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g\dash\"/>
    </mc:Choice>
  </mc:AlternateContent>
  <xr:revisionPtr revIDLastSave="0" documentId="13_ncr:1_{2D17DC78-23DA-47DD-A4C7-F702CCE76516}" xr6:coauthVersionLast="47" xr6:coauthVersionMax="47" xr10:uidLastSave="{00000000-0000-0000-0000-000000000000}"/>
  <bookViews>
    <workbookView xWindow="-108" yWindow="-108" windowWidth="23256" windowHeight="13896" tabRatio="848" firstSheet="1" activeTab="1" xr2:uid="{00000000-000D-0000-FFFF-FFFF00000000}"/>
  </bookViews>
  <sheets>
    <sheet name="일정표" sheetId="28" r:id="rId1"/>
    <sheet name="Control Panel_개발" sheetId="18" r:id="rId2"/>
    <sheet name="Control Panel_운영" sheetId="1" r:id="rId3"/>
    <sheet name="Rent Roll" sheetId="7" r:id="rId4"/>
    <sheet name="Index_개발" sheetId="22" r:id="rId5"/>
    <sheet name="Index_운영" sheetId="3" r:id="rId6"/>
    <sheet name="사업비 지출내역" sheetId="20" r:id="rId7"/>
    <sheet name="금융비용" sheetId="21" r:id="rId8"/>
    <sheet name="제세공과금 및 부담금_개발" sheetId="19" r:id="rId9"/>
    <sheet name="표준공정률표" sheetId="23" r:id="rId10"/>
    <sheet name="Tax정리_개발" sheetId="17" r:id="rId11"/>
    <sheet name="제세공과금 및 부담금_운영" sheetId="14" r:id="rId12"/>
    <sheet name="월별 수익_운영" sheetId="4" r:id="rId13"/>
    <sheet name="월별 비용_운영" sheetId="5" r:id="rId14"/>
    <sheet name="손익계산서(Y)" sheetId="15" r:id="rId15"/>
    <sheet name="현금흐름표(Y)" sheetId="16" r:id="rId16"/>
    <sheet name="손익계산서(FY)" sheetId="25" r:id="rId17"/>
    <sheet name="현금흐름표(FY)" sheetId="26" r:id="rId18"/>
    <sheet name="투자자배당(FY)" sheetId="27" r:id="rId19"/>
    <sheet name="손익계산서(M)" sheetId="9" r:id="rId20"/>
    <sheet name="현금흐름표(M)" sheetId="8" r:id="rId21"/>
  </sheets>
  <definedNames>
    <definedName name="_xlnm.Print_Area" localSheetId="1">'Control Panel_개발'!$A$1:$Q$122</definedName>
    <definedName name="_xlnm.Print_Area" localSheetId="2">'Control Panel_운영'!$A$1:$Q$194</definedName>
    <definedName name="_xlnm.Print_Area" localSheetId="3">'Rent Roll'!$A$1:$AT$51</definedName>
    <definedName name="_xlnm.Print_Area" localSheetId="14">'손익계산서(Y)'!$A$1:$Q$52</definedName>
    <definedName name="_xlnm.Print_Area" localSheetId="11">'제세공과금 및 부담금_운영'!$A$1:$BG$713</definedName>
    <definedName name="_xlnm.Print_Area" localSheetId="15">'현금흐름표(Y)'!$A$1:$Q$72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8" l="1"/>
  <c r="H98" i="18"/>
  <c r="H95" i="18"/>
  <c r="H105" i="18" l="1"/>
  <c r="G148" i="20" l="1"/>
  <c r="G141" i="20"/>
  <c r="G116" i="20"/>
  <c r="G117" i="20"/>
  <c r="G118" i="20"/>
  <c r="G119" i="20"/>
  <c r="G120" i="20"/>
  <c r="G96" i="20"/>
  <c r="G97" i="20"/>
  <c r="Q22" i="20"/>
  <c r="R22" i="20"/>
  <c r="S22" i="20"/>
  <c r="T22" i="20"/>
  <c r="U22" i="20"/>
  <c r="V22" i="20"/>
  <c r="W22" i="20"/>
  <c r="X22" i="20"/>
  <c r="I21" i="20" l="1"/>
  <c r="I22" i="20"/>
  <c r="I23" i="20"/>
  <c r="I24" i="20"/>
  <c r="I25" i="20"/>
  <c r="I26" i="20"/>
  <c r="I27" i="20"/>
  <c r="I28" i="20"/>
  <c r="I32" i="20"/>
  <c r="I33" i="20"/>
  <c r="I34" i="20"/>
  <c r="I35" i="20"/>
  <c r="I36" i="20"/>
  <c r="I37" i="20"/>
  <c r="I38" i="20"/>
  <c r="I39" i="20"/>
  <c r="D77" i="20"/>
  <c r="D76" i="20"/>
  <c r="D75" i="20"/>
  <c r="D74" i="20"/>
  <c r="D73" i="20"/>
  <c r="D70" i="20"/>
  <c r="D69" i="20"/>
  <c r="D144" i="20"/>
  <c r="C72" i="20"/>
  <c r="C71" i="20"/>
  <c r="C62" i="20"/>
  <c r="C63" i="20"/>
  <c r="C64" i="20"/>
  <c r="C65" i="20"/>
  <c r="C66" i="20"/>
  <c r="C67" i="20"/>
  <c r="C68" i="20"/>
  <c r="C61" i="20"/>
  <c r="C54" i="20"/>
  <c r="C55" i="20"/>
  <c r="C56" i="20"/>
  <c r="C57" i="20"/>
  <c r="C58" i="20"/>
  <c r="C59" i="20"/>
  <c r="C53" i="20"/>
  <c r="C42" i="20"/>
  <c r="C43" i="20"/>
  <c r="C44" i="20"/>
  <c r="C45" i="20"/>
  <c r="C46" i="20"/>
  <c r="C47" i="20"/>
  <c r="C48" i="20"/>
  <c r="C49" i="20"/>
  <c r="C50" i="20"/>
  <c r="C51" i="20"/>
  <c r="C31" i="20"/>
  <c r="C32" i="20"/>
  <c r="C33" i="20"/>
  <c r="C34" i="20"/>
  <c r="C35" i="20"/>
  <c r="C36" i="20"/>
  <c r="C37" i="20"/>
  <c r="C38" i="20"/>
  <c r="C39" i="20"/>
  <c r="C40" i="20"/>
  <c r="C41" i="20"/>
  <c r="C30" i="20"/>
  <c r="C21" i="20"/>
  <c r="C22" i="20"/>
  <c r="C23" i="20"/>
  <c r="C24" i="20"/>
  <c r="C25" i="20"/>
  <c r="C26" i="20"/>
  <c r="C27" i="20"/>
  <c r="C28" i="20"/>
  <c r="C20" i="20"/>
  <c r="C9" i="20"/>
  <c r="C10" i="20"/>
  <c r="C11" i="20"/>
  <c r="C12" i="20"/>
  <c r="C13" i="20"/>
  <c r="C14" i="20"/>
  <c r="C15" i="20"/>
  <c r="C16" i="20"/>
  <c r="C17" i="20"/>
  <c r="C18" i="20"/>
  <c r="C8" i="20"/>
  <c r="C83" i="20"/>
  <c r="D152" i="20"/>
  <c r="D151" i="20"/>
  <c r="D150" i="20"/>
  <c r="D149" i="20"/>
  <c r="D148" i="20"/>
  <c r="D145" i="20"/>
  <c r="C146" i="20"/>
  <c r="C147" i="20"/>
  <c r="C143" i="20"/>
  <c r="C142" i="20"/>
  <c r="C140" i="20"/>
  <c r="C141" i="20"/>
  <c r="C139" i="20"/>
  <c r="C138" i="20"/>
  <c r="C137" i="20"/>
  <c r="C136" i="20"/>
  <c r="C129" i="20"/>
  <c r="C130" i="20"/>
  <c r="C131" i="20"/>
  <c r="C132" i="20"/>
  <c r="C133" i="20"/>
  <c r="C134" i="20"/>
  <c r="C128" i="20"/>
  <c r="C123" i="20"/>
  <c r="C124" i="20"/>
  <c r="C125" i="20"/>
  <c r="C126" i="20"/>
  <c r="C118" i="20"/>
  <c r="C119" i="20"/>
  <c r="C120" i="20"/>
  <c r="C121" i="20"/>
  <c r="C122" i="20"/>
  <c r="C117" i="20"/>
  <c r="C116" i="20"/>
  <c r="C106" i="20"/>
  <c r="C107" i="20"/>
  <c r="C108" i="20"/>
  <c r="C109" i="20"/>
  <c r="C110" i="20"/>
  <c r="C111" i="20"/>
  <c r="C112" i="20"/>
  <c r="C113" i="20"/>
  <c r="C114" i="20"/>
  <c r="C115" i="20"/>
  <c r="C103" i="20"/>
  <c r="C96" i="20"/>
  <c r="C97" i="20"/>
  <c r="C98" i="20"/>
  <c r="C99" i="20"/>
  <c r="C100" i="20"/>
  <c r="C101" i="20"/>
  <c r="C102" i="20"/>
  <c r="C95" i="20"/>
  <c r="C105" i="20"/>
  <c r="C84" i="20"/>
  <c r="C85" i="20"/>
  <c r="C86" i="20"/>
  <c r="C87" i="20"/>
  <c r="C88" i="20"/>
  <c r="C89" i="20"/>
  <c r="C90" i="20"/>
  <c r="C91" i="20"/>
  <c r="C92" i="20"/>
  <c r="C93" i="20"/>
  <c r="N172" i="1" l="1"/>
  <c r="BR93" i="20" l="1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E6" i="7" l="1"/>
  <c r="G6" i="7"/>
  <c r="D11" i="7"/>
  <c r="Q359" i="14" l="1"/>
  <c r="P359" i="14"/>
  <c r="O359" i="14"/>
  <c r="N359" i="14"/>
  <c r="M359" i="14"/>
  <c r="L359" i="14"/>
  <c r="K359" i="14"/>
  <c r="J359" i="14"/>
  <c r="I359" i="14"/>
  <c r="H359" i="14"/>
  <c r="G359" i="14"/>
  <c r="F359" i="14"/>
  <c r="E359" i="14"/>
  <c r="Q334" i="14"/>
  <c r="P334" i="14"/>
  <c r="O334" i="14"/>
  <c r="N334" i="14"/>
  <c r="M334" i="14"/>
  <c r="L334" i="14"/>
  <c r="K334" i="14"/>
  <c r="J334" i="14"/>
  <c r="I334" i="14"/>
  <c r="H334" i="14"/>
  <c r="G334" i="14"/>
  <c r="F334" i="14"/>
  <c r="E334" i="14"/>
  <c r="Q309" i="14"/>
  <c r="P309" i="14"/>
  <c r="O309" i="14"/>
  <c r="N309" i="14"/>
  <c r="M309" i="14"/>
  <c r="L309" i="14"/>
  <c r="K309" i="14"/>
  <c r="J309" i="14"/>
  <c r="I309" i="14"/>
  <c r="H309" i="14"/>
  <c r="G309" i="14"/>
  <c r="F309" i="14"/>
  <c r="E309" i="14"/>
  <c r="Q284" i="14"/>
  <c r="P284" i="14"/>
  <c r="O284" i="14"/>
  <c r="N284" i="14"/>
  <c r="M284" i="14"/>
  <c r="L284" i="14"/>
  <c r="K284" i="14"/>
  <c r="J284" i="14"/>
  <c r="I284" i="14"/>
  <c r="H284" i="14"/>
  <c r="G284" i="14"/>
  <c r="F284" i="14"/>
  <c r="E284" i="14"/>
  <c r="F259" i="14"/>
  <c r="G259" i="14"/>
  <c r="H259" i="14"/>
  <c r="I259" i="14"/>
  <c r="J259" i="14"/>
  <c r="K259" i="14"/>
  <c r="L259" i="14"/>
  <c r="M259" i="14"/>
  <c r="N259" i="14"/>
  <c r="O259" i="14"/>
  <c r="P259" i="14"/>
  <c r="Q259" i="14"/>
  <c r="E259" i="14"/>
  <c r="O8" i="19" l="1"/>
  <c r="J21" i="19" l="1"/>
  <c r="AG51" i="20" l="1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AF14" i="7" l="1"/>
  <c r="AF13" i="7"/>
  <c r="AF12" i="7"/>
  <c r="C11" i="7"/>
  <c r="AF11" i="7" s="1"/>
  <c r="AF10" i="7"/>
  <c r="AF9" i="7"/>
  <c r="AF8" i="7"/>
  <c r="AF7" i="7"/>
  <c r="AF6" i="7"/>
  <c r="E550" i="14" l="1"/>
  <c r="G152" i="1"/>
  <c r="G151" i="1"/>
  <c r="K9" i="19" l="1"/>
  <c r="G145" i="1" l="1"/>
  <c r="G146" i="1"/>
  <c r="G144" i="1"/>
  <c r="G143" i="1"/>
  <c r="G142" i="1"/>
  <c r="N8" i="19" l="1"/>
  <c r="K56" i="18"/>
  <c r="F56" i="18" s="1"/>
  <c r="N97" i="20" l="1"/>
  <c r="V97" i="20"/>
  <c r="AB97" i="20"/>
  <c r="AF97" i="20"/>
  <c r="AJ97" i="20"/>
  <c r="AN97" i="20"/>
  <c r="AR97" i="20"/>
  <c r="AV97" i="20"/>
  <c r="AZ97" i="20"/>
  <c r="BD97" i="20"/>
  <c r="BH97" i="20"/>
  <c r="BL97" i="20"/>
  <c r="BP97" i="20"/>
  <c r="L97" i="20"/>
  <c r="AH97" i="20"/>
  <c r="AT97" i="20"/>
  <c r="BB97" i="20"/>
  <c r="BJ97" i="20"/>
  <c r="BR97" i="20"/>
  <c r="R97" i="20"/>
  <c r="AE97" i="20"/>
  <c r="AM97" i="20"/>
  <c r="AU97" i="20"/>
  <c r="BC97" i="20"/>
  <c r="BK97" i="20"/>
  <c r="J97" i="20"/>
  <c r="K97" i="20"/>
  <c r="O97" i="20"/>
  <c r="Y97" i="20"/>
  <c r="AC97" i="20"/>
  <c r="AG97" i="20"/>
  <c r="AK97" i="20"/>
  <c r="AO97" i="20"/>
  <c r="AS97" i="20"/>
  <c r="AW97" i="20"/>
  <c r="BA97" i="20"/>
  <c r="BE97" i="20"/>
  <c r="BI97" i="20"/>
  <c r="BM97" i="20"/>
  <c r="BQ97" i="20"/>
  <c r="P97" i="20"/>
  <c r="Z97" i="20"/>
  <c r="AD97" i="20"/>
  <c r="AL97" i="20"/>
  <c r="AP97" i="20"/>
  <c r="AX97" i="20"/>
  <c r="BF97" i="20"/>
  <c r="BN97" i="20"/>
  <c r="M97" i="20"/>
  <c r="AA97" i="20"/>
  <c r="AI97" i="20"/>
  <c r="AQ97" i="20"/>
  <c r="AY97" i="20"/>
  <c r="BG97" i="20"/>
  <c r="BO97" i="20"/>
  <c r="T97" i="20"/>
  <c r="U97" i="20"/>
  <c r="S97" i="20"/>
  <c r="Q97" i="20"/>
  <c r="X97" i="20"/>
  <c r="W97" i="20"/>
  <c r="M192" i="1"/>
  <c r="I97" i="20" l="1"/>
  <c r="D138" i="14"/>
  <c r="D136" i="14"/>
  <c r="B118" i="14"/>
  <c r="B117" i="14"/>
  <c r="B116" i="14"/>
  <c r="B115" i="14"/>
  <c r="B114" i="14"/>
  <c r="B124" i="14"/>
  <c r="B123" i="14"/>
  <c r="B122" i="14"/>
  <c r="B121" i="14"/>
  <c r="B120" i="14"/>
  <c r="D47" i="14"/>
  <c r="D45" i="14"/>
  <c r="O21" i="1" l="1"/>
  <c r="L4" i="7" l="1"/>
  <c r="D151" i="14" l="1"/>
  <c r="E595" i="14"/>
  <c r="E596" i="14" s="1"/>
  <c r="E591" i="14"/>
  <c r="F591" i="14" s="1"/>
  <c r="G591" i="14" s="1"/>
  <c r="H591" i="14" s="1"/>
  <c r="I591" i="14" s="1"/>
  <c r="J591" i="14" s="1"/>
  <c r="K591" i="14" s="1"/>
  <c r="L591" i="14" s="1"/>
  <c r="M591" i="14" s="1"/>
  <c r="N591" i="14" s="1"/>
  <c r="O591" i="14" s="1"/>
  <c r="P591" i="14" s="1"/>
  <c r="Q591" i="14" s="1"/>
  <c r="E537" i="14"/>
  <c r="F537" i="14" s="1"/>
  <c r="G537" i="14" s="1"/>
  <c r="H537" i="14" s="1"/>
  <c r="I537" i="14" s="1"/>
  <c r="J537" i="14" s="1"/>
  <c r="K537" i="14" s="1"/>
  <c r="L537" i="14" s="1"/>
  <c r="M537" i="14" s="1"/>
  <c r="N537" i="14" s="1"/>
  <c r="O537" i="14" s="1"/>
  <c r="P537" i="14" s="1"/>
  <c r="Q537" i="14" s="1"/>
  <c r="D524" i="14"/>
  <c r="D523" i="14"/>
  <c r="D522" i="14"/>
  <c r="D521" i="14"/>
  <c r="D519" i="14"/>
  <c r="D496" i="14"/>
  <c r="D495" i="14"/>
  <c r="D494" i="14"/>
  <c r="D493" i="14"/>
  <c r="D491" i="14"/>
  <c r="D468" i="14"/>
  <c r="D467" i="14"/>
  <c r="D466" i="14"/>
  <c r="D465" i="14"/>
  <c r="D463" i="14"/>
  <c r="D440" i="14"/>
  <c r="D439" i="14"/>
  <c r="D438" i="14"/>
  <c r="D437" i="14"/>
  <c r="D435" i="14"/>
  <c r="E608" i="14"/>
  <c r="F607" i="14" s="1"/>
  <c r="E563" i="14"/>
  <c r="E564" i="14" s="1"/>
  <c r="E527" i="14"/>
  <c r="F526" i="14" s="1"/>
  <c r="F527" i="14" s="1"/>
  <c r="E499" i="14"/>
  <c r="E471" i="14"/>
  <c r="E443" i="14"/>
  <c r="E444" i="14" s="1"/>
  <c r="E415" i="14"/>
  <c r="F414" i="14" s="1"/>
  <c r="E380" i="14"/>
  <c r="F380" i="14" s="1"/>
  <c r="F431" i="14" s="1"/>
  <c r="D412" i="14"/>
  <c r="D411" i="14"/>
  <c r="D410" i="14"/>
  <c r="D409" i="14"/>
  <c r="D407" i="14"/>
  <c r="E370" i="14"/>
  <c r="F369" i="14" s="1"/>
  <c r="F370" i="14" s="1"/>
  <c r="E345" i="14"/>
  <c r="E346" i="14" s="1"/>
  <c r="E320" i="14"/>
  <c r="E321" i="14" s="1"/>
  <c r="E295" i="14"/>
  <c r="E296" i="14" s="1"/>
  <c r="E270" i="14"/>
  <c r="F269" i="14" s="1"/>
  <c r="F270" i="14" s="1"/>
  <c r="G269" i="14" s="1"/>
  <c r="G270" i="14" s="1"/>
  <c r="H269" i="14" s="1"/>
  <c r="H270" i="14" s="1"/>
  <c r="I269" i="14" s="1"/>
  <c r="I270" i="14" s="1"/>
  <c r="J269" i="14" s="1"/>
  <c r="J270" i="14" s="1"/>
  <c r="K269" i="14" s="1"/>
  <c r="K270" i="14" s="1"/>
  <c r="L269" i="14" s="1"/>
  <c r="L270" i="14" s="1"/>
  <c r="M269" i="14" s="1"/>
  <c r="M270" i="14" s="1"/>
  <c r="N269" i="14" s="1"/>
  <c r="N270" i="14" s="1"/>
  <c r="O269" i="14" s="1"/>
  <c r="O270" i="14" s="1"/>
  <c r="P269" i="14" s="1"/>
  <c r="P270" i="14" s="1"/>
  <c r="Q269" i="14" s="1"/>
  <c r="Q270" i="14" s="1"/>
  <c r="D358" i="14"/>
  <c r="D333" i="14"/>
  <c r="D308" i="14"/>
  <c r="D283" i="14"/>
  <c r="D258" i="14"/>
  <c r="E528" i="14" l="1"/>
  <c r="F344" i="14"/>
  <c r="F345" i="14" s="1"/>
  <c r="G344" i="14" s="1"/>
  <c r="G345" i="14" s="1"/>
  <c r="G346" i="14" s="1"/>
  <c r="F562" i="14"/>
  <c r="F563" i="14" s="1"/>
  <c r="F564" i="14" s="1"/>
  <c r="F415" i="14"/>
  <c r="E416" i="14"/>
  <c r="F442" i="14"/>
  <c r="F594" i="14"/>
  <c r="F595" i="14" s="1"/>
  <c r="F608" i="14"/>
  <c r="E609" i="14"/>
  <c r="G526" i="14"/>
  <c r="F528" i="14"/>
  <c r="F498" i="14"/>
  <c r="E500" i="14"/>
  <c r="F470" i="14"/>
  <c r="E472" i="14"/>
  <c r="F515" i="14"/>
  <c r="E515" i="14"/>
  <c r="F487" i="14"/>
  <c r="E487" i="14"/>
  <c r="F294" i="14"/>
  <c r="F295" i="14" s="1"/>
  <c r="F459" i="14"/>
  <c r="E459" i="14"/>
  <c r="E431" i="14"/>
  <c r="G380" i="14"/>
  <c r="F403" i="14"/>
  <c r="E403" i="14"/>
  <c r="F319" i="14"/>
  <c r="E371" i="14"/>
  <c r="F371" i="14"/>
  <c r="G369" i="14"/>
  <c r="H600" i="14"/>
  <c r="G600" i="14"/>
  <c r="F600" i="14"/>
  <c r="E600" i="14"/>
  <c r="G562" i="14" l="1"/>
  <c r="G563" i="14" s="1"/>
  <c r="F346" i="14"/>
  <c r="G414" i="14"/>
  <c r="G415" i="14" s="1"/>
  <c r="F416" i="14"/>
  <c r="F443" i="14"/>
  <c r="G594" i="14"/>
  <c r="G595" i="14" s="1"/>
  <c r="F596" i="14"/>
  <c r="F609" i="14"/>
  <c r="G607" i="14"/>
  <c r="G527" i="14"/>
  <c r="F499" i="14"/>
  <c r="F471" i="14"/>
  <c r="G487" i="14"/>
  <c r="G515" i="14"/>
  <c r="G431" i="14"/>
  <c r="G459" i="14"/>
  <c r="H380" i="14"/>
  <c r="G403" i="14"/>
  <c r="F320" i="14"/>
  <c r="G370" i="14"/>
  <c r="H344" i="14"/>
  <c r="H345" i="14" s="1"/>
  <c r="F296" i="14"/>
  <c r="G294" i="14"/>
  <c r="F444" i="14" l="1"/>
  <c r="G442" i="14"/>
  <c r="G443" i="14" s="1"/>
  <c r="G444" i="14" s="1"/>
  <c r="G596" i="14"/>
  <c r="H594" i="14"/>
  <c r="H595" i="14" s="1"/>
  <c r="G608" i="14"/>
  <c r="G564" i="14"/>
  <c r="H562" i="14"/>
  <c r="H563" i="14" s="1"/>
  <c r="H526" i="14"/>
  <c r="H527" i="14" s="1"/>
  <c r="G528" i="14"/>
  <c r="F500" i="14"/>
  <c r="G498" i="14"/>
  <c r="F472" i="14"/>
  <c r="G470" i="14"/>
  <c r="H442" i="14"/>
  <c r="H443" i="14" s="1"/>
  <c r="G416" i="14"/>
  <c r="H414" i="14"/>
  <c r="H415" i="14" s="1"/>
  <c r="H487" i="14"/>
  <c r="H515" i="14"/>
  <c r="H431" i="14"/>
  <c r="H459" i="14"/>
  <c r="I380" i="14"/>
  <c r="H403" i="14"/>
  <c r="G319" i="14"/>
  <c r="G320" i="14" s="1"/>
  <c r="F321" i="14"/>
  <c r="H369" i="14"/>
  <c r="G371" i="14"/>
  <c r="H346" i="14"/>
  <c r="I344" i="14"/>
  <c r="G295" i="14"/>
  <c r="N175" i="1"/>
  <c r="I594" i="14" l="1"/>
  <c r="I595" i="14" s="1"/>
  <c r="H596" i="14"/>
  <c r="G609" i="14"/>
  <c r="H607" i="14"/>
  <c r="H608" i="14" s="1"/>
  <c r="H564" i="14"/>
  <c r="I562" i="14"/>
  <c r="H528" i="14"/>
  <c r="I526" i="14"/>
  <c r="G499" i="14"/>
  <c r="G471" i="14"/>
  <c r="H444" i="14"/>
  <c r="I442" i="14"/>
  <c r="H416" i="14"/>
  <c r="I414" i="14"/>
  <c r="I487" i="14"/>
  <c r="I515" i="14"/>
  <c r="I431" i="14"/>
  <c r="I459" i="14"/>
  <c r="J380" i="14"/>
  <c r="I403" i="14"/>
  <c r="G321" i="14"/>
  <c r="H319" i="14"/>
  <c r="H320" i="14" s="1"/>
  <c r="H370" i="14"/>
  <c r="I345" i="14"/>
  <c r="H294" i="14"/>
  <c r="G296" i="14"/>
  <c r="E56" i="14"/>
  <c r="I596" i="14" l="1"/>
  <c r="J594" i="14"/>
  <c r="J595" i="14" s="1"/>
  <c r="H609" i="14"/>
  <c r="I607" i="14"/>
  <c r="I563" i="14"/>
  <c r="I527" i="14"/>
  <c r="G500" i="14"/>
  <c r="H498" i="14"/>
  <c r="H499" i="14" s="1"/>
  <c r="G472" i="14"/>
  <c r="H470" i="14"/>
  <c r="H471" i="14" s="1"/>
  <c r="I443" i="14"/>
  <c r="I415" i="14"/>
  <c r="J487" i="14"/>
  <c r="J515" i="14"/>
  <c r="J431" i="14"/>
  <c r="J459" i="14"/>
  <c r="K380" i="14"/>
  <c r="J403" i="14"/>
  <c r="H321" i="14"/>
  <c r="I319" i="14"/>
  <c r="I320" i="14" s="1"/>
  <c r="I369" i="14"/>
  <c r="H371" i="14"/>
  <c r="J344" i="14"/>
  <c r="I346" i="14"/>
  <c r="H295" i="14"/>
  <c r="H296" i="14" s="1"/>
  <c r="S276" i="14"/>
  <c r="E238" i="14"/>
  <c r="K594" i="14" l="1"/>
  <c r="K595" i="14" s="1"/>
  <c r="J596" i="14"/>
  <c r="I608" i="14"/>
  <c r="J562" i="14"/>
  <c r="I564" i="14"/>
  <c r="J526" i="14"/>
  <c r="I528" i="14"/>
  <c r="H500" i="14"/>
  <c r="I498" i="14"/>
  <c r="H472" i="14"/>
  <c r="I470" i="14"/>
  <c r="J442" i="14"/>
  <c r="I444" i="14"/>
  <c r="J414" i="14"/>
  <c r="I416" i="14"/>
  <c r="K487" i="14"/>
  <c r="K515" i="14"/>
  <c r="K431" i="14"/>
  <c r="K459" i="14"/>
  <c r="L380" i="14"/>
  <c r="K403" i="14"/>
  <c r="I321" i="14"/>
  <c r="J319" i="14"/>
  <c r="J320" i="14" s="1"/>
  <c r="J321" i="14" s="1"/>
  <c r="I370" i="14"/>
  <c r="J345" i="14"/>
  <c r="I294" i="14"/>
  <c r="G102" i="1"/>
  <c r="K596" i="14" l="1"/>
  <c r="L594" i="14"/>
  <c r="L595" i="14" s="1"/>
  <c r="J607" i="14"/>
  <c r="I609" i="14"/>
  <c r="J563" i="14"/>
  <c r="J527" i="14"/>
  <c r="I499" i="14"/>
  <c r="I471" i="14"/>
  <c r="J443" i="14"/>
  <c r="J415" i="14"/>
  <c r="L487" i="14"/>
  <c r="L515" i="14"/>
  <c r="L431" i="14"/>
  <c r="L459" i="14"/>
  <c r="M380" i="14"/>
  <c r="L403" i="14"/>
  <c r="K319" i="14"/>
  <c r="K320" i="14" s="1"/>
  <c r="L319" i="14" s="1"/>
  <c r="J369" i="14"/>
  <c r="I371" i="14"/>
  <c r="K344" i="14"/>
  <c r="J346" i="14"/>
  <c r="I295" i="14"/>
  <c r="F16" i="14"/>
  <c r="F15" i="14"/>
  <c r="F14" i="14"/>
  <c r="F13" i="14"/>
  <c r="F12" i="14"/>
  <c r="D16" i="14"/>
  <c r="D15" i="14"/>
  <c r="D14" i="14"/>
  <c r="D13" i="14"/>
  <c r="D12" i="14"/>
  <c r="B16" i="14"/>
  <c r="B15" i="14"/>
  <c r="B14" i="14"/>
  <c r="B13" i="14"/>
  <c r="B12" i="14"/>
  <c r="M594" i="14" l="1"/>
  <c r="M595" i="14" s="1"/>
  <c r="L596" i="14"/>
  <c r="J608" i="14"/>
  <c r="J564" i="14"/>
  <c r="K562" i="14"/>
  <c r="J528" i="14"/>
  <c r="K526" i="14"/>
  <c r="I500" i="14"/>
  <c r="J498" i="14"/>
  <c r="I472" i="14"/>
  <c r="J470" i="14"/>
  <c r="K442" i="14"/>
  <c r="J444" i="14"/>
  <c r="J416" i="14"/>
  <c r="K414" i="14"/>
  <c r="M487" i="14"/>
  <c r="M515" i="14"/>
  <c r="M431" i="14"/>
  <c r="M459" i="14"/>
  <c r="N380" i="14"/>
  <c r="M403" i="14"/>
  <c r="K321" i="14"/>
  <c r="J370" i="14"/>
  <c r="K345" i="14"/>
  <c r="L320" i="14"/>
  <c r="I296" i="14"/>
  <c r="J294" i="14"/>
  <c r="O593" i="14"/>
  <c r="P593" i="14"/>
  <c r="Q593" i="14"/>
  <c r="O599" i="14"/>
  <c r="P599" i="14"/>
  <c r="Q599" i="14"/>
  <c r="O601" i="14"/>
  <c r="P601" i="14"/>
  <c r="Q601" i="14"/>
  <c r="O512" i="14"/>
  <c r="P512" i="14"/>
  <c r="Q512" i="14"/>
  <c r="O513" i="14"/>
  <c r="P513" i="14"/>
  <c r="Q513" i="14"/>
  <c r="O514" i="14"/>
  <c r="P514" i="14"/>
  <c r="Q514" i="14"/>
  <c r="O484" i="14"/>
  <c r="P484" i="14"/>
  <c r="Q484" i="14"/>
  <c r="O485" i="14"/>
  <c r="P485" i="14"/>
  <c r="Q485" i="14"/>
  <c r="O486" i="14"/>
  <c r="P486" i="14"/>
  <c r="Q486" i="14"/>
  <c r="O456" i="14"/>
  <c r="P456" i="14"/>
  <c r="Q456" i="14"/>
  <c r="O457" i="14"/>
  <c r="P457" i="14"/>
  <c r="Q457" i="14"/>
  <c r="O458" i="14"/>
  <c r="P458" i="14"/>
  <c r="Q458" i="14"/>
  <c r="O428" i="14"/>
  <c r="P428" i="14"/>
  <c r="Q428" i="14"/>
  <c r="O429" i="14"/>
  <c r="P429" i="14"/>
  <c r="Q429" i="14"/>
  <c r="O430" i="14"/>
  <c r="P430" i="14"/>
  <c r="Q430" i="14"/>
  <c r="O400" i="14"/>
  <c r="P400" i="14"/>
  <c r="Q400" i="14"/>
  <c r="O401" i="14"/>
  <c r="P401" i="14"/>
  <c r="Q401" i="14"/>
  <c r="O402" i="14"/>
  <c r="P402" i="14"/>
  <c r="Q402" i="14"/>
  <c r="O271" i="14"/>
  <c r="P271" i="14"/>
  <c r="Q271" i="14"/>
  <c r="M596" i="14" l="1"/>
  <c r="N594" i="14"/>
  <c r="N595" i="14" s="1"/>
  <c r="J609" i="14"/>
  <c r="K607" i="14"/>
  <c r="K563" i="14"/>
  <c r="K527" i="14"/>
  <c r="J499" i="14"/>
  <c r="J471" i="14"/>
  <c r="K443" i="14"/>
  <c r="K415" i="14"/>
  <c r="N487" i="14"/>
  <c r="N515" i="14"/>
  <c r="N431" i="14"/>
  <c r="N459" i="14"/>
  <c r="O380" i="14"/>
  <c r="N403" i="14"/>
  <c r="J371" i="14"/>
  <c r="K369" i="14"/>
  <c r="L344" i="14"/>
  <c r="K346" i="14"/>
  <c r="L321" i="14"/>
  <c r="M319" i="14"/>
  <c r="J295" i="14"/>
  <c r="F15" i="5"/>
  <c r="E42" i="14"/>
  <c r="O594" i="14" l="1"/>
  <c r="O595" i="14" s="1"/>
  <c r="N596" i="14"/>
  <c r="K608" i="14"/>
  <c r="K564" i="14"/>
  <c r="L562" i="14"/>
  <c r="L526" i="14"/>
  <c r="K528" i="14"/>
  <c r="J500" i="14"/>
  <c r="K498" i="14"/>
  <c r="J472" i="14"/>
  <c r="K470" i="14"/>
  <c r="K444" i="14"/>
  <c r="L442" i="14"/>
  <c r="L414" i="14"/>
  <c r="K416" i="14"/>
  <c r="O487" i="14"/>
  <c r="O515" i="14"/>
  <c r="O431" i="14"/>
  <c r="O459" i="14"/>
  <c r="P380" i="14"/>
  <c r="O403" i="14"/>
  <c r="K370" i="14"/>
  <c r="L345" i="14"/>
  <c r="M320" i="14"/>
  <c r="J296" i="14"/>
  <c r="K294" i="14"/>
  <c r="C34" i="5"/>
  <c r="C30" i="5"/>
  <c r="C22" i="5"/>
  <c r="C18" i="5"/>
  <c r="C26" i="5"/>
  <c r="B89" i="14"/>
  <c r="B88" i="14"/>
  <c r="B87" i="14"/>
  <c r="B86" i="14"/>
  <c r="B85" i="14"/>
  <c r="B81" i="14"/>
  <c r="B80" i="14"/>
  <c r="B79" i="14"/>
  <c r="B78" i="14"/>
  <c r="B77" i="14"/>
  <c r="B73" i="14"/>
  <c r="B72" i="14"/>
  <c r="B71" i="14"/>
  <c r="B70" i="14"/>
  <c r="B69" i="14"/>
  <c r="B65" i="14"/>
  <c r="B64" i="14"/>
  <c r="B63" i="14"/>
  <c r="B62" i="14"/>
  <c r="B61" i="14"/>
  <c r="B22" i="14"/>
  <c r="B21" i="14"/>
  <c r="B20" i="14"/>
  <c r="B19" i="14"/>
  <c r="B18" i="14"/>
  <c r="B10" i="14"/>
  <c r="B9" i="14"/>
  <c r="B8" i="14"/>
  <c r="B7" i="14"/>
  <c r="B6" i="14"/>
  <c r="B479" i="14" l="1"/>
  <c r="B328" i="14"/>
  <c r="B507" i="14"/>
  <c r="B353" i="14"/>
  <c r="B423" i="14"/>
  <c r="B278" i="14"/>
  <c r="B451" i="14"/>
  <c r="B303" i="14"/>
  <c r="B395" i="14"/>
  <c r="B253" i="14"/>
  <c r="O596" i="14"/>
  <c r="P594" i="14"/>
  <c r="P595" i="14" s="1"/>
  <c r="K609" i="14"/>
  <c r="L607" i="14"/>
  <c r="L563" i="14"/>
  <c r="L527" i="14"/>
  <c r="K499" i="14"/>
  <c r="K471" i="14"/>
  <c r="L443" i="14"/>
  <c r="L415" i="14"/>
  <c r="P487" i="14"/>
  <c r="P515" i="14"/>
  <c r="P431" i="14"/>
  <c r="P459" i="14"/>
  <c r="Q380" i="14"/>
  <c r="Q515" i="14" s="1"/>
  <c r="P403" i="14"/>
  <c r="L369" i="14"/>
  <c r="K371" i="14"/>
  <c r="L346" i="14"/>
  <c r="M344" i="14"/>
  <c r="N319" i="14"/>
  <c r="M321" i="14"/>
  <c r="K295" i="14"/>
  <c r="H177" i="14"/>
  <c r="L208" i="14"/>
  <c r="C208" i="14"/>
  <c r="E177" i="14"/>
  <c r="O208" i="14"/>
  <c r="I177" i="14"/>
  <c r="F208" i="14"/>
  <c r="F177" i="14"/>
  <c r="I208" i="14"/>
  <c r="G177" i="14"/>
  <c r="O134" i="1"/>
  <c r="O133" i="1"/>
  <c r="O132" i="1"/>
  <c r="P596" i="14" l="1"/>
  <c r="Q594" i="14"/>
  <c r="Q595" i="14" s="1"/>
  <c r="Q596" i="14" s="1"/>
  <c r="L608" i="14"/>
  <c r="L564" i="14"/>
  <c r="M562" i="14"/>
  <c r="L528" i="14"/>
  <c r="M526" i="14"/>
  <c r="L498" i="14"/>
  <c r="K500" i="14"/>
  <c r="K472" i="14"/>
  <c r="L470" i="14"/>
  <c r="L444" i="14"/>
  <c r="M442" i="14"/>
  <c r="L416" i="14"/>
  <c r="M414" i="14"/>
  <c r="Q459" i="14"/>
  <c r="Q487" i="14"/>
  <c r="Q403" i="14"/>
  <c r="Q431" i="14"/>
  <c r="L370" i="14"/>
  <c r="M345" i="14"/>
  <c r="N320" i="14"/>
  <c r="L294" i="14"/>
  <c r="K296" i="14"/>
  <c r="M163" i="1"/>
  <c r="O160" i="1"/>
  <c r="N8" i="1"/>
  <c r="L8" i="1"/>
  <c r="N7" i="1"/>
  <c r="L7" i="1"/>
  <c r="M21" i="1" s="1"/>
  <c r="N6" i="1"/>
  <c r="L6" i="1"/>
  <c r="N5" i="1"/>
  <c r="L5" i="1"/>
  <c r="N35" i="1"/>
  <c r="L35" i="1"/>
  <c r="N34" i="1"/>
  <c r="L34" i="1"/>
  <c r="N33" i="1"/>
  <c r="L33" i="1"/>
  <c r="N32" i="1"/>
  <c r="L32" i="1"/>
  <c r="F35" i="1"/>
  <c r="D35" i="1"/>
  <c r="F34" i="1"/>
  <c r="D34" i="1"/>
  <c r="E48" i="1" s="1"/>
  <c r="F33" i="1"/>
  <c r="D33" i="1"/>
  <c r="F32" i="1"/>
  <c r="D32" i="1"/>
  <c r="E64" i="1"/>
  <c r="E63" i="1"/>
  <c r="E37" i="1"/>
  <c r="E36" i="1"/>
  <c r="M37" i="1"/>
  <c r="M36" i="1"/>
  <c r="M10" i="1"/>
  <c r="M9" i="1"/>
  <c r="E10" i="1"/>
  <c r="E9" i="1"/>
  <c r="C64" i="1"/>
  <c r="C63" i="1"/>
  <c r="C37" i="1"/>
  <c r="C36" i="1"/>
  <c r="K37" i="1"/>
  <c r="K36" i="1"/>
  <c r="K10" i="1"/>
  <c r="K9" i="1"/>
  <c r="C10" i="1"/>
  <c r="C9" i="1"/>
  <c r="D95" i="1"/>
  <c r="C95" i="1"/>
  <c r="E93" i="1"/>
  <c r="F93" i="1"/>
  <c r="G93" i="1"/>
  <c r="D93" i="1"/>
  <c r="F93" i="14"/>
  <c r="D93" i="14"/>
  <c r="D89" i="14"/>
  <c r="D88" i="14"/>
  <c r="D87" i="14"/>
  <c r="D86" i="14"/>
  <c r="D85" i="14"/>
  <c r="F89" i="14"/>
  <c r="F88" i="14"/>
  <c r="F87" i="14"/>
  <c r="F86" i="14"/>
  <c r="F85" i="14"/>
  <c r="F62" i="14"/>
  <c r="F64" i="14"/>
  <c r="D75" i="1"/>
  <c r="L48" i="1"/>
  <c r="D48" i="1"/>
  <c r="L21" i="1"/>
  <c r="D21" i="1"/>
  <c r="F81" i="14"/>
  <c r="F80" i="14"/>
  <c r="F79" i="14"/>
  <c r="F78" i="14"/>
  <c r="F77" i="14"/>
  <c r="D81" i="14"/>
  <c r="D80" i="14"/>
  <c r="D79" i="14"/>
  <c r="D78" i="14"/>
  <c r="D77" i="14"/>
  <c r="F70" i="14"/>
  <c r="F71" i="14"/>
  <c r="F72" i="14"/>
  <c r="F73" i="14"/>
  <c r="F69" i="14"/>
  <c r="F65" i="14"/>
  <c r="F63" i="14"/>
  <c r="F61" i="14"/>
  <c r="D65" i="14"/>
  <c r="D64" i="14"/>
  <c r="D63" i="14"/>
  <c r="D62" i="14"/>
  <c r="D61" i="14"/>
  <c r="B109" i="14"/>
  <c r="B107" i="14"/>
  <c r="B108" i="14"/>
  <c r="B106" i="14"/>
  <c r="B105" i="14"/>
  <c r="B104" i="14"/>
  <c r="B103" i="14"/>
  <c r="B97" i="14"/>
  <c r="B98" i="14"/>
  <c r="B99" i="14"/>
  <c r="B100" i="14"/>
  <c r="B101" i="14"/>
  <c r="B102" i="14"/>
  <c r="B96" i="14"/>
  <c r="G117" i="1" l="1"/>
  <c r="L609" i="14"/>
  <c r="M607" i="14"/>
  <c r="M563" i="14"/>
  <c r="M527" i="14"/>
  <c r="L499" i="14"/>
  <c r="L471" i="14"/>
  <c r="M443" i="14"/>
  <c r="M415" i="14"/>
  <c r="M369" i="14"/>
  <c r="L371" i="14"/>
  <c r="M346" i="14"/>
  <c r="N344" i="14"/>
  <c r="O319" i="14"/>
  <c r="N321" i="14"/>
  <c r="L295" i="14"/>
  <c r="L296" i="14" s="1"/>
  <c r="J186" i="1"/>
  <c r="C93" i="1"/>
  <c r="M608" i="14" l="1"/>
  <c r="N562" i="14"/>
  <c r="M564" i="14"/>
  <c r="N526" i="14"/>
  <c r="M528" i="14"/>
  <c r="L500" i="14"/>
  <c r="M498" i="14"/>
  <c r="L472" i="14"/>
  <c r="M470" i="14"/>
  <c r="N442" i="14"/>
  <c r="M444" i="14"/>
  <c r="N414" i="14"/>
  <c r="M416" i="14"/>
  <c r="M370" i="14"/>
  <c r="N345" i="14"/>
  <c r="N346" i="14" s="1"/>
  <c r="O320" i="14"/>
  <c r="O321" i="14" s="1"/>
  <c r="M294" i="14"/>
  <c r="B88" i="5"/>
  <c r="C27" i="26"/>
  <c r="C22" i="25"/>
  <c r="C28" i="8"/>
  <c r="C25" i="9"/>
  <c r="C26" i="16"/>
  <c r="C22" i="15"/>
  <c r="D34" i="14"/>
  <c r="D32" i="14"/>
  <c r="D30" i="14"/>
  <c r="D28" i="14"/>
  <c r="N607" i="14" l="1"/>
  <c r="M609" i="14"/>
  <c r="N563" i="14"/>
  <c r="N527" i="14"/>
  <c r="M499" i="14"/>
  <c r="M471" i="14"/>
  <c r="N443" i="14"/>
  <c r="N415" i="14"/>
  <c r="N369" i="14"/>
  <c r="M371" i="14"/>
  <c r="O344" i="14"/>
  <c r="P319" i="14"/>
  <c r="M295" i="14"/>
  <c r="D129" i="14"/>
  <c r="N608" i="14" l="1"/>
  <c r="N564" i="14"/>
  <c r="O562" i="14"/>
  <c r="N528" i="14"/>
  <c r="O526" i="14"/>
  <c r="M500" i="14"/>
  <c r="N498" i="14"/>
  <c r="M472" i="14"/>
  <c r="N470" i="14"/>
  <c r="N444" i="14"/>
  <c r="O442" i="14"/>
  <c r="N416" i="14"/>
  <c r="O414" i="14"/>
  <c r="N370" i="14"/>
  <c r="O345" i="14"/>
  <c r="P320" i="14"/>
  <c r="M296" i="14"/>
  <c r="N294" i="14"/>
  <c r="N609" i="14" l="1"/>
  <c r="O607" i="14"/>
  <c r="O563" i="14"/>
  <c r="O527" i="14"/>
  <c r="N499" i="14"/>
  <c r="N471" i="14"/>
  <c r="O443" i="14"/>
  <c r="O415" i="14"/>
  <c r="N371" i="14"/>
  <c r="O369" i="14"/>
  <c r="P344" i="14"/>
  <c r="O346" i="14"/>
  <c r="P321" i="14"/>
  <c r="Q319" i="14"/>
  <c r="N295" i="14"/>
  <c r="G86" i="1"/>
  <c r="E27" i="14"/>
  <c r="E509" i="14"/>
  <c r="F509" i="14" s="1"/>
  <c r="G509" i="14" s="1"/>
  <c r="E481" i="14"/>
  <c r="F481" i="14" s="1"/>
  <c r="G481" i="14" s="1"/>
  <c r="E453" i="14"/>
  <c r="F453" i="14" s="1"/>
  <c r="G453" i="14" s="1"/>
  <c r="E425" i="14"/>
  <c r="F425" i="14" s="1"/>
  <c r="E397" i="14"/>
  <c r="N514" i="14"/>
  <c r="M514" i="14"/>
  <c r="L514" i="14"/>
  <c r="K514" i="14"/>
  <c r="J514" i="14"/>
  <c r="I514" i="14"/>
  <c r="H514" i="14"/>
  <c r="G514" i="14"/>
  <c r="F514" i="14"/>
  <c r="E514" i="14"/>
  <c r="N513" i="14"/>
  <c r="M513" i="14"/>
  <c r="L513" i="14"/>
  <c r="K513" i="14"/>
  <c r="J513" i="14"/>
  <c r="I513" i="14"/>
  <c r="H513" i="14"/>
  <c r="G513" i="14"/>
  <c r="F513" i="14"/>
  <c r="E513" i="14"/>
  <c r="N512" i="14"/>
  <c r="M512" i="14"/>
  <c r="L512" i="14"/>
  <c r="K512" i="14"/>
  <c r="J512" i="14"/>
  <c r="I512" i="14"/>
  <c r="H512" i="14"/>
  <c r="G512" i="14"/>
  <c r="F512" i="14"/>
  <c r="E512" i="14"/>
  <c r="N486" i="14"/>
  <c r="M486" i="14"/>
  <c r="L486" i="14"/>
  <c r="K486" i="14"/>
  <c r="J486" i="14"/>
  <c r="I486" i="14"/>
  <c r="H486" i="14"/>
  <c r="G486" i="14"/>
  <c r="F486" i="14"/>
  <c r="E486" i="14"/>
  <c r="N485" i="14"/>
  <c r="M485" i="14"/>
  <c r="L485" i="14"/>
  <c r="K485" i="14"/>
  <c r="J485" i="14"/>
  <c r="I485" i="14"/>
  <c r="H485" i="14"/>
  <c r="G485" i="14"/>
  <c r="F485" i="14"/>
  <c r="E485" i="14"/>
  <c r="N484" i="14"/>
  <c r="M484" i="14"/>
  <c r="L484" i="14"/>
  <c r="K484" i="14"/>
  <c r="J484" i="14"/>
  <c r="I484" i="14"/>
  <c r="H484" i="14"/>
  <c r="G484" i="14"/>
  <c r="F484" i="14"/>
  <c r="E484" i="14"/>
  <c r="N458" i="14"/>
  <c r="M458" i="14"/>
  <c r="L458" i="14"/>
  <c r="K458" i="14"/>
  <c r="J458" i="14"/>
  <c r="I458" i="14"/>
  <c r="H458" i="14"/>
  <c r="G458" i="14"/>
  <c r="F458" i="14"/>
  <c r="E458" i="14"/>
  <c r="N457" i="14"/>
  <c r="M457" i="14"/>
  <c r="L457" i="14"/>
  <c r="K457" i="14"/>
  <c r="J457" i="14"/>
  <c r="I457" i="14"/>
  <c r="H457" i="14"/>
  <c r="G457" i="14"/>
  <c r="F457" i="14"/>
  <c r="E457" i="14"/>
  <c r="N456" i="14"/>
  <c r="M456" i="14"/>
  <c r="L456" i="14"/>
  <c r="K456" i="14"/>
  <c r="J456" i="14"/>
  <c r="I456" i="14"/>
  <c r="H456" i="14"/>
  <c r="G456" i="14"/>
  <c r="F456" i="14"/>
  <c r="E456" i="14"/>
  <c r="N430" i="14"/>
  <c r="M430" i="14"/>
  <c r="L430" i="14"/>
  <c r="K430" i="14"/>
  <c r="J430" i="14"/>
  <c r="I430" i="14"/>
  <c r="H430" i="14"/>
  <c r="N429" i="14"/>
  <c r="M429" i="14"/>
  <c r="L429" i="14"/>
  <c r="K429" i="14"/>
  <c r="J429" i="14"/>
  <c r="I429" i="14"/>
  <c r="H429" i="14"/>
  <c r="N428" i="14"/>
  <c r="M428" i="14"/>
  <c r="L428" i="14"/>
  <c r="K428" i="14"/>
  <c r="J428" i="14"/>
  <c r="I428" i="14"/>
  <c r="H428" i="14"/>
  <c r="S533" i="14"/>
  <c r="S532" i="14"/>
  <c r="S525" i="14"/>
  <c r="R525" i="14"/>
  <c r="S505" i="14"/>
  <c r="S504" i="14"/>
  <c r="S497" i="14"/>
  <c r="R497" i="14"/>
  <c r="S477" i="14"/>
  <c r="S476" i="14"/>
  <c r="S469" i="14"/>
  <c r="R469" i="14"/>
  <c r="E355" i="14"/>
  <c r="F355" i="14" s="1"/>
  <c r="E330" i="14"/>
  <c r="F330" i="14" s="1"/>
  <c r="E305" i="14"/>
  <c r="F305" i="14" s="1"/>
  <c r="E280" i="14"/>
  <c r="E255" i="14"/>
  <c r="P219" i="14"/>
  <c r="P218" i="14"/>
  <c r="P217" i="14"/>
  <c r="P216" i="14"/>
  <c r="P215" i="14"/>
  <c r="P214" i="14"/>
  <c r="P213" i="14"/>
  <c r="P212" i="14"/>
  <c r="P211" i="14"/>
  <c r="P210" i="14"/>
  <c r="M219" i="14"/>
  <c r="M218" i="14"/>
  <c r="M217" i="14"/>
  <c r="M216" i="14"/>
  <c r="M215" i="14"/>
  <c r="M214" i="14"/>
  <c r="M213" i="14"/>
  <c r="M212" i="14"/>
  <c r="M211" i="14"/>
  <c r="M210" i="14"/>
  <c r="J219" i="14"/>
  <c r="J218" i="14"/>
  <c r="J217" i="14"/>
  <c r="J216" i="14"/>
  <c r="J215" i="14"/>
  <c r="J214" i="14"/>
  <c r="J213" i="14"/>
  <c r="J212" i="14"/>
  <c r="J211" i="14"/>
  <c r="J210" i="14"/>
  <c r="S376" i="14"/>
  <c r="S375" i="14"/>
  <c r="S368" i="14"/>
  <c r="R368" i="14"/>
  <c r="S351" i="14"/>
  <c r="S350" i="14"/>
  <c r="S343" i="14"/>
  <c r="R343" i="14"/>
  <c r="S326" i="14"/>
  <c r="S325" i="14"/>
  <c r="S318" i="14"/>
  <c r="R318" i="14"/>
  <c r="H481" i="14" l="1"/>
  <c r="I481" i="14" s="1"/>
  <c r="J481" i="14" s="1"/>
  <c r="K481" i="14" s="1"/>
  <c r="L481" i="14" s="1"/>
  <c r="M481" i="14" s="1"/>
  <c r="N481" i="14" s="1"/>
  <c r="O481" i="14" s="1"/>
  <c r="H509" i="14"/>
  <c r="I509" i="14" s="1"/>
  <c r="J509" i="14" s="1"/>
  <c r="K509" i="14" s="1"/>
  <c r="L509" i="14" s="1"/>
  <c r="M509" i="14" s="1"/>
  <c r="N509" i="14" s="1"/>
  <c r="O509" i="14" s="1"/>
  <c r="P509" i="14" s="1"/>
  <c r="O608" i="14"/>
  <c r="O564" i="14"/>
  <c r="P562" i="14"/>
  <c r="P526" i="14"/>
  <c r="O528" i="14"/>
  <c r="N500" i="14"/>
  <c r="O498" i="14"/>
  <c r="N472" i="14"/>
  <c r="O470" i="14"/>
  <c r="P442" i="14"/>
  <c r="O444" i="14"/>
  <c r="O416" i="14"/>
  <c r="P414" i="14"/>
  <c r="O370" i="14"/>
  <c r="P345" i="14"/>
  <c r="Q320" i="14"/>
  <c r="N296" i="14"/>
  <c r="O294" i="14"/>
  <c r="P481" i="14"/>
  <c r="F397" i="14"/>
  <c r="I219" i="14"/>
  <c r="E240" i="14"/>
  <c r="G425" i="14"/>
  <c r="E382" i="14"/>
  <c r="H453" i="14"/>
  <c r="I453" i="14" s="1"/>
  <c r="J453" i="14" s="1"/>
  <c r="K453" i="14" s="1"/>
  <c r="L453" i="14" s="1"/>
  <c r="M453" i="14" s="1"/>
  <c r="N453" i="14" s="1"/>
  <c r="O453" i="14" s="1"/>
  <c r="O219" i="14"/>
  <c r="L212" i="14"/>
  <c r="O212" i="14"/>
  <c r="O214" i="14"/>
  <c r="O216" i="14"/>
  <c r="L219" i="14"/>
  <c r="L214" i="14"/>
  <c r="L216" i="14"/>
  <c r="I212" i="14"/>
  <c r="I214" i="14"/>
  <c r="I216" i="14"/>
  <c r="G305" i="14"/>
  <c r="H305" i="14" s="1"/>
  <c r="I305" i="14" s="1"/>
  <c r="G330" i="14"/>
  <c r="H330" i="14" s="1"/>
  <c r="I330" i="14" s="1"/>
  <c r="J330" i="14" s="1"/>
  <c r="G355" i="14"/>
  <c r="H355" i="14" s="1"/>
  <c r="D81" i="1"/>
  <c r="D80" i="1"/>
  <c r="F80" i="1" s="1"/>
  <c r="L54" i="1"/>
  <c r="L53" i="1"/>
  <c r="N53" i="1" s="1"/>
  <c r="D54" i="1"/>
  <c r="D53" i="1"/>
  <c r="F53" i="1" s="1"/>
  <c r="L27" i="1"/>
  <c r="L26" i="1"/>
  <c r="N26" i="1" s="1"/>
  <c r="D27" i="1"/>
  <c r="D26" i="1"/>
  <c r="D119" i="14"/>
  <c r="E89" i="1"/>
  <c r="E88" i="1"/>
  <c r="E87" i="1"/>
  <c r="E86" i="1"/>
  <c r="C89" i="1"/>
  <c r="C88" i="1"/>
  <c r="C87" i="1"/>
  <c r="C86" i="1"/>
  <c r="AM14" i="7"/>
  <c r="AI14" i="7"/>
  <c r="G14" i="7"/>
  <c r="E14" i="7"/>
  <c r="AM13" i="7"/>
  <c r="AI13" i="7"/>
  <c r="G13" i="7"/>
  <c r="E13" i="7"/>
  <c r="AM12" i="7"/>
  <c r="AI12" i="7"/>
  <c r="G12" i="7"/>
  <c r="E12" i="7"/>
  <c r="AM11" i="7"/>
  <c r="AI11" i="7"/>
  <c r="G11" i="7"/>
  <c r="E11" i="7"/>
  <c r="AM10" i="7"/>
  <c r="AI10" i="7"/>
  <c r="G10" i="7"/>
  <c r="E10" i="7"/>
  <c r="AM9" i="7"/>
  <c r="AI9" i="7"/>
  <c r="E9" i="7"/>
  <c r="G9" i="7"/>
  <c r="AM8" i="7"/>
  <c r="AI8" i="7"/>
  <c r="G8" i="7"/>
  <c r="E8" i="7"/>
  <c r="AM7" i="7"/>
  <c r="AI7" i="7"/>
  <c r="G7" i="7"/>
  <c r="E7" i="7"/>
  <c r="AM6" i="7"/>
  <c r="AI6" i="7"/>
  <c r="C72" i="1"/>
  <c r="F62" i="1"/>
  <c r="D62" i="1"/>
  <c r="F61" i="1"/>
  <c r="D61" i="1"/>
  <c r="E75" i="1" s="1"/>
  <c r="F60" i="1"/>
  <c r="D60" i="1"/>
  <c r="F59" i="1"/>
  <c r="D59" i="1"/>
  <c r="K45" i="1"/>
  <c r="M48" i="1"/>
  <c r="C45" i="1"/>
  <c r="K149" i="1"/>
  <c r="K18" i="1"/>
  <c r="H425" i="14" l="1"/>
  <c r="P607" i="14"/>
  <c r="O609" i="14"/>
  <c r="P563" i="14"/>
  <c r="P527" i="14"/>
  <c r="O499" i="14"/>
  <c r="O471" i="14"/>
  <c r="P443" i="14"/>
  <c r="P415" i="14"/>
  <c r="P369" i="14"/>
  <c r="O371" i="14"/>
  <c r="P346" i="14"/>
  <c r="Q344" i="14"/>
  <c r="Q321" i="14"/>
  <c r="O295" i="14"/>
  <c r="F382" i="14"/>
  <c r="P453" i="14"/>
  <c r="Q481" i="14"/>
  <c r="Q509" i="14"/>
  <c r="O53" i="1"/>
  <c r="O26" i="1"/>
  <c r="G53" i="1"/>
  <c r="G80" i="1"/>
  <c r="E91" i="1"/>
  <c r="C90" i="1"/>
  <c r="E90" i="1"/>
  <c r="G397" i="14"/>
  <c r="C91" i="1"/>
  <c r="N27" i="1"/>
  <c r="O27" i="1" s="1"/>
  <c r="N54" i="1"/>
  <c r="O54" i="1" s="1"/>
  <c r="F54" i="1"/>
  <c r="G54" i="1" s="1"/>
  <c r="F81" i="1"/>
  <c r="G81" i="1" s="1"/>
  <c r="I355" i="14"/>
  <c r="K330" i="14"/>
  <c r="J305" i="14"/>
  <c r="I425" i="14" l="1"/>
  <c r="J425" i="14" s="1"/>
  <c r="K425" i="14" s="1"/>
  <c r="L425" i="14" s="1"/>
  <c r="M425" i="14" s="1"/>
  <c r="N425" i="14" s="1"/>
  <c r="O425" i="14" s="1"/>
  <c r="P425" i="14" s="1"/>
  <c r="Q425" i="14" s="1"/>
  <c r="P608" i="14"/>
  <c r="P564" i="14"/>
  <c r="Q562" i="14"/>
  <c r="P528" i="14"/>
  <c r="Q526" i="14"/>
  <c r="O500" i="14"/>
  <c r="P498" i="14"/>
  <c r="O472" i="14"/>
  <c r="P470" i="14"/>
  <c r="P444" i="14"/>
  <c r="Q442" i="14"/>
  <c r="P416" i="14"/>
  <c r="Q414" i="14"/>
  <c r="P370" i="14"/>
  <c r="P371" i="14" s="1"/>
  <c r="Q345" i="14"/>
  <c r="P294" i="14"/>
  <c r="O296" i="14"/>
  <c r="Q453" i="14"/>
  <c r="H397" i="14"/>
  <c r="I397" i="14" s="1"/>
  <c r="J397" i="14" s="1"/>
  <c r="K397" i="14" s="1"/>
  <c r="L397" i="14" s="1"/>
  <c r="M397" i="14" s="1"/>
  <c r="N397" i="14" s="1"/>
  <c r="G382" i="14"/>
  <c r="N25" i="1"/>
  <c r="F79" i="1"/>
  <c r="N52" i="1"/>
  <c r="J355" i="14"/>
  <c r="K355" i="14" s="1"/>
  <c r="L330" i="14"/>
  <c r="K305" i="14"/>
  <c r="P609" i="14" l="1"/>
  <c r="Q607" i="14"/>
  <c r="Q563" i="14"/>
  <c r="Q527" i="14"/>
  <c r="P499" i="14"/>
  <c r="P471" i="14"/>
  <c r="Q443" i="14"/>
  <c r="Q415" i="14"/>
  <c r="Q369" i="14"/>
  <c r="Q346" i="14"/>
  <c r="P295" i="14"/>
  <c r="N382" i="14"/>
  <c r="O397" i="14"/>
  <c r="H382" i="14"/>
  <c r="M382" i="14"/>
  <c r="J382" i="14"/>
  <c r="I382" i="14"/>
  <c r="L382" i="14"/>
  <c r="K382" i="14"/>
  <c r="F52" i="1"/>
  <c r="L355" i="14"/>
  <c r="M330" i="14"/>
  <c r="L305" i="14"/>
  <c r="Q608" i="14" l="1"/>
  <c r="Q564" i="14"/>
  <c r="Q528" i="14"/>
  <c r="P500" i="14"/>
  <c r="Q498" i="14"/>
  <c r="P472" i="14"/>
  <c r="Q470" i="14"/>
  <c r="Q444" i="14"/>
  <c r="Q416" i="14"/>
  <c r="Q370" i="14"/>
  <c r="Q294" i="14"/>
  <c r="P296" i="14"/>
  <c r="P397" i="14"/>
  <c r="O382" i="14"/>
  <c r="M355" i="14"/>
  <c r="N330" i="14"/>
  <c r="O330" i="14" s="1"/>
  <c r="M305" i="14"/>
  <c r="Q609" i="14" l="1"/>
  <c r="Q499" i="14"/>
  <c r="Q471" i="14"/>
  <c r="Q371" i="14"/>
  <c r="Q295" i="14"/>
  <c r="Q397" i="14"/>
  <c r="P382" i="14"/>
  <c r="P330" i="14"/>
  <c r="N355" i="14"/>
  <c r="O355" i="14" s="1"/>
  <c r="N305" i="14"/>
  <c r="O305" i="14" s="1"/>
  <c r="Q500" i="14" l="1"/>
  <c r="Q472" i="14"/>
  <c r="Q296" i="14"/>
  <c r="Q382" i="14"/>
  <c r="Q330" i="14"/>
  <c r="P305" i="14"/>
  <c r="P355" i="14"/>
  <c r="C18" i="1"/>
  <c r="F8" i="1"/>
  <c r="D8" i="1"/>
  <c r="F7" i="1"/>
  <c r="D7" i="1"/>
  <c r="E21" i="1" s="1"/>
  <c r="F6" i="1"/>
  <c r="D6" i="1"/>
  <c r="F5" i="1"/>
  <c r="D5" i="1"/>
  <c r="Q355" i="14" l="1"/>
  <c r="Q305" i="14"/>
  <c r="N593" i="14"/>
  <c r="N599" i="14"/>
  <c r="N601" i="14"/>
  <c r="N400" i="14"/>
  <c r="N401" i="14"/>
  <c r="N402" i="14"/>
  <c r="N271" i="14"/>
  <c r="E155" i="14"/>
  <c r="F137" i="1" l="1"/>
  <c r="F136" i="1"/>
  <c r="E161" i="14"/>
  <c r="E134" i="14"/>
  <c r="E159" i="14"/>
  <c r="E158" i="14" l="1"/>
  <c r="K93" i="1" l="1"/>
  <c r="D49" i="7" l="1"/>
  <c r="G5" i="7"/>
  <c r="G15" i="7"/>
  <c r="G16" i="7"/>
  <c r="G17" i="7"/>
  <c r="G18" i="7"/>
  <c r="G19" i="7"/>
  <c r="G20" i="7"/>
  <c r="G21" i="7"/>
  <c r="G22" i="7"/>
  <c r="G23" i="7"/>
  <c r="K90" i="1"/>
  <c r="F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AF403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U403" i="3"/>
  <c r="AV403" i="3"/>
  <c r="AW403" i="3"/>
  <c r="AX403" i="3"/>
  <c r="AY403" i="3"/>
  <c r="AZ403" i="3"/>
  <c r="BA403" i="3"/>
  <c r="BB403" i="3"/>
  <c r="BC403" i="3"/>
  <c r="BD403" i="3"/>
  <c r="BE403" i="3"/>
  <c r="BF403" i="3"/>
  <c r="BG403" i="3"/>
  <c r="BH403" i="3"/>
  <c r="BI403" i="3"/>
  <c r="BJ403" i="3"/>
  <c r="BK403" i="3"/>
  <c r="BL403" i="3"/>
  <c r="BM403" i="3"/>
  <c r="BN403" i="3"/>
  <c r="BO403" i="3"/>
  <c r="BP403" i="3"/>
  <c r="BQ403" i="3"/>
  <c r="BR403" i="3"/>
  <c r="BS403" i="3"/>
  <c r="BT403" i="3"/>
  <c r="BU403" i="3"/>
  <c r="BV403" i="3"/>
  <c r="BW403" i="3"/>
  <c r="BX403" i="3"/>
  <c r="BY403" i="3"/>
  <c r="BZ403" i="3"/>
  <c r="CA403" i="3"/>
  <c r="CB403" i="3"/>
  <c r="CC403" i="3"/>
  <c r="CD403" i="3"/>
  <c r="CE403" i="3"/>
  <c r="CF403" i="3"/>
  <c r="CG403" i="3"/>
  <c r="CH403" i="3"/>
  <c r="CI403" i="3"/>
  <c r="CJ403" i="3"/>
  <c r="CK403" i="3"/>
  <c r="CL403" i="3"/>
  <c r="CM403" i="3"/>
  <c r="CN403" i="3"/>
  <c r="CO403" i="3"/>
  <c r="CP403" i="3"/>
  <c r="CQ403" i="3"/>
  <c r="CR403" i="3"/>
  <c r="CS403" i="3"/>
  <c r="CT403" i="3"/>
  <c r="CU403" i="3"/>
  <c r="CV403" i="3"/>
  <c r="CW403" i="3"/>
  <c r="CX403" i="3"/>
  <c r="CY403" i="3"/>
  <c r="CZ403" i="3"/>
  <c r="DA403" i="3"/>
  <c r="DB403" i="3"/>
  <c r="DC403" i="3"/>
  <c r="DD403" i="3"/>
  <c r="DE403" i="3"/>
  <c r="DF403" i="3"/>
  <c r="DG403" i="3"/>
  <c r="DH403" i="3"/>
  <c r="DI403" i="3"/>
  <c r="DJ403" i="3"/>
  <c r="DK403" i="3"/>
  <c r="DL403" i="3"/>
  <c r="DM403" i="3"/>
  <c r="DN403" i="3"/>
  <c r="DO403" i="3"/>
  <c r="DP403" i="3"/>
  <c r="DQ403" i="3"/>
  <c r="DR403" i="3"/>
  <c r="DS403" i="3"/>
  <c r="DT403" i="3"/>
  <c r="DU403" i="3"/>
  <c r="DV403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AF404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U404" i="3"/>
  <c r="AV404" i="3"/>
  <c r="AW404" i="3"/>
  <c r="AX404" i="3"/>
  <c r="AY404" i="3"/>
  <c r="AZ404" i="3"/>
  <c r="BA404" i="3"/>
  <c r="BB404" i="3"/>
  <c r="BC404" i="3"/>
  <c r="BD404" i="3"/>
  <c r="BE404" i="3"/>
  <c r="BF404" i="3"/>
  <c r="BG404" i="3"/>
  <c r="BH404" i="3"/>
  <c r="BI404" i="3"/>
  <c r="BJ404" i="3"/>
  <c r="BK404" i="3"/>
  <c r="BL404" i="3"/>
  <c r="BM404" i="3"/>
  <c r="BN404" i="3"/>
  <c r="BO404" i="3"/>
  <c r="BP404" i="3"/>
  <c r="BQ404" i="3"/>
  <c r="BR404" i="3"/>
  <c r="BS404" i="3"/>
  <c r="BT404" i="3"/>
  <c r="BU404" i="3"/>
  <c r="BV404" i="3"/>
  <c r="BW404" i="3"/>
  <c r="BX404" i="3"/>
  <c r="BY404" i="3"/>
  <c r="BZ404" i="3"/>
  <c r="CA404" i="3"/>
  <c r="CB404" i="3"/>
  <c r="CC404" i="3"/>
  <c r="CD404" i="3"/>
  <c r="CE404" i="3"/>
  <c r="CF404" i="3"/>
  <c r="CG404" i="3"/>
  <c r="CH404" i="3"/>
  <c r="CI404" i="3"/>
  <c r="CJ404" i="3"/>
  <c r="CK404" i="3"/>
  <c r="CL404" i="3"/>
  <c r="CM404" i="3"/>
  <c r="CN404" i="3"/>
  <c r="CO404" i="3"/>
  <c r="CP404" i="3"/>
  <c r="CQ404" i="3"/>
  <c r="CR404" i="3"/>
  <c r="CS404" i="3"/>
  <c r="CT404" i="3"/>
  <c r="CU404" i="3"/>
  <c r="CV404" i="3"/>
  <c r="CW404" i="3"/>
  <c r="CX404" i="3"/>
  <c r="CY404" i="3"/>
  <c r="CZ404" i="3"/>
  <c r="DA404" i="3"/>
  <c r="DB404" i="3"/>
  <c r="DC404" i="3"/>
  <c r="DD404" i="3"/>
  <c r="DE404" i="3"/>
  <c r="DF404" i="3"/>
  <c r="DG404" i="3"/>
  <c r="DH404" i="3"/>
  <c r="DI404" i="3"/>
  <c r="DJ404" i="3"/>
  <c r="DK404" i="3"/>
  <c r="DL404" i="3"/>
  <c r="DM404" i="3"/>
  <c r="DN404" i="3"/>
  <c r="DO404" i="3"/>
  <c r="DP404" i="3"/>
  <c r="DQ404" i="3"/>
  <c r="DR404" i="3"/>
  <c r="DS404" i="3"/>
  <c r="DT404" i="3"/>
  <c r="DU404" i="3"/>
  <c r="DV404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AF405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U405" i="3"/>
  <c r="AV405" i="3"/>
  <c r="AW405" i="3"/>
  <c r="AX405" i="3"/>
  <c r="AY405" i="3"/>
  <c r="AZ405" i="3"/>
  <c r="BA405" i="3"/>
  <c r="BB405" i="3"/>
  <c r="BC405" i="3"/>
  <c r="BD405" i="3"/>
  <c r="BE405" i="3"/>
  <c r="BF405" i="3"/>
  <c r="BG405" i="3"/>
  <c r="BH405" i="3"/>
  <c r="BI405" i="3"/>
  <c r="BJ405" i="3"/>
  <c r="BK405" i="3"/>
  <c r="BL405" i="3"/>
  <c r="BM405" i="3"/>
  <c r="BN405" i="3"/>
  <c r="BO405" i="3"/>
  <c r="BP405" i="3"/>
  <c r="BQ405" i="3"/>
  <c r="BR405" i="3"/>
  <c r="BS405" i="3"/>
  <c r="BT405" i="3"/>
  <c r="BU405" i="3"/>
  <c r="BV405" i="3"/>
  <c r="BW405" i="3"/>
  <c r="BX405" i="3"/>
  <c r="BY405" i="3"/>
  <c r="BZ405" i="3"/>
  <c r="CA405" i="3"/>
  <c r="CB405" i="3"/>
  <c r="CC405" i="3"/>
  <c r="CD405" i="3"/>
  <c r="CE405" i="3"/>
  <c r="CF405" i="3"/>
  <c r="CG405" i="3"/>
  <c r="CH405" i="3"/>
  <c r="CI405" i="3"/>
  <c r="CJ405" i="3"/>
  <c r="CK405" i="3"/>
  <c r="CL405" i="3"/>
  <c r="CM405" i="3"/>
  <c r="CN405" i="3"/>
  <c r="CO405" i="3"/>
  <c r="CP405" i="3"/>
  <c r="CQ405" i="3"/>
  <c r="CR405" i="3"/>
  <c r="CS405" i="3"/>
  <c r="CT405" i="3"/>
  <c r="CU405" i="3"/>
  <c r="CV405" i="3"/>
  <c r="CW405" i="3"/>
  <c r="CX405" i="3"/>
  <c r="CY405" i="3"/>
  <c r="CZ405" i="3"/>
  <c r="DA405" i="3"/>
  <c r="DB405" i="3"/>
  <c r="DC405" i="3"/>
  <c r="DD405" i="3"/>
  <c r="DE405" i="3"/>
  <c r="DF405" i="3"/>
  <c r="DG405" i="3"/>
  <c r="DH405" i="3"/>
  <c r="DI405" i="3"/>
  <c r="DJ405" i="3"/>
  <c r="DK405" i="3"/>
  <c r="DL405" i="3"/>
  <c r="DM405" i="3"/>
  <c r="DN405" i="3"/>
  <c r="DO405" i="3"/>
  <c r="DP405" i="3"/>
  <c r="DQ405" i="3"/>
  <c r="DR405" i="3"/>
  <c r="DS405" i="3"/>
  <c r="DT405" i="3"/>
  <c r="DU405" i="3"/>
  <c r="DV405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AF406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U406" i="3"/>
  <c r="AV406" i="3"/>
  <c r="AW406" i="3"/>
  <c r="AX406" i="3"/>
  <c r="AY406" i="3"/>
  <c r="AZ406" i="3"/>
  <c r="BA406" i="3"/>
  <c r="BB406" i="3"/>
  <c r="BC406" i="3"/>
  <c r="BD406" i="3"/>
  <c r="BE406" i="3"/>
  <c r="BF406" i="3"/>
  <c r="BG406" i="3"/>
  <c r="BH406" i="3"/>
  <c r="BI406" i="3"/>
  <c r="BJ406" i="3"/>
  <c r="BK406" i="3"/>
  <c r="BL406" i="3"/>
  <c r="BM406" i="3"/>
  <c r="BN406" i="3"/>
  <c r="BO406" i="3"/>
  <c r="BP406" i="3"/>
  <c r="BQ406" i="3"/>
  <c r="BR406" i="3"/>
  <c r="BS406" i="3"/>
  <c r="BT406" i="3"/>
  <c r="BU406" i="3"/>
  <c r="BV406" i="3"/>
  <c r="BW406" i="3"/>
  <c r="BX406" i="3"/>
  <c r="BY406" i="3"/>
  <c r="BZ406" i="3"/>
  <c r="CA406" i="3"/>
  <c r="CB406" i="3"/>
  <c r="CC406" i="3"/>
  <c r="CD406" i="3"/>
  <c r="CE406" i="3"/>
  <c r="CF406" i="3"/>
  <c r="CG406" i="3"/>
  <c r="CH406" i="3"/>
  <c r="CI406" i="3"/>
  <c r="CJ406" i="3"/>
  <c r="CK406" i="3"/>
  <c r="CL406" i="3"/>
  <c r="CM406" i="3"/>
  <c r="CN406" i="3"/>
  <c r="CO406" i="3"/>
  <c r="CP406" i="3"/>
  <c r="CQ406" i="3"/>
  <c r="CR406" i="3"/>
  <c r="CS406" i="3"/>
  <c r="CT406" i="3"/>
  <c r="CU406" i="3"/>
  <c r="CV406" i="3"/>
  <c r="CW406" i="3"/>
  <c r="CX406" i="3"/>
  <c r="CY406" i="3"/>
  <c r="CZ406" i="3"/>
  <c r="DA406" i="3"/>
  <c r="DB406" i="3"/>
  <c r="DC406" i="3"/>
  <c r="DD406" i="3"/>
  <c r="DE406" i="3"/>
  <c r="DF406" i="3"/>
  <c r="DG406" i="3"/>
  <c r="DH406" i="3"/>
  <c r="DI406" i="3"/>
  <c r="DJ406" i="3"/>
  <c r="DK406" i="3"/>
  <c r="DL406" i="3"/>
  <c r="DM406" i="3"/>
  <c r="DN406" i="3"/>
  <c r="DO406" i="3"/>
  <c r="DP406" i="3"/>
  <c r="DQ406" i="3"/>
  <c r="DR406" i="3"/>
  <c r="DS406" i="3"/>
  <c r="DT406" i="3"/>
  <c r="DU406" i="3"/>
  <c r="DV406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AF407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U407" i="3"/>
  <c r="AV407" i="3"/>
  <c r="AW407" i="3"/>
  <c r="AX407" i="3"/>
  <c r="AY407" i="3"/>
  <c r="AZ407" i="3"/>
  <c r="BA407" i="3"/>
  <c r="BB407" i="3"/>
  <c r="BC407" i="3"/>
  <c r="BD407" i="3"/>
  <c r="BE407" i="3"/>
  <c r="BF407" i="3"/>
  <c r="BG407" i="3"/>
  <c r="BH407" i="3"/>
  <c r="BI407" i="3"/>
  <c r="BJ407" i="3"/>
  <c r="BK407" i="3"/>
  <c r="BL407" i="3"/>
  <c r="BM407" i="3"/>
  <c r="BN407" i="3"/>
  <c r="BO407" i="3"/>
  <c r="BP407" i="3"/>
  <c r="BQ407" i="3"/>
  <c r="BR407" i="3"/>
  <c r="BS407" i="3"/>
  <c r="BT407" i="3"/>
  <c r="BU407" i="3"/>
  <c r="BV407" i="3"/>
  <c r="BW407" i="3"/>
  <c r="BX407" i="3"/>
  <c r="BY407" i="3"/>
  <c r="BZ407" i="3"/>
  <c r="CA407" i="3"/>
  <c r="CB407" i="3"/>
  <c r="CC407" i="3"/>
  <c r="CD407" i="3"/>
  <c r="CE407" i="3"/>
  <c r="CF407" i="3"/>
  <c r="CG407" i="3"/>
  <c r="CH407" i="3"/>
  <c r="CI407" i="3"/>
  <c r="CJ407" i="3"/>
  <c r="CK407" i="3"/>
  <c r="CL407" i="3"/>
  <c r="CM407" i="3"/>
  <c r="CN407" i="3"/>
  <c r="CO407" i="3"/>
  <c r="CP407" i="3"/>
  <c r="CQ407" i="3"/>
  <c r="CR407" i="3"/>
  <c r="CS407" i="3"/>
  <c r="CT407" i="3"/>
  <c r="CU407" i="3"/>
  <c r="CV407" i="3"/>
  <c r="CW407" i="3"/>
  <c r="CX407" i="3"/>
  <c r="CY407" i="3"/>
  <c r="CZ407" i="3"/>
  <c r="DA407" i="3"/>
  <c r="DB407" i="3"/>
  <c r="DC407" i="3"/>
  <c r="DD407" i="3"/>
  <c r="DE407" i="3"/>
  <c r="DF407" i="3"/>
  <c r="DG407" i="3"/>
  <c r="DH407" i="3"/>
  <c r="DI407" i="3"/>
  <c r="DJ407" i="3"/>
  <c r="DK407" i="3"/>
  <c r="DL407" i="3"/>
  <c r="DM407" i="3"/>
  <c r="DN407" i="3"/>
  <c r="DO407" i="3"/>
  <c r="DP407" i="3"/>
  <c r="DQ407" i="3"/>
  <c r="DR407" i="3"/>
  <c r="DS407" i="3"/>
  <c r="DT407" i="3"/>
  <c r="DU407" i="3"/>
  <c r="DV407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AF408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U408" i="3"/>
  <c r="AV408" i="3"/>
  <c r="AW408" i="3"/>
  <c r="AX408" i="3"/>
  <c r="AY408" i="3"/>
  <c r="AZ408" i="3"/>
  <c r="BA408" i="3"/>
  <c r="BB408" i="3"/>
  <c r="BC408" i="3"/>
  <c r="BD408" i="3"/>
  <c r="BE408" i="3"/>
  <c r="BF408" i="3"/>
  <c r="BG408" i="3"/>
  <c r="BH408" i="3"/>
  <c r="BI408" i="3"/>
  <c r="BJ408" i="3"/>
  <c r="BK408" i="3"/>
  <c r="BL408" i="3"/>
  <c r="BM408" i="3"/>
  <c r="BN408" i="3"/>
  <c r="BO408" i="3"/>
  <c r="BP408" i="3"/>
  <c r="BQ408" i="3"/>
  <c r="BR408" i="3"/>
  <c r="BS408" i="3"/>
  <c r="BT408" i="3"/>
  <c r="BU408" i="3"/>
  <c r="BV408" i="3"/>
  <c r="BW408" i="3"/>
  <c r="BX408" i="3"/>
  <c r="BY408" i="3"/>
  <c r="BZ408" i="3"/>
  <c r="CA408" i="3"/>
  <c r="CB408" i="3"/>
  <c r="CC408" i="3"/>
  <c r="CD408" i="3"/>
  <c r="CE408" i="3"/>
  <c r="CF408" i="3"/>
  <c r="CG408" i="3"/>
  <c r="CH408" i="3"/>
  <c r="CI408" i="3"/>
  <c r="CJ408" i="3"/>
  <c r="CK408" i="3"/>
  <c r="CL408" i="3"/>
  <c r="CM408" i="3"/>
  <c r="CN408" i="3"/>
  <c r="CO408" i="3"/>
  <c r="CP408" i="3"/>
  <c r="CQ408" i="3"/>
  <c r="CR408" i="3"/>
  <c r="CS408" i="3"/>
  <c r="CT408" i="3"/>
  <c r="CU408" i="3"/>
  <c r="CV408" i="3"/>
  <c r="CW408" i="3"/>
  <c r="CX408" i="3"/>
  <c r="CY408" i="3"/>
  <c r="CZ408" i="3"/>
  <c r="DA408" i="3"/>
  <c r="DB408" i="3"/>
  <c r="DC408" i="3"/>
  <c r="DD408" i="3"/>
  <c r="DE408" i="3"/>
  <c r="DF408" i="3"/>
  <c r="DG408" i="3"/>
  <c r="DH408" i="3"/>
  <c r="DI408" i="3"/>
  <c r="DJ408" i="3"/>
  <c r="DK408" i="3"/>
  <c r="DL408" i="3"/>
  <c r="DM408" i="3"/>
  <c r="DN408" i="3"/>
  <c r="DO408" i="3"/>
  <c r="DP408" i="3"/>
  <c r="DQ408" i="3"/>
  <c r="DR408" i="3"/>
  <c r="DS408" i="3"/>
  <c r="DT408" i="3"/>
  <c r="DU408" i="3"/>
  <c r="DV408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BT409" i="3"/>
  <c r="BU409" i="3"/>
  <c r="BV409" i="3"/>
  <c r="BW409" i="3"/>
  <c r="BX409" i="3"/>
  <c r="BY409" i="3"/>
  <c r="BZ409" i="3"/>
  <c r="CA409" i="3"/>
  <c r="CB409" i="3"/>
  <c r="CC409" i="3"/>
  <c r="CD409" i="3"/>
  <c r="CE409" i="3"/>
  <c r="CF409" i="3"/>
  <c r="CG409" i="3"/>
  <c r="CH409" i="3"/>
  <c r="CI409" i="3"/>
  <c r="CJ409" i="3"/>
  <c r="CK409" i="3"/>
  <c r="CL409" i="3"/>
  <c r="CM409" i="3"/>
  <c r="CN409" i="3"/>
  <c r="CO409" i="3"/>
  <c r="CP409" i="3"/>
  <c r="CQ409" i="3"/>
  <c r="CR409" i="3"/>
  <c r="CS409" i="3"/>
  <c r="CT409" i="3"/>
  <c r="CU409" i="3"/>
  <c r="CV409" i="3"/>
  <c r="CW409" i="3"/>
  <c r="CX409" i="3"/>
  <c r="CY409" i="3"/>
  <c r="CZ409" i="3"/>
  <c r="DA409" i="3"/>
  <c r="DB409" i="3"/>
  <c r="DC409" i="3"/>
  <c r="DD409" i="3"/>
  <c r="DE409" i="3"/>
  <c r="DF409" i="3"/>
  <c r="DG409" i="3"/>
  <c r="DH409" i="3"/>
  <c r="DI409" i="3"/>
  <c r="DJ409" i="3"/>
  <c r="DK409" i="3"/>
  <c r="DL409" i="3"/>
  <c r="DM409" i="3"/>
  <c r="DN409" i="3"/>
  <c r="DO409" i="3"/>
  <c r="DP409" i="3"/>
  <c r="DQ409" i="3"/>
  <c r="DR409" i="3"/>
  <c r="DS409" i="3"/>
  <c r="DT409" i="3"/>
  <c r="DU409" i="3"/>
  <c r="DV409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BC410" i="3"/>
  <c r="BD410" i="3"/>
  <c r="BE410" i="3"/>
  <c r="BF410" i="3"/>
  <c r="BG410" i="3"/>
  <c r="BH410" i="3"/>
  <c r="BI410" i="3"/>
  <c r="BJ410" i="3"/>
  <c r="BK410" i="3"/>
  <c r="BL410" i="3"/>
  <c r="BM410" i="3"/>
  <c r="BN410" i="3"/>
  <c r="BO410" i="3"/>
  <c r="BP410" i="3"/>
  <c r="BQ410" i="3"/>
  <c r="BR410" i="3"/>
  <c r="BS410" i="3"/>
  <c r="BT410" i="3"/>
  <c r="BU410" i="3"/>
  <c r="BV410" i="3"/>
  <c r="BW410" i="3"/>
  <c r="BX410" i="3"/>
  <c r="BY410" i="3"/>
  <c r="BZ410" i="3"/>
  <c r="CA410" i="3"/>
  <c r="CB410" i="3"/>
  <c r="CC410" i="3"/>
  <c r="CD410" i="3"/>
  <c r="CE410" i="3"/>
  <c r="CF410" i="3"/>
  <c r="CG410" i="3"/>
  <c r="CH410" i="3"/>
  <c r="CI410" i="3"/>
  <c r="CJ410" i="3"/>
  <c r="CK410" i="3"/>
  <c r="CL410" i="3"/>
  <c r="CM410" i="3"/>
  <c r="CN410" i="3"/>
  <c r="CO410" i="3"/>
  <c r="CP410" i="3"/>
  <c r="CQ410" i="3"/>
  <c r="CR410" i="3"/>
  <c r="CS410" i="3"/>
  <c r="CT410" i="3"/>
  <c r="CU410" i="3"/>
  <c r="CV410" i="3"/>
  <c r="CW410" i="3"/>
  <c r="CX410" i="3"/>
  <c r="CY410" i="3"/>
  <c r="CZ410" i="3"/>
  <c r="DA410" i="3"/>
  <c r="DB410" i="3"/>
  <c r="DC410" i="3"/>
  <c r="DD410" i="3"/>
  <c r="DE410" i="3"/>
  <c r="DF410" i="3"/>
  <c r="DG410" i="3"/>
  <c r="DH410" i="3"/>
  <c r="DI410" i="3"/>
  <c r="DJ410" i="3"/>
  <c r="DK410" i="3"/>
  <c r="DL410" i="3"/>
  <c r="DM410" i="3"/>
  <c r="DN410" i="3"/>
  <c r="DO410" i="3"/>
  <c r="DP410" i="3"/>
  <c r="DQ410" i="3"/>
  <c r="DR410" i="3"/>
  <c r="DS410" i="3"/>
  <c r="DT410" i="3"/>
  <c r="DU410" i="3"/>
  <c r="DV410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BT411" i="3"/>
  <c r="BU411" i="3"/>
  <c r="BV411" i="3"/>
  <c r="BW411" i="3"/>
  <c r="BX411" i="3"/>
  <c r="BY411" i="3"/>
  <c r="BZ411" i="3"/>
  <c r="CA411" i="3"/>
  <c r="CB411" i="3"/>
  <c r="CC411" i="3"/>
  <c r="CD411" i="3"/>
  <c r="CE411" i="3"/>
  <c r="CF411" i="3"/>
  <c r="CG411" i="3"/>
  <c r="CH411" i="3"/>
  <c r="CI411" i="3"/>
  <c r="CJ411" i="3"/>
  <c r="CK411" i="3"/>
  <c r="CL411" i="3"/>
  <c r="CM411" i="3"/>
  <c r="CN411" i="3"/>
  <c r="CO411" i="3"/>
  <c r="CP411" i="3"/>
  <c r="CQ411" i="3"/>
  <c r="CR411" i="3"/>
  <c r="CS411" i="3"/>
  <c r="CT411" i="3"/>
  <c r="CU411" i="3"/>
  <c r="CV411" i="3"/>
  <c r="CW411" i="3"/>
  <c r="CX411" i="3"/>
  <c r="CY411" i="3"/>
  <c r="CZ411" i="3"/>
  <c r="DA411" i="3"/>
  <c r="DB411" i="3"/>
  <c r="DC411" i="3"/>
  <c r="DD411" i="3"/>
  <c r="DE411" i="3"/>
  <c r="DF411" i="3"/>
  <c r="DG411" i="3"/>
  <c r="DH411" i="3"/>
  <c r="DI411" i="3"/>
  <c r="DJ411" i="3"/>
  <c r="DK411" i="3"/>
  <c r="DL411" i="3"/>
  <c r="DM411" i="3"/>
  <c r="DN411" i="3"/>
  <c r="DO411" i="3"/>
  <c r="DP411" i="3"/>
  <c r="DQ411" i="3"/>
  <c r="DR411" i="3"/>
  <c r="DS411" i="3"/>
  <c r="DT411" i="3"/>
  <c r="DU411" i="3"/>
  <c r="DV411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BT412" i="3"/>
  <c r="BU412" i="3"/>
  <c r="BV412" i="3"/>
  <c r="BW412" i="3"/>
  <c r="BX412" i="3"/>
  <c r="BY412" i="3"/>
  <c r="BZ412" i="3"/>
  <c r="CA412" i="3"/>
  <c r="CB412" i="3"/>
  <c r="CC412" i="3"/>
  <c r="CD412" i="3"/>
  <c r="CE412" i="3"/>
  <c r="CF412" i="3"/>
  <c r="CG412" i="3"/>
  <c r="CH412" i="3"/>
  <c r="CI412" i="3"/>
  <c r="CJ412" i="3"/>
  <c r="CK412" i="3"/>
  <c r="CL412" i="3"/>
  <c r="CM412" i="3"/>
  <c r="CN412" i="3"/>
  <c r="CO412" i="3"/>
  <c r="CP412" i="3"/>
  <c r="CQ412" i="3"/>
  <c r="CR412" i="3"/>
  <c r="CS412" i="3"/>
  <c r="CT412" i="3"/>
  <c r="CU412" i="3"/>
  <c r="CV412" i="3"/>
  <c r="CW412" i="3"/>
  <c r="CX412" i="3"/>
  <c r="CY412" i="3"/>
  <c r="CZ412" i="3"/>
  <c r="DA412" i="3"/>
  <c r="DB412" i="3"/>
  <c r="DC412" i="3"/>
  <c r="DD412" i="3"/>
  <c r="DE412" i="3"/>
  <c r="DF412" i="3"/>
  <c r="DG412" i="3"/>
  <c r="DH412" i="3"/>
  <c r="DI412" i="3"/>
  <c r="DJ412" i="3"/>
  <c r="DK412" i="3"/>
  <c r="DL412" i="3"/>
  <c r="DM412" i="3"/>
  <c r="DN412" i="3"/>
  <c r="DO412" i="3"/>
  <c r="DP412" i="3"/>
  <c r="DQ412" i="3"/>
  <c r="DR412" i="3"/>
  <c r="DS412" i="3"/>
  <c r="DT412" i="3"/>
  <c r="DU412" i="3"/>
  <c r="DV412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BT413" i="3"/>
  <c r="BU413" i="3"/>
  <c r="BV413" i="3"/>
  <c r="BW413" i="3"/>
  <c r="BX413" i="3"/>
  <c r="BY413" i="3"/>
  <c r="BZ413" i="3"/>
  <c r="CA413" i="3"/>
  <c r="CB413" i="3"/>
  <c r="CC413" i="3"/>
  <c r="CD413" i="3"/>
  <c r="CE413" i="3"/>
  <c r="CF413" i="3"/>
  <c r="CG413" i="3"/>
  <c r="CH413" i="3"/>
  <c r="CI413" i="3"/>
  <c r="CJ413" i="3"/>
  <c r="CK413" i="3"/>
  <c r="CL413" i="3"/>
  <c r="CM413" i="3"/>
  <c r="CN413" i="3"/>
  <c r="CO413" i="3"/>
  <c r="CP413" i="3"/>
  <c r="CQ413" i="3"/>
  <c r="CR413" i="3"/>
  <c r="CS413" i="3"/>
  <c r="CT413" i="3"/>
  <c r="CU413" i="3"/>
  <c r="CV413" i="3"/>
  <c r="CW413" i="3"/>
  <c r="CX413" i="3"/>
  <c r="CY413" i="3"/>
  <c r="CZ413" i="3"/>
  <c r="DA413" i="3"/>
  <c r="DB413" i="3"/>
  <c r="DC413" i="3"/>
  <c r="DD413" i="3"/>
  <c r="DE413" i="3"/>
  <c r="DF413" i="3"/>
  <c r="DG413" i="3"/>
  <c r="DH413" i="3"/>
  <c r="DI413" i="3"/>
  <c r="DJ413" i="3"/>
  <c r="DK413" i="3"/>
  <c r="DL413" i="3"/>
  <c r="DM413" i="3"/>
  <c r="DN413" i="3"/>
  <c r="DO413" i="3"/>
  <c r="DP413" i="3"/>
  <c r="DQ413" i="3"/>
  <c r="DR413" i="3"/>
  <c r="DS413" i="3"/>
  <c r="DT413" i="3"/>
  <c r="DU413" i="3"/>
  <c r="DV413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BT414" i="3"/>
  <c r="BU414" i="3"/>
  <c r="BV414" i="3"/>
  <c r="BW414" i="3"/>
  <c r="BX414" i="3"/>
  <c r="BY414" i="3"/>
  <c r="BZ414" i="3"/>
  <c r="CA414" i="3"/>
  <c r="CB414" i="3"/>
  <c r="CC414" i="3"/>
  <c r="CD414" i="3"/>
  <c r="CE414" i="3"/>
  <c r="CF414" i="3"/>
  <c r="CG414" i="3"/>
  <c r="CH414" i="3"/>
  <c r="CI414" i="3"/>
  <c r="CJ414" i="3"/>
  <c r="CK414" i="3"/>
  <c r="CL414" i="3"/>
  <c r="CM414" i="3"/>
  <c r="CN414" i="3"/>
  <c r="CO414" i="3"/>
  <c r="CP414" i="3"/>
  <c r="CQ414" i="3"/>
  <c r="CR414" i="3"/>
  <c r="CS414" i="3"/>
  <c r="CT414" i="3"/>
  <c r="CU414" i="3"/>
  <c r="CV414" i="3"/>
  <c r="CW414" i="3"/>
  <c r="CX414" i="3"/>
  <c r="CY414" i="3"/>
  <c r="CZ414" i="3"/>
  <c r="DA414" i="3"/>
  <c r="DB414" i="3"/>
  <c r="DC414" i="3"/>
  <c r="DD414" i="3"/>
  <c r="DE414" i="3"/>
  <c r="DF414" i="3"/>
  <c r="DG414" i="3"/>
  <c r="DH414" i="3"/>
  <c r="DI414" i="3"/>
  <c r="DJ414" i="3"/>
  <c r="DK414" i="3"/>
  <c r="DL414" i="3"/>
  <c r="DM414" i="3"/>
  <c r="DN414" i="3"/>
  <c r="DO414" i="3"/>
  <c r="DP414" i="3"/>
  <c r="DQ414" i="3"/>
  <c r="DR414" i="3"/>
  <c r="DS414" i="3"/>
  <c r="DT414" i="3"/>
  <c r="DU414" i="3"/>
  <c r="DV414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BT415" i="3"/>
  <c r="BU415" i="3"/>
  <c r="BV415" i="3"/>
  <c r="BW415" i="3"/>
  <c r="BX415" i="3"/>
  <c r="BY415" i="3"/>
  <c r="BZ415" i="3"/>
  <c r="CA415" i="3"/>
  <c r="CB415" i="3"/>
  <c r="CC415" i="3"/>
  <c r="CD415" i="3"/>
  <c r="CE415" i="3"/>
  <c r="CF415" i="3"/>
  <c r="CG415" i="3"/>
  <c r="CH415" i="3"/>
  <c r="CI415" i="3"/>
  <c r="CJ415" i="3"/>
  <c r="CK415" i="3"/>
  <c r="CL415" i="3"/>
  <c r="CM415" i="3"/>
  <c r="CN415" i="3"/>
  <c r="CO415" i="3"/>
  <c r="CP415" i="3"/>
  <c r="CQ415" i="3"/>
  <c r="CR415" i="3"/>
  <c r="CS415" i="3"/>
  <c r="CT415" i="3"/>
  <c r="CU415" i="3"/>
  <c r="CV415" i="3"/>
  <c r="CW415" i="3"/>
  <c r="CX415" i="3"/>
  <c r="CY415" i="3"/>
  <c r="CZ415" i="3"/>
  <c r="DA415" i="3"/>
  <c r="DB415" i="3"/>
  <c r="DC415" i="3"/>
  <c r="DD415" i="3"/>
  <c r="DE415" i="3"/>
  <c r="DF415" i="3"/>
  <c r="DG415" i="3"/>
  <c r="DH415" i="3"/>
  <c r="DI415" i="3"/>
  <c r="DJ415" i="3"/>
  <c r="DK415" i="3"/>
  <c r="DL415" i="3"/>
  <c r="DM415" i="3"/>
  <c r="DN415" i="3"/>
  <c r="DO415" i="3"/>
  <c r="DP415" i="3"/>
  <c r="DQ415" i="3"/>
  <c r="DR415" i="3"/>
  <c r="DS415" i="3"/>
  <c r="DT415" i="3"/>
  <c r="DU415" i="3"/>
  <c r="DV415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BT416" i="3"/>
  <c r="BU416" i="3"/>
  <c r="BV416" i="3"/>
  <c r="BW416" i="3"/>
  <c r="BX416" i="3"/>
  <c r="BY416" i="3"/>
  <c r="BZ416" i="3"/>
  <c r="CA416" i="3"/>
  <c r="CB416" i="3"/>
  <c r="CC416" i="3"/>
  <c r="CD416" i="3"/>
  <c r="CE416" i="3"/>
  <c r="CF416" i="3"/>
  <c r="CG416" i="3"/>
  <c r="CH416" i="3"/>
  <c r="CI416" i="3"/>
  <c r="CJ416" i="3"/>
  <c r="CK416" i="3"/>
  <c r="CL416" i="3"/>
  <c r="CM416" i="3"/>
  <c r="CN416" i="3"/>
  <c r="CO416" i="3"/>
  <c r="CP416" i="3"/>
  <c r="CQ416" i="3"/>
  <c r="CR416" i="3"/>
  <c r="CS416" i="3"/>
  <c r="CT416" i="3"/>
  <c r="CU416" i="3"/>
  <c r="CV416" i="3"/>
  <c r="CW416" i="3"/>
  <c r="CX416" i="3"/>
  <c r="CY416" i="3"/>
  <c r="CZ416" i="3"/>
  <c r="DA416" i="3"/>
  <c r="DB416" i="3"/>
  <c r="DC416" i="3"/>
  <c r="DD416" i="3"/>
  <c r="DE416" i="3"/>
  <c r="DF416" i="3"/>
  <c r="DG416" i="3"/>
  <c r="DH416" i="3"/>
  <c r="DI416" i="3"/>
  <c r="DJ416" i="3"/>
  <c r="DK416" i="3"/>
  <c r="DL416" i="3"/>
  <c r="DM416" i="3"/>
  <c r="DN416" i="3"/>
  <c r="DO416" i="3"/>
  <c r="DP416" i="3"/>
  <c r="DQ416" i="3"/>
  <c r="DR416" i="3"/>
  <c r="DS416" i="3"/>
  <c r="DT416" i="3"/>
  <c r="DU416" i="3"/>
  <c r="DV416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BT417" i="3"/>
  <c r="BU417" i="3"/>
  <c r="BV417" i="3"/>
  <c r="BW417" i="3"/>
  <c r="BX417" i="3"/>
  <c r="BY417" i="3"/>
  <c r="BZ417" i="3"/>
  <c r="CA417" i="3"/>
  <c r="CB417" i="3"/>
  <c r="CC417" i="3"/>
  <c r="CD417" i="3"/>
  <c r="CE417" i="3"/>
  <c r="CF417" i="3"/>
  <c r="CG417" i="3"/>
  <c r="CH417" i="3"/>
  <c r="CI417" i="3"/>
  <c r="CJ417" i="3"/>
  <c r="CK417" i="3"/>
  <c r="CL417" i="3"/>
  <c r="CM417" i="3"/>
  <c r="CN417" i="3"/>
  <c r="CO417" i="3"/>
  <c r="CP417" i="3"/>
  <c r="CQ417" i="3"/>
  <c r="CR417" i="3"/>
  <c r="CS417" i="3"/>
  <c r="CT417" i="3"/>
  <c r="CU417" i="3"/>
  <c r="CV417" i="3"/>
  <c r="CW417" i="3"/>
  <c r="CX417" i="3"/>
  <c r="CY417" i="3"/>
  <c r="CZ417" i="3"/>
  <c r="DA417" i="3"/>
  <c r="DB417" i="3"/>
  <c r="DC417" i="3"/>
  <c r="DD417" i="3"/>
  <c r="DE417" i="3"/>
  <c r="DF417" i="3"/>
  <c r="DG417" i="3"/>
  <c r="DH417" i="3"/>
  <c r="DI417" i="3"/>
  <c r="DJ417" i="3"/>
  <c r="DK417" i="3"/>
  <c r="DL417" i="3"/>
  <c r="DM417" i="3"/>
  <c r="DN417" i="3"/>
  <c r="DO417" i="3"/>
  <c r="DP417" i="3"/>
  <c r="DQ417" i="3"/>
  <c r="DR417" i="3"/>
  <c r="DS417" i="3"/>
  <c r="DT417" i="3"/>
  <c r="DU417" i="3"/>
  <c r="DV417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BT418" i="3"/>
  <c r="BU418" i="3"/>
  <c r="BV418" i="3"/>
  <c r="BW418" i="3"/>
  <c r="BX418" i="3"/>
  <c r="BY418" i="3"/>
  <c r="BZ418" i="3"/>
  <c r="CA418" i="3"/>
  <c r="CB418" i="3"/>
  <c r="CC418" i="3"/>
  <c r="CD418" i="3"/>
  <c r="CE418" i="3"/>
  <c r="CF418" i="3"/>
  <c r="CG418" i="3"/>
  <c r="CH418" i="3"/>
  <c r="CI418" i="3"/>
  <c r="CJ418" i="3"/>
  <c r="CK418" i="3"/>
  <c r="CL418" i="3"/>
  <c r="CM418" i="3"/>
  <c r="CN418" i="3"/>
  <c r="CO418" i="3"/>
  <c r="CP418" i="3"/>
  <c r="CQ418" i="3"/>
  <c r="CR418" i="3"/>
  <c r="CS418" i="3"/>
  <c r="CT418" i="3"/>
  <c r="CU418" i="3"/>
  <c r="CV418" i="3"/>
  <c r="CW418" i="3"/>
  <c r="CX418" i="3"/>
  <c r="CY418" i="3"/>
  <c r="CZ418" i="3"/>
  <c r="DA418" i="3"/>
  <c r="DB418" i="3"/>
  <c r="DC418" i="3"/>
  <c r="DD418" i="3"/>
  <c r="DE418" i="3"/>
  <c r="DF418" i="3"/>
  <c r="DG418" i="3"/>
  <c r="DH418" i="3"/>
  <c r="DI418" i="3"/>
  <c r="DJ418" i="3"/>
  <c r="DK418" i="3"/>
  <c r="DL418" i="3"/>
  <c r="DM418" i="3"/>
  <c r="DN418" i="3"/>
  <c r="DO418" i="3"/>
  <c r="DP418" i="3"/>
  <c r="DQ418" i="3"/>
  <c r="DR418" i="3"/>
  <c r="DS418" i="3"/>
  <c r="DT418" i="3"/>
  <c r="DU418" i="3"/>
  <c r="DV418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BT419" i="3"/>
  <c r="BU419" i="3"/>
  <c r="BV419" i="3"/>
  <c r="BW419" i="3"/>
  <c r="BX419" i="3"/>
  <c r="BY419" i="3"/>
  <c r="BZ419" i="3"/>
  <c r="CA419" i="3"/>
  <c r="CB419" i="3"/>
  <c r="CC419" i="3"/>
  <c r="CD419" i="3"/>
  <c r="CE419" i="3"/>
  <c r="CF419" i="3"/>
  <c r="CG419" i="3"/>
  <c r="CH419" i="3"/>
  <c r="CI419" i="3"/>
  <c r="CJ419" i="3"/>
  <c r="CK419" i="3"/>
  <c r="CL419" i="3"/>
  <c r="CM419" i="3"/>
  <c r="CN419" i="3"/>
  <c r="CO419" i="3"/>
  <c r="CP419" i="3"/>
  <c r="CQ419" i="3"/>
  <c r="CR419" i="3"/>
  <c r="CS419" i="3"/>
  <c r="CT419" i="3"/>
  <c r="CU419" i="3"/>
  <c r="CV419" i="3"/>
  <c r="CW419" i="3"/>
  <c r="CX419" i="3"/>
  <c r="CY419" i="3"/>
  <c r="CZ419" i="3"/>
  <c r="DA419" i="3"/>
  <c r="DB419" i="3"/>
  <c r="DC419" i="3"/>
  <c r="DD419" i="3"/>
  <c r="DE419" i="3"/>
  <c r="DF419" i="3"/>
  <c r="DG419" i="3"/>
  <c r="DH419" i="3"/>
  <c r="DI419" i="3"/>
  <c r="DJ419" i="3"/>
  <c r="DK419" i="3"/>
  <c r="DL419" i="3"/>
  <c r="DM419" i="3"/>
  <c r="DN419" i="3"/>
  <c r="DO419" i="3"/>
  <c r="DP419" i="3"/>
  <c r="DQ419" i="3"/>
  <c r="DR419" i="3"/>
  <c r="DS419" i="3"/>
  <c r="DT419" i="3"/>
  <c r="DU419" i="3"/>
  <c r="DV419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BT420" i="3"/>
  <c r="BU420" i="3"/>
  <c r="BV420" i="3"/>
  <c r="BW420" i="3"/>
  <c r="BX420" i="3"/>
  <c r="BY420" i="3"/>
  <c r="BZ420" i="3"/>
  <c r="CA420" i="3"/>
  <c r="CB420" i="3"/>
  <c r="CC420" i="3"/>
  <c r="CD420" i="3"/>
  <c r="CE420" i="3"/>
  <c r="CF420" i="3"/>
  <c r="CG420" i="3"/>
  <c r="CH420" i="3"/>
  <c r="CI420" i="3"/>
  <c r="CJ420" i="3"/>
  <c r="CK420" i="3"/>
  <c r="CL420" i="3"/>
  <c r="CM420" i="3"/>
  <c r="CN420" i="3"/>
  <c r="CO420" i="3"/>
  <c r="CP420" i="3"/>
  <c r="CQ420" i="3"/>
  <c r="CR420" i="3"/>
  <c r="CS420" i="3"/>
  <c r="CT420" i="3"/>
  <c r="CU420" i="3"/>
  <c r="CV420" i="3"/>
  <c r="CW420" i="3"/>
  <c r="CX420" i="3"/>
  <c r="CY420" i="3"/>
  <c r="CZ420" i="3"/>
  <c r="DA420" i="3"/>
  <c r="DB420" i="3"/>
  <c r="DC420" i="3"/>
  <c r="DD420" i="3"/>
  <c r="DE420" i="3"/>
  <c r="DF420" i="3"/>
  <c r="DG420" i="3"/>
  <c r="DH420" i="3"/>
  <c r="DI420" i="3"/>
  <c r="DJ420" i="3"/>
  <c r="DK420" i="3"/>
  <c r="DL420" i="3"/>
  <c r="DM420" i="3"/>
  <c r="DN420" i="3"/>
  <c r="DO420" i="3"/>
  <c r="DP420" i="3"/>
  <c r="DQ420" i="3"/>
  <c r="DR420" i="3"/>
  <c r="DS420" i="3"/>
  <c r="DT420" i="3"/>
  <c r="DU420" i="3"/>
  <c r="DV420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BT421" i="3"/>
  <c r="BU421" i="3"/>
  <c r="BV421" i="3"/>
  <c r="BW421" i="3"/>
  <c r="BX421" i="3"/>
  <c r="BY421" i="3"/>
  <c r="BZ421" i="3"/>
  <c r="CA421" i="3"/>
  <c r="CB421" i="3"/>
  <c r="CC421" i="3"/>
  <c r="CD421" i="3"/>
  <c r="CE421" i="3"/>
  <c r="CF421" i="3"/>
  <c r="CG421" i="3"/>
  <c r="CH421" i="3"/>
  <c r="CI421" i="3"/>
  <c r="CJ421" i="3"/>
  <c r="CK421" i="3"/>
  <c r="CL421" i="3"/>
  <c r="CM421" i="3"/>
  <c r="CN421" i="3"/>
  <c r="CO421" i="3"/>
  <c r="CP421" i="3"/>
  <c r="CQ421" i="3"/>
  <c r="CR421" i="3"/>
  <c r="CS421" i="3"/>
  <c r="CT421" i="3"/>
  <c r="CU421" i="3"/>
  <c r="CV421" i="3"/>
  <c r="CW421" i="3"/>
  <c r="CX421" i="3"/>
  <c r="CY421" i="3"/>
  <c r="CZ421" i="3"/>
  <c r="DA421" i="3"/>
  <c r="DB421" i="3"/>
  <c r="DC421" i="3"/>
  <c r="DD421" i="3"/>
  <c r="DE421" i="3"/>
  <c r="DF421" i="3"/>
  <c r="DG421" i="3"/>
  <c r="DH421" i="3"/>
  <c r="DI421" i="3"/>
  <c r="DJ421" i="3"/>
  <c r="DK421" i="3"/>
  <c r="DL421" i="3"/>
  <c r="DM421" i="3"/>
  <c r="DN421" i="3"/>
  <c r="DO421" i="3"/>
  <c r="DP421" i="3"/>
  <c r="DQ421" i="3"/>
  <c r="DR421" i="3"/>
  <c r="DS421" i="3"/>
  <c r="DT421" i="3"/>
  <c r="DU421" i="3"/>
  <c r="DV421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BT422" i="3"/>
  <c r="BU422" i="3"/>
  <c r="BV422" i="3"/>
  <c r="BW422" i="3"/>
  <c r="BX422" i="3"/>
  <c r="BY422" i="3"/>
  <c r="BZ422" i="3"/>
  <c r="CA422" i="3"/>
  <c r="CB422" i="3"/>
  <c r="CC422" i="3"/>
  <c r="CD422" i="3"/>
  <c r="CE422" i="3"/>
  <c r="CF422" i="3"/>
  <c r="CG422" i="3"/>
  <c r="CH422" i="3"/>
  <c r="CI422" i="3"/>
  <c r="CJ422" i="3"/>
  <c r="CK422" i="3"/>
  <c r="CL422" i="3"/>
  <c r="CM422" i="3"/>
  <c r="CN422" i="3"/>
  <c r="CO422" i="3"/>
  <c r="CP422" i="3"/>
  <c r="CQ422" i="3"/>
  <c r="CR422" i="3"/>
  <c r="CS422" i="3"/>
  <c r="CT422" i="3"/>
  <c r="CU422" i="3"/>
  <c r="CV422" i="3"/>
  <c r="CW422" i="3"/>
  <c r="CX422" i="3"/>
  <c r="CY422" i="3"/>
  <c r="CZ422" i="3"/>
  <c r="DA422" i="3"/>
  <c r="DB422" i="3"/>
  <c r="DC422" i="3"/>
  <c r="DD422" i="3"/>
  <c r="DE422" i="3"/>
  <c r="DF422" i="3"/>
  <c r="DG422" i="3"/>
  <c r="DH422" i="3"/>
  <c r="DI422" i="3"/>
  <c r="DJ422" i="3"/>
  <c r="DK422" i="3"/>
  <c r="DL422" i="3"/>
  <c r="DM422" i="3"/>
  <c r="DN422" i="3"/>
  <c r="DO422" i="3"/>
  <c r="DP422" i="3"/>
  <c r="DQ422" i="3"/>
  <c r="DR422" i="3"/>
  <c r="DS422" i="3"/>
  <c r="DT422" i="3"/>
  <c r="DU422" i="3"/>
  <c r="DV422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BT423" i="3"/>
  <c r="BU423" i="3"/>
  <c r="BV423" i="3"/>
  <c r="BW423" i="3"/>
  <c r="BX423" i="3"/>
  <c r="BY423" i="3"/>
  <c r="BZ423" i="3"/>
  <c r="CA423" i="3"/>
  <c r="CB423" i="3"/>
  <c r="CC423" i="3"/>
  <c r="CD423" i="3"/>
  <c r="CE423" i="3"/>
  <c r="CF423" i="3"/>
  <c r="CG423" i="3"/>
  <c r="CH423" i="3"/>
  <c r="CI423" i="3"/>
  <c r="CJ423" i="3"/>
  <c r="CK423" i="3"/>
  <c r="CL423" i="3"/>
  <c r="CM423" i="3"/>
  <c r="CN423" i="3"/>
  <c r="CO423" i="3"/>
  <c r="CP423" i="3"/>
  <c r="CQ423" i="3"/>
  <c r="CR423" i="3"/>
  <c r="CS423" i="3"/>
  <c r="CT423" i="3"/>
  <c r="CU423" i="3"/>
  <c r="CV423" i="3"/>
  <c r="CW423" i="3"/>
  <c r="CX423" i="3"/>
  <c r="CY423" i="3"/>
  <c r="CZ423" i="3"/>
  <c r="DA423" i="3"/>
  <c r="DB423" i="3"/>
  <c r="DC423" i="3"/>
  <c r="DD423" i="3"/>
  <c r="DE423" i="3"/>
  <c r="DF423" i="3"/>
  <c r="DG423" i="3"/>
  <c r="DH423" i="3"/>
  <c r="DI423" i="3"/>
  <c r="DJ423" i="3"/>
  <c r="DK423" i="3"/>
  <c r="DL423" i="3"/>
  <c r="DM423" i="3"/>
  <c r="DN423" i="3"/>
  <c r="DO423" i="3"/>
  <c r="DP423" i="3"/>
  <c r="DQ423" i="3"/>
  <c r="DR423" i="3"/>
  <c r="DS423" i="3"/>
  <c r="DT423" i="3"/>
  <c r="DU423" i="3"/>
  <c r="DV42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BT383" i="3"/>
  <c r="BU383" i="3"/>
  <c r="BV383" i="3"/>
  <c r="BW383" i="3"/>
  <c r="BX383" i="3"/>
  <c r="BY383" i="3"/>
  <c r="BZ383" i="3"/>
  <c r="CA383" i="3"/>
  <c r="CB383" i="3"/>
  <c r="CC383" i="3"/>
  <c r="CD383" i="3"/>
  <c r="CE383" i="3"/>
  <c r="CF383" i="3"/>
  <c r="CG383" i="3"/>
  <c r="CH383" i="3"/>
  <c r="CI383" i="3"/>
  <c r="CJ383" i="3"/>
  <c r="CK383" i="3"/>
  <c r="CL383" i="3"/>
  <c r="CM383" i="3"/>
  <c r="CN383" i="3"/>
  <c r="CO383" i="3"/>
  <c r="CP383" i="3"/>
  <c r="CQ383" i="3"/>
  <c r="CR383" i="3"/>
  <c r="CS383" i="3"/>
  <c r="CT383" i="3"/>
  <c r="CU383" i="3"/>
  <c r="CV383" i="3"/>
  <c r="CW383" i="3"/>
  <c r="CX383" i="3"/>
  <c r="CY383" i="3"/>
  <c r="CZ383" i="3"/>
  <c r="DA383" i="3"/>
  <c r="DB383" i="3"/>
  <c r="DC383" i="3"/>
  <c r="DD383" i="3"/>
  <c r="DE383" i="3"/>
  <c r="DF383" i="3"/>
  <c r="DG383" i="3"/>
  <c r="DH383" i="3"/>
  <c r="DI383" i="3"/>
  <c r="DJ383" i="3"/>
  <c r="DK383" i="3"/>
  <c r="DL383" i="3"/>
  <c r="DM383" i="3"/>
  <c r="DN383" i="3"/>
  <c r="DO383" i="3"/>
  <c r="DP383" i="3"/>
  <c r="DQ383" i="3"/>
  <c r="DR383" i="3"/>
  <c r="DS383" i="3"/>
  <c r="DT383" i="3"/>
  <c r="DU383" i="3"/>
  <c r="DV383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AF397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U397" i="3"/>
  <c r="AV397" i="3"/>
  <c r="AW397" i="3"/>
  <c r="AX397" i="3"/>
  <c r="AY397" i="3"/>
  <c r="AZ397" i="3"/>
  <c r="BA397" i="3"/>
  <c r="BB397" i="3"/>
  <c r="BC397" i="3"/>
  <c r="BD397" i="3"/>
  <c r="BE397" i="3"/>
  <c r="BF397" i="3"/>
  <c r="BG397" i="3"/>
  <c r="BH397" i="3"/>
  <c r="BI397" i="3"/>
  <c r="BJ397" i="3"/>
  <c r="BK397" i="3"/>
  <c r="BL397" i="3"/>
  <c r="BM397" i="3"/>
  <c r="BN397" i="3"/>
  <c r="BO397" i="3"/>
  <c r="BP397" i="3"/>
  <c r="BQ397" i="3"/>
  <c r="BR397" i="3"/>
  <c r="BS397" i="3"/>
  <c r="BT397" i="3"/>
  <c r="BU397" i="3"/>
  <c r="BV397" i="3"/>
  <c r="BW397" i="3"/>
  <c r="BX397" i="3"/>
  <c r="BY397" i="3"/>
  <c r="BZ397" i="3"/>
  <c r="CA397" i="3"/>
  <c r="CB397" i="3"/>
  <c r="CC397" i="3"/>
  <c r="CD397" i="3"/>
  <c r="CE397" i="3"/>
  <c r="CF397" i="3"/>
  <c r="CG397" i="3"/>
  <c r="CH397" i="3"/>
  <c r="CI397" i="3"/>
  <c r="CJ397" i="3"/>
  <c r="CK397" i="3"/>
  <c r="CL397" i="3"/>
  <c r="CM397" i="3"/>
  <c r="CN397" i="3"/>
  <c r="CO397" i="3"/>
  <c r="CP397" i="3"/>
  <c r="CQ397" i="3"/>
  <c r="CR397" i="3"/>
  <c r="CS397" i="3"/>
  <c r="CT397" i="3"/>
  <c r="CU397" i="3"/>
  <c r="CV397" i="3"/>
  <c r="CW397" i="3"/>
  <c r="CX397" i="3"/>
  <c r="CY397" i="3"/>
  <c r="CZ397" i="3"/>
  <c r="DA397" i="3"/>
  <c r="DB397" i="3"/>
  <c r="DC397" i="3"/>
  <c r="DD397" i="3"/>
  <c r="DE397" i="3"/>
  <c r="DF397" i="3"/>
  <c r="DG397" i="3"/>
  <c r="DH397" i="3"/>
  <c r="DI397" i="3"/>
  <c r="DJ397" i="3"/>
  <c r="DK397" i="3"/>
  <c r="DL397" i="3"/>
  <c r="DM397" i="3"/>
  <c r="DN397" i="3"/>
  <c r="DO397" i="3"/>
  <c r="DP397" i="3"/>
  <c r="DQ397" i="3"/>
  <c r="DR397" i="3"/>
  <c r="DS397" i="3"/>
  <c r="DT397" i="3"/>
  <c r="DU397" i="3"/>
  <c r="DV397" i="3"/>
  <c r="F354" i="3"/>
  <c r="F342" i="3"/>
  <c r="F346" i="3"/>
  <c r="F350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BT353" i="3"/>
  <c r="BU353" i="3"/>
  <c r="BV353" i="3"/>
  <c r="BW353" i="3"/>
  <c r="BX353" i="3"/>
  <c r="BY353" i="3"/>
  <c r="BZ353" i="3"/>
  <c r="CA353" i="3"/>
  <c r="CB353" i="3"/>
  <c r="CC353" i="3"/>
  <c r="CD353" i="3"/>
  <c r="CE353" i="3"/>
  <c r="CF353" i="3"/>
  <c r="CG353" i="3"/>
  <c r="CH353" i="3"/>
  <c r="CI353" i="3"/>
  <c r="CJ353" i="3"/>
  <c r="CK353" i="3"/>
  <c r="CL353" i="3"/>
  <c r="CM353" i="3"/>
  <c r="CN353" i="3"/>
  <c r="CO353" i="3"/>
  <c r="CP353" i="3"/>
  <c r="CQ353" i="3"/>
  <c r="CR353" i="3"/>
  <c r="CS353" i="3"/>
  <c r="CT353" i="3"/>
  <c r="CU353" i="3"/>
  <c r="CV353" i="3"/>
  <c r="CW353" i="3"/>
  <c r="CX353" i="3"/>
  <c r="CY353" i="3"/>
  <c r="CZ353" i="3"/>
  <c r="DA353" i="3"/>
  <c r="DB353" i="3"/>
  <c r="DC353" i="3"/>
  <c r="DD353" i="3"/>
  <c r="DE353" i="3"/>
  <c r="DF353" i="3"/>
  <c r="DG353" i="3"/>
  <c r="DH353" i="3"/>
  <c r="DI353" i="3"/>
  <c r="DJ353" i="3"/>
  <c r="DK353" i="3"/>
  <c r="DL353" i="3"/>
  <c r="DM353" i="3"/>
  <c r="DN353" i="3"/>
  <c r="DO353" i="3"/>
  <c r="DP353" i="3"/>
  <c r="DQ353" i="3"/>
  <c r="DR353" i="3"/>
  <c r="DS353" i="3"/>
  <c r="DT353" i="3"/>
  <c r="DU353" i="3"/>
  <c r="DV353" i="3"/>
  <c r="F355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BT359" i="3"/>
  <c r="BU359" i="3"/>
  <c r="BV359" i="3"/>
  <c r="BW359" i="3"/>
  <c r="BX359" i="3"/>
  <c r="BY359" i="3"/>
  <c r="BZ359" i="3"/>
  <c r="CA359" i="3"/>
  <c r="CB359" i="3"/>
  <c r="CC359" i="3"/>
  <c r="CD359" i="3"/>
  <c r="CE359" i="3"/>
  <c r="CF359" i="3"/>
  <c r="CG359" i="3"/>
  <c r="CH359" i="3"/>
  <c r="CI359" i="3"/>
  <c r="CJ359" i="3"/>
  <c r="CK359" i="3"/>
  <c r="CL359" i="3"/>
  <c r="CM359" i="3"/>
  <c r="CN359" i="3"/>
  <c r="CO359" i="3"/>
  <c r="CP359" i="3"/>
  <c r="CQ359" i="3"/>
  <c r="CR359" i="3"/>
  <c r="CS359" i="3"/>
  <c r="CT359" i="3"/>
  <c r="CU359" i="3"/>
  <c r="CV359" i="3"/>
  <c r="CW359" i="3"/>
  <c r="CX359" i="3"/>
  <c r="CY359" i="3"/>
  <c r="CZ359" i="3"/>
  <c r="DA359" i="3"/>
  <c r="DB359" i="3"/>
  <c r="DC359" i="3"/>
  <c r="DD359" i="3"/>
  <c r="DE359" i="3"/>
  <c r="DF359" i="3"/>
  <c r="DG359" i="3"/>
  <c r="DH359" i="3"/>
  <c r="DI359" i="3"/>
  <c r="DJ359" i="3"/>
  <c r="DK359" i="3"/>
  <c r="DL359" i="3"/>
  <c r="DM359" i="3"/>
  <c r="DN359" i="3"/>
  <c r="DO359" i="3"/>
  <c r="DP359" i="3"/>
  <c r="DQ359" i="3"/>
  <c r="DR359" i="3"/>
  <c r="DS359" i="3"/>
  <c r="DT359" i="3"/>
  <c r="DU359" i="3"/>
  <c r="DV359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BT360" i="3"/>
  <c r="BU360" i="3"/>
  <c r="BV360" i="3"/>
  <c r="BW360" i="3"/>
  <c r="BX360" i="3"/>
  <c r="BY360" i="3"/>
  <c r="BZ360" i="3"/>
  <c r="CA360" i="3"/>
  <c r="CB360" i="3"/>
  <c r="CC360" i="3"/>
  <c r="CD360" i="3"/>
  <c r="CE360" i="3"/>
  <c r="CF360" i="3"/>
  <c r="CG360" i="3"/>
  <c r="CH360" i="3"/>
  <c r="CI360" i="3"/>
  <c r="CJ360" i="3"/>
  <c r="CK360" i="3"/>
  <c r="CL360" i="3"/>
  <c r="CM360" i="3"/>
  <c r="CN360" i="3"/>
  <c r="CO360" i="3"/>
  <c r="CP360" i="3"/>
  <c r="CQ360" i="3"/>
  <c r="CR360" i="3"/>
  <c r="CS360" i="3"/>
  <c r="CT360" i="3"/>
  <c r="CU360" i="3"/>
  <c r="CV360" i="3"/>
  <c r="CW360" i="3"/>
  <c r="CX360" i="3"/>
  <c r="CY360" i="3"/>
  <c r="CZ360" i="3"/>
  <c r="DA360" i="3"/>
  <c r="DB360" i="3"/>
  <c r="DC360" i="3"/>
  <c r="DD360" i="3"/>
  <c r="DE360" i="3"/>
  <c r="DF360" i="3"/>
  <c r="DG360" i="3"/>
  <c r="DH360" i="3"/>
  <c r="DI360" i="3"/>
  <c r="DJ360" i="3"/>
  <c r="DK360" i="3"/>
  <c r="DL360" i="3"/>
  <c r="DM360" i="3"/>
  <c r="DN360" i="3"/>
  <c r="DO360" i="3"/>
  <c r="DP360" i="3"/>
  <c r="DQ360" i="3"/>
  <c r="DR360" i="3"/>
  <c r="DS360" i="3"/>
  <c r="DT360" i="3"/>
  <c r="DU360" i="3"/>
  <c r="DV360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BT361" i="3"/>
  <c r="BU361" i="3"/>
  <c r="BV361" i="3"/>
  <c r="BW361" i="3"/>
  <c r="BX361" i="3"/>
  <c r="BY361" i="3"/>
  <c r="BZ361" i="3"/>
  <c r="CA361" i="3"/>
  <c r="CB361" i="3"/>
  <c r="CC361" i="3"/>
  <c r="CD361" i="3"/>
  <c r="CE361" i="3"/>
  <c r="CF361" i="3"/>
  <c r="CG361" i="3"/>
  <c r="CH361" i="3"/>
  <c r="CI361" i="3"/>
  <c r="CJ361" i="3"/>
  <c r="CK361" i="3"/>
  <c r="CL361" i="3"/>
  <c r="CM361" i="3"/>
  <c r="CN361" i="3"/>
  <c r="CO361" i="3"/>
  <c r="CP361" i="3"/>
  <c r="CQ361" i="3"/>
  <c r="CR361" i="3"/>
  <c r="CS361" i="3"/>
  <c r="CT361" i="3"/>
  <c r="CU361" i="3"/>
  <c r="CV361" i="3"/>
  <c r="CW361" i="3"/>
  <c r="CX361" i="3"/>
  <c r="CY361" i="3"/>
  <c r="CZ361" i="3"/>
  <c r="DA361" i="3"/>
  <c r="DB361" i="3"/>
  <c r="DC361" i="3"/>
  <c r="DD361" i="3"/>
  <c r="DE361" i="3"/>
  <c r="DF361" i="3"/>
  <c r="DG361" i="3"/>
  <c r="DH361" i="3"/>
  <c r="DI361" i="3"/>
  <c r="DJ361" i="3"/>
  <c r="DK361" i="3"/>
  <c r="DL361" i="3"/>
  <c r="DM361" i="3"/>
  <c r="DN361" i="3"/>
  <c r="DO361" i="3"/>
  <c r="DP361" i="3"/>
  <c r="DQ361" i="3"/>
  <c r="DR361" i="3"/>
  <c r="DS361" i="3"/>
  <c r="DT361" i="3"/>
  <c r="DU361" i="3"/>
  <c r="DV361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BT362" i="3"/>
  <c r="BU362" i="3"/>
  <c r="BV362" i="3"/>
  <c r="BW362" i="3"/>
  <c r="BX362" i="3"/>
  <c r="BY362" i="3"/>
  <c r="BZ362" i="3"/>
  <c r="CA362" i="3"/>
  <c r="CB362" i="3"/>
  <c r="CC362" i="3"/>
  <c r="CD362" i="3"/>
  <c r="CE362" i="3"/>
  <c r="CF362" i="3"/>
  <c r="CG362" i="3"/>
  <c r="CH362" i="3"/>
  <c r="CI362" i="3"/>
  <c r="CJ362" i="3"/>
  <c r="CK362" i="3"/>
  <c r="CL362" i="3"/>
  <c r="CM362" i="3"/>
  <c r="CN362" i="3"/>
  <c r="CO362" i="3"/>
  <c r="CP362" i="3"/>
  <c r="CQ362" i="3"/>
  <c r="CR362" i="3"/>
  <c r="CS362" i="3"/>
  <c r="CT362" i="3"/>
  <c r="CU362" i="3"/>
  <c r="CV362" i="3"/>
  <c r="CW362" i="3"/>
  <c r="CX362" i="3"/>
  <c r="CY362" i="3"/>
  <c r="CZ362" i="3"/>
  <c r="DA362" i="3"/>
  <c r="DB362" i="3"/>
  <c r="DC362" i="3"/>
  <c r="DD362" i="3"/>
  <c r="DE362" i="3"/>
  <c r="DF362" i="3"/>
  <c r="DG362" i="3"/>
  <c r="DH362" i="3"/>
  <c r="DI362" i="3"/>
  <c r="DJ362" i="3"/>
  <c r="DK362" i="3"/>
  <c r="DL362" i="3"/>
  <c r="DM362" i="3"/>
  <c r="DN362" i="3"/>
  <c r="DO362" i="3"/>
  <c r="DP362" i="3"/>
  <c r="DQ362" i="3"/>
  <c r="DR362" i="3"/>
  <c r="DS362" i="3"/>
  <c r="DT362" i="3"/>
  <c r="DU362" i="3"/>
  <c r="DV362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BT363" i="3"/>
  <c r="BU363" i="3"/>
  <c r="BV363" i="3"/>
  <c r="BW363" i="3"/>
  <c r="BX363" i="3"/>
  <c r="BY363" i="3"/>
  <c r="BZ363" i="3"/>
  <c r="CA363" i="3"/>
  <c r="CB363" i="3"/>
  <c r="CC363" i="3"/>
  <c r="CD363" i="3"/>
  <c r="CE363" i="3"/>
  <c r="CF363" i="3"/>
  <c r="CG363" i="3"/>
  <c r="CH363" i="3"/>
  <c r="CI363" i="3"/>
  <c r="CJ363" i="3"/>
  <c r="CK363" i="3"/>
  <c r="CL363" i="3"/>
  <c r="CM363" i="3"/>
  <c r="CN363" i="3"/>
  <c r="CO363" i="3"/>
  <c r="CP363" i="3"/>
  <c r="CQ363" i="3"/>
  <c r="CR363" i="3"/>
  <c r="CS363" i="3"/>
  <c r="CT363" i="3"/>
  <c r="CU363" i="3"/>
  <c r="CV363" i="3"/>
  <c r="CW363" i="3"/>
  <c r="CX363" i="3"/>
  <c r="CY363" i="3"/>
  <c r="CZ363" i="3"/>
  <c r="DA363" i="3"/>
  <c r="DB363" i="3"/>
  <c r="DC363" i="3"/>
  <c r="DD363" i="3"/>
  <c r="DE363" i="3"/>
  <c r="DF363" i="3"/>
  <c r="DG363" i="3"/>
  <c r="DH363" i="3"/>
  <c r="DI363" i="3"/>
  <c r="DJ363" i="3"/>
  <c r="DK363" i="3"/>
  <c r="DL363" i="3"/>
  <c r="DM363" i="3"/>
  <c r="DN363" i="3"/>
  <c r="DO363" i="3"/>
  <c r="DP363" i="3"/>
  <c r="DQ363" i="3"/>
  <c r="DR363" i="3"/>
  <c r="DS363" i="3"/>
  <c r="DT363" i="3"/>
  <c r="DU363" i="3"/>
  <c r="DV363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BT364" i="3"/>
  <c r="BU364" i="3"/>
  <c r="BV364" i="3"/>
  <c r="BW364" i="3"/>
  <c r="BX364" i="3"/>
  <c r="BY364" i="3"/>
  <c r="BZ364" i="3"/>
  <c r="CA364" i="3"/>
  <c r="CB364" i="3"/>
  <c r="CC364" i="3"/>
  <c r="CD364" i="3"/>
  <c r="CE364" i="3"/>
  <c r="CF364" i="3"/>
  <c r="CG364" i="3"/>
  <c r="CH364" i="3"/>
  <c r="CI364" i="3"/>
  <c r="CJ364" i="3"/>
  <c r="CK364" i="3"/>
  <c r="CL364" i="3"/>
  <c r="CM364" i="3"/>
  <c r="CN364" i="3"/>
  <c r="CO364" i="3"/>
  <c r="CP364" i="3"/>
  <c r="CQ364" i="3"/>
  <c r="CR364" i="3"/>
  <c r="CS364" i="3"/>
  <c r="CT364" i="3"/>
  <c r="CU364" i="3"/>
  <c r="CV364" i="3"/>
  <c r="CW364" i="3"/>
  <c r="CX364" i="3"/>
  <c r="CY364" i="3"/>
  <c r="CZ364" i="3"/>
  <c r="DA364" i="3"/>
  <c r="DB364" i="3"/>
  <c r="DC364" i="3"/>
  <c r="DD364" i="3"/>
  <c r="DE364" i="3"/>
  <c r="DF364" i="3"/>
  <c r="DG364" i="3"/>
  <c r="DH364" i="3"/>
  <c r="DI364" i="3"/>
  <c r="DJ364" i="3"/>
  <c r="DK364" i="3"/>
  <c r="DL364" i="3"/>
  <c r="DM364" i="3"/>
  <c r="DN364" i="3"/>
  <c r="DO364" i="3"/>
  <c r="DP364" i="3"/>
  <c r="DQ364" i="3"/>
  <c r="DR364" i="3"/>
  <c r="DS364" i="3"/>
  <c r="DT364" i="3"/>
  <c r="DU364" i="3"/>
  <c r="DV364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BT365" i="3"/>
  <c r="BU365" i="3"/>
  <c r="BV365" i="3"/>
  <c r="BW365" i="3"/>
  <c r="BX365" i="3"/>
  <c r="BY365" i="3"/>
  <c r="BZ365" i="3"/>
  <c r="CA365" i="3"/>
  <c r="CB365" i="3"/>
  <c r="CC365" i="3"/>
  <c r="CD365" i="3"/>
  <c r="CE365" i="3"/>
  <c r="CF365" i="3"/>
  <c r="CG365" i="3"/>
  <c r="CH365" i="3"/>
  <c r="CI365" i="3"/>
  <c r="CJ365" i="3"/>
  <c r="CK365" i="3"/>
  <c r="CL365" i="3"/>
  <c r="CM365" i="3"/>
  <c r="CN365" i="3"/>
  <c r="CO365" i="3"/>
  <c r="CP365" i="3"/>
  <c r="CQ365" i="3"/>
  <c r="CR365" i="3"/>
  <c r="CS365" i="3"/>
  <c r="CT365" i="3"/>
  <c r="CU365" i="3"/>
  <c r="CV365" i="3"/>
  <c r="CW365" i="3"/>
  <c r="CX365" i="3"/>
  <c r="CY365" i="3"/>
  <c r="CZ365" i="3"/>
  <c r="DA365" i="3"/>
  <c r="DB365" i="3"/>
  <c r="DC365" i="3"/>
  <c r="DD365" i="3"/>
  <c r="DE365" i="3"/>
  <c r="DF365" i="3"/>
  <c r="DG365" i="3"/>
  <c r="DH365" i="3"/>
  <c r="DI365" i="3"/>
  <c r="DJ365" i="3"/>
  <c r="DK365" i="3"/>
  <c r="DL365" i="3"/>
  <c r="DM365" i="3"/>
  <c r="DN365" i="3"/>
  <c r="DO365" i="3"/>
  <c r="DP365" i="3"/>
  <c r="DQ365" i="3"/>
  <c r="DR365" i="3"/>
  <c r="DS365" i="3"/>
  <c r="DT365" i="3"/>
  <c r="DU365" i="3"/>
  <c r="DV365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BT366" i="3"/>
  <c r="BU366" i="3"/>
  <c r="BV366" i="3"/>
  <c r="BW366" i="3"/>
  <c r="BX366" i="3"/>
  <c r="BY366" i="3"/>
  <c r="BZ366" i="3"/>
  <c r="CA366" i="3"/>
  <c r="CB366" i="3"/>
  <c r="CC366" i="3"/>
  <c r="CD366" i="3"/>
  <c r="CE366" i="3"/>
  <c r="CF366" i="3"/>
  <c r="CG366" i="3"/>
  <c r="CH366" i="3"/>
  <c r="CI366" i="3"/>
  <c r="CJ366" i="3"/>
  <c r="CK366" i="3"/>
  <c r="CL366" i="3"/>
  <c r="CM366" i="3"/>
  <c r="CN366" i="3"/>
  <c r="CO366" i="3"/>
  <c r="CP366" i="3"/>
  <c r="CQ366" i="3"/>
  <c r="CR366" i="3"/>
  <c r="CS366" i="3"/>
  <c r="CT366" i="3"/>
  <c r="CU366" i="3"/>
  <c r="CV366" i="3"/>
  <c r="CW366" i="3"/>
  <c r="CX366" i="3"/>
  <c r="CY366" i="3"/>
  <c r="CZ366" i="3"/>
  <c r="DA366" i="3"/>
  <c r="DB366" i="3"/>
  <c r="DC366" i="3"/>
  <c r="DD366" i="3"/>
  <c r="DE366" i="3"/>
  <c r="DF366" i="3"/>
  <c r="DG366" i="3"/>
  <c r="DH366" i="3"/>
  <c r="DI366" i="3"/>
  <c r="DJ366" i="3"/>
  <c r="DK366" i="3"/>
  <c r="DL366" i="3"/>
  <c r="DM366" i="3"/>
  <c r="DN366" i="3"/>
  <c r="DO366" i="3"/>
  <c r="DP366" i="3"/>
  <c r="DQ366" i="3"/>
  <c r="DR366" i="3"/>
  <c r="DS366" i="3"/>
  <c r="DT366" i="3"/>
  <c r="DU366" i="3"/>
  <c r="DV366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BT367" i="3"/>
  <c r="BU367" i="3"/>
  <c r="BV367" i="3"/>
  <c r="BW367" i="3"/>
  <c r="BX367" i="3"/>
  <c r="BY367" i="3"/>
  <c r="BZ367" i="3"/>
  <c r="CA367" i="3"/>
  <c r="CB367" i="3"/>
  <c r="CC367" i="3"/>
  <c r="CD367" i="3"/>
  <c r="CE367" i="3"/>
  <c r="CF367" i="3"/>
  <c r="CG367" i="3"/>
  <c r="CH367" i="3"/>
  <c r="CI367" i="3"/>
  <c r="CJ367" i="3"/>
  <c r="CK367" i="3"/>
  <c r="CL367" i="3"/>
  <c r="CM367" i="3"/>
  <c r="CN367" i="3"/>
  <c r="CO367" i="3"/>
  <c r="CP367" i="3"/>
  <c r="CQ367" i="3"/>
  <c r="CR367" i="3"/>
  <c r="CS367" i="3"/>
  <c r="CT367" i="3"/>
  <c r="CU367" i="3"/>
  <c r="CV367" i="3"/>
  <c r="CW367" i="3"/>
  <c r="CX367" i="3"/>
  <c r="CY367" i="3"/>
  <c r="CZ367" i="3"/>
  <c r="DA367" i="3"/>
  <c r="DB367" i="3"/>
  <c r="DC367" i="3"/>
  <c r="DD367" i="3"/>
  <c r="DE367" i="3"/>
  <c r="DF367" i="3"/>
  <c r="DG367" i="3"/>
  <c r="DH367" i="3"/>
  <c r="DI367" i="3"/>
  <c r="DJ367" i="3"/>
  <c r="DK367" i="3"/>
  <c r="DL367" i="3"/>
  <c r="DM367" i="3"/>
  <c r="DN367" i="3"/>
  <c r="DO367" i="3"/>
  <c r="DP367" i="3"/>
  <c r="DQ367" i="3"/>
  <c r="DR367" i="3"/>
  <c r="DS367" i="3"/>
  <c r="DT367" i="3"/>
  <c r="DU367" i="3"/>
  <c r="DV367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BT368" i="3"/>
  <c r="BU368" i="3"/>
  <c r="BV368" i="3"/>
  <c r="BW368" i="3"/>
  <c r="BX368" i="3"/>
  <c r="BY368" i="3"/>
  <c r="BZ368" i="3"/>
  <c r="CA368" i="3"/>
  <c r="CB368" i="3"/>
  <c r="CC368" i="3"/>
  <c r="CD368" i="3"/>
  <c r="CE368" i="3"/>
  <c r="CF368" i="3"/>
  <c r="CG368" i="3"/>
  <c r="CH368" i="3"/>
  <c r="CI368" i="3"/>
  <c r="CJ368" i="3"/>
  <c r="CK368" i="3"/>
  <c r="CL368" i="3"/>
  <c r="CM368" i="3"/>
  <c r="CN368" i="3"/>
  <c r="CO368" i="3"/>
  <c r="CP368" i="3"/>
  <c r="CQ368" i="3"/>
  <c r="CR368" i="3"/>
  <c r="CS368" i="3"/>
  <c r="CT368" i="3"/>
  <c r="CU368" i="3"/>
  <c r="CV368" i="3"/>
  <c r="CW368" i="3"/>
  <c r="CX368" i="3"/>
  <c r="CY368" i="3"/>
  <c r="CZ368" i="3"/>
  <c r="DA368" i="3"/>
  <c r="DB368" i="3"/>
  <c r="DC368" i="3"/>
  <c r="DD368" i="3"/>
  <c r="DE368" i="3"/>
  <c r="DF368" i="3"/>
  <c r="DG368" i="3"/>
  <c r="DH368" i="3"/>
  <c r="DI368" i="3"/>
  <c r="DJ368" i="3"/>
  <c r="DK368" i="3"/>
  <c r="DL368" i="3"/>
  <c r="DM368" i="3"/>
  <c r="DN368" i="3"/>
  <c r="DO368" i="3"/>
  <c r="DP368" i="3"/>
  <c r="DQ368" i="3"/>
  <c r="DR368" i="3"/>
  <c r="DS368" i="3"/>
  <c r="DT368" i="3"/>
  <c r="DU368" i="3"/>
  <c r="DV368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BT369" i="3"/>
  <c r="BU369" i="3"/>
  <c r="BV369" i="3"/>
  <c r="BW369" i="3"/>
  <c r="BX369" i="3"/>
  <c r="BY369" i="3"/>
  <c r="BZ369" i="3"/>
  <c r="CA369" i="3"/>
  <c r="CB369" i="3"/>
  <c r="CC369" i="3"/>
  <c r="CD369" i="3"/>
  <c r="CE369" i="3"/>
  <c r="CF369" i="3"/>
  <c r="CG369" i="3"/>
  <c r="CH369" i="3"/>
  <c r="CI369" i="3"/>
  <c r="CJ369" i="3"/>
  <c r="CK369" i="3"/>
  <c r="CL369" i="3"/>
  <c r="CM369" i="3"/>
  <c r="CN369" i="3"/>
  <c r="CO369" i="3"/>
  <c r="CP369" i="3"/>
  <c r="CQ369" i="3"/>
  <c r="CR369" i="3"/>
  <c r="CS369" i="3"/>
  <c r="CT369" i="3"/>
  <c r="CU369" i="3"/>
  <c r="CV369" i="3"/>
  <c r="CW369" i="3"/>
  <c r="CX369" i="3"/>
  <c r="CY369" i="3"/>
  <c r="CZ369" i="3"/>
  <c r="DA369" i="3"/>
  <c r="DB369" i="3"/>
  <c r="DC369" i="3"/>
  <c r="DD369" i="3"/>
  <c r="DE369" i="3"/>
  <c r="DF369" i="3"/>
  <c r="DG369" i="3"/>
  <c r="DH369" i="3"/>
  <c r="DI369" i="3"/>
  <c r="DJ369" i="3"/>
  <c r="DK369" i="3"/>
  <c r="DL369" i="3"/>
  <c r="DM369" i="3"/>
  <c r="DN369" i="3"/>
  <c r="DO369" i="3"/>
  <c r="DP369" i="3"/>
  <c r="DQ369" i="3"/>
  <c r="DR369" i="3"/>
  <c r="DS369" i="3"/>
  <c r="DT369" i="3"/>
  <c r="DU369" i="3"/>
  <c r="DV369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BT370" i="3"/>
  <c r="BU370" i="3"/>
  <c r="BV370" i="3"/>
  <c r="BW370" i="3"/>
  <c r="BX370" i="3"/>
  <c r="BY370" i="3"/>
  <c r="BZ370" i="3"/>
  <c r="CA370" i="3"/>
  <c r="CB370" i="3"/>
  <c r="CC370" i="3"/>
  <c r="CD370" i="3"/>
  <c r="CE370" i="3"/>
  <c r="CF370" i="3"/>
  <c r="CG370" i="3"/>
  <c r="CH370" i="3"/>
  <c r="CI370" i="3"/>
  <c r="CJ370" i="3"/>
  <c r="CK370" i="3"/>
  <c r="CL370" i="3"/>
  <c r="CM370" i="3"/>
  <c r="CN370" i="3"/>
  <c r="CO370" i="3"/>
  <c r="CP370" i="3"/>
  <c r="CQ370" i="3"/>
  <c r="CR370" i="3"/>
  <c r="CS370" i="3"/>
  <c r="CT370" i="3"/>
  <c r="CU370" i="3"/>
  <c r="CV370" i="3"/>
  <c r="CW370" i="3"/>
  <c r="CX370" i="3"/>
  <c r="CY370" i="3"/>
  <c r="CZ370" i="3"/>
  <c r="DA370" i="3"/>
  <c r="DB370" i="3"/>
  <c r="DC370" i="3"/>
  <c r="DD370" i="3"/>
  <c r="DE370" i="3"/>
  <c r="DF370" i="3"/>
  <c r="DG370" i="3"/>
  <c r="DH370" i="3"/>
  <c r="DI370" i="3"/>
  <c r="DJ370" i="3"/>
  <c r="DK370" i="3"/>
  <c r="DL370" i="3"/>
  <c r="DM370" i="3"/>
  <c r="DN370" i="3"/>
  <c r="DO370" i="3"/>
  <c r="DP370" i="3"/>
  <c r="DQ370" i="3"/>
  <c r="DR370" i="3"/>
  <c r="DS370" i="3"/>
  <c r="DT370" i="3"/>
  <c r="DU370" i="3"/>
  <c r="DV370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BT371" i="3"/>
  <c r="BU371" i="3"/>
  <c r="BV371" i="3"/>
  <c r="BW371" i="3"/>
  <c r="BX371" i="3"/>
  <c r="BY371" i="3"/>
  <c r="BZ371" i="3"/>
  <c r="CA371" i="3"/>
  <c r="CB371" i="3"/>
  <c r="CC371" i="3"/>
  <c r="CD371" i="3"/>
  <c r="CE371" i="3"/>
  <c r="CF371" i="3"/>
  <c r="CG371" i="3"/>
  <c r="CH371" i="3"/>
  <c r="CI371" i="3"/>
  <c r="CJ371" i="3"/>
  <c r="CK371" i="3"/>
  <c r="CL371" i="3"/>
  <c r="CM371" i="3"/>
  <c r="CN371" i="3"/>
  <c r="CO371" i="3"/>
  <c r="CP371" i="3"/>
  <c r="CQ371" i="3"/>
  <c r="CR371" i="3"/>
  <c r="CS371" i="3"/>
  <c r="CT371" i="3"/>
  <c r="CU371" i="3"/>
  <c r="CV371" i="3"/>
  <c r="CW371" i="3"/>
  <c r="CX371" i="3"/>
  <c r="CY371" i="3"/>
  <c r="CZ371" i="3"/>
  <c r="DA371" i="3"/>
  <c r="DB371" i="3"/>
  <c r="DC371" i="3"/>
  <c r="DD371" i="3"/>
  <c r="DE371" i="3"/>
  <c r="DF371" i="3"/>
  <c r="DG371" i="3"/>
  <c r="DH371" i="3"/>
  <c r="DI371" i="3"/>
  <c r="DJ371" i="3"/>
  <c r="DK371" i="3"/>
  <c r="DL371" i="3"/>
  <c r="DM371" i="3"/>
  <c r="DN371" i="3"/>
  <c r="DO371" i="3"/>
  <c r="DP371" i="3"/>
  <c r="DQ371" i="3"/>
  <c r="DR371" i="3"/>
  <c r="DS371" i="3"/>
  <c r="DT371" i="3"/>
  <c r="DU371" i="3"/>
  <c r="DV371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BT372" i="3"/>
  <c r="BU372" i="3"/>
  <c r="BV372" i="3"/>
  <c r="BW372" i="3"/>
  <c r="BX372" i="3"/>
  <c r="BY372" i="3"/>
  <c r="BZ372" i="3"/>
  <c r="CA372" i="3"/>
  <c r="CB372" i="3"/>
  <c r="CC372" i="3"/>
  <c r="CD372" i="3"/>
  <c r="CE372" i="3"/>
  <c r="CF372" i="3"/>
  <c r="CG372" i="3"/>
  <c r="CH372" i="3"/>
  <c r="CI372" i="3"/>
  <c r="CJ372" i="3"/>
  <c r="CK372" i="3"/>
  <c r="CL372" i="3"/>
  <c r="CM372" i="3"/>
  <c r="CN372" i="3"/>
  <c r="CO372" i="3"/>
  <c r="CP372" i="3"/>
  <c r="CQ372" i="3"/>
  <c r="CR372" i="3"/>
  <c r="CS372" i="3"/>
  <c r="CT372" i="3"/>
  <c r="CU372" i="3"/>
  <c r="CV372" i="3"/>
  <c r="CW372" i="3"/>
  <c r="CX372" i="3"/>
  <c r="CY372" i="3"/>
  <c r="CZ372" i="3"/>
  <c r="DA372" i="3"/>
  <c r="DB372" i="3"/>
  <c r="DC372" i="3"/>
  <c r="DD372" i="3"/>
  <c r="DE372" i="3"/>
  <c r="DF372" i="3"/>
  <c r="DG372" i="3"/>
  <c r="DH372" i="3"/>
  <c r="DI372" i="3"/>
  <c r="DJ372" i="3"/>
  <c r="DK372" i="3"/>
  <c r="DL372" i="3"/>
  <c r="DM372" i="3"/>
  <c r="DN372" i="3"/>
  <c r="DO372" i="3"/>
  <c r="DP372" i="3"/>
  <c r="DQ372" i="3"/>
  <c r="DR372" i="3"/>
  <c r="DS372" i="3"/>
  <c r="DT372" i="3"/>
  <c r="DU372" i="3"/>
  <c r="DV372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BT373" i="3"/>
  <c r="BU373" i="3"/>
  <c r="BV373" i="3"/>
  <c r="BW373" i="3"/>
  <c r="BX373" i="3"/>
  <c r="BY373" i="3"/>
  <c r="BZ373" i="3"/>
  <c r="CA373" i="3"/>
  <c r="CB373" i="3"/>
  <c r="CC373" i="3"/>
  <c r="CD373" i="3"/>
  <c r="CE373" i="3"/>
  <c r="CF373" i="3"/>
  <c r="CG373" i="3"/>
  <c r="CH373" i="3"/>
  <c r="CI373" i="3"/>
  <c r="CJ373" i="3"/>
  <c r="CK373" i="3"/>
  <c r="CL373" i="3"/>
  <c r="CM373" i="3"/>
  <c r="CN373" i="3"/>
  <c r="CO373" i="3"/>
  <c r="CP373" i="3"/>
  <c r="CQ373" i="3"/>
  <c r="CR373" i="3"/>
  <c r="CS373" i="3"/>
  <c r="CT373" i="3"/>
  <c r="CU373" i="3"/>
  <c r="CV373" i="3"/>
  <c r="CW373" i="3"/>
  <c r="CX373" i="3"/>
  <c r="CY373" i="3"/>
  <c r="CZ373" i="3"/>
  <c r="DA373" i="3"/>
  <c r="DB373" i="3"/>
  <c r="DC373" i="3"/>
  <c r="DD373" i="3"/>
  <c r="DE373" i="3"/>
  <c r="DF373" i="3"/>
  <c r="DG373" i="3"/>
  <c r="DH373" i="3"/>
  <c r="DI373" i="3"/>
  <c r="DJ373" i="3"/>
  <c r="DK373" i="3"/>
  <c r="DL373" i="3"/>
  <c r="DM373" i="3"/>
  <c r="DN373" i="3"/>
  <c r="DO373" i="3"/>
  <c r="DP373" i="3"/>
  <c r="DQ373" i="3"/>
  <c r="DR373" i="3"/>
  <c r="DS373" i="3"/>
  <c r="DT373" i="3"/>
  <c r="DU373" i="3"/>
  <c r="DV373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BT374" i="3"/>
  <c r="BU374" i="3"/>
  <c r="BV374" i="3"/>
  <c r="BW374" i="3"/>
  <c r="BX374" i="3"/>
  <c r="BY374" i="3"/>
  <c r="BZ374" i="3"/>
  <c r="CA374" i="3"/>
  <c r="CB374" i="3"/>
  <c r="CC374" i="3"/>
  <c r="CD374" i="3"/>
  <c r="CE374" i="3"/>
  <c r="CF374" i="3"/>
  <c r="CG374" i="3"/>
  <c r="CH374" i="3"/>
  <c r="CI374" i="3"/>
  <c r="CJ374" i="3"/>
  <c r="CK374" i="3"/>
  <c r="CL374" i="3"/>
  <c r="CM374" i="3"/>
  <c r="CN374" i="3"/>
  <c r="CO374" i="3"/>
  <c r="CP374" i="3"/>
  <c r="CQ374" i="3"/>
  <c r="CR374" i="3"/>
  <c r="CS374" i="3"/>
  <c r="CT374" i="3"/>
  <c r="CU374" i="3"/>
  <c r="CV374" i="3"/>
  <c r="CW374" i="3"/>
  <c r="CX374" i="3"/>
  <c r="CY374" i="3"/>
  <c r="CZ374" i="3"/>
  <c r="DA374" i="3"/>
  <c r="DB374" i="3"/>
  <c r="DC374" i="3"/>
  <c r="DD374" i="3"/>
  <c r="DE374" i="3"/>
  <c r="DF374" i="3"/>
  <c r="DG374" i="3"/>
  <c r="DH374" i="3"/>
  <c r="DI374" i="3"/>
  <c r="DJ374" i="3"/>
  <c r="DK374" i="3"/>
  <c r="DL374" i="3"/>
  <c r="DM374" i="3"/>
  <c r="DN374" i="3"/>
  <c r="DO374" i="3"/>
  <c r="DP374" i="3"/>
  <c r="DQ374" i="3"/>
  <c r="DR374" i="3"/>
  <c r="DS374" i="3"/>
  <c r="DT374" i="3"/>
  <c r="DU374" i="3"/>
  <c r="DV374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BT375" i="3"/>
  <c r="BU375" i="3"/>
  <c r="BV375" i="3"/>
  <c r="BW375" i="3"/>
  <c r="BX375" i="3"/>
  <c r="BY375" i="3"/>
  <c r="BZ375" i="3"/>
  <c r="CA375" i="3"/>
  <c r="CB375" i="3"/>
  <c r="CC375" i="3"/>
  <c r="CD375" i="3"/>
  <c r="CE375" i="3"/>
  <c r="CF375" i="3"/>
  <c r="CG375" i="3"/>
  <c r="CH375" i="3"/>
  <c r="CI375" i="3"/>
  <c r="CJ375" i="3"/>
  <c r="CK375" i="3"/>
  <c r="CL375" i="3"/>
  <c r="CM375" i="3"/>
  <c r="CN375" i="3"/>
  <c r="CO375" i="3"/>
  <c r="CP375" i="3"/>
  <c r="CQ375" i="3"/>
  <c r="CR375" i="3"/>
  <c r="CS375" i="3"/>
  <c r="CT375" i="3"/>
  <c r="CU375" i="3"/>
  <c r="CV375" i="3"/>
  <c r="CW375" i="3"/>
  <c r="CX375" i="3"/>
  <c r="CY375" i="3"/>
  <c r="CZ375" i="3"/>
  <c r="DA375" i="3"/>
  <c r="DB375" i="3"/>
  <c r="DC375" i="3"/>
  <c r="DD375" i="3"/>
  <c r="DE375" i="3"/>
  <c r="DF375" i="3"/>
  <c r="DG375" i="3"/>
  <c r="DH375" i="3"/>
  <c r="DI375" i="3"/>
  <c r="DJ375" i="3"/>
  <c r="DK375" i="3"/>
  <c r="DL375" i="3"/>
  <c r="DM375" i="3"/>
  <c r="DN375" i="3"/>
  <c r="DO375" i="3"/>
  <c r="DP375" i="3"/>
  <c r="DQ375" i="3"/>
  <c r="DR375" i="3"/>
  <c r="DS375" i="3"/>
  <c r="DT375" i="3"/>
  <c r="DU375" i="3"/>
  <c r="DV375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BT376" i="3"/>
  <c r="BU376" i="3"/>
  <c r="BV376" i="3"/>
  <c r="BW376" i="3"/>
  <c r="BX376" i="3"/>
  <c r="BY376" i="3"/>
  <c r="BZ376" i="3"/>
  <c r="CA376" i="3"/>
  <c r="CB376" i="3"/>
  <c r="CC376" i="3"/>
  <c r="CD376" i="3"/>
  <c r="CE376" i="3"/>
  <c r="CF376" i="3"/>
  <c r="CG376" i="3"/>
  <c r="CH376" i="3"/>
  <c r="CI376" i="3"/>
  <c r="CJ376" i="3"/>
  <c r="CK376" i="3"/>
  <c r="CL376" i="3"/>
  <c r="CM376" i="3"/>
  <c r="CN376" i="3"/>
  <c r="CO376" i="3"/>
  <c r="CP376" i="3"/>
  <c r="CQ376" i="3"/>
  <c r="CR376" i="3"/>
  <c r="CS376" i="3"/>
  <c r="CT376" i="3"/>
  <c r="CU376" i="3"/>
  <c r="CV376" i="3"/>
  <c r="CW376" i="3"/>
  <c r="CX376" i="3"/>
  <c r="CY376" i="3"/>
  <c r="CZ376" i="3"/>
  <c r="DA376" i="3"/>
  <c r="DB376" i="3"/>
  <c r="DC376" i="3"/>
  <c r="DD376" i="3"/>
  <c r="DE376" i="3"/>
  <c r="DF376" i="3"/>
  <c r="DG376" i="3"/>
  <c r="DH376" i="3"/>
  <c r="DI376" i="3"/>
  <c r="DJ376" i="3"/>
  <c r="DK376" i="3"/>
  <c r="DL376" i="3"/>
  <c r="DM376" i="3"/>
  <c r="DN376" i="3"/>
  <c r="DO376" i="3"/>
  <c r="DP376" i="3"/>
  <c r="DQ376" i="3"/>
  <c r="DR376" i="3"/>
  <c r="DS376" i="3"/>
  <c r="DT376" i="3"/>
  <c r="DU376" i="3"/>
  <c r="DV376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BT377" i="3"/>
  <c r="BU377" i="3"/>
  <c r="BV377" i="3"/>
  <c r="BW377" i="3"/>
  <c r="BX377" i="3"/>
  <c r="BY377" i="3"/>
  <c r="BZ377" i="3"/>
  <c r="CA377" i="3"/>
  <c r="CB377" i="3"/>
  <c r="CC377" i="3"/>
  <c r="CD377" i="3"/>
  <c r="CE377" i="3"/>
  <c r="CF377" i="3"/>
  <c r="CG377" i="3"/>
  <c r="CH377" i="3"/>
  <c r="CI377" i="3"/>
  <c r="CJ377" i="3"/>
  <c r="CK377" i="3"/>
  <c r="CL377" i="3"/>
  <c r="CM377" i="3"/>
  <c r="CN377" i="3"/>
  <c r="CO377" i="3"/>
  <c r="CP377" i="3"/>
  <c r="CQ377" i="3"/>
  <c r="CR377" i="3"/>
  <c r="CS377" i="3"/>
  <c r="CT377" i="3"/>
  <c r="CU377" i="3"/>
  <c r="CV377" i="3"/>
  <c r="CW377" i="3"/>
  <c r="CX377" i="3"/>
  <c r="CY377" i="3"/>
  <c r="CZ377" i="3"/>
  <c r="DA377" i="3"/>
  <c r="DB377" i="3"/>
  <c r="DC377" i="3"/>
  <c r="DD377" i="3"/>
  <c r="DE377" i="3"/>
  <c r="DF377" i="3"/>
  <c r="DG377" i="3"/>
  <c r="DH377" i="3"/>
  <c r="DI377" i="3"/>
  <c r="DJ377" i="3"/>
  <c r="DK377" i="3"/>
  <c r="DL377" i="3"/>
  <c r="DM377" i="3"/>
  <c r="DN377" i="3"/>
  <c r="DO377" i="3"/>
  <c r="DP377" i="3"/>
  <c r="DQ377" i="3"/>
  <c r="DR377" i="3"/>
  <c r="DS377" i="3"/>
  <c r="DT377" i="3"/>
  <c r="DU377" i="3"/>
  <c r="DV377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BT378" i="3"/>
  <c r="BU378" i="3"/>
  <c r="BV378" i="3"/>
  <c r="BW378" i="3"/>
  <c r="BX378" i="3"/>
  <c r="BY378" i="3"/>
  <c r="BZ378" i="3"/>
  <c r="CA378" i="3"/>
  <c r="CB378" i="3"/>
  <c r="CC378" i="3"/>
  <c r="CD378" i="3"/>
  <c r="CE378" i="3"/>
  <c r="CF378" i="3"/>
  <c r="CG378" i="3"/>
  <c r="CH378" i="3"/>
  <c r="CI378" i="3"/>
  <c r="CJ378" i="3"/>
  <c r="CK378" i="3"/>
  <c r="CL378" i="3"/>
  <c r="CM378" i="3"/>
  <c r="CN378" i="3"/>
  <c r="CO378" i="3"/>
  <c r="CP378" i="3"/>
  <c r="CQ378" i="3"/>
  <c r="CR378" i="3"/>
  <c r="CS378" i="3"/>
  <c r="CT378" i="3"/>
  <c r="CU378" i="3"/>
  <c r="CV378" i="3"/>
  <c r="CW378" i="3"/>
  <c r="CX378" i="3"/>
  <c r="CY378" i="3"/>
  <c r="CZ378" i="3"/>
  <c r="DA378" i="3"/>
  <c r="DB378" i="3"/>
  <c r="DC378" i="3"/>
  <c r="DD378" i="3"/>
  <c r="DE378" i="3"/>
  <c r="DF378" i="3"/>
  <c r="DG378" i="3"/>
  <c r="DH378" i="3"/>
  <c r="DI378" i="3"/>
  <c r="DJ378" i="3"/>
  <c r="DK378" i="3"/>
  <c r="DL378" i="3"/>
  <c r="DM378" i="3"/>
  <c r="DN378" i="3"/>
  <c r="DO378" i="3"/>
  <c r="DP378" i="3"/>
  <c r="DQ378" i="3"/>
  <c r="DR378" i="3"/>
  <c r="DS378" i="3"/>
  <c r="DT378" i="3"/>
  <c r="DU378" i="3"/>
  <c r="DV378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BT379" i="3"/>
  <c r="BU379" i="3"/>
  <c r="BV379" i="3"/>
  <c r="BW379" i="3"/>
  <c r="BX379" i="3"/>
  <c r="BY379" i="3"/>
  <c r="BZ379" i="3"/>
  <c r="CA379" i="3"/>
  <c r="CB379" i="3"/>
  <c r="CC379" i="3"/>
  <c r="CD379" i="3"/>
  <c r="CE379" i="3"/>
  <c r="CF379" i="3"/>
  <c r="CG379" i="3"/>
  <c r="CH379" i="3"/>
  <c r="CI379" i="3"/>
  <c r="CJ379" i="3"/>
  <c r="CK379" i="3"/>
  <c r="CL379" i="3"/>
  <c r="CM379" i="3"/>
  <c r="CN379" i="3"/>
  <c r="CO379" i="3"/>
  <c r="CP379" i="3"/>
  <c r="CQ379" i="3"/>
  <c r="CR379" i="3"/>
  <c r="CS379" i="3"/>
  <c r="CT379" i="3"/>
  <c r="CU379" i="3"/>
  <c r="CV379" i="3"/>
  <c r="CW379" i="3"/>
  <c r="CX379" i="3"/>
  <c r="CY379" i="3"/>
  <c r="CZ379" i="3"/>
  <c r="DA379" i="3"/>
  <c r="DB379" i="3"/>
  <c r="DC379" i="3"/>
  <c r="DD379" i="3"/>
  <c r="DE379" i="3"/>
  <c r="DF379" i="3"/>
  <c r="DG379" i="3"/>
  <c r="DH379" i="3"/>
  <c r="DI379" i="3"/>
  <c r="DJ379" i="3"/>
  <c r="DK379" i="3"/>
  <c r="DL379" i="3"/>
  <c r="DM379" i="3"/>
  <c r="DN379" i="3"/>
  <c r="DO379" i="3"/>
  <c r="DP379" i="3"/>
  <c r="DQ379" i="3"/>
  <c r="DR379" i="3"/>
  <c r="DS379" i="3"/>
  <c r="DT379" i="3"/>
  <c r="DU379" i="3"/>
  <c r="DV379" i="3"/>
  <c r="DV339" i="3"/>
  <c r="DU339" i="3"/>
  <c r="DT339" i="3"/>
  <c r="DS339" i="3"/>
  <c r="DR339" i="3"/>
  <c r="DQ339" i="3"/>
  <c r="DP339" i="3"/>
  <c r="DO339" i="3"/>
  <c r="DN339" i="3"/>
  <c r="DM339" i="3"/>
  <c r="DL339" i="3"/>
  <c r="DK339" i="3"/>
  <c r="DJ339" i="3"/>
  <c r="DI339" i="3"/>
  <c r="DH339" i="3"/>
  <c r="DG339" i="3"/>
  <c r="DF339" i="3"/>
  <c r="DE339" i="3"/>
  <c r="DD339" i="3"/>
  <c r="DC339" i="3"/>
  <c r="DB339" i="3"/>
  <c r="DA339" i="3"/>
  <c r="CZ339" i="3"/>
  <c r="CY339" i="3"/>
  <c r="CX339" i="3"/>
  <c r="CW339" i="3"/>
  <c r="CV339" i="3"/>
  <c r="CU339" i="3"/>
  <c r="CT339" i="3"/>
  <c r="CS339" i="3"/>
  <c r="CR339" i="3"/>
  <c r="CQ339" i="3"/>
  <c r="CP339" i="3"/>
  <c r="CO339" i="3"/>
  <c r="CN339" i="3"/>
  <c r="CM339" i="3"/>
  <c r="CL339" i="3"/>
  <c r="CK339" i="3"/>
  <c r="CJ339" i="3"/>
  <c r="CI339" i="3"/>
  <c r="CH339" i="3"/>
  <c r="CG339" i="3"/>
  <c r="CF339" i="3"/>
  <c r="CE339" i="3"/>
  <c r="CD339" i="3"/>
  <c r="CC339" i="3"/>
  <c r="CB339" i="3"/>
  <c r="CA339" i="3"/>
  <c r="BZ339" i="3"/>
  <c r="BY339" i="3"/>
  <c r="BX339" i="3"/>
  <c r="BW339" i="3"/>
  <c r="BV339" i="3"/>
  <c r="BU339" i="3"/>
  <c r="BT339" i="3"/>
  <c r="BS339" i="3"/>
  <c r="BR339" i="3"/>
  <c r="BQ339" i="3"/>
  <c r="BP339" i="3"/>
  <c r="BO339" i="3"/>
  <c r="BN339" i="3"/>
  <c r="BM339" i="3"/>
  <c r="BL339" i="3"/>
  <c r="BK339" i="3"/>
  <c r="BJ339" i="3"/>
  <c r="BI339" i="3"/>
  <c r="BH339" i="3"/>
  <c r="BG339" i="3"/>
  <c r="BF339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74" i="5"/>
  <c r="E75" i="5"/>
  <c r="E76" i="5"/>
  <c r="E77" i="5"/>
  <c r="E57" i="5"/>
  <c r="E54" i="5"/>
  <c r="E55" i="5"/>
  <c r="E56" i="5"/>
  <c r="E560" i="14"/>
  <c r="E22" i="7"/>
  <c r="D118" i="5"/>
  <c r="R606" i="14"/>
  <c r="S614" i="14"/>
  <c r="S613" i="14"/>
  <c r="S606" i="14"/>
  <c r="E605" i="14"/>
  <c r="M599" i="14"/>
  <c r="L599" i="14"/>
  <c r="K599" i="14"/>
  <c r="J599" i="14"/>
  <c r="I599" i="14"/>
  <c r="H599" i="14"/>
  <c r="G599" i="14"/>
  <c r="F599" i="14"/>
  <c r="E599" i="14"/>
  <c r="M601" i="14"/>
  <c r="L601" i="14"/>
  <c r="K601" i="14"/>
  <c r="J601" i="14"/>
  <c r="I601" i="14"/>
  <c r="H601" i="14"/>
  <c r="G601" i="14"/>
  <c r="F601" i="14"/>
  <c r="M593" i="14"/>
  <c r="L593" i="14"/>
  <c r="K593" i="14"/>
  <c r="J593" i="14"/>
  <c r="I593" i="14"/>
  <c r="H593" i="14"/>
  <c r="G593" i="14"/>
  <c r="F593" i="14"/>
  <c r="D210" i="14"/>
  <c r="D211" i="14"/>
  <c r="D212" i="14"/>
  <c r="M401" i="14"/>
  <c r="L401" i="14"/>
  <c r="K401" i="14"/>
  <c r="J401" i="14"/>
  <c r="I401" i="14"/>
  <c r="H401" i="14"/>
  <c r="Q15" i="7"/>
  <c r="Q17" i="7"/>
  <c r="Q18" i="7"/>
  <c r="Q19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G42" i="7"/>
  <c r="M402" i="14"/>
  <c r="L402" i="14"/>
  <c r="K402" i="14"/>
  <c r="J402" i="14"/>
  <c r="I402" i="14"/>
  <c r="H402" i="14"/>
  <c r="M400" i="14"/>
  <c r="L400" i="14"/>
  <c r="K400" i="14"/>
  <c r="J400" i="14"/>
  <c r="I400" i="14"/>
  <c r="H400" i="14"/>
  <c r="G400" i="14"/>
  <c r="F400" i="14"/>
  <c r="E400" i="14"/>
  <c r="F2" i="16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C1" i="16"/>
  <c r="DV13" i="15"/>
  <c r="DU13" i="15"/>
  <c r="DT13" i="15"/>
  <c r="DS13" i="15"/>
  <c r="DR13" i="15"/>
  <c r="DQ13" i="15"/>
  <c r="DP13" i="15"/>
  <c r="DO13" i="15"/>
  <c r="DN13" i="15"/>
  <c r="DM13" i="15"/>
  <c r="DL13" i="15"/>
  <c r="DK13" i="15"/>
  <c r="DJ13" i="15"/>
  <c r="DI13" i="15"/>
  <c r="DH13" i="15"/>
  <c r="DG13" i="15"/>
  <c r="DF13" i="15"/>
  <c r="DE13" i="15"/>
  <c r="DD13" i="15"/>
  <c r="DC13" i="15"/>
  <c r="DB13" i="15"/>
  <c r="DA13" i="15"/>
  <c r="CZ13" i="15"/>
  <c r="CY13" i="15"/>
  <c r="CX13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F2" i="15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C1" i="15"/>
  <c r="F1" i="26"/>
  <c r="F1" i="25"/>
  <c r="C1" i="25"/>
  <c r="F2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F1" i="8"/>
  <c r="G1" i="8"/>
  <c r="C1" i="8"/>
  <c r="F2" i="9"/>
  <c r="F59" i="9" s="1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C1" i="9"/>
  <c r="C43" i="27"/>
  <c r="B42" i="27"/>
  <c r="C27" i="27"/>
  <c r="C26" i="27"/>
  <c r="B27" i="27"/>
  <c r="B25" i="27"/>
  <c r="B6" i="27"/>
  <c r="F1" i="27"/>
  <c r="C1" i="27"/>
  <c r="D124" i="5"/>
  <c r="B124" i="5"/>
  <c r="B118" i="5"/>
  <c r="D112" i="5"/>
  <c r="B112" i="5"/>
  <c r="B105" i="5"/>
  <c r="C104" i="5"/>
  <c r="B104" i="5"/>
  <c r="C103" i="5"/>
  <c r="B103" i="5"/>
  <c r="D101" i="5"/>
  <c r="B101" i="5"/>
  <c r="D99" i="5"/>
  <c r="B99" i="5"/>
  <c r="D97" i="5"/>
  <c r="B97" i="5"/>
  <c r="D95" i="5"/>
  <c r="B95" i="5"/>
  <c r="E88" i="5"/>
  <c r="E79" i="5"/>
  <c r="B79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B15" i="5"/>
  <c r="E13" i="5"/>
  <c r="B13" i="5"/>
  <c r="E12" i="5"/>
  <c r="D12" i="5"/>
  <c r="B12" i="5"/>
  <c r="E11" i="5"/>
  <c r="D11" i="5"/>
  <c r="B11" i="5"/>
  <c r="E10" i="5"/>
  <c r="B10" i="5"/>
  <c r="E9" i="5"/>
  <c r="D9" i="5"/>
  <c r="B9" i="5"/>
  <c r="E8" i="5"/>
  <c r="B8" i="5"/>
  <c r="F2" i="5"/>
  <c r="F125" i="5" s="1"/>
  <c r="D2" i="5"/>
  <c r="C2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F103" i="5" s="1"/>
  <c r="C1" i="5"/>
  <c r="B287" i="4"/>
  <c r="D280" i="4"/>
  <c r="B280" i="4"/>
  <c r="E281" i="4"/>
  <c r="F189" i="1"/>
  <c r="D281" i="4" s="1"/>
  <c r="B281" i="4"/>
  <c r="E279" i="4"/>
  <c r="B279" i="4"/>
  <c r="E274" i="4"/>
  <c r="B274" i="4"/>
  <c r="E273" i="4"/>
  <c r="B273" i="4"/>
  <c r="E272" i="4"/>
  <c r="B272" i="4"/>
  <c r="E271" i="4"/>
  <c r="B271" i="4"/>
  <c r="E270" i="4"/>
  <c r="B270" i="4"/>
  <c r="E269" i="4"/>
  <c r="B269" i="4"/>
  <c r="E268" i="4"/>
  <c r="B268" i="4"/>
  <c r="E267" i="4"/>
  <c r="B267" i="4"/>
  <c r="E266" i="4"/>
  <c r="B266" i="4"/>
  <c r="E265" i="4"/>
  <c r="B265" i="4"/>
  <c r="E264" i="4"/>
  <c r="B264" i="4"/>
  <c r="E263" i="4"/>
  <c r="B263" i="4"/>
  <c r="E262" i="4"/>
  <c r="B262" i="4"/>
  <c r="E261" i="4"/>
  <c r="B261" i="4"/>
  <c r="E260" i="4"/>
  <c r="B260" i="4"/>
  <c r="E259" i="4"/>
  <c r="B259" i="4"/>
  <c r="E258" i="4"/>
  <c r="B258" i="4"/>
  <c r="E257" i="4"/>
  <c r="B257" i="4"/>
  <c r="E256" i="4"/>
  <c r="B256" i="4"/>
  <c r="E255" i="4"/>
  <c r="B255" i="4"/>
  <c r="E254" i="4"/>
  <c r="B254" i="4"/>
  <c r="E253" i="4"/>
  <c r="B253" i="4"/>
  <c r="E252" i="4"/>
  <c r="B252" i="4"/>
  <c r="E251" i="4"/>
  <c r="B251" i="4"/>
  <c r="E250" i="4"/>
  <c r="B250" i="4"/>
  <c r="E249" i="4"/>
  <c r="B249" i="4"/>
  <c r="E248" i="4"/>
  <c r="B248" i="4"/>
  <c r="E247" i="4"/>
  <c r="B247" i="4"/>
  <c r="E246" i="4"/>
  <c r="B246" i="4"/>
  <c r="E245" i="4"/>
  <c r="B245" i="4"/>
  <c r="E244" i="4"/>
  <c r="B244" i="4"/>
  <c r="E243" i="4"/>
  <c r="B243" i="4"/>
  <c r="E242" i="4"/>
  <c r="B242" i="4"/>
  <c r="E241" i="4"/>
  <c r="B241" i="4"/>
  <c r="E240" i="4"/>
  <c r="B240" i="4"/>
  <c r="E239" i="4"/>
  <c r="B239" i="4"/>
  <c r="E238" i="4"/>
  <c r="B238" i="4"/>
  <c r="E237" i="4"/>
  <c r="B237" i="4"/>
  <c r="E236" i="4"/>
  <c r="B236" i="4"/>
  <c r="E235" i="4"/>
  <c r="B235" i="4"/>
  <c r="E234" i="4"/>
  <c r="B234" i="4"/>
  <c r="E229" i="4"/>
  <c r="B229" i="4"/>
  <c r="E228" i="4"/>
  <c r="B228" i="4"/>
  <c r="E227" i="4"/>
  <c r="B227" i="4"/>
  <c r="E226" i="4"/>
  <c r="B226" i="4"/>
  <c r="E225" i="4"/>
  <c r="B225" i="4"/>
  <c r="E224" i="4"/>
  <c r="B224" i="4"/>
  <c r="E223" i="4"/>
  <c r="B223" i="4"/>
  <c r="E222" i="4"/>
  <c r="B222" i="4"/>
  <c r="E221" i="4"/>
  <c r="B221" i="4"/>
  <c r="E220" i="4"/>
  <c r="B220" i="4"/>
  <c r="E219" i="4"/>
  <c r="B219" i="4"/>
  <c r="E218" i="4"/>
  <c r="B218" i="4"/>
  <c r="E217" i="4"/>
  <c r="B217" i="4"/>
  <c r="E216" i="4"/>
  <c r="B216" i="4"/>
  <c r="E215" i="4"/>
  <c r="B215" i="4"/>
  <c r="E214" i="4"/>
  <c r="B214" i="4"/>
  <c r="E213" i="4"/>
  <c r="B213" i="4"/>
  <c r="E212" i="4"/>
  <c r="B212" i="4"/>
  <c r="E211" i="4"/>
  <c r="B211" i="4"/>
  <c r="E210" i="4"/>
  <c r="B210" i="4"/>
  <c r="E209" i="4"/>
  <c r="B209" i="4"/>
  <c r="E208" i="4"/>
  <c r="B208" i="4"/>
  <c r="E207" i="4"/>
  <c r="B207" i="4"/>
  <c r="E206" i="4"/>
  <c r="B206" i="4"/>
  <c r="E205" i="4"/>
  <c r="B205" i="4"/>
  <c r="E204" i="4"/>
  <c r="B204" i="4"/>
  <c r="E203" i="4"/>
  <c r="B203" i="4"/>
  <c r="E202" i="4"/>
  <c r="B202" i="4"/>
  <c r="E201" i="4"/>
  <c r="B201" i="4"/>
  <c r="E200" i="4"/>
  <c r="B200" i="4"/>
  <c r="E199" i="4"/>
  <c r="B199" i="4"/>
  <c r="E198" i="4"/>
  <c r="B198" i="4"/>
  <c r="E197" i="4"/>
  <c r="B197" i="4"/>
  <c r="E196" i="4"/>
  <c r="B196" i="4"/>
  <c r="E195" i="4"/>
  <c r="B195" i="4"/>
  <c r="E194" i="4"/>
  <c r="B194" i="4"/>
  <c r="E193" i="4"/>
  <c r="B193" i="4"/>
  <c r="E192" i="4"/>
  <c r="B192" i="4"/>
  <c r="E191" i="4"/>
  <c r="B191" i="4"/>
  <c r="E190" i="4"/>
  <c r="B190" i="4"/>
  <c r="E189" i="4"/>
  <c r="B189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AI5" i="7"/>
  <c r="E144" i="4" s="1"/>
  <c r="B144" i="4"/>
  <c r="E139" i="4"/>
  <c r="B139" i="4"/>
  <c r="E138" i="4"/>
  <c r="B138" i="4"/>
  <c r="E137" i="4"/>
  <c r="B137" i="4"/>
  <c r="E136" i="4"/>
  <c r="B136" i="4"/>
  <c r="E135" i="4"/>
  <c r="B135" i="4"/>
  <c r="E134" i="4"/>
  <c r="B134" i="4"/>
  <c r="E133" i="4"/>
  <c r="B133" i="4"/>
  <c r="E132" i="4"/>
  <c r="B132" i="4"/>
  <c r="E131" i="4"/>
  <c r="B131" i="4"/>
  <c r="E130" i="4"/>
  <c r="B130" i="4"/>
  <c r="E129" i="4"/>
  <c r="B129" i="4"/>
  <c r="E128" i="4"/>
  <c r="B128" i="4"/>
  <c r="E127" i="4"/>
  <c r="B127" i="4"/>
  <c r="E126" i="4"/>
  <c r="B126" i="4"/>
  <c r="E125" i="4"/>
  <c r="B125" i="4"/>
  <c r="E124" i="4"/>
  <c r="B124" i="4"/>
  <c r="E123" i="4"/>
  <c r="B123" i="4"/>
  <c r="E122" i="4"/>
  <c r="B122" i="4"/>
  <c r="E121" i="4"/>
  <c r="B121" i="4"/>
  <c r="E120" i="4"/>
  <c r="B120" i="4"/>
  <c r="E119" i="4"/>
  <c r="B119" i="4"/>
  <c r="E118" i="4"/>
  <c r="B118" i="4"/>
  <c r="E117" i="4"/>
  <c r="B117" i="4"/>
  <c r="E116" i="4"/>
  <c r="B116" i="4"/>
  <c r="E115" i="4"/>
  <c r="B115" i="4"/>
  <c r="E114" i="4"/>
  <c r="B114" i="4"/>
  <c r="E113" i="4"/>
  <c r="B113" i="4"/>
  <c r="E112" i="4"/>
  <c r="B112" i="4"/>
  <c r="E111" i="4"/>
  <c r="B111" i="4"/>
  <c r="E110" i="4"/>
  <c r="B110" i="4"/>
  <c r="E109" i="4"/>
  <c r="B109" i="4"/>
  <c r="E108" i="4"/>
  <c r="B108" i="4"/>
  <c r="E107" i="4"/>
  <c r="B107" i="4"/>
  <c r="E106" i="4"/>
  <c r="B106" i="4"/>
  <c r="E105" i="4"/>
  <c r="B105" i="4"/>
  <c r="E104" i="4"/>
  <c r="B104" i="4"/>
  <c r="E103" i="4"/>
  <c r="B103" i="4"/>
  <c r="E102" i="4"/>
  <c r="B102" i="4"/>
  <c r="E101" i="4"/>
  <c r="B101" i="4"/>
  <c r="E100" i="4"/>
  <c r="B100" i="4"/>
  <c r="E99" i="4"/>
  <c r="B99" i="4"/>
  <c r="E94" i="4"/>
  <c r="B94" i="4"/>
  <c r="E93" i="4"/>
  <c r="B93" i="4"/>
  <c r="E92" i="4"/>
  <c r="B92" i="4"/>
  <c r="E91" i="4"/>
  <c r="B91" i="4"/>
  <c r="E90" i="4"/>
  <c r="B90" i="4"/>
  <c r="E89" i="4"/>
  <c r="B89" i="4"/>
  <c r="E88" i="4"/>
  <c r="B88" i="4"/>
  <c r="E87" i="4"/>
  <c r="B87" i="4"/>
  <c r="E86" i="4"/>
  <c r="B86" i="4"/>
  <c r="E85" i="4"/>
  <c r="B85" i="4"/>
  <c r="E84" i="4"/>
  <c r="B84" i="4"/>
  <c r="E83" i="4"/>
  <c r="B83" i="4"/>
  <c r="E82" i="4"/>
  <c r="B82" i="4"/>
  <c r="E81" i="4"/>
  <c r="B81" i="4"/>
  <c r="E80" i="4"/>
  <c r="B80" i="4"/>
  <c r="E79" i="4"/>
  <c r="B79" i="4"/>
  <c r="E78" i="4"/>
  <c r="B78" i="4"/>
  <c r="E77" i="4"/>
  <c r="B77" i="4"/>
  <c r="E76" i="4"/>
  <c r="B76" i="4"/>
  <c r="E75" i="4"/>
  <c r="B75" i="4"/>
  <c r="E74" i="4"/>
  <c r="B74" i="4"/>
  <c r="E73" i="4"/>
  <c r="B73" i="4"/>
  <c r="E72" i="4"/>
  <c r="B72" i="4"/>
  <c r="E71" i="4"/>
  <c r="B71" i="4"/>
  <c r="E70" i="4"/>
  <c r="B70" i="4"/>
  <c r="E69" i="4"/>
  <c r="B69" i="4"/>
  <c r="E68" i="4"/>
  <c r="B68" i="4"/>
  <c r="E67" i="4"/>
  <c r="B67" i="4"/>
  <c r="E66" i="4"/>
  <c r="B66" i="4"/>
  <c r="E65" i="4"/>
  <c r="B65" i="4"/>
  <c r="E64" i="4"/>
  <c r="B64" i="4"/>
  <c r="E63" i="4"/>
  <c r="B63" i="4"/>
  <c r="E62" i="4"/>
  <c r="B62" i="4"/>
  <c r="E61" i="4"/>
  <c r="B61" i="4"/>
  <c r="E60" i="4"/>
  <c r="B60" i="4"/>
  <c r="E59" i="4"/>
  <c r="B59" i="4"/>
  <c r="E58" i="4"/>
  <c r="B58" i="4"/>
  <c r="E57" i="4"/>
  <c r="B57" i="4"/>
  <c r="E56" i="4"/>
  <c r="B56" i="4"/>
  <c r="E55" i="4"/>
  <c r="B55" i="4"/>
  <c r="E54" i="4"/>
  <c r="B54" i="4"/>
  <c r="E49" i="4"/>
  <c r="B49" i="4"/>
  <c r="E48" i="4"/>
  <c r="B48" i="4"/>
  <c r="E47" i="4"/>
  <c r="B47" i="4"/>
  <c r="E46" i="4"/>
  <c r="B46" i="4"/>
  <c r="E45" i="4"/>
  <c r="B45" i="4"/>
  <c r="E44" i="4"/>
  <c r="B44" i="4"/>
  <c r="E43" i="4"/>
  <c r="B43" i="4"/>
  <c r="E42" i="4"/>
  <c r="B42" i="4"/>
  <c r="E41" i="4"/>
  <c r="B41" i="4"/>
  <c r="E40" i="4"/>
  <c r="B40" i="4"/>
  <c r="E39" i="4"/>
  <c r="B39" i="4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E19" i="4"/>
  <c r="B19" i="4"/>
  <c r="E18" i="4"/>
  <c r="B18" i="4"/>
  <c r="E17" i="4"/>
  <c r="B17" i="4"/>
  <c r="E16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E9" i="4"/>
  <c r="B9" i="4"/>
  <c r="F2" i="4"/>
  <c r="D2" i="4"/>
  <c r="C2" i="4"/>
  <c r="DV1" i="4"/>
  <c r="DU1" i="4"/>
  <c r="DT1" i="4"/>
  <c r="DS1" i="4"/>
  <c r="DR1" i="4"/>
  <c r="DQ1" i="4"/>
  <c r="DP1" i="4"/>
  <c r="DO1" i="4"/>
  <c r="DN1" i="4"/>
  <c r="DM1" i="4"/>
  <c r="DL1" i="4"/>
  <c r="DK1" i="4"/>
  <c r="DJ1" i="4"/>
  <c r="DI1" i="4"/>
  <c r="DH1" i="4"/>
  <c r="DG1" i="4"/>
  <c r="DF1" i="4"/>
  <c r="DE1" i="4"/>
  <c r="DD1" i="4"/>
  <c r="DC1" i="4"/>
  <c r="DB1" i="4"/>
  <c r="DA1" i="4"/>
  <c r="CZ1" i="4"/>
  <c r="CY1" i="4"/>
  <c r="CX1" i="4"/>
  <c r="CW1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C1" i="4"/>
  <c r="B435" i="3"/>
  <c r="B434" i="3"/>
  <c r="B433" i="3"/>
  <c r="B432" i="3"/>
  <c r="B431" i="3"/>
  <c r="B430" i="3"/>
  <c r="B429" i="3"/>
  <c r="B428" i="3"/>
  <c r="B427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C77" i="5" s="1"/>
  <c r="B400" i="3"/>
  <c r="C76" i="5" s="1"/>
  <c r="B399" i="3"/>
  <c r="C75" i="5" s="1"/>
  <c r="B398" i="3"/>
  <c r="C74" i="5" s="1"/>
  <c r="B397" i="3"/>
  <c r="C73" i="5" s="1"/>
  <c r="B396" i="3"/>
  <c r="C72" i="5" s="1"/>
  <c r="B395" i="3"/>
  <c r="C71" i="5" s="1"/>
  <c r="B394" i="3"/>
  <c r="C70" i="5" s="1"/>
  <c r="B393" i="3"/>
  <c r="C69" i="5" s="1"/>
  <c r="B392" i="3"/>
  <c r="C68" i="5" s="1"/>
  <c r="B391" i="3"/>
  <c r="C67" i="5" s="1"/>
  <c r="B390" i="3"/>
  <c r="B389" i="3"/>
  <c r="C66" i="5" s="1"/>
  <c r="B388" i="3"/>
  <c r="C65" i="5" s="1"/>
  <c r="B387" i="3"/>
  <c r="C64" i="5" s="1"/>
  <c r="B386" i="3"/>
  <c r="C63" i="5" s="1"/>
  <c r="B385" i="3"/>
  <c r="C62" i="5" s="1"/>
  <c r="B384" i="3"/>
  <c r="C61" i="5" s="1"/>
  <c r="B383" i="3"/>
  <c r="C60" i="5" s="1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C57" i="5" s="1"/>
  <c r="B356" i="3"/>
  <c r="C56" i="5" s="1"/>
  <c r="B355" i="3"/>
  <c r="C55" i="5" s="1"/>
  <c r="B354" i="3"/>
  <c r="C54" i="5" s="1"/>
  <c r="AE19" i="7"/>
  <c r="B353" i="3"/>
  <c r="C53" i="5" s="1"/>
  <c r="B352" i="3"/>
  <c r="C52" i="5" s="1"/>
  <c r="B351" i="3"/>
  <c r="C51" i="5" s="1"/>
  <c r="B350" i="3"/>
  <c r="C50" i="5" s="1"/>
  <c r="B349" i="3"/>
  <c r="C49" i="5" s="1"/>
  <c r="B348" i="3"/>
  <c r="C48" i="5" s="1"/>
  <c r="B347" i="3"/>
  <c r="C47" i="5" s="1"/>
  <c r="B346" i="3"/>
  <c r="B345" i="3"/>
  <c r="C46" i="5" s="1"/>
  <c r="B344" i="3"/>
  <c r="C45" i="5" s="1"/>
  <c r="B343" i="3"/>
  <c r="C44" i="5" s="1"/>
  <c r="B342" i="3"/>
  <c r="C43" i="5" s="1"/>
  <c r="B341" i="3"/>
  <c r="C42" i="5" s="1"/>
  <c r="B340" i="3"/>
  <c r="C41" i="5" s="1"/>
  <c r="B339" i="3"/>
  <c r="C40" i="5" s="1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E723" i="14"/>
  <c r="E725" i="14" s="1"/>
  <c r="E714" i="14"/>
  <c r="E716" i="14" s="1"/>
  <c r="E705" i="14"/>
  <c r="E702" i="14"/>
  <c r="E692" i="14"/>
  <c r="E691" i="14"/>
  <c r="E684" i="14"/>
  <c r="E681" i="14"/>
  <c r="E680" i="14"/>
  <c r="S591" i="14"/>
  <c r="S569" i="14"/>
  <c r="S568" i="14"/>
  <c r="S561" i="14"/>
  <c r="R561" i="14"/>
  <c r="F555" i="14"/>
  <c r="G555" i="14" s="1"/>
  <c r="H555" i="14" s="1"/>
  <c r="I555" i="14" s="1"/>
  <c r="J555" i="14" s="1"/>
  <c r="K555" i="14" s="1"/>
  <c r="L555" i="14" s="1"/>
  <c r="M555" i="14" s="1"/>
  <c r="N555" i="14" s="1"/>
  <c r="O555" i="14" s="1"/>
  <c r="P555" i="14" s="1"/>
  <c r="Q555" i="14" s="1"/>
  <c r="F554" i="14"/>
  <c r="G554" i="14" s="1"/>
  <c r="H554" i="14" s="1"/>
  <c r="I554" i="14" s="1"/>
  <c r="J554" i="14" s="1"/>
  <c r="K554" i="14" s="1"/>
  <c r="L554" i="14" s="1"/>
  <c r="M554" i="14" s="1"/>
  <c r="N554" i="14" s="1"/>
  <c r="O554" i="14" s="1"/>
  <c r="P554" i="14" s="1"/>
  <c r="Q554" i="14" s="1"/>
  <c r="F553" i="14"/>
  <c r="G553" i="14" s="1"/>
  <c r="H553" i="14" s="1"/>
  <c r="I553" i="14" s="1"/>
  <c r="J553" i="14" s="1"/>
  <c r="K553" i="14" s="1"/>
  <c r="L553" i="14" s="1"/>
  <c r="M553" i="14" s="1"/>
  <c r="N553" i="14" s="1"/>
  <c r="O553" i="14" s="1"/>
  <c r="P553" i="14" s="1"/>
  <c r="Q553" i="14" s="1"/>
  <c r="F552" i="14"/>
  <c r="G552" i="14" s="1"/>
  <c r="H552" i="14" s="1"/>
  <c r="I552" i="14" s="1"/>
  <c r="J552" i="14" s="1"/>
  <c r="K552" i="14" s="1"/>
  <c r="L552" i="14" s="1"/>
  <c r="M552" i="14" s="1"/>
  <c r="N552" i="14" s="1"/>
  <c r="O552" i="14" s="1"/>
  <c r="P552" i="14" s="1"/>
  <c r="Q552" i="14" s="1"/>
  <c r="F551" i="14"/>
  <c r="G551" i="14" s="1"/>
  <c r="H551" i="14" s="1"/>
  <c r="I551" i="14" s="1"/>
  <c r="J551" i="14" s="1"/>
  <c r="K551" i="14" s="1"/>
  <c r="L551" i="14" s="1"/>
  <c r="M551" i="14" s="1"/>
  <c r="N551" i="14" s="1"/>
  <c r="O551" i="14" s="1"/>
  <c r="P551" i="14" s="1"/>
  <c r="Q551" i="14" s="1"/>
  <c r="F546" i="14"/>
  <c r="G546" i="14" s="1"/>
  <c r="H546" i="14" s="1"/>
  <c r="I546" i="14" s="1"/>
  <c r="J546" i="14" s="1"/>
  <c r="K546" i="14" s="1"/>
  <c r="L546" i="14" s="1"/>
  <c r="M546" i="14" s="1"/>
  <c r="N546" i="14" s="1"/>
  <c r="O546" i="14" s="1"/>
  <c r="F545" i="14"/>
  <c r="G545" i="14" s="1"/>
  <c r="H545" i="14" s="1"/>
  <c r="I545" i="14" s="1"/>
  <c r="J545" i="14" s="1"/>
  <c r="K545" i="14" s="1"/>
  <c r="L545" i="14" s="1"/>
  <c r="M545" i="14" s="1"/>
  <c r="N545" i="14" s="1"/>
  <c r="O545" i="14" s="1"/>
  <c r="F544" i="14"/>
  <c r="G544" i="14" s="1"/>
  <c r="H544" i="14" s="1"/>
  <c r="I544" i="14" s="1"/>
  <c r="J544" i="14" s="1"/>
  <c r="K544" i="14" s="1"/>
  <c r="L544" i="14" s="1"/>
  <c r="F543" i="14"/>
  <c r="G543" i="14" s="1"/>
  <c r="H543" i="14" s="1"/>
  <c r="I543" i="14" s="1"/>
  <c r="J543" i="14" s="1"/>
  <c r="K543" i="14" s="1"/>
  <c r="L543" i="14" s="1"/>
  <c r="M543" i="14" s="1"/>
  <c r="N543" i="14" s="1"/>
  <c r="O543" i="14" s="1"/>
  <c r="P543" i="14" s="1"/>
  <c r="Q543" i="14" s="1"/>
  <c r="F542" i="14"/>
  <c r="G542" i="14" s="1"/>
  <c r="H542" i="14" s="1"/>
  <c r="I542" i="14" s="1"/>
  <c r="J542" i="14" s="1"/>
  <c r="K542" i="14" s="1"/>
  <c r="L542" i="14" s="1"/>
  <c r="M542" i="14" s="1"/>
  <c r="N542" i="14" s="1"/>
  <c r="O542" i="14" s="1"/>
  <c r="P542" i="14" s="1"/>
  <c r="Q542" i="14" s="1"/>
  <c r="S537" i="14"/>
  <c r="S449" i="14"/>
  <c r="S448" i="14"/>
  <c r="S441" i="14"/>
  <c r="R441" i="14"/>
  <c r="S421" i="14"/>
  <c r="S420" i="14"/>
  <c r="S413" i="14"/>
  <c r="R413" i="14"/>
  <c r="S393" i="14"/>
  <c r="S392" i="14"/>
  <c r="S391" i="14"/>
  <c r="R391" i="14"/>
  <c r="D233" i="14"/>
  <c r="D232" i="14"/>
  <c r="D231" i="14"/>
  <c r="D230" i="14"/>
  <c r="D229" i="14"/>
  <c r="D228" i="14"/>
  <c r="D227" i="14"/>
  <c r="D226" i="14"/>
  <c r="D225" i="14"/>
  <c r="B225" i="14"/>
  <c r="B226" i="14" s="1"/>
  <c r="B227" i="14" s="1"/>
  <c r="B228" i="14" s="1"/>
  <c r="B229" i="14" s="1"/>
  <c r="B230" i="14" s="1"/>
  <c r="B231" i="14" s="1"/>
  <c r="B232" i="14" s="1"/>
  <c r="B233" i="14" s="1"/>
  <c r="B234" i="14" s="1"/>
  <c r="D224" i="14"/>
  <c r="S380" i="14"/>
  <c r="S301" i="14"/>
  <c r="S300" i="14"/>
  <c r="S293" i="14"/>
  <c r="R293" i="14"/>
  <c r="G219" i="14"/>
  <c r="G218" i="14"/>
  <c r="G217" i="14"/>
  <c r="G216" i="14"/>
  <c r="G215" i="14"/>
  <c r="G214" i="14"/>
  <c r="G213" i="14"/>
  <c r="G212" i="14"/>
  <c r="F280" i="14"/>
  <c r="G280" i="14" s="1"/>
  <c r="H280" i="14" s="1"/>
  <c r="I280" i="14" s="1"/>
  <c r="J280" i="14" s="1"/>
  <c r="K280" i="14" s="1"/>
  <c r="L280" i="14" s="1"/>
  <c r="M280" i="14" s="1"/>
  <c r="N280" i="14" s="1"/>
  <c r="O280" i="14" s="1"/>
  <c r="G211" i="14"/>
  <c r="G210" i="14"/>
  <c r="S275" i="14"/>
  <c r="E132" i="14"/>
  <c r="E131" i="14" s="1"/>
  <c r="M271" i="14"/>
  <c r="L271" i="14"/>
  <c r="K271" i="14"/>
  <c r="J271" i="14"/>
  <c r="I271" i="14"/>
  <c r="H271" i="14"/>
  <c r="G271" i="14"/>
  <c r="F271" i="14"/>
  <c r="E271" i="14"/>
  <c r="S268" i="14"/>
  <c r="R268" i="14"/>
  <c r="D219" i="14"/>
  <c r="D218" i="14"/>
  <c r="E128" i="14"/>
  <c r="D217" i="14"/>
  <c r="D216" i="14"/>
  <c r="D215" i="14"/>
  <c r="D214" i="14"/>
  <c r="D213" i="14"/>
  <c r="B211" i="14"/>
  <c r="F255" i="14"/>
  <c r="S251" i="14"/>
  <c r="S250" i="14"/>
  <c r="E40" i="14"/>
  <c r="E39" i="14" s="1"/>
  <c r="E36" i="14"/>
  <c r="E38" i="14" s="1"/>
  <c r="S249" i="14"/>
  <c r="R249" i="14"/>
  <c r="F18" i="5" s="1"/>
  <c r="S238" i="14"/>
  <c r="C1" i="14"/>
  <c r="AM45" i="7"/>
  <c r="D184" i="4" s="1"/>
  <c r="AI45" i="7"/>
  <c r="E184" i="4" s="1"/>
  <c r="G45" i="7"/>
  <c r="E45" i="7"/>
  <c r="AM44" i="7"/>
  <c r="D183" i="4" s="1"/>
  <c r="AI44" i="7"/>
  <c r="E183" i="4" s="1"/>
  <c r="G44" i="7"/>
  <c r="E44" i="7"/>
  <c r="AM43" i="7"/>
  <c r="D182" i="4" s="1"/>
  <c r="AI43" i="7"/>
  <c r="E182" i="4" s="1"/>
  <c r="G43" i="7"/>
  <c r="E43" i="7"/>
  <c r="AM42" i="7"/>
  <c r="D181" i="4" s="1"/>
  <c r="AI42" i="7"/>
  <c r="E181" i="4" s="1"/>
  <c r="E42" i="7"/>
  <c r="AM41" i="7"/>
  <c r="D180" i="4" s="1"/>
  <c r="AI41" i="7"/>
  <c r="E180" i="4" s="1"/>
  <c r="G41" i="7"/>
  <c r="E41" i="7"/>
  <c r="AM40" i="7"/>
  <c r="D179" i="4" s="1"/>
  <c r="AI40" i="7"/>
  <c r="G40" i="7"/>
  <c r="E40" i="7"/>
  <c r="AM39" i="7"/>
  <c r="D178" i="4" s="1"/>
  <c r="AI39" i="7"/>
  <c r="E178" i="4" s="1"/>
  <c r="G39" i="7"/>
  <c r="E39" i="7"/>
  <c r="AM38" i="7"/>
  <c r="D177" i="4" s="1"/>
  <c r="AI38" i="7"/>
  <c r="E177" i="4" s="1"/>
  <c r="G38" i="7"/>
  <c r="E38" i="7"/>
  <c r="AM37" i="7"/>
  <c r="D176" i="4" s="1"/>
  <c r="AI37" i="7"/>
  <c r="E176" i="4" s="1"/>
  <c r="G37" i="7"/>
  <c r="E37" i="7"/>
  <c r="AM36" i="7"/>
  <c r="D175" i="4" s="1"/>
  <c r="AI36" i="7"/>
  <c r="E175" i="4" s="1"/>
  <c r="G36" i="7"/>
  <c r="E36" i="7"/>
  <c r="AM35" i="7"/>
  <c r="D174" i="4" s="1"/>
  <c r="AI35" i="7"/>
  <c r="E174" i="4" s="1"/>
  <c r="G35" i="7"/>
  <c r="E35" i="7"/>
  <c r="AM34" i="7"/>
  <c r="D173" i="4" s="1"/>
  <c r="AI34" i="7"/>
  <c r="G34" i="7"/>
  <c r="E34" i="7"/>
  <c r="AM33" i="7"/>
  <c r="D172" i="4" s="1"/>
  <c r="AI33" i="7"/>
  <c r="E172" i="4" s="1"/>
  <c r="G33" i="7"/>
  <c r="E33" i="7"/>
  <c r="AM32" i="7"/>
  <c r="D171" i="4" s="1"/>
  <c r="AI32" i="7"/>
  <c r="E171" i="4" s="1"/>
  <c r="G32" i="7"/>
  <c r="E32" i="7"/>
  <c r="AM31" i="7"/>
  <c r="D170" i="4" s="1"/>
  <c r="AI31" i="7"/>
  <c r="E170" i="4" s="1"/>
  <c r="G31" i="7"/>
  <c r="E31" i="7"/>
  <c r="AM30" i="7"/>
  <c r="D169" i="4" s="1"/>
  <c r="AI30" i="7"/>
  <c r="E169" i="4" s="1"/>
  <c r="G30" i="7"/>
  <c r="E30" i="7"/>
  <c r="AM29" i="7"/>
  <c r="D168" i="4" s="1"/>
  <c r="AI29" i="7"/>
  <c r="E168" i="4" s="1"/>
  <c r="G29" i="7"/>
  <c r="E29" i="7"/>
  <c r="AM28" i="7"/>
  <c r="D167" i="4" s="1"/>
  <c r="AI28" i="7"/>
  <c r="G28" i="7"/>
  <c r="E28" i="7"/>
  <c r="AM27" i="7"/>
  <c r="D166" i="4" s="1"/>
  <c r="AI27" i="7"/>
  <c r="E166" i="4" s="1"/>
  <c r="G27" i="7"/>
  <c r="E27" i="7"/>
  <c r="AM26" i="7"/>
  <c r="D165" i="4" s="1"/>
  <c r="AI26" i="7"/>
  <c r="E165" i="4" s="1"/>
  <c r="G26" i="7"/>
  <c r="E26" i="7"/>
  <c r="AM25" i="7"/>
  <c r="D164" i="4" s="1"/>
  <c r="AI25" i="7"/>
  <c r="E164" i="4" s="1"/>
  <c r="G25" i="7"/>
  <c r="E25" i="7"/>
  <c r="AM24" i="7"/>
  <c r="D163" i="4" s="1"/>
  <c r="AI24" i="7"/>
  <c r="E163" i="4" s="1"/>
  <c r="G24" i="7"/>
  <c r="E24" i="7"/>
  <c r="AM23" i="7"/>
  <c r="D162" i="4" s="1"/>
  <c r="AI23" i="7"/>
  <c r="E162" i="4" s="1"/>
  <c r="E23" i="7"/>
  <c r="AM22" i="7"/>
  <c r="D161" i="4" s="1"/>
  <c r="AI22" i="7"/>
  <c r="E161" i="4" s="1"/>
  <c r="AM21" i="7"/>
  <c r="D160" i="4" s="1"/>
  <c r="AI21" i="7"/>
  <c r="E160" i="4" s="1"/>
  <c r="E21" i="7"/>
  <c r="AM20" i="7"/>
  <c r="D159" i="4" s="1"/>
  <c r="AI20" i="7"/>
  <c r="E159" i="4" s="1"/>
  <c r="E20" i="7"/>
  <c r="AM19" i="7"/>
  <c r="D158" i="4" s="1"/>
  <c r="AI19" i="7"/>
  <c r="E158" i="4" s="1"/>
  <c r="E19" i="7"/>
  <c r="AM18" i="7"/>
  <c r="D157" i="4" s="1"/>
  <c r="AI18" i="7"/>
  <c r="E157" i="4" s="1"/>
  <c r="AE18" i="7"/>
  <c r="E18" i="7"/>
  <c r="AM17" i="7"/>
  <c r="D156" i="4" s="1"/>
  <c r="AI17" i="7"/>
  <c r="E156" i="4" s="1"/>
  <c r="AE17" i="7"/>
  <c r="E17" i="7"/>
  <c r="AM16" i="7"/>
  <c r="D155" i="4" s="1"/>
  <c r="AI16" i="7"/>
  <c r="E155" i="4" s="1"/>
  <c r="E16" i="7"/>
  <c r="AC16" i="7" s="1"/>
  <c r="AM15" i="7"/>
  <c r="D154" i="4" s="1"/>
  <c r="AI15" i="7"/>
  <c r="E154" i="4" s="1"/>
  <c r="AE15" i="7"/>
  <c r="E15" i="7"/>
  <c r="D153" i="4"/>
  <c r="E153" i="4"/>
  <c r="D152" i="4"/>
  <c r="E152" i="4"/>
  <c r="D151" i="4"/>
  <c r="E151" i="4"/>
  <c r="D150" i="4"/>
  <c r="E150" i="4"/>
  <c r="D149" i="4"/>
  <c r="E149" i="4"/>
  <c r="D148" i="4"/>
  <c r="E148" i="4"/>
  <c r="D147" i="4"/>
  <c r="E147" i="4"/>
  <c r="D146" i="4"/>
  <c r="E146" i="4"/>
  <c r="D145" i="4"/>
  <c r="E145" i="4"/>
  <c r="AM5" i="7"/>
  <c r="D144" i="4" s="1"/>
  <c r="E5" i="7"/>
  <c r="C49" i="7"/>
  <c r="C48" i="7"/>
  <c r="L17" i="17"/>
  <c r="L16" i="17"/>
  <c r="L15" i="17"/>
  <c r="L14" i="17"/>
  <c r="L13" i="17"/>
  <c r="L12" i="17"/>
  <c r="L7" i="17"/>
  <c r="L6" i="17"/>
  <c r="L5" i="17"/>
  <c r="AY56" i="23"/>
  <c r="AY55" i="23"/>
  <c r="AY54" i="23"/>
  <c r="AY53" i="23"/>
  <c r="AY52" i="23"/>
  <c r="AY51" i="23"/>
  <c r="AY50" i="23"/>
  <c r="AY49" i="23"/>
  <c r="AY48" i="23"/>
  <c r="AY47" i="23"/>
  <c r="AY46" i="23"/>
  <c r="AY45" i="23"/>
  <c r="AY44" i="23"/>
  <c r="AY43" i="23"/>
  <c r="AY42" i="23"/>
  <c r="AY41" i="23"/>
  <c r="AY40" i="23"/>
  <c r="AY39" i="23"/>
  <c r="AY38" i="23"/>
  <c r="AY37" i="23"/>
  <c r="AY36" i="23"/>
  <c r="AY35" i="23"/>
  <c r="AY34" i="23"/>
  <c r="AY33" i="23"/>
  <c r="AY32" i="23"/>
  <c r="AY31" i="23"/>
  <c r="AY30" i="23"/>
  <c r="AY29" i="23"/>
  <c r="AY28" i="23"/>
  <c r="AY27" i="23"/>
  <c r="AY26" i="23"/>
  <c r="AY25" i="23"/>
  <c r="AY24" i="23"/>
  <c r="AY23" i="23"/>
  <c r="AY22" i="23"/>
  <c r="AY21" i="23"/>
  <c r="AY20" i="23"/>
  <c r="AY19" i="23"/>
  <c r="AY18" i="23"/>
  <c r="AY17" i="23"/>
  <c r="AY16" i="23"/>
  <c r="AY15" i="23"/>
  <c r="AY14" i="23"/>
  <c r="AY13" i="23"/>
  <c r="AY12" i="23"/>
  <c r="AY11" i="23"/>
  <c r="AY10" i="23"/>
  <c r="AY9" i="23"/>
  <c r="C2" i="23"/>
  <c r="AJ4" i="23" s="1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D39" i="19"/>
  <c r="U36" i="19"/>
  <c r="I32" i="19"/>
  <c r="I33" i="19" s="1"/>
  <c r="I34" i="19" s="1"/>
  <c r="I35" i="19" s="1"/>
  <c r="I36" i="19" s="1"/>
  <c r="I37" i="19" s="1"/>
  <c r="I38" i="19" s="1"/>
  <c r="I39" i="19" s="1"/>
  <c r="I40" i="19" s="1"/>
  <c r="I41" i="19" s="1"/>
  <c r="J40" i="19"/>
  <c r="J31" i="19"/>
  <c r="J32" i="19"/>
  <c r="J33" i="19"/>
  <c r="J34" i="19"/>
  <c r="J35" i="19"/>
  <c r="J36" i="19"/>
  <c r="J37" i="19"/>
  <c r="J38" i="19"/>
  <c r="J39" i="19"/>
  <c r="E34" i="19"/>
  <c r="V31" i="19"/>
  <c r="U27" i="19"/>
  <c r="D24" i="19"/>
  <c r="U21" i="19"/>
  <c r="Q26" i="19"/>
  <c r="E19" i="19"/>
  <c r="E21" i="19" s="1"/>
  <c r="Q25" i="19"/>
  <c r="V16" i="19"/>
  <c r="V18" i="19" s="1"/>
  <c r="E13" i="19"/>
  <c r="V12" i="19"/>
  <c r="M8" i="19"/>
  <c r="L8" i="19"/>
  <c r="K8" i="19"/>
  <c r="Q5" i="19"/>
  <c r="L5" i="19"/>
  <c r="M5" i="19" s="1"/>
  <c r="N5" i="19" s="1"/>
  <c r="O5" i="19" s="1"/>
  <c r="C1" i="19"/>
  <c r="C72" i="21"/>
  <c r="C71" i="21"/>
  <c r="C70" i="21"/>
  <c r="C69" i="21"/>
  <c r="G46" i="21"/>
  <c r="G25" i="21"/>
  <c r="F23" i="21"/>
  <c r="C23" i="21"/>
  <c r="C22" i="21"/>
  <c r="C39" i="21" s="1"/>
  <c r="C16" i="21"/>
  <c r="C33" i="21" s="1"/>
  <c r="G2" i="21"/>
  <c r="G47" i="21" s="1"/>
  <c r="BO1" i="21"/>
  <c r="BN1" i="21"/>
  <c r="BM1" i="21"/>
  <c r="BL1" i="21"/>
  <c r="BK1" i="21"/>
  <c r="BJ1" i="21"/>
  <c r="BI1" i="21"/>
  <c r="BH1" i="21"/>
  <c r="BG1" i="21"/>
  <c r="BF1" i="21"/>
  <c r="BE1" i="21"/>
  <c r="BD1" i="21"/>
  <c r="BC1" i="21"/>
  <c r="BB1" i="21"/>
  <c r="BA1" i="21"/>
  <c r="AZ1" i="21"/>
  <c r="AY1" i="21"/>
  <c r="AX1" i="21"/>
  <c r="AW1" i="21"/>
  <c r="AV1" i="21"/>
  <c r="AU1" i="21"/>
  <c r="AT1" i="21"/>
  <c r="AS1" i="21"/>
  <c r="AR1" i="21"/>
  <c r="AQ1" i="21"/>
  <c r="AP1" i="21"/>
  <c r="AO1" i="21"/>
  <c r="AN1" i="21"/>
  <c r="AM1" i="21"/>
  <c r="AL1" i="21"/>
  <c r="AK1" i="21"/>
  <c r="AJ1" i="21"/>
  <c r="AI1" i="21"/>
  <c r="AH1" i="21"/>
  <c r="AG1" i="21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C1" i="21"/>
  <c r="G152" i="20"/>
  <c r="G151" i="20"/>
  <c r="G150" i="20"/>
  <c r="G149" i="20"/>
  <c r="BR148" i="20"/>
  <c r="BQ148" i="20"/>
  <c r="BP148" i="20"/>
  <c r="BO148" i="20"/>
  <c r="BN148" i="20"/>
  <c r="BM148" i="20"/>
  <c r="BL148" i="20"/>
  <c r="BK148" i="20"/>
  <c r="BJ148" i="20"/>
  <c r="BI148" i="20"/>
  <c r="BH148" i="20"/>
  <c r="BG148" i="20"/>
  <c r="BF148" i="20"/>
  <c r="BE148" i="20"/>
  <c r="BD148" i="20"/>
  <c r="BC148" i="20"/>
  <c r="BB148" i="20"/>
  <c r="BA148" i="20"/>
  <c r="AZ148" i="20"/>
  <c r="AY148" i="20"/>
  <c r="AX148" i="20"/>
  <c r="AW148" i="20"/>
  <c r="AV148" i="20"/>
  <c r="AU148" i="20"/>
  <c r="AT148" i="20"/>
  <c r="AS148" i="20"/>
  <c r="AR148" i="20"/>
  <c r="AQ148" i="20"/>
  <c r="AP148" i="20"/>
  <c r="AO148" i="20"/>
  <c r="AN148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J146" i="20"/>
  <c r="G146" i="20"/>
  <c r="F104" i="18"/>
  <c r="BM145" i="20" s="1"/>
  <c r="BR144" i="20"/>
  <c r="BQ144" i="20"/>
  <c r="BP144" i="20"/>
  <c r="BO144" i="20"/>
  <c r="BN144" i="20"/>
  <c r="BM144" i="20"/>
  <c r="BL144" i="20"/>
  <c r="BK144" i="20"/>
  <c r="BJ144" i="20"/>
  <c r="BI144" i="20"/>
  <c r="BH144" i="20"/>
  <c r="BG144" i="20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F30" i="18"/>
  <c r="G32" i="18" s="1"/>
  <c r="G142" i="20"/>
  <c r="F100" i="18"/>
  <c r="BR141" i="20" s="1"/>
  <c r="F99" i="18"/>
  <c r="BR140" i="20" s="1"/>
  <c r="G140" i="20"/>
  <c r="F98" i="18"/>
  <c r="BG139" i="20" s="1"/>
  <c r="G139" i="20"/>
  <c r="J138" i="20"/>
  <c r="G138" i="20"/>
  <c r="J137" i="20"/>
  <c r="G137" i="20"/>
  <c r="J136" i="20"/>
  <c r="G136" i="20"/>
  <c r="BR134" i="20"/>
  <c r="BQ134" i="20"/>
  <c r="BP134" i="20"/>
  <c r="BO134" i="20"/>
  <c r="BN134" i="20"/>
  <c r="BM134" i="20"/>
  <c r="BL134" i="20"/>
  <c r="BK134" i="20"/>
  <c r="BJ134" i="20"/>
  <c r="BI134" i="20"/>
  <c r="BH134" i="20"/>
  <c r="BG134" i="20"/>
  <c r="BF134" i="20"/>
  <c r="BE134" i="20"/>
  <c r="BD134" i="20"/>
  <c r="BC134" i="20"/>
  <c r="BB134" i="20"/>
  <c r="BA134" i="20"/>
  <c r="AZ134" i="20"/>
  <c r="AY134" i="20"/>
  <c r="AX134" i="20"/>
  <c r="AW134" i="20"/>
  <c r="AV134" i="20"/>
  <c r="AU134" i="20"/>
  <c r="AT134" i="20"/>
  <c r="AS134" i="20"/>
  <c r="AR134" i="20"/>
  <c r="AQ134" i="20"/>
  <c r="AP134" i="20"/>
  <c r="AO134" i="20"/>
  <c r="AN134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G134" i="20"/>
  <c r="BR133" i="20"/>
  <c r="BQ133" i="20"/>
  <c r="BP133" i="20"/>
  <c r="BO133" i="20"/>
  <c r="BN133" i="20"/>
  <c r="BM133" i="20"/>
  <c r="BL133" i="20"/>
  <c r="BK133" i="20"/>
  <c r="BJ133" i="20"/>
  <c r="BI133" i="20"/>
  <c r="BH133" i="20"/>
  <c r="BG133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G133" i="20"/>
  <c r="BR132" i="20"/>
  <c r="BQ132" i="20"/>
  <c r="BP132" i="20"/>
  <c r="BO132" i="20"/>
  <c r="BN132" i="20"/>
  <c r="BM132" i="20"/>
  <c r="BL132" i="20"/>
  <c r="BK132" i="20"/>
  <c r="BJ132" i="20"/>
  <c r="BI132" i="20"/>
  <c r="BH132" i="20"/>
  <c r="BG132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G132" i="20"/>
  <c r="BR131" i="20"/>
  <c r="BQ131" i="20"/>
  <c r="BP131" i="20"/>
  <c r="BO131" i="20"/>
  <c r="BN131" i="20"/>
  <c r="BM131" i="20"/>
  <c r="BL131" i="20"/>
  <c r="BK131" i="20"/>
  <c r="BJ131" i="20"/>
  <c r="BI131" i="20"/>
  <c r="BH131" i="20"/>
  <c r="BG131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G131" i="20"/>
  <c r="BR130" i="20"/>
  <c r="BQ130" i="20"/>
  <c r="BP130" i="20"/>
  <c r="BO130" i="20"/>
  <c r="BN130" i="20"/>
  <c r="BM130" i="20"/>
  <c r="BL130" i="20"/>
  <c r="BK130" i="20"/>
  <c r="BJ130" i="20"/>
  <c r="BI130" i="20"/>
  <c r="BH130" i="20"/>
  <c r="BG130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G130" i="20"/>
  <c r="G129" i="20"/>
  <c r="G128" i="20"/>
  <c r="G126" i="20"/>
  <c r="BR125" i="20"/>
  <c r="BQ125" i="20"/>
  <c r="BP125" i="20"/>
  <c r="BO125" i="20"/>
  <c r="BN125" i="20"/>
  <c r="BM125" i="20"/>
  <c r="BL125" i="20"/>
  <c r="BK125" i="20"/>
  <c r="BJ125" i="20"/>
  <c r="BI125" i="20"/>
  <c r="BH125" i="20"/>
  <c r="BG125" i="20"/>
  <c r="BF125" i="20"/>
  <c r="BE125" i="20"/>
  <c r="BD125" i="20"/>
  <c r="BC125" i="20"/>
  <c r="BB125" i="20"/>
  <c r="BA125" i="20"/>
  <c r="AZ125" i="20"/>
  <c r="AY125" i="20"/>
  <c r="AX125" i="20"/>
  <c r="AW125" i="20"/>
  <c r="AV125" i="20"/>
  <c r="AU125" i="20"/>
  <c r="AT125" i="20"/>
  <c r="AS125" i="20"/>
  <c r="AR125" i="20"/>
  <c r="AQ125" i="20"/>
  <c r="AP125" i="20"/>
  <c r="AO125" i="20"/>
  <c r="AN125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G125" i="20"/>
  <c r="BR124" i="20"/>
  <c r="BQ124" i="20"/>
  <c r="BP124" i="20"/>
  <c r="BO124" i="20"/>
  <c r="BN124" i="20"/>
  <c r="BM124" i="20"/>
  <c r="BL124" i="20"/>
  <c r="BK124" i="20"/>
  <c r="BJ124" i="20"/>
  <c r="BI124" i="20"/>
  <c r="BH124" i="20"/>
  <c r="BG124" i="20"/>
  <c r="BF124" i="20"/>
  <c r="BE124" i="20"/>
  <c r="BD124" i="20"/>
  <c r="BC124" i="20"/>
  <c r="BB124" i="20"/>
  <c r="BA124" i="20"/>
  <c r="AZ124" i="20"/>
  <c r="AY124" i="20"/>
  <c r="AX124" i="20"/>
  <c r="AW124" i="20"/>
  <c r="AV124" i="20"/>
  <c r="AU124" i="20"/>
  <c r="AT124" i="20"/>
  <c r="AS124" i="20"/>
  <c r="AR124" i="20"/>
  <c r="AQ124" i="20"/>
  <c r="AP124" i="20"/>
  <c r="AO124" i="20"/>
  <c r="AN124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G124" i="20"/>
  <c r="BR123" i="20"/>
  <c r="BQ123" i="20"/>
  <c r="BP123" i="20"/>
  <c r="BO123" i="20"/>
  <c r="BN123" i="20"/>
  <c r="BM123" i="20"/>
  <c r="BL123" i="20"/>
  <c r="BK123" i="20"/>
  <c r="BJ123" i="20"/>
  <c r="BI123" i="20"/>
  <c r="BH123" i="20"/>
  <c r="BG123" i="20"/>
  <c r="BF123" i="20"/>
  <c r="BE123" i="20"/>
  <c r="BD123" i="20"/>
  <c r="BC123" i="20"/>
  <c r="BB123" i="20"/>
  <c r="BA123" i="20"/>
  <c r="AZ123" i="20"/>
  <c r="AY123" i="20"/>
  <c r="AX123" i="20"/>
  <c r="AW123" i="20"/>
  <c r="AV123" i="20"/>
  <c r="AU123" i="20"/>
  <c r="AT123" i="20"/>
  <c r="AS123" i="20"/>
  <c r="AR123" i="20"/>
  <c r="AQ123" i="20"/>
  <c r="AP123" i="20"/>
  <c r="AO123" i="20"/>
  <c r="AN123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G123" i="20"/>
  <c r="BR122" i="20"/>
  <c r="BQ122" i="20"/>
  <c r="BP122" i="20"/>
  <c r="BO122" i="20"/>
  <c r="BN122" i="20"/>
  <c r="BM122" i="20"/>
  <c r="BL122" i="20"/>
  <c r="BK122" i="20"/>
  <c r="BJ122" i="20"/>
  <c r="BI122" i="20"/>
  <c r="BH122" i="20"/>
  <c r="BG122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G122" i="20"/>
  <c r="BR121" i="20"/>
  <c r="BQ121" i="20"/>
  <c r="BP121" i="20"/>
  <c r="BO121" i="20"/>
  <c r="BN121" i="20"/>
  <c r="BM121" i="20"/>
  <c r="BL121" i="20"/>
  <c r="BK121" i="20"/>
  <c r="BJ121" i="20"/>
  <c r="BI121" i="20"/>
  <c r="BH121" i="20"/>
  <c r="BG121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G121" i="20"/>
  <c r="BR120" i="20"/>
  <c r="BQ120" i="20"/>
  <c r="BP120" i="20"/>
  <c r="BO120" i="20"/>
  <c r="BN120" i="20"/>
  <c r="BM120" i="20"/>
  <c r="BL120" i="20"/>
  <c r="BK120" i="20"/>
  <c r="BJ120" i="20"/>
  <c r="BI120" i="20"/>
  <c r="BH120" i="20"/>
  <c r="BG120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BR119" i="20"/>
  <c r="BQ119" i="20"/>
  <c r="BP119" i="20"/>
  <c r="BO119" i="20"/>
  <c r="BN119" i="20"/>
  <c r="BM119" i="20"/>
  <c r="BL119" i="20"/>
  <c r="BK119" i="20"/>
  <c r="BJ119" i="20"/>
  <c r="BI119" i="20"/>
  <c r="BH119" i="20"/>
  <c r="BG119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BR118" i="20"/>
  <c r="BQ118" i="20"/>
  <c r="BP118" i="20"/>
  <c r="BO118" i="20"/>
  <c r="BN118" i="20"/>
  <c r="BM118" i="20"/>
  <c r="BL118" i="20"/>
  <c r="BK118" i="20"/>
  <c r="BJ118" i="20"/>
  <c r="BI118" i="20"/>
  <c r="BH118" i="20"/>
  <c r="BG118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BR40" i="20"/>
  <c r="BR115" i="20" s="1"/>
  <c r="BQ40" i="20"/>
  <c r="BQ115" i="20" s="1"/>
  <c r="BP40" i="20"/>
  <c r="BP115" i="20" s="1"/>
  <c r="BO40" i="20"/>
  <c r="BO115" i="20" s="1"/>
  <c r="BN40" i="20"/>
  <c r="BN115" i="20" s="1"/>
  <c r="BM40" i="20"/>
  <c r="BM115" i="20" s="1"/>
  <c r="BL40" i="20"/>
  <c r="BL115" i="20" s="1"/>
  <c r="BK40" i="20"/>
  <c r="BK115" i="20" s="1"/>
  <c r="BJ40" i="20"/>
  <c r="BJ115" i="20" s="1"/>
  <c r="BI40" i="20"/>
  <c r="BI115" i="20" s="1"/>
  <c r="BH40" i="20"/>
  <c r="BH115" i="20" s="1"/>
  <c r="BG40" i="20"/>
  <c r="BG115" i="20" s="1"/>
  <c r="BF40" i="20"/>
  <c r="BF115" i="20" s="1"/>
  <c r="BE40" i="20"/>
  <c r="BE115" i="20" s="1"/>
  <c r="BD40" i="20"/>
  <c r="BD115" i="20" s="1"/>
  <c r="BC40" i="20"/>
  <c r="BC115" i="20" s="1"/>
  <c r="BB40" i="20"/>
  <c r="BB115" i="20" s="1"/>
  <c r="BA40" i="20"/>
  <c r="BA115" i="20" s="1"/>
  <c r="AZ40" i="20"/>
  <c r="AZ115" i="20" s="1"/>
  <c r="AY40" i="20"/>
  <c r="AY115" i="20" s="1"/>
  <c r="AX40" i="20"/>
  <c r="AX115" i="20" s="1"/>
  <c r="AW40" i="20"/>
  <c r="AW115" i="20" s="1"/>
  <c r="AV40" i="20"/>
  <c r="AV115" i="20" s="1"/>
  <c r="AU40" i="20"/>
  <c r="AU115" i="20" s="1"/>
  <c r="AT40" i="20"/>
  <c r="AT115" i="20" s="1"/>
  <c r="AS40" i="20"/>
  <c r="AS115" i="20" s="1"/>
  <c r="AR40" i="20"/>
  <c r="AR115" i="20" s="1"/>
  <c r="AQ40" i="20"/>
  <c r="AQ115" i="20" s="1"/>
  <c r="AP40" i="20"/>
  <c r="AP115" i="20" s="1"/>
  <c r="AO40" i="20"/>
  <c r="AO115" i="20" s="1"/>
  <c r="AN40" i="20"/>
  <c r="AN115" i="20" s="1"/>
  <c r="AM40" i="20"/>
  <c r="AM115" i="20" s="1"/>
  <c r="AL40" i="20"/>
  <c r="AL115" i="20" s="1"/>
  <c r="AK40" i="20"/>
  <c r="AK115" i="20" s="1"/>
  <c r="AJ40" i="20"/>
  <c r="AJ115" i="20" s="1"/>
  <c r="AI40" i="20"/>
  <c r="AI115" i="20" s="1"/>
  <c r="AH40" i="20"/>
  <c r="AH115" i="20" s="1"/>
  <c r="AG40" i="20"/>
  <c r="AG115" i="20" s="1"/>
  <c r="AF40" i="20"/>
  <c r="AF115" i="20" s="1"/>
  <c r="AE40" i="20"/>
  <c r="AE115" i="20" s="1"/>
  <c r="AD40" i="20"/>
  <c r="AD115" i="20" s="1"/>
  <c r="AC40" i="20"/>
  <c r="AC115" i="20" s="1"/>
  <c r="AB40" i="20"/>
  <c r="AB115" i="20" s="1"/>
  <c r="AA40" i="20"/>
  <c r="AA115" i="20" s="1"/>
  <c r="Z40" i="20"/>
  <c r="Z115" i="20" s="1"/>
  <c r="Y40" i="20"/>
  <c r="Y115" i="20" s="1"/>
  <c r="X40" i="20"/>
  <c r="X115" i="20" s="1"/>
  <c r="W40" i="20"/>
  <c r="W115" i="20" s="1"/>
  <c r="V40" i="20"/>
  <c r="V115" i="20" s="1"/>
  <c r="U40" i="20"/>
  <c r="U115" i="20" s="1"/>
  <c r="T40" i="20"/>
  <c r="T115" i="20" s="1"/>
  <c r="S40" i="20"/>
  <c r="S115" i="20" s="1"/>
  <c r="R40" i="20"/>
  <c r="R115" i="20" s="1"/>
  <c r="Q40" i="20"/>
  <c r="Q115" i="20" s="1"/>
  <c r="P40" i="20"/>
  <c r="P115" i="20" s="1"/>
  <c r="O40" i="20"/>
  <c r="O115" i="20" s="1"/>
  <c r="N40" i="20"/>
  <c r="N115" i="20" s="1"/>
  <c r="M40" i="20"/>
  <c r="M115" i="20" s="1"/>
  <c r="L40" i="20"/>
  <c r="L115" i="20" s="1"/>
  <c r="K40" i="20"/>
  <c r="J40" i="20"/>
  <c r="J115" i="20" s="1"/>
  <c r="G115" i="20"/>
  <c r="BR31" i="20"/>
  <c r="BQ31" i="20"/>
  <c r="BP31" i="20"/>
  <c r="BO31" i="20"/>
  <c r="BN31" i="20"/>
  <c r="BM31" i="20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G106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G105" i="20"/>
  <c r="G95" i="20"/>
  <c r="G93" i="20"/>
  <c r="G91" i="20"/>
  <c r="G90" i="20"/>
  <c r="G89" i="20"/>
  <c r="G88" i="20"/>
  <c r="G87" i="20"/>
  <c r="G86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G85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G84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G83" i="20"/>
  <c r="I73" i="20"/>
  <c r="I70" i="20"/>
  <c r="I69" i="20"/>
  <c r="I67" i="20"/>
  <c r="I66" i="20"/>
  <c r="I65" i="20"/>
  <c r="I64" i="20"/>
  <c r="I59" i="20"/>
  <c r="I58" i="20"/>
  <c r="I57" i="20"/>
  <c r="I56" i="20"/>
  <c r="I55" i="20"/>
  <c r="I54" i="20"/>
  <c r="I53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0" i="20"/>
  <c r="I49" i="20"/>
  <c r="I48" i="20"/>
  <c r="I47" i="20"/>
  <c r="I46" i="20"/>
  <c r="I45" i="20"/>
  <c r="I44" i="20"/>
  <c r="I43" i="20"/>
  <c r="I20" i="20"/>
  <c r="I16" i="20"/>
  <c r="I15" i="20"/>
  <c r="I14" i="20"/>
  <c r="I13" i="20"/>
  <c r="I12" i="20"/>
  <c r="I11" i="20"/>
  <c r="I10" i="20"/>
  <c r="I9" i="20"/>
  <c r="I8" i="20"/>
  <c r="J2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C1" i="20"/>
  <c r="I4" i="18"/>
  <c r="I6" i="18" s="1"/>
  <c r="O5" i="18"/>
  <c r="J12" i="18"/>
  <c r="J13" i="18"/>
  <c r="K100" i="1"/>
  <c r="L100" i="1" s="1"/>
  <c r="K99" i="1"/>
  <c r="K98" i="1"/>
  <c r="E193" i="1"/>
  <c r="D287" i="4" s="1"/>
  <c r="F188" i="1"/>
  <c r="D279" i="4" s="1"/>
  <c r="O191" i="1"/>
  <c r="O190" i="1"/>
  <c r="F144" i="1"/>
  <c r="F143" i="1"/>
  <c r="F142" i="1"/>
  <c r="F130" i="1"/>
  <c r="F129" i="1"/>
  <c r="J131" i="1"/>
  <c r="O119" i="1"/>
  <c r="O118" i="1"/>
  <c r="O117" i="1"/>
  <c r="J116" i="1"/>
  <c r="N97" i="1"/>
  <c r="O97" i="1" s="1"/>
  <c r="N98" i="1" s="1"/>
  <c r="O98" i="1" s="1"/>
  <c r="K95" i="1"/>
  <c r="K94" i="1"/>
  <c r="L93" i="1"/>
  <c r="O91" i="1"/>
  <c r="O90" i="1"/>
  <c r="O89" i="1"/>
  <c r="F89" i="1"/>
  <c r="D89" i="1"/>
  <c r="O88" i="1"/>
  <c r="K89" i="1"/>
  <c r="F88" i="1"/>
  <c r="D88" i="1"/>
  <c r="J170" i="1" s="1"/>
  <c r="K88" i="1"/>
  <c r="F87" i="1"/>
  <c r="D87" i="1"/>
  <c r="O85" i="1"/>
  <c r="K87" i="1"/>
  <c r="K106" i="1" s="1"/>
  <c r="F86" i="1"/>
  <c r="D86" i="1"/>
  <c r="K97" i="1"/>
  <c r="L97" i="1" s="1"/>
  <c r="L84" i="1"/>
  <c r="K85" i="1" s="1"/>
  <c r="L85" i="1" s="1"/>
  <c r="H99" i="18"/>
  <c r="H97" i="18"/>
  <c r="H96" i="18"/>
  <c r="H75" i="18"/>
  <c r="H74" i="18"/>
  <c r="F8" i="18"/>
  <c r="K73" i="18" s="1"/>
  <c r="F73" i="18" s="1"/>
  <c r="K68" i="18"/>
  <c r="F68" i="18" s="1"/>
  <c r="F66" i="18"/>
  <c r="F11" i="18"/>
  <c r="F12" i="18"/>
  <c r="F59" i="18"/>
  <c r="F22" i="18"/>
  <c r="H30" i="18"/>
  <c r="I24" i="18"/>
  <c r="I23" i="18"/>
  <c r="E14" i="18"/>
  <c r="F14" i="18" s="1"/>
  <c r="E15" i="18"/>
  <c r="F13" i="18"/>
  <c r="O10" i="18"/>
  <c r="E10" i="18"/>
  <c r="O9" i="18"/>
  <c r="F9" i="18"/>
  <c r="O8" i="18"/>
  <c r="E167" i="4"/>
  <c r="E173" i="4"/>
  <c r="E179" i="4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M4" i="23"/>
  <c r="D118" i="4"/>
  <c r="D115" i="4"/>
  <c r="F541" i="14"/>
  <c r="F550" i="14" s="1"/>
  <c r="D110" i="4"/>
  <c r="D245" i="4"/>
  <c r="D200" i="4"/>
  <c r="D116" i="4"/>
  <c r="D206" i="4"/>
  <c r="D250" i="4"/>
  <c r="D114" i="4"/>
  <c r="D117" i="4"/>
  <c r="D251" i="4"/>
  <c r="D20" i="4"/>
  <c r="D205" i="4"/>
  <c r="D204" i="4"/>
  <c r="D249" i="4"/>
  <c r="D207" i="4"/>
  <c r="D252" i="4"/>
  <c r="D208" i="4"/>
  <c r="D253" i="4"/>
  <c r="M175" i="1" l="1"/>
  <c r="M172" i="1"/>
  <c r="D10" i="5" s="1"/>
  <c r="O140" i="20"/>
  <c r="K57" i="18"/>
  <c r="F57" i="18" s="1"/>
  <c r="K41" i="7"/>
  <c r="C90" i="4" s="1"/>
  <c r="I6" i="7"/>
  <c r="J6" i="7"/>
  <c r="K6" i="7"/>
  <c r="Q145" i="20"/>
  <c r="Q143" i="20" s="1"/>
  <c r="F29" i="18"/>
  <c r="W139" i="20"/>
  <c r="M139" i="20"/>
  <c r="AM139" i="20"/>
  <c r="AA139" i="20"/>
  <c r="Q139" i="20"/>
  <c r="AU139" i="20"/>
  <c r="BC139" i="20"/>
  <c r="O139" i="20"/>
  <c r="AE139" i="20"/>
  <c r="BK139" i="20"/>
  <c r="BK140" i="20"/>
  <c r="J111" i="18"/>
  <c r="G4" i="23"/>
  <c r="E4" i="23"/>
  <c r="D4" i="23"/>
  <c r="T4" i="23"/>
  <c r="M141" i="20"/>
  <c r="AQ141" i="20"/>
  <c r="AB141" i="20"/>
  <c r="AI141" i="20"/>
  <c r="U141" i="20"/>
  <c r="BD141" i="20"/>
  <c r="F101" i="18"/>
  <c r="BE142" i="20" s="1"/>
  <c r="AE140" i="20"/>
  <c r="AA140" i="20"/>
  <c r="K140" i="20"/>
  <c r="AQ140" i="20"/>
  <c r="K139" i="20"/>
  <c r="S139" i="20"/>
  <c r="AI139" i="20"/>
  <c r="AY139" i="20"/>
  <c r="BO139" i="20"/>
  <c r="AU140" i="20"/>
  <c r="AW141" i="20"/>
  <c r="BH145" i="20"/>
  <c r="BH143" i="20" s="1"/>
  <c r="AQ139" i="20"/>
  <c r="L4" i="23"/>
  <c r="P4" i="23"/>
  <c r="I4" i="23"/>
  <c r="AA4" i="23"/>
  <c r="X4" i="23"/>
  <c r="N4" i="23"/>
  <c r="AK4" i="23"/>
  <c r="R4" i="23"/>
  <c r="K4" i="23"/>
  <c r="AG4" i="23"/>
  <c r="AX4" i="23"/>
  <c r="AI4" i="23"/>
  <c r="AC4" i="23"/>
  <c r="M4" i="23"/>
  <c r="K70" i="18"/>
  <c r="F70" i="18" s="1"/>
  <c r="W141" i="20"/>
  <c r="AK141" i="20"/>
  <c r="AY141" i="20"/>
  <c r="BM141" i="20"/>
  <c r="C4" i="23"/>
  <c r="AF4" i="23"/>
  <c r="AS4" i="23"/>
  <c r="Z4" i="23"/>
  <c r="AB4" i="23"/>
  <c r="AQ4" i="23"/>
  <c r="V4" i="23"/>
  <c r="Q4" i="23"/>
  <c r="F4" i="23"/>
  <c r="AH4" i="23"/>
  <c r="F10" i="18"/>
  <c r="K72" i="18"/>
  <c r="F72" i="18" s="1"/>
  <c r="S140" i="20"/>
  <c r="AI140" i="20"/>
  <c r="AY140" i="20"/>
  <c r="K141" i="20"/>
  <c r="Q141" i="20"/>
  <c r="X141" i="20"/>
  <c r="AF141" i="20"/>
  <c r="AM141" i="20"/>
  <c r="AS141" i="20"/>
  <c r="BA141" i="20"/>
  <c r="BH141" i="20"/>
  <c r="BO141" i="20"/>
  <c r="AB145" i="20"/>
  <c r="AB143" i="20" s="1"/>
  <c r="W4" i="23"/>
  <c r="BL141" i="20"/>
  <c r="P141" i="20"/>
  <c r="AC141" i="20"/>
  <c r="AR141" i="20"/>
  <c r="BG141" i="20"/>
  <c r="AN4" i="23"/>
  <c r="AR4" i="23"/>
  <c r="O4" i="23"/>
  <c r="AP4" i="23"/>
  <c r="Y4" i="23"/>
  <c r="J4" i="23"/>
  <c r="AL4" i="23"/>
  <c r="AW4" i="23"/>
  <c r="AE4" i="23"/>
  <c r="U4" i="23"/>
  <c r="W140" i="20"/>
  <c r="AM140" i="20"/>
  <c r="BC140" i="20"/>
  <c r="L141" i="20"/>
  <c r="S141" i="20"/>
  <c r="AA141" i="20"/>
  <c r="AG141" i="20"/>
  <c r="AN141" i="20"/>
  <c r="AV141" i="20"/>
  <c r="BC141" i="20"/>
  <c r="BI141" i="20"/>
  <c r="BQ141" i="20"/>
  <c r="AM145" i="20"/>
  <c r="AM143" i="20" s="1"/>
  <c r="E118" i="14"/>
  <c r="E124" i="14" s="1"/>
  <c r="E116" i="14"/>
  <c r="E122" i="14" s="1"/>
  <c r="E115" i="14"/>
  <c r="E121" i="14" s="1"/>
  <c r="E117" i="14"/>
  <c r="E123" i="14" s="1"/>
  <c r="E565" i="14"/>
  <c r="E529" i="14"/>
  <c r="E501" i="14"/>
  <c r="E417" i="14"/>
  <c r="E297" i="14"/>
  <c r="E473" i="14"/>
  <c r="E610" i="14"/>
  <c r="E322" i="14"/>
  <c r="E445" i="14"/>
  <c r="E372" i="14"/>
  <c r="E347" i="14"/>
  <c r="E474" i="14"/>
  <c r="E446" i="14"/>
  <c r="E348" i="14"/>
  <c r="E502" i="14"/>
  <c r="E418" i="14"/>
  <c r="E419" i="14" s="1"/>
  <c r="E298" i="14"/>
  <c r="E530" i="14"/>
  <c r="E323" i="14"/>
  <c r="E566" i="14"/>
  <c r="E611" i="14"/>
  <c r="E373" i="14"/>
  <c r="E374" i="14" s="1"/>
  <c r="BG140" i="20"/>
  <c r="H4" i="23"/>
  <c r="K67" i="18"/>
  <c r="F67" i="18" s="1"/>
  <c r="K71" i="18"/>
  <c r="F71" i="18" s="1"/>
  <c r="BO140" i="20"/>
  <c r="AW145" i="20"/>
  <c r="AW143" i="20" s="1"/>
  <c r="AT4" i="23"/>
  <c r="K60" i="18"/>
  <c r="F60" i="18" s="1"/>
  <c r="K69" i="18"/>
  <c r="F69" i="18" s="1"/>
  <c r="F32" i="3"/>
  <c r="F33" i="3"/>
  <c r="F34" i="3"/>
  <c r="F37" i="3"/>
  <c r="F35" i="3"/>
  <c r="F79" i="3" s="1"/>
  <c r="F38" i="3"/>
  <c r="F40" i="3"/>
  <c r="F36" i="3"/>
  <c r="F80" i="3" s="1"/>
  <c r="F39" i="3"/>
  <c r="F43" i="3"/>
  <c r="F87" i="3" s="1"/>
  <c r="F42" i="3"/>
  <c r="F86" i="3" s="1"/>
  <c r="F47" i="3"/>
  <c r="F91" i="3" s="1"/>
  <c r="F46" i="3"/>
  <c r="F90" i="3" s="1"/>
  <c r="F41" i="3"/>
  <c r="F85" i="3" s="1"/>
  <c r="F51" i="3"/>
  <c r="F95" i="3" s="1"/>
  <c r="F45" i="3"/>
  <c r="F89" i="3" s="1"/>
  <c r="F50" i="3"/>
  <c r="F94" i="3" s="1"/>
  <c r="F54" i="3"/>
  <c r="F98" i="3" s="1"/>
  <c r="F49" i="3"/>
  <c r="F93" i="3" s="1"/>
  <c r="F52" i="3"/>
  <c r="F96" i="3" s="1"/>
  <c r="F55" i="3"/>
  <c r="F99" i="3" s="1"/>
  <c r="F58" i="3"/>
  <c r="F102" i="3" s="1"/>
  <c r="F62" i="3"/>
  <c r="F106" i="3" s="1"/>
  <c r="F66" i="3"/>
  <c r="F110" i="3" s="1"/>
  <c r="F70" i="3"/>
  <c r="F114" i="3" s="1"/>
  <c r="F44" i="3"/>
  <c r="F88" i="3" s="1"/>
  <c r="F48" i="3"/>
  <c r="F92" i="3" s="1"/>
  <c r="F56" i="3"/>
  <c r="F100" i="3" s="1"/>
  <c r="F57" i="3"/>
  <c r="F101" i="3" s="1"/>
  <c r="F61" i="3"/>
  <c r="F105" i="3" s="1"/>
  <c r="F65" i="3"/>
  <c r="F109" i="3" s="1"/>
  <c r="F69" i="3"/>
  <c r="F113" i="3" s="1"/>
  <c r="F59" i="3"/>
  <c r="F103" i="3" s="1"/>
  <c r="F67" i="3"/>
  <c r="F111" i="3" s="1"/>
  <c r="F68" i="3"/>
  <c r="F112" i="3" s="1"/>
  <c r="F53" i="3"/>
  <c r="F97" i="3" s="1"/>
  <c r="F71" i="3"/>
  <c r="F115" i="3" s="1"/>
  <c r="F64" i="3"/>
  <c r="F108" i="3" s="1"/>
  <c r="F31" i="3"/>
  <c r="F60" i="3"/>
  <c r="F104" i="3" s="1"/>
  <c r="F63" i="3"/>
  <c r="F107" i="3" s="1"/>
  <c r="D13" i="5"/>
  <c r="G138" i="1"/>
  <c r="G125" i="1"/>
  <c r="D109" i="14" s="1"/>
  <c r="G131" i="1"/>
  <c r="B212" i="14"/>
  <c r="E256" i="14" s="1"/>
  <c r="P545" i="14"/>
  <c r="P546" i="14"/>
  <c r="DU103" i="5"/>
  <c r="DQ103" i="5"/>
  <c r="DM103" i="5"/>
  <c r="DI103" i="5"/>
  <c r="DE103" i="5"/>
  <c r="DA103" i="5"/>
  <c r="CW103" i="5"/>
  <c r="CS103" i="5"/>
  <c r="CO103" i="5"/>
  <c r="CK103" i="5"/>
  <c r="CG103" i="5"/>
  <c r="CC103" i="5"/>
  <c r="BY103" i="5"/>
  <c r="BU103" i="5"/>
  <c r="BQ103" i="5"/>
  <c r="BM103" i="5"/>
  <c r="BI103" i="5"/>
  <c r="BE103" i="5"/>
  <c r="BA103" i="5"/>
  <c r="AW103" i="5"/>
  <c r="AS103" i="5"/>
  <c r="AO103" i="5"/>
  <c r="AK103" i="5"/>
  <c r="AG103" i="5"/>
  <c r="AC103" i="5"/>
  <c r="Y103" i="5"/>
  <c r="U103" i="5"/>
  <c r="Q103" i="5"/>
  <c r="M103" i="5"/>
  <c r="I103" i="5"/>
  <c r="DT103" i="5"/>
  <c r="DP103" i="5"/>
  <c r="DL103" i="5"/>
  <c r="DH103" i="5"/>
  <c r="DD103" i="5"/>
  <c r="CZ103" i="5"/>
  <c r="CV103" i="5"/>
  <c r="CR103" i="5"/>
  <c r="CN103" i="5"/>
  <c r="CJ103" i="5"/>
  <c r="CF103" i="5"/>
  <c r="CB103" i="5"/>
  <c r="BX103" i="5"/>
  <c r="BT103" i="5"/>
  <c r="BP103" i="5"/>
  <c r="BL103" i="5"/>
  <c r="BH103" i="5"/>
  <c r="BD103" i="5"/>
  <c r="AZ103" i="5"/>
  <c r="AV103" i="5"/>
  <c r="AR103" i="5"/>
  <c r="AN103" i="5"/>
  <c r="AJ103" i="5"/>
  <c r="AF103" i="5"/>
  <c r="AB103" i="5"/>
  <c r="X103" i="5"/>
  <c r="T103" i="5"/>
  <c r="P103" i="5"/>
  <c r="L103" i="5"/>
  <c r="H103" i="5"/>
  <c r="DS103" i="5"/>
  <c r="DK103" i="5"/>
  <c r="DC103" i="5"/>
  <c r="CU103" i="5"/>
  <c r="CM103" i="5"/>
  <c r="CE103" i="5"/>
  <c r="BW103" i="5"/>
  <c r="BO103" i="5"/>
  <c r="BG103" i="5"/>
  <c r="AY103" i="5"/>
  <c r="AQ103" i="5"/>
  <c r="AI103" i="5"/>
  <c r="AA103" i="5"/>
  <c r="S103" i="5"/>
  <c r="K103" i="5"/>
  <c r="DR103" i="5"/>
  <c r="DJ103" i="5"/>
  <c r="DB103" i="5"/>
  <c r="CT103" i="5"/>
  <c r="CL103" i="5"/>
  <c r="CD103" i="5"/>
  <c r="BV103" i="5"/>
  <c r="BN103" i="5"/>
  <c r="BF103" i="5"/>
  <c r="AX103" i="5"/>
  <c r="AP103" i="5"/>
  <c r="AH103" i="5"/>
  <c r="Z103" i="5"/>
  <c r="R103" i="5"/>
  <c r="J103" i="5"/>
  <c r="DO103" i="5"/>
  <c r="DG103" i="5"/>
  <c r="CY103" i="5"/>
  <c r="CQ103" i="5"/>
  <c r="CI103" i="5"/>
  <c r="CA103" i="5"/>
  <c r="BS103" i="5"/>
  <c r="BK103" i="5"/>
  <c r="BC103" i="5"/>
  <c r="AU103" i="5"/>
  <c r="AM103" i="5"/>
  <c r="AE103" i="5"/>
  <c r="W103" i="5"/>
  <c r="O103" i="5"/>
  <c r="G103" i="5"/>
  <c r="DV103" i="5"/>
  <c r="DN103" i="5"/>
  <c r="DF103" i="5"/>
  <c r="CX103" i="5"/>
  <c r="CP103" i="5"/>
  <c r="CH103" i="5"/>
  <c r="BZ103" i="5"/>
  <c r="BR103" i="5"/>
  <c r="BJ103" i="5"/>
  <c r="BB103" i="5"/>
  <c r="AT103" i="5"/>
  <c r="AL103" i="5"/>
  <c r="AD103" i="5"/>
  <c r="V103" i="5"/>
  <c r="N103" i="5"/>
  <c r="P280" i="14"/>
  <c r="F163" i="3"/>
  <c r="BR139" i="20"/>
  <c r="BN139" i="20"/>
  <c r="BJ139" i="20"/>
  <c r="BF139" i="20"/>
  <c r="BB139" i="20"/>
  <c r="AX139" i="20"/>
  <c r="AT139" i="20"/>
  <c r="AP139" i="20"/>
  <c r="AL139" i="20"/>
  <c r="AH139" i="20"/>
  <c r="AD139" i="20"/>
  <c r="Z139" i="20"/>
  <c r="V139" i="20"/>
  <c r="R139" i="20"/>
  <c r="N139" i="20"/>
  <c r="J139" i="20"/>
  <c r="BM139" i="20"/>
  <c r="BE139" i="20"/>
  <c r="AW139" i="20"/>
  <c r="AO139" i="20"/>
  <c r="AG139" i="20"/>
  <c r="Y139" i="20"/>
  <c r="BQ139" i="20"/>
  <c r="BI139" i="20"/>
  <c r="BA139" i="20"/>
  <c r="AS139" i="20"/>
  <c r="AK139" i="20"/>
  <c r="AC139" i="20"/>
  <c r="U139" i="20"/>
  <c r="BP139" i="20"/>
  <c r="BL139" i="20"/>
  <c r="BH139" i="20"/>
  <c r="BD139" i="20"/>
  <c r="AZ139" i="20"/>
  <c r="AV139" i="20"/>
  <c r="AR139" i="20"/>
  <c r="AN139" i="20"/>
  <c r="AJ139" i="20"/>
  <c r="AF139" i="20"/>
  <c r="AB139" i="20"/>
  <c r="X139" i="20"/>
  <c r="T139" i="20"/>
  <c r="P139" i="20"/>
  <c r="L139" i="20"/>
  <c r="W145" i="20"/>
  <c r="W143" i="20" s="1"/>
  <c r="AR145" i="20"/>
  <c r="AR143" i="20" s="1"/>
  <c r="I31" i="20"/>
  <c r="I8" i="18"/>
  <c r="I15" i="18"/>
  <c r="J15" i="18" s="1"/>
  <c r="BR145" i="20"/>
  <c r="BR143" i="20" s="1"/>
  <c r="BQ145" i="20"/>
  <c r="BQ143" i="20" s="1"/>
  <c r="BL145" i="20"/>
  <c r="BL143" i="20" s="1"/>
  <c r="BG145" i="20"/>
  <c r="BG143" i="20" s="1"/>
  <c r="BA145" i="20"/>
  <c r="BA143" i="20" s="1"/>
  <c r="AV145" i="20"/>
  <c r="AV143" i="20" s="1"/>
  <c r="AQ145" i="20"/>
  <c r="AQ143" i="20" s="1"/>
  <c r="AK145" i="20"/>
  <c r="AK143" i="20" s="1"/>
  <c r="AF145" i="20"/>
  <c r="AF143" i="20" s="1"/>
  <c r="AA145" i="20"/>
  <c r="AA143" i="20" s="1"/>
  <c r="U145" i="20"/>
  <c r="U143" i="20" s="1"/>
  <c r="P145" i="20"/>
  <c r="P143" i="20" s="1"/>
  <c r="K145" i="20"/>
  <c r="K143" i="20" s="1"/>
  <c r="F102" i="18"/>
  <c r="BP145" i="20"/>
  <c r="BP143" i="20" s="1"/>
  <c r="BK145" i="20"/>
  <c r="BK143" i="20" s="1"/>
  <c r="BE145" i="20"/>
  <c r="BE143" i="20" s="1"/>
  <c r="AZ145" i="20"/>
  <c r="AZ143" i="20" s="1"/>
  <c r="AU145" i="20"/>
  <c r="AU143" i="20" s="1"/>
  <c r="AO145" i="20"/>
  <c r="AO143" i="20" s="1"/>
  <c r="AJ145" i="20"/>
  <c r="AJ143" i="20" s="1"/>
  <c r="AE145" i="20"/>
  <c r="AE143" i="20" s="1"/>
  <c r="Y145" i="20"/>
  <c r="Y143" i="20" s="1"/>
  <c r="T145" i="20"/>
  <c r="T143" i="20" s="1"/>
  <c r="O145" i="20"/>
  <c r="O143" i="20" s="1"/>
  <c r="BO145" i="20"/>
  <c r="BO143" i="20" s="1"/>
  <c r="BI145" i="20"/>
  <c r="BI143" i="20" s="1"/>
  <c r="BD145" i="20"/>
  <c r="BD143" i="20" s="1"/>
  <c r="AY145" i="20"/>
  <c r="AY143" i="20" s="1"/>
  <c r="AS145" i="20"/>
  <c r="AS143" i="20" s="1"/>
  <c r="AN145" i="20"/>
  <c r="AN143" i="20" s="1"/>
  <c r="AI145" i="20"/>
  <c r="AI143" i="20" s="1"/>
  <c r="AC145" i="20"/>
  <c r="AC143" i="20" s="1"/>
  <c r="X145" i="20"/>
  <c r="X143" i="20" s="1"/>
  <c r="S145" i="20"/>
  <c r="S143" i="20" s="1"/>
  <c r="M145" i="20"/>
  <c r="M143" i="20" s="1"/>
  <c r="L145" i="20"/>
  <c r="L143" i="20" s="1"/>
  <c r="AG145" i="20"/>
  <c r="AG143" i="20" s="1"/>
  <c r="BC145" i="20"/>
  <c r="BC143" i="20" s="1"/>
  <c r="G30" i="18"/>
  <c r="G33" i="18"/>
  <c r="I40" i="20"/>
  <c r="O141" i="20"/>
  <c r="T141" i="20"/>
  <c r="Y141" i="20"/>
  <c r="AE141" i="20"/>
  <c r="AJ141" i="20"/>
  <c r="AO141" i="20"/>
  <c r="AU141" i="20"/>
  <c r="AZ141" i="20"/>
  <c r="BE141" i="20"/>
  <c r="BK141" i="20"/>
  <c r="BP141" i="20"/>
  <c r="S4" i="23"/>
  <c r="H40" i="19"/>
  <c r="E707" i="14"/>
  <c r="G31" i="18"/>
  <c r="I51" i="20"/>
  <c r="AU4" i="23"/>
  <c r="AV4" i="23"/>
  <c r="E16" i="18"/>
  <c r="K54" i="18"/>
  <c r="F54" i="18" s="1"/>
  <c r="N12" i="18"/>
  <c r="O12" i="18" s="1"/>
  <c r="E3" i="22"/>
  <c r="I30" i="20"/>
  <c r="K115" i="20"/>
  <c r="I115" i="20" s="1"/>
  <c r="J4" i="18"/>
  <c r="I5" i="18" s="1"/>
  <c r="J5" i="18" s="1"/>
  <c r="L140" i="20"/>
  <c r="P140" i="20"/>
  <c r="T140" i="20"/>
  <c r="X140" i="20"/>
  <c r="AB140" i="20"/>
  <c r="AF140" i="20"/>
  <c r="AJ140" i="20"/>
  <c r="AN140" i="20"/>
  <c r="AR140" i="20"/>
  <c r="AV140" i="20"/>
  <c r="AZ140" i="20"/>
  <c r="BD140" i="20"/>
  <c r="BH140" i="20"/>
  <c r="BL140" i="20"/>
  <c r="BP140" i="20"/>
  <c r="J141" i="20"/>
  <c r="N141" i="20"/>
  <c r="R141" i="20"/>
  <c r="V141" i="20"/>
  <c r="Z141" i="20"/>
  <c r="AD141" i="20"/>
  <c r="AH141" i="20"/>
  <c r="AL141" i="20"/>
  <c r="AP141" i="20"/>
  <c r="AT141" i="20"/>
  <c r="AX141" i="20"/>
  <c r="BB141" i="20"/>
  <c r="BF141" i="20"/>
  <c r="BJ141" i="20"/>
  <c r="BN141" i="20"/>
  <c r="J145" i="20"/>
  <c r="N145" i="20"/>
  <c r="N143" i="20" s="1"/>
  <c r="R145" i="20"/>
  <c r="R143" i="20" s="1"/>
  <c r="V145" i="20"/>
  <c r="V143" i="20" s="1"/>
  <c r="Z145" i="20"/>
  <c r="Z143" i="20" s="1"/>
  <c r="AD145" i="20"/>
  <c r="AD143" i="20" s="1"/>
  <c r="AH145" i="20"/>
  <c r="AH143" i="20" s="1"/>
  <c r="AL145" i="20"/>
  <c r="AL143" i="20" s="1"/>
  <c r="AP145" i="20"/>
  <c r="AP143" i="20" s="1"/>
  <c r="AT145" i="20"/>
  <c r="AT143" i="20" s="1"/>
  <c r="AX145" i="20"/>
  <c r="AX143" i="20" s="1"/>
  <c r="BB145" i="20"/>
  <c r="BB143" i="20" s="1"/>
  <c r="BF145" i="20"/>
  <c r="BF143" i="20" s="1"/>
  <c r="BJ145" i="20"/>
  <c r="BJ143" i="20" s="1"/>
  <c r="BN145" i="20"/>
  <c r="BN143" i="20" s="1"/>
  <c r="H37" i="19"/>
  <c r="M140" i="20"/>
  <c r="Q140" i="20"/>
  <c r="U140" i="20"/>
  <c r="Y140" i="20"/>
  <c r="AC140" i="20"/>
  <c r="AG140" i="20"/>
  <c r="AK140" i="20"/>
  <c r="AO140" i="20"/>
  <c r="AS140" i="20"/>
  <c r="AW140" i="20"/>
  <c r="BA140" i="20"/>
  <c r="BE140" i="20"/>
  <c r="BI140" i="20"/>
  <c r="BM140" i="20"/>
  <c r="BQ140" i="20"/>
  <c r="H33" i="19"/>
  <c r="L9" i="19" s="1"/>
  <c r="M9" i="19" s="1"/>
  <c r="N9" i="19" s="1"/>
  <c r="O9" i="19" s="1"/>
  <c r="J140" i="20"/>
  <c r="N140" i="20"/>
  <c r="R140" i="20"/>
  <c r="V140" i="20"/>
  <c r="Z140" i="20"/>
  <c r="AD140" i="20"/>
  <c r="AH140" i="20"/>
  <c r="AL140" i="20"/>
  <c r="AP140" i="20"/>
  <c r="AT140" i="20"/>
  <c r="AX140" i="20"/>
  <c r="BB140" i="20"/>
  <c r="BF140" i="20"/>
  <c r="BJ140" i="20"/>
  <c r="BN140" i="20"/>
  <c r="K10" i="19"/>
  <c r="H35" i="19"/>
  <c r="N47" i="16"/>
  <c r="I47" i="16"/>
  <c r="I148" i="20"/>
  <c r="J39" i="16"/>
  <c r="I119" i="20"/>
  <c r="I122" i="20"/>
  <c r="I131" i="20"/>
  <c r="P48" i="16"/>
  <c r="M39" i="16"/>
  <c r="K48" i="16"/>
  <c r="AD4" i="23"/>
  <c r="AO4" i="23"/>
  <c r="L39" i="16"/>
  <c r="H39" i="16"/>
  <c r="M47" i="16"/>
  <c r="H48" i="16"/>
  <c r="G39" i="16"/>
  <c r="F243" i="3"/>
  <c r="F143" i="3"/>
  <c r="F291" i="3"/>
  <c r="F188" i="3"/>
  <c r="F334" i="3"/>
  <c r="F164" i="3"/>
  <c r="F309" i="3"/>
  <c r="F210" i="3"/>
  <c r="F302" i="3"/>
  <c r="F217" i="3"/>
  <c r="F136" i="3"/>
  <c r="F145" i="3"/>
  <c r="F215" i="3"/>
  <c r="F121" i="3"/>
  <c r="F276" i="3"/>
  <c r="F125" i="3"/>
  <c r="F192" i="3"/>
  <c r="F282" i="3"/>
  <c r="F155" i="3"/>
  <c r="F263" i="3"/>
  <c r="F311" i="3"/>
  <c r="F274" i="3"/>
  <c r="F331" i="3"/>
  <c r="F214" i="3"/>
  <c r="F151" i="3"/>
  <c r="F330" i="3"/>
  <c r="F246" i="3"/>
  <c r="F186" i="3"/>
  <c r="F185" i="3"/>
  <c r="F201" i="3"/>
  <c r="F147" i="3"/>
  <c r="F255" i="3"/>
  <c r="F169" i="3"/>
  <c r="F218" i="3"/>
  <c r="F3" i="8"/>
  <c r="F261" i="3"/>
  <c r="F244" i="3"/>
  <c r="F299" i="3"/>
  <c r="F252" i="3"/>
  <c r="F175" i="3"/>
  <c r="F234" i="3"/>
  <c r="F156" i="3"/>
  <c r="F332" i="3"/>
  <c r="F130" i="3"/>
  <c r="F235" i="3"/>
  <c r="F327" i="3"/>
  <c r="F131" i="3"/>
  <c r="F287" i="3"/>
  <c r="F290" i="3"/>
  <c r="F281" i="3"/>
  <c r="F219" i="3"/>
  <c r="F430" i="3"/>
  <c r="K91" i="1"/>
  <c r="L99" i="1"/>
  <c r="F432" i="3" s="1"/>
  <c r="F433" i="3"/>
  <c r="L98" i="1"/>
  <c r="F431" i="3" s="1"/>
  <c r="C11" i="5"/>
  <c r="M170" i="1"/>
  <c r="D8" i="5" s="1"/>
  <c r="D100" i="14"/>
  <c r="D99" i="14"/>
  <c r="D96" i="14"/>
  <c r="D97" i="14"/>
  <c r="D101" i="14"/>
  <c r="D98" i="14"/>
  <c r="N163" i="1"/>
  <c r="D104" i="14"/>
  <c r="O47" i="16"/>
  <c r="F195" i="3"/>
  <c r="F22" i="3"/>
  <c r="I118" i="20"/>
  <c r="I120" i="20"/>
  <c r="I121" i="20"/>
  <c r="I123" i="20"/>
  <c r="I124" i="20"/>
  <c r="I125" i="20"/>
  <c r="I130" i="20"/>
  <c r="I132" i="20"/>
  <c r="I133" i="20"/>
  <c r="I134" i="20"/>
  <c r="I83" i="20"/>
  <c r="I84" i="20"/>
  <c r="I85" i="20"/>
  <c r="M48" i="16"/>
  <c r="H44" i="16"/>
  <c r="G47" i="16"/>
  <c r="O44" i="16"/>
  <c r="K47" i="16"/>
  <c r="O48" i="16"/>
  <c r="K44" i="16"/>
  <c r="P44" i="16"/>
  <c r="F48" i="16"/>
  <c r="N44" i="16"/>
  <c r="L47" i="16"/>
  <c r="F119" i="5"/>
  <c r="N39" i="16"/>
  <c r="I48" i="16"/>
  <c r="I39" i="16"/>
  <c r="L48" i="16"/>
  <c r="G44" i="16"/>
  <c r="L44" i="16"/>
  <c r="G48" i="16"/>
  <c r="I144" i="20"/>
  <c r="BM143" i="20"/>
  <c r="I44" i="16"/>
  <c r="P39" i="16"/>
  <c r="F44" i="16"/>
  <c r="J47" i="16"/>
  <c r="J48" i="16"/>
  <c r="O39" i="16"/>
  <c r="P47" i="16"/>
  <c r="M44" i="16"/>
  <c r="H178" i="14"/>
  <c r="H179" i="14" s="1"/>
  <c r="H184" i="14" s="1"/>
  <c r="H185" i="14" s="1"/>
  <c r="H186" i="14" s="1"/>
  <c r="I178" i="14"/>
  <c r="I179" i="14" s="1"/>
  <c r="F178" i="14"/>
  <c r="G178" i="14"/>
  <c r="G179" i="14" s="1"/>
  <c r="AG8" i="7"/>
  <c r="F386" i="3" s="1"/>
  <c r="AG12" i="7"/>
  <c r="AG7" i="7"/>
  <c r="AG11" i="7"/>
  <c r="F389" i="3" s="1"/>
  <c r="AG6" i="7"/>
  <c r="F384" i="3" s="1"/>
  <c r="AG10" i="7"/>
  <c r="F388" i="3" s="1"/>
  <c r="AG14" i="7"/>
  <c r="F392" i="3" s="1"/>
  <c r="AG5" i="7"/>
  <c r="AG9" i="7"/>
  <c r="AG13" i="7"/>
  <c r="F240" i="14"/>
  <c r="I44" i="7"/>
  <c r="J27" i="7"/>
  <c r="K24" i="7"/>
  <c r="R24" i="7" s="1"/>
  <c r="AE24" i="7" s="1"/>
  <c r="K13" i="7"/>
  <c r="D178" i="1" s="1"/>
  <c r="I12" i="7"/>
  <c r="I9" i="7"/>
  <c r="K8" i="7"/>
  <c r="K7" i="7"/>
  <c r="I14" i="7"/>
  <c r="J12" i="7"/>
  <c r="I11" i="7"/>
  <c r="K9" i="7"/>
  <c r="K14" i="7"/>
  <c r="D179" i="1" s="1"/>
  <c r="K12" i="7"/>
  <c r="D177" i="1" s="1"/>
  <c r="J11" i="7"/>
  <c r="I10" i="7"/>
  <c r="I8" i="7"/>
  <c r="I13" i="7"/>
  <c r="K11" i="7"/>
  <c r="K10" i="7"/>
  <c r="J8" i="7"/>
  <c r="I7" i="7"/>
  <c r="J13" i="7"/>
  <c r="J7" i="7"/>
  <c r="J9" i="7"/>
  <c r="J10" i="7"/>
  <c r="J14" i="7"/>
  <c r="K32" i="7"/>
  <c r="C36" i="4" s="1"/>
  <c r="I29" i="7"/>
  <c r="J25" i="7"/>
  <c r="J28" i="7"/>
  <c r="J29" i="7"/>
  <c r="J30" i="7"/>
  <c r="J33" i="7"/>
  <c r="J34" i="7"/>
  <c r="J35" i="7"/>
  <c r="J36" i="7"/>
  <c r="J44" i="7"/>
  <c r="J45" i="7"/>
  <c r="C270" i="4"/>
  <c r="J39" i="7"/>
  <c r="I37" i="7"/>
  <c r="I32" i="7"/>
  <c r="K29" i="7"/>
  <c r="Y29" i="7" s="1"/>
  <c r="D213" i="4" s="1"/>
  <c r="K44" i="7"/>
  <c r="S44" i="7" s="1"/>
  <c r="D138" i="4" s="1"/>
  <c r="J42" i="7"/>
  <c r="K38" i="7"/>
  <c r="C42" i="4" s="1"/>
  <c r="I35" i="7"/>
  <c r="H47" i="16"/>
  <c r="C180" i="4"/>
  <c r="F3" i="4"/>
  <c r="F306" i="3"/>
  <c r="F307" i="3"/>
  <c r="F272" i="3"/>
  <c r="F257" i="3"/>
  <c r="F222" i="3"/>
  <c r="F260" i="3"/>
  <c r="F225" i="3"/>
  <c r="F194" i="3"/>
  <c r="F159" i="3"/>
  <c r="F183" i="3"/>
  <c r="F127" i="3"/>
  <c r="F165" i="3"/>
  <c r="F196" i="3"/>
  <c r="F212" i="3"/>
  <c r="F284" i="3"/>
  <c r="F3" i="5"/>
  <c r="F16" i="5" s="1"/>
  <c r="F142" i="3"/>
  <c r="F166" i="3"/>
  <c r="F254" i="3"/>
  <c r="F289" i="3"/>
  <c r="F310" i="3"/>
  <c r="F122" i="3"/>
  <c r="F152" i="3"/>
  <c r="F193" i="3"/>
  <c r="F182" i="3"/>
  <c r="F223" i="3"/>
  <c r="F285" i="3"/>
  <c r="F242" i="3"/>
  <c r="F270" i="3"/>
  <c r="F317" i="3"/>
  <c r="F326" i="3"/>
  <c r="F123" i="3"/>
  <c r="F128" i="3"/>
  <c r="F158" i="3"/>
  <c r="F271" i="3"/>
  <c r="F190" i="3"/>
  <c r="F231" i="3"/>
  <c r="F208" i="3"/>
  <c r="F253" i="3"/>
  <c r="F278" i="3"/>
  <c r="F325" i="3"/>
  <c r="F335" i="3"/>
  <c r="F297" i="3"/>
  <c r="F202" i="3"/>
  <c r="F135" i="3"/>
  <c r="F320" i="3"/>
  <c r="F264" i="3"/>
  <c r="F148" i="3"/>
  <c r="F333" i="3"/>
  <c r="F328" i="3"/>
  <c r="F154" i="3"/>
  <c r="F124" i="3"/>
  <c r="F10" i="3"/>
  <c r="F32" i="9" s="1"/>
  <c r="F29" i="15" s="1"/>
  <c r="F428" i="3"/>
  <c r="F13" i="3"/>
  <c r="F67" i="8" s="1"/>
  <c r="F65" i="16" s="1"/>
  <c r="F129" i="3"/>
  <c r="F216" i="3"/>
  <c r="F119" i="3"/>
  <c r="K40" i="7"/>
  <c r="I34" i="7"/>
  <c r="K28" i="7"/>
  <c r="K43" i="7"/>
  <c r="J38" i="7"/>
  <c r="K31" i="7"/>
  <c r="Y31" i="7" s="1"/>
  <c r="D215" i="4" s="1"/>
  <c r="I25" i="7"/>
  <c r="I40" i="7"/>
  <c r="K34" i="7"/>
  <c r="C128" i="4" s="1"/>
  <c r="K26" i="7"/>
  <c r="C210" i="4" s="1"/>
  <c r="I43" i="7"/>
  <c r="K37" i="7"/>
  <c r="I31" i="7"/>
  <c r="J24" i="7"/>
  <c r="I5" i="7"/>
  <c r="J20" i="7"/>
  <c r="J16" i="7"/>
  <c r="C45" i="4"/>
  <c r="F2" i="27"/>
  <c r="F3" i="27" s="1"/>
  <c r="F314" i="3"/>
  <c r="F315" i="3"/>
  <c r="F280" i="3"/>
  <c r="F265" i="3"/>
  <c r="F230" i="3"/>
  <c r="F277" i="3"/>
  <c r="F233" i="3"/>
  <c r="F279" i="3"/>
  <c r="F170" i="3"/>
  <c r="F191" i="3"/>
  <c r="F146" i="3"/>
  <c r="F174" i="3"/>
  <c r="F262" i="3"/>
  <c r="F283" i="3"/>
  <c r="F318" i="3"/>
  <c r="F126" i="3"/>
  <c r="F197" i="3"/>
  <c r="F229" i="3"/>
  <c r="F251" i="3"/>
  <c r="F321" i="3"/>
  <c r="F141" i="3"/>
  <c r="F298" i="3"/>
  <c r="F181" i="3"/>
  <c r="F172" i="3"/>
  <c r="F213" i="3"/>
  <c r="F258" i="3"/>
  <c r="F232" i="3"/>
  <c r="F275" i="3"/>
  <c r="F305" i="3"/>
  <c r="F316" i="3"/>
  <c r="F120" i="3"/>
  <c r="F150" i="3"/>
  <c r="F189" i="3"/>
  <c r="F180" i="3"/>
  <c r="F221" i="3"/>
  <c r="F269" i="3"/>
  <c r="F240" i="3"/>
  <c r="F268" i="3"/>
  <c r="F313" i="3"/>
  <c r="F324" i="3"/>
  <c r="F308" i="3"/>
  <c r="F247" i="3"/>
  <c r="F140" i="3"/>
  <c r="F236" i="3"/>
  <c r="F187" i="3"/>
  <c r="F153" i="3"/>
  <c r="F184" i="3"/>
  <c r="F198" i="3"/>
  <c r="F435" i="3"/>
  <c r="F434" i="3"/>
  <c r="F227" i="3"/>
  <c r="F134" i="3"/>
  <c r="F319" i="3"/>
  <c r="I42" i="7"/>
  <c r="K36" i="7"/>
  <c r="C265" i="4" s="1"/>
  <c r="I30" i="7"/>
  <c r="I45" i="7"/>
  <c r="K39" i="7"/>
  <c r="I33" i="7"/>
  <c r="J26" i="7"/>
  <c r="J41" i="7"/>
  <c r="I36" i="7"/>
  <c r="I28" i="7"/>
  <c r="K45" i="7"/>
  <c r="Y45" i="7" s="1"/>
  <c r="I39" i="7"/>
  <c r="J32" i="7"/>
  <c r="K25" i="7"/>
  <c r="F427" i="3"/>
  <c r="F2" i="26"/>
  <c r="G2" i="26" s="1"/>
  <c r="H2" i="26" s="1"/>
  <c r="I2" i="26" s="1"/>
  <c r="J2" i="26" s="1"/>
  <c r="K2" i="26" s="1"/>
  <c r="L2" i="26" s="1"/>
  <c r="M2" i="26" s="1"/>
  <c r="N2" i="26" s="1"/>
  <c r="O2" i="26" s="1"/>
  <c r="P2" i="26" s="1"/>
  <c r="Q2" i="26" s="1"/>
  <c r="R2" i="26" s="1"/>
  <c r="S2" i="26" s="1"/>
  <c r="T2" i="26" s="1"/>
  <c r="U2" i="26" s="1"/>
  <c r="V2" i="26" s="1"/>
  <c r="W2" i="26" s="1"/>
  <c r="X2" i="26" s="1"/>
  <c r="Y2" i="26" s="1"/>
  <c r="Z2" i="26" s="1"/>
  <c r="AA2" i="26" s="1"/>
  <c r="AB2" i="26" s="1"/>
  <c r="AC2" i="26" s="1"/>
  <c r="AD2" i="26" s="1"/>
  <c r="AE2" i="26" s="1"/>
  <c r="AF2" i="26" s="1"/>
  <c r="AG2" i="26" s="1"/>
  <c r="AH2" i="26" s="1"/>
  <c r="AI2" i="26" s="1"/>
  <c r="AJ2" i="26" s="1"/>
  <c r="AK2" i="26" s="1"/>
  <c r="AL2" i="26" s="1"/>
  <c r="AM2" i="26" s="1"/>
  <c r="AN2" i="26" s="1"/>
  <c r="AO2" i="26" s="1"/>
  <c r="AP2" i="26" s="1"/>
  <c r="AQ2" i="26" s="1"/>
  <c r="AR2" i="26" s="1"/>
  <c r="AS2" i="26" s="1"/>
  <c r="AT2" i="26" s="1"/>
  <c r="F322" i="3"/>
  <c r="F323" i="3"/>
  <c r="F288" i="3"/>
  <c r="F300" i="3"/>
  <c r="F238" i="3"/>
  <c r="F203" i="3"/>
  <c r="F241" i="3"/>
  <c r="F209" i="3"/>
  <c r="F178" i="3"/>
  <c r="F199" i="3"/>
  <c r="F132" i="3"/>
  <c r="F149" i="3"/>
  <c r="F237" i="3"/>
  <c r="F259" i="3"/>
  <c r="F329" i="3"/>
  <c r="F137" i="3"/>
  <c r="F177" i="3"/>
  <c r="F207" i="3"/>
  <c r="F226" i="3"/>
  <c r="F301" i="3"/>
  <c r="F7" i="3"/>
  <c r="F133" i="3"/>
  <c r="F138" i="3"/>
  <c r="F171" i="3"/>
  <c r="F157" i="3"/>
  <c r="F200" i="3"/>
  <c r="F245" i="3"/>
  <c r="F220" i="3"/>
  <c r="F273" i="3"/>
  <c r="F295" i="3"/>
  <c r="F304" i="3"/>
  <c r="F2" i="25"/>
  <c r="G2" i="25" s="1"/>
  <c r="H2" i="25" s="1"/>
  <c r="I2" i="25" s="1"/>
  <c r="J2" i="25" s="1"/>
  <c r="K2" i="25" s="1"/>
  <c r="L2" i="25" s="1"/>
  <c r="M2" i="25" s="1"/>
  <c r="N2" i="25" s="1"/>
  <c r="O2" i="25" s="1"/>
  <c r="P2" i="25" s="1"/>
  <c r="Q2" i="25" s="1"/>
  <c r="R2" i="25" s="1"/>
  <c r="S2" i="25" s="1"/>
  <c r="T2" i="25" s="1"/>
  <c r="U2" i="25" s="1"/>
  <c r="V2" i="25" s="1"/>
  <c r="W2" i="25" s="1"/>
  <c r="X2" i="25" s="1"/>
  <c r="Y2" i="25" s="1"/>
  <c r="Z2" i="25" s="1"/>
  <c r="AA2" i="25" s="1"/>
  <c r="AB2" i="25" s="1"/>
  <c r="AC2" i="25" s="1"/>
  <c r="AD2" i="25" s="1"/>
  <c r="AE2" i="25" s="1"/>
  <c r="AF2" i="25" s="1"/>
  <c r="AG2" i="25" s="1"/>
  <c r="AH2" i="25" s="1"/>
  <c r="AI2" i="25" s="1"/>
  <c r="AJ2" i="25" s="1"/>
  <c r="AK2" i="25" s="1"/>
  <c r="AL2" i="25" s="1"/>
  <c r="AM2" i="25" s="1"/>
  <c r="AN2" i="25" s="1"/>
  <c r="AO2" i="25" s="1"/>
  <c r="AP2" i="25" s="1"/>
  <c r="AQ2" i="25" s="1"/>
  <c r="AR2" i="25" s="1"/>
  <c r="AS2" i="25" s="1"/>
  <c r="AT2" i="25" s="1"/>
  <c r="F139" i="3"/>
  <c r="F144" i="3"/>
  <c r="F179" i="3"/>
  <c r="F168" i="3"/>
  <c r="F211" i="3"/>
  <c r="F256" i="3"/>
  <c r="F228" i="3"/>
  <c r="F267" i="3"/>
  <c r="F303" i="3"/>
  <c r="F312" i="3"/>
  <c r="F4" i="3"/>
  <c r="F224" i="3"/>
  <c r="F173" i="3"/>
  <c r="F266" i="3"/>
  <c r="F176" i="3"/>
  <c r="F239" i="3"/>
  <c r="F296" i="3"/>
  <c r="F286" i="3"/>
  <c r="F429" i="3"/>
  <c r="F167" i="3"/>
  <c r="F3" i="9"/>
  <c r="F48" i="9" s="1"/>
  <c r="F45" i="15" s="1"/>
  <c r="J43" i="7"/>
  <c r="I38" i="7"/>
  <c r="J31" i="7"/>
  <c r="I26" i="7"/>
  <c r="I41" i="7"/>
  <c r="K35" i="7"/>
  <c r="M35" i="7" s="1"/>
  <c r="D39" i="4" s="1"/>
  <c r="K27" i="7"/>
  <c r="C76" i="4" s="1"/>
  <c r="K42" i="7"/>
  <c r="C181" i="4" s="1"/>
  <c r="J37" i="7"/>
  <c r="K30" i="7"/>
  <c r="M30" i="7" s="1"/>
  <c r="I24" i="7"/>
  <c r="J40" i="7"/>
  <c r="K33" i="7"/>
  <c r="C82" i="4" s="1"/>
  <c r="I27" i="7"/>
  <c r="F19" i="3"/>
  <c r="I16" i="7"/>
  <c r="I23" i="7"/>
  <c r="I19" i="7"/>
  <c r="I20" i="7"/>
  <c r="I22" i="7"/>
  <c r="I15" i="7"/>
  <c r="B170" i="1"/>
  <c r="AQ54" i="5"/>
  <c r="K54" i="5"/>
  <c r="M41" i="7"/>
  <c r="D45" i="4" s="1"/>
  <c r="Y41" i="7"/>
  <c r="D270" i="4" s="1"/>
  <c r="C225" i="4"/>
  <c r="C135" i="4"/>
  <c r="CP54" i="5"/>
  <c r="S41" i="7"/>
  <c r="D135" i="4" s="1"/>
  <c r="DK54" i="5"/>
  <c r="M180" i="1"/>
  <c r="I54" i="5"/>
  <c r="F25" i="5"/>
  <c r="C9" i="5"/>
  <c r="F16" i="3"/>
  <c r="N162" i="1"/>
  <c r="C93" i="5"/>
  <c r="C7" i="27"/>
  <c r="F55" i="27"/>
  <c r="AG54" i="5"/>
  <c r="BU54" i="5"/>
  <c r="DA54" i="5"/>
  <c r="BM54" i="5"/>
  <c r="CS54" i="5"/>
  <c r="AO54" i="5"/>
  <c r="BW54" i="5"/>
  <c r="AG17" i="7"/>
  <c r="F395" i="3" s="1"/>
  <c r="AG18" i="7"/>
  <c r="AH18" i="7" s="1"/>
  <c r="AG22" i="7"/>
  <c r="AG26" i="7"/>
  <c r="AH26" i="7" s="1"/>
  <c r="AG30" i="7"/>
  <c r="AH30" i="7" s="1"/>
  <c r="AG34" i="7"/>
  <c r="AH34" i="7" s="1"/>
  <c r="AG38" i="7"/>
  <c r="AH38" i="7" s="1"/>
  <c r="AG42" i="7"/>
  <c r="AH42" i="7" s="1"/>
  <c r="AG21" i="7"/>
  <c r="AG33" i="7"/>
  <c r="AH33" i="7" s="1"/>
  <c r="AG41" i="7"/>
  <c r="AH41" i="7" s="1"/>
  <c r="AG20" i="7"/>
  <c r="F398" i="3" s="1"/>
  <c r="AG24" i="7"/>
  <c r="AG32" i="7"/>
  <c r="AH32" i="7" s="1"/>
  <c r="AG40" i="7"/>
  <c r="AH40" i="7" s="1"/>
  <c r="AG19" i="7"/>
  <c r="AH19" i="7" s="1"/>
  <c r="AA74" i="5" s="1"/>
  <c r="AG23" i="7"/>
  <c r="AG27" i="7"/>
  <c r="AH27" i="7" s="1"/>
  <c r="AG31" i="7"/>
  <c r="AH31" i="7" s="1"/>
  <c r="AG35" i="7"/>
  <c r="AH35" i="7" s="1"/>
  <c r="AG39" i="7"/>
  <c r="AH39" i="7" s="1"/>
  <c r="AG43" i="7"/>
  <c r="AH43" i="7" s="1"/>
  <c r="AG25" i="7"/>
  <c r="AH25" i="7" s="1"/>
  <c r="AG29" i="7"/>
  <c r="AH29" i="7" s="1"/>
  <c r="AG37" i="7"/>
  <c r="AH37" i="7" s="1"/>
  <c r="AG45" i="7"/>
  <c r="AH45" i="7" s="1"/>
  <c r="AG28" i="7"/>
  <c r="AH28" i="7" s="1"/>
  <c r="AG36" i="7"/>
  <c r="AH36" i="7" s="1"/>
  <c r="AG44" i="7"/>
  <c r="AH44" i="7" s="1"/>
  <c r="F26" i="3"/>
  <c r="F27" i="3"/>
  <c r="F28" i="3"/>
  <c r="F25" i="3"/>
  <c r="AY54" i="5"/>
  <c r="S54" i="5"/>
  <c r="F83" i="5"/>
  <c r="F113" i="5"/>
  <c r="F391" i="3"/>
  <c r="F357" i="3"/>
  <c r="F351" i="3"/>
  <c r="F52" i="5" s="1"/>
  <c r="F347" i="3"/>
  <c r="F343" i="3"/>
  <c r="F399" i="3"/>
  <c r="F21" i="5"/>
  <c r="F352" i="3"/>
  <c r="F53" i="5" s="1"/>
  <c r="F348" i="3"/>
  <c r="F344" i="3"/>
  <c r="F340" i="3"/>
  <c r="F400" i="3"/>
  <c r="F358" i="3"/>
  <c r="J44" i="16"/>
  <c r="F349" i="3"/>
  <c r="F50" i="5" s="1"/>
  <c r="F345" i="3"/>
  <c r="F341" i="3"/>
  <c r="F401" i="3"/>
  <c r="F396" i="3"/>
  <c r="G3" i="3"/>
  <c r="I18" i="7"/>
  <c r="J23" i="7"/>
  <c r="J19" i="7"/>
  <c r="J15" i="7"/>
  <c r="I21" i="7"/>
  <c r="I17" i="7"/>
  <c r="J22" i="7"/>
  <c r="J18" i="7"/>
  <c r="J21" i="7"/>
  <c r="J17" i="7"/>
  <c r="BJ54" i="5"/>
  <c r="AD54" i="5"/>
  <c r="J5" i="7"/>
  <c r="K19" i="7"/>
  <c r="E686" i="14"/>
  <c r="DV54" i="5"/>
  <c r="DO54" i="5"/>
  <c r="K23" i="7"/>
  <c r="C162" i="4" s="1"/>
  <c r="G358" i="3"/>
  <c r="CE54" i="5"/>
  <c r="DC54" i="5"/>
  <c r="F356" i="3"/>
  <c r="DN54" i="5"/>
  <c r="DF54" i="5"/>
  <c r="CX54" i="5"/>
  <c r="CH54" i="5"/>
  <c r="BZ54" i="5"/>
  <c r="BR54" i="5"/>
  <c r="BB54" i="5"/>
  <c r="AT54" i="5"/>
  <c r="AL54" i="5"/>
  <c r="V54" i="5"/>
  <c r="N54" i="5"/>
  <c r="F54" i="5"/>
  <c r="AG16" i="7"/>
  <c r="F394" i="3" s="1"/>
  <c r="AG15" i="7"/>
  <c r="K20" i="7"/>
  <c r="F212" i="14"/>
  <c r="P98" i="1"/>
  <c r="N99" i="1"/>
  <c r="O99" i="1" s="1"/>
  <c r="E556" i="14"/>
  <c r="G159" i="1"/>
  <c r="C12" i="5"/>
  <c r="C8" i="5"/>
  <c r="F4" i="16"/>
  <c r="P97" i="1"/>
  <c r="E557" i="14"/>
  <c r="N173" i="1"/>
  <c r="O173" i="1" s="1"/>
  <c r="O170" i="1"/>
  <c r="C88" i="5"/>
  <c r="C10" i="5"/>
  <c r="B188" i="1"/>
  <c r="E188" i="1" s="1"/>
  <c r="Y54" i="5"/>
  <c r="AI54" i="5"/>
  <c r="BE54" i="5"/>
  <c r="BO54" i="5"/>
  <c r="CK54" i="5"/>
  <c r="CU54" i="5"/>
  <c r="DQ54" i="5"/>
  <c r="E558" i="14"/>
  <c r="N174" i="1"/>
  <c r="O174" i="1" s="1"/>
  <c r="N171" i="1"/>
  <c r="O171" i="1" s="1"/>
  <c r="C13" i="5"/>
  <c r="E694" i="14"/>
  <c r="Q54" i="5"/>
  <c r="AA54" i="5"/>
  <c r="AW54" i="5"/>
  <c r="BG54" i="5"/>
  <c r="CC54" i="5"/>
  <c r="CM54" i="5"/>
  <c r="DI54" i="5"/>
  <c r="DS54" i="5"/>
  <c r="E559" i="14"/>
  <c r="F214" i="14"/>
  <c r="F216" i="14"/>
  <c r="C230" i="14"/>
  <c r="C216" i="14"/>
  <c r="F219" i="14"/>
  <c r="C233" i="14"/>
  <c r="C214" i="14"/>
  <c r="C228" i="14"/>
  <c r="C226" i="14"/>
  <c r="C212" i="14"/>
  <c r="C219" i="14"/>
  <c r="G255" i="14"/>
  <c r="G240" i="14" s="1"/>
  <c r="M544" i="14"/>
  <c r="N544" i="14" s="1"/>
  <c r="O544" i="14" s="1"/>
  <c r="G541" i="14"/>
  <c r="G550" i="14" s="1"/>
  <c r="DU54" i="5"/>
  <c r="DM54" i="5"/>
  <c r="DE54" i="5"/>
  <c r="CW54" i="5"/>
  <c r="CO54" i="5"/>
  <c r="CG54" i="5"/>
  <c r="BY54" i="5"/>
  <c r="BQ54" i="5"/>
  <c r="K22" i="7"/>
  <c r="K15" i="7"/>
  <c r="K21" i="7"/>
  <c r="N48" i="16"/>
  <c r="E29" i="19"/>
  <c r="E30" i="19" s="1"/>
  <c r="J54" i="5"/>
  <c r="O54" i="5"/>
  <c r="U54" i="5"/>
  <c r="Z54" i="5"/>
  <c r="AE54" i="5"/>
  <c r="AK54" i="5"/>
  <c r="AP54" i="5"/>
  <c r="AU54" i="5"/>
  <c r="BA54" i="5"/>
  <c r="BF54" i="5"/>
  <c r="BK54" i="5"/>
  <c r="BV54" i="5"/>
  <c r="CA54" i="5"/>
  <c r="CL54" i="5"/>
  <c r="CQ54" i="5"/>
  <c r="DB54" i="5"/>
  <c r="DG54" i="5"/>
  <c r="DR54" i="5"/>
  <c r="G54" i="5"/>
  <c r="M54" i="5"/>
  <c r="R54" i="5"/>
  <c r="W54" i="5"/>
  <c r="AC54" i="5"/>
  <c r="AH54" i="5"/>
  <c r="AM54" i="5"/>
  <c r="AS54" i="5"/>
  <c r="AX54" i="5"/>
  <c r="BC54" i="5"/>
  <c r="BI54" i="5"/>
  <c r="BN54" i="5"/>
  <c r="BS54" i="5"/>
  <c r="CD54" i="5"/>
  <c r="CI54" i="5"/>
  <c r="CT54" i="5"/>
  <c r="CY54" i="5"/>
  <c r="DJ54" i="5"/>
  <c r="F402" i="3"/>
  <c r="H54" i="5"/>
  <c r="L54" i="5"/>
  <c r="P54" i="5"/>
  <c r="T54" i="5"/>
  <c r="X54" i="5"/>
  <c r="AB54" i="5"/>
  <c r="AF54" i="5"/>
  <c r="AJ54" i="5"/>
  <c r="AN54" i="5"/>
  <c r="AR54" i="5"/>
  <c r="AV54" i="5"/>
  <c r="AZ54" i="5"/>
  <c r="BD54" i="5"/>
  <c r="BH54" i="5"/>
  <c r="BL54" i="5"/>
  <c r="BP54" i="5"/>
  <c r="BT54" i="5"/>
  <c r="BX54" i="5"/>
  <c r="CB54" i="5"/>
  <c r="CF54" i="5"/>
  <c r="CJ54" i="5"/>
  <c r="CN54" i="5"/>
  <c r="CR54" i="5"/>
  <c r="CV54" i="5"/>
  <c r="CZ54" i="5"/>
  <c r="DD54" i="5"/>
  <c r="DH54" i="5"/>
  <c r="DL54" i="5"/>
  <c r="DP54" i="5"/>
  <c r="DT54" i="5"/>
  <c r="K18" i="7"/>
  <c r="K17" i="7"/>
  <c r="K5" i="7"/>
  <c r="D175" i="1" s="1"/>
  <c r="K16" i="7"/>
  <c r="M6" i="7" l="1"/>
  <c r="D176" i="1"/>
  <c r="G387" i="3"/>
  <c r="E299" i="14"/>
  <c r="F84" i="3"/>
  <c r="J110" i="18"/>
  <c r="F36" i="18"/>
  <c r="G29" i="18" s="1"/>
  <c r="J109" i="18"/>
  <c r="J108" i="18"/>
  <c r="K142" i="20"/>
  <c r="T142" i="20"/>
  <c r="K13" i="19"/>
  <c r="K16" i="19" s="1"/>
  <c r="K19" i="19" s="1"/>
  <c r="M142" i="20"/>
  <c r="L142" i="20"/>
  <c r="BN142" i="20"/>
  <c r="O142" i="20"/>
  <c r="U142" i="20"/>
  <c r="AH142" i="20"/>
  <c r="AM142" i="20"/>
  <c r="AR142" i="20"/>
  <c r="AS142" i="20"/>
  <c r="AP142" i="20"/>
  <c r="AU142" i="20"/>
  <c r="AZ142" i="20"/>
  <c r="BA142" i="20"/>
  <c r="F387" i="3"/>
  <c r="BP95" i="20"/>
  <c r="BL95" i="20"/>
  <c r="BH95" i="20"/>
  <c r="BD95" i="20"/>
  <c r="AZ95" i="20"/>
  <c r="AV95" i="20"/>
  <c r="AR95" i="20"/>
  <c r="AN95" i="20"/>
  <c r="AJ95" i="20"/>
  <c r="AF95" i="20"/>
  <c r="AB95" i="20"/>
  <c r="X95" i="20"/>
  <c r="T95" i="20"/>
  <c r="P95" i="20"/>
  <c r="L95" i="20"/>
  <c r="BR95" i="20"/>
  <c r="BJ95" i="20"/>
  <c r="BB95" i="20"/>
  <c r="AT95" i="20"/>
  <c r="AL95" i="20"/>
  <c r="AD95" i="20"/>
  <c r="V95" i="20"/>
  <c r="N95" i="20"/>
  <c r="BQ95" i="20"/>
  <c r="BE95" i="20"/>
  <c r="AW95" i="20"/>
  <c r="AO95" i="20"/>
  <c r="AG95" i="20"/>
  <c r="Y95" i="20"/>
  <c r="Q95" i="20"/>
  <c r="F61" i="18"/>
  <c r="BO95" i="20"/>
  <c r="BK95" i="20"/>
  <c r="BG95" i="20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F58" i="18"/>
  <c r="BN95" i="20"/>
  <c r="BF95" i="20"/>
  <c r="AX95" i="20"/>
  <c r="AP95" i="20"/>
  <c r="AH95" i="20"/>
  <c r="Z95" i="20"/>
  <c r="R95" i="20"/>
  <c r="J95" i="20"/>
  <c r="BM95" i="20"/>
  <c r="BI95" i="20"/>
  <c r="BA95" i="20"/>
  <c r="AS95" i="20"/>
  <c r="AK95" i="20"/>
  <c r="AC95" i="20"/>
  <c r="U95" i="20"/>
  <c r="M95" i="20"/>
  <c r="R142" i="20"/>
  <c r="AX142" i="20"/>
  <c r="W142" i="20"/>
  <c r="BC142" i="20"/>
  <c r="AB142" i="20"/>
  <c r="BH142" i="20"/>
  <c r="AC142" i="20"/>
  <c r="BI142" i="20"/>
  <c r="Z142" i="20"/>
  <c r="BF142" i="20"/>
  <c r="AE142" i="20"/>
  <c r="BK142" i="20"/>
  <c r="AJ142" i="20"/>
  <c r="BP142" i="20"/>
  <c r="AK142" i="20"/>
  <c r="BQ142" i="20"/>
  <c r="V142" i="20"/>
  <c r="AL142" i="20"/>
  <c r="BB142" i="20"/>
  <c r="BR142" i="20"/>
  <c r="AA142" i="20"/>
  <c r="AQ142" i="20"/>
  <c r="BG142" i="20"/>
  <c r="P142" i="20"/>
  <c r="AF142" i="20"/>
  <c r="AV142" i="20"/>
  <c r="BL142" i="20"/>
  <c r="Q142" i="20"/>
  <c r="AG142" i="20"/>
  <c r="AW142" i="20"/>
  <c r="BM142" i="20"/>
  <c r="N142" i="20"/>
  <c r="AD142" i="20"/>
  <c r="AT142" i="20"/>
  <c r="BJ142" i="20"/>
  <c r="S142" i="20"/>
  <c r="AI142" i="20"/>
  <c r="AY142" i="20"/>
  <c r="BO142" i="20"/>
  <c r="X142" i="20"/>
  <c r="AN142" i="20"/>
  <c r="BD142" i="20"/>
  <c r="J142" i="20"/>
  <c r="Y142" i="20"/>
  <c r="AO142" i="20"/>
  <c r="F82" i="3"/>
  <c r="F77" i="3"/>
  <c r="R10" i="7"/>
  <c r="X10" i="7"/>
  <c r="R14" i="7"/>
  <c r="X14" i="7"/>
  <c r="R8" i="7"/>
  <c r="X8" i="7"/>
  <c r="F78" i="3"/>
  <c r="X11" i="7"/>
  <c r="R11" i="7"/>
  <c r="X9" i="7"/>
  <c r="R9" i="7"/>
  <c r="F83" i="3"/>
  <c r="X12" i="7"/>
  <c r="R12" i="7"/>
  <c r="X7" i="7"/>
  <c r="R7" i="7"/>
  <c r="R13" i="7"/>
  <c r="X13" i="7"/>
  <c r="F81" i="3"/>
  <c r="M10" i="19"/>
  <c r="H44" i="18" s="1"/>
  <c r="O44" i="18" s="1"/>
  <c r="X5" i="7"/>
  <c r="R5" i="7"/>
  <c r="Q5" i="7" s="1"/>
  <c r="E8" i="22"/>
  <c r="G67" i="21" s="1"/>
  <c r="I9" i="18"/>
  <c r="I10" i="18"/>
  <c r="K64" i="18"/>
  <c r="H64" i="18" s="1"/>
  <c r="K55" i="18"/>
  <c r="G3" i="21"/>
  <c r="G54" i="21" s="1"/>
  <c r="I145" i="20"/>
  <c r="J143" i="20"/>
  <c r="I143" i="20" s="1"/>
  <c r="G36" i="18"/>
  <c r="F3" i="22"/>
  <c r="K65" i="18"/>
  <c r="H65" i="18" s="1"/>
  <c r="E531" i="14"/>
  <c r="E503" i="14"/>
  <c r="E447" i="14"/>
  <c r="E567" i="14"/>
  <c r="E349" i="14"/>
  <c r="E612" i="14"/>
  <c r="E475" i="14"/>
  <c r="E324" i="14"/>
  <c r="E356" i="14"/>
  <c r="E331" i="14"/>
  <c r="E306" i="14"/>
  <c r="E281" i="14"/>
  <c r="E282" i="14" s="1"/>
  <c r="F10" i="5"/>
  <c r="F19" i="9" s="1"/>
  <c r="F16" i="15" s="1"/>
  <c r="F9" i="5"/>
  <c r="F11" i="5"/>
  <c r="F20" i="9" s="1"/>
  <c r="F17" i="15" s="1"/>
  <c r="D100" i="4"/>
  <c r="D99" i="4"/>
  <c r="M5" i="7"/>
  <c r="F135" i="4"/>
  <c r="F180" i="4" s="1"/>
  <c r="F90" i="4" s="1"/>
  <c r="F12" i="5"/>
  <c r="F4" i="4"/>
  <c r="F19" i="4"/>
  <c r="F20" i="4"/>
  <c r="F21" i="4"/>
  <c r="F24" i="4"/>
  <c r="F23" i="4"/>
  <c r="F25" i="4"/>
  <c r="F22" i="4"/>
  <c r="F26" i="4"/>
  <c r="F28" i="4"/>
  <c r="F29" i="4"/>
  <c r="F27" i="4"/>
  <c r="F30" i="4"/>
  <c r="F31" i="4"/>
  <c r="F36" i="4"/>
  <c r="F37" i="4"/>
  <c r="F34" i="4"/>
  <c r="F38" i="4"/>
  <c r="F42" i="4"/>
  <c r="F43" i="4"/>
  <c r="F47" i="4"/>
  <c r="F44" i="4"/>
  <c r="F48" i="4"/>
  <c r="F39" i="4"/>
  <c r="F41" i="4"/>
  <c r="F45" i="4"/>
  <c r="F49" i="4"/>
  <c r="F32" i="4"/>
  <c r="F33" i="4"/>
  <c r="F35" i="4"/>
  <c r="F40" i="4"/>
  <c r="F46" i="4"/>
  <c r="F76" i="3"/>
  <c r="I139" i="20"/>
  <c r="G32" i="3"/>
  <c r="G36" i="3"/>
  <c r="G80" i="3" s="1"/>
  <c r="G39" i="3"/>
  <c r="G83" i="3" s="1"/>
  <c r="G33" i="3"/>
  <c r="G77" i="3" s="1"/>
  <c r="G42" i="3"/>
  <c r="G86" i="3" s="1"/>
  <c r="G40" i="3"/>
  <c r="G84" i="3" s="1"/>
  <c r="G46" i="3"/>
  <c r="G90" i="3" s="1"/>
  <c r="G34" i="3"/>
  <c r="G78" i="3" s="1"/>
  <c r="G43" i="3"/>
  <c r="G87" i="3" s="1"/>
  <c r="G45" i="3"/>
  <c r="G89" i="3" s="1"/>
  <c r="G49" i="3"/>
  <c r="G93" i="3" s="1"/>
  <c r="G47" i="3"/>
  <c r="G91" i="3" s="1"/>
  <c r="G50" i="3"/>
  <c r="G94" i="3" s="1"/>
  <c r="G54" i="3"/>
  <c r="G98" i="3" s="1"/>
  <c r="G44" i="3"/>
  <c r="G88" i="3" s="1"/>
  <c r="G48" i="3"/>
  <c r="G92" i="3" s="1"/>
  <c r="G53" i="3"/>
  <c r="G97" i="3" s="1"/>
  <c r="G35" i="3"/>
  <c r="G79" i="3" s="1"/>
  <c r="G51" i="3"/>
  <c r="G95" i="3" s="1"/>
  <c r="G56" i="3"/>
  <c r="G100" i="3" s="1"/>
  <c r="G57" i="3"/>
  <c r="G101" i="3" s="1"/>
  <c r="G61" i="3"/>
  <c r="G105" i="3" s="1"/>
  <c r="G65" i="3"/>
  <c r="G109" i="3" s="1"/>
  <c r="G69" i="3"/>
  <c r="G113" i="3" s="1"/>
  <c r="G37" i="3"/>
  <c r="G81" i="3" s="1"/>
  <c r="G60" i="3"/>
  <c r="G104" i="3" s="1"/>
  <c r="G64" i="3"/>
  <c r="G108" i="3" s="1"/>
  <c r="G68" i="3"/>
  <c r="G112" i="3" s="1"/>
  <c r="G52" i="3"/>
  <c r="G96" i="3" s="1"/>
  <c r="G55" i="3"/>
  <c r="G99" i="3" s="1"/>
  <c r="G58" i="3"/>
  <c r="G102" i="3" s="1"/>
  <c r="G66" i="3"/>
  <c r="G110" i="3" s="1"/>
  <c r="G41" i="3"/>
  <c r="G85" i="3" s="1"/>
  <c r="G59" i="3"/>
  <c r="G103" i="3" s="1"/>
  <c r="G67" i="3"/>
  <c r="G111" i="3" s="1"/>
  <c r="G70" i="3"/>
  <c r="G114" i="3" s="1"/>
  <c r="G38" i="3"/>
  <c r="G82" i="3" s="1"/>
  <c r="G63" i="3"/>
  <c r="G107" i="3" s="1"/>
  <c r="G71" i="3"/>
  <c r="G115" i="3" s="1"/>
  <c r="G31" i="3"/>
  <c r="G62" i="3"/>
  <c r="G106" i="3" s="1"/>
  <c r="F6" i="8"/>
  <c r="F13" i="5"/>
  <c r="F22" i="9" s="1"/>
  <c r="F19" i="15" s="1"/>
  <c r="B213" i="14"/>
  <c r="B214" i="14" s="1"/>
  <c r="B215" i="14" s="1"/>
  <c r="B216" i="14" s="1"/>
  <c r="B217" i="14" s="1"/>
  <c r="B218" i="14" s="1"/>
  <c r="B219" i="14" s="1"/>
  <c r="B220" i="14" s="1"/>
  <c r="F238" i="14"/>
  <c r="E273" i="14"/>
  <c r="E272" i="14"/>
  <c r="Q545" i="14"/>
  <c r="P544" i="14"/>
  <c r="Q546" i="14"/>
  <c r="Q280" i="14"/>
  <c r="F8" i="5"/>
  <c r="E4" i="22"/>
  <c r="J3" i="20"/>
  <c r="I140" i="20"/>
  <c r="I141" i="20"/>
  <c r="E8" i="19"/>
  <c r="E16" i="19" s="1"/>
  <c r="BP88" i="20" s="1"/>
  <c r="L10" i="19"/>
  <c r="P12" i="18"/>
  <c r="N13" i="18"/>
  <c r="O13" i="18" s="1"/>
  <c r="C216" i="4"/>
  <c r="F179" i="14"/>
  <c r="F184" i="14" s="1"/>
  <c r="F80" i="5"/>
  <c r="F75" i="3"/>
  <c r="M8" i="7"/>
  <c r="M9" i="7"/>
  <c r="M7" i="7"/>
  <c r="M29" i="7"/>
  <c r="D33" i="4" s="1"/>
  <c r="F48" i="8"/>
  <c r="F46" i="16" s="1"/>
  <c r="F63" i="8"/>
  <c r="F61" i="16" s="1"/>
  <c r="F40" i="8"/>
  <c r="F38" i="16" s="1"/>
  <c r="F47" i="8"/>
  <c r="F45" i="16" s="1"/>
  <c r="F65" i="8"/>
  <c r="F63" i="16" s="1"/>
  <c r="F66" i="8"/>
  <c r="F64" i="16" s="1"/>
  <c r="F4" i="8"/>
  <c r="F64" i="8"/>
  <c r="F62" i="16" s="1"/>
  <c r="F4" i="5"/>
  <c r="C183" i="4"/>
  <c r="M26" i="7"/>
  <c r="D30" i="4" s="1"/>
  <c r="F14" i="27"/>
  <c r="F15" i="27" s="1"/>
  <c r="D258" i="4"/>
  <c r="Y32" i="7"/>
  <c r="D261" i="4" s="1"/>
  <c r="S29" i="7"/>
  <c r="D123" i="4" s="1"/>
  <c r="C213" i="4"/>
  <c r="S31" i="7"/>
  <c r="D125" i="4" s="1"/>
  <c r="C255" i="4"/>
  <c r="M32" i="7"/>
  <c r="D36" i="4" s="1"/>
  <c r="C28" i="4"/>
  <c r="C80" i="4"/>
  <c r="S26" i="7"/>
  <c r="D120" i="4" s="1"/>
  <c r="C165" i="4"/>
  <c r="C123" i="4"/>
  <c r="C261" i="4"/>
  <c r="D260" i="4"/>
  <c r="C130" i="4"/>
  <c r="S36" i="7"/>
  <c r="D130" i="4" s="1"/>
  <c r="C40" i="4"/>
  <c r="C126" i="4"/>
  <c r="C171" i="4"/>
  <c r="C35" i="4"/>
  <c r="AH24" i="7"/>
  <c r="S32" i="7"/>
  <c r="D126" i="4" s="1"/>
  <c r="M31" i="7"/>
  <c r="C258" i="4"/>
  <c r="C168" i="4"/>
  <c r="Q24" i="7"/>
  <c r="C170" i="4"/>
  <c r="C260" i="4"/>
  <c r="M24" i="7"/>
  <c r="AC24" i="7" s="1"/>
  <c r="C215" i="4"/>
  <c r="C125" i="4"/>
  <c r="M36" i="7"/>
  <c r="D40" i="4" s="1"/>
  <c r="C78" i="4"/>
  <c r="C33" i="4"/>
  <c r="C81" i="4"/>
  <c r="C138" i="4"/>
  <c r="X24" i="7"/>
  <c r="C228" i="4"/>
  <c r="C48" i="4"/>
  <c r="F286" i="4"/>
  <c r="F281" i="4"/>
  <c r="G22" i="3"/>
  <c r="C118" i="4"/>
  <c r="C163" i="4"/>
  <c r="E184" i="14"/>
  <c r="E185" i="14" s="1"/>
  <c r="G184" i="14"/>
  <c r="G185" i="14" s="1"/>
  <c r="I184" i="14"/>
  <c r="I185" i="14" s="1"/>
  <c r="C220" i="4"/>
  <c r="C273" i="4"/>
  <c r="M44" i="7"/>
  <c r="D48" i="4" s="1"/>
  <c r="Y44" i="7"/>
  <c r="D228" i="4" s="1"/>
  <c r="M42" i="7"/>
  <c r="D46" i="4" s="1"/>
  <c r="C263" i="4"/>
  <c r="C46" i="4"/>
  <c r="C271" i="4"/>
  <c r="S45" i="7"/>
  <c r="D139" i="4" s="1"/>
  <c r="C218" i="4"/>
  <c r="C73" i="4"/>
  <c r="C253" i="4"/>
  <c r="C208" i="4"/>
  <c r="C93" i="4"/>
  <c r="C49" i="4"/>
  <c r="C38" i="4"/>
  <c r="C173" i="4"/>
  <c r="C139" i="4"/>
  <c r="M45" i="7"/>
  <c r="D49" i="4" s="1"/>
  <c r="S34" i="7"/>
  <c r="D128" i="4" s="1"/>
  <c r="F68" i="8"/>
  <c r="F66" i="16" s="1"/>
  <c r="C274" i="4"/>
  <c r="D108" i="4"/>
  <c r="M14" i="7"/>
  <c r="D102" i="4"/>
  <c r="M12" i="7"/>
  <c r="D106" i="4"/>
  <c r="D101" i="4"/>
  <c r="D107" i="4"/>
  <c r="M13" i="7"/>
  <c r="D105" i="4"/>
  <c r="M11" i="7"/>
  <c r="D103" i="4"/>
  <c r="M10" i="7"/>
  <c r="D104" i="4"/>
  <c r="AS74" i="5"/>
  <c r="BR74" i="5"/>
  <c r="C166" i="4"/>
  <c r="F42" i="9"/>
  <c r="C211" i="4"/>
  <c r="C267" i="4"/>
  <c r="C177" i="4"/>
  <c r="Y38" i="7"/>
  <c r="D267" i="4" s="1"/>
  <c r="M38" i="7"/>
  <c r="D42" i="4" s="1"/>
  <c r="S27" i="7"/>
  <c r="D121" i="4" s="1"/>
  <c r="C222" i="4"/>
  <c r="C87" i="4"/>
  <c r="S38" i="7"/>
  <c r="D132" i="4" s="1"/>
  <c r="C132" i="4"/>
  <c r="C219" i="4"/>
  <c r="BQ74" i="5"/>
  <c r="G74" i="5"/>
  <c r="BD74" i="5"/>
  <c r="DI74" i="5"/>
  <c r="CU74" i="5"/>
  <c r="M74" i="5"/>
  <c r="DS74" i="5"/>
  <c r="AH74" i="5"/>
  <c r="AE74" i="5"/>
  <c r="CP74" i="5"/>
  <c r="D225" i="4"/>
  <c r="F33" i="8"/>
  <c r="F31" i="16" s="1"/>
  <c r="C172" i="4"/>
  <c r="C169" i="4"/>
  <c r="S33" i="7"/>
  <c r="D127" i="4" s="1"/>
  <c r="D34" i="4"/>
  <c r="C262" i="4"/>
  <c r="C127" i="4"/>
  <c r="F58" i="8"/>
  <c r="F56" i="16" s="1"/>
  <c r="F59" i="8"/>
  <c r="F57" i="16" s="1"/>
  <c r="C184" i="4"/>
  <c r="C229" i="4"/>
  <c r="C120" i="4"/>
  <c r="C30" i="4"/>
  <c r="Y26" i="7"/>
  <c r="C75" i="4"/>
  <c r="C259" i="4"/>
  <c r="C214" i="4"/>
  <c r="C34" i="4"/>
  <c r="C124" i="4"/>
  <c r="S30" i="7"/>
  <c r="D124" i="4" s="1"/>
  <c r="C79" i="4"/>
  <c r="Y30" i="7"/>
  <c r="C264" i="4"/>
  <c r="C129" i="4"/>
  <c r="C212" i="4"/>
  <c r="M28" i="7"/>
  <c r="C77" i="4"/>
  <c r="S28" i="7"/>
  <c r="D122" i="4" s="1"/>
  <c r="C32" i="4"/>
  <c r="C167" i="4"/>
  <c r="C122" i="4"/>
  <c r="Y28" i="7"/>
  <c r="C257" i="4"/>
  <c r="F23" i="9"/>
  <c r="F20" i="15" s="1"/>
  <c r="F104" i="5"/>
  <c r="F109" i="5"/>
  <c r="F92" i="5"/>
  <c r="C121" i="4"/>
  <c r="C256" i="4"/>
  <c r="C31" i="4"/>
  <c r="M27" i="7"/>
  <c r="D31" i="4" s="1"/>
  <c r="Y27" i="7"/>
  <c r="F4" i="9"/>
  <c r="F47" i="9"/>
  <c r="F44" i="15" s="1"/>
  <c r="C223" i="4"/>
  <c r="C268" i="4"/>
  <c r="M39" i="7"/>
  <c r="S39" i="7"/>
  <c r="D133" i="4" s="1"/>
  <c r="C178" i="4"/>
  <c r="C88" i="4"/>
  <c r="Y39" i="7"/>
  <c r="C133" i="4"/>
  <c r="C43" i="4"/>
  <c r="C221" i="4"/>
  <c r="C266" i="4"/>
  <c r="C131" i="4"/>
  <c r="C176" i="4"/>
  <c r="M37" i="7"/>
  <c r="C41" i="4"/>
  <c r="Y37" i="7"/>
  <c r="S37" i="7"/>
  <c r="D131" i="4" s="1"/>
  <c r="C86" i="4"/>
  <c r="C182" i="4"/>
  <c r="C272" i="4"/>
  <c r="C137" i="4"/>
  <c r="C92" i="4"/>
  <c r="C47" i="4"/>
  <c r="Y43" i="7"/>
  <c r="C227" i="4"/>
  <c r="S43" i="7"/>
  <c r="D137" i="4" s="1"/>
  <c r="M43" i="7"/>
  <c r="Y33" i="7"/>
  <c r="D217" i="4" s="1"/>
  <c r="Y35" i="7"/>
  <c r="D264" i="4" s="1"/>
  <c r="M33" i="7"/>
  <c r="D37" i="4" s="1"/>
  <c r="F279" i="4"/>
  <c r="AC74" i="5"/>
  <c r="DE74" i="5"/>
  <c r="C94" i="4"/>
  <c r="L74" i="5"/>
  <c r="CZ74" i="5"/>
  <c r="BW74" i="5"/>
  <c r="CY74" i="5"/>
  <c r="F285" i="4"/>
  <c r="Y42" i="7"/>
  <c r="C136" i="4"/>
  <c r="S42" i="7"/>
  <c r="D136" i="4" s="1"/>
  <c r="C91" i="4"/>
  <c r="C226" i="4"/>
  <c r="C254" i="4"/>
  <c r="C164" i="4"/>
  <c r="C209" i="4"/>
  <c r="M25" i="7"/>
  <c r="S25" i="7"/>
  <c r="D119" i="4" s="1"/>
  <c r="Y25" i="7"/>
  <c r="C29" i="4"/>
  <c r="C74" i="4"/>
  <c r="C119" i="4"/>
  <c r="Y36" i="7"/>
  <c r="C175" i="4"/>
  <c r="C85" i="4"/>
  <c r="M34" i="7"/>
  <c r="D38" i="4" s="1"/>
  <c r="Y34" i="7"/>
  <c r="C83" i="4"/>
  <c r="Y40" i="7"/>
  <c r="C134" i="4"/>
  <c r="C44" i="4"/>
  <c r="M40" i="7"/>
  <c r="C224" i="4"/>
  <c r="C179" i="4"/>
  <c r="C89" i="4"/>
  <c r="S40" i="7"/>
  <c r="D134" i="4" s="1"/>
  <c r="C269" i="4"/>
  <c r="S35" i="7"/>
  <c r="D129" i="4" s="1"/>
  <c r="C84" i="4"/>
  <c r="C217" i="4"/>
  <c r="C174" i="4"/>
  <c r="CO74" i="5"/>
  <c r="Z74" i="5"/>
  <c r="DN74" i="5"/>
  <c r="CB74" i="5"/>
  <c r="AY74" i="5"/>
  <c r="C39" i="4"/>
  <c r="C37" i="4"/>
  <c r="AC41" i="7"/>
  <c r="C207" i="4"/>
  <c r="E561" i="14"/>
  <c r="I74" i="5"/>
  <c r="AG74" i="5"/>
  <c r="BA74" i="5"/>
  <c r="BU74" i="5"/>
  <c r="CS74" i="5"/>
  <c r="DM74" i="5"/>
  <c r="U74" i="5"/>
  <c r="DQ74" i="5"/>
  <c r="CX74" i="5"/>
  <c r="CJ74" i="5"/>
  <c r="CE74" i="5"/>
  <c r="BZ74" i="5"/>
  <c r="BL74" i="5"/>
  <c r="BG74" i="5"/>
  <c r="BB74" i="5"/>
  <c r="AN74" i="5"/>
  <c r="AI74" i="5"/>
  <c r="AD74" i="5"/>
  <c r="P74" i="5"/>
  <c r="K74" i="5"/>
  <c r="F74" i="5"/>
  <c r="DR74" i="5"/>
  <c r="DD74" i="5"/>
  <c r="AM74" i="5"/>
  <c r="CM74" i="5"/>
  <c r="Y74" i="5"/>
  <c r="AO74" i="5"/>
  <c r="BM74" i="5"/>
  <c r="CK74" i="5"/>
  <c r="DA74" i="5"/>
  <c r="CG74" i="5"/>
  <c r="CQ74" i="5"/>
  <c r="CL74" i="5"/>
  <c r="BX74" i="5"/>
  <c r="BS74" i="5"/>
  <c r="BN74" i="5"/>
  <c r="AZ74" i="5"/>
  <c r="AU74" i="5"/>
  <c r="AP74" i="5"/>
  <c r="AB74" i="5"/>
  <c r="W74" i="5"/>
  <c r="R74" i="5"/>
  <c r="BY74" i="5"/>
  <c r="DP74" i="5"/>
  <c r="DK74" i="5"/>
  <c r="DF74" i="5"/>
  <c r="CT74" i="5"/>
  <c r="Q74" i="5"/>
  <c r="AK74" i="5"/>
  <c r="BI74" i="5"/>
  <c r="CC74" i="5"/>
  <c r="CW74" i="5"/>
  <c r="DU74" i="5"/>
  <c r="AW74" i="5"/>
  <c r="AL74" i="5"/>
  <c r="X74" i="5"/>
  <c r="S74" i="5"/>
  <c r="N74" i="5"/>
  <c r="BE74" i="5"/>
  <c r="DL74" i="5"/>
  <c r="DG74" i="5"/>
  <c r="DB74" i="5"/>
  <c r="CN74" i="5"/>
  <c r="CI74" i="5"/>
  <c r="CD74" i="5"/>
  <c r="BP74" i="5"/>
  <c r="BK74" i="5"/>
  <c r="BF74" i="5"/>
  <c r="AR74" i="5"/>
  <c r="CR74" i="5"/>
  <c r="CF74" i="5"/>
  <c r="AT74" i="5"/>
  <c r="AF74" i="5"/>
  <c r="T74" i="5"/>
  <c r="CA74" i="5"/>
  <c r="BV74" i="5"/>
  <c r="BH74" i="5"/>
  <c r="BC74" i="5"/>
  <c r="AX74" i="5"/>
  <c r="AJ74" i="5"/>
  <c r="V74" i="5"/>
  <c r="H74" i="5"/>
  <c r="DT74" i="5"/>
  <c r="DO74" i="5"/>
  <c r="DJ74" i="5"/>
  <c r="CV74" i="5"/>
  <c r="CH74" i="5"/>
  <c r="BT74" i="5"/>
  <c r="BO74" i="5"/>
  <c r="BJ74" i="5"/>
  <c r="AV74" i="5"/>
  <c r="AQ74" i="5"/>
  <c r="O74" i="5"/>
  <c r="J74" i="5"/>
  <c r="DV74" i="5"/>
  <c r="DH74" i="5"/>
  <c r="DC74" i="5"/>
  <c r="AH17" i="7"/>
  <c r="F72" i="5" s="1"/>
  <c r="G398" i="3"/>
  <c r="G26" i="3"/>
  <c r="G25" i="3"/>
  <c r="G28" i="3"/>
  <c r="G27" i="3"/>
  <c r="G395" i="3"/>
  <c r="H3" i="3"/>
  <c r="R23" i="7"/>
  <c r="AE23" i="7" s="1"/>
  <c r="AH23" i="7" s="1"/>
  <c r="G400" i="3"/>
  <c r="G391" i="3"/>
  <c r="G385" i="3"/>
  <c r="G389" i="3"/>
  <c r="C252" i="4"/>
  <c r="C72" i="4"/>
  <c r="G427" i="3"/>
  <c r="G402" i="3"/>
  <c r="G394" i="3"/>
  <c r="G354" i="3"/>
  <c r="G386" i="3"/>
  <c r="G356" i="3"/>
  <c r="H401" i="3"/>
  <c r="G119" i="3"/>
  <c r="G355" i="3"/>
  <c r="G334" i="3"/>
  <c r="G305" i="3"/>
  <c r="G306" i="3"/>
  <c r="G270" i="3"/>
  <c r="G271" i="3"/>
  <c r="G237" i="3"/>
  <c r="G202" i="3"/>
  <c r="G171" i="3"/>
  <c r="G242" i="3"/>
  <c r="G236" i="3"/>
  <c r="G170" i="3"/>
  <c r="G132" i="3"/>
  <c r="G176" i="3"/>
  <c r="G3" i="8"/>
  <c r="G307" i="3"/>
  <c r="G308" i="3"/>
  <c r="G272" i="3"/>
  <c r="G273" i="3"/>
  <c r="G239" i="3"/>
  <c r="G207" i="3"/>
  <c r="G173" i="3"/>
  <c r="G246" i="3"/>
  <c r="G240" i="3"/>
  <c r="G174" i="3"/>
  <c r="G134" i="3"/>
  <c r="G180" i="3"/>
  <c r="G320" i="3"/>
  <c r="G285" i="3"/>
  <c r="G219" i="3"/>
  <c r="G150" i="3"/>
  <c r="G198" i="3"/>
  <c r="G172" i="3"/>
  <c r="G325" i="3"/>
  <c r="G290" i="3"/>
  <c r="G260" i="3"/>
  <c r="G191" i="3"/>
  <c r="G218" i="3"/>
  <c r="G145" i="3"/>
  <c r="G149" i="3"/>
  <c r="G282" i="3"/>
  <c r="G183" i="3"/>
  <c r="G144" i="3"/>
  <c r="G328" i="3"/>
  <c r="G227" i="3"/>
  <c r="G216" i="3"/>
  <c r="G435" i="3"/>
  <c r="G302" i="3"/>
  <c r="G199" i="3"/>
  <c r="G159" i="3"/>
  <c r="G311" i="3"/>
  <c r="G243" i="3"/>
  <c r="G251" i="3"/>
  <c r="G430" i="3"/>
  <c r="G388" i="3"/>
  <c r="G396" i="3"/>
  <c r="G73" i="5" s="1"/>
  <c r="G341" i="3"/>
  <c r="G343" i="3"/>
  <c r="G345" i="3"/>
  <c r="G347" i="3"/>
  <c r="G349" i="3"/>
  <c r="G50" i="5" s="1"/>
  <c r="G351" i="3"/>
  <c r="G52" i="5" s="1"/>
  <c r="G3" i="9"/>
  <c r="G313" i="3"/>
  <c r="G314" i="3"/>
  <c r="G278" i="3"/>
  <c r="G279" i="3"/>
  <c r="G245" i="3"/>
  <c r="G213" i="3"/>
  <c r="G179" i="3"/>
  <c r="G261" i="3"/>
  <c r="G255" i="3"/>
  <c r="G186" i="3"/>
  <c r="G140" i="3"/>
  <c r="G192" i="3"/>
  <c r="G123" i="3"/>
  <c r="G315" i="3"/>
  <c r="G316" i="3"/>
  <c r="G280" i="3"/>
  <c r="G281" i="3"/>
  <c r="G247" i="3"/>
  <c r="G215" i="3"/>
  <c r="G181" i="3"/>
  <c r="G146" i="3"/>
  <c r="G259" i="3"/>
  <c r="G190" i="3"/>
  <c r="G142" i="3"/>
  <c r="G196" i="3"/>
  <c r="G125" i="3"/>
  <c r="G303" i="3"/>
  <c r="G268" i="3"/>
  <c r="G235" i="3"/>
  <c r="G169" i="3"/>
  <c r="G232" i="3"/>
  <c r="G127" i="3"/>
  <c r="G3" i="4"/>
  <c r="G310" i="3"/>
  <c r="G275" i="3"/>
  <c r="G209" i="3"/>
  <c r="G253" i="3"/>
  <c r="G178" i="3"/>
  <c r="G184" i="3"/>
  <c r="G318" i="3"/>
  <c r="G217" i="3"/>
  <c r="G194" i="3"/>
  <c r="G327" i="3"/>
  <c r="G262" i="3"/>
  <c r="G222" i="3"/>
  <c r="G153" i="3"/>
  <c r="G429" i="3"/>
  <c r="G301" i="3"/>
  <c r="G233" i="3"/>
  <c r="G228" i="3"/>
  <c r="G3" i="5"/>
  <c r="G277" i="3"/>
  <c r="G257" i="3"/>
  <c r="G188" i="3"/>
  <c r="G19" i="3"/>
  <c r="G357" i="3"/>
  <c r="G321" i="3"/>
  <c r="G322" i="3"/>
  <c r="G286" i="3"/>
  <c r="G287" i="3"/>
  <c r="G256" i="3"/>
  <c r="G221" i="3"/>
  <c r="G187" i="3"/>
  <c r="G152" i="3"/>
  <c r="G210" i="3"/>
  <c r="G201" i="3"/>
  <c r="G133" i="3"/>
  <c r="G129" i="3"/>
  <c r="G139" i="3"/>
  <c r="G323" i="3"/>
  <c r="G324" i="3"/>
  <c r="G288" i="3"/>
  <c r="G289" i="3"/>
  <c r="G258" i="3"/>
  <c r="G223" i="3"/>
  <c r="G189" i="3"/>
  <c r="G154" i="3"/>
  <c r="G214" i="3"/>
  <c r="G208" i="3"/>
  <c r="G137" i="3"/>
  <c r="G143" i="3"/>
  <c r="G141" i="3"/>
  <c r="G319" i="3"/>
  <c r="G284" i="3"/>
  <c r="G254" i="3"/>
  <c r="G185" i="3"/>
  <c r="G203" i="3"/>
  <c r="G130" i="3"/>
  <c r="G326" i="3"/>
  <c r="G291" i="3"/>
  <c r="G225" i="3"/>
  <c r="G156" i="3"/>
  <c r="G212" i="3"/>
  <c r="G120" i="3"/>
  <c r="G317" i="3"/>
  <c r="G252" i="3"/>
  <c r="G263" i="3"/>
  <c r="G131" i="3"/>
  <c r="G10" i="3"/>
  <c r="G296" i="3"/>
  <c r="G158" i="3"/>
  <c r="G122" i="3"/>
  <c r="G333" i="3"/>
  <c r="G267" i="3"/>
  <c r="G234" i="3"/>
  <c r="G168" i="3"/>
  <c r="G432" i="3"/>
  <c r="G276" i="3"/>
  <c r="G177" i="3"/>
  <c r="G138" i="3"/>
  <c r="G4" i="3"/>
  <c r="G431" i="3"/>
  <c r="G392" i="3"/>
  <c r="G399" i="3"/>
  <c r="G401" i="3"/>
  <c r="G340" i="3"/>
  <c r="G342" i="3"/>
  <c r="G344" i="3"/>
  <c r="G346" i="3"/>
  <c r="G348" i="3"/>
  <c r="G350" i="3"/>
  <c r="G352" i="3"/>
  <c r="G53" i="5" s="1"/>
  <c r="G329" i="3"/>
  <c r="G330" i="3"/>
  <c r="G297" i="3"/>
  <c r="G298" i="3"/>
  <c r="G264" i="3"/>
  <c r="G229" i="3"/>
  <c r="G195" i="3"/>
  <c r="G163" i="3"/>
  <c r="G226" i="3"/>
  <c r="G220" i="3"/>
  <c r="G151" i="3"/>
  <c r="G124" i="3"/>
  <c r="G157" i="3"/>
  <c r="G331" i="3"/>
  <c r="G332" i="3"/>
  <c r="G299" i="3"/>
  <c r="G300" i="3"/>
  <c r="G265" i="3"/>
  <c r="G231" i="3"/>
  <c r="G197" i="3"/>
  <c r="G165" i="3"/>
  <c r="G230" i="3"/>
  <c r="G224" i="3"/>
  <c r="G155" i="3"/>
  <c r="G126" i="3"/>
  <c r="G164" i="3"/>
  <c r="G7" i="3"/>
  <c r="G335" i="3"/>
  <c r="G304" i="3"/>
  <c r="G269" i="3"/>
  <c r="G200" i="3"/>
  <c r="G238" i="3"/>
  <c r="G166" i="3"/>
  <c r="G135" i="3"/>
  <c r="G309" i="3"/>
  <c r="G274" i="3"/>
  <c r="G241" i="3"/>
  <c r="G175" i="3"/>
  <c r="G244" i="3"/>
  <c r="G136" i="3"/>
  <c r="G283" i="3"/>
  <c r="G148" i="3"/>
  <c r="G121" i="3"/>
  <c r="G433" i="3"/>
  <c r="G295" i="3"/>
  <c r="G193" i="3"/>
  <c r="G147" i="3"/>
  <c r="G428" i="3"/>
  <c r="G266" i="3"/>
  <c r="G167" i="3"/>
  <c r="G128" i="3"/>
  <c r="G434" i="3"/>
  <c r="G312" i="3"/>
  <c r="G211" i="3"/>
  <c r="G182" i="3"/>
  <c r="G13" i="3"/>
  <c r="S19" i="7"/>
  <c r="D113" i="4" s="1"/>
  <c r="C158" i="4"/>
  <c r="C23" i="4"/>
  <c r="C113" i="4"/>
  <c r="C203" i="4"/>
  <c r="M19" i="7"/>
  <c r="C248" i="4"/>
  <c r="C68" i="4"/>
  <c r="Y19" i="7"/>
  <c r="G384" i="3"/>
  <c r="X23" i="7"/>
  <c r="C117" i="4"/>
  <c r="C27" i="4"/>
  <c r="F393" i="3"/>
  <c r="G393" i="3"/>
  <c r="AH15" i="7"/>
  <c r="G390" i="3"/>
  <c r="F390" i="3"/>
  <c r="F385" i="3"/>
  <c r="C159" i="4"/>
  <c r="C69" i="4"/>
  <c r="C204" i="4"/>
  <c r="X20" i="7"/>
  <c r="C24" i="4"/>
  <c r="C114" i="4"/>
  <c r="R20" i="7"/>
  <c r="C249" i="4"/>
  <c r="M23" i="7"/>
  <c r="E189" i="1"/>
  <c r="P99" i="1"/>
  <c r="N100" i="1"/>
  <c r="O100" i="1" s="1"/>
  <c r="P100" i="1" s="1"/>
  <c r="H255" i="14"/>
  <c r="H240" i="14" s="1"/>
  <c r="H541" i="14"/>
  <c r="H550" i="14" s="1"/>
  <c r="F557" i="14"/>
  <c r="F560" i="14"/>
  <c r="F559" i="14"/>
  <c r="F556" i="14"/>
  <c r="F558" i="14"/>
  <c r="C250" i="4"/>
  <c r="C70" i="4"/>
  <c r="R21" i="7"/>
  <c r="X21" i="7"/>
  <c r="C205" i="4"/>
  <c r="C25" i="4"/>
  <c r="C115" i="4"/>
  <c r="C160" i="4"/>
  <c r="C64" i="4"/>
  <c r="Y15" i="7"/>
  <c r="C199" i="4"/>
  <c r="M15" i="7"/>
  <c r="C19" i="4"/>
  <c r="C154" i="4"/>
  <c r="C244" i="4"/>
  <c r="S15" i="7"/>
  <c r="D109" i="4" s="1"/>
  <c r="C109" i="4"/>
  <c r="D229" i="4"/>
  <c r="D274" i="4"/>
  <c r="X22" i="7"/>
  <c r="C116" i="4"/>
  <c r="C206" i="4"/>
  <c r="C251" i="4"/>
  <c r="R22" i="7"/>
  <c r="C26" i="4"/>
  <c r="C161" i="4"/>
  <c r="C71" i="4"/>
  <c r="C15" i="4"/>
  <c r="C60" i="4"/>
  <c r="C240" i="4"/>
  <c r="C195" i="4"/>
  <c r="C150" i="4"/>
  <c r="C105" i="4"/>
  <c r="H402" i="3"/>
  <c r="H385" i="3"/>
  <c r="H386" i="3"/>
  <c r="H392" i="3"/>
  <c r="H399" i="3"/>
  <c r="H341" i="3"/>
  <c r="H388" i="3"/>
  <c r="H393" i="3"/>
  <c r="H390" i="3"/>
  <c r="H396" i="3"/>
  <c r="H73" i="5" s="1"/>
  <c r="H389" i="3"/>
  <c r="H340" i="3"/>
  <c r="H400" i="3"/>
  <c r="H343" i="3"/>
  <c r="H344" i="3"/>
  <c r="H394" i="3"/>
  <c r="H345" i="3"/>
  <c r="H347" i="3"/>
  <c r="H351" i="3"/>
  <c r="H52" i="5" s="1"/>
  <c r="H355" i="3"/>
  <c r="H348" i="3"/>
  <c r="H352" i="3"/>
  <c r="H53" i="5" s="1"/>
  <c r="H356" i="3"/>
  <c r="H346" i="3"/>
  <c r="H349" i="3"/>
  <c r="H50" i="5" s="1"/>
  <c r="H357" i="3"/>
  <c r="H398" i="3"/>
  <c r="H342" i="3"/>
  <c r="H358" i="3"/>
  <c r="H391" i="3"/>
  <c r="H350" i="3"/>
  <c r="H384" i="3"/>
  <c r="H354" i="3"/>
  <c r="H387" i="3"/>
  <c r="H395" i="3"/>
  <c r="C191" i="4"/>
  <c r="C56" i="4"/>
  <c r="C11" i="4"/>
  <c r="C146" i="4"/>
  <c r="C236" i="4"/>
  <c r="C101" i="4"/>
  <c r="E32" i="19"/>
  <c r="E38" i="19"/>
  <c r="E36" i="19"/>
  <c r="E33" i="19"/>
  <c r="C9" i="4"/>
  <c r="C99" i="4"/>
  <c r="C189" i="4"/>
  <c r="C144" i="4"/>
  <c r="C54" i="4"/>
  <c r="C234" i="4"/>
  <c r="C149" i="4"/>
  <c r="C14" i="4"/>
  <c r="C194" i="4"/>
  <c r="C104" i="4"/>
  <c r="C59" i="4"/>
  <c r="C239" i="4"/>
  <c r="C57" i="4"/>
  <c r="C12" i="4"/>
  <c r="C102" i="4"/>
  <c r="C192" i="4"/>
  <c r="C237" i="4"/>
  <c r="C147" i="4"/>
  <c r="C148" i="4"/>
  <c r="C103" i="4"/>
  <c r="C193" i="4"/>
  <c r="C13" i="4"/>
  <c r="C58" i="4"/>
  <c r="C238" i="4"/>
  <c r="C108" i="4"/>
  <c r="C198" i="4"/>
  <c r="C18" i="4"/>
  <c r="C243" i="4"/>
  <c r="C153" i="4"/>
  <c r="C63" i="4"/>
  <c r="F73" i="5"/>
  <c r="C16" i="4"/>
  <c r="C151" i="4"/>
  <c r="C241" i="4"/>
  <c r="C106" i="4"/>
  <c r="C196" i="4"/>
  <c r="C61" i="4"/>
  <c r="C152" i="4"/>
  <c r="C62" i="4"/>
  <c r="C107" i="4"/>
  <c r="C17" i="4"/>
  <c r="C242" i="4"/>
  <c r="C197" i="4"/>
  <c r="M18" i="7"/>
  <c r="C157" i="4"/>
  <c r="C67" i="4"/>
  <c r="S18" i="7"/>
  <c r="D112" i="4" s="1"/>
  <c r="C247" i="4"/>
  <c r="Y18" i="7"/>
  <c r="C22" i="4"/>
  <c r="C112" i="4"/>
  <c r="C202" i="4"/>
  <c r="X16" i="7"/>
  <c r="R16" i="7"/>
  <c r="C20" i="4"/>
  <c r="C155" i="4"/>
  <c r="C110" i="4"/>
  <c r="C245" i="4"/>
  <c r="C65" i="4"/>
  <c r="C200" i="4"/>
  <c r="M17" i="7"/>
  <c r="S17" i="7"/>
  <c r="D111" i="4" s="1"/>
  <c r="Y17" i="7"/>
  <c r="C156" i="4"/>
  <c r="C21" i="4"/>
  <c r="C111" i="4"/>
  <c r="C201" i="4"/>
  <c r="C66" i="4"/>
  <c r="C246" i="4"/>
  <c r="E285" i="14" l="1"/>
  <c r="E290" i="14" s="1"/>
  <c r="E292" i="14" s="1"/>
  <c r="F119" i="4"/>
  <c r="F112" i="4"/>
  <c r="G4" i="21"/>
  <c r="K17" i="19"/>
  <c r="K22" i="19" s="1"/>
  <c r="G34" i="18"/>
  <c r="G22" i="18"/>
  <c r="G23" i="18"/>
  <c r="G25" i="18"/>
  <c r="G24" i="18"/>
  <c r="K21" i="19"/>
  <c r="E283" i="14"/>
  <c r="E287" i="14" s="1"/>
  <c r="N10" i="19"/>
  <c r="N13" i="19" s="1"/>
  <c r="N16" i="19" s="1"/>
  <c r="O10" i="19"/>
  <c r="K20" i="19"/>
  <c r="L13" i="19"/>
  <c r="L17" i="19" s="1"/>
  <c r="L22" i="19" s="1"/>
  <c r="M13" i="19"/>
  <c r="M17" i="19" s="1"/>
  <c r="M22" i="19" s="1"/>
  <c r="L16" i="19"/>
  <c r="L19" i="19" s="1"/>
  <c r="L23" i="19" s="1"/>
  <c r="I142" i="20"/>
  <c r="G22" i="21"/>
  <c r="G27" i="21"/>
  <c r="J116" i="20"/>
  <c r="I95" i="20"/>
  <c r="G57" i="21"/>
  <c r="G64" i="21"/>
  <c r="F55" i="18"/>
  <c r="Q12" i="7"/>
  <c r="AE12" i="7"/>
  <c r="H47" i="5" s="1"/>
  <c r="Q13" i="7"/>
  <c r="AE13" i="7"/>
  <c r="H48" i="5" s="1"/>
  <c r="Q11" i="7"/>
  <c r="AE11" i="7"/>
  <c r="Q14" i="7"/>
  <c r="AE14" i="7"/>
  <c r="H49" i="5" s="1"/>
  <c r="Q7" i="7"/>
  <c r="AE7" i="7"/>
  <c r="G42" i="5" s="1"/>
  <c r="Q9" i="7"/>
  <c r="AE9" i="7"/>
  <c r="G44" i="5" s="1"/>
  <c r="Q8" i="7"/>
  <c r="AE8" i="7"/>
  <c r="H43" i="5" s="1"/>
  <c r="Q10" i="7"/>
  <c r="AE10" i="7"/>
  <c r="J117" i="20"/>
  <c r="G31" i="21"/>
  <c r="F8" i="22"/>
  <c r="H67" i="21" s="1"/>
  <c r="K3" i="20"/>
  <c r="K159" i="20" s="1"/>
  <c r="F4" i="22"/>
  <c r="H3" i="21"/>
  <c r="H22" i="21" s="1"/>
  <c r="G3" i="22"/>
  <c r="G8" i="22" s="1"/>
  <c r="I67" i="21" s="1"/>
  <c r="F125" i="4"/>
  <c r="F170" i="4" s="1"/>
  <c r="F80" i="4" s="1"/>
  <c r="F356" i="14"/>
  <c r="F565" i="14"/>
  <c r="F530" i="14"/>
  <c r="F566" i="14"/>
  <c r="F610" i="14"/>
  <c r="F529" i="14"/>
  <c r="F417" i="14"/>
  <c r="F418" i="14"/>
  <c r="F473" i="14"/>
  <c r="F501" i="14"/>
  <c r="F445" i="14"/>
  <c r="F611" i="14"/>
  <c r="F446" i="14"/>
  <c r="F502" i="14"/>
  <c r="F474" i="14"/>
  <c r="F306" i="14"/>
  <c r="F331" i="14"/>
  <c r="F348" i="14"/>
  <c r="F347" i="14"/>
  <c r="F297" i="14"/>
  <c r="F372" i="14"/>
  <c r="F373" i="14"/>
  <c r="F322" i="14"/>
  <c r="F298" i="14"/>
  <c r="F323" i="14"/>
  <c r="F256" i="14"/>
  <c r="G256" i="14" s="1"/>
  <c r="F281" i="14"/>
  <c r="F109" i="4"/>
  <c r="F154" i="4" s="1"/>
  <c r="F64" i="4" s="1"/>
  <c r="F132" i="4"/>
  <c r="F177" i="4" s="1"/>
  <c r="F87" i="4" s="1"/>
  <c r="F139" i="4"/>
  <c r="F184" i="4" s="1"/>
  <c r="F94" i="4" s="1"/>
  <c r="F103" i="4"/>
  <c r="F148" i="4" s="1"/>
  <c r="F58" i="4" s="1"/>
  <c r="F99" i="4"/>
  <c r="F144" i="4" s="1"/>
  <c r="F54" i="4" s="1"/>
  <c r="F105" i="4"/>
  <c r="F150" i="4" s="1"/>
  <c r="F60" i="4" s="1"/>
  <c r="F121" i="4"/>
  <c r="F166" i="4" s="1"/>
  <c r="F76" i="4" s="1"/>
  <c r="F123" i="4"/>
  <c r="F168" i="4" s="1"/>
  <c r="F78" i="4" s="1"/>
  <c r="F122" i="4"/>
  <c r="F167" i="4" s="1"/>
  <c r="F77" i="4" s="1"/>
  <c r="F124" i="4"/>
  <c r="F169" i="4" s="1"/>
  <c r="F79" i="4" s="1"/>
  <c r="F127" i="4"/>
  <c r="F172" i="4" s="1"/>
  <c r="F82" i="4" s="1"/>
  <c r="F134" i="4"/>
  <c r="F179" i="4" s="1"/>
  <c r="F89" i="4" s="1"/>
  <c r="F106" i="4"/>
  <c r="F151" i="4" s="1"/>
  <c r="F61" i="4" s="1"/>
  <c r="F102" i="4"/>
  <c r="F147" i="4" s="1"/>
  <c r="F57" i="4" s="1"/>
  <c r="F101" i="4"/>
  <c r="F146" i="4" s="1"/>
  <c r="F56" i="4" s="1"/>
  <c r="F206" i="4"/>
  <c r="F251" i="4" s="1"/>
  <c r="F114" i="4"/>
  <c r="F159" i="4" s="1"/>
  <c r="F69" i="4" s="1"/>
  <c r="F229" i="4"/>
  <c r="F274" i="4" s="1"/>
  <c r="F118" i="4"/>
  <c r="F163" i="4" s="1"/>
  <c r="F73" i="4" s="1"/>
  <c r="F138" i="4"/>
  <c r="F183" i="4" s="1"/>
  <c r="F93" i="4" s="1"/>
  <c r="F213" i="4"/>
  <c r="F258" i="4" s="1"/>
  <c r="F104" i="4"/>
  <c r="F149" i="4" s="1"/>
  <c r="F59" i="4" s="1"/>
  <c r="F116" i="4"/>
  <c r="F161" i="4" s="1"/>
  <c r="F71" i="4" s="1"/>
  <c r="F205" i="4"/>
  <c r="F250" i="4" s="1"/>
  <c r="F136" i="4"/>
  <c r="F181" i="4" s="1"/>
  <c r="F91" i="4" s="1"/>
  <c r="F128" i="4"/>
  <c r="F173" i="4" s="1"/>
  <c r="F83" i="4" s="1"/>
  <c r="F108" i="4"/>
  <c r="F153" i="4" s="1"/>
  <c r="F63" i="4" s="1"/>
  <c r="F117" i="4"/>
  <c r="F162" i="4" s="1"/>
  <c r="F72" i="4" s="1"/>
  <c r="F113" i="4"/>
  <c r="F158" i="4" s="1"/>
  <c r="F68" i="4" s="1"/>
  <c r="F280" i="4"/>
  <c r="F10" i="9" s="1"/>
  <c r="F137" i="4"/>
  <c r="F182" i="4" s="1"/>
  <c r="F92" i="4" s="1"/>
  <c r="F228" i="4"/>
  <c r="F273" i="4" s="1"/>
  <c r="F215" i="4"/>
  <c r="F260" i="4" s="1"/>
  <c r="F126" i="4"/>
  <c r="F171" i="4" s="1"/>
  <c r="F81" i="4" s="1"/>
  <c r="F111" i="4"/>
  <c r="F156" i="4" s="1"/>
  <c r="F66" i="4" s="1"/>
  <c r="F24" i="8"/>
  <c r="F22" i="16" s="1"/>
  <c r="F130" i="4"/>
  <c r="F175" i="4" s="1"/>
  <c r="F85" i="4" s="1"/>
  <c r="F225" i="4"/>
  <c r="F270" i="4" s="1"/>
  <c r="F110" i="4"/>
  <c r="F155" i="4" s="1"/>
  <c r="F65" i="4" s="1"/>
  <c r="F200" i="4"/>
  <c r="F245" i="4" s="1"/>
  <c r="F107" i="4"/>
  <c r="F152" i="4" s="1"/>
  <c r="F62" i="4" s="1"/>
  <c r="F115" i="4"/>
  <c r="F160" i="4" s="1"/>
  <c r="F70" i="4" s="1"/>
  <c r="F204" i="4"/>
  <c r="F249" i="4" s="1"/>
  <c r="F207" i="4"/>
  <c r="F252" i="4" s="1"/>
  <c r="F217" i="4"/>
  <c r="F262" i="4" s="1"/>
  <c r="F131" i="4"/>
  <c r="F176" i="4" s="1"/>
  <c r="F86" i="4" s="1"/>
  <c r="F133" i="4"/>
  <c r="F178" i="4" s="1"/>
  <c r="F88" i="4" s="1"/>
  <c r="F129" i="4"/>
  <c r="F174" i="4" s="1"/>
  <c r="F84" i="4" s="1"/>
  <c r="F120" i="4"/>
  <c r="F165" i="4" s="1"/>
  <c r="F75" i="4" s="1"/>
  <c r="F208" i="4"/>
  <c r="F253" i="4" s="1"/>
  <c r="F21" i="9"/>
  <c r="F18" i="15" s="1"/>
  <c r="G22" i="4"/>
  <c r="G19" i="4"/>
  <c r="G20" i="4"/>
  <c r="G24" i="4"/>
  <c r="G23" i="4"/>
  <c r="G25" i="4"/>
  <c r="G21" i="4"/>
  <c r="G32" i="4"/>
  <c r="G28" i="4"/>
  <c r="G29" i="4"/>
  <c r="G26" i="4"/>
  <c r="G27" i="4"/>
  <c r="G30" i="4"/>
  <c r="G34" i="4"/>
  <c r="G33" i="4"/>
  <c r="G35" i="4"/>
  <c r="G39" i="4"/>
  <c r="G36" i="4"/>
  <c r="G31" i="4"/>
  <c r="G37" i="4"/>
  <c r="G41" i="4"/>
  <c r="G40" i="4"/>
  <c r="G46" i="4"/>
  <c r="G42" i="4"/>
  <c r="G43" i="4"/>
  <c r="G47" i="4"/>
  <c r="G38" i="4"/>
  <c r="G44" i="4"/>
  <c r="G48" i="4"/>
  <c r="G49" i="4"/>
  <c r="G45" i="4"/>
  <c r="G76" i="3"/>
  <c r="S88" i="20"/>
  <c r="BH88" i="20"/>
  <c r="AY88" i="20"/>
  <c r="H302" i="3"/>
  <c r="H33" i="3"/>
  <c r="H77" i="3" s="1"/>
  <c r="H35" i="3"/>
  <c r="H79" i="3" s="1"/>
  <c r="H36" i="3"/>
  <c r="H80" i="3" s="1"/>
  <c r="H34" i="3"/>
  <c r="H78" i="3" s="1"/>
  <c r="H37" i="3"/>
  <c r="H81" i="3" s="1"/>
  <c r="H41" i="3"/>
  <c r="H85" i="3" s="1"/>
  <c r="H32" i="3"/>
  <c r="H76" i="3" s="1"/>
  <c r="H39" i="3"/>
  <c r="H83" i="3" s="1"/>
  <c r="H43" i="3"/>
  <c r="H87" i="3" s="1"/>
  <c r="H45" i="3"/>
  <c r="H89" i="3" s="1"/>
  <c r="H38" i="3"/>
  <c r="H82" i="3" s="1"/>
  <c r="H44" i="3"/>
  <c r="H88" i="3" s="1"/>
  <c r="H48" i="3"/>
  <c r="H92" i="3" s="1"/>
  <c r="H40" i="3"/>
  <c r="H84" i="3" s="1"/>
  <c r="H46" i="3"/>
  <c r="H90" i="3" s="1"/>
  <c r="H53" i="3"/>
  <c r="H97" i="3" s="1"/>
  <c r="H52" i="3"/>
  <c r="H96" i="3" s="1"/>
  <c r="H56" i="3"/>
  <c r="H100" i="3" s="1"/>
  <c r="H50" i="3"/>
  <c r="H94" i="3" s="1"/>
  <c r="H60" i="3"/>
  <c r="H104" i="3" s="1"/>
  <c r="H64" i="3"/>
  <c r="H108" i="3" s="1"/>
  <c r="H68" i="3"/>
  <c r="H112" i="3" s="1"/>
  <c r="H59" i="3"/>
  <c r="H103" i="3" s="1"/>
  <c r="H63" i="3"/>
  <c r="H107" i="3" s="1"/>
  <c r="H67" i="3"/>
  <c r="H111" i="3" s="1"/>
  <c r="H71" i="3"/>
  <c r="H115" i="3" s="1"/>
  <c r="H42" i="3"/>
  <c r="H86" i="3" s="1"/>
  <c r="H49" i="3"/>
  <c r="H93" i="3" s="1"/>
  <c r="H57" i="3"/>
  <c r="H101" i="3" s="1"/>
  <c r="H65" i="3"/>
  <c r="H109" i="3" s="1"/>
  <c r="H54" i="3"/>
  <c r="H98" i="3" s="1"/>
  <c r="H51" i="3"/>
  <c r="H95" i="3" s="1"/>
  <c r="H61" i="3"/>
  <c r="H105" i="3" s="1"/>
  <c r="H47" i="3"/>
  <c r="H91" i="3" s="1"/>
  <c r="H62" i="3"/>
  <c r="H106" i="3" s="1"/>
  <c r="H70" i="3"/>
  <c r="H114" i="3" s="1"/>
  <c r="H55" i="3"/>
  <c r="H99" i="3" s="1"/>
  <c r="H58" i="3"/>
  <c r="H102" i="3" s="1"/>
  <c r="H66" i="3"/>
  <c r="H110" i="3" s="1"/>
  <c r="H69" i="3"/>
  <c r="H113" i="3" s="1"/>
  <c r="H31" i="3"/>
  <c r="BM88" i="20"/>
  <c r="F20" i="8"/>
  <c r="F18" i="16" s="1"/>
  <c r="BA88" i="20"/>
  <c r="F9" i="9"/>
  <c r="F15" i="8"/>
  <c r="F17" i="8"/>
  <c r="F11" i="9"/>
  <c r="F287" i="4"/>
  <c r="F41" i="9" s="1"/>
  <c r="F38" i="15" s="1"/>
  <c r="E274" i="14"/>
  <c r="E602" i="14"/>
  <c r="E604" i="14" s="1"/>
  <c r="E606" i="14" s="1"/>
  <c r="E257" i="14"/>
  <c r="E260" i="14" s="1"/>
  <c r="G238" i="14"/>
  <c r="F272" i="14"/>
  <c r="F273" i="14"/>
  <c r="E383" i="14"/>
  <c r="Q544" i="14"/>
  <c r="BQ88" i="20"/>
  <c r="AM88" i="20"/>
  <c r="AE88" i="20"/>
  <c r="BR88" i="20"/>
  <c r="AO88" i="20"/>
  <c r="AU88" i="20"/>
  <c r="T88" i="20"/>
  <c r="AR88" i="20"/>
  <c r="X88" i="20"/>
  <c r="M88" i="20"/>
  <c r="F39" i="15"/>
  <c r="F56" i="9"/>
  <c r="Y88" i="20"/>
  <c r="BB88" i="20"/>
  <c r="AJ88" i="20"/>
  <c r="AP88" i="20"/>
  <c r="J88" i="20"/>
  <c r="BO88" i="20"/>
  <c r="U88" i="20"/>
  <c r="AH88" i="20"/>
  <c r="Q88" i="20"/>
  <c r="AA88" i="20"/>
  <c r="AV88" i="20"/>
  <c r="AT88" i="20"/>
  <c r="BD88" i="20"/>
  <c r="BI88" i="20"/>
  <c r="N88" i="20"/>
  <c r="BE88" i="20"/>
  <c r="K88" i="20"/>
  <c r="O88" i="20"/>
  <c r="BN88" i="20"/>
  <c r="AN88" i="20"/>
  <c r="AZ88" i="20"/>
  <c r="AX88" i="20"/>
  <c r="W88" i="20"/>
  <c r="AK88" i="20"/>
  <c r="AD88" i="20"/>
  <c r="BJ88" i="20"/>
  <c r="BF88" i="20"/>
  <c r="BL88" i="20"/>
  <c r="AB88" i="20"/>
  <c r="L88" i="20"/>
  <c r="G75" i="3"/>
  <c r="BK88" i="20"/>
  <c r="AL88" i="20"/>
  <c r="AC88" i="20"/>
  <c r="AI88" i="20"/>
  <c r="P88" i="20"/>
  <c r="AF88" i="20"/>
  <c r="AQ88" i="20"/>
  <c r="AS88" i="20"/>
  <c r="R88" i="20"/>
  <c r="Z88" i="20"/>
  <c r="BG88" i="20"/>
  <c r="AW88" i="20"/>
  <c r="V88" i="20"/>
  <c r="BC88" i="20"/>
  <c r="AG88" i="20"/>
  <c r="F22" i="8"/>
  <c r="F20" i="16" s="1"/>
  <c r="J4" i="20"/>
  <c r="P13" i="18"/>
  <c r="N14" i="18"/>
  <c r="O14" i="18" s="1"/>
  <c r="F185" i="14"/>
  <c r="F186" i="14" s="1"/>
  <c r="D234" i="4"/>
  <c r="D189" i="4"/>
  <c r="H72" i="5"/>
  <c r="D216" i="4"/>
  <c r="F164" i="4"/>
  <c r="F74" i="4" s="1"/>
  <c r="D219" i="4"/>
  <c r="F219" i="4" s="1"/>
  <c r="H328" i="3"/>
  <c r="H123" i="3"/>
  <c r="H169" i="3"/>
  <c r="H240" i="3"/>
  <c r="H311" i="3"/>
  <c r="H172" i="3"/>
  <c r="H207" i="3"/>
  <c r="AC31" i="7"/>
  <c r="H129" i="3"/>
  <c r="H176" i="3"/>
  <c r="H308" i="3"/>
  <c r="H3" i="8"/>
  <c r="H332" i="3"/>
  <c r="H319" i="3"/>
  <c r="H214" i="3"/>
  <c r="H164" i="3"/>
  <c r="H268" i="3"/>
  <c r="H296" i="3"/>
  <c r="H179" i="3"/>
  <c r="H282" i="3"/>
  <c r="H144" i="3"/>
  <c r="H202" i="3"/>
  <c r="H145" i="3"/>
  <c r="H170" i="3"/>
  <c r="H19" i="3"/>
  <c r="H147" i="3"/>
  <c r="H143" i="3"/>
  <c r="H210" i="3"/>
  <c r="H166" i="3"/>
  <c r="H261" i="3"/>
  <c r="H278" i="3"/>
  <c r="H331" i="3"/>
  <c r="H317" i="3"/>
  <c r="H234" i="3"/>
  <c r="H310" i="3"/>
  <c r="H433" i="3"/>
  <c r="H272" i="3"/>
  <c r="H269" i="3"/>
  <c r="H291" i="3"/>
  <c r="H245" i="3"/>
  <c r="H152" i="3"/>
  <c r="H227" i="3"/>
  <c r="H267" i="3"/>
  <c r="H253" i="3"/>
  <c r="H194" i="3"/>
  <c r="H309" i="3"/>
  <c r="H201" i="3"/>
  <c r="H151" i="3"/>
  <c r="H173" i="3"/>
  <c r="H237" i="3"/>
  <c r="H186" i="3"/>
  <c r="H7" i="3"/>
  <c r="H59" i="8" s="1"/>
  <c r="H222" i="3"/>
  <c r="H244" i="3"/>
  <c r="H273" i="3"/>
  <c r="H271" i="3"/>
  <c r="H167" i="3"/>
  <c r="H220" i="3"/>
  <c r="D35" i="4"/>
  <c r="AC32" i="7"/>
  <c r="AC29" i="7"/>
  <c r="AC36" i="7"/>
  <c r="AC26" i="7"/>
  <c r="H297" i="3"/>
  <c r="H256" i="3"/>
  <c r="H148" i="3"/>
  <c r="H239" i="3"/>
  <c r="H231" i="3"/>
  <c r="H235" i="3"/>
  <c r="H225" i="3"/>
  <c r="H174" i="3"/>
  <c r="H3" i="4"/>
  <c r="H137" i="3"/>
  <c r="H127" i="3"/>
  <c r="H432" i="3"/>
  <c r="H315" i="3"/>
  <c r="H427" i="3"/>
  <c r="H223" i="3"/>
  <c r="H133" i="3"/>
  <c r="H306" i="3"/>
  <c r="H247" i="3"/>
  <c r="H132" i="3"/>
  <c r="H243" i="3"/>
  <c r="H159" i="3"/>
  <c r="H283" i="3"/>
  <c r="H184" i="3"/>
  <c r="H177" i="3"/>
  <c r="H157" i="3"/>
  <c r="H200" i="3"/>
  <c r="H119" i="3"/>
  <c r="H260" i="3"/>
  <c r="H288" i="3"/>
  <c r="H428" i="3"/>
  <c r="H333" i="3"/>
  <c r="H330" i="3"/>
  <c r="H289" i="3"/>
  <c r="H208" i="3"/>
  <c r="H192" i="3"/>
  <c r="H316" i="3"/>
  <c r="H140" i="3"/>
  <c r="H191" i="3"/>
  <c r="H254" i="3"/>
  <c r="H3" i="5"/>
  <c r="H109" i="5" s="1"/>
  <c r="H135" i="3"/>
  <c r="H212" i="3"/>
  <c r="H276" i="3"/>
  <c r="H10" i="3"/>
  <c r="H3" i="9"/>
  <c r="H48" i="9" s="1"/>
  <c r="H226" i="3"/>
  <c r="H185" i="3"/>
  <c r="H299" i="3"/>
  <c r="H221" i="3"/>
  <c r="H141" i="3"/>
  <c r="H265" i="3"/>
  <c r="H188" i="3"/>
  <c r="H270" i="3"/>
  <c r="H312" i="3"/>
  <c r="H138" i="3"/>
  <c r="H189" i="3"/>
  <c r="H252" i="3"/>
  <c r="H334" i="3"/>
  <c r="D28" i="4"/>
  <c r="H190" i="3"/>
  <c r="H142" i="3"/>
  <c r="H307" i="3"/>
  <c r="H298" i="3"/>
  <c r="H431" i="3"/>
  <c r="H120" i="3"/>
  <c r="H175" i="3"/>
  <c r="H165" i="3"/>
  <c r="H163" i="3"/>
  <c r="H193" i="3"/>
  <c r="H4" i="3"/>
  <c r="H430" i="3"/>
  <c r="H128" i="3"/>
  <c r="H171" i="3"/>
  <c r="H285" i="3"/>
  <c r="H275" i="3"/>
  <c r="H434" i="3"/>
  <c r="H259" i="3"/>
  <c r="H187" i="3"/>
  <c r="H246" i="3"/>
  <c r="H122" i="3"/>
  <c r="H233" i="3"/>
  <c r="H279" i="3"/>
  <c r="H295" i="3"/>
  <c r="H126" i="3"/>
  <c r="H203" i="3"/>
  <c r="H263" i="3"/>
  <c r="H13" i="3"/>
  <c r="H68" i="8" s="1"/>
  <c r="H313" i="3"/>
  <c r="H258" i="3"/>
  <c r="H213" i="3"/>
  <c r="H242" i="3"/>
  <c r="H198" i="3"/>
  <c r="H322" i="3"/>
  <c r="H125" i="3"/>
  <c r="H266" i="3"/>
  <c r="H156" i="3"/>
  <c r="H219" i="3"/>
  <c r="H303" i="3"/>
  <c r="H130" i="3"/>
  <c r="H181" i="3"/>
  <c r="H241" i="3"/>
  <c r="H325" i="3"/>
  <c r="H264" i="3"/>
  <c r="H149" i="3"/>
  <c r="H134" i="3"/>
  <c r="H224" i="3"/>
  <c r="H215" i="3"/>
  <c r="H153" i="3"/>
  <c r="H230" i="3"/>
  <c r="H277" i="3"/>
  <c r="H154" i="3"/>
  <c r="H217" i="3"/>
  <c r="H301" i="3"/>
  <c r="I3" i="3"/>
  <c r="I341" i="3" s="1"/>
  <c r="AC45" i="7"/>
  <c r="H211" i="3"/>
  <c r="H318" i="3"/>
  <c r="H232" i="3"/>
  <c r="H287" i="3"/>
  <c r="H124" i="3"/>
  <c r="H314" i="3"/>
  <c r="H300" i="3"/>
  <c r="H284" i="3"/>
  <c r="H274" i="3"/>
  <c r="H216" i="3"/>
  <c r="H238" i="3"/>
  <c r="H228" i="3"/>
  <c r="H429" i="3"/>
  <c r="H251" i="3"/>
  <c r="H182" i="3"/>
  <c r="H136" i="3"/>
  <c r="H183" i="3"/>
  <c r="H327" i="3"/>
  <c r="H236" i="3"/>
  <c r="H155" i="3"/>
  <c r="H139" i="3"/>
  <c r="H323" i="3"/>
  <c r="H321" i="3"/>
  <c r="H281" i="3"/>
  <c r="H196" i="3"/>
  <c r="H320" i="3"/>
  <c r="H197" i="3"/>
  <c r="H335" i="3"/>
  <c r="H229" i="3"/>
  <c r="H195" i="3"/>
  <c r="H150" i="3"/>
  <c r="H168" i="3"/>
  <c r="H131" i="3"/>
  <c r="H290" i="3"/>
  <c r="H286" i="3"/>
  <c r="H180" i="3"/>
  <c r="H257" i="3"/>
  <c r="H304" i="3"/>
  <c r="H146" i="3"/>
  <c r="H209" i="3"/>
  <c r="H326" i="3"/>
  <c r="H280" i="3"/>
  <c r="H435" i="3"/>
  <c r="H329" i="3"/>
  <c r="H324" i="3"/>
  <c r="H158" i="3"/>
  <c r="H305" i="3"/>
  <c r="H218" i="3"/>
  <c r="H121" i="3"/>
  <c r="H199" i="3"/>
  <c r="H262" i="3"/>
  <c r="H178" i="3"/>
  <c r="H255" i="3"/>
  <c r="D262" i="4"/>
  <c r="H22" i="3"/>
  <c r="D273" i="4"/>
  <c r="I186" i="14"/>
  <c r="E186" i="14"/>
  <c r="G186" i="14"/>
  <c r="AC44" i="7"/>
  <c r="F23" i="8"/>
  <c r="F21" i="16" s="1"/>
  <c r="D222" i="4"/>
  <c r="AC8" i="7"/>
  <c r="Q23" i="7"/>
  <c r="AC6" i="7"/>
  <c r="AC10" i="7"/>
  <c r="AC7" i="7"/>
  <c r="AC35" i="7"/>
  <c r="H70" i="5"/>
  <c r="F17" i="9"/>
  <c r="F14" i="15" s="1"/>
  <c r="AC33" i="7"/>
  <c r="AC38" i="7"/>
  <c r="AC12" i="7"/>
  <c r="AC11" i="7"/>
  <c r="AC13" i="7"/>
  <c r="AC14" i="7"/>
  <c r="AC9" i="7"/>
  <c r="F157" i="4"/>
  <c r="F67" i="4" s="1"/>
  <c r="AC42" i="7"/>
  <c r="F18" i="9"/>
  <c r="F15" i="15" s="1"/>
  <c r="F21" i="8"/>
  <c r="F19" i="16" s="1"/>
  <c r="AC27" i="7"/>
  <c r="AC34" i="7"/>
  <c r="D224" i="4"/>
  <c r="D269" i="4"/>
  <c r="D29" i="4"/>
  <c r="AC25" i="7"/>
  <c r="D226" i="4"/>
  <c r="D271" i="4"/>
  <c r="D41" i="4"/>
  <c r="AC37" i="7"/>
  <c r="D256" i="4"/>
  <c r="D211" i="4"/>
  <c r="F211" i="4" s="1"/>
  <c r="D32" i="4"/>
  <c r="AC28" i="7"/>
  <c r="D259" i="4"/>
  <c r="D214" i="4"/>
  <c r="F214" i="4" s="1"/>
  <c r="D47" i="4"/>
  <c r="AC43" i="7"/>
  <c r="D223" i="4"/>
  <c r="D268" i="4"/>
  <c r="D43" i="4"/>
  <c r="AC39" i="7"/>
  <c r="F34" i="8"/>
  <c r="F32" i="16" s="1"/>
  <c r="F33" i="9"/>
  <c r="F30" i="15" s="1"/>
  <c r="AC30" i="7"/>
  <c r="D218" i="4"/>
  <c r="D263" i="4"/>
  <c r="D220" i="4"/>
  <c r="D265" i="4"/>
  <c r="D254" i="4"/>
  <c r="D209" i="4"/>
  <c r="D272" i="4"/>
  <c r="D227" i="4"/>
  <c r="F227" i="4" s="1"/>
  <c r="D266" i="4"/>
  <c r="D221" i="4"/>
  <c r="F221" i="4" s="1"/>
  <c r="D257" i="4"/>
  <c r="D212" i="4"/>
  <c r="D210" i="4"/>
  <c r="D255" i="4"/>
  <c r="D44" i="4"/>
  <c r="AC40" i="7"/>
  <c r="G72" i="5"/>
  <c r="G2" i="3"/>
  <c r="G2" i="9" s="1"/>
  <c r="H28" i="3"/>
  <c r="H27" i="3"/>
  <c r="H26" i="3"/>
  <c r="H25" i="3"/>
  <c r="G59" i="8"/>
  <c r="G58" i="8"/>
  <c r="G104" i="5"/>
  <c r="G4" i="5"/>
  <c r="G109" i="5"/>
  <c r="G16" i="5"/>
  <c r="G80" i="5"/>
  <c r="G92" i="5"/>
  <c r="G65" i="8"/>
  <c r="G55" i="8"/>
  <c r="G47" i="8"/>
  <c r="G56" i="8"/>
  <c r="G40" i="8"/>
  <c r="G54" i="8"/>
  <c r="G64" i="8"/>
  <c r="G48" i="8"/>
  <c r="G4" i="8"/>
  <c r="G45" i="8"/>
  <c r="G63" i="8"/>
  <c r="G4" i="4"/>
  <c r="G285" i="4"/>
  <c r="G67" i="8"/>
  <c r="G68" i="8"/>
  <c r="G47" i="9"/>
  <c r="G42" i="9"/>
  <c r="G4" i="9"/>
  <c r="G48" i="9"/>
  <c r="AC19" i="7"/>
  <c r="D23" i="4"/>
  <c r="D203" i="4"/>
  <c r="D248" i="4"/>
  <c r="G70" i="5"/>
  <c r="F70" i="5"/>
  <c r="AE20" i="7"/>
  <c r="H55" i="5" s="1"/>
  <c r="M20" i="7"/>
  <c r="Q20" i="7"/>
  <c r="D27" i="4"/>
  <c r="AC23" i="7"/>
  <c r="I255" i="14"/>
  <c r="I240" i="14" s="1"/>
  <c r="F561" i="14"/>
  <c r="G557" i="14"/>
  <c r="G560" i="14"/>
  <c r="G556" i="14"/>
  <c r="G558" i="14"/>
  <c r="G559" i="14"/>
  <c r="I541" i="14"/>
  <c r="I550" i="14" s="1"/>
  <c r="D195" i="4"/>
  <c r="F195" i="4" s="1"/>
  <c r="D240" i="4"/>
  <c r="D15" i="4"/>
  <c r="F15" i="4" s="1"/>
  <c r="G15" i="4" s="1"/>
  <c r="AE22" i="7"/>
  <c r="H57" i="5" s="1"/>
  <c r="M22" i="7"/>
  <c r="Q22" i="7"/>
  <c r="D19" i="4"/>
  <c r="AC15" i="7"/>
  <c r="Q21" i="7"/>
  <c r="AE21" i="7"/>
  <c r="H56" i="5" s="1"/>
  <c r="M21" i="7"/>
  <c r="D199" i="4"/>
  <c r="D244" i="4"/>
  <c r="D236" i="4"/>
  <c r="D191" i="4"/>
  <c r="I402" i="3"/>
  <c r="I384" i="3"/>
  <c r="I390" i="3"/>
  <c r="I385" i="3"/>
  <c r="I387" i="3"/>
  <c r="I394" i="3"/>
  <c r="I401" i="3"/>
  <c r="I392" i="3"/>
  <c r="I395" i="3"/>
  <c r="I72" i="5" s="1"/>
  <c r="I400" i="3"/>
  <c r="I388" i="3"/>
  <c r="I391" i="3"/>
  <c r="I393" i="3"/>
  <c r="I70" i="5" s="1"/>
  <c r="I399" i="3"/>
  <c r="I398" i="3"/>
  <c r="I389" i="3"/>
  <c r="I396" i="3"/>
  <c r="I73" i="5" s="1"/>
  <c r="I342" i="3"/>
  <c r="I343" i="3"/>
  <c r="I344" i="3"/>
  <c r="I350" i="3"/>
  <c r="I354" i="3"/>
  <c r="I347" i="3"/>
  <c r="I351" i="3"/>
  <c r="I52" i="5" s="1"/>
  <c r="I355" i="3"/>
  <c r="I352" i="3"/>
  <c r="I53" i="5" s="1"/>
  <c r="I349" i="3"/>
  <c r="I50" i="5" s="1"/>
  <c r="I356" i="3"/>
  <c r="I357" i="3"/>
  <c r="I358" i="3"/>
  <c r="AF89" i="20"/>
  <c r="AX89" i="20"/>
  <c r="M89" i="20"/>
  <c r="BA89" i="20"/>
  <c r="T89" i="20"/>
  <c r="AL89" i="20"/>
  <c r="BG89" i="20"/>
  <c r="Q89" i="20"/>
  <c r="BM89" i="20"/>
  <c r="Z89" i="20"/>
  <c r="AU89" i="20"/>
  <c r="BH89" i="20"/>
  <c r="AG89" i="20"/>
  <c r="N89" i="20"/>
  <c r="AI89" i="20"/>
  <c r="P89" i="20"/>
  <c r="AH89" i="20"/>
  <c r="BC89" i="20"/>
  <c r="BP89" i="20"/>
  <c r="BE89" i="20"/>
  <c r="V89" i="20"/>
  <c r="AQ89" i="20"/>
  <c r="BD89" i="20"/>
  <c r="U89" i="20"/>
  <c r="J89" i="20"/>
  <c r="AE89" i="20"/>
  <c r="AR89" i="20"/>
  <c r="BJ89" i="20"/>
  <c r="AW89" i="20"/>
  <c r="S89" i="20"/>
  <c r="BL89" i="20"/>
  <c r="AS89" i="20"/>
  <c r="R89" i="20"/>
  <c r="AM89" i="20"/>
  <c r="AZ89" i="20"/>
  <c r="BR89" i="20"/>
  <c r="BQ89" i="20"/>
  <c r="AA89" i="20"/>
  <c r="AN89" i="20"/>
  <c r="BF89" i="20"/>
  <c r="AO89" i="20"/>
  <c r="O89" i="20"/>
  <c r="AB89" i="20"/>
  <c r="AT89" i="20"/>
  <c r="BO89" i="20"/>
  <c r="AK89" i="20"/>
  <c r="W89" i="20"/>
  <c r="K89" i="20"/>
  <c r="Y89" i="20"/>
  <c r="AV89" i="20"/>
  <c r="AJ89" i="20"/>
  <c r="X89" i="20"/>
  <c r="L89" i="20"/>
  <c r="BN89" i="20"/>
  <c r="BB89" i="20"/>
  <c r="AP89" i="20"/>
  <c r="AD89" i="20"/>
  <c r="BK89" i="20"/>
  <c r="AY89" i="20"/>
  <c r="BI89" i="20"/>
  <c r="AC89" i="20"/>
  <c r="BL91" i="20"/>
  <c r="AX91" i="20"/>
  <c r="AH91" i="20"/>
  <c r="S91" i="20"/>
  <c r="AR91" i="20"/>
  <c r="O91" i="20"/>
  <c r="AA91" i="20"/>
  <c r="AM91" i="20"/>
  <c r="U91" i="20"/>
  <c r="BK91" i="20"/>
  <c r="AC91" i="20"/>
  <c r="BM91" i="20"/>
  <c r="AP91" i="20"/>
  <c r="Y91" i="20"/>
  <c r="BI91" i="20"/>
  <c r="P91" i="20"/>
  <c r="AF91" i="20"/>
  <c r="AK91" i="20"/>
  <c r="BH91" i="20"/>
  <c r="BN91" i="20"/>
  <c r="AS91" i="20"/>
  <c r="AB91" i="20"/>
  <c r="AO91" i="20"/>
  <c r="J91" i="20"/>
  <c r="V91" i="20"/>
  <c r="T91" i="20"/>
  <c r="AT91" i="20"/>
  <c r="BF91" i="20"/>
  <c r="BR91" i="20"/>
  <c r="Q91" i="20"/>
  <c r="BD91" i="20"/>
  <c r="BP91" i="20"/>
  <c r="AD91" i="20"/>
  <c r="BO91" i="20"/>
  <c r="BA91" i="20"/>
  <c r="R91" i="20"/>
  <c r="AN91" i="20"/>
  <c r="AU91" i="20"/>
  <c r="K91" i="20"/>
  <c r="BQ91" i="20"/>
  <c r="Z91" i="20"/>
  <c r="BE91" i="20"/>
  <c r="AI91" i="20"/>
  <c r="M91" i="20"/>
  <c r="BB91" i="20"/>
  <c r="AJ91" i="20"/>
  <c r="AE91" i="20"/>
  <c r="BC91" i="20"/>
  <c r="L91" i="20"/>
  <c r="BJ91" i="20"/>
  <c r="X91" i="20"/>
  <c r="AQ91" i="20"/>
  <c r="AZ91" i="20"/>
  <c r="W91" i="20"/>
  <c r="AL91" i="20"/>
  <c r="AW91" i="20"/>
  <c r="AV91" i="20"/>
  <c r="BG91" i="20"/>
  <c r="N91" i="20"/>
  <c r="AY91" i="20"/>
  <c r="AG91" i="20"/>
  <c r="E41" i="19"/>
  <c r="D11" i="4"/>
  <c r="F11" i="4" s="1"/>
  <c r="G11" i="4" s="1"/>
  <c r="D10" i="4"/>
  <c r="Q16" i="7"/>
  <c r="AE16" i="7"/>
  <c r="AC18" i="7"/>
  <c r="D22" i="4"/>
  <c r="D190" i="4"/>
  <c r="D235" i="4"/>
  <c r="AC17" i="7"/>
  <c r="D21" i="4"/>
  <c r="D197" i="4"/>
  <c r="F197" i="4" s="1"/>
  <c r="D242" i="4"/>
  <c r="D17" i="4"/>
  <c r="F17" i="4" s="1"/>
  <c r="G17" i="4" s="1"/>
  <c r="D196" i="4"/>
  <c r="D241" i="4"/>
  <c r="D243" i="4"/>
  <c r="D198" i="4"/>
  <c r="D238" i="4"/>
  <c r="D193" i="4"/>
  <c r="D194" i="4"/>
  <c r="F194" i="4" s="1"/>
  <c r="D239" i="4"/>
  <c r="D16" i="4"/>
  <c r="F16" i="4" s="1"/>
  <c r="G16" i="4" s="1"/>
  <c r="D12" i="4"/>
  <c r="F12" i="4" s="1"/>
  <c r="G12" i="4" s="1"/>
  <c r="AE5" i="7"/>
  <c r="D246" i="4"/>
  <c r="D201" i="4"/>
  <c r="D202" i="4"/>
  <c r="F202" i="4" s="1"/>
  <c r="D247" i="4"/>
  <c r="D18" i="4"/>
  <c r="F18" i="4" s="1"/>
  <c r="G18" i="4" s="1"/>
  <c r="D13" i="4"/>
  <c r="F13" i="4" s="1"/>
  <c r="G13" i="4" s="1"/>
  <c r="D237" i="4"/>
  <c r="D192" i="4"/>
  <c r="D14" i="4"/>
  <c r="F14" i="4" s="1"/>
  <c r="G14" i="4" s="1"/>
  <c r="I348" i="3" l="1"/>
  <c r="I386" i="3"/>
  <c r="E289" i="14"/>
  <c r="E291" i="14"/>
  <c r="I346" i="3"/>
  <c r="I47" i="5" s="1"/>
  <c r="I340" i="3"/>
  <c r="F299" i="14"/>
  <c r="I345" i="3"/>
  <c r="I46" i="5" s="1"/>
  <c r="F53" i="18"/>
  <c r="BR96" i="20"/>
  <c r="BR94" i="20" s="1"/>
  <c r="BN96" i="20"/>
  <c r="BN94" i="20" s="1"/>
  <c r="BJ96" i="20"/>
  <c r="BJ94" i="20" s="1"/>
  <c r="BF96" i="20"/>
  <c r="BF94" i="20" s="1"/>
  <c r="BB96" i="20"/>
  <c r="BB94" i="20" s="1"/>
  <c r="AX96" i="20"/>
  <c r="AX94" i="20" s="1"/>
  <c r="AT96" i="20"/>
  <c r="AT94" i="20" s="1"/>
  <c r="AP96" i="20"/>
  <c r="AP94" i="20" s="1"/>
  <c r="AL96" i="20"/>
  <c r="AL94" i="20" s="1"/>
  <c r="AH96" i="20"/>
  <c r="AH94" i="20" s="1"/>
  <c r="AD96" i="20"/>
  <c r="AD94" i="20" s="1"/>
  <c r="Z96" i="20"/>
  <c r="Z94" i="20" s="1"/>
  <c r="V96" i="20"/>
  <c r="V94" i="20" s="1"/>
  <c r="R96" i="20"/>
  <c r="R94" i="20" s="1"/>
  <c r="N96" i="20"/>
  <c r="N94" i="20" s="1"/>
  <c r="J96" i="20"/>
  <c r="BL96" i="20"/>
  <c r="BL94" i="20" s="1"/>
  <c r="BD96" i="20"/>
  <c r="BD94" i="20" s="1"/>
  <c r="AV96" i="20"/>
  <c r="AV94" i="20" s="1"/>
  <c r="AN96" i="20"/>
  <c r="AN94" i="20" s="1"/>
  <c r="AF96" i="20"/>
  <c r="AF94" i="20" s="1"/>
  <c r="X96" i="20"/>
  <c r="X94" i="20" s="1"/>
  <c r="P96" i="20"/>
  <c r="P94" i="20" s="1"/>
  <c r="BK96" i="20"/>
  <c r="BK94" i="20" s="1"/>
  <c r="BC96" i="20"/>
  <c r="BC94" i="20" s="1"/>
  <c r="AU96" i="20"/>
  <c r="AU94" i="20" s="1"/>
  <c r="AM96" i="20"/>
  <c r="AM94" i="20" s="1"/>
  <c r="AE96" i="20"/>
  <c r="AE94" i="20" s="1"/>
  <c r="S96" i="20"/>
  <c r="S94" i="20" s="1"/>
  <c r="K96" i="20"/>
  <c r="K94" i="20" s="1"/>
  <c r="BQ96" i="20"/>
  <c r="BQ94" i="20" s="1"/>
  <c r="BM96" i="20"/>
  <c r="BM94" i="20" s="1"/>
  <c r="BI96" i="20"/>
  <c r="BI94" i="20" s="1"/>
  <c r="BE96" i="20"/>
  <c r="BE94" i="20" s="1"/>
  <c r="BA96" i="20"/>
  <c r="BA94" i="20" s="1"/>
  <c r="AW96" i="20"/>
  <c r="AW94" i="20" s="1"/>
  <c r="AS96" i="20"/>
  <c r="AS94" i="20" s="1"/>
  <c r="AO96" i="20"/>
  <c r="AO94" i="20" s="1"/>
  <c r="AK96" i="20"/>
  <c r="AK94" i="20" s="1"/>
  <c r="AG96" i="20"/>
  <c r="AG94" i="20" s="1"/>
  <c r="AC96" i="20"/>
  <c r="AC94" i="20" s="1"/>
  <c r="Y96" i="20"/>
  <c r="Y94" i="20" s="1"/>
  <c r="U96" i="20"/>
  <c r="U94" i="20" s="1"/>
  <c r="Q96" i="20"/>
  <c r="Q94" i="20" s="1"/>
  <c r="M96" i="20"/>
  <c r="M94" i="20" s="1"/>
  <c r="BP96" i="20"/>
  <c r="BP94" i="20" s="1"/>
  <c r="BH96" i="20"/>
  <c r="BH94" i="20" s="1"/>
  <c r="AZ96" i="20"/>
  <c r="AZ94" i="20" s="1"/>
  <c r="AR96" i="20"/>
  <c r="AR94" i="20" s="1"/>
  <c r="AJ96" i="20"/>
  <c r="AJ94" i="20" s="1"/>
  <c r="AB96" i="20"/>
  <c r="AB94" i="20" s="1"/>
  <c r="T96" i="20"/>
  <c r="T94" i="20" s="1"/>
  <c r="L96" i="20"/>
  <c r="L94" i="20" s="1"/>
  <c r="BO96" i="20"/>
  <c r="BO94" i="20" s="1"/>
  <c r="BG96" i="20"/>
  <c r="BG94" i="20" s="1"/>
  <c r="AY96" i="20"/>
  <c r="AY94" i="20" s="1"/>
  <c r="AQ96" i="20"/>
  <c r="AQ94" i="20" s="1"/>
  <c r="AI96" i="20"/>
  <c r="AI94" i="20" s="1"/>
  <c r="AA96" i="20"/>
  <c r="AA94" i="20" s="1"/>
  <c r="W96" i="20"/>
  <c r="W94" i="20" s="1"/>
  <c r="O96" i="20"/>
  <c r="O94" i="20" s="1"/>
  <c r="M16" i="19"/>
  <c r="M19" i="19" s="1"/>
  <c r="M23" i="19" s="1"/>
  <c r="K23" i="19"/>
  <c r="K24" i="19" s="1"/>
  <c r="N17" i="19"/>
  <c r="N22" i="19" s="1"/>
  <c r="O13" i="19"/>
  <c r="O16" i="19" s="1"/>
  <c r="O17" i="19"/>
  <c r="O22" i="19" s="1"/>
  <c r="F332" i="14"/>
  <c r="G331" i="14"/>
  <c r="F357" i="14"/>
  <c r="G356" i="14"/>
  <c r="F282" i="14"/>
  <c r="G281" i="14"/>
  <c r="F307" i="14"/>
  <c r="G306" i="14"/>
  <c r="H306" i="14" s="1"/>
  <c r="I306" i="14" s="1"/>
  <c r="J306" i="14" s="1"/>
  <c r="K306" i="14" s="1"/>
  <c r="L306" i="14" s="1"/>
  <c r="M306" i="14" s="1"/>
  <c r="N306" i="14" s="1"/>
  <c r="O306" i="14" s="1"/>
  <c r="P306" i="14" s="1"/>
  <c r="Q306" i="14" s="1"/>
  <c r="F333" i="14"/>
  <c r="F337" i="14" s="1"/>
  <c r="E288" i="14"/>
  <c r="E293" i="14" s="1"/>
  <c r="E258" i="14"/>
  <c r="E265" i="14"/>
  <c r="E267" i="14" s="1"/>
  <c r="F283" i="14"/>
  <c r="F287" i="14" s="1"/>
  <c r="N19" i="19"/>
  <c r="N23" i="19" s="1"/>
  <c r="N21" i="19"/>
  <c r="N20" i="19"/>
  <c r="L24" i="19"/>
  <c r="L20" i="19"/>
  <c r="M20" i="19"/>
  <c r="L21" i="19"/>
  <c r="I49" i="5"/>
  <c r="I48" i="5"/>
  <c r="I43" i="5"/>
  <c r="G47" i="5"/>
  <c r="I42" i="5"/>
  <c r="I44" i="5"/>
  <c r="I45" i="5"/>
  <c r="H42" i="5"/>
  <c r="H44" i="5"/>
  <c r="AH10" i="7"/>
  <c r="F45" i="5"/>
  <c r="F44" i="5"/>
  <c r="AH9" i="7"/>
  <c r="I64" i="5" s="1"/>
  <c r="G48" i="5"/>
  <c r="F42" i="5"/>
  <c r="AH7" i="7"/>
  <c r="I62" i="5" s="1"/>
  <c r="G45" i="5"/>
  <c r="H45" i="5"/>
  <c r="F46" i="5"/>
  <c r="AH11" i="7"/>
  <c r="I66" i="5" s="1"/>
  <c r="F43" i="5"/>
  <c r="AH8" i="7"/>
  <c r="G43" i="5"/>
  <c r="G46" i="5"/>
  <c r="G49" i="5"/>
  <c r="F47" i="5"/>
  <c r="AH12" i="7"/>
  <c r="I67" i="5" s="1"/>
  <c r="H46" i="5"/>
  <c r="AH14" i="7"/>
  <c r="F49" i="5"/>
  <c r="AH13" i="7"/>
  <c r="I68" i="5" s="1"/>
  <c r="F48" i="5"/>
  <c r="K4" i="20"/>
  <c r="I3" i="21"/>
  <c r="I31" i="21" s="1"/>
  <c r="H3" i="22"/>
  <c r="H8" i="22" s="1"/>
  <c r="J67" i="21" s="1"/>
  <c r="K160" i="20"/>
  <c r="H46" i="21" s="1"/>
  <c r="H49" i="21"/>
  <c r="H25" i="21" s="1"/>
  <c r="H59" i="21"/>
  <c r="K146" i="20" s="1"/>
  <c r="H42" i="21"/>
  <c r="H36" i="21"/>
  <c r="K116" i="20"/>
  <c r="G4" i="22"/>
  <c r="K117" i="20"/>
  <c r="H27" i="21"/>
  <c r="H54" i="21"/>
  <c r="H4" i="21"/>
  <c r="H31" i="21"/>
  <c r="H64" i="21"/>
  <c r="L3" i="20"/>
  <c r="L4" i="20" s="1"/>
  <c r="F503" i="14"/>
  <c r="F475" i="14"/>
  <c r="F531" i="14"/>
  <c r="F612" i="14"/>
  <c r="F419" i="14"/>
  <c r="F567" i="14"/>
  <c r="G529" i="14"/>
  <c r="G417" i="14"/>
  <c r="G565" i="14"/>
  <c r="G445" i="14"/>
  <c r="G610" i="14"/>
  <c r="G566" i="14"/>
  <c r="G446" i="14"/>
  <c r="G418" i="14"/>
  <c r="G530" i="14"/>
  <c r="G473" i="14"/>
  <c r="G501" i="14"/>
  <c r="G611" i="14"/>
  <c r="G502" i="14"/>
  <c r="G474" i="14"/>
  <c r="F374" i="14"/>
  <c r="F447" i="14"/>
  <c r="F324" i="14"/>
  <c r="G323" i="14"/>
  <c r="G322" i="14"/>
  <c r="G347" i="14"/>
  <c r="G348" i="14"/>
  <c r="G372" i="14"/>
  <c r="G373" i="14"/>
  <c r="G297" i="14"/>
  <c r="G298" i="14"/>
  <c r="F349" i="14"/>
  <c r="H281" i="14"/>
  <c r="I281" i="14" s="1"/>
  <c r="J281" i="14" s="1"/>
  <c r="K281" i="14" s="1"/>
  <c r="L281" i="14" s="1"/>
  <c r="M281" i="14" s="1"/>
  <c r="N281" i="14" s="1"/>
  <c r="O281" i="14" s="1"/>
  <c r="P281" i="14" s="1"/>
  <c r="Q281" i="14" s="1"/>
  <c r="F277" i="4"/>
  <c r="F16" i="8"/>
  <c r="F14" i="16" s="1"/>
  <c r="F210" i="4"/>
  <c r="F255" i="4" s="1"/>
  <c r="F216" i="4"/>
  <c r="F261" i="4" s="1"/>
  <c r="F196" i="4"/>
  <c r="F241" i="4" s="1"/>
  <c r="F203" i="4"/>
  <c r="F248" i="4" s="1"/>
  <c r="F222" i="4"/>
  <c r="F267" i="4" s="1"/>
  <c r="F242" i="4"/>
  <c r="F218" i="4"/>
  <c r="F263" i="4" s="1"/>
  <c r="F223" i="4"/>
  <c r="F268" i="4" s="1"/>
  <c r="F224" i="4"/>
  <c r="F269" i="4" s="1"/>
  <c r="F247" i="4"/>
  <c r="F240" i="4"/>
  <c r="F272" i="4"/>
  <c r="F192" i="4"/>
  <c r="F237" i="4" s="1"/>
  <c r="F239" i="4"/>
  <c r="F266" i="4"/>
  <c r="F259" i="4"/>
  <c r="F256" i="4"/>
  <c r="F264" i="4"/>
  <c r="F220" i="4"/>
  <c r="F265" i="4" s="1"/>
  <c r="F209" i="4"/>
  <c r="F254" i="4" s="1"/>
  <c r="F199" i="4"/>
  <c r="F244" i="4" s="1"/>
  <c r="F193" i="4"/>
  <c r="F238" i="4" s="1"/>
  <c r="F191" i="4"/>
  <c r="F236" i="4" s="1"/>
  <c r="F201" i="4"/>
  <c r="F246" i="4" s="1"/>
  <c r="F212" i="4"/>
  <c r="F257" i="4" s="1"/>
  <c r="F226" i="4"/>
  <c r="F271" i="4" s="1"/>
  <c r="F198" i="4"/>
  <c r="F243" i="4" s="1"/>
  <c r="F189" i="4"/>
  <c r="H4" i="4"/>
  <c r="H13" i="4"/>
  <c r="H11" i="4"/>
  <c r="H14" i="4"/>
  <c r="H12" i="4"/>
  <c r="H15" i="4"/>
  <c r="H17" i="4"/>
  <c r="H19" i="4"/>
  <c r="H16" i="4"/>
  <c r="H21" i="4"/>
  <c r="H23" i="4"/>
  <c r="H26" i="4"/>
  <c r="H18" i="4"/>
  <c r="H20" i="4"/>
  <c r="H24" i="4"/>
  <c r="H28" i="4"/>
  <c r="H25" i="4"/>
  <c r="H31" i="4"/>
  <c r="H22" i="4"/>
  <c r="H29" i="4"/>
  <c r="H33" i="4"/>
  <c r="H30" i="4"/>
  <c r="H32" i="4"/>
  <c r="H38" i="4"/>
  <c r="H27" i="4"/>
  <c r="H35" i="4"/>
  <c r="H36" i="4"/>
  <c r="H40" i="4"/>
  <c r="H37" i="4"/>
  <c r="H45" i="4"/>
  <c r="H49" i="4"/>
  <c r="H46" i="4"/>
  <c r="H34" i="4"/>
  <c r="H42" i="4"/>
  <c r="H43" i="4"/>
  <c r="H47" i="4"/>
  <c r="H48" i="4"/>
  <c r="H41" i="4"/>
  <c r="H39" i="4"/>
  <c r="H44" i="4"/>
  <c r="H75" i="3"/>
  <c r="I25" i="3"/>
  <c r="I33" i="3"/>
  <c r="I77" i="3" s="1"/>
  <c r="I32" i="3"/>
  <c r="I76" i="3" s="1"/>
  <c r="I34" i="3"/>
  <c r="I78" i="3" s="1"/>
  <c r="I38" i="3"/>
  <c r="I82" i="3" s="1"/>
  <c r="I37" i="3"/>
  <c r="I81" i="3" s="1"/>
  <c r="I40" i="3"/>
  <c r="I84" i="3" s="1"/>
  <c r="I36" i="3"/>
  <c r="I80" i="3" s="1"/>
  <c r="I44" i="3"/>
  <c r="I88" i="3" s="1"/>
  <c r="I35" i="3"/>
  <c r="I79" i="3" s="1"/>
  <c r="I41" i="3"/>
  <c r="I85" i="3" s="1"/>
  <c r="I47" i="3"/>
  <c r="I91" i="3" s="1"/>
  <c r="I43" i="3"/>
  <c r="I87" i="3" s="1"/>
  <c r="I45" i="3"/>
  <c r="I89" i="3" s="1"/>
  <c r="I48" i="3"/>
  <c r="I92" i="3" s="1"/>
  <c r="I52" i="3"/>
  <c r="I96" i="3" s="1"/>
  <c r="I42" i="3"/>
  <c r="I86" i="3" s="1"/>
  <c r="I49" i="3"/>
  <c r="I93" i="3" s="1"/>
  <c r="I51" i="3"/>
  <c r="I95" i="3" s="1"/>
  <c r="I55" i="3"/>
  <c r="I99" i="3" s="1"/>
  <c r="I46" i="3"/>
  <c r="I90" i="3" s="1"/>
  <c r="I59" i="3"/>
  <c r="I103" i="3" s="1"/>
  <c r="I63" i="3"/>
  <c r="I107" i="3" s="1"/>
  <c r="I67" i="3"/>
  <c r="I111" i="3" s="1"/>
  <c r="I54" i="3"/>
  <c r="I98" i="3" s="1"/>
  <c r="I58" i="3"/>
  <c r="I102" i="3" s="1"/>
  <c r="I62" i="3"/>
  <c r="I106" i="3" s="1"/>
  <c r="I66" i="3"/>
  <c r="I110" i="3" s="1"/>
  <c r="I70" i="3"/>
  <c r="I114" i="3" s="1"/>
  <c r="I50" i="3"/>
  <c r="I94" i="3" s="1"/>
  <c r="I64" i="3"/>
  <c r="I108" i="3" s="1"/>
  <c r="I65" i="3"/>
  <c r="I109" i="3" s="1"/>
  <c r="I31" i="3"/>
  <c r="I75" i="3" s="1"/>
  <c r="I56" i="3"/>
  <c r="I100" i="3" s="1"/>
  <c r="I68" i="3"/>
  <c r="I112" i="3" s="1"/>
  <c r="I53" i="3"/>
  <c r="I97" i="3" s="1"/>
  <c r="I61" i="3"/>
  <c r="I105" i="3" s="1"/>
  <c r="I69" i="3"/>
  <c r="I113" i="3" s="1"/>
  <c r="I71" i="3"/>
  <c r="I115" i="3" s="1"/>
  <c r="I57" i="3"/>
  <c r="I101" i="3" s="1"/>
  <c r="I39" i="3"/>
  <c r="I83" i="3" s="1"/>
  <c r="I60" i="3"/>
  <c r="I104" i="3" s="1"/>
  <c r="F15" i="16"/>
  <c r="F13" i="16"/>
  <c r="F9" i="15"/>
  <c r="F7" i="15"/>
  <c r="F8" i="15"/>
  <c r="F37" i="15"/>
  <c r="F284" i="4"/>
  <c r="F40" i="9"/>
  <c r="F60" i="8"/>
  <c r="F58" i="16" s="1"/>
  <c r="H45" i="8"/>
  <c r="E569" i="14"/>
  <c r="E568" i="14" s="1"/>
  <c r="F383" i="14"/>
  <c r="E510" i="14"/>
  <c r="E516" i="14" s="1"/>
  <c r="E511" i="14" s="1"/>
  <c r="E517" i="14" s="1"/>
  <c r="E519" i="14" s="1"/>
  <c r="E398" i="14"/>
  <c r="E404" i="14" s="1"/>
  <c r="E399" i="14" s="1"/>
  <c r="E405" i="14" s="1"/>
  <c r="E454" i="14"/>
  <c r="E460" i="14" s="1"/>
  <c r="E455" i="14" s="1"/>
  <c r="E461" i="14" s="1"/>
  <c r="E463" i="14" s="1"/>
  <c r="E426" i="14"/>
  <c r="E432" i="14" s="1"/>
  <c r="E427" i="14" s="1"/>
  <c r="E433" i="14" s="1"/>
  <c r="E435" i="14" s="1"/>
  <c r="E482" i="14"/>
  <c r="E488" i="14" s="1"/>
  <c r="E483" i="14" s="1"/>
  <c r="E489" i="14" s="1"/>
  <c r="E491" i="14" s="1"/>
  <c r="F274" i="14"/>
  <c r="F603" i="14"/>
  <c r="F605" i="14" s="1"/>
  <c r="H238" i="14"/>
  <c r="G272" i="14"/>
  <c r="G273" i="14"/>
  <c r="F602" i="14"/>
  <c r="F257" i="14"/>
  <c r="E614" i="14"/>
  <c r="E613" i="14" s="1"/>
  <c r="I88" i="20"/>
  <c r="F51" i="15"/>
  <c r="G56" i="9"/>
  <c r="N15" i="18"/>
  <c r="O15" i="18" s="1"/>
  <c r="P15" i="18" s="1"/>
  <c r="P14" i="18"/>
  <c r="L116" i="20"/>
  <c r="L117" i="20"/>
  <c r="I3" i="22"/>
  <c r="I8" i="22" s="1"/>
  <c r="K67" i="21" s="1"/>
  <c r="I27" i="21"/>
  <c r="I22" i="21"/>
  <c r="I236" i="3"/>
  <c r="H63" i="8"/>
  <c r="H65" i="8"/>
  <c r="H40" i="8"/>
  <c r="H54" i="8"/>
  <c r="H55" i="8"/>
  <c r="H4" i="8"/>
  <c r="H47" i="8"/>
  <c r="H64" i="8"/>
  <c r="H48" i="8"/>
  <c r="H56" i="8"/>
  <c r="I264" i="3"/>
  <c r="I253" i="3"/>
  <c r="I203" i="3"/>
  <c r="H58" i="8"/>
  <c r="I430" i="3"/>
  <c r="I218" i="3"/>
  <c r="I315" i="3"/>
  <c r="I429" i="3"/>
  <c r="I202" i="3"/>
  <c r="I273" i="3"/>
  <c r="I266" i="3"/>
  <c r="I177" i="3"/>
  <c r="I216" i="3"/>
  <c r="H67" i="8"/>
  <c r="H4" i="5"/>
  <c r="I232" i="3"/>
  <c r="I221" i="3"/>
  <c r="I185" i="3"/>
  <c r="I272" i="3"/>
  <c r="I3" i="9"/>
  <c r="I47" i="9" s="1"/>
  <c r="I321" i="3"/>
  <c r="I282" i="3"/>
  <c r="I181" i="3"/>
  <c r="I220" i="3"/>
  <c r="I132" i="3"/>
  <c r="I121" i="3"/>
  <c r="I331" i="3"/>
  <c r="I228" i="3"/>
  <c r="I209" i="3"/>
  <c r="I240" i="3"/>
  <c r="I28" i="3"/>
  <c r="I127" i="3"/>
  <c r="I334" i="3"/>
  <c r="I179" i="3"/>
  <c r="I3" i="4"/>
  <c r="I301" i="3"/>
  <c r="I299" i="3"/>
  <c r="I316" i="3"/>
  <c r="I156" i="3"/>
  <c r="I245" i="3"/>
  <c r="I295" i="3"/>
  <c r="I129" i="3"/>
  <c r="I174" i="3"/>
  <c r="I431" i="3"/>
  <c r="I233" i="3"/>
  <c r="I142" i="3"/>
  <c r="I256" i="3"/>
  <c r="I125" i="3"/>
  <c r="I275" i="3"/>
  <c r="I308" i="3"/>
  <c r="I277" i="3"/>
  <c r="I314" i="3"/>
  <c r="I283" i="3"/>
  <c r="I268" i="3"/>
  <c r="I182" i="3"/>
  <c r="I214" i="3"/>
  <c r="I270" i="3"/>
  <c r="I257" i="3"/>
  <c r="J3" i="3"/>
  <c r="H47" i="9"/>
  <c r="H92" i="5"/>
  <c r="H80" i="5"/>
  <c r="I434" i="3"/>
  <c r="I189" i="3"/>
  <c r="I297" i="3"/>
  <c r="I230" i="3"/>
  <c r="I224" i="3"/>
  <c r="I279" i="3"/>
  <c r="I167" i="3"/>
  <c r="I201" i="3"/>
  <c r="I148" i="3"/>
  <c r="I335" i="3"/>
  <c r="I238" i="3"/>
  <c r="I278" i="3"/>
  <c r="I265" i="3"/>
  <c r="I259" i="3"/>
  <c r="I4" i="3"/>
  <c r="I284" i="3"/>
  <c r="I290" i="3"/>
  <c r="I207" i="3"/>
  <c r="I135" i="3"/>
  <c r="I428" i="3"/>
  <c r="I168" i="3"/>
  <c r="I153" i="3"/>
  <c r="I222" i="3"/>
  <c r="I126" i="3"/>
  <c r="I231" i="3"/>
  <c r="I313" i="3"/>
  <c r="I155" i="3"/>
  <c r="I269" i="3"/>
  <c r="I165" i="3"/>
  <c r="I274" i="3"/>
  <c r="I246" i="3"/>
  <c r="I243" i="3"/>
  <c r="I175" i="3"/>
  <c r="I242" i="3"/>
  <c r="I227" i="3"/>
  <c r="I154" i="3"/>
  <c r="I212" i="3"/>
  <c r="I305" i="3"/>
  <c r="I151" i="3"/>
  <c r="I318" i="3"/>
  <c r="I122" i="3"/>
  <c r="I186" i="3"/>
  <c r="I140" i="3"/>
  <c r="I258" i="3"/>
  <c r="I208" i="3"/>
  <c r="I285" i="3"/>
  <c r="I119" i="3"/>
  <c r="I183" i="3"/>
  <c r="I136" i="3"/>
  <c r="I124" i="3"/>
  <c r="I133" i="3"/>
  <c r="I251" i="3"/>
  <c r="I304" i="3"/>
  <c r="I327" i="3"/>
  <c r="I219" i="3"/>
  <c r="I237" i="3"/>
  <c r="I317" i="3"/>
  <c r="I131" i="3"/>
  <c r="I210" i="3"/>
  <c r="I324" i="3"/>
  <c r="I229" i="3"/>
  <c r="I254" i="3"/>
  <c r="I310" i="3"/>
  <c r="I27" i="3"/>
  <c r="I22" i="3"/>
  <c r="H104" i="5"/>
  <c r="H33" i="9" s="1"/>
  <c r="H16" i="5"/>
  <c r="I178" i="3"/>
  <c r="I323" i="3"/>
  <c r="I332" i="3"/>
  <c r="I217" i="3"/>
  <c r="I196" i="3"/>
  <c r="I427" i="3"/>
  <c r="I213" i="3"/>
  <c r="I184" i="3"/>
  <c r="I192" i="3"/>
  <c r="I171" i="3"/>
  <c r="I433" i="3"/>
  <c r="I234" i="3"/>
  <c r="I137" i="3"/>
  <c r="I211" i="3"/>
  <c r="I150" i="3"/>
  <c r="I244" i="3"/>
  <c r="I3" i="8"/>
  <c r="I7" i="3"/>
  <c r="I59" i="8" s="1"/>
  <c r="I128" i="3"/>
  <c r="I163" i="3"/>
  <c r="I191" i="3"/>
  <c r="I215" i="3"/>
  <c r="I271" i="3"/>
  <c r="I225" i="3"/>
  <c r="I307" i="3"/>
  <c r="I146" i="3"/>
  <c r="I164" i="3"/>
  <c r="I169" i="3"/>
  <c r="I235" i="3"/>
  <c r="I157" i="3"/>
  <c r="I143" i="3"/>
  <c r="I198" i="3"/>
  <c r="I298" i="3"/>
  <c r="I188" i="3"/>
  <c r="I13" i="3"/>
  <c r="I67" i="8" s="1"/>
  <c r="I145" i="3"/>
  <c r="I172" i="3"/>
  <c r="I312" i="3"/>
  <c r="I170" i="3"/>
  <c r="I276" i="3"/>
  <c r="G2" i="27"/>
  <c r="G3" i="27" s="1"/>
  <c r="I193" i="3"/>
  <c r="I239" i="3"/>
  <c r="I223" i="3"/>
  <c r="I120" i="3"/>
  <c r="I261" i="3"/>
  <c r="I195" i="3"/>
  <c r="I194" i="3"/>
  <c r="I311" i="3"/>
  <c r="I180" i="3"/>
  <c r="I300" i="3"/>
  <c r="H285" i="4"/>
  <c r="I26" i="3"/>
  <c r="H33" i="5"/>
  <c r="I226" i="3"/>
  <c r="I147" i="3"/>
  <c r="I328" i="3"/>
  <c r="I263" i="3"/>
  <c r="I432" i="3"/>
  <c r="I255" i="3"/>
  <c r="I330" i="3"/>
  <c r="I176" i="3"/>
  <c r="I281" i="3"/>
  <c r="I141" i="3"/>
  <c r="I139" i="3"/>
  <c r="I287" i="3"/>
  <c r="I173" i="3"/>
  <c r="I19" i="3"/>
  <c r="I303" i="3"/>
  <c r="I158" i="3"/>
  <c r="I252" i="3"/>
  <c r="I247" i="3"/>
  <c r="I262" i="3"/>
  <c r="I320" i="3"/>
  <c r="I134" i="3"/>
  <c r="I166" i="3"/>
  <c r="I435" i="3"/>
  <c r="I199" i="3"/>
  <c r="I10" i="3"/>
  <c r="I123" i="3"/>
  <c r="I159" i="3"/>
  <c r="I302" i="3"/>
  <c r="I197" i="3"/>
  <c r="I309" i="3"/>
  <c r="I322" i="3"/>
  <c r="I138" i="3"/>
  <c r="I190" i="3"/>
  <c r="I291" i="3"/>
  <c r="I333" i="3"/>
  <c r="I296" i="3"/>
  <c r="I260" i="3"/>
  <c r="I289" i="3"/>
  <c r="I241" i="3"/>
  <c r="I319" i="3"/>
  <c r="I3" i="5"/>
  <c r="I4" i="5" s="1"/>
  <c r="I288" i="3"/>
  <c r="I280" i="3"/>
  <c r="I306" i="3"/>
  <c r="I329" i="3"/>
  <c r="I326" i="3"/>
  <c r="I187" i="3"/>
  <c r="I152" i="3"/>
  <c r="I130" i="3"/>
  <c r="I325" i="3"/>
  <c r="I200" i="3"/>
  <c r="I149" i="3"/>
  <c r="I267" i="3"/>
  <c r="I144" i="3"/>
  <c r="I286" i="3"/>
  <c r="H42" i="9"/>
  <c r="H4" i="9"/>
  <c r="J255" i="14"/>
  <c r="J240" i="14" s="1"/>
  <c r="G2" i="8"/>
  <c r="H2" i="3"/>
  <c r="G2" i="5"/>
  <c r="G16" i="3"/>
  <c r="G2" i="4"/>
  <c r="I55" i="5"/>
  <c r="I57" i="5"/>
  <c r="I56" i="5"/>
  <c r="G32" i="9"/>
  <c r="G33" i="8"/>
  <c r="G33" i="9"/>
  <c r="G34" i="8"/>
  <c r="D24" i="4"/>
  <c r="AC20" i="7"/>
  <c r="AH20" i="7"/>
  <c r="I75" i="5" s="1"/>
  <c r="F55" i="5"/>
  <c r="G55" i="5"/>
  <c r="G561" i="14"/>
  <c r="J541" i="14"/>
  <c r="J550" i="14" s="1"/>
  <c r="H557" i="14"/>
  <c r="H556" i="14"/>
  <c r="H558" i="14"/>
  <c r="H560" i="14"/>
  <c r="H559" i="14"/>
  <c r="AC21" i="7"/>
  <c r="D25" i="4"/>
  <c r="D26" i="4"/>
  <c r="AC22" i="7"/>
  <c r="G56" i="5"/>
  <c r="F56" i="5"/>
  <c r="AH21" i="7"/>
  <c r="I76" i="5" s="1"/>
  <c r="F57" i="5"/>
  <c r="AH22" i="7"/>
  <c r="I77" i="5" s="1"/>
  <c r="G57" i="5"/>
  <c r="H32" i="9"/>
  <c r="H33" i="8"/>
  <c r="J388" i="3"/>
  <c r="J389" i="3"/>
  <c r="J392" i="3"/>
  <c r="J386" i="3"/>
  <c r="J390" i="3"/>
  <c r="J393" i="3"/>
  <c r="J70" i="5" s="1"/>
  <c r="J396" i="3"/>
  <c r="J73" i="5" s="1"/>
  <c r="J394" i="3"/>
  <c r="J385" i="3"/>
  <c r="J400" i="3"/>
  <c r="J399" i="3"/>
  <c r="J401" i="3"/>
  <c r="J340" i="3"/>
  <c r="J341" i="3"/>
  <c r="J42" i="5" s="1"/>
  <c r="J345" i="3"/>
  <c r="J46" i="5" s="1"/>
  <c r="J342" i="3"/>
  <c r="J43" i="5" s="1"/>
  <c r="J343" i="3"/>
  <c r="J44" i="5" s="1"/>
  <c r="J344" i="3"/>
  <c r="J45" i="5" s="1"/>
  <c r="J349" i="3"/>
  <c r="J50" i="5" s="1"/>
  <c r="J346" i="3"/>
  <c r="J47" i="5" s="1"/>
  <c r="J350" i="3"/>
  <c r="J51" i="5" s="1"/>
  <c r="J354" i="3"/>
  <c r="J55" i="5" s="1"/>
  <c r="J355" i="3"/>
  <c r="J56" i="5" s="1"/>
  <c r="J391" i="3"/>
  <c r="J347" i="3"/>
  <c r="J48" i="5" s="1"/>
  <c r="J352" i="3"/>
  <c r="J53" i="5" s="1"/>
  <c r="J395" i="3"/>
  <c r="J72" i="5" s="1"/>
  <c r="J356" i="3"/>
  <c r="J57" i="5" s="1"/>
  <c r="J357" i="3"/>
  <c r="J351" i="3"/>
  <c r="J52" i="5" s="1"/>
  <c r="J398" i="3"/>
  <c r="J387" i="3"/>
  <c r="J358" i="3"/>
  <c r="J384" i="3"/>
  <c r="J348" i="3"/>
  <c r="J49" i="5" s="1"/>
  <c r="J402" i="3"/>
  <c r="I91" i="20"/>
  <c r="AD87" i="20"/>
  <c r="AE87" i="20"/>
  <c r="AB87" i="20"/>
  <c r="BH87" i="20"/>
  <c r="Z87" i="20"/>
  <c r="W87" i="20"/>
  <c r="S87" i="20"/>
  <c r="BO87" i="20"/>
  <c r="Y87" i="20"/>
  <c r="J87" i="20"/>
  <c r="AZ87" i="20"/>
  <c r="O87" i="20"/>
  <c r="AH87" i="20"/>
  <c r="AS87" i="20"/>
  <c r="BK87" i="20"/>
  <c r="AK87" i="20"/>
  <c r="AJ87" i="20"/>
  <c r="AF87" i="20"/>
  <c r="AX87" i="20"/>
  <c r="BL87" i="20"/>
  <c r="K87" i="20"/>
  <c r="BF87" i="20"/>
  <c r="M87" i="20"/>
  <c r="BG87" i="20"/>
  <c r="Q87" i="20"/>
  <c r="V87" i="20"/>
  <c r="AO87" i="20"/>
  <c r="AG87" i="20"/>
  <c r="AN87" i="20"/>
  <c r="BB87" i="20"/>
  <c r="BM87" i="20"/>
  <c r="U87" i="20"/>
  <c r="AR87" i="20"/>
  <c r="AM87" i="20"/>
  <c r="AP87" i="20"/>
  <c r="AQ87" i="20"/>
  <c r="BA87" i="20"/>
  <c r="BE87" i="20"/>
  <c r="BP87" i="20"/>
  <c r="BD87" i="20"/>
  <c r="P87" i="20"/>
  <c r="AA87" i="20"/>
  <c r="BQ87" i="20"/>
  <c r="BJ87" i="20"/>
  <c r="AI87" i="20"/>
  <c r="BI87" i="20"/>
  <c r="L87" i="20"/>
  <c r="BR87" i="20"/>
  <c r="R87" i="20"/>
  <c r="T87" i="20"/>
  <c r="AV87" i="20"/>
  <c r="AL87" i="20"/>
  <c r="N87" i="20"/>
  <c r="AT87" i="20"/>
  <c r="AY87" i="20"/>
  <c r="AU87" i="20"/>
  <c r="AW87" i="20"/>
  <c r="AC87" i="20"/>
  <c r="BN87" i="20"/>
  <c r="X87" i="20"/>
  <c r="BC87" i="20"/>
  <c r="I89" i="20"/>
  <c r="CW40" i="5"/>
  <c r="BS40" i="5"/>
  <c r="AW40" i="5"/>
  <c r="AI40" i="5"/>
  <c r="AC40" i="5"/>
  <c r="O40" i="5"/>
  <c r="DV40" i="5"/>
  <c r="CR40" i="5"/>
  <c r="BG40" i="5"/>
  <c r="CX40" i="5"/>
  <c r="L40" i="5"/>
  <c r="M40" i="5"/>
  <c r="DL40" i="5"/>
  <c r="DF40" i="5"/>
  <c r="CB40" i="5"/>
  <c r="BF40" i="5"/>
  <c r="AR40" i="5"/>
  <c r="F40" i="5"/>
  <c r="CU40" i="5"/>
  <c r="BE40" i="5"/>
  <c r="DT40" i="5"/>
  <c r="CH40" i="5"/>
  <c r="BT40" i="5"/>
  <c r="BN40" i="5"/>
  <c r="AZ40" i="5"/>
  <c r="AT40" i="5"/>
  <c r="P40" i="5"/>
  <c r="DS40" i="5"/>
  <c r="AP40" i="5"/>
  <c r="AV40" i="5"/>
  <c r="AJ40" i="5"/>
  <c r="AD40" i="5"/>
  <c r="DQ40" i="5"/>
  <c r="DC40" i="5"/>
  <c r="CG40" i="5"/>
  <c r="BC40" i="5"/>
  <c r="AG40" i="5"/>
  <c r="S40" i="5"/>
  <c r="CT40" i="5"/>
  <c r="CS40" i="5"/>
  <c r="CM40" i="5"/>
  <c r="BQ40" i="5"/>
  <c r="AM40" i="5"/>
  <c r="Q40" i="5"/>
  <c r="DP40" i="5"/>
  <c r="DJ40" i="5"/>
  <c r="CV40" i="5"/>
  <c r="CP40" i="5"/>
  <c r="AK40" i="5"/>
  <c r="CJ40" i="5"/>
  <c r="BK40" i="5"/>
  <c r="AO40" i="5"/>
  <c r="AA40" i="5"/>
  <c r="DR40" i="5"/>
  <c r="DD40" i="5"/>
  <c r="BR40" i="5"/>
  <c r="BD40" i="5"/>
  <c r="AX40" i="5"/>
  <c r="CO40" i="5"/>
  <c r="CE40" i="5"/>
  <c r="CN40" i="5"/>
  <c r="AN40" i="5"/>
  <c r="T40" i="5"/>
  <c r="DA40" i="5"/>
  <c r="AB40" i="5"/>
  <c r="R40" i="5"/>
  <c r="DG40" i="5"/>
  <c r="BW40" i="5"/>
  <c r="W40" i="5"/>
  <c r="CF40" i="5"/>
  <c r="CY40" i="5"/>
  <c r="BO40" i="5"/>
  <c r="AU40" i="5"/>
  <c r="K40" i="5"/>
  <c r="G40" i="5"/>
  <c r="AE40" i="5"/>
  <c r="DH40" i="5"/>
  <c r="BX40" i="5"/>
  <c r="X40" i="5"/>
  <c r="CA40" i="5"/>
  <c r="BV40" i="5"/>
  <c r="V40" i="5"/>
  <c r="DK40" i="5"/>
  <c r="CQ40" i="5"/>
  <c r="DO40" i="5"/>
  <c r="BJ40" i="5"/>
  <c r="J40" i="5"/>
  <c r="CI40" i="5"/>
  <c r="AY40" i="5"/>
  <c r="BZ40" i="5"/>
  <c r="AH5" i="7"/>
  <c r="BB40" i="5"/>
  <c r="AH40" i="5"/>
  <c r="N40" i="5"/>
  <c r="BU40" i="5"/>
  <c r="AQ40" i="5"/>
  <c r="DU40" i="5"/>
  <c r="CK40" i="5"/>
  <c r="BA40" i="5"/>
  <c r="DN40" i="5"/>
  <c r="Z40" i="5"/>
  <c r="CC40" i="5"/>
  <c r="BI40" i="5"/>
  <c r="Y40" i="5"/>
  <c r="DB40" i="5"/>
  <c r="U40" i="5"/>
  <c r="AS40" i="5"/>
  <c r="I40" i="5"/>
  <c r="CL40" i="5"/>
  <c r="AL40" i="5"/>
  <c r="CZ40" i="5"/>
  <c r="CD40" i="5"/>
  <c r="BH40" i="5"/>
  <c r="H40" i="5"/>
  <c r="DE40" i="5"/>
  <c r="DI40" i="5"/>
  <c r="BY40" i="5"/>
  <c r="AF40" i="5"/>
  <c r="DM40" i="5"/>
  <c r="BM40" i="5"/>
  <c r="BL40" i="5"/>
  <c r="BP40" i="5"/>
  <c r="G51" i="5"/>
  <c r="H51" i="5"/>
  <c r="F51" i="5"/>
  <c r="I51" i="5"/>
  <c r="AH16" i="7"/>
  <c r="F358" i="14" l="1"/>
  <c r="F362" i="14" s="1"/>
  <c r="F360" i="14"/>
  <c r="F260" i="14"/>
  <c r="F339" i="14"/>
  <c r="F335" i="14"/>
  <c r="F341" i="14" s="1"/>
  <c r="I54" i="21"/>
  <c r="F308" i="14"/>
  <c r="F312" i="14" s="1"/>
  <c r="F310" i="14"/>
  <c r="I64" i="21"/>
  <c r="I4" i="21"/>
  <c r="F289" i="14"/>
  <c r="F291" i="14"/>
  <c r="F290" i="14"/>
  <c r="F292" i="14" s="1"/>
  <c r="F285" i="14"/>
  <c r="M21" i="19"/>
  <c r="K25" i="19"/>
  <c r="I96" i="20"/>
  <c r="J94" i="20"/>
  <c r="I94" i="20" s="1"/>
  <c r="O20" i="19"/>
  <c r="O21" i="19"/>
  <c r="O19" i="19"/>
  <c r="O23" i="19" s="1"/>
  <c r="O24" i="19" s="1"/>
  <c r="L159" i="20"/>
  <c r="L160" i="20" s="1"/>
  <c r="I46" i="21" s="1"/>
  <c r="F315" i="14"/>
  <c r="F317" i="14" s="1"/>
  <c r="F365" i="14"/>
  <c r="F367" i="14" s="1"/>
  <c r="E263" i="14"/>
  <c r="E262" i="14"/>
  <c r="E266" i="14" s="1"/>
  <c r="E301" i="14"/>
  <c r="E300" i="14" s="1"/>
  <c r="L25" i="19"/>
  <c r="M24" i="19"/>
  <c r="M25" i="19" s="1"/>
  <c r="N24" i="19"/>
  <c r="J68" i="5"/>
  <c r="J66" i="5"/>
  <c r="J62" i="5"/>
  <c r="J64" i="5"/>
  <c r="J67" i="5"/>
  <c r="J69" i="5"/>
  <c r="J63" i="5"/>
  <c r="F65" i="5"/>
  <c r="H65" i="5"/>
  <c r="G65" i="5"/>
  <c r="J65" i="5"/>
  <c r="F63" i="5"/>
  <c r="G63" i="5"/>
  <c r="H63" i="5"/>
  <c r="I63" i="5"/>
  <c r="F68" i="5"/>
  <c r="H68" i="5"/>
  <c r="G68" i="5"/>
  <c r="I65" i="5"/>
  <c r="F66" i="5"/>
  <c r="H66" i="5"/>
  <c r="G66" i="5"/>
  <c r="G64" i="5"/>
  <c r="F64" i="5"/>
  <c r="H64" i="5"/>
  <c r="F69" i="5"/>
  <c r="H69" i="5"/>
  <c r="G69" i="5"/>
  <c r="F67" i="5"/>
  <c r="H67" i="5"/>
  <c r="G67" i="5"/>
  <c r="I69" i="5"/>
  <c r="F62" i="5"/>
  <c r="H62" i="5"/>
  <c r="G62" i="5"/>
  <c r="J3" i="21"/>
  <c r="J59" i="21" s="1"/>
  <c r="M3" i="20"/>
  <c r="M159" i="20" s="1"/>
  <c r="H4" i="22"/>
  <c r="K138" i="20"/>
  <c r="I59" i="21"/>
  <c r="L146" i="20" s="1"/>
  <c r="I42" i="21"/>
  <c r="L137" i="20" s="1"/>
  <c r="I36" i="21"/>
  <c r="L136" i="20" s="1"/>
  <c r="G531" i="14"/>
  <c r="G447" i="14"/>
  <c r="G612" i="14"/>
  <c r="G475" i="14"/>
  <c r="G567" i="14"/>
  <c r="H610" i="14"/>
  <c r="H529" i="14"/>
  <c r="H501" i="14"/>
  <c r="H473" i="14"/>
  <c r="H445" i="14"/>
  <c r="H565" i="14"/>
  <c r="H417" i="14"/>
  <c r="H530" i="14"/>
  <c r="H446" i="14"/>
  <c r="H566" i="14"/>
  <c r="H418" i="14"/>
  <c r="H611" i="14"/>
  <c r="H502" i="14"/>
  <c r="H474" i="14"/>
  <c r="G503" i="14"/>
  <c r="G324" i="14"/>
  <c r="G419" i="14"/>
  <c r="H372" i="14"/>
  <c r="H297" i="14"/>
  <c r="H347" i="14"/>
  <c r="H322" i="14"/>
  <c r="H323" i="14"/>
  <c r="H348" i="14"/>
  <c r="H373" i="14"/>
  <c r="H298" i="14"/>
  <c r="G374" i="14"/>
  <c r="G299" i="14"/>
  <c r="G349" i="14"/>
  <c r="G228" i="4"/>
  <c r="G217" i="4"/>
  <c r="G262" i="4" s="1"/>
  <c r="G211" i="4"/>
  <c r="G256" i="4" s="1"/>
  <c r="G208" i="4"/>
  <c r="G204" i="4"/>
  <c r="G249" i="4" s="1"/>
  <c r="G203" i="4"/>
  <c r="G248" i="4" s="1"/>
  <c r="G200" i="4"/>
  <c r="G245" i="4" s="1"/>
  <c r="G195" i="4"/>
  <c r="G240" i="4" s="1"/>
  <c r="G192" i="4"/>
  <c r="G237" i="4" s="1"/>
  <c r="G139" i="4"/>
  <c r="G184" i="4" s="1"/>
  <c r="G94" i="4" s="1"/>
  <c r="G138" i="4"/>
  <c r="G183" i="4" s="1"/>
  <c r="G93" i="4" s="1"/>
  <c r="G136" i="4"/>
  <c r="G181" i="4" s="1"/>
  <c r="G91" i="4" s="1"/>
  <c r="G134" i="4"/>
  <c r="G179" i="4" s="1"/>
  <c r="G89" i="4" s="1"/>
  <c r="G131" i="4"/>
  <c r="G176" i="4" s="1"/>
  <c r="G86" i="4" s="1"/>
  <c r="G122" i="4"/>
  <c r="G167" i="4" s="1"/>
  <c r="G77" i="4" s="1"/>
  <c r="G121" i="4"/>
  <c r="G166" i="4" s="1"/>
  <c r="G76" i="4" s="1"/>
  <c r="G114" i="4"/>
  <c r="G159" i="4" s="1"/>
  <c r="G69" i="4" s="1"/>
  <c r="G112" i="4"/>
  <c r="G157" i="4" s="1"/>
  <c r="G67" i="4" s="1"/>
  <c r="G108" i="4"/>
  <c r="G153" i="4" s="1"/>
  <c r="G63" i="4" s="1"/>
  <c r="G225" i="4"/>
  <c r="G270" i="4" s="1"/>
  <c r="G218" i="4"/>
  <c r="G263" i="4" s="1"/>
  <c r="G209" i="4"/>
  <c r="G254" i="4" s="1"/>
  <c r="G206" i="4"/>
  <c r="G251" i="4" s="1"/>
  <c r="G205" i="4"/>
  <c r="G250" i="4" s="1"/>
  <c r="G201" i="4"/>
  <c r="G246" i="4" s="1"/>
  <c r="G198" i="4"/>
  <c r="G243" i="4" s="1"/>
  <c r="G193" i="4"/>
  <c r="G238" i="4" s="1"/>
  <c r="G137" i="4"/>
  <c r="G182" i="4" s="1"/>
  <c r="G92" i="4" s="1"/>
  <c r="G135" i="4"/>
  <c r="G180" i="4" s="1"/>
  <c r="G90" i="4" s="1"/>
  <c r="G130" i="4"/>
  <c r="G175" i="4" s="1"/>
  <c r="G85" i="4" s="1"/>
  <c r="G127" i="4"/>
  <c r="G172" i="4" s="1"/>
  <c r="G82" i="4" s="1"/>
  <c r="G126" i="4"/>
  <c r="G171" i="4" s="1"/>
  <c r="G81" i="4" s="1"/>
  <c r="G120" i="4"/>
  <c r="G165" i="4" s="1"/>
  <c r="G75" i="4" s="1"/>
  <c r="G119" i="4"/>
  <c r="G164" i="4" s="1"/>
  <c r="G74" i="4" s="1"/>
  <c r="G118" i="4"/>
  <c r="G163" i="4" s="1"/>
  <c r="G73" i="4" s="1"/>
  <c r="G117" i="4"/>
  <c r="G162" i="4" s="1"/>
  <c r="G72" i="4" s="1"/>
  <c r="G115" i="4"/>
  <c r="G160" i="4" s="1"/>
  <c r="G70" i="4" s="1"/>
  <c r="G113" i="4"/>
  <c r="G158" i="4" s="1"/>
  <c r="G68" i="4" s="1"/>
  <c r="G107" i="4"/>
  <c r="G152" i="4" s="1"/>
  <c r="G62" i="4" s="1"/>
  <c r="G104" i="4"/>
  <c r="G149" i="4" s="1"/>
  <c r="G59" i="4" s="1"/>
  <c r="G103" i="4"/>
  <c r="G148" i="4" s="1"/>
  <c r="G58" i="4" s="1"/>
  <c r="G229" i="4"/>
  <c r="G274" i="4" s="1"/>
  <c r="G223" i="4"/>
  <c r="G268" i="4" s="1"/>
  <c r="G219" i="4"/>
  <c r="G264" i="4" s="1"/>
  <c r="G216" i="4"/>
  <c r="G261" i="4" s="1"/>
  <c r="G214" i="4"/>
  <c r="G259" i="4" s="1"/>
  <c r="G212" i="4"/>
  <c r="G257" i="4" s="1"/>
  <c r="G191" i="4"/>
  <c r="G236" i="4" s="1"/>
  <c r="G132" i="4"/>
  <c r="G177" i="4" s="1"/>
  <c r="G87" i="4" s="1"/>
  <c r="G125" i="4"/>
  <c r="G170" i="4" s="1"/>
  <c r="G80" i="4" s="1"/>
  <c r="G123" i="4"/>
  <c r="G168" i="4" s="1"/>
  <c r="G78" i="4" s="1"/>
  <c r="G116" i="4"/>
  <c r="G161" i="4" s="1"/>
  <c r="G71" i="4" s="1"/>
  <c r="G226" i="4"/>
  <c r="G271" i="4" s="1"/>
  <c r="G221" i="4"/>
  <c r="G266" i="4" s="1"/>
  <c r="G197" i="4"/>
  <c r="G242" i="4" s="1"/>
  <c r="G194" i="4"/>
  <c r="G239" i="4" s="1"/>
  <c r="G111" i="4"/>
  <c r="G156" i="4" s="1"/>
  <c r="G66" i="4" s="1"/>
  <c r="G109" i="4"/>
  <c r="G154" i="4" s="1"/>
  <c r="G64" i="4" s="1"/>
  <c r="G105" i="4"/>
  <c r="G150" i="4" s="1"/>
  <c r="G60" i="4" s="1"/>
  <c r="G102" i="4"/>
  <c r="G147" i="4" s="1"/>
  <c r="G57" i="4" s="1"/>
  <c r="G101" i="4"/>
  <c r="G146" i="4" s="1"/>
  <c r="G56" i="4" s="1"/>
  <c r="G227" i="4"/>
  <c r="G272" i="4" s="1"/>
  <c r="G224" i="4"/>
  <c r="G269" i="4" s="1"/>
  <c r="G220" i="4"/>
  <c r="G265" i="4" s="1"/>
  <c r="G215" i="4"/>
  <c r="G260" i="4" s="1"/>
  <c r="G213" i="4"/>
  <c r="G258" i="4" s="1"/>
  <c r="G210" i="4"/>
  <c r="G255" i="4" s="1"/>
  <c r="G199" i="4"/>
  <c r="G244" i="4" s="1"/>
  <c r="G196" i="4"/>
  <c r="G241" i="4" s="1"/>
  <c r="G129" i="4"/>
  <c r="G174" i="4" s="1"/>
  <c r="G84" i="4" s="1"/>
  <c r="G110" i="4"/>
  <c r="G155" i="4" s="1"/>
  <c r="G65" i="4" s="1"/>
  <c r="G106" i="4"/>
  <c r="G151" i="4" s="1"/>
  <c r="G61" i="4" s="1"/>
  <c r="G99" i="4"/>
  <c r="G144" i="4" s="1"/>
  <c r="G54" i="4" s="1"/>
  <c r="G207" i="4"/>
  <c r="G252" i="4" s="1"/>
  <c r="G128" i="4"/>
  <c r="G173" i="4" s="1"/>
  <c r="G83" i="4" s="1"/>
  <c r="G133" i="4"/>
  <c r="G124" i="4"/>
  <c r="G169" i="4" s="1"/>
  <c r="G79" i="4" s="1"/>
  <c r="G222" i="4"/>
  <c r="G267" i="4" s="1"/>
  <c r="G202" i="4"/>
  <c r="G247" i="4" s="1"/>
  <c r="G189" i="4"/>
  <c r="G234" i="4" s="1"/>
  <c r="F234" i="4"/>
  <c r="G9" i="5"/>
  <c r="G11" i="5"/>
  <c r="G20" i="9" s="1"/>
  <c r="G12" i="5"/>
  <c r="G280" i="4" s="1"/>
  <c r="I4" i="4"/>
  <c r="I12" i="4"/>
  <c r="I13" i="4"/>
  <c r="I11" i="4"/>
  <c r="I14" i="4"/>
  <c r="I16" i="4"/>
  <c r="I15" i="4"/>
  <c r="I17" i="4"/>
  <c r="I18" i="4"/>
  <c r="I20" i="4"/>
  <c r="I21" i="4"/>
  <c r="I22" i="4"/>
  <c r="I25" i="4"/>
  <c r="I19" i="4"/>
  <c r="I26" i="4"/>
  <c r="I27" i="4"/>
  <c r="I30" i="4"/>
  <c r="I31" i="4"/>
  <c r="I23" i="4"/>
  <c r="I24" i="4"/>
  <c r="I28" i="4"/>
  <c r="I32" i="4"/>
  <c r="I34" i="4"/>
  <c r="I37" i="4"/>
  <c r="I33" i="4"/>
  <c r="I38" i="4"/>
  <c r="I29" i="4"/>
  <c r="I35" i="4"/>
  <c r="I39" i="4"/>
  <c r="I41" i="4"/>
  <c r="I44" i="4"/>
  <c r="I48" i="4"/>
  <c r="I40" i="4"/>
  <c r="I45" i="4"/>
  <c r="I36" i="4"/>
  <c r="I46" i="4"/>
  <c r="I42" i="4"/>
  <c r="I43" i="4"/>
  <c r="I49" i="4"/>
  <c r="I47" i="4"/>
  <c r="J27" i="3"/>
  <c r="J32" i="3"/>
  <c r="J76" i="3" s="1"/>
  <c r="J33" i="3"/>
  <c r="J77" i="3" s="1"/>
  <c r="J34" i="3"/>
  <c r="J78" i="3" s="1"/>
  <c r="J37" i="3"/>
  <c r="J81" i="3" s="1"/>
  <c r="J40" i="3"/>
  <c r="J84" i="3" s="1"/>
  <c r="J35" i="3"/>
  <c r="J79" i="3" s="1"/>
  <c r="J38" i="3"/>
  <c r="J82" i="3" s="1"/>
  <c r="J39" i="3"/>
  <c r="J83" i="3" s="1"/>
  <c r="J43" i="3"/>
  <c r="J87" i="3" s="1"/>
  <c r="J41" i="3"/>
  <c r="J85" i="3" s="1"/>
  <c r="J42" i="3"/>
  <c r="J86" i="3" s="1"/>
  <c r="J46" i="3"/>
  <c r="J90" i="3" s="1"/>
  <c r="J36" i="3"/>
  <c r="J80" i="3" s="1"/>
  <c r="J44" i="3"/>
  <c r="J88" i="3" s="1"/>
  <c r="J49" i="3"/>
  <c r="J93" i="3" s="1"/>
  <c r="J51" i="3"/>
  <c r="J95" i="3" s="1"/>
  <c r="J50" i="3"/>
  <c r="J94" i="3" s="1"/>
  <c r="J54" i="3"/>
  <c r="J98" i="3" s="1"/>
  <c r="J48" i="3"/>
  <c r="J92" i="3" s="1"/>
  <c r="J58" i="3"/>
  <c r="J102" i="3" s="1"/>
  <c r="J62" i="3"/>
  <c r="J106" i="3" s="1"/>
  <c r="J66" i="3"/>
  <c r="J110" i="3" s="1"/>
  <c r="J70" i="3"/>
  <c r="J114" i="3" s="1"/>
  <c r="J47" i="3"/>
  <c r="J91" i="3" s="1"/>
  <c r="J53" i="3"/>
  <c r="J97" i="3" s="1"/>
  <c r="J55" i="3"/>
  <c r="J99" i="3" s="1"/>
  <c r="J57" i="3"/>
  <c r="J101" i="3" s="1"/>
  <c r="J61" i="3"/>
  <c r="J105" i="3" s="1"/>
  <c r="J65" i="3"/>
  <c r="J109" i="3" s="1"/>
  <c r="J69" i="3"/>
  <c r="J113" i="3" s="1"/>
  <c r="J63" i="3"/>
  <c r="J107" i="3" s="1"/>
  <c r="J52" i="3"/>
  <c r="J96" i="3" s="1"/>
  <c r="J56" i="3"/>
  <c r="J100" i="3" s="1"/>
  <c r="J60" i="3"/>
  <c r="J104" i="3" s="1"/>
  <c r="J68" i="3"/>
  <c r="J112" i="3" s="1"/>
  <c r="J31" i="3"/>
  <c r="J45" i="3"/>
  <c r="J89" i="3" s="1"/>
  <c r="J64" i="3"/>
  <c r="J108" i="3" s="1"/>
  <c r="J71" i="3"/>
  <c r="J115" i="3" s="1"/>
  <c r="J59" i="3"/>
  <c r="J103" i="3" s="1"/>
  <c r="J67" i="3"/>
  <c r="J111" i="3" s="1"/>
  <c r="F569" i="14"/>
  <c r="F568" i="14" s="1"/>
  <c r="I47" i="8"/>
  <c r="H56" i="9"/>
  <c r="G602" i="14"/>
  <c r="G257" i="14"/>
  <c r="H256" i="14"/>
  <c r="I600" i="14" s="1"/>
  <c r="H331" i="14"/>
  <c r="G332" i="14"/>
  <c r="G307" i="14"/>
  <c r="E407" i="14"/>
  <c r="E384" i="14"/>
  <c r="F258" i="14"/>
  <c r="F262" i="14" s="1"/>
  <c r="F241" i="14"/>
  <c r="H483" i="14"/>
  <c r="H511" i="14"/>
  <c r="H455" i="14"/>
  <c r="I238" i="14"/>
  <c r="H273" i="14"/>
  <c r="H272" i="14"/>
  <c r="G383" i="14"/>
  <c r="H383" i="14" s="1"/>
  <c r="I383" i="14" s="1"/>
  <c r="J383" i="14" s="1"/>
  <c r="K383" i="14" s="1"/>
  <c r="L383" i="14" s="1"/>
  <c r="M383" i="14" s="1"/>
  <c r="N383" i="14" s="1"/>
  <c r="O383" i="14" s="1"/>
  <c r="P383" i="14" s="1"/>
  <c r="Q383" i="14" s="1"/>
  <c r="E495" i="14"/>
  <c r="E496" i="14"/>
  <c r="E494" i="14"/>
  <c r="E493" i="14"/>
  <c r="E523" i="14"/>
  <c r="E524" i="14"/>
  <c r="E522" i="14"/>
  <c r="E521" i="14"/>
  <c r="E467" i="14"/>
  <c r="E468" i="14"/>
  <c r="E465" i="14"/>
  <c r="E466" i="14"/>
  <c r="F604" i="14"/>
  <c r="F606" i="14" s="1"/>
  <c r="G274" i="14"/>
  <c r="H356" i="14"/>
  <c r="G357" i="14"/>
  <c r="G282" i="14"/>
  <c r="E439" i="14"/>
  <c r="E437" i="14"/>
  <c r="E440" i="14"/>
  <c r="E438" i="14"/>
  <c r="F482" i="14"/>
  <c r="F488" i="14" s="1"/>
  <c r="F483" i="14" s="1"/>
  <c r="F489" i="14" s="1"/>
  <c r="F491" i="14" s="1"/>
  <c r="F398" i="14"/>
  <c r="F404" i="14" s="1"/>
  <c r="F399" i="14" s="1"/>
  <c r="F405" i="14" s="1"/>
  <c r="F510" i="14"/>
  <c r="F516" i="14" s="1"/>
  <c r="F511" i="14" s="1"/>
  <c r="F517" i="14" s="1"/>
  <c r="F519" i="14" s="1"/>
  <c r="F454" i="14"/>
  <c r="F460" i="14" s="1"/>
  <c r="F455" i="14" s="1"/>
  <c r="F461" i="14" s="1"/>
  <c r="F463" i="14" s="1"/>
  <c r="F426" i="14"/>
  <c r="F432" i="14" s="1"/>
  <c r="F427" i="14" s="1"/>
  <c r="F433" i="14" s="1"/>
  <c r="F435" i="14" s="1"/>
  <c r="G13" i="5"/>
  <c r="G22" i="9" s="1"/>
  <c r="G8" i="5"/>
  <c r="F2" i="22"/>
  <c r="N3" i="20"/>
  <c r="K3" i="21"/>
  <c r="J3" i="22"/>
  <c r="J8" i="22" s="1"/>
  <c r="L67" i="21" s="1"/>
  <c r="I4" i="22"/>
  <c r="M117" i="20"/>
  <c r="M116" i="20"/>
  <c r="J22" i="21"/>
  <c r="J54" i="21"/>
  <c r="J4" i="21"/>
  <c r="J27" i="21"/>
  <c r="J49" i="21"/>
  <c r="J31" i="21"/>
  <c r="J64" i="21"/>
  <c r="J221" i="3"/>
  <c r="J3" i="4"/>
  <c r="J19" i="3"/>
  <c r="J218" i="3"/>
  <c r="J273" i="3"/>
  <c r="J299" i="3"/>
  <c r="J331" i="3"/>
  <c r="K3" i="3"/>
  <c r="K385" i="3" s="1"/>
  <c r="K62" i="5" s="1"/>
  <c r="J132" i="3"/>
  <c r="J171" i="3"/>
  <c r="J310" i="3"/>
  <c r="J315" i="3"/>
  <c r="J200" i="3"/>
  <c r="J224" i="3"/>
  <c r="J334" i="3"/>
  <c r="J323" i="3"/>
  <c r="I42" i="9"/>
  <c r="J316" i="3"/>
  <c r="J157" i="3"/>
  <c r="J285" i="3"/>
  <c r="J246" i="3"/>
  <c r="J143" i="3"/>
  <c r="J177" i="3"/>
  <c r="J332" i="3"/>
  <c r="J278" i="3"/>
  <c r="J215" i="3"/>
  <c r="J288" i="3"/>
  <c r="J156" i="3"/>
  <c r="J314" i="3"/>
  <c r="J261" i="3"/>
  <c r="J335" i="3"/>
  <c r="J4" i="3"/>
  <c r="J258" i="3"/>
  <c r="J244" i="3"/>
  <c r="J164" i="3"/>
  <c r="J265" i="3"/>
  <c r="J303" i="3"/>
  <c r="J283" i="3"/>
  <c r="J188" i="3"/>
  <c r="J3" i="8"/>
  <c r="J141" i="3"/>
  <c r="J329" i="3"/>
  <c r="J305" i="3"/>
  <c r="J136" i="3"/>
  <c r="J184" i="3"/>
  <c r="J211" i="3"/>
  <c r="J25" i="3"/>
  <c r="J434" i="3"/>
  <c r="J213" i="3"/>
  <c r="J208" i="3"/>
  <c r="J279" i="3"/>
  <c r="J282" i="3"/>
  <c r="J219" i="3"/>
  <c r="J256" i="3"/>
  <c r="J197" i="3"/>
  <c r="J245" i="3"/>
  <c r="J300" i="3"/>
  <c r="J127" i="3"/>
  <c r="I80" i="5"/>
  <c r="I32" i="9"/>
  <c r="I285" i="4"/>
  <c r="I56" i="8"/>
  <c r="I45" i="8"/>
  <c r="I48" i="9"/>
  <c r="J240" i="3"/>
  <c r="J137" i="3"/>
  <c r="J129" i="3"/>
  <c r="J182" i="3"/>
  <c r="J269" i="3"/>
  <c r="J198" i="3"/>
  <c r="J291" i="3"/>
  <c r="J120" i="3"/>
  <c r="J432" i="3"/>
  <c r="J214" i="3"/>
  <c r="J220" i="3"/>
  <c r="J306" i="3"/>
  <c r="J140" i="3"/>
  <c r="J193" i="3"/>
  <c r="J251" i="3"/>
  <c r="J163" i="3"/>
  <c r="J180" i="3"/>
  <c r="J275" i="3"/>
  <c r="J168" i="3"/>
  <c r="J427" i="3"/>
  <c r="J207" i="3"/>
  <c r="J333" i="3"/>
  <c r="J124" i="3"/>
  <c r="J138" i="3"/>
  <c r="J150" i="3"/>
  <c r="J222" i="3"/>
  <c r="J174" i="3"/>
  <c r="J257" i="3"/>
  <c r="J429" i="3"/>
  <c r="J297" i="3"/>
  <c r="J181" i="3"/>
  <c r="J229" i="3"/>
  <c r="J231" i="3"/>
  <c r="J233" i="3"/>
  <c r="J295" i="3"/>
  <c r="J144" i="3"/>
  <c r="J145" i="3"/>
  <c r="J146" i="3"/>
  <c r="J3" i="5"/>
  <c r="J3" i="9"/>
  <c r="J47" i="9" s="1"/>
  <c r="J435" i="3"/>
  <c r="J242" i="3"/>
  <c r="J149" i="3"/>
  <c r="J302" i="3"/>
  <c r="J13" i="3"/>
  <c r="J68" i="8" s="1"/>
  <c r="J320" i="3"/>
  <c r="J189" i="3"/>
  <c r="J148" i="3"/>
  <c r="J202" i="3"/>
  <c r="J126" i="3"/>
  <c r="J330" i="3"/>
  <c r="J26" i="3"/>
  <c r="I4" i="9"/>
  <c r="J262" i="3"/>
  <c r="J322" i="3"/>
  <c r="J225" i="3"/>
  <c r="J289" i="3"/>
  <c r="J287" i="3"/>
  <c r="J236" i="3"/>
  <c r="J268" i="3"/>
  <c r="J328" i="3"/>
  <c r="J260" i="3"/>
  <c r="J166" i="3"/>
  <c r="J304" i="3"/>
  <c r="J217" i="3"/>
  <c r="J190" i="3"/>
  <c r="J253" i="3"/>
  <c r="J313" i="3"/>
  <c r="J266" i="3"/>
  <c r="J119" i="3"/>
  <c r="J430" i="3"/>
  <c r="J286" i="3"/>
  <c r="J324" i="3"/>
  <c r="J237" i="3"/>
  <c r="J228" i="3"/>
  <c r="J307" i="3"/>
  <c r="J123" i="3"/>
  <c r="J186" i="3"/>
  <c r="J241" i="3"/>
  <c r="J252" i="3"/>
  <c r="J235" i="3"/>
  <c r="J270" i="3"/>
  <c r="J308" i="3"/>
  <c r="J209" i="3"/>
  <c r="J187" i="3"/>
  <c r="J216" i="3"/>
  <c r="J239" i="3"/>
  <c r="J298" i="3"/>
  <c r="J312" i="3"/>
  <c r="J10" i="3"/>
  <c r="J277" i="3"/>
  <c r="J326" i="3"/>
  <c r="J255" i="3"/>
  <c r="J130" i="3"/>
  <c r="J153" i="3"/>
  <c r="J254" i="3"/>
  <c r="J247" i="3"/>
  <c r="J155" i="3"/>
  <c r="J201" i="3"/>
  <c r="J267" i="3"/>
  <c r="J203" i="3"/>
  <c r="J271" i="3"/>
  <c r="J128" i="3"/>
  <c r="J319" i="3"/>
  <c r="J272" i="3"/>
  <c r="J196" i="3"/>
  <c r="J226" i="3"/>
  <c r="J212" i="3"/>
  <c r="J28" i="3"/>
  <c r="J22" i="3"/>
  <c r="J276" i="3"/>
  <c r="J290" i="3"/>
  <c r="J158" i="3"/>
  <c r="J433" i="3"/>
  <c r="J195" i="3"/>
  <c r="J192" i="3"/>
  <c r="J133" i="3"/>
  <c r="J170" i="3"/>
  <c r="J234" i="3"/>
  <c r="J122" i="3"/>
  <c r="J428" i="3"/>
  <c r="J284" i="3"/>
  <c r="J173" i="3"/>
  <c r="J131" i="3"/>
  <c r="J259" i="3"/>
  <c r="J296" i="3"/>
  <c r="J139" i="3"/>
  <c r="J178" i="3"/>
  <c r="J309" i="3"/>
  <c r="J121" i="3"/>
  <c r="J183" i="3"/>
  <c r="J185" i="3"/>
  <c r="J176" i="3"/>
  <c r="J318" i="3"/>
  <c r="J431" i="3"/>
  <c r="J230" i="3"/>
  <c r="J263" i="3"/>
  <c r="J135" i="3"/>
  <c r="J159" i="3"/>
  <c r="J317" i="3"/>
  <c r="J210" i="3"/>
  <c r="J321" i="3"/>
  <c r="J169" i="3"/>
  <c r="J167" i="3"/>
  <c r="J7" i="3"/>
  <c r="J58" i="8" s="1"/>
  <c r="J125" i="3"/>
  <c r="J274" i="3"/>
  <c r="J325" i="3"/>
  <c r="J280" i="3"/>
  <c r="J311" i="3"/>
  <c r="J165" i="3"/>
  <c r="J264" i="3"/>
  <c r="J194" i="3"/>
  <c r="J243" i="3"/>
  <c r="J134" i="3"/>
  <c r="J175" i="3"/>
  <c r="J281" i="3"/>
  <c r="J227" i="3"/>
  <c r="J301" i="3"/>
  <c r="J199" i="3"/>
  <c r="J147" i="3"/>
  <c r="J152" i="3"/>
  <c r="J154" i="3"/>
  <c r="J191" i="3"/>
  <c r="J327" i="3"/>
  <c r="J172" i="3"/>
  <c r="J238" i="3"/>
  <c r="J223" i="3"/>
  <c r="J142" i="3"/>
  <c r="J232" i="3"/>
  <c r="J179" i="3"/>
  <c r="J151" i="3"/>
  <c r="I104" i="5"/>
  <c r="I33" i="9" s="1"/>
  <c r="I29" i="5"/>
  <c r="I16" i="5"/>
  <c r="I63" i="8"/>
  <c r="I4" i="8"/>
  <c r="I109" i="5"/>
  <c r="I55" i="8"/>
  <c r="I64" i="8"/>
  <c r="I54" i="8"/>
  <c r="I92" i="5"/>
  <c r="I48" i="8"/>
  <c r="I58" i="8"/>
  <c r="I68" i="8"/>
  <c r="H34" i="8"/>
  <c r="K255" i="14"/>
  <c r="K240" i="14" s="1"/>
  <c r="G279" i="4"/>
  <c r="G281" i="4"/>
  <c r="G25" i="5"/>
  <c r="J75" i="5"/>
  <c r="I2" i="3"/>
  <c r="H2" i="8"/>
  <c r="H16" i="3"/>
  <c r="H2" i="4"/>
  <c r="H2" i="9"/>
  <c r="H2" i="5"/>
  <c r="J76" i="5"/>
  <c r="G75" i="5"/>
  <c r="F75" i="5"/>
  <c r="H75" i="5"/>
  <c r="J77" i="5"/>
  <c r="I557" i="14"/>
  <c r="I559" i="14"/>
  <c r="I556" i="14"/>
  <c r="I558" i="14"/>
  <c r="I560" i="14"/>
  <c r="H561" i="14"/>
  <c r="K541" i="14"/>
  <c r="K550" i="14" s="1"/>
  <c r="G77" i="5"/>
  <c r="F77" i="5"/>
  <c r="H77" i="5"/>
  <c r="G76" i="5"/>
  <c r="H76" i="5"/>
  <c r="F76" i="5"/>
  <c r="K402" i="3"/>
  <c r="K400" i="3"/>
  <c r="K77" i="5" s="1"/>
  <c r="K340" i="3"/>
  <c r="K394" i="3"/>
  <c r="K71" i="5" s="1"/>
  <c r="K401" i="3"/>
  <c r="K393" i="3"/>
  <c r="K70" i="5" s="1"/>
  <c r="K396" i="3"/>
  <c r="K73" i="5" s="1"/>
  <c r="K345" i="3"/>
  <c r="K46" i="5" s="1"/>
  <c r="K352" i="3"/>
  <c r="K53" i="5" s="1"/>
  <c r="K356" i="3"/>
  <c r="K57" i="5" s="1"/>
  <c r="K349" i="3"/>
  <c r="K50" i="5" s="1"/>
  <c r="K351" i="3"/>
  <c r="K52" i="5" s="1"/>
  <c r="K354" i="3"/>
  <c r="K55" i="5" s="1"/>
  <c r="K358" i="3"/>
  <c r="K355" i="3"/>
  <c r="K56" i="5" s="1"/>
  <c r="K398" i="3"/>
  <c r="K75" i="5" s="1"/>
  <c r="K395" i="3"/>
  <c r="K72" i="5" s="1"/>
  <c r="K357" i="3"/>
  <c r="K350" i="3"/>
  <c r="K51" i="5" s="1"/>
  <c r="K399" i="3"/>
  <c r="K76" i="5" s="1"/>
  <c r="I87" i="20"/>
  <c r="BD60" i="5"/>
  <c r="BV60" i="5"/>
  <c r="CN60" i="5"/>
  <c r="DV60" i="5"/>
  <c r="W60" i="5"/>
  <c r="AS60" i="5"/>
  <c r="AH60" i="5"/>
  <c r="AZ60" i="5"/>
  <c r="CJ60" i="5"/>
  <c r="DT60" i="5"/>
  <c r="BC60" i="5"/>
  <c r="CV60" i="5"/>
  <c r="DG60" i="5"/>
  <c r="Z60" i="5"/>
  <c r="BZ60" i="5"/>
  <c r="AK60" i="5"/>
  <c r="AY60" i="5"/>
  <c r="BU60" i="5"/>
  <c r="CY60" i="5"/>
  <c r="DU60" i="5"/>
  <c r="AW60" i="5"/>
  <c r="CC60" i="5"/>
  <c r="AL60" i="5"/>
  <c r="AV60" i="5"/>
  <c r="AX60" i="5"/>
  <c r="CZ60" i="5"/>
  <c r="S60" i="5"/>
  <c r="BS60" i="5"/>
  <c r="AQ60" i="5"/>
  <c r="F60" i="5"/>
  <c r="P60" i="5"/>
  <c r="DI60" i="5"/>
  <c r="AJ60" i="5"/>
  <c r="BB60" i="5"/>
  <c r="BT60" i="5"/>
  <c r="CL60" i="5"/>
  <c r="DD60" i="5"/>
  <c r="I60" i="5"/>
  <c r="CW60" i="5"/>
  <c r="L60" i="5"/>
  <c r="BL60" i="5"/>
  <c r="BM60" i="5"/>
  <c r="DP60" i="5"/>
  <c r="AI60" i="5"/>
  <c r="CI60" i="5"/>
  <c r="CD60" i="5"/>
  <c r="CF60" i="5"/>
  <c r="Q60" i="5"/>
  <c r="AE60" i="5"/>
  <c r="BA60" i="5"/>
  <c r="BO60" i="5"/>
  <c r="CK60" i="5"/>
  <c r="DO60" i="5"/>
  <c r="BI60" i="5"/>
  <c r="DL60" i="5"/>
  <c r="DM60" i="5"/>
  <c r="AB60" i="5"/>
  <c r="CB60" i="5"/>
  <c r="T60" i="5"/>
  <c r="O60" i="5"/>
  <c r="AC60" i="5"/>
  <c r="CS60" i="5"/>
  <c r="CG60" i="5"/>
  <c r="DQ60" i="5"/>
  <c r="DK60" i="5"/>
  <c r="BW60" i="5"/>
  <c r="U60" i="5"/>
  <c r="DE60" i="5"/>
  <c r="BN60" i="5"/>
  <c r="AN60" i="5"/>
  <c r="BX60" i="5"/>
  <c r="CA60" i="5"/>
  <c r="CQ60" i="5"/>
  <c r="BJ60" i="5"/>
  <c r="DN60" i="5"/>
  <c r="AU60" i="5"/>
  <c r="CE60" i="5"/>
  <c r="N60" i="5"/>
  <c r="BP60" i="5"/>
  <c r="AD60" i="5"/>
  <c r="Y60" i="5"/>
  <c r="BG60" i="5"/>
  <c r="AR60" i="5"/>
  <c r="AP60" i="5"/>
  <c r="CP60" i="5"/>
  <c r="M60" i="5"/>
  <c r="AG60" i="5"/>
  <c r="K60" i="5"/>
  <c r="DR60" i="5"/>
  <c r="CO60" i="5"/>
  <c r="X60" i="5"/>
  <c r="G60" i="5"/>
  <c r="CM60" i="5"/>
  <c r="BK60" i="5"/>
  <c r="CU60" i="5"/>
  <c r="AM60" i="5"/>
  <c r="AT60" i="5"/>
  <c r="CX60" i="5"/>
  <c r="BE60" i="5"/>
  <c r="DJ60" i="5"/>
  <c r="V60" i="5"/>
  <c r="BF60" i="5"/>
  <c r="DF60" i="5"/>
  <c r="CT60" i="5"/>
  <c r="J60" i="5"/>
  <c r="R60" i="5"/>
  <c r="BQ60" i="5"/>
  <c r="DA60" i="5"/>
  <c r="AF60" i="5"/>
  <c r="DC60" i="5"/>
  <c r="DB60" i="5"/>
  <c r="BY60" i="5"/>
  <c r="H60" i="5"/>
  <c r="CR60" i="5"/>
  <c r="BH60" i="5"/>
  <c r="DH60" i="5"/>
  <c r="AA60" i="5"/>
  <c r="BR60" i="5"/>
  <c r="CH60" i="5"/>
  <c r="AO60" i="5"/>
  <c r="DS60" i="5"/>
  <c r="I71" i="5"/>
  <c r="H71" i="5"/>
  <c r="G71" i="5"/>
  <c r="F71" i="5"/>
  <c r="J71" i="5"/>
  <c r="K344" i="3" l="1"/>
  <c r="K45" i="5" s="1"/>
  <c r="G360" i="14"/>
  <c r="G365" i="14" s="1"/>
  <c r="G367" i="14" s="1"/>
  <c r="K347" i="3"/>
  <c r="K48" i="5" s="1"/>
  <c r="K386" i="3"/>
  <c r="K63" i="5" s="1"/>
  <c r="F340" i="14"/>
  <c r="F342" i="14" s="1"/>
  <c r="K343" i="3"/>
  <c r="K44" i="5" s="1"/>
  <c r="K390" i="3"/>
  <c r="K67" i="5" s="1"/>
  <c r="F266" i="14"/>
  <c r="F244" i="14"/>
  <c r="F265" i="14"/>
  <c r="F267" i="14" s="1"/>
  <c r="G285" i="14"/>
  <c r="G290" i="14" s="1"/>
  <c r="G292" i="14" s="1"/>
  <c r="G260" i="14"/>
  <c r="G244" i="14" s="1"/>
  <c r="K391" i="3"/>
  <c r="K68" i="5" s="1"/>
  <c r="K389" i="3"/>
  <c r="K66" i="5" s="1"/>
  <c r="G310" i="14"/>
  <c r="G315" i="14" s="1"/>
  <c r="G317" i="14" s="1"/>
  <c r="K384" i="3"/>
  <c r="K388" i="3"/>
  <c r="K65" i="5" s="1"/>
  <c r="G335" i="14"/>
  <c r="G340" i="14" s="1"/>
  <c r="G342" i="14" s="1"/>
  <c r="F314" i="14"/>
  <c r="F316" i="14"/>
  <c r="K341" i="3"/>
  <c r="K42" i="5" s="1"/>
  <c r="K342" i="3"/>
  <c r="K43" i="5" s="1"/>
  <c r="K387" i="3"/>
  <c r="K64" i="5" s="1"/>
  <c r="K346" i="3"/>
  <c r="K47" i="5" s="1"/>
  <c r="K348" i="3"/>
  <c r="K49" i="5" s="1"/>
  <c r="K392" i="3"/>
  <c r="K69" i="5" s="1"/>
  <c r="F364" i="14"/>
  <c r="F366" i="14"/>
  <c r="M4" i="20"/>
  <c r="M160" i="20"/>
  <c r="O25" i="19"/>
  <c r="E264" i="14"/>
  <c r="F264" i="14"/>
  <c r="N25" i="19"/>
  <c r="K59" i="21"/>
  <c r="N146" i="20" s="1"/>
  <c r="K36" i="21"/>
  <c r="K42" i="21"/>
  <c r="J46" i="21"/>
  <c r="H447" i="14"/>
  <c r="H567" i="14"/>
  <c r="H475" i="14"/>
  <c r="H612" i="14"/>
  <c r="I417" i="14"/>
  <c r="I529" i="14"/>
  <c r="I445" i="14"/>
  <c r="I565" i="14"/>
  <c r="I566" i="14"/>
  <c r="I446" i="14"/>
  <c r="I610" i="14"/>
  <c r="I530" i="14"/>
  <c r="I418" i="14"/>
  <c r="I501" i="14"/>
  <c r="I473" i="14"/>
  <c r="I611" i="14"/>
  <c r="I474" i="14"/>
  <c r="I502" i="14"/>
  <c r="H503" i="14"/>
  <c r="H419" i="14"/>
  <c r="H531" i="14"/>
  <c r="H299" i="14"/>
  <c r="H374" i="14"/>
  <c r="H324" i="14"/>
  <c r="I322" i="14"/>
  <c r="I323" i="14"/>
  <c r="I347" i="14"/>
  <c r="I348" i="14"/>
  <c r="I372" i="14"/>
  <c r="I297" i="14"/>
  <c r="I373" i="14"/>
  <c r="I298" i="14"/>
  <c r="H349" i="14"/>
  <c r="H9" i="5"/>
  <c r="G18" i="9"/>
  <c r="H133" i="4"/>
  <c r="H178" i="4" s="1"/>
  <c r="H88" i="4" s="1"/>
  <c r="H134" i="4"/>
  <c r="H179" i="4" s="1"/>
  <c r="H89" i="4" s="1"/>
  <c r="H228" i="4"/>
  <c r="H273" i="4" s="1"/>
  <c r="H225" i="4"/>
  <c r="H270" i="4" s="1"/>
  <c r="H218" i="4"/>
  <c r="H263" i="4" s="1"/>
  <c r="H201" i="4"/>
  <c r="H198" i="4"/>
  <c r="H243" i="4" s="1"/>
  <c r="H193" i="4"/>
  <c r="H238" i="4" s="1"/>
  <c r="H137" i="4"/>
  <c r="H182" i="4" s="1"/>
  <c r="H92" i="4" s="1"/>
  <c r="H127" i="4"/>
  <c r="H172" i="4" s="1"/>
  <c r="H82" i="4" s="1"/>
  <c r="H126" i="4"/>
  <c r="H171" i="4" s="1"/>
  <c r="H81" i="4" s="1"/>
  <c r="H120" i="4"/>
  <c r="H165" i="4" s="1"/>
  <c r="H75" i="4" s="1"/>
  <c r="H119" i="4"/>
  <c r="H164" i="4" s="1"/>
  <c r="H74" i="4" s="1"/>
  <c r="H118" i="4"/>
  <c r="H163" i="4" s="1"/>
  <c r="H73" i="4" s="1"/>
  <c r="H117" i="4"/>
  <c r="H162" i="4" s="1"/>
  <c r="H72" i="4" s="1"/>
  <c r="H115" i="4"/>
  <c r="H160" i="4" s="1"/>
  <c r="H70" i="4" s="1"/>
  <c r="H113" i="4"/>
  <c r="H158" i="4" s="1"/>
  <c r="H68" i="4" s="1"/>
  <c r="H107" i="4"/>
  <c r="H152" i="4" s="1"/>
  <c r="H62" i="4" s="1"/>
  <c r="H104" i="4"/>
  <c r="H149" i="4" s="1"/>
  <c r="H59" i="4" s="1"/>
  <c r="H103" i="4"/>
  <c r="H148" i="4" s="1"/>
  <c r="H58" i="4" s="1"/>
  <c r="H224" i="4"/>
  <c r="H223" i="4"/>
  <c r="H268" i="4" s="1"/>
  <c r="H220" i="4"/>
  <c r="H265" i="4" s="1"/>
  <c r="H219" i="4"/>
  <c r="H199" i="4"/>
  <c r="H196" i="4"/>
  <c r="H241" i="4" s="1"/>
  <c r="H191" i="4"/>
  <c r="H236" i="4" s="1"/>
  <c r="H128" i="4"/>
  <c r="H173" i="4" s="1"/>
  <c r="H83" i="4" s="1"/>
  <c r="H125" i="4"/>
  <c r="H170" i="4" s="1"/>
  <c r="H80" i="4" s="1"/>
  <c r="H123" i="4"/>
  <c r="H168" i="4" s="1"/>
  <c r="H78" i="4" s="1"/>
  <c r="H116" i="4"/>
  <c r="H161" i="4" s="1"/>
  <c r="H71" i="4" s="1"/>
  <c r="H221" i="4"/>
  <c r="H197" i="4"/>
  <c r="H194" i="4"/>
  <c r="H239" i="4" s="1"/>
  <c r="H111" i="4"/>
  <c r="H156" i="4" s="1"/>
  <c r="H66" i="4" s="1"/>
  <c r="H109" i="4"/>
  <c r="H105" i="4"/>
  <c r="H150" i="4" s="1"/>
  <c r="H60" i="4" s="1"/>
  <c r="H102" i="4"/>
  <c r="H147" i="4" s="1"/>
  <c r="H57" i="4" s="1"/>
  <c r="H101" i="4"/>
  <c r="H146" i="4" s="1"/>
  <c r="H56" i="4" s="1"/>
  <c r="H203" i="4"/>
  <c r="H248" i="4" s="1"/>
  <c r="H200" i="4"/>
  <c r="H121" i="4"/>
  <c r="H166" i="4" s="1"/>
  <c r="H76" i="4" s="1"/>
  <c r="H222" i="4"/>
  <c r="H267" i="4" s="1"/>
  <c r="H202" i="4"/>
  <c r="H189" i="4"/>
  <c r="H129" i="4"/>
  <c r="H174" i="4" s="1"/>
  <c r="H84" i="4" s="1"/>
  <c r="H136" i="4"/>
  <c r="H181" i="4" s="1"/>
  <c r="H91" i="4" s="1"/>
  <c r="H122" i="4"/>
  <c r="H167" i="4" s="1"/>
  <c r="H77" i="4" s="1"/>
  <c r="H114" i="4"/>
  <c r="H217" i="4"/>
  <c r="H262" i="4" s="1"/>
  <c r="H195" i="4"/>
  <c r="H240" i="4" s="1"/>
  <c r="H124" i="4"/>
  <c r="H169" i="4" s="1"/>
  <c r="H79" i="4" s="1"/>
  <c r="H204" i="4"/>
  <c r="H249" i="4" s="1"/>
  <c r="H192" i="4"/>
  <c r="H237" i="4" s="1"/>
  <c r="H112" i="4"/>
  <c r="H157" i="4" s="1"/>
  <c r="H67" i="4" s="1"/>
  <c r="H108" i="4"/>
  <c r="H153" i="4" s="1"/>
  <c r="H63" i="4" s="1"/>
  <c r="H110" i="4"/>
  <c r="H155" i="4" s="1"/>
  <c r="H65" i="4" s="1"/>
  <c r="H106" i="4"/>
  <c r="H151" i="4" s="1"/>
  <c r="H61" i="4" s="1"/>
  <c r="H99" i="4"/>
  <c r="H144" i="4" s="1"/>
  <c r="H54" i="4" s="1"/>
  <c r="H210" i="4"/>
  <c r="H255" i="4" s="1"/>
  <c r="H212" i="4"/>
  <c r="H257" i="4" s="1"/>
  <c r="H205" i="4"/>
  <c r="H250" i="4" s="1"/>
  <c r="H208" i="4"/>
  <c r="H253" i="4" s="1"/>
  <c r="G253" i="4"/>
  <c r="H12" i="5"/>
  <c r="H207" i="4"/>
  <c r="H252" i="4" s="1"/>
  <c r="H213" i="4"/>
  <c r="H258" i="4" s="1"/>
  <c r="H227" i="4"/>
  <c r="H272" i="4" s="1"/>
  <c r="H214" i="4"/>
  <c r="H259" i="4" s="1"/>
  <c r="H229" i="4"/>
  <c r="H274" i="4" s="1"/>
  <c r="H130" i="4"/>
  <c r="H175" i="4" s="1"/>
  <c r="H85" i="4" s="1"/>
  <c r="H206" i="4"/>
  <c r="H251" i="4" s="1"/>
  <c r="H138" i="4"/>
  <c r="H183" i="4" s="1"/>
  <c r="H93" i="4" s="1"/>
  <c r="H211" i="4"/>
  <c r="H256" i="4" s="1"/>
  <c r="G22" i="8"/>
  <c r="G273" i="4"/>
  <c r="G178" i="4"/>
  <c r="G88" i="4" s="1"/>
  <c r="H11" i="5"/>
  <c r="H215" i="4"/>
  <c r="H260" i="4" s="1"/>
  <c r="H226" i="4"/>
  <c r="H271" i="4" s="1"/>
  <c r="H132" i="4"/>
  <c r="H216" i="4"/>
  <c r="H261" i="4" s="1"/>
  <c r="H135" i="4"/>
  <c r="H180" i="4" s="1"/>
  <c r="H90" i="4" s="1"/>
  <c r="H209" i="4"/>
  <c r="H254" i="4" s="1"/>
  <c r="H131" i="4"/>
  <c r="H139" i="4"/>
  <c r="H184" i="4" s="1"/>
  <c r="H94" i="4" s="1"/>
  <c r="J4" i="4"/>
  <c r="J11" i="4"/>
  <c r="J12" i="4"/>
  <c r="J13" i="4"/>
  <c r="J15" i="4"/>
  <c r="J16" i="4"/>
  <c r="J17" i="4"/>
  <c r="J18" i="4"/>
  <c r="J19" i="4"/>
  <c r="J20" i="4"/>
  <c r="J21" i="4"/>
  <c r="J22" i="4"/>
  <c r="J23" i="4"/>
  <c r="J24" i="4"/>
  <c r="J14" i="4"/>
  <c r="J25" i="4"/>
  <c r="J26" i="4"/>
  <c r="J27" i="4"/>
  <c r="J29" i="4"/>
  <c r="J30" i="4"/>
  <c r="J31" i="4"/>
  <c r="J28" i="4"/>
  <c r="J36" i="4"/>
  <c r="J32" i="4"/>
  <c r="J34" i="4"/>
  <c r="J37" i="4"/>
  <c r="J33" i="4"/>
  <c r="J38" i="4"/>
  <c r="J42" i="4"/>
  <c r="J35" i="4"/>
  <c r="J39" i="4"/>
  <c r="J43" i="4"/>
  <c r="J47" i="4"/>
  <c r="J41" i="4"/>
  <c r="J44" i="4"/>
  <c r="J40" i="4"/>
  <c r="J45" i="4"/>
  <c r="J49" i="4"/>
  <c r="J46" i="4"/>
  <c r="J48" i="4"/>
  <c r="J75" i="3"/>
  <c r="K22" i="3"/>
  <c r="K32" i="3"/>
  <c r="K76" i="3" s="1"/>
  <c r="K33" i="3"/>
  <c r="K77" i="3" s="1"/>
  <c r="K36" i="3"/>
  <c r="K80" i="3" s="1"/>
  <c r="K34" i="3"/>
  <c r="K78" i="3" s="1"/>
  <c r="K35" i="3"/>
  <c r="K79" i="3" s="1"/>
  <c r="K38" i="3"/>
  <c r="K82" i="3" s="1"/>
  <c r="K39" i="3"/>
  <c r="K83" i="3" s="1"/>
  <c r="K42" i="3"/>
  <c r="K86" i="3" s="1"/>
  <c r="K46" i="3"/>
  <c r="K90" i="3" s="1"/>
  <c r="K45" i="3"/>
  <c r="K89" i="3" s="1"/>
  <c r="K49" i="3"/>
  <c r="K93" i="3" s="1"/>
  <c r="K50" i="3"/>
  <c r="K94" i="3" s="1"/>
  <c r="K54" i="3"/>
  <c r="K98" i="3" s="1"/>
  <c r="K37" i="3"/>
  <c r="K81" i="3" s="1"/>
  <c r="K47" i="3"/>
  <c r="K91" i="3" s="1"/>
  <c r="K53" i="3"/>
  <c r="K97" i="3" s="1"/>
  <c r="K40" i="3"/>
  <c r="K84" i="3" s="1"/>
  <c r="K43" i="3"/>
  <c r="K87" i="3" s="1"/>
  <c r="K44" i="3"/>
  <c r="K88" i="3" s="1"/>
  <c r="K55" i="3"/>
  <c r="K99" i="3" s="1"/>
  <c r="K57" i="3"/>
  <c r="K101" i="3" s="1"/>
  <c r="K61" i="3"/>
  <c r="K105" i="3" s="1"/>
  <c r="K65" i="3"/>
  <c r="K109" i="3" s="1"/>
  <c r="K69" i="3"/>
  <c r="K113" i="3" s="1"/>
  <c r="K41" i="3"/>
  <c r="K85" i="3" s="1"/>
  <c r="K52" i="3"/>
  <c r="K96" i="3" s="1"/>
  <c r="K56" i="3"/>
  <c r="K100" i="3" s="1"/>
  <c r="K60" i="3"/>
  <c r="K104" i="3" s="1"/>
  <c r="K64" i="3"/>
  <c r="K108" i="3" s="1"/>
  <c r="K68" i="3"/>
  <c r="K112" i="3" s="1"/>
  <c r="K62" i="3"/>
  <c r="K106" i="3" s="1"/>
  <c r="K63" i="3"/>
  <c r="K107" i="3" s="1"/>
  <c r="K48" i="3"/>
  <c r="K92" i="3" s="1"/>
  <c r="K51" i="3"/>
  <c r="K95" i="3" s="1"/>
  <c r="K59" i="3"/>
  <c r="K103" i="3" s="1"/>
  <c r="K67" i="3"/>
  <c r="K111" i="3" s="1"/>
  <c r="K31" i="3"/>
  <c r="K75" i="3" s="1"/>
  <c r="K70" i="3"/>
  <c r="K114" i="3" s="1"/>
  <c r="K58" i="3"/>
  <c r="K102" i="3" s="1"/>
  <c r="K66" i="3"/>
  <c r="K110" i="3" s="1"/>
  <c r="K71" i="3"/>
  <c r="K115" i="3" s="1"/>
  <c r="G17" i="9"/>
  <c r="G15" i="8"/>
  <c r="G9" i="9"/>
  <c r="G17" i="8"/>
  <c r="G11" i="9"/>
  <c r="G16" i="8"/>
  <c r="G10" i="9"/>
  <c r="J65" i="8"/>
  <c r="H274" i="14"/>
  <c r="E469" i="14"/>
  <c r="E477" i="14" s="1"/>
  <c r="E476" i="14" s="1"/>
  <c r="I356" i="14"/>
  <c r="H357" i="14"/>
  <c r="H360" i="14" s="1"/>
  <c r="I455" i="14"/>
  <c r="I399" i="14"/>
  <c r="I511" i="14"/>
  <c r="I483" i="14"/>
  <c r="I273" i="14"/>
  <c r="I272" i="14"/>
  <c r="J238" i="14"/>
  <c r="E9" i="14"/>
  <c r="G333" i="14"/>
  <c r="G337" i="14" s="1"/>
  <c r="E7" i="14"/>
  <c r="E30" i="14" s="1"/>
  <c r="G283" i="14"/>
  <c r="G287" i="14" s="1"/>
  <c r="E525" i="14"/>
  <c r="E533" i="14" s="1"/>
  <c r="E532" i="14" s="1"/>
  <c r="I331" i="14"/>
  <c r="H332" i="14"/>
  <c r="H335" i="14" s="1"/>
  <c r="F439" i="14"/>
  <c r="F438" i="14"/>
  <c r="F437" i="14"/>
  <c r="F440" i="14"/>
  <c r="F495" i="14"/>
  <c r="F496" i="14"/>
  <c r="F493" i="14"/>
  <c r="F494" i="14"/>
  <c r="E441" i="14"/>
  <c r="H282" i="14"/>
  <c r="F614" i="14"/>
  <c r="F613" i="14" s="1"/>
  <c r="G603" i="14"/>
  <c r="G605" i="14" s="1"/>
  <c r="E8" i="14"/>
  <c r="G308" i="14"/>
  <c r="G312" i="14" s="1"/>
  <c r="G569" i="14"/>
  <c r="G29" i="5" s="1"/>
  <c r="I256" i="14"/>
  <c r="J600" i="14" s="1"/>
  <c r="H257" i="14"/>
  <c r="H602" i="14"/>
  <c r="F523" i="14"/>
  <c r="F521" i="14"/>
  <c r="F524" i="14"/>
  <c r="F522" i="14"/>
  <c r="F407" i="14"/>
  <c r="F384" i="14"/>
  <c r="E497" i="14"/>
  <c r="E505" i="14" s="1"/>
  <c r="E504" i="14" s="1"/>
  <c r="F467" i="14"/>
  <c r="F466" i="14"/>
  <c r="F465" i="14"/>
  <c r="F468" i="14"/>
  <c r="E10" i="14"/>
  <c r="G358" i="14"/>
  <c r="G362" i="14" s="1"/>
  <c r="G454" i="14"/>
  <c r="G482" i="14"/>
  <c r="G426" i="14"/>
  <c r="G398" i="14"/>
  <c r="G404" i="14" s="1"/>
  <c r="G399" i="14" s="1"/>
  <c r="G405" i="14" s="1"/>
  <c r="G510" i="14"/>
  <c r="E411" i="14"/>
  <c r="E389" i="14" s="1"/>
  <c r="E412" i="14"/>
  <c r="E390" i="14" s="1"/>
  <c r="E409" i="14"/>
  <c r="E410" i="14"/>
  <c r="E388" i="14" s="1"/>
  <c r="E385" i="14"/>
  <c r="H307" i="14"/>
  <c r="H310" i="14" s="1"/>
  <c r="G258" i="14"/>
  <c r="G262" i="14" s="1"/>
  <c r="E6" i="14"/>
  <c r="E28" i="14" s="1"/>
  <c r="G241" i="14"/>
  <c r="J56" i="8"/>
  <c r="I56" i="9"/>
  <c r="J285" i="4"/>
  <c r="K195" i="3"/>
  <c r="K152" i="3"/>
  <c r="H8" i="5"/>
  <c r="H13" i="5"/>
  <c r="H22" i="9" s="1"/>
  <c r="K269" i="3"/>
  <c r="J4" i="8"/>
  <c r="K427" i="3"/>
  <c r="K276" i="3"/>
  <c r="K430" i="3"/>
  <c r="K146" i="3"/>
  <c r="K27" i="3"/>
  <c r="J48" i="8"/>
  <c r="K230" i="3"/>
  <c r="K4" i="3"/>
  <c r="K183" i="3"/>
  <c r="K181" i="3"/>
  <c r="K2" i="20"/>
  <c r="H2" i="21"/>
  <c r="G2" i="22"/>
  <c r="M138" i="20"/>
  <c r="J25" i="21"/>
  <c r="N117" i="20"/>
  <c r="N116" i="20"/>
  <c r="N160" i="20"/>
  <c r="N4" i="20"/>
  <c r="K64" i="21"/>
  <c r="K49" i="21"/>
  <c r="K27" i="21"/>
  <c r="K54" i="21"/>
  <c r="K31" i="21"/>
  <c r="K22" i="21"/>
  <c r="K4" i="21"/>
  <c r="O3" i="20"/>
  <c r="L3" i="21"/>
  <c r="J4" i="22"/>
  <c r="K3" i="22"/>
  <c r="K8" i="22" s="1"/>
  <c r="M67" i="21" s="1"/>
  <c r="J48" i="9"/>
  <c r="K165" i="3"/>
  <c r="K313" i="3"/>
  <c r="K263" i="3"/>
  <c r="K210" i="3"/>
  <c r="K202" i="3"/>
  <c r="K278" i="3"/>
  <c r="K301" i="3"/>
  <c r="K284" i="3"/>
  <c r="K216" i="3"/>
  <c r="K329" i="3"/>
  <c r="K131" i="3"/>
  <c r="K307" i="3"/>
  <c r="K433" i="3"/>
  <c r="K289" i="3"/>
  <c r="K300" i="3"/>
  <c r="K315" i="3"/>
  <c r="K201" i="3"/>
  <c r="K208" i="3"/>
  <c r="K19" i="3"/>
  <c r="K142" i="3"/>
  <c r="K147" i="3"/>
  <c r="K130" i="3"/>
  <c r="K304" i="3"/>
  <c r="K227" i="3"/>
  <c r="K3" i="9"/>
  <c r="K48" i="9" s="1"/>
  <c r="K197" i="3"/>
  <c r="K253" i="3"/>
  <c r="K209" i="3"/>
  <c r="K321" i="3"/>
  <c r="K232" i="3"/>
  <c r="K231" i="3"/>
  <c r="K158" i="3"/>
  <c r="K302" i="3"/>
  <c r="K247" i="3"/>
  <c r="K151" i="3"/>
  <c r="K218" i="3"/>
  <c r="K285" i="3"/>
  <c r="K174" i="3"/>
  <c r="K3" i="5"/>
  <c r="K16" i="5" s="1"/>
  <c r="K311" i="3"/>
  <c r="K171" i="3"/>
  <c r="K225" i="3"/>
  <c r="K266" i="3"/>
  <c r="K13" i="3"/>
  <c r="K68" i="8" s="1"/>
  <c r="K245" i="3"/>
  <c r="K140" i="3"/>
  <c r="K326" i="3"/>
  <c r="K164" i="3"/>
  <c r="K126" i="3"/>
  <c r="K3" i="8"/>
  <c r="K141" i="3"/>
  <c r="K251" i="3"/>
  <c r="K273" i="3"/>
  <c r="K187" i="3"/>
  <c r="K260" i="3"/>
  <c r="K256" i="3"/>
  <c r="K213" i="3"/>
  <c r="K212" i="3"/>
  <c r="K168" i="3"/>
  <c r="K244" i="3"/>
  <c r="K317" i="3"/>
  <c r="K262" i="3"/>
  <c r="K272" i="3"/>
  <c r="K10" i="3"/>
  <c r="K322" i="3"/>
  <c r="K261" i="3"/>
  <c r="K277" i="3"/>
  <c r="K192" i="3"/>
  <c r="K264" i="3"/>
  <c r="K223" i="3"/>
  <c r="K246" i="3"/>
  <c r="K121" i="3"/>
  <c r="K308" i="3"/>
  <c r="K429" i="3"/>
  <c r="K431" i="3"/>
  <c r="K214" i="3"/>
  <c r="K320" i="3"/>
  <c r="K144" i="3"/>
  <c r="K129" i="3"/>
  <c r="K139" i="3"/>
  <c r="K127" i="3"/>
  <c r="K305" i="3"/>
  <c r="K241" i="3"/>
  <c r="K330" i="3"/>
  <c r="K189" i="3"/>
  <c r="K334" i="3"/>
  <c r="K238" i="3"/>
  <c r="K228" i="3"/>
  <c r="K258" i="3"/>
  <c r="K335" i="3"/>
  <c r="K135" i="3"/>
  <c r="K198" i="3"/>
  <c r="K220" i="3"/>
  <c r="K184" i="3"/>
  <c r="K243" i="3"/>
  <c r="K222" i="3"/>
  <c r="K235" i="3"/>
  <c r="K327" i="3"/>
  <c r="K226" i="3"/>
  <c r="K28" i="3"/>
  <c r="K310" i="3"/>
  <c r="K196" i="3"/>
  <c r="K318" i="3"/>
  <c r="K271" i="3"/>
  <c r="K224" i="3"/>
  <c r="K233" i="3"/>
  <c r="K267" i="3"/>
  <c r="K185" i="3"/>
  <c r="K136" i="3"/>
  <c r="K143" i="3"/>
  <c r="K157" i="3"/>
  <c r="K166" i="3"/>
  <c r="K167" i="3"/>
  <c r="K153" i="3"/>
  <c r="K319" i="3"/>
  <c r="K172" i="3"/>
  <c r="K270" i="3"/>
  <c r="K138" i="3"/>
  <c r="K133" i="3"/>
  <c r="K236" i="3"/>
  <c r="K332" i="3"/>
  <c r="K221" i="3"/>
  <c r="K287" i="3"/>
  <c r="K324" i="3"/>
  <c r="K296" i="3"/>
  <c r="K283" i="3"/>
  <c r="K148" i="3"/>
  <c r="K257" i="3"/>
  <c r="K191" i="3"/>
  <c r="K333" i="3"/>
  <c r="K182" i="3"/>
  <c r="K190" i="3"/>
  <c r="K176" i="3"/>
  <c r="K432" i="3"/>
  <c r="K316" i="3"/>
  <c r="K200" i="3"/>
  <c r="K156" i="3"/>
  <c r="K297" i="3"/>
  <c r="K3" i="4"/>
  <c r="K328" i="3"/>
  <c r="K312" i="3"/>
  <c r="K173" i="3"/>
  <c r="K259" i="3"/>
  <c r="K175" i="3"/>
  <c r="K219" i="3"/>
  <c r="K180" i="3"/>
  <c r="K434" i="3"/>
  <c r="K120" i="3"/>
  <c r="K217" i="3"/>
  <c r="K309" i="3"/>
  <c r="K207" i="3"/>
  <c r="K255" i="3"/>
  <c r="K299" i="3"/>
  <c r="K303" i="3"/>
  <c r="K123" i="3"/>
  <c r="K237" i="3"/>
  <c r="K265" i="3"/>
  <c r="L3" i="3"/>
  <c r="L385" i="3" s="1"/>
  <c r="L62" i="5" s="1"/>
  <c r="K26" i="3"/>
  <c r="K137" i="3"/>
  <c r="K428" i="3"/>
  <c r="K254" i="3"/>
  <c r="K178" i="3"/>
  <c r="K288" i="3"/>
  <c r="K203" i="3"/>
  <c r="K331" i="3"/>
  <c r="K124" i="3"/>
  <c r="K7" i="3"/>
  <c r="K58" i="8" s="1"/>
  <c r="K229" i="3"/>
  <c r="K306" i="3"/>
  <c r="K240" i="3"/>
  <c r="K150" i="3"/>
  <c r="K186" i="3"/>
  <c r="K279" i="3"/>
  <c r="K194" i="3"/>
  <c r="K159" i="3"/>
  <c r="K239" i="3"/>
  <c r="K119" i="3"/>
  <c r="K149" i="3"/>
  <c r="K274" i="3"/>
  <c r="K295" i="3"/>
  <c r="K169" i="3"/>
  <c r="K280" i="3"/>
  <c r="K234" i="3"/>
  <c r="K282" i="3"/>
  <c r="K170" i="3"/>
  <c r="K199" i="3"/>
  <c r="K252" i="3"/>
  <c r="K177" i="3"/>
  <c r="K314" i="3"/>
  <c r="K323" i="3"/>
  <c r="K286" i="3"/>
  <c r="K298" i="3"/>
  <c r="K193" i="3"/>
  <c r="K179" i="3"/>
  <c r="K268" i="3"/>
  <c r="K242" i="3"/>
  <c r="K188" i="3"/>
  <c r="K435" i="3"/>
  <c r="K134" i="3"/>
  <c r="K122" i="3"/>
  <c r="K154" i="3"/>
  <c r="K132" i="3"/>
  <c r="K325" i="3"/>
  <c r="K281" i="3"/>
  <c r="K211" i="3"/>
  <c r="K128" i="3"/>
  <c r="K215" i="3"/>
  <c r="K291" i="3"/>
  <c r="K125" i="3"/>
  <c r="K275" i="3"/>
  <c r="K145" i="3"/>
  <c r="K290" i="3"/>
  <c r="K155" i="3"/>
  <c r="K163" i="3"/>
  <c r="K25" i="3"/>
  <c r="J54" i="8"/>
  <c r="J47" i="8"/>
  <c r="J55" i="8"/>
  <c r="J40" i="8"/>
  <c r="J64" i="8"/>
  <c r="J80" i="5"/>
  <c r="J45" i="8"/>
  <c r="J63" i="8"/>
  <c r="I33" i="8"/>
  <c r="J67" i="8"/>
  <c r="J59" i="8"/>
  <c r="J104" i="5"/>
  <c r="J33" i="9" s="1"/>
  <c r="J16" i="5"/>
  <c r="J29" i="5"/>
  <c r="J92" i="5"/>
  <c r="J109" i="5"/>
  <c r="I34" i="8"/>
  <c r="J4" i="5"/>
  <c r="J42" i="9"/>
  <c r="J4" i="9"/>
  <c r="G277" i="4"/>
  <c r="L255" i="14"/>
  <c r="L240" i="14" s="1"/>
  <c r="F29" i="5"/>
  <c r="G23" i="8"/>
  <c r="G21" i="9"/>
  <c r="E307" i="14"/>
  <c r="E310" i="14" s="1"/>
  <c r="E332" i="14"/>
  <c r="E335" i="14" s="1"/>
  <c r="G20" i="8"/>
  <c r="G19" i="9"/>
  <c r="G24" i="8"/>
  <c r="G21" i="8"/>
  <c r="H281" i="4"/>
  <c r="H21" i="5"/>
  <c r="H279" i="4"/>
  <c r="I16" i="3"/>
  <c r="G14" i="27" s="1"/>
  <c r="G15" i="27" s="1"/>
  <c r="I2" i="4"/>
  <c r="G1" i="27"/>
  <c r="I2" i="8"/>
  <c r="J2" i="3"/>
  <c r="I2" i="5"/>
  <c r="I2" i="9"/>
  <c r="L541" i="14"/>
  <c r="L550" i="14" s="1"/>
  <c r="J556" i="14"/>
  <c r="J558" i="14"/>
  <c r="J560" i="14"/>
  <c r="J557" i="14"/>
  <c r="J559" i="14"/>
  <c r="I561" i="14"/>
  <c r="J32" i="9"/>
  <c r="J33" i="8"/>
  <c r="L388" i="3"/>
  <c r="L65" i="5" s="1"/>
  <c r="L386" i="3"/>
  <c r="L63" i="5" s="1"/>
  <c r="L341" i="3"/>
  <c r="L42" i="5" s="1"/>
  <c r="L389" i="3"/>
  <c r="L66" i="5" s="1"/>
  <c r="L396" i="3"/>
  <c r="L73" i="5" s="1"/>
  <c r="L394" i="3"/>
  <c r="L71" i="5" s="1"/>
  <c r="L390" i="3"/>
  <c r="L67" i="5" s="1"/>
  <c r="L399" i="3"/>
  <c r="L76" i="5" s="1"/>
  <c r="L393" i="3"/>
  <c r="L70" i="5" s="1"/>
  <c r="L400" i="3"/>
  <c r="L77" i="5" s="1"/>
  <c r="L343" i="3"/>
  <c r="L44" i="5" s="1"/>
  <c r="L340" i="3"/>
  <c r="L344" i="3"/>
  <c r="L45" i="5" s="1"/>
  <c r="L392" i="3"/>
  <c r="L69" i="5" s="1"/>
  <c r="L342" i="3"/>
  <c r="L43" i="5" s="1"/>
  <c r="L345" i="3"/>
  <c r="L46" i="5" s="1"/>
  <c r="L351" i="3"/>
  <c r="L52" i="5" s="1"/>
  <c r="L355" i="3"/>
  <c r="L56" i="5" s="1"/>
  <c r="L348" i="3"/>
  <c r="L49" i="5" s="1"/>
  <c r="L352" i="3"/>
  <c r="L53" i="5" s="1"/>
  <c r="L356" i="3"/>
  <c r="L57" i="5" s="1"/>
  <c r="L350" i="3"/>
  <c r="L51" i="5" s="1"/>
  <c r="L357" i="3"/>
  <c r="L354" i="3"/>
  <c r="L55" i="5" s="1"/>
  <c r="L358" i="3"/>
  <c r="L346" i="3"/>
  <c r="L47" i="5" s="1"/>
  <c r="L349" i="3"/>
  <c r="L50" i="5" s="1"/>
  <c r="L395" i="3"/>
  <c r="L72" i="5" s="1"/>
  <c r="L387" i="3"/>
  <c r="L64" i="5" s="1"/>
  <c r="L398" i="3"/>
  <c r="L75" i="5" s="1"/>
  <c r="L401" i="3"/>
  <c r="L402" i="3"/>
  <c r="G364" i="14" l="1"/>
  <c r="G366" i="14"/>
  <c r="G289" i="14"/>
  <c r="G291" i="14"/>
  <c r="G265" i="14"/>
  <c r="G267" i="14" s="1"/>
  <c r="G266" i="14"/>
  <c r="G339" i="14"/>
  <c r="G341" i="14"/>
  <c r="H285" i="14"/>
  <c r="H290" i="14" s="1"/>
  <c r="H292" i="14" s="1"/>
  <c r="L384" i="3"/>
  <c r="L391" i="3"/>
  <c r="L68" i="5" s="1"/>
  <c r="L347" i="3"/>
  <c r="L48" i="5" s="1"/>
  <c r="H260" i="14"/>
  <c r="H244" i="14" s="1"/>
  <c r="G314" i="14"/>
  <c r="G316" i="14"/>
  <c r="H358" i="14"/>
  <c r="H362" i="14" s="1"/>
  <c r="H365" i="14"/>
  <c r="H367" i="14" s="1"/>
  <c r="H333" i="14"/>
  <c r="H337" i="14" s="1"/>
  <c r="H340" i="14"/>
  <c r="H342" i="14" s="1"/>
  <c r="E333" i="14"/>
  <c r="E337" i="14" s="1"/>
  <c r="E340" i="14"/>
  <c r="E342" i="14" s="1"/>
  <c r="E308" i="14"/>
  <c r="E312" i="14" s="1"/>
  <c r="E315" i="14"/>
  <c r="E317" i="14" s="1"/>
  <c r="H308" i="14"/>
  <c r="H312" i="14" s="1"/>
  <c r="H315" i="14"/>
  <c r="H317" i="14" s="1"/>
  <c r="E268" i="14"/>
  <c r="E276" i="14" s="1"/>
  <c r="E275" i="14" s="1"/>
  <c r="G264" i="14"/>
  <c r="H283" i="14"/>
  <c r="H287" i="14" s="1"/>
  <c r="L42" i="21"/>
  <c r="O137" i="20" s="1"/>
  <c r="L36" i="21"/>
  <c r="O136" i="20" s="1"/>
  <c r="L59" i="21"/>
  <c r="O146" i="20" s="1"/>
  <c r="I419" i="14"/>
  <c r="I503" i="14"/>
  <c r="I531" i="14"/>
  <c r="I612" i="14"/>
  <c r="G516" i="14"/>
  <c r="G511" i="14" s="1"/>
  <c r="G517" i="14" s="1"/>
  <c r="G460" i="14"/>
  <c r="G455" i="14" s="1"/>
  <c r="G461" i="14" s="1"/>
  <c r="G432" i="14"/>
  <c r="G427" i="14" s="1"/>
  <c r="G433" i="14" s="1"/>
  <c r="I447" i="14"/>
  <c r="G488" i="14"/>
  <c r="G483" i="14" s="1"/>
  <c r="G489" i="14" s="1"/>
  <c r="J445" i="14"/>
  <c r="J529" i="14"/>
  <c r="J565" i="14"/>
  <c r="J417" i="14"/>
  <c r="J610" i="14"/>
  <c r="J530" i="14"/>
  <c r="J418" i="14"/>
  <c r="J566" i="14"/>
  <c r="J446" i="14"/>
  <c r="J611" i="14"/>
  <c r="J473" i="14"/>
  <c r="J501" i="14"/>
  <c r="J502" i="14"/>
  <c r="J474" i="14"/>
  <c r="I475" i="14"/>
  <c r="I567" i="14"/>
  <c r="I299" i="14"/>
  <c r="I427" i="14"/>
  <c r="I374" i="14"/>
  <c r="I349" i="14"/>
  <c r="I324" i="14"/>
  <c r="J322" i="14"/>
  <c r="J347" i="14"/>
  <c r="J323" i="14"/>
  <c r="J348" i="14"/>
  <c r="J372" i="14"/>
  <c r="J297" i="14"/>
  <c r="J373" i="14"/>
  <c r="J298" i="14"/>
  <c r="I9" i="5"/>
  <c r="I228" i="4"/>
  <c r="I273" i="4" s="1"/>
  <c r="I131" i="4"/>
  <c r="I176" i="4" s="1"/>
  <c r="I86" i="4" s="1"/>
  <c r="I132" i="4"/>
  <c r="I177" i="4" s="1"/>
  <c r="I87" i="4" s="1"/>
  <c r="I99" i="4"/>
  <c r="I144" i="4" s="1"/>
  <c r="I54" i="4" s="1"/>
  <c r="I122" i="4"/>
  <c r="I167" i="4" s="1"/>
  <c r="I77" i="4" s="1"/>
  <c r="I202" i="4"/>
  <c r="I247" i="4" s="1"/>
  <c r="I203" i="4"/>
  <c r="I248" i="4" s="1"/>
  <c r="I109" i="4"/>
  <c r="I154" i="4" s="1"/>
  <c r="I64" i="4" s="1"/>
  <c r="I221" i="4"/>
  <c r="I266" i="4" s="1"/>
  <c r="I219" i="4"/>
  <c r="I264" i="4" s="1"/>
  <c r="I103" i="4"/>
  <c r="I148" i="4" s="1"/>
  <c r="I58" i="4" s="1"/>
  <c r="I218" i="4"/>
  <c r="I263" i="4" s="1"/>
  <c r="I133" i="4"/>
  <c r="I178" i="4" s="1"/>
  <c r="I88" i="4" s="1"/>
  <c r="I114" i="4"/>
  <c r="I159" i="4" s="1"/>
  <c r="I69" i="4" s="1"/>
  <c r="I189" i="4"/>
  <c r="I234" i="4" s="1"/>
  <c r="I200" i="4"/>
  <c r="I245" i="4" s="1"/>
  <c r="I105" i="4"/>
  <c r="I150" i="4" s="1"/>
  <c r="I60" i="4" s="1"/>
  <c r="I197" i="4"/>
  <c r="I242" i="4" s="1"/>
  <c r="I199" i="4"/>
  <c r="I244" i="4" s="1"/>
  <c r="I224" i="4"/>
  <c r="I269" i="4" s="1"/>
  <c r="I201" i="4"/>
  <c r="I246" i="4" s="1"/>
  <c r="I209" i="4"/>
  <c r="I254" i="4" s="1"/>
  <c r="I206" i="4"/>
  <c r="I205" i="4"/>
  <c r="I130" i="4"/>
  <c r="I175" i="4" s="1"/>
  <c r="I85" i="4" s="1"/>
  <c r="I128" i="4"/>
  <c r="I173" i="4" s="1"/>
  <c r="I83" i="4" s="1"/>
  <c r="I125" i="4"/>
  <c r="I116" i="4"/>
  <c r="I161" i="4" s="1"/>
  <c r="I71" i="4" s="1"/>
  <c r="I227" i="4"/>
  <c r="I272" i="4" s="1"/>
  <c r="I216" i="4"/>
  <c r="I261" i="4" s="1"/>
  <c r="I215" i="4"/>
  <c r="I214" i="4"/>
  <c r="I213" i="4"/>
  <c r="I258" i="4" s="1"/>
  <c r="I212" i="4"/>
  <c r="I257" i="4" s="1"/>
  <c r="I210" i="4"/>
  <c r="I255" i="4" s="1"/>
  <c r="I129" i="4"/>
  <c r="I124" i="4"/>
  <c r="I169" i="4" s="1"/>
  <c r="I79" i="4" s="1"/>
  <c r="I111" i="4"/>
  <c r="I156" i="4" s="1"/>
  <c r="I66" i="4" s="1"/>
  <c r="I226" i="4"/>
  <c r="I121" i="4"/>
  <c r="I166" i="4" s="1"/>
  <c r="I76" i="4" s="1"/>
  <c r="I211" i="4"/>
  <c r="I256" i="4" s="1"/>
  <c r="I208" i="4"/>
  <c r="I253" i="4" s="1"/>
  <c r="I139" i="4"/>
  <c r="I126" i="4"/>
  <c r="I171" i="4" s="1"/>
  <c r="I81" i="4" s="1"/>
  <c r="I119" i="4"/>
  <c r="I164" i="4" s="1"/>
  <c r="I74" i="4" s="1"/>
  <c r="I117" i="4"/>
  <c r="I162" i="4" s="1"/>
  <c r="I72" i="4" s="1"/>
  <c r="I115" i="4"/>
  <c r="I113" i="4"/>
  <c r="I158" i="4" s="1"/>
  <c r="I68" i="4" s="1"/>
  <c r="I207" i="4"/>
  <c r="I252" i="4" s="1"/>
  <c r="I118" i="4"/>
  <c r="I163" i="4" s="1"/>
  <c r="I73" i="4" s="1"/>
  <c r="I112" i="4"/>
  <c r="I108" i="4"/>
  <c r="I127" i="4"/>
  <c r="I172" i="4" s="1"/>
  <c r="I82" i="4" s="1"/>
  <c r="I120" i="4"/>
  <c r="I165" i="4" s="1"/>
  <c r="I75" i="4" s="1"/>
  <c r="I137" i="4"/>
  <c r="I182" i="4" s="1"/>
  <c r="I92" i="4" s="1"/>
  <c r="H154" i="4"/>
  <c r="H64" i="4" s="1"/>
  <c r="H176" i="4"/>
  <c r="H86" i="4" s="1"/>
  <c r="H264" i="4"/>
  <c r="H266" i="4"/>
  <c r="H246" i="4"/>
  <c r="I135" i="4"/>
  <c r="I180" i="4" s="1"/>
  <c r="I90" i="4" s="1"/>
  <c r="I229" i="4"/>
  <c r="I106" i="4"/>
  <c r="I192" i="4"/>
  <c r="I237" i="4" s="1"/>
  <c r="I195" i="4"/>
  <c r="I240" i="4" s="1"/>
  <c r="I136" i="4"/>
  <c r="I222" i="4"/>
  <c r="I101" i="4"/>
  <c r="I146" i="4" s="1"/>
  <c r="I56" i="4" s="1"/>
  <c r="I191" i="4"/>
  <c r="I236" i="4" s="1"/>
  <c r="I220" i="4"/>
  <c r="I104" i="4"/>
  <c r="I193" i="4"/>
  <c r="I238" i="4" s="1"/>
  <c r="I225" i="4"/>
  <c r="I270" i="4" s="1"/>
  <c r="H269" i="4"/>
  <c r="H234" i="4"/>
  <c r="H245" i="4"/>
  <c r="H177" i="4"/>
  <c r="H87" i="4" s="1"/>
  <c r="H159" i="4"/>
  <c r="H69" i="4" s="1"/>
  <c r="H244" i="4"/>
  <c r="H247" i="4"/>
  <c r="H242" i="4"/>
  <c r="I11" i="5"/>
  <c r="I138" i="4"/>
  <c r="I183" i="4" s="1"/>
  <c r="I93" i="4" s="1"/>
  <c r="I12" i="5"/>
  <c r="I110" i="4"/>
  <c r="I204" i="4"/>
  <c r="I249" i="4" s="1"/>
  <c r="I217" i="4"/>
  <c r="I262" i="4" s="1"/>
  <c r="I102" i="4"/>
  <c r="I147" i="4" s="1"/>
  <c r="I57" i="4" s="1"/>
  <c r="I194" i="4"/>
  <c r="I239" i="4" s="1"/>
  <c r="I123" i="4"/>
  <c r="I168" i="4" s="1"/>
  <c r="I78" i="4" s="1"/>
  <c r="I196" i="4"/>
  <c r="I241" i="4" s="1"/>
  <c r="I223" i="4"/>
  <c r="I268" i="4" s="1"/>
  <c r="I107" i="4"/>
  <c r="I198" i="4"/>
  <c r="I243" i="4" s="1"/>
  <c r="I134" i="4"/>
  <c r="I179" i="4" s="1"/>
  <c r="I89" i="4" s="1"/>
  <c r="K4" i="4"/>
  <c r="K11" i="4"/>
  <c r="K12" i="4"/>
  <c r="K14" i="4"/>
  <c r="K13" i="4"/>
  <c r="K15" i="4"/>
  <c r="K16" i="4"/>
  <c r="K18" i="4"/>
  <c r="K17" i="4"/>
  <c r="K22" i="4"/>
  <c r="K19" i="4"/>
  <c r="K20" i="4"/>
  <c r="K21" i="4"/>
  <c r="K23" i="4"/>
  <c r="K24" i="4"/>
  <c r="K25" i="4"/>
  <c r="K28" i="4"/>
  <c r="K32" i="4"/>
  <c r="K27" i="4"/>
  <c r="K29" i="4"/>
  <c r="K30" i="4"/>
  <c r="K34" i="4"/>
  <c r="K35" i="4"/>
  <c r="K39" i="4"/>
  <c r="K36" i="4"/>
  <c r="K37" i="4"/>
  <c r="K41" i="4"/>
  <c r="K26" i="4"/>
  <c r="K33" i="4"/>
  <c r="K42" i="4"/>
  <c r="K46" i="4"/>
  <c r="K43" i="4"/>
  <c r="K47" i="4"/>
  <c r="K44" i="4"/>
  <c r="K48" i="4"/>
  <c r="K31" i="4"/>
  <c r="K38" i="4"/>
  <c r="K45" i="4"/>
  <c r="K49" i="4"/>
  <c r="K40" i="4"/>
  <c r="L27" i="3"/>
  <c r="L32" i="3"/>
  <c r="L76" i="3" s="1"/>
  <c r="L35" i="3"/>
  <c r="L79" i="3" s="1"/>
  <c r="L33" i="3"/>
  <c r="L77" i="3" s="1"/>
  <c r="L36" i="3"/>
  <c r="L80" i="3" s="1"/>
  <c r="L41" i="3"/>
  <c r="L85" i="3" s="1"/>
  <c r="L34" i="3"/>
  <c r="L78" i="3" s="1"/>
  <c r="L38" i="3"/>
  <c r="L82" i="3" s="1"/>
  <c r="L42" i="3"/>
  <c r="L86" i="3" s="1"/>
  <c r="L45" i="3"/>
  <c r="L89" i="3" s="1"/>
  <c r="L37" i="3"/>
  <c r="L81" i="3" s="1"/>
  <c r="L40" i="3"/>
  <c r="L84" i="3" s="1"/>
  <c r="L43" i="3"/>
  <c r="L87" i="3" s="1"/>
  <c r="L44" i="3"/>
  <c r="L88" i="3" s="1"/>
  <c r="L48" i="3"/>
  <c r="L92" i="3" s="1"/>
  <c r="L47" i="3"/>
  <c r="L91" i="3" s="1"/>
  <c r="L53" i="3"/>
  <c r="L97" i="3" s="1"/>
  <c r="L39" i="3"/>
  <c r="L83" i="3" s="1"/>
  <c r="L52" i="3"/>
  <c r="L96" i="3" s="1"/>
  <c r="L56" i="3"/>
  <c r="L100" i="3" s="1"/>
  <c r="L54" i="3"/>
  <c r="L98" i="3" s="1"/>
  <c r="L60" i="3"/>
  <c r="L104" i="3" s="1"/>
  <c r="L64" i="3"/>
  <c r="L108" i="3" s="1"/>
  <c r="L68" i="3"/>
  <c r="L112" i="3" s="1"/>
  <c r="L51" i="3"/>
  <c r="L95" i="3" s="1"/>
  <c r="L59" i="3"/>
  <c r="L103" i="3" s="1"/>
  <c r="L63" i="3"/>
  <c r="L107" i="3" s="1"/>
  <c r="L67" i="3"/>
  <c r="L111" i="3" s="1"/>
  <c r="L71" i="3"/>
  <c r="L115" i="3" s="1"/>
  <c r="L46" i="3"/>
  <c r="L90" i="3" s="1"/>
  <c r="L61" i="3"/>
  <c r="L105" i="3" s="1"/>
  <c r="L50" i="3"/>
  <c r="L94" i="3" s="1"/>
  <c r="L55" i="3"/>
  <c r="L99" i="3" s="1"/>
  <c r="L57" i="3"/>
  <c r="L101" i="3" s="1"/>
  <c r="L65" i="3"/>
  <c r="L109" i="3" s="1"/>
  <c r="L58" i="3"/>
  <c r="L102" i="3" s="1"/>
  <c r="L66" i="3"/>
  <c r="L110" i="3" s="1"/>
  <c r="L69" i="3"/>
  <c r="L113" i="3" s="1"/>
  <c r="L49" i="3"/>
  <c r="L93" i="3" s="1"/>
  <c r="L62" i="3"/>
  <c r="L106" i="3" s="1"/>
  <c r="L70" i="3"/>
  <c r="L114" i="3" s="1"/>
  <c r="L31" i="3"/>
  <c r="L75" i="3" s="1"/>
  <c r="H17" i="8"/>
  <c r="H11" i="9"/>
  <c r="H15" i="8"/>
  <c r="H9" i="9"/>
  <c r="K54" i="8"/>
  <c r="G568" i="14"/>
  <c r="H569" i="14"/>
  <c r="H568" i="14" s="1"/>
  <c r="F497" i="14"/>
  <c r="F505" i="14" s="1"/>
  <c r="F504" i="14" s="1"/>
  <c r="F441" i="14"/>
  <c r="F449" i="14" s="1"/>
  <c r="F448" i="14" s="1"/>
  <c r="E387" i="14"/>
  <c r="E413" i="14"/>
  <c r="I307" i="14"/>
  <c r="I310" i="14" s="1"/>
  <c r="H426" i="14"/>
  <c r="H482" i="14"/>
  <c r="H489" i="14" s="1"/>
  <c r="H491" i="14" s="1"/>
  <c r="H398" i="14"/>
  <c r="H454" i="14"/>
  <c r="H461" i="14" s="1"/>
  <c r="H463" i="14" s="1"/>
  <c r="H510" i="14"/>
  <c r="H517" i="14" s="1"/>
  <c r="H519" i="14" s="1"/>
  <c r="F469" i="14"/>
  <c r="F477" i="14" s="1"/>
  <c r="F476" i="14" s="1"/>
  <c r="I282" i="14"/>
  <c r="F411" i="14"/>
  <c r="F389" i="14" s="1"/>
  <c r="F412" i="14"/>
  <c r="F390" i="14" s="1"/>
  <c r="F410" i="14"/>
  <c r="F388" i="14" s="1"/>
  <c r="F385" i="14"/>
  <c r="F409" i="14"/>
  <c r="H258" i="14"/>
  <c r="H262" i="14" s="1"/>
  <c r="H241" i="14"/>
  <c r="E449" i="14"/>
  <c r="E448" i="14" s="1"/>
  <c r="I274" i="14"/>
  <c r="J356" i="14"/>
  <c r="I357" i="14"/>
  <c r="I360" i="14" s="1"/>
  <c r="J331" i="14"/>
  <c r="I332" i="14"/>
  <c r="I335" i="14" s="1"/>
  <c r="J511" i="14"/>
  <c r="J399" i="14"/>
  <c r="J483" i="14"/>
  <c r="J455" i="14"/>
  <c r="J273" i="14"/>
  <c r="J272" i="14"/>
  <c r="K238" i="14"/>
  <c r="G407" i="14"/>
  <c r="G6" i="14"/>
  <c r="E32" i="14" s="1"/>
  <c r="F525" i="14"/>
  <c r="F533" i="14" s="1"/>
  <c r="F532" i="14" s="1"/>
  <c r="I602" i="14"/>
  <c r="J256" i="14"/>
  <c r="K600" i="14" s="1"/>
  <c r="I257" i="14"/>
  <c r="G147" i="1"/>
  <c r="G604" i="14"/>
  <c r="G606" i="14" s="1"/>
  <c r="L288" i="3"/>
  <c r="L155" i="3"/>
  <c r="L255" i="3"/>
  <c r="K45" i="8"/>
  <c r="L174" i="3"/>
  <c r="L251" i="3"/>
  <c r="L142" i="3"/>
  <c r="M3" i="3"/>
  <c r="M27" i="3" s="1"/>
  <c r="J56" i="9"/>
  <c r="L182" i="3"/>
  <c r="L236" i="3"/>
  <c r="L314" i="3"/>
  <c r="L243" i="3"/>
  <c r="L271" i="3"/>
  <c r="K55" i="8"/>
  <c r="L219" i="3"/>
  <c r="L280" i="3"/>
  <c r="L216" i="3"/>
  <c r="L150" i="3"/>
  <c r="L319" i="3"/>
  <c r="L322" i="3"/>
  <c r="L262" i="3"/>
  <c r="L198" i="3"/>
  <c r="K63" i="8"/>
  <c r="L25" i="3"/>
  <c r="L222" i="3"/>
  <c r="L301" i="3"/>
  <c r="L252" i="3"/>
  <c r="L220" i="3"/>
  <c r="L19" i="3"/>
  <c r="L159" i="3"/>
  <c r="L434" i="3"/>
  <c r="L431" i="3"/>
  <c r="L168" i="3"/>
  <c r="L170" i="3"/>
  <c r="L315" i="3"/>
  <c r="K48" i="8"/>
  <c r="K64" i="8"/>
  <c r="L296" i="3"/>
  <c r="L260" i="3"/>
  <c r="L312" i="3"/>
  <c r="L119" i="3"/>
  <c r="L257" i="3"/>
  <c r="L232" i="3"/>
  <c r="L287" i="3"/>
  <c r="L149" i="3"/>
  <c r="L187" i="3"/>
  <c r="L254" i="3"/>
  <c r="L166" i="3"/>
  <c r="L123" i="3"/>
  <c r="L317" i="3"/>
  <c r="L309" i="3"/>
  <c r="L433" i="3"/>
  <c r="L276" i="3"/>
  <c r="K40" i="8"/>
  <c r="K4" i="8"/>
  <c r="K47" i="8"/>
  <c r="I13" i="5"/>
  <c r="I22" i="9" s="1"/>
  <c r="I8" i="5"/>
  <c r="L234" i="3"/>
  <c r="L325" i="3"/>
  <c r="L428" i="3"/>
  <c r="L305" i="3"/>
  <c r="L3" i="9"/>
  <c r="L47" i="9" s="1"/>
  <c r="L299" i="3"/>
  <c r="L186" i="3"/>
  <c r="L221" i="3"/>
  <c r="L196" i="3"/>
  <c r="L184" i="3"/>
  <c r="L284" i="3"/>
  <c r="L330" i="3"/>
  <c r="L185" i="3"/>
  <c r="K56" i="8"/>
  <c r="K65" i="8"/>
  <c r="I2" i="21"/>
  <c r="L2" i="20"/>
  <c r="H2" i="22"/>
  <c r="O116" i="20"/>
  <c r="O117" i="20"/>
  <c r="M3" i="21"/>
  <c r="P3" i="20"/>
  <c r="L3" i="22"/>
  <c r="L8" i="22" s="1"/>
  <c r="N67" i="21" s="1"/>
  <c r="K4" i="22"/>
  <c r="O159" i="20"/>
  <c r="O160" i="20"/>
  <c r="O4" i="20"/>
  <c r="L54" i="21"/>
  <c r="L31" i="21"/>
  <c r="L27" i="21"/>
  <c r="L49" i="21"/>
  <c r="L4" i="21"/>
  <c r="L22" i="21"/>
  <c r="L64" i="21"/>
  <c r="K25" i="21"/>
  <c r="N138" i="20"/>
  <c r="K104" i="5"/>
  <c r="K34" i="8" s="1"/>
  <c r="K80" i="5"/>
  <c r="K59" i="8"/>
  <c r="K29" i="5"/>
  <c r="K109" i="5"/>
  <c r="K4" i="5"/>
  <c r="K92" i="5"/>
  <c r="K42" i="9"/>
  <c r="K67" i="8"/>
  <c r="K47" i="9"/>
  <c r="K4" i="9"/>
  <c r="K285" i="4"/>
  <c r="L203" i="3"/>
  <c r="L144" i="3"/>
  <c r="L302" i="3"/>
  <c r="L215" i="3"/>
  <c r="L169" i="3"/>
  <c r="L128" i="3"/>
  <c r="L432" i="3"/>
  <c r="L241" i="3"/>
  <c r="L297" i="3"/>
  <c r="L304" i="3"/>
  <c r="L177" i="3"/>
  <c r="L121" i="3"/>
  <c r="L282" i="3"/>
  <c r="L230" i="3"/>
  <c r="L7" i="3"/>
  <c r="L58" i="8" s="1"/>
  <c r="L153" i="3"/>
  <c r="L308" i="3"/>
  <c r="L151" i="3"/>
  <c r="L307" i="3"/>
  <c r="L435" i="3"/>
  <c r="L180" i="3"/>
  <c r="L258" i="3"/>
  <c r="L135" i="3"/>
  <c r="L207" i="3"/>
  <c r="L200" i="3"/>
  <c r="L327" i="3"/>
  <c r="L318" i="3"/>
  <c r="L240" i="3"/>
  <c r="L122" i="3"/>
  <c r="L263" i="3"/>
  <c r="H2" i="27"/>
  <c r="H3" i="27" s="1"/>
  <c r="L131" i="3"/>
  <c r="L223" i="3"/>
  <c r="L333" i="3"/>
  <c r="L3" i="5"/>
  <c r="L92" i="5" s="1"/>
  <c r="L148" i="3"/>
  <c r="L244" i="3"/>
  <c r="L303" i="3"/>
  <c r="L279" i="3"/>
  <c r="L245" i="3"/>
  <c r="L124" i="3"/>
  <c r="L427" i="3"/>
  <c r="L133" i="3"/>
  <c r="L235" i="3"/>
  <c r="L266" i="3"/>
  <c r="L324" i="3"/>
  <c r="L158" i="3"/>
  <c r="L267" i="3"/>
  <c r="L199" i="3"/>
  <c r="L146" i="3"/>
  <c r="L156" i="3"/>
  <c r="L334" i="3"/>
  <c r="L273" i="3"/>
  <c r="L3" i="8"/>
  <c r="L26" i="3"/>
  <c r="L22" i="3"/>
  <c r="L191" i="3"/>
  <c r="L197" i="3"/>
  <c r="L332" i="3"/>
  <c r="L316" i="3"/>
  <c r="L283" i="3"/>
  <c r="L231" i="3"/>
  <c r="L298" i="3"/>
  <c r="L164" i="3"/>
  <c r="L320" i="3"/>
  <c r="L335" i="3"/>
  <c r="L178" i="3"/>
  <c r="L328" i="3"/>
  <c r="L134" i="3"/>
  <c r="L290" i="3"/>
  <c r="L132" i="3"/>
  <c r="L224" i="3"/>
  <c r="L152" i="3"/>
  <c r="L126" i="3"/>
  <c r="L286" i="3"/>
  <c r="L275" i="3"/>
  <c r="L188" i="3"/>
  <c r="L129" i="3"/>
  <c r="L246" i="3"/>
  <c r="L217" i="3"/>
  <c r="L247" i="3"/>
  <c r="L211" i="3"/>
  <c r="L278" i="3"/>
  <c r="L272" i="3"/>
  <c r="L300" i="3"/>
  <c r="L147" i="3"/>
  <c r="L194" i="3"/>
  <c r="L130" i="3"/>
  <c r="L270" i="3"/>
  <c r="L261" i="3"/>
  <c r="L306" i="3"/>
  <c r="L429" i="3"/>
  <c r="L172" i="3"/>
  <c r="L189" i="3"/>
  <c r="L323" i="3"/>
  <c r="L138" i="3"/>
  <c r="L285" i="3"/>
  <c r="L10" i="3"/>
  <c r="L265" i="3"/>
  <c r="L192" i="3"/>
  <c r="L233" i="3"/>
  <c r="L202" i="3"/>
  <c r="L259" i="3"/>
  <c r="L225" i="3"/>
  <c r="L237" i="3"/>
  <c r="L163" i="3"/>
  <c r="L143" i="3"/>
  <c r="L179" i="3"/>
  <c r="L229" i="3"/>
  <c r="L238" i="3"/>
  <c r="L281" i="3"/>
  <c r="L326" i="3"/>
  <c r="L321" i="3"/>
  <c r="L183" i="3"/>
  <c r="L201" i="3"/>
  <c r="L28" i="3"/>
  <c r="L4" i="3"/>
  <c r="L226" i="3"/>
  <c r="L181" i="3"/>
  <c r="L242" i="3"/>
  <c r="L175" i="3"/>
  <c r="L253" i="3"/>
  <c r="L120" i="3"/>
  <c r="L213" i="3"/>
  <c r="L227" i="3"/>
  <c r="L277" i="3"/>
  <c r="L3" i="4"/>
  <c r="L136" i="3"/>
  <c r="L239" i="3"/>
  <c r="L331" i="3"/>
  <c r="L171" i="3"/>
  <c r="L228" i="3"/>
  <c r="L289" i="3"/>
  <c r="L295" i="3"/>
  <c r="L125" i="3"/>
  <c r="L154" i="3"/>
  <c r="L269" i="3"/>
  <c r="L157" i="3"/>
  <c r="L212" i="3"/>
  <c r="L264" i="3"/>
  <c r="L329" i="3"/>
  <c r="L430" i="3"/>
  <c r="L139" i="3"/>
  <c r="L214" i="3"/>
  <c r="L310" i="3"/>
  <c r="L218" i="3"/>
  <c r="L311" i="3"/>
  <c r="L140" i="3"/>
  <c r="L145" i="3"/>
  <c r="L210" i="3"/>
  <c r="L195" i="3"/>
  <c r="L256" i="3"/>
  <c r="L291" i="3"/>
  <c r="L176" i="3"/>
  <c r="L173" i="3"/>
  <c r="L190" i="3"/>
  <c r="L313" i="3"/>
  <c r="L137" i="3"/>
  <c r="L165" i="3"/>
  <c r="L167" i="3"/>
  <c r="L268" i="3"/>
  <c r="L13" i="3"/>
  <c r="L68" i="8" s="1"/>
  <c r="L274" i="3"/>
  <c r="L193" i="3"/>
  <c r="L209" i="3"/>
  <c r="L141" i="3"/>
  <c r="L208" i="3"/>
  <c r="L127" i="3"/>
  <c r="J34" i="8"/>
  <c r="M255" i="14"/>
  <c r="M240" i="14" s="1"/>
  <c r="H20" i="8"/>
  <c r="H17" i="9"/>
  <c r="J16" i="3"/>
  <c r="J2" i="9"/>
  <c r="J2" i="4"/>
  <c r="K2" i="3"/>
  <c r="J2" i="5"/>
  <c r="J2" i="8"/>
  <c r="H19" i="9"/>
  <c r="H22" i="8"/>
  <c r="H24" i="8"/>
  <c r="H21" i="9"/>
  <c r="H280" i="4"/>
  <c r="I21" i="5"/>
  <c r="I25" i="5"/>
  <c r="I281" i="4"/>
  <c r="I279" i="4"/>
  <c r="H18" i="9"/>
  <c r="H21" i="8"/>
  <c r="H20" i="9"/>
  <c r="H23" i="8"/>
  <c r="M541" i="14"/>
  <c r="M550" i="14" s="1"/>
  <c r="J561" i="14"/>
  <c r="K558" i="14"/>
  <c r="K560" i="14"/>
  <c r="K556" i="14"/>
  <c r="K559" i="14"/>
  <c r="K557" i="14"/>
  <c r="K33" i="8"/>
  <c r="K32" i="9"/>
  <c r="M402" i="3"/>
  <c r="M385" i="3"/>
  <c r="M62" i="5" s="1"/>
  <c r="M386" i="3"/>
  <c r="M63" i="5" s="1"/>
  <c r="M390" i="3"/>
  <c r="M67" i="5" s="1"/>
  <c r="M389" i="3"/>
  <c r="M66" i="5" s="1"/>
  <c r="M391" i="3"/>
  <c r="M68" i="5" s="1"/>
  <c r="M392" i="3"/>
  <c r="M69" i="5" s="1"/>
  <c r="M394" i="3"/>
  <c r="M71" i="5" s="1"/>
  <c r="M399" i="3"/>
  <c r="M76" i="5" s="1"/>
  <c r="M340" i="3"/>
  <c r="M393" i="3"/>
  <c r="M70" i="5" s="1"/>
  <c r="M387" i="3"/>
  <c r="M64" i="5" s="1"/>
  <c r="M395" i="3"/>
  <c r="M72" i="5" s="1"/>
  <c r="M396" i="3"/>
  <c r="M73" i="5" s="1"/>
  <c r="M388" i="3"/>
  <c r="M65" i="5" s="1"/>
  <c r="M341" i="3"/>
  <c r="M42" i="5" s="1"/>
  <c r="M401" i="3"/>
  <c r="M343" i="3"/>
  <c r="M44" i="5" s="1"/>
  <c r="M344" i="3"/>
  <c r="M45" i="5" s="1"/>
  <c r="M346" i="3"/>
  <c r="M47" i="5" s="1"/>
  <c r="M350" i="3"/>
  <c r="M51" i="5" s="1"/>
  <c r="M354" i="3"/>
  <c r="M55" i="5" s="1"/>
  <c r="M400" i="3"/>
  <c r="M77" i="5" s="1"/>
  <c r="M345" i="3"/>
  <c r="M46" i="5" s="1"/>
  <c r="M347" i="3"/>
  <c r="M48" i="5" s="1"/>
  <c r="M351" i="3"/>
  <c r="M52" i="5" s="1"/>
  <c r="M355" i="3"/>
  <c r="M56" i="5" s="1"/>
  <c r="M348" i="3"/>
  <c r="M49" i="5" s="1"/>
  <c r="M357" i="3"/>
  <c r="M398" i="3"/>
  <c r="M75" i="5" s="1"/>
  <c r="M342" i="3"/>
  <c r="M43" i="5" s="1"/>
  <c r="M352" i="3"/>
  <c r="M53" i="5" s="1"/>
  <c r="M358" i="3"/>
  <c r="M349" i="3"/>
  <c r="M50" i="5" s="1"/>
  <c r="M384" i="3"/>
  <c r="M356" i="3"/>
  <c r="M57" i="5" s="1"/>
  <c r="E339" i="14" l="1"/>
  <c r="E341" i="14"/>
  <c r="H265" i="14"/>
  <c r="H267" i="14" s="1"/>
  <c r="I285" i="14"/>
  <c r="I290" i="14" s="1"/>
  <c r="I292" i="14" s="1"/>
  <c r="H339" i="14"/>
  <c r="H341" i="14"/>
  <c r="H289" i="14"/>
  <c r="H291" i="14"/>
  <c r="H266" i="14"/>
  <c r="H314" i="14"/>
  <c r="H316" i="14"/>
  <c r="H364" i="14"/>
  <c r="H366" i="14"/>
  <c r="I260" i="14"/>
  <c r="I265" i="14" s="1"/>
  <c r="I267" i="14" s="1"/>
  <c r="E314" i="14"/>
  <c r="E316" i="14"/>
  <c r="E338" i="14"/>
  <c r="I358" i="14"/>
  <c r="I362" i="14" s="1"/>
  <c r="I365" i="14"/>
  <c r="I367" i="14" s="1"/>
  <c r="I333" i="14"/>
  <c r="I337" i="14" s="1"/>
  <c r="I340" i="14"/>
  <c r="I342" i="14" s="1"/>
  <c r="I308" i="14"/>
  <c r="I312" i="14" s="1"/>
  <c r="I315" i="14"/>
  <c r="I317" i="14" s="1"/>
  <c r="H264" i="14"/>
  <c r="I283" i="14"/>
  <c r="I287" i="14" s="1"/>
  <c r="H432" i="14"/>
  <c r="H427" i="14" s="1"/>
  <c r="H433" i="14" s="1"/>
  <c r="H435" i="14" s="1"/>
  <c r="H404" i="14"/>
  <c r="H399" i="14" s="1"/>
  <c r="H405" i="14" s="1"/>
  <c r="J531" i="14"/>
  <c r="J447" i="14"/>
  <c r="G9" i="14"/>
  <c r="F9" i="14" s="1"/>
  <c r="N50" i="1" s="1"/>
  <c r="G64" i="14" s="1"/>
  <c r="G72" i="14" s="1"/>
  <c r="G491" i="14"/>
  <c r="G496" i="14" s="1"/>
  <c r="J503" i="14"/>
  <c r="J419" i="14"/>
  <c r="J612" i="14"/>
  <c r="G435" i="14"/>
  <c r="G437" i="14" s="1"/>
  <c r="G384" i="14"/>
  <c r="G7" i="14"/>
  <c r="E34" i="14" s="1"/>
  <c r="G8" i="14"/>
  <c r="F8" i="14" s="1"/>
  <c r="F50" i="1" s="1"/>
  <c r="G63" i="14" s="1"/>
  <c r="G71" i="14" s="1"/>
  <c r="G463" i="14"/>
  <c r="G466" i="14" s="1"/>
  <c r="G10" i="14"/>
  <c r="F10" i="14" s="1"/>
  <c r="F77" i="1" s="1"/>
  <c r="G65" i="14" s="1"/>
  <c r="G73" i="14" s="1"/>
  <c r="G519" i="14"/>
  <c r="G522" i="14" s="1"/>
  <c r="K566" i="14"/>
  <c r="K418" i="14"/>
  <c r="K502" i="14"/>
  <c r="K474" i="14"/>
  <c r="K446" i="14"/>
  <c r="K611" i="14"/>
  <c r="K530" i="14"/>
  <c r="K529" i="14"/>
  <c r="K417" i="14"/>
  <c r="K565" i="14"/>
  <c r="K445" i="14"/>
  <c r="K610" i="14"/>
  <c r="K501" i="14"/>
  <c r="K473" i="14"/>
  <c r="J475" i="14"/>
  <c r="J567" i="14"/>
  <c r="J427" i="14"/>
  <c r="J299" i="14"/>
  <c r="J349" i="14"/>
  <c r="K323" i="14"/>
  <c r="K373" i="14"/>
  <c r="K348" i="14"/>
  <c r="K298" i="14"/>
  <c r="K322" i="14"/>
  <c r="K347" i="14"/>
  <c r="K372" i="14"/>
  <c r="K297" i="14"/>
  <c r="J374" i="14"/>
  <c r="J324" i="14"/>
  <c r="J9" i="5"/>
  <c r="J132" i="4"/>
  <c r="J177" i="4" s="1"/>
  <c r="J87" i="4" s="1"/>
  <c r="J220" i="4"/>
  <c r="J265" i="4" s="1"/>
  <c r="J136" i="4"/>
  <c r="J181" i="4" s="1"/>
  <c r="J91" i="4" s="1"/>
  <c r="J229" i="4"/>
  <c r="J274" i="4" s="1"/>
  <c r="J112" i="4"/>
  <c r="J157" i="4" s="1"/>
  <c r="J67" i="4" s="1"/>
  <c r="J115" i="4"/>
  <c r="J160" i="4" s="1"/>
  <c r="J70" i="4" s="1"/>
  <c r="J139" i="4"/>
  <c r="J184" i="4" s="1"/>
  <c r="J94" i="4" s="1"/>
  <c r="J226" i="4"/>
  <c r="J271" i="4" s="1"/>
  <c r="J210" i="4"/>
  <c r="J255" i="4" s="1"/>
  <c r="J215" i="4"/>
  <c r="J260" i="4" s="1"/>
  <c r="J125" i="4"/>
  <c r="J170" i="4" s="1"/>
  <c r="J80" i="4" s="1"/>
  <c r="J206" i="4"/>
  <c r="J251" i="4" s="1"/>
  <c r="I157" i="4"/>
  <c r="I67" i="4" s="1"/>
  <c r="I170" i="4"/>
  <c r="I80" i="4" s="1"/>
  <c r="J107" i="4"/>
  <c r="J152" i="4" s="1"/>
  <c r="J62" i="4" s="1"/>
  <c r="J110" i="4"/>
  <c r="J155" i="4" s="1"/>
  <c r="J65" i="4" s="1"/>
  <c r="J133" i="4"/>
  <c r="J178" i="4" s="1"/>
  <c r="J88" i="4" s="1"/>
  <c r="J103" i="4"/>
  <c r="J148" i="4" s="1"/>
  <c r="J58" i="4" s="1"/>
  <c r="I184" i="4"/>
  <c r="I94" i="4" s="1"/>
  <c r="I160" i="4"/>
  <c r="I70" i="4" s="1"/>
  <c r="J123" i="4"/>
  <c r="J168" i="4" s="1"/>
  <c r="J78" i="4" s="1"/>
  <c r="J11" i="5"/>
  <c r="J99" i="4"/>
  <c r="J144" i="4" s="1"/>
  <c r="J54" i="4" s="1"/>
  <c r="J197" i="4"/>
  <c r="J242" i="4" s="1"/>
  <c r="I271" i="4"/>
  <c r="J228" i="4"/>
  <c r="J273" i="4" s="1"/>
  <c r="J104" i="4"/>
  <c r="J149" i="4" s="1"/>
  <c r="J59" i="4" s="1"/>
  <c r="J222" i="4"/>
  <c r="J267" i="4" s="1"/>
  <c r="J106" i="4"/>
  <c r="J151" i="4" s="1"/>
  <c r="J61" i="4" s="1"/>
  <c r="J108" i="4"/>
  <c r="J153" i="4" s="1"/>
  <c r="J63" i="4" s="1"/>
  <c r="J129" i="4"/>
  <c r="J174" i="4" s="1"/>
  <c r="J84" i="4" s="1"/>
  <c r="J214" i="4"/>
  <c r="J259" i="4" s="1"/>
  <c r="J205" i="4"/>
  <c r="J250" i="4" s="1"/>
  <c r="J218" i="4"/>
  <c r="J263" i="4" s="1"/>
  <c r="J114" i="4"/>
  <c r="J159" i="4" s="1"/>
  <c r="J69" i="4" s="1"/>
  <c r="I267" i="4"/>
  <c r="I259" i="4"/>
  <c r="I149" i="4"/>
  <c r="I59" i="4" s="1"/>
  <c r="I152" i="4"/>
  <c r="I62" i="4" s="1"/>
  <c r="I181" i="4"/>
  <c r="I91" i="4" s="1"/>
  <c r="I251" i="4"/>
  <c r="I151" i="4"/>
  <c r="I61" i="4" s="1"/>
  <c r="I274" i="4"/>
  <c r="J223" i="4"/>
  <c r="J268" i="4" s="1"/>
  <c r="J102" i="4"/>
  <c r="J12" i="5"/>
  <c r="J105" i="4"/>
  <c r="J150" i="4" s="1"/>
  <c r="J60" i="4" s="1"/>
  <c r="J225" i="4"/>
  <c r="J270" i="4" s="1"/>
  <c r="J191" i="4"/>
  <c r="J195" i="4"/>
  <c r="J240" i="4" s="1"/>
  <c r="J117" i="4"/>
  <c r="J162" i="4" s="1"/>
  <c r="J72" i="4" s="1"/>
  <c r="J208" i="4"/>
  <c r="J253" i="4" s="1"/>
  <c r="J111" i="4"/>
  <c r="J212" i="4"/>
  <c r="J216" i="4"/>
  <c r="J261" i="4" s="1"/>
  <c r="J209" i="4"/>
  <c r="J254" i="4" s="1"/>
  <c r="J109" i="4"/>
  <c r="J154" i="4" s="1"/>
  <c r="J64" i="4" s="1"/>
  <c r="J201" i="4"/>
  <c r="I265" i="4"/>
  <c r="I155" i="4"/>
  <c r="I65" i="4" s="1"/>
  <c r="I260" i="4"/>
  <c r="I174" i="4"/>
  <c r="I84" i="4" s="1"/>
  <c r="J224" i="4"/>
  <c r="J269" i="4" s="1"/>
  <c r="J219" i="4"/>
  <c r="J196" i="4"/>
  <c r="J135" i="4"/>
  <c r="J180" i="4" s="1"/>
  <c r="J90" i="4" s="1"/>
  <c r="J124" i="4"/>
  <c r="J169" i="4" s="1"/>
  <c r="J79" i="4" s="1"/>
  <c r="J221" i="4"/>
  <c r="J202" i="4"/>
  <c r="J247" i="4" s="1"/>
  <c r="J194" i="4"/>
  <c r="J239" i="4" s="1"/>
  <c r="J121" i="4"/>
  <c r="J166" i="4" s="1"/>
  <c r="J76" i="4" s="1"/>
  <c r="J203" i="4"/>
  <c r="J200" i="4"/>
  <c r="J126" i="4"/>
  <c r="J171" i="4" s="1"/>
  <c r="J81" i="4" s="1"/>
  <c r="J113" i="4"/>
  <c r="J158" i="4" s="1"/>
  <c r="J68" i="4" s="1"/>
  <c r="J134" i="4"/>
  <c r="J179" i="4" s="1"/>
  <c r="J89" i="4" s="1"/>
  <c r="J128" i="4"/>
  <c r="J173" i="4" s="1"/>
  <c r="J83" i="4" s="1"/>
  <c r="J204" i="4"/>
  <c r="J249" i="4" s="1"/>
  <c r="J192" i="4"/>
  <c r="J137" i="4"/>
  <c r="J198" i="4"/>
  <c r="J243" i="4" s="1"/>
  <c r="J120" i="4"/>
  <c r="J165" i="4" s="1"/>
  <c r="J75" i="4" s="1"/>
  <c r="J116" i="4"/>
  <c r="J161" i="4" s="1"/>
  <c r="J71" i="4" s="1"/>
  <c r="J118" i="4"/>
  <c r="I250" i="4"/>
  <c r="I153" i="4"/>
  <c r="I63" i="4" s="1"/>
  <c r="J217" i="4"/>
  <c r="J138" i="4"/>
  <c r="J183" i="4" s="1"/>
  <c r="J93" i="4" s="1"/>
  <c r="J189" i="4"/>
  <c r="J234" i="4" s="1"/>
  <c r="J193" i="4"/>
  <c r="J238" i="4" s="1"/>
  <c r="J101" i="4"/>
  <c r="J146" i="4" s="1"/>
  <c r="J56" i="4" s="1"/>
  <c r="J127" i="4"/>
  <c r="J207" i="4"/>
  <c r="J252" i="4" s="1"/>
  <c r="J119" i="4"/>
  <c r="J164" i="4" s="1"/>
  <c r="J74" i="4" s="1"/>
  <c r="J211" i="4"/>
  <c r="J213" i="4"/>
  <c r="J227" i="4"/>
  <c r="J272" i="4" s="1"/>
  <c r="J130" i="4"/>
  <c r="J175" i="4" s="1"/>
  <c r="J85" i="4" s="1"/>
  <c r="J122" i="4"/>
  <c r="J199" i="4"/>
  <c r="J131" i="4"/>
  <c r="J176" i="4" s="1"/>
  <c r="J86" i="4" s="1"/>
  <c r="L4" i="4"/>
  <c r="L13" i="4"/>
  <c r="L11" i="4"/>
  <c r="L14" i="4"/>
  <c r="L15" i="4"/>
  <c r="L17" i="4"/>
  <c r="L16" i="4"/>
  <c r="L19" i="4"/>
  <c r="L21" i="4"/>
  <c r="L12" i="4"/>
  <c r="L18" i="4"/>
  <c r="L23" i="4"/>
  <c r="L26" i="4"/>
  <c r="L22" i="4"/>
  <c r="L20" i="4"/>
  <c r="L24" i="4"/>
  <c r="L28" i="4"/>
  <c r="L31" i="4"/>
  <c r="L25" i="4"/>
  <c r="L27" i="4"/>
  <c r="L29" i="4"/>
  <c r="L33" i="4"/>
  <c r="L38" i="4"/>
  <c r="L30" i="4"/>
  <c r="L35" i="4"/>
  <c r="L32" i="4"/>
  <c r="L34" i="4"/>
  <c r="L36" i="4"/>
  <c r="L40" i="4"/>
  <c r="L45" i="4"/>
  <c r="L49" i="4"/>
  <c r="L37" i="4"/>
  <c r="L39" i="4"/>
  <c r="L42" i="4"/>
  <c r="L46" i="4"/>
  <c r="L41" i="4"/>
  <c r="L43" i="4"/>
  <c r="L47" i="4"/>
  <c r="L44" i="4"/>
  <c r="L48" i="4"/>
  <c r="M220" i="3"/>
  <c r="M33" i="3"/>
  <c r="M77" i="3" s="1"/>
  <c r="M34" i="3"/>
  <c r="M78" i="3" s="1"/>
  <c r="M38" i="3"/>
  <c r="M82" i="3" s="1"/>
  <c r="M36" i="3"/>
  <c r="M80" i="3" s="1"/>
  <c r="M37" i="3"/>
  <c r="M81" i="3" s="1"/>
  <c r="M40" i="3"/>
  <c r="M84" i="3" s="1"/>
  <c r="M35" i="3"/>
  <c r="M79" i="3" s="1"/>
  <c r="M43" i="3"/>
  <c r="M87" i="3" s="1"/>
  <c r="M44" i="3"/>
  <c r="M88" i="3" s="1"/>
  <c r="M39" i="3"/>
  <c r="M83" i="3" s="1"/>
  <c r="M47" i="3"/>
  <c r="M91" i="3" s="1"/>
  <c r="M42" i="3"/>
  <c r="M86" i="3" s="1"/>
  <c r="M52" i="3"/>
  <c r="M96" i="3" s="1"/>
  <c r="M41" i="3"/>
  <c r="M85" i="3" s="1"/>
  <c r="M46" i="3"/>
  <c r="M90" i="3" s="1"/>
  <c r="M48" i="3"/>
  <c r="M92" i="3" s="1"/>
  <c r="M51" i="3"/>
  <c r="M95" i="3" s="1"/>
  <c r="M55" i="3"/>
  <c r="M99" i="3" s="1"/>
  <c r="M53" i="3"/>
  <c r="M97" i="3" s="1"/>
  <c r="M56" i="3"/>
  <c r="M100" i="3" s="1"/>
  <c r="M59" i="3"/>
  <c r="M103" i="3" s="1"/>
  <c r="M63" i="3"/>
  <c r="M107" i="3" s="1"/>
  <c r="M67" i="3"/>
  <c r="M111" i="3" s="1"/>
  <c r="M32" i="3"/>
  <c r="M76" i="3" s="1"/>
  <c r="M45" i="3"/>
  <c r="M89" i="3" s="1"/>
  <c r="M49" i="3"/>
  <c r="M93" i="3" s="1"/>
  <c r="M50" i="3"/>
  <c r="M94" i="3" s="1"/>
  <c r="M58" i="3"/>
  <c r="M102" i="3" s="1"/>
  <c r="M62" i="3"/>
  <c r="M106" i="3" s="1"/>
  <c r="M66" i="3"/>
  <c r="M110" i="3" s="1"/>
  <c r="M70" i="3"/>
  <c r="M114" i="3" s="1"/>
  <c r="M60" i="3"/>
  <c r="M104" i="3" s="1"/>
  <c r="M61" i="3"/>
  <c r="M105" i="3" s="1"/>
  <c r="M69" i="3"/>
  <c r="M113" i="3" s="1"/>
  <c r="M54" i="3"/>
  <c r="M98" i="3" s="1"/>
  <c r="M64" i="3"/>
  <c r="M108" i="3" s="1"/>
  <c r="M57" i="3"/>
  <c r="M101" i="3" s="1"/>
  <c r="M65" i="3"/>
  <c r="M109" i="3" s="1"/>
  <c r="M71" i="3"/>
  <c r="M115" i="3" s="1"/>
  <c r="M68" i="3"/>
  <c r="M112" i="3" s="1"/>
  <c r="M31" i="3"/>
  <c r="M75" i="3" s="1"/>
  <c r="I15" i="8"/>
  <c r="I9" i="9"/>
  <c r="I11" i="9"/>
  <c r="I17" i="8"/>
  <c r="H277" i="4"/>
  <c r="H10" i="9"/>
  <c r="H16" i="8"/>
  <c r="M144" i="3"/>
  <c r="M158" i="3"/>
  <c r="M239" i="3"/>
  <c r="M272" i="3"/>
  <c r="M264" i="3"/>
  <c r="M291" i="3"/>
  <c r="M176" i="3"/>
  <c r="M185" i="3"/>
  <c r="M280" i="3"/>
  <c r="M143" i="3"/>
  <c r="M146" i="3"/>
  <c r="M430" i="3"/>
  <c r="M134" i="3"/>
  <c r="M213" i="3"/>
  <c r="M214" i="3"/>
  <c r="M200" i="3"/>
  <c r="M142" i="3"/>
  <c r="M234" i="3"/>
  <c r="M147" i="3"/>
  <c r="M224" i="3"/>
  <c r="M306" i="3"/>
  <c r="M236" i="3"/>
  <c r="L48" i="8"/>
  <c r="I569" i="14"/>
  <c r="I568" i="14" s="1"/>
  <c r="H603" i="14"/>
  <c r="G614" i="14"/>
  <c r="K331" i="14"/>
  <c r="J332" i="14"/>
  <c r="J335" i="14" s="1"/>
  <c r="K256" i="14"/>
  <c r="L600" i="14" s="1"/>
  <c r="J257" i="14"/>
  <c r="J602" i="14"/>
  <c r="J274" i="14"/>
  <c r="H493" i="14"/>
  <c r="H495" i="14"/>
  <c r="H496" i="14"/>
  <c r="H494" i="14"/>
  <c r="J307" i="14"/>
  <c r="J310" i="14" s="1"/>
  <c r="F6" i="14"/>
  <c r="F23" i="1" s="1"/>
  <c r="K511" i="14"/>
  <c r="K399" i="14"/>
  <c r="K483" i="14"/>
  <c r="K455" i="14"/>
  <c r="K273" i="14"/>
  <c r="L238" i="14"/>
  <c r="K272" i="14"/>
  <c r="F387" i="14"/>
  <c r="F413" i="14"/>
  <c r="J282" i="14"/>
  <c r="H523" i="14"/>
  <c r="H521" i="14"/>
  <c r="H522" i="14"/>
  <c r="H524" i="14"/>
  <c r="D6" i="14"/>
  <c r="F22" i="1" s="1"/>
  <c r="I258" i="14"/>
  <c r="I262" i="14" s="1"/>
  <c r="I241" i="14"/>
  <c r="E391" i="14"/>
  <c r="E421" i="14"/>
  <c r="G411" i="14"/>
  <c r="G409" i="14"/>
  <c r="G412" i="14"/>
  <c r="G410" i="14"/>
  <c r="K356" i="14"/>
  <c r="J357" i="14"/>
  <c r="J360" i="14" s="1"/>
  <c r="H465" i="14"/>
  <c r="H466" i="14"/>
  <c r="H467" i="14"/>
  <c r="H468" i="14"/>
  <c r="I510" i="14"/>
  <c r="I517" i="14" s="1"/>
  <c r="I519" i="14" s="1"/>
  <c r="I482" i="14"/>
  <c r="I489" i="14" s="1"/>
  <c r="I491" i="14" s="1"/>
  <c r="I454" i="14"/>
  <c r="I461" i="14" s="1"/>
  <c r="I463" i="14" s="1"/>
  <c r="I426" i="14"/>
  <c r="I433" i="14" s="1"/>
  <c r="I435" i="14" s="1"/>
  <c r="I398" i="14"/>
  <c r="I405" i="14" s="1"/>
  <c r="L42" i="9"/>
  <c r="L54" i="8"/>
  <c r="M318" i="3"/>
  <c r="M184" i="3"/>
  <c r="M320" i="3"/>
  <c r="M10" i="3"/>
  <c r="M237" i="3"/>
  <c r="M270" i="3"/>
  <c r="M334" i="3"/>
  <c r="M13" i="3"/>
  <c r="M67" i="8" s="1"/>
  <c r="M218" i="3"/>
  <c r="M19" i="3"/>
  <c r="M148" i="3"/>
  <c r="M297" i="3"/>
  <c r="M282" i="3"/>
  <c r="M259" i="3"/>
  <c r="M7" i="3"/>
  <c r="M58" i="8" s="1"/>
  <c r="M230" i="3"/>
  <c r="M275" i="3"/>
  <c r="M128" i="3"/>
  <c r="M181" i="3"/>
  <c r="M273" i="3"/>
  <c r="M279" i="3"/>
  <c r="M4" i="3"/>
  <c r="M314" i="3"/>
  <c r="M284" i="3"/>
  <c r="M429" i="3"/>
  <c r="M228" i="3"/>
  <c r="M3" i="5"/>
  <c r="M169" i="3"/>
  <c r="M324" i="3"/>
  <c r="M193" i="3"/>
  <c r="M183" i="3"/>
  <c r="M120" i="3"/>
  <c r="M26" i="3"/>
  <c r="M278" i="3"/>
  <c r="M130" i="3"/>
  <c r="M122" i="3"/>
  <c r="M196" i="3"/>
  <c r="M195" i="3"/>
  <c r="M322" i="3"/>
  <c r="M240" i="3"/>
  <c r="M261" i="3"/>
  <c r="M129" i="3"/>
  <c r="M131" i="3"/>
  <c r="M269" i="3"/>
  <c r="M209" i="3"/>
  <c r="M309" i="3"/>
  <c r="M194" i="3"/>
  <c r="M312" i="3"/>
  <c r="M188" i="3"/>
  <c r="M138" i="3"/>
  <c r="M125" i="3"/>
  <c r="M431" i="3"/>
  <c r="M295" i="3"/>
  <c r="M260" i="3"/>
  <c r="M289" i="3"/>
  <c r="M137" i="3"/>
  <c r="M315" i="3"/>
  <c r="M317" i="3"/>
  <c r="M145" i="3"/>
  <c r="M173" i="3"/>
  <c r="M231" i="3"/>
  <c r="M255" i="3"/>
  <c r="M323" i="3"/>
  <c r="M210" i="3"/>
  <c r="M132" i="3"/>
  <c r="M332" i="3"/>
  <c r="M432" i="3"/>
  <c r="M246" i="3"/>
  <c r="M171" i="3"/>
  <c r="M296" i="3"/>
  <c r="M211" i="3"/>
  <c r="M325" i="3"/>
  <c r="M329" i="3"/>
  <c r="M186" i="3"/>
  <c r="M201" i="3"/>
  <c r="M119" i="3"/>
  <c r="M303" i="3"/>
  <c r="M254" i="3"/>
  <c r="M301" i="3"/>
  <c r="M288" i="3"/>
  <c r="M191" i="3"/>
  <c r="M175" i="3"/>
  <c r="M281" i="3"/>
  <c r="M283" i="3"/>
  <c r="M155" i="3"/>
  <c r="M22" i="3"/>
  <c r="M308" i="3"/>
  <c r="M207" i="3"/>
  <c r="M157" i="3"/>
  <c r="M227" i="3"/>
  <c r="M330" i="3"/>
  <c r="M127" i="3"/>
  <c r="M274" i="3"/>
  <c r="M202" i="3"/>
  <c r="M245" i="3"/>
  <c r="M189" i="3"/>
  <c r="M265" i="3"/>
  <c r="M25" i="3"/>
  <c r="M247" i="3"/>
  <c r="M221" i="3"/>
  <c r="M434" i="3"/>
  <c r="M305" i="3"/>
  <c r="M307" i="3"/>
  <c r="M123" i="3"/>
  <c r="M215" i="3"/>
  <c r="M243" i="3"/>
  <c r="M199" i="3"/>
  <c r="M166" i="3"/>
  <c r="M154" i="3"/>
  <c r="M242" i="3"/>
  <c r="M197" i="3"/>
  <c r="M331" i="3"/>
  <c r="M223" i="3"/>
  <c r="M285" i="3"/>
  <c r="M256" i="3"/>
  <c r="M124" i="3"/>
  <c r="M327" i="3"/>
  <c r="M168" i="3"/>
  <c r="M170" i="3"/>
  <c r="M313" i="3"/>
  <c r="M151" i="3"/>
  <c r="M3" i="4"/>
  <c r="M333" i="3"/>
  <c r="M177" i="3"/>
  <c r="M179" i="3"/>
  <c r="M276" i="3"/>
  <c r="M133" i="3"/>
  <c r="M286" i="3"/>
  <c r="M167" i="3"/>
  <c r="M208" i="3"/>
  <c r="M152" i="3"/>
  <c r="M190" i="3"/>
  <c r="M287" i="3"/>
  <c r="M266" i="3"/>
  <c r="M304" i="3"/>
  <c r="M178" i="3"/>
  <c r="M180" i="3"/>
  <c r="M310" i="3"/>
  <c r="M427" i="3"/>
  <c r="M203" i="3"/>
  <c r="M235" i="3"/>
  <c r="M135" i="3"/>
  <c r="M253" i="3"/>
  <c r="M428" i="3"/>
  <c r="M198" i="3"/>
  <c r="M433" i="3"/>
  <c r="M290" i="3"/>
  <c r="M300" i="3"/>
  <c r="M164" i="3"/>
  <c r="M212" i="3"/>
  <c r="M277" i="3"/>
  <c r="M233" i="3"/>
  <c r="M435" i="3"/>
  <c r="M28" i="3"/>
  <c r="M3" i="8"/>
  <c r="M65" i="8" s="1"/>
  <c r="M319" i="3"/>
  <c r="M153" i="3"/>
  <c r="M3" i="9"/>
  <c r="M326" i="3"/>
  <c r="M244" i="3"/>
  <c r="M302" i="3"/>
  <c r="M298" i="3"/>
  <c r="M182" i="3"/>
  <c r="M149" i="3"/>
  <c r="M226" i="3"/>
  <c r="M165" i="3"/>
  <c r="M140" i="3"/>
  <c r="M187" i="3"/>
  <c r="M238" i="3"/>
  <c r="M263" i="3"/>
  <c r="M172" i="3"/>
  <c r="M268" i="3"/>
  <c r="M156" i="3"/>
  <c r="M219" i="3"/>
  <c r="M251" i="3"/>
  <c r="M136" i="3"/>
  <c r="M311" i="3"/>
  <c r="M141" i="3"/>
  <c r="M335" i="3"/>
  <c r="M252" i="3"/>
  <c r="M328" i="3"/>
  <c r="N3" i="3"/>
  <c r="N230" i="3" s="1"/>
  <c r="M316" i="3"/>
  <c r="M163" i="3"/>
  <c r="M121" i="3"/>
  <c r="M225" i="3"/>
  <c r="M222" i="3"/>
  <c r="M174" i="3"/>
  <c r="M159" i="3"/>
  <c r="M229" i="3"/>
  <c r="M257" i="3"/>
  <c r="M271" i="3"/>
  <c r="M232" i="3"/>
  <c r="M126" i="3"/>
  <c r="M267" i="3"/>
  <c r="M258" i="3"/>
  <c r="M241" i="3"/>
  <c r="M139" i="3"/>
  <c r="M321" i="3"/>
  <c r="M299" i="3"/>
  <c r="M262" i="3"/>
  <c r="M217" i="3"/>
  <c r="M216" i="3"/>
  <c r="M150" i="3"/>
  <c r="M192" i="3"/>
  <c r="J8" i="5"/>
  <c r="K56" i="9"/>
  <c r="L48" i="9"/>
  <c r="L4" i="9"/>
  <c r="K33" i="9"/>
  <c r="J13" i="5"/>
  <c r="J22" i="9" s="1"/>
  <c r="J2" i="21"/>
  <c r="M2" i="20"/>
  <c r="I2" i="22"/>
  <c r="N3" i="21"/>
  <c r="M3" i="22"/>
  <c r="M8" i="22" s="1"/>
  <c r="O67" i="21" s="1"/>
  <c r="Q3" i="20"/>
  <c r="L4" i="22"/>
  <c r="L25" i="21"/>
  <c r="O138" i="20"/>
  <c r="P117" i="20"/>
  <c r="P116" i="20"/>
  <c r="M22" i="21"/>
  <c r="M27" i="21"/>
  <c r="M31" i="21"/>
  <c r="M4" i="21"/>
  <c r="M54" i="21"/>
  <c r="M64" i="21"/>
  <c r="P4" i="20"/>
  <c r="L59" i="8"/>
  <c r="L45" i="8"/>
  <c r="L67" i="8"/>
  <c r="L4" i="5"/>
  <c r="L47" i="8"/>
  <c r="L56" i="8"/>
  <c r="L64" i="8"/>
  <c r="L40" i="8"/>
  <c r="L55" i="8"/>
  <c r="L65" i="8"/>
  <c r="L63" i="8"/>
  <c r="L29" i="5"/>
  <c r="L80" i="5"/>
  <c r="L109" i="5"/>
  <c r="L4" i="8"/>
  <c r="L16" i="5"/>
  <c r="L285" i="4"/>
  <c r="L104" i="5"/>
  <c r="L33" i="9" s="1"/>
  <c r="L33" i="8"/>
  <c r="N255" i="14"/>
  <c r="F102" i="1"/>
  <c r="H156" i="1"/>
  <c r="G116" i="1"/>
  <c r="H102" i="1"/>
  <c r="H154" i="1"/>
  <c r="G120" i="1"/>
  <c r="D105" i="14" s="1"/>
  <c r="E313" i="14"/>
  <c r="I18" i="9"/>
  <c r="I21" i="8"/>
  <c r="J279" i="4"/>
  <c r="J281" i="4"/>
  <c r="I20" i="9"/>
  <c r="I23" i="8"/>
  <c r="I280" i="4"/>
  <c r="I24" i="8"/>
  <c r="I21" i="9"/>
  <c r="K16" i="3"/>
  <c r="L2" i="3"/>
  <c r="K2" i="8"/>
  <c r="K2" i="9"/>
  <c r="K2" i="5"/>
  <c r="K2" i="4"/>
  <c r="I17" i="9"/>
  <c r="I20" i="8"/>
  <c r="I19" i="9"/>
  <c r="I22" i="8"/>
  <c r="M560" i="14"/>
  <c r="N541" i="14"/>
  <c r="N550" i="14" s="1"/>
  <c r="M559" i="14"/>
  <c r="M558" i="14"/>
  <c r="L560" i="14"/>
  <c r="L557" i="14"/>
  <c r="L556" i="14"/>
  <c r="L559" i="14"/>
  <c r="L558" i="14"/>
  <c r="K561" i="14"/>
  <c r="N388" i="3"/>
  <c r="N65" i="5" s="1"/>
  <c r="N385" i="3"/>
  <c r="N62" i="5" s="1"/>
  <c r="N393" i="3"/>
  <c r="N70" i="5" s="1"/>
  <c r="N396" i="3"/>
  <c r="N73" i="5" s="1"/>
  <c r="N399" i="3"/>
  <c r="N76" i="5" s="1"/>
  <c r="N400" i="3"/>
  <c r="N77" i="5" s="1"/>
  <c r="N401" i="3"/>
  <c r="N394" i="3"/>
  <c r="N71" i="5" s="1"/>
  <c r="N343" i="3"/>
  <c r="N44" i="5" s="1"/>
  <c r="N349" i="3"/>
  <c r="N50" i="5" s="1"/>
  <c r="N350" i="3"/>
  <c r="N51" i="5" s="1"/>
  <c r="N354" i="3"/>
  <c r="N55" i="5" s="1"/>
  <c r="N356" i="3"/>
  <c r="N57" i="5" s="1"/>
  <c r="N395" i="3"/>
  <c r="N72" i="5" s="1"/>
  <c r="N348" i="3"/>
  <c r="N49" i="5" s="1"/>
  <c r="N351" i="3"/>
  <c r="N52" i="5" s="1"/>
  <c r="N355" i="3"/>
  <c r="N56" i="5" s="1"/>
  <c r="N357" i="3"/>
  <c r="N398" i="3"/>
  <c r="N75" i="5" s="1"/>
  <c r="N358" i="3"/>
  <c r="N347" i="3"/>
  <c r="N48" i="5" s="1"/>
  <c r="N384" i="3"/>
  <c r="N352" i="3"/>
  <c r="N53" i="5" s="1"/>
  <c r="N402" i="3"/>
  <c r="I314" i="14" l="1"/>
  <c r="I316" i="14"/>
  <c r="J285" i="14"/>
  <c r="J290" i="14" s="1"/>
  <c r="J292" i="14" s="1"/>
  <c r="I364" i="14"/>
  <c r="I366" i="14"/>
  <c r="N341" i="3"/>
  <c r="N42" i="5" s="1"/>
  <c r="I339" i="14"/>
  <c r="I341" i="14"/>
  <c r="N387" i="3"/>
  <c r="N64" i="5" s="1"/>
  <c r="N345" i="3"/>
  <c r="N46" i="5" s="1"/>
  <c r="N390" i="3"/>
  <c r="N67" i="5" s="1"/>
  <c r="N342" i="3"/>
  <c r="N43" i="5" s="1"/>
  <c r="N392" i="3"/>
  <c r="N69" i="5" s="1"/>
  <c r="I289" i="14"/>
  <c r="I291" i="14"/>
  <c r="N391" i="3"/>
  <c r="N68" i="5" s="1"/>
  <c r="N340" i="3"/>
  <c r="N346" i="3"/>
  <c r="N47" i="5" s="1"/>
  <c r="N389" i="3"/>
  <c r="N66" i="5" s="1"/>
  <c r="I266" i="14"/>
  <c r="I244" i="14"/>
  <c r="J260" i="14"/>
  <c r="J265" i="14" s="1"/>
  <c r="J267" i="14" s="1"/>
  <c r="N344" i="3"/>
  <c r="N45" i="5" s="1"/>
  <c r="N386" i="3"/>
  <c r="N63" i="5" s="1"/>
  <c r="E318" i="14"/>
  <c r="E326" i="14" s="1"/>
  <c r="E343" i="14"/>
  <c r="E351" i="14" s="1"/>
  <c r="E350" i="14" s="1"/>
  <c r="J358" i="14"/>
  <c r="J362" i="14" s="1"/>
  <c r="J365" i="14"/>
  <c r="J367" i="14" s="1"/>
  <c r="J333" i="14"/>
  <c r="J337" i="14" s="1"/>
  <c r="J340" i="14"/>
  <c r="J342" i="14" s="1"/>
  <c r="J308" i="14"/>
  <c r="J312" i="14" s="1"/>
  <c r="J315" i="14"/>
  <c r="J317" i="14" s="1"/>
  <c r="I264" i="14"/>
  <c r="J283" i="14"/>
  <c r="J287" i="14" s="1"/>
  <c r="K324" i="14"/>
  <c r="N59" i="21"/>
  <c r="Q146" i="20" s="1"/>
  <c r="N42" i="21"/>
  <c r="N36" i="21"/>
  <c r="D103" i="14"/>
  <c r="D7" i="14"/>
  <c r="N22" i="1" s="1"/>
  <c r="G495" i="14"/>
  <c r="H438" i="14"/>
  <c r="H437" i="14"/>
  <c r="H440" i="14"/>
  <c r="H439" i="14"/>
  <c r="D9" i="14"/>
  <c r="N49" i="1" s="1"/>
  <c r="E64" i="14" s="1"/>
  <c r="H407" i="14"/>
  <c r="H385" i="14" s="1"/>
  <c r="H384" i="14"/>
  <c r="G494" i="14"/>
  <c r="G438" i="14"/>
  <c r="G493" i="14"/>
  <c r="G465" i="14"/>
  <c r="G524" i="14"/>
  <c r="D10" i="14"/>
  <c r="F76" i="1" s="1"/>
  <c r="E76" i="1" s="1"/>
  <c r="K612" i="14"/>
  <c r="K531" i="14"/>
  <c r="G467" i="14"/>
  <c r="G385" i="14"/>
  <c r="G439" i="14"/>
  <c r="K503" i="14"/>
  <c r="G468" i="14"/>
  <c r="G440" i="14"/>
  <c r="G523" i="14"/>
  <c r="K419" i="14"/>
  <c r="G521" i="14"/>
  <c r="K447" i="14"/>
  <c r="F7" i="14"/>
  <c r="N23" i="1" s="1"/>
  <c r="G62" i="14" s="1"/>
  <c r="G70" i="14" s="1"/>
  <c r="D8" i="14"/>
  <c r="F49" i="1" s="1"/>
  <c r="E49" i="1" s="1"/>
  <c r="L565" i="14"/>
  <c r="L445" i="14"/>
  <c r="L529" i="14"/>
  <c r="L417" i="14"/>
  <c r="L446" i="14"/>
  <c r="L610" i="14"/>
  <c r="L530" i="14"/>
  <c r="L566" i="14"/>
  <c r="L418" i="14"/>
  <c r="L501" i="14"/>
  <c r="L611" i="14"/>
  <c r="L473" i="14"/>
  <c r="L474" i="14"/>
  <c r="L502" i="14"/>
  <c r="K475" i="14"/>
  <c r="K567" i="14"/>
  <c r="K374" i="14"/>
  <c r="K299" i="14"/>
  <c r="K427" i="14"/>
  <c r="L322" i="14"/>
  <c r="L323" i="14"/>
  <c r="L347" i="14"/>
  <c r="L348" i="14"/>
  <c r="L372" i="14"/>
  <c r="L373" i="14"/>
  <c r="L297" i="14"/>
  <c r="L298" i="14"/>
  <c r="K349" i="14"/>
  <c r="K106" i="4"/>
  <c r="K151" i="4" s="1"/>
  <c r="K61" i="4" s="1"/>
  <c r="N27" i="3"/>
  <c r="K122" i="4"/>
  <c r="K167" i="4" s="1"/>
  <c r="K77" i="4" s="1"/>
  <c r="K211" i="4"/>
  <c r="K256" i="4" s="1"/>
  <c r="K217" i="4"/>
  <c r="K262" i="4" s="1"/>
  <c r="K116" i="4"/>
  <c r="K161" i="4" s="1"/>
  <c r="K71" i="4" s="1"/>
  <c r="K192" i="4"/>
  <c r="K237" i="4" s="1"/>
  <c r="K203" i="4"/>
  <c r="K248" i="4" s="1"/>
  <c r="K221" i="4"/>
  <c r="K266" i="4" s="1"/>
  <c r="K219" i="4"/>
  <c r="K264" i="4" s="1"/>
  <c r="K133" i="4"/>
  <c r="K178" i="4" s="1"/>
  <c r="K88" i="4" s="1"/>
  <c r="K109" i="4"/>
  <c r="K154" i="4" s="1"/>
  <c r="K64" i="4" s="1"/>
  <c r="K111" i="4"/>
  <c r="K156" i="4" s="1"/>
  <c r="K66" i="4" s="1"/>
  <c r="K191" i="4"/>
  <c r="K236" i="4" s="1"/>
  <c r="K102" i="4"/>
  <c r="K147" i="4" s="1"/>
  <c r="K57" i="4" s="1"/>
  <c r="K206" i="4"/>
  <c r="K251" i="4" s="1"/>
  <c r="K136" i="4"/>
  <c r="K181" i="4" s="1"/>
  <c r="K91" i="4" s="1"/>
  <c r="K104" i="4"/>
  <c r="K149" i="4" s="1"/>
  <c r="K59" i="4" s="1"/>
  <c r="K11" i="5"/>
  <c r="K205" i="4"/>
  <c r="K250" i="4" s="1"/>
  <c r="K210" i="4"/>
  <c r="K255" i="4" s="1"/>
  <c r="K110" i="4"/>
  <c r="K155" i="4" s="1"/>
  <c r="K65" i="4" s="1"/>
  <c r="K9" i="5"/>
  <c r="K129" i="4"/>
  <c r="K174" i="4" s="1"/>
  <c r="K84" i="4" s="1"/>
  <c r="K226" i="4"/>
  <c r="K271" i="4" s="1"/>
  <c r="K218" i="4"/>
  <c r="K263" i="4" s="1"/>
  <c r="J266" i="4"/>
  <c r="J262" i="4"/>
  <c r="K199" i="4"/>
  <c r="K244" i="4" s="1"/>
  <c r="K213" i="4"/>
  <c r="K258" i="4" s="1"/>
  <c r="K127" i="4"/>
  <c r="K172" i="4" s="1"/>
  <c r="K82" i="4" s="1"/>
  <c r="K138" i="4"/>
  <c r="K183" i="4" s="1"/>
  <c r="K93" i="4" s="1"/>
  <c r="K118" i="4"/>
  <c r="K163" i="4" s="1"/>
  <c r="K73" i="4" s="1"/>
  <c r="K137" i="4"/>
  <c r="K182" i="4" s="1"/>
  <c r="K92" i="4" s="1"/>
  <c r="K134" i="4"/>
  <c r="K179" i="4" s="1"/>
  <c r="K89" i="4" s="1"/>
  <c r="K200" i="4"/>
  <c r="K245" i="4" s="1"/>
  <c r="K202" i="4"/>
  <c r="K247" i="4" s="1"/>
  <c r="K196" i="4"/>
  <c r="K241" i="4" s="1"/>
  <c r="K139" i="4"/>
  <c r="K184" i="4" s="1"/>
  <c r="K94" i="4" s="1"/>
  <c r="K201" i="4"/>
  <c r="K246" i="4" s="1"/>
  <c r="K212" i="4"/>
  <c r="K257" i="4" s="1"/>
  <c r="K195" i="4"/>
  <c r="K240" i="4" s="1"/>
  <c r="K12" i="5"/>
  <c r="K114" i="4"/>
  <c r="K159" i="4" s="1"/>
  <c r="K69" i="4" s="1"/>
  <c r="K229" i="4"/>
  <c r="K274" i="4" s="1"/>
  <c r="J258" i="4"/>
  <c r="J244" i="4"/>
  <c r="K223" i="4"/>
  <c r="K222" i="4"/>
  <c r="K105" i="4"/>
  <c r="K150" i="4" s="1"/>
  <c r="K60" i="4" s="1"/>
  <c r="K99" i="4"/>
  <c r="K144" i="4" s="1"/>
  <c r="K54" i="4" s="1"/>
  <c r="K101" i="4"/>
  <c r="K225" i="4"/>
  <c r="K103" i="4"/>
  <c r="K148" i="4" s="1"/>
  <c r="K58" i="4" s="1"/>
  <c r="J156" i="4"/>
  <c r="J66" i="4" s="1"/>
  <c r="J248" i="4"/>
  <c r="J264" i="4"/>
  <c r="J256" i="4"/>
  <c r="J237" i="4"/>
  <c r="J147" i="4"/>
  <c r="J57" i="4" s="1"/>
  <c r="K130" i="4"/>
  <c r="K119" i="4"/>
  <c r="K164" i="4" s="1"/>
  <c r="K74" i="4" s="1"/>
  <c r="K193" i="4"/>
  <c r="K238" i="4" s="1"/>
  <c r="K120" i="4"/>
  <c r="K165" i="4" s="1"/>
  <c r="K75" i="4" s="1"/>
  <c r="K204" i="4"/>
  <c r="K113" i="4"/>
  <c r="K158" i="4" s="1"/>
  <c r="K68" i="4" s="1"/>
  <c r="K121" i="4"/>
  <c r="K166" i="4" s="1"/>
  <c r="K76" i="4" s="1"/>
  <c r="K124" i="4"/>
  <c r="K224" i="4"/>
  <c r="K107" i="4"/>
  <c r="K152" i="4" s="1"/>
  <c r="K62" i="4" s="1"/>
  <c r="K228" i="4"/>
  <c r="K273" i="4" s="1"/>
  <c r="K209" i="4"/>
  <c r="K254" i="4" s="1"/>
  <c r="K208" i="4"/>
  <c r="K125" i="4"/>
  <c r="K170" i="4" s="1"/>
  <c r="K80" i="4" s="1"/>
  <c r="K115" i="4"/>
  <c r="K160" i="4" s="1"/>
  <c r="K70" i="4" s="1"/>
  <c r="K220" i="4"/>
  <c r="K265" i="4" s="1"/>
  <c r="K214" i="4"/>
  <c r="K123" i="4"/>
  <c r="K168" i="4" s="1"/>
  <c r="K78" i="4" s="1"/>
  <c r="J182" i="4"/>
  <c r="J92" i="4" s="1"/>
  <c r="J163" i="4"/>
  <c r="J73" i="4" s="1"/>
  <c r="J236" i="4"/>
  <c r="J245" i="4"/>
  <c r="J172" i="4"/>
  <c r="J82" i="4" s="1"/>
  <c r="J167" i="4"/>
  <c r="J77" i="4" s="1"/>
  <c r="J257" i="4"/>
  <c r="J246" i="4"/>
  <c r="J241" i="4"/>
  <c r="K131" i="4"/>
  <c r="K176" i="4" s="1"/>
  <c r="K86" i="4" s="1"/>
  <c r="K227" i="4"/>
  <c r="K272" i="4" s="1"/>
  <c r="K207" i="4"/>
  <c r="K189" i="4"/>
  <c r="K234" i="4" s="1"/>
  <c r="K198" i="4"/>
  <c r="K243" i="4" s="1"/>
  <c r="K128" i="4"/>
  <c r="K173" i="4" s="1"/>
  <c r="K83" i="4" s="1"/>
  <c r="K126" i="4"/>
  <c r="K194" i="4"/>
  <c r="K135" i="4"/>
  <c r="K180" i="4" s="1"/>
  <c r="K90" i="4" s="1"/>
  <c r="K197" i="4"/>
  <c r="K242" i="4" s="1"/>
  <c r="K216" i="4"/>
  <c r="K261" i="4" s="1"/>
  <c r="K117" i="4"/>
  <c r="K162" i="4" s="1"/>
  <c r="K72" i="4" s="1"/>
  <c r="K215" i="4"/>
  <c r="K260" i="4" s="1"/>
  <c r="K112" i="4"/>
  <c r="K157" i="4" s="1"/>
  <c r="K67" i="4" s="1"/>
  <c r="K132" i="4"/>
  <c r="K177" i="4" s="1"/>
  <c r="K87" i="4" s="1"/>
  <c r="K108" i="4"/>
  <c r="K153" i="4" s="1"/>
  <c r="K63" i="4" s="1"/>
  <c r="M4" i="4"/>
  <c r="M12" i="4"/>
  <c r="M13" i="4"/>
  <c r="M11" i="4"/>
  <c r="M14" i="4"/>
  <c r="M17" i="4"/>
  <c r="M15" i="4"/>
  <c r="M18" i="4"/>
  <c r="M20" i="4"/>
  <c r="M16" i="4"/>
  <c r="M21" i="4"/>
  <c r="M19" i="4"/>
  <c r="M22" i="4"/>
  <c r="M25" i="4"/>
  <c r="M26" i="4"/>
  <c r="M23" i="4"/>
  <c r="M27" i="4"/>
  <c r="M30" i="4"/>
  <c r="M28" i="4"/>
  <c r="M31" i="4"/>
  <c r="M32" i="4"/>
  <c r="M24" i="4"/>
  <c r="M33" i="4"/>
  <c r="M37" i="4"/>
  <c r="M38" i="4"/>
  <c r="M35" i="4"/>
  <c r="M39" i="4"/>
  <c r="M29" i="4"/>
  <c r="M40" i="4"/>
  <c r="M44" i="4"/>
  <c r="M48" i="4"/>
  <c r="M45" i="4"/>
  <c r="M42" i="4"/>
  <c r="M46" i="4"/>
  <c r="M34" i="4"/>
  <c r="M36" i="4"/>
  <c r="M47" i="4"/>
  <c r="M41" i="4"/>
  <c r="M43" i="4"/>
  <c r="M49" i="4"/>
  <c r="N181" i="3"/>
  <c r="N32" i="3"/>
  <c r="N76" i="3" s="1"/>
  <c r="N33" i="3"/>
  <c r="N77" i="3" s="1"/>
  <c r="N34" i="3"/>
  <c r="N78" i="3" s="1"/>
  <c r="N37" i="3"/>
  <c r="N81" i="3" s="1"/>
  <c r="N39" i="3"/>
  <c r="N83" i="3" s="1"/>
  <c r="N43" i="3"/>
  <c r="N87" i="3" s="1"/>
  <c r="N40" i="3"/>
  <c r="N84" i="3" s="1"/>
  <c r="N41" i="3"/>
  <c r="N85" i="3" s="1"/>
  <c r="N46" i="3"/>
  <c r="N90" i="3" s="1"/>
  <c r="N48" i="3"/>
  <c r="N92" i="3" s="1"/>
  <c r="N51" i="3"/>
  <c r="N95" i="3" s="1"/>
  <c r="N45" i="3"/>
  <c r="N89" i="3" s="1"/>
  <c r="N49" i="3"/>
  <c r="N93" i="3" s="1"/>
  <c r="N50" i="3"/>
  <c r="N94" i="3" s="1"/>
  <c r="N54" i="3"/>
  <c r="N98" i="3" s="1"/>
  <c r="N36" i="3"/>
  <c r="N80" i="3" s="1"/>
  <c r="N47" i="3"/>
  <c r="N91" i="3" s="1"/>
  <c r="N52" i="3"/>
  <c r="N96" i="3" s="1"/>
  <c r="N58" i="3"/>
  <c r="N102" i="3" s="1"/>
  <c r="N62" i="3"/>
  <c r="N106" i="3" s="1"/>
  <c r="N66" i="3"/>
  <c r="N110" i="3" s="1"/>
  <c r="N70" i="3"/>
  <c r="N114" i="3" s="1"/>
  <c r="N38" i="3"/>
  <c r="N82" i="3" s="1"/>
  <c r="N57" i="3"/>
  <c r="N101" i="3" s="1"/>
  <c r="N61" i="3"/>
  <c r="N105" i="3" s="1"/>
  <c r="N65" i="3"/>
  <c r="N109" i="3" s="1"/>
  <c r="N69" i="3"/>
  <c r="N113" i="3" s="1"/>
  <c r="N53" i="3"/>
  <c r="N97" i="3" s="1"/>
  <c r="N56" i="3"/>
  <c r="N100" i="3" s="1"/>
  <c r="N59" i="3"/>
  <c r="N103" i="3" s="1"/>
  <c r="N31" i="3"/>
  <c r="N60" i="3"/>
  <c r="N104" i="3" s="1"/>
  <c r="N35" i="3"/>
  <c r="N79" i="3" s="1"/>
  <c r="N55" i="3"/>
  <c r="N99" i="3" s="1"/>
  <c r="N64" i="3"/>
  <c r="N108" i="3" s="1"/>
  <c r="N67" i="3"/>
  <c r="N111" i="3" s="1"/>
  <c r="N71" i="3"/>
  <c r="N115" i="3" s="1"/>
  <c r="N42" i="3"/>
  <c r="N86" i="3" s="1"/>
  <c r="N68" i="3"/>
  <c r="N112" i="3" s="1"/>
  <c r="N44" i="3"/>
  <c r="N88" i="3" s="1"/>
  <c r="N63" i="3"/>
  <c r="N107" i="3" s="1"/>
  <c r="J9" i="9"/>
  <c r="J15" i="8"/>
  <c r="J11" i="9"/>
  <c r="J17" i="8"/>
  <c r="N271" i="3"/>
  <c r="M4" i="5"/>
  <c r="I277" i="4"/>
  <c r="I16" i="8"/>
  <c r="I10" i="9"/>
  <c r="G61" i="14"/>
  <c r="G69" i="14" s="1"/>
  <c r="M285" i="4"/>
  <c r="M59" i="8"/>
  <c r="M55" i="8"/>
  <c r="M64" i="8"/>
  <c r="M80" i="5"/>
  <c r="M104" i="5"/>
  <c r="M33" i="9" s="1"/>
  <c r="N75" i="3"/>
  <c r="M56" i="8"/>
  <c r="M4" i="8"/>
  <c r="M68" i="8"/>
  <c r="M40" i="8"/>
  <c r="M54" i="8"/>
  <c r="M48" i="8"/>
  <c r="M45" i="8"/>
  <c r="M47" i="8"/>
  <c r="M63" i="8"/>
  <c r="E22" i="1"/>
  <c r="E61" i="14"/>
  <c r="L56" i="9"/>
  <c r="K274" i="14"/>
  <c r="G613" i="14"/>
  <c r="J569" i="14"/>
  <c r="J568" i="14" s="1"/>
  <c r="I407" i="14"/>
  <c r="I384" i="14"/>
  <c r="I439" i="14"/>
  <c r="I437" i="14"/>
  <c r="I440" i="14"/>
  <c r="I438" i="14"/>
  <c r="H469" i="14"/>
  <c r="L331" i="14"/>
  <c r="K332" i="14"/>
  <c r="K335" i="14" s="1"/>
  <c r="I467" i="14"/>
  <c r="I468" i="14"/>
  <c r="I465" i="14"/>
  <c r="I466" i="14"/>
  <c r="E420" i="14"/>
  <c r="E392" i="14" s="1"/>
  <c r="E393" i="14"/>
  <c r="K282" i="14"/>
  <c r="F391" i="14"/>
  <c r="F421" i="14"/>
  <c r="J258" i="14"/>
  <c r="J262" i="14" s="1"/>
  <c r="J241" i="14"/>
  <c r="I523" i="14"/>
  <c r="I524" i="14"/>
  <c r="I521" i="14"/>
  <c r="I522" i="14"/>
  <c r="J482" i="14"/>
  <c r="J489" i="14" s="1"/>
  <c r="J491" i="14" s="1"/>
  <c r="J398" i="14"/>
  <c r="J405" i="14" s="1"/>
  <c r="J426" i="14"/>
  <c r="J433" i="14" s="1"/>
  <c r="J435" i="14" s="1"/>
  <c r="J510" i="14"/>
  <c r="J517" i="14" s="1"/>
  <c r="J519" i="14" s="1"/>
  <c r="J454" i="14"/>
  <c r="J461" i="14" s="1"/>
  <c r="J463" i="14" s="1"/>
  <c r="G148" i="1"/>
  <c r="I495" i="14"/>
  <c r="I493" i="14"/>
  <c r="I496" i="14"/>
  <c r="I494" i="14"/>
  <c r="L356" i="14"/>
  <c r="K357" i="14"/>
  <c r="K360" i="14" s="1"/>
  <c r="G413" i="14"/>
  <c r="H525" i="14"/>
  <c r="H533" i="14" s="1"/>
  <c r="H532" i="14" s="1"/>
  <c r="L483" i="14"/>
  <c r="L455" i="14"/>
  <c r="L511" i="14"/>
  <c r="L399" i="14"/>
  <c r="M238" i="14"/>
  <c r="L272" i="14"/>
  <c r="L273" i="14"/>
  <c r="K307" i="14"/>
  <c r="K310" i="14" s="1"/>
  <c r="H497" i="14"/>
  <c r="H505" i="14" s="1"/>
  <c r="H504" i="14" s="1"/>
  <c r="K257" i="14"/>
  <c r="K602" i="14"/>
  <c r="L256" i="14"/>
  <c r="M600" i="14" s="1"/>
  <c r="H604" i="14"/>
  <c r="H605" i="14"/>
  <c r="N559" i="14"/>
  <c r="O541" i="14"/>
  <c r="O550" i="14" s="1"/>
  <c r="N227" i="3"/>
  <c r="N244" i="3"/>
  <c r="N128" i="3"/>
  <c r="N255" i="3"/>
  <c r="N124" i="3"/>
  <c r="N272" i="3"/>
  <c r="N199" i="3"/>
  <c r="N215" i="3"/>
  <c r="N216" i="3"/>
  <c r="N288" i="3"/>
  <c r="N173" i="3"/>
  <c r="N156" i="3"/>
  <c r="N229" i="3"/>
  <c r="M109" i="5"/>
  <c r="M16" i="5"/>
  <c r="M29" i="5" s="1"/>
  <c r="N241" i="3"/>
  <c r="N246" i="3"/>
  <c r="N141" i="3"/>
  <c r="N431" i="3"/>
  <c r="M92" i="5"/>
  <c r="M4" i="9"/>
  <c r="M42" i="9"/>
  <c r="M48" i="9"/>
  <c r="N232" i="3"/>
  <c r="N207" i="3"/>
  <c r="N13" i="3"/>
  <c r="N67" i="8" s="1"/>
  <c r="N428" i="3"/>
  <c r="N274" i="3"/>
  <c r="N233" i="3"/>
  <c r="N212" i="3"/>
  <c r="N180" i="3"/>
  <c r="N287" i="3"/>
  <c r="N185" i="3"/>
  <c r="N261" i="3"/>
  <c r="N179" i="3"/>
  <c r="N321" i="3"/>
  <c r="N307" i="3"/>
  <c r="N217" i="3"/>
  <c r="N301" i="3"/>
  <c r="N243" i="3"/>
  <c r="N304" i="3"/>
  <c r="N277" i="3"/>
  <c r="N139" i="3"/>
  <c r="N300" i="3"/>
  <c r="N194" i="3"/>
  <c r="N221" i="3"/>
  <c r="N168" i="3"/>
  <c r="N263" i="3"/>
  <c r="N275" i="3"/>
  <c r="N122" i="3"/>
  <c r="N242" i="3"/>
  <c r="N19" i="3"/>
  <c r="N214" i="3"/>
  <c r="N306" i="3"/>
  <c r="N132" i="3"/>
  <c r="N3" i="4"/>
  <c r="N152" i="3"/>
  <c r="N295" i="3"/>
  <c r="N121" i="3"/>
  <c r="N159" i="3"/>
  <c r="N155" i="3"/>
  <c r="N278" i="3"/>
  <c r="N228" i="3"/>
  <c r="N320" i="3"/>
  <c r="N267" i="3"/>
  <c r="N247" i="3"/>
  <c r="N324" i="3"/>
  <c r="N254" i="3"/>
  <c r="N270" i="3"/>
  <c r="N127" i="3"/>
  <c r="N310" i="3"/>
  <c r="N120" i="3"/>
  <c r="N149" i="3"/>
  <c r="N260" i="3"/>
  <c r="N268" i="3"/>
  <c r="N226" i="3"/>
  <c r="N273" i="3"/>
  <c r="N284" i="3"/>
  <c r="N184" i="3"/>
  <c r="N323" i="3"/>
  <c r="N219" i="3"/>
  <c r="N218" i="3"/>
  <c r="N166" i="3"/>
  <c r="N309" i="3"/>
  <c r="N7" i="3"/>
  <c r="N59" i="8" s="1"/>
  <c r="N245" i="3"/>
  <c r="N231" i="3"/>
  <c r="N297" i="3"/>
  <c r="N276" i="3"/>
  <c r="N138" i="3"/>
  <c r="N259" i="3"/>
  <c r="N223" i="3"/>
  <c r="N195" i="3"/>
  <c r="N192" i="3"/>
  <c r="N136" i="3"/>
  <c r="N125" i="3"/>
  <c r="N328" i="3"/>
  <c r="N234" i="3"/>
  <c r="N265" i="3"/>
  <c r="N334" i="3"/>
  <c r="N285" i="3"/>
  <c r="N210" i="3"/>
  <c r="N430" i="3"/>
  <c r="N126" i="3"/>
  <c r="N182" i="3"/>
  <c r="N331" i="3"/>
  <c r="N144" i="3"/>
  <c r="N25" i="3"/>
  <c r="O3" i="3"/>
  <c r="O27" i="3" s="1"/>
  <c r="N3" i="8"/>
  <c r="N65" i="8" s="1"/>
  <c r="N281" i="3"/>
  <c r="N143" i="3"/>
  <c r="N325" i="3"/>
  <c r="N213" i="3"/>
  <c r="N209" i="3"/>
  <c r="N299" i="3"/>
  <c r="N133" i="3"/>
  <c r="N308" i="3"/>
  <c r="N253" i="3"/>
  <c r="N178" i="3"/>
  <c r="N298" i="3"/>
  <c r="N176" i="3"/>
  <c r="N433" i="3"/>
  <c r="N258" i="3"/>
  <c r="N434" i="3"/>
  <c r="N22" i="3"/>
  <c r="N26" i="3"/>
  <c r="N317" i="3"/>
  <c r="N123" i="3"/>
  <c r="N264" i="3"/>
  <c r="N283" i="3"/>
  <c r="N237" i="3"/>
  <c r="N142" i="3"/>
  <c r="N296" i="3"/>
  <c r="N153" i="3"/>
  <c r="N157" i="3"/>
  <c r="N3" i="9"/>
  <c r="N4" i="9" s="1"/>
  <c r="N10" i="3"/>
  <c r="N257" i="3"/>
  <c r="N239" i="3"/>
  <c r="N175" i="3"/>
  <c r="N427" i="3"/>
  <c r="N282" i="3"/>
  <c r="N3" i="5"/>
  <c r="N169" i="3"/>
  <c r="N170" i="3"/>
  <c r="N174" i="3"/>
  <c r="N327" i="3"/>
  <c r="N137" i="3"/>
  <c r="N236" i="3"/>
  <c r="N333" i="3"/>
  <c r="N165" i="3"/>
  <c r="N313" i="3"/>
  <c r="N432" i="3"/>
  <c r="N222" i="3"/>
  <c r="N322" i="3"/>
  <c r="N240" i="3"/>
  <c r="N183" i="3"/>
  <c r="N163" i="3"/>
  <c r="N311" i="3"/>
  <c r="N134" i="3"/>
  <c r="N191" i="3"/>
  <c r="N171" i="3"/>
  <c r="N279" i="3"/>
  <c r="N201" i="3"/>
  <c r="N303" i="3"/>
  <c r="N130" i="3"/>
  <c r="N332" i="3"/>
  <c r="N262" i="3"/>
  <c r="N286" i="3"/>
  <c r="N135" i="3"/>
  <c r="N318" i="3"/>
  <c r="N280" i="3"/>
  <c r="N429" i="3"/>
  <c r="N145" i="3"/>
  <c r="N129" i="3"/>
  <c r="N177" i="3"/>
  <c r="N167" i="3"/>
  <c r="N148" i="3"/>
  <c r="N208" i="3"/>
  <c r="N225" i="3"/>
  <c r="N305" i="3"/>
  <c r="N131" i="3"/>
  <c r="N256" i="3"/>
  <c r="N291" i="3"/>
  <c r="N196" i="3"/>
  <c r="N4" i="3"/>
  <c r="N235" i="3"/>
  <c r="N198" i="3"/>
  <c r="N290" i="3"/>
  <c r="N147" i="3"/>
  <c r="N190" i="3"/>
  <c r="N189" i="3"/>
  <c r="N164" i="3"/>
  <c r="N140" i="3"/>
  <c r="N269" i="3"/>
  <c r="N326" i="3"/>
  <c r="N151" i="3"/>
  <c r="N319" i="3"/>
  <c r="N154" i="3"/>
  <c r="N158" i="3"/>
  <c r="N202" i="3"/>
  <c r="N150" i="3"/>
  <c r="N435" i="3"/>
  <c r="N197" i="3"/>
  <c r="N315" i="3"/>
  <c r="N200" i="3"/>
  <c r="N289" i="3"/>
  <c r="N146" i="3"/>
  <c r="N224" i="3"/>
  <c r="N119" i="3"/>
  <c r="N314" i="3"/>
  <c r="M47" i="9"/>
  <c r="N238" i="3"/>
  <c r="N251" i="3"/>
  <c r="N172" i="3"/>
  <c r="N188" i="3"/>
  <c r="N335" i="3"/>
  <c r="N186" i="3"/>
  <c r="N312" i="3"/>
  <c r="N266" i="3"/>
  <c r="N330" i="3"/>
  <c r="N211" i="3"/>
  <c r="N187" i="3"/>
  <c r="N329" i="3"/>
  <c r="N316" i="3"/>
  <c r="N220" i="3"/>
  <c r="N252" i="3"/>
  <c r="N302" i="3"/>
  <c r="N203" i="3"/>
  <c r="N193" i="3"/>
  <c r="N28" i="3"/>
  <c r="K8" i="5"/>
  <c r="N240" i="14"/>
  <c r="O255" i="14"/>
  <c r="K13" i="5"/>
  <c r="K22" i="9" s="1"/>
  <c r="L32" i="9"/>
  <c r="N2" i="20"/>
  <c r="K2" i="21"/>
  <c r="J2" i="22"/>
  <c r="Q160" i="20"/>
  <c r="Q159" i="20"/>
  <c r="Q4" i="20"/>
  <c r="Q116" i="20"/>
  <c r="Q117" i="20"/>
  <c r="N27" i="21"/>
  <c r="N22" i="21"/>
  <c r="N49" i="21"/>
  <c r="N31" i="21"/>
  <c r="N64" i="21"/>
  <c r="N54" i="21"/>
  <c r="N4" i="21"/>
  <c r="M4" i="22"/>
  <c r="R3" i="20"/>
  <c r="O3" i="21"/>
  <c r="N3" i="22"/>
  <c r="N8" i="22" s="1"/>
  <c r="P67" i="21" s="1"/>
  <c r="L33" i="5"/>
  <c r="L34" i="8"/>
  <c r="G107" i="1"/>
  <c r="H107" i="1" s="1"/>
  <c r="D102" i="14"/>
  <c r="K33" i="5"/>
  <c r="M557" i="14"/>
  <c r="M556" i="14"/>
  <c r="J21" i="9"/>
  <c r="J280" i="4"/>
  <c r="J24" i="8"/>
  <c r="J20" i="9"/>
  <c r="J23" i="8"/>
  <c r="K21" i="5"/>
  <c r="J19" i="9"/>
  <c r="J22" i="8"/>
  <c r="K281" i="4"/>
  <c r="K279" i="4"/>
  <c r="L2" i="9"/>
  <c r="H1" i="27"/>
  <c r="M2" i="3"/>
  <c r="L2" i="4"/>
  <c r="L16" i="3"/>
  <c r="H14" i="27" s="1"/>
  <c r="H15" i="27" s="1"/>
  <c r="L2" i="5"/>
  <c r="L2" i="8"/>
  <c r="J18" i="9"/>
  <c r="J21" i="8"/>
  <c r="J17" i="9"/>
  <c r="J20" i="8"/>
  <c r="L561" i="14"/>
  <c r="M33" i="8"/>
  <c r="M32" i="9"/>
  <c r="O402" i="3"/>
  <c r="O388" i="3"/>
  <c r="O65" i="5" s="1"/>
  <c r="O400" i="3"/>
  <c r="O77" i="5" s="1"/>
  <c r="O401" i="3"/>
  <c r="O394" i="3"/>
  <c r="O71" i="5" s="1"/>
  <c r="O393" i="3"/>
  <c r="O70" i="5" s="1"/>
  <c r="O390" i="3"/>
  <c r="O67" i="5" s="1"/>
  <c r="O344" i="3"/>
  <c r="O45" i="5" s="1"/>
  <c r="O396" i="3"/>
  <c r="O73" i="5" s="1"/>
  <c r="O352" i="3"/>
  <c r="O53" i="5" s="1"/>
  <c r="O356" i="3"/>
  <c r="O57" i="5" s="1"/>
  <c r="O349" i="3"/>
  <c r="O50" i="5" s="1"/>
  <c r="O347" i="3"/>
  <c r="O48" i="5" s="1"/>
  <c r="O358" i="3"/>
  <c r="O398" i="3"/>
  <c r="O75" i="5" s="1"/>
  <c r="O395" i="3"/>
  <c r="O72" i="5" s="1"/>
  <c r="O350" i="3"/>
  <c r="O51" i="5" s="1"/>
  <c r="O351" i="3"/>
  <c r="O52" i="5" s="1"/>
  <c r="O354" i="3"/>
  <c r="O55" i="5" s="1"/>
  <c r="O357" i="3"/>
  <c r="O355" i="3"/>
  <c r="O56" i="5" s="1"/>
  <c r="O399" i="3"/>
  <c r="O76" i="5" s="1"/>
  <c r="J339" i="14" l="1"/>
  <c r="J341" i="14"/>
  <c r="O341" i="3"/>
  <c r="O42" i="5" s="1"/>
  <c r="O384" i="3"/>
  <c r="O391" i="3"/>
  <c r="O68" i="5" s="1"/>
  <c r="O392" i="3"/>
  <c r="O69" i="5" s="1"/>
  <c r="O386" i="3"/>
  <c r="O63" i="5" s="1"/>
  <c r="J364" i="14"/>
  <c r="J366" i="14"/>
  <c r="K260" i="14"/>
  <c r="K285" i="14"/>
  <c r="K290" i="14" s="1"/>
  <c r="K292" i="14" s="1"/>
  <c r="J289" i="14"/>
  <c r="J291" i="14"/>
  <c r="O340" i="3"/>
  <c r="O346" i="3"/>
  <c r="O47" i="5" s="1"/>
  <c r="O348" i="3"/>
  <c r="O49" i="5" s="1"/>
  <c r="O385" i="3"/>
  <c r="O62" i="5" s="1"/>
  <c r="O342" i="3"/>
  <c r="O43" i="5" s="1"/>
  <c r="M49" i="1"/>
  <c r="J266" i="14"/>
  <c r="J244" i="14"/>
  <c r="O343" i="3"/>
  <c r="O44" i="5" s="1"/>
  <c r="O389" i="3"/>
  <c r="O66" i="5" s="1"/>
  <c r="O387" i="3"/>
  <c r="O64" i="5" s="1"/>
  <c r="O345" i="3"/>
  <c r="O46" i="5" s="1"/>
  <c r="J314" i="14"/>
  <c r="J316" i="14"/>
  <c r="K358" i="14"/>
  <c r="K362" i="14" s="1"/>
  <c r="K365" i="14"/>
  <c r="K367" i="14" s="1"/>
  <c r="K333" i="14"/>
  <c r="K337" i="14" s="1"/>
  <c r="K340" i="14"/>
  <c r="K342" i="14" s="1"/>
  <c r="K308" i="14"/>
  <c r="K312" i="14" s="1"/>
  <c r="K315" i="14"/>
  <c r="K317" i="14" s="1"/>
  <c r="J264" i="14"/>
  <c r="L531" i="14"/>
  <c r="K283" i="14"/>
  <c r="K287" i="14" s="1"/>
  <c r="E65" i="14"/>
  <c r="H65" i="14" s="1"/>
  <c r="O42" i="21"/>
  <c r="R137" i="20" s="1"/>
  <c r="O36" i="21"/>
  <c r="R136" i="20" s="1"/>
  <c r="O59" i="21"/>
  <c r="R146" i="20" s="1"/>
  <c r="G103" i="1"/>
  <c r="D103" i="1" s="1"/>
  <c r="E63" i="14"/>
  <c r="E71" i="14" s="1"/>
  <c r="H71" i="14" s="1"/>
  <c r="M22" i="1"/>
  <c r="G104" i="1"/>
  <c r="F104" i="1" s="1"/>
  <c r="E62" i="14"/>
  <c r="E70" i="14" s="1"/>
  <c r="H70" i="14" s="1"/>
  <c r="L503" i="14"/>
  <c r="H411" i="14"/>
  <c r="H389" i="14" s="1"/>
  <c r="H441" i="14"/>
  <c r="H449" i="14" s="1"/>
  <c r="H448" i="14" s="1"/>
  <c r="H409" i="14"/>
  <c r="H387" i="14" s="1"/>
  <c r="H412" i="14"/>
  <c r="H390" i="14" s="1"/>
  <c r="H410" i="14"/>
  <c r="H388" i="14" s="1"/>
  <c r="G497" i="14"/>
  <c r="G505" i="14" s="1"/>
  <c r="G504" i="14" s="1"/>
  <c r="G388" i="14"/>
  <c r="G525" i="14"/>
  <c r="G533" i="14" s="1"/>
  <c r="G532" i="14" s="1"/>
  <c r="G390" i="14"/>
  <c r="G469" i="14"/>
  <c r="G477" i="14" s="1"/>
  <c r="G476" i="14" s="1"/>
  <c r="G389" i="14"/>
  <c r="G387" i="14"/>
  <c r="L567" i="14"/>
  <c r="G441" i="14"/>
  <c r="G449" i="14" s="1"/>
  <c r="G448" i="14" s="1"/>
  <c r="L612" i="14"/>
  <c r="L447" i="14"/>
  <c r="M565" i="14"/>
  <c r="M445" i="14"/>
  <c r="M529" i="14"/>
  <c r="M417" i="14"/>
  <c r="M446" i="14"/>
  <c r="M566" i="14"/>
  <c r="M610" i="14"/>
  <c r="M530" i="14"/>
  <c r="M418" i="14"/>
  <c r="M501" i="14"/>
  <c r="M473" i="14"/>
  <c r="M611" i="14"/>
  <c r="M502" i="14"/>
  <c r="M474" i="14"/>
  <c r="L475" i="14"/>
  <c r="L419" i="14"/>
  <c r="L427" i="14"/>
  <c r="M322" i="14"/>
  <c r="M323" i="14"/>
  <c r="M347" i="14"/>
  <c r="M348" i="14"/>
  <c r="M372" i="14"/>
  <c r="M297" i="14"/>
  <c r="M373" i="14"/>
  <c r="M298" i="14"/>
  <c r="L299" i="14"/>
  <c r="L349" i="14"/>
  <c r="L374" i="14"/>
  <c r="L324" i="14"/>
  <c r="L274" i="14"/>
  <c r="L138" i="4"/>
  <c r="L183" i="4" s="1"/>
  <c r="L93" i="4" s="1"/>
  <c r="L117" i="4"/>
  <c r="L162" i="4" s="1"/>
  <c r="L72" i="4" s="1"/>
  <c r="L214" i="4"/>
  <c r="L259" i="4" s="1"/>
  <c r="L204" i="4"/>
  <c r="L249" i="4" s="1"/>
  <c r="L225" i="4"/>
  <c r="L270" i="4" s="1"/>
  <c r="L9" i="5"/>
  <c r="L224" i="4"/>
  <c r="L269" i="4" s="1"/>
  <c r="L222" i="4"/>
  <c r="L267" i="4" s="1"/>
  <c r="L137" i="4"/>
  <c r="L182" i="4" s="1"/>
  <c r="L92" i="4" s="1"/>
  <c r="L191" i="4"/>
  <c r="L236" i="4" s="1"/>
  <c r="L134" i="4"/>
  <c r="L179" i="4" s="1"/>
  <c r="L89" i="4" s="1"/>
  <c r="L108" i="4"/>
  <c r="L153" i="4" s="1"/>
  <c r="L63" i="4" s="1"/>
  <c r="L194" i="4"/>
  <c r="L239" i="4" s="1"/>
  <c r="L208" i="4"/>
  <c r="L253" i="4" s="1"/>
  <c r="L130" i="4"/>
  <c r="L175" i="4" s="1"/>
  <c r="L85" i="4" s="1"/>
  <c r="K269" i="4"/>
  <c r="L219" i="4"/>
  <c r="L264" i="4" s="1"/>
  <c r="L116" i="4"/>
  <c r="L161" i="4" s="1"/>
  <c r="L71" i="4" s="1"/>
  <c r="L212" i="4"/>
  <c r="L257" i="4" s="1"/>
  <c r="L226" i="4"/>
  <c r="L271" i="4" s="1"/>
  <c r="L12" i="5"/>
  <c r="L11" i="5"/>
  <c r="K270" i="4"/>
  <c r="K259" i="4"/>
  <c r="L216" i="4"/>
  <c r="L261" i="4" s="1"/>
  <c r="L207" i="4"/>
  <c r="L252" i="4" s="1"/>
  <c r="L102" i="4"/>
  <c r="L192" i="4"/>
  <c r="L237" i="4" s="1"/>
  <c r="L201" i="4"/>
  <c r="L246" i="4" s="1"/>
  <c r="L127" i="4"/>
  <c r="L172" i="4" s="1"/>
  <c r="L82" i="4" s="1"/>
  <c r="L220" i="4"/>
  <c r="L209" i="4"/>
  <c r="L254" i="4" s="1"/>
  <c r="L124" i="4"/>
  <c r="L169" i="4" s="1"/>
  <c r="L79" i="4" s="1"/>
  <c r="L120" i="4"/>
  <c r="L165" i="4" s="1"/>
  <c r="L75" i="4" s="1"/>
  <c r="L101" i="4"/>
  <c r="L146" i="4" s="1"/>
  <c r="L56" i="4" s="1"/>
  <c r="L223" i="4"/>
  <c r="L129" i="4"/>
  <c r="L174" i="4" s="1"/>
  <c r="L84" i="4" s="1"/>
  <c r="L205" i="4"/>
  <c r="L250" i="4" s="1"/>
  <c r="L118" i="4"/>
  <c r="K253" i="4"/>
  <c r="K249" i="4"/>
  <c r="K146" i="4"/>
  <c r="K56" i="4" s="1"/>
  <c r="K239" i="4"/>
  <c r="L112" i="4"/>
  <c r="L197" i="4"/>
  <c r="L242" i="4" s="1"/>
  <c r="L128" i="4"/>
  <c r="L173" i="4" s="1"/>
  <c r="L83" i="4" s="1"/>
  <c r="L227" i="4"/>
  <c r="L111" i="4"/>
  <c r="L156" i="4" s="1"/>
  <c r="L66" i="4" s="1"/>
  <c r="L217" i="4"/>
  <c r="L262" i="4" s="1"/>
  <c r="L106" i="4"/>
  <c r="L151" i="4" s="1"/>
  <c r="L61" i="4" s="1"/>
  <c r="L196" i="4"/>
  <c r="L199" i="4"/>
  <c r="L115" i="4"/>
  <c r="L160" i="4" s="1"/>
  <c r="L70" i="4" s="1"/>
  <c r="L228" i="4"/>
  <c r="L273" i="4" s="1"/>
  <c r="L121" i="4"/>
  <c r="L193" i="4"/>
  <c r="L99" i="4"/>
  <c r="L144" i="4" s="1"/>
  <c r="L54" i="4" s="1"/>
  <c r="L104" i="4"/>
  <c r="L149" i="4" s="1"/>
  <c r="L59" i="4" s="1"/>
  <c r="L221" i="4"/>
  <c r="L229" i="4"/>
  <c r="L274" i="4" s="1"/>
  <c r="L139" i="4"/>
  <c r="L184" i="4" s="1"/>
  <c r="L94" i="4" s="1"/>
  <c r="L189" i="4"/>
  <c r="L234" i="4" s="1"/>
  <c r="L203" i="4"/>
  <c r="L248" i="4" s="1"/>
  <c r="L113" i="4"/>
  <c r="L109" i="4"/>
  <c r="L107" i="4"/>
  <c r="L152" i="4" s="1"/>
  <c r="L62" i="4" s="1"/>
  <c r="L136" i="4"/>
  <c r="L181" i="4" s="1"/>
  <c r="L91" i="4" s="1"/>
  <c r="L122" i="4"/>
  <c r="L167" i="4" s="1"/>
  <c r="L77" i="4" s="1"/>
  <c r="L114" i="4"/>
  <c r="K267" i="4"/>
  <c r="L132" i="4"/>
  <c r="L177" i="4" s="1"/>
  <c r="L87" i="4" s="1"/>
  <c r="L126" i="4"/>
  <c r="L110" i="4"/>
  <c r="L155" i="4" s="1"/>
  <c r="L65" i="4" s="1"/>
  <c r="K268" i="4"/>
  <c r="K171" i="4"/>
  <c r="K81" i="4" s="1"/>
  <c r="K169" i="4"/>
  <c r="K79" i="4" s="1"/>
  <c r="K175" i="4"/>
  <c r="K85" i="4" s="1"/>
  <c r="K252" i="4"/>
  <c r="L215" i="4"/>
  <c r="L260" i="4" s="1"/>
  <c r="L135" i="4"/>
  <c r="L198" i="4"/>
  <c r="L243" i="4" s="1"/>
  <c r="L131" i="4"/>
  <c r="L176" i="4" s="1"/>
  <c r="L86" i="4" s="1"/>
  <c r="L218" i="4"/>
  <c r="L263" i="4" s="1"/>
  <c r="L133" i="4"/>
  <c r="L211" i="4"/>
  <c r="L256" i="4" s="1"/>
  <c r="L210" i="4"/>
  <c r="L255" i="4" s="1"/>
  <c r="L200" i="4"/>
  <c r="L245" i="4" s="1"/>
  <c r="L123" i="4"/>
  <c r="L125" i="4"/>
  <c r="L170" i="4" s="1"/>
  <c r="L80" i="4" s="1"/>
  <c r="L119" i="4"/>
  <c r="L164" i="4" s="1"/>
  <c r="L74" i="4" s="1"/>
  <c r="L103" i="4"/>
  <c r="L148" i="4" s="1"/>
  <c r="L58" i="4" s="1"/>
  <c r="L105" i="4"/>
  <c r="L150" i="4" s="1"/>
  <c r="L60" i="4" s="1"/>
  <c r="L206" i="4"/>
  <c r="L251" i="4" s="1"/>
  <c r="L195" i="4"/>
  <c r="L202" i="4"/>
  <c r="L213" i="4"/>
  <c r="L258" i="4" s="1"/>
  <c r="H606" i="14"/>
  <c r="H614" i="14" s="1"/>
  <c r="N4" i="4"/>
  <c r="N11" i="4"/>
  <c r="N12" i="4"/>
  <c r="N13" i="4"/>
  <c r="N15" i="4"/>
  <c r="N14" i="4"/>
  <c r="N16" i="4"/>
  <c r="N17" i="4"/>
  <c r="N20" i="4"/>
  <c r="N18" i="4"/>
  <c r="N21" i="4"/>
  <c r="N24" i="4"/>
  <c r="N25" i="4"/>
  <c r="N19" i="4"/>
  <c r="N22" i="4"/>
  <c r="N26" i="4"/>
  <c r="N29" i="4"/>
  <c r="N30" i="4"/>
  <c r="N28" i="4"/>
  <c r="N31" i="4"/>
  <c r="N34" i="4"/>
  <c r="N36" i="4"/>
  <c r="N23" i="4"/>
  <c r="N33" i="4"/>
  <c r="N37" i="4"/>
  <c r="N27" i="4"/>
  <c r="N38" i="4"/>
  <c r="N42" i="4"/>
  <c r="N32" i="4"/>
  <c r="N41" i="4"/>
  <c r="N43" i="4"/>
  <c r="N47" i="4"/>
  <c r="N35" i="4"/>
  <c r="N40" i="4"/>
  <c r="N44" i="4"/>
  <c r="N39" i="4"/>
  <c r="N45" i="4"/>
  <c r="N49" i="4"/>
  <c r="N46" i="4"/>
  <c r="N48" i="4"/>
  <c r="N558" i="14"/>
  <c r="O22" i="3"/>
  <c r="O32" i="3"/>
  <c r="O76" i="3" s="1"/>
  <c r="O36" i="3"/>
  <c r="O80" i="3" s="1"/>
  <c r="O37" i="3"/>
  <c r="O81" i="3" s="1"/>
  <c r="O39" i="3"/>
  <c r="O83" i="3" s="1"/>
  <c r="O35" i="3"/>
  <c r="O79" i="3" s="1"/>
  <c r="O38" i="3"/>
  <c r="O82" i="3" s="1"/>
  <c r="O42" i="3"/>
  <c r="O86" i="3" s="1"/>
  <c r="O33" i="3"/>
  <c r="O77" i="3" s="1"/>
  <c r="O41" i="3"/>
  <c r="O85" i="3" s="1"/>
  <c r="O46" i="3"/>
  <c r="O90" i="3" s="1"/>
  <c r="O45" i="3"/>
  <c r="O89" i="3" s="1"/>
  <c r="O49" i="3"/>
  <c r="O93" i="3" s="1"/>
  <c r="O50" i="3"/>
  <c r="O94" i="3" s="1"/>
  <c r="O54" i="3"/>
  <c r="O98" i="3" s="1"/>
  <c r="O44" i="3"/>
  <c r="O88" i="3" s="1"/>
  <c r="O53" i="3"/>
  <c r="O97" i="3" s="1"/>
  <c r="O51" i="3"/>
  <c r="O95" i="3" s="1"/>
  <c r="O57" i="3"/>
  <c r="O101" i="3" s="1"/>
  <c r="O61" i="3"/>
  <c r="O105" i="3" s="1"/>
  <c r="O65" i="3"/>
  <c r="O109" i="3" s="1"/>
  <c r="O69" i="3"/>
  <c r="O113" i="3" s="1"/>
  <c r="O34" i="3"/>
  <c r="O78" i="3" s="1"/>
  <c r="O55" i="3"/>
  <c r="O99" i="3" s="1"/>
  <c r="O60" i="3"/>
  <c r="O104" i="3" s="1"/>
  <c r="O64" i="3"/>
  <c r="O108" i="3" s="1"/>
  <c r="O68" i="3"/>
  <c r="O112" i="3" s="1"/>
  <c r="O43" i="3"/>
  <c r="O87" i="3" s="1"/>
  <c r="O47" i="3"/>
  <c r="O91" i="3" s="1"/>
  <c r="O58" i="3"/>
  <c r="O102" i="3" s="1"/>
  <c r="O66" i="3"/>
  <c r="O110" i="3" s="1"/>
  <c r="O56" i="3"/>
  <c r="O100" i="3" s="1"/>
  <c r="O67" i="3"/>
  <c r="O111" i="3" s="1"/>
  <c r="O52" i="3"/>
  <c r="O96" i="3" s="1"/>
  <c r="O62" i="3"/>
  <c r="O106" i="3" s="1"/>
  <c r="O48" i="3"/>
  <c r="O92" i="3" s="1"/>
  <c r="O63" i="3"/>
  <c r="O107" i="3" s="1"/>
  <c r="O31" i="3"/>
  <c r="O75" i="3" s="1"/>
  <c r="O59" i="3"/>
  <c r="O103" i="3" s="1"/>
  <c r="O71" i="3"/>
  <c r="O115" i="3" s="1"/>
  <c r="O40" i="3"/>
  <c r="O84" i="3" s="1"/>
  <c r="O70" i="3"/>
  <c r="O114" i="3" s="1"/>
  <c r="E72" i="14"/>
  <c r="H72" i="14" s="1"/>
  <c r="H64" i="14"/>
  <c r="O167" i="3"/>
  <c r="N68" i="8"/>
  <c r="K15" i="8"/>
  <c r="K9" i="9"/>
  <c r="K17" i="8"/>
  <c r="K11" i="9"/>
  <c r="J277" i="4"/>
  <c r="J10" i="9"/>
  <c r="J16" i="8"/>
  <c r="G66" i="14"/>
  <c r="N48" i="8"/>
  <c r="N16" i="5"/>
  <c r="N29" i="5" s="1"/>
  <c r="O261" i="3"/>
  <c r="N47" i="8"/>
  <c r="N63" i="8"/>
  <c r="N92" i="5"/>
  <c r="N4" i="8"/>
  <c r="M34" i="8"/>
  <c r="N33" i="5"/>
  <c r="O192" i="3"/>
  <c r="O203" i="3"/>
  <c r="O153" i="3"/>
  <c r="O215" i="3"/>
  <c r="O434" i="3"/>
  <c r="O122" i="3"/>
  <c r="N56" i="8"/>
  <c r="N45" i="8"/>
  <c r="N64" i="8"/>
  <c r="N80" i="5"/>
  <c r="N109" i="5"/>
  <c r="L8" i="5"/>
  <c r="N104" i="5"/>
  <c r="N33" i="9" s="1"/>
  <c r="N55" i="8"/>
  <c r="N40" i="8"/>
  <c r="N54" i="8"/>
  <c r="N4" i="5"/>
  <c r="N58" i="8"/>
  <c r="N47" i="9"/>
  <c r="N48" i="9"/>
  <c r="N42" i="9"/>
  <c r="E69" i="14"/>
  <c r="H61" i="14"/>
  <c r="I525" i="14"/>
  <c r="I533" i="14" s="1"/>
  <c r="I532" i="14" s="1"/>
  <c r="G421" i="14"/>
  <c r="G420" i="14" s="1"/>
  <c r="G74" i="14"/>
  <c r="I411" i="14"/>
  <c r="I389" i="14" s="1"/>
  <c r="I410" i="14"/>
  <c r="I388" i="14" s="1"/>
  <c r="I409" i="14"/>
  <c r="I412" i="14"/>
  <c r="I390" i="14" s="1"/>
  <c r="I385" i="14"/>
  <c r="L307" i="14"/>
  <c r="L310" i="14" s="1"/>
  <c r="J523" i="14"/>
  <c r="J521" i="14"/>
  <c r="J522" i="14"/>
  <c r="J524" i="14"/>
  <c r="I441" i="14"/>
  <c r="K258" i="14"/>
  <c r="K262" i="14" s="1"/>
  <c r="K266" i="14" s="1"/>
  <c r="K241" i="14"/>
  <c r="M356" i="14"/>
  <c r="L357" i="14"/>
  <c r="L360" i="14" s="1"/>
  <c r="I497" i="14"/>
  <c r="I505" i="14" s="1"/>
  <c r="I504" i="14" s="1"/>
  <c r="J439" i="14"/>
  <c r="J438" i="14"/>
  <c r="J437" i="14"/>
  <c r="J440" i="14"/>
  <c r="L282" i="14"/>
  <c r="M331" i="14"/>
  <c r="L332" i="14"/>
  <c r="L335" i="14" s="1"/>
  <c r="H477" i="14"/>
  <c r="H476" i="14" s="1"/>
  <c r="M256" i="14"/>
  <c r="N600" i="14" s="1"/>
  <c r="L257" i="14"/>
  <c r="L602" i="14"/>
  <c r="J467" i="14"/>
  <c r="J465" i="14"/>
  <c r="J468" i="14"/>
  <c r="J466" i="14"/>
  <c r="J495" i="14"/>
  <c r="J494" i="14"/>
  <c r="J496" i="14"/>
  <c r="J493" i="14"/>
  <c r="K454" i="14"/>
  <c r="K461" i="14" s="1"/>
  <c r="K463" i="14" s="1"/>
  <c r="K510" i="14"/>
  <c r="K517" i="14" s="1"/>
  <c r="K519" i="14" s="1"/>
  <c r="K482" i="14"/>
  <c r="K489" i="14" s="1"/>
  <c r="K491" i="14" s="1"/>
  <c r="K426" i="14"/>
  <c r="K433" i="14" s="1"/>
  <c r="K435" i="14" s="1"/>
  <c r="K398" i="14"/>
  <c r="K405" i="14" s="1"/>
  <c r="M455" i="14"/>
  <c r="M511" i="14"/>
  <c r="M483" i="14"/>
  <c r="M399" i="14"/>
  <c r="M272" i="14"/>
  <c r="M273" i="14"/>
  <c r="N238" i="14"/>
  <c r="J407" i="14"/>
  <c r="J384" i="14"/>
  <c r="F393" i="14"/>
  <c r="F420" i="14"/>
  <c r="F392" i="14" s="1"/>
  <c r="I469" i="14"/>
  <c r="K569" i="14"/>
  <c r="K568" i="14" s="1"/>
  <c r="N557" i="14"/>
  <c r="N556" i="14"/>
  <c r="M56" i="9"/>
  <c r="N560" i="14"/>
  <c r="P541" i="14"/>
  <c r="P550" i="14" s="1"/>
  <c r="O175" i="3"/>
  <c r="O198" i="3"/>
  <c r="O252" i="3"/>
  <c r="O212" i="3"/>
  <c r="O181" i="3"/>
  <c r="O164" i="3"/>
  <c r="O253" i="3"/>
  <c r="O306" i="3"/>
  <c r="O195" i="3"/>
  <c r="P3" i="3"/>
  <c r="P27" i="3" s="1"/>
  <c r="O134" i="3"/>
  <c r="O435" i="3"/>
  <c r="O258" i="3"/>
  <c r="O119" i="3"/>
  <c r="O335" i="3"/>
  <c r="O233" i="3"/>
  <c r="O150" i="3"/>
  <c r="O255" i="3"/>
  <c r="O242" i="3"/>
  <c r="O256" i="3"/>
  <c r="O196" i="3"/>
  <c r="O290" i="3"/>
  <c r="O208" i="3"/>
  <c r="O144" i="3"/>
  <c r="O268" i="3"/>
  <c r="O146" i="3"/>
  <c r="O264" i="3"/>
  <c r="O4" i="3"/>
  <c r="O143" i="3"/>
  <c r="O283" i="3"/>
  <c r="O211" i="3"/>
  <c r="O262" i="3"/>
  <c r="O232" i="3"/>
  <c r="O190" i="3"/>
  <c r="O303" i="3"/>
  <c r="O158" i="3"/>
  <c r="O174" i="3"/>
  <c r="O136" i="3"/>
  <c r="O28" i="3"/>
  <c r="O432" i="3"/>
  <c r="O187" i="3"/>
  <c r="O285" i="3"/>
  <c r="O128" i="3"/>
  <c r="O185" i="3"/>
  <c r="O209" i="3"/>
  <c r="O278" i="3"/>
  <c r="O214" i="3"/>
  <c r="O274" i="3"/>
  <c r="O228" i="3"/>
  <c r="O236" i="3"/>
  <c r="O133" i="3"/>
  <c r="O246" i="3"/>
  <c r="O431" i="3"/>
  <c r="O289" i="3"/>
  <c r="N285" i="4"/>
  <c r="O170" i="3"/>
  <c r="O177" i="3"/>
  <c r="O172" i="3"/>
  <c r="O267" i="3"/>
  <c r="O13" i="3"/>
  <c r="O67" i="8" s="1"/>
  <c r="O132" i="3"/>
  <c r="O295" i="3"/>
  <c r="O332" i="3"/>
  <c r="O284" i="3"/>
  <c r="O265" i="3"/>
  <c r="O200" i="3"/>
  <c r="O277" i="3"/>
  <c r="O126" i="3"/>
  <c r="O238" i="3"/>
  <c r="O331" i="3"/>
  <c r="O296" i="3"/>
  <c r="O247" i="3"/>
  <c r="O259" i="3"/>
  <c r="O282" i="3"/>
  <c r="O171" i="3"/>
  <c r="O173" i="3"/>
  <c r="O182" i="3"/>
  <c r="O321" i="3"/>
  <c r="O25" i="3"/>
  <c r="O287" i="3"/>
  <c r="O229" i="3"/>
  <c r="O179" i="3"/>
  <c r="O184" i="3"/>
  <c r="O317" i="3"/>
  <c r="O263" i="3"/>
  <c r="O226" i="3"/>
  <c r="O135" i="3"/>
  <c r="O201" i="3"/>
  <c r="O308" i="3"/>
  <c r="O169" i="3"/>
  <c r="O333" i="3"/>
  <c r="O307" i="3"/>
  <c r="O130" i="3"/>
  <c r="O149" i="3"/>
  <c r="O271" i="3"/>
  <c r="O304" i="3"/>
  <c r="O223" i="3"/>
  <c r="O302" i="3"/>
  <c r="O260" i="3"/>
  <c r="O166" i="3"/>
  <c r="O301" i="3"/>
  <c r="O322" i="3"/>
  <c r="O3" i="5"/>
  <c r="O109" i="5" s="1"/>
  <c r="O433" i="3"/>
  <c r="O298" i="3"/>
  <c r="O305" i="3"/>
  <c r="O320" i="3"/>
  <c r="O273" i="3"/>
  <c r="O266" i="3"/>
  <c r="O275" i="3"/>
  <c r="O234" i="3"/>
  <c r="O155" i="3"/>
  <c r="O156" i="3"/>
  <c r="O257" i="3"/>
  <c r="O286" i="3"/>
  <c r="O309" i="3"/>
  <c r="O315" i="3"/>
  <c r="O225" i="3"/>
  <c r="O276" i="3"/>
  <c r="O299" i="3"/>
  <c r="O222" i="3"/>
  <c r="O319" i="3"/>
  <c r="O272" i="3"/>
  <c r="O429" i="3"/>
  <c r="O217" i="3"/>
  <c r="O310" i="3"/>
  <c r="O240" i="3"/>
  <c r="O120" i="3"/>
  <c r="O26" i="3"/>
  <c r="O329" i="3"/>
  <c r="O280" i="3"/>
  <c r="O202" i="3"/>
  <c r="O311" i="3"/>
  <c r="O241" i="3"/>
  <c r="O199" i="3"/>
  <c r="O313" i="3"/>
  <c r="O7" i="3"/>
  <c r="O58" i="8" s="1"/>
  <c r="O243" i="3"/>
  <c r="O207" i="3"/>
  <c r="O152" i="3"/>
  <c r="O3" i="8"/>
  <c r="O4" i="8" s="1"/>
  <c r="O270" i="3"/>
  <c r="O239" i="3"/>
  <c r="O318" i="3"/>
  <c r="O186" i="3"/>
  <c r="O210" i="3"/>
  <c r="O157" i="3"/>
  <c r="O159" i="3"/>
  <c r="O327" i="3"/>
  <c r="O316" i="3"/>
  <c r="O300" i="3"/>
  <c r="O219" i="3"/>
  <c r="O251" i="3"/>
  <c r="O194" i="3"/>
  <c r="O323" i="3"/>
  <c r="O125" i="3"/>
  <c r="O314" i="3"/>
  <c r="O165" i="3"/>
  <c r="O254" i="3"/>
  <c r="O176" i="3"/>
  <c r="O180" i="3"/>
  <c r="O121" i="3"/>
  <c r="O328" i="3"/>
  <c r="O221" i="3"/>
  <c r="O193" i="3"/>
  <c r="O245" i="3"/>
  <c r="O227" i="3"/>
  <c r="O140" i="3"/>
  <c r="O141" i="3"/>
  <c r="O178" i="3"/>
  <c r="O183" i="3"/>
  <c r="O218" i="3"/>
  <c r="O10" i="3"/>
  <c r="O189" i="3"/>
  <c r="O220" i="3"/>
  <c r="O3" i="4"/>
  <c r="O291" i="3"/>
  <c r="O197" i="3"/>
  <c r="O430" i="3"/>
  <c r="O288" i="3"/>
  <c r="O191" i="3"/>
  <c r="O326" i="3"/>
  <c r="O231" i="3"/>
  <c r="O237" i="3"/>
  <c r="O139" i="3"/>
  <c r="O281" i="3"/>
  <c r="O312" i="3"/>
  <c r="O163" i="3"/>
  <c r="O428" i="3"/>
  <c r="O127" i="3"/>
  <c r="O123" i="3"/>
  <c r="O427" i="3"/>
  <c r="O297" i="3"/>
  <c r="O3" i="9"/>
  <c r="O47" i="9" s="1"/>
  <c r="O324" i="3"/>
  <c r="O142" i="3"/>
  <c r="O151" i="3"/>
  <c r="O224" i="3"/>
  <c r="O188" i="3"/>
  <c r="O213" i="3"/>
  <c r="O137" i="3"/>
  <c r="O138" i="3"/>
  <c r="I2" i="27"/>
  <c r="I3" i="27" s="1"/>
  <c r="O148" i="3"/>
  <c r="O168" i="3"/>
  <c r="O235" i="3"/>
  <c r="O216" i="3"/>
  <c r="O131" i="3"/>
  <c r="O124" i="3"/>
  <c r="O129" i="3"/>
  <c r="O230" i="3"/>
  <c r="O145" i="3"/>
  <c r="O325" i="3"/>
  <c r="O19" i="3"/>
  <c r="O330" i="3"/>
  <c r="O147" i="3"/>
  <c r="O334" i="3"/>
  <c r="O279" i="3"/>
  <c r="O244" i="3"/>
  <c r="O269" i="3"/>
  <c r="O154" i="3"/>
  <c r="O240" i="14"/>
  <c r="P255" i="14"/>
  <c r="L13" i="5"/>
  <c r="O2" i="20"/>
  <c r="L2" i="21"/>
  <c r="K2" i="22"/>
  <c r="O27" i="21"/>
  <c r="O4" i="21"/>
  <c r="O31" i="21"/>
  <c r="O64" i="21"/>
  <c r="O22" i="21"/>
  <c r="O54" i="21"/>
  <c r="N25" i="21"/>
  <c r="Q138" i="20"/>
  <c r="P3" i="21"/>
  <c r="P59" i="21" s="1"/>
  <c r="O3" i="22"/>
  <c r="O8" i="22" s="1"/>
  <c r="Q67" i="21" s="1"/>
  <c r="N4" i="22"/>
  <c r="S3" i="20"/>
  <c r="R117" i="20"/>
  <c r="R116" i="20"/>
  <c r="R4" i="20"/>
  <c r="R159" i="20"/>
  <c r="M561" i="14"/>
  <c r="M2" i="4"/>
  <c r="M16" i="3"/>
  <c r="N2" i="3"/>
  <c r="M2" i="8"/>
  <c r="M2" i="5"/>
  <c r="M2" i="9"/>
  <c r="L281" i="4"/>
  <c r="L279" i="4"/>
  <c r="K19" i="9"/>
  <c r="K22" i="8"/>
  <c r="K20" i="9"/>
  <c r="K23" i="8"/>
  <c r="K24" i="8"/>
  <c r="K21" i="9"/>
  <c r="K280" i="4"/>
  <c r="K17" i="9"/>
  <c r="K20" i="8"/>
  <c r="L25" i="5"/>
  <c r="K21" i="8"/>
  <c r="K18" i="9"/>
  <c r="N32" i="9"/>
  <c r="N33" i="8"/>
  <c r="P388" i="3"/>
  <c r="P65" i="5" s="1"/>
  <c r="P385" i="3"/>
  <c r="P62" i="5" s="1"/>
  <c r="P341" i="3"/>
  <c r="P42" i="5" s="1"/>
  <c r="P401" i="3"/>
  <c r="P386" i="3"/>
  <c r="P63" i="5" s="1"/>
  <c r="P389" i="3"/>
  <c r="P66" i="5" s="1"/>
  <c r="P394" i="3"/>
  <c r="P71" i="5" s="1"/>
  <c r="P399" i="3"/>
  <c r="P76" i="5" s="1"/>
  <c r="P396" i="3"/>
  <c r="P73" i="5" s="1"/>
  <c r="P400" i="3"/>
  <c r="P77" i="5" s="1"/>
  <c r="P393" i="3"/>
  <c r="P70" i="5" s="1"/>
  <c r="P342" i="3"/>
  <c r="P43" i="5" s="1"/>
  <c r="P344" i="3"/>
  <c r="P45" i="5" s="1"/>
  <c r="P345" i="3"/>
  <c r="P46" i="5" s="1"/>
  <c r="P347" i="3"/>
  <c r="P48" i="5" s="1"/>
  <c r="P351" i="3"/>
  <c r="P52" i="5" s="1"/>
  <c r="P355" i="3"/>
  <c r="P56" i="5" s="1"/>
  <c r="P352" i="3"/>
  <c r="P53" i="5" s="1"/>
  <c r="P356" i="3"/>
  <c r="P57" i="5" s="1"/>
  <c r="P346" i="3"/>
  <c r="P47" i="5" s="1"/>
  <c r="P349" i="3"/>
  <c r="P50" i="5" s="1"/>
  <c r="P357" i="3"/>
  <c r="P358" i="3"/>
  <c r="P395" i="3"/>
  <c r="P72" i="5" s="1"/>
  <c r="P350" i="3"/>
  <c r="P51" i="5" s="1"/>
  <c r="P398" i="3"/>
  <c r="P75" i="5" s="1"/>
  <c r="P391" i="3"/>
  <c r="P68" i="5" s="1"/>
  <c r="P354" i="3"/>
  <c r="P55" i="5" s="1"/>
  <c r="P384" i="3"/>
  <c r="P402" i="3"/>
  <c r="K339" i="14" l="1"/>
  <c r="K341" i="14"/>
  <c r="K364" i="14"/>
  <c r="K366" i="14"/>
  <c r="L285" i="14"/>
  <c r="L290" i="14" s="1"/>
  <c r="L292" i="14" s="1"/>
  <c r="K289" i="14"/>
  <c r="K291" i="14"/>
  <c r="P340" i="3"/>
  <c r="L235" i="14"/>
  <c r="L260" i="14"/>
  <c r="P387" i="3"/>
  <c r="P64" i="5" s="1"/>
  <c r="P348" i="3"/>
  <c r="P49" i="5" s="1"/>
  <c r="P392" i="3"/>
  <c r="P69" i="5" s="1"/>
  <c r="E73" i="14"/>
  <c r="H73" i="14" s="1"/>
  <c r="K244" i="14"/>
  <c r="P343" i="3"/>
  <c r="P44" i="5" s="1"/>
  <c r="P390" i="3"/>
  <c r="P67" i="5" s="1"/>
  <c r="K314" i="14"/>
  <c r="K316" i="14"/>
  <c r="K265" i="14"/>
  <c r="K267" i="14" s="1"/>
  <c r="L358" i="14"/>
  <c r="L362" i="14" s="1"/>
  <c r="L365" i="14"/>
  <c r="L367" i="14" s="1"/>
  <c r="L333" i="14"/>
  <c r="L337" i="14" s="1"/>
  <c r="L340" i="14"/>
  <c r="L342" i="14" s="1"/>
  <c r="L308" i="14"/>
  <c r="L312" i="14" s="1"/>
  <c r="L315" i="14"/>
  <c r="L317" i="14" s="1"/>
  <c r="K264" i="14"/>
  <c r="L283" i="14"/>
  <c r="L287" i="14" s="1"/>
  <c r="H63" i="14"/>
  <c r="F103" i="1"/>
  <c r="D104" i="1"/>
  <c r="D102" i="1" s="1"/>
  <c r="E66" i="14"/>
  <c r="H66" i="14" s="1"/>
  <c r="I66" i="14" s="1"/>
  <c r="H62" i="14"/>
  <c r="G391" i="14"/>
  <c r="H413" i="14"/>
  <c r="H391" i="14" s="1"/>
  <c r="M567" i="14"/>
  <c r="M419" i="14"/>
  <c r="N565" i="14"/>
  <c r="N529" i="14"/>
  <c r="N417" i="14"/>
  <c r="N445" i="14"/>
  <c r="N610" i="14"/>
  <c r="N530" i="14"/>
  <c r="N418" i="14"/>
  <c r="N566" i="14"/>
  <c r="N446" i="14"/>
  <c r="N611" i="14"/>
  <c r="N501" i="14"/>
  <c r="N473" i="14"/>
  <c r="N474" i="14"/>
  <c r="N502" i="14"/>
  <c r="M612" i="14"/>
  <c r="M531" i="14"/>
  <c r="M475" i="14"/>
  <c r="M503" i="14"/>
  <c r="M447" i="14"/>
  <c r="M427" i="14"/>
  <c r="I603" i="14"/>
  <c r="I605" i="14" s="1"/>
  <c r="M299" i="14"/>
  <c r="M374" i="14"/>
  <c r="M349" i="14"/>
  <c r="M324" i="14"/>
  <c r="N322" i="14"/>
  <c r="N323" i="14"/>
  <c r="N347" i="14"/>
  <c r="N348" i="14"/>
  <c r="N372" i="14"/>
  <c r="N373" i="14"/>
  <c r="N297" i="14"/>
  <c r="N298" i="14"/>
  <c r="M117" i="4"/>
  <c r="M162" i="4" s="1"/>
  <c r="M72" i="4" s="1"/>
  <c r="M221" i="4"/>
  <c r="M266" i="4" s="1"/>
  <c r="M121" i="4"/>
  <c r="M166" i="4" s="1"/>
  <c r="M76" i="4" s="1"/>
  <c r="M196" i="4"/>
  <c r="M241" i="4" s="1"/>
  <c r="M227" i="4"/>
  <c r="M272" i="4" s="1"/>
  <c r="M118" i="4"/>
  <c r="M163" i="4" s="1"/>
  <c r="M73" i="4" s="1"/>
  <c r="M220" i="4"/>
  <c r="M265" i="4" s="1"/>
  <c r="M102" i="4"/>
  <c r="M147" i="4" s="1"/>
  <c r="M57" i="4" s="1"/>
  <c r="O29" i="5"/>
  <c r="M202" i="4"/>
  <c r="M247" i="4" s="1"/>
  <c r="M123" i="4"/>
  <c r="M168" i="4" s="1"/>
  <c r="M78" i="4" s="1"/>
  <c r="M133" i="4"/>
  <c r="M178" i="4" s="1"/>
  <c r="M88" i="4" s="1"/>
  <c r="M135" i="4"/>
  <c r="M180" i="4" s="1"/>
  <c r="M90" i="4" s="1"/>
  <c r="M114" i="4"/>
  <c r="M159" i="4" s="1"/>
  <c r="M69" i="4" s="1"/>
  <c r="M109" i="4"/>
  <c r="M154" i="4" s="1"/>
  <c r="M64" i="4" s="1"/>
  <c r="M134" i="4"/>
  <c r="M179" i="4" s="1"/>
  <c r="M89" i="4" s="1"/>
  <c r="M224" i="4"/>
  <c r="M269" i="4" s="1"/>
  <c r="M225" i="4"/>
  <c r="M270" i="4" s="1"/>
  <c r="M189" i="4"/>
  <c r="M234" i="4" s="1"/>
  <c r="L178" i="4"/>
  <c r="L88" i="4" s="1"/>
  <c r="L272" i="4"/>
  <c r="L265" i="4"/>
  <c r="L147" i="4"/>
  <c r="L57" i="4" s="1"/>
  <c r="M195" i="4"/>
  <c r="M240" i="4" s="1"/>
  <c r="M200" i="4"/>
  <c r="M245" i="4" s="1"/>
  <c r="M218" i="4"/>
  <c r="M263" i="4" s="1"/>
  <c r="M126" i="4"/>
  <c r="M171" i="4" s="1"/>
  <c r="M81" i="4" s="1"/>
  <c r="M113" i="4"/>
  <c r="M158" i="4" s="1"/>
  <c r="M68" i="4" s="1"/>
  <c r="M9" i="5"/>
  <c r="M229" i="4"/>
  <c r="M274" i="4" s="1"/>
  <c r="M193" i="4"/>
  <c r="M238" i="4" s="1"/>
  <c r="M199" i="4"/>
  <c r="M244" i="4" s="1"/>
  <c r="M111" i="4"/>
  <c r="M156" i="4" s="1"/>
  <c r="M66" i="4" s="1"/>
  <c r="M112" i="4"/>
  <c r="M157" i="4" s="1"/>
  <c r="M67" i="4" s="1"/>
  <c r="M223" i="4"/>
  <c r="M268" i="4" s="1"/>
  <c r="M192" i="4"/>
  <c r="M237" i="4" s="1"/>
  <c r="M219" i="4"/>
  <c r="M264" i="4" s="1"/>
  <c r="L266" i="4"/>
  <c r="M214" i="4"/>
  <c r="M259" i="4" s="1"/>
  <c r="M191" i="4"/>
  <c r="M236" i="4" s="1"/>
  <c r="M138" i="4"/>
  <c r="M183" i="4" s="1"/>
  <c r="M93" i="4" s="1"/>
  <c r="L159" i="4"/>
  <c r="L69" i="4" s="1"/>
  <c r="L158" i="4"/>
  <c r="L68" i="4" s="1"/>
  <c r="L244" i="4"/>
  <c r="M119" i="4"/>
  <c r="M164" i="4" s="1"/>
  <c r="M74" i="4" s="1"/>
  <c r="M210" i="4"/>
  <c r="M255" i="4" s="1"/>
  <c r="M131" i="4"/>
  <c r="M132" i="4"/>
  <c r="M177" i="4" s="1"/>
  <c r="M87" i="4" s="1"/>
  <c r="M136" i="4"/>
  <c r="M181" i="4" s="1"/>
  <c r="M91" i="4" s="1"/>
  <c r="M203" i="4"/>
  <c r="M222" i="4"/>
  <c r="M267" i="4" s="1"/>
  <c r="M194" i="4"/>
  <c r="M239" i="4" s="1"/>
  <c r="M104" i="4"/>
  <c r="M149" i="4" s="1"/>
  <c r="M59" i="4" s="1"/>
  <c r="M228" i="4"/>
  <c r="M273" i="4" s="1"/>
  <c r="M106" i="4"/>
  <c r="M151" i="4" s="1"/>
  <c r="M61" i="4" s="1"/>
  <c r="M127" i="4"/>
  <c r="M172" i="4" s="1"/>
  <c r="M82" i="4" s="1"/>
  <c r="M11" i="5"/>
  <c r="M204" i="4"/>
  <c r="L157" i="4"/>
  <c r="L67" i="4" s="1"/>
  <c r="L154" i="4"/>
  <c r="L64" i="4" s="1"/>
  <c r="L240" i="4"/>
  <c r="L163" i="4"/>
  <c r="L73" i="4" s="1"/>
  <c r="L268" i="4"/>
  <c r="M215" i="4"/>
  <c r="M260" i="4" s="1"/>
  <c r="M213" i="4"/>
  <c r="M258" i="4" s="1"/>
  <c r="M105" i="4"/>
  <c r="M226" i="4"/>
  <c r="M207" i="4"/>
  <c r="M252" i="4" s="1"/>
  <c r="M137" i="4"/>
  <c r="M182" i="4" s="1"/>
  <c r="M92" i="4" s="1"/>
  <c r="M122" i="4"/>
  <c r="M167" i="4" s="1"/>
  <c r="M77" i="4" s="1"/>
  <c r="M120" i="4"/>
  <c r="M110" i="4"/>
  <c r="M155" i="4" s="1"/>
  <c r="M65" i="4" s="1"/>
  <c r="M108" i="4"/>
  <c r="M153" i="4" s="1"/>
  <c r="M63" i="4" s="1"/>
  <c r="M208" i="4"/>
  <c r="M253" i="4" s="1"/>
  <c r="M128" i="4"/>
  <c r="M99" i="4"/>
  <c r="M144" i="4" s="1"/>
  <c r="M54" i="4" s="1"/>
  <c r="M205" i="4"/>
  <c r="M250" i="4" s="1"/>
  <c r="M209" i="4"/>
  <c r="M254" i="4" s="1"/>
  <c r="M116" i="4"/>
  <c r="M103" i="4"/>
  <c r="M148" i="4" s="1"/>
  <c r="M58" i="4" s="1"/>
  <c r="M101" i="4"/>
  <c r="M146" i="4" s="1"/>
  <c r="M56" i="4" s="1"/>
  <c r="L238" i="4"/>
  <c r="L241" i="4"/>
  <c r="L166" i="4"/>
  <c r="L76" i="4" s="1"/>
  <c r="L168" i="4"/>
  <c r="L78" i="4" s="1"/>
  <c r="L171" i="4"/>
  <c r="L81" i="4" s="1"/>
  <c r="L180" i="4"/>
  <c r="L90" i="4" s="1"/>
  <c r="L247" i="4"/>
  <c r="M206" i="4"/>
  <c r="M251" i="4" s="1"/>
  <c r="M125" i="4"/>
  <c r="M211" i="4"/>
  <c r="M198" i="4"/>
  <c r="M243" i="4" s="1"/>
  <c r="M107" i="4"/>
  <c r="M152" i="4" s="1"/>
  <c r="M62" i="4" s="1"/>
  <c r="M130" i="4"/>
  <c r="M175" i="4" s="1"/>
  <c r="M85" i="4" s="1"/>
  <c r="M139" i="4"/>
  <c r="M184" i="4" s="1"/>
  <c r="M94" i="4" s="1"/>
  <c r="M115" i="4"/>
  <c r="M160" i="4" s="1"/>
  <c r="M70" i="4" s="1"/>
  <c r="M217" i="4"/>
  <c r="M262" i="4" s="1"/>
  <c r="M197" i="4"/>
  <c r="M242" i="4" s="1"/>
  <c r="M129" i="4"/>
  <c r="M174" i="4" s="1"/>
  <c r="M84" i="4" s="1"/>
  <c r="M124" i="4"/>
  <c r="M169" i="4" s="1"/>
  <c r="M79" i="4" s="1"/>
  <c r="M201" i="4"/>
  <c r="M246" i="4" s="1"/>
  <c r="M216" i="4"/>
  <c r="M261" i="4" s="1"/>
  <c r="M212" i="4"/>
  <c r="M12" i="5"/>
  <c r="F33" i="5"/>
  <c r="F26" i="8" s="1"/>
  <c r="F24" i="16" s="1"/>
  <c r="G33" i="5"/>
  <c r="O4" i="4"/>
  <c r="O11" i="4"/>
  <c r="O12" i="4"/>
  <c r="O14" i="4"/>
  <c r="O15" i="4"/>
  <c r="O13" i="4"/>
  <c r="O16" i="4"/>
  <c r="O18" i="4"/>
  <c r="O19" i="4"/>
  <c r="O22" i="4"/>
  <c r="O17" i="4"/>
  <c r="O20" i="4"/>
  <c r="O23" i="4"/>
  <c r="O21" i="4"/>
  <c r="O24" i="4"/>
  <c r="O25" i="4"/>
  <c r="O26" i="4"/>
  <c r="O27" i="4"/>
  <c r="O32" i="4"/>
  <c r="O29" i="4"/>
  <c r="O30" i="4"/>
  <c r="O34" i="4"/>
  <c r="O31" i="4"/>
  <c r="O35" i="4"/>
  <c r="O39" i="4"/>
  <c r="O28" i="4"/>
  <c r="O36" i="4"/>
  <c r="O33" i="4"/>
  <c r="O37" i="4"/>
  <c r="O41" i="4"/>
  <c r="O38" i="4"/>
  <c r="O46" i="4"/>
  <c r="O43" i="4"/>
  <c r="O47" i="4"/>
  <c r="O40" i="4"/>
  <c r="O44" i="4"/>
  <c r="O48" i="4"/>
  <c r="O49" i="4"/>
  <c r="O42" i="4"/>
  <c r="O45" i="4"/>
  <c r="P26" i="3"/>
  <c r="P33" i="3"/>
  <c r="P77" i="3" s="1"/>
  <c r="P35" i="3"/>
  <c r="P79" i="3" s="1"/>
  <c r="P38" i="3"/>
  <c r="P82" i="3" s="1"/>
  <c r="P32" i="3"/>
  <c r="P76" i="3" s="1"/>
  <c r="P34" i="3"/>
  <c r="P78" i="3" s="1"/>
  <c r="P41" i="3"/>
  <c r="P85" i="3" s="1"/>
  <c r="P37" i="3"/>
  <c r="P81" i="3" s="1"/>
  <c r="P39" i="3"/>
  <c r="P83" i="3" s="1"/>
  <c r="P45" i="3"/>
  <c r="P89" i="3" s="1"/>
  <c r="P36" i="3"/>
  <c r="P80" i="3" s="1"/>
  <c r="P42" i="3"/>
  <c r="P86" i="3" s="1"/>
  <c r="P44" i="3"/>
  <c r="P88" i="3" s="1"/>
  <c r="P48" i="3"/>
  <c r="P92" i="3" s="1"/>
  <c r="P46" i="3"/>
  <c r="P90" i="3" s="1"/>
  <c r="P49" i="3"/>
  <c r="P93" i="3" s="1"/>
  <c r="P53" i="3"/>
  <c r="P97" i="3" s="1"/>
  <c r="P40" i="3"/>
  <c r="P84" i="3" s="1"/>
  <c r="P43" i="3"/>
  <c r="P87" i="3" s="1"/>
  <c r="P47" i="3"/>
  <c r="P91" i="3" s="1"/>
  <c r="P52" i="3"/>
  <c r="P96" i="3" s="1"/>
  <c r="P56" i="3"/>
  <c r="P100" i="3" s="1"/>
  <c r="P50" i="3"/>
  <c r="P94" i="3" s="1"/>
  <c r="P55" i="3"/>
  <c r="P99" i="3" s="1"/>
  <c r="P60" i="3"/>
  <c r="P104" i="3" s="1"/>
  <c r="P64" i="3"/>
  <c r="P108" i="3" s="1"/>
  <c r="P68" i="3"/>
  <c r="P112" i="3" s="1"/>
  <c r="P59" i="3"/>
  <c r="P103" i="3" s="1"/>
  <c r="P63" i="3"/>
  <c r="P107" i="3" s="1"/>
  <c r="P67" i="3"/>
  <c r="P111" i="3" s="1"/>
  <c r="P71" i="3"/>
  <c r="P115" i="3" s="1"/>
  <c r="P51" i="3"/>
  <c r="P95" i="3" s="1"/>
  <c r="P57" i="3"/>
  <c r="P101" i="3" s="1"/>
  <c r="P65" i="3"/>
  <c r="P109" i="3" s="1"/>
  <c r="P58" i="3"/>
  <c r="P102" i="3" s="1"/>
  <c r="P66" i="3"/>
  <c r="P110" i="3" s="1"/>
  <c r="P69" i="3"/>
  <c r="P113" i="3" s="1"/>
  <c r="P54" i="3"/>
  <c r="P98" i="3" s="1"/>
  <c r="P62" i="3"/>
  <c r="P106" i="3" s="1"/>
  <c r="P70" i="3"/>
  <c r="P114" i="3" s="1"/>
  <c r="P61" i="3"/>
  <c r="P105" i="3" s="1"/>
  <c r="P31" i="3"/>
  <c r="P75" i="3" s="1"/>
  <c r="P184" i="3"/>
  <c r="I33" i="5"/>
  <c r="I26" i="8" s="1"/>
  <c r="O68" i="8"/>
  <c r="O16" i="5"/>
  <c r="L15" i="8"/>
  <c r="L9" i="9"/>
  <c r="L17" i="8"/>
  <c r="L11" i="9"/>
  <c r="P429" i="3"/>
  <c r="O92" i="5"/>
  <c r="O80" i="5"/>
  <c r="M8" i="5"/>
  <c r="K277" i="4"/>
  <c r="K16" i="8"/>
  <c r="K10" i="9"/>
  <c r="O48" i="8"/>
  <c r="O65" i="8"/>
  <c r="N56" i="9"/>
  <c r="P224" i="3"/>
  <c r="P262" i="3"/>
  <c r="P430" i="3"/>
  <c r="O285" i="4"/>
  <c r="O104" i="5"/>
  <c r="O33" i="9" s="1"/>
  <c r="N34" i="8"/>
  <c r="P199" i="3"/>
  <c r="P431" i="3"/>
  <c r="P273" i="3"/>
  <c r="P245" i="3"/>
  <c r="P142" i="3"/>
  <c r="P3" i="5"/>
  <c r="P4" i="5" s="1"/>
  <c r="P269" i="3"/>
  <c r="P154" i="3"/>
  <c r="P270" i="3"/>
  <c r="P268" i="3"/>
  <c r="P237" i="3"/>
  <c r="P256" i="3"/>
  <c r="P238" i="3"/>
  <c r="P327" i="3"/>
  <c r="P166" i="3"/>
  <c r="P331" i="3"/>
  <c r="P119" i="3"/>
  <c r="P140" i="3"/>
  <c r="P296" i="3"/>
  <c r="P315" i="3"/>
  <c r="P212" i="3"/>
  <c r="P193" i="3"/>
  <c r="P311" i="3"/>
  <c r="P169" i="3"/>
  <c r="P157" i="3"/>
  <c r="P218" i="3"/>
  <c r="P330" i="3"/>
  <c r="P317" i="3"/>
  <c r="P129" i="3"/>
  <c r="P241" i="3"/>
  <c r="P235" i="3"/>
  <c r="P189" i="3"/>
  <c r="P159" i="3"/>
  <c r="P289" i="3"/>
  <c r="P285" i="3"/>
  <c r="P182" i="3"/>
  <c r="P267" i="3"/>
  <c r="P244" i="3"/>
  <c r="P265" i="3"/>
  <c r="P176" i="3"/>
  <c r="P128" i="3"/>
  <c r="P183" i="3"/>
  <c r="P284" i="3"/>
  <c r="P168" i="3"/>
  <c r="P150" i="3"/>
  <c r="P223" i="3"/>
  <c r="P246" i="3"/>
  <c r="P277" i="3"/>
  <c r="P305" i="3"/>
  <c r="P186" i="3"/>
  <c r="P266" i="3"/>
  <c r="P297" i="3"/>
  <c r="P232" i="3"/>
  <c r="P309" i="3"/>
  <c r="P299" i="3"/>
  <c r="P280" i="3"/>
  <c r="P335" i="3"/>
  <c r="P263" i="3"/>
  <c r="P219" i="3"/>
  <c r="P286" i="3"/>
  <c r="P181" i="3"/>
  <c r="P234" i="3"/>
  <c r="P260" i="3"/>
  <c r="P211" i="3"/>
  <c r="P251" i="3"/>
  <c r="P312" i="3"/>
  <c r="P291" i="3"/>
  <c r="P243" i="3"/>
  <c r="P318" i="3"/>
  <c r="P190" i="3"/>
  <c r="P319" i="3"/>
  <c r="P228" i="3"/>
  <c r="P282" i="3"/>
  <c r="P178" i="3"/>
  <c r="P179" i="3"/>
  <c r="O56" i="8"/>
  <c r="P194" i="3"/>
  <c r="P316" i="3"/>
  <c r="P333" i="3"/>
  <c r="P125" i="3"/>
  <c r="P295" i="3"/>
  <c r="P310" i="3"/>
  <c r="P152" i="3"/>
  <c r="P304" i="3"/>
  <c r="P252" i="3"/>
  <c r="P135" i="3"/>
  <c r="P155" i="3"/>
  <c r="P185" i="3"/>
  <c r="P198" i="3"/>
  <c r="P290" i="3"/>
  <c r="P201" i="3"/>
  <c r="P151" i="3"/>
  <c r="P239" i="3"/>
  <c r="P314" i="3"/>
  <c r="P226" i="3"/>
  <c r="P147" i="3"/>
  <c r="P323" i="3"/>
  <c r="P320" i="3"/>
  <c r="P180" i="3"/>
  <c r="P283" i="3"/>
  <c r="P153" i="3"/>
  <c r="P332" i="3"/>
  <c r="P217" i="3"/>
  <c r="P131" i="3"/>
  <c r="P123" i="3"/>
  <c r="P253" i="3"/>
  <c r="P281" i="3"/>
  <c r="P195" i="3"/>
  <c r="P133" i="3"/>
  <c r="P167" i="3"/>
  <c r="P10" i="3"/>
  <c r="P104" i="5" s="1"/>
  <c r="P272" i="3"/>
  <c r="P141" i="3"/>
  <c r="P214" i="3"/>
  <c r="P242" i="3"/>
  <c r="P433" i="3"/>
  <c r="P121" i="3"/>
  <c r="P306" i="3"/>
  <c r="P213" i="3"/>
  <c r="P216" i="3"/>
  <c r="P326" i="3"/>
  <c r="P177" i="3"/>
  <c r="P233" i="3"/>
  <c r="P28" i="3"/>
  <c r="O42" i="9"/>
  <c r="O48" i="9"/>
  <c r="O4" i="9"/>
  <c r="H69" i="14"/>
  <c r="L569" i="14"/>
  <c r="H29" i="5" s="1"/>
  <c r="N483" i="14"/>
  <c r="N511" i="14"/>
  <c r="N399" i="14"/>
  <c r="N455" i="14"/>
  <c r="N273" i="14"/>
  <c r="O238" i="14"/>
  <c r="N272" i="14"/>
  <c r="K467" i="14"/>
  <c r="K465" i="14"/>
  <c r="K466" i="14"/>
  <c r="K468" i="14"/>
  <c r="M274" i="14"/>
  <c r="K439" i="14"/>
  <c r="K438" i="14"/>
  <c r="K437" i="14"/>
  <c r="K440" i="14"/>
  <c r="J469" i="14"/>
  <c r="J477" i="14" s="1"/>
  <c r="J476" i="14" s="1"/>
  <c r="I477" i="14"/>
  <c r="I476" i="14" s="1"/>
  <c r="J411" i="14"/>
  <c r="J389" i="14" s="1"/>
  <c r="J410" i="14"/>
  <c r="J388" i="14" s="1"/>
  <c r="J409" i="14"/>
  <c r="J412" i="14"/>
  <c r="J390" i="14" s="1"/>
  <c r="J385" i="14"/>
  <c r="J33" i="5"/>
  <c r="H613" i="14"/>
  <c r="K495" i="14"/>
  <c r="K496" i="14"/>
  <c r="K493" i="14"/>
  <c r="K494" i="14"/>
  <c r="N356" i="14"/>
  <c r="M357" i="14"/>
  <c r="M360" i="14" s="1"/>
  <c r="I413" i="14"/>
  <c r="I387" i="14"/>
  <c r="K407" i="14"/>
  <c r="K384" i="14"/>
  <c r="L258" i="14"/>
  <c r="L262" i="14" s="1"/>
  <c r="L266" i="14" s="1"/>
  <c r="L241" i="14"/>
  <c r="I449" i="14"/>
  <c r="I448" i="14" s="1"/>
  <c r="L426" i="14"/>
  <c r="L433" i="14" s="1"/>
  <c r="L435" i="14" s="1"/>
  <c r="L454" i="14"/>
  <c r="L461" i="14" s="1"/>
  <c r="L463" i="14" s="1"/>
  <c r="L510" i="14"/>
  <c r="L517" i="14" s="1"/>
  <c r="L519" i="14" s="1"/>
  <c r="L482" i="14"/>
  <c r="L489" i="14" s="1"/>
  <c r="L491" i="14" s="1"/>
  <c r="L398" i="14"/>
  <c r="L405" i="14" s="1"/>
  <c r="M602" i="14"/>
  <c r="N256" i="14"/>
  <c r="O600" i="14" s="1"/>
  <c r="M257" i="14"/>
  <c r="M282" i="14"/>
  <c r="G392" i="14"/>
  <c r="K523" i="14"/>
  <c r="K522" i="14"/>
  <c r="K524" i="14"/>
  <c r="K521" i="14"/>
  <c r="J497" i="14"/>
  <c r="J505" i="14" s="1"/>
  <c r="J504" i="14" s="1"/>
  <c r="N331" i="14"/>
  <c r="M332" i="14"/>
  <c r="M335" i="14" s="1"/>
  <c r="J441" i="14"/>
  <c r="J525" i="14"/>
  <c r="J533" i="14" s="1"/>
  <c r="J532" i="14" s="1"/>
  <c r="M307" i="14"/>
  <c r="M310" i="14" s="1"/>
  <c r="G393" i="14"/>
  <c r="N561" i="14"/>
  <c r="Q541" i="14"/>
  <c r="Q550" i="14" s="1"/>
  <c r="O556" i="14"/>
  <c r="O557" i="14"/>
  <c r="O559" i="14"/>
  <c r="O560" i="14"/>
  <c r="O558" i="14"/>
  <c r="P136" i="3"/>
  <c r="P19" i="3"/>
  <c r="P225" i="3"/>
  <c r="P138" i="3"/>
  <c r="P240" i="3"/>
  <c r="P171" i="3"/>
  <c r="P144" i="3"/>
  <c r="P222" i="3"/>
  <c r="P427" i="3"/>
  <c r="P258" i="3"/>
  <c r="P175" i="3"/>
  <c r="P13" i="3"/>
  <c r="P68" i="8" s="1"/>
  <c r="P188" i="3"/>
  <c r="P334" i="3"/>
  <c r="P207" i="3"/>
  <c r="P132" i="3"/>
  <c r="P287" i="3"/>
  <c r="P274" i="3"/>
  <c r="P221" i="3"/>
  <c r="P328" i="3"/>
  <c r="P301" i="3"/>
  <c r="P174" i="3"/>
  <c r="P325" i="3"/>
  <c r="P208" i="3"/>
  <c r="P278" i="3"/>
  <c r="P236" i="3"/>
  <c r="P122" i="3"/>
  <c r="P3" i="4"/>
  <c r="P215" i="3"/>
  <c r="P197" i="3"/>
  <c r="P298" i="3"/>
  <c r="P3" i="8"/>
  <c r="P63" i="8" s="1"/>
  <c r="P143" i="3"/>
  <c r="P202" i="3"/>
  <c r="P247" i="3"/>
  <c r="P170" i="3"/>
  <c r="P229" i="3"/>
  <c r="P192" i="3"/>
  <c r="P227" i="3"/>
  <c r="P307" i="3"/>
  <c r="P275" i="3"/>
  <c r="P158" i="3"/>
  <c r="P191" i="3"/>
  <c r="P255" i="3"/>
  <c r="P434" i="3"/>
  <c r="P172" i="3"/>
  <c r="P200" i="3"/>
  <c r="P321" i="3"/>
  <c r="P300" i="3"/>
  <c r="P146" i="3"/>
  <c r="P264" i="3"/>
  <c r="P25" i="3"/>
  <c r="P22" i="3"/>
  <c r="P210" i="3"/>
  <c r="P130" i="3"/>
  <c r="P276" i="3"/>
  <c r="P149" i="3"/>
  <c r="P165" i="3"/>
  <c r="P187" i="3"/>
  <c r="P308" i="3"/>
  <c r="P203" i="3"/>
  <c r="P120" i="3"/>
  <c r="P230" i="3"/>
  <c r="P428" i="3"/>
  <c r="P145" i="3"/>
  <c r="P329" i="3"/>
  <c r="P148" i="3"/>
  <c r="P432" i="3"/>
  <c r="P124" i="3"/>
  <c r="P279" i="3"/>
  <c r="P173" i="3"/>
  <c r="P271" i="3"/>
  <c r="P156" i="3"/>
  <c r="P303" i="3"/>
  <c r="P435" i="3"/>
  <c r="P134" i="3"/>
  <c r="P137" i="3"/>
  <c r="P220" i="3"/>
  <c r="P322" i="3"/>
  <c r="P164" i="3"/>
  <c r="P257" i="3"/>
  <c r="P313" i="3"/>
  <c r="P231" i="3"/>
  <c r="P7" i="3"/>
  <c r="P58" i="8" s="1"/>
  <c r="P127" i="3"/>
  <c r="P259" i="3"/>
  <c r="P163" i="3"/>
  <c r="P288" i="3"/>
  <c r="P324" i="3"/>
  <c r="P302" i="3"/>
  <c r="P139" i="3"/>
  <c r="P261" i="3"/>
  <c r="P209" i="3"/>
  <c r="P4" i="3"/>
  <c r="P126" i="3"/>
  <c r="P196" i="3"/>
  <c r="P254" i="3"/>
  <c r="P3" i="9"/>
  <c r="P47" i="9" s="1"/>
  <c r="Q3" i="3"/>
  <c r="Q262" i="3" s="1"/>
  <c r="O40" i="8"/>
  <c r="O45" i="8"/>
  <c r="O64" i="8"/>
  <c r="O59" i="8"/>
  <c r="O4" i="5"/>
  <c r="O33" i="5"/>
  <c r="O47" i="8"/>
  <c r="O54" i="8"/>
  <c r="O55" i="8"/>
  <c r="O63" i="8"/>
  <c r="Q255" i="14"/>
  <c r="P240" i="14"/>
  <c r="M13" i="5"/>
  <c r="M22" i="9" s="1"/>
  <c r="L22" i="9"/>
  <c r="P2" i="20"/>
  <c r="M2" i="21"/>
  <c r="L2" i="22"/>
  <c r="S117" i="20"/>
  <c r="S116" i="20"/>
  <c r="S159" i="20"/>
  <c r="S160" i="20"/>
  <c r="S4" i="20"/>
  <c r="P64" i="21"/>
  <c r="P22" i="21"/>
  <c r="P49" i="21"/>
  <c r="P4" i="21"/>
  <c r="P31" i="21"/>
  <c r="P54" i="21"/>
  <c r="P27" i="21"/>
  <c r="P3" i="22"/>
  <c r="P8" i="22" s="1"/>
  <c r="R67" i="21" s="1"/>
  <c r="O4" i="22"/>
  <c r="T3" i="20"/>
  <c r="Q3" i="21"/>
  <c r="E325" i="14"/>
  <c r="L20" i="8"/>
  <c r="L17" i="9"/>
  <c r="L280" i="4"/>
  <c r="L21" i="9"/>
  <c r="L24" i="8"/>
  <c r="M25" i="5"/>
  <c r="M279" i="4"/>
  <c r="M281" i="4"/>
  <c r="L18" i="9"/>
  <c r="L21" i="8"/>
  <c r="N16" i="3"/>
  <c r="N2" i="4"/>
  <c r="N2" i="9"/>
  <c r="N2" i="5"/>
  <c r="O2" i="3"/>
  <c r="N2" i="8"/>
  <c r="L19" i="9"/>
  <c r="L22" i="8"/>
  <c r="L23" i="8"/>
  <c r="L20" i="9"/>
  <c r="O32" i="9"/>
  <c r="O33" i="8"/>
  <c r="Q402" i="3"/>
  <c r="Q386" i="3"/>
  <c r="Q63" i="5" s="1"/>
  <c r="Q387" i="3"/>
  <c r="Q64" i="5" s="1"/>
  <c r="Q390" i="3"/>
  <c r="Q67" i="5" s="1"/>
  <c r="Q391" i="3"/>
  <c r="Q68" i="5" s="1"/>
  <c r="Q388" i="3"/>
  <c r="Q65" i="5" s="1"/>
  <c r="Q394" i="3"/>
  <c r="Q71" i="5" s="1"/>
  <c r="Q395" i="3"/>
  <c r="Q72" i="5" s="1"/>
  <c r="Q340" i="3"/>
  <c r="Q396" i="3"/>
  <c r="Q73" i="5" s="1"/>
  <c r="Q392" i="3"/>
  <c r="Q69" i="5" s="1"/>
  <c r="Q385" i="3"/>
  <c r="Q62" i="5" s="1"/>
  <c r="Q393" i="3"/>
  <c r="Q70" i="5" s="1"/>
  <c r="Q400" i="3"/>
  <c r="Q77" i="5" s="1"/>
  <c r="Q399" i="3"/>
  <c r="Q76" i="5" s="1"/>
  <c r="Q341" i="3"/>
  <c r="Q42" i="5" s="1"/>
  <c r="Q343" i="3"/>
  <c r="Q44" i="5" s="1"/>
  <c r="Q342" i="3"/>
  <c r="Q43" i="5" s="1"/>
  <c r="Q344" i="3"/>
  <c r="Q45" i="5" s="1"/>
  <c r="Q346" i="3"/>
  <c r="Q47" i="5" s="1"/>
  <c r="Q350" i="3"/>
  <c r="Q51" i="5" s="1"/>
  <c r="Q354" i="3"/>
  <c r="Q55" i="5" s="1"/>
  <c r="Q347" i="3"/>
  <c r="Q48" i="5" s="1"/>
  <c r="Q351" i="3"/>
  <c r="Q52" i="5" s="1"/>
  <c r="Q355" i="3"/>
  <c r="Q56" i="5" s="1"/>
  <c r="Q352" i="3"/>
  <c r="Q53" i="5" s="1"/>
  <c r="Q398" i="3"/>
  <c r="Q75" i="5" s="1"/>
  <c r="Q349" i="3"/>
  <c r="Q50" i="5" s="1"/>
  <c r="Q356" i="3"/>
  <c r="Q57" i="5" s="1"/>
  <c r="Q357" i="3"/>
  <c r="Q345" i="3"/>
  <c r="Q46" i="5" s="1"/>
  <c r="Q348" i="3"/>
  <c r="Q49" i="5" s="1"/>
  <c r="Q358" i="3"/>
  <c r="Q384" i="3"/>
  <c r="Q401" i="3"/>
  <c r="L364" i="14" l="1"/>
  <c r="L366" i="14"/>
  <c r="E74" i="14"/>
  <c r="H74" i="14" s="1"/>
  <c r="M260" i="14"/>
  <c r="M265" i="14" s="1"/>
  <c r="M267" i="14" s="1"/>
  <c r="L244" i="14"/>
  <c r="L314" i="14"/>
  <c r="L316" i="14"/>
  <c r="L289" i="14"/>
  <c r="L291" i="14"/>
  <c r="M285" i="14"/>
  <c r="M290" i="14" s="1"/>
  <c r="M292" i="14" s="1"/>
  <c r="Q389" i="3"/>
  <c r="Q66" i="5" s="1"/>
  <c r="L265" i="14"/>
  <c r="L267" i="14" s="1"/>
  <c r="L339" i="14"/>
  <c r="L341" i="14"/>
  <c r="M358" i="14"/>
  <c r="M362" i="14" s="1"/>
  <c r="M365" i="14"/>
  <c r="M367" i="14" s="1"/>
  <c r="M333" i="14"/>
  <c r="M337" i="14" s="1"/>
  <c r="M340" i="14"/>
  <c r="M342" i="14" s="1"/>
  <c r="M308" i="14"/>
  <c r="M312" i="14" s="1"/>
  <c r="M315" i="14"/>
  <c r="M317" i="14" s="1"/>
  <c r="L264" i="14"/>
  <c r="M283" i="14"/>
  <c r="M287" i="14" s="1"/>
  <c r="L568" i="14"/>
  <c r="D28" i="5"/>
  <c r="F26" i="5" s="1"/>
  <c r="F28" i="5" s="1"/>
  <c r="G26" i="5" s="1"/>
  <c r="Q59" i="21"/>
  <c r="T146" i="20" s="1"/>
  <c r="Q42" i="21"/>
  <c r="Q36" i="21"/>
  <c r="H421" i="14"/>
  <c r="H393" i="14" s="1"/>
  <c r="H25" i="5" s="1"/>
  <c r="H26" i="8" s="1"/>
  <c r="N531" i="14"/>
  <c r="N419" i="14"/>
  <c r="K25" i="5"/>
  <c r="K26" i="8" s="1"/>
  <c r="N567" i="14"/>
  <c r="N612" i="14"/>
  <c r="N503" i="14"/>
  <c r="O445" i="14"/>
  <c r="O529" i="14"/>
  <c r="O417" i="14"/>
  <c r="O565" i="14"/>
  <c r="O418" i="14"/>
  <c r="O530" i="14"/>
  <c r="O610" i="14"/>
  <c r="O566" i="14"/>
  <c r="O446" i="14"/>
  <c r="O611" i="14"/>
  <c r="O473" i="14"/>
  <c r="O501" i="14"/>
  <c r="O474" i="14"/>
  <c r="O502" i="14"/>
  <c r="N475" i="14"/>
  <c r="N447" i="14"/>
  <c r="I604" i="14"/>
  <c r="I606" i="14" s="1"/>
  <c r="I614" i="14" s="1"/>
  <c r="I613" i="14" s="1"/>
  <c r="N427" i="14"/>
  <c r="N374" i="14"/>
  <c r="N324" i="14"/>
  <c r="O322" i="14"/>
  <c r="O323" i="14"/>
  <c r="O347" i="14"/>
  <c r="O348" i="14"/>
  <c r="O372" i="14"/>
  <c r="O373" i="14"/>
  <c r="O297" i="14"/>
  <c r="O298" i="14"/>
  <c r="N299" i="14"/>
  <c r="N349" i="14"/>
  <c r="N191" i="4"/>
  <c r="N236" i="4" s="1"/>
  <c r="Q27" i="3"/>
  <c r="P29" i="5"/>
  <c r="N118" i="4"/>
  <c r="N163" i="4" s="1"/>
  <c r="N73" i="4" s="1"/>
  <c r="N138" i="4"/>
  <c r="N183" i="4" s="1"/>
  <c r="N93" i="4" s="1"/>
  <c r="N220" i="4"/>
  <c r="N265" i="4" s="1"/>
  <c r="N224" i="4"/>
  <c r="N269" i="4" s="1"/>
  <c r="N212" i="4"/>
  <c r="N257" i="4" s="1"/>
  <c r="N139" i="4"/>
  <c r="N184" i="4" s="1"/>
  <c r="N94" i="4" s="1"/>
  <c r="N211" i="4"/>
  <c r="N256" i="4" s="1"/>
  <c r="N116" i="4"/>
  <c r="N161" i="4" s="1"/>
  <c r="N71" i="4" s="1"/>
  <c r="N128" i="4"/>
  <c r="N173" i="4" s="1"/>
  <c r="N83" i="4" s="1"/>
  <c r="N120" i="4"/>
  <c r="N165" i="4" s="1"/>
  <c r="N75" i="4" s="1"/>
  <c r="N226" i="4"/>
  <c r="N271" i="4" s="1"/>
  <c r="N200" i="4"/>
  <c r="N245" i="4" s="1"/>
  <c r="N229" i="4"/>
  <c r="N274" i="4" s="1"/>
  <c r="N9" i="5"/>
  <c r="N204" i="4"/>
  <c r="N249" i="4" s="1"/>
  <c r="N228" i="4"/>
  <c r="N273" i="4" s="1"/>
  <c r="N203" i="4"/>
  <c r="N248" i="4" s="1"/>
  <c r="N131" i="4"/>
  <c r="N176" i="4" s="1"/>
  <c r="N86" i="4" s="1"/>
  <c r="N11" i="5"/>
  <c r="N129" i="4"/>
  <c r="N174" i="4" s="1"/>
  <c r="N84" i="4" s="1"/>
  <c r="N134" i="4"/>
  <c r="N179" i="4" s="1"/>
  <c r="N89" i="4" s="1"/>
  <c r="N117" i="4"/>
  <c r="N219" i="4"/>
  <c r="N264" i="4" s="1"/>
  <c r="M161" i="4"/>
  <c r="M71" i="4" s="1"/>
  <c r="M257" i="4"/>
  <c r="M165" i="4"/>
  <c r="M75" i="4" s="1"/>
  <c r="N216" i="4"/>
  <c r="N261" i="4" s="1"/>
  <c r="N130" i="4"/>
  <c r="N175" i="4" s="1"/>
  <c r="N85" i="4" s="1"/>
  <c r="N208" i="4"/>
  <c r="N253" i="4" s="1"/>
  <c r="N105" i="4"/>
  <c r="N196" i="4"/>
  <c r="N241" i="4" s="1"/>
  <c r="N195" i="4"/>
  <c r="N240" i="4" s="1"/>
  <c r="N192" i="4"/>
  <c r="N109" i="4"/>
  <c r="N114" i="4"/>
  <c r="N159" i="4" s="1"/>
  <c r="N69" i="4" s="1"/>
  <c r="M173" i="4"/>
  <c r="M83" i="4" s="1"/>
  <c r="M271" i="4"/>
  <c r="M150" i="4"/>
  <c r="M60" i="4" s="1"/>
  <c r="N201" i="4"/>
  <c r="N246" i="4" s="1"/>
  <c r="N217" i="4"/>
  <c r="N262" i="4" s="1"/>
  <c r="N107" i="4"/>
  <c r="N206" i="4"/>
  <c r="N101" i="4"/>
  <c r="N146" i="4" s="1"/>
  <c r="N56" i="4" s="1"/>
  <c r="N205" i="4"/>
  <c r="N250" i="4" s="1"/>
  <c r="N108" i="4"/>
  <c r="N137" i="4"/>
  <c r="N182" i="4" s="1"/>
  <c r="N92" i="4" s="1"/>
  <c r="N213" i="4"/>
  <c r="N258" i="4" s="1"/>
  <c r="N221" i="4"/>
  <c r="N266" i="4" s="1"/>
  <c r="N112" i="4"/>
  <c r="N157" i="4" s="1"/>
  <c r="N67" i="4" s="1"/>
  <c r="N135" i="4"/>
  <c r="N127" i="4"/>
  <c r="N172" i="4" s="1"/>
  <c r="N82" i="4" s="1"/>
  <c r="N194" i="4"/>
  <c r="N239" i="4" s="1"/>
  <c r="N132" i="4"/>
  <c r="N119" i="4"/>
  <c r="N225" i="4"/>
  <c r="N270" i="4" s="1"/>
  <c r="N121" i="4"/>
  <c r="N166" i="4" s="1"/>
  <c r="N76" i="4" s="1"/>
  <c r="N218" i="4"/>
  <c r="N263" i="4" s="1"/>
  <c r="N111" i="4"/>
  <c r="N133" i="4"/>
  <c r="N178" i="4" s="1"/>
  <c r="N88" i="4" s="1"/>
  <c r="M248" i="4"/>
  <c r="N197" i="4"/>
  <c r="N242" i="4" s="1"/>
  <c r="N125" i="4"/>
  <c r="N209" i="4"/>
  <c r="N254" i="4" s="1"/>
  <c r="N122" i="4"/>
  <c r="N167" i="4" s="1"/>
  <c r="N77" i="4" s="1"/>
  <c r="N104" i="4"/>
  <c r="N136" i="4"/>
  <c r="N181" i="4" s="1"/>
  <c r="N91" i="4" s="1"/>
  <c r="N210" i="4"/>
  <c r="N255" i="4" s="1"/>
  <c r="N227" i="4"/>
  <c r="N272" i="4" s="1"/>
  <c r="N126" i="4"/>
  <c r="N171" i="4" s="1"/>
  <c r="N81" i="4" s="1"/>
  <c r="N223" i="4"/>
  <c r="N268" i="4" s="1"/>
  <c r="M170" i="4"/>
  <c r="M80" i="4" s="1"/>
  <c r="M256" i="4"/>
  <c r="M249" i="4"/>
  <c r="M176" i="4"/>
  <c r="M86" i="4" s="1"/>
  <c r="N12" i="5"/>
  <c r="N124" i="4"/>
  <c r="N115" i="4"/>
  <c r="N160" i="4" s="1"/>
  <c r="N70" i="4" s="1"/>
  <c r="N198" i="4"/>
  <c r="N243" i="4" s="1"/>
  <c r="N103" i="4"/>
  <c r="N99" i="4"/>
  <c r="N110" i="4"/>
  <c r="N155" i="4" s="1"/>
  <c r="N65" i="4" s="1"/>
  <c r="N207" i="4"/>
  <c r="N252" i="4" s="1"/>
  <c r="N215" i="4"/>
  <c r="N189" i="4"/>
  <c r="N113" i="4"/>
  <c r="N158" i="4" s="1"/>
  <c r="N68" i="4" s="1"/>
  <c r="N199" i="4"/>
  <c r="N244" i="4" s="1"/>
  <c r="N123" i="4"/>
  <c r="N168" i="4" s="1"/>
  <c r="N78" i="4" s="1"/>
  <c r="N106" i="4"/>
  <c r="N222" i="4"/>
  <c r="N267" i="4" s="1"/>
  <c r="N102" i="4"/>
  <c r="N214" i="4"/>
  <c r="N259" i="4" s="1"/>
  <c r="N193" i="4"/>
  <c r="N238" i="4" s="1"/>
  <c r="N202" i="4"/>
  <c r="P285" i="4"/>
  <c r="P13" i="4"/>
  <c r="P11" i="4"/>
  <c r="P12" i="4"/>
  <c r="P14" i="4"/>
  <c r="P15" i="4"/>
  <c r="P17" i="4"/>
  <c r="P16" i="4"/>
  <c r="P19" i="4"/>
  <c r="P21" i="4"/>
  <c r="P23" i="4"/>
  <c r="P26" i="4"/>
  <c r="P18" i="4"/>
  <c r="P24" i="4"/>
  <c r="P28" i="4"/>
  <c r="P31" i="4"/>
  <c r="P20" i="4"/>
  <c r="P27" i="4"/>
  <c r="P25" i="4"/>
  <c r="P29" i="4"/>
  <c r="P33" i="4"/>
  <c r="P22" i="4"/>
  <c r="P32" i="4"/>
  <c r="P38" i="4"/>
  <c r="P34" i="4"/>
  <c r="P35" i="4"/>
  <c r="P30" i="4"/>
  <c r="P36" i="4"/>
  <c r="P40" i="4"/>
  <c r="P42" i="4"/>
  <c r="P45" i="4"/>
  <c r="P49" i="4"/>
  <c r="P41" i="4"/>
  <c r="P46" i="4"/>
  <c r="P37" i="4"/>
  <c r="P43" i="4"/>
  <c r="P47" i="4"/>
  <c r="P48" i="4"/>
  <c r="P44" i="4"/>
  <c r="P39" i="4"/>
  <c r="Q22" i="3"/>
  <c r="Q33" i="3"/>
  <c r="Q77" i="3" s="1"/>
  <c r="Q32" i="3"/>
  <c r="Q76" i="3" s="1"/>
  <c r="Q34" i="3"/>
  <c r="Q78" i="3" s="1"/>
  <c r="Q38" i="3"/>
  <c r="Q82" i="3" s="1"/>
  <c r="Q35" i="3"/>
  <c r="Q79" i="3" s="1"/>
  <c r="Q36" i="3"/>
  <c r="Q80" i="3" s="1"/>
  <c r="Q40" i="3"/>
  <c r="Q84" i="3" s="1"/>
  <c r="Q42" i="3"/>
  <c r="Q86" i="3" s="1"/>
  <c r="Q44" i="3"/>
  <c r="Q88" i="3" s="1"/>
  <c r="Q43" i="3"/>
  <c r="Q87" i="3" s="1"/>
  <c r="Q47" i="3"/>
  <c r="Q91" i="3" s="1"/>
  <c r="Q37" i="3"/>
  <c r="Q81" i="3" s="1"/>
  <c r="Q39" i="3"/>
  <c r="Q83" i="3" s="1"/>
  <c r="Q41" i="3"/>
  <c r="Q85" i="3" s="1"/>
  <c r="Q45" i="3"/>
  <c r="Q89" i="3" s="1"/>
  <c r="Q52" i="3"/>
  <c r="Q96" i="3" s="1"/>
  <c r="Q51" i="3"/>
  <c r="Q95" i="3" s="1"/>
  <c r="Q55" i="3"/>
  <c r="Q99" i="3" s="1"/>
  <c r="Q49" i="3"/>
  <c r="Q93" i="3" s="1"/>
  <c r="Q59" i="3"/>
  <c r="Q103" i="3" s="1"/>
  <c r="Q63" i="3"/>
  <c r="Q107" i="3" s="1"/>
  <c r="Q67" i="3"/>
  <c r="Q111" i="3" s="1"/>
  <c r="Q48" i="3"/>
  <c r="Q92" i="3" s="1"/>
  <c r="Q54" i="3"/>
  <c r="Q98" i="3" s="1"/>
  <c r="Q56" i="3"/>
  <c r="Q100" i="3" s="1"/>
  <c r="Q58" i="3"/>
  <c r="Q102" i="3" s="1"/>
  <c r="Q62" i="3"/>
  <c r="Q106" i="3" s="1"/>
  <c r="Q66" i="3"/>
  <c r="Q110" i="3" s="1"/>
  <c r="Q70" i="3"/>
  <c r="Q114" i="3" s="1"/>
  <c r="Q64" i="3"/>
  <c r="Q108" i="3" s="1"/>
  <c r="Q57" i="3"/>
  <c r="Q101" i="3" s="1"/>
  <c r="Q31" i="3"/>
  <c r="Q75" i="3" s="1"/>
  <c r="Q60" i="3"/>
  <c r="Q104" i="3" s="1"/>
  <c r="Q71" i="3"/>
  <c r="Q115" i="3" s="1"/>
  <c r="Q61" i="3"/>
  <c r="Q105" i="3" s="1"/>
  <c r="Q69" i="3"/>
  <c r="Q113" i="3" s="1"/>
  <c r="Q46" i="3"/>
  <c r="Q90" i="3" s="1"/>
  <c r="Q53" i="3"/>
  <c r="Q97" i="3" s="1"/>
  <c r="Q65" i="3"/>
  <c r="Q109" i="3" s="1"/>
  <c r="Q50" i="3"/>
  <c r="Q94" i="3" s="1"/>
  <c r="Q68" i="3"/>
  <c r="Q112" i="3" s="1"/>
  <c r="Q178" i="3"/>
  <c r="Q121" i="3"/>
  <c r="Q223" i="3"/>
  <c r="Q252" i="3"/>
  <c r="P33" i="5"/>
  <c r="P109" i="5"/>
  <c r="Q433" i="3"/>
  <c r="Q126" i="3"/>
  <c r="Q183" i="3"/>
  <c r="Q197" i="3"/>
  <c r="Q170" i="3"/>
  <c r="Q187" i="3"/>
  <c r="Q311" i="3"/>
  <c r="R3" i="3"/>
  <c r="R28" i="3" s="1"/>
  <c r="M11" i="9"/>
  <c r="M17" i="8"/>
  <c r="Q301" i="3"/>
  <c r="Q281" i="3"/>
  <c r="Q163" i="3"/>
  <c r="Q226" i="3"/>
  <c r="Q308" i="3"/>
  <c r="Q153" i="3"/>
  <c r="N8" i="5"/>
  <c r="O34" i="8"/>
  <c r="Q218" i="3"/>
  <c r="Q124" i="3"/>
  <c r="M15" i="8"/>
  <c r="M9" i="9"/>
  <c r="Q240" i="3"/>
  <c r="Q19" i="3"/>
  <c r="Q190" i="3"/>
  <c r="Q140" i="3"/>
  <c r="Q282" i="3"/>
  <c r="Q288" i="3"/>
  <c r="Q208" i="3"/>
  <c r="Q184" i="3"/>
  <c r="Q138" i="3"/>
  <c r="Q237" i="3"/>
  <c r="L277" i="4"/>
  <c r="L16" i="8"/>
  <c r="L10" i="9"/>
  <c r="P45" i="8"/>
  <c r="P56" i="8"/>
  <c r="P16" i="5"/>
  <c r="P92" i="5"/>
  <c r="P80" i="5"/>
  <c r="Q253" i="3"/>
  <c r="Q141" i="3"/>
  <c r="Q256" i="3"/>
  <c r="Q136" i="3"/>
  <c r="Q207" i="3"/>
  <c r="Q325" i="3"/>
  <c r="Q333" i="3"/>
  <c r="Q303" i="3"/>
  <c r="Q211" i="3"/>
  <c r="Q156" i="3"/>
  <c r="Q159" i="3"/>
  <c r="Q122" i="3"/>
  <c r="Q236" i="3"/>
  <c r="Q135" i="3"/>
  <c r="Q247" i="3"/>
  <c r="Q195" i="3"/>
  <c r="Q28" i="3"/>
  <c r="Q198" i="3"/>
  <c r="Q172" i="3"/>
  <c r="Q176" i="3"/>
  <c r="Q243" i="3"/>
  <c r="Q193" i="3"/>
  <c r="Q429" i="3"/>
  <c r="Q255" i="3"/>
  <c r="Q133" i="3"/>
  <c r="Q125" i="3"/>
  <c r="Q158" i="3"/>
  <c r="Q302" i="3"/>
  <c r="Q129" i="3"/>
  <c r="Q166" i="3"/>
  <c r="Q155" i="3"/>
  <c r="Q322" i="3"/>
  <c r="Q127" i="3"/>
  <c r="Q167" i="3"/>
  <c r="Q241" i="3"/>
  <c r="Q157" i="3"/>
  <c r="Q285" i="3"/>
  <c r="Q234" i="3"/>
  <c r="Q268" i="3"/>
  <c r="Q233" i="3"/>
  <c r="Q279" i="3"/>
  <c r="Q318" i="3"/>
  <c r="Q306" i="3"/>
  <c r="Q200" i="3"/>
  <c r="Q270" i="3"/>
  <c r="Q194" i="3"/>
  <c r="Q220" i="3"/>
  <c r="P59" i="8"/>
  <c r="Q316" i="3"/>
  <c r="Q324" i="3"/>
  <c r="Q274" i="3"/>
  <c r="Q164" i="3"/>
  <c r="Q278" i="3"/>
  <c r="Q196" i="3"/>
  <c r="Q239" i="3"/>
  <c r="Q300" i="3"/>
  <c r="Q147" i="3"/>
  <c r="Q435" i="3"/>
  <c r="Q191" i="3"/>
  <c r="Q130" i="3"/>
  <c r="Q137" i="3"/>
  <c r="Q251" i="3"/>
  <c r="Q219" i="3"/>
  <c r="Q174" i="3"/>
  <c r="Q231" i="3"/>
  <c r="Q4" i="3"/>
  <c r="Q242" i="3"/>
  <c r="Q181" i="3"/>
  <c r="Q152" i="3"/>
  <c r="Q151" i="3"/>
  <c r="Q273" i="3"/>
  <c r="Q230" i="3"/>
  <c r="Q264" i="3"/>
  <c r="Q154" i="3"/>
  <c r="Q312" i="3"/>
  <c r="Q3" i="5"/>
  <c r="Q109" i="5" s="1"/>
  <c r="Q291" i="3"/>
  <c r="Q260" i="3"/>
  <c r="Q224" i="3"/>
  <c r="Q171" i="3"/>
  <c r="Q145" i="3"/>
  <c r="Q221" i="3"/>
  <c r="Q215" i="3"/>
  <c r="Q177" i="3"/>
  <c r="Q144" i="3"/>
  <c r="Q210" i="3"/>
  <c r="Q238" i="3"/>
  <c r="Q214" i="3"/>
  <c r="Q173" i="3"/>
  <c r="Q139" i="3"/>
  <c r="P4" i="8"/>
  <c r="Q209" i="3"/>
  <c r="Q286" i="3"/>
  <c r="Q245" i="3"/>
  <c r="Q202" i="3"/>
  <c r="Q119" i="3"/>
  <c r="Q232" i="3"/>
  <c r="Q3" i="9"/>
  <c r="Q4" i="9" s="1"/>
  <c r="Q284" i="3"/>
  <c r="Q272" i="3"/>
  <c r="Q275" i="3"/>
  <c r="Q263" i="3"/>
  <c r="Q179" i="3"/>
  <c r="Q185" i="3"/>
  <c r="Q150" i="3"/>
  <c r="Q434" i="3"/>
  <c r="Q283" i="3"/>
  <c r="Q271" i="3"/>
  <c r="Q309" i="3"/>
  <c r="Q299" i="3"/>
  <c r="Q217" i="3"/>
  <c r="Q143" i="3"/>
  <c r="Q146" i="3"/>
  <c r="Q314" i="3"/>
  <c r="Q3" i="4"/>
  <c r="Q330" i="3"/>
  <c r="Q313" i="3"/>
  <c r="Q188" i="3"/>
  <c r="Q199" i="3"/>
  <c r="Q427" i="3"/>
  <c r="Q3" i="8"/>
  <c r="Q56" i="8" s="1"/>
  <c r="Q213" i="3"/>
  <c r="Q216" i="3"/>
  <c r="Q203" i="3"/>
  <c r="Q201" i="3"/>
  <c r="Q430" i="3"/>
  <c r="Q310" i="3"/>
  <c r="Q266" i="3"/>
  <c r="Q298" i="3"/>
  <c r="Q186" i="3"/>
  <c r="Q244" i="3"/>
  <c r="Q10" i="3"/>
  <c r="Q327" i="3"/>
  <c r="Q334" i="3"/>
  <c r="Q290" i="3"/>
  <c r="Q287" i="3"/>
  <c r="Q295" i="3"/>
  <c r="Q128" i="3"/>
  <c r="Q229" i="3"/>
  <c r="Q276" i="3"/>
  <c r="Q192" i="3"/>
  <c r="Q228" i="3"/>
  <c r="Q259" i="3"/>
  <c r="Q280" i="3"/>
  <c r="Q432" i="3"/>
  <c r="Q261" i="3"/>
  <c r="Q267" i="3"/>
  <c r="Q289" i="3"/>
  <c r="Q321" i="3"/>
  <c r="P67" i="8"/>
  <c r="P4" i="4"/>
  <c r="Q25" i="3"/>
  <c r="P64" i="8"/>
  <c r="P55" i="8"/>
  <c r="Q225" i="3"/>
  <c r="Q149" i="3"/>
  <c r="Q315" i="3"/>
  <c r="Q331" i="3"/>
  <c r="Q182" i="3"/>
  <c r="Q254" i="3"/>
  <c r="Q319" i="3"/>
  <c r="Q297" i="3"/>
  <c r="Q222" i="3"/>
  <c r="Q13" i="3"/>
  <c r="Q67" i="8" s="1"/>
  <c r="Q120" i="3"/>
  <c r="Q123" i="3"/>
  <c r="Q169" i="3"/>
  <c r="Q296" i="3"/>
  <c r="Q257" i="3"/>
  <c r="Q180" i="3"/>
  <c r="Q142" i="3"/>
  <c r="Q168" i="3"/>
  <c r="Q148" i="3"/>
  <c r="Q189" i="3"/>
  <c r="Q235" i="3"/>
  <c r="Q323" i="3"/>
  <c r="Q320" i="3"/>
  <c r="Q212" i="3"/>
  <c r="Q277" i="3"/>
  <c r="Q317" i="3"/>
  <c r="Q307" i="3"/>
  <c r="Q305" i="3"/>
  <c r="Q269" i="3"/>
  <c r="Q332" i="3"/>
  <c r="Q431" i="3"/>
  <c r="Q428" i="3"/>
  <c r="Q227" i="3"/>
  <c r="Q7" i="3"/>
  <c r="Q58" i="8" s="1"/>
  <c r="Q326" i="3"/>
  <c r="Q131" i="3"/>
  <c r="Q175" i="3"/>
  <c r="Q165" i="3"/>
  <c r="Q132" i="3"/>
  <c r="Q258" i="3"/>
  <c r="Q304" i="3"/>
  <c r="Q335" i="3"/>
  <c r="Q265" i="3"/>
  <c r="Q329" i="3"/>
  <c r="Q134" i="3"/>
  <c r="Q328" i="3"/>
  <c r="Q246" i="3"/>
  <c r="Q26" i="3"/>
  <c r="P48" i="8"/>
  <c r="P47" i="8"/>
  <c r="P40" i="8"/>
  <c r="P54" i="8"/>
  <c r="P65" i="8"/>
  <c r="O56" i="9"/>
  <c r="P48" i="9"/>
  <c r="M569" i="14"/>
  <c r="M568" i="14" s="1"/>
  <c r="K525" i="14"/>
  <c r="K533" i="14" s="1"/>
  <c r="K469" i="14"/>
  <c r="K477" i="14" s="1"/>
  <c r="K476" i="14" s="1"/>
  <c r="N282" i="14"/>
  <c r="O331" i="14"/>
  <c r="N332" i="14"/>
  <c r="N335" i="14" s="1"/>
  <c r="M258" i="14"/>
  <c r="M262" i="14" s="1"/>
  <c r="M241" i="14"/>
  <c r="L495" i="14"/>
  <c r="L493" i="14"/>
  <c r="L496" i="14"/>
  <c r="L494" i="14"/>
  <c r="M510" i="14"/>
  <c r="M517" i="14" s="1"/>
  <c r="M519" i="14" s="1"/>
  <c r="M454" i="14"/>
  <c r="M461" i="14" s="1"/>
  <c r="M463" i="14" s="1"/>
  <c r="M426" i="14"/>
  <c r="M433" i="14" s="1"/>
  <c r="M435" i="14" s="1"/>
  <c r="M398" i="14"/>
  <c r="M405" i="14" s="1"/>
  <c r="M482" i="14"/>
  <c r="M489" i="14" s="1"/>
  <c r="M491" i="14" s="1"/>
  <c r="N274" i="14"/>
  <c r="N307" i="14"/>
  <c r="N310" i="14" s="1"/>
  <c r="J449" i="14"/>
  <c r="J448" i="14" s="1"/>
  <c r="L467" i="14"/>
  <c r="L468" i="14"/>
  <c r="L465" i="14"/>
  <c r="L466" i="14"/>
  <c r="L407" i="14"/>
  <c r="L384" i="14"/>
  <c r="L439" i="14"/>
  <c r="L438" i="14"/>
  <c r="L440" i="14"/>
  <c r="L437" i="14"/>
  <c r="K411" i="14"/>
  <c r="K389" i="14" s="1"/>
  <c r="K410" i="14"/>
  <c r="K388" i="14" s="1"/>
  <c r="K409" i="14"/>
  <c r="K412" i="14"/>
  <c r="K390" i="14" s="1"/>
  <c r="K385" i="14"/>
  <c r="O356" i="14"/>
  <c r="N357" i="14"/>
  <c r="N360" i="14" s="1"/>
  <c r="O256" i="14"/>
  <c r="P600" i="14" s="1"/>
  <c r="N602" i="14"/>
  <c r="N257" i="14"/>
  <c r="L523" i="14"/>
  <c r="L522" i="14"/>
  <c r="L521" i="14"/>
  <c r="L524" i="14"/>
  <c r="I421" i="14"/>
  <c r="I393" i="14" s="1"/>
  <c r="I391" i="14"/>
  <c r="K497" i="14"/>
  <c r="K505" i="14" s="1"/>
  <c r="K504" i="14" s="1"/>
  <c r="J413" i="14"/>
  <c r="J387" i="14"/>
  <c r="K441" i="14"/>
  <c r="O511" i="14"/>
  <c r="O399" i="14"/>
  <c r="O483" i="14"/>
  <c r="O455" i="14"/>
  <c r="O273" i="14"/>
  <c r="P238" i="14"/>
  <c r="O272" i="14"/>
  <c r="O561" i="14"/>
  <c r="Q556" i="14"/>
  <c r="Q557" i="14"/>
  <c r="Q560" i="14"/>
  <c r="Q559" i="14"/>
  <c r="Q558" i="14"/>
  <c r="P556" i="14"/>
  <c r="P557" i="14"/>
  <c r="P560" i="14"/>
  <c r="P559" i="14"/>
  <c r="P558" i="14"/>
  <c r="P42" i="9"/>
  <c r="P4" i="9"/>
  <c r="Q240" i="14"/>
  <c r="N13" i="5"/>
  <c r="N22" i="9" s="1"/>
  <c r="N2" i="21"/>
  <c r="M2" i="22"/>
  <c r="Q2" i="20"/>
  <c r="Q54" i="21"/>
  <c r="Q27" i="21"/>
  <c r="Q31" i="21"/>
  <c r="Q49" i="21"/>
  <c r="Q4" i="21"/>
  <c r="Q64" i="21"/>
  <c r="Q22" i="21"/>
  <c r="R3" i="21"/>
  <c r="U3" i="20"/>
  <c r="Q3" i="22"/>
  <c r="Q8" i="22" s="1"/>
  <c r="S67" i="21" s="1"/>
  <c r="P4" i="22"/>
  <c r="T117" i="20"/>
  <c r="T116" i="20"/>
  <c r="S138" i="20"/>
  <c r="P25" i="21"/>
  <c r="T4" i="20"/>
  <c r="T160" i="20"/>
  <c r="N21" i="5"/>
  <c r="N25" i="5"/>
  <c r="M21" i="8"/>
  <c r="M18" i="9"/>
  <c r="O16" i="3"/>
  <c r="I14" i="27" s="1"/>
  <c r="I15" i="27" s="1"/>
  <c r="O2" i="9"/>
  <c r="O2" i="4"/>
  <c r="I1" i="27"/>
  <c r="O2" i="5"/>
  <c r="O2" i="8"/>
  <c r="P2" i="3"/>
  <c r="N281" i="4"/>
  <c r="N279" i="4"/>
  <c r="M20" i="8"/>
  <c r="M17" i="9"/>
  <c r="M280" i="4"/>
  <c r="M21" i="9"/>
  <c r="M24" i="8"/>
  <c r="M22" i="8"/>
  <c r="M19" i="9"/>
  <c r="M23" i="8"/>
  <c r="M20" i="9"/>
  <c r="P33" i="9"/>
  <c r="P34" i="8"/>
  <c r="P32" i="9"/>
  <c r="P33" i="8"/>
  <c r="R385" i="3"/>
  <c r="R62" i="5" s="1"/>
  <c r="R388" i="3"/>
  <c r="R65" i="5" s="1"/>
  <c r="R389" i="3"/>
  <c r="R66" i="5" s="1"/>
  <c r="R392" i="3"/>
  <c r="R69" i="5" s="1"/>
  <c r="R390" i="3"/>
  <c r="R67" i="5" s="1"/>
  <c r="R393" i="3"/>
  <c r="R70" i="5" s="1"/>
  <c r="R396" i="3"/>
  <c r="R73" i="5" s="1"/>
  <c r="R399" i="3"/>
  <c r="R76" i="5" s="1"/>
  <c r="R340" i="3"/>
  <c r="R341" i="3"/>
  <c r="R42" i="5" s="1"/>
  <c r="R386" i="3"/>
  <c r="R63" i="5" s="1"/>
  <c r="R394" i="3"/>
  <c r="R71" i="5" s="1"/>
  <c r="R400" i="3"/>
  <c r="R77" i="5" s="1"/>
  <c r="R345" i="3"/>
  <c r="R46" i="5" s="1"/>
  <c r="R343" i="3"/>
  <c r="R44" i="5" s="1"/>
  <c r="R342" i="3"/>
  <c r="R43" i="5" s="1"/>
  <c r="R349" i="3"/>
  <c r="R50" i="5" s="1"/>
  <c r="R346" i="3"/>
  <c r="R47" i="5" s="1"/>
  <c r="R350" i="3"/>
  <c r="R51" i="5" s="1"/>
  <c r="R354" i="3"/>
  <c r="R55" i="5" s="1"/>
  <c r="R355" i="3"/>
  <c r="R56" i="5" s="1"/>
  <c r="R347" i="3"/>
  <c r="R48" i="5" s="1"/>
  <c r="R352" i="3"/>
  <c r="R53" i="5" s="1"/>
  <c r="R398" i="3"/>
  <c r="R75" i="5" s="1"/>
  <c r="R387" i="3"/>
  <c r="R64" i="5" s="1"/>
  <c r="R401" i="3"/>
  <c r="R344" i="3"/>
  <c r="R45" i="5" s="1"/>
  <c r="R356" i="3"/>
  <c r="R57" i="5" s="1"/>
  <c r="R357" i="3"/>
  <c r="R391" i="3"/>
  <c r="R68" i="5" s="1"/>
  <c r="R348" i="3"/>
  <c r="R49" i="5" s="1"/>
  <c r="R395" i="3"/>
  <c r="R72" i="5" s="1"/>
  <c r="R358" i="3"/>
  <c r="R384" i="3"/>
  <c r="R351" i="3"/>
  <c r="R52" i="5" s="1"/>
  <c r="R402" i="3"/>
  <c r="M289" i="14" l="1"/>
  <c r="M291" i="14"/>
  <c r="N285" i="14"/>
  <c r="N290" i="14" s="1"/>
  <c r="N292" i="14" s="1"/>
  <c r="N260" i="14"/>
  <c r="M339" i="14"/>
  <c r="M341" i="14"/>
  <c r="M266" i="14"/>
  <c r="M244" i="14"/>
  <c r="M314" i="14"/>
  <c r="M316" i="14"/>
  <c r="M364" i="14"/>
  <c r="M366" i="14"/>
  <c r="O447" i="14"/>
  <c r="N358" i="14"/>
  <c r="N362" i="14" s="1"/>
  <c r="N365" i="14"/>
  <c r="N367" i="14" s="1"/>
  <c r="N333" i="14"/>
  <c r="N337" i="14" s="1"/>
  <c r="N340" i="14"/>
  <c r="N342" i="14" s="1"/>
  <c r="N308" i="14"/>
  <c r="N312" i="14" s="1"/>
  <c r="N315" i="14"/>
  <c r="N317" i="14" s="1"/>
  <c r="M264" i="14"/>
  <c r="N283" i="14"/>
  <c r="N287" i="14" s="1"/>
  <c r="R42" i="21"/>
  <c r="U137" i="20" s="1"/>
  <c r="R36" i="21"/>
  <c r="R59" i="21"/>
  <c r="U146" i="20" s="1"/>
  <c r="H420" i="14"/>
  <c r="H392" i="14" s="1"/>
  <c r="O567" i="14"/>
  <c r="O475" i="14"/>
  <c r="O419" i="14"/>
  <c r="O503" i="14"/>
  <c r="Q29" i="5"/>
  <c r="O531" i="14"/>
  <c r="O612" i="14"/>
  <c r="P529" i="14"/>
  <c r="P417" i="14"/>
  <c r="P565" i="14"/>
  <c r="P445" i="14"/>
  <c r="P446" i="14"/>
  <c r="P418" i="14"/>
  <c r="P419" i="14" s="1"/>
  <c r="P610" i="14"/>
  <c r="P566" i="14"/>
  <c r="P530" i="14"/>
  <c r="P501" i="14"/>
  <c r="P611" i="14"/>
  <c r="P473" i="14"/>
  <c r="P502" i="14"/>
  <c r="P474" i="14"/>
  <c r="O427" i="14"/>
  <c r="O374" i="14"/>
  <c r="O324" i="14"/>
  <c r="O299" i="14"/>
  <c r="O349" i="14"/>
  <c r="P322" i="14"/>
  <c r="P323" i="14"/>
  <c r="P347" i="14"/>
  <c r="P348" i="14"/>
  <c r="P372" i="14"/>
  <c r="P373" i="14"/>
  <c r="P297" i="14"/>
  <c r="P298" i="14"/>
  <c r="R120" i="3"/>
  <c r="O220" i="4"/>
  <c r="O265" i="4" s="1"/>
  <c r="R324" i="3"/>
  <c r="R143" i="3"/>
  <c r="R208" i="3"/>
  <c r="O138" i="4"/>
  <c r="O183" i="4" s="1"/>
  <c r="O93" i="4" s="1"/>
  <c r="O202" i="4"/>
  <c r="O247" i="4" s="1"/>
  <c r="O123" i="4"/>
  <c r="O168" i="4" s="1"/>
  <c r="O78" i="4" s="1"/>
  <c r="O215" i="4"/>
  <c r="O260" i="4" s="1"/>
  <c r="O103" i="4"/>
  <c r="O148" i="4" s="1"/>
  <c r="O58" i="4" s="1"/>
  <c r="O227" i="4"/>
  <c r="O272" i="4" s="1"/>
  <c r="O218" i="4"/>
  <c r="O263" i="4" s="1"/>
  <c r="O132" i="4"/>
  <c r="O177" i="4" s="1"/>
  <c r="O87" i="4" s="1"/>
  <c r="O112" i="4"/>
  <c r="O157" i="4" s="1"/>
  <c r="O67" i="4" s="1"/>
  <c r="O108" i="4"/>
  <c r="O153" i="4" s="1"/>
  <c r="O63" i="4" s="1"/>
  <c r="O107" i="4"/>
  <c r="O152" i="4" s="1"/>
  <c r="O62" i="4" s="1"/>
  <c r="O192" i="4"/>
  <c r="O237" i="4" s="1"/>
  <c r="O208" i="4"/>
  <c r="O253" i="4" s="1"/>
  <c r="O134" i="4"/>
  <c r="O179" i="4" s="1"/>
  <c r="O89" i="4" s="1"/>
  <c r="O211" i="4"/>
  <c r="O256" i="4" s="1"/>
  <c r="O226" i="4"/>
  <c r="O271" i="4" s="1"/>
  <c r="O125" i="4"/>
  <c r="O170" i="4" s="1"/>
  <c r="O80" i="4" s="1"/>
  <c r="O191" i="4"/>
  <c r="O236" i="4" s="1"/>
  <c r="R130" i="3"/>
  <c r="R203" i="3"/>
  <c r="R27" i="3"/>
  <c r="N260" i="4"/>
  <c r="N153" i="4"/>
  <c r="N63" i="4" s="1"/>
  <c r="O102" i="4"/>
  <c r="O147" i="4" s="1"/>
  <c r="O57" i="4" s="1"/>
  <c r="O106" i="4"/>
  <c r="O151" i="4" s="1"/>
  <c r="O61" i="4" s="1"/>
  <c r="O189" i="4"/>
  <c r="O234" i="4" s="1"/>
  <c r="O99" i="4"/>
  <c r="O144" i="4" s="1"/>
  <c r="O54" i="4" s="1"/>
  <c r="O124" i="4"/>
  <c r="O169" i="4" s="1"/>
  <c r="O79" i="4" s="1"/>
  <c r="O126" i="4"/>
  <c r="O171" i="4" s="1"/>
  <c r="O81" i="4" s="1"/>
  <c r="O104" i="4"/>
  <c r="O149" i="4" s="1"/>
  <c r="O59" i="4" s="1"/>
  <c r="O197" i="4"/>
  <c r="O128" i="4"/>
  <c r="O173" i="4" s="1"/>
  <c r="O83" i="4" s="1"/>
  <c r="O118" i="4"/>
  <c r="O163" i="4" s="1"/>
  <c r="O73" i="4" s="1"/>
  <c r="R286" i="3"/>
  <c r="O203" i="4"/>
  <c r="O248" i="4" s="1"/>
  <c r="O111" i="4"/>
  <c r="O156" i="4" s="1"/>
  <c r="O66" i="4" s="1"/>
  <c r="O119" i="4"/>
  <c r="O164" i="4" s="1"/>
  <c r="O74" i="4" s="1"/>
  <c r="O135" i="4"/>
  <c r="O180" i="4" s="1"/>
  <c r="O90" i="4" s="1"/>
  <c r="O137" i="4"/>
  <c r="O182" i="4" s="1"/>
  <c r="O92" i="4" s="1"/>
  <c r="O206" i="4"/>
  <c r="O251" i="4" s="1"/>
  <c r="O109" i="4"/>
  <c r="O154" i="4" s="1"/>
  <c r="O64" i="4" s="1"/>
  <c r="O105" i="4"/>
  <c r="O150" i="4" s="1"/>
  <c r="O60" i="4" s="1"/>
  <c r="O117" i="4"/>
  <c r="O162" i="4" s="1"/>
  <c r="O72" i="4" s="1"/>
  <c r="N180" i="4"/>
  <c r="N90" i="4" s="1"/>
  <c r="O11" i="5"/>
  <c r="N148" i="4"/>
  <c r="N58" i="4" s="1"/>
  <c r="N156" i="4"/>
  <c r="N66" i="4" s="1"/>
  <c r="N164" i="4"/>
  <c r="N74" i="4" s="1"/>
  <c r="N169" i="4"/>
  <c r="N79" i="4" s="1"/>
  <c r="N151" i="4"/>
  <c r="N61" i="4" s="1"/>
  <c r="N177" i="4"/>
  <c r="N87" i="4" s="1"/>
  <c r="N251" i="4"/>
  <c r="O229" i="4"/>
  <c r="O274" i="4" s="1"/>
  <c r="O139" i="4"/>
  <c r="O184" i="4" s="1"/>
  <c r="O94" i="4" s="1"/>
  <c r="O133" i="4"/>
  <c r="O130" i="4"/>
  <c r="N147" i="4"/>
  <c r="N57" i="4" s="1"/>
  <c r="N247" i="4"/>
  <c r="O193" i="4"/>
  <c r="O199" i="4"/>
  <c r="O244" i="4" s="1"/>
  <c r="O207" i="4"/>
  <c r="O252" i="4" s="1"/>
  <c r="O198" i="4"/>
  <c r="O243" i="4" s="1"/>
  <c r="O210" i="4"/>
  <c r="O122" i="4"/>
  <c r="O167" i="4" s="1"/>
  <c r="O77" i="4" s="1"/>
  <c r="O204" i="4"/>
  <c r="O249" i="4" s="1"/>
  <c r="O212" i="4"/>
  <c r="O121" i="4"/>
  <c r="O194" i="4"/>
  <c r="O239" i="4" s="1"/>
  <c r="O221" i="4"/>
  <c r="O266" i="4" s="1"/>
  <c r="O205" i="4"/>
  <c r="O217" i="4"/>
  <c r="O262" i="4" s="1"/>
  <c r="O195" i="4"/>
  <c r="O240" i="4" s="1"/>
  <c r="O129" i="4"/>
  <c r="O174" i="4" s="1"/>
  <c r="O84" i="4" s="1"/>
  <c r="O131" i="4"/>
  <c r="O176" i="4" s="1"/>
  <c r="O86" i="4" s="1"/>
  <c r="O120" i="4"/>
  <c r="O165" i="4" s="1"/>
  <c r="O75" i="4" s="1"/>
  <c r="O9" i="5"/>
  <c r="N154" i="4"/>
  <c r="N64" i="4" s="1"/>
  <c r="N170" i="4"/>
  <c r="N80" i="4" s="1"/>
  <c r="N150" i="4"/>
  <c r="N60" i="4" s="1"/>
  <c r="O12" i="5"/>
  <c r="N234" i="4"/>
  <c r="N162" i="4"/>
  <c r="N72" i="4" s="1"/>
  <c r="N152" i="4"/>
  <c r="N62" i="4" s="1"/>
  <c r="N144" i="4"/>
  <c r="N54" i="4" s="1"/>
  <c r="N237" i="4"/>
  <c r="N149" i="4"/>
  <c r="N59" i="4" s="1"/>
  <c r="O214" i="4"/>
  <c r="O222" i="4"/>
  <c r="O267" i="4" s="1"/>
  <c r="O113" i="4"/>
  <c r="O158" i="4" s="1"/>
  <c r="O68" i="4" s="1"/>
  <c r="O110" i="4"/>
  <c r="O155" i="4" s="1"/>
  <c r="O65" i="4" s="1"/>
  <c r="O115" i="4"/>
  <c r="O160" i="4" s="1"/>
  <c r="O70" i="4" s="1"/>
  <c r="O223" i="4"/>
  <c r="O268" i="4" s="1"/>
  <c r="O136" i="4"/>
  <c r="O181" i="4" s="1"/>
  <c r="O91" i="4" s="1"/>
  <c r="O209" i="4"/>
  <c r="O224" i="4"/>
  <c r="O200" i="4"/>
  <c r="O245" i="4" s="1"/>
  <c r="O225" i="4"/>
  <c r="O270" i="4" s="1"/>
  <c r="O127" i="4"/>
  <c r="O172" i="4" s="1"/>
  <c r="O82" i="4" s="1"/>
  <c r="O213" i="4"/>
  <c r="O258" i="4" s="1"/>
  <c r="O101" i="4"/>
  <c r="O146" i="4" s="1"/>
  <c r="O56" i="4" s="1"/>
  <c r="O201" i="4"/>
  <c r="O246" i="4" s="1"/>
  <c r="O114" i="4"/>
  <c r="O196" i="4"/>
  <c r="O216" i="4"/>
  <c r="O261" i="4" s="1"/>
  <c r="O219" i="4"/>
  <c r="O264" i="4" s="1"/>
  <c r="O228" i="4"/>
  <c r="O116" i="4"/>
  <c r="O161" i="4" s="1"/>
  <c r="O71" i="4" s="1"/>
  <c r="J603" i="14"/>
  <c r="J605" i="14" s="1"/>
  <c r="R308" i="3"/>
  <c r="R222" i="3"/>
  <c r="R168" i="3"/>
  <c r="R170" i="3"/>
  <c r="R278" i="3"/>
  <c r="R252" i="3"/>
  <c r="R332" i="3"/>
  <c r="Q4" i="4"/>
  <c r="Q12" i="4"/>
  <c r="Q13" i="4"/>
  <c r="Q11" i="4"/>
  <c r="Q14" i="4"/>
  <c r="Q17" i="4"/>
  <c r="Q16" i="4"/>
  <c r="Q18" i="4"/>
  <c r="Q20" i="4"/>
  <c r="Q19" i="4"/>
  <c r="Q21" i="4"/>
  <c r="Q22" i="4"/>
  <c r="Q25" i="4"/>
  <c r="Q23" i="4"/>
  <c r="Q26" i="4"/>
  <c r="Q27" i="4"/>
  <c r="Q15" i="4"/>
  <c r="Q24" i="4"/>
  <c r="Q28" i="4"/>
  <c r="Q30" i="4"/>
  <c r="Q31" i="4"/>
  <c r="Q32" i="4"/>
  <c r="Q29" i="4"/>
  <c r="Q37" i="4"/>
  <c r="Q38" i="4"/>
  <c r="Q34" i="4"/>
  <c r="Q35" i="4"/>
  <c r="Q39" i="4"/>
  <c r="Q36" i="4"/>
  <c r="Q44" i="4"/>
  <c r="Q48" i="4"/>
  <c r="Q33" i="4"/>
  <c r="Q42" i="4"/>
  <c r="Q45" i="4"/>
  <c r="Q41" i="4"/>
  <c r="Q46" i="4"/>
  <c r="Q40" i="4"/>
  <c r="Q47" i="4"/>
  <c r="Q49" i="4"/>
  <c r="Q43" i="4"/>
  <c r="R157" i="3"/>
  <c r="R297" i="3"/>
  <c r="R331" i="3"/>
  <c r="R317" i="3"/>
  <c r="R139" i="3"/>
  <c r="R304" i="3"/>
  <c r="R174" i="3"/>
  <c r="R236" i="3"/>
  <c r="R280" i="3"/>
  <c r="R301" i="3"/>
  <c r="R227" i="3"/>
  <c r="R430" i="3"/>
  <c r="R281" i="3"/>
  <c r="R289" i="3"/>
  <c r="R207" i="3"/>
  <c r="R306" i="3"/>
  <c r="R154" i="3"/>
  <c r="R144" i="3"/>
  <c r="R189" i="3"/>
  <c r="R178" i="3"/>
  <c r="R183" i="3"/>
  <c r="R239" i="3"/>
  <c r="R119" i="3"/>
  <c r="R3" i="9"/>
  <c r="R42" i="9" s="1"/>
  <c r="R246" i="3"/>
  <c r="R199" i="3"/>
  <c r="R121" i="3"/>
  <c r="R148" i="3"/>
  <c r="R153" i="3"/>
  <c r="R187" i="3"/>
  <c r="R229" i="3"/>
  <c r="R298" i="3"/>
  <c r="R151" i="3"/>
  <c r="R277" i="3"/>
  <c r="R283" i="3"/>
  <c r="R150" i="3"/>
  <c r="R435" i="3"/>
  <c r="R312" i="3"/>
  <c r="R218" i="3"/>
  <c r="R213" i="3"/>
  <c r="R125" i="3"/>
  <c r="R273" i="3"/>
  <c r="P56" i="9"/>
  <c r="Q59" i="8"/>
  <c r="R214" i="3"/>
  <c r="R209" i="3"/>
  <c r="R327" i="3"/>
  <c r="R279" i="3"/>
  <c r="R164" i="3"/>
  <c r="R254" i="3"/>
  <c r="R290" i="3"/>
  <c r="R158" i="3"/>
  <c r="R284" i="3"/>
  <c r="R264" i="3"/>
  <c r="R179" i="3"/>
  <c r="R171" i="3"/>
  <c r="R305" i="3"/>
  <c r="R221" i="3"/>
  <c r="R241" i="3"/>
  <c r="R182" i="3"/>
  <c r="R334" i="3"/>
  <c r="R335" i="3"/>
  <c r="R240" i="3"/>
  <c r="R244" i="3"/>
  <c r="R172" i="3"/>
  <c r="R197" i="3"/>
  <c r="R185" i="3"/>
  <c r="R122" i="3"/>
  <c r="R427" i="3"/>
  <c r="R3" i="5"/>
  <c r="R4" i="5" s="1"/>
  <c r="R300" i="3"/>
  <c r="R253" i="3"/>
  <c r="Q285" i="4"/>
  <c r="R26" i="3"/>
  <c r="R32" i="3"/>
  <c r="R76" i="3" s="1"/>
  <c r="R33" i="3"/>
  <c r="R77" i="3" s="1"/>
  <c r="R34" i="3"/>
  <c r="R37" i="3"/>
  <c r="R81" i="3" s="1"/>
  <c r="R36" i="3"/>
  <c r="R80" i="3" s="1"/>
  <c r="R39" i="3"/>
  <c r="R83" i="3" s="1"/>
  <c r="R43" i="3"/>
  <c r="R87" i="3" s="1"/>
  <c r="R40" i="3"/>
  <c r="R84" i="3" s="1"/>
  <c r="R46" i="3"/>
  <c r="R90" i="3" s="1"/>
  <c r="R44" i="3"/>
  <c r="R88" i="3" s="1"/>
  <c r="R47" i="3"/>
  <c r="R91" i="3" s="1"/>
  <c r="R51" i="3"/>
  <c r="R95" i="3" s="1"/>
  <c r="R35" i="3"/>
  <c r="R38" i="3"/>
  <c r="R82" i="3" s="1"/>
  <c r="R48" i="3"/>
  <c r="R92" i="3" s="1"/>
  <c r="R50" i="3"/>
  <c r="R94" i="3" s="1"/>
  <c r="R54" i="3"/>
  <c r="R98" i="3" s="1"/>
  <c r="R41" i="3"/>
  <c r="R85" i="3" s="1"/>
  <c r="R45" i="3"/>
  <c r="R89" i="3" s="1"/>
  <c r="R56" i="3"/>
  <c r="R100" i="3" s="1"/>
  <c r="R58" i="3"/>
  <c r="R102" i="3" s="1"/>
  <c r="R62" i="3"/>
  <c r="R106" i="3" s="1"/>
  <c r="R66" i="3"/>
  <c r="R110" i="3" s="1"/>
  <c r="R70" i="3"/>
  <c r="R114" i="3" s="1"/>
  <c r="R42" i="3"/>
  <c r="R86" i="3" s="1"/>
  <c r="R53" i="3"/>
  <c r="R97" i="3" s="1"/>
  <c r="R57" i="3"/>
  <c r="R101" i="3" s="1"/>
  <c r="R61" i="3"/>
  <c r="R105" i="3" s="1"/>
  <c r="R65" i="3"/>
  <c r="R109" i="3" s="1"/>
  <c r="R69" i="3"/>
  <c r="R113" i="3" s="1"/>
  <c r="R55" i="3"/>
  <c r="R99" i="3" s="1"/>
  <c r="R63" i="3"/>
  <c r="R107" i="3" s="1"/>
  <c r="R64" i="3"/>
  <c r="R108" i="3" s="1"/>
  <c r="R49" i="3"/>
  <c r="R93" i="3" s="1"/>
  <c r="R59" i="3"/>
  <c r="R103" i="3" s="1"/>
  <c r="R67" i="3"/>
  <c r="R111" i="3" s="1"/>
  <c r="R52" i="3"/>
  <c r="R96" i="3" s="1"/>
  <c r="R60" i="3"/>
  <c r="R104" i="3" s="1"/>
  <c r="R68" i="3"/>
  <c r="R112" i="3" s="1"/>
  <c r="R71" i="3"/>
  <c r="R115" i="3" s="1"/>
  <c r="R31" i="3"/>
  <c r="R75" i="3" s="1"/>
  <c r="R235" i="3"/>
  <c r="R4" i="3"/>
  <c r="R147" i="3"/>
  <c r="R233" i="3"/>
  <c r="R129" i="3"/>
  <c r="R310" i="3"/>
  <c r="R175" i="3"/>
  <c r="R282" i="3"/>
  <c r="R196" i="3"/>
  <c r="R433" i="3"/>
  <c r="R303" i="3"/>
  <c r="R295" i="3"/>
  <c r="R202" i="3"/>
  <c r="R152" i="3"/>
  <c r="R434" i="3"/>
  <c r="R288" i="3"/>
  <c r="R242" i="3"/>
  <c r="R191" i="3"/>
  <c r="R195" i="3"/>
  <c r="R145" i="3"/>
  <c r="R7" i="3"/>
  <c r="R59" i="8" s="1"/>
  <c r="R326" i="3"/>
  <c r="R330" i="3"/>
  <c r="R232" i="3"/>
  <c r="R201" i="3"/>
  <c r="R262" i="3"/>
  <c r="R285" i="3"/>
  <c r="R142" i="3"/>
  <c r="R146" i="3"/>
  <c r="R333" i="3"/>
  <c r="S3" i="3"/>
  <c r="S28" i="3" s="1"/>
  <c r="R22" i="3"/>
  <c r="R429" i="3"/>
  <c r="R296" i="3"/>
  <c r="R259" i="3"/>
  <c r="R212" i="3"/>
  <c r="R237" i="3"/>
  <c r="R238" i="3"/>
  <c r="R245" i="3"/>
  <c r="R124" i="3"/>
  <c r="R128" i="3"/>
  <c r="R260" i="3"/>
  <c r="R432" i="3"/>
  <c r="R299" i="3"/>
  <c r="R268" i="3"/>
  <c r="R132" i="3"/>
  <c r="R3" i="4"/>
  <c r="R313" i="3"/>
  <c r="R216" i="3"/>
  <c r="R220" i="3"/>
  <c r="R269" i="3"/>
  <c r="R149" i="3"/>
  <c r="R200" i="3"/>
  <c r="R176" i="3"/>
  <c r="R10" i="3"/>
  <c r="R307" i="3"/>
  <c r="R276" i="3"/>
  <c r="R247" i="3"/>
  <c r="R328" i="3"/>
  <c r="R274" i="3"/>
  <c r="R275" i="3"/>
  <c r="R228" i="3"/>
  <c r="R291" i="3"/>
  <c r="R188" i="3"/>
  <c r="R194" i="3"/>
  <c r="R192" i="3"/>
  <c r="R166" i="3"/>
  <c r="R131" i="3"/>
  <c r="R137" i="3"/>
  <c r="R135" i="3"/>
  <c r="R19" i="3"/>
  <c r="R318" i="3"/>
  <c r="R323" i="3"/>
  <c r="R321" i="3"/>
  <c r="R431" i="3"/>
  <c r="R309" i="3"/>
  <c r="R230" i="3"/>
  <c r="R263" i="3"/>
  <c r="R234" i="3"/>
  <c r="R219" i="3"/>
  <c r="R225" i="3"/>
  <c r="R223" i="3"/>
  <c r="R198" i="3"/>
  <c r="R134" i="3"/>
  <c r="R140" i="3"/>
  <c r="R138" i="3"/>
  <c r="R141" i="3"/>
  <c r="R25" i="3"/>
  <c r="R256" i="3"/>
  <c r="R311" i="3"/>
  <c r="R267" i="3"/>
  <c r="R302" i="3"/>
  <c r="R159" i="3"/>
  <c r="R126" i="3"/>
  <c r="R127" i="3"/>
  <c r="R428" i="3"/>
  <c r="R271" i="3"/>
  <c r="R287" i="3"/>
  <c r="R258" i="3"/>
  <c r="R169" i="3"/>
  <c r="R173" i="3"/>
  <c r="R13" i="3"/>
  <c r="R68" i="8" s="1"/>
  <c r="R265" i="3"/>
  <c r="R210" i="3"/>
  <c r="R156" i="3"/>
  <c r="R163" i="3"/>
  <c r="R325" i="3"/>
  <c r="R329" i="3"/>
  <c r="R3" i="8"/>
  <c r="R40" i="8" s="1"/>
  <c r="R322" i="3"/>
  <c r="R224" i="3"/>
  <c r="R231" i="3"/>
  <c r="R177" i="3"/>
  <c r="R181" i="3"/>
  <c r="R243" i="3"/>
  <c r="R193" i="3"/>
  <c r="R167" i="3"/>
  <c r="R165" i="3"/>
  <c r="R133" i="3"/>
  <c r="R315" i="3"/>
  <c r="R314" i="3"/>
  <c r="R319" i="3"/>
  <c r="R251" i="3"/>
  <c r="R257" i="3"/>
  <c r="R255" i="3"/>
  <c r="R226" i="3"/>
  <c r="R180" i="3"/>
  <c r="R186" i="3"/>
  <c r="R184" i="3"/>
  <c r="R155" i="3"/>
  <c r="R123" i="3"/>
  <c r="R136" i="3"/>
  <c r="R316" i="3"/>
  <c r="J2" i="27"/>
  <c r="J3" i="27" s="1"/>
  <c r="R320" i="3"/>
  <c r="R266" i="3"/>
  <c r="R272" i="3"/>
  <c r="R270" i="3"/>
  <c r="R261" i="3"/>
  <c r="R211" i="3"/>
  <c r="R217" i="3"/>
  <c r="R215" i="3"/>
  <c r="R190" i="3"/>
  <c r="N9" i="9"/>
  <c r="N15" i="8"/>
  <c r="N11" i="9"/>
  <c r="N17" i="8"/>
  <c r="O8" i="5"/>
  <c r="Q16" i="5"/>
  <c r="Q92" i="5"/>
  <c r="Q80" i="5"/>
  <c r="M277" i="4"/>
  <c r="M16" i="8"/>
  <c r="M10" i="9"/>
  <c r="Q54" i="8"/>
  <c r="Q64" i="8"/>
  <c r="Q47" i="8"/>
  <c r="Q48" i="9"/>
  <c r="Q42" i="9"/>
  <c r="Q55" i="8"/>
  <c r="Q68" i="8"/>
  <c r="Q45" i="8"/>
  <c r="Q63" i="8"/>
  <c r="Q65" i="8"/>
  <c r="Q40" i="8"/>
  <c r="Q4" i="8"/>
  <c r="Q48" i="8"/>
  <c r="Q33" i="5"/>
  <c r="Q4" i="5"/>
  <c r="Q47" i="9"/>
  <c r="Q104" i="5"/>
  <c r="Q34" i="8" s="1"/>
  <c r="N569" i="14"/>
  <c r="N568" i="14" s="1"/>
  <c r="K532" i="14"/>
  <c r="O274" i="14"/>
  <c r="I420" i="14"/>
  <c r="I392" i="14" s="1"/>
  <c r="P483" i="14"/>
  <c r="P455" i="14"/>
  <c r="P511" i="14"/>
  <c r="P399" i="14"/>
  <c r="Q238" i="14"/>
  <c r="P273" i="14"/>
  <c r="P272" i="14"/>
  <c r="M439" i="14"/>
  <c r="M437" i="14"/>
  <c r="M438" i="14"/>
  <c r="M440" i="14"/>
  <c r="J421" i="14"/>
  <c r="J393" i="14" s="1"/>
  <c r="J391" i="14"/>
  <c r="L525" i="14"/>
  <c r="L533" i="14" s="1"/>
  <c r="L532" i="14" s="1"/>
  <c r="O357" i="14"/>
  <c r="O360" i="14" s="1"/>
  <c r="P356" i="14"/>
  <c r="M467" i="14"/>
  <c r="M468" i="14"/>
  <c r="M465" i="14"/>
  <c r="M466" i="14"/>
  <c r="O282" i="14"/>
  <c r="P256" i="14"/>
  <c r="Q600" i="14" s="1"/>
  <c r="O602" i="14"/>
  <c r="O257" i="14"/>
  <c r="L469" i="14"/>
  <c r="O307" i="14"/>
  <c r="O310" i="14" s="1"/>
  <c r="M495" i="14"/>
  <c r="M496" i="14"/>
  <c r="M494" i="14"/>
  <c r="M493" i="14"/>
  <c r="M523" i="14"/>
  <c r="M524" i="14"/>
  <c r="M522" i="14"/>
  <c r="M521" i="14"/>
  <c r="L497" i="14"/>
  <c r="L505" i="14" s="1"/>
  <c r="L504" i="14" s="1"/>
  <c r="N258" i="14"/>
  <c r="N262" i="14" s="1"/>
  <c r="N241" i="14"/>
  <c r="K413" i="14"/>
  <c r="K387" i="14"/>
  <c r="L411" i="14"/>
  <c r="L389" i="14" s="1"/>
  <c r="L409" i="14"/>
  <c r="L410" i="14"/>
  <c r="L388" i="14" s="1"/>
  <c r="L412" i="14"/>
  <c r="L390" i="14" s="1"/>
  <c r="L385" i="14"/>
  <c r="K449" i="14"/>
  <c r="K448" i="14" s="1"/>
  <c r="L441" i="14"/>
  <c r="M407" i="14"/>
  <c r="M384" i="14"/>
  <c r="N482" i="14"/>
  <c r="N489" i="14" s="1"/>
  <c r="N491" i="14" s="1"/>
  <c r="N398" i="14"/>
  <c r="N405" i="14" s="1"/>
  <c r="N510" i="14"/>
  <c r="N517" i="14" s="1"/>
  <c r="N519" i="14" s="1"/>
  <c r="N454" i="14"/>
  <c r="N461" i="14" s="1"/>
  <c r="N463" i="14" s="1"/>
  <c r="N426" i="14"/>
  <c r="N433" i="14" s="1"/>
  <c r="N435" i="14" s="1"/>
  <c r="O332" i="14"/>
  <c r="O335" i="14" s="1"/>
  <c r="P331" i="14"/>
  <c r="Q561" i="14"/>
  <c r="P561" i="14"/>
  <c r="O13" i="5"/>
  <c r="O2" i="21"/>
  <c r="N2" i="22"/>
  <c r="R2" i="20"/>
  <c r="U160" i="20"/>
  <c r="U159" i="20"/>
  <c r="U4" i="20"/>
  <c r="S3" i="21"/>
  <c r="R3" i="22"/>
  <c r="R8" i="22" s="1"/>
  <c r="T67" i="21" s="1"/>
  <c r="Q4" i="22"/>
  <c r="V3" i="20"/>
  <c r="U117" i="20"/>
  <c r="U116" i="20"/>
  <c r="R22" i="21"/>
  <c r="R49" i="21"/>
  <c r="R64" i="21"/>
  <c r="U136" i="20"/>
  <c r="R27" i="21"/>
  <c r="R31" i="21"/>
  <c r="R4" i="21"/>
  <c r="R54" i="21"/>
  <c r="T138" i="20"/>
  <c r="Q25" i="21"/>
  <c r="O242" i="4"/>
  <c r="N26" i="8"/>
  <c r="N17" i="9"/>
  <c r="N20" i="8"/>
  <c r="P16" i="3"/>
  <c r="P2" i="8"/>
  <c r="P2" i="5"/>
  <c r="Q2" i="3"/>
  <c r="P2" i="9"/>
  <c r="P2" i="4"/>
  <c r="O281" i="4"/>
  <c r="O279" i="4"/>
  <c r="N22" i="8"/>
  <c r="N19" i="9"/>
  <c r="N24" i="8"/>
  <c r="N280" i="4"/>
  <c r="N21" i="9"/>
  <c r="N21" i="8"/>
  <c r="N18" i="9"/>
  <c r="O21" i="5"/>
  <c r="O25" i="5"/>
  <c r="N23" i="8"/>
  <c r="N20" i="9"/>
  <c r="S402" i="3"/>
  <c r="S385" i="3"/>
  <c r="S62" i="5" s="1"/>
  <c r="S400" i="3"/>
  <c r="S77" i="5" s="1"/>
  <c r="S342" i="3"/>
  <c r="S43" i="5" s="1"/>
  <c r="S393" i="3"/>
  <c r="S70" i="5" s="1"/>
  <c r="S396" i="3"/>
  <c r="S73" i="5" s="1"/>
  <c r="S401" i="3"/>
  <c r="S394" i="3"/>
  <c r="S71" i="5" s="1"/>
  <c r="S340" i="3"/>
  <c r="S348" i="3"/>
  <c r="S49" i="5" s="1"/>
  <c r="S352" i="3"/>
  <c r="S53" i="5" s="1"/>
  <c r="S356" i="3"/>
  <c r="S57" i="5" s="1"/>
  <c r="S349" i="3"/>
  <c r="S50" i="5" s="1"/>
  <c r="S351" i="3"/>
  <c r="S52" i="5" s="1"/>
  <c r="S354" i="3"/>
  <c r="S55" i="5" s="1"/>
  <c r="S358" i="3"/>
  <c r="S391" i="3"/>
  <c r="S68" i="5" s="1"/>
  <c r="S346" i="3"/>
  <c r="S47" i="5" s="1"/>
  <c r="S355" i="3"/>
  <c r="S56" i="5" s="1"/>
  <c r="S350" i="3"/>
  <c r="S51" i="5" s="1"/>
  <c r="S357" i="3"/>
  <c r="S398" i="3"/>
  <c r="S75" i="5" s="1"/>
  <c r="S395" i="3"/>
  <c r="S72" i="5" s="1"/>
  <c r="S399" i="3"/>
  <c r="S76" i="5" s="1"/>
  <c r="Q33" i="8"/>
  <c r="Q32" i="9"/>
  <c r="N289" i="14" l="1"/>
  <c r="N291" i="14"/>
  <c r="N266" i="14"/>
  <c r="N244" i="14"/>
  <c r="O260" i="14"/>
  <c r="O265" i="14" s="1"/>
  <c r="O267" i="14" s="1"/>
  <c r="S341" i="3"/>
  <c r="S42" i="5" s="1"/>
  <c r="N265" i="14"/>
  <c r="N267" i="14" s="1"/>
  <c r="N364" i="14"/>
  <c r="N366" i="14"/>
  <c r="S343" i="3"/>
  <c r="S44" i="5" s="1"/>
  <c r="S347" i="3"/>
  <c r="S48" i="5" s="1"/>
  <c r="S344" i="3"/>
  <c r="S45" i="5" s="1"/>
  <c r="S390" i="3"/>
  <c r="S67" i="5" s="1"/>
  <c r="O285" i="14"/>
  <c r="O290" i="14" s="1"/>
  <c r="O292" i="14" s="1"/>
  <c r="R79" i="3"/>
  <c r="N314" i="14"/>
  <c r="N316" i="14"/>
  <c r="S384" i="3"/>
  <c r="S345" i="3"/>
  <c r="S46" i="5" s="1"/>
  <c r="S392" i="3"/>
  <c r="S69" i="5" s="1"/>
  <c r="S387" i="3"/>
  <c r="S64" i="5" s="1"/>
  <c r="S389" i="3"/>
  <c r="S66" i="5" s="1"/>
  <c r="S388" i="3"/>
  <c r="S65" i="5" s="1"/>
  <c r="S386" i="3"/>
  <c r="S63" i="5" s="1"/>
  <c r="R78" i="3"/>
  <c r="N339" i="14"/>
  <c r="N341" i="14"/>
  <c r="O358" i="14"/>
  <c r="O362" i="14" s="1"/>
  <c r="O365" i="14"/>
  <c r="O367" i="14" s="1"/>
  <c r="O333" i="14"/>
  <c r="O340" i="14"/>
  <c r="O342" i="14" s="1"/>
  <c r="O308" i="14"/>
  <c r="O312" i="14" s="1"/>
  <c r="O315" i="14"/>
  <c r="O317" i="14" s="1"/>
  <c r="N264" i="14"/>
  <c r="P612" i="14"/>
  <c r="O283" i="14"/>
  <c r="P531" i="14"/>
  <c r="P567" i="14"/>
  <c r="Q565" i="14"/>
  <c r="Q445" i="14"/>
  <c r="Q529" i="14"/>
  <c r="Q417" i="14"/>
  <c r="Q530" i="14"/>
  <c r="Q566" i="14"/>
  <c r="Q610" i="14"/>
  <c r="Q446" i="14"/>
  <c r="Q418" i="14"/>
  <c r="Q611" i="14"/>
  <c r="Q473" i="14"/>
  <c r="Q501" i="14"/>
  <c r="Q502" i="14"/>
  <c r="Q474" i="14"/>
  <c r="P475" i="14"/>
  <c r="P374" i="14"/>
  <c r="P324" i="14"/>
  <c r="P503" i="14"/>
  <c r="P447" i="14"/>
  <c r="P427" i="14"/>
  <c r="P299" i="14"/>
  <c r="P349" i="14"/>
  <c r="Q322" i="14"/>
  <c r="Q323" i="14"/>
  <c r="Q347" i="14"/>
  <c r="Q348" i="14"/>
  <c r="Q372" i="14"/>
  <c r="Q373" i="14"/>
  <c r="Q297" i="14"/>
  <c r="Q298" i="14"/>
  <c r="P202" i="4"/>
  <c r="P247" i="4" s="1"/>
  <c r="J604" i="14"/>
  <c r="J606" i="14" s="1"/>
  <c r="P116" i="4"/>
  <c r="P161" i="4" s="1"/>
  <c r="P71" i="4" s="1"/>
  <c r="P196" i="4"/>
  <c r="P241" i="4" s="1"/>
  <c r="P213" i="4"/>
  <c r="P258" i="4" s="1"/>
  <c r="P224" i="4"/>
  <c r="P269" i="4" s="1"/>
  <c r="P115" i="4"/>
  <c r="P160" i="4" s="1"/>
  <c r="P70" i="4" s="1"/>
  <c r="P214" i="4"/>
  <c r="P259" i="4" s="1"/>
  <c r="P104" i="4"/>
  <c r="P149" i="4" s="1"/>
  <c r="P59" i="4" s="1"/>
  <c r="P220" i="4"/>
  <c r="P265" i="4" s="1"/>
  <c r="S138" i="3"/>
  <c r="P120" i="4"/>
  <c r="P165" i="4" s="1"/>
  <c r="P75" i="4" s="1"/>
  <c r="P217" i="4"/>
  <c r="P262" i="4" s="1"/>
  <c r="P121" i="4"/>
  <c r="P166" i="4" s="1"/>
  <c r="P76" i="4" s="1"/>
  <c r="P210" i="4"/>
  <c r="P255" i="4" s="1"/>
  <c r="P130" i="4"/>
  <c r="P175" i="4" s="1"/>
  <c r="P85" i="4" s="1"/>
  <c r="P112" i="4"/>
  <c r="P157" i="4" s="1"/>
  <c r="P67" i="4" s="1"/>
  <c r="P105" i="4"/>
  <c r="P150" i="4" s="1"/>
  <c r="P60" i="4" s="1"/>
  <c r="P206" i="4"/>
  <c r="P251" i="4" s="1"/>
  <c r="P125" i="4"/>
  <c r="P170" i="4" s="1"/>
  <c r="P80" i="4" s="1"/>
  <c r="S25" i="3"/>
  <c r="P128" i="4"/>
  <c r="P173" i="4" s="1"/>
  <c r="P83" i="4" s="1"/>
  <c r="P11" i="5"/>
  <c r="S26" i="3"/>
  <c r="P222" i="4"/>
  <c r="P267" i="4" s="1"/>
  <c r="P107" i="4"/>
  <c r="P152" i="4" s="1"/>
  <c r="P62" i="4" s="1"/>
  <c r="P225" i="4"/>
  <c r="P270" i="4" s="1"/>
  <c r="P223" i="4"/>
  <c r="P268" i="4" s="1"/>
  <c r="O241" i="4"/>
  <c r="P228" i="4"/>
  <c r="P114" i="4"/>
  <c r="P127" i="4"/>
  <c r="P172" i="4" s="1"/>
  <c r="P82" i="4" s="1"/>
  <c r="P209" i="4"/>
  <c r="P254" i="4" s="1"/>
  <c r="P110" i="4"/>
  <c r="P155" i="4" s="1"/>
  <c r="P65" i="4" s="1"/>
  <c r="P197" i="4"/>
  <c r="P211" i="4"/>
  <c r="P256" i="4" s="1"/>
  <c r="P135" i="4"/>
  <c r="P180" i="4" s="1"/>
  <c r="P90" i="4" s="1"/>
  <c r="P124" i="4"/>
  <c r="P131" i="4"/>
  <c r="P176" i="4" s="1"/>
  <c r="P86" i="4" s="1"/>
  <c r="P205" i="4"/>
  <c r="P250" i="4" s="1"/>
  <c r="P212" i="4"/>
  <c r="P257" i="4" s="1"/>
  <c r="P198" i="4"/>
  <c r="P243" i="4" s="1"/>
  <c r="P193" i="4"/>
  <c r="P133" i="4"/>
  <c r="P178" i="4" s="1"/>
  <c r="P88" i="4" s="1"/>
  <c r="P208" i="4"/>
  <c r="P253" i="4" s="1"/>
  <c r="P132" i="4"/>
  <c r="P177" i="4" s="1"/>
  <c r="P87" i="4" s="1"/>
  <c r="P227" i="4"/>
  <c r="P137" i="4"/>
  <c r="P182" i="4" s="1"/>
  <c r="P92" i="4" s="1"/>
  <c r="P126" i="4"/>
  <c r="P171" i="4" s="1"/>
  <c r="P81" i="4" s="1"/>
  <c r="O175" i="4"/>
  <c r="O85" i="4" s="1"/>
  <c r="O178" i="4"/>
  <c r="O88" i="4" s="1"/>
  <c r="O159" i="4"/>
  <c r="O69" i="4" s="1"/>
  <c r="O257" i="4"/>
  <c r="O273" i="4"/>
  <c r="O254" i="4"/>
  <c r="P219" i="4"/>
  <c r="P264" i="4" s="1"/>
  <c r="P201" i="4"/>
  <c r="P246" i="4" s="1"/>
  <c r="P136" i="4"/>
  <c r="P181" i="4" s="1"/>
  <c r="P91" i="4" s="1"/>
  <c r="P113" i="4"/>
  <c r="P12" i="5"/>
  <c r="P117" i="4"/>
  <c r="P162" i="4" s="1"/>
  <c r="P72" i="4" s="1"/>
  <c r="P111" i="4"/>
  <c r="P156" i="4" s="1"/>
  <c r="P66" i="4" s="1"/>
  <c r="P189" i="4"/>
  <c r="P129" i="4"/>
  <c r="P174" i="4" s="1"/>
  <c r="P84" i="4" s="1"/>
  <c r="P221" i="4"/>
  <c r="P266" i="4" s="1"/>
  <c r="P204" i="4"/>
  <c r="P207" i="4"/>
  <c r="P139" i="4"/>
  <c r="P184" i="4" s="1"/>
  <c r="P94" i="4" s="1"/>
  <c r="P192" i="4"/>
  <c r="P237" i="4" s="1"/>
  <c r="P218" i="4"/>
  <c r="P263" i="4" s="1"/>
  <c r="P103" i="4"/>
  <c r="P138" i="4"/>
  <c r="P183" i="4" s="1"/>
  <c r="P93" i="4" s="1"/>
  <c r="P119" i="4"/>
  <c r="P164" i="4" s="1"/>
  <c r="P74" i="4" s="1"/>
  <c r="P99" i="4"/>
  <c r="S125" i="3"/>
  <c r="O255" i="4"/>
  <c r="O166" i="4"/>
  <c r="O76" i="4" s="1"/>
  <c r="S27" i="3"/>
  <c r="O259" i="4"/>
  <c r="O269" i="4"/>
  <c r="O250" i="4"/>
  <c r="O238" i="4"/>
  <c r="P216" i="4"/>
  <c r="P261" i="4" s="1"/>
  <c r="P101" i="4"/>
  <c r="P200" i="4"/>
  <c r="P134" i="4"/>
  <c r="P179" i="4" s="1"/>
  <c r="P89" i="4" s="1"/>
  <c r="P215" i="4"/>
  <c r="P260" i="4" s="1"/>
  <c r="P109" i="4"/>
  <c r="P154" i="4" s="1"/>
  <c r="P64" i="4" s="1"/>
  <c r="P9" i="5"/>
  <c r="P102" i="4"/>
  <c r="P147" i="4" s="1"/>
  <c r="P57" i="4" s="1"/>
  <c r="P195" i="4"/>
  <c r="P240" i="4" s="1"/>
  <c r="P194" i="4"/>
  <c r="P122" i="4"/>
  <c r="P167" i="4" s="1"/>
  <c r="P77" i="4" s="1"/>
  <c r="P199" i="4"/>
  <c r="P244" i="4" s="1"/>
  <c r="P229" i="4"/>
  <c r="P274" i="4" s="1"/>
  <c r="P118" i="4"/>
  <c r="P163" i="4" s="1"/>
  <c r="P73" i="4" s="1"/>
  <c r="P108" i="4"/>
  <c r="P203" i="4"/>
  <c r="P248" i="4" s="1"/>
  <c r="P123" i="4"/>
  <c r="P168" i="4" s="1"/>
  <c r="P78" i="4" s="1"/>
  <c r="P191" i="4"/>
  <c r="P226" i="4"/>
  <c r="P106" i="4"/>
  <c r="P151" i="4" s="1"/>
  <c r="P61" i="4" s="1"/>
  <c r="S251" i="3"/>
  <c r="R80" i="5"/>
  <c r="S237" i="3"/>
  <c r="R48" i="9"/>
  <c r="R285" i="4"/>
  <c r="R11" i="4"/>
  <c r="R12" i="4"/>
  <c r="R13" i="4"/>
  <c r="R15" i="4"/>
  <c r="R14" i="4"/>
  <c r="R17" i="4"/>
  <c r="R18" i="4"/>
  <c r="R20" i="4"/>
  <c r="R16" i="4"/>
  <c r="R19" i="4"/>
  <c r="R21" i="4"/>
  <c r="R22" i="4"/>
  <c r="R24" i="4"/>
  <c r="R25" i="4"/>
  <c r="R23" i="4"/>
  <c r="R26" i="4"/>
  <c r="R29" i="4"/>
  <c r="R28" i="4"/>
  <c r="R30" i="4"/>
  <c r="R27" i="4"/>
  <c r="R31" i="4"/>
  <c r="R33" i="4"/>
  <c r="R36" i="4"/>
  <c r="R32" i="4"/>
  <c r="R37" i="4"/>
  <c r="R38" i="4"/>
  <c r="R42" i="4"/>
  <c r="R34" i="4"/>
  <c r="R39" i="4"/>
  <c r="R40" i="4"/>
  <c r="R43" i="4"/>
  <c r="R47" i="4"/>
  <c r="R44" i="4"/>
  <c r="R35" i="4"/>
  <c r="R45" i="4"/>
  <c r="R49" i="4"/>
  <c r="R48" i="4"/>
  <c r="R46" i="4"/>
  <c r="R41" i="4"/>
  <c r="R47" i="9"/>
  <c r="S245" i="3"/>
  <c r="S182" i="3"/>
  <c r="S152" i="3"/>
  <c r="S314" i="3"/>
  <c r="S136" i="3"/>
  <c r="R48" i="8"/>
  <c r="R4" i="9"/>
  <c r="S194" i="3"/>
  <c r="S258" i="3"/>
  <c r="S228" i="3"/>
  <c r="S434" i="3"/>
  <c r="S119" i="3"/>
  <c r="S180" i="3"/>
  <c r="S224" i="3"/>
  <c r="S225" i="3"/>
  <c r="R67" i="8"/>
  <c r="S146" i="3"/>
  <c r="S192" i="3"/>
  <c r="S172" i="3"/>
  <c r="S277" i="3"/>
  <c r="S242" i="3"/>
  <c r="S151" i="3"/>
  <c r="S244" i="3"/>
  <c r="S255" i="3"/>
  <c r="S288" i="3"/>
  <c r="S220" i="3"/>
  <c r="S272" i="3"/>
  <c r="S246" i="3"/>
  <c r="S301" i="3"/>
  <c r="S264" i="3"/>
  <c r="S210" i="3"/>
  <c r="S183" i="3"/>
  <c r="S229" i="3"/>
  <c r="S435" i="3"/>
  <c r="S290" i="3"/>
  <c r="S433" i="3"/>
  <c r="S257" i="3"/>
  <c r="S223" i="3"/>
  <c r="S176" i="3"/>
  <c r="S303" i="3"/>
  <c r="S256" i="3"/>
  <c r="S431" i="3"/>
  <c r="S170" i="3"/>
  <c r="S214" i="3"/>
  <c r="S157" i="3"/>
  <c r="S166" i="3"/>
  <c r="S263" i="3"/>
  <c r="S193" i="3"/>
  <c r="S254" i="3"/>
  <c r="S22" i="3"/>
  <c r="S323" i="3"/>
  <c r="S149" i="3"/>
  <c r="S235" i="3"/>
  <c r="S243" i="3"/>
  <c r="S302" i="3"/>
  <c r="S123" i="3"/>
  <c r="S215" i="3"/>
  <c r="S320" i="3"/>
  <c r="S203" i="3"/>
  <c r="S208" i="3"/>
  <c r="S239" i="3"/>
  <c r="S218" i="3"/>
  <c r="S236" i="3"/>
  <c r="S262" i="3"/>
  <c r="S188" i="3"/>
  <c r="S268" i="3"/>
  <c r="S198" i="3"/>
  <c r="T3" i="3"/>
  <c r="T35" i="3" s="1"/>
  <c r="T79" i="3" s="1"/>
  <c r="R104" i="5"/>
  <c r="R34" i="8" s="1"/>
  <c r="R58" i="8"/>
  <c r="S284" i="3"/>
  <c r="S171" i="3"/>
  <c r="S148" i="3"/>
  <c r="S321" i="3"/>
  <c r="S332" i="3"/>
  <c r="S196" i="3"/>
  <c r="S270" i="3"/>
  <c r="S3" i="9"/>
  <c r="S4" i="9" s="1"/>
  <c r="S304" i="3"/>
  <c r="S283" i="3"/>
  <c r="S187" i="3"/>
  <c r="S308" i="3"/>
  <c r="S121" i="3"/>
  <c r="S191" i="3"/>
  <c r="S313" i="3"/>
  <c r="S141" i="3"/>
  <c r="S318" i="3"/>
  <c r="S219" i="3"/>
  <c r="S261" i="3"/>
  <c r="S322" i="3"/>
  <c r="S19" i="3"/>
  <c r="S305" i="3"/>
  <c r="S274" i="3"/>
  <c r="S158" i="3"/>
  <c r="S165" i="3"/>
  <c r="S230" i="3"/>
  <c r="S154" i="3"/>
  <c r="S319" i="3"/>
  <c r="S334" i="3"/>
  <c r="S252" i="3"/>
  <c r="S330" i="3"/>
  <c r="S279" i="3"/>
  <c r="S142" i="3"/>
  <c r="S260" i="3"/>
  <c r="S212" i="3"/>
  <c r="S298" i="3"/>
  <c r="S3" i="4"/>
  <c r="S207" i="3"/>
  <c r="S150" i="3"/>
  <c r="S128" i="3"/>
  <c r="S241" i="3"/>
  <c r="S329" i="3"/>
  <c r="S281" i="3"/>
  <c r="S221" i="3"/>
  <c r="S177" i="3"/>
  <c r="S127" i="3"/>
  <c r="S139" i="3"/>
  <c r="S133" i="3"/>
  <c r="S282" i="3"/>
  <c r="S227" i="3"/>
  <c r="S311" i="3"/>
  <c r="S201" i="3"/>
  <c r="S430" i="3"/>
  <c r="S291" i="3"/>
  <c r="S307" i="3"/>
  <c r="S276" i="3"/>
  <c r="S216" i="3"/>
  <c r="S253" i="3"/>
  <c r="S163" i="3"/>
  <c r="S155" i="3"/>
  <c r="S240" i="3"/>
  <c r="S3" i="8"/>
  <c r="S47" i="8" s="1"/>
  <c r="S184" i="3"/>
  <c r="S300" i="3"/>
  <c r="S266" i="3"/>
  <c r="S10" i="3"/>
  <c r="S104" i="5" s="1"/>
  <c r="S189" i="3"/>
  <c r="R55" i="8"/>
  <c r="R65" i="8"/>
  <c r="T45" i="3"/>
  <c r="T89" i="3" s="1"/>
  <c r="R92" i="5"/>
  <c r="R109" i="5"/>
  <c r="R16" i="5"/>
  <c r="R29" i="5" s="1"/>
  <c r="S32" i="3"/>
  <c r="S76" i="3" s="1"/>
  <c r="S33" i="3"/>
  <c r="S77" i="3" s="1"/>
  <c r="S36" i="3"/>
  <c r="S80" i="3" s="1"/>
  <c r="S34" i="3"/>
  <c r="S78" i="3" s="1"/>
  <c r="S39" i="3"/>
  <c r="S83" i="3" s="1"/>
  <c r="S37" i="3"/>
  <c r="S81" i="3" s="1"/>
  <c r="S42" i="3"/>
  <c r="S86" i="3" s="1"/>
  <c r="S40" i="3"/>
  <c r="S84" i="3" s="1"/>
  <c r="S43" i="3"/>
  <c r="S87" i="3" s="1"/>
  <c r="S46" i="3"/>
  <c r="S90" i="3" s="1"/>
  <c r="S35" i="3"/>
  <c r="S79" i="3" s="1"/>
  <c r="S38" i="3"/>
  <c r="S82" i="3" s="1"/>
  <c r="S41" i="3"/>
  <c r="S85" i="3" s="1"/>
  <c r="S45" i="3"/>
  <c r="S89" i="3" s="1"/>
  <c r="S49" i="3"/>
  <c r="S93" i="3" s="1"/>
  <c r="S48" i="3"/>
  <c r="S92" i="3" s="1"/>
  <c r="S50" i="3"/>
  <c r="S94" i="3" s="1"/>
  <c r="S54" i="3"/>
  <c r="S98" i="3" s="1"/>
  <c r="S53" i="3"/>
  <c r="S97" i="3" s="1"/>
  <c r="S57" i="3"/>
  <c r="S101" i="3" s="1"/>
  <c r="S61" i="3"/>
  <c r="S105" i="3" s="1"/>
  <c r="S65" i="3"/>
  <c r="S109" i="3" s="1"/>
  <c r="S69" i="3"/>
  <c r="S113" i="3" s="1"/>
  <c r="S52" i="3"/>
  <c r="S96" i="3" s="1"/>
  <c r="S60" i="3"/>
  <c r="S104" i="3" s="1"/>
  <c r="S64" i="3"/>
  <c r="S108" i="3" s="1"/>
  <c r="S68" i="3"/>
  <c r="S112" i="3" s="1"/>
  <c r="S62" i="3"/>
  <c r="S106" i="3" s="1"/>
  <c r="S70" i="3"/>
  <c r="S114" i="3" s="1"/>
  <c r="S71" i="3"/>
  <c r="S115" i="3" s="1"/>
  <c r="S51" i="3"/>
  <c r="S95" i="3" s="1"/>
  <c r="S55" i="3"/>
  <c r="S99" i="3" s="1"/>
  <c r="S66" i="3"/>
  <c r="S110" i="3" s="1"/>
  <c r="S44" i="3"/>
  <c r="S88" i="3" s="1"/>
  <c r="S59" i="3"/>
  <c r="S103" i="3" s="1"/>
  <c r="S67" i="3"/>
  <c r="S111" i="3" s="1"/>
  <c r="S31" i="3"/>
  <c r="S75" i="3" s="1"/>
  <c r="S47" i="3"/>
  <c r="S91" i="3" s="1"/>
  <c r="S63" i="3"/>
  <c r="S107" i="3" s="1"/>
  <c r="S56" i="3"/>
  <c r="S100" i="3" s="1"/>
  <c r="S58" i="3"/>
  <c r="S102" i="3" s="1"/>
  <c r="S174" i="3"/>
  <c r="S286" i="3"/>
  <c r="S238" i="3"/>
  <c r="S217" i="3"/>
  <c r="S134" i="3"/>
  <c r="S195" i="3"/>
  <c r="S197" i="3"/>
  <c r="S259" i="3"/>
  <c r="S120" i="3"/>
  <c r="S181" i="3"/>
  <c r="S310" i="3"/>
  <c r="S312" i="3"/>
  <c r="S271" i="3"/>
  <c r="S273" i="3"/>
  <c r="S13" i="3"/>
  <c r="S68" i="8" s="1"/>
  <c r="S429" i="3"/>
  <c r="S178" i="3"/>
  <c r="S289" i="3"/>
  <c r="S317" i="3"/>
  <c r="S333" i="3"/>
  <c r="S335" i="3"/>
  <c r="S7" i="3"/>
  <c r="S59" i="8" s="1"/>
  <c r="S331" i="3"/>
  <c r="S427" i="3"/>
  <c r="S280" i="3"/>
  <c r="S130" i="3"/>
  <c r="S132" i="3"/>
  <c r="S145" i="3"/>
  <c r="S159" i="3"/>
  <c r="S247" i="3"/>
  <c r="S295" i="3"/>
  <c r="S324" i="3"/>
  <c r="S140" i="3"/>
  <c r="S200" i="3"/>
  <c r="S299" i="3"/>
  <c r="S186" i="3"/>
  <c r="S325" i="3"/>
  <c r="S296" i="3"/>
  <c r="S234" i="3"/>
  <c r="S144" i="3"/>
  <c r="S143" i="3"/>
  <c r="S222" i="3"/>
  <c r="S122" i="3"/>
  <c r="S124" i="3"/>
  <c r="S278" i="3"/>
  <c r="S209" i="3"/>
  <c r="S211" i="3"/>
  <c r="S167" i="3"/>
  <c r="S169" i="3"/>
  <c r="S315" i="3"/>
  <c r="S326" i="3"/>
  <c r="S327" i="3"/>
  <c r="S287" i="3"/>
  <c r="S185" i="3"/>
  <c r="S226" i="3"/>
  <c r="S213" i="3"/>
  <c r="S267" i="3"/>
  <c r="S269" i="3"/>
  <c r="S297" i="3"/>
  <c r="S265" i="3"/>
  <c r="S179" i="3"/>
  <c r="S153" i="3"/>
  <c r="S232" i="3"/>
  <c r="S190" i="3"/>
  <c r="S4" i="3"/>
  <c r="S164" i="3"/>
  <c r="S309" i="3"/>
  <c r="S199" i="3"/>
  <c r="S129" i="3"/>
  <c r="S147" i="3"/>
  <c r="S316" i="3"/>
  <c r="S135" i="3"/>
  <c r="S231" i="3"/>
  <c r="S275" i="3"/>
  <c r="S306" i="3"/>
  <c r="S428" i="3"/>
  <c r="S285" i="3"/>
  <c r="S168" i="3"/>
  <c r="S156" i="3"/>
  <c r="S131" i="3"/>
  <c r="S126" i="3"/>
  <c r="S137" i="3"/>
  <c r="S175" i="3"/>
  <c r="S173" i="3"/>
  <c r="S432" i="3"/>
  <c r="S233" i="3"/>
  <c r="S202" i="3"/>
  <c r="S328" i="3"/>
  <c r="S3" i="5"/>
  <c r="S16" i="5" s="1"/>
  <c r="S29" i="5" s="1"/>
  <c r="R63" i="8"/>
  <c r="R45" i="8"/>
  <c r="R56" i="8"/>
  <c r="R4" i="8"/>
  <c r="R47" i="8"/>
  <c r="R64" i="8"/>
  <c r="R54" i="8"/>
  <c r="R4" i="4"/>
  <c r="O15" i="8"/>
  <c r="O9" i="9"/>
  <c r="O17" i="8"/>
  <c r="O11" i="9"/>
  <c r="Q33" i="9"/>
  <c r="P8" i="5"/>
  <c r="P13" i="5"/>
  <c r="P22" i="9" s="1"/>
  <c r="N277" i="4"/>
  <c r="N10" i="9"/>
  <c r="N16" i="8"/>
  <c r="Q56" i="9"/>
  <c r="O569" i="14"/>
  <c r="O568" i="14" s="1"/>
  <c r="N465" i="14"/>
  <c r="N466" i="14"/>
  <c r="N467" i="14"/>
  <c r="N468" i="14"/>
  <c r="L477" i="14"/>
  <c r="L476" i="14" s="1"/>
  <c r="N523" i="14"/>
  <c r="N521" i="14"/>
  <c r="N524" i="14"/>
  <c r="N522" i="14"/>
  <c r="N407" i="14"/>
  <c r="N384" i="14"/>
  <c r="M411" i="14"/>
  <c r="M389" i="14" s="1"/>
  <c r="M412" i="14"/>
  <c r="M390" i="14" s="1"/>
  <c r="M409" i="14"/>
  <c r="M410" i="14"/>
  <c r="M388" i="14" s="1"/>
  <c r="M385" i="14"/>
  <c r="M525" i="14"/>
  <c r="M533" i="14" s="1"/>
  <c r="M532" i="14" s="1"/>
  <c r="M497" i="14"/>
  <c r="M505" i="14" s="1"/>
  <c r="M504" i="14" s="1"/>
  <c r="Q307" i="14"/>
  <c r="Q310" i="14" s="1"/>
  <c r="P307" i="14"/>
  <c r="P310" i="14" s="1"/>
  <c r="O241" i="14"/>
  <c r="O258" i="14"/>
  <c r="O262" i="14" s="1"/>
  <c r="Q356" i="14"/>
  <c r="Q357" i="14" s="1"/>
  <c r="Q360" i="14" s="1"/>
  <c r="P357" i="14"/>
  <c r="P360" i="14" s="1"/>
  <c r="J420" i="14"/>
  <c r="J392" i="14" s="1"/>
  <c r="O454" i="14"/>
  <c r="O461" i="14" s="1"/>
  <c r="O463" i="14" s="1"/>
  <c r="O482" i="14"/>
  <c r="O489" i="14" s="1"/>
  <c r="O491" i="14" s="1"/>
  <c r="O426" i="14"/>
  <c r="O433" i="14" s="1"/>
  <c r="O435" i="14" s="1"/>
  <c r="O398" i="14"/>
  <c r="O405" i="14" s="1"/>
  <c r="O510" i="14"/>
  <c r="O517" i="14" s="1"/>
  <c r="O519" i="14" s="1"/>
  <c r="L413" i="14"/>
  <c r="L387" i="14"/>
  <c r="P602" i="14"/>
  <c r="Q256" i="14"/>
  <c r="P257" i="14"/>
  <c r="P332" i="14"/>
  <c r="P335" i="14" s="1"/>
  <c r="Q331" i="14"/>
  <c r="Q332" i="14" s="1"/>
  <c r="Q335" i="14" s="1"/>
  <c r="M469" i="14"/>
  <c r="M477" i="14" s="1"/>
  <c r="M476" i="14" s="1"/>
  <c r="P274" i="14"/>
  <c r="Q455" i="14"/>
  <c r="Q399" i="14"/>
  <c r="Q511" i="14"/>
  <c r="Q483" i="14"/>
  <c r="Q272" i="14"/>
  <c r="Q273" i="14"/>
  <c r="N439" i="14"/>
  <c r="N437" i="14"/>
  <c r="N440" i="14"/>
  <c r="N438" i="14"/>
  <c r="N495" i="14"/>
  <c r="N496" i="14"/>
  <c r="N494" i="14"/>
  <c r="N493" i="14"/>
  <c r="L449" i="14"/>
  <c r="L448" i="14" s="1"/>
  <c r="K421" i="14"/>
  <c r="K393" i="14" s="1"/>
  <c r="K391" i="14"/>
  <c r="O313" i="14"/>
  <c r="P282" i="14"/>
  <c r="Q282" i="14"/>
  <c r="M441" i="14"/>
  <c r="O22" i="9"/>
  <c r="P2" i="21"/>
  <c r="O2" i="22"/>
  <c r="S2" i="20"/>
  <c r="V116" i="20"/>
  <c r="V117" i="20"/>
  <c r="V4" i="20"/>
  <c r="S31" i="21"/>
  <c r="S64" i="21"/>
  <c r="S22" i="21"/>
  <c r="S4" i="21"/>
  <c r="S27" i="21"/>
  <c r="S54" i="21"/>
  <c r="S3" i="22"/>
  <c r="S8" i="22" s="1"/>
  <c r="U67" i="21" s="1"/>
  <c r="W3" i="20"/>
  <c r="T3" i="21"/>
  <c r="R4" i="22"/>
  <c r="R25" i="21"/>
  <c r="U138" i="20"/>
  <c r="O26" i="8"/>
  <c r="O20" i="8"/>
  <c r="O17" i="9"/>
  <c r="O18" i="9"/>
  <c r="O21" i="8"/>
  <c r="O24" i="8"/>
  <c r="O280" i="4"/>
  <c r="O21" i="9"/>
  <c r="P279" i="4"/>
  <c r="P281" i="4"/>
  <c r="O23" i="8"/>
  <c r="O20" i="9"/>
  <c r="O22" i="8"/>
  <c r="O19" i="9"/>
  <c r="P25" i="5"/>
  <c r="Q2" i="4"/>
  <c r="Q2" i="9"/>
  <c r="Q2" i="8"/>
  <c r="Q2" i="5"/>
  <c r="Q16" i="3"/>
  <c r="R2" i="3"/>
  <c r="T401" i="3"/>
  <c r="T341" i="3"/>
  <c r="T42" i="5" s="1"/>
  <c r="T388" i="3"/>
  <c r="T65" i="5" s="1"/>
  <c r="T394" i="3"/>
  <c r="T71" i="5" s="1"/>
  <c r="T400" i="3"/>
  <c r="T77" i="5" s="1"/>
  <c r="T393" i="3"/>
  <c r="T70" i="5" s="1"/>
  <c r="T392" i="3"/>
  <c r="T69" i="5" s="1"/>
  <c r="T396" i="3"/>
  <c r="T73" i="5" s="1"/>
  <c r="T399" i="3"/>
  <c r="T76" i="5" s="1"/>
  <c r="T340" i="3"/>
  <c r="T345" i="3"/>
  <c r="T46" i="5" s="1"/>
  <c r="T347" i="3"/>
  <c r="T48" i="5" s="1"/>
  <c r="T351" i="3"/>
  <c r="T52" i="5" s="1"/>
  <c r="T355" i="3"/>
  <c r="T56" i="5" s="1"/>
  <c r="T352" i="3"/>
  <c r="T53" i="5" s="1"/>
  <c r="T356" i="3"/>
  <c r="T57" i="5" s="1"/>
  <c r="T350" i="3"/>
  <c r="T51" i="5" s="1"/>
  <c r="T357" i="3"/>
  <c r="T395" i="3"/>
  <c r="T72" i="5" s="1"/>
  <c r="T387" i="3"/>
  <c r="T64" i="5" s="1"/>
  <c r="T354" i="3"/>
  <c r="T55" i="5" s="1"/>
  <c r="T358" i="3"/>
  <c r="T398" i="3"/>
  <c r="T75" i="5" s="1"/>
  <c r="T349" i="3"/>
  <c r="T50" i="5" s="1"/>
  <c r="T391" i="3"/>
  <c r="T68" i="5" s="1"/>
  <c r="T384" i="3"/>
  <c r="T402" i="3"/>
  <c r="R32" i="9"/>
  <c r="R33" i="8"/>
  <c r="O364" i="14" l="1"/>
  <c r="O366" i="14"/>
  <c r="P285" i="14"/>
  <c r="P290" i="14" s="1"/>
  <c r="P292" i="14" s="1"/>
  <c r="T385" i="3"/>
  <c r="T62" i="5" s="1"/>
  <c r="O266" i="14"/>
  <c r="O244" i="14"/>
  <c r="T344" i="3"/>
  <c r="T45" i="5" s="1"/>
  <c r="T386" i="3"/>
  <c r="T63" i="5" s="1"/>
  <c r="T346" i="3"/>
  <c r="T47" i="5" s="1"/>
  <c r="T389" i="3"/>
  <c r="T66" i="5" s="1"/>
  <c r="O314" i="14"/>
  <c r="O316" i="14"/>
  <c r="O318" i="14" s="1"/>
  <c r="O326" i="14" s="1"/>
  <c r="O325" i="14" s="1"/>
  <c r="T343" i="3"/>
  <c r="T44" i="5" s="1"/>
  <c r="T390" i="3"/>
  <c r="T67" i="5" s="1"/>
  <c r="O363" i="14"/>
  <c r="O368" i="14" s="1"/>
  <c r="O376" i="14" s="1"/>
  <c r="O375" i="14" s="1"/>
  <c r="T348" i="3"/>
  <c r="T49" i="5" s="1"/>
  <c r="T342" i="3"/>
  <c r="T43" i="5" s="1"/>
  <c r="Q290" i="14"/>
  <c r="Q292" i="14" s="1"/>
  <c r="Q285" i="14"/>
  <c r="P260" i="14"/>
  <c r="P244" i="14" s="1"/>
  <c r="O338" i="14"/>
  <c r="O337" i="14"/>
  <c r="O287" i="14"/>
  <c r="O288" i="14"/>
  <c r="Q358" i="14"/>
  <c r="Q362" i="14" s="1"/>
  <c r="Q365" i="14"/>
  <c r="Q367" i="14" s="1"/>
  <c r="P358" i="14"/>
  <c r="P362" i="14" s="1"/>
  <c r="P365" i="14"/>
  <c r="P367" i="14" s="1"/>
  <c r="Q333" i="14"/>
  <c r="Q340" i="14"/>
  <c r="Q342" i="14" s="1"/>
  <c r="P333" i="14"/>
  <c r="P337" i="14" s="1"/>
  <c r="P340" i="14"/>
  <c r="P342" i="14" s="1"/>
  <c r="P308" i="14"/>
  <c r="P315" i="14"/>
  <c r="P317" i="14" s="1"/>
  <c r="Q308" i="14"/>
  <c r="Q312" i="14" s="1"/>
  <c r="Q315" i="14"/>
  <c r="Q317" i="14" s="1"/>
  <c r="O264" i="14"/>
  <c r="P283" i="14"/>
  <c r="P287" i="14" s="1"/>
  <c r="Q283" i="14"/>
  <c r="Q287" i="14" s="1"/>
  <c r="T42" i="21"/>
  <c r="T36" i="21"/>
  <c r="T59" i="21"/>
  <c r="W146" i="20" s="1"/>
  <c r="Q419" i="14"/>
  <c r="Q299" i="14"/>
  <c r="Q349" i="14"/>
  <c r="Q567" i="14"/>
  <c r="Q447" i="14"/>
  <c r="Q475" i="14"/>
  <c r="Q612" i="14"/>
  <c r="Q503" i="14"/>
  <c r="Q531" i="14"/>
  <c r="Q427" i="14"/>
  <c r="Q374" i="14"/>
  <c r="Q324" i="14"/>
  <c r="T268" i="3"/>
  <c r="T178" i="3"/>
  <c r="T280" i="3"/>
  <c r="T207" i="3"/>
  <c r="T27" i="3"/>
  <c r="T319" i="3"/>
  <c r="Q213" i="4"/>
  <c r="Q258" i="4" s="1"/>
  <c r="J614" i="14"/>
  <c r="J613" i="14" s="1"/>
  <c r="K603" i="14"/>
  <c r="K605" i="14" s="1"/>
  <c r="Q206" i="4"/>
  <c r="Q251" i="4" s="1"/>
  <c r="Q128" i="4"/>
  <c r="Q173" i="4" s="1"/>
  <c r="Q83" i="4" s="1"/>
  <c r="T236" i="3"/>
  <c r="T232" i="3"/>
  <c r="T198" i="3"/>
  <c r="Q112" i="4"/>
  <c r="Q157" i="4" s="1"/>
  <c r="Q67" i="4" s="1"/>
  <c r="Q196" i="4"/>
  <c r="Q241" i="4" s="1"/>
  <c r="Q103" i="4"/>
  <c r="Q148" i="4" s="1"/>
  <c r="Q58" i="4" s="1"/>
  <c r="Q207" i="4"/>
  <c r="Q252" i="4" s="1"/>
  <c r="Q189" i="4"/>
  <c r="Q234" i="4" s="1"/>
  <c r="Q113" i="4"/>
  <c r="Q158" i="4" s="1"/>
  <c r="Q68" i="4" s="1"/>
  <c r="Q227" i="4"/>
  <c r="Q272" i="4" s="1"/>
  <c r="Q193" i="4"/>
  <c r="Q238" i="4" s="1"/>
  <c r="Q131" i="4"/>
  <c r="Q176" i="4" s="1"/>
  <c r="Q86" i="4" s="1"/>
  <c r="Q197" i="4"/>
  <c r="Q242" i="4" s="1"/>
  <c r="Q114" i="4"/>
  <c r="Q159" i="4" s="1"/>
  <c r="Q69" i="4" s="1"/>
  <c r="Q223" i="4"/>
  <c r="Q268" i="4" s="1"/>
  <c r="Q226" i="4"/>
  <c r="Q271" i="4" s="1"/>
  <c r="Q108" i="4"/>
  <c r="Q153" i="4" s="1"/>
  <c r="Q63" i="4" s="1"/>
  <c r="Q200" i="4"/>
  <c r="Q245" i="4" s="1"/>
  <c r="Q130" i="4"/>
  <c r="Q175" i="4" s="1"/>
  <c r="Q85" i="4" s="1"/>
  <c r="Q99" i="4"/>
  <c r="Q144" i="4" s="1"/>
  <c r="Q54" i="4" s="1"/>
  <c r="Q218" i="4"/>
  <c r="Q263" i="4" s="1"/>
  <c r="Q204" i="4"/>
  <c r="Q249" i="4" s="1"/>
  <c r="Q111" i="4"/>
  <c r="Q156" i="4" s="1"/>
  <c r="Q66" i="4" s="1"/>
  <c r="T330" i="3"/>
  <c r="T120" i="3"/>
  <c r="S42" i="9"/>
  <c r="P144" i="4"/>
  <c r="P54" i="4" s="1"/>
  <c r="Q191" i="4"/>
  <c r="Q236" i="4" s="1"/>
  <c r="Q118" i="4"/>
  <c r="Q163" i="4" s="1"/>
  <c r="Q73" i="4" s="1"/>
  <c r="Q194" i="4"/>
  <c r="Q239" i="4" s="1"/>
  <c r="Q101" i="4"/>
  <c r="Q146" i="4" s="1"/>
  <c r="Q56" i="4" s="1"/>
  <c r="Q104" i="4"/>
  <c r="Q149" i="4" s="1"/>
  <c r="Q59" i="4" s="1"/>
  <c r="Q220" i="4"/>
  <c r="Q265" i="4" s="1"/>
  <c r="Q9" i="5"/>
  <c r="T277" i="3"/>
  <c r="T301" i="3"/>
  <c r="T229" i="3"/>
  <c r="T322" i="3"/>
  <c r="T28" i="3"/>
  <c r="P148" i="4"/>
  <c r="P58" i="4" s="1"/>
  <c r="P159" i="4"/>
  <c r="P69" i="4" s="1"/>
  <c r="Q132" i="4"/>
  <c r="Q177" i="4" s="1"/>
  <c r="Q87" i="4" s="1"/>
  <c r="Q198" i="4"/>
  <c r="Q243" i="4" s="1"/>
  <c r="Q124" i="4"/>
  <c r="Q228" i="4"/>
  <c r="Q273" i="4" s="1"/>
  <c r="Q225" i="4"/>
  <c r="Q270" i="4" s="1"/>
  <c r="Q125" i="4"/>
  <c r="Q170" i="4" s="1"/>
  <c r="Q80" i="4" s="1"/>
  <c r="Q115" i="4"/>
  <c r="S58" i="8"/>
  <c r="T305" i="3"/>
  <c r="T189" i="3"/>
  <c r="T243" i="3"/>
  <c r="T219" i="3"/>
  <c r="T431" i="3"/>
  <c r="T212" i="3"/>
  <c r="T191" i="3"/>
  <c r="T267" i="3"/>
  <c r="T167" i="3"/>
  <c r="T218" i="3"/>
  <c r="T288" i="3"/>
  <c r="U3" i="3"/>
  <c r="U35" i="3" s="1"/>
  <c r="U79" i="3" s="1"/>
  <c r="T25" i="3"/>
  <c r="P169" i="4"/>
  <c r="P79" i="4" s="1"/>
  <c r="P249" i="4"/>
  <c r="P234" i="4"/>
  <c r="P271" i="4"/>
  <c r="P146" i="4"/>
  <c r="P56" i="4" s="1"/>
  <c r="P239" i="4"/>
  <c r="T57" i="3"/>
  <c r="T101" i="3" s="1"/>
  <c r="Q123" i="4"/>
  <c r="Q168" i="4" s="1"/>
  <c r="Q78" i="4" s="1"/>
  <c r="Q229" i="4"/>
  <c r="Q195" i="4"/>
  <c r="Q240" i="4" s="1"/>
  <c r="Q215" i="4"/>
  <c r="Q260" i="4" s="1"/>
  <c r="Q216" i="4"/>
  <c r="Q261" i="4" s="1"/>
  <c r="Q210" i="4"/>
  <c r="Q255" i="4" s="1"/>
  <c r="Q192" i="4"/>
  <c r="Q237" i="4" s="1"/>
  <c r="Q221" i="4"/>
  <c r="Q266" i="4" s="1"/>
  <c r="Q117" i="4"/>
  <c r="Q162" i="4" s="1"/>
  <c r="Q72" i="4" s="1"/>
  <c r="Q201" i="4"/>
  <c r="Q246" i="4" s="1"/>
  <c r="Q126" i="4"/>
  <c r="Q171" i="4" s="1"/>
  <c r="Q81" i="4" s="1"/>
  <c r="Q208" i="4"/>
  <c r="Q253" i="4" s="1"/>
  <c r="Q135" i="4"/>
  <c r="Q180" i="4" s="1"/>
  <c r="Q90" i="4" s="1"/>
  <c r="Q209" i="4"/>
  <c r="Q107" i="4"/>
  <c r="Q152" i="4" s="1"/>
  <c r="Q62" i="4" s="1"/>
  <c r="Q105" i="4"/>
  <c r="Q150" i="4" s="1"/>
  <c r="Q60" i="4" s="1"/>
  <c r="Q121" i="4"/>
  <c r="T324" i="3"/>
  <c r="T435" i="3"/>
  <c r="T200" i="3"/>
  <c r="T13" i="3"/>
  <c r="T68" i="8" s="1"/>
  <c r="T244" i="3"/>
  <c r="T210" i="3"/>
  <c r="P272" i="4"/>
  <c r="P242" i="4"/>
  <c r="P238" i="4"/>
  <c r="T325" i="3"/>
  <c r="T209" i="3"/>
  <c r="T259" i="3"/>
  <c r="T152" i="3"/>
  <c r="T163" i="3"/>
  <c r="T157" i="3"/>
  <c r="T3" i="5"/>
  <c r="T33" i="5" s="1"/>
  <c r="T323" i="3"/>
  <c r="T124" i="3"/>
  <c r="T123" i="3"/>
  <c r="T26" i="3"/>
  <c r="Q214" i="4"/>
  <c r="Q259" i="4" s="1"/>
  <c r="Q212" i="4"/>
  <c r="Q257" i="4" s="1"/>
  <c r="Q122" i="4"/>
  <c r="Q110" i="4"/>
  <c r="Q155" i="4" s="1"/>
  <c r="Q65" i="4" s="1"/>
  <c r="Q109" i="4"/>
  <c r="Q154" i="4" s="1"/>
  <c r="Q64" i="4" s="1"/>
  <c r="Q136" i="4"/>
  <c r="Q181" i="4" s="1"/>
  <c r="Q91" i="4" s="1"/>
  <c r="Q205" i="4"/>
  <c r="Q250" i="4" s="1"/>
  <c r="Q119" i="4"/>
  <c r="Q129" i="4"/>
  <c r="Q174" i="4" s="1"/>
  <c r="Q84" i="4" s="1"/>
  <c r="P158" i="4"/>
  <c r="P68" i="4" s="1"/>
  <c r="P236" i="4"/>
  <c r="P245" i="4"/>
  <c r="P273" i="4"/>
  <c r="P252" i="4"/>
  <c r="P153" i="4"/>
  <c r="P63" i="4" s="1"/>
  <c r="T49" i="3"/>
  <c r="T93" i="3" s="1"/>
  <c r="Q106" i="4"/>
  <c r="Q151" i="4" s="1"/>
  <c r="Q61" i="4" s="1"/>
  <c r="Q203" i="4"/>
  <c r="Q248" i="4" s="1"/>
  <c r="Q199" i="4"/>
  <c r="Q244" i="4" s="1"/>
  <c r="Q102" i="4"/>
  <c r="Q147" i="4" s="1"/>
  <c r="Q57" i="4" s="1"/>
  <c r="Q134" i="4"/>
  <c r="Q179" i="4" s="1"/>
  <c r="Q89" i="4" s="1"/>
  <c r="Q202" i="4"/>
  <c r="Q247" i="4" s="1"/>
  <c r="Q217" i="4"/>
  <c r="Q224" i="4"/>
  <c r="Q138" i="4"/>
  <c r="Q183" i="4" s="1"/>
  <c r="Q93" i="4" s="1"/>
  <c r="Q139" i="4"/>
  <c r="Q184" i="4" s="1"/>
  <c r="Q94" i="4" s="1"/>
  <c r="Q12" i="5"/>
  <c r="Q219" i="4"/>
  <c r="Q137" i="4"/>
  <c r="Q182" i="4" s="1"/>
  <c r="Q92" i="4" s="1"/>
  <c r="Q133" i="4"/>
  <c r="Q178" i="4" s="1"/>
  <c r="Q88" i="4" s="1"/>
  <c r="Q211" i="4"/>
  <c r="Q256" i="4" s="1"/>
  <c r="Q127" i="4"/>
  <c r="Q222" i="4"/>
  <c r="Q267" i="4" s="1"/>
  <c r="Q11" i="5"/>
  <c r="Q120" i="4"/>
  <c r="Q165" i="4" s="1"/>
  <c r="Q75" i="4" s="1"/>
  <c r="Q116" i="4"/>
  <c r="Q161" i="4" s="1"/>
  <c r="Q71" i="4" s="1"/>
  <c r="R56" i="9"/>
  <c r="T303" i="3"/>
  <c r="T434" i="3"/>
  <c r="T298" i="3"/>
  <c r="T275" i="3"/>
  <c r="T238" i="3"/>
  <c r="T297" i="3"/>
  <c r="T190" i="3"/>
  <c r="T146" i="3"/>
  <c r="T180" i="3"/>
  <c r="T289" i="3"/>
  <c r="T281" i="3"/>
  <c r="T226" i="3"/>
  <c r="T225" i="3"/>
  <c r="T296" i="3"/>
  <c r="T193" i="3"/>
  <c r="T316" i="3"/>
  <c r="T233" i="3"/>
  <c r="T222" i="3"/>
  <c r="T148" i="3"/>
  <c r="T147" i="3"/>
  <c r="T61" i="3"/>
  <c r="T105" i="3" s="1"/>
  <c r="T181" i="3"/>
  <c r="T214" i="3"/>
  <c r="T263" i="3"/>
  <c r="T262" i="3"/>
  <c r="T300" i="3"/>
  <c r="T3" i="8"/>
  <c r="T47" i="8" s="1"/>
  <c r="T131" i="3"/>
  <c r="T137" i="3"/>
  <c r="T251" i="3"/>
  <c r="T228" i="3"/>
  <c r="T306" i="3"/>
  <c r="T329" i="3"/>
  <c r="T240" i="3"/>
  <c r="T247" i="3"/>
  <c r="T143" i="3"/>
  <c r="T3" i="4"/>
  <c r="T216" i="3"/>
  <c r="T184" i="3"/>
  <c r="T260" i="3"/>
  <c r="T328" i="3"/>
  <c r="T271" i="3"/>
  <c r="R33" i="9"/>
  <c r="T46" i="3"/>
  <c r="T90" i="3" s="1"/>
  <c r="T195" i="3"/>
  <c r="T196" i="3"/>
  <c r="T230" i="3"/>
  <c r="T315" i="3"/>
  <c r="T128" i="3"/>
  <c r="T279" i="3"/>
  <c r="T132" i="3"/>
  <c r="T159" i="3"/>
  <c r="T151" i="3"/>
  <c r="T140" i="3"/>
  <c r="T122" i="3"/>
  <c r="T177" i="3"/>
  <c r="T327" i="3"/>
  <c r="T285" i="3"/>
  <c r="T185" i="3"/>
  <c r="T295" i="3"/>
  <c r="T138" i="3"/>
  <c r="T172" i="3"/>
  <c r="T179" i="3"/>
  <c r="T175" i="3"/>
  <c r="T192" i="3"/>
  <c r="T311" i="3"/>
  <c r="T308" i="3"/>
  <c r="T428" i="3"/>
  <c r="T264" i="3"/>
  <c r="T302" i="3"/>
  <c r="T129" i="3"/>
  <c r="T58" i="3"/>
  <c r="T102" i="3" s="1"/>
  <c r="T67" i="3"/>
  <c r="T111" i="3" s="1"/>
  <c r="T68" i="3"/>
  <c r="T112" i="3" s="1"/>
  <c r="T34" i="3"/>
  <c r="T78" i="3" s="1"/>
  <c r="T41" i="3"/>
  <c r="T85" i="3" s="1"/>
  <c r="S285" i="4"/>
  <c r="S11" i="4"/>
  <c r="S12" i="4"/>
  <c r="S14" i="4"/>
  <c r="S15" i="4"/>
  <c r="S16" i="4"/>
  <c r="S18" i="4"/>
  <c r="S22" i="4"/>
  <c r="S17" i="4"/>
  <c r="S20" i="4"/>
  <c r="S13" i="4"/>
  <c r="S24" i="4"/>
  <c r="S21" i="4"/>
  <c r="S25" i="4"/>
  <c r="S23" i="4"/>
  <c r="S32" i="4"/>
  <c r="S26" i="4"/>
  <c r="S29" i="4"/>
  <c r="S19" i="4"/>
  <c r="S28" i="4"/>
  <c r="S30" i="4"/>
  <c r="S34" i="4"/>
  <c r="S35" i="4"/>
  <c r="S39" i="4"/>
  <c r="S31" i="4"/>
  <c r="S33" i="4"/>
  <c r="S36" i="4"/>
  <c r="S37" i="4"/>
  <c r="S41" i="4"/>
  <c r="S27" i="4"/>
  <c r="S46" i="4"/>
  <c r="S38" i="4"/>
  <c r="S40" i="4"/>
  <c r="S43" i="4"/>
  <c r="S47" i="4"/>
  <c r="S42" i="4"/>
  <c r="S44" i="4"/>
  <c r="S48" i="4"/>
  <c r="S45" i="4"/>
  <c r="S49" i="4"/>
  <c r="T39" i="3"/>
  <c r="T83" i="3" s="1"/>
  <c r="T59" i="3"/>
  <c r="T103" i="3" s="1"/>
  <c r="T60" i="3"/>
  <c r="T104" i="3" s="1"/>
  <c r="T43" i="3"/>
  <c r="T87" i="3" s="1"/>
  <c r="T37" i="3"/>
  <c r="T81" i="3" s="1"/>
  <c r="R33" i="5"/>
  <c r="T31" i="3"/>
  <c r="T75" i="3" s="1"/>
  <c r="T62" i="3"/>
  <c r="T106" i="3" s="1"/>
  <c r="T51" i="3"/>
  <c r="T95" i="3" s="1"/>
  <c r="T56" i="3"/>
  <c r="T100" i="3" s="1"/>
  <c r="T48" i="3"/>
  <c r="T92" i="3" s="1"/>
  <c r="T32" i="3"/>
  <c r="T76" i="3" s="1"/>
  <c r="S40" i="8"/>
  <c r="S63" i="8"/>
  <c r="T156" i="3"/>
  <c r="T334" i="3"/>
  <c r="T333" i="3"/>
  <c r="T270" i="3"/>
  <c r="T208" i="3"/>
  <c r="T272" i="3"/>
  <c r="T276" i="3"/>
  <c r="T171" i="3"/>
  <c r="T121" i="3"/>
  <c r="T223" i="3"/>
  <c r="T257" i="3"/>
  <c r="T176" i="3"/>
  <c r="T134" i="3"/>
  <c r="T242" i="3"/>
  <c r="T186" i="3"/>
  <c r="T278" i="3"/>
  <c r="T153" i="3"/>
  <c r="T283" i="3"/>
  <c r="T299" i="3"/>
  <c r="T310" i="3"/>
  <c r="T314" i="3"/>
  <c r="T252" i="3"/>
  <c r="T429" i="3"/>
  <c r="T231" i="3"/>
  <c r="T201" i="3"/>
  <c r="T321" i="3"/>
  <c r="T253" i="3"/>
  <c r="T154" i="3"/>
  <c r="T182" i="3"/>
  <c r="T135" i="3"/>
  <c r="T234" i="3"/>
  <c r="T245" i="3"/>
  <c r="T312" i="3"/>
  <c r="T318" i="3"/>
  <c r="T273" i="3"/>
  <c r="T287" i="3"/>
  <c r="T254" i="3"/>
  <c r="T309" i="3"/>
  <c r="T331" i="3"/>
  <c r="T313" i="3"/>
  <c r="T430" i="3"/>
  <c r="T130" i="3"/>
  <c r="T144" i="3"/>
  <c r="T126" i="3"/>
  <c r="T433" i="3"/>
  <c r="T291" i="3"/>
  <c r="T139" i="3"/>
  <c r="T227" i="3"/>
  <c r="T173" i="3"/>
  <c r="T261" i="3"/>
  <c r="T202" i="3"/>
  <c r="T269" i="3"/>
  <c r="T141" i="3"/>
  <c r="T286" i="3"/>
  <c r="T211" i="3"/>
  <c r="T255" i="3"/>
  <c r="T266" i="3"/>
  <c r="S48" i="9"/>
  <c r="T65" i="3"/>
  <c r="T109" i="3" s="1"/>
  <c r="T50" i="3"/>
  <c r="T94" i="3" s="1"/>
  <c r="T69" i="3"/>
  <c r="T113" i="3" s="1"/>
  <c r="T63" i="3"/>
  <c r="T107" i="3" s="1"/>
  <c r="T47" i="3"/>
  <c r="T91" i="3" s="1"/>
  <c r="T64" i="3"/>
  <c r="T108" i="3" s="1"/>
  <c r="T52" i="3"/>
  <c r="T96" i="3" s="1"/>
  <c r="T53" i="3"/>
  <c r="T97" i="3" s="1"/>
  <c r="T44" i="3"/>
  <c r="T88" i="3" s="1"/>
  <c r="T38" i="3"/>
  <c r="T82" i="3" s="1"/>
  <c r="T335" i="3"/>
  <c r="T213" i="3"/>
  <c r="T215" i="3"/>
  <c r="T125" i="3"/>
  <c r="T320" i="3"/>
  <c r="T7" i="3"/>
  <c r="T58" i="8" s="1"/>
  <c r="T158" i="3"/>
  <c r="T174" i="3"/>
  <c r="T127" i="3"/>
  <c r="T237" i="3"/>
  <c r="T119" i="3"/>
  <c r="T155" i="3"/>
  <c r="T217" i="3"/>
  <c r="T241" i="3"/>
  <c r="T150" i="3"/>
  <c r="T427" i="3"/>
  <c r="T258" i="3"/>
  <c r="T19" i="3"/>
  <c r="T332" i="3"/>
  <c r="T282" i="3"/>
  <c r="T221" i="3"/>
  <c r="T326" i="3"/>
  <c r="T199" i="3"/>
  <c r="T307" i="3"/>
  <c r="T304" i="3"/>
  <c r="T183" i="3"/>
  <c r="T168" i="3"/>
  <c r="T164" i="3"/>
  <c r="T274" i="3"/>
  <c r="T136" i="3"/>
  <c r="T188" i="3"/>
  <c r="T194" i="3"/>
  <c r="T149" i="3"/>
  <c r="T166" i="3"/>
  <c r="T142" i="3"/>
  <c r="T165" i="3"/>
  <c r="T187" i="3"/>
  <c r="T169" i="3"/>
  <c r="T246" i="3"/>
  <c r="T220" i="3"/>
  <c r="T239" i="3"/>
  <c r="T256" i="3"/>
  <c r="T235" i="3"/>
  <c r="T170" i="3"/>
  <c r="T284" i="3"/>
  <c r="T290" i="3"/>
  <c r="T10" i="3"/>
  <c r="T104" i="5" s="1"/>
  <c r="T317" i="3"/>
  <c r="T4" i="3"/>
  <c r="T145" i="3"/>
  <c r="T197" i="3"/>
  <c r="T265" i="3"/>
  <c r="T3" i="9"/>
  <c r="T42" i="9" s="1"/>
  <c r="T432" i="3"/>
  <c r="T133" i="3"/>
  <c r="T224" i="3"/>
  <c r="T203" i="3"/>
  <c r="S48" i="8"/>
  <c r="T22" i="3"/>
  <c r="T66" i="3"/>
  <c r="T110" i="3" s="1"/>
  <c r="T70" i="3"/>
  <c r="T114" i="3" s="1"/>
  <c r="T71" i="3"/>
  <c r="T115" i="3" s="1"/>
  <c r="T55" i="3"/>
  <c r="T99" i="3" s="1"/>
  <c r="T33" i="3"/>
  <c r="T77" i="3" s="1"/>
  <c r="T54" i="3"/>
  <c r="T98" i="3" s="1"/>
  <c r="T42" i="3"/>
  <c r="T86" i="3" s="1"/>
  <c r="T40" i="3"/>
  <c r="T84" i="3" s="1"/>
  <c r="T36" i="3"/>
  <c r="T80" i="3" s="1"/>
  <c r="S109" i="5"/>
  <c r="S67" i="8"/>
  <c r="S47" i="9"/>
  <c r="S4" i="4"/>
  <c r="S54" i="8"/>
  <c r="S65" i="8"/>
  <c r="S45" i="8"/>
  <c r="S56" i="8"/>
  <c r="S64" i="8"/>
  <c r="S55" i="8"/>
  <c r="S4" i="8"/>
  <c r="S33" i="5"/>
  <c r="S4" i="5"/>
  <c r="S92" i="5"/>
  <c r="S80" i="5"/>
  <c r="P15" i="8"/>
  <c r="P9" i="9"/>
  <c r="P17" i="8"/>
  <c r="P11" i="9"/>
  <c r="Q8" i="5"/>
  <c r="O277" i="4"/>
  <c r="O16" i="8"/>
  <c r="O10" i="9"/>
  <c r="Q274" i="14"/>
  <c r="N441" i="14"/>
  <c r="N449" i="14" s="1"/>
  <c r="N448" i="14" s="1"/>
  <c r="K420" i="14"/>
  <c r="K392" i="14" s="1"/>
  <c r="P241" i="14"/>
  <c r="P258" i="14"/>
  <c r="P262" i="14" s="1"/>
  <c r="O438" i="14"/>
  <c r="O440" i="14"/>
  <c r="O439" i="14"/>
  <c r="O437" i="14"/>
  <c r="P288" i="14"/>
  <c r="Q602" i="14"/>
  <c r="Q257" i="14"/>
  <c r="O493" i="14"/>
  <c r="O494" i="14"/>
  <c r="O495" i="14"/>
  <c r="O496" i="14"/>
  <c r="M413" i="14"/>
  <c r="M387" i="14"/>
  <c r="N412" i="14"/>
  <c r="N390" i="14" s="1"/>
  <c r="N411" i="14"/>
  <c r="N389" i="14" s="1"/>
  <c r="N410" i="14"/>
  <c r="N388" i="14" s="1"/>
  <c r="N409" i="14"/>
  <c r="N385" i="14"/>
  <c r="N497" i="14"/>
  <c r="N505" i="14" s="1"/>
  <c r="N504" i="14" s="1"/>
  <c r="O522" i="14"/>
  <c r="O524" i="14"/>
  <c r="O521" i="14"/>
  <c r="O523" i="14"/>
  <c r="O468" i="14"/>
  <c r="O465" i="14"/>
  <c r="O467" i="14"/>
  <c r="O466" i="14"/>
  <c r="N525" i="14"/>
  <c r="N533" i="14" s="1"/>
  <c r="N532" i="14" s="1"/>
  <c r="M449" i="14"/>
  <c r="M448" i="14" s="1"/>
  <c r="L421" i="14"/>
  <c r="L393" i="14" s="1"/>
  <c r="L391" i="14"/>
  <c r="P569" i="14"/>
  <c r="P568" i="14" s="1"/>
  <c r="O407" i="14"/>
  <c r="O384" i="14"/>
  <c r="P426" i="14"/>
  <c r="P433" i="14" s="1"/>
  <c r="P435" i="14" s="1"/>
  <c r="P398" i="14"/>
  <c r="P405" i="14" s="1"/>
  <c r="P510" i="14"/>
  <c r="P517" i="14" s="1"/>
  <c r="P519" i="14" s="1"/>
  <c r="P482" i="14"/>
  <c r="P489" i="14" s="1"/>
  <c r="P491" i="14" s="1"/>
  <c r="P454" i="14"/>
  <c r="P461" i="14" s="1"/>
  <c r="P463" i="14" s="1"/>
  <c r="O263" i="14"/>
  <c r="O242" i="14"/>
  <c r="N469" i="14"/>
  <c r="N477" i="14" s="1"/>
  <c r="N476" i="14" s="1"/>
  <c r="Q13" i="5"/>
  <c r="Q22" i="9" s="1"/>
  <c r="T2" i="20"/>
  <c r="P2" i="22"/>
  <c r="Q2" i="21"/>
  <c r="W159" i="20"/>
  <c r="W160" i="20"/>
  <c r="W4" i="20"/>
  <c r="W116" i="20"/>
  <c r="W117" i="20"/>
  <c r="T64" i="21"/>
  <c r="T49" i="21"/>
  <c r="T31" i="21"/>
  <c r="T54" i="21"/>
  <c r="T4" i="21"/>
  <c r="T27" i="21"/>
  <c r="T22" i="21"/>
  <c r="X3" i="20"/>
  <c r="U3" i="21"/>
  <c r="T3" i="22"/>
  <c r="T8" i="22" s="1"/>
  <c r="V67" i="21" s="1"/>
  <c r="S4" i="22"/>
  <c r="P24" i="8"/>
  <c r="P21" i="9"/>
  <c r="P280" i="4"/>
  <c r="P20" i="8"/>
  <c r="P17" i="9"/>
  <c r="P18" i="9"/>
  <c r="P21" i="8"/>
  <c r="P22" i="8"/>
  <c r="P19" i="9"/>
  <c r="Q281" i="4"/>
  <c r="Q279" i="4"/>
  <c r="R16" i="3"/>
  <c r="J14" i="27" s="1"/>
  <c r="J15" i="27" s="1"/>
  <c r="R2" i="8"/>
  <c r="R2" i="5"/>
  <c r="R2" i="9"/>
  <c r="J1" i="27"/>
  <c r="R2" i="4"/>
  <c r="S2" i="3"/>
  <c r="P23" i="8"/>
  <c r="P20" i="9"/>
  <c r="S34" i="8"/>
  <c r="S33" i="9"/>
  <c r="U402" i="3"/>
  <c r="U386" i="3"/>
  <c r="U63" i="5" s="1"/>
  <c r="U385" i="3"/>
  <c r="U62" i="5" s="1"/>
  <c r="U388" i="3"/>
  <c r="U65" i="5" s="1"/>
  <c r="U390" i="3"/>
  <c r="U67" i="5" s="1"/>
  <c r="U387" i="3"/>
  <c r="U64" i="5" s="1"/>
  <c r="U389" i="3"/>
  <c r="U66" i="5" s="1"/>
  <c r="U394" i="3"/>
  <c r="U71" i="5" s="1"/>
  <c r="U340" i="3"/>
  <c r="U399" i="3"/>
  <c r="U76" i="5" s="1"/>
  <c r="U395" i="3"/>
  <c r="U72" i="5" s="1"/>
  <c r="U391" i="3"/>
  <c r="U68" i="5" s="1"/>
  <c r="U393" i="3"/>
  <c r="U70" i="5" s="1"/>
  <c r="U392" i="3"/>
  <c r="U69" i="5" s="1"/>
  <c r="U396" i="3"/>
  <c r="U73" i="5" s="1"/>
  <c r="U400" i="3"/>
  <c r="U77" i="5" s="1"/>
  <c r="U342" i="3"/>
  <c r="U43" i="5" s="1"/>
  <c r="U343" i="3"/>
  <c r="U44" i="5" s="1"/>
  <c r="U341" i="3"/>
  <c r="U42" i="5" s="1"/>
  <c r="U344" i="3"/>
  <c r="U45" i="5" s="1"/>
  <c r="U346" i="3"/>
  <c r="U47" i="5" s="1"/>
  <c r="U350" i="3"/>
  <c r="U51" i="5" s="1"/>
  <c r="U354" i="3"/>
  <c r="U55" i="5" s="1"/>
  <c r="U347" i="3"/>
  <c r="U48" i="5" s="1"/>
  <c r="U351" i="3"/>
  <c r="U52" i="5" s="1"/>
  <c r="U355" i="3"/>
  <c r="U56" i="5" s="1"/>
  <c r="U348" i="3"/>
  <c r="U49" i="5" s="1"/>
  <c r="U357" i="3"/>
  <c r="U352" i="3"/>
  <c r="U53" i="5" s="1"/>
  <c r="U358" i="3"/>
  <c r="U345" i="3"/>
  <c r="U46" i="5" s="1"/>
  <c r="U349" i="3"/>
  <c r="U50" i="5" s="1"/>
  <c r="U398" i="3"/>
  <c r="U75" i="5" s="1"/>
  <c r="U384" i="3"/>
  <c r="U356" i="3"/>
  <c r="U57" i="5" s="1"/>
  <c r="U401" i="3"/>
  <c r="S33" i="8"/>
  <c r="S32" i="9"/>
  <c r="Q364" i="14" l="1"/>
  <c r="Q366" i="14"/>
  <c r="P265" i="14"/>
  <c r="P267" i="14" s="1"/>
  <c r="Q289" i="14"/>
  <c r="Q291" i="14"/>
  <c r="P339" i="14"/>
  <c r="P341" i="14"/>
  <c r="O289" i="14"/>
  <c r="O248" i="14" s="1"/>
  <c r="O291" i="14"/>
  <c r="Q314" i="14"/>
  <c r="Q316" i="14"/>
  <c r="P364" i="14"/>
  <c r="P366" i="14"/>
  <c r="P266" i="14"/>
  <c r="P289" i="14"/>
  <c r="P293" i="14" s="1"/>
  <c r="P291" i="14"/>
  <c r="Q265" i="14"/>
  <c r="Q267" i="14" s="1"/>
  <c r="Q260" i="14"/>
  <c r="O339" i="14"/>
  <c r="O341" i="14"/>
  <c r="Q313" i="14"/>
  <c r="Q318" i="14" s="1"/>
  <c r="P363" i="14"/>
  <c r="O343" i="14"/>
  <c r="O351" i="14" s="1"/>
  <c r="O350" i="14" s="1"/>
  <c r="Q363" i="14"/>
  <c r="P313" i="14"/>
  <c r="P312" i="14"/>
  <c r="Q338" i="14"/>
  <c r="Q337" i="14"/>
  <c r="Q341" i="14" s="1"/>
  <c r="O247" i="14"/>
  <c r="P368" i="14"/>
  <c r="P376" i="14" s="1"/>
  <c r="P375" i="14" s="1"/>
  <c r="P338" i="14"/>
  <c r="P264" i="14"/>
  <c r="Q288" i="14"/>
  <c r="O268" i="14"/>
  <c r="J25" i="5"/>
  <c r="D24" i="5"/>
  <c r="F22" i="5" s="1"/>
  <c r="F24" i="5" s="1"/>
  <c r="G22" i="5" s="1"/>
  <c r="U59" i="21"/>
  <c r="X146" i="20" s="1"/>
  <c r="U42" i="21"/>
  <c r="U36" i="21"/>
  <c r="X136" i="20" s="1"/>
  <c r="T13" i="4"/>
  <c r="T21" i="4"/>
  <c r="U252" i="3"/>
  <c r="U307" i="3"/>
  <c r="U37" i="3"/>
  <c r="U81" i="3" s="1"/>
  <c r="R213" i="4"/>
  <c r="R258" i="4" s="1"/>
  <c r="U208" i="3"/>
  <c r="U313" i="3"/>
  <c r="T80" i="5"/>
  <c r="U136" i="3"/>
  <c r="U155" i="3"/>
  <c r="U286" i="3"/>
  <c r="U181" i="3"/>
  <c r="U243" i="3"/>
  <c r="U428" i="3"/>
  <c r="U127" i="3"/>
  <c r="U25" i="3"/>
  <c r="K604" i="14"/>
  <c r="U262" i="3"/>
  <c r="U148" i="3"/>
  <c r="U218" i="3"/>
  <c r="U431" i="3"/>
  <c r="U259" i="3"/>
  <c r="T92" i="5"/>
  <c r="U33" i="3"/>
  <c r="U77" i="3" s="1"/>
  <c r="U304" i="3"/>
  <c r="U158" i="3"/>
  <c r="U227" i="3"/>
  <c r="U271" i="3"/>
  <c r="U305" i="3"/>
  <c r="U69" i="3"/>
  <c r="U113" i="3" s="1"/>
  <c r="T56" i="8"/>
  <c r="T46" i="4"/>
  <c r="T27" i="4"/>
  <c r="U179" i="3"/>
  <c r="U207" i="3"/>
  <c r="U174" i="3"/>
  <c r="U239" i="3"/>
  <c r="U159" i="3"/>
  <c r="U264" i="3"/>
  <c r="U52" i="3"/>
  <c r="U96" i="3" s="1"/>
  <c r="R113" i="4"/>
  <c r="R158" i="4" s="1"/>
  <c r="R68" i="4" s="1"/>
  <c r="R206" i="4"/>
  <c r="R251" i="4" s="1"/>
  <c r="U144" i="3"/>
  <c r="U173" i="3"/>
  <c r="U245" i="3"/>
  <c r="U229" i="3"/>
  <c r="U135" i="3"/>
  <c r="T65" i="8"/>
  <c r="U54" i="3"/>
  <c r="U98" i="3" s="1"/>
  <c r="U263" i="3"/>
  <c r="U317" i="3"/>
  <c r="U246" i="3"/>
  <c r="U230" i="3"/>
  <c r="U325" i="3"/>
  <c r="U128" i="3"/>
  <c r="U134" i="3"/>
  <c r="U302" i="3"/>
  <c r="U335" i="3"/>
  <c r="U3" i="5"/>
  <c r="U80" i="5" s="1"/>
  <c r="U142" i="3"/>
  <c r="U268" i="3"/>
  <c r="U291" i="3"/>
  <c r="U124" i="3"/>
  <c r="U327" i="3"/>
  <c r="U189" i="3"/>
  <c r="U298" i="3"/>
  <c r="U168" i="3"/>
  <c r="U280" i="3"/>
  <c r="U300" i="3"/>
  <c r="U196" i="3"/>
  <c r="U132" i="3"/>
  <c r="U334" i="3"/>
  <c r="U194" i="3"/>
  <c r="U308" i="3"/>
  <c r="U156" i="3"/>
  <c r="U172" i="3"/>
  <c r="U139" i="3"/>
  <c r="U186" i="3"/>
  <c r="U310" i="3"/>
  <c r="U133" i="3"/>
  <c r="U217" i="3"/>
  <c r="U200" i="3"/>
  <c r="U22" i="3"/>
  <c r="U45" i="3"/>
  <c r="U89" i="3" s="1"/>
  <c r="U62" i="3"/>
  <c r="U106" i="3" s="1"/>
  <c r="U39" i="3"/>
  <c r="U83" i="3" s="1"/>
  <c r="U198" i="3"/>
  <c r="U260" i="3"/>
  <c r="U257" i="3"/>
  <c r="U4" i="3"/>
  <c r="U10" i="3"/>
  <c r="U104" i="5" s="1"/>
  <c r="U137" i="3"/>
  <c r="U221" i="3"/>
  <c r="U121" i="3"/>
  <c r="U256" i="3"/>
  <c r="U272" i="3"/>
  <c r="U157" i="3"/>
  <c r="U255" i="3"/>
  <c r="U130" i="3"/>
  <c r="U254" i="3"/>
  <c r="U129" i="3"/>
  <c r="U202" i="3"/>
  <c r="U145" i="3"/>
  <c r="U281" i="3"/>
  <c r="U169" i="3"/>
  <c r="U328" i="3"/>
  <c r="U13" i="3"/>
  <c r="U67" i="8" s="1"/>
  <c r="U120" i="3"/>
  <c r="U57" i="3"/>
  <c r="U101" i="3" s="1"/>
  <c r="U63" i="3"/>
  <c r="U107" i="3" s="1"/>
  <c r="T40" i="8"/>
  <c r="T63" i="8"/>
  <c r="T45" i="8"/>
  <c r="T48" i="8"/>
  <c r="T64" i="8"/>
  <c r="U32" i="3"/>
  <c r="U76" i="3" s="1"/>
  <c r="U44" i="3"/>
  <c r="U88" i="3" s="1"/>
  <c r="U49" i="3"/>
  <c r="U93" i="3" s="1"/>
  <c r="U55" i="3"/>
  <c r="U99" i="3" s="1"/>
  <c r="U59" i="3"/>
  <c r="U103" i="3" s="1"/>
  <c r="U58" i="3"/>
  <c r="U102" i="3" s="1"/>
  <c r="U36" i="3"/>
  <c r="U80" i="3" s="1"/>
  <c r="U43" i="3"/>
  <c r="U87" i="3" s="1"/>
  <c r="U56" i="3"/>
  <c r="U100" i="3" s="1"/>
  <c r="U31" i="3"/>
  <c r="U75" i="3" s="1"/>
  <c r="U28" i="3"/>
  <c r="U247" i="3"/>
  <c r="U34" i="3"/>
  <c r="U78" i="3" s="1"/>
  <c r="U40" i="3"/>
  <c r="U84" i="3" s="1"/>
  <c r="U42" i="3"/>
  <c r="U86" i="3" s="1"/>
  <c r="U46" i="3"/>
  <c r="U90" i="3" s="1"/>
  <c r="U48" i="3"/>
  <c r="U92" i="3" s="1"/>
  <c r="U67" i="3"/>
  <c r="U111" i="3" s="1"/>
  <c r="U66" i="3"/>
  <c r="U110" i="3" s="1"/>
  <c r="U60" i="3"/>
  <c r="U104" i="3" s="1"/>
  <c r="U71" i="3"/>
  <c r="U115" i="3" s="1"/>
  <c r="U65" i="3"/>
  <c r="U109" i="3" s="1"/>
  <c r="U26" i="3"/>
  <c r="V3" i="3"/>
  <c r="V36" i="3" s="1"/>
  <c r="V80" i="3" s="1"/>
  <c r="U314" i="3"/>
  <c r="U323" i="3"/>
  <c r="U284" i="3"/>
  <c r="U147" i="3"/>
  <c r="U184" i="3"/>
  <c r="U131" i="3"/>
  <c r="U163" i="3"/>
  <c r="U167" i="3"/>
  <c r="U146" i="3"/>
  <c r="U267" i="3"/>
  <c r="U166" i="3"/>
  <c r="U201" i="3"/>
  <c r="U122" i="3"/>
  <c r="U312" i="3"/>
  <c r="U212" i="3"/>
  <c r="U123" i="3"/>
  <c r="U193" i="3"/>
  <c r="U266" i="3"/>
  <c r="U125" i="3"/>
  <c r="U330" i="3"/>
  <c r="U238" i="3"/>
  <c r="U303" i="3"/>
  <c r="U282" i="3"/>
  <c r="U195" i="3"/>
  <c r="U429" i="3"/>
  <c r="U289" i="3"/>
  <c r="U216" i="3"/>
  <c r="U126" i="3"/>
  <c r="U332" i="3"/>
  <c r="U153" i="3"/>
  <c r="U329" i="3"/>
  <c r="U170" i="3"/>
  <c r="U270" i="3"/>
  <c r="U231" i="3"/>
  <c r="U275" i="3"/>
  <c r="U19" i="3"/>
  <c r="U209" i="3"/>
  <c r="U319" i="3"/>
  <c r="U220" i="3"/>
  <c r="U175" i="3"/>
  <c r="U211" i="3"/>
  <c r="U273" i="3"/>
  <c r="U154" i="3"/>
  <c r="U3" i="4"/>
  <c r="U214" i="3"/>
  <c r="U278" i="3"/>
  <c r="U149" i="3"/>
  <c r="U183" i="3"/>
  <c r="U283" i="3"/>
  <c r="U432" i="3"/>
  <c r="U7" i="3"/>
  <c r="U58" i="8" s="1"/>
  <c r="U141" i="3"/>
  <c r="U215" i="3"/>
  <c r="U258" i="3"/>
  <c r="U315" i="3"/>
  <c r="U226" i="3"/>
  <c r="U210" i="3"/>
  <c r="U274" i="3"/>
  <c r="U177" i="3"/>
  <c r="U316" i="3"/>
  <c r="U234" i="3"/>
  <c r="U241" i="3"/>
  <c r="U297" i="3"/>
  <c r="U331" i="3"/>
  <c r="U182" i="3"/>
  <c r="U290" i="3"/>
  <c r="U277" i="3"/>
  <c r="U3" i="9"/>
  <c r="U48" i="9" s="1"/>
  <c r="U223" i="3"/>
  <c r="U171" i="3"/>
  <c r="U296" i="3"/>
  <c r="U197" i="3"/>
  <c r="U320" i="3"/>
  <c r="U151" i="3"/>
  <c r="U199" i="3"/>
  <c r="U309" i="3"/>
  <c r="U233" i="3"/>
  <c r="U333" i="3"/>
  <c r="U190" i="3"/>
  <c r="U219" i="3"/>
  <c r="U253" i="3"/>
  <c r="U324" i="3"/>
  <c r="U242" i="3"/>
  <c r="U178" i="3"/>
  <c r="U433" i="3"/>
  <c r="U164" i="3"/>
  <c r="U192" i="3"/>
  <c r="U261" i="3"/>
  <c r="U326" i="3"/>
  <c r="U287" i="3"/>
  <c r="U138" i="3"/>
  <c r="U222" i="3"/>
  <c r="T4" i="8"/>
  <c r="T55" i="8"/>
  <c r="U27" i="3"/>
  <c r="U64" i="3"/>
  <c r="U108" i="3" s="1"/>
  <c r="U70" i="3"/>
  <c r="U114" i="3" s="1"/>
  <c r="U53" i="3"/>
  <c r="U97" i="3" s="1"/>
  <c r="U47" i="3"/>
  <c r="U91" i="3" s="1"/>
  <c r="U38" i="3"/>
  <c r="U82" i="3" s="1"/>
  <c r="T12" i="4"/>
  <c r="T11" i="4"/>
  <c r="T31" i="4"/>
  <c r="T43" i="4"/>
  <c r="T18" i="4"/>
  <c r="T36" i="4"/>
  <c r="R227" i="4"/>
  <c r="R272" i="4" s="1"/>
  <c r="U321" i="3"/>
  <c r="U140" i="3"/>
  <c r="U225" i="3"/>
  <c r="U306" i="3"/>
  <c r="U224" i="3"/>
  <c r="U143" i="3"/>
  <c r="U235" i="3"/>
  <c r="U152" i="3"/>
  <c r="U187" i="3"/>
  <c r="U285" i="3"/>
  <c r="U276" i="3"/>
  <c r="U236" i="3"/>
  <c r="U232" i="3"/>
  <c r="U299" i="3"/>
  <c r="U295" i="3"/>
  <c r="U322" i="3"/>
  <c r="U180" i="3"/>
  <c r="U279" i="3"/>
  <c r="U185" i="3"/>
  <c r="U434" i="3"/>
  <c r="U191" i="3"/>
  <c r="U427" i="3"/>
  <c r="U150" i="3"/>
  <c r="U430" i="3"/>
  <c r="U318" i="3"/>
  <c r="U176" i="3"/>
  <c r="U311" i="3"/>
  <c r="U237" i="3"/>
  <c r="U301" i="3"/>
  <c r="U228" i="3"/>
  <c r="U188" i="3"/>
  <c r="U288" i="3"/>
  <c r="U251" i="3"/>
  <c r="K2" i="27"/>
  <c r="K3" i="27" s="1"/>
  <c r="U240" i="3"/>
  <c r="U165" i="3"/>
  <c r="U269" i="3"/>
  <c r="U203" i="3"/>
  <c r="U435" i="3"/>
  <c r="U213" i="3"/>
  <c r="U265" i="3"/>
  <c r="U119" i="3"/>
  <c r="U3" i="8"/>
  <c r="U64" i="8" s="1"/>
  <c r="U244" i="3"/>
  <c r="T54" i="8"/>
  <c r="U61" i="3"/>
  <c r="U105" i="3" s="1"/>
  <c r="U68" i="3"/>
  <c r="U112" i="3" s="1"/>
  <c r="U50" i="3"/>
  <c r="U94" i="3" s="1"/>
  <c r="U51" i="3"/>
  <c r="U95" i="3" s="1"/>
  <c r="U41" i="3"/>
  <c r="U85" i="3" s="1"/>
  <c r="T32" i="4"/>
  <c r="R226" i="4"/>
  <c r="R271" i="4" s="1"/>
  <c r="R209" i="4"/>
  <c r="R254" i="4" s="1"/>
  <c r="R201" i="4"/>
  <c r="R246" i="4" s="1"/>
  <c r="R195" i="4"/>
  <c r="R240" i="4" s="1"/>
  <c r="R115" i="4"/>
  <c r="R160" i="4" s="1"/>
  <c r="R70" i="4" s="1"/>
  <c r="R228" i="4"/>
  <c r="R273" i="4" s="1"/>
  <c r="R111" i="4"/>
  <c r="R156" i="4" s="1"/>
  <c r="R66" i="4" s="1"/>
  <c r="R112" i="4"/>
  <c r="R157" i="4" s="1"/>
  <c r="R67" i="4" s="1"/>
  <c r="R116" i="4"/>
  <c r="R161" i="4" s="1"/>
  <c r="R71" i="4" s="1"/>
  <c r="R127" i="4"/>
  <c r="R172" i="4" s="1"/>
  <c r="R82" i="4" s="1"/>
  <c r="R219" i="4"/>
  <c r="R264" i="4" s="1"/>
  <c r="R224" i="4"/>
  <c r="R269" i="4" s="1"/>
  <c r="R102" i="4"/>
  <c r="R147" i="4" s="1"/>
  <c r="R57" i="4" s="1"/>
  <c r="R119" i="4"/>
  <c r="R164" i="4" s="1"/>
  <c r="R74" i="4" s="1"/>
  <c r="R110" i="4"/>
  <c r="R155" i="4" s="1"/>
  <c r="R65" i="4" s="1"/>
  <c r="R220" i="4"/>
  <c r="R265" i="4" s="1"/>
  <c r="R118" i="4"/>
  <c r="R163" i="4" s="1"/>
  <c r="R73" i="4" s="1"/>
  <c r="T16" i="5"/>
  <c r="T29" i="5" s="1"/>
  <c r="T4" i="5"/>
  <c r="R221" i="4"/>
  <c r="R134" i="4"/>
  <c r="R128" i="4"/>
  <c r="R173" i="4" s="1"/>
  <c r="R83" i="4" s="1"/>
  <c r="Q172" i="4"/>
  <c r="Q82" i="4" s="1"/>
  <c r="Q264" i="4"/>
  <c r="R120" i="4"/>
  <c r="R12" i="5"/>
  <c r="R199" i="4"/>
  <c r="R244" i="4" s="1"/>
  <c r="R205" i="4"/>
  <c r="R223" i="4"/>
  <c r="R121" i="4"/>
  <c r="R166" i="4" s="1"/>
  <c r="R76" i="4" s="1"/>
  <c r="R117" i="4"/>
  <c r="R162" i="4" s="1"/>
  <c r="R72" i="4" s="1"/>
  <c r="R229" i="4"/>
  <c r="R124" i="4"/>
  <c r="R169" i="4" s="1"/>
  <c r="R79" i="4" s="1"/>
  <c r="R204" i="4"/>
  <c r="R249" i="4" s="1"/>
  <c r="R130" i="4"/>
  <c r="R175" i="4" s="1"/>
  <c r="R85" i="4" s="1"/>
  <c r="R191" i="4"/>
  <c r="R189" i="4"/>
  <c r="R234" i="4" s="1"/>
  <c r="R9" i="5"/>
  <c r="T67" i="8"/>
  <c r="T4" i="9"/>
  <c r="T109" i="5"/>
  <c r="Q274" i="4"/>
  <c r="Q254" i="4"/>
  <c r="Q169" i="4"/>
  <c r="Q79" i="4" s="1"/>
  <c r="Q166" i="4"/>
  <c r="Q76" i="4" s="1"/>
  <c r="T44" i="4"/>
  <c r="T45" i="4"/>
  <c r="T34" i="4"/>
  <c r="T22" i="4"/>
  <c r="T16" i="4"/>
  <c r="R11" i="5"/>
  <c r="R133" i="4"/>
  <c r="R139" i="4"/>
  <c r="R184" i="4" s="1"/>
  <c r="R94" i="4" s="1"/>
  <c r="R202" i="4"/>
  <c r="R247" i="4" s="1"/>
  <c r="R203" i="4"/>
  <c r="R136" i="4"/>
  <c r="R181" i="4" s="1"/>
  <c r="R91" i="4" s="1"/>
  <c r="R212" i="4"/>
  <c r="R257" i="4" s="1"/>
  <c r="R197" i="4"/>
  <c r="R242" i="4" s="1"/>
  <c r="R196" i="4"/>
  <c r="R105" i="4"/>
  <c r="R150" i="4" s="1"/>
  <c r="R60" i="4" s="1"/>
  <c r="R208" i="4"/>
  <c r="R253" i="4" s="1"/>
  <c r="R216" i="4"/>
  <c r="R261" i="4" s="1"/>
  <c r="R123" i="4"/>
  <c r="R125" i="4"/>
  <c r="R198" i="4"/>
  <c r="R243" i="4" s="1"/>
  <c r="R218" i="4"/>
  <c r="R263" i="4" s="1"/>
  <c r="R101" i="4"/>
  <c r="R114" i="4"/>
  <c r="R103" i="4"/>
  <c r="R148" i="4" s="1"/>
  <c r="R58" i="4" s="1"/>
  <c r="R108" i="4"/>
  <c r="R153" i="4" s="1"/>
  <c r="R63" i="4" s="1"/>
  <c r="Q269" i="4"/>
  <c r="Q160" i="4"/>
  <c r="Q70" i="4" s="1"/>
  <c r="R211" i="4"/>
  <c r="R217" i="4"/>
  <c r="R122" i="4"/>
  <c r="R167" i="4" s="1"/>
  <c r="R77" i="4" s="1"/>
  <c r="R207" i="4"/>
  <c r="R252" i="4" s="1"/>
  <c r="R135" i="4"/>
  <c r="R180" i="4" s="1"/>
  <c r="R90" i="4" s="1"/>
  <c r="R210" i="4"/>
  <c r="Q164" i="4"/>
  <c r="Q74" i="4" s="1"/>
  <c r="Q167" i="4"/>
  <c r="Q77" i="4" s="1"/>
  <c r="Q262" i="4"/>
  <c r="T42" i="4"/>
  <c r="T41" i="4"/>
  <c r="T25" i="4"/>
  <c r="T26" i="4"/>
  <c r="T15" i="4"/>
  <c r="R222" i="4"/>
  <c r="R267" i="4" s="1"/>
  <c r="R137" i="4"/>
  <c r="R138" i="4"/>
  <c r="R106" i="4"/>
  <c r="R151" i="4" s="1"/>
  <c r="R61" i="4" s="1"/>
  <c r="R129" i="4"/>
  <c r="R174" i="4" s="1"/>
  <c r="R84" i="4" s="1"/>
  <c r="R109" i="4"/>
  <c r="R154" i="4" s="1"/>
  <c r="R64" i="4" s="1"/>
  <c r="R214" i="4"/>
  <c r="R193" i="4"/>
  <c r="R238" i="4" s="1"/>
  <c r="R200" i="4"/>
  <c r="R245" i="4" s="1"/>
  <c r="R107" i="4"/>
  <c r="R126" i="4"/>
  <c r="R192" i="4"/>
  <c r="R237" i="4" s="1"/>
  <c r="R215" i="4"/>
  <c r="R260" i="4" s="1"/>
  <c r="R225" i="4"/>
  <c r="R270" i="4" s="1"/>
  <c r="R132" i="4"/>
  <c r="R177" i="4" s="1"/>
  <c r="R87" i="4" s="1"/>
  <c r="R99" i="4"/>
  <c r="R144" i="4" s="1"/>
  <c r="R54" i="4" s="1"/>
  <c r="R194" i="4"/>
  <c r="R239" i="4" s="1"/>
  <c r="R131" i="4"/>
  <c r="R104" i="4"/>
  <c r="K606" i="14"/>
  <c r="L603" i="14" s="1"/>
  <c r="T47" i="9"/>
  <c r="T285" i="4"/>
  <c r="T48" i="9"/>
  <c r="T59" i="8"/>
  <c r="T37" i="4"/>
  <c r="T39" i="4"/>
  <c r="T30" i="4"/>
  <c r="T35" i="4"/>
  <c r="T33" i="4"/>
  <c r="T28" i="4"/>
  <c r="T20" i="4"/>
  <c r="T19" i="4"/>
  <c r="T14" i="4"/>
  <c r="T4" i="4"/>
  <c r="T48" i="4"/>
  <c r="T47" i="4"/>
  <c r="T49" i="4"/>
  <c r="T40" i="4"/>
  <c r="T38" i="4"/>
  <c r="T29" i="4"/>
  <c r="T24" i="4"/>
  <c r="T23" i="4"/>
  <c r="T17" i="4"/>
  <c r="U27" i="4"/>
  <c r="S56" i="9"/>
  <c r="Q15" i="8"/>
  <c r="Q9" i="9"/>
  <c r="Q11" i="9"/>
  <c r="Q17" i="8"/>
  <c r="R8" i="5"/>
  <c r="P277" i="4"/>
  <c r="P16" i="8"/>
  <c r="P10" i="9"/>
  <c r="O525" i="14"/>
  <c r="O533" i="14" s="1"/>
  <c r="O532" i="14" s="1"/>
  <c r="Q569" i="14"/>
  <c r="Q568" i="14" s="1"/>
  <c r="P521" i="14"/>
  <c r="P524" i="14"/>
  <c r="P522" i="14"/>
  <c r="P523" i="14"/>
  <c r="Q258" i="14"/>
  <c r="Q262" i="14" s="1"/>
  <c r="Q241" i="14"/>
  <c r="P407" i="14"/>
  <c r="P384" i="14"/>
  <c r="O409" i="14"/>
  <c r="O410" i="14"/>
  <c r="O388" i="14" s="1"/>
  <c r="O412" i="14"/>
  <c r="O390" i="14" s="1"/>
  <c r="O411" i="14"/>
  <c r="O389" i="14" s="1"/>
  <c r="O385" i="14"/>
  <c r="O469" i="14"/>
  <c r="O441" i="14"/>
  <c r="O449" i="14" s="1"/>
  <c r="O448" i="14" s="1"/>
  <c r="P242" i="14"/>
  <c r="P263" i="14"/>
  <c r="P468" i="14"/>
  <c r="P465" i="14"/>
  <c r="P467" i="14"/>
  <c r="P466" i="14"/>
  <c r="P439" i="14"/>
  <c r="P440" i="14"/>
  <c r="P437" i="14"/>
  <c r="P438" i="14"/>
  <c r="L420" i="14"/>
  <c r="L392" i="14" s="1"/>
  <c r="N413" i="14"/>
  <c r="N387" i="14"/>
  <c r="O246" i="14"/>
  <c r="P493" i="14"/>
  <c r="P495" i="14"/>
  <c r="P496" i="14"/>
  <c r="P494" i="14"/>
  <c r="Q510" i="14"/>
  <c r="Q517" i="14" s="1"/>
  <c r="Q519" i="14" s="1"/>
  <c r="Q482" i="14"/>
  <c r="Q489" i="14" s="1"/>
  <c r="Q491" i="14" s="1"/>
  <c r="Q454" i="14"/>
  <c r="Q461" i="14" s="1"/>
  <c r="Q463" i="14" s="1"/>
  <c r="Q426" i="14"/>
  <c r="Q433" i="14" s="1"/>
  <c r="Q435" i="14" s="1"/>
  <c r="Q398" i="14"/>
  <c r="Q405" i="14" s="1"/>
  <c r="M421" i="14"/>
  <c r="M393" i="14" s="1"/>
  <c r="Q25" i="5" s="1"/>
  <c r="M391" i="14"/>
  <c r="O497" i="14"/>
  <c r="O505" i="14" s="1"/>
  <c r="O504" i="14" s="1"/>
  <c r="R13" i="5"/>
  <c r="R22" i="9" s="1"/>
  <c r="Q2" i="22"/>
  <c r="R2" i="21"/>
  <c r="U2" i="20"/>
  <c r="U4" i="21"/>
  <c r="X137" i="20"/>
  <c r="U22" i="21"/>
  <c r="U54" i="21"/>
  <c r="U31" i="21"/>
  <c r="U64" i="21"/>
  <c r="U27" i="21"/>
  <c r="Y3" i="20"/>
  <c r="V3" i="21"/>
  <c r="V59" i="21" s="1"/>
  <c r="U3" i="22"/>
  <c r="U8" i="22" s="1"/>
  <c r="W67" i="21" s="1"/>
  <c r="T4" i="22"/>
  <c r="X116" i="20"/>
  <c r="X117" i="20"/>
  <c r="X159" i="20"/>
  <c r="X4" i="20"/>
  <c r="T25" i="21"/>
  <c r="W138" i="20"/>
  <c r="Q18" i="9"/>
  <c r="Q21" i="8"/>
  <c r="Q17" i="9"/>
  <c r="Q20" i="8"/>
  <c r="S16" i="3"/>
  <c r="S2" i="4"/>
  <c r="S2" i="8"/>
  <c r="S2" i="5"/>
  <c r="S10" i="5" s="1"/>
  <c r="T2" i="3"/>
  <c r="S2" i="9"/>
  <c r="R25" i="5"/>
  <c r="Q23" i="8"/>
  <c r="Q20" i="9"/>
  <c r="R279" i="4"/>
  <c r="R281" i="4"/>
  <c r="Q24" i="8"/>
  <c r="Q280" i="4"/>
  <c r="Q21" i="9"/>
  <c r="Q22" i="8"/>
  <c r="Q19" i="9"/>
  <c r="T34" i="8"/>
  <c r="T33" i="9"/>
  <c r="V388" i="3"/>
  <c r="V65" i="5" s="1"/>
  <c r="V389" i="3"/>
  <c r="V66" i="5" s="1"/>
  <c r="V392" i="3"/>
  <c r="V69" i="5" s="1"/>
  <c r="V393" i="3"/>
  <c r="V70" i="5" s="1"/>
  <c r="V396" i="3"/>
  <c r="V73" i="5" s="1"/>
  <c r="V394" i="3"/>
  <c r="V71" i="5" s="1"/>
  <c r="V399" i="3"/>
  <c r="V76" i="5" s="1"/>
  <c r="V400" i="3"/>
  <c r="V77" i="5" s="1"/>
  <c r="V401" i="3"/>
  <c r="V343" i="3"/>
  <c r="V44" i="5" s="1"/>
  <c r="V349" i="3"/>
  <c r="V50" i="5" s="1"/>
  <c r="V346" i="3"/>
  <c r="V47" i="5" s="1"/>
  <c r="V350" i="3"/>
  <c r="V51" i="5" s="1"/>
  <c r="V354" i="3"/>
  <c r="V55" i="5" s="1"/>
  <c r="V356" i="3"/>
  <c r="V57" i="5" s="1"/>
  <c r="V398" i="3"/>
  <c r="V75" i="5" s="1"/>
  <c r="V341" i="3"/>
  <c r="V42" i="5" s="1"/>
  <c r="V348" i="3"/>
  <c r="V49" i="5" s="1"/>
  <c r="V351" i="3"/>
  <c r="V52" i="5" s="1"/>
  <c r="V355" i="3"/>
  <c r="V56" i="5" s="1"/>
  <c r="V357" i="3"/>
  <c r="V395" i="3"/>
  <c r="V72" i="5" s="1"/>
  <c r="V352" i="3"/>
  <c r="V53" i="5" s="1"/>
  <c r="V344" i="3"/>
  <c r="V45" i="5" s="1"/>
  <c r="V358" i="3"/>
  <c r="V347" i="3"/>
  <c r="V48" i="5" s="1"/>
  <c r="V402" i="3"/>
  <c r="T32" i="9"/>
  <c r="T33" i="8"/>
  <c r="V384" i="3" l="1"/>
  <c r="V340" i="3"/>
  <c r="V387" i="3"/>
  <c r="V64" i="5" s="1"/>
  <c r="O293" i="14"/>
  <c r="O301" i="14" s="1"/>
  <c r="O300" i="14" s="1"/>
  <c r="V386" i="3"/>
  <c r="V63" i="5" s="1"/>
  <c r="V342" i="3"/>
  <c r="V43" i="5" s="1"/>
  <c r="V345" i="3"/>
  <c r="V46" i="5" s="1"/>
  <c r="V390" i="3"/>
  <c r="V67" i="5" s="1"/>
  <c r="V391" i="3"/>
  <c r="V68" i="5" s="1"/>
  <c r="V385" i="3"/>
  <c r="V62" i="5" s="1"/>
  <c r="P314" i="14"/>
  <c r="P316" i="14"/>
  <c r="Q266" i="14"/>
  <c r="Q244" i="14"/>
  <c r="P318" i="14"/>
  <c r="P326" i="14" s="1"/>
  <c r="P325" i="14" s="1"/>
  <c r="Q368" i="14"/>
  <c r="Q376" i="14" s="1"/>
  <c r="Q375" i="14" s="1"/>
  <c r="Q293" i="14"/>
  <c r="Q301" i="14" s="1"/>
  <c r="Q300" i="14" s="1"/>
  <c r="Q339" i="14"/>
  <c r="P343" i="14"/>
  <c r="P351" i="14" s="1"/>
  <c r="P350" i="14" s="1"/>
  <c r="P247" i="14"/>
  <c r="Q326" i="14"/>
  <c r="Q325" i="14" s="1"/>
  <c r="P301" i="14"/>
  <c r="P300" i="14" s="1"/>
  <c r="Q264" i="14"/>
  <c r="P248" i="14"/>
  <c r="P268" i="14"/>
  <c r="U13" i="4"/>
  <c r="V150" i="3"/>
  <c r="V208" i="3"/>
  <c r="V43" i="3"/>
  <c r="V87" i="3" s="1"/>
  <c r="V434" i="3"/>
  <c r="V330" i="3"/>
  <c r="V197" i="3"/>
  <c r="V246" i="3"/>
  <c r="V232" i="3"/>
  <c r="V238" i="3"/>
  <c r="K614" i="14"/>
  <c r="K613" i="14" s="1"/>
  <c r="V174" i="3"/>
  <c r="V219" i="3"/>
  <c r="V124" i="3"/>
  <c r="V230" i="3"/>
  <c r="U92" i="5"/>
  <c r="V71" i="3"/>
  <c r="V115" i="3" s="1"/>
  <c r="V139" i="3"/>
  <c r="V257" i="3"/>
  <c r="V220" i="3"/>
  <c r="V178" i="3"/>
  <c r="U68" i="8"/>
  <c r="V22" i="3"/>
  <c r="V57" i="3"/>
  <c r="V101" i="3" s="1"/>
  <c r="U36" i="4"/>
  <c r="U59" i="8"/>
  <c r="V310" i="3"/>
  <c r="V164" i="3"/>
  <c r="V433" i="3"/>
  <c r="V3" i="8"/>
  <c r="V64" i="8" s="1"/>
  <c r="V428" i="3"/>
  <c r="V186" i="3"/>
  <c r="V167" i="3"/>
  <c r="V231" i="3"/>
  <c r="V328" i="3"/>
  <c r="W3" i="3"/>
  <c r="W32" i="3" s="1"/>
  <c r="W76" i="3" s="1"/>
  <c r="V28" i="3"/>
  <c r="S112" i="4"/>
  <c r="S157" i="4" s="1"/>
  <c r="S67" i="4" s="1"/>
  <c r="V52" i="3"/>
  <c r="V96" i="3" s="1"/>
  <c r="U18" i="4"/>
  <c r="U47" i="9"/>
  <c r="V165" i="3"/>
  <c r="V198" i="3"/>
  <c r="V222" i="3"/>
  <c r="V314" i="3"/>
  <c r="V195" i="3"/>
  <c r="V233" i="3"/>
  <c r="V185" i="3"/>
  <c r="V255" i="3"/>
  <c r="V41" i="3"/>
  <c r="V85" i="3" s="1"/>
  <c r="V32" i="3"/>
  <c r="V76" i="3" s="1"/>
  <c r="U38" i="4"/>
  <c r="U4" i="8"/>
  <c r="V188" i="3"/>
  <c r="V156" i="3"/>
  <c r="V241" i="3"/>
  <c r="V335" i="3"/>
  <c r="V324" i="3"/>
  <c r="V277" i="3"/>
  <c r="V179" i="3"/>
  <c r="V119" i="3"/>
  <c r="V326" i="3"/>
  <c r="V149" i="3"/>
  <c r="V176" i="3"/>
  <c r="V141" i="3"/>
  <c r="V221" i="3"/>
  <c r="V315" i="3"/>
  <c r="V153" i="3"/>
  <c r="V243" i="3"/>
  <c r="V317" i="3"/>
  <c r="U4" i="5"/>
  <c r="V48" i="3"/>
  <c r="V92" i="3" s="1"/>
  <c r="V45" i="3"/>
  <c r="V89" i="3" s="1"/>
  <c r="U39" i="4"/>
  <c r="U22" i="4"/>
  <c r="U42" i="9"/>
  <c r="V430" i="3"/>
  <c r="V313" i="3"/>
  <c r="V299" i="3"/>
  <c r="V271" i="3"/>
  <c r="V247" i="3"/>
  <c r="V196" i="3"/>
  <c r="V134" i="3"/>
  <c r="V316" i="3"/>
  <c r="V217" i="3"/>
  <c r="V171" i="3"/>
  <c r="V323" i="3"/>
  <c r="V136" i="3"/>
  <c r="V282" i="3"/>
  <c r="V207" i="3"/>
  <c r="V13" i="3"/>
  <c r="V67" i="8" s="1"/>
  <c r="V142" i="3"/>
  <c r="V64" i="3"/>
  <c r="V108" i="3" s="1"/>
  <c r="V66" i="3"/>
  <c r="V110" i="3" s="1"/>
  <c r="V35" i="3"/>
  <c r="V79" i="3" s="1"/>
  <c r="U46" i="4"/>
  <c r="U32" i="4"/>
  <c r="U11" i="4"/>
  <c r="U4" i="9"/>
  <c r="V275" i="3"/>
  <c r="V435" i="3"/>
  <c r="V296" i="3"/>
  <c r="V280" i="3"/>
  <c r="V318" i="3"/>
  <c r="V333" i="3"/>
  <c r="V268" i="3"/>
  <c r="V224" i="3"/>
  <c r="V146" i="3"/>
  <c r="V10" i="3"/>
  <c r="V104" i="5" s="1"/>
  <c r="V133" i="3"/>
  <c r="V3" i="4"/>
  <c r="V175" i="3"/>
  <c r="V300" i="3"/>
  <c r="V228" i="3"/>
  <c r="V327" i="3"/>
  <c r="V258" i="3"/>
  <c r="V4" i="3"/>
  <c r="V329" i="3"/>
  <c r="V148" i="3"/>
  <c r="V322" i="3"/>
  <c r="V254" i="3"/>
  <c r="V125" i="3"/>
  <c r="V267" i="3"/>
  <c r="V122" i="3"/>
  <c r="V184" i="3"/>
  <c r="V159" i="3"/>
  <c r="V320" i="3"/>
  <c r="V302" i="3"/>
  <c r="V284" i="3"/>
  <c r="V143" i="3"/>
  <c r="V187" i="3"/>
  <c r="V215" i="3"/>
  <c r="V60" i="3"/>
  <c r="V104" i="3" s="1"/>
  <c r="V31" i="3"/>
  <c r="V75" i="3" s="1"/>
  <c r="V44" i="3"/>
  <c r="V88" i="3" s="1"/>
  <c r="V50" i="3"/>
  <c r="V94" i="3" s="1"/>
  <c r="U45" i="4"/>
  <c r="U33" i="4"/>
  <c r="U24" i="4"/>
  <c r="U20" i="4"/>
  <c r="U14" i="4"/>
  <c r="U17" i="4"/>
  <c r="U21" i="4"/>
  <c r="U26" i="4"/>
  <c r="U31" i="4"/>
  <c r="U34" i="4"/>
  <c r="U35" i="4"/>
  <c r="U48" i="4"/>
  <c r="U40" i="4"/>
  <c r="U47" i="4"/>
  <c r="U12" i="4"/>
  <c r="U15" i="4"/>
  <c r="U19" i="4"/>
  <c r="U23" i="4"/>
  <c r="U30" i="4"/>
  <c r="U37" i="4"/>
  <c r="U28" i="4"/>
  <c r="U42" i="4"/>
  <c r="U41" i="4"/>
  <c r="U43" i="4"/>
  <c r="U285" i="4"/>
  <c r="V33" i="3"/>
  <c r="V77" i="3" s="1"/>
  <c r="V38" i="3"/>
  <c r="V82" i="3" s="1"/>
  <c r="V42" i="3"/>
  <c r="V86" i="3" s="1"/>
  <c r="V47" i="3"/>
  <c r="V91" i="3" s="1"/>
  <c r="V55" i="3"/>
  <c r="V99" i="3" s="1"/>
  <c r="V70" i="3"/>
  <c r="V114" i="3" s="1"/>
  <c r="V61" i="3"/>
  <c r="V105" i="3" s="1"/>
  <c r="V59" i="3"/>
  <c r="V103" i="3" s="1"/>
  <c r="V63" i="3"/>
  <c r="V107" i="3" s="1"/>
  <c r="V67" i="3"/>
  <c r="V111" i="3" s="1"/>
  <c r="V25" i="3"/>
  <c r="V283" i="3"/>
  <c r="V285" i="3"/>
  <c r="V311" i="3"/>
  <c r="V218" i="3"/>
  <c r="V192" i="3"/>
  <c r="V169" i="3"/>
  <c r="V121" i="3"/>
  <c r="V256" i="3"/>
  <c r="V154" i="3"/>
  <c r="V209" i="3"/>
  <c r="V253" i="3"/>
  <c r="V132" i="3"/>
  <c r="V308" i="3"/>
  <c r="V191" i="3"/>
  <c r="V244" i="3"/>
  <c r="V235" i="3"/>
  <c r="V261" i="3"/>
  <c r="V427" i="3"/>
  <c r="V157" i="3"/>
  <c r="V307" i="3"/>
  <c r="V234" i="3"/>
  <c r="V3" i="9"/>
  <c r="V42" i="9" s="1"/>
  <c r="V301" i="3"/>
  <c r="V199" i="3"/>
  <c r="V190" i="3"/>
  <c r="V127" i="3"/>
  <c r="V272" i="3"/>
  <c r="V265" i="3"/>
  <c r="V19" i="3"/>
  <c r="V273" i="3"/>
  <c r="V129" i="3"/>
  <c r="V304" i="3"/>
  <c r="V305" i="3"/>
  <c r="V240" i="3"/>
  <c r="V145" i="3"/>
  <c r="V170" i="3"/>
  <c r="V168" i="3"/>
  <c r="V144" i="3"/>
  <c r="V7" i="3"/>
  <c r="V59" i="8" s="1"/>
  <c r="V321" i="3"/>
  <c r="V259" i="3"/>
  <c r="V242" i="3"/>
  <c r="V130" i="3"/>
  <c r="V172" i="3"/>
  <c r="V138" i="3"/>
  <c r="V286" i="3"/>
  <c r="V123" i="3"/>
  <c r="V325" i="3"/>
  <c r="V203" i="3"/>
  <c r="V245" i="3"/>
  <c r="V270" i="3"/>
  <c r="V251" i="3"/>
  <c r="V297" i="3"/>
  <c r="V223" i="3"/>
  <c r="V269" i="3"/>
  <c r="V225" i="3"/>
  <c r="V37" i="3"/>
  <c r="V81" i="3" s="1"/>
  <c r="V39" i="3"/>
  <c r="V83" i="3" s="1"/>
  <c r="V51" i="3"/>
  <c r="V95" i="3" s="1"/>
  <c r="V54" i="3"/>
  <c r="V98" i="3" s="1"/>
  <c r="V62" i="3"/>
  <c r="V106" i="3" s="1"/>
  <c r="V56" i="3"/>
  <c r="V100" i="3" s="1"/>
  <c r="V69" i="3"/>
  <c r="V113" i="3" s="1"/>
  <c r="V68" i="3"/>
  <c r="V112" i="3" s="1"/>
  <c r="V49" i="3"/>
  <c r="V93" i="3" s="1"/>
  <c r="V53" i="3"/>
  <c r="V97" i="3" s="1"/>
  <c r="V27" i="3"/>
  <c r="V140" i="3"/>
  <c r="V332" i="3"/>
  <c r="V291" i="3"/>
  <c r="V334" i="3"/>
  <c r="V290" i="3"/>
  <c r="V210" i="3"/>
  <c r="V163" i="3"/>
  <c r="V278" i="3"/>
  <c r="V216" i="3"/>
  <c r="V166" i="3"/>
  <c r="V289" i="3"/>
  <c r="V262" i="3"/>
  <c r="V182" i="3"/>
  <c r="V252" i="3"/>
  <c r="V135" i="3"/>
  <c r="V288" i="3"/>
  <c r="V214" i="3"/>
  <c r="V306" i="3"/>
  <c r="V211" i="3"/>
  <c r="V213" i="3"/>
  <c r="V429" i="3"/>
  <c r="V279" i="3"/>
  <c r="V177" i="3"/>
  <c r="V152" i="3"/>
  <c r="V236" i="3"/>
  <c r="V227" i="3"/>
  <c r="V295" i="3"/>
  <c r="V319" i="3"/>
  <c r="V212" i="3"/>
  <c r="V128" i="3"/>
  <c r="V264" i="3"/>
  <c r="V432" i="3"/>
  <c r="V181" i="3"/>
  <c r="V131" i="3"/>
  <c r="V147" i="3"/>
  <c r="U16" i="5"/>
  <c r="U33" i="5" s="1"/>
  <c r="U109" i="5"/>
  <c r="U29" i="5"/>
  <c r="V331" i="3"/>
  <c r="V298" i="3"/>
  <c r="V229" i="3"/>
  <c r="V137" i="3"/>
  <c r="V287" i="3"/>
  <c r="V239" i="3"/>
  <c r="V260" i="3"/>
  <c r="V173" i="3"/>
  <c r="V189" i="3"/>
  <c r="V151" i="3"/>
  <c r="V281" i="3"/>
  <c r="V120" i="3"/>
  <c r="V201" i="3"/>
  <c r="V226" i="3"/>
  <c r="V266" i="3"/>
  <c r="V237" i="3"/>
  <c r="V180" i="3"/>
  <c r="V155" i="3"/>
  <c r="V200" i="3"/>
  <c r="V126" i="3"/>
  <c r="V274" i="3"/>
  <c r="V276" i="3"/>
  <c r="V263" i="3"/>
  <c r="V183" i="3"/>
  <c r="V303" i="3"/>
  <c r="V158" i="3"/>
  <c r="V202" i="3"/>
  <c r="V309" i="3"/>
  <c r="V312" i="3"/>
  <c r="V3" i="5"/>
  <c r="V109" i="5" s="1"/>
  <c r="V194" i="3"/>
  <c r="V431" i="3"/>
  <c r="V193" i="3"/>
  <c r="U4" i="4"/>
  <c r="V26" i="3"/>
  <c r="V40" i="3"/>
  <c r="V84" i="3" s="1"/>
  <c r="V65" i="3"/>
  <c r="V109" i="3" s="1"/>
  <c r="V58" i="3"/>
  <c r="V102" i="3" s="1"/>
  <c r="V46" i="3"/>
  <c r="V90" i="3" s="1"/>
  <c r="V34" i="3"/>
  <c r="V78" i="3" s="1"/>
  <c r="U49" i="4"/>
  <c r="U44" i="4"/>
  <c r="U29" i="4"/>
  <c r="U25" i="4"/>
  <c r="U16" i="4"/>
  <c r="U48" i="8"/>
  <c r="U56" i="8"/>
  <c r="U40" i="8"/>
  <c r="S209" i="4"/>
  <c r="S254" i="4" s="1"/>
  <c r="U65" i="8"/>
  <c r="S127" i="4"/>
  <c r="S172" i="4" s="1"/>
  <c r="S82" i="4" s="1"/>
  <c r="S101" i="4"/>
  <c r="S146" i="4" s="1"/>
  <c r="S56" i="4" s="1"/>
  <c r="S123" i="4"/>
  <c r="S168" i="4" s="1"/>
  <c r="S78" i="4" s="1"/>
  <c r="S196" i="4"/>
  <c r="S241" i="4" s="1"/>
  <c r="S203" i="4"/>
  <c r="S248" i="4" s="1"/>
  <c r="S130" i="4"/>
  <c r="S175" i="4" s="1"/>
  <c r="S85" i="4" s="1"/>
  <c r="S229" i="4"/>
  <c r="S274" i="4" s="1"/>
  <c r="S205" i="4"/>
  <c r="S250" i="4" s="1"/>
  <c r="S221" i="4"/>
  <c r="S266" i="4" s="1"/>
  <c r="R168" i="4"/>
  <c r="R78" i="4" s="1"/>
  <c r="S227" i="4"/>
  <c r="S272" i="4" s="1"/>
  <c r="S131" i="4"/>
  <c r="S176" i="4" s="1"/>
  <c r="S86" i="4" s="1"/>
  <c r="S225" i="4"/>
  <c r="S270" i="4" s="1"/>
  <c r="S107" i="4"/>
  <c r="S152" i="4" s="1"/>
  <c r="S62" i="4" s="1"/>
  <c r="S109" i="4"/>
  <c r="S154" i="4" s="1"/>
  <c r="S64" i="4" s="1"/>
  <c r="S137" i="4"/>
  <c r="S182" i="4" s="1"/>
  <c r="S92" i="4" s="1"/>
  <c r="S135" i="4"/>
  <c r="S180" i="4" s="1"/>
  <c r="S90" i="4" s="1"/>
  <c r="S211" i="4"/>
  <c r="S256" i="4" s="1"/>
  <c r="S201" i="4"/>
  <c r="S246" i="4" s="1"/>
  <c r="S110" i="4"/>
  <c r="S155" i="4" s="1"/>
  <c r="S65" i="4" s="1"/>
  <c r="S111" i="4"/>
  <c r="S156" i="4" s="1"/>
  <c r="S66" i="4" s="1"/>
  <c r="U45" i="8"/>
  <c r="U55" i="8"/>
  <c r="U63" i="8"/>
  <c r="R241" i="4"/>
  <c r="R250" i="4"/>
  <c r="S228" i="4"/>
  <c r="S273" i="4" s="1"/>
  <c r="S219" i="4"/>
  <c r="S264" i="4" s="1"/>
  <c r="S114" i="4"/>
  <c r="S159" i="4" s="1"/>
  <c r="S69" i="4" s="1"/>
  <c r="S125" i="4"/>
  <c r="S170" i="4" s="1"/>
  <c r="S80" i="4" s="1"/>
  <c r="S105" i="4"/>
  <c r="S150" i="4" s="1"/>
  <c r="S60" i="4" s="1"/>
  <c r="S136" i="4"/>
  <c r="S181" i="4" s="1"/>
  <c r="S91" i="4" s="1"/>
  <c r="S133" i="4"/>
  <c r="S178" i="4" s="1"/>
  <c r="S88" i="4" s="1"/>
  <c r="S191" i="4"/>
  <c r="S236" i="4" s="1"/>
  <c r="S223" i="4"/>
  <c r="S268" i="4" s="1"/>
  <c r="S120" i="4"/>
  <c r="S165" i="4" s="1"/>
  <c r="S75" i="4" s="1"/>
  <c r="S134" i="4"/>
  <c r="S179" i="4" s="1"/>
  <c r="S89" i="4" s="1"/>
  <c r="U54" i="8"/>
  <c r="U47" i="8"/>
  <c r="R176" i="4"/>
  <c r="R86" i="4" s="1"/>
  <c r="S116" i="4"/>
  <c r="S161" i="4" s="1"/>
  <c r="S71" i="4" s="1"/>
  <c r="S104" i="4"/>
  <c r="S149" i="4" s="1"/>
  <c r="S59" i="4" s="1"/>
  <c r="S132" i="4"/>
  <c r="S177" i="4" s="1"/>
  <c r="S87" i="4" s="1"/>
  <c r="S126" i="4"/>
  <c r="S171" i="4" s="1"/>
  <c r="S81" i="4" s="1"/>
  <c r="S214" i="4"/>
  <c r="S259" i="4" s="1"/>
  <c r="S138" i="4"/>
  <c r="S183" i="4" s="1"/>
  <c r="S93" i="4" s="1"/>
  <c r="S210" i="4"/>
  <c r="S255" i="4" s="1"/>
  <c r="S217" i="4"/>
  <c r="S262" i="4" s="1"/>
  <c r="S213" i="4"/>
  <c r="S258" i="4" s="1"/>
  <c r="S220" i="4"/>
  <c r="S265" i="4" s="1"/>
  <c r="R248" i="4"/>
  <c r="R146" i="4"/>
  <c r="R56" i="4" s="1"/>
  <c r="R159" i="4"/>
  <c r="R69" i="4" s="1"/>
  <c r="R259" i="4"/>
  <c r="R256" i="4"/>
  <c r="R182" i="4"/>
  <c r="R92" i="4" s="1"/>
  <c r="R179" i="4"/>
  <c r="R89" i="4" s="1"/>
  <c r="S194" i="4"/>
  <c r="S239" i="4" s="1"/>
  <c r="S215" i="4"/>
  <c r="S260" i="4" s="1"/>
  <c r="S200" i="4"/>
  <c r="S129" i="4"/>
  <c r="S222" i="4"/>
  <c r="S267" i="4" s="1"/>
  <c r="S207" i="4"/>
  <c r="S252" i="4" s="1"/>
  <c r="S118" i="4"/>
  <c r="S226" i="4"/>
  <c r="S102" i="4"/>
  <c r="S147" i="4" s="1"/>
  <c r="S57" i="4" s="1"/>
  <c r="S108" i="4"/>
  <c r="S153" i="4" s="1"/>
  <c r="S63" i="4" s="1"/>
  <c r="S218" i="4"/>
  <c r="S216" i="4"/>
  <c r="S197" i="4"/>
  <c r="S242" i="4" s="1"/>
  <c r="S202" i="4"/>
  <c r="S247" i="4" s="1"/>
  <c r="S9" i="5"/>
  <c r="S204" i="4"/>
  <c r="S117" i="4"/>
  <c r="S162" i="4" s="1"/>
  <c r="S72" i="4" s="1"/>
  <c r="S199" i="4"/>
  <c r="S244" i="4" s="1"/>
  <c r="S115" i="4"/>
  <c r="S119" i="4"/>
  <c r="R262" i="4"/>
  <c r="R268" i="4"/>
  <c r="R255" i="4"/>
  <c r="R183" i="4"/>
  <c r="R93" i="4" s="1"/>
  <c r="R165" i="4"/>
  <c r="R75" i="4" s="1"/>
  <c r="S11" i="5"/>
  <c r="R178" i="4"/>
  <c r="R88" i="4" s="1"/>
  <c r="R266" i="4"/>
  <c r="R152" i="4"/>
  <c r="R62" i="4" s="1"/>
  <c r="R171" i="4"/>
  <c r="R81" i="4" s="1"/>
  <c r="R236" i="4"/>
  <c r="R274" i="4"/>
  <c r="R170" i="4"/>
  <c r="R80" i="4" s="1"/>
  <c r="R149" i="4"/>
  <c r="R59" i="4" s="1"/>
  <c r="S99" i="4"/>
  <c r="S144" i="4" s="1"/>
  <c r="S54" i="4" s="1"/>
  <c r="S192" i="4"/>
  <c r="S237" i="4" s="1"/>
  <c r="S193" i="4"/>
  <c r="S106" i="4"/>
  <c r="S151" i="4" s="1"/>
  <c r="S61" i="4" s="1"/>
  <c r="S122" i="4"/>
  <c r="S167" i="4" s="1"/>
  <c r="S77" i="4" s="1"/>
  <c r="S206" i="4"/>
  <c r="S251" i="4" s="1"/>
  <c r="S113" i="4"/>
  <c r="S158" i="4" s="1"/>
  <c r="S68" i="4" s="1"/>
  <c r="S224" i="4"/>
  <c r="S103" i="4"/>
  <c r="S148" i="4" s="1"/>
  <c r="S58" i="4" s="1"/>
  <c r="S198" i="4"/>
  <c r="S243" i="4" s="1"/>
  <c r="S208" i="4"/>
  <c r="S212" i="4"/>
  <c r="S257" i="4" s="1"/>
  <c r="S139" i="4"/>
  <c r="S184" i="4" s="1"/>
  <c r="S94" i="4" s="1"/>
  <c r="S189" i="4"/>
  <c r="S234" i="4" s="1"/>
  <c r="S124" i="4"/>
  <c r="S121" i="4"/>
  <c r="S12" i="5"/>
  <c r="S128" i="4"/>
  <c r="S173" i="4" s="1"/>
  <c r="S83" i="4" s="1"/>
  <c r="S195" i="4"/>
  <c r="S240" i="4" s="1"/>
  <c r="T56" i="9"/>
  <c r="R15" i="8"/>
  <c r="R9" i="9"/>
  <c r="R11" i="9"/>
  <c r="R17" i="8"/>
  <c r="S8" i="5"/>
  <c r="Q277" i="4"/>
  <c r="Q16" i="8"/>
  <c r="Q10" i="9"/>
  <c r="M420" i="14"/>
  <c r="M392" i="14" s="1"/>
  <c r="P497" i="14"/>
  <c r="P505" i="14" s="1"/>
  <c r="P504" i="14" s="1"/>
  <c r="Q407" i="14"/>
  <c r="Q384" i="14"/>
  <c r="P246" i="14"/>
  <c r="O477" i="14"/>
  <c r="O476" i="14" s="1"/>
  <c r="L604" i="14"/>
  <c r="L605" i="14"/>
  <c r="Q438" i="14"/>
  <c r="Q440" i="14"/>
  <c r="Q439" i="14"/>
  <c r="Q437" i="14"/>
  <c r="P441" i="14"/>
  <c r="P449" i="14" s="1"/>
  <c r="P448" i="14" s="1"/>
  <c r="O413" i="14"/>
  <c r="O387" i="14"/>
  <c r="P525" i="14"/>
  <c r="P533" i="14" s="1"/>
  <c r="P532" i="14" s="1"/>
  <c r="Q468" i="14"/>
  <c r="Q467" i="14"/>
  <c r="Q466" i="14"/>
  <c r="Q465" i="14"/>
  <c r="O276" i="14"/>
  <c r="O251" i="14" s="1"/>
  <c r="O249" i="14"/>
  <c r="N421" i="14"/>
  <c r="N393" i="14" s="1"/>
  <c r="N391" i="14"/>
  <c r="P469" i="14"/>
  <c r="Q522" i="14"/>
  <c r="Q524" i="14"/>
  <c r="Q521" i="14"/>
  <c r="Q523" i="14"/>
  <c r="Q495" i="14"/>
  <c r="Q494" i="14"/>
  <c r="Q493" i="14"/>
  <c r="Q496" i="14"/>
  <c r="P409" i="14"/>
  <c r="P410" i="14"/>
  <c r="P388" i="14" s="1"/>
  <c r="P412" i="14"/>
  <c r="P390" i="14" s="1"/>
  <c r="P411" i="14"/>
  <c r="P389" i="14" s="1"/>
  <c r="P385" i="14"/>
  <c r="Q242" i="14"/>
  <c r="Q263" i="14"/>
  <c r="Q247" i="14" s="1"/>
  <c r="S13" i="5"/>
  <c r="S22" i="9" s="1"/>
  <c r="S2" i="21"/>
  <c r="R2" i="22"/>
  <c r="V2" i="20"/>
  <c r="Y116" i="20"/>
  <c r="Y117" i="20"/>
  <c r="V22" i="21"/>
  <c r="V49" i="21"/>
  <c r="V27" i="21"/>
  <c r="V31" i="21"/>
  <c r="V54" i="21"/>
  <c r="V64" i="21"/>
  <c r="V4" i="21"/>
  <c r="Z3" i="20"/>
  <c r="W3" i="21"/>
  <c r="V3" i="22"/>
  <c r="V8" i="22" s="1"/>
  <c r="X67" i="21" s="1"/>
  <c r="U4" i="22"/>
  <c r="Y159" i="20"/>
  <c r="Y160" i="20"/>
  <c r="Y4" i="20"/>
  <c r="R20" i="9"/>
  <c r="R23" i="8"/>
  <c r="R19" i="9"/>
  <c r="R22" i="8"/>
  <c r="T2" i="8"/>
  <c r="U2" i="3"/>
  <c r="T2" i="4"/>
  <c r="T2" i="5"/>
  <c r="T10" i="5" s="1"/>
  <c r="T2" i="9"/>
  <c r="T16" i="3"/>
  <c r="R21" i="8"/>
  <c r="G19" i="16" s="1"/>
  <c r="R18" i="9"/>
  <c r="S25" i="5"/>
  <c r="R20" i="8"/>
  <c r="R17" i="9"/>
  <c r="R24" i="8"/>
  <c r="R280" i="4"/>
  <c r="R21" i="9"/>
  <c r="S279" i="4"/>
  <c r="S281" i="4"/>
  <c r="U33" i="9"/>
  <c r="U34" i="8"/>
  <c r="W402" i="3"/>
  <c r="W389" i="3"/>
  <c r="W66" i="5" s="1"/>
  <c r="W386" i="3"/>
  <c r="W63" i="5" s="1"/>
  <c r="W400" i="3"/>
  <c r="W77" i="5" s="1"/>
  <c r="W342" i="3"/>
  <c r="W43" i="5" s="1"/>
  <c r="W396" i="3"/>
  <c r="W73" i="5" s="1"/>
  <c r="W401" i="3"/>
  <c r="W394" i="3"/>
  <c r="W71" i="5" s="1"/>
  <c r="W340" i="3"/>
  <c r="W341" i="3"/>
  <c r="W42" i="5" s="1"/>
  <c r="W393" i="3"/>
  <c r="W70" i="5" s="1"/>
  <c r="W390" i="3"/>
  <c r="W67" i="5" s="1"/>
  <c r="W352" i="3"/>
  <c r="W53" i="5" s="1"/>
  <c r="W356" i="3"/>
  <c r="W57" i="5" s="1"/>
  <c r="W349" i="3"/>
  <c r="W50" i="5" s="1"/>
  <c r="W347" i="3"/>
  <c r="W48" i="5" s="1"/>
  <c r="W358" i="3"/>
  <c r="W350" i="3"/>
  <c r="W51" i="5" s="1"/>
  <c r="W351" i="3"/>
  <c r="W52" i="5" s="1"/>
  <c r="W354" i="3"/>
  <c r="W55" i="5" s="1"/>
  <c r="W398" i="3"/>
  <c r="W75" i="5" s="1"/>
  <c r="W395" i="3"/>
  <c r="W72" i="5" s="1"/>
  <c r="W384" i="3"/>
  <c r="W357" i="3"/>
  <c r="W355" i="3"/>
  <c r="W56" i="5" s="1"/>
  <c r="W399" i="3"/>
  <c r="W76" i="5" s="1"/>
  <c r="U32" i="9"/>
  <c r="U33" i="8"/>
  <c r="W348" i="3" l="1"/>
  <c r="W49" i="5" s="1"/>
  <c r="W388" i="3"/>
  <c r="W65" i="5" s="1"/>
  <c r="W387" i="3"/>
  <c r="W64" i="5" s="1"/>
  <c r="W345" i="3"/>
  <c r="W46" i="5" s="1"/>
  <c r="W385" i="3"/>
  <c r="W62" i="5" s="1"/>
  <c r="W346" i="3"/>
  <c r="W47" i="5" s="1"/>
  <c r="W343" i="3"/>
  <c r="W44" i="5" s="1"/>
  <c r="W391" i="3"/>
  <c r="W68" i="5" s="1"/>
  <c r="W344" i="3"/>
  <c r="W45" i="5" s="1"/>
  <c r="W392" i="3"/>
  <c r="W69" i="5" s="1"/>
  <c r="Q343" i="14"/>
  <c r="Q351" i="14" s="1"/>
  <c r="Q350" i="14" s="1"/>
  <c r="Q248" i="14"/>
  <c r="Q268" i="14"/>
  <c r="W59" i="21"/>
  <c r="Z146" i="20" s="1"/>
  <c r="W42" i="21"/>
  <c r="W36" i="21"/>
  <c r="V11" i="4"/>
  <c r="W148" i="3"/>
  <c r="W316" i="3"/>
  <c r="W262" i="3"/>
  <c r="W191" i="3"/>
  <c r="W190" i="3"/>
  <c r="W288" i="3"/>
  <c r="W323" i="3"/>
  <c r="W253" i="3"/>
  <c r="W313" i="3"/>
  <c r="W131" i="3"/>
  <c r="W58" i="3"/>
  <c r="W102" i="3" s="1"/>
  <c r="W243" i="3"/>
  <c r="W321" i="3"/>
  <c r="W196" i="3"/>
  <c r="V40" i="4"/>
  <c r="V16" i="4"/>
  <c r="V29" i="5"/>
  <c r="V68" i="8"/>
  <c r="V36" i="4"/>
  <c r="V44" i="4"/>
  <c r="V25" i="4"/>
  <c r="V39" i="4"/>
  <c r="V26" i="4"/>
  <c r="U56" i="9"/>
  <c r="V58" i="8"/>
  <c r="V34" i="4"/>
  <c r="V19" i="4"/>
  <c r="W136" i="3"/>
  <c r="W147" i="3"/>
  <c r="W272" i="3"/>
  <c r="W199" i="3"/>
  <c r="W212" i="3"/>
  <c r="W50" i="3"/>
  <c r="W94" i="3" s="1"/>
  <c r="V56" i="8"/>
  <c r="W265" i="3"/>
  <c r="W125" i="3"/>
  <c r="W153" i="3"/>
  <c r="W208" i="3"/>
  <c r="W241" i="3"/>
  <c r="W326" i="3"/>
  <c r="W435" i="3"/>
  <c r="W168" i="3"/>
  <c r="W261" i="3"/>
  <c r="W57" i="3"/>
  <c r="W101" i="3" s="1"/>
  <c r="W3" i="8"/>
  <c r="W56" i="8" s="1"/>
  <c r="W171" i="3"/>
  <c r="W19" i="3"/>
  <c r="W297" i="3"/>
  <c r="W277" i="3"/>
  <c r="W318" i="3"/>
  <c r="W236" i="3"/>
  <c r="W289" i="3"/>
  <c r="W211" i="3"/>
  <c r="W55" i="3"/>
  <c r="W99" i="3" s="1"/>
  <c r="W46" i="3"/>
  <c r="W90" i="3" s="1"/>
  <c r="V55" i="8"/>
  <c r="W311" i="3"/>
  <c r="W140" i="3"/>
  <c r="W220" i="3"/>
  <c r="W234" i="3"/>
  <c r="W10" i="3"/>
  <c r="W104" i="5" s="1"/>
  <c r="W221" i="3"/>
  <c r="W324" i="3"/>
  <c r="W186" i="3"/>
  <c r="W123" i="3"/>
  <c r="W167" i="3"/>
  <c r="W210" i="3"/>
  <c r="W214" i="3"/>
  <c r="W431" i="3"/>
  <c r="W142" i="3"/>
  <c r="W152" i="3"/>
  <c r="W269" i="3"/>
  <c r="W320" i="3"/>
  <c r="W301" i="3"/>
  <c r="W60" i="3"/>
  <c r="W104" i="3" s="1"/>
  <c r="W43" i="3"/>
  <c r="W87" i="3" s="1"/>
  <c r="V48" i="8"/>
  <c r="W134" i="3"/>
  <c r="W3" i="9"/>
  <c r="W4" i="9" s="1"/>
  <c r="W184" i="3"/>
  <c r="W209" i="3"/>
  <c r="W329" i="3"/>
  <c r="W273" i="3"/>
  <c r="W183" i="3"/>
  <c r="W274" i="3"/>
  <c r="W203" i="3"/>
  <c r="W192" i="3"/>
  <c r="W165" i="3"/>
  <c r="W227" i="3"/>
  <c r="W155" i="3"/>
  <c r="W275" i="3"/>
  <c r="W308" i="3"/>
  <c r="W252" i="3"/>
  <c r="W303" i="3"/>
  <c r="W242" i="3"/>
  <c r="W25" i="3"/>
  <c r="W63" i="3"/>
  <c r="W107" i="3" s="1"/>
  <c r="W48" i="3"/>
  <c r="W92" i="3" s="1"/>
  <c r="W33" i="3"/>
  <c r="W77" i="3" s="1"/>
  <c r="V4" i="9"/>
  <c r="V4" i="8"/>
  <c r="W185" i="3"/>
  <c r="W245" i="3"/>
  <c r="W215" i="3"/>
  <c r="W276" i="3"/>
  <c r="W332" i="3"/>
  <c r="W157" i="3"/>
  <c r="W122" i="3"/>
  <c r="W290" i="3"/>
  <c r="W13" i="3"/>
  <c r="W67" i="8" s="1"/>
  <c r="W175" i="3"/>
  <c r="W334" i="3"/>
  <c r="W239" i="3"/>
  <c r="W22" i="3"/>
  <c r="W31" i="3"/>
  <c r="W75" i="3" s="1"/>
  <c r="W68" i="3"/>
  <c r="W112" i="3" s="1"/>
  <c r="W51" i="3"/>
  <c r="W95" i="3" s="1"/>
  <c r="W49" i="3"/>
  <c r="W93" i="3" s="1"/>
  <c r="W35" i="3"/>
  <c r="W79" i="3" s="1"/>
  <c r="V45" i="8"/>
  <c r="V40" i="8"/>
  <c r="W314" i="3"/>
  <c r="W283" i="3"/>
  <c r="W279" i="3"/>
  <c r="W137" i="3"/>
  <c r="W144" i="3"/>
  <c r="W187" i="3"/>
  <c r="W254" i="3"/>
  <c r="W225" i="3"/>
  <c r="W295" i="3"/>
  <c r="W238" i="3"/>
  <c r="W218" i="3"/>
  <c r="W4" i="3"/>
  <c r="W202" i="3"/>
  <c r="W138" i="3"/>
  <c r="W432" i="3"/>
  <c r="W194" i="3"/>
  <c r="W169" i="3"/>
  <c r="W268" i="3"/>
  <c r="W284" i="3"/>
  <c r="W305" i="3"/>
  <c r="W174" i="3"/>
  <c r="W430" i="3"/>
  <c r="W135" i="3"/>
  <c r="W128" i="3"/>
  <c r="W428" i="3"/>
  <c r="W129" i="3"/>
  <c r="W433" i="3"/>
  <c r="W228" i="3"/>
  <c r="W27" i="3"/>
  <c r="W59" i="3"/>
  <c r="W103" i="3" s="1"/>
  <c r="W65" i="3"/>
  <c r="W109" i="3" s="1"/>
  <c r="W41" i="3"/>
  <c r="W85" i="3" s="1"/>
  <c r="W37" i="3"/>
  <c r="W81" i="3" s="1"/>
  <c r="W36" i="3"/>
  <c r="W80" i="3" s="1"/>
  <c r="V48" i="9"/>
  <c r="V65" i="8"/>
  <c r="V47" i="8"/>
  <c r="W286" i="3"/>
  <c r="W319" i="3"/>
  <c r="W333" i="3"/>
  <c r="W141" i="3"/>
  <c r="W229" i="3"/>
  <c r="W172" i="3"/>
  <c r="W126" i="3"/>
  <c r="W156" i="3"/>
  <c r="W198" i="3"/>
  <c r="W251" i="3"/>
  <c r="W158" i="3"/>
  <c r="W281" i="3"/>
  <c r="W309" i="3"/>
  <c r="W267" i="3"/>
  <c r="W231" i="3"/>
  <c r="W322" i="3"/>
  <c r="W121" i="3"/>
  <c r="W223" i="3"/>
  <c r="W335" i="3"/>
  <c r="W315" i="3"/>
  <c r="W197" i="3"/>
  <c r="W143" i="3"/>
  <c r="W178" i="3"/>
  <c r="W181" i="3"/>
  <c r="W306" i="3"/>
  <c r="W132" i="3"/>
  <c r="W173" i="3"/>
  <c r="W163" i="3"/>
  <c r="W145" i="3"/>
  <c r="W216" i="3"/>
  <c r="W217" i="3"/>
  <c r="W258" i="3"/>
  <c r="W291" i="3"/>
  <c r="W133" i="3"/>
  <c r="W260" i="3"/>
  <c r="W3" i="5"/>
  <c r="W16" i="5" s="1"/>
  <c r="W33" i="5" s="1"/>
  <c r="W244" i="3"/>
  <c r="W429" i="3"/>
  <c r="W7" i="3"/>
  <c r="W59" i="8" s="1"/>
  <c r="W159" i="3"/>
  <c r="W207" i="3"/>
  <c r="W330" i="3"/>
  <c r="W120" i="3"/>
  <c r="W222" i="3"/>
  <c r="W263" i="3"/>
  <c r="W154" i="3"/>
  <c r="W298" i="3"/>
  <c r="W230" i="3"/>
  <c r="W226" i="3"/>
  <c r="W127" i="3"/>
  <c r="W219" i="3"/>
  <c r="W310" i="3"/>
  <c r="W180" i="3"/>
  <c r="W182" i="3"/>
  <c r="W233" i="3"/>
  <c r="W307" i="3"/>
  <c r="X3" i="3"/>
  <c r="X33" i="3" s="1"/>
  <c r="X77" i="3" s="1"/>
  <c r="W28" i="3"/>
  <c r="W67" i="3"/>
  <c r="W111" i="3" s="1"/>
  <c r="W70" i="3"/>
  <c r="W114" i="3" s="1"/>
  <c r="W52" i="3"/>
  <c r="W96" i="3" s="1"/>
  <c r="W69" i="3"/>
  <c r="W113" i="3" s="1"/>
  <c r="W56" i="3"/>
  <c r="W100" i="3" s="1"/>
  <c r="W44" i="3"/>
  <c r="W88" i="3" s="1"/>
  <c r="W47" i="3"/>
  <c r="W91" i="3" s="1"/>
  <c r="W40" i="3"/>
  <c r="W84" i="3" s="1"/>
  <c r="W38" i="3"/>
  <c r="W82" i="3" s="1"/>
  <c r="W39" i="3"/>
  <c r="W83" i="3" s="1"/>
  <c r="V63" i="8"/>
  <c r="V54" i="8"/>
  <c r="W296" i="3"/>
  <c r="W176" i="3"/>
  <c r="W130" i="3"/>
  <c r="W304" i="3"/>
  <c r="W259" i="3"/>
  <c r="W224" i="3"/>
  <c r="W139" i="3"/>
  <c r="W166" i="3"/>
  <c r="W280" i="3"/>
  <c r="W246" i="3"/>
  <c r="W189" i="3"/>
  <c r="W179" i="3"/>
  <c r="W270" i="3"/>
  <c r="W235" i="3"/>
  <c r="W201" i="3"/>
  <c r="W193" i="3"/>
  <c r="W282" i="3"/>
  <c r="W195" i="3"/>
  <c r="W331" i="3"/>
  <c r="W200" i="3"/>
  <c r="W213" i="3"/>
  <c r="W285" i="3"/>
  <c r="W3" i="4"/>
  <c r="W170" i="3"/>
  <c r="W257" i="3"/>
  <c r="W266" i="3"/>
  <c r="W164" i="3"/>
  <c r="W300" i="3"/>
  <c r="W256" i="3"/>
  <c r="W328" i="3"/>
  <c r="W149" i="3"/>
  <c r="W264" i="3"/>
  <c r="W427" i="3"/>
  <c r="W151" i="3"/>
  <c r="W255" i="3"/>
  <c r="W150" i="3"/>
  <c r="W119" i="3"/>
  <c r="W237" i="3"/>
  <c r="W177" i="3"/>
  <c r="W302" i="3"/>
  <c r="W232" i="3"/>
  <c r="W299" i="3"/>
  <c r="W287" i="3"/>
  <c r="W327" i="3"/>
  <c r="W317" i="3"/>
  <c r="W434" i="3"/>
  <c r="W124" i="3"/>
  <c r="W146" i="3"/>
  <c r="W325" i="3"/>
  <c r="W278" i="3"/>
  <c r="W188" i="3"/>
  <c r="W247" i="3"/>
  <c r="W271" i="3"/>
  <c r="W312" i="3"/>
  <c r="W240" i="3"/>
  <c r="W26" i="3"/>
  <c r="W62" i="3"/>
  <c r="W106" i="3" s="1"/>
  <c r="W71" i="3"/>
  <c r="W115" i="3" s="1"/>
  <c r="W66" i="3"/>
  <c r="W110" i="3" s="1"/>
  <c r="W64" i="3"/>
  <c r="W108" i="3" s="1"/>
  <c r="W61" i="3"/>
  <c r="W105" i="3" s="1"/>
  <c r="W53" i="3"/>
  <c r="W97" i="3" s="1"/>
  <c r="W54" i="3"/>
  <c r="W98" i="3" s="1"/>
  <c r="W45" i="3"/>
  <c r="W89" i="3" s="1"/>
  <c r="W34" i="3"/>
  <c r="W78" i="3" s="1"/>
  <c r="W42" i="3"/>
  <c r="W86" i="3" s="1"/>
  <c r="V92" i="5"/>
  <c r="V285" i="4"/>
  <c r="V35" i="4"/>
  <c r="V47" i="4"/>
  <c r="V30" i="4"/>
  <c r="V24" i="4"/>
  <c r="V15" i="4"/>
  <c r="V80" i="5"/>
  <c r="V45" i="4"/>
  <c r="V42" i="4"/>
  <c r="V29" i="4"/>
  <c r="V18" i="4"/>
  <c r="V12" i="4"/>
  <c r="V4" i="5"/>
  <c r="V4" i="4"/>
  <c r="T101" i="4"/>
  <c r="T146" i="4" s="1"/>
  <c r="T56" i="4" s="1"/>
  <c r="V46" i="4"/>
  <c r="V49" i="4"/>
  <c r="V33" i="4"/>
  <c r="V43" i="4"/>
  <c r="V37" i="4"/>
  <c r="V27" i="4"/>
  <c r="V22" i="4"/>
  <c r="V21" i="4"/>
  <c r="V17" i="4"/>
  <c r="V13" i="4"/>
  <c r="V16" i="5"/>
  <c r="V33" i="5" s="1"/>
  <c r="V48" i="4"/>
  <c r="V41" i="4"/>
  <c r="V32" i="4"/>
  <c r="V38" i="4"/>
  <c r="V31" i="4"/>
  <c r="V28" i="4"/>
  <c r="V23" i="4"/>
  <c r="V20" i="4"/>
  <c r="V14" i="4"/>
  <c r="V47" i="9"/>
  <c r="T108" i="4"/>
  <c r="T153" i="4" s="1"/>
  <c r="T63" i="4" s="1"/>
  <c r="T205" i="4"/>
  <c r="T250" i="4" s="1"/>
  <c r="T195" i="4"/>
  <c r="T240" i="4" s="1"/>
  <c r="T124" i="4"/>
  <c r="T169" i="4" s="1"/>
  <c r="T79" i="4" s="1"/>
  <c r="T208" i="4"/>
  <c r="T253" i="4" s="1"/>
  <c r="T113" i="4"/>
  <c r="T158" i="4" s="1"/>
  <c r="T68" i="4" s="1"/>
  <c r="T193" i="4"/>
  <c r="T238" i="4" s="1"/>
  <c r="T112" i="4"/>
  <c r="T157" i="4" s="1"/>
  <c r="T67" i="4" s="1"/>
  <c r="T115" i="4"/>
  <c r="T160" i="4" s="1"/>
  <c r="T70" i="4" s="1"/>
  <c r="T218" i="4"/>
  <c r="T263" i="4" s="1"/>
  <c r="T118" i="4"/>
  <c r="T163" i="4" s="1"/>
  <c r="T73" i="4" s="1"/>
  <c r="T200" i="4"/>
  <c r="T245" i="4" s="1"/>
  <c r="T107" i="4"/>
  <c r="T152" i="4" s="1"/>
  <c r="T62" i="4" s="1"/>
  <c r="T133" i="4"/>
  <c r="T178" i="4" s="1"/>
  <c r="T88" i="4" s="1"/>
  <c r="T123" i="4"/>
  <c r="T168" i="4" s="1"/>
  <c r="T78" i="4" s="1"/>
  <c r="T125" i="4"/>
  <c r="T170" i="4" s="1"/>
  <c r="T80" i="4" s="1"/>
  <c r="T116" i="4"/>
  <c r="T161" i="4" s="1"/>
  <c r="T71" i="4" s="1"/>
  <c r="T217" i="4"/>
  <c r="T262" i="4" s="1"/>
  <c r="T135" i="4"/>
  <c r="T180" i="4" s="1"/>
  <c r="T90" i="4" s="1"/>
  <c r="T210" i="4"/>
  <c r="T255" i="4" s="1"/>
  <c r="T221" i="4"/>
  <c r="T266" i="4" s="1"/>
  <c r="S245" i="4"/>
  <c r="T109" i="4"/>
  <c r="T154" i="4" s="1"/>
  <c r="T64" i="4" s="1"/>
  <c r="T136" i="4"/>
  <c r="T181" i="4" s="1"/>
  <c r="T91" i="4" s="1"/>
  <c r="T119" i="4"/>
  <c r="T164" i="4" s="1"/>
  <c r="T74" i="4" s="1"/>
  <c r="T204" i="4"/>
  <c r="T249" i="4" s="1"/>
  <c r="T216" i="4"/>
  <c r="T261" i="4" s="1"/>
  <c r="T226" i="4"/>
  <c r="T271" i="4" s="1"/>
  <c r="T129" i="4"/>
  <c r="T174" i="4" s="1"/>
  <c r="T84" i="4" s="1"/>
  <c r="T229" i="4"/>
  <c r="T274" i="4" s="1"/>
  <c r="T131" i="4"/>
  <c r="T176" i="4" s="1"/>
  <c r="T86" i="4" s="1"/>
  <c r="T134" i="4"/>
  <c r="T179" i="4" s="1"/>
  <c r="T89" i="4" s="1"/>
  <c r="T138" i="4"/>
  <c r="T183" i="4" s="1"/>
  <c r="T93" i="4" s="1"/>
  <c r="T9" i="5"/>
  <c r="T121" i="4"/>
  <c r="T166" i="4" s="1"/>
  <c r="T76" i="4" s="1"/>
  <c r="T212" i="4"/>
  <c r="T257" i="4" s="1"/>
  <c r="T224" i="4"/>
  <c r="T269" i="4" s="1"/>
  <c r="T106" i="4"/>
  <c r="T151" i="4" s="1"/>
  <c r="T61" i="4" s="1"/>
  <c r="T111" i="4"/>
  <c r="T156" i="4" s="1"/>
  <c r="T66" i="4" s="1"/>
  <c r="T127" i="4"/>
  <c r="T172" i="4" s="1"/>
  <c r="T82" i="4" s="1"/>
  <c r="T213" i="4"/>
  <c r="T258" i="4" s="1"/>
  <c r="T201" i="4"/>
  <c r="T246" i="4" s="1"/>
  <c r="T105" i="4"/>
  <c r="T150" i="4" s="1"/>
  <c r="T60" i="4" s="1"/>
  <c r="S261" i="4"/>
  <c r="S269" i="4"/>
  <c r="S163" i="4"/>
  <c r="S73" i="4" s="1"/>
  <c r="S169" i="4"/>
  <c r="S79" i="4" s="1"/>
  <c r="S253" i="4"/>
  <c r="S174" i="4"/>
  <c r="S84" i="4" s="1"/>
  <c r="S160" i="4"/>
  <c r="S70" i="4" s="1"/>
  <c r="T128" i="4"/>
  <c r="T173" i="4" s="1"/>
  <c r="T83" i="4" s="1"/>
  <c r="T189" i="4"/>
  <c r="T198" i="4"/>
  <c r="T206" i="4"/>
  <c r="T251" i="4" s="1"/>
  <c r="T192" i="4"/>
  <c r="T237" i="4" s="1"/>
  <c r="T130" i="4"/>
  <c r="T110" i="4"/>
  <c r="T155" i="4" s="1"/>
  <c r="T65" i="4" s="1"/>
  <c r="T225" i="4"/>
  <c r="T270" i="4" s="1"/>
  <c r="T120" i="4"/>
  <c r="T165" i="4" s="1"/>
  <c r="T75" i="4" s="1"/>
  <c r="T219" i="4"/>
  <c r="T214" i="4"/>
  <c r="T259" i="4" s="1"/>
  <c r="T199" i="4"/>
  <c r="T244" i="4" s="1"/>
  <c r="T202" i="4"/>
  <c r="T247" i="4" s="1"/>
  <c r="T207" i="4"/>
  <c r="T215" i="4"/>
  <c r="T260" i="4" s="1"/>
  <c r="T203" i="4"/>
  <c r="T248" i="4" s="1"/>
  <c r="T211" i="4"/>
  <c r="T256" i="4" s="1"/>
  <c r="T223" i="4"/>
  <c r="T114" i="4"/>
  <c r="T159" i="4" s="1"/>
  <c r="T69" i="4" s="1"/>
  <c r="T126" i="4"/>
  <c r="T171" i="4" s="1"/>
  <c r="T81" i="4" s="1"/>
  <c r="S166" i="4"/>
  <c r="S76" i="4" s="1"/>
  <c r="S263" i="4"/>
  <c r="S271" i="4"/>
  <c r="S249" i="4"/>
  <c r="S164" i="4"/>
  <c r="S74" i="4" s="1"/>
  <c r="S238" i="4"/>
  <c r="T12" i="5"/>
  <c r="T139" i="4"/>
  <c r="T184" i="4" s="1"/>
  <c r="T94" i="4" s="1"/>
  <c r="T103" i="4"/>
  <c r="T122" i="4"/>
  <c r="T99" i="4"/>
  <c r="T144" i="4" s="1"/>
  <c r="T54" i="4" s="1"/>
  <c r="T11" i="5"/>
  <c r="T227" i="4"/>
  <c r="T272" i="4" s="1"/>
  <c r="T228" i="4"/>
  <c r="T273" i="4" s="1"/>
  <c r="T132" i="4"/>
  <c r="T177" i="4" s="1"/>
  <c r="T87" i="4" s="1"/>
  <c r="T117" i="4"/>
  <c r="T197" i="4"/>
  <c r="T102" i="4"/>
  <c r="T147" i="4" s="1"/>
  <c r="T57" i="4" s="1"/>
  <c r="T222" i="4"/>
  <c r="T267" i="4" s="1"/>
  <c r="T194" i="4"/>
  <c r="T209" i="4"/>
  <c r="T254" i="4" s="1"/>
  <c r="T196" i="4"/>
  <c r="T241" i="4" s="1"/>
  <c r="T137" i="4"/>
  <c r="T182" i="4" s="1"/>
  <c r="T92" i="4" s="1"/>
  <c r="T191" i="4"/>
  <c r="T236" i="4" s="1"/>
  <c r="T220" i="4"/>
  <c r="T104" i="4"/>
  <c r="T149" i="4" s="1"/>
  <c r="T59" i="4" s="1"/>
  <c r="L606" i="14"/>
  <c r="L614" i="14" s="1"/>
  <c r="S17" i="8"/>
  <c r="S11" i="9"/>
  <c r="T8" i="5"/>
  <c r="S15" i="8"/>
  <c r="S9" i="9"/>
  <c r="R277" i="4"/>
  <c r="R16" i="8"/>
  <c r="R10" i="9"/>
  <c r="N420" i="14"/>
  <c r="N392" i="14" s="1"/>
  <c r="P413" i="14"/>
  <c r="P387" i="14"/>
  <c r="O391" i="14"/>
  <c r="O421" i="14"/>
  <c r="Q246" i="14"/>
  <c r="Q469" i="14"/>
  <c r="Q497" i="14"/>
  <c r="Q505" i="14" s="1"/>
  <c r="Q504" i="14" s="1"/>
  <c r="Q525" i="14"/>
  <c r="Q533" i="14" s="1"/>
  <c r="Q532" i="14" s="1"/>
  <c r="P477" i="14"/>
  <c r="P476" i="14" s="1"/>
  <c r="O275" i="14"/>
  <c r="O250" i="14" s="1"/>
  <c r="Q441" i="14"/>
  <c r="Q449" i="14" s="1"/>
  <c r="Q448" i="14" s="1"/>
  <c r="P276" i="14"/>
  <c r="P251" i="14" s="1"/>
  <c r="P249" i="14"/>
  <c r="Q412" i="14"/>
  <c r="Q390" i="14" s="1"/>
  <c r="Q410" i="14"/>
  <c r="Q388" i="14" s="1"/>
  <c r="Q411" i="14"/>
  <c r="Q389" i="14" s="1"/>
  <c r="Q409" i="14"/>
  <c r="Q385" i="14"/>
  <c r="T13" i="5"/>
  <c r="T22" i="9" s="1"/>
  <c r="T2" i="21"/>
  <c r="S2" i="22"/>
  <c r="W2" i="20"/>
  <c r="X3" i="21"/>
  <c r="W3" i="22"/>
  <c r="W8" i="22" s="1"/>
  <c r="Y67" i="21" s="1"/>
  <c r="V4" i="22"/>
  <c r="AA3" i="20"/>
  <c r="Z117" i="20"/>
  <c r="Z116" i="20"/>
  <c r="Z4" i="20"/>
  <c r="Z160" i="20"/>
  <c r="W27" i="21"/>
  <c r="W31" i="21"/>
  <c r="W49" i="21"/>
  <c r="W64" i="21"/>
  <c r="W54" i="21"/>
  <c r="W22" i="21"/>
  <c r="W4" i="21"/>
  <c r="V25" i="21"/>
  <c r="Y138" i="20"/>
  <c r="T281" i="4"/>
  <c r="T279" i="4"/>
  <c r="S17" i="9"/>
  <c r="S20" i="8"/>
  <c r="S23" i="8"/>
  <c r="S20" i="9"/>
  <c r="T21" i="5"/>
  <c r="T25" i="5"/>
  <c r="S21" i="9"/>
  <c r="S24" i="8"/>
  <c r="S280" i="4"/>
  <c r="S19" i="9"/>
  <c r="S22" i="8"/>
  <c r="S18" i="9"/>
  <c r="S21" i="8"/>
  <c r="U16" i="3"/>
  <c r="K14" i="27" s="1"/>
  <c r="K15" i="27" s="1"/>
  <c r="U2" i="8"/>
  <c r="K1" i="27"/>
  <c r="V2" i="3"/>
  <c r="U2" i="4"/>
  <c r="U2" i="9"/>
  <c r="U2" i="5"/>
  <c r="V32" i="9"/>
  <c r="V33" i="8"/>
  <c r="X392" i="3"/>
  <c r="X69" i="5" s="1"/>
  <c r="X399" i="3"/>
  <c r="X76" i="5" s="1"/>
  <c r="X393" i="3"/>
  <c r="X70" i="5" s="1"/>
  <c r="X396" i="3"/>
  <c r="X73" i="5" s="1"/>
  <c r="X394" i="3"/>
  <c r="X71" i="5" s="1"/>
  <c r="X400" i="3"/>
  <c r="X77" i="5" s="1"/>
  <c r="X401" i="3"/>
  <c r="X351" i="3"/>
  <c r="X52" i="5" s="1"/>
  <c r="X355" i="3"/>
  <c r="X56" i="5" s="1"/>
  <c r="X352" i="3"/>
  <c r="X53" i="5" s="1"/>
  <c r="X356" i="3"/>
  <c r="X57" i="5" s="1"/>
  <c r="X349" i="3"/>
  <c r="X50" i="5" s="1"/>
  <c r="X357" i="3"/>
  <c r="X398" i="3"/>
  <c r="X75" i="5" s="1"/>
  <c r="X358" i="3"/>
  <c r="X350" i="3"/>
  <c r="X51" i="5" s="1"/>
  <c r="X395" i="3"/>
  <c r="X72" i="5" s="1"/>
  <c r="X354" i="3"/>
  <c r="X55" i="5" s="1"/>
  <c r="X402" i="3"/>
  <c r="V33" i="9"/>
  <c r="V34" i="8"/>
  <c r="X390" i="3" l="1"/>
  <c r="X67" i="5" s="1"/>
  <c r="X345" i="3"/>
  <c r="X46" i="5" s="1"/>
  <c r="X386" i="3"/>
  <c r="X63" i="5" s="1"/>
  <c r="X384" i="3"/>
  <c r="X346" i="3"/>
  <c r="X47" i="5" s="1"/>
  <c r="X385" i="3"/>
  <c r="X62" i="5" s="1"/>
  <c r="X387" i="3"/>
  <c r="X64" i="5" s="1"/>
  <c r="X391" i="3"/>
  <c r="X68" i="5" s="1"/>
  <c r="X348" i="3"/>
  <c r="X49" i="5" s="1"/>
  <c r="X343" i="3"/>
  <c r="X44" i="5" s="1"/>
  <c r="X389" i="3"/>
  <c r="X66" i="5" s="1"/>
  <c r="X347" i="3"/>
  <c r="X48" i="5" s="1"/>
  <c r="X388" i="3"/>
  <c r="X65" i="5" s="1"/>
  <c r="X344" i="3"/>
  <c r="X45" i="5" s="1"/>
  <c r="X342" i="3"/>
  <c r="X43" i="5" s="1"/>
  <c r="X340" i="3"/>
  <c r="X341" i="3"/>
  <c r="X42" i="5" s="1"/>
  <c r="V56" i="9"/>
  <c r="L613" i="14"/>
  <c r="D32" i="5"/>
  <c r="F30" i="5" s="1"/>
  <c r="F32" i="5" s="1"/>
  <c r="G30" i="5" s="1"/>
  <c r="X42" i="21"/>
  <c r="AA137" i="20" s="1"/>
  <c r="X36" i="21"/>
  <c r="AA136" i="20" s="1"/>
  <c r="X59" i="21"/>
  <c r="AA146" i="20" s="1"/>
  <c r="W11" i="4"/>
  <c r="W92" i="5"/>
  <c r="X143" i="3"/>
  <c r="W4" i="8"/>
  <c r="X209" i="3"/>
  <c r="W40" i="8"/>
  <c r="W65" i="8"/>
  <c r="W55" i="8"/>
  <c r="X68" i="3"/>
  <c r="X112" i="3" s="1"/>
  <c r="X10" i="3"/>
  <c r="X104" i="5" s="1"/>
  <c r="W48" i="8"/>
  <c r="W29" i="5"/>
  <c r="W4" i="5"/>
  <c r="W68" i="8"/>
  <c r="W109" i="5"/>
  <c r="W80" i="5"/>
  <c r="X254" i="3"/>
  <c r="X28" i="3"/>
  <c r="X325" i="3"/>
  <c r="X246" i="3"/>
  <c r="W42" i="4"/>
  <c r="X326" i="3"/>
  <c r="X40" i="3"/>
  <c r="X84" i="3" s="1"/>
  <c r="W47" i="9"/>
  <c r="X313" i="3"/>
  <c r="X151" i="3"/>
  <c r="X295" i="3"/>
  <c r="X187" i="3"/>
  <c r="X296" i="3"/>
  <c r="X253" i="3"/>
  <c r="X230" i="3"/>
  <c r="X69" i="3"/>
  <c r="X113" i="3" s="1"/>
  <c r="W21" i="4"/>
  <c r="X265" i="3"/>
  <c r="X308" i="3"/>
  <c r="X124" i="3"/>
  <c r="X130" i="3"/>
  <c r="X215" i="3"/>
  <c r="X159" i="3"/>
  <c r="X273" i="3"/>
  <c r="W63" i="8"/>
  <c r="W45" i="8"/>
  <c r="W54" i="8"/>
  <c r="X61" i="3"/>
  <c r="X105" i="3" s="1"/>
  <c r="W22" i="4"/>
  <c r="W58" i="8"/>
  <c r="W48" i="9"/>
  <c r="X213" i="3"/>
  <c r="X169" i="3"/>
  <c r="X122" i="3"/>
  <c r="X212" i="3"/>
  <c r="X266" i="3"/>
  <c r="X226" i="3"/>
  <c r="X164" i="3"/>
  <c r="W47" i="8"/>
  <c r="W64" i="8"/>
  <c r="X53" i="3"/>
  <c r="X97" i="3" s="1"/>
  <c r="W39" i="4"/>
  <c r="W42" i="9"/>
  <c r="X200" i="3"/>
  <c r="X121" i="3"/>
  <c r="X307" i="3"/>
  <c r="X153" i="3"/>
  <c r="X120" i="3"/>
  <c r="X178" i="3"/>
  <c r="X182" i="3"/>
  <c r="X232" i="3"/>
  <c r="X186" i="3"/>
  <c r="X137" i="3"/>
  <c r="X322" i="3"/>
  <c r="X234" i="3"/>
  <c r="X189" i="3"/>
  <c r="X179" i="3"/>
  <c r="X54" i="3"/>
  <c r="X98" i="3" s="1"/>
  <c r="X47" i="3"/>
  <c r="X91" i="3" s="1"/>
  <c r="X34" i="3"/>
  <c r="X78" i="3" s="1"/>
  <c r="W41" i="4"/>
  <c r="W17" i="4"/>
  <c r="X429" i="3"/>
  <c r="X305" i="3"/>
  <c r="X210" i="3"/>
  <c r="X135" i="3"/>
  <c r="X264" i="3"/>
  <c r="X134" i="3"/>
  <c r="X284" i="3"/>
  <c r="X7" i="3"/>
  <c r="X59" i="8" s="1"/>
  <c r="X274" i="3"/>
  <c r="X154" i="3"/>
  <c r="X323" i="3"/>
  <c r="X314" i="3"/>
  <c r="X174" i="3"/>
  <c r="X3" i="4"/>
  <c r="X67" i="3"/>
  <c r="X111" i="3" s="1"/>
  <c r="X48" i="3"/>
  <c r="X92" i="3" s="1"/>
  <c r="W44" i="4"/>
  <c r="W27" i="4"/>
  <c r="W14" i="4"/>
  <c r="W285" i="4"/>
  <c r="X220" i="3"/>
  <c r="X277" i="3"/>
  <c r="X183" i="3"/>
  <c r="X320" i="3"/>
  <c r="X280" i="3"/>
  <c r="X199" i="3"/>
  <c r="X150" i="3"/>
  <c r="X243" i="3"/>
  <c r="X312" i="3"/>
  <c r="X219" i="3"/>
  <c r="X231" i="3"/>
  <c r="X245" i="3"/>
  <c r="X302" i="3"/>
  <c r="X335" i="3"/>
  <c r="X225" i="3"/>
  <c r="X227" i="3"/>
  <c r="X140" i="3"/>
  <c r="X125" i="3"/>
  <c r="X139" i="3"/>
  <c r="X301" i="3"/>
  <c r="X228" i="3"/>
  <c r="X132" i="3"/>
  <c r="X262" i="3"/>
  <c r="X222" i="3"/>
  <c r="X158" i="3"/>
  <c r="X298" i="3"/>
  <c r="X334" i="3"/>
  <c r="X260" i="3"/>
  <c r="X26" i="3"/>
  <c r="X66" i="3"/>
  <c r="X110" i="3" s="1"/>
  <c r="X57" i="3"/>
  <c r="X101" i="3" s="1"/>
  <c r="X60" i="3"/>
  <c r="X104" i="3" s="1"/>
  <c r="X42" i="3"/>
  <c r="X86" i="3" s="1"/>
  <c r="X41" i="3"/>
  <c r="X85" i="3" s="1"/>
  <c r="W49" i="4"/>
  <c r="W46" i="4"/>
  <c r="W33" i="4"/>
  <c r="W25" i="4"/>
  <c r="W16" i="4"/>
  <c r="X202" i="3"/>
  <c r="X435" i="3"/>
  <c r="X318" i="3"/>
  <c r="X333" i="3"/>
  <c r="X119" i="3"/>
  <c r="X194" i="3"/>
  <c r="X193" i="3"/>
  <c r="X177" i="3"/>
  <c r="X123" i="3"/>
  <c r="X233" i="3"/>
  <c r="X147" i="3"/>
  <c r="X235" i="3"/>
  <c r="X13" i="3"/>
  <c r="X67" i="8" s="1"/>
  <c r="X242" i="3"/>
  <c r="X208" i="3"/>
  <c r="X324" i="3"/>
  <c r="X127" i="3"/>
  <c r="X224" i="3"/>
  <c r="X203" i="3"/>
  <c r="X427" i="3"/>
  <c r="X288" i="3"/>
  <c r="X166" i="3"/>
  <c r="X190" i="3"/>
  <c r="X283" i="3"/>
  <c r="X432" i="3"/>
  <c r="X285" i="3"/>
  <c r="X331" i="3"/>
  <c r="X291" i="3"/>
  <c r="X62" i="3"/>
  <c r="X106" i="3" s="1"/>
  <c r="X59" i="3"/>
  <c r="X103" i="3" s="1"/>
  <c r="X52" i="3"/>
  <c r="X96" i="3" s="1"/>
  <c r="X45" i="3"/>
  <c r="X89" i="3" s="1"/>
  <c r="X35" i="3"/>
  <c r="X79" i="3" s="1"/>
  <c r="W47" i="4"/>
  <c r="W31" i="4"/>
  <c r="W29" i="4"/>
  <c r="W20" i="4"/>
  <c r="W12" i="4"/>
  <c r="X223" i="3"/>
  <c r="X257" i="3"/>
  <c r="X297" i="3"/>
  <c r="X286" i="3"/>
  <c r="X321" i="3"/>
  <c r="X316" i="3"/>
  <c r="X267" i="3"/>
  <c r="X133" i="3"/>
  <c r="X172" i="3"/>
  <c r="X237" i="3"/>
  <c r="X276" i="3"/>
  <c r="X192" i="3"/>
  <c r="X196" i="3"/>
  <c r="X275" i="3"/>
  <c r="X197" i="3"/>
  <c r="X290" i="3"/>
  <c r="X181" i="3"/>
  <c r="X272" i="3"/>
  <c r="X303" i="3"/>
  <c r="X317" i="3"/>
  <c r="X315" i="3"/>
  <c r="X149" i="3"/>
  <c r="X329" i="3"/>
  <c r="X319" i="3"/>
  <c r="X176" i="3"/>
  <c r="X221" i="3"/>
  <c r="X195" i="3"/>
  <c r="X289" i="3"/>
  <c r="X184" i="3"/>
  <c r="X287" i="3"/>
  <c r="X3" i="8"/>
  <c r="X65" i="8" s="1"/>
  <c r="X155" i="3"/>
  <c r="X191" i="3"/>
  <c r="X201" i="3"/>
  <c r="X299" i="3"/>
  <c r="X148" i="3"/>
  <c r="X216" i="3"/>
  <c r="X282" i="3"/>
  <c r="X152" i="3"/>
  <c r="X306" i="3"/>
  <c r="X261" i="3"/>
  <c r="X207" i="3"/>
  <c r="X310" i="3"/>
  <c r="X240" i="3"/>
  <c r="X170" i="3"/>
  <c r="X278" i="3"/>
  <c r="X269" i="3"/>
  <c r="X157" i="3"/>
  <c r="X256" i="3"/>
  <c r="X19" i="3"/>
  <c r="X4" i="3"/>
  <c r="X138" i="3"/>
  <c r="X136" i="3"/>
  <c r="X142" i="3"/>
  <c r="X144" i="3"/>
  <c r="X128" i="3"/>
  <c r="X25" i="3"/>
  <c r="U9" i="5"/>
  <c r="X22" i="3"/>
  <c r="X51" i="3"/>
  <c r="X95" i="3" s="1"/>
  <c r="X70" i="3"/>
  <c r="X114" i="3" s="1"/>
  <c r="X65" i="3"/>
  <c r="X109" i="3" s="1"/>
  <c r="X63" i="3"/>
  <c r="X107" i="3" s="1"/>
  <c r="X64" i="3"/>
  <c r="X108" i="3" s="1"/>
  <c r="X56" i="3"/>
  <c r="X100" i="3" s="1"/>
  <c r="X46" i="3"/>
  <c r="X90" i="3" s="1"/>
  <c r="X44" i="3"/>
  <c r="X88" i="3" s="1"/>
  <c r="X39" i="3"/>
  <c r="X83" i="3" s="1"/>
  <c r="X36" i="3"/>
  <c r="X80" i="3" s="1"/>
  <c r="W45" i="4"/>
  <c r="W38" i="4"/>
  <c r="W34" i="4"/>
  <c r="W37" i="4"/>
  <c r="W35" i="4"/>
  <c r="W26" i="4"/>
  <c r="W32" i="4"/>
  <c r="W24" i="4"/>
  <c r="W18" i="4"/>
  <c r="W13" i="4"/>
  <c r="W4" i="4"/>
  <c r="X229" i="3"/>
  <c r="X218" i="3"/>
  <c r="X271" i="3"/>
  <c r="X163" i="3"/>
  <c r="X304" i="3"/>
  <c r="X330" i="3"/>
  <c r="X211" i="3"/>
  <c r="X146" i="3"/>
  <c r="X431" i="3"/>
  <c r="X198" i="3"/>
  <c r="X180" i="3"/>
  <c r="X309" i="3"/>
  <c r="X141" i="3"/>
  <c r="X268" i="3"/>
  <c r="X126" i="3"/>
  <c r="X270" i="3"/>
  <c r="X433" i="3"/>
  <c r="X156" i="3"/>
  <c r="X173" i="3"/>
  <c r="X171" i="3"/>
  <c r="X428" i="3"/>
  <c r="X185" i="3"/>
  <c r="X175" i="3"/>
  <c r="X255" i="3"/>
  <c r="X300" i="3"/>
  <c r="X165" i="3"/>
  <c r="X168" i="3"/>
  <c r="X327" i="3"/>
  <c r="X131" i="3"/>
  <c r="X188" i="3"/>
  <c r="X244" i="3"/>
  <c r="X279" i="3"/>
  <c r="X3" i="5"/>
  <c r="X29" i="5" s="1"/>
  <c r="X3" i="9"/>
  <c r="X4" i="9" s="1"/>
  <c r="L2" i="27"/>
  <c r="L3" i="27" s="1"/>
  <c r="X258" i="3"/>
  <c r="X129" i="3"/>
  <c r="X217" i="3"/>
  <c r="X332" i="3"/>
  <c r="X328" i="3"/>
  <c r="X241" i="3"/>
  <c r="X259" i="3"/>
  <c r="X434" i="3"/>
  <c r="X167" i="3"/>
  <c r="X430" i="3"/>
  <c r="X145" i="3"/>
  <c r="X236" i="3"/>
  <c r="X281" i="3"/>
  <c r="X263" i="3"/>
  <c r="X251" i="3"/>
  <c r="X238" i="3"/>
  <c r="X252" i="3"/>
  <c r="X247" i="3"/>
  <c r="X214" i="3"/>
  <c r="X311" i="3"/>
  <c r="X239" i="3"/>
  <c r="Y3" i="3"/>
  <c r="Y34" i="3" s="1"/>
  <c r="Y78" i="3" s="1"/>
  <c r="X27" i="3"/>
  <c r="X31" i="3"/>
  <c r="X75" i="3" s="1"/>
  <c r="X58" i="3"/>
  <c r="X102" i="3" s="1"/>
  <c r="X55" i="3"/>
  <c r="X99" i="3" s="1"/>
  <c r="X71" i="3"/>
  <c r="X115" i="3" s="1"/>
  <c r="X49" i="3"/>
  <c r="X93" i="3" s="1"/>
  <c r="X50" i="3"/>
  <c r="X94" i="3" s="1"/>
  <c r="X32" i="3"/>
  <c r="X76" i="3" s="1"/>
  <c r="X38" i="3"/>
  <c r="X82" i="3" s="1"/>
  <c r="X43" i="3"/>
  <c r="X87" i="3" s="1"/>
  <c r="X37" i="3"/>
  <c r="X81" i="3" s="1"/>
  <c r="W48" i="4"/>
  <c r="W43" i="4"/>
  <c r="W40" i="4"/>
  <c r="W36" i="4"/>
  <c r="W30" i="4"/>
  <c r="W28" i="4"/>
  <c r="W23" i="4"/>
  <c r="W19" i="4"/>
  <c r="W15" i="4"/>
  <c r="U121" i="4"/>
  <c r="U166" i="4" s="1"/>
  <c r="U76" i="4" s="1"/>
  <c r="U129" i="4"/>
  <c r="U174" i="4" s="1"/>
  <c r="U84" i="4" s="1"/>
  <c r="U131" i="4"/>
  <c r="U176" i="4" s="1"/>
  <c r="U86" i="4" s="1"/>
  <c r="U210" i="4"/>
  <c r="U255" i="4" s="1"/>
  <c r="U208" i="4"/>
  <c r="U253" i="4" s="1"/>
  <c r="U226" i="4"/>
  <c r="U271" i="4" s="1"/>
  <c r="U220" i="4"/>
  <c r="U265" i="4" s="1"/>
  <c r="U209" i="4"/>
  <c r="U254" i="4" s="1"/>
  <c r="U197" i="4"/>
  <c r="U242" i="4" s="1"/>
  <c r="U122" i="4"/>
  <c r="U167" i="4" s="1"/>
  <c r="U77" i="4" s="1"/>
  <c r="U204" i="4"/>
  <c r="U249" i="4" s="1"/>
  <c r="U114" i="4"/>
  <c r="U159" i="4" s="1"/>
  <c r="U69" i="4" s="1"/>
  <c r="U214" i="4"/>
  <c r="U259" i="4" s="1"/>
  <c r="U110" i="4"/>
  <c r="U155" i="4" s="1"/>
  <c r="U65" i="4" s="1"/>
  <c r="U198" i="4"/>
  <c r="U243" i="4" s="1"/>
  <c r="U200" i="4"/>
  <c r="U245" i="4" s="1"/>
  <c r="U109" i="4"/>
  <c r="U154" i="4" s="1"/>
  <c r="U64" i="4" s="1"/>
  <c r="U116" i="4"/>
  <c r="U161" i="4" s="1"/>
  <c r="U71" i="4" s="1"/>
  <c r="U136" i="4"/>
  <c r="U181" i="4" s="1"/>
  <c r="U91" i="4" s="1"/>
  <c r="U191" i="4"/>
  <c r="U236" i="4" s="1"/>
  <c r="U194" i="4"/>
  <c r="U239" i="4" s="1"/>
  <c r="U117" i="4"/>
  <c r="U162" i="4" s="1"/>
  <c r="U72" i="4" s="1"/>
  <c r="U227" i="4"/>
  <c r="U272" i="4" s="1"/>
  <c r="U103" i="4"/>
  <c r="U148" i="4" s="1"/>
  <c r="U58" i="4" s="1"/>
  <c r="U108" i="4"/>
  <c r="U153" i="4" s="1"/>
  <c r="U63" i="4" s="1"/>
  <c r="U123" i="4"/>
  <c r="U168" i="4" s="1"/>
  <c r="U78" i="4" s="1"/>
  <c r="U223" i="4"/>
  <c r="U268" i="4" s="1"/>
  <c r="U207" i="4"/>
  <c r="U252" i="4" s="1"/>
  <c r="U219" i="4"/>
  <c r="U264" i="4" s="1"/>
  <c r="U130" i="4"/>
  <c r="U175" i="4" s="1"/>
  <c r="U85" i="4" s="1"/>
  <c r="U189" i="4"/>
  <c r="U234" i="4" s="1"/>
  <c r="U118" i="4"/>
  <c r="U163" i="4" s="1"/>
  <c r="U73" i="4" s="1"/>
  <c r="U127" i="4"/>
  <c r="U172" i="4" s="1"/>
  <c r="U82" i="4" s="1"/>
  <c r="U133" i="4"/>
  <c r="U178" i="4" s="1"/>
  <c r="U88" i="4" s="1"/>
  <c r="U135" i="4"/>
  <c r="U180" i="4" s="1"/>
  <c r="U90" i="4" s="1"/>
  <c r="T234" i="4"/>
  <c r="T252" i="4"/>
  <c r="U106" i="4"/>
  <c r="U151" i="4" s="1"/>
  <c r="U61" i="4" s="1"/>
  <c r="U134" i="4"/>
  <c r="U179" i="4" s="1"/>
  <c r="U89" i="4" s="1"/>
  <c r="U115" i="4"/>
  <c r="U160" i="4" s="1"/>
  <c r="U70" i="4" s="1"/>
  <c r="U113" i="4"/>
  <c r="U158" i="4" s="1"/>
  <c r="U68" i="4" s="1"/>
  <c r="U221" i="4"/>
  <c r="U266" i="4" s="1"/>
  <c r="T265" i="4"/>
  <c r="U137" i="4"/>
  <c r="U182" i="4" s="1"/>
  <c r="U92" i="4" s="1"/>
  <c r="U132" i="4"/>
  <c r="U177" i="4" s="1"/>
  <c r="U87" i="4" s="1"/>
  <c r="U107" i="4"/>
  <c r="U215" i="4"/>
  <c r="U260" i="4" s="1"/>
  <c r="T148" i="4"/>
  <c r="T58" i="4" s="1"/>
  <c r="T264" i="4"/>
  <c r="T268" i="4"/>
  <c r="T175" i="4"/>
  <c r="T85" i="4" s="1"/>
  <c r="T243" i="4"/>
  <c r="T239" i="4"/>
  <c r="T242" i="4"/>
  <c r="U222" i="4"/>
  <c r="U267" i="4" s="1"/>
  <c r="U11" i="5"/>
  <c r="U139" i="4"/>
  <c r="U213" i="4"/>
  <c r="U212" i="4"/>
  <c r="U257" i="4" s="1"/>
  <c r="U211" i="4"/>
  <c r="U256" i="4" s="1"/>
  <c r="U202" i="4"/>
  <c r="U247" i="4" s="1"/>
  <c r="U120" i="4"/>
  <c r="U192" i="4"/>
  <c r="U237" i="4" s="1"/>
  <c r="U128" i="4"/>
  <c r="U173" i="4" s="1"/>
  <c r="U83" i="4" s="1"/>
  <c r="U138" i="4"/>
  <c r="U201" i="4"/>
  <c r="U218" i="4"/>
  <c r="U263" i="4" s="1"/>
  <c r="U125" i="4"/>
  <c r="U170" i="4" s="1"/>
  <c r="U80" i="4" s="1"/>
  <c r="U205" i="4"/>
  <c r="U250" i="4" s="1"/>
  <c r="U124" i="4"/>
  <c r="U169" i="4" s="1"/>
  <c r="U79" i="4" s="1"/>
  <c r="U216" i="4"/>
  <c r="U261" i="4" s="1"/>
  <c r="U111" i="4"/>
  <c r="U156" i="4" s="1"/>
  <c r="U66" i="4" s="1"/>
  <c r="T167" i="4"/>
  <c r="T77" i="4" s="1"/>
  <c r="T162" i="4"/>
  <c r="T72" i="4" s="1"/>
  <c r="U104" i="4"/>
  <c r="U149" i="4" s="1"/>
  <c r="U59" i="4" s="1"/>
  <c r="U196" i="4"/>
  <c r="U102" i="4"/>
  <c r="U147" i="4" s="1"/>
  <c r="U57" i="4" s="1"/>
  <c r="U228" i="4"/>
  <c r="U273" i="4" s="1"/>
  <c r="U99" i="4"/>
  <c r="U144" i="4" s="1"/>
  <c r="U54" i="4" s="1"/>
  <c r="U12" i="5"/>
  <c r="U217" i="4"/>
  <c r="U10" i="5"/>
  <c r="U126" i="4"/>
  <c r="U171" i="4" s="1"/>
  <c r="U81" i="4" s="1"/>
  <c r="U203" i="4"/>
  <c r="U248" i="4" s="1"/>
  <c r="U199" i="4"/>
  <c r="U244" i="4" s="1"/>
  <c r="U225" i="4"/>
  <c r="U270" i="4" s="1"/>
  <c r="U206" i="4"/>
  <c r="U251" i="4" s="1"/>
  <c r="U105" i="4"/>
  <c r="U150" i="4" s="1"/>
  <c r="U60" i="4" s="1"/>
  <c r="U229" i="4"/>
  <c r="U112" i="4"/>
  <c r="U157" i="4" s="1"/>
  <c r="U67" i="4" s="1"/>
  <c r="U193" i="4"/>
  <c r="U238" i="4" s="1"/>
  <c r="U195" i="4"/>
  <c r="U240" i="4" s="1"/>
  <c r="U101" i="4"/>
  <c r="U146" i="4" s="1"/>
  <c r="U56" i="4" s="1"/>
  <c r="U119" i="4"/>
  <c r="U164" i="4" s="1"/>
  <c r="U74" i="4" s="1"/>
  <c r="U224" i="4"/>
  <c r="U269" i="4" s="1"/>
  <c r="M603" i="14"/>
  <c r="M605" i="14" s="1"/>
  <c r="T15" i="8"/>
  <c r="T9" i="9"/>
  <c r="T17" i="8"/>
  <c r="T11" i="9"/>
  <c r="U8" i="5"/>
  <c r="S277" i="4"/>
  <c r="S16" i="8"/>
  <c r="S10" i="9"/>
  <c r="Q413" i="14"/>
  <c r="Q387" i="14"/>
  <c r="P275" i="14"/>
  <c r="P250" i="14" s="1"/>
  <c r="Q477" i="14"/>
  <c r="Q476" i="14" s="1"/>
  <c r="Q249" i="14"/>
  <c r="Q276" i="14"/>
  <c r="Q251" i="14" s="1"/>
  <c r="O420" i="14"/>
  <c r="O392" i="14" s="1"/>
  <c r="O393" i="14"/>
  <c r="P421" i="14"/>
  <c r="P391" i="14"/>
  <c r="U13" i="5"/>
  <c r="U22" i="9" s="1"/>
  <c r="T2" i="22"/>
  <c r="X2" i="20"/>
  <c r="U2" i="21"/>
  <c r="W25" i="21"/>
  <c r="Z138" i="20"/>
  <c r="AA4" i="20"/>
  <c r="AA159" i="20"/>
  <c r="AA160" i="20"/>
  <c r="X22" i="21"/>
  <c r="X49" i="21"/>
  <c r="X31" i="21"/>
  <c r="X27" i="21"/>
  <c r="X54" i="21"/>
  <c r="X4" i="21"/>
  <c r="X64" i="21"/>
  <c r="Y3" i="21"/>
  <c r="X3" i="22"/>
  <c r="X8" i="22" s="1"/>
  <c r="Z67" i="21" s="1"/>
  <c r="AB3" i="20"/>
  <c r="W4" i="22"/>
  <c r="AA116" i="20"/>
  <c r="AA117" i="20"/>
  <c r="U21" i="5"/>
  <c r="U25" i="5"/>
  <c r="T20" i="9"/>
  <c r="T23" i="8"/>
  <c r="T17" i="9"/>
  <c r="T20" i="8"/>
  <c r="V2" i="9"/>
  <c r="V16" i="3"/>
  <c r="V2" i="5"/>
  <c r="W2" i="3"/>
  <c r="V2" i="8"/>
  <c r="V2" i="4"/>
  <c r="U279" i="4"/>
  <c r="U281" i="4"/>
  <c r="T19" i="9"/>
  <c r="T22" i="8"/>
  <c r="T24" i="8"/>
  <c r="T280" i="4"/>
  <c r="T21" i="9"/>
  <c r="T18" i="9"/>
  <c r="T21" i="8"/>
  <c r="T26" i="8"/>
  <c r="W33" i="8"/>
  <c r="W32" i="9"/>
  <c r="W33" i="9"/>
  <c r="W34" i="8"/>
  <c r="Y402" i="3"/>
  <c r="Y386" i="3"/>
  <c r="Y63" i="5" s="1"/>
  <c r="Y387" i="3"/>
  <c r="Y64" i="5" s="1"/>
  <c r="Y394" i="3"/>
  <c r="Y71" i="5" s="1"/>
  <c r="Y400" i="3"/>
  <c r="Y77" i="5" s="1"/>
  <c r="Y389" i="3"/>
  <c r="Y66" i="5" s="1"/>
  <c r="Y392" i="3"/>
  <c r="Y69" i="5" s="1"/>
  <c r="Y393" i="3"/>
  <c r="Y70" i="5" s="1"/>
  <c r="Y399" i="3"/>
  <c r="Y76" i="5" s="1"/>
  <c r="Y395" i="3"/>
  <c r="Y72" i="5" s="1"/>
  <c r="Y343" i="3"/>
  <c r="Y44" i="5" s="1"/>
  <c r="Y344" i="3"/>
  <c r="Y45" i="5" s="1"/>
  <c r="Y350" i="3"/>
  <c r="Y51" i="5" s="1"/>
  <c r="Y354" i="3"/>
  <c r="Y55" i="5" s="1"/>
  <c r="Y351" i="3"/>
  <c r="Y52" i="5" s="1"/>
  <c r="Y355" i="3"/>
  <c r="Y56" i="5" s="1"/>
  <c r="Y352" i="3"/>
  <c r="Y53" i="5" s="1"/>
  <c r="Y349" i="3"/>
  <c r="Y50" i="5" s="1"/>
  <c r="Y356" i="3"/>
  <c r="Y57" i="5" s="1"/>
  <c r="Y357" i="3"/>
  <c r="Y396" i="3"/>
  <c r="Y73" i="5" s="1"/>
  <c r="Y358" i="3"/>
  <c r="Y398" i="3"/>
  <c r="Y75" i="5" s="1"/>
  <c r="Y384" i="3"/>
  <c r="Y401" i="3"/>
  <c r="Y385" i="3" l="1"/>
  <c r="Y62" i="5" s="1"/>
  <c r="Y342" i="3"/>
  <c r="Y43" i="5" s="1"/>
  <c r="Y340" i="3"/>
  <c r="Y346" i="3"/>
  <c r="Y47" i="5" s="1"/>
  <c r="Y348" i="3"/>
  <c r="Y49" i="5" s="1"/>
  <c r="Y347" i="3"/>
  <c r="Y48" i="5" s="1"/>
  <c r="Y341" i="3"/>
  <c r="Y42" i="5" s="1"/>
  <c r="Y391" i="3"/>
  <c r="Y68" i="5" s="1"/>
  <c r="Y388" i="3"/>
  <c r="Y65" i="5" s="1"/>
  <c r="Y345" i="3"/>
  <c r="Y46" i="5" s="1"/>
  <c r="Y390" i="3"/>
  <c r="Y67" i="5" s="1"/>
  <c r="X13" i="4"/>
  <c r="X14" i="4"/>
  <c r="W56" i="9"/>
  <c r="V9" i="5"/>
  <c r="Y192" i="3"/>
  <c r="X285" i="4"/>
  <c r="Y260" i="3"/>
  <c r="Y223" i="3"/>
  <c r="Y277" i="3"/>
  <c r="X42" i="4"/>
  <c r="Y276" i="3"/>
  <c r="Y226" i="3"/>
  <c r="X16" i="4"/>
  <c r="Y282" i="3"/>
  <c r="Y315" i="3"/>
  <c r="Y54" i="3"/>
  <c r="Y98" i="3" s="1"/>
  <c r="Y159" i="3"/>
  <c r="Y216" i="3"/>
  <c r="Y140" i="3"/>
  <c r="Y121" i="3"/>
  <c r="Y47" i="3"/>
  <c r="Y91" i="3" s="1"/>
  <c r="X23" i="4"/>
  <c r="Y254" i="3"/>
  <c r="Y176" i="3"/>
  <c r="Y191" i="3"/>
  <c r="Y215" i="3"/>
  <c r="Y305" i="3"/>
  <c r="X45" i="8"/>
  <c r="Y60" i="3"/>
  <c r="Y104" i="3" s="1"/>
  <c r="X38" i="4"/>
  <c r="X42" i="9"/>
  <c r="Y3" i="8"/>
  <c r="Y45" i="8" s="1"/>
  <c r="Y190" i="3"/>
  <c r="Y183" i="3"/>
  <c r="Y152" i="3"/>
  <c r="Y203" i="3"/>
  <c r="Y19" i="3"/>
  <c r="Y238" i="3"/>
  <c r="Y123" i="3"/>
  <c r="Y301" i="3"/>
  <c r="Y259" i="3"/>
  <c r="Y241" i="3"/>
  <c r="Y209" i="3"/>
  <c r="Y198" i="3"/>
  <c r="Y199" i="3"/>
  <c r="Y127" i="3"/>
  <c r="Y232" i="3"/>
  <c r="Y139" i="3"/>
  <c r="Y61" i="3"/>
  <c r="Y105" i="3" s="1"/>
  <c r="Y63" i="3"/>
  <c r="Y107" i="3" s="1"/>
  <c r="Y37" i="3"/>
  <c r="Y81" i="3" s="1"/>
  <c r="X37" i="4"/>
  <c r="X28" i="4"/>
  <c r="Y141" i="3"/>
  <c r="Y197" i="3"/>
  <c r="Y229" i="3"/>
  <c r="Y275" i="3"/>
  <c r="Y281" i="3"/>
  <c r="Y195" i="3"/>
  <c r="Y321" i="3"/>
  <c r="X16" i="5"/>
  <c r="X33" i="5" s="1"/>
  <c r="Y71" i="3"/>
  <c r="Y115" i="3" s="1"/>
  <c r="Y33" i="3"/>
  <c r="Y77" i="3" s="1"/>
  <c r="Y131" i="3"/>
  <c r="Y289" i="3"/>
  <c r="Y298" i="3"/>
  <c r="Y150" i="3"/>
  <c r="Y237" i="3"/>
  <c r="Y124" i="3"/>
  <c r="Y261" i="3"/>
  <c r="Y144" i="3"/>
  <c r="Y290" i="3"/>
  <c r="Y245" i="3"/>
  <c r="Y55" i="3"/>
  <c r="Y99" i="3" s="1"/>
  <c r="Y137" i="3"/>
  <c r="Y312" i="3"/>
  <c r="Y299" i="3"/>
  <c r="Y306" i="3"/>
  <c r="Y303" i="3"/>
  <c r="Y285" i="3"/>
  <c r="Y134" i="3"/>
  <c r="Y331" i="3"/>
  <c r="Y166" i="3"/>
  <c r="Y329" i="3"/>
  <c r="Y231" i="3"/>
  <c r="Y167" i="3"/>
  <c r="Y295" i="3"/>
  <c r="Y126" i="3"/>
  <c r="Y221" i="3"/>
  <c r="Y304" i="3"/>
  <c r="X58" i="8"/>
  <c r="Y28" i="3"/>
  <c r="Y70" i="3"/>
  <c r="Y114" i="3" s="1"/>
  <c r="Y52" i="3"/>
  <c r="Y96" i="3" s="1"/>
  <c r="X41" i="4"/>
  <c r="X27" i="4"/>
  <c r="X15" i="4"/>
  <c r="X40" i="8"/>
  <c r="X63" i="8"/>
  <c r="X64" i="8"/>
  <c r="X56" i="8"/>
  <c r="X48" i="8"/>
  <c r="X4" i="8"/>
  <c r="Y255" i="3"/>
  <c r="Y307" i="3"/>
  <c r="Y180" i="3"/>
  <c r="Y335" i="3"/>
  <c r="Y243" i="3"/>
  <c r="Y286" i="3"/>
  <c r="Y252" i="3"/>
  <c r="Y224" i="3"/>
  <c r="Y147" i="3"/>
  <c r="Y120" i="3"/>
  <c r="Y247" i="3"/>
  <c r="Y181" i="3"/>
  <c r="Y308" i="3"/>
  <c r="Y288" i="3"/>
  <c r="Y207" i="3"/>
  <c r="Y280" i="3"/>
  <c r="Y222" i="3"/>
  <c r="Y3" i="4"/>
  <c r="Y129" i="3"/>
  <c r="Y218" i="3"/>
  <c r="Y274" i="3"/>
  <c r="Y125" i="3"/>
  <c r="Y266" i="3"/>
  <c r="Y257" i="3"/>
  <c r="Y187" i="3"/>
  <c r="Y177" i="3"/>
  <c r="Y263" i="3"/>
  <c r="Y284" i="3"/>
  <c r="Y189" i="3"/>
  <c r="Y310" i="3"/>
  <c r="Y136" i="3"/>
  <c r="Y154" i="3"/>
  <c r="Y291" i="3"/>
  <c r="X54" i="8"/>
  <c r="Y68" i="3"/>
  <c r="Y112" i="3" s="1"/>
  <c r="Y62" i="3"/>
  <c r="Y106" i="3" s="1"/>
  <c r="Y46" i="3"/>
  <c r="Y90" i="3" s="1"/>
  <c r="Y45" i="3"/>
  <c r="Y89" i="3" s="1"/>
  <c r="X47" i="4"/>
  <c r="X36" i="4"/>
  <c r="X29" i="4"/>
  <c r="X20" i="4"/>
  <c r="Y38" i="3"/>
  <c r="Y82" i="3" s="1"/>
  <c r="Y41" i="3"/>
  <c r="Y85" i="3" s="1"/>
  <c r="Y48" i="3"/>
  <c r="Y92" i="3" s="1"/>
  <c r="Y51" i="3"/>
  <c r="Y95" i="3" s="1"/>
  <c r="Y59" i="3"/>
  <c r="Y103" i="3" s="1"/>
  <c r="Y43" i="3"/>
  <c r="Y87" i="3" s="1"/>
  <c r="Y66" i="3"/>
  <c r="Y110" i="3" s="1"/>
  <c r="Y64" i="3"/>
  <c r="Y108" i="3" s="1"/>
  <c r="Y53" i="3"/>
  <c r="Y97" i="3" s="1"/>
  <c r="Y65" i="3"/>
  <c r="Y109" i="3" s="1"/>
  <c r="Y25" i="3"/>
  <c r="Y132" i="3"/>
  <c r="Y297" i="3"/>
  <c r="Y201" i="3"/>
  <c r="Y225" i="3"/>
  <c r="Y184" i="3"/>
  <c r="Y175" i="3"/>
  <c r="Y179" i="3"/>
  <c r="Y311" i="3"/>
  <c r="Y220" i="3"/>
  <c r="Y435" i="3"/>
  <c r="Y7" i="3"/>
  <c r="Y58" i="8" s="1"/>
  <c r="Y320" i="3"/>
  <c r="Y330" i="3"/>
  <c r="Y13" i="3"/>
  <c r="Y68" i="8" s="1"/>
  <c r="Y214" i="3"/>
  <c r="Y186" i="3"/>
  <c r="Y153" i="3"/>
  <c r="Y119" i="3"/>
  <c r="Y324" i="3"/>
  <c r="Y302" i="3"/>
  <c r="Y332" i="3"/>
  <c r="Y309" i="3"/>
  <c r="Y211" i="3"/>
  <c r="Y135" i="3"/>
  <c r="Y333" i="3"/>
  <c r="Y318" i="3"/>
  <c r="Y319" i="3"/>
  <c r="Y228" i="3"/>
  <c r="Y219" i="3"/>
  <c r="Y151" i="3"/>
  <c r="Y130" i="3"/>
  <c r="Y233" i="3"/>
  <c r="Y323" i="3"/>
  <c r="Y32" i="3"/>
  <c r="Y76" i="3" s="1"/>
  <c r="Y40" i="3"/>
  <c r="Y84" i="3" s="1"/>
  <c r="Y35" i="3"/>
  <c r="Y79" i="3" s="1"/>
  <c r="Y36" i="3"/>
  <c r="Y80" i="3" s="1"/>
  <c r="Y42" i="3"/>
  <c r="Y86" i="3" s="1"/>
  <c r="Y67" i="3"/>
  <c r="Y111" i="3" s="1"/>
  <c r="Y58" i="3"/>
  <c r="Y102" i="3" s="1"/>
  <c r="Y50" i="3"/>
  <c r="Y94" i="3" s="1"/>
  <c r="Y31" i="3"/>
  <c r="Y75" i="3" s="1"/>
  <c r="Y69" i="3"/>
  <c r="Y113" i="3" s="1"/>
  <c r="Y22" i="3"/>
  <c r="Y27" i="3"/>
  <c r="Z3" i="3"/>
  <c r="Z32" i="3" s="1"/>
  <c r="Z76" i="3" s="1"/>
  <c r="Y246" i="3"/>
  <c r="Y239" i="3"/>
  <c r="Y148" i="3"/>
  <c r="Y428" i="3"/>
  <c r="Y432" i="3"/>
  <c r="Y334" i="3"/>
  <c r="Y265" i="3"/>
  <c r="Y240" i="3"/>
  <c r="Y169" i="3"/>
  <c r="Y433" i="3"/>
  <c r="Y200" i="3"/>
  <c r="Y178" i="3"/>
  <c r="Y264" i="3"/>
  <c r="Y155" i="3"/>
  <c r="Y173" i="3"/>
  <c r="Y4" i="3"/>
  <c r="Y328" i="3"/>
  <c r="Y271" i="3"/>
  <c r="Y270" i="3"/>
  <c r="Y149" i="3"/>
  <c r="Y146" i="3"/>
  <c r="Y157" i="3"/>
  <c r="Y165" i="3"/>
  <c r="Y287" i="3"/>
  <c r="Y314" i="3"/>
  <c r="Y168" i="3"/>
  <c r="Y256" i="3"/>
  <c r="Y185" i="3"/>
  <c r="Y10" i="3"/>
  <c r="Y104" i="5" s="1"/>
  <c r="Y326" i="3"/>
  <c r="Y327" i="3"/>
  <c r="Y272" i="3"/>
  <c r="Y196" i="3"/>
  <c r="Y193" i="3"/>
  <c r="Y3" i="5"/>
  <c r="Y80" i="5" s="1"/>
  <c r="Y156" i="3"/>
  <c r="Y278" i="3"/>
  <c r="Y182" i="3"/>
  <c r="Y244" i="3"/>
  <c r="Y317" i="3"/>
  <c r="Y227" i="3"/>
  <c r="Y143" i="3"/>
  <c r="Y325" i="3"/>
  <c r="Y170" i="3"/>
  <c r="Y283" i="3"/>
  <c r="Y296" i="3"/>
  <c r="Y268" i="3"/>
  <c r="Y158" i="3"/>
  <c r="Y269" i="3"/>
  <c r="Y236" i="3"/>
  <c r="Y300" i="3"/>
  <c r="Y431" i="3"/>
  <c r="Y212" i="3"/>
  <c r="Y163" i="3"/>
  <c r="Y217" i="3"/>
  <c r="Y202" i="3"/>
  <c r="X92" i="5"/>
  <c r="X4" i="5"/>
  <c r="X109" i="5"/>
  <c r="X12" i="4"/>
  <c r="X21" i="4"/>
  <c r="X24" i="4"/>
  <c r="X31" i="4"/>
  <c r="X33" i="4"/>
  <c r="X34" i="4"/>
  <c r="X40" i="4"/>
  <c r="X46" i="4"/>
  <c r="X39" i="4"/>
  <c r="X4" i="4"/>
  <c r="X11" i="4"/>
  <c r="X17" i="4"/>
  <c r="X26" i="4"/>
  <c r="X22" i="4"/>
  <c r="X18" i="4"/>
  <c r="X30" i="4"/>
  <c r="X35" i="4"/>
  <c r="X45" i="4"/>
  <c r="X43" i="4"/>
  <c r="X48" i="4"/>
  <c r="Y128" i="3"/>
  <c r="Y242" i="3"/>
  <c r="Y313" i="3"/>
  <c r="Y322" i="3"/>
  <c r="Y235" i="3"/>
  <c r="Y122" i="3"/>
  <c r="Y174" i="3"/>
  <c r="Y267" i="3"/>
  <c r="Y429" i="3"/>
  <c r="Y145" i="3"/>
  <c r="Y3" i="9"/>
  <c r="Y4" i="9" s="1"/>
  <c r="Y133" i="3"/>
  <c r="Y213" i="3"/>
  <c r="Y427" i="3"/>
  <c r="Y172" i="3"/>
  <c r="Y230" i="3"/>
  <c r="Y194" i="3"/>
  <c r="Y434" i="3"/>
  <c r="Y171" i="3"/>
  <c r="Y138" i="3"/>
  <c r="Y251" i="3"/>
  <c r="Y262" i="3"/>
  <c r="Y208" i="3"/>
  <c r="Y258" i="3"/>
  <c r="Y430" i="3"/>
  <c r="Y142" i="3"/>
  <c r="Y164" i="3"/>
  <c r="Y253" i="3"/>
  <c r="Y273" i="3"/>
  <c r="Y210" i="3"/>
  <c r="Y234" i="3"/>
  <c r="Y279" i="3"/>
  <c r="Y188" i="3"/>
  <c r="Y316" i="3"/>
  <c r="X47" i="8"/>
  <c r="X55" i="8"/>
  <c r="X80" i="5"/>
  <c r="X68" i="8"/>
  <c r="Y26" i="3"/>
  <c r="Y57" i="3"/>
  <c r="Y101" i="3" s="1"/>
  <c r="Y56" i="3"/>
  <c r="Y100" i="3" s="1"/>
  <c r="Y39" i="3"/>
  <c r="Y83" i="3" s="1"/>
  <c r="Y49" i="3"/>
  <c r="Y93" i="3" s="1"/>
  <c r="Y44" i="3"/>
  <c r="Y88" i="3" s="1"/>
  <c r="X44" i="4"/>
  <c r="X49" i="4"/>
  <c r="X32" i="4"/>
  <c r="X25" i="4"/>
  <c r="X19" i="4"/>
  <c r="X47" i="9"/>
  <c r="X48" i="9"/>
  <c r="V12" i="5"/>
  <c r="V136" i="4"/>
  <c r="V134" i="4"/>
  <c r="V179" i="4" s="1"/>
  <c r="V89" i="4" s="1"/>
  <c r="V135" i="4"/>
  <c r="V180" i="4" s="1"/>
  <c r="V90" i="4" s="1"/>
  <c r="V229" i="4"/>
  <c r="V274" i="4" s="1"/>
  <c r="V217" i="4"/>
  <c r="V124" i="4"/>
  <c r="V169" i="4" s="1"/>
  <c r="V79" i="4" s="1"/>
  <c r="V120" i="4"/>
  <c r="V165" i="4" s="1"/>
  <c r="V75" i="4" s="1"/>
  <c r="V107" i="4"/>
  <c r="U262" i="4"/>
  <c r="V195" i="4"/>
  <c r="V240" i="4" s="1"/>
  <c r="V105" i="4"/>
  <c r="V150" i="4" s="1"/>
  <c r="V60" i="4" s="1"/>
  <c r="V203" i="4"/>
  <c r="V113" i="4"/>
  <c r="V158" i="4" s="1"/>
  <c r="V68" i="4" s="1"/>
  <c r="V129" i="4"/>
  <c r="V174" i="4" s="1"/>
  <c r="V84" i="4" s="1"/>
  <c r="V205" i="4"/>
  <c r="V250" i="4" s="1"/>
  <c r="V202" i="4"/>
  <c r="V139" i="4"/>
  <c r="V184" i="4" s="1"/>
  <c r="V94" i="4" s="1"/>
  <c r="V132" i="4"/>
  <c r="V177" i="4" s="1"/>
  <c r="V87" i="4" s="1"/>
  <c r="V208" i="4"/>
  <c r="V131" i="4"/>
  <c r="V207" i="4"/>
  <c r="V252" i="4" s="1"/>
  <c r="V108" i="4"/>
  <c r="V153" i="4" s="1"/>
  <c r="V63" i="4" s="1"/>
  <c r="V191" i="4"/>
  <c r="V236" i="4" s="1"/>
  <c r="V114" i="4"/>
  <c r="V159" i="4" s="1"/>
  <c r="V69" i="4" s="1"/>
  <c r="V224" i="4"/>
  <c r="V269" i="4" s="1"/>
  <c r="V193" i="4"/>
  <c r="V238" i="4" s="1"/>
  <c r="V206" i="4"/>
  <c r="V251" i="4" s="1"/>
  <c r="V126" i="4"/>
  <c r="V171" i="4" s="1"/>
  <c r="V81" i="4" s="1"/>
  <c r="V99" i="4"/>
  <c r="V144" i="4" s="1"/>
  <c r="V54" i="4" s="1"/>
  <c r="V104" i="4"/>
  <c r="V149" i="4" s="1"/>
  <c r="V59" i="4" s="1"/>
  <c r="V103" i="4"/>
  <c r="V200" i="4"/>
  <c r="V122" i="4"/>
  <c r="V167" i="4" s="1"/>
  <c r="V77" i="4" s="1"/>
  <c r="V216" i="4"/>
  <c r="V261" i="4" s="1"/>
  <c r="V125" i="4"/>
  <c r="V170" i="4" s="1"/>
  <c r="V80" i="4" s="1"/>
  <c r="V128" i="4"/>
  <c r="V173" i="4" s="1"/>
  <c r="V83" i="4" s="1"/>
  <c r="V211" i="4"/>
  <c r="V256" i="4" s="1"/>
  <c r="V11" i="5"/>
  <c r="V137" i="4"/>
  <c r="V127" i="4"/>
  <c r="V189" i="4"/>
  <c r="V234" i="4" s="1"/>
  <c r="V223" i="4"/>
  <c r="V268" i="4" s="1"/>
  <c r="V227" i="4"/>
  <c r="V115" i="4"/>
  <c r="V160" i="4" s="1"/>
  <c r="V70" i="4" s="1"/>
  <c r="V101" i="4"/>
  <c r="V146" i="4" s="1"/>
  <c r="V56" i="4" s="1"/>
  <c r="V199" i="4"/>
  <c r="V102" i="4"/>
  <c r="V221" i="4"/>
  <c r="V266" i="4" s="1"/>
  <c r="V123" i="4"/>
  <c r="V168" i="4" s="1"/>
  <c r="V78" i="4" s="1"/>
  <c r="V220" i="4"/>
  <c r="V265" i="4" s="1"/>
  <c r="V201" i="4"/>
  <c r="V213" i="4"/>
  <c r="V258" i="4" s="1"/>
  <c r="V133" i="4"/>
  <c r="V178" i="4" s="1"/>
  <c r="V88" i="4" s="1"/>
  <c r="V118" i="4"/>
  <c r="V219" i="4"/>
  <c r="V264" i="4" s="1"/>
  <c r="V204" i="4"/>
  <c r="V249" i="4" s="1"/>
  <c r="V194" i="4"/>
  <c r="V239" i="4" s="1"/>
  <c r="V116" i="4"/>
  <c r="V214" i="4"/>
  <c r="V196" i="4"/>
  <c r="V241" i="4" s="1"/>
  <c r="V111" i="4"/>
  <c r="V156" i="4" s="1"/>
  <c r="V66" i="4" s="1"/>
  <c r="V138" i="4"/>
  <c r="V183" i="4" s="1"/>
  <c r="V93" i="4" s="1"/>
  <c r="V109" i="4"/>
  <c r="V154" i="4" s="1"/>
  <c r="V64" i="4" s="1"/>
  <c r="U258" i="4"/>
  <c r="U165" i="4"/>
  <c r="U75" i="4" s="1"/>
  <c r="U274" i="4"/>
  <c r="U184" i="4"/>
  <c r="U94" i="4" s="1"/>
  <c r="U152" i="4"/>
  <c r="U62" i="4" s="1"/>
  <c r="U183" i="4"/>
  <c r="U93" i="4" s="1"/>
  <c r="U246" i="4"/>
  <c r="U241" i="4"/>
  <c r="V119" i="4"/>
  <c r="V164" i="4" s="1"/>
  <c r="V74" i="4" s="1"/>
  <c r="V112" i="4"/>
  <c r="V225" i="4"/>
  <c r="V10" i="5"/>
  <c r="V228" i="4"/>
  <c r="V273" i="4" s="1"/>
  <c r="V110" i="4"/>
  <c r="V197" i="4"/>
  <c r="V242" i="4" s="1"/>
  <c r="V218" i="4"/>
  <c r="V263" i="4" s="1"/>
  <c r="V192" i="4"/>
  <c r="V212" i="4"/>
  <c r="V257" i="4" s="1"/>
  <c r="V222" i="4"/>
  <c r="V267" i="4" s="1"/>
  <c r="V215" i="4"/>
  <c r="V260" i="4" s="1"/>
  <c r="V226" i="4"/>
  <c r="V271" i="4" s="1"/>
  <c r="V210" i="4"/>
  <c r="V130" i="4"/>
  <c r="V175" i="4" s="1"/>
  <c r="V85" i="4" s="1"/>
  <c r="V106" i="4"/>
  <c r="V151" i="4" s="1"/>
  <c r="V61" i="4" s="1"/>
  <c r="V117" i="4"/>
  <c r="V162" i="4" s="1"/>
  <c r="V72" i="4" s="1"/>
  <c r="V121" i="4"/>
  <c r="V166" i="4" s="1"/>
  <c r="V76" i="4" s="1"/>
  <c r="V198" i="4"/>
  <c r="V243" i="4" s="1"/>
  <c r="V209" i="4"/>
  <c r="V254" i="4" s="1"/>
  <c r="M604" i="14"/>
  <c r="M606" i="14" s="1"/>
  <c r="N603" i="14" s="1"/>
  <c r="U11" i="9"/>
  <c r="U17" i="8"/>
  <c r="U15" i="8"/>
  <c r="U9" i="9"/>
  <c r="V8" i="5"/>
  <c r="T277" i="4"/>
  <c r="T10" i="9"/>
  <c r="T16" i="8"/>
  <c r="Q275" i="14"/>
  <c r="Q250" i="14" s="1"/>
  <c r="Q391" i="14"/>
  <c r="Q421" i="14"/>
  <c r="P420" i="14"/>
  <c r="P392" i="14" s="1"/>
  <c r="P393" i="14"/>
  <c r="V13" i="5"/>
  <c r="V22" i="9" s="1"/>
  <c r="U2" i="22"/>
  <c r="V2" i="21"/>
  <c r="Y2" i="20"/>
  <c r="AC3" i="20"/>
  <c r="Z3" i="21"/>
  <c r="Y3" i="22"/>
  <c r="Y8" i="22" s="1"/>
  <c r="AA67" i="21" s="1"/>
  <c r="X4" i="22"/>
  <c r="AB116" i="20"/>
  <c r="AB117" i="20"/>
  <c r="X25" i="21"/>
  <c r="AA138" i="20"/>
  <c r="AB4" i="20"/>
  <c r="Y27" i="21"/>
  <c r="Y31" i="21"/>
  <c r="Y54" i="21"/>
  <c r="Y64" i="21"/>
  <c r="Y22" i="21"/>
  <c r="Y4" i="21"/>
  <c r="U26" i="8"/>
  <c r="V25" i="5"/>
  <c r="V281" i="4"/>
  <c r="V279" i="4"/>
  <c r="W16" i="3"/>
  <c r="W2" i="5"/>
  <c r="X2" i="3"/>
  <c r="W2" i="9"/>
  <c r="W2" i="8"/>
  <c r="W2" i="4"/>
  <c r="U22" i="8"/>
  <c r="U19" i="9"/>
  <c r="U21" i="8"/>
  <c r="U18" i="9"/>
  <c r="U20" i="9"/>
  <c r="U23" i="8"/>
  <c r="U20" i="8"/>
  <c r="U17" i="9"/>
  <c r="U21" i="9"/>
  <c r="U24" i="8"/>
  <c r="U280" i="4"/>
  <c r="Z386" i="3"/>
  <c r="Z63" i="5" s="1"/>
  <c r="Z390" i="3"/>
  <c r="Z67" i="5" s="1"/>
  <c r="Z385" i="3"/>
  <c r="Z62" i="5" s="1"/>
  <c r="Z393" i="3"/>
  <c r="Z70" i="5" s="1"/>
  <c r="Z396" i="3"/>
  <c r="Z73" i="5" s="1"/>
  <c r="Z401" i="3"/>
  <c r="Z394" i="3"/>
  <c r="Z71" i="5" s="1"/>
  <c r="Z399" i="3"/>
  <c r="Z76" i="5" s="1"/>
  <c r="Z400" i="3"/>
  <c r="Z77" i="5" s="1"/>
  <c r="Z345" i="3"/>
  <c r="Z46" i="5" s="1"/>
  <c r="Z340" i="3"/>
  <c r="Z341" i="3"/>
  <c r="Z42" i="5" s="1"/>
  <c r="Z349" i="3"/>
  <c r="Z50" i="5" s="1"/>
  <c r="Z346" i="3"/>
  <c r="Z47" i="5" s="1"/>
  <c r="Z350" i="3"/>
  <c r="Z51" i="5" s="1"/>
  <c r="Z354" i="3"/>
  <c r="Z55" i="5" s="1"/>
  <c r="Z355" i="3"/>
  <c r="Z56" i="5" s="1"/>
  <c r="Z352" i="3"/>
  <c r="Z53" i="5" s="1"/>
  <c r="Z395" i="3"/>
  <c r="Z72" i="5" s="1"/>
  <c r="Z356" i="3"/>
  <c r="Z57" i="5" s="1"/>
  <c r="Z357" i="3"/>
  <c r="Z351" i="3"/>
  <c r="Z52" i="5" s="1"/>
  <c r="Z348" i="3"/>
  <c r="Z49" i="5" s="1"/>
  <c r="Z398" i="3"/>
  <c r="Z75" i="5" s="1"/>
  <c r="Z358" i="3"/>
  <c r="Z402" i="3"/>
  <c r="X34" i="8"/>
  <c r="X33" i="9"/>
  <c r="X33" i="8"/>
  <c r="X32" i="9"/>
  <c r="Z384" i="3" l="1"/>
  <c r="Z344" i="3"/>
  <c r="Z45" i="5" s="1"/>
  <c r="Z389" i="3"/>
  <c r="Z66" i="5" s="1"/>
  <c r="Z392" i="3"/>
  <c r="Z69" i="5" s="1"/>
  <c r="Z387" i="3"/>
  <c r="Z64" i="5" s="1"/>
  <c r="Z347" i="3"/>
  <c r="Z48" i="5" s="1"/>
  <c r="Z343" i="3"/>
  <c r="Z44" i="5" s="1"/>
  <c r="Z388" i="3"/>
  <c r="Z65" i="5" s="1"/>
  <c r="Z391" i="3"/>
  <c r="Z68" i="5" s="1"/>
  <c r="Z342" i="3"/>
  <c r="Z43" i="5" s="1"/>
  <c r="Z59" i="21"/>
  <c r="AC146" i="20" s="1"/>
  <c r="Z42" i="21"/>
  <c r="Z36" i="21"/>
  <c r="Z184" i="3"/>
  <c r="Y12" i="4"/>
  <c r="Y13" i="4"/>
  <c r="Y45" i="4"/>
  <c r="Y59" i="8"/>
  <c r="Y47" i="8"/>
  <c r="Z272" i="3"/>
  <c r="Y49" i="4"/>
  <c r="Y16" i="5"/>
  <c r="Y285" i="4"/>
  <c r="Y42" i="9"/>
  <c r="Y16" i="4"/>
  <c r="Z195" i="3"/>
  <c r="Z252" i="3"/>
  <c r="Z273" i="3"/>
  <c r="Y32" i="4"/>
  <c r="Y4" i="5"/>
  <c r="Z194" i="3"/>
  <c r="Z124" i="3"/>
  <c r="Z68" i="3"/>
  <c r="Z112" i="3" s="1"/>
  <c r="Y23" i="4"/>
  <c r="Z185" i="3"/>
  <c r="Z199" i="3"/>
  <c r="Z164" i="3"/>
  <c r="Z170" i="3"/>
  <c r="Z210" i="3"/>
  <c r="Z311" i="3"/>
  <c r="Z217" i="3"/>
  <c r="Z55" i="3"/>
  <c r="Z99" i="3" s="1"/>
  <c r="Z10" i="3"/>
  <c r="Z104" i="5" s="1"/>
  <c r="Z191" i="3"/>
  <c r="Z297" i="3"/>
  <c r="Z227" i="3"/>
  <c r="Z246" i="3"/>
  <c r="Z308" i="3"/>
  <c r="Z128" i="3"/>
  <c r="Y67" i="8"/>
  <c r="Z50" i="3"/>
  <c r="Z94" i="3" s="1"/>
  <c r="Y41" i="4"/>
  <c r="Y25" i="4"/>
  <c r="Y92" i="5"/>
  <c r="Z216" i="3"/>
  <c r="Z19" i="3"/>
  <c r="Z198" i="3"/>
  <c r="Z129" i="3"/>
  <c r="Z258" i="3"/>
  <c r="Z125" i="3"/>
  <c r="Z150" i="3"/>
  <c r="Z26" i="3"/>
  <c r="Z59" i="3"/>
  <c r="Z103" i="3" s="1"/>
  <c r="Z43" i="3"/>
  <c r="Z87" i="3" s="1"/>
  <c r="Y38" i="4"/>
  <c r="Y20" i="4"/>
  <c r="Z166" i="3"/>
  <c r="Z224" i="3"/>
  <c r="Z312" i="3"/>
  <c r="Z296" i="3"/>
  <c r="Z168" i="3"/>
  <c r="Z141" i="3"/>
  <c r="Z435" i="3"/>
  <c r="Z134" i="3"/>
  <c r="Z172" i="3"/>
  <c r="Z151" i="3"/>
  <c r="Z291" i="3"/>
  <c r="Z229" i="3"/>
  <c r="Z179" i="3"/>
  <c r="Z208" i="3"/>
  <c r="Z69" i="3"/>
  <c r="Z113" i="3" s="1"/>
  <c r="Z46" i="3"/>
  <c r="Z90" i="3" s="1"/>
  <c r="Z328" i="3"/>
  <c r="Z301" i="3"/>
  <c r="Z182" i="3"/>
  <c r="Z131" i="3"/>
  <c r="Z279" i="3"/>
  <c r="Z247" i="3"/>
  <c r="Z127" i="3"/>
  <c r="Z265" i="3"/>
  <c r="Z305" i="3"/>
  <c r="Z295" i="3"/>
  <c r="Z430" i="3"/>
  <c r="Z267" i="3"/>
  <c r="Z186" i="3"/>
  <c r="Z288" i="3"/>
  <c r="Y64" i="8"/>
  <c r="Z56" i="3"/>
  <c r="Z100" i="3" s="1"/>
  <c r="Z66" i="3"/>
  <c r="Z110" i="3" s="1"/>
  <c r="Z37" i="3"/>
  <c r="Z81" i="3" s="1"/>
  <c r="Z156" i="3"/>
  <c r="Z231" i="3"/>
  <c r="Z138" i="3"/>
  <c r="Z280" i="3"/>
  <c r="Z215" i="3"/>
  <c r="Z155" i="3"/>
  <c r="Z163" i="3"/>
  <c r="Z315" i="3"/>
  <c r="Z3" i="5"/>
  <c r="Z33" i="5" s="1"/>
  <c r="Z221" i="3"/>
  <c r="Z310" i="3"/>
  <c r="Z211" i="3"/>
  <c r="Z236" i="3"/>
  <c r="Z319" i="3"/>
  <c r="Z316" i="3"/>
  <c r="Z432" i="3"/>
  <c r="Z181" i="3"/>
  <c r="Z257" i="3"/>
  <c r="Z171" i="3"/>
  <c r="Z132" i="3"/>
  <c r="Z232" i="3"/>
  <c r="Z263" i="3"/>
  <c r="Z126" i="3"/>
  <c r="Z218" i="3"/>
  <c r="Z274" i="3"/>
  <c r="Z330" i="3"/>
  <c r="Z167" i="3"/>
  <c r="Z275" i="3"/>
  <c r="AA3" i="3"/>
  <c r="AA36" i="3" s="1"/>
  <c r="AA80" i="3" s="1"/>
  <c r="Y55" i="8"/>
  <c r="Y48" i="8"/>
  <c r="Z48" i="3"/>
  <c r="Z92" i="3" s="1"/>
  <c r="Z61" i="3"/>
  <c r="Z105" i="3" s="1"/>
  <c r="Z58" i="3"/>
  <c r="Z102" i="3" s="1"/>
  <c r="Z36" i="3"/>
  <c r="Z80" i="3" s="1"/>
  <c r="Z33" i="3"/>
  <c r="Z77" i="3" s="1"/>
  <c r="Z201" i="3"/>
  <c r="Z189" i="3"/>
  <c r="Z334" i="3"/>
  <c r="Z321" i="3"/>
  <c r="Z145" i="3"/>
  <c r="Z433" i="3"/>
  <c r="Z240" i="3"/>
  <c r="Z238" i="3"/>
  <c r="Z314" i="3"/>
  <c r="Z148" i="3"/>
  <c r="Z251" i="3"/>
  <c r="Z173" i="3"/>
  <c r="Z214" i="3"/>
  <c r="Z234" i="3"/>
  <c r="Z269" i="3"/>
  <c r="Z3" i="9"/>
  <c r="Z48" i="9" s="1"/>
  <c r="Z318" i="3"/>
  <c r="Z219" i="3"/>
  <c r="Z331" i="3"/>
  <c r="Z139" i="3"/>
  <c r="Z202" i="3"/>
  <c r="Z241" i="3"/>
  <c r="Z187" i="3"/>
  <c r="Z159" i="3"/>
  <c r="Z303" i="3"/>
  <c r="Z332" i="3"/>
  <c r="Z428" i="3"/>
  <c r="Z237" i="3"/>
  <c r="Y63" i="8"/>
  <c r="Z28" i="3"/>
  <c r="Z22" i="3"/>
  <c r="Z71" i="3"/>
  <c r="Z115" i="3" s="1"/>
  <c r="Z45" i="3"/>
  <c r="Z89" i="3" s="1"/>
  <c r="Z40" i="3"/>
  <c r="Z84" i="3" s="1"/>
  <c r="Z49" i="3"/>
  <c r="Z93" i="3" s="1"/>
  <c r="Z38" i="3"/>
  <c r="Z82" i="3" s="1"/>
  <c r="Z281" i="3"/>
  <c r="Z282" i="3"/>
  <c r="Z255" i="3"/>
  <c r="Z264" i="3"/>
  <c r="Z304" i="3"/>
  <c r="Z133" i="3"/>
  <c r="Z284" i="3"/>
  <c r="Z313" i="3"/>
  <c r="Z143" i="3"/>
  <c r="Z213" i="3"/>
  <c r="Z233" i="3"/>
  <c r="Z309" i="3"/>
  <c r="Z177" i="3"/>
  <c r="Z427" i="3"/>
  <c r="Z326" i="3"/>
  <c r="Z119" i="3"/>
  <c r="Z120" i="3"/>
  <c r="Z193" i="3"/>
  <c r="Z223" i="3"/>
  <c r="Z270" i="3"/>
  <c r="Z335" i="3"/>
  <c r="Z175" i="3"/>
  <c r="Z245" i="3"/>
  <c r="Z277" i="3"/>
  <c r="Z302" i="3"/>
  <c r="Z324" i="3"/>
  <c r="Z322" i="3"/>
  <c r="Z13" i="3"/>
  <c r="Z68" i="8" s="1"/>
  <c r="Z121" i="3"/>
  <c r="Z122" i="3"/>
  <c r="Z152" i="3"/>
  <c r="Z123" i="3"/>
  <c r="Z183" i="3"/>
  <c r="Z256" i="3"/>
  <c r="Z268" i="3"/>
  <c r="Z3" i="4"/>
  <c r="Z149" i="3"/>
  <c r="Z243" i="3"/>
  <c r="Z188" i="3"/>
  <c r="Z207" i="3"/>
  <c r="Z283" i="3"/>
  <c r="Z320" i="3"/>
  <c r="Z290" i="3"/>
  <c r="Z154" i="3"/>
  <c r="Z262" i="3"/>
  <c r="Z289" i="3"/>
  <c r="Z220" i="3"/>
  <c r="Z306" i="3"/>
  <c r="Z431" i="3"/>
  <c r="Z137" i="3"/>
  <c r="Z135" i="3"/>
  <c r="Z147" i="3"/>
  <c r="Z142" i="3"/>
  <c r="Z239" i="3"/>
  <c r="Z286" i="3"/>
  <c r="Y65" i="8"/>
  <c r="Y4" i="8"/>
  <c r="Y54" i="8"/>
  <c r="Z27" i="3"/>
  <c r="Z47" i="3"/>
  <c r="Z91" i="3" s="1"/>
  <c r="Z52" i="3"/>
  <c r="Z96" i="3" s="1"/>
  <c r="Z60" i="3"/>
  <c r="Z104" i="3" s="1"/>
  <c r="Z65" i="3"/>
  <c r="Z109" i="3" s="1"/>
  <c r="Z53" i="3"/>
  <c r="Z97" i="3" s="1"/>
  <c r="Z62" i="3"/>
  <c r="Z106" i="3" s="1"/>
  <c r="Z51" i="3"/>
  <c r="Z95" i="3" s="1"/>
  <c r="Z42" i="3"/>
  <c r="Z86" i="3" s="1"/>
  <c r="Z39" i="3"/>
  <c r="Z83" i="3" s="1"/>
  <c r="Z34" i="3"/>
  <c r="Z78" i="3" s="1"/>
  <c r="X56" i="9"/>
  <c r="Z253" i="3"/>
  <c r="Z298" i="3"/>
  <c r="Z235" i="3"/>
  <c r="Z203" i="3"/>
  <c r="Z3" i="8"/>
  <c r="Z63" i="8" s="1"/>
  <c r="Z140" i="3"/>
  <c r="Z323" i="3"/>
  <c r="Z325" i="3"/>
  <c r="Z158" i="3"/>
  <c r="Z260" i="3"/>
  <c r="Z7" i="3"/>
  <c r="Z58" i="8" s="1"/>
  <c r="Z192" i="3"/>
  <c r="Z285" i="3"/>
  <c r="Z197" i="3"/>
  <c r="Z180" i="3"/>
  <c r="Z271" i="3"/>
  <c r="Z226" i="3"/>
  <c r="Z259" i="3"/>
  <c r="Z317" i="3"/>
  <c r="Z146" i="3"/>
  <c r="Z190" i="3"/>
  <c r="Z222" i="3"/>
  <c r="Z299" i="3"/>
  <c r="Z136" i="3"/>
  <c r="Z153" i="3"/>
  <c r="Z178" i="3"/>
  <c r="Z176" i="3"/>
  <c r="Z287" i="3"/>
  <c r="Z209" i="3"/>
  <c r="Z228" i="3"/>
  <c r="Z261" i="3"/>
  <c r="Z276" i="3"/>
  <c r="Z230" i="3"/>
  <c r="Z307" i="3"/>
  <c r="Z144" i="3"/>
  <c r="Z196" i="3"/>
  <c r="Z212" i="3"/>
  <c r="Z329" i="3"/>
  <c r="Z434" i="3"/>
  <c r="Z333" i="3"/>
  <c r="Z130" i="3"/>
  <c r="Z174" i="3"/>
  <c r="Z169" i="3"/>
  <c r="Z300" i="3"/>
  <c r="Z278" i="3"/>
  <c r="Z429" i="3"/>
  <c r="Z4" i="3"/>
  <c r="Z157" i="3"/>
  <c r="Z254" i="3"/>
  <c r="Z225" i="3"/>
  <c r="Z244" i="3"/>
  <c r="Z242" i="3"/>
  <c r="Z327" i="3"/>
  <c r="Z266" i="3"/>
  <c r="Z165" i="3"/>
  <c r="Z200" i="3"/>
  <c r="Y40" i="8"/>
  <c r="Y56" i="8"/>
  <c r="Z25" i="3"/>
  <c r="Z67" i="3"/>
  <c r="Z111" i="3" s="1"/>
  <c r="Z64" i="3"/>
  <c r="Z108" i="3" s="1"/>
  <c r="Z31" i="3"/>
  <c r="Z75" i="3" s="1"/>
  <c r="Z63" i="3"/>
  <c r="Z107" i="3" s="1"/>
  <c r="Z57" i="3"/>
  <c r="Z101" i="3" s="1"/>
  <c r="Z70" i="3"/>
  <c r="Z114" i="3" s="1"/>
  <c r="Z54" i="3"/>
  <c r="Z98" i="3" s="1"/>
  <c r="Z44" i="3"/>
  <c r="Z88" i="3" s="1"/>
  <c r="Z41" i="3"/>
  <c r="Z85" i="3" s="1"/>
  <c r="Z35" i="3"/>
  <c r="Z79" i="3" s="1"/>
  <c r="Y29" i="5"/>
  <c r="Y4" i="4"/>
  <c r="Y47" i="9"/>
  <c r="Y43" i="4"/>
  <c r="Y40" i="4"/>
  <c r="Y39" i="4"/>
  <c r="Y34" i="4"/>
  <c r="Y28" i="4"/>
  <c r="Y30" i="4"/>
  <c r="Y19" i="4"/>
  <c r="Y18" i="4"/>
  <c r="Y14" i="4"/>
  <c r="Y109" i="5"/>
  <c r="Y48" i="9"/>
  <c r="Y42" i="4"/>
  <c r="Y46" i="4"/>
  <c r="Y48" i="4"/>
  <c r="Y35" i="4"/>
  <c r="Y33" i="4"/>
  <c r="Y24" i="4"/>
  <c r="Y27" i="4"/>
  <c r="Y22" i="4"/>
  <c r="Y17" i="4"/>
  <c r="Y11" i="4"/>
  <c r="Y47" i="4"/>
  <c r="Y36" i="4"/>
  <c r="Y44" i="4"/>
  <c r="Y29" i="4"/>
  <c r="Y37" i="4"/>
  <c r="Y31" i="4"/>
  <c r="Y26" i="4"/>
  <c r="Y21" i="4"/>
  <c r="Y15" i="4"/>
  <c r="W12" i="5"/>
  <c r="W138" i="4"/>
  <c r="W183" i="4" s="1"/>
  <c r="W93" i="4" s="1"/>
  <c r="W121" i="4"/>
  <c r="W166" i="4" s="1"/>
  <c r="W76" i="4" s="1"/>
  <c r="W210" i="4"/>
  <c r="W255" i="4" s="1"/>
  <c r="W225" i="4"/>
  <c r="W214" i="4"/>
  <c r="W259" i="4" s="1"/>
  <c r="W219" i="4"/>
  <c r="W264" i="4" s="1"/>
  <c r="W102" i="4"/>
  <c r="W147" i="4" s="1"/>
  <c r="W57" i="4" s="1"/>
  <c r="W127" i="4"/>
  <c r="W200" i="4"/>
  <c r="W245" i="4" s="1"/>
  <c r="W126" i="4"/>
  <c r="W171" i="4" s="1"/>
  <c r="W81" i="4" s="1"/>
  <c r="W131" i="4"/>
  <c r="W176" i="4" s="1"/>
  <c r="W86" i="4" s="1"/>
  <c r="W203" i="4"/>
  <c r="W9" i="5"/>
  <c r="W136" i="4"/>
  <c r="W181" i="4" s="1"/>
  <c r="W91" i="4" s="1"/>
  <c r="V181" i="4"/>
  <c r="V91" i="4" s="1"/>
  <c r="V259" i="4"/>
  <c r="W117" i="4"/>
  <c r="W162" i="4" s="1"/>
  <c r="W72" i="4" s="1"/>
  <c r="W192" i="4"/>
  <c r="W237" i="4" s="1"/>
  <c r="W112" i="4"/>
  <c r="W157" i="4" s="1"/>
  <c r="W67" i="4" s="1"/>
  <c r="W116" i="4"/>
  <c r="W161" i="4" s="1"/>
  <c r="W71" i="4" s="1"/>
  <c r="W118" i="4"/>
  <c r="W163" i="4" s="1"/>
  <c r="W73" i="4" s="1"/>
  <c r="W220" i="4"/>
  <c r="W265" i="4" s="1"/>
  <c r="W199" i="4"/>
  <c r="W227" i="4"/>
  <c r="W272" i="4" s="1"/>
  <c r="W137" i="4"/>
  <c r="W182" i="4" s="1"/>
  <c r="W92" i="4" s="1"/>
  <c r="W125" i="4"/>
  <c r="W170" i="4" s="1"/>
  <c r="W80" i="4" s="1"/>
  <c r="W103" i="4"/>
  <c r="W148" i="4" s="1"/>
  <c r="W58" i="4" s="1"/>
  <c r="W206" i="4"/>
  <c r="W191" i="4"/>
  <c r="W236" i="4" s="1"/>
  <c r="W205" i="4"/>
  <c r="W250" i="4" s="1"/>
  <c r="W105" i="4"/>
  <c r="W107" i="4"/>
  <c r="W229" i="4"/>
  <c r="W274" i="4" s="1"/>
  <c r="V245" i="4"/>
  <c r="V157" i="4"/>
  <c r="V67" i="4" s="1"/>
  <c r="V244" i="4"/>
  <c r="V272" i="4"/>
  <c r="V161" i="4"/>
  <c r="V71" i="4" s="1"/>
  <c r="V163" i="4"/>
  <c r="V73" i="4" s="1"/>
  <c r="V270" i="4"/>
  <c r="V182" i="4"/>
  <c r="V92" i="4" s="1"/>
  <c r="W209" i="4"/>
  <c r="W254" i="4" s="1"/>
  <c r="W106" i="4"/>
  <c r="W215" i="4"/>
  <c r="W260" i="4" s="1"/>
  <c r="W218" i="4"/>
  <c r="W263" i="4" s="1"/>
  <c r="W228" i="4"/>
  <c r="W119" i="4"/>
  <c r="W196" i="4"/>
  <c r="W241" i="4" s="1"/>
  <c r="W194" i="4"/>
  <c r="W239" i="4" s="1"/>
  <c r="W133" i="4"/>
  <c r="W178" i="4" s="1"/>
  <c r="W88" i="4" s="1"/>
  <c r="W123" i="4"/>
  <c r="W101" i="4"/>
  <c r="W146" i="4" s="1"/>
  <c r="W56" i="4" s="1"/>
  <c r="W223" i="4"/>
  <c r="W268" i="4" s="1"/>
  <c r="W11" i="5"/>
  <c r="W216" i="4"/>
  <c r="W104" i="4"/>
  <c r="W149" i="4" s="1"/>
  <c r="W59" i="4" s="1"/>
  <c r="W193" i="4"/>
  <c r="W238" i="4" s="1"/>
  <c r="W108" i="4"/>
  <c r="W153" i="4" s="1"/>
  <c r="W63" i="4" s="1"/>
  <c r="W132" i="4"/>
  <c r="W177" i="4" s="1"/>
  <c r="W87" i="4" s="1"/>
  <c r="W129" i="4"/>
  <c r="W174" i="4" s="1"/>
  <c r="W84" i="4" s="1"/>
  <c r="W195" i="4"/>
  <c r="W240" i="4" s="1"/>
  <c r="W120" i="4"/>
  <c r="W165" i="4" s="1"/>
  <c r="W75" i="4" s="1"/>
  <c r="W135" i="4"/>
  <c r="W212" i="4"/>
  <c r="W257" i="4" s="1"/>
  <c r="W197" i="4"/>
  <c r="W242" i="4" s="1"/>
  <c r="W201" i="4"/>
  <c r="W115" i="4"/>
  <c r="W128" i="4"/>
  <c r="W173" i="4" s="1"/>
  <c r="W83" i="4" s="1"/>
  <c r="W114" i="4"/>
  <c r="W159" i="4" s="1"/>
  <c r="W69" i="4" s="1"/>
  <c r="W202" i="4"/>
  <c r="W217" i="4"/>
  <c r="V172" i="4"/>
  <c r="V82" i="4" s="1"/>
  <c r="V246" i="4"/>
  <c r="W226" i="4"/>
  <c r="W271" i="4" s="1"/>
  <c r="W110" i="4"/>
  <c r="W111" i="4"/>
  <c r="W156" i="4" s="1"/>
  <c r="W66" i="4" s="1"/>
  <c r="W208" i="4"/>
  <c r="W253" i="4" s="1"/>
  <c r="V247" i="4"/>
  <c r="V152" i="4"/>
  <c r="V62" i="4" s="1"/>
  <c r="V155" i="4"/>
  <c r="V65" i="4" s="1"/>
  <c r="V148" i="4"/>
  <c r="V58" i="4" s="1"/>
  <c r="V253" i="4"/>
  <c r="V176" i="4"/>
  <c r="V86" i="4" s="1"/>
  <c r="V255" i="4"/>
  <c r="V262" i="4"/>
  <c r="V248" i="4"/>
  <c r="V147" i="4"/>
  <c r="V57" i="4" s="1"/>
  <c r="V237" i="4"/>
  <c r="W198" i="4"/>
  <c r="W243" i="4" s="1"/>
  <c r="W130" i="4"/>
  <c r="W222" i="4"/>
  <c r="W10" i="5"/>
  <c r="W109" i="4"/>
  <c r="W204" i="4"/>
  <c r="W213" i="4"/>
  <c r="W258" i="4" s="1"/>
  <c r="W221" i="4"/>
  <c r="W266" i="4" s="1"/>
  <c r="W189" i="4"/>
  <c r="W211" i="4"/>
  <c r="W256" i="4" s="1"/>
  <c r="W122" i="4"/>
  <c r="W167" i="4" s="1"/>
  <c r="W77" i="4" s="1"/>
  <c r="W99" i="4"/>
  <c r="W144" i="4" s="1"/>
  <c r="W54" i="4" s="1"/>
  <c r="W224" i="4"/>
  <c r="W207" i="4"/>
  <c r="W252" i="4" s="1"/>
  <c r="W139" i="4"/>
  <c r="W184" i="4" s="1"/>
  <c r="W94" i="4" s="1"/>
  <c r="W113" i="4"/>
  <c r="W158" i="4" s="1"/>
  <c r="W68" i="4" s="1"/>
  <c r="W124" i="4"/>
  <c r="W134" i="4"/>
  <c r="W179" i="4" s="1"/>
  <c r="W89" i="4" s="1"/>
  <c r="M614" i="14"/>
  <c r="AA32" i="3"/>
  <c r="AA76" i="3" s="1"/>
  <c r="V15" i="8"/>
  <c r="V9" i="9"/>
  <c r="W8" i="5"/>
  <c r="V11" i="9"/>
  <c r="V17" i="8"/>
  <c r="U277" i="4"/>
  <c r="U16" i="8"/>
  <c r="U10" i="9"/>
  <c r="N604" i="14"/>
  <c r="N605" i="14"/>
  <c r="Q420" i="14"/>
  <c r="Q392" i="14" s="1"/>
  <c r="Q393" i="14"/>
  <c r="W13" i="5"/>
  <c r="W22" i="9" s="1"/>
  <c r="Z2" i="20"/>
  <c r="W2" i="21"/>
  <c r="V2" i="22"/>
  <c r="AC116" i="20"/>
  <c r="AC117" i="20"/>
  <c r="AC159" i="20"/>
  <c r="AC160" i="20"/>
  <c r="AC4" i="20"/>
  <c r="Z64" i="21"/>
  <c r="Z54" i="21"/>
  <c r="Z4" i="21"/>
  <c r="Z27" i="21"/>
  <c r="Z49" i="21"/>
  <c r="Z31" i="21"/>
  <c r="Z22" i="21"/>
  <c r="AA3" i="21"/>
  <c r="Z3" i="22"/>
  <c r="Z8" i="22" s="1"/>
  <c r="AB67" i="21" s="1"/>
  <c r="Y4" i="22"/>
  <c r="AD3" i="20"/>
  <c r="X16" i="3"/>
  <c r="L14" i="27" s="1"/>
  <c r="L15" i="27" s="1"/>
  <c r="X2" i="4"/>
  <c r="L1" i="27"/>
  <c r="X2" i="9"/>
  <c r="X2" i="5"/>
  <c r="X2" i="8"/>
  <c r="Y2" i="3"/>
  <c r="V280" i="4"/>
  <c r="V21" i="9"/>
  <c r="V24" i="8"/>
  <c r="W279" i="4"/>
  <c r="W281" i="4"/>
  <c r="W25" i="5"/>
  <c r="W21" i="5"/>
  <c r="V20" i="9"/>
  <c r="V23" i="8"/>
  <c r="V18" i="9"/>
  <c r="V21" i="8"/>
  <c r="V22" i="8"/>
  <c r="V19" i="9"/>
  <c r="V17" i="9"/>
  <c r="V20" i="8"/>
  <c r="Y34" i="8"/>
  <c r="Y33" i="9"/>
  <c r="AA402" i="3"/>
  <c r="AA385" i="3"/>
  <c r="AA62" i="5" s="1"/>
  <c r="AA388" i="3"/>
  <c r="AA65" i="5" s="1"/>
  <c r="AA389" i="3"/>
  <c r="AA66" i="5" s="1"/>
  <c r="AA390" i="3"/>
  <c r="AA67" i="5" s="1"/>
  <c r="AA400" i="3"/>
  <c r="AA77" i="5" s="1"/>
  <c r="AA386" i="3"/>
  <c r="AA63" i="5" s="1"/>
  <c r="AA340" i="3"/>
  <c r="AA394" i="3"/>
  <c r="AA71" i="5" s="1"/>
  <c r="AA396" i="3"/>
  <c r="AA73" i="5" s="1"/>
  <c r="AA344" i="3"/>
  <c r="AA45" i="5" s="1"/>
  <c r="AA401" i="3"/>
  <c r="AA345" i="3"/>
  <c r="AA46" i="5" s="1"/>
  <c r="AA393" i="3"/>
  <c r="AA70" i="5" s="1"/>
  <c r="AA341" i="3"/>
  <c r="AA42" i="5" s="1"/>
  <c r="AA342" i="3"/>
  <c r="AA43" i="5" s="1"/>
  <c r="AA392" i="3"/>
  <c r="AA69" i="5" s="1"/>
  <c r="AA348" i="3"/>
  <c r="AA49" i="5" s="1"/>
  <c r="AA352" i="3"/>
  <c r="AA53" i="5" s="1"/>
  <c r="AA343" i="3"/>
  <c r="AA44" i="5" s="1"/>
  <c r="AA349" i="3"/>
  <c r="AA50" i="5" s="1"/>
  <c r="AA351" i="3"/>
  <c r="AA52" i="5" s="1"/>
  <c r="AA354" i="3"/>
  <c r="AA55" i="5" s="1"/>
  <c r="AA358" i="3"/>
  <c r="AA346" i="3"/>
  <c r="AA47" i="5" s="1"/>
  <c r="AA355" i="3"/>
  <c r="AA56" i="5" s="1"/>
  <c r="AA398" i="3"/>
  <c r="AA75" i="5" s="1"/>
  <c r="AA395" i="3"/>
  <c r="AA72" i="5" s="1"/>
  <c r="AA347" i="3"/>
  <c r="AA48" i="5" s="1"/>
  <c r="AA391" i="3"/>
  <c r="AA68" i="5" s="1"/>
  <c r="AA356" i="3"/>
  <c r="AA57" i="5" s="1"/>
  <c r="AA357" i="3"/>
  <c r="AA387" i="3"/>
  <c r="AA64" i="5" s="1"/>
  <c r="AA350" i="3"/>
  <c r="AA51" i="5" s="1"/>
  <c r="AA384" i="3"/>
  <c r="AA399" i="3"/>
  <c r="AA76" i="5" s="1"/>
  <c r="Y33" i="8"/>
  <c r="Y32" i="9"/>
  <c r="M613" i="14" l="1"/>
  <c r="M33" i="5"/>
  <c r="AA42" i="21"/>
  <c r="AD137" i="20" s="1"/>
  <c r="AA36" i="21"/>
  <c r="AD136" i="20" s="1"/>
  <c r="AA59" i="21"/>
  <c r="AD146" i="20" s="1"/>
  <c r="AA332" i="3"/>
  <c r="Z92" i="5"/>
  <c r="Z56" i="8"/>
  <c r="AA331" i="3"/>
  <c r="AA207" i="3"/>
  <c r="AA312" i="3"/>
  <c r="Z45" i="8"/>
  <c r="AA123" i="3"/>
  <c r="AA252" i="3"/>
  <c r="Z48" i="8"/>
  <c r="AA58" i="3"/>
  <c r="AA102" i="3" s="1"/>
  <c r="AA322" i="3"/>
  <c r="Z40" i="8"/>
  <c r="Z12" i="4"/>
  <c r="AA315" i="3"/>
  <c r="AA286" i="3"/>
  <c r="AA147" i="3"/>
  <c r="AA157" i="3"/>
  <c r="AA69" i="3"/>
  <c r="AA113" i="3" s="1"/>
  <c r="AA229" i="3"/>
  <c r="AA253" i="3"/>
  <c r="AA218" i="3"/>
  <c r="AA158" i="3"/>
  <c r="AA219" i="3"/>
  <c r="AA124" i="3"/>
  <c r="AA139" i="3"/>
  <c r="AA43" i="3"/>
  <c r="AA87" i="3" s="1"/>
  <c r="AA288" i="3"/>
  <c r="AA13" i="3"/>
  <c r="AA68" i="8" s="1"/>
  <c r="AA128" i="3"/>
  <c r="AA213" i="3"/>
  <c r="AA272" i="3"/>
  <c r="AA155" i="3"/>
  <c r="AA260" i="3"/>
  <c r="AA239" i="3"/>
  <c r="AA256" i="3"/>
  <c r="AA243" i="3"/>
  <c r="X12" i="5"/>
  <c r="AA63" i="3"/>
  <c r="AA107" i="3" s="1"/>
  <c r="AA37" i="3"/>
  <c r="AA81" i="3" s="1"/>
  <c r="Z54" i="8"/>
  <c r="Z55" i="8"/>
  <c r="Z11" i="4"/>
  <c r="Z64" i="8"/>
  <c r="Z4" i="8"/>
  <c r="Z34" i="4"/>
  <c r="Z44" i="4"/>
  <c r="Y56" i="9"/>
  <c r="Z67" i="8"/>
  <c r="Z42" i="9"/>
  <c r="Z19" i="4"/>
  <c r="AA222" i="3"/>
  <c r="AA3" i="5"/>
  <c r="AA16" i="5" s="1"/>
  <c r="AA138" i="3"/>
  <c r="AA170" i="3"/>
  <c r="AA209" i="3"/>
  <c r="AA185" i="3"/>
  <c r="AA165" i="3"/>
  <c r="AA119" i="3"/>
  <c r="AA296" i="3"/>
  <c r="AA121" i="3"/>
  <c r="AA433" i="3"/>
  <c r="AA237" i="3"/>
  <c r="AA266" i="3"/>
  <c r="AA145" i="3"/>
  <c r="AA152" i="3"/>
  <c r="AA295" i="3"/>
  <c r="AA188" i="3"/>
  <c r="AA141" i="3"/>
  <c r="AA169" i="3"/>
  <c r="AA263" i="3"/>
  <c r="AA133" i="3"/>
  <c r="AA122" i="3"/>
  <c r="AA227" i="3"/>
  <c r="AA215" i="3"/>
  <c r="AA319" i="3"/>
  <c r="AA3" i="9"/>
  <c r="AA42" i="9" s="1"/>
  <c r="AA143" i="3"/>
  <c r="AA297" i="3"/>
  <c r="Z80" i="5"/>
  <c r="AA28" i="3"/>
  <c r="AA67" i="3"/>
  <c r="AA111" i="3" s="1"/>
  <c r="AA64" i="3"/>
  <c r="AA108" i="3" s="1"/>
  <c r="AA57" i="3"/>
  <c r="AA101" i="3" s="1"/>
  <c r="AA50" i="3"/>
  <c r="AA94" i="3" s="1"/>
  <c r="AA38" i="3"/>
  <c r="AA82" i="3" s="1"/>
  <c r="AA265" i="3"/>
  <c r="AA200" i="3"/>
  <c r="AA194" i="3"/>
  <c r="AA166" i="3"/>
  <c r="AA208" i="3"/>
  <c r="AA156" i="3"/>
  <c r="AA163" i="3"/>
  <c r="AA223" i="3"/>
  <c r="AA10" i="3"/>
  <c r="AA104" i="5" s="1"/>
  <c r="AA184" i="3"/>
  <c r="AA172" i="3"/>
  <c r="AA305" i="3"/>
  <c r="AA130" i="3"/>
  <c r="AA235" i="3"/>
  <c r="AA258" i="3"/>
  <c r="AA435" i="3"/>
  <c r="AA177" i="3"/>
  <c r="AA173" i="3"/>
  <c r="AA271" i="3"/>
  <c r="AA302" i="3"/>
  <c r="AA167" i="3"/>
  <c r="AA187" i="3"/>
  <c r="AA328" i="3"/>
  <c r="AA316" i="3"/>
  <c r="AA4" i="3"/>
  <c r="AA136" i="3"/>
  <c r="AA233" i="3"/>
  <c r="AA134" i="3"/>
  <c r="Z59" i="8"/>
  <c r="AA25" i="3"/>
  <c r="AA59" i="3"/>
  <c r="AA103" i="3" s="1"/>
  <c r="AA60" i="3"/>
  <c r="AA104" i="3" s="1"/>
  <c r="AA55" i="3"/>
  <c r="AA99" i="3" s="1"/>
  <c r="AA41" i="3"/>
  <c r="AA85" i="3" s="1"/>
  <c r="AA35" i="3"/>
  <c r="AA79" i="3" s="1"/>
  <c r="AA267" i="3"/>
  <c r="AA234" i="3"/>
  <c r="AA247" i="3"/>
  <c r="AA333" i="3"/>
  <c r="AA3" i="8"/>
  <c r="AA47" i="8" s="1"/>
  <c r="AA261" i="3"/>
  <c r="AA310" i="3"/>
  <c r="AA429" i="3"/>
  <c r="AA236" i="3"/>
  <c r="AA282" i="3"/>
  <c r="AA7" i="3"/>
  <c r="AA58" i="8" s="1"/>
  <c r="AA198" i="3"/>
  <c r="AA276" i="3"/>
  <c r="AA242" i="3"/>
  <c r="AA154" i="3"/>
  <c r="AA221" i="3"/>
  <c r="AA318" i="3"/>
  <c r="AA246" i="3"/>
  <c r="AA164" i="3"/>
  <c r="AA211" i="3"/>
  <c r="AA299" i="3"/>
  <c r="AA432" i="3"/>
  <c r="AA150" i="3"/>
  <c r="AA146" i="3"/>
  <c r="AA278" i="3"/>
  <c r="AA274" i="3"/>
  <c r="AA180" i="3"/>
  <c r="AA231" i="3"/>
  <c r="Z109" i="5"/>
  <c r="Z47" i="8"/>
  <c r="Z65" i="8"/>
  <c r="AA66" i="3"/>
  <c r="AA110" i="3" s="1"/>
  <c r="AA48" i="3"/>
  <c r="AA92" i="3" s="1"/>
  <c r="AA47" i="3"/>
  <c r="AA91" i="3" s="1"/>
  <c r="AA46" i="3"/>
  <c r="AA90" i="3" s="1"/>
  <c r="AA33" i="3"/>
  <c r="AA77" i="3" s="1"/>
  <c r="Z27" i="4"/>
  <c r="AA290" i="3"/>
  <c r="AA330" i="3"/>
  <c r="AA314" i="3"/>
  <c r="AA244" i="3"/>
  <c r="AA226" i="3"/>
  <c r="AA306" i="3"/>
  <c r="AA127" i="3"/>
  <c r="AA225" i="3"/>
  <c r="AA324" i="3"/>
  <c r="AA126" i="3"/>
  <c r="AA151" i="3"/>
  <c r="AA179" i="3"/>
  <c r="AA245" i="3"/>
  <c r="AA232" i="3"/>
  <c r="AA241" i="3"/>
  <c r="AA308" i="3"/>
  <c r="AA142" i="3"/>
  <c r="AA132" i="3"/>
  <c r="AA195" i="3"/>
  <c r="AA264" i="3"/>
  <c r="AA303" i="3"/>
  <c r="AA325" i="3"/>
  <c r="AA323" i="3"/>
  <c r="AA174" i="3"/>
  <c r="AA238" i="3"/>
  <c r="AA224" i="3"/>
  <c r="AA279" i="3"/>
  <c r="AA320" i="3"/>
  <c r="AA275" i="3"/>
  <c r="AA307" i="3"/>
  <c r="AA334" i="3"/>
  <c r="AA430" i="3"/>
  <c r="AA182" i="3"/>
  <c r="AA193" i="3"/>
  <c r="AA269" i="3"/>
  <c r="AA189" i="3"/>
  <c r="AA289" i="3"/>
  <c r="AA321" i="3"/>
  <c r="AA427" i="3"/>
  <c r="AA317" i="3"/>
  <c r="AA144" i="3"/>
  <c r="AA148" i="3"/>
  <c r="AA140" i="3"/>
  <c r="AA171" i="3"/>
  <c r="AA201" i="3"/>
  <c r="AA311" i="3"/>
  <c r="AA301" i="3"/>
  <c r="AA178" i="3"/>
  <c r="AA199" i="3"/>
  <c r="AB3" i="3"/>
  <c r="AB57" i="3" s="1"/>
  <c r="AB101" i="3" s="1"/>
  <c r="Z16" i="5"/>
  <c r="Z29" i="5" s="1"/>
  <c r="Z4" i="5"/>
  <c r="AA26" i="3"/>
  <c r="AA70" i="3"/>
  <c r="AA114" i="3" s="1"/>
  <c r="AA51" i="3"/>
  <c r="AA95" i="3" s="1"/>
  <c r="AA62" i="3"/>
  <c r="AA106" i="3" s="1"/>
  <c r="AA56" i="3"/>
  <c r="AA100" i="3" s="1"/>
  <c r="AA65" i="3"/>
  <c r="AA109" i="3" s="1"/>
  <c r="AA44" i="3"/>
  <c r="AA88" i="3" s="1"/>
  <c r="AA40" i="3"/>
  <c r="AA84" i="3" s="1"/>
  <c r="AA49" i="3"/>
  <c r="AA93" i="3" s="1"/>
  <c r="AA42" i="3"/>
  <c r="AA86" i="3" s="1"/>
  <c r="AA34" i="3"/>
  <c r="AA78" i="3" s="1"/>
  <c r="AA210" i="3"/>
  <c r="AA431" i="3"/>
  <c r="AA327" i="3"/>
  <c r="AA183" i="3"/>
  <c r="AA153" i="3"/>
  <c r="AA120" i="3"/>
  <c r="AA202" i="3"/>
  <c r="AA287" i="3"/>
  <c r="AA262" i="3"/>
  <c r="AA181" i="3"/>
  <c r="AA283" i="3"/>
  <c r="AA203" i="3"/>
  <c r="AA19" i="3"/>
  <c r="AA304" i="3"/>
  <c r="AA196" i="3"/>
  <c r="AA285" i="3"/>
  <c r="AA175" i="3"/>
  <c r="AA240" i="3"/>
  <c r="AA129" i="3"/>
  <c r="AA277" i="3"/>
  <c r="AA190" i="3"/>
  <c r="AA326" i="3"/>
  <c r="AA159" i="3"/>
  <c r="AA191" i="3"/>
  <c r="AA228" i="3"/>
  <c r="AA281" i="3"/>
  <c r="AA313" i="3"/>
  <c r="AA284" i="3"/>
  <c r="AA309" i="3"/>
  <c r="AA149" i="3"/>
  <c r="AA216" i="3"/>
  <c r="AA197" i="3"/>
  <c r="AA300" i="3"/>
  <c r="AA329" i="3"/>
  <c r="AA192" i="3"/>
  <c r="AA176" i="3"/>
  <c r="AA257" i="3"/>
  <c r="AA251" i="3"/>
  <c r="AA217" i="3"/>
  <c r="AA280" i="3"/>
  <c r="M2" i="27"/>
  <c r="M3" i="27" s="1"/>
  <c r="AA434" i="3"/>
  <c r="AA3" i="4"/>
  <c r="AA135" i="3"/>
  <c r="AA214" i="3"/>
  <c r="AA186" i="3"/>
  <c r="AA259" i="3"/>
  <c r="AA298" i="3"/>
  <c r="AA335" i="3"/>
  <c r="AA291" i="3"/>
  <c r="AA168" i="3"/>
  <c r="AA125" i="3"/>
  <c r="AA137" i="3"/>
  <c r="AA230" i="3"/>
  <c r="AA220" i="3"/>
  <c r="AA254" i="3"/>
  <c r="AA212" i="3"/>
  <c r="AA273" i="3"/>
  <c r="AA270" i="3"/>
  <c r="AA428" i="3"/>
  <c r="AA131" i="3"/>
  <c r="AA255" i="3"/>
  <c r="AA268" i="3"/>
  <c r="AA27" i="3"/>
  <c r="AA22" i="3"/>
  <c r="AA31" i="3"/>
  <c r="AA75" i="3" s="1"/>
  <c r="AA71" i="3"/>
  <c r="AA115" i="3" s="1"/>
  <c r="AA68" i="3"/>
  <c r="AA112" i="3" s="1"/>
  <c r="AA52" i="3"/>
  <c r="AA96" i="3" s="1"/>
  <c r="AA61" i="3"/>
  <c r="AA105" i="3" s="1"/>
  <c r="AA53" i="3"/>
  <c r="AA97" i="3" s="1"/>
  <c r="AA54" i="3"/>
  <c r="AA98" i="3" s="1"/>
  <c r="AA45" i="3"/>
  <c r="AA89" i="3" s="1"/>
  <c r="AA39" i="3"/>
  <c r="AA83" i="3" s="1"/>
  <c r="Z47" i="9"/>
  <c r="Z49" i="4"/>
  <c r="Z36" i="4"/>
  <c r="Z16" i="4"/>
  <c r="Z39" i="4"/>
  <c r="Z23" i="4"/>
  <c r="Z4" i="9"/>
  <c r="Z48" i="4"/>
  <c r="Z47" i="4"/>
  <c r="Z37" i="4"/>
  <c r="Z25" i="4"/>
  <c r="Z14" i="4"/>
  <c r="Z4" i="4"/>
  <c r="Z40" i="4"/>
  <c r="Z42" i="4"/>
  <c r="Z30" i="4"/>
  <c r="Z21" i="4"/>
  <c r="Z13" i="4"/>
  <c r="X138" i="4"/>
  <c r="X183" i="4" s="1"/>
  <c r="X93" i="4" s="1"/>
  <c r="Z45" i="4"/>
  <c r="Z41" i="4"/>
  <c r="Z35" i="4"/>
  <c r="Z33" i="4"/>
  <c r="Z31" i="4"/>
  <c r="Z26" i="4"/>
  <c r="Z22" i="4"/>
  <c r="Z18" i="4"/>
  <c r="Z15" i="4"/>
  <c r="Z285" i="4"/>
  <c r="Z46" i="4"/>
  <c r="Z28" i="4"/>
  <c r="Z43" i="4"/>
  <c r="Z38" i="4"/>
  <c r="Z32" i="4"/>
  <c r="Z29" i="4"/>
  <c r="Z24" i="4"/>
  <c r="Z20" i="4"/>
  <c r="Z17" i="4"/>
  <c r="X11" i="5"/>
  <c r="X124" i="4"/>
  <c r="X169" i="4" s="1"/>
  <c r="X79" i="4" s="1"/>
  <c r="X224" i="4"/>
  <c r="X269" i="4" s="1"/>
  <c r="X189" i="4"/>
  <c r="X234" i="4" s="1"/>
  <c r="X204" i="4"/>
  <c r="X249" i="4" s="1"/>
  <c r="X222" i="4"/>
  <c r="X267" i="4" s="1"/>
  <c r="X110" i="4"/>
  <c r="X155" i="4" s="1"/>
  <c r="X65" i="4" s="1"/>
  <c r="X217" i="4"/>
  <c r="X262" i="4" s="1"/>
  <c r="X115" i="4"/>
  <c r="X160" i="4" s="1"/>
  <c r="X70" i="4" s="1"/>
  <c r="X135" i="4"/>
  <c r="X180" i="4" s="1"/>
  <c r="X90" i="4" s="1"/>
  <c r="X132" i="4"/>
  <c r="X177" i="4" s="1"/>
  <c r="X87" i="4" s="1"/>
  <c r="X216" i="4"/>
  <c r="X261" i="4" s="1"/>
  <c r="X123" i="4"/>
  <c r="X168" i="4" s="1"/>
  <c r="X78" i="4" s="1"/>
  <c r="X119" i="4"/>
  <c r="X164" i="4" s="1"/>
  <c r="X74" i="4" s="1"/>
  <c r="X106" i="4"/>
  <c r="X151" i="4" s="1"/>
  <c r="X61" i="4" s="1"/>
  <c r="X107" i="4"/>
  <c r="X152" i="4" s="1"/>
  <c r="X62" i="4" s="1"/>
  <c r="X206" i="4"/>
  <c r="X251" i="4" s="1"/>
  <c r="X227" i="4"/>
  <c r="X272" i="4" s="1"/>
  <c r="X116" i="4"/>
  <c r="X161" i="4" s="1"/>
  <c r="X71" i="4" s="1"/>
  <c r="X203" i="4"/>
  <c r="X248" i="4" s="1"/>
  <c r="X127" i="4"/>
  <c r="X172" i="4" s="1"/>
  <c r="X82" i="4" s="1"/>
  <c r="X225" i="4"/>
  <c r="X270" i="4" s="1"/>
  <c r="W251" i="4"/>
  <c r="X130" i="4"/>
  <c r="X175" i="4" s="1"/>
  <c r="X85" i="4" s="1"/>
  <c r="X202" i="4"/>
  <c r="X247" i="4" s="1"/>
  <c r="X228" i="4"/>
  <c r="X273" i="4" s="1"/>
  <c r="X105" i="4"/>
  <c r="X150" i="4" s="1"/>
  <c r="X60" i="4" s="1"/>
  <c r="X103" i="4"/>
  <c r="X148" i="4" s="1"/>
  <c r="X58" i="4" s="1"/>
  <c r="X199" i="4"/>
  <c r="X244" i="4" s="1"/>
  <c r="X112" i="4"/>
  <c r="X157" i="4" s="1"/>
  <c r="X67" i="4" s="1"/>
  <c r="X131" i="4"/>
  <c r="X176" i="4" s="1"/>
  <c r="X86" i="4" s="1"/>
  <c r="X210" i="4"/>
  <c r="X255" i="4" s="1"/>
  <c r="W155" i="4"/>
  <c r="W65" i="4" s="1"/>
  <c r="W150" i="4"/>
  <c r="W60" i="4" s="1"/>
  <c r="W244" i="4"/>
  <c r="W180" i="4"/>
  <c r="W90" i="4" s="1"/>
  <c r="W175" i="4"/>
  <c r="W85" i="4" s="1"/>
  <c r="W261" i="4"/>
  <c r="W172" i="4"/>
  <c r="W82" i="4" s="1"/>
  <c r="W164" i="4"/>
  <c r="W74" i="4" s="1"/>
  <c r="W262" i="4"/>
  <c r="W247" i="4"/>
  <c r="X139" i="4"/>
  <c r="X184" i="4" s="1"/>
  <c r="X94" i="4" s="1"/>
  <c r="X122" i="4"/>
  <c r="X221" i="4"/>
  <c r="X10" i="5"/>
  <c r="X198" i="4"/>
  <c r="X243" i="4" s="1"/>
  <c r="X208" i="4"/>
  <c r="X114" i="4"/>
  <c r="X159" i="4" s="1"/>
  <c r="X69" i="4" s="1"/>
  <c r="X197" i="4"/>
  <c r="X242" i="4" s="1"/>
  <c r="X195" i="4"/>
  <c r="X240" i="4" s="1"/>
  <c r="X193" i="4"/>
  <c r="X238" i="4" s="1"/>
  <c r="X223" i="4"/>
  <c r="X194" i="4"/>
  <c r="X239" i="4" s="1"/>
  <c r="X218" i="4"/>
  <c r="X263" i="4" s="1"/>
  <c r="X205" i="4"/>
  <c r="X125" i="4"/>
  <c r="X170" i="4" s="1"/>
  <c r="X80" i="4" s="1"/>
  <c r="X220" i="4"/>
  <c r="X265" i="4" s="1"/>
  <c r="X192" i="4"/>
  <c r="X237" i="4" s="1"/>
  <c r="X136" i="4"/>
  <c r="X181" i="4" s="1"/>
  <c r="X91" i="4" s="1"/>
  <c r="X126" i="4"/>
  <c r="X219" i="4"/>
  <c r="X264" i="4" s="1"/>
  <c r="X121" i="4"/>
  <c r="X166" i="4" s="1"/>
  <c r="X76" i="4" s="1"/>
  <c r="W160" i="4"/>
  <c r="W70" i="4" s="1"/>
  <c r="W151" i="4"/>
  <c r="W61" i="4" s="1"/>
  <c r="W249" i="4"/>
  <c r="W269" i="4"/>
  <c r="X113" i="4"/>
  <c r="X99" i="4"/>
  <c r="X109" i="4"/>
  <c r="X154" i="4" s="1"/>
  <c r="X64" i="4" s="1"/>
  <c r="X226" i="4"/>
  <c r="X271" i="4" s="1"/>
  <c r="X201" i="4"/>
  <c r="X246" i="4" s="1"/>
  <c r="X120" i="4"/>
  <c r="X108" i="4"/>
  <c r="X153" i="4" s="1"/>
  <c r="X63" i="4" s="1"/>
  <c r="X133" i="4"/>
  <c r="X178" i="4" s="1"/>
  <c r="X88" i="4" s="1"/>
  <c r="X209" i="4"/>
  <c r="X254" i="4" s="1"/>
  <c r="X102" i="4"/>
  <c r="W246" i="4"/>
  <c r="W273" i="4"/>
  <c r="W168" i="4"/>
  <c r="W78" i="4" s="1"/>
  <c r="W169" i="4"/>
  <c r="W79" i="4" s="1"/>
  <c r="W234" i="4"/>
  <c r="W270" i="4"/>
  <c r="W154" i="4"/>
  <c r="W64" i="4" s="1"/>
  <c r="W248" i="4"/>
  <c r="W152" i="4"/>
  <c r="W62" i="4" s="1"/>
  <c r="W267" i="4"/>
  <c r="X134" i="4"/>
  <c r="X179" i="4" s="1"/>
  <c r="X89" i="4" s="1"/>
  <c r="X207" i="4"/>
  <c r="X211" i="4"/>
  <c r="X256" i="4" s="1"/>
  <c r="X213" i="4"/>
  <c r="X258" i="4" s="1"/>
  <c r="X111" i="4"/>
  <c r="X128" i="4"/>
  <c r="X173" i="4" s="1"/>
  <c r="X83" i="4" s="1"/>
  <c r="X212" i="4"/>
  <c r="X257" i="4" s="1"/>
  <c r="X129" i="4"/>
  <c r="X174" i="4" s="1"/>
  <c r="X84" i="4" s="1"/>
  <c r="X104" i="4"/>
  <c r="X101" i="4"/>
  <c r="X146" i="4" s="1"/>
  <c r="X56" i="4" s="1"/>
  <c r="X196" i="4"/>
  <c r="X241" i="4" s="1"/>
  <c r="X215" i="4"/>
  <c r="X260" i="4" s="1"/>
  <c r="X229" i="4"/>
  <c r="X191" i="4"/>
  <c r="X236" i="4" s="1"/>
  <c r="X137" i="4"/>
  <c r="X182" i="4" s="1"/>
  <c r="X92" i="4" s="1"/>
  <c r="X118" i="4"/>
  <c r="X163" i="4" s="1"/>
  <c r="X73" i="4" s="1"/>
  <c r="X117" i="4"/>
  <c r="X9" i="5"/>
  <c r="X200" i="4"/>
  <c r="X245" i="4" s="1"/>
  <c r="X214" i="4"/>
  <c r="N606" i="14"/>
  <c r="O603" i="14" s="1"/>
  <c r="W17" i="8"/>
  <c r="W11" i="9"/>
  <c r="W15" i="8"/>
  <c r="W9" i="9"/>
  <c r="X8" i="5"/>
  <c r="V277" i="4"/>
  <c r="V16" i="8"/>
  <c r="V10" i="9"/>
  <c r="X13" i="5"/>
  <c r="X22" i="9" s="1"/>
  <c r="X2" i="21"/>
  <c r="W2" i="22"/>
  <c r="AA2" i="20"/>
  <c r="AD116" i="20"/>
  <c r="AD117" i="20"/>
  <c r="AD159" i="20"/>
  <c r="AD4" i="20"/>
  <c r="AA31" i="21"/>
  <c r="AA27" i="21"/>
  <c r="AA4" i="21"/>
  <c r="AA54" i="21"/>
  <c r="AA64" i="21"/>
  <c r="AA22" i="21"/>
  <c r="AE3" i="20"/>
  <c r="AB3" i="21"/>
  <c r="AB59" i="21" s="1"/>
  <c r="AA3" i="22"/>
  <c r="AA8" i="22" s="1"/>
  <c r="AC67" i="21" s="1"/>
  <c r="Z4" i="22"/>
  <c r="AC138" i="20"/>
  <c r="Z25" i="21"/>
  <c r="W26" i="8"/>
  <c r="W18" i="9"/>
  <c r="W21" i="8"/>
  <c r="X25" i="5"/>
  <c r="X281" i="4"/>
  <c r="X279" i="4"/>
  <c r="W19" i="9"/>
  <c r="W22" i="8"/>
  <c r="W20" i="8"/>
  <c r="W17" i="9"/>
  <c r="Y16" i="3"/>
  <c r="Y2" i="9"/>
  <c r="Y2" i="5"/>
  <c r="Y2" i="8"/>
  <c r="Z2" i="3"/>
  <c r="Y2" i="4"/>
  <c r="W20" i="9"/>
  <c r="W23" i="8"/>
  <c r="W24" i="8"/>
  <c r="W280" i="4"/>
  <c r="W21" i="9"/>
  <c r="AB385" i="3"/>
  <c r="AB62" i="5" s="1"/>
  <c r="AB396" i="3"/>
  <c r="AB73" i="5" s="1"/>
  <c r="AB399" i="3"/>
  <c r="AB76" i="5" s="1"/>
  <c r="AB386" i="3"/>
  <c r="AB63" i="5" s="1"/>
  <c r="AB389" i="3"/>
  <c r="AB66" i="5" s="1"/>
  <c r="AB392" i="3"/>
  <c r="AB69" i="5" s="1"/>
  <c r="AB393" i="3"/>
  <c r="AB70" i="5" s="1"/>
  <c r="AB401" i="3"/>
  <c r="AB394" i="3"/>
  <c r="AB71" i="5" s="1"/>
  <c r="AB400" i="3"/>
  <c r="AB77" i="5" s="1"/>
  <c r="AB344" i="3"/>
  <c r="AB45" i="5" s="1"/>
  <c r="AB340" i="3"/>
  <c r="AB345" i="3"/>
  <c r="AB46" i="5" s="1"/>
  <c r="AB351" i="3"/>
  <c r="AB52" i="5" s="1"/>
  <c r="AB355" i="3"/>
  <c r="AB56" i="5" s="1"/>
  <c r="AB352" i="3"/>
  <c r="AB53" i="5" s="1"/>
  <c r="AB356" i="3"/>
  <c r="AB57" i="5" s="1"/>
  <c r="AB350" i="3"/>
  <c r="AB51" i="5" s="1"/>
  <c r="AB357" i="3"/>
  <c r="AB354" i="3"/>
  <c r="AB55" i="5" s="1"/>
  <c r="AB358" i="3"/>
  <c r="AB349" i="3"/>
  <c r="AB50" i="5" s="1"/>
  <c r="AB395" i="3"/>
  <c r="AB72" i="5" s="1"/>
  <c r="AB387" i="3"/>
  <c r="AB64" i="5" s="1"/>
  <c r="AB342" i="3"/>
  <c r="AB43" i="5" s="1"/>
  <c r="AB398" i="3"/>
  <c r="AB75" i="5" s="1"/>
  <c r="AB402" i="3"/>
  <c r="Z34" i="8"/>
  <c r="Z33" i="9"/>
  <c r="Z33" i="8"/>
  <c r="Z32" i="9"/>
  <c r="AB346" i="3" l="1"/>
  <c r="AB47" i="5" s="1"/>
  <c r="AB348" i="3"/>
  <c r="AB49" i="5" s="1"/>
  <c r="AB343" i="3"/>
  <c r="AB44" i="5" s="1"/>
  <c r="AB390" i="3"/>
  <c r="AB67" i="5" s="1"/>
  <c r="AB384" i="3"/>
  <c r="AB341" i="3"/>
  <c r="AB42" i="5" s="1"/>
  <c r="AB391" i="3"/>
  <c r="AB68" i="5" s="1"/>
  <c r="AB347" i="3"/>
  <c r="AB48" i="5" s="1"/>
  <c r="AB388" i="3"/>
  <c r="AB65" i="5" s="1"/>
  <c r="AA17" i="4"/>
  <c r="AB153" i="3"/>
  <c r="AB303" i="3"/>
  <c r="AB243" i="3"/>
  <c r="AB157" i="3"/>
  <c r="AB315" i="3"/>
  <c r="AB295" i="3"/>
  <c r="AB52" i="3"/>
  <c r="AB96" i="3" s="1"/>
  <c r="AB236" i="3"/>
  <c r="AB121" i="3"/>
  <c r="AB189" i="3"/>
  <c r="AB146" i="3"/>
  <c r="AB169" i="3"/>
  <c r="AB177" i="3"/>
  <c r="AB7" i="3"/>
  <c r="AB59" i="8" s="1"/>
  <c r="AA64" i="8"/>
  <c r="AA67" i="8"/>
  <c r="AB179" i="3"/>
  <c r="AB197" i="3"/>
  <c r="AB256" i="3"/>
  <c r="AB254" i="3"/>
  <c r="AB318" i="3"/>
  <c r="AB141" i="3"/>
  <c r="AB213" i="3"/>
  <c r="AB166" i="3"/>
  <c r="AB285" i="3"/>
  <c r="AB137" i="3"/>
  <c r="AB289" i="3"/>
  <c r="AB188" i="3"/>
  <c r="AA45" i="8"/>
  <c r="AA12" i="4"/>
  <c r="AA28" i="4"/>
  <c r="AA4" i="8"/>
  <c r="AA63" i="8"/>
  <c r="AA285" i="4"/>
  <c r="AA34" i="4"/>
  <c r="Y12" i="5"/>
  <c r="AA65" i="8"/>
  <c r="AA55" i="8"/>
  <c r="AA80" i="5"/>
  <c r="AA48" i="9"/>
  <c r="AA36" i="4"/>
  <c r="AB32" i="3"/>
  <c r="AB76" i="3" s="1"/>
  <c r="AB41" i="3"/>
  <c r="AB85" i="3" s="1"/>
  <c r="AB40" i="3"/>
  <c r="AB84" i="3" s="1"/>
  <c r="AB47" i="3"/>
  <c r="AB91" i="3" s="1"/>
  <c r="AB38" i="3"/>
  <c r="AB82" i="3" s="1"/>
  <c r="AB60" i="3"/>
  <c r="AB104" i="3" s="1"/>
  <c r="AB59" i="3"/>
  <c r="AB103" i="3" s="1"/>
  <c r="AB55" i="3"/>
  <c r="AB99" i="3" s="1"/>
  <c r="AB58" i="3"/>
  <c r="AB102" i="3" s="1"/>
  <c r="AB62" i="3"/>
  <c r="AB106" i="3" s="1"/>
  <c r="AB31" i="3"/>
  <c r="AB75" i="3" s="1"/>
  <c r="AB22" i="3"/>
  <c r="AB26" i="3"/>
  <c r="AB267" i="3"/>
  <c r="AB304" i="3"/>
  <c r="AB221" i="3"/>
  <c r="AB274" i="3"/>
  <c r="AB186" i="3"/>
  <c r="AB314" i="3"/>
  <c r="AB253" i="3"/>
  <c r="AB233" i="3"/>
  <c r="AB235" i="3"/>
  <c r="AB208" i="3"/>
  <c r="AB163" i="3"/>
  <c r="AB244" i="3"/>
  <c r="AB172" i="3"/>
  <c r="AB3" i="8"/>
  <c r="AB64" i="8" s="1"/>
  <c r="AB433" i="3"/>
  <c r="AB140" i="3"/>
  <c r="AB306" i="3"/>
  <c r="AB242" i="3"/>
  <c r="AB151" i="3"/>
  <c r="AB279" i="3"/>
  <c r="AB218" i="3"/>
  <c r="AB299" i="3"/>
  <c r="AB196" i="3"/>
  <c r="AB128" i="3"/>
  <c r="AB13" i="3"/>
  <c r="AB67" i="8" s="1"/>
  <c r="AB286" i="3"/>
  <c r="AB245" i="3"/>
  <c r="AB231" i="3"/>
  <c r="AB301" i="3"/>
  <c r="AB142" i="3"/>
  <c r="AB135" i="3"/>
  <c r="AB262" i="3"/>
  <c r="AB187" i="3"/>
  <c r="AB164" i="3"/>
  <c r="AB149" i="3"/>
  <c r="AB134" i="3"/>
  <c r="AB192" i="3"/>
  <c r="AB144" i="3"/>
  <c r="AB225" i="3"/>
  <c r="AB332" i="3"/>
  <c r="AB284" i="3"/>
  <c r="AB258" i="3"/>
  <c r="AB298" i="3"/>
  <c r="AB429" i="3"/>
  <c r="AB224" i="3"/>
  <c r="AB3" i="5"/>
  <c r="AB33" i="5" s="1"/>
  <c r="AB247" i="3"/>
  <c r="AB238" i="3"/>
  <c r="AB181" i="3"/>
  <c r="AB288" i="3"/>
  <c r="AB203" i="3"/>
  <c r="AB323" i="3"/>
  <c r="AB148" i="3"/>
  <c r="AB311" i="3"/>
  <c r="AB326" i="3"/>
  <c r="AB215" i="3"/>
  <c r="AB42" i="3"/>
  <c r="AB86" i="3" s="1"/>
  <c r="AB39" i="3"/>
  <c r="AB83" i="3" s="1"/>
  <c r="AB68" i="3"/>
  <c r="AB112" i="3" s="1"/>
  <c r="AB37" i="3"/>
  <c r="AB81" i="3" s="1"/>
  <c r="AB46" i="3"/>
  <c r="AB90" i="3" s="1"/>
  <c r="AB145" i="3"/>
  <c r="AB180" i="3"/>
  <c r="AB324" i="3"/>
  <c r="AB272" i="3"/>
  <c r="AB190" i="3"/>
  <c r="AB124" i="3"/>
  <c r="AB126" i="3"/>
  <c r="AB10" i="3"/>
  <c r="AB104" i="5" s="1"/>
  <c r="AB216" i="3"/>
  <c r="AB35" i="3"/>
  <c r="AB79" i="3" s="1"/>
  <c r="AB34" i="3"/>
  <c r="AB78" i="3" s="1"/>
  <c r="AB43" i="3"/>
  <c r="AB87" i="3" s="1"/>
  <c r="AB53" i="3"/>
  <c r="AB97" i="3" s="1"/>
  <c r="AB49" i="3"/>
  <c r="AB93" i="3" s="1"/>
  <c r="AB64" i="3"/>
  <c r="AB108" i="3" s="1"/>
  <c r="AB63" i="3"/>
  <c r="AB107" i="3" s="1"/>
  <c r="AB61" i="3"/>
  <c r="AB105" i="3" s="1"/>
  <c r="AB66" i="3"/>
  <c r="AB110" i="3" s="1"/>
  <c r="AB70" i="3"/>
  <c r="AB114" i="3" s="1"/>
  <c r="AB25" i="3"/>
  <c r="AB220" i="3"/>
  <c r="AB257" i="3"/>
  <c r="AB158" i="3"/>
  <c r="AB435" i="3"/>
  <c r="AB312" i="3"/>
  <c r="AB280" i="3"/>
  <c r="AB176" i="3"/>
  <c r="AB173" i="3"/>
  <c r="AB175" i="3"/>
  <c r="AB133" i="3"/>
  <c r="AB4" i="3"/>
  <c r="AB170" i="3"/>
  <c r="AB297" i="3"/>
  <c r="AB268" i="3"/>
  <c r="AB333" i="3"/>
  <c r="AB269" i="3"/>
  <c r="AB259" i="3"/>
  <c r="AB168" i="3"/>
  <c r="AB277" i="3"/>
  <c r="AB232" i="3"/>
  <c r="AB143" i="3"/>
  <c r="AB194" i="3"/>
  <c r="AB321" i="3"/>
  <c r="AB308" i="3"/>
  <c r="AB278" i="3"/>
  <c r="AB214" i="3"/>
  <c r="AB185" i="3"/>
  <c r="AB171" i="3"/>
  <c r="AB217" i="3"/>
  <c r="AB271" i="3"/>
  <c r="AB427" i="3"/>
  <c r="AB123" i="3"/>
  <c r="AB283" i="3"/>
  <c r="AB322" i="3"/>
  <c r="AB241" i="3"/>
  <c r="AB330" i="3"/>
  <c r="AB302" i="3"/>
  <c r="AB239" i="3"/>
  <c r="AB227" i="3"/>
  <c r="AB152" i="3"/>
  <c r="AB131" i="3"/>
  <c r="AB119" i="3"/>
  <c r="AB174" i="3"/>
  <c r="AB255" i="3"/>
  <c r="AB210" i="3"/>
  <c r="AB199" i="3"/>
  <c r="AB138" i="3"/>
  <c r="AB202" i="3"/>
  <c r="AB327" i="3"/>
  <c r="AB178" i="3"/>
  <c r="AB195" i="3"/>
  <c r="AB165" i="3"/>
  <c r="AB234" i="3"/>
  <c r="AB120" i="3"/>
  <c r="AB3" i="4"/>
  <c r="AB251" i="3"/>
  <c r="AB33" i="3"/>
  <c r="AB77" i="3" s="1"/>
  <c r="AB44" i="3"/>
  <c r="AB88" i="3" s="1"/>
  <c r="AB54" i="3"/>
  <c r="AB98" i="3" s="1"/>
  <c r="AB67" i="3"/>
  <c r="AB111" i="3" s="1"/>
  <c r="AB69" i="3"/>
  <c r="AB113" i="3" s="1"/>
  <c r="AB28" i="3"/>
  <c r="AC3" i="3"/>
  <c r="AC36" i="3" s="1"/>
  <c r="AC80" i="3" s="1"/>
  <c r="AB310" i="3"/>
  <c r="AB19" i="3"/>
  <c r="AB307" i="3"/>
  <c r="AB296" i="3"/>
  <c r="AB167" i="3"/>
  <c r="AB156" i="3"/>
  <c r="AB328" i="3"/>
  <c r="AB183" i="3"/>
  <c r="AB428" i="3"/>
  <c r="AB335" i="3"/>
  <c r="AB281" i="3"/>
  <c r="AB287" i="3"/>
  <c r="AB313" i="3"/>
  <c r="AB219" i="3"/>
  <c r="AB132" i="3"/>
  <c r="AB159" i="3"/>
  <c r="AB260" i="3"/>
  <c r="AB154" i="3"/>
  <c r="AB136" i="3"/>
  <c r="AB212" i="3"/>
  <c r="AB237" i="3"/>
  <c r="AB432" i="3"/>
  <c r="AB230" i="3"/>
  <c r="AB182" i="3"/>
  <c r="AB252" i="3"/>
  <c r="AB246" i="3"/>
  <c r="AB319" i="3"/>
  <c r="AB263" i="3"/>
  <c r="AB71" i="3"/>
  <c r="AB115" i="3" s="1"/>
  <c r="AB48" i="3"/>
  <c r="AB92" i="3" s="1"/>
  <c r="AA59" i="8"/>
  <c r="AB240" i="3"/>
  <c r="AB430" i="3"/>
  <c r="AB309" i="3"/>
  <c r="AB325" i="3"/>
  <c r="AB125" i="3"/>
  <c r="AB191" i="3"/>
  <c r="AB211" i="3"/>
  <c r="AB129" i="3"/>
  <c r="AB434" i="3"/>
  <c r="AB316" i="3"/>
  <c r="AB273" i="3"/>
  <c r="AB331" i="3"/>
  <c r="AB270" i="3"/>
  <c r="AB431" i="3"/>
  <c r="AB329" i="3"/>
  <c r="AB184" i="3"/>
  <c r="AB200" i="3"/>
  <c r="AB265" i="3"/>
  <c r="AB228" i="3"/>
  <c r="AB266" i="3"/>
  <c r="AB127" i="3"/>
  <c r="AB291" i="3"/>
  <c r="AB317" i="3"/>
  <c r="AB207" i="3"/>
  <c r="AB27" i="3"/>
  <c r="AB65" i="3"/>
  <c r="AB109" i="3" s="1"/>
  <c r="AB51" i="3"/>
  <c r="AB95" i="3" s="1"/>
  <c r="AB45" i="3"/>
  <c r="AB89" i="3" s="1"/>
  <c r="AB3" i="9"/>
  <c r="AB4" i="9" s="1"/>
  <c r="AB201" i="3"/>
  <c r="AB229" i="3"/>
  <c r="AB193" i="3"/>
  <c r="AB226" i="3"/>
  <c r="AB264" i="3"/>
  <c r="AB334" i="3"/>
  <c r="AB209" i="3"/>
  <c r="AB276" i="3"/>
  <c r="AB130" i="3"/>
  <c r="AB150" i="3"/>
  <c r="AB198" i="3"/>
  <c r="AB290" i="3"/>
  <c r="AB147" i="3"/>
  <c r="AB122" i="3"/>
  <c r="AB139" i="3"/>
  <c r="AB261" i="3"/>
  <c r="AB320" i="3"/>
  <c r="AB155" i="3"/>
  <c r="AB275" i="3"/>
  <c r="AB222" i="3"/>
  <c r="AB282" i="3"/>
  <c r="AB223" i="3"/>
  <c r="AB300" i="3"/>
  <c r="AB305" i="3"/>
  <c r="AB50" i="3"/>
  <c r="AB94" i="3" s="1"/>
  <c r="AB56" i="3"/>
  <c r="AB100" i="3" s="1"/>
  <c r="AB36" i="3"/>
  <c r="AB80" i="3" s="1"/>
  <c r="AA92" i="5"/>
  <c r="AA42" i="4"/>
  <c r="AA21" i="4"/>
  <c r="AA33" i="5"/>
  <c r="AA47" i="9"/>
  <c r="AA38" i="4"/>
  <c r="AA30" i="4"/>
  <c r="AA13" i="4"/>
  <c r="AA54" i="8"/>
  <c r="Z56" i="9"/>
  <c r="AA48" i="8"/>
  <c r="AA56" i="8"/>
  <c r="AA40" i="8"/>
  <c r="AA4" i="5"/>
  <c r="AA29" i="5"/>
  <c r="AA4" i="9"/>
  <c r="AA44" i="4"/>
  <c r="AA37" i="4"/>
  <c r="AA32" i="4"/>
  <c r="AA22" i="4"/>
  <c r="AA11" i="4"/>
  <c r="AA109" i="5"/>
  <c r="AA40" i="4"/>
  <c r="AA46" i="4"/>
  <c r="AA26" i="4"/>
  <c r="AA23" i="4"/>
  <c r="AA15" i="4"/>
  <c r="AA49" i="4"/>
  <c r="AA33" i="4"/>
  <c r="AA47" i="4"/>
  <c r="AA31" i="4"/>
  <c r="AA39" i="4"/>
  <c r="AA29" i="4"/>
  <c r="AA25" i="4"/>
  <c r="AA20" i="4"/>
  <c r="AA18" i="4"/>
  <c r="AA14" i="4"/>
  <c r="AA4" i="4"/>
  <c r="AA45" i="4"/>
  <c r="AA48" i="4"/>
  <c r="AA43" i="4"/>
  <c r="AA41" i="4"/>
  <c r="AA35" i="4"/>
  <c r="AA27" i="4"/>
  <c r="AA24" i="4"/>
  <c r="AA19" i="4"/>
  <c r="AA16" i="4"/>
  <c r="Y204" i="4"/>
  <c r="Y249" i="4" s="1"/>
  <c r="N614" i="14"/>
  <c r="Y126" i="4"/>
  <c r="Y171" i="4" s="1"/>
  <c r="Y81" i="4" s="1"/>
  <c r="Y223" i="4"/>
  <c r="Y268" i="4" s="1"/>
  <c r="Y114" i="4"/>
  <c r="Y159" i="4" s="1"/>
  <c r="Y69" i="4" s="1"/>
  <c r="Y221" i="4"/>
  <c r="Y266" i="4" s="1"/>
  <c r="Y112" i="4"/>
  <c r="Y157" i="4" s="1"/>
  <c r="Y67" i="4" s="1"/>
  <c r="Y228" i="4"/>
  <c r="Y273" i="4" s="1"/>
  <c r="Y132" i="4"/>
  <c r="Y177" i="4" s="1"/>
  <c r="Y87" i="4" s="1"/>
  <c r="Y135" i="4"/>
  <c r="Y180" i="4" s="1"/>
  <c r="Y90" i="4" s="1"/>
  <c r="Y117" i="4"/>
  <c r="Y162" i="4" s="1"/>
  <c r="Y72" i="4" s="1"/>
  <c r="Y229" i="4"/>
  <c r="Y274" i="4" s="1"/>
  <c r="Y104" i="4"/>
  <c r="Y149" i="4" s="1"/>
  <c r="Y59" i="4" s="1"/>
  <c r="Y111" i="4"/>
  <c r="Y156" i="4" s="1"/>
  <c r="Y66" i="4" s="1"/>
  <c r="Y207" i="4"/>
  <c r="Y252" i="4" s="1"/>
  <c r="Y102" i="4"/>
  <c r="Y147" i="4" s="1"/>
  <c r="Y57" i="4" s="1"/>
  <c r="Y120" i="4"/>
  <c r="Y165" i="4" s="1"/>
  <c r="Y75" i="4" s="1"/>
  <c r="Y99" i="4"/>
  <c r="Y144" i="4" s="1"/>
  <c r="Y54" i="4" s="1"/>
  <c r="Y189" i="4"/>
  <c r="Y234" i="4" s="1"/>
  <c r="Y116" i="4"/>
  <c r="Y161" i="4" s="1"/>
  <c r="Y71" i="4" s="1"/>
  <c r="Y227" i="4"/>
  <c r="Y272" i="4" s="1"/>
  <c r="Y138" i="4"/>
  <c r="Y183" i="4" s="1"/>
  <c r="Y93" i="4" s="1"/>
  <c r="X147" i="4"/>
  <c r="X57" i="4" s="1"/>
  <c r="Y214" i="4"/>
  <c r="Y259" i="4" s="1"/>
  <c r="Y215" i="4"/>
  <c r="Y201" i="4"/>
  <c r="Y246" i="4" s="1"/>
  <c r="Y107" i="4"/>
  <c r="Y115" i="4"/>
  <c r="Y160" i="4" s="1"/>
  <c r="Y70" i="4" s="1"/>
  <c r="Y124" i="4"/>
  <c r="Y169" i="4" s="1"/>
  <c r="Y79" i="4" s="1"/>
  <c r="Y205" i="4"/>
  <c r="Y250" i="4" s="1"/>
  <c r="Y208" i="4"/>
  <c r="Y253" i="4" s="1"/>
  <c r="Y122" i="4"/>
  <c r="Y199" i="4"/>
  <c r="Y244" i="4" s="1"/>
  <c r="Y11" i="5"/>
  <c r="Y206" i="4"/>
  <c r="X144" i="4"/>
  <c r="X54" i="4" s="1"/>
  <c r="X162" i="4"/>
  <c r="X72" i="4" s="1"/>
  <c r="X165" i="4"/>
  <c r="X75" i="4" s="1"/>
  <c r="X250" i="4"/>
  <c r="X268" i="4"/>
  <c r="X171" i="4"/>
  <c r="X81" i="4" s="1"/>
  <c r="X259" i="4"/>
  <c r="X149" i="4"/>
  <c r="X59" i="4" s="1"/>
  <c r="Y200" i="4"/>
  <c r="Y245" i="4" s="1"/>
  <c r="Y137" i="4"/>
  <c r="Y182" i="4" s="1"/>
  <c r="Y92" i="4" s="1"/>
  <c r="Y196" i="4"/>
  <c r="Y213" i="4"/>
  <c r="Y133" i="4"/>
  <c r="Y178" i="4" s="1"/>
  <c r="Y88" i="4" s="1"/>
  <c r="Y226" i="4"/>
  <c r="Y271" i="4" s="1"/>
  <c r="Y225" i="4"/>
  <c r="Y270" i="4" s="1"/>
  <c r="Y106" i="4"/>
  <c r="Y217" i="4"/>
  <c r="Y262" i="4" s="1"/>
  <c r="Y121" i="4"/>
  <c r="Y166" i="4" s="1"/>
  <c r="Y76" i="4" s="1"/>
  <c r="Y192" i="4"/>
  <c r="Y218" i="4"/>
  <c r="Y263" i="4" s="1"/>
  <c r="Y195" i="4"/>
  <c r="Y240" i="4" s="1"/>
  <c r="Y198" i="4"/>
  <c r="Y243" i="4" s="1"/>
  <c r="Y139" i="4"/>
  <c r="Y210" i="4"/>
  <c r="Y103" i="4"/>
  <c r="Y148" i="4" s="1"/>
  <c r="Y58" i="4" s="1"/>
  <c r="Y202" i="4"/>
  <c r="Y247" i="4" s="1"/>
  <c r="Y119" i="4"/>
  <c r="Y164" i="4" s="1"/>
  <c r="Y74" i="4" s="1"/>
  <c r="Y130" i="4"/>
  <c r="Y125" i="4"/>
  <c r="Y170" i="4" s="1"/>
  <c r="Y80" i="4" s="1"/>
  <c r="Y212" i="4"/>
  <c r="Y257" i="4" s="1"/>
  <c r="X252" i="4"/>
  <c r="X266" i="4"/>
  <c r="Y118" i="4"/>
  <c r="Y163" i="4" s="1"/>
  <c r="Y73" i="4" s="1"/>
  <c r="Y129" i="4"/>
  <c r="Y174" i="4" s="1"/>
  <c r="Y84" i="4" s="1"/>
  <c r="Y134" i="4"/>
  <c r="Y209" i="4"/>
  <c r="Y113" i="4"/>
  <c r="Y158" i="4" s="1"/>
  <c r="Y68" i="4" s="1"/>
  <c r="Y136" i="4"/>
  <c r="Y181" i="4" s="1"/>
  <c r="Y91" i="4" s="1"/>
  <c r="Y193" i="4"/>
  <c r="Y110" i="4"/>
  <c r="Y155" i="4" s="1"/>
  <c r="Y65" i="4" s="1"/>
  <c r="X156" i="4"/>
  <c r="X66" i="4" s="1"/>
  <c r="X158" i="4"/>
  <c r="X68" i="4" s="1"/>
  <c r="X274" i="4"/>
  <c r="X253" i="4"/>
  <c r="X167" i="4"/>
  <c r="X77" i="4" s="1"/>
  <c r="Y9" i="5"/>
  <c r="Y191" i="4"/>
  <c r="Y101" i="4"/>
  <c r="Y128" i="4"/>
  <c r="Y173" i="4" s="1"/>
  <c r="Y83" i="4" s="1"/>
  <c r="Y211" i="4"/>
  <c r="Y256" i="4" s="1"/>
  <c r="Y108" i="4"/>
  <c r="Y153" i="4" s="1"/>
  <c r="Y63" i="4" s="1"/>
  <c r="Y109" i="4"/>
  <c r="Y154" i="4" s="1"/>
  <c r="Y64" i="4" s="1"/>
  <c r="Y203" i="4"/>
  <c r="Y248" i="4" s="1"/>
  <c r="Y123" i="4"/>
  <c r="Y168" i="4" s="1"/>
  <c r="Y78" i="4" s="1"/>
  <c r="Y222" i="4"/>
  <c r="Y219" i="4"/>
  <c r="Y220" i="4"/>
  <c r="Y265" i="4" s="1"/>
  <c r="Y194" i="4"/>
  <c r="Y239" i="4" s="1"/>
  <c r="Y197" i="4"/>
  <c r="Y242" i="4" s="1"/>
  <c r="Y10" i="5"/>
  <c r="Y131" i="4"/>
  <c r="Y176" i="4" s="1"/>
  <c r="Y86" i="4" s="1"/>
  <c r="Y105" i="4"/>
  <c r="Y150" i="4" s="1"/>
  <c r="Y60" i="4" s="1"/>
  <c r="Y127" i="4"/>
  <c r="Y216" i="4"/>
  <c r="Y261" i="4" s="1"/>
  <c r="Y224" i="4"/>
  <c r="Y269" i="4" s="1"/>
  <c r="X15" i="8"/>
  <c r="X9" i="9"/>
  <c r="X17" i="8"/>
  <c r="X11" i="9"/>
  <c r="Y8" i="5"/>
  <c r="W277" i="4"/>
  <c r="W16" i="8"/>
  <c r="W10" i="9"/>
  <c r="O604" i="14"/>
  <c r="O605" i="14"/>
  <c r="Y13" i="5"/>
  <c r="Y22" i="9" s="1"/>
  <c r="AB2" i="20"/>
  <c r="Y2" i="21"/>
  <c r="X2" i="22"/>
  <c r="AE117" i="20"/>
  <c r="AE116" i="20"/>
  <c r="AE159" i="20"/>
  <c r="AE4" i="20"/>
  <c r="AE160" i="20"/>
  <c r="AB27" i="21"/>
  <c r="AB54" i="21"/>
  <c r="AB31" i="21"/>
  <c r="AB4" i="21"/>
  <c r="AB64" i="21"/>
  <c r="AB49" i="21"/>
  <c r="AB22" i="21"/>
  <c r="AF3" i="20"/>
  <c r="AC3" i="21"/>
  <c r="AB3" i="22"/>
  <c r="AB8" i="22" s="1"/>
  <c r="AD67" i="21" s="1"/>
  <c r="AA4" i="22"/>
  <c r="Z16" i="3"/>
  <c r="Z2" i="5"/>
  <c r="AA2" i="3"/>
  <c r="Z2" i="4"/>
  <c r="Z2" i="9"/>
  <c r="Z2" i="8"/>
  <c r="X23" i="8"/>
  <c r="X20" i="9"/>
  <c r="X21" i="8"/>
  <c r="X18" i="9"/>
  <c r="Y279" i="4"/>
  <c r="Y281" i="4"/>
  <c r="X19" i="9"/>
  <c r="X22" i="8"/>
  <c r="Y25" i="5"/>
  <c r="X20" i="8"/>
  <c r="X17" i="9"/>
  <c r="X21" i="9"/>
  <c r="X24" i="8"/>
  <c r="X280" i="4"/>
  <c r="AC402" i="3"/>
  <c r="AC390" i="3"/>
  <c r="AC67" i="5" s="1"/>
  <c r="AC394" i="3"/>
  <c r="AC71" i="5" s="1"/>
  <c r="AC399" i="3"/>
  <c r="AC76" i="5" s="1"/>
  <c r="AC393" i="3"/>
  <c r="AC70" i="5" s="1"/>
  <c r="AC395" i="3"/>
  <c r="AC72" i="5" s="1"/>
  <c r="AC396" i="3"/>
  <c r="AC73" i="5" s="1"/>
  <c r="AC400" i="3"/>
  <c r="AC77" i="5" s="1"/>
  <c r="AC344" i="3"/>
  <c r="AC45" i="5" s="1"/>
  <c r="AC350" i="3"/>
  <c r="AC51" i="5" s="1"/>
  <c r="AC354" i="3"/>
  <c r="AC55" i="5" s="1"/>
  <c r="AC345" i="3"/>
  <c r="AC46" i="5" s="1"/>
  <c r="AC351" i="3"/>
  <c r="AC52" i="5" s="1"/>
  <c r="AC355" i="3"/>
  <c r="AC56" i="5" s="1"/>
  <c r="AC348" i="3"/>
  <c r="AC49" i="5" s="1"/>
  <c r="AC356" i="3"/>
  <c r="AC57" i="5" s="1"/>
  <c r="AC357" i="3"/>
  <c r="AC398" i="3"/>
  <c r="AC75" i="5" s="1"/>
  <c r="AC352" i="3"/>
  <c r="AC53" i="5" s="1"/>
  <c r="AC358" i="3"/>
  <c r="AC349" i="3"/>
  <c r="AC50" i="5" s="1"/>
  <c r="AC401" i="3"/>
  <c r="AA33" i="9"/>
  <c r="AA34" i="8"/>
  <c r="AA33" i="8"/>
  <c r="AA32" i="9"/>
  <c r="AC343" i="3" l="1"/>
  <c r="AC44" i="5" s="1"/>
  <c r="AC388" i="3"/>
  <c r="AC65" i="5" s="1"/>
  <c r="AC391" i="3"/>
  <c r="AC68" i="5" s="1"/>
  <c r="AC384" i="3"/>
  <c r="AC342" i="3"/>
  <c r="AC43" i="5" s="1"/>
  <c r="AC340" i="3"/>
  <c r="AC385" i="3"/>
  <c r="AC62" i="5" s="1"/>
  <c r="AC347" i="3"/>
  <c r="AC48" i="5" s="1"/>
  <c r="AC386" i="3"/>
  <c r="AC63" i="5" s="1"/>
  <c r="AC392" i="3"/>
  <c r="AC69" i="5" s="1"/>
  <c r="AC341" i="3"/>
  <c r="AC42" i="5" s="1"/>
  <c r="AC389" i="3"/>
  <c r="AC66" i="5" s="1"/>
  <c r="AC346" i="3"/>
  <c r="AC47" i="5" s="1"/>
  <c r="AC387" i="3"/>
  <c r="AC64" i="5" s="1"/>
  <c r="N613" i="14"/>
  <c r="Y33" i="5"/>
  <c r="AB18" i="4"/>
  <c r="AC36" i="21"/>
  <c r="AC59" i="21"/>
  <c r="AC42" i="21"/>
  <c r="AB58" i="8"/>
  <c r="AC199" i="3"/>
  <c r="AC267" i="3"/>
  <c r="AB80" i="5"/>
  <c r="AC232" i="3"/>
  <c r="AC202" i="3"/>
  <c r="AC191" i="3"/>
  <c r="AC282" i="3"/>
  <c r="AC49" i="3"/>
  <c r="AC93" i="3" s="1"/>
  <c r="AC285" i="3"/>
  <c r="AB43" i="4"/>
  <c r="AC315" i="3"/>
  <c r="AC239" i="3"/>
  <c r="AC228" i="3"/>
  <c r="AC47" i="3"/>
  <c r="AC91" i="3" s="1"/>
  <c r="AC123" i="3"/>
  <c r="AC133" i="3"/>
  <c r="AC212" i="3"/>
  <c r="AC197" i="3"/>
  <c r="AB65" i="8"/>
  <c r="AC25" i="3"/>
  <c r="AB27" i="4"/>
  <c r="AC221" i="3"/>
  <c r="AC299" i="3"/>
  <c r="AC296" i="3"/>
  <c r="AC298" i="3"/>
  <c r="AC243" i="3"/>
  <c r="AC196" i="3"/>
  <c r="AC281" i="3"/>
  <c r="AB47" i="8"/>
  <c r="AC63" i="3"/>
  <c r="AC107" i="3" s="1"/>
  <c r="AB36" i="4"/>
  <c r="AB92" i="5"/>
  <c r="AC124" i="3"/>
  <c r="AC257" i="3"/>
  <c r="AC141" i="3"/>
  <c r="AC214" i="3"/>
  <c r="AC207" i="3"/>
  <c r="AC170" i="3"/>
  <c r="AC222" i="3"/>
  <c r="AC71" i="3"/>
  <c r="AC115" i="3" s="1"/>
  <c r="AC38" i="3"/>
  <c r="AC82" i="3" s="1"/>
  <c r="AB23" i="4"/>
  <c r="AC166" i="3"/>
  <c r="AC142" i="3"/>
  <c r="AC238" i="3"/>
  <c r="AC143" i="3"/>
  <c r="AC265" i="3"/>
  <c r="AC3" i="4"/>
  <c r="AC20" i="4" s="1"/>
  <c r="AC431" i="3"/>
  <c r="AC163" i="3"/>
  <c r="AC158" i="3"/>
  <c r="AC320" i="3"/>
  <c r="AC210" i="3"/>
  <c r="AC3" i="5"/>
  <c r="AC80" i="5" s="1"/>
  <c r="AC255" i="3"/>
  <c r="AC4" i="3"/>
  <c r="AB45" i="8"/>
  <c r="AC42" i="3"/>
  <c r="AC86" i="3" s="1"/>
  <c r="AC58" i="3"/>
  <c r="AC102" i="3" s="1"/>
  <c r="AC43" i="3"/>
  <c r="AC87" i="3" s="1"/>
  <c r="AB39" i="4"/>
  <c r="AB24" i="4"/>
  <c r="AB48" i="9"/>
  <c r="AC227" i="3"/>
  <c r="AC435" i="3"/>
  <c r="AC260" i="3"/>
  <c r="AC169" i="3"/>
  <c r="AC279" i="3"/>
  <c r="AC330" i="3"/>
  <c r="AC223" i="3"/>
  <c r="AC276" i="3"/>
  <c r="AC321" i="3"/>
  <c r="AC433" i="3"/>
  <c r="AC13" i="3"/>
  <c r="AC67" i="8" s="1"/>
  <c r="AC127" i="3"/>
  <c r="AC149" i="3"/>
  <c r="AC242" i="3"/>
  <c r="AC35" i="3"/>
  <c r="AC79" i="3" s="1"/>
  <c r="AC51" i="3"/>
  <c r="AC95" i="3" s="1"/>
  <c r="AB49" i="4"/>
  <c r="AB38" i="4"/>
  <c r="AB17" i="4"/>
  <c r="AB42" i="9"/>
  <c r="AB109" i="5"/>
  <c r="AC334" i="3"/>
  <c r="AC272" i="3"/>
  <c r="AC167" i="3"/>
  <c r="AC208" i="3"/>
  <c r="AC136" i="3"/>
  <c r="AC175" i="3"/>
  <c r="AC131" i="3"/>
  <c r="AC268" i="3"/>
  <c r="AC290" i="3"/>
  <c r="AC316" i="3"/>
  <c r="AC308" i="3"/>
  <c r="AC10" i="3"/>
  <c r="AC104" i="5" s="1"/>
  <c r="AC3" i="9"/>
  <c r="AC48" i="9" s="1"/>
  <c r="AC429" i="3"/>
  <c r="AC304" i="3"/>
  <c r="AC165" i="3"/>
  <c r="AC220" i="3"/>
  <c r="AC253" i="3"/>
  <c r="AC213" i="3"/>
  <c r="AC183" i="3"/>
  <c r="AC19" i="3"/>
  <c r="AC270" i="3"/>
  <c r="AC209" i="3"/>
  <c r="AC331" i="3"/>
  <c r="AC144" i="3"/>
  <c r="AC314" i="3"/>
  <c r="AC252" i="3"/>
  <c r="AB40" i="8"/>
  <c r="AC26" i="3"/>
  <c r="AC31" i="3"/>
  <c r="AC75" i="3" s="1"/>
  <c r="AC56" i="3"/>
  <c r="AC100" i="3" s="1"/>
  <c r="AC50" i="3"/>
  <c r="AC94" i="3" s="1"/>
  <c r="AC48" i="3"/>
  <c r="AC92" i="3" s="1"/>
  <c r="AC40" i="3"/>
  <c r="AC84" i="3" s="1"/>
  <c r="AB48" i="4"/>
  <c r="AB37" i="4"/>
  <c r="AB34" i="4"/>
  <c r="AB20" i="4"/>
  <c r="AB11" i="4"/>
  <c r="AB16" i="4"/>
  <c r="AB29" i="5"/>
  <c r="AC303" i="3"/>
  <c r="AC184" i="3"/>
  <c r="AC217" i="3"/>
  <c r="AC216" i="3"/>
  <c r="AC190" i="3"/>
  <c r="AC224" i="3"/>
  <c r="AC283" i="3"/>
  <c r="AC274" i="3"/>
  <c r="AC262" i="3"/>
  <c r="AC187" i="3"/>
  <c r="AC171" i="3"/>
  <c r="AC148" i="3"/>
  <c r="AC122" i="3"/>
  <c r="AC180" i="3"/>
  <c r="AC181" i="3"/>
  <c r="AC192" i="3"/>
  <c r="AC328" i="3"/>
  <c r="AC146" i="3"/>
  <c r="AC289" i="3"/>
  <c r="AC185" i="3"/>
  <c r="AC318" i="3"/>
  <c r="AC135" i="3"/>
  <c r="AC307" i="3"/>
  <c r="AC297" i="3"/>
  <c r="AC195" i="3"/>
  <c r="AC291" i="3"/>
  <c r="AC172" i="3"/>
  <c r="AC178" i="3"/>
  <c r="AB63" i="8"/>
  <c r="AC65" i="3"/>
  <c r="AC109" i="3" s="1"/>
  <c r="AC70" i="3"/>
  <c r="AC114" i="3" s="1"/>
  <c r="AC59" i="3"/>
  <c r="AC103" i="3" s="1"/>
  <c r="AC39" i="3"/>
  <c r="AC83" i="3" s="1"/>
  <c r="AC34" i="3"/>
  <c r="AC78" i="3" s="1"/>
  <c r="AB41" i="4"/>
  <c r="AB32" i="4"/>
  <c r="AB25" i="4"/>
  <c r="AB14" i="4"/>
  <c r="AB15" i="4"/>
  <c r="Z12" i="5"/>
  <c r="AA56" i="9"/>
  <c r="AB68" i="8"/>
  <c r="AB47" i="9"/>
  <c r="AC147" i="3"/>
  <c r="AC153" i="3"/>
  <c r="AC310" i="3"/>
  <c r="AC319" i="3"/>
  <c r="AC237" i="3"/>
  <c r="AC326" i="3"/>
  <c r="AC327" i="3"/>
  <c r="AC173" i="3"/>
  <c r="AC263" i="3"/>
  <c r="AC266" i="3"/>
  <c r="AC132" i="3"/>
  <c r="AC280" i="3"/>
  <c r="AC193" i="3"/>
  <c r="AC306" i="3"/>
  <c r="AC198" i="3"/>
  <c r="AC121" i="3"/>
  <c r="AC287" i="3"/>
  <c r="AC218" i="3"/>
  <c r="AC245" i="3"/>
  <c r="AC277" i="3"/>
  <c r="AC231" i="3"/>
  <c r="AC269" i="3"/>
  <c r="AC211" i="3"/>
  <c r="AC302" i="3"/>
  <c r="AC264" i="3"/>
  <c r="AC325" i="3"/>
  <c r="AC7" i="3"/>
  <c r="AC59" i="8" s="1"/>
  <c r="AC236" i="3"/>
  <c r="AC129" i="3"/>
  <c r="AC233" i="3"/>
  <c r="AC335" i="3"/>
  <c r="AC154" i="3"/>
  <c r="AC219" i="3"/>
  <c r="AC194" i="3"/>
  <c r="AC120" i="3"/>
  <c r="AC138" i="3"/>
  <c r="AC295" i="3"/>
  <c r="AC313" i="3"/>
  <c r="AC189" i="3"/>
  <c r="AC128" i="3"/>
  <c r="AC311" i="3"/>
  <c r="AC3" i="8"/>
  <c r="AC40" i="8" s="1"/>
  <c r="AC229" i="3"/>
  <c r="AC177" i="3"/>
  <c r="AC275" i="3"/>
  <c r="AC329" i="3"/>
  <c r="AC125" i="3"/>
  <c r="AC301" i="3"/>
  <c r="AC322" i="3"/>
  <c r="AC119" i="3"/>
  <c r="AC286" i="3"/>
  <c r="AC323" i="3"/>
  <c r="AC139" i="3"/>
  <c r="AC258" i="3"/>
  <c r="AC312" i="3"/>
  <c r="AC201" i="3"/>
  <c r="AB285" i="4"/>
  <c r="AC27" i="3"/>
  <c r="AC22" i="3"/>
  <c r="AC64" i="3"/>
  <c r="AC108" i="3" s="1"/>
  <c r="AC69" i="3"/>
  <c r="AC113" i="3" s="1"/>
  <c r="AC57" i="3"/>
  <c r="AC101" i="3" s="1"/>
  <c r="AC61" i="3"/>
  <c r="AC105" i="3" s="1"/>
  <c r="AC66" i="3"/>
  <c r="AC110" i="3" s="1"/>
  <c r="AC45" i="3"/>
  <c r="AC89" i="3" s="1"/>
  <c r="AC53" i="3"/>
  <c r="AC97" i="3" s="1"/>
  <c r="AC46" i="3"/>
  <c r="AC90" i="3" s="1"/>
  <c r="AC32" i="3"/>
  <c r="AC76" i="3" s="1"/>
  <c r="AC37" i="3"/>
  <c r="AC81" i="3" s="1"/>
  <c r="AC33" i="3"/>
  <c r="AC77" i="3" s="1"/>
  <c r="AB44" i="4"/>
  <c r="AB46" i="4"/>
  <c r="AB45" i="4"/>
  <c r="AB35" i="4"/>
  <c r="AB33" i="4"/>
  <c r="AB31" i="4"/>
  <c r="AB22" i="4"/>
  <c r="AB21" i="4"/>
  <c r="AB12" i="4"/>
  <c r="AB13" i="4"/>
  <c r="AC246" i="3"/>
  <c r="AC434" i="3"/>
  <c r="AC159" i="3"/>
  <c r="AC432" i="3"/>
  <c r="AC333" i="3"/>
  <c r="AC174" i="3"/>
  <c r="AC176" i="3"/>
  <c r="AC168" i="3"/>
  <c r="AC150" i="3"/>
  <c r="AC288" i="3"/>
  <c r="AC182" i="3"/>
  <c r="AC179" i="3"/>
  <c r="AC278" i="3"/>
  <c r="AC430" i="3"/>
  <c r="AC240" i="3"/>
  <c r="AC226" i="3"/>
  <c r="AC140" i="3"/>
  <c r="AC259" i="3"/>
  <c r="AC241" i="3"/>
  <c r="AC317" i="3"/>
  <c r="AC225" i="3"/>
  <c r="AC309" i="3"/>
  <c r="AC152" i="3"/>
  <c r="AC332" i="3"/>
  <c r="AC130" i="3"/>
  <c r="AC324" i="3"/>
  <c r="AC254" i="3"/>
  <c r="AC215" i="3"/>
  <c r="AC164" i="3"/>
  <c r="AC234" i="3"/>
  <c r="AC273" i="3"/>
  <c r="AC134" i="3"/>
  <c r="AC261" i="3"/>
  <c r="AC300" i="3"/>
  <c r="AC145" i="3"/>
  <c r="AC200" i="3"/>
  <c r="AC186" i="3"/>
  <c r="AC427" i="3"/>
  <c r="AC247" i="3"/>
  <c r="AC256" i="3"/>
  <c r="AC251" i="3"/>
  <c r="AC271" i="3"/>
  <c r="AC156" i="3"/>
  <c r="AC235" i="3"/>
  <c r="AC203" i="3"/>
  <c r="AC155" i="3"/>
  <c r="AC157" i="3"/>
  <c r="AC230" i="3"/>
  <c r="AC428" i="3"/>
  <c r="AC151" i="3"/>
  <c r="AC188" i="3"/>
  <c r="AC244" i="3"/>
  <c r="AC137" i="3"/>
  <c r="AC126" i="3"/>
  <c r="AC284" i="3"/>
  <c r="AC305" i="3"/>
  <c r="AD3" i="3"/>
  <c r="AD70" i="3" s="1"/>
  <c r="AD114" i="3" s="1"/>
  <c r="AB4" i="4"/>
  <c r="AC28" i="3"/>
  <c r="AC54" i="3"/>
  <c r="AC98" i="3" s="1"/>
  <c r="AC68" i="3"/>
  <c r="AC112" i="3" s="1"/>
  <c r="AC41" i="3"/>
  <c r="AC85" i="3" s="1"/>
  <c r="AC60" i="3"/>
  <c r="AC104" i="3" s="1"/>
  <c r="AC62" i="3"/>
  <c r="AC106" i="3" s="1"/>
  <c r="AC67" i="3"/>
  <c r="AC111" i="3" s="1"/>
  <c r="AC55" i="3"/>
  <c r="AC99" i="3" s="1"/>
  <c r="AC52" i="3"/>
  <c r="AC96" i="3" s="1"/>
  <c r="AC44" i="3"/>
  <c r="AC88" i="3" s="1"/>
  <c r="AB47" i="4"/>
  <c r="AB42" i="4"/>
  <c r="AB40" i="4"/>
  <c r="AB30" i="4"/>
  <c r="AB29" i="4"/>
  <c r="AB28" i="4"/>
  <c r="AB26" i="4"/>
  <c r="AB19" i="4"/>
  <c r="AB16" i="5"/>
  <c r="AB56" i="8"/>
  <c r="AB55" i="8"/>
  <c r="AB4" i="8"/>
  <c r="AB4" i="5"/>
  <c r="AB48" i="8"/>
  <c r="AB54" i="8"/>
  <c r="Z104" i="4"/>
  <c r="Z149" i="4" s="1"/>
  <c r="Z59" i="4" s="1"/>
  <c r="Z116" i="4"/>
  <c r="Z161" i="4" s="1"/>
  <c r="Z71" i="4" s="1"/>
  <c r="Z204" i="4"/>
  <c r="Z249" i="4" s="1"/>
  <c r="Z127" i="4"/>
  <c r="Z172" i="4" s="1"/>
  <c r="Z82" i="4" s="1"/>
  <c r="Z197" i="4"/>
  <c r="Z242" i="4" s="1"/>
  <c r="Z222" i="4"/>
  <c r="Z267" i="4" s="1"/>
  <c r="Z108" i="4"/>
  <c r="Z153" i="4" s="1"/>
  <c r="Z63" i="4" s="1"/>
  <c r="Z191" i="4"/>
  <c r="Z236" i="4" s="1"/>
  <c r="Z193" i="4"/>
  <c r="Z238" i="4" s="1"/>
  <c r="Z134" i="4"/>
  <c r="Z179" i="4" s="1"/>
  <c r="Z89" i="4" s="1"/>
  <c r="Z120" i="4"/>
  <c r="Z165" i="4" s="1"/>
  <c r="Z75" i="4" s="1"/>
  <c r="Z223" i="4"/>
  <c r="Z268" i="4" s="1"/>
  <c r="Z119" i="4"/>
  <c r="Z164" i="4" s="1"/>
  <c r="Z74" i="4" s="1"/>
  <c r="Z139" i="4"/>
  <c r="Z184" i="4" s="1"/>
  <c r="Z94" i="4" s="1"/>
  <c r="Z192" i="4"/>
  <c r="Z237" i="4" s="1"/>
  <c r="Z225" i="4"/>
  <c r="Z270" i="4" s="1"/>
  <c r="Z196" i="4"/>
  <c r="Z241" i="4" s="1"/>
  <c r="Z206" i="4"/>
  <c r="Z251" i="4" s="1"/>
  <c r="Z208" i="4"/>
  <c r="Z253" i="4" s="1"/>
  <c r="Z107" i="4"/>
  <c r="Z152" i="4" s="1"/>
  <c r="Z62" i="4" s="1"/>
  <c r="Z214" i="4"/>
  <c r="Z259" i="4" s="1"/>
  <c r="Z207" i="4"/>
  <c r="Z252" i="4" s="1"/>
  <c r="Z132" i="4"/>
  <c r="Z177" i="4" s="1"/>
  <c r="Z87" i="4" s="1"/>
  <c r="Z126" i="4"/>
  <c r="Z171" i="4" s="1"/>
  <c r="Z81" i="4" s="1"/>
  <c r="Y267" i="4"/>
  <c r="Y236" i="4"/>
  <c r="Y238" i="4"/>
  <c r="Z216" i="4"/>
  <c r="Z261" i="4" s="1"/>
  <c r="Z219" i="4"/>
  <c r="Z264" i="4" s="1"/>
  <c r="Z109" i="4"/>
  <c r="Z154" i="4" s="1"/>
  <c r="Z64" i="4" s="1"/>
  <c r="Z101" i="4"/>
  <c r="Z146" i="4" s="1"/>
  <c r="Z56" i="4" s="1"/>
  <c r="Z110" i="4"/>
  <c r="Z155" i="4" s="1"/>
  <c r="Z65" i="4" s="1"/>
  <c r="Z209" i="4"/>
  <c r="Z254" i="4" s="1"/>
  <c r="Z130" i="4"/>
  <c r="Z175" i="4" s="1"/>
  <c r="Z85" i="4" s="1"/>
  <c r="Z229" i="4"/>
  <c r="Z274" i="4" s="1"/>
  <c r="Z210" i="4"/>
  <c r="Z255" i="4" s="1"/>
  <c r="Z218" i="4"/>
  <c r="Z263" i="4" s="1"/>
  <c r="Z106" i="4"/>
  <c r="Z151" i="4" s="1"/>
  <c r="Z61" i="4" s="1"/>
  <c r="Z213" i="4"/>
  <c r="Z258" i="4" s="1"/>
  <c r="Z122" i="4"/>
  <c r="Z167" i="4" s="1"/>
  <c r="Z77" i="4" s="1"/>
  <c r="Z115" i="4"/>
  <c r="Z160" i="4" s="1"/>
  <c r="Z70" i="4" s="1"/>
  <c r="Z215" i="4"/>
  <c r="Z260" i="4" s="1"/>
  <c r="Z228" i="4"/>
  <c r="Z273" i="4" s="1"/>
  <c r="Z10" i="5"/>
  <c r="Y264" i="4"/>
  <c r="Y151" i="4"/>
  <c r="Y61" i="4" s="1"/>
  <c r="Y251" i="4"/>
  <c r="Y258" i="4"/>
  <c r="Y255" i="4"/>
  <c r="Y184" i="4"/>
  <c r="Y94" i="4" s="1"/>
  <c r="Y254" i="4"/>
  <c r="Y167" i="4"/>
  <c r="Y77" i="4" s="1"/>
  <c r="Y175" i="4"/>
  <c r="Y85" i="4" s="1"/>
  <c r="Z135" i="4"/>
  <c r="Z180" i="4" s="1"/>
  <c r="Z90" i="4" s="1"/>
  <c r="Z124" i="4"/>
  <c r="Y237" i="4"/>
  <c r="Y241" i="4"/>
  <c r="Z105" i="4"/>
  <c r="Z150" i="4" s="1"/>
  <c r="Z60" i="4" s="1"/>
  <c r="Z194" i="4"/>
  <c r="Z239" i="4" s="1"/>
  <c r="Z123" i="4"/>
  <c r="Z211" i="4"/>
  <c r="Z256" i="4" s="1"/>
  <c r="Z9" i="5"/>
  <c r="Z136" i="4"/>
  <c r="Z181" i="4" s="1"/>
  <c r="Z91" i="4" s="1"/>
  <c r="Z129" i="4"/>
  <c r="Z174" i="4" s="1"/>
  <c r="Z84" i="4" s="1"/>
  <c r="Z212" i="4"/>
  <c r="Z257" i="4" s="1"/>
  <c r="Z221" i="4"/>
  <c r="Z266" i="4" s="1"/>
  <c r="Z102" i="4"/>
  <c r="Z202" i="4"/>
  <c r="Z198" i="4"/>
  <c r="Z243" i="4" s="1"/>
  <c r="Z121" i="4"/>
  <c r="Z166" i="4" s="1"/>
  <c r="Z76" i="4" s="1"/>
  <c r="Z226" i="4"/>
  <c r="Z271" i="4" s="1"/>
  <c r="Z137" i="4"/>
  <c r="Z11" i="5"/>
  <c r="Z205" i="4"/>
  <c r="Z250" i="4" s="1"/>
  <c r="Z201" i="4"/>
  <c r="Z112" i="4"/>
  <c r="Z227" i="4"/>
  <c r="Z272" i="4" s="1"/>
  <c r="Z117" i="4"/>
  <c r="Z162" i="4" s="1"/>
  <c r="Z72" i="4" s="1"/>
  <c r="Y146" i="4"/>
  <c r="Y56" i="4" s="1"/>
  <c r="Y260" i="4"/>
  <c r="Y172" i="4"/>
  <c r="Y82" i="4" s="1"/>
  <c r="Y179" i="4"/>
  <c r="Y89" i="4" s="1"/>
  <c r="Y152" i="4"/>
  <c r="Y62" i="4" s="1"/>
  <c r="Z224" i="4"/>
  <c r="Z269" i="4" s="1"/>
  <c r="Z131" i="4"/>
  <c r="Z176" i="4" s="1"/>
  <c r="Z86" i="4" s="1"/>
  <c r="Z220" i="4"/>
  <c r="Z203" i="4"/>
  <c r="Z248" i="4" s="1"/>
  <c r="Z128" i="4"/>
  <c r="Z173" i="4" s="1"/>
  <c r="Z83" i="4" s="1"/>
  <c r="Z113" i="4"/>
  <c r="Z118" i="4"/>
  <c r="Z125" i="4"/>
  <c r="Z170" i="4" s="1"/>
  <c r="Z80" i="4" s="1"/>
  <c r="Z189" i="4"/>
  <c r="Z234" i="4" s="1"/>
  <c r="Z111" i="4"/>
  <c r="Z103" i="4"/>
  <c r="Z148" i="4" s="1"/>
  <c r="Z58" i="4" s="1"/>
  <c r="Z195" i="4"/>
  <c r="Z240" i="4" s="1"/>
  <c r="Z217" i="4"/>
  <c r="Z262" i="4" s="1"/>
  <c r="Z133" i="4"/>
  <c r="Z178" i="4" s="1"/>
  <c r="Z88" i="4" s="1"/>
  <c r="Z200" i="4"/>
  <c r="Z245" i="4" s="1"/>
  <c r="Z199" i="4"/>
  <c r="Z244" i="4" s="1"/>
  <c r="Z138" i="4"/>
  <c r="Z183" i="4" s="1"/>
  <c r="Z93" i="4" s="1"/>
  <c r="Z114" i="4"/>
  <c r="Z159" i="4" s="1"/>
  <c r="Z69" i="4" s="1"/>
  <c r="Z99" i="4"/>
  <c r="Z144" i="4" s="1"/>
  <c r="Z54" i="4" s="1"/>
  <c r="O606" i="14"/>
  <c r="P603" i="14" s="1"/>
  <c r="Z8" i="5"/>
  <c r="Y15" i="8"/>
  <c r="Y9" i="9"/>
  <c r="Y11" i="9"/>
  <c r="Y17" i="8"/>
  <c r="X277" i="4"/>
  <c r="X10" i="9"/>
  <c r="X16" i="8"/>
  <c r="Z13" i="5"/>
  <c r="Z22" i="9" s="1"/>
  <c r="AC2" i="20"/>
  <c r="Z2" i="21"/>
  <c r="Y2" i="22"/>
  <c r="AF116" i="20"/>
  <c r="AF117" i="20"/>
  <c r="AF160" i="20"/>
  <c r="AF4" i="20"/>
  <c r="AC64" i="21"/>
  <c r="AC31" i="21"/>
  <c r="AC27" i="21"/>
  <c r="AC54" i="21"/>
  <c r="AC4" i="21"/>
  <c r="AC49" i="21"/>
  <c r="AC22" i="21"/>
  <c r="AE138" i="20"/>
  <c r="AB25" i="21"/>
  <c r="AC3" i="22"/>
  <c r="AC8" i="22" s="1"/>
  <c r="AE67" i="21" s="1"/>
  <c r="AB4" i="22"/>
  <c r="AG3" i="20"/>
  <c r="AD3" i="21"/>
  <c r="Y20" i="9"/>
  <c r="Y23" i="8"/>
  <c r="Z21" i="5"/>
  <c r="Z25" i="5"/>
  <c r="Y19" i="9"/>
  <c r="Y22" i="8"/>
  <c r="Y18" i="9"/>
  <c r="Y21" i="8"/>
  <c r="AA16" i="3"/>
  <c r="M14" i="27" s="1"/>
  <c r="M15" i="27" s="1"/>
  <c r="AB2" i="3"/>
  <c r="AA2" i="4"/>
  <c r="AA2" i="5"/>
  <c r="M1" i="27"/>
  <c r="AA2" i="9"/>
  <c r="AA2" i="8"/>
  <c r="Y20" i="8"/>
  <c r="Y17" i="9"/>
  <c r="Y21" i="9"/>
  <c r="Y24" i="8"/>
  <c r="Y280" i="4"/>
  <c r="Z279" i="4"/>
  <c r="Z281" i="4"/>
  <c r="AD392" i="3"/>
  <c r="AD69" i="5" s="1"/>
  <c r="AD385" i="3"/>
  <c r="AD62" i="5" s="1"/>
  <c r="AD390" i="3"/>
  <c r="AD67" i="5" s="1"/>
  <c r="AD393" i="3"/>
  <c r="AD70" i="5" s="1"/>
  <c r="AD396" i="3"/>
  <c r="AD73" i="5" s="1"/>
  <c r="AD400" i="3"/>
  <c r="AD77" i="5" s="1"/>
  <c r="AD401" i="3"/>
  <c r="AD399" i="3"/>
  <c r="AD76" i="5" s="1"/>
  <c r="AD340" i="3"/>
  <c r="AD394" i="3"/>
  <c r="AD71" i="5" s="1"/>
  <c r="AD345" i="3"/>
  <c r="AD46" i="5" s="1"/>
  <c r="AD349" i="3"/>
  <c r="AD50" i="5" s="1"/>
  <c r="AD350" i="3"/>
  <c r="AD51" i="5" s="1"/>
  <c r="AD354" i="3"/>
  <c r="AD55" i="5" s="1"/>
  <c r="AD395" i="3"/>
  <c r="AD72" i="5" s="1"/>
  <c r="AD351" i="3"/>
  <c r="AD52" i="5" s="1"/>
  <c r="AD356" i="3"/>
  <c r="AD57" i="5" s="1"/>
  <c r="AD355" i="3"/>
  <c r="AD56" i="5" s="1"/>
  <c r="AD357" i="3"/>
  <c r="AD398" i="3"/>
  <c r="AD75" i="5" s="1"/>
  <c r="AD387" i="3"/>
  <c r="AD64" i="5" s="1"/>
  <c r="AD358" i="3"/>
  <c r="AD352" i="3"/>
  <c r="AD53" i="5" s="1"/>
  <c r="AD402" i="3"/>
  <c r="AB33" i="8"/>
  <c r="AB32" i="9"/>
  <c r="AB33" i="9"/>
  <c r="AB34" i="8"/>
  <c r="AD341" i="3" l="1"/>
  <c r="AD42" i="5" s="1"/>
  <c r="AD344" i="3"/>
  <c r="AD45" i="5" s="1"/>
  <c r="AD386" i="3"/>
  <c r="AD63" i="5" s="1"/>
  <c r="AD384" i="3"/>
  <c r="AD346" i="3"/>
  <c r="AD47" i="5" s="1"/>
  <c r="AD391" i="3"/>
  <c r="AD68" i="5" s="1"/>
  <c r="AD388" i="3"/>
  <c r="AD65" i="5" s="1"/>
  <c r="AD389" i="3"/>
  <c r="AD66" i="5" s="1"/>
  <c r="AD343" i="3"/>
  <c r="AD44" i="5" s="1"/>
  <c r="AD347" i="3"/>
  <c r="AD48" i="5" s="1"/>
  <c r="AD348" i="3"/>
  <c r="AD49" i="5" s="1"/>
  <c r="AD342" i="3"/>
  <c r="AD43" i="5" s="1"/>
  <c r="AD59" i="21"/>
  <c r="AD42" i="21"/>
  <c r="AG137" i="20" s="1"/>
  <c r="AD36" i="21"/>
  <c r="AG136" i="20" s="1"/>
  <c r="AC39" i="4"/>
  <c r="AC58" i="8"/>
  <c r="AC37" i="4"/>
  <c r="AC19" i="4"/>
  <c r="AC109" i="5"/>
  <c r="AD140" i="3"/>
  <c r="AC36" i="4"/>
  <c r="AC21" i="4"/>
  <c r="AC43" i="4"/>
  <c r="AC31" i="4"/>
  <c r="AC29" i="5"/>
  <c r="AC16" i="5"/>
  <c r="AC48" i="4"/>
  <c r="AC26" i="4"/>
  <c r="AC45" i="8"/>
  <c r="AC68" i="8"/>
  <c r="AC92" i="5"/>
  <c r="AC33" i="5"/>
  <c r="AC4" i="5"/>
  <c r="AD183" i="3"/>
  <c r="AD45" i="3"/>
  <c r="AD89" i="3" s="1"/>
  <c r="AC46" i="4"/>
  <c r="AC35" i="4"/>
  <c r="AC28" i="4"/>
  <c r="AC285" i="4"/>
  <c r="AC47" i="4"/>
  <c r="AC29" i="4"/>
  <c r="AC24" i="4"/>
  <c r="AC23" i="4"/>
  <c r="AC17" i="4"/>
  <c r="AD214" i="3"/>
  <c r="AD221" i="3"/>
  <c r="AD165" i="3"/>
  <c r="AB56" i="9"/>
  <c r="AC14" i="4"/>
  <c r="AD176" i="3"/>
  <c r="AD303" i="3"/>
  <c r="AC4" i="9"/>
  <c r="AC42" i="9"/>
  <c r="AC47" i="9"/>
  <c r="AD233" i="3"/>
  <c r="AD203" i="3"/>
  <c r="AD300" i="3"/>
  <c r="AD328" i="3"/>
  <c r="AD314" i="3"/>
  <c r="AD207" i="3"/>
  <c r="AD7" i="3"/>
  <c r="AD59" i="8" s="1"/>
  <c r="AD211" i="3"/>
  <c r="AD68" i="3"/>
  <c r="AD112" i="3" s="1"/>
  <c r="AD40" i="3"/>
  <c r="AD84" i="3" s="1"/>
  <c r="AD139" i="3"/>
  <c r="AD283" i="3"/>
  <c r="AD238" i="3"/>
  <c r="AD22" i="3"/>
  <c r="AD67" i="3"/>
  <c r="AD111" i="3" s="1"/>
  <c r="AD246" i="3"/>
  <c r="AD157" i="3"/>
  <c r="AD255" i="3"/>
  <c r="AD259" i="3"/>
  <c r="AD217" i="3"/>
  <c r="AD19" i="3"/>
  <c r="AD304" i="3"/>
  <c r="AD318" i="3"/>
  <c r="AD33" i="3"/>
  <c r="AD77" i="3" s="1"/>
  <c r="AD37" i="3"/>
  <c r="AD81" i="3" s="1"/>
  <c r="AD46" i="3"/>
  <c r="AD90" i="3" s="1"/>
  <c r="AD52" i="3"/>
  <c r="AD96" i="3" s="1"/>
  <c r="AD47" i="3"/>
  <c r="AD91" i="3" s="1"/>
  <c r="AD277" i="3"/>
  <c r="AD242" i="3"/>
  <c r="AD320" i="3"/>
  <c r="AD329" i="3"/>
  <c r="AD208" i="3"/>
  <c r="AD280" i="3"/>
  <c r="AD153" i="3"/>
  <c r="AD48" i="3"/>
  <c r="AD92" i="3" s="1"/>
  <c r="AD56" i="3"/>
  <c r="AD100" i="3" s="1"/>
  <c r="AD27" i="3"/>
  <c r="AD159" i="3"/>
  <c r="AD271" i="3"/>
  <c r="AD177" i="3"/>
  <c r="AD166" i="3"/>
  <c r="AD260" i="3"/>
  <c r="AD326" i="3"/>
  <c r="AD144" i="3"/>
  <c r="AD237" i="3"/>
  <c r="AD319" i="3"/>
  <c r="AD267" i="3"/>
  <c r="AD258" i="3"/>
  <c r="AD287" i="3"/>
  <c r="AD32" i="3"/>
  <c r="AD76" i="3" s="1"/>
  <c r="AD35" i="3"/>
  <c r="AD79" i="3" s="1"/>
  <c r="AD49" i="3"/>
  <c r="AD93" i="3" s="1"/>
  <c r="AD57" i="3"/>
  <c r="AD101" i="3" s="1"/>
  <c r="AD71" i="3"/>
  <c r="AD115" i="3" s="1"/>
  <c r="AD63" i="3"/>
  <c r="AD107" i="3" s="1"/>
  <c r="AD223" i="3"/>
  <c r="AD123" i="3"/>
  <c r="AD228" i="3"/>
  <c r="AD245" i="3"/>
  <c r="AD178" i="3"/>
  <c r="AD330" i="3"/>
  <c r="AD222" i="3"/>
  <c r="AD253" i="3"/>
  <c r="AD193" i="3"/>
  <c r="AD154" i="3"/>
  <c r="AD279" i="3"/>
  <c r="AD201" i="3"/>
  <c r="AD13" i="3"/>
  <c r="AD68" i="8" s="1"/>
  <c r="AD262" i="3"/>
  <c r="AD3" i="9"/>
  <c r="AD4" i="9" s="1"/>
  <c r="AD243" i="3"/>
  <c r="AD430" i="3"/>
  <c r="AD272" i="3"/>
  <c r="AD124" i="3"/>
  <c r="AD127" i="3"/>
  <c r="AD332" i="3"/>
  <c r="AD128" i="3"/>
  <c r="AD290" i="3"/>
  <c r="AD302" i="3"/>
  <c r="AD3" i="4"/>
  <c r="AD20" i="4" s="1"/>
  <c r="AD133" i="3"/>
  <c r="AD244" i="3"/>
  <c r="AD152" i="3"/>
  <c r="AD69" i="3"/>
  <c r="AD113" i="3" s="1"/>
  <c r="AD26" i="3"/>
  <c r="AD146" i="3"/>
  <c r="AD170" i="3"/>
  <c r="AD171" i="3"/>
  <c r="AD129" i="3"/>
  <c r="AD164" i="3"/>
  <c r="AD192" i="3"/>
  <c r="AD315" i="3"/>
  <c r="AD213" i="3"/>
  <c r="AD199" i="3"/>
  <c r="AD185" i="3"/>
  <c r="AD194" i="3"/>
  <c r="AD215" i="3"/>
  <c r="AD148" i="3"/>
  <c r="AD288" i="3"/>
  <c r="AD186" i="3"/>
  <c r="AD284" i="3"/>
  <c r="AD169" i="3"/>
  <c r="AD196" i="3"/>
  <c r="AD241" i="3"/>
  <c r="AD276" i="3"/>
  <c r="AD306" i="3"/>
  <c r="AD39" i="3"/>
  <c r="AD83" i="3" s="1"/>
  <c r="AD58" i="3"/>
  <c r="AD102" i="3" s="1"/>
  <c r="AD44" i="3"/>
  <c r="AD88" i="3" s="1"/>
  <c r="AD313" i="3"/>
  <c r="AD239" i="3"/>
  <c r="AD299" i="3"/>
  <c r="AD125" i="3"/>
  <c r="AD285" i="3"/>
  <c r="AD298" i="3"/>
  <c r="AD187" i="3"/>
  <c r="AD209" i="3"/>
  <c r="AD120" i="3"/>
  <c r="AD188" i="3"/>
  <c r="AD226" i="3"/>
  <c r="AD427" i="3"/>
  <c r="AD429" i="3"/>
  <c r="AD119" i="3"/>
  <c r="AD195" i="3"/>
  <c r="AD428" i="3"/>
  <c r="AD252" i="3"/>
  <c r="AD265" i="3"/>
  <c r="AC15" i="4"/>
  <c r="AC4" i="4"/>
  <c r="AC33" i="4"/>
  <c r="AC49" i="4"/>
  <c r="AC45" i="4"/>
  <c r="AC40" i="4"/>
  <c r="AC34" i="4"/>
  <c r="AC32" i="4"/>
  <c r="AC27" i="4"/>
  <c r="AC22" i="4"/>
  <c r="AC18" i="4"/>
  <c r="AC13" i="4"/>
  <c r="AC41" i="4"/>
  <c r="AC42" i="4"/>
  <c r="AC44" i="4"/>
  <c r="AC38" i="4"/>
  <c r="AC30" i="4"/>
  <c r="AC25" i="4"/>
  <c r="AC16" i="4"/>
  <c r="AC12" i="4"/>
  <c r="AC47" i="8"/>
  <c r="AC48" i="8"/>
  <c r="AC11" i="4"/>
  <c r="AA12" i="5"/>
  <c r="AC63" i="8"/>
  <c r="AC4" i="8"/>
  <c r="AC54" i="8"/>
  <c r="AC64" i="8"/>
  <c r="AD274" i="3"/>
  <c r="AD137" i="3"/>
  <c r="AD289" i="3"/>
  <c r="AD291" i="3"/>
  <c r="AD150" i="3"/>
  <c r="N2" i="27"/>
  <c r="N3" i="27" s="1"/>
  <c r="AD198" i="3"/>
  <c r="AD151" i="3"/>
  <c r="AD190" i="3"/>
  <c r="AD134" i="3"/>
  <c r="AD147" i="3"/>
  <c r="AD126" i="3"/>
  <c r="AD434" i="3"/>
  <c r="AD269" i="3"/>
  <c r="AD229" i="3"/>
  <c r="AD173" i="3"/>
  <c r="AD334" i="3"/>
  <c r="AD234" i="3"/>
  <c r="AD325" i="3"/>
  <c r="AD261" i="3"/>
  <c r="AD158" i="3"/>
  <c r="AD218" i="3"/>
  <c r="AD257" i="3"/>
  <c r="AD141" i="3"/>
  <c r="AD197" i="3"/>
  <c r="AD275" i="3"/>
  <c r="AD200" i="3"/>
  <c r="AD181" i="3"/>
  <c r="AD264" i="3"/>
  <c r="AD309" i="3"/>
  <c r="AD149" i="3"/>
  <c r="AD179" i="3"/>
  <c r="AD219" i="3"/>
  <c r="AD323" i="3"/>
  <c r="AD432" i="3"/>
  <c r="AD131" i="3"/>
  <c r="AD191" i="3"/>
  <c r="AD231" i="3"/>
  <c r="AD174" i="3"/>
  <c r="AD281" i="3"/>
  <c r="AD307" i="3"/>
  <c r="AD335" i="3"/>
  <c r="AD224" i="3"/>
  <c r="AD310" i="3"/>
  <c r="AD135" i="3"/>
  <c r="AD155" i="3"/>
  <c r="AD254" i="3"/>
  <c r="AD236" i="3"/>
  <c r="AD286" i="3"/>
  <c r="AD295" i="3"/>
  <c r="AD4" i="3"/>
  <c r="AD316" i="3"/>
  <c r="AD130" i="3"/>
  <c r="AD172" i="3"/>
  <c r="AD220" i="3"/>
  <c r="AD270" i="3"/>
  <c r="AE3" i="3"/>
  <c r="AE37" i="3" s="1"/>
  <c r="AE81" i="3" s="1"/>
  <c r="AD28" i="3"/>
  <c r="AD55" i="3"/>
  <c r="AD99" i="3" s="1"/>
  <c r="AD60" i="3"/>
  <c r="AD104" i="3" s="1"/>
  <c r="AD59" i="3"/>
  <c r="AD103" i="3" s="1"/>
  <c r="AD65" i="3"/>
  <c r="AD109" i="3" s="1"/>
  <c r="AD66" i="3"/>
  <c r="AD110" i="3" s="1"/>
  <c r="AD54" i="3"/>
  <c r="AD98" i="3" s="1"/>
  <c r="AD42" i="3"/>
  <c r="AD86" i="3" s="1"/>
  <c r="AD41" i="3"/>
  <c r="AD85" i="3" s="1"/>
  <c r="AD36" i="3"/>
  <c r="AD80" i="3" s="1"/>
  <c r="AD34" i="3"/>
  <c r="AD78" i="3" s="1"/>
  <c r="AC56" i="8"/>
  <c r="AC65" i="8"/>
  <c r="AC55" i="8"/>
  <c r="AD247" i="3"/>
  <c r="AD240" i="3"/>
  <c r="AD431" i="3"/>
  <c r="AD225" i="3"/>
  <c r="AD322" i="3"/>
  <c r="AD268" i="3"/>
  <c r="AD235" i="3"/>
  <c r="AD3" i="5"/>
  <c r="AD4" i="5" s="1"/>
  <c r="AD331" i="3"/>
  <c r="AD333" i="3"/>
  <c r="AD296" i="3"/>
  <c r="AD327" i="3"/>
  <c r="AD263" i="3"/>
  <c r="AD163" i="3"/>
  <c r="AD145" i="3"/>
  <c r="AD227" i="3"/>
  <c r="AD297" i="3"/>
  <c r="AD167" i="3"/>
  <c r="AD182" i="3"/>
  <c r="AD156" i="3"/>
  <c r="AD435" i="3"/>
  <c r="AD282" i="3"/>
  <c r="AD122" i="3"/>
  <c r="AD212" i="3"/>
  <c r="AD251" i="3"/>
  <c r="AD321" i="3"/>
  <c r="AD168" i="3"/>
  <c r="AD3" i="8"/>
  <c r="AD40" i="8" s="1"/>
  <c r="AD305" i="3"/>
  <c r="AD311" i="3"/>
  <c r="AD142" i="3"/>
  <c r="AD210" i="3"/>
  <c r="AD256" i="3"/>
  <c r="AD266" i="3"/>
  <c r="AD132" i="3"/>
  <c r="AD138" i="3"/>
  <c r="AD180" i="3"/>
  <c r="AD273" i="3"/>
  <c r="AD278" i="3"/>
  <c r="AD232" i="3"/>
  <c r="AD317" i="3"/>
  <c r="AD143" i="3"/>
  <c r="AD10" i="3"/>
  <c r="AD104" i="5" s="1"/>
  <c r="AD312" i="3"/>
  <c r="AD175" i="3"/>
  <c r="AD184" i="3"/>
  <c r="AD216" i="3"/>
  <c r="AD301" i="3"/>
  <c r="AD324" i="3"/>
  <c r="AD433" i="3"/>
  <c r="AD136" i="3"/>
  <c r="AD121" i="3"/>
  <c r="AD189" i="3"/>
  <c r="AD202" i="3"/>
  <c r="AD230" i="3"/>
  <c r="AD308" i="3"/>
  <c r="AD25" i="3"/>
  <c r="AD64" i="3"/>
  <c r="AD108" i="3" s="1"/>
  <c r="AD31" i="3"/>
  <c r="AD75" i="3" s="1"/>
  <c r="AD53" i="3"/>
  <c r="AD97" i="3" s="1"/>
  <c r="AD61" i="3"/>
  <c r="AD105" i="3" s="1"/>
  <c r="AD62" i="3"/>
  <c r="AD106" i="3" s="1"/>
  <c r="AD50" i="3"/>
  <c r="AD94" i="3" s="1"/>
  <c r="AD51" i="3"/>
  <c r="AD95" i="3" s="1"/>
  <c r="AD38" i="3"/>
  <c r="AD82" i="3" s="1"/>
  <c r="AD43" i="3"/>
  <c r="AD87" i="3" s="1"/>
  <c r="AA109" i="4"/>
  <c r="AA154" i="4" s="1"/>
  <c r="AA64" i="4" s="1"/>
  <c r="AA200" i="4"/>
  <c r="AA245" i="4" s="1"/>
  <c r="AA118" i="4"/>
  <c r="AA163" i="4" s="1"/>
  <c r="AA73" i="4" s="1"/>
  <c r="AA207" i="4"/>
  <c r="AA252" i="4" s="1"/>
  <c r="AA112" i="4"/>
  <c r="AA157" i="4" s="1"/>
  <c r="AA67" i="4" s="1"/>
  <c r="AA202" i="4"/>
  <c r="AA247" i="4" s="1"/>
  <c r="AA123" i="4"/>
  <c r="AA168" i="4" s="1"/>
  <c r="AA78" i="4" s="1"/>
  <c r="AA214" i="4"/>
  <c r="AA222" i="4"/>
  <c r="AA267" i="4" s="1"/>
  <c r="AA215" i="4"/>
  <c r="AA260" i="4" s="1"/>
  <c r="AA130" i="4"/>
  <c r="AA175" i="4" s="1"/>
  <c r="AA85" i="4" s="1"/>
  <c r="Z168" i="4"/>
  <c r="Z78" i="4" s="1"/>
  <c r="Z163" i="4"/>
  <c r="Z73" i="4" s="1"/>
  <c r="AA138" i="4"/>
  <c r="AA183" i="4" s="1"/>
  <c r="AA93" i="4" s="1"/>
  <c r="AA111" i="4"/>
  <c r="AA156" i="4" s="1"/>
  <c r="AA66" i="4" s="1"/>
  <c r="AA131" i="4"/>
  <c r="AA192" i="4"/>
  <c r="AA237" i="4" s="1"/>
  <c r="AA201" i="4"/>
  <c r="AA246" i="4" s="1"/>
  <c r="AA102" i="4"/>
  <c r="AA147" i="4" s="1"/>
  <c r="AA57" i="4" s="1"/>
  <c r="AA136" i="4"/>
  <c r="AA181" i="4" s="1"/>
  <c r="AA91" i="4" s="1"/>
  <c r="AA194" i="4"/>
  <c r="AA124" i="4"/>
  <c r="AA169" i="4" s="1"/>
  <c r="AA79" i="4" s="1"/>
  <c r="AA208" i="4"/>
  <c r="AA253" i="4" s="1"/>
  <c r="AA120" i="4"/>
  <c r="AA127" i="4"/>
  <c r="AA204" i="4"/>
  <c r="AA249" i="4" s="1"/>
  <c r="AA110" i="4"/>
  <c r="AA155" i="4" s="1"/>
  <c r="AA65" i="4" s="1"/>
  <c r="Z156" i="4"/>
  <c r="Z66" i="4" s="1"/>
  <c r="Z157" i="4"/>
  <c r="Z67" i="4" s="1"/>
  <c r="AA217" i="4"/>
  <c r="AA262" i="4" s="1"/>
  <c r="AA189" i="4"/>
  <c r="AA234" i="4" s="1"/>
  <c r="AA128" i="4"/>
  <c r="AA173" i="4" s="1"/>
  <c r="AA83" i="4" s="1"/>
  <c r="AA119" i="4"/>
  <c r="AA164" i="4" s="1"/>
  <c r="AA74" i="4" s="1"/>
  <c r="AA197" i="4"/>
  <c r="AA242" i="4" s="1"/>
  <c r="AA122" i="4"/>
  <c r="AA167" i="4" s="1"/>
  <c r="AA77" i="4" s="1"/>
  <c r="AA209" i="4"/>
  <c r="AA117" i="4"/>
  <c r="AA162" i="4" s="1"/>
  <c r="AA72" i="4" s="1"/>
  <c r="AA205" i="4"/>
  <c r="AA250" i="4" s="1"/>
  <c r="AA121" i="4"/>
  <c r="AA166" i="4" s="1"/>
  <c r="AA76" i="4" s="1"/>
  <c r="AA221" i="4"/>
  <c r="AA9" i="5"/>
  <c r="AA105" i="4"/>
  <c r="AA150" i="4" s="1"/>
  <c r="AA60" i="4" s="1"/>
  <c r="AA135" i="4"/>
  <c r="AA180" i="4" s="1"/>
  <c r="AA90" i="4" s="1"/>
  <c r="AA126" i="4"/>
  <c r="AA206" i="4"/>
  <c r="AA251" i="4" s="1"/>
  <c r="AA134" i="4"/>
  <c r="AA179" i="4" s="1"/>
  <c r="AA89" i="4" s="1"/>
  <c r="AA223" i="4"/>
  <c r="AA268" i="4" s="1"/>
  <c r="AA218" i="4"/>
  <c r="AA225" i="4"/>
  <c r="AA270" i="4" s="1"/>
  <c r="AA224" i="4"/>
  <c r="AA269" i="4" s="1"/>
  <c r="AA114" i="4"/>
  <c r="AA159" i="4" s="1"/>
  <c r="AA69" i="4" s="1"/>
  <c r="AA103" i="4"/>
  <c r="AA220" i="4"/>
  <c r="AA265" i="4" s="1"/>
  <c r="AA107" i="4"/>
  <c r="AA152" i="4" s="1"/>
  <c r="AA62" i="4" s="1"/>
  <c r="AA193" i="4"/>
  <c r="AA238" i="4" s="1"/>
  <c r="AA210" i="4"/>
  <c r="AA219" i="4"/>
  <c r="AA264" i="4" s="1"/>
  <c r="AA137" i="4"/>
  <c r="AA182" i="4" s="1"/>
  <c r="AA92" i="4" s="1"/>
  <c r="AA129" i="4"/>
  <c r="AA174" i="4" s="1"/>
  <c r="AA84" i="4" s="1"/>
  <c r="AA139" i="4"/>
  <c r="AA184" i="4" s="1"/>
  <c r="AA94" i="4" s="1"/>
  <c r="Z265" i="4"/>
  <c r="AA133" i="4"/>
  <c r="AA178" i="4" s="1"/>
  <c r="AA88" i="4" s="1"/>
  <c r="AA113" i="4"/>
  <c r="AA108" i="4"/>
  <c r="AA153" i="4" s="1"/>
  <c r="AA63" i="4" s="1"/>
  <c r="AA115" i="4"/>
  <c r="AA160" i="4" s="1"/>
  <c r="AA70" i="4" s="1"/>
  <c r="AA132" i="4"/>
  <c r="AA216" i="4"/>
  <c r="AA261" i="4" s="1"/>
  <c r="AA226" i="4"/>
  <c r="AA271" i="4" s="1"/>
  <c r="AA106" i="4"/>
  <c r="AA151" i="4" s="1"/>
  <c r="AA61" i="4" s="1"/>
  <c r="Z169" i="4"/>
  <c r="Z79" i="4" s="1"/>
  <c r="Z158" i="4"/>
  <c r="Z68" i="4" s="1"/>
  <c r="Z182" i="4"/>
  <c r="Z92" i="4" s="1"/>
  <c r="Z147" i="4"/>
  <c r="Z57" i="4" s="1"/>
  <c r="Z247" i="4"/>
  <c r="Z246" i="4"/>
  <c r="AA99" i="4"/>
  <c r="AA144" i="4" s="1"/>
  <c r="AA54" i="4" s="1"/>
  <c r="AA199" i="4"/>
  <c r="AA244" i="4" s="1"/>
  <c r="AA195" i="4"/>
  <c r="AA240" i="4" s="1"/>
  <c r="AA125" i="4"/>
  <c r="AA203" i="4"/>
  <c r="AA248" i="4" s="1"/>
  <c r="AA104" i="4"/>
  <c r="AA149" i="4" s="1"/>
  <c r="AA59" i="4" s="1"/>
  <c r="AA213" i="4"/>
  <c r="AA101" i="4"/>
  <c r="AA146" i="4" s="1"/>
  <c r="AA56" i="4" s="1"/>
  <c r="AA227" i="4"/>
  <c r="AA272" i="4" s="1"/>
  <c r="AA11" i="5"/>
  <c r="AA198" i="4"/>
  <c r="AA243" i="4" s="1"/>
  <c r="AA212" i="4"/>
  <c r="AA257" i="4" s="1"/>
  <c r="AA211" i="4"/>
  <c r="AA256" i="4" s="1"/>
  <c r="AA228" i="4"/>
  <c r="AA273" i="4" s="1"/>
  <c r="AA196" i="4"/>
  <c r="AA191" i="4"/>
  <c r="AA236" i="4" s="1"/>
  <c r="AA116" i="4"/>
  <c r="AA161" i="4" s="1"/>
  <c r="AA71" i="4" s="1"/>
  <c r="AA229" i="4"/>
  <c r="AA274" i="4" s="1"/>
  <c r="AA10" i="5"/>
  <c r="O614" i="14"/>
  <c r="O613" i="14" s="1"/>
  <c r="Z11" i="9"/>
  <c r="Z17" i="8"/>
  <c r="Z15" i="8"/>
  <c r="Z9" i="9"/>
  <c r="AA8" i="5"/>
  <c r="Y277" i="4"/>
  <c r="Y16" i="8"/>
  <c r="Y10" i="9"/>
  <c r="P604" i="14"/>
  <c r="P605" i="14"/>
  <c r="AA13" i="5"/>
  <c r="AA22" i="9" s="1"/>
  <c r="AD2" i="20"/>
  <c r="AA2" i="21"/>
  <c r="Z2" i="22"/>
  <c r="AD22" i="21"/>
  <c r="AD31" i="21"/>
  <c r="AD4" i="21"/>
  <c r="AD54" i="21"/>
  <c r="AD27" i="21"/>
  <c r="AG146" i="20"/>
  <c r="AD49" i="21"/>
  <c r="AD64" i="21"/>
  <c r="AC4" i="22"/>
  <c r="AH3" i="20"/>
  <c r="AE3" i="21"/>
  <c r="AD3" i="22"/>
  <c r="AD8" i="22" s="1"/>
  <c r="AF67" i="21" s="1"/>
  <c r="AG116" i="20"/>
  <c r="AG117" i="20"/>
  <c r="AG159" i="20"/>
  <c r="AG160" i="20"/>
  <c r="AG4" i="20"/>
  <c r="AC25" i="21"/>
  <c r="AF138" i="20"/>
  <c r="AA21" i="5"/>
  <c r="AA25" i="5"/>
  <c r="Z20" i="8"/>
  <c r="Z17" i="9"/>
  <c r="Z280" i="4"/>
  <c r="Z24" i="8"/>
  <c r="Z21" i="9"/>
  <c r="Z18" i="9"/>
  <c r="Z21" i="8"/>
  <c r="Z26" i="8"/>
  <c r="AB16" i="3"/>
  <c r="AB2" i="4"/>
  <c r="AB2" i="9"/>
  <c r="AB2" i="8"/>
  <c r="AC2" i="3"/>
  <c r="AB2" i="5"/>
  <c r="AA279" i="4"/>
  <c r="AA281" i="4"/>
  <c r="Z19" i="9"/>
  <c r="Z22" i="8"/>
  <c r="Z20" i="9"/>
  <c r="Z23" i="8"/>
  <c r="AC32" i="9"/>
  <c r="AC33" i="8"/>
  <c r="AC34" i="8"/>
  <c r="AC33" i="9"/>
  <c r="AE385" i="3"/>
  <c r="AE62" i="5" s="1"/>
  <c r="AE386" i="3"/>
  <c r="AE63" i="5" s="1"/>
  <c r="AE389" i="3"/>
  <c r="AE66" i="5" s="1"/>
  <c r="AE402" i="3"/>
  <c r="AE400" i="3"/>
  <c r="AE77" i="5" s="1"/>
  <c r="AE401" i="3"/>
  <c r="AE392" i="3"/>
  <c r="AE69" i="5" s="1"/>
  <c r="AE394" i="3"/>
  <c r="AE71" i="5" s="1"/>
  <c r="AE390" i="3"/>
  <c r="AE67" i="5" s="1"/>
  <c r="AE393" i="3"/>
  <c r="AE70" i="5" s="1"/>
  <c r="AE396" i="3"/>
  <c r="AE73" i="5" s="1"/>
  <c r="AE340" i="3"/>
  <c r="AE388" i="3"/>
  <c r="AE65" i="5" s="1"/>
  <c r="AE341" i="3"/>
  <c r="AE42" i="5" s="1"/>
  <c r="AE344" i="3"/>
  <c r="AE45" i="5" s="1"/>
  <c r="AE345" i="3"/>
  <c r="AE46" i="5" s="1"/>
  <c r="AE342" i="3"/>
  <c r="AE43" i="5" s="1"/>
  <c r="AE348" i="3"/>
  <c r="AE49" i="5" s="1"/>
  <c r="AE352" i="3"/>
  <c r="AE53" i="5" s="1"/>
  <c r="AE349" i="3"/>
  <c r="AE50" i="5" s="1"/>
  <c r="AE343" i="3"/>
  <c r="AE44" i="5" s="1"/>
  <c r="AE347" i="3"/>
  <c r="AE48" i="5" s="1"/>
  <c r="AE358" i="3"/>
  <c r="AE398" i="3"/>
  <c r="AE75" i="5" s="1"/>
  <c r="AE395" i="3"/>
  <c r="AE72" i="5" s="1"/>
  <c r="AE350" i="3"/>
  <c r="AE51" i="5" s="1"/>
  <c r="AE391" i="3"/>
  <c r="AE68" i="5" s="1"/>
  <c r="AE351" i="3"/>
  <c r="AE52" i="5" s="1"/>
  <c r="AE354" i="3"/>
  <c r="AE55" i="5" s="1"/>
  <c r="AE356" i="3"/>
  <c r="AE57" i="5" s="1"/>
  <c r="AE387" i="3"/>
  <c r="AE64" i="5" s="1"/>
  <c r="AE346" i="3"/>
  <c r="AE47" i="5" s="1"/>
  <c r="AE355" i="3"/>
  <c r="AE56" i="5" s="1"/>
  <c r="AE357" i="3"/>
  <c r="AE384" i="3"/>
  <c r="AE399" i="3"/>
  <c r="AE76" i="5" s="1"/>
  <c r="AD23" i="4" l="1"/>
  <c r="AE278" i="3"/>
  <c r="AE127" i="3"/>
  <c r="AE149" i="3"/>
  <c r="AE168" i="3"/>
  <c r="AD21" i="4"/>
  <c r="AD39" i="4"/>
  <c r="AD38" i="4"/>
  <c r="AD58" i="8"/>
  <c r="AD48" i="9"/>
  <c r="AE216" i="3"/>
  <c r="AE284" i="3"/>
  <c r="AE171" i="3"/>
  <c r="AE57" i="3"/>
  <c r="AE101" i="3" s="1"/>
  <c r="AD16" i="5"/>
  <c r="AD29" i="5" s="1"/>
  <c r="AD92" i="5"/>
  <c r="AD55" i="8"/>
  <c r="AE186" i="3"/>
  <c r="AE326" i="3"/>
  <c r="AE142" i="3"/>
  <c r="AE145" i="3"/>
  <c r="AE241" i="3"/>
  <c r="AE175" i="3"/>
  <c r="AE143" i="3"/>
  <c r="AD48" i="8"/>
  <c r="AE43" i="3"/>
  <c r="AE87" i="3" s="1"/>
  <c r="AE3" i="9"/>
  <c r="AE48" i="9" s="1"/>
  <c r="AE253" i="3"/>
  <c r="AE213" i="3"/>
  <c r="AE308" i="3"/>
  <c r="AE31" i="3"/>
  <c r="AE75" i="3" s="1"/>
  <c r="AE38" i="3"/>
  <c r="AE82" i="3" s="1"/>
  <c r="AE259" i="3"/>
  <c r="AE260" i="3"/>
  <c r="AE321" i="3"/>
  <c r="AE301" i="3"/>
  <c r="AE244" i="3"/>
  <c r="AE179" i="3"/>
  <c r="AE208" i="3"/>
  <c r="AE317" i="3"/>
  <c r="AE335" i="3"/>
  <c r="AE64" i="3"/>
  <c r="AE108" i="3" s="1"/>
  <c r="AE275" i="3"/>
  <c r="AE430" i="3"/>
  <c r="AE282" i="3"/>
  <c r="AE211" i="3"/>
  <c r="AE3" i="4"/>
  <c r="AE22" i="4" s="1"/>
  <c r="AE156" i="3"/>
  <c r="AE265" i="3"/>
  <c r="AE303" i="3"/>
  <c r="AE320" i="3"/>
  <c r="AF3" i="3"/>
  <c r="AF32" i="3" s="1"/>
  <c r="AF76" i="3" s="1"/>
  <c r="AE28" i="3"/>
  <c r="AE67" i="3"/>
  <c r="AE111" i="3" s="1"/>
  <c r="AE47" i="3"/>
  <c r="AE91" i="3" s="1"/>
  <c r="AE44" i="3"/>
  <c r="AE88" i="3" s="1"/>
  <c r="AE45" i="3"/>
  <c r="AE89" i="3" s="1"/>
  <c r="AE36" i="3"/>
  <c r="AE80" i="3" s="1"/>
  <c r="AE185" i="3"/>
  <c r="AE139" i="3"/>
  <c r="AE120" i="3"/>
  <c r="AE200" i="3"/>
  <c r="AE177" i="3"/>
  <c r="AE122" i="3"/>
  <c r="AE246" i="3"/>
  <c r="AE125" i="3"/>
  <c r="AE121" i="3"/>
  <c r="AE318" i="3"/>
  <c r="AE281" i="3"/>
  <c r="AE279" i="3"/>
  <c r="AE128" i="3"/>
  <c r="AE157" i="3"/>
  <c r="AE224" i="3"/>
  <c r="AE313" i="3"/>
  <c r="AE434" i="3"/>
  <c r="AE332" i="3"/>
  <c r="AE176" i="3"/>
  <c r="AE254" i="3"/>
  <c r="AE3" i="5"/>
  <c r="AE4" i="5" s="1"/>
  <c r="AE136" i="3"/>
  <c r="AE181" i="3"/>
  <c r="AE300" i="3"/>
  <c r="AE215" i="3"/>
  <c r="AE214" i="3"/>
  <c r="AE307" i="3"/>
  <c r="AE232" i="3"/>
  <c r="AE230" i="3"/>
  <c r="AE247" i="3"/>
  <c r="AE147" i="3"/>
  <c r="AE251" i="3"/>
  <c r="AE166" i="3"/>
  <c r="AE427" i="3"/>
  <c r="AE221" i="3"/>
  <c r="AE189" i="3"/>
  <c r="AE183" i="3"/>
  <c r="AE271" i="3"/>
  <c r="AE272" i="3"/>
  <c r="AE201" i="3"/>
  <c r="AE197" i="3"/>
  <c r="AE327" i="3"/>
  <c r="AE172" i="3"/>
  <c r="AE240" i="3"/>
  <c r="AE297" i="3"/>
  <c r="AE237" i="3"/>
  <c r="AE310" i="3"/>
  <c r="AE26" i="3"/>
  <c r="AE52" i="3"/>
  <c r="AE96" i="3" s="1"/>
  <c r="AE58" i="3"/>
  <c r="AE102" i="3" s="1"/>
  <c r="AE65" i="3"/>
  <c r="AE109" i="3" s="1"/>
  <c r="AE54" i="3"/>
  <c r="AE98" i="3" s="1"/>
  <c r="AE41" i="3"/>
  <c r="AE85" i="3" s="1"/>
  <c r="AC56" i="9"/>
  <c r="AE277" i="3"/>
  <c r="AE182" i="3"/>
  <c r="AE13" i="3"/>
  <c r="AE67" i="8" s="1"/>
  <c r="AE289" i="3"/>
  <c r="AE229" i="3"/>
  <c r="AE298" i="3"/>
  <c r="AE287" i="3"/>
  <c r="AE323" i="3"/>
  <c r="AE268" i="3"/>
  <c r="AE133" i="3"/>
  <c r="AE319" i="3"/>
  <c r="AE286" i="3"/>
  <c r="AE210" i="3"/>
  <c r="AE304" i="3"/>
  <c r="AE328" i="3"/>
  <c r="AE194" i="3"/>
  <c r="AE311" i="3"/>
  <c r="AE239" i="3"/>
  <c r="AE432" i="3"/>
  <c r="AE302" i="3"/>
  <c r="AE234" i="3"/>
  <c r="AE264" i="3"/>
  <c r="AE306" i="3"/>
  <c r="AE267" i="3"/>
  <c r="AE257" i="3"/>
  <c r="AE148" i="3"/>
  <c r="AE226" i="3"/>
  <c r="AE296" i="3"/>
  <c r="AE62" i="3"/>
  <c r="AE106" i="3" s="1"/>
  <c r="AE56" i="3"/>
  <c r="AE100" i="3" s="1"/>
  <c r="AE48" i="3"/>
  <c r="AE92" i="3" s="1"/>
  <c r="AE34" i="3"/>
  <c r="AE78" i="3" s="1"/>
  <c r="AE39" i="3"/>
  <c r="AE83" i="3" s="1"/>
  <c r="AD35" i="4"/>
  <c r="AD22" i="4"/>
  <c r="AD46" i="4"/>
  <c r="AD27" i="4"/>
  <c r="AD16" i="4"/>
  <c r="AD42" i="9"/>
  <c r="AD285" i="4"/>
  <c r="AD44" i="4"/>
  <c r="AD37" i="4"/>
  <c r="AD29" i="4"/>
  <c r="AD15" i="4"/>
  <c r="AD67" i="8"/>
  <c r="AD49" i="4"/>
  <c r="AD43" i="4"/>
  <c r="AD31" i="4"/>
  <c r="AD19" i="4"/>
  <c r="AD12" i="4"/>
  <c r="AD47" i="9"/>
  <c r="AD4" i="4"/>
  <c r="AD48" i="4"/>
  <c r="AD45" i="4"/>
  <c r="AD40" i="4"/>
  <c r="AD41" i="4"/>
  <c r="AD33" i="4"/>
  <c r="AD28" i="4"/>
  <c r="AD26" i="4"/>
  <c r="AD24" i="4"/>
  <c r="AD17" i="4"/>
  <c r="AD11" i="4"/>
  <c r="AD42" i="4"/>
  <c r="AD32" i="4"/>
  <c r="AD47" i="4"/>
  <c r="AD34" i="4"/>
  <c r="AD36" i="4"/>
  <c r="AD30" i="4"/>
  <c r="AD25" i="4"/>
  <c r="AD18" i="4"/>
  <c r="AD13" i="4"/>
  <c r="AE288" i="3"/>
  <c r="AE280" i="3"/>
  <c r="AE134" i="3"/>
  <c r="AE7" i="3"/>
  <c r="AE58" i="8" s="1"/>
  <c r="AE217" i="3"/>
  <c r="AE140" i="3"/>
  <c r="AE119" i="3"/>
  <c r="AE150" i="3"/>
  <c r="AE191" i="3"/>
  <c r="AE163" i="3"/>
  <c r="AE144" i="3"/>
  <c r="AE188" i="3"/>
  <c r="AE152" i="3"/>
  <c r="AE276" i="3"/>
  <c r="AE141" i="3"/>
  <c r="AE242" i="3"/>
  <c r="AE124" i="3"/>
  <c r="AE154" i="3"/>
  <c r="AE334" i="3"/>
  <c r="AE309" i="3"/>
  <c r="AE329" i="3"/>
  <c r="AE261" i="3"/>
  <c r="AE187" i="3"/>
  <c r="AE312" i="3"/>
  <c r="AE325" i="3"/>
  <c r="AE199" i="3"/>
  <c r="AE164" i="3"/>
  <c r="AE258" i="3"/>
  <c r="AE218" i="3"/>
  <c r="AE233" i="3"/>
  <c r="AE236" i="3"/>
  <c r="AE203" i="3"/>
  <c r="AE243" i="3"/>
  <c r="AE291" i="3"/>
  <c r="AE435" i="3"/>
  <c r="AE169" i="3"/>
  <c r="AE196" i="3"/>
  <c r="AE174" i="3"/>
  <c r="AE195" i="3"/>
  <c r="AE173" i="3"/>
  <c r="AE314" i="3"/>
  <c r="AE131" i="3"/>
  <c r="AE324" i="3"/>
  <c r="AE153" i="3"/>
  <c r="AE202" i="3"/>
  <c r="AE262" i="3"/>
  <c r="AE274" i="3"/>
  <c r="AE431" i="3"/>
  <c r="AE123" i="3"/>
  <c r="AE170" i="3"/>
  <c r="AE198" i="3"/>
  <c r="AE129" i="3"/>
  <c r="AE167" i="3"/>
  <c r="AE238" i="3"/>
  <c r="AE158" i="3"/>
  <c r="AE209" i="3"/>
  <c r="AD64" i="8"/>
  <c r="AD45" i="8"/>
  <c r="AE25" i="3"/>
  <c r="AE70" i="3"/>
  <c r="AE114" i="3" s="1"/>
  <c r="AE63" i="3"/>
  <c r="AE107" i="3" s="1"/>
  <c r="AE66" i="3"/>
  <c r="AE110" i="3" s="1"/>
  <c r="AE60" i="3"/>
  <c r="AE104" i="3" s="1"/>
  <c r="AE69" i="3"/>
  <c r="AE113" i="3" s="1"/>
  <c r="AE51" i="3"/>
  <c r="AE95" i="3" s="1"/>
  <c r="AE33" i="3"/>
  <c r="AE77" i="3" s="1"/>
  <c r="AE40" i="3"/>
  <c r="AE84" i="3" s="1"/>
  <c r="AE46" i="3"/>
  <c r="AE90" i="3" s="1"/>
  <c r="AE35" i="3"/>
  <c r="AE79" i="3" s="1"/>
  <c r="AE32" i="3"/>
  <c r="AE76" i="3" s="1"/>
  <c r="AE290" i="3"/>
  <c r="AE126" i="3"/>
  <c r="AE228" i="3"/>
  <c r="AE19" i="3"/>
  <c r="AE270" i="3"/>
  <c r="AE212" i="3"/>
  <c r="AE178" i="3"/>
  <c r="AE256" i="3"/>
  <c r="AE273" i="3"/>
  <c r="AE227" i="3"/>
  <c r="AE219" i="3"/>
  <c r="AE316" i="3"/>
  <c r="AE132" i="3"/>
  <c r="AE225" i="3"/>
  <c r="AE330" i="3"/>
  <c r="AE263" i="3"/>
  <c r="AE138" i="3"/>
  <c r="AE331" i="3"/>
  <c r="AE295" i="3"/>
  <c r="AE428" i="3"/>
  <c r="AE433" i="3"/>
  <c r="AE315" i="3"/>
  <c r="AE180" i="3"/>
  <c r="AE220" i="3"/>
  <c r="AE155" i="3"/>
  <c r="AE3" i="8"/>
  <c r="AE192" i="3"/>
  <c r="AE165" i="3"/>
  <c r="AE255" i="3"/>
  <c r="AE223" i="3"/>
  <c r="AE146" i="3"/>
  <c r="AE322" i="3"/>
  <c r="AE137" i="3"/>
  <c r="AE222" i="3"/>
  <c r="AE190" i="3"/>
  <c r="AE10" i="3"/>
  <c r="AE104" i="5" s="1"/>
  <c r="AE159" i="3"/>
  <c r="AE193" i="3"/>
  <c r="AE429" i="3"/>
  <c r="AE184" i="3"/>
  <c r="AE235" i="3"/>
  <c r="AE252" i="3"/>
  <c r="AE285" i="3"/>
  <c r="AE299" i="3"/>
  <c r="AE151" i="3"/>
  <c r="AE130" i="3"/>
  <c r="AE333" i="3"/>
  <c r="AE207" i="3"/>
  <c r="AE245" i="3"/>
  <c r="AE269" i="3"/>
  <c r="AE283" i="3"/>
  <c r="AE135" i="3"/>
  <c r="AE231" i="3"/>
  <c r="AE305" i="3"/>
  <c r="AE4" i="3"/>
  <c r="AE266" i="3"/>
  <c r="AD56" i="8"/>
  <c r="AD109" i="5"/>
  <c r="AE27" i="3"/>
  <c r="AE22" i="3"/>
  <c r="AE59" i="3"/>
  <c r="AE103" i="3" s="1"/>
  <c r="AE71" i="3"/>
  <c r="AE115" i="3" s="1"/>
  <c r="AE68" i="3"/>
  <c r="AE112" i="3" s="1"/>
  <c r="AE55" i="3"/>
  <c r="AE99" i="3" s="1"/>
  <c r="AE61" i="3"/>
  <c r="AE105" i="3" s="1"/>
  <c r="AE53" i="3"/>
  <c r="AE97" i="3" s="1"/>
  <c r="AE50" i="3"/>
  <c r="AE94" i="3" s="1"/>
  <c r="AE49" i="3"/>
  <c r="AE93" i="3" s="1"/>
  <c r="AE42" i="3"/>
  <c r="AE86" i="3" s="1"/>
  <c r="AD14" i="4"/>
  <c r="AB12" i="5"/>
  <c r="AD65" i="8"/>
  <c r="AD47" i="8"/>
  <c r="AD63" i="8"/>
  <c r="AD80" i="5"/>
  <c r="AD4" i="8"/>
  <c r="AD54" i="8"/>
  <c r="AB196" i="4"/>
  <c r="AB241" i="4" s="1"/>
  <c r="AB213" i="4"/>
  <c r="AB258" i="4" s="1"/>
  <c r="AB113" i="4"/>
  <c r="AB158" i="4" s="1"/>
  <c r="AB68" i="4" s="1"/>
  <c r="AB210" i="4"/>
  <c r="AB103" i="4"/>
  <c r="AB148" i="4" s="1"/>
  <c r="AB58" i="4" s="1"/>
  <c r="AB126" i="4"/>
  <c r="AB171" i="4" s="1"/>
  <c r="AB81" i="4" s="1"/>
  <c r="AB209" i="4"/>
  <c r="AB254" i="4" s="1"/>
  <c r="AB194" i="4"/>
  <c r="AB112" i="4"/>
  <c r="AB157" i="4" s="1"/>
  <c r="AB67" i="4" s="1"/>
  <c r="AA158" i="4"/>
  <c r="AA68" i="4" s="1"/>
  <c r="AA254" i="4"/>
  <c r="AA239" i="4"/>
  <c r="AB11" i="5"/>
  <c r="AB195" i="4"/>
  <c r="AB240" i="4" s="1"/>
  <c r="AB132" i="4"/>
  <c r="AB129" i="4"/>
  <c r="AB174" i="4" s="1"/>
  <c r="AB84" i="4" s="1"/>
  <c r="AB114" i="4"/>
  <c r="AB159" i="4" s="1"/>
  <c r="AB69" i="4" s="1"/>
  <c r="AB135" i="4"/>
  <c r="AB189" i="4"/>
  <c r="AB234" i="4" s="1"/>
  <c r="AB120" i="4"/>
  <c r="AB165" i="4" s="1"/>
  <c r="AB75" i="4" s="1"/>
  <c r="AB131" i="4"/>
  <c r="AB176" i="4" s="1"/>
  <c r="AB86" i="4" s="1"/>
  <c r="AB214" i="4"/>
  <c r="AA259" i="4"/>
  <c r="AA255" i="4"/>
  <c r="AA148" i="4"/>
  <c r="AA58" i="4" s="1"/>
  <c r="AB116" i="4"/>
  <c r="AB211" i="4"/>
  <c r="AB227" i="4"/>
  <c r="AB272" i="4" s="1"/>
  <c r="AB104" i="4"/>
  <c r="AB149" i="4" s="1"/>
  <c r="AB59" i="4" s="1"/>
  <c r="AB199" i="4"/>
  <c r="AB106" i="4"/>
  <c r="AB115" i="4"/>
  <c r="AB160" i="4" s="1"/>
  <c r="AB70" i="4" s="1"/>
  <c r="AB137" i="4"/>
  <c r="AB182" i="4" s="1"/>
  <c r="AB92" i="4" s="1"/>
  <c r="AB107" i="4"/>
  <c r="AB224" i="4"/>
  <c r="AB134" i="4"/>
  <c r="AB179" i="4" s="1"/>
  <c r="AB89" i="4" s="1"/>
  <c r="AB105" i="4"/>
  <c r="AB150" i="4" s="1"/>
  <c r="AB60" i="4" s="1"/>
  <c r="AB205" i="4"/>
  <c r="AB250" i="4" s="1"/>
  <c r="AB197" i="4"/>
  <c r="AB217" i="4"/>
  <c r="AB262" i="4" s="1"/>
  <c r="AB110" i="4"/>
  <c r="AB155" i="4" s="1"/>
  <c r="AB65" i="4" s="1"/>
  <c r="AB208" i="4"/>
  <c r="AB253" i="4" s="1"/>
  <c r="AB102" i="4"/>
  <c r="AB111" i="4"/>
  <c r="AB156" i="4" s="1"/>
  <c r="AB66" i="4" s="1"/>
  <c r="AB130" i="4"/>
  <c r="AB175" i="4" s="1"/>
  <c r="AB85" i="4" s="1"/>
  <c r="AB123" i="4"/>
  <c r="AB168" i="4" s="1"/>
  <c r="AB78" i="4" s="1"/>
  <c r="AB118" i="4"/>
  <c r="AB136" i="4"/>
  <c r="AB181" i="4" s="1"/>
  <c r="AB91" i="4" s="1"/>
  <c r="AB122" i="4"/>
  <c r="AB167" i="4" s="1"/>
  <c r="AB77" i="4" s="1"/>
  <c r="AB10" i="5"/>
  <c r="AB198" i="4"/>
  <c r="AB125" i="4"/>
  <c r="AB170" i="4" s="1"/>
  <c r="AB80" i="4" s="1"/>
  <c r="AB216" i="4"/>
  <c r="AB261" i="4" s="1"/>
  <c r="AB139" i="4"/>
  <c r="AB218" i="4"/>
  <c r="AB221" i="4"/>
  <c r="AB266" i="4" s="1"/>
  <c r="AB128" i="4"/>
  <c r="AB173" i="4" s="1"/>
  <c r="AB83" i="4" s="1"/>
  <c r="AB127" i="4"/>
  <c r="AB172" i="4" s="1"/>
  <c r="AB82" i="4" s="1"/>
  <c r="AB192" i="4"/>
  <c r="AB222" i="4"/>
  <c r="AB267" i="4" s="1"/>
  <c r="AB109" i="4"/>
  <c r="AB154" i="4" s="1"/>
  <c r="AB64" i="4" s="1"/>
  <c r="AA263" i="4"/>
  <c r="AA171" i="4"/>
  <c r="AA81" i="4" s="1"/>
  <c r="AB229" i="4"/>
  <c r="AB274" i="4" s="1"/>
  <c r="AB228" i="4"/>
  <c r="AB273" i="4" s="1"/>
  <c r="AB133" i="4"/>
  <c r="AB178" i="4" s="1"/>
  <c r="AB88" i="4" s="1"/>
  <c r="AB193" i="4"/>
  <c r="AB238" i="4" s="1"/>
  <c r="AB223" i="4"/>
  <c r="AB268" i="4" s="1"/>
  <c r="AB121" i="4"/>
  <c r="AB207" i="4"/>
  <c r="AA177" i="4"/>
  <c r="AA87" i="4" s="1"/>
  <c r="AA266" i="4"/>
  <c r="AA172" i="4"/>
  <c r="AA82" i="4" s="1"/>
  <c r="AA176" i="4"/>
  <c r="AA86" i="4" s="1"/>
  <c r="AA165" i="4"/>
  <c r="AA75" i="4" s="1"/>
  <c r="AA258" i="4"/>
  <c r="AA170" i="4"/>
  <c r="AA80" i="4" s="1"/>
  <c r="AA241" i="4"/>
  <c r="AB191" i="4"/>
  <c r="AB236" i="4" s="1"/>
  <c r="AB212" i="4"/>
  <c r="AB257" i="4" s="1"/>
  <c r="AB101" i="4"/>
  <c r="AB203" i="4"/>
  <c r="AB99" i="4"/>
  <c r="AB144" i="4" s="1"/>
  <c r="AB54" i="4" s="1"/>
  <c r="AB226" i="4"/>
  <c r="AB271" i="4" s="1"/>
  <c r="AB108" i="4"/>
  <c r="AB219" i="4"/>
  <c r="AB264" i="4" s="1"/>
  <c r="AB220" i="4"/>
  <c r="AB265" i="4" s="1"/>
  <c r="AB225" i="4"/>
  <c r="AB270" i="4" s="1"/>
  <c r="AB206" i="4"/>
  <c r="AB251" i="4" s="1"/>
  <c r="AB9" i="5"/>
  <c r="AB117" i="4"/>
  <c r="AB162" i="4" s="1"/>
  <c r="AB72" i="4" s="1"/>
  <c r="AB119" i="4"/>
  <c r="AB164" i="4" s="1"/>
  <c r="AB74" i="4" s="1"/>
  <c r="AB204" i="4"/>
  <c r="AB124" i="4"/>
  <c r="AB169" i="4" s="1"/>
  <c r="AB79" i="4" s="1"/>
  <c r="AB201" i="4"/>
  <c r="AB246" i="4" s="1"/>
  <c r="AB138" i="4"/>
  <c r="AB215" i="4"/>
  <c r="AB260" i="4" s="1"/>
  <c r="AB202" i="4"/>
  <c r="AB247" i="4" s="1"/>
  <c r="AB200" i="4"/>
  <c r="AB245" i="4" s="1"/>
  <c r="P606" i="14"/>
  <c r="Q603" i="14" s="1"/>
  <c r="AE18" i="4"/>
  <c r="AD33" i="5"/>
  <c r="AA17" i="8"/>
  <c r="AA11" i="9"/>
  <c r="AB8" i="5"/>
  <c r="AA15" i="8"/>
  <c r="AA9" i="9"/>
  <c r="Z277" i="4"/>
  <c r="Z10" i="9"/>
  <c r="Z16" i="8"/>
  <c r="AB13" i="5"/>
  <c r="AB22" i="9" s="1"/>
  <c r="AB2" i="21"/>
  <c r="AA2" i="22"/>
  <c r="AE2" i="20"/>
  <c r="AH116" i="20"/>
  <c r="AH117" i="20"/>
  <c r="AG138" i="20"/>
  <c r="AD25" i="21"/>
  <c r="AH4" i="20"/>
  <c r="AE64" i="21"/>
  <c r="AE54" i="21"/>
  <c r="AE4" i="21"/>
  <c r="AE22" i="21"/>
  <c r="AE27" i="21"/>
  <c r="AE31" i="21"/>
  <c r="AI3" i="20"/>
  <c r="AF3" i="21"/>
  <c r="AE3" i="22"/>
  <c r="AE8" i="22" s="1"/>
  <c r="AG67" i="21" s="1"/>
  <c r="AD4" i="22"/>
  <c r="AA20" i="8"/>
  <c r="AA17" i="9"/>
  <c r="AA18" i="9"/>
  <c r="AA21" i="8"/>
  <c r="AC16" i="3"/>
  <c r="AC2" i="4"/>
  <c r="AC2" i="8"/>
  <c r="AD2" i="3"/>
  <c r="AC2" i="5"/>
  <c r="AC2" i="9"/>
  <c r="AA24" i="8"/>
  <c r="AA280" i="4"/>
  <c r="AA21" i="9"/>
  <c r="AA26" i="8"/>
  <c r="AB25" i="5"/>
  <c r="AB281" i="4"/>
  <c r="AB279" i="4"/>
  <c r="AA20" i="9"/>
  <c r="AA23" i="8"/>
  <c r="AA19" i="9"/>
  <c r="AA22" i="8"/>
  <c r="AD33" i="8"/>
  <c r="AD32" i="9"/>
  <c r="AF388" i="3"/>
  <c r="AF65" i="5" s="1"/>
  <c r="AF341" i="3"/>
  <c r="AF42" i="5" s="1"/>
  <c r="AF340" i="3"/>
  <c r="AF385" i="3"/>
  <c r="AF62" i="5" s="1"/>
  <c r="AF392" i="3"/>
  <c r="AF69" i="5" s="1"/>
  <c r="AF394" i="3"/>
  <c r="AF71" i="5" s="1"/>
  <c r="AF386" i="3"/>
  <c r="AF63" i="5" s="1"/>
  <c r="AF401" i="3"/>
  <c r="AF389" i="3"/>
  <c r="AF66" i="5" s="1"/>
  <c r="AF390" i="3"/>
  <c r="AF67" i="5" s="1"/>
  <c r="AF393" i="3"/>
  <c r="AF70" i="5" s="1"/>
  <c r="AF400" i="3"/>
  <c r="AF77" i="5" s="1"/>
  <c r="AF396" i="3"/>
  <c r="AF73" i="5" s="1"/>
  <c r="AF399" i="3"/>
  <c r="AF76" i="5" s="1"/>
  <c r="AF343" i="3"/>
  <c r="AF44" i="5" s="1"/>
  <c r="AF344" i="3"/>
  <c r="AF45" i="5" s="1"/>
  <c r="AF345" i="3"/>
  <c r="AF46" i="5" s="1"/>
  <c r="AF347" i="3"/>
  <c r="AF48" i="5" s="1"/>
  <c r="AF351" i="3"/>
  <c r="AF52" i="5" s="1"/>
  <c r="AF355" i="3"/>
  <c r="AF56" i="5" s="1"/>
  <c r="AF348" i="3"/>
  <c r="AF49" i="5" s="1"/>
  <c r="AF352" i="3"/>
  <c r="AF53" i="5" s="1"/>
  <c r="AF356" i="3"/>
  <c r="AF57" i="5" s="1"/>
  <c r="AF342" i="3"/>
  <c r="AF43" i="5" s="1"/>
  <c r="AF346" i="3"/>
  <c r="AF47" i="5" s="1"/>
  <c r="AF349" i="3"/>
  <c r="AF50" i="5" s="1"/>
  <c r="AF357" i="3"/>
  <c r="AF358" i="3"/>
  <c r="AF395" i="3"/>
  <c r="AF72" i="5" s="1"/>
  <c r="AF387" i="3"/>
  <c r="AF64" i="5" s="1"/>
  <c r="AF350" i="3"/>
  <c r="AF51" i="5" s="1"/>
  <c r="AF398" i="3"/>
  <c r="AF75" i="5" s="1"/>
  <c r="AF354" i="3"/>
  <c r="AF55" i="5" s="1"/>
  <c r="AF391" i="3"/>
  <c r="AF68" i="5" s="1"/>
  <c r="AF384" i="3"/>
  <c r="AF402" i="3"/>
  <c r="AD34" i="8"/>
  <c r="AD33" i="9"/>
  <c r="AF59" i="21" l="1"/>
  <c r="AF42" i="21"/>
  <c r="AF36" i="21"/>
  <c r="AE35" i="4"/>
  <c r="AF318" i="3"/>
  <c r="AF270" i="3"/>
  <c r="AE45" i="4"/>
  <c r="AF258" i="3"/>
  <c r="AE26" i="4"/>
  <c r="AE46" i="4"/>
  <c r="AE25" i="4"/>
  <c r="AE92" i="5"/>
  <c r="AE43" i="4"/>
  <c r="AE4" i="9"/>
  <c r="AE39" i="4"/>
  <c r="AE19" i="4"/>
  <c r="AE15" i="4"/>
  <c r="AE14" i="4"/>
  <c r="AF271" i="3"/>
  <c r="AE16" i="5"/>
  <c r="AE29" i="5" s="1"/>
  <c r="AF274" i="3"/>
  <c r="AF184" i="3"/>
  <c r="AF272" i="3"/>
  <c r="AE4" i="4"/>
  <c r="AF53" i="3"/>
  <c r="AF97" i="3" s="1"/>
  <c r="AE41" i="4"/>
  <c r="AE30" i="4"/>
  <c r="AE23" i="4"/>
  <c r="AE109" i="5"/>
  <c r="AF208" i="3"/>
  <c r="AF260" i="3"/>
  <c r="AF180" i="3"/>
  <c r="AF130" i="3"/>
  <c r="AE47" i="9"/>
  <c r="AE285" i="4"/>
  <c r="AE44" i="4"/>
  <c r="AE37" i="4"/>
  <c r="AE29" i="4"/>
  <c r="AE20" i="4"/>
  <c r="AF259" i="3"/>
  <c r="AF227" i="3"/>
  <c r="AF69" i="3"/>
  <c r="AF113" i="3" s="1"/>
  <c r="AE48" i="4"/>
  <c r="AE45" i="8"/>
  <c r="AE55" i="8"/>
  <c r="AF252" i="3"/>
  <c r="AF316" i="3"/>
  <c r="AF143" i="3"/>
  <c r="AF429" i="3"/>
  <c r="AF433" i="3"/>
  <c r="AF51" i="3"/>
  <c r="AF95" i="3" s="1"/>
  <c r="AF42" i="3"/>
  <c r="AF86" i="3" s="1"/>
  <c r="AF334" i="3"/>
  <c r="AF190" i="3"/>
  <c r="AF135" i="3"/>
  <c r="AF282" i="3"/>
  <c r="AF226" i="3"/>
  <c r="AF145" i="3"/>
  <c r="AF231" i="3"/>
  <c r="AF173" i="3"/>
  <c r="AF158" i="3"/>
  <c r="AF209" i="3"/>
  <c r="AF279" i="3"/>
  <c r="AF431" i="3"/>
  <c r="AF64" i="3"/>
  <c r="AF108" i="3" s="1"/>
  <c r="AF35" i="3"/>
  <c r="AF79" i="3" s="1"/>
  <c r="AF34" i="3"/>
  <c r="AF78" i="3" s="1"/>
  <c r="AF48" i="3"/>
  <c r="AF92" i="3" s="1"/>
  <c r="AF37" i="3"/>
  <c r="AF81" i="3" s="1"/>
  <c r="AF50" i="3"/>
  <c r="AF94" i="3" s="1"/>
  <c r="AF59" i="3"/>
  <c r="AF103" i="3" s="1"/>
  <c r="AF57" i="3"/>
  <c r="AF101" i="3" s="1"/>
  <c r="AF54" i="3"/>
  <c r="AF98" i="3" s="1"/>
  <c r="AF26" i="3"/>
  <c r="AF235" i="3"/>
  <c r="AF139" i="3"/>
  <c r="AF301" i="3"/>
  <c r="AF3" i="9"/>
  <c r="AF4" i="9" s="1"/>
  <c r="AF210" i="3"/>
  <c r="AF165" i="3"/>
  <c r="AF155" i="3"/>
  <c r="AF278" i="3"/>
  <c r="AF167" i="3"/>
  <c r="AF223" i="3"/>
  <c r="AF146" i="3"/>
  <c r="AF245" i="3"/>
  <c r="AF125" i="3"/>
  <c r="AF246" i="3"/>
  <c r="AF323" i="3"/>
  <c r="AF263" i="3"/>
  <c r="AF264" i="3"/>
  <c r="AF141" i="3"/>
  <c r="AF312" i="3"/>
  <c r="AF198" i="3"/>
  <c r="AF291" i="3"/>
  <c r="AF330" i="3"/>
  <c r="AF171" i="3"/>
  <c r="AF288" i="3"/>
  <c r="AF324" i="3"/>
  <c r="AF228" i="3"/>
  <c r="AF313" i="3"/>
  <c r="AF187" i="3"/>
  <c r="AF290" i="3"/>
  <c r="AF287" i="3"/>
  <c r="AF13" i="3"/>
  <c r="AF67" i="8" s="1"/>
  <c r="AF138" i="3"/>
  <c r="AF254" i="3"/>
  <c r="AF144" i="3"/>
  <c r="AF333" i="3"/>
  <c r="AF215" i="3"/>
  <c r="AF174" i="3"/>
  <c r="AF289" i="3"/>
  <c r="AF152" i="3"/>
  <c r="AF189" i="3"/>
  <c r="AF236" i="3"/>
  <c r="AF335" i="3"/>
  <c r="AF46" i="3"/>
  <c r="AF90" i="3" s="1"/>
  <c r="AF67" i="3"/>
  <c r="AF111" i="3" s="1"/>
  <c r="AF61" i="3"/>
  <c r="AF105" i="3" s="1"/>
  <c r="AF181" i="3"/>
  <c r="AF157" i="3"/>
  <c r="AF193" i="3"/>
  <c r="AF156" i="3"/>
  <c r="AF311" i="3"/>
  <c r="AF196" i="3"/>
  <c r="AF255" i="3"/>
  <c r="AF128" i="3"/>
  <c r="AF304" i="3"/>
  <c r="AF233" i="3"/>
  <c r="AF261" i="3"/>
  <c r="AF285" i="3"/>
  <c r="AF150" i="3"/>
  <c r="AF306" i="3"/>
  <c r="AF284" i="3"/>
  <c r="AF273" i="3"/>
  <c r="AF168" i="3"/>
  <c r="AF203" i="3"/>
  <c r="AF33" i="3"/>
  <c r="AF77" i="3" s="1"/>
  <c r="AF39" i="3"/>
  <c r="AF83" i="3" s="1"/>
  <c r="AF36" i="3"/>
  <c r="AF80" i="3" s="1"/>
  <c r="AF47" i="3"/>
  <c r="AF91" i="3" s="1"/>
  <c r="AF56" i="3"/>
  <c r="AF100" i="3" s="1"/>
  <c r="AF63" i="3"/>
  <c r="AF107" i="3" s="1"/>
  <c r="AF65" i="3"/>
  <c r="AF109" i="3" s="1"/>
  <c r="AF70" i="3"/>
  <c r="AF114" i="3" s="1"/>
  <c r="AF25" i="3"/>
  <c r="AF241" i="3"/>
  <c r="AF175" i="3"/>
  <c r="AF281" i="3"/>
  <c r="AF154" i="3"/>
  <c r="AF256" i="3"/>
  <c r="AF133" i="3"/>
  <c r="AF219" i="3"/>
  <c r="AF300" i="3"/>
  <c r="AF201" i="3"/>
  <c r="AF237" i="3"/>
  <c r="AF163" i="3"/>
  <c r="AF320" i="3"/>
  <c r="AF134" i="3"/>
  <c r="AF302" i="3"/>
  <c r="AF172" i="3"/>
  <c r="AF179" i="3"/>
  <c r="AF186" i="3"/>
  <c r="AF276" i="3"/>
  <c r="AF317" i="3"/>
  <c r="AF266" i="3"/>
  <c r="AF4" i="3"/>
  <c r="AF170" i="3"/>
  <c r="AF213" i="3"/>
  <c r="AF120" i="3"/>
  <c r="AF137" i="3"/>
  <c r="AF207" i="3"/>
  <c r="AF151" i="3"/>
  <c r="AF169" i="3"/>
  <c r="AF136" i="3"/>
  <c r="AF194" i="3"/>
  <c r="AF166" i="3"/>
  <c r="AF280" i="3"/>
  <c r="AF132" i="3"/>
  <c r="AF332" i="3"/>
  <c r="AF212" i="3"/>
  <c r="AF327" i="3"/>
  <c r="AF3" i="5"/>
  <c r="AF33" i="5" s="1"/>
  <c r="AF192" i="3"/>
  <c r="AF427" i="3"/>
  <c r="AF262" i="3"/>
  <c r="AF224" i="3"/>
  <c r="AF38" i="3"/>
  <c r="AF82" i="3" s="1"/>
  <c r="AF45" i="3"/>
  <c r="AF89" i="3" s="1"/>
  <c r="AF40" i="3"/>
  <c r="AF84" i="3" s="1"/>
  <c r="AF60" i="3"/>
  <c r="AF104" i="3" s="1"/>
  <c r="AF66" i="3"/>
  <c r="AF110" i="3" s="1"/>
  <c r="AF124" i="3"/>
  <c r="AF328" i="3"/>
  <c r="AF309" i="3"/>
  <c r="AF253" i="3"/>
  <c r="AF177" i="3"/>
  <c r="AF430" i="3"/>
  <c r="AF3" i="8"/>
  <c r="AF47" i="8" s="1"/>
  <c r="AF221" i="3"/>
  <c r="AF265" i="3"/>
  <c r="AF188" i="3"/>
  <c r="AF220" i="3"/>
  <c r="AF295" i="3"/>
  <c r="AF222" i="3"/>
  <c r="AF7" i="3"/>
  <c r="AF59" i="8" s="1"/>
  <c r="AF230" i="3"/>
  <c r="AF286" i="3"/>
  <c r="AF159" i="3"/>
  <c r="AF242" i="3"/>
  <c r="AF297" i="3"/>
  <c r="AF191" i="3"/>
  <c r="AF331" i="3"/>
  <c r="AF202" i="3"/>
  <c r="AF329" i="3"/>
  <c r="AF211" i="3"/>
  <c r="AF195" i="3"/>
  <c r="AF140" i="3"/>
  <c r="AF3" i="4"/>
  <c r="AF121" i="3"/>
  <c r="AF153" i="3"/>
  <c r="AF275" i="3"/>
  <c r="AF238" i="3"/>
  <c r="AF218" i="3"/>
  <c r="AF296" i="3"/>
  <c r="AF126" i="3"/>
  <c r="AF225" i="3"/>
  <c r="AF216" i="3"/>
  <c r="AF27" i="3"/>
  <c r="AF31" i="3"/>
  <c r="AF75" i="3" s="1"/>
  <c r="AF43" i="3"/>
  <c r="AF87" i="3" s="1"/>
  <c r="AE80" i="5"/>
  <c r="AE42" i="9"/>
  <c r="AE68" i="8"/>
  <c r="AE49" i="4"/>
  <c r="AE40" i="4"/>
  <c r="AE42" i="4"/>
  <c r="AE33" i="4"/>
  <c r="AE31" i="4"/>
  <c r="AE32" i="4"/>
  <c r="AE24" i="4"/>
  <c r="AE17" i="4"/>
  <c r="AE16" i="4"/>
  <c r="AE34" i="4"/>
  <c r="AE47" i="4"/>
  <c r="AE38" i="4"/>
  <c r="AE36" i="4"/>
  <c r="AE28" i="4"/>
  <c r="AE27" i="4"/>
  <c r="AE21" i="4"/>
  <c r="AE13" i="4"/>
  <c r="AC12" i="5"/>
  <c r="AE12" i="4"/>
  <c r="AF199" i="3"/>
  <c r="AF183" i="3"/>
  <c r="AF428" i="3"/>
  <c r="AF283" i="3"/>
  <c r="AF119" i="3"/>
  <c r="AF243" i="3"/>
  <c r="AF129" i="3"/>
  <c r="AF10" i="3"/>
  <c r="AF104" i="5" s="1"/>
  <c r="AF197" i="3"/>
  <c r="AF251" i="3"/>
  <c r="AF131" i="3"/>
  <c r="AF314" i="3"/>
  <c r="AF147" i="3"/>
  <c r="AF298" i="3"/>
  <c r="AF149" i="3"/>
  <c r="AF240" i="3"/>
  <c r="AF277" i="3"/>
  <c r="AF435" i="3"/>
  <c r="AF247" i="3"/>
  <c r="AF229" i="3"/>
  <c r="AF269" i="3"/>
  <c r="AF432" i="3"/>
  <c r="AF182" i="3"/>
  <c r="AF214" i="3"/>
  <c r="AF267" i="3"/>
  <c r="AF315" i="3"/>
  <c r="AF164" i="3"/>
  <c r="AF244" i="3"/>
  <c r="AF308" i="3"/>
  <c r="AF322" i="3"/>
  <c r="AF122" i="3"/>
  <c r="AF19" i="3"/>
  <c r="AF123" i="3"/>
  <c r="AF257" i="3"/>
  <c r="AF310" i="3"/>
  <c r="AF239" i="3"/>
  <c r="AF305" i="3"/>
  <c r="AF178" i="3"/>
  <c r="AF268" i="3"/>
  <c r="AF185" i="3"/>
  <c r="AF200" i="3"/>
  <c r="AF326" i="3"/>
  <c r="AF307" i="3"/>
  <c r="AF321" i="3"/>
  <c r="AF127" i="3"/>
  <c r="AF176" i="3"/>
  <c r="AF232" i="3"/>
  <c r="AF303" i="3"/>
  <c r="AF434" i="3"/>
  <c r="AF142" i="3"/>
  <c r="AF148" i="3"/>
  <c r="AF217" i="3"/>
  <c r="AF234" i="3"/>
  <c r="AF299" i="3"/>
  <c r="AF319" i="3"/>
  <c r="AF325" i="3"/>
  <c r="AG3" i="3"/>
  <c r="AG34" i="3" s="1"/>
  <c r="AG78" i="3" s="1"/>
  <c r="AF28" i="3"/>
  <c r="AF22" i="3"/>
  <c r="AF62" i="3"/>
  <c r="AF106" i="3" s="1"/>
  <c r="AF58" i="3"/>
  <c r="AF102" i="3" s="1"/>
  <c r="AF71" i="3"/>
  <c r="AF115" i="3" s="1"/>
  <c r="AF68" i="3"/>
  <c r="AF112" i="3" s="1"/>
  <c r="AF55" i="3"/>
  <c r="AF99" i="3" s="1"/>
  <c r="AF52" i="3"/>
  <c r="AF96" i="3" s="1"/>
  <c r="AF49" i="3"/>
  <c r="AF93" i="3" s="1"/>
  <c r="AF44" i="3"/>
  <c r="AF88" i="3" s="1"/>
  <c r="AF41" i="3"/>
  <c r="AF85" i="3" s="1"/>
  <c r="AD56" i="9"/>
  <c r="AE59" i="8"/>
  <c r="AE4" i="8"/>
  <c r="AE40" i="8"/>
  <c r="AE56" i="8"/>
  <c r="AE54" i="8"/>
  <c r="AE65" i="8"/>
  <c r="AE63" i="8"/>
  <c r="AE64" i="8"/>
  <c r="AE11" i="4"/>
  <c r="AE48" i="8"/>
  <c r="AE47" i="8"/>
  <c r="AC138" i="4"/>
  <c r="AC183" i="4" s="1"/>
  <c r="AC93" i="4" s="1"/>
  <c r="AC206" i="4"/>
  <c r="AC251" i="4" s="1"/>
  <c r="AC108" i="4"/>
  <c r="AC153" i="4" s="1"/>
  <c r="AC63" i="4" s="1"/>
  <c r="AC101" i="4"/>
  <c r="AC146" i="4" s="1"/>
  <c r="AC56" i="4" s="1"/>
  <c r="AC121" i="4"/>
  <c r="AC166" i="4" s="1"/>
  <c r="AC76" i="4" s="1"/>
  <c r="AC127" i="4"/>
  <c r="AC172" i="4" s="1"/>
  <c r="AC82" i="4" s="1"/>
  <c r="AC139" i="4"/>
  <c r="AC184" i="4" s="1"/>
  <c r="AC94" i="4" s="1"/>
  <c r="AC208" i="4"/>
  <c r="AC253" i="4" s="1"/>
  <c r="AC205" i="4"/>
  <c r="AC250" i="4" s="1"/>
  <c r="AC107" i="4"/>
  <c r="AC152" i="4" s="1"/>
  <c r="AC62" i="4" s="1"/>
  <c r="AC199" i="4"/>
  <c r="AC244" i="4" s="1"/>
  <c r="AC116" i="4"/>
  <c r="AC161" i="4" s="1"/>
  <c r="AC71" i="4" s="1"/>
  <c r="AC214" i="4"/>
  <c r="AC259" i="4" s="1"/>
  <c r="AC135" i="4"/>
  <c r="AC180" i="4" s="1"/>
  <c r="AC90" i="4" s="1"/>
  <c r="AC195" i="4"/>
  <c r="AC240" i="4" s="1"/>
  <c r="AC209" i="4"/>
  <c r="AC254" i="4" s="1"/>
  <c r="AC113" i="4"/>
  <c r="AC158" i="4" s="1"/>
  <c r="AC68" i="4" s="1"/>
  <c r="AB146" i="4"/>
  <c r="AB56" i="4" s="1"/>
  <c r="AB184" i="4"/>
  <c r="AB94" i="4" s="1"/>
  <c r="AC215" i="4"/>
  <c r="AC260" i="4" s="1"/>
  <c r="AC204" i="4"/>
  <c r="AC249" i="4" s="1"/>
  <c r="AC9" i="5"/>
  <c r="AC219" i="4"/>
  <c r="AC264" i="4" s="1"/>
  <c r="AC203" i="4"/>
  <c r="AC248" i="4" s="1"/>
  <c r="AC207" i="4"/>
  <c r="AC252" i="4" s="1"/>
  <c r="AC133" i="4"/>
  <c r="AC178" i="4" s="1"/>
  <c r="AC88" i="4" s="1"/>
  <c r="AC192" i="4"/>
  <c r="AC237" i="4" s="1"/>
  <c r="AC218" i="4"/>
  <c r="AC263" i="4" s="1"/>
  <c r="AC198" i="4"/>
  <c r="AC243" i="4" s="1"/>
  <c r="AC118" i="4"/>
  <c r="AC163" i="4" s="1"/>
  <c r="AC73" i="4" s="1"/>
  <c r="AC102" i="4"/>
  <c r="AC147" i="4" s="1"/>
  <c r="AC57" i="4" s="1"/>
  <c r="AC197" i="4"/>
  <c r="AC242" i="4" s="1"/>
  <c r="AC224" i="4"/>
  <c r="AC269" i="4" s="1"/>
  <c r="AC106" i="4"/>
  <c r="AC151" i="4" s="1"/>
  <c r="AC61" i="4" s="1"/>
  <c r="AC211" i="4"/>
  <c r="AC256" i="4" s="1"/>
  <c r="AC189" i="4"/>
  <c r="AC234" i="4" s="1"/>
  <c r="AC132" i="4"/>
  <c r="AC177" i="4" s="1"/>
  <c r="AC87" i="4" s="1"/>
  <c r="AC194" i="4"/>
  <c r="AC239" i="4" s="1"/>
  <c r="AC210" i="4"/>
  <c r="AC255" i="4" s="1"/>
  <c r="AC10" i="5"/>
  <c r="AB244" i="4"/>
  <c r="AB269" i="4"/>
  <c r="AB177" i="4"/>
  <c r="AB87" i="4" s="1"/>
  <c r="AB239" i="4"/>
  <c r="AB152" i="4"/>
  <c r="AB62" i="4" s="1"/>
  <c r="AB161" i="4"/>
  <c r="AB71" i="4" s="1"/>
  <c r="AB151" i="4"/>
  <c r="AB61" i="4" s="1"/>
  <c r="AB252" i="4"/>
  <c r="AB183" i="4"/>
  <c r="AB93" i="4" s="1"/>
  <c r="AB180" i="4"/>
  <c r="AB90" i="4" s="1"/>
  <c r="AB248" i="4"/>
  <c r="AB255" i="4"/>
  <c r="AC226" i="4"/>
  <c r="AC123" i="4"/>
  <c r="AC168" i="4" s="1"/>
  <c r="AC78" i="4" s="1"/>
  <c r="AB153" i="4"/>
  <c r="AB63" i="4" s="1"/>
  <c r="AB147" i="4"/>
  <c r="AB57" i="4" s="1"/>
  <c r="AB237" i="4"/>
  <c r="AC200" i="4"/>
  <c r="AC245" i="4" s="1"/>
  <c r="AC201" i="4"/>
  <c r="AC246" i="4" s="1"/>
  <c r="AC119" i="4"/>
  <c r="AC164" i="4" s="1"/>
  <c r="AC74" i="4" s="1"/>
  <c r="AC225" i="4"/>
  <c r="AC270" i="4" s="1"/>
  <c r="AC212" i="4"/>
  <c r="AC257" i="4" s="1"/>
  <c r="AC223" i="4"/>
  <c r="AC268" i="4" s="1"/>
  <c r="AC228" i="4"/>
  <c r="AC273" i="4" s="1"/>
  <c r="AC109" i="4"/>
  <c r="AC128" i="4"/>
  <c r="AC173" i="4" s="1"/>
  <c r="AC83" i="4" s="1"/>
  <c r="AC216" i="4"/>
  <c r="AC261" i="4" s="1"/>
  <c r="AC122" i="4"/>
  <c r="AC130" i="4"/>
  <c r="AC110" i="4"/>
  <c r="AC155" i="4" s="1"/>
  <c r="AC65" i="4" s="1"/>
  <c r="AC105" i="4"/>
  <c r="AC150" i="4" s="1"/>
  <c r="AC60" i="4" s="1"/>
  <c r="AC137" i="4"/>
  <c r="AC104" i="4"/>
  <c r="AC131" i="4"/>
  <c r="AC176" i="4" s="1"/>
  <c r="AC86" i="4" s="1"/>
  <c r="AC114" i="4"/>
  <c r="AC159" i="4" s="1"/>
  <c r="AC69" i="4" s="1"/>
  <c r="AC11" i="5"/>
  <c r="AC126" i="4"/>
  <c r="AC213" i="4"/>
  <c r="AC258" i="4" s="1"/>
  <c r="AB249" i="4"/>
  <c r="AB263" i="4"/>
  <c r="AB166" i="4"/>
  <c r="AB76" i="4" s="1"/>
  <c r="AB256" i="4"/>
  <c r="AB163" i="4"/>
  <c r="AB73" i="4" s="1"/>
  <c r="AB259" i="4"/>
  <c r="AB242" i="4"/>
  <c r="AB243" i="4"/>
  <c r="AC202" i="4"/>
  <c r="AC247" i="4" s="1"/>
  <c r="AC124" i="4"/>
  <c r="AC169" i="4" s="1"/>
  <c r="AC79" i="4" s="1"/>
  <c r="AC117" i="4"/>
  <c r="AC162" i="4" s="1"/>
  <c r="AC72" i="4" s="1"/>
  <c r="AC220" i="4"/>
  <c r="AC265" i="4" s="1"/>
  <c r="AC99" i="4"/>
  <c r="AC144" i="4" s="1"/>
  <c r="AC54" i="4" s="1"/>
  <c r="AC191" i="4"/>
  <c r="AC236" i="4" s="1"/>
  <c r="AC193" i="4"/>
  <c r="AC238" i="4" s="1"/>
  <c r="AC229" i="4"/>
  <c r="AC222" i="4"/>
  <c r="AC267" i="4" s="1"/>
  <c r="AC221" i="4"/>
  <c r="AC266" i="4" s="1"/>
  <c r="AC125" i="4"/>
  <c r="AC136" i="4"/>
  <c r="AC111" i="4"/>
  <c r="AC156" i="4" s="1"/>
  <c r="AC66" i="4" s="1"/>
  <c r="AC217" i="4"/>
  <c r="AC262" i="4" s="1"/>
  <c r="AC134" i="4"/>
  <c r="AC115" i="4"/>
  <c r="AC227" i="4"/>
  <c r="AC272" i="4" s="1"/>
  <c r="AC120" i="4"/>
  <c r="AC165" i="4" s="1"/>
  <c r="AC75" i="4" s="1"/>
  <c r="AC129" i="4"/>
  <c r="AC112" i="4"/>
  <c r="AC103" i="4"/>
  <c r="AC148" i="4" s="1"/>
  <c r="AC58" i="4" s="1"/>
  <c r="AC196" i="4"/>
  <c r="AC241" i="4" s="1"/>
  <c r="P614" i="14"/>
  <c r="P613" i="14" s="1"/>
  <c r="AC8" i="5"/>
  <c r="AB17" i="8"/>
  <c r="AB11" i="9"/>
  <c r="AB15" i="8"/>
  <c r="AB9" i="9"/>
  <c r="AA277" i="4"/>
  <c r="AA16" i="8"/>
  <c r="AA10" i="9"/>
  <c r="Q605" i="14"/>
  <c r="Q604" i="14"/>
  <c r="AC13" i="5"/>
  <c r="AC22" i="9" s="1"/>
  <c r="AC2" i="21"/>
  <c r="AF2" i="20"/>
  <c r="AB2" i="22"/>
  <c r="AI160" i="20"/>
  <c r="AI159" i="20"/>
  <c r="AI4" i="20"/>
  <c r="AI117" i="20"/>
  <c r="AI116" i="20"/>
  <c r="AF4" i="21"/>
  <c r="AF31" i="21"/>
  <c r="AF49" i="21"/>
  <c r="AF22" i="21"/>
  <c r="AF54" i="21"/>
  <c r="AI146" i="20"/>
  <c r="AF64" i="21"/>
  <c r="AF27" i="21"/>
  <c r="AE4" i="22"/>
  <c r="AJ3" i="20"/>
  <c r="AG3" i="21"/>
  <c r="AF3" i="22"/>
  <c r="AF8" i="22" s="1"/>
  <c r="AH67" i="21" s="1"/>
  <c r="AB23" i="8"/>
  <c r="AB20" i="9"/>
  <c r="AD16" i="3"/>
  <c r="N14" i="27" s="1"/>
  <c r="N15" i="27" s="1"/>
  <c r="AD2" i="9"/>
  <c r="AD2" i="8"/>
  <c r="AD2" i="5"/>
  <c r="AD2" i="4"/>
  <c r="N1" i="27"/>
  <c r="AE2" i="3"/>
  <c r="AB24" i="8"/>
  <c r="AB21" i="9"/>
  <c r="AB280" i="4"/>
  <c r="AB20" i="8"/>
  <c r="AB17" i="9"/>
  <c r="AC25" i="5"/>
  <c r="AB18" i="9"/>
  <c r="AB21" i="8"/>
  <c r="AB19" i="9"/>
  <c r="AB22" i="8"/>
  <c r="AC279" i="4"/>
  <c r="AC281" i="4"/>
  <c r="AE32" i="9"/>
  <c r="AE33" i="8"/>
  <c r="AG402" i="3"/>
  <c r="AG388" i="3"/>
  <c r="AG65" i="5" s="1"/>
  <c r="AG394" i="3"/>
  <c r="AG71" i="5" s="1"/>
  <c r="AG395" i="3"/>
  <c r="AG72" i="5" s="1"/>
  <c r="AG396" i="3"/>
  <c r="AG73" i="5" s="1"/>
  <c r="AG393" i="3"/>
  <c r="AG70" i="5" s="1"/>
  <c r="AG400" i="3"/>
  <c r="AG77" i="5" s="1"/>
  <c r="AG342" i="3"/>
  <c r="AG43" i="5" s="1"/>
  <c r="AG399" i="3"/>
  <c r="AG76" i="5" s="1"/>
  <c r="AG350" i="3"/>
  <c r="AG51" i="5" s="1"/>
  <c r="AG354" i="3"/>
  <c r="AG55" i="5" s="1"/>
  <c r="AG347" i="3"/>
  <c r="AG48" i="5" s="1"/>
  <c r="AG351" i="3"/>
  <c r="AG52" i="5" s="1"/>
  <c r="AG355" i="3"/>
  <c r="AG56" i="5" s="1"/>
  <c r="AG352" i="3"/>
  <c r="AG53" i="5" s="1"/>
  <c r="AG398" i="3"/>
  <c r="AG75" i="5" s="1"/>
  <c r="AG349" i="3"/>
  <c r="AG50" i="5" s="1"/>
  <c r="AG357" i="3"/>
  <c r="AG348" i="3"/>
  <c r="AG49" i="5" s="1"/>
  <c r="AG358" i="3"/>
  <c r="AG356" i="3"/>
  <c r="AG57" i="5" s="1"/>
  <c r="AG401" i="3"/>
  <c r="AE34" i="8"/>
  <c r="AE33" i="9"/>
  <c r="AG346" i="3" l="1"/>
  <c r="AG47" i="5" s="1"/>
  <c r="AG344" i="3"/>
  <c r="AG45" i="5" s="1"/>
  <c r="AG392" i="3"/>
  <c r="AG69" i="5" s="1"/>
  <c r="AG390" i="3"/>
  <c r="AG67" i="5" s="1"/>
  <c r="AG384" i="3"/>
  <c r="AG345" i="3"/>
  <c r="AG46" i="5" s="1"/>
  <c r="AG343" i="3"/>
  <c r="AG44" i="5" s="1"/>
  <c r="AG387" i="3"/>
  <c r="AG64" i="5" s="1"/>
  <c r="AG391" i="3"/>
  <c r="AG68" i="5" s="1"/>
  <c r="AG341" i="3"/>
  <c r="AG42" i="5" s="1"/>
  <c r="AG389" i="3"/>
  <c r="AG66" i="5" s="1"/>
  <c r="AG386" i="3"/>
  <c r="AG63" i="5" s="1"/>
  <c r="AG385" i="3"/>
  <c r="AG62" i="5" s="1"/>
  <c r="AG340" i="3"/>
  <c r="AF14" i="4"/>
  <c r="AG59" i="21"/>
  <c r="AG42" i="21"/>
  <c r="AG36" i="21"/>
  <c r="AF68" i="8"/>
  <c r="AG334" i="3"/>
  <c r="AF45" i="8"/>
  <c r="AF4" i="5"/>
  <c r="AF38" i="4"/>
  <c r="AG327" i="3"/>
  <c r="AF48" i="8"/>
  <c r="AF40" i="4"/>
  <c r="AF26" i="4"/>
  <c r="AF19" i="4"/>
  <c r="AF56" i="8"/>
  <c r="AF48" i="4"/>
  <c r="AF46" i="4"/>
  <c r="AF22" i="4"/>
  <c r="AE33" i="5"/>
  <c r="AF29" i="4"/>
  <c r="AG295" i="3"/>
  <c r="AG284" i="3"/>
  <c r="AG7" i="3"/>
  <c r="AG59" i="8" s="1"/>
  <c r="AG70" i="3"/>
  <c r="AG114" i="3" s="1"/>
  <c r="AE56" i="9"/>
  <c r="AG236" i="3"/>
  <c r="AG196" i="3"/>
  <c r="AF42" i="9"/>
  <c r="AG326" i="3"/>
  <c r="AG136" i="3"/>
  <c r="AG428" i="3"/>
  <c r="AG187" i="3"/>
  <c r="AG197" i="3"/>
  <c r="AG320" i="3"/>
  <c r="AG256" i="3"/>
  <c r="AG217" i="3"/>
  <c r="AG199" i="3"/>
  <c r="AG238" i="3"/>
  <c r="AG26" i="3"/>
  <c r="AG37" i="3"/>
  <c r="AG81" i="3" s="1"/>
  <c r="AG213" i="3"/>
  <c r="AG430" i="3"/>
  <c r="AG128" i="3"/>
  <c r="AG169" i="3"/>
  <c r="AG45" i="3"/>
  <c r="AG89" i="3" s="1"/>
  <c r="AG303" i="3"/>
  <c r="AG435" i="3"/>
  <c r="AG330" i="3"/>
  <c r="AG210" i="3"/>
  <c r="AG275" i="3"/>
  <c r="AG198" i="3"/>
  <c r="AG285" i="3"/>
  <c r="AG53" i="3"/>
  <c r="AG97" i="3" s="1"/>
  <c r="AF15" i="4"/>
  <c r="AF47" i="9"/>
  <c r="AF80" i="5"/>
  <c r="AF63" i="8"/>
  <c r="AF285" i="4"/>
  <c r="AF47" i="4"/>
  <c r="AF36" i="4"/>
  <c r="AF25" i="4"/>
  <c r="AF31" i="4"/>
  <c r="AF18" i="4"/>
  <c r="AF16" i="4"/>
  <c r="AF13" i="4"/>
  <c r="AF48" i="9"/>
  <c r="AF109" i="5"/>
  <c r="AF16" i="5"/>
  <c r="AF29" i="5" s="1"/>
  <c r="AF58" i="8"/>
  <c r="AG332" i="3"/>
  <c r="AG296" i="3"/>
  <c r="AG181" i="3"/>
  <c r="AG225" i="3"/>
  <c r="AG335" i="3"/>
  <c r="AG145" i="3"/>
  <c r="AG239" i="3"/>
  <c r="AG299" i="3"/>
  <c r="AG322" i="3"/>
  <c r="AG312" i="3"/>
  <c r="AG251" i="3"/>
  <c r="AG237" i="3"/>
  <c r="AG316" i="3"/>
  <c r="AG305" i="3"/>
  <c r="AF54" i="8"/>
  <c r="AF40" i="8"/>
  <c r="AF4" i="8"/>
  <c r="AF4" i="4"/>
  <c r="AG69" i="3"/>
  <c r="AG113" i="3" s="1"/>
  <c r="AG54" i="3"/>
  <c r="AG98" i="3" s="1"/>
  <c r="AG40" i="3"/>
  <c r="AG84" i="3" s="1"/>
  <c r="AF44" i="4"/>
  <c r="AF43" i="4"/>
  <c r="AF41" i="4"/>
  <c r="AF30" i="4"/>
  <c r="AF32" i="4"/>
  <c r="AF20" i="4"/>
  <c r="AF28" i="4"/>
  <c r="AF23" i="4"/>
  <c r="AF17" i="4"/>
  <c r="AF12" i="4"/>
  <c r="AF65" i="8"/>
  <c r="AF49" i="4"/>
  <c r="AF42" i="4"/>
  <c r="AF34" i="4"/>
  <c r="AF92" i="5"/>
  <c r="AG13" i="3"/>
  <c r="AG67" i="8" s="1"/>
  <c r="AG146" i="3"/>
  <c r="AG140" i="3"/>
  <c r="AG218" i="3"/>
  <c r="AG265" i="3"/>
  <c r="AG324" i="3"/>
  <c r="AG174" i="3"/>
  <c r="AG231" i="3"/>
  <c r="AG261" i="3"/>
  <c r="AG4" i="3"/>
  <c r="AG195" i="3"/>
  <c r="AG331" i="3"/>
  <c r="AG288" i="3"/>
  <c r="AG431" i="3"/>
  <c r="AF64" i="8"/>
  <c r="AF55" i="8"/>
  <c r="AG50" i="3"/>
  <c r="AG94" i="3" s="1"/>
  <c r="AG59" i="3"/>
  <c r="AG103" i="3" s="1"/>
  <c r="AG32" i="3"/>
  <c r="AG76" i="3" s="1"/>
  <c r="AF39" i="4"/>
  <c r="AF37" i="4"/>
  <c r="AF45" i="4"/>
  <c r="AF35" i="4"/>
  <c r="AF33" i="4"/>
  <c r="AF27" i="4"/>
  <c r="AF24" i="4"/>
  <c r="AF21" i="4"/>
  <c r="AF11" i="4"/>
  <c r="AG266" i="3"/>
  <c r="AG228" i="3"/>
  <c r="AG171" i="3"/>
  <c r="AG319" i="3"/>
  <c r="AG329" i="3"/>
  <c r="AG156" i="3"/>
  <c r="AG151" i="3"/>
  <c r="AG142" i="3"/>
  <c r="AG240" i="3"/>
  <c r="AG131" i="3"/>
  <c r="AG277" i="3"/>
  <c r="AG264" i="3"/>
  <c r="AG310" i="3"/>
  <c r="AG194" i="3"/>
  <c r="AG333" i="3"/>
  <c r="AG234" i="3"/>
  <c r="AG283" i="3"/>
  <c r="AG207" i="3"/>
  <c r="AG427" i="3"/>
  <c r="AG258" i="3"/>
  <c r="AG158" i="3"/>
  <c r="AG144" i="3"/>
  <c r="AG150" i="3"/>
  <c r="AG183" i="3"/>
  <c r="AG221" i="3"/>
  <c r="AG280" i="3"/>
  <c r="AG311" i="3"/>
  <c r="AG137" i="3"/>
  <c r="AG166" i="3"/>
  <c r="AG164" i="3"/>
  <c r="AG216" i="3"/>
  <c r="AG300" i="3"/>
  <c r="AG429" i="3"/>
  <c r="AG328" i="3"/>
  <c r="AG121" i="3"/>
  <c r="AG154" i="3"/>
  <c r="AG173" i="3"/>
  <c r="AG193" i="3"/>
  <c r="AG214" i="3"/>
  <c r="AG279" i="3"/>
  <c r="AG167" i="3"/>
  <c r="AG203" i="3"/>
  <c r="AG271" i="3"/>
  <c r="AG269" i="3"/>
  <c r="AG318" i="3"/>
  <c r="AG175" i="3"/>
  <c r="AG125" i="3"/>
  <c r="AG208" i="3"/>
  <c r="AG289" i="3"/>
  <c r="AG434" i="3"/>
  <c r="AG223" i="3"/>
  <c r="AG122" i="3"/>
  <c r="AG126" i="3"/>
  <c r="AG130" i="3"/>
  <c r="AG224" i="3"/>
  <c r="AG308" i="3"/>
  <c r="AH3" i="3"/>
  <c r="AH37" i="3" s="1"/>
  <c r="AH81" i="3" s="1"/>
  <c r="AG27" i="3"/>
  <c r="AG22" i="3"/>
  <c r="AG71" i="3"/>
  <c r="AG115" i="3" s="1"/>
  <c r="AG61" i="3"/>
  <c r="AG105" i="3" s="1"/>
  <c r="AG31" i="3"/>
  <c r="AG75" i="3" s="1"/>
  <c r="AG49" i="3"/>
  <c r="AG93" i="3" s="1"/>
  <c r="AG66" i="3"/>
  <c r="AG110" i="3" s="1"/>
  <c r="AG41" i="3"/>
  <c r="AG85" i="3" s="1"/>
  <c r="AG55" i="3"/>
  <c r="AG99" i="3" s="1"/>
  <c r="AG39" i="3"/>
  <c r="AG83" i="3" s="1"/>
  <c r="AG44" i="3"/>
  <c r="AG88" i="3" s="1"/>
  <c r="AG36" i="3"/>
  <c r="AG80" i="3" s="1"/>
  <c r="AG33" i="3"/>
  <c r="AG77" i="3" s="1"/>
  <c r="AG267" i="3"/>
  <c r="AG282" i="3"/>
  <c r="AG433" i="3"/>
  <c r="AG141" i="3"/>
  <c r="AG245" i="3"/>
  <c r="AG3" i="9"/>
  <c r="AG42" i="9" s="1"/>
  <c r="AG168" i="3"/>
  <c r="AG215" i="3"/>
  <c r="AG222" i="3"/>
  <c r="AG138" i="3"/>
  <c r="AG259" i="3"/>
  <c r="AG178" i="3"/>
  <c r="AG323" i="3"/>
  <c r="AG176" i="3"/>
  <c r="AG306" i="3"/>
  <c r="AG304" i="3"/>
  <c r="AG129" i="3"/>
  <c r="AG155" i="3"/>
  <c r="AG177" i="3"/>
  <c r="AG170" i="3"/>
  <c r="AG149" i="3"/>
  <c r="AG220" i="3"/>
  <c r="AG262" i="3"/>
  <c r="AG260" i="3"/>
  <c r="AG281" i="3"/>
  <c r="O2" i="27"/>
  <c r="O3" i="27" s="1"/>
  <c r="AG123" i="3"/>
  <c r="AG202" i="3"/>
  <c r="AG272" i="3"/>
  <c r="AG270" i="3"/>
  <c r="AG317" i="3"/>
  <c r="AG127" i="3"/>
  <c r="AG189" i="3"/>
  <c r="AG139" i="3"/>
  <c r="AG184" i="3"/>
  <c r="AG147" i="3"/>
  <c r="AG180" i="3"/>
  <c r="AG232" i="3"/>
  <c r="AG315" i="3"/>
  <c r="AG227" i="3"/>
  <c r="AG241" i="3"/>
  <c r="AG307" i="3"/>
  <c r="AG19" i="3"/>
  <c r="AG134" i="3"/>
  <c r="AG185" i="3"/>
  <c r="AG252" i="3"/>
  <c r="AG188" i="3"/>
  <c r="AG309" i="3"/>
  <c r="AG119" i="3"/>
  <c r="AG152" i="3"/>
  <c r="AG159" i="3"/>
  <c r="AG243" i="3"/>
  <c r="AG212" i="3"/>
  <c r="AG172" i="3"/>
  <c r="AG325" i="3"/>
  <c r="AG191" i="3"/>
  <c r="AG28" i="3"/>
  <c r="AG68" i="3"/>
  <c r="AG112" i="3" s="1"/>
  <c r="AG46" i="3"/>
  <c r="AG90" i="3" s="1"/>
  <c r="AG65" i="3"/>
  <c r="AG109" i="3" s="1"/>
  <c r="AG64" i="3"/>
  <c r="AG108" i="3" s="1"/>
  <c r="AG62" i="3"/>
  <c r="AG106" i="3" s="1"/>
  <c r="AG67" i="3"/>
  <c r="AG111" i="3" s="1"/>
  <c r="AG51" i="3"/>
  <c r="AG95" i="3" s="1"/>
  <c r="AG47" i="3"/>
  <c r="AG91" i="3" s="1"/>
  <c r="AG42" i="3"/>
  <c r="AG86" i="3" s="1"/>
  <c r="AG35" i="3"/>
  <c r="AG79" i="3" s="1"/>
  <c r="AG165" i="3"/>
  <c r="AG247" i="3"/>
  <c r="AG244" i="3"/>
  <c r="AG3" i="8"/>
  <c r="AG54" i="8" s="1"/>
  <c r="AG219" i="3"/>
  <c r="AG314" i="3"/>
  <c r="AG200" i="3"/>
  <c r="AG10" i="3"/>
  <c r="AG104" i="5" s="1"/>
  <c r="AG233" i="3"/>
  <c r="AG120" i="3"/>
  <c r="AG274" i="3"/>
  <c r="AG157" i="3"/>
  <c r="AG287" i="3"/>
  <c r="AG235" i="3"/>
  <c r="AG432" i="3"/>
  <c r="AG148" i="3"/>
  <c r="AG192" i="3"/>
  <c r="AG263" i="3"/>
  <c r="AG226" i="3"/>
  <c r="AG276" i="3"/>
  <c r="AG257" i="3"/>
  <c r="AG321" i="3"/>
  <c r="AG253" i="3"/>
  <c r="AG301" i="3"/>
  <c r="AG132" i="3"/>
  <c r="AG124" i="3"/>
  <c r="AG186" i="3"/>
  <c r="AG273" i="3"/>
  <c r="AG3" i="4"/>
  <c r="AG21" i="4" s="1"/>
  <c r="AG3" i="5"/>
  <c r="AG80" i="5" s="1"/>
  <c r="AG179" i="3"/>
  <c r="AG190" i="3"/>
  <c r="AG153" i="3"/>
  <c r="AG209" i="3"/>
  <c r="AG290" i="3"/>
  <c r="AG255" i="3"/>
  <c r="AG286" i="3"/>
  <c r="AG302" i="3"/>
  <c r="AG143" i="3"/>
  <c r="AG242" i="3"/>
  <c r="AG291" i="3"/>
  <c r="AG135" i="3"/>
  <c r="AG133" i="3"/>
  <c r="AG254" i="3"/>
  <c r="AG230" i="3"/>
  <c r="AG298" i="3"/>
  <c r="AG297" i="3"/>
  <c r="AG163" i="3"/>
  <c r="AG182" i="3"/>
  <c r="AG229" i="3"/>
  <c r="AG268" i="3"/>
  <c r="AG246" i="3"/>
  <c r="AG313" i="3"/>
  <c r="AG278" i="3"/>
  <c r="AG211" i="3"/>
  <c r="AG201" i="3"/>
  <c r="AG25" i="3"/>
  <c r="AG48" i="3"/>
  <c r="AG92" i="3" s="1"/>
  <c r="AG60" i="3"/>
  <c r="AG104" i="3" s="1"/>
  <c r="AG57" i="3"/>
  <c r="AG101" i="3" s="1"/>
  <c r="AG56" i="3"/>
  <c r="AG100" i="3" s="1"/>
  <c r="AG58" i="3"/>
  <c r="AG102" i="3" s="1"/>
  <c r="AG63" i="3"/>
  <c r="AG107" i="3" s="1"/>
  <c r="AG52" i="3"/>
  <c r="AG96" i="3" s="1"/>
  <c r="AG43" i="3"/>
  <c r="AG87" i="3" s="1"/>
  <c r="AG38" i="3"/>
  <c r="AG82" i="3" s="1"/>
  <c r="AD10" i="5"/>
  <c r="AD214" i="4"/>
  <c r="AD259" i="4" s="1"/>
  <c r="AD126" i="4"/>
  <c r="AD171" i="4" s="1"/>
  <c r="AD81" i="4" s="1"/>
  <c r="AD104" i="4"/>
  <c r="AD149" i="4" s="1"/>
  <c r="AD59" i="4" s="1"/>
  <c r="AD130" i="4"/>
  <c r="AD175" i="4" s="1"/>
  <c r="AD85" i="4" s="1"/>
  <c r="AD109" i="4"/>
  <c r="AD154" i="4" s="1"/>
  <c r="AD64" i="4" s="1"/>
  <c r="AD225" i="4"/>
  <c r="AD270" i="4" s="1"/>
  <c r="AD226" i="4"/>
  <c r="AD271" i="4" s="1"/>
  <c r="AD139" i="4"/>
  <c r="AD184" i="4" s="1"/>
  <c r="AD94" i="4" s="1"/>
  <c r="AD121" i="4"/>
  <c r="AD166" i="4" s="1"/>
  <c r="AD76" i="4" s="1"/>
  <c r="AD132" i="4"/>
  <c r="AD177" i="4" s="1"/>
  <c r="AD87" i="4" s="1"/>
  <c r="AD133" i="4"/>
  <c r="AD178" i="4" s="1"/>
  <c r="AD88" i="4" s="1"/>
  <c r="AD215" i="4"/>
  <c r="AD260" i="4" s="1"/>
  <c r="AD118" i="4"/>
  <c r="AD163" i="4" s="1"/>
  <c r="AD73" i="4" s="1"/>
  <c r="AD12" i="5"/>
  <c r="AD112" i="4"/>
  <c r="AD157" i="4" s="1"/>
  <c r="AD67" i="4" s="1"/>
  <c r="AD115" i="4"/>
  <c r="AD160" i="4" s="1"/>
  <c r="AD70" i="4" s="1"/>
  <c r="AD136" i="4"/>
  <c r="AD181" i="4" s="1"/>
  <c r="AD91" i="4" s="1"/>
  <c r="AD229" i="4"/>
  <c r="AD274" i="4" s="1"/>
  <c r="AD220" i="4"/>
  <c r="AD265" i="4" s="1"/>
  <c r="AD209" i="4"/>
  <c r="AD254" i="4" s="1"/>
  <c r="AD106" i="4"/>
  <c r="AD151" i="4" s="1"/>
  <c r="AD61" i="4" s="1"/>
  <c r="AD11" i="5"/>
  <c r="AC274" i="4"/>
  <c r="AD218" i="4"/>
  <c r="AD263" i="4" s="1"/>
  <c r="AD217" i="4"/>
  <c r="AD262" i="4" s="1"/>
  <c r="AD129" i="4"/>
  <c r="AD174" i="4" s="1"/>
  <c r="AD84" i="4" s="1"/>
  <c r="AD125" i="4"/>
  <c r="AD170" i="4" s="1"/>
  <c r="AD80" i="4" s="1"/>
  <c r="AD117" i="4"/>
  <c r="AD162" i="4" s="1"/>
  <c r="AD72" i="4" s="1"/>
  <c r="AD116" i="4"/>
  <c r="AD127" i="4"/>
  <c r="AD172" i="4" s="1"/>
  <c r="AD82" i="4" s="1"/>
  <c r="AD102" i="4"/>
  <c r="AD147" i="4" s="1"/>
  <c r="AD57" i="4" s="1"/>
  <c r="AD203" i="4"/>
  <c r="AD248" i="4" s="1"/>
  <c r="AD137" i="4"/>
  <c r="AD182" i="4" s="1"/>
  <c r="AD92" i="4" s="1"/>
  <c r="AD122" i="4"/>
  <c r="AD167" i="4" s="1"/>
  <c r="AD77" i="4" s="1"/>
  <c r="AD228" i="4"/>
  <c r="AD113" i="4"/>
  <c r="AD199" i="4"/>
  <c r="AD244" i="4" s="1"/>
  <c r="AD101" i="4"/>
  <c r="AD146" i="4" s="1"/>
  <c r="AD56" i="4" s="1"/>
  <c r="AD211" i="4"/>
  <c r="AD207" i="4"/>
  <c r="AC182" i="4"/>
  <c r="AC92" i="4" s="1"/>
  <c r="AC157" i="4"/>
  <c r="AC67" i="4" s="1"/>
  <c r="AC181" i="4"/>
  <c r="AC91" i="4" s="1"/>
  <c r="AC271" i="4"/>
  <c r="AC160" i="4"/>
  <c r="AC70" i="4" s="1"/>
  <c r="AC175" i="4"/>
  <c r="AC85" i="4" s="1"/>
  <c r="AC149" i="4"/>
  <c r="AC59" i="4" s="1"/>
  <c r="AD196" i="4"/>
  <c r="AD241" i="4" s="1"/>
  <c r="AD120" i="4"/>
  <c r="AD165" i="4" s="1"/>
  <c r="AD75" i="4" s="1"/>
  <c r="AD221" i="4"/>
  <c r="AD191" i="4"/>
  <c r="AD124" i="4"/>
  <c r="AD169" i="4" s="1"/>
  <c r="AD79" i="4" s="1"/>
  <c r="AD107" i="4"/>
  <c r="AD152" i="4" s="1"/>
  <c r="AD62" i="4" s="1"/>
  <c r="AD194" i="4"/>
  <c r="AD198" i="4"/>
  <c r="AD243" i="4" s="1"/>
  <c r="AD9" i="5"/>
  <c r="AD114" i="4"/>
  <c r="AD159" i="4" s="1"/>
  <c r="AD69" i="4" s="1"/>
  <c r="AD105" i="4"/>
  <c r="AD216" i="4"/>
  <c r="AD261" i="4" s="1"/>
  <c r="AD223" i="4"/>
  <c r="AD268" i="4" s="1"/>
  <c r="AD201" i="4"/>
  <c r="AD195" i="4"/>
  <c r="AD205" i="4"/>
  <c r="AD250" i="4" s="1"/>
  <c r="AD206" i="4"/>
  <c r="AD251" i="4" s="1"/>
  <c r="AD224" i="4"/>
  <c r="AD269" i="4" s="1"/>
  <c r="AD219" i="4"/>
  <c r="AD134" i="4"/>
  <c r="AD179" i="4" s="1"/>
  <c r="AD89" i="4" s="1"/>
  <c r="AD193" i="4"/>
  <c r="AD238" i="4" s="1"/>
  <c r="AD119" i="4"/>
  <c r="AC154" i="4"/>
  <c r="AC64" i="4" s="1"/>
  <c r="AC179" i="4"/>
  <c r="AC89" i="4" s="1"/>
  <c r="AC174" i="4"/>
  <c r="AC84" i="4" s="1"/>
  <c r="AC167" i="4"/>
  <c r="AC77" i="4" s="1"/>
  <c r="AC171" i="4"/>
  <c r="AC81" i="4" s="1"/>
  <c r="AC170" i="4"/>
  <c r="AC80" i="4" s="1"/>
  <c r="AD103" i="4"/>
  <c r="AD148" i="4" s="1"/>
  <c r="AD58" i="4" s="1"/>
  <c r="AD227" i="4"/>
  <c r="AD272" i="4" s="1"/>
  <c r="AD111" i="4"/>
  <c r="AD222" i="4"/>
  <c r="AD267" i="4" s="1"/>
  <c r="AD99" i="4"/>
  <c r="AD144" i="4" s="1"/>
  <c r="AD54" i="4" s="1"/>
  <c r="AD202" i="4"/>
  <c r="AD247" i="4" s="1"/>
  <c r="AD208" i="4"/>
  <c r="AD108" i="4"/>
  <c r="AD153" i="4" s="1"/>
  <c r="AD63" i="4" s="1"/>
  <c r="AD189" i="4"/>
  <c r="AD234" i="4" s="1"/>
  <c r="AD192" i="4"/>
  <c r="AD213" i="4"/>
  <c r="AD131" i="4"/>
  <c r="AD176" i="4" s="1"/>
  <c r="AD86" i="4" s="1"/>
  <c r="AD110" i="4"/>
  <c r="AD155" i="4" s="1"/>
  <c r="AD65" i="4" s="1"/>
  <c r="AD128" i="4"/>
  <c r="AD173" i="4" s="1"/>
  <c r="AD83" i="4" s="1"/>
  <c r="AD212" i="4"/>
  <c r="AD200" i="4"/>
  <c r="AD245" i="4" s="1"/>
  <c r="AD123" i="4"/>
  <c r="AD168" i="4" s="1"/>
  <c r="AD78" i="4" s="1"/>
  <c r="AD135" i="4"/>
  <c r="AD138" i="4"/>
  <c r="AD210" i="4"/>
  <c r="AD255" i="4" s="1"/>
  <c r="AD197" i="4"/>
  <c r="AD242" i="4" s="1"/>
  <c r="AD204" i="4"/>
  <c r="AD249" i="4" s="1"/>
  <c r="Q606" i="14"/>
  <c r="Q614" i="14" s="1"/>
  <c r="Q613" i="14" s="1"/>
  <c r="AD8" i="5"/>
  <c r="AC15" i="8"/>
  <c r="AC9" i="9"/>
  <c r="AC11" i="9"/>
  <c r="AC17" i="8"/>
  <c r="AB277" i="4"/>
  <c r="AB16" i="8"/>
  <c r="AB10" i="9"/>
  <c r="AD13" i="5"/>
  <c r="AD22" i="9" s="1"/>
  <c r="AC2" i="22"/>
  <c r="AD2" i="21"/>
  <c r="AG2" i="20"/>
  <c r="AJ159" i="20"/>
  <c r="AJ4" i="20"/>
  <c r="AG22" i="21"/>
  <c r="AG31" i="21"/>
  <c r="AG54" i="21"/>
  <c r="AG4" i="21"/>
  <c r="AG27" i="21"/>
  <c r="AG64" i="21"/>
  <c r="AH3" i="21"/>
  <c r="AH59" i="21" s="1"/>
  <c r="AF4" i="22"/>
  <c r="AG3" i="22"/>
  <c r="AG8" i="22" s="1"/>
  <c r="AI67" i="21" s="1"/>
  <c r="AK3" i="20"/>
  <c r="AJ117" i="20"/>
  <c r="AJ116" i="20"/>
  <c r="AF25" i="21"/>
  <c r="AI138" i="20"/>
  <c r="AC18" i="9"/>
  <c r="AC21" i="8"/>
  <c r="AC19" i="9"/>
  <c r="AC22" i="8"/>
  <c r="AD279" i="4"/>
  <c r="AD281" i="4"/>
  <c r="AC21" i="9"/>
  <c r="AC24" i="8"/>
  <c r="AC280" i="4"/>
  <c r="AE2" i="8"/>
  <c r="AF2" i="3"/>
  <c r="AE2" i="9"/>
  <c r="AE2" i="5"/>
  <c r="AE2" i="4"/>
  <c r="AE16" i="3"/>
  <c r="AC20" i="9"/>
  <c r="AC23" i="8"/>
  <c r="AC20" i="8"/>
  <c r="AC17" i="9"/>
  <c r="AD25" i="5"/>
  <c r="AF32" i="9"/>
  <c r="AF33" i="8"/>
  <c r="AH385" i="3"/>
  <c r="AH62" i="5" s="1"/>
  <c r="AH388" i="3"/>
  <c r="AH65" i="5" s="1"/>
  <c r="AH389" i="3"/>
  <c r="AH66" i="5" s="1"/>
  <c r="AH392" i="3"/>
  <c r="AH69" i="5" s="1"/>
  <c r="AH390" i="3"/>
  <c r="AH67" i="5" s="1"/>
  <c r="AH386" i="3"/>
  <c r="AH63" i="5" s="1"/>
  <c r="AH393" i="3"/>
  <c r="AH70" i="5" s="1"/>
  <c r="AH396" i="3"/>
  <c r="AH73" i="5" s="1"/>
  <c r="AH399" i="3"/>
  <c r="AH76" i="5" s="1"/>
  <c r="AH394" i="3"/>
  <c r="AH71" i="5" s="1"/>
  <c r="AH341" i="3"/>
  <c r="AH42" i="5" s="1"/>
  <c r="AH401" i="3"/>
  <c r="AH345" i="3"/>
  <c r="AH46" i="5" s="1"/>
  <c r="AH342" i="3"/>
  <c r="AH43" i="5" s="1"/>
  <c r="AH400" i="3"/>
  <c r="AH77" i="5" s="1"/>
  <c r="AH343" i="3"/>
  <c r="AH44" i="5" s="1"/>
  <c r="AH349" i="3"/>
  <c r="AH50" i="5" s="1"/>
  <c r="AH340" i="3"/>
  <c r="AH346" i="3"/>
  <c r="AH47" i="5" s="1"/>
  <c r="AH350" i="3"/>
  <c r="AH51" i="5" s="1"/>
  <c r="AH354" i="3"/>
  <c r="AH55" i="5" s="1"/>
  <c r="AH344" i="3"/>
  <c r="AH45" i="5" s="1"/>
  <c r="AH355" i="3"/>
  <c r="AH56" i="5" s="1"/>
  <c r="AH356" i="3"/>
  <c r="AH57" i="5" s="1"/>
  <c r="AH347" i="3"/>
  <c r="AH48" i="5" s="1"/>
  <c r="AH352" i="3"/>
  <c r="AH53" i="5" s="1"/>
  <c r="AH398" i="3"/>
  <c r="AH75" i="5" s="1"/>
  <c r="AH387" i="3"/>
  <c r="AH64" i="5" s="1"/>
  <c r="AH357" i="3"/>
  <c r="AH391" i="3"/>
  <c r="AH68" i="5" s="1"/>
  <c r="AH351" i="3"/>
  <c r="AH52" i="5" s="1"/>
  <c r="AH358" i="3"/>
  <c r="AH348" i="3"/>
  <c r="AH49" i="5" s="1"/>
  <c r="AH395" i="3"/>
  <c r="AH72" i="5" s="1"/>
  <c r="AH384" i="3"/>
  <c r="AH176" i="3"/>
  <c r="AH402" i="3"/>
  <c r="AF33" i="9"/>
  <c r="AF34" i="8"/>
  <c r="AH431" i="3" l="1"/>
  <c r="AH320" i="3"/>
  <c r="AH224" i="3"/>
  <c r="AH27" i="3"/>
  <c r="AG58" i="8"/>
  <c r="AH296" i="3"/>
  <c r="AH189" i="3"/>
  <c r="AH173" i="3"/>
  <c r="AH51" i="3"/>
  <c r="AH95" i="3" s="1"/>
  <c r="AG109" i="5"/>
  <c r="AG29" i="5"/>
  <c r="AH184" i="3"/>
  <c r="AH316" i="3"/>
  <c r="AH68" i="3"/>
  <c r="AH112" i="3" s="1"/>
  <c r="AH43" i="3"/>
  <c r="AH87" i="3" s="1"/>
  <c r="AH304" i="3"/>
  <c r="AH38" i="3"/>
  <c r="AH82" i="3" s="1"/>
  <c r="AH179" i="3"/>
  <c r="AH255" i="3"/>
  <c r="AH318" i="3"/>
  <c r="AH166" i="3"/>
  <c r="AH137" i="3"/>
  <c r="AH167" i="3"/>
  <c r="AH330" i="3"/>
  <c r="AH175" i="3"/>
  <c r="AH192" i="3"/>
  <c r="AH226" i="3"/>
  <c r="AH186" i="3"/>
  <c r="AH283" i="3"/>
  <c r="AH323" i="3"/>
  <c r="AH301" i="3"/>
  <c r="AH303" i="3"/>
  <c r="AH234" i="3"/>
  <c r="AH308" i="3"/>
  <c r="AH164" i="3"/>
  <c r="AH70" i="3"/>
  <c r="AH114" i="3" s="1"/>
  <c r="AH3" i="8"/>
  <c r="AH56" i="8" s="1"/>
  <c r="AH322" i="3"/>
  <c r="AH134" i="3"/>
  <c r="AH237" i="3"/>
  <c r="AH135" i="3"/>
  <c r="AH215" i="3"/>
  <c r="AH151" i="3"/>
  <c r="AH178" i="3"/>
  <c r="AH266" i="3"/>
  <c r="AH202" i="3"/>
  <c r="AH295" i="3"/>
  <c r="AH271" i="3"/>
  <c r="AH207" i="3"/>
  <c r="AH273" i="3"/>
  <c r="AH258" i="3"/>
  <c r="AH244" i="3"/>
  <c r="AH150" i="3"/>
  <c r="AH289" i="3"/>
  <c r="AH214" i="3"/>
  <c r="AH238" i="3"/>
  <c r="AH427" i="3"/>
  <c r="AH170" i="3"/>
  <c r="AH287" i="3"/>
  <c r="AH3" i="9"/>
  <c r="AH48" i="9" s="1"/>
  <c r="AH63" i="3"/>
  <c r="AH107" i="3" s="1"/>
  <c r="AH41" i="3"/>
  <c r="AH85" i="3" s="1"/>
  <c r="AH252" i="3"/>
  <c r="AH433" i="3"/>
  <c r="AH429" i="3"/>
  <c r="AH263" i="3"/>
  <c r="AH60" i="3"/>
  <c r="AH104" i="3" s="1"/>
  <c r="AH66" i="3"/>
  <c r="AH110" i="3" s="1"/>
  <c r="AH39" i="3"/>
  <c r="AH83" i="3" s="1"/>
  <c r="AG40" i="8"/>
  <c r="AG40" i="4"/>
  <c r="AG39" i="4"/>
  <c r="AH194" i="3"/>
  <c r="AH146" i="3"/>
  <c r="AH216" i="3"/>
  <c r="AH212" i="3"/>
  <c r="AH140" i="3"/>
  <c r="AH259" i="3"/>
  <c r="AH280" i="3"/>
  <c r="AH298" i="3"/>
  <c r="AH267" i="3"/>
  <c r="AH183" i="3"/>
  <c r="AH126" i="3"/>
  <c r="AH239" i="3"/>
  <c r="AH168" i="3"/>
  <c r="AH240" i="3"/>
  <c r="AH136" i="3"/>
  <c r="AH268" i="3"/>
  <c r="AH269" i="3"/>
  <c r="AH209" i="3"/>
  <c r="AH28" i="3"/>
  <c r="AH163" i="3"/>
  <c r="AH211" i="3"/>
  <c r="AH155" i="3"/>
  <c r="AH190" i="3"/>
  <c r="AH221" i="3"/>
  <c r="AH315" i="3"/>
  <c r="AH253" i="3"/>
  <c r="AH245" i="3"/>
  <c r="AH300" i="3"/>
  <c r="AH241" i="3"/>
  <c r="AH290" i="3"/>
  <c r="AH306" i="3"/>
  <c r="AH291" i="3"/>
  <c r="AH264" i="3"/>
  <c r="AH260" i="3"/>
  <c r="AH328" i="3"/>
  <c r="AH200" i="3"/>
  <c r="AH286" i="3"/>
  <c r="AH262" i="3"/>
  <c r="AH228" i="3"/>
  <c r="AH142" i="3"/>
  <c r="AH326" i="3"/>
  <c r="AH213" i="3"/>
  <c r="AH158" i="3"/>
  <c r="AH201" i="3"/>
  <c r="AH181" i="3"/>
  <c r="AH265" i="3"/>
  <c r="AH3" i="5"/>
  <c r="AH16" i="5" s="1"/>
  <c r="AH33" i="5" s="1"/>
  <c r="AH22" i="3"/>
  <c r="AH55" i="3"/>
  <c r="AH99" i="3" s="1"/>
  <c r="AH57" i="3"/>
  <c r="AH101" i="3" s="1"/>
  <c r="AH54" i="3"/>
  <c r="AH98" i="3" s="1"/>
  <c r="AH46" i="3"/>
  <c r="AH90" i="3" s="1"/>
  <c r="AH33" i="3"/>
  <c r="AH77" i="3" s="1"/>
  <c r="AF56" i="9"/>
  <c r="AH276" i="3"/>
  <c r="AH154" i="3"/>
  <c r="AH251" i="3"/>
  <c r="AH311" i="3"/>
  <c r="AH169" i="3"/>
  <c r="AH242" i="3"/>
  <c r="AH185" i="3"/>
  <c r="AH333" i="3"/>
  <c r="AH197" i="3"/>
  <c r="AH261" i="3"/>
  <c r="AH59" i="3"/>
  <c r="AH103" i="3" s="1"/>
  <c r="AH61" i="3"/>
  <c r="AH105" i="3" s="1"/>
  <c r="AH45" i="3"/>
  <c r="AH89" i="3" s="1"/>
  <c r="AH42" i="3"/>
  <c r="AH86" i="3" s="1"/>
  <c r="AH34" i="3"/>
  <c r="AH78" i="3" s="1"/>
  <c r="AG56" i="8"/>
  <c r="AG47" i="8"/>
  <c r="AG55" i="8"/>
  <c r="AG64" i="8"/>
  <c r="AG48" i="8"/>
  <c r="AG14" i="4"/>
  <c r="AG15" i="4"/>
  <c r="AG22" i="4"/>
  <c r="AG27" i="4"/>
  <c r="AG31" i="4"/>
  <c r="AG34" i="4"/>
  <c r="AG33" i="4"/>
  <c r="AG45" i="4"/>
  <c r="AG47" i="4"/>
  <c r="AG285" i="4"/>
  <c r="AG13" i="4"/>
  <c r="AG16" i="4"/>
  <c r="AG23" i="4"/>
  <c r="AG29" i="4"/>
  <c r="AG12" i="4"/>
  <c r="AG17" i="4"/>
  <c r="AG20" i="4"/>
  <c r="AG25" i="4"/>
  <c r="AG24" i="4"/>
  <c r="AG32" i="4"/>
  <c r="AG38" i="4"/>
  <c r="AG36" i="4"/>
  <c r="AG41" i="4"/>
  <c r="AG49" i="4"/>
  <c r="AG4" i="4"/>
  <c r="AG19" i="4"/>
  <c r="AG28" i="4"/>
  <c r="AG35" i="4"/>
  <c r="AG44" i="4"/>
  <c r="AG46" i="4"/>
  <c r="AG37" i="4"/>
  <c r="AG42" i="4"/>
  <c r="AG30" i="4"/>
  <c r="AG11" i="4"/>
  <c r="AG18" i="4"/>
  <c r="AG43" i="4"/>
  <c r="AG48" i="4"/>
  <c r="AG26" i="4"/>
  <c r="AH217" i="3"/>
  <c r="AH171" i="3"/>
  <c r="AH284" i="3"/>
  <c r="AH149" i="3"/>
  <c r="AH188" i="3"/>
  <c r="AH219" i="3"/>
  <c r="AH3" i="4"/>
  <c r="AH19" i="4" s="1"/>
  <c r="AH243" i="3"/>
  <c r="AH147" i="3"/>
  <c r="AH123" i="3"/>
  <c r="AH195" i="3"/>
  <c r="AH227" i="3"/>
  <c r="AH313" i="3"/>
  <c r="AH233" i="3"/>
  <c r="AH145" i="3"/>
  <c r="AH139" i="3"/>
  <c r="AH193" i="3"/>
  <c r="AH127" i="3"/>
  <c r="AH430" i="3"/>
  <c r="AH231" i="3"/>
  <c r="AH143" i="3"/>
  <c r="AH148" i="3"/>
  <c r="AH210" i="3"/>
  <c r="AH10" i="3"/>
  <c r="AH104" i="5" s="1"/>
  <c r="AH299" i="3"/>
  <c r="AH121" i="3"/>
  <c r="AH274" i="3"/>
  <c r="AH230" i="3"/>
  <c r="AH208" i="3"/>
  <c r="AH307" i="3"/>
  <c r="AH133" i="3"/>
  <c r="AH254" i="3"/>
  <c r="AH218" i="3"/>
  <c r="AH279" i="3"/>
  <c r="AH331" i="3"/>
  <c r="AH125" i="3"/>
  <c r="AH302" i="3"/>
  <c r="AH309" i="3"/>
  <c r="AH324" i="3"/>
  <c r="AH314" i="3"/>
  <c r="AH312" i="3"/>
  <c r="AH124" i="3"/>
  <c r="AH131" i="3"/>
  <c r="AH159" i="3"/>
  <c r="AH247" i="3"/>
  <c r="AH281" i="3"/>
  <c r="AH220" i="3"/>
  <c r="AH235" i="3"/>
  <c r="AH246" i="3"/>
  <c r="AH321" i="3"/>
  <c r="AH428" i="3"/>
  <c r="AH144" i="3"/>
  <c r="AH310" i="3"/>
  <c r="AH122" i="3"/>
  <c r="AH120" i="3"/>
  <c r="AH335" i="3"/>
  <c r="AI3" i="3"/>
  <c r="AI33" i="3" s="1"/>
  <c r="AI77" i="3" s="1"/>
  <c r="AG4" i="8"/>
  <c r="AG45" i="8"/>
  <c r="AG68" i="8"/>
  <c r="AH25" i="3"/>
  <c r="AH31" i="3"/>
  <c r="AH75" i="3" s="1"/>
  <c r="AH52" i="3"/>
  <c r="AH96" i="3" s="1"/>
  <c r="AH64" i="3"/>
  <c r="AH108" i="3" s="1"/>
  <c r="AH69" i="3"/>
  <c r="AH113" i="3" s="1"/>
  <c r="AH53" i="3"/>
  <c r="AH97" i="3" s="1"/>
  <c r="AH62" i="3"/>
  <c r="AH106" i="3" s="1"/>
  <c r="AH50" i="3"/>
  <c r="AH94" i="3" s="1"/>
  <c r="AH47" i="3"/>
  <c r="AH91" i="3" s="1"/>
  <c r="AH40" i="3"/>
  <c r="AH84" i="3" s="1"/>
  <c r="AH36" i="3"/>
  <c r="AH80" i="3" s="1"/>
  <c r="AH32" i="3"/>
  <c r="AH76" i="3" s="1"/>
  <c r="AH152" i="3"/>
  <c r="AH256" i="3"/>
  <c r="AH288" i="3"/>
  <c r="AH334" i="3"/>
  <c r="AH196" i="3"/>
  <c r="AH329" i="3"/>
  <c r="AH278" i="3"/>
  <c r="AH225" i="3"/>
  <c r="AH327" i="3"/>
  <c r="AH232" i="3"/>
  <c r="AH319" i="3"/>
  <c r="AH199" i="3"/>
  <c r="AH187" i="3"/>
  <c r="AH432" i="3"/>
  <c r="AH257" i="3"/>
  <c r="AH275" i="3"/>
  <c r="AH317" i="3"/>
  <c r="AH236" i="3"/>
  <c r="AH285" i="3"/>
  <c r="AH229" i="3"/>
  <c r="AH435" i="3"/>
  <c r="AH272" i="3"/>
  <c r="AH153" i="3"/>
  <c r="AH172" i="3"/>
  <c r="AH130" i="3"/>
  <c r="AH270" i="3"/>
  <c r="AH203" i="3"/>
  <c r="AH223" i="3"/>
  <c r="AH325" i="3"/>
  <c r="AH138" i="3"/>
  <c r="AH182" i="3"/>
  <c r="AH156" i="3"/>
  <c r="AH19" i="3"/>
  <c r="AH4" i="3"/>
  <c r="AH165" i="3"/>
  <c r="AH174" i="3"/>
  <c r="AH191" i="3"/>
  <c r="AH129" i="3"/>
  <c r="AH119" i="3"/>
  <c r="AH7" i="3"/>
  <c r="AH59" i="8" s="1"/>
  <c r="AH157" i="3"/>
  <c r="AH305" i="3"/>
  <c r="AH180" i="3"/>
  <c r="AH222" i="3"/>
  <c r="AH297" i="3"/>
  <c r="AH13" i="3"/>
  <c r="AH67" i="8" s="1"/>
  <c r="AH141" i="3"/>
  <c r="AH282" i="3"/>
  <c r="AH332" i="3"/>
  <c r="AH128" i="3"/>
  <c r="AH177" i="3"/>
  <c r="AH434" i="3"/>
  <c r="AH132" i="3"/>
  <c r="AH277" i="3"/>
  <c r="AH198" i="3"/>
  <c r="AG63" i="8"/>
  <c r="AG65" i="8"/>
  <c r="AH26" i="3"/>
  <c r="AH71" i="3"/>
  <c r="AH115" i="3" s="1"/>
  <c r="AH67" i="3"/>
  <c r="AH111" i="3" s="1"/>
  <c r="AH56" i="3"/>
  <c r="AH100" i="3" s="1"/>
  <c r="AH65" i="3"/>
  <c r="AH109" i="3" s="1"/>
  <c r="AH49" i="3"/>
  <c r="AH93" i="3" s="1"/>
  <c r="AH58" i="3"/>
  <c r="AH102" i="3" s="1"/>
  <c r="AH48" i="3"/>
  <c r="AH92" i="3" s="1"/>
  <c r="AH44" i="3"/>
  <c r="AH88" i="3" s="1"/>
  <c r="AH35" i="3"/>
  <c r="AH79" i="3" s="1"/>
  <c r="AG92" i="5"/>
  <c r="AG16" i="5"/>
  <c r="AG33" i="5" s="1"/>
  <c r="AG48" i="9"/>
  <c r="AG4" i="5"/>
  <c r="AG4" i="9"/>
  <c r="AG47" i="9"/>
  <c r="AE12" i="5"/>
  <c r="AE136" i="4"/>
  <c r="AE181" i="4" s="1"/>
  <c r="AE91" i="4" s="1"/>
  <c r="AE138" i="4"/>
  <c r="AE183" i="4" s="1"/>
  <c r="AE93" i="4" s="1"/>
  <c r="AE208" i="4"/>
  <c r="AE253" i="4" s="1"/>
  <c r="AE215" i="4"/>
  <c r="AE260" i="4" s="1"/>
  <c r="AE219" i="4"/>
  <c r="AE264" i="4" s="1"/>
  <c r="AE195" i="4"/>
  <c r="AE240" i="4" s="1"/>
  <c r="AE105" i="4"/>
  <c r="AE150" i="4" s="1"/>
  <c r="AE60" i="4" s="1"/>
  <c r="AE194" i="4"/>
  <c r="AE239" i="4" s="1"/>
  <c r="AE191" i="4"/>
  <c r="AE236" i="4" s="1"/>
  <c r="AE207" i="4"/>
  <c r="AE252" i="4" s="1"/>
  <c r="AE113" i="4"/>
  <c r="AE158" i="4" s="1"/>
  <c r="AE68" i="4" s="1"/>
  <c r="AE213" i="4"/>
  <c r="AE258" i="4" s="1"/>
  <c r="AE212" i="4"/>
  <c r="AE257" i="4" s="1"/>
  <c r="AE111" i="4"/>
  <c r="AE156" i="4" s="1"/>
  <c r="AE66" i="4" s="1"/>
  <c r="AD183" i="4"/>
  <c r="AD93" i="4" s="1"/>
  <c r="AE109" i="4"/>
  <c r="AE154" i="4" s="1"/>
  <c r="AE64" i="4" s="1"/>
  <c r="AE11" i="5"/>
  <c r="AE139" i="4"/>
  <c r="AE184" i="4" s="1"/>
  <c r="AE94" i="4" s="1"/>
  <c r="AE10" i="5"/>
  <c r="AD264" i="4"/>
  <c r="AE126" i="4"/>
  <c r="AE171" i="4" s="1"/>
  <c r="AE81" i="4" s="1"/>
  <c r="AE127" i="4"/>
  <c r="AE172" i="4" s="1"/>
  <c r="AE82" i="4" s="1"/>
  <c r="AE129" i="4"/>
  <c r="AE174" i="4" s="1"/>
  <c r="AE84" i="4" s="1"/>
  <c r="AE118" i="4"/>
  <c r="AE163" i="4" s="1"/>
  <c r="AE73" i="4" s="1"/>
  <c r="AD252" i="4"/>
  <c r="AE204" i="4"/>
  <c r="AE249" i="4" s="1"/>
  <c r="AE135" i="4"/>
  <c r="AE180" i="4" s="1"/>
  <c r="AE90" i="4" s="1"/>
  <c r="AE128" i="4"/>
  <c r="AE173" i="4" s="1"/>
  <c r="AE83" i="4" s="1"/>
  <c r="AE192" i="4"/>
  <c r="AE237" i="4" s="1"/>
  <c r="AE202" i="4"/>
  <c r="AE247" i="4" s="1"/>
  <c r="AE227" i="4"/>
  <c r="AE272" i="4" s="1"/>
  <c r="AE119" i="4"/>
  <c r="AE121" i="4"/>
  <c r="AE224" i="4"/>
  <c r="AE269" i="4" s="1"/>
  <c r="AE201" i="4"/>
  <c r="AE246" i="4" s="1"/>
  <c r="AE114" i="4"/>
  <c r="AE221" i="4"/>
  <c r="AE266" i="4" s="1"/>
  <c r="AE211" i="4"/>
  <c r="AE228" i="4"/>
  <c r="AE273" i="4" s="1"/>
  <c r="AE203" i="4"/>
  <c r="AE248" i="4" s="1"/>
  <c r="AE116" i="4"/>
  <c r="AE161" i="4" s="1"/>
  <c r="AE71" i="4" s="1"/>
  <c r="AE217" i="4"/>
  <c r="AE132" i="4"/>
  <c r="AE177" i="4" s="1"/>
  <c r="AE87" i="4" s="1"/>
  <c r="AE104" i="4"/>
  <c r="AE149" i="4" s="1"/>
  <c r="AE59" i="4" s="1"/>
  <c r="AE209" i="4"/>
  <c r="AE254" i="4" s="1"/>
  <c r="AD266" i="4"/>
  <c r="AD180" i="4"/>
  <c r="AD90" i="4" s="1"/>
  <c r="AD161" i="4"/>
  <c r="AD71" i="4" s="1"/>
  <c r="AD257" i="4"/>
  <c r="AD273" i="4"/>
  <c r="AD256" i="4"/>
  <c r="AD237" i="4"/>
  <c r="AD239" i="4"/>
  <c r="AE197" i="4"/>
  <c r="AE123" i="4"/>
  <c r="AE168" i="4" s="1"/>
  <c r="AE78" i="4" s="1"/>
  <c r="AE110" i="4"/>
  <c r="AE155" i="4" s="1"/>
  <c r="AE65" i="4" s="1"/>
  <c r="AE189" i="4"/>
  <c r="AE99" i="4"/>
  <c r="AE103" i="4"/>
  <c r="AE148" i="4" s="1"/>
  <c r="AE58" i="4" s="1"/>
  <c r="AE193" i="4"/>
  <c r="AE238" i="4" s="1"/>
  <c r="AE225" i="4"/>
  <c r="AE270" i="4" s="1"/>
  <c r="AE220" i="4"/>
  <c r="AE206" i="4"/>
  <c r="AE251" i="4" s="1"/>
  <c r="AE223" i="4"/>
  <c r="AE268" i="4" s="1"/>
  <c r="AE9" i="5"/>
  <c r="AE107" i="4"/>
  <c r="AE120" i="4"/>
  <c r="AE165" i="4" s="1"/>
  <c r="AE75" i="4" s="1"/>
  <c r="AE101" i="4"/>
  <c r="AE146" i="4" s="1"/>
  <c r="AE56" i="4" s="1"/>
  <c r="AE122" i="4"/>
  <c r="AE102" i="4"/>
  <c r="AE117" i="4"/>
  <c r="AE162" i="4" s="1"/>
  <c r="AE72" i="4" s="1"/>
  <c r="AE218" i="4"/>
  <c r="AE263" i="4" s="1"/>
  <c r="AE214" i="4"/>
  <c r="AE259" i="4" s="1"/>
  <c r="AE133" i="4"/>
  <c r="AE229" i="4"/>
  <c r="AE274" i="4" s="1"/>
  <c r="AE137" i="4"/>
  <c r="AE182" i="4" s="1"/>
  <c r="AE92" i="4" s="1"/>
  <c r="AD236" i="4"/>
  <c r="AD240" i="4"/>
  <c r="AD258" i="4"/>
  <c r="AD156" i="4"/>
  <c r="AD66" i="4" s="1"/>
  <c r="AD253" i="4"/>
  <c r="AD158" i="4"/>
  <c r="AD68" i="4" s="1"/>
  <c r="AD150" i="4"/>
  <c r="AD60" i="4" s="1"/>
  <c r="AD164" i="4"/>
  <c r="AD74" i="4" s="1"/>
  <c r="AD246" i="4"/>
  <c r="AE210" i="4"/>
  <c r="AE200" i="4"/>
  <c r="AE245" i="4" s="1"/>
  <c r="AE131" i="4"/>
  <c r="AE176" i="4" s="1"/>
  <c r="AE86" i="4" s="1"/>
  <c r="AE108" i="4"/>
  <c r="AE222" i="4"/>
  <c r="AE267" i="4" s="1"/>
  <c r="AE134" i="4"/>
  <c r="AE179" i="4" s="1"/>
  <c r="AE89" i="4" s="1"/>
  <c r="AE130" i="4"/>
  <c r="AE175" i="4" s="1"/>
  <c r="AE85" i="4" s="1"/>
  <c r="AE115" i="4"/>
  <c r="AE205" i="4"/>
  <c r="AE216" i="4"/>
  <c r="AE261" i="4" s="1"/>
  <c r="AE198" i="4"/>
  <c r="AE243" i="4" s="1"/>
  <c r="AE124" i="4"/>
  <c r="AE196" i="4"/>
  <c r="AE199" i="4"/>
  <c r="AE244" i="4" s="1"/>
  <c r="AE125" i="4"/>
  <c r="AE170" i="4" s="1"/>
  <c r="AE80" i="4" s="1"/>
  <c r="AE226" i="4"/>
  <c r="AE106" i="4"/>
  <c r="AE112" i="4"/>
  <c r="AE157" i="4" s="1"/>
  <c r="AE67" i="4" s="1"/>
  <c r="AI40" i="3"/>
  <c r="AI84" i="3" s="1"/>
  <c r="AD11" i="9"/>
  <c r="AD17" i="8"/>
  <c r="AE8" i="5"/>
  <c r="AD9" i="9"/>
  <c r="AD15" i="8"/>
  <c r="AC277" i="4"/>
  <c r="AC16" i="8"/>
  <c r="AC10" i="9"/>
  <c r="AE13" i="5"/>
  <c r="AE22" i="9" s="1"/>
  <c r="AH2" i="20"/>
  <c r="AE2" i="21"/>
  <c r="AD2" i="22"/>
  <c r="AK159" i="20"/>
  <c r="AK4" i="20"/>
  <c r="AK160" i="20"/>
  <c r="AH27" i="21"/>
  <c r="AH31" i="21"/>
  <c r="AH22" i="21"/>
  <c r="AH4" i="21"/>
  <c r="AH64" i="21"/>
  <c r="AH54" i="21"/>
  <c r="AH49" i="21"/>
  <c r="AL3" i="20"/>
  <c r="AI3" i="21"/>
  <c r="AH3" i="22"/>
  <c r="AH8" i="22" s="1"/>
  <c r="AJ67" i="21" s="1"/>
  <c r="AG4" i="22"/>
  <c r="AK116" i="20"/>
  <c r="AK117" i="20"/>
  <c r="AD17" i="9"/>
  <c r="AD20" i="8"/>
  <c r="AE25" i="5"/>
  <c r="AD21" i="8"/>
  <c r="AD18" i="9"/>
  <c r="AE279" i="4"/>
  <c r="AE281" i="4"/>
  <c r="AD22" i="8"/>
  <c r="AD19" i="9"/>
  <c r="AD24" i="8"/>
  <c r="AD280" i="4"/>
  <c r="AD21" i="9"/>
  <c r="AF16" i="3"/>
  <c r="AF2" i="9"/>
  <c r="AF2" i="8"/>
  <c r="AF2" i="5"/>
  <c r="AF2" i="4"/>
  <c r="AG2" i="3"/>
  <c r="AD20" i="9"/>
  <c r="AD23" i="8"/>
  <c r="AG34" i="8"/>
  <c r="AG33" i="9"/>
  <c r="AI402" i="3"/>
  <c r="AI385" i="3"/>
  <c r="AI62" i="5" s="1"/>
  <c r="AI386" i="3"/>
  <c r="AI63" i="5" s="1"/>
  <c r="AI389" i="3"/>
  <c r="AI66" i="5" s="1"/>
  <c r="AI390" i="3"/>
  <c r="AI67" i="5" s="1"/>
  <c r="AI392" i="3"/>
  <c r="AI69" i="5" s="1"/>
  <c r="AI400" i="3"/>
  <c r="AI77" i="5" s="1"/>
  <c r="AI388" i="3"/>
  <c r="AI65" i="5" s="1"/>
  <c r="AI393" i="3"/>
  <c r="AI70" i="5" s="1"/>
  <c r="AI396" i="3"/>
  <c r="AI73" i="5" s="1"/>
  <c r="AI394" i="3"/>
  <c r="AI71" i="5" s="1"/>
  <c r="AI340" i="3"/>
  <c r="AI344" i="3"/>
  <c r="AI45" i="5" s="1"/>
  <c r="AI345" i="3"/>
  <c r="AI46" i="5" s="1"/>
  <c r="AI341" i="3"/>
  <c r="AI42" i="5" s="1"/>
  <c r="AI342" i="3"/>
  <c r="AI43" i="5" s="1"/>
  <c r="AI348" i="3"/>
  <c r="AI49" i="5" s="1"/>
  <c r="AI352" i="3"/>
  <c r="AI53" i="5" s="1"/>
  <c r="AI349" i="3"/>
  <c r="AI50" i="5" s="1"/>
  <c r="AI351" i="3"/>
  <c r="AI52" i="5" s="1"/>
  <c r="AI354" i="3"/>
  <c r="AI55" i="5" s="1"/>
  <c r="AI358" i="3"/>
  <c r="AI391" i="3"/>
  <c r="AI68" i="5" s="1"/>
  <c r="AI401" i="3"/>
  <c r="AI343" i="3"/>
  <c r="AI44" i="5" s="1"/>
  <c r="AI346" i="3"/>
  <c r="AI47" i="5" s="1"/>
  <c r="AI355" i="3"/>
  <c r="AI56" i="5" s="1"/>
  <c r="AI356" i="3"/>
  <c r="AI57" i="5" s="1"/>
  <c r="AI387" i="3"/>
  <c r="AI64" i="5" s="1"/>
  <c r="AI347" i="3"/>
  <c r="AI48" i="5" s="1"/>
  <c r="AI350" i="3"/>
  <c r="AI51" i="5" s="1"/>
  <c r="AI398" i="3"/>
  <c r="AI75" i="5" s="1"/>
  <c r="AI395" i="3"/>
  <c r="AI72" i="5" s="1"/>
  <c r="AI384" i="3"/>
  <c r="AI357" i="3"/>
  <c r="AI399" i="3"/>
  <c r="AI76" i="5" s="1"/>
  <c r="AG33" i="8"/>
  <c r="AG32" i="9"/>
  <c r="AI59" i="21" l="1"/>
  <c r="AI36" i="21"/>
  <c r="AI42" i="21"/>
  <c r="AI259" i="3"/>
  <c r="AI298" i="3"/>
  <c r="AH68" i="8"/>
  <c r="AH285" i="4"/>
  <c r="AH4" i="9"/>
  <c r="AH45" i="4"/>
  <c r="AH35" i="4"/>
  <c r="AH55" i="8"/>
  <c r="AH58" i="8"/>
  <c r="AH28" i="4"/>
  <c r="AH42" i="9"/>
  <c r="AH29" i="4"/>
  <c r="AH64" i="8"/>
  <c r="AH63" i="8"/>
  <c r="AH47" i="8"/>
  <c r="AH45" i="8"/>
  <c r="AH40" i="8"/>
  <c r="AH47" i="9"/>
  <c r="AH37" i="4"/>
  <c r="AH20" i="4"/>
  <c r="AH34" i="4"/>
  <c r="AH4" i="8"/>
  <c r="AH48" i="8"/>
  <c r="AH54" i="8"/>
  <c r="AI283" i="3"/>
  <c r="AI225" i="3"/>
  <c r="AH65" i="8"/>
  <c r="AI169" i="3"/>
  <c r="AI182" i="3"/>
  <c r="AI52" i="3"/>
  <c r="AI96" i="3" s="1"/>
  <c r="AI331" i="3"/>
  <c r="AH80" i="5"/>
  <c r="AI232" i="3"/>
  <c r="AI222" i="3"/>
  <c r="AH92" i="5"/>
  <c r="AI252" i="3"/>
  <c r="AI146" i="3"/>
  <c r="AI262" i="3"/>
  <c r="AI130" i="3"/>
  <c r="AH109" i="5"/>
  <c r="AI66" i="3"/>
  <c r="AI110" i="3" s="1"/>
  <c r="AH14" i="4"/>
  <c r="AH4" i="5"/>
  <c r="AH29" i="5"/>
  <c r="AG56" i="9"/>
  <c r="AI153" i="3"/>
  <c r="AH41" i="4"/>
  <c r="AH43" i="4"/>
  <c r="AH33" i="4"/>
  <c r="AH25" i="4"/>
  <c r="AH17" i="4"/>
  <c r="AH4" i="4"/>
  <c r="AH48" i="4"/>
  <c r="AH40" i="4"/>
  <c r="AH31" i="4"/>
  <c r="AH24" i="4"/>
  <c r="AI431" i="3"/>
  <c r="AI147" i="3"/>
  <c r="AI200" i="3"/>
  <c r="AI175" i="3"/>
  <c r="AI134" i="3"/>
  <c r="AI300" i="3"/>
  <c r="AI314" i="3"/>
  <c r="AI61" i="3"/>
  <c r="AI105" i="3" s="1"/>
  <c r="AI253" i="3"/>
  <c r="AI432" i="3"/>
  <c r="AI133" i="3"/>
  <c r="AI244" i="3"/>
  <c r="AI196" i="3"/>
  <c r="AI282" i="3"/>
  <c r="AI177" i="3"/>
  <c r="AI240" i="3"/>
  <c r="AI329" i="3"/>
  <c r="AI128" i="3"/>
  <c r="AI296" i="3"/>
  <c r="AI55" i="3"/>
  <c r="AI99" i="3" s="1"/>
  <c r="AI54" i="3"/>
  <c r="AI98" i="3" s="1"/>
  <c r="AI32" i="3"/>
  <c r="AI76" i="3" s="1"/>
  <c r="AI215" i="3"/>
  <c r="AI202" i="3"/>
  <c r="AI19" i="3"/>
  <c r="AI136" i="3"/>
  <c r="AI266" i="3"/>
  <c r="AI141" i="3"/>
  <c r="AI305" i="3"/>
  <c r="AI323" i="3"/>
  <c r="AI278" i="3"/>
  <c r="AI144" i="3"/>
  <c r="AI277" i="3"/>
  <c r="AI192" i="3"/>
  <c r="AI333" i="3"/>
  <c r="AI257" i="3"/>
  <c r="AI68" i="3"/>
  <c r="AI112" i="3" s="1"/>
  <c r="AI45" i="3"/>
  <c r="AI89" i="3" s="1"/>
  <c r="AI295" i="3"/>
  <c r="AI201" i="3"/>
  <c r="AI332" i="3"/>
  <c r="AI243" i="3"/>
  <c r="AI301" i="3"/>
  <c r="AI137" i="3"/>
  <c r="AI135" i="3"/>
  <c r="AI27" i="3"/>
  <c r="AI70" i="3"/>
  <c r="AI114" i="3" s="1"/>
  <c r="AI39" i="3"/>
  <c r="AI83" i="3" s="1"/>
  <c r="AI216" i="3"/>
  <c r="AI302" i="3"/>
  <c r="AI152" i="3"/>
  <c r="AH11" i="4"/>
  <c r="AH42" i="4"/>
  <c r="AH44" i="4"/>
  <c r="AH39" i="4"/>
  <c r="AH32" i="4"/>
  <c r="AH27" i="4"/>
  <c r="AH26" i="4"/>
  <c r="AH22" i="4"/>
  <c r="AH16" i="4"/>
  <c r="AH15" i="4"/>
  <c r="AH46" i="4"/>
  <c r="AH49" i="4"/>
  <c r="AH47" i="4"/>
  <c r="AH38" i="4"/>
  <c r="AH36" i="4"/>
  <c r="AH30" i="4"/>
  <c r="AH23" i="4"/>
  <c r="AH21" i="4"/>
  <c r="AH18" i="4"/>
  <c r="AH12" i="4"/>
  <c r="AH13" i="4"/>
  <c r="AI291" i="3"/>
  <c r="AI164" i="3"/>
  <c r="AI309" i="3"/>
  <c r="AI223" i="3"/>
  <c r="AI247" i="3"/>
  <c r="AI155" i="3"/>
  <c r="AI285" i="3"/>
  <c r="AI276" i="3"/>
  <c r="AI241" i="3"/>
  <c r="AI239" i="3"/>
  <c r="AI312" i="3"/>
  <c r="AI3" i="5"/>
  <c r="AI80" i="5" s="1"/>
  <c r="AI251" i="3"/>
  <c r="AI166" i="3"/>
  <c r="AI190" i="3"/>
  <c r="AI165" i="3"/>
  <c r="AI281" i="3"/>
  <c r="AI327" i="3"/>
  <c r="AI167" i="3"/>
  <c r="AI326" i="3"/>
  <c r="AI13" i="3"/>
  <c r="AI67" i="8" s="1"/>
  <c r="AI221" i="3"/>
  <c r="AI209" i="3"/>
  <c r="AI224" i="3"/>
  <c r="AI219" i="3"/>
  <c r="AI299" i="3"/>
  <c r="AI28" i="3"/>
  <c r="AI238" i="3"/>
  <c r="AI214" i="3"/>
  <c r="AI159" i="3"/>
  <c r="AI220" i="3"/>
  <c r="AI228" i="3"/>
  <c r="AI254" i="3"/>
  <c r="AI245" i="3"/>
  <c r="AI211" i="3"/>
  <c r="AI174" i="3"/>
  <c r="AI171" i="3"/>
  <c r="AI125" i="3"/>
  <c r="AI328" i="3"/>
  <c r="AI237" i="3"/>
  <c r="AI157" i="3"/>
  <c r="AI229" i="3"/>
  <c r="AI263" i="3"/>
  <c r="AI148" i="3"/>
  <c r="AI121" i="3"/>
  <c r="AI246" i="3"/>
  <c r="AI184" i="3"/>
  <c r="AI187" i="3"/>
  <c r="AI297" i="3"/>
  <c r="AI179" i="3"/>
  <c r="AI183" i="3"/>
  <c r="AI255" i="3"/>
  <c r="AI227" i="3"/>
  <c r="AI273" i="3"/>
  <c r="AI242" i="3"/>
  <c r="AI330" i="3"/>
  <c r="AI142" i="3"/>
  <c r="AI150" i="3"/>
  <c r="AI234" i="3"/>
  <c r="AI269" i="3"/>
  <c r="AI274" i="3"/>
  <c r="AI138" i="3"/>
  <c r="AI198" i="3"/>
  <c r="AI178" i="3"/>
  <c r="AI203" i="3"/>
  <c r="AI271" i="3"/>
  <c r="AI284" i="3"/>
  <c r="AI124" i="3"/>
  <c r="AI156" i="3"/>
  <c r="AI123" i="3"/>
  <c r="AI217" i="3"/>
  <c r="AI289" i="3"/>
  <c r="AI322" i="3"/>
  <c r="AI268" i="3"/>
  <c r="AI310" i="3"/>
  <c r="AI119" i="3"/>
  <c r="AI120" i="3"/>
  <c r="AI163" i="3"/>
  <c r="AI207" i="3"/>
  <c r="AI270" i="3"/>
  <c r="AI320" i="3"/>
  <c r="AI325" i="3"/>
  <c r="AI122" i="3"/>
  <c r="AI25" i="3"/>
  <c r="AI22" i="3"/>
  <c r="AI51" i="3"/>
  <c r="AI95" i="3" s="1"/>
  <c r="AI67" i="3"/>
  <c r="AI111" i="3" s="1"/>
  <c r="AI44" i="3"/>
  <c r="AI88" i="3" s="1"/>
  <c r="AI60" i="3"/>
  <c r="AI104" i="3" s="1"/>
  <c r="AI69" i="3"/>
  <c r="AI113" i="3" s="1"/>
  <c r="AI47" i="3"/>
  <c r="AI91" i="3" s="1"/>
  <c r="AI48" i="3"/>
  <c r="AI92" i="3" s="1"/>
  <c r="AI46" i="3"/>
  <c r="AI90" i="3" s="1"/>
  <c r="AI38" i="3"/>
  <c r="AI82" i="3" s="1"/>
  <c r="AI36" i="3"/>
  <c r="AI80" i="3" s="1"/>
  <c r="AI143" i="3"/>
  <c r="AI256" i="3"/>
  <c r="AI307" i="3"/>
  <c r="AI186" i="3"/>
  <c r="AI303" i="3"/>
  <c r="AI3" i="9"/>
  <c r="AI47" i="9" s="1"/>
  <c r="AI265" i="3"/>
  <c r="AI288" i="3"/>
  <c r="AI313" i="3"/>
  <c r="AI319" i="3"/>
  <c r="AI168" i="3"/>
  <c r="AI324" i="3"/>
  <c r="AI275" i="3"/>
  <c r="AI181" i="3"/>
  <c r="AI311" i="3"/>
  <c r="AI149" i="3"/>
  <c r="AI210" i="3"/>
  <c r="AI428" i="3"/>
  <c r="AI132" i="3"/>
  <c r="AI230" i="3"/>
  <c r="AI208" i="3"/>
  <c r="AI129" i="3"/>
  <c r="AI185" i="3"/>
  <c r="AI197" i="3"/>
  <c r="AI280" i="3"/>
  <c r="AI433" i="3"/>
  <c r="AI188" i="3"/>
  <c r="AI199" i="3"/>
  <c r="AI260" i="3"/>
  <c r="AI58" i="3"/>
  <c r="AI102" i="3" s="1"/>
  <c r="AI31" i="3"/>
  <c r="AI75" i="3" s="1"/>
  <c r="AI63" i="3"/>
  <c r="AI107" i="3" s="1"/>
  <c r="AI64" i="3"/>
  <c r="AI108" i="3" s="1"/>
  <c r="AI35" i="3"/>
  <c r="AI79" i="3" s="1"/>
  <c r="AI57" i="3"/>
  <c r="AI101" i="3" s="1"/>
  <c r="AI50" i="3"/>
  <c r="AI94" i="3" s="1"/>
  <c r="AI41" i="3"/>
  <c r="AI85" i="3" s="1"/>
  <c r="AI42" i="3"/>
  <c r="AI86" i="3" s="1"/>
  <c r="AI34" i="3"/>
  <c r="AI78" i="3" s="1"/>
  <c r="AI180" i="3"/>
  <c r="AI10" i="3"/>
  <c r="AI104" i="5" s="1"/>
  <c r="AI304" i="3"/>
  <c r="AI151" i="3"/>
  <c r="AI127" i="3"/>
  <c r="AI231" i="3"/>
  <c r="AI195" i="3"/>
  <c r="AI139" i="3"/>
  <c r="AI287" i="3"/>
  <c r="AI3" i="4"/>
  <c r="AI22" i="4" s="1"/>
  <c r="AI279" i="3"/>
  <c r="AI261" i="3"/>
  <c r="AI435" i="3"/>
  <c r="AI290" i="3"/>
  <c r="AI430" i="3"/>
  <c r="AI317" i="3"/>
  <c r="AI321" i="3"/>
  <c r="AI316" i="3"/>
  <c r="AI126" i="3"/>
  <c r="AI306" i="3"/>
  <c r="AI170" i="3"/>
  <c r="AI427" i="3"/>
  <c r="AI3" i="8"/>
  <c r="AI48" i="8" s="1"/>
  <c r="AI235" i="3"/>
  <c r="AI315" i="3"/>
  <c r="AI176" i="3"/>
  <c r="AI212" i="3"/>
  <c r="AI158" i="3"/>
  <c r="AI236" i="3"/>
  <c r="AI226" i="3"/>
  <c r="AI258" i="3"/>
  <c r="AI286" i="3"/>
  <c r="AI335" i="3"/>
  <c r="AI131" i="3"/>
  <c r="AI218" i="3"/>
  <c r="AI154" i="3"/>
  <c r="AI233" i="3"/>
  <c r="AI272" i="3"/>
  <c r="AI334" i="3"/>
  <c r="AI145" i="3"/>
  <c r="AI193" i="3"/>
  <c r="AI264" i="3"/>
  <c r="AI173" i="3"/>
  <c r="AI318" i="3"/>
  <c r="AI4" i="3"/>
  <c r="AI429" i="3"/>
  <c r="AI7" i="3"/>
  <c r="AI59" i="8" s="1"/>
  <c r="AI140" i="3"/>
  <c r="AI213" i="3"/>
  <c r="AI189" i="3"/>
  <c r="AI267" i="3"/>
  <c r="AI308" i="3"/>
  <c r="AI434" i="3"/>
  <c r="AI194" i="3"/>
  <c r="AI172" i="3"/>
  <c r="AI191" i="3"/>
  <c r="AJ3" i="3"/>
  <c r="AJ32" i="3" s="1"/>
  <c r="AJ76" i="3" s="1"/>
  <c r="AI26" i="3"/>
  <c r="AI71" i="3"/>
  <c r="AI115" i="3" s="1"/>
  <c r="AI59" i="3"/>
  <c r="AI103" i="3" s="1"/>
  <c r="AI62" i="3"/>
  <c r="AI106" i="3" s="1"/>
  <c r="AI56" i="3"/>
  <c r="AI100" i="3" s="1"/>
  <c r="AI65" i="3"/>
  <c r="AI109" i="3" s="1"/>
  <c r="AI53" i="3"/>
  <c r="AI97" i="3" s="1"/>
  <c r="AI49" i="3"/>
  <c r="AI93" i="3" s="1"/>
  <c r="AI43" i="3"/>
  <c r="AI87" i="3" s="1"/>
  <c r="AI37" i="3"/>
  <c r="AI81" i="3" s="1"/>
  <c r="AF12" i="5"/>
  <c r="AF126" i="4"/>
  <c r="AF171" i="4" s="1"/>
  <c r="AF81" i="4" s="1"/>
  <c r="AF226" i="4"/>
  <c r="AF271" i="4" s="1"/>
  <c r="AF124" i="4"/>
  <c r="AF169" i="4" s="1"/>
  <c r="AF79" i="4" s="1"/>
  <c r="AF115" i="4"/>
  <c r="AF160" i="4" s="1"/>
  <c r="AF70" i="4" s="1"/>
  <c r="AF108" i="4"/>
  <c r="AF153" i="4" s="1"/>
  <c r="AF63" i="4" s="1"/>
  <c r="AF111" i="4"/>
  <c r="AF156" i="4" s="1"/>
  <c r="AF66" i="4" s="1"/>
  <c r="AF194" i="4"/>
  <c r="AF239" i="4" s="1"/>
  <c r="AF118" i="4"/>
  <c r="AF163" i="4" s="1"/>
  <c r="AF73" i="4" s="1"/>
  <c r="AE160" i="4"/>
  <c r="AE70" i="4" s="1"/>
  <c r="AF207" i="4"/>
  <c r="AF252" i="4" s="1"/>
  <c r="AF133" i="4"/>
  <c r="AF178" i="4" s="1"/>
  <c r="AF88" i="4" s="1"/>
  <c r="AF102" i="4"/>
  <c r="AF147" i="4" s="1"/>
  <c r="AF57" i="4" s="1"/>
  <c r="AF107" i="4"/>
  <c r="AF152" i="4" s="1"/>
  <c r="AF62" i="4" s="1"/>
  <c r="AF220" i="4"/>
  <c r="AF265" i="4" s="1"/>
  <c r="AF99" i="4"/>
  <c r="AF144" i="4" s="1"/>
  <c r="AF54" i="4" s="1"/>
  <c r="AF197" i="4"/>
  <c r="AF242" i="4" s="1"/>
  <c r="AF132" i="4"/>
  <c r="AF177" i="4" s="1"/>
  <c r="AF87" i="4" s="1"/>
  <c r="AF228" i="4"/>
  <c r="AF273" i="4" s="1"/>
  <c r="AF114" i="4"/>
  <c r="AF159" i="4" s="1"/>
  <c r="AF69" i="4" s="1"/>
  <c r="AF121" i="4"/>
  <c r="AF166" i="4" s="1"/>
  <c r="AF76" i="4" s="1"/>
  <c r="AF192" i="4"/>
  <c r="AF237" i="4" s="1"/>
  <c r="AF208" i="4"/>
  <c r="AF253" i="4" s="1"/>
  <c r="AE271" i="4"/>
  <c r="AE166" i="4"/>
  <c r="AE76" i="4" s="1"/>
  <c r="AF191" i="4"/>
  <c r="AF236" i="4" s="1"/>
  <c r="AF214" i="4"/>
  <c r="AF259" i="4" s="1"/>
  <c r="AF122" i="4"/>
  <c r="AF167" i="4" s="1"/>
  <c r="AF77" i="4" s="1"/>
  <c r="AF9" i="5"/>
  <c r="AF225" i="4"/>
  <c r="AF270" i="4" s="1"/>
  <c r="AF189" i="4"/>
  <c r="AF234" i="4" s="1"/>
  <c r="AF217" i="4"/>
  <c r="AF262" i="4" s="1"/>
  <c r="AF211" i="4"/>
  <c r="AF256" i="4" s="1"/>
  <c r="AF201" i="4"/>
  <c r="AF246" i="4" s="1"/>
  <c r="AF119" i="4"/>
  <c r="AF164" i="4" s="1"/>
  <c r="AF74" i="4" s="1"/>
  <c r="AF128" i="4"/>
  <c r="AF173" i="4" s="1"/>
  <c r="AF83" i="4" s="1"/>
  <c r="AF10" i="5"/>
  <c r="AF138" i="4"/>
  <c r="AF183" i="4" s="1"/>
  <c r="AF93" i="4" s="1"/>
  <c r="AE152" i="4"/>
  <c r="AE62" i="4" s="1"/>
  <c r="AE242" i="4"/>
  <c r="AF106" i="4"/>
  <c r="AF151" i="4" s="1"/>
  <c r="AF61" i="4" s="1"/>
  <c r="AF196" i="4"/>
  <c r="AF241" i="4" s="1"/>
  <c r="AF205" i="4"/>
  <c r="AF250" i="4" s="1"/>
  <c r="AF222" i="4"/>
  <c r="AF267" i="4" s="1"/>
  <c r="AF210" i="4"/>
  <c r="AF255" i="4" s="1"/>
  <c r="AF139" i="4"/>
  <c r="AF184" i="4" s="1"/>
  <c r="AF94" i="4" s="1"/>
  <c r="AF215" i="4"/>
  <c r="AF260" i="4" s="1"/>
  <c r="AF113" i="4"/>
  <c r="AF158" i="4" s="1"/>
  <c r="AF68" i="4" s="1"/>
  <c r="AE144" i="4"/>
  <c r="AE54" i="4" s="1"/>
  <c r="AE151" i="4"/>
  <c r="AE61" i="4" s="1"/>
  <c r="AE159" i="4"/>
  <c r="AE69" i="4" s="1"/>
  <c r="AE153" i="4"/>
  <c r="AE63" i="4" s="1"/>
  <c r="AE147" i="4"/>
  <c r="AE57" i="4" s="1"/>
  <c r="AF125" i="4"/>
  <c r="AF170" i="4" s="1"/>
  <c r="AF80" i="4" s="1"/>
  <c r="AF198" i="4"/>
  <c r="AF243" i="4" s="1"/>
  <c r="AF130" i="4"/>
  <c r="AF175" i="4" s="1"/>
  <c r="AF85" i="4" s="1"/>
  <c r="AF131" i="4"/>
  <c r="AF137" i="4"/>
  <c r="AF182" i="4" s="1"/>
  <c r="AF92" i="4" s="1"/>
  <c r="AF127" i="4"/>
  <c r="AF172" i="4" s="1"/>
  <c r="AF82" i="4" s="1"/>
  <c r="AF105" i="4"/>
  <c r="AF150" i="4" s="1"/>
  <c r="AF60" i="4" s="1"/>
  <c r="AF213" i="4"/>
  <c r="AF218" i="4"/>
  <c r="AF263" i="4" s="1"/>
  <c r="AF101" i="4"/>
  <c r="AF146" i="4" s="1"/>
  <c r="AF56" i="4" s="1"/>
  <c r="AF223" i="4"/>
  <c r="AF193" i="4"/>
  <c r="AF238" i="4" s="1"/>
  <c r="AF110" i="4"/>
  <c r="AF155" i="4" s="1"/>
  <c r="AF65" i="4" s="1"/>
  <c r="AF209" i="4"/>
  <c r="AF254" i="4" s="1"/>
  <c r="AF116" i="4"/>
  <c r="AF221" i="4"/>
  <c r="AF224" i="4"/>
  <c r="AF269" i="4" s="1"/>
  <c r="AF227" i="4"/>
  <c r="AF272" i="4" s="1"/>
  <c r="AF135" i="4"/>
  <c r="AF109" i="4"/>
  <c r="AF195" i="4"/>
  <c r="AF240" i="4" s="1"/>
  <c r="AF136" i="4"/>
  <c r="AF181" i="4" s="1"/>
  <c r="AF91" i="4" s="1"/>
  <c r="AE250" i="4"/>
  <c r="AE178" i="4"/>
  <c r="AE88" i="4" s="1"/>
  <c r="AE241" i="4"/>
  <c r="AE234" i="4"/>
  <c r="AE256" i="4"/>
  <c r="AE167" i="4"/>
  <c r="AE77" i="4" s="1"/>
  <c r="AE265" i="4"/>
  <c r="AE169" i="4"/>
  <c r="AE79" i="4" s="1"/>
  <c r="AE262" i="4"/>
  <c r="AE255" i="4"/>
  <c r="AE164" i="4"/>
  <c r="AE74" i="4" s="1"/>
  <c r="AF112" i="4"/>
  <c r="AF157" i="4" s="1"/>
  <c r="AF67" i="4" s="1"/>
  <c r="AF199" i="4"/>
  <c r="AF244" i="4" s="1"/>
  <c r="AF216" i="4"/>
  <c r="AF134" i="4"/>
  <c r="AF179" i="4" s="1"/>
  <c r="AF89" i="4" s="1"/>
  <c r="AF200" i="4"/>
  <c r="AF245" i="4" s="1"/>
  <c r="AF229" i="4"/>
  <c r="AF274" i="4" s="1"/>
  <c r="AF11" i="5"/>
  <c r="AF219" i="4"/>
  <c r="AF264" i="4" s="1"/>
  <c r="AF212" i="4"/>
  <c r="AF257" i="4" s="1"/>
  <c r="AF117" i="4"/>
  <c r="AF120" i="4"/>
  <c r="AF165" i="4" s="1"/>
  <c r="AF75" i="4" s="1"/>
  <c r="AF206" i="4"/>
  <c r="AF251" i="4" s="1"/>
  <c r="AF103" i="4"/>
  <c r="AF148" i="4" s="1"/>
  <c r="AF58" i="4" s="1"/>
  <c r="AF123" i="4"/>
  <c r="AF168" i="4" s="1"/>
  <c r="AF78" i="4" s="1"/>
  <c r="AF104" i="4"/>
  <c r="AF203" i="4"/>
  <c r="AF248" i="4" s="1"/>
  <c r="AF202" i="4"/>
  <c r="AF204" i="4"/>
  <c r="AF249" i="4" s="1"/>
  <c r="AF129" i="4"/>
  <c r="AF174" i="4" s="1"/>
  <c r="AF84" i="4" s="1"/>
  <c r="AE17" i="8"/>
  <c r="AE11" i="9"/>
  <c r="AE15" i="8"/>
  <c r="AE9" i="9"/>
  <c r="AF8" i="5"/>
  <c r="AD277" i="4"/>
  <c r="AD16" i="8"/>
  <c r="AD10" i="9"/>
  <c r="AF13" i="5"/>
  <c r="AF22" i="9" s="1"/>
  <c r="AE2" i="22"/>
  <c r="AI2" i="20"/>
  <c r="AF2" i="21"/>
  <c r="AL116" i="20"/>
  <c r="AL117" i="20"/>
  <c r="AK138" i="20"/>
  <c r="AH25" i="21"/>
  <c r="AI4" i="21"/>
  <c r="AI31" i="21"/>
  <c r="AI27" i="21"/>
  <c r="AI49" i="21"/>
  <c r="AI22" i="21"/>
  <c r="AI64" i="21"/>
  <c r="AL146" i="20"/>
  <c r="AI54" i="21"/>
  <c r="AI3" i="22"/>
  <c r="AI8" i="22" s="1"/>
  <c r="AK67" i="21" s="1"/>
  <c r="AH4" i="22"/>
  <c r="AJ3" i="21"/>
  <c r="AM3" i="20"/>
  <c r="AL160" i="20"/>
  <c r="AL4" i="20"/>
  <c r="AF21" i="5"/>
  <c r="AF25" i="5"/>
  <c r="AE20" i="9"/>
  <c r="AE23" i="8"/>
  <c r="AE19" i="9"/>
  <c r="AE22" i="8"/>
  <c r="AF279" i="4"/>
  <c r="AF281" i="4"/>
  <c r="AE20" i="8"/>
  <c r="AE17" i="9"/>
  <c r="AE24" i="8"/>
  <c r="AE21" i="9"/>
  <c r="AE280" i="4"/>
  <c r="AG2" i="9"/>
  <c r="AG2" i="8"/>
  <c r="AG2" i="4"/>
  <c r="O1" i="27"/>
  <c r="AH2" i="3"/>
  <c r="AG2" i="5"/>
  <c r="AG16" i="3"/>
  <c r="O14" i="27" s="1"/>
  <c r="O15" i="27" s="1"/>
  <c r="AE18" i="9"/>
  <c r="AE21" i="8"/>
  <c r="AH33" i="9"/>
  <c r="AH34" i="8"/>
  <c r="AH33" i="8"/>
  <c r="AH32" i="9"/>
  <c r="AJ385" i="3"/>
  <c r="AJ62" i="5" s="1"/>
  <c r="AJ386" i="3"/>
  <c r="AJ63" i="5" s="1"/>
  <c r="AJ388" i="3"/>
  <c r="AJ65" i="5" s="1"/>
  <c r="AJ401" i="3"/>
  <c r="AJ341" i="3"/>
  <c r="AJ42" i="5" s="1"/>
  <c r="AJ394" i="3"/>
  <c r="AJ71" i="5" s="1"/>
  <c r="AJ399" i="3"/>
  <c r="AJ76" i="5" s="1"/>
  <c r="AJ400" i="3"/>
  <c r="AJ77" i="5" s="1"/>
  <c r="AJ389" i="3"/>
  <c r="AJ66" i="5" s="1"/>
  <c r="AJ393" i="3"/>
  <c r="AJ70" i="5" s="1"/>
  <c r="AJ340" i="3"/>
  <c r="AJ390" i="3"/>
  <c r="AJ67" i="5" s="1"/>
  <c r="AJ392" i="3"/>
  <c r="AJ69" i="5" s="1"/>
  <c r="AJ396" i="3"/>
  <c r="AJ73" i="5" s="1"/>
  <c r="AJ343" i="3"/>
  <c r="AJ44" i="5" s="1"/>
  <c r="AJ344" i="3"/>
  <c r="AJ45" i="5" s="1"/>
  <c r="AJ345" i="3"/>
  <c r="AJ46" i="5" s="1"/>
  <c r="AJ342" i="3"/>
  <c r="AJ43" i="5" s="1"/>
  <c r="AJ347" i="3"/>
  <c r="AJ48" i="5" s="1"/>
  <c r="AJ351" i="3"/>
  <c r="AJ52" i="5" s="1"/>
  <c r="AJ355" i="3"/>
  <c r="AJ56" i="5" s="1"/>
  <c r="AJ352" i="3"/>
  <c r="AJ53" i="5" s="1"/>
  <c r="AJ356" i="3"/>
  <c r="AJ57" i="5" s="1"/>
  <c r="AJ350" i="3"/>
  <c r="AJ51" i="5" s="1"/>
  <c r="AJ357" i="3"/>
  <c r="AJ395" i="3"/>
  <c r="AJ72" i="5" s="1"/>
  <c r="AJ387" i="3"/>
  <c r="AJ64" i="5" s="1"/>
  <c r="AJ354" i="3"/>
  <c r="AJ55" i="5" s="1"/>
  <c r="AJ358" i="3"/>
  <c r="AJ398" i="3"/>
  <c r="AJ75" i="5" s="1"/>
  <c r="AJ346" i="3"/>
  <c r="AJ47" i="5" s="1"/>
  <c r="AJ349" i="3"/>
  <c r="AJ50" i="5" s="1"/>
  <c r="AJ391" i="3"/>
  <c r="AJ68" i="5" s="1"/>
  <c r="AJ384" i="3"/>
  <c r="AJ402" i="3"/>
  <c r="AJ348" i="3" l="1"/>
  <c r="AJ49" i="5" s="1"/>
  <c r="AJ42" i="21"/>
  <c r="AJ36" i="21"/>
  <c r="AM136" i="20" s="1"/>
  <c r="AJ59" i="21"/>
  <c r="AM146" i="20" s="1"/>
  <c r="AJ50" i="3"/>
  <c r="AJ94" i="3" s="1"/>
  <c r="AJ247" i="3"/>
  <c r="AJ225" i="3"/>
  <c r="AI58" i="8"/>
  <c r="AI26" i="4"/>
  <c r="AI4" i="8"/>
  <c r="AH56" i="9"/>
  <c r="AI63" i="8"/>
  <c r="AI68" i="8"/>
  <c r="AI56" i="8"/>
  <c r="AI42" i="9"/>
  <c r="AJ164" i="3"/>
  <c r="AJ211" i="3"/>
  <c r="AJ320" i="3"/>
  <c r="AJ200" i="3"/>
  <c r="AJ128" i="3"/>
  <c r="AJ37" i="3"/>
  <c r="AJ81" i="3" s="1"/>
  <c r="AI48" i="9"/>
  <c r="AI54" i="8"/>
  <c r="AI4" i="4"/>
  <c r="AI4" i="9"/>
  <c r="AI64" i="8"/>
  <c r="AI47" i="8"/>
  <c r="AI45" i="8"/>
  <c r="AI38" i="4"/>
  <c r="AI55" i="8"/>
  <c r="AI65" i="8"/>
  <c r="AI40" i="8"/>
  <c r="AJ212" i="3"/>
  <c r="AJ287" i="3"/>
  <c r="AJ236" i="3"/>
  <c r="AJ40" i="3"/>
  <c r="AJ84" i="3" s="1"/>
  <c r="AJ253" i="3"/>
  <c r="AJ333" i="3"/>
  <c r="AJ3" i="5"/>
  <c r="AJ92" i="5" s="1"/>
  <c r="AJ222" i="3"/>
  <c r="AJ280" i="3"/>
  <c r="AJ136" i="3"/>
  <c r="AJ314" i="3"/>
  <c r="AJ68" i="3"/>
  <c r="AJ112" i="3" s="1"/>
  <c r="AJ199" i="3"/>
  <c r="AJ198" i="3"/>
  <c r="AJ10" i="3"/>
  <c r="AJ104" i="5" s="1"/>
  <c r="AJ210" i="3"/>
  <c r="AJ313" i="3"/>
  <c r="AJ215" i="3"/>
  <c r="AJ243" i="3"/>
  <c r="AJ282" i="3"/>
  <c r="AJ180" i="3"/>
  <c r="AJ427" i="3"/>
  <c r="AJ141" i="3"/>
  <c r="AJ28" i="3"/>
  <c r="AG12" i="5"/>
  <c r="AJ49" i="3"/>
  <c r="AJ93" i="3" s="1"/>
  <c r="AI19" i="4"/>
  <c r="AI4" i="5"/>
  <c r="AI44" i="4"/>
  <c r="AI35" i="4"/>
  <c r="AI15" i="4"/>
  <c r="AI41" i="4"/>
  <c r="AI109" i="5"/>
  <c r="AI36" i="4"/>
  <c r="AJ295" i="3"/>
  <c r="AJ327" i="3"/>
  <c r="AJ224" i="3"/>
  <c r="AJ278" i="3"/>
  <c r="AJ431" i="3"/>
  <c r="AJ165" i="3"/>
  <c r="AJ285" i="3"/>
  <c r="AJ197" i="3"/>
  <c r="AJ202" i="3"/>
  <c r="AJ257" i="3"/>
  <c r="AJ143" i="3"/>
  <c r="AJ185" i="3"/>
  <c r="AJ146" i="3"/>
  <c r="AJ283" i="3"/>
  <c r="AJ156" i="3"/>
  <c r="AJ328" i="3"/>
  <c r="AJ266" i="3"/>
  <c r="AJ57" i="3"/>
  <c r="AJ101" i="3" s="1"/>
  <c r="AJ43" i="3"/>
  <c r="AJ87" i="3" s="1"/>
  <c r="AJ63" i="3"/>
  <c r="AJ107" i="3" s="1"/>
  <c r="AJ56" i="3"/>
  <c r="AJ100" i="3" s="1"/>
  <c r="AJ44" i="3"/>
  <c r="AJ88" i="3" s="1"/>
  <c r="AJ325" i="3"/>
  <c r="AJ3" i="9"/>
  <c r="AJ4" i="9" s="1"/>
  <c r="AJ307" i="3"/>
  <c r="AJ277" i="3"/>
  <c r="AJ269" i="3"/>
  <c r="AJ140" i="3"/>
  <c r="AJ125" i="3"/>
  <c r="AJ223" i="3"/>
  <c r="AJ300" i="3"/>
  <c r="AJ168" i="3"/>
  <c r="AJ274" i="3"/>
  <c r="AJ286" i="3"/>
  <c r="AJ332" i="3"/>
  <c r="AJ324" i="3"/>
  <c r="AJ291" i="3"/>
  <c r="AJ268" i="3"/>
  <c r="AJ273" i="3"/>
  <c r="AJ228" i="3"/>
  <c r="AJ305" i="3"/>
  <c r="AJ130" i="3"/>
  <c r="AJ126" i="3"/>
  <c r="AJ122" i="3"/>
  <c r="AJ167" i="3"/>
  <c r="AJ308" i="3"/>
  <c r="AJ13" i="3"/>
  <c r="AJ68" i="8" s="1"/>
  <c r="AJ193" i="3"/>
  <c r="AJ178" i="3"/>
  <c r="AJ290" i="3"/>
  <c r="AJ62" i="3"/>
  <c r="AJ106" i="3" s="1"/>
  <c r="AJ70" i="3"/>
  <c r="AJ114" i="3" s="1"/>
  <c r="AJ59" i="3"/>
  <c r="AJ103" i="3" s="1"/>
  <c r="AJ54" i="3"/>
  <c r="AJ98" i="3" s="1"/>
  <c r="AJ33" i="3"/>
  <c r="AJ77" i="3" s="1"/>
  <c r="AJ234" i="3"/>
  <c r="AJ259" i="3"/>
  <c r="AJ433" i="3"/>
  <c r="AJ19" i="3"/>
  <c r="AJ230" i="3"/>
  <c r="AJ189" i="3"/>
  <c r="AJ430" i="3"/>
  <c r="AJ3" i="8"/>
  <c r="AJ63" i="8" s="1"/>
  <c r="AJ331" i="3"/>
  <c r="AJ177" i="3"/>
  <c r="AJ218" i="3"/>
  <c r="AJ435" i="3"/>
  <c r="AJ262" i="3"/>
  <c r="AJ254" i="3"/>
  <c r="AJ124" i="3"/>
  <c r="AJ434" i="3"/>
  <c r="AJ252" i="3"/>
  <c r="AJ272" i="3"/>
  <c r="AJ120" i="3"/>
  <c r="AJ147" i="3"/>
  <c r="AJ289" i="3"/>
  <c r="AJ157" i="3"/>
  <c r="AJ258" i="3"/>
  <c r="AJ182" i="3"/>
  <c r="AJ150" i="3"/>
  <c r="AJ192" i="3"/>
  <c r="AJ312" i="3"/>
  <c r="AJ155" i="3"/>
  <c r="AJ275" i="3"/>
  <c r="AJ172" i="3"/>
  <c r="AJ179" i="3"/>
  <c r="AJ175" i="3"/>
  <c r="AJ171" i="3"/>
  <c r="AJ227" i="3"/>
  <c r="AJ4" i="3"/>
  <c r="AJ186" i="3"/>
  <c r="AJ256" i="3"/>
  <c r="AJ255" i="3"/>
  <c r="AJ129" i="3"/>
  <c r="AJ27" i="3"/>
  <c r="AJ58" i="3"/>
  <c r="AJ102" i="3" s="1"/>
  <c r="AJ47" i="3"/>
  <c r="AJ91" i="3" s="1"/>
  <c r="AJ46" i="3"/>
  <c r="AJ90" i="3" s="1"/>
  <c r="AJ52" i="3"/>
  <c r="AJ96" i="3" s="1"/>
  <c r="AJ38" i="3"/>
  <c r="AJ82" i="3" s="1"/>
  <c r="AI11" i="4"/>
  <c r="AI285" i="4"/>
  <c r="AI16" i="5"/>
  <c r="AI33" i="5" s="1"/>
  <c r="AI47" i="4"/>
  <c r="AI37" i="4"/>
  <c r="AI30" i="4"/>
  <c r="AI18" i="4"/>
  <c r="AJ270" i="3"/>
  <c r="AJ217" i="3"/>
  <c r="P2" i="27"/>
  <c r="P3" i="27" s="1"/>
  <c r="AJ207" i="3"/>
  <c r="AJ131" i="3"/>
  <c r="AJ229" i="3"/>
  <c r="AJ271" i="3"/>
  <c r="AJ154" i="3"/>
  <c r="AJ432" i="3"/>
  <c r="AJ281" i="3"/>
  <c r="AJ173" i="3"/>
  <c r="AJ335" i="3"/>
  <c r="AJ306" i="3"/>
  <c r="AJ334" i="3"/>
  <c r="AJ330" i="3"/>
  <c r="AJ170" i="3"/>
  <c r="AJ284" i="3"/>
  <c r="AJ322" i="3"/>
  <c r="AJ127" i="3"/>
  <c r="AJ149" i="3"/>
  <c r="AJ232" i="3"/>
  <c r="AJ304" i="3"/>
  <c r="AJ138" i="3"/>
  <c r="AJ158" i="3"/>
  <c r="AJ246" i="3"/>
  <c r="AJ220" i="3"/>
  <c r="AJ239" i="3"/>
  <c r="AJ245" i="3"/>
  <c r="AJ235" i="3"/>
  <c r="AJ209" i="3"/>
  <c r="AJ231" i="3"/>
  <c r="AJ237" i="3"/>
  <c r="AJ311" i="3"/>
  <c r="AJ184" i="3"/>
  <c r="AJ190" i="3"/>
  <c r="AJ219" i="3"/>
  <c r="AJ263" i="3"/>
  <c r="AJ265" i="3"/>
  <c r="AJ3" i="4"/>
  <c r="AJ428" i="3"/>
  <c r="AJ302" i="3"/>
  <c r="AJ139" i="3"/>
  <c r="AJ203" i="3"/>
  <c r="AI92" i="5"/>
  <c r="AJ25" i="3"/>
  <c r="AJ22" i="3"/>
  <c r="AJ69" i="3"/>
  <c r="AJ113" i="3" s="1"/>
  <c r="AJ42" i="3"/>
  <c r="AJ86" i="3" s="1"/>
  <c r="AJ36" i="3"/>
  <c r="AJ80" i="3" s="1"/>
  <c r="AJ71" i="3"/>
  <c r="AJ115" i="3" s="1"/>
  <c r="AJ55" i="3"/>
  <c r="AJ99" i="3" s="1"/>
  <c r="AJ64" i="3"/>
  <c r="AJ108" i="3" s="1"/>
  <c r="AJ39" i="3"/>
  <c r="AJ83" i="3" s="1"/>
  <c r="AJ53" i="3"/>
  <c r="AJ97" i="3" s="1"/>
  <c r="AJ45" i="3"/>
  <c r="AJ89" i="3" s="1"/>
  <c r="AJ35" i="3"/>
  <c r="AJ79" i="3" s="1"/>
  <c r="AI45" i="4"/>
  <c r="AI43" i="4"/>
  <c r="AI42" i="4"/>
  <c r="AI27" i="4"/>
  <c r="AI31" i="4"/>
  <c r="AI28" i="4"/>
  <c r="AI25" i="4"/>
  <c r="AI20" i="4"/>
  <c r="AI13" i="4"/>
  <c r="AI12" i="4"/>
  <c r="AI49" i="4"/>
  <c r="AI46" i="4"/>
  <c r="AI33" i="4"/>
  <c r="AI32" i="4"/>
  <c r="AI24" i="4"/>
  <c r="AI14" i="4"/>
  <c r="AJ183" i="3"/>
  <c r="AJ242" i="3"/>
  <c r="AJ163" i="3"/>
  <c r="AJ181" i="3"/>
  <c r="AJ240" i="3"/>
  <c r="AJ233" i="3"/>
  <c r="AJ119" i="3"/>
  <c r="AJ214" i="3"/>
  <c r="AJ132" i="3"/>
  <c r="AJ194" i="3"/>
  <c r="AJ309" i="3"/>
  <c r="AJ174" i="3"/>
  <c r="AJ123" i="3"/>
  <c r="AJ169" i="3"/>
  <c r="AJ121" i="3"/>
  <c r="AJ238" i="3"/>
  <c r="AJ142" i="3"/>
  <c r="AJ208" i="3"/>
  <c r="AJ251" i="3"/>
  <c r="AJ153" i="3"/>
  <c r="AJ195" i="3"/>
  <c r="AJ145" i="3"/>
  <c r="AJ260" i="3"/>
  <c r="AJ429" i="3"/>
  <c r="AJ213" i="3"/>
  <c r="AJ241" i="3"/>
  <c r="AJ299" i="3"/>
  <c r="AJ318" i="3"/>
  <c r="AJ191" i="3"/>
  <c r="AJ176" i="3"/>
  <c r="AJ134" i="3"/>
  <c r="AJ301" i="3"/>
  <c r="AJ298" i="3"/>
  <c r="AJ135" i="3"/>
  <c r="AJ166" i="3"/>
  <c r="AJ317" i="3"/>
  <c r="AJ264" i="3"/>
  <c r="AJ152" i="3"/>
  <c r="AJ137" i="3"/>
  <c r="AJ297" i="3"/>
  <c r="AJ196" i="3"/>
  <c r="AJ244" i="3"/>
  <c r="AJ316" i="3"/>
  <c r="AJ188" i="3"/>
  <c r="AJ201" i="3"/>
  <c r="AJ226" i="3"/>
  <c r="AJ279" i="3"/>
  <c r="AJ151" i="3"/>
  <c r="AJ187" i="3"/>
  <c r="AJ221" i="3"/>
  <c r="AJ296" i="3"/>
  <c r="AJ267" i="3"/>
  <c r="AJ323" i="3"/>
  <c r="AJ329" i="3"/>
  <c r="AJ319" i="3"/>
  <c r="AJ326" i="3"/>
  <c r="AJ315" i="3"/>
  <c r="AJ321" i="3"/>
  <c r="AJ159" i="3"/>
  <c r="AJ261" i="3"/>
  <c r="AJ276" i="3"/>
  <c r="AJ303" i="3"/>
  <c r="AJ310" i="3"/>
  <c r="AJ144" i="3"/>
  <c r="AJ148" i="3"/>
  <c r="AJ7" i="3"/>
  <c r="AJ58" i="8" s="1"/>
  <c r="AJ133" i="3"/>
  <c r="AJ216" i="3"/>
  <c r="AJ288" i="3"/>
  <c r="AK3" i="3"/>
  <c r="AK33" i="3" s="1"/>
  <c r="AK77" i="3" s="1"/>
  <c r="AI29" i="5"/>
  <c r="AJ26" i="3"/>
  <c r="AJ31" i="3"/>
  <c r="AJ75" i="3" s="1"/>
  <c r="AJ66" i="3"/>
  <c r="AJ110" i="3" s="1"/>
  <c r="AJ65" i="3"/>
  <c r="AJ109" i="3" s="1"/>
  <c r="AJ61" i="3"/>
  <c r="AJ105" i="3" s="1"/>
  <c r="AJ67" i="3"/>
  <c r="AJ111" i="3" s="1"/>
  <c r="AJ51" i="3"/>
  <c r="AJ95" i="3" s="1"/>
  <c r="AJ60" i="3"/>
  <c r="AJ104" i="3" s="1"/>
  <c r="AJ34" i="3"/>
  <c r="AJ78" i="3" s="1"/>
  <c r="AJ48" i="3"/>
  <c r="AJ92" i="3" s="1"/>
  <c r="AJ41" i="3"/>
  <c r="AJ85" i="3" s="1"/>
  <c r="AI48" i="4"/>
  <c r="AI40" i="4"/>
  <c r="AI34" i="4"/>
  <c r="AI23" i="4"/>
  <c r="AI39" i="4"/>
  <c r="AI29" i="4"/>
  <c r="AI21" i="4"/>
  <c r="AI17" i="4"/>
  <c r="AI16" i="4"/>
  <c r="AG214" i="4"/>
  <c r="AG259" i="4" s="1"/>
  <c r="AG11" i="5"/>
  <c r="AG191" i="4"/>
  <c r="AG236" i="4" s="1"/>
  <c r="AG121" i="4"/>
  <c r="AG166" i="4" s="1"/>
  <c r="AG76" i="4" s="1"/>
  <c r="AG205" i="4"/>
  <c r="AG250" i="4" s="1"/>
  <c r="AG109" i="4"/>
  <c r="AG154" i="4" s="1"/>
  <c r="AG64" i="4" s="1"/>
  <c r="AG221" i="4"/>
  <c r="AG266" i="4" s="1"/>
  <c r="AG193" i="4"/>
  <c r="AG238" i="4" s="1"/>
  <c r="AG213" i="4"/>
  <c r="AG258" i="4" s="1"/>
  <c r="AG131" i="4"/>
  <c r="AG176" i="4" s="1"/>
  <c r="AG86" i="4" s="1"/>
  <c r="AG111" i="4"/>
  <c r="AG156" i="4" s="1"/>
  <c r="AG66" i="4" s="1"/>
  <c r="AG99" i="4"/>
  <c r="AG144" i="4" s="1"/>
  <c r="AG54" i="4" s="1"/>
  <c r="AG128" i="4"/>
  <c r="AG173" i="4" s="1"/>
  <c r="AG83" i="4" s="1"/>
  <c r="AG228" i="4"/>
  <c r="AG273" i="4" s="1"/>
  <c r="AG106" i="4"/>
  <c r="AG151" i="4" s="1"/>
  <c r="AG61" i="4" s="1"/>
  <c r="AG135" i="4"/>
  <c r="AG180" i="4" s="1"/>
  <c r="AG90" i="4" s="1"/>
  <c r="AG116" i="4"/>
  <c r="AG161" i="4" s="1"/>
  <c r="AG71" i="4" s="1"/>
  <c r="AG223" i="4"/>
  <c r="AG268" i="4" s="1"/>
  <c r="AG105" i="4"/>
  <c r="AG150" i="4" s="1"/>
  <c r="AG60" i="4" s="1"/>
  <c r="AG130" i="4"/>
  <c r="AG175" i="4" s="1"/>
  <c r="AG85" i="4" s="1"/>
  <c r="AG118" i="4"/>
  <c r="AG163" i="4" s="1"/>
  <c r="AG73" i="4" s="1"/>
  <c r="AG107" i="4"/>
  <c r="AG152" i="4" s="1"/>
  <c r="AG62" i="4" s="1"/>
  <c r="AG202" i="4"/>
  <c r="AG247" i="4" s="1"/>
  <c r="AG104" i="4"/>
  <c r="AG149" i="4" s="1"/>
  <c r="AG59" i="4" s="1"/>
  <c r="AG120" i="4"/>
  <c r="AG165" i="4" s="1"/>
  <c r="AG75" i="4" s="1"/>
  <c r="AG216" i="4"/>
  <c r="AG261" i="4" s="1"/>
  <c r="AG211" i="4"/>
  <c r="AG256" i="4" s="1"/>
  <c r="AG102" i="4"/>
  <c r="AG147" i="4" s="1"/>
  <c r="AG57" i="4" s="1"/>
  <c r="AG119" i="4"/>
  <c r="AG164" i="4" s="1"/>
  <c r="AG74" i="4" s="1"/>
  <c r="AG113" i="4"/>
  <c r="AG158" i="4" s="1"/>
  <c r="AG68" i="4" s="1"/>
  <c r="AG222" i="4"/>
  <c r="AG267" i="4" s="1"/>
  <c r="AG123" i="4"/>
  <c r="AG168" i="4" s="1"/>
  <c r="AG78" i="4" s="1"/>
  <c r="AG117" i="4"/>
  <c r="AG162" i="4" s="1"/>
  <c r="AG72" i="4" s="1"/>
  <c r="AG229" i="4"/>
  <c r="AG274" i="4" s="1"/>
  <c r="AG199" i="4"/>
  <c r="AG244" i="4" s="1"/>
  <c r="AG122" i="4"/>
  <c r="AG167" i="4" s="1"/>
  <c r="AG77" i="4" s="1"/>
  <c r="AG215" i="4"/>
  <c r="AG260" i="4" s="1"/>
  <c r="AG201" i="4"/>
  <c r="AG246" i="4" s="1"/>
  <c r="AG192" i="4"/>
  <c r="AG237" i="4" s="1"/>
  <c r="AG196" i="4"/>
  <c r="AG241" i="4" s="1"/>
  <c r="AF258" i="4"/>
  <c r="AF149" i="4"/>
  <c r="AF59" i="4" s="1"/>
  <c r="AF154" i="4"/>
  <c r="AF64" i="4" s="1"/>
  <c r="AF180" i="4"/>
  <c r="AF90" i="4" s="1"/>
  <c r="AF268" i="4"/>
  <c r="AF176" i="4"/>
  <c r="AF86" i="4" s="1"/>
  <c r="AG129" i="4"/>
  <c r="AG103" i="4"/>
  <c r="AG148" i="4" s="1"/>
  <c r="AG58" i="4" s="1"/>
  <c r="AG212" i="4"/>
  <c r="AG257" i="4" s="1"/>
  <c r="AG200" i="4"/>
  <c r="AG112" i="4"/>
  <c r="AG157" i="4" s="1"/>
  <c r="AG67" i="4" s="1"/>
  <c r="AG217" i="4"/>
  <c r="AG262" i="4" s="1"/>
  <c r="AG115" i="4"/>
  <c r="AG160" i="4" s="1"/>
  <c r="AG70" i="4" s="1"/>
  <c r="AG197" i="4"/>
  <c r="AG207" i="4"/>
  <c r="AG252" i="4" s="1"/>
  <c r="AG136" i="4"/>
  <c r="AG181" i="4" s="1"/>
  <c r="AG91" i="4" s="1"/>
  <c r="AG227" i="4"/>
  <c r="AG209" i="4"/>
  <c r="AG101" i="4"/>
  <c r="AG146" i="4" s="1"/>
  <c r="AG56" i="4" s="1"/>
  <c r="AG127" i="4"/>
  <c r="AG172" i="4" s="1"/>
  <c r="AG82" i="4" s="1"/>
  <c r="AG198" i="4"/>
  <c r="AG243" i="4" s="1"/>
  <c r="AG138" i="4"/>
  <c r="AG225" i="4"/>
  <c r="AG270" i="4" s="1"/>
  <c r="AG108" i="4"/>
  <c r="AG153" i="4" s="1"/>
  <c r="AG63" i="4" s="1"/>
  <c r="AG114" i="4"/>
  <c r="AG133" i="4"/>
  <c r="AG178" i="4" s="1"/>
  <c r="AG88" i="4" s="1"/>
  <c r="AG126" i="4"/>
  <c r="AG171" i="4" s="1"/>
  <c r="AG81" i="4" s="1"/>
  <c r="AF266" i="4"/>
  <c r="AF247" i="4"/>
  <c r="AF161" i="4"/>
  <c r="AF71" i="4" s="1"/>
  <c r="AF261" i="4"/>
  <c r="AF162" i="4"/>
  <c r="AF72" i="4" s="1"/>
  <c r="AG204" i="4"/>
  <c r="AG249" i="4" s="1"/>
  <c r="AG203" i="4"/>
  <c r="AG206" i="4"/>
  <c r="AG251" i="4" s="1"/>
  <c r="AG219" i="4"/>
  <c r="AG264" i="4" s="1"/>
  <c r="AG134" i="4"/>
  <c r="AG179" i="4" s="1"/>
  <c r="AG89" i="4" s="1"/>
  <c r="AG194" i="4"/>
  <c r="AG189" i="4"/>
  <c r="AG234" i="4" s="1"/>
  <c r="AG124" i="4"/>
  <c r="AG169" i="4" s="1"/>
  <c r="AG79" i="4" s="1"/>
  <c r="AG208" i="4"/>
  <c r="AG253" i="4" s="1"/>
  <c r="AG220" i="4"/>
  <c r="AG210" i="4"/>
  <c r="AG255" i="4" s="1"/>
  <c r="AG195" i="4"/>
  <c r="AG240" i="4" s="1"/>
  <c r="AG224" i="4"/>
  <c r="AG110" i="4"/>
  <c r="AG218" i="4"/>
  <c r="AG263" i="4" s="1"/>
  <c r="AG137" i="4"/>
  <c r="AG182" i="4" s="1"/>
  <c r="AG92" i="4" s="1"/>
  <c r="AG125" i="4"/>
  <c r="AG170" i="4" s="1"/>
  <c r="AG80" i="4" s="1"/>
  <c r="AG10" i="5"/>
  <c r="AG9" i="5"/>
  <c r="AG226" i="4"/>
  <c r="AG271" i="4" s="1"/>
  <c r="AG132" i="4"/>
  <c r="AG177" i="4" s="1"/>
  <c r="AG87" i="4" s="1"/>
  <c r="AG139" i="4"/>
  <c r="AG184" i="4" s="1"/>
  <c r="AG94" i="4" s="1"/>
  <c r="AJ19" i="4"/>
  <c r="AG8" i="5"/>
  <c r="AF17" i="8"/>
  <c r="AF11" i="9"/>
  <c r="AF15" i="8"/>
  <c r="AF9" i="9"/>
  <c r="AE277" i="4"/>
  <c r="AE16" i="8"/>
  <c r="AE10" i="9"/>
  <c r="AG13" i="5"/>
  <c r="AG22" i="9" s="1"/>
  <c r="AJ2" i="20"/>
  <c r="AG2" i="21"/>
  <c r="AF2" i="22"/>
  <c r="AM4" i="20"/>
  <c r="AM159" i="20"/>
  <c r="AM160" i="20"/>
  <c r="AN3" i="20"/>
  <c r="AJ3" i="22"/>
  <c r="AJ8" i="22" s="1"/>
  <c r="AL67" i="21" s="1"/>
  <c r="AI4" i="22"/>
  <c r="AK3" i="21"/>
  <c r="AM117" i="20"/>
  <c r="AM116" i="20"/>
  <c r="AI25" i="21"/>
  <c r="AL138" i="20"/>
  <c r="AM137" i="20"/>
  <c r="AJ31" i="21"/>
  <c r="AJ54" i="21"/>
  <c r="AJ27" i="21"/>
  <c r="AJ22" i="21"/>
  <c r="AJ49" i="21"/>
  <c r="AJ64" i="21"/>
  <c r="AJ4" i="21"/>
  <c r="AG279" i="4"/>
  <c r="AG281" i="4"/>
  <c r="AF20" i="8"/>
  <c r="AF17" i="9"/>
  <c r="AF20" i="9"/>
  <c r="AF23" i="8"/>
  <c r="AH16" i="3"/>
  <c r="AI2" i="3"/>
  <c r="AH2" i="4"/>
  <c r="AH2" i="8"/>
  <c r="AH2" i="5"/>
  <c r="AH2" i="9"/>
  <c r="AF24" i="8"/>
  <c r="AF21" i="9"/>
  <c r="AF280" i="4"/>
  <c r="AF26" i="8"/>
  <c r="AG21" i="5"/>
  <c r="AG25" i="5"/>
  <c r="AF21" i="8"/>
  <c r="AF18" i="9"/>
  <c r="AF19" i="9"/>
  <c r="AF22" i="8"/>
  <c r="AK402" i="3"/>
  <c r="AK386" i="3"/>
  <c r="AK63" i="5" s="1"/>
  <c r="AK388" i="3"/>
  <c r="AK65" i="5" s="1"/>
  <c r="AK390" i="3"/>
  <c r="AK67" i="5" s="1"/>
  <c r="AK385" i="3"/>
  <c r="AK62" i="5" s="1"/>
  <c r="AK389" i="3"/>
  <c r="AK66" i="5" s="1"/>
  <c r="AK391" i="3"/>
  <c r="AK68" i="5" s="1"/>
  <c r="AK394" i="3"/>
  <c r="AK71" i="5" s="1"/>
  <c r="AK340" i="3"/>
  <c r="AK392" i="3"/>
  <c r="AK69" i="5" s="1"/>
  <c r="AK395" i="3"/>
  <c r="AK72" i="5" s="1"/>
  <c r="AK399" i="3"/>
  <c r="AK76" i="5" s="1"/>
  <c r="AK396" i="3"/>
  <c r="AK73" i="5" s="1"/>
  <c r="AK400" i="3"/>
  <c r="AK77" i="5" s="1"/>
  <c r="AK387" i="3"/>
  <c r="AK64" i="5" s="1"/>
  <c r="AK342" i="3"/>
  <c r="AK43" i="5" s="1"/>
  <c r="AK343" i="3"/>
  <c r="AK44" i="5" s="1"/>
  <c r="AK344" i="3"/>
  <c r="AK45" i="5" s="1"/>
  <c r="AK393" i="3"/>
  <c r="AK70" i="5" s="1"/>
  <c r="AK341" i="3"/>
  <c r="AK42" i="5" s="1"/>
  <c r="AK346" i="3"/>
  <c r="AK47" i="5" s="1"/>
  <c r="AK350" i="3"/>
  <c r="AK51" i="5" s="1"/>
  <c r="AK354" i="3"/>
  <c r="AK55" i="5" s="1"/>
  <c r="AK347" i="3"/>
  <c r="AK48" i="5" s="1"/>
  <c r="AK351" i="3"/>
  <c r="AK52" i="5" s="1"/>
  <c r="AK355" i="3"/>
  <c r="AK56" i="5" s="1"/>
  <c r="AK348" i="3"/>
  <c r="AK49" i="5" s="1"/>
  <c r="AK345" i="3"/>
  <c r="AK46" i="5" s="1"/>
  <c r="AK357" i="3"/>
  <c r="AK352" i="3"/>
  <c r="AK53" i="5" s="1"/>
  <c r="AK356" i="3"/>
  <c r="AK57" i="5" s="1"/>
  <c r="AK358" i="3"/>
  <c r="AK398" i="3"/>
  <c r="AK75" i="5" s="1"/>
  <c r="AK384" i="3"/>
  <c r="AK349" i="3"/>
  <c r="AK50" i="5" s="1"/>
  <c r="AK401" i="3"/>
  <c r="AI32" i="9"/>
  <c r="AI33" i="8"/>
  <c r="AJ42" i="9"/>
  <c r="AI33" i="9"/>
  <c r="AI34" i="8"/>
  <c r="AJ17" i="4" l="1"/>
  <c r="AK240" i="3"/>
  <c r="AK312" i="3"/>
  <c r="AK434" i="3"/>
  <c r="AK307" i="3"/>
  <c r="AK47" i="3"/>
  <c r="AK91" i="3" s="1"/>
  <c r="AK168" i="3"/>
  <c r="AK310" i="3"/>
  <c r="AK232" i="3"/>
  <c r="AK146" i="3"/>
  <c r="AK251" i="3"/>
  <c r="AK175" i="3"/>
  <c r="AK219" i="3"/>
  <c r="AK70" i="3"/>
  <c r="AK114" i="3" s="1"/>
  <c r="AK265" i="3"/>
  <c r="AK284" i="3"/>
  <c r="AK190" i="3"/>
  <c r="AJ35" i="4"/>
  <c r="AI56" i="9"/>
  <c r="AJ4" i="5"/>
  <c r="AJ54" i="8"/>
  <c r="AH12" i="5"/>
  <c r="AJ29" i="5"/>
  <c r="AJ16" i="5"/>
  <c r="AJ33" i="5" s="1"/>
  <c r="AJ48" i="9"/>
  <c r="AJ109" i="5"/>
  <c r="AJ42" i="4"/>
  <c r="AJ28" i="4"/>
  <c r="AJ37" i="4"/>
  <c r="AJ34" i="4"/>
  <c r="AJ45" i="4"/>
  <c r="AJ26" i="4"/>
  <c r="AK226" i="3"/>
  <c r="AK280" i="3"/>
  <c r="AK197" i="3"/>
  <c r="AK129" i="3"/>
  <c r="AK427" i="3"/>
  <c r="AK50" i="3"/>
  <c r="AK94" i="3" s="1"/>
  <c r="AJ47" i="9"/>
  <c r="AK3" i="9"/>
  <c r="AK4" i="9" s="1"/>
  <c r="AK435" i="3"/>
  <c r="AK320" i="3"/>
  <c r="AK152" i="3"/>
  <c r="AK431" i="3"/>
  <c r="AK225" i="3"/>
  <c r="AK210" i="3"/>
  <c r="AK181" i="3"/>
  <c r="AK151" i="3"/>
  <c r="AK149" i="3"/>
  <c r="AK150" i="3"/>
  <c r="AK139" i="3"/>
  <c r="AK191" i="3"/>
  <c r="AK299" i="3"/>
  <c r="AJ80" i="5"/>
  <c r="AK27" i="3"/>
  <c r="AK48" i="3"/>
  <c r="AK92" i="3" s="1"/>
  <c r="AK53" i="3"/>
  <c r="AK97" i="3" s="1"/>
  <c r="AK35" i="3"/>
  <c r="AK79" i="3" s="1"/>
  <c r="AJ14" i="4"/>
  <c r="AK319" i="3"/>
  <c r="AK276" i="3"/>
  <c r="AK209" i="3"/>
  <c r="AK295" i="3"/>
  <c r="AK316" i="3"/>
  <c r="AK171" i="3"/>
  <c r="AK314" i="3"/>
  <c r="AK432" i="3"/>
  <c r="AK31" i="3"/>
  <c r="AK75" i="3" s="1"/>
  <c r="AK44" i="3"/>
  <c r="AK88" i="3" s="1"/>
  <c r="AK193" i="3"/>
  <c r="AK189" i="3"/>
  <c r="AK315" i="3"/>
  <c r="AK304" i="3"/>
  <c r="AK179" i="3"/>
  <c r="AK279" i="3"/>
  <c r="AK333" i="3"/>
  <c r="AK147" i="3"/>
  <c r="AK201" i="3"/>
  <c r="AK163" i="3"/>
  <c r="AK290" i="3"/>
  <c r="AK260" i="3"/>
  <c r="AK208" i="3"/>
  <c r="AK269" i="3"/>
  <c r="AK68" i="3"/>
  <c r="AK112" i="3" s="1"/>
  <c r="AK43" i="3"/>
  <c r="AK87" i="3" s="1"/>
  <c r="AJ4" i="4"/>
  <c r="AJ49" i="4"/>
  <c r="AJ41" i="4"/>
  <c r="AJ33" i="4"/>
  <c r="AJ20" i="4"/>
  <c r="AJ285" i="4"/>
  <c r="AJ4" i="8"/>
  <c r="AJ46" i="4"/>
  <c r="AJ32" i="4"/>
  <c r="AJ27" i="4"/>
  <c r="AJ21" i="4"/>
  <c r="AJ48" i="8"/>
  <c r="AJ55" i="8"/>
  <c r="AJ40" i="8"/>
  <c r="AJ47" i="8"/>
  <c r="AJ45" i="8"/>
  <c r="AJ67" i="8"/>
  <c r="AJ64" i="8"/>
  <c r="AJ65" i="8"/>
  <c r="AJ56" i="8"/>
  <c r="AJ44" i="4"/>
  <c r="AJ43" i="4"/>
  <c r="AJ30" i="4"/>
  <c r="AJ36" i="4"/>
  <c r="AJ38" i="4"/>
  <c r="AJ31" i="4"/>
  <c r="AJ22" i="4"/>
  <c r="AJ18" i="4"/>
  <c r="AJ16" i="4"/>
  <c r="AJ13" i="4"/>
  <c r="AJ11" i="4"/>
  <c r="AJ48" i="4"/>
  <c r="AJ47" i="4"/>
  <c r="AJ39" i="4"/>
  <c r="AJ40" i="4"/>
  <c r="AJ25" i="4"/>
  <c r="AJ29" i="4"/>
  <c r="AJ24" i="4"/>
  <c r="AJ23" i="4"/>
  <c r="AJ15" i="4"/>
  <c r="AJ12" i="4"/>
  <c r="AK217" i="3"/>
  <c r="AK137" i="3"/>
  <c r="AK281" i="3"/>
  <c r="AK322" i="3"/>
  <c r="AK154" i="3"/>
  <c r="AK258" i="3"/>
  <c r="AK177" i="3"/>
  <c r="AK215" i="3"/>
  <c r="AK145" i="3"/>
  <c r="AK297" i="3"/>
  <c r="AK235" i="3"/>
  <c r="AK332" i="3"/>
  <c r="AK214" i="3"/>
  <c r="AK245" i="3"/>
  <c r="AK159" i="3"/>
  <c r="AK212" i="3"/>
  <c r="AK132" i="3"/>
  <c r="AK289" i="3"/>
  <c r="AK131" i="3"/>
  <c r="AK211" i="3"/>
  <c r="AK233" i="3"/>
  <c r="AK194" i="3"/>
  <c r="AK124" i="3"/>
  <c r="AK180" i="3"/>
  <c r="AK224" i="3"/>
  <c r="AK252" i="3"/>
  <c r="AK309" i="3"/>
  <c r="AK288" i="3"/>
  <c r="AK4" i="3"/>
  <c r="AK123" i="3"/>
  <c r="AK230" i="3"/>
  <c r="AK22" i="3"/>
  <c r="AK61" i="3"/>
  <c r="AK105" i="3" s="1"/>
  <c r="AK60" i="3"/>
  <c r="AK104" i="3" s="1"/>
  <c r="AK67" i="3"/>
  <c r="AK111" i="3" s="1"/>
  <c r="AK42" i="3"/>
  <c r="AK86" i="3" s="1"/>
  <c r="AJ59" i="8"/>
  <c r="AK237" i="3"/>
  <c r="AK298" i="3"/>
  <c r="AK148" i="3"/>
  <c r="AK158" i="3"/>
  <c r="AK324" i="3"/>
  <c r="AK266" i="3"/>
  <c r="AK277" i="3"/>
  <c r="AK291" i="3"/>
  <c r="AK176" i="3"/>
  <c r="AK318" i="3"/>
  <c r="AK128" i="3"/>
  <c r="AK311" i="3"/>
  <c r="AK274" i="3"/>
  <c r="AK329" i="3"/>
  <c r="AK302" i="3"/>
  <c r="AK321" i="3"/>
  <c r="AK216" i="3"/>
  <c r="AK259" i="3"/>
  <c r="AK174" i="3"/>
  <c r="AK308" i="3"/>
  <c r="AK198" i="3"/>
  <c r="AK130" i="3"/>
  <c r="AK253" i="3"/>
  <c r="AK126" i="3"/>
  <c r="AK127" i="3"/>
  <c r="AK335" i="3"/>
  <c r="AK228" i="3"/>
  <c r="AK184" i="3"/>
  <c r="AK153" i="3"/>
  <c r="AK313" i="3"/>
  <c r="AK120" i="3"/>
  <c r="AK254" i="3"/>
  <c r="AK138" i="3"/>
  <c r="AK13" i="3"/>
  <c r="AK68" i="8" s="1"/>
  <c r="AK243" i="3"/>
  <c r="AK172" i="3"/>
  <c r="AK273" i="3"/>
  <c r="AK188" i="3"/>
  <c r="AK263" i="3"/>
  <c r="AK270" i="3"/>
  <c r="AK268" i="3"/>
  <c r="AK300" i="3"/>
  <c r="AK136" i="3"/>
  <c r="AK247" i="3"/>
  <c r="AK182" i="3"/>
  <c r="AK283" i="3"/>
  <c r="AK3" i="8"/>
  <c r="AK64" i="8" s="1"/>
  <c r="AK186" i="3"/>
  <c r="AK236" i="3"/>
  <c r="AK278" i="3"/>
  <c r="AK169" i="3"/>
  <c r="AK261" i="3"/>
  <c r="AK119" i="3"/>
  <c r="AK125" i="3"/>
  <c r="AK164" i="3"/>
  <c r="AK331" i="3"/>
  <c r="AK25" i="3"/>
  <c r="AK65" i="3"/>
  <c r="AK109" i="3" s="1"/>
  <c r="AK71" i="3"/>
  <c r="AK115" i="3" s="1"/>
  <c r="AK54" i="3"/>
  <c r="AK98" i="3" s="1"/>
  <c r="AK62" i="3"/>
  <c r="AK106" i="3" s="1"/>
  <c r="AK63" i="3"/>
  <c r="AK107" i="3" s="1"/>
  <c r="AK51" i="3"/>
  <c r="AK95" i="3" s="1"/>
  <c r="AK52" i="3"/>
  <c r="AK96" i="3" s="1"/>
  <c r="AK39" i="3"/>
  <c r="AK83" i="3" s="1"/>
  <c r="AK37" i="3"/>
  <c r="AK81" i="3" s="1"/>
  <c r="AK34" i="3"/>
  <c r="AK78" i="3" s="1"/>
  <c r="AK317" i="3"/>
  <c r="AK328" i="3"/>
  <c r="AK303" i="3"/>
  <c r="AK430" i="3"/>
  <c r="AK207" i="3"/>
  <c r="AK183" i="3"/>
  <c r="AK223" i="3"/>
  <c r="AK218" i="3"/>
  <c r="AK272" i="3"/>
  <c r="AK192" i="3"/>
  <c r="AK142" i="3"/>
  <c r="AK257" i="3"/>
  <c r="AK156" i="3"/>
  <c r="AK327" i="3"/>
  <c r="AK286" i="3"/>
  <c r="AK202" i="3"/>
  <c r="AK305" i="3"/>
  <c r="AK170" i="3"/>
  <c r="AK221" i="3"/>
  <c r="AK229" i="3"/>
  <c r="AK220" i="3"/>
  <c r="AK141" i="3"/>
  <c r="AK282" i="3"/>
  <c r="AK231" i="3"/>
  <c r="AK7" i="3"/>
  <c r="AK59" i="8" s="1"/>
  <c r="AK28" i="3"/>
  <c r="AK64" i="3"/>
  <c r="AK108" i="3" s="1"/>
  <c r="AK66" i="3"/>
  <c r="AK110" i="3" s="1"/>
  <c r="AK55" i="3"/>
  <c r="AK99" i="3" s="1"/>
  <c r="AK38" i="3"/>
  <c r="AK82" i="3" s="1"/>
  <c r="AK41" i="3"/>
  <c r="AK85" i="3" s="1"/>
  <c r="AK32" i="3"/>
  <c r="AK76" i="3" s="1"/>
  <c r="AK301" i="3"/>
  <c r="AK200" i="3"/>
  <c r="AK3" i="4"/>
  <c r="AK25" i="4" s="1"/>
  <c r="AK167" i="3"/>
  <c r="AK133" i="3"/>
  <c r="AK256" i="3"/>
  <c r="AK238" i="3"/>
  <c r="AK144" i="3"/>
  <c r="AK262" i="3"/>
  <c r="AK185" i="3"/>
  <c r="AK429" i="3"/>
  <c r="AK187" i="3"/>
  <c r="AK143" i="3"/>
  <c r="AK227" i="3"/>
  <c r="AK121" i="3"/>
  <c r="AK195" i="3"/>
  <c r="AK178" i="3"/>
  <c r="AK222" i="3"/>
  <c r="AK239" i="3"/>
  <c r="AK287" i="3"/>
  <c r="AK196" i="3"/>
  <c r="AK135" i="3"/>
  <c r="AK140" i="3"/>
  <c r="AK296" i="3"/>
  <c r="AK271" i="3"/>
  <c r="AK241" i="3"/>
  <c r="AK234" i="3"/>
  <c r="AK428" i="3"/>
  <c r="AK10" i="3"/>
  <c r="AK104" i="5" s="1"/>
  <c r="AK122" i="3"/>
  <c r="AK264" i="3"/>
  <c r="AK246" i="3"/>
  <c r="AK213" i="3"/>
  <c r="AK165" i="3"/>
  <c r="AK242" i="3"/>
  <c r="AK275" i="3"/>
  <c r="AK433" i="3"/>
  <c r="AK19" i="3"/>
  <c r="AK330" i="3"/>
  <c r="AK3" i="5"/>
  <c r="AK80" i="5" s="1"/>
  <c r="AK334" i="3"/>
  <c r="AK155" i="3"/>
  <c r="AK325" i="3"/>
  <c r="AK244" i="3"/>
  <c r="AK285" i="3"/>
  <c r="AK199" i="3"/>
  <c r="AK255" i="3"/>
  <c r="AK323" i="3"/>
  <c r="AK306" i="3"/>
  <c r="AK173" i="3"/>
  <c r="AK203" i="3"/>
  <c r="AK326" i="3"/>
  <c r="AK157" i="3"/>
  <c r="AK166" i="3"/>
  <c r="AK267" i="3"/>
  <c r="AK134" i="3"/>
  <c r="AL3" i="3"/>
  <c r="AL36" i="3" s="1"/>
  <c r="AL80" i="3" s="1"/>
  <c r="AK26" i="3"/>
  <c r="AK56" i="3"/>
  <c r="AK100" i="3" s="1"/>
  <c r="AK57" i="3"/>
  <c r="AK101" i="3" s="1"/>
  <c r="AK69" i="3"/>
  <c r="AK113" i="3" s="1"/>
  <c r="AK45" i="3"/>
  <c r="AK89" i="3" s="1"/>
  <c r="AK58" i="3"/>
  <c r="AK102" i="3" s="1"/>
  <c r="AK59" i="3"/>
  <c r="AK103" i="3" s="1"/>
  <c r="AK46" i="3"/>
  <c r="AK90" i="3" s="1"/>
  <c r="AK49" i="3"/>
  <c r="AK93" i="3" s="1"/>
  <c r="AK36" i="3"/>
  <c r="AK80" i="3" s="1"/>
  <c r="AK40" i="3"/>
  <c r="AK84" i="3" s="1"/>
  <c r="AH119" i="4"/>
  <c r="AH164" i="4" s="1"/>
  <c r="AH74" i="4" s="1"/>
  <c r="AH120" i="4"/>
  <c r="AH165" i="4" s="1"/>
  <c r="AH75" i="4" s="1"/>
  <c r="AH105" i="4"/>
  <c r="AH150" i="4" s="1"/>
  <c r="AH60" i="4" s="1"/>
  <c r="AH199" i="4"/>
  <c r="AH244" i="4" s="1"/>
  <c r="AH213" i="4"/>
  <c r="AH258" i="4" s="1"/>
  <c r="AH139" i="4"/>
  <c r="AH184" i="4" s="1"/>
  <c r="AH94" i="4" s="1"/>
  <c r="AH110" i="4"/>
  <c r="AH155" i="4" s="1"/>
  <c r="AH65" i="4" s="1"/>
  <c r="AH220" i="4"/>
  <c r="AH265" i="4" s="1"/>
  <c r="AH194" i="4"/>
  <c r="AH239" i="4" s="1"/>
  <c r="AH203" i="4"/>
  <c r="AH248" i="4" s="1"/>
  <c r="AH131" i="4"/>
  <c r="AH176" i="4" s="1"/>
  <c r="AH86" i="4" s="1"/>
  <c r="AH107" i="4"/>
  <c r="AH152" i="4" s="1"/>
  <c r="AH62" i="4" s="1"/>
  <c r="AH106" i="4"/>
  <c r="AH151" i="4" s="1"/>
  <c r="AH61" i="4" s="1"/>
  <c r="AH102" i="4"/>
  <c r="AH147" i="4" s="1"/>
  <c r="AH57" i="4" s="1"/>
  <c r="AH132" i="4"/>
  <c r="AH177" i="4" s="1"/>
  <c r="AH87" i="4" s="1"/>
  <c r="AH125" i="4"/>
  <c r="AH170" i="4" s="1"/>
  <c r="AH80" i="4" s="1"/>
  <c r="AH224" i="4"/>
  <c r="AH269" i="4" s="1"/>
  <c r="AH208" i="4"/>
  <c r="AH253" i="4" s="1"/>
  <c r="AH204" i="4"/>
  <c r="AH249" i="4" s="1"/>
  <c r="AH116" i="4"/>
  <c r="AH161" i="4" s="1"/>
  <c r="AH71" i="4" s="1"/>
  <c r="AH193" i="4"/>
  <c r="AH238" i="4" s="1"/>
  <c r="AH138" i="4"/>
  <c r="AH183" i="4" s="1"/>
  <c r="AH93" i="4" s="1"/>
  <c r="AH209" i="4"/>
  <c r="AH254" i="4" s="1"/>
  <c r="AH197" i="4"/>
  <c r="AH242" i="4" s="1"/>
  <c r="AH200" i="4"/>
  <c r="AH245" i="4" s="1"/>
  <c r="AH129" i="4"/>
  <c r="AH174" i="4" s="1"/>
  <c r="AH84" i="4" s="1"/>
  <c r="AH192" i="4"/>
  <c r="AH237" i="4" s="1"/>
  <c r="AH215" i="4"/>
  <c r="AH260" i="4" s="1"/>
  <c r="AH121" i="4"/>
  <c r="AH166" i="4" s="1"/>
  <c r="AH76" i="4" s="1"/>
  <c r="AH216" i="4"/>
  <c r="AH261" i="4" s="1"/>
  <c r="AH114" i="4"/>
  <c r="AH159" i="4" s="1"/>
  <c r="AH69" i="4" s="1"/>
  <c r="AH198" i="4"/>
  <c r="AH243" i="4" s="1"/>
  <c r="AH227" i="4"/>
  <c r="AH272" i="4" s="1"/>
  <c r="AH115" i="4"/>
  <c r="AH160" i="4" s="1"/>
  <c r="AH70" i="4" s="1"/>
  <c r="AH212" i="4"/>
  <c r="AH257" i="4" s="1"/>
  <c r="AH214" i="4"/>
  <c r="AH259" i="4" s="1"/>
  <c r="AH130" i="4"/>
  <c r="AH175" i="4" s="1"/>
  <c r="AH85" i="4" s="1"/>
  <c r="AH211" i="4"/>
  <c r="AH256" i="4" s="1"/>
  <c r="AH128" i="4"/>
  <c r="AH133" i="4"/>
  <c r="AH178" i="4" s="1"/>
  <c r="AH88" i="4" s="1"/>
  <c r="AH134" i="4"/>
  <c r="AH179" i="4" s="1"/>
  <c r="AH89" i="4" s="1"/>
  <c r="AG269" i="4"/>
  <c r="AG159" i="4"/>
  <c r="AG69" i="4" s="1"/>
  <c r="AG265" i="4"/>
  <c r="AG155" i="4"/>
  <c r="AG65" i="4" s="1"/>
  <c r="AG272" i="4"/>
  <c r="AG239" i="4"/>
  <c r="AH226" i="4"/>
  <c r="AH271" i="4" s="1"/>
  <c r="AH137" i="4"/>
  <c r="AH182" i="4" s="1"/>
  <c r="AH92" i="4" s="1"/>
  <c r="AH195" i="4"/>
  <c r="AH240" i="4" s="1"/>
  <c r="AH124" i="4"/>
  <c r="AH219" i="4"/>
  <c r="AH264" i="4" s="1"/>
  <c r="AH117" i="4"/>
  <c r="AH162" i="4" s="1"/>
  <c r="AH72" i="4" s="1"/>
  <c r="AH99" i="4"/>
  <c r="AH109" i="4"/>
  <c r="AH104" i="4"/>
  <c r="AH149" i="4" s="1"/>
  <c r="AH59" i="4" s="1"/>
  <c r="AH108" i="4"/>
  <c r="AH153" i="4" s="1"/>
  <c r="AH63" i="4" s="1"/>
  <c r="AH127" i="4"/>
  <c r="AH172" i="4" s="1"/>
  <c r="AH82" i="4" s="1"/>
  <c r="AH136" i="4"/>
  <c r="AH217" i="4"/>
  <c r="AH262" i="4" s="1"/>
  <c r="AH103" i="4"/>
  <c r="AH148" i="4" s="1"/>
  <c r="AH58" i="4" s="1"/>
  <c r="AH118" i="4"/>
  <c r="AH223" i="4"/>
  <c r="AH228" i="4"/>
  <c r="AH273" i="4" s="1"/>
  <c r="AH229" i="4"/>
  <c r="AH274" i="4" s="1"/>
  <c r="AH222" i="4"/>
  <c r="AH221" i="4"/>
  <c r="AH11" i="5"/>
  <c r="AH10" i="5"/>
  <c r="AG183" i="4"/>
  <c r="AG93" i="4" s="1"/>
  <c r="AG248" i="4"/>
  <c r="AG245" i="4"/>
  <c r="AG254" i="4"/>
  <c r="AG174" i="4"/>
  <c r="AG84" i="4" s="1"/>
  <c r="AG242" i="4"/>
  <c r="AH9" i="5"/>
  <c r="AH218" i="4"/>
  <c r="AH263" i="4" s="1"/>
  <c r="AH210" i="4"/>
  <c r="AH189" i="4"/>
  <c r="AH206" i="4"/>
  <c r="AH251" i="4" s="1"/>
  <c r="AH111" i="4"/>
  <c r="AH122" i="4"/>
  <c r="AH126" i="4"/>
  <c r="AH171" i="4" s="1"/>
  <c r="AH81" i="4" s="1"/>
  <c r="AH225" i="4"/>
  <c r="AH270" i="4" s="1"/>
  <c r="AH101" i="4"/>
  <c r="AH207" i="4"/>
  <c r="AH112" i="4"/>
  <c r="AH157" i="4" s="1"/>
  <c r="AH67" i="4" s="1"/>
  <c r="AH196" i="4"/>
  <c r="AH201" i="4"/>
  <c r="AH135" i="4"/>
  <c r="AH180" i="4" s="1"/>
  <c r="AH90" i="4" s="1"/>
  <c r="AH191" i="4"/>
  <c r="AH236" i="4" s="1"/>
  <c r="AH123" i="4"/>
  <c r="AH113" i="4"/>
  <c r="AH158" i="4" s="1"/>
  <c r="AH68" i="4" s="1"/>
  <c r="AH205" i="4"/>
  <c r="AH250" i="4" s="1"/>
  <c r="AH202" i="4"/>
  <c r="AH247" i="4" s="1"/>
  <c r="AG11" i="9"/>
  <c r="AG17" i="8"/>
  <c r="AH8" i="5"/>
  <c r="AG15" i="8"/>
  <c r="AG9" i="9"/>
  <c r="AF277" i="4"/>
  <c r="AF16" i="8"/>
  <c r="AF10" i="9"/>
  <c r="AH13" i="5"/>
  <c r="AH22" i="9" s="1"/>
  <c r="AG2" i="22"/>
  <c r="AH2" i="21"/>
  <c r="AK2" i="20"/>
  <c r="AN117" i="20"/>
  <c r="AN116" i="20"/>
  <c r="AM138" i="20"/>
  <c r="AJ25" i="21"/>
  <c r="AK27" i="21"/>
  <c r="AK31" i="21"/>
  <c r="AK64" i="21"/>
  <c r="AK4" i="21"/>
  <c r="AK22" i="21"/>
  <c r="AK54" i="21"/>
  <c r="AN4" i="20"/>
  <c r="AL3" i="21"/>
  <c r="AK3" i="22"/>
  <c r="AK8" i="22" s="1"/>
  <c r="AM67" i="21" s="1"/>
  <c r="AJ4" i="22"/>
  <c r="AO3" i="20"/>
  <c r="AH25" i="5"/>
  <c r="AG19" i="9"/>
  <c r="AG22" i="8"/>
  <c r="AG23" i="8"/>
  <c r="AG20" i="9"/>
  <c r="AI16" i="3"/>
  <c r="AI2" i="8"/>
  <c r="AI2" i="9"/>
  <c r="AI2" i="4"/>
  <c r="AI2" i="5"/>
  <c r="AJ2" i="3"/>
  <c r="AG21" i="9"/>
  <c r="AG24" i="8"/>
  <c r="AG280" i="4"/>
  <c r="AH279" i="4"/>
  <c r="AH281" i="4"/>
  <c r="AG26" i="8"/>
  <c r="AG18" i="9"/>
  <c r="AG21" i="8"/>
  <c r="AG20" i="8"/>
  <c r="AG17" i="9"/>
  <c r="AJ34" i="8"/>
  <c r="AJ33" i="9"/>
  <c r="AJ32" i="9"/>
  <c r="AJ33" i="8"/>
  <c r="AL402" i="3"/>
  <c r="AL388" i="3"/>
  <c r="AL65" i="5" s="1"/>
  <c r="AL393" i="3"/>
  <c r="AL70" i="5" s="1"/>
  <c r="AL396" i="3"/>
  <c r="AL73" i="5" s="1"/>
  <c r="AL401" i="3"/>
  <c r="AL340" i="3"/>
  <c r="AL394" i="3"/>
  <c r="AL71" i="5" s="1"/>
  <c r="AL399" i="3"/>
  <c r="AL76" i="5" s="1"/>
  <c r="AL400" i="3"/>
  <c r="AL77" i="5" s="1"/>
  <c r="AL341" i="3"/>
  <c r="AL42" i="5" s="1"/>
  <c r="AL345" i="3"/>
  <c r="AL46" i="5" s="1"/>
  <c r="AL342" i="3"/>
  <c r="AL43" i="5" s="1"/>
  <c r="AL349" i="3"/>
  <c r="AL50" i="5" s="1"/>
  <c r="AL350" i="3"/>
  <c r="AL51" i="5" s="1"/>
  <c r="AL354" i="3"/>
  <c r="AL55" i="5" s="1"/>
  <c r="AL398" i="3"/>
  <c r="AL75" i="5" s="1"/>
  <c r="AL387" i="3"/>
  <c r="AL64" i="5" s="1"/>
  <c r="AL344" i="3"/>
  <c r="AL45" i="5" s="1"/>
  <c r="AL351" i="3"/>
  <c r="AL52" i="5" s="1"/>
  <c r="AL355" i="3"/>
  <c r="AL56" i="5" s="1"/>
  <c r="AL357" i="3"/>
  <c r="AL395" i="3"/>
  <c r="AL72" i="5" s="1"/>
  <c r="AL384" i="3"/>
  <c r="AL347" i="3"/>
  <c r="AL48" i="5" s="1"/>
  <c r="AL352" i="3"/>
  <c r="AL53" i="5" s="1"/>
  <c r="AL356" i="3"/>
  <c r="AL57" i="5" s="1"/>
  <c r="AL358" i="3"/>
  <c r="AL385" i="3" l="1"/>
  <c r="AL62" i="5" s="1"/>
  <c r="AK58" i="8"/>
  <c r="AL390" i="3"/>
  <c r="AL67" i="5" s="1"/>
  <c r="AL391" i="3"/>
  <c r="AL68" i="5" s="1"/>
  <c r="AL346" i="3"/>
  <c r="AL47" i="5" s="1"/>
  <c r="AL386" i="3"/>
  <c r="AL63" i="5" s="1"/>
  <c r="AM3" i="3"/>
  <c r="AM42" i="3" s="1"/>
  <c r="AM86" i="3" s="1"/>
  <c r="AL392" i="3"/>
  <c r="AL69" i="5" s="1"/>
  <c r="AL348" i="3"/>
  <c r="AL49" i="5" s="1"/>
  <c r="AL343" i="3"/>
  <c r="AL44" i="5" s="1"/>
  <c r="AL389" i="3"/>
  <c r="AL66" i="5" s="1"/>
  <c r="AL59" i="21"/>
  <c r="AO146" i="20" s="1"/>
  <c r="AL42" i="21"/>
  <c r="AL36" i="21"/>
  <c r="AL306" i="3"/>
  <c r="AL175" i="3"/>
  <c r="AL431" i="3"/>
  <c r="AL435" i="3"/>
  <c r="AL285" i="3"/>
  <c r="AL433" i="3"/>
  <c r="AL313" i="3"/>
  <c r="AL184" i="3"/>
  <c r="AL169" i="3"/>
  <c r="AL130" i="3"/>
  <c r="AL133" i="3"/>
  <c r="AL58" i="3"/>
  <c r="AL102" i="3" s="1"/>
  <c r="AL200" i="3"/>
  <c r="AL255" i="3"/>
  <c r="AL295" i="3"/>
  <c r="AL429" i="3"/>
  <c r="AL333" i="3"/>
  <c r="AL260" i="3"/>
  <c r="AL64" i="3"/>
  <c r="AL108" i="3" s="1"/>
  <c r="AL298" i="3"/>
  <c r="AL235" i="3"/>
  <c r="AL224" i="3"/>
  <c r="AL259" i="3"/>
  <c r="AL178" i="3"/>
  <c r="AL125" i="3"/>
  <c r="AJ56" i="9"/>
  <c r="AK49" i="4"/>
  <c r="AK29" i="4"/>
  <c r="AI12" i="5"/>
  <c r="AK17" i="4"/>
  <c r="AK92" i="5"/>
  <c r="AK36" i="4"/>
  <c r="AK26" i="4"/>
  <c r="AK47" i="4"/>
  <c r="AK28" i="4"/>
  <c r="AK16" i="4"/>
  <c r="AK48" i="4"/>
  <c r="AL34" i="3"/>
  <c r="AL78" i="3" s="1"/>
  <c r="AL39" i="3"/>
  <c r="AL83" i="3" s="1"/>
  <c r="AL46" i="3"/>
  <c r="AL90" i="3" s="1"/>
  <c r="AL45" i="3"/>
  <c r="AL89" i="3" s="1"/>
  <c r="AL49" i="3"/>
  <c r="AL93" i="3" s="1"/>
  <c r="AL62" i="3"/>
  <c r="AL106" i="3" s="1"/>
  <c r="AL48" i="3"/>
  <c r="AL92" i="3" s="1"/>
  <c r="AL69" i="3"/>
  <c r="AL113" i="3" s="1"/>
  <c r="AL53" i="3"/>
  <c r="AL97" i="3" s="1"/>
  <c r="AL67" i="3"/>
  <c r="AL111" i="3" s="1"/>
  <c r="AL28" i="3"/>
  <c r="AL3" i="9"/>
  <c r="AL48" i="9" s="1"/>
  <c r="AL316" i="3"/>
  <c r="AL318" i="3"/>
  <c r="AL320" i="3"/>
  <c r="AL289" i="3"/>
  <c r="AL209" i="3"/>
  <c r="AL180" i="3"/>
  <c r="AL140" i="3"/>
  <c r="AL135" i="3"/>
  <c r="AL266" i="3"/>
  <c r="AL221" i="3"/>
  <c r="AL258" i="3"/>
  <c r="AL185" i="3"/>
  <c r="AL276" i="3"/>
  <c r="AL228" i="3"/>
  <c r="AL277" i="3"/>
  <c r="AL195" i="3"/>
  <c r="AL19" i="3"/>
  <c r="AL127" i="3"/>
  <c r="AL129" i="3"/>
  <c r="AL328" i="3"/>
  <c r="AL427" i="3"/>
  <c r="AL299" i="3"/>
  <c r="AL251" i="3"/>
  <c r="AL253" i="3"/>
  <c r="AL270" i="3"/>
  <c r="AL225" i="3"/>
  <c r="AL196" i="3"/>
  <c r="AL198" i="3"/>
  <c r="AL191" i="3"/>
  <c r="AL163" i="3"/>
  <c r="AL201" i="3"/>
  <c r="AL327" i="3"/>
  <c r="AL217" i="3"/>
  <c r="AL192" i="3"/>
  <c r="AL226" i="3"/>
  <c r="AL265" i="3"/>
  <c r="AL281" i="3"/>
  <c r="AL241" i="3"/>
  <c r="AL173" i="3"/>
  <c r="AL186" i="3"/>
  <c r="AL157" i="3"/>
  <c r="AL264" i="3"/>
  <c r="AL237" i="3"/>
  <c r="AL287" i="3"/>
  <c r="AL247" i="3"/>
  <c r="AL153" i="3"/>
  <c r="AL143" i="3"/>
  <c r="AL164" i="3"/>
  <c r="AL167" i="3"/>
  <c r="AL181" i="3"/>
  <c r="AL202" i="3"/>
  <c r="AL430" i="3"/>
  <c r="AL245" i="3"/>
  <c r="AL434" i="3"/>
  <c r="AL246" i="3"/>
  <c r="AL291" i="3"/>
  <c r="AL312" i="3"/>
  <c r="AL211" i="3"/>
  <c r="AL288" i="3"/>
  <c r="AL189" i="3"/>
  <c r="AL231" i="3"/>
  <c r="AL286" i="3"/>
  <c r="AL42" i="3"/>
  <c r="AL86" i="3" s="1"/>
  <c r="AL51" i="3"/>
  <c r="AL95" i="3" s="1"/>
  <c r="AL55" i="3"/>
  <c r="AL99" i="3" s="1"/>
  <c r="AL61" i="3"/>
  <c r="AL105" i="3" s="1"/>
  <c r="AL56" i="3"/>
  <c r="AL100" i="3" s="1"/>
  <c r="AL271" i="3"/>
  <c r="AL174" i="3"/>
  <c r="AL326" i="3"/>
  <c r="AL214" i="3"/>
  <c r="AL154" i="3"/>
  <c r="AL37" i="3"/>
  <c r="AL81" i="3" s="1"/>
  <c r="AL43" i="3"/>
  <c r="AL87" i="3" s="1"/>
  <c r="AL41" i="3"/>
  <c r="AL85" i="3" s="1"/>
  <c r="AL47" i="3"/>
  <c r="AL91" i="3" s="1"/>
  <c r="AL52" i="3"/>
  <c r="AL96" i="3" s="1"/>
  <c r="AL66" i="3"/>
  <c r="AL110" i="3" s="1"/>
  <c r="AL57" i="3"/>
  <c r="AL101" i="3" s="1"/>
  <c r="AL59" i="3"/>
  <c r="AL103" i="3" s="1"/>
  <c r="AL63" i="3"/>
  <c r="AL107" i="3" s="1"/>
  <c r="AL60" i="3"/>
  <c r="AL104" i="3" s="1"/>
  <c r="AL22" i="3"/>
  <c r="AL27" i="3"/>
  <c r="AL263" i="3"/>
  <c r="AL230" i="3"/>
  <c r="AL232" i="3"/>
  <c r="AL234" i="3"/>
  <c r="AL207" i="3"/>
  <c r="AL136" i="3"/>
  <c r="AL131" i="3"/>
  <c r="AL330" i="3"/>
  <c r="AL331" i="3"/>
  <c r="AL219" i="3"/>
  <c r="AL146" i="3"/>
  <c r="AL183" i="3"/>
  <c r="AL274" i="3"/>
  <c r="AL229" i="3"/>
  <c r="AL168" i="3"/>
  <c r="AL193" i="3"/>
  <c r="AL319" i="3"/>
  <c r="AL322" i="3"/>
  <c r="AL324" i="3"/>
  <c r="AL325" i="3"/>
  <c r="AL242" i="3"/>
  <c r="AL329" i="3"/>
  <c r="AL252" i="3"/>
  <c r="AL188" i="3"/>
  <c r="AL190" i="3"/>
  <c r="AL223" i="3"/>
  <c r="AL150" i="3"/>
  <c r="AL122" i="3"/>
  <c r="AL124" i="3"/>
  <c r="AL280" i="3"/>
  <c r="AL284" i="3"/>
  <c r="AL203" i="3"/>
  <c r="AL147" i="3"/>
  <c r="AL216" i="3"/>
  <c r="AL3" i="8"/>
  <c r="AL56" i="8" s="1"/>
  <c r="AL7" i="3"/>
  <c r="AL58" i="8" s="1"/>
  <c r="AL128" i="3"/>
  <c r="AL132" i="3"/>
  <c r="AL267" i="3"/>
  <c r="AL283" i="3"/>
  <c r="AL254" i="3"/>
  <c r="AL308" i="3"/>
  <c r="AL269" i="3"/>
  <c r="AL321" i="3"/>
  <c r="AL243" i="3"/>
  <c r="AL304" i="3"/>
  <c r="AL257" i="3"/>
  <c r="AL222" i="3"/>
  <c r="AL179" i="3"/>
  <c r="AL32" i="3"/>
  <c r="AL76" i="3" s="1"/>
  <c r="AL35" i="3"/>
  <c r="AL79" i="3" s="1"/>
  <c r="AL50" i="3"/>
  <c r="AL94" i="3" s="1"/>
  <c r="AL70" i="3"/>
  <c r="AL114" i="3" s="1"/>
  <c r="AL31" i="3"/>
  <c r="AL75" i="3" s="1"/>
  <c r="AL71" i="3"/>
  <c r="AL115" i="3" s="1"/>
  <c r="AL26" i="3"/>
  <c r="AL170" i="3"/>
  <c r="AL172" i="3"/>
  <c r="AL134" i="3"/>
  <c r="AL275" i="3"/>
  <c r="AL244" i="3"/>
  <c r="AL279" i="3"/>
  <c r="AL428" i="3"/>
  <c r="AL307" i="3"/>
  <c r="AL227" i="3"/>
  <c r="AL119" i="3"/>
  <c r="AL317" i="3"/>
  <c r="AL296" i="3"/>
  <c r="AL238" i="3"/>
  <c r="AL4" i="3"/>
  <c r="AL155" i="3"/>
  <c r="AL138" i="3"/>
  <c r="AL297" i="3"/>
  <c r="AL3" i="4"/>
  <c r="AL19" i="4" s="1"/>
  <c r="AL141" i="3"/>
  <c r="AL182" i="3"/>
  <c r="AL176" i="3"/>
  <c r="AL315" i="3"/>
  <c r="AL305" i="3"/>
  <c r="AL123" i="3"/>
  <c r="AL25" i="3"/>
  <c r="AL54" i="3"/>
  <c r="AL98" i="3" s="1"/>
  <c r="AL33" i="3"/>
  <c r="AL77" i="3" s="1"/>
  <c r="AL309" i="3"/>
  <c r="AL301" i="3"/>
  <c r="AL137" i="3"/>
  <c r="AL310" i="3"/>
  <c r="AL302" i="3"/>
  <c r="AL323" i="3"/>
  <c r="AL262" i="3"/>
  <c r="AL332" i="3"/>
  <c r="AL239" i="3"/>
  <c r="AL156" i="3"/>
  <c r="AL334" i="3"/>
  <c r="AL171" i="3"/>
  <c r="AL282" i="3"/>
  <c r="AL261" i="3"/>
  <c r="AL272" i="3"/>
  <c r="AL335" i="3"/>
  <c r="AL149" i="3"/>
  <c r="AL145" i="3"/>
  <c r="AL236" i="3"/>
  <c r="AL314" i="3"/>
  <c r="AL268" i="3"/>
  <c r="AL240" i="3"/>
  <c r="AL121" i="3"/>
  <c r="AL65" i="3"/>
  <c r="AL109" i="3" s="1"/>
  <c r="AL40" i="3"/>
  <c r="AL84" i="3" s="1"/>
  <c r="AK42" i="9"/>
  <c r="AK48" i="9"/>
  <c r="AK47" i="9"/>
  <c r="AL187" i="3"/>
  <c r="AL311" i="3"/>
  <c r="AL166" i="3"/>
  <c r="AL210" i="3"/>
  <c r="AL233" i="3"/>
  <c r="AL256" i="3"/>
  <c r="AL273" i="3"/>
  <c r="AL194" i="3"/>
  <c r="AL165" i="3"/>
  <c r="AL10" i="3"/>
  <c r="AL104" i="5" s="1"/>
  <c r="AL177" i="3"/>
  <c r="AL213" i="3"/>
  <c r="AL68" i="3"/>
  <c r="AL112" i="3" s="1"/>
  <c r="AL303" i="3"/>
  <c r="AL220" i="3"/>
  <c r="AL215" i="3"/>
  <c r="AL432" i="3"/>
  <c r="AL120" i="3"/>
  <c r="AL144" i="3"/>
  <c r="AL199" i="3"/>
  <c r="AL159" i="3"/>
  <c r="AL142" i="3"/>
  <c r="AL13" i="3"/>
  <c r="AL67" i="8" s="1"/>
  <c r="AL278" i="3"/>
  <c r="AL218" i="3"/>
  <c r="AL290" i="3"/>
  <c r="AL158" i="3"/>
  <c r="AL3" i="5"/>
  <c r="AL109" i="5" s="1"/>
  <c r="AL148" i="3"/>
  <c r="AL139" i="3"/>
  <c r="AL212" i="3"/>
  <c r="AL208" i="3"/>
  <c r="AL197" i="3"/>
  <c r="AL152" i="3"/>
  <c r="AL151" i="3"/>
  <c r="AL300" i="3"/>
  <c r="AL126" i="3"/>
  <c r="AL44" i="3"/>
  <c r="AL88" i="3" s="1"/>
  <c r="AL38" i="3"/>
  <c r="AL82" i="3" s="1"/>
  <c r="AK13" i="4"/>
  <c r="AK15" i="4"/>
  <c r="AK4" i="4"/>
  <c r="AK54" i="8"/>
  <c r="AK40" i="4"/>
  <c r="AK33" i="4"/>
  <c r="AK24" i="4"/>
  <c r="AK20" i="4"/>
  <c r="AK16" i="5"/>
  <c r="AK29" i="5" s="1"/>
  <c r="AK47" i="8"/>
  <c r="AK285" i="4"/>
  <c r="AK63" i="8"/>
  <c r="AK42" i="4"/>
  <c r="AK35" i="4"/>
  <c r="AK31" i="4"/>
  <c r="AK21" i="4"/>
  <c r="AK14" i="4"/>
  <c r="AK4" i="5"/>
  <c r="AK109" i="5"/>
  <c r="AK67" i="8"/>
  <c r="AK45" i="8"/>
  <c r="AK56" i="8"/>
  <c r="AK43" i="4"/>
  <c r="AK45" i="4"/>
  <c r="AK44" i="4"/>
  <c r="AK38" i="4"/>
  <c r="AK37" i="4"/>
  <c r="AK30" i="4"/>
  <c r="AK23" i="4"/>
  <c r="AK19" i="4"/>
  <c r="AK11" i="4"/>
  <c r="AK12" i="4"/>
  <c r="AK4" i="8"/>
  <c r="AK48" i="8"/>
  <c r="AK40" i="8"/>
  <c r="AK55" i="8"/>
  <c r="AK65" i="8"/>
  <c r="AK46" i="4"/>
  <c r="AK41" i="4"/>
  <c r="AK39" i="4"/>
  <c r="AK34" i="4"/>
  <c r="AK32" i="4"/>
  <c r="AK27" i="4"/>
  <c r="AK22" i="4"/>
  <c r="AK18" i="4"/>
  <c r="AI212" i="4"/>
  <c r="AI257" i="4" s="1"/>
  <c r="AI139" i="4"/>
  <c r="AI184" i="4" s="1"/>
  <c r="AI94" i="4" s="1"/>
  <c r="AI130" i="4"/>
  <c r="AI175" i="4" s="1"/>
  <c r="AI85" i="4" s="1"/>
  <c r="AI123" i="4"/>
  <c r="AI168" i="4" s="1"/>
  <c r="AI78" i="4" s="1"/>
  <c r="AI196" i="4"/>
  <c r="AI241" i="4" s="1"/>
  <c r="AI101" i="4"/>
  <c r="AI146" i="4" s="1"/>
  <c r="AI56" i="4" s="1"/>
  <c r="AI111" i="4"/>
  <c r="AI156" i="4" s="1"/>
  <c r="AI66" i="4" s="1"/>
  <c r="AI210" i="4"/>
  <c r="AI255" i="4" s="1"/>
  <c r="AI197" i="4"/>
  <c r="AI242" i="4" s="1"/>
  <c r="AI114" i="4"/>
  <c r="AI159" i="4" s="1"/>
  <c r="AI69" i="4" s="1"/>
  <c r="AI194" i="4"/>
  <c r="AI239" i="4" s="1"/>
  <c r="AI220" i="4"/>
  <c r="AI265" i="4" s="1"/>
  <c r="AI222" i="4"/>
  <c r="AI267" i="4" s="1"/>
  <c r="AI118" i="4"/>
  <c r="AI163" i="4" s="1"/>
  <c r="AI73" i="4" s="1"/>
  <c r="AI127" i="4"/>
  <c r="AI172" i="4" s="1"/>
  <c r="AI82" i="4" s="1"/>
  <c r="AI99" i="4"/>
  <c r="AI144" i="4" s="1"/>
  <c r="AI54" i="4" s="1"/>
  <c r="AI195" i="4"/>
  <c r="AI240" i="4" s="1"/>
  <c r="AI204" i="4"/>
  <c r="AI249" i="4" s="1"/>
  <c r="AI215" i="4"/>
  <c r="AI260" i="4" s="1"/>
  <c r="AI132" i="4"/>
  <c r="AI177" i="4" s="1"/>
  <c r="AI87" i="4" s="1"/>
  <c r="AH267" i="4"/>
  <c r="AH146" i="4"/>
  <c r="AH56" i="4" s="1"/>
  <c r="AH241" i="4"/>
  <c r="AI113" i="4"/>
  <c r="AI158" i="4" s="1"/>
  <c r="AI68" i="4" s="1"/>
  <c r="AI201" i="4"/>
  <c r="AI246" i="4" s="1"/>
  <c r="AI207" i="4"/>
  <c r="AI252" i="4" s="1"/>
  <c r="AI122" i="4"/>
  <c r="AI167" i="4" s="1"/>
  <c r="AI77" i="4" s="1"/>
  <c r="AI189" i="4"/>
  <c r="AI234" i="4" s="1"/>
  <c r="AI203" i="4"/>
  <c r="AI248" i="4" s="1"/>
  <c r="AI221" i="4"/>
  <c r="AI266" i="4" s="1"/>
  <c r="AI223" i="4"/>
  <c r="AI268" i="4" s="1"/>
  <c r="AI136" i="4"/>
  <c r="AI181" i="4" s="1"/>
  <c r="AI91" i="4" s="1"/>
  <c r="AI109" i="4"/>
  <c r="AI154" i="4" s="1"/>
  <c r="AI64" i="4" s="1"/>
  <c r="AI124" i="4"/>
  <c r="AI169" i="4" s="1"/>
  <c r="AI79" i="4" s="1"/>
  <c r="AI128" i="4"/>
  <c r="AI173" i="4" s="1"/>
  <c r="AI83" i="4" s="1"/>
  <c r="AI214" i="4"/>
  <c r="AI259" i="4" s="1"/>
  <c r="AI116" i="4"/>
  <c r="AI161" i="4" s="1"/>
  <c r="AI71" i="4" s="1"/>
  <c r="AI106" i="4"/>
  <c r="AI151" i="4" s="1"/>
  <c r="AI61" i="4" s="1"/>
  <c r="AI129" i="4"/>
  <c r="AI174" i="4" s="1"/>
  <c r="AI84" i="4" s="1"/>
  <c r="AI199" i="4"/>
  <c r="AI244" i="4" s="1"/>
  <c r="AI198" i="4"/>
  <c r="AI243" i="4" s="1"/>
  <c r="AI125" i="4"/>
  <c r="AI170" i="4" s="1"/>
  <c r="AI80" i="4" s="1"/>
  <c r="AI216" i="4"/>
  <c r="AI261" i="4" s="1"/>
  <c r="AH234" i="4"/>
  <c r="AH181" i="4"/>
  <c r="AH91" i="4" s="1"/>
  <c r="AH173" i="4"/>
  <c r="AH83" i="4" s="1"/>
  <c r="AH266" i="4"/>
  <c r="AH163" i="4"/>
  <c r="AH73" i="4" s="1"/>
  <c r="AH156" i="4"/>
  <c r="AH66" i="4" s="1"/>
  <c r="AH168" i="4"/>
  <c r="AH78" i="4" s="1"/>
  <c r="AH154" i="4"/>
  <c r="AH64" i="4" s="1"/>
  <c r="AH169" i="4"/>
  <c r="AH79" i="4" s="1"/>
  <c r="AI202" i="4"/>
  <c r="AI247" i="4" s="1"/>
  <c r="AI191" i="4"/>
  <c r="AI236" i="4" s="1"/>
  <c r="AI225" i="4"/>
  <c r="AI270" i="4" s="1"/>
  <c r="AI218" i="4"/>
  <c r="AI263" i="4" s="1"/>
  <c r="AI211" i="4"/>
  <c r="AI138" i="4"/>
  <c r="AI183" i="4" s="1"/>
  <c r="AI93" i="4" s="1"/>
  <c r="AI10" i="5"/>
  <c r="AI229" i="4"/>
  <c r="AI274" i="4" s="1"/>
  <c r="AI103" i="4"/>
  <c r="AI108" i="4"/>
  <c r="AI153" i="4" s="1"/>
  <c r="AI63" i="4" s="1"/>
  <c r="AI117" i="4"/>
  <c r="AI162" i="4" s="1"/>
  <c r="AI72" i="4" s="1"/>
  <c r="AI137" i="4"/>
  <c r="AI182" i="4" s="1"/>
  <c r="AI92" i="4" s="1"/>
  <c r="AI134" i="4"/>
  <c r="AI179" i="4" s="1"/>
  <c r="AI89" i="4" s="1"/>
  <c r="AI121" i="4"/>
  <c r="AI166" i="4" s="1"/>
  <c r="AI76" i="4" s="1"/>
  <c r="AI105" i="4"/>
  <c r="AI150" i="4" s="1"/>
  <c r="AI60" i="4" s="1"/>
  <c r="AI115" i="4"/>
  <c r="AI160" i="4" s="1"/>
  <c r="AI70" i="4" s="1"/>
  <c r="AI120" i="4"/>
  <c r="AI208" i="4"/>
  <c r="AI253" i="4" s="1"/>
  <c r="AI102" i="4"/>
  <c r="AI147" i="4" s="1"/>
  <c r="AI57" i="4" s="1"/>
  <c r="AI200" i="4"/>
  <c r="AI245" i="4" s="1"/>
  <c r="AI110" i="4"/>
  <c r="AH167" i="4"/>
  <c r="AH77" i="4" s="1"/>
  <c r="AH246" i="4"/>
  <c r="AH144" i="4"/>
  <c r="AH54" i="4" s="1"/>
  <c r="AH252" i="4"/>
  <c r="AH268" i="4"/>
  <c r="AH255" i="4"/>
  <c r="AI205" i="4"/>
  <c r="AI135" i="4"/>
  <c r="AI112" i="4"/>
  <c r="AI157" i="4" s="1"/>
  <c r="AI67" i="4" s="1"/>
  <c r="AI126" i="4"/>
  <c r="AI171" i="4" s="1"/>
  <c r="AI81" i="4" s="1"/>
  <c r="AI206" i="4"/>
  <c r="AI9" i="5"/>
  <c r="AI107" i="4"/>
  <c r="AI152" i="4" s="1"/>
  <c r="AI62" i="4" s="1"/>
  <c r="AI131" i="4"/>
  <c r="AI176" i="4" s="1"/>
  <c r="AI86" i="4" s="1"/>
  <c r="AI11" i="5"/>
  <c r="AI228" i="4"/>
  <c r="AI217" i="4"/>
  <c r="AI262" i="4" s="1"/>
  <c r="AI104" i="4"/>
  <c r="AI149" i="4" s="1"/>
  <c r="AI59" i="4" s="1"/>
  <c r="AI219" i="4"/>
  <c r="AI226" i="4"/>
  <c r="AI271" i="4" s="1"/>
  <c r="AI133" i="4"/>
  <c r="AI178" i="4" s="1"/>
  <c r="AI88" i="4" s="1"/>
  <c r="AI213" i="4"/>
  <c r="AI258" i="4" s="1"/>
  <c r="AI192" i="4"/>
  <c r="AI227" i="4"/>
  <c r="AI193" i="4"/>
  <c r="AI238" i="4" s="1"/>
  <c r="AI224" i="4"/>
  <c r="AI269" i="4" s="1"/>
  <c r="AI119" i="4"/>
  <c r="AI209" i="4"/>
  <c r="AM39" i="3"/>
  <c r="AM83" i="3" s="1"/>
  <c r="AM33" i="3"/>
  <c r="AM77" i="3" s="1"/>
  <c r="AM38" i="3"/>
  <c r="AM82" i="3" s="1"/>
  <c r="AM34" i="3"/>
  <c r="AM78" i="3" s="1"/>
  <c r="AM45" i="3"/>
  <c r="AM89" i="3" s="1"/>
  <c r="AM49" i="3"/>
  <c r="AM93" i="3" s="1"/>
  <c r="AM37" i="3"/>
  <c r="AM81" i="3" s="1"/>
  <c r="AM54" i="3"/>
  <c r="AM98" i="3" s="1"/>
  <c r="AM48" i="3"/>
  <c r="AM92" i="3" s="1"/>
  <c r="AM53" i="3"/>
  <c r="AM97" i="3" s="1"/>
  <c r="AM41" i="3"/>
  <c r="AM85" i="3" s="1"/>
  <c r="AM61" i="3"/>
  <c r="AM105" i="3" s="1"/>
  <c r="AM56" i="3"/>
  <c r="AM100" i="3" s="1"/>
  <c r="AM60" i="3"/>
  <c r="AM104" i="3" s="1"/>
  <c r="AM64" i="3"/>
  <c r="AM108" i="3" s="1"/>
  <c r="AM55" i="3"/>
  <c r="AM99" i="3" s="1"/>
  <c r="AM59" i="3"/>
  <c r="AM103" i="3" s="1"/>
  <c r="AM63" i="3"/>
  <c r="AM107" i="3" s="1"/>
  <c r="AM71" i="3"/>
  <c r="AM115" i="3" s="1"/>
  <c r="AM62" i="3"/>
  <c r="AM106" i="3" s="1"/>
  <c r="AH11" i="9"/>
  <c r="AH17" i="8"/>
  <c r="AI8" i="5"/>
  <c r="AH15" i="8"/>
  <c r="AH9" i="9"/>
  <c r="AG277" i="4"/>
  <c r="AG16" i="8"/>
  <c r="AG10" i="9"/>
  <c r="AI13" i="5"/>
  <c r="AI22" i="9" s="1"/>
  <c r="AL2" i="20"/>
  <c r="AI2" i="21"/>
  <c r="AH2" i="22"/>
  <c r="AO4" i="20"/>
  <c r="AO160" i="20"/>
  <c r="AO159" i="20"/>
  <c r="AO117" i="20"/>
  <c r="AO116" i="20"/>
  <c r="AL27" i="21"/>
  <c r="AL31" i="21"/>
  <c r="AL54" i="21"/>
  <c r="AL64" i="21"/>
  <c r="AL22" i="21"/>
  <c r="AL49" i="21"/>
  <c r="AL4" i="21"/>
  <c r="AK4" i="22"/>
  <c r="AP3" i="20"/>
  <c r="AM3" i="21"/>
  <c r="AL3" i="22"/>
  <c r="AL8" i="22" s="1"/>
  <c r="AN67" i="21" s="1"/>
  <c r="AI281" i="4"/>
  <c r="AI279" i="4"/>
  <c r="AH17" i="9"/>
  <c r="AH20" i="8"/>
  <c r="AH21" i="8"/>
  <c r="AH18" i="9"/>
  <c r="AI21" i="5"/>
  <c r="AI25" i="5"/>
  <c r="AH280" i="4"/>
  <c r="AH24" i="8"/>
  <c r="AH21" i="9"/>
  <c r="AJ16" i="3"/>
  <c r="P14" i="27" s="1"/>
  <c r="P15" i="27" s="1"/>
  <c r="AJ2" i="8"/>
  <c r="P1" i="27"/>
  <c r="AJ2" i="9"/>
  <c r="AJ2" i="4"/>
  <c r="AJ2" i="5"/>
  <c r="AK2" i="3"/>
  <c r="AH23" i="8"/>
  <c r="AH20" i="9"/>
  <c r="AH22" i="8"/>
  <c r="AH19" i="9"/>
  <c r="AM26" i="3"/>
  <c r="AM25" i="3"/>
  <c r="AM27" i="3"/>
  <c r="AK34" i="8"/>
  <c r="AK33" i="9"/>
  <c r="AK33" i="5"/>
  <c r="AN3" i="3"/>
  <c r="AM385" i="3"/>
  <c r="AM62" i="5" s="1"/>
  <c r="AM402" i="3"/>
  <c r="AM389" i="3"/>
  <c r="AM66" i="5" s="1"/>
  <c r="AM400" i="3"/>
  <c r="AM77" i="5" s="1"/>
  <c r="AM390" i="3"/>
  <c r="AM67" i="5" s="1"/>
  <c r="AM396" i="3"/>
  <c r="AM73" i="5" s="1"/>
  <c r="AM392" i="3"/>
  <c r="AM69" i="5" s="1"/>
  <c r="AM393" i="3"/>
  <c r="AM70" i="5" s="1"/>
  <c r="AM401" i="3"/>
  <c r="AM340" i="3"/>
  <c r="AM394" i="3"/>
  <c r="AM71" i="5" s="1"/>
  <c r="AM344" i="3"/>
  <c r="AM45" i="5" s="1"/>
  <c r="AM345" i="3"/>
  <c r="AM46" i="5" s="1"/>
  <c r="AM342" i="3"/>
  <c r="AM43" i="5" s="1"/>
  <c r="AM352" i="3"/>
  <c r="AM53" i="5" s="1"/>
  <c r="AM349" i="3"/>
  <c r="AM50" i="5" s="1"/>
  <c r="AM347" i="3"/>
  <c r="AM48" i="5" s="1"/>
  <c r="AM356" i="3"/>
  <c r="AM57" i="5" s="1"/>
  <c r="AM358" i="3"/>
  <c r="AM387" i="3"/>
  <c r="AM64" i="5" s="1"/>
  <c r="AM350" i="3"/>
  <c r="AM51" i="5" s="1"/>
  <c r="AM351" i="3"/>
  <c r="AM52" i="5" s="1"/>
  <c r="AM354" i="3"/>
  <c r="AM55" i="5" s="1"/>
  <c r="AM398" i="3"/>
  <c r="AM75" i="5" s="1"/>
  <c r="AM395" i="3"/>
  <c r="AM72" i="5" s="1"/>
  <c r="AM391" i="3"/>
  <c r="AM68" i="5" s="1"/>
  <c r="AM384" i="3"/>
  <c r="AM346" i="3"/>
  <c r="AM47" i="5" s="1"/>
  <c r="AM355" i="3"/>
  <c r="AM56" i="5" s="1"/>
  <c r="AM357" i="3"/>
  <c r="AM315" i="3"/>
  <c r="AM259" i="3"/>
  <c r="AM129" i="3"/>
  <c r="AM325" i="3"/>
  <c r="AM260" i="3"/>
  <c r="AM276" i="3"/>
  <c r="AM142" i="3"/>
  <c r="AM313" i="3"/>
  <c r="AM245" i="3"/>
  <c r="AM255" i="3"/>
  <c r="AM210" i="3"/>
  <c r="AM289" i="3"/>
  <c r="AM154" i="3"/>
  <c r="AM122" i="3"/>
  <c r="AM266" i="3"/>
  <c r="AM319" i="3"/>
  <c r="AM203" i="3"/>
  <c r="AM286" i="3"/>
  <c r="AM187" i="3"/>
  <c r="AM331" i="3"/>
  <c r="AM172" i="3"/>
  <c r="AM275" i="3"/>
  <c r="AM253" i="3"/>
  <c r="AM192" i="3"/>
  <c r="AM296" i="3"/>
  <c r="AM7" i="3"/>
  <c r="AM195" i="3"/>
  <c r="AM151" i="3"/>
  <c r="AM308" i="3"/>
  <c r="AM207" i="3"/>
  <c r="AM283" i="3"/>
  <c r="AM135" i="3"/>
  <c r="AM304" i="3"/>
  <c r="AM200" i="3"/>
  <c r="AM166" i="3"/>
  <c r="AM170" i="3"/>
  <c r="AM316" i="3"/>
  <c r="AM215" i="3"/>
  <c r="AM190" i="3"/>
  <c r="AM326" i="3"/>
  <c r="AM3" i="5"/>
  <c r="AM257" i="3"/>
  <c r="AM196" i="3"/>
  <c r="AM314" i="3"/>
  <c r="AM213" i="3"/>
  <c r="AM120" i="3"/>
  <c r="AM258" i="3"/>
  <c r="AM214" i="3"/>
  <c r="AM153" i="3"/>
  <c r="AM333" i="3"/>
  <c r="AM176" i="3"/>
  <c r="AM219" i="3"/>
  <c r="AM198" i="3"/>
  <c r="AM287" i="3"/>
  <c r="AM152" i="3"/>
  <c r="AM224" i="3"/>
  <c r="AM241" i="3"/>
  <c r="AM244" i="3"/>
  <c r="AM327" i="3"/>
  <c r="AM262" i="3"/>
  <c r="AM298" i="3"/>
  <c r="AM128" i="3"/>
  <c r="AM431" i="3"/>
  <c r="AM272" i="3"/>
  <c r="AM173" i="3"/>
  <c r="AM252" i="3"/>
  <c r="AM137" i="3"/>
  <c r="AM268" i="3"/>
  <c r="AM169" i="3"/>
  <c r="AM134" i="3"/>
  <c r="AM136" i="3"/>
  <c r="AM13" i="3"/>
  <c r="AM281" i="3"/>
  <c r="AM133" i="3"/>
  <c r="AM291" i="3"/>
  <c r="AM182" i="3"/>
  <c r="AM261" i="3"/>
  <c r="AM288" i="3"/>
  <c r="AM139" i="3"/>
  <c r="AM302" i="3"/>
  <c r="AM322" i="3"/>
  <c r="AM165" i="3"/>
  <c r="AM175" i="3"/>
  <c r="AM193" i="3"/>
  <c r="AM229" i="3"/>
  <c r="AM239" i="3"/>
  <c r="AM282" i="3"/>
  <c r="AM303" i="3"/>
  <c r="AM232" i="3"/>
  <c r="AM305" i="3"/>
  <c r="AM236" i="3"/>
  <c r="AM191" i="3"/>
  <c r="AM278" i="3"/>
  <c r="AM144" i="3"/>
  <c r="AM427" i="3"/>
  <c r="AM223" i="3"/>
  <c r="AM284" i="3"/>
  <c r="AM127" i="3"/>
  <c r="AM299" i="3"/>
  <c r="AM155" i="3"/>
  <c r="AM310" i="3"/>
  <c r="AM178" i="3"/>
  <c r="AM216" i="3"/>
  <c r="AM329" i="3"/>
  <c r="AM3" i="9"/>
  <c r="AM246" i="3"/>
  <c r="AM217" i="3"/>
  <c r="AM269" i="3"/>
  <c r="AM271" i="3"/>
  <c r="AM184" i="3"/>
  <c r="AM146" i="3"/>
  <c r="AM156" i="3"/>
  <c r="AM211" i="3"/>
  <c r="AM279" i="3"/>
  <c r="AM432" i="3"/>
  <c r="AM189" i="3"/>
  <c r="AM285" i="3"/>
  <c r="AM141" i="3"/>
  <c r="AM221" i="3"/>
  <c r="AM300" i="3"/>
  <c r="AM274" i="3"/>
  <c r="AM140" i="3"/>
  <c r="AM147" i="3"/>
  <c r="AM330" i="3"/>
  <c r="AM220" i="3"/>
  <c r="AM307" i="3"/>
  <c r="AM183" i="3"/>
  <c r="AM235" i="3"/>
  <c r="AM131" i="3"/>
  <c r="AM290" i="3"/>
  <c r="AM324" i="3"/>
  <c r="AM197" i="3"/>
  <c r="AM428" i="3"/>
  <c r="AM194" i="3"/>
  <c r="AM143" i="3"/>
  <c r="AM179" i="3"/>
  <c r="AM208" i="3"/>
  <c r="AM185" i="3"/>
  <c r="AM273" i="3"/>
  <c r="AM335" i="3"/>
  <c r="AM311" i="3"/>
  <c r="AM301" i="3"/>
  <c r="AM321" i="3"/>
  <c r="AM209" i="3"/>
  <c r="AM188" i="3"/>
  <c r="AM238" i="3"/>
  <c r="AM168" i="3"/>
  <c r="AM228" i="3"/>
  <c r="AM318" i="3"/>
  <c r="AM201" i="3"/>
  <c r="AM123" i="3"/>
  <c r="AM399" i="3"/>
  <c r="AM76" i="5" s="1"/>
  <c r="AK32" i="9"/>
  <c r="AK33" i="8"/>
  <c r="AM66" i="3" l="1"/>
  <c r="AM110" i="3" s="1"/>
  <c r="AM69" i="3"/>
  <c r="AM113" i="3" s="1"/>
  <c r="AM44" i="3"/>
  <c r="AM88" i="3" s="1"/>
  <c r="AM43" i="3"/>
  <c r="AM87" i="3" s="1"/>
  <c r="AM36" i="3"/>
  <c r="AM80" i="3" s="1"/>
  <c r="AM386" i="3"/>
  <c r="AM63" i="5" s="1"/>
  <c r="AM251" i="3"/>
  <c r="AM280" i="3"/>
  <c r="AM242" i="3"/>
  <c r="AM237" i="3"/>
  <c r="AM295" i="3"/>
  <c r="AM199" i="3"/>
  <c r="AM145" i="3"/>
  <c r="AM226" i="3"/>
  <c r="AM256" i="3"/>
  <c r="AM243" i="3"/>
  <c r="AM125" i="3"/>
  <c r="AM149" i="3"/>
  <c r="Q2" i="27"/>
  <c r="AM434" i="3"/>
  <c r="AM263" i="3"/>
  <c r="AM163" i="3"/>
  <c r="AM309" i="3"/>
  <c r="AM320" i="3"/>
  <c r="AM323" i="3"/>
  <c r="AM277" i="3"/>
  <c r="AM435" i="3"/>
  <c r="AM148" i="3"/>
  <c r="AM297" i="3"/>
  <c r="AM3" i="4"/>
  <c r="AM22" i="4" s="1"/>
  <c r="AM254" i="3"/>
  <c r="AM429" i="3"/>
  <c r="AM177" i="3"/>
  <c r="AM247" i="3"/>
  <c r="AM341" i="3"/>
  <c r="AM42" i="5" s="1"/>
  <c r="AM70" i="3"/>
  <c r="AM114" i="3" s="1"/>
  <c r="AM58" i="3"/>
  <c r="AM102" i="3" s="1"/>
  <c r="AM65" i="3"/>
  <c r="AM109" i="3" s="1"/>
  <c r="AM35" i="3"/>
  <c r="AM79" i="3" s="1"/>
  <c r="AM40" i="3"/>
  <c r="AM84" i="3" s="1"/>
  <c r="AM32" i="3"/>
  <c r="AM76" i="3" s="1"/>
  <c r="AM164" i="3"/>
  <c r="AM212" i="3"/>
  <c r="AM3" i="8"/>
  <c r="AM126" i="3"/>
  <c r="AM230" i="3"/>
  <c r="AM132" i="3"/>
  <c r="AM10" i="3"/>
  <c r="AM104" i="5" s="1"/>
  <c r="AM157" i="3"/>
  <c r="AM348" i="3"/>
  <c r="AM49" i="5" s="1"/>
  <c r="AM28" i="3"/>
  <c r="AM67" i="3"/>
  <c r="AM111" i="3" s="1"/>
  <c r="AM52" i="3"/>
  <c r="AM96" i="3" s="1"/>
  <c r="AM57" i="3"/>
  <c r="AM101" i="3" s="1"/>
  <c r="AM50" i="3"/>
  <c r="AM94" i="3" s="1"/>
  <c r="AM46" i="3"/>
  <c r="AM90" i="3" s="1"/>
  <c r="AM181" i="3"/>
  <c r="AM150" i="3"/>
  <c r="AM312" i="3"/>
  <c r="AM171" i="3"/>
  <c r="AM317" i="3"/>
  <c r="AM231" i="3"/>
  <c r="AM234" i="3"/>
  <c r="AM433" i="3"/>
  <c r="AM202" i="3"/>
  <c r="AM388" i="3"/>
  <c r="AM65" i="5" s="1"/>
  <c r="AM334" i="3"/>
  <c r="AM264" i="3"/>
  <c r="AM4" i="3"/>
  <c r="AM227" i="3"/>
  <c r="AM240" i="3"/>
  <c r="AM130" i="3"/>
  <c r="AM119" i="3"/>
  <c r="AM180" i="3"/>
  <c r="AM328" i="3"/>
  <c r="AM233" i="3"/>
  <c r="AM19" i="3"/>
  <c r="AM430" i="3"/>
  <c r="AM159" i="3"/>
  <c r="AM124" i="3"/>
  <c r="AM270" i="3"/>
  <c r="AM138" i="3"/>
  <c r="AM222" i="3"/>
  <c r="AM332" i="3"/>
  <c r="AM267" i="3"/>
  <c r="AM186" i="3"/>
  <c r="AM225" i="3"/>
  <c r="AM306" i="3"/>
  <c r="AM174" i="3"/>
  <c r="AM158" i="3"/>
  <c r="AM265" i="3"/>
  <c r="AM167" i="3"/>
  <c r="AM121" i="3"/>
  <c r="AM218" i="3"/>
  <c r="AM343" i="3"/>
  <c r="AM44" i="5" s="1"/>
  <c r="AM22" i="3"/>
  <c r="AM31" i="3"/>
  <c r="AM68" i="3"/>
  <c r="AM112" i="3" s="1"/>
  <c r="AM51" i="3"/>
  <c r="AM95" i="3" s="1"/>
  <c r="AM47" i="3"/>
  <c r="AM91" i="3" s="1"/>
  <c r="AM42" i="21"/>
  <c r="AM36" i="21"/>
  <c r="AP136" i="20" s="1"/>
  <c r="AM59" i="21"/>
  <c r="AP146" i="20" s="1"/>
  <c r="AL59" i="8"/>
  <c r="AL42" i="9"/>
  <c r="AJ12" i="5"/>
  <c r="AL41" i="4"/>
  <c r="AL22" i="4"/>
  <c r="AL27" i="4"/>
  <c r="AL35" i="4"/>
  <c r="AL40" i="8"/>
  <c r="AL42" i="4"/>
  <c r="AL37" i="4"/>
  <c r="AL17" i="4"/>
  <c r="AL80" i="5"/>
  <c r="AL64" i="8"/>
  <c r="AL47" i="4"/>
  <c r="AL21" i="4"/>
  <c r="AK56" i="9"/>
  <c r="AL43" i="4"/>
  <c r="AL4" i="4"/>
  <c r="AL68" i="8"/>
  <c r="AL46" i="4"/>
  <c r="AL49" i="4"/>
  <c r="AL44" i="4"/>
  <c r="AL38" i="4"/>
  <c r="AL31" i="4"/>
  <c r="AL28" i="4"/>
  <c r="AL23" i="4"/>
  <c r="AL20" i="4"/>
  <c r="AL13" i="4"/>
  <c r="AL15" i="4"/>
  <c r="AL48" i="4"/>
  <c r="AL32" i="4"/>
  <c r="AL39" i="4"/>
  <c r="AL36" i="4"/>
  <c r="AL29" i="4"/>
  <c r="AL25" i="4"/>
  <c r="AL18" i="4"/>
  <c r="AL16" i="4"/>
  <c r="AL285" i="4"/>
  <c r="AL40" i="4"/>
  <c r="AL45" i="4"/>
  <c r="AL33" i="4"/>
  <c r="AL34" i="4"/>
  <c r="AL30" i="4"/>
  <c r="AL26" i="4"/>
  <c r="AL24" i="4"/>
  <c r="AL12" i="4"/>
  <c r="AL14" i="4"/>
  <c r="AM14" i="4" s="1"/>
  <c r="AL33" i="5"/>
  <c r="AL45" i="8"/>
  <c r="AL92" i="5"/>
  <c r="AL54" i="8"/>
  <c r="AL55" i="8"/>
  <c r="AL16" i="5"/>
  <c r="AL29" i="5" s="1"/>
  <c r="AL4" i="5"/>
  <c r="AL4" i="9"/>
  <c r="AL63" i="8"/>
  <c r="AL47" i="8"/>
  <c r="AL4" i="8"/>
  <c r="AL11" i="4"/>
  <c r="AL47" i="9"/>
  <c r="AL65" i="8"/>
  <c r="AL48" i="8"/>
  <c r="AJ201" i="4"/>
  <c r="AJ246" i="4" s="1"/>
  <c r="AJ11" i="5"/>
  <c r="AJ212" i="4"/>
  <c r="AJ257" i="4" s="1"/>
  <c r="AJ221" i="4"/>
  <c r="AJ266" i="4" s="1"/>
  <c r="AJ127" i="4"/>
  <c r="AJ172" i="4" s="1"/>
  <c r="AJ82" i="4" s="1"/>
  <c r="AJ198" i="4"/>
  <c r="AJ243" i="4" s="1"/>
  <c r="AJ139" i="4"/>
  <c r="AJ184" i="4" s="1"/>
  <c r="AJ94" i="4" s="1"/>
  <c r="AJ209" i="4"/>
  <c r="AJ254" i="4" s="1"/>
  <c r="AJ227" i="4"/>
  <c r="AJ272" i="4" s="1"/>
  <c r="AJ226" i="4"/>
  <c r="AJ271" i="4" s="1"/>
  <c r="AJ228" i="4"/>
  <c r="AJ273" i="4" s="1"/>
  <c r="AJ9" i="5"/>
  <c r="AJ135" i="4"/>
  <c r="AJ180" i="4" s="1"/>
  <c r="AJ90" i="4" s="1"/>
  <c r="AJ197" i="4"/>
  <c r="AJ242" i="4" s="1"/>
  <c r="AJ216" i="4"/>
  <c r="AJ261" i="4" s="1"/>
  <c r="AJ122" i="4"/>
  <c r="AJ167" i="4" s="1"/>
  <c r="AJ77" i="4" s="1"/>
  <c r="AJ118" i="4"/>
  <c r="AJ163" i="4" s="1"/>
  <c r="AJ73" i="4" s="1"/>
  <c r="AJ128" i="4"/>
  <c r="AJ173" i="4" s="1"/>
  <c r="AJ83" i="4" s="1"/>
  <c r="AJ119" i="4"/>
  <c r="AJ164" i="4" s="1"/>
  <c r="AJ74" i="4" s="1"/>
  <c r="AJ192" i="4"/>
  <c r="AJ237" i="4" s="1"/>
  <c r="AJ219" i="4"/>
  <c r="AJ264" i="4" s="1"/>
  <c r="AJ206" i="4"/>
  <c r="AJ251" i="4" s="1"/>
  <c r="AJ205" i="4"/>
  <c r="AJ250" i="4" s="1"/>
  <c r="AJ111" i="4"/>
  <c r="AJ156" i="4" s="1"/>
  <c r="AJ66" i="4" s="1"/>
  <c r="AJ214" i="4"/>
  <c r="AJ259" i="4" s="1"/>
  <c r="AJ110" i="4"/>
  <c r="AJ155" i="4" s="1"/>
  <c r="AJ65" i="4" s="1"/>
  <c r="AJ120" i="4"/>
  <c r="AJ165" i="4" s="1"/>
  <c r="AJ75" i="4" s="1"/>
  <c r="AJ134" i="4"/>
  <c r="AJ179" i="4" s="1"/>
  <c r="AJ89" i="4" s="1"/>
  <c r="AJ103" i="4"/>
  <c r="AJ148" i="4" s="1"/>
  <c r="AJ58" i="4" s="1"/>
  <c r="AJ211" i="4"/>
  <c r="AJ256" i="4" s="1"/>
  <c r="AJ194" i="4"/>
  <c r="AJ239" i="4" s="1"/>
  <c r="AJ101" i="4"/>
  <c r="AJ146" i="4" s="1"/>
  <c r="AJ56" i="4" s="1"/>
  <c r="AJ203" i="4"/>
  <c r="AJ248" i="4" s="1"/>
  <c r="AJ204" i="4"/>
  <c r="AJ249" i="4" s="1"/>
  <c r="AJ199" i="4"/>
  <c r="AJ244" i="4" s="1"/>
  <c r="AJ200" i="4"/>
  <c r="AJ245" i="4" s="1"/>
  <c r="AJ115" i="4"/>
  <c r="AJ160" i="4" s="1"/>
  <c r="AJ70" i="4" s="1"/>
  <c r="AJ137" i="4"/>
  <c r="AJ182" i="4" s="1"/>
  <c r="AJ92" i="4" s="1"/>
  <c r="AJ229" i="4"/>
  <c r="AJ274" i="4" s="1"/>
  <c r="AJ218" i="4"/>
  <c r="AJ263" i="4" s="1"/>
  <c r="AJ191" i="4"/>
  <c r="AJ236" i="4" s="1"/>
  <c r="AJ114" i="4"/>
  <c r="AJ159" i="4" s="1"/>
  <c r="AJ69" i="4" s="1"/>
  <c r="AJ123" i="4"/>
  <c r="AJ168" i="4" s="1"/>
  <c r="AJ78" i="4" s="1"/>
  <c r="AJ129" i="4"/>
  <c r="AJ174" i="4" s="1"/>
  <c r="AJ84" i="4" s="1"/>
  <c r="AI180" i="4"/>
  <c r="AI90" i="4" s="1"/>
  <c r="AI165" i="4"/>
  <c r="AI75" i="4" s="1"/>
  <c r="AI155" i="4"/>
  <c r="AI65" i="4" s="1"/>
  <c r="AI250" i="4"/>
  <c r="AI251" i="4"/>
  <c r="AI273" i="4"/>
  <c r="AJ224" i="4"/>
  <c r="AJ269" i="4" s="1"/>
  <c r="AJ213" i="4"/>
  <c r="AJ104" i="4"/>
  <c r="AJ149" i="4" s="1"/>
  <c r="AJ59" i="4" s="1"/>
  <c r="AJ131" i="4"/>
  <c r="AJ176" i="4" s="1"/>
  <c r="AJ86" i="4" s="1"/>
  <c r="AJ126" i="4"/>
  <c r="AJ171" i="4" s="1"/>
  <c r="AJ81" i="4" s="1"/>
  <c r="AJ130" i="4"/>
  <c r="AJ175" i="4" s="1"/>
  <c r="AJ85" i="4" s="1"/>
  <c r="AJ99" i="4"/>
  <c r="AJ144" i="4" s="1"/>
  <c r="AJ54" i="4" s="1"/>
  <c r="AJ196" i="4"/>
  <c r="AJ241" i="4" s="1"/>
  <c r="AJ125" i="4"/>
  <c r="AJ170" i="4" s="1"/>
  <c r="AJ80" i="4" s="1"/>
  <c r="AJ124" i="4"/>
  <c r="AJ207" i="4"/>
  <c r="AJ252" i="4" s="1"/>
  <c r="AJ102" i="4"/>
  <c r="AJ147" i="4" s="1"/>
  <c r="AJ57" i="4" s="1"/>
  <c r="AJ105" i="4"/>
  <c r="AJ150" i="4" s="1"/>
  <c r="AJ60" i="4" s="1"/>
  <c r="AJ117" i="4"/>
  <c r="AJ10" i="5"/>
  <c r="AJ202" i="4"/>
  <c r="AJ247" i="4" s="1"/>
  <c r="AJ215" i="4"/>
  <c r="AJ260" i="4" s="1"/>
  <c r="AJ220" i="4"/>
  <c r="AJ265" i="4" s="1"/>
  <c r="AJ109" i="4"/>
  <c r="AJ154" i="4" s="1"/>
  <c r="AJ64" i="4" s="1"/>
  <c r="AJ189" i="4"/>
  <c r="AI148" i="4"/>
  <c r="AI58" i="4" s="1"/>
  <c r="AI254" i="4"/>
  <c r="AI264" i="4"/>
  <c r="AI256" i="4"/>
  <c r="AI272" i="4"/>
  <c r="AI164" i="4"/>
  <c r="AI74" i="4" s="1"/>
  <c r="AI237" i="4"/>
  <c r="AJ193" i="4"/>
  <c r="AJ238" i="4" s="1"/>
  <c r="AJ133" i="4"/>
  <c r="AJ178" i="4" s="1"/>
  <c r="AJ88" i="4" s="1"/>
  <c r="AJ217" i="4"/>
  <c r="AJ107" i="4"/>
  <c r="AJ152" i="4" s="1"/>
  <c r="AJ62" i="4" s="1"/>
  <c r="AJ112" i="4"/>
  <c r="AJ157" i="4" s="1"/>
  <c r="AJ67" i="4" s="1"/>
  <c r="AJ132" i="4"/>
  <c r="AJ177" i="4" s="1"/>
  <c r="AJ87" i="4" s="1"/>
  <c r="AJ222" i="4"/>
  <c r="AJ116" i="4"/>
  <c r="AJ161" i="4" s="1"/>
  <c r="AJ71" i="4" s="1"/>
  <c r="AJ136" i="4"/>
  <c r="AJ181" i="4" s="1"/>
  <c r="AJ91" i="4" s="1"/>
  <c r="AJ113" i="4"/>
  <c r="AJ158" i="4" s="1"/>
  <c r="AJ68" i="4" s="1"/>
  <c r="AJ208" i="4"/>
  <c r="AJ121" i="4"/>
  <c r="AJ166" i="4" s="1"/>
  <c r="AJ76" i="4" s="1"/>
  <c r="AJ108" i="4"/>
  <c r="AJ153" i="4" s="1"/>
  <c r="AJ63" i="4" s="1"/>
  <c r="AJ138" i="4"/>
  <c r="AJ183" i="4" s="1"/>
  <c r="AJ93" i="4" s="1"/>
  <c r="AJ225" i="4"/>
  <c r="AJ195" i="4"/>
  <c r="AJ240" i="4" s="1"/>
  <c r="AJ210" i="4"/>
  <c r="AJ255" i="4" s="1"/>
  <c r="AJ106" i="4"/>
  <c r="AJ151" i="4" s="1"/>
  <c r="AJ61" i="4" s="1"/>
  <c r="AJ223" i="4"/>
  <c r="AM75" i="3"/>
  <c r="AM12" i="4"/>
  <c r="AM15" i="4"/>
  <c r="AM24" i="4"/>
  <c r="AM25" i="4"/>
  <c r="AM32" i="4"/>
  <c r="AM28" i="4"/>
  <c r="AM27" i="4"/>
  <c r="AM33" i="4"/>
  <c r="AM35" i="4"/>
  <c r="AM39" i="4"/>
  <c r="AM41" i="4"/>
  <c r="AM42" i="4"/>
  <c r="AM46" i="4"/>
  <c r="AM34" i="4"/>
  <c r="AM44" i="4"/>
  <c r="AM49" i="4"/>
  <c r="AM45" i="4"/>
  <c r="AN33" i="3"/>
  <c r="AN77" i="3" s="1"/>
  <c r="AN35" i="3"/>
  <c r="AN79" i="3" s="1"/>
  <c r="AN36" i="3"/>
  <c r="AN80" i="3" s="1"/>
  <c r="AN38" i="3"/>
  <c r="AN82" i="3" s="1"/>
  <c r="AN34" i="3"/>
  <c r="AN78" i="3" s="1"/>
  <c r="AN37" i="3"/>
  <c r="AN81" i="3" s="1"/>
  <c r="AN41" i="3"/>
  <c r="AN85" i="3" s="1"/>
  <c r="AN32" i="3"/>
  <c r="AN39" i="3"/>
  <c r="AN83" i="3" s="1"/>
  <c r="AN40" i="3"/>
  <c r="AN84" i="3" s="1"/>
  <c r="AN43" i="3"/>
  <c r="AN87" i="3" s="1"/>
  <c r="AN45" i="3"/>
  <c r="AN89" i="3" s="1"/>
  <c r="AN44" i="3"/>
  <c r="AN88" i="3" s="1"/>
  <c r="AN48" i="3"/>
  <c r="AN92" i="3" s="1"/>
  <c r="AN46" i="3"/>
  <c r="AN90" i="3" s="1"/>
  <c r="AN53" i="3"/>
  <c r="AN97" i="3" s="1"/>
  <c r="AN52" i="3"/>
  <c r="AN96" i="3" s="1"/>
  <c r="AN50" i="3"/>
  <c r="AN94" i="3" s="1"/>
  <c r="AN56" i="3"/>
  <c r="AN100" i="3" s="1"/>
  <c r="AN60" i="3"/>
  <c r="AN104" i="3" s="1"/>
  <c r="AN64" i="3"/>
  <c r="AN108" i="3" s="1"/>
  <c r="AN68" i="3"/>
  <c r="AN112" i="3" s="1"/>
  <c r="AN42" i="3"/>
  <c r="AN86" i="3" s="1"/>
  <c r="AN59" i="3"/>
  <c r="AN103" i="3" s="1"/>
  <c r="AN63" i="3"/>
  <c r="AN107" i="3" s="1"/>
  <c r="AN67" i="3"/>
  <c r="AN111" i="3" s="1"/>
  <c r="AN71" i="3"/>
  <c r="AN115" i="3" s="1"/>
  <c r="AN57" i="3"/>
  <c r="AN101" i="3" s="1"/>
  <c r="AN65" i="3"/>
  <c r="AN109" i="3" s="1"/>
  <c r="AN47" i="3"/>
  <c r="AN91" i="3" s="1"/>
  <c r="AN54" i="3"/>
  <c r="AN98" i="3" s="1"/>
  <c r="AN55" i="3"/>
  <c r="AN99" i="3" s="1"/>
  <c r="AN51" i="3"/>
  <c r="AN95" i="3" s="1"/>
  <c r="AN61" i="3"/>
  <c r="AN105" i="3" s="1"/>
  <c r="AN62" i="3"/>
  <c r="AN106" i="3" s="1"/>
  <c r="AN70" i="3"/>
  <c r="AN114" i="3" s="1"/>
  <c r="AN58" i="3"/>
  <c r="AN102" i="3" s="1"/>
  <c r="AN66" i="3"/>
  <c r="AN110" i="3" s="1"/>
  <c r="AN49" i="3"/>
  <c r="AN93" i="3" s="1"/>
  <c r="AN69" i="3"/>
  <c r="AN113" i="3" s="1"/>
  <c r="AN31" i="3"/>
  <c r="AN75" i="3" s="1"/>
  <c r="AI17" i="8"/>
  <c r="AI11" i="9"/>
  <c r="AJ8" i="5"/>
  <c r="AI15" i="8"/>
  <c r="AI9" i="9"/>
  <c r="AH277" i="4"/>
  <c r="AH16" i="8"/>
  <c r="AH10" i="9"/>
  <c r="AJ13" i="5"/>
  <c r="AJ22" i="9" s="1"/>
  <c r="AI2" i="22"/>
  <c r="AM2" i="20"/>
  <c r="AJ2" i="21"/>
  <c r="AP116" i="20"/>
  <c r="AP117" i="20"/>
  <c r="AM27" i="21"/>
  <c r="AM54" i="21"/>
  <c r="AP137" i="20"/>
  <c r="AM64" i="21"/>
  <c r="AM31" i="21"/>
  <c r="AM4" i="21"/>
  <c r="AM22" i="21"/>
  <c r="AL4" i="22"/>
  <c r="AM3" i="22"/>
  <c r="AM8" i="22" s="1"/>
  <c r="AO67" i="21" s="1"/>
  <c r="AQ3" i="20"/>
  <c r="AN3" i="21"/>
  <c r="AN59" i="21" s="1"/>
  <c r="AO138" i="20"/>
  <c r="AL25" i="21"/>
  <c r="AP159" i="20"/>
  <c r="AP4" i="20"/>
  <c r="AN22" i="3"/>
  <c r="AJ25" i="5"/>
  <c r="AI20" i="9"/>
  <c r="AI23" i="8"/>
  <c r="AK16" i="3"/>
  <c r="AK2" i="4"/>
  <c r="AL2" i="3"/>
  <c r="AK2" i="9"/>
  <c r="AK2" i="8"/>
  <c r="AK2" i="5"/>
  <c r="AI19" i="9"/>
  <c r="AI22" i="8"/>
  <c r="AI20" i="8"/>
  <c r="AI17" i="9"/>
  <c r="AI21" i="9"/>
  <c r="AI24" i="8"/>
  <c r="AI280" i="4"/>
  <c r="AJ279" i="4"/>
  <c r="AJ281" i="4"/>
  <c r="AI18" i="9"/>
  <c r="AI21" i="8"/>
  <c r="AI26" i="8"/>
  <c r="AN28" i="3"/>
  <c r="AN27" i="3"/>
  <c r="AN26" i="3"/>
  <c r="AN25" i="3"/>
  <c r="AM58" i="8"/>
  <c r="AM59" i="8"/>
  <c r="AM285" i="4"/>
  <c r="AM68" i="8"/>
  <c r="AM67" i="8"/>
  <c r="AM16" i="5"/>
  <c r="AM29" i="5"/>
  <c r="AM109" i="5"/>
  <c r="AM33" i="5"/>
  <c r="AM4" i="5"/>
  <c r="AM92" i="5"/>
  <c r="AM80" i="5"/>
  <c r="AM55" i="8"/>
  <c r="AM63" i="8"/>
  <c r="AM54" i="8"/>
  <c r="AM64" i="8"/>
  <c r="AM4" i="8"/>
  <c r="AM47" i="8"/>
  <c r="AM65" i="8"/>
  <c r="AM45" i="8"/>
  <c r="AM48" i="8"/>
  <c r="AM40" i="8"/>
  <c r="AM56" i="8"/>
  <c r="AL34" i="8"/>
  <c r="AL33" i="9"/>
  <c r="AM47" i="9"/>
  <c r="AM42" i="9"/>
  <c r="AM48" i="9"/>
  <c r="AM4" i="9"/>
  <c r="Q3" i="27"/>
  <c r="AN402" i="3"/>
  <c r="AN385" i="3"/>
  <c r="AN62" i="5" s="1"/>
  <c r="AN386" i="3"/>
  <c r="AN63" i="5" s="1"/>
  <c r="AN392" i="3"/>
  <c r="AN69" i="5" s="1"/>
  <c r="AN399" i="3"/>
  <c r="AN76" i="5" s="1"/>
  <c r="AN341" i="3"/>
  <c r="AN42" i="5" s="1"/>
  <c r="AO3" i="3"/>
  <c r="AN393" i="3"/>
  <c r="AN70" i="5" s="1"/>
  <c r="AN388" i="3"/>
  <c r="AN65" i="5" s="1"/>
  <c r="AN390" i="3"/>
  <c r="AN67" i="5" s="1"/>
  <c r="AN396" i="3"/>
  <c r="AN73" i="5" s="1"/>
  <c r="AN401" i="3"/>
  <c r="AN389" i="3"/>
  <c r="AN66" i="5" s="1"/>
  <c r="AN343" i="3"/>
  <c r="AN44" i="5" s="1"/>
  <c r="AN394" i="3"/>
  <c r="AN71" i="5" s="1"/>
  <c r="AN340" i="3"/>
  <c r="AN344" i="3"/>
  <c r="AN45" i="5" s="1"/>
  <c r="AN345" i="3"/>
  <c r="AN46" i="5" s="1"/>
  <c r="AN347" i="3"/>
  <c r="AN48" i="5" s="1"/>
  <c r="AN351" i="3"/>
  <c r="AN52" i="5" s="1"/>
  <c r="AN355" i="3"/>
  <c r="AN56" i="5" s="1"/>
  <c r="AN342" i="3"/>
  <c r="AN43" i="5" s="1"/>
  <c r="AN348" i="3"/>
  <c r="AN49" i="5" s="1"/>
  <c r="AN352" i="3"/>
  <c r="AN53" i="5" s="1"/>
  <c r="AN356" i="3"/>
  <c r="AN57" i="5" s="1"/>
  <c r="AN346" i="3"/>
  <c r="AN47" i="5" s="1"/>
  <c r="AN349" i="3"/>
  <c r="AN50" i="5" s="1"/>
  <c r="AN357" i="3"/>
  <c r="AN398" i="3"/>
  <c r="AN75" i="5" s="1"/>
  <c r="AN358" i="3"/>
  <c r="AN391" i="3"/>
  <c r="AN68" i="5" s="1"/>
  <c r="AN400" i="3"/>
  <c r="AN77" i="5" s="1"/>
  <c r="AN350" i="3"/>
  <c r="AN51" i="5" s="1"/>
  <c r="AN395" i="3"/>
  <c r="AN72" i="5" s="1"/>
  <c r="AN384" i="3"/>
  <c r="AN354" i="3"/>
  <c r="AN55" i="5" s="1"/>
  <c r="AN387" i="3"/>
  <c r="AN64" i="5" s="1"/>
  <c r="AN268" i="3"/>
  <c r="AN210" i="3"/>
  <c r="AN133" i="3"/>
  <c r="AN326" i="3"/>
  <c r="AN209" i="3"/>
  <c r="AN146" i="3"/>
  <c r="AN3" i="5"/>
  <c r="AN254" i="3"/>
  <c r="AN191" i="3"/>
  <c r="AN140" i="3"/>
  <c r="AN3" i="9"/>
  <c r="AN264" i="3"/>
  <c r="AN299" i="3"/>
  <c r="AN123" i="3"/>
  <c r="AN265" i="3"/>
  <c r="AN218" i="3"/>
  <c r="AN141" i="3"/>
  <c r="AN302" i="3"/>
  <c r="AN255" i="3"/>
  <c r="AN178" i="3"/>
  <c r="AN262" i="3"/>
  <c r="AN199" i="3"/>
  <c r="AN121" i="3"/>
  <c r="AN290" i="3"/>
  <c r="AN208" i="3"/>
  <c r="AN131" i="3"/>
  <c r="AN333" i="3"/>
  <c r="AN258" i="3"/>
  <c r="AN195" i="3"/>
  <c r="AN144" i="3"/>
  <c r="AN310" i="3"/>
  <c r="AN263" i="3"/>
  <c r="AN186" i="3"/>
  <c r="AN320" i="3"/>
  <c r="AN200" i="3"/>
  <c r="AN196" i="3"/>
  <c r="AN298" i="3"/>
  <c r="AN251" i="3"/>
  <c r="AN174" i="3"/>
  <c r="AN435" i="3"/>
  <c r="AN316" i="3"/>
  <c r="AN286" i="3"/>
  <c r="AN192" i="3"/>
  <c r="AN274" i="3"/>
  <c r="AN201" i="3"/>
  <c r="AN127" i="3"/>
  <c r="AN296" i="3"/>
  <c r="AN246" i="3"/>
  <c r="AN172" i="3"/>
  <c r="AN3" i="4"/>
  <c r="AN256" i="3"/>
  <c r="AN193" i="3"/>
  <c r="AN142" i="3"/>
  <c r="AN13" i="3"/>
  <c r="AN323" i="3"/>
  <c r="AN239" i="3"/>
  <c r="AN179" i="3"/>
  <c r="AN128" i="3"/>
  <c r="AN291" i="3"/>
  <c r="AN244" i="3"/>
  <c r="AN170" i="3"/>
  <c r="AN303" i="3"/>
  <c r="AN219" i="3"/>
  <c r="AN156" i="3"/>
  <c r="AN313" i="3"/>
  <c r="AN229" i="3"/>
  <c r="AN169" i="3"/>
  <c r="AN272" i="3"/>
  <c r="AN434" i="3"/>
  <c r="AN331" i="3"/>
  <c r="AN247" i="3"/>
  <c r="AN187" i="3"/>
  <c r="AN136" i="3"/>
  <c r="AN267" i="3"/>
  <c r="AN220" i="3"/>
  <c r="AN143" i="3"/>
  <c r="AN311" i="3"/>
  <c r="AN227" i="3"/>
  <c r="AN167" i="3"/>
  <c r="AN321" i="3"/>
  <c r="AN237" i="3"/>
  <c r="AN177" i="3"/>
  <c r="AN126" i="3"/>
  <c r="AN427" i="3"/>
  <c r="AN307" i="3"/>
  <c r="AN223" i="3"/>
  <c r="AN163" i="3"/>
  <c r="AN275" i="3"/>
  <c r="AN228" i="3"/>
  <c r="AN151" i="3"/>
  <c r="AN7" i="3"/>
  <c r="AN285" i="3"/>
  <c r="AN238" i="3"/>
  <c r="AN164" i="3"/>
  <c r="AN295" i="3"/>
  <c r="AN216" i="3"/>
  <c r="AN139" i="3"/>
  <c r="AN432" i="3"/>
  <c r="AN281" i="3"/>
  <c r="AN234" i="3"/>
  <c r="AN157" i="3"/>
  <c r="AN317" i="3"/>
  <c r="AN233" i="3"/>
  <c r="AN173" i="3"/>
  <c r="AN122" i="3"/>
  <c r="AN284" i="3"/>
  <c r="AN214" i="3"/>
  <c r="AN137" i="3"/>
  <c r="AN305" i="3"/>
  <c r="AN221" i="3"/>
  <c r="AN158" i="3"/>
  <c r="AN433" i="3"/>
  <c r="AN324" i="3"/>
  <c r="AN280" i="3"/>
  <c r="AN212" i="3"/>
  <c r="AN257" i="3"/>
  <c r="AN278" i="3"/>
  <c r="AN332" i="3"/>
  <c r="AN152" i="3"/>
  <c r="AN334" i="3"/>
  <c r="AN189" i="3"/>
  <c r="AN270" i="3"/>
  <c r="AN322" i="3"/>
  <c r="AN198" i="3"/>
  <c r="AN10" i="3"/>
  <c r="AN261" i="3"/>
  <c r="AN260" i="3"/>
  <c r="AN119" i="3"/>
  <c r="AN282" i="3"/>
  <c r="AN129" i="3"/>
  <c r="AN329" i="3"/>
  <c r="AN185" i="3"/>
  <c r="AN3" i="8"/>
  <c r="AN288" i="3"/>
  <c r="AN4" i="3"/>
  <c r="AN297" i="3"/>
  <c r="AN243" i="3"/>
  <c r="AN132" i="3"/>
  <c r="AN306" i="3"/>
  <c r="AN182" i="3"/>
  <c r="AN431" i="3"/>
  <c r="AN289" i="3"/>
  <c r="AN168" i="3"/>
  <c r="AN325" i="3"/>
  <c r="AN181" i="3"/>
  <c r="AN222" i="3"/>
  <c r="AN232" i="3"/>
  <c r="AN300" i="3"/>
  <c r="AN176" i="3"/>
  <c r="AN301" i="3"/>
  <c r="AN154" i="3"/>
  <c r="AN230" i="3"/>
  <c r="AN287" i="3"/>
  <c r="AN166" i="3"/>
  <c r="AN428" i="3"/>
  <c r="AN226" i="3"/>
  <c r="AN225" i="3"/>
  <c r="AN235" i="3"/>
  <c r="AN124" i="3"/>
  <c r="AN330" i="3"/>
  <c r="AN150" i="3"/>
  <c r="AN315" i="3"/>
  <c r="AN171" i="3"/>
  <c r="AN236" i="3"/>
  <c r="AN211" i="3"/>
  <c r="AN271" i="3"/>
  <c r="AN147" i="3"/>
  <c r="AN207" i="3"/>
  <c r="AN276" i="3"/>
  <c r="AN135" i="3"/>
  <c r="AN304" i="3"/>
  <c r="AN180" i="3"/>
  <c r="AN314" i="3"/>
  <c r="AN190" i="3"/>
  <c r="AN429" i="3"/>
  <c r="AN215" i="3"/>
  <c r="AN252" i="3"/>
  <c r="AN138" i="3"/>
  <c r="AN312" i="3"/>
  <c r="AN188" i="3"/>
  <c r="AN202" i="3"/>
  <c r="AN308" i="3"/>
  <c r="AN184" i="3"/>
  <c r="AN335" i="3"/>
  <c r="AN197" i="3"/>
  <c r="AN203" i="3"/>
  <c r="AN245" i="3"/>
  <c r="AN134" i="3"/>
  <c r="AN19" i="3"/>
  <c r="AN266" i="3"/>
  <c r="AN125" i="3"/>
  <c r="AN318" i="3"/>
  <c r="AN194" i="3"/>
  <c r="AN327" i="3"/>
  <c r="AN183" i="3"/>
  <c r="AN259" i="3"/>
  <c r="AN242" i="3"/>
  <c r="AN269" i="3"/>
  <c r="AN240" i="3"/>
  <c r="AN309" i="3"/>
  <c r="AN231" i="3"/>
  <c r="AN328" i="3"/>
  <c r="AN145" i="3"/>
  <c r="AN253" i="3"/>
  <c r="AN277" i="3"/>
  <c r="AN165" i="3"/>
  <c r="AN213" i="3"/>
  <c r="AN120" i="3"/>
  <c r="AN148" i="3"/>
  <c r="AN241" i="3"/>
  <c r="AN279" i="3"/>
  <c r="AN153" i="3"/>
  <c r="AN273" i="3"/>
  <c r="AN319" i="3"/>
  <c r="AN283" i="3"/>
  <c r="AN159" i="3"/>
  <c r="AN130" i="3"/>
  <c r="AN149" i="3"/>
  <c r="AN224" i="3"/>
  <c r="AN155" i="3"/>
  <c r="AN175" i="3"/>
  <c r="AN217" i="3"/>
  <c r="AN430" i="3"/>
  <c r="AL32" i="9"/>
  <c r="AL33" i="8"/>
  <c r="AM48" i="4" l="1"/>
  <c r="AM40" i="4"/>
  <c r="AM30" i="4"/>
  <c r="AM23" i="4"/>
  <c r="AM16" i="4"/>
  <c r="AM38" i="4"/>
  <c r="AM37" i="4"/>
  <c r="AM26" i="4"/>
  <c r="AM20" i="4"/>
  <c r="AM18" i="4"/>
  <c r="AM13" i="4"/>
  <c r="AM4" i="4"/>
  <c r="AM47" i="4"/>
  <c r="AM31" i="4"/>
  <c r="AM21" i="4"/>
  <c r="AM19" i="4"/>
  <c r="AM11" i="4"/>
  <c r="AM17" i="4"/>
  <c r="AM43" i="4"/>
  <c r="AM36" i="4"/>
  <c r="AM29" i="4"/>
  <c r="AL56" i="9"/>
  <c r="AK12" i="5"/>
  <c r="AK139" i="4"/>
  <c r="AK184" i="4" s="1"/>
  <c r="AK94" i="4" s="1"/>
  <c r="AK212" i="4"/>
  <c r="AK257" i="4" s="1"/>
  <c r="AK134" i="4"/>
  <c r="AK179" i="4" s="1"/>
  <c r="AK89" i="4" s="1"/>
  <c r="AK221" i="4"/>
  <c r="AK266" i="4" s="1"/>
  <c r="AK201" i="4"/>
  <c r="AK246" i="4" s="1"/>
  <c r="AK223" i="4"/>
  <c r="AK268" i="4" s="1"/>
  <c r="AK225" i="4"/>
  <c r="AK270" i="4" s="1"/>
  <c r="AK208" i="4"/>
  <c r="AK253" i="4" s="1"/>
  <c r="AK222" i="4"/>
  <c r="AK267" i="4" s="1"/>
  <c r="AK217" i="4"/>
  <c r="AK262" i="4" s="1"/>
  <c r="AK218" i="4"/>
  <c r="AK263" i="4" s="1"/>
  <c r="AK194" i="4"/>
  <c r="AK239" i="4" s="1"/>
  <c r="AK123" i="4"/>
  <c r="AK168" i="4" s="1"/>
  <c r="AK78" i="4" s="1"/>
  <c r="AK192" i="4"/>
  <c r="AK237" i="4" s="1"/>
  <c r="AJ262" i="4"/>
  <c r="AJ267" i="4"/>
  <c r="AJ253" i="4"/>
  <c r="AK197" i="4"/>
  <c r="AK242" i="4" s="1"/>
  <c r="AK209" i="4"/>
  <c r="AK254" i="4" s="1"/>
  <c r="AK215" i="4"/>
  <c r="AK260" i="4" s="1"/>
  <c r="AK117" i="4"/>
  <c r="AK162" i="4" s="1"/>
  <c r="AK72" i="4" s="1"/>
  <c r="AK124" i="4"/>
  <c r="AK169" i="4" s="1"/>
  <c r="AK79" i="4" s="1"/>
  <c r="AK130" i="4"/>
  <c r="AK175" i="4" s="1"/>
  <c r="AK85" i="4" s="1"/>
  <c r="AK213" i="4"/>
  <c r="AK258" i="4" s="1"/>
  <c r="AK122" i="4"/>
  <c r="AK167" i="4" s="1"/>
  <c r="AK77" i="4" s="1"/>
  <c r="AK135" i="4"/>
  <c r="AK180" i="4" s="1"/>
  <c r="AK90" i="4" s="1"/>
  <c r="AK138" i="4"/>
  <c r="AK113" i="4"/>
  <c r="AK158" i="4" s="1"/>
  <c r="AK68" i="4" s="1"/>
  <c r="AK132" i="4"/>
  <c r="AK177" i="4" s="1"/>
  <c r="AK87" i="4" s="1"/>
  <c r="AK133" i="4"/>
  <c r="AK178" i="4" s="1"/>
  <c r="AK88" i="4" s="1"/>
  <c r="AK200" i="4"/>
  <c r="AK211" i="4"/>
  <c r="AK256" i="4" s="1"/>
  <c r="AK204" i="4"/>
  <c r="AK249" i="4" s="1"/>
  <c r="AK189" i="4"/>
  <c r="AK234" i="4" s="1"/>
  <c r="AK105" i="4"/>
  <c r="AK125" i="4"/>
  <c r="AK170" i="4" s="1"/>
  <c r="AK80" i="4" s="1"/>
  <c r="AK126" i="4"/>
  <c r="AK171" i="4" s="1"/>
  <c r="AK81" i="4" s="1"/>
  <c r="AK224" i="4"/>
  <c r="AK118" i="4"/>
  <c r="AK229" i="4"/>
  <c r="AK274" i="4" s="1"/>
  <c r="AK199" i="4"/>
  <c r="AK244" i="4" s="1"/>
  <c r="AK205" i="4"/>
  <c r="AK198" i="4"/>
  <c r="AK110" i="4"/>
  <c r="AK155" i="4" s="1"/>
  <c r="AK65" i="4" s="1"/>
  <c r="AK228" i="4"/>
  <c r="AK273" i="4" s="1"/>
  <c r="AJ162" i="4"/>
  <c r="AJ72" i="4" s="1"/>
  <c r="AJ258" i="4"/>
  <c r="AJ169" i="4"/>
  <c r="AJ79" i="4" s="1"/>
  <c r="AK210" i="4"/>
  <c r="AK255" i="4" s="1"/>
  <c r="AK108" i="4"/>
  <c r="AK153" i="4" s="1"/>
  <c r="AK63" i="4" s="1"/>
  <c r="AK136" i="4"/>
  <c r="AK112" i="4"/>
  <c r="AK157" i="4" s="1"/>
  <c r="AK67" i="4" s="1"/>
  <c r="AK193" i="4"/>
  <c r="AK238" i="4" s="1"/>
  <c r="AK219" i="4"/>
  <c r="AK264" i="4" s="1"/>
  <c r="AK203" i="4"/>
  <c r="AK103" i="4"/>
  <c r="AK148" i="4" s="1"/>
  <c r="AK58" i="4" s="1"/>
  <c r="AK9" i="5"/>
  <c r="AK109" i="4"/>
  <c r="AK102" i="4"/>
  <c r="AK147" i="4" s="1"/>
  <c r="AK57" i="4" s="1"/>
  <c r="AK196" i="4"/>
  <c r="AK241" i="4" s="1"/>
  <c r="AK131" i="4"/>
  <c r="AK176" i="4" s="1"/>
  <c r="AK86" i="4" s="1"/>
  <c r="AK129" i="4"/>
  <c r="AK114" i="4"/>
  <c r="AK159" i="4" s="1"/>
  <c r="AK69" i="4" s="1"/>
  <c r="AK137" i="4"/>
  <c r="AK182" i="4" s="1"/>
  <c r="AK92" i="4" s="1"/>
  <c r="AK216" i="4"/>
  <c r="AK206" i="4"/>
  <c r="AK127" i="4"/>
  <c r="AK172" i="4" s="1"/>
  <c r="AK82" i="4" s="1"/>
  <c r="AK214" i="4"/>
  <c r="AK259" i="4" s="1"/>
  <c r="AK227" i="4"/>
  <c r="AK106" i="4"/>
  <c r="AK151" i="4" s="1"/>
  <c r="AK61" i="4" s="1"/>
  <c r="AK202" i="4"/>
  <c r="AK247" i="4" s="1"/>
  <c r="AJ234" i="4"/>
  <c r="AJ270" i="4"/>
  <c r="AJ268" i="4"/>
  <c r="AK195" i="4"/>
  <c r="AK240" i="4" s="1"/>
  <c r="AK121" i="4"/>
  <c r="AK116" i="4"/>
  <c r="AK107" i="4"/>
  <c r="AK152" i="4" s="1"/>
  <c r="AK62" i="4" s="1"/>
  <c r="AK119" i="4"/>
  <c r="AK164" i="4" s="1"/>
  <c r="AK74" i="4" s="1"/>
  <c r="AK101" i="4"/>
  <c r="AK146" i="4" s="1"/>
  <c r="AK56" i="4" s="1"/>
  <c r="AK120" i="4"/>
  <c r="AK226" i="4"/>
  <c r="AK271" i="4" s="1"/>
  <c r="AK220" i="4"/>
  <c r="AK265" i="4" s="1"/>
  <c r="AK10" i="5"/>
  <c r="AK207" i="4"/>
  <c r="AK99" i="4"/>
  <c r="AK144" i="4" s="1"/>
  <c r="AK54" i="4" s="1"/>
  <c r="AK104" i="4"/>
  <c r="AK149" i="4" s="1"/>
  <c r="AK59" i="4" s="1"/>
  <c r="AK128" i="4"/>
  <c r="AK173" i="4" s="1"/>
  <c r="AK83" i="4" s="1"/>
  <c r="AK191" i="4"/>
  <c r="AK115" i="4"/>
  <c r="AK160" i="4" s="1"/>
  <c r="AK70" i="4" s="1"/>
  <c r="AK111" i="4"/>
  <c r="AK156" i="4" s="1"/>
  <c r="AK66" i="4" s="1"/>
  <c r="AK11" i="5"/>
  <c r="AN76" i="3"/>
  <c r="AN13" i="4"/>
  <c r="AN11" i="4"/>
  <c r="AN14" i="4"/>
  <c r="AN12" i="4"/>
  <c r="AN15" i="4"/>
  <c r="AN17" i="4"/>
  <c r="AN19" i="4"/>
  <c r="AN21" i="4"/>
  <c r="AN16" i="4"/>
  <c r="AN23" i="4"/>
  <c r="AN26" i="4"/>
  <c r="AN18" i="4"/>
  <c r="AN20" i="4"/>
  <c r="AN24" i="4"/>
  <c r="AN28" i="4"/>
  <c r="AN25" i="4"/>
  <c r="AN31" i="4"/>
  <c r="AN22" i="4"/>
  <c r="AN29" i="4"/>
  <c r="AN33" i="4"/>
  <c r="AN30" i="4"/>
  <c r="AN32" i="4"/>
  <c r="AN34" i="4"/>
  <c r="AN38" i="4"/>
  <c r="AN35" i="4"/>
  <c r="AN36" i="4"/>
  <c r="AN40" i="4"/>
  <c r="AN37" i="4"/>
  <c r="AN45" i="4"/>
  <c r="AN27" i="4"/>
  <c r="AN42" i="4"/>
  <c r="AN46" i="4"/>
  <c r="AN43" i="4"/>
  <c r="AN47" i="4"/>
  <c r="AN48" i="4"/>
  <c r="AN49" i="4"/>
  <c r="AN39" i="4"/>
  <c r="AN41" i="4"/>
  <c r="AN44" i="4"/>
  <c r="AO33" i="3"/>
  <c r="AO77" i="3" s="1"/>
  <c r="AO32" i="3"/>
  <c r="AO34" i="3"/>
  <c r="AO78" i="3" s="1"/>
  <c r="AO37" i="3"/>
  <c r="AO81" i="3" s="1"/>
  <c r="AO40" i="3"/>
  <c r="AO84" i="3" s="1"/>
  <c r="AO36" i="3"/>
  <c r="AO80" i="3" s="1"/>
  <c r="AO38" i="3"/>
  <c r="AO82" i="3" s="1"/>
  <c r="AO44" i="3"/>
  <c r="AO88" i="3" s="1"/>
  <c r="AO35" i="3"/>
  <c r="AO79" i="3" s="1"/>
  <c r="AO41" i="3"/>
  <c r="AO85" i="3" s="1"/>
  <c r="AO47" i="3"/>
  <c r="AO91" i="3" s="1"/>
  <c r="AO43" i="3"/>
  <c r="AO87" i="3" s="1"/>
  <c r="AO45" i="3"/>
  <c r="AO89" i="3" s="1"/>
  <c r="AO48" i="3"/>
  <c r="AO92" i="3" s="1"/>
  <c r="AO52" i="3"/>
  <c r="AO96" i="3" s="1"/>
  <c r="AO42" i="3"/>
  <c r="AO86" i="3" s="1"/>
  <c r="AO49" i="3"/>
  <c r="AO93" i="3" s="1"/>
  <c r="AO51" i="3"/>
  <c r="AO95" i="3" s="1"/>
  <c r="AO55" i="3"/>
  <c r="AO99" i="3" s="1"/>
  <c r="AO46" i="3"/>
  <c r="AO90" i="3" s="1"/>
  <c r="AO59" i="3"/>
  <c r="AO103" i="3" s="1"/>
  <c r="AO63" i="3"/>
  <c r="AO107" i="3" s="1"/>
  <c r="AO67" i="3"/>
  <c r="AO111" i="3" s="1"/>
  <c r="AO54" i="3"/>
  <c r="AO98" i="3" s="1"/>
  <c r="AO58" i="3"/>
  <c r="AO102" i="3" s="1"/>
  <c r="AO62" i="3"/>
  <c r="AO106" i="3" s="1"/>
  <c r="AO66" i="3"/>
  <c r="AO110" i="3" s="1"/>
  <c r="AO70" i="3"/>
  <c r="AO114" i="3" s="1"/>
  <c r="AO39" i="3"/>
  <c r="AO83" i="3" s="1"/>
  <c r="AO50" i="3"/>
  <c r="AO94" i="3" s="1"/>
  <c r="AO56" i="3"/>
  <c r="AO100" i="3" s="1"/>
  <c r="AO64" i="3"/>
  <c r="AO108" i="3" s="1"/>
  <c r="AO71" i="3"/>
  <c r="AO115" i="3" s="1"/>
  <c r="AO65" i="3"/>
  <c r="AO109" i="3" s="1"/>
  <c r="AO31" i="3"/>
  <c r="AO75" i="3" s="1"/>
  <c r="AO53" i="3"/>
  <c r="AO97" i="3" s="1"/>
  <c r="AO61" i="3"/>
  <c r="AO105" i="3" s="1"/>
  <c r="AO69" i="3"/>
  <c r="AO113" i="3" s="1"/>
  <c r="AO57" i="3"/>
  <c r="AO101" i="3" s="1"/>
  <c r="AO60" i="3"/>
  <c r="AO104" i="3" s="1"/>
  <c r="AO68" i="3"/>
  <c r="AO112" i="3" s="1"/>
  <c r="AJ17" i="8"/>
  <c r="AJ11" i="9"/>
  <c r="AJ15" i="8"/>
  <c r="AJ9" i="9"/>
  <c r="AK8" i="5"/>
  <c r="AI277" i="4"/>
  <c r="AI16" i="8"/>
  <c r="AI10" i="9"/>
  <c r="AM56" i="9"/>
  <c r="AK13" i="5"/>
  <c r="AK22" i="9" s="1"/>
  <c r="AN2" i="20"/>
  <c r="AK2" i="21"/>
  <c r="AJ2" i="22"/>
  <c r="AM4" i="22"/>
  <c r="AR3" i="20"/>
  <c r="AO3" i="21"/>
  <c r="AN3" i="22"/>
  <c r="AN8" i="22" s="1"/>
  <c r="AP67" i="21" s="1"/>
  <c r="AQ4" i="20"/>
  <c r="AQ159" i="20"/>
  <c r="AQ160" i="20"/>
  <c r="AN22" i="21"/>
  <c r="AN49" i="21"/>
  <c r="AN31" i="21"/>
  <c r="AN27" i="21"/>
  <c r="AN4" i="21"/>
  <c r="AN64" i="21"/>
  <c r="AN54" i="21"/>
  <c r="AQ116" i="20"/>
  <c r="AQ117" i="20"/>
  <c r="AO22" i="3"/>
  <c r="AK25" i="5"/>
  <c r="AK279" i="4"/>
  <c r="AK281" i="4"/>
  <c r="AJ20" i="8"/>
  <c r="AJ17" i="9"/>
  <c r="AL16" i="3"/>
  <c r="AL2" i="9"/>
  <c r="AL2" i="4"/>
  <c r="AM2" i="3"/>
  <c r="AL2" i="8"/>
  <c r="AL2" i="5"/>
  <c r="AJ21" i="8"/>
  <c r="AJ18" i="9"/>
  <c r="AJ280" i="4"/>
  <c r="AJ24" i="8"/>
  <c r="AJ21" i="9"/>
  <c r="AJ22" i="8"/>
  <c r="AJ19" i="9"/>
  <c r="AJ20" i="9"/>
  <c r="AJ23" i="8"/>
  <c r="AO28" i="3"/>
  <c r="AO27" i="3"/>
  <c r="AO26" i="3"/>
  <c r="AO25" i="3"/>
  <c r="AN104" i="5"/>
  <c r="AN59" i="8"/>
  <c r="AN58" i="8"/>
  <c r="AM32" i="9"/>
  <c r="AM33" i="8"/>
  <c r="AN54" i="8"/>
  <c r="AN65" i="8"/>
  <c r="AN48" i="8"/>
  <c r="AN64" i="8"/>
  <c r="AN63" i="8"/>
  <c r="AN56" i="8"/>
  <c r="AN45" i="8"/>
  <c r="AN4" i="8"/>
  <c r="AN47" i="8"/>
  <c r="AN55" i="8"/>
  <c r="AN40" i="8"/>
  <c r="AN68" i="8"/>
  <c r="AN67" i="8"/>
  <c r="AN4" i="4"/>
  <c r="AN285" i="4"/>
  <c r="AP3" i="3"/>
  <c r="AO402" i="3"/>
  <c r="AO386" i="3"/>
  <c r="AO63" i="5" s="1"/>
  <c r="AO390" i="3"/>
  <c r="AO67" i="5" s="1"/>
  <c r="AO385" i="3"/>
  <c r="AO62" i="5" s="1"/>
  <c r="AO394" i="3"/>
  <c r="AO71" i="5" s="1"/>
  <c r="AO340" i="3"/>
  <c r="AO400" i="3"/>
  <c r="AO77" i="5" s="1"/>
  <c r="AO391" i="3"/>
  <c r="AO68" i="5" s="1"/>
  <c r="AO393" i="3"/>
  <c r="AO70" i="5" s="1"/>
  <c r="AO388" i="3"/>
  <c r="AO65" i="5" s="1"/>
  <c r="AO396" i="3"/>
  <c r="AO73" i="5" s="1"/>
  <c r="AO399" i="3"/>
  <c r="AO76" i="5" s="1"/>
  <c r="AO395" i="3"/>
  <c r="AO72" i="5" s="1"/>
  <c r="AO392" i="3"/>
  <c r="AO69" i="5" s="1"/>
  <c r="AO342" i="3"/>
  <c r="AO43" i="5" s="1"/>
  <c r="AO387" i="3"/>
  <c r="AO64" i="5" s="1"/>
  <c r="AO341" i="3"/>
  <c r="AO42" i="5" s="1"/>
  <c r="AO343" i="3"/>
  <c r="AO44" i="5" s="1"/>
  <c r="AO389" i="3"/>
  <c r="AO66" i="5" s="1"/>
  <c r="AO344" i="3"/>
  <c r="AO45" i="5" s="1"/>
  <c r="AO345" i="3"/>
  <c r="AO46" i="5" s="1"/>
  <c r="AO346" i="3"/>
  <c r="AO47" i="5" s="1"/>
  <c r="AO350" i="3"/>
  <c r="AO51" i="5" s="1"/>
  <c r="AO354" i="3"/>
  <c r="AO55" i="5" s="1"/>
  <c r="AO347" i="3"/>
  <c r="AO48" i="5" s="1"/>
  <c r="AO351" i="3"/>
  <c r="AO52" i="5" s="1"/>
  <c r="AO355" i="3"/>
  <c r="AO56" i="5" s="1"/>
  <c r="AO352" i="3"/>
  <c r="AO53" i="5" s="1"/>
  <c r="AO349" i="3"/>
  <c r="AO50" i="5" s="1"/>
  <c r="AO356" i="3"/>
  <c r="AO57" i="5" s="1"/>
  <c r="AO357" i="3"/>
  <c r="AO348" i="3"/>
  <c r="AO49" i="5" s="1"/>
  <c r="AO358" i="3"/>
  <c r="AO398" i="3"/>
  <c r="AO75" i="5" s="1"/>
  <c r="AO384" i="3"/>
  <c r="AO312" i="3"/>
  <c r="AO242" i="3"/>
  <c r="AO163" i="3"/>
  <c r="AO298" i="3"/>
  <c r="AO247" i="3"/>
  <c r="AO169" i="3"/>
  <c r="AO308" i="3"/>
  <c r="AO238" i="3"/>
  <c r="AO148" i="3"/>
  <c r="AO291" i="3"/>
  <c r="AO239" i="3"/>
  <c r="AO158" i="3"/>
  <c r="AO19" i="3"/>
  <c r="AO320" i="3"/>
  <c r="AO253" i="3"/>
  <c r="AO145" i="3"/>
  <c r="AO136" i="3"/>
  <c r="AO3" i="4"/>
  <c r="AO272" i="3"/>
  <c r="AO166" i="3"/>
  <c r="AO252" i="3"/>
  <c r="AO316" i="3"/>
  <c r="AO246" i="3"/>
  <c r="AO191" i="3"/>
  <c r="AO128" i="3"/>
  <c r="AO334" i="3"/>
  <c r="AO268" i="3"/>
  <c r="AO159" i="3"/>
  <c r="AO233" i="3"/>
  <c r="AO328" i="3"/>
  <c r="AO261" i="3"/>
  <c r="AO153" i="3"/>
  <c r="AO179" i="3"/>
  <c r="AO3" i="9"/>
  <c r="AO280" i="3"/>
  <c r="AO174" i="3"/>
  <c r="AO144" i="3"/>
  <c r="AO289" i="3"/>
  <c r="AO235" i="3"/>
  <c r="AO154" i="3"/>
  <c r="AO309" i="3"/>
  <c r="AO208" i="3"/>
  <c r="AO193" i="3"/>
  <c r="AO434" i="3"/>
  <c r="AO303" i="3"/>
  <c r="AO262" i="3"/>
  <c r="AO181" i="3"/>
  <c r="AO322" i="3"/>
  <c r="AO255" i="3"/>
  <c r="AO147" i="3"/>
  <c r="AO138" i="3"/>
  <c r="AO331" i="3"/>
  <c r="AO230" i="3"/>
  <c r="AO122" i="3"/>
  <c r="AO317" i="3"/>
  <c r="AO216" i="3"/>
  <c r="AO221" i="3"/>
  <c r="AO428" i="3"/>
  <c r="AO311" i="3"/>
  <c r="AO210" i="3"/>
  <c r="AO197" i="3"/>
  <c r="AO299" i="3"/>
  <c r="AO190" i="3"/>
  <c r="AO123" i="3"/>
  <c r="AO307" i="3"/>
  <c r="AO203" i="3"/>
  <c r="AO189" i="3"/>
  <c r="AO295" i="3"/>
  <c r="AO186" i="3"/>
  <c r="AO119" i="3"/>
  <c r="AO432" i="3"/>
  <c r="AO319" i="3"/>
  <c r="AO218" i="3"/>
  <c r="AO229" i="3"/>
  <c r="AO306" i="3"/>
  <c r="AO236" i="3"/>
  <c r="AO142" i="3"/>
  <c r="AO315" i="3"/>
  <c r="AO214" i="3"/>
  <c r="AO213" i="3"/>
  <c r="AO302" i="3"/>
  <c r="AO232" i="3"/>
  <c r="AO132" i="3"/>
  <c r="AO431" i="3"/>
  <c r="AO327" i="3"/>
  <c r="AO226" i="3"/>
  <c r="AO264" i="3"/>
  <c r="AO314" i="3"/>
  <c r="AO244" i="3"/>
  <c r="AO187" i="3"/>
  <c r="AO126" i="3"/>
  <c r="AO7" i="3"/>
  <c r="AO290" i="3"/>
  <c r="AO184" i="3"/>
  <c r="AO225" i="3"/>
  <c r="AO275" i="3"/>
  <c r="AO207" i="3"/>
  <c r="AO135" i="3"/>
  <c r="AO10" i="3"/>
  <c r="AO269" i="3"/>
  <c r="AO196" i="3"/>
  <c r="AO129" i="3"/>
  <c r="AO321" i="3"/>
  <c r="AO220" i="3"/>
  <c r="AO237" i="3"/>
  <c r="AO300" i="3"/>
  <c r="AO254" i="3"/>
  <c r="AO173" i="3"/>
  <c r="AO283" i="3"/>
  <c r="AO223" i="3"/>
  <c r="AO143" i="3"/>
  <c r="AO435" i="3"/>
  <c r="AO172" i="3"/>
  <c r="AO228" i="3"/>
  <c r="AO274" i="3"/>
  <c r="AO260" i="3"/>
  <c r="AO325" i="3"/>
  <c r="AO256" i="3"/>
  <c r="AO286" i="3"/>
  <c r="AO199" i="3"/>
  <c r="AO271" i="3"/>
  <c r="AO131" i="3"/>
  <c r="AO3" i="8"/>
  <c r="AO176" i="3"/>
  <c r="AO194" i="3"/>
  <c r="AO297" i="3"/>
  <c r="AO121" i="3"/>
  <c r="AO279" i="3"/>
  <c r="AO139" i="3"/>
  <c r="AO323" i="3"/>
  <c r="AO245" i="3"/>
  <c r="AO310" i="3"/>
  <c r="AO152" i="3"/>
  <c r="AO304" i="3"/>
  <c r="AO134" i="3"/>
  <c r="AO4" i="3"/>
  <c r="AO182" i="3"/>
  <c r="AO266" i="3"/>
  <c r="AO209" i="3"/>
  <c r="AO251" i="3"/>
  <c r="AO130" i="3"/>
  <c r="AO427" i="3"/>
  <c r="AO277" i="3"/>
  <c r="AO137" i="3"/>
  <c r="AO330" i="3"/>
  <c r="AO155" i="3"/>
  <c r="AO200" i="3"/>
  <c r="AO259" i="3"/>
  <c r="AO175" i="3"/>
  <c r="AO429" i="3"/>
  <c r="AO227" i="3"/>
  <c r="AO201" i="3"/>
  <c r="AO281" i="3"/>
  <c r="AO141" i="3"/>
  <c r="AO301" i="3"/>
  <c r="AO177" i="3"/>
  <c r="AO13" i="3"/>
  <c r="AO243" i="3"/>
  <c r="AO212" i="3"/>
  <c r="AO257" i="3"/>
  <c r="AO156" i="3"/>
  <c r="AO276" i="3"/>
  <c r="AO124" i="3"/>
  <c r="AO270" i="3"/>
  <c r="AO241" i="3"/>
  <c r="AO287" i="3"/>
  <c r="AO150" i="3"/>
  <c r="AO192" i="3"/>
  <c r="AO178" i="3"/>
  <c r="AO278" i="3"/>
  <c r="AO140" i="3"/>
  <c r="AO329" i="3"/>
  <c r="AO120" i="3"/>
  <c r="AO333" i="3"/>
  <c r="AO168" i="3"/>
  <c r="AO224" i="3"/>
  <c r="AO180" i="3"/>
  <c r="AO198" i="3"/>
  <c r="AO282" i="3"/>
  <c r="AO167" i="3"/>
  <c r="AO267" i="3"/>
  <c r="AO127" i="3"/>
  <c r="AO430" i="3"/>
  <c r="AO188" i="3"/>
  <c r="AO215" i="3"/>
  <c r="AO222" i="3"/>
  <c r="AO240" i="3"/>
  <c r="AO433" i="3"/>
  <c r="AO234" i="3"/>
  <c r="AO288" i="3"/>
  <c r="AO217" i="3"/>
  <c r="AO332" i="3"/>
  <c r="AO157" i="3"/>
  <c r="AO318" i="3"/>
  <c r="AO195" i="3"/>
  <c r="AO211" i="3"/>
  <c r="AO273" i="3"/>
  <c r="AO185" i="3"/>
  <c r="AO258" i="3"/>
  <c r="AO313" i="3"/>
  <c r="AO335" i="3"/>
  <c r="AO164" i="3"/>
  <c r="AO265" i="3"/>
  <c r="AO133" i="3"/>
  <c r="AO285" i="3"/>
  <c r="AO202" i="3"/>
  <c r="AO170" i="3"/>
  <c r="AO125" i="3"/>
  <c r="AO263" i="3"/>
  <c r="AO326" i="3"/>
  <c r="AO146" i="3"/>
  <c r="AO219" i="3"/>
  <c r="AO296" i="3"/>
  <c r="AO324" i="3"/>
  <c r="AO231" i="3"/>
  <c r="AO284" i="3"/>
  <c r="AO183" i="3"/>
  <c r="AO165" i="3"/>
  <c r="AO171" i="3"/>
  <c r="AO151" i="3"/>
  <c r="AO149" i="3"/>
  <c r="AO305" i="3"/>
  <c r="AO3" i="5"/>
  <c r="AO401" i="3"/>
  <c r="AN4" i="9"/>
  <c r="AN42" i="9"/>
  <c r="AN47" i="9"/>
  <c r="AN48" i="9"/>
  <c r="AN80" i="5"/>
  <c r="AN109" i="5"/>
  <c r="AN4" i="5"/>
  <c r="AN29" i="5"/>
  <c r="AN16" i="5"/>
  <c r="AN33" i="5"/>
  <c r="AN92" i="5"/>
  <c r="AM34" i="8"/>
  <c r="AM33" i="9"/>
  <c r="AO59" i="21" l="1"/>
  <c r="AR146" i="20" s="1"/>
  <c r="AO42" i="21"/>
  <c r="AO36" i="21"/>
  <c r="AL12" i="5"/>
  <c r="AL197" i="4"/>
  <c r="AL242" i="4" s="1"/>
  <c r="AL206" i="4"/>
  <c r="AL251" i="4" s="1"/>
  <c r="AL203" i="4"/>
  <c r="AL248" i="4" s="1"/>
  <c r="AL105" i="4"/>
  <c r="AL150" i="4" s="1"/>
  <c r="AL60" i="4" s="1"/>
  <c r="AL138" i="4"/>
  <c r="AL183" i="4" s="1"/>
  <c r="AL93" i="4" s="1"/>
  <c r="AL191" i="4"/>
  <c r="AL236" i="4" s="1"/>
  <c r="AL207" i="4"/>
  <c r="AL252" i="4" s="1"/>
  <c r="AL120" i="4"/>
  <c r="AL165" i="4" s="1"/>
  <c r="AL75" i="4" s="1"/>
  <c r="AL116" i="4"/>
  <c r="AL161" i="4" s="1"/>
  <c r="AL71" i="4" s="1"/>
  <c r="AL106" i="4"/>
  <c r="AL151" i="4" s="1"/>
  <c r="AL61" i="4" s="1"/>
  <c r="AL130" i="4"/>
  <c r="AL175" i="4" s="1"/>
  <c r="AL85" i="4" s="1"/>
  <c r="AL198" i="4"/>
  <c r="AL243" i="4" s="1"/>
  <c r="AL200" i="4"/>
  <c r="AL245" i="4" s="1"/>
  <c r="AL192" i="4"/>
  <c r="AL237" i="4" s="1"/>
  <c r="AL217" i="4"/>
  <c r="AL262" i="4" s="1"/>
  <c r="AL225" i="4"/>
  <c r="AL270" i="4" s="1"/>
  <c r="AL129" i="4"/>
  <c r="AL174" i="4" s="1"/>
  <c r="AL84" i="4" s="1"/>
  <c r="AL136" i="4"/>
  <c r="AL181" i="4" s="1"/>
  <c r="AL91" i="4" s="1"/>
  <c r="AL118" i="4"/>
  <c r="AL163" i="4" s="1"/>
  <c r="AL73" i="4" s="1"/>
  <c r="AL124" i="4"/>
  <c r="AL169" i="4" s="1"/>
  <c r="AL79" i="4" s="1"/>
  <c r="AL11" i="5"/>
  <c r="AL128" i="4"/>
  <c r="AL173" i="4" s="1"/>
  <c r="AL83" i="4" s="1"/>
  <c r="AL10" i="5"/>
  <c r="AL101" i="4"/>
  <c r="AL146" i="4" s="1"/>
  <c r="AL56" i="4" s="1"/>
  <c r="AL121" i="4"/>
  <c r="AL166" i="4" s="1"/>
  <c r="AL76" i="4" s="1"/>
  <c r="AL201" i="4"/>
  <c r="AL246" i="4" s="1"/>
  <c r="AL215" i="4"/>
  <c r="AL260" i="4" s="1"/>
  <c r="AL117" i="4"/>
  <c r="AL162" i="4" s="1"/>
  <c r="AL72" i="4" s="1"/>
  <c r="AK163" i="4"/>
  <c r="AK73" i="4" s="1"/>
  <c r="AL122" i="4"/>
  <c r="AL167" i="4" s="1"/>
  <c r="AL77" i="4" s="1"/>
  <c r="AL227" i="4"/>
  <c r="AL272" i="4" s="1"/>
  <c r="AL216" i="4"/>
  <c r="AL261" i="4" s="1"/>
  <c r="AL131" i="4"/>
  <c r="AL176" i="4" s="1"/>
  <c r="AL86" i="4" s="1"/>
  <c r="AL109" i="4"/>
  <c r="AL154" i="4" s="1"/>
  <c r="AL64" i="4" s="1"/>
  <c r="AL219" i="4"/>
  <c r="AL264" i="4" s="1"/>
  <c r="AL108" i="4"/>
  <c r="AL153" i="4" s="1"/>
  <c r="AL63" i="4" s="1"/>
  <c r="AL205" i="4"/>
  <c r="AL250" i="4" s="1"/>
  <c r="AL224" i="4"/>
  <c r="AL269" i="4" s="1"/>
  <c r="AL189" i="4"/>
  <c r="AL234" i="4" s="1"/>
  <c r="AL133" i="4"/>
  <c r="AL178" i="4" s="1"/>
  <c r="AL88" i="4" s="1"/>
  <c r="AL135" i="4"/>
  <c r="AL180" i="4" s="1"/>
  <c r="AL90" i="4" s="1"/>
  <c r="AL208" i="4"/>
  <c r="AL253" i="4" s="1"/>
  <c r="AK150" i="4"/>
  <c r="AK60" i="4" s="1"/>
  <c r="AK174" i="4"/>
  <c r="AK84" i="4" s="1"/>
  <c r="AK154" i="4"/>
  <c r="AK64" i="4" s="1"/>
  <c r="AK181" i="4"/>
  <c r="AK91" i="4" s="1"/>
  <c r="AK272" i="4"/>
  <c r="AK251" i="4"/>
  <c r="AK252" i="4"/>
  <c r="AK165" i="4"/>
  <c r="AK75" i="4" s="1"/>
  <c r="AL111" i="4"/>
  <c r="AL104" i="4"/>
  <c r="AL220" i="4"/>
  <c r="AL265" i="4" s="1"/>
  <c r="AL119" i="4"/>
  <c r="AL164" i="4" s="1"/>
  <c r="AL74" i="4" s="1"/>
  <c r="AL195" i="4"/>
  <c r="AL240" i="4" s="1"/>
  <c r="AL134" i="4"/>
  <c r="AL218" i="4"/>
  <c r="AL263" i="4" s="1"/>
  <c r="AL194" i="4"/>
  <c r="AL239" i="4" s="1"/>
  <c r="AL214" i="4"/>
  <c r="AL259" i="4" s="1"/>
  <c r="AL137" i="4"/>
  <c r="AL196" i="4"/>
  <c r="AL241" i="4" s="1"/>
  <c r="AL9" i="5"/>
  <c r="AL193" i="4"/>
  <c r="AL238" i="4" s="1"/>
  <c r="AL210" i="4"/>
  <c r="AL255" i="4" s="1"/>
  <c r="AL228" i="4"/>
  <c r="AL273" i="4" s="1"/>
  <c r="AL199" i="4"/>
  <c r="AL244" i="4" s="1"/>
  <c r="AL126" i="4"/>
  <c r="AL171" i="4" s="1"/>
  <c r="AL81" i="4" s="1"/>
  <c r="AL204" i="4"/>
  <c r="AL132" i="4"/>
  <c r="AL177" i="4" s="1"/>
  <c r="AL87" i="4" s="1"/>
  <c r="AL212" i="4"/>
  <c r="AL257" i="4" s="1"/>
  <c r="AL209" i="4"/>
  <c r="AL254" i="4" s="1"/>
  <c r="AL223" i="4"/>
  <c r="AK183" i="4"/>
  <c r="AK93" i="4" s="1"/>
  <c r="AK236" i="4"/>
  <c r="AK248" i="4"/>
  <c r="AK166" i="4"/>
  <c r="AK76" i="4" s="1"/>
  <c r="AK245" i="4"/>
  <c r="AK261" i="4"/>
  <c r="AK269" i="4"/>
  <c r="AK161" i="4"/>
  <c r="AK71" i="4" s="1"/>
  <c r="AK250" i="4"/>
  <c r="AK243" i="4"/>
  <c r="AL115" i="4"/>
  <c r="AL99" i="4"/>
  <c r="AL144" i="4" s="1"/>
  <c r="AL54" i="4" s="1"/>
  <c r="AL226" i="4"/>
  <c r="AL271" i="4" s="1"/>
  <c r="AL107" i="4"/>
  <c r="AL202" i="4"/>
  <c r="AL139" i="4"/>
  <c r="AL184" i="4" s="1"/>
  <c r="AL94" i="4" s="1"/>
  <c r="AL213" i="4"/>
  <c r="AL258" i="4" s="1"/>
  <c r="AL222" i="4"/>
  <c r="AL127" i="4"/>
  <c r="AL114" i="4"/>
  <c r="AL159" i="4" s="1"/>
  <c r="AL69" i="4" s="1"/>
  <c r="AL102" i="4"/>
  <c r="AL147" i="4" s="1"/>
  <c r="AL57" i="4" s="1"/>
  <c r="AL103" i="4"/>
  <c r="AL148" i="4" s="1"/>
  <c r="AL58" i="4" s="1"/>
  <c r="AL112" i="4"/>
  <c r="AL110" i="4"/>
  <c r="AL155" i="4" s="1"/>
  <c r="AL65" i="4" s="1"/>
  <c r="AL229" i="4"/>
  <c r="AL274" i="4" s="1"/>
  <c r="AL125" i="4"/>
  <c r="AL211" i="4"/>
  <c r="AL113" i="4"/>
  <c r="AL158" i="4" s="1"/>
  <c r="AL68" i="4" s="1"/>
  <c r="AL123" i="4"/>
  <c r="AL168" i="4" s="1"/>
  <c r="AL78" i="4" s="1"/>
  <c r="AL221" i="4"/>
  <c r="AL266" i="4" s="1"/>
  <c r="AO76" i="3"/>
  <c r="AO12" i="4"/>
  <c r="AO13" i="4"/>
  <c r="AO11" i="4"/>
  <c r="AO14" i="4"/>
  <c r="AO16" i="4"/>
  <c r="AO15" i="4"/>
  <c r="AO17" i="4"/>
  <c r="AO18" i="4"/>
  <c r="AO20" i="4"/>
  <c r="AO21" i="4"/>
  <c r="AO22" i="4"/>
  <c r="AO25" i="4"/>
  <c r="AO27" i="4"/>
  <c r="AO23" i="4"/>
  <c r="AO30" i="4"/>
  <c r="AO31" i="4"/>
  <c r="AO24" i="4"/>
  <c r="AO28" i="4"/>
  <c r="AO32" i="4"/>
  <c r="AO37" i="4"/>
  <c r="AO26" i="4"/>
  <c r="AO33" i="4"/>
  <c r="AO34" i="4"/>
  <c r="AO38" i="4"/>
  <c r="AO19" i="4"/>
  <c r="AO29" i="4"/>
  <c r="AO35" i="4"/>
  <c r="AO39" i="4"/>
  <c r="AO41" i="4"/>
  <c r="AO44" i="4"/>
  <c r="AO48" i="4"/>
  <c r="AO40" i="4"/>
  <c r="AO45" i="4"/>
  <c r="AO36" i="4"/>
  <c r="AO42" i="4"/>
  <c r="AO46" i="4"/>
  <c r="AO43" i="4"/>
  <c r="AO49" i="4"/>
  <c r="AO47" i="4"/>
  <c r="AP32" i="3"/>
  <c r="AP76" i="3" s="1"/>
  <c r="AP33" i="3"/>
  <c r="AP77" i="3" s="1"/>
  <c r="AP34" i="3"/>
  <c r="AP78" i="3" s="1"/>
  <c r="AP37" i="3"/>
  <c r="AP81" i="3" s="1"/>
  <c r="AP35" i="3"/>
  <c r="AP79" i="3" s="1"/>
  <c r="AP39" i="3"/>
  <c r="AP83" i="3" s="1"/>
  <c r="AP43" i="3"/>
  <c r="AP87" i="3" s="1"/>
  <c r="AP41" i="3"/>
  <c r="AP85" i="3" s="1"/>
  <c r="AP42" i="3"/>
  <c r="AP86" i="3" s="1"/>
  <c r="AP46" i="3"/>
  <c r="AP90" i="3" s="1"/>
  <c r="AP38" i="3"/>
  <c r="AP82" i="3" s="1"/>
  <c r="AP40" i="3"/>
  <c r="AP84" i="3" s="1"/>
  <c r="AP44" i="3"/>
  <c r="AP88" i="3" s="1"/>
  <c r="AP49" i="3"/>
  <c r="AP93" i="3" s="1"/>
  <c r="AP51" i="3"/>
  <c r="AP95" i="3" s="1"/>
  <c r="AP50" i="3"/>
  <c r="AP94" i="3" s="1"/>
  <c r="AP54" i="3"/>
  <c r="AP98" i="3" s="1"/>
  <c r="AP48" i="3"/>
  <c r="AP92" i="3" s="1"/>
  <c r="AP58" i="3"/>
  <c r="AP102" i="3" s="1"/>
  <c r="AP62" i="3"/>
  <c r="AP106" i="3" s="1"/>
  <c r="AP66" i="3"/>
  <c r="AP110" i="3" s="1"/>
  <c r="AP70" i="3"/>
  <c r="AP114" i="3" s="1"/>
  <c r="AP36" i="3"/>
  <c r="AP80" i="3" s="1"/>
  <c r="AP47" i="3"/>
  <c r="AP91" i="3" s="1"/>
  <c r="AP53" i="3"/>
  <c r="AP97" i="3" s="1"/>
  <c r="AP55" i="3"/>
  <c r="AP99" i="3" s="1"/>
  <c r="AP57" i="3"/>
  <c r="AP101" i="3" s="1"/>
  <c r="AP61" i="3"/>
  <c r="AP105" i="3" s="1"/>
  <c r="AP65" i="3"/>
  <c r="AP109" i="3" s="1"/>
  <c r="AP69" i="3"/>
  <c r="AP113" i="3" s="1"/>
  <c r="AP63" i="3"/>
  <c r="AP107" i="3" s="1"/>
  <c r="AP45" i="3"/>
  <c r="AP89" i="3" s="1"/>
  <c r="AP52" i="3"/>
  <c r="AP96" i="3" s="1"/>
  <c r="AP59" i="3"/>
  <c r="AP103" i="3" s="1"/>
  <c r="AP60" i="3"/>
  <c r="AP104" i="3" s="1"/>
  <c r="AP68" i="3"/>
  <c r="AP112" i="3" s="1"/>
  <c r="AP31" i="3"/>
  <c r="AP75" i="3" s="1"/>
  <c r="AP56" i="3"/>
  <c r="AP100" i="3" s="1"/>
  <c r="AP64" i="3"/>
  <c r="AP108" i="3" s="1"/>
  <c r="AP71" i="3"/>
  <c r="AP115" i="3" s="1"/>
  <c r="AP67" i="3"/>
  <c r="AP111" i="3" s="1"/>
  <c r="AL8" i="5"/>
  <c r="AK11" i="9"/>
  <c r="AK17" i="8"/>
  <c r="AK15" i="8"/>
  <c r="AK9" i="9"/>
  <c r="AJ277" i="4"/>
  <c r="AJ10" i="9"/>
  <c r="AJ16" i="8"/>
  <c r="AN56" i="9"/>
  <c r="AL13" i="5"/>
  <c r="AL22" i="9" s="1"/>
  <c r="AK2" i="22"/>
  <c r="AO2" i="20"/>
  <c r="AL2" i="21"/>
  <c r="AQ138" i="20"/>
  <c r="AN25" i="21"/>
  <c r="AO22" i="21"/>
  <c r="AO64" i="21"/>
  <c r="AO54" i="21"/>
  <c r="AO31" i="21"/>
  <c r="AO4" i="21"/>
  <c r="AO27" i="21"/>
  <c r="AO49" i="21"/>
  <c r="AN4" i="22"/>
  <c r="AO3" i="22"/>
  <c r="AO8" i="22" s="1"/>
  <c r="AQ67" i="21" s="1"/>
  <c r="AS3" i="20"/>
  <c r="AP3" i="21"/>
  <c r="AR117" i="20"/>
  <c r="AR116" i="20"/>
  <c r="AR4" i="20"/>
  <c r="AR160" i="20"/>
  <c r="AP22" i="3"/>
  <c r="AL21" i="5"/>
  <c r="AL25" i="5"/>
  <c r="AK20" i="9"/>
  <c r="AK23" i="8"/>
  <c r="AL279" i="4"/>
  <c r="AL281" i="4"/>
  <c r="AK18" i="9"/>
  <c r="AK21" i="8"/>
  <c r="Q1" i="27"/>
  <c r="AN2" i="3"/>
  <c r="AM2" i="5"/>
  <c r="AM16" i="3"/>
  <c r="Q14" i="27" s="1"/>
  <c r="Q15" i="27" s="1"/>
  <c r="AM2" i="4"/>
  <c r="AM2" i="8"/>
  <c r="AM2" i="9"/>
  <c r="AK20" i="8"/>
  <c r="AK17" i="9"/>
  <c r="AK22" i="8"/>
  <c r="AK19" i="9"/>
  <c r="AK21" i="9"/>
  <c r="AK280" i="4"/>
  <c r="AK24" i="8"/>
  <c r="AP26" i="3"/>
  <c r="AP25" i="3"/>
  <c r="AP28" i="3"/>
  <c r="AP27" i="3"/>
  <c r="AO67" i="8"/>
  <c r="AO68" i="8"/>
  <c r="AO4" i="9"/>
  <c r="AO42" i="9"/>
  <c r="AO48" i="9"/>
  <c r="AO47" i="9"/>
  <c r="AO59" i="8"/>
  <c r="AO58" i="8"/>
  <c r="AP402" i="3"/>
  <c r="AP388" i="3"/>
  <c r="AP65" i="5" s="1"/>
  <c r="AP385" i="3"/>
  <c r="AP62" i="5" s="1"/>
  <c r="AP389" i="3"/>
  <c r="AP66" i="5" s="1"/>
  <c r="AP392" i="3"/>
  <c r="AP69" i="5" s="1"/>
  <c r="AP386" i="3"/>
  <c r="AP63" i="5" s="1"/>
  <c r="AP390" i="3"/>
  <c r="AP67" i="5" s="1"/>
  <c r="AP393" i="3"/>
  <c r="AP70" i="5" s="1"/>
  <c r="AP396" i="3"/>
  <c r="AP73" i="5" s="1"/>
  <c r="AP401" i="3"/>
  <c r="AP394" i="3"/>
  <c r="AP71" i="5" s="1"/>
  <c r="AP399" i="3"/>
  <c r="AP76" i="5" s="1"/>
  <c r="AQ3" i="3"/>
  <c r="AQ119" i="3" s="1"/>
  <c r="AP400" i="3"/>
  <c r="AP77" i="5" s="1"/>
  <c r="AP345" i="3"/>
  <c r="AP46" i="5" s="1"/>
  <c r="AP342" i="3"/>
  <c r="AP43" i="5" s="1"/>
  <c r="AP340" i="3"/>
  <c r="AP341" i="3"/>
  <c r="AP42" i="5" s="1"/>
  <c r="AP343" i="3"/>
  <c r="AP44" i="5" s="1"/>
  <c r="AP344" i="3"/>
  <c r="AP45" i="5" s="1"/>
  <c r="AP349" i="3"/>
  <c r="AP50" i="5" s="1"/>
  <c r="AP346" i="3"/>
  <c r="AP47" i="5" s="1"/>
  <c r="AP350" i="3"/>
  <c r="AP51" i="5" s="1"/>
  <c r="AP354" i="3"/>
  <c r="AP55" i="5" s="1"/>
  <c r="AP355" i="3"/>
  <c r="AP56" i="5" s="1"/>
  <c r="AP391" i="3"/>
  <c r="AP68" i="5" s="1"/>
  <c r="AP347" i="3"/>
  <c r="AP48" i="5" s="1"/>
  <c r="AP352" i="3"/>
  <c r="AP53" i="5" s="1"/>
  <c r="AP395" i="3"/>
  <c r="AP72" i="5" s="1"/>
  <c r="AP356" i="3"/>
  <c r="AP57" i="5" s="1"/>
  <c r="AP357" i="3"/>
  <c r="AP398" i="3"/>
  <c r="AP75" i="5" s="1"/>
  <c r="AP387" i="3"/>
  <c r="AP64" i="5" s="1"/>
  <c r="AP384" i="3"/>
  <c r="AP351" i="3"/>
  <c r="AP52" i="5" s="1"/>
  <c r="AP348" i="3"/>
  <c r="AP49" i="5" s="1"/>
  <c r="AP358" i="3"/>
  <c r="AP315" i="3"/>
  <c r="AP271" i="3"/>
  <c r="AP191" i="3"/>
  <c r="AP326" i="3"/>
  <c r="AP238" i="3"/>
  <c r="AP178" i="3"/>
  <c r="AP131" i="3"/>
  <c r="AP327" i="3"/>
  <c r="AP208" i="3"/>
  <c r="AP145" i="3"/>
  <c r="AP306" i="3"/>
  <c r="AP218" i="3"/>
  <c r="AP155" i="3"/>
  <c r="AP13" i="3"/>
  <c r="AP323" i="3"/>
  <c r="AP201" i="3"/>
  <c r="AP199" i="3"/>
  <c r="AP301" i="3"/>
  <c r="AP252" i="3"/>
  <c r="AP177" i="3"/>
  <c r="AP304" i="3"/>
  <c r="AP216" i="3"/>
  <c r="AP153" i="3"/>
  <c r="AP314" i="3"/>
  <c r="AP226" i="3"/>
  <c r="AP166" i="3"/>
  <c r="AP119" i="3"/>
  <c r="AP428" i="3"/>
  <c r="AP299" i="3"/>
  <c r="AP247" i="3"/>
  <c r="AP175" i="3"/>
  <c r="AP310" i="3"/>
  <c r="AP222" i="3"/>
  <c r="AP159" i="3"/>
  <c r="AP312" i="3"/>
  <c r="AP224" i="3"/>
  <c r="AP164" i="3"/>
  <c r="AP7" i="3"/>
  <c r="AP283" i="3"/>
  <c r="AP202" i="3"/>
  <c r="AP130" i="3"/>
  <c r="AP435" i="3"/>
  <c r="AP307" i="3"/>
  <c r="AP258" i="3"/>
  <c r="AP183" i="3"/>
  <c r="AP318" i="3"/>
  <c r="AP230" i="3"/>
  <c r="AP170" i="3"/>
  <c r="AP123" i="3"/>
  <c r="AP319" i="3"/>
  <c r="AP287" i="3"/>
  <c r="AP195" i="3"/>
  <c r="AP329" i="3"/>
  <c r="AP210" i="3"/>
  <c r="AP147" i="3"/>
  <c r="AP427" i="3"/>
  <c r="AP280" i="3"/>
  <c r="AP231" i="3"/>
  <c r="AP156" i="3"/>
  <c r="AP325" i="3"/>
  <c r="AP203" i="3"/>
  <c r="AP273" i="3"/>
  <c r="AP295" i="3"/>
  <c r="AP243" i="3"/>
  <c r="AP171" i="3"/>
  <c r="AP305" i="3"/>
  <c r="AP256" i="3"/>
  <c r="AP181" i="3"/>
  <c r="AP430" i="3"/>
  <c r="AP288" i="3"/>
  <c r="AP239" i="3"/>
  <c r="AP167" i="3"/>
  <c r="AP266" i="3"/>
  <c r="AP217" i="3"/>
  <c r="AP142" i="3"/>
  <c r="AP303" i="3"/>
  <c r="AP254" i="3"/>
  <c r="AP179" i="3"/>
  <c r="AP313" i="3"/>
  <c r="AP264" i="3"/>
  <c r="AP189" i="3"/>
  <c r="AP296" i="3"/>
  <c r="AP215" i="3"/>
  <c r="AP140" i="3"/>
  <c r="AP309" i="3"/>
  <c r="AP260" i="3"/>
  <c r="AP185" i="3"/>
  <c r="AP311" i="3"/>
  <c r="AP262" i="3"/>
  <c r="AP187" i="3"/>
  <c r="AP322" i="3"/>
  <c r="AP234" i="3"/>
  <c r="AP174" i="3"/>
  <c r="AP127" i="3"/>
  <c r="AP431" i="3"/>
  <c r="AP272" i="3"/>
  <c r="AP223" i="3"/>
  <c r="AP148" i="3"/>
  <c r="AP317" i="3"/>
  <c r="AP279" i="3"/>
  <c r="AP193" i="3"/>
  <c r="AP284" i="3"/>
  <c r="AP235" i="3"/>
  <c r="AP163" i="3"/>
  <c r="AP297" i="3"/>
  <c r="AP245" i="3"/>
  <c r="AP173" i="3"/>
  <c r="AP433" i="3"/>
  <c r="AP228" i="3"/>
  <c r="AP121" i="3"/>
  <c r="AP269" i="3"/>
  <c r="AP134" i="3"/>
  <c r="AP328" i="3"/>
  <c r="AP180" i="3"/>
  <c r="AP335" i="3"/>
  <c r="AP190" i="3"/>
  <c r="AP324" i="3"/>
  <c r="AP176" i="3"/>
  <c r="AP214" i="3"/>
  <c r="AP251" i="3"/>
  <c r="AP141" i="3"/>
  <c r="AP261" i="3"/>
  <c r="AP122" i="3"/>
  <c r="AP10" i="3"/>
  <c r="AP212" i="3"/>
  <c r="AP257" i="3"/>
  <c r="AP265" i="3"/>
  <c r="AP259" i="3"/>
  <c r="AP120" i="3"/>
  <c r="AP286" i="3"/>
  <c r="AP165" i="3"/>
  <c r="AP220" i="3"/>
  <c r="AP267" i="3"/>
  <c r="AP126" i="3"/>
  <c r="AP320" i="3"/>
  <c r="AP172" i="3"/>
  <c r="AP330" i="3"/>
  <c r="AP182" i="3"/>
  <c r="AP289" i="3"/>
  <c r="AP241" i="3"/>
  <c r="AP277" i="3"/>
  <c r="AP136" i="3"/>
  <c r="AP270" i="3"/>
  <c r="AP146" i="3"/>
  <c r="AP291" i="3"/>
  <c r="AP132" i="3"/>
  <c r="AP334" i="3"/>
  <c r="AP186" i="3"/>
  <c r="AP219" i="3"/>
  <c r="AP229" i="3"/>
  <c r="AP332" i="3"/>
  <c r="AP184" i="3"/>
  <c r="AP225" i="3"/>
  <c r="AP227" i="3"/>
  <c r="AP298" i="3"/>
  <c r="AP3" i="9"/>
  <c r="AP192" i="3"/>
  <c r="AP233" i="3"/>
  <c r="AP275" i="3"/>
  <c r="AP128" i="3"/>
  <c r="AP285" i="3"/>
  <c r="AP138" i="3"/>
  <c r="AP434" i="3"/>
  <c r="AP316" i="3"/>
  <c r="AP168" i="3"/>
  <c r="AP4" i="3"/>
  <c r="AP209" i="3"/>
  <c r="AP240" i="3"/>
  <c r="AP133" i="3"/>
  <c r="AP253" i="3"/>
  <c r="AP143" i="3"/>
  <c r="AP236" i="3"/>
  <c r="AP129" i="3"/>
  <c r="AP302" i="3"/>
  <c r="AP151" i="3"/>
  <c r="AP333" i="3"/>
  <c r="AP188" i="3"/>
  <c r="R2" i="27"/>
  <c r="AP198" i="3"/>
  <c r="AP331" i="3"/>
  <c r="AP149" i="3"/>
  <c r="AP3" i="4"/>
  <c r="AP194" i="3"/>
  <c r="AP3" i="5"/>
  <c r="AP196" i="3"/>
  <c r="AP237" i="3"/>
  <c r="AP308" i="3"/>
  <c r="AP157" i="3"/>
  <c r="AP3" i="8"/>
  <c r="AP281" i="3"/>
  <c r="AP232" i="3"/>
  <c r="AP125" i="3"/>
  <c r="AP242" i="3"/>
  <c r="AP135" i="3"/>
  <c r="AP432" i="3"/>
  <c r="AP290" i="3"/>
  <c r="AP207" i="3"/>
  <c r="AP268" i="3"/>
  <c r="AP19" i="3"/>
  <c r="AP150" i="3"/>
  <c r="AP197" i="3"/>
  <c r="AP282" i="3"/>
  <c r="AP169" i="3"/>
  <c r="AP221" i="3"/>
  <c r="AP144" i="3"/>
  <c r="AP244" i="3"/>
  <c r="AP276" i="3"/>
  <c r="AP158" i="3"/>
  <c r="AP213" i="3"/>
  <c r="AP263" i="3"/>
  <c r="AP246" i="3"/>
  <c r="AP278" i="3"/>
  <c r="AP137" i="3"/>
  <c r="AP152" i="3"/>
  <c r="AP255" i="3"/>
  <c r="AP124" i="3"/>
  <c r="AP154" i="3"/>
  <c r="AP200" i="3"/>
  <c r="AP211" i="3"/>
  <c r="AP274" i="3"/>
  <c r="AP429" i="3"/>
  <c r="AP321" i="3"/>
  <c r="AP139" i="3"/>
  <c r="AP300" i="3"/>
  <c r="AN33" i="9"/>
  <c r="AN34" i="8"/>
  <c r="AO56" i="8"/>
  <c r="AO64" i="8"/>
  <c r="AO4" i="8"/>
  <c r="AO63" i="8"/>
  <c r="AO40" i="8"/>
  <c r="AO47" i="8"/>
  <c r="AO48" i="8"/>
  <c r="AO65" i="8"/>
  <c r="AO54" i="8"/>
  <c r="AO45" i="8"/>
  <c r="AO55" i="8"/>
  <c r="AO4" i="4"/>
  <c r="AO285" i="4"/>
  <c r="AO16" i="5"/>
  <c r="AO92" i="5"/>
  <c r="AO80" i="5"/>
  <c r="AO29" i="5"/>
  <c r="AO4" i="5"/>
  <c r="AO33" i="5"/>
  <c r="AO109" i="5"/>
  <c r="AO104" i="5"/>
  <c r="AN33" i="8"/>
  <c r="AN32" i="9"/>
  <c r="AM12" i="5" l="1"/>
  <c r="AP42" i="21"/>
  <c r="AS137" i="20" s="1"/>
  <c r="AP36" i="21"/>
  <c r="AS136" i="20" s="1"/>
  <c r="AP59" i="21"/>
  <c r="AS146" i="20" s="1"/>
  <c r="AM120" i="4"/>
  <c r="AM165" i="4" s="1"/>
  <c r="AM75" i="4" s="1"/>
  <c r="AM211" i="4"/>
  <c r="AM256" i="4" s="1"/>
  <c r="AM112" i="4"/>
  <c r="AM157" i="4" s="1"/>
  <c r="AM67" i="4" s="1"/>
  <c r="AM127" i="4"/>
  <c r="AM172" i="4" s="1"/>
  <c r="AM82" i="4" s="1"/>
  <c r="AM202" i="4"/>
  <c r="AM247" i="4" s="1"/>
  <c r="AM115" i="4"/>
  <c r="AM160" i="4" s="1"/>
  <c r="AM70" i="4" s="1"/>
  <c r="AM101" i="4"/>
  <c r="AM146" i="4" s="1"/>
  <c r="AM56" i="4" s="1"/>
  <c r="AM118" i="4"/>
  <c r="AM163" i="4" s="1"/>
  <c r="AM73" i="4" s="1"/>
  <c r="AM223" i="4"/>
  <c r="AM204" i="4"/>
  <c r="AM249" i="4" s="1"/>
  <c r="AM210" i="4"/>
  <c r="AM255" i="4" s="1"/>
  <c r="AM137" i="4"/>
  <c r="AM182" i="4" s="1"/>
  <c r="AM92" i="4" s="1"/>
  <c r="AM134" i="4"/>
  <c r="AM179" i="4" s="1"/>
  <c r="AM89" i="4" s="1"/>
  <c r="AM104" i="4"/>
  <c r="AM149" i="4" s="1"/>
  <c r="AM59" i="4" s="1"/>
  <c r="AM216" i="4"/>
  <c r="AM261" i="4" s="1"/>
  <c r="AM198" i="4"/>
  <c r="AM243" i="4" s="1"/>
  <c r="AM197" i="4"/>
  <c r="AM242" i="4" s="1"/>
  <c r="AM221" i="4"/>
  <c r="AM266" i="4" s="1"/>
  <c r="AM125" i="4"/>
  <c r="AM170" i="4" s="1"/>
  <c r="AM80" i="4" s="1"/>
  <c r="AM103" i="4"/>
  <c r="AM148" i="4" s="1"/>
  <c r="AM58" i="4" s="1"/>
  <c r="AM222" i="4"/>
  <c r="AM267" i="4" s="1"/>
  <c r="AM107" i="4"/>
  <c r="AM152" i="4" s="1"/>
  <c r="AM62" i="4" s="1"/>
  <c r="AM128" i="4"/>
  <c r="AM173" i="4" s="1"/>
  <c r="AM83" i="4" s="1"/>
  <c r="AM136" i="4"/>
  <c r="AM181" i="4" s="1"/>
  <c r="AM91" i="4" s="1"/>
  <c r="AM209" i="4"/>
  <c r="AM254" i="4" s="1"/>
  <c r="AM126" i="4"/>
  <c r="AM171" i="4" s="1"/>
  <c r="AM81" i="4" s="1"/>
  <c r="AM193" i="4"/>
  <c r="AM238" i="4" s="1"/>
  <c r="AM214" i="4"/>
  <c r="AM259" i="4" s="1"/>
  <c r="AM195" i="4"/>
  <c r="AM240" i="4" s="1"/>
  <c r="AM111" i="4"/>
  <c r="AM156" i="4" s="1"/>
  <c r="AM66" i="4" s="1"/>
  <c r="AM117" i="4"/>
  <c r="AM162" i="4" s="1"/>
  <c r="AM72" i="4" s="1"/>
  <c r="AM215" i="4"/>
  <c r="AM260" i="4" s="1"/>
  <c r="AM203" i="4"/>
  <c r="AM248" i="4" s="1"/>
  <c r="AM219" i="4"/>
  <c r="AM264" i="4" s="1"/>
  <c r="AM192" i="4"/>
  <c r="AM237" i="4" s="1"/>
  <c r="AM189" i="4"/>
  <c r="AM234" i="4" s="1"/>
  <c r="AM10" i="5"/>
  <c r="AM124" i="4"/>
  <c r="AM169" i="4" s="1"/>
  <c r="AM79" i="4" s="1"/>
  <c r="AL179" i="4"/>
  <c r="AL89" i="4" s="1"/>
  <c r="AM131" i="4"/>
  <c r="AM176" i="4" s="1"/>
  <c r="AM86" i="4" s="1"/>
  <c r="AM116" i="4"/>
  <c r="AM161" i="4" s="1"/>
  <c r="AM71" i="4" s="1"/>
  <c r="AM205" i="4"/>
  <c r="AM250" i="4" s="1"/>
  <c r="AM106" i="4"/>
  <c r="AM151" i="4" s="1"/>
  <c r="AM61" i="4" s="1"/>
  <c r="AL256" i="4"/>
  <c r="AL172" i="4"/>
  <c r="AL82" i="4" s="1"/>
  <c r="AL267" i="4"/>
  <c r="AM123" i="4"/>
  <c r="AM229" i="4"/>
  <c r="AM102" i="4"/>
  <c r="AM147" i="4" s="1"/>
  <c r="AM57" i="4" s="1"/>
  <c r="AM213" i="4"/>
  <c r="AM258" i="4" s="1"/>
  <c r="AM226" i="4"/>
  <c r="AM208" i="4"/>
  <c r="AM227" i="4"/>
  <c r="AM272" i="4" s="1"/>
  <c r="AM11" i="5"/>
  <c r="AM130" i="4"/>
  <c r="AM175" i="4" s="1"/>
  <c r="AM85" i="4" s="1"/>
  <c r="AM207" i="4"/>
  <c r="AM252" i="4" s="1"/>
  <c r="AM212" i="4"/>
  <c r="AM257" i="4" s="1"/>
  <c r="AM199" i="4"/>
  <c r="AM9" i="5"/>
  <c r="AM194" i="4"/>
  <c r="AM239" i="4" s="1"/>
  <c r="AM119" i="4"/>
  <c r="AM164" i="4" s="1"/>
  <c r="AM74" i="4" s="1"/>
  <c r="AM135" i="4"/>
  <c r="AM180" i="4" s="1"/>
  <c r="AM90" i="4" s="1"/>
  <c r="AM108" i="4"/>
  <c r="AM201" i="4"/>
  <c r="AM246" i="4" s="1"/>
  <c r="AM217" i="4"/>
  <c r="AM262" i="4" s="1"/>
  <c r="AM129" i="4"/>
  <c r="AL249" i="4"/>
  <c r="AM228" i="4"/>
  <c r="AM273" i="4" s="1"/>
  <c r="AM138" i="4"/>
  <c r="AM183" i="4" s="1"/>
  <c r="AM93" i="4" s="1"/>
  <c r="AL152" i="4"/>
  <c r="AL62" i="4" s="1"/>
  <c r="AL182" i="4"/>
  <c r="AL92" i="4" s="1"/>
  <c r="AL157" i="4"/>
  <c r="AL67" i="4" s="1"/>
  <c r="AL268" i="4"/>
  <c r="AL160" i="4"/>
  <c r="AL70" i="4" s="1"/>
  <c r="AL156" i="4"/>
  <c r="AL66" i="4" s="1"/>
  <c r="AL170" i="4"/>
  <c r="AL80" i="4" s="1"/>
  <c r="AL149" i="4"/>
  <c r="AL59" i="4" s="1"/>
  <c r="AL247" i="4"/>
  <c r="AM113" i="4"/>
  <c r="AM110" i="4"/>
  <c r="AM155" i="4" s="1"/>
  <c r="AM65" i="4" s="1"/>
  <c r="AM114" i="4"/>
  <c r="AM159" i="4" s="1"/>
  <c r="AM69" i="4" s="1"/>
  <c r="AM139" i="4"/>
  <c r="AM184" i="4" s="1"/>
  <c r="AM94" i="4" s="1"/>
  <c r="AM99" i="4"/>
  <c r="AM224" i="4"/>
  <c r="AM269" i="4" s="1"/>
  <c r="AM122" i="4"/>
  <c r="AM167" i="4" s="1"/>
  <c r="AM77" i="4" s="1"/>
  <c r="AM200" i="4"/>
  <c r="AM245" i="4" s="1"/>
  <c r="AM225" i="4"/>
  <c r="AM132" i="4"/>
  <c r="AM177" i="4" s="1"/>
  <c r="AM87" i="4" s="1"/>
  <c r="AM196" i="4"/>
  <c r="AM218" i="4"/>
  <c r="AM220" i="4"/>
  <c r="AM265" i="4" s="1"/>
  <c r="AM133" i="4"/>
  <c r="AM178" i="4" s="1"/>
  <c r="AM88" i="4" s="1"/>
  <c r="AM109" i="4"/>
  <c r="AM121" i="4"/>
  <c r="AM105" i="4"/>
  <c r="AM150" i="4" s="1"/>
  <c r="AM60" i="4" s="1"/>
  <c r="AM206" i="4"/>
  <c r="AM251" i="4" s="1"/>
  <c r="AM191" i="4"/>
  <c r="AM236" i="4" s="1"/>
  <c r="AP11" i="4"/>
  <c r="AP12" i="4"/>
  <c r="AP13" i="4"/>
  <c r="AP15" i="4"/>
  <c r="AP16" i="4"/>
  <c r="AP17" i="4"/>
  <c r="AP18" i="4"/>
  <c r="AP19" i="4"/>
  <c r="AP14" i="4"/>
  <c r="AP20" i="4"/>
  <c r="AP21" i="4"/>
  <c r="AP22" i="4"/>
  <c r="AP23" i="4"/>
  <c r="AP24" i="4"/>
  <c r="AP25" i="4"/>
  <c r="AP26" i="4"/>
  <c r="AP27" i="4"/>
  <c r="AP29" i="4"/>
  <c r="AP30" i="4"/>
  <c r="AP31" i="4"/>
  <c r="AP36" i="4"/>
  <c r="AP32" i="4"/>
  <c r="AP37" i="4"/>
  <c r="AP28" i="4"/>
  <c r="AP33" i="4"/>
  <c r="AP34" i="4"/>
  <c r="AP38" i="4"/>
  <c r="AP35" i="4"/>
  <c r="AP39" i="4"/>
  <c r="AP43" i="4"/>
  <c r="AP47" i="4"/>
  <c r="AP41" i="4"/>
  <c r="AP44" i="4"/>
  <c r="AP40" i="4"/>
  <c r="AP45" i="4"/>
  <c r="AP49" i="4"/>
  <c r="AP46" i="4"/>
  <c r="AP48" i="4"/>
  <c r="AP42" i="4"/>
  <c r="AQ32" i="3"/>
  <c r="AQ76" i="3" s="1"/>
  <c r="AQ33" i="3"/>
  <c r="AQ77" i="3" s="1"/>
  <c r="AQ36" i="3"/>
  <c r="AQ80" i="3" s="1"/>
  <c r="AQ34" i="3"/>
  <c r="AQ78" i="3" s="1"/>
  <c r="AQ35" i="3"/>
  <c r="AQ79" i="3" s="1"/>
  <c r="AQ39" i="3"/>
  <c r="AQ83" i="3" s="1"/>
  <c r="AQ38" i="3"/>
  <c r="AQ82" i="3" s="1"/>
  <c r="AQ42" i="3"/>
  <c r="AQ86" i="3" s="1"/>
  <c r="AQ46" i="3"/>
  <c r="AQ90" i="3" s="1"/>
  <c r="AQ45" i="3"/>
  <c r="AQ89" i="3" s="1"/>
  <c r="AQ49" i="3"/>
  <c r="AQ93" i="3" s="1"/>
  <c r="AQ50" i="3"/>
  <c r="AQ94" i="3" s="1"/>
  <c r="AQ54" i="3"/>
  <c r="AQ98" i="3" s="1"/>
  <c r="AQ47" i="3"/>
  <c r="AQ91" i="3" s="1"/>
  <c r="AQ53" i="3"/>
  <c r="AQ97" i="3" s="1"/>
  <c r="AQ44" i="3"/>
  <c r="AQ88" i="3" s="1"/>
  <c r="AQ55" i="3"/>
  <c r="AQ99" i="3" s="1"/>
  <c r="AQ57" i="3"/>
  <c r="AQ101" i="3" s="1"/>
  <c r="AQ61" i="3"/>
  <c r="AQ105" i="3" s="1"/>
  <c r="AQ65" i="3"/>
  <c r="AQ109" i="3" s="1"/>
  <c r="AQ69" i="3"/>
  <c r="AQ113" i="3" s="1"/>
  <c r="AQ52" i="3"/>
  <c r="AQ96" i="3" s="1"/>
  <c r="AQ56" i="3"/>
  <c r="AQ100" i="3" s="1"/>
  <c r="AQ60" i="3"/>
  <c r="AQ104" i="3" s="1"/>
  <c r="AQ64" i="3"/>
  <c r="AQ108" i="3" s="1"/>
  <c r="AQ68" i="3"/>
  <c r="AQ112" i="3" s="1"/>
  <c r="AQ41" i="3"/>
  <c r="AQ85" i="3" s="1"/>
  <c r="AQ48" i="3"/>
  <c r="AQ92" i="3" s="1"/>
  <c r="AQ62" i="3"/>
  <c r="AQ106" i="3" s="1"/>
  <c r="AQ70" i="3"/>
  <c r="AQ114" i="3" s="1"/>
  <c r="AQ40" i="3"/>
  <c r="AQ84" i="3" s="1"/>
  <c r="AQ58" i="3"/>
  <c r="AQ102" i="3" s="1"/>
  <c r="AQ66" i="3"/>
  <c r="AQ110" i="3" s="1"/>
  <c r="AQ71" i="3"/>
  <c r="AQ115" i="3" s="1"/>
  <c r="AQ37" i="3"/>
  <c r="AQ81" i="3" s="1"/>
  <c r="AQ43" i="3"/>
  <c r="AQ87" i="3" s="1"/>
  <c r="AQ51" i="3"/>
  <c r="AQ95" i="3" s="1"/>
  <c r="AQ59" i="3"/>
  <c r="AQ103" i="3" s="1"/>
  <c r="AQ67" i="3"/>
  <c r="AQ111" i="3" s="1"/>
  <c r="AQ31" i="3"/>
  <c r="AQ63" i="3"/>
  <c r="AQ107" i="3" s="1"/>
  <c r="AL15" i="8"/>
  <c r="AL9" i="9"/>
  <c r="AM8" i="5"/>
  <c r="AL11" i="9"/>
  <c r="AL17" i="8"/>
  <c r="AK277" i="4"/>
  <c r="AK16" i="8"/>
  <c r="AK10" i="9"/>
  <c r="AO56" i="9"/>
  <c r="AM13" i="5"/>
  <c r="AM2" i="21"/>
  <c r="AL2" i="22"/>
  <c r="AP2" i="20"/>
  <c r="AP3" i="22"/>
  <c r="AP8" i="22" s="1"/>
  <c r="AR67" i="21" s="1"/>
  <c r="AT3" i="20"/>
  <c r="AO4" i="22"/>
  <c r="AQ3" i="21"/>
  <c r="AS117" i="20"/>
  <c r="AS116" i="20"/>
  <c r="AS160" i="20"/>
  <c r="AS159" i="20"/>
  <c r="AS4" i="20"/>
  <c r="AO25" i="21"/>
  <c r="AR138" i="20"/>
  <c r="AP31" i="21"/>
  <c r="AP4" i="21"/>
  <c r="AP27" i="21"/>
  <c r="AP49" i="21"/>
  <c r="AP54" i="21"/>
  <c r="AP22" i="21"/>
  <c r="AP64" i="21"/>
  <c r="AQ22" i="3"/>
  <c r="AL26" i="8"/>
  <c r="AN2" i="9"/>
  <c r="AN2" i="5"/>
  <c r="AN2" i="4"/>
  <c r="AN16" i="3"/>
  <c r="AN2" i="8"/>
  <c r="AO2" i="3"/>
  <c r="AM21" i="5"/>
  <c r="AM25" i="5"/>
  <c r="AL23" i="8"/>
  <c r="AL20" i="9"/>
  <c r="AL24" i="8"/>
  <c r="AL21" i="9"/>
  <c r="AL280" i="4"/>
  <c r="AL20" i="8"/>
  <c r="AL17" i="9"/>
  <c r="AM281" i="4"/>
  <c r="AM279" i="4"/>
  <c r="AL21" i="8"/>
  <c r="AL18" i="9"/>
  <c r="AL22" i="8"/>
  <c r="AL19" i="9"/>
  <c r="AQ26" i="3"/>
  <c r="AQ25" i="3"/>
  <c r="AQ28" i="3"/>
  <c r="AQ27" i="3"/>
  <c r="AO32" i="9"/>
  <c r="AO33" i="8"/>
  <c r="AP80" i="5"/>
  <c r="AP4" i="5"/>
  <c r="AP92" i="5"/>
  <c r="AP16" i="5"/>
  <c r="AP29" i="5" s="1"/>
  <c r="AP109" i="5"/>
  <c r="AP68" i="8"/>
  <c r="AP67" i="8"/>
  <c r="AP45" i="8"/>
  <c r="AP65" i="8"/>
  <c r="AP56" i="8"/>
  <c r="AP54" i="8"/>
  <c r="AP55" i="8"/>
  <c r="AP40" i="8"/>
  <c r="AP4" i="8"/>
  <c r="AP4" i="9"/>
  <c r="AP59" i="8"/>
  <c r="AP58" i="8"/>
  <c r="AP285" i="4"/>
  <c r="AP4" i="4"/>
  <c r="AO33" i="9"/>
  <c r="AO34" i="8"/>
  <c r="R3" i="27"/>
  <c r="AP104" i="5"/>
  <c r="AR3" i="3"/>
  <c r="AR119" i="3" s="1"/>
  <c r="AQ385" i="3"/>
  <c r="AQ62" i="5" s="1"/>
  <c r="AQ402" i="3"/>
  <c r="AQ388" i="3"/>
  <c r="AQ65" i="5" s="1"/>
  <c r="AQ389" i="3"/>
  <c r="AQ66" i="5" s="1"/>
  <c r="AQ390" i="3"/>
  <c r="AQ67" i="5" s="1"/>
  <c r="AQ400" i="3"/>
  <c r="AQ77" i="5" s="1"/>
  <c r="AQ340" i="3"/>
  <c r="AQ386" i="3"/>
  <c r="AQ63" i="5" s="1"/>
  <c r="AQ394" i="3"/>
  <c r="AQ71" i="5" s="1"/>
  <c r="AQ392" i="3"/>
  <c r="AQ69" i="5" s="1"/>
  <c r="AQ393" i="3"/>
  <c r="AQ70" i="5" s="1"/>
  <c r="AQ396" i="3"/>
  <c r="AQ73" i="5" s="1"/>
  <c r="AQ344" i="3"/>
  <c r="AQ45" i="5" s="1"/>
  <c r="AQ345" i="3"/>
  <c r="AQ46" i="5" s="1"/>
  <c r="AQ401" i="3"/>
  <c r="AQ342" i="3"/>
  <c r="AQ43" i="5" s="1"/>
  <c r="AQ348" i="3"/>
  <c r="AQ49" i="5" s="1"/>
  <c r="AQ352" i="3"/>
  <c r="AQ53" i="5" s="1"/>
  <c r="AQ341" i="3"/>
  <c r="AQ42" i="5" s="1"/>
  <c r="AQ343" i="3"/>
  <c r="AQ44" i="5" s="1"/>
  <c r="AQ349" i="3"/>
  <c r="AQ50" i="5" s="1"/>
  <c r="AQ351" i="3"/>
  <c r="AQ52" i="5" s="1"/>
  <c r="AQ354" i="3"/>
  <c r="AQ55" i="5" s="1"/>
  <c r="AQ358" i="3"/>
  <c r="AQ346" i="3"/>
  <c r="AQ47" i="5" s="1"/>
  <c r="AQ355" i="3"/>
  <c r="AQ56" i="5" s="1"/>
  <c r="AQ398" i="3"/>
  <c r="AQ75" i="5" s="1"/>
  <c r="AQ395" i="3"/>
  <c r="AQ72" i="5" s="1"/>
  <c r="AQ347" i="3"/>
  <c r="AQ48" i="5" s="1"/>
  <c r="AQ391" i="3"/>
  <c r="AQ68" i="5" s="1"/>
  <c r="AQ357" i="3"/>
  <c r="AQ350" i="3"/>
  <c r="AQ51" i="5" s="1"/>
  <c r="AQ356" i="3"/>
  <c r="AQ57" i="5" s="1"/>
  <c r="AQ384" i="3"/>
  <c r="AQ387" i="3"/>
  <c r="AQ64" i="5" s="1"/>
  <c r="AQ287" i="3"/>
  <c r="AQ3" i="8"/>
  <c r="AQ273" i="3"/>
  <c r="AQ333" i="3"/>
  <c r="AQ267" i="3"/>
  <c r="AQ327" i="3"/>
  <c r="AQ262" i="3"/>
  <c r="AQ167" i="3"/>
  <c r="AQ203" i="3"/>
  <c r="AQ196" i="3"/>
  <c r="AQ171" i="3"/>
  <c r="AQ222" i="3"/>
  <c r="AQ188" i="3"/>
  <c r="AQ434" i="3"/>
  <c r="AQ330" i="3"/>
  <c r="AQ229" i="3"/>
  <c r="AQ316" i="3"/>
  <c r="AQ215" i="3"/>
  <c r="AQ310" i="3"/>
  <c r="AQ209" i="3"/>
  <c r="AQ304" i="3"/>
  <c r="AQ200" i="3"/>
  <c r="AQ170" i="3"/>
  <c r="AQ126" i="3"/>
  <c r="AQ178" i="3"/>
  <c r="AQ122" i="3"/>
  <c r="AQ19" i="3"/>
  <c r="AQ334" i="3"/>
  <c r="AQ271" i="3"/>
  <c r="AQ323" i="3"/>
  <c r="AQ258" i="3"/>
  <c r="AQ317" i="3"/>
  <c r="AQ252" i="3"/>
  <c r="AQ311" i="3"/>
  <c r="AQ243" i="3"/>
  <c r="AQ148" i="3"/>
  <c r="AQ135" i="3"/>
  <c r="AQ190" i="3"/>
  <c r="AQ152" i="3"/>
  <c r="AQ141" i="3"/>
  <c r="AQ182" i="3"/>
  <c r="AQ430" i="3"/>
  <c r="AQ3" i="9"/>
  <c r="AQ279" i="3"/>
  <c r="AQ331" i="3"/>
  <c r="AQ265" i="3"/>
  <c r="AQ325" i="3"/>
  <c r="AQ260" i="3"/>
  <c r="AQ319" i="3"/>
  <c r="AQ254" i="3"/>
  <c r="AQ156" i="3"/>
  <c r="AQ149" i="3"/>
  <c r="AQ158" i="3"/>
  <c r="AQ153" i="3"/>
  <c r="AQ168" i="3"/>
  <c r="AQ143" i="3"/>
  <c r="AQ432" i="3"/>
  <c r="AQ321" i="3"/>
  <c r="AQ256" i="3"/>
  <c r="AQ307" i="3"/>
  <c r="AQ239" i="3"/>
  <c r="AQ301" i="3"/>
  <c r="AQ233" i="3"/>
  <c r="AQ328" i="3"/>
  <c r="AQ227" i="3"/>
  <c r="AQ210" i="3"/>
  <c r="AQ169" i="3"/>
  <c r="AQ214" i="3"/>
  <c r="AQ226" i="3"/>
  <c r="AQ147" i="3"/>
  <c r="AQ431" i="3"/>
  <c r="AQ297" i="3"/>
  <c r="AQ255" i="3"/>
  <c r="AQ280" i="3"/>
  <c r="AQ224" i="3"/>
  <c r="AQ274" i="3"/>
  <c r="AQ212" i="3"/>
  <c r="AQ268" i="3"/>
  <c r="AQ199" i="3"/>
  <c r="AQ124" i="3"/>
  <c r="AQ177" i="3"/>
  <c r="AQ246" i="3"/>
  <c r="AQ128" i="3"/>
  <c r="AQ173" i="3"/>
  <c r="AQ230" i="3"/>
  <c r="AQ429" i="3"/>
  <c r="AQ305" i="3"/>
  <c r="AQ237" i="3"/>
  <c r="AQ324" i="3"/>
  <c r="AQ223" i="3"/>
  <c r="AQ318" i="3"/>
  <c r="AQ217" i="3"/>
  <c r="AQ312" i="3"/>
  <c r="AQ211" i="3"/>
  <c r="AQ186" i="3"/>
  <c r="AQ134" i="3"/>
  <c r="AQ194" i="3"/>
  <c r="AQ130" i="3"/>
  <c r="AQ10" i="3"/>
  <c r="AQ313" i="3"/>
  <c r="AQ245" i="3"/>
  <c r="AQ332" i="3"/>
  <c r="AQ231" i="3"/>
  <c r="AQ326" i="3"/>
  <c r="AQ225" i="3"/>
  <c r="AQ320" i="3"/>
  <c r="AQ219" i="3"/>
  <c r="AQ133" i="3"/>
  <c r="AQ144" i="3"/>
  <c r="AQ154" i="3"/>
  <c r="AQ145" i="3"/>
  <c r="AQ236" i="3"/>
  <c r="AQ208" i="3"/>
  <c r="AQ197" i="3"/>
  <c r="AQ191" i="3"/>
  <c r="AQ172" i="3"/>
  <c r="AQ329" i="3"/>
  <c r="AQ315" i="3"/>
  <c r="AQ309" i="3"/>
  <c r="AQ303" i="3"/>
  <c r="AQ242" i="3"/>
  <c r="AQ7" i="3"/>
  <c r="AQ125" i="3"/>
  <c r="AQ166" i="3"/>
  <c r="AQ270" i="3"/>
  <c r="AQ289" i="3"/>
  <c r="AQ283" i="3"/>
  <c r="AQ277" i="3"/>
  <c r="AQ129" i="3"/>
  <c r="AQ150" i="3"/>
  <c r="AQ4" i="3"/>
  <c r="AQ127" i="3"/>
  <c r="AQ220" i="3"/>
  <c r="AQ195" i="3"/>
  <c r="AQ189" i="3"/>
  <c r="AQ183" i="3"/>
  <c r="AQ164" i="3"/>
  <c r="AQ138" i="3"/>
  <c r="AQ435" i="3"/>
  <c r="AQ322" i="3"/>
  <c r="AQ308" i="3"/>
  <c r="AQ302" i="3"/>
  <c r="AQ295" i="3"/>
  <c r="AQ151" i="3"/>
  <c r="AQ218" i="3"/>
  <c r="AQ159" i="3"/>
  <c r="AQ298" i="3"/>
  <c r="AQ281" i="3"/>
  <c r="AQ275" i="3"/>
  <c r="AQ269" i="3"/>
  <c r="AQ238" i="3"/>
  <c r="AQ253" i="3"/>
  <c r="AQ179" i="3"/>
  <c r="AQ13" i="3"/>
  <c r="AQ202" i="3"/>
  <c r="AQ240" i="3"/>
  <c r="AQ228" i="3"/>
  <c r="AQ216" i="3"/>
  <c r="AQ131" i="3"/>
  <c r="AQ136" i="3"/>
  <c r="AQ181" i="3"/>
  <c r="AQ314" i="3"/>
  <c r="AQ299" i="3"/>
  <c r="AQ290" i="3"/>
  <c r="AQ284" i="3"/>
  <c r="AQ140" i="3"/>
  <c r="AQ142" i="3"/>
  <c r="AQ286" i="3"/>
  <c r="AQ272" i="3"/>
  <c r="AQ266" i="3"/>
  <c r="AQ296" i="3"/>
  <c r="AQ192" i="3"/>
  <c r="AQ155" i="3"/>
  <c r="AQ120" i="3"/>
  <c r="AQ165" i="3"/>
  <c r="AQ264" i="3"/>
  <c r="AQ247" i="3"/>
  <c r="AQ241" i="3"/>
  <c r="AQ235" i="3"/>
  <c r="AQ174" i="3"/>
  <c r="AQ261" i="3"/>
  <c r="AQ433" i="3"/>
  <c r="AQ201" i="3"/>
  <c r="AQ187" i="3"/>
  <c r="AQ3" i="5"/>
  <c r="AQ185" i="3"/>
  <c r="AQ139" i="3"/>
  <c r="AQ137" i="3"/>
  <c r="AQ146" i="3"/>
  <c r="AQ278" i="3"/>
  <c r="AQ300" i="3"/>
  <c r="AQ291" i="3"/>
  <c r="AQ285" i="3"/>
  <c r="AQ157" i="3"/>
  <c r="AQ176" i="3"/>
  <c r="AQ163" i="3"/>
  <c r="AQ263" i="3"/>
  <c r="AQ3" i="4"/>
  <c r="AQ123" i="3"/>
  <c r="AQ306" i="3"/>
  <c r="AQ132" i="3"/>
  <c r="AQ121" i="3"/>
  <c r="AQ244" i="3"/>
  <c r="AQ180" i="3"/>
  <c r="AQ251" i="3"/>
  <c r="AQ184" i="3"/>
  <c r="AQ335" i="3"/>
  <c r="AQ257" i="3"/>
  <c r="AQ288" i="3"/>
  <c r="AQ232" i="3"/>
  <c r="AQ198" i="3"/>
  <c r="AQ221" i="3"/>
  <c r="AQ428" i="3"/>
  <c r="AQ175" i="3"/>
  <c r="AQ234" i="3"/>
  <c r="AQ282" i="3"/>
  <c r="AQ213" i="3"/>
  <c r="AQ427" i="3"/>
  <c r="AQ276" i="3"/>
  <c r="AQ193" i="3"/>
  <c r="AQ259" i="3"/>
  <c r="AQ207" i="3"/>
  <c r="AQ399" i="3"/>
  <c r="AQ76" i="5" s="1"/>
  <c r="AP33" i="5" l="1"/>
  <c r="AN10" i="5"/>
  <c r="AN120" i="4"/>
  <c r="AN165" i="4" s="1"/>
  <c r="AN75" i="4" s="1"/>
  <c r="AN121" i="4"/>
  <c r="AN166" i="4" s="1"/>
  <c r="AN76" i="4" s="1"/>
  <c r="AN218" i="4"/>
  <c r="AN263" i="4" s="1"/>
  <c r="AN225" i="4"/>
  <c r="AN270" i="4" s="1"/>
  <c r="AN99" i="4"/>
  <c r="AN144" i="4" s="1"/>
  <c r="AN54" i="4" s="1"/>
  <c r="AN113" i="4"/>
  <c r="AN158" i="4" s="1"/>
  <c r="AN68" i="4" s="1"/>
  <c r="AN216" i="4"/>
  <c r="AN261" i="4" s="1"/>
  <c r="AN112" i="4"/>
  <c r="AN157" i="4" s="1"/>
  <c r="AN67" i="4" s="1"/>
  <c r="AN108" i="4"/>
  <c r="AN153" i="4" s="1"/>
  <c r="AN63" i="4" s="1"/>
  <c r="AN208" i="4"/>
  <c r="AN253" i="4" s="1"/>
  <c r="AN229" i="4"/>
  <c r="AN274" i="4" s="1"/>
  <c r="AN203" i="4"/>
  <c r="AN248" i="4" s="1"/>
  <c r="AN214" i="4"/>
  <c r="AN259" i="4" s="1"/>
  <c r="AN193" i="4"/>
  <c r="AN238" i="4" s="1"/>
  <c r="AN204" i="4"/>
  <c r="AN249" i="4" s="1"/>
  <c r="AN107" i="4"/>
  <c r="AN152" i="4" s="1"/>
  <c r="AN62" i="4" s="1"/>
  <c r="AN222" i="4"/>
  <c r="AN267" i="4" s="1"/>
  <c r="AN127" i="4"/>
  <c r="AN172" i="4" s="1"/>
  <c r="AN82" i="4" s="1"/>
  <c r="AN223" i="4"/>
  <c r="AN268" i="4" s="1"/>
  <c r="AM144" i="4"/>
  <c r="AM54" i="4" s="1"/>
  <c r="AM268" i="4"/>
  <c r="AN126" i="4"/>
  <c r="AN171" i="4" s="1"/>
  <c r="AN81" i="4" s="1"/>
  <c r="AN198" i="4"/>
  <c r="AN243" i="4" s="1"/>
  <c r="AN129" i="4"/>
  <c r="AN174" i="4" s="1"/>
  <c r="AN84" i="4" s="1"/>
  <c r="AN135" i="4"/>
  <c r="AN180" i="4" s="1"/>
  <c r="AN90" i="4" s="1"/>
  <c r="AN199" i="4"/>
  <c r="AN244" i="4" s="1"/>
  <c r="AN130" i="4"/>
  <c r="AN175" i="4" s="1"/>
  <c r="AN85" i="4" s="1"/>
  <c r="AN226" i="4"/>
  <c r="AN271" i="4" s="1"/>
  <c r="AN123" i="4"/>
  <c r="AN168" i="4" s="1"/>
  <c r="AN78" i="4" s="1"/>
  <c r="AN215" i="4"/>
  <c r="AN260" i="4" s="1"/>
  <c r="AN125" i="4"/>
  <c r="AN170" i="4" s="1"/>
  <c r="AN80" i="4" s="1"/>
  <c r="AN137" i="4"/>
  <c r="AN182" i="4" s="1"/>
  <c r="AN92" i="4" s="1"/>
  <c r="AM158" i="4"/>
  <c r="AM68" i="4" s="1"/>
  <c r="AN191" i="4"/>
  <c r="AN236" i="4" s="1"/>
  <c r="AN109" i="4"/>
  <c r="AN154" i="4" s="1"/>
  <c r="AN64" i="4" s="1"/>
  <c r="AN196" i="4"/>
  <c r="AN241" i="4" s="1"/>
  <c r="AN200" i="4"/>
  <c r="AN245" i="4" s="1"/>
  <c r="AN139" i="4"/>
  <c r="AN184" i="4" s="1"/>
  <c r="AN94" i="4" s="1"/>
  <c r="AN106" i="4"/>
  <c r="AN151" i="4" s="1"/>
  <c r="AN61" i="4" s="1"/>
  <c r="AN103" i="4"/>
  <c r="AN148" i="4" s="1"/>
  <c r="AN58" i="4" s="1"/>
  <c r="AN118" i="4"/>
  <c r="AN163" i="4" s="1"/>
  <c r="AN73" i="4" s="1"/>
  <c r="AN209" i="4"/>
  <c r="AN254" i="4" s="1"/>
  <c r="AN124" i="4"/>
  <c r="AN169" i="4" s="1"/>
  <c r="AN79" i="4" s="1"/>
  <c r="AN115" i="4"/>
  <c r="AN160" i="4" s="1"/>
  <c r="AN70" i="4" s="1"/>
  <c r="AN12" i="5"/>
  <c r="AM166" i="4"/>
  <c r="AM76" i="4" s="1"/>
  <c r="AM154" i="4"/>
  <c r="AM64" i="4" s="1"/>
  <c r="AM271" i="4"/>
  <c r="AM274" i="4"/>
  <c r="AM253" i="4"/>
  <c r="AM270" i="4"/>
  <c r="AM241" i="4"/>
  <c r="AN206" i="4"/>
  <c r="AN133" i="4"/>
  <c r="AN178" i="4" s="1"/>
  <c r="AN88" i="4" s="1"/>
  <c r="AN132" i="4"/>
  <c r="AN177" i="4" s="1"/>
  <c r="AN87" i="4" s="1"/>
  <c r="AN122" i="4"/>
  <c r="AN167" i="4" s="1"/>
  <c r="AN77" i="4" s="1"/>
  <c r="AN114" i="4"/>
  <c r="AN159" i="4" s="1"/>
  <c r="AN69" i="4" s="1"/>
  <c r="AN138" i="4"/>
  <c r="AN205" i="4"/>
  <c r="AN250" i="4" s="1"/>
  <c r="AN116" i="4"/>
  <c r="AN161" i="4" s="1"/>
  <c r="AN71" i="4" s="1"/>
  <c r="AN134" i="4"/>
  <c r="AN101" i="4"/>
  <c r="AN217" i="4"/>
  <c r="AN262" i="4" s="1"/>
  <c r="AN119" i="4"/>
  <c r="AN164" i="4" s="1"/>
  <c r="AN74" i="4" s="1"/>
  <c r="AN212" i="4"/>
  <c r="AN11" i="5"/>
  <c r="AN213" i="4"/>
  <c r="AN258" i="4" s="1"/>
  <c r="AN117" i="4"/>
  <c r="AN162" i="4" s="1"/>
  <c r="AN72" i="4" s="1"/>
  <c r="AN136" i="4"/>
  <c r="AN221" i="4"/>
  <c r="AN266" i="4" s="1"/>
  <c r="AN189" i="4"/>
  <c r="AN234" i="4" s="1"/>
  <c r="AN192" i="4"/>
  <c r="AN237" i="4" s="1"/>
  <c r="AN211" i="4"/>
  <c r="AN256" i="4" s="1"/>
  <c r="AN9" i="5"/>
  <c r="AM174" i="4"/>
  <c r="AM84" i="4" s="1"/>
  <c r="AM263" i="4"/>
  <c r="AM244" i="4"/>
  <c r="AM168" i="4"/>
  <c r="AM78" i="4" s="1"/>
  <c r="AM153" i="4"/>
  <c r="AM63" i="4" s="1"/>
  <c r="AN105" i="4"/>
  <c r="AN220" i="4"/>
  <c r="AN224" i="4"/>
  <c r="AN269" i="4" s="1"/>
  <c r="AN110" i="4"/>
  <c r="AN228" i="4"/>
  <c r="AN111" i="4"/>
  <c r="AN156" i="4" s="1"/>
  <c r="AN66" i="4" s="1"/>
  <c r="AN131" i="4"/>
  <c r="AN176" i="4" s="1"/>
  <c r="AN86" i="4" s="1"/>
  <c r="AN197" i="4"/>
  <c r="AN210" i="4"/>
  <c r="AN255" i="4" s="1"/>
  <c r="AN202" i="4"/>
  <c r="AN247" i="4" s="1"/>
  <c r="AN201" i="4"/>
  <c r="AN246" i="4" s="1"/>
  <c r="AN194" i="4"/>
  <c r="AN239" i="4" s="1"/>
  <c r="AN207" i="4"/>
  <c r="AN227" i="4"/>
  <c r="AN272" i="4" s="1"/>
  <c r="AN102" i="4"/>
  <c r="AN147" i="4" s="1"/>
  <c r="AN57" i="4" s="1"/>
  <c r="AN195" i="4"/>
  <c r="AN240" i="4" s="1"/>
  <c r="AN128" i="4"/>
  <c r="AN173" i="4" s="1"/>
  <c r="AN83" i="4" s="1"/>
  <c r="AN104" i="4"/>
  <c r="AN149" i="4" s="1"/>
  <c r="AN59" i="4" s="1"/>
  <c r="AN219" i="4"/>
  <c r="AN264" i="4" s="1"/>
  <c r="AQ11" i="4"/>
  <c r="AQ12" i="4"/>
  <c r="AQ14" i="4"/>
  <c r="AQ13" i="4"/>
  <c r="AQ15" i="4"/>
  <c r="AQ16" i="4"/>
  <c r="AQ18" i="4"/>
  <c r="AQ17" i="4"/>
  <c r="AQ22" i="4"/>
  <c r="AQ19" i="4"/>
  <c r="AQ20" i="4"/>
  <c r="AQ21" i="4"/>
  <c r="AQ23" i="4"/>
  <c r="AQ24" i="4"/>
  <c r="AQ25" i="4"/>
  <c r="AQ26" i="4"/>
  <c r="AQ28" i="4"/>
  <c r="AQ32" i="4"/>
  <c r="AQ27" i="4"/>
  <c r="AQ29" i="4"/>
  <c r="AQ30" i="4"/>
  <c r="AQ35" i="4"/>
  <c r="AQ39" i="4"/>
  <c r="AQ36" i="4"/>
  <c r="AQ37" i="4"/>
  <c r="AQ41" i="4"/>
  <c r="AQ42" i="4"/>
  <c r="AQ46" i="4"/>
  <c r="AQ31" i="4"/>
  <c r="AQ43" i="4"/>
  <c r="AQ47" i="4"/>
  <c r="AQ33" i="4"/>
  <c r="AQ34" i="4"/>
  <c r="AQ44" i="4"/>
  <c r="AQ48" i="4"/>
  <c r="AQ40" i="4"/>
  <c r="AQ38" i="4"/>
  <c r="AQ45" i="4"/>
  <c r="AQ49" i="4"/>
  <c r="AQ75" i="3"/>
  <c r="AR32" i="3"/>
  <c r="AR35" i="3"/>
  <c r="AR79" i="3" s="1"/>
  <c r="AR33" i="3"/>
  <c r="AR77" i="3" s="1"/>
  <c r="AR38" i="3"/>
  <c r="AR82" i="3" s="1"/>
  <c r="AR36" i="3"/>
  <c r="AR80" i="3" s="1"/>
  <c r="AR41" i="3"/>
  <c r="AR85" i="3" s="1"/>
  <c r="AR34" i="3"/>
  <c r="AR78" i="3" s="1"/>
  <c r="AR42" i="3"/>
  <c r="AR86" i="3" s="1"/>
  <c r="AR45" i="3"/>
  <c r="AR89" i="3" s="1"/>
  <c r="AR37" i="3"/>
  <c r="AR81" i="3" s="1"/>
  <c r="AR40" i="3"/>
  <c r="AR84" i="3" s="1"/>
  <c r="AR43" i="3"/>
  <c r="AR87" i="3" s="1"/>
  <c r="AR44" i="3"/>
  <c r="AR88" i="3" s="1"/>
  <c r="AR48" i="3"/>
  <c r="AR92" i="3" s="1"/>
  <c r="AR47" i="3"/>
  <c r="AR91" i="3" s="1"/>
  <c r="AR53" i="3"/>
  <c r="AR97" i="3" s="1"/>
  <c r="AR39" i="3"/>
  <c r="AR83" i="3" s="1"/>
  <c r="AR52" i="3"/>
  <c r="AR96" i="3" s="1"/>
  <c r="AR54" i="3"/>
  <c r="AR98" i="3" s="1"/>
  <c r="AR56" i="3"/>
  <c r="AR100" i="3" s="1"/>
  <c r="AR60" i="3"/>
  <c r="AR104" i="3" s="1"/>
  <c r="AR64" i="3"/>
  <c r="AR108" i="3" s="1"/>
  <c r="AR68" i="3"/>
  <c r="AR112" i="3" s="1"/>
  <c r="AR51" i="3"/>
  <c r="AR95" i="3" s="1"/>
  <c r="AR59" i="3"/>
  <c r="AR103" i="3" s="1"/>
  <c r="AR63" i="3"/>
  <c r="AR107" i="3" s="1"/>
  <c r="AR67" i="3"/>
  <c r="AR111" i="3" s="1"/>
  <c r="AR71" i="3"/>
  <c r="AR115" i="3" s="1"/>
  <c r="AR46" i="3"/>
  <c r="AR90" i="3" s="1"/>
  <c r="AR61" i="3"/>
  <c r="AR105" i="3" s="1"/>
  <c r="AR69" i="3"/>
  <c r="AR113" i="3" s="1"/>
  <c r="AR50" i="3"/>
  <c r="AR94" i="3" s="1"/>
  <c r="AR62" i="3"/>
  <c r="AR106" i="3" s="1"/>
  <c r="AR57" i="3"/>
  <c r="AR101" i="3" s="1"/>
  <c r="AR49" i="3"/>
  <c r="AR93" i="3" s="1"/>
  <c r="AR58" i="3"/>
  <c r="AR102" i="3" s="1"/>
  <c r="AR66" i="3"/>
  <c r="AR110" i="3" s="1"/>
  <c r="AR70" i="3"/>
  <c r="AR114" i="3" s="1"/>
  <c r="AR55" i="3"/>
  <c r="AR99" i="3" s="1"/>
  <c r="AR65" i="3"/>
  <c r="AR109" i="3" s="1"/>
  <c r="AR31" i="3"/>
  <c r="AR75" i="3" s="1"/>
  <c r="AN8" i="5"/>
  <c r="AM17" i="8"/>
  <c r="AM11" i="9"/>
  <c r="AM15" i="8"/>
  <c r="AM9" i="9"/>
  <c r="AL277" i="4"/>
  <c r="AL16" i="8"/>
  <c r="AL10" i="9"/>
  <c r="AN13" i="5"/>
  <c r="AN22" i="9" s="1"/>
  <c r="AM22" i="9"/>
  <c r="AN2" i="21"/>
  <c r="AM2" i="22"/>
  <c r="AQ2" i="20"/>
  <c r="AQ22" i="21"/>
  <c r="AQ54" i="21"/>
  <c r="AQ4" i="21"/>
  <c r="AQ27" i="21"/>
  <c r="AQ31" i="21"/>
  <c r="AQ64" i="21"/>
  <c r="AU3" i="20"/>
  <c r="AR3" i="21"/>
  <c r="AP4" i="22"/>
  <c r="AQ3" i="22"/>
  <c r="AQ8" i="22" s="1"/>
  <c r="AS67" i="21" s="1"/>
  <c r="AP25" i="21"/>
  <c r="AS138" i="20"/>
  <c r="AT4" i="20"/>
  <c r="AT116" i="20"/>
  <c r="AT117" i="20"/>
  <c r="AN242" i="4"/>
  <c r="AR22" i="3"/>
  <c r="AM17" i="9"/>
  <c r="AM20" i="8"/>
  <c r="AM280" i="4"/>
  <c r="AM21" i="9"/>
  <c r="AM24" i="8"/>
  <c r="AM21" i="8"/>
  <c r="AM18" i="9"/>
  <c r="AO16" i="3"/>
  <c r="AO2" i="5"/>
  <c r="AO2" i="4"/>
  <c r="AO2" i="9"/>
  <c r="AP2" i="3"/>
  <c r="AO2" i="8"/>
  <c r="AN25" i="5"/>
  <c r="AM20" i="9"/>
  <c r="AM23" i="8"/>
  <c r="AN279" i="4"/>
  <c r="AN281" i="4"/>
  <c r="AM19" i="9"/>
  <c r="AM22" i="8"/>
  <c r="AM26" i="8"/>
  <c r="AR28" i="3"/>
  <c r="AR27" i="3"/>
  <c r="AR26" i="3"/>
  <c r="AR25" i="3"/>
  <c r="AQ285" i="4"/>
  <c r="AQ4" i="4"/>
  <c r="AQ58" i="8"/>
  <c r="AQ59" i="8"/>
  <c r="AQ104" i="5"/>
  <c r="AQ63" i="8"/>
  <c r="AQ4" i="8"/>
  <c r="AQ47" i="8"/>
  <c r="AQ40" i="8"/>
  <c r="AQ65" i="8"/>
  <c r="AQ45" i="8"/>
  <c r="AQ48" i="8"/>
  <c r="AQ55" i="8"/>
  <c r="AQ54" i="8"/>
  <c r="AQ56" i="8"/>
  <c r="AQ64" i="8"/>
  <c r="AP32" i="9"/>
  <c r="AP33" i="8"/>
  <c r="AR402" i="3"/>
  <c r="AS3" i="3"/>
  <c r="AR385" i="3"/>
  <c r="AR62" i="5" s="1"/>
  <c r="AR388" i="3"/>
  <c r="AR65" i="5" s="1"/>
  <c r="AR386" i="3"/>
  <c r="AR63" i="5" s="1"/>
  <c r="AR341" i="3"/>
  <c r="AR42" i="5" s="1"/>
  <c r="AR389" i="3"/>
  <c r="AR66" i="5" s="1"/>
  <c r="AR392" i="3"/>
  <c r="AR69" i="5" s="1"/>
  <c r="AR396" i="3"/>
  <c r="AR73" i="5" s="1"/>
  <c r="AR401" i="3"/>
  <c r="AR399" i="3"/>
  <c r="AR76" i="5" s="1"/>
  <c r="AR394" i="3"/>
  <c r="AR71" i="5" s="1"/>
  <c r="AR400" i="3"/>
  <c r="AR77" i="5" s="1"/>
  <c r="AR340" i="3"/>
  <c r="AR393" i="3"/>
  <c r="AR70" i="5" s="1"/>
  <c r="AR343" i="3"/>
  <c r="AR44" i="5" s="1"/>
  <c r="AR390" i="3"/>
  <c r="AR67" i="5" s="1"/>
  <c r="AR344" i="3"/>
  <c r="AR45" i="5" s="1"/>
  <c r="AR345" i="3"/>
  <c r="AR46" i="5" s="1"/>
  <c r="AR347" i="3"/>
  <c r="AR48" i="5" s="1"/>
  <c r="AR351" i="3"/>
  <c r="AR52" i="5" s="1"/>
  <c r="AR355" i="3"/>
  <c r="AR56" i="5" s="1"/>
  <c r="AR348" i="3"/>
  <c r="AR49" i="5" s="1"/>
  <c r="AR352" i="3"/>
  <c r="AR53" i="5" s="1"/>
  <c r="AR356" i="3"/>
  <c r="AR57" i="5" s="1"/>
  <c r="AR350" i="3"/>
  <c r="AR51" i="5" s="1"/>
  <c r="AR357" i="3"/>
  <c r="AR391" i="3"/>
  <c r="AR68" i="5" s="1"/>
  <c r="AR342" i="3"/>
  <c r="AR43" i="5" s="1"/>
  <c r="AR354" i="3"/>
  <c r="AR55" i="5" s="1"/>
  <c r="AR358" i="3"/>
  <c r="AR346" i="3"/>
  <c r="AR47" i="5" s="1"/>
  <c r="AR349" i="3"/>
  <c r="AR50" i="5" s="1"/>
  <c r="AR395" i="3"/>
  <c r="AR72" i="5" s="1"/>
  <c r="AR387" i="3"/>
  <c r="AR64" i="5" s="1"/>
  <c r="AR398" i="3"/>
  <c r="AR75" i="5" s="1"/>
  <c r="AR384" i="3"/>
  <c r="AR328" i="3"/>
  <c r="AR211" i="3"/>
  <c r="AR148" i="3"/>
  <c r="AR329" i="3"/>
  <c r="AR245" i="3"/>
  <c r="AR185" i="3"/>
  <c r="AR136" i="3"/>
  <c r="AR289" i="3"/>
  <c r="AR242" i="3"/>
  <c r="AR168" i="3"/>
  <c r="AR291" i="3"/>
  <c r="AR244" i="3"/>
  <c r="AR170" i="3"/>
  <c r="AR433" i="3"/>
  <c r="AR427" i="3"/>
  <c r="AR304" i="3"/>
  <c r="AR257" i="3"/>
  <c r="AR180" i="3"/>
  <c r="AR305" i="3"/>
  <c r="AR221" i="3"/>
  <c r="AR158" i="3"/>
  <c r="AR331" i="3"/>
  <c r="AR247" i="3"/>
  <c r="AR187" i="3"/>
  <c r="AR138" i="3"/>
  <c r="AR302" i="3"/>
  <c r="AR255" i="3"/>
  <c r="AR140" i="3"/>
  <c r="AR312" i="3"/>
  <c r="AR272" i="3"/>
  <c r="AR188" i="3"/>
  <c r="AR264" i="3"/>
  <c r="AR282" i="3"/>
  <c r="AR123" i="3"/>
  <c r="AR3" i="4"/>
  <c r="AR258" i="3"/>
  <c r="AR195" i="3"/>
  <c r="AR290" i="3"/>
  <c r="AR275" i="3"/>
  <c r="AR228" i="3"/>
  <c r="AR151" i="3"/>
  <c r="AR319" i="3"/>
  <c r="AR235" i="3"/>
  <c r="AR175" i="3"/>
  <c r="AR126" i="3"/>
  <c r="AR295" i="3"/>
  <c r="AR208" i="3"/>
  <c r="AR131" i="3"/>
  <c r="AR281" i="3"/>
  <c r="AR234" i="3"/>
  <c r="AR157" i="3"/>
  <c r="AR276" i="3"/>
  <c r="AR201" i="3"/>
  <c r="AR127" i="3"/>
  <c r="AR13" i="3"/>
  <c r="AR7" i="3"/>
  <c r="AR296" i="3"/>
  <c r="AR246" i="3"/>
  <c r="AR172" i="3"/>
  <c r="AR330" i="3"/>
  <c r="AR213" i="3"/>
  <c r="AR150" i="3"/>
  <c r="AR270" i="3"/>
  <c r="AR210" i="3"/>
  <c r="AR133" i="3"/>
  <c r="AR278" i="3"/>
  <c r="AR212" i="3"/>
  <c r="AR135" i="3"/>
  <c r="AR10" i="3"/>
  <c r="AR269" i="3"/>
  <c r="AR222" i="3"/>
  <c r="AR145" i="3"/>
  <c r="AR306" i="3"/>
  <c r="AR259" i="3"/>
  <c r="AR182" i="3"/>
  <c r="AR332" i="3"/>
  <c r="AR215" i="3"/>
  <c r="AR152" i="3"/>
  <c r="AR267" i="3"/>
  <c r="AR220" i="3"/>
  <c r="AR277" i="3"/>
  <c r="AR230" i="3"/>
  <c r="AR153" i="3"/>
  <c r="AR313" i="3"/>
  <c r="AR229" i="3"/>
  <c r="AR169" i="3"/>
  <c r="AR120" i="3"/>
  <c r="AR307" i="3"/>
  <c r="AR223" i="3"/>
  <c r="AR163" i="3"/>
  <c r="AR335" i="3"/>
  <c r="AR260" i="3"/>
  <c r="AR197" i="3"/>
  <c r="AR434" i="3"/>
  <c r="AR320" i="3"/>
  <c r="AR200" i="3"/>
  <c r="AR196" i="3"/>
  <c r="AR321" i="3"/>
  <c r="AR237" i="3"/>
  <c r="AR177" i="3"/>
  <c r="AR128" i="3"/>
  <c r="AR3" i="8"/>
  <c r="AR268" i="3"/>
  <c r="AR274" i="3"/>
  <c r="AR125" i="3"/>
  <c r="AR317" i="3"/>
  <c r="AR233" i="3"/>
  <c r="AR173" i="3"/>
  <c r="AR124" i="3"/>
  <c r="AR435" i="3"/>
  <c r="AR19" i="3"/>
  <c r="AR286" i="3"/>
  <c r="AR137" i="3"/>
  <c r="AR298" i="3"/>
  <c r="AR174" i="3"/>
  <c r="AR323" i="3"/>
  <c r="AR179" i="3"/>
  <c r="AR325" i="3"/>
  <c r="AR181" i="3"/>
  <c r="AR334" i="3"/>
  <c r="AR191" i="3"/>
  <c r="AR224" i="3"/>
  <c r="AR253" i="3"/>
  <c r="AR252" i="3"/>
  <c r="AR3" i="5"/>
  <c r="AR199" i="3"/>
  <c r="AR280" i="3"/>
  <c r="AR4" i="3"/>
  <c r="AR261" i="3"/>
  <c r="AR225" i="3"/>
  <c r="AR428" i="3"/>
  <c r="AR238" i="3"/>
  <c r="AR202" i="3"/>
  <c r="AR231" i="3"/>
  <c r="AR122" i="3"/>
  <c r="AR299" i="3"/>
  <c r="AR432" i="3"/>
  <c r="AR243" i="3"/>
  <c r="AR134" i="3"/>
  <c r="AR297" i="3"/>
  <c r="AR139" i="3"/>
  <c r="AR324" i="3"/>
  <c r="AR266" i="3"/>
  <c r="AR326" i="3"/>
  <c r="AR146" i="3"/>
  <c r="AR429" i="3"/>
  <c r="AR303" i="3"/>
  <c r="AR156" i="3"/>
  <c r="AR3" i="9"/>
  <c r="AR193" i="3"/>
  <c r="AR218" i="3"/>
  <c r="AR217" i="3"/>
  <c r="AR311" i="3"/>
  <c r="AR167" i="3"/>
  <c r="AR232" i="3"/>
  <c r="AR226" i="3"/>
  <c r="AR263" i="3"/>
  <c r="AR430" i="3"/>
  <c r="AR203" i="3"/>
  <c r="AR240" i="3"/>
  <c r="AR288" i="3"/>
  <c r="AR236" i="3"/>
  <c r="AR214" i="3"/>
  <c r="AR251" i="3"/>
  <c r="AR239" i="3"/>
  <c r="AR130" i="3"/>
  <c r="AR241" i="3"/>
  <c r="AR132" i="3"/>
  <c r="AR178" i="3"/>
  <c r="AR254" i="3"/>
  <c r="AR142" i="3"/>
  <c r="AR271" i="3"/>
  <c r="AR147" i="3"/>
  <c r="AR300" i="3"/>
  <c r="AR176" i="3"/>
  <c r="AR333" i="3"/>
  <c r="AR189" i="3"/>
  <c r="AR262" i="3"/>
  <c r="AR121" i="3"/>
  <c r="AR314" i="3"/>
  <c r="AR190" i="3"/>
  <c r="AR308" i="3"/>
  <c r="AR184" i="3"/>
  <c r="AR309" i="3"/>
  <c r="AR165" i="3"/>
  <c r="AR285" i="3"/>
  <c r="AR164" i="3"/>
  <c r="AR322" i="3"/>
  <c r="AR198" i="3"/>
  <c r="AR315" i="3"/>
  <c r="AR171" i="3"/>
  <c r="AR318" i="3"/>
  <c r="AR194" i="3"/>
  <c r="AR431" i="3"/>
  <c r="AR183" i="3"/>
  <c r="AR207" i="3"/>
  <c r="AR144" i="3"/>
  <c r="AR154" i="3"/>
  <c r="AR155" i="3"/>
  <c r="AR186" i="3"/>
  <c r="AR287" i="3"/>
  <c r="AR283" i="3"/>
  <c r="AR219" i="3"/>
  <c r="AR265" i="3"/>
  <c r="AR227" i="3"/>
  <c r="AR273" i="3"/>
  <c r="AR166" i="3"/>
  <c r="AR159" i="3"/>
  <c r="AR216" i="3"/>
  <c r="AR209" i="3"/>
  <c r="AR141" i="3"/>
  <c r="AR149" i="3"/>
  <c r="AR284" i="3"/>
  <c r="AR316" i="3"/>
  <c r="AR143" i="3"/>
  <c r="AR279" i="3"/>
  <c r="AR310" i="3"/>
  <c r="AR256" i="3"/>
  <c r="AR129" i="3"/>
  <c r="AR301" i="3"/>
  <c r="AR192" i="3"/>
  <c r="AR327" i="3"/>
  <c r="AQ109" i="5"/>
  <c r="AQ16" i="5"/>
  <c r="AQ29" i="5" s="1"/>
  <c r="AQ4" i="5"/>
  <c r="AQ80" i="5"/>
  <c r="AQ92" i="5"/>
  <c r="AQ68" i="8"/>
  <c r="AQ67" i="8"/>
  <c r="AQ4" i="9"/>
  <c r="AQ48" i="9"/>
  <c r="AQ42" i="9"/>
  <c r="AQ47" i="9"/>
  <c r="AP33" i="9"/>
  <c r="AP34" i="8"/>
  <c r="AO10" i="5" l="1"/>
  <c r="AO120" i="4"/>
  <c r="AO165" i="4" s="1"/>
  <c r="AO75" i="4" s="1"/>
  <c r="AR42" i="21"/>
  <c r="AR36" i="21"/>
  <c r="AR59" i="21"/>
  <c r="AU146" i="20" s="1"/>
  <c r="AO12" i="5"/>
  <c r="AO11" i="5"/>
  <c r="AO207" i="4"/>
  <c r="AO252" i="4" s="1"/>
  <c r="AO228" i="4"/>
  <c r="AO273" i="4" s="1"/>
  <c r="AO138" i="4"/>
  <c r="AO133" i="4"/>
  <c r="AO178" i="4" s="1"/>
  <c r="AO88" i="4" s="1"/>
  <c r="AO199" i="4"/>
  <c r="AO244" i="4" s="1"/>
  <c r="AO139" i="4"/>
  <c r="AO229" i="4"/>
  <c r="AN252" i="4"/>
  <c r="AN183" i="4"/>
  <c r="AN93" i="4" s="1"/>
  <c r="AO194" i="4"/>
  <c r="AO110" i="4"/>
  <c r="AO155" i="4" s="1"/>
  <c r="AO65" i="4" s="1"/>
  <c r="AO135" i="4"/>
  <c r="AO180" i="4" s="1"/>
  <c r="AO90" i="4" s="1"/>
  <c r="AO196" i="4"/>
  <c r="AO208" i="4"/>
  <c r="AO107" i="4"/>
  <c r="AO152" i="4" s="1"/>
  <c r="AO62" i="4" s="1"/>
  <c r="AO136" i="4"/>
  <c r="AO181" i="4" s="1"/>
  <c r="AO91" i="4" s="1"/>
  <c r="AO212" i="4"/>
  <c r="AO257" i="4" s="1"/>
  <c r="AO134" i="4"/>
  <c r="AO114" i="4"/>
  <c r="AO159" i="4" s="1"/>
  <c r="AO69" i="4" s="1"/>
  <c r="AO206" i="4"/>
  <c r="AO251" i="4" s="1"/>
  <c r="AO127" i="4"/>
  <c r="AO129" i="4"/>
  <c r="AO109" i="4"/>
  <c r="AO154" i="4" s="1"/>
  <c r="AO64" i="4" s="1"/>
  <c r="AO137" i="4"/>
  <c r="AO182" i="4" s="1"/>
  <c r="AO92" i="4" s="1"/>
  <c r="AO99" i="4"/>
  <c r="AO144" i="4" s="1"/>
  <c r="AO54" i="4" s="1"/>
  <c r="AN181" i="4"/>
  <c r="AN91" i="4" s="1"/>
  <c r="AN251" i="4"/>
  <c r="AO219" i="4"/>
  <c r="AO264" i="4" s="1"/>
  <c r="AO102" i="4"/>
  <c r="AO147" i="4" s="1"/>
  <c r="AO57" i="4" s="1"/>
  <c r="AO201" i="4"/>
  <c r="AO131" i="4"/>
  <c r="AO176" i="4" s="1"/>
  <c r="AO86" i="4" s="1"/>
  <c r="AO224" i="4"/>
  <c r="AO269" i="4" s="1"/>
  <c r="AO209" i="4"/>
  <c r="AO118" i="4"/>
  <c r="AO115" i="4"/>
  <c r="AO160" i="4" s="1"/>
  <c r="AO70" i="4" s="1"/>
  <c r="AO9" i="5"/>
  <c r="AO113" i="4"/>
  <c r="AO158" i="4" s="1"/>
  <c r="AO68" i="4" s="1"/>
  <c r="AO192" i="4"/>
  <c r="AO237" i="4" s="1"/>
  <c r="AO117" i="4"/>
  <c r="AO162" i="4" s="1"/>
  <c r="AO72" i="4" s="1"/>
  <c r="AO119" i="4"/>
  <c r="AO164" i="4" s="1"/>
  <c r="AO74" i="4" s="1"/>
  <c r="AO116" i="4"/>
  <c r="AO122" i="4"/>
  <c r="AO215" i="4"/>
  <c r="AO260" i="4" s="1"/>
  <c r="AO103" i="4"/>
  <c r="AO148" i="4" s="1"/>
  <c r="AO58" i="4" s="1"/>
  <c r="AO191" i="4"/>
  <c r="AO124" i="4"/>
  <c r="AO108" i="4"/>
  <c r="AO153" i="4" s="1"/>
  <c r="AO63" i="4" s="1"/>
  <c r="AO218" i="4"/>
  <c r="AO263" i="4" s="1"/>
  <c r="AO128" i="4"/>
  <c r="AO210" i="4"/>
  <c r="AO220" i="4"/>
  <c r="AO265" i="4" s="1"/>
  <c r="AO216" i="4"/>
  <c r="AO261" i="4" s="1"/>
  <c r="AO130" i="4"/>
  <c r="AO200" i="4"/>
  <c r="AO203" i="4"/>
  <c r="AO248" i="4" s="1"/>
  <c r="AO223" i="4"/>
  <c r="AO268" i="4" s="1"/>
  <c r="AO121" i="4"/>
  <c r="AO221" i="4"/>
  <c r="AO101" i="4"/>
  <c r="AO146" i="4" s="1"/>
  <c r="AO56" i="4" s="1"/>
  <c r="AO214" i="4"/>
  <c r="AN273" i="4"/>
  <c r="AN146" i="4"/>
  <c r="AN56" i="4" s="1"/>
  <c r="AN265" i="4"/>
  <c r="AO195" i="4"/>
  <c r="AO197" i="4"/>
  <c r="AO105" i="4"/>
  <c r="AO150" i="4" s="1"/>
  <c r="AO60" i="4" s="1"/>
  <c r="AO125" i="4"/>
  <c r="AO170" i="4" s="1"/>
  <c r="AO80" i="4" s="1"/>
  <c r="AO211" i="4"/>
  <c r="AN155" i="4"/>
  <c r="AN65" i="4" s="1"/>
  <c r="AN179" i="4"/>
  <c r="AN89" i="4" s="1"/>
  <c r="AN257" i="4"/>
  <c r="AN150" i="4"/>
  <c r="AN60" i="4" s="1"/>
  <c r="AO104" i="4"/>
  <c r="AO149" i="4" s="1"/>
  <c r="AO59" i="4" s="1"/>
  <c r="AO227" i="4"/>
  <c r="AO272" i="4" s="1"/>
  <c r="AO202" i="4"/>
  <c r="AO111" i="4"/>
  <c r="AO204" i="4"/>
  <c r="AO249" i="4" s="1"/>
  <c r="AO123" i="4"/>
  <c r="AO126" i="4"/>
  <c r="AO171" i="4" s="1"/>
  <c r="AO81" i="4" s="1"/>
  <c r="AO222" i="4"/>
  <c r="AO267" i="4" s="1"/>
  <c r="AO112" i="4"/>
  <c r="AO157" i="4" s="1"/>
  <c r="AO67" i="4" s="1"/>
  <c r="AO225" i="4"/>
  <c r="AO270" i="4" s="1"/>
  <c r="AO189" i="4"/>
  <c r="AO234" i="4" s="1"/>
  <c r="AO213" i="4"/>
  <c r="AO258" i="4" s="1"/>
  <c r="AO217" i="4"/>
  <c r="AO262" i="4" s="1"/>
  <c r="AO205" i="4"/>
  <c r="AO132" i="4"/>
  <c r="AO226" i="4"/>
  <c r="AO271" i="4" s="1"/>
  <c r="AO106" i="4"/>
  <c r="AO151" i="4" s="1"/>
  <c r="AO61" i="4" s="1"/>
  <c r="AO193" i="4"/>
  <c r="AO198" i="4"/>
  <c r="AQ33" i="5"/>
  <c r="AR11" i="4"/>
  <c r="AR14" i="4"/>
  <c r="AR13" i="4"/>
  <c r="AR15" i="4"/>
  <c r="AR17" i="4"/>
  <c r="AR12" i="4"/>
  <c r="AR16" i="4"/>
  <c r="AR21" i="4"/>
  <c r="AR18" i="4"/>
  <c r="AR19" i="4"/>
  <c r="AR23" i="4"/>
  <c r="AR26" i="4"/>
  <c r="AR22" i="4"/>
  <c r="AR20" i="4"/>
  <c r="AR24" i="4"/>
  <c r="AR28" i="4"/>
  <c r="AR31" i="4"/>
  <c r="AR25" i="4"/>
  <c r="AR27" i="4"/>
  <c r="AR29" i="4"/>
  <c r="AR33" i="4"/>
  <c r="AR34" i="4"/>
  <c r="AR38" i="4"/>
  <c r="AR30" i="4"/>
  <c r="AR35" i="4"/>
  <c r="AR32" i="4"/>
  <c r="AR36" i="4"/>
  <c r="AR40" i="4"/>
  <c r="AR45" i="4"/>
  <c r="AR37" i="4"/>
  <c r="AR39" i="4"/>
  <c r="AR42" i="4"/>
  <c r="AR46" i="4"/>
  <c r="AR41" i="4"/>
  <c r="AR43" i="4"/>
  <c r="AR47" i="4"/>
  <c r="AR44" i="4"/>
  <c r="AR48" i="4"/>
  <c r="AR49" i="4"/>
  <c r="AR76" i="3"/>
  <c r="AS33" i="3"/>
  <c r="AS77" i="3" s="1"/>
  <c r="AS34" i="3"/>
  <c r="AS78" i="3" s="1"/>
  <c r="AS36" i="3"/>
  <c r="AS80" i="3" s="1"/>
  <c r="AS37" i="3"/>
  <c r="AS81" i="3" s="1"/>
  <c r="AS40" i="3"/>
  <c r="AS84" i="3" s="1"/>
  <c r="AS35" i="3"/>
  <c r="AS79" i="3" s="1"/>
  <c r="AS43" i="3"/>
  <c r="AS87" i="3" s="1"/>
  <c r="AS44" i="3"/>
  <c r="AS88" i="3" s="1"/>
  <c r="AS39" i="3"/>
  <c r="AS83" i="3" s="1"/>
  <c r="AS47" i="3"/>
  <c r="AS91" i="3" s="1"/>
  <c r="AS32" i="3"/>
  <c r="AS76" i="3" s="1"/>
  <c r="AS42" i="3"/>
  <c r="AS86" i="3" s="1"/>
  <c r="AS52" i="3"/>
  <c r="AS96" i="3" s="1"/>
  <c r="AS41" i="3"/>
  <c r="AS85" i="3" s="1"/>
  <c r="AS46" i="3"/>
  <c r="AS90" i="3" s="1"/>
  <c r="AS48" i="3"/>
  <c r="AS92" i="3" s="1"/>
  <c r="AS51" i="3"/>
  <c r="AS95" i="3" s="1"/>
  <c r="AS55" i="3"/>
  <c r="AS99" i="3" s="1"/>
  <c r="AS53" i="3"/>
  <c r="AS97" i="3" s="1"/>
  <c r="AS59" i="3"/>
  <c r="AS103" i="3" s="1"/>
  <c r="AS63" i="3"/>
  <c r="AS107" i="3" s="1"/>
  <c r="AS67" i="3"/>
  <c r="AS111" i="3" s="1"/>
  <c r="AS45" i="3"/>
  <c r="AS89" i="3" s="1"/>
  <c r="AS49" i="3"/>
  <c r="AS93" i="3" s="1"/>
  <c r="AS50" i="3"/>
  <c r="AS94" i="3" s="1"/>
  <c r="AS58" i="3"/>
  <c r="AS102" i="3" s="1"/>
  <c r="AS62" i="3"/>
  <c r="AS106" i="3" s="1"/>
  <c r="AS66" i="3"/>
  <c r="AS110" i="3" s="1"/>
  <c r="AS70" i="3"/>
  <c r="AS114" i="3" s="1"/>
  <c r="AS60" i="3"/>
  <c r="AS104" i="3" s="1"/>
  <c r="AS38" i="3"/>
  <c r="AS82" i="3" s="1"/>
  <c r="AS61" i="3"/>
  <c r="AS105" i="3" s="1"/>
  <c r="AS54" i="3"/>
  <c r="AS98" i="3" s="1"/>
  <c r="AS56" i="3"/>
  <c r="AS100" i="3" s="1"/>
  <c r="AS57" i="3"/>
  <c r="AS101" i="3" s="1"/>
  <c r="AS65" i="3"/>
  <c r="AS109" i="3" s="1"/>
  <c r="AS71" i="3"/>
  <c r="AS115" i="3" s="1"/>
  <c r="AS68" i="3"/>
  <c r="AS112" i="3" s="1"/>
  <c r="AS69" i="3"/>
  <c r="AS113" i="3" s="1"/>
  <c r="AS31" i="3"/>
  <c r="AS64" i="3"/>
  <c r="AS108" i="3" s="1"/>
  <c r="AN15" i="8"/>
  <c r="AN9" i="9"/>
  <c r="AN17" i="8"/>
  <c r="AN11" i="9"/>
  <c r="AO8" i="5"/>
  <c r="AM277" i="4"/>
  <c r="AM16" i="8"/>
  <c r="AM10" i="9"/>
  <c r="AQ56" i="9"/>
  <c r="AO13" i="5"/>
  <c r="AO22" i="9" s="1"/>
  <c r="AR2" i="20"/>
  <c r="AN2" i="22"/>
  <c r="AO2" i="21"/>
  <c r="AS3" i="21"/>
  <c r="AR3" i="22"/>
  <c r="AR8" i="22" s="1"/>
  <c r="AT67" i="21" s="1"/>
  <c r="AQ4" i="22"/>
  <c r="AV3" i="20"/>
  <c r="AU117" i="20"/>
  <c r="AU116" i="20"/>
  <c r="AU160" i="20"/>
  <c r="AU4" i="20"/>
  <c r="AU159" i="20"/>
  <c r="AR31" i="21"/>
  <c r="AR49" i="21"/>
  <c r="AR4" i="21"/>
  <c r="AR22" i="21"/>
  <c r="AR27" i="21"/>
  <c r="AR54" i="21"/>
  <c r="AR64" i="21"/>
  <c r="AS22" i="3"/>
  <c r="AN20" i="8"/>
  <c r="AN17" i="9"/>
  <c r="AN21" i="8"/>
  <c r="AN18" i="9"/>
  <c r="AP16" i="3"/>
  <c r="R14" i="27" s="1"/>
  <c r="R15" i="27" s="1"/>
  <c r="AP2" i="9"/>
  <c r="AQ2" i="3"/>
  <c r="AP2" i="5"/>
  <c r="R1" i="27"/>
  <c r="AP2" i="4"/>
  <c r="AP2" i="8"/>
  <c r="AN22" i="8"/>
  <c r="AN19" i="9"/>
  <c r="AN24" i="8"/>
  <c r="AN280" i="4"/>
  <c r="AN21" i="9"/>
  <c r="AO25" i="5"/>
  <c r="AN23" i="8"/>
  <c r="AN20" i="9"/>
  <c r="AO279" i="4"/>
  <c r="AO281" i="4"/>
  <c r="AO255" i="4"/>
  <c r="AS28" i="3"/>
  <c r="AS27" i="3"/>
  <c r="AS26" i="3"/>
  <c r="AS25" i="3"/>
  <c r="AR48" i="9"/>
  <c r="AR42" i="9"/>
  <c r="AR4" i="9"/>
  <c r="AR47" i="9"/>
  <c r="AR104" i="5"/>
  <c r="AR67" i="8"/>
  <c r="AR68" i="8"/>
  <c r="AR56" i="8"/>
  <c r="AR47" i="8"/>
  <c r="AR4" i="8"/>
  <c r="AR48" i="8"/>
  <c r="AR45" i="8"/>
  <c r="AR55" i="8"/>
  <c r="AR64" i="8"/>
  <c r="AR40" i="8"/>
  <c r="AR63" i="8"/>
  <c r="AR54" i="8"/>
  <c r="AR65" i="8"/>
  <c r="AT3" i="3"/>
  <c r="AS402" i="3"/>
  <c r="AS385" i="3"/>
  <c r="AS62" i="5" s="1"/>
  <c r="AS386" i="3"/>
  <c r="AS63" i="5" s="1"/>
  <c r="AS387" i="3"/>
  <c r="AS64" i="5" s="1"/>
  <c r="AS390" i="3"/>
  <c r="AS67" i="5" s="1"/>
  <c r="AS389" i="3"/>
  <c r="AS66" i="5" s="1"/>
  <c r="AS392" i="3"/>
  <c r="AS69" i="5" s="1"/>
  <c r="AS394" i="3"/>
  <c r="AS71" i="5" s="1"/>
  <c r="AS399" i="3"/>
  <c r="AS76" i="5" s="1"/>
  <c r="AS340" i="3"/>
  <c r="AS393" i="3"/>
  <c r="AS70" i="5" s="1"/>
  <c r="AS396" i="3"/>
  <c r="AS73" i="5" s="1"/>
  <c r="AS388" i="3"/>
  <c r="AS65" i="5" s="1"/>
  <c r="AS400" i="3"/>
  <c r="AS77" i="5" s="1"/>
  <c r="AS341" i="3"/>
  <c r="AS42" i="5" s="1"/>
  <c r="AS342" i="3"/>
  <c r="AS43" i="5" s="1"/>
  <c r="AS343" i="3"/>
  <c r="AS44" i="5" s="1"/>
  <c r="AS391" i="3"/>
  <c r="AS68" i="5" s="1"/>
  <c r="AS395" i="3"/>
  <c r="AS72" i="5" s="1"/>
  <c r="AS344" i="3"/>
  <c r="AS45" i="5" s="1"/>
  <c r="AS346" i="3"/>
  <c r="AS47" i="5" s="1"/>
  <c r="AS350" i="3"/>
  <c r="AS51" i="5" s="1"/>
  <c r="AS354" i="3"/>
  <c r="AS55" i="5" s="1"/>
  <c r="AS345" i="3"/>
  <c r="AS46" i="5" s="1"/>
  <c r="AS347" i="3"/>
  <c r="AS48" i="5" s="1"/>
  <c r="AS351" i="3"/>
  <c r="AS52" i="5" s="1"/>
  <c r="AS355" i="3"/>
  <c r="AS56" i="5" s="1"/>
  <c r="AS348" i="3"/>
  <c r="AS49" i="5" s="1"/>
  <c r="AS356" i="3"/>
  <c r="AS57" i="5" s="1"/>
  <c r="AS357" i="3"/>
  <c r="AS398" i="3"/>
  <c r="AS75" i="5" s="1"/>
  <c r="AS352" i="3"/>
  <c r="AS53" i="5" s="1"/>
  <c r="AS358" i="3"/>
  <c r="AS349" i="3"/>
  <c r="AS50" i="5" s="1"/>
  <c r="AS384" i="3"/>
  <c r="AS290" i="3"/>
  <c r="AS151" i="3"/>
  <c r="AS121" i="3"/>
  <c r="AS3" i="8"/>
  <c r="AS284" i="3"/>
  <c r="AS145" i="3"/>
  <c r="AS132" i="3"/>
  <c r="AS278" i="3"/>
  <c r="AS254" i="3"/>
  <c r="AS193" i="3"/>
  <c r="AS271" i="3"/>
  <c r="AS168" i="3"/>
  <c r="AS135" i="3"/>
  <c r="AS332" i="3"/>
  <c r="AS266" i="3"/>
  <c r="AS227" i="3"/>
  <c r="AS169" i="3"/>
  <c r="AS326" i="3"/>
  <c r="AS259" i="3"/>
  <c r="AS215" i="3"/>
  <c r="AS154" i="3"/>
  <c r="AS319" i="3"/>
  <c r="AS218" i="3"/>
  <c r="AS199" i="3"/>
  <c r="AS313" i="3"/>
  <c r="AS212" i="3"/>
  <c r="AS187" i="3"/>
  <c r="AS429" i="3"/>
  <c r="AS308" i="3"/>
  <c r="AS238" i="3"/>
  <c r="AS241" i="3"/>
  <c r="AS334" i="3"/>
  <c r="AS268" i="3"/>
  <c r="AS231" i="3"/>
  <c r="AS173" i="3"/>
  <c r="AS297" i="3"/>
  <c r="AS155" i="3"/>
  <c r="AS125" i="3"/>
  <c r="AS322" i="3"/>
  <c r="AS255" i="3"/>
  <c r="AS207" i="3"/>
  <c r="AS146" i="3"/>
  <c r="AS432" i="3"/>
  <c r="AS281" i="3"/>
  <c r="AS178" i="3"/>
  <c r="AS124" i="3"/>
  <c r="AS309" i="3"/>
  <c r="AS208" i="3"/>
  <c r="AS179" i="3"/>
  <c r="AS3" i="5"/>
  <c r="AS270" i="3"/>
  <c r="AS235" i="3"/>
  <c r="AS177" i="3"/>
  <c r="AS330" i="3"/>
  <c r="AS263" i="3"/>
  <c r="AS223" i="3"/>
  <c r="AS165" i="3"/>
  <c r="AS10" i="3"/>
  <c r="AS324" i="3"/>
  <c r="AS257" i="3"/>
  <c r="AS211" i="3"/>
  <c r="AS150" i="3"/>
  <c r="AS318" i="3"/>
  <c r="AS251" i="3"/>
  <c r="AS264" i="3"/>
  <c r="AS134" i="3"/>
  <c r="AS312" i="3"/>
  <c r="AS242" i="3"/>
  <c r="AS252" i="3"/>
  <c r="AS3" i="4"/>
  <c r="AS272" i="3"/>
  <c r="AS239" i="3"/>
  <c r="AS181" i="3"/>
  <c r="AS433" i="3"/>
  <c r="AS331" i="3"/>
  <c r="AS230" i="3"/>
  <c r="AS225" i="3"/>
  <c r="AS325" i="3"/>
  <c r="AS224" i="3"/>
  <c r="AS213" i="3"/>
  <c r="AS285" i="3"/>
  <c r="AS182" i="3"/>
  <c r="AS128" i="3"/>
  <c r="AS279" i="3"/>
  <c r="AS176" i="3"/>
  <c r="AS143" i="3"/>
  <c r="AS430" i="3"/>
  <c r="AS307" i="3"/>
  <c r="AS203" i="3"/>
  <c r="AS175" i="3"/>
  <c r="AS302" i="3"/>
  <c r="AS232" i="3"/>
  <c r="AS229" i="3"/>
  <c r="AS328" i="3"/>
  <c r="AS261" i="3"/>
  <c r="AS219" i="3"/>
  <c r="AS158" i="3"/>
  <c r="AS321" i="3"/>
  <c r="AS220" i="3"/>
  <c r="AS202" i="3"/>
  <c r="AS3" i="9"/>
  <c r="AS282" i="3"/>
  <c r="AS262" i="3"/>
  <c r="AS130" i="3"/>
  <c r="AS275" i="3"/>
  <c r="AS172" i="3"/>
  <c r="AS139" i="3"/>
  <c r="AS304" i="3"/>
  <c r="AS234" i="3"/>
  <c r="AS233" i="3"/>
  <c r="AS329" i="3"/>
  <c r="AS228" i="3"/>
  <c r="AS221" i="3"/>
  <c r="AS7" i="3"/>
  <c r="AS428" i="3"/>
  <c r="AS186" i="3"/>
  <c r="AS180" i="3"/>
  <c r="AS174" i="3"/>
  <c r="AS201" i="3"/>
  <c r="AS435" i="3"/>
  <c r="AS159" i="3"/>
  <c r="AS153" i="3"/>
  <c r="AS253" i="3"/>
  <c r="AS142" i="3"/>
  <c r="AS244" i="3"/>
  <c r="AS120" i="3"/>
  <c r="AS333" i="3"/>
  <c r="AS243" i="3"/>
  <c r="AS164" i="3"/>
  <c r="AS190" i="3"/>
  <c r="AS149" i="3"/>
  <c r="AS315" i="3"/>
  <c r="AS191" i="3"/>
  <c r="AS310" i="3"/>
  <c r="AS245" i="3"/>
  <c r="AS166" i="3"/>
  <c r="AS157" i="3"/>
  <c r="AS323" i="3"/>
  <c r="AS209" i="3"/>
  <c r="AS317" i="3"/>
  <c r="AS195" i="3"/>
  <c r="AS311" i="3"/>
  <c r="AS183" i="3"/>
  <c r="AS306" i="3"/>
  <c r="AS237" i="3"/>
  <c r="AS300" i="3"/>
  <c r="AS156" i="3"/>
  <c r="AS291" i="3"/>
  <c r="AS144" i="3"/>
  <c r="AS147" i="3"/>
  <c r="S2" i="27"/>
  <c r="AS258" i="3"/>
  <c r="AS273" i="3"/>
  <c r="AS137" i="3"/>
  <c r="AS301" i="3"/>
  <c r="AS163" i="3"/>
  <c r="AS327" i="3"/>
  <c r="AS217" i="3"/>
  <c r="AS287" i="3"/>
  <c r="AS136" i="3"/>
  <c r="AS431" i="3"/>
  <c r="AS246" i="3"/>
  <c r="AS122" i="3"/>
  <c r="AS276" i="3"/>
  <c r="AS189" i="3"/>
  <c r="AS303" i="3"/>
  <c r="AS167" i="3"/>
  <c r="AS298" i="3"/>
  <c r="AS152" i="3"/>
  <c r="AS427" i="3"/>
  <c r="AS289" i="3"/>
  <c r="AS140" i="3"/>
  <c r="AS283" i="3"/>
  <c r="AS126" i="3"/>
  <c r="AS277" i="3"/>
  <c r="AS141" i="3"/>
  <c r="AS305" i="3"/>
  <c r="AS171" i="3"/>
  <c r="AS4" i="3"/>
  <c r="AS265" i="3"/>
  <c r="AS129" i="3"/>
  <c r="AS295" i="3"/>
  <c r="AS123" i="3"/>
  <c r="AS320" i="3"/>
  <c r="AS200" i="3"/>
  <c r="AS314" i="3"/>
  <c r="AS256" i="3"/>
  <c r="AS19" i="3"/>
  <c r="AS274" i="3"/>
  <c r="AS185" i="3"/>
  <c r="AS267" i="3"/>
  <c r="AS131" i="3"/>
  <c r="AS296" i="3"/>
  <c r="AS148" i="3"/>
  <c r="AS288" i="3"/>
  <c r="AS119" i="3"/>
  <c r="AS214" i="3"/>
  <c r="AS240" i="3"/>
  <c r="AS269" i="3"/>
  <c r="AS133" i="3"/>
  <c r="AS299" i="3"/>
  <c r="AS127" i="3"/>
  <c r="AS13" i="3"/>
  <c r="AS216" i="3"/>
  <c r="AS236" i="3"/>
  <c r="AS138" i="3"/>
  <c r="AS170" i="3"/>
  <c r="AS226" i="3"/>
  <c r="AS316" i="3"/>
  <c r="AS188" i="3"/>
  <c r="AS280" i="3"/>
  <c r="AS260" i="3"/>
  <c r="AS198" i="3"/>
  <c r="AS222" i="3"/>
  <c r="AS210" i="3"/>
  <c r="AS434" i="3"/>
  <c r="AS197" i="3"/>
  <c r="AS196" i="3"/>
  <c r="AS184" i="3"/>
  <c r="AS335" i="3"/>
  <c r="AS192" i="3"/>
  <c r="AS194" i="3"/>
  <c r="AS286" i="3"/>
  <c r="AS247" i="3"/>
  <c r="AS401" i="3"/>
  <c r="AQ34" i="8"/>
  <c r="AQ33" i="9"/>
  <c r="AR33" i="5"/>
  <c r="AR16" i="5"/>
  <c r="AR109" i="5"/>
  <c r="AR80" i="5"/>
  <c r="AR4" i="5"/>
  <c r="AR92" i="5"/>
  <c r="AR285" i="4"/>
  <c r="AR4" i="4"/>
  <c r="AQ33" i="8"/>
  <c r="AQ32" i="9"/>
  <c r="AR58" i="8"/>
  <c r="AR59" i="8"/>
  <c r="AP120" i="4" l="1"/>
  <c r="AP10" i="5"/>
  <c r="AS59" i="21"/>
  <c r="AV146" i="20" s="1"/>
  <c r="AS42" i="21"/>
  <c r="AV137" i="20" s="1"/>
  <c r="AS36" i="21"/>
  <c r="AV136" i="20" s="1"/>
  <c r="AP193" i="4"/>
  <c r="AP238" i="4" s="1"/>
  <c r="AP205" i="4"/>
  <c r="AP250" i="4" s="1"/>
  <c r="AP225" i="4"/>
  <c r="AP270" i="4" s="1"/>
  <c r="AP123" i="4"/>
  <c r="AP168" i="4" s="1"/>
  <c r="AP78" i="4" s="1"/>
  <c r="AP202" i="4"/>
  <c r="AP247" i="4" s="1"/>
  <c r="AP211" i="4"/>
  <c r="AP256" i="4" s="1"/>
  <c r="AP195" i="4"/>
  <c r="AP240" i="4" s="1"/>
  <c r="AP214" i="4"/>
  <c r="AP259" i="4" s="1"/>
  <c r="AP221" i="4"/>
  <c r="AP266" i="4" s="1"/>
  <c r="AP200" i="4"/>
  <c r="AP245" i="4" s="1"/>
  <c r="AP210" i="4"/>
  <c r="AP255" i="4" s="1"/>
  <c r="AP124" i="4"/>
  <c r="AP169" i="4" s="1"/>
  <c r="AP79" i="4" s="1"/>
  <c r="AP122" i="4"/>
  <c r="AP167" i="4" s="1"/>
  <c r="AP77" i="4" s="1"/>
  <c r="AP192" i="4"/>
  <c r="AP237" i="4" s="1"/>
  <c r="AP118" i="4"/>
  <c r="AP163" i="4" s="1"/>
  <c r="AP73" i="4" s="1"/>
  <c r="AP201" i="4"/>
  <c r="AP246" i="4" s="1"/>
  <c r="AP129" i="4"/>
  <c r="AP174" i="4" s="1"/>
  <c r="AP84" i="4" s="1"/>
  <c r="AP134" i="4"/>
  <c r="AP179" i="4" s="1"/>
  <c r="AP89" i="4" s="1"/>
  <c r="AP208" i="4"/>
  <c r="AP253" i="4" s="1"/>
  <c r="AP194" i="4"/>
  <c r="AP239" i="4" s="1"/>
  <c r="AP139" i="4"/>
  <c r="AP184" i="4" s="1"/>
  <c r="AP94" i="4" s="1"/>
  <c r="AO256" i="4"/>
  <c r="AO250" i="4"/>
  <c r="AP198" i="4"/>
  <c r="AP243" i="4" s="1"/>
  <c r="AP132" i="4"/>
  <c r="AP177" i="4" s="1"/>
  <c r="AP87" i="4" s="1"/>
  <c r="AP189" i="4"/>
  <c r="AP234" i="4" s="1"/>
  <c r="AP126" i="4"/>
  <c r="AP171" i="4" s="1"/>
  <c r="AP81" i="4" s="1"/>
  <c r="AP111" i="4"/>
  <c r="AP156" i="4" s="1"/>
  <c r="AP66" i="4" s="1"/>
  <c r="AP197" i="4"/>
  <c r="AP242" i="4" s="1"/>
  <c r="AP121" i="4"/>
  <c r="AP166" i="4" s="1"/>
  <c r="AP76" i="4" s="1"/>
  <c r="AP130" i="4"/>
  <c r="AP175" i="4" s="1"/>
  <c r="AP85" i="4" s="1"/>
  <c r="AP128" i="4"/>
  <c r="AP173" i="4" s="1"/>
  <c r="AP83" i="4" s="1"/>
  <c r="AP191" i="4"/>
  <c r="AP236" i="4" s="1"/>
  <c r="AP116" i="4"/>
  <c r="AP161" i="4" s="1"/>
  <c r="AP71" i="4" s="1"/>
  <c r="AP113" i="4"/>
  <c r="AP158" i="4" s="1"/>
  <c r="AP68" i="4" s="1"/>
  <c r="AP209" i="4"/>
  <c r="AP254" i="4" s="1"/>
  <c r="AP102" i="4"/>
  <c r="AP147" i="4" s="1"/>
  <c r="AP57" i="4" s="1"/>
  <c r="AP99" i="4"/>
  <c r="AP144" i="4" s="1"/>
  <c r="AP54" i="4" s="1"/>
  <c r="AP127" i="4"/>
  <c r="AP172" i="4" s="1"/>
  <c r="AP82" i="4" s="1"/>
  <c r="AP212" i="4"/>
  <c r="AP257" i="4" s="1"/>
  <c r="AP196" i="4"/>
  <c r="AP241" i="4" s="1"/>
  <c r="AP229" i="4"/>
  <c r="AP274" i="4" s="1"/>
  <c r="AP138" i="4"/>
  <c r="AP183" i="4" s="1"/>
  <c r="AP93" i="4" s="1"/>
  <c r="AO266" i="4"/>
  <c r="AP11" i="5"/>
  <c r="AO156" i="4"/>
  <c r="AO66" i="4" s="1"/>
  <c r="AO183" i="4"/>
  <c r="AO93" i="4" s="1"/>
  <c r="AO184" i="4"/>
  <c r="AO94" i="4" s="1"/>
  <c r="AO161" i="4"/>
  <c r="AO71" i="4" s="1"/>
  <c r="AO163" i="4"/>
  <c r="AO73" i="4" s="1"/>
  <c r="AO166" i="4"/>
  <c r="AO76" i="4" s="1"/>
  <c r="AO240" i="4"/>
  <c r="AO174" i="4"/>
  <c r="AO84" i="4" s="1"/>
  <c r="AO172" i="4"/>
  <c r="AO82" i="4" s="1"/>
  <c r="AO259" i="4"/>
  <c r="AO177" i="4"/>
  <c r="AO87" i="4" s="1"/>
  <c r="AO167" i="4"/>
  <c r="AO77" i="4" s="1"/>
  <c r="AO274" i="4"/>
  <c r="AO238" i="4"/>
  <c r="AO241" i="4"/>
  <c r="AO247" i="4"/>
  <c r="AP106" i="4"/>
  <c r="AP217" i="4"/>
  <c r="AP262" i="4" s="1"/>
  <c r="AP112" i="4"/>
  <c r="AP157" i="4" s="1"/>
  <c r="AP67" i="4" s="1"/>
  <c r="AP204" i="4"/>
  <c r="AP227" i="4"/>
  <c r="AP125" i="4"/>
  <c r="AP170" i="4" s="1"/>
  <c r="AP80" i="4" s="1"/>
  <c r="AP12" i="5"/>
  <c r="AP223" i="4"/>
  <c r="AP268" i="4" s="1"/>
  <c r="AP216" i="4"/>
  <c r="AP218" i="4"/>
  <c r="AP263" i="4" s="1"/>
  <c r="AP103" i="4"/>
  <c r="AP148" i="4" s="1"/>
  <c r="AP58" i="4" s="1"/>
  <c r="AP119" i="4"/>
  <c r="AP164" i="4" s="1"/>
  <c r="AP74" i="4" s="1"/>
  <c r="AP9" i="5"/>
  <c r="AP224" i="4"/>
  <c r="AP269" i="4" s="1"/>
  <c r="AP219" i="4"/>
  <c r="AP264" i="4" s="1"/>
  <c r="AP137" i="4"/>
  <c r="AP206" i="4"/>
  <c r="AP136" i="4"/>
  <c r="AP181" i="4" s="1"/>
  <c r="AP91" i="4" s="1"/>
  <c r="AP135" i="4"/>
  <c r="AP180" i="4" s="1"/>
  <c r="AP90" i="4" s="1"/>
  <c r="AP199" i="4"/>
  <c r="AP228" i="4"/>
  <c r="AP273" i="4" s="1"/>
  <c r="AO169" i="4"/>
  <c r="AO79" i="4" s="1"/>
  <c r="AO253" i="4"/>
  <c r="AO245" i="4"/>
  <c r="AO239" i="4"/>
  <c r="AO246" i="4"/>
  <c r="AO173" i="4"/>
  <c r="AO83" i="4" s="1"/>
  <c r="AO175" i="4"/>
  <c r="AO85" i="4" s="1"/>
  <c r="AO179" i="4"/>
  <c r="AO89" i="4" s="1"/>
  <c r="AO236" i="4"/>
  <c r="AO254" i="4"/>
  <c r="AO168" i="4"/>
  <c r="AO78" i="4" s="1"/>
  <c r="AO242" i="4"/>
  <c r="AO243" i="4"/>
  <c r="AP226" i="4"/>
  <c r="AP213" i="4"/>
  <c r="AP258" i="4" s="1"/>
  <c r="AP222" i="4"/>
  <c r="AP267" i="4" s="1"/>
  <c r="AP104" i="4"/>
  <c r="AP105" i="4"/>
  <c r="AP150" i="4" s="1"/>
  <c r="AP60" i="4" s="1"/>
  <c r="AP101" i="4"/>
  <c r="AP146" i="4" s="1"/>
  <c r="AP56" i="4" s="1"/>
  <c r="AP203" i="4"/>
  <c r="AP220" i="4"/>
  <c r="AP108" i="4"/>
  <c r="AP153" i="4" s="1"/>
  <c r="AP63" i="4" s="1"/>
  <c r="AP215" i="4"/>
  <c r="AP260" i="4" s="1"/>
  <c r="AP117" i="4"/>
  <c r="AP115" i="4"/>
  <c r="AP131" i="4"/>
  <c r="AP176" i="4" s="1"/>
  <c r="AP86" i="4" s="1"/>
  <c r="AP109" i="4"/>
  <c r="AP154" i="4" s="1"/>
  <c r="AP64" i="4" s="1"/>
  <c r="AP114" i="4"/>
  <c r="AP159" i="4" s="1"/>
  <c r="AP69" i="4" s="1"/>
  <c r="AP107" i="4"/>
  <c r="AP110" i="4"/>
  <c r="AP155" i="4" s="1"/>
  <c r="AP65" i="4" s="1"/>
  <c r="AP133" i="4"/>
  <c r="AP178" i="4" s="1"/>
  <c r="AP88" i="4" s="1"/>
  <c r="AP207" i="4"/>
  <c r="AS12" i="4"/>
  <c r="AS13" i="4"/>
  <c r="AS11" i="4"/>
  <c r="AS14" i="4"/>
  <c r="AS17" i="4"/>
  <c r="AS15" i="4"/>
  <c r="AS18" i="4"/>
  <c r="AS20" i="4"/>
  <c r="AS21" i="4"/>
  <c r="AS22" i="4"/>
  <c r="AS16" i="4"/>
  <c r="AS19" i="4"/>
  <c r="AS25" i="4"/>
  <c r="AS23" i="4"/>
  <c r="AS27" i="4"/>
  <c r="AS30" i="4"/>
  <c r="AS26" i="4"/>
  <c r="AS28" i="4"/>
  <c r="AS31" i="4"/>
  <c r="AS32" i="4"/>
  <c r="AS33" i="4"/>
  <c r="AS37" i="4"/>
  <c r="AS34" i="4"/>
  <c r="AS38" i="4"/>
  <c r="AS24" i="4"/>
  <c r="AS35" i="4"/>
  <c r="AS39" i="4"/>
  <c r="AS40" i="4"/>
  <c r="AS44" i="4"/>
  <c r="AS48" i="4"/>
  <c r="AS45" i="4"/>
  <c r="AS29" i="4"/>
  <c r="AS42" i="4"/>
  <c r="AS46" i="4"/>
  <c r="AS36" i="4"/>
  <c r="AS41" i="4"/>
  <c r="AS49" i="4"/>
  <c r="AS47" i="4"/>
  <c r="AS43" i="4"/>
  <c r="AS75" i="3"/>
  <c r="AT32" i="3"/>
  <c r="AT76" i="3" s="1"/>
  <c r="AT33" i="3"/>
  <c r="AT77" i="3" s="1"/>
  <c r="AT34" i="3"/>
  <c r="AT78" i="3" s="1"/>
  <c r="AT37" i="3"/>
  <c r="AT81" i="3" s="1"/>
  <c r="AT39" i="3"/>
  <c r="AT83" i="3" s="1"/>
  <c r="AT43" i="3"/>
  <c r="AT87" i="3" s="1"/>
  <c r="AT40" i="3"/>
  <c r="AT84" i="3" s="1"/>
  <c r="AT38" i="3"/>
  <c r="AT82" i="3" s="1"/>
  <c r="AT41" i="3"/>
  <c r="AT85" i="3" s="1"/>
  <c r="AT46" i="3"/>
  <c r="AT90" i="3" s="1"/>
  <c r="AT35" i="3"/>
  <c r="AT79" i="3" s="1"/>
  <c r="AT48" i="3"/>
  <c r="AT92" i="3" s="1"/>
  <c r="AT51" i="3"/>
  <c r="AT95" i="3" s="1"/>
  <c r="AT36" i="3"/>
  <c r="AT45" i="3"/>
  <c r="AT89" i="3" s="1"/>
  <c r="AT49" i="3"/>
  <c r="AT93" i="3" s="1"/>
  <c r="AT50" i="3"/>
  <c r="AT94" i="3" s="1"/>
  <c r="AT54" i="3"/>
  <c r="AT98" i="3" s="1"/>
  <c r="AT42" i="3"/>
  <c r="AT86" i="3" s="1"/>
  <c r="AT47" i="3"/>
  <c r="AT91" i="3" s="1"/>
  <c r="AT52" i="3"/>
  <c r="AT96" i="3" s="1"/>
  <c r="AT58" i="3"/>
  <c r="AT102" i="3" s="1"/>
  <c r="AT62" i="3"/>
  <c r="AT106" i="3" s="1"/>
  <c r="AT66" i="3"/>
  <c r="AT110" i="3" s="1"/>
  <c r="AT70" i="3"/>
  <c r="AT114" i="3" s="1"/>
  <c r="AT57" i="3"/>
  <c r="AT101" i="3" s="1"/>
  <c r="AT61" i="3"/>
  <c r="AT105" i="3" s="1"/>
  <c r="AT65" i="3"/>
  <c r="AT109" i="3" s="1"/>
  <c r="AT69" i="3"/>
  <c r="AT113" i="3" s="1"/>
  <c r="AT53" i="3"/>
  <c r="AT97" i="3" s="1"/>
  <c r="AT59" i="3"/>
  <c r="AT103" i="3" s="1"/>
  <c r="AT67" i="3"/>
  <c r="AT111" i="3" s="1"/>
  <c r="AT31" i="3"/>
  <c r="AT75" i="3" s="1"/>
  <c r="AT60" i="3"/>
  <c r="AT104" i="3" s="1"/>
  <c r="AT44" i="3"/>
  <c r="AT88" i="3" s="1"/>
  <c r="AT55" i="3"/>
  <c r="AT99" i="3" s="1"/>
  <c r="AT56" i="3"/>
  <c r="AT100" i="3" s="1"/>
  <c r="AT64" i="3"/>
  <c r="AT108" i="3" s="1"/>
  <c r="AT71" i="3"/>
  <c r="AT115" i="3" s="1"/>
  <c r="AT68" i="3"/>
  <c r="AT112" i="3" s="1"/>
  <c r="AT63" i="3"/>
  <c r="AT107" i="3" s="1"/>
  <c r="AO15" i="8"/>
  <c r="AO9" i="9"/>
  <c r="AP8" i="5"/>
  <c r="AO11" i="9"/>
  <c r="AO17" i="8"/>
  <c r="AN277" i="4"/>
  <c r="AN10" i="9"/>
  <c r="AN16" i="8"/>
  <c r="AR56" i="9"/>
  <c r="AP13" i="5"/>
  <c r="AP22" i="9" s="1"/>
  <c r="AO2" i="22"/>
  <c r="AP2" i="21"/>
  <c r="AS2" i="20"/>
  <c r="AV4" i="20"/>
  <c r="AV159" i="20"/>
  <c r="AV116" i="20"/>
  <c r="AV117" i="20"/>
  <c r="AS54" i="21"/>
  <c r="AS31" i="21"/>
  <c r="AS4" i="21"/>
  <c r="AS27" i="21"/>
  <c r="AS22" i="21"/>
  <c r="AS64" i="21"/>
  <c r="AW3" i="20"/>
  <c r="AS3" i="22"/>
  <c r="AS8" i="22" s="1"/>
  <c r="AU67" i="21" s="1"/>
  <c r="AR4" i="22"/>
  <c r="AT3" i="21"/>
  <c r="AT59" i="21" s="1"/>
  <c r="AU138" i="20"/>
  <c r="AR25" i="21"/>
  <c r="AT22" i="3"/>
  <c r="AO22" i="8"/>
  <c r="AO19" i="9"/>
  <c r="AO21" i="9"/>
  <c r="AO24" i="8"/>
  <c r="AO280" i="4"/>
  <c r="AP281" i="4"/>
  <c r="AP279" i="4"/>
  <c r="AP165" i="4"/>
  <c r="AP75" i="4" s="1"/>
  <c r="AO18" i="9"/>
  <c r="AO21" i="8"/>
  <c r="AQ16" i="3"/>
  <c r="AQ2" i="4"/>
  <c r="AQ2" i="5"/>
  <c r="AR2" i="3"/>
  <c r="AQ2" i="8"/>
  <c r="AQ2" i="9"/>
  <c r="AO20" i="9"/>
  <c r="AO23" i="8"/>
  <c r="AO20" i="8"/>
  <c r="AO17" i="9"/>
  <c r="AP25" i="5"/>
  <c r="AT26" i="3"/>
  <c r="AT25" i="3"/>
  <c r="AT28" i="3"/>
  <c r="AT27" i="3"/>
  <c r="AS104" i="5"/>
  <c r="AR29" i="5"/>
  <c r="AS67" i="8"/>
  <c r="AS68" i="8"/>
  <c r="S3" i="27"/>
  <c r="AS58" i="8"/>
  <c r="AS59" i="8"/>
  <c r="AS16" i="5"/>
  <c r="AS33" i="5" s="1"/>
  <c r="AS4" i="5"/>
  <c r="AS80" i="5"/>
  <c r="AS109" i="5"/>
  <c r="AS29" i="5"/>
  <c r="AS92" i="5"/>
  <c r="AS47" i="9"/>
  <c r="AS4" i="9"/>
  <c r="AS48" i="9"/>
  <c r="AS42" i="9"/>
  <c r="AT402" i="3"/>
  <c r="AU3" i="3"/>
  <c r="AT386" i="3"/>
  <c r="AT63" i="5" s="1"/>
  <c r="AT389" i="3"/>
  <c r="AT66" i="5" s="1"/>
  <c r="AT392" i="3"/>
  <c r="AT69" i="5" s="1"/>
  <c r="AT390" i="3"/>
  <c r="AT67" i="5" s="1"/>
  <c r="AT388" i="3"/>
  <c r="AT65" i="5" s="1"/>
  <c r="AT393" i="3"/>
  <c r="AT70" i="5" s="1"/>
  <c r="AT396" i="3"/>
  <c r="AT73" i="5" s="1"/>
  <c r="AT385" i="3"/>
  <c r="AT62" i="5" s="1"/>
  <c r="AT400" i="3"/>
  <c r="AT77" i="5" s="1"/>
  <c r="AT394" i="3"/>
  <c r="AT71" i="5" s="1"/>
  <c r="AT340" i="3"/>
  <c r="AT399" i="3"/>
  <c r="AT76" i="5" s="1"/>
  <c r="AT341" i="3"/>
  <c r="AT42" i="5" s="1"/>
  <c r="AT345" i="3"/>
  <c r="AT46" i="5" s="1"/>
  <c r="AT401" i="3"/>
  <c r="AT342" i="3"/>
  <c r="AT43" i="5" s="1"/>
  <c r="AT343" i="3"/>
  <c r="AT44" i="5" s="1"/>
  <c r="AT349" i="3"/>
  <c r="AT50" i="5" s="1"/>
  <c r="AT344" i="3"/>
  <c r="AT45" i="5" s="1"/>
  <c r="AT346" i="3"/>
  <c r="AT47" i="5" s="1"/>
  <c r="AT350" i="3"/>
  <c r="AT51" i="5" s="1"/>
  <c r="AT354" i="3"/>
  <c r="AT55" i="5" s="1"/>
  <c r="AT395" i="3"/>
  <c r="AT72" i="5" s="1"/>
  <c r="AT348" i="3"/>
  <c r="AT49" i="5" s="1"/>
  <c r="AT351" i="3"/>
  <c r="AT52" i="5" s="1"/>
  <c r="AT356" i="3"/>
  <c r="AT57" i="5" s="1"/>
  <c r="AT355" i="3"/>
  <c r="AT56" i="5" s="1"/>
  <c r="AT357" i="3"/>
  <c r="AT398" i="3"/>
  <c r="AT75" i="5" s="1"/>
  <c r="AT387" i="3"/>
  <c r="AT64" i="5" s="1"/>
  <c r="AT384" i="3"/>
  <c r="AT358" i="3"/>
  <c r="AT347" i="3"/>
  <c r="AT48" i="5" s="1"/>
  <c r="AT391" i="3"/>
  <c r="AT68" i="5" s="1"/>
  <c r="AT352" i="3"/>
  <c r="AT53" i="5" s="1"/>
  <c r="AT296" i="3"/>
  <c r="AT209" i="3"/>
  <c r="AT136" i="3"/>
  <c r="AT310" i="3"/>
  <c r="AT222" i="3"/>
  <c r="AT164" i="3"/>
  <c r="AT319" i="3"/>
  <c r="AT289" i="3"/>
  <c r="AT197" i="3"/>
  <c r="AT286" i="3"/>
  <c r="AT239" i="3"/>
  <c r="AT167" i="3"/>
  <c r="AT435" i="3"/>
  <c r="AT298" i="3"/>
  <c r="AT217" i="3"/>
  <c r="AT144" i="3"/>
  <c r="AT4" i="3"/>
  <c r="AT269" i="3"/>
  <c r="AT200" i="3"/>
  <c r="AT130" i="3"/>
  <c r="AT295" i="3"/>
  <c r="AT245" i="3"/>
  <c r="AT173" i="3"/>
  <c r="AT329" i="3"/>
  <c r="AT210" i="3"/>
  <c r="AT272" i="3"/>
  <c r="AT225" i="3"/>
  <c r="AT150" i="3"/>
  <c r="AT326" i="3"/>
  <c r="AT238" i="3"/>
  <c r="AT180" i="3"/>
  <c r="AT131" i="3"/>
  <c r="AT335" i="3"/>
  <c r="AT251" i="3"/>
  <c r="AT190" i="3"/>
  <c r="AT141" i="3"/>
  <c r="AT306" i="3"/>
  <c r="AT218" i="3"/>
  <c r="AT157" i="3"/>
  <c r="AT10" i="3"/>
  <c r="AT142" i="3"/>
  <c r="AT263" i="3"/>
  <c r="AT267" i="3"/>
  <c r="AT128" i="3"/>
  <c r="AT266" i="3"/>
  <c r="AT219" i="3"/>
  <c r="AT283" i="3"/>
  <c r="AT311" i="3"/>
  <c r="AT264" i="3"/>
  <c r="AT189" i="3"/>
  <c r="AT3" i="9"/>
  <c r="AT261" i="3"/>
  <c r="AT275" i="3"/>
  <c r="AT126" i="3"/>
  <c r="AT432" i="3"/>
  <c r="AT433" i="3"/>
  <c r="AT324" i="3"/>
  <c r="AT236" i="3"/>
  <c r="AT178" i="3"/>
  <c r="AT129" i="3"/>
  <c r="AT309" i="3"/>
  <c r="AT262" i="3"/>
  <c r="AT187" i="3"/>
  <c r="AT284" i="3"/>
  <c r="AT237" i="3"/>
  <c r="AT165" i="3"/>
  <c r="AT285" i="3"/>
  <c r="AT207" i="3"/>
  <c r="AT134" i="3"/>
  <c r="AT19" i="3"/>
  <c r="AT330" i="3"/>
  <c r="AT332" i="3"/>
  <c r="AT244" i="3"/>
  <c r="AT186" i="3"/>
  <c r="AT137" i="3"/>
  <c r="AT318" i="3"/>
  <c r="AT230" i="3"/>
  <c r="AT172" i="3"/>
  <c r="AT123" i="3"/>
  <c r="AT279" i="3"/>
  <c r="AT213" i="3"/>
  <c r="AT140" i="3"/>
  <c r="AT297" i="3"/>
  <c r="AT247" i="3"/>
  <c r="AT3" i="8"/>
  <c r="AT255" i="3"/>
  <c r="AT194" i="3"/>
  <c r="AT120" i="3"/>
  <c r="AT325" i="3"/>
  <c r="AT203" i="3"/>
  <c r="AT145" i="3"/>
  <c r="AT304" i="3"/>
  <c r="AT216" i="3"/>
  <c r="AT155" i="3"/>
  <c r="AT305" i="3"/>
  <c r="AT258" i="3"/>
  <c r="AT183" i="3"/>
  <c r="AT429" i="3"/>
  <c r="AT316" i="3"/>
  <c r="AT228" i="3"/>
  <c r="AT170" i="3"/>
  <c r="AT121" i="3"/>
  <c r="AT333" i="3"/>
  <c r="AT246" i="3"/>
  <c r="AT188" i="3"/>
  <c r="AT139" i="3"/>
  <c r="AT276" i="3"/>
  <c r="AT229" i="3"/>
  <c r="AT154" i="3"/>
  <c r="AT314" i="3"/>
  <c r="AT226" i="3"/>
  <c r="AT168" i="3"/>
  <c r="AT119" i="3"/>
  <c r="AT428" i="3"/>
  <c r="AT241" i="3"/>
  <c r="AT257" i="3"/>
  <c r="AT122" i="3"/>
  <c r="AT232" i="3"/>
  <c r="AT125" i="3"/>
  <c r="AT321" i="3"/>
  <c r="AT199" i="3"/>
  <c r="AT431" i="3"/>
  <c r="AT299" i="3"/>
  <c r="AT177" i="3"/>
  <c r="AT235" i="3"/>
  <c r="AT208" i="3"/>
  <c r="AT149" i="3"/>
  <c r="AT260" i="3"/>
  <c r="AT271" i="3"/>
  <c r="AT138" i="3"/>
  <c r="AT268" i="3"/>
  <c r="AT146" i="3"/>
  <c r="AT334" i="3"/>
  <c r="AT192" i="3"/>
  <c r="AT427" i="3"/>
  <c r="AT280" i="3"/>
  <c r="AT158" i="3"/>
  <c r="AT301" i="3"/>
  <c r="AT179" i="3"/>
  <c r="AT312" i="3"/>
  <c r="AT166" i="3"/>
  <c r="AT231" i="3"/>
  <c r="AT175" i="3"/>
  <c r="AT323" i="3"/>
  <c r="AT291" i="3"/>
  <c r="AT227" i="3"/>
  <c r="AT202" i="3"/>
  <c r="AT234" i="3"/>
  <c r="AT127" i="3"/>
  <c r="AT184" i="3"/>
  <c r="AT212" i="3"/>
  <c r="AT317" i="3"/>
  <c r="AT195" i="3"/>
  <c r="AT328" i="3"/>
  <c r="AT182" i="3"/>
  <c r="AT287" i="3"/>
  <c r="AT308" i="3"/>
  <c r="AT159" i="3"/>
  <c r="AT243" i="3"/>
  <c r="AT256" i="3"/>
  <c r="AT270" i="3"/>
  <c r="AT148" i="3"/>
  <c r="AT13" i="3"/>
  <c r="AT273" i="3"/>
  <c r="AT214" i="3"/>
  <c r="AT259" i="3"/>
  <c r="AT124" i="3"/>
  <c r="AT313" i="3"/>
  <c r="AT191" i="3"/>
  <c r="AT288" i="3"/>
  <c r="AT169" i="3"/>
  <c r="AT3" i="4"/>
  <c r="AT196" i="3"/>
  <c r="AT320" i="3"/>
  <c r="AT174" i="3"/>
  <c r="AT300" i="3"/>
  <c r="AT135" i="3"/>
  <c r="AT252" i="3"/>
  <c r="AT282" i="3"/>
  <c r="AT163" i="3"/>
  <c r="AT327" i="3"/>
  <c r="AT147" i="3"/>
  <c r="AT242" i="3"/>
  <c r="AT307" i="3"/>
  <c r="AT185" i="3"/>
  <c r="AT211" i="3"/>
  <c r="AT221" i="3"/>
  <c r="AT253" i="3"/>
  <c r="AT143" i="3"/>
  <c r="AT233" i="3"/>
  <c r="AT254" i="3"/>
  <c r="AT224" i="3"/>
  <c r="AT7" i="3"/>
  <c r="AT278" i="3"/>
  <c r="AT156" i="3"/>
  <c r="AT434" i="3"/>
  <c r="AT152" i="3"/>
  <c r="AT176" i="3"/>
  <c r="AT133" i="3"/>
  <c r="AT290" i="3"/>
  <c r="AT193" i="3"/>
  <c r="AT198" i="3"/>
  <c r="AT201" i="3"/>
  <c r="AT277" i="3"/>
  <c r="AT430" i="3"/>
  <c r="AT281" i="3"/>
  <c r="AT215" i="3"/>
  <c r="AT171" i="3"/>
  <c r="AT223" i="3"/>
  <c r="AT302" i="3"/>
  <c r="AT132" i="3"/>
  <c r="AT331" i="3"/>
  <c r="AT220" i="3"/>
  <c r="AT303" i="3"/>
  <c r="AT153" i="3"/>
  <c r="AT265" i="3"/>
  <c r="AT240" i="3"/>
  <c r="AT3" i="5"/>
  <c r="AT274" i="3"/>
  <c r="AT322" i="3"/>
  <c r="AT181" i="3"/>
  <c r="AT151" i="3"/>
  <c r="AT315" i="3"/>
  <c r="AR33" i="9"/>
  <c r="AR34" i="8"/>
  <c r="AS4" i="4"/>
  <c r="AS285" i="4"/>
  <c r="AS65" i="8"/>
  <c r="AS48" i="8"/>
  <c r="AS56" i="8"/>
  <c r="AS54" i="8"/>
  <c r="AS4" i="8"/>
  <c r="AS63" i="8"/>
  <c r="AS40" i="8"/>
  <c r="AS47" i="8"/>
  <c r="AS45" i="8"/>
  <c r="AS55" i="8"/>
  <c r="AS64" i="8"/>
  <c r="AR33" i="8"/>
  <c r="AR32" i="9"/>
  <c r="AU126" i="3" l="1"/>
  <c r="AU123" i="3"/>
  <c r="AU127" i="3"/>
  <c r="AU124" i="3"/>
  <c r="AU121" i="3"/>
  <c r="AU120" i="3"/>
  <c r="AU128" i="3"/>
  <c r="AU125" i="3"/>
  <c r="AU122" i="3"/>
  <c r="AQ10" i="5"/>
  <c r="AQ221" i="4"/>
  <c r="AQ266" i="4" s="1"/>
  <c r="AQ229" i="4"/>
  <c r="AQ274" i="4" s="1"/>
  <c r="AQ134" i="4"/>
  <c r="AQ179" i="4" s="1"/>
  <c r="AQ89" i="4" s="1"/>
  <c r="AQ209" i="4"/>
  <c r="AQ254" i="4" s="1"/>
  <c r="AQ111" i="4"/>
  <c r="AQ156" i="4" s="1"/>
  <c r="AQ66" i="4" s="1"/>
  <c r="AQ228" i="4"/>
  <c r="AQ273" i="4" s="1"/>
  <c r="AQ206" i="4"/>
  <c r="AQ251" i="4" s="1"/>
  <c r="AQ216" i="4"/>
  <c r="AQ261" i="4" s="1"/>
  <c r="AQ227" i="4"/>
  <c r="AQ272" i="4" s="1"/>
  <c r="AQ106" i="4"/>
  <c r="AQ151" i="4" s="1"/>
  <c r="AQ61" i="4" s="1"/>
  <c r="AQ123" i="4"/>
  <c r="AQ168" i="4" s="1"/>
  <c r="AQ78" i="4" s="1"/>
  <c r="AQ107" i="4"/>
  <c r="AQ152" i="4" s="1"/>
  <c r="AQ62" i="4" s="1"/>
  <c r="AQ115" i="4"/>
  <c r="AQ160" i="4" s="1"/>
  <c r="AQ70" i="4" s="1"/>
  <c r="AQ220" i="4"/>
  <c r="AQ265" i="4" s="1"/>
  <c r="AQ104" i="4"/>
  <c r="AQ149" i="4" s="1"/>
  <c r="AQ59" i="4" s="1"/>
  <c r="AQ226" i="4"/>
  <c r="AQ271" i="4" s="1"/>
  <c r="AQ128" i="4"/>
  <c r="AQ173" i="4" s="1"/>
  <c r="AQ83" i="4" s="1"/>
  <c r="AQ192" i="4"/>
  <c r="AQ237" i="4" s="1"/>
  <c r="AQ214" i="4"/>
  <c r="AQ259" i="4" s="1"/>
  <c r="AQ197" i="4"/>
  <c r="AQ242" i="4" s="1"/>
  <c r="AQ196" i="4"/>
  <c r="AQ241" i="4" s="1"/>
  <c r="AQ9" i="5"/>
  <c r="AQ207" i="4"/>
  <c r="AQ252" i="4" s="1"/>
  <c r="AQ114" i="4"/>
  <c r="AQ117" i="4"/>
  <c r="AQ203" i="4"/>
  <c r="AQ248" i="4" s="1"/>
  <c r="AQ202" i="4"/>
  <c r="AQ118" i="4"/>
  <c r="AQ199" i="4"/>
  <c r="AQ244" i="4" s="1"/>
  <c r="AQ137" i="4"/>
  <c r="AQ119" i="4"/>
  <c r="AQ223" i="4"/>
  <c r="AQ268" i="4" s="1"/>
  <c r="AQ204" i="4"/>
  <c r="AQ249" i="4" s="1"/>
  <c r="AQ212" i="4"/>
  <c r="AQ113" i="4"/>
  <c r="AQ121" i="4"/>
  <c r="AQ166" i="4" s="1"/>
  <c r="AQ76" i="4" s="1"/>
  <c r="AQ205" i="4"/>
  <c r="AQ250" i="4" s="1"/>
  <c r="AQ208" i="4"/>
  <c r="AQ124" i="4"/>
  <c r="AQ189" i="4"/>
  <c r="AQ234" i="4" s="1"/>
  <c r="AP248" i="4"/>
  <c r="AP251" i="4"/>
  <c r="AP265" i="4"/>
  <c r="AP162" i="4"/>
  <c r="AP72" i="4" s="1"/>
  <c r="AP249" i="4"/>
  <c r="AP244" i="4"/>
  <c r="AP149" i="4"/>
  <c r="AP59" i="4" s="1"/>
  <c r="AQ133" i="4"/>
  <c r="AQ178" i="4" s="1"/>
  <c r="AQ88" i="4" s="1"/>
  <c r="AQ109" i="4"/>
  <c r="AQ154" i="4" s="1"/>
  <c r="AQ64" i="4" s="1"/>
  <c r="AQ215" i="4"/>
  <c r="AQ260" i="4" s="1"/>
  <c r="AQ101" i="4"/>
  <c r="AQ146" i="4" s="1"/>
  <c r="AQ56" i="4" s="1"/>
  <c r="AQ222" i="4"/>
  <c r="AQ267" i="4" s="1"/>
  <c r="AQ99" i="4"/>
  <c r="AQ225" i="4"/>
  <c r="AQ138" i="4"/>
  <c r="AQ183" i="4" s="1"/>
  <c r="AQ93" i="4" s="1"/>
  <c r="AQ122" i="4"/>
  <c r="AQ167" i="4" s="1"/>
  <c r="AQ77" i="4" s="1"/>
  <c r="AQ126" i="4"/>
  <c r="AQ135" i="4"/>
  <c r="AQ219" i="4"/>
  <c r="AQ264" i="4" s="1"/>
  <c r="AQ103" i="4"/>
  <c r="AQ148" i="4" s="1"/>
  <c r="AQ58" i="4" s="1"/>
  <c r="AQ12" i="5"/>
  <c r="AQ112" i="4"/>
  <c r="AQ11" i="5"/>
  <c r="AQ127" i="4"/>
  <c r="AQ172" i="4" s="1"/>
  <c r="AQ82" i="4" s="1"/>
  <c r="AQ116" i="4"/>
  <c r="AQ195" i="4"/>
  <c r="AQ129" i="4"/>
  <c r="AQ174" i="4" s="1"/>
  <c r="AQ84" i="4" s="1"/>
  <c r="AQ200" i="4"/>
  <c r="AQ245" i="4" s="1"/>
  <c r="AQ198" i="4"/>
  <c r="AP152" i="4"/>
  <c r="AP62" i="4" s="1"/>
  <c r="AP151" i="4"/>
  <c r="AP61" i="4" s="1"/>
  <c r="AP160" i="4"/>
  <c r="AP70" i="4" s="1"/>
  <c r="AP272" i="4"/>
  <c r="AP271" i="4"/>
  <c r="AP261" i="4"/>
  <c r="AP182" i="4"/>
  <c r="AP92" i="4" s="1"/>
  <c r="AP252" i="4"/>
  <c r="AQ110" i="4"/>
  <c r="AQ155" i="4" s="1"/>
  <c r="AQ65" i="4" s="1"/>
  <c r="AQ131" i="4"/>
  <c r="AQ108" i="4"/>
  <c r="AQ105" i="4"/>
  <c r="AQ150" i="4" s="1"/>
  <c r="AQ60" i="4" s="1"/>
  <c r="AQ213" i="4"/>
  <c r="AQ258" i="4" s="1"/>
  <c r="AQ130" i="4"/>
  <c r="AQ193" i="4"/>
  <c r="AQ194" i="4"/>
  <c r="AQ239" i="4" s="1"/>
  <c r="AQ210" i="4"/>
  <c r="AQ255" i="4" s="1"/>
  <c r="AQ132" i="4"/>
  <c r="AQ136" i="4"/>
  <c r="AQ181" i="4" s="1"/>
  <c r="AQ91" i="4" s="1"/>
  <c r="AQ224" i="4"/>
  <c r="AQ269" i="4" s="1"/>
  <c r="AQ218" i="4"/>
  <c r="AQ263" i="4" s="1"/>
  <c r="AQ125" i="4"/>
  <c r="AQ170" i="4" s="1"/>
  <c r="AQ80" i="4" s="1"/>
  <c r="AQ217" i="4"/>
  <c r="AQ262" i="4" s="1"/>
  <c r="AQ139" i="4"/>
  <c r="AQ184" i="4" s="1"/>
  <c r="AQ94" i="4" s="1"/>
  <c r="AQ102" i="4"/>
  <c r="AQ147" i="4" s="1"/>
  <c r="AQ57" i="4" s="1"/>
  <c r="AQ191" i="4"/>
  <c r="AQ236" i="4" s="1"/>
  <c r="AQ211" i="4"/>
  <c r="AQ120" i="4"/>
  <c r="AQ165" i="4" s="1"/>
  <c r="AQ75" i="4" s="1"/>
  <c r="AQ201" i="4"/>
  <c r="AQ246" i="4" s="1"/>
  <c r="AT11" i="4"/>
  <c r="AT12" i="4"/>
  <c r="AT13" i="4"/>
  <c r="AT15" i="4"/>
  <c r="AT14" i="4"/>
  <c r="AT16" i="4"/>
  <c r="AT17" i="4"/>
  <c r="AT19" i="4"/>
  <c r="AT20" i="4"/>
  <c r="AT18" i="4"/>
  <c r="AT21" i="4"/>
  <c r="AT24" i="4"/>
  <c r="AT25" i="4"/>
  <c r="AT22" i="4"/>
  <c r="AT26" i="4"/>
  <c r="AT29" i="4"/>
  <c r="AT23" i="4"/>
  <c r="AT30" i="4"/>
  <c r="AT28" i="4"/>
  <c r="AT31" i="4"/>
  <c r="AT27" i="4"/>
  <c r="AT36" i="4"/>
  <c r="AT33" i="4"/>
  <c r="AT37" i="4"/>
  <c r="AT34" i="4"/>
  <c r="AT38" i="4"/>
  <c r="AT32" i="4"/>
  <c r="AT41" i="4"/>
  <c r="AT43" i="4"/>
  <c r="AT47" i="4"/>
  <c r="AT35" i="4"/>
  <c r="AT40" i="4"/>
  <c r="AT44" i="4"/>
  <c r="AT39" i="4"/>
  <c r="AT45" i="4"/>
  <c r="AT49" i="4"/>
  <c r="AT42" i="4"/>
  <c r="AT46" i="4"/>
  <c r="AT48" i="4"/>
  <c r="AU32" i="3"/>
  <c r="AU76" i="3" s="1"/>
  <c r="AU36" i="3"/>
  <c r="AU80" i="3" s="1"/>
  <c r="AU37" i="3"/>
  <c r="AU81" i="3" s="1"/>
  <c r="AU39" i="3"/>
  <c r="AU83" i="3" s="1"/>
  <c r="AU35" i="3"/>
  <c r="AU79" i="3" s="1"/>
  <c r="AU38" i="3"/>
  <c r="AU42" i="3"/>
  <c r="AU86" i="3" s="1"/>
  <c r="AU33" i="3"/>
  <c r="AU77" i="3" s="1"/>
  <c r="AU41" i="3"/>
  <c r="AU85" i="3" s="1"/>
  <c r="AU46" i="3"/>
  <c r="AU90" i="3" s="1"/>
  <c r="AU45" i="3"/>
  <c r="AU89" i="3" s="1"/>
  <c r="AU49" i="3"/>
  <c r="AU93" i="3" s="1"/>
  <c r="AU50" i="3"/>
  <c r="AU94" i="3" s="1"/>
  <c r="AU54" i="3"/>
  <c r="AU98" i="3" s="1"/>
  <c r="AU44" i="3"/>
  <c r="AU88" i="3" s="1"/>
  <c r="AU53" i="3"/>
  <c r="AU97" i="3" s="1"/>
  <c r="AU51" i="3"/>
  <c r="AU95" i="3" s="1"/>
  <c r="AU57" i="3"/>
  <c r="AU101" i="3" s="1"/>
  <c r="AU61" i="3"/>
  <c r="AU105" i="3" s="1"/>
  <c r="AU65" i="3"/>
  <c r="AU109" i="3" s="1"/>
  <c r="AU69" i="3"/>
  <c r="AU113" i="3" s="1"/>
  <c r="AU40" i="3"/>
  <c r="AU84" i="3" s="1"/>
  <c r="AU43" i="3"/>
  <c r="AU87" i="3" s="1"/>
  <c r="AU55" i="3"/>
  <c r="AU99" i="3" s="1"/>
  <c r="AU56" i="3"/>
  <c r="AU100" i="3" s="1"/>
  <c r="AU60" i="3"/>
  <c r="AU104" i="3" s="1"/>
  <c r="AU64" i="3"/>
  <c r="AU108" i="3" s="1"/>
  <c r="AU68" i="3"/>
  <c r="AU112" i="3" s="1"/>
  <c r="AU58" i="3"/>
  <c r="AU102" i="3" s="1"/>
  <c r="AU66" i="3"/>
  <c r="AU110" i="3" s="1"/>
  <c r="AU48" i="3"/>
  <c r="AU92" i="3" s="1"/>
  <c r="AU67" i="3"/>
  <c r="AU111" i="3" s="1"/>
  <c r="AU71" i="3"/>
  <c r="AU115" i="3" s="1"/>
  <c r="AU47" i="3"/>
  <c r="AU91" i="3" s="1"/>
  <c r="AU52" i="3"/>
  <c r="AU96" i="3" s="1"/>
  <c r="AU62" i="3"/>
  <c r="AU106" i="3" s="1"/>
  <c r="AU70" i="3"/>
  <c r="AU114" i="3" s="1"/>
  <c r="AU63" i="3"/>
  <c r="AU107" i="3" s="1"/>
  <c r="AU31" i="3"/>
  <c r="AU75" i="3" s="1"/>
  <c r="AU59" i="3"/>
  <c r="AU103" i="3" s="1"/>
  <c r="AU34" i="3"/>
  <c r="AU78" i="3" s="1"/>
  <c r="AQ8" i="5"/>
  <c r="AP15" i="8"/>
  <c r="AP9" i="9"/>
  <c r="AP11" i="9"/>
  <c r="AP17" i="8"/>
  <c r="AO277" i="4"/>
  <c r="AO16" i="8"/>
  <c r="AO10" i="9"/>
  <c r="AS56" i="9"/>
  <c r="AQ13" i="5"/>
  <c r="AQ22" i="9" s="1"/>
  <c r="AT2" i="20"/>
  <c r="AQ2" i="21"/>
  <c r="AP2" i="22"/>
  <c r="AW117" i="20"/>
  <c r="AW116" i="20"/>
  <c r="AT64" i="21"/>
  <c r="AT49" i="21"/>
  <c r="AT31" i="21"/>
  <c r="AT4" i="21"/>
  <c r="AT54" i="21"/>
  <c r="AT27" i="21"/>
  <c r="AT22" i="21"/>
  <c r="AW160" i="20"/>
  <c r="AW4" i="20"/>
  <c r="AW159" i="20"/>
  <c r="AU3" i="21"/>
  <c r="AT3" i="22"/>
  <c r="AT8" i="22" s="1"/>
  <c r="AV67" i="21" s="1"/>
  <c r="AS4" i="22"/>
  <c r="AX3" i="20"/>
  <c r="AU22" i="3"/>
  <c r="AT80" i="3"/>
  <c r="AP17" i="9"/>
  <c r="AP20" i="8"/>
  <c r="AP18" i="9"/>
  <c r="AP21" i="8"/>
  <c r="AQ279" i="4"/>
  <c r="AQ281" i="4"/>
  <c r="AP24" i="8"/>
  <c r="AP280" i="4"/>
  <c r="AP21" i="9"/>
  <c r="AQ25" i="5"/>
  <c r="AP23" i="8"/>
  <c r="AP20" i="9"/>
  <c r="AP19" i="9"/>
  <c r="AP22" i="8"/>
  <c r="AR16" i="3"/>
  <c r="AR2" i="8"/>
  <c r="AR2" i="5"/>
  <c r="AR10" i="5" s="1"/>
  <c r="AR2" i="9"/>
  <c r="AS2" i="3"/>
  <c r="AR2" i="4"/>
  <c r="AU26" i="3"/>
  <c r="AU25" i="3"/>
  <c r="AU28" i="3"/>
  <c r="AU27" i="3"/>
  <c r="AV3" i="3"/>
  <c r="AU385" i="3"/>
  <c r="AU62" i="5" s="1"/>
  <c r="AU402" i="3"/>
  <c r="AU388" i="3"/>
  <c r="AU65" i="5" s="1"/>
  <c r="AU386" i="3"/>
  <c r="AU63" i="5" s="1"/>
  <c r="AU389" i="3"/>
  <c r="AU66" i="5" s="1"/>
  <c r="AU400" i="3"/>
  <c r="AU77" i="5" s="1"/>
  <c r="AU401" i="3"/>
  <c r="AU394" i="3"/>
  <c r="AU71" i="5" s="1"/>
  <c r="AU392" i="3"/>
  <c r="AU69" i="5" s="1"/>
  <c r="AU393" i="3"/>
  <c r="AU70" i="5" s="1"/>
  <c r="AU390" i="3"/>
  <c r="AU67" i="5" s="1"/>
  <c r="AU344" i="3"/>
  <c r="AU45" i="5" s="1"/>
  <c r="AU396" i="3"/>
  <c r="AU73" i="5" s="1"/>
  <c r="AU341" i="3"/>
  <c r="AU42" i="5" s="1"/>
  <c r="AU345" i="3"/>
  <c r="AU46" i="5" s="1"/>
  <c r="AU342" i="3"/>
  <c r="AU43" i="5" s="1"/>
  <c r="AU348" i="3"/>
  <c r="AU49" i="5" s="1"/>
  <c r="AU352" i="3"/>
  <c r="AU53" i="5" s="1"/>
  <c r="AU349" i="3"/>
  <c r="AU50" i="5" s="1"/>
  <c r="AU347" i="3"/>
  <c r="AU48" i="5" s="1"/>
  <c r="AU358" i="3"/>
  <c r="AU398" i="3"/>
  <c r="AU75" i="5" s="1"/>
  <c r="AU395" i="3"/>
  <c r="AU72" i="5" s="1"/>
  <c r="AU350" i="3"/>
  <c r="AU51" i="5" s="1"/>
  <c r="AU391" i="3"/>
  <c r="AU68" i="5" s="1"/>
  <c r="AU343" i="3"/>
  <c r="AU44" i="5" s="1"/>
  <c r="AU351" i="3"/>
  <c r="AU52" i="5" s="1"/>
  <c r="AU354" i="3"/>
  <c r="AU55" i="5" s="1"/>
  <c r="AU356" i="3"/>
  <c r="AU57" i="5" s="1"/>
  <c r="AU387" i="3"/>
  <c r="AU64" i="5" s="1"/>
  <c r="AU357" i="3"/>
  <c r="AU346" i="3"/>
  <c r="AU47" i="5" s="1"/>
  <c r="AU355" i="3"/>
  <c r="AU56" i="5" s="1"/>
  <c r="AU384" i="3"/>
  <c r="AU318" i="3"/>
  <c r="AU217" i="3"/>
  <c r="AU192" i="3"/>
  <c r="AU328" i="3"/>
  <c r="AU227" i="3"/>
  <c r="AU218" i="3"/>
  <c r="AU3" i="5"/>
  <c r="AU279" i="3"/>
  <c r="AU263" i="3"/>
  <c r="AU299" i="3"/>
  <c r="AU197" i="3"/>
  <c r="AU153" i="3"/>
  <c r="AU431" i="3"/>
  <c r="AU290" i="3"/>
  <c r="AU191" i="3"/>
  <c r="AU141" i="3"/>
  <c r="AU304" i="3"/>
  <c r="AU200" i="3"/>
  <c r="AU164" i="3"/>
  <c r="AU287" i="3"/>
  <c r="AU152" i="3"/>
  <c r="AU272" i="3"/>
  <c r="AU173" i="3"/>
  <c r="AU138" i="3"/>
  <c r="AU430" i="3"/>
  <c r="AU266" i="3"/>
  <c r="AU167" i="3"/>
  <c r="AU132" i="3"/>
  <c r="AU277" i="3"/>
  <c r="AU259" i="3"/>
  <c r="AU198" i="3"/>
  <c r="AU330" i="3"/>
  <c r="AU229" i="3"/>
  <c r="AU222" i="3"/>
  <c r="AU315" i="3"/>
  <c r="AU247" i="3"/>
  <c r="AU261" i="3"/>
  <c r="AU133" i="3"/>
  <c r="AU432" i="3"/>
  <c r="AU309" i="3"/>
  <c r="AU241" i="3"/>
  <c r="AU246" i="3"/>
  <c r="AU285" i="3"/>
  <c r="AU150" i="3"/>
  <c r="AU139" i="3"/>
  <c r="AU270" i="3"/>
  <c r="AU171" i="3"/>
  <c r="AU136" i="3"/>
  <c r="AU7" i="3"/>
  <c r="AU324" i="3"/>
  <c r="AU223" i="3"/>
  <c r="AU210" i="3"/>
  <c r="AU282" i="3"/>
  <c r="AU183" i="3"/>
  <c r="AU295" i="3"/>
  <c r="AU193" i="3"/>
  <c r="AU145" i="3"/>
  <c r="AU313" i="3"/>
  <c r="AU245" i="3"/>
  <c r="AU257" i="3"/>
  <c r="AU131" i="3"/>
  <c r="AU300" i="3"/>
  <c r="AU165" i="3"/>
  <c r="AU130" i="3"/>
  <c r="AU13" i="3"/>
  <c r="AU291" i="3"/>
  <c r="AU156" i="3"/>
  <c r="AU268" i="3"/>
  <c r="AU169" i="3"/>
  <c r="AU134" i="3"/>
  <c r="AU321" i="3"/>
  <c r="AU256" i="3"/>
  <c r="AU212" i="3"/>
  <c r="AU151" i="3"/>
  <c r="AU3" i="9"/>
  <c r="AU273" i="3"/>
  <c r="AU251" i="3"/>
  <c r="AU190" i="3"/>
  <c r="AU19" i="3"/>
  <c r="AU333" i="3"/>
  <c r="AU267" i="3"/>
  <c r="AU236" i="3"/>
  <c r="AU178" i="3"/>
  <c r="AU311" i="3"/>
  <c r="AU243" i="3"/>
  <c r="AU253" i="3"/>
  <c r="AU297" i="3"/>
  <c r="AU195" i="3"/>
  <c r="AU149" i="3"/>
  <c r="AU316" i="3"/>
  <c r="AU215" i="3"/>
  <c r="AU188" i="3"/>
  <c r="AU310" i="3"/>
  <c r="AU209" i="3"/>
  <c r="AU176" i="3"/>
  <c r="AU319" i="3"/>
  <c r="AU254" i="3"/>
  <c r="AU208" i="3"/>
  <c r="AU147" i="3"/>
  <c r="AU334" i="3"/>
  <c r="AU271" i="3"/>
  <c r="AU244" i="3"/>
  <c r="AU186" i="3"/>
  <c r="AU288" i="3"/>
  <c r="AU189" i="3"/>
  <c r="AU137" i="3"/>
  <c r="AU429" i="3"/>
  <c r="AU317" i="3"/>
  <c r="AU201" i="3"/>
  <c r="AU327" i="3"/>
  <c r="AU224" i="3"/>
  <c r="AU179" i="3"/>
  <c r="AU231" i="3"/>
  <c r="AU326" i="3"/>
  <c r="AU214" i="3"/>
  <c r="AU303" i="3"/>
  <c r="AU234" i="3"/>
  <c r="AU187" i="3"/>
  <c r="AU207" i="3"/>
  <c r="AU302" i="3"/>
  <c r="AU157" i="3"/>
  <c r="AU276" i="3"/>
  <c r="AU142" i="3"/>
  <c r="AU329" i="3"/>
  <c r="AU228" i="3"/>
  <c r="AU146" i="3"/>
  <c r="AU3" i="4"/>
  <c r="AU255" i="3"/>
  <c r="AU185" i="3"/>
  <c r="AU4" i="3"/>
  <c r="AU202" i="3"/>
  <c r="AU258" i="3"/>
  <c r="AU155" i="3"/>
  <c r="AU427" i="3"/>
  <c r="AU283" i="3"/>
  <c r="AU296" i="3"/>
  <c r="AU314" i="3"/>
  <c r="AU184" i="3"/>
  <c r="AU331" i="3"/>
  <c r="AU232" i="3"/>
  <c r="AU260" i="3"/>
  <c r="AU159" i="3"/>
  <c r="AU269" i="3"/>
  <c r="AU182" i="3"/>
  <c r="AU322" i="3"/>
  <c r="AU203" i="3"/>
  <c r="AU307" i="3"/>
  <c r="AU242" i="3"/>
  <c r="AU433" i="3"/>
  <c r="AU233" i="3"/>
  <c r="AU211" i="3"/>
  <c r="AU298" i="3"/>
  <c r="AU280" i="3"/>
  <c r="AU119" i="3"/>
  <c r="AU274" i="3"/>
  <c r="AU140" i="3"/>
  <c r="AU320" i="3"/>
  <c r="AU196" i="3"/>
  <c r="AU305" i="3"/>
  <c r="AU238" i="3"/>
  <c r="AU154" i="3"/>
  <c r="AU434" i="3"/>
  <c r="AU252" i="3"/>
  <c r="AU143" i="3"/>
  <c r="AU262" i="3"/>
  <c r="AU166" i="3"/>
  <c r="AU278" i="3"/>
  <c r="AU144" i="3"/>
  <c r="AU332" i="3"/>
  <c r="AU226" i="3"/>
  <c r="AU10" i="3"/>
  <c r="AU225" i="3"/>
  <c r="AU235" i="3"/>
  <c r="AU286" i="3"/>
  <c r="AU135" i="3"/>
  <c r="AU308" i="3"/>
  <c r="AU172" i="3"/>
  <c r="AU428" i="3"/>
  <c r="AU199" i="3"/>
  <c r="AU177" i="3"/>
  <c r="AU264" i="3"/>
  <c r="AU170" i="3"/>
  <c r="AU281" i="3"/>
  <c r="AU435" i="3"/>
  <c r="AU275" i="3"/>
  <c r="AU194" i="3"/>
  <c r="AU284" i="3"/>
  <c r="AU129" i="3"/>
  <c r="AU306" i="3"/>
  <c r="AU168" i="3"/>
  <c r="AU323" i="3"/>
  <c r="AU216" i="3"/>
  <c r="AU148" i="3"/>
  <c r="AU213" i="3"/>
  <c r="AU325" i="3"/>
  <c r="AU180" i="3"/>
  <c r="AU181" i="3"/>
  <c r="AU220" i="3"/>
  <c r="AU221" i="3"/>
  <c r="AU301" i="3"/>
  <c r="AU219" i="3"/>
  <c r="AU289" i="3"/>
  <c r="AU158" i="3"/>
  <c r="AU265" i="3"/>
  <c r="AU335" i="3"/>
  <c r="AU230" i="3"/>
  <c r="AU163" i="3"/>
  <c r="AU3" i="8"/>
  <c r="AU239" i="3"/>
  <c r="AU237" i="3"/>
  <c r="AU312" i="3"/>
  <c r="AU174" i="3"/>
  <c r="AU240" i="3"/>
  <c r="AU175" i="3"/>
  <c r="AU340" i="3"/>
  <c r="AU399" i="3"/>
  <c r="AU76" i="5" s="1"/>
  <c r="AS33" i="9"/>
  <c r="AS34" i="8"/>
  <c r="AT285" i="4"/>
  <c r="AT4" i="4"/>
  <c r="AT68" i="8"/>
  <c r="AT67" i="8"/>
  <c r="AT63" i="8"/>
  <c r="AT56" i="8"/>
  <c r="AT47" i="8"/>
  <c r="AT54" i="8"/>
  <c r="AT64" i="8"/>
  <c r="AT55" i="8"/>
  <c r="AT4" i="8"/>
  <c r="AT45" i="8"/>
  <c r="AT40" i="8"/>
  <c r="AT65" i="8"/>
  <c r="AT48" i="8"/>
  <c r="AT104" i="5"/>
  <c r="AS32" i="9"/>
  <c r="AS33" i="8"/>
  <c r="AT109" i="5"/>
  <c r="AT4" i="5"/>
  <c r="AT92" i="5"/>
  <c r="AT80" i="5"/>
  <c r="AT29" i="5"/>
  <c r="AT16" i="5"/>
  <c r="AT33" i="5" s="1"/>
  <c r="AT59" i="8"/>
  <c r="AT58" i="8"/>
  <c r="AT48" i="9"/>
  <c r="AT42" i="9"/>
  <c r="AT4" i="9"/>
  <c r="AT47" i="9"/>
  <c r="AV121" i="3" l="1"/>
  <c r="AV126" i="3"/>
  <c r="AV122" i="3"/>
  <c r="AV127" i="3"/>
  <c r="AV123" i="3"/>
  <c r="AV120" i="3"/>
  <c r="AV128" i="3"/>
  <c r="AV125" i="3"/>
  <c r="AV124" i="3"/>
  <c r="AU59" i="21"/>
  <c r="AX146" i="20" s="1"/>
  <c r="AU36" i="21"/>
  <c r="AU42" i="21"/>
  <c r="AR228" i="4"/>
  <c r="AR273" i="4" s="1"/>
  <c r="AR130" i="4"/>
  <c r="AR175" i="4" s="1"/>
  <c r="AR85" i="4" s="1"/>
  <c r="AR132" i="4"/>
  <c r="AR177" i="4" s="1"/>
  <c r="AR87" i="4" s="1"/>
  <c r="AR134" i="4"/>
  <c r="AR179" i="4" s="1"/>
  <c r="AR89" i="4" s="1"/>
  <c r="AR227" i="4"/>
  <c r="AR272" i="4" s="1"/>
  <c r="AR198" i="4"/>
  <c r="AR243" i="4" s="1"/>
  <c r="AR99" i="4"/>
  <c r="AR144" i="4" s="1"/>
  <c r="AR54" i="4" s="1"/>
  <c r="AR208" i="4"/>
  <c r="AR253" i="4" s="1"/>
  <c r="AR226" i="4"/>
  <c r="AR271" i="4" s="1"/>
  <c r="AR191" i="4"/>
  <c r="AR236" i="4" s="1"/>
  <c r="AR125" i="4"/>
  <c r="AR170" i="4" s="1"/>
  <c r="AR80" i="4" s="1"/>
  <c r="AR131" i="4"/>
  <c r="AR176" i="4" s="1"/>
  <c r="AR86" i="4" s="1"/>
  <c r="AR116" i="4"/>
  <c r="AR161" i="4" s="1"/>
  <c r="AR71" i="4" s="1"/>
  <c r="AR126" i="4"/>
  <c r="AR171" i="4" s="1"/>
  <c r="AR81" i="4" s="1"/>
  <c r="AR109" i="4"/>
  <c r="AR154" i="4" s="1"/>
  <c r="AR64" i="4" s="1"/>
  <c r="AR212" i="4"/>
  <c r="AR257" i="4" s="1"/>
  <c r="AR137" i="4"/>
  <c r="AR182" i="4" s="1"/>
  <c r="AR92" i="4" s="1"/>
  <c r="AR202" i="4"/>
  <c r="AR247" i="4" s="1"/>
  <c r="AR114" i="4"/>
  <c r="AR159" i="4" s="1"/>
  <c r="AR69" i="4" s="1"/>
  <c r="AR209" i="4"/>
  <c r="AR254" i="4" s="1"/>
  <c r="AR229" i="4"/>
  <c r="AR274" i="4" s="1"/>
  <c r="AR221" i="4"/>
  <c r="AR266" i="4" s="1"/>
  <c r="AQ257" i="4"/>
  <c r="AQ159" i="4"/>
  <c r="AQ69" i="4" s="1"/>
  <c r="AR211" i="4"/>
  <c r="AR256" i="4" s="1"/>
  <c r="AR217" i="4"/>
  <c r="AR262" i="4" s="1"/>
  <c r="AR193" i="4"/>
  <c r="AR238" i="4" s="1"/>
  <c r="AR108" i="4"/>
  <c r="AR153" i="4" s="1"/>
  <c r="AR63" i="4" s="1"/>
  <c r="AR111" i="4"/>
  <c r="AR156" i="4" s="1"/>
  <c r="AR66" i="4" s="1"/>
  <c r="AR115" i="4"/>
  <c r="AR160" i="4" s="1"/>
  <c r="AR70" i="4" s="1"/>
  <c r="AR195" i="4"/>
  <c r="AR240" i="4" s="1"/>
  <c r="AR112" i="4"/>
  <c r="AR157" i="4" s="1"/>
  <c r="AR67" i="4" s="1"/>
  <c r="AR135" i="4"/>
  <c r="AR180" i="4" s="1"/>
  <c r="AR90" i="4" s="1"/>
  <c r="AR225" i="4"/>
  <c r="AR270" i="4" s="1"/>
  <c r="AR215" i="4"/>
  <c r="AR260" i="4" s="1"/>
  <c r="AR124" i="4"/>
  <c r="AR169" i="4" s="1"/>
  <c r="AR79" i="4" s="1"/>
  <c r="AR113" i="4"/>
  <c r="AR158" i="4" s="1"/>
  <c r="AR68" i="4" s="1"/>
  <c r="AR119" i="4"/>
  <c r="AR164" i="4" s="1"/>
  <c r="AR74" i="4" s="1"/>
  <c r="AR118" i="4"/>
  <c r="AR163" i="4" s="1"/>
  <c r="AR73" i="4" s="1"/>
  <c r="AR117" i="4"/>
  <c r="AR162" i="4" s="1"/>
  <c r="AR72" i="4" s="1"/>
  <c r="AR123" i="4"/>
  <c r="AR168" i="4" s="1"/>
  <c r="AR78" i="4" s="1"/>
  <c r="AR220" i="4"/>
  <c r="AR265" i="4" s="1"/>
  <c r="AQ247" i="4"/>
  <c r="AQ162" i="4"/>
  <c r="AQ72" i="4" s="1"/>
  <c r="AQ163" i="4"/>
  <c r="AQ73" i="4" s="1"/>
  <c r="AQ169" i="4"/>
  <c r="AQ79" i="4" s="1"/>
  <c r="AR12" i="5"/>
  <c r="AR9" i="5"/>
  <c r="AR136" i="4"/>
  <c r="AQ240" i="4"/>
  <c r="AQ253" i="4"/>
  <c r="AQ180" i="4"/>
  <c r="AQ90" i="4" s="1"/>
  <c r="AQ161" i="4"/>
  <c r="AQ71" i="4" s="1"/>
  <c r="AQ164" i="4"/>
  <c r="AQ74" i="4" s="1"/>
  <c r="AQ238" i="4"/>
  <c r="AQ153" i="4"/>
  <c r="AQ63" i="4" s="1"/>
  <c r="AR201" i="4"/>
  <c r="AR102" i="4"/>
  <c r="AR147" i="4" s="1"/>
  <c r="AR57" i="4" s="1"/>
  <c r="AR218" i="4"/>
  <c r="AR263" i="4" s="1"/>
  <c r="AR210" i="4"/>
  <c r="AR213" i="4"/>
  <c r="AR258" i="4" s="1"/>
  <c r="AR110" i="4"/>
  <c r="AR155" i="4" s="1"/>
  <c r="AR65" i="4" s="1"/>
  <c r="AR106" i="4"/>
  <c r="AR151" i="4" s="1"/>
  <c r="AR61" i="4" s="1"/>
  <c r="AR214" i="4"/>
  <c r="AR259" i="4" s="1"/>
  <c r="AR200" i="4"/>
  <c r="AR127" i="4"/>
  <c r="AR172" i="4" s="1"/>
  <c r="AR82" i="4" s="1"/>
  <c r="AR103" i="4"/>
  <c r="AR148" i="4" s="1"/>
  <c r="AR58" i="4" s="1"/>
  <c r="AR122" i="4"/>
  <c r="AR167" i="4" s="1"/>
  <c r="AR77" i="4" s="1"/>
  <c r="AR222" i="4"/>
  <c r="AR133" i="4"/>
  <c r="AR178" i="4" s="1"/>
  <c r="AR88" i="4" s="1"/>
  <c r="AR205" i="4"/>
  <c r="AR250" i="4" s="1"/>
  <c r="AR204" i="4"/>
  <c r="AR249" i="4" s="1"/>
  <c r="AR199" i="4"/>
  <c r="AR244" i="4" s="1"/>
  <c r="AR207" i="4"/>
  <c r="AR252" i="4" s="1"/>
  <c r="AR128" i="4"/>
  <c r="AR173" i="4" s="1"/>
  <c r="AR83" i="4" s="1"/>
  <c r="AR206" i="4"/>
  <c r="AR107" i="4"/>
  <c r="AR152" i="4" s="1"/>
  <c r="AR62" i="4" s="1"/>
  <c r="AQ158" i="4"/>
  <c r="AQ68" i="4" s="1"/>
  <c r="AQ256" i="4"/>
  <c r="AQ157" i="4"/>
  <c r="AQ67" i="4" s="1"/>
  <c r="AQ177" i="4"/>
  <c r="AQ87" i="4" s="1"/>
  <c r="AQ182" i="4"/>
  <c r="AQ92" i="4" s="1"/>
  <c r="AQ144" i="4"/>
  <c r="AQ54" i="4" s="1"/>
  <c r="AQ270" i="4"/>
  <c r="AQ171" i="4"/>
  <c r="AQ81" i="4" s="1"/>
  <c r="AQ176" i="4"/>
  <c r="AQ86" i="4" s="1"/>
  <c r="AQ175" i="4"/>
  <c r="AQ85" i="4" s="1"/>
  <c r="AQ243" i="4"/>
  <c r="AR120" i="4"/>
  <c r="AR165" i="4" s="1"/>
  <c r="AR75" i="4" s="1"/>
  <c r="AR139" i="4"/>
  <c r="AR184" i="4" s="1"/>
  <c r="AR94" i="4" s="1"/>
  <c r="AR224" i="4"/>
  <c r="AR269" i="4" s="1"/>
  <c r="AR194" i="4"/>
  <c r="AR239" i="4" s="1"/>
  <c r="AR105" i="4"/>
  <c r="AR150" i="4" s="1"/>
  <c r="AR60" i="4" s="1"/>
  <c r="AR216" i="4"/>
  <c r="AR261" i="4" s="1"/>
  <c r="AR104" i="4"/>
  <c r="AR149" i="4" s="1"/>
  <c r="AR59" i="4" s="1"/>
  <c r="AR129" i="4"/>
  <c r="AR11" i="5"/>
  <c r="AR219" i="4"/>
  <c r="AR264" i="4" s="1"/>
  <c r="AR138" i="4"/>
  <c r="AR183" i="4" s="1"/>
  <c r="AR93" i="4" s="1"/>
  <c r="AR101" i="4"/>
  <c r="AR146" i="4" s="1"/>
  <c r="AR56" i="4" s="1"/>
  <c r="AR189" i="4"/>
  <c r="AR121" i="4"/>
  <c r="AR166" i="4" s="1"/>
  <c r="AR76" i="4" s="1"/>
  <c r="AR223" i="4"/>
  <c r="AR268" i="4" s="1"/>
  <c r="AR203" i="4"/>
  <c r="AR192" i="4"/>
  <c r="AR237" i="4" s="1"/>
  <c r="AR196" i="4"/>
  <c r="AR241" i="4" s="1"/>
  <c r="AR197" i="4"/>
  <c r="AU11" i="4"/>
  <c r="AU12" i="4"/>
  <c r="AU14" i="4"/>
  <c r="AU15" i="4"/>
  <c r="AU16" i="4"/>
  <c r="AU18" i="4"/>
  <c r="AU13" i="4"/>
  <c r="AU22" i="4"/>
  <c r="AU17" i="4"/>
  <c r="AU19" i="4"/>
  <c r="AU20" i="4"/>
  <c r="AU23" i="4"/>
  <c r="AU21" i="4"/>
  <c r="AU24" i="4"/>
  <c r="AU25" i="4"/>
  <c r="AU27" i="4"/>
  <c r="AU32" i="4"/>
  <c r="AU29" i="4"/>
  <c r="AU26" i="4"/>
  <c r="AU30" i="4"/>
  <c r="AU31" i="4"/>
  <c r="AU35" i="4"/>
  <c r="AU39" i="4"/>
  <c r="AU36" i="4"/>
  <c r="AU33" i="4"/>
  <c r="AU37" i="4"/>
  <c r="AU41" i="4"/>
  <c r="AU38" i="4"/>
  <c r="AU42" i="4"/>
  <c r="AU46" i="4"/>
  <c r="AU43" i="4"/>
  <c r="AU47" i="4"/>
  <c r="AU40" i="4"/>
  <c r="AU44" i="4"/>
  <c r="AU48" i="4"/>
  <c r="AU28" i="4"/>
  <c r="AU34" i="4"/>
  <c r="AU49" i="4"/>
  <c r="AU45" i="4"/>
  <c r="AV33" i="3"/>
  <c r="AV77" i="3" s="1"/>
  <c r="AV35" i="3"/>
  <c r="AV79" i="3" s="1"/>
  <c r="AV38" i="3"/>
  <c r="AV82" i="3" s="1"/>
  <c r="AV32" i="3"/>
  <c r="AV76" i="3" s="1"/>
  <c r="AV34" i="3"/>
  <c r="AV78" i="3" s="1"/>
  <c r="AV41" i="3"/>
  <c r="AV85" i="3" s="1"/>
  <c r="AV37" i="3"/>
  <c r="AV39" i="3"/>
  <c r="AV83" i="3" s="1"/>
  <c r="AV45" i="3"/>
  <c r="AV89" i="3" s="1"/>
  <c r="AV36" i="3"/>
  <c r="AV80" i="3" s="1"/>
  <c r="AV42" i="3"/>
  <c r="AV86" i="3" s="1"/>
  <c r="AV44" i="3"/>
  <c r="AV88" i="3" s="1"/>
  <c r="AV48" i="3"/>
  <c r="AV92" i="3" s="1"/>
  <c r="AV46" i="3"/>
  <c r="AV90" i="3" s="1"/>
  <c r="AV49" i="3"/>
  <c r="AV93" i="3" s="1"/>
  <c r="AV53" i="3"/>
  <c r="AV97" i="3" s="1"/>
  <c r="AV40" i="3"/>
  <c r="AV84" i="3" s="1"/>
  <c r="AV43" i="3"/>
  <c r="AV87" i="3" s="1"/>
  <c r="AV47" i="3"/>
  <c r="AV91" i="3" s="1"/>
  <c r="AV52" i="3"/>
  <c r="AV96" i="3" s="1"/>
  <c r="AV50" i="3"/>
  <c r="AV94" i="3" s="1"/>
  <c r="AV55" i="3"/>
  <c r="AV99" i="3" s="1"/>
  <c r="AV56" i="3"/>
  <c r="AV100" i="3" s="1"/>
  <c r="AV60" i="3"/>
  <c r="AV104" i="3" s="1"/>
  <c r="AV64" i="3"/>
  <c r="AV108" i="3" s="1"/>
  <c r="AV68" i="3"/>
  <c r="AV112" i="3" s="1"/>
  <c r="AV59" i="3"/>
  <c r="AV103" i="3" s="1"/>
  <c r="AV63" i="3"/>
  <c r="AV107" i="3" s="1"/>
  <c r="AV67" i="3"/>
  <c r="AV111" i="3" s="1"/>
  <c r="AV71" i="3"/>
  <c r="AV115" i="3" s="1"/>
  <c r="AV51" i="3"/>
  <c r="AV95" i="3" s="1"/>
  <c r="AV57" i="3"/>
  <c r="AV101" i="3" s="1"/>
  <c r="AV65" i="3"/>
  <c r="AV109" i="3" s="1"/>
  <c r="AV58" i="3"/>
  <c r="AV102" i="3" s="1"/>
  <c r="AV66" i="3"/>
  <c r="AV110" i="3" s="1"/>
  <c r="AV69" i="3"/>
  <c r="AV113" i="3" s="1"/>
  <c r="AV54" i="3"/>
  <c r="AV98" i="3" s="1"/>
  <c r="AV62" i="3"/>
  <c r="AV106" i="3" s="1"/>
  <c r="AV70" i="3"/>
  <c r="AV114" i="3" s="1"/>
  <c r="AV61" i="3"/>
  <c r="AV105" i="3" s="1"/>
  <c r="AV31" i="3"/>
  <c r="AV75" i="3" s="1"/>
  <c r="AQ15" i="8"/>
  <c r="AQ9" i="9"/>
  <c r="AR8" i="5"/>
  <c r="AQ17" i="8"/>
  <c r="AQ11" i="9"/>
  <c r="AP277" i="4"/>
  <c r="AP10" i="9"/>
  <c r="AP16" i="8"/>
  <c r="AT56" i="9"/>
  <c r="AR13" i="5"/>
  <c r="AR22" i="9" s="1"/>
  <c r="AR2" i="21"/>
  <c r="AU2" i="20"/>
  <c r="AQ2" i="22"/>
  <c r="AV3" i="21"/>
  <c r="AT4" i="22"/>
  <c r="AU3" i="22"/>
  <c r="AU8" i="22" s="1"/>
  <c r="AW67" i="21" s="1"/>
  <c r="AY3" i="20"/>
  <c r="AX116" i="20"/>
  <c r="AX117" i="20"/>
  <c r="AT25" i="21"/>
  <c r="AW138" i="20"/>
  <c r="AX4" i="20"/>
  <c r="AX160" i="20"/>
  <c r="AU22" i="21"/>
  <c r="AU4" i="21"/>
  <c r="AU54" i="21"/>
  <c r="AU64" i="21"/>
  <c r="AU27" i="21"/>
  <c r="AU49" i="21"/>
  <c r="AU31" i="21"/>
  <c r="AV22" i="3"/>
  <c r="AU82" i="3"/>
  <c r="AS2" i="8"/>
  <c r="AS2" i="9"/>
  <c r="AS2" i="4"/>
  <c r="AS16" i="3"/>
  <c r="S14" i="27" s="1"/>
  <c r="S15" i="27" s="1"/>
  <c r="AT2" i="3"/>
  <c r="AS2" i="5"/>
  <c r="AS10" i="5" s="1"/>
  <c r="S1" i="27"/>
  <c r="AQ18" i="9"/>
  <c r="AQ21" i="8"/>
  <c r="AR279" i="4"/>
  <c r="AR281" i="4"/>
  <c r="AR21" i="5"/>
  <c r="AR25" i="5"/>
  <c r="AQ19" i="9"/>
  <c r="AQ22" i="8"/>
  <c r="AQ23" i="8"/>
  <c r="AQ20" i="9"/>
  <c r="AQ20" i="8"/>
  <c r="AQ17" i="9"/>
  <c r="AQ280" i="4"/>
  <c r="AQ24" i="8"/>
  <c r="AQ21" i="9"/>
  <c r="AV28" i="3"/>
  <c r="AV27" i="3"/>
  <c r="AV26" i="3"/>
  <c r="AV25" i="3"/>
  <c r="AU68" i="8"/>
  <c r="AU67" i="8"/>
  <c r="AU58" i="8"/>
  <c r="AU59" i="8"/>
  <c r="AT34" i="8"/>
  <c r="AT33" i="9"/>
  <c r="AU285" i="4"/>
  <c r="AU4" i="4"/>
  <c r="AV402" i="3"/>
  <c r="AW3" i="3"/>
  <c r="AV388" i="3"/>
  <c r="AV65" i="5" s="1"/>
  <c r="AV341" i="3"/>
  <c r="AV42" i="5" s="1"/>
  <c r="AV390" i="3"/>
  <c r="AV67" i="5" s="1"/>
  <c r="AV340" i="3"/>
  <c r="AV385" i="3"/>
  <c r="AV62" i="5" s="1"/>
  <c r="AV389" i="3"/>
  <c r="AV66" i="5" s="1"/>
  <c r="AV394" i="3"/>
  <c r="AV71" i="5" s="1"/>
  <c r="AV396" i="3"/>
  <c r="AV73" i="5" s="1"/>
  <c r="AV392" i="3"/>
  <c r="AV69" i="5" s="1"/>
  <c r="AV401" i="3"/>
  <c r="AV386" i="3"/>
  <c r="AV63" i="5" s="1"/>
  <c r="AV393" i="3"/>
  <c r="AV70" i="5" s="1"/>
  <c r="AV343" i="3"/>
  <c r="AV44" i="5" s="1"/>
  <c r="AV400" i="3"/>
  <c r="AV77" i="5" s="1"/>
  <c r="AV344" i="3"/>
  <c r="AV45" i="5" s="1"/>
  <c r="AV399" i="3"/>
  <c r="AV76" i="5" s="1"/>
  <c r="AV345" i="3"/>
  <c r="AV46" i="5" s="1"/>
  <c r="AV347" i="3"/>
  <c r="AV48" i="5" s="1"/>
  <c r="AV351" i="3"/>
  <c r="AV52" i="5" s="1"/>
  <c r="AV355" i="3"/>
  <c r="AV56" i="5" s="1"/>
  <c r="AV348" i="3"/>
  <c r="AV49" i="5" s="1"/>
  <c r="AV352" i="3"/>
  <c r="AV53" i="5" s="1"/>
  <c r="AV356" i="3"/>
  <c r="AV57" i="5" s="1"/>
  <c r="AV346" i="3"/>
  <c r="AV47" i="5" s="1"/>
  <c r="AV349" i="3"/>
  <c r="AV50" i="5" s="1"/>
  <c r="AV357" i="3"/>
  <c r="AV358" i="3"/>
  <c r="AV395" i="3"/>
  <c r="AV72" i="5" s="1"/>
  <c r="AV387" i="3"/>
  <c r="AV64" i="5" s="1"/>
  <c r="AV342" i="3"/>
  <c r="AV43" i="5" s="1"/>
  <c r="AV350" i="3"/>
  <c r="AV51" i="5" s="1"/>
  <c r="AV398" i="3"/>
  <c r="AV75" i="5" s="1"/>
  <c r="AV354" i="3"/>
  <c r="AV55" i="5" s="1"/>
  <c r="AV384" i="3"/>
  <c r="AV391" i="3"/>
  <c r="AV68" i="5" s="1"/>
  <c r="AV3" i="8"/>
  <c r="AV278" i="3"/>
  <c r="AV201" i="3"/>
  <c r="AV3" i="5"/>
  <c r="AV262" i="3"/>
  <c r="AV199" i="3"/>
  <c r="AV314" i="3"/>
  <c r="AV274" i="3"/>
  <c r="AV190" i="3"/>
  <c r="AV300" i="3"/>
  <c r="AV253" i="3"/>
  <c r="AV176" i="3"/>
  <c r="AV13" i="3"/>
  <c r="AV326" i="3"/>
  <c r="AV209" i="3"/>
  <c r="AV146" i="3"/>
  <c r="AV286" i="3"/>
  <c r="AV203" i="3"/>
  <c r="AV129" i="3"/>
  <c r="AV297" i="3"/>
  <c r="AV208" i="3"/>
  <c r="AV131" i="3"/>
  <c r="AV3" i="4"/>
  <c r="AV258" i="3"/>
  <c r="AV195" i="3"/>
  <c r="AV144" i="3"/>
  <c r="AV4" i="3"/>
  <c r="AV435" i="3"/>
  <c r="AV302" i="3"/>
  <c r="AV255" i="3"/>
  <c r="AV178" i="3"/>
  <c r="AV7" i="3"/>
  <c r="AV296" i="3"/>
  <c r="AV246" i="3"/>
  <c r="AV172" i="3"/>
  <c r="AV329" i="3"/>
  <c r="AV245" i="3"/>
  <c r="AV185" i="3"/>
  <c r="AV134" i="3"/>
  <c r="AV3" i="9"/>
  <c r="AV270" i="3"/>
  <c r="AV295" i="3"/>
  <c r="AV429" i="3"/>
  <c r="AV309" i="3"/>
  <c r="AV225" i="3"/>
  <c r="AV165" i="3"/>
  <c r="AV334" i="3"/>
  <c r="AV254" i="3"/>
  <c r="AV191" i="3"/>
  <c r="AV140" i="3"/>
  <c r="AV271" i="3"/>
  <c r="AV224" i="3"/>
  <c r="AV147" i="3"/>
  <c r="AV324" i="3"/>
  <c r="AV207" i="3"/>
  <c r="AV284" i="3"/>
  <c r="AV432" i="3"/>
  <c r="AV317" i="3"/>
  <c r="AV233" i="3"/>
  <c r="AV173" i="3"/>
  <c r="AV311" i="3"/>
  <c r="AV227" i="3"/>
  <c r="AV167" i="3"/>
  <c r="AV279" i="3"/>
  <c r="AV232" i="3"/>
  <c r="AV155" i="3"/>
  <c r="AV265" i="3"/>
  <c r="AV218" i="3"/>
  <c r="AV141" i="3"/>
  <c r="AV434" i="3"/>
  <c r="AV291" i="3"/>
  <c r="AV244" i="3"/>
  <c r="AV170" i="3"/>
  <c r="AV319" i="3"/>
  <c r="AV235" i="3"/>
  <c r="AV175" i="3"/>
  <c r="AV321" i="3"/>
  <c r="AV237" i="3"/>
  <c r="AV177" i="3"/>
  <c r="AV307" i="3"/>
  <c r="AV223" i="3"/>
  <c r="AV163" i="3"/>
  <c r="AV431" i="3"/>
  <c r="AV267" i="3"/>
  <c r="AV220" i="3"/>
  <c r="AV143" i="3"/>
  <c r="AV288" i="3"/>
  <c r="AV214" i="3"/>
  <c r="AV137" i="3"/>
  <c r="AV330" i="3"/>
  <c r="AV213" i="3"/>
  <c r="AV150" i="3"/>
  <c r="AV315" i="3"/>
  <c r="AV231" i="3"/>
  <c r="AV171" i="3"/>
  <c r="AV428" i="3"/>
  <c r="AV310" i="3"/>
  <c r="AV263" i="3"/>
  <c r="AV186" i="3"/>
  <c r="AV303" i="3"/>
  <c r="AV219" i="3"/>
  <c r="AV156" i="3"/>
  <c r="T2" i="27"/>
  <c r="AV256" i="3"/>
  <c r="AV193" i="3"/>
  <c r="AV142" i="3"/>
  <c r="AV289" i="3"/>
  <c r="AV242" i="3"/>
  <c r="AV168" i="3"/>
  <c r="AV433" i="3"/>
  <c r="AV236" i="3"/>
  <c r="AV230" i="3"/>
  <c r="AV229" i="3"/>
  <c r="AV276" i="3"/>
  <c r="AV215" i="3"/>
  <c r="AV325" i="3"/>
  <c r="AV181" i="3"/>
  <c r="AV238" i="3"/>
  <c r="AV240" i="3"/>
  <c r="AV226" i="3"/>
  <c r="AV301" i="3"/>
  <c r="AV154" i="3"/>
  <c r="AV328" i="3"/>
  <c r="AV148" i="3"/>
  <c r="AV216" i="3"/>
  <c r="AV234" i="3"/>
  <c r="AV335" i="3"/>
  <c r="AV197" i="3"/>
  <c r="AV222" i="3"/>
  <c r="AV259" i="3"/>
  <c r="AV239" i="3"/>
  <c r="AV318" i="3"/>
  <c r="AV194" i="3"/>
  <c r="AV312" i="3"/>
  <c r="AV188" i="3"/>
  <c r="AV268" i="3"/>
  <c r="AV331" i="3"/>
  <c r="AV187" i="3"/>
  <c r="AV280" i="3"/>
  <c r="AV135" i="3"/>
  <c r="AV320" i="3"/>
  <c r="AV196" i="3"/>
  <c r="AV322" i="3"/>
  <c r="AV198" i="3"/>
  <c r="AV308" i="3"/>
  <c r="AV184" i="3"/>
  <c r="AV252" i="3"/>
  <c r="AV138" i="3"/>
  <c r="AV243" i="3"/>
  <c r="AV132" i="3"/>
  <c r="AV298" i="3"/>
  <c r="AV174" i="3"/>
  <c r="AV316" i="3"/>
  <c r="AV192" i="3"/>
  <c r="AV275" i="3"/>
  <c r="AV151" i="3"/>
  <c r="AV304" i="3"/>
  <c r="AV180" i="3"/>
  <c r="AV305" i="3"/>
  <c r="AV158" i="3"/>
  <c r="AV210" i="3"/>
  <c r="AV283" i="3"/>
  <c r="AV159" i="3"/>
  <c r="AV277" i="3"/>
  <c r="AV153" i="3"/>
  <c r="AV313" i="3"/>
  <c r="AV169" i="3"/>
  <c r="AV332" i="3"/>
  <c r="AV152" i="3"/>
  <c r="AV427" i="3"/>
  <c r="AV241" i="3"/>
  <c r="AV130" i="3"/>
  <c r="AV285" i="3"/>
  <c r="AV164" i="3"/>
  <c r="AV287" i="3"/>
  <c r="AV166" i="3"/>
  <c r="AV273" i="3"/>
  <c r="AV149" i="3"/>
  <c r="AV10" i="3"/>
  <c r="AV217" i="3"/>
  <c r="AV211" i="3"/>
  <c r="AV299" i="3"/>
  <c r="AV139" i="3"/>
  <c r="AV281" i="3"/>
  <c r="AV157" i="3"/>
  <c r="AV430" i="3"/>
  <c r="AV260" i="3"/>
  <c r="AV119" i="3"/>
  <c r="AV269" i="3"/>
  <c r="AV145" i="3"/>
  <c r="AV306" i="3"/>
  <c r="AV182" i="3"/>
  <c r="AV323" i="3"/>
  <c r="AV179" i="3"/>
  <c r="AV290" i="3"/>
  <c r="AV264" i="3"/>
  <c r="AV183" i="3"/>
  <c r="AV282" i="3"/>
  <c r="AV212" i="3"/>
  <c r="AV202" i="3"/>
  <c r="AV333" i="3"/>
  <c r="AV257" i="3"/>
  <c r="AV272" i="3"/>
  <c r="AV266" i="3"/>
  <c r="AV247" i="3"/>
  <c r="AV189" i="3"/>
  <c r="AV251" i="3"/>
  <c r="AV133" i="3"/>
  <c r="AV327" i="3"/>
  <c r="AV19" i="3"/>
  <c r="AV136" i="3"/>
  <c r="AV200" i="3"/>
  <c r="AV228" i="3"/>
  <c r="AV261" i="3"/>
  <c r="AV221" i="3"/>
  <c r="AU104" i="5"/>
  <c r="AU4" i="5"/>
  <c r="AU92" i="5"/>
  <c r="AU109" i="5"/>
  <c r="AU80" i="5"/>
  <c r="AU16" i="5"/>
  <c r="AU33" i="5" s="1"/>
  <c r="AU29" i="5"/>
  <c r="AT33" i="8"/>
  <c r="AT32" i="9"/>
  <c r="AU4" i="8"/>
  <c r="AU64" i="8"/>
  <c r="AU65" i="8"/>
  <c r="AU45" i="8"/>
  <c r="AU54" i="8"/>
  <c r="AU56" i="8"/>
  <c r="AU40" i="8"/>
  <c r="AU55" i="8"/>
  <c r="AU47" i="8"/>
  <c r="AU48" i="8"/>
  <c r="AU63" i="8"/>
  <c r="AU4" i="9"/>
  <c r="AU47" i="9"/>
  <c r="AU48" i="9"/>
  <c r="AU42" i="9"/>
  <c r="AW124" i="3" l="1"/>
  <c r="AW121" i="3"/>
  <c r="AW120" i="3"/>
  <c r="AW128" i="3"/>
  <c r="AW125" i="3"/>
  <c r="AW127" i="3"/>
  <c r="AW126" i="3"/>
  <c r="AW123" i="3"/>
  <c r="AW122" i="3"/>
  <c r="AV42" i="21"/>
  <c r="AV36" i="21"/>
  <c r="AV59" i="21"/>
  <c r="AS213" i="4"/>
  <c r="AS11" i="5"/>
  <c r="AS203" i="4"/>
  <c r="AS248" i="4" s="1"/>
  <c r="AS189" i="4"/>
  <c r="AS120" i="4"/>
  <c r="AS165" i="4" s="1"/>
  <c r="AS75" i="4" s="1"/>
  <c r="AS191" i="4"/>
  <c r="AS236" i="4" s="1"/>
  <c r="AS124" i="4"/>
  <c r="AS206" i="4"/>
  <c r="AS251" i="4" s="1"/>
  <c r="AS222" i="4"/>
  <c r="AS267" i="4" s="1"/>
  <c r="AS118" i="4"/>
  <c r="AS163" i="4" s="1"/>
  <c r="AS73" i="4" s="1"/>
  <c r="AR251" i="4"/>
  <c r="AS197" i="4"/>
  <c r="AS101" i="4"/>
  <c r="AS146" i="4" s="1"/>
  <c r="AS56" i="4" s="1"/>
  <c r="AS194" i="4"/>
  <c r="AS227" i="4"/>
  <c r="AS225" i="4"/>
  <c r="AS108" i="4"/>
  <c r="AS153" i="4" s="1"/>
  <c r="AS63" i="4" s="1"/>
  <c r="AS122" i="4"/>
  <c r="AS167" i="4" s="1"/>
  <c r="AS77" i="4" s="1"/>
  <c r="AS210" i="4"/>
  <c r="AS255" i="4" s="1"/>
  <c r="AS220" i="4"/>
  <c r="AS137" i="4"/>
  <c r="AS182" i="4" s="1"/>
  <c r="AS92" i="4" s="1"/>
  <c r="AS99" i="4"/>
  <c r="AS144" i="4" s="1"/>
  <c r="AS54" i="4" s="1"/>
  <c r="AS130" i="4"/>
  <c r="AS175" i="4" s="1"/>
  <c r="AS85" i="4" s="1"/>
  <c r="AS228" i="4"/>
  <c r="AR248" i="4"/>
  <c r="AR255" i="4"/>
  <c r="AR242" i="4"/>
  <c r="AS196" i="4"/>
  <c r="AS241" i="4" s="1"/>
  <c r="AS223" i="4"/>
  <c r="AS268" i="4" s="1"/>
  <c r="AS138" i="4"/>
  <c r="AS104" i="4"/>
  <c r="AS224" i="4"/>
  <c r="AS114" i="4"/>
  <c r="AS159" i="4" s="1"/>
  <c r="AS69" i="4" s="1"/>
  <c r="AS131" i="4"/>
  <c r="AS176" i="4" s="1"/>
  <c r="AS86" i="4" s="1"/>
  <c r="AS117" i="4"/>
  <c r="AS162" i="4" s="1"/>
  <c r="AS72" i="4" s="1"/>
  <c r="AS112" i="4"/>
  <c r="AS157" i="4" s="1"/>
  <c r="AS67" i="4" s="1"/>
  <c r="AS217" i="4"/>
  <c r="AS262" i="4" s="1"/>
  <c r="AS207" i="4"/>
  <c r="AS252" i="4" s="1"/>
  <c r="AS205" i="4"/>
  <c r="AS250" i="4" s="1"/>
  <c r="AS103" i="4"/>
  <c r="AS148" i="4" s="1"/>
  <c r="AS58" i="4" s="1"/>
  <c r="AS106" i="4"/>
  <c r="AS151" i="4" s="1"/>
  <c r="AS61" i="4" s="1"/>
  <c r="AS218" i="4"/>
  <c r="AS9" i="5"/>
  <c r="AS212" i="4"/>
  <c r="AS12" i="5"/>
  <c r="AS125" i="4"/>
  <c r="AS170" i="4" s="1"/>
  <c r="AS80" i="4" s="1"/>
  <c r="AS221" i="4"/>
  <c r="AS215" i="4"/>
  <c r="AS260" i="4" s="1"/>
  <c r="AS193" i="4"/>
  <c r="AS238" i="4" s="1"/>
  <c r="AS105" i="4"/>
  <c r="AS116" i="4"/>
  <c r="AS161" i="4" s="1"/>
  <c r="AS71" i="4" s="1"/>
  <c r="AS226" i="4"/>
  <c r="AS111" i="4"/>
  <c r="AS199" i="4"/>
  <c r="AS200" i="4"/>
  <c r="AS245" i="4" s="1"/>
  <c r="AS201" i="4"/>
  <c r="AS246" i="4" s="1"/>
  <c r="AS136" i="4"/>
  <c r="AS181" i="4" s="1"/>
  <c r="AS91" i="4" s="1"/>
  <c r="AS202" i="4"/>
  <c r="AS109" i="4"/>
  <c r="AS154" i="4" s="1"/>
  <c r="AS64" i="4" s="1"/>
  <c r="AS209" i="4"/>
  <c r="AS254" i="4" s="1"/>
  <c r="AS195" i="4"/>
  <c r="AS240" i="4" s="1"/>
  <c r="AS129" i="4"/>
  <c r="AS174" i="4" s="1"/>
  <c r="AS84" i="4" s="1"/>
  <c r="AS134" i="4"/>
  <c r="AS179" i="4" s="1"/>
  <c r="AS89" i="4" s="1"/>
  <c r="AS128" i="4"/>
  <c r="AS173" i="4" s="1"/>
  <c r="AS83" i="4" s="1"/>
  <c r="AS204" i="4"/>
  <c r="AS249" i="4" s="1"/>
  <c r="AS214" i="4"/>
  <c r="AS259" i="4" s="1"/>
  <c r="AS113" i="4"/>
  <c r="AS158" i="4" s="1"/>
  <c r="AS68" i="4" s="1"/>
  <c r="AR174" i="4"/>
  <c r="AR84" i="4" s="1"/>
  <c r="AR245" i="4"/>
  <c r="AR181" i="4"/>
  <c r="AR91" i="4" s="1"/>
  <c r="AR234" i="4"/>
  <c r="AR267" i="4"/>
  <c r="AR246" i="4"/>
  <c r="AS192" i="4"/>
  <c r="AS121" i="4"/>
  <c r="AS166" i="4" s="1"/>
  <c r="AS76" i="4" s="1"/>
  <c r="AS219" i="4"/>
  <c r="AS216" i="4"/>
  <c r="AS261" i="4" s="1"/>
  <c r="AS139" i="4"/>
  <c r="AS126" i="4"/>
  <c r="AS132" i="4"/>
  <c r="AS119" i="4"/>
  <c r="AS164" i="4" s="1"/>
  <c r="AS74" i="4" s="1"/>
  <c r="AS115" i="4"/>
  <c r="AS160" i="4" s="1"/>
  <c r="AS70" i="4" s="1"/>
  <c r="AS107" i="4"/>
  <c r="AS152" i="4" s="1"/>
  <c r="AS62" i="4" s="1"/>
  <c r="AS133" i="4"/>
  <c r="AS178" i="4" s="1"/>
  <c r="AS88" i="4" s="1"/>
  <c r="AS127" i="4"/>
  <c r="AS172" i="4" s="1"/>
  <c r="AS82" i="4" s="1"/>
  <c r="AS110" i="4"/>
  <c r="AS102" i="4"/>
  <c r="AS147" i="4" s="1"/>
  <c r="AS57" i="4" s="1"/>
  <c r="AS123" i="4"/>
  <c r="AS168" i="4" s="1"/>
  <c r="AS78" i="4" s="1"/>
  <c r="AS208" i="4"/>
  <c r="AS253" i="4" s="1"/>
  <c r="AS198" i="4"/>
  <c r="AS229" i="4"/>
  <c r="AS135" i="4"/>
  <c r="AS180" i="4" s="1"/>
  <c r="AS90" i="4" s="1"/>
  <c r="AS211" i="4"/>
  <c r="AS256" i="4" s="1"/>
  <c r="AV11" i="4"/>
  <c r="AV12" i="4"/>
  <c r="AV13" i="4"/>
  <c r="AV14" i="4"/>
  <c r="AV15" i="4"/>
  <c r="AV17" i="4"/>
  <c r="AV16" i="4"/>
  <c r="AV21" i="4"/>
  <c r="AV19" i="4"/>
  <c r="AV26" i="4"/>
  <c r="AV23" i="4"/>
  <c r="AV18" i="4"/>
  <c r="AV24" i="4"/>
  <c r="AV28" i="4"/>
  <c r="AV31" i="4"/>
  <c r="AV27" i="4"/>
  <c r="AV25" i="4"/>
  <c r="AV29" i="4"/>
  <c r="AV33" i="4"/>
  <c r="AV20" i="4"/>
  <c r="AV32" i="4"/>
  <c r="AV34" i="4"/>
  <c r="AV38" i="4"/>
  <c r="AV22" i="4"/>
  <c r="AV35" i="4"/>
  <c r="AV30" i="4"/>
  <c r="AV36" i="4"/>
  <c r="AV40" i="4"/>
  <c r="AV45" i="4"/>
  <c r="AV41" i="4"/>
  <c r="AV42" i="4"/>
  <c r="AV46" i="4"/>
  <c r="AV37" i="4"/>
  <c r="AV43" i="4"/>
  <c r="AV47" i="4"/>
  <c r="AV48" i="4"/>
  <c r="AV44" i="4"/>
  <c r="AV49" i="4"/>
  <c r="AV39" i="4"/>
  <c r="AW33" i="3"/>
  <c r="AW77" i="3" s="1"/>
  <c r="AW32" i="3"/>
  <c r="AW76" i="3" s="1"/>
  <c r="AW34" i="3"/>
  <c r="AW78" i="3" s="1"/>
  <c r="AW35" i="3"/>
  <c r="AW79" i="3" s="1"/>
  <c r="AW36" i="3"/>
  <c r="AW80" i="3" s="1"/>
  <c r="AW40" i="3"/>
  <c r="AW84" i="3" s="1"/>
  <c r="AW38" i="3"/>
  <c r="AW42" i="3"/>
  <c r="AW86" i="3" s="1"/>
  <c r="AW44" i="3"/>
  <c r="AW88" i="3" s="1"/>
  <c r="AW43" i="3"/>
  <c r="AW87" i="3" s="1"/>
  <c r="AW47" i="3"/>
  <c r="AW91" i="3" s="1"/>
  <c r="AW39" i="3"/>
  <c r="AW83" i="3" s="1"/>
  <c r="AW41" i="3"/>
  <c r="AW85" i="3" s="1"/>
  <c r="AW45" i="3"/>
  <c r="AW89" i="3" s="1"/>
  <c r="AW52" i="3"/>
  <c r="AW96" i="3" s="1"/>
  <c r="AW51" i="3"/>
  <c r="AW95" i="3" s="1"/>
  <c r="AW55" i="3"/>
  <c r="AW99" i="3" s="1"/>
  <c r="AW49" i="3"/>
  <c r="AW93" i="3" s="1"/>
  <c r="AW59" i="3"/>
  <c r="AW103" i="3" s="1"/>
  <c r="AW63" i="3"/>
  <c r="AW107" i="3" s="1"/>
  <c r="AW67" i="3"/>
  <c r="AW111" i="3" s="1"/>
  <c r="AW37" i="3"/>
  <c r="AW81" i="3" s="1"/>
  <c r="AW48" i="3"/>
  <c r="AW92" i="3" s="1"/>
  <c r="AW54" i="3"/>
  <c r="AW98" i="3" s="1"/>
  <c r="AW58" i="3"/>
  <c r="AW102" i="3" s="1"/>
  <c r="AW62" i="3"/>
  <c r="AW106" i="3" s="1"/>
  <c r="AW66" i="3"/>
  <c r="AW110" i="3" s="1"/>
  <c r="AW70" i="3"/>
  <c r="AW114" i="3" s="1"/>
  <c r="AW56" i="3"/>
  <c r="AW100" i="3" s="1"/>
  <c r="AW64" i="3"/>
  <c r="AW108" i="3" s="1"/>
  <c r="AW46" i="3"/>
  <c r="AW90" i="3" s="1"/>
  <c r="AW57" i="3"/>
  <c r="AW101" i="3" s="1"/>
  <c r="AW31" i="3"/>
  <c r="AW75" i="3" s="1"/>
  <c r="AW60" i="3"/>
  <c r="AW104" i="3" s="1"/>
  <c r="AW68" i="3"/>
  <c r="AW112" i="3" s="1"/>
  <c r="AW61" i="3"/>
  <c r="AW105" i="3" s="1"/>
  <c r="AW69" i="3"/>
  <c r="AW113" i="3" s="1"/>
  <c r="AW53" i="3"/>
  <c r="AW97" i="3" s="1"/>
  <c r="AW65" i="3"/>
  <c r="AW109" i="3" s="1"/>
  <c r="AW50" i="3"/>
  <c r="AW94" i="3" s="1"/>
  <c r="AW71" i="3"/>
  <c r="AW115" i="3" s="1"/>
  <c r="AR17" i="8"/>
  <c r="AR11" i="9"/>
  <c r="AR15" i="8"/>
  <c r="AR9" i="9"/>
  <c r="AS8" i="5"/>
  <c r="AQ277" i="4"/>
  <c r="AQ16" i="8"/>
  <c r="AQ10" i="9"/>
  <c r="AU56" i="9"/>
  <c r="AS13" i="5"/>
  <c r="AS22" i="9" s="1"/>
  <c r="AR2" i="22"/>
  <c r="AS2" i="21"/>
  <c r="AV2" i="20"/>
  <c r="AV3" i="22"/>
  <c r="AV8" i="22" s="1"/>
  <c r="AX67" i="21" s="1"/>
  <c r="AZ3" i="20"/>
  <c r="AW3" i="21"/>
  <c r="AU4" i="22"/>
  <c r="AY160" i="20"/>
  <c r="AY159" i="20"/>
  <c r="AY4" i="20"/>
  <c r="AY116" i="20"/>
  <c r="AY117" i="20"/>
  <c r="AU25" i="21"/>
  <c r="AX138" i="20"/>
  <c r="AV4" i="21"/>
  <c r="AV27" i="21"/>
  <c r="AV22" i="21"/>
  <c r="AV64" i="21"/>
  <c r="AV54" i="21"/>
  <c r="AV49" i="21"/>
  <c r="AV31" i="21"/>
  <c r="AW22" i="3"/>
  <c r="AV81" i="3"/>
  <c r="AR23" i="8"/>
  <c r="AR20" i="9"/>
  <c r="AT16" i="3"/>
  <c r="AT2" i="8"/>
  <c r="AT2" i="9"/>
  <c r="AT2" i="5"/>
  <c r="AU2" i="3"/>
  <c r="AT2" i="4"/>
  <c r="AR22" i="8"/>
  <c r="AR19" i="9"/>
  <c r="AS21" i="5"/>
  <c r="AS25" i="5"/>
  <c r="AR26" i="8"/>
  <c r="AR20" i="8"/>
  <c r="AR17" i="9"/>
  <c r="AR21" i="9"/>
  <c r="AR280" i="4"/>
  <c r="AR24" i="8"/>
  <c r="AS258" i="4"/>
  <c r="AS279" i="4"/>
  <c r="AS281" i="4"/>
  <c r="AR21" i="8"/>
  <c r="AR18" i="9"/>
  <c r="AW28" i="3"/>
  <c r="AW27" i="3"/>
  <c r="AW26" i="3"/>
  <c r="AW25" i="3"/>
  <c r="AU32" i="9"/>
  <c r="AU33" i="8"/>
  <c r="AV104" i="5"/>
  <c r="AV47" i="9"/>
  <c r="AV48" i="9"/>
  <c r="AV4" i="9"/>
  <c r="AV42" i="9"/>
  <c r="AV92" i="5"/>
  <c r="AV80" i="5"/>
  <c r="AV109" i="5"/>
  <c r="AV4" i="5"/>
  <c r="AV16" i="5"/>
  <c r="AV33" i="5" s="1"/>
  <c r="AV29" i="5"/>
  <c r="AV40" i="8"/>
  <c r="AV4" i="8"/>
  <c r="AV45" i="8"/>
  <c r="AV54" i="8"/>
  <c r="AV55" i="8"/>
  <c r="AV48" i="8"/>
  <c r="AV63" i="8"/>
  <c r="AV47" i="8"/>
  <c r="AV56" i="8"/>
  <c r="AV64" i="8"/>
  <c r="AV65" i="8"/>
  <c r="AX3" i="3"/>
  <c r="AW402" i="3"/>
  <c r="AW386" i="3"/>
  <c r="AW63" i="5" s="1"/>
  <c r="AW387" i="3"/>
  <c r="AW64" i="5" s="1"/>
  <c r="AW385" i="3"/>
  <c r="AW62" i="5" s="1"/>
  <c r="AW390" i="3"/>
  <c r="AW67" i="5" s="1"/>
  <c r="AW391" i="3"/>
  <c r="AW68" i="5" s="1"/>
  <c r="AW394" i="3"/>
  <c r="AW71" i="5" s="1"/>
  <c r="AW395" i="3"/>
  <c r="AW72" i="5" s="1"/>
  <c r="AW340" i="3"/>
  <c r="AW388" i="3"/>
  <c r="AW65" i="5" s="1"/>
  <c r="AW396" i="3"/>
  <c r="AW73" i="5" s="1"/>
  <c r="AW399" i="3"/>
  <c r="AW76" i="5" s="1"/>
  <c r="AW389" i="3"/>
  <c r="AW66" i="5" s="1"/>
  <c r="AW393" i="3"/>
  <c r="AW70" i="5" s="1"/>
  <c r="AW392" i="3"/>
  <c r="AW69" i="5" s="1"/>
  <c r="AW342" i="3"/>
  <c r="AW43" i="5" s="1"/>
  <c r="AW343" i="3"/>
  <c r="AW44" i="5" s="1"/>
  <c r="AW400" i="3"/>
  <c r="AW77" i="5" s="1"/>
  <c r="AW341" i="3"/>
  <c r="AW42" i="5" s="1"/>
  <c r="AW344" i="3"/>
  <c r="AW45" i="5" s="1"/>
  <c r="AW346" i="3"/>
  <c r="AW47" i="5" s="1"/>
  <c r="AW350" i="3"/>
  <c r="AW51" i="5" s="1"/>
  <c r="AW354" i="3"/>
  <c r="AW55" i="5" s="1"/>
  <c r="AW347" i="3"/>
  <c r="AW48" i="5" s="1"/>
  <c r="AW351" i="3"/>
  <c r="AW52" i="5" s="1"/>
  <c r="AW355" i="3"/>
  <c r="AW56" i="5" s="1"/>
  <c r="AW352" i="3"/>
  <c r="AW53" i="5" s="1"/>
  <c r="AW398" i="3"/>
  <c r="AW75" i="5" s="1"/>
  <c r="AW349" i="3"/>
  <c r="AW50" i="5" s="1"/>
  <c r="AW357" i="3"/>
  <c r="AW345" i="3"/>
  <c r="AW46" i="5" s="1"/>
  <c r="AW348" i="3"/>
  <c r="AW49" i="5" s="1"/>
  <c r="AW358" i="3"/>
  <c r="AW356" i="3"/>
  <c r="AW57" i="5" s="1"/>
  <c r="AW384" i="3"/>
  <c r="AW286" i="3"/>
  <c r="AW180" i="3"/>
  <c r="AW142" i="3"/>
  <c r="AW279" i="3"/>
  <c r="AW217" i="3"/>
  <c r="AW324" i="3"/>
  <c r="AW257" i="3"/>
  <c r="AW149" i="3"/>
  <c r="AW177" i="3"/>
  <c r="AW310" i="3"/>
  <c r="AW240" i="3"/>
  <c r="AW262" i="3"/>
  <c r="AW269" i="3"/>
  <c r="AW228" i="3"/>
  <c r="AW308" i="3"/>
  <c r="AW241" i="3"/>
  <c r="AW327" i="3"/>
  <c r="AW226" i="3"/>
  <c r="AW200" i="3"/>
  <c r="AW322" i="3"/>
  <c r="AW255" i="3"/>
  <c r="AW147" i="3"/>
  <c r="AW144" i="3"/>
  <c r="AW300" i="3"/>
  <c r="AW256" i="3"/>
  <c r="AW143" i="3"/>
  <c r="AW317" i="3"/>
  <c r="AW216" i="3"/>
  <c r="AW183" i="3"/>
  <c r="AW432" i="3"/>
  <c r="AW152" i="3"/>
  <c r="AW298" i="3"/>
  <c r="AW163" i="3"/>
  <c r="AW151" i="3"/>
  <c r="AW427" i="3"/>
  <c r="AW252" i="3"/>
  <c r="AW311" i="3"/>
  <c r="AW210" i="3"/>
  <c r="AW171" i="3"/>
  <c r="AW271" i="3"/>
  <c r="AW198" i="3"/>
  <c r="AW223" i="3"/>
  <c r="AW315" i="3"/>
  <c r="AW214" i="3"/>
  <c r="AW179" i="3"/>
  <c r="AW334" i="3"/>
  <c r="AW268" i="3"/>
  <c r="AW159" i="3"/>
  <c r="AW231" i="3"/>
  <c r="AW433" i="3"/>
  <c r="AW264" i="3"/>
  <c r="AW299" i="3"/>
  <c r="AW254" i="3"/>
  <c r="AW259" i="3"/>
  <c r="AW320" i="3"/>
  <c r="AW253" i="3"/>
  <c r="AW145" i="3"/>
  <c r="AW140" i="3"/>
  <c r="AW3" i="9"/>
  <c r="AW280" i="3"/>
  <c r="AW174" i="3"/>
  <c r="AW323" i="3"/>
  <c r="AW222" i="3"/>
  <c r="AW195" i="3"/>
  <c r="AW309" i="3"/>
  <c r="AW208" i="3"/>
  <c r="AW167" i="3"/>
  <c r="AW430" i="3"/>
  <c r="AW196" i="3"/>
  <c r="AW211" i="3"/>
  <c r="AW238" i="3"/>
  <c r="AW199" i="3"/>
  <c r="AW296" i="3"/>
  <c r="AW245" i="3"/>
  <c r="AW139" i="3"/>
  <c r="AW321" i="3"/>
  <c r="AW220" i="3"/>
  <c r="AW191" i="3"/>
  <c r="AW265" i="3"/>
  <c r="AW192" i="3"/>
  <c r="AW189" i="3"/>
  <c r="AW283" i="3"/>
  <c r="AW225" i="3"/>
  <c r="AW129" i="3"/>
  <c r="AW304" i="3"/>
  <c r="AW263" i="3"/>
  <c r="AW333" i="3"/>
  <c r="AW158" i="3"/>
  <c r="AW431" i="3"/>
  <c r="AW307" i="3"/>
  <c r="AW277" i="3"/>
  <c r="AW213" i="3"/>
  <c r="AW3" i="4"/>
  <c r="AW272" i="3"/>
  <c r="AW166" i="3"/>
  <c r="AW247" i="3"/>
  <c r="AW281" i="3"/>
  <c r="AW221" i="3"/>
  <c r="AW302" i="3"/>
  <c r="AW232" i="3"/>
  <c r="AW227" i="3"/>
  <c r="AW235" i="3"/>
  <c r="AW190" i="3"/>
  <c r="AW258" i="3"/>
  <c r="AW186" i="3"/>
  <c r="AW319" i="3"/>
  <c r="AW187" i="3"/>
  <c r="AW314" i="3"/>
  <c r="AW138" i="3"/>
  <c r="AW237" i="3"/>
  <c r="AW275" i="3"/>
  <c r="AW10" i="3"/>
  <c r="AW326" i="3"/>
  <c r="AW297" i="3"/>
  <c r="AW165" i="3"/>
  <c r="AW287" i="3"/>
  <c r="AW133" i="3"/>
  <c r="AW332" i="3"/>
  <c r="AW157" i="3"/>
  <c r="AW178" i="3"/>
  <c r="AW234" i="3"/>
  <c r="AW155" i="3"/>
  <c r="AW325" i="3"/>
  <c r="AW303" i="3"/>
  <c r="AW278" i="3"/>
  <c r="AW236" i="3"/>
  <c r="AW282" i="3"/>
  <c r="AW134" i="3"/>
  <c r="AW301" i="3"/>
  <c r="AW148" i="3"/>
  <c r="AW239" i="3"/>
  <c r="AW273" i="3"/>
  <c r="AW137" i="3"/>
  <c r="AW285" i="3"/>
  <c r="AW131" i="3"/>
  <c r="AW313" i="3"/>
  <c r="AW175" i="3"/>
  <c r="AW7" i="3"/>
  <c r="AW184" i="3"/>
  <c r="AW276" i="3"/>
  <c r="AW429" i="3"/>
  <c r="AW295" i="3"/>
  <c r="AW261" i="3"/>
  <c r="AW185" i="3"/>
  <c r="AW288" i="3"/>
  <c r="AW146" i="3"/>
  <c r="AW331" i="3"/>
  <c r="AW219" i="3"/>
  <c r="AW318" i="3"/>
  <c r="AW173" i="3"/>
  <c r="AW164" i="3"/>
  <c r="AW169" i="3"/>
  <c r="AW224" i="3"/>
  <c r="AW215" i="3"/>
  <c r="AW242" i="3"/>
  <c r="AW201" i="3"/>
  <c r="AW246" i="3"/>
  <c r="AW267" i="3"/>
  <c r="AW207" i="3"/>
  <c r="AW19" i="3"/>
  <c r="AW203" i="3"/>
  <c r="AW181" i="3"/>
  <c r="AW218" i="3"/>
  <c r="AW244" i="3"/>
  <c r="AW289" i="3"/>
  <c r="AW135" i="3"/>
  <c r="AW209" i="3"/>
  <c r="AW168" i="3"/>
  <c r="AW434" i="3"/>
  <c r="AW188" i="3"/>
  <c r="AW233" i="3"/>
  <c r="AW266" i="3"/>
  <c r="AW197" i="3"/>
  <c r="AW284" i="3"/>
  <c r="AW136" i="3"/>
  <c r="AW13" i="3"/>
  <c r="AW274" i="3"/>
  <c r="AW172" i="3"/>
  <c r="AW306" i="3"/>
  <c r="AW243" i="3"/>
  <c r="AW3" i="8"/>
  <c r="AW176" i="3"/>
  <c r="AW260" i="3"/>
  <c r="AW3" i="5"/>
  <c r="AW141" i="3"/>
  <c r="AW150" i="3"/>
  <c r="AW329" i="3"/>
  <c r="AW4" i="3"/>
  <c r="AW330" i="3"/>
  <c r="AW130" i="3"/>
  <c r="AW154" i="3"/>
  <c r="AW270" i="3"/>
  <c r="AW212" i="3"/>
  <c r="AW335" i="3"/>
  <c r="AW119" i="3"/>
  <c r="AW182" i="3"/>
  <c r="AW251" i="3"/>
  <c r="AW202" i="3"/>
  <c r="AW305" i="3"/>
  <c r="AW193" i="3"/>
  <c r="AW170" i="3"/>
  <c r="AW328" i="3"/>
  <c r="AW132" i="3"/>
  <c r="AW156" i="3"/>
  <c r="AW194" i="3"/>
  <c r="AW291" i="3"/>
  <c r="AW229" i="3"/>
  <c r="AW230" i="3"/>
  <c r="AW290" i="3"/>
  <c r="AW435" i="3"/>
  <c r="AW428" i="3"/>
  <c r="AW312" i="3"/>
  <c r="AW153" i="3"/>
  <c r="AW316" i="3"/>
  <c r="AW401" i="3"/>
  <c r="T3" i="27"/>
  <c r="AV59" i="8"/>
  <c r="AV58" i="8"/>
  <c r="AV4" i="4"/>
  <c r="AV285" i="4"/>
  <c r="AU33" i="9"/>
  <c r="AU34" i="8"/>
  <c r="AV68" i="8"/>
  <c r="AV67" i="8"/>
  <c r="AX127" i="3" l="1"/>
  <c r="AX124" i="3"/>
  <c r="AX120" i="3"/>
  <c r="AX125" i="3"/>
  <c r="AX121" i="3"/>
  <c r="AX126" i="3"/>
  <c r="AX123" i="3"/>
  <c r="AX128" i="3"/>
  <c r="AX122" i="3"/>
  <c r="AT213" i="4"/>
  <c r="AT11" i="5"/>
  <c r="AT9" i="5"/>
  <c r="AT229" i="4"/>
  <c r="AT274" i="4" s="1"/>
  <c r="AT102" i="4"/>
  <c r="AT147" i="4" s="1"/>
  <c r="AT57" i="4" s="1"/>
  <c r="AT132" i="4"/>
  <c r="AT177" i="4" s="1"/>
  <c r="AT87" i="4" s="1"/>
  <c r="AT219" i="4"/>
  <c r="AT264" i="4" s="1"/>
  <c r="AT204" i="4"/>
  <c r="AT249" i="4" s="1"/>
  <c r="AT202" i="4"/>
  <c r="AT247" i="4" s="1"/>
  <c r="AT199" i="4"/>
  <c r="AT244" i="4" s="1"/>
  <c r="AT105" i="4"/>
  <c r="AT150" i="4" s="1"/>
  <c r="AT60" i="4" s="1"/>
  <c r="AS150" i="4"/>
  <c r="AS60" i="4" s="1"/>
  <c r="AT215" i="4"/>
  <c r="AT260" i="4" s="1"/>
  <c r="AT212" i="4"/>
  <c r="AT257" i="4" s="1"/>
  <c r="AT103" i="4"/>
  <c r="AT148" i="4" s="1"/>
  <c r="AT58" i="4" s="1"/>
  <c r="AT112" i="4"/>
  <c r="AT157" i="4" s="1"/>
  <c r="AT67" i="4" s="1"/>
  <c r="AT224" i="4"/>
  <c r="AT269" i="4" s="1"/>
  <c r="AT196" i="4"/>
  <c r="AT241" i="4" s="1"/>
  <c r="AT228" i="4"/>
  <c r="AT273" i="4" s="1"/>
  <c r="AT220" i="4"/>
  <c r="AT265" i="4" s="1"/>
  <c r="AT225" i="4"/>
  <c r="AT270" i="4" s="1"/>
  <c r="AT197" i="4"/>
  <c r="AT242" i="4" s="1"/>
  <c r="AT206" i="4"/>
  <c r="AT251" i="4" s="1"/>
  <c r="AT189" i="4"/>
  <c r="AT234" i="4" s="1"/>
  <c r="AT10" i="5"/>
  <c r="AS270" i="4"/>
  <c r="AS177" i="4"/>
  <c r="AS87" i="4" s="1"/>
  <c r="AS247" i="4"/>
  <c r="AS242" i="4"/>
  <c r="AT198" i="4"/>
  <c r="AT110" i="4"/>
  <c r="AT155" i="4" s="1"/>
  <c r="AT65" i="4" s="1"/>
  <c r="AT107" i="4"/>
  <c r="AT152" i="4" s="1"/>
  <c r="AT62" i="4" s="1"/>
  <c r="AT126" i="4"/>
  <c r="AT171" i="4" s="1"/>
  <c r="AT81" i="4" s="1"/>
  <c r="AT121" i="4"/>
  <c r="AT166" i="4" s="1"/>
  <c r="AT76" i="4" s="1"/>
  <c r="AT128" i="4"/>
  <c r="AT173" i="4" s="1"/>
  <c r="AT83" i="4" s="1"/>
  <c r="AT195" i="4"/>
  <c r="AT240" i="4" s="1"/>
  <c r="AT136" i="4"/>
  <c r="AT181" i="4" s="1"/>
  <c r="AT91" i="4" s="1"/>
  <c r="AT111" i="4"/>
  <c r="AT221" i="4"/>
  <c r="AT266" i="4" s="1"/>
  <c r="AT205" i="4"/>
  <c r="AT250" i="4" s="1"/>
  <c r="AT117" i="4"/>
  <c r="AT162" i="4" s="1"/>
  <c r="AT72" i="4" s="1"/>
  <c r="AT104" i="4"/>
  <c r="AT130" i="4"/>
  <c r="AT175" i="4" s="1"/>
  <c r="AT85" i="4" s="1"/>
  <c r="AT210" i="4"/>
  <c r="AT227" i="4"/>
  <c r="AT272" i="4" s="1"/>
  <c r="AT124" i="4"/>
  <c r="AT169" i="4" s="1"/>
  <c r="AT79" i="4" s="1"/>
  <c r="AT203" i="4"/>
  <c r="AS274" i="4"/>
  <c r="AS257" i="4"/>
  <c r="AS264" i="4"/>
  <c r="AS234" i="4"/>
  <c r="AS156" i="4"/>
  <c r="AS66" i="4" s="1"/>
  <c r="AS266" i="4"/>
  <c r="AS171" i="4"/>
  <c r="AS81" i="4" s="1"/>
  <c r="AS269" i="4"/>
  <c r="AS149" i="4"/>
  <c r="AS59" i="4" s="1"/>
  <c r="AT211" i="4"/>
  <c r="AT256" i="4" s="1"/>
  <c r="AT208" i="4"/>
  <c r="AT253" i="4" s="1"/>
  <c r="AT127" i="4"/>
  <c r="AT172" i="4" s="1"/>
  <c r="AT82" i="4" s="1"/>
  <c r="AT115" i="4"/>
  <c r="AT160" i="4" s="1"/>
  <c r="AT70" i="4" s="1"/>
  <c r="AT139" i="4"/>
  <c r="AT184" i="4" s="1"/>
  <c r="AT94" i="4" s="1"/>
  <c r="AT192" i="4"/>
  <c r="AT237" i="4" s="1"/>
  <c r="AT113" i="4"/>
  <c r="AT134" i="4"/>
  <c r="AT179" i="4" s="1"/>
  <c r="AT89" i="4" s="1"/>
  <c r="AT209" i="4"/>
  <c r="AT254" i="4" s="1"/>
  <c r="AT201" i="4"/>
  <c r="AT246" i="4" s="1"/>
  <c r="AT226" i="4"/>
  <c r="AT125" i="4"/>
  <c r="AT170" i="4" s="1"/>
  <c r="AT80" i="4" s="1"/>
  <c r="AT218" i="4"/>
  <c r="AT263" i="4" s="1"/>
  <c r="AT207" i="4"/>
  <c r="AT131" i="4"/>
  <c r="AT176" i="4" s="1"/>
  <c r="AT86" i="4" s="1"/>
  <c r="AT138" i="4"/>
  <c r="AT183" i="4" s="1"/>
  <c r="AT93" i="4" s="1"/>
  <c r="AT99" i="4"/>
  <c r="AT144" i="4" s="1"/>
  <c r="AT54" i="4" s="1"/>
  <c r="AT122" i="4"/>
  <c r="AT167" i="4" s="1"/>
  <c r="AT77" i="4" s="1"/>
  <c r="AT194" i="4"/>
  <c r="AT118" i="4"/>
  <c r="AT163" i="4" s="1"/>
  <c r="AT73" i="4" s="1"/>
  <c r="AT191" i="4"/>
  <c r="AT236" i="4" s="1"/>
  <c r="AS263" i="4"/>
  <c r="AS265" i="4"/>
  <c r="AS273" i="4"/>
  <c r="AS183" i="4"/>
  <c r="AS93" i="4" s="1"/>
  <c r="AS184" i="4"/>
  <c r="AS94" i="4" s="1"/>
  <c r="AS272" i="4"/>
  <c r="AS155" i="4"/>
  <c r="AS65" i="4" s="1"/>
  <c r="AS244" i="4"/>
  <c r="AS271" i="4"/>
  <c r="AS169" i="4"/>
  <c r="AS79" i="4" s="1"/>
  <c r="AS243" i="4"/>
  <c r="AS239" i="4"/>
  <c r="AS237" i="4"/>
  <c r="AT135" i="4"/>
  <c r="AT180" i="4" s="1"/>
  <c r="AT90" i="4" s="1"/>
  <c r="AT123" i="4"/>
  <c r="AT168" i="4" s="1"/>
  <c r="AT78" i="4" s="1"/>
  <c r="AT133" i="4"/>
  <c r="AT178" i="4" s="1"/>
  <c r="AT88" i="4" s="1"/>
  <c r="AT119" i="4"/>
  <c r="AT164" i="4" s="1"/>
  <c r="AT74" i="4" s="1"/>
  <c r="AT216" i="4"/>
  <c r="AT261" i="4" s="1"/>
  <c r="AT214" i="4"/>
  <c r="AT259" i="4" s="1"/>
  <c r="AT129" i="4"/>
  <c r="AT109" i="4"/>
  <c r="AT200" i="4"/>
  <c r="AT245" i="4" s="1"/>
  <c r="AT116" i="4"/>
  <c r="AT161" i="4" s="1"/>
  <c r="AT71" i="4" s="1"/>
  <c r="AT193" i="4"/>
  <c r="AT238" i="4" s="1"/>
  <c r="AT12" i="5"/>
  <c r="AT106" i="4"/>
  <c r="AT151" i="4" s="1"/>
  <c r="AT61" i="4" s="1"/>
  <c r="AT217" i="4"/>
  <c r="AT262" i="4" s="1"/>
  <c r="AT114" i="4"/>
  <c r="AT159" i="4" s="1"/>
  <c r="AT69" i="4" s="1"/>
  <c r="AT223" i="4"/>
  <c r="AT268" i="4" s="1"/>
  <c r="AT137" i="4"/>
  <c r="AT182" i="4" s="1"/>
  <c r="AT92" i="4" s="1"/>
  <c r="AT108" i="4"/>
  <c r="AT153" i="4" s="1"/>
  <c r="AT63" i="4" s="1"/>
  <c r="AT101" i="4"/>
  <c r="AT222" i="4"/>
  <c r="AT267" i="4" s="1"/>
  <c r="AT120" i="4"/>
  <c r="AT165" i="4" s="1"/>
  <c r="AT75" i="4" s="1"/>
  <c r="AW12" i="4"/>
  <c r="AW13" i="4"/>
  <c r="AW11" i="4"/>
  <c r="AW14" i="4"/>
  <c r="AW17" i="4"/>
  <c r="AW16" i="4"/>
  <c r="AW18" i="4"/>
  <c r="AW20" i="4"/>
  <c r="AW15" i="4"/>
  <c r="AW21" i="4"/>
  <c r="AW22" i="4"/>
  <c r="AW25" i="4"/>
  <c r="AW19" i="4"/>
  <c r="AW23" i="4"/>
  <c r="AW27" i="4"/>
  <c r="AW24" i="4"/>
  <c r="AW28" i="4"/>
  <c r="AW30" i="4"/>
  <c r="AW31" i="4"/>
  <c r="AW32" i="4"/>
  <c r="AW29" i="4"/>
  <c r="AW37" i="4"/>
  <c r="AW34" i="4"/>
  <c r="AW38" i="4"/>
  <c r="AW26" i="4"/>
  <c r="AW35" i="4"/>
  <c r="AW39" i="4"/>
  <c r="AW36" i="4"/>
  <c r="AW44" i="4"/>
  <c r="AW48" i="4"/>
  <c r="AW45" i="4"/>
  <c r="AW41" i="4"/>
  <c r="AW42" i="4"/>
  <c r="AW46" i="4"/>
  <c r="AW33" i="4"/>
  <c r="AW47" i="4"/>
  <c r="AW49" i="4"/>
  <c r="AW40" i="4"/>
  <c r="AW43" i="4"/>
  <c r="AX32" i="3"/>
  <c r="AX76" i="3" s="1"/>
  <c r="AX33" i="3"/>
  <c r="AX77" i="3" s="1"/>
  <c r="AX34" i="3"/>
  <c r="AX78" i="3" s="1"/>
  <c r="AX37" i="3"/>
  <c r="AX81" i="3" s="1"/>
  <c r="AX36" i="3"/>
  <c r="AX80" i="3" s="1"/>
  <c r="AX39" i="3"/>
  <c r="AX83" i="3" s="1"/>
  <c r="AX43" i="3"/>
  <c r="AX87" i="3" s="1"/>
  <c r="AX40" i="3"/>
  <c r="AX84" i="3" s="1"/>
  <c r="AX46" i="3"/>
  <c r="AX90" i="3" s="1"/>
  <c r="AX44" i="3"/>
  <c r="AX88" i="3" s="1"/>
  <c r="AX47" i="3"/>
  <c r="AX91" i="3" s="1"/>
  <c r="AX51" i="3"/>
  <c r="AX95" i="3" s="1"/>
  <c r="AX48" i="3"/>
  <c r="AX92" i="3" s="1"/>
  <c r="AX50" i="3"/>
  <c r="AX94" i="3" s="1"/>
  <c r="AX54" i="3"/>
  <c r="AX98" i="3" s="1"/>
  <c r="AX35" i="3"/>
  <c r="AX79" i="3" s="1"/>
  <c r="AX45" i="3"/>
  <c r="AX89" i="3" s="1"/>
  <c r="AX58" i="3"/>
  <c r="AX102" i="3" s="1"/>
  <c r="AX62" i="3"/>
  <c r="AX106" i="3" s="1"/>
  <c r="AX66" i="3"/>
  <c r="AX110" i="3" s="1"/>
  <c r="AX70" i="3"/>
  <c r="AX114" i="3" s="1"/>
  <c r="AX38" i="3"/>
  <c r="AX82" i="3" s="1"/>
  <c r="AX53" i="3"/>
  <c r="AX97" i="3" s="1"/>
  <c r="AX57" i="3"/>
  <c r="AX101" i="3" s="1"/>
  <c r="AX61" i="3"/>
  <c r="AX105" i="3" s="1"/>
  <c r="AX65" i="3"/>
  <c r="AX109" i="3" s="1"/>
  <c r="AX69" i="3"/>
  <c r="AX113" i="3" s="1"/>
  <c r="AX42" i="3"/>
  <c r="AX86" i="3" s="1"/>
  <c r="AX49" i="3"/>
  <c r="AX93" i="3" s="1"/>
  <c r="AX55" i="3"/>
  <c r="AX99" i="3" s="1"/>
  <c r="AX63" i="3"/>
  <c r="AX107" i="3" s="1"/>
  <c r="AX56" i="3"/>
  <c r="AX100" i="3" s="1"/>
  <c r="AX64" i="3"/>
  <c r="AX108" i="3" s="1"/>
  <c r="AX67" i="3"/>
  <c r="AX111" i="3" s="1"/>
  <c r="AX52" i="3"/>
  <c r="AX96" i="3" s="1"/>
  <c r="AX60" i="3"/>
  <c r="AX104" i="3" s="1"/>
  <c r="AX68" i="3"/>
  <c r="AX112" i="3" s="1"/>
  <c r="AX71" i="3"/>
  <c r="AX115" i="3" s="1"/>
  <c r="AX31" i="3"/>
  <c r="AX75" i="3" s="1"/>
  <c r="AX41" i="3"/>
  <c r="AX85" i="3" s="1"/>
  <c r="AX59" i="3"/>
  <c r="AX103" i="3" s="1"/>
  <c r="AT8" i="5"/>
  <c r="AS15" i="8"/>
  <c r="AS9" i="9"/>
  <c r="AS11" i="9"/>
  <c r="AS17" i="8"/>
  <c r="AR277" i="4"/>
  <c r="AR16" i="8"/>
  <c r="AR10" i="9"/>
  <c r="AV56" i="9"/>
  <c r="AT13" i="5"/>
  <c r="AT22" i="9" s="1"/>
  <c r="AT149" i="4"/>
  <c r="AT59" i="4" s="1"/>
  <c r="AT2" i="21"/>
  <c r="AS2" i="22"/>
  <c r="AW2" i="20"/>
  <c r="AW64" i="21"/>
  <c r="AW54" i="21"/>
  <c r="AW31" i="21"/>
  <c r="AW4" i="21"/>
  <c r="AW22" i="21"/>
  <c r="AW27" i="21"/>
  <c r="AX3" i="21"/>
  <c r="AW3" i="22"/>
  <c r="AW8" i="22" s="1"/>
  <c r="AY67" i="21" s="1"/>
  <c r="AV4" i="22"/>
  <c r="BA3" i="20"/>
  <c r="AV25" i="21"/>
  <c r="AY138" i="20"/>
  <c r="AZ117" i="20"/>
  <c r="AZ116" i="20"/>
  <c r="AZ4" i="20"/>
  <c r="AX22" i="3"/>
  <c r="AW82" i="3"/>
  <c r="AS26" i="8"/>
  <c r="AS17" i="9"/>
  <c r="AS20" i="8"/>
  <c r="AU16" i="3"/>
  <c r="AU2" i="9"/>
  <c r="AV2" i="3"/>
  <c r="AU2" i="5"/>
  <c r="AU2" i="4"/>
  <c r="AU2" i="8"/>
  <c r="AS22" i="8"/>
  <c r="AS19" i="9"/>
  <c r="AS24" i="8"/>
  <c r="AS280" i="4"/>
  <c r="AS21" i="9"/>
  <c r="AT279" i="4"/>
  <c r="AT281" i="4"/>
  <c r="AT258" i="4"/>
  <c r="AS23" i="8"/>
  <c r="AS20" i="9"/>
  <c r="AS21" i="8"/>
  <c r="AS18" i="9"/>
  <c r="AT25" i="5"/>
  <c r="AX26" i="3"/>
  <c r="AX25" i="3"/>
  <c r="AX28" i="3"/>
  <c r="AX27" i="3"/>
  <c r="AW4" i="8"/>
  <c r="AW48" i="8"/>
  <c r="AW40" i="8"/>
  <c r="AW56" i="8"/>
  <c r="AW65" i="8"/>
  <c r="AW54" i="8"/>
  <c r="AW45" i="8"/>
  <c r="AW63" i="8"/>
  <c r="AW64" i="8"/>
  <c r="AW47" i="8"/>
  <c r="AW55" i="8"/>
  <c r="AW68" i="8"/>
  <c r="AW67" i="8"/>
  <c r="AW47" i="9"/>
  <c r="AW48" i="9"/>
  <c r="AW42" i="9"/>
  <c r="AW4" i="9"/>
  <c r="AW58" i="8"/>
  <c r="AW59" i="8"/>
  <c r="AW104" i="5"/>
  <c r="AX402" i="3"/>
  <c r="AX385" i="3"/>
  <c r="AX62" i="5" s="1"/>
  <c r="AX389" i="3"/>
  <c r="AX66" i="5" s="1"/>
  <c r="AX392" i="3"/>
  <c r="AX69" i="5" s="1"/>
  <c r="AX390" i="3"/>
  <c r="AX67" i="5" s="1"/>
  <c r="AX393" i="3"/>
  <c r="AX70" i="5" s="1"/>
  <c r="AX396" i="3"/>
  <c r="AX73" i="5" s="1"/>
  <c r="AX399" i="3"/>
  <c r="AX76" i="5" s="1"/>
  <c r="AY3" i="3"/>
  <c r="AX388" i="3"/>
  <c r="AX65" i="5" s="1"/>
  <c r="AX400" i="3"/>
  <c r="AX77" i="5" s="1"/>
  <c r="AX401" i="3"/>
  <c r="AX341" i="3"/>
  <c r="AX42" i="5" s="1"/>
  <c r="AX394" i="3"/>
  <c r="AX71" i="5" s="1"/>
  <c r="AX340" i="3"/>
  <c r="AX345" i="3"/>
  <c r="AX46" i="5" s="1"/>
  <c r="AX342" i="3"/>
  <c r="AX43" i="5" s="1"/>
  <c r="AX386" i="3"/>
  <c r="AX63" i="5" s="1"/>
  <c r="AX343" i="3"/>
  <c r="AX44" i="5" s="1"/>
  <c r="AX349" i="3"/>
  <c r="AX50" i="5" s="1"/>
  <c r="AX346" i="3"/>
  <c r="AX47" i="5" s="1"/>
  <c r="AX350" i="3"/>
  <c r="AX51" i="5" s="1"/>
  <c r="AX354" i="3"/>
  <c r="AX55" i="5" s="1"/>
  <c r="AX355" i="3"/>
  <c r="AX56" i="5" s="1"/>
  <c r="AX356" i="3"/>
  <c r="AX57" i="5" s="1"/>
  <c r="AX347" i="3"/>
  <c r="AX48" i="5" s="1"/>
  <c r="AX352" i="3"/>
  <c r="AX53" i="5" s="1"/>
  <c r="AX398" i="3"/>
  <c r="AX75" i="5" s="1"/>
  <c r="AX387" i="3"/>
  <c r="AX64" i="5" s="1"/>
  <c r="AX344" i="3"/>
  <c r="AX45" i="5" s="1"/>
  <c r="AX357" i="3"/>
  <c r="AX391" i="3"/>
  <c r="AX68" i="5" s="1"/>
  <c r="AX348" i="3"/>
  <c r="AX49" i="5" s="1"/>
  <c r="AX358" i="3"/>
  <c r="AX395" i="3"/>
  <c r="AX72" i="5" s="1"/>
  <c r="AX351" i="3"/>
  <c r="AX52" i="5" s="1"/>
  <c r="AX384" i="3"/>
  <c r="AX315" i="3"/>
  <c r="AX275" i="3"/>
  <c r="AX193" i="3"/>
  <c r="AX318" i="3"/>
  <c r="AX232" i="3"/>
  <c r="AX172" i="3"/>
  <c r="AX268" i="3"/>
  <c r="AX221" i="3"/>
  <c r="AX146" i="3"/>
  <c r="AX289" i="3"/>
  <c r="AX215" i="3"/>
  <c r="AX140" i="3"/>
  <c r="AX19" i="3"/>
  <c r="AX324" i="3"/>
  <c r="AX238" i="3"/>
  <c r="AX178" i="3"/>
  <c r="AX129" i="3"/>
  <c r="AX273" i="3"/>
  <c r="AX211" i="3"/>
  <c r="AX136" i="3"/>
  <c r="AX276" i="3"/>
  <c r="AX229" i="3"/>
  <c r="AX154" i="3"/>
  <c r="AX270" i="3"/>
  <c r="AX223" i="3"/>
  <c r="AX148" i="3"/>
  <c r="AX429" i="3"/>
  <c r="AX299" i="3"/>
  <c r="AX252" i="3"/>
  <c r="AX177" i="3"/>
  <c r="AX302" i="3"/>
  <c r="AX216" i="3"/>
  <c r="AX153" i="3"/>
  <c r="AX284" i="3"/>
  <c r="AX237" i="3"/>
  <c r="AX165" i="3"/>
  <c r="AX3" i="9"/>
  <c r="AX263" i="3"/>
  <c r="AX269" i="3"/>
  <c r="AX13" i="3"/>
  <c r="AX308" i="3"/>
  <c r="AX222" i="3"/>
  <c r="AX159" i="3"/>
  <c r="AX3" i="4"/>
  <c r="AX259" i="3"/>
  <c r="AX196" i="3"/>
  <c r="AX328" i="3"/>
  <c r="AX242" i="3"/>
  <c r="AX182" i="3"/>
  <c r="AX133" i="3"/>
  <c r="AX286" i="3"/>
  <c r="AX239" i="3"/>
  <c r="AX167" i="3"/>
  <c r="AX280" i="3"/>
  <c r="AX233" i="3"/>
  <c r="AX158" i="3"/>
  <c r="AX317" i="3"/>
  <c r="AX283" i="3"/>
  <c r="AX195" i="3"/>
  <c r="AX333" i="3"/>
  <c r="AX253" i="3"/>
  <c r="AX190" i="3"/>
  <c r="AX141" i="3"/>
  <c r="AX330" i="3"/>
  <c r="AX244" i="3"/>
  <c r="AX184" i="3"/>
  <c r="AX135" i="3"/>
  <c r="AX432" i="3"/>
  <c r="AX323" i="3"/>
  <c r="AX203" i="3"/>
  <c r="AX285" i="3"/>
  <c r="AX326" i="3"/>
  <c r="AX240" i="3"/>
  <c r="AX180" i="3"/>
  <c r="AX131" i="3"/>
  <c r="AX3" i="5"/>
  <c r="AX261" i="3"/>
  <c r="AX198" i="3"/>
  <c r="AX335" i="3"/>
  <c r="AX255" i="3"/>
  <c r="AX192" i="3"/>
  <c r="AX143" i="3"/>
  <c r="AX427" i="3"/>
  <c r="AX431" i="3"/>
  <c r="AX300" i="3"/>
  <c r="AX217" i="3"/>
  <c r="AX142" i="3"/>
  <c r="AX301" i="3"/>
  <c r="AX254" i="3"/>
  <c r="AX179" i="3"/>
  <c r="AX287" i="3"/>
  <c r="AX202" i="3"/>
  <c r="AX130" i="3"/>
  <c r="AX314" i="3"/>
  <c r="AX228" i="3"/>
  <c r="AX168" i="3"/>
  <c r="AX119" i="3"/>
  <c r="AX10" i="3"/>
  <c r="AX307" i="3"/>
  <c r="AX260" i="3"/>
  <c r="AX185" i="3"/>
  <c r="AX310" i="3"/>
  <c r="AX224" i="3"/>
  <c r="AX164" i="3"/>
  <c r="AX327" i="3"/>
  <c r="AX210" i="3"/>
  <c r="AX147" i="3"/>
  <c r="AX298" i="3"/>
  <c r="AX207" i="3"/>
  <c r="AX132" i="3"/>
  <c r="AX433" i="3"/>
  <c r="AX316" i="3"/>
  <c r="AX170" i="3"/>
  <c r="AX4" i="3"/>
  <c r="AX200" i="3"/>
  <c r="AX256" i="3"/>
  <c r="AX247" i="3"/>
  <c r="AX265" i="3"/>
  <c r="AX134" i="3"/>
  <c r="AX290" i="3"/>
  <c r="AX171" i="3"/>
  <c r="AX311" i="3"/>
  <c r="AX189" i="3"/>
  <c r="AX305" i="3"/>
  <c r="AX183" i="3"/>
  <c r="AX331" i="3"/>
  <c r="AX151" i="3"/>
  <c r="AX334" i="3"/>
  <c r="AX188" i="3"/>
  <c r="AX291" i="3"/>
  <c r="AX231" i="3"/>
  <c r="AX3" i="8"/>
  <c r="AX194" i="3"/>
  <c r="AX227" i="3"/>
  <c r="AX213" i="3"/>
  <c r="AX201" i="3"/>
  <c r="AX434" i="3"/>
  <c r="AX271" i="3"/>
  <c r="AX282" i="3"/>
  <c r="AX163" i="3"/>
  <c r="AX304" i="3"/>
  <c r="AX155" i="3"/>
  <c r="AX329" i="3"/>
  <c r="AX149" i="3"/>
  <c r="AX241" i="3"/>
  <c r="AX208" i="3"/>
  <c r="AX226" i="3"/>
  <c r="AX7" i="3"/>
  <c r="AX220" i="3"/>
  <c r="AX246" i="3"/>
  <c r="AX137" i="3"/>
  <c r="AX266" i="3"/>
  <c r="AX144" i="3"/>
  <c r="AX320" i="3"/>
  <c r="AX174" i="3"/>
  <c r="AX313" i="3"/>
  <c r="AX191" i="3"/>
  <c r="AX272" i="3"/>
  <c r="AX150" i="3"/>
  <c r="AX309" i="3"/>
  <c r="AX187" i="3"/>
  <c r="AX295" i="3"/>
  <c r="AX173" i="3"/>
  <c r="AX322" i="3"/>
  <c r="AX176" i="3"/>
  <c r="AX230" i="3"/>
  <c r="AX279" i="3"/>
  <c r="AX303" i="3"/>
  <c r="AX297" i="3"/>
  <c r="AX214" i="3"/>
  <c r="AX251" i="3"/>
  <c r="AX319" i="3"/>
  <c r="AX278" i="3"/>
  <c r="AX277" i="3"/>
  <c r="AX152" i="3"/>
  <c r="AX138" i="3"/>
  <c r="AX199" i="3"/>
  <c r="AX296" i="3"/>
  <c r="AX235" i="3"/>
  <c r="AX218" i="3"/>
  <c r="AX212" i="3"/>
  <c r="AX288" i="3"/>
  <c r="AX325" i="3"/>
  <c r="AX312" i="3"/>
  <c r="AX306" i="3"/>
  <c r="AX186" i="3"/>
  <c r="AX219" i="3"/>
  <c r="AX234" i="3"/>
  <c r="AX267" i="3"/>
  <c r="AX428" i="3"/>
  <c r="AX181" i="3"/>
  <c r="AX175" i="3"/>
  <c r="AX209" i="3"/>
  <c r="AX243" i="3"/>
  <c r="AX264" i="3"/>
  <c r="AX258" i="3"/>
  <c r="AX430" i="3"/>
  <c r="AX139" i="3"/>
  <c r="AX197" i="3"/>
  <c r="AX156" i="3"/>
  <c r="AX257" i="3"/>
  <c r="AX274" i="3"/>
  <c r="AX281" i="3"/>
  <c r="AX321" i="3"/>
  <c r="AX166" i="3"/>
  <c r="AX262" i="3"/>
  <c r="AX157" i="3"/>
  <c r="AX245" i="3"/>
  <c r="AX169" i="3"/>
  <c r="AX332" i="3"/>
  <c r="AX236" i="3"/>
  <c r="AX225" i="3"/>
  <c r="AX435" i="3"/>
  <c r="AX145" i="3"/>
  <c r="AV33" i="9"/>
  <c r="AV34" i="8"/>
  <c r="AW16" i="5"/>
  <c r="AW29" i="5"/>
  <c r="AW80" i="5"/>
  <c r="AW109" i="5"/>
  <c r="AW4" i="5"/>
  <c r="AW92" i="5"/>
  <c r="AW285" i="4"/>
  <c r="AW4" i="4"/>
  <c r="AV33" i="8"/>
  <c r="AV32" i="9"/>
  <c r="AY122" i="3" l="1"/>
  <c r="AY127" i="3"/>
  <c r="AY123" i="3"/>
  <c r="AY120" i="3"/>
  <c r="AY124" i="3"/>
  <c r="AY121" i="3"/>
  <c r="AY126" i="3"/>
  <c r="AY128" i="3"/>
  <c r="AY125" i="3"/>
  <c r="AU11" i="5"/>
  <c r="AX59" i="21"/>
  <c r="BA146" i="20" s="1"/>
  <c r="AX42" i="21"/>
  <c r="BA137" i="20" s="1"/>
  <c r="AX36" i="21"/>
  <c r="BA136" i="20" s="1"/>
  <c r="AU229" i="4"/>
  <c r="AU274" i="4" s="1"/>
  <c r="AU12" i="5"/>
  <c r="AU222" i="4"/>
  <c r="AU267" i="4" s="1"/>
  <c r="AU223" i="4"/>
  <c r="AU109" i="4"/>
  <c r="AU194" i="4"/>
  <c r="AU239" i="4" s="1"/>
  <c r="AU226" i="4"/>
  <c r="AU271" i="4" s="1"/>
  <c r="AU113" i="4"/>
  <c r="AU158" i="4" s="1"/>
  <c r="AU68" i="4" s="1"/>
  <c r="AU210" i="4"/>
  <c r="AU111" i="4"/>
  <c r="AU156" i="4" s="1"/>
  <c r="AU66" i="4" s="1"/>
  <c r="AU198" i="4"/>
  <c r="AU243" i="4" s="1"/>
  <c r="AU132" i="4"/>
  <c r="AT271" i="4"/>
  <c r="AT156" i="4"/>
  <c r="AT66" i="4" s="1"/>
  <c r="AU193" i="4"/>
  <c r="AU238" i="4" s="1"/>
  <c r="AU133" i="4"/>
  <c r="AU122" i="4"/>
  <c r="AU207" i="4"/>
  <c r="AU252" i="4" s="1"/>
  <c r="AU201" i="4"/>
  <c r="AU246" i="4" s="1"/>
  <c r="AU192" i="4"/>
  <c r="AU208" i="4"/>
  <c r="AU203" i="4"/>
  <c r="AU248" i="4" s="1"/>
  <c r="AU130" i="4"/>
  <c r="AU175" i="4" s="1"/>
  <c r="AU85" i="4" s="1"/>
  <c r="AU9" i="5"/>
  <c r="AU126" i="4"/>
  <c r="AU10" i="5"/>
  <c r="AU225" i="4"/>
  <c r="AU270" i="4" s="1"/>
  <c r="AU224" i="4"/>
  <c r="AU269" i="4" s="1"/>
  <c r="AU215" i="4"/>
  <c r="AT158" i="4"/>
  <c r="AT68" i="4" s="1"/>
  <c r="AT154" i="4"/>
  <c r="AT64" i="4" s="1"/>
  <c r="AT239" i="4"/>
  <c r="AU108" i="4"/>
  <c r="AU153" i="4" s="1"/>
  <c r="AU63" i="4" s="1"/>
  <c r="AU217" i="4"/>
  <c r="AU116" i="4"/>
  <c r="AU214" i="4"/>
  <c r="AU259" i="4" s="1"/>
  <c r="AU123" i="4"/>
  <c r="AU168" i="4" s="1"/>
  <c r="AU78" i="4" s="1"/>
  <c r="AU191" i="4"/>
  <c r="AU99" i="4"/>
  <c r="AU144" i="4" s="1"/>
  <c r="AU54" i="4" s="1"/>
  <c r="AU218" i="4"/>
  <c r="AU263" i="4" s="1"/>
  <c r="AU209" i="4"/>
  <c r="AU254" i="4" s="1"/>
  <c r="AU139" i="4"/>
  <c r="AU184" i="4" s="1"/>
  <c r="AU94" i="4" s="1"/>
  <c r="AU211" i="4"/>
  <c r="AU124" i="4"/>
  <c r="AU169" i="4" s="1"/>
  <c r="AU79" i="4" s="1"/>
  <c r="AU104" i="4"/>
  <c r="AU149" i="4" s="1"/>
  <c r="AU59" i="4" s="1"/>
  <c r="AU221" i="4"/>
  <c r="AU195" i="4"/>
  <c r="AU240" i="4" s="1"/>
  <c r="AU107" i="4"/>
  <c r="AU152" i="4" s="1"/>
  <c r="AU62" i="4" s="1"/>
  <c r="AU189" i="4"/>
  <c r="AU234" i="4" s="1"/>
  <c r="AU220" i="4"/>
  <c r="AU265" i="4" s="1"/>
  <c r="AU112" i="4"/>
  <c r="AU105" i="4"/>
  <c r="AU150" i="4" s="1"/>
  <c r="AU60" i="4" s="1"/>
  <c r="AU204" i="4"/>
  <c r="AU249" i="4" s="1"/>
  <c r="AU102" i="4"/>
  <c r="AU119" i="4"/>
  <c r="AU164" i="4" s="1"/>
  <c r="AU74" i="4" s="1"/>
  <c r="AU131" i="4"/>
  <c r="AU176" i="4" s="1"/>
  <c r="AU86" i="4" s="1"/>
  <c r="AU127" i="4"/>
  <c r="AU205" i="4"/>
  <c r="AU121" i="4"/>
  <c r="AU166" i="4" s="1"/>
  <c r="AU76" i="4" s="1"/>
  <c r="AU197" i="4"/>
  <c r="AU242" i="4" s="1"/>
  <c r="AU196" i="4"/>
  <c r="AU212" i="4"/>
  <c r="AU202" i="4"/>
  <c r="AU247" i="4" s="1"/>
  <c r="AU213" i="4"/>
  <c r="AU258" i="4" s="1"/>
  <c r="AT243" i="4"/>
  <c r="AU101" i="4"/>
  <c r="AU114" i="4"/>
  <c r="AU159" i="4" s="1"/>
  <c r="AU69" i="4" s="1"/>
  <c r="AU129" i="4"/>
  <c r="AU174" i="4" s="1"/>
  <c r="AU84" i="4" s="1"/>
  <c r="AU136" i="4"/>
  <c r="AT174" i="4"/>
  <c r="AT84" i="4" s="1"/>
  <c r="AT248" i="4"/>
  <c r="AT252" i="4"/>
  <c r="AT255" i="4"/>
  <c r="AT146" i="4"/>
  <c r="AT56" i="4" s="1"/>
  <c r="AU120" i="4"/>
  <c r="AU165" i="4" s="1"/>
  <c r="AU75" i="4" s="1"/>
  <c r="AU137" i="4"/>
  <c r="AU182" i="4" s="1"/>
  <c r="AU92" i="4" s="1"/>
  <c r="AU106" i="4"/>
  <c r="AU200" i="4"/>
  <c r="AU216" i="4"/>
  <c r="AU261" i="4" s="1"/>
  <c r="AU135" i="4"/>
  <c r="AU180" i="4" s="1"/>
  <c r="AU90" i="4" s="1"/>
  <c r="AU118" i="4"/>
  <c r="AU163" i="4" s="1"/>
  <c r="AU73" i="4" s="1"/>
  <c r="AU138" i="4"/>
  <c r="AU183" i="4" s="1"/>
  <c r="AU93" i="4" s="1"/>
  <c r="AU125" i="4"/>
  <c r="AU170" i="4" s="1"/>
  <c r="AU80" i="4" s="1"/>
  <c r="AU134" i="4"/>
  <c r="AU179" i="4" s="1"/>
  <c r="AU89" i="4" s="1"/>
  <c r="AU115" i="4"/>
  <c r="AU227" i="4"/>
  <c r="AU117" i="4"/>
  <c r="AU162" i="4" s="1"/>
  <c r="AU72" i="4" s="1"/>
  <c r="AU128" i="4"/>
  <c r="AU173" i="4" s="1"/>
  <c r="AU83" i="4" s="1"/>
  <c r="AU110" i="4"/>
  <c r="AU206" i="4"/>
  <c r="AU228" i="4"/>
  <c r="AU273" i="4" s="1"/>
  <c r="AU103" i="4"/>
  <c r="AU148" i="4" s="1"/>
  <c r="AU58" i="4" s="1"/>
  <c r="AU199" i="4"/>
  <c r="AU244" i="4" s="1"/>
  <c r="AU219" i="4"/>
  <c r="AX11" i="4"/>
  <c r="AX12" i="4"/>
  <c r="AX13" i="4"/>
  <c r="AX15" i="4"/>
  <c r="AX14" i="4"/>
  <c r="AX17" i="4"/>
  <c r="AX16" i="4"/>
  <c r="AX18" i="4"/>
  <c r="AX19" i="4"/>
  <c r="AX20" i="4"/>
  <c r="AX21" i="4"/>
  <c r="AX22" i="4"/>
  <c r="AX24" i="4"/>
  <c r="AX25" i="4"/>
  <c r="AX26" i="4"/>
  <c r="AX29" i="4"/>
  <c r="AX28" i="4"/>
  <c r="AX30" i="4"/>
  <c r="AX23" i="4"/>
  <c r="AX27" i="4"/>
  <c r="AX31" i="4"/>
  <c r="AX33" i="4"/>
  <c r="AX36" i="4"/>
  <c r="AX32" i="4"/>
  <c r="AX37" i="4"/>
  <c r="AX34" i="4"/>
  <c r="AX38" i="4"/>
  <c r="AX39" i="4"/>
  <c r="AX40" i="4"/>
  <c r="AX43" i="4"/>
  <c r="AX47" i="4"/>
  <c r="AX44" i="4"/>
  <c r="AX35" i="4"/>
  <c r="AX45" i="4"/>
  <c r="AX49" i="4"/>
  <c r="AX41" i="4"/>
  <c r="AX42" i="4"/>
  <c r="AX48" i="4"/>
  <c r="AX46" i="4"/>
  <c r="AY32" i="3"/>
  <c r="AY76" i="3" s="1"/>
  <c r="AY33" i="3"/>
  <c r="AY77" i="3" s="1"/>
  <c r="AY36" i="3"/>
  <c r="AY80" i="3" s="1"/>
  <c r="AY34" i="3"/>
  <c r="AY78" i="3" s="1"/>
  <c r="AY39" i="3"/>
  <c r="AY83" i="3" s="1"/>
  <c r="AY37" i="3"/>
  <c r="AY81" i="3" s="1"/>
  <c r="AY38" i="3"/>
  <c r="AY82" i="3" s="1"/>
  <c r="AY42" i="3"/>
  <c r="AY86" i="3" s="1"/>
  <c r="AY40" i="3"/>
  <c r="AY84" i="3" s="1"/>
  <c r="AY46" i="3"/>
  <c r="AY90" i="3" s="1"/>
  <c r="AY35" i="3"/>
  <c r="AY79" i="3" s="1"/>
  <c r="AY41" i="3"/>
  <c r="AY85" i="3" s="1"/>
  <c r="AY45" i="3"/>
  <c r="AY89" i="3" s="1"/>
  <c r="AY43" i="3"/>
  <c r="AY87" i="3" s="1"/>
  <c r="AY48" i="3"/>
  <c r="AY92" i="3" s="1"/>
  <c r="AY50" i="3"/>
  <c r="AY94" i="3" s="1"/>
  <c r="AY54" i="3"/>
  <c r="AY98" i="3" s="1"/>
  <c r="AY49" i="3"/>
  <c r="AY93" i="3" s="1"/>
  <c r="AY53" i="3"/>
  <c r="AY97" i="3" s="1"/>
  <c r="AY57" i="3"/>
  <c r="AY101" i="3" s="1"/>
  <c r="AY61" i="3"/>
  <c r="AY105" i="3" s="1"/>
  <c r="AY65" i="3"/>
  <c r="AY109" i="3" s="1"/>
  <c r="AY69" i="3"/>
  <c r="AY113" i="3" s="1"/>
  <c r="AY52" i="3"/>
  <c r="AY96" i="3" s="1"/>
  <c r="AY56" i="3"/>
  <c r="AY100" i="3" s="1"/>
  <c r="AY60" i="3"/>
  <c r="AY104" i="3" s="1"/>
  <c r="AY64" i="3"/>
  <c r="AY108" i="3" s="1"/>
  <c r="AY68" i="3"/>
  <c r="AY112" i="3" s="1"/>
  <c r="AY62" i="3"/>
  <c r="AY106" i="3" s="1"/>
  <c r="AY51" i="3"/>
  <c r="AY95" i="3" s="1"/>
  <c r="AY63" i="3"/>
  <c r="AY107" i="3" s="1"/>
  <c r="AY44" i="3"/>
  <c r="AY88" i="3" s="1"/>
  <c r="AY47" i="3"/>
  <c r="AY91" i="3" s="1"/>
  <c r="AY59" i="3"/>
  <c r="AY103" i="3" s="1"/>
  <c r="AY67" i="3"/>
  <c r="AY111" i="3" s="1"/>
  <c r="AY31" i="3"/>
  <c r="AY75" i="3" s="1"/>
  <c r="AY70" i="3"/>
  <c r="AY114" i="3" s="1"/>
  <c r="AY71" i="3"/>
  <c r="AY115" i="3" s="1"/>
  <c r="AY55" i="3"/>
  <c r="AY99" i="3" s="1"/>
  <c r="AY58" i="3"/>
  <c r="AY102" i="3" s="1"/>
  <c r="AY66" i="3"/>
  <c r="AY110" i="3" s="1"/>
  <c r="AT11" i="9"/>
  <c r="AT17" i="8"/>
  <c r="AT15" i="8"/>
  <c r="AT9" i="9"/>
  <c r="AU8" i="5"/>
  <c r="AS277" i="4"/>
  <c r="AS16" i="8"/>
  <c r="AS10" i="9"/>
  <c r="AU13" i="5"/>
  <c r="AU22" i="9" s="1"/>
  <c r="AW56" i="9"/>
  <c r="AT2" i="22"/>
  <c r="AU2" i="21"/>
  <c r="AX2" i="20"/>
  <c r="BA117" i="20"/>
  <c r="BA116" i="20"/>
  <c r="BA159" i="20"/>
  <c r="BA160" i="20"/>
  <c r="BA4" i="20"/>
  <c r="AX22" i="21"/>
  <c r="AX27" i="21"/>
  <c r="AX31" i="21"/>
  <c r="AX54" i="21"/>
  <c r="AX4" i="21"/>
  <c r="AX64" i="21"/>
  <c r="AX49" i="21"/>
  <c r="AY3" i="21"/>
  <c r="AX3" i="22"/>
  <c r="AX8" i="22" s="1"/>
  <c r="AZ67" i="21" s="1"/>
  <c r="AW4" i="22"/>
  <c r="BB3" i="20"/>
  <c r="AY22" i="3"/>
  <c r="AU281" i="4"/>
  <c r="AU279" i="4"/>
  <c r="AT20" i="8"/>
  <c r="AT17" i="9"/>
  <c r="AT23" i="8"/>
  <c r="AT20" i="9"/>
  <c r="AT24" i="8"/>
  <c r="AT280" i="4"/>
  <c r="AT21" i="9"/>
  <c r="AV2" i="4"/>
  <c r="AW2" i="3"/>
  <c r="AV2" i="9"/>
  <c r="AV16" i="3"/>
  <c r="T14" i="27" s="1"/>
  <c r="T15" i="27" s="1"/>
  <c r="AV2" i="8"/>
  <c r="AV2" i="5"/>
  <c r="AV11" i="5" s="1"/>
  <c r="T1" i="27"/>
  <c r="AT21" i="8"/>
  <c r="AT18" i="9"/>
  <c r="AT22" i="8"/>
  <c r="AT19" i="9"/>
  <c r="AU21" i="5"/>
  <c r="AU25" i="5"/>
  <c r="AY26" i="3"/>
  <c r="AY25" i="3"/>
  <c r="AY28" i="3"/>
  <c r="AY27" i="3"/>
  <c r="AW33" i="5"/>
  <c r="AX4" i="9"/>
  <c r="AX47" i="9"/>
  <c r="AX42" i="9"/>
  <c r="AX48" i="9"/>
  <c r="AX59" i="8"/>
  <c r="AX58" i="8"/>
  <c r="AX63" i="8"/>
  <c r="AX4" i="8"/>
  <c r="AX47" i="8"/>
  <c r="AX56" i="8"/>
  <c r="AX65" i="8"/>
  <c r="AX55" i="8"/>
  <c r="AX64" i="8"/>
  <c r="AX45" i="8"/>
  <c r="AX54" i="8"/>
  <c r="AX48" i="8"/>
  <c r="AX40" i="8"/>
  <c r="AZ3" i="3"/>
  <c r="AY385" i="3"/>
  <c r="AY62" i="5" s="1"/>
  <c r="AY402" i="3"/>
  <c r="AY386" i="3"/>
  <c r="AY63" i="5" s="1"/>
  <c r="AY388" i="3"/>
  <c r="AY65" i="5" s="1"/>
  <c r="AY389" i="3"/>
  <c r="AY66" i="5" s="1"/>
  <c r="AY390" i="3"/>
  <c r="AY67" i="5" s="1"/>
  <c r="AY392" i="3"/>
  <c r="AY69" i="5" s="1"/>
  <c r="AY400" i="3"/>
  <c r="AY77" i="5" s="1"/>
  <c r="AY393" i="3"/>
  <c r="AY70" i="5" s="1"/>
  <c r="AY401" i="3"/>
  <c r="AY396" i="3"/>
  <c r="AY73" i="5" s="1"/>
  <c r="AY340" i="3"/>
  <c r="AY344" i="3"/>
  <c r="AY45" i="5" s="1"/>
  <c r="AY345" i="3"/>
  <c r="AY46" i="5" s="1"/>
  <c r="AY394" i="3"/>
  <c r="AY71" i="5" s="1"/>
  <c r="AY342" i="3"/>
  <c r="AY43" i="5" s="1"/>
  <c r="AY348" i="3"/>
  <c r="AY49" i="5" s="1"/>
  <c r="AY352" i="3"/>
  <c r="AY53" i="5" s="1"/>
  <c r="AY349" i="3"/>
  <c r="AY50" i="5" s="1"/>
  <c r="AY351" i="3"/>
  <c r="AY52" i="5" s="1"/>
  <c r="AY354" i="3"/>
  <c r="AY55" i="5" s="1"/>
  <c r="AY358" i="3"/>
  <c r="AY391" i="3"/>
  <c r="AY68" i="5" s="1"/>
  <c r="AY346" i="3"/>
  <c r="AY47" i="5" s="1"/>
  <c r="AY355" i="3"/>
  <c r="AY56" i="5" s="1"/>
  <c r="AY356" i="3"/>
  <c r="AY57" i="5" s="1"/>
  <c r="AY387" i="3"/>
  <c r="AY64" i="5" s="1"/>
  <c r="AY347" i="3"/>
  <c r="AY48" i="5" s="1"/>
  <c r="AY398" i="3"/>
  <c r="AY75" i="5" s="1"/>
  <c r="AY395" i="3"/>
  <c r="AY72" i="5" s="1"/>
  <c r="AY343" i="3"/>
  <c r="AY44" i="5" s="1"/>
  <c r="AY384" i="3"/>
  <c r="AY341" i="3"/>
  <c r="AY42" i="5" s="1"/>
  <c r="AY350" i="3"/>
  <c r="AY51" i="5" s="1"/>
  <c r="AY357" i="3"/>
  <c r="AY284" i="3"/>
  <c r="AY230" i="3"/>
  <c r="AY153" i="3"/>
  <c r="AY322" i="3"/>
  <c r="AY221" i="3"/>
  <c r="AY255" i="3"/>
  <c r="AY4" i="3"/>
  <c r="AY323" i="3"/>
  <c r="AY258" i="3"/>
  <c r="AY150" i="3"/>
  <c r="AY170" i="3"/>
  <c r="AY3" i="8"/>
  <c r="AY283" i="3"/>
  <c r="AY179" i="3"/>
  <c r="AY224" i="3"/>
  <c r="AY327" i="3"/>
  <c r="AY262" i="3"/>
  <c r="AY154" i="3"/>
  <c r="AY240" i="3"/>
  <c r="AY298" i="3"/>
  <c r="AY191" i="3"/>
  <c r="AY299" i="3"/>
  <c r="AY257" i="3"/>
  <c r="AY180" i="3"/>
  <c r="AY326" i="3"/>
  <c r="AY225" i="3"/>
  <c r="AY119" i="3"/>
  <c r="AY432" i="3"/>
  <c r="AY303" i="3"/>
  <c r="AY235" i="3"/>
  <c r="AY139" i="3"/>
  <c r="AY270" i="3"/>
  <c r="AY199" i="3"/>
  <c r="AY136" i="3"/>
  <c r="AY272" i="3"/>
  <c r="AY203" i="3"/>
  <c r="AY138" i="3"/>
  <c r="AY266" i="3"/>
  <c r="AY195" i="3"/>
  <c r="AY132" i="3"/>
  <c r="AY431" i="3"/>
  <c r="AY311" i="3"/>
  <c r="AY243" i="3"/>
  <c r="AY174" i="3"/>
  <c r="AY314" i="3"/>
  <c r="AY213" i="3"/>
  <c r="AY220" i="3"/>
  <c r="AY316" i="3"/>
  <c r="AY215" i="3"/>
  <c r="AY228" i="3"/>
  <c r="AY310" i="3"/>
  <c r="AY209" i="3"/>
  <c r="AY201" i="3"/>
  <c r="AY19" i="3"/>
  <c r="AY285" i="3"/>
  <c r="AY181" i="3"/>
  <c r="AY232" i="3"/>
  <c r="AY286" i="3"/>
  <c r="AY234" i="3"/>
  <c r="AY157" i="3"/>
  <c r="AY324" i="3"/>
  <c r="AY223" i="3"/>
  <c r="AY263" i="3"/>
  <c r="AY317" i="3"/>
  <c r="AY252" i="3"/>
  <c r="AY208" i="3"/>
  <c r="AY137" i="3"/>
  <c r="AY435" i="3"/>
  <c r="AY328" i="3"/>
  <c r="AY227" i="3"/>
  <c r="AY329" i="3"/>
  <c r="AY264" i="3"/>
  <c r="AY156" i="3"/>
  <c r="AY251" i="3"/>
  <c r="AY300" i="3"/>
  <c r="AY193" i="3"/>
  <c r="AY130" i="3"/>
  <c r="AY290" i="3"/>
  <c r="AY242" i="3"/>
  <c r="AY168" i="3"/>
  <c r="AY433" i="3"/>
  <c r="AY304" i="3"/>
  <c r="AY200" i="3"/>
  <c r="AY188" i="3"/>
  <c r="AY334" i="3"/>
  <c r="AY271" i="3"/>
  <c r="AY167" i="3"/>
  <c r="AY141" i="3"/>
  <c r="AY3" i="9"/>
  <c r="AY273" i="3"/>
  <c r="AY169" i="3"/>
  <c r="AY159" i="3"/>
  <c r="AY333" i="3"/>
  <c r="AY267" i="3"/>
  <c r="AY163" i="3"/>
  <c r="AY133" i="3"/>
  <c r="AY13" i="3"/>
  <c r="AY312" i="3"/>
  <c r="AY211" i="3"/>
  <c r="AY212" i="3"/>
  <c r="AY278" i="3"/>
  <c r="AY218" i="3"/>
  <c r="AY144" i="3"/>
  <c r="AY280" i="3"/>
  <c r="AY222" i="3"/>
  <c r="AY145" i="3"/>
  <c r="AY274" i="3"/>
  <c r="AY210" i="3"/>
  <c r="AY140" i="3"/>
  <c r="AY430" i="3"/>
  <c r="AY254" i="3"/>
  <c r="AY155" i="3"/>
  <c r="AY287" i="3"/>
  <c r="AY288" i="3"/>
  <c r="AY164" i="3"/>
  <c r="AY318" i="3"/>
  <c r="AY236" i="3"/>
  <c r="AY246" i="3"/>
  <c r="AY229" i="3"/>
  <c r="AY265" i="3"/>
  <c r="AY259" i="3"/>
  <c r="AY291" i="3"/>
  <c r="AY427" i="3"/>
  <c r="AY268" i="3"/>
  <c r="AY134" i="3"/>
  <c r="AY305" i="3"/>
  <c r="AY143" i="3"/>
  <c r="AY307" i="3"/>
  <c r="AY147" i="3"/>
  <c r="AY301" i="3"/>
  <c r="AY131" i="3"/>
  <c r="AY276" i="3"/>
  <c r="AY142" i="3"/>
  <c r="AY279" i="3"/>
  <c r="AY194" i="3"/>
  <c r="AY281" i="3"/>
  <c r="AY216" i="3"/>
  <c r="AY275" i="3"/>
  <c r="AY178" i="3"/>
  <c r="AY428" i="3"/>
  <c r="AY219" i="3"/>
  <c r="AY256" i="3"/>
  <c r="AY166" i="3"/>
  <c r="AY289" i="3"/>
  <c r="AY282" i="3"/>
  <c r="AY149" i="3"/>
  <c r="AY189" i="3"/>
  <c r="AY253" i="3"/>
  <c r="AY231" i="3"/>
  <c r="AY260" i="3"/>
  <c r="AY186" i="3"/>
  <c r="AY269" i="3"/>
  <c r="AY135" i="3"/>
  <c r="AY306" i="3"/>
  <c r="AY192" i="3"/>
  <c r="AY308" i="3"/>
  <c r="AY196" i="3"/>
  <c r="AY302" i="3"/>
  <c r="AY184" i="3"/>
  <c r="AY277" i="3"/>
  <c r="AY190" i="3"/>
  <c r="AY245" i="3"/>
  <c r="AY247" i="3"/>
  <c r="AY129" i="3"/>
  <c r="AY241" i="3"/>
  <c r="AY434" i="3"/>
  <c r="AY244" i="3"/>
  <c r="AY148" i="3"/>
  <c r="AY185" i="3"/>
  <c r="AY226" i="3"/>
  <c r="AY296" i="3"/>
  <c r="AY297" i="3"/>
  <c r="AY332" i="3"/>
  <c r="AY325" i="3"/>
  <c r="AY165" i="3"/>
  <c r="AY202" i="3"/>
  <c r="AY207" i="3"/>
  <c r="AY261" i="3"/>
  <c r="AY3" i="5"/>
  <c r="AY313" i="3"/>
  <c r="AY315" i="3"/>
  <c r="AY309" i="3"/>
  <c r="AY319" i="3"/>
  <c r="AY172" i="3"/>
  <c r="AY158" i="3"/>
  <c r="AY187" i="3"/>
  <c r="AY429" i="3"/>
  <c r="AY214" i="3"/>
  <c r="AY175" i="3"/>
  <c r="AY177" i="3"/>
  <c r="AY171" i="3"/>
  <c r="AY320" i="3"/>
  <c r="AY321" i="3"/>
  <c r="AY176" i="3"/>
  <c r="AY152" i="3"/>
  <c r="AY335" i="3"/>
  <c r="AY7" i="3"/>
  <c r="AY173" i="3"/>
  <c r="AY182" i="3"/>
  <c r="AY198" i="3"/>
  <c r="AY151" i="3"/>
  <c r="AY217" i="3"/>
  <c r="AY239" i="3"/>
  <c r="AY146" i="3"/>
  <c r="AY295" i="3"/>
  <c r="AY233" i="3"/>
  <c r="AY3" i="4"/>
  <c r="AY183" i="3"/>
  <c r="AY330" i="3"/>
  <c r="AY197" i="3"/>
  <c r="AY10" i="3"/>
  <c r="AY237" i="3"/>
  <c r="U2" i="27"/>
  <c r="AY238" i="3"/>
  <c r="AY331" i="3"/>
  <c r="AY399" i="3"/>
  <c r="AY76" i="5" s="1"/>
  <c r="AX4" i="4"/>
  <c r="AX285" i="4"/>
  <c r="AW32" i="9"/>
  <c r="AW33" i="8"/>
  <c r="AX104" i="5"/>
  <c r="AX92" i="5"/>
  <c r="AX80" i="5"/>
  <c r="AX109" i="5"/>
  <c r="AX4" i="5"/>
  <c r="AX33" i="5"/>
  <c r="AX16" i="5"/>
  <c r="AX29" i="5" s="1"/>
  <c r="AX67" i="8"/>
  <c r="AX68" i="8"/>
  <c r="AW33" i="9"/>
  <c r="AW34" i="8"/>
  <c r="AY42" i="21" l="1"/>
  <c r="AY36" i="21"/>
  <c r="AY59" i="21"/>
  <c r="BB146" i="20" s="1"/>
  <c r="AV225" i="4"/>
  <c r="AV270" i="4" s="1"/>
  <c r="AV199" i="4"/>
  <c r="AV244" i="4" s="1"/>
  <c r="AV110" i="4"/>
  <c r="AV155" i="4" s="1"/>
  <c r="AV65" i="4" s="1"/>
  <c r="AV115" i="4"/>
  <c r="AV160" i="4" s="1"/>
  <c r="AV70" i="4" s="1"/>
  <c r="AV118" i="4"/>
  <c r="AV163" i="4" s="1"/>
  <c r="AV73" i="4" s="1"/>
  <c r="AV106" i="4"/>
  <c r="AV151" i="4" s="1"/>
  <c r="AV61" i="4" s="1"/>
  <c r="AV136" i="4"/>
  <c r="AV181" i="4" s="1"/>
  <c r="AV91" i="4" s="1"/>
  <c r="AV196" i="4"/>
  <c r="AV241" i="4" s="1"/>
  <c r="AV127" i="4"/>
  <c r="AV172" i="4" s="1"/>
  <c r="AV82" i="4" s="1"/>
  <c r="AV102" i="4"/>
  <c r="AV147" i="4" s="1"/>
  <c r="AV57" i="4" s="1"/>
  <c r="AV220" i="4"/>
  <c r="AV265" i="4" s="1"/>
  <c r="AV221" i="4"/>
  <c r="AV266" i="4" s="1"/>
  <c r="AV139" i="4"/>
  <c r="AV184" i="4" s="1"/>
  <c r="AV94" i="4" s="1"/>
  <c r="AV191" i="4"/>
  <c r="AV236" i="4" s="1"/>
  <c r="AV217" i="4"/>
  <c r="AV262" i="4" s="1"/>
  <c r="AV224" i="4"/>
  <c r="AV269" i="4" s="1"/>
  <c r="AV192" i="4"/>
  <c r="AV237" i="4" s="1"/>
  <c r="AV133" i="4"/>
  <c r="AV178" i="4" s="1"/>
  <c r="AV88" i="4" s="1"/>
  <c r="AV132" i="4"/>
  <c r="AV177" i="4" s="1"/>
  <c r="AV87" i="4" s="1"/>
  <c r="AV113" i="4"/>
  <c r="AV158" i="4" s="1"/>
  <c r="AV68" i="4" s="1"/>
  <c r="AV223" i="4"/>
  <c r="AV268" i="4" s="1"/>
  <c r="AV229" i="4"/>
  <c r="AV274" i="4" s="1"/>
  <c r="AU151" i="4"/>
  <c r="AU61" i="4" s="1"/>
  <c r="AU268" i="4"/>
  <c r="AU155" i="4"/>
  <c r="AU65" i="4" s="1"/>
  <c r="AU177" i="4"/>
  <c r="AU87" i="4" s="1"/>
  <c r="AU237" i="4"/>
  <c r="AV219" i="4"/>
  <c r="AV264" i="4" s="1"/>
  <c r="AV206" i="4"/>
  <c r="AV251" i="4" s="1"/>
  <c r="AV227" i="4"/>
  <c r="AV272" i="4" s="1"/>
  <c r="AV138" i="4"/>
  <c r="AV183" i="4" s="1"/>
  <c r="AV93" i="4" s="1"/>
  <c r="AV200" i="4"/>
  <c r="AV245" i="4" s="1"/>
  <c r="AV101" i="4"/>
  <c r="AV146" i="4" s="1"/>
  <c r="AV56" i="4" s="1"/>
  <c r="AV212" i="4"/>
  <c r="AV257" i="4" s="1"/>
  <c r="AV205" i="4"/>
  <c r="AV250" i="4" s="1"/>
  <c r="AV12" i="5"/>
  <c r="AV112" i="4"/>
  <c r="AV157" i="4" s="1"/>
  <c r="AV67" i="4" s="1"/>
  <c r="AV195" i="4"/>
  <c r="AV240" i="4" s="1"/>
  <c r="AV211" i="4"/>
  <c r="AV256" i="4" s="1"/>
  <c r="AV99" i="4"/>
  <c r="AV144" i="4" s="1"/>
  <c r="AV54" i="4" s="1"/>
  <c r="AV116" i="4"/>
  <c r="AV161" i="4" s="1"/>
  <c r="AV71" i="4" s="1"/>
  <c r="AV215" i="4"/>
  <c r="AV260" i="4" s="1"/>
  <c r="AV126" i="4"/>
  <c r="AV171" i="4" s="1"/>
  <c r="AV81" i="4" s="1"/>
  <c r="AV208" i="4"/>
  <c r="AV253" i="4" s="1"/>
  <c r="AV122" i="4"/>
  <c r="AV167" i="4" s="1"/>
  <c r="AV77" i="4" s="1"/>
  <c r="AV210" i="4"/>
  <c r="AV255" i="4" s="1"/>
  <c r="AV109" i="4"/>
  <c r="AV154" i="4" s="1"/>
  <c r="AV64" i="4" s="1"/>
  <c r="AU272" i="4"/>
  <c r="AV9" i="5"/>
  <c r="AU264" i="4"/>
  <c r="AU154" i="4"/>
  <c r="AU64" i="4" s="1"/>
  <c r="AU262" i="4"/>
  <c r="AU161" i="4"/>
  <c r="AU71" i="4" s="1"/>
  <c r="AU251" i="4"/>
  <c r="AU236" i="4"/>
  <c r="AU171" i="4"/>
  <c r="AU81" i="4" s="1"/>
  <c r="AU178" i="4"/>
  <c r="AU88" i="4" s="1"/>
  <c r="AU257" i="4"/>
  <c r="AV103" i="4"/>
  <c r="AV148" i="4" s="1"/>
  <c r="AV58" i="4" s="1"/>
  <c r="AV128" i="4"/>
  <c r="AV173" i="4" s="1"/>
  <c r="AV83" i="4" s="1"/>
  <c r="AV134" i="4"/>
  <c r="AV179" i="4" s="1"/>
  <c r="AV89" i="4" s="1"/>
  <c r="AV135" i="4"/>
  <c r="AV137" i="4"/>
  <c r="AV182" i="4" s="1"/>
  <c r="AV92" i="4" s="1"/>
  <c r="AV129" i="4"/>
  <c r="AV174" i="4" s="1"/>
  <c r="AV84" i="4" s="1"/>
  <c r="AV213" i="4"/>
  <c r="AV258" i="4" s="1"/>
  <c r="AV197" i="4"/>
  <c r="AV131" i="4"/>
  <c r="AV176" i="4" s="1"/>
  <c r="AV86" i="4" s="1"/>
  <c r="AV204" i="4"/>
  <c r="AV249" i="4" s="1"/>
  <c r="AV189" i="4"/>
  <c r="AV234" i="4" s="1"/>
  <c r="AV104" i="4"/>
  <c r="AV209" i="4"/>
  <c r="AV254" i="4" s="1"/>
  <c r="AV123" i="4"/>
  <c r="AV168" i="4" s="1"/>
  <c r="AV78" i="4" s="1"/>
  <c r="AV108" i="4"/>
  <c r="AV130" i="4"/>
  <c r="AV175" i="4" s="1"/>
  <c r="AV85" i="4" s="1"/>
  <c r="AV201" i="4"/>
  <c r="AV246" i="4" s="1"/>
  <c r="AV193" i="4"/>
  <c r="AV198" i="4"/>
  <c r="AV226" i="4"/>
  <c r="AV271" i="4" s="1"/>
  <c r="AV222" i="4"/>
  <c r="AV267" i="4" s="1"/>
  <c r="AU256" i="4"/>
  <c r="AU146" i="4"/>
  <c r="AU56" i="4" s="1"/>
  <c r="AU157" i="4"/>
  <c r="AU67" i="4" s="1"/>
  <c r="AU260" i="4"/>
  <c r="AU245" i="4"/>
  <c r="AU181" i="4"/>
  <c r="AU91" i="4" s="1"/>
  <c r="AU266" i="4"/>
  <c r="AU160" i="4"/>
  <c r="AU70" i="4" s="1"/>
  <c r="AU253" i="4"/>
  <c r="AU167" i="4"/>
  <c r="AU77" i="4" s="1"/>
  <c r="AU250" i="4"/>
  <c r="AU172" i="4"/>
  <c r="AU82" i="4" s="1"/>
  <c r="AU255" i="4"/>
  <c r="AU147" i="4"/>
  <c r="AU57" i="4" s="1"/>
  <c r="AU241" i="4"/>
  <c r="AV228" i="4"/>
  <c r="AV117" i="4"/>
  <c r="AV162" i="4" s="1"/>
  <c r="AV72" i="4" s="1"/>
  <c r="AV125" i="4"/>
  <c r="AV170" i="4" s="1"/>
  <c r="AV80" i="4" s="1"/>
  <c r="AV216" i="4"/>
  <c r="AV261" i="4" s="1"/>
  <c r="AV120" i="4"/>
  <c r="AV114" i="4"/>
  <c r="AV159" i="4" s="1"/>
  <c r="AV69" i="4" s="1"/>
  <c r="AV202" i="4"/>
  <c r="AV247" i="4" s="1"/>
  <c r="AV121" i="4"/>
  <c r="AV119" i="4"/>
  <c r="AV105" i="4"/>
  <c r="AV150" i="4" s="1"/>
  <c r="AV60" i="4" s="1"/>
  <c r="AV107" i="4"/>
  <c r="AV152" i="4" s="1"/>
  <c r="AV62" i="4" s="1"/>
  <c r="AV124" i="4"/>
  <c r="AV218" i="4"/>
  <c r="AV214" i="4"/>
  <c r="AV259" i="4" s="1"/>
  <c r="AV10" i="5"/>
  <c r="AV203" i="4"/>
  <c r="AV207" i="4"/>
  <c r="AV252" i="4" s="1"/>
  <c r="AV111" i="4"/>
  <c r="AV156" i="4" s="1"/>
  <c r="AV66" i="4" s="1"/>
  <c r="AV194" i="4"/>
  <c r="AV239" i="4" s="1"/>
  <c r="AY11" i="4"/>
  <c r="AY12" i="4"/>
  <c r="AY14" i="4"/>
  <c r="AY13" i="4"/>
  <c r="AY15" i="4"/>
  <c r="AY16" i="4"/>
  <c r="AY18" i="4"/>
  <c r="AY22" i="4"/>
  <c r="AY19" i="4"/>
  <c r="AY17" i="4"/>
  <c r="AY20" i="4"/>
  <c r="AY23" i="4"/>
  <c r="AY24" i="4"/>
  <c r="AY21" i="4"/>
  <c r="AY25" i="4"/>
  <c r="AY26" i="4"/>
  <c r="AY29" i="4"/>
  <c r="AY28" i="4"/>
  <c r="AY30" i="4"/>
  <c r="AY35" i="4"/>
  <c r="AY39" i="4"/>
  <c r="AY27" i="4"/>
  <c r="AY31" i="4"/>
  <c r="AY33" i="4"/>
  <c r="AY36" i="4"/>
  <c r="AY32" i="4"/>
  <c r="AY37" i="4"/>
  <c r="AY41" i="4"/>
  <c r="AY34" i="4"/>
  <c r="AY42" i="4"/>
  <c r="AY46" i="4"/>
  <c r="AY38" i="4"/>
  <c r="AY40" i="4"/>
  <c r="AY43" i="4"/>
  <c r="AY47" i="4"/>
  <c r="AY44" i="4"/>
  <c r="AY48" i="4"/>
  <c r="AY45" i="4"/>
  <c r="AY49" i="4"/>
  <c r="AZ32" i="3"/>
  <c r="AZ76" i="3" s="1"/>
  <c r="AZ35" i="3"/>
  <c r="AZ79" i="3" s="1"/>
  <c r="AZ37" i="3"/>
  <c r="AZ81" i="3" s="1"/>
  <c r="AZ38" i="3"/>
  <c r="AZ82" i="3" s="1"/>
  <c r="AZ41" i="3"/>
  <c r="AZ85" i="3" s="1"/>
  <c r="AZ36" i="3"/>
  <c r="AZ80" i="3" s="1"/>
  <c r="AZ45" i="3"/>
  <c r="AZ89" i="3" s="1"/>
  <c r="AZ44" i="3"/>
  <c r="AZ88" i="3" s="1"/>
  <c r="AZ48" i="3"/>
  <c r="AZ92" i="3" s="1"/>
  <c r="AZ33" i="3"/>
  <c r="AZ77" i="3" s="1"/>
  <c r="AZ40" i="3"/>
  <c r="AZ84" i="3" s="1"/>
  <c r="AZ49" i="3"/>
  <c r="AZ93" i="3" s="1"/>
  <c r="AZ53" i="3"/>
  <c r="AZ97" i="3" s="1"/>
  <c r="AZ34" i="3"/>
  <c r="AZ78" i="3" s="1"/>
  <c r="AZ42" i="3"/>
  <c r="AZ86" i="3" s="1"/>
  <c r="AZ52" i="3"/>
  <c r="AZ96" i="3" s="1"/>
  <c r="AZ43" i="3"/>
  <c r="AZ87" i="3" s="1"/>
  <c r="AZ54" i="3"/>
  <c r="AZ98" i="3" s="1"/>
  <c r="AZ56" i="3"/>
  <c r="AZ100" i="3" s="1"/>
  <c r="AZ60" i="3"/>
  <c r="AZ104" i="3" s="1"/>
  <c r="AZ64" i="3"/>
  <c r="AZ108" i="3" s="1"/>
  <c r="AZ68" i="3"/>
  <c r="AZ112" i="3" s="1"/>
  <c r="AZ46" i="3"/>
  <c r="AZ90" i="3" s="1"/>
  <c r="AZ47" i="3"/>
  <c r="AZ91" i="3" s="1"/>
  <c r="AZ51" i="3"/>
  <c r="AZ95" i="3" s="1"/>
  <c r="AZ55" i="3"/>
  <c r="AZ99" i="3" s="1"/>
  <c r="AZ59" i="3"/>
  <c r="AZ103" i="3" s="1"/>
  <c r="AZ63" i="3"/>
  <c r="AZ107" i="3" s="1"/>
  <c r="AZ67" i="3"/>
  <c r="AZ111" i="3" s="1"/>
  <c r="AZ71" i="3"/>
  <c r="AZ115" i="3" s="1"/>
  <c r="AZ61" i="3"/>
  <c r="AZ105" i="3" s="1"/>
  <c r="AZ39" i="3"/>
  <c r="AZ83" i="3" s="1"/>
  <c r="AZ62" i="3"/>
  <c r="AZ106" i="3" s="1"/>
  <c r="AZ70" i="3"/>
  <c r="AZ114" i="3" s="1"/>
  <c r="AZ65" i="3"/>
  <c r="AZ109" i="3" s="1"/>
  <c r="AZ50" i="3"/>
  <c r="AZ94" i="3" s="1"/>
  <c r="AZ58" i="3"/>
  <c r="AZ102" i="3" s="1"/>
  <c r="AZ66" i="3"/>
  <c r="AZ110" i="3" s="1"/>
  <c r="AZ69" i="3"/>
  <c r="AZ113" i="3" s="1"/>
  <c r="AZ57" i="3"/>
  <c r="AZ101" i="3" s="1"/>
  <c r="AZ31" i="3"/>
  <c r="AZ75" i="3" s="1"/>
  <c r="AU15" i="8"/>
  <c r="AU9" i="9"/>
  <c r="AV8" i="5"/>
  <c r="AU17" i="8"/>
  <c r="AU11" i="9"/>
  <c r="AT277" i="4"/>
  <c r="AT16" i="8"/>
  <c r="AT10" i="9"/>
  <c r="AX56" i="9"/>
  <c r="AV13" i="5"/>
  <c r="AV22" i="9" s="1"/>
  <c r="AV2" i="21"/>
  <c r="AY2" i="20"/>
  <c r="AU2" i="22"/>
  <c r="BB4" i="20"/>
  <c r="BB159" i="20"/>
  <c r="BB117" i="20"/>
  <c r="BB116" i="20"/>
  <c r="AY31" i="21"/>
  <c r="AY64" i="21"/>
  <c r="AY22" i="21"/>
  <c r="BB137" i="20"/>
  <c r="BB136" i="20"/>
  <c r="AY54" i="21"/>
  <c r="AY27" i="21"/>
  <c r="AY4" i="21"/>
  <c r="AZ3" i="21"/>
  <c r="AZ59" i="21" s="1"/>
  <c r="AX4" i="22"/>
  <c r="AY3" i="22"/>
  <c r="AY8" i="22" s="1"/>
  <c r="BA67" i="21" s="1"/>
  <c r="BC3" i="20"/>
  <c r="BA138" i="20"/>
  <c r="AX25" i="21"/>
  <c r="AZ22" i="3"/>
  <c r="AU23" i="8"/>
  <c r="AU20" i="9"/>
  <c r="AV281" i="4"/>
  <c r="AV279" i="4"/>
  <c r="AU18" i="9"/>
  <c r="AU21" i="8"/>
  <c r="AU17" i="9"/>
  <c r="AU20" i="8"/>
  <c r="AV25" i="5"/>
  <c r="AW16" i="3"/>
  <c r="AW2" i="9"/>
  <c r="AX2" i="3"/>
  <c r="AW2" i="5"/>
  <c r="AW2" i="4"/>
  <c r="AW2" i="8"/>
  <c r="AU22" i="8"/>
  <c r="AU19" i="9"/>
  <c r="AU280" i="4"/>
  <c r="AU21" i="9"/>
  <c r="AU24" i="8"/>
  <c r="AU26" i="8"/>
  <c r="AZ28" i="3"/>
  <c r="AZ27" i="3"/>
  <c r="AZ26" i="3"/>
  <c r="AZ25" i="3"/>
  <c r="AX33" i="8"/>
  <c r="AX32" i="9"/>
  <c r="AY104" i="5"/>
  <c r="AY4" i="4"/>
  <c r="AY285" i="4"/>
  <c r="AY67" i="8"/>
  <c r="AY68" i="8"/>
  <c r="AY64" i="8"/>
  <c r="AY4" i="8"/>
  <c r="AY47" i="8"/>
  <c r="AY65" i="8"/>
  <c r="AY40" i="8"/>
  <c r="AY45" i="8"/>
  <c r="AY63" i="8"/>
  <c r="AY56" i="8"/>
  <c r="AY55" i="8"/>
  <c r="AY48" i="8"/>
  <c r="AY54" i="8"/>
  <c r="AZ402" i="3"/>
  <c r="BA3" i="3"/>
  <c r="AZ385" i="3"/>
  <c r="AZ62" i="5" s="1"/>
  <c r="AZ386" i="3"/>
  <c r="AZ63" i="5" s="1"/>
  <c r="AZ388" i="3"/>
  <c r="AZ65" i="5" s="1"/>
  <c r="AZ401" i="3"/>
  <c r="AZ341" i="3"/>
  <c r="AZ42" i="5" s="1"/>
  <c r="AZ392" i="3"/>
  <c r="AZ69" i="5" s="1"/>
  <c r="AZ394" i="3"/>
  <c r="AZ71" i="5" s="1"/>
  <c r="AZ400" i="3"/>
  <c r="AZ77" i="5" s="1"/>
  <c r="AZ390" i="3"/>
  <c r="AZ67" i="5" s="1"/>
  <c r="AZ393" i="3"/>
  <c r="AZ70" i="5" s="1"/>
  <c r="AZ399" i="3"/>
  <c r="AZ76" i="5" s="1"/>
  <c r="AZ389" i="3"/>
  <c r="AZ66" i="5" s="1"/>
  <c r="AZ396" i="3"/>
  <c r="AZ73" i="5" s="1"/>
  <c r="AZ340" i="3"/>
  <c r="AZ343" i="3"/>
  <c r="AZ44" i="5" s="1"/>
  <c r="AZ344" i="3"/>
  <c r="AZ45" i="5" s="1"/>
  <c r="AZ345" i="3"/>
  <c r="AZ46" i="5" s="1"/>
  <c r="AZ342" i="3"/>
  <c r="AZ43" i="5" s="1"/>
  <c r="AZ347" i="3"/>
  <c r="AZ48" i="5" s="1"/>
  <c r="AZ351" i="3"/>
  <c r="AZ52" i="5" s="1"/>
  <c r="AZ355" i="3"/>
  <c r="AZ56" i="5" s="1"/>
  <c r="AZ348" i="3"/>
  <c r="AZ49" i="5" s="1"/>
  <c r="AZ352" i="3"/>
  <c r="AZ53" i="5" s="1"/>
  <c r="AZ356" i="3"/>
  <c r="AZ57" i="5" s="1"/>
  <c r="AZ350" i="3"/>
  <c r="AZ51" i="5" s="1"/>
  <c r="AZ357" i="3"/>
  <c r="AZ395" i="3"/>
  <c r="AZ72" i="5" s="1"/>
  <c r="AZ387" i="3"/>
  <c r="AZ64" i="5" s="1"/>
  <c r="AZ354" i="3"/>
  <c r="AZ55" i="5" s="1"/>
  <c r="AZ358" i="3"/>
  <c r="AZ398" i="3"/>
  <c r="AZ75" i="5" s="1"/>
  <c r="AZ346" i="3"/>
  <c r="AZ47" i="5" s="1"/>
  <c r="AZ349" i="3"/>
  <c r="AZ50" i="5" s="1"/>
  <c r="AZ391" i="3"/>
  <c r="AZ68" i="5" s="1"/>
  <c r="AZ384" i="3"/>
  <c r="AZ283" i="3"/>
  <c r="AZ236" i="3"/>
  <c r="AZ159" i="3"/>
  <c r="AZ285" i="3"/>
  <c r="AZ238" i="3"/>
  <c r="AZ164" i="3"/>
  <c r="AZ314" i="3"/>
  <c r="AZ276" i="3"/>
  <c r="AZ190" i="3"/>
  <c r="AZ273" i="3"/>
  <c r="AZ226" i="3"/>
  <c r="AZ149" i="3"/>
  <c r="AZ4" i="3"/>
  <c r="AZ428" i="3"/>
  <c r="AZ274" i="3"/>
  <c r="AZ212" i="3"/>
  <c r="AZ135" i="3"/>
  <c r="AZ7" i="3"/>
  <c r="AZ328" i="3"/>
  <c r="AZ211" i="3"/>
  <c r="AZ148" i="3"/>
  <c r="AZ321" i="3"/>
  <c r="AZ237" i="3"/>
  <c r="AZ177" i="3"/>
  <c r="AZ128" i="3"/>
  <c r="AZ3" i="8"/>
  <c r="AZ272" i="3"/>
  <c r="AZ297" i="3"/>
  <c r="AZ125" i="3"/>
  <c r="AZ301" i="3"/>
  <c r="AZ217" i="3"/>
  <c r="AZ154" i="3"/>
  <c r="AZ269" i="3"/>
  <c r="AZ222" i="3"/>
  <c r="AZ145" i="3"/>
  <c r="AZ330" i="3"/>
  <c r="AZ213" i="3"/>
  <c r="AZ150" i="3"/>
  <c r="AZ266" i="3"/>
  <c r="AZ210" i="3"/>
  <c r="AZ133" i="3"/>
  <c r="AZ429" i="3"/>
  <c r="AZ310" i="3"/>
  <c r="AZ263" i="3"/>
  <c r="AZ186" i="3"/>
  <c r="AZ311" i="3"/>
  <c r="AZ227" i="3"/>
  <c r="AZ167" i="3"/>
  <c r="AZ271" i="3"/>
  <c r="AZ224" i="3"/>
  <c r="AZ147" i="3"/>
  <c r="AZ332" i="3"/>
  <c r="AZ215" i="3"/>
  <c r="AZ152" i="3"/>
  <c r="AZ19" i="3"/>
  <c r="AZ280" i="3"/>
  <c r="AZ201" i="3"/>
  <c r="AZ127" i="3"/>
  <c r="AZ288" i="3"/>
  <c r="AZ203" i="3"/>
  <c r="AZ129" i="3"/>
  <c r="AZ279" i="3"/>
  <c r="AZ232" i="3"/>
  <c r="AZ155" i="3"/>
  <c r="AZ3" i="4"/>
  <c r="AZ258" i="3"/>
  <c r="AZ195" i="3"/>
  <c r="AZ278" i="3"/>
  <c r="AZ432" i="3"/>
  <c r="AZ325" i="3"/>
  <c r="AZ241" i="3"/>
  <c r="AZ181" i="3"/>
  <c r="AZ132" i="3"/>
  <c r="AZ296" i="3"/>
  <c r="AZ246" i="3"/>
  <c r="AZ172" i="3"/>
  <c r="AZ322" i="3"/>
  <c r="AZ202" i="3"/>
  <c r="AZ198" i="3"/>
  <c r="AZ315" i="3"/>
  <c r="AZ231" i="3"/>
  <c r="AZ171" i="3"/>
  <c r="AZ122" i="3"/>
  <c r="AZ13" i="3"/>
  <c r="AZ302" i="3"/>
  <c r="AZ255" i="3"/>
  <c r="AZ178" i="3"/>
  <c r="AZ334" i="3"/>
  <c r="AZ254" i="3"/>
  <c r="AZ191" i="3"/>
  <c r="AZ142" i="3"/>
  <c r="AZ298" i="3"/>
  <c r="AZ251" i="3"/>
  <c r="AZ174" i="3"/>
  <c r="AZ323" i="3"/>
  <c r="AZ239" i="3"/>
  <c r="AZ179" i="3"/>
  <c r="AZ130" i="3"/>
  <c r="AZ435" i="3"/>
  <c r="AZ275" i="3"/>
  <c r="AZ228" i="3"/>
  <c r="AZ151" i="3"/>
  <c r="AZ312" i="3"/>
  <c r="AZ268" i="3"/>
  <c r="AZ188" i="3"/>
  <c r="AZ3" i="9"/>
  <c r="AZ256" i="3"/>
  <c r="AZ193" i="3"/>
  <c r="AZ144" i="3"/>
  <c r="AZ300" i="3"/>
  <c r="AZ253" i="3"/>
  <c r="AZ176" i="3"/>
  <c r="AZ10" i="3"/>
  <c r="AZ317" i="3"/>
  <c r="AZ173" i="3"/>
  <c r="AZ319" i="3"/>
  <c r="AZ175" i="3"/>
  <c r="AZ270" i="3"/>
  <c r="AZ307" i="3"/>
  <c r="AZ163" i="3"/>
  <c r="AZ326" i="3"/>
  <c r="AZ146" i="3"/>
  <c r="AZ214" i="3"/>
  <c r="AZ240" i="3"/>
  <c r="AZ284" i="3"/>
  <c r="AZ267" i="3"/>
  <c r="AZ143" i="3"/>
  <c r="AZ303" i="3"/>
  <c r="AZ156" i="3"/>
  <c r="AZ216" i="3"/>
  <c r="AZ207" i="3"/>
  <c r="AZ335" i="3"/>
  <c r="AZ197" i="3"/>
  <c r="AZ230" i="3"/>
  <c r="AZ221" i="3"/>
  <c r="AZ265" i="3"/>
  <c r="AZ141" i="3"/>
  <c r="AZ433" i="3"/>
  <c r="AZ318" i="3"/>
  <c r="AZ194" i="3"/>
  <c r="AZ320" i="3"/>
  <c r="AZ196" i="3"/>
  <c r="AZ313" i="3"/>
  <c r="AZ169" i="3"/>
  <c r="AZ308" i="3"/>
  <c r="AZ184" i="3"/>
  <c r="AZ291" i="3"/>
  <c r="AZ170" i="3"/>
  <c r="AZ327" i="3"/>
  <c r="AZ183" i="3"/>
  <c r="AZ208" i="3"/>
  <c r="AZ234" i="3"/>
  <c r="AZ252" i="3"/>
  <c r="AZ140" i="3"/>
  <c r="AZ304" i="3"/>
  <c r="AZ180" i="3"/>
  <c r="AZ329" i="3"/>
  <c r="AZ185" i="3"/>
  <c r="AZ242" i="3"/>
  <c r="AZ309" i="3"/>
  <c r="AZ165" i="3"/>
  <c r="AZ3" i="5"/>
  <c r="AZ199" i="3"/>
  <c r="AZ259" i="3"/>
  <c r="AZ247" i="3"/>
  <c r="AZ138" i="3"/>
  <c r="AZ431" i="3"/>
  <c r="AZ124" i="3"/>
  <c r="AZ126" i="3"/>
  <c r="AZ123" i="3"/>
  <c r="AZ209" i="3"/>
  <c r="AZ282" i="3"/>
  <c r="AZ287" i="3"/>
  <c r="AZ316" i="3"/>
  <c r="AZ434" i="3"/>
  <c r="AZ139" i="3"/>
  <c r="AZ286" i="3"/>
  <c r="AZ260" i="3"/>
  <c r="AZ277" i="3"/>
  <c r="AZ305" i="3"/>
  <c r="AZ120" i="3"/>
  <c r="AZ244" i="3"/>
  <c r="AZ243" i="3"/>
  <c r="AZ299" i="3"/>
  <c r="AZ281" i="3"/>
  <c r="AZ333" i="3"/>
  <c r="AZ136" i="3"/>
  <c r="AZ168" i="3"/>
  <c r="AZ225" i="3"/>
  <c r="AZ262" i="3"/>
  <c r="AZ306" i="3"/>
  <c r="AZ331" i="3"/>
  <c r="AZ233" i="3"/>
  <c r="AZ235" i="3"/>
  <c r="AZ264" i="3"/>
  <c r="AZ223" i="3"/>
  <c r="AZ430" i="3"/>
  <c r="AZ137" i="3"/>
  <c r="AZ166" i="3"/>
  <c r="AZ192" i="3"/>
  <c r="AZ220" i="3"/>
  <c r="AZ219" i="3"/>
  <c r="AZ290" i="3"/>
  <c r="AZ324" i="3"/>
  <c r="AZ119" i="3"/>
  <c r="AZ153" i="3"/>
  <c r="AZ158" i="3"/>
  <c r="AZ218" i="3"/>
  <c r="AZ295" i="3"/>
  <c r="AZ157" i="3"/>
  <c r="AZ289" i="3"/>
  <c r="AZ182" i="3"/>
  <c r="AZ200" i="3"/>
  <c r="AZ189" i="3"/>
  <c r="AZ427" i="3"/>
  <c r="AZ187" i="3"/>
  <c r="AZ229" i="3"/>
  <c r="AZ134" i="3"/>
  <c r="AZ257" i="3"/>
  <c r="AZ131" i="3"/>
  <c r="AZ245" i="3"/>
  <c r="AZ121" i="3"/>
  <c r="AZ261" i="3"/>
  <c r="U3" i="27"/>
  <c r="AY58" i="8"/>
  <c r="AY59" i="8"/>
  <c r="AY92" i="5"/>
  <c r="AY33" i="5"/>
  <c r="AY109" i="5"/>
  <c r="AY4" i="5"/>
  <c r="AY80" i="5"/>
  <c r="AY16" i="5"/>
  <c r="AY29" i="5"/>
  <c r="AY42" i="9"/>
  <c r="AY4" i="9"/>
  <c r="AY47" i="9"/>
  <c r="AY48" i="9"/>
  <c r="AX34" i="8"/>
  <c r="AX33" i="9"/>
  <c r="AW219" i="4" l="1"/>
  <c r="AW264" i="4" s="1"/>
  <c r="AW10" i="5"/>
  <c r="AW12" i="5"/>
  <c r="AW109" i="4"/>
  <c r="AW154" i="4" s="1"/>
  <c r="AW64" i="4" s="1"/>
  <c r="AW224" i="4"/>
  <c r="AW269" i="4" s="1"/>
  <c r="AW215" i="4"/>
  <c r="AW260" i="4" s="1"/>
  <c r="AW115" i="4"/>
  <c r="AW160" i="4" s="1"/>
  <c r="AW70" i="4" s="1"/>
  <c r="AW211" i="4"/>
  <c r="AW256" i="4" s="1"/>
  <c r="AW198" i="4"/>
  <c r="AW243" i="4" s="1"/>
  <c r="AW104" i="4"/>
  <c r="AW149" i="4" s="1"/>
  <c r="AW59" i="4" s="1"/>
  <c r="AW197" i="4"/>
  <c r="AW242" i="4" s="1"/>
  <c r="AW135" i="4"/>
  <c r="AW180" i="4" s="1"/>
  <c r="AW90" i="4" s="1"/>
  <c r="AW221" i="4"/>
  <c r="AW266" i="4" s="1"/>
  <c r="AW212" i="4"/>
  <c r="AW257" i="4" s="1"/>
  <c r="AV242" i="4"/>
  <c r="AW203" i="4"/>
  <c r="AW248" i="4" s="1"/>
  <c r="AW218" i="4"/>
  <c r="AW263" i="4" s="1"/>
  <c r="AW119" i="4"/>
  <c r="AW164" i="4" s="1"/>
  <c r="AW74" i="4" s="1"/>
  <c r="AW120" i="4"/>
  <c r="AW165" i="4" s="1"/>
  <c r="AW75" i="4" s="1"/>
  <c r="AW228" i="4"/>
  <c r="AW273" i="4" s="1"/>
  <c r="AW138" i="4"/>
  <c r="AW183" i="4" s="1"/>
  <c r="AW93" i="4" s="1"/>
  <c r="AW132" i="4"/>
  <c r="AW177" i="4" s="1"/>
  <c r="AW87" i="4" s="1"/>
  <c r="AW136" i="4"/>
  <c r="AW181" i="4" s="1"/>
  <c r="AW91" i="4" s="1"/>
  <c r="AW11" i="5"/>
  <c r="AW194" i="4"/>
  <c r="AW124" i="4"/>
  <c r="AW169" i="4" s="1"/>
  <c r="AW79" i="4" s="1"/>
  <c r="AW121" i="4"/>
  <c r="AW166" i="4" s="1"/>
  <c r="AW76" i="4" s="1"/>
  <c r="AW199" i="4"/>
  <c r="AW244" i="4" s="1"/>
  <c r="AW122" i="4"/>
  <c r="AW167" i="4" s="1"/>
  <c r="AW77" i="4" s="1"/>
  <c r="AW112" i="4"/>
  <c r="AW157" i="4" s="1"/>
  <c r="AW67" i="4" s="1"/>
  <c r="AW206" i="4"/>
  <c r="AW251" i="4" s="1"/>
  <c r="AW193" i="4"/>
  <c r="AW238" i="4" s="1"/>
  <c r="AW108" i="4"/>
  <c r="AW189" i="4"/>
  <c r="AW234" i="4" s="1"/>
  <c r="AW213" i="4"/>
  <c r="AW258" i="4" s="1"/>
  <c r="AW134" i="4"/>
  <c r="AW179" i="4" s="1"/>
  <c r="AW89" i="4" s="1"/>
  <c r="AW225" i="4"/>
  <c r="AW270" i="4" s="1"/>
  <c r="AW133" i="4"/>
  <c r="AW178" i="4" s="1"/>
  <c r="AW88" i="4" s="1"/>
  <c r="AW217" i="4"/>
  <c r="AW262" i="4" s="1"/>
  <c r="AW102" i="4"/>
  <c r="AW106" i="4"/>
  <c r="AW229" i="4"/>
  <c r="AW274" i="4" s="1"/>
  <c r="AW99" i="4"/>
  <c r="AW144" i="4" s="1"/>
  <c r="AW54" i="4" s="1"/>
  <c r="AW200" i="4"/>
  <c r="AW245" i="4" s="1"/>
  <c r="AV273" i="4"/>
  <c r="AV263" i="4"/>
  <c r="AV164" i="4"/>
  <c r="AV74" i="4" s="1"/>
  <c r="AV169" i="4"/>
  <c r="AV79" i="4" s="1"/>
  <c r="AV238" i="4"/>
  <c r="AV153" i="4"/>
  <c r="AV63" i="4" s="1"/>
  <c r="AW111" i="4"/>
  <c r="AW156" i="4" s="1"/>
  <c r="AW66" i="4" s="1"/>
  <c r="AW107" i="4"/>
  <c r="AW202" i="4"/>
  <c r="AW247" i="4" s="1"/>
  <c r="AW125" i="4"/>
  <c r="AW170" i="4" s="1"/>
  <c r="AW80" i="4" s="1"/>
  <c r="AW126" i="4"/>
  <c r="AW171" i="4" s="1"/>
  <c r="AW81" i="4" s="1"/>
  <c r="AW205" i="4"/>
  <c r="AW250" i="4" s="1"/>
  <c r="AW222" i="4"/>
  <c r="AW267" i="4" s="1"/>
  <c r="AW201" i="4"/>
  <c r="AW246" i="4" s="1"/>
  <c r="AW123" i="4"/>
  <c r="AW204" i="4"/>
  <c r="AW129" i="4"/>
  <c r="AW174" i="4" s="1"/>
  <c r="AW84" i="4" s="1"/>
  <c r="AW128" i="4"/>
  <c r="AW173" i="4" s="1"/>
  <c r="AW83" i="4" s="1"/>
  <c r="AW223" i="4"/>
  <c r="AW192" i="4"/>
  <c r="AW191" i="4"/>
  <c r="AW236" i="4" s="1"/>
  <c r="AW127" i="4"/>
  <c r="AW172" i="4" s="1"/>
  <c r="AW82" i="4" s="1"/>
  <c r="AW118" i="4"/>
  <c r="AW210" i="4"/>
  <c r="AW255" i="4" s="1"/>
  <c r="AW195" i="4"/>
  <c r="AW240" i="4" s="1"/>
  <c r="AW227" i="4"/>
  <c r="AW272" i="4" s="1"/>
  <c r="AV180" i="4"/>
  <c r="AV90" i="4" s="1"/>
  <c r="AV243" i="4"/>
  <c r="AV149" i="4"/>
  <c r="AV59" i="4" s="1"/>
  <c r="AW216" i="4"/>
  <c r="AW261" i="4" s="1"/>
  <c r="AV166" i="4"/>
  <c r="AV76" i="4" s="1"/>
  <c r="AV165" i="4"/>
  <c r="AV75" i="4" s="1"/>
  <c r="AV248" i="4"/>
  <c r="AW207" i="4"/>
  <c r="AW252" i="4" s="1"/>
  <c r="AW214" i="4"/>
  <c r="AW259" i="4" s="1"/>
  <c r="AW105" i="4"/>
  <c r="AW114" i="4"/>
  <c r="AW159" i="4" s="1"/>
  <c r="AW69" i="4" s="1"/>
  <c r="AW117" i="4"/>
  <c r="AW162" i="4" s="1"/>
  <c r="AW72" i="4" s="1"/>
  <c r="AW220" i="4"/>
  <c r="AW265" i="4" s="1"/>
  <c r="AW116" i="4"/>
  <c r="AW101" i="4"/>
  <c r="AW146" i="4" s="1"/>
  <c r="AW56" i="4" s="1"/>
  <c r="AW226" i="4"/>
  <c r="AW271" i="4" s="1"/>
  <c r="AW130" i="4"/>
  <c r="AW209" i="4"/>
  <c r="AW131" i="4"/>
  <c r="AW176" i="4" s="1"/>
  <c r="AW86" i="4" s="1"/>
  <c r="AW137" i="4"/>
  <c r="AW182" i="4" s="1"/>
  <c r="AW92" i="4" s="1"/>
  <c r="AW103" i="4"/>
  <c r="AW113" i="4"/>
  <c r="AW9" i="5"/>
  <c r="AW139" i="4"/>
  <c r="AW184" i="4" s="1"/>
  <c r="AW94" i="4" s="1"/>
  <c r="AW196" i="4"/>
  <c r="AW241" i="4" s="1"/>
  <c r="AW110" i="4"/>
  <c r="AW208" i="4"/>
  <c r="AW253" i="4" s="1"/>
  <c r="AZ11" i="4"/>
  <c r="AZ12" i="4"/>
  <c r="AZ14" i="4"/>
  <c r="AZ13" i="4"/>
  <c r="AZ15" i="4"/>
  <c r="AZ16" i="4"/>
  <c r="AZ17" i="4"/>
  <c r="AZ21" i="4"/>
  <c r="AZ18" i="4"/>
  <c r="AZ19" i="4"/>
  <c r="AZ20" i="4"/>
  <c r="AZ26" i="4"/>
  <c r="AZ22" i="4"/>
  <c r="AZ23" i="4"/>
  <c r="AZ24" i="4"/>
  <c r="AZ28" i="4"/>
  <c r="AZ27" i="4"/>
  <c r="AZ31" i="4"/>
  <c r="AZ29" i="4"/>
  <c r="AZ33" i="4"/>
  <c r="AZ34" i="4"/>
  <c r="AZ38" i="4"/>
  <c r="AZ35" i="4"/>
  <c r="AZ25" i="4"/>
  <c r="AZ36" i="4"/>
  <c r="AZ40" i="4"/>
  <c r="AZ41" i="4"/>
  <c r="AZ45" i="4"/>
  <c r="AZ32" i="4"/>
  <c r="AZ39" i="4"/>
  <c r="AZ42" i="4"/>
  <c r="AZ46" i="4"/>
  <c r="AZ30" i="4"/>
  <c r="AZ43" i="4"/>
  <c r="AZ47" i="4"/>
  <c r="AZ49" i="4"/>
  <c r="AZ44" i="4"/>
  <c r="AZ48" i="4"/>
  <c r="AZ37" i="4"/>
  <c r="BA33" i="3"/>
  <c r="BA77" i="3" s="1"/>
  <c r="BA34" i="3"/>
  <c r="BA78" i="3" s="1"/>
  <c r="BA32" i="3"/>
  <c r="BA76" i="3" s="1"/>
  <c r="BA35" i="3"/>
  <c r="BA79" i="3" s="1"/>
  <c r="BA40" i="3"/>
  <c r="BA84" i="3" s="1"/>
  <c r="BA41" i="3"/>
  <c r="BA85" i="3" s="1"/>
  <c r="BA44" i="3"/>
  <c r="BA88" i="3" s="1"/>
  <c r="BA39" i="3"/>
  <c r="BA83" i="3" s="1"/>
  <c r="BA42" i="3"/>
  <c r="BA86" i="3" s="1"/>
  <c r="BA43" i="3"/>
  <c r="BA87" i="3" s="1"/>
  <c r="BA47" i="3"/>
  <c r="BA91" i="3" s="1"/>
  <c r="BA36" i="3"/>
  <c r="BA80" i="3" s="1"/>
  <c r="BA52" i="3"/>
  <c r="BA96" i="3" s="1"/>
  <c r="BA37" i="3"/>
  <c r="BA81" i="3" s="1"/>
  <c r="BA38" i="3"/>
  <c r="BA82" i="3" s="1"/>
  <c r="BA46" i="3"/>
  <c r="BA90" i="3" s="1"/>
  <c r="BA51" i="3"/>
  <c r="BA95" i="3" s="1"/>
  <c r="BA55" i="3"/>
  <c r="BA99" i="3" s="1"/>
  <c r="BA48" i="3"/>
  <c r="BA92" i="3" s="1"/>
  <c r="BA53" i="3"/>
  <c r="BA97" i="3" s="1"/>
  <c r="BA59" i="3"/>
  <c r="BA103" i="3" s="1"/>
  <c r="BA63" i="3"/>
  <c r="BA107" i="3" s="1"/>
  <c r="BA67" i="3"/>
  <c r="BA111" i="3" s="1"/>
  <c r="BA50" i="3"/>
  <c r="BA94" i="3" s="1"/>
  <c r="BA58" i="3"/>
  <c r="BA102" i="3" s="1"/>
  <c r="BA62" i="3"/>
  <c r="BA106" i="3" s="1"/>
  <c r="BA66" i="3"/>
  <c r="BA110" i="3" s="1"/>
  <c r="BA70" i="3"/>
  <c r="BA114" i="3" s="1"/>
  <c r="BA54" i="3"/>
  <c r="BA98" i="3" s="1"/>
  <c r="BA60" i="3"/>
  <c r="BA104" i="3" s="1"/>
  <c r="BA69" i="3"/>
  <c r="BA113" i="3" s="1"/>
  <c r="BA45" i="3"/>
  <c r="BA89" i="3" s="1"/>
  <c r="BA64" i="3"/>
  <c r="BA108" i="3" s="1"/>
  <c r="BA57" i="3"/>
  <c r="BA101" i="3" s="1"/>
  <c r="BA65" i="3"/>
  <c r="BA109" i="3" s="1"/>
  <c r="BA68" i="3"/>
  <c r="BA112" i="3" s="1"/>
  <c r="BA49" i="3"/>
  <c r="BA93" i="3" s="1"/>
  <c r="BA61" i="3"/>
  <c r="BA105" i="3" s="1"/>
  <c r="BA71" i="3"/>
  <c r="BA115" i="3" s="1"/>
  <c r="BA31" i="3"/>
  <c r="BA75" i="3" s="1"/>
  <c r="BA56" i="3"/>
  <c r="BA100" i="3" s="1"/>
  <c r="AW8" i="5"/>
  <c r="AV17" i="8"/>
  <c r="AV11" i="9"/>
  <c r="AV15" i="8"/>
  <c r="AV9" i="9"/>
  <c r="AU277" i="4"/>
  <c r="AU16" i="8"/>
  <c r="AU10" i="9"/>
  <c r="AY56" i="9"/>
  <c r="AW13" i="5"/>
  <c r="AW22" i="9" s="1"/>
  <c r="AZ2" i="20"/>
  <c r="AV2" i="22"/>
  <c r="AW2" i="21"/>
  <c r="BC160" i="20"/>
  <c r="BC159" i="20"/>
  <c r="BC4" i="20"/>
  <c r="BC116" i="20"/>
  <c r="BC117" i="20"/>
  <c r="AZ4" i="21"/>
  <c r="AZ27" i="21"/>
  <c r="AZ49" i="21"/>
  <c r="AZ54" i="21"/>
  <c r="AZ64" i="21"/>
  <c r="AZ31" i="21"/>
  <c r="BC146" i="20"/>
  <c r="AZ22" i="21"/>
  <c r="BA3" i="21"/>
  <c r="AZ3" i="22"/>
  <c r="AZ8" i="22" s="1"/>
  <c r="BB67" i="21" s="1"/>
  <c r="AY4" i="22"/>
  <c r="BD3" i="20"/>
  <c r="BA22" i="3"/>
  <c r="AV22" i="8"/>
  <c r="AV19" i="9"/>
  <c r="AX16" i="3"/>
  <c r="AX2" i="9"/>
  <c r="AX2" i="8"/>
  <c r="AX2" i="5"/>
  <c r="AX2" i="4"/>
  <c r="AY2" i="3"/>
  <c r="AV20" i="9"/>
  <c r="AV23" i="8"/>
  <c r="AV280" i="4"/>
  <c r="AV21" i="9"/>
  <c r="AV24" i="8"/>
  <c r="AW25" i="5"/>
  <c r="AV20" i="8"/>
  <c r="AV17" i="9"/>
  <c r="AV18" i="9"/>
  <c r="AV21" i="8"/>
  <c r="AW281" i="4"/>
  <c r="AW279" i="4"/>
  <c r="BA28" i="3"/>
  <c r="BA27" i="3"/>
  <c r="BA26" i="3"/>
  <c r="BA25" i="3"/>
  <c r="AZ104" i="5"/>
  <c r="AZ4" i="4"/>
  <c r="AZ285" i="4"/>
  <c r="AY34" i="8"/>
  <c r="AY33" i="9"/>
  <c r="AZ33" i="5"/>
  <c r="AZ16" i="5"/>
  <c r="AZ109" i="5"/>
  <c r="AZ4" i="5"/>
  <c r="AZ92" i="5"/>
  <c r="AZ80" i="5"/>
  <c r="AZ29" i="5"/>
  <c r="AZ48" i="9"/>
  <c r="AZ42" i="9"/>
  <c r="AZ4" i="9"/>
  <c r="AZ47" i="9"/>
  <c r="AZ67" i="8"/>
  <c r="AZ68" i="8"/>
  <c r="AZ64" i="8"/>
  <c r="AZ56" i="8"/>
  <c r="AZ55" i="8"/>
  <c r="AZ40" i="8"/>
  <c r="AZ65" i="8"/>
  <c r="AZ48" i="8"/>
  <c r="AZ63" i="8"/>
  <c r="AZ45" i="8"/>
  <c r="AZ4" i="8"/>
  <c r="AZ54" i="8"/>
  <c r="AZ47" i="8"/>
  <c r="AZ59" i="8"/>
  <c r="AZ58" i="8"/>
  <c r="BB3" i="3"/>
  <c r="BA402" i="3"/>
  <c r="BA386" i="3"/>
  <c r="BA63" i="5" s="1"/>
  <c r="BA390" i="3"/>
  <c r="BA67" i="5" s="1"/>
  <c r="BA387" i="3"/>
  <c r="BA64" i="5" s="1"/>
  <c r="BA389" i="3"/>
  <c r="BA66" i="5" s="1"/>
  <c r="BA394" i="3"/>
  <c r="BA71" i="5" s="1"/>
  <c r="BA340" i="3"/>
  <c r="BA395" i="3"/>
  <c r="BA72" i="5" s="1"/>
  <c r="BA392" i="3"/>
  <c r="BA69" i="5" s="1"/>
  <c r="BA385" i="3"/>
  <c r="BA62" i="5" s="1"/>
  <c r="BA391" i="3"/>
  <c r="BA68" i="5" s="1"/>
  <c r="BA399" i="3"/>
  <c r="BA76" i="5" s="1"/>
  <c r="BA393" i="3"/>
  <c r="BA70" i="5" s="1"/>
  <c r="BA400" i="3"/>
  <c r="BA77" i="5" s="1"/>
  <c r="BA388" i="3"/>
  <c r="BA65" i="5" s="1"/>
  <c r="BA396" i="3"/>
  <c r="BA73" i="5" s="1"/>
  <c r="BA341" i="3"/>
  <c r="BA42" i="5" s="1"/>
  <c r="BA342" i="3"/>
  <c r="BA43" i="5" s="1"/>
  <c r="BA343" i="3"/>
  <c r="BA44" i="5" s="1"/>
  <c r="BA344" i="3"/>
  <c r="BA45" i="5" s="1"/>
  <c r="BA346" i="3"/>
  <c r="BA47" i="5" s="1"/>
  <c r="BA350" i="3"/>
  <c r="BA51" i="5" s="1"/>
  <c r="BA354" i="3"/>
  <c r="BA55" i="5" s="1"/>
  <c r="BA347" i="3"/>
  <c r="BA48" i="5" s="1"/>
  <c r="BA351" i="3"/>
  <c r="BA52" i="5" s="1"/>
  <c r="BA355" i="3"/>
  <c r="BA56" i="5" s="1"/>
  <c r="BA348" i="3"/>
  <c r="BA49" i="5" s="1"/>
  <c r="BA357" i="3"/>
  <c r="BA352" i="3"/>
  <c r="BA53" i="5" s="1"/>
  <c r="BA356" i="3"/>
  <c r="BA57" i="5" s="1"/>
  <c r="BA358" i="3"/>
  <c r="BA398" i="3"/>
  <c r="BA75" i="5" s="1"/>
  <c r="BA345" i="3"/>
  <c r="BA46" i="5" s="1"/>
  <c r="BA349" i="3"/>
  <c r="BA50" i="5" s="1"/>
  <c r="BA384" i="3"/>
  <c r="BA277" i="3"/>
  <c r="BA174" i="3"/>
  <c r="BA139" i="3"/>
  <c r="BA314" i="3"/>
  <c r="BA244" i="3"/>
  <c r="BA254" i="3"/>
  <c r="BA126" i="3"/>
  <c r="BA316" i="3"/>
  <c r="BA246" i="3"/>
  <c r="BA258" i="3"/>
  <c r="BA136" i="3"/>
  <c r="BA291" i="3"/>
  <c r="BA188" i="3"/>
  <c r="BA142" i="3"/>
  <c r="BA432" i="3"/>
  <c r="BA286" i="3"/>
  <c r="BA147" i="3"/>
  <c r="BA140" i="3"/>
  <c r="BA287" i="3"/>
  <c r="BA184" i="3"/>
  <c r="BA132" i="3"/>
  <c r="BA289" i="3"/>
  <c r="BA186" i="3"/>
  <c r="BA134" i="3"/>
  <c r="BA267" i="3"/>
  <c r="BA164" i="3"/>
  <c r="BA129" i="3"/>
  <c r="BA328" i="3"/>
  <c r="BA261" i="3"/>
  <c r="BA221" i="3"/>
  <c r="BA167" i="3"/>
  <c r="BA329" i="3"/>
  <c r="BA228" i="3"/>
  <c r="BA219" i="3"/>
  <c r="BA265" i="3"/>
  <c r="BA159" i="3"/>
  <c r="BA127" i="3"/>
  <c r="BA309" i="3"/>
  <c r="BA208" i="3"/>
  <c r="BA177" i="3"/>
  <c r="BA13" i="3"/>
  <c r="BA304" i="3"/>
  <c r="BA234" i="3"/>
  <c r="BA231" i="3"/>
  <c r="BA305" i="3"/>
  <c r="BA201" i="3"/>
  <c r="BA169" i="3"/>
  <c r="BA307" i="3"/>
  <c r="BA203" i="3"/>
  <c r="BA173" i="3"/>
  <c r="BA7" i="3"/>
  <c r="BA284" i="3"/>
  <c r="BA145" i="3"/>
  <c r="BA130" i="3"/>
  <c r="BA19" i="3"/>
  <c r="BA278" i="3"/>
  <c r="BA256" i="3"/>
  <c r="BA199" i="3"/>
  <c r="BA313" i="3"/>
  <c r="BA212" i="3"/>
  <c r="BA185" i="3"/>
  <c r="BA315" i="3"/>
  <c r="BA214" i="3"/>
  <c r="BA189" i="3"/>
  <c r="BA295" i="3"/>
  <c r="BA153" i="3"/>
  <c r="BA121" i="3"/>
  <c r="BA320" i="3"/>
  <c r="BA253" i="3"/>
  <c r="BA202" i="3"/>
  <c r="BA148" i="3"/>
  <c r="BA4" i="3"/>
  <c r="BA288" i="3"/>
  <c r="BA149" i="3"/>
  <c r="BA144" i="3"/>
  <c r="BA290" i="3"/>
  <c r="BA151" i="3"/>
  <c r="BA119" i="3"/>
  <c r="BA334" i="3"/>
  <c r="BA268" i="3"/>
  <c r="BA233" i="3"/>
  <c r="BA179" i="3"/>
  <c r="BA433" i="3"/>
  <c r="BA327" i="3"/>
  <c r="BA226" i="3"/>
  <c r="BA215" i="3"/>
  <c r="BA298" i="3"/>
  <c r="BA192" i="3"/>
  <c r="BA150" i="3"/>
  <c r="BA332" i="3"/>
  <c r="BA266" i="3"/>
  <c r="BA229" i="3"/>
  <c r="BA175" i="3"/>
  <c r="BA275" i="3"/>
  <c r="BA172" i="3"/>
  <c r="BA137" i="3"/>
  <c r="BA10" i="3"/>
  <c r="BA303" i="3"/>
  <c r="BA198" i="3"/>
  <c r="BA165" i="3"/>
  <c r="BA271" i="3"/>
  <c r="BA168" i="3"/>
  <c r="BA133" i="3"/>
  <c r="BA273" i="3"/>
  <c r="BA170" i="3"/>
  <c r="BA135" i="3"/>
  <c r="BA318" i="3"/>
  <c r="BA251" i="3"/>
  <c r="BA262" i="3"/>
  <c r="BA138" i="3"/>
  <c r="BA431" i="3"/>
  <c r="BA312" i="3"/>
  <c r="BA247" i="3"/>
  <c r="BA176" i="3"/>
  <c r="BA178" i="3"/>
  <c r="BA259" i="3"/>
  <c r="BA163" i="3"/>
  <c r="BA319" i="3"/>
  <c r="BA197" i="3"/>
  <c r="BA322" i="3"/>
  <c r="BA209" i="3"/>
  <c r="BA324" i="3"/>
  <c r="BA213" i="3"/>
  <c r="BA232" i="3"/>
  <c r="BA296" i="3"/>
  <c r="BA146" i="3"/>
  <c r="BA157" i="3"/>
  <c r="BA331" i="3"/>
  <c r="BA223" i="3"/>
  <c r="BA335" i="3"/>
  <c r="BA252" i="3"/>
  <c r="BA269" i="3"/>
  <c r="BA131" i="3"/>
  <c r="BA3" i="4"/>
  <c r="BA241" i="3"/>
  <c r="BA333" i="3"/>
  <c r="BA245" i="3"/>
  <c r="BA216" i="3"/>
  <c r="BA311" i="3"/>
  <c r="BA181" i="3"/>
  <c r="BA3" i="9"/>
  <c r="BA260" i="3"/>
  <c r="BA3" i="8"/>
  <c r="BA264" i="3"/>
  <c r="BA224" i="3"/>
  <c r="BA285" i="3"/>
  <c r="BA122" i="3"/>
  <c r="BA321" i="3"/>
  <c r="BA200" i="3"/>
  <c r="BA323" i="3"/>
  <c r="BA207" i="3"/>
  <c r="BA196" i="3"/>
  <c r="BA297" i="3"/>
  <c r="BA123" i="3"/>
  <c r="BA330" i="3"/>
  <c r="BA225" i="3"/>
  <c r="BA300" i="3"/>
  <c r="BA154" i="3"/>
  <c r="BA310" i="3"/>
  <c r="BA243" i="3"/>
  <c r="BA427" i="3"/>
  <c r="BA270" i="3"/>
  <c r="BA183" i="3"/>
  <c r="BA306" i="3"/>
  <c r="BA235" i="3"/>
  <c r="BA308" i="3"/>
  <c r="BA239" i="3"/>
  <c r="BA180" i="3"/>
  <c r="BA124" i="3"/>
  <c r="BA128" i="3"/>
  <c r="BA211" i="3"/>
  <c r="BA182" i="3"/>
  <c r="BA220" i="3"/>
  <c r="BA222" i="3"/>
  <c r="BA301" i="3"/>
  <c r="BA434" i="3"/>
  <c r="BA171" i="3"/>
  <c r="BA237" i="3"/>
  <c r="BA236" i="3"/>
  <c r="BA238" i="3"/>
  <c r="BA283" i="3"/>
  <c r="BA242" i="3"/>
  <c r="BA279" i="3"/>
  <c r="BA281" i="3"/>
  <c r="BA326" i="3"/>
  <c r="BA435" i="3"/>
  <c r="BA152" i="3"/>
  <c r="BA156" i="3"/>
  <c r="BA227" i="3"/>
  <c r="BA190" i="3"/>
  <c r="BA299" i="3"/>
  <c r="BA230" i="3"/>
  <c r="BA276" i="3"/>
  <c r="BA430" i="3"/>
  <c r="BA187" i="3"/>
  <c r="BA191" i="3"/>
  <c r="BA193" i="3"/>
  <c r="BA210" i="3"/>
  <c r="BA280" i="3"/>
  <c r="BA282" i="3"/>
  <c r="BA325" i="3"/>
  <c r="BA429" i="3"/>
  <c r="BA158" i="3"/>
  <c r="BA155" i="3"/>
  <c r="BA263" i="3"/>
  <c r="BA194" i="3"/>
  <c r="BA240" i="3"/>
  <c r="BA3" i="5"/>
  <c r="BA120" i="3"/>
  <c r="BA143" i="3"/>
  <c r="BA257" i="3"/>
  <c r="BA125" i="3"/>
  <c r="BA272" i="3"/>
  <c r="BA217" i="3"/>
  <c r="BA302" i="3"/>
  <c r="BA274" i="3"/>
  <c r="BA218" i="3"/>
  <c r="BA428" i="3"/>
  <c r="BA195" i="3"/>
  <c r="BA317" i="3"/>
  <c r="BA166" i="3"/>
  <c r="BA141" i="3"/>
  <c r="BA255" i="3"/>
  <c r="BA401" i="3"/>
  <c r="AY33" i="8"/>
  <c r="AY32" i="9"/>
  <c r="BA59" i="21" l="1"/>
  <c r="BA36" i="21"/>
  <c r="BD136" i="20" s="1"/>
  <c r="BA42" i="21"/>
  <c r="BD137" i="20" s="1"/>
  <c r="AX115" i="4"/>
  <c r="AX160" i="4" s="1"/>
  <c r="AX70" i="4" s="1"/>
  <c r="AX119" i="4"/>
  <c r="AX164" i="4" s="1"/>
  <c r="AX74" i="4" s="1"/>
  <c r="AX12" i="5"/>
  <c r="AX110" i="4"/>
  <c r="AX155" i="4" s="1"/>
  <c r="AX65" i="4" s="1"/>
  <c r="AX113" i="4"/>
  <c r="AX158" i="4" s="1"/>
  <c r="AX68" i="4" s="1"/>
  <c r="AX209" i="4"/>
  <c r="AX254" i="4" s="1"/>
  <c r="AX116" i="4"/>
  <c r="AX161" i="4" s="1"/>
  <c r="AX71" i="4" s="1"/>
  <c r="AX105" i="4"/>
  <c r="AX150" i="4" s="1"/>
  <c r="AX60" i="4" s="1"/>
  <c r="AX11" i="5"/>
  <c r="AW254" i="4"/>
  <c r="AX211" i="4"/>
  <c r="AX256" i="4" s="1"/>
  <c r="AX135" i="4"/>
  <c r="AX180" i="4" s="1"/>
  <c r="AX90" i="4" s="1"/>
  <c r="AX215" i="4"/>
  <c r="AX260" i="4" s="1"/>
  <c r="AX210" i="4"/>
  <c r="AX255" i="4" s="1"/>
  <c r="AX192" i="4"/>
  <c r="AX237" i="4" s="1"/>
  <c r="AX204" i="4"/>
  <c r="AX249" i="4" s="1"/>
  <c r="AX205" i="4"/>
  <c r="AX250" i="4" s="1"/>
  <c r="AX107" i="4"/>
  <c r="AX152" i="4" s="1"/>
  <c r="AX62" i="4" s="1"/>
  <c r="AX106" i="4"/>
  <c r="AX151" i="4" s="1"/>
  <c r="AX61" i="4" s="1"/>
  <c r="AX225" i="4"/>
  <c r="AX270" i="4" s="1"/>
  <c r="AX108" i="4"/>
  <c r="AX153" i="4" s="1"/>
  <c r="AX63" i="4" s="1"/>
  <c r="AX122" i="4"/>
  <c r="AX167" i="4" s="1"/>
  <c r="AX77" i="4" s="1"/>
  <c r="AX194" i="4"/>
  <c r="AX239" i="4" s="1"/>
  <c r="AX219" i="4"/>
  <c r="AX264" i="4" s="1"/>
  <c r="AW151" i="4"/>
  <c r="AW61" i="4" s="1"/>
  <c r="AW153" i="4"/>
  <c r="AW63" i="4" s="1"/>
  <c r="AX196" i="4"/>
  <c r="AX241" i="4" s="1"/>
  <c r="AX130" i="4"/>
  <c r="AX175" i="4" s="1"/>
  <c r="AX85" i="4" s="1"/>
  <c r="AX214" i="4"/>
  <c r="AX221" i="4"/>
  <c r="AX266" i="4" s="1"/>
  <c r="AX138" i="4"/>
  <c r="AX183" i="4" s="1"/>
  <c r="AX93" i="4" s="1"/>
  <c r="AX203" i="4"/>
  <c r="AX248" i="4" s="1"/>
  <c r="AX123" i="4"/>
  <c r="AX200" i="4"/>
  <c r="AX245" i="4" s="1"/>
  <c r="AX102" i="4"/>
  <c r="AX134" i="4"/>
  <c r="AX179" i="4" s="1"/>
  <c r="AX89" i="4" s="1"/>
  <c r="AX193" i="4"/>
  <c r="AX238" i="4" s="1"/>
  <c r="AX199" i="4"/>
  <c r="AX244" i="4" s="1"/>
  <c r="AX120" i="4"/>
  <c r="AW161" i="4"/>
  <c r="AW71" i="4" s="1"/>
  <c r="AW152" i="4"/>
  <c r="AW62" i="4" s="1"/>
  <c r="AW168" i="4"/>
  <c r="AW78" i="4" s="1"/>
  <c r="AW237" i="4"/>
  <c r="AX139" i="4"/>
  <c r="AX184" i="4" s="1"/>
  <c r="AX94" i="4" s="1"/>
  <c r="AX137" i="4"/>
  <c r="AX182" i="4" s="1"/>
  <c r="AX92" i="4" s="1"/>
  <c r="AX226" i="4"/>
  <c r="AX271" i="4" s="1"/>
  <c r="AX117" i="4"/>
  <c r="AX207" i="4"/>
  <c r="AX252" i="4" s="1"/>
  <c r="AX216" i="4"/>
  <c r="AX261" i="4" s="1"/>
  <c r="AX132" i="4"/>
  <c r="AX109" i="4"/>
  <c r="AX227" i="4"/>
  <c r="AX272" i="4" s="1"/>
  <c r="AX127" i="4"/>
  <c r="AX172" i="4" s="1"/>
  <c r="AX82" i="4" s="1"/>
  <c r="AX128" i="4"/>
  <c r="AX173" i="4" s="1"/>
  <c r="AX83" i="4" s="1"/>
  <c r="AX201" i="4"/>
  <c r="AX125" i="4"/>
  <c r="AX170" i="4" s="1"/>
  <c r="AX80" i="4" s="1"/>
  <c r="AX111" i="4"/>
  <c r="AX156" i="4" s="1"/>
  <c r="AX66" i="4" s="1"/>
  <c r="AX99" i="4"/>
  <c r="AX217" i="4"/>
  <c r="AX262" i="4" s="1"/>
  <c r="AX213" i="4"/>
  <c r="AX258" i="4" s="1"/>
  <c r="AX206" i="4"/>
  <c r="AX251" i="4" s="1"/>
  <c r="AX121" i="4"/>
  <c r="AX136" i="4"/>
  <c r="AX198" i="4"/>
  <c r="AX243" i="4" s="1"/>
  <c r="AX218" i="4"/>
  <c r="AX263" i="4" s="1"/>
  <c r="AX103" i="4"/>
  <c r="AX148" i="4" s="1"/>
  <c r="AX58" i="4" s="1"/>
  <c r="AX220" i="4"/>
  <c r="AX118" i="4"/>
  <c r="AX223" i="4"/>
  <c r="AX268" i="4" s="1"/>
  <c r="AX126" i="4"/>
  <c r="AX171" i="4" s="1"/>
  <c r="AX81" i="4" s="1"/>
  <c r="AX104" i="4"/>
  <c r="AX149" i="4" s="1"/>
  <c r="AX59" i="4" s="1"/>
  <c r="AW158" i="4"/>
  <c r="AW68" i="4" s="1"/>
  <c r="AW163" i="4"/>
  <c r="AW73" i="4" s="1"/>
  <c r="AW175" i="4"/>
  <c r="AW85" i="4" s="1"/>
  <c r="AW155" i="4"/>
  <c r="AW65" i="4" s="1"/>
  <c r="AW249" i="4"/>
  <c r="AW148" i="4"/>
  <c r="AW58" i="4" s="1"/>
  <c r="AW268" i="4"/>
  <c r="AW150" i="4"/>
  <c r="AW60" i="4" s="1"/>
  <c r="AW239" i="4"/>
  <c r="AW147" i="4"/>
  <c r="AW57" i="4" s="1"/>
  <c r="AX208" i="4"/>
  <c r="AX253" i="4" s="1"/>
  <c r="AX9" i="5"/>
  <c r="AX131" i="4"/>
  <c r="AX101" i="4"/>
  <c r="AX146" i="4" s="1"/>
  <c r="AX56" i="4" s="1"/>
  <c r="AX114" i="4"/>
  <c r="AX159" i="4" s="1"/>
  <c r="AX69" i="4" s="1"/>
  <c r="AX10" i="5"/>
  <c r="AX212" i="4"/>
  <c r="AX197" i="4"/>
  <c r="AX242" i="4" s="1"/>
  <c r="AX228" i="4"/>
  <c r="AX273" i="4" s="1"/>
  <c r="AX195" i="4"/>
  <c r="AX240" i="4" s="1"/>
  <c r="AX191" i="4"/>
  <c r="AX129" i="4"/>
  <c r="AX174" i="4" s="1"/>
  <c r="AX84" i="4" s="1"/>
  <c r="AX222" i="4"/>
  <c r="AX267" i="4" s="1"/>
  <c r="AX202" i="4"/>
  <c r="AX247" i="4" s="1"/>
  <c r="AX229" i="4"/>
  <c r="AX274" i="4" s="1"/>
  <c r="AX133" i="4"/>
  <c r="AX178" i="4" s="1"/>
  <c r="AX88" i="4" s="1"/>
  <c r="AX189" i="4"/>
  <c r="AX234" i="4" s="1"/>
  <c r="AX112" i="4"/>
  <c r="AX157" i="4" s="1"/>
  <c r="AX67" i="4" s="1"/>
  <c r="AX124" i="4"/>
  <c r="AX224" i="4"/>
  <c r="AX269" i="4" s="1"/>
  <c r="BA12" i="4"/>
  <c r="BA13" i="4"/>
  <c r="BA14" i="4"/>
  <c r="BA15" i="4"/>
  <c r="BA16" i="4"/>
  <c r="BA17" i="4"/>
  <c r="BA11" i="4"/>
  <c r="BA18" i="4"/>
  <c r="BA20" i="4"/>
  <c r="BA21" i="4"/>
  <c r="BA22" i="4"/>
  <c r="BA25" i="4"/>
  <c r="BA19" i="4"/>
  <c r="BA23" i="4"/>
  <c r="BA27" i="4"/>
  <c r="BA30" i="4"/>
  <c r="BA24" i="4"/>
  <c r="BA26" i="4"/>
  <c r="BA32" i="4"/>
  <c r="BA28" i="4"/>
  <c r="BA37" i="4"/>
  <c r="BA29" i="4"/>
  <c r="BA34" i="4"/>
  <c r="BA38" i="4"/>
  <c r="BA31" i="4"/>
  <c r="BA33" i="4"/>
  <c r="BA35" i="4"/>
  <c r="BA39" i="4"/>
  <c r="BA44" i="4"/>
  <c r="BA48" i="4"/>
  <c r="BA36" i="4"/>
  <c r="BA41" i="4"/>
  <c r="BA45" i="4"/>
  <c r="BA40" i="4"/>
  <c r="BA42" i="4"/>
  <c r="BA46" i="4"/>
  <c r="BA43" i="4"/>
  <c r="BA47" i="4"/>
  <c r="BA49" i="4"/>
  <c r="BB32" i="3"/>
  <c r="BB76" i="3" s="1"/>
  <c r="BB33" i="3"/>
  <c r="BB77" i="3" s="1"/>
  <c r="BB34" i="3"/>
  <c r="BB78" i="3" s="1"/>
  <c r="BB37" i="3"/>
  <c r="BB81" i="3" s="1"/>
  <c r="BB35" i="3"/>
  <c r="BB79" i="3" s="1"/>
  <c r="BB36" i="3"/>
  <c r="BB80" i="3" s="1"/>
  <c r="BB39" i="3"/>
  <c r="BB83" i="3" s="1"/>
  <c r="BB42" i="3"/>
  <c r="BB86" i="3" s="1"/>
  <c r="BB43" i="3"/>
  <c r="BB87" i="3" s="1"/>
  <c r="BB38" i="3"/>
  <c r="BB82" i="3" s="1"/>
  <c r="BB46" i="3"/>
  <c r="BB90" i="3" s="1"/>
  <c r="BB51" i="3"/>
  <c r="BB95" i="3" s="1"/>
  <c r="BB45" i="3"/>
  <c r="BB89" i="3" s="1"/>
  <c r="BB47" i="3"/>
  <c r="BB91" i="3" s="1"/>
  <c r="BB50" i="3"/>
  <c r="BB94" i="3" s="1"/>
  <c r="BB54" i="3"/>
  <c r="BB98" i="3" s="1"/>
  <c r="BB40" i="3"/>
  <c r="BB84" i="3" s="1"/>
  <c r="BB52" i="3"/>
  <c r="BB96" i="3" s="1"/>
  <c r="BB55" i="3"/>
  <c r="BB99" i="3" s="1"/>
  <c r="BB58" i="3"/>
  <c r="BB102" i="3" s="1"/>
  <c r="BB62" i="3"/>
  <c r="BB106" i="3" s="1"/>
  <c r="BB66" i="3"/>
  <c r="BB110" i="3" s="1"/>
  <c r="BB70" i="3"/>
  <c r="BB114" i="3" s="1"/>
  <c r="BB41" i="3"/>
  <c r="BB85" i="3" s="1"/>
  <c r="BB44" i="3"/>
  <c r="BB88" i="3" s="1"/>
  <c r="BB49" i="3"/>
  <c r="BB93" i="3" s="1"/>
  <c r="BB57" i="3"/>
  <c r="BB101" i="3" s="1"/>
  <c r="BB61" i="3"/>
  <c r="BB105" i="3" s="1"/>
  <c r="BB65" i="3"/>
  <c r="BB109" i="3" s="1"/>
  <c r="BB69" i="3"/>
  <c r="BB113" i="3" s="1"/>
  <c r="BB59" i="3"/>
  <c r="BB103" i="3" s="1"/>
  <c r="BB31" i="3"/>
  <c r="BB75" i="3" s="1"/>
  <c r="BB63" i="3"/>
  <c r="BB107" i="3" s="1"/>
  <c r="BB71" i="3"/>
  <c r="BB115" i="3" s="1"/>
  <c r="BB56" i="3"/>
  <c r="BB100" i="3" s="1"/>
  <c r="BB64" i="3"/>
  <c r="BB108" i="3" s="1"/>
  <c r="BB67" i="3"/>
  <c r="BB111" i="3" s="1"/>
  <c r="BB60" i="3"/>
  <c r="BB104" i="3" s="1"/>
  <c r="BB68" i="3"/>
  <c r="BB112" i="3" s="1"/>
  <c r="BB48" i="3"/>
  <c r="BB92" i="3" s="1"/>
  <c r="BB53" i="3"/>
  <c r="BB97" i="3" s="1"/>
  <c r="AW15" i="8"/>
  <c r="AW9" i="9"/>
  <c r="AW11" i="9"/>
  <c r="AW17" i="8"/>
  <c r="AX8" i="5"/>
  <c r="AV277" i="4"/>
  <c r="AV16" i="8"/>
  <c r="AV10" i="9"/>
  <c r="AZ56" i="9"/>
  <c r="AX13" i="5"/>
  <c r="AX22" i="9" s="1"/>
  <c r="AW2" i="22"/>
  <c r="BA2" i="20"/>
  <c r="AX2" i="21"/>
  <c r="BD160" i="20"/>
  <c r="BD4" i="20"/>
  <c r="BD117" i="20"/>
  <c r="BD116" i="20"/>
  <c r="BC138" i="20"/>
  <c r="AZ25" i="21"/>
  <c r="BD146" i="20"/>
  <c r="BA54" i="21"/>
  <c r="BA4" i="21"/>
  <c r="BA64" i="21"/>
  <c r="BA31" i="21"/>
  <c r="BA22" i="21"/>
  <c r="BA49" i="21"/>
  <c r="BA27" i="21"/>
  <c r="BE3" i="20"/>
  <c r="BB3" i="21"/>
  <c r="BA3" i="22"/>
  <c r="BA8" i="22" s="1"/>
  <c r="BC67" i="21" s="1"/>
  <c r="AZ4" i="22"/>
  <c r="BB22" i="3"/>
  <c r="AY16" i="3"/>
  <c r="U14" i="27" s="1"/>
  <c r="U15" i="27" s="1"/>
  <c r="AZ2" i="3"/>
  <c r="AY2" i="5"/>
  <c r="AY2" i="9"/>
  <c r="AY2" i="8"/>
  <c r="U1" i="27"/>
  <c r="AY2" i="4"/>
  <c r="AW23" i="8"/>
  <c r="AW20" i="9"/>
  <c r="AW19" i="9"/>
  <c r="AW22" i="8"/>
  <c r="AW21" i="8"/>
  <c r="AW18" i="9"/>
  <c r="AW17" i="9"/>
  <c r="AW20" i="8"/>
  <c r="AX21" i="5"/>
  <c r="AX25" i="5"/>
  <c r="AW24" i="8"/>
  <c r="AW280" i="4"/>
  <c r="AW21" i="9"/>
  <c r="AX279" i="4"/>
  <c r="AX281" i="4"/>
  <c r="BB26" i="3"/>
  <c r="BB25" i="3"/>
  <c r="BB28" i="3"/>
  <c r="BB27" i="3"/>
  <c r="BA16" i="5"/>
  <c r="BA92" i="5"/>
  <c r="BA80" i="5"/>
  <c r="BA29" i="5"/>
  <c r="BA33" i="5"/>
  <c r="BA109" i="5"/>
  <c r="BA4" i="5"/>
  <c r="BA4" i="9"/>
  <c r="BA48" i="9"/>
  <c r="BA47" i="9"/>
  <c r="BA42" i="9"/>
  <c r="AZ33" i="8"/>
  <c r="AZ32" i="9"/>
  <c r="BA58" i="8"/>
  <c r="BA59" i="8"/>
  <c r="BA56" i="8"/>
  <c r="BA63" i="8"/>
  <c r="BA55" i="8"/>
  <c r="BA47" i="8"/>
  <c r="BA4" i="8"/>
  <c r="BA48" i="8"/>
  <c r="BA45" i="8"/>
  <c r="BA40" i="8"/>
  <c r="BA64" i="8"/>
  <c r="BA65" i="8"/>
  <c r="BA54" i="8"/>
  <c r="BA4" i="4"/>
  <c r="BA285" i="4"/>
  <c r="BA104" i="5"/>
  <c r="BA68" i="8"/>
  <c r="BA67" i="8"/>
  <c r="BB402" i="3"/>
  <c r="BB389" i="3"/>
  <c r="BB66" i="5" s="1"/>
  <c r="BB392" i="3"/>
  <c r="BB69" i="5" s="1"/>
  <c r="BB390" i="3"/>
  <c r="BB67" i="5" s="1"/>
  <c r="BC3" i="3"/>
  <c r="BB385" i="3"/>
  <c r="BB62" i="5" s="1"/>
  <c r="BB388" i="3"/>
  <c r="BB65" i="5" s="1"/>
  <c r="BB393" i="3"/>
  <c r="BB70" i="5" s="1"/>
  <c r="BB396" i="3"/>
  <c r="BB73" i="5" s="1"/>
  <c r="BB386" i="3"/>
  <c r="BB63" i="5" s="1"/>
  <c r="BB340" i="3"/>
  <c r="BB394" i="3"/>
  <c r="BB71" i="5" s="1"/>
  <c r="BB399" i="3"/>
  <c r="BB76" i="5" s="1"/>
  <c r="BB401" i="3"/>
  <c r="BB345" i="3"/>
  <c r="BB46" i="5" s="1"/>
  <c r="BB341" i="3"/>
  <c r="BB42" i="5" s="1"/>
  <c r="BB342" i="3"/>
  <c r="BB43" i="5" s="1"/>
  <c r="BB343" i="3"/>
  <c r="BB44" i="5" s="1"/>
  <c r="BB349" i="3"/>
  <c r="BB50" i="5" s="1"/>
  <c r="BB346" i="3"/>
  <c r="BB47" i="5" s="1"/>
  <c r="BB350" i="3"/>
  <c r="BB51" i="5" s="1"/>
  <c r="BB354" i="3"/>
  <c r="BB55" i="5" s="1"/>
  <c r="BB398" i="3"/>
  <c r="BB75" i="5" s="1"/>
  <c r="BB387" i="3"/>
  <c r="BB64" i="5" s="1"/>
  <c r="BB348" i="3"/>
  <c r="BB49" i="5" s="1"/>
  <c r="BB351" i="3"/>
  <c r="BB52" i="5" s="1"/>
  <c r="BB391" i="3"/>
  <c r="BB68" i="5" s="1"/>
  <c r="BB355" i="3"/>
  <c r="BB56" i="5" s="1"/>
  <c r="BB357" i="3"/>
  <c r="BB395" i="3"/>
  <c r="BB72" i="5" s="1"/>
  <c r="BB400" i="3"/>
  <c r="BB77" i="5" s="1"/>
  <c r="BB352" i="3"/>
  <c r="BB53" i="5" s="1"/>
  <c r="BB356" i="3"/>
  <c r="BB57" i="5" s="1"/>
  <c r="BB358" i="3"/>
  <c r="BB384" i="3"/>
  <c r="BB347" i="3"/>
  <c r="BB48" i="5" s="1"/>
  <c r="BB344" i="3"/>
  <c r="BB45" i="5" s="1"/>
  <c r="BB284" i="3"/>
  <c r="BB237" i="3"/>
  <c r="BB165" i="3"/>
  <c r="BB4" i="3"/>
  <c r="BB289" i="3"/>
  <c r="BB207" i="3"/>
  <c r="BB134" i="3"/>
  <c r="BB307" i="3"/>
  <c r="BB260" i="3"/>
  <c r="BB185" i="3"/>
  <c r="BB282" i="3"/>
  <c r="BB235" i="3"/>
  <c r="BB163" i="3"/>
  <c r="BB435" i="3"/>
  <c r="BB295" i="3"/>
  <c r="BB245" i="3"/>
  <c r="BB173" i="3"/>
  <c r="BB297" i="3"/>
  <c r="BB247" i="3"/>
  <c r="BB175" i="3"/>
  <c r="BB265" i="3"/>
  <c r="BB287" i="3"/>
  <c r="BB128" i="3"/>
  <c r="BB325" i="3"/>
  <c r="BB208" i="3"/>
  <c r="BB145" i="3"/>
  <c r="BB13" i="3"/>
  <c r="BB268" i="3"/>
  <c r="BB221" i="3"/>
  <c r="BB146" i="3"/>
  <c r="BB270" i="3"/>
  <c r="BB223" i="3"/>
  <c r="BB148" i="3"/>
  <c r="BB324" i="3"/>
  <c r="BB238" i="3"/>
  <c r="BB178" i="3"/>
  <c r="BB129" i="3"/>
  <c r="BB333" i="3"/>
  <c r="BB251" i="3"/>
  <c r="BB188" i="3"/>
  <c r="BB139" i="3"/>
  <c r="BB428" i="3"/>
  <c r="BB276" i="3"/>
  <c r="BB229" i="3"/>
  <c r="BB154" i="3"/>
  <c r="BB278" i="3"/>
  <c r="BB231" i="3"/>
  <c r="BB156" i="3"/>
  <c r="BB332" i="3"/>
  <c r="BB246" i="3"/>
  <c r="BB186" i="3"/>
  <c r="BB137" i="3"/>
  <c r="BB3" i="4"/>
  <c r="BB259" i="3"/>
  <c r="BB196" i="3"/>
  <c r="BB122" i="3"/>
  <c r="BB281" i="3"/>
  <c r="BB202" i="3"/>
  <c r="BB132" i="3"/>
  <c r="BB322" i="3"/>
  <c r="BB236" i="3"/>
  <c r="BB176" i="3"/>
  <c r="BB127" i="3"/>
  <c r="BB272" i="3"/>
  <c r="BB225" i="3"/>
  <c r="BB150" i="3"/>
  <c r="BB3" i="8"/>
  <c r="BB273" i="3"/>
  <c r="BB200" i="3"/>
  <c r="BB130" i="3"/>
  <c r="BB431" i="3"/>
  <c r="BB275" i="3"/>
  <c r="BB213" i="3"/>
  <c r="BB140" i="3"/>
  <c r="BB283" i="3"/>
  <c r="BB215" i="3"/>
  <c r="BB142" i="3"/>
  <c r="BB316" i="3"/>
  <c r="BB230" i="3"/>
  <c r="BB170" i="3"/>
  <c r="BB121" i="3"/>
  <c r="BB290" i="3"/>
  <c r="BB243" i="3"/>
  <c r="BB171" i="3"/>
  <c r="BB427" i="3"/>
  <c r="BB335" i="3"/>
  <c r="BB253" i="3"/>
  <c r="BB190" i="3"/>
  <c r="BB141" i="3"/>
  <c r="BB334" i="3"/>
  <c r="BB255" i="3"/>
  <c r="BB192" i="3"/>
  <c r="BB143" i="3"/>
  <c r="BB323" i="3"/>
  <c r="BB203" i="3"/>
  <c r="BB279" i="3"/>
  <c r="BB302" i="3"/>
  <c r="BB216" i="3"/>
  <c r="BB153" i="3"/>
  <c r="BB3" i="5"/>
  <c r="BB261" i="3"/>
  <c r="BB198" i="3"/>
  <c r="BB124" i="3"/>
  <c r="V2" i="27"/>
  <c r="BB263" i="3"/>
  <c r="BB298" i="3"/>
  <c r="BB126" i="3"/>
  <c r="BB331" i="3"/>
  <c r="BB214" i="3"/>
  <c r="BB151" i="3"/>
  <c r="BB310" i="3"/>
  <c r="BB224" i="3"/>
  <c r="BB164" i="3"/>
  <c r="BB19" i="3"/>
  <c r="BB234" i="3"/>
  <c r="BB125" i="3"/>
  <c r="BB201" i="3"/>
  <c r="BB257" i="3"/>
  <c r="BB120" i="3"/>
  <c r="BB232" i="3"/>
  <c r="BB123" i="3"/>
  <c r="BB328" i="3"/>
  <c r="BB182" i="3"/>
  <c r="BB330" i="3"/>
  <c r="BB184" i="3"/>
  <c r="BB277" i="3"/>
  <c r="BB211" i="3"/>
  <c r="BB304" i="3"/>
  <c r="BB155" i="3"/>
  <c r="BB306" i="3"/>
  <c r="BB157" i="3"/>
  <c r="BB241" i="3"/>
  <c r="BB254" i="3"/>
  <c r="BB434" i="3"/>
  <c r="BB226" i="3"/>
  <c r="BB7" i="3"/>
  <c r="BB228" i="3"/>
  <c r="BB119" i="3"/>
  <c r="BB299" i="3"/>
  <c r="BB177" i="3"/>
  <c r="BB309" i="3"/>
  <c r="BB187" i="3"/>
  <c r="BB296" i="3"/>
  <c r="BB239" i="3"/>
  <c r="BB222" i="3"/>
  <c r="BB285" i="3"/>
  <c r="BB327" i="3"/>
  <c r="BB147" i="3"/>
  <c r="BB329" i="3"/>
  <c r="BB149" i="3"/>
  <c r="BB233" i="3"/>
  <c r="BB326" i="3"/>
  <c r="BB180" i="3"/>
  <c r="BB303" i="3"/>
  <c r="BB181" i="3"/>
  <c r="BB305" i="3"/>
  <c r="BB183" i="3"/>
  <c r="BB209" i="3"/>
  <c r="BB219" i="3"/>
  <c r="BB430" i="3"/>
  <c r="BB264" i="3"/>
  <c r="BB269" i="3"/>
  <c r="BB291" i="3"/>
  <c r="BB144" i="3"/>
  <c r="BB274" i="3"/>
  <c r="BB152" i="3"/>
  <c r="BB320" i="3"/>
  <c r="BB321" i="3"/>
  <c r="BB3" i="9"/>
  <c r="BB318" i="3"/>
  <c r="BB133" i="3"/>
  <c r="BB135" i="3"/>
  <c r="BB193" i="3"/>
  <c r="BB138" i="3"/>
  <c r="BB218" i="3"/>
  <c r="BB220" i="3"/>
  <c r="BB288" i="3"/>
  <c r="BB301" i="3"/>
  <c r="BB166" i="3"/>
  <c r="BB168" i="3"/>
  <c r="BB252" i="3"/>
  <c r="BB262" i="3"/>
  <c r="BB432" i="3"/>
  <c r="BB319" i="3"/>
  <c r="BB286" i="3"/>
  <c r="BB308" i="3"/>
  <c r="BB317" i="3"/>
  <c r="BB433" i="3"/>
  <c r="BB158" i="3"/>
  <c r="BB131" i="3"/>
  <c r="BB256" i="3"/>
  <c r="BB258" i="3"/>
  <c r="BB300" i="3"/>
  <c r="BB266" i="3"/>
  <c r="BB189" i="3"/>
  <c r="BB191" i="3"/>
  <c r="BB217" i="3"/>
  <c r="BB227" i="3"/>
  <c r="BB174" i="3"/>
  <c r="BB199" i="3"/>
  <c r="BB194" i="3"/>
  <c r="BB172" i="3"/>
  <c r="BB242" i="3"/>
  <c r="BB244" i="3"/>
  <c r="BB315" i="3"/>
  <c r="BB267" i="3"/>
  <c r="BB10" i="3"/>
  <c r="BB169" i="3"/>
  <c r="BB179" i="3"/>
  <c r="BB312" i="3"/>
  <c r="BB314" i="3"/>
  <c r="BB159" i="3"/>
  <c r="BB280" i="3"/>
  <c r="BB313" i="3"/>
  <c r="BB195" i="3"/>
  <c r="BB240" i="3"/>
  <c r="BB136" i="3"/>
  <c r="BB197" i="3"/>
  <c r="BB210" i="3"/>
  <c r="BB429" i="3"/>
  <c r="BB271" i="3"/>
  <c r="BB311" i="3"/>
  <c r="BB167" i="3"/>
  <c r="BB212" i="3"/>
  <c r="AZ34" i="8"/>
  <c r="AZ33" i="9"/>
  <c r="BB59" i="21" l="1"/>
  <c r="BB42" i="21"/>
  <c r="BE137" i="20" s="1"/>
  <c r="BB36" i="21"/>
  <c r="BE136" i="20" s="1"/>
  <c r="AY12" i="5"/>
  <c r="AY112" i="4"/>
  <c r="AY157" i="4" s="1"/>
  <c r="AY67" i="4" s="1"/>
  <c r="AY202" i="4"/>
  <c r="AY247" i="4" s="1"/>
  <c r="AY195" i="4"/>
  <c r="AY240" i="4" s="1"/>
  <c r="AY10" i="5"/>
  <c r="AY9" i="5"/>
  <c r="AY104" i="4"/>
  <c r="AY149" i="4" s="1"/>
  <c r="AY59" i="4" s="1"/>
  <c r="AY220" i="4"/>
  <c r="AY265" i="4" s="1"/>
  <c r="AY205" i="4"/>
  <c r="AY250" i="4" s="1"/>
  <c r="AY107" i="4"/>
  <c r="AY152" i="4" s="1"/>
  <c r="AY62" i="4" s="1"/>
  <c r="AY211" i="4"/>
  <c r="AY256" i="4" s="1"/>
  <c r="AY192" i="4"/>
  <c r="AY237" i="4" s="1"/>
  <c r="AY204" i="4"/>
  <c r="AY249" i="4" s="1"/>
  <c r="AY135" i="4"/>
  <c r="AY180" i="4" s="1"/>
  <c r="AY90" i="4" s="1"/>
  <c r="AY116" i="4"/>
  <c r="AY161" i="4" s="1"/>
  <c r="AY71" i="4" s="1"/>
  <c r="AY136" i="4"/>
  <c r="AY181" i="4" s="1"/>
  <c r="AY91" i="4" s="1"/>
  <c r="AY217" i="4"/>
  <c r="AY262" i="4" s="1"/>
  <c r="AY201" i="4"/>
  <c r="AY246" i="4" s="1"/>
  <c r="AY109" i="4"/>
  <c r="AY154" i="4" s="1"/>
  <c r="AY64" i="4" s="1"/>
  <c r="AY117" i="4"/>
  <c r="AY162" i="4" s="1"/>
  <c r="AY72" i="4" s="1"/>
  <c r="AY120" i="4"/>
  <c r="AY165" i="4" s="1"/>
  <c r="AY75" i="4" s="1"/>
  <c r="AY134" i="4"/>
  <c r="AY179" i="4" s="1"/>
  <c r="AY89" i="4" s="1"/>
  <c r="AY123" i="4"/>
  <c r="AY168" i="4" s="1"/>
  <c r="AY78" i="4" s="1"/>
  <c r="AY214" i="4"/>
  <c r="AY259" i="4" s="1"/>
  <c r="AY105" i="4"/>
  <c r="AY150" i="4" s="1"/>
  <c r="AY60" i="4" s="1"/>
  <c r="AX265" i="4"/>
  <c r="AX246" i="4"/>
  <c r="AY124" i="4"/>
  <c r="AY169" i="4" s="1"/>
  <c r="AY79" i="4" s="1"/>
  <c r="AY229" i="4"/>
  <c r="AY274" i="4" s="1"/>
  <c r="AY191" i="4"/>
  <c r="AY236" i="4" s="1"/>
  <c r="AY212" i="4"/>
  <c r="AY257" i="4" s="1"/>
  <c r="AY131" i="4"/>
  <c r="AY176" i="4" s="1"/>
  <c r="AY86" i="4" s="1"/>
  <c r="AY118" i="4"/>
  <c r="AY163" i="4" s="1"/>
  <c r="AY73" i="4" s="1"/>
  <c r="AY122" i="4"/>
  <c r="AY167" i="4" s="1"/>
  <c r="AY77" i="4" s="1"/>
  <c r="AY113" i="4"/>
  <c r="AY158" i="4" s="1"/>
  <c r="AY68" i="4" s="1"/>
  <c r="AY121" i="4"/>
  <c r="AY166" i="4" s="1"/>
  <c r="AY76" i="4" s="1"/>
  <c r="AY99" i="4"/>
  <c r="AY144" i="4" s="1"/>
  <c r="AY54" i="4" s="1"/>
  <c r="AY128" i="4"/>
  <c r="AY173" i="4" s="1"/>
  <c r="AY83" i="4" s="1"/>
  <c r="AY132" i="4"/>
  <c r="AY177" i="4" s="1"/>
  <c r="AY87" i="4" s="1"/>
  <c r="AY226" i="4"/>
  <c r="AY271" i="4" s="1"/>
  <c r="AY11" i="5"/>
  <c r="AY102" i="4"/>
  <c r="AY147" i="4" s="1"/>
  <c r="AY57" i="4" s="1"/>
  <c r="AY203" i="4"/>
  <c r="AY248" i="4" s="1"/>
  <c r="AY130" i="4"/>
  <c r="AY175" i="4" s="1"/>
  <c r="AY85" i="4" s="1"/>
  <c r="AY219" i="4"/>
  <c r="AY264" i="4" s="1"/>
  <c r="AY209" i="4"/>
  <c r="AY254" i="4" s="1"/>
  <c r="AX181" i="4"/>
  <c r="AX91" i="4" s="1"/>
  <c r="AX165" i="4"/>
  <c r="AX75" i="4" s="1"/>
  <c r="AX154" i="4"/>
  <c r="AX64" i="4" s="1"/>
  <c r="AX147" i="4"/>
  <c r="AX57" i="4" s="1"/>
  <c r="AY189" i="4"/>
  <c r="AY222" i="4"/>
  <c r="AY267" i="4" s="1"/>
  <c r="AY228" i="4"/>
  <c r="AY273" i="4" s="1"/>
  <c r="AY114" i="4"/>
  <c r="AY208" i="4"/>
  <c r="AY126" i="4"/>
  <c r="AY171" i="4" s="1"/>
  <c r="AY81" i="4" s="1"/>
  <c r="AY103" i="4"/>
  <c r="AY148" i="4" s="1"/>
  <c r="AY58" i="4" s="1"/>
  <c r="AY225" i="4"/>
  <c r="AY119" i="4"/>
  <c r="AY218" i="4"/>
  <c r="AY263" i="4" s="1"/>
  <c r="AY206" i="4"/>
  <c r="AY251" i="4" s="1"/>
  <c r="AY111" i="4"/>
  <c r="AY156" i="4" s="1"/>
  <c r="AY66" i="4" s="1"/>
  <c r="AY127" i="4"/>
  <c r="AY216" i="4"/>
  <c r="AY261" i="4" s="1"/>
  <c r="AY137" i="4"/>
  <c r="AY182" i="4" s="1"/>
  <c r="AY92" i="4" s="1"/>
  <c r="AY199" i="4"/>
  <c r="AY244" i="4" s="1"/>
  <c r="AY200" i="4"/>
  <c r="AY138" i="4"/>
  <c r="AY183" i="4" s="1"/>
  <c r="AY93" i="4" s="1"/>
  <c r="AY196" i="4"/>
  <c r="AY241" i="4" s="1"/>
  <c r="AY194" i="4"/>
  <c r="AY239" i="4" s="1"/>
  <c r="AY210" i="4"/>
  <c r="AY110" i="4"/>
  <c r="AY155" i="4" s="1"/>
  <c r="AY65" i="4" s="1"/>
  <c r="AX144" i="4"/>
  <c r="AX54" i="4" s="1"/>
  <c r="AX177" i="4"/>
  <c r="AX87" i="4" s="1"/>
  <c r="AX169" i="4"/>
  <c r="AX79" i="4" s="1"/>
  <c r="AX168" i="4"/>
  <c r="AX78" i="4" s="1"/>
  <c r="AX166" i="4"/>
  <c r="AX76" i="4" s="1"/>
  <c r="AX162" i="4"/>
  <c r="AX72" i="4" s="1"/>
  <c r="AX176" i="4"/>
  <c r="AX86" i="4" s="1"/>
  <c r="AX259" i="4"/>
  <c r="AX236" i="4"/>
  <c r="AX163" i="4"/>
  <c r="AX73" i="4" s="1"/>
  <c r="AX257" i="4"/>
  <c r="AY224" i="4"/>
  <c r="AY269" i="4" s="1"/>
  <c r="AY133" i="4"/>
  <c r="AY129" i="4"/>
  <c r="AY174" i="4" s="1"/>
  <c r="AY84" i="4" s="1"/>
  <c r="AY197" i="4"/>
  <c r="AY242" i="4" s="1"/>
  <c r="AY101" i="4"/>
  <c r="AY146" i="4" s="1"/>
  <c r="AY56" i="4" s="1"/>
  <c r="AY223" i="4"/>
  <c r="AY268" i="4" s="1"/>
  <c r="AY115" i="4"/>
  <c r="AY160" i="4" s="1"/>
  <c r="AY70" i="4" s="1"/>
  <c r="AY106" i="4"/>
  <c r="AY151" i="4" s="1"/>
  <c r="AY61" i="4" s="1"/>
  <c r="AY215" i="4"/>
  <c r="AY198" i="4"/>
  <c r="AY213" i="4"/>
  <c r="AY258" i="4" s="1"/>
  <c r="AY125" i="4"/>
  <c r="AY170" i="4" s="1"/>
  <c r="AY80" i="4" s="1"/>
  <c r="AY227" i="4"/>
  <c r="AY207" i="4"/>
  <c r="AY139" i="4"/>
  <c r="AY184" i="4" s="1"/>
  <c r="AY94" i="4" s="1"/>
  <c r="AY193" i="4"/>
  <c r="AY238" i="4" s="1"/>
  <c r="AY221" i="4"/>
  <c r="AY108" i="4"/>
  <c r="AY153" i="4" s="1"/>
  <c r="AY63" i="4" s="1"/>
  <c r="BB11" i="4"/>
  <c r="BB12" i="4"/>
  <c r="BB13" i="4"/>
  <c r="BB15" i="4"/>
  <c r="BB14" i="4"/>
  <c r="BB16" i="4"/>
  <c r="BB17" i="4"/>
  <c r="BB19" i="4"/>
  <c r="BB20" i="4"/>
  <c r="BB18" i="4"/>
  <c r="BB21" i="4"/>
  <c r="BB24" i="4"/>
  <c r="BB25" i="4"/>
  <c r="BB22" i="4"/>
  <c r="BB26" i="4"/>
  <c r="BB28" i="4"/>
  <c r="BB29" i="4"/>
  <c r="BB27" i="4"/>
  <c r="BB30" i="4"/>
  <c r="BB31" i="4"/>
  <c r="BB32" i="4"/>
  <c r="BB36" i="4"/>
  <c r="BB37" i="4"/>
  <c r="BB34" i="4"/>
  <c r="BB38" i="4"/>
  <c r="BB33" i="4"/>
  <c r="BB43" i="4"/>
  <c r="BB47" i="4"/>
  <c r="BB44" i="4"/>
  <c r="BB39" i="4"/>
  <c r="BB41" i="4"/>
  <c r="BB45" i="4"/>
  <c r="BB49" i="4"/>
  <c r="BB23" i="4"/>
  <c r="BB35" i="4"/>
  <c r="BB42" i="4"/>
  <c r="BB40" i="4"/>
  <c r="BB46" i="4"/>
  <c r="BB48" i="4"/>
  <c r="BC32" i="3"/>
  <c r="BC76" i="3" s="1"/>
  <c r="BC36" i="3"/>
  <c r="BC80" i="3" s="1"/>
  <c r="BC39" i="3"/>
  <c r="BC83" i="3" s="1"/>
  <c r="BC33" i="3"/>
  <c r="BC77" i="3" s="1"/>
  <c r="BC38" i="3"/>
  <c r="BC82" i="3" s="1"/>
  <c r="BC42" i="3"/>
  <c r="BC86" i="3" s="1"/>
  <c r="BC35" i="3"/>
  <c r="BC79" i="3" s="1"/>
  <c r="BC46" i="3"/>
  <c r="BC90" i="3" s="1"/>
  <c r="BC34" i="3"/>
  <c r="BC78" i="3" s="1"/>
  <c r="BC37" i="3"/>
  <c r="BC81" i="3" s="1"/>
  <c r="BC40" i="3"/>
  <c r="BC45" i="3"/>
  <c r="BC89" i="3" s="1"/>
  <c r="BC47" i="3"/>
  <c r="BC91" i="3" s="1"/>
  <c r="BC50" i="3"/>
  <c r="BC94" i="3" s="1"/>
  <c r="BC41" i="3"/>
  <c r="BC85" i="3" s="1"/>
  <c r="BC44" i="3"/>
  <c r="BC88" i="3" s="1"/>
  <c r="BC48" i="3"/>
  <c r="BC92" i="3" s="1"/>
  <c r="BC49" i="3"/>
  <c r="BC93" i="3" s="1"/>
  <c r="BC53" i="3"/>
  <c r="BC97" i="3" s="1"/>
  <c r="BC51" i="3"/>
  <c r="BC95" i="3" s="1"/>
  <c r="BC57" i="3"/>
  <c r="BC101" i="3" s="1"/>
  <c r="BC61" i="3"/>
  <c r="BC105" i="3" s="1"/>
  <c r="BC65" i="3"/>
  <c r="BC109" i="3" s="1"/>
  <c r="BC69" i="3"/>
  <c r="BC113" i="3" s="1"/>
  <c r="BC56" i="3"/>
  <c r="BC100" i="3" s="1"/>
  <c r="BC60" i="3"/>
  <c r="BC104" i="3" s="1"/>
  <c r="BC64" i="3"/>
  <c r="BC108" i="3" s="1"/>
  <c r="BC68" i="3"/>
  <c r="BC112" i="3" s="1"/>
  <c r="BC43" i="3"/>
  <c r="BC87" i="3" s="1"/>
  <c r="BC52" i="3"/>
  <c r="BC96" i="3" s="1"/>
  <c r="BC58" i="3"/>
  <c r="BC102" i="3" s="1"/>
  <c r="BC66" i="3"/>
  <c r="BC110" i="3" s="1"/>
  <c r="BC54" i="3"/>
  <c r="BC98" i="3" s="1"/>
  <c r="BC59" i="3"/>
  <c r="BC103" i="3" s="1"/>
  <c r="BC55" i="3"/>
  <c r="BC99" i="3" s="1"/>
  <c r="BC63" i="3"/>
  <c r="BC107" i="3" s="1"/>
  <c r="BC71" i="3"/>
  <c r="BC115" i="3" s="1"/>
  <c r="BC31" i="3"/>
  <c r="BC75" i="3" s="1"/>
  <c r="BC67" i="3"/>
  <c r="BC111" i="3" s="1"/>
  <c r="BC62" i="3"/>
  <c r="BC106" i="3" s="1"/>
  <c r="BC70" i="3"/>
  <c r="BC114" i="3" s="1"/>
  <c r="AX15" i="8"/>
  <c r="AX9" i="9"/>
  <c r="AY8" i="5"/>
  <c r="AX11" i="9"/>
  <c r="AX17" i="8"/>
  <c r="AW277" i="4"/>
  <c r="AW16" i="8"/>
  <c r="AW10" i="9"/>
  <c r="BA56" i="9"/>
  <c r="AY13" i="5"/>
  <c r="AY2" i="21"/>
  <c r="AX2" i="22"/>
  <c r="BB2" i="20"/>
  <c r="BE116" i="20"/>
  <c r="BE117" i="20"/>
  <c r="BE159" i="20"/>
  <c r="BE160" i="20"/>
  <c r="BE4" i="20"/>
  <c r="BB27" i="21"/>
  <c r="BB49" i="21"/>
  <c r="BE146" i="20"/>
  <c r="BB4" i="21"/>
  <c r="BB31" i="21"/>
  <c r="BB54" i="21"/>
  <c r="BB22" i="21"/>
  <c r="BB64" i="21"/>
  <c r="BD138" i="20"/>
  <c r="BA25" i="21"/>
  <c r="BA4" i="22"/>
  <c r="BF3" i="20"/>
  <c r="BC3" i="21"/>
  <c r="BB3" i="22"/>
  <c r="BB8" i="22" s="1"/>
  <c r="BD67" i="21" s="1"/>
  <c r="BC22" i="3"/>
  <c r="AX18" i="9"/>
  <c r="AX21" i="8"/>
  <c r="AX17" i="9"/>
  <c r="AX20" i="8"/>
  <c r="AZ2" i="8"/>
  <c r="AZ16" i="3"/>
  <c r="AZ2" i="4"/>
  <c r="BA2" i="3"/>
  <c r="AZ2" i="9"/>
  <c r="AZ2" i="5"/>
  <c r="AX19" i="9"/>
  <c r="AX22" i="8"/>
  <c r="AX20" i="9"/>
  <c r="AX23" i="8"/>
  <c r="AY281" i="4"/>
  <c r="AY279" i="4"/>
  <c r="AY21" i="5"/>
  <c r="AY25" i="5"/>
  <c r="AX21" i="9"/>
  <c r="AX280" i="4"/>
  <c r="AX24" i="8"/>
  <c r="AX26" i="8"/>
  <c r="BC26" i="3"/>
  <c r="BC25" i="3"/>
  <c r="BC28" i="3"/>
  <c r="BC27" i="3"/>
  <c r="BB104" i="5"/>
  <c r="BB45" i="8"/>
  <c r="BB40" i="8"/>
  <c r="BB55" i="8"/>
  <c r="BB56" i="8"/>
  <c r="BB65" i="8"/>
  <c r="BB54" i="8"/>
  <c r="BB64" i="8"/>
  <c r="BB63" i="8"/>
  <c r="BB4" i="8"/>
  <c r="BD3" i="3"/>
  <c r="BC385" i="3"/>
  <c r="BC62" i="5" s="1"/>
  <c r="BC402" i="3"/>
  <c r="BC388" i="3"/>
  <c r="BC65" i="5" s="1"/>
  <c r="BC389" i="3"/>
  <c r="BC66" i="5" s="1"/>
  <c r="BC386" i="3"/>
  <c r="BC63" i="5" s="1"/>
  <c r="BC400" i="3"/>
  <c r="BC77" i="5" s="1"/>
  <c r="BC396" i="3"/>
  <c r="BC73" i="5" s="1"/>
  <c r="BC394" i="3"/>
  <c r="BC71" i="5" s="1"/>
  <c r="BC390" i="3"/>
  <c r="BC67" i="5" s="1"/>
  <c r="BC341" i="3"/>
  <c r="BC42" i="5" s="1"/>
  <c r="BC393" i="3"/>
  <c r="BC70" i="5" s="1"/>
  <c r="BC344" i="3"/>
  <c r="BC45" i="5" s="1"/>
  <c r="BC392" i="3"/>
  <c r="BC69" i="5" s="1"/>
  <c r="BC340" i="3"/>
  <c r="BC345" i="3"/>
  <c r="BC46" i="5" s="1"/>
  <c r="BC342" i="3"/>
  <c r="BC43" i="5" s="1"/>
  <c r="BC343" i="3"/>
  <c r="BC44" i="5" s="1"/>
  <c r="BC348" i="3"/>
  <c r="BC49" i="5" s="1"/>
  <c r="BC352" i="3"/>
  <c r="BC53" i="5" s="1"/>
  <c r="BC401" i="3"/>
  <c r="BC349" i="3"/>
  <c r="BC50" i="5" s="1"/>
  <c r="BC347" i="3"/>
  <c r="BC48" i="5" s="1"/>
  <c r="BC356" i="3"/>
  <c r="BC57" i="5" s="1"/>
  <c r="BC358" i="3"/>
  <c r="BC387" i="3"/>
  <c r="BC64" i="5" s="1"/>
  <c r="BC350" i="3"/>
  <c r="BC51" i="5" s="1"/>
  <c r="BC351" i="3"/>
  <c r="BC52" i="5" s="1"/>
  <c r="BC354" i="3"/>
  <c r="BC55" i="5" s="1"/>
  <c r="BC398" i="3"/>
  <c r="BC75" i="5" s="1"/>
  <c r="BC395" i="3"/>
  <c r="BC72" i="5" s="1"/>
  <c r="BC384" i="3"/>
  <c r="BC391" i="3"/>
  <c r="BC68" i="5" s="1"/>
  <c r="BC357" i="3"/>
  <c r="BC346" i="3"/>
  <c r="BC47" i="5" s="1"/>
  <c r="BC355" i="3"/>
  <c r="BC56" i="5" s="1"/>
  <c r="BC312" i="3"/>
  <c r="BC211" i="3"/>
  <c r="BC182" i="3"/>
  <c r="BC322" i="3"/>
  <c r="BC221" i="3"/>
  <c r="BC201" i="3"/>
  <c r="BC289" i="3"/>
  <c r="BC154" i="3"/>
  <c r="BC131" i="3"/>
  <c r="BC282" i="3"/>
  <c r="BC183" i="3"/>
  <c r="BC140" i="3"/>
  <c r="BC430" i="3"/>
  <c r="BC284" i="3"/>
  <c r="BC185" i="3"/>
  <c r="BC142" i="3"/>
  <c r="BC297" i="3"/>
  <c r="BC195" i="3"/>
  <c r="BC151" i="3"/>
  <c r="BC299" i="3"/>
  <c r="BC197" i="3"/>
  <c r="BC155" i="3"/>
  <c r="BC325" i="3"/>
  <c r="BC260" i="3"/>
  <c r="BC218" i="3"/>
  <c r="BC145" i="3"/>
  <c r="BC13" i="3"/>
  <c r="BC328" i="3"/>
  <c r="BC227" i="3"/>
  <c r="BC216" i="3"/>
  <c r="BC306" i="3"/>
  <c r="BC202" i="3"/>
  <c r="BC170" i="3"/>
  <c r="BC3" i="8"/>
  <c r="BC273" i="3"/>
  <c r="BC246" i="3"/>
  <c r="BC176" i="3"/>
  <c r="BC302" i="3"/>
  <c r="BC199" i="3"/>
  <c r="BC159" i="3"/>
  <c r="BC428" i="3"/>
  <c r="BC304" i="3"/>
  <c r="BC200" i="3"/>
  <c r="BC166" i="3"/>
  <c r="BC314" i="3"/>
  <c r="BC213" i="3"/>
  <c r="BC186" i="3"/>
  <c r="BC316" i="3"/>
  <c r="BC215" i="3"/>
  <c r="BC190" i="3"/>
  <c r="BC310" i="3"/>
  <c r="BC209" i="3"/>
  <c r="BC178" i="3"/>
  <c r="BC433" i="3"/>
  <c r="BC276" i="3"/>
  <c r="BC177" i="3"/>
  <c r="BC134" i="3"/>
  <c r="BC286" i="3"/>
  <c r="BC187" i="3"/>
  <c r="BC144" i="3"/>
  <c r="BC323" i="3"/>
  <c r="BC258" i="3"/>
  <c r="BC214" i="3"/>
  <c r="BC141" i="3"/>
  <c r="BC283" i="3"/>
  <c r="BC148" i="3"/>
  <c r="BC196" i="3"/>
  <c r="BC435" i="3"/>
  <c r="BC285" i="3"/>
  <c r="BC150" i="3"/>
  <c r="BC125" i="3"/>
  <c r="BC298" i="3"/>
  <c r="BC163" i="3"/>
  <c r="BC120" i="3"/>
  <c r="BC300" i="3"/>
  <c r="BC165" i="3"/>
  <c r="BC122" i="3"/>
  <c r="BC326" i="3"/>
  <c r="BC225" i="3"/>
  <c r="BC212" i="3"/>
  <c r="BC434" i="3"/>
  <c r="BC295" i="3"/>
  <c r="BC193" i="3"/>
  <c r="BC147" i="3"/>
  <c r="BC270" i="3"/>
  <c r="BC171" i="3"/>
  <c r="BC128" i="3"/>
  <c r="BC307" i="3"/>
  <c r="BC239" i="3"/>
  <c r="BC240" i="3"/>
  <c r="BC266" i="3"/>
  <c r="BC167" i="3"/>
  <c r="BC124" i="3"/>
  <c r="BC429" i="3"/>
  <c r="BC268" i="3"/>
  <c r="BC169" i="3"/>
  <c r="BC126" i="3"/>
  <c r="BC278" i="3"/>
  <c r="BC179" i="3"/>
  <c r="BC136" i="3"/>
  <c r="BC280" i="3"/>
  <c r="BC181" i="3"/>
  <c r="BC138" i="3"/>
  <c r="BC4" i="3"/>
  <c r="BC274" i="3"/>
  <c r="BC175" i="3"/>
  <c r="BC132" i="3"/>
  <c r="BC3" i="5"/>
  <c r="BC257" i="3"/>
  <c r="BC152" i="3"/>
  <c r="BC223" i="3"/>
  <c r="BC252" i="3"/>
  <c r="BC133" i="3"/>
  <c r="BC319" i="3"/>
  <c r="BC203" i="3"/>
  <c r="BC329" i="3"/>
  <c r="BC226" i="3"/>
  <c r="BC331" i="3"/>
  <c r="BC230" i="3"/>
  <c r="BC191" i="3"/>
  <c r="BC296" i="3"/>
  <c r="BC143" i="3"/>
  <c r="BC271" i="3"/>
  <c r="BC172" i="3"/>
  <c r="BC308" i="3"/>
  <c r="BC174" i="3"/>
  <c r="BC333" i="3"/>
  <c r="BC234" i="3"/>
  <c r="BC269" i="3"/>
  <c r="BC168" i="3"/>
  <c r="BC279" i="3"/>
  <c r="BC188" i="3"/>
  <c r="BC281" i="3"/>
  <c r="BC192" i="3"/>
  <c r="BC275" i="3"/>
  <c r="BC180" i="3"/>
  <c r="BC19" i="3"/>
  <c r="BC311" i="3"/>
  <c r="BC251" i="3"/>
  <c r="BC321" i="3"/>
  <c r="BC210" i="3"/>
  <c r="BC189" i="3"/>
  <c r="BC217" i="3"/>
  <c r="BC320" i="3"/>
  <c r="BC198" i="3"/>
  <c r="BC330" i="3"/>
  <c r="BC220" i="3"/>
  <c r="BC332" i="3"/>
  <c r="BC224" i="3"/>
  <c r="BC156" i="3"/>
  <c r="BC262" i="3"/>
  <c r="BC149" i="3"/>
  <c r="BC237" i="3"/>
  <c r="BC272" i="3"/>
  <c r="BC130" i="3"/>
  <c r="BC301" i="3"/>
  <c r="BC228" i="3"/>
  <c r="BC427" i="3"/>
  <c r="BC235" i="3"/>
  <c r="BC245" i="3"/>
  <c r="BC123" i="3"/>
  <c r="BC247" i="3"/>
  <c r="BC127" i="3"/>
  <c r="BC241" i="3"/>
  <c r="BC431" i="3"/>
  <c r="BC184" i="3"/>
  <c r="BC129" i="3"/>
  <c r="BC208" i="3"/>
  <c r="BC263" i="3"/>
  <c r="BC254" i="3"/>
  <c r="BC264" i="3"/>
  <c r="BC265" i="3"/>
  <c r="BC290" i="3"/>
  <c r="BC432" i="3"/>
  <c r="BC334" i="3"/>
  <c r="BC164" i="3"/>
  <c r="BC238" i="3"/>
  <c r="BC261" i="3"/>
  <c r="BC146" i="3"/>
  <c r="BC253" i="3"/>
  <c r="BC139" i="3"/>
  <c r="BC119" i="3"/>
  <c r="BC194" i="3"/>
  <c r="BC219" i="3"/>
  <c r="BC229" i="3"/>
  <c r="BC231" i="3"/>
  <c r="BC291" i="3"/>
  <c r="BC327" i="3"/>
  <c r="BC305" i="3"/>
  <c r="BC7" i="3"/>
  <c r="BC232" i="3"/>
  <c r="BC255" i="3"/>
  <c r="BC259" i="3"/>
  <c r="BC244" i="3"/>
  <c r="BC277" i="3"/>
  <c r="BC287" i="3"/>
  <c r="BC324" i="3"/>
  <c r="BC317" i="3"/>
  <c r="BC135" i="3"/>
  <c r="BC153" i="3"/>
  <c r="BC157" i="3"/>
  <c r="BC121" i="3"/>
  <c r="BC158" i="3"/>
  <c r="BC242" i="3"/>
  <c r="BC207" i="3"/>
  <c r="BC267" i="3"/>
  <c r="BC335" i="3"/>
  <c r="BC3" i="9"/>
  <c r="BC3" i="4"/>
  <c r="BC318" i="3"/>
  <c r="BC173" i="3"/>
  <c r="BC315" i="3"/>
  <c r="BC243" i="3"/>
  <c r="BC10" i="3"/>
  <c r="BC137" i="3"/>
  <c r="BC233" i="3"/>
  <c r="BC309" i="3"/>
  <c r="BC256" i="3"/>
  <c r="BC222" i="3"/>
  <c r="BC303" i="3"/>
  <c r="BC236" i="3"/>
  <c r="BC288" i="3"/>
  <c r="BC313" i="3"/>
  <c r="BC399" i="3"/>
  <c r="BC76" i="5" s="1"/>
  <c r="BA34" i="8"/>
  <c r="BA33" i="9"/>
  <c r="BB4" i="9"/>
  <c r="BB285" i="4"/>
  <c r="BB4" i="4"/>
  <c r="BB68" i="8"/>
  <c r="BB67" i="8"/>
  <c r="V3" i="27"/>
  <c r="BB109" i="5"/>
  <c r="BB80" i="5"/>
  <c r="BB16" i="5"/>
  <c r="BB29" i="5" s="1"/>
  <c r="BB92" i="5"/>
  <c r="BB4" i="5"/>
  <c r="BB58" i="8"/>
  <c r="BB59" i="8"/>
  <c r="BA33" i="8"/>
  <c r="BA32" i="9"/>
  <c r="AZ11" i="5" l="1"/>
  <c r="AZ226" i="4"/>
  <c r="AZ271" i="4" s="1"/>
  <c r="AZ214" i="4"/>
  <c r="AZ259" i="4" s="1"/>
  <c r="AZ191" i="4"/>
  <c r="AZ236" i="4" s="1"/>
  <c r="AZ113" i="4"/>
  <c r="AZ158" i="4" s="1"/>
  <c r="AZ68" i="4" s="1"/>
  <c r="AZ135" i="4"/>
  <c r="AZ180" i="4" s="1"/>
  <c r="AZ90" i="4" s="1"/>
  <c r="AZ128" i="4"/>
  <c r="AZ173" i="4" s="1"/>
  <c r="AZ83" i="4" s="1"/>
  <c r="AZ201" i="4"/>
  <c r="AZ246" i="4" s="1"/>
  <c r="AZ219" i="4"/>
  <c r="AZ264" i="4" s="1"/>
  <c r="AZ202" i="4"/>
  <c r="AZ247" i="4" s="1"/>
  <c r="AZ211" i="4"/>
  <c r="AZ256" i="4" s="1"/>
  <c r="AZ212" i="4"/>
  <c r="AZ257" i="4" s="1"/>
  <c r="AZ221" i="4"/>
  <c r="AZ266" i="4" s="1"/>
  <c r="AZ207" i="4"/>
  <c r="AZ252" i="4" s="1"/>
  <c r="AZ198" i="4"/>
  <c r="AZ243" i="4" s="1"/>
  <c r="AZ223" i="4"/>
  <c r="AZ268" i="4" s="1"/>
  <c r="AZ133" i="4"/>
  <c r="AZ178" i="4" s="1"/>
  <c r="AZ88" i="4" s="1"/>
  <c r="AZ220" i="4"/>
  <c r="AZ265" i="4" s="1"/>
  <c r="AZ116" i="4"/>
  <c r="AZ161" i="4" s="1"/>
  <c r="AZ71" i="4" s="1"/>
  <c r="AZ210" i="4"/>
  <c r="AZ255" i="4" s="1"/>
  <c r="AZ200" i="4"/>
  <c r="AZ245" i="4" s="1"/>
  <c r="AZ127" i="4"/>
  <c r="AZ172" i="4" s="1"/>
  <c r="AZ82" i="4" s="1"/>
  <c r="AZ119" i="4"/>
  <c r="AZ164" i="4" s="1"/>
  <c r="AZ74" i="4" s="1"/>
  <c r="AZ208" i="4"/>
  <c r="AZ253" i="4" s="1"/>
  <c r="AZ189" i="4"/>
  <c r="AZ234" i="4" s="1"/>
  <c r="AZ130" i="4"/>
  <c r="AZ175" i="4" s="1"/>
  <c r="AZ85" i="4" s="1"/>
  <c r="AZ134" i="4"/>
  <c r="AZ179" i="4" s="1"/>
  <c r="AZ89" i="4" s="1"/>
  <c r="AY255" i="4"/>
  <c r="AZ227" i="4"/>
  <c r="AZ272" i="4" s="1"/>
  <c r="AZ215" i="4"/>
  <c r="AZ260" i="4" s="1"/>
  <c r="AZ101" i="4"/>
  <c r="AZ146" i="4" s="1"/>
  <c r="AZ56" i="4" s="1"/>
  <c r="AZ224" i="4"/>
  <c r="AZ269" i="4" s="1"/>
  <c r="AZ209" i="4"/>
  <c r="AZ254" i="4" s="1"/>
  <c r="AZ105" i="4"/>
  <c r="AZ150" i="4" s="1"/>
  <c r="AZ60" i="4" s="1"/>
  <c r="AZ131" i="4"/>
  <c r="AZ176" i="4" s="1"/>
  <c r="AZ86" i="4" s="1"/>
  <c r="AZ194" i="4"/>
  <c r="AZ239" i="4" s="1"/>
  <c r="AZ199" i="4"/>
  <c r="AZ244" i="4" s="1"/>
  <c r="AZ111" i="4"/>
  <c r="AZ156" i="4" s="1"/>
  <c r="AZ66" i="4" s="1"/>
  <c r="AZ225" i="4"/>
  <c r="AZ270" i="4" s="1"/>
  <c r="AZ114" i="4"/>
  <c r="AZ159" i="4" s="1"/>
  <c r="AZ69" i="4" s="1"/>
  <c r="AZ99" i="4"/>
  <c r="AZ144" i="4" s="1"/>
  <c r="AZ54" i="4" s="1"/>
  <c r="AZ109" i="4"/>
  <c r="AZ154" i="4" s="1"/>
  <c r="AZ64" i="4" s="1"/>
  <c r="AY260" i="4"/>
  <c r="AY172" i="4"/>
  <c r="AY82" i="4" s="1"/>
  <c r="AY253" i="4"/>
  <c r="AY270" i="4"/>
  <c r="AY243" i="4"/>
  <c r="AZ193" i="4"/>
  <c r="AZ238" i="4" s="1"/>
  <c r="AZ125" i="4"/>
  <c r="AZ170" i="4" s="1"/>
  <c r="AZ80" i="4" s="1"/>
  <c r="AZ106" i="4"/>
  <c r="AZ151" i="4" s="1"/>
  <c r="AZ61" i="4" s="1"/>
  <c r="AZ197" i="4"/>
  <c r="AZ203" i="4"/>
  <c r="AZ248" i="4" s="1"/>
  <c r="AZ121" i="4"/>
  <c r="AZ166" i="4" s="1"/>
  <c r="AZ76" i="4" s="1"/>
  <c r="AZ195" i="4"/>
  <c r="AZ240" i="4" s="1"/>
  <c r="AZ120" i="4"/>
  <c r="AZ205" i="4"/>
  <c r="AZ250" i="4" s="1"/>
  <c r="AZ124" i="4"/>
  <c r="AZ169" i="4" s="1"/>
  <c r="AZ79" i="4" s="1"/>
  <c r="AZ196" i="4"/>
  <c r="AZ241" i="4" s="1"/>
  <c r="AZ137" i="4"/>
  <c r="AZ206" i="4"/>
  <c r="AZ251" i="4" s="1"/>
  <c r="AZ103" i="4"/>
  <c r="AZ148" i="4" s="1"/>
  <c r="AZ58" i="4" s="1"/>
  <c r="AZ228" i="4"/>
  <c r="AZ273" i="4" s="1"/>
  <c r="AZ102" i="4"/>
  <c r="AZ122" i="4"/>
  <c r="AZ167" i="4" s="1"/>
  <c r="AZ77" i="4" s="1"/>
  <c r="AZ107" i="4"/>
  <c r="AZ152" i="4" s="1"/>
  <c r="AZ62" i="4" s="1"/>
  <c r="AZ217" i="4"/>
  <c r="AZ262" i="4" s="1"/>
  <c r="AZ229" i="4"/>
  <c r="AZ274" i="4" s="1"/>
  <c r="AZ9" i="5"/>
  <c r="AZ12" i="5"/>
  <c r="AY178" i="4"/>
  <c r="AY88" i="4" s="1"/>
  <c r="AY245" i="4"/>
  <c r="AY164" i="4"/>
  <c r="AY74" i="4" s="1"/>
  <c r="AZ10" i="5"/>
  <c r="AY272" i="4"/>
  <c r="AY252" i="4"/>
  <c r="AY234" i="4"/>
  <c r="AY266" i="4"/>
  <c r="AY159" i="4"/>
  <c r="AY69" i="4" s="1"/>
  <c r="AZ108" i="4"/>
  <c r="AZ153" i="4" s="1"/>
  <c r="AZ63" i="4" s="1"/>
  <c r="AZ139" i="4"/>
  <c r="AZ184" i="4" s="1"/>
  <c r="AZ94" i="4" s="1"/>
  <c r="AZ213" i="4"/>
  <c r="AZ258" i="4" s="1"/>
  <c r="AZ115" i="4"/>
  <c r="AZ129" i="4"/>
  <c r="AZ174" i="4" s="1"/>
  <c r="AZ84" i="4" s="1"/>
  <c r="AZ192" i="4"/>
  <c r="AZ237" i="4" s="1"/>
  <c r="AZ112" i="4"/>
  <c r="AZ157" i="4" s="1"/>
  <c r="AZ67" i="4" s="1"/>
  <c r="AZ117" i="4"/>
  <c r="AZ118" i="4"/>
  <c r="AZ163" i="4" s="1"/>
  <c r="AZ73" i="4" s="1"/>
  <c r="AZ110" i="4"/>
  <c r="AZ155" i="4" s="1"/>
  <c r="AZ65" i="4" s="1"/>
  <c r="AZ138" i="4"/>
  <c r="AZ183" i="4" s="1"/>
  <c r="AZ93" i="4" s="1"/>
  <c r="AZ216" i="4"/>
  <c r="AZ218" i="4"/>
  <c r="AZ263" i="4" s="1"/>
  <c r="AZ126" i="4"/>
  <c r="AZ171" i="4" s="1"/>
  <c r="AZ81" i="4" s="1"/>
  <c r="AZ222" i="4"/>
  <c r="AZ267" i="4" s="1"/>
  <c r="AZ204" i="4"/>
  <c r="AZ132" i="4"/>
  <c r="AZ177" i="4" s="1"/>
  <c r="AZ87" i="4" s="1"/>
  <c r="AZ104" i="4"/>
  <c r="AZ149" i="4" s="1"/>
  <c r="AZ59" i="4" s="1"/>
  <c r="AZ123" i="4"/>
  <c r="AZ168" i="4" s="1"/>
  <c r="AZ78" i="4" s="1"/>
  <c r="AZ136" i="4"/>
  <c r="BC11" i="4"/>
  <c r="BC12" i="4"/>
  <c r="BC14" i="4"/>
  <c r="BC15" i="4"/>
  <c r="BC16" i="4"/>
  <c r="BC13" i="4"/>
  <c r="BC19" i="4"/>
  <c r="BC20" i="4"/>
  <c r="BC17" i="4"/>
  <c r="BC23" i="4"/>
  <c r="BC24" i="4"/>
  <c r="BC25" i="4"/>
  <c r="BC22" i="4"/>
  <c r="BC28" i="4"/>
  <c r="BC29" i="4"/>
  <c r="BC18" i="4"/>
  <c r="BC26" i="4"/>
  <c r="BC27" i="4"/>
  <c r="BC30" i="4"/>
  <c r="BC33" i="4"/>
  <c r="BC35" i="4"/>
  <c r="BC39" i="4"/>
  <c r="BC32" i="4"/>
  <c r="BC36" i="4"/>
  <c r="BC21" i="4"/>
  <c r="BC37" i="4"/>
  <c r="BC41" i="4"/>
  <c r="BC40" i="4"/>
  <c r="BC42" i="4"/>
  <c r="BC46" i="4"/>
  <c r="BC34" i="4"/>
  <c r="BC43" i="4"/>
  <c r="BC47" i="4"/>
  <c r="BC31" i="4"/>
  <c r="BC38" i="4"/>
  <c r="BC44" i="4"/>
  <c r="BC48" i="4"/>
  <c r="BC49" i="4"/>
  <c r="BC45" i="4"/>
  <c r="BB33" i="5"/>
  <c r="BD33" i="3"/>
  <c r="BD77" i="3" s="1"/>
  <c r="BD35" i="3"/>
  <c r="BD79" i="3" s="1"/>
  <c r="BD36" i="3"/>
  <c r="BD80" i="3" s="1"/>
  <c r="BD38" i="3"/>
  <c r="BD82" i="3" s="1"/>
  <c r="BD34" i="3"/>
  <c r="BD78" i="3" s="1"/>
  <c r="BD37" i="3"/>
  <c r="BD81" i="3" s="1"/>
  <c r="BD41" i="3"/>
  <c r="BD85" i="3" s="1"/>
  <c r="BD39" i="3"/>
  <c r="BD83" i="3" s="1"/>
  <c r="BD40" i="3"/>
  <c r="BD84" i="3" s="1"/>
  <c r="BD45" i="3"/>
  <c r="BD89" i="3" s="1"/>
  <c r="BD44" i="3"/>
  <c r="BD88" i="3" s="1"/>
  <c r="BD48" i="3"/>
  <c r="BD92" i="3" s="1"/>
  <c r="BD42" i="3"/>
  <c r="BD86" i="3" s="1"/>
  <c r="BD46" i="3"/>
  <c r="BD90" i="3" s="1"/>
  <c r="BD49" i="3"/>
  <c r="BD93" i="3" s="1"/>
  <c r="BD53" i="3"/>
  <c r="BD97" i="3" s="1"/>
  <c r="BD43" i="3"/>
  <c r="BD87" i="3" s="1"/>
  <c r="BD52" i="3"/>
  <c r="BD96" i="3" s="1"/>
  <c r="BD32" i="3"/>
  <c r="BD76" i="3" s="1"/>
  <c r="BD47" i="3"/>
  <c r="BD91" i="3" s="1"/>
  <c r="BD50" i="3"/>
  <c r="BD94" i="3" s="1"/>
  <c r="BD56" i="3"/>
  <c r="BD100" i="3" s="1"/>
  <c r="BD60" i="3"/>
  <c r="BD104" i="3" s="1"/>
  <c r="BD64" i="3"/>
  <c r="BD108" i="3" s="1"/>
  <c r="BD68" i="3"/>
  <c r="BD112" i="3" s="1"/>
  <c r="BD54" i="3"/>
  <c r="BD98" i="3" s="1"/>
  <c r="BD59" i="3"/>
  <c r="BD103" i="3" s="1"/>
  <c r="BD63" i="3"/>
  <c r="BD107" i="3" s="1"/>
  <c r="BD67" i="3"/>
  <c r="BD111" i="3" s="1"/>
  <c r="BD71" i="3"/>
  <c r="BD115" i="3" s="1"/>
  <c r="BD57" i="3"/>
  <c r="BD101" i="3" s="1"/>
  <c r="BD65" i="3"/>
  <c r="BD109" i="3" s="1"/>
  <c r="BD61" i="3"/>
  <c r="BD105" i="3" s="1"/>
  <c r="BD55" i="3"/>
  <c r="BD99" i="3" s="1"/>
  <c r="BD62" i="3"/>
  <c r="BD106" i="3" s="1"/>
  <c r="BD70" i="3"/>
  <c r="BD114" i="3" s="1"/>
  <c r="BD58" i="3"/>
  <c r="BD102" i="3" s="1"/>
  <c r="BD66" i="3"/>
  <c r="BD110" i="3" s="1"/>
  <c r="BD51" i="3"/>
  <c r="BD95" i="3" s="1"/>
  <c r="BD69" i="3"/>
  <c r="BD113" i="3" s="1"/>
  <c r="BD31" i="3"/>
  <c r="BD75" i="3" s="1"/>
  <c r="AY17" i="8"/>
  <c r="AY11" i="9"/>
  <c r="AY15" i="8"/>
  <c r="AY9" i="9"/>
  <c r="AZ8" i="5"/>
  <c r="AX277" i="4"/>
  <c r="AX16" i="8"/>
  <c r="AX10" i="9"/>
  <c r="AZ13" i="5"/>
  <c r="AZ22" i="9" s="1"/>
  <c r="AY22" i="9"/>
  <c r="AZ2" i="21"/>
  <c r="BC2" i="20"/>
  <c r="AY2" i="22"/>
  <c r="BD3" i="21"/>
  <c r="BC3" i="22"/>
  <c r="BC8" i="22" s="1"/>
  <c r="BE67" i="21" s="1"/>
  <c r="BB4" i="22"/>
  <c r="BG3" i="20"/>
  <c r="BF117" i="20"/>
  <c r="BF116" i="20"/>
  <c r="BE138" i="20"/>
  <c r="BB25" i="21"/>
  <c r="BF4" i="20"/>
  <c r="BC54" i="21"/>
  <c r="BC4" i="21"/>
  <c r="BC31" i="21"/>
  <c r="BC27" i="21"/>
  <c r="BC64" i="21"/>
  <c r="BC22" i="21"/>
  <c r="BD22" i="3"/>
  <c r="BC84" i="3"/>
  <c r="AY26" i="8"/>
  <c r="AY22" i="8"/>
  <c r="AY19" i="9"/>
  <c r="AY280" i="4"/>
  <c r="AY21" i="9"/>
  <c r="AY24" i="8"/>
  <c r="AZ281" i="4"/>
  <c r="AZ279" i="4"/>
  <c r="AY18" i="9"/>
  <c r="AY21" i="8"/>
  <c r="BA16" i="3"/>
  <c r="BA2" i="9"/>
  <c r="BB2" i="3"/>
  <c r="BA2" i="5"/>
  <c r="BA2" i="4"/>
  <c r="BA2" i="8"/>
  <c r="AY23" i="8"/>
  <c r="AY20" i="9"/>
  <c r="AY20" i="8"/>
  <c r="AY17" i="9"/>
  <c r="AZ25" i="5"/>
  <c r="BD28" i="3"/>
  <c r="BD27" i="3"/>
  <c r="BD26" i="3"/>
  <c r="BD25" i="3"/>
  <c r="BC4" i="4"/>
  <c r="BC285" i="4"/>
  <c r="BC104" i="5"/>
  <c r="BC58" i="8"/>
  <c r="BC59" i="8"/>
  <c r="BD402" i="3"/>
  <c r="BD385" i="3"/>
  <c r="BD62" i="5" s="1"/>
  <c r="BE3" i="3"/>
  <c r="BD386" i="3"/>
  <c r="BD63" i="5" s="1"/>
  <c r="BD388" i="3"/>
  <c r="BD65" i="5" s="1"/>
  <c r="BD392" i="3"/>
  <c r="BD69" i="5" s="1"/>
  <c r="BD399" i="3"/>
  <c r="BD76" i="5" s="1"/>
  <c r="BD341" i="3"/>
  <c r="BD42" i="5" s="1"/>
  <c r="BD389" i="3"/>
  <c r="BD66" i="5" s="1"/>
  <c r="BD393" i="3"/>
  <c r="BD70" i="5" s="1"/>
  <c r="BD396" i="3"/>
  <c r="BD73" i="5" s="1"/>
  <c r="BD394" i="3"/>
  <c r="BD71" i="5" s="1"/>
  <c r="BD401" i="3"/>
  <c r="BD390" i="3"/>
  <c r="BD67" i="5" s="1"/>
  <c r="BD400" i="3"/>
  <c r="BD77" i="5" s="1"/>
  <c r="BD343" i="3"/>
  <c r="BD44" i="5" s="1"/>
  <c r="BD344" i="3"/>
  <c r="BD45" i="5" s="1"/>
  <c r="BD340" i="3"/>
  <c r="BD345" i="3"/>
  <c r="BD46" i="5" s="1"/>
  <c r="BD347" i="3"/>
  <c r="BD48" i="5" s="1"/>
  <c r="BD351" i="3"/>
  <c r="BD52" i="5" s="1"/>
  <c r="BD355" i="3"/>
  <c r="BD56" i="5" s="1"/>
  <c r="BD342" i="3"/>
  <c r="BD43" i="5" s="1"/>
  <c r="BD348" i="3"/>
  <c r="BD49" i="5" s="1"/>
  <c r="BD352" i="3"/>
  <c r="BD53" i="5" s="1"/>
  <c r="BD356" i="3"/>
  <c r="BD57" i="5" s="1"/>
  <c r="BD346" i="3"/>
  <c r="BD47" i="5" s="1"/>
  <c r="BD349" i="3"/>
  <c r="BD50" i="5" s="1"/>
  <c r="BD357" i="3"/>
  <c r="BD398" i="3"/>
  <c r="BD75" i="5" s="1"/>
  <c r="BD358" i="3"/>
  <c r="BD391" i="3"/>
  <c r="BD68" i="5" s="1"/>
  <c r="BD350" i="3"/>
  <c r="BD51" i="5" s="1"/>
  <c r="BD384" i="3"/>
  <c r="BD387" i="3"/>
  <c r="BD64" i="5" s="1"/>
  <c r="BD395" i="3"/>
  <c r="BD72" i="5" s="1"/>
  <c r="BD354" i="3"/>
  <c r="BD55" i="5" s="1"/>
  <c r="BD273" i="3"/>
  <c r="BD226" i="3"/>
  <c r="BD149" i="3"/>
  <c r="BD326" i="3"/>
  <c r="BD209" i="3"/>
  <c r="BD146" i="3"/>
  <c r="BD320" i="3"/>
  <c r="BD200" i="3"/>
  <c r="BD196" i="3"/>
  <c r="BD271" i="3"/>
  <c r="BD224" i="3"/>
  <c r="BD147" i="3"/>
  <c r="BD281" i="3"/>
  <c r="BD234" i="3"/>
  <c r="BD157" i="3"/>
  <c r="BD301" i="3"/>
  <c r="BD217" i="3"/>
  <c r="BD154" i="3"/>
  <c r="BD328" i="3"/>
  <c r="BD211" i="3"/>
  <c r="BD148" i="3"/>
  <c r="BD3" i="9"/>
  <c r="BD264" i="3"/>
  <c r="BD288" i="3"/>
  <c r="BD123" i="3"/>
  <c r="BD428" i="3"/>
  <c r="BD289" i="3"/>
  <c r="BD242" i="3"/>
  <c r="BD168" i="3"/>
  <c r="BD309" i="3"/>
  <c r="BD225" i="3"/>
  <c r="BD165" i="3"/>
  <c r="BD303" i="3"/>
  <c r="BD219" i="3"/>
  <c r="BD156" i="3"/>
  <c r="BD287" i="3"/>
  <c r="BD240" i="3"/>
  <c r="BD166" i="3"/>
  <c r="BD13" i="3"/>
  <c r="BD332" i="3"/>
  <c r="BD215" i="3"/>
  <c r="BD152" i="3"/>
  <c r="BD274" i="3"/>
  <c r="BD201" i="3"/>
  <c r="BD127" i="3"/>
  <c r="BD311" i="3"/>
  <c r="BD227" i="3"/>
  <c r="BD167" i="3"/>
  <c r="BD295" i="3"/>
  <c r="BD216" i="3"/>
  <c r="BD139" i="3"/>
  <c r="BD435" i="3"/>
  <c r="BD333" i="3"/>
  <c r="BD258" i="3"/>
  <c r="BD195" i="3"/>
  <c r="BD144" i="3"/>
  <c r="BD291" i="3"/>
  <c r="BD244" i="3"/>
  <c r="BD170" i="3"/>
  <c r="BD285" i="3"/>
  <c r="BD238" i="3"/>
  <c r="BD164" i="3"/>
  <c r="BD3" i="4"/>
  <c r="BD256" i="3"/>
  <c r="BD193" i="3"/>
  <c r="BD142" i="3"/>
  <c r="BD429" i="3"/>
  <c r="BD3" i="8"/>
  <c r="BD266" i="3"/>
  <c r="BD280" i="3"/>
  <c r="BD125" i="3"/>
  <c r="BD302" i="3"/>
  <c r="BD255" i="3"/>
  <c r="BD178" i="3"/>
  <c r="BD296" i="3"/>
  <c r="BD246" i="3"/>
  <c r="BD172" i="3"/>
  <c r="BD313" i="3"/>
  <c r="BD229" i="3"/>
  <c r="BD169" i="3"/>
  <c r="BD299" i="3"/>
  <c r="BD268" i="3"/>
  <c r="BD210" i="3"/>
  <c r="BD133" i="3"/>
  <c r="BD310" i="3"/>
  <c r="BD263" i="3"/>
  <c r="BD186" i="3"/>
  <c r="BD304" i="3"/>
  <c r="BD257" i="3"/>
  <c r="BD180" i="3"/>
  <c r="BD290" i="3"/>
  <c r="BD208" i="3"/>
  <c r="BD131" i="3"/>
  <c r="BD434" i="3"/>
  <c r="BD300" i="3"/>
  <c r="BD253" i="3"/>
  <c r="BD176" i="3"/>
  <c r="BD317" i="3"/>
  <c r="BD233" i="3"/>
  <c r="BD173" i="3"/>
  <c r="BD122" i="3"/>
  <c r="BD312" i="3"/>
  <c r="BD270" i="3"/>
  <c r="BD188" i="3"/>
  <c r="BD329" i="3"/>
  <c r="BD245" i="3"/>
  <c r="BD185" i="3"/>
  <c r="BD134" i="3"/>
  <c r="BD261" i="3"/>
  <c r="BD241" i="3"/>
  <c r="BD130" i="3"/>
  <c r="BD235" i="3"/>
  <c r="BD124" i="3"/>
  <c r="BD306" i="3"/>
  <c r="BD182" i="3"/>
  <c r="BD286" i="3"/>
  <c r="BD252" i="3"/>
  <c r="BD138" i="3"/>
  <c r="BD243" i="3"/>
  <c r="BD132" i="3"/>
  <c r="BD279" i="3"/>
  <c r="BD155" i="3"/>
  <c r="BD10" i="3"/>
  <c r="BD207" i="3"/>
  <c r="BD260" i="3"/>
  <c r="BD119" i="3"/>
  <c r="BD254" i="3"/>
  <c r="BD140" i="3"/>
  <c r="BD322" i="3"/>
  <c r="BD198" i="3"/>
  <c r="BD19" i="3"/>
  <c r="BD247" i="3"/>
  <c r="BD136" i="3"/>
  <c r="BD283" i="3"/>
  <c r="BD159" i="3"/>
  <c r="BD262" i="3"/>
  <c r="BD121" i="3"/>
  <c r="BD298" i="3"/>
  <c r="BD174" i="3"/>
  <c r="BD432" i="3"/>
  <c r="BD307" i="3"/>
  <c r="BD163" i="3"/>
  <c r="BD212" i="3"/>
  <c r="BD203" i="3"/>
  <c r="BD221" i="3"/>
  <c r="BD315" i="3"/>
  <c r="BD171" i="3"/>
  <c r="BD220" i="3"/>
  <c r="BD214" i="3"/>
  <c r="BD278" i="3"/>
  <c r="BD323" i="3"/>
  <c r="BD179" i="3"/>
  <c r="BD228" i="3"/>
  <c r="BD222" i="3"/>
  <c r="BD237" i="3"/>
  <c r="BD126" i="3"/>
  <c r="BD431" i="3"/>
  <c r="BD218" i="3"/>
  <c r="BD297" i="3"/>
  <c r="BD7" i="3"/>
  <c r="BD230" i="3"/>
  <c r="BD213" i="3"/>
  <c r="BD308" i="3"/>
  <c r="BD325" i="3"/>
  <c r="BD319" i="3"/>
  <c r="BD4" i="3"/>
  <c r="BD192" i="3"/>
  <c r="BD189" i="3"/>
  <c r="BD183" i="3"/>
  <c r="BD232" i="3"/>
  <c r="BD324" i="3"/>
  <c r="BD335" i="3"/>
  <c r="BD3" i="5"/>
  <c r="BD187" i="3"/>
  <c r="BD236" i="3"/>
  <c r="BD199" i="3"/>
  <c r="BD251" i="3"/>
  <c r="BD223" i="3"/>
  <c r="BD276" i="3"/>
  <c r="BD282" i="3"/>
  <c r="BD305" i="3"/>
  <c r="BD430" i="3"/>
  <c r="BD120" i="3"/>
  <c r="BD143" i="3"/>
  <c r="BD137" i="3"/>
  <c r="BD190" i="3"/>
  <c r="BD239" i="3"/>
  <c r="BD275" i="3"/>
  <c r="BD269" i="3"/>
  <c r="BD321" i="3"/>
  <c r="BD141" i="3"/>
  <c r="BD194" i="3"/>
  <c r="BD153" i="3"/>
  <c r="BD150" i="3"/>
  <c r="BD184" i="3"/>
  <c r="BD181" i="3"/>
  <c r="BD175" i="3"/>
  <c r="BD259" i="3"/>
  <c r="BD316" i="3"/>
  <c r="BD334" i="3"/>
  <c r="BD327" i="3"/>
  <c r="BD272" i="3"/>
  <c r="BD197" i="3"/>
  <c r="BD191" i="3"/>
  <c r="BD202" i="3"/>
  <c r="BD331" i="3"/>
  <c r="BD129" i="3"/>
  <c r="BD284" i="3"/>
  <c r="BD151" i="3"/>
  <c r="BD318" i="3"/>
  <c r="BD158" i="3"/>
  <c r="BD314" i="3"/>
  <c r="BD145" i="3"/>
  <c r="BD277" i="3"/>
  <c r="BD231" i="3"/>
  <c r="BD427" i="3"/>
  <c r="BD177" i="3"/>
  <c r="BD330" i="3"/>
  <c r="BD265" i="3"/>
  <c r="BD135" i="3"/>
  <c r="BD433" i="3"/>
  <c r="BD267" i="3"/>
  <c r="BD128" i="3"/>
  <c r="BB34" i="8"/>
  <c r="BB33" i="9"/>
  <c r="BC47" i="9"/>
  <c r="BC48" i="9"/>
  <c r="BC4" i="9"/>
  <c r="BC42" i="9"/>
  <c r="BC16" i="5"/>
  <c r="BC29" i="5" s="1"/>
  <c r="BC4" i="5"/>
  <c r="BC109" i="5"/>
  <c r="BC92" i="5"/>
  <c r="BC80" i="5"/>
  <c r="BC4" i="8"/>
  <c r="BC47" i="8"/>
  <c r="BC65" i="8"/>
  <c r="BC40" i="8"/>
  <c r="BC45" i="8"/>
  <c r="BC48" i="8"/>
  <c r="BC64" i="8"/>
  <c r="BC63" i="8"/>
  <c r="BC56" i="8"/>
  <c r="BC54" i="8"/>
  <c r="BC55" i="8"/>
  <c r="BC67" i="8"/>
  <c r="BC68" i="8"/>
  <c r="BB33" i="8"/>
  <c r="BB32" i="9"/>
  <c r="BD59" i="21" l="1"/>
  <c r="BG146" i="20" s="1"/>
  <c r="BD42" i="21"/>
  <c r="BG137" i="20" s="1"/>
  <c r="BD36" i="21"/>
  <c r="BG136" i="20" s="1"/>
  <c r="BD17" i="21"/>
  <c r="BD12" i="21"/>
  <c r="BD18" i="21" s="1"/>
  <c r="BD11" i="21"/>
  <c r="BD10" i="21"/>
  <c r="BA11" i="5"/>
  <c r="BA105" i="4"/>
  <c r="BA150" i="4" s="1"/>
  <c r="BA60" i="4" s="1"/>
  <c r="BA127" i="4"/>
  <c r="BA172" i="4" s="1"/>
  <c r="BA82" i="4" s="1"/>
  <c r="BA202" i="4"/>
  <c r="BA247" i="4" s="1"/>
  <c r="BA133" i="4"/>
  <c r="BA178" i="4" s="1"/>
  <c r="BA88" i="4" s="1"/>
  <c r="BA224" i="4"/>
  <c r="BA269" i="4" s="1"/>
  <c r="BA226" i="4"/>
  <c r="BA271" i="4" s="1"/>
  <c r="BA111" i="4"/>
  <c r="BA156" i="4" s="1"/>
  <c r="BA66" i="4" s="1"/>
  <c r="BA136" i="4"/>
  <c r="BA181" i="4" s="1"/>
  <c r="BA91" i="4" s="1"/>
  <c r="BA204" i="4"/>
  <c r="BA249" i="4" s="1"/>
  <c r="BA216" i="4"/>
  <c r="BA261" i="4" s="1"/>
  <c r="BA117" i="4"/>
  <c r="BA162" i="4" s="1"/>
  <c r="BA72" i="4" s="1"/>
  <c r="BA115" i="4"/>
  <c r="BA160" i="4" s="1"/>
  <c r="BA70" i="4" s="1"/>
  <c r="BA229" i="4"/>
  <c r="BA274" i="4" s="1"/>
  <c r="BA102" i="4"/>
  <c r="BA147" i="4" s="1"/>
  <c r="BA57" i="4" s="1"/>
  <c r="BA137" i="4"/>
  <c r="BA182" i="4" s="1"/>
  <c r="BA92" i="4" s="1"/>
  <c r="BA120" i="4"/>
  <c r="BA165" i="4" s="1"/>
  <c r="BA75" i="4" s="1"/>
  <c r="BA197" i="4"/>
  <c r="BA242" i="4" s="1"/>
  <c r="BA101" i="4"/>
  <c r="BA146" i="4" s="1"/>
  <c r="BA56" i="4" s="1"/>
  <c r="AZ147" i="4"/>
  <c r="AZ57" i="4" s="1"/>
  <c r="BA191" i="4"/>
  <c r="BA236" i="4" s="1"/>
  <c r="BA99" i="4"/>
  <c r="BA144" i="4" s="1"/>
  <c r="BA54" i="4" s="1"/>
  <c r="BA119" i="4"/>
  <c r="BA164" i="4" s="1"/>
  <c r="BA74" i="4" s="1"/>
  <c r="AZ261" i="4"/>
  <c r="AZ165" i="4"/>
  <c r="AZ75" i="4" s="1"/>
  <c r="AZ182" i="4"/>
  <c r="AZ92" i="4" s="1"/>
  <c r="AZ181" i="4"/>
  <c r="AZ91" i="4" s="1"/>
  <c r="AZ249" i="4"/>
  <c r="BA123" i="4"/>
  <c r="BA168" i="4" s="1"/>
  <c r="BA78" i="4" s="1"/>
  <c r="BA222" i="4"/>
  <c r="BA267" i="4" s="1"/>
  <c r="BA138" i="4"/>
  <c r="BA112" i="4"/>
  <c r="BA157" i="4" s="1"/>
  <c r="BA67" i="4" s="1"/>
  <c r="BA213" i="4"/>
  <c r="BA258" i="4" s="1"/>
  <c r="BA109" i="4"/>
  <c r="BA154" i="4" s="1"/>
  <c r="BA64" i="4" s="1"/>
  <c r="BA214" i="4"/>
  <c r="BA215" i="4"/>
  <c r="BA260" i="4" s="1"/>
  <c r="BA12" i="5"/>
  <c r="BA219" i="4"/>
  <c r="BA264" i="4" s="1"/>
  <c r="BA210" i="4"/>
  <c r="BA223" i="4"/>
  <c r="BA268" i="4" s="1"/>
  <c r="BA217" i="4"/>
  <c r="BA262" i="4" s="1"/>
  <c r="BA228" i="4"/>
  <c r="BA273" i="4" s="1"/>
  <c r="BA196" i="4"/>
  <c r="BA195" i="4"/>
  <c r="BA240" i="4" s="1"/>
  <c r="BA106" i="4"/>
  <c r="BA151" i="4" s="1"/>
  <c r="BA61" i="4" s="1"/>
  <c r="BA113" i="4"/>
  <c r="BA158" i="4" s="1"/>
  <c r="BA68" i="4" s="1"/>
  <c r="BA194" i="4"/>
  <c r="BA239" i="4" s="1"/>
  <c r="BA227" i="4"/>
  <c r="BA272" i="4" s="1"/>
  <c r="BA200" i="4"/>
  <c r="BA245" i="4" s="1"/>
  <c r="BA198" i="4"/>
  <c r="BA243" i="4" s="1"/>
  <c r="AZ160" i="4"/>
  <c r="AZ70" i="4" s="1"/>
  <c r="BA104" i="4"/>
  <c r="BA126" i="4"/>
  <c r="BA171" i="4" s="1"/>
  <c r="BA81" i="4" s="1"/>
  <c r="BA110" i="4"/>
  <c r="BA155" i="4" s="1"/>
  <c r="BA65" i="4" s="1"/>
  <c r="BA192" i="4"/>
  <c r="BA237" i="4" s="1"/>
  <c r="BA139" i="4"/>
  <c r="BA225" i="4"/>
  <c r="BA270" i="4" s="1"/>
  <c r="BA10" i="5"/>
  <c r="BA134" i="4"/>
  <c r="BA179" i="4" s="1"/>
  <c r="BA89" i="4" s="1"/>
  <c r="BA189" i="4"/>
  <c r="BA234" i="4" s="1"/>
  <c r="BA201" i="4"/>
  <c r="BA246" i="4" s="1"/>
  <c r="BA207" i="4"/>
  <c r="BA252" i="4" s="1"/>
  <c r="BA107" i="4"/>
  <c r="BA152" i="4" s="1"/>
  <c r="BA62" i="4" s="1"/>
  <c r="BA103" i="4"/>
  <c r="BA124" i="4"/>
  <c r="BA169" i="4" s="1"/>
  <c r="BA79" i="4" s="1"/>
  <c r="BA121" i="4"/>
  <c r="BA166" i="4" s="1"/>
  <c r="BA76" i="4" s="1"/>
  <c r="BA125" i="4"/>
  <c r="BA170" i="4" s="1"/>
  <c r="BA80" i="4" s="1"/>
  <c r="BA212" i="4"/>
  <c r="BA130" i="4"/>
  <c r="BA175" i="4" s="1"/>
  <c r="BA85" i="4" s="1"/>
  <c r="BA116" i="4"/>
  <c r="BA161" i="4" s="1"/>
  <c r="BA71" i="4" s="1"/>
  <c r="BA131" i="4"/>
  <c r="BC33" i="5"/>
  <c r="AZ162" i="4"/>
  <c r="AZ72" i="4" s="1"/>
  <c r="AZ242" i="4"/>
  <c r="BA132" i="4"/>
  <c r="BA177" i="4" s="1"/>
  <c r="BA87" i="4" s="1"/>
  <c r="BA218" i="4"/>
  <c r="BA263" i="4" s="1"/>
  <c r="BA118" i="4"/>
  <c r="BA163" i="4" s="1"/>
  <c r="BA73" i="4" s="1"/>
  <c r="BA129" i="4"/>
  <c r="BA108" i="4"/>
  <c r="BA153" i="4" s="1"/>
  <c r="BA63" i="4" s="1"/>
  <c r="BA199" i="4"/>
  <c r="BA244" i="4" s="1"/>
  <c r="BA209" i="4"/>
  <c r="BA254" i="4" s="1"/>
  <c r="BA9" i="5"/>
  <c r="BA208" i="4"/>
  <c r="BA253" i="4" s="1"/>
  <c r="BA220" i="4"/>
  <c r="BA265" i="4" s="1"/>
  <c r="BA221" i="4"/>
  <c r="BA266" i="4" s="1"/>
  <c r="BA122" i="4"/>
  <c r="BA206" i="4"/>
  <c r="BA251" i="4" s="1"/>
  <c r="BA205" i="4"/>
  <c r="BA250" i="4" s="1"/>
  <c r="BA203" i="4"/>
  <c r="BA248" i="4" s="1"/>
  <c r="BA193" i="4"/>
  <c r="BA211" i="4"/>
  <c r="BA256" i="4" s="1"/>
  <c r="BA114" i="4"/>
  <c r="BA159" i="4" s="1"/>
  <c r="BA69" i="4" s="1"/>
  <c r="BA128" i="4"/>
  <c r="BA173" i="4" s="1"/>
  <c r="BA83" i="4" s="1"/>
  <c r="BA135" i="4"/>
  <c r="BD11" i="4"/>
  <c r="BD13" i="4"/>
  <c r="BD14" i="4"/>
  <c r="BD12" i="4"/>
  <c r="BD15" i="4"/>
  <c r="BD17" i="4"/>
  <c r="BD18" i="4"/>
  <c r="BD21" i="4"/>
  <c r="BD16" i="4"/>
  <c r="BD19" i="4"/>
  <c r="BD22" i="4"/>
  <c r="BD26" i="4"/>
  <c r="BD20" i="4"/>
  <c r="BD23" i="4"/>
  <c r="BD24" i="4"/>
  <c r="BD28" i="4"/>
  <c r="BD25" i="4"/>
  <c r="BD31" i="4"/>
  <c r="BD29" i="4"/>
  <c r="BD33" i="4"/>
  <c r="BD30" i="4"/>
  <c r="BD34" i="4"/>
  <c r="BD38" i="4"/>
  <c r="BD35" i="4"/>
  <c r="BD27" i="4"/>
  <c r="BD32" i="4"/>
  <c r="BD36" i="4"/>
  <c r="BD40" i="4"/>
  <c r="BD37" i="4"/>
  <c r="BD45" i="4"/>
  <c r="BD42" i="4"/>
  <c r="BD46" i="4"/>
  <c r="BD43" i="4"/>
  <c r="BD47" i="4"/>
  <c r="BD39" i="4"/>
  <c r="BD48" i="4"/>
  <c r="BD49" i="4"/>
  <c r="BD41" i="4"/>
  <c r="BD44" i="4"/>
  <c r="BE33" i="3"/>
  <c r="BE77" i="3" s="1"/>
  <c r="BE32" i="3"/>
  <c r="BE76" i="3" s="1"/>
  <c r="BE34" i="3"/>
  <c r="BE78" i="3" s="1"/>
  <c r="BE37" i="3"/>
  <c r="BE81" i="3" s="1"/>
  <c r="BE40" i="3"/>
  <c r="BE84" i="3" s="1"/>
  <c r="BE38" i="3"/>
  <c r="BE82" i="3" s="1"/>
  <c r="BE44" i="3"/>
  <c r="BE88" i="3" s="1"/>
  <c r="BE41" i="3"/>
  <c r="BE85" i="3" s="1"/>
  <c r="BE43" i="3"/>
  <c r="BE87" i="3" s="1"/>
  <c r="BE47" i="3"/>
  <c r="BE91" i="3" s="1"/>
  <c r="BE45" i="3"/>
  <c r="BE89" i="3" s="1"/>
  <c r="BE48" i="3"/>
  <c r="BE92" i="3" s="1"/>
  <c r="BE52" i="3"/>
  <c r="BE96" i="3" s="1"/>
  <c r="BE51" i="3"/>
  <c r="BE95" i="3" s="1"/>
  <c r="BE55" i="3"/>
  <c r="BE99" i="3" s="1"/>
  <c r="BE36" i="3"/>
  <c r="BE80" i="3" s="1"/>
  <c r="BE46" i="3"/>
  <c r="BE90" i="3" s="1"/>
  <c r="BE49" i="3"/>
  <c r="BE93" i="3" s="1"/>
  <c r="BE54" i="3"/>
  <c r="BE98" i="3" s="1"/>
  <c r="BE59" i="3"/>
  <c r="BE103" i="3" s="1"/>
  <c r="BE63" i="3"/>
  <c r="BE107" i="3" s="1"/>
  <c r="BE67" i="3"/>
  <c r="BE111" i="3" s="1"/>
  <c r="BE39" i="3"/>
  <c r="BE83" i="3" s="1"/>
  <c r="BE58" i="3"/>
  <c r="BE102" i="3" s="1"/>
  <c r="BE62" i="3"/>
  <c r="BE106" i="3" s="1"/>
  <c r="BE66" i="3"/>
  <c r="BE110" i="3" s="1"/>
  <c r="BE70" i="3"/>
  <c r="BE114" i="3" s="1"/>
  <c r="BE35" i="3"/>
  <c r="BE79" i="3" s="1"/>
  <c r="BE50" i="3"/>
  <c r="BE94" i="3" s="1"/>
  <c r="BE56" i="3"/>
  <c r="BE100" i="3" s="1"/>
  <c r="BE64" i="3"/>
  <c r="BE108" i="3" s="1"/>
  <c r="BE71" i="3"/>
  <c r="BE115" i="3" s="1"/>
  <c r="BE42" i="3"/>
  <c r="BE86" i="3" s="1"/>
  <c r="BE57" i="3"/>
  <c r="BE101" i="3" s="1"/>
  <c r="BE65" i="3"/>
  <c r="BE109" i="3" s="1"/>
  <c r="BE31" i="3"/>
  <c r="BE75" i="3" s="1"/>
  <c r="BE53" i="3"/>
  <c r="BE97" i="3" s="1"/>
  <c r="BE61" i="3"/>
  <c r="BE105" i="3" s="1"/>
  <c r="BE69" i="3"/>
  <c r="BE113" i="3" s="1"/>
  <c r="BE60" i="3"/>
  <c r="BE104" i="3" s="1"/>
  <c r="BE68" i="3"/>
  <c r="BE112" i="3" s="1"/>
  <c r="AZ15" i="8"/>
  <c r="AZ9" i="9"/>
  <c r="BA8" i="5"/>
  <c r="AZ17" i="8"/>
  <c r="AZ11" i="9"/>
  <c r="AY277" i="4"/>
  <c r="AY16" i="8"/>
  <c r="AY10" i="9"/>
  <c r="BC56" i="9"/>
  <c r="BA13" i="5"/>
  <c r="BA22" i="9" s="1"/>
  <c r="BD2" i="20"/>
  <c r="BA2" i="21"/>
  <c r="AZ2" i="22"/>
  <c r="BG160" i="20"/>
  <c r="BG4" i="20"/>
  <c r="BG159" i="20"/>
  <c r="BD22" i="21"/>
  <c r="BD4" i="21"/>
  <c r="BD27" i="21"/>
  <c r="BD54" i="21"/>
  <c r="BD64" i="21"/>
  <c r="BD49" i="21"/>
  <c r="BD31" i="21"/>
  <c r="BD3" i="22"/>
  <c r="BD8" i="22" s="1"/>
  <c r="BF67" i="21" s="1"/>
  <c r="BH3" i="20"/>
  <c r="BE3" i="21"/>
  <c r="BC4" i="22"/>
  <c r="BG116" i="20"/>
  <c r="BG117" i="20"/>
  <c r="BE22" i="3"/>
  <c r="AZ21" i="8"/>
  <c r="AZ18" i="9"/>
  <c r="BB16" i="3"/>
  <c r="V14" i="27" s="1"/>
  <c r="V15" i="27" s="1"/>
  <c r="V1" i="27"/>
  <c r="BC2" i="3"/>
  <c r="BB2" i="9"/>
  <c r="BB2" i="5"/>
  <c r="BB2" i="4"/>
  <c r="BB2" i="8"/>
  <c r="BA25" i="5"/>
  <c r="AZ20" i="8"/>
  <c r="AZ17" i="9"/>
  <c r="AZ20" i="9"/>
  <c r="AZ23" i="8"/>
  <c r="BA281" i="4"/>
  <c r="BA279" i="4"/>
  <c r="AZ19" i="9"/>
  <c r="AZ22" i="8"/>
  <c r="AZ280" i="4"/>
  <c r="AZ24" i="8"/>
  <c r="AZ21" i="9"/>
  <c r="BE28" i="3"/>
  <c r="BE27" i="3"/>
  <c r="BE26" i="3"/>
  <c r="BE25" i="3"/>
  <c r="BD45" i="8"/>
  <c r="BD48" i="8"/>
  <c r="BD4" i="8"/>
  <c r="BD63" i="8"/>
  <c r="BD56" i="8"/>
  <c r="BD55" i="8"/>
  <c r="BD65" i="8"/>
  <c r="BD64" i="8"/>
  <c r="BD47" i="8"/>
  <c r="BD40" i="8"/>
  <c r="BD54" i="8"/>
  <c r="BD48" i="9"/>
  <c r="BD47" i="9"/>
  <c r="BD4" i="9"/>
  <c r="BD42" i="9"/>
  <c r="BC32" i="9"/>
  <c r="BC33" i="8"/>
  <c r="BD104" i="5"/>
  <c r="BD285" i="4"/>
  <c r="BD4" i="4"/>
  <c r="BD68" i="8"/>
  <c r="BD67" i="8"/>
  <c r="BF3" i="3"/>
  <c r="BE402" i="3"/>
  <c r="BE386" i="3"/>
  <c r="BE63" i="5" s="1"/>
  <c r="BE385" i="3"/>
  <c r="BE62" i="5" s="1"/>
  <c r="BE390" i="3"/>
  <c r="BE67" i="5" s="1"/>
  <c r="BE391" i="3"/>
  <c r="BE68" i="5" s="1"/>
  <c r="BE394" i="3"/>
  <c r="BE71" i="5" s="1"/>
  <c r="BE340" i="3"/>
  <c r="BE387" i="3"/>
  <c r="BE64" i="5" s="1"/>
  <c r="BE399" i="3"/>
  <c r="BE76" i="5" s="1"/>
  <c r="BE400" i="3"/>
  <c r="BE77" i="5" s="1"/>
  <c r="BE389" i="3"/>
  <c r="BE66" i="5" s="1"/>
  <c r="BE393" i="3"/>
  <c r="BE70" i="5" s="1"/>
  <c r="BE395" i="3"/>
  <c r="BE72" i="5" s="1"/>
  <c r="BE392" i="3"/>
  <c r="BE69" i="5" s="1"/>
  <c r="BE342" i="3"/>
  <c r="BE43" i="5" s="1"/>
  <c r="BE388" i="3"/>
  <c r="BE65" i="5" s="1"/>
  <c r="BE343" i="3"/>
  <c r="BE44" i="5" s="1"/>
  <c r="BE396" i="3"/>
  <c r="BE73" i="5" s="1"/>
  <c r="BE341" i="3"/>
  <c r="BE42" i="5" s="1"/>
  <c r="BE344" i="3"/>
  <c r="BE45" i="5" s="1"/>
  <c r="BE345" i="3"/>
  <c r="BE46" i="5" s="1"/>
  <c r="BE346" i="3"/>
  <c r="BE47" i="5" s="1"/>
  <c r="BE350" i="3"/>
  <c r="BE51" i="5" s="1"/>
  <c r="BE354" i="3"/>
  <c r="BE55" i="5" s="1"/>
  <c r="BE347" i="3"/>
  <c r="BE48" i="5" s="1"/>
  <c r="BE351" i="3"/>
  <c r="BE52" i="5" s="1"/>
  <c r="BE355" i="3"/>
  <c r="BE56" i="5" s="1"/>
  <c r="BE352" i="3"/>
  <c r="BE53" i="5" s="1"/>
  <c r="BE349" i="3"/>
  <c r="BE50" i="5" s="1"/>
  <c r="BE356" i="3"/>
  <c r="BE57" i="5" s="1"/>
  <c r="BE357" i="3"/>
  <c r="BE348" i="3"/>
  <c r="BE49" i="5" s="1"/>
  <c r="BE358" i="3"/>
  <c r="BE398" i="3"/>
  <c r="BE75" i="5" s="1"/>
  <c r="BE384" i="3"/>
  <c r="W2" i="27"/>
  <c r="BE280" i="3"/>
  <c r="BE331" i="3"/>
  <c r="BE232" i="3"/>
  <c r="BE302" i="3"/>
  <c r="BE234" i="3"/>
  <c r="BE303" i="3"/>
  <c r="BE201" i="3"/>
  <c r="BE193" i="3"/>
  <c r="BE151" i="3"/>
  <c r="BE142" i="3"/>
  <c r="BE172" i="3"/>
  <c r="BE237" i="3"/>
  <c r="BE171" i="3"/>
  <c r="BE322" i="3"/>
  <c r="BE257" i="3"/>
  <c r="BE307" i="3"/>
  <c r="BE208" i="3"/>
  <c r="BE309" i="3"/>
  <c r="BE210" i="3"/>
  <c r="BE277" i="3"/>
  <c r="BE215" i="3"/>
  <c r="BE143" i="3"/>
  <c r="BE183" i="3"/>
  <c r="BE139" i="3"/>
  <c r="BE209" i="3"/>
  <c r="BE434" i="3"/>
  <c r="BE329" i="3"/>
  <c r="BE230" i="3"/>
  <c r="BE281" i="3"/>
  <c r="BE223" i="3"/>
  <c r="BE283" i="3"/>
  <c r="BE227" i="3"/>
  <c r="BE286" i="3"/>
  <c r="BE200" i="3"/>
  <c r="BE119" i="3"/>
  <c r="BE181" i="3"/>
  <c r="BE192" i="3"/>
  <c r="BE175" i="3"/>
  <c r="BE241" i="3"/>
  <c r="BE429" i="3"/>
  <c r="BE271" i="3"/>
  <c r="BE324" i="3"/>
  <c r="BE259" i="3"/>
  <c r="BE326" i="3"/>
  <c r="BE261" i="3"/>
  <c r="BE327" i="3"/>
  <c r="BE228" i="3"/>
  <c r="BE217" i="3"/>
  <c r="BE178" i="3"/>
  <c r="BE126" i="3"/>
  <c r="BE169" i="3"/>
  <c r="BE182" i="3"/>
  <c r="BE138" i="3"/>
  <c r="BE430" i="3"/>
  <c r="BE314" i="3"/>
  <c r="BE246" i="3"/>
  <c r="BE300" i="3"/>
  <c r="BE258" i="3"/>
  <c r="BE301" i="3"/>
  <c r="BE262" i="3"/>
  <c r="BE269" i="3"/>
  <c r="BE198" i="3"/>
  <c r="BE135" i="3"/>
  <c r="BE144" i="3"/>
  <c r="BE233" i="3"/>
  <c r="BE7" i="3"/>
  <c r="BE154" i="3"/>
  <c r="BE427" i="3"/>
  <c r="BE321" i="3"/>
  <c r="BE222" i="3"/>
  <c r="BE273" i="3"/>
  <c r="BE207" i="3"/>
  <c r="BE275" i="3"/>
  <c r="BE211" i="3"/>
  <c r="BE278" i="3"/>
  <c r="BE184" i="3"/>
  <c r="BE152" i="3"/>
  <c r="BE165" i="3"/>
  <c r="BE180" i="3"/>
  <c r="BE132" i="3"/>
  <c r="BE173" i="3"/>
  <c r="BE432" i="3"/>
  <c r="BE298" i="3"/>
  <c r="BE3" i="9"/>
  <c r="BE282" i="3"/>
  <c r="BE3" i="8"/>
  <c r="BE284" i="3"/>
  <c r="BE320" i="3"/>
  <c r="BE255" i="3"/>
  <c r="BE157" i="3"/>
  <c r="BE191" i="3"/>
  <c r="BE129" i="3"/>
  <c r="BE153" i="3"/>
  <c r="BE148" i="3"/>
  <c r="BE189" i="3"/>
  <c r="BE4" i="3"/>
  <c r="BE3" i="4"/>
  <c r="BE272" i="3"/>
  <c r="BE323" i="3"/>
  <c r="BE224" i="3"/>
  <c r="BE325" i="3"/>
  <c r="BE226" i="3"/>
  <c r="BE296" i="3"/>
  <c r="BE247" i="3"/>
  <c r="BE177" i="3"/>
  <c r="BE260" i="3"/>
  <c r="BE122" i="3"/>
  <c r="BE235" i="3"/>
  <c r="BE123" i="3"/>
  <c r="BE147" i="3"/>
  <c r="BE134" i="3"/>
  <c r="BE13" i="3"/>
  <c r="BE214" i="3"/>
  <c r="BE194" i="3"/>
  <c r="BE3" i="5"/>
  <c r="BE176" i="3"/>
  <c r="BE187" i="3"/>
  <c r="BE428" i="3"/>
  <c r="BE333" i="3"/>
  <c r="BE335" i="3"/>
  <c r="BE312" i="3"/>
  <c r="BE149" i="3"/>
  <c r="BE219" i="3"/>
  <c r="BE130" i="3"/>
  <c r="BE125" i="3"/>
  <c r="BE316" i="3"/>
  <c r="BE318" i="3"/>
  <c r="BE319" i="3"/>
  <c r="BE179" i="3"/>
  <c r="BE170" i="3"/>
  <c r="BE133" i="3"/>
  <c r="BE433" i="3"/>
  <c r="BE238" i="3"/>
  <c r="BE239" i="3"/>
  <c r="BE243" i="3"/>
  <c r="BE190" i="3"/>
  <c r="BE202" i="3"/>
  <c r="BE128" i="3"/>
  <c r="BE332" i="3"/>
  <c r="BE334" i="3"/>
  <c r="BE304" i="3"/>
  <c r="BE252" i="3"/>
  <c r="BE188" i="3"/>
  <c r="BE163" i="3"/>
  <c r="BE431" i="3"/>
  <c r="BE308" i="3"/>
  <c r="BE310" i="3"/>
  <c r="BE311" i="3"/>
  <c r="BE136" i="3"/>
  <c r="BE159" i="3"/>
  <c r="BE213" i="3"/>
  <c r="BE330" i="3"/>
  <c r="BE315" i="3"/>
  <c r="BE317" i="3"/>
  <c r="BE285" i="3"/>
  <c r="BE158" i="3"/>
  <c r="BE225" i="3"/>
  <c r="BE245" i="3"/>
  <c r="BE435" i="3"/>
  <c r="BE203" i="3"/>
  <c r="BE186" i="3"/>
  <c r="BE328" i="3"/>
  <c r="BE168" i="3"/>
  <c r="BE141" i="3"/>
  <c r="BE279" i="3"/>
  <c r="BE268" i="3"/>
  <c r="BE120" i="3"/>
  <c r="BE131" i="3"/>
  <c r="BE240" i="3"/>
  <c r="BE212" i="3"/>
  <c r="BE195" i="3"/>
  <c r="BE166" i="3"/>
  <c r="BE264" i="3"/>
  <c r="BE218" i="3"/>
  <c r="BE150" i="3"/>
  <c r="BE290" i="3"/>
  <c r="BE263" i="3"/>
  <c r="BE137" i="3"/>
  <c r="BE265" i="3"/>
  <c r="BE270" i="3"/>
  <c r="BE146" i="3"/>
  <c r="BE196" i="3"/>
  <c r="BE287" i="3"/>
  <c r="BE276" i="3"/>
  <c r="BE140" i="3"/>
  <c r="BE145" i="3"/>
  <c r="BE251" i="3"/>
  <c r="BE220" i="3"/>
  <c r="BE229" i="3"/>
  <c r="BE306" i="3"/>
  <c r="BE291" i="3"/>
  <c r="BE127" i="3"/>
  <c r="BE164" i="3"/>
  <c r="BE266" i="3"/>
  <c r="BE236" i="3"/>
  <c r="BE156" i="3"/>
  <c r="BE155" i="3"/>
  <c r="BE288" i="3"/>
  <c r="BE242" i="3"/>
  <c r="BE124" i="3"/>
  <c r="BE19" i="3"/>
  <c r="BE216" i="3"/>
  <c r="BE231" i="3"/>
  <c r="BE174" i="3"/>
  <c r="BE305" i="3"/>
  <c r="BE295" i="3"/>
  <c r="BE221" i="3"/>
  <c r="BE199" i="3"/>
  <c r="BE313" i="3"/>
  <c r="BE254" i="3"/>
  <c r="BE167" i="3"/>
  <c r="BE197" i="3"/>
  <c r="BE267" i="3"/>
  <c r="BE274" i="3"/>
  <c r="BE299" i="3"/>
  <c r="BE256" i="3"/>
  <c r="BE244" i="3"/>
  <c r="BE253" i="3"/>
  <c r="BE289" i="3"/>
  <c r="BE10" i="3"/>
  <c r="BE185" i="3"/>
  <c r="BE121" i="3"/>
  <c r="BE297" i="3"/>
  <c r="BE401" i="3"/>
  <c r="BD16" i="5"/>
  <c r="BD109" i="5"/>
  <c r="BD92" i="5"/>
  <c r="BD4" i="5"/>
  <c r="BD80" i="5"/>
  <c r="BD33" i="5"/>
  <c r="BD59" i="8"/>
  <c r="BD58" i="8"/>
  <c r="BC33" i="9"/>
  <c r="BC34" i="8"/>
  <c r="BB11" i="5" l="1"/>
  <c r="BE59" i="21"/>
  <c r="BH146" i="20" s="1"/>
  <c r="BE42" i="21"/>
  <c r="BH137" i="20" s="1"/>
  <c r="BE36" i="21"/>
  <c r="BH136" i="20" s="1"/>
  <c r="BE17" i="21"/>
  <c r="BE12" i="21"/>
  <c r="BE18" i="21" s="1"/>
  <c r="BE11" i="21"/>
  <c r="BE10" i="21"/>
  <c r="BB134" i="4"/>
  <c r="BB179" i="4" s="1"/>
  <c r="BB89" i="4" s="1"/>
  <c r="BB136" i="4"/>
  <c r="BB181" i="4" s="1"/>
  <c r="BB91" i="4" s="1"/>
  <c r="BB194" i="4"/>
  <c r="BB239" i="4" s="1"/>
  <c r="BB196" i="4"/>
  <c r="BB241" i="4" s="1"/>
  <c r="BB210" i="4"/>
  <c r="BB255" i="4" s="1"/>
  <c r="BB214" i="4"/>
  <c r="BB259" i="4" s="1"/>
  <c r="BB138" i="4"/>
  <c r="BB183" i="4" s="1"/>
  <c r="BB93" i="4" s="1"/>
  <c r="BB101" i="4"/>
  <c r="BB146" i="4" s="1"/>
  <c r="BB56" i="4" s="1"/>
  <c r="BA259" i="4"/>
  <c r="BB131" i="4"/>
  <c r="BB176" i="4" s="1"/>
  <c r="BB86" i="4" s="1"/>
  <c r="BB212" i="4"/>
  <c r="BB257" i="4" s="1"/>
  <c r="BB103" i="4"/>
  <c r="BB148" i="4" s="1"/>
  <c r="BB58" i="4" s="1"/>
  <c r="BB189" i="4"/>
  <c r="BB234" i="4" s="1"/>
  <c r="BB139" i="4"/>
  <c r="BB184" i="4" s="1"/>
  <c r="BB94" i="4" s="1"/>
  <c r="BB104" i="4"/>
  <c r="BB149" i="4" s="1"/>
  <c r="BB59" i="4" s="1"/>
  <c r="BB224" i="4"/>
  <c r="BB269" i="4" s="1"/>
  <c r="BB135" i="4"/>
  <c r="BB180" i="4" s="1"/>
  <c r="BB90" i="4" s="1"/>
  <c r="BB193" i="4"/>
  <c r="BB238" i="4" s="1"/>
  <c r="BB122" i="4"/>
  <c r="BB167" i="4" s="1"/>
  <c r="BB77" i="4" s="1"/>
  <c r="BB129" i="4"/>
  <c r="BB174" i="4" s="1"/>
  <c r="BB84" i="4" s="1"/>
  <c r="BB133" i="4"/>
  <c r="BB178" i="4" s="1"/>
  <c r="BB88" i="4" s="1"/>
  <c r="BB191" i="4"/>
  <c r="BB236" i="4" s="1"/>
  <c r="BB197" i="4"/>
  <c r="BB242" i="4" s="1"/>
  <c r="BB9" i="5"/>
  <c r="BA184" i="4"/>
  <c r="BA94" i="4" s="1"/>
  <c r="BA257" i="4"/>
  <c r="BB128" i="4"/>
  <c r="BB173" i="4" s="1"/>
  <c r="BB83" i="4" s="1"/>
  <c r="BB203" i="4"/>
  <c r="BB248" i="4" s="1"/>
  <c r="BB221" i="4"/>
  <c r="BB266" i="4" s="1"/>
  <c r="BB209" i="4"/>
  <c r="BB254" i="4" s="1"/>
  <c r="BB118" i="4"/>
  <c r="BB163" i="4" s="1"/>
  <c r="BB73" i="4" s="1"/>
  <c r="BB137" i="4"/>
  <c r="BB115" i="4"/>
  <c r="BB160" i="4" s="1"/>
  <c r="BB70" i="4" s="1"/>
  <c r="BB125" i="4"/>
  <c r="BB170" i="4" s="1"/>
  <c r="BB80" i="4" s="1"/>
  <c r="BB107" i="4"/>
  <c r="BB192" i="4"/>
  <c r="BB237" i="4" s="1"/>
  <c r="BB102" i="4"/>
  <c r="BB147" i="4" s="1"/>
  <c r="BB57" i="4" s="1"/>
  <c r="BB198" i="4"/>
  <c r="BB243" i="4" s="1"/>
  <c r="BB113" i="4"/>
  <c r="BB228" i="4"/>
  <c r="BB273" i="4" s="1"/>
  <c r="BB219" i="4"/>
  <c r="BB264" i="4" s="1"/>
  <c r="BB109" i="4"/>
  <c r="BB154" i="4" s="1"/>
  <c r="BB64" i="4" s="1"/>
  <c r="BB222" i="4"/>
  <c r="BB111" i="4"/>
  <c r="BB156" i="4" s="1"/>
  <c r="BB66" i="4" s="1"/>
  <c r="BB216" i="4"/>
  <c r="BB261" i="4" s="1"/>
  <c r="BA148" i="4"/>
  <c r="BA58" i="4" s="1"/>
  <c r="BA255" i="4"/>
  <c r="BA180" i="4"/>
  <c r="BA90" i="4" s="1"/>
  <c r="BA174" i="4"/>
  <c r="BA84" i="4" s="1"/>
  <c r="BA183" i="4"/>
  <c r="BA93" i="4" s="1"/>
  <c r="BA149" i="4"/>
  <c r="BA59" i="4" s="1"/>
  <c r="BA238" i="4"/>
  <c r="BB114" i="4"/>
  <c r="BB159" i="4" s="1"/>
  <c r="BB69" i="4" s="1"/>
  <c r="BB205" i="4"/>
  <c r="BB250" i="4" s="1"/>
  <c r="BB220" i="4"/>
  <c r="BB265" i="4" s="1"/>
  <c r="BB199" i="4"/>
  <c r="BB218" i="4"/>
  <c r="BB263" i="4" s="1"/>
  <c r="BB226" i="4"/>
  <c r="BB271" i="4" s="1"/>
  <c r="BB204" i="4"/>
  <c r="BB249" i="4" s="1"/>
  <c r="BB116" i="4"/>
  <c r="BB161" i="4" s="1"/>
  <c r="BB71" i="4" s="1"/>
  <c r="BB121" i="4"/>
  <c r="BB166" i="4" s="1"/>
  <c r="BB76" i="4" s="1"/>
  <c r="BB207" i="4"/>
  <c r="BB252" i="4" s="1"/>
  <c r="BB10" i="5"/>
  <c r="BB110" i="4"/>
  <c r="BB155" i="4" s="1"/>
  <c r="BB65" i="4" s="1"/>
  <c r="BB119" i="4"/>
  <c r="BB164" i="4" s="1"/>
  <c r="BB74" i="4" s="1"/>
  <c r="BB99" i="4"/>
  <c r="BB144" i="4" s="1"/>
  <c r="BB54" i="4" s="1"/>
  <c r="BB200" i="4"/>
  <c r="BB245" i="4" s="1"/>
  <c r="BB106" i="4"/>
  <c r="BB151" i="4" s="1"/>
  <c r="BB61" i="4" s="1"/>
  <c r="BB217" i="4"/>
  <c r="BB262" i="4" s="1"/>
  <c r="BB12" i="5"/>
  <c r="BB213" i="4"/>
  <c r="BB258" i="4" s="1"/>
  <c r="BB123" i="4"/>
  <c r="BB120" i="4"/>
  <c r="BB165" i="4" s="1"/>
  <c r="BB75" i="4" s="1"/>
  <c r="BB105" i="4"/>
  <c r="BB150" i="4" s="1"/>
  <c r="BB60" i="4" s="1"/>
  <c r="BA167" i="4"/>
  <c r="BA77" i="4" s="1"/>
  <c r="BA176" i="4"/>
  <c r="BA86" i="4" s="1"/>
  <c r="BA241" i="4"/>
  <c r="BB211" i="4"/>
  <c r="BB256" i="4" s="1"/>
  <c r="BB206" i="4"/>
  <c r="BB208" i="4"/>
  <c r="BB253" i="4" s="1"/>
  <c r="BB108" i="4"/>
  <c r="BB153" i="4" s="1"/>
  <c r="BB63" i="4" s="1"/>
  <c r="BB132" i="4"/>
  <c r="BB177" i="4" s="1"/>
  <c r="BB87" i="4" s="1"/>
  <c r="BB127" i="4"/>
  <c r="BB130" i="4"/>
  <c r="BB175" i="4" s="1"/>
  <c r="BB85" i="4" s="1"/>
  <c r="BB124" i="4"/>
  <c r="BB169" i="4" s="1"/>
  <c r="BB79" i="4" s="1"/>
  <c r="BB201" i="4"/>
  <c r="BB225" i="4"/>
  <c r="BB270" i="4" s="1"/>
  <c r="BB126" i="4"/>
  <c r="BB171" i="4" s="1"/>
  <c r="BB81" i="4" s="1"/>
  <c r="BB202" i="4"/>
  <c r="BB247" i="4" s="1"/>
  <c r="BB117" i="4"/>
  <c r="BB227" i="4"/>
  <c r="BB272" i="4" s="1"/>
  <c r="BB195" i="4"/>
  <c r="BB240" i="4" s="1"/>
  <c r="BB223" i="4"/>
  <c r="BB268" i="4" s="1"/>
  <c r="BB215" i="4"/>
  <c r="BB112" i="4"/>
  <c r="BB157" i="4" s="1"/>
  <c r="BB67" i="4" s="1"/>
  <c r="BB229" i="4"/>
  <c r="BB274" i="4" s="1"/>
  <c r="BE12" i="4"/>
  <c r="BE13" i="4"/>
  <c r="BE11" i="4"/>
  <c r="BE14" i="4"/>
  <c r="BE16" i="4"/>
  <c r="BE15" i="4"/>
  <c r="BE17" i="4"/>
  <c r="BE18" i="4"/>
  <c r="BE20" i="4"/>
  <c r="BE21" i="4"/>
  <c r="BE22" i="4"/>
  <c r="BE25" i="4"/>
  <c r="BE23" i="4"/>
  <c r="BE27" i="4"/>
  <c r="BE19" i="4"/>
  <c r="BE30" i="4"/>
  <c r="BE24" i="4"/>
  <c r="BE28" i="4"/>
  <c r="BE32" i="4"/>
  <c r="BE31" i="4"/>
  <c r="BE37" i="4"/>
  <c r="BE33" i="4"/>
  <c r="BE34" i="4"/>
  <c r="BE38" i="4"/>
  <c r="BE29" i="4"/>
  <c r="BE35" i="4"/>
  <c r="BE39" i="4"/>
  <c r="BE41" i="4"/>
  <c r="BE44" i="4"/>
  <c r="BE48" i="4"/>
  <c r="BE26" i="4"/>
  <c r="BE40" i="4"/>
  <c r="BE45" i="4"/>
  <c r="BE36" i="4"/>
  <c r="BE42" i="4"/>
  <c r="BE46" i="4"/>
  <c r="BE43" i="4"/>
  <c r="BE49" i="4"/>
  <c r="BE47" i="4"/>
  <c r="BF32" i="3"/>
  <c r="BF76" i="3" s="1"/>
  <c r="BF33" i="3"/>
  <c r="BF77" i="3" s="1"/>
  <c r="BF37" i="3"/>
  <c r="BF81" i="3" s="1"/>
  <c r="BF34" i="3"/>
  <c r="BF78" i="3" s="1"/>
  <c r="BF35" i="3"/>
  <c r="BF79" i="3" s="1"/>
  <c r="BF39" i="3"/>
  <c r="BF83" i="3" s="1"/>
  <c r="BF41" i="3"/>
  <c r="BF85" i="3" s="1"/>
  <c r="BF43" i="3"/>
  <c r="BF87" i="3" s="1"/>
  <c r="BF36" i="3"/>
  <c r="BF80" i="3" s="1"/>
  <c r="BF42" i="3"/>
  <c r="BF86" i="3" s="1"/>
  <c r="BF46" i="3"/>
  <c r="BF90" i="3" s="1"/>
  <c r="BF38" i="3"/>
  <c r="BF82" i="3" s="1"/>
  <c r="BF44" i="3"/>
  <c r="BF88" i="3" s="1"/>
  <c r="BF51" i="3"/>
  <c r="BF95" i="3" s="1"/>
  <c r="BF50" i="3"/>
  <c r="BF94" i="3" s="1"/>
  <c r="BF54" i="3"/>
  <c r="BF98" i="3" s="1"/>
  <c r="BF58" i="3"/>
  <c r="BF102" i="3" s="1"/>
  <c r="BF62" i="3"/>
  <c r="BF106" i="3" s="1"/>
  <c r="BF66" i="3"/>
  <c r="BF110" i="3" s="1"/>
  <c r="BF70" i="3"/>
  <c r="BF114" i="3" s="1"/>
  <c r="BF53" i="3"/>
  <c r="BF97" i="3" s="1"/>
  <c r="BF55" i="3"/>
  <c r="BF99" i="3" s="1"/>
  <c r="BF57" i="3"/>
  <c r="BF101" i="3" s="1"/>
  <c r="BF61" i="3"/>
  <c r="BF105" i="3" s="1"/>
  <c r="BF65" i="3"/>
  <c r="BF109" i="3" s="1"/>
  <c r="BF69" i="3"/>
  <c r="BF113" i="3" s="1"/>
  <c r="BF47" i="3"/>
  <c r="BF91" i="3" s="1"/>
  <c r="BF63" i="3"/>
  <c r="BF107" i="3" s="1"/>
  <c r="BF40" i="3"/>
  <c r="BF84" i="3" s="1"/>
  <c r="BF49" i="3"/>
  <c r="BF93" i="3" s="1"/>
  <c r="BF59" i="3"/>
  <c r="BF103" i="3" s="1"/>
  <c r="BF45" i="3"/>
  <c r="BF89" i="3" s="1"/>
  <c r="BF48" i="3"/>
  <c r="BF92" i="3" s="1"/>
  <c r="BF60" i="3"/>
  <c r="BF104" i="3" s="1"/>
  <c r="BF68" i="3"/>
  <c r="BF112" i="3" s="1"/>
  <c r="BF31" i="3"/>
  <c r="BF75" i="3" s="1"/>
  <c r="BF52" i="3"/>
  <c r="BF96" i="3" s="1"/>
  <c r="BF56" i="3"/>
  <c r="BF100" i="3" s="1"/>
  <c r="BF64" i="3"/>
  <c r="BF108" i="3" s="1"/>
  <c r="BF71" i="3"/>
  <c r="BF115" i="3" s="1"/>
  <c r="BF67" i="3"/>
  <c r="BF111" i="3" s="1"/>
  <c r="BA15" i="8"/>
  <c r="BA9" i="9"/>
  <c r="BA11" i="9"/>
  <c r="BA17" i="8"/>
  <c r="BB8" i="5"/>
  <c r="AZ277" i="4"/>
  <c r="AZ10" i="9"/>
  <c r="AZ16" i="8"/>
  <c r="BD56" i="9"/>
  <c r="BB13" i="5"/>
  <c r="BD15" i="21"/>
  <c r="BD20" i="21"/>
  <c r="BE2" i="20"/>
  <c r="BB2" i="21"/>
  <c r="BA2" i="22"/>
  <c r="BH116" i="20"/>
  <c r="BH117" i="20"/>
  <c r="BH159" i="20"/>
  <c r="BH4" i="20"/>
  <c r="BG138" i="20"/>
  <c r="BD25" i="21"/>
  <c r="BE27" i="21"/>
  <c r="BE4" i="21"/>
  <c r="BE54" i="21"/>
  <c r="BE64" i="21"/>
  <c r="BE31" i="21"/>
  <c r="BE22" i="21"/>
  <c r="BI3" i="20"/>
  <c r="BF3" i="21"/>
  <c r="BE3" i="22"/>
  <c r="BE8" i="22" s="1"/>
  <c r="BG67" i="21" s="1"/>
  <c r="BD4" i="22"/>
  <c r="BF22" i="3"/>
  <c r="BA19" i="9"/>
  <c r="BA22" i="8"/>
  <c r="BA24" i="8"/>
  <c r="BA21" i="9"/>
  <c r="BA280" i="4"/>
  <c r="BC2" i="8"/>
  <c r="BC16" i="3"/>
  <c r="BC2" i="4"/>
  <c r="BC2" i="9"/>
  <c r="BD2" i="3"/>
  <c r="BC2" i="5"/>
  <c r="BA21" i="8"/>
  <c r="BA18" i="9"/>
  <c r="BA20" i="9"/>
  <c r="BA23" i="8"/>
  <c r="BB25" i="5"/>
  <c r="BA20" i="8"/>
  <c r="BA17" i="9"/>
  <c r="BB279" i="4"/>
  <c r="BB281" i="4"/>
  <c r="BD29" i="5"/>
  <c r="BF26" i="3"/>
  <c r="BF25" i="3"/>
  <c r="BF28" i="3"/>
  <c r="BF27" i="3"/>
  <c r="BE4" i="4"/>
  <c r="BE285" i="4"/>
  <c r="BE59" i="8"/>
  <c r="BE58" i="8"/>
  <c r="W3" i="27"/>
  <c r="BF402" i="3"/>
  <c r="BF389" i="3"/>
  <c r="BF66" i="5" s="1"/>
  <c r="BF392" i="3"/>
  <c r="BF69" i="5" s="1"/>
  <c r="BG3" i="3"/>
  <c r="BF385" i="3"/>
  <c r="BF62" i="5" s="1"/>
  <c r="BF386" i="3"/>
  <c r="BF63" i="5" s="1"/>
  <c r="BF390" i="3"/>
  <c r="BF67" i="5" s="1"/>
  <c r="BF393" i="3"/>
  <c r="BF70" i="5" s="1"/>
  <c r="BF396" i="3"/>
  <c r="BF73" i="5" s="1"/>
  <c r="BF401" i="3"/>
  <c r="BF388" i="3"/>
  <c r="BF65" i="5" s="1"/>
  <c r="BF394" i="3"/>
  <c r="BF71" i="5" s="1"/>
  <c r="BF399" i="3"/>
  <c r="BF76" i="5" s="1"/>
  <c r="BF400" i="3"/>
  <c r="BF77" i="5" s="1"/>
  <c r="BF340" i="3"/>
  <c r="BF345" i="3"/>
  <c r="BF46" i="5" s="1"/>
  <c r="BF342" i="3"/>
  <c r="BF43" i="5" s="1"/>
  <c r="BF343" i="3"/>
  <c r="BF44" i="5" s="1"/>
  <c r="BF344" i="3"/>
  <c r="BF45" i="5" s="1"/>
  <c r="BF349" i="3"/>
  <c r="BF50" i="5" s="1"/>
  <c r="BF346" i="3"/>
  <c r="BF47" i="5" s="1"/>
  <c r="BF350" i="3"/>
  <c r="BF51" i="5" s="1"/>
  <c r="BF354" i="3"/>
  <c r="BF55" i="5" s="1"/>
  <c r="BF341" i="3"/>
  <c r="BF42" i="5" s="1"/>
  <c r="BF355" i="3"/>
  <c r="BF56" i="5" s="1"/>
  <c r="BF391" i="3"/>
  <c r="BF68" i="5" s="1"/>
  <c r="BF347" i="3"/>
  <c r="BF48" i="5" s="1"/>
  <c r="BF352" i="3"/>
  <c r="BF53" i="5" s="1"/>
  <c r="BF395" i="3"/>
  <c r="BF72" i="5" s="1"/>
  <c r="BF356" i="3"/>
  <c r="BF57" i="5" s="1"/>
  <c r="BF357" i="3"/>
  <c r="BF351" i="3"/>
  <c r="BF52" i="5" s="1"/>
  <c r="BF348" i="3"/>
  <c r="BF49" i="5" s="1"/>
  <c r="BF384" i="3"/>
  <c r="BF358" i="3"/>
  <c r="BF398" i="3"/>
  <c r="BF75" i="5" s="1"/>
  <c r="BF387" i="3"/>
  <c r="BF64" i="5" s="1"/>
  <c r="BF320" i="3"/>
  <c r="BF232" i="3"/>
  <c r="BF170" i="3"/>
  <c r="BF125" i="3"/>
  <c r="BF285" i="3"/>
  <c r="BF211" i="3"/>
  <c r="BF138" i="3"/>
  <c r="BF272" i="3"/>
  <c r="BF221" i="3"/>
  <c r="BF148" i="3"/>
  <c r="BF309" i="3"/>
  <c r="BF258" i="3"/>
  <c r="BF185" i="3"/>
  <c r="BF19" i="3"/>
  <c r="BF328" i="3"/>
  <c r="BF240" i="3"/>
  <c r="BF178" i="3"/>
  <c r="BF133" i="3"/>
  <c r="BF270" i="3"/>
  <c r="BF219" i="3"/>
  <c r="BF146" i="3"/>
  <c r="BF280" i="3"/>
  <c r="BF229" i="3"/>
  <c r="BF156" i="3"/>
  <c r="BF317" i="3"/>
  <c r="BF279" i="3"/>
  <c r="BF193" i="3"/>
  <c r="BF13" i="3"/>
  <c r="BF303" i="3"/>
  <c r="BF252" i="3"/>
  <c r="BF179" i="3"/>
  <c r="BF313" i="3"/>
  <c r="BF262" i="3"/>
  <c r="BF189" i="3"/>
  <c r="BF323" i="3"/>
  <c r="BF201" i="3"/>
  <c r="BF199" i="3"/>
  <c r="BF269" i="3"/>
  <c r="BF207" i="3"/>
  <c r="BF134" i="3"/>
  <c r="BF435" i="3"/>
  <c r="BF312" i="3"/>
  <c r="BF224" i="3"/>
  <c r="BF159" i="3"/>
  <c r="BF7" i="3"/>
  <c r="BF322" i="3"/>
  <c r="BF234" i="3"/>
  <c r="BF172" i="3"/>
  <c r="BF127" i="3"/>
  <c r="BF332" i="3"/>
  <c r="BF244" i="3"/>
  <c r="BF182" i="3"/>
  <c r="BF137" i="3"/>
  <c r="BF301" i="3"/>
  <c r="BF247" i="3"/>
  <c r="BF177" i="3"/>
  <c r="BF319" i="3"/>
  <c r="BF287" i="3"/>
  <c r="BF195" i="3"/>
  <c r="BF330" i="3"/>
  <c r="BF242" i="3"/>
  <c r="BF180" i="3"/>
  <c r="BF135" i="3"/>
  <c r="BF3" i="8"/>
  <c r="BF255" i="3"/>
  <c r="BF190" i="3"/>
  <c r="BF264" i="3"/>
  <c r="BF274" i="3"/>
  <c r="BF284" i="3"/>
  <c r="BF163" i="3"/>
  <c r="BF329" i="3"/>
  <c r="BF145" i="3"/>
  <c r="BF308" i="3"/>
  <c r="BF155" i="3"/>
  <c r="BF3" i="4"/>
  <c r="BF223" i="3"/>
  <c r="BF289" i="3"/>
  <c r="BF327" i="3"/>
  <c r="BF241" i="3"/>
  <c r="BF136" i="3"/>
  <c r="BF335" i="3"/>
  <c r="BF218" i="3"/>
  <c r="BF181" i="3"/>
  <c r="BF4" i="3"/>
  <c r="BF228" i="3"/>
  <c r="BF191" i="3"/>
  <c r="BF267" i="3"/>
  <c r="BF168" i="3"/>
  <c r="BF333" i="3"/>
  <c r="BF216" i="3"/>
  <c r="BF144" i="3"/>
  <c r="BF3" i="9"/>
  <c r="BF226" i="3"/>
  <c r="BF154" i="3"/>
  <c r="BF236" i="3"/>
  <c r="BF167" i="3"/>
  <c r="BF290" i="3"/>
  <c r="BF176" i="3"/>
  <c r="BF427" i="3"/>
  <c r="BF311" i="3"/>
  <c r="BF225" i="3"/>
  <c r="BF120" i="3"/>
  <c r="BF321" i="3"/>
  <c r="BF235" i="3"/>
  <c r="BF130" i="3"/>
  <c r="BF331" i="3"/>
  <c r="BF245" i="3"/>
  <c r="BF140" i="3"/>
  <c r="BF246" i="3"/>
  <c r="BF149" i="3"/>
  <c r="BF433" i="3"/>
  <c r="BF275" i="3"/>
  <c r="BF128" i="3"/>
  <c r="BF297" i="3"/>
  <c r="BF173" i="3"/>
  <c r="BF307" i="3"/>
  <c r="BF183" i="3"/>
  <c r="BF310" i="3"/>
  <c r="BF192" i="3"/>
  <c r="BF434" i="3"/>
  <c r="BF295" i="3"/>
  <c r="BF209" i="3"/>
  <c r="BF306" i="3"/>
  <c r="BF254" i="3"/>
  <c r="BF143" i="3"/>
  <c r="BF316" i="3"/>
  <c r="BF271" i="3"/>
  <c r="BF124" i="3"/>
  <c r="BF230" i="3"/>
  <c r="BF158" i="3"/>
  <c r="BF304" i="3"/>
  <c r="BF217" i="3"/>
  <c r="BF141" i="3"/>
  <c r="BF314" i="3"/>
  <c r="BF227" i="3"/>
  <c r="BF122" i="3"/>
  <c r="BF324" i="3"/>
  <c r="BF237" i="3"/>
  <c r="BF132" i="3"/>
  <c r="BF238" i="3"/>
  <c r="BF265" i="3"/>
  <c r="BF430" i="3"/>
  <c r="BF276" i="3"/>
  <c r="BF194" i="3"/>
  <c r="BF286" i="3"/>
  <c r="BF200" i="3"/>
  <c r="BF299" i="3"/>
  <c r="BF213" i="3"/>
  <c r="BF334" i="3"/>
  <c r="BF214" i="3"/>
  <c r="BF142" i="3"/>
  <c r="BF10" i="3"/>
  <c r="BF273" i="3"/>
  <c r="BF243" i="3"/>
  <c r="BF256" i="3"/>
  <c r="BF222" i="3"/>
  <c r="BF208" i="3"/>
  <c r="BF153" i="3"/>
  <c r="BF263" i="3"/>
  <c r="BF281" i="3"/>
  <c r="BF432" i="3"/>
  <c r="BF151" i="3"/>
  <c r="BF261" i="3"/>
  <c r="BF174" i="3"/>
  <c r="BF325" i="3"/>
  <c r="BF131" i="3"/>
  <c r="BF3" i="5"/>
  <c r="BF152" i="3"/>
  <c r="BF298" i="3"/>
  <c r="BF175" i="3"/>
  <c r="BF266" i="3"/>
  <c r="BF157" i="3"/>
  <c r="BF428" i="3"/>
  <c r="BF300" i="3"/>
  <c r="BF305" i="3"/>
  <c r="BF198" i="3"/>
  <c r="BF318" i="3"/>
  <c r="BF126" i="3"/>
  <c r="BF268" i="3"/>
  <c r="BF196" i="3"/>
  <c r="BF288" i="3"/>
  <c r="BF129" i="3"/>
  <c r="BF203" i="3"/>
  <c r="BF259" i="3"/>
  <c r="BF197" i="3"/>
  <c r="BF296" i="3"/>
  <c r="BF215" i="3"/>
  <c r="BF429" i="3"/>
  <c r="BF150" i="3"/>
  <c r="BF171" i="3"/>
  <c r="BF253" i="3"/>
  <c r="BF166" i="3"/>
  <c r="BF282" i="3"/>
  <c r="BF123" i="3"/>
  <c r="BF251" i="3"/>
  <c r="BF164" i="3"/>
  <c r="BF291" i="3"/>
  <c r="BF239" i="3"/>
  <c r="BF260" i="3"/>
  <c r="BF165" i="3"/>
  <c r="BF212" i="3"/>
  <c r="BF184" i="3"/>
  <c r="BF210" i="3"/>
  <c r="BF277" i="3"/>
  <c r="BF121" i="3"/>
  <c r="BF278" i="3"/>
  <c r="BF169" i="3"/>
  <c r="BF220" i="3"/>
  <c r="BF231" i="3"/>
  <c r="BF119" i="3"/>
  <c r="BF431" i="3"/>
  <c r="BF147" i="3"/>
  <c r="BF257" i="3"/>
  <c r="BF188" i="3"/>
  <c r="BF202" i="3"/>
  <c r="BF187" i="3"/>
  <c r="BF302" i="3"/>
  <c r="BF186" i="3"/>
  <c r="BF233" i="3"/>
  <c r="BF326" i="3"/>
  <c r="BF139" i="3"/>
  <c r="BF283" i="3"/>
  <c r="BF315" i="3"/>
  <c r="BE104" i="5"/>
  <c r="BE48" i="9"/>
  <c r="BE4" i="9"/>
  <c r="BE47" i="9"/>
  <c r="BE42" i="9"/>
  <c r="BD34" i="8"/>
  <c r="BD33" i="9"/>
  <c r="BE67" i="8"/>
  <c r="BE68" i="8"/>
  <c r="BE80" i="5"/>
  <c r="BE92" i="5"/>
  <c r="BE16" i="5"/>
  <c r="BE33" i="5" s="1"/>
  <c r="BE109" i="5"/>
  <c r="BE29" i="5"/>
  <c r="BE4" i="5"/>
  <c r="BE55" i="8"/>
  <c r="BE64" i="8"/>
  <c r="BE4" i="8"/>
  <c r="BE47" i="8"/>
  <c r="BE65" i="8"/>
  <c r="BE45" i="8"/>
  <c r="BE54" i="8"/>
  <c r="BE48" i="8"/>
  <c r="BE63" i="8"/>
  <c r="BE56" i="8"/>
  <c r="BE40" i="8"/>
  <c r="BD32" i="9"/>
  <c r="BD33" i="8"/>
  <c r="BC11" i="5" l="1"/>
  <c r="BF59" i="21"/>
  <c r="BI146" i="20" s="1"/>
  <c r="BF36" i="21"/>
  <c r="BI136" i="20" s="1"/>
  <c r="BF10" i="21"/>
  <c r="BF42" i="21"/>
  <c r="BI137" i="20" s="1"/>
  <c r="BF11" i="21"/>
  <c r="BF12" i="21"/>
  <c r="BF18" i="21" s="1"/>
  <c r="BF17" i="21"/>
  <c r="BE20" i="21"/>
  <c r="BC129" i="4"/>
  <c r="BC174" i="4" s="1"/>
  <c r="BC84" i="4" s="1"/>
  <c r="BC133" i="4"/>
  <c r="BC178" i="4" s="1"/>
  <c r="BC88" i="4" s="1"/>
  <c r="BC191" i="4"/>
  <c r="BC236" i="4" s="1"/>
  <c r="BC212" i="4"/>
  <c r="BC257" i="4" s="1"/>
  <c r="BC215" i="4"/>
  <c r="BC260" i="4" s="1"/>
  <c r="BC117" i="4"/>
  <c r="BC162" i="4" s="1"/>
  <c r="BC72" i="4" s="1"/>
  <c r="BC201" i="4"/>
  <c r="BC246" i="4" s="1"/>
  <c r="BC127" i="4"/>
  <c r="BC172" i="4" s="1"/>
  <c r="BC82" i="4" s="1"/>
  <c r="BC206" i="4"/>
  <c r="BC251" i="4" s="1"/>
  <c r="BB251" i="4"/>
  <c r="BC136" i="4"/>
  <c r="BC181" i="4" s="1"/>
  <c r="BC91" i="4" s="1"/>
  <c r="BC123" i="4"/>
  <c r="BC168" i="4" s="1"/>
  <c r="BC78" i="4" s="1"/>
  <c r="BC106" i="4"/>
  <c r="BC151" i="4" s="1"/>
  <c r="BC61" i="4" s="1"/>
  <c r="BC110" i="4"/>
  <c r="BC155" i="4" s="1"/>
  <c r="BC65" i="4" s="1"/>
  <c r="BC116" i="4"/>
  <c r="BC161" i="4" s="1"/>
  <c r="BC71" i="4" s="1"/>
  <c r="BC199" i="4"/>
  <c r="BC244" i="4" s="1"/>
  <c r="BC138" i="4"/>
  <c r="BC183" i="4" s="1"/>
  <c r="BC93" i="4" s="1"/>
  <c r="BC222" i="4"/>
  <c r="BC267" i="4" s="1"/>
  <c r="BC113" i="4"/>
  <c r="BC158" i="4" s="1"/>
  <c r="BC68" i="4" s="1"/>
  <c r="BC107" i="4"/>
  <c r="BC152" i="4" s="1"/>
  <c r="BC62" i="4" s="1"/>
  <c r="BC137" i="4"/>
  <c r="BC182" i="4" s="1"/>
  <c r="BC92" i="4" s="1"/>
  <c r="BC203" i="4"/>
  <c r="BC248" i="4" s="1"/>
  <c r="BC101" i="4"/>
  <c r="BC146" i="4" s="1"/>
  <c r="BC56" i="4" s="1"/>
  <c r="BB182" i="4"/>
  <c r="BB92" i="4" s="1"/>
  <c r="BB172" i="4"/>
  <c r="BB82" i="4" s="1"/>
  <c r="BB152" i="4"/>
  <c r="BB62" i="4" s="1"/>
  <c r="BB260" i="4"/>
  <c r="BB162" i="4"/>
  <c r="BB72" i="4" s="1"/>
  <c r="BB158" i="4"/>
  <c r="BB68" i="4" s="1"/>
  <c r="BC223" i="4"/>
  <c r="BC268" i="4" s="1"/>
  <c r="BC202" i="4"/>
  <c r="BC247" i="4" s="1"/>
  <c r="BC124" i="4"/>
  <c r="BC169" i="4" s="1"/>
  <c r="BC79" i="4" s="1"/>
  <c r="BC132" i="4"/>
  <c r="BC177" i="4" s="1"/>
  <c r="BC87" i="4" s="1"/>
  <c r="BC211" i="4"/>
  <c r="BC104" i="4"/>
  <c r="BC149" i="4" s="1"/>
  <c r="BC59" i="4" s="1"/>
  <c r="BC193" i="4"/>
  <c r="BC238" i="4" s="1"/>
  <c r="BC213" i="4"/>
  <c r="BC258" i="4" s="1"/>
  <c r="BC200" i="4"/>
  <c r="BC10" i="5"/>
  <c r="BC204" i="4"/>
  <c r="BC249" i="4" s="1"/>
  <c r="BC220" i="4"/>
  <c r="BC265" i="4" s="1"/>
  <c r="BC196" i="4"/>
  <c r="BC122" i="4"/>
  <c r="BC167" i="4" s="1"/>
  <c r="BC77" i="4" s="1"/>
  <c r="BC109" i="4"/>
  <c r="BC154" i="4" s="1"/>
  <c r="BC64" i="4" s="1"/>
  <c r="BC198" i="4"/>
  <c r="BC243" i="4" s="1"/>
  <c r="BC125" i="4"/>
  <c r="BC118" i="4"/>
  <c r="BC163" i="4" s="1"/>
  <c r="BC73" i="4" s="1"/>
  <c r="BC128" i="4"/>
  <c r="BC173" i="4" s="1"/>
  <c r="BC83" i="4" s="1"/>
  <c r="BC214" i="4"/>
  <c r="BC259" i="4" s="1"/>
  <c r="BC9" i="5"/>
  <c r="BB267" i="4"/>
  <c r="BC229" i="4"/>
  <c r="BC274" i="4" s="1"/>
  <c r="BC195" i="4"/>
  <c r="BC240" i="4" s="1"/>
  <c r="BC126" i="4"/>
  <c r="BC130" i="4"/>
  <c r="BC175" i="4" s="1"/>
  <c r="BC85" i="4" s="1"/>
  <c r="BC108" i="4"/>
  <c r="BC153" i="4" s="1"/>
  <c r="BC63" i="4" s="1"/>
  <c r="BC224" i="4"/>
  <c r="BC269" i="4" s="1"/>
  <c r="BC103" i="4"/>
  <c r="BC148" i="4" s="1"/>
  <c r="BC58" i="4" s="1"/>
  <c r="BC105" i="4"/>
  <c r="BC150" i="4" s="1"/>
  <c r="BC60" i="4" s="1"/>
  <c r="BC12" i="5"/>
  <c r="BC99" i="4"/>
  <c r="BC144" i="4" s="1"/>
  <c r="BC54" i="4" s="1"/>
  <c r="BC207" i="4"/>
  <c r="BC226" i="4"/>
  <c r="BC271" i="4" s="1"/>
  <c r="BC205" i="4"/>
  <c r="BC250" i="4" s="1"/>
  <c r="BC197" i="4"/>
  <c r="BC242" i="4" s="1"/>
  <c r="BC216" i="4"/>
  <c r="BC261" i="4" s="1"/>
  <c r="BC219" i="4"/>
  <c r="BC264" i="4" s="1"/>
  <c r="BC102" i="4"/>
  <c r="BC147" i="4" s="1"/>
  <c r="BC57" i="4" s="1"/>
  <c r="BC209" i="4"/>
  <c r="BC194" i="4"/>
  <c r="BC239" i="4" s="1"/>
  <c r="BC135" i="4"/>
  <c r="BC180" i="4" s="1"/>
  <c r="BC90" i="4" s="1"/>
  <c r="BB168" i="4"/>
  <c r="BB78" i="4" s="1"/>
  <c r="BB244" i="4"/>
  <c r="BB246" i="4"/>
  <c r="BC112" i="4"/>
  <c r="BC157" i="4" s="1"/>
  <c r="BC67" i="4" s="1"/>
  <c r="BC227" i="4"/>
  <c r="BC272" i="4" s="1"/>
  <c r="BC225" i="4"/>
  <c r="BC270" i="4" s="1"/>
  <c r="BC208" i="4"/>
  <c r="BC253" i="4" s="1"/>
  <c r="BC134" i="4"/>
  <c r="BC179" i="4" s="1"/>
  <c r="BC89" i="4" s="1"/>
  <c r="BC210" i="4"/>
  <c r="BC255" i="4" s="1"/>
  <c r="BC131" i="4"/>
  <c r="BC176" i="4" s="1"/>
  <c r="BC86" i="4" s="1"/>
  <c r="BC120" i="4"/>
  <c r="BC165" i="4" s="1"/>
  <c r="BC75" i="4" s="1"/>
  <c r="BC217" i="4"/>
  <c r="BC262" i="4" s="1"/>
  <c r="BC119" i="4"/>
  <c r="BC164" i="4" s="1"/>
  <c r="BC74" i="4" s="1"/>
  <c r="BC121" i="4"/>
  <c r="BC218" i="4"/>
  <c r="BC263" i="4" s="1"/>
  <c r="BC114" i="4"/>
  <c r="BC159" i="4" s="1"/>
  <c r="BC69" i="4" s="1"/>
  <c r="BC189" i="4"/>
  <c r="BC234" i="4" s="1"/>
  <c r="BC111" i="4"/>
  <c r="BC156" i="4" s="1"/>
  <c r="BC66" i="4" s="1"/>
  <c r="BC228" i="4"/>
  <c r="BC273" i="4" s="1"/>
  <c r="BC192" i="4"/>
  <c r="BC237" i="4" s="1"/>
  <c r="BC115" i="4"/>
  <c r="BC160" i="4" s="1"/>
  <c r="BC70" i="4" s="1"/>
  <c r="BC221" i="4"/>
  <c r="BC266" i="4" s="1"/>
  <c r="BC139" i="4"/>
  <c r="BC184" i="4" s="1"/>
  <c r="BC94" i="4" s="1"/>
  <c r="BF11" i="4"/>
  <c r="BF12" i="4"/>
  <c r="BF13" i="4"/>
  <c r="BF15" i="4"/>
  <c r="BF16" i="4"/>
  <c r="BF17" i="4"/>
  <c r="BF19" i="4"/>
  <c r="BF18" i="4"/>
  <c r="BF20" i="4"/>
  <c r="BF14" i="4"/>
  <c r="BF21" i="4"/>
  <c r="BF24" i="4"/>
  <c r="BF22" i="4"/>
  <c r="BF25" i="4"/>
  <c r="BF26" i="4"/>
  <c r="BF23" i="4"/>
  <c r="BF27" i="4"/>
  <c r="BF29" i="4"/>
  <c r="BF30" i="4"/>
  <c r="BF31" i="4"/>
  <c r="BF36" i="4"/>
  <c r="BF28" i="4"/>
  <c r="BF37" i="4"/>
  <c r="BF33" i="4"/>
  <c r="BF34" i="4"/>
  <c r="BF38" i="4"/>
  <c r="BF35" i="4"/>
  <c r="BF39" i="4"/>
  <c r="BF43" i="4"/>
  <c r="BF47" i="4"/>
  <c r="BF41" i="4"/>
  <c r="BF44" i="4"/>
  <c r="BF32" i="4"/>
  <c r="BF40" i="4"/>
  <c r="BF45" i="4"/>
  <c r="BF49" i="4"/>
  <c r="BF46" i="4"/>
  <c r="BF48" i="4"/>
  <c r="BF42" i="4"/>
  <c r="BG32" i="3"/>
  <c r="BG76" i="3" s="1"/>
  <c r="BG33" i="3"/>
  <c r="BG77" i="3" s="1"/>
  <c r="BG36" i="3"/>
  <c r="BG80" i="3" s="1"/>
  <c r="BG35" i="3"/>
  <c r="BG79" i="3" s="1"/>
  <c r="BG39" i="3"/>
  <c r="BG83" i="3" s="1"/>
  <c r="BG38" i="3"/>
  <c r="BG82" i="3" s="1"/>
  <c r="BG42" i="3"/>
  <c r="BG86" i="3" s="1"/>
  <c r="BG34" i="3"/>
  <c r="BG78" i="3" s="1"/>
  <c r="BG37" i="3"/>
  <c r="BG81" i="3" s="1"/>
  <c r="BG46" i="3"/>
  <c r="BG90" i="3" s="1"/>
  <c r="BG45" i="3"/>
  <c r="BG89" i="3" s="1"/>
  <c r="BG41" i="3"/>
  <c r="BG85" i="3" s="1"/>
  <c r="BG43" i="3"/>
  <c r="BG87" i="3" s="1"/>
  <c r="BG50" i="3"/>
  <c r="BG94" i="3" s="1"/>
  <c r="BG40" i="3"/>
  <c r="BG84" i="3" s="1"/>
  <c r="BG47" i="3"/>
  <c r="BG91" i="3" s="1"/>
  <c r="BG49" i="3"/>
  <c r="BG93" i="3" s="1"/>
  <c r="BG53" i="3"/>
  <c r="BG97" i="3" s="1"/>
  <c r="BG44" i="3"/>
  <c r="BG88" i="3" s="1"/>
  <c r="BG55" i="3"/>
  <c r="BG99" i="3" s="1"/>
  <c r="BG57" i="3"/>
  <c r="BG101" i="3" s="1"/>
  <c r="BG61" i="3"/>
  <c r="BG105" i="3" s="1"/>
  <c r="BG65" i="3"/>
  <c r="BG109" i="3" s="1"/>
  <c r="BG69" i="3"/>
  <c r="BG113" i="3" s="1"/>
  <c r="BG48" i="3"/>
  <c r="BG92" i="3" s="1"/>
  <c r="BG52" i="3"/>
  <c r="BG96" i="3" s="1"/>
  <c r="BG56" i="3"/>
  <c r="BG100" i="3" s="1"/>
  <c r="BG60" i="3"/>
  <c r="BG104" i="3" s="1"/>
  <c r="BG64" i="3"/>
  <c r="BG108" i="3" s="1"/>
  <c r="BG68" i="3"/>
  <c r="BG112" i="3" s="1"/>
  <c r="BG62" i="3"/>
  <c r="BG106" i="3" s="1"/>
  <c r="BG70" i="3"/>
  <c r="BG114" i="3" s="1"/>
  <c r="BG58" i="3"/>
  <c r="BG102" i="3" s="1"/>
  <c r="BG66" i="3"/>
  <c r="BG110" i="3" s="1"/>
  <c r="BG51" i="3"/>
  <c r="BG95" i="3" s="1"/>
  <c r="BG59" i="3"/>
  <c r="BG103" i="3" s="1"/>
  <c r="BG67" i="3"/>
  <c r="BG111" i="3" s="1"/>
  <c r="BG31" i="3"/>
  <c r="BG75" i="3" s="1"/>
  <c r="BG63" i="3"/>
  <c r="BG107" i="3" s="1"/>
  <c r="BG54" i="3"/>
  <c r="BG98" i="3" s="1"/>
  <c r="BG71" i="3"/>
  <c r="BG115" i="3" s="1"/>
  <c r="BB15" i="8"/>
  <c r="BB9" i="9"/>
  <c r="BB11" i="9"/>
  <c r="BB17" i="8"/>
  <c r="BC8" i="5"/>
  <c r="BA277" i="4"/>
  <c r="BA16" i="8"/>
  <c r="BA10" i="9"/>
  <c r="BE56" i="9"/>
  <c r="BC13" i="5"/>
  <c r="BC22" i="9" s="1"/>
  <c r="BB22" i="9"/>
  <c r="BF2" i="20"/>
  <c r="BB2" i="22"/>
  <c r="BC2" i="21"/>
  <c r="BI117" i="20"/>
  <c r="BI116" i="20"/>
  <c r="BF27" i="21"/>
  <c r="BF54" i="21"/>
  <c r="BF22" i="21"/>
  <c r="BF4" i="21"/>
  <c r="BF31" i="21"/>
  <c r="BF64" i="21"/>
  <c r="BF49" i="21"/>
  <c r="BF3" i="22"/>
  <c r="BF8" i="22" s="1"/>
  <c r="BH67" i="21" s="1"/>
  <c r="BE4" i="22"/>
  <c r="BG3" i="21"/>
  <c r="BJ3" i="20"/>
  <c r="BE15" i="21"/>
  <c r="BI159" i="20"/>
  <c r="BI4" i="20"/>
  <c r="BI160" i="20"/>
  <c r="BG22" i="3"/>
  <c r="BB21" i="9"/>
  <c r="BB280" i="4"/>
  <c r="BB24" i="8"/>
  <c r="BB20" i="9"/>
  <c r="BB23" i="8"/>
  <c r="BC25" i="5"/>
  <c r="BB22" i="8"/>
  <c r="BB19" i="9"/>
  <c r="BC279" i="4"/>
  <c r="BC281" i="4"/>
  <c r="BB21" i="8"/>
  <c r="BB18" i="9"/>
  <c r="BB20" i="8"/>
  <c r="BB17" i="9"/>
  <c r="BD16" i="3"/>
  <c r="BD2" i="5"/>
  <c r="BD11" i="5" s="1"/>
  <c r="BE2" i="3"/>
  <c r="BD2" i="4"/>
  <c r="BD2" i="9"/>
  <c r="BD2" i="8"/>
  <c r="BG26" i="3"/>
  <c r="BG25" i="3"/>
  <c r="BG28" i="3"/>
  <c r="BG27" i="3"/>
  <c r="BF16" i="5"/>
  <c r="BF33" i="5" s="1"/>
  <c r="BF4" i="5"/>
  <c r="BF80" i="5"/>
  <c r="BF29" i="5"/>
  <c r="BF109" i="5"/>
  <c r="BF92" i="5"/>
  <c r="BF4" i="9"/>
  <c r="BF42" i="9"/>
  <c r="BF48" i="9"/>
  <c r="BF47" i="9"/>
  <c r="BF4" i="4"/>
  <c r="BF285" i="4"/>
  <c r="BF55" i="8"/>
  <c r="BF56" i="8"/>
  <c r="BF54" i="8"/>
  <c r="BF40" i="8"/>
  <c r="BF63" i="8"/>
  <c r="BF47" i="8"/>
  <c r="BF48" i="8"/>
  <c r="BF64" i="8"/>
  <c r="BF4" i="8"/>
  <c r="BF45" i="8"/>
  <c r="BF65" i="8"/>
  <c r="BF68" i="8"/>
  <c r="BF67" i="8"/>
  <c r="BE32" i="9"/>
  <c r="BE33" i="8"/>
  <c r="BH3" i="3"/>
  <c r="BG385" i="3"/>
  <c r="BG62" i="5" s="1"/>
  <c r="BG402" i="3"/>
  <c r="BG388" i="3"/>
  <c r="BG65" i="5" s="1"/>
  <c r="BG389" i="3"/>
  <c r="BG66" i="5" s="1"/>
  <c r="BG390" i="3"/>
  <c r="BG67" i="5" s="1"/>
  <c r="BG400" i="3"/>
  <c r="BG77" i="5" s="1"/>
  <c r="BG392" i="3"/>
  <c r="BG69" i="5" s="1"/>
  <c r="BG401" i="3"/>
  <c r="BG386" i="3"/>
  <c r="BG63" i="5" s="1"/>
  <c r="BG394" i="3"/>
  <c r="BG71" i="5" s="1"/>
  <c r="BG396" i="3"/>
  <c r="BG73" i="5" s="1"/>
  <c r="BG340" i="3"/>
  <c r="BG341" i="3"/>
  <c r="BG42" i="5" s="1"/>
  <c r="BG344" i="3"/>
  <c r="BG45" i="5" s="1"/>
  <c r="BG393" i="3"/>
  <c r="BG70" i="5" s="1"/>
  <c r="BG345" i="3"/>
  <c r="BG46" i="5" s="1"/>
  <c r="BG342" i="3"/>
  <c r="BG43" i="5" s="1"/>
  <c r="BG348" i="3"/>
  <c r="BG49" i="5" s="1"/>
  <c r="BG352" i="3"/>
  <c r="BG53" i="5" s="1"/>
  <c r="BG343" i="3"/>
  <c r="BG44" i="5" s="1"/>
  <c r="BG349" i="3"/>
  <c r="BG50" i="5" s="1"/>
  <c r="BG351" i="3"/>
  <c r="BG52" i="5" s="1"/>
  <c r="BG354" i="3"/>
  <c r="BG55" i="5" s="1"/>
  <c r="BG358" i="3"/>
  <c r="BG346" i="3"/>
  <c r="BG47" i="5" s="1"/>
  <c r="BG355" i="3"/>
  <c r="BG56" i="5" s="1"/>
  <c r="BG398" i="3"/>
  <c r="BG75" i="5" s="1"/>
  <c r="BG395" i="3"/>
  <c r="BG72" i="5" s="1"/>
  <c r="BG347" i="3"/>
  <c r="BG48" i="5" s="1"/>
  <c r="BG391" i="3"/>
  <c r="BG68" i="5" s="1"/>
  <c r="BG357" i="3"/>
  <c r="BG356" i="3"/>
  <c r="BG57" i="5" s="1"/>
  <c r="BG387" i="3"/>
  <c r="BG64" i="5" s="1"/>
  <c r="BG384" i="3"/>
  <c r="BG350" i="3"/>
  <c r="BG51" i="5" s="1"/>
  <c r="BG304" i="3"/>
  <c r="BG200" i="3"/>
  <c r="BG186" i="3"/>
  <c r="BG330" i="3"/>
  <c r="BG229" i="3"/>
  <c r="BG135" i="3"/>
  <c r="BG316" i="3"/>
  <c r="BG215" i="3"/>
  <c r="BG226" i="3"/>
  <c r="BG309" i="3"/>
  <c r="BG241" i="3"/>
  <c r="BG192" i="3"/>
  <c r="BG431" i="3"/>
  <c r="BG276" i="3"/>
  <c r="BG216" i="3"/>
  <c r="BG140" i="3"/>
  <c r="BG306" i="3"/>
  <c r="BG202" i="3"/>
  <c r="BG190" i="3"/>
  <c r="BG288" i="3"/>
  <c r="BG240" i="3"/>
  <c r="BG159" i="3"/>
  <c r="BG317" i="3"/>
  <c r="BG252" i="3"/>
  <c r="BG146" i="3"/>
  <c r="BG131" i="3"/>
  <c r="BG430" i="3"/>
  <c r="BG319" i="3"/>
  <c r="BG254" i="3"/>
  <c r="BG148" i="3"/>
  <c r="BG143" i="3"/>
  <c r="BG314" i="3"/>
  <c r="BG213" i="3"/>
  <c r="BG218" i="3"/>
  <c r="BG264" i="3"/>
  <c r="BG195" i="3"/>
  <c r="BG128" i="3"/>
  <c r="BG325" i="3"/>
  <c r="BG260" i="3"/>
  <c r="BG154" i="3"/>
  <c r="BG188" i="3"/>
  <c r="BG428" i="3"/>
  <c r="BG298" i="3"/>
  <c r="BG191" i="3"/>
  <c r="BG124" i="3"/>
  <c r="BG321" i="3"/>
  <c r="BG256" i="3"/>
  <c r="BG150" i="3"/>
  <c r="BG168" i="3"/>
  <c r="BG308" i="3"/>
  <c r="BG207" i="3"/>
  <c r="BG194" i="3"/>
  <c r="BG333" i="3"/>
  <c r="BG269" i="3"/>
  <c r="BG165" i="3"/>
  <c r="BG257" i="3"/>
  <c r="BG435" i="3"/>
  <c r="BG268" i="3"/>
  <c r="BG199" i="3"/>
  <c r="BG132" i="3"/>
  <c r="BG297" i="3"/>
  <c r="BG255" i="3"/>
  <c r="BG174" i="3"/>
  <c r="BG280" i="3"/>
  <c r="BG224" i="3"/>
  <c r="BG144" i="3"/>
  <c r="BG310" i="3"/>
  <c r="BG209" i="3"/>
  <c r="BG198" i="3"/>
  <c r="BG4" i="3"/>
  <c r="BG3" i="4"/>
  <c r="BG279" i="3"/>
  <c r="BG175" i="3"/>
  <c r="BG141" i="3"/>
  <c r="BG270" i="3"/>
  <c r="BG201" i="3"/>
  <c r="BG134" i="3"/>
  <c r="BG291" i="3"/>
  <c r="BG187" i="3"/>
  <c r="BG120" i="3"/>
  <c r="BG318" i="3"/>
  <c r="BG217" i="3"/>
  <c r="BG234" i="3"/>
  <c r="BG320" i="3"/>
  <c r="BG219" i="3"/>
  <c r="BG242" i="3"/>
  <c r="BG278" i="3"/>
  <c r="BG220" i="3"/>
  <c r="BG142" i="3"/>
  <c r="BG331" i="3"/>
  <c r="BG267" i="3"/>
  <c r="BG163" i="3"/>
  <c r="BG246" i="3"/>
  <c r="BG326" i="3"/>
  <c r="BG225" i="3"/>
  <c r="BG129" i="3"/>
  <c r="BG327" i="3"/>
  <c r="BG262" i="3"/>
  <c r="BG156" i="3"/>
  <c r="BG222" i="3"/>
  <c r="BG322" i="3"/>
  <c r="BG221" i="3"/>
  <c r="BG253" i="3"/>
  <c r="BG7" i="3"/>
  <c r="BG272" i="3"/>
  <c r="BG208" i="3"/>
  <c r="BG136" i="3"/>
  <c r="BG301" i="3"/>
  <c r="BG233" i="3"/>
  <c r="BG153" i="3"/>
  <c r="BG427" i="3"/>
  <c r="BG303" i="3"/>
  <c r="BG157" i="3"/>
  <c r="BG329" i="3"/>
  <c r="BG158" i="3"/>
  <c r="BG315" i="3"/>
  <c r="BG238" i="3"/>
  <c r="BG3" i="9"/>
  <c r="BG173" i="3"/>
  <c r="BG434" i="3"/>
  <c r="BG211" i="3"/>
  <c r="BG237" i="3"/>
  <c r="BG223" i="3"/>
  <c r="BG285" i="3"/>
  <c r="BG164" i="3"/>
  <c r="BG3" i="8"/>
  <c r="BG183" i="3"/>
  <c r="BG245" i="3"/>
  <c r="BG119" i="3"/>
  <c r="BG259" i="3"/>
  <c r="BG296" i="3"/>
  <c r="BG122" i="3"/>
  <c r="BG295" i="3"/>
  <c r="BG170" i="3"/>
  <c r="BG185" i="3"/>
  <c r="BG307" i="3"/>
  <c r="BG184" i="3"/>
  <c r="BG197" i="3"/>
  <c r="BG271" i="3"/>
  <c r="BG121" i="3"/>
  <c r="BG300" i="3"/>
  <c r="BG126" i="3"/>
  <c r="BG283" i="3"/>
  <c r="BG149" i="3"/>
  <c r="BG274" i="3"/>
  <c r="BG138" i="3"/>
  <c r="BG311" i="3"/>
  <c r="BG196" i="3"/>
  <c r="BG334" i="3"/>
  <c r="BG169" i="3"/>
  <c r="BG323" i="3"/>
  <c r="BG152" i="3"/>
  <c r="BG228" i="3"/>
  <c r="BG284" i="3"/>
  <c r="BG151" i="3"/>
  <c r="BG177" i="3"/>
  <c r="BG332" i="3"/>
  <c r="BG137" i="3"/>
  <c r="BG244" i="3"/>
  <c r="BG433" i="3"/>
  <c r="BG227" i="3"/>
  <c r="BG286" i="3"/>
  <c r="BG155" i="3"/>
  <c r="BG275" i="3"/>
  <c r="BG127" i="3"/>
  <c r="BG302" i="3"/>
  <c r="BG182" i="3"/>
  <c r="BG432" i="3"/>
  <c r="BG235" i="3"/>
  <c r="BG265" i="3"/>
  <c r="BG230" i="3"/>
  <c r="BG247" i="3"/>
  <c r="BG125" i="3"/>
  <c r="BG277" i="3"/>
  <c r="BG139" i="3"/>
  <c r="BG312" i="3"/>
  <c r="BG210" i="3"/>
  <c r="BG305" i="3"/>
  <c r="BG176" i="3"/>
  <c r="BG324" i="3"/>
  <c r="BG261" i="3"/>
  <c r="BG181" i="3"/>
  <c r="BG10" i="3"/>
  <c r="BG287" i="3"/>
  <c r="BG172" i="3"/>
  <c r="BG313" i="3"/>
  <c r="BG203" i="3"/>
  <c r="BG299" i="3"/>
  <c r="BG178" i="3"/>
  <c r="BG189" i="3"/>
  <c r="BG13" i="3"/>
  <c r="BG251" i="3"/>
  <c r="BG289" i="3"/>
  <c r="BG214" i="3"/>
  <c r="BG239" i="3"/>
  <c r="BG266" i="3"/>
  <c r="BG130" i="3"/>
  <c r="BG429" i="3"/>
  <c r="BG180" i="3"/>
  <c r="BG232" i="3"/>
  <c r="BG231" i="3"/>
  <c r="BG328" i="3"/>
  <c r="BG3" i="5"/>
  <c r="BG193" i="3"/>
  <c r="BG212" i="3"/>
  <c r="BG273" i="3"/>
  <c r="BG282" i="3"/>
  <c r="BG133" i="3"/>
  <c r="BG171" i="3"/>
  <c r="BG335" i="3"/>
  <c r="BG19" i="3"/>
  <c r="BG123" i="3"/>
  <c r="BG147" i="3"/>
  <c r="BG281" i="3"/>
  <c r="BG290" i="3"/>
  <c r="BG258" i="3"/>
  <c r="BG236" i="3"/>
  <c r="BG167" i="3"/>
  <c r="BG263" i="3"/>
  <c r="BG243" i="3"/>
  <c r="BG179" i="3"/>
  <c r="BG145" i="3"/>
  <c r="BG166" i="3"/>
  <c r="BG399" i="3"/>
  <c r="BG76" i="5" s="1"/>
  <c r="BE33" i="9"/>
  <c r="BE34" i="8"/>
  <c r="BF58" i="8"/>
  <c r="BF59" i="8"/>
  <c r="BF104" i="5"/>
  <c r="BG59" i="21" l="1"/>
  <c r="BG42" i="21"/>
  <c r="BJ137" i="20" s="1"/>
  <c r="BG36" i="21"/>
  <c r="BJ136" i="20" s="1"/>
  <c r="BG17" i="21"/>
  <c r="BG12" i="21"/>
  <c r="BG11" i="21"/>
  <c r="BG10" i="21"/>
  <c r="BF20" i="21"/>
  <c r="BD222" i="4"/>
  <c r="BD267" i="4" s="1"/>
  <c r="BD9" i="5"/>
  <c r="BD121" i="4"/>
  <c r="BD166" i="4" s="1"/>
  <c r="BD76" i="4" s="1"/>
  <c r="BD206" i="4"/>
  <c r="BD251" i="4" s="1"/>
  <c r="BD207" i="4"/>
  <c r="BD252" i="4" s="1"/>
  <c r="BD126" i="4"/>
  <c r="BD171" i="4" s="1"/>
  <c r="BD81" i="4" s="1"/>
  <c r="BD110" i="4"/>
  <c r="BD155" i="4" s="1"/>
  <c r="BD65" i="4" s="1"/>
  <c r="BD196" i="4"/>
  <c r="BD241" i="4" s="1"/>
  <c r="BD211" i="4"/>
  <c r="BD256" i="4" s="1"/>
  <c r="BD223" i="4"/>
  <c r="BD268" i="4" s="1"/>
  <c r="BC166" i="4"/>
  <c r="BC76" i="4" s="1"/>
  <c r="BD115" i="4"/>
  <c r="BD189" i="4"/>
  <c r="BD234" i="4" s="1"/>
  <c r="BD119" i="4"/>
  <c r="BD164" i="4" s="1"/>
  <c r="BD74" i="4" s="1"/>
  <c r="BD210" i="4"/>
  <c r="BD255" i="4" s="1"/>
  <c r="BD225" i="4"/>
  <c r="BD116" i="4"/>
  <c r="BD161" i="4" s="1"/>
  <c r="BD71" i="4" s="1"/>
  <c r="BD117" i="4"/>
  <c r="BD162" i="4" s="1"/>
  <c r="BD72" i="4" s="1"/>
  <c r="BD197" i="4"/>
  <c r="BD99" i="4"/>
  <c r="BD144" i="4" s="1"/>
  <c r="BD54" i="4" s="1"/>
  <c r="BD224" i="4"/>
  <c r="BD269" i="4" s="1"/>
  <c r="BD195" i="4"/>
  <c r="BD240" i="4" s="1"/>
  <c r="BD137" i="4"/>
  <c r="BD133" i="4"/>
  <c r="BD178" i="4" s="1"/>
  <c r="BD88" i="4" s="1"/>
  <c r="BD214" i="4"/>
  <c r="BD259" i="4" s="1"/>
  <c r="BD198" i="4"/>
  <c r="BD243" i="4" s="1"/>
  <c r="BD220" i="4"/>
  <c r="BD213" i="4"/>
  <c r="BD258" i="4" s="1"/>
  <c r="BD132" i="4"/>
  <c r="BD177" i="4" s="1"/>
  <c r="BD87" i="4" s="1"/>
  <c r="BD129" i="4"/>
  <c r="BD174" i="4" s="1"/>
  <c r="BD84" i="4" s="1"/>
  <c r="BD203" i="4"/>
  <c r="BD123" i="4"/>
  <c r="BD168" i="4" s="1"/>
  <c r="BD78" i="4" s="1"/>
  <c r="BD221" i="4"/>
  <c r="BD266" i="4" s="1"/>
  <c r="BD138" i="4"/>
  <c r="BD216" i="4"/>
  <c r="BD261" i="4" s="1"/>
  <c r="BD103" i="4"/>
  <c r="BD148" i="4" s="1"/>
  <c r="BD58" i="4" s="1"/>
  <c r="BD212" i="4"/>
  <c r="BD257" i="4" s="1"/>
  <c r="BD125" i="4"/>
  <c r="BD170" i="4" s="1"/>
  <c r="BD80" i="4" s="1"/>
  <c r="BD200" i="4"/>
  <c r="BD245" i="4" s="1"/>
  <c r="BC256" i="4"/>
  <c r="BC171" i="4"/>
  <c r="BC81" i="4" s="1"/>
  <c r="BC170" i="4"/>
  <c r="BC80" i="4" s="1"/>
  <c r="BC241" i="4"/>
  <c r="BD192" i="4"/>
  <c r="BD114" i="4"/>
  <c r="BD159" i="4" s="1"/>
  <c r="BD69" i="4" s="1"/>
  <c r="BD217" i="4"/>
  <c r="BD262" i="4" s="1"/>
  <c r="BD134" i="4"/>
  <c r="BD179" i="4" s="1"/>
  <c r="BD89" i="4" s="1"/>
  <c r="BD227" i="4"/>
  <c r="BD272" i="4" s="1"/>
  <c r="BD106" i="4"/>
  <c r="BD151" i="4" s="1"/>
  <c r="BD61" i="4" s="1"/>
  <c r="BD135" i="4"/>
  <c r="BD180" i="4" s="1"/>
  <c r="BD90" i="4" s="1"/>
  <c r="BD102" i="4"/>
  <c r="BD147" i="4" s="1"/>
  <c r="BD57" i="4" s="1"/>
  <c r="BD205" i="4"/>
  <c r="BD250" i="4" s="1"/>
  <c r="BD12" i="5"/>
  <c r="BD108" i="4"/>
  <c r="BD153" i="4" s="1"/>
  <c r="BD63" i="4" s="1"/>
  <c r="BD229" i="4"/>
  <c r="BD274" i="4" s="1"/>
  <c r="BD113" i="4"/>
  <c r="BD158" i="4" s="1"/>
  <c r="BD68" i="4" s="1"/>
  <c r="BD127" i="4"/>
  <c r="BD172" i="4" s="1"/>
  <c r="BD82" i="4" s="1"/>
  <c r="BD128" i="4"/>
  <c r="BD173" i="4" s="1"/>
  <c r="BD83" i="4" s="1"/>
  <c r="BD109" i="4"/>
  <c r="BD154" i="4" s="1"/>
  <c r="BD64" i="4" s="1"/>
  <c r="BD204" i="4"/>
  <c r="BD249" i="4" s="1"/>
  <c r="BD193" i="4"/>
  <c r="BD238" i="4" s="1"/>
  <c r="BD124" i="4"/>
  <c r="BD169" i="4" s="1"/>
  <c r="BD79" i="4" s="1"/>
  <c r="BD107" i="4"/>
  <c r="BD152" i="4" s="1"/>
  <c r="BD62" i="4" s="1"/>
  <c r="BD201" i="4"/>
  <c r="BD246" i="4" s="1"/>
  <c r="BD111" i="4"/>
  <c r="BD156" i="4" s="1"/>
  <c r="BD66" i="4" s="1"/>
  <c r="BD131" i="4"/>
  <c r="BD176" i="4" s="1"/>
  <c r="BD86" i="4" s="1"/>
  <c r="BD209" i="4"/>
  <c r="BD254" i="4" s="1"/>
  <c r="BD199" i="4"/>
  <c r="BD244" i="4" s="1"/>
  <c r="BC252" i="4"/>
  <c r="BC245" i="4"/>
  <c r="BC254" i="4"/>
  <c r="BD139" i="4"/>
  <c r="BD184" i="4" s="1"/>
  <c r="BD94" i="4" s="1"/>
  <c r="BD228" i="4"/>
  <c r="BD273" i="4" s="1"/>
  <c r="BD218" i="4"/>
  <c r="BD263" i="4" s="1"/>
  <c r="BD120" i="4"/>
  <c r="BD165" i="4" s="1"/>
  <c r="BD75" i="4" s="1"/>
  <c r="BD208" i="4"/>
  <c r="BD253" i="4" s="1"/>
  <c r="BD112" i="4"/>
  <c r="BD157" i="4" s="1"/>
  <c r="BD67" i="4" s="1"/>
  <c r="BD101" i="4"/>
  <c r="BD146" i="4" s="1"/>
  <c r="BD56" i="4" s="1"/>
  <c r="BD136" i="4"/>
  <c r="BD194" i="4"/>
  <c r="BD239" i="4" s="1"/>
  <c r="BD219" i="4"/>
  <c r="BD264" i="4" s="1"/>
  <c r="BD226" i="4"/>
  <c r="BD271" i="4" s="1"/>
  <c r="BD105" i="4"/>
  <c r="BD150" i="4" s="1"/>
  <c r="BD60" i="4" s="1"/>
  <c r="BD130" i="4"/>
  <c r="BD175" i="4" s="1"/>
  <c r="BD85" i="4" s="1"/>
  <c r="BD191" i="4"/>
  <c r="BD236" i="4" s="1"/>
  <c r="BD215" i="4"/>
  <c r="BD260" i="4" s="1"/>
  <c r="BD118" i="4"/>
  <c r="BD122" i="4"/>
  <c r="BD167" i="4" s="1"/>
  <c r="BD77" i="4" s="1"/>
  <c r="BD10" i="5"/>
  <c r="BD104" i="4"/>
  <c r="BD149" i="4" s="1"/>
  <c r="BD59" i="4" s="1"/>
  <c r="BD202" i="4"/>
  <c r="BG11" i="4"/>
  <c r="BG12" i="4"/>
  <c r="BG14" i="4"/>
  <c r="BG13" i="4"/>
  <c r="BG15" i="4"/>
  <c r="BG16" i="4"/>
  <c r="BG17" i="4"/>
  <c r="BG19" i="4"/>
  <c r="BG18" i="4"/>
  <c r="BG20" i="4"/>
  <c r="BG21" i="4"/>
  <c r="BG23" i="4"/>
  <c r="BG24" i="4"/>
  <c r="BG22" i="4"/>
  <c r="BG25" i="4"/>
  <c r="BG26" i="4"/>
  <c r="BG28" i="4"/>
  <c r="BG27" i="4"/>
  <c r="BG29" i="4"/>
  <c r="BG30" i="4"/>
  <c r="BG32" i="4"/>
  <c r="BG35" i="4"/>
  <c r="BG39" i="4"/>
  <c r="BG31" i="4"/>
  <c r="BG36" i="4"/>
  <c r="BG37" i="4"/>
  <c r="BG41" i="4"/>
  <c r="BG42" i="4"/>
  <c r="BG46" i="4"/>
  <c r="BG33" i="4"/>
  <c r="BG43" i="4"/>
  <c r="BG47" i="4"/>
  <c r="BG34" i="4"/>
  <c r="BG44" i="4"/>
  <c r="BG48" i="4"/>
  <c r="BG40" i="4"/>
  <c r="BG45" i="4"/>
  <c r="BG49" i="4"/>
  <c r="BG38" i="4"/>
  <c r="BH32" i="3"/>
  <c r="BH76" i="3" s="1"/>
  <c r="BH35" i="3"/>
  <c r="BH79" i="3" s="1"/>
  <c r="BH33" i="3"/>
  <c r="BH77" i="3" s="1"/>
  <c r="BH38" i="3"/>
  <c r="BH82" i="3" s="1"/>
  <c r="BH36" i="3"/>
  <c r="BH80" i="3" s="1"/>
  <c r="BH41" i="3"/>
  <c r="BH85" i="3" s="1"/>
  <c r="BH42" i="3"/>
  <c r="BH86" i="3" s="1"/>
  <c r="BH45" i="3"/>
  <c r="BH89" i="3" s="1"/>
  <c r="BH40" i="3"/>
  <c r="BH84" i="3" s="1"/>
  <c r="BH44" i="3"/>
  <c r="BH88" i="3" s="1"/>
  <c r="BH48" i="3"/>
  <c r="BH92" i="3" s="1"/>
  <c r="BH34" i="3"/>
  <c r="BH78" i="3" s="1"/>
  <c r="BH37" i="3"/>
  <c r="BH81" i="3" s="1"/>
  <c r="BH47" i="3"/>
  <c r="BH91" i="3" s="1"/>
  <c r="BH49" i="3"/>
  <c r="BH93" i="3" s="1"/>
  <c r="BH53" i="3"/>
  <c r="BH97" i="3" s="1"/>
  <c r="BH39" i="3"/>
  <c r="BH83" i="3" s="1"/>
  <c r="BH52" i="3"/>
  <c r="BH96" i="3" s="1"/>
  <c r="BH56" i="3"/>
  <c r="BH100" i="3" s="1"/>
  <c r="BH60" i="3"/>
  <c r="BH104" i="3" s="1"/>
  <c r="BH64" i="3"/>
  <c r="BH108" i="3" s="1"/>
  <c r="BH68" i="3"/>
  <c r="BH112" i="3" s="1"/>
  <c r="BH51" i="3"/>
  <c r="BH95" i="3" s="1"/>
  <c r="BH59" i="3"/>
  <c r="BH103" i="3" s="1"/>
  <c r="BH63" i="3"/>
  <c r="BH107" i="3" s="1"/>
  <c r="BH67" i="3"/>
  <c r="BH111" i="3" s="1"/>
  <c r="BH71" i="3"/>
  <c r="BH115" i="3" s="1"/>
  <c r="BH55" i="3"/>
  <c r="BH99" i="3" s="1"/>
  <c r="BH61" i="3"/>
  <c r="BH105" i="3" s="1"/>
  <c r="BH46" i="3"/>
  <c r="BH90" i="3" s="1"/>
  <c r="BH57" i="3"/>
  <c r="BH101" i="3" s="1"/>
  <c r="BH54" i="3"/>
  <c r="BH98" i="3" s="1"/>
  <c r="BH58" i="3"/>
  <c r="BH102" i="3" s="1"/>
  <c r="BH66" i="3"/>
  <c r="BH110" i="3" s="1"/>
  <c r="BH69" i="3"/>
  <c r="BH113" i="3" s="1"/>
  <c r="BH43" i="3"/>
  <c r="BH87" i="3" s="1"/>
  <c r="BH50" i="3"/>
  <c r="BH94" i="3" s="1"/>
  <c r="BH62" i="3"/>
  <c r="BH106" i="3" s="1"/>
  <c r="BH70" i="3"/>
  <c r="BH114" i="3" s="1"/>
  <c r="BH65" i="3"/>
  <c r="BH109" i="3" s="1"/>
  <c r="BH31" i="3"/>
  <c r="BD8" i="5"/>
  <c r="BC15" i="8"/>
  <c r="BC9" i="9"/>
  <c r="BC17" i="8"/>
  <c r="BC11" i="9"/>
  <c r="BB277" i="4"/>
  <c r="BB10" i="9"/>
  <c r="BB16" i="8"/>
  <c r="BF56" i="9"/>
  <c r="BD13" i="5"/>
  <c r="BD22" i="9" s="1"/>
  <c r="BG2" i="20"/>
  <c r="BC2" i="22"/>
  <c r="BD2" i="21"/>
  <c r="BJ160" i="20"/>
  <c r="BJ4" i="20"/>
  <c r="BF4" i="22"/>
  <c r="BH3" i="21"/>
  <c r="BG3" i="22"/>
  <c r="BG8" i="22" s="1"/>
  <c r="BI67" i="21" s="1"/>
  <c r="BK3" i="20"/>
  <c r="BF15" i="21"/>
  <c r="BG64" i="21"/>
  <c r="BG49" i="21"/>
  <c r="BG54" i="21"/>
  <c r="BJ146" i="20"/>
  <c r="BG22" i="21"/>
  <c r="BG18" i="21"/>
  <c r="BG4" i="21"/>
  <c r="BG27" i="21"/>
  <c r="BG31" i="21"/>
  <c r="BJ117" i="20"/>
  <c r="BJ116" i="20"/>
  <c r="BI138" i="20"/>
  <c r="BF25" i="21"/>
  <c r="BH22" i="3"/>
  <c r="BD21" i="5"/>
  <c r="BD25" i="5"/>
  <c r="BC17" i="9"/>
  <c r="BC20" i="8"/>
  <c r="BC21" i="9"/>
  <c r="BC24" i="8"/>
  <c r="BC280" i="4"/>
  <c r="BE2" i="8"/>
  <c r="BE2" i="9"/>
  <c r="BE16" i="3"/>
  <c r="W14" i="27" s="1"/>
  <c r="W15" i="27" s="1"/>
  <c r="W1" i="27"/>
  <c r="BF2" i="3"/>
  <c r="BE2" i="4"/>
  <c r="BE2" i="5"/>
  <c r="BE11" i="5" s="1"/>
  <c r="BC20" i="9"/>
  <c r="BC23" i="8"/>
  <c r="BD279" i="4"/>
  <c r="BD281" i="4"/>
  <c r="BC19" i="9"/>
  <c r="BC22" i="8"/>
  <c r="BC21" i="8"/>
  <c r="BC18" i="9"/>
  <c r="BH28" i="3"/>
  <c r="BH27" i="3"/>
  <c r="BH26" i="3"/>
  <c r="BH25" i="3"/>
  <c r="BG104" i="5"/>
  <c r="BG42" i="9"/>
  <c r="BG4" i="9"/>
  <c r="BG47" i="9"/>
  <c r="BG48" i="9"/>
  <c r="BG58" i="8"/>
  <c r="BG59" i="8"/>
  <c r="BF34" i="8"/>
  <c r="BF33" i="9"/>
  <c r="BG40" i="8"/>
  <c r="BG65" i="8"/>
  <c r="BG55" i="8"/>
  <c r="BG56" i="8"/>
  <c r="BG47" i="8"/>
  <c r="BG63" i="8"/>
  <c r="BG4" i="8"/>
  <c r="BG54" i="8"/>
  <c r="BG45" i="8"/>
  <c r="BG48" i="8"/>
  <c r="BG64" i="8"/>
  <c r="BH402" i="3"/>
  <c r="BI3" i="3"/>
  <c r="BH388" i="3"/>
  <c r="BH65" i="5" s="1"/>
  <c r="BH341" i="3"/>
  <c r="BH42" i="5" s="1"/>
  <c r="BH390" i="3"/>
  <c r="BH67" i="5" s="1"/>
  <c r="BH396" i="3"/>
  <c r="BH73" i="5" s="1"/>
  <c r="BH392" i="3"/>
  <c r="BH69" i="5" s="1"/>
  <c r="BH386" i="3"/>
  <c r="BH63" i="5" s="1"/>
  <c r="BH393" i="3"/>
  <c r="BH70" i="5" s="1"/>
  <c r="BH401" i="3"/>
  <c r="BH385" i="3"/>
  <c r="BH62" i="5" s="1"/>
  <c r="BH400" i="3"/>
  <c r="BH77" i="5" s="1"/>
  <c r="BH389" i="3"/>
  <c r="BH66" i="5" s="1"/>
  <c r="BH394" i="3"/>
  <c r="BH71" i="5" s="1"/>
  <c r="BH399" i="3"/>
  <c r="BH76" i="5" s="1"/>
  <c r="BH343" i="3"/>
  <c r="BH44" i="5" s="1"/>
  <c r="BH344" i="3"/>
  <c r="BH45" i="5" s="1"/>
  <c r="BH345" i="3"/>
  <c r="BH46" i="5" s="1"/>
  <c r="BH347" i="3"/>
  <c r="BH48" i="5" s="1"/>
  <c r="BH351" i="3"/>
  <c r="BH52" i="5" s="1"/>
  <c r="BH355" i="3"/>
  <c r="BH56" i="5" s="1"/>
  <c r="BH348" i="3"/>
  <c r="BH49" i="5" s="1"/>
  <c r="BH352" i="3"/>
  <c r="BH53" i="5" s="1"/>
  <c r="BH356" i="3"/>
  <c r="BH57" i="5" s="1"/>
  <c r="BH340" i="3"/>
  <c r="BH350" i="3"/>
  <c r="BH51" i="5" s="1"/>
  <c r="BH357" i="3"/>
  <c r="BH391" i="3"/>
  <c r="BH68" i="5" s="1"/>
  <c r="BH354" i="3"/>
  <c r="BH55" i="5" s="1"/>
  <c r="BH358" i="3"/>
  <c r="BH346" i="3"/>
  <c r="BH47" i="5" s="1"/>
  <c r="BH349" i="3"/>
  <c r="BH50" i="5" s="1"/>
  <c r="BH395" i="3"/>
  <c r="BH72" i="5" s="1"/>
  <c r="BH387" i="3"/>
  <c r="BH64" i="5" s="1"/>
  <c r="BH398" i="3"/>
  <c r="BH75" i="5" s="1"/>
  <c r="BH342" i="3"/>
  <c r="BH43" i="5" s="1"/>
  <c r="BH384" i="3"/>
  <c r="BH231" i="3"/>
  <c r="BH313" i="3"/>
  <c r="BH227" i="3"/>
  <c r="BH169" i="3"/>
  <c r="BH120" i="3"/>
  <c r="BH307" i="3"/>
  <c r="BH221" i="3"/>
  <c r="BH163" i="3"/>
  <c r="BH291" i="3"/>
  <c r="BH244" i="3"/>
  <c r="BH170" i="3"/>
  <c r="BH311" i="3"/>
  <c r="BH225" i="3"/>
  <c r="BH167" i="3"/>
  <c r="BH322" i="3"/>
  <c r="BH200" i="3"/>
  <c r="BH198" i="3"/>
  <c r="BH4" i="3"/>
  <c r="BH281" i="3"/>
  <c r="BH234" i="3"/>
  <c r="BH157" i="3"/>
  <c r="BH7" i="3"/>
  <c r="BH302" i="3"/>
  <c r="BH255" i="3"/>
  <c r="BH178" i="3"/>
  <c r="BH285" i="3"/>
  <c r="BH238" i="3"/>
  <c r="BH164" i="3"/>
  <c r="BH218" i="3"/>
  <c r="BH180" i="3"/>
  <c r="BH435" i="3"/>
  <c r="BH298" i="3"/>
  <c r="BH251" i="3"/>
  <c r="BH174" i="3"/>
  <c r="BH289" i="3"/>
  <c r="BH242" i="3"/>
  <c r="BH168" i="3"/>
  <c r="BH335" i="3"/>
  <c r="BH258" i="3"/>
  <c r="BH197" i="3"/>
  <c r="BH119" i="3"/>
  <c r="BH306" i="3"/>
  <c r="BH213" i="3"/>
  <c r="BH314" i="3"/>
  <c r="BH272" i="3"/>
  <c r="BH190" i="3"/>
  <c r="BH308" i="3"/>
  <c r="BH261" i="3"/>
  <c r="BH184" i="3"/>
  <c r="BH278" i="3"/>
  <c r="BH212" i="3"/>
  <c r="BH135" i="3"/>
  <c r="BH312" i="3"/>
  <c r="BH264" i="3"/>
  <c r="BH188" i="3"/>
  <c r="BH19" i="3"/>
  <c r="BH287" i="3"/>
  <c r="BH240" i="3"/>
  <c r="BH166" i="3"/>
  <c r="BH3" i="9"/>
  <c r="BH268" i="3"/>
  <c r="BH266" i="3"/>
  <c r="BH125" i="3"/>
  <c r="BH267" i="3"/>
  <c r="BH220" i="3"/>
  <c r="BH143" i="3"/>
  <c r="BH284" i="3"/>
  <c r="BH203" i="3"/>
  <c r="BH129" i="3"/>
  <c r="BH429" i="3"/>
  <c r="BH173" i="3"/>
  <c r="BH434" i="3"/>
  <c r="BH297" i="3"/>
  <c r="BH216" i="3"/>
  <c r="BH139" i="3"/>
  <c r="BH270" i="3"/>
  <c r="BH210" i="3"/>
  <c r="BH133" i="3"/>
  <c r="BH309" i="3"/>
  <c r="BH223" i="3"/>
  <c r="BH165" i="3"/>
  <c r="X2" i="27"/>
  <c r="BH274" i="3"/>
  <c r="BH333" i="3"/>
  <c r="BH195" i="3"/>
  <c r="BH207" i="3"/>
  <c r="BH260" i="3"/>
  <c r="BH121" i="3"/>
  <c r="BH321" i="3"/>
  <c r="BH177" i="3"/>
  <c r="BH316" i="3"/>
  <c r="BH192" i="3"/>
  <c r="BH301" i="3"/>
  <c r="BH154" i="3"/>
  <c r="BH320" i="3"/>
  <c r="BH196" i="3"/>
  <c r="BH257" i="3"/>
  <c r="BH330" i="3"/>
  <c r="BH150" i="3"/>
  <c r="BH324" i="3"/>
  <c r="BH290" i="3"/>
  <c r="BH228" i="3"/>
  <c r="BH327" i="3"/>
  <c r="BH241" i="3"/>
  <c r="BH183" i="3"/>
  <c r="BH134" i="3"/>
  <c r="BH13" i="3"/>
  <c r="BH271" i="3"/>
  <c r="BH193" i="3"/>
  <c r="BH144" i="3"/>
  <c r="BH332" i="3"/>
  <c r="BH253" i="3"/>
  <c r="BH141" i="3"/>
  <c r="BH283" i="3"/>
  <c r="BH201" i="3"/>
  <c r="BH124" i="3"/>
  <c r="BH269" i="3"/>
  <c r="BH156" i="3"/>
  <c r="BH279" i="3"/>
  <c r="BH155" i="3"/>
  <c r="BH273" i="3"/>
  <c r="BH149" i="3"/>
  <c r="BH325" i="3"/>
  <c r="BH181" i="3"/>
  <c r="BH230" i="3"/>
  <c r="BH295" i="3"/>
  <c r="BH131" i="3"/>
  <c r="BH229" i="3"/>
  <c r="BH122" i="3"/>
  <c r="BH247" i="3"/>
  <c r="BH140" i="3"/>
  <c r="BH233" i="3"/>
  <c r="BH126" i="3"/>
  <c r="BH431" i="3"/>
  <c r="BH243" i="3"/>
  <c r="BH136" i="3"/>
  <c r="BH237" i="3"/>
  <c r="BH130" i="3"/>
  <c r="BH310" i="3"/>
  <c r="BH186" i="3"/>
  <c r="BH328" i="3"/>
  <c r="BH209" i="3"/>
  <c r="BH148" i="3"/>
  <c r="BH10" i="3"/>
  <c r="BH254" i="3"/>
  <c r="BH158" i="3"/>
  <c r="BH300" i="3"/>
  <c r="BH187" i="3"/>
  <c r="BH138" i="3"/>
  <c r="BH3" i="8"/>
  <c r="BH276" i="3"/>
  <c r="BH194" i="3"/>
  <c r="BH252" i="3"/>
  <c r="BH145" i="3"/>
  <c r="BH262" i="3"/>
  <c r="BH123" i="3"/>
  <c r="BH256" i="3"/>
  <c r="BH282" i="3"/>
  <c r="BH326" i="3"/>
  <c r="BH146" i="3"/>
  <c r="BH199" i="3"/>
  <c r="BH235" i="3"/>
  <c r="BH128" i="3"/>
  <c r="BH280" i="3"/>
  <c r="BH215" i="3"/>
  <c r="BH299" i="3"/>
  <c r="BH433" i="3"/>
  <c r="BH211" i="3"/>
  <c r="BH202" i="3"/>
  <c r="BH275" i="3"/>
  <c r="BH151" i="3"/>
  <c r="BH296" i="3"/>
  <c r="BH246" i="3"/>
  <c r="BH172" i="3"/>
  <c r="BH427" i="3"/>
  <c r="BH3" i="4"/>
  <c r="BH219" i="3"/>
  <c r="BH182" i="3"/>
  <c r="BH265" i="3"/>
  <c r="BH152" i="3"/>
  <c r="BH317" i="3"/>
  <c r="BH288" i="3"/>
  <c r="BH159" i="3"/>
  <c r="BH3" i="5"/>
  <c r="BH217" i="3"/>
  <c r="BH142" i="3"/>
  <c r="BH432" i="3"/>
  <c r="BH132" i="3"/>
  <c r="BH208" i="3"/>
  <c r="BH189" i="3"/>
  <c r="BH303" i="3"/>
  <c r="BH179" i="3"/>
  <c r="BH147" i="3"/>
  <c r="BH304" i="3"/>
  <c r="BH224" i="3"/>
  <c r="BH226" i="3"/>
  <c r="BH277" i="3"/>
  <c r="BH315" i="3"/>
  <c r="BH319" i="3"/>
  <c r="BH329" i="3"/>
  <c r="BH286" i="3"/>
  <c r="BH428" i="3"/>
  <c r="BH331" i="3"/>
  <c r="BH318" i="3"/>
  <c r="BH222" i="3"/>
  <c r="BH191" i="3"/>
  <c r="BH153" i="3"/>
  <c r="BH171" i="3"/>
  <c r="BH175" i="3"/>
  <c r="BH185" i="3"/>
  <c r="BH263" i="3"/>
  <c r="BH214" i="3"/>
  <c r="BH305" i="3"/>
  <c r="BH245" i="3"/>
  <c r="BH236" i="3"/>
  <c r="BH430" i="3"/>
  <c r="BH127" i="3"/>
  <c r="BH334" i="3"/>
  <c r="BH137" i="3"/>
  <c r="BH176" i="3"/>
  <c r="BH232" i="3"/>
  <c r="BH259" i="3"/>
  <c r="BH239" i="3"/>
  <c r="BH323" i="3"/>
  <c r="BF33" i="8"/>
  <c r="BF32" i="9"/>
  <c r="BG16" i="5"/>
  <c r="BG33" i="5" s="1"/>
  <c r="BG4" i="5"/>
  <c r="BG29" i="5"/>
  <c r="BG80" i="5"/>
  <c r="BG109" i="5"/>
  <c r="BG92" i="5"/>
  <c r="BG67" i="8"/>
  <c r="BG68" i="8"/>
  <c r="BG285" i="4"/>
  <c r="BG4" i="4"/>
  <c r="BH59" i="21" l="1"/>
  <c r="BK146" i="20" s="1"/>
  <c r="BH42" i="21"/>
  <c r="BK137" i="20" s="1"/>
  <c r="BH36" i="21"/>
  <c r="BK136" i="20" s="1"/>
  <c r="BH17" i="21"/>
  <c r="BH12" i="21"/>
  <c r="BH18" i="21" s="1"/>
  <c r="BH11" i="21"/>
  <c r="BH10" i="21"/>
  <c r="BE9" i="5"/>
  <c r="BE125" i="4"/>
  <c r="BE170" i="4" s="1"/>
  <c r="BE80" i="4" s="1"/>
  <c r="BE113" i="4"/>
  <c r="BE158" i="4" s="1"/>
  <c r="BE68" i="4" s="1"/>
  <c r="BE203" i="4"/>
  <c r="BE137" i="4"/>
  <c r="BE182" i="4" s="1"/>
  <c r="BE92" i="4" s="1"/>
  <c r="BE225" i="4"/>
  <c r="BE270" i="4" s="1"/>
  <c r="BE115" i="4"/>
  <c r="BE160" i="4" s="1"/>
  <c r="BE70" i="4" s="1"/>
  <c r="BD248" i="4"/>
  <c r="BD160" i="4"/>
  <c r="BD70" i="4" s="1"/>
  <c r="BE104" i="4"/>
  <c r="BE149" i="4" s="1"/>
  <c r="BE59" i="4" s="1"/>
  <c r="BE215" i="4"/>
  <c r="BE260" i="4" s="1"/>
  <c r="BE226" i="4"/>
  <c r="BE271" i="4" s="1"/>
  <c r="BE101" i="4"/>
  <c r="BE146" i="4" s="1"/>
  <c r="BE56" i="4" s="1"/>
  <c r="BE218" i="4"/>
  <c r="BE263" i="4" s="1"/>
  <c r="BE209" i="4"/>
  <c r="BE254" i="4" s="1"/>
  <c r="BE107" i="4"/>
  <c r="BE109" i="4"/>
  <c r="BE154" i="4" s="1"/>
  <c r="BE64" i="4" s="1"/>
  <c r="BE229" i="4"/>
  <c r="BE274" i="4" s="1"/>
  <c r="BE102" i="4"/>
  <c r="BE147" i="4" s="1"/>
  <c r="BE57" i="4" s="1"/>
  <c r="BE134" i="4"/>
  <c r="BE212" i="4"/>
  <c r="BE257" i="4" s="1"/>
  <c r="BE129" i="4"/>
  <c r="BE174" i="4" s="1"/>
  <c r="BE84" i="4" s="1"/>
  <c r="BE198" i="4"/>
  <c r="BE195" i="4"/>
  <c r="BE240" i="4" s="1"/>
  <c r="BE210" i="4"/>
  <c r="BE255" i="4" s="1"/>
  <c r="BE110" i="4"/>
  <c r="BE121" i="4"/>
  <c r="BE166" i="4" s="1"/>
  <c r="BE76" i="4" s="1"/>
  <c r="BE118" i="4"/>
  <c r="BE163" i="4" s="1"/>
  <c r="BE73" i="4" s="1"/>
  <c r="BE136" i="4"/>
  <c r="BE181" i="4" s="1"/>
  <c r="BE91" i="4" s="1"/>
  <c r="BE204" i="4"/>
  <c r="BE227" i="4"/>
  <c r="BE272" i="4" s="1"/>
  <c r="BE138" i="4"/>
  <c r="BE183" i="4" s="1"/>
  <c r="BE93" i="4" s="1"/>
  <c r="BE220" i="4"/>
  <c r="BE265" i="4" s="1"/>
  <c r="BE197" i="4"/>
  <c r="BE196" i="4"/>
  <c r="BE241" i="4" s="1"/>
  <c r="BD183" i="4"/>
  <c r="BD93" i="4" s="1"/>
  <c r="BD182" i="4"/>
  <c r="BD92" i="4" s="1"/>
  <c r="BD181" i="4"/>
  <c r="BD91" i="4" s="1"/>
  <c r="BE10" i="5"/>
  <c r="BE191" i="4"/>
  <c r="BE236" i="4" s="1"/>
  <c r="BE219" i="4"/>
  <c r="BE264" i="4" s="1"/>
  <c r="BE112" i="4"/>
  <c r="BE157" i="4" s="1"/>
  <c r="BE67" i="4" s="1"/>
  <c r="BE228" i="4"/>
  <c r="BE273" i="4" s="1"/>
  <c r="BE131" i="4"/>
  <c r="BE176" i="4" s="1"/>
  <c r="BE86" i="4" s="1"/>
  <c r="BE124" i="4"/>
  <c r="BE169" i="4" s="1"/>
  <c r="BE79" i="4" s="1"/>
  <c r="BE128" i="4"/>
  <c r="BE108" i="4"/>
  <c r="BE153" i="4" s="1"/>
  <c r="BE63" i="4" s="1"/>
  <c r="BE135" i="4"/>
  <c r="BE180" i="4" s="1"/>
  <c r="BE90" i="4" s="1"/>
  <c r="BE217" i="4"/>
  <c r="BE262" i="4" s="1"/>
  <c r="BE103" i="4"/>
  <c r="BE221" i="4"/>
  <c r="BE266" i="4" s="1"/>
  <c r="BE132" i="4"/>
  <c r="BE177" i="4" s="1"/>
  <c r="BE87" i="4" s="1"/>
  <c r="BE214" i="4"/>
  <c r="BE259" i="4" s="1"/>
  <c r="BE224" i="4"/>
  <c r="BE117" i="4"/>
  <c r="BE162" i="4" s="1"/>
  <c r="BE72" i="4" s="1"/>
  <c r="BE119" i="4"/>
  <c r="BE164" i="4" s="1"/>
  <c r="BE74" i="4" s="1"/>
  <c r="BE223" i="4"/>
  <c r="BE268" i="4" s="1"/>
  <c r="BE126" i="4"/>
  <c r="BE222" i="4"/>
  <c r="BE267" i="4" s="1"/>
  <c r="BE202" i="4"/>
  <c r="BE247" i="4" s="1"/>
  <c r="BE105" i="4"/>
  <c r="BE120" i="4"/>
  <c r="BE165" i="4" s="1"/>
  <c r="BE75" i="4" s="1"/>
  <c r="BE201" i="4"/>
  <c r="BE246" i="4" s="1"/>
  <c r="BE205" i="4"/>
  <c r="BE250" i="4" s="1"/>
  <c r="BE192" i="4"/>
  <c r="BE206" i="4"/>
  <c r="BE251" i="4" s="1"/>
  <c r="BD265" i="4"/>
  <c r="BD270" i="4"/>
  <c r="BD163" i="4"/>
  <c r="BD73" i="4" s="1"/>
  <c r="BD237" i="4"/>
  <c r="BD242" i="4"/>
  <c r="BD247" i="4"/>
  <c r="BE122" i="4"/>
  <c r="BE130" i="4"/>
  <c r="BE175" i="4" s="1"/>
  <c r="BE85" i="4" s="1"/>
  <c r="BE194" i="4"/>
  <c r="BE239" i="4" s="1"/>
  <c r="BE208" i="4"/>
  <c r="BE253" i="4" s="1"/>
  <c r="BE139" i="4"/>
  <c r="BE199" i="4"/>
  <c r="BE244" i="4" s="1"/>
  <c r="BE111" i="4"/>
  <c r="BE156" i="4" s="1"/>
  <c r="BE66" i="4" s="1"/>
  <c r="BE193" i="4"/>
  <c r="BE238" i="4" s="1"/>
  <c r="BE127" i="4"/>
  <c r="BE12" i="5"/>
  <c r="BE106" i="4"/>
  <c r="BE151" i="4" s="1"/>
  <c r="BE61" i="4" s="1"/>
  <c r="BE114" i="4"/>
  <c r="BE159" i="4" s="1"/>
  <c r="BE69" i="4" s="1"/>
  <c r="BE200" i="4"/>
  <c r="BE216" i="4"/>
  <c r="BE261" i="4" s="1"/>
  <c r="BE123" i="4"/>
  <c r="BE168" i="4" s="1"/>
  <c r="BE78" i="4" s="1"/>
  <c r="BE213" i="4"/>
  <c r="BE258" i="4" s="1"/>
  <c r="BE133" i="4"/>
  <c r="BE99" i="4"/>
  <c r="BE144" i="4" s="1"/>
  <c r="BE54" i="4" s="1"/>
  <c r="BE116" i="4"/>
  <c r="BE161" i="4" s="1"/>
  <c r="BE71" i="4" s="1"/>
  <c r="BE189" i="4"/>
  <c r="BE234" i="4" s="1"/>
  <c r="BE211" i="4"/>
  <c r="BE207" i="4"/>
  <c r="BE252" i="4" s="1"/>
  <c r="BH11" i="4"/>
  <c r="BH14" i="4"/>
  <c r="BH13" i="4"/>
  <c r="BH15" i="4"/>
  <c r="BH17" i="4"/>
  <c r="BH12" i="4"/>
  <c r="BH21" i="4"/>
  <c r="BH16" i="4"/>
  <c r="BH19" i="4"/>
  <c r="BH18" i="4"/>
  <c r="BH26" i="4"/>
  <c r="BH23" i="4"/>
  <c r="BH20" i="4"/>
  <c r="BH24" i="4"/>
  <c r="BH28" i="4"/>
  <c r="BH31" i="4"/>
  <c r="BH22" i="4"/>
  <c r="BH25" i="4"/>
  <c r="BH27" i="4"/>
  <c r="BH29" i="4"/>
  <c r="BH33" i="4"/>
  <c r="BH34" i="4"/>
  <c r="BH38" i="4"/>
  <c r="BH30" i="4"/>
  <c r="BH32" i="4"/>
  <c r="BH35" i="4"/>
  <c r="BH36" i="4"/>
  <c r="BH40" i="4"/>
  <c r="BH45" i="4"/>
  <c r="BH37" i="4"/>
  <c r="BH39" i="4"/>
  <c r="BH42" i="4"/>
  <c r="BH46" i="4"/>
  <c r="BH41" i="4"/>
  <c r="BH43" i="4"/>
  <c r="BH47" i="4"/>
  <c r="BH44" i="4"/>
  <c r="BH48" i="4"/>
  <c r="BH49" i="4"/>
  <c r="BH75" i="3"/>
  <c r="BI33" i="3"/>
  <c r="BI77" i="3" s="1"/>
  <c r="BI34" i="3"/>
  <c r="BI78" i="3" s="1"/>
  <c r="BI36" i="3"/>
  <c r="BI80" i="3" s="1"/>
  <c r="BI37" i="3"/>
  <c r="BI81" i="3" s="1"/>
  <c r="BI40" i="3"/>
  <c r="BI84" i="3" s="1"/>
  <c r="BI44" i="3"/>
  <c r="BI88" i="3" s="1"/>
  <c r="BI32" i="3"/>
  <c r="BI76" i="3" s="1"/>
  <c r="BI39" i="3"/>
  <c r="BI83" i="3" s="1"/>
  <c r="BI43" i="3"/>
  <c r="BI87" i="3" s="1"/>
  <c r="BI47" i="3"/>
  <c r="BI91" i="3" s="1"/>
  <c r="BI52" i="3"/>
  <c r="BI96" i="3" s="1"/>
  <c r="BI35" i="3"/>
  <c r="BI79" i="3" s="1"/>
  <c r="BI46" i="3"/>
  <c r="BI90" i="3" s="1"/>
  <c r="BI48" i="3"/>
  <c r="BI92" i="3" s="1"/>
  <c r="BI51" i="3"/>
  <c r="BI95" i="3" s="1"/>
  <c r="BI55" i="3"/>
  <c r="BI99" i="3" s="1"/>
  <c r="BI38" i="3"/>
  <c r="BI82" i="3" s="1"/>
  <c r="BI41" i="3"/>
  <c r="BI85" i="3" s="1"/>
  <c r="BI53" i="3"/>
  <c r="BI97" i="3" s="1"/>
  <c r="BI59" i="3"/>
  <c r="BI103" i="3" s="1"/>
  <c r="BI63" i="3"/>
  <c r="BI107" i="3" s="1"/>
  <c r="BI67" i="3"/>
  <c r="BI111" i="3" s="1"/>
  <c r="BI42" i="3"/>
  <c r="BI86" i="3" s="1"/>
  <c r="BI45" i="3"/>
  <c r="BI89" i="3" s="1"/>
  <c r="BI50" i="3"/>
  <c r="BI94" i="3" s="1"/>
  <c r="BI54" i="3"/>
  <c r="BI98" i="3" s="1"/>
  <c r="BI58" i="3"/>
  <c r="BI102" i="3" s="1"/>
  <c r="BI62" i="3"/>
  <c r="BI106" i="3" s="1"/>
  <c r="BI66" i="3"/>
  <c r="BI110" i="3" s="1"/>
  <c r="BI70" i="3"/>
  <c r="BI114" i="3" s="1"/>
  <c r="BI60" i="3"/>
  <c r="BI104" i="3" s="1"/>
  <c r="BI68" i="3"/>
  <c r="BI112" i="3" s="1"/>
  <c r="BI61" i="3"/>
  <c r="BI105" i="3" s="1"/>
  <c r="BI49" i="3"/>
  <c r="BI93" i="3" s="1"/>
  <c r="BI57" i="3"/>
  <c r="BI101" i="3" s="1"/>
  <c r="BI65" i="3"/>
  <c r="BI109" i="3" s="1"/>
  <c r="BI71" i="3"/>
  <c r="BI115" i="3" s="1"/>
  <c r="BI69" i="3"/>
  <c r="BI113" i="3" s="1"/>
  <c r="BI31" i="3"/>
  <c r="BI56" i="3"/>
  <c r="BI100" i="3" s="1"/>
  <c r="BI64" i="3"/>
  <c r="BI108" i="3" s="1"/>
  <c r="BD15" i="8"/>
  <c r="BD9" i="9"/>
  <c r="BE8" i="5"/>
  <c r="BD17" i="8"/>
  <c r="BD11" i="9"/>
  <c r="BC277" i="4"/>
  <c r="BC16" i="8"/>
  <c r="BC10" i="9"/>
  <c r="BG56" i="9"/>
  <c r="BE13" i="5"/>
  <c r="BE22" i="9" s="1"/>
  <c r="BG20" i="21"/>
  <c r="BH2" i="20"/>
  <c r="BE2" i="21"/>
  <c r="BD2" i="22"/>
  <c r="BI3" i="21"/>
  <c r="BH3" i="22"/>
  <c r="BH8" i="22" s="1"/>
  <c r="BJ67" i="21" s="1"/>
  <c r="BG4" i="22"/>
  <c r="BL3" i="20"/>
  <c r="BH49" i="21"/>
  <c r="BH31" i="21"/>
  <c r="BH54" i="21"/>
  <c r="BH64" i="21"/>
  <c r="BH4" i="21"/>
  <c r="BH22" i="21"/>
  <c r="BH27" i="21"/>
  <c r="BG25" i="21"/>
  <c r="BJ138" i="20"/>
  <c r="BK159" i="20"/>
  <c r="BK4" i="20"/>
  <c r="BK160" i="20"/>
  <c r="BK117" i="20"/>
  <c r="BK116" i="20"/>
  <c r="BG15" i="21"/>
  <c r="BI22" i="3"/>
  <c r="BD26" i="8"/>
  <c r="BD20" i="8"/>
  <c r="BD17" i="9"/>
  <c r="BF16" i="3"/>
  <c r="BF2" i="9"/>
  <c r="BG2" i="3"/>
  <c r="BF2" i="4"/>
  <c r="BF2" i="8"/>
  <c r="BF2" i="5"/>
  <c r="BF11" i="5" s="1"/>
  <c r="BD19" i="9"/>
  <c r="BD22" i="8"/>
  <c r="BD24" i="8"/>
  <c r="BD280" i="4"/>
  <c r="BD21" i="9"/>
  <c r="BE281" i="4"/>
  <c r="BE279" i="4"/>
  <c r="BD18" i="9"/>
  <c r="BD21" i="8"/>
  <c r="BE21" i="5"/>
  <c r="BE25" i="5"/>
  <c r="BD23" i="8"/>
  <c r="BD20" i="9"/>
  <c r="BI28" i="3"/>
  <c r="BI27" i="3"/>
  <c r="BI26" i="3"/>
  <c r="BI25" i="3"/>
  <c r="BH109" i="5"/>
  <c r="BH80" i="5"/>
  <c r="BH4" i="5"/>
  <c r="BH16" i="5"/>
  <c r="BH33" i="5" s="1"/>
  <c r="BH92" i="5"/>
  <c r="BH29" i="5"/>
  <c r="BH104" i="5"/>
  <c r="BH59" i="8"/>
  <c r="BH58" i="8"/>
  <c r="BG33" i="9"/>
  <c r="BG34" i="8"/>
  <c r="BH45" i="8"/>
  <c r="BH55" i="8"/>
  <c r="BH56" i="8"/>
  <c r="BH40" i="8"/>
  <c r="BH64" i="8"/>
  <c r="BH63" i="8"/>
  <c r="BH48" i="8"/>
  <c r="BH65" i="8"/>
  <c r="BH54" i="8"/>
  <c r="BH4" i="8"/>
  <c r="BH47" i="8"/>
  <c r="BG32" i="9"/>
  <c r="BG33" i="8"/>
  <c r="BH285" i="4"/>
  <c r="BH4" i="4"/>
  <c r="X3" i="27"/>
  <c r="BH68" i="8"/>
  <c r="BH67" i="8"/>
  <c r="BH47" i="9"/>
  <c r="BH42" i="9"/>
  <c r="BH4" i="9"/>
  <c r="BH48" i="9"/>
  <c r="BJ3" i="3"/>
  <c r="BI402" i="3"/>
  <c r="BI385" i="3"/>
  <c r="BI62" i="5" s="1"/>
  <c r="BI386" i="3"/>
  <c r="BI63" i="5" s="1"/>
  <c r="BI390" i="3"/>
  <c r="BI67" i="5" s="1"/>
  <c r="BI387" i="3"/>
  <c r="BI64" i="5" s="1"/>
  <c r="BI389" i="3"/>
  <c r="BI66" i="5" s="1"/>
  <c r="BI392" i="3"/>
  <c r="BI69" i="5" s="1"/>
  <c r="BI394" i="3"/>
  <c r="BI71" i="5" s="1"/>
  <c r="BI399" i="3"/>
  <c r="BI76" i="5" s="1"/>
  <c r="BI340" i="3"/>
  <c r="BI391" i="3"/>
  <c r="BI68" i="5" s="1"/>
  <c r="BI393" i="3"/>
  <c r="BI70" i="5" s="1"/>
  <c r="BI388" i="3"/>
  <c r="BI65" i="5" s="1"/>
  <c r="BI396" i="3"/>
  <c r="BI73" i="5" s="1"/>
  <c r="BI395" i="3"/>
  <c r="BI72" i="5" s="1"/>
  <c r="BI341" i="3"/>
  <c r="BI42" i="5" s="1"/>
  <c r="BI342" i="3"/>
  <c r="BI43" i="5" s="1"/>
  <c r="BI400" i="3"/>
  <c r="BI77" i="5" s="1"/>
  <c r="BI343" i="3"/>
  <c r="BI44" i="5" s="1"/>
  <c r="BI344" i="3"/>
  <c r="BI45" i="5" s="1"/>
  <c r="BI346" i="3"/>
  <c r="BI47" i="5" s="1"/>
  <c r="BI350" i="3"/>
  <c r="BI51" i="5" s="1"/>
  <c r="BI354" i="3"/>
  <c r="BI55" i="5" s="1"/>
  <c r="BI345" i="3"/>
  <c r="BI46" i="5" s="1"/>
  <c r="BI347" i="3"/>
  <c r="BI48" i="5" s="1"/>
  <c r="BI351" i="3"/>
  <c r="BI52" i="5" s="1"/>
  <c r="BI355" i="3"/>
  <c r="BI56" i="5" s="1"/>
  <c r="BI348" i="3"/>
  <c r="BI49" i="5" s="1"/>
  <c r="BI356" i="3"/>
  <c r="BI57" i="5" s="1"/>
  <c r="BI357" i="3"/>
  <c r="BI398" i="3"/>
  <c r="BI75" i="5" s="1"/>
  <c r="BI352" i="3"/>
  <c r="BI53" i="5" s="1"/>
  <c r="BI358" i="3"/>
  <c r="BI384" i="3"/>
  <c r="BI349" i="3"/>
  <c r="BI50" i="5" s="1"/>
  <c r="BI3" i="4"/>
  <c r="BI272" i="3"/>
  <c r="BI243" i="3"/>
  <c r="BI185" i="3"/>
  <c r="BI333" i="3"/>
  <c r="BI274" i="3"/>
  <c r="BI247" i="3"/>
  <c r="BI189" i="3"/>
  <c r="BI302" i="3"/>
  <c r="BI234" i="3"/>
  <c r="BI229" i="3"/>
  <c r="BI277" i="3"/>
  <c r="BI176" i="3"/>
  <c r="BI137" i="3"/>
  <c r="BI19" i="3"/>
  <c r="BI219" i="3"/>
  <c r="BI239" i="3"/>
  <c r="BI3" i="9"/>
  <c r="BI280" i="3"/>
  <c r="BI262" i="3"/>
  <c r="BI120" i="3"/>
  <c r="BI3" i="8"/>
  <c r="BI282" i="3"/>
  <c r="BI145" i="3"/>
  <c r="BI122" i="3"/>
  <c r="BI310" i="3"/>
  <c r="BI242" i="3"/>
  <c r="BI245" i="3"/>
  <c r="BI319" i="3"/>
  <c r="BI220" i="3"/>
  <c r="BI199" i="3"/>
  <c r="BI428" i="3"/>
  <c r="BI332" i="3"/>
  <c r="BI140" i="3"/>
  <c r="BI167" i="3"/>
  <c r="BI431" i="3"/>
  <c r="BI288" i="3"/>
  <c r="BI151" i="3"/>
  <c r="BI136" i="3"/>
  <c r="BI324" i="3"/>
  <c r="BI259" i="3"/>
  <c r="BI215" i="3"/>
  <c r="BI154" i="3"/>
  <c r="BI317" i="3"/>
  <c r="BI218" i="3"/>
  <c r="BI195" i="3"/>
  <c r="BI296" i="3"/>
  <c r="BI192" i="3"/>
  <c r="BI148" i="3"/>
  <c r="BI429" i="3"/>
  <c r="BI264" i="3"/>
  <c r="BI225" i="3"/>
  <c r="BI291" i="3"/>
  <c r="BI119" i="3"/>
  <c r="BI233" i="3"/>
  <c r="BI169" i="3"/>
  <c r="BI306" i="3"/>
  <c r="BI238" i="3"/>
  <c r="BI237" i="3"/>
  <c r="BI308" i="3"/>
  <c r="BI240" i="3"/>
  <c r="BI241" i="3"/>
  <c r="BI301" i="3"/>
  <c r="BI198" i="3"/>
  <c r="BI163" i="3"/>
  <c r="BI278" i="3"/>
  <c r="BI258" i="3"/>
  <c r="BI197" i="3"/>
  <c r="BI434" i="3"/>
  <c r="BI329" i="3"/>
  <c r="BI300" i="3"/>
  <c r="BI158" i="3"/>
  <c r="BI181" i="3"/>
  <c r="BI314" i="3"/>
  <c r="BI246" i="3"/>
  <c r="BI256" i="3"/>
  <c r="BI124" i="3"/>
  <c r="BI316" i="3"/>
  <c r="BI251" i="3"/>
  <c r="BI260" i="3"/>
  <c r="BI132" i="3"/>
  <c r="BI309" i="3"/>
  <c r="BI210" i="3"/>
  <c r="BI179" i="3"/>
  <c r="BI285" i="3"/>
  <c r="BI184" i="3"/>
  <c r="BI126" i="3"/>
  <c r="BI299" i="3"/>
  <c r="BI265" i="3"/>
  <c r="BI325" i="3"/>
  <c r="BI3" i="5"/>
  <c r="BI322" i="3"/>
  <c r="BI257" i="3"/>
  <c r="BI211" i="3"/>
  <c r="BI150" i="3"/>
  <c r="BI323" i="3"/>
  <c r="BI224" i="3"/>
  <c r="BI209" i="3"/>
  <c r="BI283" i="3"/>
  <c r="BI182" i="3"/>
  <c r="BI143" i="3"/>
  <c r="BI297" i="3"/>
  <c r="BI157" i="3"/>
  <c r="BI121" i="3"/>
  <c r="BI427" i="3"/>
  <c r="BI433" i="3"/>
  <c r="BI194" i="3"/>
  <c r="BI331" i="3"/>
  <c r="BI125" i="3"/>
  <c r="BI261" i="3"/>
  <c r="BI304" i="3"/>
  <c r="BI129" i="3"/>
  <c r="BI173" i="3"/>
  <c r="BI305" i="3"/>
  <c r="BI203" i="3"/>
  <c r="BI171" i="3"/>
  <c r="BI307" i="3"/>
  <c r="BI208" i="3"/>
  <c r="BI175" i="3"/>
  <c r="BI267" i="3"/>
  <c r="BI166" i="3"/>
  <c r="BI127" i="3"/>
  <c r="BI312" i="3"/>
  <c r="BI244" i="3"/>
  <c r="BI252" i="3"/>
  <c r="BI10" i="3"/>
  <c r="BI230" i="3"/>
  <c r="BI232" i="3"/>
  <c r="BI4" i="3"/>
  <c r="BI303" i="3"/>
  <c r="BI313" i="3"/>
  <c r="BI214" i="3"/>
  <c r="BI187" i="3"/>
  <c r="BI315" i="3"/>
  <c r="BI216" i="3"/>
  <c r="BI191" i="3"/>
  <c r="BI275" i="3"/>
  <c r="BI174" i="3"/>
  <c r="BI135" i="3"/>
  <c r="BI286" i="3"/>
  <c r="BI149" i="3"/>
  <c r="BI134" i="3"/>
  <c r="BI159" i="3"/>
  <c r="BI196" i="3"/>
  <c r="BI226" i="3"/>
  <c r="BI270" i="3"/>
  <c r="BI321" i="3"/>
  <c r="BI222" i="3"/>
  <c r="BI202" i="3"/>
  <c r="BI289" i="3"/>
  <c r="BI188" i="3"/>
  <c r="BI138" i="3"/>
  <c r="BI7" i="3"/>
  <c r="BI284" i="3"/>
  <c r="BI147" i="3"/>
  <c r="BI128" i="3"/>
  <c r="BI328" i="3"/>
  <c r="BI263" i="3"/>
  <c r="BI223" i="3"/>
  <c r="BI165" i="3"/>
  <c r="BI330" i="3"/>
  <c r="BI227" i="3"/>
  <c r="BI266" i="3"/>
  <c r="BI190" i="3"/>
  <c r="BI269" i="3"/>
  <c r="BI131" i="3"/>
  <c r="BI133" i="3"/>
  <c r="BI235" i="3"/>
  <c r="BI183" i="3"/>
  <c r="BI221" i="3"/>
  <c r="BI430" i="3"/>
  <c r="BI193" i="3"/>
  <c r="BI146" i="3"/>
  <c r="BI156" i="3"/>
  <c r="BI287" i="3"/>
  <c r="BI290" i="3"/>
  <c r="BI318" i="3"/>
  <c r="BI327" i="3"/>
  <c r="BI164" i="3"/>
  <c r="BI13" i="3"/>
  <c r="BI177" i="3"/>
  <c r="BI231" i="3"/>
  <c r="BI279" i="3"/>
  <c r="BI281" i="3"/>
  <c r="BI335" i="3"/>
  <c r="BI320" i="3"/>
  <c r="BI155" i="3"/>
  <c r="BI186" i="3"/>
  <c r="BI153" i="3"/>
  <c r="BI253" i="3"/>
  <c r="BI228" i="3"/>
  <c r="BI432" i="3"/>
  <c r="BI326" i="3"/>
  <c r="BI271" i="3"/>
  <c r="BI273" i="3"/>
  <c r="BI334" i="3"/>
  <c r="BI311" i="3"/>
  <c r="BI295" i="3"/>
  <c r="BI178" i="3"/>
  <c r="BI180" i="3"/>
  <c r="BI276" i="3"/>
  <c r="BI255" i="3"/>
  <c r="BI435" i="3"/>
  <c r="BI168" i="3"/>
  <c r="BI130" i="3"/>
  <c r="BI142" i="3"/>
  <c r="BI200" i="3"/>
  <c r="BI217" i="3"/>
  <c r="BI298" i="3"/>
  <c r="BI213" i="3"/>
  <c r="BI212" i="3"/>
  <c r="BI141" i="3"/>
  <c r="BI170" i="3"/>
  <c r="BI254" i="3"/>
  <c r="BI123" i="3"/>
  <c r="BI139" i="3"/>
  <c r="BI144" i="3"/>
  <c r="BI172" i="3"/>
  <c r="BI236" i="3"/>
  <c r="BI207" i="3"/>
  <c r="BI201" i="3"/>
  <c r="BI268" i="3"/>
  <c r="BI152" i="3"/>
  <c r="BI401" i="3"/>
  <c r="BI59" i="21" l="1"/>
  <c r="BI42" i="21"/>
  <c r="BL137" i="20" s="1"/>
  <c r="BI36" i="21"/>
  <c r="BL136" i="20" s="1"/>
  <c r="BI17" i="21"/>
  <c r="BI12" i="21"/>
  <c r="BI18" i="21" s="1"/>
  <c r="BI11" i="21"/>
  <c r="BI10" i="21"/>
  <c r="BH20" i="21"/>
  <c r="BF125" i="4"/>
  <c r="BF170" i="4" s="1"/>
  <c r="BF80" i="4" s="1"/>
  <c r="BF126" i="4"/>
  <c r="BF171" i="4" s="1"/>
  <c r="BF81" i="4" s="1"/>
  <c r="BF224" i="4"/>
  <c r="BF269" i="4" s="1"/>
  <c r="BF103" i="4"/>
  <c r="BF148" i="4" s="1"/>
  <c r="BF58" i="4" s="1"/>
  <c r="BF128" i="4"/>
  <c r="BF173" i="4" s="1"/>
  <c r="BF83" i="4" s="1"/>
  <c r="BF112" i="4"/>
  <c r="BF157" i="4" s="1"/>
  <c r="BF67" i="4" s="1"/>
  <c r="BF197" i="4"/>
  <c r="BF242" i="4" s="1"/>
  <c r="BF204" i="4"/>
  <c r="BF249" i="4" s="1"/>
  <c r="BF110" i="4"/>
  <c r="BF155" i="4" s="1"/>
  <c r="BF65" i="4" s="1"/>
  <c r="BF198" i="4"/>
  <c r="BF243" i="4" s="1"/>
  <c r="BF134" i="4"/>
  <c r="BF179" i="4" s="1"/>
  <c r="BF89" i="4" s="1"/>
  <c r="BF107" i="4"/>
  <c r="BF152" i="4" s="1"/>
  <c r="BF62" i="4" s="1"/>
  <c r="BF226" i="4"/>
  <c r="BF271" i="4" s="1"/>
  <c r="BF203" i="4"/>
  <c r="BF248" i="4" s="1"/>
  <c r="BE173" i="4"/>
  <c r="BE83" i="4" s="1"/>
  <c r="BF211" i="4"/>
  <c r="BF256" i="4" s="1"/>
  <c r="BF133" i="4"/>
  <c r="BF178" i="4" s="1"/>
  <c r="BF88" i="4" s="1"/>
  <c r="BF200" i="4"/>
  <c r="BF245" i="4" s="1"/>
  <c r="BF127" i="4"/>
  <c r="BF172" i="4" s="1"/>
  <c r="BF82" i="4" s="1"/>
  <c r="BF139" i="4"/>
  <c r="BF184" i="4" s="1"/>
  <c r="BF94" i="4" s="1"/>
  <c r="BF122" i="4"/>
  <c r="BF167" i="4" s="1"/>
  <c r="BF77" i="4" s="1"/>
  <c r="BF192" i="4"/>
  <c r="BF237" i="4" s="1"/>
  <c r="BF105" i="4"/>
  <c r="BF150" i="4" s="1"/>
  <c r="BF60" i="4" s="1"/>
  <c r="BE184" i="4"/>
  <c r="BE94" i="4" s="1"/>
  <c r="BE155" i="4"/>
  <c r="BE65" i="4" s="1"/>
  <c r="BE150" i="4"/>
  <c r="BE60" i="4" s="1"/>
  <c r="BE152" i="4"/>
  <c r="BE62" i="4" s="1"/>
  <c r="BE269" i="4"/>
  <c r="BE243" i="4"/>
  <c r="BF189" i="4"/>
  <c r="BF234" i="4" s="1"/>
  <c r="BF213" i="4"/>
  <c r="BF258" i="4" s="1"/>
  <c r="BF114" i="4"/>
  <c r="BF159" i="4" s="1"/>
  <c r="BF69" i="4" s="1"/>
  <c r="BF193" i="4"/>
  <c r="BF238" i="4" s="1"/>
  <c r="BF208" i="4"/>
  <c r="BF253" i="4" s="1"/>
  <c r="BF205" i="4"/>
  <c r="BF250" i="4" s="1"/>
  <c r="BF202" i="4"/>
  <c r="BF223" i="4"/>
  <c r="BF268" i="4" s="1"/>
  <c r="BF214" i="4"/>
  <c r="BF259" i="4" s="1"/>
  <c r="BF217" i="4"/>
  <c r="BF262" i="4" s="1"/>
  <c r="BF124" i="4"/>
  <c r="BF169" i="4" s="1"/>
  <c r="BF79" i="4" s="1"/>
  <c r="BF219" i="4"/>
  <c r="BF264" i="4" s="1"/>
  <c r="BF220" i="4"/>
  <c r="BF265" i="4" s="1"/>
  <c r="BF136" i="4"/>
  <c r="BF181" i="4" s="1"/>
  <c r="BF91" i="4" s="1"/>
  <c r="BF210" i="4"/>
  <c r="BF129" i="4"/>
  <c r="BF102" i="4"/>
  <c r="BF147" i="4" s="1"/>
  <c r="BF57" i="4" s="1"/>
  <c r="BF209" i="4"/>
  <c r="BF254" i="4" s="1"/>
  <c r="BF215" i="4"/>
  <c r="BF260" i="4" s="1"/>
  <c r="BF115" i="4"/>
  <c r="BF113" i="4"/>
  <c r="BF158" i="4" s="1"/>
  <c r="BF68" i="4" s="1"/>
  <c r="BE248" i="4"/>
  <c r="BE249" i="4"/>
  <c r="BE178" i="4"/>
  <c r="BE88" i="4" s="1"/>
  <c r="BE167" i="4"/>
  <c r="BE77" i="4" s="1"/>
  <c r="BE148" i="4"/>
  <c r="BE58" i="4" s="1"/>
  <c r="BE256" i="4"/>
  <c r="BE171" i="4"/>
  <c r="BE81" i="4" s="1"/>
  <c r="BE179" i="4"/>
  <c r="BE89" i="4" s="1"/>
  <c r="BE237" i="4"/>
  <c r="BF116" i="4"/>
  <c r="BF161" i="4" s="1"/>
  <c r="BF71" i="4" s="1"/>
  <c r="BF123" i="4"/>
  <c r="BF168" i="4" s="1"/>
  <c r="BF78" i="4" s="1"/>
  <c r="BF106" i="4"/>
  <c r="BF111" i="4"/>
  <c r="BF156" i="4" s="1"/>
  <c r="BF66" i="4" s="1"/>
  <c r="BF194" i="4"/>
  <c r="BF239" i="4" s="1"/>
  <c r="BF201" i="4"/>
  <c r="BF119" i="4"/>
  <c r="BF132" i="4"/>
  <c r="BF177" i="4" s="1"/>
  <c r="BF87" i="4" s="1"/>
  <c r="BF135" i="4"/>
  <c r="BF180" i="4" s="1"/>
  <c r="BF90" i="4" s="1"/>
  <c r="BF131" i="4"/>
  <c r="BF191" i="4"/>
  <c r="BF138" i="4"/>
  <c r="BF183" i="4" s="1"/>
  <c r="BF93" i="4" s="1"/>
  <c r="BF118" i="4"/>
  <c r="BF163" i="4" s="1"/>
  <c r="BF73" i="4" s="1"/>
  <c r="BF229" i="4"/>
  <c r="BF274" i="4" s="1"/>
  <c r="BF218" i="4"/>
  <c r="BF263" i="4" s="1"/>
  <c r="BF104" i="4"/>
  <c r="BF149" i="4" s="1"/>
  <c r="BF59" i="4" s="1"/>
  <c r="BF225" i="4"/>
  <c r="BF9" i="5"/>
  <c r="BE172" i="4"/>
  <c r="BE82" i="4" s="1"/>
  <c r="BE245" i="4"/>
  <c r="BE242" i="4"/>
  <c r="BF207" i="4"/>
  <c r="BF99" i="4"/>
  <c r="BF144" i="4" s="1"/>
  <c r="BF54" i="4" s="1"/>
  <c r="BF216" i="4"/>
  <c r="BF261" i="4" s="1"/>
  <c r="BF12" i="5"/>
  <c r="BF199" i="4"/>
  <c r="BF130" i="4"/>
  <c r="BF175" i="4" s="1"/>
  <c r="BF85" i="4" s="1"/>
  <c r="BF206" i="4"/>
  <c r="BF251" i="4" s="1"/>
  <c r="BF120" i="4"/>
  <c r="BF222" i="4"/>
  <c r="BF267" i="4" s="1"/>
  <c r="BF117" i="4"/>
  <c r="BF162" i="4" s="1"/>
  <c r="BF72" i="4" s="1"/>
  <c r="BF221" i="4"/>
  <c r="BF266" i="4" s="1"/>
  <c r="BF108" i="4"/>
  <c r="BF153" i="4" s="1"/>
  <c r="BF63" i="4" s="1"/>
  <c r="BF228" i="4"/>
  <c r="BF10" i="5"/>
  <c r="BF196" i="4"/>
  <c r="BF241" i="4" s="1"/>
  <c r="BF227" i="4"/>
  <c r="BF121" i="4"/>
  <c r="BF166" i="4" s="1"/>
  <c r="BF76" i="4" s="1"/>
  <c r="BF195" i="4"/>
  <c r="BF240" i="4" s="1"/>
  <c r="BF212" i="4"/>
  <c r="BF257" i="4" s="1"/>
  <c r="BF109" i="4"/>
  <c r="BF101" i="4"/>
  <c r="BF137" i="4"/>
  <c r="BF182" i="4" s="1"/>
  <c r="BF92" i="4" s="1"/>
  <c r="BI12" i="4"/>
  <c r="BI13" i="4"/>
  <c r="BI11" i="4"/>
  <c r="BI14" i="4"/>
  <c r="BI16" i="4"/>
  <c r="BI17" i="4"/>
  <c r="BI15" i="4"/>
  <c r="BI18" i="4"/>
  <c r="BI20" i="4"/>
  <c r="BI21" i="4"/>
  <c r="BI22" i="4"/>
  <c r="BI19" i="4"/>
  <c r="BI25" i="4"/>
  <c r="BI23" i="4"/>
  <c r="BI27" i="4"/>
  <c r="BI30" i="4"/>
  <c r="BI26" i="4"/>
  <c r="BI28" i="4"/>
  <c r="BI32" i="4"/>
  <c r="BI33" i="4"/>
  <c r="BI37" i="4"/>
  <c r="BI34" i="4"/>
  <c r="BI38" i="4"/>
  <c r="BI31" i="4"/>
  <c r="BI35" i="4"/>
  <c r="BI39" i="4"/>
  <c r="BI40" i="4"/>
  <c r="BI44" i="4"/>
  <c r="BI48" i="4"/>
  <c r="BI24" i="4"/>
  <c r="BI45" i="4"/>
  <c r="BI42" i="4"/>
  <c r="BI46" i="4"/>
  <c r="BI29" i="4"/>
  <c r="BI36" i="4"/>
  <c r="BI49" i="4"/>
  <c r="BI47" i="4"/>
  <c r="BI43" i="4"/>
  <c r="BI41" i="4"/>
  <c r="BI75" i="3"/>
  <c r="BJ32" i="3"/>
  <c r="BJ76" i="3" s="1"/>
  <c r="BJ33" i="3"/>
  <c r="BJ77" i="3" s="1"/>
  <c r="BJ37" i="3"/>
  <c r="BJ81" i="3" s="1"/>
  <c r="BJ34" i="3"/>
  <c r="BJ78" i="3" s="1"/>
  <c r="BJ39" i="3"/>
  <c r="BJ83" i="3" s="1"/>
  <c r="BJ36" i="3"/>
  <c r="BJ80" i="3" s="1"/>
  <c r="BJ40" i="3"/>
  <c r="BJ84" i="3" s="1"/>
  <c r="BJ43" i="3"/>
  <c r="BJ87" i="3" s="1"/>
  <c r="BJ35" i="3"/>
  <c r="BJ79" i="3" s="1"/>
  <c r="BJ38" i="3"/>
  <c r="BJ82" i="3" s="1"/>
  <c r="BJ41" i="3"/>
  <c r="BJ85" i="3" s="1"/>
  <c r="BJ46" i="3"/>
  <c r="BJ90" i="3" s="1"/>
  <c r="BJ48" i="3"/>
  <c r="BJ92" i="3" s="1"/>
  <c r="BJ51" i="3"/>
  <c r="BJ95" i="3" s="1"/>
  <c r="BJ42" i="3"/>
  <c r="BJ86" i="3" s="1"/>
  <c r="BJ45" i="3"/>
  <c r="BJ89" i="3" s="1"/>
  <c r="BJ50" i="3"/>
  <c r="BJ94" i="3" s="1"/>
  <c r="BJ54" i="3"/>
  <c r="BJ98" i="3" s="1"/>
  <c r="BJ52" i="3"/>
  <c r="BJ96" i="3" s="1"/>
  <c r="BJ58" i="3"/>
  <c r="BJ102" i="3" s="1"/>
  <c r="BJ62" i="3"/>
  <c r="BJ106" i="3" s="1"/>
  <c r="BJ66" i="3"/>
  <c r="BJ110" i="3" s="1"/>
  <c r="BJ70" i="3"/>
  <c r="BJ114" i="3" s="1"/>
  <c r="BJ49" i="3"/>
  <c r="BJ93" i="3" s="1"/>
  <c r="BJ57" i="3"/>
  <c r="BJ101" i="3" s="1"/>
  <c r="BJ61" i="3"/>
  <c r="BJ105" i="3" s="1"/>
  <c r="BJ65" i="3"/>
  <c r="BJ109" i="3" s="1"/>
  <c r="BJ69" i="3"/>
  <c r="BJ113" i="3" s="1"/>
  <c r="BJ44" i="3"/>
  <c r="BJ88" i="3" s="1"/>
  <c r="BJ53" i="3"/>
  <c r="BJ97" i="3" s="1"/>
  <c r="BJ59" i="3"/>
  <c r="BJ103" i="3" s="1"/>
  <c r="BJ67" i="3"/>
  <c r="BJ111" i="3" s="1"/>
  <c r="BJ31" i="3"/>
  <c r="BJ55" i="3"/>
  <c r="BJ99" i="3" s="1"/>
  <c r="BJ68" i="3"/>
  <c r="BJ112" i="3" s="1"/>
  <c r="BJ56" i="3"/>
  <c r="BJ100" i="3" s="1"/>
  <c r="BJ64" i="3"/>
  <c r="BJ108" i="3" s="1"/>
  <c r="BJ71" i="3"/>
  <c r="BJ115" i="3" s="1"/>
  <c r="BJ47" i="3"/>
  <c r="BJ91" i="3" s="1"/>
  <c r="BJ60" i="3"/>
  <c r="BJ104" i="3" s="1"/>
  <c r="BJ63" i="3"/>
  <c r="BJ107" i="3" s="1"/>
  <c r="BE15" i="8"/>
  <c r="BE9" i="9"/>
  <c r="BE11" i="9"/>
  <c r="BE17" i="8"/>
  <c r="BF8" i="5"/>
  <c r="BD277" i="4"/>
  <c r="BD16" i="8"/>
  <c r="BD10" i="9"/>
  <c r="BH56" i="9"/>
  <c r="BF13" i="5"/>
  <c r="BF2" i="21"/>
  <c r="BI2" i="20"/>
  <c r="BE2" i="22"/>
  <c r="BL117" i="20"/>
  <c r="BL116" i="20"/>
  <c r="BI54" i="21"/>
  <c r="BI27" i="21"/>
  <c r="BL146" i="20"/>
  <c r="BI4" i="21"/>
  <c r="BI64" i="21"/>
  <c r="BI22" i="21"/>
  <c r="BI31" i="21"/>
  <c r="BL4" i="20"/>
  <c r="BI3" i="22"/>
  <c r="BI8" i="22" s="1"/>
  <c r="BK67" i="21" s="1"/>
  <c r="BH4" i="22"/>
  <c r="BJ3" i="21"/>
  <c r="BM3" i="20"/>
  <c r="BH15" i="21"/>
  <c r="BH25" i="21"/>
  <c r="BK138" i="20"/>
  <c r="BJ22" i="3"/>
  <c r="BE26" i="8"/>
  <c r="BE17" i="9"/>
  <c r="BE20" i="8"/>
  <c r="BE19" i="9"/>
  <c r="BE22" i="8"/>
  <c r="BE24" i="8"/>
  <c r="BE280" i="4"/>
  <c r="BE21" i="9"/>
  <c r="BF25" i="5"/>
  <c r="BE23" i="8"/>
  <c r="BE20" i="9"/>
  <c r="BG16" i="3"/>
  <c r="BH2" i="3"/>
  <c r="BG2" i="9"/>
  <c r="BG2" i="8"/>
  <c r="BG2" i="4"/>
  <c r="BG2" i="5"/>
  <c r="BG11" i="5" s="1"/>
  <c r="BE21" i="8"/>
  <c r="BE18" i="9"/>
  <c r="BF281" i="4"/>
  <c r="BF279" i="4"/>
  <c r="BJ26" i="3"/>
  <c r="BJ25" i="3"/>
  <c r="BJ28" i="3"/>
  <c r="BJ27" i="3"/>
  <c r="BI16" i="5"/>
  <c r="BI29" i="5"/>
  <c r="BI80" i="5"/>
  <c r="BI92" i="5"/>
  <c r="BI4" i="5"/>
  <c r="BI109" i="5"/>
  <c r="BI285" i="4"/>
  <c r="BI4" i="4"/>
  <c r="BJ402" i="3"/>
  <c r="BJ386" i="3"/>
  <c r="BJ63" i="5" s="1"/>
  <c r="BJ389" i="3"/>
  <c r="BJ66" i="5" s="1"/>
  <c r="BJ392" i="3"/>
  <c r="BJ69" i="5" s="1"/>
  <c r="BJ390" i="3"/>
  <c r="BJ67" i="5" s="1"/>
  <c r="BJ388" i="3"/>
  <c r="BJ65" i="5" s="1"/>
  <c r="BJ393" i="3"/>
  <c r="BJ70" i="5" s="1"/>
  <c r="BJ396" i="3"/>
  <c r="BJ73" i="5" s="1"/>
  <c r="BK3" i="3"/>
  <c r="BJ385" i="3"/>
  <c r="BJ62" i="5" s="1"/>
  <c r="BJ400" i="3"/>
  <c r="BJ77" i="5" s="1"/>
  <c r="BJ340" i="3"/>
  <c r="BJ345" i="3"/>
  <c r="BJ46" i="5" s="1"/>
  <c r="BJ341" i="3"/>
  <c r="BJ42" i="5" s="1"/>
  <c r="BJ342" i="3"/>
  <c r="BJ43" i="5" s="1"/>
  <c r="BJ401" i="3"/>
  <c r="BJ343" i="3"/>
  <c r="BJ44" i="5" s="1"/>
  <c r="BJ399" i="3"/>
  <c r="BJ76" i="5" s="1"/>
  <c r="BJ349" i="3"/>
  <c r="BJ50" i="5" s="1"/>
  <c r="BJ394" i="3"/>
  <c r="BJ71" i="5" s="1"/>
  <c r="BJ344" i="3"/>
  <c r="BJ45" i="5" s="1"/>
  <c r="BJ346" i="3"/>
  <c r="BJ47" i="5" s="1"/>
  <c r="BJ350" i="3"/>
  <c r="BJ51" i="5" s="1"/>
  <c r="BJ354" i="3"/>
  <c r="BJ55" i="5" s="1"/>
  <c r="BJ395" i="3"/>
  <c r="BJ72" i="5" s="1"/>
  <c r="BJ348" i="3"/>
  <c r="BJ49" i="5" s="1"/>
  <c r="BJ351" i="3"/>
  <c r="BJ52" i="5" s="1"/>
  <c r="BJ356" i="3"/>
  <c r="BJ57" i="5" s="1"/>
  <c r="BJ384" i="3"/>
  <c r="BJ355" i="3"/>
  <c r="BJ56" i="5" s="1"/>
  <c r="BJ357" i="3"/>
  <c r="BJ398" i="3"/>
  <c r="BJ75" i="5" s="1"/>
  <c r="BJ387" i="3"/>
  <c r="BJ64" i="5" s="1"/>
  <c r="BJ347" i="3"/>
  <c r="BJ48" i="5" s="1"/>
  <c r="BJ358" i="3"/>
  <c r="BJ352" i="3"/>
  <c r="BJ53" i="5" s="1"/>
  <c r="BJ391" i="3"/>
  <c r="BJ68" i="5" s="1"/>
  <c r="BJ307" i="3"/>
  <c r="BJ260" i="3"/>
  <c r="BJ185" i="3"/>
  <c r="BJ266" i="3"/>
  <c r="BJ219" i="3"/>
  <c r="BJ275" i="3"/>
  <c r="BJ328" i="3"/>
  <c r="BJ242" i="3"/>
  <c r="BJ182" i="3"/>
  <c r="BJ133" i="3"/>
  <c r="BJ278" i="3"/>
  <c r="BJ231" i="3"/>
  <c r="BJ156" i="3"/>
  <c r="BJ427" i="3"/>
  <c r="BJ316" i="3"/>
  <c r="BJ230" i="3"/>
  <c r="BJ170" i="3"/>
  <c r="BJ121" i="3"/>
  <c r="BJ274" i="3"/>
  <c r="BJ227" i="3"/>
  <c r="BJ152" i="3"/>
  <c r="BJ304" i="3"/>
  <c r="BJ218" i="3"/>
  <c r="BJ155" i="3"/>
  <c r="BJ296" i="3"/>
  <c r="BJ207" i="3"/>
  <c r="BJ134" i="3"/>
  <c r="BJ288" i="3"/>
  <c r="BJ241" i="3"/>
  <c r="BJ169" i="3"/>
  <c r="BJ317" i="3"/>
  <c r="BJ289" i="3"/>
  <c r="BJ195" i="3"/>
  <c r="BJ3" i="5"/>
  <c r="BJ261" i="3"/>
  <c r="BJ198" i="3"/>
  <c r="BJ124" i="3"/>
  <c r="BJ297" i="3"/>
  <c r="BJ247" i="3"/>
  <c r="BJ175" i="3"/>
  <c r="BJ19" i="3"/>
  <c r="BJ332" i="3"/>
  <c r="BJ246" i="3"/>
  <c r="BJ186" i="3"/>
  <c r="BJ137" i="3"/>
  <c r="BJ279" i="3"/>
  <c r="BJ211" i="3"/>
  <c r="BJ138" i="3"/>
  <c r="BJ284" i="3"/>
  <c r="BJ237" i="3"/>
  <c r="BJ165" i="3"/>
  <c r="BJ334" i="3"/>
  <c r="BJ255" i="3"/>
  <c r="BJ192" i="3"/>
  <c r="BJ143" i="3"/>
  <c r="BJ431" i="3"/>
  <c r="BJ272" i="3"/>
  <c r="BJ225" i="3"/>
  <c r="BJ150" i="3"/>
  <c r="BJ333" i="3"/>
  <c r="BJ251" i="3"/>
  <c r="BJ188" i="3"/>
  <c r="BJ139" i="3"/>
  <c r="BJ327" i="3"/>
  <c r="BJ210" i="3"/>
  <c r="BJ147" i="3"/>
  <c r="BJ3" i="9"/>
  <c r="BJ263" i="3"/>
  <c r="BJ267" i="3"/>
  <c r="BJ126" i="3"/>
  <c r="BJ430" i="3"/>
  <c r="BJ315" i="3"/>
  <c r="BJ281" i="3"/>
  <c r="BJ193" i="3"/>
  <c r="BJ3" i="4"/>
  <c r="BJ259" i="3"/>
  <c r="BJ196" i="3"/>
  <c r="BJ122" i="3"/>
  <c r="BJ303" i="3"/>
  <c r="BJ256" i="3"/>
  <c r="BJ181" i="3"/>
  <c r="BJ322" i="3"/>
  <c r="BJ236" i="3"/>
  <c r="BJ176" i="3"/>
  <c r="BJ127" i="3"/>
  <c r="BJ428" i="3"/>
  <c r="BJ271" i="3"/>
  <c r="BJ209" i="3"/>
  <c r="BJ136" i="3"/>
  <c r="BJ282" i="3"/>
  <c r="BJ235" i="3"/>
  <c r="BJ163" i="3"/>
  <c r="BJ312" i="3"/>
  <c r="BJ226" i="3"/>
  <c r="BJ166" i="3"/>
  <c r="BJ7" i="3"/>
  <c r="BJ298" i="3"/>
  <c r="BJ215" i="3"/>
  <c r="BJ142" i="3"/>
  <c r="BJ432" i="3"/>
  <c r="BJ331" i="3"/>
  <c r="BJ214" i="3"/>
  <c r="BJ151" i="3"/>
  <c r="BJ326" i="3"/>
  <c r="BJ240" i="3"/>
  <c r="BJ180" i="3"/>
  <c r="BJ131" i="3"/>
  <c r="BJ285" i="3"/>
  <c r="BJ202" i="3"/>
  <c r="BJ132" i="3"/>
  <c r="BJ306" i="3"/>
  <c r="BJ220" i="3"/>
  <c r="BJ157" i="3"/>
  <c r="BJ3" i="8"/>
  <c r="BJ257" i="3"/>
  <c r="BJ194" i="3"/>
  <c r="BJ120" i="3"/>
  <c r="BJ302" i="3"/>
  <c r="BJ216" i="3"/>
  <c r="BJ153" i="3"/>
  <c r="BJ295" i="3"/>
  <c r="BJ245" i="3"/>
  <c r="BJ173" i="3"/>
  <c r="BJ314" i="3"/>
  <c r="BJ228" i="3"/>
  <c r="BJ168" i="3"/>
  <c r="BJ119" i="3"/>
  <c r="BJ435" i="3"/>
  <c r="BJ280" i="3"/>
  <c r="BJ233" i="3"/>
  <c r="BJ158" i="3"/>
  <c r="BJ310" i="3"/>
  <c r="BJ224" i="3"/>
  <c r="BJ164" i="3"/>
  <c r="BJ4" i="3"/>
  <c r="BJ268" i="3"/>
  <c r="BJ221" i="3"/>
  <c r="BJ146" i="3"/>
  <c r="BJ321" i="3"/>
  <c r="BJ201" i="3"/>
  <c r="BJ199" i="3"/>
  <c r="BJ324" i="3"/>
  <c r="BJ238" i="3"/>
  <c r="BJ178" i="3"/>
  <c r="BJ129" i="3"/>
  <c r="BJ277" i="3"/>
  <c r="BJ200" i="3"/>
  <c r="BJ130" i="3"/>
  <c r="BJ311" i="3"/>
  <c r="BJ265" i="3"/>
  <c r="BJ189" i="3"/>
  <c r="BJ330" i="3"/>
  <c r="BJ244" i="3"/>
  <c r="BJ184" i="3"/>
  <c r="BJ135" i="3"/>
  <c r="BJ429" i="3"/>
  <c r="BJ299" i="3"/>
  <c r="BJ252" i="3"/>
  <c r="BJ177" i="3"/>
  <c r="BJ325" i="3"/>
  <c r="BJ208" i="3"/>
  <c r="BJ145" i="3"/>
  <c r="BJ320" i="3"/>
  <c r="BJ234" i="3"/>
  <c r="BJ174" i="3"/>
  <c r="BJ125" i="3"/>
  <c r="BJ305" i="3"/>
  <c r="BJ258" i="3"/>
  <c r="BJ183" i="3"/>
  <c r="BJ433" i="3"/>
  <c r="BJ308" i="3"/>
  <c r="BJ128" i="3"/>
  <c r="BJ187" i="3"/>
  <c r="BJ190" i="3"/>
  <c r="BJ239" i="3"/>
  <c r="BJ323" i="3"/>
  <c r="BJ318" i="3"/>
  <c r="BJ217" i="3"/>
  <c r="BJ243" i="3"/>
  <c r="BJ300" i="3"/>
  <c r="BJ270" i="3"/>
  <c r="BJ13" i="3"/>
  <c r="BJ222" i="3"/>
  <c r="BJ301" i="3"/>
  <c r="BJ287" i="3"/>
  <c r="BJ313" i="3"/>
  <c r="BJ10" i="3"/>
  <c r="BJ141" i="3"/>
  <c r="BJ167" i="3"/>
  <c r="BJ203" i="3"/>
  <c r="BJ232" i="3"/>
  <c r="BJ276" i="3"/>
  <c r="BJ329" i="3"/>
  <c r="BJ144" i="3"/>
  <c r="BJ171" i="3"/>
  <c r="BJ197" i="3"/>
  <c r="BJ223" i="3"/>
  <c r="BJ159" i="3"/>
  <c r="BJ254" i="3"/>
  <c r="BJ213" i="3"/>
  <c r="BJ273" i="3"/>
  <c r="BJ269" i="3"/>
  <c r="BJ309" i="3"/>
  <c r="BJ335" i="3"/>
  <c r="BJ283" i="3"/>
  <c r="BJ172" i="3"/>
  <c r="BJ229" i="3"/>
  <c r="BJ212" i="3"/>
  <c r="BJ148" i="3"/>
  <c r="BJ191" i="3"/>
  <c r="BJ286" i="3"/>
  <c r="BJ154" i="3"/>
  <c r="BJ319" i="3"/>
  <c r="BJ291" i="3"/>
  <c r="BJ434" i="3"/>
  <c r="BJ149" i="3"/>
  <c r="BJ123" i="3"/>
  <c r="BJ179" i="3"/>
  <c r="BJ262" i="3"/>
  <c r="BJ264" i="3"/>
  <c r="BJ140" i="3"/>
  <c r="BJ290" i="3"/>
  <c r="BJ253" i="3"/>
  <c r="BH34" i="8"/>
  <c r="BH33" i="9"/>
  <c r="BI47" i="8"/>
  <c r="BI54" i="8"/>
  <c r="BI63" i="8"/>
  <c r="BI45" i="8"/>
  <c r="BI64" i="8"/>
  <c r="BI4" i="8"/>
  <c r="BI48" i="8"/>
  <c r="BI40" i="8"/>
  <c r="BI55" i="8"/>
  <c r="BI65" i="8"/>
  <c r="BI56" i="8"/>
  <c r="BI47" i="9"/>
  <c r="BI48" i="9"/>
  <c r="BI42" i="9"/>
  <c r="BI4" i="9"/>
  <c r="BI58" i="8"/>
  <c r="BI59" i="8"/>
  <c r="BI67" i="8"/>
  <c r="BI68" i="8"/>
  <c r="BI104" i="5"/>
  <c r="BH33" i="8"/>
  <c r="BH32" i="9"/>
  <c r="BJ42" i="21" l="1"/>
  <c r="BJ11" i="21"/>
  <c r="BJ17" i="21"/>
  <c r="BJ12" i="21"/>
  <c r="BJ18" i="21" s="1"/>
  <c r="BJ59" i="21"/>
  <c r="BJ36" i="21"/>
  <c r="BM136" i="20" s="1"/>
  <c r="BJ10" i="21"/>
  <c r="BG197" i="4"/>
  <c r="BG242" i="4" s="1"/>
  <c r="BG127" i="4"/>
  <c r="BG172" i="4" s="1"/>
  <c r="BG82" i="4" s="1"/>
  <c r="BG126" i="4"/>
  <c r="BG171" i="4" s="1"/>
  <c r="BG81" i="4" s="1"/>
  <c r="BG109" i="4"/>
  <c r="BG154" i="4" s="1"/>
  <c r="BG64" i="4" s="1"/>
  <c r="BG227" i="4"/>
  <c r="BG272" i="4" s="1"/>
  <c r="BG108" i="4"/>
  <c r="BG153" i="4" s="1"/>
  <c r="BG63" i="4" s="1"/>
  <c r="BG120" i="4"/>
  <c r="BG165" i="4" s="1"/>
  <c r="BG75" i="4" s="1"/>
  <c r="BG139" i="4"/>
  <c r="BG184" i="4" s="1"/>
  <c r="BG94" i="4" s="1"/>
  <c r="BG107" i="4"/>
  <c r="BG152" i="4" s="1"/>
  <c r="BG62" i="4" s="1"/>
  <c r="BG224" i="4"/>
  <c r="BG269" i="4" s="1"/>
  <c r="BG225" i="4"/>
  <c r="BG270" i="4" s="1"/>
  <c r="BG191" i="4"/>
  <c r="BG236" i="4" s="1"/>
  <c r="BG119" i="4"/>
  <c r="BG164" i="4" s="1"/>
  <c r="BG74" i="4" s="1"/>
  <c r="BG106" i="4"/>
  <c r="BG151" i="4" s="1"/>
  <c r="BG61" i="4" s="1"/>
  <c r="BG226" i="4"/>
  <c r="BG271" i="4" s="1"/>
  <c r="BG215" i="4"/>
  <c r="BG260" i="4" s="1"/>
  <c r="BG210" i="4"/>
  <c r="BG255" i="4" s="1"/>
  <c r="BG124" i="4"/>
  <c r="BG169" i="4" s="1"/>
  <c r="BG79" i="4" s="1"/>
  <c r="BG202" i="4"/>
  <c r="BG247" i="4" s="1"/>
  <c r="BG114" i="4"/>
  <c r="BG159" i="4" s="1"/>
  <c r="BG69" i="4" s="1"/>
  <c r="BG12" i="5"/>
  <c r="BF236" i="4"/>
  <c r="BG105" i="4"/>
  <c r="BG150" i="4" s="1"/>
  <c r="BG60" i="4" s="1"/>
  <c r="BG104" i="4"/>
  <c r="BG149" i="4" s="1"/>
  <c r="BG59" i="4" s="1"/>
  <c r="BG131" i="4"/>
  <c r="BG176" i="4" s="1"/>
  <c r="BG86" i="4" s="1"/>
  <c r="BG201" i="4"/>
  <c r="BG246" i="4" s="1"/>
  <c r="BG123" i="4"/>
  <c r="BG168" i="4" s="1"/>
  <c r="BG78" i="4" s="1"/>
  <c r="BG134" i="4"/>
  <c r="BG179" i="4" s="1"/>
  <c r="BG89" i="4" s="1"/>
  <c r="BG115" i="4"/>
  <c r="BG160" i="4" s="1"/>
  <c r="BG70" i="4" s="1"/>
  <c r="BG129" i="4"/>
  <c r="BG174" i="4" s="1"/>
  <c r="BG84" i="4" s="1"/>
  <c r="BG219" i="4"/>
  <c r="BG264" i="4" s="1"/>
  <c r="BG223" i="4"/>
  <c r="BG268" i="4" s="1"/>
  <c r="BG193" i="4"/>
  <c r="BG238" i="4" s="1"/>
  <c r="BG110" i="4"/>
  <c r="BG155" i="4" s="1"/>
  <c r="BG65" i="4" s="1"/>
  <c r="BF151" i="4"/>
  <c r="BF61" i="4" s="1"/>
  <c r="BF255" i="4"/>
  <c r="BG101" i="4"/>
  <c r="BG146" i="4" s="1"/>
  <c r="BG56" i="4" s="1"/>
  <c r="BG121" i="4"/>
  <c r="BG166" i="4" s="1"/>
  <c r="BG76" i="4" s="1"/>
  <c r="BG228" i="4"/>
  <c r="BG273" i="4" s="1"/>
  <c r="BG199" i="4"/>
  <c r="BG244" i="4" s="1"/>
  <c r="BG207" i="4"/>
  <c r="BG252" i="4" s="1"/>
  <c r="BG198" i="4"/>
  <c r="BG243" i="4" s="1"/>
  <c r="BG122" i="4"/>
  <c r="BG167" i="4" s="1"/>
  <c r="BG77" i="4" s="1"/>
  <c r="BG211" i="4"/>
  <c r="BG256" i="4" s="1"/>
  <c r="BF164" i="4"/>
  <c r="BF74" i="4" s="1"/>
  <c r="BF273" i="4"/>
  <c r="BF252" i="4"/>
  <c r="BF176" i="4"/>
  <c r="BF86" i="4" s="1"/>
  <c r="BF146" i="4"/>
  <c r="BF56" i="4" s="1"/>
  <c r="BF270" i="4"/>
  <c r="BF160" i="4"/>
  <c r="BF70" i="4" s="1"/>
  <c r="BF174" i="4"/>
  <c r="BF84" i="4" s="1"/>
  <c r="BF247" i="4"/>
  <c r="BG212" i="4"/>
  <c r="BG257" i="4" s="1"/>
  <c r="BG196" i="4"/>
  <c r="BG241" i="4" s="1"/>
  <c r="BG221" i="4"/>
  <c r="BG206" i="4"/>
  <c r="BG251" i="4" s="1"/>
  <c r="BG216" i="4"/>
  <c r="BG261" i="4" s="1"/>
  <c r="BG112" i="4"/>
  <c r="BG157" i="4" s="1"/>
  <c r="BG67" i="4" s="1"/>
  <c r="BG133" i="4"/>
  <c r="BG218" i="4"/>
  <c r="BG263" i="4" s="1"/>
  <c r="BG118" i="4"/>
  <c r="BG163" i="4" s="1"/>
  <c r="BG73" i="4" s="1"/>
  <c r="BG135" i="4"/>
  <c r="BG180" i="4" s="1"/>
  <c r="BG90" i="4" s="1"/>
  <c r="BG194" i="4"/>
  <c r="BG116" i="4"/>
  <c r="BG161" i="4" s="1"/>
  <c r="BG71" i="4" s="1"/>
  <c r="BG204" i="4"/>
  <c r="BG249" i="4" s="1"/>
  <c r="BG200" i="4"/>
  <c r="BG245" i="4" s="1"/>
  <c r="BG209" i="4"/>
  <c r="BG254" i="4" s="1"/>
  <c r="BG136" i="4"/>
  <c r="BG181" i="4" s="1"/>
  <c r="BG91" i="4" s="1"/>
  <c r="BG217" i="4"/>
  <c r="BG262" i="4" s="1"/>
  <c r="BG205" i="4"/>
  <c r="BG250" i="4" s="1"/>
  <c r="BG213" i="4"/>
  <c r="BG258" i="4" s="1"/>
  <c r="BF165" i="4"/>
  <c r="BF75" i="4" s="1"/>
  <c r="BF272" i="4"/>
  <c r="BF244" i="4"/>
  <c r="BF154" i="4"/>
  <c r="BF64" i="4" s="1"/>
  <c r="BG222" i="4"/>
  <c r="BG267" i="4" s="1"/>
  <c r="BF246" i="4"/>
  <c r="BG137" i="4"/>
  <c r="BG182" i="4" s="1"/>
  <c r="BG92" i="4" s="1"/>
  <c r="BG195" i="4"/>
  <c r="BG240" i="4" s="1"/>
  <c r="BG10" i="5"/>
  <c r="BG117" i="4"/>
  <c r="BG162" i="4" s="1"/>
  <c r="BG72" i="4" s="1"/>
  <c r="BG130" i="4"/>
  <c r="BG175" i="4" s="1"/>
  <c r="BG85" i="4" s="1"/>
  <c r="BG99" i="4"/>
  <c r="BG144" i="4" s="1"/>
  <c r="BG54" i="4" s="1"/>
  <c r="BG103" i="4"/>
  <c r="BG148" i="4" s="1"/>
  <c r="BG58" i="4" s="1"/>
  <c r="BG9" i="5"/>
  <c r="BG229" i="4"/>
  <c r="BG138" i="4"/>
  <c r="BG183" i="4" s="1"/>
  <c r="BG93" i="4" s="1"/>
  <c r="BG132" i="4"/>
  <c r="BG177" i="4" s="1"/>
  <c r="BG87" i="4" s="1"/>
  <c r="BG111" i="4"/>
  <c r="BG156" i="4" s="1"/>
  <c r="BG66" i="4" s="1"/>
  <c r="BG128" i="4"/>
  <c r="BG173" i="4" s="1"/>
  <c r="BG83" i="4" s="1"/>
  <c r="BG113" i="4"/>
  <c r="BG158" i="4" s="1"/>
  <c r="BG68" i="4" s="1"/>
  <c r="BG102" i="4"/>
  <c r="BG147" i="4" s="1"/>
  <c r="BG57" i="4" s="1"/>
  <c r="BG220" i="4"/>
  <c r="BG265" i="4" s="1"/>
  <c r="BG214" i="4"/>
  <c r="BG208" i="4"/>
  <c r="BG253" i="4" s="1"/>
  <c r="BG189" i="4"/>
  <c r="BG234" i="4" s="1"/>
  <c r="BG203" i="4"/>
  <c r="BG248" i="4" s="1"/>
  <c r="BG192" i="4"/>
  <c r="BG237" i="4" s="1"/>
  <c r="BG125" i="4"/>
  <c r="BG170" i="4" s="1"/>
  <c r="BG80" i="4" s="1"/>
  <c r="BJ11" i="4"/>
  <c r="BJ12" i="4"/>
  <c r="BJ13" i="4"/>
  <c r="BJ15" i="4"/>
  <c r="BJ14" i="4"/>
  <c r="BJ16" i="4"/>
  <c r="BJ17" i="4"/>
  <c r="BJ18" i="4"/>
  <c r="BJ19" i="4"/>
  <c r="BJ20" i="4"/>
  <c r="BJ21" i="4"/>
  <c r="BJ22" i="4"/>
  <c r="BJ24" i="4"/>
  <c r="BJ25" i="4"/>
  <c r="BJ26" i="4"/>
  <c r="BJ29" i="4"/>
  <c r="BJ23" i="4"/>
  <c r="BJ30" i="4"/>
  <c r="BJ28" i="4"/>
  <c r="BJ31" i="4"/>
  <c r="BJ36" i="4"/>
  <c r="BJ33" i="4"/>
  <c r="BJ37" i="4"/>
  <c r="BJ32" i="4"/>
  <c r="BJ34" i="4"/>
  <c r="BJ38" i="4"/>
  <c r="BJ41" i="4"/>
  <c r="BJ43" i="4"/>
  <c r="BJ47" i="4"/>
  <c r="BJ35" i="4"/>
  <c r="BJ40" i="4"/>
  <c r="BJ44" i="4"/>
  <c r="BJ27" i="4"/>
  <c r="BJ39" i="4"/>
  <c r="BJ45" i="4"/>
  <c r="BJ49" i="4"/>
  <c r="BJ42" i="4"/>
  <c r="BJ48" i="4"/>
  <c r="BJ46" i="4"/>
  <c r="BJ75" i="3"/>
  <c r="BK32" i="3"/>
  <c r="BK76" i="3" s="1"/>
  <c r="BK36" i="3"/>
  <c r="BK80" i="3" s="1"/>
  <c r="BK34" i="3"/>
  <c r="BK78" i="3" s="1"/>
  <c r="BK37" i="3"/>
  <c r="BK81" i="3" s="1"/>
  <c r="BK39" i="3"/>
  <c r="BK83" i="3" s="1"/>
  <c r="BK35" i="3"/>
  <c r="BK79" i="3" s="1"/>
  <c r="BK38" i="3"/>
  <c r="BK82" i="3" s="1"/>
  <c r="BK42" i="3"/>
  <c r="BK86" i="3" s="1"/>
  <c r="BK41" i="3"/>
  <c r="BK85" i="3" s="1"/>
  <c r="BK46" i="3"/>
  <c r="BK90" i="3" s="1"/>
  <c r="BK45" i="3"/>
  <c r="BK89" i="3" s="1"/>
  <c r="BK40" i="3"/>
  <c r="BK84" i="3" s="1"/>
  <c r="BK50" i="3"/>
  <c r="BK94" i="3" s="1"/>
  <c r="BK44" i="3"/>
  <c r="BK88" i="3" s="1"/>
  <c r="BK49" i="3"/>
  <c r="BK93" i="3" s="1"/>
  <c r="BK53" i="3"/>
  <c r="BK97" i="3" s="1"/>
  <c r="BK33" i="3"/>
  <c r="BK77" i="3" s="1"/>
  <c r="BK48" i="3"/>
  <c r="BK92" i="3" s="1"/>
  <c r="BK51" i="3"/>
  <c r="BK95" i="3" s="1"/>
  <c r="BK54" i="3"/>
  <c r="BK98" i="3" s="1"/>
  <c r="BK57" i="3"/>
  <c r="BK101" i="3" s="1"/>
  <c r="BK61" i="3"/>
  <c r="BK105" i="3" s="1"/>
  <c r="BK65" i="3"/>
  <c r="BK109" i="3" s="1"/>
  <c r="BK69" i="3"/>
  <c r="BK113" i="3" s="1"/>
  <c r="BK43" i="3"/>
  <c r="BK87" i="3" s="1"/>
  <c r="BK47" i="3"/>
  <c r="BK91" i="3" s="1"/>
  <c r="BK55" i="3"/>
  <c r="BK99" i="3" s="1"/>
  <c r="BK56" i="3"/>
  <c r="BK100" i="3" s="1"/>
  <c r="BK60" i="3"/>
  <c r="BK104" i="3" s="1"/>
  <c r="BK64" i="3"/>
  <c r="BK108" i="3" s="1"/>
  <c r="BK68" i="3"/>
  <c r="BK112" i="3" s="1"/>
  <c r="BK58" i="3"/>
  <c r="BK102" i="3" s="1"/>
  <c r="BK66" i="3"/>
  <c r="BK110" i="3" s="1"/>
  <c r="BK67" i="3"/>
  <c r="BK111" i="3" s="1"/>
  <c r="BK71" i="3"/>
  <c r="BK115" i="3" s="1"/>
  <c r="BK70" i="3"/>
  <c r="BK114" i="3" s="1"/>
  <c r="BK63" i="3"/>
  <c r="BK107" i="3" s="1"/>
  <c r="BK31" i="3"/>
  <c r="BK75" i="3" s="1"/>
  <c r="BK59" i="3"/>
  <c r="BK103" i="3" s="1"/>
  <c r="BK52" i="3"/>
  <c r="BK96" i="3" s="1"/>
  <c r="BK62" i="3"/>
  <c r="BK106" i="3" s="1"/>
  <c r="BF15" i="8"/>
  <c r="BF9" i="9"/>
  <c r="BF11" i="9"/>
  <c r="BF17" i="8"/>
  <c r="BG8" i="5"/>
  <c r="BE277" i="4"/>
  <c r="BE16" i="8"/>
  <c r="BE10" i="9"/>
  <c r="BI56" i="9"/>
  <c r="BG13" i="5"/>
  <c r="BG22" i="9" s="1"/>
  <c r="BF22" i="9"/>
  <c r="BI15" i="21"/>
  <c r="BJ2" i="20"/>
  <c r="BF2" i="22"/>
  <c r="BG2" i="21"/>
  <c r="BJ27" i="21"/>
  <c r="BM146" i="20"/>
  <c r="BJ64" i="21"/>
  <c r="BJ49" i="21"/>
  <c r="BM137" i="20"/>
  <c r="BJ22" i="21"/>
  <c r="BJ4" i="21"/>
  <c r="BJ31" i="21"/>
  <c r="BJ54" i="21"/>
  <c r="BM117" i="20"/>
  <c r="BM116" i="20"/>
  <c r="BM159" i="20"/>
  <c r="BM4" i="20"/>
  <c r="BM160" i="20"/>
  <c r="BJ3" i="22"/>
  <c r="BJ8" i="22" s="1"/>
  <c r="BL67" i="21" s="1"/>
  <c r="BI4" i="22"/>
  <c r="BN3" i="20"/>
  <c r="BK3" i="21"/>
  <c r="BI20" i="21"/>
  <c r="BK22" i="3"/>
  <c r="BG279" i="4"/>
  <c r="BG281" i="4"/>
  <c r="BF20" i="8"/>
  <c r="BF17" i="9"/>
  <c r="BF23" i="8"/>
  <c r="BF20" i="9"/>
  <c r="BG21" i="5"/>
  <c r="BG25" i="5"/>
  <c r="X1" i="27"/>
  <c r="BH16" i="3"/>
  <c r="X14" i="27" s="1"/>
  <c r="X15" i="27" s="1"/>
  <c r="BH2" i="5"/>
  <c r="BH11" i="5" s="1"/>
  <c r="BI2" i="3"/>
  <c r="BH2" i="4"/>
  <c r="BH2" i="8"/>
  <c r="BH2" i="9"/>
  <c r="BF24" i="8"/>
  <c r="BF280" i="4"/>
  <c r="BF21" i="9"/>
  <c r="BF18" i="9"/>
  <c r="BF21" i="8"/>
  <c r="BF22" i="8"/>
  <c r="BF19" i="9"/>
  <c r="BK26" i="3"/>
  <c r="BK25" i="3"/>
  <c r="BK28" i="3"/>
  <c r="BK27" i="3"/>
  <c r="BI34" i="8"/>
  <c r="BI33" i="9"/>
  <c r="BJ59" i="8"/>
  <c r="BJ58" i="8"/>
  <c r="BJ92" i="5"/>
  <c r="BJ4" i="5"/>
  <c r="BJ80" i="5"/>
  <c r="BJ33" i="5"/>
  <c r="BJ16" i="5"/>
  <c r="BJ29" i="5" s="1"/>
  <c r="BJ109" i="5"/>
  <c r="BI33" i="8"/>
  <c r="BI32" i="9"/>
  <c r="BL3" i="3"/>
  <c r="BK385" i="3"/>
  <c r="BK62" i="5" s="1"/>
  <c r="BK402" i="3"/>
  <c r="BK388" i="3"/>
  <c r="BK65" i="5" s="1"/>
  <c r="BK386" i="3"/>
  <c r="BK63" i="5" s="1"/>
  <c r="BK389" i="3"/>
  <c r="BK66" i="5" s="1"/>
  <c r="BK400" i="3"/>
  <c r="BK77" i="5" s="1"/>
  <c r="BK401" i="3"/>
  <c r="BK394" i="3"/>
  <c r="BK71" i="5" s="1"/>
  <c r="BK390" i="3"/>
  <c r="BK67" i="5" s="1"/>
  <c r="BK393" i="3"/>
  <c r="BK70" i="5" s="1"/>
  <c r="BK340" i="3"/>
  <c r="BK392" i="3"/>
  <c r="BK69" i="5" s="1"/>
  <c r="BK396" i="3"/>
  <c r="BK73" i="5" s="1"/>
  <c r="BK344" i="3"/>
  <c r="BK45" i="5" s="1"/>
  <c r="BK345" i="3"/>
  <c r="BK46" i="5" s="1"/>
  <c r="BK341" i="3"/>
  <c r="BK42" i="5" s="1"/>
  <c r="BK342" i="3"/>
  <c r="BK43" i="5" s="1"/>
  <c r="BK348" i="3"/>
  <c r="BK49" i="5" s="1"/>
  <c r="BK352" i="3"/>
  <c r="BK53" i="5" s="1"/>
  <c r="BK349" i="3"/>
  <c r="BK50" i="5" s="1"/>
  <c r="BK343" i="3"/>
  <c r="BK44" i="5" s="1"/>
  <c r="BK347" i="3"/>
  <c r="BK48" i="5" s="1"/>
  <c r="BK358" i="3"/>
  <c r="BK398" i="3"/>
  <c r="BK75" i="5" s="1"/>
  <c r="BK395" i="3"/>
  <c r="BK72" i="5" s="1"/>
  <c r="BK350" i="3"/>
  <c r="BK51" i="5" s="1"/>
  <c r="BK391" i="3"/>
  <c r="BK68" i="5" s="1"/>
  <c r="BK351" i="3"/>
  <c r="BK52" i="5" s="1"/>
  <c r="BK354" i="3"/>
  <c r="BK55" i="5" s="1"/>
  <c r="BK356" i="3"/>
  <c r="BK57" i="5" s="1"/>
  <c r="BK387" i="3"/>
  <c r="BK64" i="5" s="1"/>
  <c r="BK346" i="3"/>
  <c r="BK47" i="5" s="1"/>
  <c r="BK355" i="3"/>
  <c r="BK56" i="5" s="1"/>
  <c r="BK357" i="3"/>
  <c r="BK384" i="3"/>
  <c r="BK303" i="3"/>
  <c r="BK235" i="3"/>
  <c r="BK234" i="3"/>
  <c r="BK314" i="3"/>
  <c r="BK213" i="3"/>
  <c r="BK184" i="3"/>
  <c r="BK291" i="3"/>
  <c r="BK154" i="3"/>
  <c r="BK126" i="3"/>
  <c r="BK274" i="3"/>
  <c r="BK175" i="3"/>
  <c r="BK144" i="3"/>
  <c r="BK4" i="3"/>
  <c r="BK434" i="3"/>
  <c r="BK262" i="3"/>
  <c r="BK166" i="3"/>
  <c r="BK273" i="3"/>
  <c r="BK186" i="3"/>
  <c r="BK181" i="3"/>
  <c r="BK236" i="3"/>
  <c r="BK435" i="3"/>
  <c r="BK312" i="3"/>
  <c r="BK211" i="3"/>
  <c r="BK180" i="3"/>
  <c r="BK321" i="3"/>
  <c r="BK256" i="3"/>
  <c r="BK212" i="3"/>
  <c r="BK151" i="3"/>
  <c r="BK299" i="3"/>
  <c r="BK197" i="3"/>
  <c r="BK153" i="3"/>
  <c r="BK317" i="3"/>
  <c r="BK252" i="3"/>
  <c r="BK201" i="3"/>
  <c r="BK137" i="3"/>
  <c r="BK227" i="3"/>
  <c r="BK306" i="3"/>
  <c r="BK238" i="3"/>
  <c r="BK316" i="3"/>
  <c r="BK261" i="3"/>
  <c r="BK233" i="3"/>
  <c r="BK319" i="3"/>
  <c r="BK254" i="3"/>
  <c r="BK208" i="3"/>
  <c r="BK147" i="3"/>
  <c r="BK329" i="3"/>
  <c r="BK265" i="3"/>
  <c r="BK228" i="3"/>
  <c r="BK170" i="3"/>
  <c r="BK307" i="3"/>
  <c r="BK239" i="3"/>
  <c r="BK242" i="3"/>
  <c r="BK326" i="3"/>
  <c r="BK225" i="3"/>
  <c r="BK214" i="3"/>
  <c r="BK431" i="3"/>
  <c r="BK304" i="3"/>
  <c r="BK200" i="3"/>
  <c r="BK164" i="3"/>
  <c r="BK278" i="3"/>
  <c r="BK179" i="3"/>
  <c r="BK123" i="3"/>
  <c r="BK323" i="3"/>
  <c r="BK258" i="3"/>
  <c r="BK216" i="3"/>
  <c r="BK155" i="3"/>
  <c r="BK3" i="4"/>
  <c r="BK277" i="3"/>
  <c r="BK255" i="3"/>
  <c r="BK194" i="3"/>
  <c r="BK10" i="3"/>
  <c r="BK193" i="3"/>
  <c r="BK202" i="3"/>
  <c r="BK315" i="3"/>
  <c r="BK188" i="3"/>
  <c r="BK301" i="3"/>
  <c r="BK157" i="3"/>
  <c r="BK430" i="3"/>
  <c r="BK276" i="3"/>
  <c r="BK177" i="3"/>
  <c r="BK119" i="3"/>
  <c r="BK322" i="3"/>
  <c r="BK221" i="3"/>
  <c r="BK203" i="3"/>
  <c r="BK7" i="3"/>
  <c r="BK264" i="3"/>
  <c r="BK165" i="3"/>
  <c r="BK134" i="3"/>
  <c r="BK318" i="3"/>
  <c r="BK217" i="3"/>
  <c r="BK192" i="3"/>
  <c r="BK158" i="3"/>
  <c r="BK270" i="3"/>
  <c r="BK140" i="3"/>
  <c r="BK283" i="3"/>
  <c r="BK125" i="3"/>
  <c r="BK167" i="3"/>
  <c r="BK320" i="3"/>
  <c r="BK219" i="3"/>
  <c r="BK196" i="3"/>
  <c r="BK330" i="3"/>
  <c r="BK229" i="3"/>
  <c r="BK222" i="3"/>
  <c r="BK308" i="3"/>
  <c r="BK207" i="3"/>
  <c r="BK172" i="3"/>
  <c r="BK290" i="3"/>
  <c r="BK191" i="3"/>
  <c r="BK143" i="3"/>
  <c r="BK433" i="3"/>
  <c r="BK268" i="3"/>
  <c r="BK169" i="3"/>
  <c r="BK138" i="3"/>
  <c r="Y2" i="27"/>
  <c r="BK281" i="3"/>
  <c r="BK263" i="3"/>
  <c r="BK133" i="3"/>
  <c r="BK324" i="3"/>
  <c r="BK223" i="3"/>
  <c r="BK210" i="3"/>
  <c r="BK309" i="3"/>
  <c r="BK241" i="3"/>
  <c r="BK246" i="3"/>
  <c r="BK427" i="3"/>
  <c r="BK327" i="3"/>
  <c r="BK224" i="3"/>
  <c r="BK244" i="3"/>
  <c r="BK280" i="3"/>
  <c r="BK135" i="3"/>
  <c r="BK269" i="3"/>
  <c r="BK178" i="3"/>
  <c r="BK3" i="5"/>
  <c r="BK279" i="3"/>
  <c r="BK259" i="3"/>
  <c r="BK198" i="3"/>
  <c r="BK286" i="3"/>
  <c r="BK187" i="3"/>
  <c r="BK139" i="3"/>
  <c r="BK331" i="3"/>
  <c r="BK267" i="3"/>
  <c r="BK232" i="3"/>
  <c r="BK174" i="3"/>
  <c r="BK282" i="3"/>
  <c r="BK183" i="3"/>
  <c r="BK127" i="3"/>
  <c r="BK19" i="3"/>
  <c r="BK328" i="3"/>
  <c r="BK218" i="3"/>
  <c r="BK237" i="3"/>
  <c r="BK215" i="3"/>
  <c r="BK129" i="3"/>
  <c r="BK333" i="3"/>
  <c r="BK230" i="3"/>
  <c r="BK284" i="3"/>
  <c r="BK185" i="3"/>
  <c r="BK131" i="3"/>
  <c r="BK297" i="3"/>
  <c r="BK195" i="3"/>
  <c r="BK149" i="3"/>
  <c r="BK272" i="3"/>
  <c r="BK173" i="3"/>
  <c r="BK142" i="3"/>
  <c r="BK296" i="3"/>
  <c r="BK156" i="3"/>
  <c r="BK128" i="3"/>
  <c r="BK266" i="3"/>
  <c r="BK335" i="3"/>
  <c r="BK121" i="3"/>
  <c r="BK176" i="3"/>
  <c r="BK145" i="3"/>
  <c r="BK243" i="3"/>
  <c r="BK332" i="3"/>
  <c r="BK3" i="8"/>
  <c r="BK334" i="3"/>
  <c r="BK287" i="3"/>
  <c r="BK3" i="9"/>
  <c r="BK325" i="3"/>
  <c r="BK428" i="3"/>
  <c r="BK271" i="3"/>
  <c r="BK313" i="3"/>
  <c r="BK288" i="3"/>
  <c r="BK305" i="3"/>
  <c r="BK199" i="3"/>
  <c r="BK253" i="3"/>
  <c r="BK289" i="3"/>
  <c r="BK231" i="3"/>
  <c r="BK285" i="3"/>
  <c r="BK13" i="3"/>
  <c r="BK171" i="3"/>
  <c r="BK302" i="3"/>
  <c r="BK150" i="3"/>
  <c r="BK300" i="3"/>
  <c r="BK275" i="3"/>
  <c r="BK260" i="3"/>
  <c r="BK240" i="3"/>
  <c r="BK245" i="3"/>
  <c r="BK189" i="3"/>
  <c r="BK310" i="3"/>
  <c r="BK429" i="3"/>
  <c r="BK168" i="3"/>
  <c r="BK152" i="3"/>
  <c r="BK226" i="3"/>
  <c r="BK148" i="3"/>
  <c r="BK298" i="3"/>
  <c r="BK136" i="3"/>
  <c r="BK122" i="3"/>
  <c r="BK163" i="3"/>
  <c r="BK251" i="3"/>
  <c r="BK220" i="3"/>
  <c r="BK257" i="3"/>
  <c r="BK247" i="3"/>
  <c r="BK432" i="3"/>
  <c r="BK159" i="3"/>
  <c r="BK141" i="3"/>
  <c r="BK311" i="3"/>
  <c r="BK120" i="3"/>
  <c r="BK295" i="3"/>
  <c r="BK190" i="3"/>
  <c r="BK209" i="3"/>
  <c r="BK130" i="3"/>
  <c r="BK132" i="3"/>
  <c r="BK182" i="3"/>
  <c r="BK146" i="3"/>
  <c r="BK124" i="3"/>
  <c r="BK399" i="3"/>
  <c r="BK76" i="5" s="1"/>
  <c r="BI33" i="5"/>
  <c r="BJ104" i="5"/>
  <c r="BJ4" i="4"/>
  <c r="BJ285" i="4"/>
  <c r="BJ67" i="8"/>
  <c r="BJ68" i="8"/>
  <c r="BJ64" i="8"/>
  <c r="BJ63" i="8"/>
  <c r="BJ48" i="8"/>
  <c r="BJ56" i="8"/>
  <c r="BJ45" i="8"/>
  <c r="BJ4" i="8"/>
  <c r="BJ47" i="8"/>
  <c r="BJ55" i="8"/>
  <c r="BJ65" i="8"/>
  <c r="BJ54" i="8"/>
  <c r="BJ40" i="8"/>
  <c r="BJ47" i="9"/>
  <c r="BJ42" i="9"/>
  <c r="BJ48" i="9"/>
  <c r="BJ4" i="9"/>
  <c r="BK59" i="21" l="1"/>
  <c r="BK42" i="21"/>
  <c r="BK36" i="21"/>
  <c r="BN136" i="20" s="1"/>
  <c r="BK17" i="21"/>
  <c r="BK12" i="21"/>
  <c r="BK18" i="21" s="1"/>
  <c r="BK11" i="21"/>
  <c r="BK10" i="21"/>
  <c r="BH228" i="4"/>
  <c r="BH273" i="4" s="1"/>
  <c r="BH12" i="5"/>
  <c r="BH214" i="4"/>
  <c r="BH259" i="4" s="1"/>
  <c r="BH137" i="4"/>
  <c r="BH194" i="4"/>
  <c r="BH239" i="4" s="1"/>
  <c r="BH221" i="4"/>
  <c r="BH266" i="4" s="1"/>
  <c r="BH211" i="4"/>
  <c r="BH256" i="4" s="1"/>
  <c r="BH124" i="4"/>
  <c r="BH134" i="4"/>
  <c r="BH179" i="4" s="1"/>
  <c r="BH89" i="4" s="1"/>
  <c r="BH109" i="4"/>
  <c r="BH154" i="4" s="1"/>
  <c r="BH64" i="4" s="1"/>
  <c r="BH126" i="4"/>
  <c r="BH171" i="4" s="1"/>
  <c r="BH81" i="4" s="1"/>
  <c r="BH191" i="4"/>
  <c r="BH236" i="4" s="1"/>
  <c r="BH203" i="4"/>
  <c r="BH248" i="4" s="1"/>
  <c r="BH220" i="4"/>
  <c r="BH111" i="4"/>
  <c r="BH156" i="4" s="1"/>
  <c r="BH66" i="4" s="1"/>
  <c r="BH9" i="5"/>
  <c r="BH117" i="4"/>
  <c r="BH162" i="4" s="1"/>
  <c r="BH72" i="4" s="1"/>
  <c r="BH205" i="4"/>
  <c r="BH200" i="4"/>
  <c r="BH245" i="4" s="1"/>
  <c r="BH135" i="4"/>
  <c r="BH180" i="4" s="1"/>
  <c r="BH90" i="4" s="1"/>
  <c r="BH112" i="4"/>
  <c r="BH157" i="4" s="1"/>
  <c r="BH67" i="4" s="1"/>
  <c r="BH196" i="4"/>
  <c r="BH110" i="4"/>
  <c r="BH155" i="4" s="1"/>
  <c r="BH65" i="4" s="1"/>
  <c r="BH210" i="4"/>
  <c r="BH255" i="4" s="1"/>
  <c r="BH123" i="4"/>
  <c r="BH168" i="4" s="1"/>
  <c r="BH78" i="4" s="1"/>
  <c r="BH104" i="4"/>
  <c r="BH120" i="4"/>
  <c r="BH165" i="4" s="1"/>
  <c r="BH75" i="4" s="1"/>
  <c r="BH219" i="4"/>
  <c r="BH264" i="4" s="1"/>
  <c r="BH226" i="4"/>
  <c r="BH271" i="4" s="1"/>
  <c r="BH207" i="4"/>
  <c r="BH252" i="4" s="1"/>
  <c r="BH101" i="4"/>
  <c r="BH146" i="4" s="1"/>
  <c r="BH56" i="4" s="1"/>
  <c r="BH128" i="4"/>
  <c r="BH173" i="4" s="1"/>
  <c r="BH83" i="4" s="1"/>
  <c r="BH229" i="4"/>
  <c r="BH213" i="4"/>
  <c r="BH258" i="4" s="1"/>
  <c r="BH209" i="4"/>
  <c r="BH254" i="4" s="1"/>
  <c r="BH133" i="4"/>
  <c r="BH178" i="4" s="1"/>
  <c r="BH88" i="4" s="1"/>
  <c r="BH223" i="4"/>
  <c r="BH268" i="4" s="1"/>
  <c r="BH198" i="4"/>
  <c r="BH243" i="4" s="1"/>
  <c r="BG259" i="4"/>
  <c r="BG239" i="4"/>
  <c r="BH189" i="4"/>
  <c r="BH234" i="4" s="1"/>
  <c r="BH102" i="4"/>
  <c r="BH147" i="4" s="1"/>
  <c r="BH57" i="4" s="1"/>
  <c r="BH132" i="4"/>
  <c r="BH177" i="4" s="1"/>
  <c r="BH87" i="4" s="1"/>
  <c r="BH103" i="4"/>
  <c r="BH148" i="4" s="1"/>
  <c r="BH58" i="4" s="1"/>
  <c r="BH10" i="5"/>
  <c r="BH222" i="4"/>
  <c r="BH267" i="4" s="1"/>
  <c r="BH217" i="4"/>
  <c r="BH262" i="4" s="1"/>
  <c r="BH204" i="4"/>
  <c r="BH118" i="4"/>
  <c r="BH163" i="4" s="1"/>
  <c r="BH73" i="4" s="1"/>
  <c r="BH216" i="4"/>
  <c r="BH261" i="4" s="1"/>
  <c r="BH212" i="4"/>
  <c r="BH257" i="4" s="1"/>
  <c r="BH114" i="4"/>
  <c r="BH215" i="4"/>
  <c r="BH260" i="4" s="1"/>
  <c r="BH201" i="4"/>
  <c r="BH246" i="4" s="1"/>
  <c r="BH139" i="4"/>
  <c r="BH184" i="4" s="1"/>
  <c r="BH94" i="4" s="1"/>
  <c r="BH108" i="4"/>
  <c r="BH127" i="4"/>
  <c r="BH172" i="4" s="1"/>
  <c r="BH82" i="4" s="1"/>
  <c r="BH129" i="4"/>
  <c r="BH174" i="4" s="1"/>
  <c r="BH84" i="4" s="1"/>
  <c r="BH106" i="4"/>
  <c r="BH151" i="4" s="1"/>
  <c r="BH61" i="4" s="1"/>
  <c r="BH225" i="4"/>
  <c r="BH199" i="4"/>
  <c r="BH244" i="4" s="1"/>
  <c r="BH224" i="4"/>
  <c r="BH269" i="4" s="1"/>
  <c r="BH192" i="4"/>
  <c r="BH237" i="4" s="1"/>
  <c r="BH130" i="4"/>
  <c r="BH121" i="4"/>
  <c r="BH166" i="4" s="1"/>
  <c r="BH76" i="4" s="1"/>
  <c r="BG274" i="4"/>
  <c r="BG178" i="4"/>
  <c r="BG88" i="4" s="1"/>
  <c r="BG266" i="4"/>
  <c r="BH125" i="4"/>
  <c r="BH170" i="4" s="1"/>
  <c r="BH80" i="4" s="1"/>
  <c r="BH208" i="4"/>
  <c r="BH253" i="4" s="1"/>
  <c r="BH113" i="4"/>
  <c r="BH158" i="4" s="1"/>
  <c r="BH68" i="4" s="1"/>
  <c r="BH138" i="4"/>
  <c r="BH99" i="4"/>
  <c r="BH144" i="4" s="1"/>
  <c r="BH54" i="4" s="1"/>
  <c r="BH195" i="4"/>
  <c r="BH240" i="4" s="1"/>
  <c r="BH107" i="4"/>
  <c r="BH152" i="4" s="1"/>
  <c r="BH62" i="4" s="1"/>
  <c r="BH136" i="4"/>
  <c r="BH116" i="4"/>
  <c r="BH161" i="4" s="1"/>
  <c r="BH71" i="4" s="1"/>
  <c r="BH218" i="4"/>
  <c r="BH263" i="4" s="1"/>
  <c r="BH206" i="4"/>
  <c r="BH251" i="4" s="1"/>
  <c r="BH202" i="4"/>
  <c r="BH122" i="4"/>
  <c r="BH167" i="4" s="1"/>
  <c r="BH77" i="4" s="1"/>
  <c r="BH131" i="4"/>
  <c r="BH176" i="4" s="1"/>
  <c r="BH86" i="4" s="1"/>
  <c r="BH197" i="4"/>
  <c r="BH242" i="4" s="1"/>
  <c r="BH227" i="4"/>
  <c r="BH193" i="4"/>
  <c r="BH238" i="4" s="1"/>
  <c r="BH115" i="4"/>
  <c r="BH160" i="4" s="1"/>
  <c r="BH70" i="4" s="1"/>
  <c r="BH119" i="4"/>
  <c r="BH164" i="4" s="1"/>
  <c r="BH74" i="4" s="1"/>
  <c r="BH105" i="4"/>
  <c r="BK11" i="4"/>
  <c r="BK12" i="4"/>
  <c r="BK14" i="4"/>
  <c r="BK16" i="4"/>
  <c r="BK13" i="4"/>
  <c r="BK17" i="4"/>
  <c r="BK18" i="4"/>
  <c r="BK19" i="4"/>
  <c r="BK15" i="4"/>
  <c r="BK20" i="4"/>
  <c r="BK23" i="4"/>
  <c r="BK21" i="4"/>
  <c r="BK22" i="4"/>
  <c r="BK24" i="4"/>
  <c r="BK25" i="4"/>
  <c r="BK27" i="4"/>
  <c r="BK29" i="4"/>
  <c r="BK26" i="4"/>
  <c r="BK30" i="4"/>
  <c r="BK35" i="4"/>
  <c r="BK39" i="4"/>
  <c r="BK36" i="4"/>
  <c r="BK28" i="4"/>
  <c r="BK33" i="4"/>
  <c r="BK37" i="4"/>
  <c r="BK41" i="4"/>
  <c r="BK38" i="4"/>
  <c r="BK42" i="4"/>
  <c r="BK46" i="4"/>
  <c r="BK43" i="4"/>
  <c r="BK47" i="4"/>
  <c r="BK40" i="4"/>
  <c r="BK44" i="4"/>
  <c r="BK48" i="4"/>
  <c r="BK31" i="4"/>
  <c r="BK32" i="4"/>
  <c r="BK34" i="4"/>
  <c r="BK49" i="4"/>
  <c r="BK45" i="4"/>
  <c r="BJ15" i="21"/>
  <c r="BL33" i="3"/>
  <c r="BL77" i="3" s="1"/>
  <c r="BL35" i="3"/>
  <c r="BL79" i="3" s="1"/>
  <c r="BL38" i="3"/>
  <c r="BL82" i="3" s="1"/>
  <c r="BL32" i="3"/>
  <c r="BL76" i="3" s="1"/>
  <c r="BL41" i="3"/>
  <c r="BL85" i="3" s="1"/>
  <c r="BL39" i="3"/>
  <c r="BL83" i="3" s="1"/>
  <c r="BL45" i="3"/>
  <c r="BL89" i="3" s="1"/>
  <c r="BL42" i="3"/>
  <c r="BL86" i="3" s="1"/>
  <c r="BL44" i="3"/>
  <c r="BL88" i="3" s="1"/>
  <c r="BL48" i="3"/>
  <c r="BL92" i="3" s="1"/>
  <c r="BL46" i="3"/>
  <c r="BL90" i="3" s="1"/>
  <c r="BL49" i="3"/>
  <c r="BL93" i="3" s="1"/>
  <c r="BL53" i="3"/>
  <c r="BL97" i="3" s="1"/>
  <c r="BL43" i="3"/>
  <c r="BL87" i="3" s="1"/>
  <c r="BL47" i="3"/>
  <c r="BL91" i="3" s="1"/>
  <c r="BL52" i="3"/>
  <c r="BL96" i="3" s="1"/>
  <c r="BL37" i="3"/>
  <c r="BL81" i="3" s="1"/>
  <c r="BL50" i="3"/>
  <c r="BL94" i="3" s="1"/>
  <c r="BL55" i="3"/>
  <c r="BL99" i="3" s="1"/>
  <c r="BL56" i="3"/>
  <c r="BL100" i="3" s="1"/>
  <c r="BL60" i="3"/>
  <c r="BL104" i="3" s="1"/>
  <c r="BL64" i="3"/>
  <c r="BL108" i="3" s="1"/>
  <c r="BL68" i="3"/>
  <c r="BL112" i="3" s="1"/>
  <c r="BL59" i="3"/>
  <c r="BL103" i="3" s="1"/>
  <c r="BL63" i="3"/>
  <c r="BL107" i="3" s="1"/>
  <c r="BL67" i="3"/>
  <c r="BL111" i="3" s="1"/>
  <c r="BL71" i="3"/>
  <c r="BL115" i="3" s="1"/>
  <c r="BL51" i="3"/>
  <c r="BL95" i="3" s="1"/>
  <c r="BL54" i="3"/>
  <c r="BL98" i="3" s="1"/>
  <c r="BL57" i="3"/>
  <c r="BL101" i="3" s="1"/>
  <c r="BL65" i="3"/>
  <c r="BL109" i="3" s="1"/>
  <c r="BL58" i="3"/>
  <c r="BL102" i="3" s="1"/>
  <c r="BL66" i="3"/>
  <c r="BL110" i="3" s="1"/>
  <c r="BL69" i="3"/>
  <c r="BL113" i="3" s="1"/>
  <c r="BL34" i="3"/>
  <c r="BL78" i="3" s="1"/>
  <c r="BL40" i="3"/>
  <c r="BL84" i="3" s="1"/>
  <c r="BL62" i="3"/>
  <c r="BL106" i="3" s="1"/>
  <c r="BL70" i="3"/>
  <c r="BL114" i="3" s="1"/>
  <c r="BL36" i="3"/>
  <c r="BL80" i="3" s="1"/>
  <c r="BL61" i="3"/>
  <c r="BL105" i="3" s="1"/>
  <c r="BL31" i="3"/>
  <c r="BL75" i="3" s="1"/>
  <c r="BH8" i="5"/>
  <c r="BG17" i="8"/>
  <c r="BG11" i="9"/>
  <c r="BG15" i="8"/>
  <c r="BG9" i="9"/>
  <c r="BF277" i="4"/>
  <c r="BF10" i="9"/>
  <c r="BF16" i="8"/>
  <c r="BJ56" i="9"/>
  <c r="BH13" i="5"/>
  <c r="BH22" i="9" s="1"/>
  <c r="BK2" i="20"/>
  <c r="BH2" i="21"/>
  <c r="BG2" i="22"/>
  <c r="BN116" i="20"/>
  <c r="BN117" i="20"/>
  <c r="BK27" i="21"/>
  <c r="BN146" i="20"/>
  <c r="BN137" i="20"/>
  <c r="BK64" i="21"/>
  <c r="BK4" i="21"/>
  <c r="BK54" i="21"/>
  <c r="BK31" i="21"/>
  <c r="BK22" i="21"/>
  <c r="BJ4" i="22"/>
  <c r="BK3" i="22"/>
  <c r="BK8" i="22" s="1"/>
  <c r="BM67" i="21" s="1"/>
  <c r="BL3" i="21"/>
  <c r="BO3" i="20"/>
  <c r="BM138" i="20"/>
  <c r="BJ25" i="21"/>
  <c r="BJ20" i="21"/>
  <c r="BN159" i="20"/>
  <c r="BN4" i="20"/>
  <c r="BL22" i="3"/>
  <c r="BG26" i="8"/>
  <c r="BG280" i="4"/>
  <c r="BG24" i="8"/>
  <c r="BG21" i="9"/>
  <c r="BH25" i="5"/>
  <c r="BG21" i="8"/>
  <c r="BG18" i="9"/>
  <c r="BI2" i="9"/>
  <c r="BI16" i="3"/>
  <c r="BI2" i="5"/>
  <c r="BI11" i="5" s="1"/>
  <c r="BJ2" i="3"/>
  <c r="BI2" i="8"/>
  <c r="BI2" i="4"/>
  <c r="BG19" i="9"/>
  <c r="BG22" i="8"/>
  <c r="BG20" i="9"/>
  <c r="BG23" i="8"/>
  <c r="BH281" i="4"/>
  <c r="BH279" i="4"/>
  <c r="BG20" i="8"/>
  <c r="BG17" i="9"/>
  <c r="BL28" i="3"/>
  <c r="BL27" i="3"/>
  <c r="BL26" i="3"/>
  <c r="BL25" i="3"/>
  <c r="BJ33" i="8"/>
  <c r="BJ32" i="9"/>
  <c r="Y3" i="27"/>
  <c r="BK4" i="4"/>
  <c r="BK285" i="4"/>
  <c r="BK68" i="8"/>
  <c r="BK67" i="8"/>
  <c r="BK65" i="8"/>
  <c r="BK56" i="8"/>
  <c r="BK54" i="8"/>
  <c r="BK45" i="8"/>
  <c r="BK48" i="8"/>
  <c r="BK55" i="8"/>
  <c r="BK63" i="8"/>
  <c r="BK40" i="8"/>
  <c r="BK64" i="8"/>
  <c r="BK47" i="8"/>
  <c r="BK4" i="8"/>
  <c r="BK109" i="5"/>
  <c r="BK92" i="5"/>
  <c r="BK33" i="5"/>
  <c r="BK4" i="5"/>
  <c r="BK29" i="5"/>
  <c r="BK16" i="5"/>
  <c r="BK80" i="5"/>
  <c r="BK59" i="8"/>
  <c r="BK58" i="8"/>
  <c r="BL402" i="3"/>
  <c r="BL385" i="3"/>
  <c r="BL62" i="5" s="1"/>
  <c r="BL388" i="3"/>
  <c r="BL65" i="5" s="1"/>
  <c r="BL341" i="3"/>
  <c r="BL42" i="5" s="1"/>
  <c r="BL399" i="3"/>
  <c r="BL76" i="5" s="1"/>
  <c r="BM3" i="3"/>
  <c r="BL394" i="3"/>
  <c r="BL71" i="5" s="1"/>
  <c r="BL386" i="3"/>
  <c r="BL63" i="5" s="1"/>
  <c r="BL393" i="3"/>
  <c r="BL70" i="5" s="1"/>
  <c r="BL340" i="3"/>
  <c r="BL392" i="3"/>
  <c r="BL69" i="5" s="1"/>
  <c r="BL396" i="3"/>
  <c r="BL73" i="5" s="1"/>
  <c r="BL343" i="3"/>
  <c r="BL44" i="5" s="1"/>
  <c r="BL401" i="3"/>
  <c r="BL344" i="3"/>
  <c r="BL45" i="5" s="1"/>
  <c r="BL390" i="3"/>
  <c r="BL67" i="5" s="1"/>
  <c r="BL400" i="3"/>
  <c r="BL77" i="5" s="1"/>
  <c r="BL345" i="3"/>
  <c r="BL46" i="5" s="1"/>
  <c r="BL389" i="3"/>
  <c r="BL66" i="5" s="1"/>
  <c r="BL347" i="3"/>
  <c r="BL48" i="5" s="1"/>
  <c r="BL351" i="3"/>
  <c r="BL52" i="5" s="1"/>
  <c r="BL355" i="3"/>
  <c r="BL56" i="5" s="1"/>
  <c r="BL348" i="3"/>
  <c r="BL49" i="5" s="1"/>
  <c r="BL352" i="3"/>
  <c r="BL53" i="5" s="1"/>
  <c r="BL356" i="3"/>
  <c r="BL57" i="5" s="1"/>
  <c r="BL342" i="3"/>
  <c r="BL43" i="5" s="1"/>
  <c r="BL346" i="3"/>
  <c r="BL47" i="5" s="1"/>
  <c r="BL349" i="3"/>
  <c r="BL50" i="5" s="1"/>
  <c r="BL357" i="3"/>
  <c r="BL358" i="3"/>
  <c r="BL395" i="3"/>
  <c r="BL72" i="5" s="1"/>
  <c r="BL387" i="3"/>
  <c r="BL64" i="5" s="1"/>
  <c r="BL350" i="3"/>
  <c r="BL51" i="5" s="1"/>
  <c r="BL398" i="3"/>
  <c r="BL75" i="5" s="1"/>
  <c r="BL354" i="3"/>
  <c r="BL55" i="5" s="1"/>
  <c r="BL391" i="3"/>
  <c r="BL68" i="5" s="1"/>
  <c r="BL384" i="3"/>
  <c r="BL308" i="3"/>
  <c r="BL261" i="3"/>
  <c r="BL184" i="3"/>
  <c r="BL3" i="5"/>
  <c r="BL260" i="3"/>
  <c r="BL197" i="3"/>
  <c r="BL119" i="3"/>
  <c r="BL311" i="3"/>
  <c r="BL227" i="3"/>
  <c r="BL167" i="3"/>
  <c r="BL298" i="3"/>
  <c r="BL251" i="3"/>
  <c r="BL174" i="3"/>
  <c r="BL281" i="3"/>
  <c r="BL234" i="3"/>
  <c r="BL157" i="3"/>
  <c r="BL286" i="3"/>
  <c r="BL201" i="3"/>
  <c r="BL127" i="3"/>
  <c r="BL297" i="3"/>
  <c r="BL203" i="3"/>
  <c r="BL129" i="3"/>
  <c r="BL3" i="4"/>
  <c r="BL256" i="3"/>
  <c r="BL193" i="3"/>
  <c r="BL144" i="3"/>
  <c r="BL432" i="3"/>
  <c r="BL289" i="3"/>
  <c r="BL242" i="3"/>
  <c r="BL168" i="3"/>
  <c r="BL7" i="3"/>
  <c r="BL326" i="3"/>
  <c r="BL209" i="3"/>
  <c r="BL146" i="3"/>
  <c r="BL288" i="3"/>
  <c r="BL214" i="3"/>
  <c r="BL137" i="3"/>
  <c r="BL279" i="3"/>
  <c r="BL232" i="3"/>
  <c r="BL155" i="3"/>
  <c r="BL433" i="3"/>
  <c r="BL300" i="3"/>
  <c r="BL253" i="3"/>
  <c r="BL176" i="3"/>
  <c r="BL302" i="3"/>
  <c r="BL255" i="3"/>
  <c r="BL178" i="3"/>
  <c r="BL303" i="3"/>
  <c r="BL219" i="3"/>
  <c r="BL156" i="3"/>
  <c r="BL264" i="3"/>
  <c r="BL208" i="3"/>
  <c r="BL131" i="3"/>
  <c r="BL10" i="3"/>
  <c r="BL273" i="3"/>
  <c r="BL226" i="3"/>
  <c r="BL149" i="3"/>
  <c r="BL309" i="3"/>
  <c r="BL225" i="3"/>
  <c r="BL165" i="3"/>
  <c r="BL312" i="3"/>
  <c r="BL266" i="3"/>
  <c r="BL188" i="3"/>
  <c r="BL299" i="3"/>
  <c r="BL216" i="3"/>
  <c r="BL139" i="3"/>
  <c r="BL278" i="3"/>
  <c r="BL284" i="3"/>
  <c r="BL125" i="3"/>
  <c r="BL317" i="3"/>
  <c r="BL233" i="3"/>
  <c r="BL173" i="3"/>
  <c r="BL124" i="3"/>
  <c r="BL319" i="3"/>
  <c r="BL235" i="3"/>
  <c r="BL175" i="3"/>
  <c r="BL126" i="3"/>
  <c r="BL305" i="3"/>
  <c r="BL221" i="3"/>
  <c r="BL158" i="3"/>
  <c r="BL428" i="3"/>
  <c r="BL272" i="3"/>
  <c r="BL210" i="3"/>
  <c r="BL133" i="3"/>
  <c r="BL291" i="3"/>
  <c r="BL244" i="3"/>
  <c r="BL170" i="3"/>
  <c r="BL327" i="3"/>
  <c r="BL243" i="3"/>
  <c r="BL183" i="3"/>
  <c r="BL134" i="3"/>
  <c r="BL3" i="8"/>
  <c r="BL270" i="3"/>
  <c r="BL295" i="3"/>
  <c r="BL123" i="3"/>
  <c r="BL431" i="3"/>
  <c r="BL265" i="3"/>
  <c r="BL218" i="3"/>
  <c r="BL141" i="3"/>
  <c r="BL267" i="3"/>
  <c r="BL220" i="3"/>
  <c r="BL143" i="3"/>
  <c r="BL304" i="3"/>
  <c r="BL257" i="3"/>
  <c r="BL180" i="3"/>
  <c r="BL321" i="3"/>
  <c r="BL237" i="3"/>
  <c r="BL177" i="3"/>
  <c r="BL128" i="3"/>
  <c r="BL434" i="3"/>
  <c r="BL335" i="3"/>
  <c r="BL258" i="3"/>
  <c r="BL195" i="3"/>
  <c r="BL268" i="3"/>
  <c r="BL310" i="3"/>
  <c r="BL263" i="3"/>
  <c r="BL186" i="3"/>
  <c r="BL277" i="3"/>
  <c r="BL230" i="3"/>
  <c r="BL153" i="3"/>
  <c r="BL329" i="3"/>
  <c r="BL245" i="3"/>
  <c r="BL185" i="3"/>
  <c r="BL136" i="3"/>
  <c r="BL13" i="3"/>
  <c r="BL315" i="3"/>
  <c r="BL231" i="3"/>
  <c r="BL171" i="3"/>
  <c r="BL122" i="3"/>
  <c r="BL318" i="3"/>
  <c r="BL290" i="3"/>
  <c r="BL194" i="3"/>
  <c r="BL320" i="3"/>
  <c r="BL200" i="3"/>
  <c r="BL196" i="3"/>
  <c r="BL306" i="3"/>
  <c r="BL259" i="3"/>
  <c r="BL182" i="3"/>
  <c r="BL323" i="3"/>
  <c r="BL239" i="3"/>
  <c r="BL179" i="3"/>
  <c r="BL130" i="3"/>
  <c r="BL280" i="3"/>
  <c r="BL212" i="3"/>
  <c r="BL135" i="3"/>
  <c r="BL328" i="3"/>
  <c r="BL211" i="3"/>
  <c r="BL148" i="3"/>
  <c r="BL313" i="3"/>
  <c r="BL229" i="3"/>
  <c r="BL169" i="3"/>
  <c r="BL120" i="3"/>
  <c r="BL427" i="3"/>
  <c r="BL331" i="3"/>
  <c r="BL247" i="3"/>
  <c r="BL187" i="3"/>
  <c r="BL138" i="3"/>
  <c r="BL333" i="3"/>
  <c r="BL252" i="3"/>
  <c r="BL189" i="3"/>
  <c r="BL140" i="3"/>
  <c r="BL269" i="3"/>
  <c r="BL222" i="3"/>
  <c r="BL145" i="3"/>
  <c r="BL322" i="3"/>
  <c r="BL202" i="3"/>
  <c r="BL198" i="3"/>
  <c r="BL163" i="3"/>
  <c r="BL228" i="3"/>
  <c r="BL262" i="3"/>
  <c r="BL330" i="3"/>
  <c r="BL435" i="3"/>
  <c r="BL159" i="3"/>
  <c r="BL164" i="3"/>
  <c r="BL224" i="3"/>
  <c r="BL207" i="3"/>
  <c r="BL241" i="3"/>
  <c r="BL296" i="3"/>
  <c r="BL314" i="3"/>
  <c r="BL429" i="3"/>
  <c r="BL142" i="3"/>
  <c r="BL166" i="3"/>
  <c r="BL151" i="3"/>
  <c r="BL199" i="3"/>
  <c r="BL213" i="3"/>
  <c r="BL316" i="3"/>
  <c r="BL147" i="3"/>
  <c r="BL276" i="3"/>
  <c r="BL181" i="3"/>
  <c r="BL246" i="3"/>
  <c r="BL274" i="3"/>
  <c r="BL332" i="3"/>
  <c r="BL301" i="3"/>
  <c r="BL334" i="3"/>
  <c r="BL307" i="3"/>
  <c r="BL121" i="3"/>
  <c r="BL150" i="3"/>
  <c r="BL282" i="3"/>
  <c r="BL283" i="3"/>
  <c r="BL285" i="3"/>
  <c r="BL19" i="3"/>
  <c r="BL132" i="3"/>
  <c r="BL172" i="3"/>
  <c r="BL190" i="3"/>
  <c r="BL215" i="3"/>
  <c r="BL217" i="3"/>
  <c r="BL254" i="3"/>
  <c r="BL287" i="3"/>
  <c r="BL430" i="3"/>
  <c r="BL275" i="3"/>
  <c r="BL192" i="3"/>
  <c r="BL324" i="3"/>
  <c r="BL240" i="3"/>
  <c r="BL3" i="9"/>
  <c r="BL236" i="3"/>
  <c r="BL325" i="3"/>
  <c r="BL152" i="3"/>
  <c r="BL191" i="3"/>
  <c r="BL238" i="3"/>
  <c r="BL154" i="3"/>
  <c r="BL223" i="3"/>
  <c r="BL4" i="3"/>
  <c r="BL271" i="3"/>
  <c r="BJ33" i="9"/>
  <c r="BJ34" i="8"/>
  <c r="BK48" i="9"/>
  <c r="BK42" i="9"/>
  <c r="BK4" i="9"/>
  <c r="BK47" i="9"/>
  <c r="BK104" i="5"/>
  <c r="BL59" i="21" l="1"/>
  <c r="BO146" i="20" s="1"/>
  <c r="BL42" i="21"/>
  <c r="BL36" i="21"/>
  <c r="BO136" i="20" s="1"/>
  <c r="BL17" i="21"/>
  <c r="BL12" i="21"/>
  <c r="BL18" i="21" s="1"/>
  <c r="BL11" i="21"/>
  <c r="BL10" i="21"/>
  <c r="BK20" i="21"/>
  <c r="BI105" i="4"/>
  <c r="BI150" i="4" s="1"/>
  <c r="BI60" i="4" s="1"/>
  <c r="BI227" i="4"/>
  <c r="BI272" i="4" s="1"/>
  <c r="BI202" i="4"/>
  <c r="BI247" i="4" s="1"/>
  <c r="BI136" i="4"/>
  <c r="BI181" i="4" s="1"/>
  <c r="BI91" i="4" s="1"/>
  <c r="BI138" i="4"/>
  <c r="BI183" i="4" s="1"/>
  <c r="BI93" i="4" s="1"/>
  <c r="BI130" i="4"/>
  <c r="BI175" i="4" s="1"/>
  <c r="BI85" i="4" s="1"/>
  <c r="BI225" i="4"/>
  <c r="BI270" i="4" s="1"/>
  <c r="BI108" i="4"/>
  <c r="BI153" i="4" s="1"/>
  <c r="BI63" i="4" s="1"/>
  <c r="BI114" i="4"/>
  <c r="BI159" i="4" s="1"/>
  <c r="BI69" i="4" s="1"/>
  <c r="BI204" i="4"/>
  <c r="BI249" i="4" s="1"/>
  <c r="BI103" i="4"/>
  <c r="BI148" i="4" s="1"/>
  <c r="BI58" i="4" s="1"/>
  <c r="BI226" i="4"/>
  <c r="BI271" i="4" s="1"/>
  <c r="BI229" i="4"/>
  <c r="BI274" i="4" s="1"/>
  <c r="BI104" i="4"/>
  <c r="BI149" i="4" s="1"/>
  <c r="BI59" i="4" s="1"/>
  <c r="BI196" i="4"/>
  <c r="BI241" i="4" s="1"/>
  <c r="BI205" i="4"/>
  <c r="BI250" i="4" s="1"/>
  <c r="BI220" i="4"/>
  <c r="BI265" i="4" s="1"/>
  <c r="BI126" i="4"/>
  <c r="BI171" i="4" s="1"/>
  <c r="BI81" i="4" s="1"/>
  <c r="BI124" i="4"/>
  <c r="BI169" i="4" s="1"/>
  <c r="BI79" i="4" s="1"/>
  <c r="BI137" i="4"/>
  <c r="BI182" i="4" s="1"/>
  <c r="BI92" i="4" s="1"/>
  <c r="BI12" i="5"/>
  <c r="BH175" i="4"/>
  <c r="BH85" i="4" s="1"/>
  <c r="BH153" i="4"/>
  <c r="BH63" i="4" s="1"/>
  <c r="BH159" i="4"/>
  <c r="BH69" i="4" s="1"/>
  <c r="BH272" i="4"/>
  <c r="BH249" i="4"/>
  <c r="BH181" i="4"/>
  <c r="BH91" i="4" s="1"/>
  <c r="BH247" i="4"/>
  <c r="BH241" i="4"/>
  <c r="BH149" i="4"/>
  <c r="BH59" i="4" s="1"/>
  <c r="BI119" i="4"/>
  <c r="BI164" i="4" s="1"/>
  <c r="BI74" i="4" s="1"/>
  <c r="BI197" i="4"/>
  <c r="BI242" i="4" s="1"/>
  <c r="BI206" i="4"/>
  <c r="BI251" i="4" s="1"/>
  <c r="BI107" i="4"/>
  <c r="BI152" i="4" s="1"/>
  <c r="BI62" i="4" s="1"/>
  <c r="BI113" i="4"/>
  <c r="BI158" i="4" s="1"/>
  <c r="BI68" i="4" s="1"/>
  <c r="BI192" i="4"/>
  <c r="BI237" i="4" s="1"/>
  <c r="BI106" i="4"/>
  <c r="BI151" i="4" s="1"/>
  <c r="BI61" i="4" s="1"/>
  <c r="BI139" i="4"/>
  <c r="BI212" i="4"/>
  <c r="BI257" i="4" s="1"/>
  <c r="BI217" i="4"/>
  <c r="BI262" i="4" s="1"/>
  <c r="BI132" i="4"/>
  <c r="BI177" i="4" s="1"/>
  <c r="BI87" i="4" s="1"/>
  <c r="BI133" i="4"/>
  <c r="BI128" i="4"/>
  <c r="BI173" i="4" s="1"/>
  <c r="BI83" i="4" s="1"/>
  <c r="BI123" i="4"/>
  <c r="BI168" i="4" s="1"/>
  <c r="BI78" i="4" s="1"/>
  <c r="BI112" i="4"/>
  <c r="BI157" i="4" s="1"/>
  <c r="BI67" i="4" s="1"/>
  <c r="BI117" i="4"/>
  <c r="BI203" i="4"/>
  <c r="BI248" i="4" s="1"/>
  <c r="BI109" i="4"/>
  <c r="BI154" i="4" s="1"/>
  <c r="BI64" i="4" s="1"/>
  <c r="BI211" i="4"/>
  <c r="BI256" i="4" s="1"/>
  <c r="BI214" i="4"/>
  <c r="BH150" i="4"/>
  <c r="BH60" i="4" s="1"/>
  <c r="BH183" i="4"/>
  <c r="BH93" i="4" s="1"/>
  <c r="BH265" i="4"/>
  <c r="BH274" i="4"/>
  <c r="BI115" i="4"/>
  <c r="BI160" i="4" s="1"/>
  <c r="BI70" i="4" s="1"/>
  <c r="BI131" i="4"/>
  <c r="BI176" i="4" s="1"/>
  <c r="BI86" i="4" s="1"/>
  <c r="BI218" i="4"/>
  <c r="BI263" i="4" s="1"/>
  <c r="BI195" i="4"/>
  <c r="BI208" i="4"/>
  <c r="BI253" i="4" s="1"/>
  <c r="BI224" i="4"/>
  <c r="BI269" i="4" s="1"/>
  <c r="BI129" i="4"/>
  <c r="BI174" i="4" s="1"/>
  <c r="BI84" i="4" s="1"/>
  <c r="BI201" i="4"/>
  <c r="BI216" i="4"/>
  <c r="BI261" i="4" s="1"/>
  <c r="BI222" i="4"/>
  <c r="BI267" i="4" s="1"/>
  <c r="BI102" i="4"/>
  <c r="BI147" i="4" s="1"/>
  <c r="BI57" i="4" s="1"/>
  <c r="BI198" i="4"/>
  <c r="BI243" i="4" s="1"/>
  <c r="BI209" i="4"/>
  <c r="BI254" i="4" s="1"/>
  <c r="BI101" i="4"/>
  <c r="BI146" i="4" s="1"/>
  <c r="BI56" i="4" s="1"/>
  <c r="BI219" i="4"/>
  <c r="BI264" i="4" s="1"/>
  <c r="BI210" i="4"/>
  <c r="BI255" i="4" s="1"/>
  <c r="BI135" i="4"/>
  <c r="BI180" i="4" s="1"/>
  <c r="BI90" i="4" s="1"/>
  <c r="BI9" i="5"/>
  <c r="BI221" i="4"/>
  <c r="BI228" i="4"/>
  <c r="BI273" i="4" s="1"/>
  <c r="BH250" i="4"/>
  <c r="BH270" i="4"/>
  <c r="BH182" i="4"/>
  <c r="BH92" i="4" s="1"/>
  <c r="BH169" i="4"/>
  <c r="BH79" i="4" s="1"/>
  <c r="BI193" i="4"/>
  <c r="BI122" i="4"/>
  <c r="BI167" i="4" s="1"/>
  <c r="BI77" i="4" s="1"/>
  <c r="BI116" i="4"/>
  <c r="BI99" i="4"/>
  <c r="BI144" i="4" s="1"/>
  <c r="BI54" i="4" s="1"/>
  <c r="BI125" i="4"/>
  <c r="BI121" i="4"/>
  <c r="BI166" i="4" s="1"/>
  <c r="BI76" i="4" s="1"/>
  <c r="BI199" i="4"/>
  <c r="BI244" i="4" s="1"/>
  <c r="BI127" i="4"/>
  <c r="BI172" i="4" s="1"/>
  <c r="BI82" i="4" s="1"/>
  <c r="BI215" i="4"/>
  <c r="BI118" i="4"/>
  <c r="BI163" i="4" s="1"/>
  <c r="BI73" i="4" s="1"/>
  <c r="BI10" i="5"/>
  <c r="BI189" i="4"/>
  <c r="BI234" i="4" s="1"/>
  <c r="BI223" i="4"/>
  <c r="BI268" i="4" s="1"/>
  <c r="BI213" i="4"/>
  <c r="BI258" i="4" s="1"/>
  <c r="BI207" i="4"/>
  <c r="BI252" i="4" s="1"/>
  <c r="BI120" i="4"/>
  <c r="BI165" i="4" s="1"/>
  <c r="BI75" i="4" s="1"/>
  <c r="BI110" i="4"/>
  <c r="BI200" i="4"/>
  <c r="BI245" i="4" s="1"/>
  <c r="BI111" i="4"/>
  <c r="BI156" i="4" s="1"/>
  <c r="BI66" i="4" s="1"/>
  <c r="BI191" i="4"/>
  <c r="BI236" i="4" s="1"/>
  <c r="BI134" i="4"/>
  <c r="BI194" i="4"/>
  <c r="BI239" i="4" s="1"/>
  <c r="BL11" i="4"/>
  <c r="BL12" i="4"/>
  <c r="BL13" i="4"/>
  <c r="BL14" i="4"/>
  <c r="BL15" i="4"/>
  <c r="BL17" i="4"/>
  <c r="BL21" i="4"/>
  <c r="BL18" i="4"/>
  <c r="BL19" i="4"/>
  <c r="BL26" i="4"/>
  <c r="BL16" i="4"/>
  <c r="BL23" i="4"/>
  <c r="BL22" i="4"/>
  <c r="BL24" i="4"/>
  <c r="BL28" i="4"/>
  <c r="BL20" i="4"/>
  <c r="BL31" i="4"/>
  <c r="BL27" i="4"/>
  <c r="BL25" i="4"/>
  <c r="BL29" i="4"/>
  <c r="BL33" i="4"/>
  <c r="BL32" i="4"/>
  <c r="BL34" i="4"/>
  <c r="BL38" i="4"/>
  <c r="BL35" i="4"/>
  <c r="BL30" i="4"/>
  <c r="BL36" i="4"/>
  <c r="BL40" i="4"/>
  <c r="BL45" i="4"/>
  <c r="BL41" i="4"/>
  <c r="BL42" i="4"/>
  <c r="BL46" i="4"/>
  <c r="BL37" i="4"/>
  <c r="BL43" i="4"/>
  <c r="BL47" i="4"/>
  <c r="BL48" i="4"/>
  <c r="BL39" i="4"/>
  <c r="BL44" i="4"/>
  <c r="BL49" i="4"/>
  <c r="BM33" i="3"/>
  <c r="BM77" i="3" s="1"/>
  <c r="BM32" i="3"/>
  <c r="BM76" i="3" s="1"/>
  <c r="BM34" i="3"/>
  <c r="BM78" i="3" s="1"/>
  <c r="BM35" i="3"/>
  <c r="BM79" i="3" s="1"/>
  <c r="BM36" i="3"/>
  <c r="BM80" i="3" s="1"/>
  <c r="BM40" i="3"/>
  <c r="BM84" i="3" s="1"/>
  <c r="BM38" i="3"/>
  <c r="BM82" i="3" s="1"/>
  <c r="BM42" i="3"/>
  <c r="BM86" i="3" s="1"/>
  <c r="BM44" i="3"/>
  <c r="BM88" i="3" s="1"/>
  <c r="BM37" i="3"/>
  <c r="BM81" i="3" s="1"/>
  <c r="BM43" i="3"/>
  <c r="BM87" i="3" s="1"/>
  <c r="BM47" i="3"/>
  <c r="BM91" i="3" s="1"/>
  <c r="BM39" i="3"/>
  <c r="BM83" i="3" s="1"/>
  <c r="BM45" i="3"/>
  <c r="BM89" i="3" s="1"/>
  <c r="BM52" i="3"/>
  <c r="BM96" i="3" s="1"/>
  <c r="BM51" i="3"/>
  <c r="BM95" i="3" s="1"/>
  <c r="BM55" i="3"/>
  <c r="BM99" i="3" s="1"/>
  <c r="BM49" i="3"/>
  <c r="BM93" i="3" s="1"/>
  <c r="BM59" i="3"/>
  <c r="BM103" i="3" s="1"/>
  <c r="BM63" i="3"/>
  <c r="BM107" i="3" s="1"/>
  <c r="BM67" i="3"/>
  <c r="BM111" i="3" s="1"/>
  <c r="BM58" i="3"/>
  <c r="BM102" i="3" s="1"/>
  <c r="BM62" i="3"/>
  <c r="BM106" i="3" s="1"/>
  <c r="BM66" i="3"/>
  <c r="BM110" i="3" s="1"/>
  <c r="BM70" i="3"/>
  <c r="BM114" i="3" s="1"/>
  <c r="BM48" i="3"/>
  <c r="BM92" i="3" s="1"/>
  <c r="BM56" i="3"/>
  <c r="BM100" i="3" s="1"/>
  <c r="BM64" i="3"/>
  <c r="BM108" i="3" s="1"/>
  <c r="BM53" i="3"/>
  <c r="BM97" i="3" s="1"/>
  <c r="BM31" i="3"/>
  <c r="BM50" i="3"/>
  <c r="BM94" i="3" s="1"/>
  <c r="BM60" i="3"/>
  <c r="BM104" i="3" s="1"/>
  <c r="BM68" i="3"/>
  <c r="BM112" i="3" s="1"/>
  <c r="BM46" i="3"/>
  <c r="BM90" i="3" s="1"/>
  <c r="BM61" i="3"/>
  <c r="BM105" i="3" s="1"/>
  <c r="BM69" i="3"/>
  <c r="BM113" i="3" s="1"/>
  <c r="BM54" i="3"/>
  <c r="BM98" i="3" s="1"/>
  <c r="BM57" i="3"/>
  <c r="BM101" i="3" s="1"/>
  <c r="BM65" i="3"/>
  <c r="BM109" i="3" s="1"/>
  <c r="BM41" i="3"/>
  <c r="BM85" i="3" s="1"/>
  <c r="BM71" i="3"/>
  <c r="BM115" i="3" s="1"/>
  <c r="BI8" i="5"/>
  <c r="BH15" i="8"/>
  <c r="BH9" i="9"/>
  <c r="BH17" i="8"/>
  <c r="BH11" i="9"/>
  <c r="BG277" i="4"/>
  <c r="BG10" i="9"/>
  <c r="BG16" i="8"/>
  <c r="BK56" i="9"/>
  <c r="BI13" i="5"/>
  <c r="BI22" i="9" s="1"/>
  <c r="BL2" i="20"/>
  <c r="BH2" i="22"/>
  <c r="BI2" i="21"/>
  <c r="BO117" i="20"/>
  <c r="BO116" i="20"/>
  <c r="BM3" i="21"/>
  <c r="BL3" i="22"/>
  <c r="BL8" i="22" s="1"/>
  <c r="BN67" i="21" s="1"/>
  <c r="BK4" i="22"/>
  <c r="BP3" i="20"/>
  <c r="BL4" i="21"/>
  <c r="BL54" i="21"/>
  <c r="BL22" i="21"/>
  <c r="BL64" i="21"/>
  <c r="BL31" i="21"/>
  <c r="BL27" i="21"/>
  <c r="BO137" i="20"/>
  <c r="BL49" i="21"/>
  <c r="BK15" i="21"/>
  <c r="BO159" i="20"/>
  <c r="BO160" i="20"/>
  <c r="BO4" i="20"/>
  <c r="BM22" i="3"/>
  <c r="BJ16" i="3"/>
  <c r="BJ2" i="8"/>
  <c r="BJ2" i="4"/>
  <c r="BK2" i="3"/>
  <c r="BJ2" i="5"/>
  <c r="BJ11" i="5" s="1"/>
  <c r="BJ2" i="9"/>
  <c r="BH17" i="9"/>
  <c r="BH20" i="8"/>
  <c r="BH22" i="8"/>
  <c r="BH19" i="9"/>
  <c r="BI279" i="4"/>
  <c r="BI161" i="4"/>
  <c r="BI71" i="4" s="1"/>
  <c r="BI281" i="4"/>
  <c r="BH21" i="9"/>
  <c r="BH24" i="8"/>
  <c r="BH280" i="4"/>
  <c r="BH18" i="9"/>
  <c r="BH21" i="8"/>
  <c r="BI25" i="5"/>
  <c r="BH20" i="9"/>
  <c r="BH23" i="8"/>
  <c r="BM28" i="3"/>
  <c r="BM27" i="3"/>
  <c r="BM26" i="3"/>
  <c r="BM25" i="3"/>
  <c r="BK33" i="9"/>
  <c r="BK34" i="8"/>
  <c r="BL47" i="8"/>
  <c r="BL56" i="8"/>
  <c r="BL48" i="8"/>
  <c r="BL4" i="8"/>
  <c r="BL63" i="8"/>
  <c r="BL45" i="8"/>
  <c r="BL55" i="8"/>
  <c r="BL40" i="8"/>
  <c r="BL65" i="8"/>
  <c r="BL64" i="8"/>
  <c r="BL54" i="8"/>
  <c r="BK33" i="8"/>
  <c r="BK32" i="9"/>
  <c r="BL68" i="8"/>
  <c r="BL67" i="8"/>
  <c r="BL104" i="5"/>
  <c r="BL59" i="8"/>
  <c r="BL58" i="8"/>
  <c r="BL4" i="4"/>
  <c r="BL285" i="4"/>
  <c r="BL16" i="5"/>
  <c r="BL4" i="5"/>
  <c r="BL109" i="5"/>
  <c r="BL80" i="5"/>
  <c r="BL33" i="5"/>
  <c r="BL29" i="5"/>
  <c r="BL92" i="5"/>
  <c r="BN3" i="3"/>
  <c r="BM402" i="3"/>
  <c r="BM386" i="3"/>
  <c r="BM63" i="5" s="1"/>
  <c r="BM387" i="3"/>
  <c r="BM64" i="5" s="1"/>
  <c r="BM390" i="3"/>
  <c r="BM67" i="5" s="1"/>
  <c r="BM391" i="3"/>
  <c r="BM68" i="5" s="1"/>
  <c r="BM385" i="3"/>
  <c r="BM62" i="5" s="1"/>
  <c r="BM394" i="3"/>
  <c r="BM71" i="5" s="1"/>
  <c r="BM395" i="3"/>
  <c r="BM72" i="5" s="1"/>
  <c r="BM340" i="3"/>
  <c r="BM389" i="3"/>
  <c r="BM66" i="5" s="1"/>
  <c r="BM392" i="3"/>
  <c r="BM69" i="5" s="1"/>
  <c r="BM396" i="3"/>
  <c r="BM73" i="5" s="1"/>
  <c r="BM399" i="3"/>
  <c r="BM76" i="5" s="1"/>
  <c r="BM388" i="3"/>
  <c r="BM65" i="5" s="1"/>
  <c r="BM400" i="3"/>
  <c r="BM77" i="5" s="1"/>
  <c r="BM393" i="3"/>
  <c r="BM70" i="5" s="1"/>
  <c r="BM342" i="3"/>
  <c r="BM43" i="5" s="1"/>
  <c r="BM343" i="3"/>
  <c r="BM44" i="5" s="1"/>
  <c r="BM344" i="3"/>
  <c r="BM45" i="5" s="1"/>
  <c r="BM341" i="3"/>
  <c r="BM42" i="5" s="1"/>
  <c r="BM346" i="3"/>
  <c r="BM47" i="5" s="1"/>
  <c r="BM350" i="3"/>
  <c r="BM51" i="5" s="1"/>
  <c r="BM354" i="3"/>
  <c r="BM55" i="5" s="1"/>
  <c r="BM347" i="3"/>
  <c r="BM48" i="5" s="1"/>
  <c r="BM351" i="3"/>
  <c r="BM52" i="5" s="1"/>
  <c r="BM355" i="3"/>
  <c r="BM56" i="5" s="1"/>
  <c r="BM345" i="3"/>
  <c r="BM46" i="5" s="1"/>
  <c r="BM352" i="3"/>
  <c r="BM53" i="5" s="1"/>
  <c r="BM398" i="3"/>
  <c r="BM75" i="5" s="1"/>
  <c r="BM349" i="3"/>
  <c r="BM50" i="5" s="1"/>
  <c r="BM357" i="3"/>
  <c r="BM348" i="3"/>
  <c r="BM49" i="5" s="1"/>
  <c r="BM358" i="3"/>
  <c r="BM384" i="3"/>
  <c r="BM356" i="3"/>
  <c r="BM57" i="5" s="1"/>
  <c r="BM269" i="3"/>
  <c r="BM196" i="3"/>
  <c r="BM119" i="3"/>
  <c r="BM322" i="3"/>
  <c r="BM257" i="3"/>
  <c r="BM147" i="3"/>
  <c r="BM138" i="3"/>
  <c r="BM323" i="3"/>
  <c r="BM224" i="3"/>
  <c r="BM122" i="3"/>
  <c r="BM302" i="3"/>
  <c r="BM234" i="3"/>
  <c r="BM146" i="3"/>
  <c r="BM431" i="3"/>
  <c r="BM277" i="3"/>
  <c r="BM213" i="3"/>
  <c r="BM127" i="3"/>
  <c r="BM329" i="3"/>
  <c r="BM230" i="3"/>
  <c r="BM142" i="3"/>
  <c r="BM332" i="3"/>
  <c r="BM266" i="3"/>
  <c r="BM157" i="3"/>
  <c r="BM219" i="3"/>
  <c r="BM310" i="3"/>
  <c r="BM242" i="3"/>
  <c r="BM223" i="3"/>
  <c r="BM13" i="3"/>
  <c r="BM286" i="3"/>
  <c r="BM180" i="3"/>
  <c r="BM158" i="3"/>
  <c r="BM3" i="4"/>
  <c r="BM272" i="3"/>
  <c r="BM166" i="3"/>
  <c r="BM243" i="3"/>
  <c r="BM333" i="3"/>
  <c r="BM274" i="3"/>
  <c r="BM168" i="3"/>
  <c r="BM254" i="3"/>
  <c r="BM284" i="3"/>
  <c r="BM178" i="3"/>
  <c r="BM154" i="3"/>
  <c r="BM432" i="3"/>
  <c r="BM327" i="3"/>
  <c r="BM228" i="3"/>
  <c r="BM134" i="3"/>
  <c r="BM279" i="3"/>
  <c r="BM217" i="3"/>
  <c r="BM129" i="3"/>
  <c r="BM281" i="3"/>
  <c r="BM221" i="3"/>
  <c r="BM131" i="3"/>
  <c r="BM7" i="3"/>
  <c r="BM295" i="3"/>
  <c r="BM186" i="3"/>
  <c r="BM181" i="3"/>
  <c r="BM3" i="5"/>
  <c r="BM270" i="3"/>
  <c r="BM164" i="3"/>
  <c r="BM235" i="3"/>
  <c r="BM321" i="3"/>
  <c r="BM222" i="3"/>
  <c r="BM199" i="3"/>
  <c r="BM289" i="3"/>
  <c r="BM237" i="3"/>
  <c r="BM139" i="3"/>
  <c r="BM301" i="3"/>
  <c r="BM260" i="3"/>
  <c r="BM156" i="3"/>
  <c r="BM429" i="3"/>
  <c r="BM278" i="3"/>
  <c r="BM172" i="3"/>
  <c r="BM124" i="3"/>
  <c r="BM298" i="3"/>
  <c r="BM252" i="3"/>
  <c r="BM148" i="3"/>
  <c r="BM331" i="3"/>
  <c r="BM232" i="3"/>
  <c r="BM144" i="3"/>
  <c r="BM309" i="3"/>
  <c r="BM210" i="3"/>
  <c r="BM175" i="3"/>
  <c r="BM320" i="3"/>
  <c r="BM255" i="3"/>
  <c r="BM145" i="3"/>
  <c r="BM136" i="3"/>
  <c r="BM306" i="3"/>
  <c r="BM238" i="3"/>
  <c r="BM207" i="3"/>
  <c r="BM308" i="3"/>
  <c r="BM240" i="3"/>
  <c r="BM215" i="3"/>
  <c r="BM318" i="3"/>
  <c r="BM253" i="3"/>
  <c r="BM258" i="3"/>
  <c r="BM128" i="3"/>
  <c r="BM296" i="3"/>
  <c r="BM245" i="3"/>
  <c r="BM143" i="3"/>
  <c r="BM3" i="9"/>
  <c r="BM280" i="3"/>
  <c r="BM174" i="3"/>
  <c r="BM130" i="3"/>
  <c r="BM3" i="8"/>
  <c r="BM282" i="3"/>
  <c r="BM176" i="3"/>
  <c r="BM140" i="3"/>
  <c r="BM326" i="3"/>
  <c r="BM261" i="3"/>
  <c r="BM151" i="3"/>
  <c r="BM169" i="3"/>
  <c r="BM433" i="3"/>
  <c r="BM304" i="3"/>
  <c r="BM236" i="3"/>
  <c r="BM150" i="3"/>
  <c r="BM287" i="3"/>
  <c r="BM233" i="3"/>
  <c r="BM137" i="3"/>
  <c r="BM290" i="3"/>
  <c r="BM184" i="3"/>
  <c r="BM177" i="3"/>
  <c r="BM4" i="3"/>
  <c r="BM267" i="3"/>
  <c r="BM194" i="3"/>
  <c r="BM197" i="3"/>
  <c r="BM312" i="3"/>
  <c r="BM244" i="3"/>
  <c r="BM231" i="3"/>
  <c r="BM299" i="3"/>
  <c r="BM190" i="3"/>
  <c r="BM189" i="3"/>
  <c r="BM300" i="3"/>
  <c r="BM256" i="3"/>
  <c r="BM152" i="3"/>
  <c r="BM275" i="3"/>
  <c r="BM209" i="3"/>
  <c r="BM125" i="3"/>
  <c r="BM319" i="3"/>
  <c r="BM220" i="3"/>
  <c r="BM195" i="3"/>
  <c r="BM305" i="3"/>
  <c r="BM203" i="3"/>
  <c r="BM167" i="3"/>
  <c r="BM307" i="3"/>
  <c r="BM208" i="3"/>
  <c r="BM171" i="3"/>
  <c r="BM317" i="3"/>
  <c r="BM218" i="3"/>
  <c r="BM191" i="3"/>
  <c r="BM427" i="3"/>
  <c r="BM297" i="3"/>
  <c r="BM188" i="3"/>
  <c r="BM185" i="3"/>
  <c r="BM314" i="3"/>
  <c r="BM246" i="3"/>
  <c r="BM239" i="3"/>
  <c r="BM120" i="3"/>
  <c r="BM316" i="3"/>
  <c r="BM251" i="3"/>
  <c r="BM247" i="3"/>
  <c r="BM126" i="3"/>
  <c r="BM325" i="3"/>
  <c r="BM226" i="3"/>
  <c r="BM132" i="3"/>
  <c r="BM434" i="3"/>
  <c r="BM201" i="3"/>
  <c r="BM288" i="3"/>
  <c r="BM259" i="3"/>
  <c r="BM334" i="3"/>
  <c r="BM430" i="3"/>
  <c r="BM211" i="3"/>
  <c r="BM193" i="3"/>
  <c r="BM170" i="3"/>
  <c r="BM285" i="3"/>
  <c r="BM133" i="3"/>
  <c r="BM153" i="3"/>
  <c r="BM214" i="3"/>
  <c r="BM216" i="3"/>
  <c r="BM291" i="3"/>
  <c r="BM19" i="3"/>
  <c r="BM163" i="3"/>
  <c r="BM182" i="3"/>
  <c r="BM149" i="3"/>
  <c r="BM268" i="3"/>
  <c r="BM311" i="3"/>
  <c r="BM330" i="3"/>
  <c r="BM262" i="3"/>
  <c r="BM229" i="3"/>
  <c r="BM271" i="3"/>
  <c r="BM273" i="3"/>
  <c r="BM428" i="3"/>
  <c r="BM200" i="3"/>
  <c r="BM183" i="3"/>
  <c r="BM187" i="3"/>
  <c r="BM241" i="3"/>
  <c r="BM435" i="3"/>
  <c r="BM173" i="3"/>
  <c r="BM165" i="3"/>
  <c r="BM159" i="3"/>
  <c r="BM212" i="3"/>
  <c r="BM264" i="3"/>
  <c r="BM265" i="3"/>
  <c r="BM335" i="3"/>
  <c r="BM135" i="3"/>
  <c r="BM198" i="3"/>
  <c r="BM202" i="3"/>
  <c r="BM283" i="3"/>
  <c r="BM328" i="3"/>
  <c r="BM141" i="3"/>
  <c r="BM192" i="3"/>
  <c r="BM121" i="3"/>
  <c r="BM313" i="3"/>
  <c r="BM303" i="3"/>
  <c r="BM227" i="3"/>
  <c r="BM276" i="3"/>
  <c r="BM123" i="3"/>
  <c r="BM315" i="3"/>
  <c r="BM263" i="3"/>
  <c r="BM179" i="3"/>
  <c r="BM10" i="3"/>
  <c r="BM225" i="3"/>
  <c r="BM324" i="3"/>
  <c r="BM155" i="3"/>
  <c r="BM401" i="3"/>
  <c r="BL42" i="9"/>
  <c r="BL48" i="9"/>
  <c r="BL47" i="9"/>
  <c r="BL4" i="9"/>
  <c r="BM59" i="21" l="1"/>
  <c r="BM42" i="21"/>
  <c r="BP137" i="20" s="1"/>
  <c r="BM36" i="21"/>
  <c r="BM17" i="21"/>
  <c r="BM12" i="21"/>
  <c r="BM18" i="21" s="1"/>
  <c r="BM11" i="21"/>
  <c r="BM10" i="21"/>
  <c r="BM75" i="3"/>
  <c r="BJ130" i="4"/>
  <c r="BJ175" i="4" s="1"/>
  <c r="BJ85" i="4" s="1"/>
  <c r="BJ221" i="4"/>
  <c r="BJ266" i="4" s="1"/>
  <c r="BJ210" i="4"/>
  <c r="BJ255" i="4" s="1"/>
  <c r="BJ198" i="4"/>
  <c r="BJ243" i="4" s="1"/>
  <c r="BJ201" i="4"/>
  <c r="BJ246" i="4" s="1"/>
  <c r="BJ195" i="4"/>
  <c r="BJ240" i="4" s="1"/>
  <c r="BJ226" i="4"/>
  <c r="BJ271" i="4" s="1"/>
  <c r="BJ134" i="4"/>
  <c r="BJ179" i="4" s="1"/>
  <c r="BJ89" i="4" s="1"/>
  <c r="BJ110" i="4"/>
  <c r="BJ155" i="4" s="1"/>
  <c r="BJ65" i="4" s="1"/>
  <c r="BJ223" i="4"/>
  <c r="BJ268" i="4" s="1"/>
  <c r="BJ215" i="4"/>
  <c r="BJ260" i="4" s="1"/>
  <c r="BJ125" i="4"/>
  <c r="BJ170" i="4" s="1"/>
  <c r="BJ80" i="4" s="1"/>
  <c r="BJ193" i="4"/>
  <c r="BJ238" i="4" s="1"/>
  <c r="BJ229" i="4"/>
  <c r="BJ274" i="4" s="1"/>
  <c r="BJ220" i="4"/>
  <c r="BJ265" i="4" s="1"/>
  <c r="BJ108" i="4"/>
  <c r="BJ153" i="4" s="1"/>
  <c r="BJ63" i="4" s="1"/>
  <c r="BJ214" i="4"/>
  <c r="BJ259" i="4" s="1"/>
  <c r="BJ117" i="4"/>
  <c r="BJ162" i="4" s="1"/>
  <c r="BJ72" i="4" s="1"/>
  <c r="BJ133" i="4"/>
  <c r="BJ178" i="4" s="1"/>
  <c r="BJ88" i="4" s="1"/>
  <c r="BJ139" i="4"/>
  <c r="BJ184" i="4" s="1"/>
  <c r="BJ94" i="4" s="1"/>
  <c r="BJ107" i="4"/>
  <c r="BJ152" i="4" s="1"/>
  <c r="BJ62" i="4" s="1"/>
  <c r="BI178" i="4"/>
  <c r="BI88" i="4" s="1"/>
  <c r="BI260" i="4"/>
  <c r="BI259" i="4"/>
  <c r="BI240" i="4"/>
  <c r="BI266" i="4"/>
  <c r="BI246" i="4"/>
  <c r="BJ191" i="4"/>
  <c r="BJ236" i="4" s="1"/>
  <c r="BJ120" i="4"/>
  <c r="BJ165" i="4" s="1"/>
  <c r="BJ75" i="4" s="1"/>
  <c r="BJ189" i="4"/>
  <c r="BJ234" i="4" s="1"/>
  <c r="BJ127" i="4"/>
  <c r="BJ172" i="4" s="1"/>
  <c r="BJ82" i="4" s="1"/>
  <c r="BJ99" i="4"/>
  <c r="BJ144" i="4" s="1"/>
  <c r="BJ54" i="4" s="1"/>
  <c r="BJ137" i="4"/>
  <c r="BJ182" i="4" s="1"/>
  <c r="BJ92" i="4" s="1"/>
  <c r="BJ138" i="4"/>
  <c r="BJ183" i="4" s="1"/>
  <c r="BJ93" i="4" s="1"/>
  <c r="BJ219" i="4"/>
  <c r="BJ264" i="4" s="1"/>
  <c r="BJ102" i="4"/>
  <c r="BJ147" i="4" s="1"/>
  <c r="BJ57" i="4" s="1"/>
  <c r="BJ129" i="4"/>
  <c r="BJ174" i="4" s="1"/>
  <c r="BJ84" i="4" s="1"/>
  <c r="BJ218" i="4"/>
  <c r="BJ263" i="4" s="1"/>
  <c r="BJ124" i="4"/>
  <c r="BJ169" i="4" s="1"/>
  <c r="BJ79" i="4" s="1"/>
  <c r="BJ204" i="4"/>
  <c r="BJ249" i="4" s="1"/>
  <c r="BJ211" i="4"/>
  <c r="BJ112" i="4"/>
  <c r="BJ157" i="4" s="1"/>
  <c r="BJ67" i="4" s="1"/>
  <c r="BJ132" i="4"/>
  <c r="BJ177" i="4" s="1"/>
  <c r="BJ87" i="4" s="1"/>
  <c r="BJ106" i="4"/>
  <c r="BJ151" i="4" s="1"/>
  <c r="BJ61" i="4" s="1"/>
  <c r="BJ206" i="4"/>
  <c r="BJ251" i="4" s="1"/>
  <c r="BJ196" i="4"/>
  <c r="BJ241" i="4" s="1"/>
  <c r="BJ136" i="4"/>
  <c r="BJ181" i="4" s="1"/>
  <c r="BJ91" i="4" s="1"/>
  <c r="BI184" i="4"/>
  <c r="BI94" i="4" s="1"/>
  <c r="BI155" i="4"/>
  <c r="BI65" i="4" s="1"/>
  <c r="BJ111" i="4"/>
  <c r="BJ207" i="4"/>
  <c r="BJ252" i="4" s="1"/>
  <c r="BJ10" i="5"/>
  <c r="BJ199" i="4"/>
  <c r="BJ244" i="4" s="1"/>
  <c r="BJ116" i="4"/>
  <c r="BJ227" i="4"/>
  <c r="BJ272" i="4" s="1"/>
  <c r="BJ9" i="5"/>
  <c r="BJ101" i="4"/>
  <c r="BJ146" i="4" s="1"/>
  <c r="BJ56" i="4" s="1"/>
  <c r="BJ222" i="4"/>
  <c r="BJ267" i="4" s="1"/>
  <c r="BJ224" i="4"/>
  <c r="BJ269" i="4" s="1"/>
  <c r="BJ131" i="4"/>
  <c r="BJ176" i="4" s="1"/>
  <c r="BJ86" i="4" s="1"/>
  <c r="BJ205" i="4"/>
  <c r="BJ250" i="4" s="1"/>
  <c r="BJ225" i="4"/>
  <c r="BJ270" i="4" s="1"/>
  <c r="BJ109" i="4"/>
  <c r="BJ154" i="4" s="1"/>
  <c r="BJ64" i="4" s="1"/>
  <c r="BJ123" i="4"/>
  <c r="BJ168" i="4" s="1"/>
  <c r="BJ78" i="4" s="1"/>
  <c r="BJ217" i="4"/>
  <c r="BJ262" i="4" s="1"/>
  <c r="BJ192" i="4"/>
  <c r="BJ237" i="4" s="1"/>
  <c r="BJ197" i="4"/>
  <c r="BJ242" i="4" s="1"/>
  <c r="BJ12" i="5"/>
  <c r="BJ105" i="4"/>
  <c r="BJ150" i="4" s="1"/>
  <c r="BJ60" i="4" s="1"/>
  <c r="BI179" i="4"/>
  <c r="BI89" i="4" s="1"/>
  <c r="BI162" i="4"/>
  <c r="BI72" i="4" s="1"/>
  <c r="BI170" i="4"/>
  <c r="BI80" i="4" s="1"/>
  <c r="BI238" i="4"/>
  <c r="BJ194" i="4"/>
  <c r="BJ239" i="4" s="1"/>
  <c r="BJ200" i="4"/>
  <c r="BJ245" i="4" s="1"/>
  <c r="BJ213" i="4"/>
  <c r="BJ258" i="4" s="1"/>
  <c r="BJ118" i="4"/>
  <c r="BJ121" i="4"/>
  <c r="BJ166" i="4" s="1"/>
  <c r="BJ76" i="4" s="1"/>
  <c r="BJ122" i="4"/>
  <c r="BJ167" i="4" s="1"/>
  <c r="BJ77" i="4" s="1"/>
  <c r="BJ103" i="4"/>
  <c r="BJ148" i="4" s="1"/>
  <c r="BJ58" i="4" s="1"/>
  <c r="BJ228" i="4"/>
  <c r="BJ273" i="4" s="1"/>
  <c r="BJ135" i="4"/>
  <c r="BJ180" i="4" s="1"/>
  <c r="BJ90" i="4" s="1"/>
  <c r="BJ209" i="4"/>
  <c r="BJ254" i="4" s="1"/>
  <c r="BJ216" i="4"/>
  <c r="BJ261" i="4" s="1"/>
  <c r="BJ208" i="4"/>
  <c r="BJ253" i="4" s="1"/>
  <c r="BJ115" i="4"/>
  <c r="BJ160" i="4" s="1"/>
  <c r="BJ70" i="4" s="1"/>
  <c r="BJ104" i="4"/>
  <c r="BJ149" i="4" s="1"/>
  <c r="BJ59" i="4" s="1"/>
  <c r="BJ202" i="4"/>
  <c r="BJ247" i="4" s="1"/>
  <c r="BJ203" i="4"/>
  <c r="BJ128" i="4"/>
  <c r="BJ173" i="4" s="1"/>
  <c r="BJ83" i="4" s="1"/>
  <c r="BJ212" i="4"/>
  <c r="BJ257" i="4" s="1"/>
  <c r="BJ113" i="4"/>
  <c r="BJ158" i="4" s="1"/>
  <c r="BJ68" i="4" s="1"/>
  <c r="BJ119" i="4"/>
  <c r="BJ126" i="4"/>
  <c r="BJ171" i="4" s="1"/>
  <c r="BJ81" i="4" s="1"/>
  <c r="BJ114" i="4"/>
  <c r="BJ159" i="4" s="1"/>
  <c r="BJ69" i="4" s="1"/>
  <c r="BM12" i="4"/>
  <c r="BM13" i="4"/>
  <c r="BM11" i="4"/>
  <c r="BM14" i="4"/>
  <c r="BM15" i="4"/>
  <c r="BM16" i="4"/>
  <c r="BM17" i="4"/>
  <c r="BM18" i="4"/>
  <c r="BM20" i="4"/>
  <c r="BM21" i="4"/>
  <c r="BM22" i="4"/>
  <c r="BM25" i="4"/>
  <c r="BM19" i="4"/>
  <c r="BM23" i="4"/>
  <c r="BM27" i="4"/>
  <c r="BM24" i="4"/>
  <c r="BM28" i="4"/>
  <c r="BM30" i="4"/>
  <c r="BM32" i="4"/>
  <c r="BM26" i="4"/>
  <c r="BM29" i="4"/>
  <c r="BM31" i="4"/>
  <c r="BM37" i="4"/>
  <c r="BM34" i="4"/>
  <c r="BM38" i="4"/>
  <c r="BM35" i="4"/>
  <c r="BM39" i="4"/>
  <c r="BM36" i="4"/>
  <c r="BM44" i="4"/>
  <c r="BM48" i="4"/>
  <c r="BM45" i="4"/>
  <c r="BM33" i="4"/>
  <c r="BM41" i="4"/>
  <c r="BM42" i="4"/>
  <c r="BM46" i="4"/>
  <c r="BM47" i="4"/>
  <c r="BM40" i="4"/>
  <c r="BM43" i="4"/>
  <c r="BM49" i="4"/>
  <c r="BN32" i="3"/>
  <c r="BN76" i="3" s="1"/>
  <c r="BN33" i="3"/>
  <c r="BN77" i="3" s="1"/>
  <c r="BN37" i="3"/>
  <c r="BN81" i="3" s="1"/>
  <c r="BN36" i="3"/>
  <c r="BN80" i="3" s="1"/>
  <c r="BN39" i="3"/>
  <c r="BN83" i="3" s="1"/>
  <c r="BN35" i="3"/>
  <c r="BN79" i="3" s="1"/>
  <c r="BN43" i="3"/>
  <c r="BN87" i="3" s="1"/>
  <c r="BN34" i="3"/>
  <c r="BN78" i="3" s="1"/>
  <c r="BN40" i="3"/>
  <c r="BN84" i="3" s="1"/>
  <c r="BN46" i="3"/>
  <c r="BN90" i="3" s="1"/>
  <c r="BN42" i="3"/>
  <c r="BN86" i="3" s="1"/>
  <c r="BN44" i="3"/>
  <c r="BN88" i="3" s="1"/>
  <c r="BN47" i="3"/>
  <c r="BN91" i="3" s="1"/>
  <c r="BN51" i="3"/>
  <c r="BN95" i="3" s="1"/>
  <c r="BN41" i="3"/>
  <c r="BN85" i="3" s="1"/>
  <c r="BN48" i="3"/>
  <c r="BN92" i="3" s="1"/>
  <c r="BN50" i="3"/>
  <c r="BN94" i="3" s="1"/>
  <c r="BN54" i="3"/>
  <c r="BN98" i="3" s="1"/>
  <c r="BN45" i="3"/>
  <c r="BN89" i="3" s="1"/>
  <c r="BN58" i="3"/>
  <c r="BN102" i="3" s="1"/>
  <c r="BN62" i="3"/>
  <c r="BN106" i="3" s="1"/>
  <c r="BN66" i="3"/>
  <c r="BN110" i="3" s="1"/>
  <c r="BN70" i="3"/>
  <c r="BN114" i="3" s="1"/>
  <c r="BN53" i="3"/>
  <c r="BN97" i="3" s="1"/>
  <c r="BN57" i="3"/>
  <c r="BN101" i="3" s="1"/>
  <c r="BN61" i="3"/>
  <c r="BN105" i="3" s="1"/>
  <c r="BN65" i="3"/>
  <c r="BN109" i="3" s="1"/>
  <c r="BN69" i="3"/>
  <c r="BN113" i="3" s="1"/>
  <c r="BN49" i="3"/>
  <c r="BN93" i="3" s="1"/>
  <c r="BN63" i="3"/>
  <c r="BN107" i="3" s="1"/>
  <c r="BN56" i="3"/>
  <c r="BN100" i="3" s="1"/>
  <c r="BN64" i="3"/>
  <c r="BN108" i="3" s="1"/>
  <c r="BN38" i="3"/>
  <c r="BN82" i="3" s="1"/>
  <c r="BN67" i="3"/>
  <c r="BN111" i="3" s="1"/>
  <c r="BN52" i="3"/>
  <c r="BN96" i="3" s="1"/>
  <c r="BN60" i="3"/>
  <c r="BN104" i="3" s="1"/>
  <c r="BN68" i="3"/>
  <c r="BN112" i="3" s="1"/>
  <c r="BN71" i="3"/>
  <c r="BN115" i="3" s="1"/>
  <c r="BN31" i="3"/>
  <c r="BN75" i="3" s="1"/>
  <c r="BN55" i="3"/>
  <c r="BN99" i="3" s="1"/>
  <c r="BN59" i="3"/>
  <c r="BN103" i="3" s="1"/>
  <c r="BI11" i="9"/>
  <c r="BI17" i="8"/>
  <c r="BI15" i="8"/>
  <c r="BI9" i="9"/>
  <c r="BJ8" i="5"/>
  <c r="BH277" i="4"/>
  <c r="BH16" i="8"/>
  <c r="BH10" i="9"/>
  <c r="BL56" i="9"/>
  <c r="BJ13" i="5"/>
  <c r="BJ22" i="9" s="1"/>
  <c r="BM2" i="20"/>
  <c r="BJ2" i="21"/>
  <c r="BI2" i="22"/>
  <c r="BO138" i="20"/>
  <c r="BL25" i="21"/>
  <c r="BL20" i="21"/>
  <c r="BL4" i="22"/>
  <c r="BQ3" i="20"/>
  <c r="BN3" i="21"/>
  <c r="BM3" i="22"/>
  <c r="BM8" i="22" s="1"/>
  <c r="BO67" i="21" s="1"/>
  <c r="BP160" i="20"/>
  <c r="BP4" i="20"/>
  <c r="BL15" i="21"/>
  <c r="BP116" i="20"/>
  <c r="BP117" i="20"/>
  <c r="BM64" i="21"/>
  <c r="BM22" i="21"/>
  <c r="BM54" i="21"/>
  <c r="BP146" i="20"/>
  <c r="BM27" i="21"/>
  <c r="BP136" i="20"/>
  <c r="BM31" i="21"/>
  <c r="BM4" i="21"/>
  <c r="BM49" i="21"/>
  <c r="BN22" i="3"/>
  <c r="BI17" i="9"/>
  <c r="BI20" i="8"/>
  <c r="BJ21" i="5"/>
  <c r="BJ25" i="5"/>
  <c r="BI21" i="9"/>
  <c r="BI24" i="8"/>
  <c r="BI280" i="4"/>
  <c r="BI18" i="9"/>
  <c r="BI21" i="8"/>
  <c r="BJ279" i="4"/>
  <c r="BJ281" i="4"/>
  <c r="BI22" i="8"/>
  <c r="BI19" i="9"/>
  <c r="BI23" i="8"/>
  <c r="BI20" i="9"/>
  <c r="BK16" i="3"/>
  <c r="Y14" i="27" s="1"/>
  <c r="Y15" i="27" s="1"/>
  <c r="BK2" i="5"/>
  <c r="BK11" i="5" s="1"/>
  <c r="BL2" i="3"/>
  <c r="BK2" i="8"/>
  <c r="BK2" i="9"/>
  <c r="BK2" i="4"/>
  <c r="Y1" i="27"/>
  <c r="BN26" i="3"/>
  <c r="BN25" i="3"/>
  <c r="BN28" i="3"/>
  <c r="BN27" i="3"/>
  <c r="BM45" i="8"/>
  <c r="BM56" i="8"/>
  <c r="BM47" i="8"/>
  <c r="BM63" i="8"/>
  <c r="BM48" i="8"/>
  <c r="BM65" i="8"/>
  <c r="BM54" i="8"/>
  <c r="BM64" i="8"/>
  <c r="BM40" i="8"/>
  <c r="BM4" i="8"/>
  <c r="BM55" i="8"/>
  <c r="BM42" i="9"/>
  <c r="BM4" i="9"/>
  <c r="BM48" i="9"/>
  <c r="BM47" i="9"/>
  <c r="BM4" i="5"/>
  <c r="BM92" i="5"/>
  <c r="BM109" i="5"/>
  <c r="BM33" i="5"/>
  <c r="BM80" i="5"/>
  <c r="BM16" i="5"/>
  <c r="BM29" i="5"/>
  <c r="BM4" i="4"/>
  <c r="BM285" i="4"/>
  <c r="BL33" i="8"/>
  <c r="BL32" i="9"/>
  <c r="BM104" i="5"/>
  <c r="BM58" i="8"/>
  <c r="BM59" i="8"/>
  <c r="BM67" i="8"/>
  <c r="BM68" i="8"/>
  <c r="BN402" i="3"/>
  <c r="BN385" i="3"/>
  <c r="BN62" i="5" s="1"/>
  <c r="BO3" i="3"/>
  <c r="BN389" i="3"/>
  <c r="BN66" i="5" s="1"/>
  <c r="BN392" i="3"/>
  <c r="BN69" i="5" s="1"/>
  <c r="BN390" i="3"/>
  <c r="BN67" i="5" s="1"/>
  <c r="BN386" i="3"/>
  <c r="BN63" i="5" s="1"/>
  <c r="BN393" i="3"/>
  <c r="BN70" i="5" s="1"/>
  <c r="BN396" i="3"/>
  <c r="BN73" i="5" s="1"/>
  <c r="BN399" i="3"/>
  <c r="BN76" i="5" s="1"/>
  <c r="BN401" i="3"/>
  <c r="BN394" i="3"/>
  <c r="BN71" i="5" s="1"/>
  <c r="BN388" i="3"/>
  <c r="BN65" i="5" s="1"/>
  <c r="BN400" i="3"/>
  <c r="BN77" i="5" s="1"/>
  <c r="BN341" i="3"/>
  <c r="BN42" i="5" s="1"/>
  <c r="BN345" i="3"/>
  <c r="BN46" i="5" s="1"/>
  <c r="BN340" i="3"/>
  <c r="BN342" i="3"/>
  <c r="BN43" i="5" s="1"/>
  <c r="BN343" i="3"/>
  <c r="BN44" i="5" s="1"/>
  <c r="BN349" i="3"/>
  <c r="BN50" i="5" s="1"/>
  <c r="BN346" i="3"/>
  <c r="BN47" i="5" s="1"/>
  <c r="BN350" i="3"/>
  <c r="BN51" i="5" s="1"/>
  <c r="BN354" i="3"/>
  <c r="BN55" i="5" s="1"/>
  <c r="BN344" i="3"/>
  <c r="BN45" i="5" s="1"/>
  <c r="BN355" i="3"/>
  <c r="BN56" i="5" s="1"/>
  <c r="BN356" i="3"/>
  <c r="BN57" i="5" s="1"/>
  <c r="BN347" i="3"/>
  <c r="BN48" i="5" s="1"/>
  <c r="BN352" i="3"/>
  <c r="BN53" i="5" s="1"/>
  <c r="BN398" i="3"/>
  <c r="BN75" i="5" s="1"/>
  <c r="BN387" i="3"/>
  <c r="BN64" i="5" s="1"/>
  <c r="BN357" i="3"/>
  <c r="BN391" i="3"/>
  <c r="BN68" i="5" s="1"/>
  <c r="BN351" i="3"/>
  <c r="BN52" i="5" s="1"/>
  <c r="BN358" i="3"/>
  <c r="BN395" i="3"/>
  <c r="BN72" i="5" s="1"/>
  <c r="BN348" i="3"/>
  <c r="BN49" i="5" s="1"/>
  <c r="BN384" i="3"/>
  <c r="BN331" i="3"/>
  <c r="BN216" i="3"/>
  <c r="BN151" i="3"/>
  <c r="BN302" i="3"/>
  <c r="BN218" i="3"/>
  <c r="BN153" i="3"/>
  <c r="BN333" i="3"/>
  <c r="BN255" i="3"/>
  <c r="BN190" i="3"/>
  <c r="BN141" i="3"/>
  <c r="BN330" i="3"/>
  <c r="BN246" i="3"/>
  <c r="BN184" i="3"/>
  <c r="BN135" i="3"/>
  <c r="BN3" i="9"/>
  <c r="BN4" i="9" s="1"/>
  <c r="BN272" i="3"/>
  <c r="BN225" i="3"/>
  <c r="BN150" i="3"/>
  <c r="BN274" i="3"/>
  <c r="BN227" i="3"/>
  <c r="BN152" i="3"/>
  <c r="BN3" i="5"/>
  <c r="BN263" i="3"/>
  <c r="BN198" i="3"/>
  <c r="BN124" i="3"/>
  <c r="BN335" i="3"/>
  <c r="BN257" i="3"/>
  <c r="BN192" i="3"/>
  <c r="BN143" i="3"/>
  <c r="BN4" i="3"/>
  <c r="BN279" i="3"/>
  <c r="BN285" i="3"/>
  <c r="BN128" i="3"/>
  <c r="BN318" i="3"/>
  <c r="BN234" i="3"/>
  <c r="BN172" i="3"/>
  <c r="BN123" i="3"/>
  <c r="BN298" i="3"/>
  <c r="BN202" i="3"/>
  <c r="BN132" i="3"/>
  <c r="Z2" i="27"/>
  <c r="BN271" i="3"/>
  <c r="BN296" i="3"/>
  <c r="BN126" i="3"/>
  <c r="BN433" i="3"/>
  <c r="BN273" i="3"/>
  <c r="BN209" i="3"/>
  <c r="BN136" i="3"/>
  <c r="BN290" i="3"/>
  <c r="BN243" i="3"/>
  <c r="BN171" i="3"/>
  <c r="BN328" i="3"/>
  <c r="BN244" i="3"/>
  <c r="BN182" i="3"/>
  <c r="BN133" i="3"/>
  <c r="BN321" i="3"/>
  <c r="BN203" i="3"/>
  <c r="BN199" i="3"/>
  <c r="BN430" i="3"/>
  <c r="BN299" i="3"/>
  <c r="BN252" i="3"/>
  <c r="BN177" i="3"/>
  <c r="BN301" i="3"/>
  <c r="BN254" i="3"/>
  <c r="BN179" i="3"/>
  <c r="BN304" i="3"/>
  <c r="BN220" i="3"/>
  <c r="BN155" i="3"/>
  <c r="BN329" i="3"/>
  <c r="BN214" i="3"/>
  <c r="BN149" i="3"/>
  <c r="BN19" i="3"/>
  <c r="BN259" i="3"/>
  <c r="BN194" i="3"/>
  <c r="BN120" i="3"/>
  <c r="BN3" i="4"/>
  <c r="BN261" i="3"/>
  <c r="BN196" i="3"/>
  <c r="BN122" i="3"/>
  <c r="BN312" i="3"/>
  <c r="BN228" i="3"/>
  <c r="BN166" i="3"/>
  <c r="BN7" i="3"/>
  <c r="BN306" i="3"/>
  <c r="BN222" i="3"/>
  <c r="BN157" i="3"/>
  <c r="BN316" i="3"/>
  <c r="BN232" i="3"/>
  <c r="BN170" i="3"/>
  <c r="BN121" i="3"/>
  <c r="BN317" i="3"/>
  <c r="BN291" i="3"/>
  <c r="BN195" i="3"/>
  <c r="BN320" i="3"/>
  <c r="BN236" i="3"/>
  <c r="BN174" i="3"/>
  <c r="BN125" i="3"/>
  <c r="BN314" i="3"/>
  <c r="BN230" i="3"/>
  <c r="BN168" i="3"/>
  <c r="BN119" i="3"/>
  <c r="BN324" i="3"/>
  <c r="BN240" i="3"/>
  <c r="BN178" i="3"/>
  <c r="BN129" i="3"/>
  <c r="BN281" i="3"/>
  <c r="BN211" i="3"/>
  <c r="BN138" i="3"/>
  <c r="BN327" i="3"/>
  <c r="BN212" i="3"/>
  <c r="BN147" i="3"/>
  <c r="BN286" i="3"/>
  <c r="BN239" i="3"/>
  <c r="BN167" i="3"/>
  <c r="BN429" i="3"/>
  <c r="BN264" i="3"/>
  <c r="BN217" i="3"/>
  <c r="BN144" i="3"/>
  <c r="BN266" i="3"/>
  <c r="BN219" i="3"/>
  <c r="BN269" i="3"/>
  <c r="BN303" i="3"/>
  <c r="BN256" i="3"/>
  <c r="BN181" i="3"/>
  <c r="BN297" i="3"/>
  <c r="BN247" i="3"/>
  <c r="BN175" i="3"/>
  <c r="BN10" i="3"/>
  <c r="BN308" i="3"/>
  <c r="BN224" i="3"/>
  <c r="BN159" i="3"/>
  <c r="BN310" i="3"/>
  <c r="BN226" i="3"/>
  <c r="BN164" i="3"/>
  <c r="BN311" i="3"/>
  <c r="BN267" i="3"/>
  <c r="BN189" i="3"/>
  <c r="BN305" i="3"/>
  <c r="BN258" i="3"/>
  <c r="BN183" i="3"/>
  <c r="BN435" i="3"/>
  <c r="BN315" i="3"/>
  <c r="BN283" i="3"/>
  <c r="BN193" i="3"/>
  <c r="BN282" i="3"/>
  <c r="BN235" i="3"/>
  <c r="BN163" i="3"/>
  <c r="BN319" i="3"/>
  <c r="BN201" i="3"/>
  <c r="BN197" i="3"/>
  <c r="BN313" i="3"/>
  <c r="BN275" i="3"/>
  <c r="BN191" i="3"/>
  <c r="BN432" i="3"/>
  <c r="BN323" i="3"/>
  <c r="BN208" i="3"/>
  <c r="BN277" i="3"/>
  <c r="BN326" i="3"/>
  <c r="BN242" i="3"/>
  <c r="BN180" i="3"/>
  <c r="BN131" i="3"/>
  <c r="BN295" i="3"/>
  <c r="BN245" i="3"/>
  <c r="BN173" i="3"/>
  <c r="BN265" i="3"/>
  <c r="BN207" i="3"/>
  <c r="BN134" i="3"/>
  <c r="BN427" i="3"/>
  <c r="BN251" i="3"/>
  <c r="BN253" i="3"/>
  <c r="BN260" i="3"/>
  <c r="BN262" i="3"/>
  <c r="BN276" i="3"/>
  <c r="BN270" i="3"/>
  <c r="BN428" i="3"/>
  <c r="BN3" i="8"/>
  <c r="BN241" i="3"/>
  <c r="BN210" i="3"/>
  <c r="BN289" i="3"/>
  <c r="BN238" i="3"/>
  <c r="BN13" i="3"/>
  <c r="BN186" i="3"/>
  <c r="BN188" i="3"/>
  <c r="BN268" i="3"/>
  <c r="BN300" i="3"/>
  <c r="BN185" i="3"/>
  <c r="BN187" i="3"/>
  <c r="BN229" i="3"/>
  <c r="BN223" i="3"/>
  <c r="BN280" i="3"/>
  <c r="BN287" i="3"/>
  <c r="BN284" i="3"/>
  <c r="BN278" i="3"/>
  <c r="BN169" i="3"/>
  <c r="BN145" i="3"/>
  <c r="BN213" i="3"/>
  <c r="BN176" i="3"/>
  <c r="BN137" i="3"/>
  <c r="BN139" i="3"/>
  <c r="BN221" i="3"/>
  <c r="BN215" i="3"/>
  <c r="BN431" i="3"/>
  <c r="BN154" i="3"/>
  <c r="BN148" i="3"/>
  <c r="BN233" i="3"/>
  <c r="BN200" i="3"/>
  <c r="BN237" i="3"/>
  <c r="BN231" i="3"/>
  <c r="BN434" i="3"/>
  <c r="BN140" i="3"/>
  <c r="BN127" i="3"/>
  <c r="BN146" i="3"/>
  <c r="BN130" i="3"/>
  <c r="BN325" i="3"/>
  <c r="BN332" i="3"/>
  <c r="BN142" i="3"/>
  <c r="BN165" i="3"/>
  <c r="BN158" i="3"/>
  <c r="BN334" i="3"/>
  <c r="BN307" i="3"/>
  <c r="BN156" i="3"/>
  <c r="BN322" i="3"/>
  <c r="BN309" i="3"/>
  <c r="BN288" i="3"/>
  <c r="BL34" i="8"/>
  <c r="BL33" i="9"/>
  <c r="BN12" i="21" l="1"/>
  <c r="BN18" i="21" s="1"/>
  <c r="BN17" i="21"/>
  <c r="BN59" i="21"/>
  <c r="BQ146" i="20" s="1"/>
  <c r="BN42" i="21"/>
  <c r="BQ137" i="20" s="1"/>
  <c r="BN11" i="21"/>
  <c r="BN36" i="21"/>
  <c r="BQ136" i="20" s="1"/>
  <c r="BN10" i="21"/>
  <c r="BK132" i="4"/>
  <c r="BK177" i="4" s="1"/>
  <c r="BK87" i="4" s="1"/>
  <c r="BK229" i="4"/>
  <c r="BK203" i="4"/>
  <c r="BK248" i="4" s="1"/>
  <c r="BK118" i="4"/>
  <c r="BK163" i="4" s="1"/>
  <c r="BK73" i="4" s="1"/>
  <c r="BK210" i="4"/>
  <c r="BK255" i="4" s="1"/>
  <c r="BK205" i="4"/>
  <c r="BK111" i="4"/>
  <c r="BK156" i="4" s="1"/>
  <c r="BK66" i="4" s="1"/>
  <c r="BK125" i="4"/>
  <c r="BK170" i="4" s="1"/>
  <c r="BK80" i="4" s="1"/>
  <c r="BK211" i="4"/>
  <c r="BK256" i="4" s="1"/>
  <c r="BK189" i="4"/>
  <c r="BJ156" i="4"/>
  <c r="BJ66" i="4" s="1"/>
  <c r="BK113" i="4"/>
  <c r="BK158" i="4" s="1"/>
  <c r="BK68" i="4" s="1"/>
  <c r="BK202" i="4"/>
  <c r="BK247" i="4" s="1"/>
  <c r="BK216" i="4"/>
  <c r="BK261" i="4" s="1"/>
  <c r="BK103" i="4"/>
  <c r="BK148" i="4" s="1"/>
  <c r="BK58" i="4" s="1"/>
  <c r="BK213" i="4"/>
  <c r="BK258" i="4" s="1"/>
  <c r="BK220" i="4"/>
  <c r="BK265" i="4" s="1"/>
  <c r="BK193" i="4"/>
  <c r="BK12" i="5"/>
  <c r="BK123" i="4"/>
  <c r="BK168" i="4" s="1"/>
  <c r="BK78" i="4" s="1"/>
  <c r="BK131" i="4"/>
  <c r="BK176" i="4" s="1"/>
  <c r="BK86" i="4" s="1"/>
  <c r="BK9" i="5"/>
  <c r="BK199" i="4"/>
  <c r="BK244" i="4" s="1"/>
  <c r="BK226" i="4"/>
  <c r="BK271" i="4" s="1"/>
  <c r="BK134" i="4"/>
  <c r="BK179" i="4" s="1"/>
  <c r="BK89" i="4" s="1"/>
  <c r="BK106" i="4"/>
  <c r="BK204" i="4"/>
  <c r="BK249" i="4" s="1"/>
  <c r="BK102" i="4"/>
  <c r="BK147" i="4" s="1"/>
  <c r="BK57" i="4" s="1"/>
  <c r="BK137" i="4"/>
  <c r="BK182" i="4" s="1"/>
  <c r="BK92" i="4" s="1"/>
  <c r="BK120" i="4"/>
  <c r="BK130" i="4"/>
  <c r="BK175" i="4" s="1"/>
  <c r="BK85" i="4" s="1"/>
  <c r="BK221" i="4"/>
  <c r="BK266" i="4" s="1"/>
  <c r="BK119" i="4"/>
  <c r="BK164" i="4" s="1"/>
  <c r="BK74" i="4" s="1"/>
  <c r="BK228" i="4"/>
  <c r="BK273" i="4" s="1"/>
  <c r="BK217" i="4"/>
  <c r="BK262" i="4" s="1"/>
  <c r="BK116" i="4"/>
  <c r="BK161" i="4" s="1"/>
  <c r="BK71" i="4" s="1"/>
  <c r="BK117" i="4"/>
  <c r="BK162" i="4" s="1"/>
  <c r="BK72" i="4" s="1"/>
  <c r="BK206" i="4"/>
  <c r="BK129" i="4"/>
  <c r="BK174" i="4" s="1"/>
  <c r="BK84" i="4" s="1"/>
  <c r="BK138" i="4"/>
  <c r="BK183" i="4" s="1"/>
  <c r="BK93" i="4" s="1"/>
  <c r="BJ256" i="4"/>
  <c r="BJ163" i="4"/>
  <c r="BJ73" i="4" s="1"/>
  <c r="BK114" i="4"/>
  <c r="BK159" i="4" s="1"/>
  <c r="BK69" i="4" s="1"/>
  <c r="BK212" i="4"/>
  <c r="BK257" i="4" s="1"/>
  <c r="BK104" i="4"/>
  <c r="BK149" i="4" s="1"/>
  <c r="BK59" i="4" s="1"/>
  <c r="BK209" i="4"/>
  <c r="BK122" i="4"/>
  <c r="BK167" i="4" s="1"/>
  <c r="BK77" i="4" s="1"/>
  <c r="BK200" i="4"/>
  <c r="BK245" i="4" s="1"/>
  <c r="BK133" i="4"/>
  <c r="BK178" i="4" s="1"/>
  <c r="BK88" i="4" s="1"/>
  <c r="BK215" i="4"/>
  <c r="BK197" i="4"/>
  <c r="BK242" i="4" s="1"/>
  <c r="BK109" i="4"/>
  <c r="BK154" i="4" s="1"/>
  <c r="BK64" i="4" s="1"/>
  <c r="BK224" i="4"/>
  <c r="BK269" i="4" s="1"/>
  <c r="BK227" i="4"/>
  <c r="BK272" i="4" s="1"/>
  <c r="BK10" i="5"/>
  <c r="BK198" i="4"/>
  <c r="BK243" i="4" s="1"/>
  <c r="BK136" i="4"/>
  <c r="BK181" i="4" s="1"/>
  <c r="BK91" i="4" s="1"/>
  <c r="BK124" i="4"/>
  <c r="BK169" i="4" s="1"/>
  <c r="BK79" i="4" s="1"/>
  <c r="BK219" i="4"/>
  <c r="BK264" i="4" s="1"/>
  <c r="BK99" i="4"/>
  <c r="BK144" i="4" s="1"/>
  <c r="BK54" i="4" s="1"/>
  <c r="BK191" i="4"/>
  <c r="BK236" i="4" s="1"/>
  <c r="BK139" i="4"/>
  <c r="BK184" i="4" s="1"/>
  <c r="BK94" i="4" s="1"/>
  <c r="BK223" i="4"/>
  <c r="BK268" i="4" s="1"/>
  <c r="BK208" i="4"/>
  <c r="BK253" i="4" s="1"/>
  <c r="BK105" i="4"/>
  <c r="BK150" i="4" s="1"/>
  <c r="BK60" i="4" s="1"/>
  <c r="BK101" i="4"/>
  <c r="BK201" i="4"/>
  <c r="BK246" i="4" s="1"/>
  <c r="BJ161" i="4"/>
  <c r="BJ71" i="4" s="1"/>
  <c r="BJ164" i="4"/>
  <c r="BJ74" i="4" s="1"/>
  <c r="BJ248" i="4"/>
  <c r="BK126" i="4"/>
  <c r="BK171" i="4" s="1"/>
  <c r="BK81" i="4" s="1"/>
  <c r="BK128" i="4"/>
  <c r="BK173" i="4" s="1"/>
  <c r="BK83" i="4" s="1"/>
  <c r="BK115" i="4"/>
  <c r="BK160" i="4" s="1"/>
  <c r="BK70" i="4" s="1"/>
  <c r="BK135" i="4"/>
  <c r="BK121" i="4"/>
  <c r="BK166" i="4" s="1"/>
  <c r="BK76" i="4" s="1"/>
  <c r="BK194" i="4"/>
  <c r="BK239" i="4" s="1"/>
  <c r="BK195" i="4"/>
  <c r="BK240" i="4" s="1"/>
  <c r="BK110" i="4"/>
  <c r="BK155" i="4" s="1"/>
  <c r="BK65" i="4" s="1"/>
  <c r="BK192" i="4"/>
  <c r="BK237" i="4" s="1"/>
  <c r="BK225" i="4"/>
  <c r="BK270" i="4" s="1"/>
  <c r="BK222" i="4"/>
  <c r="BK267" i="4" s="1"/>
  <c r="BK207" i="4"/>
  <c r="BK252" i="4" s="1"/>
  <c r="BK107" i="4"/>
  <c r="BK152" i="4" s="1"/>
  <c r="BK62" i="4" s="1"/>
  <c r="BK108" i="4"/>
  <c r="BK153" i="4" s="1"/>
  <c r="BK63" i="4" s="1"/>
  <c r="BK196" i="4"/>
  <c r="BK241" i="4" s="1"/>
  <c r="BK112" i="4"/>
  <c r="BK157" i="4" s="1"/>
  <c r="BK67" i="4" s="1"/>
  <c r="BK218" i="4"/>
  <c r="BK263" i="4" s="1"/>
  <c r="BK127" i="4"/>
  <c r="BK214" i="4"/>
  <c r="BK259" i="4" s="1"/>
  <c r="BN11" i="4"/>
  <c r="BN12" i="4"/>
  <c r="BN13" i="4"/>
  <c r="BN15" i="4"/>
  <c r="BN14" i="4"/>
  <c r="BN16" i="4"/>
  <c r="BN17" i="4"/>
  <c r="BN19" i="4"/>
  <c r="BN20" i="4"/>
  <c r="BN21" i="4"/>
  <c r="BN24" i="4"/>
  <c r="BN18" i="4"/>
  <c r="BN25" i="4"/>
  <c r="BN26" i="4"/>
  <c r="BN29" i="4"/>
  <c r="BN28" i="4"/>
  <c r="BN30" i="4"/>
  <c r="BN22" i="4"/>
  <c r="BN23" i="4"/>
  <c r="BN27" i="4"/>
  <c r="BN31" i="4"/>
  <c r="BN33" i="4"/>
  <c r="BN36" i="4"/>
  <c r="BN32" i="4"/>
  <c r="BN37" i="4"/>
  <c r="BN34" i="4"/>
  <c r="BN38" i="4"/>
  <c r="BN39" i="4"/>
  <c r="BN40" i="4"/>
  <c r="BN43" i="4"/>
  <c r="BN47" i="4"/>
  <c r="BN44" i="4"/>
  <c r="BN35" i="4"/>
  <c r="BN45" i="4"/>
  <c r="BN49" i="4"/>
  <c r="BN41" i="4"/>
  <c r="BN42" i="4"/>
  <c r="BN48" i="4"/>
  <c r="BN46" i="4"/>
  <c r="BO32" i="3"/>
  <c r="BO76" i="3" s="1"/>
  <c r="BO33" i="3"/>
  <c r="BO77" i="3" s="1"/>
  <c r="BO36" i="3"/>
  <c r="BO80" i="3" s="1"/>
  <c r="BO39" i="3"/>
  <c r="BO83" i="3" s="1"/>
  <c r="BO34" i="3"/>
  <c r="BO78" i="3" s="1"/>
  <c r="BO37" i="3"/>
  <c r="BO81" i="3" s="1"/>
  <c r="BO38" i="3"/>
  <c r="BO82" i="3" s="1"/>
  <c r="BO42" i="3"/>
  <c r="BO86" i="3" s="1"/>
  <c r="BO40" i="3"/>
  <c r="BO84" i="3" s="1"/>
  <c r="BO46" i="3"/>
  <c r="BO90" i="3" s="1"/>
  <c r="BO41" i="3"/>
  <c r="BO85" i="3" s="1"/>
  <c r="BO45" i="3"/>
  <c r="BO89" i="3" s="1"/>
  <c r="BO35" i="3"/>
  <c r="BO79" i="3" s="1"/>
  <c r="BO43" i="3"/>
  <c r="BO87" i="3" s="1"/>
  <c r="BO48" i="3"/>
  <c r="BO92" i="3" s="1"/>
  <c r="BO50" i="3"/>
  <c r="BO94" i="3" s="1"/>
  <c r="BO49" i="3"/>
  <c r="BO93" i="3" s="1"/>
  <c r="BO53" i="3"/>
  <c r="BO97" i="3" s="1"/>
  <c r="BO47" i="3"/>
  <c r="BO91" i="3" s="1"/>
  <c r="BO57" i="3"/>
  <c r="BO101" i="3" s="1"/>
  <c r="BO61" i="3"/>
  <c r="BO105" i="3" s="1"/>
  <c r="BO65" i="3"/>
  <c r="BO109" i="3" s="1"/>
  <c r="BO69" i="3"/>
  <c r="BO113" i="3" s="1"/>
  <c r="BO52" i="3"/>
  <c r="BO96" i="3" s="1"/>
  <c r="BO54" i="3"/>
  <c r="BO98" i="3" s="1"/>
  <c r="BO56" i="3"/>
  <c r="BO100" i="3" s="1"/>
  <c r="BO60" i="3"/>
  <c r="BO104" i="3" s="1"/>
  <c r="BO64" i="3"/>
  <c r="BO108" i="3" s="1"/>
  <c r="BO68" i="3"/>
  <c r="BO112" i="3" s="1"/>
  <c r="BO62" i="3"/>
  <c r="BO106" i="3" s="1"/>
  <c r="BO71" i="3"/>
  <c r="BO115" i="3" s="1"/>
  <c r="BO63" i="3"/>
  <c r="BO107" i="3" s="1"/>
  <c r="BO58" i="3"/>
  <c r="BO102" i="3" s="1"/>
  <c r="BO55" i="3"/>
  <c r="BO99" i="3" s="1"/>
  <c r="BO59" i="3"/>
  <c r="BO103" i="3" s="1"/>
  <c r="BO67" i="3"/>
  <c r="BO111" i="3" s="1"/>
  <c r="BO31" i="3"/>
  <c r="BO75" i="3" s="1"/>
  <c r="BO70" i="3"/>
  <c r="BO114" i="3" s="1"/>
  <c r="BO44" i="3"/>
  <c r="BO88" i="3" s="1"/>
  <c r="BO51" i="3"/>
  <c r="BO95" i="3" s="1"/>
  <c r="BO66" i="3"/>
  <c r="BO110" i="3" s="1"/>
  <c r="BK8" i="5"/>
  <c r="BJ11" i="9"/>
  <c r="BJ17" i="8"/>
  <c r="BJ15" i="8"/>
  <c r="BJ9" i="9"/>
  <c r="BI277" i="4"/>
  <c r="BI16" i="8"/>
  <c r="BI10" i="9"/>
  <c r="BM56" i="9"/>
  <c r="BK13" i="5"/>
  <c r="BK22" i="9" s="1"/>
  <c r="BK2" i="21"/>
  <c r="BN2" i="20"/>
  <c r="BJ2" i="22"/>
  <c r="BQ117" i="20"/>
  <c r="BQ116" i="20"/>
  <c r="BQ160" i="20"/>
  <c r="BQ4" i="20"/>
  <c r="BQ159" i="20"/>
  <c r="BM20" i="21"/>
  <c r="BM25" i="21"/>
  <c r="BP138" i="20"/>
  <c r="BN49" i="21"/>
  <c r="BN31" i="21"/>
  <c r="BN54" i="21"/>
  <c r="BN27" i="21"/>
  <c r="BN64" i="21"/>
  <c r="BN4" i="21"/>
  <c r="BN22" i="21"/>
  <c r="BR3" i="20"/>
  <c r="BM4" i="22"/>
  <c r="BO3" i="21"/>
  <c r="BM15" i="21"/>
  <c r="BO22" i="3"/>
  <c r="BJ19" i="9"/>
  <c r="BJ22" i="8"/>
  <c r="BJ20" i="9"/>
  <c r="BJ23" i="8"/>
  <c r="BK281" i="4"/>
  <c r="BK279" i="4"/>
  <c r="BK21" i="5"/>
  <c r="BK25" i="5"/>
  <c r="BJ280" i="4"/>
  <c r="BJ24" i="8"/>
  <c r="BJ21" i="9"/>
  <c r="BJ26" i="8"/>
  <c r="BL16" i="3"/>
  <c r="BL2" i="5"/>
  <c r="BL11" i="5" s="1"/>
  <c r="BM2" i="3"/>
  <c r="BL2" i="4"/>
  <c r="BL2" i="8"/>
  <c r="BL2" i="9"/>
  <c r="BJ18" i="9"/>
  <c r="BJ21" i="8"/>
  <c r="BJ17" i="9"/>
  <c r="BJ20" i="8"/>
  <c r="BO26" i="3"/>
  <c r="BO25" i="3"/>
  <c r="BO28" i="3"/>
  <c r="BO27" i="3"/>
  <c r="BN104" i="5"/>
  <c r="Z3" i="27"/>
  <c r="BP3" i="3"/>
  <c r="BO385" i="3"/>
  <c r="BO62" i="5" s="1"/>
  <c r="BO402" i="3"/>
  <c r="BO386" i="3"/>
  <c r="BO63" i="5" s="1"/>
  <c r="BO388" i="3"/>
  <c r="BO65" i="5" s="1"/>
  <c r="BO389" i="3"/>
  <c r="BO66" i="5" s="1"/>
  <c r="BO390" i="3"/>
  <c r="BO67" i="5" s="1"/>
  <c r="BO392" i="3"/>
  <c r="BO69" i="5" s="1"/>
  <c r="BO400" i="3"/>
  <c r="BO77" i="5" s="1"/>
  <c r="BO393" i="3"/>
  <c r="BO70" i="5" s="1"/>
  <c r="BO396" i="3"/>
  <c r="BO73" i="5" s="1"/>
  <c r="BO394" i="3"/>
  <c r="BO71" i="5" s="1"/>
  <c r="BO401" i="3"/>
  <c r="BO341" i="3"/>
  <c r="BO42" i="5" s="1"/>
  <c r="BO344" i="3"/>
  <c r="BO45" i="5" s="1"/>
  <c r="BO345" i="3"/>
  <c r="BO46" i="5" s="1"/>
  <c r="BO340" i="3"/>
  <c r="BO342" i="3"/>
  <c r="BO43" i="5" s="1"/>
  <c r="BO348" i="3"/>
  <c r="BO49" i="5" s="1"/>
  <c r="BO352" i="3"/>
  <c r="BO53" i="5" s="1"/>
  <c r="BO349" i="3"/>
  <c r="BO50" i="5" s="1"/>
  <c r="BO351" i="3"/>
  <c r="BO52" i="5" s="1"/>
  <c r="BO354" i="3"/>
  <c r="BO55" i="5" s="1"/>
  <c r="BO358" i="3"/>
  <c r="BO391" i="3"/>
  <c r="BO68" i="5" s="1"/>
  <c r="BO343" i="3"/>
  <c r="BO44" i="5" s="1"/>
  <c r="BO346" i="3"/>
  <c r="BO47" i="5" s="1"/>
  <c r="BO355" i="3"/>
  <c r="BO56" i="5" s="1"/>
  <c r="BO356" i="3"/>
  <c r="BO57" i="5" s="1"/>
  <c r="BO387" i="3"/>
  <c r="BO64" i="5" s="1"/>
  <c r="BO347" i="3"/>
  <c r="BO48" i="5" s="1"/>
  <c r="BO350" i="3"/>
  <c r="BO51" i="5" s="1"/>
  <c r="BO384" i="3"/>
  <c r="BO357" i="3"/>
  <c r="BO398" i="3"/>
  <c r="BO75" i="5" s="1"/>
  <c r="BO395" i="3"/>
  <c r="BO72" i="5" s="1"/>
  <c r="BO286" i="3"/>
  <c r="BO234" i="3"/>
  <c r="BO136" i="3"/>
  <c r="BO308" i="3"/>
  <c r="BO207" i="3"/>
  <c r="BO164" i="3"/>
  <c r="BO318" i="3"/>
  <c r="BO217" i="3"/>
  <c r="BO184" i="3"/>
  <c r="BO335" i="3"/>
  <c r="BO271" i="3"/>
  <c r="BO165" i="3"/>
  <c r="BO220" i="3"/>
  <c r="BO13" i="3"/>
  <c r="BO300" i="3"/>
  <c r="BO191" i="3"/>
  <c r="BO155" i="3"/>
  <c r="BO316" i="3"/>
  <c r="BO215" i="3"/>
  <c r="BO180" i="3"/>
  <c r="BO290" i="3"/>
  <c r="BO242" i="3"/>
  <c r="BO140" i="3"/>
  <c r="BO276" i="3"/>
  <c r="BO214" i="3"/>
  <c r="BO126" i="3"/>
  <c r="BO432" i="3"/>
  <c r="BO305" i="3"/>
  <c r="BO237" i="3"/>
  <c r="BO208" i="3"/>
  <c r="BO323" i="3"/>
  <c r="BO258" i="3"/>
  <c r="BO150" i="3"/>
  <c r="BO147" i="3"/>
  <c r="BO266" i="3"/>
  <c r="BO195" i="3"/>
  <c r="BO170" i="3"/>
  <c r="BO319" i="3"/>
  <c r="BO254" i="3"/>
  <c r="BO146" i="3"/>
  <c r="BO135" i="3"/>
  <c r="BO431" i="3"/>
  <c r="BO314" i="3"/>
  <c r="BO213" i="3"/>
  <c r="BO176" i="3"/>
  <c r="BO332" i="3"/>
  <c r="BO231" i="3"/>
  <c r="BO186" i="3"/>
  <c r="BO309" i="3"/>
  <c r="BO241" i="3"/>
  <c r="BO224" i="3"/>
  <c r="BO298" i="3"/>
  <c r="BO189" i="3"/>
  <c r="BO151" i="3"/>
  <c r="BO434" i="3"/>
  <c r="BO289" i="3"/>
  <c r="BO183" i="3"/>
  <c r="BO137" i="3"/>
  <c r="BO7" i="3"/>
  <c r="BO272" i="3"/>
  <c r="BO203" i="3"/>
  <c r="BO122" i="3"/>
  <c r="BO282" i="3"/>
  <c r="BO226" i="3"/>
  <c r="BO132" i="3"/>
  <c r="BO303" i="3"/>
  <c r="BO235" i="3"/>
  <c r="BO194" i="3"/>
  <c r="BO329" i="3"/>
  <c r="BO265" i="3"/>
  <c r="BO156" i="3"/>
  <c r="BO182" i="3"/>
  <c r="BO280" i="3"/>
  <c r="BO222" i="3"/>
  <c r="BO130" i="3"/>
  <c r="BO296" i="3"/>
  <c r="BO187" i="3"/>
  <c r="BO143" i="3"/>
  <c r="BO3" i="5"/>
  <c r="BO279" i="3"/>
  <c r="BO173" i="3"/>
  <c r="BO255" i="3"/>
  <c r="BO428" i="3"/>
  <c r="BO306" i="3"/>
  <c r="BO202" i="3"/>
  <c r="BO157" i="3"/>
  <c r="BO324" i="3"/>
  <c r="BO223" i="3"/>
  <c r="BO196" i="3"/>
  <c r="BO333" i="3"/>
  <c r="BO269" i="3"/>
  <c r="BO163" i="3"/>
  <c r="BO212" i="3"/>
  <c r="BO320" i="3"/>
  <c r="BO219" i="3"/>
  <c r="BO188" i="3"/>
  <c r="BO433" i="3"/>
  <c r="BO278" i="3"/>
  <c r="BO218" i="3"/>
  <c r="BO128" i="3"/>
  <c r="BO299" i="3"/>
  <c r="BO257" i="3"/>
  <c r="BO145" i="3"/>
  <c r="BO310" i="3"/>
  <c r="BO209" i="3"/>
  <c r="BO168" i="3"/>
  <c r="BO327" i="3"/>
  <c r="BO262" i="3"/>
  <c r="BO154" i="3"/>
  <c r="BO178" i="3"/>
  <c r="BO19" i="3"/>
  <c r="BO321" i="3"/>
  <c r="BO256" i="3"/>
  <c r="BO148" i="3"/>
  <c r="BO141" i="3"/>
  <c r="BO3" i="8"/>
  <c r="BO275" i="3"/>
  <c r="BO169" i="3"/>
  <c r="BO236" i="3"/>
  <c r="BO285" i="3"/>
  <c r="BO179" i="3"/>
  <c r="BO129" i="3"/>
  <c r="BO304" i="3"/>
  <c r="BO200" i="3"/>
  <c r="BO153" i="3"/>
  <c r="BO330" i="3"/>
  <c r="BO229" i="3"/>
  <c r="BO159" i="3"/>
  <c r="BO283" i="3"/>
  <c r="BO177" i="3"/>
  <c r="BO125" i="3"/>
  <c r="BO325" i="3"/>
  <c r="BO260" i="3"/>
  <c r="BO152" i="3"/>
  <c r="BO174" i="3"/>
  <c r="BO311" i="3"/>
  <c r="BO243" i="3"/>
  <c r="BO232" i="3"/>
  <c r="BO270" i="3"/>
  <c r="BO199" i="3"/>
  <c r="BO120" i="3"/>
  <c r="BO288" i="3"/>
  <c r="BO238" i="3"/>
  <c r="BO138" i="3"/>
  <c r="BO301" i="3"/>
  <c r="BO233" i="3"/>
  <c r="BO190" i="3"/>
  <c r="BO284" i="3"/>
  <c r="BO230" i="3"/>
  <c r="BO134" i="3"/>
  <c r="BO427" i="3"/>
  <c r="BO3" i="9"/>
  <c r="BO281" i="3"/>
  <c r="BO175" i="3"/>
  <c r="BO263" i="3"/>
  <c r="BO264" i="3"/>
  <c r="BO193" i="3"/>
  <c r="BO166" i="3"/>
  <c r="BO274" i="3"/>
  <c r="BO210" i="3"/>
  <c r="BO124" i="3"/>
  <c r="BO328" i="3"/>
  <c r="BO227" i="3"/>
  <c r="BO121" i="3"/>
  <c r="BO429" i="3"/>
  <c r="BO322" i="3"/>
  <c r="BO307" i="3"/>
  <c r="BO317" i="3"/>
  <c r="BO144" i="3"/>
  <c r="BO251" i="3"/>
  <c r="BO119" i="3"/>
  <c r="BO211" i="3"/>
  <c r="BO334" i="3"/>
  <c r="BO131" i="3"/>
  <c r="BO245" i="3"/>
  <c r="BO267" i="3"/>
  <c r="BO277" i="3"/>
  <c r="BO295" i="3"/>
  <c r="BO435" i="3"/>
  <c r="BO221" i="3"/>
  <c r="BO239" i="3"/>
  <c r="BO252" i="3"/>
  <c r="BO268" i="3"/>
  <c r="BO430" i="3"/>
  <c r="BO127" i="3"/>
  <c r="BO172" i="3"/>
  <c r="BO273" i="3"/>
  <c r="BO291" i="3"/>
  <c r="BO302" i="3"/>
  <c r="BO240" i="3"/>
  <c r="BO158" i="3"/>
  <c r="BO171" i="3"/>
  <c r="BO246" i="3"/>
  <c r="BO192" i="3"/>
  <c r="BO216" i="3"/>
  <c r="BO259" i="3"/>
  <c r="BO197" i="3"/>
  <c r="BO297" i="3"/>
  <c r="BO315" i="3"/>
  <c r="BO326" i="3"/>
  <c r="BO167" i="3"/>
  <c r="BO185" i="3"/>
  <c r="BO261" i="3"/>
  <c r="BO287" i="3"/>
  <c r="BO10" i="3"/>
  <c r="BO123" i="3"/>
  <c r="BO201" i="3"/>
  <c r="BO244" i="3"/>
  <c r="BO142" i="3"/>
  <c r="BO247" i="3"/>
  <c r="BO228" i="3"/>
  <c r="BO313" i="3"/>
  <c r="BO133" i="3"/>
  <c r="BO225" i="3"/>
  <c r="BO139" i="3"/>
  <c r="BO331" i="3"/>
  <c r="BO253" i="3"/>
  <c r="BO4" i="3"/>
  <c r="BO198" i="3"/>
  <c r="BO312" i="3"/>
  <c r="BO149" i="3"/>
  <c r="BO3" i="4"/>
  <c r="BO181" i="3"/>
  <c r="BO399" i="3"/>
  <c r="BO76" i="5" s="1"/>
  <c r="BM33" i="8"/>
  <c r="BM32" i="9"/>
  <c r="BN59" i="8"/>
  <c r="BN58" i="8"/>
  <c r="BN285" i="4"/>
  <c r="BN4" i="4"/>
  <c r="BN80" i="5"/>
  <c r="BN109" i="5"/>
  <c r="BN33" i="5"/>
  <c r="BN92" i="5"/>
  <c r="BN16" i="5"/>
  <c r="BN29" i="5" s="1"/>
  <c r="BN4" i="5"/>
  <c r="BM34" i="8"/>
  <c r="BM33" i="9"/>
  <c r="BN67" i="8"/>
  <c r="BN68" i="8"/>
  <c r="BN55" i="8"/>
  <c r="BN4" i="8"/>
  <c r="BN45" i="8"/>
  <c r="BN65" i="8"/>
  <c r="BN56" i="8"/>
  <c r="BN54" i="8"/>
  <c r="BN40" i="8"/>
  <c r="BO59" i="21" l="1"/>
  <c r="BO42" i="21"/>
  <c r="BO36" i="21"/>
  <c r="BR136" i="20" s="1"/>
  <c r="BO17" i="21"/>
  <c r="BO12" i="21"/>
  <c r="BO18" i="21" s="1"/>
  <c r="BO11" i="21"/>
  <c r="BO10" i="21"/>
  <c r="BL127" i="4"/>
  <c r="BL172" i="4" s="1"/>
  <c r="BL82" i="4" s="1"/>
  <c r="BL196" i="4"/>
  <c r="BL241" i="4" s="1"/>
  <c r="BL110" i="4"/>
  <c r="BL155" i="4" s="1"/>
  <c r="BL65" i="4" s="1"/>
  <c r="BL135" i="4"/>
  <c r="BL180" i="4" s="1"/>
  <c r="BL90" i="4" s="1"/>
  <c r="BL101" i="4"/>
  <c r="BL146" i="4" s="1"/>
  <c r="BL56" i="4" s="1"/>
  <c r="BL139" i="4"/>
  <c r="BL184" i="4" s="1"/>
  <c r="BL94" i="4" s="1"/>
  <c r="BL124" i="4"/>
  <c r="BL169" i="4" s="1"/>
  <c r="BL79" i="4" s="1"/>
  <c r="BL227" i="4"/>
  <c r="BL272" i="4" s="1"/>
  <c r="BL215" i="4"/>
  <c r="BL260" i="4" s="1"/>
  <c r="BL209" i="4"/>
  <c r="BL254" i="4" s="1"/>
  <c r="BL206" i="4"/>
  <c r="BL251" i="4" s="1"/>
  <c r="BL228" i="4"/>
  <c r="BL273" i="4" s="1"/>
  <c r="BL120" i="4"/>
  <c r="BL165" i="4" s="1"/>
  <c r="BL75" i="4" s="1"/>
  <c r="BL106" i="4"/>
  <c r="BL151" i="4" s="1"/>
  <c r="BL61" i="4" s="1"/>
  <c r="BL193" i="4"/>
  <c r="BL238" i="4" s="1"/>
  <c r="BL216" i="4"/>
  <c r="BL261" i="4" s="1"/>
  <c r="BL189" i="4"/>
  <c r="BL234" i="4" s="1"/>
  <c r="BL205" i="4"/>
  <c r="BL250" i="4" s="1"/>
  <c r="BL229" i="4"/>
  <c r="BL274" i="4" s="1"/>
  <c r="BL9" i="5"/>
  <c r="BK146" i="4"/>
  <c r="BK56" i="4" s="1"/>
  <c r="BK234" i="4"/>
  <c r="BK251" i="4"/>
  <c r="BK254" i="4"/>
  <c r="BL108" i="4"/>
  <c r="BL153" i="4" s="1"/>
  <c r="BL63" i="4" s="1"/>
  <c r="BL222" i="4"/>
  <c r="BL267" i="4" s="1"/>
  <c r="BL195" i="4"/>
  <c r="BL240" i="4" s="1"/>
  <c r="BL115" i="4"/>
  <c r="BL160" i="4" s="1"/>
  <c r="BL70" i="4" s="1"/>
  <c r="BL105" i="4"/>
  <c r="BL150" i="4" s="1"/>
  <c r="BL60" i="4" s="1"/>
  <c r="BL191" i="4"/>
  <c r="BL236" i="4" s="1"/>
  <c r="BL136" i="4"/>
  <c r="BL224" i="4"/>
  <c r="BL269" i="4" s="1"/>
  <c r="BL133" i="4"/>
  <c r="BL178" i="4" s="1"/>
  <c r="BL88" i="4" s="1"/>
  <c r="BL104" i="4"/>
  <c r="BL149" i="4" s="1"/>
  <c r="BL59" i="4" s="1"/>
  <c r="BL117" i="4"/>
  <c r="BL119" i="4"/>
  <c r="BL164" i="4" s="1"/>
  <c r="BL74" i="4" s="1"/>
  <c r="BL137" i="4"/>
  <c r="BL182" i="4" s="1"/>
  <c r="BL92" i="4" s="1"/>
  <c r="BL134" i="4"/>
  <c r="BL179" i="4" s="1"/>
  <c r="BL89" i="4" s="1"/>
  <c r="BL131" i="4"/>
  <c r="BL176" i="4" s="1"/>
  <c r="BL86" i="4" s="1"/>
  <c r="BL220" i="4"/>
  <c r="BL265" i="4" s="1"/>
  <c r="BL202" i="4"/>
  <c r="BL247" i="4" s="1"/>
  <c r="BL211" i="4"/>
  <c r="BL256" i="4" s="1"/>
  <c r="BL210" i="4"/>
  <c r="BL255" i="4" s="1"/>
  <c r="BL132" i="4"/>
  <c r="BL177" i="4" s="1"/>
  <c r="BL87" i="4" s="1"/>
  <c r="BK250" i="4"/>
  <c r="BK260" i="4"/>
  <c r="BK180" i="4"/>
  <c r="BK90" i="4" s="1"/>
  <c r="BL218" i="4"/>
  <c r="BL263" i="4" s="1"/>
  <c r="BL107" i="4"/>
  <c r="BL152" i="4" s="1"/>
  <c r="BL62" i="4" s="1"/>
  <c r="BL225" i="4"/>
  <c r="BL270" i="4" s="1"/>
  <c r="BL194" i="4"/>
  <c r="BL128" i="4"/>
  <c r="BL173" i="4" s="1"/>
  <c r="BL83" i="4" s="1"/>
  <c r="BL208" i="4"/>
  <c r="BL253" i="4" s="1"/>
  <c r="BL99" i="4"/>
  <c r="BL144" i="4" s="1"/>
  <c r="BL54" i="4" s="1"/>
  <c r="BL198" i="4"/>
  <c r="BL109" i="4"/>
  <c r="BL154" i="4" s="1"/>
  <c r="BL64" i="4" s="1"/>
  <c r="BL200" i="4"/>
  <c r="BL245" i="4" s="1"/>
  <c r="BL212" i="4"/>
  <c r="BL257" i="4" s="1"/>
  <c r="BL138" i="4"/>
  <c r="BL183" i="4" s="1"/>
  <c r="BL93" i="4" s="1"/>
  <c r="BL116" i="4"/>
  <c r="BL161" i="4" s="1"/>
  <c r="BL71" i="4" s="1"/>
  <c r="BL221" i="4"/>
  <c r="BL266" i="4" s="1"/>
  <c r="BL102" i="4"/>
  <c r="BL147" i="4" s="1"/>
  <c r="BL57" i="4" s="1"/>
  <c r="BL226" i="4"/>
  <c r="BL271" i="4" s="1"/>
  <c r="BL123" i="4"/>
  <c r="BL168" i="4" s="1"/>
  <c r="BL78" i="4" s="1"/>
  <c r="BL213" i="4"/>
  <c r="BL258" i="4" s="1"/>
  <c r="BL113" i="4"/>
  <c r="BL158" i="4" s="1"/>
  <c r="BL68" i="4" s="1"/>
  <c r="BL125" i="4"/>
  <c r="BL118" i="4"/>
  <c r="BL163" i="4" s="1"/>
  <c r="BL73" i="4" s="1"/>
  <c r="BK274" i="4"/>
  <c r="BK151" i="4"/>
  <c r="BK61" i="4" s="1"/>
  <c r="BK165" i="4"/>
  <c r="BK75" i="4" s="1"/>
  <c r="BK172" i="4"/>
  <c r="BK82" i="4" s="1"/>
  <c r="BK238" i="4"/>
  <c r="BL214" i="4"/>
  <c r="BL259" i="4" s="1"/>
  <c r="BL112" i="4"/>
  <c r="BL207" i="4"/>
  <c r="BL252" i="4" s="1"/>
  <c r="BL192" i="4"/>
  <c r="BL237" i="4" s="1"/>
  <c r="BL121" i="4"/>
  <c r="BL166" i="4" s="1"/>
  <c r="BL76" i="4" s="1"/>
  <c r="BL126" i="4"/>
  <c r="BL201" i="4"/>
  <c r="BL246" i="4" s="1"/>
  <c r="BL223" i="4"/>
  <c r="BL268" i="4" s="1"/>
  <c r="BL219" i="4"/>
  <c r="BL264" i="4" s="1"/>
  <c r="BL10" i="5"/>
  <c r="BL197" i="4"/>
  <c r="BL242" i="4" s="1"/>
  <c r="BL122" i="4"/>
  <c r="BL167" i="4" s="1"/>
  <c r="BL77" i="4" s="1"/>
  <c r="BL114" i="4"/>
  <c r="BL159" i="4" s="1"/>
  <c r="BL69" i="4" s="1"/>
  <c r="BL129" i="4"/>
  <c r="BL217" i="4"/>
  <c r="BL262" i="4" s="1"/>
  <c r="BL130" i="4"/>
  <c r="BL175" i="4" s="1"/>
  <c r="BL85" i="4" s="1"/>
  <c r="BL204" i="4"/>
  <c r="BL249" i="4" s="1"/>
  <c r="BL199" i="4"/>
  <c r="BL244" i="4" s="1"/>
  <c r="BL12" i="5"/>
  <c r="BL103" i="4"/>
  <c r="BL148" i="4" s="1"/>
  <c r="BL58" i="4" s="1"/>
  <c r="BL111" i="4"/>
  <c r="BL156" i="4" s="1"/>
  <c r="BL66" i="4" s="1"/>
  <c r="BL203" i="4"/>
  <c r="BO11" i="4"/>
  <c r="BO12" i="4"/>
  <c r="BO14" i="4"/>
  <c r="BO13" i="4"/>
  <c r="BO15" i="4"/>
  <c r="BO16" i="4"/>
  <c r="BO18" i="4"/>
  <c r="BO19" i="4"/>
  <c r="BO17" i="4"/>
  <c r="BO20" i="4"/>
  <c r="BO22" i="4"/>
  <c r="BO23" i="4"/>
  <c r="BO24" i="4"/>
  <c r="BO21" i="4"/>
  <c r="BO25" i="4"/>
  <c r="BO26" i="4"/>
  <c r="BO29" i="4"/>
  <c r="BO28" i="4"/>
  <c r="BO30" i="4"/>
  <c r="BO27" i="4"/>
  <c r="BO35" i="4"/>
  <c r="BO39" i="4"/>
  <c r="BO31" i="4"/>
  <c r="BO33" i="4"/>
  <c r="BO36" i="4"/>
  <c r="BO32" i="4"/>
  <c r="BO37" i="4"/>
  <c r="BO41" i="4"/>
  <c r="BO34" i="4"/>
  <c r="BO42" i="4"/>
  <c r="BO46" i="4"/>
  <c r="BO38" i="4"/>
  <c r="BO40" i="4"/>
  <c r="BO43" i="4"/>
  <c r="BO47" i="4"/>
  <c r="BO44" i="4"/>
  <c r="BO48" i="4"/>
  <c r="BO45" i="4"/>
  <c r="BO49" i="4"/>
  <c r="BP32" i="3"/>
  <c r="BP76" i="3" s="1"/>
  <c r="BP35" i="3"/>
  <c r="BP79" i="3" s="1"/>
  <c r="BP34" i="3"/>
  <c r="BP78" i="3" s="1"/>
  <c r="BP37" i="3"/>
  <c r="BP81" i="3" s="1"/>
  <c r="BP38" i="3"/>
  <c r="BP82" i="3" s="1"/>
  <c r="BP41" i="3"/>
  <c r="BP85" i="3" s="1"/>
  <c r="BP45" i="3"/>
  <c r="BP89" i="3" s="1"/>
  <c r="BP33" i="3"/>
  <c r="BP44" i="3"/>
  <c r="BP88" i="3" s="1"/>
  <c r="BP48" i="3"/>
  <c r="BP92" i="3" s="1"/>
  <c r="BP49" i="3"/>
  <c r="BP93" i="3" s="1"/>
  <c r="BP53" i="3"/>
  <c r="BP97" i="3" s="1"/>
  <c r="BP36" i="3"/>
  <c r="BP80" i="3" s="1"/>
  <c r="BP52" i="3"/>
  <c r="BP96" i="3" s="1"/>
  <c r="BP39" i="3"/>
  <c r="BP83" i="3" s="1"/>
  <c r="BP42" i="3"/>
  <c r="BP86" i="3" s="1"/>
  <c r="BP43" i="3"/>
  <c r="BP87" i="3" s="1"/>
  <c r="BP54" i="3"/>
  <c r="BP98" i="3" s="1"/>
  <c r="BP56" i="3"/>
  <c r="BP100" i="3" s="1"/>
  <c r="BP60" i="3"/>
  <c r="BP104" i="3" s="1"/>
  <c r="BP64" i="3"/>
  <c r="BP108" i="3" s="1"/>
  <c r="BP68" i="3"/>
  <c r="BP112" i="3" s="1"/>
  <c r="BP40" i="3"/>
  <c r="BP84" i="3" s="1"/>
  <c r="BP46" i="3"/>
  <c r="BP90" i="3" s="1"/>
  <c r="BP51" i="3"/>
  <c r="BP95" i="3" s="1"/>
  <c r="BP55" i="3"/>
  <c r="BP99" i="3" s="1"/>
  <c r="BP59" i="3"/>
  <c r="BP103" i="3" s="1"/>
  <c r="BP63" i="3"/>
  <c r="BP107" i="3" s="1"/>
  <c r="BP67" i="3"/>
  <c r="BP111" i="3" s="1"/>
  <c r="BP71" i="3"/>
  <c r="BP115" i="3" s="1"/>
  <c r="BP61" i="3"/>
  <c r="BP105" i="3" s="1"/>
  <c r="BP69" i="3"/>
  <c r="BP113" i="3" s="1"/>
  <c r="BP62" i="3"/>
  <c r="BP106" i="3" s="1"/>
  <c r="BP65" i="3"/>
  <c r="BP109" i="3" s="1"/>
  <c r="BP50" i="3"/>
  <c r="BP94" i="3" s="1"/>
  <c r="BP58" i="3"/>
  <c r="BP102" i="3" s="1"/>
  <c r="BP66" i="3"/>
  <c r="BP110" i="3" s="1"/>
  <c r="BP70" i="3"/>
  <c r="BP114" i="3" s="1"/>
  <c r="BP47" i="3"/>
  <c r="BP91" i="3" s="1"/>
  <c r="BP57" i="3"/>
  <c r="BP101" i="3" s="1"/>
  <c r="BP31" i="3"/>
  <c r="BL8" i="5"/>
  <c r="BK17" i="8"/>
  <c r="BK11" i="9"/>
  <c r="BK9" i="9"/>
  <c r="BK15" i="8"/>
  <c r="BJ277" i="4"/>
  <c r="BJ10" i="9"/>
  <c r="BJ16" i="8"/>
  <c r="BL13" i="5"/>
  <c r="BL22" i="9" s="1"/>
  <c r="BK2" i="22"/>
  <c r="BO2" i="20"/>
  <c r="BL2" i="21"/>
  <c r="BR117" i="20"/>
  <c r="BR116" i="20"/>
  <c r="BR4" i="20"/>
  <c r="BN15" i="21"/>
  <c r="BN25" i="21"/>
  <c r="BQ138" i="20"/>
  <c r="BO4" i="21"/>
  <c r="BO22" i="21"/>
  <c r="F22" i="21" s="1"/>
  <c r="BO27" i="21"/>
  <c r="F27" i="21" s="1"/>
  <c r="BO31" i="21"/>
  <c r="BR146" i="20"/>
  <c r="BR137" i="20"/>
  <c r="BO64" i="21"/>
  <c r="BO54" i="21"/>
  <c r="BN20" i="21"/>
  <c r="BP22" i="3"/>
  <c r="BL25" i="5"/>
  <c r="BK22" i="8"/>
  <c r="BK19" i="9"/>
  <c r="BK24" i="8"/>
  <c r="BK21" i="9"/>
  <c r="BK280" i="4"/>
  <c r="BM16" i="3"/>
  <c r="BM2" i="4"/>
  <c r="BM2" i="8"/>
  <c r="BN2" i="3"/>
  <c r="BM2" i="9"/>
  <c r="BM2" i="5"/>
  <c r="BM11" i="5" s="1"/>
  <c r="BK18" i="9"/>
  <c r="BK21" i="8"/>
  <c r="BK26" i="8"/>
  <c r="BL279" i="4"/>
  <c r="BL281" i="4"/>
  <c r="BK17" i="9"/>
  <c r="BK20" i="8"/>
  <c r="BK20" i="9"/>
  <c r="BK23" i="8"/>
  <c r="BP28" i="3"/>
  <c r="BP27" i="3"/>
  <c r="BP26" i="3"/>
  <c r="BP25" i="3"/>
  <c r="BO109" i="5"/>
  <c r="BO80" i="5"/>
  <c r="BO4" i="5"/>
  <c r="BO16" i="5"/>
  <c r="BO29" i="5" s="1"/>
  <c r="BO92" i="5"/>
  <c r="BN34" i="8"/>
  <c r="BN33" i="9"/>
  <c r="BO104" i="5"/>
  <c r="BO63" i="8"/>
  <c r="BO48" i="8"/>
  <c r="BO54" i="8"/>
  <c r="BO55" i="8"/>
  <c r="BO64" i="8"/>
  <c r="BO40" i="8"/>
  <c r="BO4" i="8"/>
  <c r="BO65" i="8"/>
  <c r="BO47" i="8"/>
  <c r="BO56" i="8"/>
  <c r="BO45" i="8"/>
  <c r="BO67" i="8"/>
  <c r="BO68" i="8"/>
  <c r="BO285" i="4"/>
  <c r="BO4" i="4"/>
  <c r="BO47" i="9"/>
  <c r="BO4" i="9"/>
  <c r="BO42" i="9"/>
  <c r="BO48" i="9"/>
  <c r="BO59" i="8"/>
  <c r="BO58" i="8"/>
  <c r="BP402" i="3"/>
  <c r="BQ3" i="3"/>
  <c r="BP386" i="3"/>
  <c r="BP63" i="5" s="1"/>
  <c r="BP388" i="3"/>
  <c r="BP65" i="5" s="1"/>
  <c r="BP401" i="3"/>
  <c r="BP341" i="3"/>
  <c r="BP42" i="5" s="1"/>
  <c r="BP394" i="3"/>
  <c r="BP71" i="5" s="1"/>
  <c r="BP400" i="3"/>
  <c r="BP77" i="5" s="1"/>
  <c r="BP385" i="3"/>
  <c r="BP62" i="5" s="1"/>
  <c r="BP389" i="3"/>
  <c r="BP66" i="5" s="1"/>
  <c r="BP392" i="3"/>
  <c r="BP69" i="5" s="1"/>
  <c r="BP393" i="3"/>
  <c r="BP70" i="5" s="1"/>
  <c r="BP390" i="3"/>
  <c r="BP67" i="5" s="1"/>
  <c r="BP399" i="3"/>
  <c r="BP76" i="5" s="1"/>
  <c r="BP340" i="3"/>
  <c r="BP343" i="3"/>
  <c r="BP44" i="5" s="1"/>
  <c r="BP344" i="3"/>
  <c r="BP45" i="5" s="1"/>
  <c r="BP345" i="3"/>
  <c r="BP46" i="5" s="1"/>
  <c r="BP342" i="3"/>
  <c r="BP43" i="5" s="1"/>
  <c r="BP347" i="3"/>
  <c r="BP48" i="5" s="1"/>
  <c r="BP351" i="3"/>
  <c r="BP52" i="5" s="1"/>
  <c r="BP355" i="3"/>
  <c r="BP56" i="5" s="1"/>
  <c r="BP348" i="3"/>
  <c r="BP49" i="5" s="1"/>
  <c r="BP352" i="3"/>
  <c r="BP53" i="5" s="1"/>
  <c r="BP356" i="3"/>
  <c r="BP57" i="5" s="1"/>
  <c r="BP350" i="3"/>
  <c r="BP51" i="5" s="1"/>
  <c r="BP357" i="3"/>
  <c r="BP395" i="3"/>
  <c r="BP72" i="5" s="1"/>
  <c r="BP387" i="3"/>
  <c r="BP64" i="5" s="1"/>
  <c r="BP354" i="3"/>
  <c r="BP55" i="5" s="1"/>
  <c r="BP358" i="3"/>
  <c r="BP398" i="3"/>
  <c r="BP75" i="5" s="1"/>
  <c r="BP346" i="3"/>
  <c r="BP47" i="5" s="1"/>
  <c r="BP349" i="3"/>
  <c r="BP50" i="5" s="1"/>
  <c r="BP391" i="3"/>
  <c r="BP68" i="5" s="1"/>
  <c r="BP396" i="3"/>
  <c r="BP73" i="5" s="1"/>
  <c r="BP384" i="3"/>
  <c r="BP302" i="3"/>
  <c r="BP255" i="3"/>
  <c r="BP178" i="3"/>
  <c r="BP277" i="3"/>
  <c r="BP230" i="3"/>
  <c r="BP153" i="3"/>
  <c r="BP314" i="3"/>
  <c r="BP276" i="3"/>
  <c r="BP190" i="3"/>
  <c r="BP7" i="3"/>
  <c r="BP307" i="3"/>
  <c r="BP223" i="3"/>
  <c r="BP163" i="3"/>
  <c r="BP430" i="3"/>
  <c r="BP141" i="3"/>
  <c r="BP335" i="3"/>
  <c r="BP260" i="3"/>
  <c r="BP197" i="3"/>
  <c r="BP119" i="3"/>
  <c r="BP320" i="3"/>
  <c r="BP200" i="3"/>
  <c r="BP196" i="3"/>
  <c r="BP321" i="3"/>
  <c r="BP237" i="3"/>
  <c r="BP177" i="3"/>
  <c r="BP128" i="3"/>
  <c r="BP3" i="8"/>
  <c r="BP272" i="3"/>
  <c r="BP286" i="3"/>
  <c r="BP125" i="3"/>
  <c r="BP434" i="3"/>
  <c r="BP253" i="3"/>
  <c r="BP10" i="3"/>
  <c r="BP280" i="3"/>
  <c r="BP201" i="3"/>
  <c r="BP127" i="3"/>
  <c r="BP296" i="3"/>
  <c r="BP246" i="3"/>
  <c r="BP172" i="3"/>
  <c r="BP298" i="3"/>
  <c r="BP251" i="3"/>
  <c r="BP174" i="3"/>
  <c r="BP323" i="3"/>
  <c r="BP239" i="3"/>
  <c r="BP179" i="3"/>
  <c r="BP130" i="3"/>
  <c r="BP432" i="3"/>
  <c r="BP326" i="3"/>
  <c r="BP209" i="3"/>
  <c r="BP146" i="3"/>
  <c r="BP269" i="3"/>
  <c r="BP222" i="3"/>
  <c r="BP145" i="3"/>
  <c r="BP271" i="3"/>
  <c r="BP224" i="3"/>
  <c r="BP144" i="3"/>
  <c r="BP300" i="3"/>
  <c r="BP152" i="3"/>
  <c r="BP267" i="3"/>
  <c r="BP220" i="3"/>
  <c r="BP143" i="3"/>
  <c r="BP3" i="5"/>
  <c r="BP262" i="3"/>
  <c r="BP199" i="3"/>
  <c r="BP121" i="3"/>
  <c r="BP279" i="3"/>
  <c r="BP232" i="3"/>
  <c r="BP155" i="3"/>
  <c r="BP308" i="3"/>
  <c r="BP261" i="3"/>
  <c r="BP184" i="3"/>
  <c r="BP433" i="3"/>
  <c r="BP309" i="3"/>
  <c r="BP225" i="3"/>
  <c r="BP165" i="3"/>
  <c r="BP285" i="3"/>
  <c r="BP238" i="3"/>
  <c r="BP164" i="3"/>
  <c r="BP322" i="3"/>
  <c r="BP202" i="3"/>
  <c r="BP198" i="3"/>
  <c r="BP315" i="3"/>
  <c r="BP231" i="3"/>
  <c r="BP171" i="3"/>
  <c r="BP122" i="3"/>
  <c r="BP428" i="3"/>
  <c r="BP176" i="3"/>
  <c r="BP317" i="3"/>
  <c r="BP233" i="3"/>
  <c r="BP173" i="3"/>
  <c r="BP124" i="3"/>
  <c r="BP282" i="3"/>
  <c r="BP214" i="3"/>
  <c r="BP137" i="3"/>
  <c r="BP290" i="3"/>
  <c r="BP216" i="3"/>
  <c r="BP139" i="3"/>
  <c r="BP324" i="3"/>
  <c r="BP207" i="3"/>
  <c r="BP278" i="3"/>
  <c r="BP291" i="3"/>
  <c r="BP244" i="3"/>
  <c r="BP170" i="3"/>
  <c r="BP334" i="3"/>
  <c r="BP254" i="3"/>
  <c r="BP191" i="3"/>
  <c r="BP142" i="3"/>
  <c r="BP3" i="9"/>
  <c r="BP256" i="3"/>
  <c r="BP193" i="3"/>
  <c r="BP265" i="3"/>
  <c r="BP333" i="3"/>
  <c r="BP252" i="3"/>
  <c r="BP189" i="3"/>
  <c r="BP140" i="3"/>
  <c r="BP311" i="3"/>
  <c r="BP227" i="3"/>
  <c r="BP167" i="3"/>
  <c r="BP264" i="3"/>
  <c r="BP297" i="3"/>
  <c r="BP123" i="3"/>
  <c r="BP273" i="3"/>
  <c r="BP226" i="3"/>
  <c r="BP149" i="3"/>
  <c r="BP427" i="3"/>
  <c r="BP310" i="3"/>
  <c r="BP263" i="3"/>
  <c r="BP186" i="3"/>
  <c r="BP288" i="3"/>
  <c r="BP203" i="3"/>
  <c r="BP129" i="3"/>
  <c r="BP4" i="3"/>
  <c r="BP287" i="3"/>
  <c r="BP240" i="3"/>
  <c r="BP166" i="3"/>
  <c r="BP316" i="3"/>
  <c r="BP284" i="3"/>
  <c r="BP192" i="3"/>
  <c r="BP138" i="3"/>
  <c r="BP318" i="3"/>
  <c r="BP295" i="3"/>
  <c r="BP194" i="3"/>
  <c r="BP327" i="3"/>
  <c r="BP243" i="3"/>
  <c r="BP183" i="3"/>
  <c r="BP134" i="3"/>
  <c r="BP329" i="3"/>
  <c r="BP245" i="3"/>
  <c r="BP185" i="3"/>
  <c r="BP136" i="3"/>
  <c r="BP289" i="3"/>
  <c r="BP242" i="3"/>
  <c r="BP168" i="3"/>
  <c r="BP147" i="3"/>
  <c r="BP431" i="3"/>
  <c r="BP274" i="3"/>
  <c r="BP212" i="3"/>
  <c r="BP135" i="3"/>
  <c r="BP303" i="3"/>
  <c r="BP219" i="3"/>
  <c r="BP156" i="3"/>
  <c r="BP305" i="3"/>
  <c r="BP221" i="3"/>
  <c r="BP158" i="3"/>
  <c r="BP331" i="3"/>
  <c r="BP247" i="3"/>
  <c r="BP217" i="3"/>
  <c r="BP268" i="3"/>
  <c r="BP229" i="3"/>
  <c r="BP258" i="3"/>
  <c r="BP218" i="3"/>
  <c r="BP151" i="3"/>
  <c r="BP175" i="3"/>
  <c r="BP208" i="3"/>
  <c r="BP234" i="3"/>
  <c r="BP159" i="3"/>
  <c r="BP148" i="3"/>
  <c r="BP150" i="3"/>
  <c r="BP210" i="3"/>
  <c r="BP187" i="3"/>
  <c r="BP132" i="3"/>
  <c r="BP180" i="3"/>
  <c r="BP182" i="3"/>
  <c r="BP154" i="3"/>
  <c r="BP188" i="3"/>
  <c r="BP169" i="3"/>
  <c r="BP195" i="3"/>
  <c r="BP429" i="3"/>
  <c r="BP126" i="3"/>
  <c r="BP131" i="3"/>
  <c r="BP157" i="3"/>
  <c r="BP133" i="3"/>
  <c r="BP325" i="3"/>
  <c r="BP332" i="3"/>
  <c r="BP120" i="3"/>
  <c r="BP270" i="3"/>
  <c r="BP275" i="3"/>
  <c r="BP319" i="3"/>
  <c r="BP283" i="3"/>
  <c r="BP328" i="3"/>
  <c r="BP330" i="3"/>
  <c r="BP241" i="3"/>
  <c r="BP304" i="3"/>
  <c r="BP306" i="3"/>
  <c r="BP215" i="3"/>
  <c r="BP3" i="4"/>
  <c r="BP299" i="3"/>
  <c r="BP211" i="3"/>
  <c r="BP181" i="3"/>
  <c r="BP301" i="3"/>
  <c r="BP13" i="3"/>
  <c r="BP281" i="3"/>
  <c r="BP213" i="3"/>
  <c r="BP257" i="3"/>
  <c r="BP312" i="3"/>
  <c r="BP228" i="3"/>
  <c r="BP19" i="3"/>
  <c r="BP266" i="3"/>
  <c r="BP259" i="3"/>
  <c r="BP235" i="3"/>
  <c r="BP435" i="3"/>
  <c r="BP313" i="3"/>
  <c r="BP236" i="3"/>
  <c r="BN32" i="9"/>
  <c r="BN33" i="8"/>
  <c r="BK65" i="21" l="1"/>
  <c r="BI55" i="21"/>
  <c r="BI58" i="21" s="1"/>
  <c r="BI53" i="21" s="1"/>
  <c r="BM131" i="4"/>
  <c r="BM176" i="4" s="1"/>
  <c r="BM86" i="4" s="1"/>
  <c r="BM203" i="4"/>
  <c r="BM248" i="4" s="1"/>
  <c r="BM129" i="4"/>
  <c r="BM226" i="4"/>
  <c r="BM271" i="4" s="1"/>
  <c r="BM194" i="4"/>
  <c r="BM239" i="4" s="1"/>
  <c r="BM229" i="4"/>
  <c r="BM274" i="4" s="1"/>
  <c r="BM136" i="4"/>
  <c r="BL174" i="4"/>
  <c r="BL84" i="4" s="1"/>
  <c r="BL181" i="4"/>
  <c r="BL91" i="4" s="1"/>
  <c r="BM111" i="4"/>
  <c r="BM156" i="4" s="1"/>
  <c r="BM66" i="4" s="1"/>
  <c r="BM204" i="4"/>
  <c r="BM114" i="4"/>
  <c r="BM159" i="4" s="1"/>
  <c r="BM69" i="4" s="1"/>
  <c r="BM219" i="4"/>
  <c r="BM264" i="4" s="1"/>
  <c r="BM121" i="4"/>
  <c r="BM166" i="4" s="1"/>
  <c r="BM76" i="4" s="1"/>
  <c r="BM214" i="4"/>
  <c r="BM120" i="4"/>
  <c r="BM165" i="4" s="1"/>
  <c r="BM75" i="4" s="1"/>
  <c r="BM135" i="4"/>
  <c r="BM180" i="4" s="1"/>
  <c r="BM90" i="4" s="1"/>
  <c r="BM113" i="4"/>
  <c r="BM158" i="4" s="1"/>
  <c r="BM68" i="4" s="1"/>
  <c r="BM102" i="4"/>
  <c r="BM212" i="4"/>
  <c r="BM257" i="4" s="1"/>
  <c r="BM99" i="4"/>
  <c r="BM144" i="4" s="1"/>
  <c r="BM54" i="4" s="1"/>
  <c r="BM225" i="4"/>
  <c r="BM270" i="4" s="1"/>
  <c r="BM193" i="4"/>
  <c r="BM101" i="4"/>
  <c r="BM146" i="4" s="1"/>
  <c r="BM56" i="4" s="1"/>
  <c r="BM211" i="4"/>
  <c r="BM256" i="4" s="1"/>
  <c r="BM134" i="4"/>
  <c r="BM179" i="4" s="1"/>
  <c r="BM89" i="4" s="1"/>
  <c r="BM104" i="4"/>
  <c r="BM191" i="4"/>
  <c r="BM236" i="4" s="1"/>
  <c r="BM222" i="4"/>
  <c r="BM267" i="4" s="1"/>
  <c r="BM216" i="4"/>
  <c r="BM261" i="4" s="1"/>
  <c r="BM110" i="4"/>
  <c r="BM199" i="4"/>
  <c r="BM244" i="4" s="1"/>
  <c r="BM126" i="4"/>
  <c r="BM171" i="4" s="1"/>
  <c r="BM81" i="4" s="1"/>
  <c r="BM125" i="4"/>
  <c r="BM170" i="4" s="1"/>
  <c r="BM80" i="4" s="1"/>
  <c r="BM198" i="4"/>
  <c r="BM215" i="4"/>
  <c r="BM260" i="4" s="1"/>
  <c r="BM117" i="4"/>
  <c r="BM162" i="4" s="1"/>
  <c r="BM72" i="4" s="1"/>
  <c r="BM195" i="4"/>
  <c r="BM240" i="4" s="1"/>
  <c r="BM205" i="4"/>
  <c r="BL248" i="4"/>
  <c r="BM103" i="4"/>
  <c r="BM148" i="4" s="1"/>
  <c r="BM58" i="4" s="1"/>
  <c r="BM130" i="4"/>
  <c r="BM175" i="4" s="1"/>
  <c r="BM85" i="4" s="1"/>
  <c r="BM122" i="4"/>
  <c r="BM223" i="4"/>
  <c r="BM268" i="4" s="1"/>
  <c r="BM192" i="4"/>
  <c r="BM237" i="4" s="1"/>
  <c r="BM209" i="4"/>
  <c r="BM254" i="4" s="1"/>
  <c r="BM213" i="4"/>
  <c r="BM258" i="4" s="1"/>
  <c r="BM221" i="4"/>
  <c r="BM266" i="4" s="1"/>
  <c r="BM200" i="4"/>
  <c r="BM245" i="4" s="1"/>
  <c r="BM208" i="4"/>
  <c r="BM253" i="4" s="1"/>
  <c r="BM107" i="4"/>
  <c r="BM152" i="4" s="1"/>
  <c r="BM62" i="4" s="1"/>
  <c r="BM106" i="4"/>
  <c r="BM151" i="4" s="1"/>
  <c r="BM61" i="4" s="1"/>
  <c r="BM196" i="4"/>
  <c r="BM241" i="4" s="1"/>
  <c r="BM202" i="4"/>
  <c r="BM137" i="4"/>
  <c r="BM182" i="4" s="1"/>
  <c r="BM92" i="4" s="1"/>
  <c r="BM133" i="4"/>
  <c r="BM178" i="4" s="1"/>
  <c r="BM88" i="4" s="1"/>
  <c r="BM105" i="4"/>
  <c r="BM150" i="4" s="1"/>
  <c r="BM60" i="4" s="1"/>
  <c r="BM108" i="4"/>
  <c r="BM9" i="5"/>
  <c r="BM127" i="4"/>
  <c r="BM172" i="4" s="1"/>
  <c r="BM82" i="4" s="1"/>
  <c r="BM10" i="5"/>
  <c r="BM112" i="4"/>
  <c r="BM189" i="4"/>
  <c r="BM234" i="4" s="1"/>
  <c r="BM139" i="4"/>
  <c r="BM184" i="4" s="1"/>
  <c r="BM94" i="4" s="1"/>
  <c r="BM138" i="4"/>
  <c r="BM183" i="4" s="1"/>
  <c r="BM93" i="4" s="1"/>
  <c r="BM210" i="4"/>
  <c r="BM227" i="4"/>
  <c r="BM272" i="4" s="1"/>
  <c r="BL157" i="4"/>
  <c r="BL67" i="4" s="1"/>
  <c r="BL171" i="4"/>
  <c r="BL81" i="4" s="1"/>
  <c r="BL170" i="4"/>
  <c r="BL80" i="4" s="1"/>
  <c r="BL162" i="4"/>
  <c r="BL72" i="4" s="1"/>
  <c r="BL243" i="4"/>
  <c r="BL239" i="4"/>
  <c r="BM12" i="5"/>
  <c r="BM217" i="4"/>
  <c r="BM262" i="4" s="1"/>
  <c r="BM197" i="4"/>
  <c r="BM242" i="4" s="1"/>
  <c r="BM201" i="4"/>
  <c r="BM246" i="4" s="1"/>
  <c r="BM207" i="4"/>
  <c r="BM124" i="4"/>
  <c r="BM169" i="4" s="1"/>
  <c r="BM79" i="4" s="1"/>
  <c r="BM118" i="4"/>
  <c r="BM163" i="4" s="1"/>
  <c r="BM73" i="4" s="1"/>
  <c r="BM123" i="4"/>
  <c r="BM168" i="4" s="1"/>
  <c r="BM78" i="4" s="1"/>
  <c r="BM116" i="4"/>
  <c r="BM109" i="4"/>
  <c r="BM154" i="4" s="1"/>
  <c r="BM64" i="4" s="1"/>
  <c r="BM128" i="4"/>
  <c r="BM173" i="4" s="1"/>
  <c r="BM83" i="4" s="1"/>
  <c r="BM218" i="4"/>
  <c r="BM263" i="4" s="1"/>
  <c r="BM228" i="4"/>
  <c r="BM132" i="4"/>
  <c r="BM177" i="4" s="1"/>
  <c r="BM87" i="4" s="1"/>
  <c r="BM220" i="4"/>
  <c r="BM265" i="4" s="1"/>
  <c r="BM119" i="4"/>
  <c r="BM164" i="4" s="1"/>
  <c r="BM74" i="4" s="1"/>
  <c r="BM224" i="4"/>
  <c r="BM115" i="4"/>
  <c r="BM160" i="4" s="1"/>
  <c r="BM70" i="4" s="1"/>
  <c r="BM206" i="4"/>
  <c r="BM251" i="4" s="1"/>
  <c r="BO33" i="5"/>
  <c r="BP11" i="4"/>
  <c r="BP12" i="4"/>
  <c r="BP14" i="4"/>
  <c r="BP13" i="4"/>
  <c r="BP15" i="4"/>
  <c r="BP17" i="4"/>
  <c r="BP16" i="4"/>
  <c r="BP21" i="4"/>
  <c r="BP18" i="4"/>
  <c r="BP19" i="4"/>
  <c r="BP20" i="4"/>
  <c r="BP26" i="4"/>
  <c r="BP22" i="4"/>
  <c r="BP23" i="4"/>
  <c r="BP24" i="4"/>
  <c r="BP28" i="4"/>
  <c r="BP27" i="4"/>
  <c r="BP31" i="4"/>
  <c r="BP29" i="4"/>
  <c r="BP33" i="4"/>
  <c r="BP34" i="4"/>
  <c r="BP38" i="4"/>
  <c r="BP35" i="4"/>
  <c r="BP36" i="4"/>
  <c r="BP40" i="4"/>
  <c r="BP32" i="4"/>
  <c r="BP41" i="4"/>
  <c r="BP45" i="4"/>
  <c r="BP39" i="4"/>
  <c r="BP42" i="4"/>
  <c r="BP46" i="4"/>
  <c r="BP43" i="4"/>
  <c r="BP47" i="4"/>
  <c r="BP25" i="4"/>
  <c r="BP30" i="4"/>
  <c r="BP37" i="4"/>
  <c r="BP49" i="4"/>
  <c r="BP44" i="4"/>
  <c r="BP48" i="4"/>
  <c r="BI32" i="21"/>
  <c r="BI35" i="21" s="1"/>
  <c r="BG32" i="21"/>
  <c r="BG41" i="21" s="1"/>
  <c r="BH32" i="21"/>
  <c r="BH35" i="21" s="1"/>
  <c r="BN65" i="21"/>
  <c r="BQ33" i="3"/>
  <c r="BQ77" i="3" s="1"/>
  <c r="BQ34" i="3"/>
  <c r="BQ78" i="3" s="1"/>
  <c r="BQ32" i="3"/>
  <c r="BQ76" i="3" s="1"/>
  <c r="BQ35" i="3"/>
  <c r="BQ79" i="3" s="1"/>
  <c r="BQ40" i="3"/>
  <c r="BQ84" i="3" s="1"/>
  <c r="BQ37" i="3"/>
  <c r="BQ81" i="3" s="1"/>
  <c r="BQ41" i="3"/>
  <c r="BQ85" i="3" s="1"/>
  <c r="BQ44" i="3"/>
  <c r="BQ88" i="3" s="1"/>
  <c r="BQ36" i="3"/>
  <c r="BQ80" i="3" s="1"/>
  <c r="BQ39" i="3"/>
  <c r="BQ83" i="3" s="1"/>
  <c r="BQ42" i="3"/>
  <c r="BQ86" i="3" s="1"/>
  <c r="BQ43" i="3"/>
  <c r="BQ87" i="3" s="1"/>
  <c r="BQ47" i="3"/>
  <c r="BQ91" i="3" s="1"/>
  <c r="BQ52" i="3"/>
  <c r="BQ96" i="3" s="1"/>
  <c r="BQ38" i="3"/>
  <c r="BQ82" i="3" s="1"/>
  <c r="BQ46" i="3"/>
  <c r="BQ90" i="3" s="1"/>
  <c r="BQ51" i="3"/>
  <c r="BQ95" i="3" s="1"/>
  <c r="BQ55" i="3"/>
  <c r="BQ99" i="3" s="1"/>
  <c r="BQ53" i="3"/>
  <c r="BQ97" i="3" s="1"/>
  <c r="BQ59" i="3"/>
  <c r="BQ103" i="3" s="1"/>
  <c r="BQ63" i="3"/>
  <c r="BQ107" i="3" s="1"/>
  <c r="BQ67" i="3"/>
  <c r="BQ111" i="3" s="1"/>
  <c r="BQ50" i="3"/>
  <c r="BQ94" i="3" s="1"/>
  <c r="BQ58" i="3"/>
  <c r="BQ102" i="3" s="1"/>
  <c r="BQ62" i="3"/>
  <c r="BQ106" i="3" s="1"/>
  <c r="BQ66" i="3"/>
  <c r="BQ110" i="3" s="1"/>
  <c r="BQ70" i="3"/>
  <c r="BQ114" i="3" s="1"/>
  <c r="BQ45" i="3"/>
  <c r="BQ89" i="3" s="1"/>
  <c r="BQ60" i="3"/>
  <c r="BQ104" i="3" s="1"/>
  <c r="BQ48" i="3"/>
  <c r="BQ92" i="3" s="1"/>
  <c r="BQ49" i="3"/>
  <c r="BQ93" i="3" s="1"/>
  <c r="BQ69" i="3"/>
  <c r="BQ113" i="3" s="1"/>
  <c r="BQ54" i="3"/>
  <c r="BQ98" i="3" s="1"/>
  <c r="BQ56" i="3"/>
  <c r="BQ100" i="3" s="1"/>
  <c r="BQ64" i="3"/>
  <c r="BQ108" i="3" s="1"/>
  <c r="BQ57" i="3"/>
  <c r="BQ101" i="3" s="1"/>
  <c r="BQ65" i="3"/>
  <c r="BQ109" i="3" s="1"/>
  <c r="BQ68" i="3"/>
  <c r="BQ112" i="3" s="1"/>
  <c r="BQ61" i="3"/>
  <c r="BQ105" i="3" s="1"/>
  <c r="BQ71" i="3"/>
  <c r="BQ115" i="3" s="1"/>
  <c r="BQ31" i="3"/>
  <c r="BQ75" i="3" s="1"/>
  <c r="BL17" i="8"/>
  <c r="BL11" i="9"/>
  <c r="BL15" i="8"/>
  <c r="BL9" i="9"/>
  <c r="BM8" i="5"/>
  <c r="BK277" i="4"/>
  <c r="BK10" i="9"/>
  <c r="BK16" i="8"/>
  <c r="BO56" i="9"/>
  <c r="BM13" i="5"/>
  <c r="BM22" i="9" s="1"/>
  <c r="BF65" i="21"/>
  <c r="BI65" i="21"/>
  <c r="BG55" i="21"/>
  <c r="BG58" i="21" s="1"/>
  <c r="BG53" i="21" s="1"/>
  <c r="BO65" i="21"/>
  <c r="BK55" i="21"/>
  <c r="BK58" i="21" s="1"/>
  <c r="BK53" i="21" s="1"/>
  <c r="BE55" i="21"/>
  <c r="BE58" i="21" s="1"/>
  <c r="BE53" i="21" s="1"/>
  <c r="BK32" i="21"/>
  <c r="BK35" i="21" s="1"/>
  <c r="BJ55" i="21"/>
  <c r="BJ58" i="21" s="1"/>
  <c r="BJ53" i="21" s="1"/>
  <c r="BD55" i="21"/>
  <c r="BD58" i="21" s="1"/>
  <c r="BD53" i="21" s="1"/>
  <c r="BM55" i="21"/>
  <c r="BM58" i="21" s="1"/>
  <c r="BM53" i="21" s="1"/>
  <c r="BJ32" i="21"/>
  <c r="BJ35" i="21" s="1"/>
  <c r="BJ65" i="21"/>
  <c r="BL55" i="21"/>
  <c r="BL58" i="21" s="1"/>
  <c r="BL53" i="21" s="1"/>
  <c r="BO55" i="21"/>
  <c r="BO58" i="21" s="1"/>
  <c r="BO53" i="21" s="1"/>
  <c r="BN32" i="21"/>
  <c r="BN41" i="21" s="1"/>
  <c r="BM2" i="21"/>
  <c r="BP2" i="20"/>
  <c r="BL2" i="22"/>
  <c r="BO20" i="21"/>
  <c r="I117" i="20"/>
  <c r="BF32" i="21"/>
  <c r="I116" i="20"/>
  <c r="BM32" i="21"/>
  <c r="BM35" i="21" s="1"/>
  <c r="N65" i="21"/>
  <c r="M32" i="21"/>
  <c r="M41" i="21" s="1"/>
  <c r="K55" i="21"/>
  <c r="K58" i="21" s="1"/>
  <c r="K53" i="21" s="1"/>
  <c r="AD32" i="21"/>
  <c r="AW55" i="21"/>
  <c r="AW58" i="21" s="1"/>
  <c r="AW53" i="21" s="1"/>
  <c r="V32" i="21"/>
  <c r="V41" i="21" s="1"/>
  <c r="AR32" i="21"/>
  <c r="H32" i="21"/>
  <c r="AI65" i="21"/>
  <c r="AB65" i="21"/>
  <c r="S32" i="21"/>
  <c r="S41" i="21" s="1"/>
  <c r="AY32" i="21"/>
  <c r="T55" i="21"/>
  <c r="T58" i="21" s="1"/>
  <c r="T53" i="21" s="1"/>
  <c r="AW65" i="21"/>
  <c r="R32" i="21"/>
  <c r="R41" i="21" s="1"/>
  <c r="AQ55" i="21"/>
  <c r="AQ58" i="21" s="1"/>
  <c r="AQ53" i="21" s="1"/>
  <c r="G32" i="21"/>
  <c r="AP32" i="21"/>
  <c r="N32" i="21"/>
  <c r="N41" i="21" s="1"/>
  <c r="AO55" i="21"/>
  <c r="AO58" i="21" s="1"/>
  <c r="AO53" i="21" s="1"/>
  <c r="V65" i="21"/>
  <c r="AI55" i="21"/>
  <c r="AI58" i="21" s="1"/>
  <c r="AI53" i="21" s="1"/>
  <c r="AD55" i="21"/>
  <c r="AD58" i="21" s="1"/>
  <c r="AD53" i="21" s="1"/>
  <c r="AD65" i="21"/>
  <c r="AF65" i="21"/>
  <c r="AH55" i="21"/>
  <c r="AH58" i="21" s="1"/>
  <c r="AH53" i="21" s="1"/>
  <c r="AB55" i="21"/>
  <c r="AB58" i="21" s="1"/>
  <c r="AB53" i="21" s="1"/>
  <c r="AX32" i="21"/>
  <c r="X55" i="21"/>
  <c r="X58" i="21" s="1"/>
  <c r="X53" i="21" s="1"/>
  <c r="AX65" i="21"/>
  <c r="T65" i="21"/>
  <c r="AV55" i="21"/>
  <c r="AV58" i="21" s="1"/>
  <c r="AV53" i="21" s="1"/>
  <c r="BL65" i="21"/>
  <c r="T32" i="21"/>
  <c r="T41" i="21" s="1"/>
  <c r="S65" i="21"/>
  <c r="AL65" i="21"/>
  <c r="BM65" i="21"/>
  <c r="AC65" i="21"/>
  <c r="BB65" i="21"/>
  <c r="AY65" i="21"/>
  <c r="Q32" i="21"/>
  <c r="Q41" i="21" s="1"/>
  <c r="AM55" i="21"/>
  <c r="AM58" i="21" s="1"/>
  <c r="AM53" i="21" s="1"/>
  <c r="AL55" i="21"/>
  <c r="AL58" i="21" s="1"/>
  <c r="AL53" i="21" s="1"/>
  <c r="M65" i="21"/>
  <c r="N55" i="21"/>
  <c r="N58" i="21" s="1"/>
  <c r="N53" i="21" s="1"/>
  <c r="AM32" i="21"/>
  <c r="BF55" i="21"/>
  <c r="BF58" i="21" s="1"/>
  <c r="BF53" i="21" s="1"/>
  <c r="AA55" i="21"/>
  <c r="AA58" i="21" s="1"/>
  <c r="AA53" i="21" s="1"/>
  <c r="AN65" i="21"/>
  <c r="K65" i="21"/>
  <c r="W32" i="21"/>
  <c r="W41" i="21" s="1"/>
  <c r="AE65" i="21"/>
  <c r="BC65" i="21"/>
  <c r="H55" i="21"/>
  <c r="H58" i="21" s="1"/>
  <c r="H53" i="21" s="1"/>
  <c r="AT65" i="21"/>
  <c r="Z32" i="21"/>
  <c r="Z41" i="21" s="1"/>
  <c r="BB55" i="21"/>
  <c r="BB58" i="21" s="1"/>
  <c r="BB53" i="21" s="1"/>
  <c r="W65" i="21"/>
  <c r="AX55" i="21"/>
  <c r="AX58" i="21" s="1"/>
  <c r="AX53" i="21" s="1"/>
  <c r="Y32" i="21"/>
  <c r="Y41" i="21" s="1"/>
  <c r="AT32" i="21"/>
  <c r="L32" i="21"/>
  <c r="AP55" i="21"/>
  <c r="AP58" i="21" s="1"/>
  <c r="AP53" i="21" s="1"/>
  <c r="I32" i="21"/>
  <c r="I48" i="21" s="1"/>
  <c r="AO32" i="21"/>
  <c r="BO32" i="21"/>
  <c r="BO41" i="21" s="1"/>
  <c r="O65" i="21"/>
  <c r="AK55" i="21"/>
  <c r="AK58" i="21" s="1"/>
  <c r="AK53" i="21" s="1"/>
  <c r="AS32" i="21"/>
  <c r="AG55" i="21"/>
  <c r="AG58" i="21" s="1"/>
  <c r="AG53" i="21" s="1"/>
  <c r="J55" i="21"/>
  <c r="J58" i="21" s="1"/>
  <c r="J53" i="21" s="1"/>
  <c r="AA65" i="21"/>
  <c r="Y55" i="21"/>
  <c r="Y58" i="21" s="1"/>
  <c r="Y53" i="21" s="1"/>
  <c r="BA32" i="21"/>
  <c r="X32" i="21"/>
  <c r="X41" i="21" s="1"/>
  <c r="U32" i="21"/>
  <c r="U41" i="21" s="1"/>
  <c r="X65" i="21"/>
  <c r="AZ32" i="21"/>
  <c r="Y65" i="21"/>
  <c r="BA65" i="21"/>
  <c r="W55" i="21"/>
  <c r="W58" i="21" s="1"/>
  <c r="W53" i="21" s="1"/>
  <c r="AZ65" i="21"/>
  <c r="P55" i="21"/>
  <c r="P58" i="21" s="1"/>
  <c r="P53" i="21" s="1"/>
  <c r="AU32" i="21"/>
  <c r="I55" i="21"/>
  <c r="I58" i="21" s="1"/>
  <c r="I53" i="21" s="1"/>
  <c r="AQ65" i="21"/>
  <c r="Q65" i="21"/>
  <c r="U55" i="21"/>
  <c r="U58" i="21" s="1"/>
  <c r="U53" i="21" s="1"/>
  <c r="AE32" i="21"/>
  <c r="AS65" i="21"/>
  <c r="O55" i="21"/>
  <c r="O58" i="21" s="1"/>
  <c r="O53" i="21" s="1"/>
  <c r="AH65" i="21"/>
  <c r="BC55" i="21"/>
  <c r="BC58" i="21" s="1"/>
  <c r="BC53" i="21" s="1"/>
  <c r="BH65" i="21"/>
  <c r="V55" i="21"/>
  <c r="V58" i="21" s="1"/>
  <c r="V53" i="21" s="1"/>
  <c r="AW32" i="21"/>
  <c r="I65" i="21"/>
  <c r="BE32" i="21"/>
  <c r="BN55" i="21"/>
  <c r="BN58" i="21" s="1"/>
  <c r="BN53" i="21" s="1"/>
  <c r="AM65" i="21"/>
  <c r="BH55" i="21"/>
  <c r="BH58" i="21" s="1"/>
  <c r="BH53" i="21" s="1"/>
  <c r="AA32" i="21"/>
  <c r="AA41" i="21" s="1"/>
  <c r="AF32" i="21"/>
  <c r="AH32" i="21"/>
  <c r="AN55" i="21"/>
  <c r="AN58" i="21" s="1"/>
  <c r="AN53" i="21" s="1"/>
  <c r="BC32" i="21"/>
  <c r="Z55" i="21"/>
  <c r="Z58" i="21" s="1"/>
  <c r="Z53" i="21" s="1"/>
  <c r="AU55" i="21"/>
  <c r="AU58" i="21" s="1"/>
  <c r="AU53" i="21" s="1"/>
  <c r="BA55" i="21"/>
  <c r="BA58" i="21" s="1"/>
  <c r="BA53" i="21" s="1"/>
  <c r="Q55" i="21"/>
  <c r="Q58" i="21" s="1"/>
  <c r="Q53" i="21" s="1"/>
  <c r="AS55" i="21"/>
  <c r="AS58" i="21" s="1"/>
  <c r="AS53" i="21" s="1"/>
  <c r="AQ32" i="21"/>
  <c r="G55" i="21"/>
  <c r="G58" i="21" s="1"/>
  <c r="AT55" i="21"/>
  <c r="AT58" i="21" s="1"/>
  <c r="AT53" i="21" s="1"/>
  <c r="R55" i="21"/>
  <c r="R58" i="21" s="1"/>
  <c r="R53" i="21" s="1"/>
  <c r="AR55" i="21"/>
  <c r="AR58" i="21" s="1"/>
  <c r="AR53" i="21" s="1"/>
  <c r="M55" i="21"/>
  <c r="M58" i="21" s="1"/>
  <c r="M53" i="21" s="1"/>
  <c r="AJ65" i="21"/>
  <c r="AI32" i="21"/>
  <c r="AF55" i="21"/>
  <c r="AF58" i="21" s="1"/>
  <c r="AF53" i="21" s="1"/>
  <c r="K32" i="21"/>
  <c r="AG65" i="21"/>
  <c r="AE55" i="21"/>
  <c r="AE58" i="21" s="1"/>
  <c r="AE53" i="21" s="1"/>
  <c r="AB32" i="21"/>
  <c r="AB41" i="21" s="1"/>
  <c r="AC55" i="21"/>
  <c r="AC58" i="21" s="1"/>
  <c r="AC53" i="21" s="1"/>
  <c r="AY55" i="21"/>
  <c r="AY58" i="21" s="1"/>
  <c r="AY53" i="21" s="1"/>
  <c r="R65" i="21"/>
  <c r="AU65" i="21"/>
  <c r="G65" i="21"/>
  <c r="AV65" i="21"/>
  <c r="P65" i="21"/>
  <c r="J65" i="21"/>
  <c r="AN32" i="21"/>
  <c r="S55" i="21"/>
  <c r="S58" i="21" s="1"/>
  <c r="S53" i="21" s="1"/>
  <c r="AV32" i="21"/>
  <c r="O32" i="21"/>
  <c r="O41" i="21" s="1"/>
  <c r="AR65" i="21"/>
  <c r="P32" i="21"/>
  <c r="P41" i="21" s="1"/>
  <c r="AL32" i="21"/>
  <c r="L55" i="21"/>
  <c r="L58" i="21" s="1"/>
  <c r="L53" i="21" s="1"/>
  <c r="AJ55" i="21"/>
  <c r="AJ58" i="21" s="1"/>
  <c r="AJ53" i="21" s="1"/>
  <c r="AK65" i="21"/>
  <c r="AG32" i="21"/>
  <c r="BB32" i="21"/>
  <c r="L65" i="21"/>
  <c r="BL32" i="21"/>
  <c r="BL35" i="21" s="1"/>
  <c r="AJ32" i="21"/>
  <c r="BE65" i="21"/>
  <c r="Z65" i="21"/>
  <c r="AZ55" i="21"/>
  <c r="AZ58" i="21" s="1"/>
  <c r="AZ53" i="21" s="1"/>
  <c r="U65" i="21"/>
  <c r="AP65" i="21"/>
  <c r="H65" i="21"/>
  <c r="AK32" i="21"/>
  <c r="AO65" i="21"/>
  <c r="J32" i="21"/>
  <c r="AC32" i="21"/>
  <c r="AC41" i="21" s="1"/>
  <c r="BD32" i="21"/>
  <c r="I93" i="20"/>
  <c r="BO15" i="21"/>
  <c r="BD65" i="21"/>
  <c r="BG65" i="21"/>
  <c r="BP75" i="3"/>
  <c r="BP77" i="3"/>
  <c r="BQ22" i="3"/>
  <c r="BL22" i="8"/>
  <c r="BL19" i="9"/>
  <c r="BN16" i="3"/>
  <c r="Z14" i="27" s="1"/>
  <c r="Z15" i="27" s="1"/>
  <c r="BN2" i="5"/>
  <c r="BN11" i="5" s="1"/>
  <c r="BN2" i="4"/>
  <c r="BO2" i="3"/>
  <c r="Z1" i="27"/>
  <c r="BN2" i="9"/>
  <c r="BN2" i="8"/>
  <c r="BL20" i="8"/>
  <c r="BL17" i="9"/>
  <c r="BL21" i="9"/>
  <c r="BL24" i="8"/>
  <c r="BL280" i="4"/>
  <c r="BL18" i="9"/>
  <c r="BL21" i="8"/>
  <c r="BM25" i="5"/>
  <c r="BM279" i="4"/>
  <c r="BM281" i="4"/>
  <c r="BL20" i="9"/>
  <c r="BL23" i="8"/>
  <c r="BQ28" i="3"/>
  <c r="BQ27" i="3"/>
  <c r="BQ26" i="3"/>
  <c r="BQ25" i="3"/>
  <c r="BP68" i="8"/>
  <c r="BP67" i="8"/>
  <c r="BP4" i="4"/>
  <c r="BP285" i="4"/>
  <c r="BR3" i="3"/>
  <c r="BQ402" i="3"/>
  <c r="BQ386" i="3"/>
  <c r="BQ63" i="5" s="1"/>
  <c r="BQ387" i="3"/>
  <c r="BQ64" i="5" s="1"/>
  <c r="BQ390" i="3"/>
  <c r="BQ67" i="5" s="1"/>
  <c r="BQ385" i="3"/>
  <c r="BQ62" i="5" s="1"/>
  <c r="BQ389" i="3"/>
  <c r="BQ66" i="5" s="1"/>
  <c r="BQ394" i="3"/>
  <c r="BQ71" i="5" s="1"/>
  <c r="BQ340" i="3"/>
  <c r="BQ388" i="3"/>
  <c r="BQ65" i="5" s="1"/>
  <c r="BQ391" i="3"/>
  <c r="BQ68" i="5" s="1"/>
  <c r="BQ396" i="3"/>
  <c r="BQ73" i="5" s="1"/>
  <c r="BQ395" i="3"/>
  <c r="BQ72" i="5" s="1"/>
  <c r="BQ399" i="3"/>
  <c r="BQ76" i="5" s="1"/>
  <c r="BQ342" i="3"/>
  <c r="BQ43" i="5" s="1"/>
  <c r="BQ341" i="3"/>
  <c r="BQ42" i="5" s="1"/>
  <c r="BQ343" i="3"/>
  <c r="BQ44" i="5" s="1"/>
  <c r="BQ392" i="3"/>
  <c r="BQ69" i="5" s="1"/>
  <c r="BQ393" i="3"/>
  <c r="BQ70" i="5" s="1"/>
  <c r="BQ344" i="3"/>
  <c r="BQ45" i="5" s="1"/>
  <c r="BQ400" i="3"/>
  <c r="BQ77" i="5" s="1"/>
  <c r="BQ346" i="3"/>
  <c r="BQ47" i="5" s="1"/>
  <c r="BQ350" i="3"/>
  <c r="BQ51" i="5" s="1"/>
  <c r="BQ354" i="3"/>
  <c r="BQ55" i="5" s="1"/>
  <c r="BQ347" i="3"/>
  <c r="BQ48" i="5" s="1"/>
  <c r="BQ351" i="3"/>
  <c r="BQ52" i="5" s="1"/>
  <c r="BQ355" i="3"/>
  <c r="BQ56" i="5" s="1"/>
  <c r="BQ348" i="3"/>
  <c r="BQ49" i="5" s="1"/>
  <c r="BQ345" i="3"/>
  <c r="BQ46" i="5" s="1"/>
  <c r="BQ357" i="3"/>
  <c r="BQ352" i="3"/>
  <c r="BQ53" i="5" s="1"/>
  <c r="BQ356" i="3"/>
  <c r="BQ57" i="5" s="1"/>
  <c r="BQ358" i="3"/>
  <c r="BQ384" i="3"/>
  <c r="BQ349" i="3"/>
  <c r="BQ50" i="5" s="1"/>
  <c r="BQ398" i="3"/>
  <c r="BQ75" i="5" s="1"/>
  <c r="BQ320" i="3"/>
  <c r="BQ255" i="3"/>
  <c r="BQ202" i="3"/>
  <c r="BQ140" i="3"/>
  <c r="BQ287" i="3"/>
  <c r="BQ186" i="3"/>
  <c r="BQ124" i="3"/>
  <c r="BQ316" i="3"/>
  <c r="BQ251" i="3"/>
  <c r="BQ258" i="3"/>
  <c r="BQ130" i="3"/>
  <c r="BQ317" i="3"/>
  <c r="BQ218" i="3"/>
  <c r="BQ193" i="3"/>
  <c r="BQ13" i="3"/>
  <c r="BQ228" i="3"/>
  <c r="BQ329" i="3"/>
  <c r="BQ219" i="3"/>
  <c r="BQ153" i="3"/>
  <c r="BQ211" i="3"/>
  <c r="BQ430" i="3"/>
  <c r="BQ303" i="3"/>
  <c r="BQ201" i="3"/>
  <c r="BQ165" i="3"/>
  <c r="BQ305" i="3"/>
  <c r="BQ203" i="3"/>
  <c r="BQ169" i="3"/>
  <c r="BQ332" i="3"/>
  <c r="BQ266" i="3"/>
  <c r="BQ229" i="3"/>
  <c r="BQ167" i="3"/>
  <c r="BQ334" i="3"/>
  <c r="BQ268" i="3"/>
  <c r="BQ233" i="3"/>
  <c r="BQ171" i="3"/>
  <c r="BQ431" i="3"/>
  <c r="BQ192" i="3"/>
  <c r="BQ163" i="3"/>
  <c r="BQ217" i="3"/>
  <c r="BQ311" i="3"/>
  <c r="BQ212" i="3"/>
  <c r="BQ181" i="3"/>
  <c r="BQ313" i="3"/>
  <c r="BQ214" i="3"/>
  <c r="BQ185" i="3"/>
  <c r="BQ333" i="3"/>
  <c r="BQ274" i="3"/>
  <c r="BQ245" i="3"/>
  <c r="BQ183" i="3"/>
  <c r="BQ335" i="3"/>
  <c r="BQ276" i="3"/>
  <c r="BQ252" i="3"/>
  <c r="BQ187" i="3"/>
  <c r="BQ296" i="3"/>
  <c r="BQ298" i="3"/>
  <c r="BQ144" i="3"/>
  <c r="BQ136" i="3"/>
  <c r="BQ319" i="3"/>
  <c r="BQ220" i="3"/>
  <c r="BQ197" i="3"/>
  <c r="BQ288" i="3"/>
  <c r="BQ151" i="3"/>
  <c r="BQ138" i="3"/>
  <c r="BQ315" i="3"/>
  <c r="BQ216" i="3"/>
  <c r="BQ189" i="3"/>
  <c r="BQ283" i="3"/>
  <c r="BQ182" i="3"/>
  <c r="BQ143" i="3"/>
  <c r="BQ427" i="3"/>
  <c r="BQ328" i="3"/>
  <c r="BQ221" i="3"/>
  <c r="BQ299" i="3"/>
  <c r="BQ123" i="3"/>
  <c r="BQ323" i="3"/>
  <c r="BQ126" i="3"/>
  <c r="BQ291" i="3"/>
  <c r="BQ152" i="3"/>
  <c r="BQ188" i="3"/>
  <c r="BQ269" i="3"/>
  <c r="BQ168" i="3"/>
  <c r="BQ129" i="3"/>
  <c r="BQ271" i="3"/>
  <c r="BQ170" i="3"/>
  <c r="BQ131" i="3"/>
  <c r="BQ331" i="3"/>
  <c r="BQ232" i="3"/>
  <c r="BQ223" i="3"/>
  <c r="BQ302" i="3"/>
  <c r="BQ234" i="3"/>
  <c r="BQ227" i="3"/>
  <c r="BQ19" i="3"/>
  <c r="BQ215" i="3"/>
  <c r="BQ324" i="3"/>
  <c r="BQ119" i="3"/>
  <c r="BQ277" i="3"/>
  <c r="BQ176" i="3"/>
  <c r="BQ137" i="3"/>
  <c r="BQ279" i="3"/>
  <c r="BQ178" i="3"/>
  <c r="BQ139" i="3"/>
  <c r="BQ308" i="3"/>
  <c r="BQ240" i="3"/>
  <c r="BQ239" i="3"/>
  <c r="BQ310" i="3"/>
  <c r="BQ242" i="3"/>
  <c r="BQ243" i="3"/>
  <c r="BQ429" i="3"/>
  <c r="BQ157" i="3"/>
  <c r="BQ264" i="3"/>
  <c r="BQ4" i="3"/>
  <c r="BQ326" i="3"/>
  <c r="BQ10" i="3"/>
  <c r="BQ285" i="3"/>
  <c r="BQ184" i="3"/>
  <c r="BQ120" i="3"/>
  <c r="BQ322" i="3"/>
  <c r="BQ257" i="3"/>
  <c r="BQ209" i="3"/>
  <c r="BQ142" i="3"/>
  <c r="BQ281" i="3"/>
  <c r="BQ180" i="3"/>
  <c r="BQ141" i="3"/>
  <c r="BQ3" i="8"/>
  <c r="BQ284" i="3"/>
  <c r="BQ147" i="3"/>
  <c r="BQ128" i="3"/>
  <c r="BQ428" i="3"/>
  <c r="BQ327" i="3"/>
  <c r="BQ146" i="3"/>
  <c r="BQ230" i="3"/>
  <c r="BQ289" i="3"/>
  <c r="BQ148" i="3"/>
  <c r="BQ295" i="3"/>
  <c r="BQ3" i="5"/>
  <c r="BQ270" i="3"/>
  <c r="BQ237" i="3"/>
  <c r="BQ175" i="3"/>
  <c r="BQ3" i="4"/>
  <c r="BQ272" i="3"/>
  <c r="BQ241" i="3"/>
  <c r="BQ179" i="3"/>
  <c r="BQ300" i="3"/>
  <c r="BQ196" i="3"/>
  <c r="BQ154" i="3"/>
  <c r="BQ301" i="3"/>
  <c r="BQ198" i="3"/>
  <c r="BQ158" i="3"/>
  <c r="BQ156" i="3"/>
  <c r="BQ259" i="3"/>
  <c r="BQ325" i="3"/>
  <c r="BQ278" i="3"/>
  <c r="BQ256" i="3"/>
  <c r="BQ191" i="3"/>
  <c r="AA2" i="27"/>
  <c r="BQ280" i="3"/>
  <c r="BQ260" i="3"/>
  <c r="BQ195" i="3"/>
  <c r="BQ307" i="3"/>
  <c r="BQ208" i="3"/>
  <c r="BQ173" i="3"/>
  <c r="BQ309" i="3"/>
  <c r="BQ210" i="3"/>
  <c r="BQ177" i="3"/>
  <c r="BQ434" i="3"/>
  <c r="BQ121" i="3"/>
  <c r="BQ225" i="3"/>
  <c r="BQ290" i="3"/>
  <c r="BQ261" i="3"/>
  <c r="BQ149" i="3"/>
  <c r="BQ200" i="3"/>
  <c r="BQ145" i="3"/>
  <c r="BQ262" i="3"/>
  <c r="BQ263" i="3"/>
  <c r="BQ224" i="3"/>
  <c r="BQ304" i="3"/>
  <c r="BQ306" i="3"/>
  <c r="BQ207" i="3"/>
  <c r="BQ247" i="3"/>
  <c r="BQ254" i="3"/>
  <c r="BQ172" i="3"/>
  <c r="BQ174" i="3"/>
  <c r="BQ435" i="3"/>
  <c r="BQ155" i="3"/>
  <c r="BQ132" i="3"/>
  <c r="BQ199" i="3"/>
  <c r="BQ134" i="3"/>
  <c r="BQ236" i="3"/>
  <c r="BQ238" i="3"/>
  <c r="BQ265" i="3"/>
  <c r="BQ267" i="3"/>
  <c r="BQ432" i="3"/>
  <c r="BQ226" i="3"/>
  <c r="BQ122" i="3"/>
  <c r="BQ133" i="3"/>
  <c r="BQ135" i="3"/>
  <c r="BQ330" i="3"/>
  <c r="BQ321" i="3"/>
  <c r="BQ3" i="9"/>
  <c r="BQ318" i="3"/>
  <c r="BQ159" i="3"/>
  <c r="BQ190" i="3"/>
  <c r="BQ231" i="3"/>
  <c r="BQ235" i="3"/>
  <c r="BQ164" i="3"/>
  <c r="BQ166" i="3"/>
  <c r="BQ297" i="3"/>
  <c r="BQ312" i="3"/>
  <c r="BQ314" i="3"/>
  <c r="BQ150" i="3"/>
  <c r="BQ282" i="3"/>
  <c r="BQ127" i="3"/>
  <c r="BQ273" i="3"/>
  <c r="BQ253" i="3"/>
  <c r="BQ194" i="3"/>
  <c r="BQ275" i="3"/>
  <c r="BQ125" i="3"/>
  <c r="BQ286" i="3"/>
  <c r="BQ433" i="3"/>
  <c r="BQ244" i="3"/>
  <c r="BQ7" i="3"/>
  <c r="BQ222" i="3"/>
  <c r="BQ246" i="3"/>
  <c r="BQ213" i="3"/>
  <c r="BQ401" i="3"/>
  <c r="BP92" i="5"/>
  <c r="BP4" i="5"/>
  <c r="BP109" i="5"/>
  <c r="BP80" i="5"/>
  <c r="BP33" i="5"/>
  <c r="BP16" i="5"/>
  <c r="BP45" i="8"/>
  <c r="BP55" i="8"/>
  <c r="BP40" i="8"/>
  <c r="BP65" i="8"/>
  <c r="BP56" i="8"/>
  <c r="BP54" i="8"/>
  <c r="BP48" i="8"/>
  <c r="BP47" i="8"/>
  <c r="BP64" i="8"/>
  <c r="BP4" i="8"/>
  <c r="BP63" i="8"/>
  <c r="BP58" i="8"/>
  <c r="BP59" i="8"/>
  <c r="BO32" i="9"/>
  <c r="BO33" i="8"/>
  <c r="BP42" i="9"/>
  <c r="BP47" i="9"/>
  <c r="BP4" i="9"/>
  <c r="BP48" i="9"/>
  <c r="BP104" i="5"/>
  <c r="BO34" i="8"/>
  <c r="BO33" i="9"/>
  <c r="J18" i="20" l="1"/>
  <c r="AT18" i="20"/>
  <c r="K18" i="20"/>
  <c r="AI18" i="20"/>
  <c r="AY18" i="20"/>
  <c r="BO18" i="20"/>
  <c r="X18" i="20"/>
  <c r="AN18" i="20"/>
  <c r="BD18" i="20"/>
  <c r="N18" i="20"/>
  <c r="AP18" i="20"/>
  <c r="O18" i="20"/>
  <c r="U18" i="20"/>
  <c r="AK18" i="20"/>
  <c r="BA18" i="20"/>
  <c r="BQ18" i="20"/>
  <c r="BJ18" i="20"/>
  <c r="AQ18" i="20"/>
  <c r="P18" i="20"/>
  <c r="AV18" i="20"/>
  <c r="AD18" i="20"/>
  <c r="M18" i="20"/>
  <c r="AS18" i="20"/>
  <c r="BN18" i="20"/>
  <c r="AU18" i="20"/>
  <c r="T18" i="20"/>
  <c r="AZ18" i="20"/>
  <c r="AL18" i="20"/>
  <c r="BR18" i="20"/>
  <c r="AG18" i="20"/>
  <c r="BM18" i="20"/>
  <c r="R18" i="20"/>
  <c r="BB18" i="20"/>
  <c r="S18" i="20"/>
  <c r="AM18" i="20"/>
  <c r="BC18" i="20"/>
  <c r="L18" i="20"/>
  <c r="AB18" i="20"/>
  <c r="AR18" i="20"/>
  <c r="BH18" i="20"/>
  <c r="V18" i="20"/>
  <c r="AX18" i="20"/>
  <c r="W18" i="20"/>
  <c r="Y18" i="20"/>
  <c r="AO18" i="20"/>
  <c r="BE18" i="20"/>
  <c r="Z18" i="20"/>
  <c r="AA18" i="20"/>
  <c r="BG18" i="20"/>
  <c r="AF18" i="20"/>
  <c r="BL18" i="20"/>
  <c r="BF18" i="20"/>
  <c r="AC18" i="20"/>
  <c r="BI18" i="20"/>
  <c r="AH18" i="20"/>
  <c r="AE18" i="20"/>
  <c r="BK18" i="20"/>
  <c r="AJ18" i="20"/>
  <c r="BP18" i="20"/>
  <c r="Q18" i="20"/>
  <c r="AW18" i="20"/>
  <c r="J42" i="20"/>
  <c r="L42" i="20"/>
  <c r="K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J41" i="20"/>
  <c r="L41" i="20"/>
  <c r="K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2" i="20"/>
  <c r="BR41" i="20"/>
  <c r="BN35" i="21"/>
  <c r="BN30" i="21" s="1"/>
  <c r="BH41" i="21"/>
  <c r="BH30" i="21" s="1"/>
  <c r="BK41" i="21"/>
  <c r="BK30" i="21" s="1"/>
  <c r="BG35" i="21"/>
  <c r="BG30" i="21" s="1"/>
  <c r="BI41" i="21"/>
  <c r="BI30" i="21" s="1"/>
  <c r="BN131" i="4"/>
  <c r="BN176" i="4" s="1"/>
  <c r="BN86" i="4" s="1"/>
  <c r="BN224" i="4"/>
  <c r="BN269" i="4" s="1"/>
  <c r="BN210" i="4"/>
  <c r="BN255" i="4" s="1"/>
  <c r="BN202" i="4"/>
  <c r="BN247" i="4" s="1"/>
  <c r="BN198" i="4"/>
  <c r="BN243" i="4" s="1"/>
  <c r="BN193" i="4"/>
  <c r="BN238" i="4" s="1"/>
  <c r="BN214" i="4"/>
  <c r="BN259" i="4" s="1"/>
  <c r="BN204" i="4"/>
  <c r="BN249" i="4" s="1"/>
  <c r="BN136" i="4"/>
  <c r="BN181" i="4" s="1"/>
  <c r="BN91" i="4" s="1"/>
  <c r="BN228" i="4"/>
  <c r="BN273" i="4" s="1"/>
  <c r="BN116" i="4"/>
  <c r="BN161" i="4" s="1"/>
  <c r="BN71" i="4" s="1"/>
  <c r="BN207" i="4"/>
  <c r="BN252" i="4" s="1"/>
  <c r="BN112" i="4"/>
  <c r="BN157" i="4" s="1"/>
  <c r="BN67" i="4" s="1"/>
  <c r="BN108" i="4"/>
  <c r="BN153" i="4" s="1"/>
  <c r="BN63" i="4" s="1"/>
  <c r="BN208" i="4"/>
  <c r="BN253" i="4" s="1"/>
  <c r="BN122" i="4"/>
  <c r="BN167" i="4" s="1"/>
  <c r="BN77" i="4" s="1"/>
  <c r="BN205" i="4"/>
  <c r="BN250" i="4" s="1"/>
  <c r="BN110" i="4"/>
  <c r="BN155" i="4" s="1"/>
  <c r="BN65" i="4" s="1"/>
  <c r="BN104" i="4"/>
  <c r="BN149" i="4" s="1"/>
  <c r="BN59" i="4" s="1"/>
  <c r="BN102" i="4"/>
  <c r="BN147" i="4" s="1"/>
  <c r="BN57" i="4" s="1"/>
  <c r="BN129" i="4"/>
  <c r="BN174" i="4" s="1"/>
  <c r="BN84" i="4" s="1"/>
  <c r="BM243" i="4"/>
  <c r="BM167" i="4"/>
  <c r="BM77" i="4" s="1"/>
  <c r="BN12" i="5"/>
  <c r="BM181" i="4"/>
  <c r="BM91" i="4" s="1"/>
  <c r="BM155" i="4"/>
  <c r="BM65" i="4" s="1"/>
  <c r="BM249" i="4"/>
  <c r="BM161" i="4"/>
  <c r="BM71" i="4" s="1"/>
  <c r="BM149" i="4"/>
  <c r="BM59" i="4" s="1"/>
  <c r="BM147" i="4"/>
  <c r="BM57" i="4" s="1"/>
  <c r="BN206" i="4"/>
  <c r="BN251" i="4" s="1"/>
  <c r="BN119" i="4"/>
  <c r="BN164" i="4" s="1"/>
  <c r="BN74" i="4" s="1"/>
  <c r="BN218" i="4"/>
  <c r="BN263" i="4" s="1"/>
  <c r="BN123" i="4"/>
  <c r="BN168" i="4" s="1"/>
  <c r="BN78" i="4" s="1"/>
  <c r="BN201" i="4"/>
  <c r="BN246" i="4" s="1"/>
  <c r="BN138" i="4"/>
  <c r="BN183" i="4" s="1"/>
  <c r="BN93" i="4" s="1"/>
  <c r="BN10" i="5"/>
  <c r="BN105" i="4"/>
  <c r="BN196" i="4"/>
  <c r="BN241" i="4" s="1"/>
  <c r="BN200" i="4"/>
  <c r="BN245" i="4" s="1"/>
  <c r="BN209" i="4"/>
  <c r="BN254" i="4" s="1"/>
  <c r="BN130" i="4"/>
  <c r="BN175" i="4" s="1"/>
  <c r="BN85" i="4" s="1"/>
  <c r="BN195" i="4"/>
  <c r="BN240" i="4" s="1"/>
  <c r="BN125" i="4"/>
  <c r="BN170" i="4" s="1"/>
  <c r="BN80" i="4" s="1"/>
  <c r="BN216" i="4"/>
  <c r="BN261" i="4" s="1"/>
  <c r="BN134" i="4"/>
  <c r="BN225" i="4"/>
  <c r="BN270" i="4" s="1"/>
  <c r="BN113" i="4"/>
  <c r="BN158" i="4" s="1"/>
  <c r="BN68" i="4" s="1"/>
  <c r="BN121" i="4"/>
  <c r="BN166" i="4" s="1"/>
  <c r="BN76" i="4" s="1"/>
  <c r="BN111" i="4"/>
  <c r="BN229" i="4"/>
  <c r="BN274" i="4" s="1"/>
  <c r="BN203" i="4"/>
  <c r="BN248" i="4" s="1"/>
  <c r="BM255" i="4"/>
  <c r="BM157" i="4"/>
  <c r="BM67" i="4" s="1"/>
  <c r="BM252" i="4"/>
  <c r="BM174" i="4"/>
  <c r="BM84" i="4" s="1"/>
  <c r="BM259" i="4"/>
  <c r="BM273" i="4"/>
  <c r="BM250" i="4"/>
  <c r="BM269" i="4"/>
  <c r="BM247" i="4"/>
  <c r="BN220" i="4"/>
  <c r="BN265" i="4" s="1"/>
  <c r="BN128" i="4"/>
  <c r="BN173" i="4" s="1"/>
  <c r="BN83" i="4" s="1"/>
  <c r="BN118" i="4"/>
  <c r="BN163" i="4" s="1"/>
  <c r="BN73" i="4" s="1"/>
  <c r="BN197" i="4"/>
  <c r="BN139" i="4"/>
  <c r="BN184" i="4" s="1"/>
  <c r="BN94" i="4" s="1"/>
  <c r="BN127" i="4"/>
  <c r="BN172" i="4" s="1"/>
  <c r="BN82" i="4" s="1"/>
  <c r="BN133" i="4"/>
  <c r="BN178" i="4" s="1"/>
  <c r="BN88" i="4" s="1"/>
  <c r="BN106" i="4"/>
  <c r="BN151" i="4" s="1"/>
  <c r="BN61" i="4" s="1"/>
  <c r="BN221" i="4"/>
  <c r="BN266" i="4" s="1"/>
  <c r="BN192" i="4"/>
  <c r="BN237" i="4" s="1"/>
  <c r="BN103" i="4"/>
  <c r="BN148" i="4" s="1"/>
  <c r="BN58" i="4" s="1"/>
  <c r="BN117" i="4"/>
  <c r="BN162" i="4" s="1"/>
  <c r="BN72" i="4" s="1"/>
  <c r="BN126" i="4"/>
  <c r="BN171" i="4" s="1"/>
  <c r="BN81" i="4" s="1"/>
  <c r="BN222" i="4"/>
  <c r="BN267" i="4" s="1"/>
  <c r="BN211" i="4"/>
  <c r="BN256" i="4" s="1"/>
  <c r="BN99" i="4"/>
  <c r="BN135" i="4"/>
  <c r="BN180" i="4" s="1"/>
  <c r="BN90" i="4" s="1"/>
  <c r="BN219" i="4"/>
  <c r="BN264" i="4" s="1"/>
  <c r="BN194" i="4"/>
  <c r="BN239" i="4" s="1"/>
  <c r="BM238" i="4"/>
  <c r="BM153" i="4"/>
  <c r="BM63" i="4" s="1"/>
  <c r="BN115" i="4"/>
  <c r="BN160" i="4" s="1"/>
  <c r="BN70" i="4" s="1"/>
  <c r="BN132" i="4"/>
  <c r="BN177" i="4" s="1"/>
  <c r="BN87" i="4" s="1"/>
  <c r="BN109" i="4"/>
  <c r="BN124" i="4"/>
  <c r="BN169" i="4" s="1"/>
  <c r="BN79" i="4" s="1"/>
  <c r="BN217" i="4"/>
  <c r="BN262" i="4" s="1"/>
  <c r="BN227" i="4"/>
  <c r="BN272" i="4" s="1"/>
  <c r="BN189" i="4"/>
  <c r="BN9" i="5"/>
  <c r="BN137" i="4"/>
  <c r="BN182" i="4" s="1"/>
  <c r="BN92" i="4" s="1"/>
  <c r="BN107" i="4"/>
  <c r="BN152" i="4" s="1"/>
  <c r="BN62" i="4" s="1"/>
  <c r="BN213" i="4"/>
  <c r="BN223" i="4"/>
  <c r="BN268" i="4" s="1"/>
  <c r="BN215" i="4"/>
  <c r="BN260" i="4" s="1"/>
  <c r="BN199" i="4"/>
  <c r="BN244" i="4" s="1"/>
  <c r="BN191" i="4"/>
  <c r="BN101" i="4"/>
  <c r="BN146" i="4" s="1"/>
  <c r="BN56" i="4" s="1"/>
  <c r="BN212" i="4"/>
  <c r="BN257" i="4" s="1"/>
  <c r="BN120" i="4"/>
  <c r="BN165" i="4" s="1"/>
  <c r="BN75" i="4" s="1"/>
  <c r="BN114" i="4"/>
  <c r="BN226" i="4"/>
  <c r="BN271" i="4" s="1"/>
  <c r="BQ12" i="4"/>
  <c r="BQ13" i="4"/>
  <c r="BQ14" i="4"/>
  <c r="BQ16" i="4"/>
  <c r="BQ17" i="4"/>
  <c r="BQ15" i="4"/>
  <c r="BQ18" i="4"/>
  <c r="BQ11" i="4"/>
  <c r="BQ20" i="4"/>
  <c r="BQ21" i="4"/>
  <c r="BQ22" i="4"/>
  <c r="BQ25" i="4"/>
  <c r="BQ19" i="4"/>
  <c r="BQ23" i="4"/>
  <c r="BQ27" i="4"/>
  <c r="BQ30" i="4"/>
  <c r="BQ24" i="4"/>
  <c r="BQ26" i="4"/>
  <c r="BQ32" i="4"/>
  <c r="BQ37" i="4"/>
  <c r="BQ29" i="4"/>
  <c r="BQ34" i="4"/>
  <c r="BQ38" i="4"/>
  <c r="BQ31" i="4"/>
  <c r="BQ33" i="4"/>
  <c r="BQ35" i="4"/>
  <c r="BQ39" i="4"/>
  <c r="BQ28" i="4"/>
  <c r="BQ44" i="4"/>
  <c r="BQ48" i="4"/>
  <c r="BQ36" i="4"/>
  <c r="BQ41" i="4"/>
  <c r="BQ45" i="4"/>
  <c r="BQ40" i="4"/>
  <c r="BQ42" i="4"/>
  <c r="BQ46" i="4"/>
  <c r="BQ43" i="4"/>
  <c r="BQ47" i="4"/>
  <c r="BQ49" i="4"/>
  <c r="BJ41" i="21"/>
  <c r="BJ30" i="21" s="1"/>
  <c r="BR32" i="3"/>
  <c r="BR76" i="3" s="1"/>
  <c r="BR33" i="3"/>
  <c r="BR77" i="3" s="1"/>
  <c r="BR37" i="3"/>
  <c r="BR81" i="3" s="1"/>
  <c r="BR35" i="3"/>
  <c r="BR79" i="3" s="1"/>
  <c r="BR36" i="3"/>
  <c r="BR80" i="3" s="1"/>
  <c r="BR39" i="3"/>
  <c r="BR83" i="3" s="1"/>
  <c r="BR34" i="3"/>
  <c r="BR78" i="3" s="1"/>
  <c r="BR42" i="3"/>
  <c r="BR86" i="3" s="1"/>
  <c r="BR43" i="3"/>
  <c r="BR87" i="3" s="1"/>
  <c r="BR38" i="3"/>
  <c r="BR82" i="3" s="1"/>
  <c r="BR46" i="3"/>
  <c r="BR90" i="3" s="1"/>
  <c r="BR41" i="3"/>
  <c r="BR85" i="3" s="1"/>
  <c r="BR51" i="3"/>
  <c r="BR95" i="3" s="1"/>
  <c r="BR40" i="3"/>
  <c r="BR84" i="3" s="1"/>
  <c r="BR45" i="3"/>
  <c r="BR89" i="3" s="1"/>
  <c r="BR47" i="3"/>
  <c r="BR91" i="3" s="1"/>
  <c r="BR50" i="3"/>
  <c r="BR94" i="3" s="1"/>
  <c r="BR54" i="3"/>
  <c r="BR98" i="3" s="1"/>
  <c r="BR52" i="3"/>
  <c r="BR96" i="3" s="1"/>
  <c r="BR55" i="3"/>
  <c r="BR99" i="3" s="1"/>
  <c r="BR58" i="3"/>
  <c r="BR102" i="3" s="1"/>
  <c r="BR62" i="3"/>
  <c r="BR106" i="3" s="1"/>
  <c r="BR66" i="3"/>
  <c r="BR110" i="3" s="1"/>
  <c r="BR70" i="3"/>
  <c r="BR114" i="3" s="1"/>
  <c r="BR44" i="3"/>
  <c r="BR88" i="3" s="1"/>
  <c r="BR48" i="3"/>
  <c r="BR92" i="3" s="1"/>
  <c r="BR49" i="3"/>
  <c r="BR93" i="3" s="1"/>
  <c r="BR57" i="3"/>
  <c r="BR101" i="3" s="1"/>
  <c r="BR61" i="3"/>
  <c r="BR105" i="3" s="1"/>
  <c r="BR65" i="3"/>
  <c r="BR109" i="3" s="1"/>
  <c r="BR69" i="3"/>
  <c r="BR113" i="3" s="1"/>
  <c r="BR59" i="3"/>
  <c r="BR103" i="3" s="1"/>
  <c r="BR31" i="3"/>
  <c r="BR75" i="3" s="1"/>
  <c r="BR60" i="3"/>
  <c r="BR104" i="3" s="1"/>
  <c r="BR53" i="3"/>
  <c r="BR97" i="3" s="1"/>
  <c r="BR63" i="3"/>
  <c r="BR107" i="3" s="1"/>
  <c r="BR71" i="3"/>
  <c r="BR115" i="3" s="1"/>
  <c r="BR56" i="3"/>
  <c r="BR100" i="3" s="1"/>
  <c r="BR64" i="3"/>
  <c r="BR108" i="3" s="1"/>
  <c r="BR67" i="3"/>
  <c r="BR111" i="3" s="1"/>
  <c r="BR68" i="3"/>
  <c r="BR112" i="3" s="1"/>
  <c r="BN8" i="5"/>
  <c r="BM11" i="9"/>
  <c r="BM17" i="8"/>
  <c r="BM15" i="8"/>
  <c r="BM9" i="9"/>
  <c r="BL277" i="4"/>
  <c r="BL10" i="9"/>
  <c r="BL16" i="8"/>
  <c r="BP56" i="9"/>
  <c r="BN13" i="5"/>
  <c r="AE41" i="21"/>
  <c r="AQ41" i="21"/>
  <c r="AP41" i="21"/>
  <c r="BQ2" i="20"/>
  <c r="BM2" i="22"/>
  <c r="BN2" i="21"/>
  <c r="AS41" i="21"/>
  <c r="AL41" i="21"/>
  <c r="AR41" i="21"/>
  <c r="J48" i="21"/>
  <c r="J41" i="21"/>
  <c r="AU41" i="21"/>
  <c r="AX41" i="21"/>
  <c r="H48" i="21"/>
  <c r="H41" i="21"/>
  <c r="AD41" i="21"/>
  <c r="F76" i="18"/>
  <c r="AI41" i="21"/>
  <c r="L41" i="21"/>
  <c r="AT41" i="21"/>
  <c r="BB41" i="21"/>
  <c r="BC41" i="21"/>
  <c r="AO41" i="21"/>
  <c r="AN41" i="21"/>
  <c r="G53" i="21"/>
  <c r="G60" i="21"/>
  <c r="H57" i="21" s="1"/>
  <c r="H60" i="21" s="1"/>
  <c r="I57" i="21" s="1"/>
  <c r="I60" i="21" s="1"/>
  <c r="J57" i="21" s="1"/>
  <c r="M146" i="20" s="1"/>
  <c r="G41" i="21"/>
  <c r="G35" i="21"/>
  <c r="G48" i="21"/>
  <c r="G50" i="21" s="1"/>
  <c r="H47" i="21" s="1"/>
  <c r="BA41" i="21"/>
  <c r="I41" i="21"/>
  <c r="AW41" i="21"/>
  <c r="BM41" i="21"/>
  <c r="BM30" i="21" s="1"/>
  <c r="K41" i="21"/>
  <c r="AV41" i="21"/>
  <c r="BD35" i="21"/>
  <c r="BD41" i="21"/>
  <c r="AK41" i="21"/>
  <c r="BE35" i="21"/>
  <c r="BE41" i="21"/>
  <c r="AZ41" i="21"/>
  <c r="AM41" i="21"/>
  <c r="BF35" i="21"/>
  <c r="BF41" i="21"/>
  <c r="AH41" i="21"/>
  <c r="AY41" i="21"/>
  <c r="AG41" i="21"/>
  <c r="AJ41" i="21"/>
  <c r="BL41" i="21"/>
  <c r="BL30" i="21" s="1"/>
  <c r="AF41" i="21"/>
  <c r="BO35" i="21"/>
  <c r="BO30" i="21" s="1"/>
  <c r="BR22" i="3"/>
  <c r="BM18" i="9"/>
  <c r="BM21" i="8"/>
  <c r="BM23" i="8"/>
  <c r="BM20" i="9"/>
  <c r="BM19" i="9"/>
  <c r="BM22" i="8"/>
  <c r="BN25" i="5"/>
  <c r="BM17" i="9"/>
  <c r="BM20" i="8"/>
  <c r="BN281" i="4"/>
  <c r="BN279" i="4"/>
  <c r="BM21" i="9"/>
  <c r="BM24" i="8"/>
  <c r="BM280" i="4"/>
  <c r="BO16" i="3"/>
  <c r="BO2" i="4"/>
  <c r="BO2" i="5"/>
  <c r="BO11" i="5" s="1"/>
  <c r="BO2" i="8"/>
  <c r="BO2" i="9"/>
  <c r="BP2" i="3"/>
  <c r="BP29" i="5"/>
  <c r="BR26" i="3"/>
  <c r="BR25" i="3"/>
  <c r="BR28" i="3"/>
  <c r="BR27" i="3"/>
  <c r="BP34" i="8"/>
  <c r="BP33" i="9"/>
  <c r="BQ47" i="9"/>
  <c r="BQ42" i="9"/>
  <c r="BQ4" i="9"/>
  <c r="BQ48" i="9"/>
  <c r="BR402" i="3"/>
  <c r="BR385" i="3"/>
  <c r="BR62" i="5" s="1"/>
  <c r="BR389" i="3"/>
  <c r="BR66" i="5" s="1"/>
  <c r="BR392" i="3"/>
  <c r="BR69" i="5" s="1"/>
  <c r="BS3" i="3"/>
  <c r="BR390" i="3"/>
  <c r="BR67" i="5" s="1"/>
  <c r="BR388" i="3"/>
  <c r="BR65" i="5" s="1"/>
  <c r="BR393" i="3"/>
  <c r="BR70" i="5" s="1"/>
  <c r="BR396" i="3"/>
  <c r="BR73" i="5" s="1"/>
  <c r="BR386" i="3"/>
  <c r="BR63" i="5" s="1"/>
  <c r="BR399" i="3"/>
  <c r="BR76" i="5" s="1"/>
  <c r="BR394" i="3"/>
  <c r="BR71" i="5" s="1"/>
  <c r="BR401" i="3"/>
  <c r="BR340" i="3"/>
  <c r="BR400" i="3"/>
  <c r="BR77" i="5" s="1"/>
  <c r="BR345" i="3"/>
  <c r="BR46" i="5" s="1"/>
  <c r="BR342" i="3"/>
  <c r="BR43" i="5" s="1"/>
  <c r="BR341" i="3"/>
  <c r="BR42" i="5" s="1"/>
  <c r="BR343" i="3"/>
  <c r="BR44" i="5" s="1"/>
  <c r="BR349" i="3"/>
  <c r="BR50" i="5" s="1"/>
  <c r="BR346" i="3"/>
  <c r="BR47" i="5" s="1"/>
  <c r="BR350" i="3"/>
  <c r="BR51" i="5" s="1"/>
  <c r="BR354" i="3"/>
  <c r="BR55" i="5" s="1"/>
  <c r="BR398" i="3"/>
  <c r="BR75" i="5" s="1"/>
  <c r="BR387" i="3"/>
  <c r="BR64" i="5" s="1"/>
  <c r="BR344" i="3"/>
  <c r="BR45" i="5" s="1"/>
  <c r="BR348" i="3"/>
  <c r="BR49" i="5" s="1"/>
  <c r="BR351" i="3"/>
  <c r="BR52" i="5" s="1"/>
  <c r="BR391" i="3"/>
  <c r="BR68" i="5" s="1"/>
  <c r="BR355" i="3"/>
  <c r="BR56" i="5" s="1"/>
  <c r="BR357" i="3"/>
  <c r="BR395" i="3"/>
  <c r="BR72" i="5" s="1"/>
  <c r="BR356" i="3"/>
  <c r="BR57" i="5" s="1"/>
  <c r="BR347" i="3"/>
  <c r="BR48" i="5" s="1"/>
  <c r="BR384" i="3"/>
  <c r="BR352" i="3"/>
  <c r="BR53" i="5" s="1"/>
  <c r="BR358" i="3"/>
  <c r="BR175" i="3"/>
  <c r="BR295" i="3"/>
  <c r="BR245" i="3"/>
  <c r="BR173" i="3"/>
  <c r="BR270" i="3"/>
  <c r="BR223" i="3"/>
  <c r="BR148" i="3"/>
  <c r="BR267" i="3"/>
  <c r="BR209" i="3"/>
  <c r="BR134" i="3"/>
  <c r="BR275" i="3"/>
  <c r="BR211" i="3"/>
  <c r="BR136" i="3"/>
  <c r="BR433" i="3"/>
  <c r="BR237" i="3"/>
  <c r="BR329" i="3"/>
  <c r="BR140" i="3"/>
  <c r="BR232" i="3"/>
  <c r="BR317" i="3"/>
  <c r="BR303" i="3"/>
  <c r="BR256" i="3"/>
  <c r="BR181" i="3"/>
  <c r="BR278" i="3"/>
  <c r="BR231" i="3"/>
  <c r="BR156" i="3"/>
  <c r="BR299" i="3"/>
  <c r="BR252" i="3"/>
  <c r="BR177" i="3"/>
  <c r="BR4" i="3"/>
  <c r="BR333" i="3"/>
  <c r="BR253" i="3"/>
  <c r="BR188" i="3"/>
  <c r="BR139" i="3"/>
  <c r="BR10" i="3"/>
  <c r="BR174" i="3"/>
  <c r="BR214" i="3"/>
  <c r="BR316" i="3"/>
  <c r="BR126" i="3"/>
  <c r="BR234" i="3"/>
  <c r="BR312" i="3"/>
  <c r="BR228" i="3"/>
  <c r="BR166" i="3"/>
  <c r="BR7" i="3"/>
  <c r="BR321" i="3"/>
  <c r="BR203" i="3"/>
  <c r="BR199" i="3"/>
  <c r="BR308" i="3"/>
  <c r="BR224" i="3"/>
  <c r="BR159" i="3"/>
  <c r="BR309" i="3"/>
  <c r="BR262" i="3"/>
  <c r="BR187" i="3"/>
  <c r="BR13" i="3"/>
  <c r="BR202" i="3"/>
  <c r="BR291" i="3"/>
  <c r="BR121" i="3"/>
  <c r="BR281" i="3"/>
  <c r="BR283" i="3"/>
  <c r="BR213" i="3"/>
  <c r="BR138" i="3"/>
  <c r="BR334" i="3"/>
  <c r="BR257" i="3"/>
  <c r="BR192" i="3"/>
  <c r="BR143" i="3"/>
  <c r="BR324" i="3"/>
  <c r="BR240" i="3"/>
  <c r="BR178" i="3"/>
  <c r="BR129" i="3"/>
  <c r="BR326" i="3"/>
  <c r="BR242" i="3"/>
  <c r="BR180" i="3"/>
  <c r="BR131" i="3"/>
  <c r="BR197" i="3"/>
  <c r="BR246" i="3"/>
  <c r="BR279" i="3"/>
  <c r="BR296" i="3"/>
  <c r="BR431" i="3"/>
  <c r="BR268" i="3"/>
  <c r="BR221" i="3"/>
  <c r="BR146" i="3"/>
  <c r="BR3" i="9"/>
  <c r="BR265" i="3"/>
  <c r="BR287" i="3"/>
  <c r="BR124" i="3"/>
  <c r="BR264" i="3"/>
  <c r="BR217" i="3"/>
  <c r="BR142" i="3"/>
  <c r="BR302" i="3"/>
  <c r="BR218" i="3"/>
  <c r="BR153" i="3"/>
  <c r="BR429" i="3"/>
  <c r="BR125" i="3"/>
  <c r="BR149" i="3"/>
  <c r="BR273" i="3"/>
  <c r="BR200" i="3"/>
  <c r="BR311" i="3"/>
  <c r="BR269" i="3"/>
  <c r="BR189" i="3"/>
  <c r="BR286" i="3"/>
  <c r="BR239" i="3"/>
  <c r="BR167" i="3"/>
  <c r="BR307" i="3"/>
  <c r="BR260" i="3"/>
  <c r="BR185" i="3"/>
  <c r="BR274" i="3"/>
  <c r="BR227" i="3"/>
  <c r="BR152" i="3"/>
  <c r="BR432" i="3"/>
  <c r="BR165" i="3"/>
  <c r="BR215" i="3"/>
  <c r="BR280" i="3"/>
  <c r="BR235" i="3"/>
  <c r="BR434" i="3"/>
  <c r="BR328" i="3"/>
  <c r="BR244" i="3"/>
  <c r="BR182" i="3"/>
  <c r="BR133" i="3"/>
  <c r="BR306" i="3"/>
  <c r="BR222" i="3"/>
  <c r="BR157" i="3"/>
  <c r="BR323" i="3"/>
  <c r="BR208" i="3"/>
  <c r="BR271" i="3"/>
  <c r="BR325" i="3"/>
  <c r="BR210" i="3"/>
  <c r="BR145" i="3"/>
  <c r="BR427" i="3"/>
  <c r="BR320" i="3"/>
  <c r="BR130" i="3"/>
  <c r="BR247" i="3"/>
  <c r="BR158" i="3"/>
  <c r="BR172" i="3"/>
  <c r="BR335" i="3"/>
  <c r="BR255" i="3"/>
  <c r="BR190" i="3"/>
  <c r="BR141" i="3"/>
  <c r="BR314" i="3"/>
  <c r="BR230" i="3"/>
  <c r="BR168" i="3"/>
  <c r="BR119" i="3"/>
  <c r="BR332" i="3"/>
  <c r="BR251" i="3"/>
  <c r="BR186" i="3"/>
  <c r="BR137" i="3"/>
  <c r="BR301" i="3"/>
  <c r="BR254" i="3"/>
  <c r="BR179" i="3"/>
  <c r="BR319" i="3"/>
  <c r="BR330" i="3"/>
  <c r="BR285" i="3"/>
  <c r="BR318" i="3"/>
  <c r="BR195" i="3"/>
  <c r="BR19" i="3"/>
  <c r="BR276" i="3"/>
  <c r="BR229" i="3"/>
  <c r="BR154" i="3"/>
  <c r="BR300" i="3"/>
  <c r="BR207" i="3"/>
  <c r="BR132" i="3"/>
  <c r="BR272" i="3"/>
  <c r="BR225" i="3"/>
  <c r="BR150" i="3"/>
  <c r="BR3" i="4"/>
  <c r="BR261" i="3"/>
  <c r="BR196" i="3"/>
  <c r="BR120" i="3"/>
  <c r="BR430" i="3"/>
  <c r="BR135" i="3"/>
  <c r="BR233" i="3"/>
  <c r="BR128" i="3"/>
  <c r="BR212" i="3"/>
  <c r="BR258" i="3"/>
  <c r="BR241" i="3"/>
  <c r="BR243" i="3"/>
  <c r="BR289" i="3"/>
  <c r="BR155" i="3"/>
  <c r="BR191" i="3"/>
  <c r="BR151" i="3"/>
  <c r="BR219" i="3"/>
  <c r="BR297" i="3"/>
  <c r="BR123" i="3"/>
  <c r="BR122" i="3"/>
  <c r="BR127" i="3"/>
  <c r="BR298" i="3"/>
  <c r="BR164" i="3"/>
  <c r="BR284" i="3"/>
  <c r="BR147" i="3"/>
  <c r="BR183" i="3"/>
  <c r="BR169" i="3"/>
  <c r="BR171" i="3"/>
  <c r="BR163" i="3"/>
  <c r="BR144" i="3"/>
  <c r="BR3" i="5"/>
  <c r="BR322" i="3"/>
  <c r="BR3" i="8"/>
  <c r="BR201" i="3"/>
  <c r="BR184" i="3"/>
  <c r="BR304" i="3"/>
  <c r="BR313" i="3"/>
  <c r="BR331" i="3"/>
  <c r="BR435" i="3"/>
  <c r="BR170" i="3"/>
  <c r="BR263" i="3"/>
  <c r="BR238" i="3"/>
  <c r="BR259" i="3"/>
  <c r="BR310" i="3"/>
  <c r="BR327" i="3"/>
  <c r="BR428" i="3"/>
  <c r="BR216" i="3"/>
  <c r="BR198" i="3"/>
  <c r="BR305" i="3"/>
  <c r="BR315" i="3"/>
  <c r="BR266" i="3"/>
  <c r="BR176" i="3"/>
  <c r="BR193" i="3"/>
  <c r="BR290" i="3"/>
  <c r="BR226" i="3"/>
  <c r="BR288" i="3"/>
  <c r="BR220" i="3"/>
  <c r="BR236" i="3"/>
  <c r="BR194" i="3"/>
  <c r="BR282" i="3"/>
  <c r="BR277" i="3"/>
  <c r="AA3" i="27"/>
  <c r="BQ63" i="8"/>
  <c r="BQ47" i="8"/>
  <c r="BQ48" i="8"/>
  <c r="BQ55" i="8"/>
  <c r="BQ4" i="8"/>
  <c r="BQ65" i="8"/>
  <c r="BQ40" i="8"/>
  <c r="BQ56" i="8"/>
  <c r="BQ45" i="8"/>
  <c r="BQ54" i="8"/>
  <c r="BQ64" i="8"/>
  <c r="BQ104" i="5"/>
  <c r="BP33" i="8"/>
  <c r="BP32" i="9"/>
  <c r="BQ59" i="8"/>
  <c r="BQ58" i="8"/>
  <c r="BQ285" i="4"/>
  <c r="BQ4" i="4"/>
  <c r="BQ109" i="5"/>
  <c r="BQ92" i="5"/>
  <c r="BQ16" i="5"/>
  <c r="BQ33" i="5" s="1"/>
  <c r="BQ4" i="5"/>
  <c r="BQ29" i="5"/>
  <c r="BQ80" i="5"/>
  <c r="BQ67" i="8"/>
  <c r="BQ68" i="8"/>
  <c r="H50" i="21" l="1"/>
  <c r="I47" i="21" s="1"/>
  <c r="I49" i="21" s="1"/>
  <c r="J60" i="21"/>
  <c r="K57" i="21" s="1"/>
  <c r="K60" i="21" s="1"/>
  <c r="L57" i="21" s="1"/>
  <c r="L60" i="21" s="1"/>
  <c r="M57" i="21" s="1"/>
  <c r="BO116" i="4"/>
  <c r="BO161" i="4" s="1"/>
  <c r="BO71" i="4" s="1"/>
  <c r="BO102" i="4"/>
  <c r="BO147" i="4" s="1"/>
  <c r="BO57" i="4" s="1"/>
  <c r="BO208" i="4"/>
  <c r="BO253" i="4" s="1"/>
  <c r="BO198" i="4"/>
  <c r="BO243" i="4" s="1"/>
  <c r="BO228" i="4"/>
  <c r="BO273" i="4" s="1"/>
  <c r="BO114" i="4"/>
  <c r="BO159" i="4" s="1"/>
  <c r="BO69" i="4" s="1"/>
  <c r="BO191" i="4"/>
  <c r="BO236" i="4" s="1"/>
  <c r="BO213" i="4"/>
  <c r="BO258" i="4" s="1"/>
  <c r="BO189" i="4"/>
  <c r="BO234" i="4" s="1"/>
  <c r="BO109" i="4"/>
  <c r="BO154" i="4" s="1"/>
  <c r="BO64" i="4" s="1"/>
  <c r="BO99" i="4"/>
  <c r="BO144" i="4" s="1"/>
  <c r="BO54" i="4" s="1"/>
  <c r="BO117" i="4"/>
  <c r="BO162" i="4" s="1"/>
  <c r="BO72" i="4" s="1"/>
  <c r="BO106" i="4"/>
  <c r="BO151" i="4" s="1"/>
  <c r="BO61" i="4" s="1"/>
  <c r="BO197" i="4"/>
  <c r="BO242" i="4" s="1"/>
  <c r="BO111" i="4"/>
  <c r="BO156" i="4" s="1"/>
  <c r="BO66" i="4" s="1"/>
  <c r="BO134" i="4"/>
  <c r="BO179" i="4" s="1"/>
  <c r="BO89" i="4" s="1"/>
  <c r="BO130" i="4"/>
  <c r="BO175" i="4" s="1"/>
  <c r="BO85" i="4" s="1"/>
  <c r="BO105" i="4"/>
  <c r="BO150" i="4" s="1"/>
  <c r="BO60" i="4" s="1"/>
  <c r="BO123" i="4"/>
  <c r="BO168" i="4" s="1"/>
  <c r="BO78" i="4" s="1"/>
  <c r="BO129" i="4"/>
  <c r="BO174" i="4" s="1"/>
  <c r="BO84" i="4" s="1"/>
  <c r="BO210" i="4"/>
  <c r="BO255" i="4" s="1"/>
  <c r="BN156" i="4"/>
  <c r="BN66" i="4" s="1"/>
  <c r="BN154" i="4"/>
  <c r="BN64" i="4" s="1"/>
  <c r="BN234" i="4"/>
  <c r="BN242" i="4"/>
  <c r="BO120" i="4"/>
  <c r="BO165" i="4" s="1"/>
  <c r="BO75" i="4" s="1"/>
  <c r="BO199" i="4"/>
  <c r="BO244" i="4" s="1"/>
  <c r="BO107" i="4"/>
  <c r="BO227" i="4"/>
  <c r="BO272" i="4" s="1"/>
  <c r="BO132" i="4"/>
  <c r="BO177" i="4" s="1"/>
  <c r="BO87" i="4" s="1"/>
  <c r="BO194" i="4"/>
  <c r="BO239" i="4" s="1"/>
  <c r="BO211" i="4"/>
  <c r="BO256" i="4" s="1"/>
  <c r="BO103" i="4"/>
  <c r="BO148" i="4" s="1"/>
  <c r="BO58" i="4" s="1"/>
  <c r="BO133" i="4"/>
  <c r="BO178" i="4" s="1"/>
  <c r="BO88" i="4" s="1"/>
  <c r="BO118" i="4"/>
  <c r="BO163" i="4" s="1"/>
  <c r="BO73" i="4" s="1"/>
  <c r="BO121" i="4"/>
  <c r="BO216" i="4"/>
  <c r="BO261" i="4" s="1"/>
  <c r="BO209" i="4"/>
  <c r="BO254" i="4" s="1"/>
  <c r="BO10" i="5"/>
  <c r="BO218" i="4"/>
  <c r="BO263" i="4" s="1"/>
  <c r="BO136" i="4"/>
  <c r="BO181" i="4" s="1"/>
  <c r="BO91" i="4" s="1"/>
  <c r="BO193" i="4"/>
  <c r="BO238" i="4" s="1"/>
  <c r="BO205" i="4"/>
  <c r="BO250" i="4" s="1"/>
  <c r="BO202" i="4"/>
  <c r="BO12" i="5"/>
  <c r="BO224" i="4"/>
  <c r="BO269" i="4" s="1"/>
  <c r="BN144" i="4"/>
  <c r="BN54" i="4" s="1"/>
  <c r="BN179" i="4"/>
  <c r="BN89" i="4" s="1"/>
  <c r="BN159" i="4"/>
  <c r="BN69" i="4" s="1"/>
  <c r="BO212" i="4"/>
  <c r="BO257" i="4" s="1"/>
  <c r="BO215" i="4"/>
  <c r="BO260" i="4" s="1"/>
  <c r="BO137" i="4"/>
  <c r="BO182" i="4" s="1"/>
  <c r="BO92" i="4" s="1"/>
  <c r="BO217" i="4"/>
  <c r="BO262" i="4" s="1"/>
  <c r="BO115" i="4"/>
  <c r="BO160" i="4" s="1"/>
  <c r="BO70" i="4" s="1"/>
  <c r="BO219" i="4"/>
  <c r="BO222" i="4"/>
  <c r="BO267" i="4" s="1"/>
  <c r="BO192" i="4"/>
  <c r="BO237" i="4" s="1"/>
  <c r="BO127" i="4"/>
  <c r="BO172" i="4" s="1"/>
  <c r="BO82" i="4" s="1"/>
  <c r="BO128" i="4"/>
  <c r="BO173" i="4" s="1"/>
  <c r="BO83" i="4" s="1"/>
  <c r="BO203" i="4"/>
  <c r="BO248" i="4" s="1"/>
  <c r="BO113" i="4"/>
  <c r="BO158" i="4" s="1"/>
  <c r="BO68" i="4" s="1"/>
  <c r="BO125" i="4"/>
  <c r="BO170" i="4" s="1"/>
  <c r="BO80" i="4" s="1"/>
  <c r="BO200" i="4"/>
  <c r="BO245" i="4" s="1"/>
  <c r="BO138" i="4"/>
  <c r="BO183" i="4" s="1"/>
  <c r="BO93" i="4" s="1"/>
  <c r="BO119" i="4"/>
  <c r="BO164" i="4" s="1"/>
  <c r="BO74" i="4" s="1"/>
  <c r="BO204" i="4"/>
  <c r="BO249" i="4" s="1"/>
  <c r="BO104" i="4"/>
  <c r="BO122" i="4"/>
  <c r="BO167" i="4" s="1"/>
  <c r="BO77" i="4" s="1"/>
  <c r="BO108" i="4"/>
  <c r="BO153" i="4" s="1"/>
  <c r="BO63" i="4" s="1"/>
  <c r="BO207" i="4"/>
  <c r="BO252" i="4" s="1"/>
  <c r="BO131" i="4"/>
  <c r="BN150" i="4"/>
  <c r="BN60" i="4" s="1"/>
  <c r="BN236" i="4"/>
  <c r="BN258" i="4"/>
  <c r="BO226" i="4"/>
  <c r="BO271" i="4" s="1"/>
  <c r="BO101" i="4"/>
  <c r="BO146" i="4" s="1"/>
  <c r="BO56" i="4" s="1"/>
  <c r="BO223" i="4"/>
  <c r="BO9" i="5"/>
  <c r="BO124" i="4"/>
  <c r="BO169" i="4" s="1"/>
  <c r="BO79" i="4" s="1"/>
  <c r="BO135" i="4"/>
  <c r="BO180" i="4" s="1"/>
  <c r="BO90" i="4" s="1"/>
  <c r="BO126" i="4"/>
  <c r="BO221" i="4"/>
  <c r="BO266" i="4" s="1"/>
  <c r="BO139" i="4"/>
  <c r="BO184" i="4" s="1"/>
  <c r="BO94" i="4" s="1"/>
  <c r="BO220" i="4"/>
  <c r="BO265" i="4" s="1"/>
  <c r="BO229" i="4"/>
  <c r="BO274" i="4" s="1"/>
  <c r="BO225" i="4"/>
  <c r="BO270" i="4" s="1"/>
  <c r="BO195" i="4"/>
  <c r="BO240" i="4" s="1"/>
  <c r="BO196" i="4"/>
  <c r="BO241" i="4" s="1"/>
  <c r="BO201" i="4"/>
  <c r="BO206" i="4"/>
  <c r="BO251" i="4" s="1"/>
  <c r="BO214" i="4"/>
  <c r="BO259" i="4" s="1"/>
  <c r="BO110" i="4"/>
  <c r="BO155" i="4" s="1"/>
  <c r="BO65" i="4" s="1"/>
  <c r="BO112" i="4"/>
  <c r="BO157" i="4" s="1"/>
  <c r="BO67" i="4" s="1"/>
  <c r="BR11" i="4"/>
  <c r="BR12" i="4"/>
  <c r="BR13" i="4"/>
  <c r="BR15" i="4"/>
  <c r="BR16" i="4"/>
  <c r="BR14" i="4"/>
  <c r="BR17" i="4"/>
  <c r="BR19" i="4"/>
  <c r="BR20" i="4"/>
  <c r="BR18" i="4"/>
  <c r="BR21" i="4"/>
  <c r="BR24" i="4"/>
  <c r="BR25" i="4"/>
  <c r="BR22" i="4"/>
  <c r="BR26" i="4"/>
  <c r="BR28" i="4"/>
  <c r="BR29" i="4"/>
  <c r="BR27" i="4"/>
  <c r="BR30" i="4"/>
  <c r="BR31" i="4"/>
  <c r="BR23" i="4"/>
  <c r="BR32" i="4"/>
  <c r="BR36" i="4"/>
  <c r="BR37" i="4"/>
  <c r="BR34" i="4"/>
  <c r="BR38" i="4"/>
  <c r="BR43" i="4"/>
  <c r="BR47" i="4"/>
  <c r="BR44" i="4"/>
  <c r="BR39" i="4"/>
  <c r="BR41" i="4"/>
  <c r="BR45" i="4"/>
  <c r="BR49" i="4"/>
  <c r="BR33" i="4"/>
  <c r="BR35" i="4"/>
  <c r="BR40" i="4"/>
  <c r="BR42" i="4"/>
  <c r="BR46" i="4"/>
  <c r="BR48" i="4"/>
  <c r="BS32" i="3"/>
  <c r="BS76" i="3" s="1"/>
  <c r="BS36" i="3"/>
  <c r="BS80" i="3" s="1"/>
  <c r="BS39" i="3"/>
  <c r="BS83" i="3" s="1"/>
  <c r="BS33" i="3"/>
  <c r="BS77" i="3" s="1"/>
  <c r="BS38" i="3"/>
  <c r="BS82" i="3" s="1"/>
  <c r="BS42" i="3"/>
  <c r="BS86" i="3" s="1"/>
  <c r="BS46" i="3"/>
  <c r="BS90" i="3" s="1"/>
  <c r="BS40" i="3"/>
  <c r="BS84" i="3" s="1"/>
  <c r="BS45" i="3"/>
  <c r="BS89" i="3" s="1"/>
  <c r="BS47" i="3"/>
  <c r="BS91" i="3" s="1"/>
  <c r="BS50" i="3"/>
  <c r="BS94" i="3" s="1"/>
  <c r="BS44" i="3"/>
  <c r="BS88" i="3" s="1"/>
  <c r="BS48" i="3"/>
  <c r="BS92" i="3" s="1"/>
  <c r="BS49" i="3"/>
  <c r="BS93" i="3" s="1"/>
  <c r="BS53" i="3"/>
  <c r="BS97" i="3" s="1"/>
  <c r="BS51" i="3"/>
  <c r="BS95" i="3" s="1"/>
  <c r="BS57" i="3"/>
  <c r="BS101" i="3" s="1"/>
  <c r="BS61" i="3"/>
  <c r="BS105" i="3" s="1"/>
  <c r="BS65" i="3"/>
  <c r="BS109" i="3" s="1"/>
  <c r="BS69" i="3"/>
  <c r="BS113" i="3" s="1"/>
  <c r="BS34" i="3"/>
  <c r="BS78" i="3" s="1"/>
  <c r="BS56" i="3"/>
  <c r="BS100" i="3" s="1"/>
  <c r="BS60" i="3"/>
  <c r="BS104" i="3" s="1"/>
  <c r="BS64" i="3"/>
  <c r="BS108" i="3" s="1"/>
  <c r="BS68" i="3"/>
  <c r="BS112" i="3" s="1"/>
  <c r="BS37" i="3"/>
  <c r="BS81" i="3" s="1"/>
  <c r="BS52" i="3"/>
  <c r="BS96" i="3" s="1"/>
  <c r="BS55" i="3"/>
  <c r="BS99" i="3" s="1"/>
  <c r="BS58" i="3"/>
  <c r="BS102" i="3" s="1"/>
  <c r="BS66" i="3"/>
  <c r="BS110" i="3" s="1"/>
  <c r="BS35" i="3"/>
  <c r="BS79" i="3" s="1"/>
  <c r="BS59" i="3"/>
  <c r="BS103" i="3" s="1"/>
  <c r="BS62" i="3"/>
  <c r="BS106" i="3" s="1"/>
  <c r="BS41" i="3"/>
  <c r="BS85" i="3" s="1"/>
  <c r="BS54" i="3"/>
  <c r="BS98" i="3" s="1"/>
  <c r="BS63" i="3"/>
  <c r="BS107" i="3" s="1"/>
  <c r="BS71" i="3"/>
  <c r="BS115" i="3" s="1"/>
  <c r="BS31" i="3"/>
  <c r="BS75" i="3" s="1"/>
  <c r="BS67" i="3"/>
  <c r="BS111" i="3" s="1"/>
  <c r="BS43" i="3"/>
  <c r="BS87" i="3" s="1"/>
  <c r="BS70" i="3"/>
  <c r="BS114" i="3" s="1"/>
  <c r="BN15" i="8"/>
  <c r="BN9" i="9"/>
  <c r="BN11" i="9"/>
  <c r="BN17" i="8"/>
  <c r="BO8" i="5"/>
  <c r="BM277" i="4"/>
  <c r="BM16" i="8"/>
  <c r="BM10" i="9"/>
  <c r="BQ56" i="9"/>
  <c r="BO13" i="5"/>
  <c r="BO22" i="9" s="1"/>
  <c r="BN22" i="9"/>
  <c r="I42" i="20"/>
  <c r="BR2" i="20"/>
  <c r="BO2" i="21"/>
  <c r="G30" i="21"/>
  <c r="G37" i="21"/>
  <c r="H34" i="21" s="1"/>
  <c r="BF30" i="21"/>
  <c r="G43" i="21"/>
  <c r="H40" i="21" s="1"/>
  <c r="F41" i="21"/>
  <c r="I41" i="20"/>
  <c r="BE30" i="21"/>
  <c r="BD30" i="21"/>
  <c r="I18" i="20"/>
  <c r="BS22" i="3"/>
  <c r="BN23" i="8"/>
  <c r="BN20" i="9"/>
  <c r="BP16" i="3"/>
  <c r="BP2" i="8"/>
  <c r="BQ2" i="3"/>
  <c r="BP2" i="5"/>
  <c r="BP11" i="5" s="1"/>
  <c r="BP2" i="4"/>
  <c r="BP2" i="9"/>
  <c r="BO279" i="4"/>
  <c r="BO281" i="4"/>
  <c r="BN21" i="9"/>
  <c r="BN280" i="4"/>
  <c r="BN24" i="8"/>
  <c r="BN19" i="9"/>
  <c r="BN22" i="8"/>
  <c r="BO25" i="5"/>
  <c r="BN18" i="9"/>
  <c r="BN21" i="8"/>
  <c r="BN17" i="9"/>
  <c r="BN20" i="8"/>
  <c r="BS26" i="3"/>
  <c r="BS25" i="3"/>
  <c r="BS28" i="3"/>
  <c r="BS27" i="3"/>
  <c r="BR4" i="4"/>
  <c r="BR285" i="4"/>
  <c r="BR104" i="5"/>
  <c r="BR4" i="8"/>
  <c r="BR48" i="8"/>
  <c r="BR45" i="8"/>
  <c r="BR65" i="8"/>
  <c r="BR55" i="8"/>
  <c r="BR56" i="8"/>
  <c r="BR63" i="8"/>
  <c r="BR40" i="8"/>
  <c r="BR54" i="8"/>
  <c r="BR64" i="8"/>
  <c r="BR47" i="8"/>
  <c r="BT3" i="3"/>
  <c r="BS385" i="3"/>
  <c r="BS62" i="5" s="1"/>
  <c r="BS402" i="3"/>
  <c r="BS388" i="3"/>
  <c r="BS65" i="5" s="1"/>
  <c r="BS389" i="3"/>
  <c r="BS66" i="5" s="1"/>
  <c r="BS400" i="3"/>
  <c r="BS77" i="5" s="1"/>
  <c r="BS390" i="3"/>
  <c r="BS67" i="5" s="1"/>
  <c r="BS396" i="3"/>
  <c r="BS73" i="5" s="1"/>
  <c r="BS386" i="3"/>
  <c r="BS63" i="5" s="1"/>
  <c r="BS392" i="3"/>
  <c r="BS69" i="5" s="1"/>
  <c r="BS393" i="3"/>
  <c r="BS70" i="5" s="1"/>
  <c r="BS394" i="3"/>
  <c r="BS71" i="5" s="1"/>
  <c r="BS401" i="3"/>
  <c r="BS344" i="3"/>
  <c r="BS45" i="5" s="1"/>
  <c r="BS345" i="3"/>
  <c r="BS46" i="5" s="1"/>
  <c r="BS342" i="3"/>
  <c r="BS43" i="5" s="1"/>
  <c r="BS340" i="3"/>
  <c r="BS343" i="3"/>
  <c r="BS44" i="5" s="1"/>
  <c r="BS348" i="3"/>
  <c r="BS49" i="5" s="1"/>
  <c r="BS352" i="3"/>
  <c r="BS53" i="5" s="1"/>
  <c r="BS341" i="3"/>
  <c r="BS42" i="5" s="1"/>
  <c r="BS349" i="3"/>
  <c r="BS50" i="5" s="1"/>
  <c r="BS347" i="3"/>
  <c r="BS48" i="5" s="1"/>
  <c r="BS356" i="3"/>
  <c r="BS57" i="5" s="1"/>
  <c r="BS358" i="3"/>
  <c r="BS387" i="3"/>
  <c r="BS64" i="5" s="1"/>
  <c r="BS350" i="3"/>
  <c r="BS51" i="5" s="1"/>
  <c r="BS351" i="3"/>
  <c r="BS52" i="5" s="1"/>
  <c r="BS354" i="3"/>
  <c r="BS55" i="5" s="1"/>
  <c r="BS398" i="3"/>
  <c r="BS75" i="5" s="1"/>
  <c r="BS395" i="3"/>
  <c r="BS72" i="5" s="1"/>
  <c r="BS384" i="3"/>
  <c r="BS346" i="3"/>
  <c r="BS47" i="5" s="1"/>
  <c r="BS355" i="3"/>
  <c r="BS56" i="5" s="1"/>
  <c r="BS391" i="3"/>
  <c r="BS68" i="5" s="1"/>
  <c r="BS357" i="3"/>
  <c r="BS320" i="3"/>
  <c r="BS305" i="3"/>
  <c r="BS331" i="3"/>
  <c r="BS267" i="3"/>
  <c r="BS285" i="3"/>
  <c r="BS261" i="3"/>
  <c r="BS196" i="3"/>
  <c r="BS146" i="3"/>
  <c r="BS121" i="3"/>
  <c r="BS209" i="3"/>
  <c r="BS178" i="3"/>
  <c r="BS4" i="3"/>
  <c r="BS193" i="3"/>
  <c r="BS147" i="3"/>
  <c r="BS429" i="3"/>
  <c r="BS295" i="3"/>
  <c r="BS314" i="3"/>
  <c r="BS307" i="3"/>
  <c r="BS325" i="3"/>
  <c r="BS256" i="3"/>
  <c r="BS210" i="3"/>
  <c r="BS145" i="3"/>
  <c r="BS223" i="3"/>
  <c r="BS208" i="3"/>
  <c r="BS217" i="3"/>
  <c r="BS194" i="3"/>
  <c r="BS235" i="3"/>
  <c r="BS232" i="3"/>
  <c r="BS432" i="3"/>
  <c r="BS268" i="3"/>
  <c r="BS286" i="3"/>
  <c r="BS316" i="3"/>
  <c r="BS301" i="3"/>
  <c r="BS229" i="3"/>
  <c r="BS220" i="3"/>
  <c r="BS230" i="3"/>
  <c r="BS168" i="3"/>
  <c r="BS156" i="3"/>
  <c r="BS122" i="3"/>
  <c r="BS177" i="3"/>
  <c r="BS140" i="3"/>
  <c r="BS3" i="5"/>
  <c r="BS279" i="3"/>
  <c r="BS300" i="3"/>
  <c r="BS288" i="3"/>
  <c r="BS310" i="3"/>
  <c r="BS202" i="3"/>
  <c r="BS170" i="3"/>
  <c r="BS7" i="3"/>
  <c r="BS207" i="3"/>
  <c r="BS174" i="3"/>
  <c r="BS199" i="3"/>
  <c r="BS159" i="3"/>
  <c r="BS254" i="3"/>
  <c r="BS203" i="3"/>
  <c r="BS143" i="3"/>
  <c r="BS433" i="3"/>
  <c r="BS284" i="3"/>
  <c r="BS306" i="3"/>
  <c r="BS332" i="3"/>
  <c r="BS317" i="3"/>
  <c r="BS245" i="3"/>
  <c r="BS255" i="3"/>
  <c r="BS125" i="3"/>
  <c r="BS247" i="3"/>
  <c r="BS259" i="3"/>
  <c r="BS131" i="3"/>
  <c r="BS175" i="3"/>
  <c r="BS138" i="3"/>
  <c r="BS158" i="3"/>
  <c r="BS124" i="3"/>
  <c r="BS434" i="3"/>
  <c r="BS298" i="3"/>
  <c r="BS278" i="3"/>
  <c r="BS308" i="3"/>
  <c r="BS326" i="3"/>
  <c r="BS221" i="3"/>
  <c r="BS201" i="3"/>
  <c r="BS189" i="3"/>
  <c r="BS135" i="3"/>
  <c r="BS183" i="3"/>
  <c r="BS119" i="3"/>
  <c r="BS200" i="3"/>
  <c r="BS166" i="3"/>
  <c r="BS335" i="3"/>
  <c r="BS271" i="3"/>
  <c r="BS289" i="3"/>
  <c r="BS280" i="3"/>
  <c r="BS302" i="3"/>
  <c r="BS195" i="3"/>
  <c r="BS151" i="3"/>
  <c r="BS231" i="3"/>
  <c r="BS224" i="3"/>
  <c r="BS262" i="3"/>
  <c r="BS218" i="3"/>
  <c r="BS153" i="3"/>
  <c r="BS257" i="3"/>
  <c r="BS192" i="3"/>
  <c r="BS428" i="3"/>
  <c r="BS311" i="3"/>
  <c r="BS329" i="3"/>
  <c r="BS265" i="3"/>
  <c r="BS291" i="3"/>
  <c r="BS274" i="3"/>
  <c r="BS171" i="3"/>
  <c r="BS134" i="3"/>
  <c r="BS173" i="3"/>
  <c r="BS136" i="3"/>
  <c r="BS167" i="3"/>
  <c r="BS130" i="3"/>
  <c r="BS219" i="3"/>
  <c r="BS198" i="3"/>
  <c r="BS435" i="3"/>
  <c r="BS287" i="3"/>
  <c r="BS270" i="3"/>
  <c r="BS299" i="3"/>
  <c r="BS318" i="3"/>
  <c r="BS213" i="3"/>
  <c r="BS186" i="3"/>
  <c r="BS215" i="3"/>
  <c r="BS190" i="3"/>
  <c r="BS253" i="3"/>
  <c r="BS188" i="3"/>
  <c r="BS222" i="3"/>
  <c r="BS157" i="3"/>
  <c r="BS19" i="3"/>
  <c r="BS327" i="3"/>
  <c r="BS3" i="9"/>
  <c r="BS281" i="3"/>
  <c r="BS272" i="3"/>
  <c r="BS290" i="3"/>
  <c r="BS187" i="3"/>
  <c r="BS133" i="3"/>
  <c r="BS154" i="3"/>
  <c r="BS120" i="3"/>
  <c r="BS148" i="3"/>
  <c r="BS123" i="3"/>
  <c r="BS169" i="3"/>
  <c r="BS132" i="3"/>
  <c r="BS303" i="3"/>
  <c r="BS321" i="3"/>
  <c r="BS3" i="8"/>
  <c r="BS283" i="3"/>
  <c r="BS266" i="3"/>
  <c r="BS163" i="3"/>
  <c r="BS126" i="3"/>
  <c r="BS197" i="3"/>
  <c r="BS155" i="3"/>
  <c r="BS225" i="3"/>
  <c r="BS212" i="3"/>
  <c r="BS243" i="3"/>
  <c r="BS251" i="3"/>
  <c r="BS431" i="3"/>
  <c r="BS312" i="3"/>
  <c r="BS330" i="3"/>
  <c r="BS323" i="3"/>
  <c r="BS258" i="3"/>
  <c r="BS277" i="3"/>
  <c r="BS242" i="3"/>
  <c r="BS180" i="3"/>
  <c r="BS246" i="3"/>
  <c r="BS184" i="3"/>
  <c r="BS234" i="3"/>
  <c r="BS172" i="3"/>
  <c r="BS185" i="3"/>
  <c r="BS129" i="3"/>
  <c r="BS13" i="3"/>
  <c r="BS273" i="3"/>
  <c r="BS142" i="3"/>
  <c r="BS227" i="3"/>
  <c r="BS328" i="3"/>
  <c r="BS296" i="3"/>
  <c r="BS214" i="3"/>
  <c r="BS139" i="3"/>
  <c r="BS430" i="3"/>
  <c r="BS333" i="3"/>
  <c r="BS191" i="3"/>
  <c r="BS182" i="3"/>
  <c r="BS276" i="3"/>
  <c r="BS237" i="3"/>
  <c r="BS240" i="3"/>
  <c r="BS264" i="3"/>
  <c r="BS241" i="3"/>
  <c r="BS216" i="3"/>
  <c r="BS313" i="3"/>
  <c r="BS152" i="3"/>
  <c r="BS149" i="3"/>
  <c r="BS304" i="3"/>
  <c r="BS269" i="3"/>
  <c r="BS165" i="3"/>
  <c r="BS137" i="3"/>
  <c r="BS297" i="3"/>
  <c r="BS236" i="3"/>
  <c r="BS427" i="3"/>
  <c r="BS319" i="3"/>
  <c r="BS282" i="3"/>
  <c r="BS181" i="3"/>
  <c r="BS244" i="3"/>
  <c r="BS3" i="4"/>
  <c r="BS141" i="3"/>
  <c r="BS252" i="3"/>
  <c r="BS238" i="3"/>
  <c r="BS322" i="3"/>
  <c r="BS226" i="3"/>
  <c r="BS128" i="3"/>
  <c r="BS324" i="3"/>
  <c r="BS233" i="3"/>
  <c r="BS150" i="3"/>
  <c r="BS179" i="3"/>
  <c r="BS275" i="3"/>
  <c r="BS315" i="3"/>
  <c r="BS127" i="3"/>
  <c r="BS144" i="3"/>
  <c r="BS260" i="3"/>
  <c r="BS164" i="3"/>
  <c r="BS309" i="3"/>
  <c r="BS334" i="3"/>
  <c r="BS211" i="3"/>
  <c r="BS263" i="3"/>
  <c r="BS239" i="3"/>
  <c r="BS176" i="3"/>
  <c r="BS228" i="3"/>
  <c r="BS10" i="3"/>
  <c r="BS399" i="3"/>
  <c r="BS76" i="5" s="1"/>
  <c r="BQ34" i="8"/>
  <c r="BQ33" i="9"/>
  <c r="BR47" i="9"/>
  <c r="BR4" i="9"/>
  <c r="BR42" i="9"/>
  <c r="BR48" i="9"/>
  <c r="BR59" i="8"/>
  <c r="BR58" i="8"/>
  <c r="BQ33" i="8"/>
  <c r="BQ32" i="9"/>
  <c r="BR29" i="5"/>
  <c r="BR16" i="5"/>
  <c r="BR33" i="5" s="1"/>
  <c r="BR80" i="5"/>
  <c r="BR92" i="5"/>
  <c r="BR4" i="5"/>
  <c r="BR109" i="5"/>
  <c r="BR67" i="8"/>
  <c r="BR68" i="8"/>
  <c r="M59" i="21" l="1"/>
  <c r="P146" i="20" s="1"/>
  <c r="I50" i="21"/>
  <c r="J47" i="21" s="1"/>
  <c r="J50" i="21" s="1"/>
  <c r="K47" i="21" s="1"/>
  <c r="L138" i="20"/>
  <c r="I25" i="21"/>
  <c r="K137" i="20"/>
  <c r="BP116" i="4"/>
  <c r="BP161" i="4" s="1"/>
  <c r="BP71" i="4" s="1"/>
  <c r="BP102" i="4"/>
  <c r="BP147" i="4" s="1"/>
  <c r="BP57" i="4" s="1"/>
  <c r="BP197" i="4"/>
  <c r="BP242" i="4" s="1"/>
  <c r="BP201" i="4"/>
  <c r="BP246" i="4" s="1"/>
  <c r="BP229" i="4"/>
  <c r="BP274" i="4" s="1"/>
  <c r="BP126" i="4"/>
  <c r="BP171" i="4" s="1"/>
  <c r="BP81" i="4" s="1"/>
  <c r="BP223" i="4"/>
  <c r="BP268" i="4" s="1"/>
  <c r="BP99" i="4"/>
  <c r="BP144" i="4" s="1"/>
  <c r="BP54" i="4" s="1"/>
  <c r="BO268" i="4"/>
  <c r="BP131" i="4"/>
  <c r="BP176" i="4" s="1"/>
  <c r="BP86" i="4" s="1"/>
  <c r="BP104" i="4"/>
  <c r="BP149" i="4" s="1"/>
  <c r="BP59" i="4" s="1"/>
  <c r="BP200" i="4"/>
  <c r="BP245" i="4" s="1"/>
  <c r="BP128" i="4"/>
  <c r="BP173" i="4" s="1"/>
  <c r="BP83" i="4" s="1"/>
  <c r="BP219" i="4"/>
  <c r="BP264" i="4" s="1"/>
  <c r="BP215" i="4"/>
  <c r="BP260" i="4" s="1"/>
  <c r="BP129" i="4"/>
  <c r="BP174" i="4" s="1"/>
  <c r="BP84" i="4" s="1"/>
  <c r="BP202" i="4"/>
  <c r="BP247" i="4" s="1"/>
  <c r="BP218" i="4"/>
  <c r="BP263" i="4" s="1"/>
  <c r="BP121" i="4"/>
  <c r="BP166" i="4" s="1"/>
  <c r="BP76" i="4" s="1"/>
  <c r="BP211" i="4"/>
  <c r="BP256" i="4" s="1"/>
  <c r="BP107" i="4"/>
  <c r="BP152" i="4" s="1"/>
  <c r="BP62" i="4" s="1"/>
  <c r="BP109" i="4"/>
  <c r="BP154" i="4" s="1"/>
  <c r="BP64" i="4" s="1"/>
  <c r="BO166" i="4"/>
  <c r="BO76" i="4" s="1"/>
  <c r="BO149" i="4"/>
  <c r="BO59" i="4" s="1"/>
  <c r="BP110" i="4"/>
  <c r="BP155" i="4" s="1"/>
  <c r="BP65" i="4" s="1"/>
  <c r="BP196" i="4"/>
  <c r="BP241" i="4" s="1"/>
  <c r="BP220" i="4"/>
  <c r="BP135" i="4"/>
  <c r="BP180" i="4" s="1"/>
  <c r="BP90" i="4" s="1"/>
  <c r="BP101" i="4"/>
  <c r="BP146" i="4" s="1"/>
  <c r="BP56" i="4" s="1"/>
  <c r="BP117" i="4"/>
  <c r="BP162" i="4" s="1"/>
  <c r="BP72" i="4" s="1"/>
  <c r="BP207" i="4"/>
  <c r="BP204" i="4"/>
  <c r="BP249" i="4" s="1"/>
  <c r="BP125" i="4"/>
  <c r="BP170" i="4" s="1"/>
  <c r="BP80" i="4" s="1"/>
  <c r="BP127" i="4"/>
  <c r="BP172" i="4" s="1"/>
  <c r="BP82" i="4" s="1"/>
  <c r="BP115" i="4"/>
  <c r="BP212" i="4"/>
  <c r="BP257" i="4" s="1"/>
  <c r="BP123" i="4"/>
  <c r="BP168" i="4" s="1"/>
  <c r="BP78" i="4" s="1"/>
  <c r="BP191" i="4"/>
  <c r="BP236" i="4" s="1"/>
  <c r="BP205" i="4"/>
  <c r="BP10" i="5"/>
  <c r="BP118" i="4"/>
  <c r="BP163" i="4" s="1"/>
  <c r="BP73" i="4" s="1"/>
  <c r="BP194" i="4"/>
  <c r="BP239" i="4" s="1"/>
  <c r="BP199" i="4"/>
  <c r="BP105" i="4"/>
  <c r="BP150" i="4" s="1"/>
  <c r="BP60" i="4" s="1"/>
  <c r="BP213" i="4"/>
  <c r="BP258" i="4" s="1"/>
  <c r="BO264" i="4"/>
  <c r="BO152" i="4"/>
  <c r="BO62" i="4" s="1"/>
  <c r="BO176" i="4"/>
  <c r="BO86" i="4" s="1"/>
  <c r="BO247" i="4"/>
  <c r="BP214" i="4"/>
  <c r="BP259" i="4" s="1"/>
  <c r="BP195" i="4"/>
  <c r="BP139" i="4"/>
  <c r="BP184" i="4" s="1"/>
  <c r="BP94" i="4" s="1"/>
  <c r="BP124" i="4"/>
  <c r="BP169" i="4" s="1"/>
  <c r="BP79" i="4" s="1"/>
  <c r="BP226" i="4"/>
  <c r="BP271" i="4" s="1"/>
  <c r="BP208" i="4"/>
  <c r="BP253" i="4" s="1"/>
  <c r="BP189" i="4"/>
  <c r="BP234" i="4" s="1"/>
  <c r="BP108" i="4"/>
  <c r="BP153" i="4" s="1"/>
  <c r="BP63" i="4" s="1"/>
  <c r="BP119" i="4"/>
  <c r="BP164" i="4" s="1"/>
  <c r="BP74" i="4" s="1"/>
  <c r="BP113" i="4"/>
  <c r="BP192" i="4"/>
  <c r="BP237" i="4" s="1"/>
  <c r="BP217" i="4"/>
  <c r="BP262" i="4" s="1"/>
  <c r="BP228" i="4"/>
  <c r="BP273" i="4" s="1"/>
  <c r="BP130" i="4"/>
  <c r="BP175" i="4" s="1"/>
  <c r="BP85" i="4" s="1"/>
  <c r="BP224" i="4"/>
  <c r="BP269" i="4" s="1"/>
  <c r="BP193" i="4"/>
  <c r="BP238" i="4" s="1"/>
  <c r="BP209" i="4"/>
  <c r="BP254" i="4" s="1"/>
  <c r="BP133" i="4"/>
  <c r="BP132" i="4"/>
  <c r="BP177" i="4" s="1"/>
  <c r="BP87" i="4" s="1"/>
  <c r="BP120" i="4"/>
  <c r="BP165" i="4" s="1"/>
  <c r="BP75" i="4" s="1"/>
  <c r="BP134" i="4"/>
  <c r="BP179" i="4" s="1"/>
  <c r="BP89" i="4" s="1"/>
  <c r="BO171" i="4"/>
  <c r="BO81" i="4" s="1"/>
  <c r="BO246" i="4"/>
  <c r="BP112" i="4"/>
  <c r="BP157" i="4" s="1"/>
  <c r="BP67" i="4" s="1"/>
  <c r="BP206" i="4"/>
  <c r="BP251" i="4" s="1"/>
  <c r="BP225" i="4"/>
  <c r="BP270" i="4" s="1"/>
  <c r="BP221" i="4"/>
  <c r="BP266" i="4" s="1"/>
  <c r="BP9" i="5"/>
  <c r="BP111" i="4"/>
  <c r="BP156" i="4" s="1"/>
  <c r="BP66" i="4" s="1"/>
  <c r="BP114" i="4"/>
  <c r="BP122" i="4"/>
  <c r="BP167" i="4" s="1"/>
  <c r="BP77" i="4" s="1"/>
  <c r="BP138" i="4"/>
  <c r="BP183" i="4" s="1"/>
  <c r="BP93" i="4" s="1"/>
  <c r="BP203" i="4"/>
  <c r="BP248" i="4" s="1"/>
  <c r="BP222" i="4"/>
  <c r="BP137" i="4"/>
  <c r="BP182" i="4" s="1"/>
  <c r="BP92" i="4" s="1"/>
  <c r="BP198" i="4"/>
  <c r="BP243" i="4" s="1"/>
  <c r="BP12" i="5"/>
  <c r="BP136" i="4"/>
  <c r="BP181" i="4" s="1"/>
  <c r="BP91" i="4" s="1"/>
  <c r="BP216" i="4"/>
  <c r="BP261" i="4" s="1"/>
  <c r="BP103" i="4"/>
  <c r="BP148" i="4" s="1"/>
  <c r="BP58" i="4" s="1"/>
  <c r="BP227" i="4"/>
  <c r="BP272" i="4" s="1"/>
  <c r="BP210" i="4"/>
  <c r="BP255" i="4" s="1"/>
  <c r="BP106" i="4"/>
  <c r="BP151" i="4" s="1"/>
  <c r="BP61" i="4" s="1"/>
  <c r="BS11" i="4"/>
  <c r="BS12" i="4"/>
  <c r="BS14" i="4"/>
  <c r="BS13" i="4"/>
  <c r="BS16" i="4"/>
  <c r="BS19" i="4"/>
  <c r="BS20" i="4"/>
  <c r="BS15" i="4"/>
  <c r="BS23" i="4"/>
  <c r="BS17" i="4"/>
  <c r="BS24" i="4"/>
  <c r="BS18" i="4"/>
  <c r="BS25" i="4"/>
  <c r="BS21" i="4"/>
  <c r="BS28" i="4"/>
  <c r="BS29" i="4"/>
  <c r="BS26" i="4"/>
  <c r="BS27" i="4"/>
  <c r="BS30" i="4"/>
  <c r="BS33" i="4"/>
  <c r="BS35" i="4"/>
  <c r="BS39" i="4"/>
  <c r="BS32" i="4"/>
  <c r="BS36" i="4"/>
  <c r="BS22" i="4"/>
  <c r="BS37" i="4"/>
  <c r="BS41" i="4"/>
  <c r="BS31" i="4"/>
  <c r="BS40" i="4"/>
  <c r="BS42" i="4"/>
  <c r="BS46" i="4"/>
  <c r="BS34" i="4"/>
  <c r="BS43" i="4"/>
  <c r="BS47" i="4"/>
  <c r="BS38" i="4"/>
  <c r="BS44" i="4"/>
  <c r="BS48" i="4"/>
  <c r="BS49" i="4"/>
  <c r="BS45" i="4"/>
  <c r="BT33" i="3"/>
  <c r="BT77" i="3" s="1"/>
  <c r="BT35" i="3"/>
  <c r="BT79" i="3" s="1"/>
  <c r="BT36" i="3"/>
  <c r="BT80" i="3" s="1"/>
  <c r="BT38" i="3"/>
  <c r="BT82" i="3" s="1"/>
  <c r="BT34" i="3"/>
  <c r="BT78" i="3" s="1"/>
  <c r="BT37" i="3"/>
  <c r="BT81" i="3" s="1"/>
  <c r="BT41" i="3"/>
  <c r="BT85" i="3" s="1"/>
  <c r="BT32" i="3"/>
  <c r="BT76" i="3" s="1"/>
  <c r="BT39" i="3"/>
  <c r="BT40" i="3"/>
  <c r="BT84" i="3" s="1"/>
  <c r="BT45" i="3"/>
  <c r="BT89" i="3" s="1"/>
  <c r="BT44" i="3"/>
  <c r="BT88" i="3" s="1"/>
  <c r="BT48" i="3"/>
  <c r="BT92" i="3" s="1"/>
  <c r="BT46" i="3"/>
  <c r="BT90" i="3" s="1"/>
  <c r="BT49" i="3"/>
  <c r="BT93" i="3" s="1"/>
  <c r="BT53" i="3"/>
  <c r="BT97" i="3" s="1"/>
  <c r="BT43" i="3"/>
  <c r="BT87" i="3" s="1"/>
  <c r="BT52" i="3"/>
  <c r="BT96" i="3" s="1"/>
  <c r="BT50" i="3"/>
  <c r="BT94" i="3" s="1"/>
  <c r="BT56" i="3"/>
  <c r="BT100" i="3" s="1"/>
  <c r="BT60" i="3"/>
  <c r="BT104" i="3" s="1"/>
  <c r="BT64" i="3"/>
  <c r="BT108" i="3" s="1"/>
  <c r="BT68" i="3"/>
  <c r="BT112" i="3" s="1"/>
  <c r="BT54" i="3"/>
  <c r="BT98" i="3" s="1"/>
  <c r="BT59" i="3"/>
  <c r="BT103" i="3" s="1"/>
  <c r="BT63" i="3"/>
  <c r="BT107" i="3" s="1"/>
  <c r="BT67" i="3"/>
  <c r="BT111" i="3" s="1"/>
  <c r="BT71" i="3"/>
  <c r="BT115" i="3" s="1"/>
  <c r="BT57" i="3"/>
  <c r="BT101" i="3" s="1"/>
  <c r="BT65" i="3"/>
  <c r="BT109" i="3" s="1"/>
  <c r="BT42" i="3"/>
  <c r="BT86" i="3" s="1"/>
  <c r="BT51" i="3"/>
  <c r="BT95" i="3" s="1"/>
  <c r="BT61" i="3"/>
  <c r="BT105" i="3" s="1"/>
  <c r="BT47" i="3"/>
  <c r="BT91" i="3" s="1"/>
  <c r="BT62" i="3"/>
  <c r="BT106" i="3" s="1"/>
  <c r="BT70" i="3"/>
  <c r="BT114" i="3" s="1"/>
  <c r="BT55" i="3"/>
  <c r="BT99" i="3" s="1"/>
  <c r="BT58" i="3"/>
  <c r="BT102" i="3" s="1"/>
  <c r="BT66" i="3"/>
  <c r="BT110" i="3" s="1"/>
  <c r="BT69" i="3"/>
  <c r="BT113" i="3" s="1"/>
  <c r="BT31" i="3"/>
  <c r="BT75" i="3" s="1"/>
  <c r="BO17" i="8"/>
  <c r="BO11" i="9"/>
  <c r="BO15" i="8"/>
  <c r="BO9" i="9"/>
  <c r="BP8" i="5"/>
  <c r="BN277" i="4"/>
  <c r="BN10" i="9"/>
  <c r="BN16" i="8"/>
  <c r="BR56" i="9"/>
  <c r="BP13" i="5"/>
  <c r="BP22" i="9" s="1"/>
  <c r="BT22" i="3"/>
  <c r="BO21" i="9"/>
  <c r="BO280" i="4"/>
  <c r="BO24" i="8"/>
  <c r="BQ16" i="3"/>
  <c r="AA14" i="27" s="1"/>
  <c r="AA15" i="27" s="1"/>
  <c r="BR2" i="3"/>
  <c r="BQ2" i="9"/>
  <c r="BQ2" i="5"/>
  <c r="BQ11" i="5" s="1"/>
  <c r="BQ2" i="4"/>
  <c r="AA1" i="27"/>
  <c r="BQ2" i="8"/>
  <c r="BO22" i="8"/>
  <c r="BO19" i="9"/>
  <c r="BP21" i="5"/>
  <c r="BP25" i="5"/>
  <c r="BO20" i="8"/>
  <c r="BO17" i="9"/>
  <c r="BP279" i="4"/>
  <c r="BP281" i="4"/>
  <c r="BO18" i="9"/>
  <c r="BO21" i="8"/>
  <c r="BO20" i="9"/>
  <c r="BO23" i="8"/>
  <c r="BT28" i="3"/>
  <c r="BT27" i="3"/>
  <c r="BT26" i="3"/>
  <c r="BT25" i="3"/>
  <c r="BS67" i="8"/>
  <c r="BS68" i="8"/>
  <c r="BS285" i="4"/>
  <c r="BS4" i="4"/>
  <c r="BS42" i="9"/>
  <c r="BS4" i="9"/>
  <c r="BS47" i="9"/>
  <c r="BS48" i="9"/>
  <c r="BS109" i="5"/>
  <c r="BS16" i="5"/>
  <c r="BS33" i="5" s="1"/>
  <c r="BS80" i="5"/>
  <c r="BS4" i="5"/>
  <c r="BS29" i="5"/>
  <c r="BS92" i="5"/>
  <c r="BR33" i="8"/>
  <c r="BR32" i="9"/>
  <c r="BS104" i="5"/>
  <c r="BS48" i="8"/>
  <c r="BS65" i="8"/>
  <c r="BS55" i="8"/>
  <c r="BS56" i="8"/>
  <c r="BS64" i="8"/>
  <c r="BS40" i="8"/>
  <c r="BS63" i="8"/>
  <c r="BS54" i="8"/>
  <c r="BS45" i="8"/>
  <c r="BS4" i="8"/>
  <c r="BS47" i="8"/>
  <c r="BS59" i="8"/>
  <c r="BS58" i="8"/>
  <c r="BT402" i="3"/>
  <c r="BT385" i="3"/>
  <c r="BT62" i="5" s="1"/>
  <c r="BT386" i="3"/>
  <c r="BT63" i="5" s="1"/>
  <c r="BT388" i="3"/>
  <c r="BT65" i="5" s="1"/>
  <c r="BT392" i="3"/>
  <c r="BT69" i="5" s="1"/>
  <c r="BT399" i="3"/>
  <c r="BT76" i="5" s="1"/>
  <c r="BT341" i="3"/>
  <c r="BT42" i="5" s="1"/>
  <c r="BT393" i="3"/>
  <c r="BT70" i="5" s="1"/>
  <c r="BT401" i="3"/>
  <c r="BT390" i="3"/>
  <c r="BT67" i="5" s="1"/>
  <c r="BT396" i="3"/>
  <c r="BT73" i="5" s="1"/>
  <c r="BT389" i="3"/>
  <c r="BT66" i="5" s="1"/>
  <c r="BT400" i="3"/>
  <c r="BT77" i="5" s="1"/>
  <c r="BT394" i="3"/>
  <c r="BT71" i="5" s="1"/>
  <c r="BT340" i="3"/>
  <c r="BT343" i="3"/>
  <c r="BT44" i="5" s="1"/>
  <c r="BU3" i="3"/>
  <c r="BT344" i="3"/>
  <c r="BT45" i="5" s="1"/>
  <c r="BT345" i="3"/>
  <c r="BT46" i="5" s="1"/>
  <c r="BT347" i="3"/>
  <c r="BT48" i="5" s="1"/>
  <c r="BT351" i="3"/>
  <c r="BT52" i="5" s="1"/>
  <c r="BT355" i="3"/>
  <c r="BT56" i="5" s="1"/>
  <c r="BT342" i="3"/>
  <c r="BT43" i="5" s="1"/>
  <c r="BT348" i="3"/>
  <c r="BT49" i="5" s="1"/>
  <c r="BT352" i="3"/>
  <c r="BT53" i="5" s="1"/>
  <c r="BT356" i="3"/>
  <c r="BT57" i="5" s="1"/>
  <c r="BT346" i="3"/>
  <c r="BT47" i="5" s="1"/>
  <c r="BT349" i="3"/>
  <c r="BT50" i="5" s="1"/>
  <c r="BT357" i="3"/>
  <c r="BT398" i="3"/>
  <c r="BT75" i="5" s="1"/>
  <c r="BT358" i="3"/>
  <c r="BT391" i="3"/>
  <c r="BT68" i="5" s="1"/>
  <c r="BT350" i="3"/>
  <c r="BT51" i="5" s="1"/>
  <c r="BT384" i="3"/>
  <c r="BT354" i="3"/>
  <c r="BT55" i="5" s="1"/>
  <c r="BT387" i="3"/>
  <c r="BT64" i="5" s="1"/>
  <c r="BT395" i="3"/>
  <c r="BT72" i="5" s="1"/>
  <c r="BT296" i="3"/>
  <c r="BT244" i="3"/>
  <c r="BT172" i="3"/>
  <c r="BT3" i="4"/>
  <c r="BT254" i="3"/>
  <c r="BT191" i="3"/>
  <c r="BT144" i="3"/>
  <c r="BT3" i="9"/>
  <c r="BT266" i="3"/>
  <c r="BT280" i="3"/>
  <c r="BT127" i="3"/>
  <c r="BT318" i="3"/>
  <c r="BT286" i="3"/>
  <c r="BT194" i="3"/>
  <c r="BT320" i="3"/>
  <c r="BT164" i="3"/>
  <c r="BT330" i="3"/>
  <c r="BT141" i="3"/>
  <c r="BT256" i="3"/>
  <c r="BT258" i="3"/>
  <c r="BT303" i="3"/>
  <c r="BT217" i="3"/>
  <c r="BT154" i="3"/>
  <c r="AB2" i="27"/>
  <c r="BT262" i="3"/>
  <c r="BT199" i="3"/>
  <c r="BT125" i="3"/>
  <c r="BT268" i="3"/>
  <c r="BT208" i="3"/>
  <c r="BT135" i="3"/>
  <c r="BT326" i="3"/>
  <c r="BT207" i="3"/>
  <c r="BT299" i="3"/>
  <c r="BT126" i="3"/>
  <c r="BT174" i="3"/>
  <c r="BT259" i="3"/>
  <c r="BT310" i="3"/>
  <c r="BT312" i="3"/>
  <c r="BT263" i="3"/>
  <c r="BT188" i="3"/>
  <c r="BT290" i="3"/>
  <c r="BT203" i="3"/>
  <c r="BT133" i="3"/>
  <c r="BT331" i="3"/>
  <c r="BT245" i="3"/>
  <c r="BT185" i="3"/>
  <c r="BT138" i="3"/>
  <c r="BT302" i="3"/>
  <c r="BT253" i="3"/>
  <c r="BT178" i="3"/>
  <c r="BT432" i="3"/>
  <c r="BT148" i="3"/>
  <c r="BT158" i="3"/>
  <c r="BT261" i="3"/>
  <c r="BT284" i="3"/>
  <c r="BT212" i="3"/>
  <c r="BT139" i="3"/>
  <c r="BT305" i="3"/>
  <c r="BT219" i="3"/>
  <c r="BT156" i="3"/>
  <c r="BT315" i="3"/>
  <c r="BT229" i="3"/>
  <c r="BT169" i="3"/>
  <c r="BT122" i="3"/>
  <c r="BT283" i="3"/>
  <c r="BT234" i="3"/>
  <c r="BT159" i="3"/>
  <c r="BT427" i="3"/>
  <c r="BT282" i="3"/>
  <c r="BT295" i="3"/>
  <c r="BT224" i="3"/>
  <c r="BT226" i="3"/>
  <c r="BT304" i="3"/>
  <c r="BT255" i="3"/>
  <c r="BT180" i="3"/>
  <c r="BT313" i="3"/>
  <c r="BT227" i="3"/>
  <c r="BT167" i="3"/>
  <c r="BT120" i="3"/>
  <c r="BT323" i="3"/>
  <c r="BT237" i="3"/>
  <c r="BT177" i="3"/>
  <c r="BT130" i="3"/>
  <c r="BT291" i="3"/>
  <c r="BT242" i="3"/>
  <c r="BT170" i="3"/>
  <c r="BT19" i="3"/>
  <c r="BT319" i="3"/>
  <c r="BT329" i="3"/>
  <c r="BT184" i="3"/>
  <c r="BT223" i="3"/>
  <c r="BT277" i="3"/>
  <c r="BT228" i="3"/>
  <c r="BT153" i="3"/>
  <c r="BT321" i="3"/>
  <c r="BT235" i="3"/>
  <c r="BT175" i="3"/>
  <c r="BT128" i="3"/>
  <c r="BT332" i="3"/>
  <c r="BT213" i="3"/>
  <c r="BT150" i="3"/>
  <c r="BT267" i="3"/>
  <c r="BT218" i="3"/>
  <c r="BT288" i="3"/>
  <c r="BT285" i="3"/>
  <c r="BT136" i="3"/>
  <c r="BT163" i="3"/>
  <c r="BT434" i="3"/>
  <c r="BT327" i="3"/>
  <c r="BT241" i="3"/>
  <c r="BT181" i="3"/>
  <c r="BT134" i="3"/>
  <c r="BT306" i="3"/>
  <c r="BT257" i="3"/>
  <c r="BT182" i="3"/>
  <c r="BT316" i="3"/>
  <c r="BT278" i="3"/>
  <c r="BT192" i="3"/>
  <c r="BT3" i="8"/>
  <c r="BT274" i="3"/>
  <c r="BT272" i="3"/>
  <c r="BT129" i="3"/>
  <c r="BT435" i="3"/>
  <c r="BT236" i="3"/>
  <c r="BT211" i="3"/>
  <c r="BT193" i="3"/>
  <c r="BT186" i="3"/>
  <c r="BT428" i="3"/>
  <c r="BT269" i="3"/>
  <c r="BT220" i="3"/>
  <c r="BT145" i="3"/>
  <c r="BT314" i="3"/>
  <c r="BT270" i="3"/>
  <c r="BT190" i="3"/>
  <c r="BT324" i="3"/>
  <c r="BT202" i="3"/>
  <c r="BT264" i="3"/>
  <c r="BT276" i="3"/>
  <c r="BT210" i="3"/>
  <c r="BT137" i="3"/>
  <c r="BT431" i="3"/>
  <c r="BT233" i="3"/>
  <c r="BT243" i="3"/>
  <c r="BT119" i="3"/>
  <c r="BT195" i="3"/>
  <c r="BT10" i="3"/>
  <c r="BT260" i="3"/>
  <c r="BT197" i="3"/>
  <c r="BT123" i="3"/>
  <c r="BT322" i="3"/>
  <c r="BT200" i="3"/>
  <c r="BT198" i="3"/>
  <c r="BT300" i="3"/>
  <c r="BT251" i="3"/>
  <c r="BT176" i="3"/>
  <c r="BT334" i="3"/>
  <c r="BT247" i="3"/>
  <c r="BT187" i="3"/>
  <c r="BT140" i="3"/>
  <c r="BT429" i="3"/>
  <c r="BT201" i="3"/>
  <c r="BT298" i="3"/>
  <c r="BT308" i="3"/>
  <c r="BT335" i="3"/>
  <c r="BT297" i="3"/>
  <c r="BT209" i="3"/>
  <c r="BT271" i="3"/>
  <c r="BT281" i="3"/>
  <c r="BT317" i="3"/>
  <c r="BT183" i="3"/>
  <c r="BT151" i="3"/>
  <c r="BT142" i="3"/>
  <c r="BT155" i="3"/>
  <c r="BT168" i="3"/>
  <c r="BT179" i="3"/>
  <c r="BT214" i="3"/>
  <c r="BT311" i="3"/>
  <c r="BT221" i="3"/>
  <c r="BT146" i="3"/>
  <c r="BT222" i="3"/>
  <c r="BT232" i="3"/>
  <c r="BT231" i="3"/>
  <c r="BT433" i="3"/>
  <c r="BT307" i="3"/>
  <c r="BT3" i="5"/>
  <c r="BT7" i="3"/>
  <c r="BT132" i="3"/>
  <c r="BT273" i="3"/>
  <c r="BT225" i="3"/>
  <c r="BT287" i="3"/>
  <c r="BT265" i="3"/>
  <c r="BT301" i="3"/>
  <c r="BT430" i="3"/>
  <c r="BT275" i="3"/>
  <c r="BT147" i="3"/>
  <c r="BT157" i="3"/>
  <c r="BT171" i="3"/>
  <c r="BT196" i="3"/>
  <c r="BT149" i="3"/>
  <c r="BT252" i="3"/>
  <c r="BT279" i="3"/>
  <c r="BT289" i="3"/>
  <c r="BT325" i="3"/>
  <c r="BT13" i="3"/>
  <c r="BT165" i="3"/>
  <c r="BT238" i="3"/>
  <c r="BT216" i="3"/>
  <c r="BT215" i="3"/>
  <c r="BT131" i="3"/>
  <c r="BT328" i="3"/>
  <c r="BT124" i="3"/>
  <c r="BT230" i="3"/>
  <c r="BT121" i="3"/>
  <c r="BT152" i="3"/>
  <c r="BT240" i="3"/>
  <c r="BT246" i="3"/>
  <c r="BT143" i="3"/>
  <c r="BT309" i="3"/>
  <c r="BT239" i="3"/>
  <c r="BT166" i="3"/>
  <c r="BT333" i="3"/>
  <c r="BT4" i="3"/>
  <c r="BT173" i="3"/>
  <c r="BT189" i="3"/>
  <c r="BR33" i="9"/>
  <c r="BR34" i="8"/>
  <c r="M60" i="21" l="1"/>
  <c r="N57" i="21" s="1"/>
  <c r="N60" i="21" s="1"/>
  <c r="O57" i="21" s="1"/>
  <c r="O60" i="21" s="1"/>
  <c r="P57" i="21" s="1"/>
  <c r="S146" i="20" s="1"/>
  <c r="H43" i="21"/>
  <c r="I40" i="21" s="1"/>
  <c r="I43" i="21" s="1"/>
  <c r="J40" i="21" s="1"/>
  <c r="BQ224" i="4"/>
  <c r="BQ269" i="4" s="1"/>
  <c r="BQ128" i="4"/>
  <c r="BQ173" i="4" s="1"/>
  <c r="BQ83" i="4" s="1"/>
  <c r="BQ227" i="4"/>
  <c r="BQ272" i="4" s="1"/>
  <c r="BQ222" i="4"/>
  <c r="BQ267" i="4" s="1"/>
  <c r="BQ114" i="4"/>
  <c r="BQ159" i="4" s="1"/>
  <c r="BQ69" i="4" s="1"/>
  <c r="BQ225" i="4"/>
  <c r="BQ270" i="4" s="1"/>
  <c r="BQ133" i="4"/>
  <c r="BQ178" i="4" s="1"/>
  <c r="BQ88" i="4" s="1"/>
  <c r="BQ130" i="4"/>
  <c r="BQ175" i="4" s="1"/>
  <c r="BQ85" i="4" s="1"/>
  <c r="BQ113" i="4"/>
  <c r="BQ158" i="4" s="1"/>
  <c r="BQ68" i="4" s="1"/>
  <c r="BQ208" i="4"/>
  <c r="BQ253" i="4" s="1"/>
  <c r="BQ195" i="4"/>
  <c r="BQ240" i="4" s="1"/>
  <c r="BQ199" i="4"/>
  <c r="BQ244" i="4" s="1"/>
  <c r="BQ205" i="4"/>
  <c r="BQ250" i="4" s="1"/>
  <c r="BQ115" i="4"/>
  <c r="BQ160" i="4" s="1"/>
  <c r="BQ70" i="4" s="1"/>
  <c r="BQ207" i="4"/>
  <c r="BQ252" i="4" s="1"/>
  <c r="BQ220" i="4"/>
  <c r="BQ265" i="4" s="1"/>
  <c r="BQ197" i="4"/>
  <c r="BQ242" i="4" s="1"/>
  <c r="BQ211" i="4"/>
  <c r="BQ256" i="4" s="1"/>
  <c r="BQ201" i="4"/>
  <c r="BQ246" i="4" s="1"/>
  <c r="BQ99" i="4"/>
  <c r="BQ144" i="4" s="1"/>
  <c r="BQ54" i="4" s="1"/>
  <c r="BP252" i="4"/>
  <c r="BP265" i="4"/>
  <c r="BP160" i="4"/>
  <c r="BP70" i="4" s="1"/>
  <c r="BQ103" i="4"/>
  <c r="BQ203" i="4"/>
  <c r="BQ248" i="4" s="1"/>
  <c r="BQ111" i="4"/>
  <c r="BQ156" i="4" s="1"/>
  <c r="BQ66" i="4" s="1"/>
  <c r="BQ206" i="4"/>
  <c r="BQ134" i="4"/>
  <c r="BQ179" i="4" s="1"/>
  <c r="BQ89" i="4" s="1"/>
  <c r="BQ209" i="4"/>
  <c r="BQ254" i="4" s="1"/>
  <c r="BQ228" i="4"/>
  <c r="BQ273" i="4" s="1"/>
  <c r="BQ119" i="4"/>
  <c r="BQ226" i="4"/>
  <c r="BQ271" i="4" s="1"/>
  <c r="BQ214" i="4"/>
  <c r="BQ259" i="4" s="1"/>
  <c r="BQ194" i="4"/>
  <c r="BQ239" i="4" s="1"/>
  <c r="BQ191" i="4"/>
  <c r="BQ127" i="4"/>
  <c r="BQ172" i="4" s="1"/>
  <c r="BQ82" i="4" s="1"/>
  <c r="BQ117" i="4"/>
  <c r="BQ162" i="4" s="1"/>
  <c r="BQ72" i="4" s="1"/>
  <c r="BQ196" i="4"/>
  <c r="BQ241" i="4" s="1"/>
  <c r="BQ109" i="4"/>
  <c r="BQ121" i="4"/>
  <c r="BQ166" i="4" s="1"/>
  <c r="BQ76" i="4" s="1"/>
  <c r="BQ129" i="4"/>
  <c r="BQ174" i="4" s="1"/>
  <c r="BQ84" i="4" s="1"/>
  <c r="BQ200" i="4"/>
  <c r="BQ245" i="4" s="1"/>
  <c r="BQ223" i="4"/>
  <c r="BP178" i="4"/>
  <c r="BP88" i="4" s="1"/>
  <c r="BP159" i="4"/>
  <c r="BP69" i="4" s="1"/>
  <c r="BP250" i="4"/>
  <c r="BQ106" i="4"/>
  <c r="BQ151" i="4" s="1"/>
  <c r="BQ61" i="4" s="1"/>
  <c r="BQ216" i="4"/>
  <c r="BQ261" i="4" s="1"/>
  <c r="BQ198" i="4"/>
  <c r="BQ243" i="4" s="1"/>
  <c r="BQ138" i="4"/>
  <c r="BQ183" i="4" s="1"/>
  <c r="BQ93" i="4" s="1"/>
  <c r="BQ9" i="5"/>
  <c r="BQ112" i="4"/>
  <c r="BQ157" i="4" s="1"/>
  <c r="BQ67" i="4" s="1"/>
  <c r="BQ120" i="4"/>
  <c r="BQ165" i="4" s="1"/>
  <c r="BQ75" i="4" s="1"/>
  <c r="BQ193" i="4"/>
  <c r="BQ238" i="4" s="1"/>
  <c r="BQ217" i="4"/>
  <c r="BQ108" i="4"/>
  <c r="BQ153" i="4" s="1"/>
  <c r="BQ63" i="4" s="1"/>
  <c r="BQ124" i="4"/>
  <c r="BQ169" i="4" s="1"/>
  <c r="BQ79" i="4" s="1"/>
  <c r="BQ213" i="4"/>
  <c r="BQ258" i="4" s="1"/>
  <c r="BQ118" i="4"/>
  <c r="BQ123" i="4"/>
  <c r="BQ168" i="4" s="1"/>
  <c r="BQ78" i="4" s="1"/>
  <c r="BQ125" i="4"/>
  <c r="BQ170" i="4" s="1"/>
  <c r="BQ80" i="4" s="1"/>
  <c r="BQ101" i="4"/>
  <c r="BQ146" i="4" s="1"/>
  <c r="BQ56" i="4" s="1"/>
  <c r="BQ110" i="4"/>
  <c r="BQ155" i="4" s="1"/>
  <c r="BQ65" i="4" s="1"/>
  <c r="BQ102" i="4"/>
  <c r="BQ147" i="4" s="1"/>
  <c r="BQ57" i="4" s="1"/>
  <c r="BQ218" i="4"/>
  <c r="BQ263" i="4" s="1"/>
  <c r="BQ215" i="4"/>
  <c r="BQ260" i="4" s="1"/>
  <c r="BQ104" i="4"/>
  <c r="BQ149" i="4" s="1"/>
  <c r="BQ59" i="4" s="1"/>
  <c r="BQ126" i="4"/>
  <c r="BQ171" i="4" s="1"/>
  <c r="BQ81" i="4" s="1"/>
  <c r="BQ116" i="4"/>
  <c r="BQ161" i="4" s="1"/>
  <c r="BQ71" i="4" s="1"/>
  <c r="BQ12" i="5"/>
  <c r="BP240" i="4"/>
  <c r="BP158" i="4"/>
  <c r="BP68" i="4" s="1"/>
  <c r="BP267" i="4"/>
  <c r="BP244" i="4"/>
  <c r="BQ210" i="4"/>
  <c r="BQ255" i="4" s="1"/>
  <c r="BQ136" i="4"/>
  <c r="BQ137" i="4"/>
  <c r="BQ182" i="4" s="1"/>
  <c r="BQ92" i="4" s="1"/>
  <c r="BQ122" i="4"/>
  <c r="BQ167" i="4" s="1"/>
  <c r="BQ77" i="4" s="1"/>
  <c r="BQ221" i="4"/>
  <c r="BQ266" i="4" s="1"/>
  <c r="BQ132" i="4"/>
  <c r="BQ177" i="4" s="1"/>
  <c r="BQ87" i="4" s="1"/>
  <c r="BQ192" i="4"/>
  <c r="BQ237" i="4" s="1"/>
  <c r="BQ189" i="4"/>
  <c r="BQ234" i="4" s="1"/>
  <c r="BQ139" i="4"/>
  <c r="BQ184" i="4" s="1"/>
  <c r="BQ94" i="4" s="1"/>
  <c r="BQ105" i="4"/>
  <c r="BQ10" i="5"/>
  <c r="BQ212" i="4"/>
  <c r="BQ257" i="4" s="1"/>
  <c r="BQ204" i="4"/>
  <c r="BQ249" i="4" s="1"/>
  <c r="BQ135" i="4"/>
  <c r="BQ107" i="4"/>
  <c r="BQ152" i="4" s="1"/>
  <c r="BQ62" i="4" s="1"/>
  <c r="BQ202" i="4"/>
  <c r="BQ247" i="4" s="1"/>
  <c r="BQ219" i="4"/>
  <c r="BQ264" i="4" s="1"/>
  <c r="BQ131" i="4"/>
  <c r="BQ229" i="4"/>
  <c r="BQ274" i="4" s="1"/>
  <c r="BT11" i="4"/>
  <c r="BT13" i="4"/>
  <c r="BT14" i="4"/>
  <c r="BT12" i="4"/>
  <c r="BT15" i="4"/>
  <c r="BT17" i="4"/>
  <c r="BT18" i="4"/>
  <c r="BT21" i="4"/>
  <c r="BT16" i="4"/>
  <c r="BT19" i="4"/>
  <c r="BT22" i="4"/>
  <c r="BT26" i="4"/>
  <c r="BT20" i="4"/>
  <c r="BT23" i="4"/>
  <c r="BT24" i="4"/>
  <c r="BT28" i="4"/>
  <c r="BT25" i="4"/>
  <c r="BT31" i="4"/>
  <c r="BT29" i="4"/>
  <c r="BT33" i="4"/>
  <c r="BT30" i="4"/>
  <c r="BT34" i="4"/>
  <c r="BT38" i="4"/>
  <c r="BT27" i="4"/>
  <c r="BT35" i="4"/>
  <c r="BT32" i="4"/>
  <c r="BT36" i="4"/>
  <c r="BT40" i="4"/>
  <c r="BT37" i="4"/>
  <c r="BT45" i="4"/>
  <c r="BT42" i="4"/>
  <c r="BT46" i="4"/>
  <c r="BT43" i="4"/>
  <c r="BT47" i="4"/>
  <c r="BT48" i="4"/>
  <c r="BT49" i="4"/>
  <c r="BT41" i="4"/>
  <c r="BT39" i="4"/>
  <c r="BT44" i="4"/>
  <c r="BU33" i="3"/>
  <c r="BU77" i="3" s="1"/>
  <c r="BU32" i="3"/>
  <c r="BU76" i="3" s="1"/>
  <c r="BU34" i="3"/>
  <c r="BU78" i="3" s="1"/>
  <c r="BU37" i="3"/>
  <c r="BU81" i="3" s="1"/>
  <c r="BU40" i="3"/>
  <c r="BU84" i="3" s="1"/>
  <c r="BU36" i="3"/>
  <c r="BU80" i="3" s="1"/>
  <c r="BU38" i="3"/>
  <c r="BU82" i="3" s="1"/>
  <c r="BU44" i="3"/>
  <c r="BU88" i="3" s="1"/>
  <c r="BU35" i="3"/>
  <c r="BU79" i="3" s="1"/>
  <c r="BU41" i="3"/>
  <c r="BU85" i="3" s="1"/>
  <c r="BU43" i="3"/>
  <c r="BU87" i="3" s="1"/>
  <c r="BU47" i="3"/>
  <c r="BU91" i="3" s="1"/>
  <c r="BU45" i="3"/>
  <c r="BU89" i="3" s="1"/>
  <c r="BU48" i="3"/>
  <c r="BU92" i="3" s="1"/>
  <c r="BU52" i="3"/>
  <c r="BU96" i="3" s="1"/>
  <c r="BU42" i="3"/>
  <c r="BU86" i="3" s="1"/>
  <c r="BU51" i="3"/>
  <c r="BU95" i="3" s="1"/>
  <c r="BU55" i="3"/>
  <c r="BU99" i="3" s="1"/>
  <c r="BU46" i="3"/>
  <c r="BU90" i="3" s="1"/>
  <c r="BU49" i="3"/>
  <c r="BU93" i="3" s="1"/>
  <c r="BU54" i="3"/>
  <c r="BU98" i="3" s="1"/>
  <c r="BU59" i="3"/>
  <c r="BU103" i="3" s="1"/>
  <c r="BU63" i="3"/>
  <c r="BU107" i="3" s="1"/>
  <c r="BU67" i="3"/>
  <c r="BU111" i="3" s="1"/>
  <c r="BU58" i="3"/>
  <c r="BU102" i="3" s="1"/>
  <c r="BU62" i="3"/>
  <c r="BU106" i="3" s="1"/>
  <c r="BU66" i="3"/>
  <c r="BU110" i="3" s="1"/>
  <c r="BU70" i="3"/>
  <c r="BU114" i="3" s="1"/>
  <c r="BU50" i="3"/>
  <c r="BU94" i="3" s="1"/>
  <c r="BU56" i="3"/>
  <c r="BU100" i="3" s="1"/>
  <c r="BU64" i="3"/>
  <c r="BU108" i="3" s="1"/>
  <c r="BU57" i="3"/>
  <c r="BU101" i="3" s="1"/>
  <c r="BU65" i="3"/>
  <c r="BU109" i="3" s="1"/>
  <c r="BU31" i="3"/>
  <c r="BU75" i="3" s="1"/>
  <c r="BU39" i="3"/>
  <c r="BU83" i="3" s="1"/>
  <c r="BU53" i="3"/>
  <c r="BU97" i="3" s="1"/>
  <c r="BU61" i="3"/>
  <c r="BU105" i="3" s="1"/>
  <c r="BU69" i="3"/>
  <c r="BU113" i="3" s="1"/>
  <c r="BU71" i="3"/>
  <c r="BU115" i="3" s="1"/>
  <c r="BU60" i="3"/>
  <c r="BU104" i="3" s="1"/>
  <c r="BU68" i="3"/>
  <c r="BU112" i="3" s="1"/>
  <c r="BP15" i="8"/>
  <c r="BP9" i="9"/>
  <c r="BP17" i="8"/>
  <c r="BP11" i="9"/>
  <c r="BQ8" i="5"/>
  <c r="BO277" i="4"/>
  <c r="BO16" i="8"/>
  <c r="BO10" i="9"/>
  <c r="BQ13" i="5"/>
  <c r="BQ22" i="9" s="1"/>
  <c r="BS56" i="9"/>
  <c r="BT83" i="3"/>
  <c r="BU22" i="3"/>
  <c r="BP26" i="8"/>
  <c r="BR2" i="8"/>
  <c r="BS2" i="3"/>
  <c r="BR2" i="9"/>
  <c r="BR16" i="3"/>
  <c r="BR2" i="5"/>
  <c r="BR11" i="5" s="1"/>
  <c r="BR2" i="4"/>
  <c r="BP18" i="9"/>
  <c r="BP21" i="8"/>
  <c r="BP280" i="4"/>
  <c r="BP21" i="9"/>
  <c r="BP24" i="8"/>
  <c r="BP22" i="8"/>
  <c r="BP19" i="9"/>
  <c r="BQ21" i="5"/>
  <c r="BQ25" i="5"/>
  <c r="BP20" i="9"/>
  <c r="BP23" i="8"/>
  <c r="BP17" i="9"/>
  <c r="BP20" i="8"/>
  <c r="BQ279" i="4"/>
  <c r="BQ281" i="4"/>
  <c r="BU28" i="3"/>
  <c r="BU27" i="3"/>
  <c r="BU26" i="3"/>
  <c r="BU25" i="3"/>
  <c r="BT104" i="5"/>
  <c r="BT54" i="8"/>
  <c r="BT63" i="8"/>
  <c r="BT40" i="8"/>
  <c r="BT64" i="8"/>
  <c r="BT4" i="8"/>
  <c r="BT47" i="8"/>
  <c r="BT45" i="8"/>
  <c r="BT55" i="8"/>
  <c r="BT48" i="8"/>
  <c r="BT56" i="8"/>
  <c r="BT65" i="8"/>
  <c r="BT59" i="8"/>
  <c r="BT58" i="8"/>
  <c r="BS34" i="8"/>
  <c r="BS33" i="9"/>
  <c r="BT4" i="5"/>
  <c r="BT16" i="5"/>
  <c r="BT33" i="5" s="1"/>
  <c r="BT109" i="5"/>
  <c r="BT80" i="5"/>
  <c r="BT29" i="5"/>
  <c r="BT92" i="5"/>
  <c r="BT67" i="8"/>
  <c r="BT68" i="8"/>
  <c r="BT48" i="9"/>
  <c r="BT4" i="9"/>
  <c r="BT47" i="9"/>
  <c r="BT42" i="9"/>
  <c r="BT4" i="4"/>
  <c r="BT285" i="4"/>
  <c r="BS33" i="8"/>
  <c r="BS32" i="9"/>
  <c r="AB3" i="27"/>
  <c r="BV3" i="3"/>
  <c r="BU402" i="3"/>
  <c r="BU386" i="3"/>
  <c r="BU63" i="5" s="1"/>
  <c r="BU390" i="3"/>
  <c r="BU67" i="5" s="1"/>
  <c r="BU385" i="3"/>
  <c r="BU62" i="5" s="1"/>
  <c r="BU387" i="3"/>
  <c r="BU64" i="5" s="1"/>
  <c r="BU394" i="3"/>
  <c r="BU71" i="5" s="1"/>
  <c r="BU340" i="3"/>
  <c r="BU392" i="3"/>
  <c r="BU69" i="5" s="1"/>
  <c r="BU395" i="3"/>
  <c r="BU72" i="5" s="1"/>
  <c r="BU400" i="3"/>
  <c r="BU77" i="5" s="1"/>
  <c r="BU388" i="3"/>
  <c r="BU65" i="5" s="1"/>
  <c r="BU393" i="3"/>
  <c r="BU70" i="5" s="1"/>
  <c r="BU399" i="3"/>
  <c r="BU76" i="5" s="1"/>
  <c r="BU389" i="3"/>
  <c r="BU66" i="5" s="1"/>
  <c r="BU391" i="3"/>
  <c r="BU68" i="5" s="1"/>
  <c r="BU396" i="3"/>
  <c r="BU73" i="5" s="1"/>
  <c r="BU341" i="3"/>
  <c r="BU42" i="5" s="1"/>
  <c r="BU342" i="3"/>
  <c r="BU43" i="5" s="1"/>
  <c r="BU343" i="3"/>
  <c r="BU44" i="5" s="1"/>
  <c r="BU344" i="3"/>
  <c r="BU45" i="5" s="1"/>
  <c r="BU345" i="3"/>
  <c r="BU46" i="5" s="1"/>
  <c r="BU346" i="3"/>
  <c r="BU47" i="5" s="1"/>
  <c r="BU350" i="3"/>
  <c r="BU51" i="5" s="1"/>
  <c r="BU354" i="3"/>
  <c r="BU55" i="5" s="1"/>
  <c r="BU347" i="3"/>
  <c r="BU48" i="5" s="1"/>
  <c r="BU351" i="3"/>
  <c r="BU52" i="5" s="1"/>
  <c r="BU355" i="3"/>
  <c r="BU56" i="5" s="1"/>
  <c r="BU352" i="3"/>
  <c r="BU53" i="5" s="1"/>
  <c r="BU349" i="3"/>
  <c r="BU50" i="5" s="1"/>
  <c r="BU356" i="3"/>
  <c r="BU57" i="5" s="1"/>
  <c r="BU357" i="3"/>
  <c r="BU348" i="3"/>
  <c r="BU49" i="5" s="1"/>
  <c r="BU358" i="3"/>
  <c r="BU398" i="3"/>
  <c r="BU75" i="5" s="1"/>
  <c r="BU384" i="3"/>
  <c r="BU273" i="3"/>
  <c r="BU207" i="3"/>
  <c r="BU129" i="3"/>
  <c r="BU302" i="3"/>
  <c r="BU234" i="3"/>
  <c r="BU130" i="3"/>
  <c r="BU311" i="3"/>
  <c r="BU212" i="3"/>
  <c r="BU189" i="3"/>
  <c r="BU288" i="3"/>
  <c r="BU184" i="3"/>
  <c r="BU199" i="3"/>
  <c r="BU432" i="3"/>
  <c r="BU315" i="3"/>
  <c r="BU216" i="3"/>
  <c r="BU197" i="3"/>
  <c r="BU335" i="3"/>
  <c r="BU276" i="3"/>
  <c r="BU172" i="3"/>
  <c r="BU142" i="3"/>
  <c r="BU320" i="3"/>
  <c r="BU255" i="3"/>
  <c r="BU147" i="3"/>
  <c r="BU167" i="3"/>
  <c r="BU329" i="3"/>
  <c r="BU230" i="3"/>
  <c r="BU260" i="3"/>
  <c r="BU10" i="3"/>
  <c r="BU323" i="3"/>
  <c r="BU224" i="3"/>
  <c r="BU233" i="3"/>
  <c r="BU283" i="3"/>
  <c r="BU227" i="3"/>
  <c r="BU139" i="3"/>
  <c r="BU297" i="3"/>
  <c r="BU190" i="3"/>
  <c r="BU245" i="3"/>
  <c r="BU3" i="4"/>
  <c r="BU272" i="3"/>
  <c r="BU168" i="3"/>
  <c r="BU126" i="3"/>
  <c r="BU19" i="3"/>
  <c r="BU332" i="3"/>
  <c r="BU266" i="3"/>
  <c r="BU159" i="3"/>
  <c r="BU120" i="3"/>
  <c r="BU295" i="3"/>
  <c r="BU188" i="3"/>
  <c r="BU237" i="3"/>
  <c r="BU3" i="5"/>
  <c r="BU270" i="3"/>
  <c r="BU166" i="3"/>
  <c r="BU124" i="3"/>
  <c r="BU279" i="3"/>
  <c r="BU219" i="3"/>
  <c r="BU135" i="3"/>
  <c r="BU333" i="3"/>
  <c r="BU274" i="3"/>
  <c r="BU170" i="3"/>
  <c r="BU136" i="3"/>
  <c r="BU301" i="3"/>
  <c r="BU262" i="3"/>
  <c r="BU169" i="3"/>
  <c r="BU277" i="3"/>
  <c r="BU215" i="3"/>
  <c r="BU133" i="3"/>
  <c r="BU322" i="3"/>
  <c r="BU257" i="3"/>
  <c r="BU149" i="3"/>
  <c r="BU171" i="3"/>
  <c r="BU429" i="3"/>
  <c r="BU281" i="3"/>
  <c r="BU223" i="3"/>
  <c r="BU137" i="3"/>
  <c r="BU310" i="3"/>
  <c r="BU242" i="3"/>
  <c r="BU148" i="3"/>
  <c r="BU319" i="3"/>
  <c r="BU220" i="3"/>
  <c r="BU217" i="3"/>
  <c r="BU298" i="3"/>
  <c r="BU254" i="3"/>
  <c r="BU158" i="3"/>
  <c r="BU431" i="3"/>
  <c r="BU289" i="3"/>
  <c r="BU239" i="3"/>
  <c r="BU146" i="3"/>
  <c r="BU284" i="3"/>
  <c r="BU180" i="3"/>
  <c r="BU191" i="3"/>
  <c r="BU328" i="3"/>
  <c r="BU263" i="3"/>
  <c r="BU155" i="3"/>
  <c r="BU229" i="3"/>
  <c r="BU306" i="3"/>
  <c r="BU238" i="3"/>
  <c r="BU138" i="3"/>
  <c r="BU427" i="3"/>
  <c r="BU331" i="3"/>
  <c r="BU232" i="3"/>
  <c r="BU128" i="3"/>
  <c r="BU326" i="3"/>
  <c r="BU261" i="3"/>
  <c r="BU153" i="3"/>
  <c r="BU202" i="3"/>
  <c r="BU304" i="3"/>
  <c r="BU236" i="3"/>
  <c r="BU134" i="3"/>
  <c r="BU3" i="9"/>
  <c r="BU280" i="3"/>
  <c r="BU176" i="3"/>
  <c r="BU179" i="3"/>
  <c r="BU4" i="3"/>
  <c r="BU308" i="3"/>
  <c r="BU240" i="3"/>
  <c r="BU140" i="3"/>
  <c r="BU267" i="3"/>
  <c r="BU196" i="3"/>
  <c r="BU123" i="3"/>
  <c r="BU278" i="3"/>
  <c r="BU174" i="3"/>
  <c r="BU163" i="3"/>
  <c r="BU321" i="3"/>
  <c r="BU222" i="3"/>
  <c r="BU225" i="3"/>
  <c r="BU3" i="8"/>
  <c r="BU282" i="3"/>
  <c r="BU178" i="3"/>
  <c r="BU183" i="3"/>
  <c r="BU309" i="3"/>
  <c r="BU210" i="3"/>
  <c r="BU185" i="3"/>
  <c r="BU285" i="3"/>
  <c r="BU231" i="3"/>
  <c r="BU141" i="3"/>
  <c r="BU299" i="3"/>
  <c r="BU192" i="3"/>
  <c r="BU119" i="3"/>
  <c r="BU13" i="3"/>
  <c r="BU290" i="3"/>
  <c r="BU186" i="3"/>
  <c r="BU221" i="3"/>
  <c r="BU318" i="3"/>
  <c r="BU253" i="3"/>
  <c r="BU145" i="3"/>
  <c r="BU152" i="3"/>
  <c r="BU327" i="3"/>
  <c r="BU228" i="3"/>
  <c r="BU252" i="3"/>
  <c r="BU305" i="3"/>
  <c r="BU203" i="3"/>
  <c r="BU177" i="3"/>
  <c r="BU428" i="3"/>
  <c r="BU300" i="3"/>
  <c r="BU258" i="3"/>
  <c r="BU165" i="3"/>
  <c r="BU325" i="3"/>
  <c r="BU226" i="3"/>
  <c r="BU241" i="3"/>
  <c r="BU303" i="3"/>
  <c r="BU201" i="3"/>
  <c r="BU173" i="3"/>
  <c r="BU314" i="3"/>
  <c r="BU246" i="3"/>
  <c r="BU175" i="3"/>
  <c r="BU132" i="3"/>
  <c r="BU433" i="3"/>
  <c r="BU307" i="3"/>
  <c r="BU334" i="3"/>
  <c r="BU312" i="3"/>
  <c r="BU430" i="3"/>
  <c r="BU144" i="3"/>
  <c r="BU131" i="3"/>
  <c r="BU195" i="3"/>
  <c r="BU157" i="3"/>
  <c r="BU259" i="3"/>
  <c r="BU317" i="3"/>
  <c r="BU296" i="3"/>
  <c r="BU7" i="3"/>
  <c r="BU121" i="3"/>
  <c r="BU243" i="3"/>
  <c r="BU198" i="3"/>
  <c r="BU313" i="3"/>
  <c r="BU434" i="3"/>
  <c r="BU208" i="3"/>
  <c r="BU268" i="3"/>
  <c r="BU244" i="3"/>
  <c r="BU287" i="3"/>
  <c r="BU316" i="3"/>
  <c r="BU256" i="3"/>
  <c r="BU151" i="3"/>
  <c r="BU218" i="3"/>
  <c r="BU247" i="3"/>
  <c r="BU271" i="3"/>
  <c r="BU435" i="3"/>
  <c r="BU150" i="3"/>
  <c r="BU125" i="3"/>
  <c r="BU214" i="3"/>
  <c r="BU181" i="3"/>
  <c r="BU164" i="3"/>
  <c r="BU156" i="3"/>
  <c r="BU235" i="3"/>
  <c r="BU251" i="3"/>
  <c r="BU275" i="3"/>
  <c r="BU286" i="3"/>
  <c r="BU330" i="3"/>
  <c r="BU187" i="3"/>
  <c r="BU209" i="3"/>
  <c r="BU154" i="3"/>
  <c r="BU200" i="3"/>
  <c r="BU265" i="3"/>
  <c r="BU193" i="3"/>
  <c r="BU182" i="3"/>
  <c r="BU291" i="3"/>
  <c r="BU143" i="3"/>
  <c r="BU264" i="3"/>
  <c r="BU269" i="3"/>
  <c r="BU211" i="3"/>
  <c r="BU213" i="3"/>
  <c r="BU324" i="3"/>
  <c r="BU127" i="3"/>
  <c r="BU122" i="3"/>
  <c r="BU194" i="3"/>
  <c r="BU401" i="3"/>
  <c r="P60" i="21" l="1"/>
  <c r="Q57" i="21" s="1"/>
  <c r="Q60" i="21" s="1"/>
  <c r="R57" i="21" s="1"/>
  <c r="R60" i="21" s="1"/>
  <c r="S57" i="21" s="1"/>
  <c r="S59" i="21" s="1"/>
  <c r="V146" i="20" s="1"/>
  <c r="J42" i="21"/>
  <c r="M137" i="20" s="1"/>
  <c r="N137" i="20"/>
  <c r="BR205" i="4"/>
  <c r="BR250" i="4" s="1"/>
  <c r="BR9" i="5"/>
  <c r="BR225" i="4"/>
  <c r="BR270" i="4" s="1"/>
  <c r="BR104" i="4"/>
  <c r="BR149" i="4" s="1"/>
  <c r="BR59" i="4" s="1"/>
  <c r="BR110" i="4"/>
  <c r="BR155" i="4" s="1"/>
  <c r="BR65" i="4" s="1"/>
  <c r="BR118" i="4"/>
  <c r="BR163" i="4" s="1"/>
  <c r="BR73" i="4" s="1"/>
  <c r="BR217" i="4"/>
  <c r="BR262" i="4" s="1"/>
  <c r="BR106" i="4"/>
  <c r="BR151" i="4" s="1"/>
  <c r="BR61" i="4" s="1"/>
  <c r="BR113" i="4"/>
  <c r="BR158" i="4" s="1"/>
  <c r="BR68" i="4" s="1"/>
  <c r="BR131" i="4"/>
  <c r="BR176" i="4" s="1"/>
  <c r="BR86" i="4" s="1"/>
  <c r="BR135" i="4"/>
  <c r="BR180" i="4" s="1"/>
  <c r="BR90" i="4" s="1"/>
  <c r="BR105" i="4"/>
  <c r="BR150" i="4" s="1"/>
  <c r="BR60" i="4" s="1"/>
  <c r="BR132" i="4"/>
  <c r="BR177" i="4" s="1"/>
  <c r="BR87" i="4" s="1"/>
  <c r="BR136" i="4"/>
  <c r="BR181" i="4" s="1"/>
  <c r="BR91" i="4" s="1"/>
  <c r="BR195" i="4"/>
  <c r="BR240" i="4" s="1"/>
  <c r="BR115" i="4"/>
  <c r="BR160" i="4" s="1"/>
  <c r="BR70" i="4" s="1"/>
  <c r="BR223" i="4"/>
  <c r="BR268" i="4" s="1"/>
  <c r="BR109" i="4"/>
  <c r="BR154" i="4" s="1"/>
  <c r="BR64" i="4" s="1"/>
  <c r="BR191" i="4"/>
  <c r="BR236" i="4" s="1"/>
  <c r="BR119" i="4"/>
  <c r="BR164" i="4" s="1"/>
  <c r="BR74" i="4" s="1"/>
  <c r="BR206" i="4"/>
  <c r="BR251" i="4" s="1"/>
  <c r="BR103" i="4"/>
  <c r="BR148" i="4" s="1"/>
  <c r="BR58" i="4" s="1"/>
  <c r="BR128" i="4"/>
  <c r="BR173" i="4" s="1"/>
  <c r="BR83" i="4" s="1"/>
  <c r="BQ148" i="4"/>
  <c r="BQ58" i="4" s="1"/>
  <c r="BQ236" i="4"/>
  <c r="BQ268" i="4"/>
  <c r="BQ163" i="4"/>
  <c r="BQ73" i="4" s="1"/>
  <c r="BQ251" i="4"/>
  <c r="BQ262" i="4"/>
  <c r="BQ150" i="4"/>
  <c r="BQ60" i="4" s="1"/>
  <c r="BQ154" i="4"/>
  <c r="BQ64" i="4" s="1"/>
  <c r="BR219" i="4"/>
  <c r="BR264" i="4" s="1"/>
  <c r="BR204" i="4"/>
  <c r="BR249" i="4" s="1"/>
  <c r="BR139" i="4"/>
  <c r="BR184" i="4" s="1"/>
  <c r="BR94" i="4" s="1"/>
  <c r="BR221" i="4"/>
  <c r="BR266" i="4" s="1"/>
  <c r="BR210" i="4"/>
  <c r="BR255" i="4" s="1"/>
  <c r="BR199" i="4"/>
  <c r="BR244" i="4" s="1"/>
  <c r="BR12" i="5"/>
  <c r="BR215" i="4"/>
  <c r="BR260" i="4" s="1"/>
  <c r="BR101" i="4"/>
  <c r="BR146" i="4" s="1"/>
  <c r="BR56" i="4" s="1"/>
  <c r="BR213" i="4"/>
  <c r="BR258" i="4" s="1"/>
  <c r="BR193" i="4"/>
  <c r="BR138" i="4"/>
  <c r="BR183" i="4" s="1"/>
  <c r="BR93" i="4" s="1"/>
  <c r="BR197" i="4"/>
  <c r="BR242" i="4" s="1"/>
  <c r="BR133" i="4"/>
  <c r="BR178" i="4" s="1"/>
  <c r="BR88" i="4" s="1"/>
  <c r="BR200" i="4"/>
  <c r="BR245" i="4" s="1"/>
  <c r="BR196" i="4"/>
  <c r="BR241" i="4" s="1"/>
  <c r="BR194" i="4"/>
  <c r="BR239" i="4" s="1"/>
  <c r="BR228" i="4"/>
  <c r="BR273" i="4" s="1"/>
  <c r="BR111" i="4"/>
  <c r="BR211" i="4"/>
  <c r="BR256" i="4" s="1"/>
  <c r="BR114" i="4"/>
  <c r="BR159" i="4" s="1"/>
  <c r="BR69" i="4" s="1"/>
  <c r="BQ176" i="4"/>
  <c r="BQ86" i="4" s="1"/>
  <c r="BQ181" i="4"/>
  <c r="BQ91" i="4" s="1"/>
  <c r="BQ164" i="4"/>
  <c r="BQ74" i="4" s="1"/>
  <c r="BR202" i="4"/>
  <c r="BR247" i="4" s="1"/>
  <c r="BR212" i="4"/>
  <c r="BR257" i="4" s="1"/>
  <c r="BR189" i="4"/>
  <c r="BR234" i="4" s="1"/>
  <c r="BR122" i="4"/>
  <c r="BR167" i="4" s="1"/>
  <c r="BR77" i="4" s="1"/>
  <c r="BR224" i="4"/>
  <c r="BR269" i="4" s="1"/>
  <c r="BR208" i="4"/>
  <c r="BR253" i="4" s="1"/>
  <c r="BR116" i="4"/>
  <c r="BR161" i="4" s="1"/>
  <c r="BR71" i="4" s="1"/>
  <c r="BR218" i="4"/>
  <c r="BR125" i="4"/>
  <c r="BR170" i="4" s="1"/>
  <c r="BR80" i="4" s="1"/>
  <c r="BR124" i="4"/>
  <c r="BR169" i="4" s="1"/>
  <c r="BR79" i="4" s="1"/>
  <c r="BR120" i="4"/>
  <c r="BR165" i="4" s="1"/>
  <c r="BR75" i="4" s="1"/>
  <c r="BR198" i="4"/>
  <c r="BR99" i="4"/>
  <c r="BR144" i="4" s="1"/>
  <c r="BR54" i="4" s="1"/>
  <c r="BR222" i="4"/>
  <c r="BR267" i="4" s="1"/>
  <c r="BR129" i="4"/>
  <c r="BR174" i="4" s="1"/>
  <c r="BR84" i="4" s="1"/>
  <c r="BR117" i="4"/>
  <c r="BR162" i="4" s="1"/>
  <c r="BR72" i="4" s="1"/>
  <c r="BR214" i="4"/>
  <c r="BR259" i="4" s="1"/>
  <c r="BR209" i="4"/>
  <c r="BR254" i="4" s="1"/>
  <c r="BR203" i="4"/>
  <c r="BR248" i="4" s="1"/>
  <c r="BR220" i="4"/>
  <c r="BR265" i="4" s="1"/>
  <c r="BR227" i="4"/>
  <c r="BR272" i="4" s="1"/>
  <c r="BQ180" i="4"/>
  <c r="BQ90" i="4" s="1"/>
  <c r="BR229" i="4"/>
  <c r="BR274" i="4" s="1"/>
  <c r="BR107" i="4"/>
  <c r="BR10" i="5"/>
  <c r="BR192" i="4"/>
  <c r="BR237" i="4" s="1"/>
  <c r="BR137" i="4"/>
  <c r="BR182" i="4" s="1"/>
  <c r="BR92" i="4" s="1"/>
  <c r="BR201" i="4"/>
  <c r="BR246" i="4" s="1"/>
  <c r="BR130" i="4"/>
  <c r="BR175" i="4" s="1"/>
  <c r="BR85" i="4" s="1"/>
  <c r="BR126" i="4"/>
  <c r="BR171" i="4" s="1"/>
  <c r="BR81" i="4" s="1"/>
  <c r="BR102" i="4"/>
  <c r="BR147" i="4" s="1"/>
  <c r="BR57" i="4" s="1"/>
  <c r="BR123" i="4"/>
  <c r="BR108" i="4"/>
  <c r="BR153" i="4" s="1"/>
  <c r="BR63" i="4" s="1"/>
  <c r="BR112" i="4"/>
  <c r="BR157" i="4" s="1"/>
  <c r="BR67" i="4" s="1"/>
  <c r="BR216" i="4"/>
  <c r="BR261" i="4" s="1"/>
  <c r="BR207" i="4"/>
  <c r="BR121" i="4"/>
  <c r="BR166" i="4" s="1"/>
  <c r="BR76" i="4" s="1"/>
  <c r="BR127" i="4"/>
  <c r="BR172" i="4" s="1"/>
  <c r="BR82" i="4" s="1"/>
  <c r="BR226" i="4"/>
  <c r="BR271" i="4" s="1"/>
  <c r="BR134" i="4"/>
  <c r="BR179" i="4" s="1"/>
  <c r="BR89" i="4" s="1"/>
  <c r="BU12" i="4"/>
  <c r="BU13" i="4"/>
  <c r="BU11" i="4"/>
  <c r="BU14" i="4"/>
  <c r="BU15" i="4"/>
  <c r="BU16" i="4"/>
  <c r="BU17" i="4"/>
  <c r="BU18" i="4"/>
  <c r="BU20" i="4"/>
  <c r="BU21" i="4"/>
  <c r="BU22" i="4"/>
  <c r="BU25" i="4"/>
  <c r="BU23" i="4"/>
  <c r="BU27" i="4"/>
  <c r="BU30" i="4"/>
  <c r="BU19" i="4"/>
  <c r="BU24" i="4"/>
  <c r="BU28" i="4"/>
  <c r="BU32" i="4"/>
  <c r="BU31" i="4"/>
  <c r="BU37" i="4"/>
  <c r="BU26" i="4"/>
  <c r="BU33" i="4"/>
  <c r="BU34" i="4"/>
  <c r="BU38" i="4"/>
  <c r="BU29" i="4"/>
  <c r="BU35" i="4"/>
  <c r="BU39" i="4"/>
  <c r="BU41" i="4"/>
  <c r="BU44" i="4"/>
  <c r="BU48" i="4"/>
  <c r="BU40" i="4"/>
  <c r="BU45" i="4"/>
  <c r="BU36" i="4"/>
  <c r="BU42" i="4"/>
  <c r="BU46" i="4"/>
  <c r="BU43" i="4"/>
  <c r="BU49" i="4"/>
  <c r="BU47" i="4"/>
  <c r="BV32" i="3"/>
  <c r="BV76" i="3" s="1"/>
  <c r="BV33" i="3"/>
  <c r="BV77" i="3" s="1"/>
  <c r="BV37" i="3"/>
  <c r="BV81" i="3" s="1"/>
  <c r="BV34" i="3"/>
  <c r="BV78" i="3" s="1"/>
  <c r="BV35" i="3"/>
  <c r="BV79" i="3" s="1"/>
  <c r="BV39" i="3"/>
  <c r="BV83" i="3" s="1"/>
  <c r="BV41" i="3"/>
  <c r="BV85" i="3" s="1"/>
  <c r="BV43" i="3"/>
  <c r="BV87" i="3" s="1"/>
  <c r="BV42" i="3"/>
  <c r="BV86" i="3" s="1"/>
  <c r="BV46" i="3"/>
  <c r="BV90" i="3" s="1"/>
  <c r="BV36" i="3"/>
  <c r="BV80" i="3" s="1"/>
  <c r="BV38" i="3"/>
  <c r="BV82" i="3" s="1"/>
  <c r="BV40" i="3"/>
  <c r="BV84" i="3" s="1"/>
  <c r="BV44" i="3"/>
  <c r="BV88" i="3" s="1"/>
  <c r="BV51" i="3"/>
  <c r="BV95" i="3" s="1"/>
  <c r="BV50" i="3"/>
  <c r="BV94" i="3" s="1"/>
  <c r="BV54" i="3"/>
  <c r="BV98" i="3" s="1"/>
  <c r="BV48" i="3"/>
  <c r="BV92" i="3" s="1"/>
  <c r="BV58" i="3"/>
  <c r="BV102" i="3" s="1"/>
  <c r="BV62" i="3"/>
  <c r="BV106" i="3" s="1"/>
  <c r="BV66" i="3"/>
  <c r="BV110" i="3" s="1"/>
  <c r="BV70" i="3"/>
  <c r="BV114" i="3" s="1"/>
  <c r="BV47" i="3"/>
  <c r="BV91" i="3" s="1"/>
  <c r="BV53" i="3"/>
  <c r="BV97" i="3" s="1"/>
  <c r="BV55" i="3"/>
  <c r="BV99" i="3" s="1"/>
  <c r="BV57" i="3"/>
  <c r="BV101" i="3" s="1"/>
  <c r="BV61" i="3"/>
  <c r="BV105" i="3" s="1"/>
  <c r="BV65" i="3"/>
  <c r="BV109" i="3" s="1"/>
  <c r="BV69" i="3"/>
  <c r="BV113" i="3" s="1"/>
  <c r="BV63" i="3"/>
  <c r="BV107" i="3" s="1"/>
  <c r="BV52" i="3"/>
  <c r="BV96" i="3" s="1"/>
  <c r="BV71" i="3"/>
  <c r="BV115" i="3" s="1"/>
  <c r="BV59" i="3"/>
  <c r="BV103" i="3" s="1"/>
  <c r="BV60" i="3"/>
  <c r="BV104" i="3" s="1"/>
  <c r="BV68" i="3"/>
  <c r="BV112" i="3" s="1"/>
  <c r="BV31" i="3"/>
  <c r="BV75" i="3" s="1"/>
  <c r="BV45" i="3"/>
  <c r="BV89" i="3" s="1"/>
  <c r="BV56" i="3"/>
  <c r="BV100" i="3" s="1"/>
  <c r="BV64" i="3"/>
  <c r="BV108" i="3" s="1"/>
  <c r="BV49" i="3"/>
  <c r="BV93" i="3" s="1"/>
  <c r="BV67" i="3"/>
  <c r="BV111" i="3" s="1"/>
  <c r="BQ11" i="9"/>
  <c r="BQ17" i="8"/>
  <c r="BR8" i="5"/>
  <c r="BQ15" i="8"/>
  <c r="BQ9" i="9"/>
  <c r="BP277" i="4"/>
  <c r="BP10" i="9"/>
  <c r="BP16" i="8"/>
  <c r="BT56" i="9"/>
  <c r="BR13" i="5"/>
  <c r="BV22" i="3"/>
  <c r="BQ21" i="8"/>
  <c r="BQ18" i="9"/>
  <c r="BR25" i="5"/>
  <c r="BQ26" i="8"/>
  <c r="BR279" i="4"/>
  <c r="BR281" i="4"/>
  <c r="BS2" i="8"/>
  <c r="BS2" i="9"/>
  <c r="BS16" i="3"/>
  <c r="BS2" i="4"/>
  <c r="BT2" i="3"/>
  <c r="BS2" i="5"/>
  <c r="BS11" i="5" s="1"/>
  <c r="BQ19" i="9"/>
  <c r="BQ22" i="8"/>
  <c r="BQ23" i="8"/>
  <c r="BQ20" i="9"/>
  <c r="BQ20" i="8"/>
  <c r="BQ17" i="9"/>
  <c r="BQ280" i="4"/>
  <c r="BQ21" i="9"/>
  <c r="BQ24" i="8"/>
  <c r="BV26" i="3"/>
  <c r="BV25" i="3"/>
  <c r="BV28" i="3"/>
  <c r="BV27" i="3"/>
  <c r="BU65" i="8"/>
  <c r="BU54" i="8"/>
  <c r="BU64" i="8"/>
  <c r="BU45" i="8"/>
  <c r="BU47" i="8"/>
  <c r="BU56" i="8"/>
  <c r="BU48" i="8"/>
  <c r="BU4" i="8"/>
  <c r="BU63" i="8"/>
  <c r="BU40" i="8"/>
  <c r="BU55" i="8"/>
  <c r="BT33" i="9"/>
  <c r="BT34" i="8"/>
  <c r="BT33" i="8"/>
  <c r="BT32" i="9"/>
  <c r="BV402" i="3"/>
  <c r="BV389" i="3"/>
  <c r="BV66" i="5" s="1"/>
  <c r="BV392" i="3"/>
  <c r="BV69" i="5" s="1"/>
  <c r="BV386" i="3"/>
  <c r="BV63" i="5" s="1"/>
  <c r="BV390" i="3"/>
  <c r="BV67" i="5" s="1"/>
  <c r="BW3" i="3"/>
  <c r="BV393" i="3"/>
  <c r="BV70" i="5" s="1"/>
  <c r="BV396" i="3"/>
  <c r="BV73" i="5" s="1"/>
  <c r="BV401" i="3"/>
  <c r="BV394" i="3"/>
  <c r="BV71" i="5" s="1"/>
  <c r="BV340" i="3"/>
  <c r="BV400" i="3"/>
  <c r="BV77" i="5" s="1"/>
  <c r="BV385" i="3"/>
  <c r="BV62" i="5" s="1"/>
  <c r="BV388" i="3"/>
  <c r="BV65" i="5" s="1"/>
  <c r="BV399" i="3"/>
  <c r="BV76" i="5" s="1"/>
  <c r="BV345" i="3"/>
  <c r="BV46" i="5" s="1"/>
  <c r="BV341" i="3"/>
  <c r="BV42" i="5" s="1"/>
  <c r="BV342" i="3"/>
  <c r="BV43" i="5" s="1"/>
  <c r="BV343" i="3"/>
  <c r="BV44" i="5" s="1"/>
  <c r="BV344" i="3"/>
  <c r="BV45" i="5" s="1"/>
  <c r="BV349" i="3"/>
  <c r="BV50" i="5" s="1"/>
  <c r="BV346" i="3"/>
  <c r="BV47" i="5" s="1"/>
  <c r="BV350" i="3"/>
  <c r="BV51" i="5" s="1"/>
  <c r="BV354" i="3"/>
  <c r="BV55" i="5" s="1"/>
  <c r="BV355" i="3"/>
  <c r="BV56" i="5" s="1"/>
  <c r="BV391" i="3"/>
  <c r="BV68" i="5" s="1"/>
  <c r="BV384" i="3"/>
  <c r="BV347" i="3"/>
  <c r="BV48" i="5" s="1"/>
  <c r="BV352" i="3"/>
  <c r="BV53" i="5" s="1"/>
  <c r="BV395" i="3"/>
  <c r="BV72" i="5" s="1"/>
  <c r="BV356" i="3"/>
  <c r="BV57" i="5" s="1"/>
  <c r="BV357" i="3"/>
  <c r="BV351" i="3"/>
  <c r="BV52" i="5" s="1"/>
  <c r="BV398" i="3"/>
  <c r="BV75" i="5" s="1"/>
  <c r="BV387" i="3"/>
  <c r="BV64" i="5" s="1"/>
  <c r="BV348" i="3"/>
  <c r="BV49" i="5" s="1"/>
  <c r="BV358" i="3"/>
  <c r="BV329" i="3"/>
  <c r="BV212" i="3"/>
  <c r="BV149" i="3"/>
  <c r="BV272" i="3"/>
  <c r="BV223" i="3"/>
  <c r="BV150" i="3"/>
  <c r="BV309" i="3"/>
  <c r="BV260" i="3"/>
  <c r="BV187" i="3"/>
  <c r="BV320" i="3"/>
  <c r="BV234" i="3"/>
  <c r="BV174" i="3"/>
  <c r="BV123" i="3"/>
  <c r="BV19" i="3"/>
  <c r="BV306" i="3"/>
  <c r="BV220" i="3"/>
  <c r="BV157" i="3"/>
  <c r="BV316" i="3"/>
  <c r="BV230" i="3"/>
  <c r="BV170" i="3"/>
  <c r="BV119" i="3"/>
  <c r="BV318" i="3"/>
  <c r="BV232" i="3"/>
  <c r="BV172" i="3"/>
  <c r="BV121" i="3"/>
  <c r="BV285" i="3"/>
  <c r="BV211" i="3"/>
  <c r="BV138" i="3"/>
  <c r="BV278" i="3"/>
  <c r="BV229" i="3"/>
  <c r="BV156" i="3"/>
  <c r="BV269" i="3"/>
  <c r="BV207" i="3"/>
  <c r="BV134" i="3"/>
  <c r="BV277" i="3"/>
  <c r="BV209" i="3"/>
  <c r="BV136" i="3"/>
  <c r="BV303" i="3"/>
  <c r="BV254" i="3"/>
  <c r="BV181" i="3"/>
  <c r="BV430" i="3"/>
  <c r="BV321" i="3"/>
  <c r="BV201" i="3"/>
  <c r="BV199" i="3"/>
  <c r="BV264" i="3"/>
  <c r="BV215" i="3"/>
  <c r="BV142" i="3"/>
  <c r="BV301" i="3"/>
  <c r="BV252" i="3"/>
  <c r="BV179" i="3"/>
  <c r="BV312" i="3"/>
  <c r="BV226" i="3"/>
  <c r="BV166" i="3"/>
  <c r="BV7" i="3"/>
  <c r="BV297" i="3"/>
  <c r="BV245" i="3"/>
  <c r="BV175" i="3"/>
  <c r="BV3" i="8"/>
  <c r="BV257" i="3"/>
  <c r="BV194" i="3"/>
  <c r="BV143" i="3"/>
  <c r="BV274" i="3"/>
  <c r="BV225" i="3"/>
  <c r="BV152" i="3"/>
  <c r="BV319" i="3"/>
  <c r="BV298" i="3"/>
  <c r="BV197" i="3"/>
  <c r="BV429" i="3"/>
  <c r="BV305" i="3"/>
  <c r="BV256" i="3"/>
  <c r="BV183" i="3"/>
  <c r="BV315" i="3"/>
  <c r="BV279" i="3"/>
  <c r="BV193" i="3"/>
  <c r="BV317" i="3"/>
  <c r="BV287" i="3"/>
  <c r="BV195" i="3"/>
  <c r="BV328" i="3"/>
  <c r="BV242" i="3"/>
  <c r="BV182" i="3"/>
  <c r="BV131" i="3"/>
  <c r="BV428" i="3"/>
  <c r="BV3" i="9"/>
  <c r="BV263" i="3"/>
  <c r="BV273" i="3"/>
  <c r="BV124" i="3"/>
  <c r="BV324" i="3"/>
  <c r="BV238" i="3"/>
  <c r="BV178" i="3"/>
  <c r="BV127" i="3"/>
  <c r="BV326" i="3"/>
  <c r="BV240" i="3"/>
  <c r="BV180" i="3"/>
  <c r="BV129" i="3"/>
  <c r="BV268" i="3"/>
  <c r="BV219" i="3"/>
  <c r="BV146" i="3"/>
  <c r="BV434" i="3"/>
  <c r="BV286" i="3"/>
  <c r="BV237" i="3"/>
  <c r="BV167" i="3"/>
  <c r="BV332" i="3"/>
  <c r="BV246" i="3"/>
  <c r="BV186" i="3"/>
  <c r="BV135" i="3"/>
  <c r="BV266" i="3"/>
  <c r="BV217" i="3"/>
  <c r="BV144" i="3"/>
  <c r="BV311" i="3"/>
  <c r="BV262" i="3"/>
  <c r="BV189" i="3"/>
  <c r="BV10" i="3"/>
  <c r="BV296" i="3"/>
  <c r="BV213" i="3"/>
  <c r="BV140" i="3"/>
  <c r="BV308" i="3"/>
  <c r="BV222" i="3"/>
  <c r="BV159" i="3"/>
  <c r="BV3" i="4"/>
  <c r="BV259" i="3"/>
  <c r="BV196" i="3"/>
  <c r="BV120" i="3"/>
  <c r="BV284" i="3"/>
  <c r="BV235" i="3"/>
  <c r="BV165" i="3"/>
  <c r="BV433" i="3"/>
  <c r="BV270" i="3"/>
  <c r="BV221" i="3"/>
  <c r="BV148" i="3"/>
  <c r="BV280" i="3"/>
  <c r="BV231" i="3"/>
  <c r="BV158" i="3"/>
  <c r="BV282" i="3"/>
  <c r="BV233" i="3"/>
  <c r="BV163" i="3"/>
  <c r="BV327" i="3"/>
  <c r="BV210" i="3"/>
  <c r="BV147" i="3"/>
  <c r="BV13" i="3"/>
  <c r="BV314" i="3"/>
  <c r="BV228" i="3"/>
  <c r="BV168" i="3"/>
  <c r="BV281" i="3"/>
  <c r="BV323" i="3"/>
  <c r="BV203" i="3"/>
  <c r="BV289" i="3"/>
  <c r="BV325" i="3"/>
  <c r="BV208" i="3"/>
  <c r="BV145" i="3"/>
  <c r="BV333" i="3"/>
  <c r="BV253" i="3"/>
  <c r="BV190" i="3"/>
  <c r="BV139" i="3"/>
  <c r="BV432" i="3"/>
  <c r="BV291" i="3"/>
  <c r="BV202" i="3"/>
  <c r="BV132" i="3"/>
  <c r="BV331" i="3"/>
  <c r="BV214" i="3"/>
  <c r="BV151" i="3"/>
  <c r="BV334" i="3"/>
  <c r="BV251" i="3"/>
  <c r="BV188" i="3"/>
  <c r="BV137" i="3"/>
  <c r="BV276" i="3"/>
  <c r="BV227" i="3"/>
  <c r="BV154" i="3"/>
  <c r="BV435" i="3"/>
  <c r="BV330" i="3"/>
  <c r="BV130" i="3"/>
  <c r="BV192" i="3"/>
  <c r="BV265" i="3"/>
  <c r="BV300" i="3"/>
  <c r="BV243" i="3"/>
  <c r="BV313" i="3"/>
  <c r="BV288" i="3"/>
  <c r="BV290" i="3"/>
  <c r="BV304" i="3"/>
  <c r="BV427" i="3"/>
  <c r="BV125" i="3"/>
  <c r="BV177" i="3"/>
  <c r="BV153" i="3"/>
  <c r="BV198" i="3"/>
  <c r="BV244" i="3"/>
  <c r="BV307" i="3"/>
  <c r="BV310" i="3"/>
  <c r="BV4" i="3"/>
  <c r="BV141" i="3"/>
  <c r="BV126" i="3"/>
  <c r="BV128" i="3"/>
  <c r="BV173" i="3"/>
  <c r="BV271" i="3"/>
  <c r="BV239" i="3"/>
  <c r="BV241" i="3"/>
  <c r="BV218" i="3"/>
  <c r="BV322" i="3"/>
  <c r="BV122" i="3"/>
  <c r="BV184" i="3"/>
  <c r="BV258" i="3"/>
  <c r="BV224" i="3"/>
  <c r="BV283" i="3"/>
  <c r="BV335" i="3"/>
  <c r="BV191" i="3"/>
  <c r="BV169" i="3"/>
  <c r="BV171" i="3"/>
  <c r="BV155" i="3"/>
  <c r="BV236" i="3"/>
  <c r="BV299" i="3"/>
  <c r="BV302" i="3"/>
  <c r="BV3" i="5"/>
  <c r="BV185" i="3"/>
  <c r="BV267" i="3"/>
  <c r="BV176" i="3"/>
  <c r="BV431" i="3"/>
  <c r="BV164" i="3"/>
  <c r="BV275" i="3"/>
  <c r="BV247" i="3"/>
  <c r="BV255" i="3"/>
  <c r="BV261" i="3"/>
  <c r="BV200" i="3"/>
  <c r="BV295" i="3"/>
  <c r="BV216" i="3"/>
  <c r="BV133" i="3"/>
  <c r="BU68" i="8"/>
  <c r="BU67" i="8"/>
  <c r="BU29" i="5"/>
  <c r="BU16" i="5"/>
  <c r="BU4" i="5"/>
  <c r="BU109" i="5"/>
  <c r="BU80" i="5"/>
  <c r="BU92" i="5"/>
  <c r="BU104" i="5"/>
  <c r="BU4" i="4"/>
  <c r="BU285" i="4"/>
  <c r="BU58" i="8"/>
  <c r="BU59" i="8"/>
  <c r="BU42" i="9"/>
  <c r="BU47" i="9"/>
  <c r="BU48" i="9"/>
  <c r="BU4" i="9"/>
  <c r="S60" i="21" l="1"/>
  <c r="T57" i="21" s="1"/>
  <c r="T60" i="21" s="1"/>
  <c r="U57" i="21" s="1"/>
  <c r="U60" i="21" s="1"/>
  <c r="V57" i="21" s="1"/>
  <c r="J43" i="21"/>
  <c r="K40" i="21" s="1"/>
  <c r="K43" i="21" s="1"/>
  <c r="L40" i="21" s="1"/>
  <c r="L43" i="21" s="1"/>
  <c r="M40" i="21" s="1"/>
  <c r="BS113" i="4"/>
  <c r="BS158" i="4" s="1"/>
  <c r="BS68" i="4" s="1"/>
  <c r="BS195" i="4"/>
  <c r="BS240" i="4" s="1"/>
  <c r="BS226" i="4"/>
  <c r="BS271" i="4" s="1"/>
  <c r="BS207" i="4"/>
  <c r="BS252" i="4" s="1"/>
  <c r="BS123" i="4"/>
  <c r="BS168" i="4" s="1"/>
  <c r="BS78" i="4" s="1"/>
  <c r="BS201" i="4"/>
  <c r="BS246" i="4" s="1"/>
  <c r="BS107" i="4"/>
  <c r="BS152" i="4" s="1"/>
  <c r="BS62" i="4" s="1"/>
  <c r="BS104" i="4"/>
  <c r="BS149" i="4" s="1"/>
  <c r="BS59" i="4" s="1"/>
  <c r="BS206" i="4"/>
  <c r="BS251" i="4" s="1"/>
  <c r="BS119" i="4"/>
  <c r="BS164" i="4" s="1"/>
  <c r="BS74" i="4" s="1"/>
  <c r="BS111" i="4"/>
  <c r="BS156" i="4" s="1"/>
  <c r="BS66" i="4" s="1"/>
  <c r="BS200" i="4"/>
  <c r="BS245" i="4" s="1"/>
  <c r="BS193" i="4"/>
  <c r="BS238" i="4" s="1"/>
  <c r="BS12" i="5"/>
  <c r="BS139" i="4"/>
  <c r="BS184" i="4" s="1"/>
  <c r="BS94" i="4" s="1"/>
  <c r="BS115" i="4"/>
  <c r="BS160" i="4" s="1"/>
  <c r="BS70" i="4" s="1"/>
  <c r="BS220" i="4"/>
  <c r="BS265" i="4" s="1"/>
  <c r="BS117" i="4"/>
  <c r="BS162" i="4" s="1"/>
  <c r="BS72" i="4" s="1"/>
  <c r="BS198" i="4"/>
  <c r="BS243" i="4" s="1"/>
  <c r="BS218" i="4"/>
  <c r="BS263" i="4" s="1"/>
  <c r="BS122" i="4"/>
  <c r="BS167" i="4" s="1"/>
  <c r="BS77" i="4" s="1"/>
  <c r="BS136" i="4"/>
  <c r="BS181" i="4" s="1"/>
  <c r="BS91" i="4" s="1"/>
  <c r="BR156" i="4"/>
  <c r="BR66" i="4" s="1"/>
  <c r="BR263" i="4"/>
  <c r="BS127" i="4"/>
  <c r="BS172" i="4" s="1"/>
  <c r="BS82" i="4" s="1"/>
  <c r="BS216" i="4"/>
  <c r="BS261" i="4" s="1"/>
  <c r="BS102" i="4"/>
  <c r="BS137" i="4"/>
  <c r="BS182" i="4" s="1"/>
  <c r="BS92" i="4" s="1"/>
  <c r="BS229" i="4"/>
  <c r="BS274" i="4" s="1"/>
  <c r="BS106" i="4"/>
  <c r="BS151" i="4" s="1"/>
  <c r="BS61" i="4" s="1"/>
  <c r="BS132" i="4"/>
  <c r="BS203" i="4"/>
  <c r="BS248" i="4" s="1"/>
  <c r="BS129" i="4"/>
  <c r="BS174" i="4" s="1"/>
  <c r="BS84" i="4" s="1"/>
  <c r="BS120" i="4"/>
  <c r="BS165" i="4" s="1"/>
  <c r="BS75" i="4" s="1"/>
  <c r="BS116" i="4"/>
  <c r="BS189" i="4"/>
  <c r="BS234" i="4" s="1"/>
  <c r="BS109" i="4"/>
  <c r="BS154" i="4" s="1"/>
  <c r="BS64" i="4" s="1"/>
  <c r="BS131" i="4"/>
  <c r="BS176" i="4" s="1"/>
  <c r="BS86" i="4" s="1"/>
  <c r="BS228" i="4"/>
  <c r="BS133" i="4"/>
  <c r="BS178" i="4" s="1"/>
  <c r="BS88" i="4" s="1"/>
  <c r="BS213" i="4"/>
  <c r="BS258" i="4" s="1"/>
  <c r="BS199" i="4"/>
  <c r="BS244" i="4" s="1"/>
  <c r="BS204" i="4"/>
  <c r="BS249" i="4" s="1"/>
  <c r="BS191" i="4"/>
  <c r="BS236" i="4" s="1"/>
  <c r="BS105" i="4"/>
  <c r="BS150" i="4" s="1"/>
  <c r="BS60" i="4" s="1"/>
  <c r="BR152" i="4"/>
  <c r="BR62" i="4" s="1"/>
  <c r="BR168" i="4"/>
  <c r="BR78" i="4" s="1"/>
  <c r="BR238" i="4"/>
  <c r="BS121" i="4"/>
  <c r="BS166" i="4" s="1"/>
  <c r="BS76" i="4" s="1"/>
  <c r="BS112" i="4"/>
  <c r="BS126" i="4"/>
  <c r="BS171" i="4" s="1"/>
  <c r="BS81" i="4" s="1"/>
  <c r="BS192" i="4"/>
  <c r="BS237" i="4" s="1"/>
  <c r="BS217" i="4"/>
  <c r="BS262" i="4" s="1"/>
  <c r="BS135" i="4"/>
  <c r="BS209" i="4"/>
  <c r="BS254" i="4" s="1"/>
  <c r="BS222" i="4"/>
  <c r="BS267" i="4" s="1"/>
  <c r="BS124" i="4"/>
  <c r="BS169" i="4" s="1"/>
  <c r="BS79" i="4" s="1"/>
  <c r="BS208" i="4"/>
  <c r="BS212" i="4"/>
  <c r="BS257" i="4" s="1"/>
  <c r="BS118" i="4"/>
  <c r="BS163" i="4" s="1"/>
  <c r="BS73" i="4" s="1"/>
  <c r="BS114" i="4"/>
  <c r="BS159" i="4" s="1"/>
  <c r="BS69" i="4" s="1"/>
  <c r="BS194" i="4"/>
  <c r="BS239" i="4" s="1"/>
  <c r="BS197" i="4"/>
  <c r="BS242" i="4" s="1"/>
  <c r="BS101" i="4"/>
  <c r="BS146" i="4" s="1"/>
  <c r="BS56" i="4" s="1"/>
  <c r="BS210" i="4"/>
  <c r="BS255" i="4" s="1"/>
  <c r="BS219" i="4"/>
  <c r="BS223" i="4"/>
  <c r="BS268" i="4" s="1"/>
  <c r="BS205" i="4"/>
  <c r="BS250" i="4" s="1"/>
  <c r="BR252" i="4"/>
  <c r="BR243" i="4"/>
  <c r="BS134" i="4"/>
  <c r="BS179" i="4" s="1"/>
  <c r="BS89" i="4" s="1"/>
  <c r="BS108" i="4"/>
  <c r="BS153" i="4" s="1"/>
  <c r="BS63" i="4" s="1"/>
  <c r="BS130" i="4"/>
  <c r="BS10" i="5"/>
  <c r="BS128" i="4"/>
  <c r="BS173" i="4" s="1"/>
  <c r="BS83" i="4" s="1"/>
  <c r="BS110" i="4"/>
  <c r="BS155" i="4" s="1"/>
  <c r="BS65" i="4" s="1"/>
  <c r="BS227" i="4"/>
  <c r="BS214" i="4"/>
  <c r="BS259" i="4" s="1"/>
  <c r="BS99" i="4"/>
  <c r="BS144" i="4" s="1"/>
  <c r="BS54" i="4" s="1"/>
  <c r="BS125" i="4"/>
  <c r="BS170" i="4" s="1"/>
  <c r="BS80" i="4" s="1"/>
  <c r="BS224" i="4"/>
  <c r="BS202" i="4"/>
  <c r="BS247" i="4" s="1"/>
  <c r="BS103" i="4"/>
  <c r="BS148" i="4" s="1"/>
  <c r="BS58" i="4" s="1"/>
  <c r="BS225" i="4"/>
  <c r="BS270" i="4" s="1"/>
  <c r="BS211" i="4"/>
  <c r="BS196" i="4"/>
  <c r="BS241" i="4" s="1"/>
  <c r="BS138" i="4"/>
  <c r="BS183" i="4" s="1"/>
  <c r="BS93" i="4" s="1"/>
  <c r="BS215" i="4"/>
  <c r="BS260" i="4" s="1"/>
  <c r="BS221" i="4"/>
  <c r="BS9" i="5"/>
  <c r="BV11" i="4"/>
  <c r="BV12" i="4"/>
  <c r="BV13" i="4"/>
  <c r="BV15" i="4"/>
  <c r="BV16" i="4"/>
  <c r="BV17" i="4"/>
  <c r="BV19" i="4"/>
  <c r="BV18" i="4"/>
  <c r="BV20" i="4"/>
  <c r="BV21" i="4"/>
  <c r="BV24" i="4"/>
  <c r="BV22" i="4"/>
  <c r="BV25" i="4"/>
  <c r="BV14" i="4"/>
  <c r="BV26" i="4"/>
  <c r="BV23" i="4"/>
  <c r="BV27" i="4"/>
  <c r="BV29" i="4"/>
  <c r="BV30" i="4"/>
  <c r="BV31" i="4"/>
  <c r="BV28" i="4"/>
  <c r="BV36" i="4"/>
  <c r="BV37" i="4"/>
  <c r="BV33" i="4"/>
  <c r="BV34" i="4"/>
  <c r="BV38" i="4"/>
  <c r="BV35" i="4"/>
  <c r="BV39" i="4"/>
  <c r="BV43" i="4"/>
  <c r="BV47" i="4"/>
  <c r="BV32" i="4"/>
  <c r="BV41" i="4"/>
  <c r="BV44" i="4"/>
  <c r="BV40" i="4"/>
  <c r="BV45" i="4"/>
  <c r="BV49" i="4"/>
  <c r="BV46" i="4"/>
  <c r="BV48" i="4"/>
  <c r="BV42" i="4"/>
  <c r="BW32" i="3"/>
  <c r="BW76" i="3" s="1"/>
  <c r="BW33" i="3"/>
  <c r="BW77" i="3" s="1"/>
  <c r="BW36" i="3"/>
  <c r="BW80" i="3" s="1"/>
  <c r="BW35" i="3"/>
  <c r="BW79" i="3" s="1"/>
  <c r="BW39" i="3"/>
  <c r="BW83" i="3" s="1"/>
  <c r="BW38" i="3"/>
  <c r="BW82" i="3" s="1"/>
  <c r="BW42" i="3"/>
  <c r="BW86" i="3" s="1"/>
  <c r="BW46" i="3"/>
  <c r="BW90" i="3" s="1"/>
  <c r="BW45" i="3"/>
  <c r="BW89" i="3" s="1"/>
  <c r="BW43" i="3"/>
  <c r="BW87" i="3" s="1"/>
  <c r="BW50" i="3"/>
  <c r="BW94" i="3" s="1"/>
  <c r="BW34" i="3"/>
  <c r="BW78" i="3" s="1"/>
  <c r="BW37" i="3"/>
  <c r="BW81" i="3" s="1"/>
  <c r="BW47" i="3"/>
  <c r="BW91" i="3" s="1"/>
  <c r="BW49" i="3"/>
  <c r="BW93" i="3" s="1"/>
  <c r="BW53" i="3"/>
  <c r="BW97" i="3" s="1"/>
  <c r="BW40" i="3"/>
  <c r="BW84" i="3" s="1"/>
  <c r="BW44" i="3"/>
  <c r="BW88" i="3" s="1"/>
  <c r="BW55" i="3"/>
  <c r="BW99" i="3" s="1"/>
  <c r="BW57" i="3"/>
  <c r="BW101" i="3" s="1"/>
  <c r="BW61" i="3"/>
  <c r="BW105" i="3" s="1"/>
  <c r="BW65" i="3"/>
  <c r="BW109" i="3" s="1"/>
  <c r="BW69" i="3"/>
  <c r="BW113" i="3" s="1"/>
  <c r="BW41" i="3"/>
  <c r="BW85" i="3" s="1"/>
  <c r="BW52" i="3"/>
  <c r="BW96" i="3" s="1"/>
  <c r="BW56" i="3"/>
  <c r="BW100" i="3" s="1"/>
  <c r="BW60" i="3"/>
  <c r="BW104" i="3" s="1"/>
  <c r="BW64" i="3"/>
  <c r="BW108" i="3" s="1"/>
  <c r="BW68" i="3"/>
  <c r="BW112" i="3" s="1"/>
  <c r="BW54" i="3"/>
  <c r="BW98" i="3" s="1"/>
  <c r="BW62" i="3"/>
  <c r="BW106" i="3" s="1"/>
  <c r="BW63" i="3"/>
  <c r="BW107" i="3" s="1"/>
  <c r="BW48" i="3"/>
  <c r="BW92" i="3" s="1"/>
  <c r="BW66" i="3"/>
  <c r="BW110" i="3" s="1"/>
  <c r="BW51" i="3"/>
  <c r="BW95" i="3" s="1"/>
  <c r="BW59" i="3"/>
  <c r="BW103" i="3" s="1"/>
  <c r="BW67" i="3"/>
  <c r="BW111" i="3" s="1"/>
  <c r="BW31" i="3"/>
  <c r="BW75" i="3" s="1"/>
  <c r="BW70" i="3"/>
  <c r="BW114" i="3" s="1"/>
  <c r="BW58" i="3"/>
  <c r="BW102" i="3" s="1"/>
  <c r="BW71" i="3"/>
  <c r="BW115" i="3" s="1"/>
  <c r="BS8" i="5"/>
  <c r="BR11" i="9"/>
  <c r="BR17" i="8"/>
  <c r="BR15" i="8"/>
  <c r="BR9" i="9"/>
  <c r="BQ277" i="4"/>
  <c r="BQ16" i="8"/>
  <c r="BQ10" i="9"/>
  <c r="BU56" i="9"/>
  <c r="BS13" i="5"/>
  <c r="BS22" i="9" s="1"/>
  <c r="BR22" i="9"/>
  <c r="BW22" i="3"/>
  <c r="Y146" i="20"/>
  <c r="BT16" i="3"/>
  <c r="AB14" i="27" s="1"/>
  <c r="AB15" i="27" s="1"/>
  <c r="BT2" i="9"/>
  <c r="BT2" i="5"/>
  <c r="BT11" i="5" s="1"/>
  <c r="BU2" i="3"/>
  <c r="BT2" i="8"/>
  <c r="AB1" i="27"/>
  <c r="BT2" i="4"/>
  <c r="BR19" i="9"/>
  <c r="BR22" i="8"/>
  <c r="BR18" i="9"/>
  <c r="BR21" i="8"/>
  <c r="BS21" i="5"/>
  <c r="BS25" i="5"/>
  <c r="BR17" i="9"/>
  <c r="BR20" i="8"/>
  <c r="BR280" i="4"/>
  <c r="BR21" i="9"/>
  <c r="BR24" i="8"/>
  <c r="BR20" i="9"/>
  <c r="BR23" i="8"/>
  <c r="BS281" i="4"/>
  <c r="BS279" i="4"/>
  <c r="BU33" i="5"/>
  <c r="BW26" i="3"/>
  <c r="BW25" i="3"/>
  <c r="BW28" i="3"/>
  <c r="BW27" i="3"/>
  <c r="BU32" i="9"/>
  <c r="BU33" i="8"/>
  <c r="BV68" i="8"/>
  <c r="BV67" i="8"/>
  <c r="BX3" i="3"/>
  <c r="BW385" i="3"/>
  <c r="BW62" i="5" s="1"/>
  <c r="BW402" i="3"/>
  <c r="BW388" i="3"/>
  <c r="BW65" i="5" s="1"/>
  <c r="BW389" i="3"/>
  <c r="BW66" i="5" s="1"/>
  <c r="BW390" i="3"/>
  <c r="BW67" i="5" s="1"/>
  <c r="BW400" i="3"/>
  <c r="BW77" i="5" s="1"/>
  <c r="BW392" i="3"/>
  <c r="BW69" i="5" s="1"/>
  <c r="BW394" i="3"/>
  <c r="BW71" i="5" s="1"/>
  <c r="BW393" i="3"/>
  <c r="BW70" i="5" s="1"/>
  <c r="BW340" i="3"/>
  <c r="BW386" i="3"/>
  <c r="BW63" i="5" s="1"/>
  <c r="BW396" i="3"/>
  <c r="BW73" i="5" s="1"/>
  <c r="BW344" i="3"/>
  <c r="BW45" i="5" s="1"/>
  <c r="BW341" i="3"/>
  <c r="BW42" i="5" s="1"/>
  <c r="BW342" i="3"/>
  <c r="BW43" i="5" s="1"/>
  <c r="BW401" i="3"/>
  <c r="BW348" i="3"/>
  <c r="BW49" i="5" s="1"/>
  <c r="BW352" i="3"/>
  <c r="BW53" i="5" s="1"/>
  <c r="BW343" i="3"/>
  <c r="BW44" i="5" s="1"/>
  <c r="BW345" i="3"/>
  <c r="BW46" i="5" s="1"/>
  <c r="BW349" i="3"/>
  <c r="BW50" i="5" s="1"/>
  <c r="BW351" i="3"/>
  <c r="BW52" i="5" s="1"/>
  <c r="BW354" i="3"/>
  <c r="BW55" i="5" s="1"/>
  <c r="BW358" i="3"/>
  <c r="BW346" i="3"/>
  <c r="BW47" i="5" s="1"/>
  <c r="BW355" i="3"/>
  <c r="BW56" i="5" s="1"/>
  <c r="BW398" i="3"/>
  <c r="BW75" i="5" s="1"/>
  <c r="BW395" i="3"/>
  <c r="BW72" i="5" s="1"/>
  <c r="BW347" i="3"/>
  <c r="BW48" i="5" s="1"/>
  <c r="BW391" i="3"/>
  <c r="BW68" i="5" s="1"/>
  <c r="BW357" i="3"/>
  <c r="BW350" i="3"/>
  <c r="BW51" i="5" s="1"/>
  <c r="BW356" i="3"/>
  <c r="BW57" i="5" s="1"/>
  <c r="BW387" i="3"/>
  <c r="BW64" i="5" s="1"/>
  <c r="BW384" i="3"/>
  <c r="BW298" i="3"/>
  <c r="BW191" i="3"/>
  <c r="BW122" i="3"/>
  <c r="BW278" i="3"/>
  <c r="BW220" i="3"/>
  <c r="BW140" i="3"/>
  <c r="BW307" i="3"/>
  <c r="BW239" i="3"/>
  <c r="BW222" i="3"/>
  <c r="BW309" i="3"/>
  <c r="BW241" i="3"/>
  <c r="BW230" i="3"/>
  <c r="BW435" i="3"/>
  <c r="BW268" i="3"/>
  <c r="BW199" i="3"/>
  <c r="BW130" i="3"/>
  <c r="BW286" i="3"/>
  <c r="BW236" i="3"/>
  <c r="BW151" i="3"/>
  <c r="BW280" i="3"/>
  <c r="BW224" i="3"/>
  <c r="BW142" i="3"/>
  <c r="BW7" i="3"/>
  <c r="BW317" i="3"/>
  <c r="BW252" i="3"/>
  <c r="BW146" i="3"/>
  <c r="BW137" i="3"/>
  <c r="BW276" i="3"/>
  <c r="BW216" i="3"/>
  <c r="BW138" i="3"/>
  <c r="BW297" i="3"/>
  <c r="BW255" i="3"/>
  <c r="BW170" i="3"/>
  <c r="BW323" i="3"/>
  <c r="BW258" i="3"/>
  <c r="BW152" i="3"/>
  <c r="BW164" i="3"/>
  <c r="BW296" i="3"/>
  <c r="BW189" i="3"/>
  <c r="BW120" i="3"/>
  <c r="BW431" i="3"/>
  <c r="BW284" i="3"/>
  <c r="BW232" i="3"/>
  <c r="BW147" i="3"/>
  <c r="BW334" i="3"/>
  <c r="BW273" i="3"/>
  <c r="BW169" i="3"/>
  <c r="BW234" i="3"/>
  <c r="BW332" i="3"/>
  <c r="BW231" i="3"/>
  <c r="BW172" i="3"/>
  <c r="BW302" i="3"/>
  <c r="BW263" i="3"/>
  <c r="BW178" i="3"/>
  <c r="BW13" i="3"/>
  <c r="BW327" i="3"/>
  <c r="BW262" i="3"/>
  <c r="BW156" i="3"/>
  <c r="BW184" i="3"/>
  <c r="AC2" i="27"/>
  <c r="BW281" i="3"/>
  <c r="BW177" i="3"/>
  <c r="BW133" i="3"/>
  <c r="BW308" i="3"/>
  <c r="BW207" i="3"/>
  <c r="BW190" i="3"/>
  <c r="BW310" i="3"/>
  <c r="BW209" i="3"/>
  <c r="BW194" i="3"/>
  <c r="BW335" i="3"/>
  <c r="BW271" i="3"/>
  <c r="BW167" i="3"/>
  <c r="BW226" i="3"/>
  <c r="BW289" i="3"/>
  <c r="BW185" i="3"/>
  <c r="BW188" i="3"/>
  <c r="BW283" i="3"/>
  <c r="BW179" i="3"/>
  <c r="BW135" i="3"/>
  <c r="BW318" i="3"/>
  <c r="BW217" i="3"/>
  <c r="BW123" i="3"/>
  <c r="BW3" i="5"/>
  <c r="BW279" i="3"/>
  <c r="BW175" i="3"/>
  <c r="BW261" i="3"/>
  <c r="BW300" i="3"/>
  <c r="BW193" i="3"/>
  <c r="BW124" i="3"/>
  <c r="BW324" i="3"/>
  <c r="BW223" i="3"/>
  <c r="BW139" i="3"/>
  <c r="BW325" i="3"/>
  <c r="BW260" i="3"/>
  <c r="BW154" i="3"/>
  <c r="BW176" i="3"/>
  <c r="BW10" i="3"/>
  <c r="BW287" i="3"/>
  <c r="BW183" i="3"/>
  <c r="BW168" i="3"/>
  <c r="BW305" i="3"/>
  <c r="BW237" i="3"/>
  <c r="BW214" i="3"/>
  <c r="BW299" i="3"/>
  <c r="BW259" i="3"/>
  <c r="BW174" i="3"/>
  <c r="BW266" i="3"/>
  <c r="BW197" i="3"/>
  <c r="BW128" i="3"/>
  <c r="BW19" i="3"/>
  <c r="BW328" i="3"/>
  <c r="BW227" i="3"/>
  <c r="BW145" i="3"/>
  <c r="BW313" i="3"/>
  <c r="BW245" i="3"/>
  <c r="BW246" i="3"/>
  <c r="BW127" i="3"/>
  <c r="BW272" i="3"/>
  <c r="BW208" i="3"/>
  <c r="BW134" i="3"/>
  <c r="BW274" i="3"/>
  <c r="BW212" i="3"/>
  <c r="BW136" i="3"/>
  <c r="BW427" i="3"/>
  <c r="BW303" i="3"/>
  <c r="BW235" i="3"/>
  <c r="BW203" i="3"/>
  <c r="BW321" i="3"/>
  <c r="BW256" i="3"/>
  <c r="BW150" i="3"/>
  <c r="BW153" i="3"/>
  <c r="BW315" i="3"/>
  <c r="BW247" i="3"/>
  <c r="BW257" i="3"/>
  <c r="BW129" i="3"/>
  <c r="BW282" i="3"/>
  <c r="BW228" i="3"/>
  <c r="BW144" i="3"/>
  <c r="BW428" i="3"/>
  <c r="BW311" i="3"/>
  <c r="BW243" i="3"/>
  <c r="BW238" i="3"/>
  <c r="BW329" i="3"/>
  <c r="BW265" i="3"/>
  <c r="BW158" i="3"/>
  <c r="BW196" i="3"/>
  <c r="BW288" i="3"/>
  <c r="BW240" i="3"/>
  <c r="BW155" i="3"/>
  <c r="BW326" i="3"/>
  <c r="BW225" i="3"/>
  <c r="BW143" i="3"/>
  <c r="BW319" i="3"/>
  <c r="BW254" i="3"/>
  <c r="BW148" i="3"/>
  <c r="BW141" i="3"/>
  <c r="BW306" i="3"/>
  <c r="BW202" i="3"/>
  <c r="BW186" i="3"/>
  <c r="BW264" i="3"/>
  <c r="BW195" i="3"/>
  <c r="BW126" i="3"/>
  <c r="BW333" i="3"/>
  <c r="BW269" i="3"/>
  <c r="BW165" i="3"/>
  <c r="BW218" i="3"/>
  <c r="BW430" i="3"/>
  <c r="BW251" i="3"/>
  <c r="BW213" i="3"/>
  <c r="BW275" i="3"/>
  <c r="BW277" i="3"/>
  <c r="BW429" i="3"/>
  <c r="BW157" i="3"/>
  <c r="BW211" i="3"/>
  <c r="BW229" i="3"/>
  <c r="BW187" i="3"/>
  <c r="BW244" i="3"/>
  <c r="BW320" i="3"/>
  <c r="BW331" i="3"/>
  <c r="BW166" i="3"/>
  <c r="BW119" i="3"/>
  <c r="BW171" i="3"/>
  <c r="BW173" i="3"/>
  <c r="BW304" i="3"/>
  <c r="BW322" i="3"/>
  <c r="BW316" i="3"/>
  <c r="BW3" i="8"/>
  <c r="BW198" i="3"/>
  <c r="BW149" i="3"/>
  <c r="BW192" i="3"/>
  <c r="BW159" i="3"/>
  <c r="BW219" i="3"/>
  <c r="BW270" i="3"/>
  <c r="BW267" i="3"/>
  <c r="BW301" i="3"/>
  <c r="BW242" i="3"/>
  <c r="BW253" i="3"/>
  <c r="BW200" i="3"/>
  <c r="BW221" i="3"/>
  <c r="BW215" i="3"/>
  <c r="BW285" i="3"/>
  <c r="BW432" i="3"/>
  <c r="BW4" i="3"/>
  <c r="BW125" i="3"/>
  <c r="BW201" i="3"/>
  <c r="BW163" i="3"/>
  <c r="BW233" i="3"/>
  <c r="BW434" i="3"/>
  <c r="BW314" i="3"/>
  <c r="BW182" i="3"/>
  <c r="BW312" i="3"/>
  <c r="BW433" i="3"/>
  <c r="BW180" i="3"/>
  <c r="BW3" i="9"/>
  <c r="BW131" i="3"/>
  <c r="BW330" i="3"/>
  <c r="BW210" i="3"/>
  <c r="BW3" i="4"/>
  <c r="BW121" i="3"/>
  <c r="BW291" i="3"/>
  <c r="BW132" i="3"/>
  <c r="BW181" i="3"/>
  <c r="BW295" i="3"/>
  <c r="BW290" i="3"/>
  <c r="BW399" i="3"/>
  <c r="BW76" i="5" s="1"/>
  <c r="BV16" i="5"/>
  <c r="BV29" i="5" s="1"/>
  <c r="BV33" i="5"/>
  <c r="BV92" i="5"/>
  <c r="BV4" i="5"/>
  <c r="BV109" i="5"/>
  <c r="BV80" i="5"/>
  <c r="BV104" i="5"/>
  <c r="BV59" i="8"/>
  <c r="BV58" i="8"/>
  <c r="BV63" i="8"/>
  <c r="BV54" i="8"/>
  <c r="BV64" i="8"/>
  <c r="BV4" i="8"/>
  <c r="BV47" i="8"/>
  <c r="BV45" i="8"/>
  <c r="BV65" i="8"/>
  <c r="BV55" i="8"/>
  <c r="BV48" i="8"/>
  <c r="BV56" i="8"/>
  <c r="BV40" i="8"/>
  <c r="BU34" i="8"/>
  <c r="BU33" i="9"/>
  <c r="BV4" i="4"/>
  <c r="BV285" i="4"/>
  <c r="BV48" i="9"/>
  <c r="BV47" i="9"/>
  <c r="BV42" i="9"/>
  <c r="BV4" i="9"/>
  <c r="M42" i="21" l="1"/>
  <c r="P137" i="20" s="1"/>
  <c r="Q137" i="20"/>
  <c r="BT207" i="4"/>
  <c r="BT252" i="4" s="1"/>
  <c r="BT221" i="4"/>
  <c r="BT266" i="4" s="1"/>
  <c r="BT211" i="4"/>
  <c r="BT256" i="4" s="1"/>
  <c r="BT224" i="4"/>
  <c r="BT269" i="4" s="1"/>
  <c r="BT227" i="4"/>
  <c r="BT272" i="4" s="1"/>
  <c r="BT130" i="4"/>
  <c r="BT175" i="4" s="1"/>
  <c r="BT85" i="4" s="1"/>
  <c r="BT219" i="4"/>
  <c r="BT264" i="4" s="1"/>
  <c r="BT194" i="4"/>
  <c r="BT239" i="4" s="1"/>
  <c r="BT208" i="4"/>
  <c r="BT253" i="4" s="1"/>
  <c r="BT135" i="4"/>
  <c r="BT180" i="4" s="1"/>
  <c r="BT90" i="4" s="1"/>
  <c r="BT112" i="4"/>
  <c r="BT157" i="4" s="1"/>
  <c r="BT67" i="4" s="1"/>
  <c r="BT204" i="4"/>
  <c r="BT249" i="4" s="1"/>
  <c r="BT228" i="4"/>
  <c r="BT273" i="4" s="1"/>
  <c r="BT116" i="4"/>
  <c r="BT161" i="4" s="1"/>
  <c r="BT71" i="4" s="1"/>
  <c r="BT132" i="4"/>
  <c r="BT177" i="4" s="1"/>
  <c r="BT87" i="4" s="1"/>
  <c r="BT102" i="4"/>
  <c r="BT147" i="4" s="1"/>
  <c r="BT57" i="4" s="1"/>
  <c r="BT136" i="4"/>
  <c r="BT181" i="4" s="1"/>
  <c r="BT91" i="4" s="1"/>
  <c r="BS161" i="4"/>
  <c r="BS71" i="4" s="1"/>
  <c r="BT195" i="4"/>
  <c r="BT240" i="4" s="1"/>
  <c r="BS266" i="4"/>
  <c r="BT12" i="5"/>
  <c r="BT123" i="4"/>
  <c r="BT168" i="4" s="1"/>
  <c r="BT78" i="4" s="1"/>
  <c r="BT198" i="4"/>
  <c r="BT243" i="4" s="1"/>
  <c r="BS253" i="4"/>
  <c r="BS272" i="4"/>
  <c r="BS175" i="4"/>
  <c r="BS85" i="4" s="1"/>
  <c r="BS269" i="4"/>
  <c r="BS256" i="4"/>
  <c r="BT215" i="4"/>
  <c r="BT225" i="4"/>
  <c r="BT270" i="4" s="1"/>
  <c r="BT125" i="4"/>
  <c r="BT170" i="4" s="1"/>
  <c r="BT80" i="4" s="1"/>
  <c r="BT110" i="4"/>
  <c r="BT155" i="4" s="1"/>
  <c r="BT65" i="4" s="1"/>
  <c r="BT108" i="4"/>
  <c r="BT153" i="4" s="1"/>
  <c r="BT63" i="4" s="1"/>
  <c r="BT210" i="4"/>
  <c r="BT255" i="4" s="1"/>
  <c r="BT114" i="4"/>
  <c r="BT159" i="4" s="1"/>
  <c r="BT69" i="4" s="1"/>
  <c r="BT124" i="4"/>
  <c r="BT169" i="4" s="1"/>
  <c r="BT79" i="4" s="1"/>
  <c r="BT217" i="4"/>
  <c r="BT121" i="4"/>
  <c r="BT166" i="4" s="1"/>
  <c r="BT76" i="4" s="1"/>
  <c r="BT199" i="4"/>
  <c r="BT244" i="4" s="1"/>
  <c r="BT131" i="4"/>
  <c r="BT176" i="4" s="1"/>
  <c r="BT86" i="4" s="1"/>
  <c r="BT120" i="4"/>
  <c r="BT165" i="4" s="1"/>
  <c r="BT75" i="4" s="1"/>
  <c r="BT106" i="4"/>
  <c r="BT151" i="4" s="1"/>
  <c r="BT61" i="4" s="1"/>
  <c r="BT216" i="4"/>
  <c r="BT261" i="4" s="1"/>
  <c r="BT115" i="4"/>
  <c r="BT160" i="4" s="1"/>
  <c r="BT70" i="4" s="1"/>
  <c r="BT193" i="4"/>
  <c r="BT119" i="4"/>
  <c r="BT164" i="4" s="1"/>
  <c r="BT74" i="4" s="1"/>
  <c r="BT117" i="4"/>
  <c r="BT162" i="4" s="1"/>
  <c r="BT72" i="4" s="1"/>
  <c r="BT107" i="4"/>
  <c r="BT152" i="4" s="1"/>
  <c r="BT62" i="4" s="1"/>
  <c r="BT226" i="4"/>
  <c r="BS180" i="4"/>
  <c r="BS90" i="4" s="1"/>
  <c r="BS177" i="4"/>
  <c r="BS87" i="4" s="1"/>
  <c r="BS147" i="4"/>
  <c r="BS57" i="4" s="1"/>
  <c r="BT138" i="4"/>
  <c r="BT183" i="4" s="1"/>
  <c r="BT93" i="4" s="1"/>
  <c r="BT103" i="4"/>
  <c r="BT148" i="4" s="1"/>
  <c r="BT58" i="4" s="1"/>
  <c r="BT99" i="4"/>
  <c r="BT128" i="4"/>
  <c r="BT173" i="4" s="1"/>
  <c r="BT83" i="4" s="1"/>
  <c r="BT205" i="4"/>
  <c r="BT250" i="4" s="1"/>
  <c r="BT101" i="4"/>
  <c r="BT118" i="4"/>
  <c r="BT163" i="4" s="1"/>
  <c r="BT73" i="4" s="1"/>
  <c r="BT222" i="4"/>
  <c r="BT267" i="4" s="1"/>
  <c r="BT192" i="4"/>
  <c r="BT237" i="4" s="1"/>
  <c r="BT105" i="4"/>
  <c r="BT150" i="4" s="1"/>
  <c r="BT60" i="4" s="1"/>
  <c r="BT213" i="4"/>
  <c r="BT258" i="4" s="1"/>
  <c r="BT109" i="4"/>
  <c r="BT154" i="4" s="1"/>
  <c r="BT64" i="4" s="1"/>
  <c r="BT129" i="4"/>
  <c r="BT229" i="4"/>
  <c r="BT274" i="4" s="1"/>
  <c r="BT127" i="4"/>
  <c r="BT172" i="4" s="1"/>
  <c r="BT82" i="4" s="1"/>
  <c r="BT206" i="4"/>
  <c r="BT251" i="4" s="1"/>
  <c r="BT200" i="4"/>
  <c r="BT122" i="4"/>
  <c r="BT167" i="4" s="1"/>
  <c r="BT77" i="4" s="1"/>
  <c r="BT220" i="4"/>
  <c r="BT265" i="4" s="1"/>
  <c r="BT201" i="4"/>
  <c r="BT246" i="4" s="1"/>
  <c r="BT113" i="4"/>
  <c r="BS157" i="4"/>
  <c r="BS67" i="4" s="1"/>
  <c r="BS273" i="4"/>
  <c r="BS264" i="4"/>
  <c r="BT9" i="5"/>
  <c r="BT196" i="4"/>
  <c r="BT241" i="4" s="1"/>
  <c r="BT202" i="4"/>
  <c r="BT214" i="4"/>
  <c r="BT259" i="4" s="1"/>
  <c r="BT10" i="5"/>
  <c r="BT134" i="4"/>
  <c r="BT179" i="4" s="1"/>
  <c r="BT89" i="4" s="1"/>
  <c r="BT223" i="4"/>
  <c r="BT197" i="4"/>
  <c r="BT242" i="4" s="1"/>
  <c r="BT212" i="4"/>
  <c r="BT257" i="4" s="1"/>
  <c r="BT209" i="4"/>
  <c r="BT254" i="4" s="1"/>
  <c r="BT126" i="4"/>
  <c r="BT171" i="4" s="1"/>
  <c r="BT81" i="4" s="1"/>
  <c r="BT191" i="4"/>
  <c r="BT236" i="4" s="1"/>
  <c r="BT133" i="4"/>
  <c r="BT178" i="4" s="1"/>
  <c r="BT88" i="4" s="1"/>
  <c r="BT189" i="4"/>
  <c r="BT234" i="4" s="1"/>
  <c r="BT203" i="4"/>
  <c r="BT137" i="4"/>
  <c r="BT182" i="4" s="1"/>
  <c r="BT92" i="4" s="1"/>
  <c r="BT139" i="4"/>
  <c r="BT184" i="4" s="1"/>
  <c r="BT94" i="4" s="1"/>
  <c r="BT111" i="4"/>
  <c r="BT156" i="4" s="1"/>
  <c r="BT66" i="4" s="1"/>
  <c r="BT218" i="4"/>
  <c r="BT263" i="4" s="1"/>
  <c r="BT104" i="4"/>
  <c r="BT149" i="4" s="1"/>
  <c r="BT59" i="4" s="1"/>
  <c r="BW11" i="4"/>
  <c r="BW12" i="4"/>
  <c r="BW14" i="4"/>
  <c r="BW13" i="4"/>
  <c r="BW15" i="4"/>
  <c r="BW16" i="4"/>
  <c r="BW17" i="4"/>
  <c r="BW19" i="4"/>
  <c r="BW18" i="4"/>
  <c r="BW20" i="4"/>
  <c r="BW21" i="4"/>
  <c r="BW23" i="4"/>
  <c r="BW24" i="4"/>
  <c r="BW22" i="4"/>
  <c r="BW25" i="4"/>
  <c r="BW26" i="4"/>
  <c r="BW28" i="4"/>
  <c r="BW27" i="4"/>
  <c r="BW29" i="4"/>
  <c r="BW30" i="4"/>
  <c r="BW32" i="4"/>
  <c r="BW35" i="4"/>
  <c r="BW39" i="4"/>
  <c r="BW31" i="4"/>
  <c r="BW36" i="4"/>
  <c r="BW37" i="4"/>
  <c r="BW41" i="4"/>
  <c r="BW33" i="4"/>
  <c r="BW42" i="4"/>
  <c r="BW46" i="4"/>
  <c r="BW43" i="4"/>
  <c r="BW47" i="4"/>
  <c r="BW34" i="4"/>
  <c r="BW44" i="4"/>
  <c r="BW48" i="4"/>
  <c r="BW38" i="4"/>
  <c r="BW45" i="4"/>
  <c r="BW49" i="4"/>
  <c r="BW40" i="4"/>
  <c r="BX32" i="3"/>
  <c r="BX76" i="3" s="1"/>
  <c r="BX35" i="3"/>
  <c r="BX79" i="3" s="1"/>
  <c r="BX33" i="3"/>
  <c r="BX77" i="3" s="1"/>
  <c r="BX38" i="3"/>
  <c r="BX82" i="3" s="1"/>
  <c r="BX36" i="3"/>
  <c r="BX80" i="3" s="1"/>
  <c r="BX41" i="3"/>
  <c r="BX85" i="3" s="1"/>
  <c r="BX42" i="3"/>
  <c r="BX86" i="3" s="1"/>
  <c r="BX45" i="3"/>
  <c r="BX89" i="3" s="1"/>
  <c r="BX34" i="3"/>
  <c r="BX78" i="3" s="1"/>
  <c r="BX37" i="3"/>
  <c r="BX81" i="3" s="1"/>
  <c r="BX40" i="3"/>
  <c r="BX84" i="3" s="1"/>
  <c r="BX44" i="3"/>
  <c r="BX88" i="3" s="1"/>
  <c r="BX48" i="3"/>
  <c r="BX92" i="3" s="1"/>
  <c r="BX47" i="3"/>
  <c r="BX91" i="3" s="1"/>
  <c r="BX49" i="3"/>
  <c r="BX93" i="3" s="1"/>
  <c r="BX53" i="3"/>
  <c r="BX97" i="3" s="1"/>
  <c r="BX39" i="3"/>
  <c r="BX83" i="3" s="1"/>
  <c r="BX52" i="3"/>
  <c r="BX96" i="3" s="1"/>
  <c r="BX56" i="3"/>
  <c r="BX100" i="3" s="1"/>
  <c r="BX60" i="3"/>
  <c r="BX104" i="3" s="1"/>
  <c r="BX64" i="3"/>
  <c r="BX108" i="3" s="1"/>
  <c r="BX68" i="3"/>
  <c r="BX112" i="3" s="1"/>
  <c r="BX51" i="3"/>
  <c r="BX95" i="3" s="1"/>
  <c r="BX59" i="3"/>
  <c r="BX103" i="3" s="1"/>
  <c r="BX63" i="3"/>
  <c r="BX107" i="3" s="1"/>
  <c r="BX67" i="3"/>
  <c r="BX111" i="3" s="1"/>
  <c r="BX71" i="3"/>
  <c r="BX115" i="3" s="1"/>
  <c r="BX46" i="3"/>
  <c r="BX90" i="3" s="1"/>
  <c r="BX61" i="3"/>
  <c r="BX105" i="3" s="1"/>
  <c r="BX50" i="3"/>
  <c r="BX94" i="3" s="1"/>
  <c r="BX54" i="3"/>
  <c r="BX98" i="3" s="1"/>
  <c r="BX70" i="3"/>
  <c r="BX114" i="3" s="1"/>
  <c r="BX55" i="3"/>
  <c r="BX99" i="3" s="1"/>
  <c r="BX57" i="3"/>
  <c r="BX101" i="3" s="1"/>
  <c r="BX65" i="3"/>
  <c r="BX109" i="3" s="1"/>
  <c r="BX43" i="3"/>
  <c r="BX87" i="3" s="1"/>
  <c r="BX58" i="3"/>
  <c r="BX102" i="3" s="1"/>
  <c r="BX66" i="3"/>
  <c r="BX110" i="3" s="1"/>
  <c r="BX69" i="3"/>
  <c r="BX113" i="3" s="1"/>
  <c r="BX62" i="3"/>
  <c r="BX106" i="3" s="1"/>
  <c r="BX31" i="3"/>
  <c r="BX75" i="3" s="1"/>
  <c r="BS15" i="8"/>
  <c r="BS9" i="9"/>
  <c r="BS17" i="8"/>
  <c r="BS11" i="9"/>
  <c r="BT8" i="5"/>
  <c r="BR277" i="4"/>
  <c r="BR10" i="9"/>
  <c r="BR16" i="8"/>
  <c r="BV56" i="9"/>
  <c r="BT13" i="5"/>
  <c r="BT22" i="9" s="1"/>
  <c r="BX22" i="3"/>
  <c r="V60" i="21"/>
  <c r="W57" i="21" s="1"/>
  <c r="W60" i="21" s="1"/>
  <c r="X57" i="21" s="1"/>
  <c r="X60" i="21" s="1"/>
  <c r="Y57" i="21" s="1"/>
  <c r="Y59" i="21" s="1"/>
  <c r="BS20" i="9"/>
  <c r="BS23" i="8"/>
  <c r="BS21" i="8"/>
  <c r="BS18" i="9"/>
  <c r="BT279" i="4"/>
  <c r="BT281" i="4"/>
  <c r="BT25" i="5"/>
  <c r="BS17" i="9"/>
  <c r="BS20" i="8"/>
  <c r="BU2" i="8"/>
  <c r="BV2" i="3"/>
  <c r="BU2" i="9"/>
  <c r="BU2" i="5"/>
  <c r="BU16" i="3"/>
  <c r="BU2" i="4"/>
  <c r="BS26" i="8"/>
  <c r="BS280" i="4"/>
  <c r="BS21" i="9"/>
  <c r="BS24" i="8"/>
  <c r="BS19" i="9"/>
  <c r="BS22" i="8"/>
  <c r="BX28" i="3"/>
  <c r="BX27" i="3"/>
  <c r="BX26" i="3"/>
  <c r="BX25" i="3"/>
  <c r="BW48" i="9"/>
  <c r="BW47" i="9"/>
  <c r="BW4" i="9"/>
  <c r="BW42" i="9"/>
  <c r="BW33" i="5"/>
  <c r="BW16" i="5"/>
  <c r="BW92" i="5"/>
  <c r="BW4" i="5"/>
  <c r="BW109" i="5"/>
  <c r="BW80" i="5"/>
  <c r="BW29" i="5"/>
  <c r="AC3" i="27"/>
  <c r="BX402" i="3"/>
  <c r="BY3" i="3"/>
  <c r="BX388" i="3"/>
  <c r="BX65" i="5" s="1"/>
  <c r="BX386" i="3"/>
  <c r="BX63" i="5" s="1"/>
  <c r="BX341" i="3"/>
  <c r="BX42" i="5" s="1"/>
  <c r="BX389" i="3"/>
  <c r="BX66" i="5" s="1"/>
  <c r="BX396" i="3"/>
  <c r="BX73" i="5" s="1"/>
  <c r="BX394" i="3"/>
  <c r="BX71" i="5" s="1"/>
  <c r="BX390" i="3"/>
  <c r="BX67" i="5" s="1"/>
  <c r="BX392" i="3"/>
  <c r="BX69" i="5" s="1"/>
  <c r="BX401" i="3"/>
  <c r="BX393" i="3"/>
  <c r="BX70" i="5" s="1"/>
  <c r="BX399" i="3"/>
  <c r="BX76" i="5" s="1"/>
  <c r="BX343" i="3"/>
  <c r="BX44" i="5" s="1"/>
  <c r="BX385" i="3"/>
  <c r="BX62" i="5" s="1"/>
  <c r="BX400" i="3"/>
  <c r="BX77" i="5" s="1"/>
  <c r="BX340" i="3"/>
  <c r="BX344" i="3"/>
  <c r="BX45" i="5" s="1"/>
  <c r="BX345" i="3"/>
  <c r="BX46" i="5" s="1"/>
  <c r="BX347" i="3"/>
  <c r="BX48" i="5" s="1"/>
  <c r="BX351" i="3"/>
  <c r="BX52" i="5" s="1"/>
  <c r="BX355" i="3"/>
  <c r="BX56" i="5" s="1"/>
  <c r="BX348" i="3"/>
  <c r="BX49" i="5" s="1"/>
  <c r="BX352" i="3"/>
  <c r="BX53" i="5" s="1"/>
  <c r="BX356" i="3"/>
  <c r="BX57" i="5" s="1"/>
  <c r="BX350" i="3"/>
  <c r="BX51" i="5" s="1"/>
  <c r="BX357" i="3"/>
  <c r="BX391" i="3"/>
  <c r="BX68" i="5" s="1"/>
  <c r="BX342" i="3"/>
  <c r="BX43" i="5" s="1"/>
  <c r="BX354" i="3"/>
  <c r="BX55" i="5" s="1"/>
  <c r="BX358" i="3"/>
  <c r="BX346" i="3"/>
  <c r="BX47" i="5" s="1"/>
  <c r="BX349" i="3"/>
  <c r="BX50" i="5" s="1"/>
  <c r="BX395" i="3"/>
  <c r="BX72" i="5" s="1"/>
  <c r="BX387" i="3"/>
  <c r="BX64" i="5" s="1"/>
  <c r="BX398" i="3"/>
  <c r="BX75" i="5" s="1"/>
  <c r="BX384" i="3"/>
  <c r="BX302" i="3"/>
  <c r="BX255" i="3"/>
  <c r="BX178" i="3"/>
  <c r="BX4" i="3"/>
  <c r="BX277" i="3"/>
  <c r="BX230" i="3"/>
  <c r="BX153" i="3"/>
  <c r="BX313" i="3"/>
  <c r="BX227" i="3"/>
  <c r="BX169" i="3"/>
  <c r="BX120" i="3"/>
  <c r="BX331" i="3"/>
  <c r="BX245" i="3"/>
  <c r="BX187" i="3"/>
  <c r="BX138" i="3"/>
  <c r="BX430" i="3"/>
  <c r="BX310" i="3"/>
  <c r="BX263" i="3"/>
  <c r="BX186" i="3"/>
  <c r="BX320" i="3"/>
  <c r="BX299" i="3"/>
  <c r="BX196" i="3"/>
  <c r="BX295" i="3"/>
  <c r="BX208" i="3"/>
  <c r="BX131" i="3"/>
  <c r="BX307" i="3"/>
  <c r="BX221" i="3"/>
  <c r="BX163" i="3"/>
  <c r="BX427" i="3"/>
  <c r="BX318" i="3"/>
  <c r="BX288" i="3"/>
  <c r="BX194" i="3"/>
  <c r="BX328" i="3"/>
  <c r="BX209" i="3"/>
  <c r="BX148" i="3"/>
  <c r="BX297" i="3"/>
  <c r="BX216" i="3"/>
  <c r="BX139" i="3"/>
  <c r="BX281" i="3"/>
  <c r="BX234" i="3"/>
  <c r="BX157" i="3"/>
  <c r="BX278" i="3"/>
  <c r="BX212" i="3"/>
  <c r="BX135" i="3"/>
  <c r="BX269" i="3"/>
  <c r="BX222" i="3"/>
  <c r="BX145" i="3"/>
  <c r="BX306" i="3"/>
  <c r="BX259" i="3"/>
  <c r="BX182" i="3"/>
  <c r="BX324" i="3"/>
  <c r="BX202" i="3"/>
  <c r="BX282" i="3"/>
  <c r="BX429" i="3"/>
  <c r="BX267" i="3"/>
  <c r="BX220" i="3"/>
  <c r="BX143" i="3"/>
  <c r="BX3" i="5"/>
  <c r="BX260" i="3"/>
  <c r="BX199" i="3"/>
  <c r="BX121" i="3"/>
  <c r="BX314" i="3"/>
  <c r="BX272" i="3"/>
  <c r="BX190" i="3"/>
  <c r="BX332" i="3"/>
  <c r="BX213" i="3"/>
  <c r="BX152" i="3"/>
  <c r="BX433" i="3"/>
  <c r="BX275" i="3"/>
  <c r="BX228" i="3"/>
  <c r="BX151" i="3"/>
  <c r="BX285" i="3"/>
  <c r="BX238" i="3"/>
  <c r="BX164" i="3"/>
  <c r="BX321" i="3"/>
  <c r="BX235" i="3"/>
  <c r="BX177" i="3"/>
  <c r="BX128" i="3"/>
  <c r="BX308" i="3"/>
  <c r="BX261" i="3"/>
  <c r="BX184" i="3"/>
  <c r="BX10" i="3"/>
  <c r="BX283" i="3"/>
  <c r="BX236" i="3"/>
  <c r="BX159" i="3"/>
  <c r="BX296" i="3"/>
  <c r="BX246" i="3"/>
  <c r="BX172" i="3"/>
  <c r="BX329" i="3"/>
  <c r="BX243" i="3"/>
  <c r="BX185" i="3"/>
  <c r="BX136" i="3"/>
  <c r="BX3" i="8"/>
  <c r="BX268" i="3"/>
  <c r="BX290" i="3"/>
  <c r="BX125" i="3"/>
  <c r="BX19" i="3"/>
  <c r="BX325" i="3"/>
  <c r="BX239" i="3"/>
  <c r="BX181" i="3"/>
  <c r="BX132" i="3"/>
  <c r="BX334" i="3"/>
  <c r="BX252" i="3"/>
  <c r="BX191" i="3"/>
  <c r="BX142" i="3"/>
  <c r="BX271" i="3"/>
  <c r="BX224" i="3"/>
  <c r="BX147" i="3"/>
  <c r="BX289" i="3"/>
  <c r="BX242" i="3"/>
  <c r="BX168" i="3"/>
  <c r="BX431" i="3"/>
  <c r="BX333" i="3"/>
  <c r="BX247" i="3"/>
  <c r="BX189" i="3"/>
  <c r="BX140" i="3"/>
  <c r="BX311" i="3"/>
  <c r="BX225" i="3"/>
  <c r="BX167" i="3"/>
  <c r="BX279" i="3"/>
  <c r="BX232" i="3"/>
  <c r="BX155" i="3"/>
  <c r="BX300" i="3"/>
  <c r="BX253" i="3"/>
  <c r="BX176" i="3"/>
  <c r="BX335" i="3"/>
  <c r="BX258" i="3"/>
  <c r="BX197" i="3"/>
  <c r="BX119" i="3"/>
  <c r="BX284" i="3"/>
  <c r="BX203" i="3"/>
  <c r="BX129" i="3"/>
  <c r="BX7" i="3"/>
  <c r="BX322" i="3"/>
  <c r="BX200" i="3"/>
  <c r="BX198" i="3"/>
  <c r="BX273" i="3"/>
  <c r="BX226" i="3"/>
  <c r="BX149" i="3"/>
  <c r="BX434" i="3"/>
  <c r="BX276" i="3"/>
  <c r="BX201" i="3"/>
  <c r="BX127" i="3"/>
  <c r="BX286" i="3"/>
  <c r="BX214" i="3"/>
  <c r="BX137" i="3"/>
  <c r="BX330" i="3"/>
  <c r="BX211" i="3"/>
  <c r="BX150" i="3"/>
  <c r="BX315" i="3"/>
  <c r="BX229" i="3"/>
  <c r="BX171" i="3"/>
  <c r="BX122" i="3"/>
  <c r="BX435" i="3"/>
  <c r="BX326" i="3"/>
  <c r="BX207" i="3"/>
  <c r="BX146" i="3"/>
  <c r="BX303" i="3"/>
  <c r="BX217" i="3"/>
  <c r="BX156" i="3"/>
  <c r="BX3" i="9"/>
  <c r="BX254" i="3"/>
  <c r="BX193" i="3"/>
  <c r="BX144" i="3"/>
  <c r="BX270" i="3"/>
  <c r="BX210" i="3"/>
  <c r="BX133" i="3"/>
  <c r="BX215" i="3"/>
  <c r="BX264" i="3"/>
  <c r="BX262" i="3"/>
  <c r="BX265" i="3"/>
  <c r="BX428" i="3"/>
  <c r="BX126" i="3"/>
  <c r="BX166" i="3"/>
  <c r="BX274" i="3"/>
  <c r="BX173" i="3"/>
  <c r="BX183" i="3"/>
  <c r="BX251" i="3"/>
  <c r="BX280" i="3"/>
  <c r="BX432" i="3"/>
  <c r="BX130" i="3"/>
  <c r="BX154" i="3"/>
  <c r="BX188" i="3"/>
  <c r="BX266" i="3"/>
  <c r="BX218" i="3"/>
  <c r="BX309" i="3"/>
  <c r="BX319" i="3"/>
  <c r="BX3" i="4"/>
  <c r="BX124" i="3"/>
  <c r="BX134" i="3"/>
  <c r="BX174" i="3"/>
  <c r="BX192" i="3"/>
  <c r="BX291" i="3"/>
  <c r="BX304" i="3"/>
  <c r="BX305" i="3"/>
  <c r="BX323" i="3"/>
  <c r="BX123" i="3"/>
  <c r="BX141" i="3"/>
  <c r="BX223" i="3"/>
  <c r="BX233" i="3"/>
  <c r="BX287" i="3"/>
  <c r="BX256" i="3"/>
  <c r="BX317" i="3"/>
  <c r="BX327" i="3"/>
  <c r="BX244" i="3"/>
  <c r="BX257" i="3"/>
  <c r="BX219" i="3"/>
  <c r="BX237" i="3"/>
  <c r="BX13" i="3"/>
  <c r="BX240" i="3"/>
  <c r="BX298" i="3"/>
  <c r="BX180" i="3"/>
  <c r="BX301" i="3"/>
  <c r="BX195" i="3"/>
  <c r="BX316" i="3"/>
  <c r="BX158" i="3"/>
  <c r="BX241" i="3"/>
  <c r="BX312" i="3"/>
  <c r="BX165" i="3"/>
  <c r="BX231" i="3"/>
  <c r="BX179" i="3"/>
  <c r="BX175" i="3"/>
  <c r="BX170" i="3"/>
  <c r="BV33" i="8"/>
  <c r="BV32" i="9"/>
  <c r="BW68" i="8"/>
  <c r="BW67" i="8"/>
  <c r="BV34" i="8"/>
  <c r="BV33" i="9"/>
  <c r="BW285" i="4"/>
  <c r="BW4" i="4"/>
  <c r="BW47" i="8"/>
  <c r="BW55" i="8"/>
  <c r="BW48" i="8"/>
  <c r="BW54" i="8"/>
  <c r="BW64" i="8"/>
  <c r="BW4" i="8"/>
  <c r="BW63" i="8"/>
  <c r="BW65" i="8"/>
  <c r="BW45" i="8"/>
  <c r="BW40" i="8"/>
  <c r="BW56" i="8"/>
  <c r="BW104" i="5"/>
  <c r="BW58" i="8"/>
  <c r="BW59" i="8"/>
  <c r="M43" i="21" l="1"/>
  <c r="N40" i="21" s="1"/>
  <c r="N43" i="21" s="1"/>
  <c r="O40" i="21" s="1"/>
  <c r="O43" i="21" s="1"/>
  <c r="P40" i="21" s="1"/>
  <c r="BU12" i="5"/>
  <c r="BU123" i="4"/>
  <c r="BU168" i="4" s="1"/>
  <c r="BU78" i="4" s="1"/>
  <c r="BU113" i="4"/>
  <c r="BU158" i="4" s="1"/>
  <c r="BU68" i="4" s="1"/>
  <c r="BU200" i="4"/>
  <c r="BU245" i="4" s="1"/>
  <c r="BU129" i="4"/>
  <c r="BU174" i="4" s="1"/>
  <c r="BU84" i="4" s="1"/>
  <c r="BU101" i="4"/>
  <c r="BU146" i="4" s="1"/>
  <c r="BU56" i="4" s="1"/>
  <c r="BU99" i="4"/>
  <c r="BU144" i="4" s="1"/>
  <c r="BU54" i="4" s="1"/>
  <c r="BT144" i="4"/>
  <c r="BT54" i="4" s="1"/>
  <c r="BU218" i="4"/>
  <c r="BU263" i="4" s="1"/>
  <c r="BU203" i="4"/>
  <c r="BU248" i="4" s="1"/>
  <c r="BU126" i="4"/>
  <c r="BU171" i="4" s="1"/>
  <c r="BU81" i="4" s="1"/>
  <c r="BU223" i="4"/>
  <c r="BU268" i="4" s="1"/>
  <c r="BU202" i="4"/>
  <c r="BU247" i="4" s="1"/>
  <c r="BU102" i="4"/>
  <c r="BU147" i="4" s="1"/>
  <c r="BU57" i="4" s="1"/>
  <c r="BU132" i="4"/>
  <c r="BU177" i="4" s="1"/>
  <c r="BU87" i="4" s="1"/>
  <c r="BU224" i="4"/>
  <c r="BU269" i="4" s="1"/>
  <c r="BU135" i="4"/>
  <c r="BU180" i="4" s="1"/>
  <c r="BU90" i="4" s="1"/>
  <c r="BU226" i="4"/>
  <c r="BU271" i="4" s="1"/>
  <c r="BU193" i="4"/>
  <c r="BU238" i="4" s="1"/>
  <c r="BU120" i="4"/>
  <c r="BU165" i="4" s="1"/>
  <c r="BU75" i="4" s="1"/>
  <c r="BU217" i="4"/>
  <c r="BU262" i="4" s="1"/>
  <c r="BU108" i="4"/>
  <c r="BU153" i="4" s="1"/>
  <c r="BU63" i="4" s="1"/>
  <c r="BU215" i="4"/>
  <c r="BU260" i="4" s="1"/>
  <c r="BT262" i="4"/>
  <c r="BT248" i="4"/>
  <c r="BT245" i="4"/>
  <c r="BU111" i="4"/>
  <c r="BU156" i="4" s="1"/>
  <c r="BU66" i="4" s="1"/>
  <c r="BU189" i="4"/>
  <c r="BU234" i="4" s="1"/>
  <c r="BU209" i="4"/>
  <c r="BU254" i="4" s="1"/>
  <c r="BU134" i="4"/>
  <c r="BU179" i="4" s="1"/>
  <c r="BU89" i="4" s="1"/>
  <c r="BU196" i="4"/>
  <c r="BU194" i="4"/>
  <c r="BU239" i="4" s="1"/>
  <c r="BU201" i="4"/>
  <c r="BU246" i="4" s="1"/>
  <c r="BU206" i="4"/>
  <c r="BU251" i="4" s="1"/>
  <c r="BU109" i="4"/>
  <c r="BU192" i="4"/>
  <c r="BU237" i="4" s="1"/>
  <c r="BU205" i="4"/>
  <c r="BU250" i="4" s="1"/>
  <c r="BU103" i="4"/>
  <c r="BU148" i="4" s="1"/>
  <c r="BU58" i="4" s="1"/>
  <c r="BU204" i="4"/>
  <c r="BU107" i="4"/>
  <c r="BU152" i="4" s="1"/>
  <c r="BU62" i="4" s="1"/>
  <c r="BU115" i="4"/>
  <c r="BU160" i="4" s="1"/>
  <c r="BU70" i="4" s="1"/>
  <c r="BU131" i="4"/>
  <c r="BU176" i="4" s="1"/>
  <c r="BU86" i="4" s="1"/>
  <c r="BU124" i="4"/>
  <c r="BU110" i="4"/>
  <c r="BU155" i="4" s="1"/>
  <c r="BU65" i="4" s="1"/>
  <c r="BU228" i="4"/>
  <c r="BU273" i="4" s="1"/>
  <c r="BU221" i="4"/>
  <c r="BU266" i="4" s="1"/>
  <c r="BT268" i="4"/>
  <c r="BT158" i="4"/>
  <c r="BT68" i="4" s="1"/>
  <c r="BT146" i="4"/>
  <c r="BT56" i="4" s="1"/>
  <c r="BT238" i="4"/>
  <c r="BU139" i="4"/>
  <c r="BU184" i="4" s="1"/>
  <c r="BU94" i="4" s="1"/>
  <c r="BU133" i="4"/>
  <c r="BU212" i="4"/>
  <c r="BU257" i="4" s="1"/>
  <c r="BU10" i="5"/>
  <c r="BU9" i="5"/>
  <c r="BU207" i="4"/>
  <c r="BU130" i="4"/>
  <c r="BU175" i="4" s="1"/>
  <c r="BU85" i="4" s="1"/>
  <c r="BU220" i="4"/>
  <c r="BU265" i="4" s="1"/>
  <c r="BU127" i="4"/>
  <c r="BU172" i="4" s="1"/>
  <c r="BU82" i="4" s="1"/>
  <c r="BU213" i="4"/>
  <c r="BU222" i="4"/>
  <c r="BU267" i="4" s="1"/>
  <c r="BU138" i="4"/>
  <c r="BU183" i="4" s="1"/>
  <c r="BU93" i="4" s="1"/>
  <c r="BU195" i="4"/>
  <c r="BU208" i="4"/>
  <c r="BU253" i="4" s="1"/>
  <c r="BU117" i="4"/>
  <c r="BU162" i="4" s="1"/>
  <c r="BU72" i="4" s="1"/>
  <c r="BU216" i="4"/>
  <c r="BU261" i="4" s="1"/>
  <c r="BU199" i="4"/>
  <c r="BU114" i="4"/>
  <c r="BU159" i="4" s="1"/>
  <c r="BU69" i="4" s="1"/>
  <c r="BU125" i="4"/>
  <c r="BU170" i="4" s="1"/>
  <c r="BU80" i="4" s="1"/>
  <c r="BU198" i="4"/>
  <c r="BU243" i="4" s="1"/>
  <c r="BU112" i="4"/>
  <c r="BU11" i="5"/>
  <c r="BT174" i="4"/>
  <c r="BT84" i="4" s="1"/>
  <c r="BT271" i="4"/>
  <c r="BT260" i="4"/>
  <c r="BT247" i="4"/>
  <c r="BU104" i="4"/>
  <c r="BU137" i="4"/>
  <c r="BU182" i="4" s="1"/>
  <c r="BU92" i="4" s="1"/>
  <c r="BU191" i="4"/>
  <c r="BU236" i="4" s="1"/>
  <c r="BU197" i="4"/>
  <c r="BU242" i="4" s="1"/>
  <c r="BU214" i="4"/>
  <c r="BU116" i="4"/>
  <c r="BU161" i="4" s="1"/>
  <c r="BU71" i="4" s="1"/>
  <c r="BU211" i="4"/>
  <c r="BU256" i="4" s="1"/>
  <c r="BU122" i="4"/>
  <c r="BU167" i="4" s="1"/>
  <c r="BU77" i="4" s="1"/>
  <c r="BU229" i="4"/>
  <c r="BU105" i="4"/>
  <c r="BU150" i="4" s="1"/>
  <c r="BU60" i="4" s="1"/>
  <c r="BU118" i="4"/>
  <c r="BU163" i="4" s="1"/>
  <c r="BU73" i="4" s="1"/>
  <c r="BU128" i="4"/>
  <c r="BU173" i="4" s="1"/>
  <c r="BU83" i="4" s="1"/>
  <c r="BU227" i="4"/>
  <c r="BU119" i="4"/>
  <c r="BU164" i="4" s="1"/>
  <c r="BU74" i="4" s="1"/>
  <c r="BU106" i="4"/>
  <c r="BU151" i="4" s="1"/>
  <c r="BU61" i="4" s="1"/>
  <c r="BU121" i="4"/>
  <c r="BU166" i="4" s="1"/>
  <c r="BU76" i="4" s="1"/>
  <c r="BU210" i="4"/>
  <c r="BU225" i="4"/>
  <c r="BU270" i="4" s="1"/>
  <c r="BU136" i="4"/>
  <c r="BU181" i="4" s="1"/>
  <c r="BU91" i="4" s="1"/>
  <c r="BU219" i="4"/>
  <c r="BU264" i="4" s="1"/>
  <c r="BX11" i="4"/>
  <c r="BX14" i="4"/>
  <c r="BX13" i="4"/>
  <c r="BX15" i="4"/>
  <c r="BX17" i="4"/>
  <c r="BX21" i="4"/>
  <c r="BX12" i="4"/>
  <c r="BX16" i="4"/>
  <c r="BX19" i="4"/>
  <c r="BX26" i="4"/>
  <c r="BX23" i="4"/>
  <c r="BX20" i="4"/>
  <c r="BX24" i="4"/>
  <c r="BX22" i="4"/>
  <c r="BX31" i="4"/>
  <c r="BX25" i="4"/>
  <c r="BX28" i="4"/>
  <c r="BX27" i="4"/>
  <c r="BX29" i="4"/>
  <c r="BX33" i="4"/>
  <c r="BX34" i="4"/>
  <c r="BX38" i="4"/>
  <c r="BX18" i="4"/>
  <c r="BX30" i="4"/>
  <c r="BX32" i="4"/>
  <c r="BX35" i="4"/>
  <c r="BX36" i="4"/>
  <c r="BX40" i="4"/>
  <c r="BX45" i="4"/>
  <c r="BX37" i="4"/>
  <c r="BX39" i="4"/>
  <c r="BX42" i="4"/>
  <c r="BX46" i="4"/>
  <c r="BX41" i="4"/>
  <c r="BX43" i="4"/>
  <c r="BX47" i="4"/>
  <c r="BX44" i="4"/>
  <c r="BX49" i="4"/>
  <c r="BX48" i="4"/>
  <c r="BY33" i="3"/>
  <c r="BY77" i="3" s="1"/>
  <c r="BY34" i="3"/>
  <c r="BY78" i="3" s="1"/>
  <c r="BY36" i="3"/>
  <c r="BY80" i="3" s="1"/>
  <c r="BY37" i="3"/>
  <c r="BY81" i="3" s="1"/>
  <c r="BY40" i="3"/>
  <c r="BY84" i="3" s="1"/>
  <c r="BY35" i="3"/>
  <c r="BY79" i="3" s="1"/>
  <c r="BY44" i="3"/>
  <c r="BY88" i="3" s="1"/>
  <c r="BY39" i="3"/>
  <c r="BY83" i="3" s="1"/>
  <c r="BY43" i="3"/>
  <c r="BY87" i="3" s="1"/>
  <c r="BY47" i="3"/>
  <c r="BY91" i="3" s="1"/>
  <c r="BY42" i="3"/>
  <c r="BY86" i="3" s="1"/>
  <c r="BY52" i="3"/>
  <c r="BY96" i="3" s="1"/>
  <c r="BY41" i="3"/>
  <c r="BY85" i="3" s="1"/>
  <c r="BY46" i="3"/>
  <c r="BY90" i="3" s="1"/>
  <c r="BY48" i="3"/>
  <c r="BY92" i="3" s="1"/>
  <c r="BY51" i="3"/>
  <c r="BY95" i="3" s="1"/>
  <c r="BY55" i="3"/>
  <c r="BY99" i="3" s="1"/>
  <c r="BY53" i="3"/>
  <c r="BY97" i="3" s="1"/>
  <c r="BY59" i="3"/>
  <c r="BY103" i="3" s="1"/>
  <c r="BY63" i="3"/>
  <c r="BY107" i="3" s="1"/>
  <c r="BY67" i="3"/>
  <c r="BY111" i="3" s="1"/>
  <c r="BY45" i="3"/>
  <c r="BY89" i="3" s="1"/>
  <c r="BY50" i="3"/>
  <c r="BY94" i="3" s="1"/>
  <c r="BY54" i="3"/>
  <c r="BY98" i="3" s="1"/>
  <c r="BY58" i="3"/>
  <c r="BY102" i="3" s="1"/>
  <c r="BY62" i="3"/>
  <c r="BY106" i="3" s="1"/>
  <c r="BY66" i="3"/>
  <c r="BY110" i="3" s="1"/>
  <c r="BY70" i="3"/>
  <c r="BY114" i="3" s="1"/>
  <c r="BY60" i="3"/>
  <c r="BY104" i="3" s="1"/>
  <c r="BY61" i="3"/>
  <c r="BY105" i="3" s="1"/>
  <c r="BY32" i="3"/>
  <c r="BY76" i="3" s="1"/>
  <c r="BY38" i="3"/>
  <c r="BY82" i="3" s="1"/>
  <c r="BY49" i="3"/>
  <c r="BY93" i="3" s="1"/>
  <c r="BY57" i="3"/>
  <c r="BY101" i="3" s="1"/>
  <c r="BY65" i="3"/>
  <c r="BY109" i="3" s="1"/>
  <c r="BY71" i="3"/>
  <c r="BY115" i="3" s="1"/>
  <c r="BY68" i="3"/>
  <c r="BY112" i="3" s="1"/>
  <c r="BY69" i="3"/>
  <c r="BY113" i="3" s="1"/>
  <c r="BY31" i="3"/>
  <c r="BY75" i="3" s="1"/>
  <c r="BY56" i="3"/>
  <c r="BY100" i="3" s="1"/>
  <c r="BY64" i="3"/>
  <c r="BY108" i="3" s="1"/>
  <c r="BU8" i="5"/>
  <c r="BT15" i="8"/>
  <c r="BT9" i="9"/>
  <c r="BT17" i="8"/>
  <c r="BT11" i="9"/>
  <c r="BS277" i="4"/>
  <c r="BS16" i="8"/>
  <c r="BS10" i="9"/>
  <c r="BW56" i="9"/>
  <c r="BU13" i="5"/>
  <c r="BU22" i="9" s="1"/>
  <c r="BY22" i="3"/>
  <c r="AB146" i="20"/>
  <c r="BU25" i="5"/>
  <c r="BT18" i="9"/>
  <c r="BT21" i="8"/>
  <c r="BT19" i="9"/>
  <c r="BT22" i="8"/>
  <c r="BU279" i="4"/>
  <c r="BU281" i="4"/>
  <c r="BV2" i="5"/>
  <c r="BV2" i="4"/>
  <c r="BV2" i="8"/>
  <c r="BW2" i="3"/>
  <c r="BV2" i="9"/>
  <c r="BV16" i="3"/>
  <c r="BT20" i="8"/>
  <c r="BT17" i="9"/>
  <c r="BT20" i="9"/>
  <c r="BT23" i="8"/>
  <c r="BT21" i="9"/>
  <c r="BT280" i="4"/>
  <c r="BT24" i="8"/>
  <c r="BY28" i="3"/>
  <c r="BY27" i="3"/>
  <c r="BY26" i="3"/>
  <c r="BY25" i="3"/>
  <c r="BW33" i="9"/>
  <c r="BW34" i="8"/>
  <c r="BX48" i="9"/>
  <c r="BX47" i="9"/>
  <c r="BX42" i="9"/>
  <c r="BX4" i="9"/>
  <c r="BX59" i="8"/>
  <c r="BX58" i="8"/>
  <c r="BX104" i="5"/>
  <c r="BW32" i="9"/>
  <c r="BW33" i="8"/>
  <c r="BX68" i="8"/>
  <c r="BX67" i="8"/>
  <c r="BX285" i="4"/>
  <c r="BX4" i="4"/>
  <c r="BZ3" i="3"/>
  <c r="BY402" i="3"/>
  <c r="BY385" i="3"/>
  <c r="BY62" i="5" s="1"/>
  <c r="BY386" i="3"/>
  <c r="BY63" i="5" s="1"/>
  <c r="BY390" i="3"/>
  <c r="BY67" i="5" s="1"/>
  <c r="BY389" i="3"/>
  <c r="BY66" i="5" s="1"/>
  <c r="BY391" i="3"/>
  <c r="BY68" i="5" s="1"/>
  <c r="BY392" i="3"/>
  <c r="BY69" i="5" s="1"/>
  <c r="BY394" i="3"/>
  <c r="BY71" i="5" s="1"/>
  <c r="BY399" i="3"/>
  <c r="BY76" i="5" s="1"/>
  <c r="BY340" i="3"/>
  <c r="BY393" i="3"/>
  <c r="BY70" i="5" s="1"/>
  <c r="BY387" i="3"/>
  <c r="BY64" i="5" s="1"/>
  <c r="BY395" i="3"/>
  <c r="BY72" i="5" s="1"/>
  <c r="BY396" i="3"/>
  <c r="BY73" i="5" s="1"/>
  <c r="BY342" i="3"/>
  <c r="BY43" i="5" s="1"/>
  <c r="BY343" i="3"/>
  <c r="BY44" i="5" s="1"/>
  <c r="BY388" i="3"/>
  <c r="BY65" i="5" s="1"/>
  <c r="BY400" i="3"/>
  <c r="BY77" i="5" s="1"/>
  <c r="BY344" i="3"/>
  <c r="BY45" i="5" s="1"/>
  <c r="BY346" i="3"/>
  <c r="BY47" i="5" s="1"/>
  <c r="BY350" i="3"/>
  <c r="BY51" i="5" s="1"/>
  <c r="BY354" i="3"/>
  <c r="BY55" i="5" s="1"/>
  <c r="BY347" i="3"/>
  <c r="BY48" i="5" s="1"/>
  <c r="BY351" i="3"/>
  <c r="BY52" i="5" s="1"/>
  <c r="BY355" i="3"/>
  <c r="BY56" i="5" s="1"/>
  <c r="BY348" i="3"/>
  <c r="BY49" i="5" s="1"/>
  <c r="BY356" i="3"/>
  <c r="BY57" i="5" s="1"/>
  <c r="BY341" i="3"/>
  <c r="BY42" i="5" s="1"/>
  <c r="BY357" i="3"/>
  <c r="BY398" i="3"/>
  <c r="BY75" i="5" s="1"/>
  <c r="BY345" i="3"/>
  <c r="BY46" i="5" s="1"/>
  <c r="BY352" i="3"/>
  <c r="BY53" i="5" s="1"/>
  <c r="BY358" i="3"/>
  <c r="BY349" i="3"/>
  <c r="BY50" i="5" s="1"/>
  <c r="BY384" i="3"/>
  <c r="BY296" i="3"/>
  <c r="BY192" i="3"/>
  <c r="BY148" i="3"/>
  <c r="BY314" i="3"/>
  <c r="BY246" i="3"/>
  <c r="BY256" i="3"/>
  <c r="BY120" i="3"/>
  <c r="BY307" i="3"/>
  <c r="BY208" i="3"/>
  <c r="BY175" i="3"/>
  <c r="BY275" i="3"/>
  <c r="BY174" i="3"/>
  <c r="BY133" i="3"/>
  <c r="BY427" i="3"/>
  <c r="BY269" i="3"/>
  <c r="BY168" i="3"/>
  <c r="BY127" i="3"/>
  <c r="BY322" i="3"/>
  <c r="BY257" i="3"/>
  <c r="BY211" i="3"/>
  <c r="BY130" i="3"/>
  <c r="BY316" i="3"/>
  <c r="BY251" i="3"/>
  <c r="BY260" i="3"/>
  <c r="BY124" i="3"/>
  <c r="BY317" i="3"/>
  <c r="BY218" i="3"/>
  <c r="BY195" i="3"/>
  <c r="BY10" i="3"/>
  <c r="BY311" i="3"/>
  <c r="BY212" i="3"/>
  <c r="BY183" i="3"/>
  <c r="BY299" i="3"/>
  <c r="BY159" i="3"/>
  <c r="BY121" i="3"/>
  <c r="BY323" i="3"/>
  <c r="BY224" i="3"/>
  <c r="BY209" i="3"/>
  <c r="BY291" i="3"/>
  <c r="BY190" i="3"/>
  <c r="BY144" i="3"/>
  <c r="BY320" i="3"/>
  <c r="BY255" i="3"/>
  <c r="BY207" i="3"/>
  <c r="BY128" i="3"/>
  <c r="BY271" i="3"/>
  <c r="BY170" i="3"/>
  <c r="BY129" i="3"/>
  <c r="BY265" i="3"/>
  <c r="BY164" i="3"/>
  <c r="BY123" i="3"/>
  <c r="BY334" i="3"/>
  <c r="BY268" i="3"/>
  <c r="BY235" i="3"/>
  <c r="BY158" i="3"/>
  <c r="BY434" i="3"/>
  <c r="BY297" i="3"/>
  <c r="BY157" i="3"/>
  <c r="BY119" i="3"/>
  <c r="BY313" i="3"/>
  <c r="BY214" i="3"/>
  <c r="BY187" i="3"/>
  <c r="BY273" i="3"/>
  <c r="BY172" i="3"/>
  <c r="BY131" i="3"/>
  <c r="BY335" i="3"/>
  <c r="BY276" i="3"/>
  <c r="BY254" i="3"/>
  <c r="BY177" i="3"/>
  <c r="BY428" i="3"/>
  <c r="BY3" i="5"/>
  <c r="BY270" i="3"/>
  <c r="BY239" i="3"/>
  <c r="BY165" i="3"/>
  <c r="BY321" i="3"/>
  <c r="BY222" i="3"/>
  <c r="BY202" i="3"/>
  <c r="BY315" i="3"/>
  <c r="BY216" i="3"/>
  <c r="BY191" i="3"/>
  <c r="BY283" i="3"/>
  <c r="BY182" i="3"/>
  <c r="BY141" i="3"/>
  <c r="BY430" i="3"/>
  <c r="BY277" i="3"/>
  <c r="BY176" i="3"/>
  <c r="BY135" i="3"/>
  <c r="BY330" i="3"/>
  <c r="BY264" i="3"/>
  <c r="BY227" i="3"/>
  <c r="BY150" i="3"/>
  <c r="BY289" i="3"/>
  <c r="BY188" i="3"/>
  <c r="BY142" i="3"/>
  <c r="BY295" i="3"/>
  <c r="BY155" i="3"/>
  <c r="BY140" i="3"/>
  <c r="BY435" i="3"/>
  <c r="BY319" i="3"/>
  <c r="BY220" i="3"/>
  <c r="BY199" i="3"/>
  <c r="BY3" i="4"/>
  <c r="BY272" i="3"/>
  <c r="BY243" i="3"/>
  <c r="BY169" i="3"/>
  <c r="BY332" i="3"/>
  <c r="BY266" i="3"/>
  <c r="BY231" i="3"/>
  <c r="BY154" i="3"/>
  <c r="BY302" i="3"/>
  <c r="BY234" i="3"/>
  <c r="BY229" i="3"/>
  <c r="BY328" i="3"/>
  <c r="BY263" i="3"/>
  <c r="BY223" i="3"/>
  <c r="BY146" i="3"/>
  <c r="BY279" i="3"/>
  <c r="BY178" i="3"/>
  <c r="BY137" i="3"/>
  <c r="BY333" i="3"/>
  <c r="BY274" i="3"/>
  <c r="BY247" i="3"/>
  <c r="BY173" i="3"/>
  <c r="BY310" i="3"/>
  <c r="BY242" i="3"/>
  <c r="BY245" i="3"/>
  <c r="BY433" i="3"/>
  <c r="BY304" i="3"/>
  <c r="BY236" i="3"/>
  <c r="BY233" i="3"/>
  <c r="BY287" i="3"/>
  <c r="BY186" i="3"/>
  <c r="BY122" i="3"/>
  <c r="BY281" i="3"/>
  <c r="BY180" i="3"/>
  <c r="BY139" i="3"/>
  <c r="BY4" i="3"/>
  <c r="BY284" i="3"/>
  <c r="BY147" i="3"/>
  <c r="BY193" i="3"/>
  <c r="BY432" i="3"/>
  <c r="BY278" i="3"/>
  <c r="BY258" i="3"/>
  <c r="BY181" i="3"/>
  <c r="BY329" i="3"/>
  <c r="BY230" i="3"/>
  <c r="BY221" i="3"/>
  <c r="BY290" i="3"/>
  <c r="BY153" i="3"/>
  <c r="BY134" i="3"/>
  <c r="BY326" i="3"/>
  <c r="BY261" i="3"/>
  <c r="BY219" i="3"/>
  <c r="BY138" i="3"/>
  <c r="BY431" i="3"/>
  <c r="BY285" i="3"/>
  <c r="BY184" i="3"/>
  <c r="BY143" i="3"/>
  <c r="BY306" i="3"/>
  <c r="BY238" i="3"/>
  <c r="BY237" i="3"/>
  <c r="BY331" i="3"/>
  <c r="BY232" i="3"/>
  <c r="BY225" i="3"/>
  <c r="BY301" i="3"/>
  <c r="BY198" i="3"/>
  <c r="BY163" i="3"/>
  <c r="BY7" i="3"/>
  <c r="BY185" i="3"/>
  <c r="BY179" i="3"/>
  <c r="BY303" i="3"/>
  <c r="BY3" i="8"/>
  <c r="BY126" i="3"/>
  <c r="BY252" i="3"/>
  <c r="BY194" i="3"/>
  <c r="BY215" i="3"/>
  <c r="BY226" i="3"/>
  <c r="BY286" i="3"/>
  <c r="BY305" i="3"/>
  <c r="BY300" i="3"/>
  <c r="BY429" i="3"/>
  <c r="BY327" i="3"/>
  <c r="BY3" i="9"/>
  <c r="BY308" i="3"/>
  <c r="BY201" i="3"/>
  <c r="BY288" i="3"/>
  <c r="BY282" i="3"/>
  <c r="BY318" i="3"/>
  <c r="BY19" i="3"/>
  <c r="BY152" i="3"/>
  <c r="BY136" i="3"/>
  <c r="BY213" i="3"/>
  <c r="BY149" i="3"/>
  <c r="BY203" i="3"/>
  <c r="BY196" i="3"/>
  <c r="BY267" i="3"/>
  <c r="BY228" i="3"/>
  <c r="BY280" i="3"/>
  <c r="BY240" i="3"/>
  <c r="BY309" i="3"/>
  <c r="BY167" i="3"/>
  <c r="BY151" i="3"/>
  <c r="BY145" i="3"/>
  <c r="BY253" i="3"/>
  <c r="BY312" i="3"/>
  <c r="BY324" i="3"/>
  <c r="BY197" i="3"/>
  <c r="BY171" i="3"/>
  <c r="BY156" i="3"/>
  <c r="BY166" i="3"/>
  <c r="BY241" i="3"/>
  <c r="BY132" i="3"/>
  <c r="BY298" i="3"/>
  <c r="BY210" i="3"/>
  <c r="BY189" i="3"/>
  <c r="BY259" i="3"/>
  <c r="BY262" i="3"/>
  <c r="BY13" i="3"/>
  <c r="BY217" i="3"/>
  <c r="BY200" i="3"/>
  <c r="BY325" i="3"/>
  <c r="BY244" i="3"/>
  <c r="BY125" i="3"/>
  <c r="BY401" i="3"/>
  <c r="BX45" i="8"/>
  <c r="BX63" i="8"/>
  <c r="BX4" i="8"/>
  <c r="BX64" i="8"/>
  <c r="BX56" i="8"/>
  <c r="BX55" i="8"/>
  <c r="BX40" i="8"/>
  <c r="BX65" i="8"/>
  <c r="BX47" i="8"/>
  <c r="BX54" i="8"/>
  <c r="BX48" i="8"/>
  <c r="BX16" i="5"/>
  <c r="BX80" i="5"/>
  <c r="BX109" i="5"/>
  <c r="BX4" i="5"/>
  <c r="BX29" i="5"/>
  <c r="BX33" i="5"/>
  <c r="BX92" i="5"/>
  <c r="P42" i="21" l="1"/>
  <c r="S137" i="20" s="1"/>
  <c r="T137" i="20"/>
  <c r="BV12" i="5"/>
  <c r="BV113" i="4"/>
  <c r="BV158" i="4" s="1"/>
  <c r="BV68" i="4" s="1"/>
  <c r="BV210" i="4"/>
  <c r="BV255" i="4" s="1"/>
  <c r="BV227" i="4"/>
  <c r="BV272" i="4" s="1"/>
  <c r="BV229" i="4"/>
  <c r="BV274" i="4" s="1"/>
  <c r="BV214" i="4"/>
  <c r="BV259" i="4" s="1"/>
  <c r="BV104" i="4"/>
  <c r="BV149" i="4" s="1"/>
  <c r="BV59" i="4" s="1"/>
  <c r="BV112" i="4"/>
  <c r="BV157" i="4" s="1"/>
  <c r="BV67" i="4" s="1"/>
  <c r="BV199" i="4"/>
  <c r="BV244" i="4" s="1"/>
  <c r="BV195" i="4"/>
  <c r="BV240" i="4" s="1"/>
  <c r="BV213" i="4"/>
  <c r="BV258" i="4" s="1"/>
  <c r="BV207" i="4"/>
  <c r="BV252" i="4" s="1"/>
  <c r="BV133" i="4"/>
  <c r="BV178" i="4" s="1"/>
  <c r="BV88" i="4" s="1"/>
  <c r="BV135" i="4"/>
  <c r="BV180" i="4" s="1"/>
  <c r="BV90" i="4" s="1"/>
  <c r="BV193" i="4"/>
  <c r="BV238" i="4" s="1"/>
  <c r="BU272" i="4"/>
  <c r="BU178" i="4"/>
  <c r="BU88" i="4" s="1"/>
  <c r="BV120" i="4"/>
  <c r="BV165" i="4" s="1"/>
  <c r="BV75" i="4" s="1"/>
  <c r="BU259" i="4"/>
  <c r="BV218" i="4"/>
  <c r="BV263" i="4" s="1"/>
  <c r="BV124" i="4"/>
  <c r="BV169" i="4" s="1"/>
  <c r="BV79" i="4" s="1"/>
  <c r="BV204" i="4"/>
  <c r="BV249" i="4" s="1"/>
  <c r="BV109" i="4"/>
  <c r="BV154" i="4" s="1"/>
  <c r="BV64" i="4" s="1"/>
  <c r="BV196" i="4"/>
  <c r="BV241" i="4" s="1"/>
  <c r="BV111" i="4"/>
  <c r="BV156" i="4" s="1"/>
  <c r="BV66" i="4" s="1"/>
  <c r="BV215" i="4"/>
  <c r="BV260" i="4" s="1"/>
  <c r="BU169" i="4"/>
  <c r="BU79" i="4" s="1"/>
  <c r="BU149" i="4"/>
  <c r="BU59" i="4" s="1"/>
  <c r="BV219" i="4"/>
  <c r="BV264" i="4" s="1"/>
  <c r="BV121" i="4"/>
  <c r="BV166" i="4" s="1"/>
  <c r="BV76" i="4" s="1"/>
  <c r="BV128" i="4"/>
  <c r="BV173" i="4" s="1"/>
  <c r="BV83" i="4" s="1"/>
  <c r="BV122" i="4"/>
  <c r="BV167" i="4" s="1"/>
  <c r="BV77" i="4" s="1"/>
  <c r="BV197" i="4"/>
  <c r="BV242" i="4" s="1"/>
  <c r="BV132" i="4"/>
  <c r="BV177" i="4" s="1"/>
  <c r="BV87" i="4" s="1"/>
  <c r="BV202" i="4"/>
  <c r="BV247" i="4" s="1"/>
  <c r="BV198" i="4"/>
  <c r="BV243" i="4" s="1"/>
  <c r="BV216" i="4"/>
  <c r="BV261" i="4" s="1"/>
  <c r="BV138" i="4"/>
  <c r="BV183" i="4" s="1"/>
  <c r="BV93" i="4" s="1"/>
  <c r="BV127" i="4"/>
  <c r="BV172" i="4" s="1"/>
  <c r="BV82" i="4" s="1"/>
  <c r="BV9" i="5"/>
  <c r="BV139" i="4"/>
  <c r="BV184" i="4" s="1"/>
  <c r="BV94" i="4" s="1"/>
  <c r="BV101" i="4"/>
  <c r="BV146" i="4" s="1"/>
  <c r="BV56" i="4" s="1"/>
  <c r="BV221" i="4"/>
  <c r="BV266" i="4" s="1"/>
  <c r="BV131" i="4"/>
  <c r="BV176" i="4" s="1"/>
  <c r="BV86" i="4" s="1"/>
  <c r="BV103" i="4"/>
  <c r="BV148" i="4" s="1"/>
  <c r="BV58" i="4" s="1"/>
  <c r="BV206" i="4"/>
  <c r="BV251" i="4" s="1"/>
  <c r="BV134" i="4"/>
  <c r="BV179" i="4" s="1"/>
  <c r="BV89" i="4" s="1"/>
  <c r="BV217" i="4"/>
  <c r="BV126" i="4"/>
  <c r="BV171" i="4" s="1"/>
  <c r="BV81" i="4" s="1"/>
  <c r="BU244" i="4"/>
  <c r="BU255" i="4"/>
  <c r="BU240" i="4"/>
  <c r="BU274" i="4"/>
  <c r="BU241" i="4"/>
  <c r="BV136" i="4"/>
  <c r="BV181" i="4" s="1"/>
  <c r="BV91" i="4" s="1"/>
  <c r="BV106" i="4"/>
  <c r="BV151" i="4" s="1"/>
  <c r="BV61" i="4" s="1"/>
  <c r="BV118" i="4"/>
  <c r="BV211" i="4"/>
  <c r="BV256" i="4" s="1"/>
  <c r="BV191" i="4"/>
  <c r="BV236" i="4" s="1"/>
  <c r="BV99" i="4"/>
  <c r="BV144" i="4" s="1"/>
  <c r="BV54" i="4" s="1"/>
  <c r="BV203" i="4"/>
  <c r="BV248" i="4" s="1"/>
  <c r="BV125" i="4"/>
  <c r="BV170" i="4" s="1"/>
  <c r="BV80" i="4" s="1"/>
  <c r="BV117" i="4"/>
  <c r="BV162" i="4" s="1"/>
  <c r="BV72" i="4" s="1"/>
  <c r="BV220" i="4"/>
  <c r="BV265" i="4" s="1"/>
  <c r="BV10" i="5"/>
  <c r="BV102" i="4"/>
  <c r="BV147" i="4" s="1"/>
  <c r="BV57" i="4" s="1"/>
  <c r="BV200" i="4"/>
  <c r="BV245" i="4" s="1"/>
  <c r="BV228" i="4"/>
  <c r="BV273" i="4" s="1"/>
  <c r="BV115" i="4"/>
  <c r="BV160" i="4" s="1"/>
  <c r="BV70" i="4" s="1"/>
  <c r="BV205" i="4"/>
  <c r="BV250" i="4" s="1"/>
  <c r="BV201" i="4"/>
  <c r="BV246" i="4" s="1"/>
  <c r="BV209" i="4"/>
  <c r="BV226" i="4"/>
  <c r="BV271" i="4" s="1"/>
  <c r="BV123" i="4"/>
  <c r="BV168" i="4" s="1"/>
  <c r="BV78" i="4" s="1"/>
  <c r="BU249" i="4"/>
  <c r="BU252" i="4"/>
  <c r="BU154" i="4"/>
  <c r="BU64" i="4" s="1"/>
  <c r="BU157" i="4"/>
  <c r="BU67" i="4" s="1"/>
  <c r="BU258" i="4"/>
  <c r="BV225" i="4"/>
  <c r="BV119" i="4"/>
  <c r="BV164" i="4" s="1"/>
  <c r="BV74" i="4" s="1"/>
  <c r="BV105" i="4"/>
  <c r="BV150" i="4" s="1"/>
  <c r="BV60" i="4" s="1"/>
  <c r="BV116" i="4"/>
  <c r="BV161" i="4" s="1"/>
  <c r="BV71" i="4" s="1"/>
  <c r="BV137" i="4"/>
  <c r="BV182" i="4" s="1"/>
  <c r="BV92" i="4" s="1"/>
  <c r="BV224" i="4"/>
  <c r="BV269" i="4" s="1"/>
  <c r="BV129" i="4"/>
  <c r="BV174" i="4" s="1"/>
  <c r="BV84" i="4" s="1"/>
  <c r="BV11" i="5"/>
  <c r="BV114" i="4"/>
  <c r="BV159" i="4" s="1"/>
  <c r="BV69" i="4" s="1"/>
  <c r="BV208" i="4"/>
  <c r="BV253" i="4" s="1"/>
  <c r="BV222" i="4"/>
  <c r="BV267" i="4" s="1"/>
  <c r="BV130" i="4"/>
  <c r="BV175" i="4" s="1"/>
  <c r="BV85" i="4" s="1"/>
  <c r="BV212" i="4"/>
  <c r="BV257" i="4" s="1"/>
  <c r="BV108" i="4"/>
  <c r="BV153" i="4" s="1"/>
  <c r="BV63" i="4" s="1"/>
  <c r="BV223" i="4"/>
  <c r="BV268" i="4" s="1"/>
  <c r="BV110" i="4"/>
  <c r="BV155" i="4" s="1"/>
  <c r="BV65" i="4" s="1"/>
  <c r="BV107" i="4"/>
  <c r="BV192" i="4"/>
  <c r="BV237" i="4" s="1"/>
  <c r="BV194" i="4"/>
  <c r="BV239" i="4" s="1"/>
  <c r="BV189" i="4"/>
  <c r="BV234" i="4" s="1"/>
  <c r="BY12" i="4"/>
  <c r="BY13" i="4"/>
  <c r="BY11" i="4"/>
  <c r="BY14" i="4"/>
  <c r="BY16" i="4"/>
  <c r="BY17" i="4"/>
  <c r="BY15" i="4"/>
  <c r="BY18" i="4"/>
  <c r="BY20" i="4"/>
  <c r="BY21" i="4"/>
  <c r="BY22" i="4"/>
  <c r="BY19" i="4"/>
  <c r="BY25" i="4"/>
  <c r="BY23" i="4"/>
  <c r="BY27" i="4"/>
  <c r="BY30" i="4"/>
  <c r="BY26" i="4"/>
  <c r="BY28" i="4"/>
  <c r="BY32" i="4"/>
  <c r="BY24" i="4"/>
  <c r="BY33" i="4"/>
  <c r="BY37" i="4"/>
  <c r="BY34" i="4"/>
  <c r="BY38" i="4"/>
  <c r="BY31" i="4"/>
  <c r="BY35" i="4"/>
  <c r="BY39" i="4"/>
  <c r="BY29" i="4"/>
  <c r="BY40" i="4"/>
  <c r="BY44" i="4"/>
  <c r="BY48" i="4"/>
  <c r="BY45" i="4"/>
  <c r="BY42" i="4"/>
  <c r="BY46" i="4"/>
  <c r="BY49" i="4"/>
  <c r="BY36" i="4"/>
  <c r="BY41" i="4"/>
  <c r="BY43" i="4"/>
  <c r="BY47" i="4"/>
  <c r="BZ32" i="3"/>
  <c r="BZ33" i="3"/>
  <c r="BZ37" i="3"/>
  <c r="BZ34" i="3"/>
  <c r="BZ39" i="3"/>
  <c r="BZ40" i="3"/>
  <c r="BZ43" i="3"/>
  <c r="BZ87" i="3" s="1"/>
  <c r="BZ38" i="3"/>
  <c r="BZ41" i="3"/>
  <c r="BZ85" i="3" s="1"/>
  <c r="BZ46" i="3"/>
  <c r="BZ90" i="3" s="1"/>
  <c r="BZ48" i="3"/>
  <c r="BZ92" i="3" s="1"/>
  <c r="BZ51" i="3"/>
  <c r="BZ95" i="3" s="1"/>
  <c r="BZ45" i="3"/>
  <c r="BZ89" i="3" s="1"/>
  <c r="BZ50" i="3"/>
  <c r="BZ94" i="3" s="1"/>
  <c r="BZ54" i="3"/>
  <c r="BZ98" i="3" s="1"/>
  <c r="BZ47" i="3"/>
  <c r="BZ91" i="3" s="1"/>
  <c r="BZ52" i="3"/>
  <c r="BZ96" i="3" s="1"/>
  <c r="BZ58" i="3"/>
  <c r="BZ102" i="3" s="1"/>
  <c r="BZ62" i="3"/>
  <c r="BZ106" i="3" s="1"/>
  <c r="BZ66" i="3"/>
  <c r="BZ110" i="3" s="1"/>
  <c r="BZ70" i="3"/>
  <c r="BZ114" i="3" s="1"/>
  <c r="BZ35" i="3"/>
  <c r="BZ79" i="3" s="1"/>
  <c r="BZ49" i="3"/>
  <c r="BZ93" i="3" s="1"/>
  <c r="BZ57" i="3"/>
  <c r="BZ101" i="3" s="1"/>
  <c r="BZ61" i="3"/>
  <c r="BZ105" i="3" s="1"/>
  <c r="BZ65" i="3"/>
  <c r="BZ109" i="3" s="1"/>
  <c r="BZ69" i="3"/>
  <c r="BZ113" i="3" s="1"/>
  <c r="BZ53" i="3"/>
  <c r="BZ97" i="3" s="1"/>
  <c r="BZ59" i="3"/>
  <c r="BZ103" i="3" s="1"/>
  <c r="BZ67" i="3"/>
  <c r="BZ111" i="3" s="1"/>
  <c r="BZ31" i="3"/>
  <c r="BZ36" i="3"/>
  <c r="BZ80" i="3" s="1"/>
  <c r="BZ42" i="3"/>
  <c r="BZ86" i="3" s="1"/>
  <c r="BZ55" i="3"/>
  <c r="BZ99" i="3" s="1"/>
  <c r="BZ56" i="3"/>
  <c r="BZ100" i="3" s="1"/>
  <c r="BZ64" i="3"/>
  <c r="BZ108" i="3" s="1"/>
  <c r="BZ71" i="3"/>
  <c r="BZ115" i="3" s="1"/>
  <c r="BZ60" i="3"/>
  <c r="BZ104" i="3" s="1"/>
  <c r="BZ68" i="3"/>
  <c r="BZ112" i="3" s="1"/>
  <c r="BZ44" i="3"/>
  <c r="BZ88" i="3" s="1"/>
  <c r="BZ63" i="3"/>
  <c r="BZ107" i="3" s="1"/>
  <c r="BU15" i="8"/>
  <c r="BU9" i="9"/>
  <c r="BU11" i="9"/>
  <c r="BU17" i="8"/>
  <c r="BV8" i="5"/>
  <c r="BT277" i="4"/>
  <c r="BT16" i="8"/>
  <c r="BT10" i="9"/>
  <c r="BX56" i="9"/>
  <c r="BV13" i="5"/>
  <c r="BZ22" i="3"/>
  <c r="Y60" i="21"/>
  <c r="Z57" i="21" s="1"/>
  <c r="Z60" i="21" s="1"/>
  <c r="AA57" i="21" s="1"/>
  <c r="AA60" i="21" s="1"/>
  <c r="AB57" i="21" s="1"/>
  <c r="BV21" i="5"/>
  <c r="BV25" i="5"/>
  <c r="BU20" i="8"/>
  <c r="BU17" i="9"/>
  <c r="BV279" i="4"/>
  <c r="BV281" i="4"/>
  <c r="BU22" i="8"/>
  <c r="BU19" i="9"/>
  <c r="BU24" i="8"/>
  <c r="BU21" i="9"/>
  <c r="BU280" i="4"/>
  <c r="BU21" i="8"/>
  <c r="BU18" i="9"/>
  <c r="BW16" i="3"/>
  <c r="AC14" i="27" s="1"/>
  <c r="AC15" i="27" s="1"/>
  <c r="BW2" i="5"/>
  <c r="AC1" i="27"/>
  <c r="BX2" i="3"/>
  <c r="BW2" i="4"/>
  <c r="BW2" i="8"/>
  <c r="BW2" i="9"/>
  <c r="BU20" i="9"/>
  <c r="BU23" i="8"/>
  <c r="BZ26" i="3"/>
  <c r="BZ25" i="3"/>
  <c r="BZ28" i="3"/>
  <c r="BZ27" i="3"/>
  <c r="BX33" i="9"/>
  <c r="BX34" i="8"/>
  <c r="BY68" i="8"/>
  <c r="BY67" i="8"/>
  <c r="BY42" i="9"/>
  <c r="BY47" i="9"/>
  <c r="BY48" i="9"/>
  <c r="BY4" i="9"/>
  <c r="BY58" i="8"/>
  <c r="BY59" i="8"/>
  <c r="BY4" i="4"/>
  <c r="BY285" i="4"/>
  <c r="BY16" i="5"/>
  <c r="BY4" i="5"/>
  <c r="BY80" i="5"/>
  <c r="BY29" i="5"/>
  <c r="BY92" i="5"/>
  <c r="BY109" i="5"/>
  <c r="BY33" i="5"/>
  <c r="BY54" i="8"/>
  <c r="BY4" i="8"/>
  <c r="BY48" i="8"/>
  <c r="BY65" i="8"/>
  <c r="BY63" i="8"/>
  <c r="BY47" i="8"/>
  <c r="BY64" i="8"/>
  <c r="BY45" i="8"/>
  <c r="BY55" i="8"/>
  <c r="BY40" i="8"/>
  <c r="BY56" i="8"/>
  <c r="BX33" i="8"/>
  <c r="BX32" i="9"/>
  <c r="BY104" i="5"/>
  <c r="BZ402" i="3"/>
  <c r="CA3" i="3"/>
  <c r="BZ385" i="3"/>
  <c r="BZ62" i="5" s="1"/>
  <c r="BZ386" i="3"/>
  <c r="BZ63" i="5" s="1"/>
  <c r="BZ389" i="3"/>
  <c r="BZ66" i="5" s="1"/>
  <c r="BZ392" i="3"/>
  <c r="BZ69" i="5" s="1"/>
  <c r="BZ390" i="3"/>
  <c r="BZ67" i="5" s="1"/>
  <c r="BZ388" i="3"/>
  <c r="BZ65" i="5" s="1"/>
  <c r="BZ393" i="3"/>
  <c r="BZ70" i="5" s="1"/>
  <c r="BZ396" i="3"/>
  <c r="BZ73" i="5" s="1"/>
  <c r="BZ399" i="3"/>
  <c r="BZ76" i="5" s="1"/>
  <c r="BZ400" i="3"/>
  <c r="BZ77" i="5" s="1"/>
  <c r="BZ401" i="3"/>
  <c r="BZ394" i="3"/>
  <c r="BZ71" i="5" s="1"/>
  <c r="BZ341" i="3"/>
  <c r="BZ42" i="5" s="1"/>
  <c r="BZ345" i="3"/>
  <c r="BZ46" i="5" s="1"/>
  <c r="BZ342" i="3"/>
  <c r="BZ43" i="5" s="1"/>
  <c r="BZ340" i="3"/>
  <c r="BZ343" i="3"/>
  <c r="BZ44" i="5" s="1"/>
  <c r="BZ349" i="3"/>
  <c r="BZ50" i="5" s="1"/>
  <c r="BZ344" i="3"/>
  <c r="BZ45" i="5" s="1"/>
  <c r="BZ346" i="3"/>
  <c r="BZ47" i="5" s="1"/>
  <c r="BZ350" i="3"/>
  <c r="BZ51" i="5" s="1"/>
  <c r="BZ354" i="3"/>
  <c r="BZ55" i="5" s="1"/>
  <c r="BZ395" i="3"/>
  <c r="BZ72" i="5" s="1"/>
  <c r="BZ348" i="3"/>
  <c r="BZ49" i="5" s="1"/>
  <c r="BZ351" i="3"/>
  <c r="BZ52" i="5" s="1"/>
  <c r="BZ356" i="3"/>
  <c r="BZ57" i="5" s="1"/>
  <c r="BZ355" i="3"/>
  <c r="BZ56" i="5" s="1"/>
  <c r="BZ357" i="3"/>
  <c r="BZ398" i="3"/>
  <c r="BZ75" i="5" s="1"/>
  <c r="BZ387" i="3"/>
  <c r="BZ64" i="5" s="1"/>
  <c r="BZ358" i="3"/>
  <c r="BZ391" i="3"/>
  <c r="BZ68" i="5" s="1"/>
  <c r="BZ384" i="3"/>
  <c r="BZ347" i="3"/>
  <c r="BZ48" i="5" s="1"/>
  <c r="BZ352" i="3"/>
  <c r="BZ53" i="5" s="1"/>
  <c r="BZ276" i="3"/>
  <c r="BZ229" i="3"/>
  <c r="BZ154" i="3"/>
  <c r="BZ329" i="3"/>
  <c r="BZ212" i="3"/>
  <c r="BZ149" i="3"/>
  <c r="BZ316" i="3"/>
  <c r="BZ230" i="3"/>
  <c r="BZ170" i="3"/>
  <c r="BZ121" i="3"/>
  <c r="BZ282" i="3"/>
  <c r="BZ235" i="3"/>
  <c r="BZ163" i="3"/>
  <c r="BZ320" i="3"/>
  <c r="BZ234" i="3"/>
  <c r="BZ174" i="3"/>
  <c r="BZ125" i="3"/>
  <c r="BZ305" i="3"/>
  <c r="BZ258" i="3"/>
  <c r="BZ183" i="3"/>
  <c r="BZ323" i="3"/>
  <c r="BZ203" i="3"/>
  <c r="BZ275" i="3"/>
  <c r="BZ279" i="3"/>
  <c r="BZ211" i="3"/>
  <c r="BZ138" i="3"/>
  <c r="BZ287" i="3"/>
  <c r="BZ213" i="3"/>
  <c r="BZ140" i="3"/>
  <c r="BZ314" i="3"/>
  <c r="BZ228" i="3"/>
  <c r="BZ168" i="3"/>
  <c r="BZ119" i="3"/>
  <c r="BZ332" i="3"/>
  <c r="BZ246" i="3"/>
  <c r="BZ186" i="3"/>
  <c r="BZ137" i="3"/>
  <c r="BZ266" i="3"/>
  <c r="BZ219" i="3"/>
  <c r="BZ267" i="3"/>
  <c r="BZ333" i="3"/>
  <c r="BZ253" i="3"/>
  <c r="BZ190" i="3"/>
  <c r="BZ141" i="3"/>
  <c r="BZ321" i="3"/>
  <c r="BZ201" i="3"/>
  <c r="BZ199" i="3"/>
  <c r="BZ308" i="3"/>
  <c r="BZ222" i="3"/>
  <c r="BZ159" i="3"/>
  <c r="BZ3" i="5"/>
  <c r="BZ259" i="3"/>
  <c r="BZ196" i="3"/>
  <c r="BZ122" i="3"/>
  <c r="BZ429" i="3"/>
  <c r="AD2" i="27"/>
  <c r="BZ261" i="3"/>
  <c r="BZ198" i="3"/>
  <c r="BZ124" i="3"/>
  <c r="BZ297" i="3"/>
  <c r="BZ247" i="3"/>
  <c r="BZ175" i="3"/>
  <c r="BZ315" i="3"/>
  <c r="BZ281" i="3"/>
  <c r="BZ193" i="3"/>
  <c r="BZ277" i="3"/>
  <c r="BZ312" i="3"/>
  <c r="BZ226" i="3"/>
  <c r="BZ166" i="3"/>
  <c r="BZ7" i="3"/>
  <c r="BZ298" i="3"/>
  <c r="BZ215" i="3"/>
  <c r="BZ142" i="3"/>
  <c r="BZ280" i="3"/>
  <c r="BZ233" i="3"/>
  <c r="BZ158" i="3"/>
  <c r="BZ318" i="3"/>
  <c r="BZ232" i="3"/>
  <c r="BZ172" i="3"/>
  <c r="BZ123" i="3"/>
  <c r="BZ435" i="3"/>
  <c r="BZ284" i="3"/>
  <c r="BZ237" i="3"/>
  <c r="BZ165" i="3"/>
  <c r="BZ335" i="3"/>
  <c r="BZ255" i="3"/>
  <c r="BZ192" i="3"/>
  <c r="BZ143" i="3"/>
  <c r="BZ4" i="3"/>
  <c r="BZ271" i="3"/>
  <c r="BZ209" i="3"/>
  <c r="BZ136" i="3"/>
  <c r="BZ325" i="3"/>
  <c r="BZ208" i="3"/>
  <c r="BZ145" i="3"/>
  <c r="BZ434" i="3"/>
  <c r="BZ327" i="3"/>
  <c r="BZ210" i="3"/>
  <c r="BZ147" i="3"/>
  <c r="BZ278" i="3"/>
  <c r="BZ231" i="3"/>
  <c r="BZ156" i="3"/>
  <c r="BZ299" i="3"/>
  <c r="BZ252" i="3"/>
  <c r="BZ177" i="3"/>
  <c r="BZ302" i="3"/>
  <c r="BZ216" i="3"/>
  <c r="BZ153" i="3"/>
  <c r="BZ430" i="3"/>
  <c r="BZ303" i="3"/>
  <c r="BZ256" i="3"/>
  <c r="BZ181" i="3"/>
  <c r="BZ296" i="3"/>
  <c r="BZ207" i="3"/>
  <c r="BZ134" i="3"/>
  <c r="BZ272" i="3"/>
  <c r="BZ225" i="3"/>
  <c r="BZ150" i="3"/>
  <c r="BZ309" i="3"/>
  <c r="BZ262" i="3"/>
  <c r="BZ187" i="3"/>
  <c r="BZ433" i="3"/>
  <c r="BZ135" i="3"/>
  <c r="BZ128" i="3"/>
  <c r="BZ200" i="3"/>
  <c r="BZ19" i="3"/>
  <c r="BZ300" i="3"/>
  <c r="BZ270" i="3"/>
  <c r="BZ148" i="3"/>
  <c r="BZ288" i="3"/>
  <c r="BZ169" i="3"/>
  <c r="BZ326" i="3"/>
  <c r="BZ180" i="3"/>
  <c r="BZ432" i="3"/>
  <c r="BZ242" i="3"/>
  <c r="BZ133" i="3"/>
  <c r="BZ313" i="3"/>
  <c r="BZ191" i="3"/>
  <c r="BZ331" i="3"/>
  <c r="BZ151" i="3"/>
  <c r="BZ334" i="3"/>
  <c r="BZ188" i="3"/>
  <c r="BZ13" i="3"/>
  <c r="BZ218" i="3"/>
  <c r="BZ286" i="3"/>
  <c r="BZ167" i="3"/>
  <c r="BZ307" i="3"/>
  <c r="BZ185" i="3"/>
  <c r="BZ310" i="3"/>
  <c r="BZ164" i="3"/>
  <c r="BZ427" i="3"/>
  <c r="BZ311" i="3"/>
  <c r="BZ330" i="3"/>
  <c r="BZ3" i="8"/>
  <c r="BZ195" i="3"/>
  <c r="BZ428" i="3"/>
  <c r="BZ202" i="3"/>
  <c r="BZ220" i="3"/>
  <c r="BZ238" i="3"/>
  <c r="BZ129" i="3"/>
  <c r="BZ290" i="3"/>
  <c r="BZ171" i="3"/>
  <c r="BZ245" i="3"/>
  <c r="BZ263" i="3"/>
  <c r="BZ126" i="3"/>
  <c r="BZ264" i="3"/>
  <c r="BZ144" i="3"/>
  <c r="BZ301" i="3"/>
  <c r="BZ179" i="3"/>
  <c r="BZ431" i="3"/>
  <c r="BZ221" i="3"/>
  <c r="BZ236" i="3"/>
  <c r="BZ127" i="3"/>
  <c r="BZ257" i="3"/>
  <c r="BZ120" i="3"/>
  <c r="BZ274" i="3"/>
  <c r="BZ152" i="3"/>
  <c r="BZ10" i="3"/>
  <c r="BZ265" i="3"/>
  <c r="BZ244" i="3"/>
  <c r="BZ269" i="3"/>
  <c r="BZ317" i="3"/>
  <c r="BZ130" i="3"/>
  <c r="BZ319" i="3"/>
  <c r="BZ197" i="3"/>
  <c r="BZ223" i="3"/>
  <c r="BZ241" i="3"/>
  <c r="BZ240" i="3"/>
  <c r="BZ131" i="3"/>
  <c r="BZ328" i="3"/>
  <c r="BZ182" i="3"/>
  <c r="BZ273" i="3"/>
  <c r="BZ214" i="3"/>
  <c r="BZ251" i="3"/>
  <c r="BZ139" i="3"/>
  <c r="BZ304" i="3"/>
  <c r="BZ155" i="3"/>
  <c r="BZ239" i="3"/>
  <c r="BZ260" i="3"/>
  <c r="BZ224" i="3"/>
  <c r="BZ189" i="3"/>
  <c r="BZ157" i="3"/>
  <c r="BZ243" i="3"/>
  <c r="BZ3" i="9"/>
  <c r="BZ146" i="3"/>
  <c r="BZ194" i="3"/>
  <c r="BZ184" i="3"/>
  <c r="BZ285" i="3"/>
  <c r="BZ324" i="3"/>
  <c r="BZ291" i="3"/>
  <c r="BZ254" i="3"/>
  <c r="BZ322" i="3"/>
  <c r="BZ306" i="3"/>
  <c r="BZ217" i="3"/>
  <c r="BZ283" i="3"/>
  <c r="BZ132" i="3"/>
  <c r="BZ178" i="3"/>
  <c r="BZ295" i="3"/>
  <c r="BZ176" i="3"/>
  <c r="BZ227" i="3"/>
  <c r="BZ173" i="3"/>
  <c r="BZ3" i="4"/>
  <c r="BZ289" i="3"/>
  <c r="BZ268" i="3"/>
  <c r="BZ84" i="3" l="1"/>
  <c r="BZ83" i="3"/>
  <c r="BZ76" i="3"/>
  <c r="BZ82" i="3"/>
  <c r="BZ78" i="3"/>
  <c r="BZ75" i="3"/>
  <c r="BZ81" i="3"/>
  <c r="BZ77" i="3"/>
  <c r="P43" i="21"/>
  <c r="Q40" i="21" s="1"/>
  <c r="Q43" i="21" s="1"/>
  <c r="R40" i="21" s="1"/>
  <c r="R43" i="21" s="1"/>
  <c r="S40" i="21" s="1"/>
  <c r="BW12" i="5"/>
  <c r="BW199" i="4"/>
  <c r="BW244" i="4" s="1"/>
  <c r="BW9" i="5"/>
  <c r="BW114" i="4"/>
  <c r="BW159" i="4" s="1"/>
  <c r="BW69" i="4" s="1"/>
  <c r="BW209" i="4"/>
  <c r="BW118" i="4"/>
  <c r="BW163" i="4" s="1"/>
  <c r="BW73" i="4" s="1"/>
  <c r="BW217" i="4"/>
  <c r="BW262" i="4" s="1"/>
  <c r="BW198" i="4"/>
  <c r="BW243" i="4" s="1"/>
  <c r="BV163" i="4"/>
  <c r="BV73" i="4" s="1"/>
  <c r="BV262" i="4"/>
  <c r="BW189" i="4"/>
  <c r="BW234" i="4" s="1"/>
  <c r="BW110" i="4"/>
  <c r="BW155" i="4" s="1"/>
  <c r="BW65" i="4" s="1"/>
  <c r="BW130" i="4"/>
  <c r="BW11" i="5"/>
  <c r="BW116" i="4"/>
  <c r="BW161" i="4" s="1"/>
  <c r="BW71" i="4" s="1"/>
  <c r="BW213" i="4"/>
  <c r="BW258" i="4" s="1"/>
  <c r="BW227" i="4"/>
  <c r="BW201" i="4"/>
  <c r="BW246" i="4" s="1"/>
  <c r="BW200" i="4"/>
  <c r="BW245" i="4" s="1"/>
  <c r="BW99" i="4"/>
  <c r="BW106" i="4"/>
  <c r="BW151" i="4" s="1"/>
  <c r="BW61" i="4" s="1"/>
  <c r="BW109" i="4"/>
  <c r="BW154" i="4" s="1"/>
  <c r="BW64" i="4" s="1"/>
  <c r="BW214" i="4"/>
  <c r="BW259" i="4" s="1"/>
  <c r="BW134" i="4"/>
  <c r="BW221" i="4"/>
  <c r="BW266" i="4" s="1"/>
  <c r="BW127" i="4"/>
  <c r="BW172" i="4" s="1"/>
  <c r="BW82" i="4" s="1"/>
  <c r="BW202" i="4"/>
  <c r="BW247" i="4" s="1"/>
  <c r="BW128" i="4"/>
  <c r="BW193" i="4"/>
  <c r="BW238" i="4" s="1"/>
  <c r="BW229" i="4"/>
  <c r="BW274" i="4" s="1"/>
  <c r="BW107" i="4"/>
  <c r="BW152" i="4" s="1"/>
  <c r="BW62" i="4" s="1"/>
  <c r="BW225" i="4"/>
  <c r="BW228" i="4"/>
  <c r="BW273" i="4" s="1"/>
  <c r="BW203" i="4"/>
  <c r="BW248" i="4" s="1"/>
  <c r="BW111" i="4"/>
  <c r="BW156" i="4" s="1"/>
  <c r="BW66" i="4" s="1"/>
  <c r="BW112" i="4"/>
  <c r="BW131" i="4"/>
  <c r="BW176" i="4" s="1"/>
  <c r="BW86" i="4" s="1"/>
  <c r="BW122" i="4"/>
  <c r="BW167" i="4" s="1"/>
  <c r="BW77" i="4" s="1"/>
  <c r="BW204" i="4"/>
  <c r="BW249" i="4" s="1"/>
  <c r="BV152" i="4"/>
  <c r="BV62" i="4" s="1"/>
  <c r="BW194" i="4"/>
  <c r="BW239" i="4" s="1"/>
  <c r="BW223" i="4"/>
  <c r="BW268" i="4" s="1"/>
  <c r="BW222" i="4"/>
  <c r="BW267" i="4" s="1"/>
  <c r="BW129" i="4"/>
  <c r="BW105" i="4"/>
  <c r="BW150" i="4" s="1"/>
  <c r="BW60" i="4" s="1"/>
  <c r="BW195" i="4"/>
  <c r="BW240" i="4" s="1"/>
  <c r="BW123" i="4"/>
  <c r="BW168" i="4" s="1"/>
  <c r="BW78" i="4" s="1"/>
  <c r="BW205" i="4"/>
  <c r="BW102" i="4"/>
  <c r="BW147" i="4" s="1"/>
  <c r="BW57" i="4" s="1"/>
  <c r="BW117" i="4"/>
  <c r="BW162" i="4" s="1"/>
  <c r="BW72" i="4" s="1"/>
  <c r="BW191" i="4"/>
  <c r="BW236" i="4" s="1"/>
  <c r="BW136" i="4"/>
  <c r="BW124" i="4"/>
  <c r="BW169" i="4" s="1"/>
  <c r="BW79" i="4" s="1"/>
  <c r="BW210" i="4"/>
  <c r="BW255" i="4" s="1"/>
  <c r="BW206" i="4"/>
  <c r="BW251" i="4" s="1"/>
  <c r="BW101" i="4"/>
  <c r="BW146" i="4" s="1"/>
  <c r="BW56" i="4" s="1"/>
  <c r="BW138" i="4"/>
  <c r="BW183" i="4" s="1"/>
  <c r="BW93" i="4" s="1"/>
  <c r="BW132" i="4"/>
  <c r="BW177" i="4" s="1"/>
  <c r="BW87" i="4" s="1"/>
  <c r="BW121" i="4"/>
  <c r="BW166" i="4" s="1"/>
  <c r="BW76" i="4" s="1"/>
  <c r="BW113" i="4"/>
  <c r="BW133" i="4"/>
  <c r="BW178" i="4" s="1"/>
  <c r="BW88" i="4" s="1"/>
  <c r="BW212" i="4"/>
  <c r="BW257" i="4" s="1"/>
  <c r="BW137" i="4"/>
  <c r="BW218" i="4"/>
  <c r="BW263" i="4" s="1"/>
  <c r="BW104" i="4"/>
  <c r="BW149" i="4" s="1"/>
  <c r="BW59" i="4" s="1"/>
  <c r="BW220" i="4"/>
  <c r="BW265" i="4" s="1"/>
  <c r="BW120" i="4"/>
  <c r="BW165" i="4" s="1"/>
  <c r="BW75" i="4" s="1"/>
  <c r="BV270" i="4"/>
  <c r="BV254" i="4"/>
  <c r="BW192" i="4"/>
  <c r="BW237" i="4" s="1"/>
  <c r="BW108" i="4"/>
  <c r="BW153" i="4" s="1"/>
  <c r="BW63" i="4" s="1"/>
  <c r="BW208" i="4"/>
  <c r="BW253" i="4" s="1"/>
  <c r="BW224" i="4"/>
  <c r="BW119" i="4"/>
  <c r="BW164" i="4" s="1"/>
  <c r="BW74" i="4" s="1"/>
  <c r="BW215" i="4"/>
  <c r="BW260" i="4" s="1"/>
  <c r="BW135" i="4"/>
  <c r="BW180" i="4" s="1"/>
  <c r="BW90" i="4" s="1"/>
  <c r="BW226" i="4"/>
  <c r="BW115" i="4"/>
  <c r="BW160" i="4" s="1"/>
  <c r="BW70" i="4" s="1"/>
  <c r="BW10" i="5"/>
  <c r="BW125" i="4"/>
  <c r="BW170" i="4" s="1"/>
  <c r="BW80" i="4" s="1"/>
  <c r="BW211" i="4"/>
  <c r="BW256" i="4" s="1"/>
  <c r="BW207" i="4"/>
  <c r="BW252" i="4" s="1"/>
  <c r="BW126" i="4"/>
  <c r="BW171" i="4" s="1"/>
  <c r="BW81" i="4" s="1"/>
  <c r="BW103" i="4"/>
  <c r="BW148" i="4" s="1"/>
  <c r="BW58" i="4" s="1"/>
  <c r="BW139" i="4"/>
  <c r="BW216" i="4"/>
  <c r="BW261" i="4" s="1"/>
  <c r="BW197" i="4"/>
  <c r="BW242" i="4" s="1"/>
  <c r="BW219" i="4"/>
  <c r="BW264" i="4" s="1"/>
  <c r="BW196" i="4"/>
  <c r="BW241" i="4" s="1"/>
  <c r="BZ11" i="4"/>
  <c r="BZ12" i="4"/>
  <c r="BZ13" i="4"/>
  <c r="BZ15" i="4"/>
  <c r="BZ14" i="4"/>
  <c r="BZ16" i="4"/>
  <c r="BZ17" i="4"/>
  <c r="BZ18" i="4"/>
  <c r="BZ19" i="4"/>
  <c r="BZ20" i="4"/>
  <c r="BZ21" i="4"/>
  <c r="BZ22" i="4"/>
  <c r="BZ24" i="4"/>
  <c r="BZ25" i="4"/>
  <c r="BZ26" i="4"/>
  <c r="BZ29" i="4"/>
  <c r="BZ23" i="4"/>
  <c r="BZ30" i="4"/>
  <c r="BZ31" i="4"/>
  <c r="BZ36" i="4"/>
  <c r="BZ28" i="4"/>
  <c r="BZ33" i="4"/>
  <c r="BZ37" i="4"/>
  <c r="BZ27" i="4"/>
  <c r="BZ32" i="4"/>
  <c r="BZ34" i="4"/>
  <c r="BZ38" i="4"/>
  <c r="BZ41" i="4"/>
  <c r="BZ43" i="4"/>
  <c r="BZ47" i="4"/>
  <c r="BZ35" i="4"/>
  <c r="BZ40" i="4"/>
  <c r="BZ44" i="4"/>
  <c r="BZ39" i="4"/>
  <c r="BZ45" i="4"/>
  <c r="BZ49" i="4"/>
  <c r="BZ42" i="4"/>
  <c r="BZ46" i="4"/>
  <c r="BZ48" i="4"/>
  <c r="CA32" i="3"/>
  <c r="CA76" i="3" s="1"/>
  <c r="CA36" i="3"/>
  <c r="CA80" i="3" s="1"/>
  <c r="CA34" i="3"/>
  <c r="CA78" i="3" s="1"/>
  <c r="CA37" i="3"/>
  <c r="CA81" i="3" s="1"/>
  <c r="CA39" i="3"/>
  <c r="CA83" i="3" s="1"/>
  <c r="CA35" i="3"/>
  <c r="CA79" i="3" s="1"/>
  <c r="CA38" i="3"/>
  <c r="CA82" i="3" s="1"/>
  <c r="CA42" i="3"/>
  <c r="CA86" i="3" s="1"/>
  <c r="CA33" i="3"/>
  <c r="CA77" i="3" s="1"/>
  <c r="CA41" i="3"/>
  <c r="CA85" i="3" s="1"/>
  <c r="CA46" i="3"/>
  <c r="CA90" i="3" s="1"/>
  <c r="CA45" i="3"/>
  <c r="CA89" i="3" s="1"/>
  <c r="CA50" i="3"/>
  <c r="CA94" i="3" s="1"/>
  <c r="CA44" i="3"/>
  <c r="CA88" i="3" s="1"/>
  <c r="CA49" i="3"/>
  <c r="CA93" i="3" s="1"/>
  <c r="CA53" i="3"/>
  <c r="CA97" i="3" s="1"/>
  <c r="CA51" i="3"/>
  <c r="CA95" i="3" s="1"/>
  <c r="CA54" i="3"/>
  <c r="CA98" i="3" s="1"/>
  <c r="CA57" i="3"/>
  <c r="CA101" i="3" s="1"/>
  <c r="CA61" i="3"/>
  <c r="CA105" i="3" s="1"/>
  <c r="CA65" i="3"/>
  <c r="CA109" i="3" s="1"/>
  <c r="CA69" i="3"/>
  <c r="CA113" i="3" s="1"/>
  <c r="CA43" i="3"/>
  <c r="CA87" i="3" s="1"/>
  <c r="CA55" i="3"/>
  <c r="CA99" i="3" s="1"/>
  <c r="CA56" i="3"/>
  <c r="CA100" i="3" s="1"/>
  <c r="CA60" i="3"/>
  <c r="CA104" i="3" s="1"/>
  <c r="CA64" i="3"/>
  <c r="CA108" i="3" s="1"/>
  <c r="CA68" i="3"/>
  <c r="CA112" i="3" s="1"/>
  <c r="CA40" i="3"/>
  <c r="CA84" i="3" s="1"/>
  <c r="CA47" i="3"/>
  <c r="CA91" i="3" s="1"/>
  <c r="CA58" i="3"/>
  <c r="CA102" i="3" s="1"/>
  <c r="CA66" i="3"/>
  <c r="CA110" i="3" s="1"/>
  <c r="CA67" i="3"/>
  <c r="CA111" i="3" s="1"/>
  <c r="CA70" i="3"/>
  <c r="CA114" i="3" s="1"/>
  <c r="CA48" i="3"/>
  <c r="CA92" i="3" s="1"/>
  <c r="CA63" i="3"/>
  <c r="CA107" i="3" s="1"/>
  <c r="CA31" i="3"/>
  <c r="CA75" i="3" s="1"/>
  <c r="CA59" i="3"/>
  <c r="CA103" i="3" s="1"/>
  <c r="CA71" i="3"/>
  <c r="CA115" i="3" s="1"/>
  <c r="CA52" i="3"/>
  <c r="CA96" i="3" s="1"/>
  <c r="CA62" i="3"/>
  <c r="CA106" i="3" s="1"/>
  <c r="BV11" i="9"/>
  <c r="BV17" i="8"/>
  <c r="BW8" i="5"/>
  <c r="BV15" i="8"/>
  <c r="BV9" i="9"/>
  <c r="BU277" i="4"/>
  <c r="BU16" i="8"/>
  <c r="BU10" i="9"/>
  <c r="BY56" i="9"/>
  <c r="BW13" i="5"/>
  <c r="BW22" i="9" s="1"/>
  <c r="BV22" i="9"/>
  <c r="CA22" i="3"/>
  <c r="AE146" i="20"/>
  <c r="BW281" i="4"/>
  <c r="BW279" i="4"/>
  <c r="BV21" i="8"/>
  <c r="BV18" i="9"/>
  <c r="BV26" i="8"/>
  <c r="BW21" i="5"/>
  <c r="BW25" i="5"/>
  <c r="BV17" i="9"/>
  <c r="BV20" i="8"/>
  <c r="BV20" i="9"/>
  <c r="BV23" i="8"/>
  <c r="BX16" i="3"/>
  <c r="BX2" i="8"/>
  <c r="BX2" i="5"/>
  <c r="BY2" i="3"/>
  <c r="BX2" i="4"/>
  <c r="BX2" i="9"/>
  <c r="BV19" i="9"/>
  <c r="BV22" i="8"/>
  <c r="BV280" i="4"/>
  <c r="BV21" i="9"/>
  <c r="BV24" i="8"/>
  <c r="CA26" i="3"/>
  <c r="CA25" i="3"/>
  <c r="CA28" i="3"/>
  <c r="CA27" i="3"/>
  <c r="BZ58" i="8"/>
  <c r="BZ59" i="8"/>
  <c r="BZ92" i="5"/>
  <c r="BZ109" i="5"/>
  <c r="BZ80" i="5"/>
  <c r="BZ4" i="5"/>
  <c r="BZ16" i="5"/>
  <c r="BZ29" i="5" s="1"/>
  <c r="BY34" i="8"/>
  <c r="BY33" i="9"/>
  <c r="BZ48" i="8"/>
  <c r="BZ56" i="8"/>
  <c r="BZ65" i="8"/>
  <c r="BZ45" i="8"/>
  <c r="BZ64" i="8"/>
  <c r="BZ40" i="8"/>
  <c r="BZ54" i="8"/>
  <c r="BZ4" i="8"/>
  <c r="BZ55" i="8"/>
  <c r="BZ63" i="8"/>
  <c r="BZ47" i="8"/>
  <c r="BZ67" i="8"/>
  <c r="BZ68" i="8"/>
  <c r="BZ104" i="5"/>
  <c r="BZ4" i="4"/>
  <c r="BZ285" i="4"/>
  <c r="BZ4" i="9"/>
  <c r="BZ47" i="9"/>
  <c r="BZ42" i="9"/>
  <c r="BZ48" i="9"/>
  <c r="AD3" i="27"/>
  <c r="CB3" i="3"/>
  <c r="CA385" i="3"/>
  <c r="CA62" i="5" s="1"/>
  <c r="CA402" i="3"/>
  <c r="CA388" i="3"/>
  <c r="CA65" i="5" s="1"/>
  <c r="CA386" i="3"/>
  <c r="CA63" i="5" s="1"/>
  <c r="CA389" i="3"/>
  <c r="CA66" i="5" s="1"/>
  <c r="CA400" i="3"/>
  <c r="CA77" i="5" s="1"/>
  <c r="CA401" i="3"/>
  <c r="CA394" i="3"/>
  <c r="CA71" i="5" s="1"/>
  <c r="CA393" i="3"/>
  <c r="CA70" i="5" s="1"/>
  <c r="CA340" i="3"/>
  <c r="CA390" i="3"/>
  <c r="CA67" i="5" s="1"/>
  <c r="CA392" i="3"/>
  <c r="CA69" i="5" s="1"/>
  <c r="CA396" i="3"/>
  <c r="CA73" i="5" s="1"/>
  <c r="CA344" i="3"/>
  <c r="CA45" i="5" s="1"/>
  <c r="CA341" i="3"/>
  <c r="CA42" i="5" s="1"/>
  <c r="CA342" i="3"/>
  <c r="CA43" i="5" s="1"/>
  <c r="CA348" i="3"/>
  <c r="CA49" i="5" s="1"/>
  <c r="CA352" i="3"/>
  <c r="CA53" i="5" s="1"/>
  <c r="CA349" i="3"/>
  <c r="CA50" i="5" s="1"/>
  <c r="CA347" i="3"/>
  <c r="CA48" i="5" s="1"/>
  <c r="CA358" i="3"/>
  <c r="CA398" i="3"/>
  <c r="CA75" i="5" s="1"/>
  <c r="CA395" i="3"/>
  <c r="CA72" i="5" s="1"/>
  <c r="CA350" i="3"/>
  <c r="CA51" i="5" s="1"/>
  <c r="CA391" i="3"/>
  <c r="CA68" i="5" s="1"/>
  <c r="CA343" i="3"/>
  <c r="CA44" i="5" s="1"/>
  <c r="CA351" i="3"/>
  <c r="CA52" i="5" s="1"/>
  <c r="CA354" i="3"/>
  <c r="CA55" i="5" s="1"/>
  <c r="CA356" i="3"/>
  <c r="CA57" i="5" s="1"/>
  <c r="CA387" i="3"/>
  <c r="CA64" i="5" s="1"/>
  <c r="CA357" i="3"/>
  <c r="CA345" i="3"/>
  <c r="CA46" i="5" s="1"/>
  <c r="CA346" i="3"/>
  <c r="CA47" i="5" s="1"/>
  <c r="CA355" i="3"/>
  <c r="CA56" i="5" s="1"/>
  <c r="CA384" i="3"/>
  <c r="CA325" i="3"/>
  <c r="CA260" i="3"/>
  <c r="CA220" i="3"/>
  <c r="CA151" i="3"/>
  <c r="CA304" i="3"/>
  <c r="CA200" i="3"/>
  <c r="CA164" i="3"/>
  <c r="CA289" i="3"/>
  <c r="CA152" i="3"/>
  <c r="CA131" i="3"/>
  <c r="CA288" i="3"/>
  <c r="CA189" i="3"/>
  <c r="CA119" i="3"/>
  <c r="CA435" i="3"/>
  <c r="CA266" i="3"/>
  <c r="CA167" i="3"/>
  <c r="CA124" i="3"/>
  <c r="CA276" i="3"/>
  <c r="CA177" i="3"/>
  <c r="CA134" i="3"/>
  <c r="CA330" i="3"/>
  <c r="CA229" i="3"/>
  <c r="CA222" i="3"/>
  <c r="CA264" i="3"/>
  <c r="CA165" i="3"/>
  <c r="CA122" i="3"/>
  <c r="CA427" i="3"/>
  <c r="CA3" i="4"/>
  <c r="CA277" i="3"/>
  <c r="CA255" i="3"/>
  <c r="CA186" i="3"/>
  <c r="CA320" i="3"/>
  <c r="CA219" i="3"/>
  <c r="CA196" i="3"/>
  <c r="CA306" i="3"/>
  <c r="CA202" i="3"/>
  <c r="CA168" i="3"/>
  <c r="CA307" i="3"/>
  <c r="CA239" i="3"/>
  <c r="CA242" i="3"/>
  <c r="CA317" i="3"/>
  <c r="CA252" i="3"/>
  <c r="CA201" i="3"/>
  <c r="CA133" i="3"/>
  <c r="CA295" i="3"/>
  <c r="CA193" i="3"/>
  <c r="CA145" i="3"/>
  <c r="CA4" i="3"/>
  <c r="CA278" i="3"/>
  <c r="CA179" i="3"/>
  <c r="CA136" i="3"/>
  <c r="CA280" i="3"/>
  <c r="CA181" i="3"/>
  <c r="CA138" i="3"/>
  <c r="CA428" i="3"/>
  <c r="CA290" i="3"/>
  <c r="CA191" i="3"/>
  <c r="CA127" i="3"/>
  <c r="CA335" i="3"/>
  <c r="CA271" i="3"/>
  <c r="CA240" i="3"/>
  <c r="CA174" i="3"/>
  <c r="CA322" i="3"/>
  <c r="CA221" i="3"/>
  <c r="CA203" i="3"/>
  <c r="CA323" i="3"/>
  <c r="CA258" i="3"/>
  <c r="CA216" i="3"/>
  <c r="CA147" i="3"/>
  <c r="CA301" i="3"/>
  <c r="CA233" i="3"/>
  <c r="CA230" i="3"/>
  <c r="CA311" i="3"/>
  <c r="CA243" i="3"/>
  <c r="CA253" i="3"/>
  <c r="CA300" i="3"/>
  <c r="CA163" i="3"/>
  <c r="CA120" i="3"/>
  <c r="CA332" i="3"/>
  <c r="CA231" i="3"/>
  <c r="CA226" i="3"/>
  <c r="CA429" i="3"/>
  <c r="CA310" i="3"/>
  <c r="CA209" i="3"/>
  <c r="CA176" i="3"/>
  <c r="CA287" i="3"/>
  <c r="CA150" i="3"/>
  <c r="CA129" i="3"/>
  <c r="CA334" i="3"/>
  <c r="CA273" i="3"/>
  <c r="CA244" i="3"/>
  <c r="CA178" i="3"/>
  <c r="CA272" i="3"/>
  <c r="CA173" i="3"/>
  <c r="CA130" i="3"/>
  <c r="CA13" i="3"/>
  <c r="CA282" i="3"/>
  <c r="CA183" i="3"/>
  <c r="CA140" i="3"/>
  <c r="CA327" i="3"/>
  <c r="CA262" i="3"/>
  <c r="CA224" i="3"/>
  <c r="CA155" i="3"/>
  <c r="CA313" i="3"/>
  <c r="CA245" i="3"/>
  <c r="CA257" i="3"/>
  <c r="CA121" i="3"/>
  <c r="CA315" i="3"/>
  <c r="CA247" i="3"/>
  <c r="CA261" i="3"/>
  <c r="CA123" i="3"/>
  <c r="CA434" i="3"/>
  <c r="CA326" i="3"/>
  <c r="CA214" i="3"/>
  <c r="CA169" i="3"/>
  <c r="CA256" i="3"/>
  <c r="CA143" i="3"/>
  <c r="CA291" i="3"/>
  <c r="CA137" i="3"/>
  <c r="CA333" i="3"/>
  <c r="CA236" i="3"/>
  <c r="CA3" i="5"/>
  <c r="CA259" i="3"/>
  <c r="CA195" i="3"/>
  <c r="CA267" i="3"/>
  <c r="CA166" i="3"/>
  <c r="CA430" i="3"/>
  <c r="CA241" i="3"/>
  <c r="CA284" i="3"/>
  <c r="CA142" i="3"/>
  <c r="CA270" i="3"/>
  <c r="CA128" i="3"/>
  <c r="CA308" i="3"/>
  <c r="CA172" i="3"/>
  <c r="CA10" i="3"/>
  <c r="CA217" i="3"/>
  <c r="CA298" i="3"/>
  <c r="CA141" i="3"/>
  <c r="CA281" i="3"/>
  <c r="CA194" i="3"/>
  <c r="CA283" i="3"/>
  <c r="CA198" i="3"/>
  <c r="CA19" i="3"/>
  <c r="CA296" i="3"/>
  <c r="CA139" i="3"/>
  <c r="CA303" i="3"/>
  <c r="CA234" i="3"/>
  <c r="CA187" i="3"/>
  <c r="CA223" i="3"/>
  <c r="CA302" i="3"/>
  <c r="CA157" i="3"/>
  <c r="CA312" i="3"/>
  <c r="CA180" i="3"/>
  <c r="CA329" i="3"/>
  <c r="CA228" i="3"/>
  <c r="CA197" i="3"/>
  <c r="CA175" i="3"/>
  <c r="CA254" i="3"/>
  <c r="CA135" i="3"/>
  <c r="CA237" i="3"/>
  <c r="CA275" i="3"/>
  <c r="CA182" i="3"/>
  <c r="CA432" i="3"/>
  <c r="CA148" i="3"/>
  <c r="CA227" i="3"/>
  <c r="CA213" i="3"/>
  <c r="CA7" i="3"/>
  <c r="CA215" i="3"/>
  <c r="CA431" i="3"/>
  <c r="CA225" i="3"/>
  <c r="CA268" i="3"/>
  <c r="CA126" i="3"/>
  <c r="CA321" i="3"/>
  <c r="CA212" i="3"/>
  <c r="CA154" i="3"/>
  <c r="CA269" i="3"/>
  <c r="CA170" i="3"/>
  <c r="CA279" i="3"/>
  <c r="CA190" i="3"/>
  <c r="CA297" i="3"/>
  <c r="CA149" i="3"/>
  <c r="CA331" i="3"/>
  <c r="CA232" i="3"/>
  <c r="CA309" i="3"/>
  <c r="CA246" i="3"/>
  <c r="CA185" i="3"/>
  <c r="CA171" i="3"/>
  <c r="CA207" i="3"/>
  <c r="CA318" i="3"/>
  <c r="CA192" i="3"/>
  <c r="CA158" i="3"/>
  <c r="CA3" i="9"/>
  <c r="CA263" i="3"/>
  <c r="CA146" i="3"/>
  <c r="CA235" i="3"/>
  <c r="CA324" i="3"/>
  <c r="CA159" i="3"/>
  <c r="CA274" i="3"/>
  <c r="CA305" i="3"/>
  <c r="CA218" i="3"/>
  <c r="CA188" i="3"/>
  <c r="CA210" i="3"/>
  <c r="CA211" i="3"/>
  <c r="CA299" i="3"/>
  <c r="CA132" i="3"/>
  <c r="CA238" i="3"/>
  <c r="CA285" i="3"/>
  <c r="CA314" i="3"/>
  <c r="CA199" i="3"/>
  <c r="CA208" i="3"/>
  <c r="CA316" i="3"/>
  <c r="CA156" i="3"/>
  <c r="CA286" i="3"/>
  <c r="CA433" i="3"/>
  <c r="CA153" i="3"/>
  <c r="CA319" i="3"/>
  <c r="CA3" i="8"/>
  <c r="CA125" i="3"/>
  <c r="CA184" i="3"/>
  <c r="CA265" i="3"/>
  <c r="CA251" i="3"/>
  <c r="CA144" i="3"/>
  <c r="CA328" i="3"/>
  <c r="CA399" i="3"/>
  <c r="CA76" i="5" s="1"/>
  <c r="BY33" i="8"/>
  <c r="BY32" i="9"/>
  <c r="S42" i="21" l="1"/>
  <c r="V137" i="20" s="1"/>
  <c r="W137" i="20"/>
  <c r="BZ33" i="5"/>
  <c r="BX12" i="5"/>
  <c r="BX199" i="4"/>
  <c r="BX244" i="4" s="1"/>
  <c r="BX113" i="4"/>
  <c r="BX158" i="4" s="1"/>
  <c r="BX68" i="4" s="1"/>
  <c r="BX136" i="4"/>
  <c r="BX181" i="4" s="1"/>
  <c r="BX91" i="4" s="1"/>
  <c r="BX129" i="4"/>
  <c r="BX174" i="4" s="1"/>
  <c r="BX84" i="4" s="1"/>
  <c r="BX225" i="4"/>
  <c r="BX270" i="4" s="1"/>
  <c r="BX134" i="4"/>
  <c r="BX179" i="4" s="1"/>
  <c r="BX89" i="4" s="1"/>
  <c r="BX227" i="4"/>
  <c r="BX272" i="4" s="1"/>
  <c r="BW272" i="4"/>
  <c r="BX196" i="4"/>
  <c r="BX241" i="4" s="1"/>
  <c r="BX139" i="4"/>
  <c r="BX184" i="4" s="1"/>
  <c r="BX94" i="4" s="1"/>
  <c r="BX211" i="4"/>
  <c r="BX256" i="4" s="1"/>
  <c r="BX226" i="4"/>
  <c r="BX271" i="4" s="1"/>
  <c r="BX224" i="4"/>
  <c r="BX269" i="4" s="1"/>
  <c r="BX101" i="4"/>
  <c r="BX146" i="4" s="1"/>
  <c r="BX56" i="4" s="1"/>
  <c r="BX205" i="4"/>
  <c r="BX250" i="4" s="1"/>
  <c r="BX112" i="4"/>
  <c r="BX157" i="4" s="1"/>
  <c r="BX67" i="4" s="1"/>
  <c r="BX128" i="4"/>
  <c r="BX173" i="4" s="1"/>
  <c r="BX83" i="4" s="1"/>
  <c r="BX99" i="4"/>
  <c r="BX144" i="4" s="1"/>
  <c r="BX54" i="4" s="1"/>
  <c r="BX130" i="4"/>
  <c r="BX175" i="4" s="1"/>
  <c r="BX85" i="4" s="1"/>
  <c r="BW270" i="4"/>
  <c r="BX137" i="4"/>
  <c r="BX182" i="4" s="1"/>
  <c r="BX92" i="4" s="1"/>
  <c r="BX209" i="4"/>
  <c r="BX254" i="4" s="1"/>
  <c r="BW254" i="4"/>
  <c r="BW157" i="4"/>
  <c r="BW67" i="4" s="1"/>
  <c r="BW179" i="4"/>
  <c r="BW89" i="4" s="1"/>
  <c r="BW181" i="4"/>
  <c r="BW91" i="4" s="1"/>
  <c r="BX219" i="4"/>
  <c r="BX264" i="4" s="1"/>
  <c r="BX103" i="4"/>
  <c r="BX148" i="4" s="1"/>
  <c r="BX58" i="4" s="1"/>
  <c r="BX125" i="4"/>
  <c r="BX170" i="4" s="1"/>
  <c r="BX80" i="4" s="1"/>
  <c r="BX135" i="4"/>
  <c r="BX208" i="4"/>
  <c r="BX253" i="4" s="1"/>
  <c r="BX220" i="4"/>
  <c r="BX265" i="4" s="1"/>
  <c r="BX212" i="4"/>
  <c r="BX257" i="4" s="1"/>
  <c r="BX121" i="4"/>
  <c r="BX206" i="4"/>
  <c r="BX251" i="4" s="1"/>
  <c r="BX191" i="4"/>
  <c r="BX236" i="4" s="1"/>
  <c r="BX123" i="4"/>
  <c r="BX168" i="4" s="1"/>
  <c r="BX78" i="4" s="1"/>
  <c r="BX222" i="4"/>
  <c r="BX204" i="4"/>
  <c r="BX249" i="4" s="1"/>
  <c r="BX111" i="4"/>
  <c r="BX156" i="4" s="1"/>
  <c r="BX66" i="4" s="1"/>
  <c r="BX107" i="4"/>
  <c r="BX152" i="4" s="1"/>
  <c r="BX62" i="4" s="1"/>
  <c r="BX202" i="4"/>
  <c r="BX214" i="4"/>
  <c r="BX259" i="4" s="1"/>
  <c r="BX213" i="4"/>
  <c r="BX258" i="4" s="1"/>
  <c r="BX110" i="4"/>
  <c r="BX198" i="4"/>
  <c r="BX243" i="4" s="1"/>
  <c r="BX114" i="4"/>
  <c r="BX159" i="4" s="1"/>
  <c r="BX69" i="4" s="1"/>
  <c r="BW184" i="4"/>
  <c r="BW94" i="4" s="1"/>
  <c r="BW250" i="4"/>
  <c r="BW182" i="4"/>
  <c r="BW92" i="4" s="1"/>
  <c r="BW271" i="4"/>
  <c r="BW175" i="4"/>
  <c r="BW85" i="4" s="1"/>
  <c r="BX197" i="4"/>
  <c r="BX242" i="4" s="1"/>
  <c r="BX126" i="4"/>
  <c r="BX171" i="4" s="1"/>
  <c r="BX81" i="4" s="1"/>
  <c r="BX10" i="5"/>
  <c r="BX215" i="4"/>
  <c r="BX108" i="4"/>
  <c r="BX153" i="4" s="1"/>
  <c r="BX63" i="4" s="1"/>
  <c r="BX104" i="4"/>
  <c r="BX149" i="4" s="1"/>
  <c r="BX59" i="4" s="1"/>
  <c r="BX132" i="4"/>
  <c r="BX210" i="4"/>
  <c r="BX255" i="4" s="1"/>
  <c r="BX117" i="4"/>
  <c r="BX162" i="4" s="1"/>
  <c r="BX72" i="4" s="1"/>
  <c r="BX195" i="4"/>
  <c r="BX240" i="4" s="1"/>
  <c r="BX223" i="4"/>
  <c r="BX122" i="4"/>
  <c r="BX167" i="4" s="1"/>
  <c r="BX77" i="4" s="1"/>
  <c r="BX203" i="4"/>
  <c r="BX248" i="4" s="1"/>
  <c r="BX229" i="4"/>
  <c r="BX274" i="4" s="1"/>
  <c r="BX127" i="4"/>
  <c r="BX109" i="4"/>
  <c r="BX154" i="4" s="1"/>
  <c r="BX64" i="4" s="1"/>
  <c r="BX200" i="4"/>
  <c r="BX245" i="4" s="1"/>
  <c r="BX116" i="4"/>
  <c r="BX161" i="4" s="1"/>
  <c r="BX71" i="4" s="1"/>
  <c r="BX189" i="4"/>
  <c r="BX217" i="4"/>
  <c r="BX262" i="4" s="1"/>
  <c r="BX9" i="5"/>
  <c r="BW174" i="4"/>
  <c r="BW84" i="4" s="1"/>
  <c r="BW144" i="4"/>
  <c r="BW54" i="4" s="1"/>
  <c r="BW173" i="4"/>
  <c r="BW83" i="4" s="1"/>
  <c r="BW269" i="4"/>
  <c r="BW158" i="4"/>
  <c r="BW68" i="4" s="1"/>
  <c r="BX216" i="4"/>
  <c r="BX261" i="4" s="1"/>
  <c r="BX207" i="4"/>
  <c r="BX115" i="4"/>
  <c r="BX160" i="4" s="1"/>
  <c r="BX70" i="4" s="1"/>
  <c r="BX119" i="4"/>
  <c r="BX164" i="4" s="1"/>
  <c r="BX74" i="4" s="1"/>
  <c r="BX192" i="4"/>
  <c r="BX237" i="4" s="1"/>
  <c r="BX120" i="4"/>
  <c r="BX218" i="4"/>
  <c r="BX263" i="4" s="1"/>
  <c r="BX133" i="4"/>
  <c r="BX178" i="4" s="1"/>
  <c r="BX88" i="4" s="1"/>
  <c r="BX138" i="4"/>
  <c r="BX183" i="4" s="1"/>
  <c r="BX93" i="4" s="1"/>
  <c r="BX124" i="4"/>
  <c r="BX102" i="4"/>
  <c r="BX147" i="4" s="1"/>
  <c r="BX57" i="4" s="1"/>
  <c r="BX105" i="4"/>
  <c r="BX150" i="4" s="1"/>
  <c r="BX60" i="4" s="1"/>
  <c r="BX194" i="4"/>
  <c r="BX239" i="4" s="1"/>
  <c r="BX131" i="4"/>
  <c r="BX228" i="4"/>
  <c r="BX273" i="4" s="1"/>
  <c r="BX193" i="4"/>
  <c r="BX238" i="4" s="1"/>
  <c r="BX221" i="4"/>
  <c r="BX266" i="4" s="1"/>
  <c r="BX106" i="4"/>
  <c r="BX151" i="4" s="1"/>
  <c r="BX61" i="4" s="1"/>
  <c r="BX201" i="4"/>
  <c r="BX246" i="4" s="1"/>
  <c r="BX11" i="5"/>
  <c r="BX118" i="4"/>
  <c r="BX163" i="4" s="1"/>
  <c r="BX73" i="4" s="1"/>
  <c r="CA11" i="4"/>
  <c r="CA12" i="4"/>
  <c r="CA14" i="4"/>
  <c r="CA13" i="4"/>
  <c r="CA16" i="4"/>
  <c r="CA15" i="4"/>
  <c r="CA17" i="4"/>
  <c r="CA18" i="4"/>
  <c r="CA19" i="4"/>
  <c r="CA20" i="4"/>
  <c r="CA23" i="4"/>
  <c r="CA21" i="4"/>
  <c r="CA22" i="4"/>
  <c r="CA24" i="4"/>
  <c r="CA25" i="4"/>
  <c r="CA27" i="4"/>
  <c r="CA28" i="4"/>
  <c r="CA29" i="4"/>
  <c r="CA26" i="4"/>
  <c r="CA30" i="4"/>
  <c r="CA35" i="4"/>
  <c r="CA39" i="4"/>
  <c r="CA36" i="4"/>
  <c r="CA33" i="4"/>
  <c r="CA37" i="4"/>
  <c r="CA41" i="4"/>
  <c r="CA38" i="4"/>
  <c r="CA42" i="4"/>
  <c r="CA46" i="4"/>
  <c r="CA31" i="4"/>
  <c r="CA43" i="4"/>
  <c r="CA47" i="4"/>
  <c r="CA32" i="4"/>
  <c r="CA40" i="4"/>
  <c r="CA44" i="4"/>
  <c r="CA48" i="4"/>
  <c r="CA34" i="4"/>
  <c r="CA49" i="4"/>
  <c r="CA45" i="4"/>
  <c r="CB33" i="3"/>
  <c r="CB77" i="3" s="1"/>
  <c r="CB35" i="3"/>
  <c r="CB79" i="3" s="1"/>
  <c r="CB38" i="3"/>
  <c r="CB82" i="3" s="1"/>
  <c r="CB32" i="3"/>
  <c r="CB76" i="3" s="1"/>
  <c r="CB41" i="3"/>
  <c r="CB85" i="3" s="1"/>
  <c r="CB34" i="3"/>
  <c r="CB78" i="3" s="1"/>
  <c r="CB37" i="3"/>
  <c r="CB81" i="3" s="1"/>
  <c r="CB39" i="3"/>
  <c r="CB83" i="3" s="1"/>
  <c r="CB45" i="3"/>
  <c r="CB89" i="3" s="1"/>
  <c r="CB36" i="3"/>
  <c r="CB80" i="3" s="1"/>
  <c r="CB42" i="3"/>
  <c r="CB86" i="3" s="1"/>
  <c r="CB44" i="3"/>
  <c r="CB88" i="3" s="1"/>
  <c r="CB48" i="3"/>
  <c r="CB92" i="3" s="1"/>
  <c r="CB46" i="3"/>
  <c r="CB90" i="3" s="1"/>
  <c r="CB49" i="3"/>
  <c r="CB93" i="3" s="1"/>
  <c r="CB53" i="3"/>
  <c r="CB97" i="3" s="1"/>
  <c r="CB40" i="3"/>
  <c r="CB84" i="3" s="1"/>
  <c r="CB43" i="3"/>
  <c r="CB87" i="3" s="1"/>
  <c r="CB47" i="3"/>
  <c r="CB91" i="3" s="1"/>
  <c r="CB52" i="3"/>
  <c r="CB96" i="3" s="1"/>
  <c r="CB50" i="3"/>
  <c r="CB94" i="3" s="1"/>
  <c r="CB55" i="3"/>
  <c r="CB99" i="3" s="1"/>
  <c r="CB56" i="3"/>
  <c r="CB100" i="3" s="1"/>
  <c r="CB60" i="3"/>
  <c r="CB104" i="3" s="1"/>
  <c r="CB64" i="3"/>
  <c r="CB108" i="3" s="1"/>
  <c r="CB68" i="3"/>
  <c r="CB112" i="3" s="1"/>
  <c r="CB59" i="3"/>
  <c r="CB103" i="3" s="1"/>
  <c r="CB63" i="3"/>
  <c r="CB107" i="3" s="1"/>
  <c r="CB67" i="3"/>
  <c r="CB111" i="3" s="1"/>
  <c r="CB71" i="3"/>
  <c r="CB115" i="3" s="1"/>
  <c r="CB51" i="3"/>
  <c r="CB95" i="3" s="1"/>
  <c r="CB57" i="3"/>
  <c r="CB101" i="3" s="1"/>
  <c r="CB65" i="3"/>
  <c r="CB109" i="3" s="1"/>
  <c r="CB58" i="3"/>
  <c r="CB102" i="3" s="1"/>
  <c r="CB66" i="3"/>
  <c r="CB110" i="3" s="1"/>
  <c r="CB69" i="3"/>
  <c r="CB113" i="3" s="1"/>
  <c r="CB62" i="3"/>
  <c r="CB106" i="3" s="1"/>
  <c r="CB70" i="3"/>
  <c r="CB114" i="3" s="1"/>
  <c r="CB54" i="3"/>
  <c r="CB98" i="3" s="1"/>
  <c r="CB61" i="3"/>
  <c r="CB105" i="3" s="1"/>
  <c r="CB31" i="3"/>
  <c r="CB75" i="3" s="1"/>
  <c r="BX8" i="5"/>
  <c r="BW15" i="8"/>
  <c r="BW9" i="9"/>
  <c r="BW17" i="8"/>
  <c r="BW11" i="9"/>
  <c r="BV277" i="4"/>
  <c r="BV10" i="9"/>
  <c r="BV16" i="8"/>
  <c r="BZ56" i="9"/>
  <c r="BX13" i="5"/>
  <c r="BX22" i="9" s="1"/>
  <c r="CB22" i="3"/>
  <c r="AB60" i="21"/>
  <c r="AC57" i="21" s="1"/>
  <c r="BX279" i="4"/>
  <c r="BX281" i="4"/>
  <c r="BW20" i="8"/>
  <c r="BW17" i="9"/>
  <c r="BW24" i="8"/>
  <c r="BW280" i="4"/>
  <c r="BW21" i="9"/>
  <c r="BW18" i="9"/>
  <c r="BW21" i="8"/>
  <c r="BW26" i="8"/>
  <c r="BX25" i="5"/>
  <c r="BY16" i="3"/>
  <c r="BY2" i="4"/>
  <c r="BY2" i="8"/>
  <c r="BY2" i="5"/>
  <c r="BZ2" i="3"/>
  <c r="BY2" i="9"/>
  <c r="BW19" i="9"/>
  <c r="BW22" i="8"/>
  <c r="BW20" i="9"/>
  <c r="BW23" i="8"/>
  <c r="CB28" i="3"/>
  <c r="CB27" i="3"/>
  <c r="CB26" i="3"/>
  <c r="CB25" i="3"/>
  <c r="CA59" i="8"/>
  <c r="CA58" i="8"/>
  <c r="CA4" i="8"/>
  <c r="CA47" i="8"/>
  <c r="CA56" i="8"/>
  <c r="CA63" i="8"/>
  <c r="CA55" i="8"/>
  <c r="CA65" i="8"/>
  <c r="CA54" i="8"/>
  <c r="CA40" i="8"/>
  <c r="CA45" i="8"/>
  <c r="CA48" i="8"/>
  <c r="CA64" i="8"/>
  <c r="CA47" i="9"/>
  <c r="CA42" i="9"/>
  <c r="CA48" i="9"/>
  <c r="CA4" i="9"/>
  <c r="CA67" i="8"/>
  <c r="CA68" i="8"/>
  <c r="CA4" i="4"/>
  <c r="CA285" i="4"/>
  <c r="BZ34" i="8"/>
  <c r="BZ33" i="9"/>
  <c r="CB402" i="3"/>
  <c r="CC3" i="3"/>
  <c r="CB385" i="3"/>
  <c r="CB62" i="5" s="1"/>
  <c r="CB388" i="3"/>
  <c r="CB65" i="5" s="1"/>
  <c r="CB341" i="3"/>
  <c r="CB42" i="5" s="1"/>
  <c r="CB390" i="3"/>
  <c r="CB67" i="5" s="1"/>
  <c r="CB392" i="3"/>
  <c r="CB69" i="5" s="1"/>
  <c r="CB401" i="3"/>
  <c r="CB389" i="3"/>
  <c r="CB66" i="5" s="1"/>
  <c r="CB394" i="3"/>
  <c r="CB71" i="5" s="1"/>
  <c r="CB399" i="3"/>
  <c r="CB76" i="5" s="1"/>
  <c r="CB396" i="3"/>
  <c r="CB73" i="5" s="1"/>
  <c r="CB400" i="3"/>
  <c r="CB77" i="5" s="1"/>
  <c r="CB340" i="3"/>
  <c r="CB343" i="3"/>
  <c r="CB44" i="5" s="1"/>
  <c r="CB344" i="3"/>
  <c r="CB45" i="5" s="1"/>
  <c r="CB345" i="3"/>
  <c r="CB46" i="5" s="1"/>
  <c r="CB386" i="3"/>
  <c r="CB63" i="5" s="1"/>
  <c r="CB393" i="3"/>
  <c r="CB70" i="5" s="1"/>
  <c r="CB347" i="3"/>
  <c r="CB48" i="5" s="1"/>
  <c r="CB351" i="3"/>
  <c r="CB52" i="5" s="1"/>
  <c r="CB355" i="3"/>
  <c r="CB56" i="5" s="1"/>
  <c r="CB348" i="3"/>
  <c r="CB49" i="5" s="1"/>
  <c r="CB352" i="3"/>
  <c r="CB53" i="5" s="1"/>
  <c r="CB346" i="3"/>
  <c r="CB47" i="5" s="1"/>
  <c r="CB349" i="3"/>
  <c r="CB50" i="5" s="1"/>
  <c r="CB357" i="3"/>
  <c r="CB358" i="3"/>
  <c r="CB395" i="3"/>
  <c r="CB72" i="5" s="1"/>
  <c r="CB387" i="3"/>
  <c r="CB64" i="5" s="1"/>
  <c r="CB342" i="3"/>
  <c r="CB43" i="5" s="1"/>
  <c r="CB350" i="3"/>
  <c r="CB51" i="5" s="1"/>
  <c r="CB398" i="3"/>
  <c r="CB75" i="5" s="1"/>
  <c r="CB391" i="3"/>
  <c r="CB68" i="5" s="1"/>
  <c r="CB354" i="3"/>
  <c r="CB55" i="5" s="1"/>
  <c r="CB356" i="3"/>
  <c r="CB57" i="5" s="1"/>
  <c r="CB384" i="3"/>
  <c r="CB291" i="3"/>
  <c r="CB244" i="3"/>
  <c r="CB170" i="3"/>
  <c r="CB304" i="3"/>
  <c r="CB257" i="3"/>
  <c r="CB180" i="3"/>
  <c r="CB299" i="3"/>
  <c r="CB216" i="3"/>
  <c r="CB141" i="3"/>
  <c r="CB308" i="3"/>
  <c r="CB261" i="3"/>
  <c r="CB184" i="3"/>
  <c r="CB434" i="3"/>
  <c r="CB302" i="3"/>
  <c r="CB255" i="3"/>
  <c r="CB178" i="3"/>
  <c r="CB277" i="3"/>
  <c r="CB230" i="3"/>
  <c r="CB153" i="3"/>
  <c r="CB305" i="3"/>
  <c r="CB221" i="3"/>
  <c r="CB158" i="3"/>
  <c r="CB315" i="3"/>
  <c r="CB231" i="3"/>
  <c r="CB171" i="3"/>
  <c r="CB122" i="3"/>
  <c r="CB435" i="3"/>
  <c r="CB275" i="3"/>
  <c r="CB228" i="3"/>
  <c r="CB151" i="3"/>
  <c r="CB285" i="3"/>
  <c r="CB238" i="3"/>
  <c r="CB164" i="3"/>
  <c r="CB314" i="3"/>
  <c r="CB274" i="3"/>
  <c r="CB190" i="3"/>
  <c r="CB323" i="3"/>
  <c r="CB239" i="3"/>
  <c r="CB179" i="3"/>
  <c r="CB130" i="3"/>
  <c r="CB432" i="3"/>
  <c r="CB317" i="3"/>
  <c r="CB233" i="3"/>
  <c r="CB173" i="3"/>
  <c r="CB124" i="3"/>
  <c r="CB288" i="3"/>
  <c r="CB214" i="3"/>
  <c r="CB139" i="3"/>
  <c r="CB321" i="3"/>
  <c r="CB237" i="3"/>
  <c r="CB177" i="3"/>
  <c r="CB128" i="3"/>
  <c r="CB331" i="3"/>
  <c r="CB247" i="3"/>
  <c r="CB187" i="3"/>
  <c r="CB138" i="3"/>
  <c r="CB7" i="3"/>
  <c r="CB428" i="3"/>
  <c r="CB325" i="3"/>
  <c r="CB241" i="3"/>
  <c r="CB181" i="3"/>
  <c r="CB132" i="3"/>
  <c r="CB3" i="5"/>
  <c r="CB254" i="3"/>
  <c r="CB191" i="3"/>
  <c r="CB142" i="3"/>
  <c r="CB330" i="3"/>
  <c r="CB213" i="3"/>
  <c r="CB150" i="3"/>
  <c r="CB333" i="3"/>
  <c r="CB258" i="3"/>
  <c r="CB195" i="3"/>
  <c r="CB119" i="3"/>
  <c r="CB334" i="3"/>
  <c r="CB252" i="3"/>
  <c r="CB189" i="3"/>
  <c r="CB140" i="3"/>
  <c r="CB311" i="3"/>
  <c r="CB227" i="3"/>
  <c r="CB167" i="3"/>
  <c r="CB271" i="3"/>
  <c r="CB224" i="3"/>
  <c r="CB147" i="3"/>
  <c r="CB281" i="3"/>
  <c r="CB234" i="3"/>
  <c r="CB157" i="3"/>
  <c r="CB427" i="3"/>
  <c r="CB309" i="3"/>
  <c r="CB225" i="3"/>
  <c r="CB165" i="3"/>
  <c r="CB319" i="3"/>
  <c r="CB235" i="3"/>
  <c r="CB175" i="3"/>
  <c r="CB126" i="3"/>
  <c r="CB3" i="9"/>
  <c r="CB270" i="3"/>
  <c r="CB284" i="3"/>
  <c r="CB125" i="3"/>
  <c r="CB289" i="3"/>
  <c r="CB242" i="3"/>
  <c r="CB168" i="3"/>
  <c r="CB283" i="3"/>
  <c r="CB236" i="3"/>
  <c r="CB159" i="3"/>
  <c r="CB328" i="3"/>
  <c r="CB211" i="3"/>
  <c r="CB148" i="3"/>
  <c r="CB287" i="3"/>
  <c r="CB240" i="3"/>
  <c r="CB166" i="3"/>
  <c r="CB300" i="3"/>
  <c r="CB253" i="3"/>
  <c r="CB176" i="3"/>
  <c r="CB212" i="3"/>
  <c r="CB222" i="3"/>
  <c r="CB245" i="3"/>
  <c r="CB136" i="3"/>
  <c r="CB273" i="3"/>
  <c r="CB149" i="3"/>
  <c r="CB429" i="3"/>
  <c r="CB220" i="3"/>
  <c r="CB199" i="3"/>
  <c r="CB259" i="3"/>
  <c r="CB282" i="3"/>
  <c r="CB335" i="3"/>
  <c r="CB197" i="3"/>
  <c r="CB203" i="3"/>
  <c r="CB232" i="3"/>
  <c r="CB324" i="3"/>
  <c r="CB268" i="3"/>
  <c r="CB318" i="3"/>
  <c r="CB194" i="3"/>
  <c r="CB327" i="3"/>
  <c r="CB183" i="3"/>
  <c r="CB202" i="3"/>
  <c r="CB4" i="3"/>
  <c r="CB215" i="3"/>
  <c r="CB431" i="3"/>
  <c r="CB326" i="3"/>
  <c r="CB146" i="3"/>
  <c r="CB303" i="3"/>
  <c r="CB156" i="3"/>
  <c r="CB251" i="3"/>
  <c r="CB223" i="3"/>
  <c r="CB301" i="3"/>
  <c r="CB154" i="3"/>
  <c r="CB312" i="3"/>
  <c r="CB188" i="3"/>
  <c r="CB3" i="4"/>
  <c r="CB193" i="3"/>
  <c r="CB3" i="8"/>
  <c r="CB276" i="3"/>
  <c r="CB310" i="3"/>
  <c r="CB186" i="3"/>
  <c r="CB320" i="3"/>
  <c r="CB196" i="3"/>
  <c r="CB313" i="3"/>
  <c r="CB169" i="3"/>
  <c r="CB272" i="3"/>
  <c r="CB135" i="3"/>
  <c r="CB19" i="3"/>
  <c r="CB286" i="3"/>
  <c r="CB129" i="3"/>
  <c r="CB296" i="3"/>
  <c r="CB172" i="3"/>
  <c r="CB208" i="3"/>
  <c r="CB218" i="3"/>
  <c r="CB280" i="3"/>
  <c r="CB137" i="3"/>
  <c r="CB269" i="3"/>
  <c r="CB145" i="3"/>
  <c r="CB329" i="3"/>
  <c r="CB185" i="3"/>
  <c r="CB226" i="3"/>
  <c r="CB267" i="3"/>
  <c r="CB295" i="3"/>
  <c r="CB262" i="3"/>
  <c r="CB123" i="3"/>
  <c r="CB306" i="3"/>
  <c r="CB182" i="3"/>
  <c r="CB316" i="3"/>
  <c r="CB192" i="3"/>
  <c r="CB260" i="3"/>
  <c r="CB121" i="3"/>
  <c r="CB297" i="3"/>
  <c r="CB131" i="3"/>
  <c r="CB279" i="3"/>
  <c r="CB155" i="3"/>
  <c r="CB207" i="3"/>
  <c r="CB433" i="3"/>
  <c r="CB290" i="3"/>
  <c r="CB243" i="3"/>
  <c r="CB134" i="3"/>
  <c r="CB322" i="3"/>
  <c r="CB198" i="3"/>
  <c r="CB332" i="3"/>
  <c r="CB152" i="3"/>
  <c r="CB209" i="3"/>
  <c r="CB298" i="3"/>
  <c r="CB430" i="3"/>
  <c r="CB127" i="3"/>
  <c r="CB200" i="3"/>
  <c r="CB210" i="3"/>
  <c r="CB133" i="3"/>
  <c r="CB174" i="3"/>
  <c r="CB217" i="3"/>
  <c r="CB256" i="3"/>
  <c r="CB10" i="3"/>
  <c r="CB246" i="3"/>
  <c r="CB265" i="3"/>
  <c r="CB266" i="3"/>
  <c r="CB120" i="3"/>
  <c r="CB219" i="3"/>
  <c r="CB307" i="3"/>
  <c r="CB144" i="3"/>
  <c r="CB263" i="3"/>
  <c r="CB229" i="3"/>
  <c r="CB143" i="3"/>
  <c r="CB278" i="3"/>
  <c r="CB201" i="3"/>
  <c r="CB13" i="3"/>
  <c r="CB163" i="3"/>
  <c r="CB264" i="3"/>
  <c r="CA104" i="5"/>
  <c r="CA92" i="5"/>
  <c r="CA80" i="5"/>
  <c r="CA4" i="5"/>
  <c r="CA109" i="5"/>
  <c r="CA16" i="5"/>
  <c r="CA29" i="5" s="1"/>
  <c r="BZ32" i="9"/>
  <c r="BZ33" i="8"/>
  <c r="S43" i="21" l="1"/>
  <c r="T40" i="21" s="1"/>
  <c r="T43" i="21" s="1"/>
  <c r="U40" i="21" s="1"/>
  <c r="U43" i="21" s="1"/>
  <c r="V40" i="21" s="1"/>
  <c r="BY12" i="5"/>
  <c r="BY137" i="4"/>
  <c r="BY182" i="4" s="1"/>
  <c r="BY92" i="4" s="1"/>
  <c r="BY132" i="4"/>
  <c r="BY177" i="4" s="1"/>
  <c r="BY87" i="4" s="1"/>
  <c r="BY110" i="4"/>
  <c r="BY155" i="4" s="1"/>
  <c r="BY65" i="4" s="1"/>
  <c r="BY222" i="4"/>
  <c r="BY267" i="4" s="1"/>
  <c r="BY135" i="4"/>
  <c r="BY180" i="4" s="1"/>
  <c r="BY90" i="4" s="1"/>
  <c r="BY226" i="4"/>
  <c r="BY271" i="4" s="1"/>
  <c r="BX267" i="4"/>
  <c r="BX180" i="4"/>
  <c r="BX90" i="4" s="1"/>
  <c r="BY128" i="4"/>
  <c r="BY173" i="4" s="1"/>
  <c r="BY83" i="4" s="1"/>
  <c r="BY113" i="4"/>
  <c r="BY158" i="4" s="1"/>
  <c r="BY68" i="4" s="1"/>
  <c r="BY127" i="4"/>
  <c r="BY172" i="4" s="1"/>
  <c r="BY82" i="4" s="1"/>
  <c r="BY215" i="4"/>
  <c r="BY260" i="4" s="1"/>
  <c r="BY121" i="4"/>
  <c r="BY166" i="4" s="1"/>
  <c r="BY76" i="4" s="1"/>
  <c r="BX172" i="4"/>
  <c r="BX82" i="4" s="1"/>
  <c r="BY106" i="4"/>
  <c r="BY151" i="4" s="1"/>
  <c r="BY61" i="4" s="1"/>
  <c r="BY131" i="4"/>
  <c r="BY176" i="4" s="1"/>
  <c r="BY86" i="4" s="1"/>
  <c r="BY124" i="4"/>
  <c r="BY169" i="4" s="1"/>
  <c r="BY79" i="4" s="1"/>
  <c r="BY120" i="4"/>
  <c r="BY165" i="4" s="1"/>
  <c r="BY75" i="4" s="1"/>
  <c r="BY207" i="4"/>
  <c r="BY252" i="4" s="1"/>
  <c r="BY189" i="4"/>
  <c r="BY234" i="4" s="1"/>
  <c r="BY223" i="4"/>
  <c r="BY268" i="4" s="1"/>
  <c r="BY202" i="4"/>
  <c r="BY247" i="4" s="1"/>
  <c r="BY99" i="4"/>
  <c r="BY144" i="4" s="1"/>
  <c r="BY54" i="4" s="1"/>
  <c r="BX155" i="4"/>
  <c r="BX65" i="4" s="1"/>
  <c r="BX252" i="4"/>
  <c r="BX260" i="4"/>
  <c r="BX169" i="4"/>
  <c r="BX79" i="4" s="1"/>
  <c r="BX247" i="4"/>
  <c r="BY118" i="4"/>
  <c r="BY163" i="4" s="1"/>
  <c r="BY73" i="4" s="1"/>
  <c r="BY221" i="4"/>
  <c r="BY266" i="4" s="1"/>
  <c r="BY194" i="4"/>
  <c r="BY138" i="4"/>
  <c r="BY183" i="4" s="1"/>
  <c r="BY93" i="4" s="1"/>
  <c r="BY192" i="4"/>
  <c r="BY237" i="4" s="1"/>
  <c r="BY216" i="4"/>
  <c r="BY261" i="4" s="1"/>
  <c r="BY112" i="4"/>
  <c r="BY224" i="4"/>
  <c r="BY269" i="4" s="1"/>
  <c r="BY116" i="4"/>
  <c r="BY161" i="4" s="1"/>
  <c r="BY71" i="4" s="1"/>
  <c r="BY229" i="4"/>
  <c r="BY274" i="4" s="1"/>
  <c r="BY195" i="4"/>
  <c r="BY10" i="5"/>
  <c r="BY227" i="4"/>
  <c r="BY272" i="4" s="1"/>
  <c r="BY211" i="4"/>
  <c r="BY213" i="4"/>
  <c r="BY258" i="4" s="1"/>
  <c r="BY107" i="4"/>
  <c r="BY152" i="4" s="1"/>
  <c r="BY62" i="4" s="1"/>
  <c r="BY123" i="4"/>
  <c r="BY168" i="4" s="1"/>
  <c r="BY78" i="4" s="1"/>
  <c r="BY212" i="4"/>
  <c r="BY257" i="4" s="1"/>
  <c r="BY125" i="4"/>
  <c r="BY170" i="4" s="1"/>
  <c r="BY80" i="4" s="1"/>
  <c r="BY225" i="4"/>
  <c r="BY270" i="4" s="1"/>
  <c r="BY196" i="4"/>
  <c r="BY241" i="4" s="1"/>
  <c r="BY9" i="5"/>
  <c r="BX234" i="4"/>
  <c r="BX268" i="4"/>
  <c r="BX176" i="4"/>
  <c r="BX86" i="4" s="1"/>
  <c r="BX166" i="4"/>
  <c r="BX76" i="4" s="1"/>
  <c r="BY11" i="5"/>
  <c r="BY193" i="4"/>
  <c r="BY238" i="4" s="1"/>
  <c r="BY105" i="4"/>
  <c r="BY150" i="4" s="1"/>
  <c r="BY60" i="4" s="1"/>
  <c r="BY133" i="4"/>
  <c r="BY178" i="4" s="1"/>
  <c r="BY88" i="4" s="1"/>
  <c r="BY119" i="4"/>
  <c r="BY164" i="4" s="1"/>
  <c r="BY74" i="4" s="1"/>
  <c r="BY129" i="4"/>
  <c r="BY174" i="4" s="1"/>
  <c r="BY84" i="4" s="1"/>
  <c r="BY139" i="4"/>
  <c r="BY184" i="4" s="1"/>
  <c r="BY94" i="4" s="1"/>
  <c r="BY200" i="4"/>
  <c r="BY245" i="4" s="1"/>
  <c r="BY203" i="4"/>
  <c r="BY248" i="4" s="1"/>
  <c r="BY117" i="4"/>
  <c r="BY162" i="4" s="1"/>
  <c r="BY72" i="4" s="1"/>
  <c r="BY104" i="4"/>
  <c r="BY126" i="4"/>
  <c r="BY171" i="4" s="1"/>
  <c r="BY81" i="4" s="1"/>
  <c r="BY134" i="4"/>
  <c r="BY179" i="4" s="1"/>
  <c r="BY89" i="4" s="1"/>
  <c r="BY114" i="4"/>
  <c r="BY159" i="4" s="1"/>
  <c r="BY69" i="4" s="1"/>
  <c r="BY111" i="4"/>
  <c r="BY156" i="4" s="1"/>
  <c r="BY66" i="4" s="1"/>
  <c r="BY191" i="4"/>
  <c r="BY236" i="4" s="1"/>
  <c r="BY220" i="4"/>
  <c r="BY265" i="4" s="1"/>
  <c r="BY103" i="4"/>
  <c r="BY205" i="4"/>
  <c r="BY250" i="4" s="1"/>
  <c r="BY199" i="4"/>
  <c r="BY244" i="4" s="1"/>
  <c r="BX177" i="4"/>
  <c r="BX87" i="4" s="1"/>
  <c r="BX165" i="4"/>
  <c r="BX75" i="4" s="1"/>
  <c r="BY201" i="4"/>
  <c r="BY246" i="4" s="1"/>
  <c r="BY228" i="4"/>
  <c r="BY273" i="4" s="1"/>
  <c r="BY102" i="4"/>
  <c r="BY147" i="4" s="1"/>
  <c r="BY57" i="4" s="1"/>
  <c r="BY218" i="4"/>
  <c r="BY115" i="4"/>
  <c r="BY160" i="4" s="1"/>
  <c r="BY70" i="4" s="1"/>
  <c r="BY209" i="4"/>
  <c r="BY254" i="4" s="1"/>
  <c r="BY101" i="4"/>
  <c r="BY146" i="4" s="1"/>
  <c r="BY56" i="4" s="1"/>
  <c r="BY217" i="4"/>
  <c r="BY109" i="4"/>
  <c r="BY154" i="4" s="1"/>
  <c r="BY64" i="4" s="1"/>
  <c r="BY122" i="4"/>
  <c r="BY167" i="4" s="1"/>
  <c r="BY77" i="4" s="1"/>
  <c r="BY210" i="4"/>
  <c r="BY255" i="4" s="1"/>
  <c r="BY108" i="4"/>
  <c r="BY197" i="4"/>
  <c r="BY242" i="4" s="1"/>
  <c r="BY136" i="4"/>
  <c r="BY181" i="4" s="1"/>
  <c r="BY91" i="4" s="1"/>
  <c r="BY198" i="4"/>
  <c r="BY243" i="4" s="1"/>
  <c r="BY214" i="4"/>
  <c r="BY204" i="4"/>
  <c r="BY249" i="4" s="1"/>
  <c r="BY206" i="4"/>
  <c r="BY251" i="4" s="1"/>
  <c r="BY208" i="4"/>
  <c r="BY253" i="4" s="1"/>
  <c r="BY219" i="4"/>
  <c r="BY130" i="4"/>
  <c r="BY175" i="4" s="1"/>
  <c r="BY85" i="4" s="1"/>
  <c r="CA33" i="5"/>
  <c r="CB11" i="4"/>
  <c r="CB12" i="4"/>
  <c r="CB13" i="4"/>
  <c r="CB14" i="4"/>
  <c r="CB15" i="4"/>
  <c r="CB17" i="4"/>
  <c r="CB21" i="4"/>
  <c r="CB18" i="4"/>
  <c r="CB19" i="4"/>
  <c r="CB26" i="4"/>
  <c r="CB23" i="4"/>
  <c r="CB16" i="4"/>
  <c r="CB22" i="4"/>
  <c r="CB24" i="4"/>
  <c r="CB31" i="4"/>
  <c r="CB20" i="4"/>
  <c r="CB27" i="4"/>
  <c r="CB28" i="4"/>
  <c r="CB25" i="4"/>
  <c r="CB29" i="4"/>
  <c r="CB33" i="4"/>
  <c r="CB32" i="4"/>
  <c r="CB34" i="4"/>
  <c r="CB38" i="4"/>
  <c r="CB35" i="4"/>
  <c r="CB30" i="4"/>
  <c r="CB36" i="4"/>
  <c r="CB40" i="4"/>
  <c r="CB45" i="4"/>
  <c r="CB41" i="4"/>
  <c r="CB42" i="4"/>
  <c r="CB46" i="4"/>
  <c r="CB37" i="4"/>
  <c r="CB43" i="4"/>
  <c r="CB47" i="4"/>
  <c r="CB48" i="4"/>
  <c r="CB44" i="4"/>
  <c r="CB49" i="4"/>
  <c r="CB39" i="4"/>
  <c r="CC33" i="3"/>
  <c r="CC77" i="3" s="1"/>
  <c r="CC32" i="3"/>
  <c r="CC76" i="3" s="1"/>
  <c r="CC34" i="3"/>
  <c r="CC78" i="3" s="1"/>
  <c r="CC35" i="3"/>
  <c r="CC79" i="3" s="1"/>
  <c r="CC36" i="3"/>
  <c r="CC80" i="3" s="1"/>
  <c r="CC40" i="3"/>
  <c r="CC84" i="3" s="1"/>
  <c r="CC38" i="3"/>
  <c r="CC82" i="3" s="1"/>
  <c r="CC42" i="3"/>
  <c r="CC86" i="3" s="1"/>
  <c r="CC44" i="3"/>
  <c r="CC88" i="3" s="1"/>
  <c r="CC43" i="3"/>
  <c r="CC87" i="3" s="1"/>
  <c r="CC47" i="3"/>
  <c r="CC91" i="3" s="1"/>
  <c r="CC37" i="3"/>
  <c r="CC81" i="3" s="1"/>
  <c r="CC39" i="3"/>
  <c r="CC83" i="3" s="1"/>
  <c r="CC41" i="3"/>
  <c r="CC85" i="3" s="1"/>
  <c r="CC45" i="3"/>
  <c r="CC89" i="3" s="1"/>
  <c r="CC52" i="3"/>
  <c r="CC96" i="3" s="1"/>
  <c r="CC51" i="3"/>
  <c r="CC95" i="3" s="1"/>
  <c r="CC55" i="3"/>
  <c r="CC99" i="3" s="1"/>
  <c r="CC49" i="3"/>
  <c r="CC93" i="3" s="1"/>
  <c r="CC59" i="3"/>
  <c r="CC103" i="3" s="1"/>
  <c r="CC63" i="3"/>
  <c r="CC107" i="3" s="1"/>
  <c r="CC67" i="3"/>
  <c r="CC111" i="3" s="1"/>
  <c r="CC48" i="3"/>
  <c r="CC92" i="3" s="1"/>
  <c r="CC58" i="3"/>
  <c r="CC102" i="3" s="1"/>
  <c r="CC62" i="3"/>
  <c r="CC106" i="3" s="1"/>
  <c r="CC66" i="3"/>
  <c r="CC110" i="3" s="1"/>
  <c r="CC70" i="3"/>
  <c r="CC114" i="3" s="1"/>
  <c r="CC56" i="3"/>
  <c r="CC100" i="3" s="1"/>
  <c r="CC64" i="3"/>
  <c r="CC108" i="3" s="1"/>
  <c r="CC31" i="3"/>
  <c r="CC75" i="3" s="1"/>
  <c r="CC60" i="3"/>
  <c r="CC104" i="3" s="1"/>
  <c r="CC68" i="3"/>
  <c r="CC112" i="3" s="1"/>
  <c r="CC71" i="3"/>
  <c r="CC115" i="3" s="1"/>
  <c r="CC54" i="3"/>
  <c r="CC98" i="3" s="1"/>
  <c r="CC61" i="3"/>
  <c r="CC105" i="3" s="1"/>
  <c r="CC69" i="3"/>
  <c r="CC113" i="3" s="1"/>
  <c r="CC46" i="3"/>
  <c r="CC90" i="3" s="1"/>
  <c r="CC53" i="3"/>
  <c r="CC97" i="3" s="1"/>
  <c r="CC57" i="3"/>
  <c r="CC101" i="3" s="1"/>
  <c r="CC65" i="3"/>
  <c r="CC109" i="3" s="1"/>
  <c r="CC50" i="3"/>
  <c r="CC94" i="3" s="1"/>
  <c r="BX17" i="8"/>
  <c r="BX11" i="9"/>
  <c r="BY8" i="5"/>
  <c r="BX15" i="8"/>
  <c r="BX9" i="9"/>
  <c r="BW277" i="4"/>
  <c r="BW10" i="9"/>
  <c r="BW16" i="8"/>
  <c r="CA56" i="9"/>
  <c r="BY13" i="5"/>
  <c r="BY22" i="9" s="1"/>
  <c r="CC22" i="3"/>
  <c r="AF146" i="20"/>
  <c r="BY25" i="5"/>
  <c r="BX20" i="8"/>
  <c r="BX17" i="9"/>
  <c r="BX24" i="8"/>
  <c r="BX21" i="9"/>
  <c r="BX280" i="4"/>
  <c r="BZ16" i="3"/>
  <c r="AD14" i="27" s="1"/>
  <c r="AD15" i="27" s="1"/>
  <c r="BZ2" i="5"/>
  <c r="CA2" i="3"/>
  <c r="BZ2" i="8"/>
  <c r="BZ2" i="4"/>
  <c r="AD1" i="27"/>
  <c r="BZ2" i="9"/>
  <c r="BX20" i="9"/>
  <c r="BX23" i="8"/>
  <c r="BY279" i="4"/>
  <c r="BY281" i="4"/>
  <c r="BX19" i="9"/>
  <c r="BX22" i="8"/>
  <c r="BX18" i="9"/>
  <c r="BX21" i="8"/>
  <c r="CC28" i="3"/>
  <c r="CC27" i="3"/>
  <c r="CC26" i="3"/>
  <c r="CC25" i="3"/>
  <c r="CB4" i="9"/>
  <c r="CB42" i="9"/>
  <c r="CB47" i="9"/>
  <c r="CB48" i="9"/>
  <c r="CB4" i="5"/>
  <c r="CB109" i="5"/>
  <c r="CB80" i="5"/>
  <c r="CB33" i="5"/>
  <c r="CB92" i="5"/>
  <c r="CB16" i="5"/>
  <c r="CA32" i="9"/>
  <c r="CA33" i="8"/>
  <c r="CB4" i="8"/>
  <c r="CB47" i="8"/>
  <c r="CB65" i="8"/>
  <c r="CB63" i="8"/>
  <c r="CB54" i="8"/>
  <c r="CB56" i="8"/>
  <c r="CB45" i="8"/>
  <c r="CB40" i="8"/>
  <c r="CB48" i="8"/>
  <c r="CB64" i="8"/>
  <c r="CB55" i="8"/>
  <c r="CB67" i="8"/>
  <c r="CB68" i="8"/>
  <c r="CB58" i="8"/>
  <c r="CB59" i="8"/>
  <c r="CD3" i="3"/>
  <c r="CC402" i="3"/>
  <c r="CC386" i="3"/>
  <c r="CC63" i="5" s="1"/>
  <c r="CC387" i="3"/>
  <c r="CC64" i="5" s="1"/>
  <c r="CC390" i="3"/>
  <c r="CC67" i="5" s="1"/>
  <c r="CC391" i="3"/>
  <c r="CC68" i="5" s="1"/>
  <c r="CC394" i="3"/>
  <c r="CC71" i="5" s="1"/>
  <c r="CC395" i="3"/>
  <c r="CC72" i="5" s="1"/>
  <c r="CC340" i="3"/>
  <c r="CC385" i="3"/>
  <c r="CC62" i="5" s="1"/>
  <c r="CC388" i="3"/>
  <c r="CC65" i="5" s="1"/>
  <c r="CC396" i="3"/>
  <c r="CC73" i="5" s="1"/>
  <c r="CC392" i="3"/>
  <c r="CC69" i="5" s="1"/>
  <c r="CC393" i="3"/>
  <c r="CC70" i="5" s="1"/>
  <c r="CC399" i="3"/>
  <c r="CC76" i="5" s="1"/>
  <c r="CC400" i="3"/>
  <c r="CC77" i="5" s="1"/>
  <c r="CC389" i="3"/>
  <c r="CC66" i="5" s="1"/>
  <c r="CC342" i="3"/>
  <c r="CC43" i="5" s="1"/>
  <c r="CC343" i="3"/>
  <c r="CC44" i="5" s="1"/>
  <c r="CC341" i="3"/>
  <c r="CC42" i="5" s="1"/>
  <c r="CC344" i="3"/>
  <c r="CC45" i="5" s="1"/>
  <c r="CC345" i="3"/>
  <c r="CC46" i="5" s="1"/>
  <c r="CC346" i="3"/>
  <c r="CC47" i="5" s="1"/>
  <c r="CC350" i="3"/>
  <c r="CC51" i="5" s="1"/>
  <c r="CC354" i="3"/>
  <c r="CC55" i="5" s="1"/>
  <c r="CC347" i="3"/>
  <c r="CC48" i="5" s="1"/>
  <c r="CC351" i="3"/>
  <c r="CC52" i="5" s="1"/>
  <c r="CC355" i="3"/>
  <c r="CC56" i="5" s="1"/>
  <c r="CC352" i="3"/>
  <c r="CC53" i="5" s="1"/>
  <c r="CC356" i="3"/>
  <c r="CC57" i="5" s="1"/>
  <c r="CC398" i="3"/>
  <c r="CC75" i="5" s="1"/>
  <c r="CC349" i="3"/>
  <c r="CC50" i="5" s="1"/>
  <c r="CC357" i="3"/>
  <c r="CC348" i="3"/>
  <c r="CC49" i="5" s="1"/>
  <c r="CC358" i="3"/>
  <c r="CC384" i="3"/>
  <c r="CC320" i="3"/>
  <c r="CC255" i="3"/>
  <c r="CC145" i="3"/>
  <c r="CC142" i="3"/>
  <c r="CC329" i="3"/>
  <c r="CC230" i="3"/>
  <c r="CC132" i="3"/>
  <c r="CC323" i="3"/>
  <c r="CC224" i="3"/>
  <c r="CC258" i="3"/>
  <c r="CC335" i="3"/>
  <c r="CC276" i="3"/>
  <c r="CC170" i="3"/>
  <c r="CC130" i="3"/>
  <c r="CC327" i="3"/>
  <c r="CC228" i="3"/>
  <c r="CC126" i="3"/>
  <c r="CC3" i="4"/>
  <c r="CC272" i="3"/>
  <c r="CC166" i="3"/>
  <c r="CC120" i="3"/>
  <c r="CC332" i="3"/>
  <c r="CC266" i="3"/>
  <c r="CC157" i="3"/>
  <c r="CC243" i="3"/>
  <c r="CC318" i="3"/>
  <c r="CC253" i="3"/>
  <c r="CC211" i="3"/>
  <c r="CC140" i="3"/>
  <c r="CC269" i="3"/>
  <c r="CC196" i="3"/>
  <c r="CC131" i="3"/>
  <c r="AE2" i="27"/>
  <c r="CC280" i="3"/>
  <c r="CC174" i="3"/>
  <c r="CC144" i="3"/>
  <c r="CC333" i="3"/>
  <c r="CC274" i="3"/>
  <c r="CC168" i="3"/>
  <c r="CC128" i="3"/>
  <c r="CC325" i="3"/>
  <c r="CC226" i="3"/>
  <c r="CC124" i="3"/>
  <c r="CC432" i="3"/>
  <c r="CC277" i="3"/>
  <c r="CC213" i="3"/>
  <c r="CC139" i="3"/>
  <c r="CC322" i="3"/>
  <c r="CC257" i="3"/>
  <c r="CC147" i="3"/>
  <c r="CC146" i="3"/>
  <c r="CC316" i="3"/>
  <c r="CC251" i="3"/>
  <c r="CC200" i="3"/>
  <c r="CC134" i="3"/>
  <c r="CC302" i="3"/>
  <c r="CC234" i="3"/>
  <c r="CC158" i="3"/>
  <c r="CC434" i="3"/>
  <c r="CC285" i="3"/>
  <c r="CC229" i="3"/>
  <c r="CC152" i="3"/>
  <c r="CC299" i="3"/>
  <c r="CC190" i="3"/>
  <c r="CC125" i="3"/>
  <c r="CC7" i="3"/>
  <c r="CC290" i="3"/>
  <c r="CC184" i="3"/>
  <c r="CC119" i="3"/>
  <c r="CC309" i="3"/>
  <c r="CC210" i="3"/>
  <c r="CC199" i="3"/>
  <c r="CC431" i="3"/>
  <c r="CC297" i="3"/>
  <c r="CC188" i="3"/>
  <c r="CC123" i="3"/>
  <c r="CC305" i="3"/>
  <c r="CC203" i="3"/>
  <c r="CC191" i="3"/>
  <c r="CC300" i="3"/>
  <c r="CC256" i="3"/>
  <c r="CC179" i="3"/>
  <c r="CC283" i="3"/>
  <c r="CC225" i="3"/>
  <c r="CC148" i="3"/>
  <c r="CC428" i="3"/>
  <c r="CC304" i="3"/>
  <c r="CC236" i="3"/>
  <c r="CC177" i="3"/>
  <c r="CC313" i="3"/>
  <c r="CC214" i="3"/>
  <c r="CC215" i="3"/>
  <c r="CC307" i="3"/>
  <c r="CC208" i="3"/>
  <c r="CC195" i="3"/>
  <c r="CC295" i="3"/>
  <c r="CC186" i="3"/>
  <c r="CC121" i="3"/>
  <c r="CC312" i="3"/>
  <c r="CC244" i="3"/>
  <c r="CC193" i="3"/>
  <c r="CC287" i="3"/>
  <c r="CC233" i="3"/>
  <c r="CC156" i="3"/>
  <c r="CC281" i="3"/>
  <c r="CC221" i="3"/>
  <c r="CC143" i="3"/>
  <c r="CC267" i="3"/>
  <c r="CC194" i="3"/>
  <c r="CC129" i="3"/>
  <c r="CC429" i="3"/>
  <c r="CC286" i="3"/>
  <c r="CC169" i="3"/>
  <c r="CC330" i="3"/>
  <c r="CC155" i="3"/>
  <c r="CC324" i="3"/>
  <c r="CC149" i="3"/>
  <c r="CC275" i="3"/>
  <c r="CC137" i="3"/>
  <c r="CC328" i="3"/>
  <c r="CC153" i="3"/>
  <c r="CC271" i="3"/>
  <c r="CC133" i="3"/>
  <c r="CC265" i="3"/>
  <c r="CC127" i="3"/>
  <c r="CC3" i="8"/>
  <c r="CC178" i="3"/>
  <c r="CC13" i="3"/>
  <c r="CC201" i="3"/>
  <c r="CC279" i="3"/>
  <c r="CC141" i="3"/>
  <c r="CC273" i="3"/>
  <c r="CC135" i="3"/>
  <c r="CC326" i="3"/>
  <c r="CC151" i="3"/>
  <c r="CC435" i="3"/>
  <c r="CC212" i="3"/>
  <c r="CC288" i="3"/>
  <c r="CC227" i="3"/>
  <c r="CC282" i="3"/>
  <c r="CC150" i="3"/>
  <c r="CC334" i="3"/>
  <c r="CC159" i="3"/>
  <c r="CC433" i="3"/>
  <c r="CC220" i="3"/>
  <c r="CC298" i="3"/>
  <c r="CC175" i="3"/>
  <c r="CC289" i="3"/>
  <c r="CC163" i="3"/>
  <c r="CC242" i="3"/>
  <c r="CC296" i="3"/>
  <c r="CC171" i="3"/>
  <c r="CC238" i="3"/>
  <c r="CC232" i="3"/>
  <c r="CC317" i="3"/>
  <c r="CC231" i="3"/>
  <c r="CC3" i="5"/>
  <c r="CC164" i="3"/>
  <c r="CC246" i="3"/>
  <c r="CC122" i="3"/>
  <c r="CC240" i="3"/>
  <c r="CC291" i="3"/>
  <c r="CC167" i="3"/>
  <c r="CC10" i="3"/>
  <c r="CC172" i="3"/>
  <c r="CC222" i="3"/>
  <c r="CC216" i="3"/>
  <c r="CC301" i="3"/>
  <c r="CC183" i="3"/>
  <c r="CC180" i="3"/>
  <c r="CC264" i="3"/>
  <c r="CC235" i="3"/>
  <c r="CC259" i="3"/>
  <c r="CC154" i="3"/>
  <c r="CC209" i="3"/>
  <c r="CC263" i="3"/>
  <c r="CC219" i="3"/>
  <c r="CC198" i="3"/>
  <c r="CC4" i="3"/>
  <c r="CC192" i="3"/>
  <c r="CC284" i="3"/>
  <c r="CC165" i="3"/>
  <c r="CC303" i="3"/>
  <c r="CC187" i="3"/>
  <c r="CC217" i="3"/>
  <c r="CC202" i="3"/>
  <c r="CC261" i="3"/>
  <c r="CC173" i="3"/>
  <c r="CC311" i="3"/>
  <c r="CC207" i="3"/>
  <c r="CC182" i="3"/>
  <c r="CC3" i="9"/>
  <c r="CC176" i="3"/>
  <c r="CC268" i="3"/>
  <c r="CC254" i="3"/>
  <c r="CC319" i="3"/>
  <c r="CC189" i="3"/>
  <c r="CC306" i="3"/>
  <c r="CC262" i="3"/>
  <c r="CC185" i="3"/>
  <c r="CC278" i="3"/>
  <c r="CC315" i="3"/>
  <c r="CC427" i="3"/>
  <c r="CC239" i="3"/>
  <c r="CC237" i="3"/>
  <c r="CC430" i="3"/>
  <c r="CC181" i="3"/>
  <c r="CC218" i="3"/>
  <c r="CC314" i="3"/>
  <c r="CC138" i="3"/>
  <c r="CC223" i="3"/>
  <c r="CC308" i="3"/>
  <c r="CC260" i="3"/>
  <c r="CC245" i="3"/>
  <c r="CC331" i="3"/>
  <c r="CC19" i="3"/>
  <c r="CC197" i="3"/>
  <c r="CC241" i="3"/>
  <c r="CC321" i="3"/>
  <c r="CC252" i="3"/>
  <c r="CC136" i="3"/>
  <c r="CC310" i="3"/>
  <c r="CC270" i="3"/>
  <c r="CC247" i="3"/>
  <c r="CC401" i="3"/>
  <c r="CA34" i="8"/>
  <c r="CA33" i="9"/>
  <c r="CB104" i="5"/>
  <c r="CB285" i="4"/>
  <c r="CB4" i="4"/>
  <c r="V42" i="21" l="1"/>
  <c r="Y137" i="20" s="1"/>
  <c r="Z137" i="20"/>
  <c r="BZ12" i="5"/>
  <c r="BZ219" i="4"/>
  <c r="BZ264" i="4" s="1"/>
  <c r="BZ214" i="4"/>
  <c r="BZ259" i="4" s="1"/>
  <c r="BZ108" i="4"/>
  <c r="BZ153" i="4" s="1"/>
  <c r="BZ63" i="4" s="1"/>
  <c r="BZ217" i="4"/>
  <c r="BZ262" i="4" s="1"/>
  <c r="BZ218" i="4"/>
  <c r="BZ263" i="4" s="1"/>
  <c r="BZ215" i="4"/>
  <c r="BZ260" i="4" s="1"/>
  <c r="BZ127" i="4"/>
  <c r="BZ172" i="4" s="1"/>
  <c r="BZ82" i="4" s="1"/>
  <c r="BZ121" i="4"/>
  <c r="BZ166" i="4" s="1"/>
  <c r="BZ76" i="4" s="1"/>
  <c r="BZ223" i="4"/>
  <c r="BZ268" i="4" s="1"/>
  <c r="BZ103" i="4"/>
  <c r="BZ148" i="4" s="1"/>
  <c r="BZ58" i="4" s="1"/>
  <c r="BZ104" i="4"/>
  <c r="BZ149" i="4" s="1"/>
  <c r="BZ59" i="4" s="1"/>
  <c r="BZ139" i="4"/>
  <c r="BZ184" i="4" s="1"/>
  <c r="BZ94" i="4" s="1"/>
  <c r="BZ105" i="4"/>
  <c r="BZ150" i="4" s="1"/>
  <c r="BZ60" i="4" s="1"/>
  <c r="BZ124" i="4"/>
  <c r="BZ169" i="4" s="1"/>
  <c r="BZ79" i="4" s="1"/>
  <c r="BZ131" i="4"/>
  <c r="BZ176" i="4" s="1"/>
  <c r="BZ86" i="4" s="1"/>
  <c r="BZ212" i="4"/>
  <c r="BZ257" i="4" s="1"/>
  <c r="BZ211" i="4"/>
  <c r="BZ256" i="4" s="1"/>
  <c r="BZ195" i="4"/>
  <c r="BZ240" i="4" s="1"/>
  <c r="BZ112" i="4"/>
  <c r="BZ157" i="4" s="1"/>
  <c r="BZ67" i="4" s="1"/>
  <c r="BZ194" i="4"/>
  <c r="BZ239" i="4" s="1"/>
  <c r="BZ135" i="4"/>
  <c r="BZ180" i="4" s="1"/>
  <c r="BZ90" i="4" s="1"/>
  <c r="BY148" i="4"/>
  <c r="BY58" i="4" s="1"/>
  <c r="BY259" i="4"/>
  <c r="BY149" i="4"/>
  <c r="BY59" i="4" s="1"/>
  <c r="BZ208" i="4"/>
  <c r="BZ253" i="4" s="1"/>
  <c r="BZ198" i="4"/>
  <c r="BZ210" i="4"/>
  <c r="BZ255" i="4" s="1"/>
  <c r="BZ101" i="4"/>
  <c r="BZ146" i="4" s="1"/>
  <c r="BZ56" i="4" s="1"/>
  <c r="BZ102" i="4"/>
  <c r="BZ147" i="4" s="1"/>
  <c r="BZ57" i="4" s="1"/>
  <c r="BZ189" i="4"/>
  <c r="BZ106" i="4"/>
  <c r="BZ151" i="4" s="1"/>
  <c r="BZ61" i="4" s="1"/>
  <c r="BZ220" i="4"/>
  <c r="BZ265" i="4" s="1"/>
  <c r="BZ114" i="4"/>
  <c r="BZ159" i="4" s="1"/>
  <c r="BZ69" i="4" s="1"/>
  <c r="BZ117" i="4"/>
  <c r="BZ129" i="4"/>
  <c r="BZ174" i="4" s="1"/>
  <c r="BZ84" i="4" s="1"/>
  <c r="BZ193" i="4"/>
  <c r="BZ238" i="4" s="1"/>
  <c r="BZ202" i="4"/>
  <c r="BZ247" i="4" s="1"/>
  <c r="BZ196" i="4"/>
  <c r="BZ123" i="4"/>
  <c r="BZ168" i="4" s="1"/>
  <c r="BZ78" i="4" s="1"/>
  <c r="BZ227" i="4"/>
  <c r="BZ272" i="4" s="1"/>
  <c r="BZ229" i="4"/>
  <c r="BZ274" i="4" s="1"/>
  <c r="BZ216" i="4"/>
  <c r="BZ261" i="4" s="1"/>
  <c r="BZ221" i="4"/>
  <c r="BZ266" i="4" s="1"/>
  <c r="BZ222" i="4"/>
  <c r="BZ267" i="4" s="1"/>
  <c r="BZ120" i="4"/>
  <c r="BZ165" i="4" s="1"/>
  <c r="BZ75" i="4" s="1"/>
  <c r="BY256" i="4"/>
  <c r="BY157" i="4"/>
  <c r="BY67" i="4" s="1"/>
  <c r="BY263" i="4"/>
  <c r="BY153" i="4"/>
  <c r="BY63" i="4" s="1"/>
  <c r="BY239" i="4"/>
  <c r="BZ206" i="4"/>
  <c r="BZ251" i="4" s="1"/>
  <c r="BZ136" i="4"/>
  <c r="BZ181" i="4" s="1"/>
  <c r="BZ91" i="4" s="1"/>
  <c r="BZ122" i="4"/>
  <c r="BZ167" i="4" s="1"/>
  <c r="BZ77" i="4" s="1"/>
  <c r="BZ209" i="4"/>
  <c r="BZ228" i="4"/>
  <c r="BZ273" i="4" s="1"/>
  <c r="BZ226" i="4"/>
  <c r="BZ271" i="4" s="1"/>
  <c r="BZ128" i="4"/>
  <c r="BZ173" i="4" s="1"/>
  <c r="BZ83" i="4" s="1"/>
  <c r="BZ199" i="4"/>
  <c r="BZ191" i="4"/>
  <c r="BZ236" i="4" s="1"/>
  <c r="BZ134" i="4"/>
  <c r="BZ179" i="4" s="1"/>
  <c r="BZ89" i="4" s="1"/>
  <c r="BZ203" i="4"/>
  <c r="BZ248" i="4" s="1"/>
  <c r="BZ119" i="4"/>
  <c r="BZ11" i="5"/>
  <c r="BZ132" i="4"/>
  <c r="BZ177" i="4" s="1"/>
  <c r="BZ87" i="4" s="1"/>
  <c r="BZ225" i="4"/>
  <c r="BZ270" i="4" s="1"/>
  <c r="BZ107" i="4"/>
  <c r="BZ10" i="5"/>
  <c r="BZ116" i="4"/>
  <c r="BZ161" i="4" s="1"/>
  <c r="BZ71" i="4" s="1"/>
  <c r="BZ192" i="4"/>
  <c r="BZ237" i="4" s="1"/>
  <c r="BZ118" i="4"/>
  <c r="BZ163" i="4" s="1"/>
  <c r="BZ73" i="4" s="1"/>
  <c r="BZ113" i="4"/>
  <c r="BZ158" i="4" s="1"/>
  <c r="BZ68" i="4" s="1"/>
  <c r="BZ137" i="4"/>
  <c r="BZ182" i="4" s="1"/>
  <c r="BZ92" i="4" s="1"/>
  <c r="BY264" i="4"/>
  <c r="BY262" i="4"/>
  <c r="BY240" i="4"/>
  <c r="BZ130" i="4"/>
  <c r="BZ175" i="4" s="1"/>
  <c r="BZ85" i="4" s="1"/>
  <c r="BZ204" i="4"/>
  <c r="BZ249" i="4" s="1"/>
  <c r="BZ197" i="4"/>
  <c r="BZ109" i="4"/>
  <c r="BZ154" i="4" s="1"/>
  <c r="BZ64" i="4" s="1"/>
  <c r="BZ115" i="4"/>
  <c r="BZ160" i="4" s="1"/>
  <c r="BZ70" i="4" s="1"/>
  <c r="BZ201" i="4"/>
  <c r="BZ246" i="4" s="1"/>
  <c r="BZ110" i="4"/>
  <c r="BZ155" i="4" s="1"/>
  <c r="BZ65" i="4" s="1"/>
  <c r="BZ207" i="4"/>
  <c r="BZ252" i="4" s="1"/>
  <c r="BZ205" i="4"/>
  <c r="BZ250" i="4" s="1"/>
  <c r="BZ111" i="4"/>
  <c r="BZ156" i="4" s="1"/>
  <c r="BZ66" i="4" s="1"/>
  <c r="BZ126" i="4"/>
  <c r="BZ200" i="4"/>
  <c r="BZ245" i="4" s="1"/>
  <c r="BZ133" i="4"/>
  <c r="BZ178" i="4" s="1"/>
  <c r="BZ88" i="4" s="1"/>
  <c r="BZ99" i="4"/>
  <c r="BZ144" i="4" s="1"/>
  <c r="BZ54" i="4" s="1"/>
  <c r="BZ9" i="5"/>
  <c r="BZ125" i="4"/>
  <c r="BZ170" i="4" s="1"/>
  <c r="BZ80" i="4" s="1"/>
  <c r="BZ213" i="4"/>
  <c r="BZ258" i="4" s="1"/>
  <c r="BZ224" i="4"/>
  <c r="BZ138" i="4"/>
  <c r="BZ183" i="4" s="1"/>
  <c r="BZ93" i="4" s="1"/>
  <c r="CC12" i="4"/>
  <c r="CC13" i="4"/>
  <c r="CC11" i="4"/>
  <c r="CC14" i="4"/>
  <c r="CC15" i="4"/>
  <c r="CC16" i="4"/>
  <c r="CC17" i="4"/>
  <c r="CC18" i="4"/>
  <c r="CC20" i="4"/>
  <c r="CC21" i="4"/>
  <c r="CC22" i="4"/>
  <c r="CC25" i="4"/>
  <c r="CC19" i="4"/>
  <c r="CC23" i="4"/>
  <c r="CC27" i="4"/>
  <c r="CC24" i="4"/>
  <c r="CC30" i="4"/>
  <c r="CC28" i="4"/>
  <c r="CC32" i="4"/>
  <c r="CC29" i="4"/>
  <c r="CC31" i="4"/>
  <c r="CC37" i="4"/>
  <c r="CC34" i="4"/>
  <c r="CC38" i="4"/>
  <c r="CC26" i="4"/>
  <c r="CC35" i="4"/>
  <c r="CC39" i="4"/>
  <c r="CC36" i="4"/>
  <c r="CC44" i="4"/>
  <c r="CC48" i="4"/>
  <c r="CC33" i="4"/>
  <c r="CC45" i="4"/>
  <c r="CC41" i="4"/>
  <c r="CC42" i="4"/>
  <c r="CC46" i="4"/>
  <c r="CC40" i="4"/>
  <c r="CC47" i="4"/>
  <c r="CC43" i="4"/>
  <c r="CC49" i="4"/>
  <c r="CD32" i="3"/>
  <c r="CD76" i="3" s="1"/>
  <c r="CD33" i="3"/>
  <c r="CD77" i="3" s="1"/>
  <c r="CD37" i="3"/>
  <c r="CD81" i="3" s="1"/>
  <c r="CD36" i="3"/>
  <c r="CD80" i="3" s="1"/>
  <c r="CD39" i="3"/>
  <c r="CD83" i="3" s="1"/>
  <c r="CD43" i="3"/>
  <c r="CD87" i="3" s="1"/>
  <c r="CD40" i="3"/>
  <c r="CD84" i="3" s="1"/>
  <c r="CD46" i="3"/>
  <c r="CD90" i="3" s="1"/>
  <c r="CD34" i="3"/>
  <c r="CD78" i="3" s="1"/>
  <c r="CD44" i="3"/>
  <c r="CD88" i="3" s="1"/>
  <c r="CD47" i="3"/>
  <c r="CD91" i="3" s="1"/>
  <c r="CD51" i="3"/>
  <c r="CD95" i="3" s="1"/>
  <c r="CD35" i="3"/>
  <c r="CD79" i="3" s="1"/>
  <c r="CD48" i="3"/>
  <c r="CD92" i="3" s="1"/>
  <c r="CD50" i="3"/>
  <c r="CD94" i="3" s="1"/>
  <c r="CD54" i="3"/>
  <c r="CD98" i="3" s="1"/>
  <c r="CD41" i="3"/>
  <c r="CD85" i="3" s="1"/>
  <c r="CD45" i="3"/>
  <c r="CD89" i="3" s="1"/>
  <c r="CD58" i="3"/>
  <c r="CD102" i="3" s="1"/>
  <c r="CD62" i="3"/>
  <c r="CD106" i="3" s="1"/>
  <c r="CD66" i="3"/>
  <c r="CD110" i="3" s="1"/>
  <c r="CD70" i="3"/>
  <c r="CD114" i="3" s="1"/>
  <c r="CD38" i="3"/>
  <c r="CD82" i="3" s="1"/>
  <c r="CD42" i="3"/>
  <c r="CD86" i="3" s="1"/>
  <c r="CD53" i="3"/>
  <c r="CD97" i="3" s="1"/>
  <c r="CD57" i="3"/>
  <c r="CD101" i="3" s="1"/>
  <c r="CD61" i="3"/>
  <c r="CD105" i="3" s="1"/>
  <c r="CD65" i="3"/>
  <c r="CD109" i="3" s="1"/>
  <c r="CD69" i="3"/>
  <c r="CD113" i="3" s="1"/>
  <c r="CD49" i="3"/>
  <c r="CD93" i="3" s="1"/>
  <c r="CD55" i="3"/>
  <c r="CD99" i="3" s="1"/>
  <c r="CD63" i="3"/>
  <c r="CD107" i="3" s="1"/>
  <c r="CD56" i="3"/>
  <c r="CD100" i="3" s="1"/>
  <c r="CD64" i="3"/>
  <c r="CD108" i="3" s="1"/>
  <c r="CD67" i="3"/>
  <c r="CD111" i="3" s="1"/>
  <c r="CD52" i="3"/>
  <c r="CD96" i="3" s="1"/>
  <c r="CD60" i="3"/>
  <c r="CD104" i="3" s="1"/>
  <c r="CD68" i="3"/>
  <c r="CD112" i="3" s="1"/>
  <c r="CD71" i="3"/>
  <c r="CD115" i="3" s="1"/>
  <c r="CD31" i="3"/>
  <c r="CD75" i="3" s="1"/>
  <c r="CD59" i="3"/>
  <c r="CD103" i="3" s="1"/>
  <c r="BY15" i="8"/>
  <c r="BY9" i="9"/>
  <c r="BY11" i="9"/>
  <c r="BY17" i="8"/>
  <c r="BZ8" i="5"/>
  <c r="BX277" i="4"/>
  <c r="BX16" i="8"/>
  <c r="BX10" i="9"/>
  <c r="CB56" i="9"/>
  <c r="BZ13" i="5"/>
  <c r="BZ22" i="9" s="1"/>
  <c r="CD22" i="3"/>
  <c r="AC60" i="21"/>
  <c r="AD57" i="21" s="1"/>
  <c r="AD60" i="21" s="1"/>
  <c r="AE57" i="21" s="1"/>
  <c r="AE59" i="21" s="1"/>
  <c r="BZ25" i="5"/>
  <c r="BY21" i="9"/>
  <c r="BY280" i="4"/>
  <c r="BY24" i="8"/>
  <c r="CA16" i="3"/>
  <c r="CA2" i="9"/>
  <c r="CA2" i="4"/>
  <c r="CA2" i="8"/>
  <c r="CB2" i="3"/>
  <c r="CA2" i="5"/>
  <c r="BY21" i="8"/>
  <c r="BY18" i="9"/>
  <c r="BY17" i="9"/>
  <c r="BY20" i="8"/>
  <c r="BZ279" i="4"/>
  <c r="BZ281" i="4"/>
  <c r="BY19" i="9"/>
  <c r="BY22" i="8"/>
  <c r="BY20" i="9"/>
  <c r="BY23" i="8"/>
  <c r="CD26" i="3"/>
  <c r="CD25" i="3"/>
  <c r="CD28" i="3"/>
  <c r="CD27" i="3"/>
  <c r="CB33" i="9"/>
  <c r="CB34" i="8"/>
  <c r="CC104" i="5"/>
  <c r="CC4" i="8"/>
  <c r="CC47" i="8"/>
  <c r="CC56" i="8"/>
  <c r="CC48" i="8"/>
  <c r="CC54" i="8"/>
  <c r="CC65" i="8"/>
  <c r="CC40" i="8"/>
  <c r="CC63" i="8"/>
  <c r="CC64" i="8"/>
  <c r="CC55" i="8"/>
  <c r="CC45" i="8"/>
  <c r="CB29" i="5"/>
  <c r="CC16" i="5"/>
  <c r="CC33" i="5" s="1"/>
  <c r="CC4" i="5"/>
  <c r="CC109" i="5"/>
  <c r="CC92" i="5"/>
  <c r="CC80" i="5"/>
  <c r="CC29" i="5"/>
  <c r="CC58" i="8"/>
  <c r="CC59" i="8"/>
  <c r="AE3" i="27"/>
  <c r="CC68" i="8"/>
  <c r="CC67" i="8"/>
  <c r="CB33" i="8"/>
  <c r="CB32" i="9"/>
  <c r="CC48" i="9"/>
  <c r="CC42" i="9"/>
  <c r="CC47" i="9"/>
  <c r="CC4" i="9"/>
  <c r="CC4" i="4"/>
  <c r="CC285" i="4"/>
  <c r="CD402" i="3"/>
  <c r="CD385" i="3"/>
  <c r="CD62" i="5" s="1"/>
  <c r="CD389" i="3"/>
  <c r="CD66" i="5" s="1"/>
  <c r="CD392" i="3"/>
  <c r="CD69" i="5" s="1"/>
  <c r="CD390" i="3"/>
  <c r="CD67" i="5" s="1"/>
  <c r="CD393" i="3"/>
  <c r="CD70" i="5" s="1"/>
  <c r="CD396" i="3"/>
  <c r="CD73" i="5" s="1"/>
  <c r="CD399" i="3"/>
  <c r="CD76" i="5" s="1"/>
  <c r="CE3" i="3"/>
  <c r="CD386" i="3"/>
  <c r="CD63" i="5" s="1"/>
  <c r="CD388" i="3"/>
  <c r="CD65" i="5" s="1"/>
  <c r="CD394" i="3"/>
  <c r="CD71" i="5" s="1"/>
  <c r="CD345" i="3"/>
  <c r="CD46" i="5" s="1"/>
  <c r="CD342" i="3"/>
  <c r="CD43" i="5" s="1"/>
  <c r="CD401" i="3"/>
  <c r="CD343" i="3"/>
  <c r="CD44" i="5" s="1"/>
  <c r="CD349" i="3"/>
  <c r="CD50" i="5" s="1"/>
  <c r="CD400" i="3"/>
  <c r="CD77" i="5" s="1"/>
  <c r="CD340" i="3"/>
  <c r="CD346" i="3"/>
  <c r="CD47" i="5" s="1"/>
  <c r="CD350" i="3"/>
  <c r="CD51" i="5" s="1"/>
  <c r="CD354" i="3"/>
  <c r="CD55" i="5" s="1"/>
  <c r="CD355" i="3"/>
  <c r="CD56" i="5" s="1"/>
  <c r="CD347" i="3"/>
  <c r="CD48" i="5" s="1"/>
  <c r="CD352" i="3"/>
  <c r="CD53" i="5" s="1"/>
  <c r="CD356" i="3"/>
  <c r="CD57" i="5" s="1"/>
  <c r="CD398" i="3"/>
  <c r="CD75" i="5" s="1"/>
  <c r="CD387" i="3"/>
  <c r="CD64" i="5" s="1"/>
  <c r="CD341" i="3"/>
  <c r="CD42" i="5" s="1"/>
  <c r="CD344" i="3"/>
  <c r="CD45" i="5" s="1"/>
  <c r="CD357" i="3"/>
  <c r="CD391" i="3"/>
  <c r="CD68" i="5" s="1"/>
  <c r="CD348" i="3"/>
  <c r="CD49" i="5" s="1"/>
  <c r="CD395" i="3"/>
  <c r="CD72" i="5" s="1"/>
  <c r="CD384" i="3"/>
  <c r="CD358" i="3"/>
  <c r="CD351" i="3"/>
  <c r="CD52" i="5" s="1"/>
  <c r="CD297" i="3"/>
  <c r="CD247" i="3"/>
  <c r="CD175" i="3"/>
  <c r="CD307" i="3"/>
  <c r="CD260" i="3"/>
  <c r="CD185" i="3"/>
  <c r="CD266" i="3"/>
  <c r="CD219" i="3"/>
  <c r="CD144" i="3"/>
  <c r="CD3" i="5"/>
  <c r="CD263" i="3"/>
  <c r="CD198" i="3"/>
  <c r="CD122" i="3"/>
  <c r="CD427" i="3"/>
  <c r="CD270" i="3"/>
  <c r="CD223" i="3"/>
  <c r="CD148" i="3"/>
  <c r="CD316" i="3"/>
  <c r="CD232" i="3"/>
  <c r="CD170" i="3"/>
  <c r="CD119" i="3"/>
  <c r="CD309" i="3"/>
  <c r="CD262" i="3"/>
  <c r="CD187" i="3"/>
  <c r="CD319" i="3"/>
  <c r="CD201" i="3"/>
  <c r="CD197" i="3"/>
  <c r="CD13" i="3"/>
  <c r="CD313" i="3"/>
  <c r="CD275" i="3"/>
  <c r="CD191" i="3"/>
  <c r="CD324" i="3"/>
  <c r="CD240" i="3"/>
  <c r="CD178" i="3"/>
  <c r="CD127" i="3"/>
  <c r="CD282" i="3"/>
  <c r="CD235" i="3"/>
  <c r="CD163" i="3"/>
  <c r="CD328" i="3"/>
  <c r="CD244" i="3"/>
  <c r="CD182" i="3"/>
  <c r="CD131" i="3"/>
  <c r="CD435" i="3"/>
  <c r="CD321" i="3"/>
  <c r="CD203" i="3"/>
  <c r="CD199" i="3"/>
  <c r="CD332" i="3"/>
  <c r="CD251" i="3"/>
  <c r="CD186" i="3"/>
  <c r="CD135" i="3"/>
  <c r="CD281" i="3"/>
  <c r="CD211" i="3"/>
  <c r="CD136" i="3"/>
  <c r="CD304" i="3"/>
  <c r="CD220" i="3"/>
  <c r="CD155" i="3"/>
  <c r="CD330" i="3"/>
  <c r="CD246" i="3"/>
  <c r="CD184" i="3"/>
  <c r="CD133" i="3"/>
  <c r="CD3" i="8"/>
  <c r="CD259" i="3"/>
  <c r="CD194" i="3"/>
  <c r="CD143" i="3"/>
  <c r="CD302" i="3"/>
  <c r="CD218" i="3"/>
  <c r="CD153" i="3"/>
  <c r="CD311" i="3"/>
  <c r="CD267" i="3"/>
  <c r="CD189" i="3"/>
  <c r="CD10" i="3"/>
  <c r="CD306" i="3"/>
  <c r="CD222" i="3"/>
  <c r="CD157" i="3"/>
  <c r="CD280" i="3"/>
  <c r="CD233" i="3"/>
  <c r="CD158" i="3"/>
  <c r="CD3" i="4"/>
  <c r="CD261" i="3"/>
  <c r="CD196" i="3"/>
  <c r="CD120" i="3"/>
  <c r="CD298" i="3"/>
  <c r="CD202" i="3"/>
  <c r="CD130" i="3"/>
  <c r="CD3" i="9"/>
  <c r="CD271" i="3"/>
  <c r="CD285" i="3"/>
  <c r="CD124" i="3"/>
  <c r="CD288" i="3"/>
  <c r="CD241" i="3"/>
  <c r="CD169" i="3"/>
  <c r="CD318" i="3"/>
  <c r="CD234" i="3"/>
  <c r="CD172" i="3"/>
  <c r="CD121" i="3"/>
  <c r="CD295" i="3"/>
  <c r="CD245" i="3"/>
  <c r="CD173" i="3"/>
  <c r="CD265" i="3"/>
  <c r="CD207" i="3"/>
  <c r="CD132" i="3"/>
  <c r="CD299" i="3"/>
  <c r="CD252" i="3"/>
  <c r="CD177" i="3"/>
  <c r="CD325" i="3"/>
  <c r="CD210" i="3"/>
  <c r="CD145" i="3"/>
  <c r="CD268" i="3"/>
  <c r="CD221" i="3"/>
  <c r="CD146" i="3"/>
  <c r="CD428" i="3"/>
  <c r="CD300" i="3"/>
  <c r="CD140" i="3"/>
  <c r="CD272" i="3"/>
  <c r="CD150" i="3"/>
  <c r="CD333" i="3"/>
  <c r="CD188" i="3"/>
  <c r="CD312" i="3"/>
  <c r="CD166" i="3"/>
  <c r="CD429" i="3"/>
  <c r="CD257" i="3"/>
  <c r="CD141" i="3"/>
  <c r="CD283" i="3"/>
  <c r="CD274" i="3"/>
  <c r="CD152" i="3"/>
  <c r="CD284" i="3"/>
  <c r="CD165" i="3"/>
  <c r="CD430" i="3"/>
  <c r="CD231" i="3"/>
  <c r="CD208" i="3"/>
  <c r="CD287" i="3"/>
  <c r="CD128" i="3"/>
  <c r="CD327" i="3"/>
  <c r="CD147" i="3"/>
  <c r="CD286" i="3"/>
  <c r="CD167" i="3"/>
  <c r="CD331" i="3"/>
  <c r="CD151" i="3"/>
  <c r="CD326" i="3"/>
  <c r="CD180" i="3"/>
  <c r="CD256" i="3"/>
  <c r="CD214" i="3"/>
  <c r="CD224" i="3"/>
  <c r="CD301" i="3"/>
  <c r="CD179" i="3"/>
  <c r="CD276" i="3"/>
  <c r="CD154" i="3"/>
  <c r="CD433" i="3"/>
  <c r="CD258" i="3"/>
  <c r="CD277" i="3"/>
  <c r="CD226" i="3"/>
  <c r="CD236" i="3"/>
  <c r="CD123" i="3"/>
  <c r="CD314" i="3"/>
  <c r="CD168" i="3"/>
  <c r="CD209" i="3"/>
  <c r="CD291" i="3"/>
  <c r="CD289" i="3"/>
  <c r="CD138" i="3"/>
  <c r="CD238" i="3"/>
  <c r="CD125" i="3"/>
  <c r="CD264" i="3"/>
  <c r="CD142" i="3"/>
  <c r="CD290" i="3"/>
  <c r="CD171" i="3"/>
  <c r="CD335" i="3"/>
  <c r="CD190" i="3"/>
  <c r="CD215" i="3"/>
  <c r="CD225" i="3"/>
  <c r="CD253" i="3"/>
  <c r="CD137" i="3"/>
  <c r="CD228" i="3"/>
  <c r="CD7" i="3"/>
  <c r="CD334" i="3"/>
  <c r="CD192" i="3"/>
  <c r="CD315" i="3"/>
  <c r="CD193" i="3"/>
  <c r="CD227" i="3"/>
  <c r="CD237" i="3"/>
  <c r="CD278" i="3"/>
  <c r="CD156" i="3"/>
  <c r="CD323" i="3"/>
  <c r="CD269" i="3"/>
  <c r="CD4" i="3"/>
  <c r="CD200" i="3"/>
  <c r="CD212" i="3"/>
  <c r="CD432" i="3"/>
  <c r="CD239" i="3"/>
  <c r="CD216" i="3"/>
  <c r="CD242" i="3"/>
  <c r="CD129" i="3"/>
  <c r="CD303" i="3"/>
  <c r="CD181" i="3"/>
  <c r="CD431" i="3"/>
  <c r="CD329" i="3"/>
  <c r="CD126" i="3"/>
  <c r="CD174" i="3"/>
  <c r="CD273" i="3"/>
  <c r="CD176" i="3"/>
  <c r="CD243" i="3"/>
  <c r="CD434" i="3"/>
  <c r="CD149" i="3"/>
  <c r="CD254" i="3"/>
  <c r="CD305" i="3"/>
  <c r="CD310" i="3"/>
  <c r="CD19" i="3"/>
  <c r="CD134" i="3"/>
  <c r="CD213" i="3"/>
  <c r="CD159" i="3"/>
  <c r="CD320" i="3"/>
  <c r="CD322" i="3"/>
  <c r="CD308" i="3"/>
  <c r="CD183" i="3"/>
  <c r="CD164" i="3"/>
  <c r="CD230" i="3"/>
  <c r="CD317" i="3"/>
  <c r="CD217" i="3"/>
  <c r="CD255" i="3"/>
  <c r="CD279" i="3"/>
  <c r="CD195" i="3"/>
  <c r="CD139" i="3"/>
  <c r="CD229" i="3"/>
  <c r="CD296" i="3"/>
  <c r="V43" i="21" l="1"/>
  <c r="W40" i="21" s="1"/>
  <c r="W43" i="21" s="1"/>
  <c r="X40" i="21" s="1"/>
  <c r="X43" i="21" s="1"/>
  <c r="Y40" i="21" s="1"/>
  <c r="Y42" i="21" s="1"/>
  <c r="AH146" i="20"/>
  <c r="CA12" i="5"/>
  <c r="CA137" i="4"/>
  <c r="CA182" i="4" s="1"/>
  <c r="CA92" i="4" s="1"/>
  <c r="CA9" i="5"/>
  <c r="CA224" i="4"/>
  <c r="CA269" i="4" s="1"/>
  <c r="CA197" i="4"/>
  <c r="CA242" i="4" s="1"/>
  <c r="CA211" i="4"/>
  <c r="CA256" i="4" s="1"/>
  <c r="CA107" i="4"/>
  <c r="CA152" i="4" s="1"/>
  <c r="CA62" i="4" s="1"/>
  <c r="CA199" i="4"/>
  <c r="CA244" i="4" s="1"/>
  <c r="CA139" i="4"/>
  <c r="CA184" i="4" s="1"/>
  <c r="CA94" i="4" s="1"/>
  <c r="CA219" i="4"/>
  <c r="CA264" i="4" s="1"/>
  <c r="CA196" i="4"/>
  <c r="CA241" i="4" s="1"/>
  <c r="CA189" i="4"/>
  <c r="CA234" i="4" s="1"/>
  <c r="BZ242" i="4"/>
  <c r="CA99" i="4"/>
  <c r="CA144" i="4" s="1"/>
  <c r="CA54" i="4" s="1"/>
  <c r="CA111" i="4"/>
  <c r="CA156" i="4" s="1"/>
  <c r="CA66" i="4" s="1"/>
  <c r="CA201" i="4"/>
  <c r="CA246" i="4" s="1"/>
  <c r="CA204" i="4"/>
  <c r="CA249" i="4" s="1"/>
  <c r="CA212" i="4"/>
  <c r="CA257" i="4" s="1"/>
  <c r="CA214" i="4"/>
  <c r="CA259" i="4" s="1"/>
  <c r="CA192" i="4"/>
  <c r="CA225" i="4"/>
  <c r="CA270" i="4" s="1"/>
  <c r="CA203" i="4"/>
  <c r="CA248" i="4" s="1"/>
  <c r="CA128" i="4"/>
  <c r="CA173" i="4" s="1"/>
  <c r="CA83" i="4" s="1"/>
  <c r="CA122" i="4"/>
  <c r="CA135" i="4"/>
  <c r="CA180" i="4" s="1"/>
  <c r="CA90" i="4" s="1"/>
  <c r="CA124" i="4"/>
  <c r="CA169" i="4" s="1"/>
  <c r="CA79" i="4" s="1"/>
  <c r="CA120" i="4"/>
  <c r="CA165" i="4" s="1"/>
  <c r="CA75" i="4" s="1"/>
  <c r="CA229" i="4"/>
  <c r="CA274" i="4" s="1"/>
  <c r="CA202" i="4"/>
  <c r="CA247" i="4" s="1"/>
  <c r="CA114" i="4"/>
  <c r="CA159" i="4" s="1"/>
  <c r="CA69" i="4" s="1"/>
  <c r="CA102" i="4"/>
  <c r="CA147" i="4" s="1"/>
  <c r="CA57" i="4" s="1"/>
  <c r="CA208" i="4"/>
  <c r="CA112" i="4"/>
  <c r="CA157" i="4" s="1"/>
  <c r="CA67" i="4" s="1"/>
  <c r="CA218" i="4"/>
  <c r="CA263" i="4" s="1"/>
  <c r="CA126" i="4"/>
  <c r="CA171" i="4" s="1"/>
  <c r="CA81" i="4" s="1"/>
  <c r="CA118" i="4"/>
  <c r="CA163" i="4" s="1"/>
  <c r="CA73" i="4" s="1"/>
  <c r="CA119" i="4"/>
  <c r="CA164" i="4" s="1"/>
  <c r="CA74" i="4" s="1"/>
  <c r="CA209" i="4"/>
  <c r="CA254" i="4" s="1"/>
  <c r="CA216" i="4"/>
  <c r="CA261" i="4" s="1"/>
  <c r="CA117" i="4"/>
  <c r="CA162" i="4" s="1"/>
  <c r="CA72" i="4" s="1"/>
  <c r="BZ152" i="4"/>
  <c r="BZ62" i="4" s="1"/>
  <c r="BZ162" i="4"/>
  <c r="BZ72" i="4" s="1"/>
  <c r="BZ269" i="4"/>
  <c r="BZ171" i="4"/>
  <c r="BZ81" i="4" s="1"/>
  <c r="BZ254" i="4"/>
  <c r="CA213" i="4"/>
  <c r="CA258" i="4" s="1"/>
  <c r="CA133" i="4"/>
  <c r="CA178" i="4" s="1"/>
  <c r="CA88" i="4" s="1"/>
  <c r="CA205" i="4"/>
  <c r="CA250" i="4" s="1"/>
  <c r="CA115" i="4"/>
  <c r="CA160" i="4" s="1"/>
  <c r="CA70" i="4" s="1"/>
  <c r="CA130" i="4"/>
  <c r="CA175" i="4" s="1"/>
  <c r="CA85" i="4" s="1"/>
  <c r="CA127" i="4"/>
  <c r="CA172" i="4" s="1"/>
  <c r="CA82" i="4" s="1"/>
  <c r="CA104" i="4"/>
  <c r="CA116" i="4"/>
  <c r="CA161" i="4" s="1"/>
  <c r="CA71" i="4" s="1"/>
  <c r="CA132" i="4"/>
  <c r="CA177" i="4" s="1"/>
  <c r="CA87" i="4" s="1"/>
  <c r="CA134" i="4"/>
  <c r="CA179" i="4" s="1"/>
  <c r="CA89" i="4" s="1"/>
  <c r="CA226" i="4"/>
  <c r="CA271" i="4" s="1"/>
  <c r="CA136" i="4"/>
  <c r="CA181" i="4" s="1"/>
  <c r="CA91" i="4" s="1"/>
  <c r="CA195" i="4"/>
  <c r="CA240" i="4" s="1"/>
  <c r="CA223" i="4"/>
  <c r="CA268" i="4" s="1"/>
  <c r="CA222" i="4"/>
  <c r="CA227" i="4"/>
  <c r="CA272" i="4" s="1"/>
  <c r="CA193" i="4"/>
  <c r="CA238" i="4" s="1"/>
  <c r="CA220" i="4"/>
  <c r="CA265" i="4" s="1"/>
  <c r="CA101" i="4"/>
  <c r="CA131" i="4"/>
  <c r="CA176" i="4" s="1"/>
  <c r="CA86" i="4" s="1"/>
  <c r="CA110" i="4"/>
  <c r="CA108" i="4"/>
  <c r="CA153" i="4" s="1"/>
  <c r="CA63" i="4" s="1"/>
  <c r="CA198" i="4"/>
  <c r="CA243" i="4" s="1"/>
  <c r="BZ244" i="4"/>
  <c r="BZ234" i="4"/>
  <c r="BZ164" i="4"/>
  <c r="BZ74" i="4" s="1"/>
  <c r="BZ243" i="4"/>
  <c r="BZ241" i="4"/>
  <c r="CA138" i="4"/>
  <c r="CA125" i="4"/>
  <c r="CA170" i="4" s="1"/>
  <c r="CA80" i="4" s="1"/>
  <c r="CA200" i="4"/>
  <c r="CA245" i="4" s="1"/>
  <c r="CA207" i="4"/>
  <c r="CA252" i="4" s="1"/>
  <c r="CA109" i="4"/>
  <c r="CA154" i="4" s="1"/>
  <c r="CA64" i="4" s="1"/>
  <c r="CA194" i="4"/>
  <c r="CA239" i="4" s="1"/>
  <c r="CA103" i="4"/>
  <c r="CA148" i="4" s="1"/>
  <c r="CA58" i="4" s="1"/>
  <c r="CA113" i="4"/>
  <c r="CA158" i="4" s="1"/>
  <c r="CA68" i="4" s="1"/>
  <c r="CA10" i="5"/>
  <c r="CA11" i="5"/>
  <c r="CA191" i="4"/>
  <c r="CA236" i="4" s="1"/>
  <c r="CA228" i="4"/>
  <c r="CA273" i="4" s="1"/>
  <c r="CA206" i="4"/>
  <c r="CA251" i="4" s="1"/>
  <c r="CA121" i="4"/>
  <c r="CA166" i="4" s="1"/>
  <c r="CA76" i="4" s="1"/>
  <c r="CA217" i="4"/>
  <c r="CA262" i="4" s="1"/>
  <c r="CA221" i="4"/>
  <c r="CA266" i="4" s="1"/>
  <c r="CA123" i="4"/>
  <c r="CA168" i="4" s="1"/>
  <c r="CA78" i="4" s="1"/>
  <c r="CA129" i="4"/>
  <c r="CA174" i="4" s="1"/>
  <c r="CA84" i="4" s="1"/>
  <c r="CA106" i="4"/>
  <c r="CA151" i="4" s="1"/>
  <c r="CA61" i="4" s="1"/>
  <c r="CA210" i="4"/>
  <c r="CA255" i="4" s="1"/>
  <c r="CA105" i="4"/>
  <c r="CA150" i="4" s="1"/>
  <c r="CA60" i="4" s="1"/>
  <c r="CA215" i="4"/>
  <c r="CA260" i="4" s="1"/>
  <c r="CD11" i="4"/>
  <c r="CD12" i="4"/>
  <c r="CD13" i="4"/>
  <c r="CD15" i="4"/>
  <c r="CD14" i="4"/>
  <c r="CD16" i="4"/>
  <c r="CD17" i="4"/>
  <c r="CD19" i="4"/>
  <c r="CD20" i="4"/>
  <c r="CD21" i="4"/>
  <c r="CD18" i="4"/>
  <c r="CD24" i="4"/>
  <c r="CD25" i="4"/>
  <c r="CD26" i="4"/>
  <c r="CD29" i="4"/>
  <c r="CD22" i="4"/>
  <c r="CD30" i="4"/>
  <c r="CD23" i="4"/>
  <c r="CD27" i="4"/>
  <c r="CD31" i="4"/>
  <c r="CD33" i="4"/>
  <c r="CD36" i="4"/>
  <c r="CD32" i="4"/>
  <c r="CD37" i="4"/>
  <c r="CD28" i="4"/>
  <c r="CD34" i="4"/>
  <c r="CD38" i="4"/>
  <c r="CD39" i="4"/>
  <c r="CD40" i="4"/>
  <c r="CD43" i="4"/>
  <c r="CD47" i="4"/>
  <c r="CD44" i="4"/>
  <c r="CD35" i="4"/>
  <c r="CD45" i="4"/>
  <c r="CD49" i="4"/>
  <c r="CD42" i="4"/>
  <c r="CD48" i="4"/>
  <c r="CD46" i="4"/>
  <c r="CD41" i="4"/>
  <c r="CE32" i="3"/>
  <c r="CE76" i="3" s="1"/>
  <c r="CE33" i="3"/>
  <c r="CE77" i="3" s="1"/>
  <c r="CE36" i="3"/>
  <c r="CE80" i="3" s="1"/>
  <c r="CE39" i="3"/>
  <c r="CE83" i="3" s="1"/>
  <c r="CE34" i="3"/>
  <c r="CE78" i="3" s="1"/>
  <c r="CE37" i="3"/>
  <c r="CE81" i="3" s="1"/>
  <c r="CE38" i="3"/>
  <c r="CE82" i="3" s="1"/>
  <c r="CE42" i="3"/>
  <c r="CE86" i="3" s="1"/>
  <c r="CE40" i="3"/>
  <c r="CE84" i="3" s="1"/>
  <c r="CE46" i="3"/>
  <c r="CE90" i="3" s="1"/>
  <c r="CE35" i="3"/>
  <c r="CE79" i="3" s="1"/>
  <c r="CE41" i="3"/>
  <c r="CE85" i="3" s="1"/>
  <c r="CE45" i="3"/>
  <c r="CE89" i="3" s="1"/>
  <c r="CE43" i="3"/>
  <c r="CE87" i="3" s="1"/>
  <c r="CE48" i="3"/>
  <c r="CE92" i="3" s="1"/>
  <c r="CE50" i="3"/>
  <c r="CE94" i="3" s="1"/>
  <c r="CE49" i="3"/>
  <c r="CE93" i="3" s="1"/>
  <c r="CE53" i="3"/>
  <c r="CE97" i="3" s="1"/>
  <c r="CE57" i="3"/>
  <c r="CE101" i="3" s="1"/>
  <c r="CE61" i="3"/>
  <c r="CE105" i="3" s="1"/>
  <c r="CE65" i="3"/>
  <c r="CE109" i="3" s="1"/>
  <c r="CE69" i="3"/>
  <c r="CE113" i="3" s="1"/>
  <c r="CE52" i="3"/>
  <c r="CE96" i="3" s="1"/>
  <c r="CE54" i="3"/>
  <c r="CE98" i="3" s="1"/>
  <c r="CE56" i="3"/>
  <c r="CE100" i="3" s="1"/>
  <c r="CE60" i="3"/>
  <c r="CE104" i="3" s="1"/>
  <c r="CE64" i="3"/>
  <c r="CE108" i="3" s="1"/>
  <c r="CE68" i="3"/>
  <c r="CE112" i="3" s="1"/>
  <c r="CE62" i="3"/>
  <c r="CE106" i="3" s="1"/>
  <c r="CE70" i="3"/>
  <c r="CE114" i="3" s="1"/>
  <c r="CE71" i="3"/>
  <c r="CE115" i="3" s="1"/>
  <c r="CE47" i="3"/>
  <c r="CE91" i="3" s="1"/>
  <c r="CE51" i="3"/>
  <c r="CE95" i="3" s="1"/>
  <c r="CE55" i="3"/>
  <c r="CE99" i="3" s="1"/>
  <c r="CE58" i="3"/>
  <c r="CE102" i="3" s="1"/>
  <c r="CE44" i="3"/>
  <c r="CE88" i="3" s="1"/>
  <c r="CE59" i="3"/>
  <c r="CE103" i="3" s="1"/>
  <c r="CE67" i="3"/>
  <c r="CE111" i="3" s="1"/>
  <c r="CE31" i="3"/>
  <c r="CE75" i="3" s="1"/>
  <c r="CE63" i="3"/>
  <c r="CE107" i="3" s="1"/>
  <c r="CE66" i="3"/>
  <c r="CE110" i="3" s="1"/>
  <c r="CA8" i="5"/>
  <c r="BZ15" i="8"/>
  <c r="BZ9" i="9"/>
  <c r="BZ11" i="9"/>
  <c r="BZ17" i="8"/>
  <c r="BY277" i="4"/>
  <c r="BY16" i="8"/>
  <c r="BY10" i="9"/>
  <c r="CC56" i="9"/>
  <c r="CA13" i="5"/>
  <c r="CA22" i="9" s="1"/>
  <c r="CE22" i="3"/>
  <c r="CA281" i="4"/>
  <c r="CA279" i="4"/>
  <c r="BZ21" i="8"/>
  <c r="BZ18" i="9"/>
  <c r="CB16" i="3"/>
  <c r="CB2" i="8"/>
  <c r="CB2" i="5"/>
  <c r="CB2" i="9"/>
  <c r="CC2" i="3"/>
  <c r="CB2" i="4"/>
  <c r="BZ22" i="8"/>
  <c r="BZ19" i="9"/>
  <c r="BZ23" i="8"/>
  <c r="BZ20" i="9"/>
  <c r="CA25" i="5"/>
  <c r="BZ17" i="9"/>
  <c r="BZ20" i="8"/>
  <c r="BZ280" i="4"/>
  <c r="BZ21" i="9"/>
  <c r="BZ24" i="8"/>
  <c r="CE26" i="3"/>
  <c r="CE25" i="3"/>
  <c r="CE28" i="3"/>
  <c r="CE27" i="3"/>
  <c r="CD4" i="4"/>
  <c r="CD285" i="4"/>
  <c r="CF3" i="3"/>
  <c r="CE385" i="3"/>
  <c r="CE62" i="5" s="1"/>
  <c r="CE402" i="3"/>
  <c r="CE386" i="3"/>
  <c r="CE63" i="5" s="1"/>
  <c r="CE388" i="3"/>
  <c r="CE65" i="5" s="1"/>
  <c r="CE389" i="3"/>
  <c r="CE66" i="5" s="1"/>
  <c r="CE390" i="3"/>
  <c r="CE67" i="5" s="1"/>
  <c r="CE392" i="3"/>
  <c r="CE69" i="5" s="1"/>
  <c r="CE400" i="3"/>
  <c r="CE77" i="5" s="1"/>
  <c r="CE393" i="3"/>
  <c r="CE70" i="5" s="1"/>
  <c r="CE396" i="3"/>
  <c r="CE73" i="5" s="1"/>
  <c r="CE340" i="3"/>
  <c r="CE341" i="3"/>
  <c r="CE42" i="5" s="1"/>
  <c r="CE344" i="3"/>
  <c r="CE45" i="5" s="1"/>
  <c r="CE394" i="3"/>
  <c r="CE71" i="5" s="1"/>
  <c r="CE401" i="3"/>
  <c r="CE342" i="3"/>
  <c r="CE43" i="5" s="1"/>
  <c r="CE348" i="3"/>
  <c r="CE49" i="5" s="1"/>
  <c r="CE352" i="3"/>
  <c r="CE53" i="5" s="1"/>
  <c r="CE345" i="3"/>
  <c r="CE46" i="5" s="1"/>
  <c r="CE349" i="3"/>
  <c r="CE50" i="5" s="1"/>
  <c r="CE351" i="3"/>
  <c r="CE52" i="5" s="1"/>
  <c r="CE354" i="3"/>
  <c r="CE55" i="5" s="1"/>
  <c r="CE358" i="3"/>
  <c r="CE391" i="3"/>
  <c r="CE68" i="5" s="1"/>
  <c r="CE346" i="3"/>
  <c r="CE47" i="5" s="1"/>
  <c r="CE355" i="3"/>
  <c r="CE56" i="5" s="1"/>
  <c r="CE387" i="3"/>
  <c r="CE64" i="5" s="1"/>
  <c r="CE347" i="3"/>
  <c r="CE48" i="5" s="1"/>
  <c r="CE356" i="3"/>
  <c r="CE57" i="5" s="1"/>
  <c r="CE384" i="3"/>
  <c r="CE343" i="3"/>
  <c r="CE44" i="5" s="1"/>
  <c r="CE350" i="3"/>
  <c r="CE51" i="5" s="1"/>
  <c r="CE357" i="3"/>
  <c r="CE398" i="3"/>
  <c r="CE75" i="5" s="1"/>
  <c r="CE395" i="3"/>
  <c r="CE72" i="5" s="1"/>
  <c r="CE322" i="3"/>
  <c r="CE221" i="3"/>
  <c r="CE240" i="3"/>
  <c r="CE283" i="3"/>
  <c r="CE177" i="3"/>
  <c r="CE174" i="3"/>
  <c r="CE310" i="3"/>
  <c r="CE209" i="3"/>
  <c r="CE192" i="3"/>
  <c r="CE328" i="3"/>
  <c r="CE227" i="3"/>
  <c r="CE119" i="3"/>
  <c r="CE429" i="3"/>
  <c r="CE199" i="3"/>
  <c r="CE299" i="3"/>
  <c r="CE152" i="3"/>
  <c r="CE243" i="3"/>
  <c r="CE329" i="3"/>
  <c r="CE265" i="3"/>
  <c r="CE156" i="3"/>
  <c r="CE198" i="3"/>
  <c r="CE288" i="3"/>
  <c r="CE238" i="3"/>
  <c r="CE153" i="3"/>
  <c r="CE317" i="3"/>
  <c r="CE252" i="3"/>
  <c r="CE178" i="3"/>
  <c r="CE131" i="3"/>
  <c r="CE303" i="3"/>
  <c r="CE235" i="3"/>
  <c r="CE135" i="3"/>
  <c r="CE432" i="3"/>
  <c r="CE237" i="3"/>
  <c r="CE267" i="3"/>
  <c r="CE260" i="3"/>
  <c r="CE279" i="3"/>
  <c r="CE314" i="3"/>
  <c r="CE213" i="3"/>
  <c r="CE208" i="3"/>
  <c r="CE307" i="3"/>
  <c r="CE239" i="3"/>
  <c r="CE139" i="3"/>
  <c r="CE266" i="3"/>
  <c r="CE195" i="3"/>
  <c r="CE128" i="3"/>
  <c r="CE319" i="3"/>
  <c r="CE254" i="3"/>
  <c r="CE146" i="3"/>
  <c r="CE141" i="3"/>
  <c r="CE334" i="3"/>
  <c r="CE244" i="3"/>
  <c r="CE257" i="3"/>
  <c r="CE259" i="3"/>
  <c r="CE211" i="3"/>
  <c r="CE289" i="3"/>
  <c r="CE183" i="3"/>
  <c r="CE201" i="3"/>
  <c r="CE316" i="3"/>
  <c r="CE215" i="3"/>
  <c r="CE216" i="3"/>
  <c r="CE3" i="4"/>
  <c r="CE277" i="3"/>
  <c r="CE171" i="3"/>
  <c r="CE263" i="3"/>
  <c r="CE298" i="3"/>
  <c r="CE189" i="3"/>
  <c r="CE122" i="3"/>
  <c r="CE305" i="3"/>
  <c r="CE129" i="3"/>
  <c r="CE296" i="3"/>
  <c r="CE190" i="3"/>
  <c r="CE151" i="3"/>
  <c r="CE297" i="3"/>
  <c r="CE253" i="3"/>
  <c r="CE168" i="3"/>
  <c r="CE323" i="3"/>
  <c r="CE258" i="3"/>
  <c r="CE150" i="3"/>
  <c r="CE159" i="3"/>
  <c r="CE282" i="3"/>
  <c r="CE226" i="3"/>
  <c r="CE144" i="3"/>
  <c r="CE268" i="3"/>
  <c r="CE197" i="3"/>
  <c r="CE130" i="3"/>
  <c r="CE430" i="3"/>
  <c r="CE132" i="3"/>
  <c r="CE212" i="3"/>
  <c r="CE120" i="3"/>
  <c r="CE121" i="3"/>
  <c r="CE331" i="3"/>
  <c r="CE3" i="5"/>
  <c r="CE281" i="3"/>
  <c r="CE175" i="3"/>
  <c r="CE155" i="3"/>
  <c r="CE272" i="3"/>
  <c r="CE203" i="3"/>
  <c r="CE134" i="3"/>
  <c r="CE301" i="3"/>
  <c r="CE233" i="3"/>
  <c r="CE133" i="3"/>
  <c r="CE7" i="3"/>
  <c r="CE284" i="3"/>
  <c r="CE230" i="3"/>
  <c r="CE145" i="3"/>
  <c r="CE431" i="3"/>
  <c r="CE202" i="3"/>
  <c r="CE172" i="3"/>
  <c r="CE290" i="3"/>
  <c r="CE286" i="3"/>
  <c r="CE149" i="3"/>
  <c r="CE315" i="3"/>
  <c r="CE170" i="3"/>
  <c r="CE210" i="3"/>
  <c r="CE246" i="3"/>
  <c r="CE184" i="3"/>
  <c r="CE325" i="3"/>
  <c r="CE214" i="3"/>
  <c r="CE330" i="3"/>
  <c r="CE123" i="3"/>
  <c r="CE185" i="3"/>
  <c r="CE217" i="3"/>
  <c r="CE200" i="3"/>
  <c r="CE167" i="3"/>
  <c r="CE187" i="3"/>
  <c r="CE434" i="3"/>
  <c r="CE278" i="3"/>
  <c r="CE140" i="3"/>
  <c r="CE308" i="3"/>
  <c r="CE188" i="3"/>
  <c r="CE333" i="3"/>
  <c r="CE163" i="3"/>
  <c r="CE320" i="3"/>
  <c r="CE232" i="3"/>
  <c r="CE427" i="3"/>
  <c r="CE196" i="3"/>
  <c r="CE256" i="3"/>
  <c r="CE143" i="3"/>
  <c r="CE280" i="3"/>
  <c r="CE142" i="3"/>
  <c r="CE309" i="3"/>
  <c r="CE147" i="3"/>
  <c r="CE327" i="3"/>
  <c r="CE154" i="3"/>
  <c r="CE433" i="3"/>
  <c r="CE242" i="3"/>
  <c r="CE138" i="3"/>
  <c r="CE300" i="3"/>
  <c r="CE124" i="3"/>
  <c r="CE324" i="3"/>
  <c r="CE251" i="3"/>
  <c r="CE3" i="8"/>
  <c r="CE179" i="3"/>
  <c r="CE335" i="3"/>
  <c r="CE165" i="3"/>
  <c r="CE19" i="3"/>
  <c r="CE332" i="3"/>
  <c r="CE245" i="3"/>
  <c r="CE125" i="3"/>
  <c r="CE275" i="3"/>
  <c r="CE255" i="3"/>
  <c r="CE302" i="3"/>
  <c r="CE176" i="3"/>
  <c r="CE287" i="3"/>
  <c r="CE186" i="3"/>
  <c r="CE13" i="3"/>
  <c r="CE264" i="3"/>
  <c r="CE225" i="3"/>
  <c r="CE234" i="3"/>
  <c r="CE247" i="3"/>
  <c r="CE127" i="3"/>
  <c r="CE274" i="3"/>
  <c r="CE136" i="3"/>
  <c r="CE295" i="3"/>
  <c r="CE164" i="3"/>
  <c r="CE435" i="3"/>
  <c r="CE231" i="3"/>
  <c r="CE157" i="3"/>
  <c r="CE428" i="3"/>
  <c r="CE229" i="3"/>
  <c r="CE291" i="3"/>
  <c r="CE220" i="3"/>
  <c r="CE318" i="3"/>
  <c r="CE224" i="3"/>
  <c r="CE304" i="3"/>
  <c r="CE180" i="3"/>
  <c r="CE10" i="3"/>
  <c r="CE158" i="3"/>
  <c r="CE173" i="3"/>
  <c r="CE311" i="3"/>
  <c r="CE218" i="3"/>
  <c r="CE207" i="3"/>
  <c r="CE269" i="3"/>
  <c r="CE228" i="3"/>
  <c r="CE219" i="3"/>
  <c r="CE270" i="3"/>
  <c r="CE193" i="3"/>
  <c r="CE148" i="3"/>
  <c r="CE241" i="3"/>
  <c r="CE273" i="3"/>
  <c r="CE191" i="3"/>
  <c r="CE285" i="3"/>
  <c r="CE306" i="3"/>
  <c r="CE166" i="3"/>
  <c r="CE261" i="3"/>
  <c r="CE137" i="3"/>
  <c r="CE126" i="3"/>
  <c r="CE4" i="3"/>
  <c r="CE182" i="3"/>
  <c r="CE326" i="3"/>
  <c r="CE3" i="9"/>
  <c r="CE194" i="3"/>
  <c r="CE236" i="3"/>
  <c r="CE222" i="3"/>
  <c r="CE262" i="3"/>
  <c r="CE276" i="3"/>
  <c r="CE223" i="3"/>
  <c r="CE271" i="3"/>
  <c r="CE169" i="3"/>
  <c r="CE181" i="3"/>
  <c r="CE312" i="3"/>
  <c r="CE321" i="3"/>
  <c r="CE313" i="3"/>
  <c r="CE399" i="3"/>
  <c r="CE76" i="5" s="1"/>
  <c r="CD104" i="5"/>
  <c r="CD67" i="8"/>
  <c r="CD68" i="8"/>
  <c r="CD59" i="8"/>
  <c r="CD58" i="8"/>
  <c r="CD45" i="8"/>
  <c r="CD4" i="8"/>
  <c r="CD55" i="8"/>
  <c r="CD63" i="8"/>
  <c r="CD64" i="8"/>
  <c r="CD48" i="8"/>
  <c r="CD40" i="8"/>
  <c r="CD56" i="8"/>
  <c r="CD54" i="8"/>
  <c r="CD65" i="8"/>
  <c r="CD47" i="8"/>
  <c r="CC33" i="8"/>
  <c r="CC32" i="9"/>
  <c r="CD48" i="9"/>
  <c r="CD47" i="9"/>
  <c r="CD4" i="9"/>
  <c r="CD42" i="9"/>
  <c r="CD80" i="5"/>
  <c r="CD4" i="5"/>
  <c r="CD109" i="5"/>
  <c r="CD16" i="5"/>
  <c r="CD33" i="5" s="1"/>
  <c r="CD92" i="5"/>
  <c r="CD29" i="5"/>
  <c r="CC34" i="8"/>
  <c r="CC33" i="9"/>
  <c r="AB137" i="20" l="1"/>
  <c r="AE60" i="21"/>
  <c r="AF57" i="21" s="1"/>
  <c r="AF60" i="21" s="1"/>
  <c r="AG57" i="21" s="1"/>
  <c r="AJ146" i="20" s="1"/>
  <c r="AC137" i="20"/>
  <c r="CB12" i="5"/>
  <c r="CB137" i="4"/>
  <c r="CB182" i="4" s="1"/>
  <c r="CB92" i="4" s="1"/>
  <c r="CB10" i="5"/>
  <c r="CB101" i="4"/>
  <c r="CB104" i="4"/>
  <c r="CB149" i="4" s="1"/>
  <c r="CB59" i="4" s="1"/>
  <c r="CB117" i="4"/>
  <c r="CB162" i="4" s="1"/>
  <c r="CB72" i="4" s="1"/>
  <c r="CB122" i="4"/>
  <c r="CB167" i="4" s="1"/>
  <c r="CB77" i="4" s="1"/>
  <c r="CB219" i="4"/>
  <c r="CB210" i="4"/>
  <c r="CB255" i="4" s="1"/>
  <c r="CB221" i="4"/>
  <c r="CB266" i="4" s="1"/>
  <c r="CB228" i="4"/>
  <c r="CB273" i="4" s="1"/>
  <c r="CB113" i="4"/>
  <c r="CB158" i="4" s="1"/>
  <c r="CB68" i="4" s="1"/>
  <c r="CB207" i="4"/>
  <c r="CB252" i="4" s="1"/>
  <c r="CB9" i="5"/>
  <c r="CB220" i="4"/>
  <c r="CB265" i="4" s="1"/>
  <c r="CB223" i="4"/>
  <c r="CB134" i="4"/>
  <c r="CB179" i="4" s="1"/>
  <c r="CB89" i="4" s="1"/>
  <c r="CB127" i="4"/>
  <c r="CB172" i="4" s="1"/>
  <c r="CB82" i="4" s="1"/>
  <c r="CB133" i="4"/>
  <c r="CB178" i="4" s="1"/>
  <c r="CB88" i="4" s="1"/>
  <c r="CB216" i="4"/>
  <c r="CB126" i="4"/>
  <c r="CB171" i="4" s="1"/>
  <c r="CB81" i="4" s="1"/>
  <c r="CB102" i="4"/>
  <c r="CB147" i="4" s="1"/>
  <c r="CB57" i="4" s="1"/>
  <c r="CB120" i="4"/>
  <c r="CB165" i="4" s="1"/>
  <c r="CB75" i="4" s="1"/>
  <c r="CB128" i="4"/>
  <c r="CB214" i="4"/>
  <c r="CB259" i="4" s="1"/>
  <c r="CB111" i="4"/>
  <c r="CB156" i="4" s="1"/>
  <c r="CB66" i="4" s="1"/>
  <c r="CB139" i="4"/>
  <c r="CB197" i="4"/>
  <c r="CB242" i="4" s="1"/>
  <c r="CB123" i="4"/>
  <c r="CB168" i="4" s="1"/>
  <c r="CB78" i="4" s="1"/>
  <c r="CB138" i="4"/>
  <c r="CB183" i="4" s="1"/>
  <c r="CB93" i="4" s="1"/>
  <c r="CB222" i="4"/>
  <c r="CB118" i="4"/>
  <c r="CB163" i="4" s="1"/>
  <c r="CB73" i="4" s="1"/>
  <c r="CB229" i="4"/>
  <c r="CB274" i="4" s="1"/>
  <c r="CB201" i="4"/>
  <c r="CB246" i="4" s="1"/>
  <c r="CA146" i="4"/>
  <c r="CA56" i="4" s="1"/>
  <c r="CA183" i="4"/>
  <c r="CA93" i="4" s="1"/>
  <c r="CA149" i="4"/>
  <c r="CA59" i="4" s="1"/>
  <c r="CB106" i="4"/>
  <c r="CB151" i="4" s="1"/>
  <c r="CB61" i="4" s="1"/>
  <c r="CB217" i="4"/>
  <c r="CB191" i="4"/>
  <c r="CB236" i="4" s="1"/>
  <c r="CB103" i="4"/>
  <c r="CB148" i="4" s="1"/>
  <c r="CB58" i="4" s="1"/>
  <c r="CB200" i="4"/>
  <c r="CB245" i="4" s="1"/>
  <c r="CB198" i="4"/>
  <c r="CB193" i="4"/>
  <c r="CB238" i="4" s="1"/>
  <c r="CB195" i="4"/>
  <c r="CB240" i="4" s="1"/>
  <c r="CB132" i="4"/>
  <c r="CB177" i="4" s="1"/>
  <c r="CB87" i="4" s="1"/>
  <c r="CB130" i="4"/>
  <c r="CB213" i="4"/>
  <c r="CB258" i="4" s="1"/>
  <c r="CB209" i="4"/>
  <c r="CB254" i="4" s="1"/>
  <c r="CB218" i="4"/>
  <c r="CB263" i="4" s="1"/>
  <c r="CB114" i="4"/>
  <c r="CB124" i="4"/>
  <c r="CB169" i="4" s="1"/>
  <c r="CB79" i="4" s="1"/>
  <c r="CB203" i="4"/>
  <c r="CB248" i="4" s="1"/>
  <c r="CB212" i="4"/>
  <c r="CB257" i="4" s="1"/>
  <c r="CB99" i="4"/>
  <c r="CB144" i="4" s="1"/>
  <c r="CB54" i="4" s="1"/>
  <c r="CB189" i="4"/>
  <c r="CB234" i="4" s="1"/>
  <c r="CB199" i="4"/>
  <c r="CB244" i="4" s="1"/>
  <c r="CB224" i="4"/>
  <c r="CB269" i="4" s="1"/>
  <c r="CB105" i="4"/>
  <c r="CB206" i="4"/>
  <c r="CB251" i="4" s="1"/>
  <c r="CB109" i="4"/>
  <c r="CB154" i="4" s="1"/>
  <c r="CB64" i="4" s="1"/>
  <c r="CB110" i="4"/>
  <c r="CB155" i="4" s="1"/>
  <c r="CB65" i="4" s="1"/>
  <c r="CB226" i="4"/>
  <c r="CB205" i="4"/>
  <c r="CB250" i="4" s="1"/>
  <c r="CB208" i="4"/>
  <c r="CB253" i="4" s="1"/>
  <c r="CB192" i="4"/>
  <c r="CB237" i="4" s="1"/>
  <c r="CB211" i="4"/>
  <c r="CA155" i="4"/>
  <c r="CA65" i="4" s="1"/>
  <c r="CA253" i="4"/>
  <c r="CA267" i="4"/>
  <c r="CA167" i="4"/>
  <c r="CA77" i="4" s="1"/>
  <c r="CA237" i="4"/>
  <c r="CB215" i="4"/>
  <c r="CB260" i="4" s="1"/>
  <c r="CB129" i="4"/>
  <c r="CB121" i="4"/>
  <c r="CB166" i="4" s="1"/>
  <c r="CB76" i="4" s="1"/>
  <c r="CB11" i="5"/>
  <c r="CB194" i="4"/>
  <c r="CB239" i="4" s="1"/>
  <c r="CB125" i="4"/>
  <c r="CB170" i="4" s="1"/>
  <c r="CB80" i="4" s="1"/>
  <c r="CB108" i="4"/>
  <c r="CB153" i="4" s="1"/>
  <c r="CB63" i="4" s="1"/>
  <c r="CB131" i="4"/>
  <c r="CB176" i="4" s="1"/>
  <c r="CB86" i="4" s="1"/>
  <c r="CB227" i="4"/>
  <c r="CB272" i="4" s="1"/>
  <c r="CB136" i="4"/>
  <c r="CB116" i="4"/>
  <c r="CB161" i="4" s="1"/>
  <c r="CB71" i="4" s="1"/>
  <c r="CB115" i="4"/>
  <c r="CB160" i="4" s="1"/>
  <c r="CB70" i="4" s="1"/>
  <c r="CB119" i="4"/>
  <c r="CB164" i="4" s="1"/>
  <c r="CB74" i="4" s="1"/>
  <c r="CB112" i="4"/>
  <c r="CB202" i="4"/>
  <c r="CB247" i="4" s="1"/>
  <c r="CB135" i="4"/>
  <c r="CB180" i="4" s="1"/>
  <c r="CB90" i="4" s="1"/>
  <c r="CB225" i="4"/>
  <c r="CB270" i="4" s="1"/>
  <c r="CB204" i="4"/>
  <c r="CB196" i="4"/>
  <c r="CB241" i="4" s="1"/>
  <c r="CB107" i="4"/>
  <c r="CB152" i="4" s="1"/>
  <c r="CB62" i="4" s="1"/>
  <c r="CE11" i="4"/>
  <c r="CE12" i="4"/>
  <c r="CE14" i="4"/>
  <c r="CE13" i="4"/>
  <c r="CE15" i="4"/>
  <c r="CE16" i="4"/>
  <c r="CE18" i="4"/>
  <c r="CE19" i="4"/>
  <c r="CE17" i="4"/>
  <c r="CE20" i="4"/>
  <c r="CE22" i="4"/>
  <c r="CE23" i="4"/>
  <c r="CE24" i="4"/>
  <c r="CE21" i="4"/>
  <c r="CE25" i="4"/>
  <c r="CE26" i="4"/>
  <c r="CE28" i="4"/>
  <c r="CE29" i="4"/>
  <c r="CE30" i="4"/>
  <c r="CE35" i="4"/>
  <c r="CE39" i="4"/>
  <c r="CE31" i="4"/>
  <c r="CE33" i="4"/>
  <c r="CE36" i="4"/>
  <c r="CE32" i="4"/>
  <c r="CE37" i="4"/>
  <c r="CE41" i="4"/>
  <c r="CE34" i="4"/>
  <c r="CE42" i="4"/>
  <c r="CE46" i="4"/>
  <c r="CE38" i="4"/>
  <c r="CE40" i="4"/>
  <c r="CE43" i="4"/>
  <c r="CE47" i="4"/>
  <c r="CE44" i="4"/>
  <c r="CE48" i="4"/>
  <c r="CE27" i="4"/>
  <c r="CE45" i="4"/>
  <c r="CE49" i="4"/>
  <c r="CF32" i="3"/>
  <c r="CF76" i="3" s="1"/>
  <c r="CF35" i="3"/>
  <c r="CF79" i="3" s="1"/>
  <c r="CF34" i="3"/>
  <c r="CF78" i="3" s="1"/>
  <c r="CF37" i="3"/>
  <c r="CF81" i="3" s="1"/>
  <c r="CF38" i="3"/>
  <c r="CF82" i="3" s="1"/>
  <c r="CF41" i="3"/>
  <c r="CF85" i="3" s="1"/>
  <c r="CF36" i="3"/>
  <c r="CF80" i="3" s="1"/>
  <c r="CF45" i="3"/>
  <c r="CF89" i="3" s="1"/>
  <c r="CF44" i="3"/>
  <c r="CF88" i="3" s="1"/>
  <c r="CF48" i="3"/>
  <c r="CF92" i="3" s="1"/>
  <c r="CF40" i="3"/>
  <c r="CF84" i="3" s="1"/>
  <c r="CF49" i="3"/>
  <c r="CF93" i="3" s="1"/>
  <c r="CF53" i="3"/>
  <c r="CF97" i="3" s="1"/>
  <c r="CF42" i="3"/>
  <c r="CF86" i="3" s="1"/>
  <c r="CF52" i="3"/>
  <c r="CF96" i="3" s="1"/>
  <c r="CF43" i="3"/>
  <c r="CF87" i="3" s="1"/>
  <c r="CF54" i="3"/>
  <c r="CF98" i="3" s="1"/>
  <c r="CF56" i="3"/>
  <c r="CF100" i="3" s="1"/>
  <c r="CF60" i="3"/>
  <c r="CF104" i="3" s="1"/>
  <c r="CF64" i="3"/>
  <c r="CF108" i="3" s="1"/>
  <c r="CF68" i="3"/>
  <c r="CF112" i="3" s="1"/>
  <c r="CF46" i="3"/>
  <c r="CF90" i="3" s="1"/>
  <c r="CF47" i="3"/>
  <c r="CF91" i="3" s="1"/>
  <c r="CF51" i="3"/>
  <c r="CF95" i="3" s="1"/>
  <c r="CF55" i="3"/>
  <c r="CF99" i="3" s="1"/>
  <c r="CF59" i="3"/>
  <c r="CF103" i="3" s="1"/>
  <c r="CF63" i="3"/>
  <c r="CF107" i="3" s="1"/>
  <c r="CF67" i="3"/>
  <c r="CF111" i="3" s="1"/>
  <c r="CF71" i="3"/>
  <c r="CF115" i="3" s="1"/>
  <c r="CF33" i="3"/>
  <c r="CF77" i="3" s="1"/>
  <c r="CF61" i="3"/>
  <c r="CF105" i="3" s="1"/>
  <c r="CF69" i="3"/>
  <c r="CF113" i="3" s="1"/>
  <c r="CF39" i="3"/>
  <c r="CF83" i="3" s="1"/>
  <c r="CF50" i="3"/>
  <c r="CF94" i="3" s="1"/>
  <c r="CF58" i="3"/>
  <c r="CF102" i="3" s="1"/>
  <c r="CF66" i="3"/>
  <c r="CF110" i="3" s="1"/>
  <c r="CF62" i="3"/>
  <c r="CF106" i="3" s="1"/>
  <c r="CF70" i="3"/>
  <c r="CF114" i="3" s="1"/>
  <c r="CF57" i="3"/>
  <c r="CF101" i="3" s="1"/>
  <c r="CF65" i="3"/>
  <c r="CF109" i="3" s="1"/>
  <c r="CF31" i="3"/>
  <c r="CF75" i="3" s="1"/>
  <c r="CB8" i="5"/>
  <c r="CA17" i="8"/>
  <c r="CA11" i="9"/>
  <c r="CA9" i="9"/>
  <c r="CA15" i="8"/>
  <c r="BZ277" i="4"/>
  <c r="BZ10" i="9"/>
  <c r="BZ16" i="8"/>
  <c r="CD56" i="9"/>
  <c r="CB13" i="5"/>
  <c r="CB22" i="9" s="1"/>
  <c r="CF22" i="3"/>
  <c r="CA24" i="8"/>
  <c r="CA21" i="9"/>
  <c r="CA280" i="4"/>
  <c r="CB21" i="5"/>
  <c r="CB25" i="5"/>
  <c r="CA20" i="8"/>
  <c r="CA17" i="9"/>
  <c r="CA20" i="9"/>
  <c r="CA23" i="8"/>
  <c r="CC16" i="3"/>
  <c r="AE14" i="27" s="1"/>
  <c r="AE15" i="27" s="1"/>
  <c r="CC2" i="9"/>
  <c r="CC2" i="5"/>
  <c r="CC2" i="4"/>
  <c r="CD2" i="3"/>
  <c r="CC2" i="8"/>
  <c r="AE1" i="27"/>
  <c r="CA18" i="9"/>
  <c r="CA21" i="8"/>
  <c r="CA22" i="8"/>
  <c r="CA19" i="9"/>
  <c r="CB279" i="4"/>
  <c r="CB281" i="4"/>
  <c r="CF28" i="3"/>
  <c r="CF27" i="3"/>
  <c r="CF26" i="3"/>
  <c r="CF25" i="3"/>
  <c r="CD33" i="8"/>
  <c r="CD32" i="9"/>
  <c r="CD34" i="8"/>
  <c r="CD33" i="9"/>
  <c r="CE285" i="4"/>
  <c r="CE4" i="4"/>
  <c r="CF402" i="3"/>
  <c r="CG3" i="3"/>
  <c r="CF386" i="3"/>
  <c r="CF63" i="5" s="1"/>
  <c r="CF388" i="3"/>
  <c r="CF65" i="5" s="1"/>
  <c r="CF385" i="3"/>
  <c r="CF62" i="5" s="1"/>
  <c r="CF401" i="3"/>
  <c r="CF341" i="3"/>
  <c r="CF42" i="5" s="1"/>
  <c r="CF394" i="3"/>
  <c r="CF71" i="5" s="1"/>
  <c r="CF400" i="3"/>
  <c r="CF77" i="5" s="1"/>
  <c r="CF390" i="3"/>
  <c r="CF67" i="5" s="1"/>
  <c r="CF393" i="3"/>
  <c r="CF70" i="5" s="1"/>
  <c r="CF340" i="3"/>
  <c r="CF396" i="3"/>
  <c r="CF73" i="5" s="1"/>
  <c r="CF399" i="3"/>
  <c r="CF76" i="5" s="1"/>
  <c r="CF389" i="3"/>
  <c r="CF66" i="5" s="1"/>
  <c r="CF343" i="3"/>
  <c r="CF44" i="5" s="1"/>
  <c r="CF344" i="3"/>
  <c r="CF45" i="5" s="1"/>
  <c r="CF392" i="3"/>
  <c r="CF69" i="5" s="1"/>
  <c r="CF342" i="3"/>
  <c r="CF43" i="5" s="1"/>
  <c r="CF347" i="3"/>
  <c r="CF48" i="5" s="1"/>
  <c r="CF351" i="3"/>
  <c r="CF52" i="5" s="1"/>
  <c r="CF355" i="3"/>
  <c r="CF56" i="5" s="1"/>
  <c r="CF348" i="3"/>
  <c r="CF49" i="5" s="1"/>
  <c r="CF352" i="3"/>
  <c r="CF53" i="5" s="1"/>
  <c r="CF345" i="3"/>
  <c r="CF46" i="5" s="1"/>
  <c r="CF350" i="3"/>
  <c r="CF51" i="5" s="1"/>
  <c r="CF357" i="3"/>
  <c r="CF395" i="3"/>
  <c r="CF72" i="5" s="1"/>
  <c r="CF387" i="3"/>
  <c r="CF64" i="5" s="1"/>
  <c r="CF354" i="3"/>
  <c r="CF55" i="5" s="1"/>
  <c r="CF358" i="3"/>
  <c r="CF398" i="3"/>
  <c r="CF75" i="5" s="1"/>
  <c r="CF346" i="3"/>
  <c r="CF47" i="5" s="1"/>
  <c r="CF349" i="3"/>
  <c r="CF50" i="5" s="1"/>
  <c r="CF391" i="3"/>
  <c r="CF68" i="5" s="1"/>
  <c r="CF384" i="3"/>
  <c r="CF356" i="3"/>
  <c r="CF57" i="5" s="1"/>
  <c r="CF305" i="3"/>
  <c r="CF221" i="3"/>
  <c r="CF158" i="3"/>
  <c r="CF300" i="3"/>
  <c r="CF253" i="3"/>
  <c r="CF176" i="3"/>
  <c r="CF333" i="3"/>
  <c r="CF252" i="3"/>
  <c r="CF189" i="3"/>
  <c r="CF140" i="3"/>
  <c r="CF311" i="3"/>
  <c r="CF227" i="3"/>
  <c r="CF167" i="3"/>
  <c r="CF264" i="3"/>
  <c r="CF286" i="3"/>
  <c r="CF123" i="3"/>
  <c r="CF273" i="3"/>
  <c r="CF226" i="3"/>
  <c r="CF149" i="3"/>
  <c r="CF310" i="3"/>
  <c r="CF263" i="3"/>
  <c r="CF186" i="3"/>
  <c r="CF320" i="3"/>
  <c r="CF200" i="3"/>
  <c r="CF196" i="3"/>
  <c r="CF299" i="3"/>
  <c r="CF208" i="3"/>
  <c r="CF131" i="3"/>
  <c r="CF281" i="3"/>
  <c r="CF234" i="3"/>
  <c r="CF157" i="3"/>
  <c r="CF318" i="3"/>
  <c r="CF295" i="3"/>
  <c r="CF194" i="3"/>
  <c r="CF296" i="3"/>
  <c r="CF246" i="3"/>
  <c r="CF172" i="3"/>
  <c r="CF428" i="3"/>
  <c r="CF298" i="3"/>
  <c r="CF251" i="3"/>
  <c r="CF174" i="3"/>
  <c r="CF323" i="3"/>
  <c r="CF239" i="3"/>
  <c r="CF179" i="3"/>
  <c r="CF130" i="3"/>
  <c r="CF326" i="3"/>
  <c r="CF209" i="3"/>
  <c r="CF146" i="3"/>
  <c r="CF334" i="3"/>
  <c r="CF254" i="3"/>
  <c r="CF191" i="3"/>
  <c r="CF142" i="3"/>
  <c r="CF427" i="3"/>
  <c r="CF271" i="3"/>
  <c r="CF224" i="3"/>
  <c r="CF147" i="3"/>
  <c r="CF331" i="3"/>
  <c r="CF247" i="3"/>
  <c r="CF187" i="3"/>
  <c r="CF138" i="3"/>
  <c r="CF302" i="3"/>
  <c r="CF255" i="3"/>
  <c r="CF178" i="3"/>
  <c r="CF277" i="3"/>
  <c r="CF230" i="3"/>
  <c r="CF153" i="3"/>
  <c r="CF433" i="3"/>
  <c r="CF314" i="3"/>
  <c r="CF276" i="3"/>
  <c r="CF190" i="3"/>
  <c r="CF4" i="3"/>
  <c r="CF307" i="3"/>
  <c r="CF223" i="3"/>
  <c r="CF163" i="3"/>
  <c r="CF335" i="3"/>
  <c r="CF260" i="3"/>
  <c r="CF197" i="3"/>
  <c r="CF119" i="3"/>
  <c r="CF288" i="3"/>
  <c r="CF203" i="3"/>
  <c r="CF129" i="3"/>
  <c r="CF434" i="3"/>
  <c r="CF322" i="3"/>
  <c r="CF202" i="3"/>
  <c r="CF198" i="3"/>
  <c r="CF315" i="3"/>
  <c r="CF231" i="3"/>
  <c r="CF171" i="3"/>
  <c r="CF122" i="3"/>
  <c r="CF3" i="8"/>
  <c r="CF280" i="3"/>
  <c r="CF201" i="3"/>
  <c r="CF127" i="3"/>
  <c r="CF327" i="3"/>
  <c r="CF243" i="3"/>
  <c r="CF183" i="3"/>
  <c r="CF134" i="3"/>
  <c r="CF329" i="3"/>
  <c r="CF245" i="3"/>
  <c r="CF185" i="3"/>
  <c r="CF136" i="3"/>
  <c r="CF289" i="3"/>
  <c r="CF242" i="3"/>
  <c r="CF168" i="3"/>
  <c r="CF274" i="3"/>
  <c r="CF212" i="3"/>
  <c r="CF135" i="3"/>
  <c r="CF304" i="3"/>
  <c r="CF257" i="3"/>
  <c r="CF180" i="3"/>
  <c r="CF435" i="3"/>
  <c r="CF259" i="3"/>
  <c r="CF265" i="3"/>
  <c r="CF141" i="3"/>
  <c r="CF301" i="3"/>
  <c r="CF154" i="3"/>
  <c r="CF312" i="3"/>
  <c r="CF188" i="3"/>
  <c r="CF229" i="3"/>
  <c r="CF120" i="3"/>
  <c r="CF258" i="3"/>
  <c r="CF297" i="3"/>
  <c r="CF275" i="3"/>
  <c r="CF151" i="3"/>
  <c r="CF285" i="3"/>
  <c r="CF164" i="3"/>
  <c r="CF19" i="3"/>
  <c r="CF237" i="3"/>
  <c r="CF128" i="3"/>
  <c r="CF272" i="3"/>
  <c r="CF125" i="3"/>
  <c r="CF283" i="3"/>
  <c r="CF159" i="3"/>
  <c r="CF214" i="3"/>
  <c r="CF290" i="3"/>
  <c r="CF139" i="3"/>
  <c r="CF324" i="3"/>
  <c r="CF270" i="3"/>
  <c r="CF244" i="3"/>
  <c r="CF7" i="3"/>
  <c r="CF219" i="3"/>
  <c r="AF2" i="27"/>
  <c r="CF193" i="3"/>
  <c r="CF215" i="3"/>
  <c r="CF267" i="3"/>
  <c r="CF143" i="3"/>
  <c r="CF262" i="3"/>
  <c r="CF121" i="3"/>
  <c r="CF432" i="3"/>
  <c r="CF232" i="3"/>
  <c r="CF261" i="3"/>
  <c r="CF225" i="3"/>
  <c r="CF235" i="3"/>
  <c r="CF126" i="3"/>
  <c r="CF430" i="3"/>
  <c r="CF240" i="3"/>
  <c r="CF284" i="3"/>
  <c r="CF233" i="3"/>
  <c r="CF124" i="3"/>
  <c r="CF328" i="3"/>
  <c r="CF148" i="3"/>
  <c r="CF13" i="3"/>
  <c r="CF213" i="3"/>
  <c r="CF266" i="3"/>
  <c r="CF133" i="3"/>
  <c r="CF325" i="3"/>
  <c r="CF181" i="3"/>
  <c r="CF222" i="3"/>
  <c r="CF306" i="3"/>
  <c r="CF182" i="3"/>
  <c r="CF218" i="3"/>
  <c r="CF217" i="3"/>
  <c r="CF268" i="3"/>
  <c r="CF313" i="3"/>
  <c r="CF169" i="3"/>
  <c r="CF3" i="4"/>
  <c r="CF195" i="3"/>
  <c r="CF228" i="3"/>
  <c r="CF238" i="3"/>
  <c r="CF321" i="3"/>
  <c r="CF177" i="3"/>
  <c r="CF3" i="9"/>
  <c r="CF278" i="3"/>
  <c r="CF236" i="3"/>
  <c r="CF282" i="3"/>
  <c r="CF137" i="3"/>
  <c r="CF431" i="3"/>
  <c r="CF216" i="3"/>
  <c r="CF207" i="3"/>
  <c r="CF291" i="3"/>
  <c r="CF170" i="3"/>
  <c r="CF303" i="3"/>
  <c r="CF156" i="3"/>
  <c r="CF429" i="3"/>
  <c r="CF144" i="3"/>
  <c r="CF220" i="3"/>
  <c r="CF279" i="3"/>
  <c r="CF309" i="3"/>
  <c r="CF192" i="3"/>
  <c r="CF211" i="3"/>
  <c r="CF132" i="3"/>
  <c r="CF332" i="3"/>
  <c r="CF3" i="5"/>
  <c r="CF155" i="3"/>
  <c r="CF165" i="3"/>
  <c r="CF287" i="3"/>
  <c r="CF317" i="3"/>
  <c r="CF210" i="3"/>
  <c r="CF269" i="3"/>
  <c r="CF184" i="3"/>
  <c r="CF10" i="3"/>
  <c r="CF152" i="3"/>
  <c r="CF199" i="3"/>
  <c r="CF308" i="3"/>
  <c r="CF319" i="3"/>
  <c r="CF166" i="3"/>
  <c r="CF173" i="3"/>
  <c r="CF330" i="3"/>
  <c r="CF145" i="3"/>
  <c r="CF175" i="3"/>
  <c r="CF150" i="3"/>
  <c r="CF256" i="3"/>
  <c r="CF316" i="3"/>
  <c r="CF241" i="3"/>
  <c r="CE104" i="5"/>
  <c r="CE68" i="8"/>
  <c r="CE67" i="8"/>
  <c r="CE47" i="8"/>
  <c r="CE65" i="8"/>
  <c r="CE48" i="8"/>
  <c r="CE40" i="8"/>
  <c r="CE45" i="8"/>
  <c r="CE54" i="8"/>
  <c r="CE4" i="8"/>
  <c r="CE64" i="8"/>
  <c r="CE63" i="8"/>
  <c r="CE56" i="8"/>
  <c r="CE55" i="8"/>
  <c r="CE58" i="8"/>
  <c r="CE59" i="8"/>
  <c r="CE92" i="5"/>
  <c r="CE109" i="5"/>
  <c r="CE29" i="5"/>
  <c r="CE16" i="5"/>
  <c r="CE33" i="5" s="1"/>
  <c r="CE80" i="5"/>
  <c r="CE4" i="5"/>
  <c r="CE47" i="9"/>
  <c r="CE48" i="9"/>
  <c r="CE4" i="9"/>
  <c r="CE42" i="9"/>
  <c r="Y43" i="21" l="1"/>
  <c r="Z40" i="21" s="1"/>
  <c r="Z43" i="21" s="1"/>
  <c r="AA40" i="21" s="1"/>
  <c r="AA43" i="21" s="1"/>
  <c r="AB40" i="21" s="1"/>
  <c r="AB42" i="21" s="1"/>
  <c r="AG60" i="21"/>
  <c r="AH57" i="21" s="1"/>
  <c r="CC12" i="5"/>
  <c r="CC137" i="4"/>
  <c r="CC182" i="4" s="1"/>
  <c r="CC92" i="4" s="1"/>
  <c r="CC204" i="4"/>
  <c r="CC249" i="4" s="1"/>
  <c r="CC112" i="4"/>
  <c r="CC157" i="4" s="1"/>
  <c r="CC67" i="4" s="1"/>
  <c r="CC136" i="4"/>
  <c r="CC181" i="4" s="1"/>
  <c r="CC91" i="4" s="1"/>
  <c r="CC125" i="4"/>
  <c r="CC170" i="4" s="1"/>
  <c r="CC80" i="4" s="1"/>
  <c r="CC129" i="4"/>
  <c r="CC174" i="4" s="1"/>
  <c r="CC84" i="4" s="1"/>
  <c r="CC211" i="4"/>
  <c r="CC256" i="4" s="1"/>
  <c r="CC226" i="4"/>
  <c r="CC271" i="4" s="1"/>
  <c r="CC105" i="4"/>
  <c r="CC150" i="4" s="1"/>
  <c r="CC60" i="4" s="1"/>
  <c r="CC99" i="4"/>
  <c r="CC144" i="4" s="1"/>
  <c r="CC54" i="4" s="1"/>
  <c r="CC114" i="4"/>
  <c r="CC159" i="4" s="1"/>
  <c r="CC69" i="4" s="1"/>
  <c r="CC130" i="4"/>
  <c r="CC175" i="4" s="1"/>
  <c r="CC85" i="4" s="1"/>
  <c r="CC198" i="4"/>
  <c r="CC243" i="4" s="1"/>
  <c r="CC217" i="4"/>
  <c r="CC262" i="4" s="1"/>
  <c r="CC222" i="4"/>
  <c r="CC267" i="4" s="1"/>
  <c r="CC139" i="4"/>
  <c r="CC184" i="4" s="1"/>
  <c r="CC94" i="4" s="1"/>
  <c r="CC128" i="4"/>
  <c r="CC173" i="4" s="1"/>
  <c r="CC83" i="4" s="1"/>
  <c r="CC216" i="4"/>
  <c r="CC261" i="4" s="1"/>
  <c r="CC223" i="4"/>
  <c r="CC268" i="4" s="1"/>
  <c r="CC113" i="4"/>
  <c r="CC158" i="4" s="1"/>
  <c r="CC68" i="4" s="1"/>
  <c r="CC219" i="4"/>
  <c r="CC264" i="4" s="1"/>
  <c r="CC101" i="4"/>
  <c r="CC146" i="4" s="1"/>
  <c r="CC56" i="4" s="1"/>
  <c r="CB256" i="4"/>
  <c r="CB173" i="4"/>
  <c r="CB83" i="4" s="1"/>
  <c r="CB271" i="4"/>
  <c r="CB159" i="4"/>
  <c r="CB69" i="4" s="1"/>
  <c r="CB157" i="4"/>
  <c r="CB67" i="4" s="1"/>
  <c r="CC107" i="4"/>
  <c r="CC152" i="4" s="1"/>
  <c r="CC62" i="4" s="1"/>
  <c r="CC225" i="4"/>
  <c r="CC119" i="4"/>
  <c r="CC164" i="4" s="1"/>
  <c r="CC74" i="4" s="1"/>
  <c r="CC227" i="4"/>
  <c r="CC272" i="4" s="1"/>
  <c r="CC194" i="4"/>
  <c r="CC239" i="4" s="1"/>
  <c r="CC215" i="4"/>
  <c r="CC192" i="4"/>
  <c r="CC237" i="4" s="1"/>
  <c r="CC110" i="4"/>
  <c r="CC155" i="4" s="1"/>
  <c r="CC65" i="4" s="1"/>
  <c r="CC224" i="4"/>
  <c r="CC269" i="4" s="1"/>
  <c r="CC212" i="4"/>
  <c r="CC257" i="4" s="1"/>
  <c r="CC218" i="4"/>
  <c r="CC263" i="4" s="1"/>
  <c r="CC132" i="4"/>
  <c r="CC177" i="4" s="1"/>
  <c r="CC87" i="4" s="1"/>
  <c r="CC200" i="4"/>
  <c r="CC245" i="4" s="1"/>
  <c r="CC106" i="4"/>
  <c r="CC151" i="4" s="1"/>
  <c r="CC61" i="4" s="1"/>
  <c r="CC201" i="4"/>
  <c r="CC246" i="4" s="1"/>
  <c r="CC138" i="4"/>
  <c r="CC183" i="4" s="1"/>
  <c r="CC93" i="4" s="1"/>
  <c r="CC120" i="4"/>
  <c r="CC133" i="4"/>
  <c r="CC178" i="4" s="1"/>
  <c r="CC88" i="4" s="1"/>
  <c r="CC220" i="4"/>
  <c r="CC265" i="4" s="1"/>
  <c r="CC228" i="4"/>
  <c r="CC273" i="4" s="1"/>
  <c r="CC122" i="4"/>
  <c r="CC10" i="5"/>
  <c r="CB262" i="4"/>
  <c r="CB268" i="4"/>
  <c r="CB264" i="4"/>
  <c r="CB267" i="4"/>
  <c r="CB146" i="4"/>
  <c r="CB56" i="4" s="1"/>
  <c r="CB261" i="4"/>
  <c r="CB174" i="4"/>
  <c r="CB84" i="4" s="1"/>
  <c r="CB243" i="4"/>
  <c r="CC196" i="4"/>
  <c r="CC241" i="4" s="1"/>
  <c r="CC135" i="4"/>
  <c r="CC180" i="4" s="1"/>
  <c r="CC90" i="4" s="1"/>
  <c r="CC115" i="4"/>
  <c r="CC160" i="4" s="1"/>
  <c r="CC70" i="4" s="1"/>
  <c r="CC131" i="4"/>
  <c r="CC176" i="4" s="1"/>
  <c r="CC86" i="4" s="1"/>
  <c r="CC11" i="5"/>
  <c r="CC208" i="4"/>
  <c r="CC253" i="4" s="1"/>
  <c r="CC109" i="4"/>
  <c r="CC154" i="4" s="1"/>
  <c r="CC64" i="4" s="1"/>
  <c r="CC199" i="4"/>
  <c r="CC203" i="4"/>
  <c r="CC248" i="4" s="1"/>
  <c r="CC209" i="4"/>
  <c r="CC254" i="4" s="1"/>
  <c r="CC195" i="4"/>
  <c r="CC240" i="4" s="1"/>
  <c r="CC103" i="4"/>
  <c r="CC229" i="4"/>
  <c r="CC274" i="4" s="1"/>
  <c r="CC123" i="4"/>
  <c r="CC168" i="4" s="1"/>
  <c r="CC78" i="4" s="1"/>
  <c r="CC111" i="4"/>
  <c r="CC156" i="4" s="1"/>
  <c r="CC66" i="4" s="1"/>
  <c r="CC102" i="4"/>
  <c r="CC127" i="4"/>
  <c r="CC172" i="4" s="1"/>
  <c r="CC82" i="4" s="1"/>
  <c r="CC9" i="5"/>
  <c r="CC221" i="4"/>
  <c r="CC266" i="4" s="1"/>
  <c r="CC117" i="4"/>
  <c r="CB249" i="4"/>
  <c r="CB175" i="4"/>
  <c r="CB85" i="4" s="1"/>
  <c r="CB181" i="4"/>
  <c r="CB91" i="4" s="1"/>
  <c r="CB150" i="4"/>
  <c r="CB60" i="4" s="1"/>
  <c r="CB184" i="4"/>
  <c r="CB94" i="4" s="1"/>
  <c r="CC202" i="4"/>
  <c r="CC247" i="4" s="1"/>
  <c r="CC116" i="4"/>
  <c r="CC161" i="4" s="1"/>
  <c r="CC71" i="4" s="1"/>
  <c r="CC108" i="4"/>
  <c r="CC153" i="4" s="1"/>
  <c r="CC63" i="4" s="1"/>
  <c r="CC121" i="4"/>
  <c r="CC166" i="4" s="1"/>
  <c r="CC76" i="4" s="1"/>
  <c r="CC205" i="4"/>
  <c r="CC250" i="4" s="1"/>
  <c r="CC206" i="4"/>
  <c r="CC251" i="4" s="1"/>
  <c r="CC189" i="4"/>
  <c r="CC234" i="4" s="1"/>
  <c r="CC124" i="4"/>
  <c r="CC169" i="4" s="1"/>
  <c r="CC79" i="4" s="1"/>
  <c r="CC213" i="4"/>
  <c r="CC258" i="4" s="1"/>
  <c r="CC193" i="4"/>
  <c r="CC191" i="4"/>
  <c r="CC236" i="4" s="1"/>
  <c r="CC118" i="4"/>
  <c r="CC163" i="4" s="1"/>
  <c r="CC73" i="4" s="1"/>
  <c r="CC197" i="4"/>
  <c r="CC242" i="4" s="1"/>
  <c r="CC214" i="4"/>
  <c r="CC126" i="4"/>
  <c r="CC171" i="4" s="1"/>
  <c r="CC81" i="4" s="1"/>
  <c r="CC134" i="4"/>
  <c r="CC179" i="4" s="1"/>
  <c r="CC89" i="4" s="1"/>
  <c r="CC207" i="4"/>
  <c r="CC252" i="4" s="1"/>
  <c r="CC210" i="4"/>
  <c r="CC104" i="4"/>
  <c r="CC149" i="4" s="1"/>
  <c r="CC59" i="4" s="1"/>
  <c r="CF11" i="4"/>
  <c r="CF12" i="4"/>
  <c r="CF14" i="4"/>
  <c r="CF13" i="4"/>
  <c r="CF15" i="4"/>
  <c r="CF17" i="4"/>
  <c r="CF16" i="4"/>
  <c r="CF21" i="4"/>
  <c r="CF18" i="4"/>
  <c r="CF19" i="4"/>
  <c r="CF20" i="4"/>
  <c r="CF26" i="4"/>
  <c r="CF22" i="4"/>
  <c r="CF23" i="4"/>
  <c r="CF24" i="4"/>
  <c r="CF27" i="4"/>
  <c r="CF31" i="4"/>
  <c r="CF28" i="4"/>
  <c r="CF29" i="4"/>
  <c r="CF33" i="4"/>
  <c r="CF25" i="4"/>
  <c r="CF34" i="4"/>
  <c r="CF38" i="4"/>
  <c r="CF35" i="4"/>
  <c r="CF36" i="4"/>
  <c r="CF40" i="4"/>
  <c r="CF30" i="4"/>
  <c r="CF41" i="4"/>
  <c r="CF45" i="4"/>
  <c r="CF39" i="4"/>
  <c r="CF42" i="4"/>
  <c r="CF46" i="4"/>
  <c r="CF43" i="4"/>
  <c r="CF47" i="4"/>
  <c r="CF32" i="4"/>
  <c r="CF37" i="4"/>
  <c r="CF49" i="4"/>
  <c r="CF44" i="4"/>
  <c r="CF48" i="4"/>
  <c r="CG33" i="3"/>
  <c r="CG77" i="3" s="1"/>
  <c r="CG34" i="3"/>
  <c r="CG78" i="3" s="1"/>
  <c r="CG32" i="3"/>
  <c r="CG76" i="3" s="1"/>
  <c r="CG35" i="3"/>
  <c r="CG79" i="3" s="1"/>
  <c r="CG40" i="3"/>
  <c r="CG84" i="3" s="1"/>
  <c r="CG41" i="3"/>
  <c r="CG85" i="3" s="1"/>
  <c r="CG44" i="3"/>
  <c r="CG88" i="3" s="1"/>
  <c r="CG39" i="3"/>
  <c r="CG83" i="3" s="1"/>
  <c r="CG42" i="3"/>
  <c r="CG86" i="3" s="1"/>
  <c r="CG43" i="3"/>
  <c r="CG87" i="3" s="1"/>
  <c r="CG47" i="3"/>
  <c r="CG91" i="3" s="1"/>
  <c r="CG52" i="3"/>
  <c r="CG96" i="3" s="1"/>
  <c r="CG38" i="3"/>
  <c r="CG82" i="3" s="1"/>
  <c r="CG46" i="3"/>
  <c r="CG90" i="3" s="1"/>
  <c r="CG51" i="3"/>
  <c r="CG95" i="3" s="1"/>
  <c r="CG55" i="3"/>
  <c r="CG99" i="3" s="1"/>
  <c r="CG48" i="3"/>
  <c r="CG92" i="3" s="1"/>
  <c r="CG53" i="3"/>
  <c r="CG97" i="3" s="1"/>
  <c r="CG59" i="3"/>
  <c r="CG103" i="3" s="1"/>
  <c r="CG63" i="3"/>
  <c r="CG107" i="3" s="1"/>
  <c r="CG67" i="3"/>
  <c r="CG111" i="3" s="1"/>
  <c r="CG36" i="3"/>
  <c r="CG80" i="3" s="1"/>
  <c r="CG50" i="3"/>
  <c r="CG94" i="3" s="1"/>
  <c r="CG58" i="3"/>
  <c r="CG102" i="3" s="1"/>
  <c r="CG62" i="3"/>
  <c r="CG106" i="3" s="1"/>
  <c r="CG66" i="3"/>
  <c r="CG110" i="3" s="1"/>
  <c r="CG70" i="3"/>
  <c r="CG114" i="3" s="1"/>
  <c r="CG54" i="3"/>
  <c r="CG98" i="3" s="1"/>
  <c r="CG60" i="3"/>
  <c r="CG104" i="3" s="1"/>
  <c r="CG68" i="3"/>
  <c r="CG112" i="3" s="1"/>
  <c r="CG69" i="3"/>
  <c r="CG113" i="3" s="1"/>
  <c r="CG71" i="3"/>
  <c r="CG115" i="3" s="1"/>
  <c r="CG56" i="3"/>
  <c r="CG100" i="3" s="1"/>
  <c r="CG64" i="3"/>
  <c r="CG108" i="3" s="1"/>
  <c r="CG57" i="3"/>
  <c r="CG101" i="3" s="1"/>
  <c r="CG65" i="3"/>
  <c r="CG109" i="3" s="1"/>
  <c r="CG37" i="3"/>
  <c r="CG81" i="3" s="1"/>
  <c r="CG49" i="3"/>
  <c r="CG93" i="3" s="1"/>
  <c r="CG61" i="3"/>
  <c r="CG105" i="3" s="1"/>
  <c r="CG31" i="3"/>
  <c r="CG75" i="3" s="1"/>
  <c r="CG45" i="3"/>
  <c r="CG89" i="3" s="1"/>
  <c r="CB15" i="8"/>
  <c r="CB9" i="9"/>
  <c r="CB17" i="8"/>
  <c r="CB11" i="9"/>
  <c r="CC8" i="5"/>
  <c r="CA277" i="4"/>
  <c r="CA10" i="9"/>
  <c r="CA16" i="8"/>
  <c r="CE56" i="9"/>
  <c r="CC13" i="5"/>
  <c r="CC22" i="9" s="1"/>
  <c r="CG22" i="3"/>
  <c r="CB26" i="8"/>
  <c r="CC281" i="4"/>
  <c r="CC279" i="4"/>
  <c r="CB23" i="8"/>
  <c r="CB20" i="9"/>
  <c r="CB20" i="8"/>
  <c r="CB17" i="9"/>
  <c r="CD2" i="8"/>
  <c r="CE2" i="3"/>
  <c r="CD16" i="3"/>
  <c r="CD2" i="5"/>
  <c r="CD2" i="9"/>
  <c r="CD2" i="4"/>
  <c r="CB18" i="9"/>
  <c r="CB21" i="8"/>
  <c r="CC21" i="5"/>
  <c r="CC25" i="5"/>
  <c r="CB24" i="8"/>
  <c r="CB280" i="4"/>
  <c r="CB21" i="9"/>
  <c r="CB19" i="9"/>
  <c r="CB22" i="8"/>
  <c r="CG28" i="3"/>
  <c r="CG27" i="3"/>
  <c r="CG26" i="3"/>
  <c r="CG25" i="3"/>
  <c r="CF29" i="5"/>
  <c r="CF80" i="5"/>
  <c r="CF92" i="5"/>
  <c r="CF16" i="5"/>
  <c r="CF33" i="5" s="1"/>
  <c r="CF4" i="5"/>
  <c r="CF109" i="5"/>
  <c r="CF4" i="4"/>
  <c r="CF285" i="4"/>
  <c r="AF3" i="27"/>
  <c r="CF104" i="5"/>
  <c r="CF67" i="8"/>
  <c r="CF68" i="8"/>
  <c r="CF40" i="8"/>
  <c r="CF48" i="8"/>
  <c r="CF4" i="8"/>
  <c r="CF56" i="8"/>
  <c r="CF65" i="8"/>
  <c r="CF47" i="8"/>
  <c r="CF64" i="8"/>
  <c r="CF55" i="8"/>
  <c r="CF54" i="8"/>
  <c r="CF45" i="8"/>
  <c r="CF63" i="8"/>
  <c r="CE32" i="9"/>
  <c r="CE33" i="8"/>
  <c r="CH3" i="3"/>
  <c r="CG402" i="3"/>
  <c r="CG386" i="3"/>
  <c r="CG63" i="5" s="1"/>
  <c r="CG385" i="3"/>
  <c r="CG62" i="5" s="1"/>
  <c r="CG390" i="3"/>
  <c r="CG67" i="5" s="1"/>
  <c r="CG389" i="3"/>
  <c r="CG66" i="5" s="1"/>
  <c r="CG394" i="3"/>
  <c r="CG71" i="5" s="1"/>
  <c r="CG340" i="3"/>
  <c r="CG399" i="3"/>
  <c r="CG76" i="5" s="1"/>
  <c r="CG387" i="3"/>
  <c r="CG64" i="5" s="1"/>
  <c r="CG388" i="3"/>
  <c r="CG65" i="5" s="1"/>
  <c r="CG392" i="3"/>
  <c r="CG69" i="5" s="1"/>
  <c r="CG393" i="3"/>
  <c r="CG70" i="5" s="1"/>
  <c r="CG391" i="3"/>
  <c r="CG68" i="5" s="1"/>
  <c r="CG395" i="3"/>
  <c r="CG72" i="5" s="1"/>
  <c r="CG396" i="3"/>
  <c r="CG73" i="5" s="1"/>
  <c r="CG400" i="3"/>
  <c r="CG77" i="5" s="1"/>
  <c r="CG342" i="3"/>
  <c r="CG43" i="5" s="1"/>
  <c r="CG341" i="3"/>
  <c r="CG42" i="5" s="1"/>
  <c r="CG343" i="3"/>
  <c r="CG44" i="5" s="1"/>
  <c r="CG344" i="3"/>
  <c r="CG45" i="5" s="1"/>
  <c r="CG346" i="3"/>
  <c r="CG47" i="5" s="1"/>
  <c r="CG350" i="3"/>
  <c r="CG51" i="5" s="1"/>
  <c r="CG354" i="3"/>
  <c r="CG55" i="5" s="1"/>
  <c r="CG347" i="3"/>
  <c r="CG48" i="5" s="1"/>
  <c r="CG351" i="3"/>
  <c r="CG52" i="5" s="1"/>
  <c r="CG355" i="3"/>
  <c r="CG56" i="5" s="1"/>
  <c r="CG348" i="3"/>
  <c r="CG49" i="5" s="1"/>
  <c r="CG356" i="3"/>
  <c r="CG57" i="5" s="1"/>
  <c r="CG345" i="3"/>
  <c r="CG46" i="5" s="1"/>
  <c r="CG357" i="3"/>
  <c r="CG352" i="3"/>
  <c r="CG53" i="5" s="1"/>
  <c r="CG358" i="3"/>
  <c r="CG349" i="3"/>
  <c r="CG50" i="5" s="1"/>
  <c r="CG398" i="3"/>
  <c r="CG75" i="5" s="1"/>
  <c r="CG384" i="3"/>
  <c r="CG302" i="3"/>
  <c r="CG3" i="9"/>
  <c r="CG308" i="3"/>
  <c r="CG242" i="3"/>
  <c r="CG243" i="3"/>
  <c r="CG263" i="3"/>
  <c r="CG221" i="3"/>
  <c r="CG167" i="3"/>
  <c r="CG287" i="3"/>
  <c r="CG186" i="3"/>
  <c r="CG134" i="3"/>
  <c r="CG274" i="3"/>
  <c r="CG245" i="3"/>
  <c r="CG191" i="3"/>
  <c r="CG429" i="3"/>
  <c r="CG328" i="3"/>
  <c r="CG321" i="3"/>
  <c r="CG283" i="3"/>
  <c r="CG182" i="3"/>
  <c r="CG128" i="3"/>
  <c r="CG236" i="3"/>
  <c r="CG231" i="3"/>
  <c r="CG264" i="3"/>
  <c r="CG225" i="3"/>
  <c r="CG171" i="3"/>
  <c r="CG251" i="3"/>
  <c r="CG258" i="3"/>
  <c r="CG136" i="3"/>
  <c r="CG318" i="3"/>
  <c r="CG303" i="3"/>
  <c r="CG324" i="3"/>
  <c r="CG261" i="3"/>
  <c r="CG217" i="3"/>
  <c r="CG163" i="3"/>
  <c r="CG212" i="3"/>
  <c r="CG181" i="3"/>
  <c r="CG272" i="3"/>
  <c r="CG241" i="3"/>
  <c r="CG187" i="3"/>
  <c r="CG259" i="3"/>
  <c r="CG213" i="3"/>
  <c r="CG156" i="3"/>
  <c r="CG427" i="3"/>
  <c r="CG326" i="3"/>
  <c r="CG311" i="3"/>
  <c r="CG332" i="3"/>
  <c r="CG268" i="3"/>
  <c r="CG233" i="3"/>
  <c r="CG179" i="3"/>
  <c r="CG220" i="3"/>
  <c r="CG197" i="3"/>
  <c r="CG214" i="3"/>
  <c r="CG185" i="3"/>
  <c r="CG265" i="3"/>
  <c r="CG164" i="3"/>
  <c r="CG129" i="3"/>
  <c r="CG320" i="3"/>
  <c r="CG313" i="3"/>
  <c r="CG275" i="3"/>
  <c r="CG174" i="3"/>
  <c r="CG139" i="3"/>
  <c r="CG192" i="3"/>
  <c r="CG146" i="3"/>
  <c r="CG257" i="3"/>
  <c r="CG209" i="3"/>
  <c r="CG152" i="3"/>
  <c r="CG7" i="3"/>
  <c r="CG208" i="3"/>
  <c r="CG173" i="3"/>
  <c r="CG310" i="3"/>
  <c r="CG296" i="3"/>
  <c r="CG316" i="3"/>
  <c r="CG253" i="3"/>
  <c r="CG262" i="3"/>
  <c r="CG144" i="3"/>
  <c r="CG269" i="3"/>
  <c r="CG168" i="3"/>
  <c r="CG133" i="3"/>
  <c r="CG4" i="3"/>
  <c r="CG194" i="3"/>
  <c r="CG150" i="3"/>
  <c r="CG281" i="3"/>
  <c r="CG180" i="3"/>
  <c r="CG120" i="3"/>
  <c r="CG10" i="3"/>
  <c r="CG3" i="5"/>
  <c r="CG329" i="3"/>
  <c r="CG289" i="3"/>
  <c r="CG190" i="3"/>
  <c r="CG140" i="3"/>
  <c r="CG278" i="3"/>
  <c r="CG256" i="3"/>
  <c r="CG199" i="3"/>
  <c r="CG203" i="3"/>
  <c r="CG169" i="3"/>
  <c r="CG188" i="3"/>
  <c r="CG138" i="3"/>
  <c r="CG435" i="3"/>
  <c r="CG291" i="3"/>
  <c r="CG306" i="3"/>
  <c r="CG300" i="3"/>
  <c r="CG198" i="3"/>
  <c r="CG158" i="3"/>
  <c r="CG286" i="3"/>
  <c r="CG149" i="3"/>
  <c r="CG142" i="3"/>
  <c r="CG280" i="3"/>
  <c r="CG260" i="3"/>
  <c r="CG122" i="3"/>
  <c r="CG232" i="3"/>
  <c r="CG223" i="3"/>
  <c r="CG431" i="3"/>
  <c r="CG301" i="3"/>
  <c r="CG307" i="3"/>
  <c r="CG177" i="3"/>
  <c r="CG228" i="3"/>
  <c r="CG151" i="3"/>
  <c r="CG239" i="3"/>
  <c r="CG335" i="3"/>
  <c r="CG3" i="8"/>
  <c r="CG147" i="3"/>
  <c r="CG165" i="3"/>
  <c r="CG219" i="3"/>
  <c r="CG189" i="3"/>
  <c r="CG434" i="3"/>
  <c r="CG330" i="3"/>
  <c r="CG226" i="3"/>
  <c r="CG176" i="3"/>
  <c r="CG238" i="3"/>
  <c r="CG224" i="3"/>
  <c r="CG433" i="3"/>
  <c r="CG3" i="4"/>
  <c r="CG234" i="3"/>
  <c r="CG184" i="3"/>
  <c r="CG178" i="3"/>
  <c r="CG229" i="3"/>
  <c r="CG319" i="3"/>
  <c r="CG276" i="3"/>
  <c r="CG195" i="3"/>
  <c r="CG157" i="3"/>
  <c r="CG200" i="3"/>
  <c r="CG273" i="3"/>
  <c r="CG137" i="3"/>
  <c r="CG309" i="3"/>
  <c r="CG315" i="3"/>
  <c r="CG193" i="3"/>
  <c r="CG270" i="3"/>
  <c r="CG183" i="3"/>
  <c r="CG299" i="3"/>
  <c r="CG127" i="3"/>
  <c r="CG282" i="3"/>
  <c r="CG124" i="3"/>
  <c r="CG298" i="3"/>
  <c r="CG155" i="3"/>
  <c r="CG247" i="3"/>
  <c r="CG170" i="3"/>
  <c r="CG153" i="3"/>
  <c r="CG432" i="3"/>
  <c r="CG305" i="3"/>
  <c r="CG166" i="3"/>
  <c r="CG202" i="3"/>
  <c r="CG254" i="3"/>
  <c r="CG154" i="3"/>
  <c r="CG314" i="3"/>
  <c r="CG210" i="3"/>
  <c r="CG215" i="3"/>
  <c r="CG288" i="3"/>
  <c r="CG119" i="3"/>
  <c r="CG240" i="3"/>
  <c r="CG327" i="3"/>
  <c r="CG284" i="3"/>
  <c r="CG126" i="3"/>
  <c r="CG201" i="3"/>
  <c r="CG230" i="3"/>
  <c r="CG216" i="3"/>
  <c r="CG317" i="3"/>
  <c r="CG323" i="3"/>
  <c r="CG211" i="3"/>
  <c r="CG277" i="3"/>
  <c r="CG141" i="3"/>
  <c r="CG235" i="3"/>
  <c r="CG207" i="3"/>
  <c r="CG325" i="3"/>
  <c r="CG331" i="3"/>
  <c r="CG227" i="3"/>
  <c r="CG285" i="3"/>
  <c r="CG130" i="3"/>
  <c r="CG279" i="3"/>
  <c r="CG143" i="3"/>
  <c r="CG266" i="3"/>
  <c r="CG175" i="3"/>
  <c r="CG430" i="3"/>
  <c r="CG334" i="3"/>
  <c r="CG125" i="3"/>
  <c r="CG13" i="3"/>
  <c r="CG237" i="3"/>
  <c r="CG145" i="3"/>
  <c r="CG123" i="3"/>
  <c r="CG135" i="3"/>
  <c r="CG312" i="3"/>
  <c r="CG148" i="3"/>
  <c r="CG333" i="3"/>
  <c r="CG222" i="3"/>
  <c r="CG322" i="3"/>
  <c r="CG244" i="3"/>
  <c r="CG290" i="3"/>
  <c r="CG267" i="3"/>
  <c r="CG246" i="3"/>
  <c r="CG428" i="3"/>
  <c r="CG172" i="3"/>
  <c r="CG295" i="3"/>
  <c r="CG255" i="3"/>
  <c r="CG252" i="3"/>
  <c r="CG218" i="3"/>
  <c r="CG159" i="3"/>
  <c r="CG304" i="3"/>
  <c r="CG121" i="3"/>
  <c r="CG131" i="3"/>
  <c r="CG132" i="3"/>
  <c r="CG271" i="3"/>
  <c r="CG196" i="3"/>
  <c r="CG297" i="3"/>
  <c r="CG19" i="3"/>
  <c r="CG401" i="3"/>
  <c r="CE34" i="8"/>
  <c r="CE33" i="9"/>
  <c r="CF42" i="9"/>
  <c r="CF47" i="9"/>
  <c r="CF48" i="9"/>
  <c r="CF4" i="9"/>
  <c r="CF58" i="8"/>
  <c r="CF59" i="8"/>
  <c r="AE137" i="20" l="1"/>
  <c r="AK146" i="20"/>
  <c r="CD137" i="4"/>
  <c r="CD182" i="4" s="1"/>
  <c r="CD92" i="4" s="1"/>
  <c r="CD12" i="5"/>
  <c r="CD99" i="4"/>
  <c r="CD144" i="4" s="1"/>
  <c r="CD54" i="4" s="1"/>
  <c r="CD210" i="4"/>
  <c r="CD255" i="4" s="1"/>
  <c r="CD214" i="4"/>
  <c r="CD259" i="4" s="1"/>
  <c r="CD193" i="4"/>
  <c r="CD238" i="4" s="1"/>
  <c r="CD206" i="4"/>
  <c r="CD251" i="4" s="1"/>
  <c r="CD116" i="4"/>
  <c r="CD161" i="4" s="1"/>
  <c r="CD71" i="4" s="1"/>
  <c r="CD223" i="4"/>
  <c r="CD268" i="4" s="1"/>
  <c r="CD114" i="4"/>
  <c r="CD159" i="4" s="1"/>
  <c r="CD69" i="4" s="1"/>
  <c r="CD122" i="4"/>
  <c r="CD167" i="4" s="1"/>
  <c r="CD77" i="4" s="1"/>
  <c r="CD120" i="4"/>
  <c r="CD165" i="4" s="1"/>
  <c r="CD75" i="4" s="1"/>
  <c r="CD106" i="4"/>
  <c r="CD151" i="4" s="1"/>
  <c r="CD61" i="4" s="1"/>
  <c r="CD212" i="4"/>
  <c r="CD257" i="4" s="1"/>
  <c r="CD215" i="4"/>
  <c r="CD260" i="4" s="1"/>
  <c r="CD225" i="4"/>
  <c r="CD270" i="4" s="1"/>
  <c r="CD129" i="4"/>
  <c r="CD174" i="4" s="1"/>
  <c r="CD84" i="4" s="1"/>
  <c r="CD117" i="4"/>
  <c r="CD162" i="4" s="1"/>
  <c r="CD72" i="4" s="1"/>
  <c r="CD102" i="4"/>
  <c r="CD147" i="4" s="1"/>
  <c r="CD57" i="4" s="1"/>
  <c r="CD103" i="4"/>
  <c r="CD148" i="4" s="1"/>
  <c r="CD58" i="4" s="1"/>
  <c r="CD199" i="4"/>
  <c r="CD244" i="4" s="1"/>
  <c r="CD131" i="4"/>
  <c r="CD176" i="4" s="1"/>
  <c r="CD86" i="4" s="1"/>
  <c r="CD113" i="4"/>
  <c r="CD158" i="4" s="1"/>
  <c r="CD68" i="4" s="1"/>
  <c r="CC148" i="4"/>
  <c r="CC58" i="4" s="1"/>
  <c r="CC162" i="4"/>
  <c r="CC72" i="4" s="1"/>
  <c r="CC147" i="4"/>
  <c r="CC57" i="4" s="1"/>
  <c r="CD207" i="4"/>
  <c r="CD252" i="4" s="1"/>
  <c r="CD197" i="4"/>
  <c r="CD242" i="4" s="1"/>
  <c r="CD213" i="4"/>
  <c r="CD258" i="4" s="1"/>
  <c r="CD205" i="4"/>
  <c r="CD250" i="4" s="1"/>
  <c r="CD202" i="4"/>
  <c r="CD247" i="4" s="1"/>
  <c r="CD219" i="4"/>
  <c r="CD264" i="4" s="1"/>
  <c r="CD226" i="4"/>
  <c r="CD271" i="4" s="1"/>
  <c r="CD221" i="4"/>
  <c r="CD111" i="4"/>
  <c r="CD156" i="4" s="1"/>
  <c r="CD66" i="4" s="1"/>
  <c r="CD195" i="4"/>
  <c r="CD240" i="4" s="1"/>
  <c r="CD109" i="4"/>
  <c r="CD154" i="4" s="1"/>
  <c r="CD64" i="4" s="1"/>
  <c r="CD115" i="4"/>
  <c r="CD216" i="4"/>
  <c r="CD261" i="4" s="1"/>
  <c r="CD211" i="4"/>
  <c r="CD256" i="4" s="1"/>
  <c r="CD228" i="4"/>
  <c r="CD273" i="4" s="1"/>
  <c r="CD200" i="4"/>
  <c r="CD245" i="4" s="1"/>
  <c r="CD224" i="4"/>
  <c r="CD269" i="4" s="1"/>
  <c r="CD194" i="4"/>
  <c r="CD239" i="4" s="1"/>
  <c r="CD107" i="4"/>
  <c r="CD128" i="4"/>
  <c r="CD173" i="4" s="1"/>
  <c r="CD83" i="4" s="1"/>
  <c r="CD204" i="4"/>
  <c r="CD249" i="4" s="1"/>
  <c r="CC270" i="4"/>
  <c r="CC244" i="4"/>
  <c r="CC167" i="4"/>
  <c r="CC77" i="4" s="1"/>
  <c r="CC165" i="4"/>
  <c r="CC75" i="4" s="1"/>
  <c r="CD134" i="4"/>
  <c r="CD179" i="4" s="1"/>
  <c r="CD89" i="4" s="1"/>
  <c r="CD118" i="4"/>
  <c r="CD163" i="4" s="1"/>
  <c r="CD73" i="4" s="1"/>
  <c r="CD124" i="4"/>
  <c r="CD121" i="4"/>
  <c r="CD166" i="4" s="1"/>
  <c r="CD76" i="4" s="1"/>
  <c r="CD222" i="4"/>
  <c r="CD267" i="4" s="1"/>
  <c r="CD125" i="4"/>
  <c r="CD170" i="4" s="1"/>
  <c r="CD80" i="4" s="1"/>
  <c r="CD9" i="5"/>
  <c r="CD123" i="4"/>
  <c r="CD168" i="4" s="1"/>
  <c r="CD78" i="4" s="1"/>
  <c r="CD209" i="4"/>
  <c r="CD254" i="4" s="1"/>
  <c r="CD208" i="4"/>
  <c r="CD253" i="4" s="1"/>
  <c r="CD135" i="4"/>
  <c r="CD180" i="4" s="1"/>
  <c r="CD90" i="4" s="1"/>
  <c r="CD139" i="4"/>
  <c r="CD184" i="4" s="1"/>
  <c r="CD94" i="4" s="1"/>
  <c r="CD136" i="4"/>
  <c r="CD181" i="4" s="1"/>
  <c r="CD91" i="4" s="1"/>
  <c r="CD220" i="4"/>
  <c r="CD265" i="4" s="1"/>
  <c r="CD138" i="4"/>
  <c r="CD183" i="4" s="1"/>
  <c r="CD93" i="4" s="1"/>
  <c r="CD132" i="4"/>
  <c r="CD177" i="4" s="1"/>
  <c r="CD87" i="4" s="1"/>
  <c r="CD110" i="4"/>
  <c r="CD155" i="4" s="1"/>
  <c r="CD65" i="4" s="1"/>
  <c r="CD227" i="4"/>
  <c r="CD130" i="4"/>
  <c r="CD175" i="4" s="1"/>
  <c r="CD85" i="4" s="1"/>
  <c r="CC260" i="4"/>
  <c r="CC255" i="4"/>
  <c r="CC259" i="4"/>
  <c r="CC238" i="4"/>
  <c r="CD104" i="4"/>
  <c r="CD149" i="4" s="1"/>
  <c r="CD59" i="4" s="1"/>
  <c r="CD126" i="4"/>
  <c r="CD171" i="4" s="1"/>
  <c r="CD81" i="4" s="1"/>
  <c r="CD191" i="4"/>
  <c r="CD236" i="4" s="1"/>
  <c r="CD189" i="4"/>
  <c r="CD234" i="4" s="1"/>
  <c r="CD108" i="4"/>
  <c r="CD153" i="4" s="1"/>
  <c r="CD63" i="4" s="1"/>
  <c r="CD198" i="4"/>
  <c r="CD243" i="4" s="1"/>
  <c r="CD112" i="4"/>
  <c r="CD157" i="4" s="1"/>
  <c r="CD67" i="4" s="1"/>
  <c r="CD127" i="4"/>
  <c r="CD172" i="4" s="1"/>
  <c r="CD82" i="4" s="1"/>
  <c r="CD229" i="4"/>
  <c r="CD274" i="4" s="1"/>
  <c r="CD203" i="4"/>
  <c r="CD11" i="5"/>
  <c r="CD196" i="4"/>
  <c r="CD241" i="4" s="1"/>
  <c r="CD217" i="4"/>
  <c r="CD262" i="4" s="1"/>
  <c r="CD10" i="5"/>
  <c r="CD133" i="4"/>
  <c r="CD178" i="4" s="1"/>
  <c r="CD88" i="4" s="1"/>
  <c r="CD201" i="4"/>
  <c r="CD246" i="4" s="1"/>
  <c r="CD218" i="4"/>
  <c r="CD263" i="4" s="1"/>
  <c r="CD192" i="4"/>
  <c r="CD119" i="4"/>
  <c r="CD164" i="4" s="1"/>
  <c r="CD74" i="4" s="1"/>
  <c r="CD101" i="4"/>
  <c r="CD146" i="4" s="1"/>
  <c r="CD56" i="4" s="1"/>
  <c r="CD105" i="4"/>
  <c r="CD150" i="4" s="1"/>
  <c r="CD60" i="4" s="1"/>
  <c r="CG12" i="4"/>
  <c r="CG13" i="4"/>
  <c r="CG14" i="4"/>
  <c r="CG11" i="4"/>
  <c r="CG16" i="4"/>
  <c r="CG17" i="4"/>
  <c r="CG15" i="4"/>
  <c r="CG18" i="4"/>
  <c r="CG20" i="4"/>
  <c r="CG21" i="4"/>
  <c r="CG22" i="4"/>
  <c r="CG25" i="4"/>
  <c r="CG19" i="4"/>
  <c r="CG23" i="4"/>
  <c r="CG27" i="4"/>
  <c r="CG30" i="4"/>
  <c r="CG24" i="4"/>
  <c r="CG26" i="4"/>
  <c r="CG28" i="4"/>
  <c r="CG32" i="4"/>
  <c r="CG37" i="4"/>
  <c r="CG29" i="4"/>
  <c r="CG34" i="4"/>
  <c r="CG38" i="4"/>
  <c r="CG31" i="4"/>
  <c r="CG33" i="4"/>
  <c r="CG35" i="4"/>
  <c r="CG39" i="4"/>
  <c r="CG44" i="4"/>
  <c r="CG48" i="4"/>
  <c r="CG36" i="4"/>
  <c r="CG41" i="4"/>
  <c r="CG45" i="4"/>
  <c r="CG40" i="4"/>
  <c r="CG42" i="4"/>
  <c r="CG46" i="4"/>
  <c r="CG43" i="4"/>
  <c r="CG47" i="4"/>
  <c r="CG49" i="4"/>
  <c r="CH32" i="3"/>
  <c r="CH76" i="3" s="1"/>
  <c r="CH33" i="3"/>
  <c r="CH77" i="3" s="1"/>
  <c r="CH37" i="3"/>
  <c r="CH81" i="3" s="1"/>
  <c r="CH35" i="3"/>
  <c r="CH79" i="3" s="1"/>
  <c r="CH36" i="3"/>
  <c r="CH80" i="3" s="1"/>
  <c r="CH39" i="3"/>
  <c r="CH83" i="3" s="1"/>
  <c r="CH42" i="3"/>
  <c r="CH86" i="3" s="1"/>
  <c r="CH43" i="3"/>
  <c r="CH87" i="3" s="1"/>
  <c r="CH38" i="3"/>
  <c r="CH82" i="3" s="1"/>
  <c r="CH46" i="3"/>
  <c r="CH90" i="3" s="1"/>
  <c r="CH51" i="3"/>
  <c r="CH95" i="3" s="1"/>
  <c r="CH45" i="3"/>
  <c r="CH89" i="3" s="1"/>
  <c r="CH47" i="3"/>
  <c r="CH91" i="3" s="1"/>
  <c r="CH50" i="3"/>
  <c r="CH94" i="3" s="1"/>
  <c r="CH54" i="3"/>
  <c r="CH98" i="3" s="1"/>
  <c r="CH34" i="3"/>
  <c r="CH78" i="3" s="1"/>
  <c r="CH52" i="3"/>
  <c r="CH96" i="3" s="1"/>
  <c r="CH55" i="3"/>
  <c r="CH99" i="3" s="1"/>
  <c r="CH58" i="3"/>
  <c r="CH102" i="3" s="1"/>
  <c r="CH62" i="3"/>
  <c r="CH106" i="3" s="1"/>
  <c r="CH66" i="3"/>
  <c r="CH110" i="3" s="1"/>
  <c r="CH70" i="3"/>
  <c r="CH114" i="3" s="1"/>
  <c r="CH44" i="3"/>
  <c r="CH88" i="3" s="1"/>
  <c r="CH49" i="3"/>
  <c r="CH93" i="3" s="1"/>
  <c r="CH57" i="3"/>
  <c r="CH101" i="3" s="1"/>
  <c r="CH61" i="3"/>
  <c r="CH105" i="3" s="1"/>
  <c r="CH65" i="3"/>
  <c r="CH109" i="3" s="1"/>
  <c r="CH69" i="3"/>
  <c r="CH113" i="3" s="1"/>
  <c r="CH41" i="3"/>
  <c r="CH85" i="3" s="1"/>
  <c r="CH48" i="3"/>
  <c r="CH92" i="3" s="1"/>
  <c r="CH59" i="3"/>
  <c r="CH103" i="3" s="1"/>
  <c r="CH31" i="3"/>
  <c r="CH75" i="3" s="1"/>
  <c r="CH60" i="3"/>
  <c r="CH104" i="3" s="1"/>
  <c r="CH68" i="3"/>
  <c r="CH112" i="3" s="1"/>
  <c r="CH63" i="3"/>
  <c r="CH107" i="3" s="1"/>
  <c r="CH56" i="3"/>
  <c r="CH100" i="3" s="1"/>
  <c r="CH64" i="3"/>
  <c r="CH108" i="3" s="1"/>
  <c r="CH67" i="3"/>
  <c r="CH111" i="3" s="1"/>
  <c r="CH40" i="3"/>
  <c r="CH84" i="3" s="1"/>
  <c r="CH53" i="3"/>
  <c r="CH97" i="3" s="1"/>
  <c r="CH71" i="3"/>
  <c r="CH115" i="3" s="1"/>
  <c r="CC11" i="9"/>
  <c r="CC17" i="8"/>
  <c r="CD8" i="5"/>
  <c r="CC15" i="8"/>
  <c r="CC9" i="9"/>
  <c r="CB277" i="4"/>
  <c r="CB10" i="9"/>
  <c r="CB16" i="8"/>
  <c r="CF56" i="9"/>
  <c r="CD13" i="5"/>
  <c r="CD22" i="9" s="1"/>
  <c r="CH22" i="3"/>
  <c r="CC19" i="9"/>
  <c r="CC22" i="8"/>
  <c r="CC23" i="8"/>
  <c r="CC20" i="9"/>
  <c r="CD25" i="5"/>
  <c r="CC24" i="8"/>
  <c r="CC21" i="9"/>
  <c r="CC280" i="4"/>
  <c r="CC26" i="8"/>
  <c r="CC21" i="8"/>
  <c r="CC18" i="9"/>
  <c r="CC20" i="8"/>
  <c r="CC17" i="9"/>
  <c r="CD279" i="4"/>
  <c r="CD281" i="4"/>
  <c r="CE16" i="3"/>
  <c r="CE2" i="4"/>
  <c r="CF2" i="3"/>
  <c r="CE2" i="5"/>
  <c r="CE2" i="9"/>
  <c r="CE2" i="8"/>
  <c r="CH26" i="3"/>
  <c r="CH25" i="3"/>
  <c r="CH28" i="3"/>
  <c r="CH27" i="3"/>
  <c r="CG67" i="8"/>
  <c r="CG68" i="8"/>
  <c r="CG58" i="8"/>
  <c r="CG59" i="8"/>
  <c r="CF34" i="8"/>
  <c r="CF33" i="9"/>
  <c r="CG45" i="8"/>
  <c r="CG48" i="8"/>
  <c r="CG47" i="8"/>
  <c r="CG64" i="8"/>
  <c r="CG65" i="8"/>
  <c r="CG63" i="8"/>
  <c r="CG40" i="8"/>
  <c r="CG55" i="8"/>
  <c r="CG56" i="8"/>
  <c r="CG4" i="8"/>
  <c r="CG54" i="8"/>
  <c r="CG109" i="5"/>
  <c r="CG80" i="5"/>
  <c r="CG4" i="5"/>
  <c r="CG92" i="5"/>
  <c r="CG16" i="5"/>
  <c r="CG29" i="5" s="1"/>
  <c r="CG4" i="9"/>
  <c r="CG48" i="9"/>
  <c r="CG42" i="9"/>
  <c r="CG47" i="9"/>
  <c r="CG4" i="4"/>
  <c r="CG285" i="4"/>
  <c r="CG104" i="5"/>
  <c r="CH402" i="3"/>
  <c r="CH389" i="3"/>
  <c r="CH66" i="5" s="1"/>
  <c r="CH385" i="3"/>
  <c r="CH62" i="5" s="1"/>
  <c r="CH390" i="3"/>
  <c r="CH67" i="5" s="1"/>
  <c r="CH388" i="3"/>
  <c r="CH65" i="5" s="1"/>
  <c r="CH393" i="3"/>
  <c r="CH70" i="5" s="1"/>
  <c r="CH396" i="3"/>
  <c r="CH73" i="5" s="1"/>
  <c r="CH392" i="3"/>
  <c r="CH69" i="5" s="1"/>
  <c r="CH386" i="3"/>
  <c r="CH63" i="5" s="1"/>
  <c r="CH394" i="3"/>
  <c r="CH71" i="5" s="1"/>
  <c r="CH399" i="3"/>
  <c r="CH76" i="5" s="1"/>
  <c r="CI3" i="3"/>
  <c r="CH400" i="3"/>
  <c r="CH77" i="5" s="1"/>
  <c r="CH401" i="3"/>
  <c r="CH340" i="3"/>
  <c r="CH342" i="3"/>
  <c r="CH43" i="5" s="1"/>
  <c r="CH341" i="3"/>
  <c r="CH42" i="5" s="1"/>
  <c r="CH343" i="3"/>
  <c r="CH44" i="5" s="1"/>
  <c r="CH345" i="3"/>
  <c r="CH46" i="5" s="1"/>
  <c r="CH349" i="3"/>
  <c r="CH50" i="5" s="1"/>
  <c r="CH346" i="3"/>
  <c r="CH47" i="5" s="1"/>
  <c r="CH350" i="3"/>
  <c r="CH51" i="5" s="1"/>
  <c r="CH354" i="3"/>
  <c r="CH55" i="5" s="1"/>
  <c r="CH398" i="3"/>
  <c r="CH75" i="5" s="1"/>
  <c r="CH387" i="3"/>
  <c r="CH64" i="5" s="1"/>
  <c r="CH348" i="3"/>
  <c r="CH49" i="5" s="1"/>
  <c r="CH351" i="3"/>
  <c r="CH52" i="5" s="1"/>
  <c r="CH356" i="3"/>
  <c r="CH57" i="5" s="1"/>
  <c r="CH391" i="3"/>
  <c r="CH68" i="5" s="1"/>
  <c r="CH355" i="3"/>
  <c r="CH56" i="5" s="1"/>
  <c r="CH357" i="3"/>
  <c r="CH395" i="3"/>
  <c r="CH72" i="5" s="1"/>
  <c r="CH344" i="3"/>
  <c r="CH45" i="5" s="1"/>
  <c r="CH352" i="3"/>
  <c r="CH53" i="5" s="1"/>
  <c r="CH358" i="3"/>
  <c r="CH384" i="3"/>
  <c r="CH347" i="3"/>
  <c r="CH48" i="5" s="1"/>
  <c r="CH332" i="3"/>
  <c r="CH251" i="3"/>
  <c r="CH186" i="3"/>
  <c r="CH137" i="3"/>
  <c r="CH310" i="3"/>
  <c r="CH226" i="3"/>
  <c r="CH164" i="3"/>
  <c r="CH311" i="3"/>
  <c r="CH269" i="3"/>
  <c r="CH189" i="3"/>
  <c r="CH313" i="3"/>
  <c r="CH277" i="3"/>
  <c r="CH191" i="3"/>
  <c r="CH434" i="3"/>
  <c r="CH170" i="3"/>
  <c r="CH211" i="3"/>
  <c r="CH295" i="3"/>
  <c r="CH173" i="3"/>
  <c r="CH247" i="3"/>
  <c r="CH3" i="8"/>
  <c r="CH259" i="3"/>
  <c r="CH194" i="3"/>
  <c r="CH287" i="3"/>
  <c r="CH317" i="3"/>
  <c r="CH296" i="3"/>
  <c r="CH195" i="3"/>
  <c r="CH289" i="3"/>
  <c r="CH202" i="3"/>
  <c r="CH130" i="3"/>
  <c r="CH300" i="3"/>
  <c r="CH207" i="3"/>
  <c r="CH132" i="3"/>
  <c r="CH316" i="3"/>
  <c r="CH193" i="3"/>
  <c r="CH180" i="3"/>
  <c r="CH175" i="3"/>
  <c r="CH428" i="3"/>
  <c r="CH288" i="3"/>
  <c r="CH241" i="3"/>
  <c r="CH169" i="3"/>
  <c r="CH334" i="3"/>
  <c r="CH253" i="3"/>
  <c r="CH188" i="3"/>
  <c r="CH139" i="3"/>
  <c r="CH303" i="3"/>
  <c r="CH256" i="3"/>
  <c r="CH181" i="3"/>
  <c r="CH305" i="3"/>
  <c r="CH258" i="3"/>
  <c r="CH183" i="3"/>
  <c r="CH273" i="3"/>
  <c r="CH210" i="3"/>
  <c r="CH147" i="3"/>
  <c r="CH329" i="3"/>
  <c r="CH140" i="3"/>
  <c r="CH299" i="3"/>
  <c r="CH252" i="3"/>
  <c r="CH177" i="3"/>
  <c r="CH274" i="3"/>
  <c r="CH227" i="3"/>
  <c r="CH152" i="3"/>
  <c r="CH3" i="5"/>
  <c r="CH263" i="3"/>
  <c r="CH198" i="3"/>
  <c r="CH122" i="3"/>
  <c r="CH3" i="9"/>
  <c r="CH265" i="3"/>
  <c r="CH279" i="3"/>
  <c r="CH124" i="3"/>
  <c r="CH4" i="3"/>
  <c r="CH315" i="3"/>
  <c r="CH326" i="3"/>
  <c r="CH213" i="3"/>
  <c r="CH330" i="3"/>
  <c r="CH135" i="3"/>
  <c r="CH307" i="3"/>
  <c r="CH260" i="3"/>
  <c r="CH185" i="3"/>
  <c r="CH281" i="3"/>
  <c r="CH200" i="3"/>
  <c r="CH128" i="3"/>
  <c r="CH319" i="3"/>
  <c r="CH331" i="3"/>
  <c r="CH151" i="3"/>
  <c r="CH309" i="3"/>
  <c r="CH187" i="3"/>
  <c r="CH229" i="3"/>
  <c r="CH231" i="3"/>
  <c r="CH158" i="3"/>
  <c r="CH244" i="3"/>
  <c r="CH149" i="3"/>
  <c r="CH224" i="3"/>
  <c r="CH282" i="3"/>
  <c r="CH163" i="3"/>
  <c r="CH320" i="3"/>
  <c r="CH237" i="3"/>
  <c r="CH125" i="3"/>
  <c r="CH321" i="3"/>
  <c r="CH239" i="3"/>
  <c r="CH127" i="3"/>
  <c r="CH431" i="3"/>
  <c r="CH126" i="3"/>
  <c r="CH275" i="3"/>
  <c r="CH138" i="3"/>
  <c r="CH324" i="3"/>
  <c r="CH208" i="3"/>
  <c r="CH134" i="3"/>
  <c r="CH266" i="3"/>
  <c r="CH153" i="3"/>
  <c r="CH304" i="3"/>
  <c r="CH221" i="3"/>
  <c r="CH141" i="3"/>
  <c r="CH306" i="3"/>
  <c r="CH223" i="3"/>
  <c r="CH143" i="3"/>
  <c r="CH271" i="3"/>
  <c r="CH131" i="3"/>
  <c r="CH245" i="3"/>
  <c r="CH246" i="3"/>
  <c r="CH435" i="3"/>
  <c r="CH264" i="3"/>
  <c r="CH142" i="3"/>
  <c r="CH261" i="3"/>
  <c r="CH120" i="3"/>
  <c r="CH312" i="3"/>
  <c r="CH166" i="3"/>
  <c r="CH314" i="3"/>
  <c r="CH168" i="3"/>
  <c r="CH432" i="3"/>
  <c r="CH242" i="3"/>
  <c r="CH182" i="3"/>
  <c r="CH430" i="3"/>
  <c r="CH225" i="3"/>
  <c r="CH234" i="3"/>
  <c r="CH123" i="3"/>
  <c r="CH284" i="3"/>
  <c r="CH174" i="3"/>
  <c r="CH286" i="3"/>
  <c r="CH176" i="3"/>
  <c r="CH427" i="3"/>
  <c r="CH280" i="3"/>
  <c r="CH243" i="3"/>
  <c r="CH323" i="3"/>
  <c r="CH209" i="3"/>
  <c r="CH129" i="3"/>
  <c r="CH218" i="3"/>
  <c r="CH179" i="3"/>
  <c r="CH268" i="3"/>
  <c r="CH190" i="3"/>
  <c r="CH270" i="3"/>
  <c r="CH192" i="3"/>
  <c r="CH19" i="3"/>
  <c r="CH121" i="3"/>
  <c r="CH133" i="3"/>
  <c r="CH214" i="3"/>
  <c r="CH216" i="3"/>
  <c r="CH262" i="3"/>
  <c r="CH276" i="3"/>
  <c r="CH154" i="3"/>
  <c r="CH278" i="3"/>
  <c r="CH156" i="3"/>
  <c r="CH171" i="3"/>
  <c r="CH308" i="3"/>
  <c r="CH159" i="3"/>
  <c r="CH235" i="3"/>
  <c r="CH236" i="3"/>
  <c r="CH197" i="3"/>
  <c r="CH238" i="3"/>
  <c r="CH199" i="3"/>
  <c r="CH429" i="3"/>
  <c r="CH232" i="3"/>
  <c r="CH136" i="3"/>
  <c r="CH297" i="3"/>
  <c r="CH267" i="3"/>
  <c r="CH178" i="3"/>
  <c r="CH302" i="3"/>
  <c r="CH254" i="3"/>
  <c r="CH144" i="3"/>
  <c r="CH255" i="3"/>
  <c r="CH155" i="3"/>
  <c r="CH257" i="3"/>
  <c r="CH157" i="3"/>
  <c r="CH433" i="3"/>
  <c r="CH325" i="3"/>
  <c r="CH327" i="3"/>
  <c r="CH184" i="3"/>
  <c r="CH196" i="3"/>
  <c r="CH230" i="3"/>
  <c r="CH291" i="3"/>
  <c r="CH172" i="3"/>
  <c r="CH322" i="3"/>
  <c r="CH13" i="3"/>
  <c r="CH215" i="3"/>
  <c r="CH333" i="3"/>
  <c r="CH222" i="3"/>
  <c r="CH145" i="3"/>
  <c r="CH119" i="3"/>
  <c r="CH272" i="3"/>
  <c r="CH203" i="3"/>
  <c r="CH233" i="3"/>
  <c r="CH301" i="3"/>
  <c r="CH220" i="3"/>
  <c r="CH148" i="3"/>
  <c r="CH283" i="3"/>
  <c r="CH7" i="3"/>
  <c r="CH165" i="3"/>
  <c r="CH217" i="3"/>
  <c r="CH228" i="3"/>
  <c r="CH285" i="3"/>
  <c r="CH150" i="3"/>
  <c r="CH201" i="3"/>
  <c r="CH167" i="3"/>
  <c r="CH290" i="3"/>
  <c r="CH240" i="3"/>
  <c r="CH219" i="3"/>
  <c r="CH146" i="3"/>
  <c r="CH328" i="3"/>
  <c r="CH298" i="3"/>
  <c r="CH10" i="3"/>
  <c r="CH3" i="4"/>
  <c r="CH318" i="3"/>
  <c r="CH212" i="3"/>
  <c r="CH335" i="3"/>
  <c r="CF32" i="9"/>
  <c r="CF33" i="8"/>
  <c r="AB43" i="21" l="1"/>
  <c r="AC40" i="21" s="1"/>
  <c r="AC43" i="21" s="1"/>
  <c r="AD40" i="21" s="1"/>
  <c r="AD43" i="21" s="1"/>
  <c r="AE40" i="21" s="1"/>
  <c r="AE42" i="21" s="1"/>
  <c r="AH60" i="21"/>
  <c r="AI57" i="21" s="1"/>
  <c r="AI60" i="21" s="1"/>
  <c r="AJ57" i="21" s="1"/>
  <c r="AJ60" i="21" s="1"/>
  <c r="AK57" i="21" s="1"/>
  <c r="AK59" i="21" s="1"/>
  <c r="CE12" i="5"/>
  <c r="CE10" i="5"/>
  <c r="CE117" i="4"/>
  <c r="CE162" i="4" s="1"/>
  <c r="CE72" i="4" s="1"/>
  <c r="CE126" i="4"/>
  <c r="CE171" i="4" s="1"/>
  <c r="CE81" i="4" s="1"/>
  <c r="CE227" i="4"/>
  <c r="CE208" i="4"/>
  <c r="CE253" i="4" s="1"/>
  <c r="CE124" i="4"/>
  <c r="CE169" i="4" s="1"/>
  <c r="CE79" i="4" s="1"/>
  <c r="CE107" i="4"/>
  <c r="CE152" i="4" s="1"/>
  <c r="CE62" i="4" s="1"/>
  <c r="CE115" i="4"/>
  <c r="CE221" i="4"/>
  <c r="CE266" i="4" s="1"/>
  <c r="CE206" i="4"/>
  <c r="CE251" i="4" s="1"/>
  <c r="CD169" i="4"/>
  <c r="CD79" i="4" s="1"/>
  <c r="CE105" i="4"/>
  <c r="CE218" i="4"/>
  <c r="CE263" i="4" s="1"/>
  <c r="CE217" i="4"/>
  <c r="CE262" i="4" s="1"/>
  <c r="CE229" i="4"/>
  <c r="CE274" i="4" s="1"/>
  <c r="CE108" i="4"/>
  <c r="CE104" i="4"/>
  <c r="CE149" i="4" s="1"/>
  <c r="CE59" i="4" s="1"/>
  <c r="CE120" i="4"/>
  <c r="CE165" i="4" s="1"/>
  <c r="CE75" i="4" s="1"/>
  <c r="CE116" i="4"/>
  <c r="CE161" i="4" s="1"/>
  <c r="CE71" i="4" s="1"/>
  <c r="CE110" i="4"/>
  <c r="CE136" i="4"/>
  <c r="CE181" i="4" s="1"/>
  <c r="CE91" i="4" s="1"/>
  <c r="CE209" i="4"/>
  <c r="CE254" i="4" s="1"/>
  <c r="CE222" i="4"/>
  <c r="CE267" i="4" s="1"/>
  <c r="CE118" i="4"/>
  <c r="CE106" i="4"/>
  <c r="CE151" i="4" s="1"/>
  <c r="CE61" i="4" s="1"/>
  <c r="CE193" i="4"/>
  <c r="CE238" i="4" s="1"/>
  <c r="CE194" i="4"/>
  <c r="CE239" i="4" s="1"/>
  <c r="CE228" i="4"/>
  <c r="CE109" i="4"/>
  <c r="CE154" i="4" s="1"/>
  <c r="CE64" i="4" s="1"/>
  <c r="CE226" i="4"/>
  <c r="CE271" i="4" s="1"/>
  <c r="CE213" i="4"/>
  <c r="CE258" i="4" s="1"/>
  <c r="CE122" i="4"/>
  <c r="CE210" i="4"/>
  <c r="CE255" i="4" s="1"/>
  <c r="CE192" i="4"/>
  <c r="CE237" i="4" s="1"/>
  <c r="CE203" i="4"/>
  <c r="CE248" i="4" s="1"/>
  <c r="CE129" i="4"/>
  <c r="CE220" i="4"/>
  <c r="CE265" i="4" s="1"/>
  <c r="CE125" i="4"/>
  <c r="CE170" i="4" s="1"/>
  <c r="CE80" i="4" s="1"/>
  <c r="CE215" i="4"/>
  <c r="CE260" i="4" s="1"/>
  <c r="CE114" i="4"/>
  <c r="CE205" i="4"/>
  <c r="CE250" i="4" s="1"/>
  <c r="CE212" i="4"/>
  <c r="CE257" i="4" s="1"/>
  <c r="CD152" i="4"/>
  <c r="CD62" i="4" s="1"/>
  <c r="CD237" i="4"/>
  <c r="CE101" i="4"/>
  <c r="CE146" i="4" s="1"/>
  <c r="CE56" i="4" s="1"/>
  <c r="CE201" i="4"/>
  <c r="CE196" i="4"/>
  <c r="CE241" i="4" s="1"/>
  <c r="CE127" i="4"/>
  <c r="CE172" i="4" s="1"/>
  <c r="CE82" i="4" s="1"/>
  <c r="CE189" i="4"/>
  <c r="CE234" i="4" s="1"/>
  <c r="CE99" i="4"/>
  <c r="CE214" i="4"/>
  <c r="CE259" i="4" s="1"/>
  <c r="CE132" i="4"/>
  <c r="CE177" i="4" s="1"/>
  <c r="CE87" i="4" s="1"/>
  <c r="CE139" i="4"/>
  <c r="CE184" i="4" s="1"/>
  <c r="CE94" i="4" s="1"/>
  <c r="CE123" i="4"/>
  <c r="CE134" i="4"/>
  <c r="CE179" i="4" s="1"/>
  <c r="CE89" i="4" s="1"/>
  <c r="CE113" i="4"/>
  <c r="CE158" i="4" s="1"/>
  <c r="CE68" i="4" s="1"/>
  <c r="CE204" i="4"/>
  <c r="CE224" i="4"/>
  <c r="CE269" i="4" s="1"/>
  <c r="CE211" i="4"/>
  <c r="CE256" i="4" s="1"/>
  <c r="CE195" i="4"/>
  <c r="CE240" i="4" s="1"/>
  <c r="CE219" i="4"/>
  <c r="CE197" i="4"/>
  <c r="CE242" i="4" s="1"/>
  <c r="CE131" i="4"/>
  <c r="CE176" i="4" s="1"/>
  <c r="CE86" i="4" s="1"/>
  <c r="CE137" i="4"/>
  <c r="CE182" i="4" s="1"/>
  <c r="CE92" i="4" s="1"/>
  <c r="CE198" i="4"/>
  <c r="CE243" i="4" s="1"/>
  <c r="CE102" i="4"/>
  <c r="CE147" i="4" s="1"/>
  <c r="CE57" i="4" s="1"/>
  <c r="CD248" i="4"/>
  <c r="CD160" i="4"/>
  <c r="CD70" i="4" s="1"/>
  <c r="CD272" i="4"/>
  <c r="CD266" i="4"/>
  <c r="CE119" i="4"/>
  <c r="CE133" i="4"/>
  <c r="CE178" i="4" s="1"/>
  <c r="CE88" i="4" s="1"/>
  <c r="CE11" i="5"/>
  <c r="CE112" i="4"/>
  <c r="CE157" i="4" s="1"/>
  <c r="CE67" i="4" s="1"/>
  <c r="CE191" i="4"/>
  <c r="CE103" i="4"/>
  <c r="CE148" i="4" s="1"/>
  <c r="CE58" i="4" s="1"/>
  <c r="CE130" i="4"/>
  <c r="CE175" i="4" s="1"/>
  <c r="CE85" i="4" s="1"/>
  <c r="CE138" i="4"/>
  <c r="CE183" i="4" s="1"/>
  <c r="CE93" i="4" s="1"/>
  <c r="CE135" i="4"/>
  <c r="CE9" i="5"/>
  <c r="CE121" i="4"/>
  <c r="CE166" i="4" s="1"/>
  <c r="CE76" i="4" s="1"/>
  <c r="CE223" i="4"/>
  <c r="CE268" i="4" s="1"/>
  <c r="CE199" i="4"/>
  <c r="CE128" i="4"/>
  <c r="CE173" i="4" s="1"/>
  <c r="CE83" i="4" s="1"/>
  <c r="CE200" i="4"/>
  <c r="CE245" i="4" s="1"/>
  <c r="CE216" i="4"/>
  <c r="CE261" i="4" s="1"/>
  <c r="CE111" i="4"/>
  <c r="CE202" i="4"/>
  <c r="CE247" i="4" s="1"/>
  <c r="CE207" i="4"/>
  <c r="CE252" i="4" s="1"/>
  <c r="CE225" i="4"/>
  <c r="CE270" i="4" s="1"/>
  <c r="CH11" i="4"/>
  <c r="CH12" i="4"/>
  <c r="CH13" i="4"/>
  <c r="CH15" i="4"/>
  <c r="CH16" i="4"/>
  <c r="CH14" i="4"/>
  <c r="CH17" i="4"/>
  <c r="CH19" i="4"/>
  <c r="CH20" i="4"/>
  <c r="CH18" i="4"/>
  <c r="CH21" i="4"/>
  <c r="CH24" i="4"/>
  <c r="CH25" i="4"/>
  <c r="CH22" i="4"/>
  <c r="CH26" i="4"/>
  <c r="CH29" i="4"/>
  <c r="CH27" i="4"/>
  <c r="CH30" i="4"/>
  <c r="CH31" i="4"/>
  <c r="CH32" i="4"/>
  <c r="CH36" i="4"/>
  <c r="CH23" i="4"/>
  <c r="CH37" i="4"/>
  <c r="CH34" i="4"/>
  <c r="CH38" i="4"/>
  <c r="CH43" i="4"/>
  <c r="CH47" i="4"/>
  <c r="CH28" i="4"/>
  <c r="CH44" i="4"/>
  <c r="CH33" i="4"/>
  <c r="CH39" i="4"/>
  <c r="CH41" i="4"/>
  <c r="CH45" i="4"/>
  <c r="CH49" i="4"/>
  <c r="CH35" i="4"/>
  <c r="CH46" i="4"/>
  <c r="CH40" i="4"/>
  <c r="CH42" i="4"/>
  <c r="CH48" i="4"/>
  <c r="CI32" i="3"/>
  <c r="CI76" i="3" s="1"/>
  <c r="CI36" i="3"/>
  <c r="CI39" i="3"/>
  <c r="CI83" i="3" s="1"/>
  <c r="CI33" i="3"/>
  <c r="CI38" i="3"/>
  <c r="CI82" i="3" s="1"/>
  <c r="CI42" i="3"/>
  <c r="CI86" i="3" s="1"/>
  <c r="CI35" i="3"/>
  <c r="CI79" i="3" s="1"/>
  <c r="CI46" i="3"/>
  <c r="CI90" i="3" s="1"/>
  <c r="CI34" i="3"/>
  <c r="CI78" i="3" s="1"/>
  <c r="CI37" i="3"/>
  <c r="CI40" i="3"/>
  <c r="CI84" i="3" s="1"/>
  <c r="CI45" i="3"/>
  <c r="CI89" i="3" s="1"/>
  <c r="CI47" i="3"/>
  <c r="CI91" i="3" s="1"/>
  <c r="CI50" i="3"/>
  <c r="CI94" i="3" s="1"/>
  <c r="CI41" i="3"/>
  <c r="CI85" i="3" s="1"/>
  <c r="CI44" i="3"/>
  <c r="CI88" i="3" s="1"/>
  <c r="CI48" i="3"/>
  <c r="CI92" i="3" s="1"/>
  <c r="CI49" i="3"/>
  <c r="CI93" i="3" s="1"/>
  <c r="CI53" i="3"/>
  <c r="CI97" i="3" s="1"/>
  <c r="CI51" i="3"/>
  <c r="CI95" i="3" s="1"/>
  <c r="CI57" i="3"/>
  <c r="CI101" i="3" s="1"/>
  <c r="CI61" i="3"/>
  <c r="CI105" i="3" s="1"/>
  <c r="CI65" i="3"/>
  <c r="CI109" i="3" s="1"/>
  <c r="CI69" i="3"/>
  <c r="CI113" i="3" s="1"/>
  <c r="CI56" i="3"/>
  <c r="CI100" i="3" s="1"/>
  <c r="CI60" i="3"/>
  <c r="CI104" i="3" s="1"/>
  <c r="CI64" i="3"/>
  <c r="CI108" i="3" s="1"/>
  <c r="CI68" i="3"/>
  <c r="CI112" i="3" s="1"/>
  <c r="CI43" i="3"/>
  <c r="CI87" i="3" s="1"/>
  <c r="CI52" i="3"/>
  <c r="CI96" i="3" s="1"/>
  <c r="CI58" i="3"/>
  <c r="CI102" i="3" s="1"/>
  <c r="CI59" i="3"/>
  <c r="CI103" i="3" s="1"/>
  <c r="CI62" i="3"/>
  <c r="CI106" i="3" s="1"/>
  <c r="CI63" i="3"/>
  <c r="CI107" i="3" s="1"/>
  <c r="CI71" i="3"/>
  <c r="CI115" i="3" s="1"/>
  <c r="CI31" i="3"/>
  <c r="CI66" i="3"/>
  <c r="CI110" i="3" s="1"/>
  <c r="CI54" i="3"/>
  <c r="CI98" i="3" s="1"/>
  <c r="CI67" i="3"/>
  <c r="CI111" i="3" s="1"/>
  <c r="CI55" i="3"/>
  <c r="CI99" i="3" s="1"/>
  <c r="CI70" i="3"/>
  <c r="CI114" i="3" s="1"/>
  <c r="CE8" i="5"/>
  <c r="CD11" i="9"/>
  <c r="CD17" i="8"/>
  <c r="CD15" i="8"/>
  <c r="CD9" i="9"/>
  <c r="CC277" i="4"/>
  <c r="CC16" i="8"/>
  <c r="CC10" i="9"/>
  <c r="CG56" i="9"/>
  <c r="CE13" i="5"/>
  <c r="CE22" i="9" s="1"/>
  <c r="AF137" i="20"/>
  <c r="CI22" i="3"/>
  <c r="CE281" i="4"/>
  <c r="CE279" i="4"/>
  <c r="CF16" i="3"/>
  <c r="AF14" i="27" s="1"/>
  <c r="AF15" i="27" s="1"/>
  <c r="CF2" i="9"/>
  <c r="CF2" i="4"/>
  <c r="CG2" i="3"/>
  <c r="CF2" i="8"/>
  <c r="CF2" i="5"/>
  <c r="AF1" i="27"/>
  <c r="CD18" i="9"/>
  <c r="CD21" i="8"/>
  <c r="CE25" i="5"/>
  <c r="CE21" i="5"/>
  <c r="CD24" i="8"/>
  <c r="CD280" i="4"/>
  <c r="CD21" i="9"/>
  <c r="CD20" i="8"/>
  <c r="CD17" i="9"/>
  <c r="CD20" i="9"/>
  <c r="CD23" i="8"/>
  <c r="CD22" i="8"/>
  <c r="CD19" i="9"/>
  <c r="CI26" i="3"/>
  <c r="CI25" i="3"/>
  <c r="CI28" i="3"/>
  <c r="CI27" i="3"/>
  <c r="CH55" i="8"/>
  <c r="CH65" i="8"/>
  <c r="CH63" i="8"/>
  <c r="CH56" i="8"/>
  <c r="CH48" i="8"/>
  <c r="CH54" i="8"/>
  <c r="CH64" i="8"/>
  <c r="CH4" i="8"/>
  <c r="CH47" i="8"/>
  <c r="CH45" i="8"/>
  <c r="CH40" i="8"/>
  <c r="CH104" i="5"/>
  <c r="CH59" i="8"/>
  <c r="CH58" i="8"/>
  <c r="CH67" i="8"/>
  <c r="CH68" i="8"/>
  <c r="CJ3" i="3"/>
  <c r="CI385" i="3"/>
  <c r="CI62" i="5" s="1"/>
  <c r="CI402" i="3"/>
  <c r="CI388" i="3"/>
  <c r="CI65" i="5" s="1"/>
  <c r="CI389" i="3"/>
  <c r="CI66" i="5" s="1"/>
  <c r="CI386" i="3"/>
  <c r="CI63" i="5" s="1"/>
  <c r="CI392" i="3"/>
  <c r="CI69" i="5" s="1"/>
  <c r="CI400" i="3"/>
  <c r="CI77" i="5" s="1"/>
  <c r="CI396" i="3"/>
  <c r="CI73" i="5" s="1"/>
  <c r="CI401" i="3"/>
  <c r="CI394" i="3"/>
  <c r="CI71" i="5" s="1"/>
  <c r="CI393" i="3"/>
  <c r="CI70" i="5" s="1"/>
  <c r="CI344" i="3"/>
  <c r="CI45" i="5" s="1"/>
  <c r="CI340" i="3"/>
  <c r="CI342" i="3"/>
  <c r="CI43" i="5" s="1"/>
  <c r="CI390" i="3"/>
  <c r="CI67" i="5" s="1"/>
  <c r="CI341" i="3"/>
  <c r="CI42" i="5" s="1"/>
  <c r="CI343" i="3"/>
  <c r="CI44" i="5" s="1"/>
  <c r="CI348" i="3"/>
  <c r="CI49" i="5" s="1"/>
  <c r="CI352" i="3"/>
  <c r="CI53" i="5" s="1"/>
  <c r="CI345" i="3"/>
  <c r="CI46" i="5" s="1"/>
  <c r="CI349" i="3"/>
  <c r="CI50" i="5" s="1"/>
  <c r="CI347" i="3"/>
  <c r="CI48" i="5" s="1"/>
  <c r="CI358" i="3"/>
  <c r="CI387" i="3"/>
  <c r="CI64" i="5" s="1"/>
  <c r="CI350" i="3"/>
  <c r="CI51" i="5" s="1"/>
  <c r="CI351" i="3"/>
  <c r="CI52" i="5" s="1"/>
  <c r="CI354" i="3"/>
  <c r="CI55" i="5" s="1"/>
  <c r="CI356" i="3"/>
  <c r="CI57" i="5" s="1"/>
  <c r="CI398" i="3"/>
  <c r="CI75" i="5" s="1"/>
  <c r="CI395" i="3"/>
  <c r="CI72" i="5" s="1"/>
  <c r="CI384" i="3"/>
  <c r="CI391" i="3"/>
  <c r="CI68" i="5" s="1"/>
  <c r="CI346" i="3"/>
  <c r="CI47" i="5" s="1"/>
  <c r="CI355" i="3"/>
  <c r="CI56" i="5" s="1"/>
  <c r="CI357" i="3"/>
  <c r="CI309" i="3"/>
  <c r="CI241" i="3"/>
  <c r="CI244" i="3"/>
  <c r="CI303" i="3"/>
  <c r="CI235" i="3"/>
  <c r="CI232" i="3"/>
  <c r="CI297" i="3"/>
  <c r="CI195" i="3"/>
  <c r="CI151" i="3"/>
  <c r="CI299" i="3"/>
  <c r="CI197" i="3"/>
  <c r="CI155" i="3"/>
  <c r="CI428" i="3"/>
  <c r="CI282" i="3"/>
  <c r="CI183" i="3"/>
  <c r="CI121" i="3"/>
  <c r="CI3" i="5"/>
  <c r="CI279" i="3"/>
  <c r="CI257" i="3"/>
  <c r="CI196" i="3"/>
  <c r="CI306" i="3"/>
  <c r="CI202" i="3"/>
  <c r="CI170" i="3"/>
  <c r="CI272" i="3"/>
  <c r="CI173" i="3"/>
  <c r="CI138" i="3"/>
  <c r="CI432" i="3"/>
  <c r="CI290" i="3"/>
  <c r="CI191" i="3"/>
  <c r="CI143" i="3"/>
  <c r="CI287" i="3"/>
  <c r="CI150" i="3"/>
  <c r="CI139" i="3"/>
  <c r="CI313" i="3"/>
  <c r="CI245" i="3"/>
  <c r="CI255" i="3"/>
  <c r="CI123" i="3"/>
  <c r="CI315" i="3"/>
  <c r="CI247" i="3"/>
  <c r="CI259" i="3"/>
  <c r="CI129" i="3"/>
  <c r="CI427" i="3"/>
  <c r="CI266" i="3"/>
  <c r="CI167" i="3"/>
  <c r="CI132" i="3"/>
  <c r="CI327" i="3"/>
  <c r="CI262" i="3"/>
  <c r="CI222" i="3"/>
  <c r="CI164" i="3"/>
  <c r="CI322" i="3"/>
  <c r="CI221" i="3"/>
  <c r="CI201" i="3"/>
  <c r="CI288" i="3"/>
  <c r="CI189" i="3"/>
  <c r="CI141" i="3"/>
  <c r="CI434" i="3"/>
  <c r="CI310" i="3"/>
  <c r="CI209" i="3"/>
  <c r="CI178" i="3"/>
  <c r="CI304" i="3"/>
  <c r="CI200" i="3"/>
  <c r="CI166" i="3"/>
  <c r="CI300" i="3"/>
  <c r="CI163" i="3"/>
  <c r="CI128" i="3"/>
  <c r="CI264" i="3"/>
  <c r="CI165" i="3"/>
  <c r="CI130" i="3"/>
  <c r="CI19" i="3"/>
  <c r="CI3" i="8"/>
  <c r="CI285" i="3"/>
  <c r="CI148" i="3"/>
  <c r="CI135" i="3"/>
  <c r="CI311" i="3"/>
  <c r="CI243" i="3"/>
  <c r="CI251" i="3"/>
  <c r="CI270" i="3"/>
  <c r="CI171" i="3"/>
  <c r="CI136" i="3"/>
  <c r="CI3" i="9"/>
  <c r="CI275" i="3"/>
  <c r="CI246" i="3"/>
  <c r="CI188" i="3"/>
  <c r="CI435" i="3"/>
  <c r="CI296" i="3"/>
  <c r="CI156" i="3"/>
  <c r="CI124" i="3"/>
  <c r="CI319" i="3"/>
  <c r="CI254" i="3"/>
  <c r="CI203" i="3"/>
  <c r="CI145" i="3"/>
  <c r="CI314" i="3"/>
  <c r="CI213" i="3"/>
  <c r="CI186" i="3"/>
  <c r="CI4" i="3"/>
  <c r="CI316" i="3"/>
  <c r="CI215" i="3"/>
  <c r="CI190" i="3"/>
  <c r="CI429" i="3"/>
  <c r="CI333" i="3"/>
  <c r="CI269" i="3"/>
  <c r="CI234" i="3"/>
  <c r="CI176" i="3"/>
  <c r="CI328" i="3"/>
  <c r="CI227" i="3"/>
  <c r="CI216" i="3"/>
  <c r="CI286" i="3"/>
  <c r="CI187" i="3"/>
  <c r="CI131" i="3"/>
  <c r="CI291" i="3"/>
  <c r="CI154" i="3"/>
  <c r="CI122" i="3"/>
  <c r="CI10" i="3"/>
  <c r="CI274" i="3"/>
  <c r="CI175" i="3"/>
  <c r="CI140" i="3"/>
  <c r="CI268" i="3"/>
  <c r="CI169" i="3"/>
  <c r="CI134" i="3"/>
  <c r="CI329" i="3"/>
  <c r="CI265" i="3"/>
  <c r="CI226" i="3"/>
  <c r="CI168" i="3"/>
  <c r="CI331" i="3"/>
  <c r="CI267" i="3"/>
  <c r="CI230" i="3"/>
  <c r="CI172" i="3"/>
  <c r="CI433" i="3"/>
  <c r="CI317" i="3"/>
  <c r="CI252" i="3"/>
  <c r="CI263" i="3"/>
  <c r="CI137" i="3"/>
  <c r="CI312" i="3"/>
  <c r="CI211" i="3"/>
  <c r="CI182" i="3"/>
  <c r="CI334" i="3"/>
  <c r="CI273" i="3"/>
  <c r="CI242" i="3"/>
  <c r="CI184" i="3"/>
  <c r="CI307" i="3"/>
  <c r="CI239" i="3"/>
  <c r="CI240" i="3"/>
  <c r="CI325" i="3"/>
  <c r="CI260" i="3"/>
  <c r="CI218" i="3"/>
  <c r="CI157" i="3"/>
  <c r="CI320" i="3"/>
  <c r="CI219" i="3"/>
  <c r="CI198" i="3"/>
  <c r="CI278" i="3"/>
  <c r="CI179" i="3"/>
  <c r="CI144" i="3"/>
  <c r="CI280" i="3"/>
  <c r="CI181" i="3"/>
  <c r="CI119" i="3"/>
  <c r="CI431" i="3"/>
  <c r="CI301" i="3"/>
  <c r="CI233" i="3"/>
  <c r="CI228" i="3"/>
  <c r="CI295" i="3"/>
  <c r="CI193" i="3"/>
  <c r="CI147" i="3"/>
  <c r="CI289" i="3"/>
  <c r="CI152" i="3"/>
  <c r="CI120" i="3"/>
  <c r="CI323" i="3"/>
  <c r="CI258" i="3"/>
  <c r="CI214" i="3"/>
  <c r="CI153" i="3"/>
  <c r="CI430" i="3"/>
  <c r="CI277" i="3"/>
  <c r="CI271" i="3"/>
  <c r="CI330" i="3"/>
  <c r="CI332" i="3"/>
  <c r="CI194" i="3"/>
  <c r="CI142" i="3"/>
  <c r="CI236" i="3"/>
  <c r="CI174" i="3"/>
  <c r="CI225" i="3"/>
  <c r="CI185" i="3"/>
  <c r="CI281" i="3"/>
  <c r="CI283" i="3"/>
  <c r="CI149" i="3"/>
  <c r="CI253" i="3"/>
  <c r="CI238" i="3"/>
  <c r="CI229" i="3"/>
  <c r="CI231" i="3"/>
  <c r="CI13" i="3"/>
  <c r="CI7" i="3"/>
  <c r="CI212" i="3"/>
  <c r="CI125" i="3"/>
  <c r="CI261" i="3"/>
  <c r="CI146" i="3"/>
  <c r="CI302" i="3"/>
  <c r="CI298" i="3"/>
  <c r="CI321" i="3"/>
  <c r="CI324" i="3"/>
  <c r="CI217" i="3"/>
  <c r="CI207" i="3"/>
  <c r="AG2" i="27"/>
  <c r="CI159" i="3"/>
  <c r="CI192" i="3"/>
  <c r="CI180" i="3"/>
  <c r="CI220" i="3"/>
  <c r="CI224" i="3"/>
  <c r="CI318" i="3"/>
  <c r="CI276" i="3"/>
  <c r="CI305" i="3"/>
  <c r="CI308" i="3"/>
  <c r="CI127" i="3"/>
  <c r="CI133" i="3"/>
  <c r="CI199" i="3"/>
  <c r="CI158" i="3"/>
  <c r="CI256" i="3"/>
  <c r="CI223" i="3"/>
  <c r="CI3" i="4"/>
  <c r="CI177" i="3"/>
  <c r="CI326" i="3"/>
  <c r="CI126" i="3"/>
  <c r="CI208" i="3"/>
  <c r="CI335" i="3"/>
  <c r="CI237" i="3"/>
  <c r="CI284" i="3"/>
  <c r="CI210" i="3"/>
  <c r="CI399" i="3"/>
  <c r="CI76" i="5" s="1"/>
  <c r="CG32" i="9"/>
  <c r="CG33" i="8"/>
  <c r="CG33" i="5"/>
  <c r="CH4" i="9"/>
  <c r="CH48" i="9"/>
  <c r="CH42" i="9"/>
  <c r="CH47" i="9"/>
  <c r="CH16" i="5"/>
  <c r="CH29" i="5" s="1"/>
  <c r="CH80" i="5"/>
  <c r="CH92" i="5"/>
  <c r="CH109" i="5"/>
  <c r="CH4" i="5"/>
  <c r="CH33" i="5"/>
  <c r="CG33" i="9"/>
  <c r="CG34" i="8"/>
  <c r="CH4" i="4"/>
  <c r="CH285" i="4"/>
  <c r="CF12" i="5" l="1"/>
  <c r="AN146" i="20"/>
  <c r="CI75" i="3"/>
  <c r="CI77" i="3"/>
  <c r="CI81" i="3"/>
  <c r="CI80" i="3"/>
  <c r="CF117" i="4"/>
  <c r="CF162" i="4" s="1"/>
  <c r="CF72" i="4" s="1"/>
  <c r="CF111" i="4"/>
  <c r="CF156" i="4" s="1"/>
  <c r="CF66" i="4" s="1"/>
  <c r="CF199" i="4"/>
  <c r="CF244" i="4" s="1"/>
  <c r="CF135" i="4"/>
  <c r="CF180" i="4" s="1"/>
  <c r="CF90" i="4" s="1"/>
  <c r="CF191" i="4"/>
  <c r="CF236" i="4" s="1"/>
  <c r="CF119" i="4"/>
  <c r="CF164" i="4" s="1"/>
  <c r="CF74" i="4" s="1"/>
  <c r="CF10" i="5"/>
  <c r="CF219" i="4"/>
  <c r="CF264" i="4" s="1"/>
  <c r="CF204" i="4"/>
  <c r="CF249" i="4" s="1"/>
  <c r="CF123" i="4"/>
  <c r="CF168" i="4" s="1"/>
  <c r="CF78" i="4" s="1"/>
  <c r="CF99" i="4"/>
  <c r="CF144" i="4" s="1"/>
  <c r="CF54" i="4" s="1"/>
  <c r="CF201" i="4"/>
  <c r="CF246" i="4" s="1"/>
  <c r="CF114" i="4"/>
  <c r="CF159" i="4" s="1"/>
  <c r="CF69" i="4" s="1"/>
  <c r="CF129" i="4"/>
  <c r="CF174" i="4" s="1"/>
  <c r="CF84" i="4" s="1"/>
  <c r="CF122" i="4"/>
  <c r="CF167" i="4" s="1"/>
  <c r="CF77" i="4" s="1"/>
  <c r="CF228" i="4"/>
  <c r="CF273" i="4" s="1"/>
  <c r="CF118" i="4"/>
  <c r="CF163" i="4" s="1"/>
  <c r="CF73" i="4" s="1"/>
  <c r="CF110" i="4"/>
  <c r="CF155" i="4" s="1"/>
  <c r="CF65" i="4" s="1"/>
  <c r="CF108" i="4"/>
  <c r="CF153" i="4" s="1"/>
  <c r="CF63" i="4" s="1"/>
  <c r="CF105" i="4"/>
  <c r="CF150" i="4" s="1"/>
  <c r="CF60" i="4" s="1"/>
  <c r="CF115" i="4"/>
  <c r="CF160" i="4" s="1"/>
  <c r="CF70" i="4" s="1"/>
  <c r="CF227" i="4"/>
  <c r="CF272" i="4" s="1"/>
  <c r="CE160" i="4"/>
  <c r="CE70" i="4" s="1"/>
  <c r="CE174" i="4"/>
  <c r="CE84" i="4" s="1"/>
  <c r="CE236" i="4"/>
  <c r="CE249" i="4"/>
  <c r="CE155" i="4"/>
  <c r="CE65" i="4" s="1"/>
  <c r="CE273" i="4"/>
  <c r="CE150" i="4"/>
  <c r="CE60" i="4" s="1"/>
  <c r="CE164" i="4"/>
  <c r="CE74" i="4" s="1"/>
  <c r="CE144" i="4"/>
  <c r="CE54" i="4" s="1"/>
  <c r="CE163" i="4"/>
  <c r="CE73" i="4" s="1"/>
  <c r="CE180" i="4"/>
  <c r="CE90" i="4" s="1"/>
  <c r="CE244" i="4"/>
  <c r="CF225" i="4"/>
  <c r="CF270" i="4" s="1"/>
  <c r="CF216" i="4"/>
  <c r="CF261" i="4" s="1"/>
  <c r="CF223" i="4"/>
  <c r="CF138" i="4"/>
  <c r="CF183" i="4" s="1"/>
  <c r="CF93" i="4" s="1"/>
  <c r="CF112" i="4"/>
  <c r="CF157" i="4" s="1"/>
  <c r="CF67" i="4" s="1"/>
  <c r="CF137" i="4"/>
  <c r="CF182" i="4" s="1"/>
  <c r="CF92" i="4" s="1"/>
  <c r="CF195" i="4"/>
  <c r="CF113" i="4"/>
  <c r="CF158" i="4" s="1"/>
  <c r="CF68" i="4" s="1"/>
  <c r="CF139" i="4"/>
  <c r="CF184" i="4" s="1"/>
  <c r="CF94" i="4" s="1"/>
  <c r="CF189" i="4"/>
  <c r="CF234" i="4" s="1"/>
  <c r="CF101" i="4"/>
  <c r="CF212" i="4"/>
  <c r="CF257" i="4" s="1"/>
  <c r="CF215" i="4"/>
  <c r="CF260" i="4" s="1"/>
  <c r="CF203" i="4"/>
  <c r="CF248" i="4" s="1"/>
  <c r="CF213" i="4"/>
  <c r="CF194" i="4"/>
  <c r="CF239" i="4" s="1"/>
  <c r="CF222" i="4"/>
  <c r="CF267" i="4" s="1"/>
  <c r="CF116" i="4"/>
  <c r="CF161" i="4" s="1"/>
  <c r="CF71" i="4" s="1"/>
  <c r="CF229" i="4"/>
  <c r="CF107" i="4"/>
  <c r="CF152" i="4" s="1"/>
  <c r="CF62" i="4" s="1"/>
  <c r="CF126" i="4"/>
  <c r="CF171" i="4" s="1"/>
  <c r="CF81" i="4" s="1"/>
  <c r="CE156" i="4"/>
  <c r="CE66" i="4" s="1"/>
  <c r="CE168" i="4"/>
  <c r="CE78" i="4" s="1"/>
  <c r="CE264" i="4"/>
  <c r="CE246" i="4"/>
  <c r="CF207" i="4"/>
  <c r="CF252" i="4" s="1"/>
  <c r="CF200" i="4"/>
  <c r="CF245" i="4" s="1"/>
  <c r="CF121" i="4"/>
  <c r="CF166" i="4" s="1"/>
  <c r="CF76" i="4" s="1"/>
  <c r="CF130" i="4"/>
  <c r="CF175" i="4" s="1"/>
  <c r="CF85" i="4" s="1"/>
  <c r="CF11" i="5"/>
  <c r="CF102" i="4"/>
  <c r="CF147" i="4" s="1"/>
  <c r="CF57" i="4" s="1"/>
  <c r="CF131" i="4"/>
  <c r="CF176" i="4" s="1"/>
  <c r="CF86" i="4" s="1"/>
  <c r="CF211" i="4"/>
  <c r="CF256" i="4" s="1"/>
  <c r="CF134" i="4"/>
  <c r="CF179" i="4" s="1"/>
  <c r="CF89" i="4" s="1"/>
  <c r="CF132" i="4"/>
  <c r="CF177" i="4" s="1"/>
  <c r="CF87" i="4" s="1"/>
  <c r="CF127" i="4"/>
  <c r="CF205" i="4"/>
  <c r="CF250" i="4" s="1"/>
  <c r="CF125" i="4"/>
  <c r="CF170" i="4" s="1"/>
  <c r="CF80" i="4" s="1"/>
  <c r="CF192" i="4"/>
  <c r="CF237" i="4" s="1"/>
  <c r="CF226" i="4"/>
  <c r="CF193" i="4"/>
  <c r="CF238" i="4" s="1"/>
  <c r="CF209" i="4"/>
  <c r="CF254" i="4" s="1"/>
  <c r="CF120" i="4"/>
  <c r="CF165" i="4" s="1"/>
  <c r="CF75" i="4" s="1"/>
  <c r="CF217" i="4"/>
  <c r="CF206" i="4"/>
  <c r="CF251" i="4" s="1"/>
  <c r="CF124" i="4"/>
  <c r="CF169" i="4" s="1"/>
  <c r="CF79" i="4" s="1"/>
  <c r="CE159" i="4"/>
  <c r="CE69" i="4" s="1"/>
  <c r="CE167" i="4"/>
  <c r="CE77" i="4" s="1"/>
  <c r="CE272" i="4"/>
  <c r="CE153" i="4"/>
  <c r="CE63" i="4" s="1"/>
  <c r="CF202" i="4"/>
  <c r="CF247" i="4" s="1"/>
  <c r="CF128" i="4"/>
  <c r="CF173" i="4" s="1"/>
  <c r="CF83" i="4" s="1"/>
  <c r="CF9" i="5"/>
  <c r="CF103" i="4"/>
  <c r="CF148" i="4" s="1"/>
  <c r="CF58" i="4" s="1"/>
  <c r="CF133" i="4"/>
  <c r="CF178" i="4" s="1"/>
  <c r="CF88" i="4" s="1"/>
  <c r="CF198" i="4"/>
  <c r="CF243" i="4" s="1"/>
  <c r="CF197" i="4"/>
  <c r="CF242" i="4" s="1"/>
  <c r="CF224" i="4"/>
  <c r="CF269" i="4" s="1"/>
  <c r="CF214" i="4"/>
  <c r="CF259" i="4" s="1"/>
  <c r="CF196" i="4"/>
  <c r="CF241" i="4" s="1"/>
  <c r="CF220" i="4"/>
  <c r="CF265" i="4" s="1"/>
  <c r="CF210" i="4"/>
  <c r="CF255" i="4" s="1"/>
  <c r="CF109" i="4"/>
  <c r="CF106" i="4"/>
  <c r="CF151" i="4" s="1"/>
  <c r="CF61" i="4" s="1"/>
  <c r="CF136" i="4"/>
  <c r="CF181" i="4" s="1"/>
  <c r="CF91" i="4" s="1"/>
  <c r="CF104" i="4"/>
  <c r="CF149" i="4" s="1"/>
  <c r="CF59" i="4" s="1"/>
  <c r="CF218" i="4"/>
  <c r="CF263" i="4" s="1"/>
  <c r="CF221" i="4"/>
  <c r="CF266" i="4" s="1"/>
  <c r="CF208" i="4"/>
  <c r="CF253" i="4" s="1"/>
  <c r="CI11" i="4"/>
  <c r="CI12" i="4"/>
  <c r="CI14" i="4"/>
  <c r="CI13" i="4"/>
  <c r="CI16" i="4"/>
  <c r="CI15" i="4"/>
  <c r="CI19" i="4"/>
  <c r="CI20" i="4"/>
  <c r="CI23" i="4"/>
  <c r="CI18" i="4"/>
  <c r="CI24" i="4"/>
  <c r="CI17" i="4"/>
  <c r="CI25" i="4"/>
  <c r="CI28" i="4"/>
  <c r="CI21" i="4"/>
  <c r="CI29" i="4"/>
  <c r="CI22" i="4"/>
  <c r="CI26" i="4"/>
  <c r="CI27" i="4"/>
  <c r="CI30" i="4"/>
  <c r="CI33" i="4"/>
  <c r="CI35" i="4"/>
  <c r="CI39" i="4"/>
  <c r="CI32" i="4"/>
  <c r="CI36" i="4"/>
  <c r="CI37" i="4"/>
  <c r="CI41" i="4"/>
  <c r="CI40" i="4"/>
  <c r="CI42" i="4"/>
  <c r="CI46" i="4"/>
  <c r="CI34" i="4"/>
  <c r="CI43" i="4"/>
  <c r="CI47" i="4"/>
  <c r="CI31" i="4"/>
  <c r="CI38" i="4"/>
  <c r="CI44" i="4"/>
  <c r="CI48" i="4"/>
  <c r="CI49" i="4"/>
  <c r="CI45" i="4"/>
  <c r="CJ33" i="3"/>
  <c r="CJ35" i="3"/>
  <c r="CJ36" i="3"/>
  <c r="CJ38" i="3"/>
  <c r="CJ34" i="3"/>
  <c r="CJ37" i="3"/>
  <c r="CJ41" i="3"/>
  <c r="CJ85" i="3" s="1"/>
  <c r="CJ39" i="3"/>
  <c r="CJ83" i="3" s="1"/>
  <c r="CJ40" i="3"/>
  <c r="CJ84" i="3" s="1"/>
  <c r="CJ45" i="3"/>
  <c r="CJ89" i="3" s="1"/>
  <c r="CJ44" i="3"/>
  <c r="CJ88" i="3" s="1"/>
  <c r="CJ48" i="3"/>
  <c r="CJ92" i="3" s="1"/>
  <c r="CJ42" i="3"/>
  <c r="CJ86" i="3" s="1"/>
  <c r="CJ46" i="3"/>
  <c r="CJ90" i="3" s="1"/>
  <c r="CJ49" i="3"/>
  <c r="CJ93" i="3" s="1"/>
  <c r="CJ53" i="3"/>
  <c r="CJ97" i="3" s="1"/>
  <c r="CJ32" i="3"/>
  <c r="CJ43" i="3"/>
  <c r="CJ87" i="3" s="1"/>
  <c r="CJ52" i="3"/>
  <c r="CJ96" i="3" s="1"/>
  <c r="CJ47" i="3"/>
  <c r="CJ91" i="3" s="1"/>
  <c r="CJ50" i="3"/>
  <c r="CJ94" i="3" s="1"/>
  <c r="CJ56" i="3"/>
  <c r="CJ100" i="3" s="1"/>
  <c r="CJ60" i="3"/>
  <c r="CJ104" i="3" s="1"/>
  <c r="CJ64" i="3"/>
  <c r="CJ108" i="3" s="1"/>
  <c r="CJ68" i="3"/>
  <c r="CJ112" i="3" s="1"/>
  <c r="CJ54" i="3"/>
  <c r="CJ98" i="3" s="1"/>
  <c r="CJ59" i="3"/>
  <c r="CJ103" i="3" s="1"/>
  <c r="CJ63" i="3"/>
  <c r="CJ107" i="3" s="1"/>
  <c r="CJ67" i="3"/>
  <c r="CJ111" i="3" s="1"/>
  <c r="CJ71" i="3"/>
  <c r="CJ115" i="3" s="1"/>
  <c r="CJ57" i="3"/>
  <c r="CJ101" i="3" s="1"/>
  <c r="CJ65" i="3"/>
  <c r="CJ109" i="3" s="1"/>
  <c r="CJ61" i="3"/>
  <c r="CJ105" i="3" s="1"/>
  <c r="CJ55" i="3"/>
  <c r="CJ99" i="3" s="1"/>
  <c r="CJ62" i="3"/>
  <c r="CJ106" i="3" s="1"/>
  <c r="CJ70" i="3"/>
  <c r="CJ114" i="3" s="1"/>
  <c r="CJ58" i="3"/>
  <c r="CJ102" i="3" s="1"/>
  <c r="CJ66" i="3"/>
  <c r="CJ110" i="3" s="1"/>
  <c r="CJ51" i="3"/>
  <c r="CJ95" i="3" s="1"/>
  <c r="CJ69" i="3"/>
  <c r="CJ113" i="3" s="1"/>
  <c r="CJ31" i="3"/>
  <c r="CF8" i="5"/>
  <c r="CE15" i="8"/>
  <c r="CE9" i="9"/>
  <c r="CE17" i="8"/>
  <c r="CE11" i="9"/>
  <c r="CD277" i="4"/>
  <c r="CD10" i="9"/>
  <c r="CD16" i="8"/>
  <c r="CH56" i="9"/>
  <c r="CF13" i="5"/>
  <c r="CJ22" i="3"/>
  <c r="CE26" i="8"/>
  <c r="CE17" i="9"/>
  <c r="CE20" i="8"/>
  <c r="CF25" i="5"/>
  <c r="CE21" i="9"/>
  <c r="CE24" i="8"/>
  <c r="CE280" i="4"/>
  <c r="CF281" i="4"/>
  <c r="CF279" i="4"/>
  <c r="CE18" i="9"/>
  <c r="CE21" i="8"/>
  <c r="CG16" i="3"/>
  <c r="CG2" i="8"/>
  <c r="CG2" i="5"/>
  <c r="CG2" i="9"/>
  <c r="CG2" i="4"/>
  <c r="CH2" i="3"/>
  <c r="CE20" i="9"/>
  <c r="CE23" i="8"/>
  <c r="CE19" i="9"/>
  <c r="CE22" i="8"/>
  <c r="CJ28" i="3"/>
  <c r="CJ27" i="3"/>
  <c r="CJ26" i="3"/>
  <c r="CJ25" i="3"/>
  <c r="CI4" i="5"/>
  <c r="CI16" i="5"/>
  <c r="CI109" i="5"/>
  <c r="CI33" i="5"/>
  <c r="CI92" i="5"/>
  <c r="CI29" i="5"/>
  <c r="CI80" i="5"/>
  <c r="CH33" i="9"/>
  <c r="CH34" i="8"/>
  <c r="CI104" i="5"/>
  <c r="CI4" i="9"/>
  <c r="CI42" i="9"/>
  <c r="CI47" i="9"/>
  <c r="CI48" i="9"/>
  <c r="CI55" i="8"/>
  <c r="CI47" i="8"/>
  <c r="CI54" i="8"/>
  <c r="CI48" i="8"/>
  <c r="CI4" i="8"/>
  <c r="CI63" i="8"/>
  <c r="CI40" i="8"/>
  <c r="CI65" i="8"/>
  <c r="CI64" i="8"/>
  <c r="CI45" i="8"/>
  <c r="CI56" i="8"/>
  <c r="AG3" i="27"/>
  <c r="CI59" i="8"/>
  <c r="CI58" i="8"/>
  <c r="CJ402" i="3"/>
  <c r="CJ385" i="3"/>
  <c r="CJ62" i="5" s="1"/>
  <c r="CK3" i="3"/>
  <c r="CJ386" i="3"/>
  <c r="CJ63" i="5" s="1"/>
  <c r="CJ388" i="3"/>
  <c r="CJ65" i="5" s="1"/>
  <c r="CJ399" i="3"/>
  <c r="CJ76" i="5" s="1"/>
  <c r="CJ341" i="3"/>
  <c r="CJ42" i="5" s="1"/>
  <c r="CJ389" i="3"/>
  <c r="CJ66" i="5" s="1"/>
  <c r="CJ393" i="3"/>
  <c r="CJ70" i="5" s="1"/>
  <c r="CJ392" i="3"/>
  <c r="CJ69" i="5" s="1"/>
  <c r="CJ396" i="3"/>
  <c r="CJ73" i="5" s="1"/>
  <c r="CJ390" i="3"/>
  <c r="CJ67" i="5" s="1"/>
  <c r="CJ401" i="3"/>
  <c r="CJ394" i="3"/>
  <c r="CJ71" i="5" s="1"/>
  <c r="CJ400" i="3"/>
  <c r="CJ77" i="5" s="1"/>
  <c r="CJ343" i="3"/>
  <c r="CJ44" i="5" s="1"/>
  <c r="CJ344" i="3"/>
  <c r="CJ45" i="5" s="1"/>
  <c r="CJ340" i="3"/>
  <c r="CJ347" i="3"/>
  <c r="CJ48" i="5" s="1"/>
  <c r="CJ351" i="3"/>
  <c r="CJ52" i="5" s="1"/>
  <c r="CJ355" i="3"/>
  <c r="CJ56" i="5" s="1"/>
  <c r="CJ342" i="3"/>
  <c r="CJ43" i="5" s="1"/>
  <c r="CJ348" i="3"/>
  <c r="CJ49" i="5" s="1"/>
  <c r="CJ352" i="3"/>
  <c r="CJ53" i="5" s="1"/>
  <c r="CJ346" i="3"/>
  <c r="CJ47" i="5" s="1"/>
  <c r="CJ349" i="3"/>
  <c r="CJ50" i="5" s="1"/>
  <c r="CJ357" i="3"/>
  <c r="CJ398" i="3"/>
  <c r="CJ75" i="5" s="1"/>
  <c r="CJ358" i="3"/>
  <c r="CJ391" i="3"/>
  <c r="CJ68" i="5" s="1"/>
  <c r="CJ345" i="3"/>
  <c r="CJ46" i="5" s="1"/>
  <c r="CJ350" i="3"/>
  <c r="CJ51" i="5" s="1"/>
  <c r="CJ356" i="3"/>
  <c r="CJ57" i="5" s="1"/>
  <c r="CJ387" i="3"/>
  <c r="CJ64" i="5" s="1"/>
  <c r="CJ384" i="3"/>
  <c r="CJ395" i="3"/>
  <c r="CJ72" i="5" s="1"/>
  <c r="CJ354" i="3"/>
  <c r="CJ55" i="5" s="1"/>
  <c r="CJ318" i="3"/>
  <c r="CJ286" i="3"/>
  <c r="CJ194" i="3"/>
  <c r="CJ312" i="3"/>
  <c r="CJ263" i="3"/>
  <c r="CJ188" i="3"/>
  <c r="CJ295" i="3"/>
  <c r="CJ214" i="3"/>
  <c r="CJ141" i="3"/>
  <c r="CJ281" i="3"/>
  <c r="CJ232" i="3"/>
  <c r="CJ157" i="3"/>
  <c r="CJ10" i="3"/>
  <c r="CJ276" i="3"/>
  <c r="CJ210" i="3"/>
  <c r="CJ137" i="3"/>
  <c r="CJ285" i="3"/>
  <c r="CJ236" i="3"/>
  <c r="CJ164" i="3"/>
  <c r="CJ305" i="3"/>
  <c r="CJ219" i="3"/>
  <c r="CJ158" i="3"/>
  <c r="CJ323" i="3"/>
  <c r="CJ237" i="3"/>
  <c r="CJ179" i="3"/>
  <c r="CJ130" i="3"/>
  <c r="CJ19" i="3"/>
  <c r="CJ333" i="3"/>
  <c r="CJ247" i="3"/>
  <c r="CJ189" i="3"/>
  <c r="CJ140" i="3"/>
  <c r="CJ296" i="3"/>
  <c r="CJ244" i="3"/>
  <c r="CJ172" i="3"/>
  <c r="CJ313" i="3"/>
  <c r="CJ227" i="3"/>
  <c r="CJ169" i="3"/>
  <c r="CJ120" i="3"/>
  <c r="CJ332" i="3"/>
  <c r="CJ213" i="3"/>
  <c r="CJ152" i="3"/>
  <c r="CJ433" i="3"/>
  <c r="CJ309" i="3"/>
  <c r="CJ223" i="3"/>
  <c r="CJ165" i="3"/>
  <c r="CJ269" i="3"/>
  <c r="CJ220" i="3"/>
  <c r="CJ145" i="3"/>
  <c r="CJ287" i="3"/>
  <c r="CJ238" i="3"/>
  <c r="CJ166" i="3"/>
  <c r="CJ308" i="3"/>
  <c r="CJ259" i="3"/>
  <c r="CJ184" i="3"/>
  <c r="CJ4" i="3"/>
  <c r="CJ431" i="3"/>
  <c r="CJ283" i="3"/>
  <c r="CJ234" i="3"/>
  <c r="CJ159" i="3"/>
  <c r="CJ277" i="3"/>
  <c r="CJ228" i="3"/>
  <c r="CJ153" i="3"/>
  <c r="CJ329" i="3"/>
  <c r="CJ243" i="3"/>
  <c r="CJ185" i="3"/>
  <c r="CJ136" i="3"/>
  <c r="CJ266" i="3"/>
  <c r="CJ264" i="3"/>
  <c r="CJ127" i="3"/>
  <c r="CJ325" i="3"/>
  <c r="CJ239" i="3"/>
  <c r="CJ181" i="3"/>
  <c r="CJ132" i="3"/>
  <c r="CJ282" i="3"/>
  <c r="CJ201" i="3"/>
  <c r="CJ131" i="3"/>
  <c r="CJ7" i="3"/>
  <c r="CJ306" i="3"/>
  <c r="CJ257" i="3"/>
  <c r="CJ182" i="3"/>
  <c r="CJ324" i="3"/>
  <c r="CJ202" i="3"/>
  <c r="CJ288" i="3"/>
  <c r="CJ13" i="3"/>
  <c r="CJ301" i="3"/>
  <c r="CJ215" i="3"/>
  <c r="CJ154" i="3"/>
  <c r="CJ284" i="3"/>
  <c r="CJ212" i="3"/>
  <c r="CJ139" i="3"/>
  <c r="CJ314" i="3"/>
  <c r="CJ270" i="3"/>
  <c r="CJ190" i="3"/>
  <c r="CJ300" i="3"/>
  <c r="CJ251" i="3"/>
  <c r="CJ176" i="3"/>
  <c r="CJ435" i="3"/>
  <c r="CJ310" i="3"/>
  <c r="CJ261" i="3"/>
  <c r="CJ186" i="3"/>
  <c r="CJ335" i="3"/>
  <c r="CJ252" i="3"/>
  <c r="CJ191" i="3"/>
  <c r="CJ142" i="3"/>
  <c r="CJ290" i="3"/>
  <c r="CJ203" i="3"/>
  <c r="CJ133" i="3"/>
  <c r="CJ273" i="3"/>
  <c r="CJ224" i="3"/>
  <c r="CJ149" i="3"/>
  <c r="CJ274" i="3"/>
  <c r="CJ299" i="3"/>
  <c r="CJ129" i="3"/>
  <c r="CJ3" i="5"/>
  <c r="CJ260" i="3"/>
  <c r="CJ199" i="3"/>
  <c r="CJ123" i="3"/>
  <c r="CJ330" i="3"/>
  <c r="CJ211" i="3"/>
  <c r="CJ150" i="3"/>
  <c r="CJ315" i="3"/>
  <c r="CJ229" i="3"/>
  <c r="CJ171" i="3"/>
  <c r="CJ122" i="3"/>
  <c r="CJ427" i="3"/>
  <c r="CJ326" i="3"/>
  <c r="CJ207" i="3"/>
  <c r="CJ146" i="3"/>
  <c r="CJ319" i="3"/>
  <c r="CJ233" i="3"/>
  <c r="CJ175" i="3"/>
  <c r="CJ126" i="3"/>
  <c r="CJ271" i="3"/>
  <c r="CJ222" i="3"/>
  <c r="CJ147" i="3"/>
  <c r="CJ289" i="3"/>
  <c r="CJ240" i="3"/>
  <c r="CJ168" i="3"/>
  <c r="CJ434" i="3"/>
  <c r="CJ302" i="3"/>
  <c r="CJ253" i="3"/>
  <c r="CJ178" i="3"/>
  <c r="CJ327" i="3"/>
  <c r="CJ241" i="3"/>
  <c r="CJ183" i="3"/>
  <c r="CJ134" i="3"/>
  <c r="CJ279" i="3"/>
  <c r="CJ230" i="3"/>
  <c r="CJ155" i="3"/>
  <c r="CJ265" i="3"/>
  <c r="CJ216" i="3"/>
  <c r="CJ143" i="3"/>
  <c r="CJ432" i="3"/>
  <c r="CJ275" i="3"/>
  <c r="CJ226" i="3"/>
  <c r="CJ151" i="3"/>
  <c r="CJ303" i="3"/>
  <c r="CJ217" i="3"/>
  <c r="CJ156" i="3"/>
  <c r="CJ321" i="3"/>
  <c r="CJ235" i="3"/>
  <c r="CJ177" i="3"/>
  <c r="CJ128" i="3"/>
  <c r="CJ3" i="8"/>
  <c r="CJ256" i="3"/>
  <c r="CJ195" i="3"/>
  <c r="CJ119" i="3"/>
  <c r="CJ430" i="3"/>
  <c r="CJ173" i="3"/>
  <c r="CJ167" i="3"/>
  <c r="CJ246" i="3"/>
  <c r="CJ278" i="3"/>
  <c r="CJ291" i="3"/>
  <c r="CJ320" i="3"/>
  <c r="CJ334" i="3"/>
  <c r="CJ280" i="3"/>
  <c r="CJ148" i="3"/>
  <c r="CJ272" i="3"/>
  <c r="CJ187" i="3"/>
  <c r="CJ258" i="3"/>
  <c r="CJ304" i="3"/>
  <c r="CJ322" i="3"/>
  <c r="CJ307" i="3"/>
  <c r="CJ428" i="3"/>
  <c r="CJ124" i="3"/>
  <c r="CJ174" i="3"/>
  <c r="CJ192" i="3"/>
  <c r="CJ242" i="3"/>
  <c r="CJ297" i="3"/>
  <c r="CJ254" i="3"/>
  <c r="CJ268" i="3"/>
  <c r="CJ125" i="3"/>
  <c r="CJ138" i="3"/>
  <c r="CJ197" i="3"/>
  <c r="CJ255" i="3"/>
  <c r="CJ200" i="3"/>
  <c r="CJ221" i="3"/>
  <c r="CJ225" i="3"/>
  <c r="CJ429" i="3"/>
  <c r="CJ144" i="3"/>
  <c r="CJ209" i="3"/>
  <c r="CJ3" i="4"/>
  <c r="CJ317" i="3"/>
  <c r="CJ311" i="3"/>
  <c r="CJ170" i="3"/>
  <c r="CJ196" i="3"/>
  <c r="CJ193" i="3"/>
  <c r="CJ208" i="3"/>
  <c r="CJ267" i="3"/>
  <c r="CJ328" i="3"/>
  <c r="CJ3" i="9"/>
  <c r="CJ331" i="3"/>
  <c r="CJ121" i="3"/>
  <c r="CJ180" i="3"/>
  <c r="CJ198" i="3"/>
  <c r="CJ163" i="3"/>
  <c r="CJ231" i="3"/>
  <c r="CJ316" i="3"/>
  <c r="CJ218" i="3"/>
  <c r="CJ245" i="3"/>
  <c r="CJ298" i="3"/>
  <c r="CJ135" i="3"/>
  <c r="CJ262" i="3"/>
  <c r="CI4" i="4"/>
  <c r="CI285" i="4"/>
  <c r="CI67" i="8"/>
  <c r="CI68" i="8"/>
  <c r="CH32" i="9"/>
  <c r="CH33" i="8"/>
  <c r="CG12" i="5" l="1"/>
  <c r="AK60" i="21"/>
  <c r="AL57" i="21" s="1"/>
  <c r="AL60" i="21" s="1"/>
  <c r="AM57" i="21" s="1"/>
  <c r="AM60" i="21" s="1"/>
  <c r="AN57" i="21" s="1"/>
  <c r="AH137" i="20"/>
  <c r="AE43" i="21"/>
  <c r="AF40" i="21" s="1"/>
  <c r="CJ81" i="3"/>
  <c r="CJ79" i="3"/>
  <c r="CJ82" i="3"/>
  <c r="CJ75" i="3"/>
  <c r="CJ76" i="3"/>
  <c r="CJ78" i="3"/>
  <c r="CJ77" i="3"/>
  <c r="CJ80" i="3"/>
  <c r="CG219" i="4"/>
  <c r="CG264" i="4" s="1"/>
  <c r="CG9" i="5"/>
  <c r="CG10" i="5"/>
  <c r="CG218" i="4"/>
  <c r="CG263" i="4" s="1"/>
  <c r="CG109" i="4"/>
  <c r="CG154" i="4" s="1"/>
  <c r="CG64" i="4" s="1"/>
  <c r="CG196" i="4"/>
  <c r="CG241" i="4" s="1"/>
  <c r="CG197" i="4"/>
  <c r="CG242" i="4" s="1"/>
  <c r="CG227" i="4"/>
  <c r="CG119" i="4"/>
  <c r="CG164" i="4" s="1"/>
  <c r="CG74" i="4" s="1"/>
  <c r="CG217" i="4"/>
  <c r="CG262" i="4" s="1"/>
  <c r="CG226" i="4"/>
  <c r="CG271" i="4" s="1"/>
  <c r="CG127" i="4"/>
  <c r="CG172" i="4" s="1"/>
  <c r="CG82" i="4" s="1"/>
  <c r="CG131" i="4"/>
  <c r="CG176" i="4" s="1"/>
  <c r="CG86" i="4" s="1"/>
  <c r="CG121" i="4"/>
  <c r="CG166" i="4" s="1"/>
  <c r="CG76" i="4" s="1"/>
  <c r="CG110" i="4"/>
  <c r="CG155" i="4" s="1"/>
  <c r="CG65" i="4" s="1"/>
  <c r="CG229" i="4"/>
  <c r="CG274" i="4" s="1"/>
  <c r="CG213" i="4"/>
  <c r="CG258" i="4" s="1"/>
  <c r="CG101" i="4"/>
  <c r="CG146" i="4" s="1"/>
  <c r="CG56" i="4" s="1"/>
  <c r="CG195" i="4"/>
  <c r="CG223" i="4"/>
  <c r="CG268" i="4" s="1"/>
  <c r="CG118" i="4"/>
  <c r="CG163" i="4" s="1"/>
  <c r="CG73" i="4" s="1"/>
  <c r="CG191" i="4"/>
  <c r="CG236" i="4" s="1"/>
  <c r="CF258" i="4"/>
  <c r="CF172" i="4"/>
  <c r="CF82" i="4" s="1"/>
  <c r="CG104" i="4"/>
  <c r="CG149" i="4" s="1"/>
  <c r="CG59" i="4" s="1"/>
  <c r="CG210" i="4"/>
  <c r="CG255" i="4" s="1"/>
  <c r="CG214" i="4"/>
  <c r="CG259" i="4" s="1"/>
  <c r="CG198" i="4"/>
  <c r="CG243" i="4" s="1"/>
  <c r="CG128" i="4"/>
  <c r="CG173" i="4" s="1"/>
  <c r="CG83" i="4" s="1"/>
  <c r="CG122" i="4"/>
  <c r="CG167" i="4" s="1"/>
  <c r="CG77" i="4" s="1"/>
  <c r="CG199" i="4"/>
  <c r="CG244" i="4" s="1"/>
  <c r="CG120" i="4"/>
  <c r="CG165" i="4" s="1"/>
  <c r="CG75" i="4" s="1"/>
  <c r="CG192" i="4"/>
  <c r="CG237" i="4" s="1"/>
  <c r="CG132" i="4"/>
  <c r="CG177" i="4" s="1"/>
  <c r="CG87" i="4" s="1"/>
  <c r="CG102" i="4"/>
  <c r="CG147" i="4" s="1"/>
  <c r="CG57" i="4" s="1"/>
  <c r="CG200" i="4"/>
  <c r="CG245" i="4" s="1"/>
  <c r="CG228" i="4"/>
  <c r="CG273" i="4" s="1"/>
  <c r="CG135" i="4"/>
  <c r="CG180" i="4" s="1"/>
  <c r="CG90" i="4" s="1"/>
  <c r="CG116" i="4"/>
  <c r="CG203" i="4"/>
  <c r="CG248" i="4" s="1"/>
  <c r="CG189" i="4"/>
  <c r="CG234" i="4" s="1"/>
  <c r="CG137" i="4"/>
  <c r="CG182" i="4" s="1"/>
  <c r="CG92" i="4" s="1"/>
  <c r="CG216" i="4"/>
  <c r="CG261" i="4" s="1"/>
  <c r="CG129" i="4"/>
  <c r="CG174" i="4" s="1"/>
  <c r="CG84" i="4" s="1"/>
  <c r="CG111" i="4"/>
  <c r="CG156" i="4" s="1"/>
  <c r="CG66" i="4" s="1"/>
  <c r="CF274" i="4"/>
  <c r="CF268" i="4"/>
  <c r="CF154" i="4"/>
  <c r="CF64" i="4" s="1"/>
  <c r="CG208" i="4"/>
  <c r="CG253" i="4" s="1"/>
  <c r="CG136" i="4"/>
  <c r="CG181" i="4" s="1"/>
  <c r="CG91" i="4" s="1"/>
  <c r="CG220" i="4"/>
  <c r="CG265" i="4" s="1"/>
  <c r="CG133" i="4"/>
  <c r="CG178" i="4" s="1"/>
  <c r="CG88" i="4" s="1"/>
  <c r="CG202" i="4"/>
  <c r="CG247" i="4" s="1"/>
  <c r="CG201" i="4"/>
  <c r="CG246" i="4" s="1"/>
  <c r="CG124" i="4"/>
  <c r="CG169" i="4" s="1"/>
  <c r="CG79" i="4" s="1"/>
  <c r="CG209" i="4"/>
  <c r="CG254" i="4" s="1"/>
  <c r="CG125" i="4"/>
  <c r="CG170" i="4" s="1"/>
  <c r="CG80" i="4" s="1"/>
  <c r="CG134" i="4"/>
  <c r="CG11" i="5"/>
  <c r="CG207" i="4"/>
  <c r="CG252" i="4" s="1"/>
  <c r="CG114" i="4"/>
  <c r="CG159" i="4" s="1"/>
  <c r="CG69" i="4" s="1"/>
  <c r="CG126" i="4"/>
  <c r="CG222" i="4"/>
  <c r="CG267" i="4" s="1"/>
  <c r="CG215" i="4"/>
  <c r="CG260" i="4" s="1"/>
  <c r="CG139" i="4"/>
  <c r="CG184" i="4" s="1"/>
  <c r="CG94" i="4" s="1"/>
  <c r="CG112" i="4"/>
  <c r="CG225" i="4"/>
  <c r="CG270" i="4" s="1"/>
  <c r="CG105" i="4"/>
  <c r="CG150" i="4" s="1"/>
  <c r="CG60" i="4" s="1"/>
  <c r="CG99" i="4"/>
  <c r="CG144" i="4" s="1"/>
  <c r="CG54" i="4" s="1"/>
  <c r="CG117" i="4"/>
  <c r="CG162" i="4" s="1"/>
  <c r="CG72" i="4" s="1"/>
  <c r="CF262" i="4"/>
  <c r="CF271" i="4"/>
  <c r="CF240" i="4"/>
  <c r="CF146" i="4"/>
  <c r="CF56" i="4" s="1"/>
  <c r="CG221" i="4"/>
  <c r="CG266" i="4" s="1"/>
  <c r="CG106" i="4"/>
  <c r="CG151" i="4" s="1"/>
  <c r="CG61" i="4" s="1"/>
  <c r="CG224" i="4"/>
  <c r="CG269" i="4" s="1"/>
  <c r="CG103" i="4"/>
  <c r="CG148" i="4" s="1"/>
  <c r="CG58" i="4" s="1"/>
  <c r="CG204" i="4"/>
  <c r="CG249" i="4" s="1"/>
  <c r="CG206" i="4"/>
  <c r="CG251" i="4" s="1"/>
  <c r="CG193" i="4"/>
  <c r="CG238" i="4" s="1"/>
  <c r="CG205" i="4"/>
  <c r="CG250" i="4" s="1"/>
  <c r="CG211" i="4"/>
  <c r="CG256" i="4" s="1"/>
  <c r="CG130" i="4"/>
  <c r="CG175" i="4" s="1"/>
  <c r="CG85" i="4" s="1"/>
  <c r="CG115" i="4"/>
  <c r="CG123" i="4"/>
  <c r="CG168" i="4" s="1"/>
  <c r="CG78" i="4" s="1"/>
  <c r="CG107" i="4"/>
  <c r="CG152" i="4" s="1"/>
  <c r="CG62" i="4" s="1"/>
  <c r="CG194" i="4"/>
  <c r="CG239" i="4" s="1"/>
  <c r="CG212" i="4"/>
  <c r="CG257" i="4" s="1"/>
  <c r="CG113" i="4"/>
  <c r="CG158" i="4" s="1"/>
  <c r="CG68" i="4" s="1"/>
  <c r="CG138" i="4"/>
  <c r="CG183" i="4" s="1"/>
  <c r="CG93" i="4" s="1"/>
  <c r="CG108" i="4"/>
  <c r="CG153" i="4" s="1"/>
  <c r="CG63" i="4" s="1"/>
  <c r="CJ11" i="4"/>
  <c r="CJ13" i="4"/>
  <c r="CJ14" i="4"/>
  <c r="CJ12" i="4"/>
  <c r="CJ15" i="4"/>
  <c r="CJ17" i="4"/>
  <c r="CJ18" i="4"/>
  <c r="CJ21" i="4"/>
  <c r="CJ16" i="4"/>
  <c r="CJ19" i="4"/>
  <c r="CJ22" i="4"/>
  <c r="CJ26" i="4"/>
  <c r="CJ20" i="4"/>
  <c r="CJ23" i="4"/>
  <c r="CJ24" i="4"/>
  <c r="CJ25" i="4"/>
  <c r="CJ31" i="4"/>
  <c r="CJ28" i="4"/>
  <c r="CJ29" i="4"/>
  <c r="CJ33" i="4"/>
  <c r="CJ27" i="4"/>
  <c r="CJ30" i="4"/>
  <c r="CJ34" i="4"/>
  <c r="CJ38" i="4"/>
  <c r="CJ35" i="4"/>
  <c r="CJ32" i="4"/>
  <c r="CJ36" i="4"/>
  <c r="CJ40" i="4"/>
  <c r="CJ37" i="4"/>
  <c r="CJ45" i="4"/>
  <c r="CJ42" i="4"/>
  <c r="CJ46" i="4"/>
  <c r="CJ43" i="4"/>
  <c r="CJ47" i="4"/>
  <c r="CJ39" i="4"/>
  <c r="CJ41" i="4"/>
  <c r="CJ48" i="4"/>
  <c r="CJ49" i="4"/>
  <c r="CJ44" i="4"/>
  <c r="CK33" i="3"/>
  <c r="CK77" i="3" s="1"/>
  <c r="CK32" i="3"/>
  <c r="CK76" i="3" s="1"/>
  <c r="CK34" i="3"/>
  <c r="CK78" i="3" s="1"/>
  <c r="CK37" i="3"/>
  <c r="CK81" i="3" s="1"/>
  <c r="CK40" i="3"/>
  <c r="CK84" i="3" s="1"/>
  <c r="CK38" i="3"/>
  <c r="CK82" i="3" s="1"/>
  <c r="CK44" i="3"/>
  <c r="CK88" i="3" s="1"/>
  <c r="CK41" i="3"/>
  <c r="CK85" i="3" s="1"/>
  <c r="CK43" i="3"/>
  <c r="CK87" i="3" s="1"/>
  <c r="CK47" i="3"/>
  <c r="CK91" i="3" s="1"/>
  <c r="CK35" i="3"/>
  <c r="CK79" i="3" s="1"/>
  <c r="CK45" i="3"/>
  <c r="CK89" i="3" s="1"/>
  <c r="CK48" i="3"/>
  <c r="CK92" i="3" s="1"/>
  <c r="CK52" i="3"/>
  <c r="CK96" i="3" s="1"/>
  <c r="CK36" i="3"/>
  <c r="CK80" i="3" s="1"/>
  <c r="CK51" i="3"/>
  <c r="CK95" i="3" s="1"/>
  <c r="CK55" i="3"/>
  <c r="CK99" i="3" s="1"/>
  <c r="CK42" i="3"/>
  <c r="CK86" i="3" s="1"/>
  <c r="CK46" i="3"/>
  <c r="CK90" i="3" s="1"/>
  <c r="CK49" i="3"/>
  <c r="CK93" i="3" s="1"/>
  <c r="CK54" i="3"/>
  <c r="CK98" i="3" s="1"/>
  <c r="CK59" i="3"/>
  <c r="CK103" i="3" s="1"/>
  <c r="CK63" i="3"/>
  <c r="CK107" i="3" s="1"/>
  <c r="CK67" i="3"/>
  <c r="CK111" i="3" s="1"/>
  <c r="CK39" i="3"/>
  <c r="CK83" i="3" s="1"/>
  <c r="CK58" i="3"/>
  <c r="CK102" i="3" s="1"/>
  <c r="CK62" i="3"/>
  <c r="CK106" i="3" s="1"/>
  <c r="CK66" i="3"/>
  <c r="CK110" i="3" s="1"/>
  <c r="CK70" i="3"/>
  <c r="CK114" i="3" s="1"/>
  <c r="CK50" i="3"/>
  <c r="CK94" i="3" s="1"/>
  <c r="CK56" i="3"/>
  <c r="CK100" i="3" s="1"/>
  <c r="CK64" i="3"/>
  <c r="CK108" i="3" s="1"/>
  <c r="CK57" i="3"/>
  <c r="CK101" i="3" s="1"/>
  <c r="CK65" i="3"/>
  <c r="CK109" i="3" s="1"/>
  <c r="CK31" i="3"/>
  <c r="CK75" i="3" s="1"/>
  <c r="CK53" i="3"/>
  <c r="CK97" i="3" s="1"/>
  <c r="CK61" i="3"/>
  <c r="CK105" i="3" s="1"/>
  <c r="CK69" i="3"/>
  <c r="CK113" i="3" s="1"/>
  <c r="CK71" i="3"/>
  <c r="CK115" i="3" s="1"/>
  <c r="CK60" i="3"/>
  <c r="CK104" i="3" s="1"/>
  <c r="CK68" i="3"/>
  <c r="CK112" i="3" s="1"/>
  <c r="CG8" i="5"/>
  <c r="CF15" i="8"/>
  <c r="CF9" i="9"/>
  <c r="CF17" i="8"/>
  <c r="CF11" i="9"/>
  <c r="CE277" i="4"/>
  <c r="CE16" i="8"/>
  <c r="CE10" i="9"/>
  <c r="CI56" i="9"/>
  <c r="CG13" i="5"/>
  <c r="CG22" i="9" s="1"/>
  <c r="CF22" i="9"/>
  <c r="CK22" i="3"/>
  <c r="CH16" i="3"/>
  <c r="CH2" i="4"/>
  <c r="CI2" i="3"/>
  <c r="CH2" i="9"/>
  <c r="CH2" i="8"/>
  <c r="CH2" i="5"/>
  <c r="CF22" i="8"/>
  <c r="CF19" i="9"/>
  <c r="CF18" i="9"/>
  <c r="CF21" i="8"/>
  <c r="CG25" i="5"/>
  <c r="CF17" i="9"/>
  <c r="CF20" i="8"/>
  <c r="CF24" i="8"/>
  <c r="CF280" i="4"/>
  <c r="CF21" i="9"/>
  <c r="CF20" i="9"/>
  <c r="CF23" i="8"/>
  <c r="CG281" i="4"/>
  <c r="CG279" i="4"/>
  <c r="CK28" i="3"/>
  <c r="CK27" i="3"/>
  <c r="CK26" i="3"/>
  <c r="CK25" i="3"/>
  <c r="CJ4" i="4"/>
  <c r="CJ285" i="4"/>
  <c r="CJ4" i="8"/>
  <c r="CJ64" i="8"/>
  <c r="CJ45" i="8"/>
  <c r="CJ55" i="8"/>
  <c r="CJ65" i="8"/>
  <c r="CJ40" i="8"/>
  <c r="CJ48" i="8"/>
  <c r="CJ54" i="8"/>
  <c r="CJ47" i="8"/>
  <c r="CJ63" i="8"/>
  <c r="CJ56" i="8"/>
  <c r="CI34" i="8"/>
  <c r="CI33" i="9"/>
  <c r="CJ68" i="8"/>
  <c r="CJ67" i="8"/>
  <c r="CI33" i="8"/>
  <c r="CI32" i="9"/>
  <c r="CJ109" i="5"/>
  <c r="CJ4" i="5"/>
  <c r="CJ92" i="5"/>
  <c r="CJ29" i="5"/>
  <c r="CJ16" i="5"/>
  <c r="CJ80" i="5"/>
  <c r="CJ33" i="5"/>
  <c r="CJ58" i="8"/>
  <c r="CJ59" i="8"/>
  <c r="CJ104" i="5"/>
  <c r="CL3" i="3"/>
  <c r="CK402" i="3"/>
  <c r="CK386" i="3"/>
  <c r="CK63" i="5" s="1"/>
  <c r="CK387" i="3"/>
  <c r="CK64" i="5" s="1"/>
  <c r="CK390" i="3"/>
  <c r="CK67" i="5" s="1"/>
  <c r="CK394" i="3"/>
  <c r="CK71" i="5" s="1"/>
  <c r="CK340" i="3"/>
  <c r="CK391" i="3"/>
  <c r="CK68" i="5" s="1"/>
  <c r="CK400" i="3"/>
  <c r="CK77" i="5" s="1"/>
  <c r="CK385" i="3"/>
  <c r="CK62" i="5" s="1"/>
  <c r="CK389" i="3"/>
  <c r="CK66" i="5" s="1"/>
  <c r="CK393" i="3"/>
  <c r="CK70" i="5" s="1"/>
  <c r="CK388" i="3"/>
  <c r="CK65" i="5" s="1"/>
  <c r="CK392" i="3"/>
  <c r="CK69" i="5" s="1"/>
  <c r="CK399" i="3"/>
  <c r="CK76" i="5" s="1"/>
  <c r="CK341" i="3"/>
  <c r="CK42" i="5" s="1"/>
  <c r="CK342" i="3"/>
  <c r="CK43" i="5" s="1"/>
  <c r="CK396" i="3"/>
  <c r="CK73" i="5" s="1"/>
  <c r="CK343" i="3"/>
  <c r="CK44" i="5" s="1"/>
  <c r="CK344" i="3"/>
  <c r="CK45" i="5" s="1"/>
  <c r="CK346" i="3"/>
  <c r="CK47" i="5" s="1"/>
  <c r="CK350" i="3"/>
  <c r="CK51" i="5" s="1"/>
  <c r="CK354" i="3"/>
  <c r="CK55" i="5" s="1"/>
  <c r="CK347" i="3"/>
  <c r="CK48" i="5" s="1"/>
  <c r="CK351" i="3"/>
  <c r="CK52" i="5" s="1"/>
  <c r="CK355" i="3"/>
  <c r="CK56" i="5" s="1"/>
  <c r="CK352" i="3"/>
  <c r="CK53" i="5" s="1"/>
  <c r="CK356" i="3"/>
  <c r="CK57" i="5" s="1"/>
  <c r="CK349" i="3"/>
  <c r="CK50" i="5" s="1"/>
  <c r="CK357" i="3"/>
  <c r="CK348" i="3"/>
  <c r="CK49" i="5" s="1"/>
  <c r="CK358" i="3"/>
  <c r="CK398" i="3"/>
  <c r="CK75" i="5" s="1"/>
  <c r="CK384" i="3"/>
  <c r="CK395" i="3"/>
  <c r="CK72" i="5" s="1"/>
  <c r="CK345" i="3"/>
  <c r="CK46" i="5" s="1"/>
  <c r="CK309" i="3"/>
  <c r="CK210" i="3"/>
  <c r="CK181" i="3"/>
  <c r="CK286" i="3"/>
  <c r="CK184" i="3"/>
  <c r="CK140" i="3"/>
  <c r="CK299" i="3"/>
  <c r="CK194" i="3"/>
  <c r="CK187" i="3"/>
  <c r="CK315" i="3"/>
  <c r="CK216" i="3"/>
  <c r="CK193" i="3"/>
  <c r="CK318" i="3"/>
  <c r="CK253" i="3"/>
  <c r="CK147" i="3"/>
  <c r="CK126" i="3"/>
  <c r="CK327" i="3"/>
  <c r="CK228" i="3"/>
  <c r="CK163" i="3"/>
  <c r="CK306" i="3"/>
  <c r="CK238" i="3"/>
  <c r="CK221" i="3"/>
  <c r="CK289" i="3"/>
  <c r="CK243" i="3"/>
  <c r="CK143" i="3"/>
  <c r="CK433" i="3"/>
  <c r="CK325" i="3"/>
  <c r="CK226" i="3"/>
  <c r="CK152" i="3"/>
  <c r="CK3" i="5"/>
  <c r="CK270" i="3"/>
  <c r="CK168" i="3"/>
  <c r="CK241" i="3"/>
  <c r="CK3" i="9"/>
  <c r="CK280" i="3"/>
  <c r="CK178" i="3"/>
  <c r="CK134" i="3"/>
  <c r="CK265" i="3"/>
  <c r="CK196" i="3"/>
  <c r="CK119" i="3"/>
  <c r="CK334" i="3"/>
  <c r="CK268" i="3"/>
  <c r="CK166" i="3"/>
  <c r="CK233" i="3"/>
  <c r="CK277" i="3"/>
  <c r="CK219" i="3"/>
  <c r="CK131" i="3"/>
  <c r="CK287" i="3"/>
  <c r="CK239" i="3"/>
  <c r="CK141" i="3"/>
  <c r="CK333" i="3"/>
  <c r="CK274" i="3"/>
  <c r="CK172" i="3"/>
  <c r="CK260" i="3"/>
  <c r="CK4" i="3"/>
  <c r="CK275" i="3"/>
  <c r="CK215" i="3"/>
  <c r="CK129" i="3"/>
  <c r="CK320" i="3"/>
  <c r="CK255" i="3"/>
  <c r="CK149" i="3"/>
  <c r="CK128" i="3"/>
  <c r="CK330" i="3"/>
  <c r="CK264" i="3"/>
  <c r="CK159" i="3"/>
  <c r="CK217" i="3"/>
  <c r="CK281" i="3"/>
  <c r="CK227" i="3"/>
  <c r="CK135" i="3"/>
  <c r="CK19" i="3"/>
  <c r="CK317" i="3"/>
  <c r="CK218" i="3"/>
  <c r="CK197" i="3"/>
  <c r="CK296" i="3"/>
  <c r="CK254" i="3"/>
  <c r="CK150" i="3"/>
  <c r="CK305" i="3"/>
  <c r="CK203" i="3"/>
  <c r="CK173" i="3"/>
  <c r="CK290" i="3"/>
  <c r="CK188" i="3"/>
  <c r="CK167" i="3"/>
  <c r="CK428" i="3"/>
  <c r="CK291" i="3"/>
  <c r="CK247" i="3"/>
  <c r="CK146" i="3"/>
  <c r="CK304" i="3"/>
  <c r="CK236" i="3"/>
  <c r="CK213" i="3"/>
  <c r="CK314" i="3"/>
  <c r="CK246" i="3"/>
  <c r="CK256" i="3"/>
  <c r="CK120" i="3"/>
  <c r="CK332" i="3"/>
  <c r="CK266" i="3"/>
  <c r="CK164" i="3"/>
  <c r="CK225" i="3"/>
  <c r="CK13" i="3"/>
  <c r="CK302" i="3"/>
  <c r="CK234" i="3"/>
  <c r="CK202" i="3"/>
  <c r="CK278" i="3"/>
  <c r="CK176" i="3"/>
  <c r="CK132" i="3"/>
  <c r="CK288" i="3"/>
  <c r="CK186" i="3"/>
  <c r="CK148" i="3"/>
  <c r="CK308" i="3"/>
  <c r="CK240" i="3"/>
  <c r="CK229" i="3"/>
  <c r="CK429" i="3"/>
  <c r="CK335" i="3"/>
  <c r="CK276" i="3"/>
  <c r="CK174" i="3"/>
  <c r="CK130" i="3"/>
  <c r="CK319" i="3"/>
  <c r="CK220" i="3"/>
  <c r="CK122" i="3"/>
  <c r="CK329" i="3"/>
  <c r="CK230" i="3"/>
  <c r="CK191" i="3"/>
  <c r="CK3" i="8"/>
  <c r="CK282" i="3"/>
  <c r="CK180" i="3"/>
  <c r="CK136" i="3"/>
  <c r="CK10" i="3"/>
  <c r="CK283" i="3"/>
  <c r="CK231" i="3"/>
  <c r="CK137" i="3"/>
  <c r="CK297" i="3"/>
  <c r="CK192" i="3"/>
  <c r="CK175" i="3"/>
  <c r="CK271" i="3"/>
  <c r="CK207" i="3"/>
  <c r="CK125" i="3"/>
  <c r="CK324" i="3"/>
  <c r="CK259" i="3"/>
  <c r="CK153" i="3"/>
  <c r="CK179" i="3"/>
  <c r="CK435" i="3"/>
  <c r="CK295" i="3"/>
  <c r="CK190" i="3"/>
  <c r="CK171" i="3"/>
  <c r="CK303" i="3"/>
  <c r="CK201" i="3"/>
  <c r="CK169" i="3"/>
  <c r="CK313" i="3"/>
  <c r="CK214" i="3"/>
  <c r="CK189" i="3"/>
  <c r="CK331" i="3"/>
  <c r="CK232" i="3"/>
  <c r="CK195" i="3"/>
  <c r="CK434" i="3"/>
  <c r="CK301" i="3"/>
  <c r="CK199" i="3"/>
  <c r="CK165" i="3"/>
  <c r="CK312" i="3"/>
  <c r="CK244" i="3"/>
  <c r="CK245" i="3"/>
  <c r="CK322" i="3"/>
  <c r="CK257" i="3"/>
  <c r="CK151" i="3"/>
  <c r="CK156" i="3"/>
  <c r="CK307" i="3"/>
  <c r="CK208" i="3"/>
  <c r="CK177" i="3"/>
  <c r="CK431" i="3"/>
  <c r="CK310" i="3"/>
  <c r="CK124" i="3"/>
  <c r="CK138" i="3"/>
  <c r="CK157" i="3"/>
  <c r="CK170" i="3"/>
  <c r="CK224" i="3"/>
  <c r="CK326" i="3"/>
  <c r="CK198" i="3"/>
  <c r="CK212" i="3"/>
  <c r="CK222" i="3"/>
  <c r="CK273" i="3"/>
  <c r="CK242" i="3"/>
  <c r="CK285" i="3"/>
  <c r="CK298" i="3"/>
  <c r="CK316" i="3"/>
  <c r="CK430" i="3"/>
  <c r="CK209" i="3"/>
  <c r="CK252" i="3"/>
  <c r="CK144" i="3"/>
  <c r="CK261" i="3"/>
  <c r="CK269" i="3"/>
  <c r="CK279" i="3"/>
  <c r="CK300" i="3"/>
  <c r="CK7" i="3"/>
  <c r="CK121" i="3"/>
  <c r="CK185" i="3"/>
  <c r="CK142" i="3"/>
  <c r="CK211" i="3"/>
  <c r="CK154" i="3"/>
  <c r="CK237" i="3"/>
  <c r="CK235" i="3"/>
  <c r="CK258" i="3"/>
  <c r="CK251" i="3"/>
  <c r="CK284" i="3"/>
  <c r="CK328" i="3"/>
  <c r="CK3" i="4"/>
  <c r="CK155" i="3"/>
  <c r="CK200" i="3"/>
  <c r="CK223" i="3"/>
  <c r="CK262" i="3"/>
  <c r="CK432" i="3"/>
  <c r="CK127" i="3"/>
  <c r="CK145" i="3"/>
  <c r="CK139" i="3"/>
  <c r="CK182" i="3"/>
  <c r="CK427" i="3"/>
  <c r="CK158" i="3"/>
  <c r="CK263" i="3"/>
  <c r="CK183" i="3"/>
  <c r="CK267" i="3"/>
  <c r="CK272" i="3"/>
  <c r="CK123" i="3"/>
  <c r="CK311" i="3"/>
  <c r="CK323" i="3"/>
  <c r="CK133" i="3"/>
  <c r="CK321" i="3"/>
  <c r="CK401" i="3"/>
  <c r="CJ42" i="9"/>
  <c r="CJ47" i="9"/>
  <c r="CJ4" i="9"/>
  <c r="CJ48" i="9"/>
  <c r="CH12" i="5" l="1"/>
  <c r="AQ146" i="20"/>
  <c r="AI137" i="20"/>
  <c r="CH219" i="4"/>
  <c r="CH264" i="4" s="1"/>
  <c r="CH224" i="4"/>
  <c r="CH269" i="4" s="1"/>
  <c r="CH112" i="4"/>
  <c r="CH201" i="4"/>
  <c r="CH246" i="4" s="1"/>
  <c r="CH102" i="4"/>
  <c r="CH147" i="4" s="1"/>
  <c r="CH57" i="4" s="1"/>
  <c r="CH10" i="5"/>
  <c r="CH227" i="4"/>
  <c r="CH108" i="4"/>
  <c r="CH153" i="4" s="1"/>
  <c r="CH63" i="4" s="1"/>
  <c r="CH194" i="4"/>
  <c r="CH239" i="4" s="1"/>
  <c r="CH130" i="4"/>
  <c r="CH175" i="4" s="1"/>
  <c r="CH85" i="4" s="1"/>
  <c r="CH206" i="4"/>
  <c r="CH251" i="4" s="1"/>
  <c r="CH99" i="4"/>
  <c r="CH144" i="4" s="1"/>
  <c r="CH54" i="4" s="1"/>
  <c r="CH139" i="4"/>
  <c r="CH184" i="4" s="1"/>
  <c r="CH94" i="4" s="1"/>
  <c r="CH114" i="4"/>
  <c r="CH125" i="4"/>
  <c r="CH170" i="4" s="1"/>
  <c r="CH80" i="4" s="1"/>
  <c r="CH202" i="4"/>
  <c r="CH247" i="4" s="1"/>
  <c r="CH136" i="4"/>
  <c r="CH181" i="4" s="1"/>
  <c r="CH91" i="4" s="1"/>
  <c r="CH137" i="4"/>
  <c r="CH135" i="4"/>
  <c r="CH180" i="4" s="1"/>
  <c r="CH90" i="4" s="1"/>
  <c r="CH132" i="4"/>
  <c r="CH177" i="4" s="1"/>
  <c r="CH87" i="4" s="1"/>
  <c r="CH122" i="4"/>
  <c r="CH167" i="4" s="1"/>
  <c r="CH77" i="4" s="1"/>
  <c r="CH210" i="4"/>
  <c r="CH255" i="4" s="1"/>
  <c r="CH191" i="4"/>
  <c r="CH236" i="4" s="1"/>
  <c r="CH101" i="4"/>
  <c r="CH146" i="4" s="1"/>
  <c r="CH56" i="4" s="1"/>
  <c r="CH110" i="4"/>
  <c r="CH155" i="4" s="1"/>
  <c r="CH65" i="4" s="1"/>
  <c r="CH226" i="4"/>
  <c r="CH9" i="5"/>
  <c r="CH218" i="4"/>
  <c r="CH263" i="4" s="1"/>
  <c r="CH115" i="4"/>
  <c r="CH160" i="4" s="1"/>
  <c r="CH70" i="4" s="1"/>
  <c r="CH134" i="4"/>
  <c r="CH216" i="4"/>
  <c r="CH261" i="4" s="1"/>
  <c r="CH214" i="4"/>
  <c r="CH259" i="4" s="1"/>
  <c r="CH195" i="4"/>
  <c r="CH240" i="4" s="1"/>
  <c r="CH127" i="4"/>
  <c r="CH172" i="4" s="1"/>
  <c r="CH82" i="4" s="1"/>
  <c r="CG157" i="4"/>
  <c r="CG67" i="4" s="1"/>
  <c r="CG272" i="4"/>
  <c r="CG179" i="4"/>
  <c r="CG89" i="4" s="1"/>
  <c r="CH138" i="4"/>
  <c r="CH183" i="4" s="1"/>
  <c r="CH93" i="4" s="1"/>
  <c r="CH107" i="4"/>
  <c r="CH152" i="4" s="1"/>
  <c r="CH62" i="4" s="1"/>
  <c r="CH211" i="4"/>
  <c r="CH256" i="4" s="1"/>
  <c r="CH204" i="4"/>
  <c r="CH249" i="4" s="1"/>
  <c r="CH106" i="4"/>
  <c r="CH105" i="4"/>
  <c r="CH150" i="4" s="1"/>
  <c r="CH60" i="4" s="1"/>
  <c r="CH215" i="4"/>
  <c r="CH260" i="4" s="1"/>
  <c r="CH207" i="4"/>
  <c r="CH252" i="4" s="1"/>
  <c r="CH209" i="4"/>
  <c r="CH133" i="4"/>
  <c r="CH178" i="4" s="1"/>
  <c r="CH88" i="4" s="1"/>
  <c r="CH208" i="4"/>
  <c r="CH253" i="4" s="1"/>
  <c r="CH111" i="4"/>
  <c r="CH156" i="4" s="1"/>
  <c r="CH66" i="4" s="1"/>
  <c r="CH189" i="4"/>
  <c r="CH228" i="4"/>
  <c r="CH273" i="4" s="1"/>
  <c r="CH192" i="4"/>
  <c r="CH237" i="4" s="1"/>
  <c r="CH128" i="4"/>
  <c r="CH173" i="4" s="1"/>
  <c r="CH83" i="4" s="1"/>
  <c r="CH104" i="4"/>
  <c r="CH118" i="4"/>
  <c r="CH163" i="4" s="1"/>
  <c r="CH73" i="4" s="1"/>
  <c r="CH213" i="4"/>
  <c r="CH258" i="4" s="1"/>
  <c r="CH121" i="4"/>
  <c r="CH166" i="4" s="1"/>
  <c r="CH76" i="4" s="1"/>
  <c r="CH217" i="4"/>
  <c r="CH197" i="4"/>
  <c r="CH242" i="4" s="1"/>
  <c r="CH212" i="4"/>
  <c r="CH257" i="4" s="1"/>
  <c r="CH193" i="4"/>
  <c r="CH117" i="4"/>
  <c r="CH162" i="4" s="1"/>
  <c r="CH72" i="4" s="1"/>
  <c r="CH126" i="4"/>
  <c r="CH171" i="4" s="1"/>
  <c r="CH81" i="4" s="1"/>
  <c r="CH220" i="4"/>
  <c r="CH265" i="4" s="1"/>
  <c r="CH116" i="4"/>
  <c r="CH161" i="4" s="1"/>
  <c r="CH71" i="4" s="1"/>
  <c r="CH199" i="4"/>
  <c r="CH244" i="4" s="1"/>
  <c r="CH109" i="4"/>
  <c r="CH154" i="4" s="1"/>
  <c r="CH64" i="4" s="1"/>
  <c r="CG240" i="4"/>
  <c r="CG160" i="4"/>
  <c r="CG70" i="4" s="1"/>
  <c r="CG171" i="4"/>
  <c r="CG81" i="4" s="1"/>
  <c r="CG161" i="4"/>
  <c r="CG71" i="4" s="1"/>
  <c r="CH113" i="4"/>
  <c r="CH158" i="4" s="1"/>
  <c r="CH68" i="4" s="1"/>
  <c r="CH123" i="4"/>
  <c r="CH168" i="4" s="1"/>
  <c r="CH78" i="4" s="1"/>
  <c r="CH205" i="4"/>
  <c r="CH250" i="4" s="1"/>
  <c r="CH103" i="4"/>
  <c r="CH148" i="4" s="1"/>
  <c r="CH58" i="4" s="1"/>
  <c r="CH221" i="4"/>
  <c r="CH266" i="4" s="1"/>
  <c r="CH225" i="4"/>
  <c r="CH222" i="4"/>
  <c r="CH267" i="4" s="1"/>
  <c r="CH11" i="5"/>
  <c r="CH124" i="4"/>
  <c r="CH169" i="4" s="1"/>
  <c r="CH79" i="4" s="1"/>
  <c r="CH129" i="4"/>
  <c r="CH174" i="4" s="1"/>
  <c r="CH84" i="4" s="1"/>
  <c r="CH203" i="4"/>
  <c r="CH248" i="4" s="1"/>
  <c r="CH200" i="4"/>
  <c r="CH245" i="4" s="1"/>
  <c r="CH120" i="4"/>
  <c r="CH198" i="4"/>
  <c r="CH243" i="4" s="1"/>
  <c r="CH223" i="4"/>
  <c r="CH268" i="4" s="1"/>
  <c r="CH229" i="4"/>
  <c r="CH274" i="4" s="1"/>
  <c r="CH131" i="4"/>
  <c r="CH176" i="4" s="1"/>
  <c r="CH86" i="4" s="1"/>
  <c r="CH119" i="4"/>
  <c r="CH164" i="4" s="1"/>
  <c r="CH74" i="4" s="1"/>
  <c r="CH196" i="4"/>
  <c r="CH241" i="4" s="1"/>
  <c r="CK12" i="4"/>
  <c r="CK13" i="4"/>
  <c r="CK11" i="4"/>
  <c r="CK14" i="4"/>
  <c r="CK15" i="4"/>
  <c r="CK16" i="4"/>
  <c r="CK17" i="4"/>
  <c r="CK18" i="4"/>
  <c r="CK20" i="4"/>
  <c r="CK21" i="4"/>
  <c r="CK22" i="4"/>
  <c r="CK25" i="4"/>
  <c r="CK23" i="4"/>
  <c r="CK27" i="4"/>
  <c r="CK30" i="4"/>
  <c r="CK19" i="4"/>
  <c r="CK24" i="4"/>
  <c r="CK28" i="4"/>
  <c r="CK32" i="4"/>
  <c r="CK31" i="4"/>
  <c r="CK37" i="4"/>
  <c r="CK33" i="4"/>
  <c r="CK34" i="4"/>
  <c r="CK29" i="4"/>
  <c r="CK35" i="4"/>
  <c r="CK39" i="4"/>
  <c r="CK41" i="4"/>
  <c r="CK44" i="4"/>
  <c r="CK48" i="4"/>
  <c r="CK40" i="4"/>
  <c r="CK45" i="4"/>
  <c r="CK26" i="4"/>
  <c r="CK36" i="4"/>
  <c r="CK42" i="4"/>
  <c r="CK46" i="4"/>
  <c r="CK38" i="4"/>
  <c r="CK43" i="4"/>
  <c r="CK49" i="4"/>
  <c r="CK47" i="4"/>
  <c r="CL32" i="3"/>
  <c r="CL76" i="3" s="1"/>
  <c r="CL33" i="3"/>
  <c r="CL77" i="3" s="1"/>
  <c r="CL37" i="3"/>
  <c r="CL81" i="3" s="1"/>
  <c r="CL34" i="3"/>
  <c r="CL78" i="3" s="1"/>
  <c r="CL35" i="3"/>
  <c r="CL39" i="3"/>
  <c r="CL83" i="3" s="1"/>
  <c r="CL41" i="3"/>
  <c r="CL85" i="3" s="1"/>
  <c r="CL43" i="3"/>
  <c r="CL87" i="3" s="1"/>
  <c r="CL36" i="3"/>
  <c r="CL80" i="3" s="1"/>
  <c r="CL42" i="3"/>
  <c r="CL86" i="3" s="1"/>
  <c r="CL46" i="3"/>
  <c r="CL90" i="3" s="1"/>
  <c r="CL38" i="3"/>
  <c r="CL82" i="3" s="1"/>
  <c r="CL44" i="3"/>
  <c r="CL88" i="3" s="1"/>
  <c r="CL51" i="3"/>
  <c r="CL95" i="3" s="1"/>
  <c r="CL50" i="3"/>
  <c r="CL94" i="3" s="1"/>
  <c r="CL54" i="3"/>
  <c r="CL98" i="3" s="1"/>
  <c r="CL58" i="3"/>
  <c r="CL102" i="3" s="1"/>
  <c r="CL62" i="3"/>
  <c r="CL106" i="3" s="1"/>
  <c r="CL66" i="3"/>
  <c r="CL110" i="3" s="1"/>
  <c r="CL70" i="3"/>
  <c r="CL114" i="3" s="1"/>
  <c r="CL40" i="3"/>
  <c r="CL84" i="3" s="1"/>
  <c r="CL53" i="3"/>
  <c r="CL97" i="3" s="1"/>
  <c r="CL55" i="3"/>
  <c r="CL99" i="3" s="1"/>
  <c r="CL57" i="3"/>
  <c r="CL101" i="3" s="1"/>
  <c r="CL61" i="3"/>
  <c r="CL105" i="3" s="1"/>
  <c r="CL65" i="3"/>
  <c r="CL109" i="3" s="1"/>
  <c r="CL69" i="3"/>
  <c r="CL113" i="3" s="1"/>
  <c r="CL63" i="3"/>
  <c r="CL107" i="3" s="1"/>
  <c r="CL47" i="3"/>
  <c r="CL91" i="3" s="1"/>
  <c r="CL49" i="3"/>
  <c r="CL93" i="3" s="1"/>
  <c r="CL59" i="3"/>
  <c r="CL103" i="3" s="1"/>
  <c r="CL45" i="3"/>
  <c r="CL89" i="3" s="1"/>
  <c r="CL60" i="3"/>
  <c r="CL104" i="3" s="1"/>
  <c r="CL68" i="3"/>
  <c r="CL112" i="3" s="1"/>
  <c r="CL31" i="3"/>
  <c r="CL75" i="3" s="1"/>
  <c r="CL48" i="3"/>
  <c r="CL92" i="3" s="1"/>
  <c r="CL52" i="3"/>
  <c r="CL96" i="3" s="1"/>
  <c r="CL56" i="3"/>
  <c r="CL100" i="3" s="1"/>
  <c r="CL64" i="3"/>
  <c r="CL108" i="3" s="1"/>
  <c r="CL71" i="3"/>
  <c r="CL115" i="3" s="1"/>
  <c r="CL67" i="3"/>
  <c r="CL111" i="3" s="1"/>
  <c r="CG15" i="8"/>
  <c r="CG9" i="9"/>
  <c r="CH13" i="5"/>
  <c r="CH22" i="9" s="1"/>
  <c r="CG11" i="9"/>
  <c r="CG17" i="8"/>
  <c r="CF277" i="4"/>
  <c r="CF10" i="9"/>
  <c r="CF16" i="8"/>
  <c r="CJ56" i="9"/>
  <c r="CH8" i="5"/>
  <c r="CL22" i="3"/>
  <c r="CG280" i="4"/>
  <c r="CG21" i="9"/>
  <c r="CG24" i="8"/>
  <c r="CG22" i="8"/>
  <c r="CG19" i="9"/>
  <c r="CG21" i="8"/>
  <c r="CG18" i="9"/>
  <c r="CH21" i="5"/>
  <c r="CH25" i="5"/>
  <c r="CH279" i="4"/>
  <c r="CH281" i="4"/>
  <c r="CG20" i="9"/>
  <c r="CG23" i="8"/>
  <c r="AG1" i="27"/>
  <c r="CI16" i="3"/>
  <c r="AG14" i="27" s="1"/>
  <c r="AG15" i="27" s="1"/>
  <c r="CI2" i="5"/>
  <c r="CJ2" i="3"/>
  <c r="CI2" i="4"/>
  <c r="CI2" i="8"/>
  <c r="CI2" i="9"/>
  <c r="CG20" i="8"/>
  <c r="CG17" i="9"/>
  <c r="CL26" i="3"/>
  <c r="CL25" i="3"/>
  <c r="CL28" i="3"/>
  <c r="CL27" i="3"/>
  <c r="CK4" i="9"/>
  <c r="CK48" i="9"/>
  <c r="CK47" i="9"/>
  <c r="CK42" i="9"/>
  <c r="CK33" i="5"/>
  <c r="CK16" i="5"/>
  <c r="CK4" i="5"/>
  <c r="CK80" i="5"/>
  <c r="CK92" i="5"/>
  <c r="CK29" i="5"/>
  <c r="CK109" i="5"/>
  <c r="CL402" i="3"/>
  <c r="CL389" i="3"/>
  <c r="CL66" i="5" s="1"/>
  <c r="CM3" i="3"/>
  <c r="CL386" i="3"/>
  <c r="CL63" i="5" s="1"/>
  <c r="CL390" i="3"/>
  <c r="CL67" i="5" s="1"/>
  <c r="CL393" i="3"/>
  <c r="CL70" i="5" s="1"/>
  <c r="CL396" i="3"/>
  <c r="CL73" i="5" s="1"/>
  <c r="CL401" i="3"/>
  <c r="CL388" i="3"/>
  <c r="CL65" i="5" s="1"/>
  <c r="CL394" i="3"/>
  <c r="CL71" i="5" s="1"/>
  <c r="CL385" i="3"/>
  <c r="CL62" i="5" s="1"/>
  <c r="CL340" i="3"/>
  <c r="CL392" i="3"/>
  <c r="CL69" i="5" s="1"/>
  <c r="CL399" i="3"/>
  <c r="CL76" i="5" s="1"/>
  <c r="CL400" i="3"/>
  <c r="CL77" i="5" s="1"/>
  <c r="CL341" i="3"/>
  <c r="CL42" i="5" s="1"/>
  <c r="CL342" i="3"/>
  <c r="CL43" i="5" s="1"/>
  <c r="CL343" i="3"/>
  <c r="CL44" i="5" s="1"/>
  <c r="CL344" i="3"/>
  <c r="CL45" i="5" s="1"/>
  <c r="CL345" i="3"/>
  <c r="CL46" i="5" s="1"/>
  <c r="CL349" i="3"/>
  <c r="CL50" i="5" s="1"/>
  <c r="CL346" i="3"/>
  <c r="CL47" i="5" s="1"/>
  <c r="CL350" i="3"/>
  <c r="CL51" i="5" s="1"/>
  <c r="CL354" i="3"/>
  <c r="CL55" i="5" s="1"/>
  <c r="CL355" i="3"/>
  <c r="CL56" i="5" s="1"/>
  <c r="CL391" i="3"/>
  <c r="CL68" i="5" s="1"/>
  <c r="CL347" i="3"/>
  <c r="CL48" i="5" s="1"/>
  <c r="CL352" i="3"/>
  <c r="CL53" i="5" s="1"/>
  <c r="CL356" i="3"/>
  <c r="CL57" i="5" s="1"/>
  <c r="CL395" i="3"/>
  <c r="CL72" i="5" s="1"/>
  <c r="CL357" i="3"/>
  <c r="CL351" i="3"/>
  <c r="CL52" i="5" s="1"/>
  <c r="CL384" i="3"/>
  <c r="CL348" i="3"/>
  <c r="CL49" i="5" s="1"/>
  <c r="CL398" i="3"/>
  <c r="CL75" i="5" s="1"/>
  <c r="CL387" i="3"/>
  <c r="CL64" i="5" s="1"/>
  <c r="CL358" i="3"/>
  <c r="CL312" i="3"/>
  <c r="CL226" i="3"/>
  <c r="CL168" i="3"/>
  <c r="CL7" i="3"/>
  <c r="CL305" i="3"/>
  <c r="CL258" i="3"/>
  <c r="CL183" i="3"/>
  <c r="CL315" i="3"/>
  <c r="CL287" i="3"/>
  <c r="CL193" i="3"/>
  <c r="CL302" i="3"/>
  <c r="CL216" i="3"/>
  <c r="CL155" i="3"/>
  <c r="CL19" i="3"/>
  <c r="CL319" i="3"/>
  <c r="CL199" i="3"/>
  <c r="CL197" i="3"/>
  <c r="CL278" i="3"/>
  <c r="CL231" i="3"/>
  <c r="CL156" i="3"/>
  <c r="CL323" i="3"/>
  <c r="CL203" i="3"/>
  <c r="CL145" i="3"/>
  <c r="CL309" i="3"/>
  <c r="CL262" i="3"/>
  <c r="CL187" i="3"/>
  <c r="CL328" i="3"/>
  <c r="CL242" i="3"/>
  <c r="CL184" i="3"/>
  <c r="CL131" i="3"/>
  <c r="CL322" i="3"/>
  <c r="CL236" i="3"/>
  <c r="CL178" i="3"/>
  <c r="CL125" i="3"/>
  <c r="CL332" i="3"/>
  <c r="CL246" i="3"/>
  <c r="CL188" i="3"/>
  <c r="CL135" i="3"/>
  <c r="CL3" i="8"/>
  <c r="CL275" i="3"/>
  <c r="CL200" i="3"/>
  <c r="CL128" i="3"/>
  <c r="CL430" i="3"/>
  <c r="CL304" i="3"/>
  <c r="CL218" i="3"/>
  <c r="CL157" i="3"/>
  <c r="CL297" i="3"/>
  <c r="CL247" i="3"/>
  <c r="CL175" i="3"/>
  <c r="CL3" i="9"/>
  <c r="CL257" i="3"/>
  <c r="CL196" i="3"/>
  <c r="CL143" i="3"/>
  <c r="CL325" i="3"/>
  <c r="CL208" i="3"/>
  <c r="CL147" i="3"/>
  <c r="CL431" i="3"/>
  <c r="CL311" i="3"/>
  <c r="CL271" i="3"/>
  <c r="CL189" i="3"/>
  <c r="CL270" i="3"/>
  <c r="CL223" i="3"/>
  <c r="CL148" i="3"/>
  <c r="CL280" i="3"/>
  <c r="CL233" i="3"/>
  <c r="CL158" i="3"/>
  <c r="CL301" i="3"/>
  <c r="CL254" i="3"/>
  <c r="CL179" i="3"/>
  <c r="CL435" i="3"/>
  <c r="CL284" i="3"/>
  <c r="CL237" i="3"/>
  <c r="CL165" i="3"/>
  <c r="AH2" i="27"/>
  <c r="CL263" i="3"/>
  <c r="CL300" i="3"/>
  <c r="CL124" i="3"/>
  <c r="CL288" i="3"/>
  <c r="CL241" i="3"/>
  <c r="CL169" i="3"/>
  <c r="CL274" i="3"/>
  <c r="CL227" i="3"/>
  <c r="CL152" i="3"/>
  <c r="CL429" i="3"/>
  <c r="CL327" i="3"/>
  <c r="CL210" i="3"/>
  <c r="CL149" i="3"/>
  <c r="CL321" i="3"/>
  <c r="CL201" i="3"/>
  <c r="CL281" i="3"/>
  <c r="CL331" i="3"/>
  <c r="CL214" i="3"/>
  <c r="CL153" i="3"/>
  <c r="CL318" i="3"/>
  <c r="CL232" i="3"/>
  <c r="CL174" i="3"/>
  <c r="CL121" i="3"/>
  <c r="CL13" i="3"/>
  <c r="CL303" i="3"/>
  <c r="CL256" i="3"/>
  <c r="CL181" i="3"/>
  <c r="CL296" i="3"/>
  <c r="CL215" i="3"/>
  <c r="CL140" i="3"/>
  <c r="CL308" i="3"/>
  <c r="CL222" i="3"/>
  <c r="CL164" i="3"/>
  <c r="CL290" i="3"/>
  <c r="CL243" i="3"/>
  <c r="CL171" i="3"/>
  <c r="CL276" i="3"/>
  <c r="CL229" i="3"/>
  <c r="CL154" i="3"/>
  <c r="CL334" i="3"/>
  <c r="CL255" i="3"/>
  <c r="CL194" i="3"/>
  <c r="CL141" i="3"/>
  <c r="CL267" i="3"/>
  <c r="CL289" i="3"/>
  <c r="CL126" i="3"/>
  <c r="CL266" i="3"/>
  <c r="CL219" i="3"/>
  <c r="CL144" i="3"/>
  <c r="CL10" i="3"/>
  <c r="CL283" i="3"/>
  <c r="CL202" i="3"/>
  <c r="CL130" i="3"/>
  <c r="CL314" i="3"/>
  <c r="CL228" i="3"/>
  <c r="CL170" i="3"/>
  <c r="CL273" i="3"/>
  <c r="CL269" i="3"/>
  <c r="CL209" i="3"/>
  <c r="CL134" i="3"/>
  <c r="CL3" i="4"/>
  <c r="CL259" i="3"/>
  <c r="CL198" i="3"/>
  <c r="CL120" i="3"/>
  <c r="CL434" i="3"/>
  <c r="CL295" i="3"/>
  <c r="CL245" i="3"/>
  <c r="CL173" i="3"/>
  <c r="CL286" i="3"/>
  <c r="CL239" i="3"/>
  <c r="CL167" i="3"/>
  <c r="CL299" i="3"/>
  <c r="CL252" i="3"/>
  <c r="CL177" i="3"/>
  <c r="CL317" i="3"/>
  <c r="CL298" i="3"/>
  <c r="CL195" i="3"/>
  <c r="CL432" i="3"/>
  <c r="CL268" i="3"/>
  <c r="CL221" i="3"/>
  <c r="CL146" i="3"/>
  <c r="CL330" i="3"/>
  <c r="CL244" i="3"/>
  <c r="CL186" i="3"/>
  <c r="CL133" i="3"/>
  <c r="CL307" i="3"/>
  <c r="CL260" i="3"/>
  <c r="CL185" i="3"/>
  <c r="CL277" i="3"/>
  <c r="CL211" i="3"/>
  <c r="CL136" i="3"/>
  <c r="CL433" i="3"/>
  <c r="CL122" i="3"/>
  <c r="CL119" i="3"/>
  <c r="CL137" i="3"/>
  <c r="CL176" i="3"/>
  <c r="CL191" i="3"/>
  <c r="CL180" i="3"/>
  <c r="CL166" i="3"/>
  <c r="CL285" i="3"/>
  <c r="CL291" i="3"/>
  <c r="CL264" i="3"/>
  <c r="CL282" i="3"/>
  <c r="CL427" i="3"/>
  <c r="CL139" i="3"/>
  <c r="CL150" i="3"/>
  <c r="CL129" i="3"/>
  <c r="CL3" i="5"/>
  <c r="CL306" i="3"/>
  <c r="CL316" i="3"/>
  <c r="CL333" i="3"/>
  <c r="CL4" i="3"/>
  <c r="CL123" i="3"/>
  <c r="CL127" i="3"/>
  <c r="CL213" i="3"/>
  <c r="CL207" i="3"/>
  <c r="CL217" i="3"/>
  <c r="CL235" i="3"/>
  <c r="CL335" i="3"/>
  <c r="CL329" i="3"/>
  <c r="CL326" i="3"/>
  <c r="CL261" i="3"/>
  <c r="CL220" i="3"/>
  <c r="CL230" i="3"/>
  <c r="CL251" i="3"/>
  <c r="CL320" i="3"/>
  <c r="CL313" i="3"/>
  <c r="CL324" i="3"/>
  <c r="CL310" i="3"/>
  <c r="CL138" i="3"/>
  <c r="CL132" i="3"/>
  <c r="CL142" i="3"/>
  <c r="CL163" i="3"/>
  <c r="CL253" i="3"/>
  <c r="CL212" i="3"/>
  <c r="CL272" i="3"/>
  <c r="CL240" i="3"/>
  <c r="CL428" i="3"/>
  <c r="CL159" i="3"/>
  <c r="CL279" i="3"/>
  <c r="CL192" i="3"/>
  <c r="CL172" i="3"/>
  <c r="CL238" i="3"/>
  <c r="CL151" i="3"/>
  <c r="CL190" i="3"/>
  <c r="CL224" i="3"/>
  <c r="CL225" i="3"/>
  <c r="CL265" i="3"/>
  <c r="CL234" i="3"/>
  <c r="CL182" i="3"/>
  <c r="CJ33" i="9"/>
  <c r="CJ34" i="8"/>
  <c r="CK4" i="4"/>
  <c r="CK285" i="4"/>
  <c r="CK58" i="8"/>
  <c r="CK59" i="8"/>
  <c r="CK104" i="5"/>
  <c r="CK65" i="8"/>
  <c r="CK55" i="8"/>
  <c r="CK40" i="8"/>
  <c r="CK54" i="8"/>
  <c r="CK48" i="8"/>
  <c r="CK56" i="8"/>
  <c r="CK64" i="8"/>
  <c r="CK45" i="8"/>
  <c r="CK47" i="8"/>
  <c r="CK63" i="8"/>
  <c r="CK4" i="8"/>
  <c r="CK68" i="8"/>
  <c r="CK67" i="8"/>
  <c r="CJ33" i="8"/>
  <c r="CJ32" i="9"/>
  <c r="CL79" i="3" l="1"/>
  <c r="CI12" i="5"/>
  <c r="AN60" i="21"/>
  <c r="AO57" i="21" s="1"/>
  <c r="AO60" i="21" s="1"/>
  <c r="AP57" i="21" s="1"/>
  <c r="AP60" i="21" s="1"/>
  <c r="AQ57" i="21" s="1"/>
  <c r="AQ59" i="21" s="1"/>
  <c r="AF43" i="21"/>
  <c r="AG40" i="21" s="1"/>
  <c r="AG43" i="21" s="1"/>
  <c r="AH40" i="21" s="1"/>
  <c r="AH42" i="21" s="1"/>
  <c r="CI131" i="4"/>
  <c r="CI176" i="4" s="1"/>
  <c r="CI86" i="4" s="1"/>
  <c r="CI120" i="4"/>
  <c r="CI165" i="4" s="1"/>
  <c r="CI75" i="4" s="1"/>
  <c r="CI225" i="4"/>
  <c r="CI270" i="4" s="1"/>
  <c r="CI123" i="4"/>
  <c r="CI168" i="4" s="1"/>
  <c r="CI78" i="4" s="1"/>
  <c r="CI116" i="4"/>
  <c r="CI161" i="4" s="1"/>
  <c r="CI71" i="4" s="1"/>
  <c r="CI193" i="4"/>
  <c r="CI238" i="4" s="1"/>
  <c r="CI217" i="4"/>
  <c r="CI262" i="4" s="1"/>
  <c r="CI104" i="4"/>
  <c r="CI149" i="4" s="1"/>
  <c r="CI59" i="4" s="1"/>
  <c r="CI189" i="4"/>
  <c r="CI234" i="4" s="1"/>
  <c r="CI209" i="4"/>
  <c r="CI254" i="4" s="1"/>
  <c r="CI106" i="4"/>
  <c r="CI151" i="4" s="1"/>
  <c r="CI61" i="4" s="1"/>
  <c r="CI127" i="4"/>
  <c r="CI172" i="4" s="1"/>
  <c r="CI82" i="4" s="1"/>
  <c r="CI134" i="4"/>
  <c r="CI179" i="4" s="1"/>
  <c r="CI89" i="4" s="1"/>
  <c r="CI226" i="4"/>
  <c r="CI271" i="4" s="1"/>
  <c r="CI210" i="4"/>
  <c r="CI255" i="4" s="1"/>
  <c r="CI137" i="4"/>
  <c r="CI182" i="4" s="1"/>
  <c r="CI92" i="4" s="1"/>
  <c r="CI114" i="4"/>
  <c r="CI159" i="4" s="1"/>
  <c r="CI69" i="4" s="1"/>
  <c r="CI206" i="4"/>
  <c r="CI251" i="4" s="1"/>
  <c r="CI227" i="4"/>
  <c r="CI272" i="4" s="1"/>
  <c r="CI112" i="4"/>
  <c r="CI157" i="4" s="1"/>
  <c r="CI67" i="4" s="1"/>
  <c r="CI138" i="4"/>
  <c r="CI183" i="4" s="1"/>
  <c r="CI93" i="4" s="1"/>
  <c r="CH254" i="4"/>
  <c r="CH165" i="4"/>
  <c r="CH75" i="4" s="1"/>
  <c r="CH159" i="4"/>
  <c r="CH69" i="4" s="1"/>
  <c r="CH271" i="4"/>
  <c r="CH270" i="4"/>
  <c r="CI229" i="4"/>
  <c r="CI274" i="4" s="1"/>
  <c r="CI200" i="4"/>
  <c r="CI245" i="4" s="1"/>
  <c r="CI124" i="4"/>
  <c r="CI169" i="4" s="1"/>
  <c r="CI79" i="4" s="1"/>
  <c r="CI221" i="4"/>
  <c r="CI266" i="4" s="1"/>
  <c r="CI113" i="4"/>
  <c r="CI158" i="4" s="1"/>
  <c r="CI68" i="4" s="1"/>
  <c r="CI220" i="4"/>
  <c r="CI265" i="4" s="1"/>
  <c r="CI212" i="4"/>
  <c r="CI257" i="4" s="1"/>
  <c r="CI121" i="4"/>
  <c r="CI166" i="4" s="1"/>
  <c r="CI76" i="4" s="1"/>
  <c r="CI128" i="4"/>
  <c r="CI173" i="4" s="1"/>
  <c r="CI83" i="4" s="1"/>
  <c r="CI111" i="4"/>
  <c r="CI207" i="4"/>
  <c r="CI252" i="4" s="1"/>
  <c r="CI204" i="4"/>
  <c r="CI249" i="4" s="1"/>
  <c r="CI195" i="4"/>
  <c r="CI240" i="4" s="1"/>
  <c r="CI115" i="4"/>
  <c r="CI160" i="4" s="1"/>
  <c r="CI70" i="4" s="1"/>
  <c r="CI110" i="4"/>
  <c r="CI155" i="4" s="1"/>
  <c r="CI65" i="4" s="1"/>
  <c r="CI122" i="4"/>
  <c r="CI167" i="4" s="1"/>
  <c r="CI77" i="4" s="1"/>
  <c r="CI136" i="4"/>
  <c r="CI181" i="4" s="1"/>
  <c r="CI91" i="4" s="1"/>
  <c r="CI139" i="4"/>
  <c r="CI130" i="4"/>
  <c r="CI175" i="4" s="1"/>
  <c r="CI85" i="4" s="1"/>
  <c r="CI10" i="5"/>
  <c r="CI224" i="4"/>
  <c r="CI269" i="4" s="1"/>
  <c r="CH234" i="4"/>
  <c r="CH157" i="4"/>
  <c r="CH67" i="4" s="1"/>
  <c r="CH182" i="4"/>
  <c r="CH92" i="4" s="1"/>
  <c r="CI196" i="4"/>
  <c r="CI241" i="4" s="1"/>
  <c r="CI223" i="4"/>
  <c r="CI268" i="4" s="1"/>
  <c r="CI203" i="4"/>
  <c r="CI11" i="5"/>
  <c r="CI103" i="4"/>
  <c r="CI148" i="4" s="1"/>
  <c r="CI58" i="4" s="1"/>
  <c r="CI109" i="4"/>
  <c r="CI154" i="4" s="1"/>
  <c r="CI64" i="4" s="1"/>
  <c r="CI126" i="4"/>
  <c r="CI213" i="4"/>
  <c r="CI258" i="4" s="1"/>
  <c r="CI192" i="4"/>
  <c r="CI237" i="4" s="1"/>
  <c r="CI208" i="4"/>
  <c r="CI253" i="4" s="1"/>
  <c r="CI215" i="4"/>
  <c r="CI211" i="4"/>
  <c r="CI256" i="4" s="1"/>
  <c r="CI214" i="4"/>
  <c r="CI259" i="4" s="1"/>
  <c r="CI218" i="4"/>
  <c r="CI263" i="4" s="1"/>
  <c r="CI101" i="4"/>
  <c r="CI132" i="4"/>
  <c r="CI177" i="4" s="1"/>
  <c r="CI87" i="4" s="1"/>
  <c r="CI202" i="4"/>
  <c r="CI247" i="4" s="1"/>
  <c r="CI99" i="4"/>
  <c r="CI144" i="4" s="1"/>
  <c r="CI54" i="4" s="1"/>
  <c r="CI194" i="4"/>
  <c r="CI102" i="4"/>
  <c r="CI147" i="4" s="1"/>
  <c r="CI57" i="4" s="1"/>
  <c r="CI219" i="4"/>
  <c r="CI264" i="4" s="1"/>
  <c r="CH272" i="4"/>
  <c r="CH262" i="4"/>
  <c r="CH151" i="4"/>
  <c r="CH61" i="4" s="1"/>
  <c r="CH179" i="4"/>
  <c r="CH89" i="4" s="1"/>
  <c r="CH149" i="4"/>
  <c r="CH59" i="4" s="1"/>
  <c r="CH238" i="4"/>
  <c r="CI119" i="4"/>
  <c r="CI164" i="4" s="1"/>
  <c r="CI74" i="4" s="1"/>
  <c r="CI198" i="4"/>
  <c r="CI243" i="4" s="1"/>
  <c r="CI129" i="4"/>
  <c r="CI174" i="4" s="1"/>
  <c r="CI84" i="4" s="1"/>
  <c r="CI222" i="4"/>
  <c r="CI205" i="4"/>
  <c r="CI250" i="4" s="1"/>
  <c r="CI199" i="4"/>
  <c r="CI244" i="4" s="1"/>
  <c r="CI117" i="4"/>
  <c r="CI162" i="4" s="1"/>
  <c r="CI72" i="4" s="1"/>
  <c r="CI197" i="4"/>
  <c r="CI118" i="4"/>
  <c r="CI163" i="4" s="1"/>
  <c r="CI73" i="4" s="1"/>
  <c r="CI228" i="4"/>
  <c r="CI273" i="4" s="1"/>
  <c r="CI133" i="4"/>
  <c r="CI178" i="4" s="1"/>
  <c r="CI88" i="4" s="1"/>
  <c r="CI105" i="4"/>
  <c r="CI150" i="4" s="1"/>
  <c r="CI60" i="4" s="1"/>
  <c r="CI107" i="4"/>
  <c r="CI152" i="4" s="1"/>
  <c r="CI62" i="4" s="1"/>
  <c r="CI216" i="4"/>
  <c r="CI261" i="4" s="1"/>
  <c r="CI9" i="5"/>
  <c r="CI191" i="4"/>
  <c r="CI135" i="4"/>
  <c r="CI180" i="4" s="1"/>
  <c r="CI90" i="4" s="1"/>
  <c r="CI125" i="4"/>
  <c r="CI170" i="4" s="1"/>
  <c r="CI80" i="4" s="1"/>
  <c r="CI108" i="4"/>
  <c r="CI201" i="4"/>
  <c r="CI246" i="4" s="1"/>
  <c r="CL11" i="4"/>
  <c r="CL12" i="4"/>
  <c r="CL13" i="4"/>
  <c r="CL15" i="4"/>
  <c r="CL16" i="4"/>
  <c r="CL17" i="4"/>
  <c r="CL14" i="4"/>
  <c r="CL19" i="4"/>
  <c r="CL18" i="4"/>
  <c r="CL20" i="4"/>
  <c r="CL21" i="4"/>
  <c r="CL24" i="4"/>
  <c r="CL22" i="4"/>
  <c r="CL25" i="4"/>
  <c r="CL26" i="4"/>
  <c r="CL23" i="4"/>
  <c r="CL27" i="4"/>
  <c r="CL29" i="4"/>
  <c r="CL30" i="4"/>
  <c r="CL31" i="4"/>
  <c r="CL28" i="4"/>
  <c r="CL36" i="4"/>
  <c r="CL37" i="4"/>
  <c r="CL33" i="4"/>
  <c r="CL34" i="4"/>
  <c r="CL38" i="4"/>
  <c r="CL32" i="4"/>
  <c r="CL35" i="4"/>
  <c r="CL39" i="4"/>
  <c r="CL43" i="4"/>
  <c r="CL47" i="4"/>
  <c r="CL41" i="4"/>
  <c r="CL44" i="4"/>
  <c r="CL40" i="4"/>
  <c r="CL45" i="4"/>
  <c r="CL49" i="4"/>
  <c r="CL46" i="4"/>
  <c r="CL48" i="4"/>
  <c r="CL42" i="4"/>
  <c r="CM32" i="3"/>
  <c r="CM76" i="3" s="1"/>
  <c r="CM33" i="3"/>
  <c r="CM77" i="3" s="1"/>
  <c r="CM36" i="3"/>
  <c r="CM80" i="3" s="1"/>
  <c r="CM35" i="3"/>
  <c r="CM79" i="3" s="1"/>
  <c r="CM39" i="3"/>
  <c r="CM83" i="3" s="1"/>
  <c r="CM38" i="3"/>
  <c r="CM82" i="3" s="1"/>
  <c r="CM42" i="3"/>
  <c r="CM86" i="3" s="1"/>
  <c r="CM34" i="3"/>
  <c r="CM78" i="3" s="1"/>
  <c r="CM37" i="3"/>
  <c r="CM81" i="3" s="1"/>
  <c r="CM46" i="3"/>
  <c r="CM90" i="3" s="1"/>
  <c r="CM45" i="3"/>
  <c r="CM89" i="3" s="1"/>
  <c r="CM41" i="3"/>
  <c r="CM85" i="3" s="1"/>
  <c r="CM43" i="3"/>
  <c r="CM87" i="3" s="1"/>
  <c r="CM50" i="3"/>
  <c r="CM94" i="3" s="1"/>
  <c r="CM40" i="3"/>
  <c r="CM84" i="3" s="1"/>
  <c r="CM47" i="3"/>
  <c r="CM91" i="3" s="1"/>
  <c r="CM49" i="3"/>
  <c r="CM93" i="3" s="1"/>
  <c r="CM53" i="3"/>
  <c r="CM97" i="3" s="1"/>
  <c r="CM44" i="3"/>
  <c r="CM88" i="3" s="1"/>
  <c r="CM55" i="3"/>
  <c r="CM99" i="3" s="1"/>
  <c r="CM57" i="3"/>
  <c r="CM101" i="3" s="1"/>
  <c r="CM61" i="3"/>
  <c r="CM105" i="3" s="1"/>
  <c r="CM65" i="3"/>
  <c r="CM109" i="3" s="1"/>
  <c r="CM69" i="3"/>
  <c r="CM113" i="3" s="1"/>
  <c r="CM48" i="3"/>
  <c r="CM92" i="3" s="1"/>
  <c r="CM52" i="3"/>
  <c r="CM96" i="3" s="1"/>
  <c r="CM56" i="3"/>
  <c r="CM100" i="3" s="1"/>
  <c r="CM60" i="3"/>
  <c r="CM104" i="3" s="1"/>
  <c r="CM64" i="3"/>
  <c r="CM108" i="3" s="1"/>
  <c r="CM68" i="3"/>
  <c r="CM112" i="3" s="1"/>
  <c r="CM62" i="3"/>
  <c r="CM106" i="3" s="1"/>
  <c r="CM63" i="3"/>
  <c r="CM107" i="3" s="1"/>
  <c r="CM54" i="3"/>
  <c r="CM98" i="3" s="1"/>
  <c r="CM66" i="3"/>
  <c r="CM110" i="3" s="1"/>
  <c r="CM71" i="3"/>
  <c r="CM115" i="3" s="1"/>
  <c r="CM51" i="3"/>
  <c r="CM95" i="3" s="1"/>
  <c r="CM59" i="3"/>
  <c r="CM103" i="3" s="1"/>
  <c r="CM67" i="3"/>
  <c r="CM111" i="3" s="1"/>
  <c r="CM31" i="3"/>
  <c r="CM75" i="3" s="1"/>
  <c r="CM70" i="3"/>
  <c r="CM114" i="3" s="1"/>
  <c r="CM58" i="3"/>
  <c r="CM102" i="3" s="1"/>
  <c r="CH11" i="9"/>
  <c r="CH17" i="8"/>
  <c r="CH15" i="8"/>
  <c r="CH9" i="9"/>
  <c r="CI13" i="5"/>
  <c r="CI22" i="9" s="1"/>
  <c r="CG277" i="4"/>
  <c r="CG16" i="8"/>
  <c r="CG10" i="9"/>
  <c r="CK56" i="9"/>
  <c r="CI8" i="5"/>
  <c r="CM22" i="3"/>
  <c r="CH23" i="8"/>
  <c r="CH20" i="9"/>
  <c r="CI21" i="5"/>
  <c r="CI25" i="5"/>
  <c r="CH21" i="9"/>
  <c r="CH280" i="4"/>
  <c r="CH24" i="8"/>
  <c r="CH20" i="8"/>
  <c r="CH17" i="9"/>
  <c r="CJ16" i="3"/>
  <c r="CJ2" i="4"/>
  <c r="CJ2" i="9"/>
  <c r="CJ2" i="8"/>
  <c r="CJ2" i="5"/>
  <c r="CJ12" i="5" s="1"/>
  <c r="CK2" i="3"/>
  <c r="CH18" i="9"/>
  <c r="CH21" i="8"/>
  <c r="CH22" i="8"/>
  <c r="CH19" i="9"/>
  <c r="CI279" i="4"/>
  <c r="CI281" i="4"/>
  <c r="CH26" i="8"/>
  <c r="CM26" i="3"/>
  <c r="CM25" i="3"/>
  <c r="CM28" i="3"/>
  <c r="CM27" i="3"/>
  <c r="CL67" i="8"/>
  <c r="CL68" i="8"/>
  <c r="CN3" i="3"/>
  <c r="CM385" i="3"/>
  <c r="CM62" i="5" s="1"/>
  <c r="CM402" i="3"/>
  <c r="CM388" i="3"/>
  <c r="CM65" i="5" s="1"/>
  <c r="CM389" i="3"/>
  <c r="CM66" i="5" s="1"/>
  <c r="CM390" i="3"/>
  <c r="CM67" i="5" s="1"/>
  <c r="CM392" i="3"/>
  <c r="CM69" i="5" s="1"/>
  <c r="CM400" i="3"/>
  <c r="CM77" i="5" s="1"/>
  <c r="CM394" i="3"/>
  <c r="CM71" i="5" s="1"/>
  <c r="CM386" i="3"/>
  <c r="CM63" i="5" s="1"/>
  <c r="CM396" i="3"/>
  <c r="CM73" i="5" s="1"/>
  <c r="CM340" i="3"/>
  <c r="CM393" i="3"/>
  <c r="CM70" i="5" s="1"/>
  <c r="CM401" i="3"/>
  <c r="CM344" i="3"/>
  <c r="CM45" i="5" s="1"/>
  <c r="CM341" i="3"/>
  <c r="CM42" i="5" s="1"/>
  <c r="CM342" i="3"/>
  <c r="CM43" i="5" s="1"/>
  <c r="CM348" i="3"/>
  <c r="CM49" i="5" s="1"/>
  <c r="CM352" i="3"/>
  <c r="CM53" i="5" s="1"/>
  <c r="CM343" i="3"/>
  <c r="CM44" i="5" s="1"/>
  <c r="CM345" i="3"/>
  <c r="CM46" i="5" s="1"/>
  <c r="CM349" i="3"/>
  <c r="CM50" i="5" s="1"/>
  <c r="CM351" i="3"/>
  <c r="CM52" i="5" s="1"/>
  <c r="CM354" i="3"/>
  <c r="CM55" i="5" s="1"/>
  <c r="CM358" i="3"/>
  <c r="CM346" i="3"/>
  <c r="CM47" i="5" s="1"/>
  <c r="CM355" i="3"/>
  <c r="CM56" i="5" s="1"/>
  <c r="CM398" i="3"/>
  <c r="CM75" i="5" s="1"/>
  <c r="CM395" i="3"/>
  <c r="CM72" i="5" s="1"/>
  <c r="CM347" i="3"/>
  <c r="CM48" i="5" s="1"/>
  <c r="CM356" i="3"/>
  <c r="CM57" i="5" s="1"/>
  <c r="CM391" i="3"/>
  <c r="CM68" i="5" s="1"/>
  <c r="CM357" i="3"/>
  <c r="CM387" i="3"/>
  <c r="CM64" i="5" s="1"/>
  <c r="CM384" i="3"/>
  <c r="CM350" i="3"/>
  <c r="CM51" i="5" s="1"/>
  <c r="CM335" i="3"/>
  <c r="CM264" i="3"/>
  <c r="CM193" i="3"/>
  <c r="CM210" i="3"/>
  <c r="CM310" i="3"/>
  <c r="CM209" i="3"/>
  <c r="CM178" i="3"/>
  <c r="CM312" i="3"/>
  <c r="CM211" i="3"/>
  <c r="CM182" i="3"/>
  <c r="CM322" i="3"/>
  <c r="CM221" i="3"/>
  <c r="CM203" i="3"/>
  <c r="CM432" i="3"/>
  <c r="CM138" i="3"/>
  <c r="CM255" i="3"/>
  <c r="CM196" i="3"/>
  <c r="CM258" i="3"/>
  <c r="CM301" i="3"/>
  <c r="CM165" i="3"/>
  <c r="CM313" i="3"/>
  <c r="CM428" i="3"/>
  <c r="CM272" i="3"/>
  <c r="CM208" i="3"/>
  <c r="CM126" i="3"/>
  <c r="CM318" i="3"/>
  <c r="CM217" i="3"/>
  <c r="CM194" i="3"/>
  <c r="CM284" i="3"/>
  <c r="CM232" i="3"/>
  <c r="CM141" i="3"/>
  <c r="CM265" i="3"/>
  <c r="CM323" i="3"/>
  <c r="CM142" i="3"/>
  <c r="CM303" i="3"/>
  <c r="CM281" i="3"/>
  <c r="CM430" i="3"/>
  <c r="CM283" i="3"/>
  <c r="CM177" i="3"/>
  <c r="CM131" i="3"/>
  <c r="CM325" i="3"/>
  <c r="CM260" i="3"/>
  <c r="CM152" i="3"/>
  <c r="CM157" i="3"/>
  <c r="CM295" i="3"/>
  <c r="CM251" i="3"/>
  <c r="CM147" i="3"/>
  <c r="CM305" i="3"/>
  <c r="CM237" i="3"/>
  <c r="CM123" i="3"/>
  <c r="CM291" i="3"/>
  <c r="CM163" i="3"/>
  <c r="CM271" i="3"/>
  <c r="CM186" i="3"/>
  <c r="CM331" i="3"/>
  <c r="CM267" i="3"/>
  <c r="CM158" i="3"/>
  <c r="CM199" i="3"/>
  <c r="CM274" i="3"/>
  <c r="CM212" i="3"/>
  <c r="CM128" i="3"/>
  <c r="CM276" i="3"/>
  <c r="CM216" i="3"/>
  <c r="CM130" i="3"/>
  <c r="CM7" i="3"/>
  <c r="CM286" i="3"/>
  <c r="CM236" i="3"/>
  <c r="CM140" i="3"/>
  <c r="CM431" i="3"/>
  <c r="CM330" i="3"/>
  <c r="CM191" i="3"/>
  <c r="CM192" i="3"/>
  <c r="CM240" i="3"/>
  <c r="CM269" i="3"/>
  <c r="CM166" i="3"/>
  <c r="CM245" i="3"/>
  <c r="CM3" i="8"/>
  <c r="CM275" i="3"/>
  <c r="CM169" i="3"/>
  <c r="CM253" i="3"/>
  <c r="CM282" i="3"/>
  <c r="CM228" i="3"/>
  <c r="CM136" i="3"/>
  <c r="CM287" i="3"/>
  <c r="CM181" i="3"/>
  <c r="CM139" i="3"/>
  <c r="CM156" i="3"/>
  <c r="CM288" i="3"/>
  <c r="CM266" i="3"/>
  <c r="CM235" i="3"/>
  <c r="CM213" i="3"/>
  <c r="CM315" i="3"/>
  <c r="CM247" i="3"/>
  <c r="CM188" i="3"/>
  <c r="CM133" i="3"/>
  <c r="CM326" i="3"/>
  <c r="CM225" i="3"/>
  <c r="CM222" i="3"/>
  <c r="CM298" i="3"/>
  <c r="CM189" i="3"/>
  <c r="CM180" i="3"/>
  <c r="CM306" i="3"/>
  <c r="CM202" i="3"/>
  <c r="CM170" i="3"/>
  <c r="CM433" i="3"/>
  <c r="CM150" i="3"/>
  <c r="CM333" i="3"/>
  <c r="CM257" i="3"/>
  <c r="CM197" i="3"/>
  <c r="CM3" i="9"/>
  <c r="CM121" i="3"/>
  <c r="CM332" i="3"/>
  <c r="CM231" i="3"/>
  <c r="CM246" i="3"/>
  <c r="CM3" i="4"/>
  <c r="CM277" i="3"/>
  <c r="CM171" i="3"/>
  <c r="CM261" i="3"/>
  <c r="CM3" i="5"/>
  <c r="CM279" i="3"/>
  <c r="CM173" i="3"/>
  <c r="CM125" i="3"/>
  <c r="CM289" i="3"/>
  <c r="CM183" i="3"/>
  <c r="CM143" i="3"/>
  <c r="CM300" i="3"/>
  <c r="CM238" i="3"/>
  <c r="CM435" i="3"/>
  <c r="CM153" i="3"/>
  <c r="CM195" i="3"/>
  <c r="CM268" i="3"/>
  <c r="CM234" i="3"/>
  <c r="CM175" i="3"/>
  <c r="CM307" i="3"/>
  <c r="CM239" i="3"/>
  <c r="CM127" i="3"/>
  <c r="CM285" i="3"/>
  <c r="CM179" i="3"/>
  <c r="CM137" i="3"/>
  <c r="CM319" i="3"/>
  <c r="CM254" i="3"/>
  <c r="CM146" i="3"/>
  <c r="CM329" i="3"/>
  <c r="CM223" i="3"/>
  <c r="CM263" i="3"/>
  <c r="CM119" i="3"/>
  <c r="CM184" i="3"/>
  <c r="CM316" i="3"/>
  <c r="CM215" i="3"/>
  <c r="CM190" i="3"/>
  <c r="CM290" i="3"/>
  <c r="CM244" i="3"/>
  <c r="CM144" i="3"/>
  <c r="CM327" i="3"/>
  <c r="CM262" i="3"/>
  <c r="CM154" i="3"/>
  <c r="CM172" i="3"/>
  <c r="CM270" i="3"/>
  <c r="CM201" i="3"/>
  <c r="CM124" i="3"/>
  <c r="CM429" i="3"/>
  <c r="CM149" i="3"/>
  <c r="CM302" i="3"/>
  <c r="CM218" i="3"/>
  <c r="CM122" i="3"/>
  <c r="CM278" i="3"/>
  <c r="CM427" i="3"/>
  <c r="CM214" i="3"/>
  <c r="CM145" i="3"/>
  <c r="CM151" i="3"/>
  <c r="CM120" i="3"/>
  <c r="CM308" i="3"/>
  <c r="CM317" i="3"/>
  <c r="CM320" i="3"/>
  <c r="CM297" i="3"/>
  <c r="CM159" i="3"/>
  <c r="CM10" i="3"/>
  <c r="CM4" i="3"/>
  <c r="CM176" i="3"/>
  <c r="CM167" i="3"/>
  <c r="CM233" i="3"/>
  <c r="CM299" i="3"/>
  <c r="CM309" i="3"/>
  <c r="CM311" i="3"/>
  <c r="CM321" i="3"/>
  <c r="CM19" i="3"/>
  <c r="CM200" i="3"/>
  <c r="CM207" i="3"/>
  <c r="CM252" i="3"/>
  <c r="CM219" i="3"/>
  <c r="CM13" i="3"/>
  <c r="CM280" i="3"/>
  <c r="CM328" i="3"/>
  <c r="CM242" i="3"/>
  <c r="CM304" i="3"/>
  <c r="CM259" i="3"/>
  <c r="CM241" i="3"/>
  <c r="CM243" i="3"/>
  <c r="CM256" i="3"/>
  <c r="CM324" i="3"/>
  <c r="CM174" i="3"/>
  <c r="CM226" i="3"/>
  <c r="CM198" i="3"/>
  <c r="CM185" i="3"/>
  <c r="CM314" i="3"/>
  <c r="CM224" i="3"/>
  <c r="CM296" i="3"/>
  <c r="CM227" i="3"/>
  <c r="CM334" i="3"/>
  <c r="CM434" i="3"/>
  <c r="CM164" i="3"/>
  <c r="CM187" i="3"/>
  <c r="CM220" i="3"/>
  <c r="CM168" i="3"/>
  <c r="CM132" i="3"/>
  <c r="CM230" i="3"/>
  <c r="CM148" i="3"/>
  <c r="CM129" i="3"/>
  <c r="CM273" i="3"/>
  <c r="CM155" i="3"/>
  <c r="CM229" i="3"/>
  <c r="CM135" i="3"/>
  <c r="CM134" i="3"/>
  <c r="CM399" i="3"/>
  <c r="CM76" i="5" s="1"/>
  <c r="CK33" i="8"/>
  <c r="CK32" i="9"/>
  <c r="AH3" i="27"/>
  <c r="CL47" i="8"/>
  <c r="CL48" i="8"/>
  <c r="CL40" i="8"/>
  <c r="CL4" i="8"/>
  <c r="CL63" i="8"/>
  <c r="CL56" i="8"/>
  <c r="CL65" i="8"/>
  <c r="CL54" i="8"/>
  <c r="CL55" i="8"/>
  <c r="CL64" i="8"/>
  <c r="CL45" i="8"/>
  <c r="CK33" i="9"/>
  <c r="CK34" i="8"/>
  <c r="CL4" i="4"/>
  <c r="CL285" i="4"/>
  <c r="CL104" i="5"/>
  <c r="CL48" i="9"/>
  <c r="CL4" i="9"/>
  <c r="CL42" i="9"/>
  <c r="CL47" i="9"/>
  <c r="CL109" i="5"/>
  <c r="CL16" i="5"/>
  <c r="CL29" i="5" s="1"/>
  <c r="CL80" i="5"/>
  <c r="CL4" i="5"/>
  <c r="CL92" i="5"/>
  <c r="CL59" i="8"/>
  <c r="CL58" i="8"/>
  <c r="AK137" i="20" l="1"/>
  <c r="AT146" i="20"/>
  <c r="AL137" i="20"/>
  <c r="AJ137" i="20"/>
  <c r="CJ116" i="4"/>
  <c r="CJ161" i="4" s="1"/>
  <c r="CJ71" i="4" s="1"/>
  <c r="CJ210" i="4"/>
  <c r="CJ255" i="4" s="1"/>
  <c r="CJ217" i="4"/>
  <c r="CJ262" i="4" s="1"/>
  <c r="CJ194" i="4"/>
  <c r="CJ239" i="4" s="1"/>
  <c r="CJ101" i="4"/>
  <c r="CJ146" i="4" s="1"/>
  <c r="CJ56" i="4" s="1"/>
  <c r="CJ215" i="4"/>
  <c r="CJ260" i="4" s="1"/>
  <c r="CJ126" i="4"/>
  <c r="CJ171" i="4" s="1"/>
  <c r="CJ81" i="4" s="1"/>
  <c r="CJ203" i="4"/>
  <c r="CJ248" i="4" s="1"/>
  <c r="CI146" i="4"/>
  <c r="CI56" i="4" s="1"/>
  <c r="CJ108" i="4"/>
  <c r="CJ153" i="4" s="1"/>
  <c r="CJ63" i="4" s="1"/>
  <c r="CJ191" i="4"/>
  <c r="CJ236" i="4" s="1"/>
  <c r="CJ105" i="4"/>
  <c r="CJ150" i="4" s="1"/>
  <c r="CJ60" i="4" s="1"/>
  <c r="CJ197" i="4"/>
  <c r="CJ242" i="4" s="1"/>
  <c r="CJ222" i="4"/>
  <c r="CJ267" i="4" s="1"/>
  <c r="CJ209" i="4"/>
  <c r="CJ254" i="4" s="1"/>
  <c r="CJ134" i="4"/>
  <c r="CJ179" i="4" s="1"/>
  <c r="CJ89" i="4" s="1"/>
  <c r="CJ131" i="4"/>
  <c r="CJ176" i="4" s="1"/>
  <c r="CJ86" i="4" s="1"/>
  <c r="CJ139" i="4"/>
  <c r="CJ184" i="4" s="1"/>
  <c r="CJ94" i="4" s="1"/>
  <c r="CJ115" i="4"/>
  <c r="CJ160" i="4" s="1"/>
  <c r="CJ70" i="4" s="1"/>
  <c r="CJ111" i="4"/>
  <c r="CJ156" i="4" s="1"/>
  <c r="CJ66" i="4" s="1"/>
  <c r="CJ220" i="4"/>
  <c r="CJ265" i="4" s="1"/>
  <c r="CJ200" i="4"/>
  <c r="CJ245" i="4" s="1"/>
  <c r="CJ206" i="4"/>
  <c r="CJ251" i="4" s="1"/>
  <c r="CI184" i="4"/>
  <c r="CI94" i="4" s="1"/>
  <c r="CI156" i="4"/>
  <c r="CI66" i="4" s="1"/>
  <c r="CI260" i="4"/>
  <c r="CI171" i="4"/>
  <c r="CI81" i="4" s="1"/>
  <c r="CJ9" i="5"/>
  <c r="CJ133" i="4"/>
  <c r="CJ117" i="4"/>
  <c r="CJ162" i="4" s="1"/>
  <c r="CJ72" i="4" s="1"/>
  <c r="CJ129" i="4"/>
  <c r="CJ174" i="4" s="1"/>
  <c r="CJ84" i="4" s="1"/>
  <c r="CJ127" i="4"/>
  <c r="CJ172" i="4" s="1"/>
  <c r="CJ82" i="4" s="1"/>
  <c r="CJ99" i="4"/>
  <c r="CJ144" i="4" s="1"/>
  <c r="CJ54" i="4" s="1"/>
  <c r="CJ218" i="4"/>
  <c r="CJ263" i="4" s="1"/>
  <c r="CJ208" i="4"/>
  <c r="CJ253" i="4" s="1"/>
  <c r="CJ109" i="4"/>
  <c r="CJ154" i="4" s="1"/>
  <c r="CJ64" i="4" s="1"/>
  <c r="CJ223" i="4"/>
  <c r="CJ268" i="4" s="1"/>
  <c r="CJ106" i="4"/>
  <c r="CJ151" i="4" s="1"/>
  <c r="CJ61" i="4" s="1"/>
  <c r="CJ224" i="4"/>
  <c r="CJ269" i="4" s="1"/>
  <c r="CJ136" i="4"/>
  <c r="CJ181" i="4" s="1"/>
  <c r="CJ91" i="4" s="1"/>
  <c r="CJ195" i="4"/>
  <c r="CJ240" i="4" s="1"/>
  <c r="CJ128" i="4"/>
  <c r="CJ173" i="4" s="1"/>
  <c r="CJ83" i="4" s="1"/>
  <c r="CJ113" i="4"/>
  <c r="CJ158" i="4" s="1"/>
  <c r="CJ68" i="4" s="1"/>
  <c r="CJ229" i="4"/>
  <c r="CJ137" i="4"/>
  <c r="CJ182" i="4" s="1"/>
  <c r="CJ92" i="4" s="1"/>
  <c r="CJ123" i="4"/>
  <c r="CJ168" i="4" s="1"/>
  <c r="CJ78" i="4" s="1"/>
  <c r="CI236" i="4"/>
  <c r="CI242" i="4"/>
  <c r="CI239" i="4"/>
  <c r="CJ125" i="4"/>
  <c r="CJ170" i="4" s="1"/>
  <c r="CJ80" i="4" s="1"/>
  <c r="CJ216" i="4"/>
  <c r="CJ261" i="4" s="1"/>
  <c r="CJ228" i="4"/>
  <c r="CJ273" i="4" s="1"/>
  <c r="CJ199" i="4"/>
  <c r="CJ244" i="4" s="1"/>
  <c r="CJ198" i="4"/>
  <c r="CJ243" i="4" s="1"/>
  <c r="CJ189" i="4"/>
  <c r="CJ234" i="4" s="1"/>
  <c r="CJ219" i="4"/>
  <c r="CJ264" i="4" s="1"/>
  <c r="CJ202" i="4"/>
  <c r="CJ214" i="4"/>
  <c r="CJ259" i="4" s="1"/>
  <c r="CJ192" i="4"/>
  <c r="CJ237" i="4" s="1"/>
  <c r="CJ103" i="4"/>
  <c r="CJ148" i="4" s="1"/>
  <c r="CJ58" i="4" s="1"/>
  <c r="CJ196" i="4"/>
  <c r="CJ241" i="4" s="1"/>
  <c r="CJ227" i="4"/>
  <c r="CJ272" i="4" s="1"/>
  <c r="CJ104" i="4"/>
  <c r="CJ149" i="4" s="1"/>
  <c r="CJ59" i="4" s="1"/>
  <c r="CJ10" i="5"/>
  <c r="CJ122" i="4"/>
  <c r="CJ204" i="4"/>
  <c r="CJ249" i="4" s="1"/>
  <c r="CJ121" i="4"/>
  <c r="CJ166" i="4" s="1"/>
  <c r="CJ76" i="4" s="1"/>
  <c r="CJ221" i="4"/>
  <c r="CJ266" i="4" s="1"/>
  <c r="CJ226" i="4"/>
  <c r="CJ120" i="4"/>
  <c r="CJ165" i="4" s="1"/>
  <c r="CJ75" i="4" s="1"/>
  <c r="CI248" i="4"/>
  <c r="CI267" i="4"/>
  <c r="CI153" i="4"/>
  <c r="CI63" i="4" s="1"/>
  <c r="CJ201" i="4"/>
  <c r="CJ246" i="4" s="1"/>
  <c r="CJ135" i="4"/>
  <c r="CJ180" i="4" s="1"/>
  <c r="CJ90" i="4" s="1"/>
  <c r="CJ107" i="4"/>
  <c r="CJ152" i="4" s="1"/>
  <c r="CJ62" i="4" s="1"/>
  <c r="CJ118" i="4"/>
  <c r="CJ163" i="4" s="1"/>
  <c r="CJ73" i="4" s="1"/>
  <c r="CJ205" i="4"/>
  <c r="CJ250" i="4" s="1"/>
  <c r="CJ119" i="4"/>
  <c r="CJ164" i="4" s="1"/>
  <c r="CJ74" i="4" s="1"/>
  <c r="CJ112" i="4"/>
  <c r="CJ157" i="4" s="1"/>
  <c r="CJ67" i="4" s="1"/>
  <c r="CJ193" i="4"/>
  <c r="CJ238" i="4" s="1"/>
  <c r="CJ102" i="4"/>
  <c r="CJ147" i="4" s="1"/>
  <c r="CJ57" i="4" s="1"/>
  <c r="CJ132" i="4"/>
  <c r="CJ177" i="4" s="1"/>
  <c r="CJ87" i="4" s="1"/>
  <c r="CJ211" i="4"/>
  <c r="CJ256" i="4" s="1"/>
  <c r="CJ213" i="4"/>
  <c r="CJ258" i="4" s="1"/>
  <c r="CJ11" i="5"/>
  <c r="CJ114" i="4"/>
  <c r="CJ159" i="4" s="1"/>
  <c r="CJ69" i="4" s="1"/>
  <c r="CJ225" i="4"/>
  <c r="CJ270" i="4" s="1"/>
  <c r="CJ130" i="4"/>
  <c r="CJ175" i="4" s="1"/>
  <c r="CJ85" i="4" s="1"/>
  <c r="CJ110" i="4"/>
  <c r="CJ155" i="4" s="1"/>
  <c r="CJ65" i="4" s="1"/>
  <c r="CJ207" i="4"/>
  <c r="CJ252" i="4" s="1"/>
  <c r="CJ212" i="4"/>
  <c r="CJ257" i="4" s="1"/>
  <c r="CJ124" i="4"/>
  <c r="CJ169" i="4" s="1"/>
  <c r="CJ79" i="4" s="1"/>
  <c r="CJ138" i="4"/>
  <c r="CL33" i="5"/>
  <c r="CM11" i="4"/>
  <c r="CM12" i="4"/>
  <c r="CM14" i="4"/>
  <c r="CM13" i="4"/>
  <c r="CM15" i="4"/>
  <c r="CM16" i="4"/>
  <c r="CM17" i="4"/>
  <c r="CM19" i="4"/>
  <c r="CM18" i="4"/>
  <c r="CM20" i="4"/>
  <c r="CM21" i="4"/>
  <c r="CM23" i="4"/>
  <c r="CM24" i="4"/>
  <c r="CM22" i="4"/>
  <c r="CM25" i="4"/>
  <c r="CM26" i="4"/>
  <c r="CM28" i="4"/>
  <c r="CM27" i="4"/>
  <c r="CM29" i="4"/>
  <c r="CM30" i="4"/>
  <c r="CM32" i="4"/>
  <c r="CM35" i="4"/>
  <c r="CM39" i="4"/>
  <c r="CM31" i="4"/>
  <c r="CM36" i="4"/>
  <c r="CM37" i="4"/>
  <c r="CM41" i="4"/>
  <c r="CM38" i="4"/>
  <c r="CM42" i="4"/>
  <c r="CM46" i="4"/>
  <c r="CM43" i="4"/>
  <c r="CM47" i="4"/>
  <c r="CM34" i="4"/>
  <c r="CM44" i="4"/>
  <c r="CM48" i="4"/>
  <c r="CM33" i="4"/>
  <c r="CM40" i="4"/>
  <c r="CM45" i="4"/>
  <c r="CM49" i="4"/>
  <c r="CN32" i="3"/>
  <c r="CN76" i="3" s="1"/>
  <c r="CN35" i="3"/>
  <c r="CN79" i="3" s="1"/>
  <c r="CN33" i="3"/>
  <c r="CN77" i="3" s="1"/>
  <c r="CN38" i="3"/>
  <c r="CN82" i="3" s="1"/>
  <c r="CN36" i="3"/>
  <c r="CN80" i="3" s="1"/>
  <c r="CN41" i="3"/>
  <c r="CN85" i="3" s="1"/>
  <c r="CN42" i="3"/>
  <c r="CN86" i="3" s="1"/>
  <c r="CN45" i="3"/>
  <c r="CN89" i="3" s="1"/>
  <c r="CN40" i="3"/>
  <c r="CN84" i="3" s="1"/>
  <c r="CN44" i="3"/>
  <c r="CN88" i="3" s="1"/>
  <c r="CN48" i="3"/>
  <c r="CN92" i="3" s="1"/>
  <c r="CN47" i="3"/>
  <c r="CN91" i="3" s="1"/>
  <c r="CN49" i="3"/>
  <c r="CN93" i="3" s="1"/>
  <c r="CN53" i="3"/>
  <c r="CN97" i="3" s="1"/>
  <c r="CN39" i="3"/>
  <c r="CN83" i="3" s="1"/>
  <c r="CN52" i="3"/>
  <c r="CN96" i="3" s="1"/>
  <c r="CN56" i="3"/>
  <c r="CN100" i="3" s="1"/>
  <c r="CN60" i="3"/>
  <c r="CN104" i="3" s="1"/>
  <c r="CN64" i="3"/>
  <c r="CN108" i="3" s="1"/>
  <c r="CN68" i="3"/>
  <c r="CN112" i="3" s="1"/>
  <c r="CN37" i="3"/>
  <c r="CN81" i="3" s="1"/>
  <c r="CN51" i="3"/>
  <c r="CN95" i="3" s="1"/>
  <c r="CN59" i="3"/>
  <c r="CN103" i="3" s="1"/>
  <c r="CN63" i="3"/>
  <c r="CN107" i="3" s="1"/>
  <c r="CN67" i="3"/>
  <c r="CN111" i="3" s="1"/>
  <c r="CN71" i="3"/>
  <c r="CN115" i="3" s="1"/>
  <c r="CN34" i="3"/>
  <c r="CN78" i="3" s="1"/>
  <c r="CN55" i="3"/>
  <c r="CN99" i="3" s="1"/>
  <c r="CN61" i="3"/>
  <c r="CN105" i="3" s="1"/>
  <c r="CN43" i="3"/>
  <c r="CN87" i="3" s="1"/>
  <c r="CN62" i="3"/>
  <c r="CN106" i="3" s="1"/>
  <c r="CN70" i="3"/>
  <c r="CN114" i="3" s="1"/>
  <c r="CN57" i="3"/>
  <c r="CN101" i="3" s="1"/>
  <c r="CN65" i="3"/>
  <c r="CN109" i="3" s="1"/>
  <c r="CN54" i="3"/>
  <c r="CN98" i="3" s="1"/>
  <c r="CN58" i="3"/>
  <c r="CN102" i="3" s="1"/>
  <c r="CN66" i="3"/>
  <c r="CN110" i="3" s="1"/>
  <c r="CN69" i="3"/>
  <c r="CN113" i="3" s="1"/>
  <c r="CN50" i="3"/>
  <c r="CN94" i="3" s="1"/>
  <c r="CN46" i="3"/>
  <c r="CN90" i="3" s="1"/>
  <c r="CN31" i="3"/>
  <c r="CN75" i="3" s="1"/>
  <c r="CI17" i="8"/>
  <c r="CI11" i="9"/>
  <c r="CJ13" i="5"/>
  <c r="CJ22" i="9" s="1"/>
  <c r="CI15" i="8"/>
  <c r="CI9" i="9"/>
  <c r="CH277" i="4"/>
  <c r="CH10" i="9"/>
  <c r="CH16" i="8"/>
  <c r="CL56" i="9"/>
  <c r="CJ8" i="5"/>
  <c r="CN22" i="3"/>
  <c r="CI23" i="8"/>
  <c r="CI20" i="9"/>
  <c r="CI26" i="8"/>
  <c r="CJ25" i="5"/>
  <c r="CK2" i="5"/>
  <c r="CK12" i="5" s="1"/>
  <c r="CL2" i="3"/>
  <c r="CK2" i="4"/>
  <c r="CK2" i="8"/>
  <c r="CK16" i="3"/>
  <c r="CK2" i="9"/>
  <c r="CJ281" i="4"/>
  <c r="CJ279" i="4"/>
  <c r="CI19" i="9"/>
  <c r="CI22" i="8"/>
  <c r="CI18" i="9"/>
  <c r="CI21" i="8"/>
  <c r="CI20" i="8"/>
  <c r="CI17" i="9"/>
  <c r="CI280" i="4"/>
  <c r="CI21" i="9"/>
  <c r="CI24" i="8"/>
  <c r="CN28" i="3"/>
  <c r="CN27" i="3"/>
  <c r="CN26" i="3"/>
  <c r="CN25" i="3"/>
  <c r="CL33" i="9"/>
  <c r="CL34" i="8"/>
  <c r="CL33" i="8"/>
  <c r="CL32" i="9"/>
  <c r="CM68" i="8"/>
  <c r="CM67" i="8"/>
  <c r="CM104" i="5"/>
  <c r="CM92" i="5"/>
  <c r="CM80" i="5"/>
  <c r="CM16" i="5"/>
  <c r="CM29" i="5" s="1"/>
  <c r="CM4" i="5"/>
  <c r="CM109" i="5"/>
  <c r="CM285" i="4"/>
  <c r="CM4" i="4"/>
  <c r="CM59" i="8"/>
  <c r="CM58" i="8"/>
  <c r="CN402" i="3"/>
  <c r="CO3" i="3"/>
  <c r="CN385" i="3"/>
  <c r="CN62" i="5" s="1"/>
  <c r="CN388" i="3"/>
  <c r="CN65" i="5" s="1"/>
  <c r="CN341" i="3"/>
  <c r="CN42" i="5" s="1"/>
  <c r="CN390" i="3"/>
  <c r="CN67" i="5" s="1"/>
  <c r="CN392" i="3"/>
  <c r="CN69" i="5" s="1"/>
  <c r="CN396" i="3"/>
  <c r="CN73" i="5" s="1"/>
  <c r="CN399" i="3"/>
  <c r="CN76" i="5" s="1"/>
  <c r="CN389" i="3"/>
  <c r="CN66" i="5" s="1"/>
  <c r="CN393" i="3"/>
  <c r="CN70" i="5" s="1"/>
  <c r="CN386" i="3"/>
  <c r="CN63" i="5" s="1"/>
  <c r="CN394" i="3"/>
  <c r="CN71" i="5" s="1"/>
  <c r="CN343" i="3"/>
  <c r="CN44" i="5" s="1"/>
  <c r="CN344" i="3"/>
  <c r="CN45" i="5" s="1"/>
  <c r="CN400" i="3"/>
  <c r="CN77" i="5" s="1"/>
  <c r="CN347" i="3"/>
  <c r="CN48" i="5" s="1"/>
  <c r="CN351" i="3"/>
  <c r="CN52" i="5" s="1"/>
  <c r="CN355" i="3"/>
  <c r="CN56" i="5" s="1"/>
  <c r="CN348" i="3"/>
  <c r="CN49" i="5" s="1"/>
  <c r="CN352" i="3"/>
  <c r="CN53" i="5" s="1"/>
  <c r="CN401" i="3"/>
  <c r="CN345" i="3"/>
  <c r="CN46" i="5" s="1"/>
  <c r="CN350" i="3"/>
  <c r="CN51" i="5" s="1"/>
  <c r="CN357" i="3"/>
  <c r="CN391" i="3"/>
  <c r="CN68" i="5" s="1"/>
  <c r="CN340" i="3"/>
  <c r="CN354" i="3"/>
  <c r="CN55" i="5" s="1"/>
  <c r="CN358" i="3"/>
  <c r="CN346" i="3"/>
  <c r="CN47" i="5" s="1"/>
  <c r="CN349" i="3"/>
  <c r="CN50" i="5" s="1"/>
  <c r="CN395" i="3"/>
  <c r="CN72" i="5" s="1"/>
  <c r="CN387" i="3"/>
  <c r="CN64" i="5" s="1"/>
  <c r="CN342" i="3"/>
  <c r="CN43" i="5" s="1"/>
  <c r="CN356" i="3"/>
  <c r="CN57" i="5" s="1"/>
  <c r="CN398" i="3"/>
  <c r="CN75" i="5" s="1"/>
  <c r="CN384" i="3"/>
  <c r="CN308" i="3"/>
  <c r="CN261" i="3"/>
  <c r="CN184" i="3"/>
  <c r="CN318" i="3"/>
  <c r="CN288" i="3"/>
  <c r="CN194" i="3"/>
  <c r="CN327" i="3"/>
  <c r="CN241" i="3"/>
  <c r="CN183" i="3"/>
  <c r="CN134" i="3"/>
  <c r="CN3" i="8"/>
  <c r="CN262" i="3"/>
  <c r="CN282" i="3"/>
  <c r="CN123" i="3"/>
  <c r="CN429" i="3"/>
  <c r="CN316" i="3"/>
  <c r="CN280" i="3"/>
  <c r="CN192" i="3"/>
  <c r="CN326" i="3"/>
  <c r="CN207" i="3"/>
  <c r="CN146" i="3"/>
  <c r="CN304" i="3"/>
  <c r="CN257" i="3"/>
  <c r="CN180" i="3"/>
  <c r="CN322" i="3"/>
  <c r="CN200" i="3"/>
  <c r="CN198" i="3"/>
  <c r="CN427" i="3"/>
  <c r="CN324" i="3"/>
  <c r="CN202" i="3"/>
  <c r="CN274" i="3"/>
  <c r="CN302" i="3"/>
  <c r="CN255" i="3"/>
  <c r="CN178" i="3"/>
  <c r="CN277" i="3"/>
  <c r="CN230" i="3"/>
  <c r="CN153" i="3"/>
  <c r="CN329" i="3"/>
  <c r="CN243" i="3"/>
  <c r="CN185" i="3"/>
  <c r="CN136" i="3"/>
  <c r="CN19" i="3"/>
  <c r="CN331" i="3"/>
  <c r="CN245" i="3"/>
  <c r="CN187" i="3"/>
  <c r="CN138" i="3"/>
  <c r="CN310" i="3"/>
  <c r="CN263" i="3"/>
  <c r="CN186" i="3"/>
  <c r="CN284" i="3"/>
  <c r="CN203" i="3"/>
  <c r="CN129" i="3"/>
  <c r="CN271" i="3"/>
  <c r="CN224" i="3"/>
  <c r="CN147" i="3"/>
  <c r="CN273" i="3"/>
  <c r="CN226" i="3"/>
  <c r="CN149" i="3"/>
  <c r="CN283" i="3"/>
  <c r="CN236" i="3"/>
  <c r="CN159" i="3"/>
  <c r="CN328" i="3"/>
  <c r="CN209" i="3"/>
  <c r="CN148" i="3"/>
  <c r="CN313" i="3"/>
  <c r="CN227" i="3"/>
  <c r="CN169" i="3"/>
  <c r="CN120" i="3"/>
  <c r="CN435" i="3"/>
  <c r="CN281" i="3"/>
  <c r="CN234" i="3"/>
  <c r="CN157" i="3"/>
  <c r="CN291" i="3"/>
  <c r="CN244" i="3"/>
  <c r="CN170" i="3"/>
  <c r="CN269" i="3"/>
  <c r="CN222" i="3"/>
  <c r="CN145" i="3"/>
  <c r="CN287" i="3"/>
  <c r="CN240" i="3"/>
  <c r="CN166" i="3"/>
  <c r="CN430" i="3"/>
  <c r="CN289" i="3"/>
  <c r="CN242" i="3"/>
  <c r="CN168" i="3"/>
  <c r="CN267" i="3"/>
  <c r="CN220" i="3"/>
  <c r="CN143" i="3"/>
  <c r="CN3" i="9"/>
  <c r="CN260" i="3"/>
  <c r="CN290" i="3"/>
  <c r="CN121" i="3"/>
  <c r="CN330" i="3"/>
  <c r="CN211" i="3"/>
  <c r="CN150" i="3"/>
  <c r="CN434" i="3"/>
  <c r="CN332" i="3"/>
  <c r="CN213" i="3"/>
  <c r="CN152" i="3"/>
  <c r="CN7" i="3"/>
  <c r="CN275" i="3"/>
  <c r="CN228" i="3"/>
  <c r="CN151" i="3"/>
  <c r="CN319" i="3"/>
  <c r="CN233" i="3"/>
  <c r="CN175" i="3"/>
  <c r="CN126" i="3"/>
  <c r="CN333" i="3"/>
  <c r="CN254" i="3"/>
  <c r="CN193" i="3"/>
  <c r="CN144" i="3"/>
  <c r="CN433" i="3"/>
  <c r="CN335" i="3"/>
  <c r="CN256" i="3"/>
  <c r="CN195" i="3"/>
  <c r="CN266" i="3"/>
  <c r="CN276" i="3"/>
  <c r="CN201" i="3"/>
  <c r="CN127" i="3"/>
  <c r="CN296" i="3"/>
  <c r="CN246" i="3"/>
  <c r="CN172" i="3"/>
  <c r="CN314" i="3"/>
  <c r="CN272" i="3"/>
  <c r="CN190" i="3"/>
  <c r="CN13" i="3"/>
  <c r="CN268" i="3"/>
  <c r="CN199" i="3"/>
  <c r="CN125" i="3"/>
  <c r="CN278" i="3"/>
  <c r="CN212" i="3"/>
  <c r="CN135" i="3"/>
  <c r="CN3" i="4"/>
  <c r="CN252" i="3"/>
  <c r="CN191" i="3"/>
  <c r="CN142" i="3"/>
  <c r="CN295" i="3"/>
  <c r="CN208" i="3"/>
  <c r="CN131" i="3"/>
  <c r="CN10" i="3"/>
  <c r="CN270" i="3"/>
  <c r="CN210" i="3"/>
  <c r="CN133" i="3"/>
  <c r="CN334" i="3"/>
  <c r="CN247" i="3"/>
  <c r="CN189" i="3"/>
  <c r="CN140" i="3"/>
  <c r="CN311" i="3"/>
  <c r="CN225" i="3"/>
  <c r="CN167" i="3"/>
  <c r="CN298" i="3"/>
  <c r="CN251" i="3"/>
  <c r="CN174" i="3"/>
  <c r="CN428" i="3"/>
  <c r="CN300" i="3"/>
  <c r="CN253" i="3"/>
  <c r="CN176" i="3"/>
  <c r="CN3" i="5"/>
  <c r="CN258" i="3"/>
  <c r="CN197" i="3"/>
  <c r="CN119" i="3"/>
  <c r="CN320" i="3"/>
  <c r="CN299" i="3"/>
  <c r="CN196" i="3"/>
  <c r="CN305" i="3"/>
  <c r="CN219" i="3"/>
  <c r="CN158" i="3"/>
  <c r="CN432" i="3"/>
  <c r="CN221" i="3"/>
  <c r="CN231" i="3"/>
  <c r="CN286" i="3"/>
  <c r="CN279" i="3"/>
  <c r="CN315" i="3"/>
  <c r="CN325" i="3"/>
  <c r="CN303" i="3"/>
  <c r="CN321" i="3"/>
  <c r="CN130" i="3"/>
  <c r="CN154" i="3"/>
  <c r="CN188" i="3"/>
  <c r="CN216" i="3"/>
  <c r="CN265" i="3"/>
  <c r="CN309" i="3"/>
  <c r="CN4" i="3"/>
  <c r="CN163" i="3"/>
  <c r="CN173" i="3"/>
  <c r="CN214" i="3"/>
  <c r="CN232" i="3"/>
  <c r="CN229" i="3"/>
  <c r="CN239" i="3"/>
  <c r="CN217" i="3"/>
  <c r="CN235" i="3"/>
  <c r="CN323" i="3"/>
  <c r="CN139" i="3"/>
  <c r="CN218" i="3"/>
  <c r="CN223" i="3"/>
  <c r="CN285" i="3"/>
  <c r="CN306" i="3"/>
  <c r="CN431" i="3"/>
  <c r="CN124" i="3"/>
  <c r="CN137" i="3"/>
  <c r="CN155" i="3"/>
  <c r="CN171" i="3"/>
  <c r="CN181" i="3"/>
  <c r="CN156" i="3"/>
  <c r="CN177" i="3"/>
  <c r="CN237" i="3"/>
  <c r="CN301" i="3"/>
  <c r="CN312" i="3"/>
  <c r="CN141" i="3"/>
  <c r="CN165" i="3"/>
  <c r="CN238" i="3"/>
  <c r="CN259" i="3"/>
  <c r="CN264" i="3"/>
  <c r="CN307" i="3"/>
  <c r="CN128" i="3"/>
  <c r="CN297" i="3"/>
  <c r="CN164" i="3"/>
  <c r="CN317" i="3"/>
  <c r="CN122" i="3"/>
  <c r="CN179" i="3"/>
  <c r="CN182" i="3"/>
  <c r="CN132" i="3"/>
  <c r="CN215" i="3"/>
  <c r="CM45" i="8"/>
  <c r="CM47" i="8"/>
  <c r="CM55" i="8"/>
  <c r="CM48" i="8"/>
  <c r="CM54" i="8"/>
  <c r="CM64" i="8"/>
  <c r="CM4" i="8"/>
  <c r="CM63" i="8"/>
  <c r="CM40" i="8"/>
  <c r="CM65" i="8"/>
  <c r="CM56" i="8"/>
  <c r="CM47" i="9"/>
  <c r="CM48" i="9"/>
  <c r="CM42" i="9"/>
  <c r="CM4" i="9"/>
  <c r="AH43" i="21" l="1"/>
  <c r="AI40" i="21" s="1"/>
  <c r="AI43" i="21" s="1"/>
  <c r="AJ40" i="21" s="1"/>
  <c r="AJ43" i="21" s="1"/>
  <c r="AK40" i="21" s="1"/>
  <c r="AK42" i="21" s="1"/>
  <c r="AQ60" i="21"/>
  <c r="AR57" i="21" s="1"/>
  <c r="AR60" i="21" s="1"/>
  <c r="AS57" i="21" s="1"/>
  <c r="AS60" i="21" s="1"/>
  <c r="AT57" i="21" s="1"/>
  <c r="CK130" i="4"/>
  <c r="CK175" i="4" s="1"/>
  <c r="CK85" i="4" s="1"/>
  <c r="CK11" i="5"/>
  <c r="CK201" i="4"/>
  <c r="CK206" i="4"/>
  <c r="CK251" i="4" s="1"/>
  <c r="CK116" i="4"/>
  <c r="CK161" i="4" s="1"/>
  <c r="CK71" i="4" s="1"/>
  <c r="CK202" i="4"/>
  <c r="CK247" i="4" s="1"/>
  <c r="CK136" i="4"/>
  <c r="CK181" i="4" s="1"/>
  <c r="CK91" i="4" s="1"/>
  <c r="CM33" i="5"/>
  <c r="CJ247" i="4"/>
  <c r="CK124" i="4"/>
  <c r="CK213" i="4"/>
  <c r="CK258" i="4" s="1"/>
  <c r="CK193" i="4"/>
  <c r="CK238" i="4" s="1"/>
  <c r="CK118" i="4"/>
  <c r="CK163" i="4" s="1"/>
  <c r="CK73" i="4" s="1"/>
  <c r="CK139" i="4"/>
  <c r="CK105" i="4"/>
  <c r="CK150" i="4" s="1"/>
  <c r="CK60" i="4" s="1"/>
  <c r="CK221" i="4"/>
  <c r="CK266" i="4" s="1"/>
  <c r="CK10" i="5"/>
  <c r="CK103" i="4"/>
  <c r="CK148" i="4" s="1"/>
  <c r="CK58" i="4" s="1"/>
  <c r="CK219" i="4"/>
  <c r="CK264" i="4" s="1"/>
  <c r="CK228" i="4"/>
  <c r="CK273" i="4" s="1"/>
  <c r="CK115" i="4"/>
  <c r="CK160" i="4" s="1"/>
  <c r="CK70" i="4" s="1"/>
  <c r="CK197" i="4"/>
  <c r="CK113" i="4"/>
  <c r="CK158" i="4" s="1"/>
  <c r="CK68" i="4" s="1"/>
  <c r="CK224" i="4"/>
  <c r="CK269" i="4" s="1"/>
  <c r="CK208" i="4"/>
  <c r="CK253" i="4" s="1"/>
  <c r="CK127" i="4"/>
  <c r="CK9" i="5"/>
  <c r="CK131" i="4"/>
  <c r="CK176" i="4" s="1"/>
  <c r="CK86" i="4" s="1"/>
  <c r="CK108" i="4"/>
  <c r="CK153" i="4" s="1"/>
  <c r="CK63" i="4" s="1"/>
  <c r="CK138" i="4"/>
  <c r="CK205" i="4"/>
  <c r="CK250" i="4" s="1"/>
  <c r="CK122" i="4"/>
  <c r="CK167" i="4" s="1"/>
  <c r="CK77" i="4" s="1"/>
  <c r="CK199" i="4"/>
  <c r="CK244" i="4" s="1"/>
  <c r="CK220" i="4"/>
  <c r="CK194" i="4"/>
  <c r="CK239" i="4" s="1"/>
  <c r="CK109" i="4"/>
  <c r="CK154" i="4" s="1"/>
  <c r="CK64" i="4" s="1"/>
  <c r="CK133" i="4"/>
  <c r="CK178" i="4" s="1"/>
  <c r="CK88" i="4" s="1"/>
  <c r="CK111" i="4"/>
  <c r="CK156" i="4" s="1"/>
  <c r="CK66" i="4" s="1"/>
  <c r="CJ178" i="4"/>
  <c r="CJ88" i="4" s="1"/>
  <c r="CJ167" i="4"/>
  <c r="CJ77" i="4" s="1"/>
  <c r="CK212" i="4"/>
  <c r="CK225" i="4"/>
  <c r="CK270" i="4" s="1"/>
  <c r="CK211" i="4"/>
  <c r="CK256" i="4" s="1"/>
  <c r="CK112" i="4"/>
  <c r="CK157" i="4" s="1"/>
  <c r="CK67" i="4" s="1"/>
  <c r="CK107" i="4"/>
  <c r="CK203" i="4"/>
  <c r="CK248" i="4" s="1"/>
  <c r="CK191" i="4"/>
  <c r="CK236" i="4" s="1"/>
  <c r="CK121" i="4"/>
  <c r="CK166" i="4" s="1"/>
  <c r="CK76" i="4" s="1"/>
  <c r="CK104" i="4"/>
  <c r="CK192" i="4"/>
  <c r="CK237" i="4" s="1"/>
  <c r="CK189" i="4"/>
  <c r="CK234" i="4" s="1"/>
  <c r="CK216" i="4"/>
  <c r="CK261" i="4" s="1"/>
  <c r="CK134" i="4"/>
  <c r="CK179" i="4" s="1"/>
  <c r="CK89" i="4" s="1"/>
  <c r="CK123" i="4"/>
  <c r="CK168" i="4" s="1"/>
  <c r="CK78" i="4" s="1"/>
  <c r="CK128" i="4"/>
  <c r="CK173" i="4" s="1"/>
  <c r="CK83" i="4" s="1"/>
  <c r="CK106" i="4"/>
  <c r="CK151" i="4" s="1"/>
  <c r="CK61" i="4" s="1"/>
  <c r="CK218" i="4"/>
  <c r="CK129" i="4"/>
  <c r="CK174" i="4" s="1"/>
  <c r="CK84" i="4" s="1"/>
  <c r="CK215" i="4"/>
  <c r="CK260" i="4" s="1"/>
  <c r="CK110" i="4"/>
  <c r="CK102" i="4"/>
  <c r="CK147" i="4" s="1"/>
  <c r="CK57" i="4" s="1"/>
  <c r="CK226" i="4"/>
  <c r="CK271" i="4" s="1"/>
  <c r="CK196" i="4"/>
  <c r="CK241" i="4" s="1"/>
  <c r="CK229" i="4"/>
  <c r="CK222" i="4"/>
  <c r="CK267" i="4" s="1"/>
  <c r="CJ183" i="4"/>
  <c r="CJ93" i="4" s="1"/>
  <c r="CJ271" i="4"/>
  <c r="CJ274" i="4"/>
  <c r="CK207" i="4"/>
  <c r="CK252" i="4" s="1"/>
  <c r="CK114" i="4"/>
  <c r="CK159" i="4" s="1"/>
  <c r="CK69" i="4" s="1"/>
  <c r="CK132" i="4"/>
  <c r="CK177" i="4" s="1"/>
  <c r="CK87" i="4" s="1"/>
  <c r="CK119" i="4"/>
  <c r="CK135" i="4"/>
  <c r="CK180" i="4" s="1"/>
  <c r="CK90" i="4" s="1"/>
  <c r="CK101" i="4"/>
  <c r="CK146" i="4" s="1"/>
  <c r="CK56" i="4" s="1"/>
  <c r="CK120" i="4"/>
  <c r="CK165" i="4" s="1"/>
  <c r="CK75" i="4" s="1"/>
  <c r="CK204" i="4"/>
  <c r="CK227" i="4"/>
  <c r="CK272" i="4" s="1"/>
  <c r="CK214" i="4"/>
  <c r="CK259" i="4" s="1"/>
  <c r="CK198" i="4"/>
  <c r="CK243" i="4" s="1"/>
  <c r="CK125" i="4"/>
  <c r="CK217" i="4"/>
  <c r="CK262" i="4" s="1"/>
  <c r="CK126" i="4"/>
  <c r="CK171" i="4" s="1"/>
  <c r="CK81" i="4" s="1"/>
  <c r="CK137" i="4"/>
  <c r="CK182" i="4" s="1"/>
  <c r="CK92" i="4" s="1"/>
  <c r="CK195" i="4"/>
  <c r="CK223" i="4"/>
  <c r="CK268" i="4" s="1"/>
  <c r="CK99" i="4"/>
  <c r="CK144" i="4" s="1"/>
  <c r="CK54" i="4" s="1"/>
  <c r="CK117" i="4"/>
  <c r="CK162" i="4" s="1"/>
  <c r="CK72" i="4" s="1"/>
  <c r="CK200" i="4"/>
  <c r="CK210" i="4"/>
  <c r="CK255" i="4" s="1"/>
  <c r="CK209" i="4"/>
  <c r="CK254" i="4" s="1"/>
  <c r="CN11" i="4"/>
  <c r="CN14" i="4"/>
  <c r="CN13" i="4"/>
  <c r="CN15" i="4"/>
  <c r="CN12" i="4"/>
  <c r="CN17" i="4"/>
  <c r="CN21" i="4"/>
  <c r="CN16" i="4"/>
  <c r="CN19" i="4"/>
  <c r="CN26" i="4"/>
  <c r="CN23" i="4"/>
  <c r="CN18" i="4"/>
  <c r="CN20" i="4"/>
  <c r="CN24" i="4"/>
  <c r="CN31" i="4"/>
  <c r="CN25" i="4"/>
  <c r="CN28" i="4"/>
  <c r="CN27" i="4"/>
  <c r="CN29" i="4"/>
  <c r="CN33" i="4"/>
  <c r="CN34" i="4"/>
  <c r="CN38" i="4"/>
  <c r="CN30" i="4"/>
  <c r="CN32" i="4"/>
  <c r="CN35" i="4"/>
  <c r="CN36" i="4"/>
  <c r="CN40" i="4"/>
  <c r="CN45" i="4"/>
  <c r="CN37" i="4"/>
  <c r="CN39" i="4"/>
  <c r="CN42" i="4"/>
  <c r="CN46" i="4"/>
  <c r="CN22" i="4"/>
  <c r="CN41" i="4"/>
  <c r="CN43" i="4"/>
  <c r="CN47" i="4"/>
  <c r="CN44" i="4"/>
  <c r="CN49" i="4"/>
  <c r="CN48" i="4"/>
  <c r="CO33" i="3"/>
  <c r="CO77" i="3" s="1"/>
  <c r="CO34" i="3"/>
  <c r="CO78" i="3" s="1"/>
  <c r="CO36" i="3"/>
  <c r="CO80" i="3" s="1"/>
  <c r="CO37" i="3"/>
  <c r="CO81" i="3" s="1"/>
  <c r="CO40" i="3"/>
  <c r="CO84" i="3" s="1"/>
  <c r="CO44" i="3"/>
  <c r="CO88" i="3" s="1"/>
  <c r="CO32" i="3"/>
  <c r="CO76" i="3" s="1"/>
  <c r="CO39" i="3"/>
  <c r="CO83" i="3" s="1"/>
  <c r="CO43" i="3"/>
  <c r="CO87" i="3" s="1"/>
  <c r="CO47" i="3"/>
  <c r="CO91" i="3" s="1"/>
  <c r="CO52" i="3"/>
  <c r="CO96" i="3" s="1"/>
  <c r="CO46" i="3"/>
  <c r="CO90" i="3" s="1"/>
  <c r="CO48" i="3"/>
  <c r="CO92" i="3" s="1"/>
  <c r="CO51" i="3"/>
  <c r="CO95" i="3" s="1"/>
  <c r="CO55" i="3"/>
  <c r="CO99" i="3" s="1"/>
  <c r="CO35" i="3"/>
  <c r="CO79" i="3" s="1"/>
  <c r="CO38" i="3"/>
  <c r="CO82" i="3" s="1"/>
  <c r="CO53" i="3"/>
  <c r="CO97" i="3" s="1"/>
  <c r="CO59" i="3"/>
  <c r="CO103" i="3" s="1"/>
  <c r="CO63" i="3"/>
  <c r="CO107" i="3" s="1"/>
  <c r="CO67" i="3"/>
  <c r="CO111" i="3" s="1"/>
  <c r="CO45" i="3"/>
  <c r="CO89" i="3" s="1"/>
  <c r="CO50" i="3"/>
  <c r="CO94" i="3" s="1"/>
  <c r="CO54" i="3"/>
  <c r="CO98" i="3" s="1"/>
  <c r="CO58" i="3"/>
  <c r="CO102" i="3" s="1"/>
  <c r="CO62" i="3"/>
  <c r="CO106" i="3" s="1"/>
  <c r="CO66" i="3"/>
  <c r="CO110" i="3" s="1"/>
  <c r="CO70" i="3"/>
  <c r="CO114" i="3" s="1"/>
  <c r="CO42" i="3"/>
  <c r="CO86" i="3" s="1"/>
  <c r="CO60" i="3"/>
  <c r="CO104" i="3" s="1"/>
  <c r="CO41" i="3"/>
  <c r="CO85" i="3" s="1"/>
  <c r="CO61" i="3"/>
  <c r="CO105" i="3" s="1"/>
  <c r="CO49" i="3"/>
  <c r="CO93" i="3" s="1"/>
  <c r="CO57" i="3"/>
  <c r="CO101" i="3" s="1"/>
  <c r="CO65" i="3"/>
  <c r="CO109" i="3" s="1"/>
  <c r="CO71" i="3"/>
  <c r="CO115" i="3" s="1"/>
  <c r="CO68" i="3"/>
  <c r="CO112" i="3" s="1"/>
  <c r="CO69" i="3"/>
  <c r="CO113" i="3" s="1"/>
  <c r="CO31" i="3"/>
  <c r="CO75" i="3" s="1"/>
  <c r="CO56" i="3"/>
  <c r="CO100" i="3" s="1"/>
  <c r="CO64" i="3"/>
  <c r="CO108" i="3" s="1"/>
  <c r="CJ15" i="8"/>
  <c r="CJ9" i="9"/>
  <c r="CJ17" i="8"/>
  <c r="CJ11" i="9"/>
  <c r="CK13" i="5"/>
  <c r="CK22" i="9" s="1"/>
  <c r="CI277" i="4"/>
  <c r="CI16" i="8"/>
  <c r="CI10" i="9"/>
  <c r="CM56" i="9"/>
  <c r="CK8" i="5"/>
  <c r="CO22" i="3"/>
  <c r="CJ21" i="9"/>
  <c r="CJ280" i="4"/>
  <c r="CJ24" i="8"/>
  <c r="CK21" i="5"/>
  <c r="CK25" i="5"/>
  <c r="CJ19" i="9"/>
  <c r="CJ22" i="8"/>
  <c r="CM2" i="3"/>
  <c r="AH1" i="27"/>
  <c r="CL2" i="9"/>
  <c r="CL16" i="3"/>
  <c r="AH14" i="27" s="1"/>
  <c r="AH15" i="27" s="1"/>
  <c r="CL2" i="5"/>
  <c r="CL12" i="5" s="1"/>
  <c r="CL2" i="4"/>
  <c r="CL2" i="8"/>
  <c r="CJ21" i="8"/>
  <c r="CJ18" i="9"/>
  <c r="CJ23" i="8"/>
  <c r="CJ20" i="9"/>
  <c r="CK281" i="4"/>
  <c r="CK279" i="4"/>
  <c r="CJ20" i="8"/>
  <c r="CJ17" i="9"/>
  <c r="CO28" i="3"/>
  <c r="CO27" i="3"/>
  <c r="CO26" i="3"/>
  <c r="CO25" i="3"/>
  <c r="CN104" i="5"/>
  <c r="CN59" i="8"/>
  <c r="CN58" i="8"/>
  <c r="CM33" i="9"/>
  <c r="CM34" i="8"/>
  <c r="CN80" i="5"/>
  <c r="CN109" i="5"/>
  <c r="CN33" i="5"/>
  <c r="CN4" i="5"/>
  <c r="CN92" i="5"/>
  <c r="CN16" i="5"/>
  <c r="CN4" i="4"/>
  <c r="CN285" i="4"/>
  <c r="CN67" i="8"/>
  <c r="CN68" i="8"/>
  <c r="CM33" i="8"/>
  <c r="CM32" i="9"/>
  <c r="CN4" i="9"/>
  <c r="CN47" i="9"/>
  <c r="CN42" i="9"/>
  <c r="CN48" i="9"/>
  <c r="CN56" i="8"/>
  <c r="CN65" i="8"/>
  <c r="CN64" i="8"/>
  <c r="CN54" i="8"/>
  <c r="CN48" i="8"/>
  <c r="CN40" i="8"/>
  <c r="CN63" i="8"/>
  <c r="CN4" i="8"/>
  <c r="CN47" i="8"/>
  <c r="CN45" i="8"/>
  <c r="CN55" i="8"/>
  <c r="CP3" i="3"/>
  <c r="CO402" i="3"/>
  <c r="CO385" i="3"/>
  <c r="CO62" i="5" s="1"/>
  <c r="CO386" i="3"/>
  <c r="CO63" i="5" s="1"/>
  <c r="CO390" i="3"/>
  <c r="CO67" i="5" s="1"/>
  <c r="CO387" i="3"/>
  <c r="CO64" i="5" s="1"/>
  <c r="CO389" i="3"/>
  <c r="CO66" i="5" s="1"/>
  <c r="CO394" i="3"/>
  <c r="CO71" i="5" s="1"/>
  <c r="CO399" i="3"/>
  <c r="CO76" i="5" s="1"/>
  <c r="CO340" i="3"/>
  <c r="CO393" i="3"/>
  <c r="CO70" i="5" s="1"/>
  <c r="CO395" i="3"/>
  <c r="CO72" i="5" s="1"/>
  <c r="CO388" i="3"/>
  <c r="CO65" i="5" s="1"/>
  <c r="CO391" i="3"/>
  <c r="CO68" i="5" s="1"/>
  <c r="CO392" i="3"/>
  <c r="CO69" i="5" s="1"/>
  <c r="CO396" i="3"/>
  <c r="CO73" i="5" s="1"/>
  <c r="CO400" i="3"/>
  <c r="CO77" i="5" s="1"/>
  <c r="CO342" i="3"/>
  <c r="CO43" i="5" s="1"/>
  <c r="CO343" i="3"/>
  <c r="CO44" i="5" s="1"/>
  <c r="CO344" i="3"/>
  <c r="CO45" i="5" s="1"/>
  <c r="CO346" i="3"/>
  <c r="CO47" i="5" s="1"/>
  <c r="CO350" i="3"/>
  <c r="CO51" i="5" s="1"/>
  <c r="CO354" i="3"/>
  <c r="CO55" i="5" s="1"/>
  <c r="CO341" i="3"/>
  <c r="CO42" i="5" s="1"/>
  <c r="CO347" i="3"/>
  <c r="CO48" i="5" s="1"/>
  <c r="CO351" i="3"/>
  <c r="CO52" i="5" s="1"/>
  <c r="CO355" i="3"/>
  <c r="CO56" i="5" s="1"/>
  <c r="CO348" i="3"/>
  <c r="CO49" i="5" s="1"/>
  <c r="CO356" i="3"/>
  <c r="CO57" i="5" s="1"/>
  <c r="CO345" i="3"/>
  <c r="CO46" i="5" s="1"/>
  <c r="CO357" i="3"/>
  <c r="CO398" i="3"/>
  <c r="CO75" i="5" s="1"/>
  <c r="CO352" i="3"/>
  <c r="CO53" i="5" s="1"/>
  <c r="CO358" i="3"/>
  <c r="CO384" i="3"/>
  <c r="CO349" i="3"/>
  <c r="CO50" i="5" s="1"/>
  <c r="CO332" i="3"/>
  <c r="CO266" i="3"/>
  <c r="CO235" i="3"/>
  <c r="CO158" i="3"/>
  <c r="CO283" i="3"/>
  <c r="CO184" i="3"/>
  <c r="CO143" i="3"/>
  <c r="CO320" i="3"/>
  <c r="CO255" i="3"/>
  <c r="CO211" i="3"/>
  <c r="CO138" i="3"/>
  <c r="CO271" i="3"/>
  <c r="CO172" i="3"/>
  <c r="CO131" i="3"/>
  <c r="CO10" i="3"/>
  <c r="CO307" i="3"/>
  <c r="CO208" i="3"/>
  <c r="CO175" i="3"/>
  <c r="CO326" i="3"/>
  <c r="CO261" i="3"/>
  <c r="CO223" i="3"/>
  <c r="CO146" i="3"/>
  <c r="CO296" i="3"/>
  <c r="CO194" i="3"/>
  <c r="CO148" i="3"/>
  <c r="CO314" i="3"/>
  <c r="CO246" i="3"/>
  <c r="CO260" i="3"/>
  <c r="CO122" i="3"/>
  <c r="CO429" i="3"/>
  <c r="CO315" i="3"/>
  <c r="CO216" i="3"/>
  <c r="CO191" i="3"/>
  <c r="CO334" i="3"/>
  <c r="CO268" i="3"/>
  <c r="CO239" i="3"/>
  <c r="CO165" i="3"/>
  <c r="CO304" i="3"/>
  <c r="CO236" i="3"/>
  <c r="CO237" i="3"/>
  <c r="CO322" i="3"/>
  <c r="CO257" i="3"/>
  <c r="CO215" i="3"/>
  <c r="CO140" i="3"/>
  <c r="CO428" i="3"/>
  <c r="CO289" i="3"/>
  <c r="CO190" i="3"/>
  <c r="CO132" i="3"/>
  <c r="CO310" i="3"/>
  <c r="CO242" i="3"/>
  <c r="CO252" i="3"/>
  <c r="CO277" i="3"/>
  <c r="CO178" i="3"/>
  <c r="CO137" i="3"/>
  <c r="CO298" i="3"/>
  <c r="CO196" i="3"/>
  <c r="CO152" i="3"/>
  <c r="CO7" i="3"/>
  <c r="CO331" i="3"/>
  <c r="CO232" i="3"/>
  <c r="CO229" i="3"/>
  <c r="CO3" i="8"/>
  <c r="CO284" i="3"/>
  <c r="CO149" i="3"/>
  <c r="CO197" i="3"/>
  <c r="CO319" i="3"/>
  <c r="CO220" i="3"/>
  <c r="CO202" i="3"/>
  <c r="CO3" i="4"/>
  <c r="CO272" i="3"/>
  <c r="CO247" i="3"/>
  <c r="CO173" i="3"/>
  <c r="CO433" i="3"/>
  <c r="CO273" i="3"/>
  <c r="CO174" i="3"/>
  <c r="CO133" i="3"/>
  <c r="CO325" i="3"/>
  <c r="CO226" i="3"/>
  <c r="CO217" i="3"/>
  <c r="CO297" i="3"/>
  <c r="CO159" i="3"/>
  <c r="CO121" i="3"/>
  <c r="CO313" i="3"/>
  <c r="CO214" i="3"/>
  <c r="CO187" i="3"/>
  <c r="CO19" i="3"/>
  <c r="CO432" i="3"/>
  <c r="CO281" i="3"/>
  <c r="CO182" i="3"/>
  <c r="CO141" i="3"/>
  <c r="CO302" i="3"/>
  <c r="CO234" i="3"/>
  <c r="CO233" i="3"/>
  <c r="CO303" i="3"/>
  <c r="CO201" i="3"/>
  <c r="CO167" i="3"/>
  <c r="CO321" i="3"/>
  <c r="CO222" i="3"/>
  <c r="CO209" i="3"/>
  <c r="CO430" i="3"/>
  <c r="CO290" i="3"/>
  <c r="CO155" i="3"/>
  <c r="CO144" i="3"/>
  <c r="CO309" i="3"/>
  <c r="CO210" i="3"/>
  <c r="CO179" i="3"/>
  <c r="CO278" i="3"/>
  <c r="CO262" i="3"/>
  <c r="CO185" i="3"/>
  <c r="CO299" i="3"/>
  <c r="CO164" i="3"/>
  <c r="CO123" i="3"/>
  <c r="CO13" i="3"/>
  <c r="CO300" i="3"/>
  <c r="CO198" i="3"/>
  <c r="CO156" i="3"/>
  <c r="CO318" i="3"/>
  <c r="CO253" i="3"/>
  <c r="CO207" i="3"/>
  <c r="CO134" i="3"/>
  <c r="CO285" i="3"/>
  <c r="CO186" i="3"/>
  <c r="CO124" i="3"/>
  <c r="CO306" i="3"/>
  <c r="CO238" i="3"/>
  <c r="CO241" i="3"/>
  <c r="CO333" i="3"/>
  <c r="CO274" i="3"/>
  <c r="CO254" i="3"/>
  <c r="CO177" i="3"/>
  <c r="CO291" i="3"/>
  <c r="CO192" i="3"/>
  <c r="CO136" i="3"/>
  <c r="CO328" i="3"/>
  <c r="CO263" i="3"/>
  <c r="CO227" i="3"/>
  <c r="CO150" i="3"/>
  <c r="CO279" i="3"/>
  <c r="CO180" i="3"/>
  <c r="CO139" i="3"/>
  <c r="CO427" i="3"/>
  <c r="CO3" i="9"/>
  <c r="CO282" i="3"/>
  <c r="CO147" i="3"/>
  <c r="CO193" i="3"/>
  <c r="CO301" i="3"/>
  <c r="CO199" i="3"/>
  <c r="CO163" i="3"/>
  <c r="CO269" i="3"/>
  <c r="CO170" i="3"/>
  <c r="CO129" i="3"/>
  <c r="CO287" i="3"/>
  <c r="CO188" i="3"/>
  <c r="CO126" i="3"/>
  <c r="CO324" i="3"/>
  <c r="CO259" i="3"/>
  <c r="CO219" i="3"/>
  <c r="CO142" i="3"/>
  <c r="CO275" i="3"/>
  <c r="CO176" i="3"/>
  <c r="CO135" i="3"/>
  <c r="CO312" i="3"/>
  <c r="CO244" i="3"/>
  <c r="CO256" i="3"/>
  <c r="CO330" i="3"/>
  <c r="CO264" i="3"/>
  <c r="CO231" i="3"/>
  <c r="CO154" i="3"/>
  <c r="CO431" i="3"/>
  <c r="CO125" i="3"/>
  <c r="CO195" i="3"/>
  <c r="CO120" i="3"/>
  <c r="CO203" i="3"/>
  <c r="CO240" i="3"/>
  <c r="CO295" i="3"/>
  <c r="CO228" i="3"/>
  <c r="AI2" i="27"/>
  <c r="CO435" i="3"/>
  <c r="CO130" i="3"/>
  <c r="CO127" i="3"/>
  <c r="CO169" i="3"/>
  <c r="CO128" i="3"/>
  <c r="CO213" i="3"/>
  <c r="CO276" i="3"/>
  <c r="CO212" i="3"/>
  <c r="CO230" i="3"/>
  <c r="CO171" i="3"/>
  <c r="CO245" i="3"/>
  <c r="CO157" i="3"/>
  <c r="CO221" i="3"/>
  <c r="CO280" i="3"/>
  <c r="CO316" i="3"/>
  <c r="CO3" i="5"/>
  <c r="CO434" i="3"/>
  <c r="CO258" i="3"/>
  <c r="CO183" i="3"/>
  <c r="CO225" i="3"/>
  <c r="CO265" i="3"/>
  <c r="CO317" i="3"/>
  <c r="CO286" i="3"/>
  <c r="CO4" i="3"/>
  <c r="CO119" i="3"/>
  <c r="CO145" i="3"/>
  <c r="CO251" i="3"/>
  <c r="CO267" i="3"/>
  <c r="CO270" i="3"/>
  <c r="CO288" i="3"/>
  <c r="CO323" i="3"/>
  <c r="CO181" i="3"/>
  <c r="CO151" i="3"/>
  <c r="CO327" i="3"/>
  <c r="CO168" i="3"/>
  <c r="CO335" i="3"/>
  <c r="CO305" i="3"/>
  <c r="CO243" i="3"/>
  <c r="CO311" i="3"/>
  <c r="CO166" i="3"/>
  <c r="CO308" i="3"/>
  <c r="CO189" i="3"/>
  <c r="CO153" i="3"/>
  <c r="CO329" i="3"/>
  <c r="CO218" i="3"/>
  <c r="CO200" i="3"/>
  <c r="CO224" i="3"/>
  <c r="CO401" i="3"/>
  <c r="AN137" i="20" l="1"/>
  <c r="AW146" i="20"/>
  <c r="CL135" i="4"/>
  <c r="CL180" i="4" s="1"/>
  <c r="CL90" i="4" s="1"/>
  <c r="CL200" i="4"/>
  <c r="CL245" i="4" s="1"/>
  <c r="CL195" i="4"/>
  <c r="CL240" i="4" s="1"/>
  <c r="CL125" i="4"/>
  <c r="CL170" i="4" s="1"/>
  <c r="CL80" i="4" s="1"/>
  <c r="CL204" i="4"/>
  <c r="CL249" i="4" s="1"/>
  <c r="CL119" i="4"/>
  <c r="CL164" i="4" s="1"/>
  <c r="CL74" i="4" s="1"/>
  <c r="CL229" i="4"/>
  <c r="CL274" i="4" s="1"/>
  <c r="CL110" i="4"/>
  <c r="CL155" i="4" s="1"/>
  <c r="CL65" i="4" s="1"/>
  <c r="CL218" i="4"/>
  <c r="CL263" i="4" s="1"/>
  <c r="CL134" i="4"/>
  <c r="CL179" i="4" s="1"/>
  <c r="CL89" i="4" s="1"/>
  <c r="CL104" i="4"/>
  <c r="CL149" i="4" s="1"/>
  <c r="CL59" i="4" s="1"/>
  <c r="CL107" i="4"/>
  <c r="CL152" i="4" s="1"/>
  <c r="CL62" i="4" s="1"/>
  <c r="CL212" i="4"/>
  <c r="CL257" i="4" s="1"/>
  <c r="CL111" i="4"/>
  <c r="CL156" i="4" s="1"/>
  <c r="CL66" i="4" s="1"/>
  <c r="CL220" i="4"/>
  <c r="CL265" i="4" s="1"/>
  <c r="CL138" i="4"/>
  <c r="CL183" i="4" s="1"/>
  <c r="CL93" i="4" s="1"/>
  <c r="CL127" i="4"/>
  <c r="CL172" i="4" s="1"/>
  <c r="CL82" i="4" s="1"/>
  <c r="CL197" i="4"/>
  <c r="CL242" i="4" s="1"/>
  <c r="CL103" i="4"/>
  <c r="CL148" i="4" s="1"/>
  <c r="CL58" i="4" s="1"/>
  <c r="CL139" i="4"/>
  <c r="CL184" i="4" s="1"/>
  <c r="CL94" i="4" s="1"/>
  <c r="CL124" i="4"/>
  <c r="CL169" i="4" s="1"/>
  <c r="CL79" i="4" s="1"/>
  <c r="CL136" i="4"/>
  <c r="CL181" i="4" s="1"/>
  <c r="CL91" i="4" s="1"/>
  <c r="CL201" i="4"/>
  <c r="CL246" i="4" s="1"/>
  <c r="CK265" i="4"/>
  <c r="CK274" i="4"/>
  <c r="CK184" i="4"/>
  <c r="CK94" i="4" s="1"/>
  <c r="CL117" i="4"/>
  <c r="CL162" i="4" s="1"/>
  <c r="CL72" i="4" s="1"/>
  <c r="CL137" i="4"/>
  <c r="CL198" i="4"/>
  <c r="CL243" i="4" s="1"/>
  <c r="CL120" i="4"/>
  <c r="CL165" i="4" s="1"/>
  <c r="CL75" i="4" s="1"/>
  <c r="CL132" i="4"/>
  <c r="CL177" i="4" s="1"/>
  <c r="CL87" i="4" s="1"/>
  <c r="CL196" i="4"/>
  <c r="CL241" i="4" s="1"/>
  <c r="CL215" i="4"/>
  <c r="CL260" i="4" s="1"/>
  <c r="CL106" i="4"/>
  <c r="CL151" i="4" s="1"/>
  <c r="CL61" i="4" s="1"/>
  <c r="CL216" i="4"/>
  <c r="CL261" i="4" s="1"/>
  <c r="CL121" i="4"/>
  <c r="CL112" i="4"/>
  <c r="CL157" i="4" s="1"/>
  <c r="CL67" i="4" s="1"/>
  <c r="CL133" i="4"/>
  <c r="CL178" i="4" s="1"/>
  <c r="CL88" i="4" s="1"/>
  <c r="CL199" i="4"/>
  <c r="CL244" i="4" s="1"/>
  <c r="CL108" i="4"/>
  <c r="CL208" i="4"/>
  <c r="CL253" i="4" s="1"/>
  <c r="CL115" i="4"/>
  <c r="CL160" i="4" s="1"/>
  <c r="CL70" i="4" s="1"/>
  <c r="CL10" i="5"/>
  <c r="CL118" i="4"/>
  <c r="CL202" i="4"/>
  <c r="CL247" i="4" s="1"/>
  <c r="CL11" i="5"/>
  <c r="CK245" i="4"/>
  <c r="CK152" i="4"/>
  <c r="CK62" i="4" s="1"/>
  <c r="CK183" i="4"/>
  <c r="CK93" i="4" s="1"/>
  <c r="CK155" i="4"/>
  <c r="CK65" i="4" s="1"/>
  <c r="CK257" i="4"/>
  <c r="CK246" i="4"/>
  <c r="CK149" i="4"/>
  <c r="CK59" i="4" s="1"/>
  <c r="CL209" i="4"/>
  <c r="CL254" i="4" s="1"/>
  <c r="CL99" i="4"/>
  <c r="CL144" i="4" s="1"/>
  <c r="CL54" i="4" s="1"/>
  <c r="CL126" i="4"/>
  <c r="CL214" i="4"/>
  <c r="CL259" i="4" s="1"/>
  <c r="CL101" i="4"/>
  <c r="CL146" i="4" s="1"/>
  <c r="CL56" i="4" s="1"/>
  <c r="CL114" i="4"/>
  <c r="CL159" i="4" s="1"/>
  <c r="CL69" i="4" s="1"/>
  <c r="CL226" i="4"/>
  <c r="CL271" i="4" s="1"/>
  <c r="CL128" i="4"/>
  <c r="CL173" i="4" s="1"/>
  <c r="CL83" i="4" s="1"/>
  <c r="CL189" i="4"/>
  <c r="CL234" i="4" s="1"/>
  <c r="CL191" i="4"/>
  <c r="CL211" i="4"/>
  <c r="CL256" i="4" s="1"/>
  <c r="CL109" i="4"/>
  <c r="CL154" i="4" s="1"/>
  <c r="CL64" i="4" s="1"/>
  <c r="CL122" i="4"/>
  <c r="CL167" i="4" s="1"/>
  <c r="CL77" i="4" s="1"/>
  <c r="CL131" i="4"/>
  <c r="CL224" i="4"/>
  <c r="CL269" i="4" s="1"/>
  <c r="CL228" i="4"/>
  <c r="CL273" i="4" s="1"/>
  <c r="CL221" i="4"/>
  <c r="CL266" i="4" s="1"/>
  <c r="CL193" i="4"/>
  <c r="CL116" i="4"/>
  <c r="CL161" i="4" s="1"/>
  <c r="CL71" i="4" s="1"/>
  <c r="CL130" i="4"/>
  <c r="CL175" i="4" s="1"/>
  <c r="CL85" i="4" s="1"/>
  <c r="CK263" i="4"/>
  <c r="CK249" i="4"/>
  <c r="CK164" i="4"/>
  <c r="CK74" i="4" s="1"/>
  <c r="CK169" i="4"/>
  <c r="CK79" i="4" s="1"/>
  <c r="CK240" i="4"/>
  <c r="CK172" i="4"/>
  <c r="CK82" i="4" s="1"/>
  <c r="CK170" i="4"/>
  <c r="CK80" i="4" s="1"/>
  <c r="CK242" i="4"/>
  <c r="CL210" i="4"/>
  <c r="CL223" i="4"/>
  <c r="CL268" i="4" s="1"/>
  <c r="CL217" i="4"/>
  <c r="CL262" i="4" s="1"/>
  <c r="CL227" i="4"/>
  <c r="CL272" i="4" s="1"/>
  <c r="CL207" i="4"/>
  <c r="CL222" i="4"/>
  <c r="CL267" i="4" s="1"/>
  <c r="CL102" i="4"/>
  <c r="CL147" i="4" s="1"/>
  <c r="CL57" i="4" s="1"/>
  <c r="CL129" i="4"/>
  <c r="CL174" i="4" s="1"/>
  <c r="CL84" i="4" s="1"/>
  <c r="CL123" i="4"/>
  <c r="CL192" i="4"/>
  <c r="CL237" i="4" s="1"/>
  <c r="CL203" i="4"/>
  <c r="CL248" i="4" s="1"/>
  <c r="CL225" i="4"/>
  <c r="CL270" i="4" s="1"/>
  <c r="CL194" i="4"/>
  <c r="CL205" i="4"/>
  <c r="CL250" i="4" s="1"/>
  <c r="CL9" i="5"/>
  <c r="CL113" i="4"/>
  <c r="CL158" i="4" s="1"/>
  <c r="CL68" i="4" s="1"/>
  <c r="CL219" i="4"/>
  <c r="CL105" i="4"/>
  <c r="CL150" i="4" s="1"/>
  <c r="CL60" i="4" s="1"/>
  <c r="CL213" i="4"/>
  <c r="CL258" i="4" s="1"/>
  <c r="CL206" i="4"/>
  <c r="CO12" i="4"/>
  <c r="CO13" i="4"/>
  <c r="CO11" i="4"/>
  <c r="CO14" i="4"/>
  <c r="CO16" i="4"/>
  <c r="CO17" i="4"/>
  <c r="CO15" i="4"/>
  <c r="CO18" i="4"/>
  <c r="CO20" i="4"/>
  <c r="CO22" i="4"/>
  <c r="CO19" i="4"/>
  <c r="CO25" i="4"/>
  <c r="CO21" i="4"/>
  <c r="CO23" i="4"/>
  <c r="CO27" i="4"/>
  <c r="CO30" i="4"/>
  <c r="CO26" i="4"/>
  <c r="CO28" i="4"/>
  <c r="CO32" i="4"/>
  <c r="CO33" i="4"/>
  <c r="CO37" i="4"/>
  <c r="CO24" i="4"/>
  <c r="CO34" i="4"/>
  <c r="CO31" i="4"/>
  <c r="CO35" i="4"/>
  <c r="CO39" i="4"/>
  <c r="CO40" i="4"/>
  <c r="CO44" i="4"/>
  <c r="CO48" i="4"/>
  <c r="CO29" i="4"/>
  <c r="CO38" i="4"/>
  <c r="CO45" i="4"/>
  <c r="CO42" i="4"/>
  <c r="CO46" i="4"/>
  <c r="CO49" i="4"/>
  <c r="CO41" i="4"/>
  <c r="CO47" i="4"/>
  <c r="CO36" i="4"/>
  <c r="CO43" i="4"/>
  <c r="CP32" i="3"/>
  <c r="CP76" i="3" s="1"/>
  <c r="CP33" i="3"/>
  <c r="CP77" i="3" s="1"/>
  <c r="CP37" i="3"/>
  <c r="CP81" i="3" s="1"/>
  <c r="CP34" i="3"/>
  <c r="CP78" i="3" s="1"/>
  <c r="CP39" i="3"/>
  <c r="CP83" i="3" s="1"/>
  <c r="CP36" i="3"/>
  <c r="CP80" i="3" s="1"/>
  <c r="CP40" i="3"/>
  <c r="CP84" i="3" s="1"/>
  <c r="CP43" i="3"/>
  <c r="CP87" i="3" s="1"/>
  <c r="CP35" i="3"/>
  <c r="CP79" i="3" s="1"/>
  <c r="CP38" i="3"/>
  <c r="CP82" i="3" s="1"/>
  <c r="CP41" i="3"/>
  <c r="CP85" i="3" s="1"/>
  <c r="CP46" i="3"/>
  <c r="CP90" i="3" s="1"/>
  <c r="CP48" i="3"/>
  <c r="CP92" i="3" s="1"/>
  <c r="CP51" i="3"/>
  <c r="CP95" i="3" s="1"/>
  <c r="CP42" i="3"/>
  <c r="CP86" i="3" s="1"/>
  <c r="CP45" i="3"/>
  <c r="CP89" i="3" s="1"/>
  <c r="CP50" i="3"/>
  <c r="CP94" i="3" s="1"/>
  <c r="CP54" i="3"/>
  <c r="CP98" i="3" s="1"/>
  <c r="CP52" i="3"/>
  <c r="CP96" i="3" s="1"/>
  <c r="CP58" i="3"/>
  <c r="CP102" i="3" s="1"/>
  <c r="CP62" i="3"/>
  <c r="CP106" i="3" s="1"/>
  <c r="CP66" i="3"/>
  <c r="CP110" i="3" s="1"/>
  <c r="CP70" i="3"/>
  <c r="CP114" i="3" s="1"/>
  <c r="CP49" i="3"/>
  <c r="CP93" i="3" s="1"/>
  <c r="CP57" i="3"/>
  <c r="CP101" i="3" s="1"/>
  <c r="CP61" i="3"/>
  <c r="CP105" i="3" s="1"/>
  <c r="CP65" i="3"/>
  <c r="CP109" i="3" s="1"/>
  <c r="CP69" i="3"/>
  <c r="CP113" i="3" s="1"/>
  <c r="CP44" i="3"/>
  <c r="CP88" i="3" s="1"/>
  <c r="CP53" i="3"/>
  <c r="CP97" i="3" s="1"/>
  <c r="CP59" i="3"/>
  <c r="CP103" i="3" s="1"/>
  <c r="CP71" i="3"/>
  <c r="CP115" i="3" s="1"/>
  <c r="CP31" i="3"/>
  <c r="CP75" i="3" s="1"/>
  <c r="CP47" i="3"/>
  <c r="CP91" i="3" s="1"/>
  <c r="CP56" i="3"/>
  <c r="CP100" i="3" s="1"/>
  <c r="CP64" i="3"/>
  <c r="CP108" i="3" s="1"/>
  <c r="CP67" i="3"/>
  <c r="CP111" i="3" s="1"/>
  <c r="CP55" i="3"/>
  <c r="CP99" i="3" s="1"/>
  <c r="CP60" i="3"/>
  <c r="CP104" i="3" s="1"/>
  <c r="CP68" i="3"/>
  <c r="CP112" i="3" s="1"/>
  <c r="CP63" i="3"/>
  <c r="CP107" i="3" s="1"/>
  <c r="CK11" i="9"/>
  <c r="CK17" i="8"/>
  <c r="CL13" i="5"/>
  <c r="CL22" i="9" s="1"/>
  <c r="CK15" i="8"/>
  <c r="CK9" i="9"/>
  <c r="CJ277" i="4"/>
  <c r="CJ16" i="8"/>
  <c r="CJ10" i="9"/>
  <c r="CN56" i="9"/>
  <c r="CL8" i="5"/>
  <c r="CP22" i="3"/>
  <c r="CL279" i="4"/>
  <c r="CL281" i="4"/>
  <c r="CK22" i="8"/>
  <c r="CK19" i="9"/>
  <c r="CK17" i="9"/>
  <c r="CK20" i="8"/>
  <c r="CK26" i="8"/>
  <c r="CK24" i="8"/>
  <c r="CK280" i="4"/>
  <c r="CK21" i="9"/>
  <c r="CL21" i="5"/>
  <c r="CL25" i="5"/>
  <c r="CM16" i="3"/>
  <c r="CM2" i="8"/>
  <c r="CM2" i="9"/>
  <c r="CN2" i="3"/>
  <c r="CM2" i="4"/>
  <c r="CM2" i="5"/>
  <c r="CM12" i="5" s="1"/>
  <c r="CK23" i="8"/>
  <c r="CK20" i="9"/>
  <c r="CK18" i="9"/>
  <c r="CK21" i="8"/>
  <c r="CP26" i="3"/>
  <c r="CP25" i="3"/>
  <c r="CP28" i="3"/>
  <c r="CP27" i="3"/>
  <c r="CO54" i="8"/>
  <c r="CO55" i="8"/>
  <c r="CO48" i="8"/>
  <c r="CO63" i="8"/>
  <c r="CO64" i="8"/>
  <c r="CO47" i="8"/>
  <c r="CO56" i="8"/>
  <c r="CO65" i="8"/>
  <c r="CO40" i="8"/>
  <c r="CO4" i="8"/>
  <c r="CO45" i="8"/>
  <c r="CP402" i="3"/>
  <c r="CP386" i="3"/>
  <c r="CP63" i="5" s="1"/>
  <c r="CP389" i="3"/>
  <c r="CP66" i="5" s="1"/>
  <c r="CP385" i="3"/>
  <c r="CP62" i="5" s="1"/>
  <c r="CP390" i="3"/>
  <c r="CP67" i="5" s="1"/>
  <c r="CP388" i="3"/>
  <c r="CP65" i="5" s="1"/>
  <c r="CP393" i="3"/>
  <c r="CP70" i="5" s="1"/>
  <c r="CP396" i="3"/>
  <c r="CP73" i="5" s="1"/>
  <c r="CQ3" i="3"/>
  <c r="CP400" i="3"/>
  <c r="CP77" i="5" s="1"/>
  <c r="CP401" i="3"/>
  <c r="CP399" i="3"/>
  <c r="CP76" i="5" s="1"/>
  <c r="CP392" i="3"/>
  <c r="CP69" i="5" s="1"/>
  <c r="CP340" i="3"/>
  <c r="CP341" i="3"/>
  <c r="CP42" i="5" s="1"/>
  <c r="CP342" i="3"/>
  <c r="CP43" i="5" s="1"/>
  <c r="CP394" i="3"/>
  <c r="CP71" i="5" s="1"/>
  <c r="CP343" i="3"/>
  <c r="CP44" i="5" s="1"/>
  <c r="CP345" i="3"/>
  <c r="CP46" i="5" s="1"/>
  <c r="CP349" i="3"/>
  <c r="CP50" i="5" s="1"/>
  <c r="CP344" i="3"/>
  <c r="CP45" i="5" s="1"/>
  <c r="CP346" i="3"/>
  <c r="CP47" i="5" s="1"/>
  <c r="CP350" i="3"/>
  <c r="CP51" i="5" s="1"/>
  <c r="CP354" i="3"/>
  <c r="CP55" i="5" s="1"/>
  <c r="CP395" i="3"/>
  <c r="CP72" i="5" s="1"/>
  <c r="CP348" i="3"/>
  <c r="CP49" i="5" s="1"/>
  <c r="CP351" i="3"/>
  <c r="CP52" i="5" s="1"/>
  <c r="CP356" i="3"/>
  <c r="CP57" i="5" s="1"/>
  <c r="CP355" i="3"/>
  <c r="CP56" i="5" s="1"/>
  <c r="CP357" i="3"/>
  <c r="CP398" i="3"/>
  <c r="CP75" i="5" s="1"/>
  <c r="CP387" i="3"/>
  <c r="CP64" i="5" s="1"/>
  <c r="CP347" i="3"/>
  <c r="CP48" i="5" s="1"/>
  <c r="CP358" i="3"/>
  <c r="CP391" i="3"/>
  <c r="CP68" i="5" s="1"/>
  <c r="CP352" i="3"/>
  <c r="CP53" i="5" s="1"/>
  <c r="CP384" i="3"/>
  <c r="CP287" i="3"/>
  <c r="CP215" i="3"/>
  <c r="CP138" i="3"/>
  <c r="CP286" i="3"/>
  <c r="CP241" i="3"/>
  <c r="CP167" i="3"/>
  <c r="CP308" i="3"/>
  <c r="CP222" i="3"/>
  <c r="CP164" i="3"/>
  <c r="CP290" i="3"/>
  <c r="CP245" i="3"/>
  <c r="CP171" i="3"/>
  <c r="CP13" i="3"/>
  <c r="CP303" i="3"/>
  <c r="CP258" i="3"/>
  <c r="CP181" i="3"/>
  <c r="CP298" i="3"/>
  <c r="CP217" i="3"/>
  <c r="CP140" i="3"/>
  <c r="CP269" i="3"/>
  <c r="CP200" i="3"/>
  <c r="CP126" i="3"/>
  <c r="CP334" i="3"/>
  <c r="CP251" i="3"/>
  <c r="CP190" i="3"/>
  <c r="CP139" i="3"/>
  <c r="CP3" i="5"/>
  <c r="CP261" i="3"/>
  <c r="CP283" i="3"/>
  <c r="CP122" i="3"/>
  <c r="CP270" i="3"/>
  <c r="CP225" i="3"/>
  <c r="CP148" i="3"/>
  <c r="CP324" i="3"/>
  <c r="CP238" i="3"/>
  <c r="CP180" i="3"/>
  <c r="CP129" i="3"/>
  <c r="CP274" i="3"/>
  <c r="CP229" i="3"/>
  <c r="CP152" i="3"/>
  <c r="CP433" i="3"/>
  <c r="CP284" i="3"/>
  <c r="CP239" i="3"/>
  <c r="CP165" i="3"/>
  <c r="CP314" i="3"/>
  <c r="CP228" i="3"/>
  <c r="CP170" i="3"/>
  <c r="CP119" i="3"/>
  <c r="CP264" i="3"/>
  <c r="CP219" i="3"/>
  <c r="CP142" i="3"/>
  <c r="CP317" i="3"/>
  <c r="CP300" i="3"/>
  <c r="CP195" i="3"/>
  <c r="CP428" i="3"/>
  <c r="CP328" i="3"/>
  <c r="CP242" i="3"/>
  <c r="CP184" i="3"/>
  <c r="CP133" i="3"/>
  <c r="CP296" i="3"/>
  <c r="CP209" i="3"/>
  <c r="CP132" i="3"/>
  <c r="CP307" i="3"/>
  <c r="CP262" i="3"/>
  <c r="CP185" i="3"/>
  <c r="CP279" i="3"/>
  <c r="CP213" i="3"/>
  <c r="CP136" i="3"/>
  <c r="CP432" i="3"/>
  <c r="CP268" i="3"/>
  <c r="CP223" i="3"/>
  <c r="CP146" i="3"/>
  <c r="CP330" i="3"/>
  <c r="CP244" i="3"/>
  <c r="CP186" i="3"/>
  <c r="CP135" i="3"/>
  <c r="CP316" i="3"/>
  <c r="CP230" i="3"/>
  <c r="CP172" i="3"/>
  <c r="CP121" i="3"/>
  <c r="CP302" i="3"/>
  <c r="CP216" i="3"/>
  <c r="CP155" i="3"/>
  <c r="CP431" i="3"/>
  <c r="CP312" i="3"/>
  <c r="CP226" i="3"/>
  <c r="CP168" i="3"/>
  <c r="CP7" i="3"/>
  <c r="CP335" i="3"/>
  <c r="CP255" i="3"/>
  <c r="CP194" i="3"/>
  <c r="CP143" i="3"/>
  <c r="CP323" i="3"/>
  <c r="CP203" i="3"/>
  <c r="CP145" i="3"/>
  <c r="CP3" i="4"/>
  <c r="CP259" i="3"/>
  <c r="CP198" i="3"/>
  <c r="CP120" i="3"/>
  <c r="CP10" i="3"/>
  <c r="CP285" i="3"/>
  <c r="CP207" i="3"/>
  <c r="CP130" i="3"/>
  <c r="CP313" i="3"/>
  <c r="CP281" i="3"/>
  <c r="CP191" i="3"/>
  <c r="CP332" i="3"/>
  <c r="CP246" i="3"/>
  <c r="CP188" i="3"/>
  <c r="CP137" i="3"/>
  <c r="CP282" i="3"/>
  <c r="CP237" i="3"/>
  <c r="CP163" i="3"/>
  <c r="CP429" i="3"/>
  <c r="CP327" i="3"/>
  <c r="CP210" i="3"/>
  <c r="CP149" i="3"/>
  <c r="CP322" i="3"/>
  <c r="CP236" i="3"/>
  <c r="CP178" i="3"/>
  <c r="CP127" i="3"/>
  <c r="CP272" i="3"/>
  <c r="CP227" i="3"/>
  <c r="CP150" i="3"/>
  <c r="CP326" i="3"/>
  <c r="CP240" i="3"/>
  <c r="CP182" i="3"/>
  <c r="CP131" i="3"/>
  <c r="CP333" i="3"/>
  <c r="CP253" i="3"/>
  <c r="CP192" i="3"/>
  <c r="CP141" i="3"/>
  <c r="CP329" i="3"/>
  <c r="CP212" i="3"/>
  <c r="CP151" i="3"/>
  <c r="CP315" i="3"/>
  <c r="CP289" i="3"/>
  <c r="CP193" i="3"/>
  <c r="CP301" i="3"/>
  <c r="CP256" i="3"/>
  <c r="CP179" i="3"/>
  <c r="CP435" i="3"/>
  <c r="CP311" i="3"/>
  <c r="CP273" i="3"/>
  <c r="CP189" i="3"/>
  <c r="CP306" i="3"/>
  <c r="CP220" i="3"/>
  <c r="CP159" i="3"/>
  <c r="CP288" i="3"/>
  <c r="CP243" i="3"/>
  <c r="CP169" i="3"/>
  <c r="CP310" i="3"/>
  <c r="CP224" i="3"/>
  <c r="CP166" i="3"/>
  <c r="CP320" i="3"/>
  <c r="CP234" i="3"/>
  <c r="CP176" i="3"/>
  <c r="CP125" i="3"/>
  <c r="CP278" i="3"/>
  <c r="CP233" i="3"/>
  <c r="CP156" i="3"/>
  <c r="CP331" i="3"/>
  <c r="CP214" i="3"/>
  <c r="CP153" i="3"/>
  <c r="CP4" i="3"/>
  <c r="CP277" i="3"/>
  <c r="CP202" i="3"/>
  <c r="CP128" i="3"/>
  <c r="CP434" i="3"/>
  <c r="CP291" i="3"/>
  <c r="CP147" i="3"/>
  <c r="CP218" i="3"/>
  <c r="CP297" i="3"/>
  <c r="CP280" i="3"/>
  <c r="CP154" i="3"/>
  <c r="CP183" i="3"/>
  <c r="CP211" i="3"/>
  <c r="CP265" i="3"/>
  <c r="CP319" i="3"/>
  <c r="CP3" i="9"/>
  <c r="CP123" i="3"/>
  <c r="CP295" i="3"/>
  <c r="CP321" i="3"/>
  <c r="CP3" i="8"/>
  <c r="CP157" i="3"/>
  <c r="CP252" i="3"/>
  <c r="CP235" i="3"/>
  <c r="CP266" i="3"/>
  <c r="CP134" i="3"/>
  <c r="CP187" i="3"/>
  <c r="CP199" i="3"/>
  <c r="CP263" i="3"/>
  <c r="CP299" i="3"/>
  <c r="CP318" i="3"/>
  <c r="CP427" i="3"/>
  <c r="CP247" i="3"/>
  <c r="CP201" i="3"/>
  <c r="CP257" i="3"/>
  <c r="CP325" i="3"/>
  <c r="CP19" i="3"/>
  <c r="CP175" i="3"/>
  <c r="CP158" i="3"/>
  <c r="CP221" i="3"/>
  <c r="CP276" i="3"/>
  <c r="CP305" i="3"/>
  <c r="CP197" i="3"/>
  <c r="CP275" i="3"/>
  <c r="CP254" i="3"/>
  <c r="CP232" i="3"/>
  <c r="CP208" i="3"/>
  <c r="CP271" i="3"/>
  <c r="CP124" i="3"/>
  <c r="CP173" i="3"/>
  <c r="CP304" i="3"/>
  <c r="CP144" i="3"/>
  <c r="CP309" i="3"/>
  <c r="CP177" i="3"/>
  <c r="CP267" i="3"/>
  <c r="CP231" i="3"/>
  <c r="CP430" i="3"/>
  <c r="CP174" i="3"/>
  <c r="CP196" i="3"/>
  <c r="CP260" i="3"/>
  <c r="CN29" i="5"/>
  <c r="CO16" i="5"/>
  <c r="CO92" i="5"/>
  <c r="CO29" i="5"/>
  <c r="CO80" i="5"/>
  <c r="CO33" i="5"/>
  <c r="CO109" i="5"/>
  <c r="CO4" i="5"/>
  <c r="CO4" i="9"/>
  <c r="CO47" i="9"/>
  <c r="CO42" i="9"/>
  <c r="CO48" i="9"/>
  <c r="CO68" i="8"/>
  <c r="CO67" i="8"/>
  <c r="CO59" i="8"/>
  <c r="CO58" i="8"/>
  <c r="CN33" i="9"/>
  <c r="CN34" i="8"/>
  <c r="AI3" i="27"/>
  <c r="CO4" i="4"/>
  <c r="CO285" i="4"/>
  <c r="CO104" i="5"/>
  <c r="CN32" i="9"/>
  <c r="CN33" i="8"/>
  <c r="AK43" i="21" l="1"/>
  <c r="AL40" i="21" s="1"/>
  <c r="AL43" i="21" s="1"/>
  <c r="AM40" i="21" s="1"/>
  <c r="AM43" i="21" s="1"/>
  <c r="AN40" i="21" s="1"/>
  <c r="AN42" i="21" s="1"/>
  <c r="AR137" i="20"/>
  <c r="AO137" i="20"/>
  <c r="AT60" i="21"/>
  <c r="AU57" i="21" s="1"/>
  <c r="AU60" i="21" s="1"/>
  <c r="AV57" i="21" s="1"/>
  <c r="CM127" i="4"/>
  <c r="CM172" i="4" s="1"/>
  <c r="CM82" i="4" s="1"/>
  <c r="CM194" i="4"/>
  <c r="CM239" i="4" s="1"/>
  <c r="CM207" i="4"/>
  <c r="CM252" i="4" s="1"/>
  <c r="CM119" i="4"/>
  <c r="CM164" i="4" s="1"/>
  <c r="CM74" i="4" s="1"/>
  <c r="CM111" i="4"/>
  <c r="CM156" i="4" s="1"/>
  <c r="CM66" i="4" s="1"/>
  <c r="CL252" i="4"/>
  <c r="CM107" i="4"/>
  <c r="CM152" i="4" s="1"/>
  <c r="CM62" i="4" s="1"/>
  <c r="CM193" i="4"/>
  <c r="CM238" i="4" s="1"/>
  <c r="CM131" i="4"/>
  <c r="CM176" i="4" s="1"/>
  <c r="CM86" i="4" s="1"/>
  <c r="CM191" i="4"/>
  <c r="CM236" i="4" s="1"/>
  <c r="CM226" i="4"/>
  <c r="CM271" i="4" s="1"/>
  <c r="CM126" i="4"/>
  <c r="CM171" i="4" s="1"/>
  <c r="CM81" i="4" s="1"/>
  <c r="CM206" i="4"/>
  <c r="CM251" i="4" s="1"/>
  <c r="CM125" i="4"/>
  <c r="CM170" i="4" s="1"/>
  <c r="CM80" i="4" s="1"/>
  <c r="CM219" i="4"/>
  <c r="CM264" i="4" s="1"/>
  <c r="CM123" i="4"/>
  <c r="CM168" i="4" s="1"/>
  <c r="CM78" i="4" s="1"/>
  <c r="CM210" i="4"/>
  <c r="CM255" i="4" s="1"/>
  <c r="CM103" i="4"/>
  <c r="CM148" i="4" s="1"/>
  <c r="CM58" i="4" s="1"/>
  <c r="CM118" i="4"/>
  <c r="CM163" i="4" s="1"/>
  <c r="CM73" i="4" s="1"/>
  <c r="CM108" i="4"/>
  <c r="CM153" i="4" s="1"/>
  <c r="CM63" i="4" s="1"/>
  <c r="CM121" i="4"/>
  <c r="CM166" i="4" s="1"/>
  <c r="CM76" i="4" s="1"/>
  <c r="CM196" i="4"/>
  <c r="CM241" i="4" s="1"/>
  <c r="CM137" i="4"/>
  <c r="CM182" i="4" s="1"/>
  <c r="CM92" i="4" s="1"/>
  <c r="CL168" i="4"/>
  <c r="CL78" i="4" s="1"/>
  <c r="CL166" i="4"/>
  <c r="CL76" i="4" s="1"/>
  <c r="CL176" i="4"/>
  <c r="CL86" i="4" s="1"/>
  <c r="CL153" i="4"/>
  <c r="CL63" i="4" s="1"/>
  <c r="CM113" i="4"/>
  <c r="CM158" i="4" s="1"/>
  <c r="CM68" i="4" s="1"/>
  <c r="CM225" i="4"/>
  <c r="CM129" i="4"/>
  <c r="CM174" i="4" s="1"/>
  <c r="CM84" i="4" s="1"/>
  <c r="CM227" i="4"/>
  <c r="CM272" i="4" s="1"/>
  <c r="CM201" i="4"/>
  <c r="CM246" i="4" s="1"/>
  <c r="CM104" i="4"/>
  <c r="CM195" i="4"/>
  <c r="CM240" i="4" s="1"/>
  <c r="CM221" i="4"/>
  <c r="CM266" i="4" s="1"/>
  <c r="CM122" i="4"/>
  <c r="CM167" i="4" s="1"/>
  <c r="CM77" i="4" s="1"/>
  <c r="CM189" i="4"/>
  <c r="CM114" i="4"/>
  <c r="CM159" i="4" s="1"/>
  <c r="CM69" i="4" s="1"/>
  <c r="CM99" i="4"/>
  <c r="CM135" i="4"/>
  <c r="CM180" i="4" s="1"/>
  <c r="CM90" i="4" s="1"/>
  <c r="CM138" i="4"/>
  <c r="CM200" i="4"/>
  <c r="CM245" i="4" s="1"/>
  <c r="CM10" i="5"/>
  <c r="CM199" i="4"/>
  <c r="CM244" i="4" s="1"/>
  <c r="CM216" i="4"/>
  <c r="CM132" i="4"/>
  <c r="CM177" i="4" s="1"/>
  <c r="CM87" i="4" s="1"/>
  <c r="CM117" i="4"/>
  <c r="CM162" i="4" s="1"/>
  <c r="CM72" i="4" s="1"/>
  <c r="CM136" i="4"/>
  <c r="CM181" i="4" s="1"/>
  <c r="CM91" i="4" s="1"/>
  <c r="CM134" i="4"/>
  <c r="CM179" i="4" s="1"/>
  <c r="CM89" i="4" s="1"/>
  <c r="CL264" i="4"/>
  <c r="CL182" i="4"/>
  <c r="CL92" i="4" s="1"/>
  <c r="CL163" i="4"/>
  <c r="CL73" i="4" s="1"/>
  <c r="CL255" i="4"/>
  <c r="CL251" i="4"/>
  <c r="CM213" i="4"/>
  <c r="CM258" i="4" s="1"/>
  <c r="CM9" i="5"/>
  <c r="CM203" i="4"/>
  <c r="CM248" i="4" s="1"/>
  <c r="CM102" i="4"/>
  <c r="CM217" i="4"/>
  <c r="CM262" i="4" s="1"/>
  <c r="CM197" i="4"/>
  <c r="CM242" i="4" s="1"/>
  <c r="CM110" i="4"/>
  <c r="CM155" i="4" s="1"/>
  <c r="CM65" i="4" s="1"/>
  <c r="CM130" i="4"/>
  <c r="CM228" i="4"/>
  <c r="CM273" i="4" s="1"/>
  <c r="CM109" i="4"/>
  <c r="CM154" i="4" s="1"/>
  <c r="CM64" i="4" s="1"/>
  <c r="CM128" i="4"/>
  <c r="CM173" i="4" s="1"/>
  <c r="CM83" i="4" s="1"/>
  <c r="CM101" i="4"/>
  <c r="CM146" i="4" s="1"/>
  <c r="CM56" i="4" s="1"/>
  <c r="CM209" i="4"/>
  <c r="CM254" i="4" s="1"/>
  <c r="CM212" i="4"/>
  <c r="CM257" i="4" s="1"/>
  <c r="CM11" i="5"/>
  <c r="CM115" i="4"/>
  <c r="CM160" i="4" s="1"/>
  <c r="CM70" i="4" s="1"/>
  <c r="CM133" i="4"/>
  <c r="CM178" i="4" s="1"/>
  <c r="CM88" i="4" s="1"/>
  <c r="CM106" i="4"/>
  <c r="CM151" i="4" s="1"/>
  <c r="CM61" i="4" s="1"/>
  <c r="CM120" i="4"/>
  <c r="CM165" i="4" s="1"/>
  <c r="CM75" i="4" s="1"/>
  <c r="CM139" i="4"/>
  <c r="CM184" i="4" s="1"/>
  <c r="CM94" i="4" s="1"/>
  <c r="CM204" i="4"/>
  <c r="CM249" i="4" s="1"/>
  <c r="CL236" i="4"/>
  <c r="CL171" i="4"/>
  <c r="CL81" i="4" s="1"/>
  <c r="CL239" i="4"/>
  <c r="CL238" i="4"/>
  <c r="CM105" i="4"/>
  <c r="CM150" i="4" s="1"/>
  <c r="CM60" i="4" s="1"/>
  <c r="CM205" i="4"/>
  <c r="CM250" i="4" s="1"/>
  <c r="CM192" i="4"/>
  <c r="CM222" i="4"/>
  <c r="CM267" i="4" s="1"/>
  <c r="CM223" i="4"/>
  <c r="CM268" i="4" s="1"/>
  <c r="CM220" i="4"/>
  <c r="CM265" i="4" s="1"/>
  <c r="CM229" i="4"/>
  <c r="CM116" i="4"/>
  <c r="CM161" i="4" s="1"/>
  <c r="CM71" i="4" s="1"/>
  <c r="CM224" i="4"/>
  <c r="CM269" i="4" s="1"/>
  <c r="CM211" i="4"/>
  <c r="CM256" i="4" s="1"/>
  <c r="CM214" i="4"/>
  <c r="CM259" i="4" s="1"/>
  <c r="CM124" i="4"/>
  <c r="CM169" i="4" s="1"/>
  <c r="CM79" i="4" s="1"/>
  <c r="CM218" i="4"/>
  <c r="CM263" i="4" s="1"/>
  <c r="CM202" i="4"/>
  <c r="CM208" i="4"/>
  <c r="CM253" i="4" s="1"/>
  <c r="CM112" i="4"/>
  <c r="CM157" i="4" s="1"/>
  <c r="CM67" i="4" s="1"/>
  <c r="CM215" i="4"/>
  <c r="CM260" i="4" s="1"/>
  <c r="CM198" i="4"/>
  <c r="CP11" i="4"/>
  <c r="CP12" i="4"/>
  <c r="CP13" i="4"/>
  <c r="CP15" i="4"/>
  <c r="CP14" i="4"/>
  <c r="CP16" i="4"/>
  <c r="CP17" i="4"/>
  <c r="CP18" i="4"/>
  <c r="CP19" i="4"/>
  <c r="CP20" i="4"/>
  <c r="CP21" i="4"/>
  <c r="CP22" i="4"/>
  <c r="CP24" i="4"/>
  <c r="CP25" i="4"/>
  <c r="CP26" i="4"/>
  <c r="CP29" i="4"/>
  <c r="CP23" i="4"/>
  <c r="CP30" i="4"/>
  <c r="CP31" i="4"/>
  <c r="CP36" i="4"/>
  <c r="CP27" i="4"/>
  <c r="CP28" i="4"/>
  <c r="CP33" i="4"/>
  <c r="CP37" i="4"/>
  <c r="CP32" i="4"/>
  <c r="CP34" i="4"/>
  <c r="CP38" i="4"/>
  <c r="CP41" i="4"/>
  <c r="CP43" i="4"/>
  <c r="CP47" i="4"/>
  <c r="CP35" i="4"/>
  <c r="CP40" i="4"/>
  <c r="CP44" i="4"/>
  <c r="CP39" i="4"/>
  <c r="CP45" i="4"/>
  <c r="CP49" i="4"/>
  <c r="CP42" i="4"/>
  <c r="CP48" i="4"/>
  <c r="CP46" i="4"/>
  <c r="CQ32" i="3"/>
  <c r="CQ76" i="3" s="1"/>
  <c r="CQ36" i="3"/>
  <c r="CQ80" i="3" s="1"/>
  <c r="CQ34" i="3"/>
  <c r="CQ78" i="3" s="1"/>
  <c r="CQ37" i="3"/>
  <c r="CQ81" i="3" s="1"/>
  <c r="CQ39" i="3"/>
  <c r="CQ83" i="3" s="1"/>
  <c r="CQ35" i="3"/>
  <c r="CQ79" i="3" s="1"/>
  <c r="CQ38" i="3"/>
  <c r="CQ82" i="3" s="1"/>
  <c r="CQ42" i="3"/>
  <c r="CQ86" i="3" s="1"/>
  <c r="CQ41" i="3"/>
  <c r="CQ85" i="3" s="1"/>
  <c r="CQ46" i="3"/>
  <c r="CQ90" i="3" s="1"/>
  <c r="CQ45" i="3"/>
  <c r="CQ89" i="3" s="1"/>
  <c r="CQ40" i="3"/>
  <c r="CQ84" i="3" s="1"/>
  <c r="CQ50" i="3"/>
  <c r="CQ94" i="3" s="1"/>
  <c r="CQ33" i="3"/>
  <c r="CQ77" i="3" s="1"/>
  <c r="CQ44" i="3"/>
  <c r="CQ88" i="3" s="1"/>
  <c r="CQ49" i="3"/>
  <c r="CQ93" i="3" s="1"/>
  <c r="CQ53" i="3"/>
  <c r="CQ97" i="3" s="1"/>
  <c r="CQ48" i="3"/>
  <c r="CQ92" i="3" s="1"/>
  <c r="CQ51" i="3"/>
  <c r="CQ95" i="3" s="1"/>
  <c r="CQ54" i="3"/>
  <c r="CQ98" i="3" s="1"/>
  <c r="CQ57" i="3"/>
  <c r="CQ101" i="3" s="1"/>
  <c r="CQ61" i="3"/>
  <c r="CQ105" i="3" s="1"/>
  <c r="CQ65" i="3"/>
  <c r="CQ109" i="3" s="1"/>
  <c r="CQ69" i="3"/>
  <c r="CQ113" i="3" s="1"/>
  <c r="CQ43" i="3"/>
  <c r="CQ87" i="3" s="1"/>
  <c r="CQ47" i="3"/>
  <c r="CQ91" i="3" s="1"/>
  <c r="CQ55" i="3"/>
  <c r="CQ99" i="3" s="1"/>
  <c r="CQ56" i="3"/>
  <c r="CQ100" i="3" s="1"/>
  <c r="CQ60" i="3"/>
  <c r="CQ104" i="3" s="1"/>
  <c r="CQ64" i="3"/>
  <c r="CQ108" i="3" s="1"/>
  <c r="CQ68" i="3"/>
  <c r="CQ112" i="3" s="1"/>
  <c r="CQ58" i="3"/>
  <c r="CQ102" i="3" s="1"/>
  <c r="CQ66" i="3"/>
  <c r="CQ110" i="3" s="1"/>
  <c r="CQ67" i="3"/>
  <c r="CQ111" i="3" s="1"/>
  <c r="CQ71" i="3"/>
  <c r="CQ115" i="3" s="1"/>
  <c r="CQ52" i="3"/>
  <c r="CQ96" i="3" s="1"/>
  <c r="CQ70" i="3"/>
  <c r="CQ114" i="3" s="1"/>
  <c r="CQ63" i="3"/>
  <c r="CQ107" i="3" s="1"/>
  <c r="CQ31" i="3"/>
  <c r="CQ75" i="3" s="1"/>
  <c r="CQ59" i="3"/>
  <c r="CQ103" i="3" s="1"/>
  <c r="CQ62" i="3"/>
  <c r="CQ106" i="3" s="1"/>
  <c r="CL11" i="9"/>
  <c r="CL17" i="8"/>
  <c r="CM13" i="5"/>
  <c r="CM22" i="9" s="1"/>
  <c r="CL15" i="8"/>
  <c r="CL9" i="9"/>
  <c r="CK277" i="4"/>
  <c r="CK16" i="8"/>
  <c r="CK10" i="9"/>
  <c r="CO56" i="9"/>
  <c r="CM8" i="5"/>
  <c r="CQ22" i="3"/>
  <c r="CM25" i="5"/>
  <c r="CM21" i="5"/>
  <c r="CL20" i="8"/>
  <c r="CL17" i="9"/>
  <c r="CL24" i="8"/>
  <c r="CL21" i="9"/>
  <c r="CL280" i="4"/>
  <c r="CL21" i="8"/>
  <c r="CL18" i="9"/>
  <c r="CN2" i="9"/>
  <c r="CN2" i="8"/>
  <c r="CO2" i="3"/>
  <c r="CN2" i="5"/>
  <c r="CN12" i="5" s="1"/>
  <c r="CN16" i="3"/>
  <c r="CN2" i="4"/>
  <c r="CL20" i="9"/>
  <c r="CL23" i="8"/>
  <c r="CM279" i="4"/>
  <c r="CM144" i="4"/>
  <c r="CM54" i="4" s="1"/>
  <c r="CM281" i="4"/>
  <c r="CL22" i="8"/>
  <c r="CL19" i="9"/>
  <c r="CL26" i="8"/>
  <c r="CQ26" i="3"/>
  <c r="CQ25" i="3"/>
  <c r="CQ28" i="3"/>
  <c r="CQ27" i="3"/>
  <c r="CP104" i="5"/>
  <c r="CP92" i="5"/>
  <c r="CP4" i="5"/>
  <c r="CP80" i="5"/>
  <c r="CP16" i="5"/>
  <c r="CP33" i="5" s="1"/>
  <c r="CP29" i="5"/>
  <c r="CP109" i="5"/>
  <c r="CP48" i="9"/>
  <c r="CP4" i="9"/>
  <c r="CP47" i="9"/>
  <c r="CP42" i="9"/>
  <c r="CP285" i="4"/>
  <c r="CP4" i="4"/>
  <c r="CR3" i="3"/>
  <c r="CQ385" i="3"/>
  <c r="CQ62" i="5" s="1"/>
  <c r="CQ402" i="3"/>
  <c r="CQ388" i="3"/>
  <c r="CQ65" i="5" s="1"/>
  <c r="CQ386" i="3"/>
  <c r="CQ63" i="5" s="1"/>
  <c r="CQ389" i="3"/>
  <c r="CQ66" i="5" s="1"/>
  <c r="CQ392" i="3"/>
  <c r="CQ69" i="5" s="1"/>
  <c r="CQ400" i="3"/>
  <c r="CQ77" i="5" s="1"/>
  <c r="CQ401" i="3"/>
  <c r="CQ394" i="3"/>
  <c r="CQ71" i="5" s="1"/>
  <c r="CQ390" i="3"/>
  <c r="CQ67" i="5" s="1"/>
  <c r="CQ393" i="3"/>
  <c r="CQ70" i="5" s="1"/>
  <c r="CQ340" i="3"/>
  <c r="CQ396" i="3"/>
  <c r="CQ73" i="5" s="1"/>
  <c r="CQ344" i="3"/>
  <c r="CQ45" i="5" s="1"/>
  <c r="CQ341" i="3"/>
  <c r="CQ42" i="5" s="1"/>
  <c r="CQ342" i="3"/>
  <c r="CQ43" i="5" s="1"/>
  <c r="CQ348" i="3"/>
  <c r="CQ49" i="5" s="1"/>
  <c r="CQ352" i="3"/>
  <c r="CQ53" i="5" s="1"/>
  <c r="CQ345" i="3"/>
  <c r="CQ46" i="5" s="1"/>
  <c r="CQ349" i="3"/>
  <c r="CQ50" i="5" s="1"/>
  <c r="CQ343" i="3"/>
  <c r="CQ44" i="5" s="1"/>
  <c r="CQ347" i="3"/>
  <c r="CQ48" i="5" s="1"/>
  <c r="CQ358" i="3"/>
  <c r="CQ398" i="3"/>
  <c r="CQ75" i="5" s="1"/>
  <c r="CQ395" i="3"/>
  <c r="CQ72" i="5" s="1"/>
  <c r="CQ350" i="3"/>
  <c r="CQ51" i="5" s="1"/>
  <c r="CQ391" i="3"/>
  <c r="CQ68" i="5" s="1"/>
  <c r="CQ351" i="3"/>
  <c r="CQ52" i="5" s="1"/>
  <c r="CQ354" i="3"/>
  <c r="CQ55" i="5" s="1"/>
  <c r="CQ356" i="3"/>
  <c r="CQ57" i="5" s="1"/>
  <c r="CQ387" i="3"/>
  <c r="CQ64" i="5" s="1"/>
  <c r="CQ346" i="3"/>
  <c r="CQ47" i="5" s="1"/>
  <c r="CQ355" i="3"/>
  <c r="CQ56" i="5" s="1"/>
  <c r="CQ357" i="3"/>
  <c r="CQ384" i="3"/>
  <c r="CQ299" i="3"/>
  <c r="CQ195" i="3"/>
  <c r="CQ153" i="3"/>
  <c r="CQ296" i="3"/>
  <c r="CQ154" i="3"/>
  <c r="CQ124" i="3"/>
  <c r="CQ287" i="3"/>
  <c r="CQ148" i="3"/>
  <c r="CQ123" i="3"/>
  <c r="CQ3" i="5"/>
  <c r="CQ281" i="3"/>
  <c r="CQ259" i="3"/>
  <c r="CQ194" i="3"/>
  <c r="CQ428" i="3"/>
  <c r="CQ308" i="3"/>
  <c r="CQ207" i="3"/>
  <c r="CQ172" i="3"/>
  <c r="CQ333" i="3"/>
  <c r="CQ269" i="3"/>
  <c r="CQ232" i="3"/>
  <c r="CQ170" i="3"/>
  <c r="CQ298" i="3"/>
  <c r="CQ156" i="3"/>
  <c r="CQ126" i="3"/>
  <c r="CQ322" i="3"/>
  <c r="CQ221" i="3"/>
  <c r="CQ199" i="3"/>
  <c r="CQ427" i="3"/>
  <c r="CQ283" i="3"/>
  <c r="CQ263" i="3"/>
  <c r="CQ198" i="3"/>
  <c r="CQ4" i="3"/>
  <c r="CQ309" i="3"/>
  <c r="CQ241" i="3"/>
  <c r="CQ242" i="3"/>
  <c r="CQ335" i="3"/>
  <c r="CQ271" i="3"/>
  <c r="CQ236" i="3"/>
  <c r="CQ174" i="3"/>
  <c r="CQ330" i="3"/>
  <c r="CQ229" i="3"/>
  <c r="CQ218" i="3"/>
  <c r="CQ10" i="3"/>
  <c r="CQ291" i="3"/>
  <c r="CQ152" i="3"/>
  <c r="CQ122" i="3"/>
  <c r="CQ3" i="8"/>
  <c r="CQ285" i="3"/>
  <c r="CQ146" i="3"/>
  <c r="CQ121" i="3"/>
  <c r="CQ276" i="3"/>
  <c r="CQ175" i="3"/>
  <c r="CQ142" i="3"/>
  <c r="CQ334" i="3"/>
  <c r="CQ273" i="3"/>
  <c r="CQ240" i="3"/>
  <c r="CQ178" i="3"/>
  <c r="CQ19" i="3"/>
  <c r="CQ264" i="3"/>
  <c r="CQ163" i="3"/>
  <c r="CQ130" i="3"/>
  <c r="CQ325" i="3"/>
  <c r="CQ260" i="3"/>
  <c r="CQ216" i="3"/>
  <c r="CQ151" i="3"/>
  <c r="CQ319" i="3"/>
  <c r="CQ254" i="3"/>
  <c r="CQ201" i="3"/>
  <c r="CQ141" i="3"/>
  <c r="CQ313" i="3"/>
  <c r="CQ245" i="3"/>
  <c r="CQ253" i="3"/>
  <c r="CQ125" i="3"/>
  <c r="CQ434" i="3"/>
  <c r="CQ272" i="3"/>
  <c r="CQ171" i="3"/>
  <c r="CQ138" i="3"/>
  <c r="CQ301" i="3"/>
  <c r="CQ233" i="3"/>
  <c r="CQ226" i="3"/>
  <c r="CQ327" i="3"/>
  <c r="CQ262" i="3"/>
  <c r="CQ220" i="3"/>
  <c r="CQ155" i="3"/>
  <c r="CQ286" i="3"/>
  <c r="CQ185" i="3"/>
  <c r="CQ135" i="3"/>
  <c r="CQ315" i="3"/>
  <c r="CQ247" i="3"/>
  <c r="CQ257" i="3"/>
  <c r="CQ127" i="3"/>
  <c r="CQ310" i="3"/>
  <c r="CQ209" i="3"/>
  <c r="CQ176" i="3"/>
  <c r="CQ303" i="3"/>
  <c r="CQ235" i="3"/>
  <c r="CQ230" i="3"/>
  <c r="CQ297" i="3"/>
  <c r="CQ193" i="3"/>
  <c r="CQ149" i="3"/>
  <c r="CQ323" i="3"/>
  <c r="CQ258" i="3"/>
  <c r="CQ212" i="3"/>
  <c r="CQ147" i="3"/>
  <c r="CQ317" i="3"/>
  <c r="CQ252" i="3"/>
  <c r="CQ261" i="3"/>
  <c r="CQ131" i="3"/>
  <c r="CQ279" i="3"/>
  <c r="CQ255" i="3"/>
  <c r="CQ190" i="3"/>
  <c r="CQ305" i="3"/>
  <c r="CQ237" i="3"/>
  <c r="CQ234" i="3"/>
  <c r="CQ430" i="3"/>
  <c r="CQ331" i="3"/>
  <c r="CQ267" i="3"/>
  <c r="CQ228" i="3"/>
  <c r="CQ166" i="3"/>
  <c r="CQ326" i="3"/>
  <c r="CQ225" i="3"/>
  <c r="CQ210" i="3"/>
  <c r="CQ320" i="3"/>
  <c r="CQ219" i="3"/>
  <c r="CQ196" i="3"/>
  <c r="CQ314" i="3"/>
  <c r="CQ213" i="3"/>
  <c r="CQ184" i="3"/>
  <c r="CQ3" i="9"/>
  <c r="CQ275" i="3"/>
  <c r="CQ244" i="3"/>
  <c r="CQ182" i="3"/>
  <c r="CQ302" i="3"/>
  <c r="CQ197" i="3"/>
  <c r="CQ157" i="3"/>
  <c r="CQ328" i="3"/>
  <c r="CQ227" i="3"/>
  <c r="CQ214" i="3"/>
  <c r="CQ289" i="3"/>
  <c r="CQ150" i="3"/>
  <c r="CQ120" i="3"/>
  <c r="CQ432" i="3"/>
  <c r="CQ316" i="3"/>
  <c r="CQ215" i="3"/>
  <c r="CQ188" i="3"/>
  <c r="CQ274" i="3"/>
  <c r="CQ173" i="3"/>
  <c r="CQ140" i="3"/>
  <c r="CQ304" i="3"/>
  <c r="CQ200" i="3"/>
  <c r="CQ164" i="3"/>
  <c r="CQ300" i="3"/>
  <c r="CQ158" i="3"/>
  <c r="CQ128" i="3"/>
  <c r="CQ433" i="3"/>
  <c r="CQ324" i="3"/>
  <c r="CQ223" i="3"/>
  <c r="CQ203" i="3"/>
  <c r="CQ318" i="3"/>
  <c r="CQ217" i="3"/>
  <c r="CQ192" i="3"/>
  <c r="CQ311" i="3"/>
  <c r="CQ243" i="3"/>
  <c r="CQ246" i="3"/>
  <c r="CQ7" i="3"/>
  <c r="CQ306" i="3"/>
  <c r="CQ202" i="3"/>
  <c r="CQ168" i="3"/>
  <c r="CQ429" i="3"/>
  <c r="CQ222" i="3"/>
  <c r="CQ189" i="3"/>
  <c r="CQ183" i="3"/>
  <c r="CQ278" i="3"/>
  <c r="CQ307" i="3"/>
  <c r="CQ143" i="3"/>
  <c r="CQ179" i="3"/>
  <c r="CQ277" i="3"/>
  <c r="CQ268" i="3"/>
  <c r="CQ329" i="3"/>
  <c r="CQ137" i="3"/>
  <c r="CQ181" i="3"/>
  <c r="CQ211" i="3"/>
  <c r="CQ270" i="3"/>
  <c r="CQ435" i="3"/>
  <c r="CQ139" i="3"/>
  <c r="CQ133" i="3"/>
  <c r="CQ177" i="3"/>
  <c r="CQ239" i="3"/>
  <c r="CQ266" i="3"/>
  <c r="CQ295" i="3"/>
  <c r="CQ321" i="3"/>
  <c r="CQ119" i="3"/>
  <c r="CQ251" i="3"/>
  <c r="CQ167" i="3"/>
  <c r="CQ265" i="3"/>
  <c r="CQ431" i="3"/>
  <c r="CQ129" i="3"/>
  <c r="CQ180" i="3"/>
  <c r="CQ169" i="3"/>
  <c r="CQ332" i="3"/>
  <c r="CQ144" i="3"/>
  <c r="CQ238" i="3"/>
  <c r="CQ165" i="3"/>
  <c r="CQ191" i="3"/>
  <c r="CQ256" i="3"/>
  <c r="CQ13" i="3"/>
  <c r="CQ186" i="3"/>
  <c r="CQ134" i="3"/>
  <c r="CQ224" i="3"/>
  <c r="CQ288" i="3"/>
  <c r="CQ136" i="3"/>
  <c r="CQ284" i="3"/>
  <c r="CQ132" i="3"/>
  <c r="CQ3" i="4"/>
  <c r="CQ187" i="3"/>
  <c r="CQ145" i="3"/>
  <c r="CQ282" i="3"/>
  <c r="CQ231" i="3"/>
  <c r="CQ208" i="3"/>
  <c r="CQ312" i="3"/>
  <c r="CQ290" i="3"/>
  <c r="CQ280" i="3"/>
  <c r="CQ159" i="3"/>
  <c r="CQ399" i="3"/>
  <c r="CQ76" i="5" s="1"/>
  <c r="CO34" i="8"/>
  <c r="CO33" i="9"/>
  <c r="CO32" i="9"/>
  <c r="CO33" i="8"/>
  <c r="CP4" i="8"/>
  <c r="CP48" i="8"/>
  <c r="CP55" i="8"/>
  <c r="CP45" i="8"/>
  <c r="CP54" i="8"/>
  <c r="CP40" i="8"/>
  <c r="CP47" i="8"/>
  <c r="CP56" i="8"/>
  <c r="CP63" i="8"/>
  <c r="CP65" i="8"/>
  <c r="CP64" i="8"/>
  <c r="CP58" i="8"/>
  <c r="CP59" i="8"/>
  <c r="CP67" i="8"/>
  <c r="CP68" i="8"/>
  <c r="AQ137" i="20" l="1"/>
  <c r="AY146" i="20"/>
  <c r="CN193" i="4"/>
  <c r="CN238" i="4" s="1"/>
  <c r="CN192" i="4"/>
  <c r="CN237" i="4" s="1"/>
  <c r="CN198" i="4"/>
  <c r="CN243" i="4" s="1"/>
  <c r="CN137" i="4"/>
  <c r="CN182" i="4" s="1"/>
  <c r="CN92" i="4" s="1"/>
  <c r="CN202" i="4"/>
  <c r="CN247" i="4" s="1"/>
  <c r="CN229" i="4"/>
  <c r="CN274" i="4" s="1"/>
  <c r="CN191" i="4"/>
  <c r="CN236" i="4" s="1"/>
  <c r="CN108" i="4"/>
  <c r="CN153" i="4" s="1"/>
  <c r="CN63" i="4" s="1"/>
  <c r="CM237" i="4"/>
  <c r="CN125" i="4"/>
  <c r="CN170" i="4" s="1"/>
  <c r="CN80" i="4" s="1"/>
  <c r="CN134" i="4"/>
  <c r="CN179" i="4" s="1"/>
  <c r="CN89" i="4" s="1"/>
  <c r="CN216" i="4"/>
  <c r="CN261" i="4" s="1"/>
  <c r="CN138" i="4"/>
  <c r="CN183" i="4" s="1"/>
  <c r="CN93" i="4" s="1"/>
  <c r="CN189" i="4"/>
  <c r="CN234" i="4" s="1"/>
  <c r="CN104" i="4"/>
  <c r="CN149" i="4" s="1"/>
  <c r="CN59" i="4" s="1"/>
  <c r="CN225" i="4"/>
  <c r="CN270" i="4" s="1"/>
  <c r="CN210" i="4"/>
  <c r="CN255" i="4" s="1"/>
  <c r="CM243" i="4"/>
  <c r="CN139" i="4"/>
  <c r="CN184" i="4" s="1"/>
  <c r="CN94" i="4" s="1"/>
  <c r="CN115" i="4"/>
  <c r="CN160" i="4" s="1"/>
  <c r="CN70" i="4" s="1"/>
  <c r="CN101" i="4"/>
  <c r="CN146" i="4" s="1"/>
  <c r="CN56" i="4" s="1"/>
  <c r="CN130" i="4"/>
  <c r="CN175" i="4" s="1"/>
  <c r="CN85" i="4" s="1"/>
  <c r="CN102" i="4"/>
  <c r="CN147" i="4" s="1"/>
  <c r="CN57" i="4" s="1"/>
  <c r="CM175" i="4"/>
  <c r="CM85" i="4" s="1"/>
  <c r="CM147" i="4"/>
  <c r="CM57" i="4" s="1"/>
  <c r="CN215" i="4"/>
  <c r="CN260" i="4" s="1"/>
  <c r="CN218" i="4"/>
  <c r="CN263" i="4" s="1"/>
  <c r="CN211" i="4"/>
  <c r="CN256" i="4" s="1"/>
  <c r="CN220" i="4"/>
  <c r="CN265" i="4" s="1"/>
  <c r="CN205" i="4"/>
  <c r="CN250" i="4" s="1"/>
  <c r="CN103" i="4"/>
  <c r="CN148" i="4" s="1"/>
  <c r="CN58" i="4" s="1"/>
  <c r="CN207" i="4"/>
  <c r="CN120" i="4"/>
  <c r="CN165" i="4" s="1"/>
  <c r="CN75" i="4" s="1"/>
  <c r="CN11" i="5"/>
  <c r="CN128" i="4"/>
  <c r="CN173" i="4" s="1"/>
  <c r="CN83" i="4" s="1"/>
  <c r="CN110" i="4"/>
  <c r="CN155" i="4" s="1"/>
  <c r="CN65" i="4" s="1"/>
  <c r="CN203" i="4"/>
  <c r="CN248" i="4" s="1"/>
  <c r="CN111" i="4"/>
  <c r="CN156" i="4" s="1"/>
  <c r="CN66" i="4" s="1"/>
  <c r="CN107" i="4"/>
  <c r="CN152" i="4" s="1"/>
  <c r="CN62" i="4" s="1"/>
  <c r="CN136" i="4"/>
  <c r="CN199" i="4"/>
  <c r="CN244" i="4" s="1"/>
  <c r="CN135" i="4"/>
  <c r="CN180" i="4" s="1"/>
  <c r="CN90" i="4" s="1"/>
  <c r="CN122" i="4"/>
  <c r="CN167" i="4" s="1"/>
  <c r="CN77" i="4" s="1"/>
  <c r="CN201" i="4"/>
  <c r="CN113" i="4"/>
  <c r="CN158" i="4" s="1"/>
  <c r="CN68" i="4" s="1"/>
  <c r="CN119" i="4"/>
  <c r="CN164" i="4" s="1"/>
  <c r="CN74" i="4" s="1"/>
  <c r="CN219" i="4"/>
  <c r="CN264" i="4" s="1"/>
  <c r="CM274" i="4"/>
  <c r="CM234" i="4"/>
  <c r="CM183" i="4"/>
  <c r="CM93" i="4" s="1"/>
  <c r="CM149" i="4"/>
  <c r="CM59" i="4" s="1"/>
  <c r="CN112" i="4"/>
  <c r="CN124" i="4"/>
  <c r="CN169" i="4" s="1"/>
  <c r="CN79" i="4" s="1"/>
  <c r="CN224" i="4"/>
  <c r="CN269" i="4" s="1"/>
  <c r="CN223" i="4"/>
  <c r="CN268" i="4" s="1"/>
  <c r="CN105" i="4"/>
  <c r="CN226" i="4"/>
  <c r="CN271" i="4" s="1"/>
  <c r="CN194" i="4"/>
  <c r="CN239" i="4" s="1"/>
  <c r="CN106" i="4"/>
  <c r="CN151" i="4" s="1"/>
  <c r="CN61" i="4" s="1"/>
  <c r="CN212" i="4"/>
  <c r="CN109" i="4"/>
  <c r="CN154" i="4" s="1"/>
  <c r="CN64" i="4" s="1"/>
  <c r="CN197" i="4"/>
  <c r="CN242" i="4" s="1"/>
  <c r="CN9" i="5"/>
  <c r="CN121" i="4"/>
  <c r="CN123" i="4"/>
  <c r="CN168" i="4" s="1"/>
  <c r="CN78" i="4" s="1"/>
  <c r="CN117" i="4"/>
  <c r="CN162" i="4" s="1"/>
  <c r="CN72" i="4" s="1"/>
  <c r="CN10" i="5"/>
  <c r="CN99" i="4"/>
  <c r="CN221" i="4"/>
  <c r="CN266" i="4" s="1"/>
  <c r="CN227" i="4"/>
  <c r="CN272" i="4" s="1"/>
  <c r="CN126" i="4"/>
  <c r="CN127" i="4"/>
  <c r="CN172" i="4" s="1"/>
  <c r="CN82" i="4" s="1"/>
  <c r="CM270" i="4"/>
  <c r="CM261" i="4"/>
  <c r="CM247" i="4"/>
  <c r="CN208" i="4"/>
  <c r="CN253" i="4" s="1"/>
  <c r="CN214" i="4"/>
  <c r="CN116" i="4"/>
  <c r="CN161" i="4" s="1"/>
  <c r="CN71" i="4" s="1"/>
  <c r="CN222" i="4"/>
  <c r="CN267" i="4" s="1"/>
  <c r="CN131" i="4"/>
  <c r="CN176" i="4" s="1"/>
  <c r="CN86" i="4" s="1"/>
  <c r="CN204" i="4"/>
  <c r="CN133" i="4"/>
  <c r="CN178" i="4" s="1"/>
  <c r="CN88" i="4" s="1"/>
  <c r="CN209" i="4"/>
  <c r="CN254" i="4" s="1"/>
  <c r="CN228" i="4"/>
  <c r="CN273" i="4" s="1"/>
  <c r="CN217" i="4"/>
  <c r="CN213" i="4"/>
  <c r="CN258" i="4" s="1"/>
  <c r="CN118" i="4"/>
  <c r="CN163" i="4" s="1"/>
  <c r="CN73" i="4" s="1"/>
  <c r="CN206" i="4"/>
  <c r="CN251" i="4" s="1"/>
  <c r="CN132" i="4"/>
  <c r="CN200" i="4"/>
  <c r="CN245" i="4" s="1"/>
  <c r="CN114" i="4"/>
  <c r="CN159" i="4" s="1"/>
  <c r="CN69" i="4" s="1"/>
  <c r="CN195" i="4"/>
  <c r="CN240" i="4" s="1"/>
  <c r="CN129" i="4"/>
  <c r="CN196" i="4"/>
  <c r="CN241" i="4" s="1"/>
  <c r="CQ11" i="4"/>
  <c r="CQ12" i="4"/>
  <c r="CQ14" i="4"/>
  <c r="CQ16" i="4"/>
  <c r="CQ13" i="4"/>
  <c r="CQ17" i="4"/>
  <c r="CQ18" i="4"/>
  <c r="CQ19" i="4"/>
  <c r="CQ15" i="4"/>
  <c r="CQ20" i="4"/>
  <c r="CQ23" i="4"/>
  <c r="CQ22" i="4"/>
  <c r="CQ24" i="4"/>
  <c r="CQ21" i="4"/>
  <c r="CQ25" i="4"/>
  <c r="CQ27" i="4"/>
  <c r="CQ28" i="4"/>
  <c r="CQ29" i="4"/>
  <c r="CQ26" i="4"/>
  <c r="CQ30" i="4"/>
  <c r="CQ35" i="4"/>
  <c r="CQ39" i="4"/>
  <c r="CQ36" i="4"/>
  <c r="CQ33" i="4"/>
  <c r="CQ37" i="4"/>
  <c r="CQ41" i="4"/>
  <c r="CQ42" i="4"/>
  <c r="CQ46" i="4"/>
  <c r="CQ32" i="4"/>
  <c r="CQ43" i="4"/>
  <c r="CQ47" i="4"/>
  <c r="CQ38" i="4"/>
  <c r="CQ40" i="4"/>
  <c r="CQ44" i="4"/>
  <c r="CQ48" i="4"/>
  <c r="CQ31" i="4"/>
  <c r="CQ34" i="4"/>
  <c r="CQ45" i="4"/>
  <c r="CQ49" i="4"/>
  <c r="CR33" i="3"/>
  <c r="CR77" i="3" s="1"/>
  <c r="CR35" i="3"/>
  <c r="CR79" i="3" s="1"/>
  <c r="CR38" i="3"/>
  <c r="CR82" i="3" s="1"/>
  <c r="CR32" i="3"/>
  <c r="CR76" i="3" s="1"/>
  <c r="CR41" i="3"/>
  <c r="CR85" i="3" s="1"/>
  <c r="CR39" i="3"/>
  <c r="CR83" i="3" s="1"/>
  <c r="CR45" i="3"/>
  <c r="CR89" i="3" s="1"/>
  <c r="CR42" i="3"/>
  <c r="CR86" i="3" s="1"/>
  <c r="CR44" i="3"/>
  <c r="CR88" i="3" s="1"/>
  <c r="CR48" i="3"/>
  <c r="CR92" i="3" s="1"/>
  <c r="CR36" i="3"/>
  <c r="CR80" i="3" s="1"/>
  <c r="CR46" i="3"/>
  <c r="CR90" i="3" s="1"/>
  <c r="CR49" i="3"/>
  <c r="CR93" i="3" s="1"/>
  <c r="CR53" i="3"/>
  <c r="CR97" i="3" s="1"/>
  <c r="CR34" i="3"/>
  <c r="CR78" i="3" s="1"/>
  <c r="CR37" i="3"/>
  <c r="CR81" i="3" s="1"/>
  <c r="CR43" i="3"/>
  <c r="CR87" i="3" s="1"/>
  <c r="CR47" i="3"/>
  <c r="CR91" i="3" s="1"/>
  <c r="CR52" i="3"/>
  <c r="CR96" i="3" s="1"/>
  <c r="CR40" i="3"/>
  <c r="CR84" i="3" s="1"/>
  <c r="CR50" i="3"/>
  <c r="CR94" i="3" s="1"/>
  <c r="CR55" i="3"/>
  <c r="CR99" i="3" s="1"/>
  <c r="CR56" i="3"/>
  <c r="CR100" i="3" s="1"/>
  <c r="CR60" i="3"/>
  <c r="CR104" i="3" s="1"/>
  <c r="CR64" i="3"/>
  <c r="CR108" i="3" s="1"/>
  <c r="CR68" i="3"/>
  <c r="CR112" i="3" s="1"/>
  <c r="CR59" i="3"/>
  <c r="CR103" i="3" s="1"/>
  <c r="CR63" i="3"/>
  <c r="CR107" i="3" s="1"/>
  <c r="CR67" i="3"/>
  <c r="CR111" i="3" s="1"/>
  <c r="CR71" i="3"/>
  <c r="CR115" i="3" s="1"/>
  <c r="CR51" i="3"/>
  <c r="CR95" i="3" s="1"/>
  <c r="CR54" i="3"/>
  <c r="CR98" i="3" s="1"/>
  <c r="CR57" i="3"/>
  <c r="CR101" i="3" s="1"/>
  <c r="CR65" i="3"/>
  <c r="CR109" i="3" s="1"/>
  <c r="CR58" i="3"/>
  <c r="CR102" i="3" s="1"/>
  <c r="CR69" i="3"/>
  <c r="CR113" i="3" s="1"/>
  <c r="CR62" i="3"/>
  <c r="CR106" i="3" s="1"/>
  <c r="CR70" i="3"/>
  <c r="CR114" i="3" s="1"/>
  <c r="CR66" i="3"/>
  <c r="CR110" i="3" s="1"/>
  <c r="CR61" i="3"/>
  <c r="CR105" i="3" s="1"/>
  <c r="CR31" i="3"/>
  <c r="CR75" i="3" s="1"/>
  <c r="CM15" i="8"/>
  <c r="CM9" i="9"/>
  <c r="CN13" i="5"/>
  <c r="CN22" i="9" s="1"/>
  <c r="CM17" i="8"/>
  <c r="CM11" i="9"/>
  <c r="CL277" i="4"/>
  <c r="CL10" i="9"/>
  <c r="CL16" i="8"/>
  <c r="CP56" i="9"/>
  <c r="CN8" i="5"/>
  <c r="CR22" i="3"/>
  <c r="CM26" i="8"/>
  <c r="CN279" i="4"/>
  <c r="CN281" i="4"/>
  <c r="CO2" i="9"/>
  <c r="CO16" i="3"/>
  <c r="AI14" i="27" s="1"/>
  <c r="AI15" i="27" s="1"/>
  <c r="CO2" i="4"/>
  <c r="AI1" i="27"/>
  <c r="CP2" i="3"/>
  <c r="CO2" i="5"/>
  <c r="CO12" i="5" s="1"/>
  <c r="CO2" i="8"/>
  <c r="CM18" i="9"/>
  <c r="CM21" i="8"/>
  <c r="CM20" i="8"/>
  <c r="CM17" i="9"/>
  <c r="CN21" i="5"/>
  <c r="CN25" i="5"/>
  <c r="CM280" i="4"/>
  <c r="CM24" i="8"/>
  <c r="CM21" i="9"/>
  <c r="CM20" i="9"/>
  <c r="CM23" i="8"/>
  <c r="CM22" i="8"/>
  <c r="CM19" i="9"/>
  <c r="CR28" i="3"/>
  <c r="CR27" i="3"/>
  <c r="CR26" i="3"/>
  <c r="CR25" i="3"/>
  <c r="CQ4" i="4"/>
  <c r="CQ285" i="4"/>
  <c r="CQ68" i="8"/>
  <c r="CQ67" i="8"/>
  <c r="CQ59" i="8"/>
  <c r="CQ58" i="8"/>
  <c r="CQ29" i="5"/>
  <c r="CQ4" i="5"/>
  <c r="CQ80" i="5"/>
  <c r="CQ16" i="5"/>
  <c r="CQ109" i="5"/>
  <c r="CQ33" i="5"/>
  <c r="CQ92" i="5"/>
  <c r="CQ55" i="8"/>
  <c r="CQ47" i="8"/>
  <c r="CQ54" i="8"/>
  <c r="CQ63" i="8"/>
  <c r="CQ4" i="8"/>
  <c r="CQ48" i="8"/>
  <c r="CQ40" i="8"/>
  <c r="CQ65" i="8"/>
  <c r="CQ56" i="8"/>
  <c r="CQ64" i="8"/>
  <c r="CQ45" i="8"/>
  <c r="CR402" i="3"/>
  <c r="CR388" i="3"/>
  <c r="CR65" i="5" s="1"/>
  <c r="CS3" i="3"/>
  <c r="CR341" i="3"/>
  <c r="CR42" i="5" s="1"/>
  <c r="CR386" i="3"/>
  <c r="CR63" i="5" s="1"/>
  <c r="CR394" i="3"/>
  <c r="CR71" i="5" s="1"/>
  <c r="CR392" i="3"/>
  <c r="CR69" i="5" s="1"/>
  <c r="CR399" i="3"/>
  <c r="CR76" i="5" s="1"/>
  <c r="CR385" i="3"/>
  <c r="CR62" i="5" s="1"/>
  <c r="CR389" i="3"/>
  <c r="CR66" i="5" s="1"/>
  <c r="CR390" i="3"/>
  <c r="CR67" i="5" s="1"/>
  <c r="CR393" i="3"/>
  <c r="CR70" i="5" s="1"/>
  <c r="CR400" i="3"/>
  <c r="CR77" i="5" s="1"/>
  <c r="CR401" i="3"/>
  <c r="CR340" i="3"/>
  <c r="CR396" i="3"/>
  <c r="CR73" i="5" s="1"/>
  <c r="CR343" i="3"/>
  <c r="CR44" i="5" s="1"/>
  <c r="CR344" i="3"/>
  <c r="CR45" i="5" s="1"/>
  <c r="CR347" i="3"/>
  <c r="CR48" i="5" s="1"/>
  <c r="CR351" i="3"/>
  <c r="CR52" i="5" s="1"/>
  <c r="CR355" i="3"/>
  <c r="CR56" i="5" s="1"/>
  <c r="CR348" i="3"/>
  <c r="CR49" i="5" s="1"/>
  <c r="CR352" i="3"/>
  <c r="CR53" i="5" s="1"/>
  <c r="CR342" i="3"/>
  <c r="CR43" i="5" s="1"/>
  <c r="CR346" i="3"/>
  <c r="CR47" i="5" s="1"/>
  <c r="CR349" i="3"/>
  <c r="CR50" i="5" s="1"/>
  <c r="CR357" i="3"/>
  <c r="CR358" i="3"/>
  <c r="CR395" i="3"/>
  <c r="CR72" i="5" s="1"/>
  <c r="CR387" i="3"/>
  <c r="CR64" i="5" s="1"/>
  <c r="CR345" i="3"/>
  <c r="CR46" i="5" s="1"/>
  <c r="CR350" i="3"/>
  <c r="CR51" i="5" s="1"/>
  <c r="CR398" i="3"/>
  <c r="CR75" i="5" s="1"/>
  <c r="CR354" i="3"/>
  <c r="CR55" i="5" s="1"/>
  <c r="CR391" i="3"/>
  <c r="CR68" i="5" s="1"/>
  <c r="CR356" i="3"/>
  <c r="CR57" i="5" s="1"/>
  <c r="CR384" i="3"/>
  <c r="CR299" i="3"/>
  <c r="CR216" i="3"/>
  <c r="CR141" i="3"/>
  <c r="CR3" i="9"/>
  <c r="CR278" i="3"/>
  <c r="CR199" i="3"/>
  <c r="CR127" i="3"/>
  <c r="CR283" i="3"/>
  <c r="CR236" i="3"/>
  <c r="CR159" i="3"/>
  <c r="CR297" i="3"/>
  <c r="CR203" i="3"/>
  <c r="CR131" i="3"/>
  <c r="AJ2" i="27"/>
  <c r="CR256" i="3"/>
  <c r="CR193" i="3"/>
  <c r="CR144" i="3"/>
  <c r="CR272" i="3"/>
  <c r="CR210" i="3"/>
  <c r="CR135" i="3"/>
  <c r="CR4" i="3"/>
  <c r="CR326" i="3"/>
  <c r="CR209" i="3"/>
  <c r="CR146" i="3"/>
  <c r="CR288" i="3"/>
  <c r="CR214" i="3"/>
  <c r="CR139" i="3"/>
  <c r="CR429" i="3"/>
  <c r="CR314" i="3"/>
  <c r="CR274" i="3"/>
  <c r="CR190" i="3"/>
  <c r="CR331" i="3"/>
  <c r="CR247" i="3"/>
  <c r="CR187" i="3"/>
  <c r="CR138" i="3"/>
  <c r="CR267" i="3"/>
  <c r="CR220" i="3"/>
  <c r="CR284" i="3"/>
  <c r="CR269" i="3"/>
  <c r="CR222" i="3"/>
  <c r="CR145" i="3"/>
  <c r="CR321" i="3"/>
  <c r="CR237" i="3"/>
  <c r="CR177" i="3"/>
  <c r="CR128" i="3"/>
  <c r="CR3" i="4"/>
  <c r="CR258" i="3"/>
  <c r="CR195" i="3"/>
  <c r="CR119" i="3"/>
  <c r="CR310" i="3"/>
  <c r="CR263" i="3"/>
  <c r="CR186" i="3"/>
  <c r="CR277" i="3"/>
  <c r="CR230" i="3"/>
  <c r="CR153" i="3"/>
  <c r="CR19" i="3"/>
  <c r="CR329" i="3"/>
  <c r="CR245" i="3"/>
  <c r="CR185" i="3"/>
  <c r="CR136" i="3"/>
  <c r="CR315" i="3"/>
  <c r="CR231" i="3"/>
  <c r="CR171" i="3"/>
  <c r="CR122" i="3"/>
  <c r="CR3" i="8"/>
  <c r="CR286" i="3"/>
  <c r="CR201" i="3"/>
  <c r="CR129" i="3"/>
  <c r="CR319" i="3"/>
  <c r="CR235" i="3"/>
  <c r="CR175" i="3"/>
  <c r="CR126" i="3"/>
  <c r="CR10" i="3"/>
  <c r="CR305" i="3"/>
  <c r="CR221" i="3"/>
  <c r="CR158" i="3"/>
  <c r="CR323" i="3"/>
  <c r="CR239" i="3"/>
  <c r="CR179" i="3"/>
  <c r="CR130" i="3"/>
  <c r="CR291" i="3"/>
  <c r="CR244" i="3"/>
  <c r="CR170" i="3"/>
  <c r="CR327" i="3"/>
  <c r="CR243" i="3"/>
  <c r="CR183" i="3"/>
  <c r="CR134" i="3"/>
  <c r="CR13" i="3"/>
  <c r="CR279" i="3"/>
  <c r="CR232" i="3"/>
  <c r="CR155" i="3"/>
  <c r="CR332" i="3"/>
  <c r="CR215" i="3"/>
  <c r="CR152" i="3"/>
  <c r="CR335" i="3"/>
  <c r="CR252" i="3"/>
  <c r="CR189" i="3"/>
  <c r="CR140" i="3"/>
  <c r="CR334" i="3"/>
  <c r="CR254" i="3"/>
  <c r="CR191" i="3"/>
  <c r="CR142" i="3"/>
  <c r="CR322" i="3"/>
  <c r="CR202" i="3"/>
  <c r="CR198" i="3"/>
  <c r="CR307" i="3"/>
  <c r="CR223" i="3"/>
  <c r="CR163" i="3"/>
  <c r="CR275" i="3"/>
  <c r="CR228" i="3"/>
  <c r="CR151" i="3"/>
  <c r="CR3" i="5"/>
  <c r="CR262" i="3"/>
  <c r="CR276" i="3"/>
  <c r="CR123" i="3"/>
  <c r="CR427" i="3"/>
  <c r="CR330" i="3"/>
  <c r="CR213" i="3"/>
  <c r="CR150" i="3"/>
  <c r="CR316" i="3"/>
  <c r="CR282" i="3"/>
  <c r="CR192" i="3"/>
  <c r="CR317" i="3"/>
  <c r="CR233" i="3"/>
  <c r="CR173" i="3"/>
  <c r="CR124" i="3"/>
  <c r="CR320" i="3"/>
  <c r="CR200" i="3"/>
  <c r="CR196" i="3"/>
  <c r="CR434" i="3"/>
  <c r="CR306" i="3"/>
  <c r="CR259" i="3"/>
  <c r="CR182" i="3"/>
  <c r="CR324" i="3"/>
  <c r="CR207" i="3"/>
  <c r="CR295" i="3"/>
  <c r="CR280" i="3"/>
  <c r="CR212" i="3"/>
  <c r="CR137" i="3"/>
  <c r="CR328" i="3"/>
  <c r="CR211" i="3"/>
  <c r="CR148" i="3"/>
  <c r="CR435" i="3"/>
  <c r="CR270" i="3"/>
  <c r="CR268" i="3"/>
  <c r="CR125" i="3"/>
  <c r="CR300" i="3"/>
  <c r="CR253" i="3"/>
  <c r="CR176" i="3"/>
  <c r="CR301" i="3"/>
  <c r="CR217" i="3"/>
  <c r="CR154" i="3"/>
  <c r="CR303" i="3"/>
  <c r="CR219" i="3"/>
  <c r="CR156" i="3"/>
  <c r="CR433" i="3"/>
  <c r="CR287" i="3"/>
  <c r="CR240" i="3"/>
  <c r="CR166" i="3"/>
  <c r="CR308" i="3"/>
  <c r="CR261" i="3"/>
  <c r="CR184" i="3"/>
  <c r="CR333" i="3"/>
  <c r="CR260" i="3"/>
  <c r="CR197" i="3"/>
  <c r="CR121" i="3"/>
  <c r="CR7" i="3"/>
  <c r="CR311" i="3"/>
  <c r="CR227" i="3"/>
  <c r="CR167" i="3"/>
  <c r="CR431" i="3"/>
  <c r="CR251" i="3"/>
  <c r="CR234" i="3"/>
  <c r="CR290" i="3"/>
  <c r="CR285" i="3"/>
  <c r="CR428" i="3"/>
  <c r="CR132" i="3"/>
  <c r="CR172" i="3"/>
  <c r="CR229" i="3"/>
  <c r="CR265" i="3"/>
  <c r="CR302" i="3"/>
  <c r="CR304" i="3"/>
  <c r="CR133" i="3"/>
  <c r="CR149" i="3"/>
  <c r="CR165" i="3"/>
  <c r="CR266" i="3"/>
  <c r="CR430" i="3"/>
  <c r="CR174" i="3"/>
  <c r="CR157" i="3"/>
  <c r="CR194" i="3"/>
  <c r="CR238" i="3"/>
  <c r="CR271" i="3"/>
  <c r="CR289" i="3"/>
  <c r="CR325" i="3"/>
  <c r="CR169" i="3"/>
  <c r="CR218" i="3"/>
  <c r="CR255" i="3"/>
  <c r="CR257" i="3"/>
  <c r="CR432" i="3"/>
  <c r="CR188" i="3"/>
  <c r="CR164" i="3"/>
  <c r="CR224" i="3"/>
  <c r="CR242" i="3"/>
  <c r="CR241" i="3"/>
  <c r="CR296" i="3"/>
  <c r="CR120" i="3"/>
  <c r="CR143" i="3"/>
  <c r="CR178" i="3"/>
  <c r="CR180" i="3"/>
  <c r="CR264" i="3"/>
  <c r="CR273" i="3"/>
  <c r="CR309" i="3"/>
  <c r="CR298" i="3"/>
  <c r="CR246" i="3"/>
  <c r="CR225" i="3"/>
  <c r="CR281" i="3"/>
  <c r="CR147" i="3"/>
  <c r="CR313" i="3"/>
  <c r="CR312" i="3"/>
  <c r="CR318" i="3"/>
  <c r="CR168" i="3"/>
  <c r="CR208" i="3"/>
  <c r="CR181" i="3"/>
  <c r="CR226" i="3"/>
  <c r="CP34" i="8"/>
  <c r="CP33" i="9"/>
  <c r="CQ48" i="9"/>
  <c r="CQ47" i="9"/>
  <c r="CQ42" i="9"/>
  <c r="CQ4" i="9"/>
  <c r="CQ104" i="5"/>
  <c r="CP33" i="8"/>
  <c r="CP32" i="9"/>
  <c r="AV60" i="21" l="1"/>
  <c r="AW57" i="21" s="1"/>
  <c r="AN43" i="21"/>
  <c r="AO40" i="21" s="1"/>
  <c r="AO43" i="21" s="1"/>
  <c r="AP40" i="21" s="1"/>
  <c r="AP43" i="21" s="1"/>
  <c r="AQ40" i="21" s="1"/>
  <c r="AQ42" i="21" s="1"/>
  <c r="CO193" i="4"/>
  <c r="CO238" i="4" s="1"/>
  <c r="CO115" i="4"/>
  <c r="CO160" i="4" s="1"/>
  <c r="CO70" i="4" s="1"/>
  <c r="CO126" i="4"/>
  <c r="CO171" i="4" s="1"/>
  <c r="CO81" i="4" s="1"/>
  <c r="CO99" i="4"/>
  <c r="CO144" i="4" s="1"/>
  <c r="CO54" i="4" s="1"/>
  <c r="CO121" i="4"/>
  <c r="CO166" i="4" s="1"/>
  <c r="CO76" i="4" s="1"/>
  <c r="CO212" i="4"/>
  <c r="CO257" i="4" s="1"/>
  <c r="CO105" i="4"/>
  <c r="CO150" i="4" s="1"/>
  <c r="CO60" i="4" s="1"/>
  <c r="CO112" i="4"/>
  <c r="CO157" i="4" s="1"/>
  <c r="CO67" i="4" s="1"/>
  <c r="CO216" i="4"/>
  <c r="CO261" i="4" s="1"/>
  <c r="CO191" i="4"/>
  <c r="CO236" i="4" s="1"/>
  <c r="CO129" i="4"/>
  <c r="CO174" i="4" s="1"/>
  <c r="CO84" i="4" s="1"/>
  <c r="CO132" i="4"/>
  <c r="CO177" i="4" s="1"/>
  <c r="CO87" i="4" s="1"/>
  <c r="CO217" i="4"/>
  <c r="CO262" i="4" s="1"/>
  <c r="CO204" i="4"/>
  <c r="CO249" i="4" s="1"/>
  <c r="CO214" i="4"/>
  <c r="CO259" i="4" s="1"/>
  <c r="CO137" i="4"/>
  <c r="CO182" i="4" s="1"/>
  <c r="CO92" i="4" s="1"/>
  <c r="CO198" i="4"/>
  <c r="CO243" i="4" s="1"/>
  <c r="CO201" i="4"/>
  <c r="CO246" i="4" s="1"/>
  <c r="CO136" i="4"/>
  <c r="CO181" i="4" s="1"/>
  <c r="CO91" i="4" s="1"/>
  <c r="CO110" i="4"/>
  <c r="CO155" i="4" s="1"/>
  <c r="CO65" i="4" s="1"/>
  <c r="CO207" i="4"/>
  <c r="CO252" i="4" s="1"/>
  <c r="CO211" i="4"/>
  <c r="CO256" i="4" s="1"/>
  <c r="CN174" i="4"/>
  <c r="CN84" i="4" s="1"/>
  <c r="CN249" i="4"/>
  <c r="CN252" i="4"/>
  <c r="CN246" i="4"/>
  <c r="CO195" i="4"/>
  <c r="CO240" i="4" s="1"/>
  <c r="CO206" i="4"/>
  <c r="CO251" i="4" s="1"/>
  <c r="CO228" i="4"/>
  <c r="CO273" i="4" s="1"/>
  <c r="CO131" i="4"/>
  <c r="CO208" i="4"/>
  <c r="CO253" i="4" s="1"/>
  <c r="CO134" i="4"/>
  <c r="CO179" i="4" s="1"/>
  <c r="CO89" i="4" s="1"/>
  <c r="CO192" i="4"/>
  <c r="CO237" i="4" s="1"/>
  <c r="CO10" i="5"/>
  <c r="CO9" i="5"/>
  <c r="CO106" i="4"/>
  <c r="CO151" i="4" s="1"/>
  <c r="CO61" i="4" s="1"/>
  <c r="CO223" i="4"/>
  <c r="CO108" i="4"/>
  <c r="CO153" i="4" s="1"/>
  <c r="CO63" i="4" s="1"/>
  <c r="CO101" i="4"/>
  <c r="CO146" i="4" s="1"/>
  <c r="CO56" i="4" s="1"/>
  <c r="CO219" i="4"/>
  <c r="CO264" i="4" s="1"/>
  <c r="CO122" i="4"/>
  <c r="CO107" i="4"/>
  <c r="CO152" i="4" s="1"/>
  <c r="CO62" i="4" s="1"/>
  <c r="CO128" i="4"/>
  <c r="CO173" i="4" s="1"/>
  <c r="CO83" i="4" s="1"/>
  <c r="CO103" i="4"/>
  <c r="CO148" i="4" s="1"/>
  <c r="CO58" i="4" s="1"/>
  <c r="CO218" i="4"/>
  <c r="CO104" i="4"/>
  <c r="CO149" i="4" s="1"/>
  <c r="CO59" i="4" s="1"/>
  <c r="CN177" i="4"/>
  <c r="CN87" i="4" s="1"/>
  <c r="CN181" i="4"/>
  <c r="CN91" i="4" s="1"/>
  <c r="CN257" i="4"/>
  <c r="CN262" i="4"/>
  <c r="CN166" i="4"/>
  <c r="CN76" i="4" s="1"/>
  <c r="CO114" i="4"/>
  <c r="CO159" i="4" s="1"/>
  <c r="CO69" i="4" s="1"/>
  <c r="CO118" i="4"/>
  <c r="CO209" i="4"/>
  <c r="CO254" i="4" s="1"/>
  <c r="CO222" i="4"/>
  <c r="CO267" i="4" s="1"/>
  <c r="CO130" i="4"/>
  <c r="CO175" i="4" s="1"/>
  <c r="CO85" i="4" s="1"/>
  <c r="CO202" i="4"/>
  <c r="CO227" i="4"/>
  <c r="CO272" i="4" s="1"/>
  <c r="CO117" i="4"/>
  <c r="CO162" i="4" s="1"/>
  <c r="CO72" i="4" s="1"/>
  <c r="CO197" i="4"/>
  <c r="CO194" i="4"/>
  <c r="CO224" i="4"/>
  <c r="CO269" i="4" s="1"/>
  <c r="CO225" i="4"/>
  <c r="CO270" i="4" s="1"/>
  <c r="CO125" i="4"/>
  <c r="CO170" i="4" s="1"/>
  <c r="CO80" i="4" s="1"/>
  <c r="CO119" i="4"/>
  <c r="CO135" i="4"/>
  <c r="CO180" i="4" s="1"/>
  <c r="CO90" i="4" s="1"/>
  <c r="CO111" i="4"/>
  <c r="CO156" i="4" s="1"/>
  <c r="CO66" i="4" s="1"/>
  <c r="CO11" i="5"/>
  <c r="CO205" i="4"/>
  <c r="CO215" i="4"/>
  <c r="CO260" i="4" s="1"/>
  <c r="CO138" i="4"/>
  <c r="CO183" i="4" s="1"/>
  <c r="CO93" i="4" s="1"/>
  <c r="CN157" i="4"/>
  <c r="CN67" i="4" s="1"/>
  <c r="CN144" i="4"/>
  <c r="CN54" i="4" s="1"/>
  <c r="CN171" i="4"/>
  <c r="CN81" i="4" s="1"/>
  <c r="CN259" i="4"/>
  <c r="CN150" i="4"/>
  <c r="CN60" i="4" s="1"/>
  <c r="CO196" i="4"/>
  <c r="CO241" i="4" s="1"/>
  <c r="CO200" i="4"/>
  <c r="CO245" i="4" s="1"/>
  <c r="CO213" i="4"/>
  <c r="CO258" i="4" s="1"/>
  <c r="CO133" i="4"/>
  <c r="CO116" i="4"/>
  <c r="CO161" i="4" s="1"/>
  <c r="CO71" i="4" s="1"/>
  <c r="CO210" i="4"/>
  <c r="CO255" i="4" s="1"/>
  <c r="CO139" i="4"/>
  <c r="CO184" i="4" s="1"/>
  <c r="CO94" i="4" s="1"/>
  <c r="CO127" i="4"/>
  <c r="CO172" i="4" s="1"/>
  <c r="CO82" i="4" s="1"/>
  <c r="CO221" i="4"/>
  <c r="CO266" i="4" s="1"/>
  <c r="CO123" i="4"/>
  <c r="CO168" i="4" s="1"/>
  <c r="CO78" i="4" s="1"/>
  <c r="CO109" i="4"/>
  <c r="CO154" i="4" s="1"/>
  <c r="CO64" i="4" s="1"/>
  <c r="CO226" i="4"/>
  <c r="CO124" i="4"/>
  <c r="CO169" i="4" s="1"/>
  <c r="CO79" i="4" s="1"/>
  <c r="CO189" i="4"/>
  <c r="CO234" i="4" s="1"/>
  <c r="CO229" i="4"/>
  <c r="CO274" i="4" s="1"/>
  <c r="CO113" i="4"/>
  <c r="CO199" i="4"/>
  <c r="CO244" i="4" s="1"/>
  <c r="CO203" i="4"/>
  <c r="CO248" i="4" s="1"/>
  <c r="CO120" i="4"/>
  <c r="CO165" i="4" s="1"/>
  <c r="CO75" i="4" s="1"/>
  <c r="CO220" i="4"/>
  <c r="CO102" i="4"/>
  <c r="CO147" i="4" s="1"/>
  <c r="CO57" i="4" s="1"/>
  <c r="CR11" i="4"/>
  <c r="CR12" i="4"/>
  <c r="CR13" i="4"/>
  <c r="CR14" i="4"/>
  <c r="CR15" i="4"/>
  <c r="CR17" i="4"/>
  <c r="CR21" i="4"/>
  <c r="CR18" i="4"/>
  <c r="CR19" i="4"/>
  <c r="CR26" i="4"/>
  <c r="CR23" i="4"/>
  <c r="CR22" i="4"/>
  <c r="CR24" i="4"/>
  <c r="CR31" i="4"/>
  <c r="CR27" i="4"/>
  <c r="CR28" i="4"/>
  <c r="CR16" i="4"/>
  <c r="CR20" i="4"/>
  <c r="CR25" i="4"/>
  <c r="CR29" i="4"/>
  <c r="CR33" i="4"/>
  <c r="CR32" i="4"/>
  <c r="CR34" i="4"/>
  <c r="CR38" i="4"/>
  <c r="CR35" i="4"/>
  <c r="CR30" i="4"/>
  <c r="CR36" i="4"/>
  <c r="CR40" i="4"/>
  <c r="CR45" i="4"/>
  <c r="CR41" i="4"/>
  <c r="CR42" i="4"/>
  <c r="CR46" i="4"/>
  <c r="CR37" i="4"/>
  <c r="CR43" i="4"/>
  <c r="CR47" i="4"/>
  <c r="CR48" i="4"/>
  <c r="CR39" i="4"/>
  <c r="CR44" i="4"/>
  <c r="CR49" i="4"/>
  <c r="CS33" i="3"/>
  <c r="CS77" i="3" s="1"/>
  <c r="CS32" i="3"/>
  <c r="CS76" i="3" s="1"/>
  <c r="CS34" i="3"/>
  <c r="CS78" i="3" s="1"/>
  <c r="CS35" i="3"/>
  <c r="CS79" i="3" s="1"/>
  <c r="CS36" i="3"/>
  <c r="CS80" i="3" s="1"/>
  <c r="CS40" i="3"/>
  <c r="CS84" i="3" s="1"/>
  <c r="CS38" i="3"/>
  <c r="CS82" i="3" s="1"/>
  <c r="CS42" i="3"/>
  <c r="CS86" i="3" s="1"/>
  <c r="CS44" i="3"/>
  <c r="CS88" i="3" s="1"/>
  <c r="CS37" i="3"/>
  <c r="CS81" i="3" s="1"/>
  <c r="CS43" i="3"/>
  <c r="CS87" i="3" s="1"/>
  <c r="CS47" i="3"/>
  <c r="CS91" i="3" s="1"/>
  <c r="CS39" i="3"/>
  <c r="CS83" i="3" s="1"/>
  <c r="CS45" i="3"/>
  <c r="CS89" i="3" s="1"/>
  <c r="CS52" i="3"/>
  <c r="CS96" i="3" s="1"/>
  <c r="CS51" i="3"/>
  <c r="CS95" i="3" s="1"/>
  <c r="CS55" i="3"/>
  <c r="CS99" i="3" s="1"/>
  <c r="CS49" i="3"/>
  <c r="CS93" i="3" s="1"/>
  <c r="CS59" i="3"/>
  <c r="CS103" i="3" s="1"/>
  <c r="CS63" i="3"/>
  <c r="CS107" i="3" s="1"/>
  <c r="CS67" i="3"/>
  <c r="CS111" i="3" s="1"/>
  <c r="CS41" i="3"/>
  <c r="CS85" i="3" s="1"/>
  <c r="CS58" i="3"/>
  <c r="CS102" i="3" s="1"/>
  <c r="CS62" i="3"/>
  <c r="CS106" i="3" s="1"/>
  <c r="CS66" i="3"/>
  <c r="CS110" i="3" s="1"/>
  <c r="CS70" i="3"/>
  <c r="CS114" i="3" s="1"/>
  <c r="CS56" i="3"/>
  <c r="CS100" i="3" s="1"/>
  <c r="CS64" i="3"/>
  <c r="CS108" i="3" s="1"/>
  <c r="CS53" i="3"/>
  <c r="CS97" i="3" s="1"/>
  <c r="CS54" i="3"/>
  <c r="CS98" i="3" s="1"/>
  <c r="CS31" i="3"/>
  <c r="CS75" i="3" s="1"/>
  <c r="CS48" i="3"/>
  <c r="CS92" i="3" s="1"/>
  <c r="CS50" i="3"/>
  <c r="CS94" i="3" s="1"/>
  <c r="CS60" i="3"/>
  <c r="CS104" i="3" s="1"/>
  <c r="CS68" i="3"/>
  <c r="CS112" i="3" s="1"/>
  <c r="CS46" i="3"/>
  <c r="CS90" i="3" s="1"/>
  <c r="CS61" i="3"/>
  <c r="CS105" i="3" s="1"/>
  <c r="CS69" i="3"/>
  <c r="CS113" i="3" s="1"/>
  <c r="CS57" i="3"/>
  <c r="CS101" i="3" s="1"/>
  <c r="CS65" i="3"/>
  <c r="CS109" i="3" s="1"/>
  <c r="CS71" i="3"/>
  <c r="CS115" i="3" s="1"/>
  <c r="CN15" i="8"/>
  <c r="CN9" i="9"/>
  <c r="CO13" i="5"/>
  <c r="CO22" i="9" s="1"/>
  <c r="CN17" i="8"/>
  <c r="CN11" i="9"/>
  <c r="CM277" i="4"/>
  <c r="CM10" i="9"/>
  <c r="CM16" i="8"/>
  <c r="CQ56" i="9"/>
  <c r="CO8" i="5"/>
  <c r="CO242" i="4"/>
  <c r="CS22" i="3"/>
  <c r="CN26" i="8"/>
  <c r="CN19" i="9"/>
  <c r="CN22" i="8"/>
  <c r="CN17" i="9"/>
  <c r="CN20" i="8"/>
  <c r="CN21" i="9"/>
  <c r="CN24" i="8"/>
  <c r="CN280" i="4"/>
  <c r="CP16" i="3"/>
  <c r="CP2" i="8"/>
  <c r="CP2" i="9"/>
  <c r="CP2" i="5"/>
  <c r="CP12" i="5" s="1"/>
  <c r="CQ2" i="3"/>
  <c r="CP2" i="4"/>
  <c r="CN21" i="8"/>
  <c r="CN18" i="9"/>
  <c r="CO21" i="5"/>
  <c r="CO25" i="5"/>
  <c r="CN23" i="8"/>
  <c r="CN20" i="9"/>
  <c r="CO279" i="4"/>
  <c r="CO281" i="4"/>
  <c r="CS28" i="3"/>
  <c r="CS27" i="3"/>
  <c r="CS26" i="3"/>
  <c r="CS25" i="3"/>
  <c r="CQ34" i="8"/>
  <c r="CQ33" i="9"/>
  <c r="CR59" i="8"/>
  <c r="CR58" i="8"/>
  <c r="CQ32" i="9"/>
  <c r="CQ33" i="8"/>
  <c r="CR104" i="5"/>
  <c r="CR48" i="9"/>
  <c r="CR4" i="9"/>
  <c r="CR42" i="9"/>
  <c r="CR47" i="9"/>
  <c r="CR16" i="5"/>
  <c r="CR33" i="5" s="1"/>
  <c r="CR4" i="5"/>
  <c r="CR109" i="5"/>
  <c r="CR29" i="5"/>
  <c r="CR80" i="5"/>
  <c r="CR92" i="5"/>
  <c r="CR67" i="8"/>
  <c r="CR68" i="8"/>
  <c r="CR65" i="8"/>
  <c r="CR64" i="8"/>
  <c r="CR54" i="8"/>
  <c r="CR63" i="8"/>
  <c r="CR40" i="8"/>
  <c r="CR47" i="8"/>
  <c r="CR4" i="8"/>
  <c r="CR48" i="8"/>
  <c r="CR45" i="8"/>
  <c r="CR56" i="8"/>
  <c r="CR55" i="8"/>
  <c r="CR4" i="4"/>
  <c r="CR285" i="4"/>
  <c r="AJ3" i="27"/>
  <c r="CT3" i="3"/>
  <c r="CS402" i="3"/>
  <c r="CS386" i="3"/>
  <c r="CS63" i="5" s="1"/>
  <c r="CS387" i="3"/>
  <c r="CS64" i="5" s="1"/>
  <c r="CS390" i="3"/>
  <c r="CS67" i="5" s="1"/>
  <c r="CS391" i="3"/>
  <c r="CS68" i="5" s="1"/>
  <c r="CS385" i="3"/>
  <c r="CS62" i="5" s="1"/>
  <c r="CS394" i="3"/>
  <c r="CS71" i="5" s="1"/>
  <c r="CS395" i="3"/>
  <c r="CS72" i="5" s="1"/>
  <c r="CS340" i="3"/>
  <c r="CS389" i="3"/>
  <c r="CS66" i="5" s="1"/>
  <c r="CS392" i="3"/>
  <c r="CS69" i="5" s="1"/>
  <c r="CS396" i="3"/>
  <c r="CS73" i="5" s="1"/>
  <c r="CS399" i="3"/>
  <c r="CS76" i="5" s="1"/>
  <c r="CS388" i="3"/>
  <c r="CS65" i="5" s="1"/>
  <c r="CS393" i="3"/>
  <c r="CS70" i="5" s="1"/>
  <c r="CS342" i="3"/>
  <c r="CS43" i="5" s="1"/>
  <c r="CS343" i="3"/>
  <c r="CS44" i="5" s="1"/>
  <c r="CS341" i="3"/>
  <c r="CS42" i="5" s="1"/>
  <c r="CS344" i="3"/>
  <c r="CS45" i="5" s="1"/>
  <c r="CS346" i="3"/>
  <c r="CS47" i="5" s="1"/>
  <c r="CS350" i="3"/>
  <c r="CS51" i="5" s="1"/>
  <c r="CS354" i="3"/>
  <c r="CS55" i="5" s="1"/>
  <c r="CS347" i="3"/>
  <c r="CS48" i="5" s="1"/>
  <c r="CS351" i="3"/>
  <c r="CS52" i="5" s="1"/>
  <c r="CS355" i="3"/>
  <c r="CS56" i="5" s="1"/>
  <c r="CS400" i="3"/>
  <c r="CS77" i="5" s="1"/>
  <c r="CS352" i="3"/>
  <c r="CS53" i="5" s="1"/>
  <c r="CS356" i="3"/>
  <c r="CS57" i="5" s="1"/>
  <c r="CS398" i="3"/>
  <c r="CS75" i="5" s="1"/>
  <c r="CS349" i="3"/>
  <c r="CS50" i="5" s="1"/>
  <c r="CS357" i="3"/>
  <c r="CS348" i="3"/>
  <c r="CS49" i="5" s="1"/>
  <c r="CS358" i="3"/>
  <c r="CS345" i="3"/>
  <c r="CS46" i="5" s="1"/>
  <c r="CS384" i="3"/>
  <c r="CS297" i="3"/>
  <c r="CS190" i="3"/>
  <c r="CS146" i="3"/>
  <c r="CS314" i="3"/>
  <c r="CS246" i="3"/>
  <c r="CS254" i="3"/>
  <c r="CS132" i="3"/>
  <c r="CS289" i="3"/>
  <c r="CS241" i="3"/>
  <c r="CS143" i="3"/>
  <c r="CS295" i="3"/>
  <c r="CS188" i="3"/>
  <c r="CS142" i="3"/>
  <c r="CS430" i="3"/>
  <c r="CS304" i="3"/>
  <c r="CS236" i="3"/>
  <c r="CS211" i="3"/>
  <c r="CS288" i="3"/>
  <c r="CS184" i="3"/>
  <c r="CS136" i="3"/>
  <c r="CS332" i="3"/>
  <c r="CS266" i="3"/>
  <c r="CS159" i="3"/>
  <c r="CS207" i="3"/>
  <c r="CS302" i="3"/>
  <c r="CS234" i="3"/>
  <c r="CS200" i="3"/>
  <c r="CS434" i="3"/>
  <c r="CS277" i="3"/>
  <c r="CS217" i="3"/>
  <c r="CS131" i="3"/>
  <c r="CS299" i="3"/>
  <c r="CS192" i="3"/>
  <c r="CS193" i="3"/>
  <c r="CS308" i="3"/>
  <c r="CS240" i="3"/>
  <c r="CS227" i="3"/>
  <c r="CS309" i="3"/>
  <c r="CS210" i="3"/>
  <c r="CS183" i="3"/>
  <c r="CS19" i="3"/>
  <c r="CS432" i="3"/>
  <c r="CS286" i="3"/>
  <c r="CS182" i="3"/>
  <c r="CS130" i="3"/>
  <c r="CS3" i="4"/>
  <c r="CS272" i="3"/>
  <c r="CS168" i="3"/>
  <c r="CS231" i="3"/>
  <c r="CS315" i="3"/>
  <c r="CS216" i="3"/>
  <c r="CS195" i="3"/>
  <c r="CS318" i="3"/>
  <c r="CS253" i="3"/>
  <c r="CS145" i="3"/>
  <c r="CS150" i="3"/>
  <c r="CS433" i="3"/>
  <c r="CS328" i="3"/>
  <c r="CS263" i="3"/>
  <c r="CS155" i="3"/>
  <c r="CS189" i="3"/>
  <c r="CS313" i="3"/>
  <c r="CS214" i="3"/>
  <c r="CS191" i="3"/>
  <c r="CS290" i="3"/>
  <c r="CS186" i="3"/>
  <c r="CS138" i="3"/>
  <c r="CS326" i="3"/>
  <c r="CS261" i="3"/>
  <c r="CS153" i="3"/>
  <c r="CS185" i="3"/>
  <c r="CS7" i="3"/>
  <c r="CS435" i="3"/>
  <c r="CS303" i="3"/>
  <c r="CS201" i="3"/>
  <c r="CS171" i="3"/>
  <c r="CS322" i="3"/>
  <c r="CS257" i="3"/>
  <c r="CS149" i="3"/>
  <c r="CS177" i="3"/>
  <c r="CS331" i="3"/>
  <c r="CS232" i="3"/>
  <c r="CS173" i="3"/>
  <c r="CS301" i="3"/>
  <c r="CS199" i="3"/>
  <c r="CS167" i="3"/>
  <c r="CS278" i="3"/>
  <c r="CS174" i="3"/>
  <c r="CS258" i="3"/>
  <c r="CS330" i="3"/>
  <c r="CS264" i="3"/>
  <c r="CS157" i="3"/>
  <c r="CS197" i="3"/>
  <c r="CS307" i="3"/>
  <c r="CS208" i="3"/>
  <c r="CS179" i="3"/>
  <c r="CS275" i="3"/>
  <c r="CS213" i="3"/>
  <c r="CS129" i="3"/>
  <c r="CS427" i="3"/>
  <c r="CS320" i="3"/>
  <c r="CS255" i="3"/>
  <c r="CS147" i="3"/>
  <c r="CS158" i="3"/>
  <c r="CS306" i="3"/>
  <c r="CS238" i="3"/>
  <c r="CS219" i="3"/>
  <c r="CS281" i="3"/>
  <c r="CS225" i="3"/>
  <c r="CS135" i="3"/>
  <c r="CS317" i="3"/>
  <c r="CS218" i="3"/>
  <c r="CS120" i="3"/>
  <c r="CS13" i="3"/>
  <c r="CS327" i="3"/>
  <c r="CS228" i="3"/>
  <c r="CS165" i="3"/>
  <c r="CS279" i="3"/>
  <c r="CS221" i="3"/>
  <c r="CS133" i="3"/>
  <c r="CS324" i="3"/>
  <c r="CS259" i="3"/>
  <c r="CS151" i="3"/>
  <c r="CS181" i="3"/>
  <c r="CS325" i="3"/>
  <c r="CS226" i="3"/>
  <c r="CS154" i="3"/>
  <c r="CS269" i="3"/>
  <c r="CS198" i="3"/>
  <c r="CS123" i="3"/>
  <c r="CS321" i="3"/>
  <c r="CS222" i="3"/>
  <c r="CS134" i="3"/>
  <c r="CS300" i="3"/>
  <c r="CS260" i="3"/>
  <c r="CS163" i="3"/>
  <c r="CS267" i="3"/>
  <c r="CS196" i="3"/>
  <c r="CS121" i="3"/>
  <c r="CS4" i="3"/>
  <c r="CS312" i="3"/>
  <c r="CS244" i="3"/>
  <c r="CS243" i="3"/>
  <c r="CS329" i="3"/>
  <c r="CS230" i="3"/>
  <c r="CS169" i="3"/>
  <c r="CS273" i="3"/>
  <c r="CS209" i="3"/>
  <c r="CS127" i="3"/>
  <c r="CS335" i="3"/>
  <c r="CS276" i="3"/>
  <c r="CS172" i="3"/>
  <c r="CS247" i="3"/>
  <c r="CS429" i="3"/>
  <c r="CS319" i="3"/>
  <c r="CS220" i="3"/>
  <c r="CS128" i="3"/>
  <c r="CS305" i="3"/>
  <c r="CS203" i="3"/>
  <c r="CS175" i="3"/>
  <c r="CS3" i="8"/>
  <c r="CS282" i="3"/>
  <c r="CS178" i="3"/>
  <c r="CS124" i="3"/>
  <c r="CS283" i="3"/>
  <c r="CS229" i="3"/>
  <c r="CS137" i="3"/>
  <c r="CS252" i="3"/>
  <c r="CS280" i="3"/>
  <c r="CS224" i="3"/>
  <c r="CS291" i="3"/>
  <c r="CS223" i="3"/>
  <c r="CS141" i="3"/>
  <c r="CS119" i="3"/>
  <c r="CS164" i="3"/>
  <c r="CS212" i="3"/>
  <c r="CS298" i="3"/>
  <c r="CS274" i="3"/>
  <c r="CS310" i="3"/>
  <c r="CS431" i="3"/>
  <c r="CS125" i="3"/>
  <c r="CS144" i="3"/>
  <c r="CS126" i="3"/>
  <c r="CS152" i="3"/>
  <c r="CS176" i="3"/>
  <c r="CS140" i="3"/>
  <c r="CS245" i="3"/>
  <c r="CS3" i="5"/>
  <c r="CS215" i="3"/>
  <c r="CS187" i="3"/>
  <c r="CS256" i="3"/>
  <c r="CS170" i="3"/>
  <c r="CS242" i="3"/>
  <c r="CS285" i="3"/>
  <c r="CS316" i="3"/>
  <c r="CS10" i="3"/>
  <c r="CS122" i="3"/>
  <c r="CS148" i="3"/>
  <c r="CS270" i="3"/>
  <c r="CS287" i="3"/>
  <c r="CS265" i="3"/>
  <c r="CS334" i="3"/>
  <c r="CS428" i="3"/>
  <c r="CS156" i="3"/>
  <c r="CS239" i="3"/>
  <c r="CS235" i="3"/>
  <c r="CS233" i="3"/>
  <c r="CS271" i="3"/>
  <c r="CS251" i="3"/>
  <c r="CS284" i="3"/>
  <c r="CS296" i="3"/>
  <c r="CS268" i="3"/>
  <c r="CS262" i="3"/>
  <c r="CS3" i="9"/>
  <c r="CS166" i="3"/>
  <c r="CS311" i="3"/>
  <c r="CS180" i="3"/>
  <c r="CS323" i="3"/>
  <c r="CS237" i="3"/>
  <c r="CS139" i="3"/>
  <c r="CS194" i="3"/>
  <c r="CS333" i="3"/>
  <c r="CS202" i="3"/>
  <c r="CS401" i="3"/>
  <c r="AW59" i="21" l="1"/>
  <c r="AZ146" i="20" s="1"/>
  <c r="AT137" i="20"/>
  <c r="AU137" i="20"/>
  <c r="AX137" i="20"/>
  <c r="CP193" i="4"/>
  <c r="CP238" i="4" s="1"/>
  <c r="CP218" i="4"/>
  <c r="CP263" i="4" s="1"/>
  <c r="CP122" i="4"/>
  <c r="CP167" i="4" s="1"/>
  <c r="CP77" i="4" s="1"/>
  <c r="CP223" i="4"/>
  <c r="CP268" i="4" s="1"/>
  <c r="CP131" i="4"/>
  <c r="CP176" i="4" s="1"/>
  <c r="CP86" i="4" s="1"/>
  <c r="CP211" i="4"/>
  <c r="CP256" i="4" s="1"/>
  <c r="CP136" i="4"/>
  <c r="CP181" i="4" s="1"/>
  <c r="CP91" i="4" s="1"/>
  <c r="CP112" i="4"/>
  <c r="CP157" i="4" s="1"/>
  <c r="CP67" i="4" s="1"/>
  <c r="CP205" i="4"/>
  <c r="CP250" i="4" s="1"/>
  <c r="CP119" i="4"/>
  <c r="CP164" i="4" s="1"/>
  <c r="CP74" i="4" s="1"/>
  <c r="CP194" i="4"/>
  <c r="CP239" i="4" s="1"/>
  <c r="CP202" i="4"/>
  <c r="CP247" i="4" s="1"/>
  <c r="CP118" i="4"/>
  <c r="CP163" i="4" s="1"/>
  <c r="CP73" i="4" s="1"/>
  <c r="CP204" i="4"/>
  <c r="CP249" i="4" s="1"/>
  <c r="CP99" i="4"/>
  <c r="CP144" i="4" s="1"/>
  <c r="CP54" i="4" s="1"/>
  <c r="CP214" i="4"/>
  <c r="CP259" i="4" s="1"/>
  <c r="CP220" i="4"/>
  <c r="CP265" i="4" s="1"/>
  <c r="CP113" i="4"/>
  <c r="CP158" i="4" s="1"/>
  <c r="CP68" i="4" s="1"/>
  <c r="CP226" i="4"/>
  <c r="CP271" i="4" s="1"/>
  <c r="CP127" i="4"/>
  <c r="CP172" i="4" s="1"/>
  <c r="CP82" i="4" s="1"/>
  <c r="CP133" i="4"/>
  <c r="CP178" i="4" s="1"/>
  <c r="CP88" i="4" s="1"/>
  <c r="CO163" i="4"/>
  <c r="CO73" i="4" s="1"/>
  <c r="CO271" i="4"/>
  <c r="CP120" i="4"/>
  <c r="CP165" i="4" s="1"/>
  <c r="CP75" i="4" s="1"/>
  <c r="CP229" i="4"/>
  <c r="CP109" i="4"/>
  <c r="CP154" i="4" s="1"/>
  <c r="CP64" i="4" s="1"/>
  <c r="CP139" i="4"/>
  <c r="CP184" i="4" s="1"/>
  <c r="CP94" i="4" s="1"/>
  <c r="CP213" i="4"/>
  <c r="CP258" i="4" s="1"/>
  <c r="CP121" i="4"/>
  <c r="CP132" i="4"/>
  <c r="CP177" i="4" s="1"/>
  <c r="CP87" i="4" s="1"/>
  <c r="CP11" i="5"/>
  <c r="CP125" i="4"/>
  <c r="CP170" i="4" s="1"/>
  <c r="CP80" i="4" s="1"/>
  <c r="CP197" i="4"/>
  <c r="CP242" i="4" s="1"/>
  <c r="CP130" i="4"/>
  <c r="CP175" i="4" s="1"/>
  <c r="CP85" i="4" s="1"/>
  <c r="CP114" i="4"/>
  <c r="CP159" i="4" s="1"/>
  <c r="CP69" i="4" s="1"/>
  <c r="CP191" i="4"/>
  <c r="CP236" i="4" s="1"/>
  <c r="CP129" i="4"/>
  <c r="CP174" i="4" s="1"/>
  <c r="CP84" i="4" s="1"/>
  <c r="CP103" i="4"/>
  <c r="CP148" i="4" s="1"/>
  <c r="CP58" i="4" s="1"/>
  <c r="CP219" i="4"/>
  <c r="CP264" i="4" s="1"/>
  <c r="CP106" i="4"/>
  <c r="CP151" i="4" s="1"/>
  <c r="CP61" i="4" s="1"/>
  <c r="CP192" i="4"/>
  <c r="CP228" i="4"/>
  <c r="CP273" i="4" s="1"/>
  <c r="CP110" i="4"/>
  <c r="CP155" i="4" s="1"/>
  <c r="CP65" i="4" s="1"/>
  <c r="CP217" i="4"/>
  <c r="CP262" i="4" s="1"/>
  <c r="CO178" i="4"/>
  <c r="CO88" i="4" s="1"/>
  <c r="CO158" i="4"/>
  <c r="CO68" i="4" s="1"/>
  <c r="CO263" i="4"/>
  <c r="CO268" i="4"/>
  <c r="CO164" i="4"/>
  <c r="CO74" i="4" s="1"/>
  <c r="CO239" i="4"/>
  <c r="CO247" i="4"/>
  <c r="CP203" i="4"/>
  <c r="CP248" i="4" s="1"/>
  <c r="CP189" i="4"/>
  <c r="CP234" i="4" s="1"/>
  <c r="CP123" i="4"/>
  <c r="CP210" i="4"/>
  <c r="CP255" i="4" s="1"/>
  <c r="CP200" i="4"/>
  <c r="CP245" i="4" s="1"/>
  <c r="CP115" i="4"/>
  <c r="CP160" i="4" s="1"/>
  <c r="CP70" i="4" s="1"/>
  <c r="CP137" i="4"/>
  <c r="CP182" i="4" s="1"/>
  <c r="CP92" i="4" s="1"/>
  <c r="CP138" i="4"/>
  <c r="CP183" i="4" s="1"/>
  <c r="CP93" i="4" s="1"/>
  <c r="CP111" i="4"/>
  <c r="CP156" i="4" s="1"/>
  <c r="CP66" i="4" s="1"/>
  <c r="CP225" i="4"/>
  <c r="CP270" i="4" s="1"/>
  <c r="CP117" i="4"/>
  <c r="CP162" i="4" s="1"/>
  <c r="CP72" i="4" s="1"/>
  <c r="CP222" i="4"/>
  <c r="CP267" i="4" s="1"/>
  <c r="CP212" i="4"/>
  <c r="CP257" i="4" s="1"/>
  <c r="CP128" i="4"/>
  <c r="CP101" i="4"/>
  <c r="CP146" i="4" s="1"/>
  <c r="CP56" i="4" s="1"/>
  <c r="CP9" i="5"/>
  <c r="CP134" i="4"/>
  <c r="CP179" i="4" s="1"/>
  <c r="CP89" i="4" s="1"/>
  <c r="CP206" i="4"/>
  <c r="CP198" i="4"/>
  <c r="CP243" i="4" s="1"/>
  <c r="CO265" i="4"/>
  <c r="CO167" i="4"/>
  <c r="CO77" i="4" s="1"/>
  <c r="CO176" i="4"/>
  <c r="CO86" i="4" s="1"/>
  <c r="CO250" i="4"/>
  <c r="CP102" i="4"/>
  <c r="CP147" i="4" s="1"/>
  <c r="CP57" i="4" s="1"/>
  <c r="CP199" i="4"/>
  <c r="CP124" i="4"/>
  <c r="CP169" i="4" s="1"/>
  <c r="CP79" i="4" s="1"/>
  <c r="CP221" i="4"/>
  <c r="CP266" i="4" s="1"/>
  <c r="CP116" i="4"/>
  <c r="CP161" i="4" s="1"/>
  <c r="CP71" i="4" s="1"/>
  <c r="CP196" i="4"/>
  <c r="CP241" i="4" s="1"/>
  <c r="CP201" i="4"/>
  <c r="CP246" i="4" s="1"/>
  <c r="CP216" i="4"/>
  <c r="CP261" i="4" s="1"/>
  <c r="CP215" i="4"/>
  <c r="CP260" i="4" s="1"/>
  <c r="CP135" i="4"/>
  <c r="CP180" i="4" s="1"/>
  <c r="CP90" i="4" s="1"/>
  <c r="CP224" i="4"/>
  <c r="CP269" i="4" s="1"/>
  <c r="CP227" i="4"/>
  <c r="CP272" i="4" s="1"/>
  <c r="CP209" i="4"/>
  <c r="CP254" i="4" s="1"/>
  <c r="CP207" i="4"/>
  <c r="CP126" i="4"/>
  <c r="CP171" i="4" s="1"/>
  <c r="CP81" i="4" s="1"/>
  <c r="CP104" i="4"/>
  <c r="CP149" i="4" s="1"/>
  <c r="CP59" i="4" s="1"/>
  <c r="CP107" i="4"/>
  <c r="CP152" i="4" s="1"/>
  <c r="CP62" i="4" s="1"/>
  <c r="CP108" i="4"/>
  <c r="CP10" i="5"/>
  <c r="CP208" i="4"/>
  <c r="CP253" i="4" s="1"/>
  <c r="CP195" i="4"/>
  <c r="CP240" i="4" s="1"/>
  <c r="CP105" i="4"/>
  <c r="CP150" i="4" s="1"/>
  <c r="CP60" i="4" s="1"/>
  <c r="CS12" i="4"/>
  <c r="CS13" i="4"/>
  <c r="CS11" i="4"/>
  <c r="CS14" i="4"/>
  <c r="CS15" i="4"/>
  <c r="CS16" i="4"/>
  <c r="CS17" i="4"/>
  <c r="CS18" i="4"/>
  <c r="CS20" i="4"/>
  <c r="CS22" i="4"/>
  <c r="CS25" i="4"/>
  <c r="CS19" i="4"/>
  <c r="CS23" i="4"/>
  <c r="CS27" i="4"/>
  <c r="CS24" i="4"/>
  <c r="CS30" i="4"/>
  <c r="CS21" i="4"/>
  <c r="CS28" i="4"/>
  <c r="CS32" i="4"/>
  <c r="CS26" i="4"/>
  <c r="CS29" i="4"/>
  <c r="CS31" i="4"/>
  <c r="CS37" i="4"/>
  <c r="CS34" i="4"/>
  <c r="CS35" i="4"/>
  <c r="CS39" i="4"/>
  <c r="CS33" i="4"/>
  <c r="CS36" i="4"/>
  <c r="CS44" i="4"/>
  <c r="CS48" i="4"/>
  <c r="CS45" i="4"/>
  <c r="CS41" i="4"/>
  <c r="CS42" i="4"/>
  <c r="CS46" i="4"/>
  <c r="CS47" i="4"/>
  <c r="CS38" i="4"/>
  <c r="CS40" i="4"/>
  <c r="CS43" i="4"/>
  <c r="CS49" i="4"/>
  <c r="CT32" i="3"/>
  <c r="CT76" i="3" s="1"/>
  <c r="CT33" i="3"/>
  <c r="CT77" i="3" s="1"/>
  <c r="CT37" i="3"/>
  <c r="CT81" i="3" s="1"/>
  <c r="CT36" i="3"/>
  <c r="CT80" i="3" s="1"/>
  <c r="CT39" i="3"/>
  <c r="CT83" i="3" s="1"/>
  <c r="CT35" i="3"/>
  <c r="CT79" i="3" s="1"/>
  <c r="CT43" i="3"/>
  <c r="CT87" i="3" s="1"/>
  <c r="CT34" i="3"/>
  <c r="CT78" i="3" s="1"/>
  <c r="CT40" i="3"/>
  <c r="CT84" i="3" s="1"/>
  <c r="CT46" i="3"/>
  <c r="CT90" i="3" s="1"/>
  <c r="CT42" i="3"/>
  <c r="CT86" i="3" s="1"/>
  <c r="CT44" i="3"/>
  <c r="CT88" i="3" s="1"/>
  <c r="CT47" i="3"/>
  <c r="CT91" i="3" s="1"/>
  <c r="CT51" i="3"/>
  <c r="CT95" i="3" s="1"/>
  <c r="CT41" i="3"/>
  <c r="CT85" i="3" s="1"/>
  <c r="CT48" i="3"/>
  <c r="CT92" i="3" s="1"/>
  <c r="CT50" i="3"/>
  <c r="CT94" i="3" s="1"/>
  <c r="CT54" i="3"/>
  <c r="CT98" i="3" s="1"/>
  <c r="CT45" i="3"/>
  <c r="CT89" i="3" s="1"/>
  <c r="CT58" i="3"/>
  <c r="CT102" i="3" s="1"/>
  <c r="CT62" i="3"/>
  <c r="CT106" i="3" s="1"/>
  <c r="CT66" i="3"/>
  <c r="CT110" i="3" s="1"/>
  <c r="CT70" i="3"/>
  <c r="CT114" i="3" s="1"/>
  <c r="CT53" i="3"/>
  <c r="CT97" i="3" s="1"/>
  <c r="CT57" i="3"/>
  <c r="CT101" i="3" s="1"/>
  <c r="CT61" i="3"/>
  <c r="CT105" i="3" s="1"/>
  <c r="CT65" i="3"/>
  <c r="CT109" i="3" s="1"/>
  <c r="CT69" i="3"/>
  <c r="CT113" i="3" s="1"/>
  <c r="CT38" i="3"/>
  <c r="CT82" i="3" s="1"/>
  <c r="CT49" i="3"/>
  <c r="CT93" i="3" s="1"/>
  <c r="CT63" i="3"/>
  <c r="CT107" i="3" s="1"/>
  <c r="CT64" i="3"/>
  <c r="CT108" i="3" s="1"/>
  <c r="CT67" i="3"/>
  <c r="CT111" i="3" s="1"/>
  <c r="CT52" i="3"/>
  <c r="CT96" i="3" s="1"/>
  <c r="CT60" i="3"/>
  <c r="CT104" i="3" s="1"/>
  <c r="CT68" i="3"/>
  <c r="CT112" i="3" s="1"/>
  <c r="CT71" i="3"/>
  <c r="CT115" i="3" s="1"/>
  <c r="CT31" i="3"/>
  <c r="CT75" i="3" s="1"/>
  <c r="CT56" i="3"/>
  <c r="CT100" i="3" s="1"/>
  <c r="CT55" i="3"/>
  <c r="CT99" i="3" s="1"/>
  <c r="CT59" i="3"/>
  <c r="CT103" i="3" s="1"/>
  <c r="CP13" i="5"/>
  <c r="CP22" i="9" s="1"/>
  <c r="CO11" i="9"/>
  <c r="CO17" i="8"/>
  <c r="CO15" i="8"/>
  <c r="CO9" i="9"/>
  <c r="CN277" i="4"/>
  <c r="CN16" i="8"/>
  <c r="CN10" i="9"/>
  <c r="CR56" i="9"/>
  <c r="CP8" i="5"/>
  <c r="CT22" i="3"/>
  <c r="CO26" i="8"/>
  <c r="CO17" i="9"/>
  <c r="CO20" i="8"/>
  <c r="CO24" i="8"/>
  <c r="CO21" i="9"/>
  <c r="CO280" i="4"/>
  <c r="CP21" i="5"/>
  <c r="CP25" i="5"/>
  <c r="CO21" i="8"/>
  <c r="CO18" i="9"/>
  <c r="CQ16" i="3"/>
  <c r="CQ2" i="8"/>
  <c r="CQ2" i="9"/>
  <c r="CQ2" i="4"/>
  <c r="CQ2" i="5"/>
  <c r="CQ12" i="5" s="1"/>
  <c r="CR2" i="3"/>
  <c r="CP279" i="4"/>
  <c r="CP281" i="4"/>
  <c r="CO19" i="9"/>
  <c r="CO22" i="8"/>
  <c r="CO23" i="8"/>
  <c r="CO20" i="9"/>
  <c r="CT26" i="3"/>
  <c r="CT25" i="3"/>
  <c r="CT28" i="3"/>
  <c r="CT27" i="3"/>
  <c r="CS68" i="8"/>
  <c r="CS67" i="8"/>
  <c r="CS4" i="4"/>
  <c r="CS285" i="4"/>
  <c r="CR34" i="8"/>
  <c r="CR33" i="9"/>
  <c r="CS104" i="5"/>
  <c r="CS40" i="8"/>
  <c r="CS54" i="8"/>
  <c r="CS64" i="8"/>
  <c r="CS56" i="8"/>
  <c r="CS47" i="8"/>
  <c r="CS45" i="8"/>
  <c r="CS63" i="8"/>
  <c r="CS4" i="8"/>
  <c r="CS48" i="8"/>
  <c r="CS65" i="8"/>
  <c r="CS55" i="8"/>
  <c r="CS48" i="9"/>
  <c r="CS47" i="9"/>
  <c r="CS42" i="9"/>
  <c r="CS4" i="9"/>
  <c r="CS4" i="5"/>
  <c r="CS109" i="5"/>
  <c r="CS16" i="5"/>
  <c r="CS29" i="5" s="1"/>
  <c r="CS80" i="5"/>
  <c r="CS92" i="5"/>
  <c r="CS59" i="8"/>
  <c r="CS58" i="8"/>
  <c r="CT402" i="3"/>
  <c r="CT385" i="3"/>
  <c r="CT62" i="5" s="1"/>
  <c r="CU3" i="3"/>
  <c r="CT389" i="3"/>
  <c r="CT66" i="5" s="1"/>
  <c r="CT390" i="3"/>
  <c r="CT67" i="5" s="1"/>
  <c r="CT386" i="3"/>
  <c r="CT63" i="5" s="1"/>
  <c r="CT393" i="3"/>
  <c r="CT70" i="5" s="1"/>
  <c r="CT396" i="3"/>
  <c r="CT73" i="5" s="1"/>
  <c r="CT399" i="3"/>
  <c r="CT76" i="5" s="1"/>
  <c r="CT392" i="3"/>
  <c r="CT69" i="5" s="1"/>
  <c r="CT394" i="3"/>
  <c r="CT71" i="5" s="1"/>
  <c r="CT401" i="3"/>
  <c r="CT400" i="3"/>
  <c r="CT77" i="5" s="1"/>
  <c r="CT340" i="3"/>
  <c r="CT342" i="3"/>
  <c r="CT43" i="5" s="1"/>
  <c r="CT343" i="3"/>
  <c r="CT44" i="5" s="1"/>
  <c r="CT388" i="3"/>
  <c r="CT65" i="5" s="1"/>
  <c r="CT345" i="3"/>
  <c r="CT46" i="5" s="1"/>
  <c r="CT349" i="3"/>
  <c r="CT50" i="5" s="1"/>
  <c r="CT346" i="3"/>
  <c r="CT47" i="5" s="1"/>
  <c r="CT350" i="3"/>
  <c r="CT51" i="5" s="1"/>
  <c r="CT354" i="3"/>
  <c r="CT55" i="5" s="1"/>
  <c r="CT344" i="3"/>
  <c r="CT45" i="5" s="1"/>
  <c r="CT355" i="3"/>
  <c r="CT56" i="5" s="1"/>
  <c r="CT347" i="3"/>
  <c r="CT48" i="5" s="1"/>
  <c r="CT352" i="3"/>
  <c r="CT53" i="5" s="1"/>
  <c r="CT356" i="3"/>
  <c r="CT57" i="5" s="1"/>
  <c r="CT398" i="3"/>
  <c r="CT75" i="5" s="1"/>
  <c r="CT387" i="3"/>
  <c r="CT64" i="5" s="1"/>
  <c r="CT357" i="3"/>
  <c r="CT391" i="3"/>
  <c r="CT68" i="5" s="1"/>
  <c r="CT384" i="3"/>
  <c r="CT351" i="3"/>
  <c r="CT52" i="5" s="1"/>
  <c r="CT358" i="3"/>
  <c r="CT348" i="3"/>
  <c r="CT49" i="5" s="1"/>
  <c r="CT395" i="3"/>
  <c r="CT72" i="5" s="1"/>
  <c r="CT341" i="3"/>
  <c r="CT42" i="5" s="1"/>
  <c r="CT329" i="3"/>
  <c r="CT214" i="3"/>
  <c r="CT151" i="3"/>
  <c r="CT3" i="4"/>
  <c r="CT259" i="3"/>
  <c r="CT196" i="3"/>
  <c r="CT143" i="3"/>
  <c r="CT290" i="3"/>
  <c r="CT245" i="3"/>
  <c r="CT171" i="3"/>
  <c r="CT303" i="3"/>
  <c r="CT258" i="3"/>
  <c r="CT181" i="3"/>
  <c r="CT165" i="3"/>
  <c r="CT334" i="3"/>
  <c r="CT257" i="3"/>
  <c r="CT194" i="3"/>
  <c r="CT141" i="3"/>
  <c r="CT316" i="3"/>
  <c r="CT232" i="3"/>
  <c r="CT172" i="3"/>
  <c r="CT119" i="3"/>
  <c r="CT302" i="3"/>
  <c r="CT218" i="3"/>
  <c r="CT155" i="3"/>
  <c r="CT312" i="3"/>
  <c r="CT228" i="3"/>
  <c r="CT168" i="3"/>
  <c r="CT7" i="3"/>
  <c r="CT427" i="3"/>
  <c r="CT430" i="3"/>
  <c r="CT313" i="3"/>
  <c r="CT283" i="3"/>
  <c r="CT191" i="3"/>
  <c r="CT323" i="3"/>
  <c r="CT208" i="3"/>
  <c r="CT145" i="3"/>
  <c r="CT3" i="5"/>
  <c r="CT261" i="3"/>
  <c r="CT198" i="3"/>
  <c r="CT120" i="3"/>
  <c r="CT298" i="3"/>
  <c r="CT207" i="3"/>
  <c r="CT321" i="3"/>
  <c r="CT203" i="3"/>
  <c r="CT296" i="3"/>
  <c r="CT331" i="3"/>
  <c r="CT216" i="3"/>
  <c r="CT153" i="3"/>
  <c r="CT282" i="3"/>
  <c r="CT237" i="3"/>
  <c r="CT163" i="3"/>
  <c r="CT295" i="3"/>
  <c r="CT247" i="3"/>
  <c r="CT173" i="3"/>
  <c r="CT428" i="3"/>
  <c r="CT432" i="3"/>
  <c r="CT297" i="3"/>
  <c r="CT252" i="3"/>
  <c r="CT175" i="3"/>
  <c r="CT308" i="3"/>
  <c r="CT224" i="3"/>
  <c r="CT164" i="3"/>
  <c r="CT281" i="3"/>
  <c r="CT213" i="3"/>
  <c r="CT136" i="3"/>
  <c r="CT268" i="3"/>
  <c r="CT223" i="3"/>
  <c r="CT146" i="3"/>
  <c r="CT13" i="3"/>
  <c r="CT306" i="3"/>
  <c r="CT222" i="3"/>
  <c r="CT159" i="3"/>
  <c r="CT315" i="3"/>
  <c r="CT291" i="3"/>
  <c r="CT193" i="3"/>
  <c r="CT301" i="3"/>
  <c r="CT256" i="3"/>
  <c r="CT179" i="3"/>
  <c r="CT311" i="3"/>
  <c r="CT275" i="3"/>
  <c r="CT189" i="3"/>
  <c r="CT176" i="3"/>
  <c r="CT278" i="3"/>
  <c r="CT233" i="3"/>
  <c r="CT156" i="3"/>
  <c r="CT288" i="3"/>
  <c r="CT243" i="3"/>
  <c r="CT169" i="3"/>
  <c r="CT310" i="3"/>
  <c r="CT226" i="3"/>
  <c r="CT166" i="3"/>
  <c r="CT320" i="3"/>
  <c r="CT236" i="3"/>
  <c r="CT197" i="3"/>
  <c r="CT286" i="3"/>
  <c r="CT241" i="3"/>
  <c r="CT167" i="3"/>
  <c r="CT299" i="3"/>
  <c r="CT254" i="3"/>
  <c r="CT177" i="3"/>
  <c r="CT4" i="3"/>
  <c r="CT287" i="3"/>
  <c r="CT202" i="3"/>
  <c r="CT128" i="3"/>
  <c r="CT289" i="3"/>
  <c r="CT215" i="3"/>
  <c r="CT138" i="3"/>
  <c r="CT300" i="3"/>
  <c r="CT217" i="3"/>
  <c r="CT140" i="3"/>
  <c r="CT307" i="3"/>
  <c r="CT262" i="3"/>
  <c r="CT185" i="3"/>
  <c r="CT326" i="3"/>
  <c r="CT242" i="3"/>
  <c r="CT182" i="3"/>
  <c r="CT129" i="3"/>
  <c r="CT335" i="3"/>
  <c r="CT255" i="3"/>
  <c r="CT192" i="3"/>
  <c r="CT139" i="3"/>
  <c r="CT435" i="3"/>
  <c r="CT305" i="3"/>
  <c r="CT260" i="3"/>
  <c r="CT183" i="3"/>
  <c r="CT280" i="3"/>
  <c r="CT235" i="3"/>
  <c r="CT158" i="3"/>
  <c r="CT266" i="3"/>
  <c r="CT221" i="3"/>
  <c r="CT144" i="3"/>
  <c r="CT276" i="3"/>
  <c r="CT231" i="3"/>
  <c r="CT154" i="3"/>
  <c r="CT431" i="3"/>
  <c r="CT3" i="8"/>
  <c r="CT271" i="3"/>
  <c r="CT269" i="3"/>
  <c r="CT124" i="3"/>
  <c r="CT273" i="3"/>
  <c r="CT211" i="3"/>
  <c r="CT134" i="3"/>
  <c r="CT309" i="3"/>
  <c r="CT267" i="3"/>
  <c r="CT187" i="3"/>
  <c r="CT319" i="3"/>
  <c r="CT201" i="3"/>
  <c r="CT130" i="3"/>
  <c r="CT19" i="3"/>
  <c r="CT265" i="3"/>
  <c r="CT209" i="3"/>
  <c r="CT132" i="3"/>
  <c r="CT264" i="3"/>
  <c r="CT219" i="3"/>
  <c r="CT142" i="3"/>
  <c r="CT318" i="3"/>
  <c r="CT234" i="3"/>
  <c r="CT174" i="3"/>
  <c r="CT121" i="3"/>
  <c r="CT328" i="3"/>
  <c r="CT244" i="3"/>
  <c r="CT184" i="3"/>
  <c r="CT131" i="3"/>
  <c r="CT123" i="3"/>
  <c r="CT330" i="3"/>
  <c r="CT270" i="3"/>
  <c r="CT279" i="3"/>
  <c r="CT333" i="3"/>
  <c r="CT3" i="9"/>
  <c r="CT170" i="3"/>
  <c r="CT180" i="3"/>
  <c r="CT229" i="3"/>
  <c r="CT239" i="3"/>
  <c r="CT178" i="3"/>
  <c r="CT188" i="3"/>
  <c r="CT199" i="3"/>
  <c r="CT212" i="3"/>
  <c r="CT246" i="3"/>
  <c r="CT272" i="3"/>
  <c r="CT325" i="3"/>
  <c r="CT304" i="3"/>
  <c r="CT225" i="3"/>
  <c r="CT200" i="3"/>
  <c r="CT253" i="3"/>
  <c r="CT263" i="3"/>
  <c r="CT429" i="3"/>
  <c r="CT285" i="3"/>
  <c r="CT127" i="3"/>
  <c r="CT152" i="3"/>
  <c r="CT125" i="3"/>
  <c r="CT135" i="3"/>
  <c r="CT195" i="3"/>
  <c r="CT149" i="3"/>
  <c r="CT186" i="3"/>
  <c r="CT227" i="3"/>
  <c r="CT210" i="3"/>
  <c r="CT220" i="3"/>
  <c r="CT434" i="3"/>
  <c r="CT148" i="3"/>
  <c r="CT126" i="3"/>
  <c r="CT190" i="3"/>
  <c r="CT277" i="3"/>
  <c r="CT314" i="3"/>
  <c r="CT324" i="3"/>
  <c r="CT322" i="3"/>
  <c r="CT332" i="3"/>
  <c r="CT157" i="3"/>
  <c r="CT137" i="3"/>
  <c r="CT274" i="3"/>
  <c r="CT317" i="3"/>
  <c r="CT133" i="3"/>
  <c r="CT10" i="3"/>
  <c r="CT122" i="3"/>
  <c r="CT284" i="3"/>
  <c r="CT327" i="3"/>
  <c r="CT150" i="3"/>
  <c r="CT230" i="3"/>
  <c r="CT238" i="3"/>
  <c r="CT433" i="3"/>
  <c r="CT147" i="3"/>
  <c r="CT240" i="3"/>
  <c r="CT251" i="3"/>
  <c r="CR33" i="8"/>
  <c r="CR32" i="9"/>
  <c r="AW60" i="21" l="1"/>
  <c r="AX57" i="21" s="1"/>
  <c r="AX60" i="21" s="1"/>
  <c r="AY57" i="21" s="1"/>
  <c r="AY60" i="21" s="1"/>
  <c r="AZ57" i="21" s="1"/>
  <c r="AZ60" i="21" s="1"/>
  <c r="BA57" i="21" s="1"/>
  <c r="BA60" i="21" s="1"/>
  <c r="BB57" i="21" s="1"/>
  <c r="BB60" i="21" s="1"/>
  <c r="BC57" i="21" s="1"/>
  <c r="AQ43" i="21"/>
  <c r="AR40" i="21" s="1"/>
  <c r="AR43" i="21" s="1"/>
  <c r="AS40" i="21" s="1"/>
  <c r="AS43" i="21" s="1"/>
  <c r="AT40" i="21" s="1"/>
  <c r="AT42" i="21" s="1"/>
  <c r="CQ137" i="4"/>
  <c r="CQ182" i="4" s="1"/>
  <c r="CQ92" i="4" s="1"/>
  <c r="CQ207" i="4"/>
  <c r="CQ252" i="4" s="1"/>
  <c r="CQ206" i="4"/>
  <c r="CQ251" i="4" s="1"/>
  <c r="CQ123" i="4"/>
  <c r="CQ192" i="4"/>
  <c r="CQ237" i="4" s="1"/>
  <c r="CQ129" i="4"/>
  <c r="CQ174" i="4" s="1"/>
  <c r="CQ84" i="4" s="1"/>
  <c r="CQ121" i="4"/>
  <c r="CQ166" i="4" s="1"/>
  <c r="CQ76" i="4" s="1"/>
  <c r="CQ112" i="4"/>
  <c r="CP166" i="4"/>
  <c r="CP76" i="4" s="1"/>
  <c r="CP251" i="4"/>
  <c r="CQ195" i="4"/>
  <c r="CQ240" i="4" s="1"/>
  <c r="CQ107" i="4"/>
  <c r="CQ152" i="4" s="1"/>
  <c r="CQ62" i="4" s="1"/>
  <c r="CQ209" i="4"/>
  <c r="CQ254" i="4" s="1"/>
  <c r="CQ215" i="4"/>
  <c r="CQ260" i="4" s="1"/>
  <c r="CQ116" i="4"/>
  <c r="CQ161" i="4" s="1"/>
  <c r="CQ71" i="4" s="1"/>
  <c r="CQ102" i="4"/>
  <c r="CQ204" i="4"/>
  <c r="CQ226" i="4"/>
  <c r="CQ271" i="4" s="1"/>
  <c r="CQ134" i="4"/>
  <c r="CQ179" i="4" s="1"/>
  <c r="CQ89" i="4" s="1"/>
  <c r="CQ225" i="4"/>
  <c r="CQ270" i="4" s="1"/>
  <c r="CQ115" i="4"/>
  <c r="CQ160" i="4" s="1"/>
  <c r="CQ70" i="4" s="1"/>
  <c r="CQ189" i="4"/>
  <c r="CQ234" i="4" s="1"/>
  <c r="CQ202" i="4"/>
  <c r="CQ247" i="4" s="1"/>
  <c r="CQ217" i="4"/>
  <c r="CQ262" i="4" s="1"/>
  <c r="CQ106" i="4"/>
  <c r="CQ151" i="4" s="1"/>
  <c r="CQ61" i="4" s="1"/>
  <c r="CQ191" i="4"/>
  <c r="CQ236" i="4" s="1"/>
  <c r="CQ125" i="4"/>
  <c r="CQ213" i="4"/>
  <c r="CQ258" i="4" s="1"/>
  <c r="CQ120" i="4"/>
  <c r="CQ165" i="4" s="1"/>
  <c r="CQ75" i="4" s="1"/>
  <c r="CQ122" i="4"/>
  <c r="CQ167" i="4" s="1"/>
  <c r="CQ77" i="4" s="1"/>
  <c r="CQ133" i="4"/>
  <c r="CQ105" i="4"/>
  <c r="CQ150" i="4" s="1"/>
  <c r="CQ60" i="4" s="1"/>
  <c r="CQ199" i="4"/>
  <c r="CQ244" i="4" s="1"/>
  <c r="CQ128" i="4"/>
  <c r="CQ218" i="4"/>
  <c r="CQ263" i="4" s="1"/>
  <c r="CQ220" i="4"/>
  <c r="CQ265" i="4" s="1"/>
  <c r="CQ197" i="4"/>
  <c r="CQ242" i="4" s="1"/>
  <c r="CQ229" i="4"/>
  <c r="CP252" i="4"/>
  <c r="CP274" i="4"/>
  <c r="CP168" i="4"/>
  <c r="CP78" i="4" s="1"/>
  <c r="CP237" i="4"/>
  <c r="CQ208" i="4"/>
  <c r="CQ253" i="4" s="1"/>
  <c r="CQ104" i="4"/>
  <c r="CQ149" i="4" s="1"/>
  <c r="CQ59" i="4" s="1"/>
  <c r="CQ227" i="4"/>
  <c r="CQ272" i="4" s="1"/>
  <c r="CQ216" i="4"/>
  <c r="CQ221" i="4"/>
  <c r="CQ266" i="4" s="1"/>
  <c r="CQ118" i="4"/>
  <c r="CQ163" i="4" s="1"/>
  <c r="CQ73" i="4" s="1"/>
  <c r="CQ113" i="4"/>
  <c r="CQ158" i="4" s="1"/>
  <c r="CQ68" i="4" s="1"/>
  <c r="CQ9" i="5"/>
  <c r="CQ212" i="4"/>
  <c r="CQ257" i="4" s="1"/>
  <c r="CQ111" i="4"/>
  <c r="CQ156" i="4" s="1"/>
  <c r="CQ66" i="4" s="1"/>
  <c r="CQ200" i="4"/>
  <c r="CQ245" i="4" s="1"/>
  <c r="CQ203" i="4"/>
  <c r="CQ211" i="4"/>
  <c r="CQ256" i="4" s="1"/>
  <c r="CQ205" i="4"/>
  <c r="CQ250" i="4" s="1"/>
  <c r="CQ110" i="4"/>
  <c r="CQ155" i="4" s="1"/>
  <c r="CQ65" i="4" s="1"/>
  <c r="CQ219" i="4"/>
  <c r="CQ264" i="4" s="1"/>
  <c r="CQ114" i="4"/>
  <c r="CQ159" i="4" s="1"/>
  <c r="CQ69" i="4" s="1"/>
  <c r="CQ11" i="5"/>
  <c r="CQ139" i="4"/>
  <c r="CQ184" i="4" s="1"/>
  <c r="CQ94" i="4" s="1"/>
  <c r="CQ136" i="4"/>
  <c r="CQ193" i="4"/>
  <c r="CQ238" i="4" s="1"/>
  <c r="CQ108" i="4"/>
  <c r="CQ153" i="4" s="1"/>
  <c r="CQ63" i="4" s="1"/>
  <c r="CQ135" i="4"/>
  <c r="CQ180" i="4" s="1"/>
  <c r="CQ90" i="4" s="1"/>
  <c r="CQ196" i="4"/>
  <c r="CQ241" i="4" s="1"/>
  <c r="CQ223" i="4"/>
  <c r="CQ268" i="4" s="1"/>
  <c r="CQ214" i="4"/>
  <c r="CQ259" i="4" s="1"/>
  <c r="CQ117" i="4"/>
  <c r="CQ162" i="4" s="1"/>
  <c r="CQ72" i="4" s="1"/>
  <c r="CQ131" i="4"/>
  <c r="CP244" i="4"/>
  <c r="CP173" i="4"/>
  <c r="CP83" i="4" s="1"/>
  <c r="CP153" i="4"/>
  <c r="CP63" i="4" s="1"/>
  <c r="CQ10" i="5"/>
  <c r="CQ126" i="4"/>
  <c r="CQ171" i="4" s="1"/>
  <c r="CQ81" i="4" s="1"/>
  <c r="CQ224" i="4"/>
  <c r="CQ269" i="4" s="1"/>
  <c r="CQ201" i="4"/>
  <c r="CQ124" i="4"/>
  <c r="CQ169" i="4" s="1"/>
  <c r="CQ79" i="4" s="1"/>
  <c r="CQ99" i="4"/>
  <c r="CQ144" i="4" s="1"/>
  <c r="CQ54" i="4" s="1"/>
  <c r="CQ119" i="4"/>
  <c r="CQ164" i="4" s="1"/>
  <c r="CQ74" i="4" s="1"/>
  <c r="CQ198" i="4"/>
  <c r="CQ101" i="4"/>
  <c r="CQ146" i="4" s="1"/>
  <c r="CQ56" i="4" s="1"/>
  <c r="CQ222" i="4"/>
  <c r="CQ267" i="4" s="1"/>
  <c r="CQ138" i="4"/>
  <c r="CQ183" i="4" s="1"/>
  <c r="CQ93" i="4" s="1"/>
  <c r="CQ210" i="4"/>
  <c r="CQ255" i="4" s="1"/>
  <c r="CQ127" i="4"/>
  <c r="CQ172" i="4" s="1"/>
  <c r="CQ82" i="4" s="1"/>
  <c r="CQ228" i="4"/>
  <c r="CQ273" i="4" s="1"/>
  <c r="CQ103" i="4"/>
  <c r="CQ130" i="4"/>
  <c r="CQ175" i="4" s="1"/>
  <c r="CQ85" i="4" s="1"/>
  <c r="CQ132" i="4"/>
  <c r="CQ177" i="4" s="1"/>
  <c r="CQ87" i="4" s="1"/>
  <c r="CQ109" i="4"/>
  <c r="CQ154" i="4" s="1"/>
  <c r="CQ64" i="4" s="1"/>
  <c r="CQ194" i="4"/>
  <c r="CT11" i="4"/>
  <c r="CT12" i="4"/>
  <c r="CT13" i="4"/>
  <c r="CT15" i="4"/>
  <c r="CT14" i="4"/>
  <c r="CT16" i="4"/>
  <c r="CT17" i="4"/>
  <c r="CT19" i="4"/>
  <c r="CT20" i="4"/>
  <c r="CT21" i="4"/>
  <c r="CT24" i="4"/>
  <c r="CT25" i="4"/>
  <c r="CT26" i="4"/>
  <c r="CT18" i="4"/>
  <c r="CT22" i="4"/>
  <c r="CT29" i="4"/>
  <c r="CT30" i="4"/>
  <c r="CT23" i="4"/>
  <c r="CT27" i="4"/>
  <c r="CT31" i="4"/>
  <c r="CT33" i="4"/>
  <c r="CT36" i="4"/>
  <c r="CT32" i="4"/>
  <c r="CT37" i="4"/>
  <c r="CT28" i="4"/>
  <c r="CT34" i="4"/>
  <c r="CT38" i="4"/>
  <c r="CT39" i="4"/>
  <c r="CT40" i="4"/>
  <c r="CT43" i="4"/>
  <c r="CT47" i="4"/>
  <c r="CT44" i="4"/>
  <c r="CT35" i="4"/>
  <c r="CT45" i="4"/>
  <c r="CT49" i="4"/>
  <c r="CT42" i="4"/>
  <c r="CT48" i="4"/>
  <c r="CT41" i="4"/>
  <c r="CT46" i="4"/>
  <c r="CU32" i="3"/>
  <c r="CU76" i="3" s="1"/>
  <c r="CU33" i="3"/>
  <c r="CU77" i="3" s="1"/>
  <c r="CU36" i="3"/>
  <c r="CU80" i="3" s="1"/>
  <c r="CU39" i="3"/>
  <c r="CU83" i="3" s="1"/>
  <c r="CU34" i="3"/>
  <c r="CU78" i="3" s="1"/>
  <c r="CU37" i="3"/>
  <c r="CU81" i="3" s="1"/>
  <c r="CU38" i="3"/>
  <c r="CU82" i="3" s="1"/>
  <c r="CU42" i="3"/>
  <c r="CU86" i="3" s="1"/>
  <c r="CU40" i="3"/>
  <c r="CU84" i="3" s="1"/>
  <c r="CU46" i="3"/>
  <c r="CU90" i="3" s="1"/>
  <c r="CU41" i="3"/>
  <c r="CU85" i="3" s="1"/>
  <c r="CU45" i="3"/>
  <c r="CU89" i="3" s="1"/>
  <c r="CU43" i="3"/>
  <c r="CU87" i="3" s="1"/>
  <c r="CU48" i="3"/>
  <c r="CU92" i="3" s="1"/>
  <c r="CU50" i="3"/>
  <c r="CU94" i="3" s="1"/>
  <c r="CU49" i="3"/>
  <c r="CU93" i="3" s="1"/>
  <c r="CU53" i="3"/>
  <c r="CU97" i="3" s="1"/>
  <c r="CU47" i="3"/>
  <c r="CU91" i="3" s="1"/>
  <c r="CU57" i="3"/>
  <c r="CU101" i="3" s="1"/>
  <c r="CU61" i="3"/>
  <c r="CU105" i="3" s="1"/>
  <c r="CU65" i="3"/>
  <c r="CU109" i="3" s="1"/>
  <c r="CU69" i="3"/>
  <c r="CU113" i="3" s="1"/>
  <c r="CU52" i="3"/>
  <c r="CU96" i="3" s="1"/>
  <c r="CU54" i="3"/>
  <c r="CU98" i="3" s="1"/>
  <c r="CU56" i="3"/>
  <c r="CU100" i="3" s="1"/>
  <c r="CU60" i="3"/>
  <c r="CU104" i="3" s="1"/>
  <c r="CU64" i="3"/>
  <c r="CU108" i="3" s="1"/>
  <c r="CU68" i="3"/>
  <c r="CU112" i="3" s="1"/>
  <c r="CU62" i="3"/>
  <c r="CU106" i="3" s="1"/>
  <c r="CU70" i="3"/>
  <c r="CU114" i="3" s="1"/>
  <c r="CU44" i="3"/>
  <c r="CU88" i="3" s="1"/>
  <c r="CU51" i="3"/>
  <c r="CU95" i="3" s="1"/>
  <c r="CU35" i="3"/>
  <c r="CU79" i="3" s="1"/>
  <c r="CU58" i="3"/>
  <c r="CU102" i="3" s="1"/>
  <c r="CU55" i="3"/>
  <c r="CU99" i="3" s="1"/>
  <c r="CU59" i="3"/>
  <c r="CU103" i="3" s="1"/>
  <c r="CU67" i="3"/>
  <c r="CU111" i="3" s="1"/>
  <c r="CU31" i="3"/>
  <c r="CU75" i="3" s="1"/>
  <c r="CU71" i="3"/>
  <c r="CU115" i="3" s="1"/>
  <c r="CU63" i="3"/>
  <c r="CU107" i="3" s="1"/>
  <c r="CU66" i="3"/>
  <c r="CU110" i="3" s="1"/>
  <c r="CP11" i="9"/>
  <c r="CP17" i="8"/>
  <c r="CP15" i="8"/>
  <c r="CP9" i="9"/>
  <c r="CQ13" i="5"/>
  <c r="CQ22" i="9" s="1"/>
  <c r="CO277" i="4"/>
  <c r="CO16" i="8"/>
  <c r="CO10" i="9"/>
  <c r="CS56" i="9"/>
  <c r="CQ8" i="5"/>
  <c r="CU22" i="3"/>
  <c r="CQ279" i="4"/>
  <c r="CQ249" i="4"/>
  <c r="CQ281" i="4"/>
  <c r="CP23" i="8"/>
  <c r="CP20" i="9"/>
  <c r="CQ21" i="5"/>
  <c r="CQ25" i="5"/>
  <c r="CP22" i="8"/>
  <c r="CP19" i="9"/>
  <c r="CP26" i="8"/>
  <c r="CR16" i="3"/>
  <c r="AJ14" i="27" s="1"/>
  <c r="AJ15" i="27" s="1"/>
  <c r="CR2" i="8"/>
  <c r="CS2" i="3"/>
  <c r="CR2" i="5"/>
  <c r="CR12" i="5" s="1"/>
  <c r="CR2" i="9"/>
  <c r="AJ1" i="27"/>
  <c r="CR2" i="4"/>
  <c r="CP20" i="8"/>
  <c r="CP17" i="9"/>
  <c r="CP280" i="4"/>
  <c r="CP24" i="8"/>
  <c r="CP21" i="9"/>
  <c r="CP18" i="9"/>
  <c r="CP21" i="8"/>
  <c r="CU26" i="3"/>
  <c r="CU25" i="3"/>
  <c r="CU28" i="3"/>
  <c r="CU27" i="3"/>
  <c r="CT65" i="8"/>
  <c r="CT48" i="8"/>
  <c r="CT54" i="8"/>
  <c r="CT63" i="8"/>
  <c r="CT4" i="8"/>
  <c r="CT47" i="8"/>
  <c r="CT45" i="8"/>
  <c r="CT40" i="8"/>
  <c r="CT64" i="8"/>
  <c r="CT55" i="8"/>
  <c r="CT56" i="8"/>
  <c r="CT67" i="8"/>
  <c r="CT68" i="8"/>
  <c r="CT59" i="8"/>
  <c r="CT58" i="8"/>
  <c r="CT104" i="5"/>
  <c r="CT42" i="9"/>
  <c r="CT48" i="9"/>
  <c r="CT4" i="9"/>
  <c r="CT47" i="9"/>
  <c r="CT92" i="5"/>
  <c r="CT109" i="5"/>
  <c r="CT16" i="5"/>
  <c r="CT29" i="5" s="1"/>
  <c r="CT4" i="5"/>
  <c r="CT80" i="5"/>
  <c r="CT33" i="5"/>
  <c r="CV3" i="3"/>
  <c r="CU385" i="3"/>
  <c r="CU62" i="5" s="1"/>
  <c r="CU402" i="3"/>
  <c r="CU386" i="3"/>
  <c r="CU63" i="5" s="1"/>
  <c r="CU388" i="3"/>
  <c r="CU65" i="5" s="1"/>
  <c r="CU389" i="3"/>
  <c r="CU66" i="5" s="1"/>
  <c r="CU390" i="3"/>
  <c r="CU67" i="5" s="1"/>
  <c r="CU392" i="3"/>
  <c r="CU69" i="5" s="1"/>
  <c r="CU400" i="3"/>
  <c r="CU77" i="5" s="1"/>
  <c r="CU393" i="3"/>
  <c r="CU70" i="5" s="1"/>
  <c r="CU396" i="3"/>
  <c r="CU73" i="5" s="1"/>
  <c r="CU394" i="3"/>
  <c r="CU71" i="5" s="1"/>
  <c r="CU341" i="3"/>
  <c r="CU42" i="5" s="1"/>
  <c r="CU344" i="3"/>
  <c r="CU45" i="5" s="1"/>
  <c r="CU401" i="3"/>
  <c r="CU340" i="3"/>
  <c r="CU342" i="3"/>
  <c r="CU43" i="5" s="1"/>
  <c r="CU348" i="3"/>
  <c r="CU49" i="5" s="1"/>
  <c r="CU352" i="3"/>
  <c r="CU53" i="5" s="1"/>
  <c r="CU345" i="3"/>
  <c r="CU46" i="5" s="1"/>
  <c r="CU349" i="3"/>
  <c r="CU50" i="5" s="1"/>
  <c r="CU351" i="3"/>
  <c r="CU52" i="5" s="1"/>
  <c r="CU354" i="3"/>
  <c r="CU55" i="5" s="1"/>
  <c r="CU358" i="3"/>
  <c r="CU391" i="3"/>
  <c r="CU68" i="5" s="1"/>
  <c r="CU343" i="3"/>
  <c r="CU44" i="5" s="1"/>
  <c r="CU346" i="3"/>
  <c r="CU47" i="5" s="1"/>
  <c r="CU355" i="3"/>
  <c r="CU56" i="5" s="1"/>
  <c r="CU387" i="3"/>
  <c r="CU64" i="5" s="1"/>
  <c r="CU347" i="3"/>
  <c r="CU48" i="5" s="1"/>
  <c r="CU356" i="3"/>
  <c r="CU57" i="5" s="1"/>
  <c r="CU350" i="3"/>
  <c r="CU51" i="5" s="1"/>
  <c r="CU398" i="3"/>
  <c r="CU75" i="5" s="1"/>
  <c r="CU395" i="3"/>
  <c r="CU72" i="5" s="1"/>
  <c r="CU384" i="3"/>
  <c r="CU357" i="3"/>
  <c r="CU286" i="3"/>
  <c r="CU234" i="3"/>
  <c r="CU144" i="3"/>
  <c r="CU264" i="3"/>
  <c r="CU193" i="3"/>
  <c r="CU122" i="3"/>
  <c r="CU325" i="3"/>
  <c r="CU260" i="3"/>
  <c r="CU152" i="3"/>
  <c r="CU208" i="3"/>
  <c r="CU335" i="3"/>
  <c r="CU271" i="3"/>
  <c r="CU165" i="3"/>
  <c r="CU251" i="3"/>
  <c r="CU431" i="3"/>
  <c r="CU297" i="3"/>
  <c r="CU253" i="3"/>
  <c r="CU157" i="3"/>
  <c r="CU272" i="3"/>
  <c r="CU203" i="3"/>
  <c r="CU130" i="3"/>
  <c r="CU333" i="3"/>
  <c r="CU269" i="3"/>
  <c r="CU163" i="3"/>
  <c r="CU240" i="3"/>
  <c r="CU312" i="3"/>
  <c r="CU211" i="3"/>
  <c r="CU188" i="3"/>
  <c r="CU433" i="3"/>
  <c r="CU306" i="3"/>
  <c r="CU202" i="3"/>
  <c r="CU176" i="3"/>
  <c r="CU280" i="3"/>
  <c r="CU222" i="3"/>
  <c r="CU138" i="3"/>
  <c r="CU3" i="4"/>
  <c r="CU277" i="3"/>
  <c r="CU171" i="3"/>
  <c r="CU129" i="3"/>
  <c r="CU319" i="3"/>
  <c r="CU254" i="3"/>
  <c r="CU146" i="3"/>
  <c r="CU166" i="3"/>
  <c r="CU430" i="3"/>
  <c r="CU314" i="3"/>
  <c r="CU213" i="3"/>
  <c r="CU192" i="3"/>
  <c r="CU7" i="3"/>
  <c r="CU288" i="3"/>
  <c r="CU238" i="3"/>
  <c r="CU145" i="3"/>
  <c r="CU318" i="3"/>
  <c r="CU217" i="3"/>
  <c r="CU119" i="3"/>
  <c r="CU327" i="3"/>
  <c r="CU262" i="3"/>
  <c r="CU154" i="3"/>
  <c r="CU216" i="3"/>
  <c r="CU289" i="3"/>
  <c r="CU183" i="3"/>
  <c r="CU159" i="3"/>
  <c r="CU331" i="3"/>
  <c r="CU267" i="3"/>
  <c r="CU158" i="3"/>
  <c r="CU232" i="3"/>
  <c r="CU326" i="3"/>
  <c r="CU225" i="3"/>
  <c r="CU143" i="3"/>
  <c r="CU303" i="3"/>
  <c r="CU235" i="3"/>
  <c r="CU201" i="3"/>
  <c r="CU432" i="3"/>
  <c r="CU300" i="3"/>
  <c r="CU191" i="3"/>
  <c r="CU120" i="3"/>
  <c r="CU3" i="9"/>
  <c r="CU275" i="3"/>
  <c r="CU169" i="3"/>
  <c r="CU127" i="3"/>
  <c r="CU301" i="3"/>
  <c r="CU233" i="3"/>
  <c r="CU198" i="3"/>
  <c r="CU276" i="3"/>
  <c r="CU214" i="3"/>
  <c r="CU134" i="3"/>
  <c r="CU10" i="3"/>
  <c r="CU270" i="3"/>
  <c r="CU199" i="3"/>
  <c r="CU128" i="3"/>
  <c r="CU283" i="3"/>
  <c r="CU177" i="3"/>
  <c r="CU139" i="3"/>
  <c r="CU309" i="3"/>
  <c r="CU241" i="3"/>
  <c r="CU228" i="3"/>
  <c r="CU320" i="3"/>
  <c r="CU219" i="3"/>
  <c r="CU121" i="3"/>
  <c r="CU13" i="3"/>
  <c r="CU278" i="3"/>
  <c r="CU218" i="3"/>
  <c r="CU136" i="3"/>
  <c r="CU291" i="3"/>
  <c r="CU185" i="3"/>
  <c r="CU178" i="3"/>
  <c r="CU282" i="3"/>
  <c r="CU226" i="3"/>
  <c r="CU140" i="3"/>
  <c r="CU328" i="3"/>
  <c r="CU227" i="3"/>
  <c r="CU155" i="3"/>
  <c r="CU321" i="3"/>
  <c r="CU256" i="3"/>
  <c r="CU148" i="3"/>
  <c r="CU170" i="3"/>
  <c r="CU332" i="3"/>
  <c r="CU231" i="3"/>
  <c r="CU182" i="3"/>
  <c r="CU290" i="3"/>
  <c r="CU242" i="3"/>
  <c r="CU149" i="3"/>
  <c r="CU304" i="3"/>
  <c r="CU200" i="3"/>
  <c r="CU172" i="3"/>
  <c r="CU329" i="3"/>
  <c r="CU265" i="3"/>
  <c r="CU156" i="3"/>
  <c r="CU224" i="3"/>
  <c r="CU307" i="3"/>
  <c r="CU239" i="3"/>
  <c r="CU220" i="3"/>
  <c r="CU302" i="3"/>
  <c r="CU261" i="3"/>
  <c r="CU168" i="3"/>
  <c r="CU3" i="5"/>
  <c r="CU279" i="3"/>
  <c r="CU173" i="3"/>
  <c r="CU135" i="3"/>
  <c r="CU427" i="3"/>
  <c r="CU334" i="3"/>
  <c r="CU273" i="3"/>
  <c r="CU167" i="3"/>
  <c r="CU259" i="3"/>
  <c r="CU315" i="3"/>
  <c r="CU247" i="3"/>
  <c r="CU255" i="3"/>
  <c r="CU133" i="3"/>
  <c r="CU310" i="3"/>
  <c r="CU209" i="3"/>
  <c r="CU184" i="3"/>
  <c r="CU4" i="3"/>
  <c r="CU284" i="3"/>
  <c r="CU230" i="3"/>
  <c r="CU142" i="3"/>
  <c r="AK2" i="27"/>
  <c r="CU281" i="3"/>
  <c r="CU175" i="3"/>
  <c r="CU137" i="3"/>
  <c r="CU323" i="3"/>
  <c r="CU258" i="3"/>
  <c r="CU150" i="3"/>
  <c r="CU186" i="3"/>
  <c r="CU3" i="8"/>
  <c r="CU190" i="3"/>
  <c r="CU126" i="3"/>
  <c r="CU229" i="3"/>
  <c r="CU207" i="3"/>
  <c r="CU266" i="3"/>
  <c r="CU243" i="3"/>
  <c r="CU435" i="3"/>
  <c r="CU132" i="3"/>
  <c r="CU147" i="3"/>
  <c r="CU245" i="3"/>
  <c r="CU223" i="3"/>
  <c r="CU285" i="3"/>
  <c r="CU141" i="3"/>
  <c r="CU295" i="3"/>
  <c r="CU153" i="3"/>
  <c r="CU434" i="3"/>
  <c r="CU322" i="3"/>
  <c r="CU299" i="3"/>
  <c r="CU174" i="3"/>
  <c r="CU180" i="3"/>
  <c r="CU195" i="3"/>
  <c r="CU236" i="3"/>
  <c r="CU305" i="3"/>
  <c r="CU316" i="3"/>
  <c r="CU244" i="3"/>
  <c r="CU131" i="3"/>
  <c r="CU252" i="3"/>
  <c r="CU151" i="3"/>
  <c r="CU298" i="3"/>
  <c r="CU194" i="3"/>
  <c r="CU429" i="3"/>
  <c r="CU221" i="3"/>
  <c r="CU257" i="3"/>
  <c r="CU296" i="3"/>
  <c r="CU268" i="3"/>
  <c r="CU428" i="3"/>
  <c r="CU124" i="3"/>
  <c r="CU237" i="3"/>
  <c r="CU215" i="3"/>
  <c r="CU274" i="3"/>
  <c r="CU287" i="3"/>
  <c r="CU19" i="3"/>
  <c r="CU123" i="3"/>
  <c r="CU179" i="3"/>
  <c r="CU246" i="3"/>
  <c r="CU125" i="3"/>
  <c r="CU330" i="3"/>
  <c r="CU181" i="3"/>
  <c r="CU263" i="3"/>
  <c r="CU164" i="3"/>
  <c r="CU308" i="3"/>
  <c r="CU212" i="3"/>
  <c r="CU313" i="3"/>
  <c r="CU187" i="3"/>
  <c r="CU196" i="3"/>
  <c r="CU324" i="3"/>
  <c r="CU189" i="3"/>
  <c r="CU197" i="3"/>
  <c r="CU311" i="3"/>
  <c r="CU210" i="3"/>
  <c r="CU317" i="3"/>
  <c r="CU399" i="3"/>
  <c r="CU76" i="5" s="1"/>
  <c r="CS33" i="5"/>
  <c r="CS33" i="8"/>
  <c r="CS32" i="9"/>
  <c r="CT285" i="4"/>
  <c r="CT4" i="4"/>
  <c r="CS34" i="8"/>
  <c r="CS33" i="9"/>
  <c r="BC59" i="21" l="1"/>
  <c r="BF146" i="20" s="1"/>
  <c r="AW137" i="20"/>
  <c r="CR137" i="4"/>
  <c r="CR182" i="4" s="1"/>
  <c r="CR92" i="4" s="1"/>
  <c r="CR125" i="4"/>
  <c r="CR170" i="4" s="1"/>
  <c r="CR80" i="4" s="1"/>
  <c r="CR112" i="4"/>
  <c r="CR157" i="4" s="1"/>
  <c r="CR67" i="4" s="1"/>
  <c r="CQ170" i="4"/>
  <c r="CQ80" i="4" s="1"/>
  <c r="CR194" i="4"/>
  <c r="CR239" i="4" s="1"/>
  <c r="CR103" i="4"/>
  <c r="CR148" i="4" s="1"/>
  <c r="CR58" i="4" s="1"/>
  <c r="CR210" i="4"/>
  <c r="CR255" i="4" s="1"/>
  <c r="CR198" i="4"/>
  <c r="CR243" i="4" s="1"/>
  <c r="CR201" i="4"/>
  <c r="CR246" i="4" s="1"/>
  <c r="CR131" i="4"/>
  <c r="CR176" i="4" s="1"/>
  <c r="CR86" i="4" s="1"/>
  <c r="CR196" i="4"/>
  <c r="CR241" i="4" s="1"/>
  <c r="CR136" i="4"/>
  <c r="CR181" i="4" s="1"/>
  <c r="CR91" i="4" s="1"/>
  <c r="CR219" i="4"/>
  <c r="CR264" i="4" s="1"/>
  <c r="CR203" i="4"/>
  <c r="CR248" i="4" s="1"/>
  <c r="CR216" i="4"/>
  <c r="CR261" i="4" s="1"/>
  <c r="CR229" i="4"/>
  <c r="CR274" i="4" s="1"/>
  <c r="CR128" i="4"/>
  <c r="CR173" i="4" s="1"/>
  <c r="CR83" i="4" s="1"/>
  <c r="CR133" i="4"/>
  <c r="CR178" i="4" s="1"/>
  <c r="CR88" i="4" s="1"/>
  <c r="CR202" i="4"/>
  <c r="CR247" i="4" s="1"/>
  <c r="CR102" i="4"/>
  <c r="CR147" i="4" s="1"/>
  <c r="CR57" i="4" s="1"/>
  <c r="CR123" i="4"/>
  <c r="CR168" i="4" s="1"/>
  <c r="CR78" i="4" s="1"/>
  <c r="CQ168" i="4"/>
  <c r="CQ78" i="4" s="1"/>
  <c r="CR107" i="4"/>
  <c r="CR152" i="4" s="1"/>
  <c r="CR62" i="4" s="1"/>
  <c r="CQ176" i="4"/>
  <c r="CQ86" i="4" s="1"/>
  <c r="CQ157" i="4"/>
  <c r="CQ67" i="4" s="1"/>
  <c r="CQ274" i="4"/>
  <c r="CQ178" i="4"/>
  <c r="CQ88" i="4" s="1"/>
  <c r="CQ239" i="4"/>
  <c r="CR109" i="4"/>
  <c r="CR154" i="4" s="1"/>
  <c r="CR64" i="4" s="1"/>
  <c r="CR228" i="4"/>
  <c r="CR138" i="4"/>
  <c r="CR183" i="4" s="1"/>
  <c r="CR93" i="4" s="1"/>
  <c r="CR119" i="4"/>
  <c r="CR164" i="4" s="1"/>
  <c r="CR74" i="4" s="1"/>
  <c r="CR224" i="4"/>
  <c r="CR117" i="4"/>
  <c r="CR135" i="4"/>
  <c r="CR180" i="4" s="1"/>
  <c r="CR90" i="4" s="1"/>
  <c r="CR139" i="4"/>
  <c r="CR184" i="4" s="1"/>
  <c r="CR94" i="4" s="1"/>
  <c r="CR110" i="4"/>
  <c r="CR155" i="4" s="1"/>
  <c r="CR65" i="4" s="1"/>
  <c r="CR200" i="4"/>
  <c r="CR113" i="4"/>
  <c r="CR158" i="4" s="1"/>
  <c r="CR68" i="4" s="1"/>
  <c r="CR227" i="4"/>
  <c r="CR272" i="4" s="1"/>
  <c r="CR197" i="4"/>
  <c r="CR242" i="4" s="1"/>
  <c r="CR199" i="4"/>
  <c r="CR122" i="4"/>
  <c r="CR167" i="4" s="1"/>
  <c r="CR77" i="4" s="1"/>
  <c r="CR191" i="4"/>
  <c r="CR236" i="4" s="1"/>
  <c r="CR189" i="4"/>
  <c r="CR234" i="4" s="1"/>
  <c r="CR134" i="4"/>
  <c r="CR116" i="4"/>
  <c r="CR161" i="4" s="1"/>
  <c r="CR71" i="4" s="1"/>
  <c r="CR195" i="4"/>
  <c r="CR240" i="4" s="1"/>
  <c r="CR121" i="4"/>
  <c r="CR206" i="4"/>
  <c r="CR251" i="4" s="1"/>
  <c r="CR9" i="5"/>
  <c r="CQ148" i="4"/>
  <c r="CQ58" i="4" s="1"/>
  <c r="CQ248" i="4"/>
  <c r="CQ243" i="4"/>
  <c r="CQ246" i="4"/>
  <c r="CR132" i="4"/>
  <c r="CR177" i="4" s="1"/>
  <c r="CR87" i="4" s="1"/>
  <c r="CR127" i="4"/>
  <c r="CR172" i="4" s="1"/>
  <c r="CR82" i="4" s="1"/>
  <c r="CR222" i="4"/>
  <c r="CR99" i="4"/>
  <c r="CR144" i="4" s="1"/>
  <c r="CR54" i="4" s="1"/>
  <c r="CR126" i="4"/>
  <c r="CR171" i="4" s="1"/>
  <c r="CR81" i="4" s="1"/>
  <c r="CR214" i="4"/>
  <c r="CR259" i="4" s="1"/>
  <c r="CR108" i="4"/>
  <c r="CR11" i="5"/>
  <c r="CR205" i="4"/>
  <c r="CR250" i="4" s="1"/>
  <c r="CR111" i="4"/>
  <c r="CR118" i="4"/>
  <c r="CR104" i="4"/>
  <c r="CR149" i="4" s="1"/>
  <c r="CR59" i="4" s="1"/>
  <c r="CR220" i="4"/>
  <c r="CR265" i="4" s="1"/>
  <c r="CR105" i="4"/>
  <c r="CR150" i="4" s="1"/>
  <c r="CR60" i="4" s="1"/>
  <c r="CR120" i="4"/>
  <c r="CR165" i="4" s="1"/>
  <c r="CR75" i="4" s="1"/>
  <c r="CR106" i="4"/>
  <c r="CR151" i="4" s="1"/>
  <c r="CR61" i="4" s="1"/>
  <c r="CR115" i="4"/>
  <c r="CR160" i="4" s="1"/>
  <c r="CR70" i="4" s="1"/>
  <c r="CR226" i="4"/>
  <c r="CR271" i="4" s="1"/>
  <c r="CR215" i="4"/>
  <c r="CR129" i="4"/>
  <c r="CR174" i="4" s="1"/>
  <c r="CR84" i="4" s="1"/>
  <c r="CR207" i="4"/>
  <c r="CR252" i="4" s="1"/>
  <c r="CQ261" i="4"/>
  <c r="CQ173" i="4"/>
  <c r="CQ83" i="4" s="1"/>
  <c r="CQ181" i="4"/>
  <c r="CQ91" i="4" s="1"/>
  <c r="CQ147" i="4"/>
  <c r="CQ57" i="4" s="1"/>
  <c r="CR130" i="4"/>
  <c r="CR101" i="4"/>
  <c r="CR146" i="4" s="1"/>
  <c r="CR56" i="4" s="1"/>
  <c r="CR124" i="4"/>
  <c r="CR169" i="4" s="1"/>
  <c r="CR79" i="4" s="1"/>
  <c r="CR10" i="5"/>
  <c r="CR223" i="4"/>
  <c r="CR268" i="4" s="1"/>
  <c r="CR193" i="4"/>
  <c r="CR238" i="4" s="1"/>
  <c r="CR114" i="4"/>
  <c r="CR159" i="4" s="1"/>
  <c r="CR69" i="4" s="1"/>
  <c r="CR211" i="4"/>
  <c r="CR212" i="4"/>
  <c r="CR221" i="4"/>
  <c r="CR266" i="4" s="1"/>
  <c r="CR208" i="4"/>
  <c r="CR253" i="4" s="1"/>
  <c r="CR218" i="4"/>
  <c r="CR263" i="4" s="1"/>
  <c r="CR213" i="4"/>
  <c r="CR217" i="4"/>
  <c r="CR262" i="4" s="1"/>
  <c r="CR225" i="4"/>
  <c r="CR270" i="4" s="1"/>
  <c r="CR204" i="4"/>
  <c r="CR249" i="4" s="1"/>
  <c r="CR209" i="4"/>
  <c r="CR254" i="4" s="1"/>
  <c r="CR192" i="4"/>
  <c r="CR237" i="4" s="1"/>
  <c r="CU11" i="4"/>
  <c r="CU12" i="4"/>
  <c r="CU14" i="4"/>
  <c r="CU13" i="4"/>
  <c r="CU15" i="4"/>
  <c r="CU16" i="4"/>
  <c r="CU18" i="4"/>
  <c r="CU19" i="4"/>
  <c r="CU17" i="4"/>
  <c r="CU20" i="4"/>
  <c r="CU21" i="4"/>
  <c r="CU22" i="4"/>
  <c r="CU23" i="4"/>
  <c r="CU24" i="4"/>
  <c r="CU25" i="4"/>
  <c r="CU26" i="4"/>
  <c r="CU28" i="4"/>
  <c r="CU29" i="4"/>
  <c r="CU30" i="4"/>
  <c r="CU35" i="4"/>
  <c r="CU39" i="4"/>
  <c r="CU31" i="4"/>
  <c r="CU33" i="4"/>
  <c r="CU36" i="4"/>
  <c r="CU27" i="4"/>
  <c r="CU32" i="4"/>
  <c r="CU37" i="4"/>
  <c r="CU41" i="4"/>
  <c r="CU34" i="4"/>
  <c r="CU38" i="4"/>
  <c r="CU42" i="4"/>
  <c r="CU46" i="4"/>
  <c r="CU40" i="4"/>
  <c r="CU43" i="4"/>
  <c r="CU47" i="4"/>
  <c r="CU44" i="4"/>
  <c r="CU48" i="4"/>
  <c r="CU45" i="4"/>
  <c r="CU49" i="4"/>
  <c r="CV32" i="3"/>
  <c r="CV76" i="3" s="1"/>
  <c r="CV35" i="3"/>
  <c r="CV79" i="3" s="1"/>
  <c r="CV34" i="3"/>
  <c r="CV78" i="3" s="1"/>
  <c r="CV37" i="3"/>
  <c r="CV81" i="3" s="1"/>
  <c r="CV38" i="3"/>
  <c r="CV82" i="3" s="1"/>
  <c r="CV41" i="3"/>
  <c r="CV85" i="3" s="1"/>
  <c r="CV45" i="3"/>
  <c r="CV89" i="3" s="1"/>
  <c r="CV33" i="3"/>
  <c r="CV77" i="3" s="1"/>
  <c r="CV44" i="3"/>
  <c r="CV88" i="3" s="1"/>
  <c r="CV48" i="3"/>
  <c r="CV92" i="3" s="1"/>
  <c r="CV49" i="3"/>
  <c r="CV93" i="3" s="1"/>
  <c r="CV53" i="3"/>
  <c r="CV97" i="3" s="1"/>
  <c r="CV52" i="3"/>
  <c r="CV96" i="3" s="1"/>
  <c r="CV36" i="3"/>
  <c r="CV80" i="3" s="1"/>
  <c r="CV39" i="3"/>
  <c r="CV83" i="3" s="1"/>
  <c r="CV43" i="3"/>
  <c r="CV87" i="3" s="1"/>
  <c r="CV54" i="3"/>
  <c r="CV98" i="3" s="1"/>
  <c r="CV56" i="3"/>
  <c r="CV100" i="3" s="1"/>
  <c r="CV60" i="3"/>
  <c r="CV104" i="3" s="1"/>
  <c r="CV64" i="3"/>
  <c r="CV108" i="3" s="1"/>
  <c r="CV68" i="3"/>
  <c r="CV112" i="3" s="1"/>
  <c r="CV46" i="3"/>
  <c r="CV90" i="3" s="1"/>
  <c r="CV51" i="3"/>
  <c r="CV95" i="3" s="1"/>
  <c r="CV55" i="3"/>
  <c r="CV99" i="3" s="1"/>
  <c r="CV59" i="3"/>
  <c r="CV103" i="3" s="1"/>
  <c r="CV63" i="3"/>
  <c r="CV107" i="3" s="1"/>
  <c r="CV67" i="3"/>
  <c r="CV111" i="3" s="1"/>
  <c r="CV47" i="3"/>
  <c r="CV91" i="3" s="1"/>
  <c r="CV61" i="3"/>
  <c r="CV105" i="3" s="1"/>
  <c r="CV69" i="3"/>
  <c r="CV113" i="3" s="1"/>
  <c r="CV62" i="3"/>
  <c r="CV106" i="3" s="1"/>
  <c r="CV50" i="3"/>
  <c r="CV94" i="3" s="1"/>
  <c r="CV58" i="3"/>
  <c r="CV102" i="3" s="1"/>
  <c r="CV66" i="3"/>
  <c r="CV110" i="3" s="1"/>
  <c r="CV42" i="3"/>
  <c r="CV86" i="3" s="1"/>
  <c r="CV70" i="3"/>
  <c r="CV114" i="3" s="1"/>
  <c r="CV71" i="3"/>
  <c r="CV115" i="3" s="1"/>
  <c r="CV40" i="3"/>
  <c r="CV84" i="3" s="1"/>
  <c r="CV57" i="3"/>
  <c r="CV101" i="3" s="1"/>
  <c r="CV65" i="3"/>
  <c r="CV109" i="3" s="1"/>
  <c r="CV31" i="3"/>
  <c r="CV75" i="3" s="1"/>
  <c r="CR13" i="5"/>
  <c r="CR22" i="9" s="1"/>
  <c r="CQ17" i="8"/>
  <c r="CQ11" i="9"/>
  <c r="CQ9" i="9"/>
  <c r="CQ15" i="8"/>
  <c r="CP277" i="4"/>
  <c r="CP10" i="9"/>
  <c r="CP16" i="8"/>
  <c r="CT56" i="9"/>
  <c r="CR8" i="5"/>
  <c r="CV22" i="3"/>
  <c r="CR279" i="4"/>
  <c r="CR281" i="4"/>
  <c r="CS2" i="8"/>
  <c r="CS16" i="3"/>
  <c r="CS2" i="9"/>
  <c r="CS2" i="4"/>
  <c r="CT2" i="3"/>
  <c r="CS2" i="5"/>
  <c r="CS12" i="5" s="1"/>
  <c r="CR21" i="5"/>
  <c r="CR25" i="5"/>
  <c r="CQ19" i="9"/>
  <c r="CQ22" i="8"/>
  <c r="CQ23" i="8"/>
  <c r="CQ20" i="9"/>
  <c r="CQ280" i="4"/>
  <c r="CQ24" i="8"/>
  <c r="CQ21" i="9"/>
  <c r="CQ20" i="8"/>
  <c r="CQ17" i="9"/>
  <c r="CQ21" i="8"/>
  <c r="CQ18" i="9"/>
  <c r="CQ26" i="8"/>
  <c r="CV28" i="3"/>
  <c r="CV27" i="3"/>
  <c r="CV26" i="3"/>
  <c r="CV25" i="3"/>
  <c r="CU104" i="5"/>
  <c r="CU48" i="8"/>
  <c r="CU55" i="8"/>
  <c r="CU63" i="8"/>
  <c r="CU54" i="8"/>
  <c r="CU64" i="8"/>
  <c r="CU4" i="8"/>
  <c r="CU40" i="8"/>
  <c r="CU65" i="8"/>
  <c r="CU45" i="8"/>
  <c r="CU47" i="8"/>
  <c r="CU56" i="8"/>
  <c r="AK3" i="27"/>
  <c r="CU92" i="5"/>
  <c r="CU33" i="5"/>
  <c r="CU29" i="5"/>
  <c r="CU16" i="5"/>
  <c r="CU80" i="5"/>
  <c r="CU4" i="5"/>
  <c r="CU109" i="5"/>
  <c r="CU67" i="8"/>
  <c r="CU68" i="8"/>
  <c r="CU4" i="9"/>
  <c r="CU47" i="9"/>
  <c r="CU48" i="9"/>
  <c r="CU42" i="9"/>
  <c r="CU58" i="8"/>
  <c r="CU59" i="8"/>
  <c r="CT34" i="8"/>
  <c r="CT33" i="9"/>
  <c r="CU4" i="4"/>
  <c r="CU285" i="4"/>
  <c r="CV402" i="3"/>
  <c r="CW3" i="3"/>
  <c r="CV385" i="3"/>
  <c r="CV62" i="5" s="1"/>
  <c r="CV386" i="3"/>
  <c r="CV63" i="5" s="1"/>
  <c r="CV388" i="3"/>
  <c r="CV65" i="5" s="1"/>
  <c r="CV401" i="3"/>
  <c r="CV341" i="3"/>
  <c r="CV42" i="5" s="1"/>
  <c r="CV394" i="3"/>
  <c r="CV71" i="5" s="1"/>
  <c r="CV399" i="3"/>
  <c r="CV76" i="5" s="1"/>
  <c r="CV400" i="3"/>
  <c r="CV77" i="5" s="1"/>
  <c r="CV389" i="3"/>
  <c r="CV66" i="5" s="1"/>
  <c r="CV393" i="3"/>
  <c r="CV70" i="5" s="1"/>
  <c r="CV340" i="3"/>
  <c r="CV392" i="3"/>
  <c r="CV69" i="5" s="1"/>
  <c r="CV390" i="3"/>
  <c r="CV67" i="5" s="1"/>
  <c r="CV343" i="3"/>
  <c r="CV44" i="5" s="1"/>
  <c r="CV344" i="3"/>
  <c r="CV45" i="5" s="1"/>
  <c r="CV396" i="3"/>
  <c r="CV73" i="5" s="1"/>
  <c r="CV342" i="3"/>
  <c r="CV43" i="5" s="1"/>
  <c r="CV347" i="3"/>
  <c r="CV48" i="5" s="1"/>
  <c r="CV351" i="3"/>
  <c r="CV52" i="5" s="1"/>
  <c r="CV355" i="3"/>
  <c r="CV56" i="5" s="1"/>
  <c r="CV348" i="3"/>
  <c r="CV49" i="5" s="1"/>
  <c r="CV352" i="3"/>
  <c r="CV53" i="5" s="1"/>
  <c r="CV345" i="3"/>
  <c r="CV46" i="5" s="1"/>
  <c r="CV350" i="3"/>
  <c r="CV51" i="5" s="1"/>
  <c r="CV357" i="3"/>
  <c r="CV395" i="3"/>
  <c r="CV72" i="5" s="1"/>
  <c r="CV387" i="3"/>
  <c r="CV64" i="5" s="1"/>
  <c r="CV354" i="3"/>
  <c r="CV55" i="5" s="1"/>
  <c r="CV358" i="3"/>
  <c r="CV398" i="3"/>
  <c r="CV75" i="5" s="1"/>
  <c r="CV346" i="3"/>
  <c r="CV47" i="5" s="1"/>
  <c r="CV349" i="3"/>
  <c r="CV50" i="5" s="1"/>
  <c r="CV391" i="3"/>
  <c r="CV68" i="5" s="1"/>
  <c r="CV384" i="3"/>
  <c r="CV356" i="3"/>
  <c r="CV57" i="5" s="1"/>
  <c r="CV335" i="3"/>
  <c r="CV260" i="3"/>
  <c r="CV197" i="3"/>
  <c r="CV119" i="3"/>
  <c r="CV288" i="3"/>
  <c r="CV203" i="3"/>
  <c r="CV129" i="3"/>
  <c r="CV298" i="3"/>
  <c r="CV251" i="3"/>
  <c r="CV174" i="3"/>
  <c r="CV316" i="3"/>
  <c r="CV284" i="3"/>
  <c r="CV192" i="3"/>
  <c r="CV435" i="3"/>
  <c r="CV280" i="3"/>
  <c r="CV201" i="3"/>
  <c r="CV127" i="3"/>
  <c r="CV327" i="3"/>
  <c r="CV243" i="3"/>
  <c r="CV183" i="3"/>
  <c r="CV134" i="3"/>
  <c r="CV306" i="3"/>
  <c r="CV259" i="3"/>
  <c r="CV182" i="3"/>
  <c r="CV324" i="3"/>
  <c r="CV207" i="3"/>
  <c r="CV297" i="3"/>
  <c r="CV429" i="3"/>
  <c r="CV326" i="3"/>
  <c r="CV209" i="3"/>
  <c r="CV146" i="3"/>
  <c r="CV303" i="3"/>
  <c r="CV219" i="3"/>
  <c r="CV156" i="3"/>
  <c r="CV279" i="3"/>
  <c r="CV232" i="3"/>
  <c r="CV155" i="3"/>
  <c r="CV300" i="3"/>
  <c r="CV253" i="3"/>
  <c r="CV176" i="3"/>
  <c r="CV431" i="3"/>
  <c r="CV302" i="3"/>
  <c r="CV255" i="3"/>
  <c r="CV178" i="3"/>
  <c r="CV312" i="3"/>
  <c r="CV268" i="3"/>
  <c r="CV188" i="3"/>
  <c r="CV321" i="3"/>
  <c r="CV237" i="3"/>
  <c r="CV177" i="3"/>
  <c r="CV128" i="3"/>
  <c r="CV3" i="4"/>
  <c r="CV258" i="3"/>
  <c r="CV195" i="3"/>
  <c r="CV286" i="3"/>
  <c r="CV434" i="3"/>
  <c r="CV309" i="3"/>
  <c r="CV225" i="3"/>
  <c r="CV165" i="3"/>
  <c r="CV319" i="3"/>
  <c r="CV235" i="3"/>
  <c r="CV175" i="3"/>
  <c r="CV126" i="3"/>
  <c r="CV290" i="3"/>
  <c r="CV216" i="3"/>
  <c r="CV139" i="3"/>
  <c r="CV281" i="3"/>
  <c r="CV234" i="3"/>
  <c r="CV157" i="3"/>
  <c r="CV317" i="3"/>
  <c r="CV233" i="3"/>
  <c r="CV173" i="3"/>
  <c r="CV124" i="3"/>
  <c r="CV328" i="3"/>
  <c r="CV211" i="3"/>
  <c r="CV148" i="3"/>
  <c r="CV271" i="3"/>
  <c r="CV224" i="3"/>
  <c r="CV147" i="3"/>
  <c r="CV289" i="3"/>
  <c r="CV242" i="3"/>
  <c r="CV168" i="3"/>
  <c r="CV433" i="3"/>
  <c r="CV291" i="3"/>
  <c r="CV244" i="3"/>
  <c r="CV170" i="3"/>
  <c r="CV304" i="3"/>
  <c r="CV257" i="3"/>
  <c r="CV180" i="3"/>
  <c r="CV264" i="3"/>
  <c r="CV270" i="3"/>
  <c r="CV123" i="3"/>
  <c r="CV265" i="3"/>
  <c r="CV218" i="3"/>
  <c r="CV141" i="3"/>
  <c r="CV432" i="3"/>
  <c r="CV267" i="3"/>
  <c r="CV220" i="3"/>
  <c r="CV143" i="3"/>
  <c r="CV277" i="3"/>
  <c r="CV230" i="3"/>
  <c r="CV153" i="3"/>
  <c r="CV322" i="3"/>
  <c r="CV202" i="3"/>
  <c r="CV198" i="3"/>
  <c r="CV307" i="3"/>
  <c r="CV223" i="3"/>
  <c r="CV163" i="3"/>
  <c r="CV19" i="3"/>
  <c r="CV428" i="3"/>
  <c r="CV310" i="3"/>
  <c r="CV186" i="3"/>
  <c r="CV320" i="3"/>
  <c r="CV196" i="3"/>
  <c r="CV329" i="3"/>
  <c r="CV185" i="3"/>
  <c r="CV3" i="8"/>
  <c r="CV199" i="3"/>
  <c r="CV295" i="3"/>
  <c r="CV246" i="3"/>
  <c r="CV256" i="3"/>
  <c r="CV144" i="3"/>
  <c r="CV266" i="3"/>
  <c r="CV133" i="3"/>
  <c r="CV10" i="3"/>
  <c r="CV212" i="3"/>
  <c r="CV222" i="3"/>
  <c r="CV229" i="3"/>
  <c r="CV120" i="3"/>
  <c r="CV247" i="3"/>
  <c r="CV138" i="3"/>
  <c r="CV427" i="3"/>
  <c r="CV252" i="3"/>
  <c r="CV140" i="3"/>
  <c r="CV262" i="3"/>
  <c r="CV121" i="3"/>
  <c r="CV287" i="3"/>
  <c r="CV166" i="3"/>
  <c r="CV308" i="3"/>
  <c r="CV184" i="3"/>
  <c r="CV275" i="3"/>
  <c r="CV151" i="3"/>
  <c r="CV285" i="3"/>
  <c r="CV164" i="3"/>
  <c r="CV330" i="3"/>
  <c r="CV150" i="3"/>
  <c r="CV315" i="3"/>
  <c r="CV171" i="3"/>
  <c r="CV13" i="3"/>
  <c r="CV236" i="3"/>
  <c r="CV214" i="3"/>
  <c r="CV221" i="3"/>
  <c r="CV239" i="3"/>
  <c r="CV130" i="3"/>
  <c r="CV325" i="3"/>
  <c r="CV181" i="3"/>
  <c r="CV334" i="3"/>
  <c r="CV191" i="3"/>
  <c r="CV276" i="3"/>
  <c r="CV215" i="3"/>
  <c r="CV430" i="3"/>
  <c r="CV217" i="3"/>
  <c r="CV227" i="3"/>
  <c r="CV299" i="3"/>
  <c r="CV131" i="3"/>
  <c r="CV273" i="3"/>
  <c r="CV149" i="3"/>
  <c r="CV263" i="3"/>
  <c r="CV200" i="3"/>
  <c r="CV245" i="3"/>
  <c r="CV136" i="3"/>
  <c r="CV272" i="3"/>
  <c r="CV125" i="3"/>
  <c r="CV318" i="3"/>
  <c r="CV194" i="3"/>
  <c r="CV296" i="3"/>
  <c r="CV172" i="3"/>
  <c r="CV3" i="9"/>
  <c r="CV193" i="3"/>
  <c r="CV210" i="3"/>
  <c r="CV274" i="3"/>
  <c r="CV135" i="3"/>
  <c r="CV269" i="3"/>
  <c r="CV145" i="3"/>
  <c r="CV313" i="3"/>
  <c r="CV169" i="3"/>
  <c r="CV331" i="3"/>
  <c r="CV187" i="3"/>
  <c r="CV7" i="3"/>
  <c r="CV333" i="3"/>
  <c r="CV189" i="3"/>
  <c r="CV3" i="5"/>
  <c r="CV278" i="3"/>
  <c r="CV4" i="3"/>
  <c r="CV240" i="3"/>
  <c r="CV261" i="3"/>
  <c r="CV238" i="3"/>
  <c r="CV231" i="3"/>
  <c r="CV282" i="3"/>
  <c r="CV323" i="3"/>
  <c r="CV132" i="3"/>
  <c r="CV190" i="3"/>
  <c r="CV301" i="3"/>
  <c r="CV122" i="3"/>
  <c r="CV137" i="3"/>
  <c r="CV179" i="3"/>
  <c r="CV254" i="3"/>
  <c r="CV332" i="3"/>
  <c r="CV154" i="3"/>
  <c r="CV208" i="3"/>
  <c r="CV228" i="3"/>
  <c r="CV213" i="3"/>
  <c r="CV283" i="3"/>
  <c r="CV305" i="3"/>
  <c r="CV142" i="3"/>
  <c r="CV152" i="3"/>
  <c r="CV311" i="3"/>
  <c r="CV159" i="3"/>
  <c r="CV158" i="3"/>
  <c r="CV241" i="3"/>
  <c r="CV314" i="3"/>
  <c r="CV167" i="3"/>
  <c r="CV226" i="3"/>
  <c r="CT32" i="9"/>
  <c r="CT33" i="8"/>
  <c r="I146" i="20" l="1"/>
  <c r="F105" i="18" s="1"/>
  <c r="R23" i="18" s="1"/>
  <c r="BC60" i="21"/>
  <c r="BD57" i="21" s="1"/>
  <c r="BD60" i="21" s="1"/>
  <c r="BE57" i="21" s="1"/>
  <c r="BE60" i="21" s="1"/>
  <c r="BF57" i="21" s="1"/>
  <c r="BF60" i="21" s="1"/>
  <c r="BG57" i="21" s="1"/>
  <c r="BG60" i="21" s="1"/>
  <c r="BH57" i="21" s="1"/>
  <c r="BH60" i="21" s="1"/>
  <c r="BI57" i="21" s="1"/>
  <c r="BI60" i="21" s="1"/>
  <c r="BJ57" i="21" s="1"/>
  <c r="BJ60" i="21" s="1"/>
  <c r="BK57" i="21" s="1"/>
  <c r="BK60" i="21" s="1"/>
  <c r="BL57" i="21" s="1"/>
  <c r="BL60" i="21" s="1"/>
  <c r="BM57" i="21" s="1"/>
  <c r="BM60" i="21" s="1"/>
  <c r="BN57" i="21" s="1"/>
  <c r="BN60" i="21" s="1"/>
  <c r="BO57" i="21" s="1"/>
  <c r="BO60" i="21" s="1"/>
  <c r="AT43" i="21"/>
  <c r="AU40" i="21" s="1"/>
  <c r="AU43" i="21" s="1"/>
  <c r="AV40" i="21" s="1"/>
  <c r="AY137" i="20" s="1"/>
  <c r="CS137" i="4"/>
  <c r="CS182" i="4" s="1"/>
  <c r="CS92" i="4" s="1"/>
  <c r="CS10" i="5"/>
  <c r="CS9" i="5"/>
  <c r="CS213" i="4"/>
  <c r="CS258" i="4" s="1"/>
  <c r="CS223" i="4"/>
  <c r="CS268" i="4" s="1"/>
  <c r="CS128" i="4"/>
  <c r="CS173" i="4" s="1"/>
  <c r="CS83" i="4" s="1"/>
  <c r="CS198" i="4"/>
  <c r="CS243" i="4" s="1"/>
  <c r="CS118" i="4"/>
  <c r="CS163" i="4" s="1"/>
  <c r="CS73" i="4" s="1"/>
  <c r="CS134" i="4"/>
  <c r="CS179" i="4" s="1"/>
  <c r="CS89" i="4" s="1"/>
  <c r="CS200" i="4"/>
  <c r="CS245" i="4" s="1"/>
  <c r="CS117" i="4"/>
  <c r="CS162" i="4" s="1"/>
  <c r="CS72" i="4" s="1"/>
  <c r="CS228" i="4"/>
  <c r="CS131" i="4"/>
  <c r="CS176" i="4" s="1"/>
  <c r="CS86" i="4" s="1"/>
  <c r="CR258" i="4"/>
  <c r="CS216" i="4"/>
  <c r="CS103" i="4"/>
  <c r="CS148" i="4" s="1"/>
  <c r="CS58" i="4" s="1"/>
  <c r="CS105" i="4"/>
  <c r="CS150" i="4" s="1"/>
  <c r="CS60" i="4" s="1"/>
  <c r="CS214" i="4"/>
  <c r="CS259" i="4" s="1"/>
  <c r="CS121" i="4"/>
  <c r="CS166" i="4" s="1"/>
  <c r="CS76" i="4" s="1"/>
  <c r="CS197" i="4"/>
  <c r="CS242" i="4" s="1"/>
  <c r="CS224" i="4"/>
  <c r="CS269" i="4" s="1"/>
  <c r="CS125" i="4"/>
  <c r="CS170" i="4" s="1"/>
  <c r="CS80" i="4" s="1"/>
  <c r="CR166" i="4"/>
  <c r="CR76" i="4" s="1"/>
  <c r="CR245" i="4"/>
  <c r="CR179" i="4"/>
  <c r="CR89" i="4" s="1"/>
  <c r="CR162" i="4"/>
  <c r="CR72" i="4" s="1"/>
  <c r="CR269" i="4"/>
  <c r="CS225" i="4"/>
  <c r="CS270" i="4" s="1"/>
  <c r="CS208" i="4"/>
  <c r="CS253" i="4" s="1"/>
  <c r="CS114" i="4"/>
  <c r="CS159" i="4" s="1"/>
  <c r="CS69" i="4" s="1"/>
  <c r="CS124" i="4"/>
  <c r="CS219" i="4"/>
  <c r="CS264" i="4" s="1"/>
  <c r="CS207" i="4"/>
  <c r="CS252" i="4" s="1"/>
  <c r="CS115" i="4"/>
  <c r="CS160" i="4" s="1"/>
  <c r="CS70" i="4" s="1"/>
  <c r="CS220" i="4"/>
  <c r="CS205" i="4"/>
  <c r="CS250" i="4" s="1"/>
  <c r="CS126" i="4"/>
  <c r="CS171" i="4" s="1"/>
  <c r="CS81" i="4" s="1"/>
  <c r="CS132" i="4"/>
  <c r="CS177" i="4" s="1"/>
  <c r="CS87" i="4" s="1"/>
  <c r="CS202" i="4"/>
  <c r="CS201" i="4"/>
  <c r="CS246" i="4" s="1"/>
  <c r="CS195" i="4"/>
  <c r="CS240" i="4" s="1"/>
  <c r="CS191" i="4"/>
  <c r="CS236" i="4" s="1"/>
  <c r="CS227" i="4"/>
  <c r="CS139" i="4"/>
  <c r="CS184" i="4" s="1"/>
  <c r="CS94" i="4" s="1"/>
  <c r="CS119" i="4"/>
  <c r="CS164" i="4" s="1"/>
  <c r="CS74" i="4" s="1"/>
  <c r="CS229" i="4"/>
  <c r="CS274" i="4" s="1"/>
  <c r="CS209" i="4"/>
  <c r="CS212" i="4"/>
  <c r="CS257" i="4" s="1"/>
  <c r="CS215" i="4"/>
  <c r="CS260" i="4" s="1"/>
  <c r="CS120" i="4"/>
  <c r="CS108" i="4"/>
  <c r="CS153" i="4" s="1"/>
  <c r="CS63" i="4" s="1"/>
  <c r="CS222" i="4"/>
  <c r="CS267" i="4" s="1"/>
  <c r="CS123" i="4"/>
  <c r="CS168" i="4" s="1"/>
  <c r="CS78" i="4" s="1"/>
  <c r="CS206" i="4"/>
  <c r="CS199" i="4"/>
  <c r="CS244" i="4" s="1"/>
  <c r="CR257" i="4"/>
  <c r="CR153" i="4"/>
  <c r="CR63" i="4" s="1"/>
  <c r="CS204" i="4"/>
  <c r="CS249" i="4" s="1"/>
  <c r="CS218" i="4"/>
  <c r="CS263" i="4" s="1"/>
  <c r="CS211" i="4"/>
  <c r="CS256" i="4" s="1"/>
  <c r="CS130" i="4"/>
  <c r="CS226" i="4"/>
  <c r="CS271" i="4" s="1"/>
  <c r="CS111" i="4"/>
  <c r="CS156" i="4" s="1"/>
  <c r="CS66" i="4" s="1"/>
  <c r="CS127" i="4"/>
  <c r="CS172" i="4" s="1"/>
  <c r="CS82" i="4" s="1"/>
  <c r="CS102" i="4"/>
  <c r="CS196" i="4"/>
  <c r="CS241" i="4" s="1"/>
  <c r="CS189" i="4"/>
  <c r="CS234" i="4" s="1"/>
  <c r="CS110" i="4"/>
  <c r="CS155" i="4" s="1"/>
  <c r="CS65" i="4" s="1"/>
  <c r="CS109" i="4"/>
  <c r="CS210" i="4"/>
  <c r="CS255" i="4" s="1"/>
  <c r="CR175" i="4"/>
  <c r="CR85" i="4" s="1"/>
  <c r="CR267" i="4"/>
  <c r="CR273" i="4"/>
  <c r="CR163" i="4"/>
  <c r="CR73" i="4" s="1"/>
  <c r="CR156" i="4"/>
  <c r="CR66" i="4" s="1"/>
  <c r="CR256" i="4"/>
  <c r="CR244" i="4"/>
  <c r="CR260" i="4"/>
  <c r="CS192" i="4"/>
  <c r="CS237" i="4" s="1"/>
  <c r="CS217" i="4"/>
  <c r="CS221" i="4"/>
  <c r="CS266" i="4" s="1"/>
  <c r="CS193" i="4"/>
  <c r="CS238" i="4" s="1"/>
  <c r="CS101" i="4"/>
  <c r="CS146" i="4" s="1"/>
  <c r="CS56" i="4" s="1"/>
  <c r="CS107" i="4"/>
  <c r="CS152" i="4" s="1"/>
  <c r="CS62" i="4" s="1"/>
  <c r="CS136" i="4"/>
  <c r="CS181" i="4" s="1"/>
  <c r="CS91" i="4" s="1"/>
  <c r="CS129" i="4"/>
  <c r="CS174" i="4" s="1"/>
  <c r="CS84" i="4" s="1"/>
  <c r="CS106" i="4"/>
  <c r="CS151" i="4" s="1"/>
  <c r="CS61" i="4" s="1"/>
  <c r="CS104" i="4"/>
  <c r="CS11" i="5"/>
  <c r="CS99" i="4"/>
  <c r="CS144" i="4" s="1"/>
  <c r="CS54" i="4" s="1"/>
  <c r="CS133" i="4"/>
  <c r="CS178" i="4" s="1"/>
  <c r="CS88" i="4" s="1"/>
  <c r="CS194" i="4"/>
  <c r="CS116" i="4"/>
  <c r="CS161" i="4" s="1"/>
  <c r="CS71" i="4" s="1"/>
  <c r="CS122" i="4"/>
  <c r="CS167" i="4" s="1"/>
  <c r="CS77" i="4" s="1"/>
  <c r="CS113" i="4"/>
  <c r="CS158" i="4" s="1"/>
  <c r="CS68" i="4" s="1"/>
  <c r="CS135" i="4"/>
  <c r="CS138" i="4"/>
  <c r="CS183" i="4" s="1"/>
  <c r="CS93" i="4" s="1"/>
  <c r="CS112" i="4"/>
  <c r="CS157" i="4" s="1"/>
  <c r="CS67" i="4" s="1"/>
  <c r="CS203" i="4"/>
  <c r="CS248" i="4" s="1"/>
  <c r="CV11" i="4"/>
  <c r="CV12" i="4"/>
  <c r="CV14" i="4"/>
  <c r="CV13" i="4"/>
  <c r="CV15" i="4"/>
  <c r="CV17" i="4"/>
  <c r="CV16" i="4"/>
  <c r="CV21" i="4"/>
  <c r="CV18" i="4"/>
  <c r="CV19" i="4"/>
  <c r="CV20" i="4"/>
  <c r="CV26" i="4"/>
  <c r="CV22" i="4"/>
  <c r="CV23" i="4"/>
  <c r="CV24" i="4"/>
  <c r="CV27" i="4"/>
  <c r="CV31" i="4"/>
  <c r="CV28" i="4"/>
  <c r="CV29" i="4"/>
  <c r="CV33" i="4"/>
  <c r="CV34" i="4"/>
  <c r="CV38" i="4"/>
  <c r="CV25" i="4"/>
  <c r="CV35" i="4"/>
  <c r="CV36" i="4"/>
  <c r="CV40" i="4"/>
  <c r="CV41" i="4"/>
  <c r="CV45" i="4"/>
  <c r="CV30" i="4"/>
  <c r="CV39" i="4"/>
  <c r="CV42" i="4"/>
  <c r="CV46" i="4"/>
  <c r="CV32" i="4"/>
  <c r="CV43" i="4"/>
  <c r="CV47" i="4"/>
  <c r="CV49" i="4"/>
  <c r="CV37" i="4"/>
  <c r="CV44" i="4"/>
  <c r="CV48" i="4"/>
  <c r="CW33" i="3"/>
  <c r="CW77" i="3" s="1"/>
  <c r="CW34" i="3"/>
  <c r="CW78" i="3" s="1"/>
  <c r="CW32" i="3"/>
  <c r="CW76" i="3" s="1"/>
  <c r="CW35" i="3"/>
  <c r="CW79" i="3" s="1"/>
  <c r="CW40" i="3"/>
  <c r="CW84" i="3" s="1"/>
  <c r="CW37" i="3"/>
  <c r="CW81" i="3" s="1"/>
  <c r="CW41" i="3"/>
  <c r="CW85" i="3" s="1"/>
  <c r="CW44" i="3"/>
  <c r="CW88" i="3" s="1"/>
  <c r="CW36" i="3"/>
  <c r="CW80" i="3" s="1"/>
  <c r="CW39" i="3"/>
  <c r="CW83" i="3" s="1"/>
  <c r="CW42" i="3"/>
  <c r="CW86" i="3" s="1"/>
  <c r="CW43" i="3"/>
  <c r="CW87" i="3" s="1"/>
  <c r="CW47" i="3"/>
  <c r="CW91" i="3" s="1"/>
  <c r="CW52" i="3"/>
  <c r="CW96" i="3" s="1"/>
  <c r="CW38" i="3"/>
  <c r="CW82" i="3" s="1"/>
  <c r="CW46" i="3"/>
  <c r="CW90" i="3" s="1"/>
  <c r="CW51" i="3"/>
  <c r="CW95" i="3" s="1"/>
  <c r="CW55" i="3"/>
  <c r="CW99" i="3" s="1"/>
  <c r="CW53" i="3"/>
  <c r="CW97" i="3" s="1"/>
  <c r="CW59" i="3"/>
  <c r="CW103" i="3" s="1"/>
  <c r="CW63" i="3"/>
  <c r="CW107" i="3" s="1"/>
  <c r="CW67" i="3"/>
  <c r="CW111" i="3" s="1"/>
  <c r="CW50" i="3"/>
  <c r="CW94" i="3" s="1"/>
  <c r="CW58" i="3"/>
  <c r="CW102" i="3" s="1"/>
  <c r="CW62" i="3"/>
  <c r="CW106" i="3" s="1"/>
  <c r="CW66" i="3"/>
  <c r="CW110" i="3" s="1"/>
  <c r="CW70" i="3"/>
  <c r="CW114" i="3" s="1"/>
  <c r="CW45" i="3"/>
  <c r="CW89" i="3" s="1"/>
  <c r="CW60" i="3"/>
  <c r="CW104" i="3" s="1"/>
  <c r="CW49" i="3"/>
  <c r="CW93" i="3" s="1"/>
  <c r="CW69" i="3"/>
  <c r="CW113" i="3" s="1"/>
  <c r="CW56" i="3"/>
  <c r="CW100" i="3" s="1"/>
  <c r="CW64" i="3"/>
  <c r="CW108" i="3" s="1"/>
  <c r="CW71" i="3"/>
  <c r="CW115" i="3" s="1"/>
  <c r="CW48" i="3"/>
  <c r="CW92" i="3" s="1"/>
  <c r="CW57" i="3"/>
  <c r="CW101" i="3" s="1"/>
  <c r="CW65" i="3"/>
  <c r="CW109" i="3" s="1"/>
  <c r="CW68" i="3"/>
  <c r="CW112" i="3" s="1"/>
  <c r="CW61" i="3"/>
  <c r="CW105" i="3" s="1"/>
  <c r="CW31" i="3"/>
  <c r="CW75" i="3" s="1"/>
  <c r="CW54" i="3"/>
  <c r="CW98" i="3" s="1"/>
  <c r="CR15" i="8"/>
  <c r="CR9" i="9"/>
  <c r="CS13" i="5"/>
  <c r="CS22" i="9" s="1"/>
  <c r="CR17" i="8"/>
  <c r="CR11" i="9"/>
  <c r="CQ277" i="4"/>
  <c r="CQ10" i="9"/>
  <c r="CQ16" i="8"/>
  <c r="CU56" i="9"/>
  <c r="CS8" i="5"/>
  <c r="CW22" i="3"/>
  <c r="CS281" i="4"/>
  <c r="CS279" i="4"/>
  <c r="CR26" i="8"/>
  <c r="CR21" i="8"/>
  <c r="CR18" i="9"/>
  <c r="CT2" i="4"/>
  <c r="CT2" i="8"/>
  <c r="CT16" i="3"/>
  <c r="CU2" i="3"/>
  <c r="CT2" i="9"/>
  <c r="CT2" i="5"/>
  <c r="CT12" i="5" s="1"/>
  <c r="CR21" i="9"/>
  <c r="CR24" i="8"/>
  <c r="CR280" i="4"/>
  <c r="CR22" i="8"/>
  <c r="CR19" i="9"/>
  <c r="CS21" i="5"/>
  <c r="CS25" i="5"/>
  <c r="CR20" i="9"/>
  <c r="CR23" i="8"/>
  <c r="CR20" i="8"/>
  <c r="CR17" i="9"/>
  <c r="CW28" i="3"/>
  <c r="CW27" i="3"/>
  <c r="CW26" i="3"/>
  <c r="CW25" i="3"/>
  <c r="CV92" i="5"/>
  <c r="CV80" i="5"/>
  <c r="CV29" i="5"/>
  <c r="CV109" i="5"/>
  <c r="CV33" i="5"/>
  <c r="CV4" i="5"/>
  <c r="CV16" i="5"/>
  <c r="CV42" i="9"/>
  <c r="CV4" i="9"/>
  <c r="CV47" i="9"/>
  <c r="CV48" i="9"/>
  <c r="CV68" i="8"/>
  <c r="CV67" i="8"/>
  <c r="CX3" i="3"/>
  <c r="CW402" i="3"/>
  <c r="CW386" i="3"/>
  <c r="CW63" i="5" s="1"/>
  <c r="CW390" i="3"/>
  <c r="CW67" i="5" s="1"/>
  <c r="CW385" i="3"/>
  <c r="CW62" i="5" s="1"/>
  <c r="CW389" i="3"/>
  <c r="CW66" i="5" s="1"/>
  <c r="CW391" i="3"/>
  <c r="CW68" i="5" s="1"/>
  <c r="CW394" i="3"/>
  <c r="CW71" i="5" s="1"/>
  <c r="CW340" i="3"/>
  <c r="CW388" i="3"/>
  <c r="CW65" i="5" s="1"/>
  <c r="CW395" i="3"/>
  <c r="CW72" i="5" s="1"/>
  <c r="CW399" i="3"/>
  <c r="CW76" i="5" s="1"/>
  <c r="CW396" i="3"/>
  <c r="CW73" i="5" s="1"/>
  <c r="CW400" i="3"/>
  <c r="CW77" i="5" s="1"/>
  <c r="CW387" i="3"/>
  <c r="CW64" i="5" s="1"/>
  <c r="CW392" i="3"/>
  <c r="CW69" i="5" s="1"/>
  <c r="CW342" i="3"/>
  <c r="CW43" i="5" s="1"/>
  <c r="CW393" i="3"/>
  <c r="CW70" i="5" s="1"/>
  <c r="CW341" i="3"/>
  <c r="CW42" i="5" s="1"/>
  <c r="CW343" i="3"/>
  <c r="CW44" i="5" s="1"/>
  <c r="CW344" i="3"/>
  <c r="CW45" i="5" s="1"/>
  <c r="CW346" i="3"/>
  <c r="CW47" i="5" s="1"/>
  <c r="CW350" i="3"/>
  <c r="CW51" i="5" s="1"/>
  <c r="CW354" i="3"/>
  <c r="CW55" i="5" s="1"/>
  <c r="CW347" i="3"/>
  <c r="CW48" i="5" s="1"/>
  <c r="CW351" i="3"/>
  <c r="CW52" i="5" s="1"/>
  <c r="CW355" i="3"/>
  <c r="CW56" i="5" s="1"/>
  <c r="CW348" i="3"/>
  <c r="CW49" i="5" s="1"/>
  <c r="CW356" i="3"/>
  <c r="CW57" i="5" s="1"/>
  <c r="CW345" i="3"/>
  <c r="CW46" i="5" s="1"/>
  <c r="CW357" i="3"/>
  <c r="CW352" i="3"/>
  <c r="CW53" i="5" s="1"/>
  <c r="CW358" i="3"/>
  <c r="CW398" i="3"/>
  <c r="CW75" i="5" s="1"/>
  <c r="CW384" i="3"/>
  <c r="CW349" i="3"/>
  <c r="CW50" i="5" s="1"/>
  <c r="CW303" i="3"/>
  <c r="CW201" i="3"/>
  <c r="CW169" i="3"/>
  <c r="CW299" i="3"/>
  <c r="CW164" i="3"/>
  <c r="CW127" i="3"/>
  <c r="CW4" i="3"/>
  <c r="CW265" i="3"/>
  <c r="CW166" i="3"/>
  <c r="CW129" i="3"/>
  <c r="CW301" i="3"/>
  <c r="CW199" i="3"/>
  <c r="CW165" i="3"/>
  <c r="CW19" i="3"/>
  <c r="CW428" i="3"/>
  <c r="CW278" i="3"/>
  <c r="CW260" i="3"/>
  <c r="CW191" i="3"/>
  <c r="CW306" i="3"/>
  <c r="CW238" i="3"/>
  <c r="CW239" i="3"/>
  <c r="CW333" i="3"/>
  <c r="CW274" i="3"/>
  <c r="CW252" i="3"/>
  <c r="CW183" i="3"/>
  <c r="CW310" i="3"/>
  <c r="CW242" i="3"/>
  <c r="CW247" i="3"/>
  <c r="CW320" i="3"/>
  <c r="CW255" i="3"/>
  <c r="CW209" i="3"/>
  <c r="CW128" i="3"/>
  <c r="CW313" i="3"/>
  <c r="CW214" i="3"/>
  <c r="CW189" i="3"/>
  <c r="CW315" i="3"/>
  <c r="CW216" i="3"/>
  <c r="CW193" i="3"/>
  <c r="CW283" i="3"/>
  <c r="CW184" i="3"/>
  <c r="CW130" i="3"/>
  <c r="CW297" i="3"/>
  <c r="CW159" i="3"/>
  <c r="CW125" i="3"/>
  <c r="CW322" i="3"/>
  <c r="CW257" i="3"/>
  <c r="CW213" i="3"/>
  <c r="CW136" i="3"/>
  <c r="CW324" i="3"/>
  <c r="CW259" i="3"/>
  <c r="CW217" i="3"/>
  <c r="CW148" i="3"/>
  <c r="CW325" i="3"/>
  <c r="CW226" i="3"/>
  <c r="CW215" i="3"/>
  <c r="CW430" i="3"/>
  <c r="CW269" i="3"/>
  <c r="CW170" i="3"/>
  <c r="CW133" i="3"/>
  <c r="CW330" i="3"/>
  <c r="CW264" i="3"/>
  <c r="CW229" i="3"/>
  <c r="CW163" i="3"/>
  <c r="CW332" i="3"/>
  <c r="CW266" i="3"/>
  <c r="CW233" i="3"/>
  <c r="CW167" i="3"/>
  <c r="CW267" i="3"/>
  <c r="CW168" i="3"/>
  <c r="CW131" i="3"/>
  <c r="CW427" i="3"/>
  <c r="CW312" i="3"/>
  <c r="CW244" i="3"/>
  <c r="CW254" i="3"/>
  <c r="CW305" i="3"/>
  <c r="CW203" i="3"/>
  <c r="CW173" i="3"/>
  <c r="CW308" i="3"/>
  <c r="CW240" i="3"/>
  <c r="CW243" i="3"/>
  <c r="CW309" i="3"/>
  <c r="CW210" i="3"/>
  <c r="CW181" i="3"/>
  <c r="CW319" i="3"/>
  <c r="CW220" i="3"/>
  <c r="CW200" i="3"/>
  <c r="CW279" i="3"/>
  <c r="CW180" i="3"/>
  <c r="CW143" i="3"/>
  <c r="CW281" i="3"/>
  <c r="CW182" i="3"/>
  <c r="CW122" i="3"/>
  <c r="CW284" i="3"/>
  <c r="CW149" i="3"/>
  <c r="CW134" i="3"/>
  <c r="CW328" i="3"/>
  <c r="CW263" i="3"/>
  <c r="CW225" i="3"/>
  <c r="CW156" i="3"/>
  <c r="CW321" i="3"/>
  <c r="CW222" i="3"/>
  <c r="CW207" i="3"/>
  <c r="CW323" i="3"/>
  <c r="CW224" i="3"/>
  <c r="CW211" i="3"/>
  <c r="CW291" i="3"/>
  <c r="CW192" i="3"/>
  <c r="CW146" i="3"/>
  <c r="CW3" i="5"/>
  <c r="CW241" i="3"/>
  <c r="CW230" i="3"/>
  <c r="CW232" i="3"/>
  <c r="CW334" i="3"/>
  <c r="CW237" i="3"/>
  <c r="CW433" i="3"/>
  <c r="CW212" i="3"/>
  <c r="CW271" i="3"/>
  <c r="CW135" i="3"/>
  <c r="CW307" i="3"/>
  <c r="CW177" i="3"/>
  <c r="CW176" i="3"/>
  <c r="CW285" i="3"/>
  <c r="CW138" i="3"/>
  <c r="CW3" i="9"/>
  <c r="CW145" i="3"/>
  <c r="CW3" i="8"/>
  <c r="CW147" i="3"/>
  <c r="CW253" i="3"/>
  <c r="CW126" i="3"/>
  <c r="CW327" i="3"/>
  <c r="CW219" i="3"/>
  <c r="CW188" i="3"/>
  <c r="CW190" i="3"/>
  <c r="CW295" i="3"/>
  <c r="CW123" i="3"/>
  <c r="CW434" i="3"/>
  <c r="CW304" i="3"/>
  <c r="CW235" i="3"/>
  <c r="CW196" i="3"/>
  <c r="CW198" i="3"/>
  <c r="CW302" i="3"/>
  <c r="CW231" i="3"/>
  <c r="CW10" i="3"/>
  <c r="CW178" i="3"/>
  <c r="CW272" i="3"/>
  <c r="CW179" i="3"/>
  <c r="CW273" i="3"/>
  <c r="CW137" i="3"/>
  <c r="CW335" i="3"/>
  <c r="CW256" i="3"/>
  <c r="CW286" i="3"/>
  <c r="CW140" i="3"/>
  <c r="CW314" i="3"/>
  <c r="CW258" i="3"/>
  <c r="CW316" i="3"/>
  <c r="CW262" i="3"/>
  <c r="CW218" i="3"/>
  <c r="CW296" i="3"/>
  <c r="CW150" i="3"/>
  <c r="CW153" i="3"/>
  <c r="CW7" i="3"/>
  <c r="CW155" i="3"/>
  <c r="CW261" i="3"/>
  <c r="CW152" i="3"/>
  <c r="CW429" i="3"/>
  <c r="CW270" i="3"/>
  <c r="CW175" i="3"/>
  <c r="CW329" i="3"/>
  <c r="CW223" i="3"/>
  <c r="CW331" i="3"/>
  <c r="CW227" i="3"/>
  <c r="CW268" i="3"/>
  <c r="CW171" i="3"/>
  <c r="CW311" i="3"/>
  <c r="CW185" i="3"/>
  <c r="CW172" i="3"/>
  <c r="CW208" i="3"/>
  <c r="CW275" i="3"/>
  <c r="CW139" i="3"/>
  <c r="CW435" i="3"/>
  <c r="CW186" i="3"/>
  <c r="CW280" i="3"/>
  <c r="CW195" i="3"/>
  <c r="CW282" i="3"/>
  <c r="CW132" i="3"/>
  <c r="CW318" i="3"/>
  <c r="CW202" i="3"/>
  <c r="CW13" i="3"/>
  <c r="CW228" i="3"/>
  <c r="CW287" i="3"/>
  <c r="CW142" i="3"/>
  <c r="CW289" i="3"/>
  <c r="CW144" i="3"/>
  <c r="CW157" i="3"/>
  <c r="CW158" i="3"/>
  <c r="CW277" i="3"/>
  <c r="CW187" i="3"/>
  <c r="CW246" i="3"/>
  <c r="CW317" i="3"/>
  <c r="CW121" i="3"/>
  <c r="CW298" i="3"/>
  <c r="CW141" i="3"/>
  <c r="CW174" i="3"/>
  <c r="CW432" i="3"/>
  <c r="CW120" i="3"/>
  <c r="CW197" i="3"/>
  <c r="CW288" i="3"/>
  <c r="CW326" i="3"/>
  <c r="CW154" i="3"/>
  <c r="CW234" i="3"/>
  <c r="CW3" i="4"/>
  <c r="CW151" i="3"/>
  <c r="CW251" i="3"/>
  <c r="CW431" i="3"/>
  <c r="CW119" i="3"/>
  <c r="CW221" i="3"/>
  <c r="CW236" i="3"/>
  <c r="CW300" i="3"/>
  <c r="CW245" i="3"/>
  <c r="CW276" i="3"/>
  <c r="CW124" i="3"/>
  <c r="CW194" i="3"/>
  <c r="CW290" i="3"/>
  <c r="CW401" i="3"/>
  <c r="CV65" i="8"/>
  <c r="CV64" i="8"/>
  <c r="CV54" i="8"/>
  <c r="CV63" i="8"/>
  <c r="CV40" i="8"/>
  <c r="CV47" i="8"/>
  <c r="CV48" i="8"/>
  <c r="CV45" i="8"/>
  <c r="CV56" i="8"/>
  <c r="CV4" i="8"/>
  <c r="CV55" i="8"/>
  <c r="CV285" i="4"/>
  <c r="CV4" i="4"/>
  <c r="CU33" i="8"/>
  <c r="CU32" i="9"/>
  <c r="CV59" i="8"/>
  <c r="CV58" i="8"/>
  <c r="CV104" i="5"/>
  <c r="CU34" i="8"/>
  <c r="CU33" i="9"/>
  <c r="K71" i="20" l="1"/>
  <c r="R71" i="20"/>
  <c r="X71" i="20"/>
  <c r="AD71" i="20"/>
  <c r="AM71" i="20"/>
  <c r="AS71" i="20"/>
  <c r="BD71" i="20"/>
  <c r="BH71" i="20"/>
  <c r="BL71" i="20"/>
  <c r="BP71" i="20"/>
  <c r="P71" i="20"/>
  <c r="AB71" i="20"/>
  <c r="AJ71" i="20"/>
  <c r="AT71" i="20"/>
  <c r="J71" i="20"/>
  <c r="O71" i="20"/>
  <c r="U71" i="20"/>
  <c r="AA71" i="20"/>
  <c r="AI71" i="20"/>
  <c r="AP71" i="20"/>
  <c r="AV71" i="20"/>
  <c r="BB71" i="20"/>
  <c r="BJ71" i="20"/>
  <c r="BN71" i="20"/>
  <c r="BR71" i="20"/>
  <c r="V71" i="20"/>
  <c r="AF71" i="20"/>
  <c r="AN71" i="20"/>
  <c r="AY71" i="20"/>
  <c r="Q71" i="20"/>
  <c r="W71" i="20"/>
  <c r="AC71" i="20"/>
  <c r="AL71" i="20"/>
  <c r="AR71" i="20"/>
  <c r="AX71" i="20"/>
  <c r="BC71" i="20"/>
  <c r="BG71" i="20"/>
  <c r="BK71" i="20"/>
  <c r="BO71" i="20"/>
  <c r="M71" i="20"/>
  <c r="Y71" i="20"/>
  <c r="AH71" i="20"/>
  <c r="AQ71" i="20"/>
  <c r="N71" i="20"/>
  <c r="T71" i="20"/>
  <c r="Z71" i="20"/>
  <c r="AG71" i="20"/>
  <c r="AO71" i="20"/>
  <c r="AU71" i="20"/>
  <c r="BA71" i="20"/>
  <c r="BE71" i="20"/>
  <c r="BI71" i="20"/>
  <c r="BM71" i="20"/>
  <c r="BQ71" i="20"/>
  <c r="S71" i="20"/>
  <c r="AE71" i="20"/>
  <c r="AK71" i="20"/>
  <c r="AW71" i="20"/>
  <c r="L71" i="20"/>
  <c r="AZ71" i="20"/>
  <c r="BF71" i="20"/>
  <c r="AV43" i="21"/>
  <c r="AW40" i="21" s="1"/>
  <c r="CT137" i="4"/>
  <c r="CT182" i="4" s="1"/>
  <c r="CT92" i="4" s="1"/>
  <c r="CT9" i="5"/>
  <c r="CT135" i="4"/>
  <c r="CT180" i="4" s="1"/>
  <c r="CT90" i="4" s="1"/>
  <c r="CT194" i="4"/>
  <c r="CT239" i="4" s="1"/>
  <c r="CT104" i="4"/>
  <c r="CT149" i="4" s="1"/>
  <c r="CT59" i="4" s="1"/>
  <c r="CT107" i="4"/>
  <c r="CT217" i="4"/>
  <c r="CT262" i="4" s="1"/>
  <c r="CT109" i="4"/>
  <c r="CT154" i="4" s="1"/>
  <c r="CT64" i="4" s="1"/>
  <c r="CT102" i="4"/>
  <c r="CT147" i="4" s="1"/>
  <c r="CT57" i="4" s="1"/>
  <c r="CT130" i="4"/>
  <c r="CT175" i="4" s="1"/>
  <c r="CT85" i="4" s="1"/>
  <c r="CT206" i="4"/>
  <c r="CT251" i="4" s="1"/>
  <c r="CT120" i="4"/>
  <c r="CT165" i="4" s="1"/>
  <c r="CT75" i="4" s="1"/>
  <c r="CT209" i="4"/>
  <c r="CT254" i="4" s="1"/>
  <c r="CT227" i="4"/>
  <c r="CT272" i="4" s="1"/>
  <c r="CT202" i="4"/>
  <c r="CT247" i="4" s="1"/>
  <c r="CT220" i="4"/>
  <c r="CT124" i="4"/>
  <c r="CT169" i="4" s="1"/>
  <c r="CT79" i="4" s="1"/>
  <c r="CT121" i="4"/>
  <c r="CT166" i="4" s="1"/>
  <c r="CT76" i="4" s="1"/>
  <c r="CT216" i="4"/>
  <c r="CT261" i="4" s="1"/>
  <c r="CT228" i="4"/>
  <c r="CT273" i="4" s="1"/>
  <c r="CT223" i="4"/>
  <c r="CS262" i="4"/>
  <c r="CS265" i="4"/>
  <c r="CS165" i="4"/>
  <c r="CS75" i="4" s="1"/>
  <c r="CS180" i="4"/>
  <c r="CS90" i="4" s="1"/>
  <c r="CS175" i="4"/>
  <c r="CS85" i="4" s="1"/>
  <c r="CS149" i="4"/>
  <c r="CS59" i="4" s="1"/>
  <c r="CS247" i="4"/>
  <c r="CT203" i="4"/>
  <c r="CT113" i="4"/>
  <c r="CT158" i="4" s="1"/>
  <c r="CT68" i="4" s="1"/>
  <c r="CT133" i="4"/>
  <c r="CT178" i="4" s="1"/>
  <c r="CT88" i="4" s="1"/>
  <c r="CT106" i="4"/>
  <c r="CT151" i="4" s="1"/>
  <c r="CT61" i="4" s="1"/>
  <c r="CT101" i="4"/>
  <c r="CT192" i="4"/>
  <c r="CT237" i="4" s="1"/>
  <c r="CT110" i="4"/>
  <c r="CT155" i="4" s="1"/>
  <c r="CT65" i="4" s="1"/>
  <c r="CT127" i="4"/>
  <c r="CT172" i="4" s="1"/>
  <c r="CT82" i="4" s="1"/>
  <c r="CT211" i="4"/>
  <c r="CT123" i="4"/>
  <c r="CT168" i="4" s="1"/>
  <c r="CT78" i="4" s="1"/>
  <c r="CT215" i="4"/>
  <c r="CT260" i="4" s="1"/>
  <c r="CT229" i="4"/>
  <c r="CT274" i="4" s="1"/>
  <c r="CT191" i="4"/>
  <c r="CT132" i="4"/>
  <c r="CT177" i="4" s="1"/>
  <c r="CT87" i="4" s="1"/>
  <c r="CT115" i="4"/>
  <c r="CT160" i="4" s="1"/>
  <c r="CT70" i="4" s="1"/>
  <c r="CT114" i="4"/>
  <c r="CT159" i="4" s="1"/>
  <c r="CT69" i="4" s="1"/>
  <c r="CT125" i="4"/>
  <c r="CT214" i="4"/>
  <c r="CT259" i="4" s="1"/>
  <c r="CT10" i="5"/>
  <c r="CT117" i="4"/>
  <c r="CT162" i="4" s="1"/>
  <c r="CT72" i="4" s="1"/>
  <c r="CT118" i="4"/>
  <c r="CT213" i="4"/>
  <c r="CT258" i="4" s="1"/>
  <c r="CS272" i="4"/>
  <c r="CS251" i="4"/>
  <c r="CS254" i="4"/>
  <c r="CS169" i="4"/>
  <c r="CS79" i="4" s="1"/>
  <c r="CS147" i="4"/>
  <c r="CS57" i="4" s="1"/>
  <c r="CT112" i="4"/>
  <c r="CT157" i="4" s="1"/>
  <c r="CT67" i="4" s="1"/>
  <c r="CT122" i="4"/>
  <c r="CT99" i="4"/>
  <c r="CT144" i="4" s="1"/>
  <c r="CT54" i="4" s="1"/>
  <c r="CT129" i="4"/>
  <c r="CT193" i="4"/>
  <c r="CT238" i="4" s="1"/>
  <c r="CT189" i="4"/>
  <c r="CT111" i="4"/>
  <c r="CT156" i="4" s="1"/>
  <c r="CT66" i="4" s="1"/>
  <c r="CT218" i="4"/>
  <c r="CT263" i="4" s="1"/>
  <c r="CT222" i="4"/>
  <c r="CT119" i="4"/>
  <c r="CT195" i="4"/>
  <c r="CT240" i="4" s="1"/>
  <c r="CT126" i="4"/>
  <c r="CT207" i="4"/>
  <c r="CT252" i="4" s="1"/>
  <c r="CT208" i="4"/>
  <c r="CT253" i="4" s="1"/>
  <c r="CT224" i="4"/>
  <c r="CT269" i="4" s="1"/>
  <c r="CT105" i="4"/>
  <c r="CT200" i="4"/>
  <c r="CT245" i="4" s="1"/>
  <c r="CT198" i="4"/>
  <c r="CT243" i="4" s="1"/>
  <c r="CS261" i="4"/>
  <c r="CS273" i="4"/>
  <c r="CS154" i="4"/>
  <c r="CS64" i="4" s="1"/>
  <c r="CS239" i="4"/>
  <c r="CT138" i="4"/>
  <c r="CT183" i="4" s="1"/>
  <c r="CT93" i="4" s="1"/>
  <c r="CT116" i="4"/>
  <c r="CT11" i="5"/>
  <c r="CT136" i="4"/>
  <c r="CT181" i="4" s="1"/>
  <c r="CT91" i="4" s="1"/>
  <c r="CT221" i="4"/>
  <c r="CT266" i="4" s="1"/>
  <c r="CT210" i="4"/>
  <c r="CT196" i="4"/>
  <c r="CT241" i="4" s="1"/>
  <c r="CT226" i="4"/>
  <c r="CT271" i="4" s="1"/>
  <c r="CT204" i="4"/>
  <c r="CT249" i="4" s="1"/>
  <c r="CT199" i="4"/>
  <c r="CT108" i="4"/>
  <c r="CT153" i="4" s="1"/>
  <c r="CT63" i="4" s="1"/>
  <c r="CT212" i="4"/>
  <c r="CT139" i="4"/>
  <c r="CT184" i="4" s="1"/>
  <c r="CT94" i="4" s="1"/>
  <c r="CT201" i="4"/>
  <c r="CT205" i="4"/>
  <c r="CT250" i="4" s="1"/>
  <c r="CT219" i="4"/>
  <c r="CT264" i="4" s="1"/>
  <c r="CT225" i="4"/>
  <c r="CT270" i="4" s="1"/>
  <c r="CT197" i="4"/>
  <c r="CT103" i="4"/>
  <c r="CT148" i="4" s="1"/>
  <c r="CT58" i="4" s="1"/>
  <c r="CT131" i="4"/>
  <c r="CT176" i="4" s="1"/>
  <c r="CT86" i="4" s="1"/>
  <c r="CT134" i="4"/>
  <c r="CT179" i="4" s="1"/>
  <c r="CT89" i="4" s="1"/>
  <c r="CT128" i="4"/>
  <c r="CW12" i="4"/>
  <c r="CW13" i="4"/>
  <c r="CW14" i="4"/>
  <c r="CW16" i="4"/>
  <c r="CW11" i="4"/>
  <c r="CW17" i="4"/>
  <c r="CW15" i="4"/>
  <c r="CW18" i="4"/>
  <c r="CW20" i="4"/>
  <c r="CW22" i="4"/>
  <c r="CW25" i="4"/>
  <c r="CW21" i="4"/>
  <c r="CW19" i="4"/>
  <c r="CW23" i="4"/>
  <c r="CW27" i="4"/>
  <c r="CW30" i="4"/>
  <c r="CW24" i="4"/>
  <c r="CW26" i="4"/>
  <c r="CW28" i="4"/>
  <c r="CW32" i="4"/>
  <c r="CW37" i="4"/>
  <c r="CW29" i="4"/>
  <c r="CW34" i="4"/>
  <c r="CW31" i="4"/>
  <c r="CW33" i="4"/>
  <c r="CW35" i="4"/>
  <c r="CW39" i="4"/>
  <c r="CW44" i="4"/>
  <c r="CW48" i="4"/>
  <c r="CW36" i="4"/>
  <c r="CW38" i="4"/>
  <c r="CW41" i="4"/>
  <c r="CW45" i="4"/>
  <c r="CW40" i="4"/>
  <c r="CW42" i="4"/>
  <c r="CW46" i="4"/>
  <c r="CW43" i="4"/>
  <c r="CW47" i="4"/>
  <c r="CW49" i="4"/>
  <c r="CX32" i="3"/>
  <c r="CX76" i="3" s="1"/>
  <c r="CX33" i="3"/>
  <c r="CX77" i="3" s="1"/>
  <c r="CX37" i="3"/>
  <c r="CX81" i="3" s="1"/>
  <c r="CX35" i="3"/>
  <c r="CX79" i="3" s="1"/>
  <c r="CX36" i="3"/>
  <c r="CX39" i="3"/>
  <c r="CX83" i="3" s="1"/>
  <c r="CX34" i="3"/>
  <c r="CX78" i="3" s="1"/>
  <c r="CX42" i="3"/>
  <c r="CX86" i="3" s="1"/>
  <c r="CX43" i="3"/>
  <c r="CX87" i="3" s="1"/>
  <c r="CX38" i="3"/>
  <c r="CX82" i="3" s="1"/>
  <c r="CX46" i="3"/>
  <c r="CX90" i="3" s="1"/>
  <c r="CX41" i="3"/>
  <c r="CX85" i="3" s="1"/>
  <c r="CX51" i="3"/>
  <c r="CX95" i="3" s="1"/>
  <c r="CX40" i="3"/>
  <c r="CX84" i="3" s="1"/>
  <c r="CX45" i="3"/>
  <c r="CX89" i="3" s="1"/>
  <c r="CX47" i="3"/>
  <c r="CX91" i="3" s="1"/>
  <c r="CX50" i="3"/>
  <c r="CX94" i="3" s="1"/>
  <c r="CX54" i="3"/>
  <c r="CX98" i="3" s="1"/>
  <c r="CX52" i="3"/>
  <c r="CX96" i="3" s="1"/>
  <c r="CX55" i="3"/>
  <c r="CX99" i="3" s="1"/>
  <c r="CX58" i="3"/>
  <c r="CX102" i="3" s="1"/>
  <c r="CX62" i="3"/>
  <c r="CX106" i="3" s="1"/>
  <c r="CX66" i="3"/>
  <c r="CX110" i="3" s="1"/>
  <c r="CX70" i="3"/>
  <c r="CX114" i="3" s="1"/>
  <c r="CX44" i="3"/>
  <c r="CX88" i="3" s="1"/>
  <c r="CX48" i="3"/>
  <c r="CX92" i="3" s="1"/>
  <c r="CX49" i="3"/>
  <c r="CX93" i="3" s="1"/>
  <c r="CX57" i="3"/>
  <c r="CX101" i="3" s="1"/>
  <c r="CX61" i="3"/>
  <c r="CX105" i="3" s="1"/>
  <c r="CX65" i="3"/>
  <c r="CX109" i="3" s="1"/>
  <c r="CX69" i="3"/>
  <c r="CX113" i="3" s="1"/>
  <c r="CX59" i="3"/>
  <c r="CX103" i="3" s="1"/>
  <c r="CX67" i="3"/>
  <c r="CX111" i="3" s="1"/>
  <c r="CX60" i="3"/>
  <c r="CX104" i="3" s="1"/>
  <c r="CX53" i="3"/>
  <c r="CX97" i="3" s="1"/>
  <c r="CX63" i="3"/>
  <c r="CX107" i="3" s="1"/>
  <c r="CX56" i="3"/>
  <c r="CX100" i="3" s="1"/>
  <c r="CX64" i="3"/>
  <c r="CX108" i="3" s="1"/>
  <c r="CX71" i="3"/>
  <c r="CX115" i="3" s="1"/>
  <c r="CX31" i="3"/>
  <c r="CX75" i="3" s="1"/>
  <c r="CX68" i="3"/>
  <c r="CX112" i="3" s="1"/>
  <c r="CS11" i="9"/>
  <c r="CS17" i="8"/>
  <c r="CT13" i="5"/>
  <c r="CT22" i="9" s="1"/>
  <c r="CS15" i="8"/>
  <c r="CS9" i="9"/>
  <c r="CR277" i="4"/>
  <c r="CR10" i="9"/>
  <c r="CR16" i="8"/>
  <c r="CV56" i="9"/>
  <c r="CT8" i="5"/>
  <c r="CX22" i="3"/>
  <c r="CS22" i="8"/>
  <c r="CS19" i="9"/>
  <c r="CS21" i="9"/>
  <c r="CS24" i="8"/>
  <c r="CS280" i="4"/>
  <c r="CS23" i="8"/>
  <c r="CS20" i="9"/>
  <c r="CU16" i="3"/>
  <c r="AK14" i="27" s="1"/>
  <c r="AK15" i="27" s="1"/>
  <c r="CU2" i="4"/>
  <c r="CU2" i="5"/>
  <c r="CU2" i="9"/>
  <c r="CV2" i="3"/>
  <c r="AK1" i="27"/>
  <c r="CU2" i="8"/>
  <c r="CS26" i="8"/>
  <c r="CT279" i="4"/>
  <c r="CT281" i="4"/>
  <c r="CS20" i="8"/>
  <c r="CS17" i="9"/>
  <c r="CS18" i="9"/>
  <c r="CS21" i="8"/>
  <c r="CT21" i="5"/>
  <c r="CT25" i="5"/>
  <c r="CX26" i="3"/>
  <c r="CX25" i="3"/>
  <c r="CX28" i="3"/>
  <c r="CX27" i="3"/>
  <c r="CW67" i="8"/>
  <c r="CW68" i="8"/>
  <c r="CW104" i="5"/>
  <c r="CW47" i="8"/>
  <c r="CW45" i="8"/>
  <c r="CW64" i="8"/>
  <c r="CW55" i="8"/>
  <c r="CW48" i="8"/>
  <c r="CW4" i="8"/>
  <c r="CW65" i="8"/>
  <c r="CW56" i="8"/>
  <c r="CW54" i="8"/>
  <c r="CW63" i="8"/>
  <c r="CW40" i="8"/>
  <c r="CX402" i="3"/>
  <c r="CX389" i="3"/>
  <c r="CX66" i="5" s="1"/>
  <c r="CY3" i="3"/>
  <c r="CX390" i="3"/>
  <c r="CX67" i="5" s="1"/>
  <c r="CX388" i="3"/>
  <c r="CX65" i="5" s="1"/>
  <c r="CX393" i="3"/>
  <c r="CX70" i="5" s="1"/>
  <c r="CX396" i="3"/>
  <c r="CX73" i="5" s="1"/>
  <c r="CX385" i="3"/>
  <c r="CX62" i="5" s="1"/>
  <c r="CX392" i="3"/>
  <c r="CX69" i="5" s="1"/>
  <c r="CX401" i="3"/>
  <c r="CX386" i="3"/>
  <c r="CX63" i="5" s="1"/>
  <c r="CX394" i="3"/>
  <c r="CX71" i="5" s="1"/>
  <c r="CX400" i="3"/>
  <c r="CX77" i="5" s="1"/>
  <c r="CX340" i="3"/>
  <c r="CX399" i="3"/>
  <c r="CX76" i="5" s="1"/>
  <c r="CX342" i="3"/>
  <c r="CX43" i="5" s="1"/>
  <c r="CX341" i="3"/>
  <c r="CX42" i="5" s="1"/>
  <c r="CX343" i="3"/>
  <c r="CX44" i="5" s="1"/>
  <c r="CX345" i="3"/>
  <c r="CX46" i="5" s="1"/>
  <c r="CX349" i="3"/>
  <c r="CX50" i="5" s="1"/>
  <c r="CX346" i="3"/>
  <c r="CX47" i="5" s="1"/>
  <c r="CX350" i="3"/>
  <c r="CX51" i="5" s="1"/>
  <c r="CX354" i="3"/>
  <c r="CX55" i="5" s="1"/>
  <c r="CX398" i="3"/>
  <c r="CX75" i="5" s="1"/>
  <c r="CX387" i="3"/>
  <c r="CX64" i="5" s="1"/>
  <c r="CX344" i="3"/>
  <c r="CX45" i="5" s="1"/>
  <c r="CX348" i="3"/>
  <c r="CX49" i="5" s="1"/>
  <c r="CX351" i="3"/>
  <c r="CX52" i="5" s="1"/>
  <c r="CX356" i="3"/>
  <c r="CX57" i="5" s="1"/>
  <c r="CX391" i="3"/>
  <c r="CX68" i="5" s="1"/>
  <c r="CX355" i="3"/>
  <c r="CX56" i="5" s="1"/>
  <c r="CX357" i="3"/>
  <c r="CX395" i="3"/>
  <c r="CX72" i="5" s="1"/>
  <c r="CX347" i="3"/>
  <c r="CX48" i="5" s="1"/>
  <c r="CX352" i="3"/>
  <c r="CX53" i="5" s="1"/>
  <c r="CX358" i="3"/>
  <c r="CX384" i="3"/>
  <c r="CX332" i="3"/>
  <c r="CX251" i="3"/>
  <c r="CX188" i="3"/>
  <c r="CX137" i="3"/>
  <c r="CX318" i="3"/>
  <c r="CX234" i="3"/>
  <c r="CX174" i="3"/>
  <c r="CX123" i="3"/>
  <c r="CX283" i="3"/>
  <c r="CX215" i="3"/>
  <c r="CX138" i="3"/>
  <c r="CX278" i="3"/>
  <c r="CX233" i="3"/>
  <c r="CX156" i="3"/>
  <c r="CX431" i="3"/>
  <c r="CX272" i="3"/>
  <c r="CX227" i="3"/>
  <c r="CX150" i="3"/>
  <c r="CX326" i="3"/>
  <c r="CX242" i="3"/>
  <c r="CX182" i="3"/>
  <c r="CX131" i="3"/>
  <c r="CX303" i="3"/>
  <c r="CX258" i="3"/>
  <c r="CX181" i="3"/>
  <c r="CX321" i="3"/>
  <c r="CX203" i="3"/>
  <c r="CX287" i="3"/>
  <c r="CX433" i="3"/>
  <c r="CX273" i="3"/>
  <c r="CX200" i="3"/>
  <c r="CX126" i="3"/>
  <c r="CX301" i="3"/>
  <c r="CX256" i="3"/>
  <c r="CX179" i="3"/>
  <c r="CX3" i="5"/>
  <c r="CX263" i="3"/>
  <c r="CX271" i="3"/>
  <c r="CX122" i="3"/>
  <c r="CX291" i="3"/>
  <c r="CX217" i="3"/>
  <c r="CX140" i="3"/>
  <c r="CX324" i="3"/>
  <c r="CX240" i="3"/>
  <c r="CX180" i="3"/>
  <c r="CX129" i="3"/>
  <c r="CX274" i="3"/>
  <c r="CX229" i="3"/>
  <c r="CX152" i="3"/>
  <c r="CX284" i="3"/>
  <c r="CX239" i="3"/>
  <c r="CX165" i="3"/>
  <c r="CX306" i="3"/>
  <c r="CX222" i="3"/>
  <c r="CX159" i="3"/>
  <c r="CX13" i="3"/>
  <c r="CX331" i="3"/>
  <c r="CX216" i="3"/>
  <c r="CX153" i="3"/>
  <c r="CX317" i="3"/>
  <c r="CX199" i="3"/>
  <c r="CX195" i="3"/>
  <c r="CX328" i="3"/>
  <c r="CX244" i="3"/>
  <c r="CX184" i="3"/>
  <c r="CX133" i="3"/>
  <c r="AL2" i="27"/>
  <c r="CX265" i="3"/>
  <c r="CX298" i="3"/>
  <c r="CX124" i="3"/>
  <c r="CX3" i="9"/>
  <c r="CX259" i="3"/>
  <c r="CX196" i="3"/>
  <c r="CX279" i="3"/>
  <c r="CX325" i="3"/>
  <c r="CX210" i="3"/>
  <c r="CX147" i="3"/>
  <c r="CX268" i="3"/>
  <c r="CX223" i="3"/>
  <c r="CX146" i="3"/>
  <c r="CX286" i="3"/>
  <c r="CX241" i="3"/>
  <c r="CX167" i="3"/>
  <c r="CX316" i="3"/>
  <c r="CX232" i="3"/>
  <c r="CX172" i="3"/>
  <c r="CX121" i="3"/>
  <c r="CX266" i="3"/>
  <c r="CX221" i="3"/>
  <c r="CX144" i="3"/>
  <c r="CX312" i="3"/>
  <c r="CX228" i="3"/>
  <c r="CX168" i="3"/>
  <c r="CX7" i="3"/>
  <c r="CX330" i="3"/>
  <c r="CX246" i="3"/>
  <c r="CX186" i="3"/>
  <c r="CX135" i="3"/>
  <c r="CX434" i="3"/>
  <c r="CX323" i="3"/>
  <c r="CX208" i="3"/>
  <c r="CX145" i="3"/>
  <c r="CX3" i="4"/>
  <c r="CX261" i="3"/>
  <c r="CX198" i="3"/>
  <c r="CX120" i="3"/>
  <c r="CX289" i="3"/>
  <c r="CX207" i="3"/>
  <c r="CX130" i="3"/>
  <c r="CX305" i="3"/>
  <c r="CX260" i="3"/>
  <c r="CX183" i="3"/>
  <c r="CX428" i="3"/>
  <c r="CX254" i="3"/>
  <c r="CX237" i="3"/>
  <c r="CX212" i="3"/>
  <c r="CX230" i="3"/>
  <c r="CX119" i="3"/>
  <c r="CX308" i="3"/>
  <c r="CX164" i="3"/>
  <c r="CX245" i="3"/>
  <c r="CX255" i="3"/>
  <c r="CX141" i="3"/>
  <c r="CX300" i="3"/>
  <c r="CX132" i="3"/>
  <c r="CX19" i="3"/>
  <c r="CX296" i="3"/>
  <c r="CX253" i="3"/>
  <c r="CX139" i="3"/>
  <c r="CX311" i="3"/>
  <c r="CX189" i="3"/>
  <c r="CX329" i="3"/>
  <c r="CX151" i="3"/>
  <c r="CX288" i="3"/>
  <c r="CX169" i="3"/>
  <c r="CX310" i="3"/>
  <c r="CX166" i="3"/>
  <c r="CX320" i="3"/>
  <c r="CX176" i="3"/>
  <c r="CX225" i="3"/>
  <c r="CX432" i="3"/>
  <c r="CX219" i="3"/>
  <c r="CX3" i="8"/>
  <c r="CX202" i="3"/>
  <c r="CX247" i="3"/>
  <c r="CX285" i="3"/>
  <c r="CX307" i="3"/>
  <c r="CX185" i="3"/>
  <c r="CX213" i="3"/>
  <c r="CX220" i="3"/>
  <c r="CX238" i="3"/>
  <c r="CX127" i="3"/>
  <c r="CX10" i="3"/>
  <c r="CX235" i="3"/>
  <c r="CX218" i="3"/>
  <c r="CX276" i="3"/>
  <c r="CX154" i="3"/>
  <c r="CX297" i="3"/>
  <c r="CX175" i="3"/>
  <c r="CX267" i="3"/>
  <c r="CX134" i="3"/>
  <c r="CX309" i="3"/>
  <c r="CX187" i="3"/>
  <c r="CX319" i="3"/>
  <c r="CX197" i="3"/>
  <c r="CX335" i="3"/>
  <c r="CX194" i="3"/>
  <c r="CX299" i="3"/>
  <c r="CX177" i="3"/>
  <c r="CX282" i="3"/>
  <c r="CX163" i="3"/>
  <c r="CX327" i="3"/>
  <c r="CX149" i="3"/>
  <c r="CX314" i="3"/>
  <c r="CX170" i="3"/>
  <c r="CX435" i="3"/>
  <c r="CX224" i="3"/>
  <c r="CX290" i="3"/>
  <c r="CX171" i="3"/>
  <c r="CX333" i="3"/>
  <c r="CX192" i="3"/>
  <c r="CX209" i="3"/>
  <c r="CX315" i="3"/>
  <c r="CX193" i="3"/>
  <c r="CX334" i="3"/>
  <c r="CX190" i="3"/>
  <c r="CX277" i="3"/>
  <c r="CX214" i="3"/>
  <c r="CX429" i="3"/>
  <c r="CX243" i="3"/>
  <c r="CX226" i="3"/>
  <c r="CX236" i="3"/>
  <c r="CX125" i="3"/>
  <c r="CX270" i="3"/>
  <c r="CX148" i="3"/>
  <c r="CX4" i="3"/>
  <c r="CX128" i="3"/>
  <c r="CX191" i="3"/>
  <c r="CX275" i="3"/>
  <c r="CX322" i="3"/>
  <c r="CX158" i="3"/>
  <c r="CX231" i="3"/>
  <c r="CX143" i="3"/>
  <c r="CX264" i="3"/>
  <c r="CX295" i="3"/>
  <c r="CX430" i="3"/>
  <c r="CX136" i="3"/>
  <c r="CX178" i="3"/>
  <c r="CX302" i="3"/>
  <c r="CX211" i="3"/>
  <c r="CX201" i="3"/>
  <c r="CX427" i="3"/>
  <c r="CX142" i="3"/>
  <c r="CX173" i="3"/>
  <c r="CX262" i="3"/>
  <c r="CX304" i="3"/>
  <c r="CX155" i="3"/>
  <c r="CX252" i="3"/>
  <c r="CX281" i="3"/>
  <c r="CX313" i="3"/>
  <c r="CX157" i="3"/>
  <c r="CX280" i="3"/>
  <c r="CX269" i="3"/>
  <c r="CX257" i="3"/>
  <c r="CV33" i="9"/>
  <c r="CV34" i="8"/>
  <c r="CV33" i="8"/>
  <c r="CV32" i="9"/>
  <c r="CW285" i="4"/>
  <c r="CW4" i="4"/>
  <c r="CW59" i="8"/>
  <c r="CW58" i="8"/>
  <c r="CW16" i="5"/>
  <c r="CW109" i="5"/>
  <c r="CW92" i="5"/>
  <c r="CW33" i="5"/>
  <c r="CW29" i="5"/>
  <c r="CW80" i="5"/>
  <c r="CW4" i="5"/>
  <c r="CW47" i="9"/>
  <c r="CW42" i="9"/>
  <c r="CW48" i="9"/>
  <c r="CW4" i="9"/>
  <c r="CX80" i="3" l="1"/>
  <c r="I71" i="20"/>
  <c r="AW42" i="21"/>
  <c r="CU137" i="4"/>
  <c r="CU182" i="4" s="1"/>
  <c r="CU92" i="4" s="1"/>
  <c r="CU9" i="5"/>
  <c r="CU128" i="4"/>
  <c r="CU173" i="4" s="1"/>
  <c r="CU83" i="4" s="1"/>
  <c r="CU197" i="4"/>
  <c r="CU242" i="4" s="1"/>
  <c r="CU201" i="4"/>
  <c r="CU246" i="4" s="1"/>
  <c r="CU199" i="4"/>
  <c r="CU244" i="4" s="1"/>
  <c r="CU210" i="4"/>
  <c r="CU255" i="4" s="1"/>
  <c r="CU116" i="4"/>
  <c r="CU161" i="4" s="1"/>
  <c r="CU71" i="4" s="1"/>
  <c r="CU105" i="4"/>
  <c r="CU150" i="4" s="1"/>
  <c r="CU60" i="4" s="1"/>
  <c r="CU126" i="4"/>
  <c r="CU171" i="4" s="1"/>
  <c r="CU81" i="4" s="1"/>
  <c r="CU222" i="4"/>
  <c r="CU267" i="4" s="1"/>
  <c r="CU189" i="4"/>
  <c r="CU234" i="4" s="1"/>
  <c r="CU122" i="4"/>
  <c r="CU167" i="4" s="1"/>
  <c r="CU77" i="4" s="1"/>
  <c r="CU118" i="4"/>
  <c r="CU163" i="4" s="1"/>
  <c r="CU73" i="4" s="1"/>
  <c r="CU125" i="4"/>
  <c r="CU170" i="4" s="1"/>
  <c r="CU80" i="4" s="1"/>
  <c r="CU191" i="4"/>
  <c r="CU236" i="4" s="1"/>
  <c r="CU211" i="4"/>
  <c r="CU256" i="4" s="1"/>
  <c r="CU101" i="4"/>
  <c r="CU146" i="4" s="1"/>
  <c r="CU56" i="4" s="1"/>
  <c r="CU203" i="4"/>
  <c r="CU248" i="4" s="1"/>
  <c r="CU223" i="4"/>
  <c r="CU268" i="4" s="1"/>
  <c r="CT161" i="4"/>
  <c r="CT71" i="4" s="1"/>
  <c r="CT236" i="4"/>
  <c r="CU228" i="4"/>
  <c r="CU273" i="4" s="1"/>
  <c r="CU220" i="4"/>
  <c r="CU265" i="4" s="1"/>
  <c r="CU120" i="4"/>
  <c r="CU165" i="4" s="1"/>
  <c r="CU75" i="4" s="1"/>
  <c r="CU109" i="4"/>
  <c r="CU154" i="4" s="1"/>
  <c r="CU64" i="4" s="1"/>
  <c r="CU194" i="4"/>
  <c r="CU239" i="4" s="1"/>
  <c r="CT267" i="4"/>
  <c r="CU131" i="4"/>
  <c r="CU176" i="4" s="1"/>
  <c r="CU86" i="4" s="1"/>
  <c r="CU219" i="4"/>
  <c r="CU264" i="4" s="1"/>
  <c r="CU212" i="4"/>
  <c r="CU257" i="4" s="1"/>
  <c r="CU226" i="4"/>
  <c r="CU271" i="4" s="1"/>
  <c r="CU136" i="4"/>
  <c r="CU181" i="4" s="1"/>
  <c r="CU91" i="4" s="1"/>
  <c r="CU198" i="4"/>
  <c r="CU243" i="4" s="1"/>
  <c r="CU208" i="4"/>
  <c r="CU253" i="4" s="1"/>
  <c r="CU119" i="4"/>
  <c r="CU164" i="4" s="1"/>
  <c r="CU74" i="4" s="1"/>
  <c r="CU218" i="4"/>
  <c r="CU263" i="4" s="1"/>
  <c r="CU129" i="4"/>
  <c r="CU174" i="4" s="1"/>
  <c r="CU84" i="4" s="1"/>
  <c r="CU115" i="4"/>
  <c r="CU160" i="4" s="1"/>
  <c r="CU70" i="4" s="1"/>
  <c r="CU215" i="4"/>
  <c r="CU260" i="4" s="1"/>
  <c r="CU110" i="4"/>
  <c r="CU155" i="4" s="1"/>
  <c r="CU65" i="4" s="1"/>
  <c r="CU133" i="4"/>
  <c r="CU178" i="4" s="1"/>
  <c r="CU88" i="4" s="1"/>
  <c r="CU121" i="4"/>
  <c r="CU166" i="4" s="1"/>
  <c r="CU76" i="4" s="1"/>
  <c r="CU227" i="4"/>
  <c r="CU272" i="4" s="1"/>
  <c r="CU130" i="4"/>
  <c r="CU175" i="4" s="1"/>
  <c r="CU85" i="4" s="1"/>
  <c r="CU107" i="4"/>
  <c r="CU152" i="4" s="1"/>
  <c r="CU62" i="4" s="1"/>
  <c r="CT173" i="4"/>
  <c r="CT83" i="4" s="1"/>
  <c r="CT256" i="4"/>
  <c r="CT167" i="4"/>
  <c r="CT77" i="4" s="1"/>
  <c r="CT255" i="4"/>
  <c r="CT234" i="4"/>
  <c r="CU10" i="5"/>
  <c r="CT163" i="4"/>
  <c r="CT73" i="4" s="1"/>
  <c r="CT146" i="4"/>
  <c r="CT56" i="4" s="1"/>
  <c r="CT244" i="4"/>
  <c r="CT242" i="4"/>
  <c r="CU103" i="4"/>
  <c r="CU205" i="4"/>
  <c r="CU250" i="4" s="1"/>
  <c r="CU108" i="4"/>
  <c r="CU153" i="4" s="1"/>
  <c r="CU63" i="4" s="1"/>
  <c r="CU196" i="4"/>
  <c r="CU241" i="4" s="1"/>
  <c r="CU11" i="5"/>
  <c r="CU200" i="4"/>
  <c r="CU245" i="4" s="1"/>
  <c r="CU207" i="4"/>
  <c r="CU252" i="4" s="1"/>
  <c r="CU111" i="4"/>
  <c r="CU99" i="4"/>
  <c r="CU144" i="4" s="1"/>
  <c r="CU54" i="4" s="1"/>
  <c r="CU213" i="4"/>
  <c r="CU258" i="4" s="1"/>
  <c r="CU214" i="4"/>
  <c r="CU259" i="4" s="1"/>
  <c r="CU132" i="4"/>
  <c r="CU123" i="4"/>
  <c r="CU168" i="4" s="1"/>
  <c r="CU78" i="4" s="1"/>
  <c r="CU192" i="4"/>
  <c r="CU237" i="4" s="1"/>
  <c r="CU113" i="4"/>
  <c r="CU158" i="4" s="1"/>
  <c r="CU68" i="4" s="1"/>
  <c r="CU216" i="4"/>
  <c r="CU202" i="4"/>
  <c r="CU247" i="4" s="1"/>
  <c r="CU206" i="4"/>
  <c r="CU251" i="4" s="1"/>
  <c r="CU217" i="4"/>
  <c r="CU262" i="4" s="1"/>
  <c r="CU135" i="4"/>
  <c r="CU180" i="4" s="1"/>
  <c r="CU90" i="4" s="1"/>
  <c r="CU12" i="5"/>
  <c r="CT265" i="4"/>
  <c r="CT171" i="4"/>
  <c r="CT81" i="4" s="1"/>
  <c r="CT174" i="4"/>
  <c r="CT84" i="4" s="1"/>
  <c r="CT170" i="4"/>
  <c r="CT80" i="4" s="1"/>
  <c r="CT152" i="4"/>
  <c r="CT62" i="4" s="1"/>
  <c r="CT268" i="4"/>
  <c r="CT150" i="4"/>
  <c r="CT60" i="4" s="1"/>
  <c r="CT257" i="4"/>
  <c r="CT248" i="4"/>
  <c r="CT164" i="4"/>
  <c r="CT74" i="4" s="1"/>
  <c r="CT246" i="4"/>
  <c r="CU134" i="4"/>
  <c r="CU179" i="4" s="1"/>
  <c r="CU89" i="4" s="1"/>
  <c r="CU225" i="4"/>
  <c r="CU270" i="4" s="1"/>
  <c r="CU139" i="4"/>
  <c r="CU184" i="4" s="1"/>
  <c r="CU94" i="4" s="1"/>
  <c r="CU204" i="4"/>
  <c r="CU249" i="4" s="1"/>
  <c r="CU221" i="4"/>
  <c r="CU266" i="4" s="1"/>
  <c r="CU138" i="4"/>
  <c r="CU224" i="4"/>
  <c r="CU269" i="4" s="1"/>
  <c r="CU195" i="4"/>
  <c r="CU240" i="4" s="1"/>
  <c r="CU193" i="4"/>
  <c r="CU238" i="4" s="1"/>
  <c r="CU112" i="4"/>
  <c r="CU157" i="4" s="1"/>
  <c r="CU67" i="4" s="1"/>
  <c r="CU117" i="4"/>
  <c r="CU162" i="4" s="1"/>
  <c r="CU72" i="4" s="1"/>
  <c r="CU114" i="4"/>
  <c r="CU159" i="4" s="1"/>
  <c r="CU69" i="4" s="1"/>
  <c r="CU229" i="4"/>
  <c r="CU127" i="4"/>
  <c r="CU172" i="4" s="1"/>
  <c r="CU82" i="4" s="1"/>
  <c r="CU106" i="4"/>
  <c r="CU151" i="4" s="1"/>
  <c r="CU61" i="4" s="1"/>
  <c r="CU124" i="4"/>
  <c r="CU169" i="4" s="1"/>
  <c r="CU79" i="4" s="1"/>
  <c r="CU209" i="4"/>
  <c r="CU102" i="4"/>
  <c r="CU147" i="4" s="1"/>
  <c r="CU57" i="4" s="1"/>
  <c r="CU104" i="4"/>
  <c r="CU149" i="4" s="1"/>
  <c r="CU59" i="4" s="1"/>
  <c r="CX11" i="4"/>
  <c r="CX12" i="4"/>
  <c r="CX13" i="4"/>
  <c r="CX16" i="4"/>
  <c r="CX14" i="4"/>
  <c r="CX17" i="4"/>
  <c r="CX19" i="4"/>
  <c r="CX20" i="4"/>
  <c r="CX18" i="4"/>
  <c r="CX21" i="4"/>
  <c r="CX24" i="4"/>
  <c r="CX15" i="4"/>
  <c r="CX25" i="4"/>
  <c r="CX22" i="4"/>
  <c r="CX26" i="4"/>
  <c r="CX29" i="4"/>
  <c r="CX27" i="4"/>
  <c r="CX30" i="4"/>
  <c r="CX31" i="4"/>
  <c r="CX32" i="4"/>
  <c r="CX36" i="4"/>
  <c r="CX37" i="4"/>
  <c r="CX23" i="4"/>
  <c r="CX34" i="4"/>
  <c r="CX38" i="4"/>
  <c r="CX43" i="4"/>
  <c r="CX47" i="4"/>
  <c r="CX33" i="4"/>
  <c r="CX44" i="4"/>
  <c r="CX28" i="4"/>
  <c r="CX39" i="4"/>
  <c r="CX41" i="4"/>
  <c r="CX45" i="4"/>
  <c r="CX49" i="4"/>
  <c r="CX35" i="4"/>
  <c r="CX40" i="4"/>
  <c r="CX46" i="4"/>
  <c r="CX48" i="4"/>
  <c r="CX42" i="4"/>
  <c r="CY32" i="3"/>
  <c r="CY76" i="3" s="1"/>
  <c r="CY36" i="3"/>
  <c r="CY80" i="3" s="1"/>
  <c r="CY39" i="3"/>
  <c r="CY83" i="3" s="1"/>
  <c r="CY33" i="3"/>
  <c r="CY77" i="3" s="1"/>
  <c r="CY38" i="3"/>
  <c r="CY82" i="3" s="1"/>
  <c r="CY42" i="3"/>
  <c r="CY86" i="3" s="1"/>
  <c r="CY46" i="3"/>
  <c r="CY90" i="3" s="1"/>
  <c r="CY40" i="3"/>
  <c r="CY84" i="3" s="1"/>
  <c r="CY45" i="3"/>
  <c r="CY89" i="3" s="1"/>
  <c r="CY34" i="3"/>
  <c r="CY78" i="3" s="1"/>
  <c r="CY37" i="3"/>
  <c r="CY81" i="3" s="1"/>
  <c r="CY47" i="3"/>
  <c r="CY91" i="3" s="1"/>
  <c r="CY50" i="3"/>
  <c r="CY94" i="3" s="1"/>
  <c r="CY35" i="3"/>
  <c r="CY79" i="3" s="1"/>
  <c r="CY44" i="3"/>
  <c r="CY88" i="3" s="1"/>
  <c r="CY48" i="3"/>
  <c r="CY92" i="3" s="1"/>
  <c r="CY49" i="3"/>
  <c r="CY93" i="3" s="1"/>
  <c r="CY53" i="3"/>
  <c r="CY97" i="3" s="1"/>
  <c r="CY41" i="3"/>
  <c r="CY85" i="3" s="1"/>
  <c r="CY51" i="3"/>
  <c r="CY95" i="3" s="1"/>
  <c r="CY57" i="3"/>
  <c r="CY101" i="3" s="1"/>
  <c r="CY61" i="3"/>
  <c r="CY105" i="3" s="1"/>
  <c r="CY65" i="3"/>
  <c r="CY109" i="3" s="1"/>
  <c r="CY69" i="3"/>
  <c r="CY113" i="3" s="1"/>
  <c r="CY56" i="3"/>
  <c r="CY100" i="3" s="1"/>
  <c r="CY60" i="3"/>
  <c r="CY104" i="3" s="1"/>
  <c r="CY64" i="3"/>
  <c r="CY108" i="3" s="1"/>
  <c r="CY68" i="3"/>
  <c r="CY112" i="3" s="1"/>
  <c r="CY52" i="3"/>
  <c r="CY96" i="3" s="1"/>
  <c r="CY55" i="3"/>
  <c r="CY99" i="3" s="1"/>
  <c r="CY58" i="3"/>
  <c r="CY102" i="3" s="1"/>
  <c r="CY59" i="3"/>
  <c r="CY103" i="3" s="1"/>
  <c r="CY43" i="3"/>
  <c r="CY87" i="3" s="1"/>
  <c r="CY62" i="3"/>
  <c r="CY106" i="3" s="1"/>
  <c r="CY54" i="3"/>
  <c r="CY98" i="3" s="1"/>
  <c r="CY63" i="3"/>
  <c r="CY107" i="3" s="1"/>
  <c r="CY31" i="3"/>
  <c r="CY75" i="3" s="1"/>
  <c r="CY66" i="3"/>
  <c r="CY110" i="3" s="1"/>
  <c r="CY71" i="3"/>
  <c r="CY115" i="3" s="1"/>
  <c r="CY67" i="3"/>
  <c r="CY111" i="3" s="1"/>
  <c r="CY70" i="3"/>
  <c r="CY114" i="3" s="1"/>
  <c r="CT11" i="9"/>
  <c r="CT17" i="8"/>
  <c r="CT15" i="8"/>
  <c r="CT9" i="9"/>
  <c r="CU13" i="5"/>
  <c r="CU22" i="9" s="1"/>
  <c r="CS277" i="4"/>
  <c r="CS16" i="8"/>
  <c r="CS10" i="9"/>
  <c r="CW56" i="9"/>
  <c r="CU8" i="5"/>
  <c r="CY22" i="3"/>
  <c r="CT26" i="8"/>
  <c r="CT17" i="9"/>
  <c r="CT20" i="8"/>
  <c r="CT23" i="8"/>
  <c r="CT20" i="9"/>
  <c r="CV16" i="3"/>
  <c r="CV2" i="9"/>
  <c r="CV2" i="5"/>
  <c r="CV2" i="8"/>
  <c r="CW2" i="3"/>
  <c r="CV2" i="4"/>
  <c r="CT22" i="8"/>
  <c r="CT19" i="9"/>
  <c r="CT24" i="8"/>
  <c r="CT280" i="4"/>
  <c r="CT21" i="9"/>
  <c r="CU279" i="4"/>
  <c r="CU281" i="4"/>
  <c r="CT21" i="8"/>
  <c r="CT18" i="9"/>
  <c r="CU21" i="5"/>
  <c r="CU25" i="5"/>
  <c r="CY26" i="3"/>
  <c r="CY25" i="3"/>
  <c r="CY28" i="3"/>
  <c r="CY27" i="3"/>
  <c r="CX4" i="9"/>
  <c r="CX48" i="9"/>
  <c r="CX47" i="9"/>
  <c r="CX42" i="9"/>
  <c r="CW34" i="8"/>
  <c r="CW33" i="9"/>
  <c r="CX104" i="5"/>
  <c r="CX45" i="8"/>
  <c r="CX65" i="8"/>
  <c r="CX55" i="8"/>
  <c r="CX40" i="8"/>
  <c r="CX47" i="8"/>
  <c r="CX63" i="8"/>
  <c r="CX4" i="8"/>
  <c r="CX56" i="8"/>
  <c r="CX54" i="8"/>
  <c r="CX48" i="8"/>
  <c r="CX64" i="8"/>
  <c r="CX59" i="8"/>
  <c r="CX58" i="8"/>
  <c r="AL3" i="27"/>
  <c r="CX4" i="4"/>
  <c r="CX285" i="4"/>
  <c r="CX67" i="8"/>
  <c r="CX68" i="8"/>
  <c r="CX33" i="5"/>
  <c r="CX109" i="5"/>
  <c r="CX80" i="5"/>
  <c r="CX92" i="5"/>
  <c r="CX4" i="5"/>
  <c r="CX16" i="5"/>
  <c r="CX29" i="5" s="1"/>
  <c r="CZ3" i="3"/>
  <c r="CY385" i="3"/>
  <c r="CY62" i="5" s="1"/>
  <c r="CY402" i="3"/>
  <c r="CY388" i="3"/>
  <c r="CY65" i="5" s="1"/>
  <c r="CY389" i="3"/>
  <c r="CY66" i="5" s="1"/>
  <c r="CY392" i="3"/>
  <c r="CY69" i="5" s="1"/>
  <c r="CY400" i="3"/>
  <c r="CY77" i="5" s="1"/>
  <c r="CY390" i="3"/>
  <c r="CY67" i="5" s="1"/>
  <c r="CY396" i="3"/>
  <c r="CY73" i="5" s="1"/>
  <c r="CY393" i="3"/>
  <c r="CY70" i="5" s="1"/>
  <c r="CY386" i="3"/>
  <c r="CY63" i="5" s="1"/>
  <c r="CY394" i="3"/>
  <c r="CY71" i="5" s="1"/>
  <c r="CY344" i="3"/>
  <c r="CY45" i="5" s="1"/>
  <c r="CY401" i="3"/>
  <c r="CY342" i="3"/>
  <c r="CY43" i="5" s="1"/>
  <c r="CY343" i="3"/>
  <c r="CY44" i="5" s="1"/>
  <c r="CY348" i="3"/>
  <c r="CY49" i="5" s="1"/>
  <c r="CY352" i="3"/>
  <c r="CY53" i="5" s="1"/>
  <c r="CY345" i="3"/>
  <c r="CY46" i="5" s="1"/>
  <c r="CY349" i="3"/>
  <c r="CY50" i="5" s="1"/>
  <c r="CY341" i="3"/>
  <c r="CY42" i="5" s="1"/>
  <c r="CY347" i="3"/>
  <c r="CY48" i="5" s="1"/>
  <c r="CY358" i="3"/>
  <c r="CY387" i="3"/>
  <c r="CY64" i="5" s="1"/>
  <c r="CY350" i="3"/>
  <c r="CY51" i="5" s="1"/>
  <c r="CY340" i="3"/>
  <c r="CY351" i="3"/>
  <c r="CY52" i="5" s="1"/>
  <c r="CY354" i="3"/>
  <c r="CY55" i="5" s="1"/>
  <c r="CY356" i="3"/>
  <c r="CY57" i="5" s="1"/>
  <c r="CY398" i="3"/>
  <c r="CY75" i="5" s="1"/>
  <c r="CY395" i="3"/>
  <c r="CY72" i="5" s="1"/>
  <c r="CY391" i="3"/>
  <c r="CY68" i="5" s="1"/>
  <c r="CY384" i="3"/>
  <c r="CY346" i="3"/>
  <c r="CY47" i="5" s="1"/>
  <c r="CY355" i="3"/>
  <c r="CY56" i="5" s="1"/>
  <c r="CY357" i="3"/>
  <c r="CY291" i="3"/>
  <c r="CY152" i="3"/>
  <c r="CY133" i="3"/>
  <c r="CY266" i="3"/>
  <c r="CY165" i="3"/>
  <c r="CY128" i="3"/>
  <c r="CY304" i="3"/>
  <c r="CY200" i="3"/>
  <c r="CY166" i="3"/>
  <c r="CY305" i="3"/>
  <c r="CY237" i="3"/>
  <c r="CY236" i="3"/>
  <c r="CY4" i="3"/>
  <c r="CY428" i="3"/>
  <c r="CY299" i="3"/>
  <c r="CY195" i="3"/>
  <c r="CY155" i="3"/>
  <c r="CY310" i="3"/>
  <c r="CY209" i="3"/>
  <c r="CY178" i="3"/>
  <c r="CY3" i="5"/>
  <c r="CY279" i="3"/>
  <c r="CY253" i="3"/>
  <c r="CY184" i="3"/>
  <c r="CY3" i="9"/>
  <c r="CY281" i="3"/>
  <c r="CY257" i="3"/>
  <c r="CY188" i="3"/>
  <c r="CY13" i="3"/>
  <c r="CY307" i="3"/>
  <c r="CY239" i="3"/>
  <c r="CY240" i="3"/>
  <c r="CY282" i="3"/>
  <c r="CY181" i="3"/>
  <c r="CY144" i="3"/>
  <c r="CY320" i="3"/>
  <c r="CY219" i="3"/>
  <c r="CY198" i="3"/>
  <c r="CY321" i="3"/>
  <c r="CY256" i="3"/>
  <c r="CY203" i="3"/>
  <c r="CY141" i="3"/>
  <c r="CY432" i="3"/>
  <c r="CY283" i="3"/>
  <c r="CY261" i="3"/>
  <c r="CY192" i="3"/>
  <c r="CY290" i="3"/>
  <c r="CY189" i="3"/>
  <c r="CY139" i="3"/>
  <c r="CY327" i="3"/>
  <c r="CY262" i="3"/>
  <c r="CY218" i="3"/>
  <c r="CY149" i="3"/>
  <c r="CY330" i="3"/>
  <c r="CY229" i="3"/>
  <c r="CY220" i="3"/>
  <c r="CY427" i="3"/>
  <c r="CY430" i="3"/>
  <c r="CY323" i="3"/>
  <c r="CY258" i="3"/>
  <c r="CY210" i="3"/>
  <c r="CY143" i="3"/>
  <c r="CY333" i="3"/>
  <c r="CY269" i="3"/>
  <c r="CY230" i="3"/>
  <c r="CY164" i="3"/>
  <c r="CY268" i="3"/>
  <c r="CY167" i="3"/>
  <c r="CY130" i="3"/>
  <c r="CY306" i="3"/>
  <c r="CY202" i="3"/>
  <c r="CY170" i="3"/>
  <c r="CY433" i="3"/>
  <c r="CY264" i="3"/>
  <c r="CY163" i="3"/>
  <c r="CY126" i="3"/>
  <c r="CY274" i="3"/>
  <c r="CY173" i="3"/>
  <c r="CY136" i="3"/>
  <c r="CY311" i="3"/>
  <c r="CY243" i="3"/>
  <c r="CY251" i="3"/>
  <c r="CY313" i="3"/>
  <c r="CY245" i="3"/>
  <c r="CY255" i="3"/>
  <c r="CY129" i="3"/>
  <c r="CY431" i="3"/>
  <c r="CY308" i="3"/>
  <c r="CY207" i="3"/>
  <c r="CY174" i="3"/>
  <c r="CY285" i="3"/>
  <c r="CY146" i="3"/>
  <c r="CY196" i="3"/>
  <c r="CY284" i="3"/>
  <c r="CY183" i="3"/>
  <c r="CY119" i="3"/>
  <c r="CY322" i="3"/>
  <c r="CY221" i="3"/>
  <c r="CY201" i="3"/>
  <c r="CY315" i="3"/>
  <c r="CY247" i="3"/>
  <c r="CY259" i="3"/>
  <c r="CY131" i="3"/>
  <c r="CY296" i="3"/>
  <c r="CY154" i="3"/>
  <c r="CY120" i="3"/>
  <c r="CY328" i="3"/>
  <c r="CY227" i="3"/>
  <c r="CY216" i="3"/>
  <c r="CY297" i="3"/>
  <c r="CY193" i="3"/>
  <c r="CY151" i="3"/>
  <c r="CY19" i="3"/>
  <c r="CY324" i="3"/>
  <c r="CY208" i="3"/>
  <c r="CY301" i="3"/>
  <c r="CY228" i="3"/>
  <c r="CY335" i="3"/>
  <c r="CY234" i="3"/>
  <c r="CY169" i="3"/>
  <c r="CY267" i="3"/>
  <c r="CY157" i="3"/>
  <c r="CY277" i="3"/>
  <c r="CY180" i="3"/>
  <c r="CY312" i="3"/>
  <c r="CY182" i="3"/>
  <c r="CY314" i="3"/>
  <c r="CY186" i="3"/>
  <c r="CY272" i="3"/>
  <c r="CY134" i="3"/>
  <c r="CY317" i="3"/>
  <c r="CY263" i="3"/>
  <c r="CY148" i="3"/>
  <c r="CY185" i="3"/>
  <c r="CY316" i="3"/>
  <c r="CY190" i="3"/>
  <c r="CY325" i="3"/>
  <c r="CY214" i="3"/>
  <c r="CY191" i="3"/>
  <c r="CY300" i="3"/>
  <c r="CY124" i="3"/>
  <c r="CY429" i="3"/>
  <c r="CY288" i="3"/>
  <c r="CY127" i="3"/>
  <c r="CY302" i="3"/>
  <c r="CY159" i="3"/>
  <c r="CY303" i="3"/>
  <c r="CY232" i="3"/>
  <c r="CY334" i="3"/>
  <c r="CY238" i="3"/>
  <c r="CY231" i="3"/>
  <c r="CY241" i="3"/>
  <c r="CY276" i="3"/>
  <c r="CY138" i="3"/>
  <c r="CY278" i="3"/>
  <c r="CY140" i="3"/>
  <c r="CY275" i="3"/>
  <c r="CY176" i="3"/>
  <c r="CY318" i="3"/>
  <c r="CY194" i="3"/>
  <c r="CY319" i="3"/>
  <c r="CY199" i="3"/>
  <c r="CY150" i="3"/>
  <c r="CY280" i="3"/>
  <c r="CY142" i="3"/>
  <c r="CY326" i="3"/>
  <c r="CY212" i="3"/>
  <c r="CY156" i="3"/>
  <c r="CY265" i="3"/>
  <c r="CY153" i="3"/>
  <c r="CY434" i="3"/>
  <c r="CY223" i="3"/>
  <c r="CY233" i="3"/>
  <c r="CY271" i="3"/>
  <c r="CY168" i="3"/>
  <c r="CY270" i="3"/>
  <c r="CY132" i="3"/>
  <c r="CY331" i="3"/>
  <c r="CY226" i="3"/>
  <c r="CY3" i="4"/>
  <c r="CY246" i="3"/>
  <c r="CY211" i="3"/>
  <c r="CY213" i="3"/>
  <c r="CY171" i="3"/>
  <c r="CY252" i="3"/>
  <c r="CY135" i="3"/>
  <c r="CY287" i="3"/>
  <c r="CY121" i="3"/>
  <c r="CY286" i="3"/>
  <c r="CY123" i="3"/>
  <c r="CY435" i="3"/>
  <c r="CY215" i="3"/>
  <c r="CY260" i="3"/>
  <c r="CY145" i="3"/>
  <c r="CY295" i="3"/>
  <c r="CY147" i="3"/>
  <c r="CY158" i="3"/>
  <c r="CY197" i="3"/>
  <c r="CY273" i="3"/>
  <c r="CY309" i="3"/>
  <c r="CY242" i="3"/>
  <c r="CY254" i="3"/>
  <c r="CY10" i="3"/>
  <c r="CY222" i="3"/>
  <c r="CY172" i="3"/>
  <c r="CY244" i="3"/>
  <c r="CY177" i="3"/>
  <c r="CY137" i="3"/>
  <c r="CY179" i="3"/>
  <c r="CY298" i="3"/>
  <c r="CY187" i="3"/>
  <c r="CY235" i="3"/>
  <c r="CY332" i="3"/>
  <c r="CY217" i="3"/>
  <c r="CY289" i="3"/>
  <c r="CY122" i="3"/>
  <c r="CY224" i="3"/>
  <c r="CY175" i="3"/>
  <c r="CY3" i="8"/>
  <c r="CY7" i="3"/>
  <c r="CY125" i="3"/>
  <c r="CY225" i="3"/>
  <c r="CY329" i="3"/>
  <c r="CY399" i="3"/>
  <c r="CY76" i="5" s="1"/>
  <c r="CW33" i="8"/>
  <c r="CW32" i="9"/>
  <c r="AZ137" i="20" l="1"/>
  <c r="AW43" i="21"/>
  <c r="AX40" i="21" s="1"/>
  <c r="AX43" i="21" s="1"/>
  <c r="AY40" i="21" s="1"/>
  <c r="AY43" i="21" s="1"/>
  <c r="AZ40" i="21" s="1"/>
  <c r="CV137" i="4"/>
  <c r="CV9" i="5"/>
  <c r="CV11" i="5"/>
  <c r="CV229" i="4"/>
  <c r="CV274" i="4" s="1"/>
  <c r="CV101" i="4"/>
  <c r="CV216" i="4"/>
  <c r="CV261" i="4" s="1"/>
  <c r="CV111" i="4"/>
  <c r="CV156" i="4" s="1"/>
  <c r="CV66" i="4" s="1"/>
  <c r="CV215" i="4"/>
  <c r="CV260" i="4" s="1"/>
  <c r="CV131" i="4"/>
  <c r="CU156" i="4"/>
  <c r="CU66" i="4" s="1"/>
  <c r="CU274" i="4"/>
  <c r="CU261" i="4"/>
  <c r="CV124" i="4"/>
  <c r="CV169" i="4" s="1"/>
  <c r="CV79" i="4" s="1"/>
  <c r="CV114" i="4"/>
  <c r="CV159" i="4" s="1"/>
  <c r="CV69" i="4" s="1"/>
  <c r="CV221" i="4"/>
  <c r="CV266" i="4" s="1"/>
  <c r="CV134" i="4"/>
  <c r="CV12" i="5"/>
  <c r="CV121" i="4"/>
  <c r="CV166" i="4" s="1"/>
  <c r="CV76" i="4" s="1"/>
  <c r="CV211" i="4"/>
  <c r="CV256" i="4" s="1"/>
  <c r="CV122" i="4"/>
  <c r="CV105" i="4"/>
  <c r="CV150" i="4" s="1"/>
  <c r="CV60" i="4" s="1"/>
  <c r="CV201" i="4"/>
  <c r="CV246" i="4" s="1"/>
  <c r="CV217" i="4"/>
  <c r="CV262" i="4" s="1"/>
  <c r="CV113" i="4"/>
  <c r="CV214" i="4"/>
  <c r="CV259" i="4" s="1"/>
  <c r="CV196" i="4"/>
  <c r="CV241" i="4" s="1"/>
  <c r="CV194" i="4"/>
  <c r="CV228" i="4"/>
  <c r="CV273" i="4" s="1"/>
  <c r="CV115" i="4"/>
  <c r="CV160" i="4" s="1"/>
  <c r="CV70" i="4" s="1"/>
  <c r="CV119" i="4"/>
  <c r="CV164" i="4" s="1"/>
  <c r="CV74" i="4" s="1"/>
  <c r="CV226" i="4"/>
  <c r="CV209" i="4"/>
  <c r="CV254" i="4" s="1"/>
  <c r="CV138" i="4"/>
  <c r="CV183" i="4" s="1"/>
  <c r="CV93" i="4" s="1"/>
  <c r="CV227" i="4"/>
  <c r="CV272" i="4" s="1"/>
  <c r="CV135" i="4"/>
  <c r="CV132" i="4"/>
  <c r="CV177" i="4" s="1"/>
  <c r="CV87" i="4" s="1"/>
  <c r="CV103" i="4"/>
  <c r="CV148" i="4" s="1"/>
  <c r="CV58" i="4" s="1"/>
  <c r="CV220" i="4"/>
  <c r="CV265" i="4" s="1"/>
  <c r="CV218" i="4"/>
  <c r="CV136" i="4"/>
  <c r="CV181" i="4" s="1"/>
  <c r="CV91" i="4" s="1"/>
  <c r="CU148" i="4"/>
  <c r="CU58" i="4" s="1"/>
  <c r="CU183" i="4"/>
  <c r="CU93" i="4" s="1"/>
  <c r="CU254" i="4"/>
  <c r="CV104" i="4"/>
  <c r="CV149" i="4" s="1"/>
  <c r="CV59" i="4" s="1"/>
  <c r="CV106" i="4"/>
  <c r="CV151" i="4" s="1"/>
  <c r="CV61" i="4" s="1"/>
  <c r="CV117" i="4"/>
  <c r="CV162" i="4" s="1"/>
  <c r="CV72" i="4" s="1"/>
  <c r="CV195" i="4"/>
  <c r="CV204" i="4"/>
  <c r="CV249" i="4" s="1"/>
  <c r="CV107" i="4"/>
  <c r="CV152" i="4" s="1"/>
  <c r="CV62" i="4" s="1"/>
  <c r="CV223" i="4"/>
  <c r="CV268" i="4" s="1"/>
  <c r="CV191" i="4"/>
  <c r="CV236" i="4" s="1"/>
  <c r="CV189" i="4"/>
  <c r="CV234" i="4" s="1"/>
  <c r="CV116" i="4"/>
  <c r="CV161" i="4" s="1"/>
  <c r="CV71" i="4" s="1"/>
  <c r="CV197" i="4"/>
  <c r="CV242" i="4" s="1"/>
  <c r="CV206" i="4"/>
  <c r="CV251" i="4" s="1"/>
  <c r="CV192" i="4"/>
  <c r="CV237" i="4" s="1"/>
  <c r="CV213" i="4"/>
  <c r="CV258" i="4" s="1"/>
  <c r="CV207" i="4"/>
  <c r="CV252" i="4" s="1"/>
  <c r="CV108" i="4"/>
  <c r="CV153" i="4" s="1"/>
  <c r="CV63" i="4" s="1"/>
  <c r="CV109" i="4"/>
  <c r="CV154" i="4" s="1"/>
  <c r="CV64" i="4" s="1"/>
  <c r="CV133" i="4"/>
  <c r="CV178" i="4" s="1"/>
  <c r="CV88" i="4" s="1"/>
  <c r="CV10" i="5"/>
  <c r="CV208" i="4"/>
  <c r="CV253" i="4" s="1"/>
  <c r="CV212" i="4"/>
  <c r="CV257" i="4" s="1"/>
  <c r="CV193" i="4"/>
  <c r="CV238" i="4" s="1"/>
  <c r="CV225" i="4"/>
  <c r="CV270" i="4" s="1"/>
  <c r="CV118" i="4"/>
  <c r="CV163" i="4" s="1"/>
  <c r="CV73" i="4" s="1"/>
  <c r="CV126" i="4"/>
  <c r="CV171" i="4" s="1"/>
  <c r="CV81" i="4" s="1"/>
  <c r="CV199" i="4"/>
  <c r="CV244" i="4" s="1"/>
  <c r="CU177" i="4"/>
  <c r="CU87" i="4" s="1"/>
  <c r="CV102" i="4"/>
  <c r="CV127" i="4"/>
  <c r="CV172" i="4" s="1"/>
  <c r="CV82" i="4" s="1"/>
  <c r="CV112" i="4"/>
  <c r="CV224" i="4"/>
  <c r="CV269" i="4" s="1"/>
  <c r="CV139" i="4"/>
  <c r="CV184" i="4" s="1"/>
  <c r="CV94" i="4" s="1"/>
  <c r="CV130" i="4"/>
  <c r="CV175" i="4" s="1"/>
  <c r="CV85" i="4" s="1"/>
  <c r="CV203" i="4"/>
  <c r="CV248" i="4" s="1"/>
  <c r="CV125" i="4"/>
  <c r="CV170" i="4" s="1"/>
  <c r="CV80" i="4" s="1"/>
  <c r="CV222" i="4"/>
  <c r="CV267" i="4" s="1"/>
  <c r="CV210" i="4"/>
  <c r="CV255" i="4" s="1"/>
  <c r="CV128" i="4"/>
  <c r="CV202" i="4"/>
  <c r="CV247" i="4" s="1"/>
  <c r="CV123" i="4"/>
  <c r="CV168" i="4" s="1"/>
  <c r="CV78" i="4" s="1"/>
  <c r="CV99" i="4"/>
  <c r="CV144" i="4" s="1"/>
  <c r="CV54" i="4" s="1"/>
  <c r="CV200" i="4"/>
  <c r="CV205" i="4"/>
  <c r="CV250" i="4" s="1"/>
  <c r="CV120" i="4"/>
  <c r="CV165" i="4" s="1"/>
  <c r="CV75" i="4" s="1"/>
  <c r="CV110" i="4"/>
  <c r="CV155" i="4" s="1"/>
  <c r="CV65" i="4" s="1"/>
  <c r="CV129" i="4"/>
  <c r="CV198" i="4"/>
  <c r="CV243" i="4" s="1"/>
  <c r="CV219" i="4"/>
  <c r="CV264" i="4" s="1"/>
  <c r="CY11" i="4"/>
  <c r="CY12" i="4"/>
  <c r="CY14" i="4"/>
  <c r="CY13" i="4"/>
  <c r="CY15" i="4"/>
  <c r="CY16" i="4"/>
  <c r="CY19" i="4"/>
  <c r="CY20" i="4"/>
  <c r="CY18" i="4"/>
  <c r="CY23" i="4"/>
  <c r="CY24" i="4"/>
  <c r="CY21" i="4"/>
  <c r="CY25" i="4"/>
  <c r="CY17" i="4"/>
  <c r="CY28" i="4"/>
  <c r="CY22" i="4"/>
  <c r="CY29" i="4"/>
  <c r="CY26" i="4"/>
  <c r="CY27" i="4"/>
  <c r="CY30" i="4"/>
  <c r="CY33" i="4"/>
  <c r="CY35" i="4"/>
  <c r="CY39" i="4"/>
  <c r="CY32" i="4"/>
  <c r="CY36" i="4"/>
  <c r="CY37" i="4"/>
  <c r="CY41" i="4"/>
  <c r="CY31" i="4"/>
  <c r="CY40" i="4"/>
  <c r="CY42" i="4"/>
  <c r="CY46" i="4"/>
  <c r="CY34" i="4"/>
  <c r="CY43" i="4"/>
  <c r="CY47" i="4"/>
  <c r="CY38" i="4"/>
  <c r="CY44" i="4"/>
  <c r="CY48" i="4"/>
  <c r="CY49" i="4"/>
  <c r="CY45" i="4"/>
  <c r="CZ33" i="3"/>
  <c r="CZ77" i="3" s="1"/>
  <c r="CZ35" i="3"/>
  <c r="CZ79" i="3" s="1"/>
  <c r="CZ36" i="3"/>
  <c r="CZ80" i="3" s="1"/>
  <c r="CZ38" i="3"/>
  <c r="CZ82" i="3" s="1"/>
  <c r="CZ34" i="3"/>
  <c r="CZ78" i="3" s="1"/>
  <c r="CZ37" i="3"/>
  <c r="CZ81" i="3" s="1"/>
  <c r="CZ41" i="3"/>
  <c r="CZ85" i="3" s="1"/>
  <c r="CZ32" i="3"/>
  <c r="CZ76" i="3" s="1"/>
  <c r="CZ39" i="3"/>
  <c r="CZ83" i="3" s="1"/>
  <c r="CZ40" i="3"/>
  <c r="CZ84" i="3" s="1"/>
  <c r="CZ45" i="3"/>
  <c r="CZ89" i="3" s="1"/>
  <c r="CZ44" i="3"/>
  <c r="CZ88" i="3" s="1"/>
  <c r="CZ48" i="3"/>
  <c r="CZ92" i="3" s="1"/>
  <c r="CZ46" i="3"/>
  <c r="CZ90" i="3" s="1"/>
  <c r="CZ49" i="3"/>
  <c r="CZ93" i="3" s="1"/>
  <c r="CZ53" i="3"/>
  <c r="CZ97" i="3" s="1"/>
  <c r="CZ43" i="3"/>
  <c r="CZ87" i="3" s="1"/>
  <c r="CZ52" i="3"/>
  <c r="CZ96" i="3" s="1"/>
  <c r="CZ50" i="3"/>
  <c r="CZ94" i="3" s="1"/>
  <c r="CZ56" i="3"/>
  <c r="CZ100" i="3" s="1"/>
  <c r="CZ60" i="3"/>
  <c r="CZ104" i="3" s="1"/>
  <c r="CZ64" i="3"/>
  <c r="CZ108" i="3" s="1"/>
  <c r="CZ68" i="3"/>
  <c r="CZ112" i="3" s="1"/>
  <c r="CZ42" i="3"/>
  <c r="CZ86" i="3" s="1"/>
  <c r="CZ54" i="3"/>
  <c r="CZ98" i="3" s="1"/>
  <c r="CZ59" i="3"/>
  <c r="CZ103" i="3" s="1"/>
  <c r="CZ63" i="3"/>
  <c r="CZ107" i="3" s="1"/>
  <c r="CZ67" i="3"/>
  <c r="CZ111" i="3" s="1"/>
  <c r="CZ57" i="3"/>
  <c r="CZ101" i="3" s="1"/>
  <c r="CZ65" i="3"/>
  <c r="CZ109" i="3" s="1"/>
  <c r="CZ55" i="3"/>
  <c r="CZ99" i="3" s="1"/>
  <c r="CZ66" i="3"/>
  <c r="CZ110" i="3" s="1"/>
  <c r="CZ71" i="3"/>
  <c r="CZ115" i="3" s="1"/>
  <c r="CZ51" i="3"/>
  <c r="CZ95" i="3" s="1"/>
  <c r="CZ61" i="3"/>
  <c r="CZ105" i="3" s="1"/>
  <c r="CZ62" i="3"/>
  <c r="CZ106" i="3" s="1"/>
  <c r="CZ70" i="3"/>
  <c r="CZ114" i="3" s="1"/>
  <c r="CZ47" i="3"/>
  <c r="CZ91" i="3" s="1"/>
  <c r="CZ58" i="3"/>
  <c r="CZ102" i="3" s="1"/>
  <c r="CZ69" i="3"/>
  <c r="CZ113" i="3" s="1"/>
  <c r="CZ31" i="3"/>
  <c r="CV13" i="5"/>
  <c r="CV22" i="9" s="1"/>
  <c r="CU17" i="8"/>
  <c r="CU11" i="9"/>
  <c r="CU15" i="8"/>
  <c r="CU9" i="9"/>
  <c r="CT277" i="4"/>
  <c r="CT10" i="9"/>
  <c r="CT16" i="8"/>
  <c r="CX56" i="9"/>
  <c r="CV8" i="5"/>
  <c r="CZ22" i="3"/>
  <c r="CV147" i="4"/>
  <c r="CV57" i="4" s="1"/>
  <c r="CU26" i="8"/>
  <c r="CV21" i="5"/>
  <c r="CV25" i="5"/>
  <c r="CU19" i="9"/>
  <c r="CU22" i="8"/>
  <c r="CU20" i="9"/>
  <c r="CU23" i="8"/>
  <c r="CU21" i="9"/>
  <c r="CU280" i="4"/>
  <c r="CU24" i="8"/>
  <c r="CW16" i="3"/>
  <c r="CW2" i="8"/>
  <c r="CW2" i="5"/>
  <c r="CW2" i="4"/>
  <c r="CX2" i="3"/>
  <c r="CW2" i="9"/>
  <c r="CU18" i="9"/>
  <c r="CU21" i="8"/>
  <c r="CU20" i="8"/>
  <c r="CU17" i="9"/>
  <c r="CV279" i="4"/>
  <c r="CV182" i="4"/>
  <c r="CV92" i="4" s="1"/>
  <c r="CV281" i="4"/>
  <c r="CV240" i="4"/>
  <c r="CZ28" i="3"/>
  <c r="CZ27" i="3"/>
  <c r="CZ26" i="3"/>
  <c r="CZ25" i="3"/>
  <c r="CY58" i="8"/>
  <c r="CY59" i="8"/>
  <c r="CY4" i="9"/>
  <c r="CY47" i="9"/>
  <c r="CY48" i="9"/>
  <c r="CY42" i="9"/>
  <c r="CY16" i="5"/>
  <c r="CY109" i="5"/>
  <c r="CY92" i="5"/>
  <c r="CY4" i="5"/>
  <c r="CY33" i="5"/>
  <c r="CY80" i="5"/>
  <c r="CY29" i="5"/>
  <c r="CY54" i="8"/>
  <c r="CY63" i="8"/>
  <c r="CY4" i="8"/>
  <c r="CY47" i="8"/>
  <c r="CY65" i="8"/>
  <c r="CY40" i="8"/>
  <c r="CY45" i="8"/>
  <c r="CY48" i="8"/>
  <c r="CY64" i="8"/>
  <c r="CY56" i="8"/>
  <c r="CY55" i="8"/>
  <c r="CZ402" i="3"/>
  <c r="CZ385" i="3"/>
  <c r="CZ62" i="5" s="1"/>
  <c r="CZ386" i="3"/>
  <c r="CZ63" i="5" s="1"/>
  <c r="CZ388" i="3"/>
  <c r="CZ65" i="5" s="1"/>
  <c r="CZ399" i="3"/>
  <c r="CZ76" i="5" s="1"/>
  <c r="CZ341" i="3"/>
  <c r="CZ42" i="5" s="1"/>
  <c r="DA3" i="3"/>
  <c r="CZ393" i="3"/>
  <c r="CZ70" i="5" s="1"/>
  <c r="CZ390" i="3"/>
  <c r="CZ67" i="5" s="1"/>
  <c r="CZ392" i="3"/>
  <c r="CZ69" i="5" s="1"/>
  <c r="CZ396" i="3"/>
  <c r="CZ73" i="5" s="1"/>
  <c r="CZ401" i="3"/>
  <c r="CZ389" i="3"/>
  <c r="CZ66" i="5" s="1"/>
  <c r="CZ340" i="3"/>
  <c r="CZ343" i="3"/>
  <c r="CZ44" i="5" s="1"/>
  <c r="CZ400" i="3"/>
  <c r="CZ77" i="5" s="1"/>
  <c r="CZ344" i="3"/>
  <c r="CZ45" i="5" s="1"/>
  <c r="CZ347" i="3"/>
  <c r="CZ48" i="5" s="1"/>
  <c r="CZ351" i="3"/>
  <c r="CZ52" i="5" s="1"/>
  <c r="CZ355" i="3"/>
  <c r="CZ56" i="5" s="1"/>
  <c r="CZ342" i="3"/>
  <c r="CZ43" i="5" s="1"/>
  <c r="CZ348" i="3"/>
  <c r="CZ49" i="5" s="1"/>
  <c r="CZ352" i="3"/>
  <c r="CZ53" i="5" s="1"/>
  <c r="CZ346" i="3"/>
  <c r="CZ47" i="5" s="1"/>
  <c r="CZ349" i="3"/>
  <c r="CZ50" i="5" s="1"/>
  <c r="CZ357" i="3"/>
  <c r="CZ398" i="3"/>
  <c r="CZ75" i="5" s="1"/>
  <c r="CZ358" i="3"/>
  <c r="CZ391" i="3"/>
  <c r="CZ68" i="5" s="1"/>
  <c r="CZ394" i="3"/>
  <c r="CZ71" i="5" s="1"/>
  <c r="CZ345" i="3"/>
  <c r="CZ46" i="5" s="1"/>
  <c r="CZ350" i="3"/>
  <c r="CZ51" i="5" s="1"/>
  <c r="CZ356" i="3"/>
  <c r="CZ57" i="5" s="1"/>
  <c r="CZ395" i="3"/>
  <c r="CZ72" i="5" s="1"/>
  <c r="CZ384" i="3"/>
  <c r="CZ354" i="3"/>
  <c r="CZ55" i="5" s="1"/>
  <c r="CZ387" i="3"/>
  <c r="CZ64" i="5" s="1"/>
  <c r="CZ279" i="3"/>
  <c r="CZ230" i="3"/>
  <c r="CZ155" i="3"/>
  <c r="CZ3" i="4"/>
  <c r="CZ256" i="3"/>
  <c r="CZ195" i="3"/>
  <c r="CZ119" i="3"/>
  <c r="CZ310" i="3"/>
  <c r="CZ261" i="3"/>
  <c r="CZ186" i="3"/>
  <c r="CZ328" i="3"/>
  <c r="CZ209" i="3"/>
  <c r="CZ148" i="3"/>
  <c r="CZ287" i="3"/>
  <c r="CZ238" i="3"/>
  <c r="CZ166" i="3"/>
  <c r="CZ281" i="3"/>
  <c r="CZ232" i="3"/>
  <c r="CZ157" i="3"/>
  <c r="CZ283" i="3"/>
  <c r="CZ234" i="3"/>
  <c r="CZ159" i="3"/>
  <c r="CZ304" i="3"/>
  <c r="CZ255" i="3"/>
  <c r="CZ180" i="3"/>
  <c r="CZ431" i="3"/>
  <c r="CZ330" i="3"/>
  <c r="CZ211" i="3"/>
  <c r="CZ262" i="3"/>
  <c r="CZ299" i="3"/>
  <c r="CZ125" i="3"/>
  <c r="CZ307" i="3"/>
  <c r="CZ221" i="3"/>
  <c r="CZ163" i="3"/>
  <c r="CZ275" i="3"/>
  <c r="CZ226" i="3"/>
  <c r="CZ151" i="3"/>
  <c r="CZ296" i="3"/>
  <c r="CZ244" i="3"/>
  <c r="CZ172" i="3"/>
  <c r="CZ290" i="3"/>
  <c r="CZ203" i="3"/>
  <c r="CZ133" i="3"/>
  <c r="CZ3" i="8"/>
  <c r="CZ266" i="3"/>
  <c r="CZ288" i="3"/>
  <c r="CZ127" i="3"/>
  <c r="CZ274" i="3"/>
  <c r="CZ199" i="3"/>
  <c r="CZ129" i="3"/>
  <c r="CZ269" i="3"/>
  <c r="CZ220" i="3"/>
  <c r="CZ145" i="3"/>
  <c r="CZ10" i="3"/>
  <c r="CZ298" i="3"/>
  <c r="CZ246" i="3"/>
  <c r="CZ174" i="3"/>
  <c r="CZ324" i="3"/>
  <c r="CZ202" i="3"/>
  <c r="CZ280" i="3"/>
  <c r="CZ325" i="3"/>
  <c r="CZ239" i="3"/>
  <c r="CZ181" i="3"/>
  <c r="CZ132" i="3"/>
  <c r="CZ3" i="5"/>
  <c r="CZ260" i="3"/>
  <c r="CZ264" i="3"/>
  <c r="CZ123" i="3"/>
  <c r="CZ3" i="9"/>
  <c r="CZ254" i="3"/>
  <c r="CZ193" i="3"/>
  <c r="CZ144" i="3"/>
  <c r="CZ300" i="3"/>
  <c r="CZ251" i="3"/>
  <c r="CZ176" i="3"/>
  <c r="CZ301" i="3"/>
  <c r="CZ215" i="3"/>
  <c r="CZ154" i="3"/>
  <c r="CZ319" i="3"/>
  <c r="CZ233" i="3"/>
  <c r="CZ175" i="3"/>
  <c r="CZ126" i="3"/>
  <c r="CZ313" i="3"/>
  <c r="CZ169" i="3"/>
  <c r="CZ308" i="3"/>
  <c r="CZ184" i="3"/>
  <c r="CZ335" i="3"/>
  <c r="CZ197" i="3"/>
  <c r="CZ212" i="3"/>
  <c r="CZ321" i="3"/>
  <c r="CZ177" i="3"/>
  <c r="CZ315" i="3"/>
  <c r="CZ171" i="3"/>
  <c r="CZ317" i="3"/>
  <c r="CZ173" i="3"/>
  <c r="CZ334" i="3"/>
  <c r="CZ191" i="3"/>
  <c r="CZ7" i="3"/>
  <c r="CZ430" i="3"/>
  <c r="CZ214" i="3"/>
  <c r="CZ136" i="3"/>
  <c r="CZ323" i="3"/>
  <c r="CZ240" i="3"/>
  <c r="CZ135" i="3"/>
  <c r="CZ207" i="3"/>
  <c r="CZ170" i="3"/>
  <c r="CZ225" i="3"/>
  <c r="CZ188" i="3"/>
  <c r="CZ305" i="3"/>
  <c r="CZ257" i="3"/>
  <c r="CZ147" i="3"/>
  <c r="CZ245" i="3"/>
  <c r="CZ152" i="3"/>
  <c r="CZ267" i="3"/>
  <c r="CZ189" i="3"/>
  <c r="CZ285" i="3"/>
  <c r="CZ201" i="3"/>
  <c r="CZ433" i="3"/>
  <c r="CZ314" i="3"/>
  <c r="CZ190" i="3"/>
  <c r="CZ273" i="3"/>
  <c r="CZ149" i="3"/>
  <c r="CZ309" i="3"/>
  <c r="CZ165" i="3"/>
  <c r="CZ327" i="3"/>
  <c r="CZ183" i="3"/>
  <c r="CZ322" i="3"/>
  <c r="CZ198" i="3"/>
  <c r="CZ316" i="3"/>
  <c r="CZ192" i="3"/>
  <c r="CZ318" i="3"/>
  <c r="CZ194" i="3"/>
  <c r="CZ303" i="3"/>
  <c r="CZ156" i="3"/>
  <c r="CZ329" i="3"/>
  <c r="CZ185" i="3"/>
  <c r="CZ289" i="3"/>
  <c r="CZ208" i="3"/>
  <c r="CZ130" i="3"/>
  <c r="CZ326" i="3"/>
  <c r="CZ242" i="3"/>
  <c r="CZ137" i="3"/>
  <c r="CZ311" i="3"/>
  <c r="CZ263" i="3"/>
  <c r="CZ153" i="3"/>
  <c r="CZ435" i="3"/>
  <c r="CZ306" i="3"/>
  <c r="CZ222" i="3"/>
  <c r="CZ331" i="3"/>
  <c r="CZ213" i="3"/>
  <c r="CZ143" i="3"/>
  <c r="CZ247" i="3"/>
  <c r="CZ178" i="3"/>
  <c r="CZ282" i="3"/>
  <c r="CZ196" i="3"/>
  <c r="CZ227" i="3"/>
  <c r="CZ120" i="3"/>
  <c r="CZ259" i="3"/>
  <c r="CZ258" i="3"/>
  <c r="CZ121" i="3"/>
  <c r="CZ284" i="3"/>
  <c r="CZ139" i="3"/>
  <c r="CZ432" i="3"/>
  <c r="CZ235" i="3"/>
  <c r="CZ128" i="3"/>
  <c r="CZ229" i="3"/>
  <c r="CZ122" i="3"/>
  <c r="CZ231" i="3"/>
  <c r="CZ124" i="3"/>
  <c r="CZ252" i="3"/>
  <c r="CZ142" i="3"/>
  <c r="CZ427" i="3"/>
  <c r="CZ295" i="3"/>
  <c r="CZ150" i="3"/>
  <c r="CZ268" i="3"/>
  <c r="CZ179" i="3"/>
  <c r="CZ4" i="3"/>
  <c r="CZ291" i="3"/>
  <c r="CZ210" i="3"/>
  <c r="CZ312" i="3"/>
  <c r="CZ228" i="3"/>
  <c r="CZ429" i="3"/>
  <c r="CZ271" i="3"/>
  <c r="CZ158" i="3"/>
  <c r="CZ332" i="3"/>
  <c r="CZ216" i="3"/>
  <c r="CZ138" i="3"/>
  <c r="CZ333" i="3"/>
  <c r="CZ253" i="3"/>
  <c r="CZ272" i="3"/>
  <c r="CZ297" i="3"/>
  <c r="CZ164" i="3"/>
  <c r="CZ200" i="3"/>
  <c r="CZ286" i="3"/>
  <c r="CZ19" i="3"/>
  <c r="CZ237" i="3"/>
  <c r="CZ146" i="3"/>
  <c r="CZ302" i="3"/>
  <c r="CZ236" i="3"/>
  <c r="CZ224" i="3"/>
  <c r="CZ241" i="3"/>
  <c r="CZ243" i="3"/>
  <c r="CZ168" i="3"/>
  <c r="CZ13" i="3"/>
  <c r="CZ265" i="3"/>
  <c r="CZ218" i="3"/>
  <c r="CZ131" i="3"/>
  <c r="CZ134" i="3"/>
  <c r="CZ278" i="3"/>
  <c r="CZ217" i="3"/>
  <c r="CZ141" i="3"/>
  <c r="CZ277" i="3"/>
  <c r="CZ219" i="3"/>
  <c r="CZ187" i="3"/>
  <c r="CZ140" i="3"/>
  <c r="CZ434" i="3"/>
  <c r="CZ270" i="3"/>
  <c r="CZ223" i="3"/>
  <c r="CZ428" i="3"/>
  <c r="CZ276" i="3"/>
  <c r="CZ167" i="3"/>
  <c r="CZ182" i="3"/>
  <c r="CZ320" i="3"/>
  <c r="CX32" i="9"/>
  <c r="CX33" i="8"/>
  <c r="CY104" i="5"/>
  <c r="CY4" i="4"/>
  <c r="CY285" i="4"/>
  <c r="CX34" i="8"/>
  <c r="CX33" i="9"/>
  <c r="CY68" i="8"/>
  <c r="CY67" i="8"/>
  <c r="AZ42" i="21" l="1"/>
  <c r="CW137" i="4"/>
  <c r="CW182" i="4" s="1"/>
  <c r="CW92" i="4" s="1"/>
  <c r="CW9" i="5"/>
  <c r="CW118" i="4"/>
  <c r="CW163" i="4" s="1"/>
  <c r="CW73" i="4" s="1"/>
  <c r="CW208" i="4"/>
  <c r="CW253" i="4" s="1"/>
  <c r="CW108" i="4"/>
  <c r="CW153" i="4" s="1"/>
  <c r="CW63" i="4" s="1"/>
  <c r="CW206" i="4"/>
  <c r="CW251" i="4" s="1"/>
  <c r="CW191" i="4"/>
  <c r="CW236" i="4" s="1"/>
  <c r="CW195" i="4"/>
  <c r="CW240" i="4" s="1"/>
  <c r="CW218" i="4"/>
  <c r="CW263" i="4" s="1"/>
  <c r="CW135" i="4"/>
  <c r="CW180" i="4" s="1"/>
  <c r="CW90" i="4" s="1"/>
  <c r="CW226" i="4"/>
  <c r="CW271" i="4" s="1"/>
  <c r="CW194" i="4"/>
  <c r="CW239" i="4" s="1"/>
  <c r="CW113" i="4"/>
  <c r="CW158" i="4" s="1"/>
  <c r="CW68" i="4" s="1"/>
  <c r="CW122" i="4"/>
  <c r="CW167" i="4" s="1"/>
  <c r="CW77" i="4" s="1"/>
  <c r="CW134" i="4"/>
  <c r="CW179" i="4" s="1"/>
  <c r="CW89" i="4" s="1"/>
  <c r="CW124" i="4"/>
  <c r="CW169" i="4" s="1"/>
  <c r="CW79" i="4" s="1"/>
  <c r="CW131" i="4"/>
  <c r="CW176" i="4" s="1"/>
  <c r="CW86" i="4" s="1"/>
  <c r="CW101" i="4"/>
  <c r="CW146" i="4" s="1"/>
  <c r="CW56" i="4" s="1"/>
  <c r="CW129" i="4"/>
  <c r="CW174" i="4" s="1"/>
  <c r="CW84" i="4" s="1"/>
  <c r="CW200" i="4"/>
  <c r="CW245" i="4" s="1"/>
  <c r="CW128" i="4"/>
  <c r="CW173" i="4" s="1"/>
  <c r="CW83" i="4" s="1"/>
  <c r="CW203" i="4"/>
  <c r="CW248" i="4" s="1"/>
  <c r="CW112" i="4"/>
  <c r="CW157" i="4" s="1"/>
  <c r="CW67" i="4" s="1"/>
  <c r="CV157" i="4"/>
  <c r="CV67" i="4" s="1"/>
  <c r="CV158" i="4"/>
  <c r="CV68" i="4" s="1"/>
  <c r="CV271" i="4"/>
  <c r="CV180" i="4"/>
  <c r="CV90" i="4" s="1"/>
  <c r="CV263" i="4"/>
  <c r="CV239" i="4"/>
  <c r="CW110" i="4"/>
  <c r="CW155" i="4" s="1"/>
  <c r="CW65" i="4" s="1"/>
  <c r="CW99" i="4"/>
  <c r="CW144" i="4" s="1"/>
  <c r="CW54" i="4" s="1"/>
  <c r="CW210" i="4"/>
  <c r="CW255" i="4" s="1"/>
  <c r="CW130" i="4"/>
  <c r="CW175" i="4" s="1"/>
  <c r="CW85" i="4" s="1"/>
  <c r="CW127" i="4"/>
  <c r="CW11" i="5"/>
  <c r="CW225" i="4"/>
  <c r="CW270" i="4" s="1"/>
  <c r="CW10" i="5"/>
  <c r="CW207" i="4"/>
  <c r="CW252" i="4" s="1"/>
  <c r="CW197" i="4"/>
  <c r="CW242" i="4" s="1"/>
  <c r="CW223" i="4"/>
  <c r="CW268" i="4" s="1"/>
  <c r="CW117" i="4"/>
  <c r="CW162" i="4" s="1"/>
  <c r="CW72" i="4" s="1"/>
  <c r="CW220" i="4"/>
  <c r="CW265" i="4" s="1"/>
  <c r="CW227" i="4"/>
  <c r="CW272" i="4" s="1"/>
  <c r="CW119" i="4"/>
  <c r="CW164" i="4" s="1"/>
  <c r="CW74" i="4" s="1"/>
  <c r="CW196" i="4"/>
  <c r="CW241" i="4" s="1"/>
  <c r="CW217" i="4"/>
  <c r="CW262" i="4" s="1"/>
  <c r="CW211" i="4"/>
  <c r="CW256" i="4" s="1"/>
  <c r="CW221" i="4"/>
  <c r="CW266" i="4" s="1"/>
  <c r="CW215" i="4"/>
  <c r="CW260" i="4" s="1"/>
  <c r="CW229" i="4"/>
  <c r="CW274" i="4" s="1"/>
  <c r="CV245" i="4"/>
  <c r="CV167" i="4"/>
  <c r="CV77" i="4" s="1"/>
  <c r="CV176" i="4"/>
  <c r="CV86" i="4" s="1"/>
  <c r="CW219" i="4"/>
  <c r="CW264" i="4" s="1"/>
  <c r="CW120" i="4"/>
  <c r="CW165" i="4" s="1"/>
  <c r="CW75" i="4" s="1"/>
  <c r="CW123" i="4"/>
  <c r="CW168" i="4" s="1"/>
  <c r="CW78" i="4" s="1"/>
  <c r="CW222" i="4"/>
  <c r="CW267" i="4" s="1"/>
  <c r="CW139" i="4"/>
  <c r="CW184" i="4" s="1"/>
  <c r="CW94" i="4" s="1"/>
  <c r="CW102" i="4"/>
  <c r="CW199" i="4"/>
  <c r="CW244" i="4" s="1"/>
  <c r="CW193" i="4"/>
  <c r="CW238" i="4" s="1"/>
  <c r="CW133" i="4"/>
  <c r="CW178" i="4" s="1"/>
  <c r="CW88" i="4" s="1"/>
  <c r="CW213" i="4"/>
  <c r="CW258" i="4" s="1"/>
  <c r="CW116" i="4"/>
  <c r="CW161" i="4" s="1"/>
  <c r="CW71" i="4" s="1"/>
  <c r="CW107" i="4"/>
  <c r="CW152" i="4" s="1"/>
  <c r="CW62" i="4" s="1"/>
  <c r="CW106" i="4"/>
  <c r="CW151" i="4" s="1"/>
  <c r="CW61" i="4" s="1"/>
  <c r="CW103" i="4"/>
  <c r="CW148" i="4" s="1"/>
  <c r="CW58" i="4" s="1"/>
  <c r="CW138" i="4"/>
  <c r="CW183" i="4" s="1"/>
  <c r="CW93" i="4" s="1"/>
  <c r="CW115" i="4"/>
  <c r="CW160" i="4" s="1"/>
  <c r="CW70" i="4" s="1"/>
  <c r="CW201" i="4"/>
  <c r="CW246" i="4" s="1"/>
  <c r="CW121" i="4"/>
  <c r="CW166" i="4" s="1"/>
  <c r="CW76" i="4" s="1"/>
  <c r="CW111" i="4"/>
  <c r="CW156" i="4" s="1"/>
  <c r="CW66" i="4" s="1"/>
  <c r="CV173" i="4"/>
  <c r="CV83" i="4" s="1"/>
  <c r="CV146" i="4"/>
  <c r="CV56" i="4" s="1"/>
  <c r="CV179" i="4"/>
  <c r="CV89" i="4" s="1"/>
  <c r="CV174" i="4"/>
  <c r="CV84" i="4" s="1"/>
  <c r="CW198" i="4"/>
  <c r="CW243" i="4" s="1"/>
  <c r="CW205" i="4"/>
  <c r="CW250" i="4" s="1"/>
  <c r="CW202" i="4"/>
  <c r="CW247" i="4" s="1"/>
  <c r="CW125" i="4"/>
  <c r="CW170" i="4" s="1"/>
  <c r="CW80" i="4" s="1"/>
  <c r="CW224" i="4"/>
  <c r="CW269" i="4" s="1"/>
  <c r="CW126" i="4"/>
  <c r="CW171" i="4" s="1"/>
  <c r="CW81" i="4" s="1"/>
  <c r="CW212" i="4"/>
  <c r="CW257" i="4" s="1"/>
  <c r="CW109" i="4"/>
  <c r="CW154" i="4" s="1"/>
  <c r="CW64" i="4" s="1"/>
  <c r="CW192" i="4"/>
  <c r="CW237" i="4" s="1"/>
  <c r="CW189" i="4"/>
  <c r="CW234" i="4" s="1"/>
  <c r="CW204" i="4"/>
  <c r="CW249" i="4" s="1"/>
  <c r="CW104" i="4"/>
  <c r="CW149" i="4" s="1"/>
  <c r="CW59" i="4" s="1"/>
  <c r="CW136" i="4"/>
  <c r="CW181" i="4" s="1"/>
  <c r="CW91" i="4" s="1"/>
  <c r="CW132" i="4"/>
  <c r="CW177" i="4" s="1"/>
  <c r="CW87" i="4" s="1"/>
  <c r="CW209" i="4"/>
  <c r="CW254" i="4" s="1"/>
  <c r="CW228" i="4"/>
  <c r="CW273" i="4" s="1"/>
  <c r="CW214" i="4"/>
  <c r="CW259" i="4" s="1"/>
  <c r="CW105" i="4"/>
  <c r="CW12" i="5"/>
  <c r="CW114" i="4"/>
  <c r="CW159" i="4" s="1"/>
  <c r="CW69" i="4" s="1"/>
  <c r="CW216" i="4"/>
  <c r="CW261" i="4" s="1"/>
  <c r="CZ11" i="4"/>
  <c r="CZ13" i="4"/>
  <c r="CZ14" i="4"/>
  <c r="CZ12" i="4"/>
  <c r="CZ15" i="4"/>
  <c r="CZ17" i="4"/>
  <c r="CZ18" i="4"/>
  <c r="CZ21" i="4"/>
  <c r="CZ16" i="4"/>
  <c r="CZ19" i="4"/>
  <c r="CZ22" i="4"/>
  <c r="CZ26" i="4"/>
  <c r="CZ20" i="4"/>
  <c r="CZ23" i="4"/>
  <c r="CZ24" i="4"/>
  <c r="CZ25" i="4"/>
  <c r="CZ31" i="4"/>
  <c r="CZ28" i="4"/>
  <c r="CZ29" i="4"/>
  <c r="CZ33" i="4"/>
  <c r="CZ30" i="4"/>
  <c r="CZ34" i="4"/>
  <c r="CZ38" i="4"/>
  <c r="CZ35" i="4"/>
  <c r="CZ32" i="4"/>
  <c r="CZ36" i="4"/>
  <c r="CZ40" i="4"/>
  <c r="CZ27" i="4"/>
  <c r="CZ37" i="4"/>
  <c r="CZ45" i="4"/>
  <c r="CZ42" i="4"/>
  <c r="CZ46" i="4"/>
  <c r="CZ43" i="4"/>
  <c r="CZ47" i="4"/>
  <c r="CZ48" i="4"/>
  <c r="CZ49" i="4"/>
  <c r="CZ39" i="4"/>
  <c r="CZ41" i="4"/>
  <c r="CZ44" i="4"/>
  <c r="CZ75" i="3"/>
  <c r="DA33" i="3"/>
  <c r="DA77" i="3" s="1"/>
  <c r="DA32" i="3"/>
  <c r="DA76" i="3" s="1"/>
  <c r="DA34" i="3"/>
  <c r="DA78" i="3" s="1"/>
  <c r="DA37" i="3"/>
  <c r="DA81" i="3" s="1"/>
  <c r="DA40" i="3"/>
  <c r="DA84" i="3" s="1"/>
  <c r="DA36" i="3"/>
  <c r="DA80" i="3" s="1"/>
  <c r="DA38" i="3"/>
  <c r="DA82" i="3" s="1"/>
  <c r="DA44" i="3"/>
  <c r="DA88" i="3" s="1"/>
  <c r="DA35" i="3"/>
  <c r="DA79" i="3" s="1"/>
  <c r="DA41" i="3"/>
  <c r="DA85" i="3" s="1"/>
  <c r="DA43" i="3"/>
  <c r="DA87" i="3" s="1"/>
  <c r="DA47" i="3"/>
  <c r="DA91" i="3" s="1"/>
  <c r="DA45" i="3"/>
  <c r="DA89" i="3" s="1"/>
  <c r="DA48" i="3"/>
  <c r="DA92" i="3" s="1"/>
  <c r="DA52" i="3"/>
  <c r="DA96" i="3" s="1"/>
  <c r="DA42" i="3"/>
  <c r="DA86" i="3" s="1"/>
  <c r="DA51" i="3"/>
  <c r="DA95" i="3" s="1"/>
  <c r="DA55" i="3"/>
  <c r="DA99" i="3" s="1"/>
  <c r="DA46" i="3"/>
  <c r="DA90" i="3" s="1"/>
  <c r="DA49" i="3"/>
  <c r="DA93" i="3" s="1"/>
  <c r="DA54" i="3"/>
  <c r="DA98" i="3" s="1"/>
  <c r="DA59" i="3"/>
  <c r="DA103" i="3" s="1"/>
  <c r="DA63" i="3"/>
  <c r="DA107" i="3" s="1"/>
  <c r="DA67" i="3"/>
  <c r="DA111" i="3" s="1"/>
  <c r="DA58" i="3"/>
  <c r="DA102" i="3" s="1"/>
  <c r="DA62" i="3"/>
  <c r="DA106" i="3" s="1"/>
  <c r="DA66" i="3"/>
  <c r="DA110" i="3" s="1"/>
  <c r="DA70" i="3"/>
  <c r="DA114" i="3" s="1"/>
  <c r="DA39" i="3"/>
  <c r="DA83" i="3" s="1"/>
  <c r="DA50" i="3"/>
  <c r="DA94" i="3" s="1"/>
  <c r="DA56" i="3"/>
  <c r="DA100" i="3" s="1"/>
  <c r="DA64" i="3"/>
  <c r="DA108" i="3" s="1"/>
  <c r="DA57" i="3"/>
  <c r="DA101" i="3" s="1"/>
  <c r="DA65" i="3"/>
  <c r="DA109" i="3" s="1"/>
  <c r="DA31" i="3"/>
  <c r="DA75" i="3" s="1"/>
  <c r="DA53" i="3"/>
  <c r="DA97" i="3" s="1"/>
  <c r="DA61" i="3"/>
  <c r="DA105" i="3" s="1"/>
  <c r="DA69" i="3"/>
  <c r="DA113" i="3" s="1"/>
  <c r="DA60" i="3"/>
  <c r="DA104" i="3" s="1"/>
  <c r="DA68" i="3"/>
  <c r="DA112" i="3" s="1"/>
  <c r="DA71" i="3"/>
  <c r="DA115" i="3" s="1"/>
  <c r="CV17" i="8"/>
  <c r="CV11" i="9"/>
  <c r="CV15" i="8"/>
  <c r="CV9" i="9"/>
  <c r="CW13" i="5"/>
  <c r="CW22" i="9" s="1"/>
  <c r="CU277" i="4"/>
  <c r="CU16" i="8"/>
  <c r="CU10" i="9"/>
  <c r="CY56" i="9"/>
  <c r="CW8" i="5"/>
  <c r="DA22" i="3"/>
  <c r="CV18" i="9"/>
  <c r="CV21" i="8"/>
  <c r="CV26" i="8"/>
  <c r="CW21" i="5"/>
  <c r="CW25" i="5"/>
  <c r="CW281" i="4"/>
  <c r="CW279" i="4"/>
  <c r="CV20" i="8"/>
  <c r="CV17" i="9"/>
  <c r="CV20" i="9"/>
  <c r="CV23" i="8"/>
  <c r="CX2" i="5"/>
  <c r="CY2" i="3"/>
  <c r="CX2" i="8"/>
  <c r="CX16" i="3"/>
  <c r="AL14" i="27" s="1"/>
  <c r="AL15" i="27" s="1"/>
  <c r="CX2" i="4"/>
  <c r="AL1" i="27"/>
  <c r="CX2" i="9"/>
  <c r="CV22" i="8"/>
  <c r="CV19" i="9"/>
  <c r="CV24" i="8"/>
  <c r="CV21" i="9"/>
  <c r="CV280" i="4"/>
  <c r="DA28" i="3"/>
  <c r="DA27" i="3"/>
  <c r="DA26" i="3"/>
  <c r="DA25" i="3"/>
  <c r="CZ4" i="9"/>
  <c r="CZ42" i="9"/>
  <c r="CZ47" i="9"/>
  <c r="CZ48" i="9"/>
  <c r="CZ48" i="8"/>
  <c r="CZ45" i="8"/>
  <c r="CZ55" i="8"/>
  <c r="CZ56" i="8"/>
  <c r="CZ65" i="8"/>
  <c r="CZ40" i="8"/>
  <c r="CZ64" i="8"/>
  <c r="CZ54" i="8"/>
  <c r="CZ4" i="8"/>
  <c r="CZ63" i="8"/>
  <c r="CZ47" i="8"/>
  <c r="CZ4" i="4"/>
  <c r="CZ285" i="4"/>
  <c r="CY33" i="9"/>
  <c r="CY34" i="8"/>
  <c r="CZ58" i="8"/>
  <c r="CZ59" i="8"/>
  <c r="CZ109" i="5"/>
  <c r="CZ92" i="5"/>
  <c r="CZ80" i="5"/>
  <c r="CZ33" i="5"/>
  <c r="CZ16" i="5"/>
  <c r="CZ4" i="5"/>
  <c r="CY33" i="8"/>
  <c r="CY32" i="9"/>
  <c r="CZ104" i="5"/>
  <c r="DB3" i="3"/>
  <c r="DA402" i="3"/>
  <c r="DA386" i="3"/>
  <c r="DA63" i="5" s="1"/>
  <c r="DA390" i="3"/>
  <c r="DA67" i="5" s="1"/>
  <c r="DA387" i="3"/>
  <c r="DA64" i="5" s="1"/>
  <c r="DA394" i="3"/>
  <c r="DA71" i="5" s="1"/>
  <c r="DA340" i="3"/>
  <c r="DA400" i="3"/>
  <c r="DA77" i="5" s="1"/>
  <c r="DA385" i="3"/>
  <c r="DA62" i="5" s="1"/>
  <c r="DA388" i="3"/>
  <c r="DA65" i="5" s="1"/>
  <c r="DA393" i="3"/>
  <c r="DA70" i="5" s="1"/>
  <c r="DA395" i="3"/>
  <c r="DA72" i="5" s="1"/>
  <c r="DA396" i="3"/>
  <c r="DA73" i="5" s="1"/>
  <c r="DA341" i="3"/>
  <c r="DA42" i="5" s="1"/>
  <c r="DA342" i="3"/>
  <c r="DA43" i="5" s="1"/>
  <c r="DA389" i="3"/>
  <c r="DA66" i="5" s="1"/>
  <c r="DA392" i="3"/>
  <c r="DA69" i="5" s="1"/>
  <c r="DA343" i="3"/>
  <c r="DA44" i="5" s="1"/>
  <c r="DA399" i="3"/>
  <c r="DA76" i="5" s="1"/>
  <c r="DA344" i="3"/>
  <c r="DA45" i="5" s="1"/>
  <c r="DA391" i="3"/>
  <c r="DA68" i="5" s="1"/>
  <c r="DA346" i="3"/>
  <c r="DA47" i="5" s="1"/>
  <c r="DA350" i="3"/>
  <c r="DA51" i="5" s="1"/>
  <c r="DA354" i="3"/>
  <c r="DA55" i="5" s="1"/>
  <c r="DA347" i="3"/>
  <c r="DA48" i="5" s="1"/>
  <c r="DA351" i="3"/>
  <c r="DA52" i="5" s="1"/>
  <c r="DA355" i="3"/>
  <c r="DA56" i="5" s="1"/>
  <c r="DA352" i="3"/>
  <c r="DA53" i="5" s="1"/>
  <c r="DA356" i="3"/>
  <c r="DA57" i="5" s="1"/>
  <c r="DA349" i="3"/>
  <c r="DA50" i="5" s="1"/>
  <c r="DA357" i="3"/>
  <c r="DA348" i="3"/>
  <c r="DA49" i="5" s="1"/>
  <c r="DA358" i="3"/>
  <c r="DA398" i="3"/>
  <c r="DA75" i="5" s="1"/>
  <c r="DA345" i="3"/>
  <c r="DA46" i="5" s="1"/>
  <c r="DA384" i="3"/>
  <c r="DA315" i="3"/>
  <c r="DA216" i="3"/>
  <c r="DA213" i="3"/>
  <c r="DA302" i="3"/>
  <c r="DA234" i="3"/>
  <c r="DA136" i="3"/>
  <c r="DA311" i="3"/>
  <c r="DA212" i="3"/>
  <c r="DA197" i="3"/>
  <c r="DA321" i="3"/>
  <c r="DA222" i="3"/>
  <c r="DA237" i="3"/>
  <c r="DA429" i="3"/>
  <c r="DA323" i="3"/>
  <c r="DA224" i="3"/>
  <c r="DA245" i="3"/>
  <c r="DA335" i="3"/>
  <c r="DA276" i="3"/>
  <c r="DA174" i="3"/>
  <c r="DA252" i="3"/>
  <c r="DA320" i="3"/>
  <c r="DA255" i="3"/>
  <c r="DA149" i="3"/>
  <c r="DA138" i="3"/>
  <c r="DA330" i="3"/>
  <c r="DA264" i="3"/>
  <c r="DA159" i="3"/>
  <c r="DA195" i="3"/>
  <c r="DA10" i="3"/>
  <c r="DA331" i="3"/>
  <c r="DA232" i="3"/>
  <c r="DA132" i="3"/>
  <c r="DA318" i="3"/>
  <c r="DA253" i="3"/>
  <c r="DA147" i="3"/>
  <c r="DA134" i="3"/>
  <c r="DA296" i="3"/>
  <c r="DA254" i="3"/>
  <c r="DA165" i="3"/>
  <c r="DA306" i="3"/>
  <c r="DA238" i="3"/>
  <c r="DA167" i="3"/>
  <c r="DA308" i="3"/>
  <c r="DA240" i="3"/>
  <c r="DA171" i="3"/>
  <c r="DA326" i="3"/>
  <c r="DA261" i="3"/>
  <c r="DA155" i="3"/>
  <c r="DA175" i="3"/>
  <c r="DA269" i="3"/>
  <c r="DA200" i="3"/>
  <c r="DA129" i="3"/>
  <c r="DA313" i="3"/>
  <c r="DA214" i="3"/>
  <c r="DA202" i="3"/>
  <c r="DA428" i="3"/>
  <c r="DA282" i="3"/>
  <c r="DA145" i="3"/>
  <c r="DA267" i="3"/>
  <c r="DA166" i="3"/>
  <c r="DA4" i="3"/>
  <c r="DA244" i="3"/>
  <c r="DA137" i="3"/>
  <c r="DA257" i="3"/>
  <c r="DA150" i="3"/>
  <c r="DA19" i="3"/>
  <c r="DA289" i="3"/>
  <c r="DA188" i="3"/>
  <c r="DA142" i="3"/>
  <c r="DA310" i="3"/>
  <c r="DA210" i="3"/>
  <c r="DA135" i="3"/>
  <c r="DA285" i="3"/>
  <c r="DA184" i="3"/>
  <c r="DA298" i="3"/>
  <c r="DA194" i="3"/>
  <c r="DA332" i="3"/>
  <c r="DA262" i="3"/>
  <c r="DA125" i="3"/>
  <c r="DA3" i="8"/>
  <c r="DA218" i="3"/>
  <c r="DA143" i="3"/>
  <c r="DA297" i="3"/>
  <c r="DA157" i="3"/>
  <c r="DA305" i="3"/>
  <c r="DA207" i="3"/>
  <c r="DA233" i="3"/>
  <c r="DA430" i="3"/>
  <c r="DA273" i="3"/>
  <c r="DA172" i="3"/>
  <c r="DA291" i="3"/>
  <c r="DA190" i="3"/>
  <c r="DA304" i="3"/>
  <c r="DA201" i="3"/>
  <c r="DA225" i="3"/>
  <c r="AM2" i="27"/>
  <c r="DA246" i="3"/>
  <c r="DA139" i="3"/>
  <c r="DA3" i="9"/>
  <c r="DA251" i="3"/>
  <c r="DA141" i="3"/>
  <c r="DA268" i="3"/>
  <c r="DA177" i="3"/>
  <c r="DA312" i="3"/>
  <c r="DA219" i="3"/>
  <c r="DA260" i="3"/>
  <c r="DA322" i="3"/>
  <c r="DA239" i="3"/>
  <c r="DA156" i="3"/>
  <c r="DA431" i="3"/>
  <c r="DA290" i="3"/>
  <c r="DA153" i="3"/>
  <c r="DA309" i="3"/>
  <c r="DA215" i="3"/>
  <c r="DA286" i="3"/>
  <c r="DA229" i="3"/>
  <c r="DA299" i="3"/>
  <c r="DA124" i="3"/>
  <c r="DA7" i="3"/>
  <c r="DA300" i="3"/>
  <c r="DA196" i="3"/>
  <c r="DA209" i="3"/>
  <c r="DA317" i="3"/>
  <c r="DA231" i="3"/>
  <c r="DA144" i="3"/>
  <c r="DA263" i="3"/>
  <c r="DA120" i="3"/>
  <c r="DA271" i="3"/>
  <c r="DA170" i="3"/>
  <c r="DA434" i="3"/>
  <c r="DA274" i="3"/>
  <c r="DA189" i="3"/>
  <c r="DA295" i="3"/>
  <c r="DA256" i="3"/>
  <c r="DA303" i="3"/>
  <c r="DA168" i="3"/>
  <c r="DA314" i="3"/>
  <c r="DA223" i="3"/>
  <c r="DA126" i="3"/>
  <c r="DA316" i="3"/>
  <c r="DA227" i="3"/>
  <c r="DA128" i="3"/>
  <c r="DA334" i="3"/>
  <c r="DA199" i="3"/>
  <c r="DA127" i="3"/>
  <c r="DA277" i="3"/>
  <c r="DA176" i="3"/>
  <c r="DA287" i="3"/>
  <c r="DA186" i="3"/>
  <c r="DA140" i="3"/>
  <c r="DA13" i="3"/>
  <c r="DA259" i="3"/>
  <c r="DA154" i="3"/>
  <c r="DA275" i="3"/>
  <c r="DA179" i="3"/>
  <c r="DA220" i="3"/>
  <c r="DA146" i="3"/>
  <c r="DA230" i="3"/>
  <c r="DA169" i="3"/>
  <c r="DA433" i="3"/>
  <c r="DA265" i="3"/>
  <c r="DA164" i="3"/>
  <c r="DA283" i="3"/>
  <c r="DA182" i="3"/>
  <c r="DA328" i="3"/>
  <c r="DA228" i="3"/>
  <c r="DA121" i="3"/>
  <c r="DA272" i="3"/>
  <c r="DA185" i="3"/>
  <c r="DA333" i="3"/>
  <c r="DA208" i="3"/>
  <c r="DA133" i="3"/>
  <c r="DA226" i="3"/>
  <c r="DA158" i="3"/>
  <c r="DA270" i="3"/>
  <c r="DA148" i="3"/>
  <c r="DA279" i="3"/>
  <c r="DA178" i="3"/>
  <c r="DA122" i="3"/>
  <c r="DA432" i="3"/>
  <c r="DA180" i="3"/>
  <c r="DA217" i="3"/>
  <c r="DA427" i="3"/>
  <c r="DA319" i="3"/>
  <c r="DA258" i="3"/>
  <c r="DA266" i="3"/>
  <c r="DA221" i="3"/>
  <c r="DA191" i="3"/>
  <c r="DA325" i="3"/>
  <c r="DA236" i="3"/>
  <c r="DA187" i="3"/>
  <c r="DA130" i="3"/>
  <c r="DA288" i="3"/>
  <c r="DA324" i="3"/>
  <c r="DA242" i="3"/>
  <c r="DA235" i="3"/>
  <c r="DA123" i="3"/>
  <c r="DA173" i="3"/>
  <c r="DA3" i="4"/>
  <c r="DA307" i="3"/>
  <c r="DA247" i="3"/>
  <c r="DA181" i="3"/>
  <c r="DA301" i="3"/>
  <c r="DA278" i="3"/>
  <c r="DA151" i="3"/>
  <c r="DA243" i="3"/>
  <c r="DA193" i="3"/>
  <c r="DA152" i="3"/>
  <c r="DA327" i="3"/>
  <c r="DA203" i="3"/>
  <c r="DA211" i="3"/>
  <c r="DA119" i="3"/>
  <c r="DA281" i="3"/>
  <c r="DA198" i="3"/>
  <c r="DA183" i="3"/>
  <c r="DA163" i="3"/>
  <c r="DA329" i="3"/>
  <c r="DA435" i="3"/>
  <c r="DA284" i="3"/>
  <c r="DA192" i="3"/>
  <c r="DA131" i="3"/>
  <c r="DA241" i="3"/>
  <c r="DA3" i="5"/>
  <c r="DA280" i="3"/>
  <c r="DA401" i="3"/>
  <c r="CZ67" i="8"/>
  <c r="CZ68" i="8"/>
  <c r="BC137" i="20" l="1"/>
  <c r="AZ43" i="21"/>
  <c r="BA40" i="21" s="1"/>
  <c r="BA43" i="21" s="1"/>
  <c r="BB40" i="21" s="1"/>
  <c r="BB43" i="21" s="1"/>
  <c r="BC40" i="21" s="1"/>
  <c r="CX137" i="4"/>
  <c r="CX182" i="4" s="1"/>
  <c r="CX92" i="4" s="1"/>
  <c r="CX9" i="5"/>
  <c r="CX126" i="4"/>
  <c r="CX171" i="4" s="1"/>
  <c r="CX81" i="4" s="1"/>
  <c r="CX201" i="4"/>
  <c r="CX246" i="4" s="1"/>
  <c r="CX120" i="4"/>
  <c r="CX165" i="4" s="1"/>
  <c r="CX75" i="4" s="1"/>
  <c r="CX217" i="4"/>
  <c r="CX262" i="4" s="1"/>
  <c r="CX127" i="4"/>
  <c r="CX172" i="4" s="1"/>
  <c r="CX82" i="4" s="1"/>
  <c r="CW172" i="4"/>
  <c r="CW82" i="4" s="1"/>
  <c r="CX216" i="4"/>
  <c r="CX261" i="4" s="1"/>
  <c r="CX214" i="4"/>
  <c r="CX259" i="4" s="1"/>
  <c r="CX136" i="4"/>
  <c r="CX181" i="4" s="1"/>
  <c r="CX91" i="4" s="1"/>
  <c r="CX192" i="4"/>
  <c r="CX237" i="4" s="1"/>
  <c r="CX224" i="4"/>
  <c r="CX269" i="4" s="1"/>
  <c r="CX198" i="4"/>
  <c r="CX243" i="4" s="1"/>
  <c r="CX191" i="4"/>
  <c r="CX236" i="4" s="1"/>
  <c r="CX111" i="4"/>
  <c r="CX106" i="4"/>
  <c r="CX151" i="4" s="1"/>
  <c r="CX61" i="4" s="1"/>
  <c r="CX133" i="4"/>
  <c r="CX178" i="4" s="1"/>
  <c r="CX88" i="4" s="1"/>
  <c r="CX139" i="4"/>
  <c r="CX184" i="4" s="1"/>
  <c r="CX94" i="4" s="1"/>
  <c r="CX219" i="4"/>
  <c r="CX264" i="4" s="1"/>
  <c r="CX101" i="4"/>
  <c r="CX208" i="4"/>
  <c r="CX253" i="4" s="1"/>
  <c r="CX215" i="4"/>
  <c r="CX260" i="4" s="1"/>
  <c r="CX196" i="4"/>
  <c r="CX241" i="4" s="1"/>
  <c r="CX117" i="4"/>
  <c r="CX162" i="4" s="1"/>
  <c r="CX72" i="4" s="1"/>
  <c r="CX10" i="5"/>
  <c r="CX130" i="4"/>
  <c r="CX194" i="4"/>
  <c r="CX239" i="4" s="1"/>
  <c r="CX128" i="4"/>
  <c r="CX173" i="4" s="1"/>
  <c r="CX83" i="4" s="1"/>
  <c r="CX132" i="4"/>
  <c r="CX177" i="4" s="1"/>
  <c r="CX87" i="4" s="1"/>
  <c r="CX135" i="4"/>
  <c r="CX200" i="4"/>
  <c r="CX245" i="4" s="1"/>
  <c r="CX102" i="4"/>
  <c r="CX147" i="4" s="1"/>
  <c r="CX57" i="4" s="1"/>
  <c r="CX229" i="4"/>
  <c r="CX274" i="4" s="1"/>
  <c r="CX207" i="4"/>
  <c r="CX110" i="4"/>
  <c r="CX155" i="4" s="1"/>
  <c r="CX65" i="4" s="1"/>
  <c r="CX134" i="4"/>
  <c r="CX179" i="4" s="1"/>
  <c r="CX89" i="4" s="1"/>
  <c r="CX114" i="4"/>
  <c r="CX159" i="4" s="1"/>
  <c r="CX69" i="4" s="1"/>
  <c r="CX228" i="4"/>
  <c r="CX273" i="4" s="1"/>
  <c r="CX104" i="4"/>
  <c r="CX149" i="4" s="1"/>
  <c r="CX59" i="4" s="1"/>
  <c r="CX109" i="4"/>
  <c r="CX154" i="4" s="1"/>
  <c r="CX64" i="4" s="1"/>
  <c r="CX125" i="4"/>
  <c r="CX170" i="4" s="1"/>
  <c r="CX80" i="4" s="1"/>
  <c r="CX124" i="4"/>
  <c r="CX169" i="4" s="1"/>
  <c r="CX79" i="4" s="1"/>
  <c r="CX108" i="4"/>
  <c r="CX153" i="4" s="1"/>
  <c r="CX63" i="4" s="1"/>
  <c r="CX115" i="4"/>
  <c r="CX160" i="4" s="1"/>
  <c r="CX70" i="4" s="1"/>
  <c r="CX107" i="4"/>
  <c r="CX193" i="4"/>
  <c r="CX238" i="4" s="1"/>
  <c r="CX222" i="4"/>
  <c r="CX267" i="4" s="1"/>
  <c r="CX122" i="4"/>
  <c r="CX167" i="4" s="1"/>
  <c r="CX77" i="4" s="1"/>
  <c r="CX112" i="4"/>
  <c r="CX157" i="4" s="1"/>
  <c r="CX67" i="4" s="1"/>
  <c r="CX221" i="4"/>
  <c r="CX266" i="4" s="1"/>
  <c r="CX119" i="4"/>
  <c r="CX164" i="4" s="1"/>
  <c r="CX74" i="4" s="1"/>
  <c r="CX223" i="4"/>
  <c r="CX268" i="4" s="1"/>
  <c r="CX225" i="4"/>
  <c r="CX210" i="4"/>
  <c r="CX255" i="4" s="1"/>
  <c r="CX218" i="4"/>
  <c r="CX263" i="4" s="1"/>
  <c r="CX105" i="4"/>
  <c r="CX150" i="4" s="1"/>
  <c r="CX60" i="4" s="1"/>
  <c r="CX189" i="4"/>
  <c r="CX234" i="4" s="1"/>
  <c r="CX205" i="4"/>
  <c r="CX250" i="4" s="1"/>
  <c r="CX103" i="4"/>
  <c r="CX148" i="4" s="1"/>
  <c r="CX58" i="4" s="1"/>
  <c r="CX213" i="4"/>
  <c r="CX258" i="4" s="1"/>
  <c r="CX195" i="4"/>
  <c r="CX220" i="4"/>
  <c r="CX265" i="4" s="1"/>
  <c r="CX118" i="4"/>
  <c r="CX163" i="4" s="1"/>
  <c r="CX73" i="4" s="1"/>
  <c r="CW150" i="4"/>
  <c r="CW60" i="4" s="1"/>
  <c r="CW147" i="4"/>
  <c r="CW57" i="4" s="1"/>
  <c r="CX12" i="5"/>
  <c r="CX209" i="4"/>
  <c r="CX254" i="4" s="1"/>
  <c r="CX204" i="4"/>
  <c r="CX249" i="4" s="1"/>
  <c r="CX212" i="4"/>
  <c r="CX257" i="4" s="1"/>
  <c r="CX202" i="4"/>
  <c r="CX247" i="4" s="1"/>
  <c r="CX113" i="4"/>
  <c r="CX158" i="4" s="1"/>
  <c r="CX68" i="4" s="1"/>
  <c r="CX203" i="4"/>
  <c r="CX121" i="4"/>
  <c r="CX166" i="4" s="1"/>
  <c r="CX76" i="4" s="1"/>
  <c r="CX138" i="4"/>
  <c r="CX183" i="4" s="1"/>
  <c r="CX93" i="4" s="1"/>
  <c r="CX116" i="4"/>
  <c r="CX161" i="4" s="1"/>
  <c r="CX71" i="4" s="1"/>
  <c r="CX199" i="4"/>
  <c r="CX244" i="4" s="1"/>
  <c r="CX123" i="4"/>
  <c r="CX168" i="4" s="1"/>
  <c r="CX78" i="4" s="1"/>
  <c r="CX226" i="4"/>
  <c r="CX271" i="4" s="1"/>
  <c r="CX129" i="4"/>
  <c r="CX174" i="4" s="1"/>
  <c r="CX84" i="4" s="1"/>
  <c r="CX211" i="4"/>
  <c r="CX227" i="4"/>
  <c r="CX272" i="4" s="1"/>
  <c r="CX197" i="4"/>
  <c r="CX11" i="5"/>
  <c r="CX99" i="4"/>
  <c r="CX131" i="4"/>
  <c r="CX176" i="4" s="1"/>
  <c r="CX86" i="4" s="1"/>
  <c r="CX206" i="4"/>
  <c r="CX251" i="4" s="1"/>
  <c r="DA12" i="4"/>
  <c r="DA11" i="4"/>
  <c r="DA13" i="4"/>
  <c r="DA14" i="4"/>
  <c r="DA16" i="4"/>
  <c r="DA15" i="4"/>
  <c r="DA17" i="4"/>
  <c r="DA18" i="4"/>
  <c r="DA20" i="4"/>
  <c r="DA22" i="4"/>
  <c r="DA25" i="4"/>
  <c r="DA23" i="4"/>
  <c r="DA27" i="4"/>
  <c r="DA30" i="4"/>
  <c r="DA24" i="4"/>
  <c r="DA28" i="4"/>
  <c r="DA32" i="4"/>
  <c r="DA31" i="4"/>
  <c r="DA37" i="4"/>
  <c r="DA26" i="4"/>
  <c r="DA33" i="4"/>
  <c r="DA34" i="4"/>
  <c r="DA29" i="4"/>
  <c r="DA35" i="4"/>
  <c r="DA39" i="4"/>
  <c r="DA19" i="4"/>
  <c r="DA41" i="4"/>
  <c r="DA44" i="4"/>
  <c r="DA48" i="4"/>
  <c r="DA21" i="4"/>
  <c r="DA40" i="4"/>
  <c r="DA45" i="4"/>
  <c r="DA36" i="4"/>
  <c r="DA42" i="4"/>
  <c r="DA46" i="4"/>
  <c r="DA43" i="4"/>
  <c r="DA49" i="4"/>
  <c r="DA47" i="4"/>
  <c r="DA38" i="4"/>
  <c r="DB32" i="3"/>
  <c r="DB76" i="3" s="1"/>
  <c r="DB33" i="3"/>
  <c r="DB77" i="3" s="1"/>
  <c r="DB37" i="3"/>
  <c r="DB81" i="3" s="1"/>
  <c r="DB34" i="3"/>
  <c r="DB78" i="3" s="1"/>
  <c r="DB35" i="3"/>
  <c r="DB79" i="3" s="1"/>
  <c r="DB39" i="3"/>
  <c r="DB83" i="3" s="1"/>
  <c r="DB41" i="3"/>
  <c r="DB85" i="3" s="1"/>
  <c r="DB43" i="3"/>
  <c r="DB87" i="3" s="1"/>
  <c r="DB42" i="3"/>
  <c r="DB86" i="3" s="1"/>
  <c r="DB46" i="3"/>
  <c r="DB90" i="3" s="1"/>
  <c r="DB38" i="3"/>
  <c r="DB82" i="3" s="1"/>
  <c r="DB40" i="3"/>
  <c r="DB84" i="3" s="1"/>
  <c r="DB44" i="3"/>
  <c r="DB88" i="3" s="1"/>
  <c r="DB51" i="3"/>
  <c r="DB95" i="3" s="1"/>
  <c r="DB50" i="3"/>
  <c r="DB94" i="3" s="1"/>
  <c r="DB54" i="3"/>
  <c r="DB98" i="3" s="1"/>
  <c r="DB48" i="3"/>
  <c r="DB92" i="3" s="1"/>
  <c r="DB58" i="3"/>
  <c r="DB102" i="3" s="1"/>
  <c r="DB62" i="3"/>
  <c r="DB106" i="3" s="1"/>
  <c r="DB66" i="3"/>
  <c r="DB110" i="3" s="1"/>
  <c r="DB70" i="3"/>
  <c r="DB114" i="3" s="1"/>
  <c r="DB47" i="3"/>
  <c r="DB91" i="3" s="1"/>
  <c r="DB53" i="3"/>
  <c r="DB97" i="3" s="1"/>
  <c r="DB55" i="3"/>
  <c r="DB99" i="3" s="1"/>
  <c r="DB57" i="3"/>
  <c r="DB101" i="3" s="1"/>
  <c r="DB61" i="3"/>
  <c r="DB105" i="3" s="1"/>
  <c r="DB65" i="3"/>
  <c r="DB109" i="3" s="1"/>
  <c r="DB69" i="3"/>
  <c r="DB113" i="3" s="1"/>
  <c r="DB36" i="3"/>
  <c r="DB80" i="3" s="1"/>
  <c r="DB63" i="3"/>
  <c r="DB107" i="3" s="1"/>
  <c r="DB31" i="3"/>
  <c r="DB75" i="3" s="1"/>
  <c r="DB45" i="3"/>
  <c r="DB89" i="3" s="1"/>
  <c r="DB56" i="3"/>
  <c r="DB100" i="3" s="1"/>
  <c r="DB59" i="3"/>
  <c r="DB103" i="3" s="1"/>
  <c r="DB60" i="3"/>
  <c r="DB104" i="3" s="1"/>
  <c r="DB68" i="3"/>
  <c r="DB112" i="3" s="1"/>
  <c r="DB71" i="3"/>
  <c r="DB115" i="3" s="1"/>
  <c r="DB52" i="3"/>
  <c r="DB96" i="3" s="1"/>
  <c r="DB64" i="3"/>
  <c r="DB108" i="3" s="1"/>
  <c r="DB49" i="3"/>
  <c r="DB93" i="3" s="1"/>
  <c r="DB67" i="3"/>
  <c r="DB111" i="3" s="1"/>
  <c r="CW15" i="8"/>
  <c r="CW9" i="9"/>
  <c r="CW11" i="9"/>
  <c r="CW17" i="8"/>
  <c r="CX13" i="5"/>
  <c r="CX22" i="9" s="1"/>
  <c r="CV277" i="4"/>
  <c r="CV10" i="9"/>
  <c r="CV16" i="8"/>
  <c r="CZ56" i="9"/>
  <c r="CX8" i="5"/>
  <c r="DB22" i="3"/>
  <c r="CX242" i="4"/>
  <c r="CW20" i="8"/>
  <c r="CW17" i="9"/>
  <c r="CW24" i="8"/>
  <c r="CW21" i="9"/>
  <c r="CW280" i="4"/>
  <c r="CW21" i="8"/>
  <c r="CW18" i="9"/>
  <c r="CX281" i="4"/>
  <c r="CX279" i="4"/>
  <c r="CX146" i="4"/>
  <c r="CX56" i="4" s="1"/>
  <c r="CX21" i="5"/>
  <c r="CX25" i="5"/>
  <c r="CW23" i="8"/>
  <c r="CW20" i="9"/>
  <c r="CY16" i="3"/>
  <c r="CZ2" i="3"/>
  <c r="CY2" i="5"/>
  <c r="CY2" i="9"/>
  <c r="CY2" i="4"/>
  <c r="CY2" i="8"/>
  <c r="CW19" i="9"/>
  <c r="CW22" i="8"/>
  <c r="CW26" i="8"/>
  <c r="DB26" i="3"/>
  <c r="DB25" i="3"/>
  <c r="DB28" i="3"/>
  <c r="DB27" i="3"/>
  <c r="DA4" i="4"/>
  <c r="DA285" i="4"/>
  <c r="DA59" i="8"/>
  <c r="DA58" i="8"/>
  <c r="DA48" i="9"/>
  <c r="DA4" i="9"/>
  <c r="DA47" i="9"/>
  <c r="DA42" i="9"/>
  <c r="AM3" i="27"/>
  <c r="DA45" i="8"/>
  <c r="DA40" i="8"/>
  <c r="DA54" i="8"/>
  <c r="DA55" i="8"/>
  <c r="DA65" i="8"/>
  <c r="DA64" i="8"/>
  <c r="DA48" i="8"/>
  <c r="DA4" i="8"/>
  <c r="DA56" i="8"/>
  <c r="DA47" i="8"/>
  <c r="DA63" i="8"/>
  <c r="DA104" i="5"/>
  <c r="DA109" i="5"/>
  <c r="DA16" i="5"/>
  <c r="DA33" i="5" s="1"/>
  <c r="DA92" i="5"/>
  <c r="DA4" i="5"/>
  <c r="DA80" i="5"/>
  <c r="DA29" i="5"/>
  <c r="DB402" i="3"/>
  <c r="DB385" i="3"/>
  <c r="DB62" i="5" s="1"/>
  <c r="DB389" i="3"/>
  <c r="DB66" i="5" s="1"/>
  <c r="DB386" i="3"/>
  <c r="DB63" i="5" s="1"/>
  <c r="DB390" i="3"/>
  <c r="DB67" i="5" s="1"/>
  <c r="DB393" i="3"/>
  <c r="DB70" i="5" s="1"/>
  <c r="DB396" i="3"/>
  <c r="DB73" i="5" s="1"/>
  <c r="DB401" i="3"/>
  <c r="DB394" i="3"/>
  <c r="DB71" i="5" s="1"/>
  <c r="DB399" i="3"/>
  <c r="DB76" i="5" s="1"/>
  <c r="DC3" i="3"/>
  <c r="DB388" i="3"/>
  <c r="DB65" i="5" s="1"/>
  <c r="DB392" i="3"/>
  <c r="DB69" i="5" s="1"/>
  <c r="DB340" i="3"/>
  <c r="DB341" i="3"/>
  <c r="DB42" i="5" s="1"/>
  <c r="DB342" i="3"/>
  <c r="DB43" i="5" s="1"/>
  <c r="DB400" i="3"/>
  <c r="DB77" i="5" s="1"/>
  <c r="DB343" i="3"/>
  <c r="DB44" i="5" s="1"/>
  <c r="DB344" i="3"/>
  <c r="DB45" i="5" s="1"/>
  <c r="DB345" i="3"/>
  <c r="DB46" i="5" s="1"/>
  <c r="DB349" i="3"/>
  <c r="DB50" i="5" s="1"/>
  <c r="DB346" i="3"/>
  <c r="DB47" i="5" s="1"/>
  <c r="DB350" i="3"/>
  <c r="DB51" i="5" s="1"/>
  <c r="DB354" i="3"/>
  <c r="DB55" i="5" s="1"/>
  <c r="DB355" i="3"/>
  <c r="DB56" i="5" s="1"/>
  <c r="DB391" i="3"/>
  <c r="DB68" i="5" s="1"/>
  <c r="DB347" i="3"/>
  <c r="DB48" i="5" s="1"/>
  <c r="DB352" i="3"/>
  <c r="DB53" i="5" s="1"/>
  <c r="DB356" i="3"/>
  <c r="DB57" i="5" s="1"/>
  <c r="DB395" i="3"/>
  <c r="DB72" i="5" s="1"/>
  <c r="DB357" i="3"/>
  <c r="DB398" i="3"/>
  <c r="DB75" i="5" s="1"/>
  <c r="DB387" i="3"/>
  <c r="DB64" i="5" s="1"/>
  <c r="DB351" i="3"/>
  <c r="DB52" i="5" s="1"/>
  <c r="DB384" i="3"/>
  <c r="DB348" i="3"/>
  <c r="DB49" i="5" s="1"/>
  <c r="DB358" i="3"/>
  <c r="DB310" i="3"/>
  <c r="DB224" i="3"/>
  <c r="DB164" i="3"/>
  <c r="DB320" i="3"/>
  <c r="DB234" i="3"/>
  <c r="DB174" i="3"/>
  <c r="DB123" i="3"/>
  <c r="DB321" i="3"/>
  <c r="DB201" i="3"/>
  <c r="DB197" i="3"/>
  <c r="DB331" i="3"/>
  <c r="DB214" i="3"/>
  <c r="DB151" i="3"/>
  <c r="DB13" i="3"/>
  <c r="DB282" i="3"/>
  <c r="DB235" i="3"/>
  <c r="DB158" i="3"/>
  <c r="DB295" i="3"/>
  <c r="DB245" i="3"/>
  <c r="DB171" i="3"/>
  <c r="DB296" i="3"/>
  <c r="DB215" i="3"/>
  <c r="DB138" i="3"/>
  <c r="DB272" i="3"/>
  <c r="DB225" i="3"/>
  <c r="DB148" i="3"/>
  <c r="DB433" i="3"/>
  <c r="DB277" i="3"/>
  <c r="DB211" i="3"/>
  <c r="DB134" i="3"/>
  <c r="DB303" i="3"/>
  <c r="DB256" i="3"/>
  <c r="DB179" i="3"/>
  <c r="DB334" i="3"/>
  <c r="DB255" i="3"/>
  <c r="DB192" i="3"/>
  <c r="DB141" i="3"/>
  <c r="DB267" i="3"/>
  <c r="DB281" i="3"/>
  <c r="DB124" i="3"/>
  <c r="DB10" i="3"/>
  <c r="DB302" i="3"/>
  <c r="DB216" i="3"/>
  <c r="DB153" i="3"/>
  <c r="DB312" i="3"/>
  <c r="DB226" i="3"/>
  <c r="DB166" i="3"/>
  <c r="DB7" i="3"/>
  <c r="DB3" i="9"/>
  <c r="DB263" i="3"/>
  <c r="DB289" i="3"/>
  <c r="DB122" i="3"/>
  <c r="DB269" i="3"/>
  <c r="DB209" i="3"/>
  <c r="DB132" i="3"/>
  <c r="DB427" i="3"/>
  <c r="DB432" i="3"/>
  <c r="DB259" i="3"/>
  <c r="DB185" i="3"/>
  <c r="DB283" i="3"/>
  <c r="DB195" i="3"/>
  <c r="DB322" i="3"/>
  <c r="DB239" i="3"/>
  <c r="DB130" i="3"/>
  <c r="DB332" i="3"/>
  <c r="DB252" i="3"/>
  <c r="DB140" i="3"/>
  <c r="DB430" i="3"/>
  <c r="DB232" i="3"/>
  <c r="DB193" i="3"/>
  <c r="DB242" i="3"/>
  <c r="DB147" i="3"/>
  <c r="DB329" i="3"/>
  <c r="DB247" i="3"/>
  <c r="DB133" i="3"/>
  <c r="DB308" i="3"/>
  <c r="DB260" i="3"/>
  <c r="DB143" i="3"/>
  <c r="DB428" i="3"/>
  <c r="DB240" i="3"/>
  <c r="DB145" i="3"/>
  <c r="DB268" i="3"/>
  <c r="DB190" i="3"/>
  <c r="DB306" i="3"/>
  <c r="DB258" i="3"/>
  <c r="DB146" i="3"/>
  <c r="DB316" i="3"/>
  <c r="DB287" i="3"/>
  <c r="DB156" i="3"/>
  <c r="DB251" i="3"/>
  <c r="DB177" i="3"/>
  <c r="DB261" i="3"/>
  <c r="DB187" i="3"/>
  <c r="DB278" i="3"/>
  <c r="DB168" i="3"/>
  <c r="DB288" i="3"/>
  <c r="DB178" i="3"/>
  <c r="DB3" i="4"/>
  <c r="DB262" i="3"/>
  <c r="DB150" i="3"/>
  <c r="DB199" i="3"/>
  <c r="DB163" i="3"/>
  <c r="DB286" i="3"/>
  <c r="DB207" i="3"/>
  <c r="DB125" i="3"/>
  <c r="DB299" i="3"/>
  <c r="DB217" i="3"/>
  <c r="DB135" i="3"/>
  <c r="DB318" i="3"/>
  <c r="DB298" i="3"/>
  <c r="DB126" i="3"/>
  <c r="DB328" i="3"/>
  <c r="DB210" i="3"/>
  <c r="DB136" i="3"/>
  <c r="DB297" i="3"/>
  <c r="DB184" i="3"/>
  <c r="DB307" i="3"/>
  <c r="DB194" i="3"/>
  <c r="DB326" i="3"/>
  <c r="DB208" i="3"/>
  <c r="DB169" i="3"/>
  <c r="DB253" i="3"/>
  <c r="DB155" i="3"/>
  <c r="DB305" i="3"/>
  <c r="DB223" i="3"/>
  <c r="DB315" i="3"/>
  <c r="DB233" i="3"/>
  <c r="DB119" i="3"/>
  <c r="DB333" i="3"/>
  <c r="DB254" i="3"/>
  <c r="DB142" i="3"/>
  <c r="DB3" i="5"/>
  <c r="DB271" i="3"/>
  <c r="DB152" i="3"/>
  <c r="DB228" i="3"/>
  <c r="DB189" i="3"/>
  <c r="DB238" i="3"/>
  <c r="DB273" i="3"/>
  <c r="DB309" i="3"/>
  <c r="DB227" i="3"/>
  <c r="DB265" i="3"/>
  <c r="DB319" i="3"/>
  <c r="DB237" i="3"/>
  <c r="DB128" i="3"/>
  <c r="DB291" i="3"/>
  <c r="DB176" i="3"/>
  <c r="DB264" i="3"/>
  <c r="DB186" i="3"/>
  <c r="DB4" i="3"/>
  <c r="DB317" i="3"/>
  <c r="DB200" i="3"/>
  <c r="DB121" i="3"/>
  <c r="DB327" i="3"/>
  <c r="DB213" i="3"/>
  <c r="DB131" i="3"/>
  <c r="DB244" i="3"/>
  <c r="DB149" i="3"/>
  <c r="DB257" i="3"/>
  <c r="DB159" i="3"/>
  <c r="DB325" i="3"/>
  <c r="DB243" i="3"/>
  <c r="DB129" i="3"/>
  <c r="DB335" i="3"/>
  <c r="DB218" i="3"/>
  <c r="DB144" i="3"/>
  <c r="DB270" i="3"/>
  <c r="DB157" i="3"/>
  <c r="DB280" i="3"/>
  <c r="DB170" i="3"/>
  <c r="DB431" i="3"/>
  <c r="DB301" i="3"/>
  <c r="DB219" i="3"/>
  <c r="DB137" i="3"/>
  <c r="DB311" i="3"/>
  <c r="DB229" i="3"/>
  <c r="DB120" i="3"/>
  <c r="DB314" i="3"/>
  <c r="DB279" i="3"/>
  <c r="DB154" i="3"/>
  <c r="DB324" i="3"/>
  <c r="DB203" i="3"/>
  <c r="DB167" i="3"/>
  <c r="DB435" i="3"/>
  <c r="DB274" i="3"/>
  <c r="DB202" i="3"/>
  <c r="DB165" i="3"/>
  <c r="DB330" i="3"/>
  <c r="DB222" i="3"/>
  <c r="DB290" i="3"/>
  <c r="DB221" i="3"/>
  <c r="DB181" i="3"/>
  <c r="DB313" i="3"/>
  <c r="DB241" i="3"/>
  <c r="DB196" i="3"/>
  <c r="DB429" i="3"/>
  <c r="DB285" i="3"/>
  <c r="DB212" i="3"/>
  <c r="DB183" i="3"/>
  <c r="DB180" i="3"/>
  <c r="DB139" i="3"/>
  <c r="DB276" i="3"/>
  <c r="DB231" i="3"/>
  <c r="DB127" i="3"/>
  <c r="DB246" i="3"/>
  <c r="DB275" i="3"/>
  <c r="DB182" i="3"/>
  <c r="DB173" i="3"/>
  <c r="DB230" i="3"/>
  <c r="DB266" i="3"/>
  <c r="DB198" i="3"/>
  <c r="DB300" i="3"/>
  <c r="DB284" i="3"/>
  <c r="DB236" i="3"/>
  <c r="DB175" i="3"/>
  <c r="DB172" i="3"/>
  <c r="DB3" i="8"/>
  <c r="DB19" i="3"/>
  <c r="DB304" i="3"/>
  <c r="DB220" i="3"/>
  <c r="DB191" i="3"/>
  <c r="DB188" i="3"/>
  <c r="DB323" i="3"/>
  <c r="DB434" i="3"/>
  <c r="CZ32" i="9"/>
  <c r="CZ33" i="8"/>
  <c r="DA67" i="8"/>
  <c r="DA68" i="8"/>
  <c r="CZ33" i="9"/>
  <c r="CZ34" i="8"/>
  <c r="CZ29" i="5"/>
  <c r="BC42" i="21" l="1"/>
  <c r="CY137" i="4"/>
  <c r="CY182" i="4" s="1"/>
  <c r="CY92" i="4" s="1"/>
  <c r="CY9" i="5"/>
  <c r="CY199" i="4"/>
  <c r="CY244" i="4" s="1"/>
  <c r="CY225" i="4"/>
  <c r="CY124" i="4"/>
  <c r="CY169" i="4" s="1"/>
  <c r="CY79" i="4" s="1"/>
  <c r="CY130" i="4"/>
  <c r="CY175" i="4" s="1"/>
  <c r="CY85" i="4" s="1"/>
  <c r="CY111" i="4"/>
  <c r="CY156" i="4" s="1"/>
  <c r="CY66" i="4" s="1"/>
  <c r="CX156" i="4"/>
  <c r="CX66" i="4" s="1"/>
  <c r="CX175" i="4"/>
  <c r="CX85" i="4" s="1"/>
  <c r="CY11" i="5"/>
  <c r="CY129" i="4"/>
  <c r="CY174" i="4" s="1"/>
  <c r="CY84" i="4" s="1"/>
  <c r="CY116" i="4"/>
  <c r="CY113" i="4"/>
  <c r="CY158" i="4" s="1"/>
  <c r="CY68" i="4" s="1"/>
  <c r="CY209" i="4"/>
  <c r="CY254" i="4" s="1"/>
  <c r="CY213" i="4"/>
  <c r="CY258" i="4" s="1"/>
  <c r="CY105" i="4"/>
  <c r="CY223" i="4"/>
  <c r="CY268" i="4" s="1"/>
  <c r="CY122" i="4"/>
  <c r="CY167" i="4" s="1"/>
  <c r="CY77" i="4" s="1"/>
  <c r="CY115" i="4"/>
  <c r="CY160" i="4" s="1"/>
  <c r="CY70" i="4" s="1"/>
  <c r="CY125" i="4"/>
  <c r="CY114" i="4"/>
  <c r="CY159" i="4" s="1"/>
  <c r="CY69" i="4" s="1"/>
  <c r="CY229" i="4"/>
  <c r="CY274" i="4" s="1"/>
  <c r="CY132" i="4"/>
  <c r="CY177" i="4" s="1"/>
  <c r="CY87" i="4" s="1"/>
  <c r="CY10" i="5"/>
  <c r="CY208" i="4"/>
  <c r="CY253" i="4" s="1"/>
  <c r="CY133" i="4"/>
  <c r="CY178" i="4" s="1"/>
  <c r="CY88" i="4" s="1"/>
  <c r="CY191" i="4"/>
  <c r="CY236" i="4" s="1"/>
  <c r="CY136" i="4"/>
  <c r="CY127" i="4"/>
  <c r="CY172" i="4" s="1"/>
  <c r="CY82" i="4" s="1"/>
  <c r="CY126" i="4"/>
  <c r="CY171" i="4" s="1"/>
  <c r="CY81" i="4" s="1"/>
  <c r="CY211" i="4"/>
  <c r="CY256" i="4" s="1"/>
  <c r="CY204" i="4"/>
  <c r="CY189" i="4"/>
  <c r="CY234" i="4" s="1"/>
  <c r="CY107" i="4"/>
  <c r="CY152" i="4" s="1"/>
  <c r="CY62" i="4" s="1"/>
  <c r="CY207" i="4"/>
  <c r="CY252" i="4" s="1"/>
  <c r="CY135" i="4"/>
  <c r="CY139" i="4"/>
  <c r="CY184" i="4" s="1"/>
  <c r="CY94" i="4" s="1"/>
  <c r="CY192" i="4"/>
  <c r="CY237" i="4" s="1"/>
  <c r="CX256" i="4"/>
  <c r="CX180" i="4"/>
  <c r="CX90" i="4" s="1"/>
  <c r="CY206" i="4"/>
  <c r="CY251" i="4" s="1"/>
  <c r="CY197" i="4"/>
  <c r="CY242" i="4" s="1"/>
  <c r="CY226" i="4"/>
  <c r="CY271" i="4" s="1"/>
  <c r="CY138" i="4"/>
  <c r="CY202" i="4"/>
  <c r="CY247" i="4" s="1"/>
  <c r="CY12" i="5"/>
  <c r="CY118" i="4"/>
  <c r="CY163" i="4" s="1"/>
  <c r="CY73" i="4" s="1"/>
  <c r="CY103" i="4"/>
  <c r="CY218" i="4"/>
  <c r="CY263" i="4" s="1"/>
  <c r="CY119" i="4"/>
  <c r="CY164" i="4" s="1"/>
  <c r="CY74" i="4" s="1"/>
  <c r="CY222" i="4"/>
  <c r="CY267" i="4" s="1"/>
  <c r="CY109" i="4"/>
  <c r="CY154" i="4" s="1"/>
  <c r="CY64" i="4" s="1"/>
  <c r="CY134" i="4"/>
  <c r="CY179" i="4" s="1"/>
  <c r="CY89" i="4" s="1"/>
  <c r="CY102" i="4"/>
  <c r="CY147" i="4" s="1"/>
  <c r="CY57" i="4" s="1"/>
  <c r="CY128" i="4"/>
  <c r="CY117" i="4"/>
  <c r="CY162" i="4" s="1"/>
  <c r="CY72" i="4" s="1"/>
  <c r="CY101" i="4"/>
  <c r="CY146" i="4" s="1"/>
  <c r="CY56" i="4" s="1"/>
  <c r="CY106" i="4"/>
  <c r="CY151" i="4" s="1"/>
  <c r="CY61" i="4" s="1"/>
  <c r="CY198" i="4"/>
  <c r="CY214" i="4"/>
  <c r="CY259" i="4" s="1"/>
  <c r="CY217" i="4"/>
  <c r="CY262" i="4" s="1"/>
  <c r="CY99" i="4"/>
  <c r="CY144" i="4" s="1"/>
  <c r="CY54" i="4" s="1"/>
  <c r="CY203" i="4"/>
  <c r="CY195" i="4"/>
  <c r="CY240" i="4" s="1"/>
  <c r="CY112" i="4"/>
  <c r="CY157" i="4" s="1"/>
  <c r="CY67" i="4" s="1"/>
  <c r="CY228" i="4"/>
  <c r="CY273" i="4" s="1"/>
  <c r="CY215" i="4"/>
  <c r="CY201" i="4"/>
  <c r="CY246" i="4" s="1"/>
  <c r="CX248" i="4"/>
  <c r="CX252" i="4"/>
  <c r="CX144" i="4"/>
  <c r="CX54" i="4" s="1"/>
  <c r="CX240" i="4"/>
  <c r="CX270" i="4"/>
  <c r="CX152" i="4"/>
  <c r="CX62" i="4" s="1"/>
  <c r="CY131" i="4"/>
  <c r="CY227" i="4"/>
  <c r="CY272" i="4" s="1"/>
  <c r="CY123" i="4"/>
  <c r="CY168" i="4" s="1"/>
  <c r="CY78" i="4" s="1"/>
  <c r="CY121" i="4"/>
  <c r="CY166" i="4" s="1"/>
  <c r="CY76" i="4" s="1"/>
  <c r="CY212" i="4"/>
  <c r="CY220" i="4"/>
  <c r="CY265" i="4" s="1"/>
  <c r="CY205" i="4"/>
  <c r="CY250" i="4" s="1"/>
  <c r="CY210" i="4"/>
  <c r="CY255" i="4" s="1"/>
  <c r="CY221" i="4"/>
  <c r="CY193" i="4"/>
  <c r="CY238" i="4" s="1"/>
  <c r="CY108" i="4"/>
  <c r="CY153" i="4" s="1"/>
  <c r="CY63" i="4" s="1"/>
  <c r="CY104" i="4"/>
  <c r="CY149" i="4" s="1"/>
  <c r="CY59" i="4" s="1"/>
  <c r="CY110" i="4"/>
  <c r="CY200" i="4"/>
  <c r="CY245" i="4" s="1"/>
  <c r="CY194" i="4"/>
  <c r="CY239" i="4" s="1"/>
  <c r="CY196" i="4"/>
  <c r="CY241" i="4" s="1"/>
  <c r="CY219" i="4"/>
  <c r="CY224" i="4"/>
  <c r="CY269" i="4" s="1"/>
  <c r="CY216" i="4"/>
  <c r="CY261" i="4" s="1"/>
  <c r="CY120" i="4"/>
  <c r="DB11" i="4"/>
  <c r="DB12" i="4"/>
  <c r="DB13" i="4"/>
  <c r="DB16" i="4"/>
  <c r="DB15" i="4"/>
  <c r="DB17" i="4"/>
  <c r="DB19" i="4"/>
  <c r="DB14" i="4"/>
  <c r="DB18" i="4"/>
  <c r="DB20" i="4"/>
  <c r="DB21" i="4"/>
  <c r="DB24" i="4"/>
  <c r="DB22" i="4"/>
  <c r="DB25" i="4"/>
  <c r="DB26" i="4"/>
  <c r="DB23" i="4"/>
  <c r="DB27" i="4"/>
  <c r="DB29" i="4"/>
  <c r="DB30" i="4"/>
  <c r="DB31" i="4"/>
  <c r="DB28" i="4"/>
  <c r="DB36" i="4"/>
  <c r="DB37" i="4"/>
  <c r="DB33" i="4"/>
  <c r="DB34" i="4"/>
  <c r="DB38" i="4"/>
  <c r="DB35" i="4"/>
  <c r="DB39" i="4"/>
  <c r="DB43" i="4"/>
  <c r="DB47" i="4"/>
  <c r="DB41" i="4"/>
  <c r="DB44" i="4"/>
  <c r="DB40" i="4"/>
  <c r="DB45" i="4"/>
  <c r="DB49" i="4"/>
  <c r="DB32" i="4"/>
  <c r="DB46" i="4"/>
  <c r="DB48" i="4"/>
  <c r="DB42" i="4"/>
  <c r="DC32" i="3"/>
  <c r="DC76" i="3" s="1"/>
  <c r="DC33" i="3"/>
  <c r="DC77" i="3" s="1"/>
  <c r="DC36" i="3"/>
  <c r="DC80" i="3" s="1"/>
  <c r="DC35" i="3"/>
  <c r="DC79" i="3" s="1"/>
  <c r="DC39" i="3"/>
  <c r="DC83" i="3" s="1"/>
  <c r="DC38" i="3"/>
  <c r="DC82" i="3" s="1"/>
  <c r="DC42" i="3"/>
  <c r="DC86" i="3" s="1"/>
  <c r="DC46" i="3"/>
  <c r="DC90" i="3" s="1"/>
  <c r="DC45" i="3"/>
  <c r="DC89" i="3" s="1"/>
  <c r="DC43" i="3"/>
  <c r="DC87" i="3" s="1"/>
  <c r="DC50" i="3"/>
  <c r="DC94" i="3" s="1"/>
  <c r="DC47" i="3"/>
  <c r="DC91" i="3" s="1"/>
  <c r="DC49" i="3"/>
  <c r="DC93" i="3" s="1"/>
  <c r="DC53" i="3"/>
  <c r="DC97" i="3" s="1"/>
  <c r="DC37" i="3"/>
  <c r="DC81" i="3" s="1"/>
  <c r="DC44" i="3"/>
  <c r="DC88" i="3" s="1"/>
  <c r="DC55" i="3"/>
  <c r="DC99" i="3" s="1"/>
  <c r="DC57" i="3"/>
  <c r="DC101" i="3" s="1"/>
  <c r="DC61" i="3"/>
  <c r="DC105" i="3" s="1"/>
  <c r="DC65" i="3"/>
  <c r="DC109" i="3" s="1"/>
  <c r="DC69" i="3"/>
  <c r="DC113" i="3" s="1"/>
  <c r="DC52" i="3"/>
  <c r="DC96" i="3" s="1"/>
  <c r="DC56" i="3"/>
  <c r="DC100" i="3" s="1"/>
  <c r="DC60" i="3"/>
  <c r="DC104" i="3" s="1"/>
  <c r="DC64" i="3"/>
  <c r="DC108" i="3" s="1"/>
  <c r="DC68" i="3"/>
  <c r="DC112" i="3" s="1"/>
  <c r="DC48" i="3"/>
  <c r="DC92" i="3" s="1"/>
  <c r="DC54" i="3"/>
  <c r="DC98" i="3" s="1"/>
  <c r="DC62" i="3"/>
  <c r="DC106" i="3" s="1"/>
  <c r="DC71" i="3"/>
  <c r="DC115" i="3" s="1"/>
  <c r="DC34" i="3"/>
  <c r="DC78" i="3" s="1"/>
  <c r="DC63" i="3"/>
  <c r="DC107" i="3" s="1"/>
  <c r="DC41" i="3"/>
  <c r="DC85" i="3" s="1"/>
  <c r="DC66" i="3"/>
  <c r="DC110" i="3" s="1"/>
  <c r="DC40" i="3"/>
  <c r="DC84" i="3" s="1"/>
  <c r="DC51" i="3"/>
  <c r="DC95" i="3" s="1"/>
  <c r="DC59" i="3"/>
  <c r="DC103" i="3" s="1"/>
  <c r="DC67" i="3"/>
  <c r="DC111" i="3" s="1"/>
  <c r="DC31" i="3"/>
  <c r="DC75" i="3" s="1"/>
  <c r="DC70" i="3"/>
  <c r="DC114" i="3" s="1"/>
  <c r="DC58" i="3"/>
  <c r="DC102" i="3" s="1"/>
  <c r="CY13" i="5"/>
  <c r="CY22" i="9" s="1"/>
  <c r="CX15" i="8"/>
  <c r="CX9" i="9"/>
  <c r="CX11" i="9"/>
  <c r="CX17" i="8"/>
  <c r="CW277" i="4"/>
  <c r="CW16" i="8"/>
  <c r="CW10" i="9"/>
  <c r="DA56" i="9"/>
  <c r="CY8" i="5"/>
  <c r="DC22" i="3"/>
  <c r="CY281" i="4"/>
  <c r="CY279" i="4"/>
  <c r="CX18" i="9"/>
  <c r="CX21" i="8"/>
  <c r="CX26" i="8"/>
  <c r="CZ16" i="3"/>
  <c r="CZ2" i="5"/>
  <c r="CZ2" i="8"/>
  <c r="DA2" i="3"/>
  <c r="CZ2" i="9"/>
  <c r="CZ2" i="4"/>
  <c r="CY21" i="5"/>
  <c r="CY25" i="5"/>
  <c r="CX22" i="8"/>
  <c r="CX19" i="9"/>
  <c r="CX23" i="8"/>
  <c r="CX20" i="9"/>
  <c r="CX17" i="9"/>
  <c r="CX20" i="8"/>
  <c r="CX24" i="8"/>
  <c r="CX21" i="9"/>
  <c r="CX280" i="4"/>
  <c r="DC26" i="3"/>
  <c r="DC25" i="3"/>
  <c r="DC28" i="3"/>
  <c r="DC27" i="3"/>
  <c r="DB29" i="5"/>
  <c r="DB109" i="5"/>
  <c r="DB16" i="5"/>
  <c r="DB33" i="5" s="1"/>
  <c r="DB80" i="5"/>
  <c r="DB92" i="5"/>
  <c r="DB4" i="5"/>
  <c r="DB58" i="8"/>
  <c r="DB59" i="8"/>
  <c r="DB104" i="5"/>
  <c r="DB4" i="4"/>
  <c r="DB285" i="4"/>
  <c r="DB68" i="8"/>
  <c r="DB67" i="8"/>
  <c r="DB4" i="8"/>
  <c r="DB47" i="8"/>
  <c r="DB65" i="8"/>
  <c r="DB54" i="8"/>
  <c r="DB63" i="8"/>
  <c r="DB55" i="8"/>
  <c r="DB40" i="8"/>
  <c r="DB56" i="8"/>
  <c r="DB48" i="8"/>
  <c r="DB45" i="8"/>
  <c r="DB64" i="8"/>
  <c r="DD3" i="3"/>
  <c r="DC385" i="3"/>
  <c r="DC62" i="5" s="1"/>
  <c r="DC402" i="3"/>
  <c r="DC388" i="3"/>
  <c r="DC65" i="5" s="1"/>
  <c r="DC389" i="3"/>
  <c r="DC66" i="5" s="1"/>
  <c r="DC390" i="3"/>
  <c r="DC67" i="5" s="1"/>
  <c r="DC392" i="3"/>
  <c r="DC69" i="5" s="1"/>
  <c r="DC400" i="3"/>
  <c r="DC77" i="5" s="1"/>
  <c r="DC394" i="3"/>
  <c r="DC71" i="5" s="1"/>
  <c r="DC401" i="3"/>
  <c r="DC393" i="3"/>
  <c r="DC70" i="5" s="1"/>
  <c r="DC340" i="3"/>
  <c r="DC396" i="3"/>
  <c r="DC73" i="5" s="1"/>
  <c r="DC386" i="3"/>
  <c r="DC63" i="5" s="1"/>
  <c r="DC344" i="3"/>
  <c r="DC45" i="5" s="1"/>
  <c r="DC341" i="3"/>
  <c r="DC42" i="5" s="1"/>
  <c r="DC342" i="3"/>
  <c r="DC43" i="5" s="1"/>
  <c r="DC348" i="3"/>
  <c r="DC49" i="5" s="1"/>
  <c r="DC352" i="3"/>
  <c r="DC53" i="5" s="1"/>
  <c r="DC343" i="3"/>
  <c r="DC44" i="5" s="1"/>
  <c r="DC345" i="3"/>
  <c r="DC46" i="5" s="1"/>
  <c r="DC349" i="3"/>
  <c r="DC50" i="5" s="1"/>
  <c r="DC351" i="3"/>
  <c r="DC52" i="5" s="1"/>
  <c r="DC354" i="3"/>
  <c r="DC55" i="5" s="1"/>
  <c r="DC358" i="3"/>
  <c r="DC346" i="3"/>
  <c r="DC47" i="5" s="1"/>
  <c r="DC355" i="3"/>
  <c r="DC56" i="5" s="1"/>
  <c r="DC398" i="3"/>
  <c r="DC75" i="5" s="1"/>
  <c r="DC395" i="3"/>
  <c r="DC72" i="5" s="1"/>
  <c r="DC347" i="3"/>
  <c r="DC48" i="5" s="1"/>
  <c r="DC356" i="3"/>
  <c r="DC57" i="5" s="1"/>
  <c r="DC391" i="3"/>
  <c r="DC68" i="5" s="1"/>
  <c r="DC357" i="3"/>
  <c r="DC350" i="3"/>
  <c r="DC51" i="5" s="1"/>
  <c r="DC387" i="3"/>
  <c r="DC64" i="5" s="1"/>
  <c r="DC384" i="3"/>
  <c r="DC310" i="3"/>
  <c r="DC209" i="3"/>
  <c r="DC194" i="3"/>
  <c r="DC295" i="3"/>
  <c r="DC251" i="3"/>
  <c r="DC166" i="3"/>
  <c r="DC3" i="5"/>
  <c r="DC281" i="3"/>
  <c r="DC175" i="3"/>
  <c r="DC139" i="3"/>
  <c r="DC291" i="3"/>
  <c r="DC185" i="3"/>
  <c r="DC184" i="3"/>
  <c r="DC282" i="3"/>
  <c r="DC228" i="3"/>
  <c r="DC144" i="3"/>
  <c r="DC268" i="3"/>
  <c r="DC197" i="3"/>
  <c r="DC130" i="3"/>
  <c r="DC321" i="3"/>
  <c r="DC256" i="3"/>
  <c r="DC148" i="3"/>
  <c r="DC153" i="3"/>
  <c r="DC332" i="3"/>
  <c r="DC231" i="3"/>
  <c r="DC192" i="3"/>
  <c r="DC428" i="3"/>
  <c r="DC326" i="3"/>
  <c r="DC225" i="3"/>
  <c r="DC149" i="3"/>
  <c r="DC311" i="3"/>
  <c r="DC243" i="3"/>
  <c r="DC234" i="3"/>
  <c r="DC297" i="3"/>
  <c r="DC255" i="3"/>
  <c r="DC170" i="3"/>
  <c r="DC308" i="3"/>
  <c r="DC207" i="3"/>
  <c r="DC190" i="3"/>
  <c r="DC333" i="3"/>
  <c r="DC269" i="3"/>
  <c r="DC163" i="3"/>
  <c r="DC222" i="3"/>
  <c r="DC319" i="3"/>
  <c r="DC254" i="3"/>
  <c r="DC146" i="3"/>
  <c r="DC127" i="3"/>
  <c r="DC270" i="3"/>
  <c r="DC201" i="3"/>
  <c r="DC132" i="3"/>
  <c r="DC280" i="3"/>
  <c r="DC224" i="3"/>
  <c r="DC142" i="3"/>
  <c r="DC434" i="3"/>
  <c r="DC3" i="4"/>
  <c r="DC241" i="3"/>
  <c r="DC136" i="3"/>
  <c r="DC327" i="3"/>
  <c r="DC227" i="3"/>
  <c r="DC122" i="3"/>
  <c r="DC278" i="3"/>
  <c r="DC242" i="3"/>
  <c r="DC288" i="3"/>
  <c r="DC150" i="3"/>
  <c r="DC430" i="3"/>
  <c r="DC285" i="3"/>
  <c r="DC261" i="3"/>
  <c r="DC271" i="3"/>
  <c r="DC199" i="3"/>
  <c r="DC322" i="3"/>
  <c r="DC236" i="3"/>
  <c r="DC172" i="3"/>
  <c r="DC299" i="3"/>
  <c r="DC193" i="3"/>
  <c r="DC214" i="3"/>
  <c r="DC432" i="3"/>
  <c r="DC260" i="3"/>
  <c r="DC159" i="3"/>
  <c r="DC279" i="3"/>
  <c r="DC198" i="3"/>
  <c r="DC330" i="3"/>
  <c r="DC191" i="3"/>
  <c r="DC203" i="3"/>
  <c r="DC307" i="3"/>
  <c r="DC208" i="3"/>
  <c r="DC246" i="3"/>
  <c r="DC301" i="3"/>
  <c r="DC263" i="3"/>
  <c r="DC128" i="3"/>
  <c r="DC320" i="3"/>
  <c r="DC232" i="3"/>
  <c r="DC164" i="3"/>
  <c r="DC334" i="3"/>
  <c r="DC237" i="3"/>
  <c r="DC186" i="3"/>
  <c r="DC247" i="3"/>
  <c r="DC129" i="3"/>
  <c r="DC309" i="3"/>
  <c r="DC212" i="3"/>
  <c r="DC257" i="3"/>
  <c r="DC328" i="3"/>
  <c r="DC189" i="3"/>
  <c r="DC188" i="3"/>
  <c r="DC245" i="3"/>
  <c r="DC119" i="3"/>
  <c r="DC258" i="3"/>
  <c r="DC143" i="3"/>
  <c r="DC3" i="8"/>
  <c r="DC252" i="3"/>
  <c r="DC133" i="3"/>
  <c r="DC335" i="3"/>
  <c r="DC235" i="3"/>
  <c r="DC182" i="3"/>
  <c r="DC286" i="3"/>
  <c r="DC183" i="3"/>
  <c r="DC4" i="3"/>
  <c r="DC264" i="3"/>
  <c r="DC158" i="3"/>
  <c r="DC427" i="3"/>
  <c r="DC325" i="3"/>
  <c r="DC244" i="3"/>
  <c r="DC120" i="3"/>
  <c r="DC211" i="3"/>
  <c r="DC138" i="3"/>
  <c r="DC300" i="3"/>
  <c r="DC156" i="3"/>
  <c r="DC272" i="3"/>
  <c r="DC169" i="3"/>
  <c r="DC429" i="3"/>
  <c r="DC302" i="3"/>
  <c r="DC195" i="3"/>
  <c r="DC284" i="3"/>
  <c r="DC181" i="3"/>
  <c r="DC305" i="3"/>
  <c r="DC202" i="3"/>
  <c r="DC238" i="3"/>
  <c r="DC315" i="3"/>
  <c r="DC215" i="3"/>
  <c r="DC141" i="3"/>
  <c r="DC274" i="3"/>
  <c r="DC171" i="3"/>
  <c r="DC298" i="3"/>
  <c r="DC154" i="3"/>
  <c r="DC313" i="3"/>
  <c r="DC213" i="3"/>
  <c r="DC140" i="3"/>
  <c r="DC323" i="3"/>
  <c r="DC223" i="3"/>
  <c r="DC155" i="3"/>
  <c r="DC317" i="3"/>
  <c r="DC217" i="3"/>
  <c r="DC145" i="3"/>
  <c r="DC303" i="3"/>
  <c r="DC200" i="3"/>
  <c r="DC230" i="3"/>
  <c r="DC289" i="3"/>
  <c r="DC137" i="3"/>
  <c r="DC267" i="3"/>
  <c r="DC174" i="3"/>
  <c r="DC19" i="3"/>
  <c r="DC290" i="3"/>
  <c r="DC187" i="3"/>
  <c r="DC180" i="3"/>
  <c r="DC312" i="3"/>
  <c r="DC216" i="3"/>
  <c r="DC131" i="3"/>
  <c r="DC265" i="3"/>
  <c r="DC176" i="3"/>
  <c r="DC275" i="3"/>
  <c r="DC218" i="3"/>
  <c r="DC13" i="3"/>
  <c r="DC266" i="3"/>
  <c r="DC196" i="3"/>
  <c r="DC287" i="3"/>
  <c r="DC135" i="3"/>
  <c r="DC306" i="3"/>
  <c r="DC167" i="3"/>
  <c r="DC316" i="3"/>
  <c r="DC177" i="3"/>
  <c r="DC123" i="3"/>
  <c r="DC262" i="3"/>
  <c r="DC220" i="3"/>
  <c r="DC168" i="3"/>
  <c r="DC125" i="3"/>
  <c r="DC259" i="3"/>
  <c r="DC296" i="3"/>
  <c r="DC173" i="3"/>
  <c r="DC124" i="3"/>
  <c r="DC273" i="3"/>
  <c r="DC253" i="3"/>
  <c r="DC277" i="3"/>
  <c r="DC157" i="3"/>
  <c r="DC121" i="3"/>
  <c r="DC431" i="3"/>
  <c r="DC304" i="3"/>
  <c r="DC221" i="3"/>
  <c r="DC126" i="3"/>
  <c r="DC152" i="3"/>
  <c r="DC3" i="9"/>
  <c r="DC435" i="3"/>
  <c r="DC219" i="3"/>
  <c r="DC210" i="3"/>
  <c r="DC226" i="3"/>
  <c r="DC324" i="3"/>
  <c r="DC318" i="3"/>
  <c r="DC165" i="3"/>
  <c r="DC151" i="3"/>
  <c r="DC7" i="3"/>
  <c r="DC329" i="3"/>
  <c r="DC239" i="3"/>
  <c r="DC233" i="3"/>
  <c r="DC147" i="3"/>
  <c r="DC433" i="3"/>
  <c r="DC314" i="3"/>
  <c r="DC240" i="3"/>
  <c r="DC179" i="3"/>
  <c r="DC331" i="3"/>
  <c r="DC10" i="3"/>
  <c r="DC276" i="3"/>
  <c r="DC229" i="3"/>
  <c r="DC134" i="3"/>
  <c r="DC178" i="3"/>
  <c r="DC283" i="3"/>
  <c r="DC399" i="3"/>
  <c r="DC76" i="5" s="1"/>
  <c r="DA34" i="8"/>
  <c r="DA33" i="9"/>
  <c r="DB42" i="9"/>
  <c r="DB4" i="9"/>
  <c r="DB48" i="9"/>
  <c r="DB47" i="9"/>
  <c r="DA33" i="8"/>
  <c r="DA32" i="9"/>
  <c r="BF137" i="20" l="1"/>
  <c r="F42" i="21"/>
  <c r="BC43" i="21"/>
  <c r="BD40" i="21" s="1"/>
  <c r="BD43" i="21" s="1"/>
  <c r="BE40" i="21" s="1"/>
  <c r="BE43" i="21" s="1"/>
  <c r="BF40" i="21" s="1"/>
  <c r="BF43" i="21" s="1"/>
  <c r="BG40" i="21" s="1"/>
  <c r="BG43" i="21" s="1"/>
  <c r="BH40" i="21" s="1"/>
  <c r="BH43" i="21" s="1"/>
  <c r="BI40" i="21" s="1"/>
  <c r="BI43" i="21" s="1"/>
  <c r="BJ40" i="21" s="1"/>
  <c r="BJ43" i="21" s="1"/>
  <c r="BK40" i="21" s="1"/>
  <c r="BK43" i="21" s="1"/>
  <c r="BL40" i="21" s="1"/>
  <c r="BL43" i="21" s="1"/>
  <c r="BM40" i="21" s="1"/>
  <c r="BM43" i="21" s="1"/>
  <c r="BN40" i="21" s="1"/>
  <c r="BN43" i="21" s="1"/>
  <c r="BO40" i="21" s="1"/>
  <c r="BO43" i="21" s="1"/>
  <c r="CZ9" i="5"/>
  <c r="CZ219" i="4"/>
  <c r="CZ264" i="4" s="1"/>
  <c r="CZ131" i="4"/>
  <c r="CZ176" i="4" s="1"/>
  <c r="CZ86" i="4" s="1"/>
  <c r="CZ198" i="4"/>
  <c r="CZ243" i="4" s="1"/>
  <c r="CZ103" i="4"/>
  <c r="CZ148" i="4" s="1"/>
  <c r="CZ58" i="4" s="1"/>
  <c r="CZ204" i="4"/>
  <c r="CZ249" i="4" s="1"/>
  <c r="CZ136" i="4"/>
  <c r="CZ181" i="4" s="1"/>
  <c r="CZ91" i="4" s="1"/>
  <c r="CZ125" i="4"/>
  <c r="CZ170" i="4" s="1"/>
  <c r="CZ80" i="4" s="1"/>
  <c r="CZ225" i="4"/>
  <c r="CZ270" i="4" s="1"/>
  <c r="CZ120" i="4"/>
  <c r="CZ165" i="4" s="1"/>
  <c r="CZ75" i="4" s="1"/>
  <c r="CZ212" i="4"/>
  <c r="CZ257" i="4" s="1"/>
  <c r="CZ128" i="4"/>
  <c r="CZ173" i="4" s="1"/>
  <c r="CZ83" i="4" s="1"/>
  <c r="CZ10" i="5"/>
  <c r="CZ105" i="4"/>
  <c r="CZ150" i="4" s="1"/>
  <c r="CZ60" i="4" s="1"/>
  <c r="CZ110" i="4"/>
  <c r="CZ155" i="4" s="1"/>
  <c r="CZ65" i="4" s="1"/>
  <c r="CZ221" i="4"/>
  <c r="CZ266" i="4" s="1"/>
  <c r="CZ215" i="4"/>
  <c r="CZ260" i="4" s="1"/>
  <c r="CZ203" i="4"/>
  <c r="CZ248" i="4" s="1"/>
  <c r="CZ138" i="4"/>
  <c r="CZ183" i="4" s="1"/>
  <c r="CZ93" i="4" s="1"/>
  <c r="CZ135" i="4"/>
  <c r="CZ180" i="4" s="1"/>
  <c r="CZ90" i="4" s="1"/>
  <c r="CZ116" i="4"/>
  <c r="CZ161" i="4" s="1"/>
  <c r="CZ71" i="4" s="1"/>
  <c r="CZ220" i="4"/>
  <c r="CZ265" i="4" s="1"/>
  <c r="CY266" i="4"/>
  <c r="CY270" i="4"/>
  <c r="CY161" i="4"/>
  <c r="CY71" i="4" s="1"/>
  <c r="CY264" i="4"/>
  <c r="CY148" i="4"/>
  <c r="CY58" i="4" s="1"/>
  <c r="CY181" i="4"/>
  <c r="CY91" i="4" s="1"/>
  <c r="CY170" i="4"/>
  <c r="CY80" i="4" s="1"/>
  <c r="CY248" i="4"/>
  <c r="CY150" i="4"/>
  <c r="CY60" i="4" s="1"/>
  <c r="CY176" i="4"/>
  <c r="CY86" i="4" s="1"/>
  <c r="CZ216" i="4"/>
  <c r="CZ261" i="4" s="1"/>
  <c r="CZ196" i="4"/>
  <c r="CZ241" i="4" s="1"/>
  <c r="CZ104" i="4"/>
  <c r="CZ149" i="4" s="1"/>
  <c r="CZ59" i="4" s="1"/>
  <c r="CZ210" i="4"/>
  <c r="CZ121" i="4"/>
  <c r="CZ166" i="4" s="1"/>
  <c r="CZ76" i="4" s="1"/>
  <c r="CZ228" i="4"/>
  <c r="CZ273" i="4" s="1"/>
  <c r="CZ99" i="4"/>
  <c r="CZ144" i="4" s="1"/>
  <c r="CZ54" i="4" s="1"/>
  <c r="CZ106" i="4"/>
  <c r="CZ102" i="4"/>
  <c r="CZ147" i="4" s="1"/>
  <c r="CZ57" i="4" s="1"/>
  <c r="CZ222" i="4"/>
  <c r="CZ267" i="4" s="1"/>
  <c r="CZ118" i="4"/>
  <c r="CZ163" i="4" s="1"/>
  <c r="CZ73" i="4" s="1"/>
  <c r="CZ226" i="4"/>
  <c r="CZ207" i="4"/>
  <c r="CZ252" i="4" s="1"/>
  <c r="CZ211" i="4"/>
  <c r="CZ256" i="4" s="1"/>
  <c r="CZ191" i="4"/>
  <c r="CZ236" i="4" s="1"/>
  <c r="CZ132" i="4"/>
  <c r="CZ115" i="4"/>
  <c r="CZ160" i="4" s="1"/>
  <c r="CZ70" i="4" s="1"/>
  <c r="CZ213" i="4"/>
  <c r="CZ258" i="4" s="1"/>
  <c r="CZ129" i="4"/>
  <c r="CZ174" i="4" s="1"/>
  <c r="CZ84" i="4" s="1"/>
  <c r="CZ111" i="4"/>
  <c r="CZ199" i="4"/>
  <c r="CZ244" i="4" s="1"/>
  <c r="CY260" i="4"/>
  <c r="CY165" i="4"/>
  <c r="CY75" i="4" s="1"/>
  <c r="CY173" i="4"/>
  <c r="CY83" i="4" s="1"/>
  <c r="CY249" i="4"/>
  <c r="CY257" i="4"/>
  <c r="CY243" i="4"/>
  <c r="CZ224" i="4"/>
  <c r="CZ269" i="4" s="1"/>
  <c r="CZ194" i="4"/>
  <c r="CZ239" i="4" s="1"/>
  <c r="CZ108" i="4"/>
  <c r="CZ153" i="4" s="1"/>
  <c r="CZ63" i="4" s="1"/>
  <c r="CZ205" i="4"/>
  <c r="CZ250" i="4" s="1"/>
  <c r="CZ123" i="4"/>
  <c r="CZ168" i="4" s="1"/>
  <c r="CZ78" i="4" s="1"/>
  <c r="CZ112" i="4"/>
  <c r="CZ157" i="4" s="1"/>
  <c r="CZ67" i="4" s="1"/>
  <c r="CZ217" i="4"/>
  <c r="CZ262" i="4" s="1"/>
  <c r="CZ101" i="4"/>
  <c r="CZ146" i="4" s="1"/>
  <c r="CZ56" i="4" s="1"/>
  <c r="CZ134" i="4"/>
  <c r="CZ179" i="4" s="1"/>
  <c r="CZ89" i="4" s="1"/>
  <c r="CZ119" i="4"/>
  <c r="CZ164" i="4" s="1"/>
  <c r="CZ74" i="4" s="1"/>
  <c r="CZ12" i="5"/>
  <c r="CZ197" i="4"/>
  <c r="CZ192" i="4"/>
  <c r="CZ237" i="4" s="1"/>
  <c r="CZ107" i="4"/>
  <c r="CZ152" i="4" s="1"/>
  <c r="CZ62" i="4" s="1"/>
  <c r="CZ126" i="4"/>
  <c r="CZ171" i="4" s="1"/>
  <c r="CZ81" i="4" s="1"/>
  <c r="CZ133" i="4"/>
  <c r="CZ178" i="4" s="1"/>
  <c r="CZ88" i="4" s="1"/>
  <c r="CZ229" i="4"/>
  <c r="CZ274" i="4" s="1"/>
  <c r="CZ122" i="4"/>
  <c r="CZ167" i="4" s="1"/>
  <c r="CZ77" i="4" s="1"/>
  <c r="CZ209" i="4"/>
  <c r="CZ254" i="4" s="1"/>
  <c r="CZ11" i="5"/>
  <c r="CZ130" i="4"/>
  <c r="CZ175" i="4" s="1"/>
  <c r="CZ85" i="4" s="1"/>
  <c r="CZ137" i="4"/>
  <c r="CZ182" i="4" s="1"/>
  <c r="CZ92" i="4" s="1"/>
  <c r="CY155" i="4"/>
  <c r="CY65" i="4" s="1"/>
  <c r="CY183" i="4"/>
  <c r="CY93" i="4" s="1"/>
  <c r="CY180" i="4"/>
  <c r="CY90" i="4" s="1"/>
  <c r="CZ200" i="4"/>
  <c r="CZ245" i="4" s="1"/>
  <c r="CZ193" i="4"/>
  <c r="CZ238" i="4" s="1"/>
  <c r="CZ227" i="4"/>
  <c r="CZ272" i="4" s="1"/>
  <c r="CZ201" i="4"/>
  <c r="CZ246" i="4" s="1"/>
  <c r="CZ195" i="4"/>
  <c r="CZ240" i="4" s="1"/>
  <c r="CZ214" i="4"/>
  <c r="CZ259" i="4" s="1"/>
  <c r="CZ117" i="4"/>
  <c r="CZ162" i="4" s="1"/>
  <c r="CZ72" i="4" s="1"/>
  <c r="CZ109" i="4"/>
  <c r="CZ154" i="4" s="1"/>
  <c r="CZ64" i="4" s="1"/>
  <c r="CZ218" i="4"/>
  <c r="CZ263" i="4" s="1"/>
  <c r="CZ202" i="4"/>
  <c r="CZ247" i="4" s="1"/>
  <c r="CZ206" i="4"/>
  <c r="CZ251" i="4" s="1"/>
  <c r="CZ139" i="4"/>
  <c r="CZ184" i="4" s="1"/>
  <c r="CZ94" i="4" s="1"/>
  <c r="CZ189" i="4"/>
  <c r="CZ127" i="4"/>
  <c r="CZ172" i="4" s="1"/>
  <c r="CZ82" i="4" s="1"/>
  <c r="CZ208" i="4"/>
  <c r="CZ253" i="4" s="1"/>
  <c r="CZ114" i="4"/>
  <c r="CZ159" i="4" s="1"/>
  <c r="CZ69" i="4" s="1"/>
  <c r="CZ223" i="4"/>
  <c r="CZ113" i="4"/>
  <c r="CZ158" i="4" s="1"/>
  <c r="CZ68" i="4" s="1"/>
  <c r="CZ124" i="4"/>
  <c r="CZ169" i="4" s="1"/>
  <c r="CZ79" i="4" s="1"/>
  <c r="DC11" i="4"/>
  <c r="DC12" i="4"/>
  <c r="DC14" i="4"/>
  <c r="DC13" i="4"/>
  <c r="DC16" i="4"/>
  <c r="DC15" i="4"/>
  <c r="DC17" i="4"/>
  <c r="DC19" i="4"/>
  <c r="DC18" i="4"/>
  <c r="DC20" i="4"/>
  <c r="DC21" i="4"/>
  <c r="DC23" i="4"/>
  <c r="DC24" i="4"/>
  <c r="DC22" i="4"/>
  <c r="DC25" i="4"/>
  <c r="DC26" i="4"/>
  <c r="DC28" i="4"/>
  <c r="DC27" i="4"/>
  <c r="DC29" i="4"/>
  <c r="DC30" i="4"/>
  <c r="DC32" i="4"/>
  <c r="DC35" i="4"/>
  <c r="DC39" i="4"/>
  <c r="DC31" i="4"/>
  <c r="DC36" i="4"/>
  <c r="DC37" i="4"/>
  <c r="DC41" i="4"/>
  <c r="DC38" i="4"/>
  <c r="DC42" i="4"/>
  <c r="DC46" i="4"/>
  <c r="DC43" i="4"/>
  <c r="DC47" i="4"/>
  <c r="DC33" i="4"/>
  <c r="DC34" i="4"/>
  <c r="DC44" i="4"/>
  <c r="DC48" i="4"/>
  <c r="DC40" i="4"/>
  <c r="DC45" i="4"/>
  <c r="DC49" i="4"/>
  <c r="DD32" i="3"/>
  <c r="DD76" i="3" s="1"/>
  <c r="DD35" i="3"/>
  <c r="DD79" i="3" s="1"/>
  <c r="DD33" i="3"/>
  <c r="DD77" i="3" s="1"/>
  <c r="DD38" i="3"/>
  <c r="DD82" i="3" s="1"/>
  <c r="DD36" i="3"/>
  <c r="DD80" i="3" s="1"/>
  <c r="DD41" i="3"/>
  <c r="DD85" i="3" s="1"/>
  <c r="DD42" i="3"/>
  <c r="DD86" i="3" s="1"/>
  <c r="DD45" i="3"/>
  <c r="DD89" i="3" s="1"/>
  <c r="DD34" i="3"/>
  <c r="DD78" i="3" s="1"/>
  <c r="DD37" i="3"/>
  <c r="DD81" i="3" s="1"/>
  <c r="DD40" i="3"/>
  <c r="DD84" i="3" s="1"/>
  <c r="DD44" i="3"/>
  <c r="DD88" i="3" s="1"/>
  <c r="DD48" i="3"/>
  <c r="DD92" i="3" s="1"/>
  <c r="DD47" i="3"/>
  <c r="DD91" i="3" s="1"/>
  <c r="DD49" i="3"/>
  <c r="DD93" i="3" s="1"/>
  <c r="DD53" i="3"/>
  <c r="DD97" i="3" s="1"/>
  <c r="DD39" i="3"/>
  <c r="DD83" i="3" s="1"/>
  <c r="DD52" i="3"/>
  <c r="DD96" i="3" s="1"/>
  <c r="DD56" i="3"/>
  <c r="DD100" i="3" s="1"/>
  <c r="DD60" i="3"/>
  <c r="DD104" i="3" s="1"/>
  <c r="DD64" i="3"/>
  <c r="DD108" i="3" s="1"/>
  <c r="DD68" i="3"/>
  <c r="DD112" i="3" s="1"/>
  <c r="DD51" i="3"/>
  <c r="DD95" i="3" s="1"/>
  <c r="DD59" i="3"/>
  <c r="DD103" i="3" s="1"/>
  <c r="DD63" i="3"/>
  <c r="DD107" i="3" s="1"/>
  <c r="DD67" i="3"/>
  <c r="DD111" i="3" s="1"/>
  <c r="DD46" i="3"/>
  <c r="DD90" i="3" s="1"/>
  <c r="DD61" i="3"/>
  <c r="DD105" i="3" s="1"/>
  <c r="DD50" i="3"/>
  <c r="DD94" i="3" s="1"/>
  <c r="DD70" i="3"/>
  <c r="DD114" i="3" s="1"/>
  <c r="DD55" i="3"/>
  <c r="DD99" i="3" s="1"/>
  <c r="DD57" i="3"/>
  <c r="DD101" i="3" s="1"/>
  <c r="DD65" i="3"/>
  <c r="DD109" i="3" s="1"/>
  <c r="DD43" i="3"/>
  <c r="DD87" i="3" s="1"/>
  <c r="DD58" i="3"/>
  <c r="DD102" i="3" s="1"/>
  <c r="DD66" i="3"/>
  <c r="DD110" i="3" s="1"/>
  <c r="DD69" i="3"/>
  <c r="DD113" i="3" s="1"/>
  <c r="DD54" i="3"/>
  <c r="DD98" i="3" s="1"/>
  <c r="DD62" i="3"/>
  <c r="DD106" i="3" s="1"/>
  <c r="DD71" i="3"/>
  <c r="DD115" i="3" s="1"/>
  <c r="DD31" i="3"/>
  <c r="DD75" i="3" s="1"/>
  <c r="CZ13" i="5"/>
  <c r="CZ22" i="9" s="1"/>
  <c r="CY17" i="8"/>
  <c r="CY11" i="9"/>
  <c r="CY15" i="8"/>
  <c r="CY9" i="9"/>
  <c r="CX277" i="4"/>
  <c r="CX10" i="9"/>
  <c r="CX16" i="8"/>
  <c r="DB56" i="9"/>
  <c r="CZ8" i="5"/>
  <c r="DD22" i="3"/>
  <c r="CY17" i="9"/>
  <c r="CY20" i="8"/>
  <c r="CY23" i="8"/>
  <c r="CY20" i="9"/>
  <c r="CZ281" i="4"/>
  <c r="CZ279" i="4"/>
  <c r="CZ21" i="5"/>
  <c r="CZ25" i="5"/>
  <c r="CY280" i="4"/>
  <c r="CY21" i="9"/>
  <c r="CY24" i="8"/>
  <c r="CY26" i="8"/>
  <c r="CY21" i="8"/>
  <c r="CY18" i="9"/>
  <c r="CY19" i="9"/>
  <c r="CY22" i="8"/>
  <c r="DA16" i="3"/>
  <c r="AM14" i="27" s="1"/>
  <c r="AM15" i="27" s="1"/>
  <c r="DA2" i="9"/>
  <c r="DA2" i="4"/>
  <c r="DA2" i="5"/>
  <c r="AM1" i="27"/>
  <c r="DB2" i="3"/>
  <c r="DA2" i="8"/>
  <c r="DD28" i="3"/>
  <c r="DD27" i="3"/>
  <c r="DD26" i="3"/>
  <c r="DD25" i="3"/>
  <c r="DC104" i="5"/>
  <c r="DB33" i="9"/>
  <c r="DB34" i="8"/>
  <c r="DC42" i="9"/>
  <c r="DC4" i="9"/>
  <c r="DC47" i="9"/>
  <c r="DC48" i="9"/>
  <c r="DC67" i="8"/>
  <c r="DC68" i="8"/>
  <c r="DB33" i="8"/>
  <c r="DB32" i="9"/>
  <c r="DC58" i="8"/>
  <c r="DC59" i="8"/>
  <c r="DC285" i="4"/>
  <c r="DC4" i="4"/>
  <c r="DC92" i="5"/>
  <c r="DC80" i="5"/>
  <c r="DC29" i="5"/>
  <c r="DC109" i="5"/>
  <c r="DC4" i="5"/>
  <c r="DC16" i="5"/>
  <c r="DC33" i="5" s="1"/>
  <c r="DD402" i="3"/>
  <c r="DE3" i="3"/>
  <c r="DD385" i="3"/>
  <c r="DD62" i="5" s="1"/>
  <c r="DD388" i="3"/>
  <c r="DD65" i="5" s="1"/>
  <c r="DD386" i="3"/>
  <c r="DD63" i="5" s="1"/>
  <c r="DD341" i="3"/>
  <c r="DD42" i="5" s="1"/>
  <c r="DD389" i="3"/>
  <c r="DD66" i="5" s="1"/>
  <c r="DD392" i="3"/>
  <c r="DD69" i="5" s="1"/>
  <c r="DD396" i="3"/>
  <c r="DD73" i="5" s="1"/>
  <c r="DD401" i="3"/>
  <c r="DD399" i="3"/>
  <c r="DD76" i="5" s="1"/>
  <c r="DD394" i="3"/>
  <c r="DD71" i="5" s="1"/>
  <c r="DD400" i="3"/>
  <c r="DD77" i="5" s="1"/>
  <c r="DD393" i="3"/>
  <c r="DD70" i="5" s="1"/>
  <c r="DD390" i="3"/>
  <c r="DD67" i="5" s="1"/>
  <c r="DD343" i="3"/>
  <c r="DD44" i="5" s="1"/>
  <c r="DD340" i="3"/>
  <c r="DD344" i="3"/>
  <c r="DD45" i="5" s="1"/>
  <c r="DD347" i="3"/>
  <c r="DD48" i="5" s="1"/>
  <c r="DD351" i="3"/>
  <c r="DD52" i="5" s="1"/>
  <c r="DD355" i="3"/>
  <c r="DD56" i="5" s="1"/>
  <c r="DD348" i="3"/>
  <c r="DD49" i="5" s="1"/>
  <c r="DD352" i="3"/>
  <c r="DD53" i="5" s="1"/>
  <c r="DD345" i="3"/>
  <c r="DD46" i="5" s="1"/>
  <c r="DD350" i="3"/>
  <c r="DD51" i="5" s="1"/>
  <c r="DD357" i="3"/>
  <c r="DD391" i="3"/>
  <c r="DD68" i="5" s="1"/>
  <c r="DD342" i="3"/>
  <c r="DD43" i="5" s="1"/>
  <c r="DD354" i="3"/>
  <c r="DD55" i="5" s="1"/>
  <c r="DD358" i="3"/>
  <c r="DD346" i="3"/>
  <c r="DD47" i="5" s="1"/>
  <c r="DD349" i="3"/>
  <c r="DD50" i="5" s="1"/>
  <c r="DD395" i="3"/>
  <c r="DD72" i="5" s="1"/>
  <c r="DD387" i="3"/>
  <c r="DD64" i="5" s="1"/>
  <c r="DD356" i="3"/>
  <c r="DD57" i="5" s="1"/>
  <c r="DD398" i="3"/>
  <c r="DD75" i="5" s="1"/>
  <c r="DD384" i="3"/>
  <c r="DD3" i="5"/>
  <c r="DD252" i="3"/>
  <c r="DD191" i="3"/>
  <c r="DD142" i="3"/>
  <c r="DD297" i="3"/>
  <c r="DD216" i="3"/>
  <c r="DD139" i="3"/>
  <c r="DD324" i="3"/>
  <c r="DD202" i="3"/>
  <c r="DD266" i="3"/>
  <c r="DD301" i="3"/>
  <c r="DD215" i="3"/>
  <c r="DD154" i="3"/>
  <c r="DD427" i="3"/>
  <c r="DD311" i="3"/>
  <c r="DD225" i="3"/>
  <c r="DD167" i="3"/>
  <c r="DD3" i="4"/>
  <c r="DD254" i="3"/>
  <c r="DD193" i="3"/>
  <c r="DD144" i="3"/>
  <c r="DD265" i="3"/>
  <c r="DD218" i="3"/>
  <c r="DD141" i="3"/>
  <c r="DD310" i="3"/>
  <c r="DD263" i="3"/>
  <c r="DD186" i="3"/>
  <c r="DD435" i="3"/>
  <c r="DD284" i="3"/>
  <c r="DD203" i="3"/>
  <c r="DD129" i="3"/>
  <c r="AN2" i="27"/>
  <c r="DD262" i="3"/>
  <c r="DD274" i="3"/>
  <c r="DD123" i="3"/>
  <c r="DD333" i="3"/>
  <c r="DD256" i="3"/>
  <c r="DD195" i="3"/>
  <c r="DD290" i="3"/>
  <c r="DD317" i="3"/>
  <c r="DD231" i="3"/>
  <c r="DD173" i="3"/>
  <c r="DD124" i="3"/>
  <c r="DD13" i="3"/>
  <c r="DD296" i="3"/>
  <c r="DD246" i="3"/>
  <c r="DD172" i="3"/>
  <c r="DD322" i="3"/>
  <c r="DD200" i="3"/>
  <c r="DD198" i="3"/>
  <c r="DD315" i="3"/>
  <c r="DD229" i="3"/>
  <c r="DD171" i="3"/>
  <c r="DD122" i="3"/>
  <c r="DD325" i="3"/>
  <c r="DD239" i="3"/>
  <c r="DD181" i="3"/>
  <c r="DD132" i="3"/>
  <c r="DD428" i="3"/>
  <c r="DD304" i="3"/>
  <c r="DD222" i="3"/>
  <c r="DD330" i="3"/>
  <c r="DD251" i="3"/>
  <c r="DD136" i="3"/>
  <c r="DD237" i="3"/>
  <c r="DD168" i="3"/>
  <c r="DD247" i="3"/>
  <c r="DD178" i="3"/>
  <c r="DD430" i="3"/>
  <c r="DD264" i="3"/>
  <c r="DD153" i="3"/>
  <c r="DD219" i="3"/>
  <c r="DD182" i="3"/>
  <c r="DD245" i="3"/>
  <c r="DD152" i="3"/>
  <c r="DD275" i="3"/>
  <c r="DD197" i="3"/>
  <c r="DD433" i="3"/>
  <c r="DD285" i="3"/>
  <c r="DD175" i="3"/>
  <c r="DD279" i="3"/>
  <c r="DD169" i="3"/>
  <c r="DD273" i="3"/>
  <c r="DD163" i="3"/>
  <c r="DD3" i="8"/>
  <c r="DD288" i="3"/>
  <c r="DD159" i="3"/>
  <c r="DD286" i="3"/>
  <c r="DD183" i="3"/>
  <c r="DD287" i="3"/>
  <c r="DD208" i="3"/>
  <c r="DD128" i="3"/>
  <c r="DD316" i="3"/>
  <c r="DD234" i="3"/>
  <c r="DD125" i="3"/>
  <c r="DD326" i="3"/>
  <c r="DD244" i="3"/>
  <c r="DD135" i="3"/>
  <c r="DD269" i="3"/>
  <c r="DD156" i="3"/>
  <c r="DD298" i="3"/>
  <c r="DD185" i="3"/>
  <c r="DD323" i="3"/>
  <c r="DD242" i="3"/>
  <c r="DD133" i="3"/>
  <c r="DD334" i="3"/>
  <c r="DD255" i="3"/>
  <c r="DD143" i="3"/>
  <c r="DD312" i="3"/>
  <c r="DD230" i="3"/>
  <c r="DD121" i="3"/>
  <c r="DD305" i="3"/>
  <c r="DD259" i="3"/>
  <c r="DD147" i="3"/>
  <c r="DD331" i="3"/>
  <c r="DD213" i="3"/>
  <c r="DD176" i="3"/>
  <c r="DD258" i="3"/>
  <c r="DD165" i="3"/>
  <c r="DD432" i="3"/>
  <c r="DD233" i="3"/>
  <c r="DD196" i="3"/>
  <c r="DD227" i="3"/>
  <c r="DD190" i="3"/>
  <c r="DD221" i="3"/>
  <c r="DD184" i="3"/>
  <c r="DD318" i="3"/>
  <c r="DD236" i="3"/>
  <c r="DD127" i="3"/>
  <c r="DD429" i="3"/>
  <c r="DD241" i="3"/>
  <c r="DD148" i="3"/>
  <c r="DD295" i="3"/>
  <c r="DD177" i="3"/>
  <c r="DD281" i="3"/>
  <c r="DD199" i="3"/>
  <c r="DD291" i="3"/>
  <c r="DD212" i="3"/>
  <c r="DD217" i="3"/>
  <c r="DD180" i="3"/>
  <c r="DD243" i="3"/>
  <c r="DD150" i="3"/>
  <c r="DD289" i="3"/>
  <c r="DD210" i="3"/>
  <c r="DD130" i="3"/>
  <c r="DD302" i="3"/>
  <c r="DD220" i="3"/>
  <c r="DD140" i="3"/>
  <c r="DD10" i="3"/>
  <c r="DD277" i="3"/>
  <c r="DD282" i="3"/>
  <c r="DD306" i="3"/>
  <c r="DD224" i="3"/>
  <c r="DD332" i="3"/>
  <c r="DD253" i="3"/>
  <c r="DD138" i="3"/>
  <c r="DD335" i="3"/>
  <c r="DD223" i="3"/>
  <c r="DD151" i="3"/>
  <c r="DD319" i="3"/>
  <c r="DD299" i="3"/>
  <c r="DD164" i="3"/>
  <c r="DD313" i="3"/>
  <c r="DD272" i="3"/>
  <c r="DD155" i="3"/>
  <c r="DD307" i="3"/>
  <c r="DD261" i="3"/>
  <c r="DD149" i="3"/>
  <c r="DD283" i="3"/>
  <c r="DD201" i="3"/>
  <c r="DD327" i="3"/>
  <c r="DD209" i="3"/>
  <c r="DD137" i="3"/>
  <c r="DD235" i="3"/>
  <c r="DD166" i="3"/>
  <c r="DD268" i="3"/>
  <c r="DD192" i="3"/>
  <c r="DD278" i="3"/>
  <c r="DD146" i="3"/>
  <c r="DD431" i="3"/>
  <c r="DD329" i="3"/>
  <c r="DD270" i="3"/>
  <c r="DD189" i="3"/>
  <c r="DD188" i="3"/>
  <c r="DD309" i="3"/>
  <c r="DD19" i="3"/>
  <c r="DD314" i="3"/>
  <c r="DD226" i="3"/>
  <c r="DD194" i="3"/>
  <c r="DD134" i="3"/>
  <c r="DD3" i="9"/>
  <c r="DD207" i="3"/>
  <c r="DD303" i="3"/>
  <c r="DD211" i="3"/>
  <c r="DD179" i="3"/>
  <c r="DD7" i="3"/>
  <c r="DD300" i="3"/>
  <c r="DD228" i="3"/>
  <c r="DD320" i="3"/>
  <c r="DD232" i="3"/>
  <c r="DD321" i="3"/>
  <c r="DD280" i="3"/>
  <c r="DD170" i="3"/>
  <c r="DD257" i="3"/>
  <c r="DD174" i="3"/>
  <c r="DD4" i="3"/>
  <c r="DD434" i="3"/>
  <c r="DD271" i="3"/>
  <c r="DD187" i="3"/>
  <c r="DD119" i="3"/>
  <c r="DD238" i="3"/>
  <c r="DD120" i="3"/>
  <c r="DD328" i="3"/>
  <c r="DD240" i="3"/>
  <c r="DD157" i="3"/>
  <c r="DD145" i="3"/>
  <c r="DD267" i="3"/>
  <c r="DD260" i="3"/>
  <c r="DD158" i="3"/>
  <c r="DD126" i="3"/>
  <c r="DD308" i="3"/>
  <c r="DD276" i="3"/>
  <c r="DD131" i="3"/>
  <c r="DD214" i="3"/>
  <c r="DC45" i="8"/>
  <c r="DC54" i="8"/>
  <c r="DC40" i="8"/>
  <c r="DC65" i="8"/>
  <c r="DC64" i="8"/>
  <c r="DC56" i="8"/>
  <c r="DC47" i="8"/>
  <c r="DC55" i="8"/>
  <c r="DC48" i="8"/>
  <c r="DC63" i="8"/>
  <c r="DC4" i="8"/>
  <c r="DA9" i="5" l="1"/>
  <c r="I137" i="20"/>
  <c r="DA221" i="4"/>
  <c r="DA266" i="4" s="1"/>
  <c r="DA11" i="5"/>
  <c r="DA205" i="4"/>
  <c r="DA132" i="4"/>
  <c r="DA177" i="4" s="1"/>
  <c r="DA87" i="4" s="1"/>
  <c r="DA106" i="4"/>
  <c r="DA151" i="4" s="1"/>
  <c r="DA61" i="4" s="1"/>
  <c r="DA105" i="4"/>
  <c r="DA150" i="4" s="1"/>
  <c r="DA60" i="4" s="1"/>
  <c r="DA215" i="4"/>
  <c r="CZ177" i="4"/>
  <c r="CZ87" i="4" s="1"/>
  <c r="DA114" i="4"/>
  <c r="DA159" i="4" s="1"/>
  <c r="DA69" i="4" s="1"/>
  <c r="DA139" i="4"/>
  <c r="DA184" i="4" s="1"/>
  <c r="DA94" i="4" s="1"/>
  <c r="DA109" i="4"/>
  <c r="DA201" i="4"/>
  <c r="DA246" i="4" s="1"/>
  <c r="DA209" i="4"/>
  <c r="DA254" i="4" s="1"/>
  <c r="DA126" i="4"/>
  <c r="DA12" i="5"/>
  <c r="DA217" i="4"/>
  <c r="DA262" i="4" s="1"/>
  <c r="DA108" i="4"/>
  <c r="DA153" i="4" s="1"/>
  <c r="DA63" i="4" s="1"/>
  <c r="DA129" i="4"/>
  <c r="DA191" i="4"/>
  <c r="DA236" i="4" s="1"/>
  <c r="DA118" i="4"/>
  <c r="DA163" i="4" s="1"/>
  <c r="DA73" i="4" s="1"/>
  <c r="DA99" i="4"/>
  <c r="DA144" i="4" s="1"/>
  <c r="DA54" i="4" s="1"/>
  <c r="DA104" i="4"/>
  <c r="DA125" i="4"/>
  <c r="DA170" i="4" s="1"/>
  <c r="DA80" i="4" s="1"/>
  <c r="DA135" i="4"/>
  <c r="DA180" i="4" s="1"/>
  <c r="DA90" i="4" s="1"/>
  <c r="DA128" i="4"/>
  <c r="DA173" i="4" s="1"/>
  <c r="DA83" i="4" s="1"/>
  <c r="DA131" i="4"/>
  <c r="DA219" i="4"/>
  <c r="DA264" i="4" s="1"/>
  <c r="DA223" i="4"/>
  <c r="DA268" i="4" s="1"/>
  <c r="DA218" i="4"/>
  <c r="DA263" i="4" s="1"/>
  <c r="DA197" i="4"/>
  <c r="DA226" i="4"/>
  <c r="DA271" i="4" s="1"/>
  <c r="DA210" i="4"/>
  <c r="DA255" i="4" s="1"/>
  <c r="DA204" i="4"/>
  <c r="DA249" i="4" s="1"/>
  <c r="CZ271" i="4"/>
  <c r="DA124" i="4"/>
  <c r="DA169" i="4" s="1"/>
  <c r="DA79" i="4" s="1"/>
  <c r="DA208" i="4"/>
  <c r="DA253" i="4" s="1"/>
  <c r="DA206" i="4"/>
  <c r="DA117" i="4"/>
  <c r="DA162" i="4" s="1"/>
  <c r="DA72" i="4" s="1"/>
  <c r="DA227" i="4"/>
  <c r="DA272" i="4" s="1"/>
  <c r="DA137" i="4"/>
  <c r="DA182" i="4" s="1"/>
  <c r="DA92" i="4" s="1"/>
  <c r="DA122" i="4"/>
  <c r="DA107" i="4"/>
  <c r="DA152" i="4" s="1"/>
  <c r="DA62" i="4" s="1"/>
  <c r="DA119" i="4"/>
  <c r="DA164" i="4" s="1"/>
  <c r="DA74" i="4" s="1"/>
  <c r="DA112" i="4"/>
  <c r="DA157" i="4" s="1"/>
  <c r="DA67" i="4" s="1"/>
  <c r="DA194" i="4"/>
  <c r="DA220" i="4"/>
  <c r="DA265" i="4" s="1"/>
  <c r="DA213" i="4"/>
  <c r="DA258" i="4" s="1"/>
  <c r="DA211" i="4"/>
  <c r="DA256" i="4" s="1"/>
  <c r="DA222" i="4"/>
  <c r="DA228" i="4"/>
  <c r="DA273" i="4" s="1"/>
  <c r="DA196" i="4"/>
  <c r="DA241" i="4" s="1"/>
  <c r="DA225" i="4"/>
  <c r="DA270" i="4" s="1"/>
  <c r="DA10" i="5"/>
  <c r="DA138" i="4"/>
  <c r="DA183" i="4" s="1"/>
  <c r="DA93" i="4" s="1"/>
  <c r="DA198" i="4"/>
  <c r="DA243" i="4" s="1"/>
  <c r="DA212" i="4"/>
  <c r="DA257" i="4" s="1"/>
  <c r="DA120" i="4"/>
  <c r="DA189" i="4"/>
  <c r="DA234" i="4" s="1"/>
  <c r="DA195" i="4"/>
  <c r="DA240" i="4" s="1"/>
  <c r="DA200" i="4"/>
  <c r="DA245" i="4" s="1"/>
  <c r="DA133" i="4"/>
  <c r="DA101" i="4"/>
  <c r="DA146" i="4" s="1"/>
  <c r="DA56" i="4" s="1"/>
  <c r="DA111" i="4"/>
  <c r="DA156" i="4" s="1"/>
  <c r="DA66" i="4" s="1"/>
  <c r="DA110" i="4"/>
  <c r="DA155" i="4" s="1"/>
  <c r="DA65" i="4" s="1"/>
  <c r="CZ268" i="4"/>
  <c r="CZ255" i="4"/>
  <c r="CZ151" i="4"/>
  <c r="CZ61" i="4" s="1"/>
  <c r="CZ234" i="4"/>
  <c r="CZ156" i="4"/>
  <c r="CZ66" i="4" s="1"/>
  <c r="CZ242" i="4"/>
  <c r="DA113" i="4"/>
  <c r="DA158" i="4" s="1"/>
  <c r="DA68" i="4" s="1"/>
  <c r="DA127" i="4"/>
  <c r="DA202" i="4"/>
  <c r="DA247" i="4" s="1"/>
  <c r="DA214" i="4"/>
  <c r="DA259" i="4" s="1"/>
  <c r="DA193" i="4"/>
  <c r="DA238" i="4" s="1"/>
  <c r="DA130" i="4"/>
  <c r="DA229" i="4"/>
  <c r="DA274" i="4" s="1"/>
  <c r="DA192" i="4"/>
  <c r="DA237" i="4" s="1"/>
  <c r="DA134" i="4"/>
  <c r="DA179" i="4" s="1"/>
  <c r="DA89" i="4" s="1"/>
  <c r="DA123" i="4"/>
  <c r="DA224" i="4"/>
  <c r="DA269" i="4" s="1"/>
  <c r="DA199" i="4"/>
  <c r="DA244" i="4" s="1"/>
  <c r="DA115" i="4"/>
  <c r="DA160" i="4" s="1"/>
  <c r="DA70" i="4" s="1"/>
  <c r="DA207" i="4"/>
  <c r="DA102" i="4"/>
  <c r="DA147" i="4" s="1"/>
  <c r="DA57" i="4" s="1"/>
  <c r="DA121" i="4"/>
  <c r="DA166" i="4" s="1"/>
  <c r="DA76" i="4" s="1"/>
  <c r="DA216" i="4"/>
  <c r="DA261" i="4" s="1"/>
  <c r="DA116" i="4"/>
  <c r="DA136" i="4"/>
  <c r="DA181" i="4" s="1"/>
  <c r="DA91" i="4" s="1"/>
  <c r="DA103" i="4"/>
  <c r="DA148" i="4" s="1"/>
  <c r="DA58" i="4" s="1"/>
  <c r="DA203" i="4"/>
  <c r="DA248" i="4" s="1"/>
  <c r="DD11" i="4"/>
  <c r="DD13" i="4"/>
  <c r="DD14" i="4"/>
  <c r="DD15" i="4"/>
  <c r="DD17" i="4"/>
  <c r="DD12" i="4"/>
  <c r="DD21" i="4"/>
  <c r="DD16" i="4"/>
  <c r="DD19" i="4"/>
  <c r="DD26" i="4"/>
  <c r="DD18" i="4"/>
  <c r="DD23" i="4"/>
  <c r="DD20" i="4"/>
  <c r="DD24" i="4"/>
  <c r="DD31" i="4"/>
  <c r="DD25" i="4"/>
  <c r="DD28" i="4"/>
  <c r="DD22" i="4"/>
  <c r="DD27" i="4"/>
  <c r="DD29" i="4"/>
  <c r="DD33" i="4"/>
  <c r="DD34" i="4"/>
  <c r="DD38" i="4"/>
  <c r="DD30" i="4"/>
  <c r="DD32" i="4"/>
  <c r="DD35" i="4"/>
  <c r="DD36" i="4"/>
  <c r="DD40" i="4"/>
  <c r="DD45" i="4"/>
  <c r="DD37" i="4"/>
  <c r="DD39" i="4"/>
  <c r="DD42" i="4"/>
  <c r="DD46" i="4"/>
  <c r="DD41" i="4"/>
  <c r="DD43" i="4"/>
  <c r="DD47" i="4"/>
  <c r="DD44" i="4"/>
  <c r="DD48" i="4"/>
  <c r="DD49" i="4"/>
  <c r="DE33" i="3"/>
  <c r="DE77" i="3" s="1"/>
  <c r="DE34" i="3"/>
  <c r="DE78" i="3" s="1"/>
  <c r="DE36" i="3"/>
  <c r="DE80" i="3" s="1"/>
  <c r="DE37" i="3"/>
  <c r="DE81" i="3" s="1"/>
  <c r="DE40" i="3"/>
  <c r="DE84" i="3" s="1"/>
  <c r="DE35" i="3"/>
  <c r="DE79" i="3" s="1"/>
  <c r="DE44" i="3"/>
  <c r="DE88" i="3" s="1"/>
  <c r="DE39" i="3"/>
  <c r="DE83" i="3" s="1"/>
  <c r="DE43" i="3"/>
  <c r="DE87" i="3" s="1"/>
  <c r="DE47" i="3"/>
  <c r="DE91" i="3" s="1"/>
  <c r="DE32" i="3"/>
  <c r="DE76" i="3" s="1"/>
  <c r="DE42" i="3"/>
  <c r="DE86" i="3" s="1"/>
  <c r="DE52" i="3"/>
  <c r="DE96" i="3" s="1"/>
  <c r="DE41" i="3"/>
  <c r="DE85" i="3" s="1"/>
  <c r="DE46" i="3"/>
  <c r="DE90" i="3" s="1"/>
  <c r="DE48" i="3"/>
  <c r="DE92" i="3" s="1"/>
  <c r="DE51" i="3"/>
  <c r="DE95" i="3" s="1"/>
  <c r="DE55" i="3"/>
  <c r="DE99" i="3" s="1"/>
  <c r="DE53" i="3"/>
  <c r="DE97" i="3" s="1"/>
  <c r="DE59" i="3"/>
  <c r="DE103" i="3" s="1"/>
  <c r="DE63" i="3"/>
  <c r="DE107" i="3" s="1"/>
  <c r="DE67" i="3"/>
  <c r="DE111" i="3" s="1"/>
  <c r="DE45" i="3"/>
  <c r="DE89" i="3" s="1"/>
  <c r="DE50" i="3"/>
  <c r="DE94" i="3" s="1"/>
  <c r="DE54" i="3"/>
  <c r="DE98" i="3" s="1"/>
  <c r="DE58" i="3"/>
  <c r="DE102" i="3" s="1"/>
  <c r="DE62" i="3"/>
  <c r="DE106" i="3" s="1"/>
  <c r="DE66" i="3"/>
  <c r="DE110" i="3" s="1"/>
  <c r="DE70" i="3"/>
  <c r="DE114" i="3" s="1"/>
  <c r="DE60" i="3"/>
  <c r="DE104" i="3" s="1"/>
  <c r="DE68" i="3"/>
  <c r="DE112" i="3" s="1"/>
  <c r="DE61" i="3"/>
  <c r="DE105" i="3" s="1"/>
  <c r="DE71" i="3"/>
  <c r="DE115" i="3" s="1"/>
  <c r="DE49" i="3"/>
  <c r="DE93" i="3" s="1"/>
  <c r="DE57" i="3"/>
  <c r="DE101" i="3" s="1"/>
  <c r="DE65" i="3"/>
  <c r="DE109" i="3" s="1"/>
  <c r="DE38" i="3"/>
  <c r="DE82" i="3" s="1"/>
  <c r="DE69" i="3"/>
  <c r="DE113" i="3" s="1"/>
  <c r="DE31" i="3"/>
  <c r="DE75" i="3" s="1"/>
  <c r="DE56" i="3"/>
  <c r="DE100" i="3" s="1"/>
  <c r="DE64" i="3"/>
  <c r="DE108" i="3" s="1"/>
  <c r="DA13" i="5"/>
  <c r="DA22" i="9" s="1"/>
  <c r="CZ15" i="8"/>
  <c r="CZ9" i="9"/>
  <c r="CZ17" i="8"/>
  <c r="CZ11" i="9"/>
  <c r="CY277" i="4"/>
  <c r="CY16" i="8"/>
  <c r="CY10" i="9"/>
  <c r="DC56" i="9"/>
  <c r="DA8" i="5"/>
  <c r="DE22" i="3"/>
  <c r="CZ22" i="8"/>
  <c r="CZ19" i="9"/>
  <c r="CZ280" i="4"/>
  <c r="CZ21" i="9"/>
  <c r="CZ24" i="8"/>
  <c r="DB2" i="5"/>
  <c r="DB9" i="5" s="1"/>
  <c r="DB2" i="8"/>
  <c r="DB2" i="4"/>
  <c r="DB16" i="3"/>
  <c r="DB2" i="9"/>
  <c r="DC2" i="3"/>
  <c r="CZ20" i="9"/>
  <c r="CZ23" i="8"/>
  <c r="CZ21" i="8"/>
  <c r="CZ18" i="9"/>
  <c r="DA281" i="4"/>
  <c r="DA279" i="4"/>
  <c r="DA21" i="5"/>
  <c r="DA25" i="5"/>
  <c r="CZ17" i="9"/>
  <c r="CZ20" i="8"/>
  <c r="CZ26" i="8"/>
  <c r="DE28" i="3"/>
  <c r="DE27" i="3"/>
  <c r="DE26" i="3"/>
  <c r="DE25" i="3"/>
  <c r="DD92" i="5"/>
  <c r="DD109" i="5"/>
  <c r="DD29" i="5"/>
  <c r="DD80" i="5"/>
  <c r="DD4" i="5"/>
  <c r="DD16" i="5"/>
  <c r="DD33" i="5" s="1"/>
  <c r="DF3" i="3"/>
  <c r="DE402" i="3"/>
  <c r="DE385" i="3"/>
  <c r="DE62" i="5" s="1"/>
  <c r="DE386" i="3"/>
  <c r="DE63" i="5" s="1"/>
  <c r="DE387" i="3"/>
  <c r="DE64" i="5" s="1"/>
  <c r="DE390" i="3"/>
  <c r="DE67" i="5" s="1"/>
  <c r="DE389" i="3"/>
  <c r="DE66" i="5" s="1"/>
  <c r="DE394" i="3"/>
  <c r="DE71" i="5" s="1"/>
  <c r="DE399" i="3"/>
  <c r="DE76" i="5" s="1"/>
  <c r="DE340" i="3"/>
  <c r="DE393" i="3"/>
  <c r="DE70" i="5" s="1"/>
  <c r="DE392" i="3"/>
  <c r="DE69" i="5" s="1"/>
  <c r="DE396" i="3"/>
  <c r="DE73" i="5" s="1"/>
  <c r="DE391" i="3"/>
  <c r="DE68" i="5" s="1"/>
  <c r="DE388" i="3"/>
  <c r="DE65" i="5" s="1"/>
  <c r="DE395" i="3"/>
  <c r="DE72" i="5" s="1"/>
  <c r="DE400" i="3"/>
  <c r="DE77" i="5" s="1"/>
  <c r="DE342" i="3"/>
  <c r="DE43" i="5" s="1"/>
  <c r="DE343" i="3"/>
  <c r="DE44" i="5" s="1"/>
  <c r="DE344" i="3"/>
  <c r="DE45" i="5" s="1"/>
  <c r="DE341" i="3"/>
  <c r="DE42" i="5" s="1"/>
  <c r="DE346" i="3"/>
  <c r="DE47" i="5" s="1"/>
  <c r="DE350" i="3"/>
  <c r="DE51" i="5" s="1"/>
  <c r="DE354" i="3"/>
  <c r="DE55" i="5" s="1"/>
  <c r="DE347" i="3"/>
  <c r="DE48" i="5" s="1"/>
  <c r="DE351" i="3"/>
  <c r="DE52" i="5" s="1"/>
  <c r="DE355" i="3"/>
  <c r="DE56" i="5" s="1"/>
  <c r="DE348" i="3"/>
  <c r="DE49" i="5" s="1"/>
  <c r="DE356" i="3"/>
  <c r="DE57" i="5" s="1"/>
  <c r="DE345" i="3"/>
  <c r="DE46" i="5" s="1"/>
  <c r="DE357" i="3"/>
  <c r="DE398" i="3"/>
  <c r="DE75" i="5" s="1"/>
  <c r="DE352" i="3"/>
  <c r="DE53" i="5" s="1"/>
  <c r="DE358" i="3"/>
  <c r="DE349" i="3"/>
  <c r="DE50" i="5" s="1"/>
  <c r="DE384" i="3"/>
  <c r="DE299" i="3"/>
  <c r="DE164" i="3"/>
  <c r="DE125" i="3"/>
  <c r="DE316" i="3"/>
  <c r="DE251" i="3"/>
  <c r="DE200" i="3"/>
  <c r="DE146" i="3"/>
  <c r="DE326" i="3"/>
  <c r="DE261" i="3"/>
  <c r="DE223" i="3"/>
  <c r="DE169" i="3"/>
  <c r="DE327" i="3"/>
  <c r="DE228" i="3"/>
  <c r="DE221" i="3"/>
  <c r="DE3" i="4"/>
  <c r="DE272" i="3"/>
  <c r="DE247" i="3"/>
  <c r="DE193" i="3"/>
  <c r="DE289" i="3"/>
  <c r="DE190" i="3"/>
  <c r="DE134" i="3"/>
  <c r="DE267" i="3"/>
  <c r="DE168" i="3"/>
  <c r="DE129" i="3"/>
  <c r="DE303" i="3"/>
  <c r="DE201" i="3"/>
  <c r="DE167" i="3"/>
  <c r="DE428" i="3"/>
  <c r="DE314" i="3"/>
  <c r="DE246" i="3"/>
  <c r="DE260" i="3"/>
  <c r="DE144" i="3"/>
  <c r="DE331" i="3"/>
  <c r="DE232" i="3"/>
  <c r="DE229" i="3"/>
  <c r="DE310" i="3"/>
  <c r="DE242" i="3"/>
  <c r="DE252" i="3"/>
  <c r="DE278" i="3"/>
  <c r="DE262" i="3"/>
  <c r="DE122" i="3"/>
  <c r="DE430" i="3"/>
  <c r="DE287" i="3"/>
  <c r="DE188" i="3"/>
  <c r="DE130" i="3"/>
  <c r="DE333" i="3"/>
  <c r="DE274" i="3"/>
  <c r="DE254" i="3"/>
  <c r="DE197" i="3"/>
  <c r="DE284" i="3"/>
  <c r="DE149" i="3"/>
  <c r="DE136" i="3"/>
  <c r="DE319" i="3"/>
  <c r="DE220" i="3"/>
  <c r="DE202" i="3"/>
  <c r="DE330" i="3"/>
  <c r="DE264" i="3"/>
  <c r="DE231" i="3"/>
  <c r="DE177" i="3"/>
  <c r="DE315" i="3"/>
  <c r="DE216" i="3"/>
  <c r="DE191" i="3"/>
  <c r="DE325" i="3"/>
  <c r="DE226" i="3"/>
  <c r="DE217" i="3"/>
  <c r="DE296" i="3"/>
  <c r="DE194" i="3"/>
  <c r="DE148" i="3"/>
  <c r="DE429" i="3"/>
  <c r="DE306" i="3"/>
  <c r="DE238" i="3"/>
  <c r="DE241" i="3"/>
  <c r="DE7" i="3"/>
  <c r="DE290" i="3"/>
  <c r="DE155" i="3"/>
  <c r="DE119" i="3"/>
  <c r="DE334" i="3"/>
  <c r="DE268" i="3"/>
  <c r="DE239" i="3"/>
  <c r="DE185" i="3"/>
  <c r="DE269" i="3"/>
  <c r="DE170" i="3"/>
  <c r="DE131" i="3"/>
  <c r="DE4" i="3"/>
  <c r="DE13" i="3"/>
  <c r="DE313" i="3"/>
  <c r="DE214" i="3"/>
  <c r="DE187" i="3"/>
  <c r="DE300" i="3"/>
  <c r="DE198" i="3"/>
  <c r="DE156" i="3"/>
  <c r="DE309" i="3"/>
  <c r="DE210" i="3"/>
  <c r="DE179" i="3"/>
  <c r="DE312" i="3"/>
  <c r="DE244" i="3"/>
  <c r="DE256" i="3"/>
  <c r="DE433" i="3"/>
  <c r="DE288" i="3"/>
  <c r="DE153" i="3"/>
  <c r="DE142" i="3"/>
  <c r="DE308" i="3"/>
  <c r="DE240" i="3"/>
  <c r="DE245" i="3"/>
  <c r="DE318" i="3"/>
  <c r="DE253" i="3"/>
  <c r="DE207" i="3"/>
  <c r="DE150" i="3"/>
  <c r="DE285" i="3"/>
  <c r="DE186" i="3"/>
  <c r="DE128" i="3"/>
  <c r="DE329" i="3"/>
  <c r="DE230" i="3"/>
  <c r="DE225" i="3"/>
  <c r="DE281" i="3"/>
  <c r="DE182" i="3"/>
  <c r="DE143" i="3"/>
  <c r="DE291" i="3"/>
  <c r="DE192" i="3"/>
  <c r="DE140" i="3"/>
  <c r="DE297" i="3"/>
  <c r="DE159" i="3"/>
  <c r="DE123" i="3"/>
  <c r="DE434" i="3"/>
  <c r="DE305" i="3"/>
  <c r="DE203" i="3"/>
  <c r="DE171" i="3"/>
  <c r="DE324" i="3"/>
  <c r="DE259" i="3"/>
  <c r="DE219" i="3"/>
  <c r="DE165" i="3"/>
  <c r="DE302" i="3"/>
  <c r="DE234" i="3"/>
  <c r="DE233" i="3"/>
  <c r="DE3" i="5"/>
  <c r="DE270" i="3"/>
  <c r="DE243" i="3"/>
  <c r="DE189" i="3"/>
  <c r="DE19" i="3"/>
  <c r="DE435" i="3"/>
  <c r="DE279" i="3"/>
  <c r="DE180" i="3"/>
  <c r="DE141" i="3"/>
  <c r="DE265" i="3"/>
  <c r="DE166" i="3"/>
  <c r="DE127" i="3"/>
  <c r="DE275" i="3"/>
  <c r="DE176" i="3"/>
  <c r="DE137" i="3"/>
  <c r="DE311" i="3"/>
  <c r="DE212" i="3"/>
  <c r="DE183" i="3"/>
  <c r="DE322" i="3"/>
  <c r="DE257" i="3"/>
  <c r="DE215" i="3"/>
  <c r="DE158" i="3"/>
  <c r="DE307" i="3"/>
  <c r="DE208" i="3"/>
  <c r="DE175" i="3"/>
  <c r="DE317" i="3"/>
  <c r="DE218" i="3"/>
  <c r="DE195" i="3"/>
  <c r="DE286" i="3"/>
  <c r="DE151" i="3"/>
  <c r="DE138" i="3"/>
  <c r="DE10" i="3"/>
  <c r="DE132" i="3"/>
  <c r="DE121" i="3"/>
  <c r="DE227" i="3"/>
  <c r="DE271" i="3"/>
  <c r="DE323" i="3"/>
  <c r="DE301" i="3"/>
  <c r="DE304" i="3"/>
  <c r="DE427" i="3"/>
  <c r="DE124" i="3"/>
  <c r="DE235" i="3"/>
  <c r="DE258" i="3"/>
  <c r="DE178" i="3"/>
  <c r="DE222" i="3"/>
  <c r="DE273" i="3"/>
  <c r="DE283" i="3"/>
  <c r="DE320" i="3"/>
  <c r="DE298" i="3"/>
  <c r="DE3" i="8"/>
  <c r="DE173" i="3"/>
  <c r="DE172" i="3"/>
  <c r="DE224" i="3"/>
  <c r="DE199" i="3"/>
  <c r="DE236" i="3"/>
  <c r="DE3" i="9"/>
  <c r="DE181" i="3"/>
  <c r="DE120" i="3"/>
  <c r="DE139" i="3"/>
  <c r="DE209" i="3"/>
  <c r="DE174" i="3"/>
  <c r="DE196" i="3"/>
  <c r="DE282" i="3"/>
  <c r="DE295" i="3"/>
  <c r="DE328" i="3"/>
  <c r="DE133" i="3"/>
  <c r="DE213" i="3"/>
  <c r="DE163" i="3"/>
  <c r="DE263" i="3"/>
  <c r="DE145" i="3"/>
  <c r="DE276" i="3"/>
  <c r="DE321" i="3"/>
  <c r="DE255" i="3"/>
  <c r="DE152" i="3"/>
  <c r="DE432" i="3"/>
  <c r="DE237" i="3"/>
  <c r="DE332" i="3"/>
  <c r="DE184" i="3"/>
  <c r="DE211" i="3"/>
  <c r="DE147" i="3"/>
  <c r="DE266" i="3"/>
  <c r="DE277" i="3"/>
  <c r="DE126" i="3"/>
  <c r="DE154" i="3"/>
  <c r="DE280" i="3"/>
  <c r="DE335" i="3"/>
  <c r="DE431" i="3"/>
  <c r="DE157" i="3"/>
  <c r="DE135" i="3"/>
  <c r="DE401" i="3"/>
  <c r="DD59" i="8"/>
  <c r="DD58" i="8"/>
  <c r="DC34" i="8"/>
  <c r="DC33" i="9"/>
  <c r="DD48" i="9"/>
  <c r="DD4" i="9"/>
  <c r="DD42" i="9"/>
  <c r="DD47" i="9"/>
  <c r="DD45" i="8"/>
  <c r="DD65" i="8"/>
  <c r="DD48" i="8"/>
  <c r="DD54" i="8"/>
  <c r="DD63" i="8"/>
  <c r="DD40" i="8"/>
  <c r="DD64" i="8"/>
  <c r="DD4" i="8"/>
  <c r="DD47" i="8"/>
  <c r="DD56" i="8"/>
  <c r="DD55" i="8"/>
  <c r="DD67" i="8"/>
  <c r="DD68" i="8"/>
  <c r="DD4" i="4"/>
  <c r="DD285" i="4"/>
  <c r="DC33" i="8"/>
  <c r="DC32" i="9"/>
  <c r="DD104" i="5"/>
  <c r="AN3" i="27"/>
  <c r="O62" i="20" l="1"/>
  <c r="AA62" i="20"/>
  <c r="AP62" i="20"/>
  <c r="BA62" i="20"/>
  <c r="BE62" i="20"/>
  <c r="BI62" i="20"/>
  <c r="BM62" i="20"/>
  <c r="BQ62" i="20"/>
  <c r="N62" i="20"/>
  <c r="T62" i="20"/>
  <c r="Z62" i="20"/>
  <c r="AF62" i="20"/>
  <c r="AL62" i="20"/>
  <c r="AO62" i="20"/>
  <c r="AX62" i="20"/>
  <c r="J62" i="20"/>
  <c r="AV62" i="20"/>
  <c r="BG62" i="20"/>
  <c r="BK62" i="20"/>
  <c r="BO62" i="20"/>
  <c r="K62" i="20"/>
  <c r="Q62" i="20"/>
  <c r="W62" i="20"/>
  <c r="AB62" i="20"/>
  <c r="AI62" i="20"/>
  <c r="AN62" i="20"/>
  <c r="AU62" i="20"/>
  <c r="AY62" i="20"/>
  <c r="R62" i="20"/>
  <c r="AD62" i="20"/>
  <c r="AS62" i="20"/>
  <c r="BB62" i="20"/>
  <c r="BJ62" i="20"/>
  <c r="BN62" i="20"/>
  <c r="BR62" i="20"/>
  <c r="P62" i="20"/>
  <c r="V62" i="20"/>
  <c r="AC62" i="20"/>
  <c r="AH62" i="20"/>
  <c r="AK62" i="20"/>
  <c r="AQ62" i="20"/>
  <c r="AW62" i="20"/>
  <c r="U62" i="20"/>
  <c r="L62" i="20"/>
  <c r="X62" i="20"/>
  <c r="AM62" i="20"/>
  <c r="BD62" i="20"/>
  <c r="BH62" i="20"/>
  <c r="BL62" i="20"/>
  <c r="BP62" i="20"/>
  <c r="M62" i="20"/>
  <c r="S62" i="20"/>
  <c r="Y62" i="20"/>
  <c r="AE62" i="20"/>
  <c r="AJ62" i="20"/>
  <c r="AR62" i="20"/>
  <c r="AT62" i="20"/>
  <c r="F96" i="18"/>
  <c r="AG62" i="20"/>
  <c r="AZ62" i="20"/>
  <c r="BC62" i="20"/>
  <c r="BF62" i="20"/>
  <c r="DB123" i="4"/>
  <c r="DB168" i="4" s="1"/>
  <c r="DB78" i="4" s="1"/>
  <c r="DB130" i="4"/>
  <c r="DB175" i="4" s="1"/>
  <c r="DB85" i="4" s="1"/>
  <c r="DB133" i="4"/>
  <c r="DB178" i="4" s="1"/>
  <c r="DB88" i="4" s="1"/>
  <c r="DB120" i="4"/>
  <c r="DB165" i="4" s="1"/>
  <c r="DB75" i="4" s="1"/>
  <c r="DB222" i="4"/>
  <c r="DB267" i="4" s="1"/>
  <c r="DB206" i="4"/>
  <c r="DB251" i="4" s="1"/>
  <c r="DB197" i="4"/>
  <c r="DB242" i="4" s="1"/>
  <c r="DB129" i="4"/>
  <c r="DB174" i="4" s="1"/>
  <c r="DB84" i="4" s="1"/>
  <c r="DB215" i="4"/>
  <c r="DB260" i="4" s="1"/>
  <c r="DB116" i="4"/>
  <c r="DB161" i="4" s="1"/>
  <c r="DB71" i="4" s="1"/>
  <c r="DB207" i="4"/>
  <c r="DB252" i="4" s="1"/>
  <c r="DB127" i="4"/>
  <c r="DB172" i="4" s="1"/>
  <c r="DB82" i="4" s="1"/>
  <c r="DB194" i="4"/>
  <c r="DB239" i="4" s="1"/>
  <c r="DB122" i="4"/>
  <c r="DB167" i="4" s="1"/>
  <c r="DB77" i="4" s="1"/>
  <c r="DB131" i="4"/>
  <c r="DB176" i="4" s="1"/>
  <c r="DB86" i="4" s="1"/>
  <c r="DB104" i="4"/>
  <c r="DB149" i="4" s="1"/>
  <c r="DB59" i="4" s="1"/>
  <c r="DB126" i="4"/>
  <c r="DB171" i="4" s="1"/>
  <c r="DB81" i="4" s="1"/>
  <c r="DB109" i="4"/>
  <c r="DB154" i="4" s="1"/>
  <c r="DB64" i="4" s="1"/>
  <c r="DB205" i="4"/>
  <c r="DB250" i="4" s="1"/>
  <c r="DA167" i="4"/>
  <c r="DA77" i="4" s="1"/>
  <c r="DA174" i="4"/>
  <c r="DA84" i="4" s="1"/>
  <c r="DA260" i="4"/>
  <c r="DA154" i="4"/>
  <c r="DA64" i="4" s="1"/>
  <c r="DA161" i="4"/>
  <c r="DA71" i="4" s="1"/>
  <c r="DA267" i="4"/>
  <c r="DA251" i="4"/>
  <c r="DA171" i="4"/>
  <c r="DA81" i="4" s="1"/>
  <c r="DA178" i="4"/>
  <c r="DA88" i="4" s="1"/>
  <c r="DA175" i="4"/>
  <c r="DA85" i="4" s="1"/>
  <c r="DA242" i="4"/>
  <c r="DA149" i="4"/>
  <c r="DA59" i="4" s="1"/>
  <c r="DB203" i="4"/>
  <c r="DB248" i="4" s="1"/>
  <c r="DB216" i="4"/>
  <c r="DB261" i="4" s="1"/>
  <c r="DB115" i="4"/>
  <c r="DB134" i="4"/>
  <c r="DB179" i="4" s="1"/>
  <c r="DB89" i="4" s="1"/>
  <c r="DB193" i="4"/>
  <c r="DB238" i="4" s="1"/>
  <c r="DB113" i="4"/>
  <c r="DB158" i="4" s="1"/>
  <c r="DB68" i="4" s="1"/>
  <c r="DB110" i="4"/>
  <c r="DB200" i="4"/>
  <c r="DB245" i="4" s="1"/>
  <c r="DB212" i="4"/>
  <c r="DB257" i="4" s="1"/>
  <c r="DB225" i="4"/>
  <c r="DB270" i="4" s="1"/>
  <c r="DB211" i="4"/>
  <c r="DB256" i="4" s="1"/>
  <c r="DB112" i="4"/>
  <c r="DB157" i="4" s="1"/>
  <c r="DB67" i="4" s="1"/>
  <c r="DB137" i="4"/>
  <c r="DB182" i="4" s="1"/>
  <c r="DB92" i="4" s="1"/>
  <c r="DB208" i="4"/>
  <c r="DB253" i="4" s="1"/>
  <c r="DB204" i="4"/>
  <c r="DB218" i="4"/>
  <c r="DB263" i="4" s="1"/>
  <c r="DB128" i="4"/>
  <c r="DB173" i="4" s="1"/>
  <c r="DB83" i="4" s="1"/>
  <c r="DB99" i="4"/>
  <c r="DB144" i="4" s="1"/>
  <c r="DB54" i="4" s="1"/>
  <c r="DB108" i="4"/>
  <c r="DB209" i="4"/>
  <c r="DB254" i="4" s="1"/>
  <c r="DB139" i="4"/>
  <c r="DB184" i="4" s="1"/>
  <c r="DB94" i="4" s="1"/>
  <c r="DB105" i="4"/>
  <c r="DB150" i="4" s="1"/>
  <c r="DB60" i="4" s="1"/>
  <c r="DB11" i="5"/>
  <c r="DA176" i="4"/>
  <c r="DA86" i="4" s="1"/>
  <c r="DA168" i="4"/>
  <c r="DA78" i="4" s="1"/>
  <c r="DA165" i="4"/>
  <c r="DA75" i="4" s="1"/>
  <c r="DA239" i="4"/>
  <c r="DB103" i="4"/>
  <c r="DB148" i="4" s="1"/>
  <c r="DB58" i="4" s="1"/>
  <c r="DB121" i="4"/>
  <c r="DB166" i="4" s="1"/>
  <c r="DB76" i="4" s="1"/>
  <c r="DB199" i="4"/>
  <c r="DB192" i="4"/>
  <c r="DB237" i="4" s="1"/>
  <c r="DB214" i="4"/>
  <c r="DB259" i="4" s="1"/>
  <c r="DB111" i="4"/>
  <c r="DB156" i="4" s="1"/>
  <c r="DB66" i="4" s="1"/>
  <c r="DB195" i="4"/>
  <c r="DB198" i="4"/>
  <c r="DB243" i="4" s="1"/>
  <c r="DB196" i="4"/>
  <c r="DB241" i="4" s="1"/>
  <c r="DB213" i="4"/>
  <c r="DB258" i="4" s="1"/>
  <c r="DB119" i="4"/>
  <c r="DB164" i="4" s="1"/>
  <c r="DB74" i="4" s="1"/>
  <c r="DB227" i="4"/>
  <c r="DB272" i="4" s="1"/>
  <c r="DB124" i="4"/>
  <c r="DB169" i="4" s="1"/>
  <c r="DB79" i="4" s="1"/>
  <c r="DB210" i="4"/>
  <c r="DB255" i="4" s="1"/>
  <c r="DB223" i="4"/>
  <c r="DB268" i="4" s="1"/>
  <c r="DB135" i="4"/>
  <c r="DB180" i="4" s="1"/>
  <c r="DB90" i="4" s="1"/>
  <c r="DB118" i="4"/>
  <c r="DB163" i="4" s="1"/>
  <c r="DB73" i="4" s="1"/>
  <c r="DB217" i="4"/>
  <c r="DB262" i="4" s="1"/>
  <c r="DB114" i="4"/>
  <c r="DB159" i="4" s="1"/>
  <c r="DB69" i="4" s="1"/>
  <c r="DB106" i="4"/>
  <c r="DB151" i="4" s="1"/>
  <c r="DB61" i="4" s="1"/>
  <c r="DB221" i="4"/>
  <c r="DB266" i="4" s="1"/>
  <c r="DB10" i="5"/>
  <c r="DA252" i="4"/>
  <c r="DA172" i="4"/>
  <c r="DA82" i="4" s="1"/>
  <c r="DA250" i="4"/>
  <c r="DB136" i="4"/>
  <c r="DB181" i="4" s="1"/>
  <c r="DB91" i="4" s="1"/>
  <c r="DB102" i="4"/>
  <c r="DB147" i="4" s="1"/>
  <c r="DB57" i="4" s="1"/>
  <c r="DB224" i="4"/>
  <c r="DB269" i="4" s="1"/>
  <c r="DB229" i="4"/>
  <c r="DB202" i="4"/>
  <c r="DB247" i="4" s="1"/>
  <c r="DB101" i="4"/>
  <c r="DB146" i="4" s="1"/>
  <c r="DB56" i="4" s="1"/>
  <c r="DB189" i="4"/>
  <c r="DB234" i="4" s="1"/>
  <c r="DB138" i="4"/>
  <c r="DB228" i="4"/>
  <c r="DB273" i="4" s="1"/>
  <c r="DB220" i="4"/>
  <c r="DB265" i="4" s="1"/>
  <c r="DB107" i="4"/>
  <c r="DB152" i="4" s="1"/>
  <c r="DB62" i="4" s="1"/>
  <c r="DB117" i="4"/>
  <c r="DB226" i="4"/>
  <c r="DB271" i="4" s="1"/>
  <c r="DB219" i="4"/>
  <c r="DB264" i="4" s="1"/>
  <c r="DB125" i="4"/>
  <c r="DB170" i="4" s="1"/>
  <c r="DB80" i="4" s="1"/>
  <c r="DB191" i="4"/>
  <c r="DB12" i="5"/>
  <c r="DB201" i="4"/>
  <c r="DB246" i="4" s="1"/>
  <c r="DB132" i="4"/>
  <c r="DB177" i="4" s="1"/>
  <c r="DB87" i="4" s="1"/>
  <c r="DE12" i="4"/>
  <c r="DE11" i="4"/>
  <c r="DE13" i="4"/>
  <c r="DE14" i="4"/>
  <c r="DE15" i="4"/>
  <c r="DE16" i="4"/>
  <c r="DE17" i="4"/>
  <c r="DE18" i="4"/>
  <c r="DE20" i="4"/>
  <c r="DE22" i="4"/>
  <c r="DE19" i="4"/>
  <c r="DE25" i="4"/>
  <c r="DE21" i="4"/>
  <c r="DE23" i="4"/>
  <c r="DE27" i="4"/>
  <c r="DE30" i="4"/>
  <c r="DE26" i="4"/>
  <c r="DE28" i="4"/>
  <c r="DE32" i="4"/>
  <c r="DE33" i="4"/>
  <c r="DE37" i="4"/>
  <c r="DE34" i="4"/>
  <c r="DE24" i="4"/>
  <c r="DE31" i="4"/>
  <c r="DE35" i="4"/>
  <c r="DE39" i="4"/>
  <c r="DE40" i="4"/>
  <c r="DE44" i="4"/>
  <c r="DE48" i="4"/>
  <c r="DE38" i="4"/>
  <c r="DE45" i="4"/>
  <c r="DE29" i="4"/>
  <c r="DE42" i="4"/>
  <c r="DE46" i="4"/>
  <c r="DE41" i="4"/>
  <c r="DE49" i="4"/>
  <c r="DE47" i="4"/>
  <c r="DE43" i="4"/>
  <c r="DE36" i="4"/>
  <c r="DF32" i="3"/>
  <c r="DF76" i="3" s="1"/>
  <c r="DF33" i="3"/>
  <c r="DF77" i="3" s="1"/>
  <c r="DF37" i="3"/>
  <c r="DF81" i="3" s="1"/>
  <c r="DF34" i="3"/>
  <c r="DF78" i="3" s="1"/>
  <c r="DF39" i="3"/>
  <c r="DF83" i="3" s="1"/>
  <c r="DF40" i="3"/>
  <c r="DF84" i="3" s="1"/>
  <c r="DF43" i="3"/>
  <c r="DF87" i="3" s="1"/>
  <c r="DF38" i="3"/>
  <c r="DF82" i="3" s="1"/>
  <c r="DF41" i="3"/>
  <c r="DF85" i="3" s="1"/>
  <c r="DF46" i="3"/>
  <c r="DF90" i="3" s="1"/>
  <c r="DF35" i="3"/>
  <c r="DF79" i="3" s="1"/>
  <c r="DF48" i="3"/>
  <c r="DF92" i="3" s="1"/>
  <c r="DF51" i="3"/>
  <c r="DF95" i="3" s="1"/>
  <c r="DF36" i="3"/>
  <c r="DF80" i="3" s="1"/>
  <c r="DF45" i="3"/>
  <c r="DF89" i="3" s="1"/>
  <c r="DF50" i="3"/>
  <c r="DF94" i="3" s="1"/>
  <c r="DF54" i="3"/>
  <c r="DF98" i="3" s="1"/>
  <c r="DF42" i="3"/>
  <c r="DF86" i="3" s="1"/>
  <c r="DF47" i="3"/>
  <c r="DF91" i="3" s="1"/>
  <c r="DF52" i="3"/>
  <c r="DF96" i="3" s="1"/>
  <c r="DF58" i="3"/>
  <c r="DF102" i="3" s="1"/>
  <c r="DF62" i="3"/>
  <c r="DF106" i="3" s="1"/>
  <c r="DF66" i="3"/>
  <c r="DF110" i="3" s="1"/>
  <c r="DF70" i="3"/>
  <c r="DF114" i="3" s="1"/>
  <c r="DF49" i="3"/>
  <c r="DF93" i="3" s="1"/>
  <c r="DF57" i="3"/>
  <c r="DF101" i="3" s="1"/>
  <c r="DF61" i="3"/>
  <c r="DF105" i="3" s="1"/>
  <c r="DF65" i="3"/>
  <c r="DF109" i="3" s="1"/>
  <c r="DF69" i="3"/>
  <c r="DF113" i="3" s="1"/>
  <c r="DF53" i="3"/>
  <c r="DF97" i="3" s="1"/>
  <c r="DF59" i="3"/>
  <c r="DF103" i="3" s="1"/>
  <c r="DF68" i="3"/>
  <c r="DF112" i="3" s="1"/>
  <c r="DF44" i="3"/>
  <c r="DF88" i="3" s="1"/>
  <c r="DF55" i="3"/>
  <c r="DF99" i="3" s="1"/>
  <c r="DF56" i="3"/>
  <c r="DF100" i="3" s="1"/>
  <c r="DF64" i="3"/>
  <c r="DF108" i="3" s="1"/>
  <c r="DF71" i="3"/>
  <c r="DF115" i="3" s="1"/>
  <c r="DF67" i="3"/>
  <c r="DF111" i="3" s="1"/>
  <c r="DF31" i="3"/>
  <c r="DF75" i="3" s="1"/>
  <c r="DF60" i="3"/>
  <c r="DF104" i="3" s="1"/>
  <c r="DF63" i="3"/>
  <c r="DF107" i="3" s="1"/>
  <c r="DA11" i="9"/>
  <c r="DA17" i="8"/>
  <c r="DB13" i="5"/>
  <c r="DB22" i="9" s="1"/>
  <c r="DA15" i="8"/>
  <c r="DA9" i="9"/>
  <c r="CZ277" i="4"/>
  <c r="CZ16" i="8"/>
  <c r="CZ10" i="9"/>
  <c r="DD56" i="9"/>
  <c r="DB8" i="5"/>
  <c r="DF22" i="3"/>
  <c r="DA23" i="8"/>
  <c r="DA20" i="9"/>
  <c r="DA18" i="9"/>
  <c r="DA21" i="8"/>
  <c r="DB21" i="5"/>
  <c r="DB25" i="5"/>
  <c r="DA19" i="9"/>
  <c r="DA22" i="8"/>
  <c r="DC16" i="3"/>
  <c r="DC2" i="8"/>
  <c r="DC2" i="9"/>
  <c r="DC2" i="4"/>
  <c r="DC2" i="5"/>
  <c r="DC9" i="5" s="1"/>
  <c r="DD2" i="3"/>
  <c r="DA26" i="8"/>
  <c r="DA17" i="9"/>
  <c r="DA20" i="8"/>
  <c r="DA24" i="8"/>
  <c r="DA280" i="4"/>
  <c r="DA21" i="9"/>
  <c r="DB281" i="4"/>
  <c r="DB279" i="4"/>
  <c r="DF26" i="3"/>
  <c r="DF25" i="3"/>
  <c r="DF28" i="3"/>
  <c r="DF27" i="3"/>
  <c r="DE67" i="8"/>
  <c r="DE68" i="8"/>
  <c r="DE59" i="8"/>
  <c r="DE58" i="8"/>
  <c r="DF402" i="3"/>
  <c r="DG3" i="3"/>
  <c r="DF386" i="3"/>
  <c r="DF63" i="5" s="1"/>
  <c r="DF389" i="3"/>
  <c r="DF66" i="5" s="1"/>
  <c r="DF388" i="3"/>
  <c r="DF65" i="5" s="1"/>
  <c r="DF393" i="3"/>
  <c r="DF70" i="5" s="1"/>
  <c r="DF396" i="3"/>
  <c r="DF73" i="5" s="1"/>
  <c r="DF400" i="3"/>
  <c r="DF77" i="5" s="1"/>
  <c r="DF390" i="3"/>
  <c r="DF67" i="5" s="1"/>
  <c r="DF399" i="3"/>
  <c r="DF76" i="5" s="1"/>
  <c r="DF392" i="3"/>
  <c r="DF69" i="5" s="1"/>
  <c r="DF394" i="3"/>
  <c r="DF71" i="5" s="1"/>
  <c r="DF385" i="3"/>
  <c r="DF62" i="5" s="1"/>
  <c r="DF401" i="3"/>
  <c r="DF341" i="3"/>
  <c r="DF42" i="5" s="1"/>
  <c r="DF342" i="3"/>
  <c r="DF43" i="5" s="1"/>
  <c r="DF340" i="3"/>
  <c r="DF343" i="3"/>
  <c r="DF44" i="5" s="1"/>
  <c r="DF345" i="3"/>
  <c r="DF46" i="5" s="1"/>
  <c r="DF349" i="3"/>
  <c r="DF50" i="5" s="1"/>
  <c r="DF344" i="3"/>
  <c r="DF45" i="5" s="1"/>
  <c r="DF346" i="3"/>
  <c r="DF47" i="5" s="1"/>
  <c r="DF350" i="3"/>
  <c r="DF51" i="5" s="1"/>
  <c r="DF354" i="3"/>
  <c r="DF55" i="5" s="1"/>
  <c r="DF395" i="3"/>
  <c r="DF72" i="5" s="1"/>
  <c r="DF348" i="3"/>
  <c r="DF49" i="5" s="1"/>
  <c r="DF351" i="3"/>
  <c r="DF52" i="5" s="1"/>
  <c r="DF356" i="3"/>
  <c r="DF57" i="5" s="1"/>
  <c r="DF384" i="3"/>
  <c r="DF355" i="3"/>
  <c r="DF56" i="5" s="1"/>
  <c r="DF357" i="3"/>
  <c r="DF398" i="3"/>
  <c r="DF75" i="5" s="1"/>
  <c r="DF387" i="3"/>
  <c r="DF64" i="5" s="1"/>
  <c r="DF358" i="3"/>
  <c r="DF347" i="3"/>
  <c r="DF48" i="5" s="1"/>
  <c r="DF352" i="3"/>
  <c r="DF53" i="5" s="1"/>
  <c r="DF391" i="3"/>
  <c r="DF68" i="5" s="1"/>
  <c r="DF320" i="3"/>
  <c r="DF234" i="3"/>
  <c r="DF176" i="3"/>
  <c r="DF125" i="3"/>
  <c r="DF329" i="3"/>
  <c r="DF212" i="3"/>
  <c r="DF151" i="3"/>
  <c r="DF264" i="3"/>
  <c r="DF219" i="3"/>
  <c r="DF142" i="3"/>
  <c r="DF301" i="3"/>
  <c r="DF256" i="3"/>
  <c r="DF179" i="3"/>
  <c r="DF431" i="3"/>
  <c r="DF327" i="3"/>
  <c r="DF210" i="3"/>
  <c r="DF149" i="3"/>
  <c r="DF306" i="3"/>
  <c r="DF220" i="3"/>
  <c r="DF159" i="3"/>
  <c r="DF307" i="3"/>
  <c r="DF262" i="3"/>
  <c r="DF185" i="3"/>
  <c r="DF3" i="4"/>
  <c r="DF259" i="3"/>
  <c r="DF198" i="3"/>
  <c r="DF120" i="3"/>
  <c r="DF333" i="3"/>
  <c r="DF253" i="3"/>
  <c r="DF192" i="3"/>
  <c r="DF141" i="3"/>
  <c r="DF3" i="9"/>
  <c r="DF263" i="3"/>
  <c r="DF267" i="3"/>
  <c r="DF124" i="3"/>
  <c r="DF269" i="3"/>
  <c r="DF200" i="3"/>
  <c r="DF126" i="3"/>
  <c r="DF282" i="3"/>
  <c r="DF237" i="3"/>
  <c r="DF163" i="3"/>
  <c r="DF427" i="3"/>
  <c r="DF3" i="5"/>
  <c r="DF261" i="3"/>
  <c r="DF275" i="3"/>
  <c r="DF122" i="3"/>
  <c r="DF296" i="3"/>
  <c r="DF209" i="3"/>
  <c r="DF132" i="3"/>
  <c r="DF288" i="3"/>
  <c r="DF243" i="3"/>
  <c r="DF169" i="3"/>
  <c r="DF326" i="3"/>
  <c r="DF240" i="3"/>
  <c r="DF182" i="3"/>
  <c r="DF131" i="3"/>
  <c r="DF319" i="3"/>
  <c r="DF199" i="3"/>
  <c r="DF197" i="3"/>
  <c r="DF297" i="3"/>
  <c r="DF252" i="3"/>
  <c r="DF175" i="3"/>
  <c r="DF332" i="3"/>
  <c r="DF246" i="3"/>
  <c r="DF188" i="3"/>
  <c r="DF137" i="3"/>
  <c r="DF266" i="3"/>
  <c r="DF221" i="3"/>
  <c r="DF144" i="3"/>
  <c r="DF429" i="3"/>
  <c r="DF295" i="3"/>
  <c r="DF247" i="3"/>
  <c r="DF173" i="3"/>
  <c r="DF305" i="3"/>
  <c r="DF260" i="3"/>
  <c r="DF183" i="3"/>
  <c r="DF272" i="3"/>
  <c r="DF227" i="3"/>
  <c r="DF150" i="3"/>
  <c r="DF310" i="3"/>
  <c r="DF224" i="3"/>
  <c r="DF166" i="3"/>
  <c r="DF13" i="3"/>
  <c r="DF304" i="3"/>
  <c r="DF218" i="3"/>
  <c r="DF157" i="3"/>
  <c r="DF314" i="3"/>
  <c r="DF228" i="3"/>
  <c r="DF170" i="3"/>
  <c r="DF119" i="3"/>
  <c r="DF316" i="3"/>
  <c r="DF230" i="3"/>
  <c r="DF172" i="3"/>
  <c r="DF121" i="3"/>
  <c r="DF4" i="3"/>
  <c r="DF277" i="3"/>
  <c r="DF202" i="3"/>
  <c r="DF128" i="3"/>
  <c r="DF19" i="3"/>
  <c r="DF312" i="3"/>
  <c r="DF226" i="3"/>
  <c r="DF168" i="3"/>
  <c r="DF7" i="3"/>
  <c r="DF322" i="3"/>
  <c r="DF236" i="3"/>
  <c r="DF178" i="3"/>
  <c r="DF127" i="3"/>
  <c r="DF271" i="3"/>
  <c r="DF211" i="3"/>
  <c r="DF134" i="3"/>
  <c r="DF325" i="3"/>
  <c r="DF208" i="3"/>
  <c r="DF147" i="3"/>
  <c r="DF284" i="3"/>
  <c r="DF239" i="3"/>
  <c r="DF165" i="3"/>
  <c r="DF298" i="3"/>
  <c r="DF217" i="3"/>
  <c r="DF140" i="3"/>
  <c r="DF331" i="3"/>
  <c r="DF214" i="3"/>
  <c r="DF153" i="3"/>
  <c r="DF334" i="3"/>
  <c r="DF251" i="3"/>
  <c r="DF190" i="3"/>
  <c r="DF139" i="3"/>
  <c r="DF432" i="3"/>
  <c r="DF287" i="3"/>
  <c r="DF215" i="3"/>
  <c r="DF138" i="3"/>
  <c r="DF270" i="3"/>
  <c r="DF225" i="3"/>
  <c r="DF148" i="3"/>
  <c r="DF3" i="8"/>
  <c r="DF257" i="3"/>
  <c r="DF196" i="3"/>
  <c r="DF283" i="3"/>
  <c r="DF309" i="3"/>
  <c r="DF265" i="3"/>
  <c r="DF187" i="3"/>
  <c r="DF428" i="3"/>
  <c r="DF303" i="3"/>
  <c r="DF258" i="3"/>
  <c r="DF181" i="3"/>
  <c r="DF313" i="3"/>
  <c r="DF281" i="3"/>
  <c r="DF191" i="3"/>
  <c r="DF315" i="3"/>
  <c r="DF289" i="3"/>
  <c r="DF193" i="3"/>
  <c r="DF318" i="3"/>
  <c r="DF232" i="3"/>
  <c r="DF174" i="3"/>
  <c r="DF123" i="3"/>
  <c r="DF430" i="3"/>
  <c r="DF311" i="3"/>
  <c r="DF273" i="3"/>
  <c r="DF189" i="3"/>
  <c r="DF321" i="3"/>
  <c r="DF201" i="3"/>
  <c r="DF291" i="3"/>
  <c r="DF324" i="3"/>
  <c r="DF238" i="3"/>
  <c r="DF180" i="3"/>
  <c r="DF129" i="3"/>
  <c r="DF290" i="3"/>
  <c r="DF245" i="3"/>
  <c r="DF171" i="3"/>
  <c r="DF10" i="3"/>
  <c r="DF207" i="3"/>
  <c r="DF186" i="3"/>
  <c r="DF254" i="3"/>
  <c r="DF216" i="3"/>
  <c r="DF328" i="3"/>
  <c r="DF335" i="3"/>
  <c r="DF330" i="3"/>
  <c r="DF299" i="3"/>
  <c r="DF155" i="3"/>
  <c r="DF184" i="3"/>
  <c r="DF143" i="3"/>
  <c r="DF146" i="3"/>
  <c r="DF156" i="3"/>
  <c r="DF158" i="3"/>
  <c r="DF195" i="3"/>
  <c r="DF276" i="3"/>
  <c r="DF286" i="3"/>
  <c r="DF323" i="3"/>
  <c r="DF244" i="3"/>
  <c r="DF177" i="3"/>
  <c r="DF133" i="3"/>
  <c r="DF308" i="3"/>
  <c r="DF274" i="3"/>
  <c r="DF434" i="3"/>
  <c r="DF231" i="3"/>
  <c r="DF241" i="3"/>
  <c r="DF203" i="3"/>
  <c r="DF279" i="3"/>
  <c r="DF435" i="3"/>
  <c r="DF285" i="3"/>
  <c r="DF135" i="3"/>
  <c r="DF255" i="3"/>
  <c r="DF222" i="3"/>
  <c r="DF229" i="3"/>
  <c r="DF268" i="3"/>
  <c r="DF278" i="3"/>
  <c r="DF280" i="3"/>
  <c r="DF317" i="3"/>
  <c r="DF154" i="3"/>
  <c r="DF167" i="3"/>
  <c r="DF145" i="3"/>
  <c r="DF213" i="3"/>
  <c r="DF130" i="3"/>
  <c r="DF194" i="3"/>
  <c r="DF233" i="3"/>
  <c r="DF164" i="3"/>
  <c r="DF235" i="3"/>
  <c r="DF302" i="3"/>
  <c r="DF152" i="3"/>
  <c r="DF300" i="3"/>
  <c r="DF242" i="3"/>
  <c r="DF223" i="3"/>
  <c r="DF433" i="3"/>
  <c r="DF136" i="3"/>
  <c r="DD34" i="8"/>
  <c r="DD33" i="9"/>
  <c r="DE48" i="9"/>
  <c r="DE47" i="9"/>
  <c r="DE4" i="9"/>
  <c r="DE42" i="9"/>
  <c r="DE63" i="8"/>
  <c r="DE4" i="8"/>
  <c r="DE47" i="8"/>
  <c r="DE65" i="8"/>
  <c r="DE55" i="8"/>
  <c r="DE40" i="8"/>
  <c r="DE45" i="8"/>
  <c r="DE64" i="8"/>
  <c r="DE54" i="8"/>
  <c r="DE48" i="8"/>
  <c r="DE56" i="8"/>
  <c r="DE104" i="5"/>
  <c r="DD32" i="9"/>
  <c r="DD33" i="8"/>
  <c r="DE80" i="5"/>
  <c r="DE29" i="5"/>
  <c r="DE109" i="5"/>
  <c r="DE4" i="5"/>
  <c r="DE16" i="5"/>
  <c r="DE92" i="5"/>
  <c r="DE4" i="4"/>
  <c r="DE285" i="4"/>
  <c r="I62" i="20" l="1"/>
  <c r="DC133" i="4"/>
  <c r="DC178" i="4" s="1"/>
  <c r="DC88" i="4" s="1"/>
  <c r="DC191" i="4"/>
  <c r="DC236" i="4" s="1"/>
  <c r="DC117" i="4"/>
  <c r="DC162" i="4" s="1"/>
  <c r="DC72" i="4" s="1"/>
  <c r="DC138" i="4"/>
  <c r="DC183" i="4" s="1"/>
  <c r="DC93" i="4" s="1"/>
  <c r="DC229" i="4"/>
  <c r="DC274" i="4" s="1"/>
  <c r="DC222" i="4"/>
  <c r="DC267" i="4" s="1"/>
  <c r="DC207" i="4"/>
  <c r="DC252" i="4" s="1"/>
  <c r="DC223" i="4"/>
  <c r="DC268" i="4" s="1"/>
  <c r="DC119" i="4"/>
  <c r="DC164" i="4" s="1"/>
  <c r="DC74" i="4" s="1"/>
  <c r="DC195" i="4"/>
  <c r="DC240" i="4" s="1"/>
  <c r="DC199" i="4"/>
  <c r="DC244" i="4" s="1"/>
  <c r="DC215" i="4"/>
  <c r="DC260" i="4" s="1"/>
  <c r="DC194" i="4"/>
  <c r="DC239" i="4" s="1"/>
  <c r="DC11" i="5"/>
  <c r="DC108" i="4"/>
  <c r="DC153" i="4" s="1"/>
  <c r="DC63" i="4" s="1"/>
  <c r="DC204" i="4"/>
  <c r="DC249" i="4" s="1"/>
  <c r="DC211" i="4"/>
  <c r="DC256" i="4" s="1"/>
  <c r="DC110" i="4"/>
  <c r="DC155" i="4" s="1"/>
  <c r="DC65" i="4" s="1"/>
  <c r="DC115" i="4"/>
  <c r="DC160" i="4" s="1"/>
  <c r="DC70" i="4" s="1"/>
  <c r="DC109" i="4"/>
  <c r="DC154" i="4" s="1"/>
  <c r="DC64" i="4" s="1"/>
  <c r="DB249" i="4"/>
  <c r="DB240" i="4"/>
  <c r="DB183" i="4"/>
  <c r="DB93" i="4" s="1"/>
  <c r="DC132" i="4"/>
  <c r="DC125" i="4"/>
  <c r="DC170" i="4" s="1"/>
  <c r="DC80" i="4" s="1"/>
  <c r="DC107" i="4"/>
  <c r="DC152" i="4" s="1"/>
  <c r="DC62" i="4" s="1"/>
  <c r="DC189" i="4"/>
  <c r="DC234" i="4" s="1"/>
  <c r="DC224" i="4"/>
  <c r="DC122" i="4"/>
  <c r="DC167" i="4" s="1"/>
  <c r="DC77" i="4" s="1"/>
  <c r="DC221" i="4"/>
  <c r="DC266" i="4" s="1"/>
  <c r="DC217" i="4"/>
  <c r="DC262" i="4" s="1"/>
  <c r="DC210" i="4"/>
  <c r="DC213" i="4"/>
  <c r="DC258" i="4" s="1"/>
  <c r="DC111" i="4"/>
  <c r="DC156" i="4" s="1"/>
  <c r="DC66" i="4" s="1"/>
  <c r="DC121" i="4"/>
  <c r="DC166" i="4" s="1"/>
  <c r="DC76" i="4" s="1"/>
  <c r="DC126" i="4"/>
  <c r="DC120" i="4"/>
  <c r="DC165" i="4" s="1"/>
  <c r="DC75" i="4" s="1"/>
  <c r="DC105" i="4"/>
  <c r="DC150" i="4" s="1"/>
  <c r="DC60" i="4" s="1"/>
  <c r="DC99" i="4"/>
  <c r="DC144" i="4" s="1"/>
  <c r="DC54" i="4" s="1"/>
  <c r="DC208" i="4"/>
  <c r="DC253" i="4" s="1"/>
  <c r="DC225" i="4"/>
  <c r="DC270" i="4" s="1"/>
  <c r="DC113" i="4"/>
  <c r="DC158" i="4" s="1"/>
  <c r="DC68" i="4" s="1"/>
  <c r="DC216" i="4"/>
  <c r="DC261" i="4" s="1"/>
  <c r="DC129" i="4"/>
  <c r="DC174" i="4" s="1"/>
  <c r="DC84" i="4" s="1"/>
  <c r="DB155" i="4"/>
  <c r="DB65" i="4" s="1"/>
  <c r="DB162" i="4"/>
  <c r="DB72" i="4" s="1"/>
  <c r="DB244" i="4"/>
  <c r="DB153" i="4"/>
  <c r="DB63" i="4" s="1"/>
  <c r="DC201" i="4"/>
  <c r="DC246" i="4" s="1"/>
  <c r="DC219" i="4"/>
  <c r="DC264" i="4" s="1"/>
  <c r="DC220" i="4"/>
  <c r="DC265" i="4" s="1"/>
  <c r="DC101" i="4"/>
  <c r="DC102" i="4"/>
  <c r="DC147" i="4" s="1"/>
  <c r="DC57" i="4" s="1"/>
  <c r="DC10" i="5"/>
  <c r="DC106" i="4"/>
  <c r="DC151" i="4" s="1"/>
  <c r="DC61" i="4" s="1"/>
  <c r="DC118" i="4"/>
  <c r="DC124" i="4"/>
  <c r="DC169" i="4" s="1"/>
  <c r="DC79" i="4" s="1"/>
  <c r="DC196" i="4"/>
  <c r="DC241" i="4" s="1"/>
  <c r="DC214" i="4"/>
  <c r="DC259" i="4" s="1"/>
  <c r="DC103" i="4"/>
  <c r="DC104" i="4"/>
  <c r="DC149" i="4" s="1"/>
  <c r="DC59" i="4" s="1"/>
  <c r="DC123" i="4"/>
  <c r="DC168" i="4" s="1"/>
  <c r="DC78" i="4" s="1"/>
  <c r="DC139" i="4"/>
  <c r="DC184" i="4" s="1"/>
  <c r="DC94" i="4" s="1"/>
  <c r="DC128" i="4"/>
  <c r="DC173" i="4" s="1"/>
  <c r="DC83" i="4" s="1"/>
  <c r="DC137" i="4"/>
  <c r="DC182" i="4" s="1"/>
  <c r="DC92" i="4" s="1"/>
  <c r="DC212" i="4"/>
  <c r="DC257" i="4" s="1"/>
  <c r="DC193" i="4"/>
  <c r="DC238" i="4" s="1"/>
  <c r="DC203" i="4"/>
  <c r="DC131" i="4"/>
  <c r="DC176" i="4" s="1"/>
  <c r="DC86" i="4" s="1"/>
  <c r="DC127" i="4"/>
  <c r="DC172" i="4" s="1"/>
  <c r="DC82" i="4" s="1"/>
  <c r="DB274" i="4"/>
  <c r="DB236" i="4"/>
  <c r="DB160" i="4"/>
  <c r="DB70" i="4" s="1"/>
  <c r="DC12" i="5"/>
  <c r="DC226" i="4"/>
  <c r="DC228" i="4"/>
  <c r="DC273" i="4" s="1"/>
  <c r="DC202" i="4"/>
  <c r="DC136" i="4"/>
  <c r="DC181" i="4" s="1"/>
  <c r="DC91" i="4" s="1"/>
  <c r="DC205" i="4"/>
  <c r="DC130" i="4"/>
  <c r="DC175" i="4" s="1"/>
  <c r="DC85" i="4" s="1"/>
  <c r="DC114" i="4"/>
  <c r="DC159" i="4" s="1"/>
  <c r="DC69" i="4" s="1"/>
  <c r="DC135" i="4"/>
  <c r="DC180" i="4" s="1"/>
  <c r="DC90" i="4" s="1"/>
  <c r="DC227" i="4"/>
  <c r="DC198" i="4"/>
  <c r="DC243" i="4" s="1"/>
  <c r="DC192" i="4"/>
  <c r="DC237" i="4" s="1"/>
  <c r="DC197" i="4"/>
  <c r="DC242" i="4" s="1"/>
  <c r="DC116" i="4"/>
  <c r="DC209" i="4"/>
  <c r="DC254" i="4" s="1"/>
  <c r="DC218" i="4"/>
  <c r="DC263" i="4" s="1"/>
  <c r="DC112" i="4"/>
  <c r="DC157" i="4" s="1"/>
  <c r="DC67" i="4" s="1"/>
  <c r="DC200" i="4"/>
  <c r="DC245" i="4" s="1"/>
  <c r="DC134" i="4"/>
  <c r="DC179" i="4" s="1"/>
  <c r="DC89" i="4" s="1"/>
  <c r="DC206" i="4"/>
  <c r="DC251" i="4" s="1"/>
  <c r="DF11" i="4"/>
  <c r="DF12" i="4"/>
  <c r="DF13" i="4"/>
  <c r="DF14" i="4"/>
  <c r="DF15" i="4"/>
  <c r="DF16" i="4"/>
  <c r="DF17" i="4"/>
  <c r="DF18" i="4"/>
  <c r="DF19" i="4"/>
  <c r="DF20" i="4"/>
  <c r="DF21" i="4"/>
  <c r="DF22" i="4"/>
  <c r="DF24" i="4"/>
  <c r="DF25" i="4"/>
  <c r="DF26" i="4"/>
  <c r="DF29" i="4"/>
  <c r="DF23" i="4"/>
  <c r="DF30" i="4"/>
  <c r="DF31" i="4"/>
  <c r="DF27" i="4"/>
  <c r="DF36" i="4"/>
  <c r="DF28" i="4"/>
  <c r="DF33" i="4"/>
  <c r="DF37" i="4"/>
  <c r="DF32" i="4"/>
  <c r="DF34" i="4"/>
  <c r="DF38" i="4"/>
  <c r="DF41" i="4"/>
  <c r="DF43" i="4"/>
  <c r="DF47" i="4"/>
  <c r="DF35" i="4"/>
  <c r="DF40" i="4"/>
  <c r="DF44" i="4"/>
  <c r="DF39" i="4"/>
  <c r="DF45" i="4"/>
  <c r="DF49" i="4"/>
  <c r="DF42" i="4"/>
  <c r="DF46" i="4"/>
  <c r="DF48" i="4"/>
  <c r="DG32" i="3"/>
  <c r="DG76" i="3" s="1"/>
  <c r="DG36" i="3"/>
  <c r="DG80" i="3" s="1"/>
  <c r="DG34" i="3"/>
  <c r="DG78" i="3" s="1"/>
  <c r="DG37" i="3"/>
  <c r="DG81" i="3" s="1"/>
  <c r="DG39" i="3"/>
  <c r="DG83" i="3" s="1"/>
  <c r="DG35" i="3"/>
  <c r="DG79" i="3" s="1"/>
  <c r="DG38" i="3"/>
  <c r="DG82" i="3" s="1"/>
  <c r="DG42" i="3"/>
  <c r="DG86" i="3" s="1"/>
  <c r="DG33" i="3"/>
  <c r="DG77" i="3" s="1"/>
  <c r="DG41" i="3"/>
  <c r="DG85" i="3" s="1"/>
  <c r="DG46" i="3"/>
  <c r="DG90" i="3" s="1"/>
  <c r="DG45" i="3"/>
  <c r="DG89" i="3" s="1"/>
  <c r="DG50" i="3"/>
  <c r="DG94" i="3" s="1"/>
  <c r="DG44" i="3"/>
  <c r="DG88" i="3" s="1"/>
  <c r="DG49" i="3"/>
  <c r="DG93" i="3" s="1"/>
  <c r="DG53" i="3"/>
  <c r="DG97" i="3" s="1"/>
  <c r="DG51" i="3"/>
  <c r="DG95" i="3" s="1"/>
  <c r="DG54" i="3"/>
  <c r="DG98" i="3" s="1"/>
  <c r="DG57" i="3"/>
  <c r="DG101" i="3" s="1"/>
  <c r="DG61" i="3"/>
  <c r="DG105" i="3" s="1"/>
  <c r="DG65" i="3"/>
  <c r="DG109" i="3" s="1"/>
  <c r="DG69" i="3"/>
  <c r="DG113" i="3" s="1"/>
  <c r="DG40" i="3"/>
  <c r="DG84" i="3" s="1"/>
  <c r="DG43" i="3"/>
  <c r="DG87" i="3" s="1"/>
  <c r="DG55" i="3"/>
  <c r="DG99" i="3" s="1"/>
  <c r="DG56" i="3"/>
  <c r="DG100" i="3" s="1"/>
  <c r="DG60" i="3"/>
  <c r="DG104" i="3" s="1"/>
  <c r="DG64" i="3"/>
  <c r="DG108" i="3" s="1"/>
  <c r="DG68" i="3"/>
  <c r="DG112" i="3" s="1"/>
  <c r="DG58" i="3"/>
  <c r="DG102" i="3" s="1"/>
  <c r="DG66" i="3"/>
  <c r="DG110" i="3" s="1"/>
  <c r="DG48" i="3"/>
  <c r="DG92" i="3" s="1"/>
  <c r="DG67" i="3"/>
  <c r="DG111" i="3" s="1"/>
  <c r="DG70" i="3"/>
  <c r="DG114" i="3" s="1"/>
  <c r="DG63" i="3"/>
  <c r="DG107" i="3" s="1"/>
  <c r="DG31" i="3"/>
  <c r="DG75" i="3" s="1"/>
  <c r="DG71" i="3"/>
  <c r="DG115" i="3" s="1"/>
  <c r="DG59" i="3"/>
  <c r="DG103" i="3" s="1"/>
  <c r="DG47" i="3"/>
  <c r="DG91" i="3" s="1"/>
  <c r="DG52" i="3"/>
  <c r="DG96" i="3" s="1"/>
  <c r="DG62" i="3"/>
  <c r="DG106" i="3" s="1"/>
  <c r="DC13" i="5"/>
  <c r="DC22" i="9" s="1"/>
  <c r="DB11" i="9"/>
  <c r="DB17" i="8"/>
  <c r="DB15" i="8"/>
  <c r="DB9" i="9"/>
  <c r="DA277" i="4"/>
  <c r="DA16" i="8"/>
  <c r="DA10" i="9"/>
  <c r="DE56" i="9"/>
  <c r="DC8" i="5"/>
  <c r="DG22" i="3"/>
  <c r="DD16" i="3"/>
  <c r="AN14" i="27" s="1"/>
  <c r="AN15" i="27" s="1"/>
  <c r="DD2" i="4"/>
  <c r="DE2" i="3"/>
  <c r="DD2" i="8"/>
  <c r="AN1" i="27"/>
  <c r="DD2" i="9"/>
  <c r="DD2" i="5"/>
  <c r="DD9" i="5" s="1"/>
  <c r="DB20" i="8"/>
  <c r="DB17" i="9"/>
  <c r="DB21" i="9"/>
  <c r="DB24" i="8"/>
  <c r="DB280" i="4"/>
  <c r="DB21" i="8"/>
  <c r="DB18" i="9"/>
  <c r="DB26" i="8"/>
  <c r="DC279" i="4"/>
  <c r="DC281" i="4"/>
  <c r="DC25" i="5"/>
  <c r="DC21" i="5"/>
  <c r="DB22" i="8"/>
  <c r="DB19" i="9"/>
  <c r="DB20" i="9"/>
  <c r="DB23" i="8"/>
  <c r="DG26" i="3"/>
  <c r="DG25" i="3"/>
  <c r="DG28" i="3"/>
  <c r="DG27" i="3"/>
  <c r="DE33" i="5"/>
  <c r="DE32" i="9"/>
  <c r="DE33" i="8"/>
  <c r="DF104" i="5"/>
  <c r="DF48" i="8"/>
  <c r="DF54" i="8"/>
  <c r="DF64" i="8"/>
  <c r="DF4" i="8"/>
  <c r="DF63" i="8"/>
  <c r="DF56" i="8"/>
  <c r="DF65" i="8"/>
  <c r="DF55" i="8"/>
  <c r="DF40" i="8"/>
  <c r="DF45" i="8"/>
  <c r="DF47" i="8"/>
  <c r="DF67" i="8"/>
  <c r="DF68" i="8"/>
  <c r="DF4" i="9"/>
  <c r="DF48" i="9"/>
  <c r="DF47" i="9"/>
  <c r="DF42" i="9"/>
  <c r="DH3" i="3"/>
  <c r="DG385" i="3"/>
  <c r="DG62" i="5" s="1"/>
  <c r="DG402" i="3"/>
  <c r="DG388" i="3"/>
  <c r="DG65" i="5" s="1"/>
  <c r="DG386" i="3"/>
  <c r="DG63" i="5" s="1"/>
  <c r="DG389" i="3"/>
  <c r="DG66" i="5" s="1"/>
  <c r="DG392" i="3"/>
  <c r="DG69" i="5" s="1"/>
  <c r="DG400" i="3"/>
  <c r="DG77" i="5" s="1"/>
  <c r="DG401" i="3"/>
  <c r="DG390" i="3"/>
  <c r="DG67" i="5" s="1"/>
  <c r="DG394" i="3"/>
  <c r="DG71" i="5" s="1"/>
  <c r="DG393" i="3"/>
  <c r="DG70" i="5" s="1"/>
  <c r="DG340" i="3"/>
  <c r="DG344" i="3"/>
  <c r="DG45" i="5" s="1"/>
  <c r="DG341" i="3"/>
  <c r="DG42" i="5" s="1"/>
  <c r="DG342" i="3"/>
  <c r="DG43" i="5" s="1"/>
  <c r="DG396" i="3"/>
  <c r="DG73" i="5" s="1"/>
  <c r="DG348" i="3"/>
  <c r="DG49" i="5" s="1"/>
  <c r="DG352" i="3"/>
  <c r="DG53" i="5" s="1"/>
  <c r="DG345" i="3"/>
  <c r="DG46" i="5" s="1"/>
  <c r="DG349" i="3"/>
  <c r="DG50" i="5" s="1"/>
  <c r="DG347" i="3"/>
  <c r="DG48" i="5" s="1"/>
  <c r="DG358" i="3"/>
  <c r="DG398" i="3"/>
  <c r="DG75" i="5" s="1"/>
  <c r="DG395" i="3"/>
  <c r="DG72" i="5" s="1"/>
  <c r="DG350" i="3"/>
  <c r="DG51" i="5" s="1"/>
  <c r="DG391" i="3"/>
  <c r="DG68" i="5" s="1"/>
  <c r="DG343" i="3"/>
  <c r="DG44" i="5" s="1"/>
  <c r="DG351" i="3"/>
  <c r="DG52" i="5" s="1"/>
  <c r="DG354" i="3"/>
  <c r="DG55" i="5" s="1"/>
  <c r="DG356" i="3"/>
  <c r="DG57" i="5" s="1"/>
  <c r="DG387" i="3"/>
  <c r="DG64" i="5" s="1"/>
  <c r="DG357" i="3"/>
  <c r="DG346" i="3"/>
  <c r="DG47" i="5" s="1"/>
  <c r="DG355" i="3"/>
  <c r="DG56" i="5" s="1"/>
  <c r="DG384" i="3"/>
  <c r="DG316" i="3"/>
  <c r="DG215" i="3"/>
  <c r="DG188" i="3"/>
  <c r="DG3" i="4"/>
  <c r="DG277" i="3"/>
  <c r="DG251" i="3"/>
  <c r="DG194" i="3"/>
  <c r="DG284" i="3"/>
  <c r="DG183" i="3"/>
  <c r="DG123" i="3"/>
  <c r="DG313" i="3"/>
  <c r="DG245" i="3"/>
  <c r="DG253" i="3"/>
  <c r="DG133" i="3"/>
  <c r="DG323" i="3"/>
  <c r="DG258" i="3"/>
  <c r="DG212" i="3"/>
  <c r="DG155" i="3"/>
  <c r="DG282" i="3"/>
  <c r="DG181" i="3"/>
  <c r="DG121" i="3"/>
  <c r="DG328" i="3"/>
  <c r="DG227" i="3"/>
  <c r="DG214" i="3"/>
  <c r="DG289" i="3"/>
  <c r="DG150" i="3"/>
  <c r="DG120" i="3"/>
  <c r="DG434" i="3"/>
  <c r="DG332" i="3"/>
  <c r="DG231" i="3"/>
  <c r="DG222" i="3"/>
  <c r="DG290" i="3"/>
  <c r="DG189" i="3"/>
  <c r="DG139" i="3"/>
  <c r="DG303" i="3"/>
  <c r="DG235" i="3"/>
  <c r="DG230" i="3"/>
  <c r="DG297" i="3"/>
  <c r="DG193" i="3"/>
  <c r="DG149" i="3"/>
  <c r="DG432" i="3"/>
  <c r="DG308" i="3"/>
  <c r="DG207" i="3"/>
  <c r="DG172" i="3"/>
  <c r="DG266" i="3"/>
  <c r="DG165" i="3"/>
  <c r="DG132" i="3"/>
  <c r="DG312" i="3"/>
  <c r="DG211" i="3"/>
  <c r="DG180" i="3"/>
  <c r="DG270" i="3"/>
  <c r="DG169" i="3"/>
  <c r="DG136" i="3"/>
  <c r="DG433" i="3"/>
  <c r="DG280" i="3"/>
  <c r="DG179" i="3"/>
  <c r="DG119" i="3"/>
  <c r="DG309" i="3"/>
  <c r="DG241" i="3"/>
  <c r="DG242" i="3"/>
  <c r="DG287" i="3"/>
  <c r="DG148" i="3"/>
  <c r="DG137" i="3"/>
  <c r="DG314" i="3"/>
  <c r="DG213" i="3"/>
  <c r="DG184" i="3"/>
  <c r="DG19" i="3"/>
  <c r="DG324" i="3"/>
  <c r="DG223" i="3"/>
  <c r="DG203" i="3"/>
  <c r="DG3" i="8"/>
  <c r="DG285" i="3"/>
  <c r="DG146" i="3"/>
  <c r="DG135" i="3"/>
  <c r="DG295" i="3"/>
  <c r="DG191" i="3"/>
  <c r="DG145" i="3"/>
  <c r="DG321" i="3"/>
  <c r="DG256" i="3"/>
  <c r="DG208" i="3"/>
  <c r="DG151" i="3"/>
  <c r="DG299" i="3"/>
  <c r="DG195" i="3"/>
  <c r="DG153" i="3"/>
  <c r="DG296" i="3"/>
  <c r="DG154" i="3"/>
  <c r="DG124" i="3"/>
  <c r="DG304" i="3"/>
  <c r="DG200" i="3"/>
  <c r="DG164" i="3"/>
  <c r="DG300" i="3"/>
  <c r="DG158" i="3"/>
  <c r="DG128" i="3"/>
  <c r="DG429" i="3"/>
  <c r="DG272" i="3"/>
  <c r="DG171" i="3"/>
  <c r="DG138" i="3"/>
  <c r="DG333" i="3"/>
  <c r="DG269" i="3"/>
  <c r="DG232" i="3"/>
  <c r="DG178" i="3"/>
  <c r="DG276" i="3"/>
  <c r="DG175" i="3"/>
  <c r="DG142" i="3"/>
  <c r="DG334" i="3"/>
  <c r="DG273" i="3"/>
  <c r="DG240" i="3"/>
  <c r="DG186" i="3"/>
  <c r="DG283" i="3"/>
  <c r="DG263" i="3"/>
  <c r="DG129" i="3"/>
  <c r="DG310" i="3"/>
  <c r="DG209" i="3"/>
  <c r="DG176" i="3"/>
  <c r="DG319" i="3"/>
  <c r="DG254" i="3"/>
  <c r="DG201" i="3"/>
  <c r="DG147" i="3"/>
  <c r="DG278" i="3"/>
  <c r="DG177" i="3"/>
  <c r="DG144" i="3"/>
  <c r="DG10" i="3"/>
  <c r="DG288" i="3"/>
  <c r="DG187" i="3"/>
  <c r="DG131" i="3"/>
  <c r="DG317" i="3"/>
  <c r="DG252" i="3"/>
  <c r="DG261" i="3"/>
  <c r="DG143" i="3"/>
  <c r="DG298" i="3"/>
  <c r="DG156" i="3"/>
  <c r="DG126" i="3"/>
  <c r="DG322" i="3"/>
  <c r="DG221" i="3"/>
  <c r="DG199" i="3"/>
  <c r="DG7" i="3"/>
  <c r="DG427" i="3"/>
  <c r="DG264" i="3"/>
  <c r="DG163" i="3"/>
  <c r="DG130" i="3"/>
  <c r="DG325" i="3"/>
  <c r="DG260" i="3"/>
  <c r="DG216" i="3"/>
  <c r="DG159" i="3"/>
  <c r="DG268" i="3"/>
  <c r="DG167" i="3"/>
  <c r="DG134" i="3"/>
  <c r="DG329" i="3"/>
  <c r="DG265" i="3"/>
  <c r="DG224" i="3"/>
  <c r="DG170" i="3"/>
  <c r="DG3" i="9"/>
  <c r="DG275" i="3"/>
  <c r="DG244" i="3"/>
  <c r="DG190" i="3"/>
  <c r="DG301" i="3"/>
  <c r="DG233" i="3"/>
  <c r="DG226" i="3"/>
  <c r="DG3" i="5"/>
  <c r="DG279" i="3"/>
  <c r="DG255" i="3"/>
  <c r="DG198" i="3"/>
  <c r="DG305" i="3"/>
  <c r="DG237" i="3"/>
  <c r="DG234" i="3"/>
  <c r="DG435" i="3"/>
  <c r="DG141" i="3"/>
  <c r="DG320" i="3"/>
  <c r="DG281" i="3"/>
  <c r="DG291" i="3"/>
  <c r="DG217" i="3"/>
  <c r="DG220" i="3"/>
  <c r="DG125" i="3"/>
  <c r="DG228" i="3"/>
  <c r="DG210" i="3"/>
  <c r="DG182" i="3"/>
  <c r="DG307" i="3"/>
  <c r="DG302" i="3"/>
  <c r="DG243" i="3"/>
  <c r="DG202" i="3"/>
  <c r="DG315" i="3"/>
  <c r="DG274" i="3"/>
  <c r="DG219" i="3"/>
  <c r="DG259" i="3"/>
  <c r="DG152" i="3"/>
  <c r="DG192" i="3"/>
  <c r="DG166" i="3"/>
  <c r="DG13" i="3"/>
  <c r="DG174" i="3"/>
  <c r="DG335" i="3"/>
  <c r="DG330" i="3"/>
  <c r="DG239" i="3"/>
  <c r="DG197" i="3"/>
  <c r="DG246" i="3"/>
  <c r="DG168" i="3"/>
  <c r="DG247" i="3"/>
  <c r="DG173" i="3"/>
  <c r="DG196" i="3"/>
  <c r="DG127" i="3"/>
  <c r="DG122" i="3"/>
  <c r="DG327" i="3"/>
  <c r="DG286" i="3"/>
  <c r="DG331" i="3"/>
  <c r="DG326" i="3"/>
  <c r="DG271" i="3"/>
  <c r="DG229" i="3"/>
  <c r="DG4" i="3"/>
  <c r="DG238" i="3"/>
  <c r="DG157" i="3"/>
  <c r="DG431" i="3"/>
  <c r="DG257" i="3"/>
  <c r="DG430" i="3"/>
  <c r="DG218" i="3"/>
  <c r="DG306" i="3"/>
  <c r="DG140" i="3"/>
  <c r="DG318" i="3"/>
  <c r="DG267" i="3"/>
  <c r="DG428" i="3"/>
  <c r="AO2" i="27"/>
  <c r="DG262" i="3"/>
  <c r="DG225" i="3"/>
  <c r="DG185" i="3"/>
  <c r="DG236" i="3"/>
  <c r="DG311" i="3"/>
  <c r="DG399" i="3"/>
  <c r="DG76" i="5" s="1"/>
  <c r="DF4" i="4"/>
  <c r="DF285" i="4"/>
  <c r="DE33" i="9"/>
  <c r="DE34" i="8"/>
  <c r="DF59" i="8"/>
  <c r="DF58" i="8"/>
  <c r="DF109" i="5"/>
  <c r="DF16" i="5"/>
  <c r="DF29" i="5" s="1"/>
  <c r="DF80" i="5"/>
  <c r="DF33" i="5"/>
  <c r="DF92" i="5"/>
  <c r="DF4" i="5"/>
  <c r="DD133" i="4" l="1"/>
  <c r="DD178" i="4" s="1"/>
  <c r="DD88" i="4" s="1"/>
  <c r="DD138" i="4"/>
  <c r="DD183" i="4" s="1"/>
  <c r="DD93" i="4" s="1"/>
  <c r="DD211" i="4"/>
  <c r="DD256" i="4" s="1"/>
  <c r="DD129" i="4"/>
  <c r="DD174" i="4" s="1"/>
  <c r="DD84" i="4" s="1"/>
  <c r="DD208" i="4"/>
  <c r="DD253" i="4" s="1"/>
  <c r="DD126" i="4"/>
  <c r="DD171" i="4" s="1"/>
  <c r="DD81" i="4" s="1"/>
  <c r="DD210" i="4"/>
  <c r="DD255" i="4" s="1"/>
  <c r="DD224" i="4"/>
  <c r="DD269" i="4" s="1"/>
  <c r="DD132" i="4"/>
  <c r="DD177" i="4" s="1"/>
  <c r="DD87" i="4" s="1"/>
  <c r="DD110" i="4"/>
  <c r="DD155" i="4" s="1"/>
  <c r="DD65" i="4" s="1"/>
  <c r="DD200" i="4"/>
  <c r="DD245" i="4" s="1"/>
  <c r="DD116" i="4"/>
  <c r="DD161" i="4" s="1"/>
  <c r="DD71" i="4" s="1"/>
  <c r="DD227" i="4"/>
  <c r="DD272" i="4" s="1"/>
  <c r="DD205" i="4"/>
  <c r="DD250" i="4" s="1"/>
  <c r="DD226" i="4"/>
  <c r="DD271" i="4" s="1"/>
  <c r="DD223" i="4"/>
  <c r="DD268" i="4" s="1"/>
  <c r="DD199" i="4"/>
  <c r="DD244" i="4" s="1"/>
  <c r="DD203" i="4"/>
  <c r="DD248" i="4" s="1"/>
  <c r="DD128" i="4"/>
  <c r="DD173" i="4" s="1"/>
  <c r="DD83" i="4" s="1"/>
  <c r="DD103" i="4"/>
  <c r="DD148" i="4" s="1"/>
  <c r="DD58" i="4" s="1"/>
  <c r="DD118" i="4"/>
  <c r="DD163" i="4" s="1"/>
  <c r="DD73" i="4" s="1"/>
  <c r="DD101" i="4"/>
  <c r="DD146" i="4" s="1"/>
  <c r="DD56" i="4" s="1"/>
  <c r="DC163" i="4"/>
  <c r="DC73" i="4" s="1"/>
  <c r="DC248" i="4"/>
  <c r="DC255" i="4"/>
  <c r="DD112" i="4"/>
  <c r="DD157" i="4" s="1"/>
  <c r="DD67" i="4" s="1"/>
  <c r="DD197" i="4"/>
  <c r="DD135" i="4"/>
  <c r="DD180" i="4" s="1"/>
  <c r="DD90" i="4" s="1"/>
  <c r="DD136" i="4"/>
  <c r="DD181" i="4" s="1"/>
  <c r="DD91" i="4" s="1"/>
  <c r="DD12" i="5"/>
  <c r="DD222" i="4"/>
  <c r="DD119" i="4"/>
  <c r="DD164" i="4" s="1"/>
  <c r="DD74" i="4" s="1"/>
  <c r="DD191" i="4"/>
  <c r="DD236" i="4" s="1"/>
  <c r="DD193" i="4"/>
  <c r="DD238" i="4" s="1"/>
  <c r="DD139" i="4"/>
  <c r="DD184" i="4" s="1"/>
  <c r="DD94" i="4" s="1"/>
  <c r="DD214" i="4"/>
  <c r="DD259" i="4" s="1"/>
  <c r="DD106" i="4"/>
  <c r="DD151" i="4" s="1"/>
  <c r="DD61" i="4" s="1"/>
  <c r="DD220" i="4"/>
  <c r="DD265" i="4" s="1"/>
  <c r="DD11" i="5"/>
  <c r="DD216" i="4"/>
  <c r="DD261" i="4" s="1"/>
  <c r="DD99" i="4"/>
  <c r="DD144" i="4" s="1"/>
  <c r="DD54" i="4" s="1"/>
  <c r="DD121" i="4"/>
  <c r="DD166" i="4" s="1"/>
  <c r="DD76" i="4" s="1"/>
  <c r="DD217" i="4"/>
  <c r="DD189" i="4"/>
  <c r="DD234" i="4" s="1"/>
  <c r="DD204" i="4"/>
  <c r="DD249" i="4" s="1"/>
  <c r="DD229" i="4"/>
  <c r="DD274" i="4" s="1"/>
  <c r="DC146" i="4"/>
  <c r="DC56" i="4" s="1"/>
  <c r="DC177" i="4"/>
  <c r="DC87" i="4" s="1"/>
  <c r="DC148" i="4"/>
  <c r="DC58" i="4" s="1"/>
  <c r="DC250" i="4"/>
  <c r="DC269" i="4"/>
  <c r="DC271" i="4"/>
  <c r="DD206" i="4"/>
  <c r="DD251" i="4" s="1"/>
  <c r="DD218" i="4"/>
  <c r="DD263" i="4" s="1"/>
  <c r="DD192" i="4"/>
  <c r="DD237" i="4" s="1"/>
  <c r="DD114" i="4"/>
  <c r="DD159" i="4" s="1"/>
  <c r="DD69" i="4" s="1"/>
  <c r="DD202" i="4"/>
  <c r="DD247" i="4" s="1"/>
  <c r="DD108" i="4"/>
  <c r="DD153" i="4" s="1"/>
  <c r="DD63" i="4" s="1"/>
  <c r="DD207" i="4"/>
  <c r="DD252" i="4" s="1"/>
  <c r="DD127" i="4"/>
  <c r="DD172" i="4" s="1"/>
  <c r="DD82" i="4" s="1"/>
  <c r="DD212" i="4"/>
  <c r="DD257" i="4" s="1"/>
  <c r="DD123" i="4"/>
  <c r="DD168" i="4" s="1"/>
  <c r="DD78" i="4" s="1"/>
  <c r="DD196" i="4"/>
  <c r="DD241" i="4" s="1"/>
  <c r="DD10" i="5"/>
  <c r="DD219" i="4"/>
  <c r="DD264" i="4" s="1"/>
  <c r="DC247" i="4"/>
  <c r="DD109" i="4"/>
  <c r="DD113" i="4"/>
  <c r="DD158" i="4" s="1"/>
  <c r="DD68" i="4" s="1"/>
  <c r="DD105" i="4"/>
  <c r="DD150" i="4" s="1"/>
  <c r="DD60" i="4" s="1"/>
  <c r="DD111" i="4"/>
  <c r="DD156" i="4" s="1"/>
  <c r="DD66" i="4" s="1"/>
  <c r="DD221" i="4"/>
  <c r="DD266" i="4" s="1"/>
  <c r="DD107" i="4"/>
  <c r="DD152" i="4" s="1"/>
  <c r="DD62" i="4" s="1"/>
  <c r="DD215" i="4"/>
  <c r="DD260" i="4" s="1"/>
  <c r="DC161" i="4"/>
  <c r="DC71" i="4" s="1"/>
  <c r="DC272" i="4"/>
  <c r="DC171" i="4"/>
  <c r="DC81" i="4" s="1"/>
  <c r="DD134" i="4"/>
  <c r="DD179" i="4" s="1"/>
  <c r="DD89" i="4" s="1"/>
  <c r="DD209" i="4"/>
  <c r="DD254" i="4" s="1"/>
  <c r="DD198" i="4"/>
  <c r="DD243" i="4" s="1"/>
  <c r="DD130" i="4"/>
  <c r="DD175" i="4" s="1"/>
  <c r="DD85" i="4" s="1"/>
  <c r="DD228" i="4"/>
  <c r="DD273" i="4" s="1"/>
  <c r="DD194" i="4"/>
  <c r="DD239" i="4" s="1"/>
  <c r="DD131" i="4"/>
  <c r="DD176" i="4" s="1"/>
  <c r="DD86" i="4" s="1"/>
  <c r="DD137" i="4"/>
  <c r="DD182" i="4" s="1"/>
  <c r="DD92" i="4" s="1"/>
  <c r="DD104" i="4"/>
  <c r="DD124" i="4"/>
  <c r="DD169" i="4" s="1"/>
  <c r="DD79" i="4" s="1"/>
  <c r="DD102" i="4"/>
  <c r="DD147" i="4" s="1"/>
  <c r="DD57" i="4" s="1"/>
  <c r="DD201" i="4"/>
  <c r="DD246" i="4" s="1"/>
  <c r="DD115" i="4"/>
  <c r="DD160" i="4" s="1"/>
  <c r="DD70" i="4" s="1"/>
  <c r="DD117" i="4"/>
  <c r="DD162" i="4" s="1"/>
  <c r="DD72" i="4" s="1"/>
  <c r="DD225" i="4"/>
  <c r="DD270" i="4" s="1"/>
  <c r="DD120" i="4"/>
  <c r="DD165" i="4" s="1"/>
  <c r="DD75" i="4" s="1"/>
  <c r="DD213" i="4"/>
  <c r="DD122" i="4"/>
  <c r="DD167" i="4" s="1"/>
  <c r="DD77" i="4" s="1"/>
  <c r="DD125" i="4"/>
  <c r="DD170" i="4" s="1"/>
  <c r="DD80" i="4" s="1"/>
  <c r="DD195" i="4"/>
  <c r="DD240" i="4" s="1"/>
  <c r="DG11" i="4"/>
  <c r="DG12" i="4"/>
  <c r="DG14" i="4"/>
  <c r="DG13" i="4"/>
  <c r="DG15" i="4"/>
  <c r="DG16" i="4"/>
  <c r="DG17" i="4"/>
  <c r="DG18" i="4"/>
  <c r="DG19" i="4"/>
  <c r="DG20" i="4"/>
  <c r="DG23" i="4"/>
  <c r="DG22" i="4"/>
  <c r="DG24" i="4"/>
  <c r="DG21" i="4"/>
  <c r="DG25" i="4"/>
  <c r="DG27" i="4"/>
  <c r="DG28" i="4"/>
  <c r="DG29" i="4"/>
  <c r="DG26" i="4"/>
  <c r="DG30" i="4"/>
  <c r="DG35" i="4"/>
  <c r="DG36" i="4"/>
  <c r="DG33" i="4"/>
  <c r="DG37" i="4"/>
  <c r="DG41" i="4"/>
  <c r="DG32" i="4"/>
  <c r="DG42" i="4"/>
  <c r="DG46" i="4"/>
  <c r="DG31" i="4"/>
  <c r="DG43" i="4"/>
  <c r="DG47" i="4"/>
  <c r="DG38" i="4"/>
  <c r="DG40" i="4"/>
  <c r="DG44" i="4"/>
  <c r="DG48" i="4"/>
  <c r="DG34" i="4"/>
  <c r="DG49" i="4"/>
  <c r="DG45" i="4"/>
  <c r="DG39" i="4"/>
  <c r="DH33" i="3"/>
  <c r="DH77" i="3" s="1"/>
  <c r="DH35" i="3"/>
  <c r="DH79" i="3" s="1"/>
  <c r="DH38" i="3"/>
  <c r="DH82" i="3" s="1"/>
  <c r="DH32" i="3"/>
  <c r="DH76" i="3" s="1"/>
  <c r="DH41" i="3"/>
  <c r="DH85" i="3" s="1"/>
  <c r="DH34" i="3"/>
  <c r="DH78" i="3" s="1"/>
  <c r="DH37" i="3"/>
  <c r="DH81" i="3" s="1"/>
  <c r="DH39" i="3"/>
  <c r="DH83" i="3" s="1"/>
  <c r="DH45" i="3"/>
  <c r="DH89" i="3" s="1"/>
  <c r="DH36" i="3"/>
  <c r="DH80" i="3" s="1"/>
  <c r="DH42" i="3"/>
  <c r="DH86" i="3" s="1"/>
  <c r="DH44" i="3"/>
  <c r="DH88" i="3" s="1"/>
  <c r="DH48" i="3"/>
  <c r="DH92" i="3" s="1"/>
  <c r="DH46" i="3"/>
  <c r="DH90" i="3" s="1"/>
  <c r="DH49" i="3"/>
  <c r="DH93" i="3" s="1"/>
  <c r="DH53" i="3"/>
  <c r="DH97" i="3" s="1"/>
  <c r="DH40" i="3"/>
  <c r="DH84" i="3" s="1"/>
  <c r="DH43" i="3"/>
  <c r="DH87" i="3" s="1"/>
  <c r="DH47" i="3"/>
  <c r="DH91" i="3" s="1"/>
  <c r="DH52" i="3"/>
  <c r="DH96" i="3" s="1"/>
  <c r="DH50" i="3"/>
  <c r="DH94" i="3" s="1"/>
  <c r="DH55" i="3"/>
  <c r="DH99" i="3" s="1"/>
  <c r="DH56" i="3"/>
  <c r="DH100" i="3" s="1"/>
  <c r="DH60" i="3"/>
  <c r="DH104" i="3" s="1"/>
  <c r="DH64" i="3"/>
  <c r="DH108" i="3" s="1"/>
  <c r="DH68" i="3"/>
  <c r="DH112" i="3" s="1"/>
  <c r="DH59" i="3"/>
  <c r="DH103" i="3" s="1"/>
  <c r="DH63" i="3"/>
  <c r="DH107" i="3" s="1"/>
  <c r="DH67" i="3"/>
  <c r="DH111" i="3" s="1"/>
  <c r="DH51" i="3"/>
  <c r="DH95" i="3" s="1"/>
  <c r="DH57" i="3"/>
  <c r="DH101" i="3" s="1"/>
  <c r="DH58" i="3"/>
  <c r="DH102" i="3" s="1"/>
  <c r="DH71" i="3"/>
  <c r="DH115" i="3" s="1"/>
  <c r="DH54" i="3"/>
  <c r="DH98" i="3" s="1"/>
  <c r="DH69" i="3"/>
  <c r="DH113" i="3" s="1"/>
  <c r="DH31" i="3"/>
  <c r="DH75" i="3" s="1"/>
  <c r="DH62" i="3"/>
  <c r="DH106" i="3" s="1"/>
  <c r="DH70" i="3"/>
  <c r="DH114" i="3" s="1"/>
  <c r="DH65" i="3"/>
  <c r="DH109" i="3" s="1"/>
  <c r="DH66" i="3"/>
  <c r="DH110" i="3" s="1"/>
  <c r="DH61" i="3"/>
  <c r="DH105" i="3" s="1"/>
  <c r="DC15" i="8"/>
  <c r="DC9" i="9"/>
  <c r="DC17" i="8"/>
  <c r="DC11" i="9"/>
  <c r="DD13" i="5"/>
  <c r="DD22" i="9" s="1"/>
  <c r="DB277" i="4"/>
  <c r="DB10" i="9"/>
  <c r="DB16" i="8"/>
  <c r="DF56" i="9"/>
  <c r="DD8" i="5"/>
  <c r="DH22" i="3"/>
  <c r="DC18" i="9"/>
  <c r="DC21" i="8"/>
  <c r="DC19" i="9"/>
  <c r="DC22" i="8"/>
  <c r="DC280" i="4"/>
  <c r="DC21" i="9"/>
  <c r="DC24" i="8"/>
  <c r="DD281" i="4"/>
  <c r="DD279" i="4"/>
  <c r="DC20" i="8"/>
  <c r="DC17" i="9"/>
  <c r="DC20" i="9"/>
  <c r="DC23" i="8"/>
  <c r="DD21" i="5"/>
  <c r="DD25" i="5"/>
  <c r="DE16" i="3"/>
  <c r="DE2" i="4"/>
  <c r="DE2" i="8"/>
  <c r="DE2" i="9"/>
  <c r="DF2" i="3"/>
  <c r="DE2" i="5"/>
  <c r="DE9" i="5" s="1"/>
  <c r="DC26" i="8"/>
  <c r="DH28" i="3"/>
  <c r="DH27" i="3"/>
  <c r="DH26" i="3"/>
  <c r="DH25" i="3"/>
  <c r="AO3" i="27"/>
  <c r="DG42" i="9"/>
  <c r="DG48" i="9"/>
  <c r="DG4" i="9"/>
  <c r="DG47" i="9"/>
  <c r="DG29" i="5"/>
  <c r="DG33" i="5"/>
  <c r="DG109" i="5"/>
  <c r="DG4" i="5"/>
  <c r="DG16" i="5"/>
  <c r="DG92" i="5"/>
  <c r="DG80" i="5"/>
  <c r="DG104" i="5"/>
  <c r="DH402" i="3"/>
  <c r="DI3" i="3"/>
  <c r="DH388" i="3"/>
  <c r="DH65" i="5" s="1"/>
  <c r="DH385" i="3"/>
  <c r="DH62" i="5" s="1"/>
  <c r="DH390" i="3"/>
  <c r="DH67" i="5" s="1"/>
  <c r="DH341" i="3"/>
  <c r="DH42" i="5" s="1"/>
  <c r="DH386" i="3"/>
  <c r="DH63" i="5" s="1"/>
  <c r="DH389" i="3"/>
  <c r="DH66" i="5" s="1"/>
  <c r="DH394" i="3"/>
  <c r="DH71" i="5" s="1"/>
  <c r="DH396" i="3"/>
  <c r="DH73" i="5" s="1"/>
  <c r="DH399" i="3"/>
  <c r="DH76" i="5" s="1"/>
  <c r="DH340" i="3"/>
  <c r="DH392" i="3"/>
  <c r="DH69" i="5" s="1"/>
  <c r="DH343" i="3"/>
  <c r="DH44" i="5" s="1"/>
  <c r="DH344" i="3"/>
  <c r="DH45" i="5" s="1"/>
  <c r="DH393" i="3"/>
  <c r="DH70" i="5" s="1"/>
  <c r="DH347" i="3"/>
  <c r="DH48" i="5" s="1"/>
  <c r="DH351" i="3"/>
  <c r="DH52" i="5" s="1"/>
  <c r="DH355" i="3"/>
  <c r="DH56" i="5" s="1"/>
  <c r="DH348" i="3"/>
  <c r="DH49" i="5" s="1"/>
  <c r="DH352" i="3"/>
  <c r="DH53" i="5" s="1"/>
  <c r="DH346" i="3"/>
  <c r="DH47" i="5" s="1"/>
  <c r="DH349" i="3"/>
  <c r="DH50" i="5" s="1"/>
  <c r="DH357" i="3"/>
  <c r="DH400" i="3"/>
  <c r="DH77" i="5" s="1"/>
  <c r="DH358" i="3"/>
  <c r="DH395" i="3"/>
  <c r="DH72" i="5" s="1"/>
  <c r="DH387" i="3"/>
  <c r="DH64" i="5" s="1"/>
  <c r="DH342" i="3"/>
  <c r="DH43" i="5" s="1"/>
  <c r="DH345" i="3"/>
  <c r="DH46" i="5" s="1"/>
  <c r="DH350" i="3"/>
  <c r="DH51" i="5" s="1"/>
  <c r="DH398" i="3"/>
  <c r="DH75" i="5" s="1"/>
  <c r="DH401" i="3"/>
  <c r="DH354" i="3"/>
  <c r="DH55" i="5" s="1"/>
  <c r="DH356" i="3"/>
  <c r="DH57" i="5" s="1"/>
  <c r="DH384" i="3"/>
  <c r="DH391" i="3"/>
  <c r="DH68" i="5" s="1"/>
  <c r="DH289" i="3"/>
  <c r="DH242" i="3"/>
  <c r="DH168" i="3"/>
  <c r="DH318" i="3"/>
  <c r="DH290" i="3"/>
  <c r="DH194" i="3"/>
  <c r="DH319" i="3"/>
  <c r="DH235" i="3"/>
  <c r="DH175" i="3"/>
  <c r="DH126" i="3"/>
  <c r="DH330" i="3"/>
  <c r="DH213" i="3"/>
  <c r="DH150" i="3"/>
  <c r="DH435" i="3"/>
  <c r="DH332" i="3"/>
  <c r="DH215" i="3"/>
  <c r="DH152" i="3"/>
  <c r="DH427" i="3"/>
  <c r="DH280" i="3"/>
  <c r="DH212" i="3"/>
  <c r="DH137" i="3"/>
  <c r="DH328" i="3"/>
  <c r="DH211" i="3"/>
  <c r="DH148" i="3"/>
  <c r="DH306" i="3"/>
  <c r="DH259" i="3"/>
  <c r="DH182" i="3"/>
  <c r="DH13" i="3"/>
  <c r="DH273" i="3"/>
  <c r="DH226" i="3"/>
  <c r="DH149" i="3"/>
  <c r="DH333" i="3"/>
  <c r="DH252" i="3"/>
  <c r="DH189" i="3"/>
  <c r="DH140" i="3"/>
  <c r="DH334" i="3"/>
  <c r="DH254" i="3"/>
  <c r="DH191" i="3"/>
  <c r="DH142" i="3"/>
  <c r="DH279" i="3"/>
  <c r="DH232" i="3"/>
  <c r="DH155" i="3"/>
  <c r="DH429" i="3"/>
  <c r="DH281" i="3"/>
  <c r="DH234" i="3"/>
  <c r="DH157" i="3"/>
  <c r="DH275" i="3"/>
  <c r="DH228" i="3"/>
  <c r="DH151" i="3"/>
  <c r="DH277" i="3"/>
  <c r="DH230" i="3"/>
  <c r="DH153" i="3"/>
  <c r="DH287" i="3"/>
  <c r="DH240" i="3"/>
  <c r="DH166" i="3"/>
  <c r="DH10" i="3"/>
  <c r="DH272" i="3"/>
  <c r="DH210" i="3"/>
  <c r="DH135" i="3"/>
  <c r="DH283" i="3"/>
  <c r="DH236" i="3"/>
  <c r="DH159" i="3"/>
  <c r="DH320" i="3"/>
  <c r="DH200" i="3"/>
  <c r="DH196" i="3"/>
  <c r="DH298" i="3"/>
  <c r="DH251" i="3"/>
  <c r="DH174" i="3"/>
  <c r="DH428" i="3"/>
  <c r="DH300" i="3"/>
  <c r="DH253" i="3"/>
  <c r="DH176" i="3"/>
  <c r="DH325" i="3"/>
  <c r="DH241" i="3"/>
  <c r="DH181" i="3"/>
  <c r="DH132" i="3"/>
  <c r="DH296" i="3"/>
  <c r="DH246" i="3"/>
  <c r="DH172" i="3"/>
  <c r="DH271" i="3"/>
  <c r="DH224" i="3"/>
  <c r="DH147" i="3"/>
  <c r="DH3" i="4"/>
  <c r="DH258" i="3"/>
  <c r="DH195" i="3"/>
  <c r="DH119" i="3"/>
  <c r="DH301" i="3"/>
  <c r="DH217" i="3"/>
  <c r="DH154" i="3"/>
  <c r="DH7" i="3"/>
  <c r="DH303" i="3"/>
  <c r="DH219" i="3"/>
  <c r="DH156" i="3"/>
  <c r="DH270" i="3"/>
  <c r="DH295" i="3"/>
  <c r="DH125" i="3"/>
  <c r="DH3" i="8"/>
  <c r="DH278" i="3"/>
  <c r="DH199" i="3"/>
  <c r="DH127" i="3"/>
  <c r="DH335" i="3"/>
  <c r="DH260" i="3"/>
  <c r="DH197" i="3"/>
  <c r="DH121" i="3"/>
  <c r="DH3" i="5"/>
  <c r="DH262" i="3"/>
  <c r="DH268" i="3"/>
  <c r="DH123" i="3"/>
  <c r="DH264" i="3"/>
  <c r="DH208" i="3"/>
  <c r="DH133" i="3"/>
  <c r="DH430" i="3"/>
  <c r="DH323" i="3"/>
  <c r="DH239" i="3"/>
  <c r="DH179" i="3"/>
  <c r="DH130" i="3"/>
  <c r="DH286" i="3"/>
  <c r="DH201" i="3"/>
  <c r="DH129" i="3"/>
  <c r="DH285" i="3"/>
  <c r="DH238" i="3"/>
  <c r="DH164" i="3"/>
  <c r="DH299" i="3"/>
  <c r="DH216" i="3"/>
  <c r="DH141" i="3"/>
  <c r="DH431" i="3"/>
  <c r="DH265" i="3"/>
  <c r="DH218" i="3"/>
  <c r="DH143" i="3"/>
  <c r="DH326" i="3"/>
  <c r="DH209" i="3"/>
  <c r="DH146" i="3"/>
  <c r="DH288" i="3"/>
  <c r="DH214" i="3"/>
  <c r="DH139" i="3"/>
  <c r="DH3" i="9"/>
  <c r="DH256" i="3"/>
  <c r="DH193" i="3"/>
  <c r="DH144" i="3"/>
  <c r="DH433" i="3"/>
  <c r="DH307" i="3"/>
  <c r="DH223" i="3"/>
  <c r="DH163" i="3"/>
  <c r="DH302" i="3"/>
  <c r="DH255" i="3"/>
  <c r="DH178" i="3"/>
  <c r="DH304" i="3"/>
  <c r="DH257" i="3"/>
  <c r="DH180" i="3"/>
  <c r="DH313" i="3"/>
  <c r="DH229" i="3"/>
  <c r="DH169" i="3"/>
  <c r="DH120" i="3"/>
  <c r="DH315" i="3"/>
  <c r="DH231" i="3"/>
  <c r="DH171" i="3"/>
  <c r="DH122" i="3"/>
  <c r="DH309" i="3"/>
  <c r="DH225" i="3"/>
  <c r="DH165" i="3"/>
  <c r="DH311" i="3"/>
  <c r="DH227" i="3"/>
  <c r="DH167" i="3"/>
  <c r="DH321" i="3"/>
  <c r="DH237" i="3"/>
  <c r="DH177" i="3"/>
  <c r="DH128" i="3"/>
  <c r="DH124" i="3"/>
  <c r="DH131" i="3"/>
  <c r="DH185" i="3"/>
  <c r="DH247" i="3"/>
  <c r="DH291" i="3"/>
  <c r="DH327" i="3"/>
  <c r="DH4" i="3"/>
  <c r="DH184" i="3"/>
  <c r="DH220" i="3"/>
  <c r="DH222" i="3"/>
  <c r="DH274" i="3"/>
  <c r="DH316" i="3"/>
  <c r="DH198" i="3"/>
  <c r="DH324" i="3"/>
  <c r="DH317" i="3"/>
  <c r="DH19" i="3"/>
  <c r="DH136" i="3"/>
  <c r="DH187" i="3"/>
  <c r="DH244" i="3"/>
  <c r="DH243" i="3"/>
  <c r="DH305" i="3"/>
  <c r="DH432" i="3"/>
  <c r="DH276" i="3"/>
  <c r="DH145" i="3"/>
  <c r="DH190" i="3"/>
  <c r="DH282" i="3"/>
  <c r="DH310" i="3"/>
  <c r="DH312" i="3"/>
  <c r="DH207" i="3"/>
  <c r="DH233" i="3"/>
  <c r="DH297" i="3"/>
  <c r="DH329" i="3"/>
  <c r="DH138" i="3"/>
  <c r="DH170" i="3"/>
  <c r="DH183" i="3"/>
  <c r="DH221" i="3"/>
  <c r="DH308" i="3"/>
  <c r="DH192" i="3"/>
  <c r="DH263" i="3"/>
  <c r="DH266" i="3"/>
  <c r="DH322" i="3"/>
  <c r="DH173" i="3"/>
  <c r="DH261" i="3"/>
  <c r="DH434" i="3"/>
  <c r="DH202" i="3"/>
  <c r="DH203" i="3"/>
  <c r="DH267" i="3"/>
  <c r="DH245" i="3"/>
  <c r="DH134" i="3"/>
  <c r="DH269" i="3"/>
  <c r="DH186" i="3"/>
  <c r="DH284" i="3"/>
  <c r="DH331" i="3"/>
  <c r="DH158" i="3"/>
  <c r="DH314" i="3"/>
  <c r="DH188" i="3"/>
  <c r="DF33" i="9"/>
  <c r="DF34" i="8"/>
  <c r="DG67" i="8"/>
  <c r="DG68" i="8"/>
  <c r="DG59" i="8"/>
  <c r="DG58" i="8"/>
  <c r="DG63" i="8"/>
  <c r="DG65" i="8"/>
  <c r="DG56" i="8"/>
  <c r="DG54" i="8"/>
  <c r="DG45" i="8"/>
  <c r="DG47" i="8"/>
  <c r="DG55" i="8"/>
  <c r="DG48" i="8"/>
  <c r="DG64" i="8"/>
  <c r="DG4" i="8"/>
  <c r="DG40" i="8"/>
  <c r="DG4" i="4"/>
  <c r="DG285" i="4"/>
  <c r="DF33" i="8"/>
  <c r="DF32" i="9"/>
  <c r="DE133" i="4" l="1"/>
  <c r="DE178" i="4" s="1"/>
  <c r="DE88" i="4" s="1"/>
  <c r="DE104" i="4"/>
  <c r="DE149" i="4" s="1"/>
  <c r="DE59" i="4" s="1"/>
  <c r="DE196" i="4"/>
  <c r="DE217" i="4"/>
  <c r="DE262" i="4" s="1"/>
  <c r="DE222" i="4"/>
  <c r="DE267" i="4" s="1"/>
  <c r="DE129" i="4"/>
  <c r="DE174" i="4" s="1"/>
  <c r="DE84" i="4" s="1"/>
  <c r="DE103" i="4"/>
  <c r="DD262" i="4"/>
  <c r="DD267" i="4"/>
  <c r="DE195" i="4"/>
  <c r="DE240" i="4" s="1"/>
  <c r="DE120" i="4"/>
  <c r="DE201" i="4"/>
  <c r="DE246" i="4" s="1"/>
  <c r="DE137" i="4"/>
  <c r="DE182" i="4" s="1"/>
  <c r="DE92" i="4" s="1"/>
  <c r="DE228" i="4"/>
  <c r="DE273" i="4" s="1"/>
  <c r="DE134" i="4"/>
  <c r="DE215" i="4"/>
  <c r="DE260" i="4" s="1"/>
  <c r="DE105" i="4"/>
  <c r="DE150" i="4" s="1"/>
  <c r="DE60" i="4" s="1"/>
  <c r="DE123" i="4"/>
  <c r="DE168" i="4" s="1"/>
  <c r="DE78" i="4" s="1"/>
  <c r="DE108" i="4"/>
  <c r="DE218" i="4"/>
  <c r="DE263" i="4" s="1"/>
  <c r="DE229" i="4"/>
  <c r="DE274" i="4" s="1"/>
  <c r="DE121" i="4"/>
  <c r="DE166" i="4" s="1"/>
  <c r="DE76" i="4" s="1"/>
  <c r="DE220" i="4"/>
  <c r="DE265" i="4" s="1"/>
  <c r="DE193" i="4"/>
  <c r="DE238" i="4" s="1"/>
  <c r="DE12" i="5"/>
  <c r="DE112" i="4"/>
  <c r="DE157" i="4" s="1"/>
  <c r="DE67" i="4" s="1"/>
  <c r="DE223" i="4"/>
  <c r="DE210" i="4"/>
  <c r="DE255" i="4" s="1"/>
  <c r="DE211" i="4"/>
  <c r="DE256" i="4" s="1"/>
  <c r="DE128" i="4"/>
  <c r="DE173" i="4" s="1"/>
  <c r="DE83" i="4" s="1"/>
  <c r="DE226" i="4"/>
  <c r="DE200" i="4"/>
  <c r="DE245" i="4" s="1"/>
  <c r="DE213" i="4"/>
  <c r="DE258" i="4" s="1"/>
  <c r="DE194" i="4"/>
  <c r="DE239" i="4" s="1"/>
  <c r="DE109" i="4"/>
  <c r="DE192" i="4"/>
  <c r="DE237" i="4" s="1"/>
  <c r="DE139" i="4"/>
  <c r="DE184" i="4" s="1"/>
  <c r="DE94" i="4" s="1"/>
  <c r="DE197" i="4"/>
  <c r="DE242" i="4" s="1"/>
  <c r="DE224" i="4"/>
  <c r="DE199" i="4"/>
  <c r="DE244" i="4" s="1"/>
  <c r="DD149" i="4"/>
  <c r="DD59" i="4" s="1"/>
  <c r="DD242" i="4"/>
  <c r="DE125" i="4"/>
  <c r="DE225" i="4"/>
  <c r="DE270" i="4" s="1"/>
  <c r="DE102" i="4"/>
  <c r="DE147" i="4" s="1"/>
  <c r="DE57" i="4" s="1"/>
  <c r="DE131" i="4"/>
  <c r="DE176" i="4" s="1"/>
  <c r="DE86" i="4" s="1"/>
  <c r="DE130" i="4"/>
  <c r="DE107" i="4"/>
  <c r="DE152" i="4" s="1"/>
  <c r="DE62" i="4" s="1"/>
  <c r="DE113" i="4"/>
  <c r="DE158" i="4" s="1"/>
  <c r="DE68" i="4" s="1"/>
  <c r="DE219" i="4"/>
  <c r="DE264" i="4" s="1"/>
  <c r="DE212" i="4"/>
  <c r="DE202" i="4"/>
  <c r="DE247" i="4" s="1"/>
  <c r="DE206" i="4"/>
  <c r="DE251" i="4" s="1"/>
  <c r="DE204" i="4"/>
  <c r="DE249" i="4" s="1"/>
  <c r="DE99" i="4"/>
  <c r="DE106" i="4"/>
  <c r="DE151" i="4" s="1"/>
  <c r="DE61" i="4" s="1"/>
  <c r="DE191" i="4"/>
  <c r="DE236" i="4" s="1"/>
  <c r="DE136" i="4"/>
  <c r="DE181" i="4" s="1"/>
  <c r="DE91" i="4" s="1"/>
  <c r="DE110" i="4"/>
  <c r="DE126" i="4"/>
  <c r="DE171" i="4" s="1"/>
  <c r="DE81" i="4" s="1"/>
  <c r="DE101" i="4"/>
  <c r="DE146" i="4" s="1"/>
  <c r="DE56" i="4" s="1"/>
  <c r="DE203" i="4"/>
  <c r="DE248" i="4" s="1"/>
  <c r="DE205" i="4"/>
  <c r="DE250" i="4" s="1"/>
  <c r="DE115" i="4"/>
  <c r="DE160" i="4" s="1"/>
  <c r="DE70" i="4" s="1"/>
  <c r="DE209" i="4"/>
  <c r="DE254" i="4" s="1"/>
  <c r="DE111" i="4"/>
  <c r="DE156" i="4" s="1"/>
  <c r="DE66" i="4" s="1"/>
  <c r="DE207" i="4"/>
  <c r="DE252" i="4" s="1"/>
  <c r="DE11" i="5"/>
  <c r="DE116" i="4"/>
  <c r="DE161" i="4" s="1"/>
  <c r="DE71" i="4" s="1"/>
  <c r="DD154" i="4"/>
  <c r="DD64" i="4" s="1"/>
  <c r="DD258" i="4"/>
  <c r="DE122" i="4"/>
  <c r="DE167" i="4" s="1"/>
  <c r="DE77" i="4" s="1"/>
  <c r="DE117" i="4"/>
  <c r="DE162" i="4" s="1"/>
  <c r="DE72" i="4" s="1"/>
  <c r="DE124" i="4"/>
  <c r="DE169" i="4" s="1"/>
  <c r="DE79" i="4" s="1"/>
  <c r="DE198" i="4"/>
  <c r="DE243" i="4" s="1"/>
  <c r="DE221" i="4"/>
  <c r="DE266" i="4" s="1"/>
  <c r="DE10" i="5"/>
  <c r="DE127" i="4"/>
  <c r="DE172" i="4" s="1"/>
  <c r="DE82" i="4" s="1"/>
  <c r="DE114" i="4"/>
  <c r="DE159" i="4" s="1"/>
  <c r="DE69" i="4" s="1"/>
  <c r="DE189" i="4"/>
  <c r="DE234" i="4" s="1"/>
  <c r="DE216" i="4"/>
  <c r="DE261" i="4" s="1"/>
  <c r="DE214" i="4"/>
  <c r="DE259" i="4" s="1"/>
  <c r="DE119" i="4"/>
  <c r="DE164" i="4" s="1"/>
  <c r="DE74" i="4" s="1"/>
  <c r="DE135" i="4"/>
  <c r="DE180" i="4" s="1"/>
  <c r="DE90" i="4" s="1"/>
  <c r="DE132" i="4"/>
  <c r="DE208" i="4"/>
  <c r="DE253" i="4" s="1"/>
  <c r="DE118" i="4"/>
  <c r="DE163" i="4" s="1"/>
  <c r="DE73" i="4" s="1"/>
  <c r="DE138" i="4"/>
  <c r="DE183" i="4" s="1"/>
  <c r="DE93" i="4" s="1"/>
  <c r="DE227" i="4"/>
  <c r="DH11" i="4"/>
  <c r="DH12" i="4"/>
  <c r="DH13" i="4"/>
  <c r="DH14" i="4"/>
  <c r="DH15" i="4"/>
  <c r="DH17" i="4"/>
  <c r="DH21" i="4"/>
  <c r="DH18" i="4"/>
  <c r="DH19" i="4"/>
  <c r="DH16" i="4"/>
  <c r="DH26" i="4"/>
  <c r="DH23" i="4"/>
  <c r="DH22" i="4"/>
  <c r="DH24" i="4"/>
  <c r="DH31" i="4"/>
  <c r="DH27" i="4"/>
  <c r="DH28" i="4"/>
  <c r="DH25" i="4"/>
  <c r="DH29" i="4"/>
  <c r="DH33" i="4"/>
  <c r="DH32" i="4"/>
  <c r="DH34" i="4"/>
  <c r="DH38" i="4"/>
  <c r="DH20" i="4"/>
  <c r="DH35" i="4"/>
  <c r="DH30" i="4"/>
  <c r="DH36" i="4"/>
  <c r="DH40" i="4"/>
  <c r="DH39" i="4"/>
  <c r="DH45" i="4"/>
  <c r="DH41" i="4"/>
  <c r="DH42" i="4"/>
  <c r="DH46" i="4"/>
  <c r="DH37" i="4"/>
  <c r="DH43" i="4"/>
  <c r="DH47" i="4"/>
  <c r="DH48" i="4"/>
  <c r="DH44" i="4"/>
  <c r="DH49" i="4"/>
  <c r="DI33" i="3"/>
  <c r="DI77" i="3" s="1"/>
  <c r="DI32" i="3"/>
  <c r="DI76" i="3" s="1"/>
  <c r="DI34" i="3"/>
  <c r="DI78" i="3" s="1"/>
  <c r="DI35" i="3"/>
  <c r="DI79" i="3" s="1"/>
  <c r="DI36" i="3"/>
  <c r="DI80" i="3" s="1"/>
  <c r="DI40" i="3"/>
  <c r="DI84" i="3" s="1"/>
  <c r="DI38" i="3"/>
  <c r="DI82" i="3" s="1"/>
  <c r="DI42" i="3"/>
  <c r="DI86" i="3" s="1"/>
  <c r="DI44" i="3"/>
  <c r="DI88" i="3" s="1"/>
  <c r="DI43" i="3"/>
  <c r="DI87" i="3" s="1"/>
  <c r="DI47" i="3"/>
  <c r="DI91" i="3" s="1"/>
  <c r="DI39" i="3"/>
  <c r="DI83" i="3" s="1"/>
  <c r="DI41" i="3"/>
  <c r="DI85" i="3" s="1"/>
  <c r="DI45" i="3"/>
  <c r="DI89" i="3" s="1"/>
  <c r="DI52" i="3"/>
  <c r="DI96" i="3" s="1"/>
  <c r="DI51" i="3"/>
  <c r="DI95" i="3" s="1"/>
  <c r="DI55" i="3"/>
  <c r="DI99" i="3" s="1"/>
  <c r="DI49" i="3"/>
  <c r="DI93" i="3" s="1"/>
  <c r="DI59" i="3"/>
  <c r="DI103" i="3" s="1"/>
  <c r="DI63" i="3"/>
  <c r="DI107" i="3" s="1"/>
  <c r="DI67" i="3"/>
  <c r="DI111" i="3" s="1"/>
  <c r="DI48" i="3"/>
  <c r="DI92" i="3" s="1"/>
  <c r="DI58" i="3"/>
  <c r="DI102" i="3" s="1"/>
  <c r="DI62" i="3"/>
  <c r="DI106" i="3" s="1"/>
  <c r="DI66" i="3"/>
  <c r="DI110" i="3" s="1"/>
  <c r="DI70" i="3"/>
  <c r="DI114" i="3" s="1"/>
  <c r="DI56" i="3"/>
  <c r="DI100" i="3" s="1"/>
  <c r="DI64" i="3"/>
  <c r="DI108" i="3" s="1"/>
  <c r="DI46" i="3"/>
  <c r="DI90" i="3" s="1"/>
  <c r="DI31" i="3"/>
  <c r="DI75" i="3" s="1"/>
  <c r="DI60" i="3"/>
  <c r="DI104" i="3" s="1"/>
  <c r="DI68" i="3"/>
  <c r="DI112" i="3" s="1"/>
  <c r="DI54" i="3"/>
  <c r="DI98" i="3" s="1"/>
  <c r="DI61" i="3"/>
  <c r="DI105" i="3" s="1"/>
  <c r="DI69" i="3"/>
  <c r="DI113" i="3" s="1"/>
  <c r="DI53" i="3"/>
  <c r="DI97" i="3" s="1"/>
  <c r="DI57" i="3"/>
  <c r="DI101" i="3" s="1"/>
  <c r="DI65" i="3"/>
  <c r="DI109" i="3" s="1"/>
  <c r="DI37" i="3"/>
  <c r="DI81" i="3" s="1"/>
  <c r="DI50" i="3"/>
  <c r="DI94" i="3" s="1"/>
  <c r="DI71" i="3"/>
  <c r="DI115" i="3" s="1"/>
  <c r="DD15" i="8"/>
  <c r="DD9" i="9"/>
  <c r="DE13" i="5"/>
  <c r="DE22" i="9" s="1"/>
  <c r="DD17" i="8"/>
  <c r="DD11" i="9"/>
  <c r="DC277" i="4"/>
  <c r="DC10" i="9"/>
  <c r="DC16" i="8"/>
  <c r="DG56" i="9"/>
  <c r="DE8" i="5"/>
  <c r="DI22" i="3"/>
  <c r="DD22" i="8"/>
  <c r="DD19" i="9"/>
  <c r="DD21" i="8"/>
  <c r="DD18" i="9"/>
  <c r="DF16" i="3"/>
  <c r="DF2" i="5"/>
  <c r="DF9" i="5" s="1"/>
  <c r="DF2" i="4"/>
  <c r="DG2" i="3"/>
  <c r="DF2" i="8"/>
  <c r="DF2" i="9"/>
  <c r="DD280" i="4"/>
  <c r="DD21" i="9"/>
  <c r="DD24" i="8"/>
  <c r="DD26" i="8"/>
  <c r="DE21" i="5"/>
  <c r="DE25" i="5"/>
  <c r="DE279" i="4"/>
  <c r="DE281" i="4"/>
  <c r="DD23" i="8"/>
  <c r="DD20" i="9"/>
  <c r="DD17" i="9"/>
  <c r="DD20" i="8"/>
  <c r="DI28" i="3"/>
  <c r="DI27" i="3"/>
  <c r="DI26" i="3"/>
  <c r="DI25" i="3"/>
  <c r="DH58" i="8"/>
  <c r="DH59" i="8"/>
  <c r="DH285" i="4"/>
  <c r="DH4" i="4"/>
  <c r="DG33" i="8"/>
  <c r="DG32" i="9"/>
  <c r="DH33" i="5"/>
  <c r="DH16" i="5"/>
  <c r="DH29" i="5"/>
  <c r="DH80" i="5"/>
  <c r="DH4" i="5"/>
  <c r="DH92" i="5"/>
  <c r="DH109" i="5"/>
  <c r="DH104" i="5"/>
  <c r="DH47" i="9"/>
  <c r="DH4" i="9"/>
  <c r="DH42" i="9"/>
  <c r="DH48" i="9"/>
  <c r="DH47" i="8"/>
  <c r="DH45" i="8"/>
  <c r="DH55" i="8"/>
  <c r="DH40" i="8"/>
  <c r="DH65" i="8"/>
  <c r="DH48" i="8"/>
  <c r="DH54" i="8"/>
  <c r="DH63" i="8"/>
  <c r="DH64" i="8"/>
  <c r="DH4" i="8"/>
  <c r="DH56" i="8"/>
  <c r="DH67" i="8"/>
  <c r="DH68" i="8"/>
  <c r="DJ3" i="3"/>
  <c r="DI402" i="3"/>
  <c r="DI386" i="3"/>
  <c r="DI63" i="5" s="1"/>
  <c r="DI387" i="3"/>
  <c r="DI64" i="5" s="1"/>
  <c r="DI385" i="3"/>
  <c r="DI62" i="5" s="1"/>
  <c r="DI390" i="3"/>
  <c r="DI67" i="5" s="1"/>
  <c r="DI391" i="3"/>
  <c r="DI68" i="5" s="1"/>
  <c r="DI394" i="3"/>
  <c r="DI71" i="5" s="1"/>
  <c r="DI395" i="3"/>
  <c r="DI72" i="5" s="1"/>
  <c r="DI340" i="3"/>
  <c r="DI388" i="3"/>
  <c r="DI65" i="5" s="1"/>
  <c r="DI392" i="3"/>
  <c r="DI69" i="5" s="1"/>
  <c r="DI396" i="3"/>
  <c r="DI73" i="5" s="1"/>
  <c r="DI399" i="3"/>
  <c r="DI76" i="5" s="1"/>
  <c r="DI389" i="3"/>
  <c r="DI66" i="5" s="1"/>
  <c r="DI393" i="3"/>
  <c r="DI70" i="5" s="1"/>
  <c r="DI400" i="3"/>
  <c r="DI77" i="5" s="1"/>
  <c r="DI342" i="3"/>
  <c r="DI43" i="5" s="1"/>
  <c r="DI343" i="3"/>
  <c r="DI44" i="5" s="1"/>
  <c r="DI341" i="3"/>
  <c r="DI42" i="5" s="1"/>
  <c r="DI344" i="3"/>
  <c r="DI45" i="5" s="1"/>
  <c r="DI346" i="3"/>
  <c r="DI47" i="5" s="1"/>
  <c r="DI350" i="3"/>
  <c r="DI51" i="5" s="1"/>
  <c r="DI354" i="3"/>
  <c r="DI55" i="5" s="1"/>
  <c r="DI347" i="3"/>
  <c r="DI48" i="5" s="1"/>
  <c r="DI351" i="3"/>
  <c r="DI52" i="5" s="1"/>
  <c r="DI355" i="3"/>
  <c r="DI56" i="5" s="1"/>
  <c r="DI352" i="3"/>
  <c r="DI53" i="5" s="1"/>
  <c r="DI356" i="3"/>
  <c r="DI57" i="5" s="1"/>
  <c r="DI398" i="3"/>
  <c r="DI75" i="5" s="1"/>
  <c r="DI349" i="3"/>
  <c r="DI50" i="5" s="1"/>
  <c r="DI357" i="3"/>
  <c r="DI348" i="3"/>
  <c r="DI49" i="5" s="1"/>
  <c r="DI358" i="3"/>
  <c r="DI345" i="3"/>
  <c r="DI46" i="5" s="1"/>
  <c r="DI384" i="3"/>
  <c r="DI275" i="3"/>
  <c r="DI213" i="3"/>
  <c r="DI127" i="3"/>
  <c r="DI312" i="3"/>
  <c r="DI244" i="3"/>
  <c r="DI146" i="3"/>
  <c r="DI3" i="4"/>
  <c r="DI272" i="3"/>
  <c r="DI168" i="3"/>
  <c r="DI239" i="3"/>
  <c r="DI290" i="3"/>
  <c r="DI186" i="3"/>
  <c r="DI177" i="3"/>
  <c r="DI428" i="3"/>
  <c r="DI284" i="3"/>
  <c r="DI180" i="3"/>
  <c r="DI154" i="3"/>
  <c r="DI285" i="3"/>
  <c r="DI233" i="3"/>
  <c r="DI137" i="3"/>
  <c r="DI3" i="9"/>
  <c r="DI280" i="3"/>
  <c r="DI176" i="3"/>
  <c r="DI134" i="3"/>
  <c r="DI265" i="3"/>
  <c r="DI194" i="3"/>
  <c r="DI197" i="3"/>
  <c r="DI325" i="3"/>
  <c r="DI226" i="3"/>
  <c r="DI227" i="3"/>
  <c r="DI328" i="3"/>
  <c r="DI263" i="3"/>
  <c r="DI155" i="3"/>
  <c r="DI169" i="3"/>
  <c r="DI288" i="3"/>
  <c r="DI184" i="3"/>
  <c r="DI173" i="3"/>
  <c r="DI273" i="3"/>
  <c r="DI209" i="3"/>
  <c r="DI125" i="3"/>
  <c r="DI435" i="3"/>
  <c r="DI301" i="3"/>
  <c r="DI199" i="3"/>
  <c r="DI163" i="3"/>
  <c r="DI303" i="3"/>
  <c r="DI201" i="3"/>
  <c r="DI167" i="3"/>
  <c r="DI299" i="3"/>
  <c r="DI192" i="3"/>
  <c r="DI189" i="3"/>
  <c r="DI3" i="8"/>
  <c r="DI282" i="3"/>
  <c r="DI178" i="3"/>
  <c r="DI140" i="3"/>
  <c r="DI429" i="3"/>
  <c r="DI335" i="3"/>
  <c r="DI276" i="3"/>
  <c r="DI172" i="3"/>
  <c r="DI258" i="3"/>
  <c r="DI311" i="3"/>
  <c r="DI212" i="3"/>
  <c r="DI183" i="3"/>
  <c r="DI306" i="3"/>
  <c r="DI238" i="3"/>
  <c r="DI138" i="3"/>
  <c r="DI324" i="3"/>
  <c r="DI259" i="3"/>
  <c r="DI151" i="3"/>
  <c r="DI136" i="3"/>
  <c r="DI318" i="3"/>
  <c r="DI253" i="3"/>
  <c r="DI145" i="3"/>
  <c r="DI126" i="3"/>
  <c r="DI286" i="3"/>
  <c r="DI182" i="3"/>
  <c r="DI158" i="3"/>
  <c r="DI314" i="3"/>
  <c r="DI246" i="3"/>
  <c r="DI150" i="3"/>
  <c r="DI120" i="3"/>
  <c r="DI332" i="3"/>
  <c r="DI266" i="3"/>
  <c r="DI159" i="3"/>
  <c r="DI207" i="3"/>
  <c r="DI434" i="3"/>
  <c r="DI291" i="3"/>
  <c r="DI245" i="3"/>
  <c r="DI143" i="3"/>
  <c r="DI327" i="3"/>
  <c r="DI228" i="3"/>
  <c r="DI235" i="3"/>
  <c r="DI322" i="3"/>
  <c r="DI257" i="3"/>
  <c r="DI149" i="3"/>
  <c r="DI132" i="3"/>
  <c r="DI333" i="3"/>
  <c r="DI274" i="3"/>
  <c r="DI170" i="3"/>
  <c r="DI247" i="3"/>
  <c r="DI267" i="3"/>
  <c r="DI196" i="3"/>
  <c r="DI119" i="3"/>
  <c r="DI427" i="3"/>
  <c r="DI269" i="3"/>
  <c r="DI198" i="3"/>
  <c r="DI121" i="3"/>
  <c r="DI330" i="3"/>
  <c r="DI264" i="3"/>
  <c r="DI157" i="3"/>
  <c r="DI193" i="3"/>
  <c r="DI316" i="3"/>
  <c r="DI251" i="3"/>
  <c r="DI215" i="3"/>
  <c r="DI124" i="3"/>
  <c r="DI310" i="3"/>
  <c r="DI242" i="3"/>
  <c r="DI144" i="3"/>
  <c r="DI4" i="3"/>
  <c r="DI277" i="3"/>
  <c r="DI217" i="3"/>
  <c r="DI129" i="3"/>
  <c r="DI305" i="3"/>
  <c r="DI203" i="3"/>
  <c r="DI171" i="3"/>
  <c r="DI323" i="3"/>
  <c r="DI224" i="3"/>
  <c r="DI219" i="3"/>
  <c r="DI430" i="3"/>
  <c r="DI317" i="3"/>
  <c r="DI218" i="3"/>
  <c r="DI195" i="3"/>
  <c r="DI320" i="3"/>
  <c r="DI255" i="3"/>
  <c r="DI147" i="3"/>
  <c r="DI128" i="3"/>
  <c r="DI313" i="3"/>
  <c r="DI214" i="3"/>
  <c r="DI187" i="3"/>
  <c r="DI331" i="3"/>
  <c r="DI232" i="3"/>
  <c r="DI254" i="3"/>
  <c r="DI10" i="3"/>
  <c r="DI295" i="3"/>
  <c r="DI188" i="3"/>
  <c r="DI181" i="3"/>
  <c r="DI296" i="3"/>
  <c r="DI252" i="3"/>
  <c r="DI148" i="3"/>
  <c r="DI321" i="3"/>
  <c r="DI222" i="3"/>
  <c r="DI211" i="3"/>
  <c r="DI308" i="3"/>
  <c r="DI240" i="3"/>
  <c r="DI142" i="3"/>
  <c r="DI334" i="3"/>
  <c r="DI268" i="3"/>
  <c r="DI164" i="3"/>
  <c r="DI223" i="3"/>
  <c r="DI3" i="5"/>
  <c r="DI270" i="3"/>
  <c r="DI166" i="3"/>
  <c r="DI231" i="3"/>
  <c r="DI329" i="3"/>
  <c r="DI230" i="3"/>
  <c r="DI243" i="3"/>
  <c r="DI315" i="3"/>
  <c r="DI216" i="3"/>
  <c r="DI191" i="3"/>
  <c r="DI432" i="3"/>
  <c r="DI210" i="3"/>
  <c r="DI278" i="3"/>
  <c r="DI271" i="3"/>
  <c r="DI289" i="3"/>
  <c r="DI431" i="3"/>
  <c r="DI131" i="3"/>
  <c r="DI156" i="3"/>
  <c r="DI153" i="3"/>
  <c r="DI190" i="3"/>
  <c r="DI237" i="3"/>
  <c r="DI208" i="3"/>
  <c r="DI302" i="3"/>
  <c r="DI152" i="3"/>
  <c r="DI133" i="3"/>
  <c r="DI179" i="3"/>
  <c r="DI174" i="3"/>
  <c r="DI202" i="3"/>
  <c r="DI241" i="3"/>
  <c r="DI283" i="3"/>
  <c r="DI319" i="3"/>
  <c r="DI165" i="3"/>
  <c r="DI185" i="3"/>
  <c r="DI139" i="3"/>
  <c r="DI175" i="3"/>
  <c r="DI234" i="3"/>
  <c r="DI304" i="3"/>
  <c r="DI7" i="3"/>
  <c r="DI130" i="3"/>
  <c r="DI123" i="3"/>
  <c r="DI141" i="3"/>
  <c r="DI229" i="3"/>
  <c r="DI220" i="3"/>
  <c r="DI279" i="3"/>
  <c r="DI300" i="3"/>
  <c r="DI326" i="3"/>
  <c r="DI262" i="3"/>
  <c r="DI236" i="3"/>
  <c r="DI298" i="3"/>
  <c r="DI281" i="3"/>
  <c r="DI433" i="3"/>
  <c r="DI200" i="3"/>
  <c r="DI297" i="3"/>
  <c r="DI221" i="3"/>
  <c r="DI287" i="3"/>
  <c r="DI122" i="3"/>
  <c r="DI309" i="3"/>
  <c r="DI260" i="3"/>
  <c r="DI307" i="3"/>
  <c r="DI256" i="3"/>
  <c r="DI19" i="3"/>
  <c r="DI135" i="3"/>
  <c r="DI261" i="3"/>
  <c r="DI13" i="3"/>
  <c r="DI225" i="3"/>
  <c r="DI401" i="3"/>
  <c r="DG33" i="9"/>
  <c r="DG34" i="8"/>
  <c r="DF133" i="4" l="1"/>
  <c r="DF178" i="4" s="1"/>
  <c r="DF88" i="4" s="1"/>
  <c r="DF227" i="4"/>
  <c r="DF272" i="4" s="1"/>
  <c r="DF132" i="4"/>
  <c r="DF177" i="4" s="1"/>
  <c r="DF87" i="4" s="1"/>
  <c r="DF216" i="4"/>
  <c r="DF261" i="4" s="1"/>
  <c r="DF10" i="5"/>
  <c r="DF207" i="4"/>
  <c r="DF252" i="4" s="1"/>
  <c r="DF205" i="4"/>
  <c r="DF250" i="4" s="1"/>
  <c r="DF110" i="4"/>
  <c r="DF155" i="4" s="1"/>
  <c r="DF65" i="4" s="1"/>
  <c r="DF99" i="4"/>
  <c r="DF144" i="4" s="1"/>
  <c r="DF54" i="4" s="1"/>
  <c r="DF212" i="4"/>
  <c r="DF257" i="4" s="1"/>
  <c r="DF130" i="4"/>
  <c r="DF175" i="4" s="1"/>
  <c r="DF85" i="4" s="1"/>
  <c r="DF125" i="4"/>
  <c r="DF170" i="4" s="1"/>
  <c r="DF80" i="4" s="1"/>
  <c r="DF224" i="4"/>
  <c r="DF269" i="4" s="1"/>
  <c r="DF109" i="4"/>
  <c r="DF154" i="4" s="1"/>
  <c r="DF64" i="4" s="1"/>
  <c r="DF226" i="4"/>
  <c r="DF271" i="4" s="1"/>
  <c r="DF223" i="4"/>
  <c r="DF268" i="4" s="1"/>
  <c r="DF220" i="4"/>
  <c r="DF265" i="4" s="1"/>
  <c r="DF108" i="4"/>
  <c r="DF153" i="4" s="1"/>
  <c r="DF63" i="4" s="1"/>
  <c r="DF134" i="4"/>
  <c r="DF179" i="4" s="1"/>
  <c r="DF89" i="4" s="1"/>
  <c r="DF120" i="4"/>
  <c r="DF165" i="4" s="1"/>
  <c r="DF75" i="4" s="1"/>
  <c r="DF103" i="4"/>
  <c r="DF148" i="4" s="1"/>
  <c r="DF58" i="4" s="1"/>
  <c r="DF196" i="4"/>
  <c r="DF241" i="4" s="1"/>
  <c r="DE272" i="4"/>
  <c r="DE153" i="4"/>
  <c r="DE63" i="4" s="1"/>
  <c r="DF138" i="4"/>
  <c r="DF183" i="4" s="1"/>
  <c r="DF93" i="4" s="1"/>
  <c r="DF135" i="4"/>
  <c r="DF180" i="4" s="1"/>
  <c r="DF90" i="4" s="1"/>
  <c r="DF189" i="4"/>
  <c r="DF234" i="4" s="1"/>
  <c r="DF124" i="4"/>
  <c r="DF111" i="4"/>
  <c r="DF156" i="4" s="1"/>
  <c r="DF66" i="4" s="1"/>
  <c r="DF203" i="4"/>
  <c r="DF248" i="4" s="1"/>
  <c r="DF136" i="4"/>
  <c r="DF181" i="4" s="1"/>
  <c r="DF91" i="4" s="1"/>
  <c r="DF204" i="4"/>
  <c r="DF249" i="4" s="1"/>
  <c r="DF219" i="4"/>
  <c r="DF264" i="4" s="1"/>
  <c r="DF131" i="4"/>
  <c r="DF176" i="4" s="1"/>
  <c r="DF86" i="4" s="1"/>
  <c r="DF197" i="4"/>
  <c r="DF242" i="4" s="1"/>
  <c r="DF194" i="4"/>
  <c r="DF128" i="4"/>
  <c r="DF173" i="4" s="1"/>
  <c r="DF83" i="4" s="1"/>
  <c r="DF112" i="4"/>
  <c r="DF157" i="4" s="1"/>
  <c r="DF67" i="4" s="1"/>
  <c r="DF121" i="4"/>
  <c r="DF166" i="4" s="1"/>
  <c r="DF76" i="4" s="1"/>
  <c r="DF123" i="4"/>
  <c r="DF168" i="4" s="1"/>
  <c r="DF78" i="4" s="1"/>
  <c r="DF228" i="4"/>
  <c r="DF273" i="4" s="1"/>
  <c r="DF195" i="4"/>
  <c r="DF240" i="4" s="1"/>
  <c r="DF129" i="4"/>
  <c r="DF174" i="4" s="1"/>
  <c r="DF84" i="4" s="1"/>
  <c r="DF104" i="4"/>
  <c r="DE144" i="4"/>
  <c r="DE54" i="4" s="1"/>
  <c r="DE268" i="4"/>
  <c r="DE148" i="4"/>
  <c r="DE58" i="4" s="1"/>
  <c r="DE271" i="4"/>
  <c r="DE175" i="4"/>
  <c r="DE85" i="4" s="1"/>
  <c r="DE177" i="4"/>
  <c r="DE87" i="4" s="1"/>
  <c r="DE257" i="4"/>
  <c r="DE241" i="4"/>
  <c r="DF118" i="4"/>
  <c r="DF119" i="4"/>
  <c r="DF164" i="4" s="1"/>
  <c r="DF74" i="4" s="1"/>
  <c r="DF114" i="4"/>
  <c r="DF159" i="4" s="1"/>
  <c r="DF69" i="4" s="1"/>
  <c r="DF221" i="4"/>
  <c r="DF266" i="4" s="1"/>
  <c r="DF117" i="4"/>
  <c r="DF116" i="4"/>
  <c r="DF161" i="4" s="1"/>
  <c r="DF71" i="4" s="1"/>
  <c r="DF209" i="4"/>
  <c r="DF254" i="4" s="1"/>
  <c r="DF101" i="4"/>
  <c r="DF146" i="4" s="1"/>
  <c r="DF56" i="4" s="1"/>
  <c r="DF191" i="4"/>
  <c r="DF206" i="4"/>
  <c r="DF251" i="4" s="1"/>
  <c r="DF113" i="4"/>
  <c r="DF158" i="4" s="1"/>
  <c r="DF68" i="4" s="1"/>
  <c r="DF102" i="4"/>
  <c r="DF147" i="4" s="1"/>
  <c r="DF57" i="4" s="1"/>
  <c r="DF139" i="4"/>
  <c r="DF184" i="4" s="1"/>
  <c r="DF94" i="4" s="1"/>
  <c r="DF213" i="4"/>
  <c r="DF258" i="4" s="1"/>
  <c r="DF211" i="4"/>
  <c r="DF256" i="4" s="1"/>
  <c r="DF12" i="5"/>
  <c r="DF229" i="4"/>
  <c r="DF274" i="4" s="1"/>
  <c r="DF105" i="4"/>
  <c r="DF150" i="4" s="1"/>
  <c r="DF60" i="4" s="1"/>
  <c r="DF137" i="4"/>
  <c r="DF182" i="4" s="1"/>
  <c r="DF92" i="4" s="1"/>
  <c r="DF222" i="4"/>
  <c r="DF267" i="4" s="1"/>
  <c r="DE155" i="4"/>
  <c r="DE65" i="4" s="1"/>
  <c r="DE179" i="4"/>
  <c r="DE89" i="4" s="1"/>
  <c r="DE170" i="4"/>
  <c r="DE80" i="4" s="1"/>
  <c r="DE165" i="4"/>
  <c r="DE75" i="4" s="1"/>
  <c r="DE154" i="4"/>
  <c r="DE64" i="4" s="1"/>
  <c r="DE269" i="4"/>
  <c r="DF208" i="4"/>
  <c r="DF253" i="4" s="1"/>
  <c r="DF214" i="4"/>
  <c r="DF259" i="4" s="1"/>
  <c r="DF127" i="4"/>
  <c r="DF172" i="4" s="1"/>
  <c r="DF82" i="4" s="1"/>
  <c r="DF198" i="4"/>
  <c r="DF243" i="4" s="1"/>
  <c r="DF122" i="4"/>
  <c r="DF167" i="4" s="1"/>
  <c r="DF77" i="4" s="1"/>
  <c r="DF11" i="5"/>
  <c r="DF115" i="4"/>
  <c r="DF126" i="4"/>
  <c r="DF171" i="4" s="1"/>
  <c r="DF81" i="4" s="1"/>
  <c r="DF106" i="4"/>
  <c r="DF151" i="4" s="1"/>
  <c r="DF61" i="4" s="1"/>
  <c r="DF202" i="4"/>
  <c r="DF247" i="4" s="1"/>
  <c r="DF107" i="4"/>
  <c r="DF225" i="4"/>
  <c r="DF270" i="4" s="1"/>
  <c r="DF199" i="4"/>
  <c r="DF244" i="4" s="1"/>
  <c r="DF192" i="4"/>
  <c r="DF237" i="4" s="1"/>
  <c r="DF200" i="4"/>
  <c r="DF245" i="4" s="1"/>
  <c r="DF210" i="4"/>
  <c r="DF255" i="4" s="1"/>
  <c r="DF193" i="4"/>
  <c r="DF238" i="4" s="1"/>
  <c r="DF218" i="4"/>
  <c r="DF263" i="4" s="1"/>
  <c r="DF215" i="4"/>
  <c r="DF260" i="4" s="1"/>
  <c r="DF201" i="4"/>
  <c r="DF246" i="4" s="1"/>
  <c r="DF217" i="4"/>
  <c r="DF262" i="4" s="1"/>
  <c r="DI12" i="4"/>
  <c r="DI13" i="4"/>
  <c r="DI11" i="4"/>
  <c r="DI14" i="4"/>
  <c r="DI16" i="4"/>
  <c r="DI17" i="4"/>
  <c r="DI18" i="4"/>
  <c r="DI20" i="4"/>
  <c r="DI15" i="4"/>
  <c r="DI22" i="4"/>
  <c r="DI25" i="4"/>
  <c r="DI19" i="4"/>
  <c r="DI23" i="4"/>
  <c r="DI27" i="4"/>
  <c r="DI21" i="4"/>
  <c r="DI24" i="4"/>
  <c r="DI30" i="4"/>
  <c r="DI28" i="4"/>
  <c r="DI32" i="4"/>
  <c r="DI29" i="4"/>
  <c r="DI31" i="4"/>
  <c r="DI37" i="4"/>
  <c r="DI34" i="4"/>
  <c r="DI26" i="4"/>
  <c r="DI35" i="4"/>
  <c r="DI39" i="4"/>
  <c r="DI36" i="4"/>
  <c r="DI44" i="4"/>
  <c r="DI48" i="4"/>
  <c r="DI45" i="4"/>
  <c r="DI41" i="4"/>
  <c r="DI42" i="4"/>
  <c r="DI46" i="4"/>
  <c r="DI33" i="4"/>
  <c r="DI38" i="4"/>
  <c r="DI47" i="4"/>
  <c r="DI49" i="4"/>
  <c r="DI40" i="4"/>
  <c r="DI43" i="4"/>
  <c r="DJ32" i="3"/>
  <c r="DJ76" i="3" s="1"/>
  <c r="DJ33" i="3"/>
  <c r="DJ77" i="3" s="1"/>
  <c r="DJ37" i="3"/>
  <c r="DJ81" i="3" s="1"/>
  <c r="DJ36" i="3"/>
  <c r="DJ80" i="3" s="1"/>
  <c r="DJ39" i="3"/>
  <c r="DJ83" i="3" s="1"/>
  <c r="DJ43" i="3"/>
  <c r="DJ87" i="3" s="1"/>
  <c r="DJ40" i="3"/>
  <c r="DJ84" i="3" s="1"/>
  <c r="DJ46" i="3"/>
  <c r="DJ90" i="3" s="1"/>
  <c r="DJ44" i="3"/>
  <c r="DJ88" i="3" s="1"/>
  <c r="DJ47" i="3"/>
  <c r="DJ91" i="3" s="1"/>
  <c r="DJ51" i="3"/>
  <c r="DJ95" i="3" s="1"/>
  <c r="DJ48" i="3"/>
  <c r="DJ92" i="3" s="1"/>
  <c r="DJ50" i="3"/>
  <c r="DJ94" i="3" s="1"/>
  <c r="DJ54" i="3"/>
  <c r="DJ98" i="3" s="1"/>
  <c r="DJ45" i="3"/>
  <c r="DJ89" i="3" s="1"/>
  <c r="DJ58" i="3"/>
  <c r="DJ102" i="3" s="1"/>
  <c r="DJ62" i="3"/>
  <c r="DJ106" i="3" s="1"/>
  <c r="DJ66" i="3"/>
  <c r="DJ110" i="3" s="1"/>
  <c r="DJ70" i="3"/>
  <c r="DJ114" i="3" s="1"/>
  <c r="DJ34" i="3"/>
  <c r="DJ78" i="3" s="1"/>
  <c r="DJ38" i="3"/>
  <c r="DJ82" i="3" s="1"/>
  <c r="DJ53" i="3"/>
  <c r="DJ97" i="3" s="1"/>
  <c r="DJ57" i="3"/>
  <c r="DJ101" i="3" s="1"/>
  <c r="DJ61" i="3"/>
  <c r="DJ105" i="3" s="1"/>
  <c r="DJ65" i="3"/>
  <c r="DJ109" i="3" s="1"/>
  <c r="DJ69" i="3"/>
  <c r="DJ113" i="3" s="1"/>
  <c r="DJ49" i="3"/>
  <c r="DJ93" i="3" s="1"/>
  <c r="DJ55" i="3"/>
  <c r="DJ99" i="3" s="1"/>
  <c r="DJ63" i="3"/>
  <c r="DJ107" i="3" s="1"/>
  <c r="DJ31" i="3"/>
  <c r="DJ75" i="3" s="1"/>
  <c r="DJ64" i="3"/>
  <c r="DJ108" i="3" s="1"/>
  <c r="DJ67" i="3"/>
  <c r="DJ111" i="3" s="1"/>
  <c r="DJ35" i="3"/>
  <c r="DJ79" i="3" s="1"/>
  <c r="DJ41" i="3"/>
  <c r="DJ85" i="3" s="1"/>
  <c r="DJ52" i="3"/>
  <c r="DJ96" i="3" s="1"/>
  <c r="DJ60" i="3"/>
  <c r="DJ104" i="3" s="1"/>
  <c r="DJ68" i="3"/>
  <c r="DJ112" i="3" s="1"/>
  <c r="DJ71" i="3"/>
  <c r="DJ115" i="3" s="1"/>
  <c r="DJ56" i="3"/>
  <c r="DJ100" i="3" s="1"/>
  <c r="DJ42" i="3"/>
  <c r="DJ86" i="3" s="1"/>
  <c r="DJ59" i="3"/>
  <c r="DJ103" i="3" s="1"/>
  <c r="DE11" i="9"/>
  <c r="DE17" i="8"/>
  <c r="DE15" i="8"/>
  <c r="DE9" i="9"/>
  <c r="DF13" i="5"/>
  <c r="DF22" i="9" s="1"/>
  <c r="DD277" i="4"/>
  <c r="DD16" i="8"/>
  <c r="DD10" i="9"/>
  <c r="DH56" i="9"/>
  <c r="DF8" i="5"/>
  <c r="DJ22" i="3"/>
  <c r="DE26" i="8"/>
  <c r="DE24" i="8"/>
  <c r="DE280" i="4"/>
  <c r="DE21" i="9"/>
  <c r="DE19" i="9"/>
  <c r="DE22" i="8"/>
  <c r="DF21" i="5"/>
  <c r="DF25" i="5"/>
  <c r="DE21" i="8"/>
  <c r="DE18" i="9"/>
  <c r="DE20" i="8"/>
  <c r="DE17" i="9"/>
  <c r="DF281" i="4"/>
  <c r="DF279" i="4"/>
  <c r="DG16" i="3"/>
  <c r="AO14" i="27" s="1"/>
  <c r="AO15" i="27" s="1"/>
  <c r="DG2" i="4"/>
  <c r="DG2" i="9"/>
  <c r="AO1" i="27"/>
  <c r="DH2" i="3"/>
  <c r="DG2" i="8"/>
  <c r="DG2" i="5"/>
  <c r="DG9" i="5" s="1"/>
  <c r="DE23" i="8"/>
  <c r="DE20" i="9"/>
  <c r="DJ26" i="3"/>
  <c r="DJ25" i="3"/>
  <c r="DJ28" i="3"/>
  <c r="DJ27" i="3"/>
  <c r="DI285" i="4"/>
  <c r="DI4" i="4"/>
  <c r="DJ402" i="3"/>
  <c r="DJ385" i="3"/>
  <c r="DJ62" i="5" s="1"/>
  <c r="DJ389" i="3"/>
  <c r="DJ66" i="5" s="1"/>
  <c r="DJ393" i="3"/>
  <c r="DJ70" i="5" s="1"/>
  <c r="DJ396" i="3"/>
  <c r="DJ73" i="5" s="1"/>
  <c r="DJ399" i="3"/>
  <c r="DJ76" i="5" s="1"/>
  <c r="DJ386" i="3"/>
  <c r="DJ63" i="5" s="1"/>
  <c r="DJ388" i="3"/>
  <c r="DJ65" i="5" s="1"/>
  <c r="DJ390" i="3"/>
  <c r="DJ67" i="5" s="1"/>
  <c r="DJ392" i="3"/>
  <c r="DJ69" i="5" s="1"/>
  <c r="DJ400" i="3"/>
  <c r="DJ77" i="5" s="1"/>
  <c r="DK3" i="3"/>
  <c r="DJ401" i="3"/>
  <c r="DJ394" i="3"/>
  <c r="DJ71" i="5" s="1"/>
  <c r="DJ342" i="3"/>
  <c r="DJ43" i="5" s="1"/>
  <c r="DJ343" i="3"/>
  <c r="DJ44" i="5" s="1"/>
  <c r="DJ340" i="3"/>
  <c r="DJ345" i="3"/>
  <c r="DJ46" i="5" s="1"/>
  <c r="DJ349" i="3"/>
  <c r="DJ50" i="5" s="1"/>
  <c r="DJ341" i="3"/>
  <c r="DJ42" i="5" s="1"/>
  <c r="DJ346" i="3"/>
  <c r="DJ47" i="5" s="1"/>
  <c r="DJ350" i="3"/>
  <c r="DJ51" i="5" s="1"/>
  <c r="DJ354" i="3"/>
  <c r="DJ55" i="5" s="1"/>
  <c r="DJ355" i="3"/>
  <c r="DJ56" i="5" s="1"/>
  <c r="DJ347" i="3"/>
  <c r="DJ48" i="5" s="1"/>
  <c r="DJ352" i="3"/>
  <c r="DJ53" i="5" s="1"/>
  <c r="DJ356" i="3"/>
  <c r="DJ57" i="5" s="1"/>
  <c r="DJ398" i="3"/>
  <c r="DJ75" i="5" s="1"/>
  <c r="DJ387" i="3"/>
  <c r="DJ64" i="5" s="1"/>
  <c r="DJ344" i="3"/>
  <c r="DJ45" i="5" s="1"/>
  <c r="DJ357" i="3"/>
  <c r="DJ391" i="3"/>
  <c r="DJ68" i="5" s="1"/>
  <c r="DJ348" i="3"/>
  <c r="DJ49" i="5" s="1"/>
  <c r="DJ358" i="3"/>
  <c r="DJ395" i="3"/>
  <c r="DJ72" i="5" s="1"/>
  <c r="DJ384" i="3"/>
  <c r="DJ351" i="3"/>
  <c r="DJ52" i="5" s="1"/>
  <c r="DJ288" i="3"/>
  <c r="DJ243" i="3"/>
  <c r="DJ169" i="3"/>
  <c r="DJ309" i="3"/>
  <c r="DJ267" i="3"/>
  <c r="DJ187" i="3"/>
  <c r="DJ311" i="3"/>
  <c r="DJ275" i="3"/>
  <c r="DJ189" i="3"/>
  <c r="DJ297" i="3"/>
  <c r="DJ252" i="3"/>
  <c r="DJ175" i="3"/>
  <c r="DJ435" i="3"/>
  <c r="DJ299" i="3"/>
  <c r="DJ254" i="3"/>
  <c r="DJ177" i="3"/>
  <c r="DJ317" i="3"/>
  <c r="DJ199" i="3"/>
  <c r="DJ195" i="3"/>
  <c r="DJ284" i="3"/>
  <c r="DJ239" i="3"/>
  <c r="DJ165" i="3"/>
  <c r="DJ270" i="3"/>
  <c r="DJ225" i="3"/>
  <c r="DJ148" i="3"/>
  <c r="DJ434" i="3"/>
  <c r="DJ272" i="3"/>
  <c r="DJ227" i="3"/>
  <c r="DJ150" i="3"/>
  <c r="DJ4" i="3"/>
  <c r="DJ281" i="3"/>
  <c r="DJ213" i="3"/>
  <c r="DJ136" i="3"/>
  <c r="DJ295" i="3"/>
  <c r="DJ247" i="3"/>
  <c r="DJ173" i="3"/>
  <c r="DJ313" i="3"/>
  <c r="DJ283" i="3"/>
  <c r="DJ191" i="3"/>
  <c r="DJ430" i="3"/>
  <c r="DJ279" i="3"/>
  <c r="DJ200" i="3"/>
  <c r="DJ126" i="3"/>
  <c r="DJ266" i="3"/>
  <c r="DJ221" i="3"/>
  <c r="DJ144" i="3"/>
  <c r="DJ333" i="3"/>
  <c r="DJ255" i="3"/>
  <c r="DJ192" i="3"/>
  <c r="DJ139" i="3"/>
  <c r="DJ322" i="3"/>
  <c r="DJ238" i="3"/>
  <c r="DJ178" i="3"/>
  <c r="DJ125" i="3"/>
  <c r="DJ428" i="3"/>
  <c r="DJ273" i="3"/>
  <c r="DJ211" i="3"/>
  <c r="DJ134" i="3"/>
  <c r="DJ274" i="3"/>
  <c r="DJ229" i="3"/>
  <c r="DJ152" i="3"/>
  <c r="DJ276" i="3"/>
  <c r="DJ231" i="3"/>
  <c r="DJ154" i="3"/>
  <c r="DJ300" i="3"/>
  <c r="DJ217" i="3"/>
  <c r="DJ140" i="3"/>
  <c r="DJ264" i="3"/>
  <c r="DJ219" i="3"/>
  <c r="DJ142" i="3"/>
  <c r="DJ282" i="3"/>
  <c r="DJ237" i="3"/>
  <c r="DJ163" i="3"/>
  <c r="DJ298" i="3"/>
  <c r="DJ207" i="3"/>
  <c r="DJ130" i="3"/>
  <c r="DJ335" i="3"/>
  <c r="DJ257" i="3"/>
  <c r="DJ194" i="3"/>
  <c r="DJ141" i="3"/>
  <c r="DJ3" i="9"/>
  <c r="DJ259" i="3"/>
  <c r="DJ196" i="3"/>
  <c r="DJ143" i="3"/>
  <c r="DJ326" i="3"/>
  <c r="DJ242" i="3"/>
  <c r="DJ182" i="3"/>
  <c r="DJ129" i="3"/>
  <c r="DJ289" i="3"/>
  <c r="DJ215" i="3"/>
  <c r="DJ138" i="3"/>
  <c r="DJ278" i="3"/>
  <c r="DJ233" i="3"/>
  <c r="DJ156" i="3"/>
  <c r="DJ316" i="3"/>
  <c r="DJ232" i="3"/>
  <c r="DJ172" i="3"/>
  <c r="DJ119" i="3"/>
  <c r="DJ334" i="3"/>
  <c r="DJ253" i="3"/>
  <c r="DJ190" i="3"/>
  <c r="DJ137" i="3"/>
  <c r="DJ304" i="3"/>
  <c r="DJ220" i="3"/>
  <c r="DJ157" i="3"/>
  <c r="DJ321" i="3"/>
  <c r="DJ203" i="3"/>
  <c r="DJ285" i="3"/>
  <c r="DJ427" i="3"/>
  <c r="DJ324" i="3"/>
  <c r="DJ240" i="3"/>
  <c r="DJ180" i="3"/>
  <c r="DJ127" i="3"/>
  <c r="DJ3" i="4"/>
  <c r="DJ261" i="3"/>
  <c r="DJ198" i="3"/>
  <c r="DJ120" i="3"/>
  <c r="DJ3" i="5"/>
  <c r="DJ263" i="3"/>
  <c r="DJ269" i="3"/>
  <c r="DJ122" i="3"/>
  <c r="DJ330" i="3"/>
  <c r="DJ246" i="3"/>
  <c r="DJ186" i="3"/>
  <c r="DJ133" i="3"/>
  <c r="DJ332" i="3"/>
  <c r="DJ251" i="3"/>
  <c r="DJ188" i="3"/>
  <c r="DJ135" i="3"/>
  <c r="DJ3" i="8"/>
  <c r="DJ287" i="3"/>
  <c r="DJ202" i="3"/>
  <c r="DJ128" i="3"/>
  <c r="DJ320" i="3"/>
  <c r="DJ236" i="3"/>
  <c r="DJ176" i="3"/>
  <c r="DJ123" i="3"/>
  <c r="DJ306" i="3"/>
  <c r="DJ222" i="3"/>
  <c r="DJ159" i="3"/>
  <c r="DJ431" i="3"/>
  <c r="DJ308" i="3"/>
  <c r="DJ224" i="3"/>
  <c r="DJ164" i="3"/>
  <c r="DJ325" i="3"/>
  <c r="DJ210" i="3"/>
  <c r="DJ147" i="3"/>
  <c r="DJ328" i="3"/>
  <c r="DJ244" i="3"/>
  <c r="DJ184" i="3"/>
  <c r="DJ131" i="3"/>
  <c r="AP2" i="27"/>
  <c r="DJ271" i="3"/>
  <c r="DJ296" i="3"/>
  <c r="DJ124" i="3"/>
  <c r="DJ429" i="3"/>
  <c r="DJ315" i="3"/>
  <c r="DJ291" i="3"/>
  <c r="DJ193" i="3"/>
  <c r="DJ302" i="3"/>
  <c r="DJ218" i="3"/>
  <c r="DJ155" i="3"/>
  <c r="DJ303" i="3"/>
  <c r="DJ258" i="3"/>
  <c r="DJ181" i="3"/>
  <c r="DJ286" i="3"/>
  <c r="DJ241" i="3"/>
  <c r="DJ167" i="3"/>
  <c r="DJ19" i="3"/>
  <c r="DJ323" i="3"/>
  <c r="DJ310" i="3"/>
  <c r="DJ312" i="3"/>
  <c r="DJ329" i="3"/>
  <c r="DJ432" i="3"/>
  <c r="DJ121" i="3"/>
  <c r="DJ262" i="3"/>
  <c r="DJ290" i="3"/>
  <c r="DJ327" i="3"/>
  <c r="DJ314" i="3"/>
  <c r="DJ10" i="3"/>
  <c r="DJ146" i="3"/>
  <c r="DJ132" i="3"/>
  <c r="DJ208" i="3"/>
  <c r="DJ226" i="3"/>
  <c r="DJ228" i="3"/>
  <c r="DJ214" i="3"/>
  <c r="DJ331" i="3"/>
  <c r="DJ318" i="3"/>
  <c r="DJ319" i="3"/>
  <c r="DJ305" i="3"/>
  <c r="DJ185" i="3"/>
  <c r="DJ245" i="3"/>
  <c r="DJ212" i="3"/>
  <c r="DJ230" i="3"/>
  <c r="DJ280" i="3"/>
  <c r="DJ301" i="3"/>
  <c r="DJ145" i="3"/>
  <c r="DJ166" i="3"/>
  <c r="DJ168" i="3"/>
  <c r="DJ151" i="3"/>
  <c r="DJ216" i="3"/>
  <c r="DJ234" i="3"/>
  <c r="DJ201" i="3"/>
  <c r="DJ260" i="3"/>
  <c r="DJ433" i="3"/>
  <c r="DJ171" i="3"/>
  <c r="DJ149" i="3"/>
  <c r="DJ170" i="3"/>
  <c r="DJ235" i="3"/>
  <c r="DJ256" i="3"/>
  <c r="DJ268" i="3"/>
  <c r="DJ265" i="3"/>
  <c r="DJ13" i="3"/>
  <c r="DJ174" i="3"/>
  <c r="DJ158" i="3"/>
  <c r="DJ7" i="3"/>
  <c r="DJ197" i="3"/>
  <c r="DJ179" i="3"/>
  <c r="DJ183" i="3"/>
  <c r="DJ223" i="3"/>
  <c r="DJ153" i="3"/>
  <c r="DJ307" i="3"/>
  <c r="DJ277" i="3"/>
  <c r="DJ209" i="3"/>
  <c r="DH33" i="9"/>
  <c r="DH34" i="8"/>
  <c r="DI68" i="8"/>
  <c r="DI67" i="8"/>
  <c r="DI104" i="5"/>
  <c r="DI58" i="8"/>
  <c r="DI59" i="8"/>
  <c r="DI109" i="5"/>
  <c r="DI16" i="5"/>
  <c r="DI29" i="5"/>
  <c r="DI80" i="5"/>
  <c r="DI33" i="5"/>
  <c r="DI4" i="5"/>
  <c r="DI92" i="5"/>
  <c r="DI64" i="8"/>
  <c r="DI55" i="8"/>
  <c r="DI48" i="8"/>
  <c r="DI65" i="8"/>
  <c r="DI45" i="8"/>
  <c r="DI40" i="8"/>
  <c r="DI56" i="8"/>
  <c r="DI4" i="8"/>
  <c r="DI54" i="8"/>
  <c r="DI47" i="8"/>
  <c r="DI63" i="8"/>
  <c r="DI48" i="9"/>
  <c r="DI42" i="9"/>
  <c r="DI47" i="9"/>
  <c r="DI4" i="9"/>
  <c r="DH32" i="9"/>
  <c r="DH33" i="8"/>
  <c r="DG133" i="4" l="1"/>
  <c r="DG178" i="4" s="1"/>
  <c r="DG88" i="4" s="1"/>
  <c r="DG10" i="5"/>
  <c r="DG107" i="4"/>
  <c r="DG152" i="4" s="1"/>
  <c r="DG62" i="4" s="1"/>
  <c r="DG229" i="4"/>
  <c r="DG274" i="4" s="1"/>
  <c r="DG117" i="4"/>
  <c r="DG162" i="4" s="1"/>
  <c r="DG72" i="4" s="1"/>
  <c r="DG125" i="4"/>
  <c r="DG170" i="4" s="1"/>
  <c r="DG80" i="4" s="1"/>
  <c r="DG194" i="4"/>
  <c r="DG239" i="4" s="1"/>
  <c r="DG124" i="4"/>
  <c r="DG169" i="4" s="1"/>
  <c r="DG79" i="4" s="1"/>
  <c r="DG108" i="4"/>
  <c r="DG153" i="4" s="1"/>
  <c r="DG63" i="4" s="1"/>
  <c r="DF169" i="4"/>
  <c r="DF79" i="4" s="1"/>
  <c r="DF239" i="4"/>
  <c r="DG218" i="4"/>
  <c r="DG192" i="4"/>
  <c r="DG237" i="4" s="1"/>
  <c r="DG202" i="4"/>
  <c r="DG247" i="4" s="1"/>
  <c r="DG11" i="5"/>
  <c r="DG214" i="4"/>
  <c r="DG196" i="4"/>
  <c r="DG241" i="4" s="1"/>
  <c r="DG212" i="4"/>
  <c r="DG257" i="4" s="1"/>
  <c r="DG222" i="4"/>
  <c r="DG267" i="4" s="1"/>
  <c r="DG12" i="5"/>
  <c r="DG102" i="4"/>
  <c r="DG147" i="4" s="1"/>
  <c r="DG57" i="4" s="1"/>
  <c r="DG101" i="4"/>
  <c r="DG146" i="4" s="1"/>
  <c r="DG56" i="4" s="1"/>
  <c r="DG221" i="4"/>
  <c r="DG266" i="4" s="1"/>
  <c r="DG120" i="4"/>
  <c r="DG165" i="4" s="1"/>
  <c r="DG75" i="4" s="1"/>
  <c r="DG205" i="4"/>
  <c r="DG250" i="4" s="1"/>
  <c r="DG129" i="4"/>
  <c r="DG174" i="4" s="1"/>
  <c r="DG84" i="4" s="1"/>
  <c r="DG121" i="4"/>
  <c r="DG166" i="4" s="1"/>
  <c r="DG76" i="4" s="1"/>
  <c r="DG197" i="4"/>
  <c r="DG242" i="4" s="1"/>
  <c r="DG136" i="4"/>
  <c r="DG181" i="4" s="1"/>
  <c r="DG91" i="4" s="1"/>
  <c r="DG109" i="4"/>
  <c r="DG154" i="4" s="1"/>
  <c r="DG64" i="4" s="1"/>
  <c r="DG227" i="4"/>
  <c r="DG272" i="4" s="1"/>
  <c r="DG215" i="4"/>
  <c r="DG260" i="4" s="1"/>
  <c r="DG127" i="4"/>
  <c r="DG172" i="4" s="1"/>
  <c r="DG82" i="4" s="1"/>
  <c r="DG224" i="4"/>
  <c r="DG269" i="4" s="1"/>
  <c r="DG191" i="4"/>
  <c r="DG236" i="4" s="1"/>
  <c r="DG123" i="4"/>
  <c r="DG168" i="4" s="1"/>
  <c r="DG78" i="4" s="1"/>
  <c r="DG204" i="4"/>
  <c r="DG249" i="4" s="1"/>
  <c r="DG138" i="4"/>
  <c r="DG183" i="4" s="1"/>
  <c r="DG93" i="4" s="1"/>
  <c r="DF152" i="4"/>
  <c r="DF62" i="4" s="1"/>
  <c r="DG217" i="4"/>
  <c r="DG262" i="4" s="1"/>
  <c r="DG193" i="4"/>
  <c r="DG238" i="4" s="1"/>
  <c r="DG199" i="4"/>
  <c r="DG244" i="4" s="1"/>
  <c r="DG106" i="4"/>
  <c r="DG151" i="4" s="1"/>
  <c r="DG61" i="4" s="1"/>
  <c r="DG122" i="4"/>
  <c r="DG167" i="4" s="1"/>
  <c r="DG77" i="4" s="1"/>
  <c r="DG208" i="4"/>
  <c r="DG253" i="4" s="1"/>
  <c r="DG220" i="4"/>
  <c r="DG265" i="4" s="1"/>
  <c r="DG110" i="4"/>
  <c r="DG155" i="4" s="1"/>
  <c r="DG65" i="4" s="1"/>
  <c r="DG137" i="4"/>
  <c r="DG182" i="4" s="1"/>
  <c r="DG92" i="4" s="1"/>
  <c r="DG211" i="4"/>
  <c r="DG256" i="4" s="1"/>
  <c r="DG113" i="4"/>
  <c r="DG209" i="4"/>
  <c r="DG254" i="4" s="1"/>
  <c r="DG114" i="4"/>
  <c r="DG159" i="4" s="1"/>
  <c r="DG69" i="4" s="1"/>
  <c r="DG134" i="4"/>
  <c r="DG179" i="4" s="1"/>
  <c r="DG89" i="4" s="1"/>
  <c r="DG195" i="4"/>
  <c r="DG240" i="4" s="1"/>
  <c r="DG112" i="4"/>
  <c r="DG157" i="4" s="1"/>
  <c r="DG67" i="4" s="1"/>
  <c r="DG131" i="4"/>
  <c r="DG176" i="4" s="1"/>
  <c r="DG86" i="4" s="1"/>
  <c r="DG203" i="4"/>
  <c r="DG248" i="4" s="1"/>
  <c r="DG189" i="4"/>
  <c r="DG234" i="4" s="1"/>
  <c r="DG130" i="4"/>
  <c r="DG175" i="4" s="1"/>
  <c r="DG85" i="4" s="1"/>
  <c r="DG200" i="4"/>
  <c r="DG245" i="4" s="1"/>
  <c r="DG115" i="4"/>
  <c r="DG160" i="4" s="1"/>
  <c r="DG70" i="4" s="1"/>
  <c r="DG139" i="4"/>
  <c r="DG184" i="4" s="1"/>
  <c r="DG94" i="4" s="1"/>
  <c r="DG118" i="4"/>
  <c r="DG163" i="4" s="1"/>
  <c r="DG73" i="4" s="1"/>
  <c r="DG104" i="4"/>
  <c r="DG216" i="4"/>
  <c r="DG261" i="4" s="1"/>
  <c r="DF236" i="4"/>
  <c r="DF160" i="4"/>
  <c r="DF70" i="4" s="1"/>
  <c r="DF163" i="4"/>
  <c r="DF73" i="4" s="1"/>
  <c r="DF162" i="4"/>
  <c r="DF72" i="4" s="1"/>
  <c r="DF149" i="4"/>
  <c r="DF59" i="4" s="1"/>
  <c r="DG201" i="4"/>
  <c r="DG246" i="4" s="1"/>
  <c r="DG210" i="4"/>
  <c r="DG255" i="4" s="1"/>
  <c r="DG225" i="4"/>
  <c r="DG270" i="4" s="1"/>
  <c r="DG126" i="4"/>
  <c r="DG171" i="4" s="1"/>
  <c r="DG81" i="4" s="1"/>
  <c r="DG198" i="4"/>
  <c r="DG243" i="4" s="1"/>
  <c r="DG223" i="4"/>
  <c r="DG207" i="4"/>
  <c r="DG252" i="4" s="1"/>
  <c r="DG105" i="4"/>
  <c r="DG150" i="4" s="1"/>
  <c r="DG60" i="4" s="1"/>
  <c r="DG213" i="4"/>
  <c r="DG258" i="4" s="1"/>
  <c r="DG206" i="4"/>
  <c r="DG116" i="4"/>
  <c r="DG161" i="4" s="1"/>
  <c r="DG71" i="4" s="1"/>
  <c r="DG119" i="4"/>
  <c r="DG164" i="4" s="1"/>
  <c r="DG74" i="4" s="1"/>
  <c r="DG226" i="4"/>
  <c r="DG271" i="4" s="1"/>
  <c r="DG132" i="4"/>
  <c r="DG177" i="4" s="1"/>
  <c r="DG87" i="4" s="1"/>
  <c r="DG228" i="4"/>
  <c r="DG273" i="4" s="1"/>
  <c r="DG128" i="4"/>
  <c r="DG173" i="4" s="1"/>
  <c r="DG83" i="4" s="1"/>
  <c r="DG219" i="4"/>
  <c r="DG264" i="4" s="1"/>
  <c r="DG111" i="4"/>
  <c r="DG135" i="4"/>
  <c r="DG180" i="4" s="1"/>
  <c r="DG90" i="4" s="1"/>
  <c r="DG103" i="4"/>
  <c r="DG148" i="4" s="1"/>
  <c r="DG58" i="4" s="1"/>
  <c r="DG99" i="4"/>
  <c r="DG144" i="4" s="1"/>
  <c r="DG54" i="4" s="1"/>
  <c r="DJ11" i="4"/>
  <c r="DJ12" i="4"/>
  <c r="DJ13" i="4"/>
  <c r="DJ15" i="4"/>
  <c r="DJ14" i="4"/>
  <c r="DJ16" i="4"/>
  <c r="DJ17" i="4"/>
  <c r="DJ19" i="4"/>
  <c r="DJ20" i="4"/>
  <c r="DJ21" i="4"/>
  <c r="DJ24" i="4"/>
  <c r="DJ25" i="4"/>
  <c r="DJ18" i="4"/>
  <c r="DJ26" i="4"/>
  <c r="DJ29" i="4"/>
  <c r="DJ30" i="4"/>
  <c r="DJ23" i="4"/>
  <c r="DJ27" i="4"/>
  <c r="DJ31" i="4"/>
  <c r="DJ22" i="4"/>
  <c r="DJ33" i="4"/>
  <c r="DJ36" i="4"/>
  <c r="DJ32" i="4"/>
  <c r="DJ37" i="4"/>
  <c r="DJ28" i="4"/>
  <c r="DJ34" i="4"/>
  <c r="DJ38" i="4"/>
  <c r="DJ40" i="4"/>
  <c r="DJ43" i="4"/>
  <c r="DJ47" i="4"/>
  <c r="DJ39" i="4"/>
  <c r="DJ44" i="4"/>
  <c r="DJ35" i="4"/>
  <c r="DJ45" i="4"/>
  <c r="DJ49" i="4"/>
  <c r="DJ41" i="4"/>
  <c r="DJ42" i="4"/>
  <c r="DJ48" i="4"/>
  <c r="DJ46" i="4"/>
  <c r="DK32" i="3"/>
  <c r="DK76" i="3" s="1"/>
  <c r="DK33" i="3"/>
  <c r="DK77" i="3" s="1"/>
  <c r="DK36" i="3"/>
  <c r="DK80" i="3" s="1"/>
  <c r="DK39" i="3"/>
  <c r="DK83" i="3" s="1"/>
  <c r="DK34" i="3"/>
  <c r="DK78" i="3" s="1"/>
  <c r="DK37" i="3"/>
  <c r="DK81" i="3" s="1"/>
  <c r="DK38" i="3"/>
  <c r="DK82" i="3" s="1"/>
  <c r="DK42" i="3"/>
  <c r="DK86" i="3" s="1"/>
  <c r="DK40" i="3"/>
  <c r="DK84" i="3" s="1"/>
  <c r="DK46" i="3"/>
  <c r="DK90" i="3" s="1"/>
  <c r="DK35" i="3"/>
  <c r="DK79" i="3" s="1"/>
  <c r="DK41" i="3"/>
  <c r="DK85" i="3" s="1"/>
  <c r="DK45" i="3"/>
  <c r="DK89" i="3" s="1"/>
  <c r="DK43" i="3"/>
  <c r="DK87" i="3" s="1"/>
  <c r="DK48" i="3"/>
  <c r="DK92" i="3" s="1"/>
  <c r="DK50" i="3"/>
  <c r="DK94" i="3" s="1"/>
  <c r="DK49" i="3"/>
  <c r="DK93" i="3" s="1"/>
  <c r="DK53" i="3"/>
  <c r="DK97" i="3" s="1"/>
  <c r="DK57" i="3"/>
  <c r="DK101" i="3" s="1"/>
  <c r="DK61" i="3"/>
  <c r="DK105" i="3" s="1"/>
  <c r="DK65" i="3"/>
  <c r="DK109" i="3" s="1"/>
  <c r="DK69" i="3"/>
  <c r="DK113" i="3" s="1"/>
  <c r="DK52" i="3"/>
  <c r="DK96" i="3" s="1"/>
  <c r="DK54" i="3"/>
  <c r="DK98" i="3" s="1"/>
  <c r="DK56" i="3"/>
  <c r="DK100" i="3" s="1"/>
  <c r="DK60" i="3"/>
  <c r="DK104" i="3" s="1"/>
  <c r="DK64" i="3"/>
  <c r="DK108" i="3" s="1"/>
  <c r="DK68" i="3"/>
  <c r="DK112" i="3" s="1"/>
  <c r="DK62" i="3"/>
  <c r="DK106" i="3" s="1"/>
  <c r="DK71" i="3"/>
  <c r="DK115" i="3" s="1"/>
  <c r="DK58" i="3"/>
  <c r="DK102" i="3" s="1"/>
  <c r="DK44" i="3"/>
  <c r="DK88" i="3" s="1"/>
  <c r="DK47" i="3"/>
  <c r="DK91" i="3" s="1"/>
  <c r="DK59" i="3"/>
  <c r="DK103" i="3" s="1"/>
  <c r="DK67" i="3"/>
  <c r="DK111" i="3" s="1"/>
  <c r="DK31" i="3"/>
  <c r="DK75" i="3" s="1"/>
  <c r="DK70" i="3"/>
  <c r="DK114" i="3" s="1"/>
  <c r="DK51" i="3"/>
  <c r="DK95" i="3" s="1"/>
  <c r="DK55" i="3"/>
  <c r="DK99" i="3" s="1"/>
  <c r="DK63" i="3"/>
  <c r="DK107" i="3" s="1"/>
  <c r="DK66" i="3"/>
  <c r="DK110" i="3" s="1"/>
  <c r="DF15" i="8"/>
  <c r="DF9" i="9"/>
  <c r="DF11" i="9"/>
  <c r="DF17" i="8"/>
  <c r="DG13" i="5"/>
  <c r="DG22" i="9" s="1"/>
  <c r="DE277" i="4"/>
  <c r="DE16" i="8"/>
  <c r="DE10" i="9"/>
  <c r="DI56" i="9"/>
  <c r="DG8" i="5"/>
  <c r="DK22" i="3"/>
  <c r="DK14" i="5" s="1"/>
  <c r="DG21" i="5"/>
  <c r="DG25" i="5"/>
  <c r="DF280" i="4"/>
  <c r="DF24" i="8"/>
  <c r="DF21" i="9"/>
  <c r="DF18" i="9"/>
  <c r="DF21" i="8"/>
  <c r="DF26" i="8"/>
  <c r="DH16" i="3"/>
  <c r="DH2" i="9"/>
  <c r="DH2" i="5"/>
  <c r="DH9" i="5" s="1"/>
  <c r="DH2" i="4"/>
  <c r="DH2" i="8"/>
  <c r="DI2" i="3"/>
  <c r="DF19" i="9"/>
  <c r="DF22" i="8"/>
  <c r="DG281" i="4"/>
  <c r="DG279" i="4"/>
  <c r="DF20" i="8"/>
  <c r="DF17" i="9"/>
  <c r="DF20" i="9"/>
  <c r="DF23" i="8"/>
  <c r="DK26" i="3"/>
  <c r="DK25" i="3"/>
  <c r="DK28" i="3"/>
  <c r="DK27" i="3"/>
  <c r="DJ58" i="8"/>
  <c r="DJ59" i="8"/>
  <c r="DJ64" i="8"/>
  <c r="DJ56" i="8"/>
  <c r="DJ63" i="8"/>
  <c r="DJ4" i="8"/>
  <c r="DJ48" i="8"/>
  <c r="DJ45" i="8"/>
  <c r="DJ47" i="8"/>
  <c r="DJ55" i="8"/>
  <c r="DJ54" i="8"/>
  <c r="DJ65" i="8"/>
  <c r="DJ40" i="8"/>
  <c r="DI32" i="9"/>
  <c r="DI33" i="8"/>
  <c r="DJ68" i="8"/>
  <c r="DJ67" i="8"/>
  <c r="DJ104" i="5"/>
  <c r="AP3" i="27"/>
  <c r="DJ80" i="5"/>
  <c r="DJ4" i="5"/>
  <c r="DJ16" i="5"/>
  <c r="DJ29" i="5" s="1"/>
  <c r="DJ109" i="5"/>
  <c r="DJ92" i="5"/>
  <c r="DJ285" i="4"/>
  <c r="DJ4" i="4"/>
  <c r="DL3" i="3"/>
  <c r="DK402" i="3"/>
  <c r="DK386" i="3"/>
  <c r="DK63" i="5" s="1"/>
  <c r="DK388" i="3"/>
  <c r="DK65" i="5" s="1"/>
  <c r="DK385" i="3"/>
  <c r="DK62" i="5" s="1"/>
  <c r="DK389" i="3"/>
  <c r="DK66" i="5" s="1"/>
  <c r="DK392" i="3"/>
  <c r="DK69" i="5" s="1"/>
  <c r="DK400" i="3"/>
  <c r="DK77" i="5" s="1"/>
  <c r="DK393" i="3"/>
  <c r="DK70" i="5" s="1"/>
  <c r="DK401" i="3"/>
  <c r="DK396" i="3"/>
  <c r="DK73" i="5" s="1"/>
  <c r="DK390" i="3"/>
  <c r="DK67" i="5" s="1"/>
  <c r="DK394" i="3"/>
  <c r="DK71" i="5" s="1"/>
  <c r="DK340" i="3"/>
  <c r="DK341" i="3"/>
  <c r="DK42" i="5" s="1"/>
  <c r="DK344" i="3"/>
  <c r="DK45" i="5" s="1"/>
  <c r="DK342" i="3"/>
  <c r="DK43" i="5" s="1"/>
  <c r="DK348" i="3"/>
  <c r="DK49" i="5" s="1"/>
  <c r="DK352" i="3"/>
  <c r="DK53" i="5" s="1"/>
  <c r="DK345" i="3"/>
  <c r="DK46" i="5" s="1"/>
  <c r="DK349" i="3"/>
  <c r="DK50" i="5" s="1"/>
  <c r="DK351" i="3"/>
  <c r="DK52" i="5" s="1"/>
  <c r="DK354" i="3"/>
  <c r="DK55" i="5" s="1"/>
  <c r="DK358" i="3"/>
  <c r="DK391" i="3"/>
  <c r="DK68" i="5" s="1"/>
  <c r="DK384" i="3"/>
  <c r="DK346" i="3"/>
  <c r="DK47" i="5" s="1"/>
  <c r="DK355" i="3"/>
  <c r="DK56" i="5" s="1"/>
  <c r="DK387" i="3"/>
  <c r="DK64" i="5" s="1"/>
  <c r="DK347" i="3"/>
  <c r="DK48" i="5" s="1"/>
  <c r="DK356" i="3"/>
  <c r="DK57" i="5" s="1"/>
  <c r="DK398" i="3"/>
  <c r="DK75" i="5" s="1"/>
  <c r="DK395" i="3"/>
  <c r="DK72" i="5" s="1"/>
  <c r="DK350" i="3"/>
  <c r="DK51" i="5" s="1"/>
  <c r="DK357" i="3"/>
  <c r="DK343" i="3"/>
  <c r="DK44" i="5" s="1"/>
  <c r="DK280" i="3"/>
  <c r="DK222" i="3"/>
  <c r="DK144" i="3"/>
  <c r="DK302" i="3"/>
  <c r="DK261" i="3"/>
  <c r="DK180" i="3"/>
  <c r="DK312" i="3"/>
  <c r="DK211" i="3"/>
  <c r="DK201" i="3"/>
  <c r="DK306" i="3"/>
  <c r="DK202" i="3"/>
  <c r="DK188" i="3"/>
  <c r="DK435" i="3"/>
  <c r="DK324" i="3"/>
  <c r="DK223" i="3"/>
  <c r="DK255" i="3"/>
  <c r="DK310" i="3"/>
  <c r="DK209" i="3"/>
  <c r="DK196" i="3"/>
  <c r="DK320" i="3"/>
  <c r="DK219" i="3"/>
  <c r="DK236" i="3"/>
  <c r="DK3" i="9"/>
  <c r="DK281" i="3"/>
  <c r="DK175" i="3"/>
  <c r="DK141" i="3"/>
  <c r="DK331" i="3"/>
  <c r="DK267" i="3"/>
  <c r="DK158" i="3"/>
  <c r="DK240" i="3"/>
  <c r="DK282" i="3"/>
  <c r="DK226" i="3"/>
  <c r="DK145" i="3"/>
  <c r="DK298" i="3"/>
  <c r="DK189" i="3"/>
  <c r="DK124" i="3"/>
  <c r="DK19" i="3"/>
  <c r="DK289" i="3"/>
  <c r="DK183" i="3"/>
  <c r="DK208" i="3"/>
  <c r="DK3" i="8"/>
  <c r="DK275" i="3"/>
  <c r="DK169" i="3"/>
  <c r="DK125" i="3"/>
  <c r="DK325" i="3"/>
  <c r="DK260" i="3"/>
  <c r="DK152" i="3"/>
  <c r="DK216" i="3"/>
  <c r="DK303" i="3"/>
  <c r="DK235" i="3"/>
  <c r="DK137" i="3"/>
  <c r="DK330" i="3"/>
  <c r="DK229" i="3"/>
  <c r="DK127" i="3"/>
  <c r="DK429" i="3"/>
  <c r="DK283" i="3"/>
  <c r="DK177" i="3"/>
  <c r="DK166" i="3"/>
  <c r="DK266" i="3"/>
  <c r="DK195" i="3"/>
  <c r="DK130" i="3"/>
  <c r="DK276" i="3"/>
  <c r="DK214" i="3"/>
  <c r="DK140" i="3"/>
  <c r="DK427" i="3"/>
  <c r="DK270" i="3"/>
  <c r="DK199" i="3"/>
  <c r="DK134" i="3"/>
  <c r="DK4" i="3"/>
  <c r="DK428" i="3"/>
  <c r="DK288" i="3"/>
  <c r="DK238" i="3"/>
  <c r="DK157" i="3"/>
  <c r="DK274" i="3"/>
  <c r="DK210" i="3"/>
  <c r="DK138" i="3"/>
  <c r="DK7" i="3"/>
  <c r="DK284" i="3"/>
  <c r="DK230" i="3"/>
  <c r="DK149" i="3"/>
  <c r="DK313" i="3"/>
  <c r="DK245" i="3"/>
  <c r="DK186" i="3"/>
  <c r="DK123" i="3"/>
  <c r="DK431" i="3"/>
  <c r="DK332" i="3"/>
  <c r="DK231" i="3"/>
  <c r="DK129" i="3"/>
  <c r="DK285" i="3"/>
  <c r="DK179" i="3"/>
  <c r="DK170" i="3"/>
  <c r="DK327" i="3"/>
  <c r="DK262" i="3"/>
  <c r="DK154" i="3"/>
  <c r="DK224" i="3"/>
  <c r="DK321" i="3"/>
  <c r="DK256" i="3"/>
  <c r="DK148" i="3"/>
  <c r="DK178" i="3"/>
  <c r="DK307" i="3"/>
  <c r="DK239" i="3"/>
  <c r="DK147" i="3"/>
  <c r="DK326" i="3"/>
  <c r="DK225" i="3"/>
  <c r="DK263" i="3"/>
  <c r="DK304" i="3"/>
  <c r="DK200" i="3"/>
  <c r="DK184" i="3"/>
  <c r="DK297" i="3"/>
  <c r="DK253" i="3"/>
  <c r="DK172" i="3"/>
  <c r="DK430" i="3"/>
  <c r="DK315" i="3"/>
  <c r="DK247" i="3"/>
  <c r="DK190" i="3"/>
  <c r="DK131" i="3"/>
  <c r="DK333" i="3"/>
  <c r="DK269" i="3"/>
  <c r="DK163" i="3"/>
  <c r="DK251" i="3"/>
  <c r="DK3" i="5"/>
  <c r="DK279" i="3"/>
  <c r="DK173" i="3"/>
  <c r="DK139" i="3"/>
  <c r="DK334" i="3"/>
  <c r="DK273" i="3"/>
  <c r="DK167" i="3"/>
  <c r="DK121" i="3"/>
  <c r="DK434" i="3"/>
  <c r="DK291" i="3"/>
  <c r="DK185" i="3"/>
  <c r="DK120" i="3"/>
  <c r="DK3" i="4"/>
  <c r="DK277" i="3"/>
  <c r="DK171" i="3"/>
  <c r="DK135" i="3"/>
  <c r="DK287" i="3"/>
  <c r="DK181" i="3"/>
  <c r="DK198" i="3"/>
  <c r="DK314" i="3"/>
  <c r="DK213" i="3"/>
  <c r="DK212" i="3"/>
  <c r="DK432" i="3"/>
  <c r="DK299" i="3"/>
  <c r="DK257" i="3"/>
  <c r="DK176" i="3"/>
  <c r="DK317" i="3"/>
  <c r="DK252" i="3"/>
  <c r="DK194" i="3"/>
  <c r="DK155" i="3"/>
  <c r="DK328" i="3"/>
  <c r="DK227" i="3"/>
  <c r="DK119" i="3"/>
  <c r="DK322" i="3"/>
  <c r="DK221" i="3"/>
  <c r="DK244" i="3"/>
  <c r="DK10" i="3"/>
  <c r="DK308" i="3"/>
  <c r="DK207" i="3"/>
  <c r="DK192" i="3"/>
  <c r="DK290" i="3"/>
  <c r="DK242" i="3"/>
  <c r="DK164" i="3"/>
  <c r="DK268" i="3"/>
  <c r="DK197" i="3"/>
  <c r="DK132" i="3"/>
  <c r="DK300" i="3"/>
  <c r="DK191" i="3"/>
  <c r="DK126" i="3"/>
  <c r="DK433" i="3"/>
  <c r="DK220" i="3"/>
  <c r="DK133" i="3"/>
  <c r="DK159" i="3"/>
  <c r="DK237" i="3"/>
  <c r="DK323" i="3"/>
  <c r="DK309" i="3"/>
  <c r="DK319" i="3"/>
  <c r="DK128" i="3"/>
  <c r="DK228" i="3"/>
  <c r="DK168" i="3"/>
  <c r="DK234" i="3"/>
  <c r="DK272" i="3"/>
  <c r="DK296" i="3"/>
  <c r="DK335" i="3"/>
  <c r="DK329" i="3"/>
  <c r="DK143" i="3"/>
  <c r="DK258" i="3"/>
  <c r="DK241" i="3"/>
  <c r="DK254" i="3"/>
  <c r="DK278" i="3"/>
  <c r="DK153" i="3"/>
  <c r="DK203" i="3"/>
  <c r="DK187" i="3"/>
  <c r="DK271" i="3"/>
  <c r="DK265" i="3"/>
  <c r="DK316" i="3"/>
  <c r="DK301" i="3"/>
  <c r="DK311" i="3"/>
  <c r="DK150" i="3"/>
  <c r="DK151" i="3"/>
  <c r="DK146" i="3"/>
  <c r="DK218" i="3"/>
  <c r="DK264" i="3"/>
  <c r="DK318" i="3"/>
  <c r="DK295" i="3"/>
  <c r="DK136" i="3"/>
  <c r="DK122" i="3"/>
  <c r="DK165" i="3"/>
  <c r="DK156" i="3"/>
  <c r="DK305" i="3"/>
  <c r="DK174" i="3"/>
  <c r="DK246" i="3"/>
  <c r="DK215" i="3"/>
  <c r="DK142" i="3"/>
  <c r="DK286" i="3"/>
  <c r="DK259" i="3"/>
  <c r="DK233" i="3"/>
  <c r="DK182" i="3"/>
  <c r="DK193" i="3"/>
  <c r="DK13" i="3"/>
  <c r="DK232" i="3"/>
  <c r="DK243" i="3"/>
  <c r="DK217" i="3"/>
  <c r="DK399" i="3"/>
  <c r="DK76" i="5" s="1"/>
  <c r="DI33" i="9"/>
  <c r="DI34" i="8"/>
  <c r="DJ42" i="9"/>
  <c r="DJ4" i="9"/>
  <c r="DJ48" i="9"/>
  <c r="DJ47" i="9"/>
  <c r="DH133" i="4" l="1"/>
  <c r="DH178" i="4" s="1"/>
  <c r="DH88" i="4" s="1"/>
  <c r="DJ33" i="5"/>
  <c r="DH12" i="5"/>
  <c r="DH223" i="4"/>
  <c r="DH268" i="4" s="1"/>
  <c r="DH104" i="4"/>
  <c r="DH149" i="4" s="1"/>
  <c r="DH59" i="4" s="1"/>
  <c r="DH113" i="4"/>
  <c r="DH158" i="4" s="1"/>
  <c r="DH68" i="4" s="1"/>
  <c r="DH218" i="4"/>
  <c r="DH263" i="4" s="1"/>
  <c r="DH99" i="4"/>
  <c r="DH144" i="4" s="1"/>
  <c r="DH54" i="4" s="1"/>
  <c r="DH219" i="4"/>
  <c r="DH264" i="4" s="1"/>
  <c r="DH226" i="4"/>
  <c r="DH271" i="4" s="1"/>
  <c r="DH213" i="4"/>
  <c r="DH198" i="4"/>
  <c r="DH243" i="4" s="1"/>
  <c r="DH201" i="4"/>
  <c r="DH246" i="4" s="1"/>
  <c r="DH118" i="4"/>
  <c r="DH163" i="4" s="1"/>
  <c r="DH73" i="4" s="1"/>
  <c r="DH200" i="4"/>
  <c r="DH131" i="4"/>
  <c r="DH176" i="4" s="1"/>
  <c r="DH86" i="4" s="1"/>
  <c r="DH134" i="4"/>
  <c r="DH179" i="4" s="1"/>
  <c r="DH89" i="4" s="1"/>
  <c r="DH211" i="4"/>
  <c r="DH256" i="4" s="1"/>
  <c r="DH208" i="4"/>
  <c r="DH193" i="4"/>
  <c r="DH238" i="4" s="1"/>
  <c r="DH138" i="4"/>
  <c r="DH183" i="4" s="1"/>
  <c r="DH93" i="4" s="1"/>
  <c r="DH224" i="4"/>
  <c r="DH269" i="4" s="1"/>
  <c r="DH109" i="4"/>
  <c r="DH121" i="4"/>
  <c r="DH166" i="4" s="1"/>
  <c r="DH76" i="4" s="1"/>
  <c r="DH221" i="4"/>
  <c r="DH266" i="4" s="1"/>
  <c r="DH222" i="4"/>
  <c r="DH267" i="4" s="1"/>
  <c r="DH11" i="5"/>
  <c r="DH194" i="4"/>
  <c r="DH107" i="4"/>
  <c r="DH152" i="4" s="1"/>
  <c r="DH62" i="4" s="1"/>
  <c r="DH206" i="4"/>
  <c r="DH251" i="4" s="1"/>
  <c r="DH197" i="4"/>
  <c r="DH242" i="4" s="1"/>
  <c r="DH214" i="4"/>
  <c r="DH259" i="4" s="1"/>
  <c r="DH124" i="4"/>
  <c r="DH169" i="4" s="1"/>
  <c r="DH79" i="4" s="1"/>
  <c r="DG263" i="4"/>
  <c r="DG149" i="4"/>
  <c r="DG59" i="4" s="1"/>
  <c r="DH103" i="4"/>
  <c r="DH148" i="4" s="1"/>
  <c r="DH58" i="4" s="1"/>
  <c r="DH128" i="4"/>
  <c r="DH173" i="4" s="1"/>
  <c r="DH83" i="4" s="1"/>
  <c r="DH119" i="4"/>
  <c r="DH164" i="4" s="1"/>
  <c r="DH74" i="4" s="1"/>
  <c r="DH105" i="4"/>
  <c r="DH150" i="4" s="1"/>
  <c r="DH60" i="4" s="1"/>
  <c r="DH126" i="4"/>
  <c r="DH171" i="4" s="1"/>
  <c r="DH81" i="4" s="1"/>
  <c r="DH139" i="4"/>
  <c r="DH184" i="4" s="1"/>
  <c r="DH94" i="4" s="1"/>
  <c r="DH130" i="4"/>
  <c r="DH112" i="4"/>
  <c r="DH157" i="4" s="1"/>
  <c r="DH67" i="4" s="1"/>
  <c r="DH114" i="4"/>
  <c r="DH159" i="4" s="1"/>
  <c r="DH69" i="4" s="1"/>
  <c r="DH137" i="4"/>
  <c r="DH182" i="4" s="1"/>
  <c r="DH92" i="4" s="1"/>
  <c r="DH122" i="4"/>
  <c r="DH217" i="4"/>
  <c r="DH262" i="4" s="1"/>
  <c r="DH204" i="4"/>
  <c r="DH249" i="4" s="1"/>
  <c r="DH127" i="4"/>
  <c r="DH172" i="4" s="1"/>
  <c r="DH82" i="4" s="1"/>
  <c r="DH129" i="4"/>
  <c r="DH174" i="4" s="1"/>
  <c r="DH84" i="4" s="1"/>
  <c r="DH101" i="4"/>
  <c r="DH146" i="4" s="1"/>
  <c r="DH56" i="4" s="1"/>
  <c r="DH212" i="4"/>
  <c r="DH257" i="4" s="1"/>
  <c r="DH202" i="4"/>
  <c r="DH125" i="4"/>
  <c r="DH170" i="4" s="1"/>
  <c r="DH80" i="4" s="1"/>
  <c r="DH111" i="4"/>
  <c r="DH156" i="4" s="1"/>
  <c r="DH66" i="4" s="1"/>
  <c r="DH132" i="4"/>
  <c r="DH177" i="4" s="1"/>
  <c r="DH87" i="4" s="1"/>
  <c r="DH210" i="4"/>
  <c r="DH115" i="4"/>
  <c r="DH160" i="4" s="1"/>
  <c r="DH70" i="4" s="1"/>
  <c r="DH203" i="4"/>
  <c r="DH248" i="4" s="1"/>
  <c r="DH220" i="4"/>
  <c r="DH265" i="4" s="1"/>
  <c r="DH199" i="4"/>
  <c r="DH244" i="4" s="1"/>
  <c r="DH191" i="4"/>
  <c r="DH236" i="4" s="1"/>
  <c r="DH227" i="4"/>
  <c r="DH272" i="4" s="1"/>
  <c r="DH120" i="4"/>
  <c r="DH165" i="4" s="1"/>
  <c r="DH75" i="4" s="1"/>
  <c r="DH229" i="4"/>
  <c r="DG156" i="4"/>
  <c r="DG66" i="4" s="1"/>
  <c r="DG268" i="4"/>
  <c r="DG251" i="4"/>
  <c r="DG158" i="4"/>
  <c r="DG68" i="4" s="1"/>
  <c r="DG259" i="4"/>
  <c r="DH135" i="4"/>
  <c r="DH180" i="4" s="1"/>
  <c r="DH90" i="4" s="1"/>
  <c r="DH228" i="4"/>
  <c r="DH273" i="4" s="1"/>
  <c r="DH116" i="4"/>
  <c r="DH207" i="4"/>
  <c r="DH252" i="4" s="1"/>
  <c r="DH225" i="4"/>
  <c r="DH270" i="4" s="1"/>
  <c r="DH216" i="4"/>
  <c r="DH261" i="4" s="1"/>
  <c r="DH10" i="5"/>
  <c r="DH189" i="4"/>
  <c r="DH234" i="4" s="1"/>
  <c r="DH195" i="4"/>
  <c r="DH240" i="4" s="1"/>
  <c r="DH209" i="4"/>
  <c r="DH254" i="4" s="1"/>
  <c r="DH110" i="4"/>
  <c r="DH155" i="4" s="1"/>
  <c r="DH65" i="4" s="1"/>
  <c r="DH106" i="4"/>
  <c r="DH151" i="4" s="1"/>
  <c r="DH61" i="4" s="1"/>
  <c r="DH123" i="4"/>
  <c r="DH168" i="4" s="1"/>
  <c r="DH78" i="4" s="1"/>
  <c r="DH215" i="4"/>
  <c r="DH260" i="4" s="1"/>
  <c r="DH136" i="4"/>
  <c r="DH205" i="4"/>
  <c r="DH250" i="4" s="1"/>
  <c r="DH102" i="4"/>
  <c r="DH147" i="4" s="1"/>
  <c r="DH57" i="4" s="1"/>
  <c r="DH196" i="4"/>
  <c r="DH241" i="4" s="1"/>
  <c r="DH192" i="4"/>
  <c r="DH108" i="4"/>
  <c r="DH153" i="4" s="1"/>
  <c r="DH63" i="4" s="1"/>
  <c r="DH117" i="4"/>
  <c r="DH162" i="4" s="1"/>
  <c r="DH72" i="4" s="1"/>
  <c r="DK11" i="4"/>
  <c r="DK12" i="4"/>
  <c r="DK14" i="4"/>
  <c r="DK15" i="4"/>
  <c r="DK16" i="4"/>
  <c r="DK18" i="4"/>
  <c r="DK19" i="4"/>
  <c r="DK13" i="4"/>
  <c r="DK17" i="4"/>
  <c r="DK20" i="4"/>
  <c r="DK21" i="4"/>
  <c r="DK22" i="4"/>
  <c r="DK23" i="4"/>
  <c r="DK24" i="4"/>
  <c r="DK25" i="4"/>
  <c r="DK26" i="4"/>
  <c r="DK28" i="4"/>
  <c r="DK29" i="4"/>
  <c r="DK30" i="4"/>
  <c r="DK35" i="4"/>
  <c r="DK27" i="4"/>
  <c r="DK31" i="4"/>
  <c r="DK33" i="4"/>
  <c r="DK36" i="4"/>
  <c r="DK32" i="4"/>
  <c r="DK37" i="4"/>
  <c r="DK41" i="4"/>
  <c r="DK34" i="4"/>
  <c r="DK38" i="4"/>
  <c r="DK42" i="4"/>
  <c r="DK46" i="4"/>
  <c r="DK40" i="4"/>
  <c r="DK43" i="4"/>
  <c r="DK47" i="4"/>
  <c r="DK39" i="4"/>
  <c r="DK44" i="4"/>
  <c r="DK48" i="4"/>
  <c r="DK45" i="4"/>
  <c r="DK49" i="4"/>
  <c r="DL32" i="3"/>
  <c r="DL76" i="3" s="1"/>
  <c r="DL35" i="3"/>
  <c r="DL79" i="3" s="1"/>
  <c r="DL34" i="3"/>
  <c r="DL78" i="3" s="1"/>
  <c r="DL37" i="3"/>
  <c r="DL81" i="3" s="1"/>
  <c r="DL38" i="3"/>
  <c r="DL82" i="3" s="1"/>
  <c r="DL41" i="3"/>
  <c r="DL85" i="3" s="1"/>
  <c r="DL36" i="3"/>
  <c r="DL80" i="3" s="1"/>
  <c r="DL45" i="3"/>
  <c r="DL89" i="3" s="1"/>
  <c r="DL44" i="3"/>
  <c r="DL88" i="3" s="1"/>
  <c r="DL48" i="3"/>
  <c r="DL92" i="3" s="1"/>
  <c r="DL33" i="3"/>
  <c r="DL77" i="3" s="1"/>
  <c r="DL40" i="3"/>
  <c r="DL84" i="3" s="1"/>
  <c r="DL49" i="3"/>
  <c r="DL93" i="3" s="1"/>
  <c r="DL53" i="3"/>
  <c r="DL97" i="3" s="1"/>
  <c r="DL42" i="3"/>
  <c r="DL86" i="3" s="1"/>
  <c r="DL52" i="3"/>
  <c r="DL96" i="3" s="1"/>
  <c r="DL43" i="3"/>
  <c r="DL87" i="3" s="1"/>
  <c r="DL54" i="3"/>
  <c r="DL98" i="3" s="1"/>
  <c r="DL56" i="3"/>
  <c r="DL100" i="3" s="1"/>
  <c r="DL60" i="3"/>
  <c r="DL104" i="3" s="1"/>
  <c r="DL64" i="3"/>
  <c r="DL108" i="3" s="1"/>
  <c r="DL68" i="3"/>
  <c r="DL112" i="3" s="1"/>
  <c r="DL46" i="3"/>
  <c r="DL90" i="3" s="1"/>
  <c r="DL47" i="3"/>
  <c r="DL91" i="3" s="1"/>
  <c r="DL51" i="3"/>
  <c r="DL95" i="3" s="1"/>
  <c r="DL55" i="3"/>
  <c r="DL99" i="3" s="1"/>
  <c r="DL59" i="3"/>
  <c r="DL103" i="3" s="1"/>
  <c r="DL63" i="3"/>
  <c r="DL107" i="3" s="1"/>
  <c r="DL67" i="3"/>
  <c r="DL111" i="3" s="1"/>
  <c r="DL61" i="3"/>
  <c r="DL105" i="3" s="1"/>
  <c r="DL69" i="3"/>
  <c r="DL113" i="3" s="1"/>
  <c r="DL50" i="3"/>
  <c r="DL94" i="3" s="1"/>
  <c r="DL58" i="3"/>
  <c r="DL102" i="3" s="1"/>
  <c r="DL66" i="3"/>
  <c r="DL110" i="3" s="1"/>
  <c r="DL39" i="3"/>
  <c r="DL83" i="3" s="1"/>
  <c r="DL62" i="3"/>
  <c r="DL106" i="3" s="1"/>
  <c r="DL70" i="3"/>
  <c r="DL114" i="3" s="1"/>
  <c r="DL71" i="3"/>
  <c r="DL115" i="3" s="1"/>
  <c r="DL57" i="3"/>
  <c r="DL101" i="3" s="1"/>
  <c r="DL65" i="3"/>
  <c r="DL109" i="3" s="1"/>
  <c r="DL31" i="3"/>
  <c r="DL75" i="3" s="1"/>
  <c r="DG17" i="8"/>
  <c r="DG11" i="9"/>
  <c r="DG15" i="8"/>
  <c r="DG9" i="9"/>
  <c r="DH13" i="5"/>
  <c r="DH22" i="9" s="1"/>
  <c r="DF277" i="4"/>
  <c r="DF10" i="9"/>
  <c r="DF16" i="8"/>
  <c r="DK25" i="8"/>
  <c r="DJ56" i="9"/>
  <c r="DH8" i="5"/>
  <c r="DL22" i="3"/>
  <c r="DL14" i="5" s="1"/>
  <c r="DH239" i="4"/>
  <c r="DG26" i="8"/>
  <c r="DH21" i="5"/>
  <c r="DH25" i="5"/>
  <c r="DH279" i="4"/>
  <c r="DH281" i="4"/>
  <c r="DG18" i="9"/>
  <c r="DG21" i="8"/>
  <c r="DG280" i="4"/>
  <c r="DG24" i="8"/>
  <c r="DG21" i="9"/>
  <c r="DG22" i="8"/>
  <c r="DG19" i="9"/>
  <c r="DI16" i="3"/>
  <c r="DI2" i="9"/>
  <c r="DI2" i="4"/>
  <c r="DI2" i="5"/>
  <c r="DI9" i="5" s="1"/>
  <c r="DJ2" i="3"/>
  <c r="DI2" i="8"/>
  <c r="DG20" i="9"/>
  <c r="DG23" i="8"/>
  <c r="DG20" i="8"/>
  <c r="DG17" i="9"/>
  <c r="DL28" i="3"/>
  <c r="DL27" i="3"/>
  <c r="DL26" i="3"/>
  <c r="DL25" i="3"/>
  <c r="DK4" i="5"/>
  <c r="DK92" i="5"/>
  <c r="DK16" i="5"/>
  <c r="DK29" i="5" s="1"/>
  <c r="DK80" i="5"/>
  <c r="DK109" i="5"/>
  <c r="DK42" i="9"/>
  <c r="DK48" i="9"/>
  <c r="DK47" i="9"/>
  <c r="DK4" i="9"/>
  <c r="DJ34" i="8"/>
  <c r="DJ33" i="9"/>
  <c r="DK48" i="8"/>
  <c r="DK40" i="8"/>
  <c r="DK65" i="8"/>
  <c r="DK56" i="8"/>
  <c r="DK45" i="8"/>
  <c r="DK47" i="8"/>
  <c r="DK55" i="8"/>
  <c r="DK63" i="8"/>
  <c r="DK54" i="8"/>
  <c r="DK64" i="8"/>
  <c r="DK4" i="8"/>
  <c r="DK68" i="8"/>
  <c r="DK67" i="8"/>
  <c r="DK285" i="4"/>
  <c r="DK4" i="4"/>
  <c r="DK59" i="8"/>
  <c r="DK58" i="8"/>
  <c r="DL402" i="3"/>
  <c r="DM3" i="3"/>
  <c r="DL386" i="3"/>
  <c r="DL63" i="5" s="1"/>
  <c r="DL388" i="3"/>
  <c r="DL65" i="5" s="1"/>
  <c r="DL401" i="3"/>
  <c r="DL341" i="3"/>
  <c r="DL42" i="5" s="1"/>
  <c r="DL394" i="3"/>
  <c r="DL71" i="5" s="1"/>
  <c r="DL400" i="3"/>
  <c r="DL77" i="5" s="1"/>
  <c r="DL393" i="3"/>
  <c r="DL70" i="5" s="1"/>
  <c r="DL399" i="3"/>
  <c r="DL76" i="5" s="1"/>
  <c r="DL340" i="3"/>
  <c r="DL389" i="3"/>
  <c r="DL66" i="5" s="1"/>
  <c r="DL396" i="3"/>
  <c r="DL73" i="5" s="1"/>
  <c r="DL390" i="3"/>
  <c r="DL67" i="5" s="1"/>
  <c r="DL343" i="3"/>
  <c r="DL44" i="5" s="1"/>
  <c r="DL344" i="3"/>
  <c r="DL45" i="5" s="1"/>
  <c r="DL385" i="3"/>
  <c r="DL62" i="5" s="1"/>
  <c r="DL392" i="3"/>
  <c r="DL69" i="5" s="1"/>
  <c r="DL342" i="3"/>
  <c r="DL43" i="5" s="1"/>
  <c r="DL347" i="3"/>
  <c r="DL48" i="5" s="1"/>
  <c r="DL351" i="3"/>
  <c r="DL52" i="5" s="1"/>
  <c r="DL355" i="3"/>
  <c r="DL56" i="5" s="1"/>
  <c r="DL348" i="3"/>
  <c r="DL49" i="5" s="1"/>
  <c r="DL352" i="3"/>
  <c r="DL53" i="5" s="1"/>
  <c r="DL345" i="3"/>
  <c r="DL46" i="5" s="1"/>
  <c r="DL350" i="3"/>
  <c r="DL51" i="5" s="1"/>
  <c r="DL357" i="3"/>
  <c r="DL395" i="3"/>
  <c r="DL72" i="5" s="1"/>
  <c r="DL387" i="3"/>
  <c r="DL64" i="5" s="1"/>
  <c r="DL354" i="3"/>
  <c r="DL55" i="5" s="1"/>
  <c r="DL358" i="3"/>
  <c r="DL398" i="3"/>
  <c r="DL75" i="5" s="1"/>
  <c r="DL346" i="3"/>
  <c r="DL47" i="5" s="1"/>
  <c r="DL349" i="3"/>
  <c r="DL50" i="5" s="1"/>
  <c r="DL391" i="3"/>
  <c r="DL68" i="5" s="1"/>
  <c r="DL384" i="3"/>
  <c r="DL356" i="3"/>
  <c r="DL57" i="5" s="1"/>
  <c r="DL317" i="3"/>
  <c r="DL233" i="3"/>
  <c r="DL173" i="3"/>
  <c r="DL124" i="3"/>
  <c r="DL285" i="3"/>
  <c r="DL238" i="3"/>
  <c r="DL164" i="3"/>
  <c r="DL271" i="3"/>
  <c r="DL224" i="3"/>
  <c r="DL147" i="3"/>
  <c r="DL273" i="3"/>
  <c r="DL226" i="3"/>
  <c r="DL149" i="3"/>
  <c r="DL326" i="3"/>
  <c r="DL209" i="3"/>
  <c r="DL146" i="3"/>
  <c r="DL327" i="3"/>
  <c r="DL243" i="3"/>
  <c r="DL183" i="3"/>
  <c r="DL134" i="3"/>
  <c r="DL427" i="3"/>
  <c r="DL279" i="3"/>
  <c r="DL232" i="3"/>
  <c r="DL155" i="3"/>
  <c r="DL315" i="3"/>
  <c r="DL231" i="3"/>
  <c r="DL171" i="3"/>
  <c r="DL122" i="3"/>
  <c r="DL267" i="3"/>
  <c r="DL220" i="3"/>
  <c r="DL143" i="3"/>
  <c r="DL3" i="5"/>
  <c r="DL254" i="3"/>
  <c r="DL191" i="3"/>
  <c r="DL142" i="3"/>
  <c r="DL287" i="3"/>
  <c r="DL240" i="3"/>
  <c r="DL166" i="3"/>
  <c r="DL323" i="3"/>
  <c r="DL239" i="3"/>
  <c r="DL179" i="3"/>
  <c r="DL130" i="3"/>
  <c r="DL433" i="3"/>
  <c r="DL310" i="3"/>
  <c r="DL263" i="3"/>
  <c r="DL186" i="3"/>
  <c r="DL262" i="3"/>
  <c r="DL270" i="3"/>
  <c r="DL121" i="3"/>
  <c r="DL330" i="3"/>
  <c r="DL213" i="3"/>
  <c r="DL150" i="3"/>
  <c r="DL331" i="3"/>
  <c r="DL247" i="3"/>
  <c r="DL187" i="3"/>
  <c r="DL138" i="3"/>
  <c r="DL434" i="3"/>
  <c r="DL318" i="3"/>
  <c r="DL295" i="3"/>
  <c r="DL194" i="3"/>
  <c r="DL288" i="3"/>
  <c r="DL203" i="3"/>
  <c r="DL129" i="3"/>
  <c r="DL3" i="4"/>
  <c r="DL256" i="3"/>
  <c r="DL193" i="3"/>
  <c r="DL144" i="3"/>
  <c r="DL333" i="3"/>
  <c r="DL258" i="3"/>
  <c r="DL195" i="3"/>
  <c r="DL278" i="3"/>
  <c r="DL10" i="3"/>
  <c r="DL291" i="3"/>
  <c r="DL244" i="3"/>
  <c r="DL170" i="3"/>
  <c r="DL328" i="3"/>
  <c r="DL211" i="3"/>
  <c r="DL148" i="3"/>
  <c r="DL3" i="9"/>
  <c r="DL264" i="3"/>
  <c r="DL297" i="3"/>
  <c r="DL123" i="3"/>
  <c r="DL316" i="3"/>
  <c r="DL284" i="3"/>
  <c r="DL192" i="3"/>
  <c r="DL432" i="3"/>
  <c r="DL334" i="3"/>
  <c r="DL252" i="3"/>
  <c r="DL189" i="3"/>
  <c r="DL140" i="3"/>
  <c r="DL303" i="3"/>
  <c r="DL219" i="3"/>
  <c r="DL156" i="3"/>
  <c r="DL19" i="3"/>
  <c r="DL299" i="3"/>
  <c r="DL208" i="3"/>
  <c r="DL131" i="3"/>
  <c r="DL324" i="3"/>
  <c r="DL207" i="3"/>
  <c r="DL286" i="3"/>
  <c r="DL428" i="3"/>
  <c r="DL275" i="3"/>
  <c r="DL228" i="3"/>
  <c r="DL151" i="3"/>
  <c r="DL311" i="3"/>
  <c r="DL227" i="3"/>
  <c r="DL167" i="3"/>
  <c r="DL298" i="3"/>
  <c r="DL251" i="3"/>
  <c r="DL174" i="3"/>
  <c r="DL332" i="3"/>
  <c r="DL215" i="3"/>
  <c r="DL152" i="3"/>
  <c r="DL283" i="3"/>
  <c r="DL236" i="3"/>
  <c r="DL159" i="3"/>
  <c r="DL319" i="3"/>
  <c r="DL235" i="3"/>
  <c r="DL175" i="3"/>
  <c r="DL126" i="3"/>
  <c r="DL305" i="3"/>
  <c r="DL221" i="3"/>
  <c r="DL158" i="3"/>
  <c r="DL307" i="3"/>
  <c r="DL223" i="3"/>
  <c r="DL163" i="3"/>
  <c r="DL430" i="3"/>
  <c r="DL274" i="3"/>
  <c r="DL212" i="3"/>
  <c r="DL135" i="3"/>
  <c r="DL296" i="3"/>
  <c r="DL246" i="3"/>
  <c r="DL172" i="3"/>
  <c r="DL313" i="3"/>
  <c r="DL229" i="3"/>
  <c r="DL169" i="3"/>
  <c r="DL120" i="3"/>
  <c r="DL281" i="3"/>
  <c r="DL234" i="3"/>
  <c r="DL157" i="3"/>
  <c r="DL13" i="3"/>
  <c r="DL301" i="3"/>
  <c r="DL217" i="3"/>
  <c r="DL154" i="3"/>
  <c r="DL304" i="3"/>
  <c r="DL257" i="3"/>
  <c r="DL180" i="3"/>
  <c r="DL321" i="3"/>
  <c r="DL237" i="3"/>
  <c r="DL177" i="3"/>
  <c r="DL128" i="3"/>
  <c r="DL289" i="3"/>
  <c r="DL242" i="3"/>
  <c r="DL168" i="3"/>
  <c r="DL335" i="3"/>
  <c r="DL260" i="3"/>
  <c r="DL197" i="3"/>
  <c r="DL119" i="3"/>
  <c r="DL312" i="3"/>
  <c r="DL268" i="3"/>
  <c r="DL188" i="3"/>
  <c r="DL290" i="3"/>
  <c r="DL216" i="3"/>
  <c r="DL139" i="3"/>
  <c r="DL300" i="3"/>
  <c r="DL253" i="3"/>
  <c r="DL176" i="3"/>
  <c r="DL435" i="3"/>
  <c r="DL280" i="3"/>
  <c r="DL200" i="3"/>
  <c r="DL306" i="3"/>
  <c r="DL308" i="3"/>
  <c r="DL325" i="3"/>
  <c r="DL125" i="3"/>
  <c r="DL255" i="3"/>
  <c r="DL222" i="3"/>
  <c r="DL322" i="3"/>
  <c r="DL165" i="3"/>
  <c r="DL230" i="3"/>
  <c r="DL245" i="3"/>
  <c r="DL265" i="3"/>
  <c r="DL429" i="3"/>
  <c r="DL201" i="3"/>
  <c r="DL196" i="3"/>
  <c r="DL259" i="3"/>
  <c r="DL261" i="3"/>
  <c r="DL241" i="3"/>
  <c r="DL282" i="3"/>
  <c r="DL314" i="3"/>
  <c r="DL3" i="8"/>
  <c r="DL178" i="3"/>
  <c r="DL145" i="3"/>
  <c r="DL202" i="3"/>
  <c r="DL266" i="3"/>
  <c r="DL431" i="3"/>
  <c r="DL153" i="3"/>
  <c r="DL185" i="3"/>
  <c r="DL218" i="3"/>
  <c r="DL127" i="3"/>
  <c r="DL182" i="3"/>
  <c r="DL184" i="3"/>
  <c r="DL181" i="3"/>
  <c r="DL214" i="3"/>
  <c r="DL276" i="3"/>
  <c r="DL272" i="3"/>
  <c r="DL198" i="3"/>
  <c r="DL210" i="3"/>
  <c r="DL309" i="3"/>
  <c r="DL4" i="3"/>
  <c r="DL136" i="3"/>
  <c r="DL141" i="3"/>
  <c r="DL137" i="3"/>
  <c r="DL269" i="3"/>
  <c r="DL225" i="3"/>
  <c r="DL7" i="3"/>
  <c r="DL190" i="3"/>
  <c r="DL277" i="3"/>
  <c r="DL199" i="3"/>
  <c r="DL329" i="3"/>
  <c r="DL320" i="3"/>
  <c r="DL132" i="3"/>
  <c r="DL302" i="3"/>
  <c r="DL133" i="3"/>
  <c r="DK104" i="5"/>
  <c r="DJ33" i="8"/>
  <c r="DJ32" i="9"/>
  <c r="DI133" i="4" l="1"/>
  <c r="DI178" i="4" s="1"/>
  <c r="DI88" i="4" s="1"/>
  <c r="DI10" i="5"/>
  <c r="DI11" i="5"/>
  <c r="DI192" i="4"/>
  <c r="DI237" i="4" s="1"/>
  <c r="DI116" i="4"/>
  <c r="DI161" i="4" s="1"/>
  <c r="DI71" i="4" s="1"/>
  <c r="DI210" i="4"/>
  <c r="DI255" i="4" s="1"/>
  <c r="DI122" i="4"/>
  <c r="DI167" i="4" s="1"/>
  <c r="DI77" i="4" s="1"/>
  <c r="DI119" i="4"/>
  <c r="DI164" i="4" s="1"/>
  <c r="DI74" i="4" s="1"/>
  <c r="DI109" i="4"/>
  <c r="DI200" i="4"/>
  <c r="DI245" i="4" s="1"/>
  <c r="DI213" i="4"/>
  <c r="DI258" i="4" s="1"/>
  <c r="DI196" i="4"/>
  <c r="DI241" i="4" s="1"/>
  <c r="DI215" i="4"/>
  <c r="DI209" i="4"/>
  <c r="DI254" i="4" s="1"/>
  <c r="DI216" i="4"/>
  <c r="DI261" i="4" s="1"/>
  <c r="DI228" i="4"/>
  <c r="DI273" i="4" s="1"/>
  <c r="DI120" i="4"/>
  <c r="DI220" i="4"/>
  <c r="DI265" i="4" s="1"/>
  <c r="DI132" i="4"/>
  <c r="DI177" i="4" s="1"/>
  <c r="DI87" i="4" s="1"/>
  <c r="DI212" i="4"/>
  <c r="DI257" i="4" s="1"/>
  <c r="DI127" i="4"/>
  <c r="DI137" i="4"/>
  <c r="DI182" i="4" s="1"/>
  <c r="DI92" i="4" s="1"/>
  <c r="DI139" i="4"/>
  <c r="DI184" i="4" s="1"/>
  <c r="DI94" i="4" s="1"/>
  <c r="DI128" i="4"/>
  <c r="DI173" i="4" s="1"/>
  <c r="DI83" i="4" s="1"/>
  <c r="DI124" i="4"/>
  <c r="DI206" i="4"/>
  <c r="DI251" i="4" s="1"/>
  <c r="DI222" i="4"/>
  <c r="DI267" i="4" s="1"/>
  <c r="DI224" i="4"/>
  <c r="DI269" i="4" s="1"/>
  <c r="DI211" i="4"/>
  <c r="DI118" i="4"/>
  <c r="DI163" i="4" s="1"/>
  <c r="DI73" i="4" s="1"/>
  <c r="DI226" i="4"/>
  <c r="DI271" i="4" s="1"/>
  <c r="DI218" i="4"/>
  <c r="DI263" i="4" s="1"/>
  <c r="DI223" i="4"/>
  <c r="DI199" i="4"/>
  <c r="DI244" i="4" s="1"/>
  <c r="DI208" i="4"/>
  <c r="DH245" i="4"/>
  <c r="DH167" i="4"/>
  <c r="DH77" i="4" s="1"/>
  <c r="DH154" i="4"/>
  <c r="DH64" i="4" s="1"/>
  <c r="DH161" i="4"/>
  <c r="DH71" i="4" s="1"/>
  <c r="DH255" i="4"/>
  <c r="DI117" i="4"/>
  <c r="DI162" i="4" s="1"/>
  <c r="DI72" i="4" s="1"/>
  <c r="DI102" i="4"/>
  <c r="DI123" i="4"/>
  <c r="DI168" i="4" s="1"/>
  <c r="DI78" i="4" s="1"/>
  <c r="DI195" i="4"/>
  <c r="DI240" i="4" s="1"/>
  <c r="DI225" i="4"/>
  <c r="DI270" i="4" s="1"/>
  <c r="DI135" i="4"/>
  <c r="DI180" i="4" s="1"/>
  <c r="DI90" i="4" s="1"/>
  <c r="DI227" i="4"/>
  <c r="DI272" i="4" s="1"/>
  <c r="DI203" i="4"/>
  <c r="DI248" i="4" s="1"/>
  <c r="DI111" i="4"/>
  <c r="DI156" i="4" s="1"/>
  <c r="DI66" i="4" s="1"/>
  <c r="DI101" i="4"/>
  <c r="DI146" i="4" s="1"/>
  <c r="DI56" i="4" s="1"/>
  <c r="DI204" i="4"/>
  <c r="DI249" i="4" s="1"/>
  <c r="DI114" i="4"/>
  <c r="DI159" i="4" s="1"/>
  <c r="DI69" i="4" s="1"/>
  <c r="DI126" i="4"/>
  <c r="DI171" i="4" s="1"/>
  <c r="DI81" i="4" s="1"/>
  <c r="DI103" i="4"/>
  <c r="DI214" i="4"/>
  <c r="DI259" i="4" s="1"/>
  <c r="DI107" i="4"/>
  <c r="DI152" i="4" s="1"/>
  <c r="DI62" i="4" s="1"/>
  <c r="DI221" i="4"/>
  <c r="DI266" i="4" s="1"/>
  <c r="DI138" i="4"/>
  <c r="DI183" i="4" s="1"/>
  <c r="DI93" i="4" s="1"/>
  <c r="DI134" i="4"/>
  <c r="DI179" i="4" s="1"/>
  <c r="DI89" i="4" s="1"/>
  <c r="DI201" i="4"/>
  <c r="DI246" i="4" s="1"/>
  <c r="DI219" i="4"/>
  <c r="DI264" i="4" s="1"/>
  <c r="DI12" i="5"/>
  <c r="DI136" i="4"/>
  <c r="DI181" i="4" s="1"/>
  <c r="DI91" i="4" s="1"/>
  <c r="DI110" i="4"/>
  <c r="DI155" i="4" s="1"/>
  <c r="DI65" i="4" s="1"/>
  <c r="DI229" i="4"/>
  <c r="DI274" i="4" s="1"/>
  <c r="DI202" i="4"/>
  <c r="DI247" i="4" s="1"/>
  <c r="DI130" i="4"/>
  <c r="DI175" i="4" s="1"/>
  <c r="DI85" i="4" s="1"/>
  <c r="DI104" i="4"/>
  <c r="DH181" i="4"/>
  <c r="DH91" i="4" s="1"/>
  <c r="DH274" i="4"/>
  <c r="DH253" i="4"/>
  <c r="DH258" i="4"/>
  <c r="DH175" i="4"/>
  <c r="DH85" i="4" s="1"/>
  <c r="DH247" i="4"/>
  <c r="DH237" i="4"/>
  <c r="DI108" i="4"/>
  <c r="DI153" i="4" s="1"/>
  <c r="DI63" i="4" s="1"/>
  <c r="DI205" i="4"/>
  <c r="DI250" i="4" s="1"/>
  <c r="DI106" i="4"/>
  <c r="DI151" i="4" s="1"/>
  <c r="DI61" i="4" s="1"/>
  <c r="DI189" i="4"/>
  <c r="DI234" i="4" s="1"/>
  <c r="DI207" i="4"/>
  <c r="DI252" i="4" s="1"/>
  <c r="DI191" i="4"/>
  <c r="DI236" i="4" s="1"/>
  <c r="DI115" i="4"/>
  <c r="DI160" i="4" s="1"/>
  <c r="DI70" i="4" s="1"/>
  <c r="DI125" i="4"/>
  <c r="DI129" i="4"/>
  <c r="DI174" i="4" s="1"/>
  <c r="DI84" i="4" s="1"/>
  <c r="DI217" i="4"/>
  <c r="DI262" i="4" s="1"/>
  <c r="DI112" i="4"/>
  <c r="DI157" i="4" s="1"/>
  <c r="DI67" i="4" s="1"/>
  <c r="DI105" i="4"/>
  <c r="DI197" i="4"/>
  <c r="DI242" i="4" s="1"/>
  <c r="DI194" i="4"/>
  <c r="DI239" i="4" s="1"/>
  <c r="DI121" i="4"/>
  <c r="DI166" i="4" s="1"/>
  <c r="DI76" i="4" s="1"/>
  <c r="DI193" i="4"/>
  <c r="DI131" i="4"/>
  <c r="DI176" i="4" s="1"/>
  <c r="DI86" i="4" s="1"/>
  <c r="DI198" i="4"/>
  <c r="DI243" i="4" s="1"/>
  <c r="DI99" i="4"/>
  <c r="DI144" i="4" s="1"/>
  <c r="DI54" i="4" s="1"/>
  <c r="DI113" i="4"/>
  <c r="DI158" i="4" s="1"/>
  <c r="DI68" i="4" s="1"/>
  <c r="DK33" i="5"/>
  <c r="DL11" i="4"/>
  <c r="DL13" i="4"/>
  <c r="DL12" i="4"/>
  <c r="DL14" i="4"/>
  <c r="DL15" i="4"/>
  <c r="DL17" i="4"/>
  <c r="DL16" i="4"/>
  <c r="DL21" i="4"/>
  <c r="DL18" i="4"/>
  <c r="DL19" i="4"/>
  <c r="DL20" i="4"/>
  <c r="DL22" i="4"/>
  <c r="DL23" i="4"/>
  <c r="DL24" i="4"/>
  <c r="DL27" i="4"/>
  <c r="DL31" i="4"/>
  <c r="DL26" i="4"/>
  <c r="DL28" i="4"/>
  <c r="DL29" i="4"/>
  <c r="DL33" i="4"/>
  <c r="DL34" i="4"/>
  <c r="DL38" i="4"/>
  <c r="DL35" i="4"/>
  <c r="DL25" i="4"/>
  <c r="DL36" i="4"/>
  <c r="DL40" i="4"/>
  <c r="DL41" i="4"/>
  <c r="DL45" i="4"/>
  <c r="DL32" i="4"/>
  <c r="DL42" i="4"/>
  <c r="DL46" i="4"/>
  <c r="DL30" i="4"/>
  <c r="DL43" i="4"/>
  <c r="DL47" i="4"/>
  <c r="DL39" i="4"/>
  <c r="DL49" i="4"/>
  <c r="DL44" i="4"/>
  <c r="DL48" i="4"/>
  <c r="DL37" i="4"/>
  <c r="DM33" i="3"/>
  <c r="DM77" i="3" s="1"/>
  <c r="DM34" i="3"/>
  <c r="DM78" i="3" s="1"/>
  <c r="DM32" i="3"/>
  <c r="DM76" i="3" s="1"/>
  <c r="DM35" i="3"/>
  <c r="DM79" i="3" s="1"/>
  <c r="DM40" i="3"/>
  <c r="DM84" i="3" s="1"/>
  <c r="DM41" i="3"/>
  <c r="DM85" i="3" s="1"/>
  <c r="DM44" i="3"/>
  <c r="DM88" i="3" s="1"/>
  <c r="DM39" i="3"/>
  <c r="DM83" i="3" s="1"/>
  <c r="DM42" i="3"/>
  <c r="DM86" i="3" s="1"/>
  <c r="DM43" i="3"/>
  <c r="DM87" i="3" s="1"/>
  <c r="DM47" i="3"/>
  <c r="DM91" i="3" s="1"/>
  <c r="DM36" i="3"/>
  <c r="DM80" i="3" s="1"/>
  <c r="DM52" i="3"/>
  <c r="DM96" i="3" s="1"/>
  <c r="DM37" i="3"/>
  <c r="DM81" i="3" s="1"/>
  <c r="DM38" i="3"/>
  <c r="DM82" i="3" s="1"/>
  <c r="DM46" i="3"/>
  <c r="DM90" i="3" s="1"/>
  <c r="DM51" i="3"/>
  <c r="DM95" i="3" s="1"/>
  <c r="DM55" i="3"/>
  <c r="DM99" i="3" s="1"/>
  <c r="DM48" i="3"/>
  <c r="DM92" i="3" s="1"/>
  <c r="DM53" i="3"/>
  <c r="DM97" i="3" s="1"/>
  <c r="DM59" i="3"/>
  <c r="DM103" i="3" s="1"/>
  <c r="DM63" i="3"/>
  <c r="DM107" i="3" s="1"/>
  <c r="DM67" i="3"/>
  <c r="DM111" i="3" s="1"/>
  <c r="DM50" i="3"/>
  <c r="DM94" i="3" s="1"/>
  <c r="DM58" i="3"/>
  <c r="DM102" i="3" s="1"/>
  <c r="DM62" i="3"/>
  <c r="DM106" i="3" s="1"/>
  <c r="DM66" i="3"/>
  <c r="DM110" i="3" s="1"/>
  <c r="DM70" i="3"/>
  <c r="DM114" i="3" s="1"/>
  <c r="DM54" i="3"/>
  <c r="DM98" i="3" s="1"/>
  <c r="DM60" i="3"/>
  <c r="DM104" i="3" s="1"/>
  <c r="DM45" i="3"/>
  <c r="DM89" i="3" s="1"/>
  <c r="DM56" i="3"/>
  <c r="DM100" i="3" s="1"/>
  <c r="DM64" i="3"/>
  <c r="DM108" i="3" s="1"/>
  <c r="DM71" i="3"/>
  <c r="DM115" i="3" s="1"/>
  <c r="DM57" i="3"/>
  <c r="DM101" i="3" s="1"/>
  <c r="DM65" i="3"/>
  <c r="DM109" i="3" s="1"/>
  <c r="DM68" i="3"/>
  <c r="DM112" i="3" s="1"/>
  <c r="DM49" i="3"/>
  <c r="DM93" i="3" s="1"/>
  <c r="DM61" i="3"/>
  <c r="DM105" i="3" s="1"/>
  <c r="DM69" i="3"/>
  <c r="DM113" i="3" s="1"/>
  <c r="DM31" i="3"/>
  <c r="DM75" i="3" s="1"/>
  <c r="DI13" i="5"/>
  <c r="DI22" i="9" s="1"/>
  <c r="DH15" i="8"/>
  <c r="DH9" i="9"/>
  <c r="DH17" i="8"/>
  <c r="DH11" i="9"/>
  <c r="DG277" i="4"/>
  <c r="DG10" i="9"/>
  <c r="DG16" i="8"/>
  <c r="DL25" i="8"/>
  <c r="DK56" i="9"/>
  <c r="DI8" i="5"/>
  <c r="DM22" i="3"/>
  <c r="DM14" i="5" s="1"/>
  <c r="DH26" i="8"/>
  <c r="DH22" i="8"/>
  <c r="DH19" i="9"/>
  <c r="DJ16" i="3"/>
  <c r="AP14" i="27" s="1"/>
  <c r="AP15" i="27" s="1"/>
  <c r="DJ2" i="5"/>
  <c r="DJ9" i="5" s="1"/>
  <c r="DJ2" i="4"/>
  <c r="DJ2" i="8"/>
  <c r="DJ2" i="9"/>
  <c r="DK2" i="3"/>
  <c r="AP1" i="27"/>
  <c r="DH17" i="9"/>
  <c r="DH20" i="8"/>
  <c r="DH21" i="9"/>
  <c r="DH24" i="8"/>
  <c r="DH280" i="4"/>
  <c r="DI279" i="4"/>
  <c r="DI281" i="4"/>
  <c r="DH23" i="8"/>
  <c r="DH20" i="9"/>
  <c r="DI21" i="5"/>
  <c r="DI25" i="5"/>
  <c r="DH18" i="9"/>
  <c r="DH21" i="8"/>
  <c r="DM28" i="3"/>
  <c r="DM27" i="3"/>
  <c r="DM26" i="3"/>
  <c r="DM25" i="3"/>
  <c r="DK33" i="8"/>
  <c r="DK32" i="9"/>
  <c r="DL59" i="8"/>
  <c r="DL58" i="8"/>
  <c r="DL47" i="9"/>
  <c r="DL48" i="9"/>
  <c r="DL42" i="9"/>
  <c r="DL4" i="9"/>
  <c r="DL16" i="5"/>
  <c r="DL4" i="5"/>
  <c r="DL109" i="5"/>
  <c r="DL80" i="5"/>
  <c r="DL92" i="5"/>
  <c r="DL33" i="5"/>
  <c r="DL48" i="8"/>
  <c r="DL54" i="8"/>
  <c r="DL63" i="8"/>
  <c r="DL56" i="8"/>
  <c r="DL64" i="8"/>
  <c r="DL45" i="8"/>
  <c r="DL47" i="8"/>
  <c r="DL4" i="8"/>
  <c r="DL40" i="8"/>
  <c r="DL65" i="8"/>
  <c r="DL55" i="8"/>
  <c r="DL104" i="5"/>
  <c r="DL285" i="4"/>
  <c r="DL4" i="4"/>
  <c r="DK33" i="9"/>
  <c r="DK34" i="8"/>
  <c r="DL68" i="8"/>
  <c r="DL67" i="8"/>
  <c r="DN3" i="3"/>
  <c r="DM402" i="3"/>
  <c r="DM386" i="3"/>
  <c r="DM63" i="5" s="1"/>
  <c r="DM390" i="3"/>
  <c r="DM67" i="5" s="1"/>
  <c r="DM387" i="3"/>
  <c r="DM64" i="5" s="1"/>
  <c r="DM389" i="3"/>
  <c r="DM66" i="5" s="1"/>
  <c r="DM394" i="3"/>
  <c r="DM71" i="5" s="1"/>
  <c r="DM340" i="3"/>
  <c r="DM385" i="3"/>
  <c r="DM62" i="5" s="1"/>
  <c r="DM391" i="3"/>
  <c r="DM68" i="5" s="1"/>
  <c r="DM395" i="3"/>
  <c r="DM72" i="5" s="1"/>
  <c r="DM392" i="3"/>
  <c r="DM69" i="5" s="1"/>
  <c r="DM393" i="3"/>
  <c r="DM70" i="5" s="1"/>
  <c r="DM400" i="3"/>
  <c r="DM77" i="5" s="1"/>
  <c r="DM388" i="3"/>
  <c r="DM65" i="5" s="1"/>
  <c r="DM396" i="3"/>
  <c r="DM73" i="5" s="1"/>
  <c r="DM399" i="3"/>
  <c r="DM76" i="5" s="1"/>
  <c r="DM342" i="3"/>
  <c r="DM43" i="5" s="1"/>
  <c r="DM341" i="3"/>
  <c r="DM42" i="5" s="1"/>
  <c r="DM343" i="3"/>
  <c r="DM44" i="5" s="1"/>
  <c r="DM344" i="3"/>
  <c r="DM45" i="5" s="1"/>
  <c r="DM346" i="3"/>
  <c r="DM47" i="5" s="1"/>
  <c r="DM350" i="3"/>
  <c r="DM51" i="5" s="1"/>
  <c r="DM354" i="3"/>
  <c r="DM55" i="5" s="1"/>
  <c r="DM347" i="3"/>
  <c r="DM48" i="5" s="1"/>
  <c r="DM351" i="3"/>
  <c r="DM52" i="5" s="1"/>
  <c r="DM355" i="3"/>
  <c r="DM56" i="5" s="1"/>
  <c r="DM348" i="3"/>
  <c r="DM49" i="5" s="1"/>
  <c r="DM356" i="3"/>
  <c r="DM57" i="5" s="1"/>
  <c r="DM345" i="3"/>
  <c r="DM46" i="5" s="1"/>
  <c r="DM357" i="3"/>
  <c r="DM352" i="3"/>
  <c r="DM53" i="5" s="1"/>
  <c r="DM358" i="3"/>
  <c r="DM398" i="3"/>
  <c r="DM75" i="5" s="1"/>
  <c r="DM349" i="3"/>
  <c r="DM50" i="5" s="1"/>
  <c r="DM384" i="3"/>
  <c r="DM302" i="3"/>
  <c r="DM234" i="3"/>
  <c r="DM231" i="3"/>
  <c r="DM19" i="3"/>
  <c r="DM278" i="3"/>
  <c r="DM260" i="3"/>
  <c r="DM191" i="3"/>
  <c r="DM3" i="4"/>
  <c r="DM272" i="3"/>
  <c r="DM245" i="3"/>
  <c r="DM179" i="3"/>
  <c r="DM331" i="3"/>
  <c r="DM232" i="3"/>
  <c r="DM227" i="3"/>
  <c r="DM310" i="3"/>
  <c r="DM242" i="3"/>
  <c r="DM247" i="3"/>
  <c r="DM285" i="3"/>
  <c r="DM186" i="3"/>
  <c r="DM124" i="3"/>
  <c r="DM314" i="3"/>
  <c r="DM246" i="3"/>
  <c r="DM258" i="3"/>
  <c r="DM122" i="3"/>
  <c r="DM307" i="3"/>
  <c r="DM208" i="3"/>
  <c r="DM177" i="3"/>
  <c r="DM283" i="3"/>
  <c r="DM184" i="3"/>
  <c r="DM143" i="3"/>
  <c r="DM328" i="3"/>
  <c r="DM263" i="3"/>
  <c r="DM225" i="3"/>
  <c r="DM156" i="3"/>
  <c r="DM288" i="3"/>
  <c r="DM153" i="3"/>
  <c r="DM142" i="3"/>
  <c r="DM281" i="3"/>
  <c r="DM182" i="3"/>
  <c r="DM141" i="3"/>
  <c r="DM13" i="3"/>
  <c r="DM291" i="3"/>
  <c r="DM192" i="3"/>
  <c r="DM146" i="3"/>
  <c r="DM303" i="3"/>
  <c r="DM201" i="3"/>
  <c r="DM169" i="3"/>
  <c r="DM330" i="3"/>
  <c r="DM264" i="3"/>
  <c r="DM229" i="3"/>
  <c r="DM163" i="3"/>
  <c r="DM323" i="3"/>
  <c r="DM224" i="3"/>
  <c r="DM211" i="3"/>
  <c r="DM429" i="3"/>
  <c r="DM301" i="3"/>
  <c r="DM199" i="3"/>
  <c r="DM165" i="3"/>
  <c r="DM312" i="3"/>
  <c r="DM244" i="3"/>
  <c r="DM254" i="3"/>
  <c r="DM306" i="3"/>
  <c r="DM238" i="3"/>
  <c r="DM239" i="3"/>
  <c r="DM300" i="3"/>
  <c r="DM198" i="3"/>
  <c r="DM158" i="3"/>
  <c r="DM432" i="3"/>
  <c r="DM309" i="3"/>
  <c r="DM210" i="3"/>
  <c r="DM181" i="3"/>
  <c r="DM286" i="3"/>
  <c r="DM151" i="3"/>
  <c r="DM128" i="3"/>
  <c r="DM313" i="3"/>
  <c r="DM214" i="3"/>
  <c r="DM189" i="3"/>
  <c r="DM7" i="3"/>
  <c r="DM273" i="3"/>
  <c r="DM174" i="3"/>
  <c r="DM133" i="3"/>
  <c r="DM431" i="3"/>
  <c r="DM3" i="8"/>
  <c r="DM284" i="3"/>
  <c r="DM149" i="3"/>
  <c r="DM126" i="3"/>
  <c r="DM327" i="3"/>
  <c r="DM228" i="3"/>
  <c r="DM219" i="3"/>
  <c r="DM322" i="3"/>
  <c r="DM257" i="3"/>
  <c r="DM213" i="3"/>
  <c r="DM140" i="3"/>
  <c r="DM3" i="9"/>
  <c r="DM282" i="3"/>
  <c r="DM147" i="3"/>
  <c r="DM120" i="3"/>
  <c r="DM435" i="3"/>
  <c r="DM295" i="3"/>
  <c r="DM157" i="3"/>
  <c r="DM119" i="3"/>
  <c r="DM427" i="3"/>
  <c r="DM269" i="3"/>
  <c r="DM170" i="3"/>
  <c r="DM129" i="3"/>
  <c r="DM329" i="3"/>
  <c r="DM230" i="3"/>
  <c r="DM223" i="3"/>
  <c r="DM289" i="3"/>
  <c r="DM190" i="3"/>
  <c r="DM136" i="3"/>
  <c r="DM433" i="3"/>
  <c r="DM267" i="3"/>
  <c r="DM168" i="3"/>
  <c r="DM127" i="3"/>
  <c r="DM311" i="3"/>
  <c r="DM212" i="3"/>
  <c r="DM185" i="3"/>
  <c r="DM305" i="3"/>
  <c r="DM203" i="3"/>
  <c r="DM173" i="3"/>
  <c r="DM265" i="3"/>
  <c r="DM166" i="3"/>
  <c r="DM125" i="3"/>
  <c r="DM430" i="3"/>
  <c r="DM275" i="3"/>
  <c r="DM176" i="3"/>
  <c r="DM135" i="3"/>
  <c r="DM320" i="3"/>
  <c r="DM255" i="3"/>
  <c r="DM209" i="3"/>
  <c r="DM138" i="3"/>
  <c r="DM279" i="3"/>
  <c r="DM180" i="3"/>
  <c r="DM139" i="3"/>
  <c r="DM333" i="3"/>
  <c r="DM274" i="3"/>
  <c r="DM252" i="3"/>
  <c r="DM183" i="3"/>
  <c r="DM434" i="3"/>
  <c r="DM318" i="3"/>
  <c r="DM253" i="3"/>
  <c r="DM202" i="3"/>
  <c r="DM134" i="3"/>
  <c r="DM296" i="3"/>
  <c r="DM194" i="3"/>
  <c r="DM150" i="3"/>
  <c r="DM321" i="3"/>
  <c r="DM222" i="3"/>
  <c r="DM207" i="3"/>
  <c r="DM316" i="3"/>
  <c r="DM251" i="3"/>
  <c r="DM262" i="3"/>
  <c r="DM130" i="3"/>
  <c r="DM326" i="3"/>
  <c r="DM261" i="3"/>
  <c r="DM221" i="3"/>
  <c r="DM152" i="3"/>
  <c r="DM3" i="5"/>
  <c r="DM270" i="3"/>
  <c r="DM241" i="3"/>
  <c r="DM175" i="3"/>
  <c r="DM298" i="3"/>
  <c r="DM196" i="3"/>
  <c r="DM154" i="3"/>
  <c r="DM290" i="3"/>
  <c r="DM155" i="3"/>
  <c r="DM144" i="3"/>
  <c r="DM334" i="3"/>
  <c r="DM4" i="3"/>
  <c r="DM167" i="3"/>
  <c r="DM187" i="3"/>
  <c r="DM200" i="3"/>
  <c r="DM145" i="3"/>
  <c r="DM240" i="3"/>
  <c r="DM121" i="3"/>
  <c r="DM132" i="3"/>
  <c r="DM193" i="3"/>
  <c r="DM226" i="3"/>
  <c r="DM304" i="3"/>
  <c r="DM148" i="3"/>
  <c r="DM268" i="3"/>
  <c r="DM277" i="3"/>
  <c r="DM271" i="3"/>
  <c r="DM332" i="3"/>
  <c r="DM335" i="3"/>
  <c r="DM195" i="3"/>
  <c r="DM243" i="3"/>
  <c r="DM317" i="3"/>
  <c r="DM215" i="3"/>
  <c r="DM236" i="3"/>
  <c r="DM299" i="3"/>
  <c r="DM324" i="3"/>
  <c r="DM10" i="3"/>
  <c r="DM237" i="3"/>
  <c r="DM178" i="3"/>
  <c r="DM172" i="3"/>
  <c r="DM266" i="3"/>
  <c r="DM276" i="3"/>
  <c r="DM319" i="3"/>
  <c r="AQ2" i="27"/>
  <c r="DM218" i="3"/>
  <c r="DM297" i="3"/>
  <c r="DM287" i="3"/>
  <c r="DM315" i="3"/>
  <c r="DM428" i="3"/>
  <c r="DM235" i="3"/>
  <c r="DM164" i="3"/>
  <c r="DM259" i="3"/>
  <c r="DM131" i="3"/>
  <c r="DM280" i="3"/>
  <c r="DM159" i="3"/>
  <c r="DM233" i="3"/>
  <c r="DM308" i="3"/>
  <c r="DM188" i="3"/>
  <c r="DM171" i="3"/>
  <c r="DM256" i="3"/>
  <c r="DM216" i="3"/>
  <c r="DM123" i="3"/>
  <c r="DM137" i="3"/>
  <c r="DM220" i="3"/>
  <c r="DM197" i="3"/>
  <c r="DM325" i="3"/>
  <c r="DM217" i="3"/>
  <c r="DM401" i="3"/>
  <c r="DJ133" i="4" l="1"/>
  <c r="DJ178" i="4" s="1"/>
  <c r="DJ88" i="4" s="1"/>
  <c r="DJ12" i="5"/>
  <c r="DJ193" i="4"/>
  <c r="DJ238" i="4" s="1"/>
  <c r="DJ125" i="4"/>
  <c r="DJ170" i="4" s="1"/>
  <c r="DJ80" i="4" s="1"/>
  <c r="DJ104" i="4"/>
  <c r="DJ149" i="4" s="1"/>
  <c r="DJ59" i="4" s="1"/>
  <c r="DJ103" i="4"/>
  <c r="DJ148" i="4" s="1"/>
  <c r="DJ58" i="4" s="1"/>
  <c r="DJ208" i="4"/>
  <c r="DJ253" i="4" s="1"/>
  <c r="DJ124" i="4"/>
  <c r="DJ169" i="4" s="1"/>
  <c r="DJ79" i="4" s="1"/>
  <c r="DJ120" i="4"/>
  <c r="DJ165" i="4" s="1"/>
  <c r="DJ75" i="4" s="1"/>
  <c r="DJ215" i="4"/>
  <c r="DJ260" i="4" s="1"/>
  <c r="DI253" i="4"/>
  <c r="DI149" i="4"/>
  <c r="DI59" i="4" s="1"/>
  <c r="DJ99" i="4"/>
  <c r="DJ144" i="4" s="1"/>
  <c r="DJ54" i="4" s="1"/>
  <c r="DJ121" i="4"/>
  <c r="DJ166" i="4" s="1"/>
  <c r="DJ76" i="4" s="1"/>
  <c r="DJ112" i="4"/>
  <c r="DJ157" i="4" s="1"/>
  <c r="DJ67" i="4" s="1"/>
  <c r="DJ115" i="4"/>
  <c r="DJ106" i="4"/>
  <c r="DJ151" i="4" s="1"/>
  <c r="DJ61" i="4" s="1"/>
  <c r="DJ229" i="4"/>
  <c r="DJ274" i="4" s="1"/>
  <c r="DJ219" i="4"/>
  <c r="DJ221" i="4"/>
  <c r="DJ266" i="4" s="1"/>
  <c r="DJ126" i="4"/>
  <c r="DJ171" i="4" s="1"/>
  <c r="DJ81" i="4" s="1"/>
  <c r="DJ111" i="4"/>
  <c r="DJ156" i="4" s="1"/>
  <c r="DJ66" i="4" s="1"/>
  <c r="DJ225" i="4"/>
  <c r="DJ117" i="4"/>
  <c r="DJ162" i="4" s="1"/>
  <c r="DJ72" i="4" s="1"/>
  <c r="DJ11" i="5"/>
  <c r="DJ218" i="4"/>
  <c r="DJ263" i="4" s="1"/>
  <c r="DJ224" i="4"/>
  <c r="DJ128" i="4"/>
  <c r="DJ173" i="4" s="1"/>
  <c r="DJ83" i="4" s="1"/>
  <c r="DJ212" i="4"/>
  <c r="DJ257" i="4" s="1"/>
  <c r="DJ228" i="4"/>
  <c r="DJ273" i="4" s="1"/>
  <c r="DJ196" i="4"/>
  <c r="DJ119" i="4"/>
  <c r="DJ164" i="4" s="1"/>
  <c r="DJ74" i="4" s="1"/>
  <c r="DJ192" i="4"/>
  <c r="DJ237" i="4" s="1"/>
  <c r="DJ101" i="4"/>
  <c r="DJ102" i="4"/>
  <c r="DJ147" i="4" s="1"/>
  <c r="DJ57" i="4" s="1"/>
  <c r="DJ223" i="4"/>
  <c r="DJ268" i="4" s="1"/>
  <c r="DJ127" i="4"/>
  <c r="DJ172" i="4" s="1"/>
  <c r="DJ82" i="4" s="1"/>
  <c r="DJ109" i="4"/>
  <c r="DI148" i="4"/>
  <c r="DI58" i="4" s="1"/>
  <c r="DI172" i="4"/>
  <c r="DI82" i="4" s="1"/>
  <c r="DI170" i="4"/>
  <c r="DI80" i="4" s="1"/>
  <c r="DI147" i="4"/>
  <c r="DI57" i="4" s="1"/>
  <c r="DJ198" i="4"/>
  <c r="DJ243" i="4" s="1"/>
  <c r="DJ194" i="4"/>
  <c r="DJ239" i="4" s="1"/>
  <c r="DJ217" i="4"/>
  <c r="DJ262" i="4" s="1"/>
  <c r="DJ191" i="4"/>
  <c r="DJ205" i="4"/>
  <c r="DJ250" i="4" s="1"/>
  <c r="DJ130" i="4"/>
  <c r="DJ175" i="4" s="1"/>
  <c r="DJ85" i="4" s="1"/>
  <c r="DJ110" i="4"/>
  <c r="DJ155" i="4" s="1"/>
  <c r="DJ65" i="4" s="1"/>
  <c r="DJ201" i="4"/>
  <c r="DJ107" i="4"/>
  <c r="DJ152" i="4" s="1"/>
  <c r="DJ62" i="4" s="1"/>
  <c r="DJ114" i="4"/>
  <c r="DJ159" i="4" s="1"/>
  <c r="DJ69" i="4" s="1"/>
  <c r="DJ203" i="4"/>
  <c r="DJ248" i="4" s="1"/>
  <c r="DJ195" i="4"/>
  <c r="DJ240" i="4" s="1"/>
  <c r="DJ199" i="4"/>
  <c r="DJ244" i="4" s="1"/>
  <c r="DJ226" i="4"/>
  <c r="DJ271" i="4" s="1"/>
  <c r="DJ222" i="4"/>
  <c r="DJ267" i="4" s="1"/>
  <c r="DJ139" i="4"/>
  <c r="DJ132" i="4"/>
  <c r="DJ177" i="4" s="1"/>
  <c r="DJ87" i="4" s="1"/>
  <c r="DJ216" i="4"/>
  <c r="DJ261" i="4" s="1"/>
  <c r="DJ213" i="4"/>
  <c r="DJ258" i="4" s="1"/>
  <c r="DJ122" i="4"/>
  <c r="DJ113" i="4"/>
  <c r="DJ158" i="4" s="1"/>
  <c r="DJ68" i="4" s="1"/>
  <c r="DJ105" i="4"/>
  <c r="DJ150" i="4" s="1"/>
  <c r="DJ60" i="4" s="1"/>
  <c r="DJ189" i="4"/>
  <c r="DJ234" i="4" s="1"/>
  <c r="DJ202" i="4"/>
  <c r="DJ138" i="4"/>
  <c r="DJ183" i="4" s="1"/>
  <c r="DJ93" i="4" s="1"/>
  <c r="DJ135" i="4"/>
  <c r="DJ180" i="4" s="1"/>
  <c r="DJ90" i="4" s="1"/>
  <c r="DJ211" i="4"/>
  <c r="DJ256" i="4" s="1"/>
  <c r="DJ116" i="4"/>
  <c r="DJ161" i="4" s="1"/>
  <c r="DJ71" i="4" s="1"/>
  <c r="DI165" i="4"/>
  <c r="DI75" i="4" s="1"/>
  <c r="DI154" i="4"/>
  <c r="DI64" i="4" s="1"/>
  <c r="DI256" i="4"/>
  <c r="DI260" i="4"/>
  <c r="DI169" i="4"/>
  <c r="DI79" i="4" s="1"/>
  <c r="DI268" i="4"/>
  <c r="DI150" i="4"/>
  <c r="DI60" i="4" s="1"/>
  <c r="DI238" i="4"/>
  <c r="DJ131" i="4"/>
  <c r="DJ176" i="4" s="1"/>
  <c r="DJ86" i="4" s="1"/>
  <c r="DJ197" i="4"/>
  <c r="DJ242" i="4" s="1"/>
  <c r="DJ129" i="4"/>
  <c r="DJ207" i="4"/>
  <c r="DJ108" i="4"/>
  <c r="DJ153" i="4" s="1"/>
  <c r="DJ63" i="4" s="1"/>
  <c r="DJ136" i="4"/>
  <c r="DJ181" i="4" s="1"/>
  <c r="DJ91" i="4" s="1"/>
  <c r="DJ134" i="4"/>
  <c r="DJ214" i="4"/>
  <c r="DJ259" i="4" s="1"/>
  <c r="DJ204" i="4"/>
  <c r="DJ249" i="4" s="1"/>
  <c r="DJ227" i="4"/>
  <c r="DJ272" i="4" s="1"/>
  <c r="DJ123" i="4"/>
  <c r="DJ10" i="5"/>
  <c r="DJ118" i="4"/>
  <c r="DJ163" i="4" s="1"/>
  <c r="DJ73" i="4" s="1"/>
  <c r="DJ206" i="4"/>
  <c r="DJ251" i="4" s="1"/>
  <c r="DJ137" i="4"/>
  <c r="DJ220" i="4"/>
  <c r="DJ265" i="4" s="1"/>
  <c r="DJ209" i="4"/>
  <c r="DJ254" i="4" s="1"/>
  <c r="DJ200" i="4"/>
  <c r="DJ245" i="4" s="1"/>
  <c r="DJ210" i="4"/>
  <c r="DM12" i="4"/>
  <c r="DM13" i="4"/>
  <c r="DM14" i="4"/>
  <c r="DM16" i="4"/>
  <c r="DM17" i="4"/>
  <c r="DM11" i="4"/>
  <c r="DM15" i="4"/>
  <c r="DM18" i="4"/>
  <c r="DM20" i="4"/>
  <c r="DM22" i="4"/>
  <c r="DM25" i="4"/>
  <c r="DM21" i="4"/>
  <c r="DM19" i="4"/>
  <c r="DM23" i="4"/>
  <c r="DM27" i="4"/>
  <c r="DM30" i="4"/>
  <c r="DM24" i="4"/>
  <c r="DM26" i="4"/>
  <c r="DM28" i="4"/>
  <c r="DM32" i="4"/>
  <c r="DM37" i="4"/>
  <c r="DM29" i="4"/>
  <c r="DM34" i="4"/>
  <c r="DM31" i="4"/>
  <c r="DM33" i="4"/>
  <c r="DM35" i="4"/>
  <c r="DM39" i="4"/>
  <c r="DM44" i="4"/>
  <c r="DM48" i="4"/>
  <c r="DM36" i="4"/>
  <c r="DM38" i="4"/>
  <c r="DM41" i="4"/>
  <c r="DM45" i="4"/>
  <c r="DM40" i="4"/>
  <c r="DM42" i="4"/>
  <c r="DM46" i="4"/>
  <c r="DM43" i="4"/>
  <c r="DM47" i="4"/>
  <c r="DM49" i="4"/>
  <c r="DN32" i="3"/>
  <c r="DN76" i="3" s="1"/>
  <c r="DN33" i="3"/>
  <c r="DN77" i="3" s="1"/>
  <c r="DN37" i="3"/>
  <c r="DN81" i="3" s="1"/>
  <c r="DN35" i="3"/>
  <c r="DN79" i="3" s="1"/>
  <c r="DN36" i="3"/>
  <c r="DN80" i="3" s="1"/>
  <c r="DN39" i="3"/>
  <c r="DN83" i="3" s="1"/>
  <c r="DN42" i="3"/>
  <c r="DN86" i="3" s="1"/>
  <c r="DN43" i="3"/>
  <c r="DN87" i="3" s="1"/>
  <c r="DN38" i="3"/>
  <c r="DN82" i="3" s="1"/>
  <c r="DN46" i="3"/>
  <c r="DN90" i="3" s="1"/>
  <c r="DN51" i="3"/>
  <c r="DN95" i="3" s="1"/>
  <c r="DN34" i="3"/>
  <c r="DN78" i="3" s="1"/>
  <c r="DN45" i="3"/>
  <c r="DN89" i="3" s="1"/>
  <c r="DN47" i="3"/>
  <c r="DN91" i="3" s="1"/>
  <c r="DN50" i="3"/>
  <c r="DN94" i="3" s="1"/>
  <c r="DN54" i="3"/>
  <c r="DN98" i="3" s="1"/>
  <c r="DN40" i="3"/>
  <c r="DN84" i="3" s="1"/>
  <c r="DN52" i="3"/>
  <c r="DN96" i="3" s="1"/>
  <c r="DN55" i="3"/>
  <c r="DN99" i="3" s="1"/>
  <c r="DN58" i="3"/>
  <c r="DN102" i="3" s="1"/>
  <c r="DN62" i="3"/>
  <c r="DN106" i="3" s="1"/>
  <c r="DN66" i="3"/>
  <c r="DN110" i="3" s="1"/>
  <c r="DN70" i="3"/>
  <c r="DN114" i="3" s="1"/>
  <c r="DN41" i="3"/>
  <c r="DN85" i="3" s="1"/>
  <c r="DN44" i="3"/>
  <c r="DN88" i="3" s="1"/>
  <c r="DN49" i="3"/>
  <c r="DN93" i="3" s="1"/>
  <c r="DN57" i="3"/>
  <c r="DN101" i="3" s="1"/>
  <c r="DN61" i="3"/>
  <c r="DN105" i="3" s="1"/>
  <c r="DN65" i="3"/>
  <c r="DN109" i="3" s="1"/>
  <c r="DN69" i="3"/>
  <c r="DN113" i="3" s="1"/>
  <c r="DN59" i="3"/>
  <c r="DN103" i="3" s="1"/>
  <c r="DN67" i="3"/>
  <c r="DN111" i="3" s="1"/>
  <c r="DN60" i="3"/>
  <c r="DN104" i="3" s="1"/>
  <c r="DN63" i="3"/>
  <c r="DN107" i="3" s="1"/>
  <c r="DN56" i="3"/>
  <c r="DN100" i="3" s="1"/>
  <c r="DN64" i="3"/>
  <c r="DN108" i="3" s="1"/>
  <c r="DN71" i="3"/>
  <c r="DN115" i="3" s="1"/>
  <c r="DN31" i="3"/>
  <c r="DN75" i="3" s="1"/>
  <c r="DN68" i="3"/>
  <c r="DN112" i="3" s="1"/>
  <c r="DN48" i="3"/>
  <c r="DN92" i="3" s="1"/>
  <c r="DN53" i="3"/>
  <c r="DN97" i="3" s="1"/>
  <c r="DI11" i="9"/>
  <c r="DI17" i="8"/>
  <c r="DI15" i="8"/>
  <c r="DI9" i="9"/>
  <c r="DJ13" i="5"/>
  <c r="DJ22" i="9" s="1"/>
  <c r="DH277" i="4"/>
  <c r="DH10" i="9"/>
  <c r="DH16" i="8"/>
  <c r="DM25" i="8"/>
  <c r="DL56" i="9"/>
  <c r="DJ8" i="5"/>
  <c r="DN22" i="3"/>
  <c r="DN14" i="5" s="1"/>
  <c r="DI20" i="8"/>
  <c r="DI17" i="9"/>
  <c r="DI23" i="8"/>
  <c r="DI20" i="9"/>
  <c r="DJ281" i="4"/>
  <c r="DJ174" i="4"/>
  <c r="DJ84" i="4" s="1"/>
  <c r="DJ279" i="4"/>
  <c r="DI19" i="9"/>
  <c r="DI22" i="8"/>
  <c r="DI280" i="4"/>
  <c r="DI21" i="9"/>
  <c r="DI24" i="8"/>
  <c r="DI21" i="8"/>
  <c r="DI18" i="9"/>
  <c r="DI26" i="8"/>
  <c r="DK16" i="3"/>
  <c r="DK2" i="9"/>
  <c r="DK2" i="8"/>
  <c r="DK2" i="5"/>
  <c r="DK9" i="5" s="1"/>
  <c r="DL2" i="3"/>
  <c r="DK2" i="4"/>
  <c r="DJ21" i="5"/>
  <c r="DJ25" i="5"/>
  <c r="DN26" i="3"/>
  <c r="DN25" i="3"/>
  <c r="DN28" i="3"/>
  <c r="DN27" i="3"/>
  <c r="DM4" i="5"/>
  <c r="DM80" i="5"/>
  <c r="DM109" i="5"/>
  <c r="DM92" i="5"/>
  <c r="DM16" i="5"/>
  <c r="DM33" i="5" s="1"/>
  <c r="DM29" i="5"/>
  <c r="DM42" i="9"/>
  <c r="DM4" i="9"/>
  <c r="DM47" i="9"/>
  <c r="DM48" i="9"/>
  <c r="DM104" i="5"/>
  <c r="DM47" i="8"/>
  <c r="DM56" i="8"/>
  <c r="DM45" i="8"/>
  <c r="DM4" i="8"/>
  <c r="DM55" i="8"/>
  <c r="DM64" i="8"/>
  <c r="DM54" i="8"/>
  <c r="DM48" i="8"/>
  <c r="DM40" i="8"/>
  <c r="DM63" i="8"/>
  <c r="DM65" i="8"/>
  <c r="DM68" i="8"/>
  <c r="DM67" i="8"/>
  <c r="DL32" i="9"/>
  <c r="DL33" i="8"/>
  <c r="DL29" i="5"/>
  <c r="AQ3" i="27"/>
  <c r="DL34" i="8"/>
  <c r="DL33" i="9"/>
  <c r="DM58" i="8"/>
  <c r="DM59" i="8"/>
  <c r="DM285" i="4"/>
  <c r="DM4" i="4"/>
  <c r="DN402" i="3"/>
  <c r="DN385" i="3"/>
  <c r="DN62" i="5" s="1"/>
  <c r="DN389" i="3"/>
  <c r="DN66" i="5" s="1"/>
  <c r="DO3" i="3"/>
  <c r="DN388" i="3"/>
  <c r="DN65" i="5" s="1"/>
  <c r="DN390" i="3"/>
  <c r="DN67" i="5" s="1"/>
  <c r="DN393" i="3"/>
  <c r="DN70" i="5" s="1"/>
  <c r="DN396" i="3"/>
  <c r="DN73" i="5" s="1"/>
  <c r="DN392" i="3"/>
  <c r="DN69" i="5" s="1"/>
  <c r="DN394" i="3"/>
  <c r="DN71" i="5" s="1"/>
  <c r="DN386" i="3"/>
  <c r="DN63" i="5" s="1"/>
  <c r="DN401" i="3"/>
  <c r="DN340" i="3"/>
  <c r="DN400" i="3"/>
  <c r="DN77" i="5" s="1"/>
  <c r="DN342" i="3"/>
  <c r="DN43" i="5" s="1"/>
  <c r="DN341" i="3"/>
  <c r="DN42" i="5" s="1"/>
  <c r="DN343" i="3"/>
  <c r="DN44" i="5" s="1"/>
  <c r="DN345" i="3"/>
  <c r="DN46" i="5" s="1"/>
  <c r="DN349" i="3"/>
  <c r="DN50" i="5" s="1"/>
  <c r="DN399" i="3"/>
  <c r="DN76" i="5" s="1"/>
  <c r="DN346" i="3"/>
  <c r="DN47" i="5" s="1"/>
  <c r="DN350" i="3"/>
  <c r="DN51" i="5" s="1"/>
  <c r="DN354" i="3"/>
  <c r="DN55" i="5" s="1"/>
  <c r="DN398" i="3"/>
  <c r="DN75" i="5" s="1"/>
  <c r="DN387" i="3"/>
  <c r="DN64" i="5" s="1"/>
  <c r="DN348" i="3"/>
  <c r="DN49" i="5" s="1"/>
  <c r="DN351" i="3"/>
  <c r="DN52" i="5" s="1"/>
  <c r="DN356" i="3"/>
  <c r="DN57" i="5" s="1"/>
  <c r="DN391" i="3"/>
  <c r="DN68" i="5" s="1"/>
  <c r="DN355" i="3"/>
  <c r="DN56" i="5" s="1"/>
  <c r="DN357" i="3"/>
  <c r="DN395" i="3"/>
  <c r="DN72" i="5" s="1"/>
  <c r="DN352" i="3"/>
  <c r="DN53" i="5" s="1"/>
  <c r="DN344" i="3"/>
  <c r="DN45" i="5" s="1"/>
  <c r="DN384" i="3"/>
  <c r="DN358" i="3"/>
  <c r="DN347" i="3"/>
  <c r="DN48" i="5" s="1"/>
  <c r="DN272" i="3"/>
  <c r="DN309" i="3"/>
  <c r="DN277" i="3"/>
  <c r="DN324" i="3"/>
  <c r="DN208" i="3"/>
  <c r="DN129" i="3"/>
  <c r="DN290" i="3"/>
  <c r="DN136" i="3"/>
  <c r="DN184" i="3"/>
  <c r="DN241" i="3"/>
  <c r="DN280" i="3"/>
  <c r="DN235" i="3"/>
  <c r="DN158" i="3"/>
  <c r="DN281" i="3"/>
  <c r="DN202" i="3"/>
  <c r="DN128" i="3"/>
  <c r="DN319" i="3"/>
  <c r="DN201" i="3"/>
  <c r="DN197" i="3"/>
  <c r="DN314" i="3"/>
  <c r="DN230" i="3"/>
  <c r="DN170" i="3"/>
  <c r="DN119" i="3"/>
  <c r="DN430" i="3"/>
  <c r="DN243" i="3"/>
  <c r="DN147" i="3"/>
  <c r="DN215" i="3"/>
  <c r="DN132" i="3"/>
  <c r="DN247" i="3"/>
  <c r="DN331" i="3"/>
  <c r="DN216" i="3"/>
  <c r="DN153" i="3"/>
  <c r="DN301" i="3"/>
  <c r="DN256" i="3"/>
  <c r="DN179" i="3"/>
  <c r="DN335" i="3"/>
  <c r="DN255" i="3"/>
  <c r="DN192" i="3"/>
  <c r="DN141" i="3"/>
  <c r="DN291" i="3"/>
  <c r="DN217" i="3"/>
  <c r="DN140" i="3"/>
  <c r="DN259" i="3"/>
  <c r="DN185" i="3"/>
  <c r="DN261" i="3"/>
  <c r="DN166" i="3"/>
  <c r="DN312" i="3"/>
  <c r="DN228" i="3"/>
  <c r="DN189" i="3"/>
  <c r="DN270" i="3"/>
  <c r="DN194" i="3"/>
  <c r="DN429" i="3"/>
  <c r="DN210" i="3"/>
  <c r="DN244" i="3"/>
  <c r="DN321" i="3"/>
  <c r="DN19" i="3"/>
  <c r="DN262" i="3"/>
  <c r="DN269" i="3"/>
  <c r="DN7" i="3"/>
  <c r="DN323" i="3"/>
  <c r="DN211" i="3"/>
  <c r="DN242" i="3"/>
  <c r="DN327" i="3"/>
  <c r="DN173" i="3"/>
  <c r="DN322" i="3"/>
  <c r="DN178" i="3"/>
  <c r="DN435" i="3"/>
  <c r="DN273" i="3"/>
  <c r="DN200" i="3"/>
  <c r="DN126" i="3"/>
  <c r="DN318" i="3"/>
  <c r="DN234" i="3"/>
  <c r="DN174" i="3"/>
  <c r="DN123" i="3"/>
  <c r="DN284" i="3"/>
  <c r="DN239" i="3"/>
  <c r="DN165" i="3"/>
  <c r="DN313" i="3"/>
  <c r="DN285" i="3"/>
  <c r="DN191" i="3"/>
  <c r="DN428" i="3"/>
  <c r="DN134" i="3"/>
  <c r="DN131" i="3"/>
  <c r="DN138" i="3"/>
  <c r="DN299" i="3"/>
  <c r="DN254" i="3"/>
  <c r="DN177" i="3"/>
  <c r="DN266" i="3"/>
  <c r="DN221" i="3"/>
  <c r="DN144" i="3"/>
  <c r="DN304" i="3"/>
  <c r="DN220" i="3"/>
  <c r="DN157" i="3"/>
  <c r="DN330" i="3"/>
  <c r="DN246" i="3"/>
  <c r="DN186" i="3"/>
  <c r="DN135" i="3"/>
  <c r="DN224" i="3"/>
  <c r="DN150" i="3"/>
  <c r="DN3" i="4"/>
  <c r="DN226" i="3"/>
  <c r="DN187" i="3"/>
  <c r="DN311" i="3"/>
  <c r="DN231" i="3"/>
  <c r="DN154" i="3"/>
  <c r="DN334" i="3"/>
  <c r="DN222" i="3"/>
  <c r="DN159" i="3"/>
  <c r="DN13" i="3"/>
  <c r="DN171" i="3"/>
  <c r="DN149" i="3"/>
  <c r="DN203" i="3"/>
  <c r="DN164" i="3"/>
  <c r="DN152" i="3"/>
  <c r="DN257" i="3"/>
  <c r="DN267" i="3"/>
  <c r="DN145" i="3"/>
  <c r="DN213" i="3"/>
  <c r="DN283" i="3"/>
  <c r="DN133" i="3"/>
  <c r="DN286" i="3"/>
  <c r="DN167" i="3"/>
  <c r="DN316" i="3"/>
  <c r="DN232" i="3"/>
  <c r="DN172" i="3"/>
  <c r="DN121" i="3"/>
  <c r="DN317" i="3"/>
  <c r="DN199" i="3"/>
  <c r="DN195" i="3"/>
  <c r="DN289" i="3"/>
  <c r="DN207" i="3"/>
  <c r="DN130" i="3"/>
  <c r="DN4" i="3"/>
  <c r="DN278" i="3"/>
  <c r="DN233" i="3"/>
  <c r="DN156" i="3"/>
  <c r="DN10" i="3"/>
  <c r="DN325" i="3"/>
  <c r="DN300" i="3"/>
  <c r="DN434" i="3"/>
  <c r="DN264" i="3"/>
  <c r="DN219" i="3"/>
  <c r="DN142" i="3"/>
  <c r="DN333" i="3"/>
  <c r="DN253" i="3"/>
  <c r="DN190" i="3"/>
  <c r="DN139" i="3"/>
  <c r="DN303" i="3"/>
  <c r="DN258" i="3"/>
  <c r="DN181" i="3"/>
  <c r="DN329" i="3"/>
  <c r="DN214" i="3"/>
  <c r="DN151" i="3"/>
  <c r="DN431" i="3"/>
  <c r="DN3" i="8"/>
  <c r="DN227" i="3"/>
  <c r="DN271" i="3"/>
  <c r="DN310" i="3"/>
  <c r="DN229" i="3"/>
  <c r="DN120" i="3"/>
  <c r="DN276" i="3"/>
  <c r="DN298" i="3"/>
  <c r="DN122" i="3"/>
  <c r="DN306" i="3"/>
  <c r="DN260" i="3"/>
  <c r="DN148" i="3"/>
  <c r="DN433" i="3"/>
  <c r="DN279" i="3"/>
  <c r="DN308" i="3"/>
  <c r="DN240" i="3"/>
  <c r="DN125" i="3"/>
  <c r="DN124" i="3"/>
  <c r="DN295" i="3"/>
  <c r="DN251" i="3"/>
  <c r="DN218" i="3"/>
  <c r="DN127" i="3"/>
  <c r="DN169" i="3"/>
  <c r="DN212" i="3"/>
  <c r="DN315" i="3"/>
  <c r="DN282" i="3"/>
  <c r="DN320" i="3"/>
  <c r="DN3" i="9"/>
  <c r="DN209" i="3"/>
  <c r="DN188" i="3"/>
  <c r="DN155" i="3"/>
  <c r="DN268" i="3"/>
  <c r="DN297" i="3"/>
  <c r="DN432" i="3"/>
  <c r="DN274" i="3"/>
  <c r="DN3" i="5"/>
  <c r="DN305" i="3"/>
  <c r="DN180" i="3"/>
  <c r="DN427" i="3"/>
  <c r="DN326" i="3"/>
  <c r="DN296" i="3"/>
  <c r="DN237" i="3"/>
  <c r="DN236" i="3"/>
  <c r="DN265" i="3"/>
  <c r="DN288" i="3"/>
  <c r="DN275" i="3"/>
  <c r="DN137" i="3"/>
  <c r="DN223" i="3"/>
  <c r="DN252" i="3"/>
  <c r="DN307" i="3"/>
  <c r="DN198" i="3"/>
  <c r="DN263" i="3"/>
  <c r="DN225" i="3"/>
  <c r="DN328" i="3"/>
  <c r="DN183" i="3"/>
  <c r="DN163" i="3"/>
  <c r="DN332" i="3"/>
  <c r="DN175" i="3"/>
  <c r="DN143" i="3"/>
  <c r="DN182" i="3"/>
  <c r="DN176" i="3"/>
  <c r="DN302" i="3"/>
  <c r="DN196" i="3"/>
  <c r="DN238" i="3"/>
  <c r="DN287" i="3"/>
  <c r="DN193" i="3"/>
  <c r="DN245" i="3"/>
  <c r="DN146" i="3"/>
  <c r="DN168" i="3"/>
  <c r="DK133" i="4" l="1"/>
  <c r="DK178" i="4" s="1"/>
  <c r="DK88" i="4" s="1"/>
  <c r="DK210" i="4"/>
  <c r="DK255" i="4" s="1"/>
  <c r="DK137" i="4"/>
  <c r="DK182" i="4" s="1"/>
  <c r="DK92" i="4" s="1"/>
  <c r="DK123" i="4"/>
  <c r="DK168" i="4" s="1"/>
  <c r="DK78" i="4" s="1"/>
  <c r="DK134" i="4"/>
  <c r="DK179" i="4" s="1"/>
  <c r="DK89" i="4" s="1"/>
  <c r="DK207" i="4"/>
  <c r="DK252" i="4" s="1"/>
  <c r="DK116" i="4"/>
  <c r="DK161" i="4" s="1"/>
  <c r="DK71" i="4" s="1"/>
  <c r="DK202" i="4"/>
  <c r="DK247" i="4" s="1"/>
  <c r="DK122" i="4"/>
  <c r="DK167" i="4" s="1"/>
  <c r="DK77" i="4" s="1"/>
  <c r="DK139" i="4"/>
  <c r="DK184" i="4" s="1"/>
  <c r="DK94" i="4" s="1"/>
  <c r="DK195" i="4"/>
  <c r="DK240" i="4" s="1"/>
  <c r="DK201" i="4"/>
  <c r="DK246" i="4" s="1"/>
  <c r="DK191" i="4"/>
  <c r="DK236" i="4" s="1"/>
  <c r="DK109" i="4"/>
  <c r="DK154" i="4" s="1"/>
  <c r="DK64" i="4" s="1"/>
  <c r="DK101" i="4"/>
  <c r="DK146" i="4" s="1"/>
  <c r="DK56" i="4" s="1"/>
  <c r="DK196" i="4"/>
  <c r="DK241" i="4" s="1"/>
  <c r="DK224" i="4"/>
  <c r="DK269" i="4" s="1"/>
  <c r="DK225" i="4"/>
  <c r="DK270" i="4" s="1"/>
  <c r="DK219" i="4"/>
  <c r="DK264" i="4" s="1"/>
  <c r="DK115" i="4"/>
  <c r="DK160" i="4" s="1"/>
  <c r="DK70" i="4" s="1"/>
  <c r="DK124" i="4"/>
  <c r="DK169" i="4" s="1"/>
  <c r="DK79" i="4" s="1"/>
  <c r="DK125" i="4"/>
  <c r="DK170" i="4" s="1"/>
  <c r="DK80" i="4" s="1"/>
  <c r="DJ184" i="4"/>
  <c r="DJ94" i="4" s="1"/>
  <c r="DJ168" i="4"/>
  <c r="DJ78" i="4" s="1"/>
  <c r="DJ182" i="4"/>
  <c r="DJ92" i="4" s="1"/>
  <c r="DJ269" i="4"/>
  <c r="DJ247" i="4"/>
  <c r="DK200" i="4"/>
  <c r="DK245" i="4" s="1"/>
  <c r="DK206" i="4"/>
  <c r="DK227" i="4"/>
  <c r="DK272" i="4" s="1"/>
  <c r="DK136" i="4"/>
  <c r="DK181" i="4" s="1"/>
  <c r="DK91" i="4" s="1"/>
  <c r="DK129" i="4"/>
  <c r="DK174" i="4" s="1"/>
  <c r="DK84" i="4" s="1"/>
  <c r="DK211" i="4"/>
  <c r="DK256" i="4" s="1"/>
  <c r="DK189" i="4"/>
  <c r="DK234" i="4" s="1"/>
  <c r="DK213" i="4"/>
  <c r="DK258" i="4" s="1"/>
  <c r="DK222" i="4"/>
  <c r="DK267" i="4" s="1"/>
  <c r="DK203" i="4"/>
  <c r="DK248" i="4" s="1"/>
  <c r="DK110" i="4"/>
  <c r="DK155" i="4" s="1"/>
  <c r="DK65" i="4" s="1"/>
  <c r="DK217" i="4"/>
  <c r="DK262" i="4" s="1"/>
  <c r="DK127" i="4"/>
  <c r="DK172" i="4" s="1"/>
  <c r="DK82" i="4" s="1"/>
  <c r="DK12" i="5"/>
  <c r="DK228" i="4"/>
  <c r="DK273" i="4" s="1"/>
  <c r="DK218" i="4"/>
  <c r="DK263" i="4" s="1"/>
  <c r="DK111" i="4"/>
  <c r="DK156" i="4" s="1"/>
  <c r="DK66" i="4" s="1"/>
  <c r="DK229" i="4"/>
  <c r="DK112" i="4"/>
  <c r="DK157" i="4" s="1"/>
  <c r="DK67" i="4" s="1"/>
  <c r="DK208" i="4"/>
  <c r="DK253" i="4" s="1"/>
  <c r="DK193" i="4"/>
  <c r="DK238" i="4" s="1"/>
  <c r="DJ179" i="4"/>
  <c r="DJ89" i="4" s="1"/>
  <c r="DJ146" i="4"/>
  <c r="DJ56" i="4" s="1"/>
  <c r="DJ167" i="4"/>
  <c r="DJ77" i="4" s="1"/>
  <c r="DJ154" i="4"/>
  <c r="DJ64" i="4" s="1"/>
  <c r="DJ270" i="4"/>
  <c r="DJ241" i="4"/>
  <c r="DK209" i="4"/>
  <c r="DK254" i="4" s="1"/>
  <c r="DK118" i="4"/>
  <c r="DK204" i="4"/>
  <c r="DK249" i="4" s="1"/>
  <c r="DK197" i="4"/>
  <c r="DK242" i="4" s="1"/>
  <c r="DK135" i="4"/>
  <c r="DK180" i="4" s="1"/>
  <c r="DK90" i="4" s="1"/>
  <c r="DK105" i="4"/>
  <c r="DK150" i="4" s="1"/>
  <c r="DK60" i="4" s="1"/>
  <c r="DK216" i="4"/>
  <c r="DK261" i="4" s="1"/>
  <c r="DK226" i="4"/>
  <c r="DK271" i="4" s="1"/>
  <c r="DK114" i="4"/>
  <c r="DK159" i="4" s="1"/>
  <c r="DK69" i="4" s="1"/>
  <c r="DK130" i="4"/>
  <c r="DK175" i="4" s="1"/>
  <c r="DK85" i="4" s="1"/>
  <c r="DK194" i="4"/>
  <c r="DK239" i="4" s="1"/>
  <c r="DK223" i="4"/>
  <c r="DK268" i="4" s="1"/>
  <c r="DK192" i="4"/>
  <c r="DK237" i="4" s="1"/>
  <c r="DK212" i="4"/>
  <c r="DK257" i="4" s="1"/>
  <c r="DK11" i="5"/>
  <c r="DK126" i="4"/>
  <c r="DK171" i="4" s="1"/>
  <c r="DK81" i="4" s="1"/>
  <c r="DK121" i="4"/>
  <c r="DK166" i="4" s="1"/>
  <c r="DK76" i="4" s="1"/>
  <c r="DK215" i="4"/>
  <c r="DK260" i="4" s="1"/>
  <c r="DK103" i="4"/>
  <c r="DK148" i="4" s="1"/>
  <c r="DK58" i="4" s="1"/>
  <c r="DJ236" i="4"/>
  <c r="DJ255" i="4"/>
  <c r="DJ160" i="4"/>
  <c r="DJ70" i="4" s="1"/>
  <c r="DJ264" i="4"/>
  <c r="DJ252" i="4"/>
  <c r="DJ246" i="4"/>
  <c r="DK220" i="4"/>
  <c r="DK265" i="4" s="1"/>
  <c r="DK10" i="5"/>
  <c r="DK214" i="4"/>
  <c r="DK259" i="4" s="1"/>
  <c r="DK108" i="4"/>
  <c r="DK153" i="4" s="1"/>
  <c r="DK63" i="4" s="1"/>
  <c r="DK131" i="4"/>
  <c r="DK176" i="4" s="1"/>
  <c r="DK86" i="4" s="1"/>
  <c r="DK138" i="4"/>
  <c r="DK113" i="4"/>
  <c r="DK158" i="4" s="1"/>
  <c r="DK68" i="4" s="1"/>
  <c r="DK132" i="4"/>
  <c r="DK177" i="4" s="1"/>
  <c r="DK87" i="4" s="1"/>
  <c r="DK199" i="4"/>
  <c r="DK244" i="4" s="1"/>
  <c r="DK107" i="4"/>
  <c r="DK152" i="4" s="1"/>
  <c r="DK62" i="4" s="1"/>
  <c r="DK205" i="4"/>
  <c r="DK250" i="4" s="1"/>
  <c r="DK198" i="4"/>
  <c r="DK243" i="4" s="1"/>
  <c r="DK102" i="4"/>
  <c r="DK147" i="4" s="1"/>
  <c r="DK57" i="4" s="1"/>
  <c r="DK119" i="4"/>
  <c r="DK128" i="4"/>
  <c r="DK173" i="4" s="1"/>
  <c r="DK83" i="4" s="1"/>
  <c r="DK117" i="4"/>
  <c r="DK162" i="4" s="1"/>
  <c r="DK72" i="4" s="1"/>
  <c r="DK221" i="4"/>
  <c r="DK266" i="4" s="1"/>
  <c r="DK106" i="4"/>
  <c r="DK151" i="4" s="1"/>
  <c r="DK61" i="4" s="1"/>
  <c r="DK99" i="4"/>
  <c r="DK144" i="4" s="1"/>
  <c r="DK54" i="4" s="1"/>
  <c r="DK120" i="4"/>
  <c r="DK165" i="4" s="1"/>
  <c r="DK75" i="4" s="1"/>
  <c r="DK104" i="4"/>
  <c r="DK149" i="4" s="1"/>
  <c r="DK59" i="4" s="1"/>
  <c r="DN11" i="4"/>
  <c r="DN12" i="4"/>
  <c r="DN13" i="4"/>
  <c r="DN16" i="4"/>
  <c r="DN14" i="4"/>
  <c r="DN17" i="4"/>
  <c r="DN19" i="4"/>
  <c r="DN20" i="4"/>
  <c r="DN15" i="4"/>
  <c r="DN18" i="4"/>
  <c r="DN21" i="4"/>
  <c r="DN24" i="4"/>
  <c r="DN25" i="4"/>
  <c r="DN22" i="4"/>
  <c r="DN26" i="4"/>
  <c r="DN29" i="4"/>
  <c r="DN27" i="4"/>
  <c r="DN30" i="4"/>
  <c r="DN31" i="4"/>
  <c r="DN32" i="4"/>
  <c r="DN36" i="4"/>
  <c r="DN37" i="4"/>
  <c r="DN34" i="4"/>
  <c r="DN38" i="4"/>
  <c r="DN23" i="4"/>
  <c r="DN33" i="4"/>
  <c r="DN39" i="4"/>
  <c r="DN43" i="4"/>
  <c r="DN47" i="4"/>
  <c r="DN44" i="4"/>
  <c r="DN41" i="4"/>
  <c r="DN45" i="4"/>
  <c r="DN49" i="4"/>
  <c r="DN28" i="4"/>
  <c r="DN35" i="4"/>
  <c r="DN48" i="4"/>
  <c r="DN42" i="4"/>
  <c r="DN40" i="4"/>
  <c r="DN46" i="4"/>
  <c r="DO32" i="3"/>
  <c r="DO76" i="3" s="1"/>
  <c r="DO36" i="3"/>
  <c r="DO80" i="3" s="1"/>
  <c r="DO39" i="3"/>
  <c r="DO83" i="3" s="1"/>
  <c r="DO33" i="3"/>
  <c r="DO77" i="3" s="1"/>
  <c r="DO38" i="3"/>
  <c r="DO82" i="3" s="1"/>
  <c r="DO42" i="3"/>
  <c r="DO86" i="3" s="1"/>
  <c r="DO35" i="3"/>
  <c r="DO79" i="3" s="1"/>
  <c r="DO46" i="3"/>
  <c r="DO90" i="3" s="1"/>
  <c r="DO34" i="3"/>
  <c r="DO78" i="3" s="1"/>
  <c r="DO37" i="3"/>
  <c r="DO81" i="3" s="1"/>
  <c r="DO40" i="3"/>
  <c r="DO84" i="3" s="1"/>
  <c r="DO45" i="3"/>
  <c r="DO89" i="3" s="1"/>
  <c r="DO47" i="3"/>
  <c r="DO91" i="3" s="1"/>
  <c r="DO50" i="3"/>
  <c r="DO94" i="3" s="1"/>
  <c r="DO41" i="3"/>
  <c r="DO85" i="3" s="1"/>
  <c r="DO44" i="3"/>
  <c r="DO88" i="3" s="1"/>
  <c r="DO48" i="3"/>
  <c r="DO92" i="3" s="1"/>
  <c r="DO49" i="3"/>
  <c r="DO93" i="3" s="1"/>
  <c r="DO53" i="3"/>
  <c r="DO97" i="3" s="1"/>
  <c r="DO51" i="3"/>
  <c r="DO95" i="3" s="1"/>
  <c r="DO57" i="3"/>
  <c r="DO101" i="3" s="1"/>
  <c r="DO61" i="3"/>
  <c r="DO105" i="3" s="1"/>
  <c r="DO65" i="3"/>
  <c r="DO109" i="3" s="1"/>
  <c r="DO69" i="3"/>
  <c r="DO113" i="3" s="1"/>
  <c r="DO56" i="3"/>
  <c r="DO100" i="3" s="1"/>
  <c r="DO60" i="3"/>
  <c r="DO104" i="3" s="1"/>
  <c r="DO64" i="3"/>
  <c r="DO108" i="3" s="1"/>
  <c r="DO68" i="3"/>
  <c r="DO112" i="3" s="1"/>
  <c r="DO43" i="3"/>
  <c r="DO87" i="3" s="1"/>
  <c r="DO52" i="3"/>
  <c r="DO96" i="3" s="1"/>
  <c r="DO58" i="3"/>
  <c r="DO102" i="3" s="1"/>
  <c r="DO54" i="3"/>
  <c r="DO98" i="3" s="1"/>
  <c r="DO59" i="3"/>
  <c r="DO103" i="3" s="1"/>
  <c r="DO67" i="3"/>
  <c r="DO111" i="3" s="1"/>
  <c r="DO62" i="3"/>
  <c r="DO106" i="3" s="1"/>
  <c r="DO63" i="3"/>
  <c r="DO107" i="3" s="1"/>
  <c r="DO31" i="3"/>
  <c r="DO75" i="3" s="1"/>
  <c r="DO66" i="3"/>
  <c r="DO110" i="3" s="1"/>
  <c r="DO71" i="3"/>
  <c r="DO115" i="3" s="1"/>
  <c r="DO55" i="3"/>
  <c r="DO99" i="3" s="1"/>
  <c r="DO70" i="3"/>
  <c r="DO114" i="3" s="1"/>
  <c r="DN25" i="8"/>
  <c r="DJ15" i="8"/>
  <c r="DJ9" i="9"/>
  <c r="DK13" i="5"/>
  <c r="DK22" i="9" s="1"/>
  <c r="DJ11" i="9"/>
  <c r="DJ17" i="8"/>
  <c r="DI277" i="4"/>
  <c r="DI16" i="8"/>
  <c r="DI10" i="9"/>
  <c r="DM56" i="9"/>
  <c r="DK8" i="5"/>
  <c r="DO22" i="3"/>
  <c r="DO14" i="5" s="1"/>
  <c r="DJ21" i="8"/>
  <c r="DJ18" i="9"/>
  <c r="DJ26" i="8"/>
  <c r="DJ280" i="4"/>
  <c r="DJ24" i="8"/>
  <c r="DJ21" i="9"/>
  <c r="DJ17" i="9"/>
  <c r="DJ20" i="8"/>
  <c r="DK21" i="5"/>
  <c r="DK25" i="5"/>
  <c r="DJ20" i="9"/>
  <c r="DJ23" i="8"/>
  <c r="DJ19" i="9"/>
  <c r="DJ22" i="8"/>
  <c r="DL16" i="3"/>
  <c r="DL2" i="8"/>
  <c r="DL2" i="9"/>
  <c r="DL2" i="5"/>
  <c r="DL9" i="5" s="1"/>
  <c r="DM2" i="3"/>
  <c r="DL2" i="4"/>
  <c r="DK281" i="4"/>
  <c r="DK279" i="4"/>
  <c r="DO26" i="3"/>
  <c r="DO25" i="3"/>
  <c r="DO28" i="3"/>
  <c r="DO27" i="3"/>
  <c r="DP3" i="3"/>
  <c r="DO402" i="3"/>
  <c r="DO385" i="3"/>
  <c r="DO62" i="5" s="1"/>
  <c r="DO388" i="3"/>
  <c r="DO65" i="5" s="1"/>
  <c r="DO389" i="3"/>
  <c r="DO66" i="5" s="1"/>
  <c r="DO386" i="3"/>
  <c r="DO63" i="5" s="1"/>
  <c r="DO392" i="3"/>
  <c r="DO69" i="5" s="1"/>
  <c r="DO400" i="3"/>
  <c r="DO77" i="5" s="1"/>
  <c r="DO390" i="3"/>
  <c r="DO67" i="5" s="1"/>
  <c r="DO396" i="3"/>
  <c r="DO73" i="5" s="1"/>
  <c r="DO394" i="3"/>
  <c r="DO71" i="5" s="1"/>
  <c r="DO393" i="3"/>
  <c r="DO70" i="5" s="1"/>
  <c r="DO344" i="3"/>
  <c r="DO45" i="5" s="1"/>
  <c r="DO340" i="3"/>
  <c r="DO401" i="3"/>
  <c r="DO342" i="3"/>
  <c r="DO43" i="5" s="1"/>
  <c r="DO343" i="3"/>
  <c r="DO44" i="5" s="1"/>
  <c r="DO348" i="3"/>
  <c r="DO49" i="5" s="1"/>
  <c r="DO352" i="3"/>
  <c r="DO53" i="5" s="1"/>
  <c r="DO345" i="3"/>
  <c r="DO46" i="5" s="1"/>
  <c r="DO349" i="3"/>
  <c r="DO50" i="5" s="1"/>
  <c r="DO347" i="3"/>
  <c r="DO48" i="5" s="1"/>
  <c r="DO358" i="3"/>
  <c r="DO387" i="3"/>
  <c r="DO64" i="5" s="1"/>
  <c r="DO341" i="3"/>
  <c r="DO42" i="5" s="1"/>
  <c r="DO350" i="3"/>
  <c r="DO51" i="5" s="1"/>
  <c r="DO351" i="3"/>
  <c r="DO52" i="5" s="1"/>
  <c r="DO354" i="3"/>
  <c r="DO55" i="5" s="1"/>
  <c r="DO356" i="3"/>
  <c r="DO57" i="5" s="1"/>
  <c r="DO398" i="3"/>
  <c r="DO75" i="5" s="1"/>
  <c r="DO395" i="3"/>
  <c r="DO72" i="5" s="1"/>
  <c r="DO384" i="3"/>
  <c r="DO346" i="3"/>
  <c r="DO47" i="5" s="1"/>
  <c r="DO355" i="3"/>
  <c r="DO56" i="5" s="1"/>
  <c r="DO357" i="3"/>
  <c r="DO391" i="3"/>
  <c r="DO68" i="5" s="1"/>
  <c r="DO124" i="3"/>
  <c r="DO278" i="3"/>
  <c r="DO177" i="3"/>
  <c r="DO123" i="3"/>
  <c r="DO283" i="3"/>
  <c r="DO261" i="3"/>
  <c r="DO120" i="3"/>
  <c r="DO296" i="3"/>
  <c r="DO154" i="3"/>
  <c r="DO130" i="3"/>
  <c r="DO327" i="3"/>
  <c r="DO262" i="3"/>
  <c r="DO218" i="3"/>
  <c r="DO168" i="3"/>
  <c r="DO429" i="3"/>
  <c r="DO238" i="3"/>
  <c r="DO242" i="3"/>
  <c r="DO317" i="3"/>
  <c r="DO122" i="3"/>
  <c r="DO183" i="3"/>
  <c r="DO286" i="3"/>
  <c r="DO185" i="3"/>
  <c r="DO135" i="3"/>
  <c r="DO324" i="3"/>
  <c r="DO223" i="3"/>
  <c r="DO208" i="3"/>
  <c r="DO302" i="3"/>
  <c r="DO197" i="3"/>
  <c r="DO159" i="3"/>
  <c r="DO303" i="3"/>
  <c r="DO235" i="3"/>
  <c r="DO232" i="3"/>
  <c r="DO13" i="3"/>
  <c r="DO3" i="9"/>
  <c r="DO318" i="3"/>
  <c r="DO284" i="3"/>
  <c r="DO297" i="3"/>
  <c r="DO193" i="3"/>
  <c r="DO151" i="3"/>
  <c r="DO331" i="3"/>
  <c r="DO267" i="3"/>
  <c r="DO226" i="3"/>
  <c r="DO176" i="3"/>
  <c r="DO3" i="4"/>
  <c r="DO277" i="3"/>
  <c r="DO246" i="3"/>
  <c r="DO196" i="3"/>
  <c r="DO276" i="3"/>
  <c r="DO175" i="3"/>
  <c r="DO121" i="3"/>
  <c r="DO305" i="3"/>
  <c r="DO169" i="3"/>
  <c r="DO7" i="3"/>
  <c r="DO171" i="3"/>
  <c r="DO3" i="8"/>
  <c r="DO131" i="3"/>
  <c r="DO3" i="5"/>
  <c r="DO281" i="3"/>
  <c r="DO257" i="3"/>
  <c r="DO137" i="3"/>
  <c r="DO315" i="3"/>
  <c r="DO247" i="3"/>
  <c r="DO259" i="3"/>
  <c r="DO141" i="3"/>
  <c r="DO325" i="3"/>
  <c r="DO260" i="3"/>
  <c r="DO214" i="3"/>
  <c r="DO164" i="3"/>
  <c r="DO328" i="3"/>
  <c r="DO227" i="3"/>
  <c r="DO216" i="3"/>
  <c r="DO431" i="3"/>
  <c r="DO144" i="3"/>
  <c r="DO285" i="3"/>
  <c r="DO199" i="3"/>
  <c r="DO434" i="3"/>
  <c r="DO289" i="3"/>
  <c r="DO150" i="3"/>
  <c r="DO126" i="3"/>
  <c r="DO288" i="3"/>
  <c r="DO187" i="3"/>
  <c r="DO139" i="3"/>
  <c r="DO266" i="3"/>
  <c r="DO165" i="3"/>
  <c r="DO138" i="3"/>
  <c r="DO4" i="3"/>
  <c r="DO304" i="3"/>
  <c r="DO200" i="3"/>
  <c r="DO166" i="3"/>
  <c r="DO433" i="3"/>
  <c r="DO239" i="3"/>
  <c r="DO252" i="3"/>
  <c r="DO219" i="3"/>
  <c r="DO300" i="3"/>
  <c r="DO158" i="3"/>
  <c r="DO134" i="3"/>
  <c r="DO332" i="3"/>
  <c r="DO231" i="3"/>
  <c r="DO224" i="3"/>
  <c r="DO309" i="3"/>
  <c r="DO241" i="3"/>
  <c r="DO244" i="3"/>
  <c r="DO19" i="3"/>
  <c r="DO279" i="3"/>
  <c r="DO253" i="3"/>
  <c r="DO129" i="3"/>
  <c r="DO306" i="3"/>
  <c r="DO236" i="3"/>
  <c r="DO307" i="3"/>
  <c r="DO174" i="3"/>
  <c r="DO282" i="3"/>
  <c r="DO319" i="3"/>
  <c r="DO192" i="3"/>
  <c r="DO313" i="3"/>
  <c r="DO245" i="3"/>
  <c r="DO255" i="3"/>
  <c r="DO133" i="3"/>
  <c r="DO316" i="3"/>
  <c r="DO215" i="3"/>
  <c r="DO190" i="3"/>
  <c r="DO326" i="3"/>
  <c r="DO225" i="3"/>
  <c r="DO212" i="3"/>
  <c r="DO295" i="3"/>
  <c r="DO191" i="3"/>
  <c r="DO147" i="3"/>
  <c r="DO432" i="3"/>
  <c r="DO308" i="3"/>
  <c r="DO217" i="3"/>
  <c r="DO320" i="3"/>
  <c r="DO149" i="3"/>
  <c r="DO321" i="3"/>
  <c r="DO256" i="3"/>
  <c r="DO203" i="3"/>
  <c r="DO153" i="3"/>
  <c r="DO291" i="3"/>
  <c r="DO152" i="3"/>
  <c r="DO128" i="3"/>
  <c r="DO333" i="3"/>
  <c r="DO269" i="3"/>
  <c r="DO230" i="3"/>
  <c r="DO180" i="3"/>
  <c r="DO268" i="3"/>
  <c r="DO167" i="3"/>
  <c r="DO140" i="3"/>
  <c r="DO202" i="3"/>
  <c r="DO240" i="3"/>
  <c r="DO146" i="3"/>
  <c r="DO198" i="3"/>
  <c r="DO329" i="3"/>
  <c r="DO265" i="3"/>
  <c r="DO222" i="3"/>
  <c r="DO172" i="3"/>
  <c r="DO299" i="3"/>
  <c r="DO195" i="3"/>
  <c r="DO155" i="3"/>
  <c r="DO310" i="3"/>
  <c r="DO209" i="3"/>
  <c r="DO178" i="3"/>
  <c r="DO311" i="3"/>
  <c r="DO243" i="3"/>
  <c r="DO251" i="3"/>
  <c r="DO428" i="3"/>
  <c r="DO270" i="3"/>
  <c r="DO170" i="3"/>
  <c r="DO272" i="3"/>
  <c r="DO181" i="3"/>
  <c r="DO287" i="3"/>
  <c r="DO213" i="3"/>
  <c r="DO179" i="3"/>
  <c r="DO189" i="3"/>
  <c r="DO237" i="3"/>
  <c r="DO186" i="3"/>
  <c r="DO125" i="3"/>
  <c r="DO143" i="3"/>
  <c r="DO156" i="3"/>
  <c r="DO207" i="3"/>
  <c r="DO157" i="3"/>
  <c r="DO184" i="3"/>
  <c r="DO145" i="3"/>
  <c r="DO220" i="3"/>
  <c r="DO163" i="3"/>
  <c r="DO173" i="3"/>
  <c r="DO211" i="3"/>
  <c r="DO273" i="3"/>
  <c r="DO127" i="3"/>
  <c r="DO194" i="3"/>
  <c r="DO132" i="3"/>
  <c r="DO322" i="3"/>
  <c r="DO323" i="3"/>
  <c r="DO301" i="3"/>
  <c r="DO335" i="3"/>
  <c r="DO430" i="3"/>
  <c r="DO136" i="3"/>
  <c r="DO119" i="3"/>
  <c r="DO182" i="3"/>
  <c r="DO188" i="3"/>
  <c r="DO148" i="3"/>
  <c r="DO314" i="3"/>
  <c r="DO298" i="3"/>
  <c r="DO254" i="3"/>
  <c r="DO210" i="3"/>
  <c r="DO234" i="3"/>
  <c r="DO229" i="3"/>
  <c r="DO274" i="3"/>
  <c r="DO10" i="3"/>
  <c r="DO280" i="3"/>
  <c r="DO427" i="3"/>
  <c r="DO221" i="3"/>
  <c r="DO233" i="3"/>
  <c r="DO142" i="3"/>
  <c r="DO275" i="3"/>
  <c r="DO290" i="3"/>
  <c r="DO334" i="3"/>
  <c r="DO201" i="3"/>
  <c r="DO228" i="3"/>
  <c r="DO264" i="3"/>
  <c r="DO312" i="3"/>
  <c r="DO263" i="3"/>
  <c r="DO258" i="3"/>
  <c r="DO271" i="3"/>
  <c r="DO330" i="3"/>
  <c r="DO435" i="3"/>
  <c r="DO399" i="3"/>
  <c r="DO76" i="5" s="1"/>
  <c r="DN4" i="9"/>
  <c r="DN48" i="9"/>
  <c r="DN42" i="9"/>
  <c r="DN47" i="9"/>
  <c r="DN4" i="8"/>
  <c r="DN64" i="8"/>
  <c r="DN55" i="8"/>
  <c r="DN65" i="8"/>
  <c r="DN47" i="8"/>
  <c r="DN40" i="8"/>
  <c r="DN48" i="8"/>
  <c r="DN56" i="8"/>
  <c r="DN63" i="8"/>
  <c r="DN45" i="8"/>
  <c r="DN54" i="8"/>
  <c r="DN104" i="5"/>
  <c r="DN67" i="8"/>
  <c r="DN68" i="8"/>
  <c r="DN4" i="4"/>
  <c r="DN285" i="4"/>
  <c r="DM33" i="8"/>
  <c r="DM32" i="9"/>
  <c r="DN92" i="5"/>
  <c r="DN109" i="5"/>
  <c r="DN29" i="5"/>
  <c r="DN4" i="5"/>
  <c r="DN80" i="5"/>
  <c r="DN16" i="5"/>
  <c r="DN33" i="5" s="1"/>
  <c r="DN59" i="8"/>
  <c r="DN58" i="8"/>
  <c r="DM34" i="8"/>
  <c r="DM33" i="9"/>
  <c r="DL133" i="4" l="1"/>
  <c r="DL178" i="4" s="1"/>
  <c r="DL88" i="4" s="1"/>
  <c r="DL10" i="5"/>
  <c r="DL12" i="5"/>
  <c r="DL119" i="4"/>
  <c r="DL164" i="4" s="1"/>
  <c r="DL74" i="4" s="1"/>
  <c r="DL138" i="4"/>
  <c r="DL210" i="4"/>
  <c r="DL255" i="4" s="1"/>
  <c r="DL114" i="4"/>
  <c r="DL159" i="4" s="1"/>
  <c r="DL69" i="4" s="1"/>
  <c r="DL118" i="4"/>
  <c r="DL163" i="4" s="1"/>
  <c r="DL73" i="4" s="1"/>
  <c r="DL229" i="4"/>
  <c r="DL274" i="4" s="1"/>
  <c r="DL203" i="4"/>
  <c r="DL248" i="4" s="1"/>
  <c r="DK183" i="4"/>
  <c r="DK93" i="4" s="1"/>
  <c r="DK163" i="4"/>
  <c r="DK73" i="4" s="1"/>
  <c r="DK164" i="4"/>
  <c r="DK74" i="4" s="1"/>
  <c r="DL104" i="4"/>
  <c r="DL149" i="4" s="1"/>
  <c r="DL59" i="4" s="1"/>
  <c r="DL221" i="4"/>
  <c r="DL266" i="4" s="1"/>
  <c r="DL102" i="4"/>
  <c r="DL147" i="4" s="1"/>
  <c r="DL57" i="4" s="1"/>
  <c r="DL199" i="4"/>
  <c r="DL131" i="4"/>
  <c r="DL176" i="4" s="1"/>
  <c r="DL86" i="4" s="1"/>
  <c r="DL220" i="4"/>
  <c r="DL265" i="4" s="1"/>
  <c r="DL225" i="4"/>
  <c r="DL270" i="4" s="1"/>
  <c r="DL122" i="4"/>
  <c r="DL103" i="4"/>
  <c r="DL148" i="4" s="1"/>
  <c r="DL58" i="4" s="1"/>
  <c r="DL126" i="4"/>
  <c r="DL171" i="4" s="1"/>
  <c r="DL81" i="4" s="1"/>
  <c r="DL223" i="4"/>
  <c r="DL268" i="4" s="1"/>
  <c r="DL226" i="4"/>
  <c r="DL197" i="4"/>
  <c r="DL242" i="4" s="1"/>
  <c r="DL209" i="4"/>
  <c r="DL254" i="4" s="1"/>
  <c r="DL196" i="4"/>
  <c r="DL241" i="4" s="1"/>
  <c r="DL193" i="4"/>
  <c r="DL111" i="4"/>
  <c r="DL156" i="4" s="1"/>
  <c r="DL66" i="4" s="1"/>
  <c r="DL127" i="4"/>
  <c r="DL172" i="4" s="1"/>
  <c r="DL82" i="4" s="1"/>
  <c r="DL222" i="4"/>
  <c r="DL267" i="4" s="1"/>
  <c r="DL129" i="4"/>
  <c r="DL174" i="4" s="1"/>
  <c r="DL84" i="4" s="1"/>
  <c r="DL200" i="4"/>
  <c r="DL245" i="4" s="1"/>
  <c r="DL224" i="4"/>
  <c r="DL269" i="4" s="1"/>
  <c r="DL137" i="4"/>
  <c r="DL182" i="4" s="1"/>
  <c r="DL92" i="4" s="1"/>
  <c r="DL106" i="4"/>
  <c r="DL107" i="4"/>
  <c r="DL152" i="4" s="1"/>
  <c r="DL62" i="4" s="1"/>
  <c r="DL211" i="4"/>
  <c r="DL206" i="4"/>
  <c r="DL251" i="4" s="1"/>
  <c r="DL116" i="4"/>
  <c r="DL161" i="4" s="1"/>
  <c r="DL71" i="4" s="1"/>
  <c r="DL120" i="4"/>
  <c r="DL165" i="4" s="1"/>
  <c r="DL75" i="4" s="1"/>
  <c r="DL117" i="4"/>
  <c r="DL162" i="4" s="1"/>
  <c r="DL72" i="4" s="1"/>
  <c r="DL198" i="4"/>
  <c r="DL243" i="4" s="1"/>
  <c r="DL132" i="4"/>
  <c r="DL177" i="4" s="1"/>
  <c r="DL87" i="4" s="1"/>
  <c r="DL108" i="4"/>
  <c r="DL153" i="4" s="1"/>
  <c r="DL63" i="4" s="1"/>
  <c r="DL101" i="4"/>
  <c r="DL146" i="4" s="1"/>
  <c r="DL56" i="4" s="1"/>
  <c r="DL207" i="4"/>
  <c r="DL252" i="4" s="1"/>
  <c r="DL215" i="4"/>
  <c r="DL260" i="4" s="1"/>
  <c r="DL11" i="5"/>
  <c r="DL194" i="4"/>
  <c r="DL239" i="4" s="1"/>
  <c r="DL216" i="4"/>
  <c r="DL261" i="4" s="1"/>
  <c r="DL201" i="4"/>
  <c r="DL208" i="4"/>
  <c r="DL253" i="4" s="1"/>
  <c r="DL218" i="4"/>
  <c r="DL263" i="4" s="1"/>
  <c r="DL217" i="4"/>
  <c r="DL262" i="4" s="1"/>
  <c r="DL213" i="4"/>
  <c r="DL136" i="4"/>
  <c r="DL181" i="4" s="1"/>
  <c r="DL91" i="4" s="1"/>
  <c r="DL109" i="4"/>
  <c r="DL154" i="4" s="1"/>
  <c r="DL64" i="4" s="1"/>
  <c r="DL125" i="4"/>
  <c r="DL170" i="4" s="1"/>
  <c r="DL80" i="4" s="1"/>
  <c r="DL195" i="4"/>
  <c r="DL240" i="4" s="1"/>
  <c r="DL192" i="4"/>
  <c r="DL237" i="4" s="1"/>
  <c r="DL135" i="4"/>
  <c r="DL180" i="4" s="1"/>
  <c r="DL90" i="4" s="1"/>
  <c r="DL219" i="4"/>
  <c r="DL134" i="4"/>
  <c r="DL179" i="4" s="1"/>
  <c r="DL89" i="4" s="1"/>
  <c r="DL115" i="4"/>
  <c r="DL160" i="4" s="1"/>
  <c r="DL70" i="4" s="1"/>
  <c r="DK251" i="4"/>
  <c r="DK274" i="4"/>
  <c r="DL99" i="4"/>
  <c r="DL144" i="4" s="1"/>
  <c r="DL54" i="4" s="1"/>
  <c r="DL128" i="4"/>
  <c r="DL173" i="4" s="1"/>
  <c r="DL83" i="4" s="1"/>
  <c r="DL205" i="4"/>
  <c r="DL250" i="4" s="1"/>
  <c r="DL113" i="4"/>
  <c r="DL158" i="4" s="1"/>
  <c r="DL68" i="4" s="1"/>
  <c r="DL214" i="4"/>
  <c r="DL259" i="4" s="1"/>
  <c r="DL191" i="4"/>
  <c r="DL236" i="4" s="1"/>
  <c r="DL123" i="4"/>
  <c r="DL121" i="4"/>
  <c r="DL166" i="4" s="1"/>
  <c r="DL76" i="4" s="1"/>
  <c r="DL212" i="4"/>
  <c r="DL257" i="4" s="1"/>
  <c r="DL130" i="4"/>
  <c r="DL175" i="4" s="1"/>
  <c r="DL85" i="4" s="1"/>
  <c r="DL105" i="4"/>
  <c r="DL204" i="4"/>
  <c r="DL249" i="4" s="1"/>
  <c r="DL202" i="4"/>
  <c r="DL247" i="4" s="1"/>
  <c r="DL112" i="4"/>
  <c r="DL157" i="4" s="1"/>
  <c r="DL67" i="4" s="1"/>
  <c r="DL228" i="4"/>
  <c r="DL273" i="4" s="1"/>
  <c r="DL110" i="4"/>
  <c r="DL155" i="4" s="1"/>
  <c r="DL65" i="4" s="1"/>
  <c r="DL189" i="4"/>
  <c r="DL234" i="4" s="1"/>
  <c r="DL227" i="4"/>
  <c r="DL272" i="4" s="1"/>
  <c r="DL124" i="4"/>
  <c r="DL139" i="4"/>
  <c r="DL184" i="4" s="1"/>
  <c r="DL94" i="4" s="1"/>
  <c r="DO11" i="4"/>
  <c r="DO12" i="4"/>
  <c r="DO14" i="4"/>
  <c r="DO13" i="4"/>
  <c r="DO15" i="4"/>
  <c r="DO16" i="4"/>
  <c r="DO19" i="4"/>
  <c r="DO20" i="4"/>
  <c r="DO17" i="4"/>
  <c r="DO23" i="4"/>
  <c r="DO24" i="4"/>
  <c r="DO21" i="4"/>
  <c r="DO25" i="4"/>
  <c r="DO22" i="4"/>
  <c r="DO28" i="4"/>
  <c r="DO18" i="4"/>
  <c r="DO29" i="4"/>
  <c r="DO27" i="4"/>
  <c r="DO30" i="4"/>
  <c r="DO33" i="4"/>
  <c r="DO35" i="4"/>
  <c r="DO32" i="4"/>
  <c r="DO36" i="4"/>
  <c r="DO37" i="4"/>
  <c r="DO41" i="4"/>
  <c r="DO40" i="4"/>
  <c r="DO42" i="4"/>
  <c r="DO46" i="4"/>
  <c r="DO34" i="4"/>
  <c r="DO39" i="4"/>
  <c r="DO43" i="4"/>
  <c r="DO47" i="4"/>
  <c r="DO31" i="4"/>
  <c r="DO38" i="4"/>
  <c r="DO44" i="4"/>
  <c r="DO48" i="4"/>
  <c r="DO26" i="4"/>
  <c r="DO49" i="4"/>
  <c r="DO45" i="4"/>
  <c r="DP33" i="3"/>
  <c r="DP77" i="3" s="1"/>
  <c r="DP35" i="3"/>
  <c r="DP79" i="3" s="1"/>
  <c r="DP36" i="3"/>
  <c r="DP80" i="3" s="1"/>
  <c r="DP38" i="3"/>
  <c r="DP82" i="3" s="1"/>
  <c r="DP34" i="3"/>
  <c r="DP78" i="3" s="1"/>
  <c r="DP37" i="3"/>
  <c r="DP81" i="3" s="1"/>
  <c r="DP41" i="3"/>
  <c r="DP85" i="3" s="1"/>
  <c r="DP39" i="3"/>
  <c r="DP83" i="3" s="1"/>
  <c r="DP40" i="3"/>
  <c r="DP84" i="3" s="1"/>
  <c r="DP45" i="3"/>
  <c r="DP89" i="3" s="1"/>
  <c r="DP44" i="3"/>
  <c r="DP88" i="3" s="1"/>
  <c r="DP48" i="3"/>
  <c r="DP92" i="3" s="1"/>
  <c r="DP42" i="3"/>
  <c r="DP86" i="3" s="1"/>
  <c r="DP46" i="3"/>
  <c r="DP90" i="3" s="1"/>
  <c r="DP49" i="3"/>
  <c r="DP93" i="3" s="1"/>
  <c r="DP53" i="3"/>
  <c r="DP97" i="3" s="1"/>
  <c r="DP43" i="3"/>
  <c r="DP87" i="3" s="1"/>
  <c r="DP52" i="3"/>
  <c r="DP96" i="3" s="1"/>
  <c r="DP47" i="3"/>
  <c r="DP91" i="3" s="1"/>
  <c r="DP50" i="3"/>
  <c r="DP94" i="3" s="1"/>
  <c r="DP56" i="3"/>
  <c r="DP100" i="3" s="1"/>
  <c r="DP60" i="3"/>
  <c r="DP104" i="3" s="1"/>
  <c r="DP64" i="3"/>
  <c r="DP108" i="3" s="1"/>
  <c r="DP68" i="3"/>
  <c r="DP112" i="3" s="1"/>
  <c r="DP54" i="3"/>
  <c r="DP98" i="3" s="1"/>
  <c r="DP59" i="3"/>
  <c r="DP103" i="3" s="1"/>
  <c r="DP63" i="3"/>
  <c r="DP107" i="3" s="1"/>
  <c r="DP67" i="3"/>
  <c r="DP111" i="3" s="1"/>
  <c r="DP57" i="3"/>
  <c r="DP101" i="3" s="1"/>
  <c r="DP65" i="3"/>
  <c r="DP109" i="3" s="1"/>
  <c r="DP66" i="3"/>
  <c r="DP110" i="3" s="1"/>
  <c r="DP61" i="3"/>
  <c r="DP105" i="3" s="1"/>
  <c r="DP31" i="3"/>
  <c r="DP75" i="3" s="1"/>
  <c r="DP32" i="3"/>
  <c r="DP76" i="3" s="1"/>
  <c r="DP55" i="3"/>
  <c r="DP99" i="3" s="1"/>
  <c r="DP62" i="3"/>
  <c r="DP106" i="3" s="1"/>
  <c r="DP70" i="3"/>
  <c r="DP114" i="3" s="1"/>
  <c r="DP58" i="3"/>
  <c r="DP102" i="3" s="1"/>
  <c r="DP71" i="3"/>
  <c r="DP115" i="3" s="1"/>
  <c r="DP51" i="3"/>
  <c r="DP95" i="3" s="1"/>
  <c r="DP69" i="3"/>
  <c r="DP113" i="3" s="1"/>
  <c r="DO25" i="8"/>
  <c r="DK17" i="8"/>
  <c r="DK11" i="9"/>
  <c r="DK15" i="8"/>
  <c r="DK9" i="9"/>
  <c r="DL13" i="5"/>
  <c r="DL22" i="9" s="1"/>
  <c r="DJ277" i="4"/>
  <c r="DJ10" i="9"/>
  <c r="DJ16" i="8"/>
  <c r="DN56" i="9"/>
  <c r="DL8" i="5"/>
  <c r="DP22" i="3"/>
  <c r="DP14" i="5" s="1"/>
  <c r="DK26" i="8"/>
  <c r="DL281" i="4"/>
  <c r="DL279" i="4"/>
  <c r="DK19" i="9"/>
  <c r="DK22" i="8"/>
  <c r="DK24" i="8"/>
  <c r="DK21" i="9"/>
  <c r="DK280" i="4"/>
  <c r="DK18" i="9"/>
  <c r="DK21" i="8"/>
  <c r="DK20" i="8"/>
  <c r="DK17" i="9"/>
  <c r="DL21" i="5"/>
  <c r="DL25" i="5"/>
  <c r="DM2" i="5"/>
  <c r="DM9" i="5" s="1"/>
  <c r="DM2" i="9"/>
  <c r="DN2" i="3"/>
  <c r="DM2" i="4"/>
  <c r="DM16" i="3"/>
  <c r="AQ14" i="27" s="1"/>
  <c r="AQ15" i="27" s="1"/>
  <c r="DM2" i="8"/>
  <c r="AQ1" i="27"/>
  <c r="DK20" i="9"/>
  <c r="DK23" i="8"/>
  <c r="DP28" i="3"/>
  <c r="DP27" i="3"/>
  <c r="DP26" i="3"/>
  <c r="DP25" i="3"/>
  <c r="DO59" i="8"/>
  <c r="DO58" i="8"/>
  <c r="DO67" i="8"/>
  <c r="DO68" i="8"/>
  <c r="DN33" i="8"/>
  <c r="DN32" i="9"/>
  <c r="DO104" i="5"/>
  <c r="DP402" i="3"/>
  <c r="DQ3" i="3"/>
  <c r="DP386" i="3"/>
  <c r="DP63" i="5" s="1"/>
  <c r="DP385" i="3"/>
  <c r="DP62" i="5" s="1"/>
  <c r="DP388" i="3"/>
  <c r="DP65" i="5" s="1"/>
  <c r="DP399" i="3"/>
  <c r="DP76" i="5" s="1"/>
  <c r="DP341" i="3"/>
  <c r="DP42" i="5" s="1"/>
  <c r="DP389" i="3"/>
  <c r="DP66" i="5" s="1"/>
  <c r="DP393" i="3"/>
  <c r="DP70" i="5" s="1"/>
  <c r="DP390" i="3"/>
  <c r="DP67" i="5" s="1"/>
  <c r="DP392" i="3"/>
  <c r="DP69" i="5" s="1"/>
  <c r="DP396" i="3"/>
  <c r="DP73" i="5" s="1"/>
  <c r="DP394" i="3"/>
  <c r="DP71" i="5" s="1"/>
  <c r="DP343" i="3"/>
  <c r="DP44" i="5" s="1"/>
  <c r="DP401" i="3"/>
  <c r="DP344" i="3"/>
  <c r="DP45" i="5" s="1"/>
  <c r="DP400" i="3"/>
  <c r="DP77" i="5" s="1"/>
  <c r="DP340" i="3"/>
  <c r="DP347" i="3"/>
  <c r="DP48" i="5" s="1"/>
  <c r="DP351" i="3"/>
  <c r="DP52" i="5" s="1"/>
  <c r="DP355" i="3"/>
  <c r="DP56" i="5" s="1"/>
  <c r="DP342" i="3"/>
  <c r="DP43" i="5" s="1"/>
  <c r="DP348" i="3"/>
  <c r="DP49" i="5" s="1"/>
  <c r="DP352" i="3"/>
  <c r="DP53" i="5" s="1"/>
  <c r="DP346" i="3"/>
  <c r="DP47" i="5" s="1"/>
  <c r="DP349" i="3"/>
  <c r="DP50" i="5" s="1"/>
  <c r="DP357" i="3"/>
  <c r="DP398" i="3"/>
  <c r="DP75" i="5" s="1"/>
  <c r="DP358" i="3"/>
  <c r="DP391" i="3"/>
  <c r="DP68" i="5" s="1"/>
  <c r="DP345" i="3"/>
  <c r="DP46" i="5" s="1"/>
  <c r="DP350" i="3"/>
  <c r="DP51" i="5" s="1"/>
  <c r="DP356" i="3"/>
  <c r="DP57" i="5" s="1"/>
  <c r="DP384" i="3"/>
  <c r="DP387" i="3"/>
  <c r="DP64" i="5" s="1"/>
  <c r="DP395" i="3"/>
  <c r="DP72" i="5" s="1"/>
  <c r="DP354" i="3"/>
  <c r="DP55" i="5" s="1"/>
  <c r="DP298" i="3"/>
  <c r="DP246" i="3"/>
  <c r="DP172" i="3"/>
  <c r="DP7" i="3"/>
  <c r="DP308" i="3"/>
  <c r="DP259" i="3"/>
  <c r="DP182" i="3"/>
  <c r="DP318" i="3"/>
  <c r="DP286" i="3"/>
  <c r="DP192" i="3"/>
  <c r="DP304" i="3"/>
  <c r="DP255" i="3"/>
  <c r="DP178" i="3"/>
  <c r="DP181" i="3"/>
  <c r="DP271" i="3"/>
  <c r="DP222" i="3"/>
  <c r="DP145" i="3"/>
  <c r="DP281" i="3"/>
  <c r="DP232" i="3"/>
  <c r="DP155" i="3"/>
  <c r="DP326" i="3"/>
  <c r="DP207" i="3"/>
  <c r="DP272" i="3"/>
  <c r="DP277" i="3"/>
  <c r="DP228" i="3"/>
  <c r="DP151" i="3"/>
  <c r="DP238" i="3"/>
  <c r="DP241" i="3"/>
  <c r="DP314" i="3"/>
  <c r="DP270" i="3"/>
  <c r="DP188" i="3"/>
  <c r="DP324" i="3"/>
  <c r="DP202" i="3"/>
  <c r="DP198" i="3"/>
  <c r="DP301" i="3"/>
  <c r="DP215" i="3"/>
  <c r="DP152" i="3"/>
  <c r="DP3" i="8"/>
  <c r="DP282" i="3"/>
  <c r="DP201" i="3"/>
  <c r="DP129" i="3"/>
  <c r="DP428" i="3"/>
  <c r="DP213" i="3"/>
  <c r="DP174" i="3"/>
  <c r="DP335" i="3"/>
  <c r="DP223" i="3"/>
  <c r="DP119" i="3"/>
  <c r="DP209" i="3"/>
  <c r="DP287" i="3"/>
  <c r="DP196" i="3"/>
  <c r="DP265" i="3"/>
  <c r="DP295" i="3"/>
  <c r="DP214" i="3"/>
  <c r="DP139" i="3"/>
  <c r="DP273" i="3"/>
  <c r="DP224" i="3"/>
  <c r="DP147" i="3"/>
  <c r="DP283" i="3"/>
  <c r="DP234" i="3"/>
  <c r="DP157" i="3"/>
  <c r="DP269" i="3"/>
  <c r="DP220" i="3"/>
  <c r="DP299" i="3"/>
  <c r="DP175" i="3"/>
  <c r="DP254" i="3"/>
  <c r="DP191" i="3"/>
  <c r="DP142" i="3"/>
  <c r="AR2" i="27"/>
  <c r="DP266" i="3"/>
  <c r="DP280" i="3"/>
  <c r="DP125" i="3"/>
  <c r="DP427" i="3"/>
  <c r="DP291" i="3"/>
  <c r="DP242" i="3"/>
  <c r="DP168" i="3"/>
  <c r="DP3" i="5"/>
  <c r="DP260" i="3"/>
  <c r="DP197" i="3"/>
  <c r="DP121" i="3"/>
  <c r="DP10" i="3"/>
  <c r="DP244" i="3"/>
  <c r="DP279" i="3"/>
  <c r="DP230" i="3"/>
  <c r="DP153" i="3"/>
  <c r="DP289" i="3"/>
  <c r="DP240" i="3"/>
  <c r="DP166" i="3"/>
  <c r="DP302" i="3"/>
  <c r="DP253" i="3"/>
  <c r="DP176" i="3"/>
  <c r="DP319" i="3"/>
  <c r="DP233" i="3"/>
  <c r="DP173" i="3"/>
  <c r="DP124" i="3"/>
  <c r="DP429" i="3"/>
  <c r="DP332" i="3"/>
  <c r="DP251" i="3"/>
  <c r="DP141" i="3"/>
  <c r="DP309" i="3"/>
  <c r="DP226" i="3"/>
  <c r="DP212" i="3"/>
  <c r="DP430" i="3"/>
  <c r="DP290" i="3"/>
  <c r="DP164" i="3"/>
  <c r="DP150" i="3"/>
  <c r="DP329" i="3"/>
  <c r="DP243" i="3"/>
  <c r="DP183" i="3"/>
  <c r="DP134" i="3"/>
  <c r="DP3" i="4"/>
  <c r="DP256" i="3"/>
  <c r="DP193" i="3"/>
  <c r="DP144" i="3"/>
  <c r="DP3" i="9"/>
  <c r="DP274" i="3"/>
  <c r="DP199" i="3"/>
  <c r="DP127" i="3"/>
  <c r="DP334" i="3"/>
  <c r="DP252" i="3"/>
  <c r="DP189" i="3"/>
  <c r="DP140" i="3"/>
  <c r="DP432" i="3"/>
  <c r="DP149" i="3"/>
  <c r="DP305" i="3"/>
  <c r="DP219" i="3"/>
  <c r="DP156" i="3"/>
  <c r="DP315" i="3"/>
  <c r="DP229" i="3"/>
  <c r="DP169" i="3"/>
  <c r="DP120" i="3"/>
  <c r="DP19" i="3"/>
  <c r="DP276" i="3"/>
  <c r="DP210" i="3"/>
  <c r="DP135" i="3"/>
  <c r="DP311" i="3"/>
  <c r="DP225" i="3"/>
  <c r="DP165" i="3"/>
  <c r="DP13" i="3"/>
  <c r="DP261" i="3"/>
  <c r="DP146" i="3"/>
  <c r="DP435" i="3"/>
  <c r="DP262" i="3"/>
  <c r="DP288" i="3"/>
  <c r="DP123" i="3"/>
  <c r="DP268" i="3"/>
  <c r="DP208" i="3"/>
  <c r="DP133" i="3"/>
  <c r="DP267" i="3"/>
  <c r="DP218" i="3"/>
  <c r="DP143" i="3"/>
  <c r="DP4" i="3"/>
  <c r="DP320" i="3"/>
  <c r="DP297" i="3"/>
  <c r="DP194" i="3"/>
  <c r="DP434" i="3"/>
  <c r="DP300" i="3"/>
  <c r="DP216" i="3"/>
  <c r="DP136" i="3"/>
  <c r="DP310" i="3"/>
  <c r="DP195" i="3"/>
  <c r="DP327" i="3"/>
  <c r="DP170" i="3"/>
  <c r="DP321" i="3"/>
  <c r="DP235" i="3"/>
  <c r="DP131" i="3"/>
  <c r="DP275" i="3"/>
  <c r="DP122" i="3"/>
  <c r="DP257" i="3"/>
  <c r="DP278" i="3"/>
  <c r="DP239" i="3"/>
  <c r="DP312" i="3"/>
  <c r="DP431" i="3"/>
  <c r="DP313" i="3"/>
  <c r="DP323" i="3"/>
  <c r="DP333" i="3"/>
  <c r="DP132" i="3"/>
  <c r="DP331" i="3"/>
  <c r="DP330" i="3"/>
  <c r="DP307" i="3"/>
  <c r="DP317" i="3"/>
  <c r="DP303" i="3"/>
  <c r="DP433" i="3"/>
  <c r="DP180" i="3"/>
  <c r="DP190" i="3"/>
  <c r="DP179" i="3"/>
  <c r="DP263" i="3"/>
  <c r="DP163" i="3"/>
  <c r="DP227" i="3"/>
  <c r="DP237" i="3"/>
  <c r="DP247" i="3"/>
  <c r="DP285" i="3"/>
  <c r="DP200" i="3"/>
  <c r="DP258" i="3"/>
  <c r="DP322" i="3"/>
  <c r="DP158" i="3"/>
  <c r="DP154" i="3"/>
  <c r="DP316" i="3"/>
  <c r="DP137" i="3"/>
  <c r="DP128" i="3"/>
  <c r="DP159" i="3"/>
  <c r="DP284" i="3"/>
  <c r="DP211" i="3"/>
  <c r="DP231" i="3"/>
  <c r="DP328" i="3"/>
  <c r="DP186" i="3"/>
  <c r="DP167" i="3"/>
  <c r="DP187" i="3"/>
  <c r="DP245" i="3"/>
  <c r="DP203" i="3"/>
  <c r="DP148" i="3"/>
  <c r="DP171" i="3"/>
  <c r="DP306" i="3"/>
  <c r="DP325" i="3"/>
  <c r="DP264" i="3"/>
  <c r="DP138" i="3"/>
  <c r="DP185" i="3"/>
  <c r="DP126" i="3"/>
  <c r="DP221" i="3"/>
  <c r="DP217" i="3"/>
  <c r="DP130" i="3"/>
  <c r="DP296" i="3"/>
  <c r="DP177" i="3"/>
  <c r="DP236" i="3"/>
  <c r="DP184" i="3"/>
  <c r="DO16" i="5"/>
  <c r="DO33" i="5" s="1"/>
  <c r="DO109" i="5"/>
  <c r="DO4" i="5"/>
  <c r="DO29" i="5"/>
  <c r="DO92" i="5"/>
  <c r="DO80" i="5"/>
  <c r="DO54" i="8"/>
  <c r="DO56" i="8"/>
  <c r="DO63" i="8"/>
  <c r="DO55" i="8"/>
  <c r="DO64" i="8"/>
  <c r="DO65" i="8"/>
  <c r="DO47" i="8"/>
  <c r="DO40" i="8"/>
  <c r="DO48" i="8"/>
  <c r="DO45" i="8"/>
  <c r="DO4" i="8"/>
  <c r="DN34" i="8"/>
  <c r="DN33" i="9"/>
  <c r="DO4" i="4"/>
  <c r="DO285" i="4"/>
  <c r="DO48" i="9"/>
  <c r="DO4" i="9"/>
  <c r="DO42" i="9"/>
  <c r="DO47" i="9"/>
  <c r="H19" i="16"/>
  <c r="I19" i="16"/>
  <c r="J19" i="16"/>
  <c r="K19" i="16"/>
  <c r="L19" i="16"/>
  <c r="M19" i="16"/>
  <c r="N19" i="16"/>
  <c r="O19" i="16"/>
  <c r="H15" i="15"/>
  <c r="I15" i="15"/>
  <c r="J15" i="15"/>
  <c r="K15" i="15"/>
  <c r="L15" i="15"/>
  <c r="M15" i="15"/>
  <c r="N15" i="15"/>
  <c r="O15" i="15"/>
  <c r="DM133" i="4" l="1"/>
  <c r="DM178" i="4" s="1"/>
  <c r="DM88" i="4" s="1"/>
  <c r="DM11" i="5"/>
  <c r="DM105" i="4"/>
  <c r="DM150" i="4" s="1"/>
  <c r="DM60" i="4" s="1"/>
  <c r="DM219" i="4"/>
  <c r="DM213" i="4"/>
  <c r="DM258" i="4" s="1"/>
  <c r="DM201" i="4"/>
  <c r="DM246" i="4" s="1"/>
  <c r="DM108" i="4"/>
  <c r="DM153" i="4" s="1"/>
  <c r="DM63" i="4" s="1"/>
  <c r="DM211" i="4"/>
  <c r="DM193" i="4"/>
  <c r="DM238" i="4" s="1"/>
  <c r="DM122" i="4"/>
  <c r="DM167" i="4" s="1"/>
  <c r="DM77" i="4" s="1"/>
  <c r="DL264" i="4"/>
  <c r="DM227" i="4"/>
  <c r="DM112" i="4"/>
  <c r="DM157" i="4" s="1"/>
  <c r="DM67" i="4" s="1"/>
  <c r="DM130" i="4"/>
  <c r="DM175" i="4" s="1"/>
  <c r="DM85" i="4" s="1"/>
  <c r="DM191" i="4"/>
  <c r="DM236" i="4" s="1"/>
  <c r="DM128" i="4"/>
  <c r="DM135" i="4"/>
  <c r="DM180" i="4" s="1"/>
  <c r="DM90" i="4" s="1"/>
  <c r="DM10" i="5"/>
  <c r="DM217" i="4"/>
  <c r="DM262" i="4" s="1"/>
  <c r="DM215" i="4"/>
  <c r="DM260" i="4" s="1"/>
  <c r="DM132" i="4"/>
  <c r="DM177" i="4" s="1"/>
  <c r="DM87" i="4" s="1"/>
  <c r="DM12" i="5"/>
  <c r="DM137" i="4"/>
  <c r="DM222" i="4"/>
  <c r="DM267" i="4" s="1"/>
  <c r="DM196" i="4"/>
  <c r="DM223" i="4"/>
  <c r="DM268" i="4" s="1"/>
  <c r="DM225" i="4"/>
  <c r="DM102" i="4"/>
  <c r="DM147" i="4" s="1"/>
  <c r="DM57" i="4" s="1"/>
  <c r="DM118" i="4"/>
  <c r="DM163" i="4" s="1"/>
  <c r="DM73" i="4" s="1"/>
  <c r="DM119" i="4"/>
  <c r="DM164" i="4" s="1"/>
  <c r="DM74" i="4" s="1"/>
  <c r="DM228" i="4"/>
  <c r="DM120" i="4"/>
  <c r="DM165" i="4" s="1"/>
  <c r="DM75" i="4" s="1"/>
  <c r="DM106" i="4"/>
  <c r="DM151" i="4" s="1"/>
  <c r="DM61" i="4" s="1"/>
  <c r="DM129" i="4"/>
  <c r="DM174" i="4" s="1"/>
  <c r="DM84" i="4" s="1"/>
  <c r="DM226" i="4"/>
  <c r="DM271" i="4" s="1"/>
  <c r="DM199" i="4"/>
  <c r="DM244" i="4" s="1"/>
  <c r="DM138" i="4"/>
  <c r="DM183" i="4" s="1"/>
  <c r="DM93" i="4" s="1"/>
  <c r="DL256" i="4"/>
  <c r="DL271" i="4"/>
  <c r="DL258" i="4"/>
  <c r="DL150" i="4"/>
  <c r="DL60" i="4" s="1"/>
  <c r="DL244" i="4"/>
  <c r="DL167" i="4"/>
  <c r="DL77" i="4" s="1"/>
  <c r="DM189" i="4"/>
  <c r="DM234" i="4" s="1"/>
  <c r="DM202" i="4"/>
  <c r="DM247" i="4" s="1"/>
  <c r="DM212" i="4"/>
  <c r="DM214" i="4"/>
  <c r="DM259" i="4" s="1"/>
  <c r="DM99" i="4"/>
  <c r="DM144" i="4" s="1"/>
  <c r="DM54" i="4" s="1"/>
  <c r="DM115" i="4"/>
  <c r="DM160" i="4" s="1"/>
  <c r="DM70" i="4" s="1"/>
  <c r="DM192" i="4"/>
  <c r="DM109" i="4"/>
  <c r="DM154" i="4" s="1"/>
  <c r="DM64" i="4" s="1"/>
  <c r="DM218" i="4"/>
  <c r="DM263" i="4" s="1"/>
  <c r="DM216" i="4"/>
  <c r="DM261" i="4" s="1"/>
  <c r="DM207" i="4"/>
  <c r="DM252" i="4" s="1"/>
  <c r="DM198" i="4"/>
  <c r="DM243" i="4" s="1"/>
  <c r="DM116" i="4"/>
  <c r="DM161" i="4" s="1"/>
  <c r="DM71" i="4" s="1"/>
  <c r="DM224" i="4"/>
  <c r="DM269" i="4" s="1"/>
  <c r="DM127" i="4"/>
  <c r="DM172" i="4" s="1"/>
  <c r="DM82" i="4" s="1"/>
  <c r="DM209" i="4"/>
  <c r="DM254" i="4" s="1"/>
  <c r="DM126" i="4"/>
  <c r="DM171" i="4" s="1"/>
  <c r="DM81" i="4" s="1"/>
  <c r="DM220" i="4"/>
  <c r="DM265" i="4" s="1"/>
  <c r="DM221" i="4"/>
  <c r="DM266" i="4" s="1"/>
  <c r="DM114" i="4"/>
  <c r="DM159" i="4" s="1"/>
  <c r="DM69" i="4" s="1"/>
  <c r="DM124" i="4"/>
  <c r="DM169" i="4" s="1"/>
  <c r="DM79" i="4" s="1"/>
  <c r="DM123" i="4"/>
  <c r="DM205" i="4"/>
  <c r="DM250" i="4" s="1"/>
  <c r="DM125" i="4"/>
  <c r="DM170" i="4" s="1"/>
  <c r="DM80" i="4" s="1"/>
  <c r="DM229" i="4"/>
  <c r="DM274" i="4" s="1"/>
  <c r="DL169" i="4"/>
  <c r="DL79" i="4" s="1"/>
  <c r="DL183" i="4"/>
  <c r="DL93" i="4" s="1"/>
  <c r="DL168" i="4"/>
  <c r="DL78" i="4" s="1"/>
  <c r="DL151" i="4"/>
  <c r="DL61" i="4" s="1"/>
  <c r="DL238" i="4"/>
  <c r="DL246" i="4"/>
  <c r="DM139" i="4"/>
  <c r="DM184" i="4" s="1"/>
  <c r="DM94" i="4" s="1"/>
  <c r="DM110" i="4"/>
  <c r="DM204" i="4"/>
  <c r="DM249" i="4" s="1"/>
  <c r="DM121" i="4"/>
  <c r="DM166" i="4" s="1"/>
  <c r="DM76" i="4" s="1"/>
  <c r="DM113" i="4"/>
  <c r="DM158" i="4" s="1"/>
  <c r="DM68" i="4" s="1"/>
  <c r="DM134" i="4"/>
  <c r="DM195" i="4"/>
  <c r="DM240" i="4" s="1"/>
  <c r="DM136" i="4"/>
  <c r="DM181" i="4" s="1"/>
  <c r="DM91" i="4" s="1"/>
  <c r="DM208" i="4"/>
  <c r="DM253" i="4" s="1"/>
  <c r="DM194" i="4"/>
  <c r="DM101" i="4"/>
  <c r="DM146" i="4" s="1"/>
  <c r="DM56" i="4" s="1"/>
  <c r="DM117" i="4"/>
  <c r="DM162" i="4" s="1"/>
  <c r="DM72" i="4" s="1"/>
  <c r="DM206" i="4"/>
  <c r="DM251" i="4" s="1"/>
  <c r="DM107" i="4"/>
  <c r="DM200" i="4"/>
  <c r="DM245" i="4" s="1"/>
  <c r="DM111" i="4"/>
  <c r="DM156" i="4" s="1"/>
  <c r="DM66" i="4" s="1"/>
  <c r="DM197" i="4"/>
  <c r="DM242" i="4" s="1"/>
  <c r="DM103" i="4"/>
  <c r="DM148" i="4" s="1"/>
  <c r="DM58" i="4" s="1"/>
  <c r="DM131" i="4"/>
  <c r="DM176" i="4" s="1"/>
  <c r="DM86" i="4" s="1"/>
  <c r="DM104" i="4"/>
  <c r="DM149" i="4" s="1"/>
  <c r="DM59" i="4" s="1"/>
  <c r="DM203" i="4"/>
  <c r="DM248" i="4" s="1"/>
  <c r="DM210" i="4"/>
  <c r="DM255" i="4" s="1"/>
  <c r="DP11" i="4"/>
  <c r="DP13" i="4"/>
  <c r="DP14" i="4"/>
  <c r="DP12" i="4"/>
  <c r="DP15" i="4"/>
  <c r="DP17" i="4"/>
  <c r="DP18" i="4"/>
  <c r="DP21" i="4"/>
  <c r="DP16" i="4"/>
  <c r="DP19" i="4"/>
  <c r="DP22" i="4"/>
  <c r="DP20" i="4"/>
  <c r="DP23" i="4"/>
  <c r="DP24" i="4"/>
  <c r="DP25" i="4"/>
  <c r="DP26" i="4"/>
  <c r="DP31" i="4"/>
  <c r="DP28" i="4"/>
  <c r="DP29" i="4"/>
  <c r="DP33" i="4"/>
  <c r="DP30" i="4"/>
  <c r="DP34" i="4"/>
  <c r="DP38" i="4"/>
  <c r="DP35" i="4"/>
  <c r="DP27" i="4"/>
  <c r="DP32" i="4"/>
  <c r="DP36" i="4"/>
  <c r="DP40" i="4"/>
  <c r="DP37" i="4"/>
  <c r="DP45" i="4"/>
  <c r="DP42" i="4"/>
  <c r="DP46" i="4"/>
  <c r="DP39" i="4"/>
  <c r="DP43" i="4"/>
  <c r="DP47" i="4"/>
  <c r="DP48" i="4"/>
  <c r="DP49" i="4"/>
  <c r="DP44" i="4"/>
  <c r="DP41" i="4"/>
  <c r="DQ33" i="3"/>
  <c r="DQ77" i="3" s="1"/>
  <c r="DQ32" i="3"/>
  <c r="DQ76" i="3" s="1"/>
  <c r="DQ34" i="3"/>
  <c r="DQ78" i="3" s="1"/>
  <c r="DQ37" i="3"/>
  <c r="DQ81" i="3" s="1"/>
  <c r="DQ40" i="3"/>
  <c r="DQ84" i="3" s="1"/>
  <c r="DQ38" i="3"/>
  <c r="DQ82" i="3" s="1"/>
  <c r="DQ44" i="3"/>
  <c r="DQ88" i="3" s="1"/>
  <c r="DQ41" i="3"/>
  <c r="DQ85" i="3" s="1"/>
  <c r="DQ43" i="3"/>
  <c r="DQ87" i="3" s="1"/>
  <c r="DQ47" i="3"/>
  <c r="DQ91" i="3" s="1"/>
  <c r="DQ45" i="3"/>
  <c r="DQ89" i="3" s="1"/>
  <c r="DQ48" i="3"/>
  <c r="DQ92" i="3" s="1"/>
  <c r="DQ52" i="3"/>
  <c r="DQ96" i="3" s="1"/>
  <c r="DQ51" i="3"/>
  <c r="DQ95" i="3" s="1"/>
  <c r="DQ55" i="3"/>
  <c r="DQ99" i="3" s="1"/>
  <c r="DQ46" i="3"/>
  <c r="DQ90" i="3" s="1"/>
  <c r="DQ49" i="3"/>
  <c r="DQ93" i="3" s="1"/>
  <c r="DQ54" i="3"/>
  <c r="DQ98" i="3" s="1"/>
  <c r="DQ59" i="3"/>
  <c r="DQ103" i="3" s="1"/>
  <c r="DQ63" i="3"/>
  <c r="DQ107" i="3" s="1"/>
  <c r="DQ67" i="3"/>
  <c r="DQ111" i="3" s="1"/>
  <c r="DQ35" i="3"/>
  <c r="DQ79" i="3" s="1"/>
  <c r="DQ39" i="3"/>
  <c r="DQ83" i="3" s="1"/>
  <c r="DQ58" i="3"/>
  <c r="DQ102" i="3" s="1"/>
  <c r="DQ62" i="3"/>
  <c r="DQ106" i="3" s="1"/>
  <c r="DQ66" i="3"/>
  <c r="DQ110" i="3" s="1"/>
  <c r="DQ70" i="3"/>
  <c r="DQ114" i="3" s="1"/>
  <c r="DQ50" i="3"/>
  <c r="DQ94" i="3" s="1"/>
  <c r="DQ56" i="3"/>
  <c r="DQ100" i="3" s="1"/>
  <c r="DQ64" i="3"/>
  <c r="DQ108" i="3" s="1"/>
  <c r="DQ36" i="3"/>
  <c r="DQ80" i="3" s="1"/>
  <c r="DQ57" i="3"/>
  <c r="DQ101" i="3" s="1"/>
  <c r="DQ65" i="3"/>
  <c r="DQ109" i="3" s="1"/>
  <c r="DQ31" i="3"/>
  <c r="DQ75" i="3" s="1"/>
  <c r="DQ42" i="3"/>
  <c r="DQ86" i="3" s="1"/>
  <c r="DQ53" i="3"/>
  <c r="DQ97" i="3" s="1"/>
  <c r="DQ61" i="3"/>
  <c r="DQ105" i="3" s="1"/>
  <c r="DQ69" i="3"/>
  <c r="DQ113" i="3" s="1"/>
  <c r="DQ60" i="3"/>
  <c r="DQ104" i="3" s="1"/>
  <c r="DQ68" i="3"/>
  <c r="DQ112" i="3" s="1"/>
  <c r="DQ71" i="3"/>
  <c r="DQ115" i="3" s="1"/>
  <c r="DP25" i="8"/>
  <c r="DL15" i="8"/>
  <c r="DL9" i="9"/>
  <c r="DM13" i="5"/>
  <c r="DM22" i="9" s="1"/>
  <c r="DL17" i="8"/>
  <c r="DL11" i="9"/>
  <c r="DK277" i="4"/>
  <c r="DK16" i="8"/>
  <c r="DK10" i="9"/>
  <c r="DO56" i="9"/>
  <c r="DM8" i="5"/>
  <c r="DM241" i="4"/>
  <c r="DQ22" i="3"/>
  <c r="DQ14" i="5" s="1"/>
  <c r="DL26" i="8"/>
  <c r="DM21" i="5"/>
  <c r="DM25" i="5"/>
  <c r="DL280" i="4"/>
  <c r="DL24" i="8"/>
  <c r="DL21" i="9"/>
  <c r="DL21" i="8"/>
  <c r="DL18" i="9"/>
  <c r="DN16" i="3"/>
  <c r="DN2" i="5"/>
  <c r="DN2" i="4"/>
  <c r="DN2" i="8"/>
  <c r="DO2" i="3"/>
  <c r="DN2" i="9"/>
  <c r="DL20" i="9"/>
  <c r="DL23" i="8"/>
  <c r="DM279" i="4"/>
  <c r="DM281" i="4"/>
  <c r="DL20" i="8"/>
  <c r="DL17" i="9"/>
  <c r="DL19" i="9"/>
  <c r="DL22" i="8"/>
  <c r="DQ28" i="3"/>
  <c r="DQ27" i="3"/>
  <c r="DQ26" i="3"/>
  <c r="DQ25" i="3"/>
  <c r="DP104" i="5"/>
  <c r="DP92" i="5"/>
  <c r="DP16" i="5"/>
  <c r="DP33" i="5" s="1"/>
  <c r="DP29" i="5"/>
  <c r="DP4" i="5"/>
  <c r="DP80" i="5"/>
  <c r="DP109" i="5"/>
  <c r="DO33" i="8"/>
  <c r="DO32" i="9"/>
  <c r="AR3" i="27"/>
  <c r="DP4" i="9"/>
  <c r="DP48" i="9"/>
  <c r="DP47" i="9"/>
  <c r="DP42" i="9"/>
  <c r="DP4" i="4"/>
  <c r="DP285" i="4"/>
  <c r="DR3" i="3"/>
  <c r="DQ402" i="3"/>
  <c r="DQ386" i="3"/>
  <c r="DQ63" i="5" s="1"/>
  <c r="DQ390" i="3"/>
  <c r="DQ67" i="5" s="1"/>
  <c r="DQ391" i="3"/>
  <c r="DQ68" i="5" s="1"/>
  <c r="DQ394" i="3"/>
  <c r="DQ71" i="5" s="1"/>
  <c r="DQ340" i="3"/>
  <c r="DQ387" i="3"/>
  <c r="DQ64" i="5" s="1"/>
  <c r="DQ399" i="3"/>
  <c r="DQ76" i="5" s="1"/>
  <c r="DQ400" i="3"/>
  <c r="DQ77" i="5" s="1"/>
  <c r="DQ385" i="3"/>
  <c r="DQ62" i="5" s="1"/>
  <c r="DQ389" i="3"/>
  <c r="DQ66" i="5" s="1"/>
  <c r="DQ393" i="3"/>
  <c r="DQ70" i="5" s="1"/>
  <c r="DQ395" i="3"/>
  <c r="DQ72" i="5" s="1"/>
  <c r="DQ392" i="3"/>
  <c r="DQ69" i="5" s="1"/>
  <c r="DQ388" i="3"/>
  <c r="DQ65" i="5" s="1"/>
  <c r="DQ396" i="3"/>
  <c r="DQ73" i="5" s="1"/>
  <c r="DQ341" i="3"/>
  <c r="DQ42" i="5" s="1"/>
  <c r="DQ342" i="3"/>
  <c r="DQ43" i="5" s="1"/>
  <c r="DQ343" i="3"/>
  <c r="DQ44" i="5" s="1"/>
  <c r="DQ344" i="3"/>
  <c r="DQ45" i="5" s="1"/>
  <c r="DQ346" i="3"/>
  <c r="DQ47" i="5" s="1"/>
  <c r="DQ350" i="3"/>
  <c r="DQ51" i="5" s="1"/>
  <c r="DQ354" i="3"/>
  <c r="DQ55" i="5" s="1"/>
  <c r="DQ347" i="3"/>
  <c r="DQ48" i="5" s="1"/>
  <c r="DQ351" i="3"/>
  <c r="DQ52" i="5" s="1"/>
  <c r="DQ355" i="3"/>
  <c r="DQ56" i="5" s="1"/>
  <c r="DQ352" i="3"/>
  <c r="DQ53" i="5" s="1"/>
  <c r="DQ356" i="3"/>
  <c r="DQ57" i="5" s="1"/>
  <c r="DQ349" i="3"/>
  <c r="DQ50" i="5" s="1"/>
  <c r="DQ357" i="3"/>
  <c r="DQ348" i="3"/>
  <c r="DQ49" i="5" s="1"/>
  <c r="DQ358" i="3"/>
  <c r="DQ398" i="3"/>
  <c r="DQ75" i="5" s="1"/>
  <c r="DQ384" i="3"/>
  <c r="DQ345" i="3"/>
  <c r="DQ46" i="5" s="1"/>
  <c r="DQ285" i="3"/>
  <c r="DQ235" i="3"/>
  <c r="DQ137" i="3"/>
  <c r="DQ313" i="3"/>
  <c r="DQ214" i="3"/>
  <c r="DQ185" i="3"/>
  <c r="DQ316" i="3"/>
  <c r="DQ251" i="3"/>
  <c r="DQ145" i="3"/>
  <c r="DQ132" i="3"/>
  <c r="DQ325" i="3"/>
  <c r="DQ226" i="3"/>
  <c r="DQ130" i="3"/>
  <c r="DQ10" i="3"/>
  <c r="DQ296" i="3"/>
  <c r="DQ254" i="3"/>
  <c r="DQ146" i="3"/>
  <c r="DQ322" i="3"/>
  <c r="DQ257" i="3"/>
  <c r="DQ151" i="3"/>
  <c r="DQ148" i="3"/>
  <c r="DQ324" i="3"/>
  <c r="DQ259" i="3"/>
  <c r="DQ153" i="3"/>
  <c r="DQ152" i="3"/>
  <c r="DQ302" i="3"/>
  <c r="DQ234" i="3"/>
  <c r="DQ209" i="3"/>
  <c r="DQ269" i="3"/>
  <c r="DQ200" i="3"/>
  <c r="DQ121" i="3"/>
  <c r="DQ299" i="3"/>
  <c r="DQ194" i="3"/>
  <c r="DQ191" i="3"/>
  <c r="DQ300" i="3"/>
  <c r="DQ262" i="3"/>
  <c r="DQ154" i="3"/>
  <c r="DQ309" i="3"/>
  <c r="DQ210" i="3"/>
  <c r="DQ177" i="3"/>
  <c r="DQ13" i="3"/>
  <c r="DQ311" i="3"/>
  <c r="DQ212" i="3"/>
  <c r="DQ181" i="3"/>
  <c r="DQ305" i="3"/>
  <c r="DQ203" i="3"/>
  <c r="DQ169" i="3"/>
  <c r="DQ333" i="3"/>
  <c r="DQ274" i="3"/>
  <c r="DQ172" i="3"/>
  <c r="DQ229" i="3"/>
  <c r="DQ318" i="3"/>
  <c r="DQ253" i="3"/>
  <c r="DQ147" i="3"/>
  <c r="DQ142" i="3"/>
  <c r="DQ432" i="3"/>
  <c r="DQ286" i="3"/>
  <c r="DQ184" i="3"/>
  <c r="DQ136" i="3"/>
  <c r="DQ427" i="3"/>
  <c r="DQ279" i="3"/>
  <c r="DQ223" i="3"/>
  <c r="DQ131" i="3"/>
  <c r="DQ315" i="3"/>
  <c r="DQ216" i="3"/>
  <c r="DQ189" i="3"/>
  <c r="DQ291" i="3"/>
  <c r="DQ247" i="3"/>
  <c r="DQ143" i="3"/>
  <c r="DQ430" i="3"/>
  <c r="DQ297" i="3"/>
  <c r="DQ192" i="3"/>
  <c r="DQ183" i="3"/>
  <c r="DQ321" i="3"/>
  <c r="DQ222" i="3"/>
  <c r="DQ120" i="3"/>
  <c r="DQ323" i="3"/>
  <c r="DQ224" i="3"/>
  <c r="DQ128" i="3"/>
  <c r="DQ301" i="3"/>
  <c r="DQ199" i="3"/>
  <c r="DQ158" i="3"/>
  <c r="DQ435" i="3"/>
  <c r="DQ3" i="5"/>
  <c r="DQ270" i="3"/>
  <c r="DQ168" i="3"/>
  <c r="DQ213" i="3"/>
  <c r="DQ330" i="3"/>
  <c r="DQ264" i="3"/>
  <c r="DQ159" i="3"/>
  <c r="DQ171" i="3"/>
  <c r="DQ265" i="3"/>
  <c r="DQ196" i="3"/>
  <c r="DQ195" i="3"/>
  <c r="DQ275" i="3"/>
  <c r="DQ215" i="3"/>
  <c r="DQ127" i="3"/>
  <c r="DQ431" i="3"/>
  <c r="DQ277" i="3"/>
  <c r="DQ219" i="3"/>
  <c r="DQ129" i="3"/>
  <c r="DQ271" i="3"/>
  <c r="DQ207" i="3"/>
  <c r="DQ123" i="3"/>
  <c r="DQ308" i="3"/>
  <c r="DQ240" i="3"/>
  <c r="DQ233" i="3"/>
  <c r="DQ317" i="3"/>
  <c r="DQ218" i="3"/>
  <c r="DQ193" i="3"/>
  <c r="DQ320" i="3"/>
  <c r="DQ255" i="3"/>
  <c r="DQ149" i="3"/>
  <c r="DQ144" i="3"/>
  <c r="DQ3" i="9"/>
  <c r="DQ280" i="3"/>
  <c r="DQ178" i="3"/>
  <c r="DQ256" i="3"/>
  <c r="DQ281" i="3"/>
  <c r="DQ227" i="3"/>
  <c r="DQ133" i="3"/>
  <c r="DQ295" i="3"/>
  <c r="DQ190" i="3"/>
  <c r="DQ179" i="3"/>
  <c r="DQ328" i="3"/>
  <c r="DQ263" i="3"/>
  <c r="DQ157" i="3"/>
  <c r="DQ167" i="3"/>
  <c r="DQ287" i="3"/>
  <c r="DQ239" i="3"/>
  <c r="DQ139" i="3"/>
  <c r="DQ289" i="3"/>
  <c r="DQ243" i="3"/>
  <c r="DQ141" i="3"/>
  <c r="DQ267" i="3"/>
  <c r="DQ198" i="3"/>
  <c r="DQ119" i="3"/>
  <c r="DQ428" i="3"/>
  <c r="DQ304" i="3"/>
  <c r="DQ236" i="3"/>
  <c r="DQ217" i="3"/>
  <c r="DQ329" i="3"/>
  <c r="DQ230" i="3"/>
  <c r="DQ140" i="3"/>
  <c r="DQ332" i="3"/>
  <c r="DQ266" i="3"/>
  <c r="DQ164" i="3"/>
  <c r="DQ187" i="3"/>
  <c r="DQ335" i="3"/>
  <c r="DQ276" i="3"/>
  <c r="DQ174" i="3"/>
  <c r="DQ237" i="3"/>
  <c r="DQ433" i="3"/>
  <c r="DQ278" i="3"/>
  <c r="DQ176" i="3"/>
  <c r="DQ245" i="3"/>
  <c r="DQ3" i="4"/>
  <c r="DQ272" i="3"/>
  <c r="DQ170" i="3"/>
  <c r="DQ221" i="3"/>
  <c r="DQ307" i="3"/>
  <c r="DQ208" i="3"/>
  <c r="DQ173" i="3"/>
  <c r="DQ283" i="3"/>
  <c r="DQ231" i="3"/>
  <c r="DQ135" i="3"/>
  <c r="DQ434" i="3"/>
  <c r="DQ126" i="3"/>
  <c r="DQ122" i="3"/>
  <c r="DQ163" i="3"/>
  <c r="DQ134" i="3"/>
  <c r="DQ186" i="3"/>
  <c r="DQ188" i="3"/>
  <c r="DQ166" i="3"/>
  <c r="DQ303" i="3"/>
  <c r="DQ298" i="3"/>
  <c r="DQ331" i="3"/>
  <c r="DQ310" i="3"/>
  <c r="DQ125" i="3"/>
  <c r="DQ124" i="3"/>
  <c r="DQ319" i="3"/>
  <c r="DQ314" i="3"/>
  <c r="DQ3" i="8"/>
  <c r="DQ326" i="3"/>
  <c r="DQ4" i="3"/>
  <c r="DQ138" i="3"/>
  <c r="DQ175" i="3"/>
  <c r="DQ202" i="3"/>
  <c r="DQ201" i="3"/>
  <c r="DQ258" i="3"/>
  <c r="DQ232" i="3"/>
  <c r="DQ242" i="3"/>
  <c r="DQ312" i="3"/>
  <c r="DQ306" i="3"/>
  <c r="DQ197" i="3"/>
  <c r="DQ180" i="3"/>
  <c r="DQ228" i="3"/>
  <c r="DQ290" i="3"/>
  <c r="DQ225" i="3"/>
  <c r="DQ182" i="3"/>
  <c r="DQ246" i="3"/>
  <c r="DQ261" i="3"/>
  <c r="DQ19" i="3"/>
  <c r="DQ334" i="3"/>
  <c r="DQ165" i="3"/>
  <c r="DQ156" i="3"/>
  <c r="DQ244" i="3"/>
  <c r="DQ273" i="3"/>
  <c r="DQ429" i="3"/>
  <c r="DQ260" i="3"/>
  <c r="DQ155" i="3"/>
  <c r="DQ288" i="3"/>
  <c r="DQ268" i="3"/>
  <c r="DQ252" i="3"/>
  <c r="DQ211" i="3"/>
  <c r="DQ220" i="3"/>
  <c r="DQ282" i="3"/>
  <c r="DQ327" i="3"/>
  <c r="DQ7" i="3"/>
  <c r="DQ150" i="3"/>
  <c r="DQ241" i="3"/>
  <c r="DQ238" i="3"/>
  <c r="DQ284" i="3"/>
  <c r="DQ401" i="3"/>
  <c r="DO34" i="8"/>
  <c r="DO33" i="9"/>
  <c r="DP68" i="8"/>
  <c r="DP67" i="8"/>
  <c r="DP56" i="8"/>
  <c r="DP63" i="8"/>
  <c r="DP45" i="8"/>
  <c r="DP48" i="8"/>
  <c r="DP4" i="8"/>
  <c r="DP55" i="8"/>
  <c r="DP40" i="8"/>
  <c r="DP65" i="8"/>
  <c r="DP64" i="8"/>
  <c r="DP47" i="8"/>
  <c r="DP54" i="8"/>
  <c r="DP59" i="8"/>
  <c r="DP58" i="8"/>
  <c r="DN133" i="4" l="1"/>
  <c r="DN178" i="4" s="1"/>
  <c r="DN88" i="4" s="1"/>
  <c r="DN11" i="5"/>
  <c r="DN228" i="4"/>
  <c r="DN273" i="4" s="1"/>
  <c r="DN225" i="4"/>
  <c r="DN270" i="4" s="1"/>
  <c r="DN137" i="4"/>
  <c r="DN182" i="4" s="1"/>
  <c r="DN92" i="4" s="1"/>
  <c r="DN128" i="4"/>
  <c r="DN173" i="4" s="1"/>
  <c r="DN83" i="4" s="1"/>
  <c r="DN227" i="4"/>
  <c r="DN272" i="4" s="1"/>
  <c r="DN211" i="4"/>
  <c r="DN256" i="4" s="1"/>
  <c r="DN219" i="4"/>
  <c r="DN264" i="4" s="1"/>
  <c r="DN210" i="4"/>
  <c r="DN255" i="4" s="1"/>
  <c r="DN103" i="4"/>
  <c r="DN148" i="4" s="1"/>
  <c r="DN58" i="4" s="1"/>
  <c r="DN107" i="4"/>
  <c r="DN152" i="4" s="1"/>
  <c r="DN62" i="4" s="1"/>
  <c r="DN194" i="4"/>
  <c r="DN239" i="4" s="1"/>
  <c r="DN134" i="4"/>
  <c r="DN179" i="4" s="1"/>
  <c r="DN89" i="4" s="1"/>
  <c r="DN110" i="4"/>
  <c r="DN155" i="4" s="1"/>
  <c r="DN65" i="4" s="1"/>
  <c r="DN123" i="4"/>
  <c r="DN168" i="4" s="1"/>
  <c r="DN78" i="4" s="1"/>
  <c r="DN220" i="4"/>
  <c r="DN265" i="4" s="1"/>
  <c r="DN224" i="4"/>
  <c r="DN269" i="4" s="1"/>
  <c r="DN207" i="4"/>
  <c r="DN252" i="4" s="1"/>
  <c r="DN192" i="4"/>
  <c r="DN237" i="4" s="1"/>
  <c r="DN212" i="4"/>
  <c r="DN257" i="4" s="1"/>
  <c r="DN129" i="4"/>
  <c r="DN174" i="4" s="1"/>
  <c r="DN84" i="4" s="1"/>
  <c r="DM270" i="4"/>
  <c r="DM257" i="4"/>
  <c r="DM264" i="4"/>
  <c r="DM179" i="4"/>
  <c r="DM89" i="4" s="1"/>
  <c r="DM173" i="4"/>
  <c r="DM83" i="4" s="1"/>
  <c r="DM182" i="4"/>
  <c r="DM92" i="4" s="1"/>
  <c r="DM239" i="4"/>
  <c r="DN203" i="4"/>
  <c r="DN248" i="4" s="1"/>
  <c r="DN197" i="4"/>
  <c r="DN242" i="4" s="1"/>
  <c r="DN206" i="4"/>
  <c r="DN251" i="4" s="1"/>
  <c r="DN208" i="4"/>
  <c r="DN253" i="4" s="1"/>
  <c r="DN113" i="4"/>
  <c r="DN158" i="4" s="1"/>
  <c r="DN68" i="4" s="1"/>
  <c r="DN139" i="4"/>
  <c r="DN184" i="4" s="1"/>
  <c r="DN94" i="4" s="1"/>
  <c r="DN229" i="4"/>
  <c r="DN124" i="4"/>
  <c r="DN169" i="4" s="1"/>
  <c r="DN79" i="4" s="1"/>
  <c r="DN126" i="4"/>
  <c r="DN171" i="4" s="1"/>
  <c r="DN81" i="4" s="1"/>
  <c r="DN216" i="4"/>
  <c r="DN261" i="4" s="1"/>
  <c r="DN115" i="4"/>
  <c r="DN160" i="4" s="1"/>
  <c r="DN70" i="4" s="1"/>
  <c r="DN202" i="4"/>
  <c r="DN247" i="4" s="1"/>
  <c r="DN138" i="4"/>
  <c r="DN183" i="4" s="1"/>
  <c r="DN93" i="4" s="1"/>
  <c r="DN106" i="4"/>
  <c r="DN119" i="4"/>
  <c r="DN164" i="4" s="1"/>
  <c r="DN74" i="4" s="1"/>
  <c r="DN223" i="4"/>
  <c r="DN268" i="4" s="1"/>
  <c r="DN12" i="5"/>
  <c r="DN217" i="4"/>
  <c r="DN191" i="4"/>
  <c r="DN236" i="4" s="1"/>
  <c r="DN108" i="4"/>
  <c r="DN153" i="4" s="1"/>
  <c r="DN63" i="4" s="1"/>
  <c r="DN105" i="4"/>
  <c r="DN150" i="4" s="1"/>
  <c r="DN60" i="4" s="1"/>
  <c r="DM272" i="4"/>
  <c r="DM273" i="4"/>
  <c r="DM168" i="4"/>
  <c r="DM78" i="4" s="1"/>
  <c r="DM155" i="4"/>
  <c r="DM65" i="4" s="1"/>
  <c r="DN104" i="4"/>
  <c r="DN149" i="4" s="1"/>
  <c r="DN59" i="4" s="1"/>
  <c r="DN111" i="4"/>
  <c r="DN156" i="4" s="1"/>
  <c r="DN66" i="4" s="1"/>
  <c r="DN117" i="4"/>
  <c r="DN162" i="4" s="1"/>
  <c r="DN72" i="4" s="1"/>
  <c r="DN136" i="4"/>
  <c r="DN181" i="4" s="1"/>
  <c r="DN91" i="4" s="1"/>
  <c r="DN121" i="4"/>
  <c r="DN166" i="4" s="1"/>
  <c r="DN76" i="4" s="1"/>
  <c r="DN125" i="4"/>
  <c r="DN170" i="4" s="1"/>
  <c r="DN80" i="4" s="1"/>
  <c r="DN114" i="4"/>
  <c r="DN209" i="4"/>
  <c r="DN254" i="4" s="1"/>
  <c r="DN116" i="4"/>
  <c r="DN161" i="4" s="1"/>
  <c r="DN71" i="4" s="1"/>
  <c r="DN218" i="4"/>
  <c r="DN263" i="4" s="1"/>
  <c r="DN99" i="4"/>
  <c r="DN144" i="4" s="1"/>
  <c r="DN54" i="4" s="1"/>
  <c r="DN189" i="4"/>
  <c r="DN234" i="4" s="1"/>
  <c r="DN199" i="4"/>
  <c r="DN244" i="4" s="1"/>
  <c r="DN120" i="4"/>
  <c r="DN165" i="4" s="1"/>
  <c r="DN75" i="4" s="1"/>
  <c r="DN118" i="4"/>
  <c r="DN196" i="4"/>
  <c r="DN241" i="4" s="1"/>
  <c r="DN132" i="4"/>
  <c r="DN177" i="4" s="1"/>
  <c r="DN87" i="4" s="1"/>
  <c r="DN10" i="5"/>
  <c r="DN130" i="4"/>
  <c r="DN175" i="4" s="1"/>
  <c r="DN85" i="4" s="1"/>
  <c r="DN122" i="4"/>
  <c r="DN167" i="4" s="1"/>
  <c r="DN77" i="4" s="1"/>
  <c r="DN201" i="4"/>
  <c r="DN246" i="4" s="1"/>
  <c r="DN9" i="5"/>
  <c r="DM152" i="4"/>
  <c r="DM62" i="4" s="1"/>
  <c r="DM256" i="4"/>
  <c r="DM237" i="4"/>
  <c r="DN131" i="4"/>
  <c r="DN176" i="4" s="1"/>
  <c r="DN86" i="4" s="1"/>
  <c r="DN200" i="4"/>
  <c r="DN245" i="4" s="1"/>
  <c r="DN101" i="4"/>
  <c r="DN146" i="4" s="1"/>
  <c r="DN56" i="4" s="1"/>
  <c r="DN195" i="4"/>
  <c r="DN240" i="4" s="1"/>
  <c r="DN204" i="4"/>
  <c r="DN249" i="4" s="1"/>
  <c r="DN205" i="4"/>
  <c r="DN221" i="4"/>
  <c r="DN266" i="4" s="1"/>
  <c r="DN127" i="4"/>
  <c r="DN172" i="4" s="1"/>
  <c r="DN82" i="4" s="1"/>
  <c r="DN198" i="4"/>
  <c r="DN243" i="4" s="1"/>
  <c r="DN109" i="4"/>
  <c r="DN154" i="4" s="1"/>
  <c r="DN64" i="4" s="1"/>
  <c r="DN214" i="4"/>
  <c r="DN259" i="4" s="1"/>
  <c r="DN226" i="4"/>
  <c r="DN271" i="4" s="1"/>
  <c r="DN102" i="4"/>
  <c r="DN147" i="4" s="1"/>
  <c r="DN57" i="4" s="1"/>
  <c r="DN222" i="4"/>
  <c r="DN215" i="4"/>
  <c r="DN260" i="4" s="1"/>
  <c r="DN135" i="4"/>
  <c r="DN180" i="4" s="1"/>
  <c r="DN90" i="4" s="1"/>
  <c r="DN112" i="4"/>
  <c r="DN157" i="4" s="1"/>
  <c r="DN67" i="4" s="1"/>
  <c r="DN193" i="4"/>
  <c r="DN238" i="4" s="1"/>
  <c r="DN213" i="4"/>
  <c r="DN258" i="4" s="1"/>
  <c r="DQ12" i="4"/>
  <c r="DQ11" i="4"/>
  <c r="DQ13" i="4"/>
  <c r="DQ14" i="4"/>
  <c r="DQ16" i="4"/>
  <c r="DQ15" i="4"/>
  <c r="DQ17" i="4"/>
  <c r="DQ18" i="4"/>
  <c r="DQ20" i="4"/>
  <c r="DQ22" i="4"/>
  <c r="DQ25" i="4"/>
  <c r="DQ23" i="4"/>
  <c r="DQ27" i="4"/>
  <c r="DQ19" i="4"/>
  <c r="DQ30" i="4"/>
  <c r="DQ21" i="4"/>
  <c r="DQ26" i="4"/>
  <c r="DQ24" i="4"/>
  <c r="DQ28" i="4"/>
  <c r="DQ32" i="4"/>
  <c r="DQ31" i="4"/>
  <c r="DQ37" i="4"/>
  <c r="DQ33" i="4"/>
  <c r="DQ34" i="4"/>
  <c r="DQ29" i="4"/>
  <c r="DQ35" i="4"/>
  <c r="DQ39" i="4"/>
  <c r="DQ41" i="4"/>
  <c r="DQ44" i="4"/>
  <c r="DQ48" i="4"/>
  <c r="DQ40" i="4"/>
  <c r="DQ45" i="4"/>
  <c r="DQ36" i="4"/>
  <c r="DQ42" i="4"/>
  <c r="DQ46" i="4"/>
  <c r="DQ38" i="4"/>
  <c r="DQ43" i="4"/>
  <c r="DQ49" i="4"/>
  <c r="DQ47" i="4"/>
  <c r="DR32" i="3"/>
  <c r="DR76" i="3" s="1"/>
  <c r="DR33" i="3"/>
  <c r="DR77" i="3" s="1"/>
  <c r="DR37" i="3"/>
  <c r="DR81" i="3" s="1"/>
  <c r="DR34" i="3"/>
  <c r="DR78" i="3" s="1"/>
  <c r="DR35" i="3"/>
  <c r="DR79" i="3" s="1"/>
  <c r="DR39" i="3"/>
  <c r="DR83" i="3" s="1"/>
  <c r="DR41" i="3"/>
  <c r="DR85" i="3" s="1"/>
  <c r="DR43" i="3"/>
  <c r="DR87" i="3" s="1"/>
  <c r="DR36" i="3"/>
  <c r="DR80" i="3" s="1"/>
  <c r="DR42" i="3"/>
  <c r="DR86" i="3" s="1"/>
  <c r="DR46" i="3"/>
  <c r="DR90" i="3" s="1"/>
  <c r="DR38" i="3"/>
  <c r="DR82" i="3" s="1"/>
  <c r="DR44" i="3"/>
  <c r="DR88" i="3" s="1"/>
  <c r="DR51" i="3"/>
  <c r="DR95" i="3" s="1"/>
  <c r="DR50" i="3"/>
  <c r="DR94" i="3" s="1"/>
  <c r="DR54" i="3"/>
  <c r="DR98" i="3" s="1"/>
  <c r="DR58" i="3"/>
  <c r="DR102" i="3" s="1"/>
  <c r="DR62" i="3"/>
  <c r="DR106" i="3" s="1"/>
  <c r="DR66" i="3"/>
  <c r="DR110" i="3" s="1"/>
  <c r="DR70" i="3"/>
  <c r="DR114" i="3" s="1"/>
  <c r="DR53" i="3"/>
  <c r="DR97" i="3" s="1"/>
  <c r="DR55" i="3"/>
  <c r="DR99" i="3" s="1"/>
  <c r="DR57" i="3"/>
  <c r="DR101" i="3" s="1"/>
  <c r="DR61" i="3"/>
  <c r="DR105" i="3" s="1"/>
  <c r="DR65" i="3"/>
  <c r="DR109" i="3" s="1"/>
  <c r="DR69" i="3"/>
  <c r="DR113" i="3" s="1"/>
  <c r="DR40" i="3"/>
  <c r="DR84" i="3" s="1"/>
  <c r="DR47" i="3"/>
  <c r="DR91" i="3" s="1"/>
  <c r="DR63" i="3"/>
  <c r="DR107" i="3" s="1"/>
  <c r="DR52" i="3"/>
  <c r="DR96" i="3" s="1"/>
  <c r="DR56" i="3"/>
  <c r="DR100" i="3" s="1"/>
  <c r="DR49" i="3"/>
  <c r="DR93" i="3" s="1"/>
  <c r="DR59" i="3"/>
  <c r="DR103" i="3" s="1"/>
  <c r="DR45" i="3"/>
  <c r="DR89" i="3" s="1"/>
  <c r="DR48" i="3"/>
  <c r="DR92" i="3" s="1"/>
  <c r="DR60" i="3"/>
  <c r="DR104" i="3" s="1"/>
  <c r="DR68" i="3"/>
  <c r="DR112" i="3" s="1"/>
  <c r="DR71" i="3"/>
  <c r="DR115" i="3" s="1"/>
  <c r="DR31" i="3"/>
  <c r="DR75" i="3" s="1"/>
  <c r="DR64" i="3"/>
  <c r="DR108" i="3" s="1"/>
  <c r="DR67" i="3"/>
  <c r="DR111" i="3" s="1"/>
  <c r="DM11" i="9"/>
  <c r="DM17" i="8"/>
  <c r="DM15" i="8"/>
  <c r="DM9" i="9"/>
  <c r="DN13" i="5"/>
  <c r="DN22" i="9" s="1"/>
  <c r="DQ25" i="8"/>
  <c r="DL277" i="4"/>
  <c r="DL10" i="9"/>
  <c r="DL16" i="8"/>
  <c r="DP56" i="9"/>
  <c r="DN8" i="5"/>
  <c r="DR22" i="3"/>
  <c r="DR14" i="5" s="1"/>
  <c r="DM21" i="9"/>
  <c r="DM280" i="4"/>
  <c r="DM24" i="8"/>
  <c r="DM26" i="8"/>
  <c r="DO16" i="3"/>
  <c r="DO2" i="4"/>
  <c r="DP2" i="3"/>
  <c r="DO2" i="8"/>
  <c r="DO2" i="9"/>
  <c r="DO2" i="5"/>
  <c r="DM20" i="9"/>
  <c r="DM23" i="8"/>
  <c r="DM17" i="9"/>
  <c r="DM20" i="8"/>
  <c r="DN21" i="5"/>
  <c r="DN25" i="5"/>
  <c r="DN281" i="4"/>
  <c r="DN279" i="4"/>
  <c r="DM22" i="8"/>
  <c r="DM19" i="9"/>
  <c r="DM18" i="9"/>
  <c r="DM21" i="8"/>
  <c r="DR26" i="3"/>
  <c r="DR25" i="3"/>
  <c r="DR28" i="3"/>
  <c r="DR27" i="3"/>
  <c r="DQ58" i="8"/>
  <c r="DQ59" i="8"/>
  <c r="DQ56" i="8"/>
  <c r="DQ47" i="8"/>
  <c r="DQ45" i="8"/>
  <c r="DQ63" i="8"/>
  <c r="DQ40" i="8"/>
  <c r="DQ64" i="8"/>
  <c r="DQ4" i="8"/>
  <c r="DQ55" i="8"/>
  <c r="DQ65" i="8"/>
  <c r="DQ54" i="8"/>
  <c r="DQ48" i="8"/>
  <c r="DQ80" i="5"/>
  <c r="DQ4" i="5"/>
  <c r="DQ16" i="5"/>
  <c r="DQ29" i="5" s="1"/>
  <c r="DQ92" i="5"/>
  <c r="DQ109" i="5"/>
  <c r="DQ104" i="5"/>
  <c r="DR402" i="3"/>
  <c r="DR385" i="3"/>
  <c r="DR62" i="5" s="1"/>
  <c r="DR389" i="3"/>
  <c r="DR66" i="5" s="1"/>
  <c r="DS3" i="3"/>
  <c r="DR386" i="3"/>
  <c r="DR63" i="5" s="1"/>
  <c r="DR393" i="3"/>
  <c r="DR70" i="5" s="1"/>
  <c r="DR396" i="3"/>
  <c r="DR73" i="5" s="1"/>
  <c r="DR401" i="3"/>
  <c r="DR388" i="3"/>
  <c r="DR65" i="5" s="1"/>
  <c r="DR394" i="3"/>
  <c r="DR71" i="5" s="1"/>
  <c r="DR399" i="3"/>
  <c r="DR76" i="5" s="1"/>
  <c r="DR400" i="3"/>
  <c r="DR77" i="5" s="1"/>
  <c r="DR340" i="3"/>
  <c r="DR392" i="3"/>
  <c r="DR69" i="5" s="1"/>
  <c r="DR390" i="3"/>
  <c r="DR67" i="5" s="1"/>
  <c r="DR341" i="3"/>
  <c r="DR42" i="5" s="1"/>
  <c r="DR342" i="3"/>
  <c r="DR43" i="5" s="1"/>
  <c r="DR343" i="3"/>
  <c r="DR44" i="5" s="1"/>
  <c r="DR344" i="3"/>
  <c r="DR45" i="5" s="1"/>
  <c r="DR345" i="3"/>
  <c r="DR46" i="5" s="1"/>
  <c r="DR349" i="3"/>
  <c r="DR50" i="5" s="1"/>
  <c r="DR346" i="3"/>
  <c r="DR47" i="5" s="1"/>
  <c r="DR350" i="3"/>
  <c r="DR51" i="5" s="1"/>
  <c r="DR354" i="3"/>
  <c r="DR55" i="5" s="1"/>
  <c r="DR355" i="3"/>
  <c r="DR56" i="5" s="1"/>
  <c r="DR391" i="3"/>
  <c r="DR68" i="5" s="1"/>
  <c r="DR384" i="3"/>
  <c r="DR347" i="3"/>
  <c r="DR48" i="5" s="1"/>
  <c r="DR352" i="3"/>
  <c r="DR53" i="5" s="1"/>
  <c r="DR356" i="3"/>
  <c r="DR57" i="5" s="1"/>
  <c r="DR395" i="3"/>
  <c r="DR72" i="5" s="1"/>
  <c r="DR357" i="3"/>
  <c r="DR351" i="3"/>
  <c r="DR52" i="5" s="1"/>
  <c r="DR348" i="3"/>
  <c r="DR49" i="5" s="1"/>
  <c r="DR358" i="3"/>
  <c r="DR387" i="3"/>
  <c r="DR64" i="5" s="1"/>
  <c r="DR398" i="3"/>
  <c r="DR75" i="5" s="1"/>
  <c r="DR274" i="3"/>
  <c r="DR227" i="3"/>
  <c r="DR152" i="3"/>
  <c r="DR284" i="3"/>
  <c r="DR237" i="3"/>
  <c r="DR165" i="3"/>
  <c r="DR270" i="3"/>
  <c r="DR223" i="3"/>
  <c r="DR148" i="3"/>
  <c r="DR280" i="3"/>
  <c r="DR233" i="3"/>
  <c r="DR158" i="3"/>
  <c r="DR318" i="3"/>
  <c r="DR232" i="3"/>
  <c r="DR172" i="3"/>
  <c r="DR121" i="3"/>
  <c r="DR327" i="3"/>
  <c r="DR210" i="3"/>
  <c r="DR147" i="3"/>
  <c r="DR3" i="8"/>
  <c r="DR263" i="3"/>
  <c r="DR281" i="3"/>
  <c r="DR124" i="3"/>
  <c r="DR288" i="3"/>
  <c r="DR241" i="3"/>
  <c r="DR169" i="3"/>
  <c r="DR430" i="3"/>
  <c r="DR325" i="3"/>
  <c r="DR208" i="3"/>
  <c r="DR145" i="3"/>
  <c r="DR335" i="3"/>
  <c r="DR253" i="3"/>
  <c r="DR190" i="3"/>
  <c r="DR139" i="3"/>
  <c r="DR322" i="3"/>
  <c r="DR236" i="3"/>
  <c r="DR176" i="3"/>
  <c r="DR125" i="3"/>
  <c r="DR332" i="3"/>
  <c r="DR246" i="3"/>
  <c r="DR186" i="3"/>
  <c r="DR135" i="3"/>
  <c r="DR13" i="3"/>
  <c r="DR302" i="3"/>
  <c r="DR216" i="3"/>
  <c r="DR153" i="3"/>
  <c r="DR312" i="3"/>
  <c r="DR226" i="3"/>
  <c r="DR166" i="3"/>
  <c r="DR7" i="3"/>
  <c r="DR329" i="3"/>
  <c r="DR212" i="3"/>
  <c r="DR149" i="3"/>
  <c r="DR272" i="3"/>
  <c r="DR225" i="3"/>
  <c r="DR150" i="3"/>
  <c r="DR3" i="5"/>
  <c r="DR259" i="3"/>
  <c r="DR196" i="3"/>
  <c r="DR120" i="3"/>
  <c r="DR283" i="3"/>
  <c r="DR202" i="3"/>
  <c r="DR130" i="3"/>
  <c r="DR334" i="3"/>
  <c r="DR255" i="3"/>
  <c r="DR192" i="3"/>
  <c r="DR141" i="3"/>
  <c r="DR267" i="3"/>
  <c r="DR273" i="3"/>
  <c r="DR126" i="3"/>
  <c r="DR19" i="3"/>
  <c r="DR317" i="3"/>
  <c r="DR298" i="3"/>
  <c r="DR195" i="3"/>
  <c r="DR295" i="3"/>
  <c r="DR245" i="3"/>
  <c r="DR173" i="3"/>
  <c r="DR314" i="3"/>
  <c r="DR228" i="3"/>
  <c r="DR168" i="3"/>
  <c r="DR289" i="3"/>
  <c r="DR427" i="3"/>
  <c r="DR269" i="3"/>
  <c r="DR209" i="3"/>
  <c r="DR134" i="3"/>
  <c r="DR290" i="3"/>
  <c r="DR243" i="3"/>
  <c r="DR171" i="3"/>
  <c r="DR304" i="3"/>
  <c r="DR218" i="3"/>
  <c r="DR155" i="3"/>
  <c r="DR321" i="3"/>
  <c r="DR201" i="3"/>
  <c r="DR265" i="3"/>
  <c r="DR331" i="3"/>
  <c r="DR214" i="3"/>
  <c r="DR151" i="3"/>
  <c r="DR434" i="3"/>
  <c r="DR301" i="3"/>
  <c r="DR254" i="3"/>
  <c r="DR179" i="3"/>
  <c r="DR311" i="3"/>
  <c r="DR271" i="3"/>
  <c r="DR189" i="3"/>
  <c r="DR297" i="3"/>
  <c r="DR247" i="3"/>
  <c r="DR175" i="3"/>
  <c r="DR3" i="4"/>
  <c r="DR257" i="3"/>
  <c r="DR194" i="3"/>
  <c r="DR143" i="3"/>
  <c r="DR431" i="3"/>
  <c r="DR310" i="3"/>
  <c r="DR224" i="3"/>
  <c r="DR164" i="3"/>
  <c r="DR320" i="3"/>
  <c r="DR234" i="3"/>
  <c r="DR174" i="3"/>
  <c r="DR123" i="3"/>
  <c r="DR306" i="3"/>
  <c r="DR220" i="3"/>
  <c r="DR157" i="3"/>
  <c r="DR316" i="3"/>
  <c r="DR230" i="3"/>
  <c r="DR170" i="3"/>
  <c r="DR119" i="3"/>
  <c r="DR10" i="3"/>
  <c r="DR282" i="3"/>
  <c r="DR235" i="3"/>
  <c r="DR163" i="3"/>
  <c r="DR285" i="3"/>
  <c r="DR213" i="3"/>
  <c r="DR138" i="3"/>
  <c r="DR313" i="3"/>
  <c r="DR279" i="3"/>
  <c r="DR191" i="3"/>
  <c r="DR324" i="3"/>
  <c r="DR238" i="3"/>
  <c r="DR178" i="3"/>
  <c r="DR127" i="3"/>
  <c r="DR4" i="3"/>
  <c r="DR277" i="3"/>
  <c r="DR211" i="3"/>
  <c r="DR136" i="3"/>
  <c r="DR303" i="3"/>
  <c r="DR256" i="3"/>
  <c r="DR181" i="3"/>
  <c r="DR286" i="3"/>
  <c r="DR239" i="3"/>
  <c r="DR167" i="3"/>
  <c r="DR299" i="3"/>
  <c r="DR252" i="3"/>
  <c r="DR177" i="3"/>
  <c r="DR432" i="3"/>
  <c r="DR266" i="3"/>
  <c r="DR219" i="3"/>
  <c r="DR144" i="3"/>
  <c r="DR276" i="3"/>
  <c r="DR229" i="3"/>
  <c r="DR154" i="3"/>
  <c r="DR296" i="3"/>
  <c r="DR215" i="3"/>
  <c r="DR140" i="3"/>
  <c r="DR308" i="3"/>
  <c r="DR222" i="3"/>
  <c r="DR159" i="3"/>
  <c r="DR433" i="3"/>
  <c r="DR262" i="3"/>
  <c r="DR199" i="3"/>
  <c r="DR258" i="3"/>
  <c r="DR287" i="3"/>
  <c r="DR275" i="3"/>
  <c r="DR242" i="3"/>
  <c r="DR278" i="3"/>
  <c r="DR323" i="3"/>
  <c r="DR428" i="3"/>
  <c r="DR129" i="3"/>
  <c r="DR146" i="3"/>
  <c r="DR132" i="3"/>
  <c r="DR142" i="3"/>
  <c r="DR188" i="3"/>
  <c r="DR198" i="3"/>
  <c r="DR184" i="3"/>
  <c r="DR260" i="3"/>
  <c r="DR187" i="3"/>
  <c r="DR197" i="3"/>
  <c r="DR183" i="3"/>
  <c r="DR193" i="3"/>
  <c r="DR200" i="3"/>
  <c r="DR182" i="3"/>
  <c r="DR231" i="3"/>
  <c r="DR203" i="3"/>
  <c r="DR326" i="3"/>
  <c r="DR137" i="3"/>
  <c r="DR122" i="3"/>
  <c r="DR133" i="3"/>
  <c r="DR185" i="3"/>
  <c r="DR319" i="3"/>
  <c r="DR315" i="3"/>
  <c r="DR328" i="3"/>
  <c r="DR180" i="3"/>
  <c r="DR207" i="3"/>
  <c r="DR251" i="3"/>
  <c r="DR244" i="3"/>
  <c r="DR435" i="3"/>
  <c r="DR131" i="3"/>
  <c r="DR300" i="3"/>
  <c r="DR268" i="3"/>
  <c r="DR264" i="3"/>
  <c r="DR3" i="9"/>
  <c r="DR309" i="3"/>
  <c r="DR305" i="3"/>
  <c r="DR429" i="3"/>
  <c r="DR221" i="3"/>
  <c r="DR217" i="3"/>
  <c r="DR261" i="3"/>
  <c r="DR307" i="3"/>
  <c r="DR128" i="3"/>
  <c r="DR156" i="3"/>
  <c r="DR240" i="3"/>
  <c r="DR291" i="3"/>
  <c r="DR333" i="3"/>
  <c r="DR330" i="3"/>
  <c r="DQ285" i="4"/>
  <c r="DQ4" i="4"/>
  <c r="DQ42" i="9"/>
  <c r="DQ4" i="9"/>
  <c r="DQ47" i="9"/>
  <c r="DQ48" i="9"/>
  <c r="DQ68" i="8"/>
  <c r="DQ67" i="8"/>
  <c r="DP33" i="8"/>
  <c r="DP32" i="9"/>
  <c r="DP33" i="9"/>
  <c r="DP34" i="8"/>
  <c r="DO11" i="5" l="1"/>
  <c r="DO134" i="4"/>
  <c r="DO179" i="4" s="1"/>
  <c r="DO89" i="4" s="1"/>
  <c r="DO222" i="4"/>
  <c r="DO267" i="4" s="1"/>
  <c r="DO200" i="4"/>
  <c r="DO118" i="4"/>
  <c r="DO163" i="4" s="1"/>
  <c r="DO73" i="4" s="1"/>
  <c r="DO106" i="4"/>
  <c r="DO151" i="4" s="1"/>
  <c r="DO61" i="4" s="1"/>
  <c r="DO229" i="4"/>
  <c r="DO274" i="4" s="1"/>
  <c r="DO212" i="4"/>
  <c r="DN274" i="4"/>
  <c r="DO112" i="4"/>
  <c r="DO157" i="4" s="1"/>
  <c r="DO67" i="4" s="1"/>
  <c r="DO102" i="4"/>
  <c r="DO147" i="4" s="1"/>
  <c r="DO57" i="4" s="1"/>
  <c r="DO198" i="4"/>
  <c r="DO243" i="4" s="1"/>
  <c r="DO204" i="4"/>
  <c r="DO249" i="4" s="1"/>
  <c r="DO131" i="4"/>
  <c r="DO176" i="4" s="1"/>
  <c r="DO86" i="4" s="1"/>
  <c r="DO227" i="4"/>
  <c r="DO272" i="4" s="1"/>
  <c r="DO123" i="4"/>
  <c r="DO168" i="4" s="1"/>
  <c r="DO78" i="4" s="1"/>
  <c r="DO9" i="5"/>
  <c r="DO10" i="5"/>
  <c r="DO120" i="4"/>
  <c r="DO218" i="4"/>
  <c r="DO263" i="4" s="1"/>
  <c r="DO125" i="4"/>
  <c r="DO170" i="4" s="1"/>
  <c r="DO80" i="4" s="1"/>
  <c r="DO111" i="4"/>
  <c r="DO156" i="4" s="1"/>
  <c r="DO66" i="4" s="1"/>
  <c r="DO105" i="4"/>
  <c r="DO150" i="4" s="1"/>
  <c r="DO60" i="4" s="1"/>
  <c r="DO12" i="5"/>
  <c r="DO138" i="4"/>
  <c r="DO183" i="4" s="1"/>
  <c r="DO93" i="4" s="1"/>
  <c r="DO139" i="4"/>
  <c r="DO184" i="4" s="1"/>
  <c r="DO94" i="4" s="1"/>
  <c r="DO197" i="4"/>
  <c r="DO242" i="4" s="1"/>
  <c r="DO137" i="4"/>
  <c r="DO182" i="4" s="1"/>
  <c r="DO92" i="4" s="1"/>
  <c r="DO207" i="4"/>
  <c r="DO252" i="4" s="1"/>
  <c r="DO210" i="4"/>
  <c r="DO205" i="4"/>
  <c r="DO250" i="4" s="1"/>
  <c r="DO130" i="4"/>
  <c r="DO175" i="4" s="1"/>
  <c r="DO85" i="4" s="1"/>
  <c r="DO114" i="4"/>
  <c r="DO159" i="4" s="1"/>
  <c r="DO69" i="4" s="1"/>
  <c r="DO217" i="4"/>
  <c r="DO216" i="4"/>
  <c r="DO261" i="4" s="1"/>
  <c r="DO206" i="4"/>
  <c r="DO251" i="4" s="1"/>
  <c r="DN159" i="4"/>
  <c r="DN69" i="4" s="1"/>
  <c r="DO135" i="4"/>
  <c r="DO180" i="4" s="1"/>
  <c r="DO90" i="4" s="1"/>
  <c r="DO226" i="4"/>
  <c r="DO271" i="4" s="1"/>
  <c r="DO127" i="4"/>
  <c r="DO172" i="4" s="1"/>
  <c r="DO82" i="4" s="1"/>
  <c r="DO195" i="4"/>
  <c r="DO228" i="4"/>
  <c r="DO273" i="4" s="1"/>
  <c r="DO110" i="4"/>
  <c r="DO155" i="4" s="1"/>
  <c r="DO65" i="4" s="1"/>
  <c r="DO201" i="4"/>
  <c r="DO246" i="4" s="1"/>
  <c r="DO132" i="4"/>
  <c r="DO199" i="4"/>
  <c r="DO244" i="4" s="1"/>
  <c r="DO116" i="4"/>
  <c r="DO161" i="4" s="1"/>
  <c r="DO71" i="4" s="1"/>
  <c r="DO121" i="4"/>
  <c r="DO166" i="4" s="1"/>
  <c r="DO76" i="4" s="1"/>
  <c r="DO104" i="4"/>
  <c r="DO108" i="4"/>
  <c r="DO153" i="4" s="1"/>
  <c r="DO63" i="4" s="1"/>
  <c r="DO223" i="4"/>
  <c r="DO268" i="4" s="1"/>
  <c r="DO202" i="4"/>
  <c r="DO247" i="4" s="1"/>
  <c r="DO126" i="4"/>
  <c r="DO113" i="4"/>
  <c r="DO158" i="4" s="1"/>
  <c r="DO68" i="4" s="1"/>
  <c r="DO203" i="4"/>
  <c r="DO248" i="4" s="1"/>
  <c r="DO211" i="4"/>
  <c r="DO256" i="4" s="1"/>
  <c r="DO225" i="4"/>
  <c r="DO220" i="4"/>
  <c r="DO265" i="4" s="1"/>
  <c r="DO133" i="4"/>
  <c r="DO178" i="4" s="1"/>
  <c r="DO88" i="4" s="1"/>
  <c r="DO193" i="4"/>
  <c r="DO238" i="4" s="1"/>
  <c r="DO109" i="4"/>
  <c r="DO224" i="4"/>
  <c r="DO269" i="4" s="1"/>
  <c r="DO103" i="4"/>
  <c r="DO148" i="4" s="1"/>
  <c r="DO58" i="4" s="1"/>
  <c r="DO99" i="4"/>
  <c r="DO144" i="4" s="1"/>
  <c r="DO54" i="4" s="1"/>
  <c r="DO117" i="4"/>
  <c r="DO219" i="4"/>
  <c r="DO264" i="4" s="1"/>
  <c r="DO107" i="4"/>
  <c r="DO152" i="4" s="1"/>
  <c r="DO62" i="4" s="1"/>
  <c r="DN262" i="4"/>
  <c r="DN151" i="4"/>
  <c r="DN61" i="4" s="1"/>
  <c r="DN250" i="4"/>
  <c r="DN163" i="4"/>
  <c r="DN73" i="4" s="1"/>
  <c r="DN267" i="4"/>
  <c r="DO213" i="4"/>
  <c r="DO258" i="4" s="1"/>
  <c r="DO215" i="4"/>
  <c r="DO260" i="4" s="1"/>
  <c r="DO214" i="4"/>
  <c r="DO259" i="4" s="1"/>
  <c r="DO221" i="4"/>
  <c r="DO266" i="4" s="1"/>
  <c r="DO101" i="4"/>
  <c r="DO192" i="4"/>
  <c r="DO237" i="4" s="1"/>
  <c r="DO194" i="4"/>
  <c r="DO239" i="4" s="1"/>
  <c r="DO122" i="4"/>
  <c r="DO167" i="4" s="1"/>
  <c r="DO77" i="4" s="1"/>
  <c r="DO196" i="4"/>
  <c r="DO189" i="4"/>
  <c r="DO234" i="4" s="1"/>
  <c r="DO209" i="4"/>
  <c r="DO254" i="4" s="1"/>
  <c r="DO136" i="4"/>
  <c r="DO181" i="4" s="1"/>
  <c r="DO91" i="4" s="1"/>
  <c r="DO191" i="4"/>
  <c r="DO119" i="4"/>
  <c r="DO164" i="4" s="1"/>
  <c r="DO74" i="4" s="1"/>
  <c r="DO115" i="4"/>
  <c r="DO160" i="4" s="1"/>
  <c r="DO70" i="4" s="1"/>
  <c r="DO124" i="4"/>
  <c r="DO169" i="4" s="1"/>
  <c r="DO79" i="4" s="1"/>
  <c r="DO208" i="4"/>
  <c r="DO128" i="4"/>
  <c r="DO173" i="4" s="1"/>
  <c r="DO83" i="4" s="1"/>
  <c r="DO129" i="4"/>
  <c r="DO174" i="4" s="1"/>
  <c r="DO84" i="4" s="1"/>
  <c r="DR11" i="4"/>
  <c r="DR12" i="4"/>
  <c r="DR13" i="4"/>
  <c r="DR16" i="4"/>
  <c r="DR15" i="4"/>
  <c r="DR17" i="4"/>
  <c r="DR19" i="4"/>
  <c r="DR18" i="4"/>
  <c r="DR20" i="4"/>
  <c r="DR14" i="4"/>
  <c r="DR21" i="4"/>
  <c r="DR24" i="4"/>
  <c r="DR22" i="4"/>
  <c r="DR25" i="4"/>
  <c r="DR26" i="4"/>
  <c r="DR23" i="4"/>
  <c r="DR27" i="4"/>
  <c r="DR29" i="4"/>
  <c r="DR30" i="4"/>
  <c r="DR31" i="4"/>
  <c r="DR28" i="4"/>
  <c r="DR36" i="4"/>
  <c r="DR37" i="4"/>
  <c r="DR33" i="4"/>
  <c r="DR34" i="4"/>
  <c r="DR38" i="4"/>
  <c r="DR35" i="4"/>
  <c r="DR43" i="4"/>
  <c r="DR47" i="4"/>
  <c r="DR41" i="4"/>
  <c r="DR44" i="4"/>
  <c r="DR32" i="4"/>
  <c r="DR40" i="4"/>
  <c r="DR45" i="4"/>
  <c r="DR49" i="4"/>
  <c r="DR46" i="4"/>
  <c r="DR39" i="4"/>
  <c r="DR48" i="4"/>
  <c r="DR42" i="4"/>
  <c r="DS32" i="3"/>
  <c r="DS33" i="3"/>
  <c r="DS77" i="3" s="1"/>
  <c r="DS36" i="3"/>
  <c r="DS80" i="3" s="1"/>
  <c r="DS35" i="3"/>
  <c r="DS79" i="3" s="1"/>
  <c r="DS39" i="3"/>
  <c r="DS83" i="3" s="1"/>
  <c r="DS38" i="3"/>
  <c r="DS82" i="3" s="1"/>
  <c r="DS42" i="3"/>
  <c r="DS86" i="3" s="1"/>
  <c r="DS34" i="3"/>
  <c r="DS78" i="3" s="1"/>
  <c r="DS37" i="3"/>
  <c r="DS81" i="3" s="1"/>
  <c r="DS46" i="3"/>
  <c r="DS90" i="3" s="1"/>
  <c r="DS45" i="3"/>
  <c r="DS89" i="3" s="1"/>
  <c r="DS41" i="3"/>
  <c r="DS85" i="3" s="1"/>
  <c r="DS43" i="3"/>
  <c r="DS87" i="3" s="1"/>
  <c r="DS50" i="3"/>
  <c r="DS94" i="3" s="1"/>
  <c r="DS40" i="3"/>
  <c r="DS84" i="3" s="1"/>
  <c r="DS47" i="3"/>
  <c r="DS91" i="3" s="1"/>
  <c r="DS49" i="3"/>
  <c r="DS93" i="3" s="1"/>
  <c r="DS53" i="3"/>
  <c r="DS97" i="3" s="1"/>
  <c r="DS44" i="3"/>
  <c r="DS88" i="3" s="1"/>
  <c r="DS55" i="3"/>
  <c r="DS99" i="3" s="1"/>
  <c r="DS57" i="3"/>
  <c r="DS101" i="3" s="1"/>
  <c r="DS61" i="3"/>
  <c r="DS105" i="3" s="1"/>
  <c r="DS65" i="3"/>
  <c r="DS109" i="3" s="1"/>
  <c r="DS69" i="3"/>
  <c r="DS113" i="3" s="1"/>
  <c r="DS48" i="3"/>
  <c r="DS92" i="3" s="1"/>
  <c r="DS52" i="3"/>
  <c r="DS96" i="3" s="1"/>
  <c r="DS56" i="3"/>
  <c r="DS100" i="3" s="1"/>
  <c r="DS60" i="3"/>
  <c r="DS104" i="3" s="1"/>
  <c r="DS64" i="3"/>
  <c r="DS108" i="3" s="1"/>
  <c r="DS68" i="3"/>
  <c r="DS112" i="3" s="1"/>
  <c r="DS62" i="3"/>
  <c r="DS106" i="3" s="1"/>
  <c r="DS70" i="3"/>
  <c r="DS114" i="3" s="1"/>
  <c r="DS63" i="3"/>
  <c r="DS107" i="3" s="1"/>
  <c r="DS66" i="3"/>
  <c r="DS110" i="3" s="1"/>
  <c r="DS51" i="3"/>
  <c r="DS95" i="3" s="1"/>
  <c r="DS59" i="3"/>
  <c r="DS103" i="3" s="1"/>
  <c r="DS67" i="3"/>
  <c r="DS111" i="3" s="1"/>
  <c r="DS31" i="3"/>
  <c r="DS71" i="3"/>
  <c r="DS115" i="3" s="1"/>
  <c r="DS54" i="3"/>
  <c r="DS98" i="3" s="1"/>
  <c r="DS58" i="3"/>
  <c r="DS102" i="3" s="1"/>
  <c r="DR25" i="8"/>
  <c r="DN11" i="9"/>
  <c r="DN17" i="8"/>
  <c r="DO13" i="5"/>
  <c r="DO22" i="9" s="1"/>
  <c r="DN15" i="8"/>
  <c r="DN9" i="9"/>
  <c r="DM277" i="4"/>
  <c r="DM16" i="8"/>
  <c r="DM10" i="9"/>
  <c r="DQ56" i="9"/>
  <c r="DO8" i="5"/>
  <c r="DS22" i="3"/>
  <c r="DS14" i="5" s="1"/>
  <c r="DN26" i="8"/>
  <c r="DN23" i="8"/>
  <c r="DN20" i="9"/>
  <c r="DP16" i="3"/>
  <c r="AR14" i="27" s="1"/>
  <c r="AR15" i="27" s="1"/>
  <c r="DP2" i="5"/>
  <c r="DP11" i="5" s="1"/>
  <c r="AR1" i="27"/>
  <c r="DP2" i="8"/>
  <c r="DQ2" i="3"/>
  <c r="DP2" i="9"/>
  <c r="DP2" i="4"/>
  <c r="DN20" i="8"/>
  <c r="DN17" i="9"/>
  <c r="DN18" i="9"/>
  <c r="DN21" i="8"/>
  <c r="DN19" i="9"/>
  <c r="DN22" i="8"/>
  <c r="DN24" i="8"/>
  <c r="DN21" i="9"/>
  <c r="DN280" i="4"/>
  <c r="DO21" i="5"/>
  <c r="DO25" i="5"/>
  <c r="DO281" i="4"/>
  <c r="DO279" i="4"/>
  <c r="DS26" i="3"/>
  <c r="DS25" i="3"/>
  <c r="DS28" i="3"/>
  <c r="DS27" i="3"/>
  <c r="DR285" i="4"/>
  <c r="DR4" i="4"/>
  <c r="DR4" i="5"/>
  <c r="DR80" i="5"/>
  <c r="DR92" i="5"/>
  <c r="DR33" i="5"/>
  <c r="DR16" i="5"/>
  <c r="DR29" i="5" s="1"/>
  <c r="DR109" i="5"/>
  <c r="DR65" i="8"/>
  <c r="DR4" i="8"/>
  <c r="DR45" i="8"/>
  <c r="DR63" i="8"/>
  <c r="DR40" i="8"/>
  <c r="DR64" i="8"/>
  <c r="DR54" i="8"/>
  <c r="DR48" i="8"/>
  <c r="DR56" i="8"/>
  <c r="DR47" i="8"/>
  <c r="DR55" i="8"/>
  <c r="DR48" i="9"/>
  <c r="DR47" i="9"/>
  <c r="DR42" i="9"/>
  <c r="DR4" i="9"/>
  <c r="DQ33" i="5"/>
  <c r="DR58" i="8"/>
  <c r="DR59" i="8"/>
  <c r="DR68" i="8"/>
  <c r="DR67" i="8"/>
  <c r="DT3" i="3"/>
  <c r="DS402" i="3"/>
  <c r="DS388" i="3"/>
  <c r="DS65" i="5" s="1"/>
  <c r="DS389" i="3"/>
  <c r="DS66" i="5" s="1"/>
  <c r="DS385" i="3"/>
  <c r="DS62" i="5" s="1"/>
  <c r="DS390" i="3"/>
  <c r="DS67" i="5" s="1"/>
  <c r="DS392" i="3"/>
  <c r="DS69" i="5" s="1"/>
  <c r="DS400" i="3"/>
  <c r="DS77" i="5" s="1"/>
  <c r="DS401" i="3"/>
  <c r="DS394" i="3"/>
  <c r="DS71" i="5" s="1"/>
  <c r="DS396" i="3"/>
  <c r="DS73" i="5" s="1"/>
  <c r="DS386" i="3"/>
  <c r="DS63" i="5" s="1"/>
  <c r="DS340" i="3"/>
  <c r="DS344" i="3"/>
  <c r="DS45" i="5" s="1"/>
  <c r="DS341" i="3"/>
  <c r="DS42" i="5" s="1"/>
  <c r="DS342" i="3"/>
  <c r="DS43" i="5" s="1"/>
  <c r="DS348" i="3"/>
  <c r="DS49" i="5" s="1"/>
  <c r="DS352" i="3"/>
  <c r="DS53" i="5" s="1"/>
  <c r="DS393" i="3"/>
  <c r="DS70" i="5" s="1"/>
  <c r="DS343" i="3"/>
  <c r="DS44" i="5" s="1"/>
  <c r="DS345" i="3"/>
  <c r="DS46" i="5" s="1"/>
  <c r="DS349" i="3"/>
  <c r="DS50" i="5" s="1"/>
  <c r="DS351" i="3"/>
  <c r="DS52" i="5" s="1"/>
  <c r="DS354" i="3"/>
  <c r="DS55" i="5" s="1"/>
  <c r="DS358" i="3"/>
  <c r="DS346" i="3"/>
  <c r="DS47" i="5" s="1"/>
  <c r="DS355" i="3"/>
  <c r="DS56" i="5" s="1"/>
  <c r="DS398" i="3"/>
  <c r="DS75" i="5" s="1"/>
  <c r="DS395" i="3"/>
  <c r="DS72" i="5" s="1"/>
  <c r="DS347" i="3"/>
  <c r="DS48" i="5" s="1"/>
  <c r="DS356" i="3"/>
  <c r="DS57" i="5" s="1"/>
  <c r="DS391" i="3"/>
  <c r="DS68" i="5" s="1"/>
  <c r="DS384" i="3"/>
  <c r="DS357" i="3"/>
  <c r="DS387" i="3"/>
  <c r="DS64" i="5" s="1"/>
  <c r="DS350" i="3"/>
  <c r="DS51" i="5" s="1"/>
  <c r="AS2" i="27"/>
  <c r="DS281" i="3"/>
  <c r="DS175" i="3"/>
  <c r="DS135" i="3"/>
  <c r="DS323" i="3"/>
  <c r="DS258" i="3"/>
  <c r="DS150" i="3"/>
  <c r="DS184" i="3"/>
  <c r="DS3" i="8"/>
  <c r="DS285" i="3"/>
  <c r="DS179" i="3"/>
  <c r="DS141" i="3"/>
  <c r="DS327" i="3"/>
  <c r="DS262" i="3"/>
  <c r="DS154" i="3"/>
  <c r="DS203" i="3"/>
  <c r="DS321" i="3"/>
  <c r="DS256" i="3"/>
  <c r="DS148" i="3"/>
  <c r="DS176" i="3"/>
  <c r="DS264" i="3"/>
  <c r="DS193" i="3"/>
  <c r="DS120" i="3"/>
  <c r="DS296" i="3"/>
  <c r="DS187" i="3"/>
  <c r="DS188" i="3"/>
  <c r="DS268" i="3"/>
  <c r="DS197" i="3"/>
  <c r="DS124" i="3"/>
  <c r="DS329" i="3"/>
  <c r="DS265" i="3"/>
  <c r="DS156" i="3"/>
  <c r="DS214" i="3"/>
  <c r="DS3" i="9"/>
  <c r="DS275" i="3"/>
  <c r="DS169" i="3"/>
  <c r="DS121" i="3"/>
  <c r="DS333" i="3"/>
  <c r="DS269" i="3"/>
  <c r="DS163" i="3"/>
  <c r="DS238" i="3"/>
  <c r="DS276" i="3"/>
  <c r="DS216" i="3"/>
  <c r="DS132" i="3"/>
  <c r="DS430" i="3"/>
  <c r="DS305" i="3"/>
  <c r="DS237" i="3"/>
  <c r="DS129" i="3"/>
  <c r="DS316" i="3"/>
  <c r="DS215" i="3"/>
  <c r="DS194" i="3"/>
  <c r="DS310" i="3"/>
  <c r="DS209" i="3"/>
  <c r="DS182" i="3"/>
  <c r="DS320" i="3"/>
  <c r="DS219" i="3"/>
  <c r="DS199" i="3"/>
  <c r="DS432" i="3"/>
  <c r="DS313" i="3"/>
  <c r="DS245" i="3"/>
  <c r="DS153" i="3"/>
  <c r="DS123" i="3"/>
  <c r="DS324" i="3"/>
  <c r="DS223" i="3"/>
  <c r="DS218" i="3"/>
  <c r="DS317" i="3"/>
  <c r="DS252" i="3"/>
  <c r="DS180" i="3"/>
  <c r="DS143" i="3"/>
  <c r="DS328" i="3"/>
  <c r="DS227" i="3"/>
  <c r="DS234" i="3"/>
  <c r="DS434" i="3"/>
  <c r="DS322" i="3"/>
  <c r="DS221" i="3"/>
  <c r="DS210" i="3"/>
  <c r="DS331" i="3"/>
  <c r="DS267" i="3"/>
  <c r="DS158" i="3"/>
  <c r="DS222" i="3"/>
  <c r="DS325" i="3"/>
  <c r="DS260" i="3"/>
  <c r="DS152" i="3"/>
  <c r="DS196" i="3"/>
  <c r="DS335" i="3"/>
  <c r="DS271" i="3"/>
  <c r="DS165" i="3"/>
  <c r="DS246" i="3"/>
  <c r="DS330" i="3"/>
  <c r="DS229" i="3"/>
  <c r="DS242" i="3"/>
  <c r="DS307" i="3"/>
  <c r="DS239" i="3"/>
  <c r="DS133" i="3"/>
  <c r="DS301" i="3"/>
  <c r="DS233" i="3"/>
  <c r="DS261" i="3"/>
  <c r="DS3" i="5"/>
  <c r="DS279" i="3"/>
  <c r="DS173" i="3"/>
  <c r="DS127" i="3"/>
  <c r="DS13" i="3"/>
  <c r="DS306" i="3"/>
  <c r="DS202" i="3"/>
  <c r="DS174" i="3"/>
  <c r="DS280" i="3"/>
  <c r="DS224" i="3"/>
  <c r="DS136" i="3"/>
  <c r="DS274" i="3"/>
  <c r="DS212" i="3"/>
  <c r="DS130" i="3"/>
  <c r="DS284" i="3"/>
  <c r="DS232" i="3"/>
  <c r="DS140" i="3"/>
  <c r="DS10" i="3"/>
  <c r="DS314" i="3"/>
  <c r="DS213" i="3"/>
  <c r="DS190" i="3"/>
  <c r="DS288" i="3"/>
  <c r="DS240" i="3"/>
  <c r="DS144" i="3"/>
  <c r="DS318" i="3"/>
  <c r="DS217" i="3"/>
  <c r="DS198" i="3"/>
  <c r="DS295" i="3"/>
  <c r="DS251" i="3"/>
  <c r="DS151" i="3"/>
  <c r="DS429" i="3"/>
  <c r="DS286" i="3"/>
  <c r="DS236" i="3"/>
  <c r="DS142" i="3"/>
  <c r="DS332" i="3"/>
  <c r="DS231" i="3"/>
  <c r="DS253" i="3"/>
  <c r="DS326" i="3"/>
  <c r="DS225" i="3"/>
  <c r="DS226" i="3"/>
  <c r="DS303" i="3"/>
  <c r="DS235" i="3"/>
  <c r="DS119" i="3"/>
  <c r="DS433" i="3"/>
  <c r="DS297" i="3"/>
  <c r="DS255" i="3"/>
  <c r="DS155" i="3"/>
  <c r="DS7" i="3"/>
  <c r="DS308" i="3"/>
  <c r="DS207" i="3"/>
  <c r="DS178" i="3"/>
  <c r="DS302" i="3"/>
  <c r="DS263" i="3"/>
  <c r="DS166" i="3"/>
  <c r="DS311" i="3"/>
  <c r="DS243" i="3"/>
  <c r="DS145" i="3"/>
  <c r="DS270" i="3"/>
  <c r="DS201" i="3"/>
  <c r="DS126" i="3"/>
  <c r="DS283" i="3"/>
  <c r="DS177" i="3"/>
  <c r="DS139" i="3"/>
  <c r="DS3" i="4"/>
  <c r="DS277" i="3"/>
  <c r="DS171" i="3"/>
  <c r="DS125" i="3"/>
  <c r="DS19" i="3"/>
  <c r="DS287" i="3"/>
  <c r="DS181" i="3"/>
  <c r="DS149" i="3"/>
  <c r="DS427" i="3"/>
  <c r="DS428" i="3"/>
  <c r="DS278" i="3"/>
  <c r="DS291" i="3"/>
  <c r="DS282" i="3"/>
  <c r="DS298" i="3"/>
  <c r="DS435" i="3"/>
  <c r="DS230" i="3"/>
  <c r="DS128" i="3"/>
  <c r="DS122" i="3"/>
  <c r="DS186" i="3"/>
  <c r="DS273" i="3"/>
  <c r="DS247" i="3"/>
  <c r="DS241" i="3"/>
  <c r="DS254" i="3"/>
  <c r="DS220" i="3"/>
  <c r="DS185" i="3"/>
  <c r="DS228" i="3"/>
  <c r="DS189" i="3"/>
  <c r="DS289" i="3"/>
  <c r="DS299" i="3"/>
  <c r="DS290" i="3"/>
  <c r="DS304" i="3"/>
  <c r="DS431" i="3"/>
  <c r="DS4" i="3"/>
  <c r="DS167" i="3"/>
  <c r="DS172" i="3"/>
  <c r="DS137" i="3"/>
  <c r="DS146" i="3"/>
  <c r="DS159" i="3"/>
  <c r="DS170" i="3"/>
  <c r="DS208" i="3"/>
  <c r="DS211" i="3"/>
  <c r="DS315" i="3"/>
  <c r="DS319" i="3"/>
  <c r="DS134" i="3"/>
  <c r="DS138" i="3"/>
  <c r="DS183" i="3"/>
  <c r="DS244" i="3"/>
  <c r="DS300" i="3"/>
  <c r="DS266" i="3"/>
  <c r="DS131" i="3"/>
  <c r="DS164" i="3"/>
  <c r="DS157" i="3"/>
  <c r="DS147" i="3"/>
  <c r="DS191" i="3"/>
  <c r="DS195" i="3"/>
  <c r="DS334" i="3"/>
  <c r="DS309" i="3"/>
  <c r="DS168" i="3"/>
  <c r="DS192" i="3"/>
  <c r="DS259" i="3"/>
  <c r="DS200" i="3"/>
  <c r="DS272" i="3"/>
  <c r="DS312" i="3"/>
  <c r="DS257" i="3"/>
  <c r="DS399" i="3"/>
  <c r="DS76" i="5" s="1"/>
  <c r="DQ34" i="8"/>
  <c r="DQ33" i="9"/>
  <c r="DR104" i="5"/>
  <c r="DQ33" i="8"/>
  <c r="DQ32" i="9"/>
  <c r="G22" i="16"/>
  <c r="H22" i="16"/>
  <c r="I22" i="16"/>
  <c r="J22" i="16"/>
  <c r="K22" i="16"/>
  <c r="L22" i="16"/>
  <c r="M22" i="16"/>
  <c r="N22" i="16"/>
  <c r="O22" i="16"/>
  <c r="G19" i="15"/>
  <c r="H19" i="15"/>
  <c r="I19" i="15"/>
  <c r="J19" i="15"/>
  <c r="K19" i="15"/>
  <c r="L19" i="15"/>
  <c r="M19" i="15"/>
  <c r="N19" i="15"/>
  <c r="O19" i="15"/>
  <c r="G18" i="15"/>
  <c r="H18" i="15"/>
  <c r="I18" i="15"/>
  <c r="J18" i="15"/>
  <c r="K18" i="15"/>
  <c r="L18" i="15"/>
  <c r="M18" i="15"/>
  <c r="N18" i="15"/>
  <c r="O18" i="15"/>
  <c r="DP134" i="4" l="1"/>
  <c r="DP179" i="4" s="1"/>
  <c r="DP89" i="4" s="1"/>
  <c r="DP208" i="4"/>
  <c r="DP253" i="4" s="1"/>
  <c r="DP191" i="4"/>
  <c r="DP236" i="4" s="1"/>
  <c r="DP196" i="4"/>
  <c r="DP241" i="4" s="1"/>
  <c r="DP101" i="4"/>
  <c r="DP146" i="4" s="1"/>
  <c r="DP56" i="4" s="1"/>
  <c r="DP213" i="4"/>
  <c r="DP258" i="4" s="1"/>
  <c r="DP117" i="4"/>
  <c r="DP162" i="4" s="1"/>
  <c r="DP72" i="4" s="1"/>
  <c r="DP109" i="4"/>
  <c r="DP154" i="4" s="1"/>
  <c r="DP64" i="4" s="1"/>
  <c r="DP225" i="4"/>
  <c r="DP270" i="4" s="1"/>
  <c r="DP126" i="4"/>
  <c r="DP171" i="4" s="1"/>
  <c r="DP81" i="4" s="1"/>
  <c r="DP104" i="4"/>
  <c r="DP149" i="4" s="1"/>
  <c r="DP59" i="4" s="1"/>
  <c r="DP132" i="4"/>
  <c r="DP177" i="4" s="1"/>
  <c r="DP87" i="4" s="1"/>
  <c r="DP195" i="4"/>
  <c r="DP240" i="4" s="1"/>
  <c r="DP217" i="4"/>
  <c r="DP262" i="4" s="1"/>
  <c r="DP210" i="4"/>
  <c r="DP255" i="4" s="1"/>
  <c r="DP139" i="4"/>
  <c r="DP184" i="4" s="1"/>
  <c r="DP94" i="4" s="1"/>
  <c r="DP105" i="4"/>
  <c r="DP150" i="4" s="1"/>
  <c r="DP60" i="4" s="1"/>
  <c r="DP120" i="4"/>
  <c r="DP165" i="4" s="1"/>
  <c r="DP75" i="4" s="1"/>
  <c r="DP227" i="4"/>
  <c r="DP272" i="4" s="1"/>
  <c r="DP102" i="4"/>
  <c r="DP147" i="4" s="1"/>
  <c r="DP57" i="4" s="1"/>
  <c r="DP212" i="4"/>
  <c r="DP257" i="4" s="1"/>
  <c r="DP200" i="4"/>
  <c r="DP245" i="4" s="1"/>
  <c r="DO236" i="4"/>
  <c r="DO171" i="4"/>
  <c r="DO81" i="4" s="1"/>
  <c r="DO270" i="4"/>
  <c r="DO165" i="4"/>
  <c r="DO75" i="4" s="1"/>
  <c r="DO146" i="4"/>
  <c r="DO56" i="4" s="1"/>
  <c r="DO162" i="4"/>
  <c r="DO72" i="4" s="1"/>
  <c r="DO149" i="4"/>
  <c r="DO59" i="4" s="1"/>
  <c r="DP124" i="4"/>
  <c r="DP136" i="4"/>
  <c r="DP181" i="4" s="1"/>
  <c r="DP91" i="4" s="1"/>
  <c r="DP122" i="4"/>
  <c r="DP167" i="4" s="1"/>
  <c r="DP77" i="4" s="1"/>
  <c r="DP221" i="4"/>
  <c r="DP266" i="4" s="1"/>
  <c r="DP99" i="4"/>
  <c r="DP193" i="4"/>
  <c r="DP238" i="4" s="1"/>
  <c r="DP211" i="4"/>
  <c r="DP256" i="4" s="1"/>
  <c r="DP202" i="4"/>
  <c r="DP247" i="4" s="1"/>
  <c r="DP121" i="4"/>
  <c r="DP201" i="4"/>
  <c r="DP246" i="4" s="1"/>
  <c r="DP127" i="4"/>
  <c r="DP172" i="4" s="1"/>
  <c r="DP82" i="4" s="1"/>
  <c r="DP114" i="4"/>
  <c r="DP207" i="4"/>
  <c r="DP252" i="4" s="1"/>
  <c r="DP111" i="4"/>
  <c r="DP156" i="4" s="1"/>
  <c r="DP66" i="4" s="1"/>
  <c r="DP10" i="5"/>
  <c r="DP131" i="4"/>
  <c r="DP176" i="4" s="1"/>
  <c r="DP86" i="4" s="1"/>
  <c r="DP112" i="4"/>
  <c r="DP157" i="4" s="1"/>
  <c r="DP67" i="4" s="1"/>
  <c r="DP229" i="4"/>
  <c r="DP274" i="4" s="1"/>
  <c r="DP222" i="4"/>
  <c r="DO253" i="4"/>
  <c r="DO245" i="4"/>
  <c r="DO255" i="4"/>
  <c r="DO257" i="4"/>
  <c r="DP129" i="4"/>
  <c r="DP174" i="4" s="1"/>
  <c r="DP84" i="4" s="1"/>
  <c r="DP115" i="4"/>
  <c r="DP160" i="4" s="1"/>
  <c r="DP70" i="4" s="1"/>
  <c r="DP209" i="4"/>
  <c r="DP254" i="4" s="1"/>
  <c r="DP194" i="4"/>
  <c r="DP214" i="4"/>
  <c r="DP259" i="4" s="1"/>
  <c r="DP107" i="4"/>
  <c r="DP152" i="4" s="1"/>
  <c r="DP62" i="4" s="1"/>
  <c r="DP103" i="4"/>
  <c r="DP148" i="4" s="1"/>
  <c r="DP58" i="4" s="1"/>
  <c r="DP133" i="4"/>
  <c r="DP203" i="4"/>
  <c r="DP248" i="4" s="1"/>
  <c r="DP223" i="4"/>
  <c r="DP268" i="4" s="1"/>
  <c r="DP116" i="4"/>
  <c r="DP161" i="4" s="1"/>
  <c r="DP71" i="4" s="1"/>
  <c r="DP110" i="4"/>
  <c r="DP226" i="4"/>
  <c r="DP271" i="4" s="1"/>
  <c r="DP206" i="4"/>
  <c r="DP251" i="4" s="1"/>
  <c r="DP130" i="4"/>
  <c r="DP175" i="4" s="1"/>
  <c r="DP85" i="4" s="1"/>
  <c r="DP137" i="4"/>
  <c r="DP138" i="4"/>
  <c r="DP183" i="4" s="1"/>
  <c r="DP93" i="4" s="1"/>
  <c r="DP125" i="4"/>
  <c r="DP170" i="4" s="1"/>
  <c r="DP80" i="4" s="1"/>
  <c r="DP9" i="5"/>
  <c r="DP204" i="4"/>
  <c r="DP106" i="4"/>
  <c r="DP151" i="4" s="1"/>
  <c r="DP61" i="4" s="1"/>
  <c r="DO240" i="4"/>
  <c r="DO262" i="4"/>
  <c r="DO177" i="4"/>
  <c r="DO87" i="4" s="1"/>
  <c r="DO154" i="4"/>
  <c r="DO64" i="4" s="1"/>
  <c r="DO241" i="4"/>
  <c r="DP128" i="4"/>
  <c r="DP173" i="4" s="1"/>
  <c r="DP83" i="4" s="1"/>
  <c r="DP119" i="4"/>
  <c r="DP164" i="4" s="1"/>
  <c r="DP74" i="4" s="1"/>
  <c r="DP189" i="4"/>
  <c r="DP192" i="4"/>
  <c r="DP237" i="4" s="1"/>
  <c r="DP215" i="4"/>
  <c r="DP260" i="4" s="1"/>
  <c r="DP219" i="4"/>
  <c r="DP264" i="4" s="1"/>
  <c r="DP224" i="4"/>
  <c r="DP220" i="4"/>
  <c r="DP265" i="4" s="1"/>
  <c r="DP113" i="4"/>
  <c r="DP158" i="4" s="1"/>
  <c r="DP68" i="4" s="1"/>
  <c r="DP108" i="4"/>
  <c r="DP153" i="4" s="1"/>
  <c r="DP63" i="4" s="1"/>
  <c r="DP199" i="4"/>
  <c r="DP228" i="4"/>
  <c r="DP273" i="4" s="1"/>
  <c r="DP135" i="4"/>
  <c r="DP180" i="4" s="1"/>
  <c r="DP90" i="4" s="1"/>
  <c r="DP216" i="4"/>
  <c r="DP261" i="4" s="1"/>
  <c r="DP205" i="4"/>
  <c r="DP197" i="4"/>
  <c r="DP242" i="4" s="1"/>
  <c r="DP12" i="5"/>
  <c r="DP218" i="4"/>
  <c r="DP263" i="4" s="1"/>
  <c r="DP123" i="4"/>
  <c r="DP198" i="4"/>
  <c r="DP243" i="4" s="1"/>
  <c r="DP118" i="4"/>
  <c r="DP163" i="4" s="1"/>
  <c r="DP73" i="4" s="1"/>
  <c r="DS11" i="4"/>
  <c r="DS12" i="4"/>
  <c r="DS14" i="4"/>
  <c r="DS13" i="4"/>
  <c r="DS16" i="4"/>
  <c r="DS17" i="4"/>
  <c r="DS19" i="4"/>
  <c r="DS18" i="4"/>
  <c r="DS20" i="4"/>
  <c r="DS21" i="4"/>
  <c r="DS23" i="4"/>
  <c r="DS24" i="4"/>
  <c r="DS15" i="4"/>
  <c r="DS22" i="4"/>
  <c r="DS25" i="4"/>
  <c r="DS28" i="4"/>
  <c r="DS27" i="4"/>
  <c r="DS29" i="4"/>
  <c r="DS26" i="4"/>
  <c r="DS30" i="4"/>
  <c r="DS32" i="4"/>
  <c r="DS35" i="4"/>
  <c r="DS31" i="4"/>
  <c r="DS36" i="4"/>
  <c r="DS37" i="4"/>
  <c r="DS41" i="4"/>
  <c r="DS38" i="4"/>
  <c r="DS39" i="4"/>
  <c r="DS42" i="4"/>
  <c r="DS46" i="4"/>
  <c r="DS33" i="4"/>
  <c r="DS43" i="4"/>
  <c r="DS47" i="4"/>
  <c r="DS34" i="4"/>
  <c r="DS44" i="4"/>
  <c r="DS48" i="4"/>
  <c r="DS40" i="4"/>
  <c r="DS45" i="4"/>
  <c r="DS49" i="4"/>
  <c r="DS76" i="3"/>
  <c r="DT32" i="3"/>
  <c r="DT76" i="3" s="1"/>
  <c r="DT35" i="3"/>
  <c r="DT79" i="3" s="1"/>
  <c r="DT33" i="3"/>
  <c r="DT77" i="3" s="1"/>
  <c r="DT38" i="3"/>
  <c r="DT82" i="3" s="1"/>
  <c r="DT36" i="3"/>
  <c r="DT80" i="3" s="1"/>
  <c r="DT41" i="3"/>
  <c r="DT85" i="3" s="1"/>
  <c r="DT42" i="3"/>
  <c r="DT86" i="3" s="1"/>
  <c r="DT45" i="3"/>
  <c r="DT89" i="3" s="1"/>
  <c r="DT40" i="3"/>
  <c r="DT84" i="3" s="1"/>
  <c r="DT44" i="3"/>
  <c r="DT88" i="3" s="1"/>
  <c r="DT48" i="3"/>
  <c r="DT92" i="3" s="1"/>
  <c r="DT34" i="3"/>
  <c r="DT78" i="3" s="1"/>
  <c r="DT37" i="3"/>
  <c r="DT81" i="3" s="1"/>
  <c r="DT47" i="3"/>
  <c r="DT91" i="3" s="1"/>
  <c r="DT49" i="3"/>
  <c r="DT93" i="3" s="1"/>
  <c r="DT53" i="3"/>
  <c r="DT97" i="3" s="1"/>
  <c r="DT39" i="3"/>
  <c r="DT83" i="3" s="1"/>
  <c r="DT52" i="3"/>
  <c r="DT96" i="3" s="1"/>
  <c r="DT56" i="3"/>
  <c r="DT100" i="3" s="1"/>
  <c r="DT60" i="3"/>
  <c r="DT104" i="3" s="1"/>
  <c r="DT64" i="3"/>
  <c r="DT108" i="3" s="1"/>
  <c r="DT68" i="3"/>
  <c r="DT112" i="3" s="1"/>
  <c r="DT51" i="3"/>
  <c r="DT95" i="3" s="1"/>
  <c r="DT59" i="3"/>
  <c r="DT103" i="3" s="1"/>
  <c r="DT63" i="3"/>
  <c r="DT107" i="3" s="1"/>
  <c r="DT67" i="3"/>
  <c r="DT111" i="3" s="1"/>
  <c r="DT55" i="3"/>
  <c r="DT99" i="3" s="1"/>
  <c r="DT61" i="3"/>
  <c r="DT105" i="3" s="1"/>
  <c r="DT62" i="3"/>
  <c r="DT106" i="3" s="1"/>
  <c r="DT70" i="3"/>
  <c r="DT114" i="3" s="1"/>
  <c r="DT71" i="3"/>
  <c r="DT115" i="3" s="1"/>
  <c r="DT46" i="3"/>
  <c r="DT90" i="3" s="1"/>
  <c r="DT57" i="3"/>
  <c r="DT101" i="3" s="1"/>
  <c r="DT65" i="3"/>
  <c r="DT109" i="3" s="1"/>
  <c r="DT54" i="3"/>
  <c r="DT98" i="3" s="1"/>
  <c r="DT58" i="3"/>
  <c r="DT102" i="3" s="1"/>
  <c r="DT66" i="3"/>
  <c r="DT110" i="3" s="1"/>
  <c r="DT69" i="3"/>
  <c r="DT113" i="3" s="1"/>
  <c r="DT43" i="3"/>
  <c r="DT87" i="3" s="1"/>
  <c r="DT50" i="3"/>
  <c r="DT94" i="3" s="1"/>
  <c r="DT31" i="3"/>
  <c r="DS75" i="3"/>
  <c r="DS25" i="8"/>
  <c r="DO17" i="8"/>
  <c r="DO11" i="9"/>
  <c r="DO15" i="8"/>
  <c r="DO9" i="9"/>
  <c r="DP13" i="5"/>
  <c r="DP22" i="9" s="1"/>
  <c r="DN277" i="4"/>
  <c r="DN10" i="9"/>
  <c r="DN16" i="8"/>
  <c r="DR56" i="9"/>
  <c r="DP8" i="5"/>
  <c r="DT22" i="3"/>
  <c r="DT14" i="5" s="1"/>
  <c r="DO21" i="9"/>
  <c r="DO280" i="4"/>
  <c r="DO24" i="8"/>
  <c r="DO19" i="9"/>
  <c r="DO22" i="8"/>
  <c r="DP281" i="4"/>
  <c r="DP279" i="4"/>
  <c r="DO18" i="9"/>
  <c r="DO21" i="8"/>
  <c r="DO26" i="8"/>
  <c r="DO23" i="8"/>
  <c r="DO20" i="9"/>
  <c r="DQ2" i="8"/>
  <c r="DQ16" i="3"/>
  <c r="DQ2" i="4"/>
  <c r="DR2" i="3"/>
  <c r="DQ2" i="9"/>
  <c r="DQ2" i="5"/>
  <c r="DQ11" i="5" s="1"/>
  <c r="DO17" i="9"/>
  <c r="DO20" i="8"/>
  <c r="DP21" i="5"/>
  <c r="DP25" i="5"/>
  <c r="DT28" i="3"/>
  <c r="DT27" i="3"/>
  <c r="DT26" i="3"/>
  <c r="DT25" i="3"/>
  <c r="DR32" i="9"/>
  <c r="DR33" i="8"/>
  <c r="DS104" i="5"/>
  <c r="DR33" i="9"/>
  <c r="DR34" i="8"/>
  <c r="DS58" i="8"/>
  <c r="DS59" i="8"/>
  <c r="DS67" i="8"/>
  <c r="DS68" i="8"/>
  <c r="DS40" i="8"/>
  <c r="DS48" i="8"/>
  <c r="DS45" i="8"/>
  <c r="DS65" i="8"/>
  <c r="DS54" i="8"/>
  <c r="DS56" i="8"/>
  <c r="DS63" i="8"/>
  <c r="DS55" i="8"/>
  <c r="DS47" i="8"/>
  <c r="DS4" i="8"/>
  <c r="DS64" i="8"/>
  <c r="AS3" i="27"/>
  <c r="DT402" i="3"/>
  <c r="DU3" i="3"/>
  <c r="DT385" i="3"/>
  <c r="DT62" i="5" s="1"/>
  <c r="DT388" i="3"/>
  <c r="DT65" i="5" s="1"/>
  <c r="DT341" i="3"/>
  <c r="DT42" i="5" s="1"/>
  <c r="DT386" i="3"/>
  <c r="DT63" i="5" s="1"/>
  <c r="DT392" i="3"/>
  <c r="DT69" i="5" s="1"/>
  <c r="DT396" i="3"/>
  <c r="DT73" i="5" s="1"/>
  <c r="DT390" i="3"/>
  <c r="DT67" i="5" s="1"/>
  <c r="DT393" i="3"/>
  <c r="DT70" i="5" s="1"/>
  <c r="DT399" i="3"/>
  <c r="DT76" i="5" s="1"/>
  <c r="DT400" i="3"/>
  <c r="DT77" i="5" s="1"/>
  <c r="DT401" i="3"/>
  <c r="DT389" i="3"/>
  <c r="DT66" i="5" s="1"/>
  <c r="DT394" i="3"/>
  <c r="DT71" i="5" s="1"/>
  <c r="DT343" i="3"/>
  <c r="DT44" i="5" s="1"/>
  <c r="DT344" i="3"/>
  <c r="DT45" i="5" s="1"/>
  <c r="DT347" i="3"/>
  <c r="DT48" i="5" s="1"/>
  <c r="DT351" i="3"/>
  <c r="DT52" i="5" s="1"/>
  <c r="DT355" i="3"/>
  <c r="DT56" i="5" s="1"/>
  <c r="DT340" i="3"/>
  <c r="DT348" i="3"/>
  <c r="DT49" i="5" s="1"/>
  <c r="DT352" i="3"/>
  <c r="DT53" i="5" s="1"/>
  <c r="DT345" i="3"/>
  <c r="DT46" i="5" s="1"/>
  <c r="DT350" i="3"/>
  <c r="DT51" i="5" s="1"/>
  <c r="DT357" i="3"/>
  <c r="DT391" i="3"/>
  <c r="DT68" i="5" s="1"/>
  <c r="DT354" i="3"/>
  <c r="DT55" i="5" s="1"/>
  <c r="DT358" i="3"/>
  <c r="DT346" i="3"/>
  <c r="DT47" i="5" s="1"/>
  <c r="DT349" i="3"/>
  <c r="DT50" i="5" s="1"/>
  <c r="DT395" i="3"/>
  <c r="DT72" i="5" s="1"/>
  <c r="DT387" i="3"/>
  <c r="DT64" i="5" s="1"/>
  <c r="DT398" i="3"/>
  <c r="DT75" i="5" s="1"/>
  <c r="DT342" i="3"/>
  <c r="DT43" i="5" s="1"/>
  <c r="DT356" i="3"/>
  <c r="DT57" i="5" s="1"/>
  <c r="DT384" i="3"/>
  <c r="DT322" i="3"/>
  <c r="DT200" i="3"/>
  <c r="DT198" i="3"/>
  <c r="DT3" i="4"/>
  <c r="DT256" i="3"/>
  <c r="DT195" i="3"/>
  <c r="DT282" i="3"/>
  <c r="DT302" i="3"/>
  <c r="DT255" i="3"/>
  <c r="DT178" i="3"/>
  <c r="DT4" i="3"/>
  <c r="DT312" i="3"/>
  <c r="DT264" i="3"/>
  <c r="DT188" i="3"/>
  <c r="DT433" i="3"/>
  <c r="DT297" i="3"/>
  <c r="DT216" i="3"/>
  <c r="DT139" i="3"/>
  <c r="DT281" i="3"/>
  <c r="DT234" i="3"/>
  <c r="DT157" i="3"/>
  <c r="DT275" i="3"/>
  <c r="DT228" i="3"/>
  <c r="DT151" i="3"/>
  <c r="DT320" i="3"/>
  <c r="DT299" i="3"/>
  <c r="DT196" i="3"/>
  <c r="DT13" i="3"/>
  <c r="DT306" i="3"/>
  <c r="DT259" i="3"/>
  <c r="DT182" i="3"/>
  <c r="DT324" i="3"/>
  <c r="DT202" i="3"/>
  <c r="DT290" i="3"/>
  <c r="DT317" i="3"/>
  <c r="DT231" i="3"/>
  <c r="DT173" i="3"/>
  <c r="DT124" i="3"/>
  <c r="DT327" i="3"/>
  <c r="DT241" i="3"/>
  <c r="DT183" i="3"/>
  <c r="DT134" i="3"/>
  <c r="DT10" i="3"/>
  <c r="DT314" i="3"/>
  <c r="DT272" i="3"/>
  <c r="DT190" i="3"/>
  <c r="DT332" i="3"/>
  <c r="DT213" i="3"/>
  <c r="DT152" i="3"/>
  <c r="DT326" i="3"/>
  <c r="DT207" i="3"/>
  <c r="DT146" i="3"/>
  <c r="DT269" i="3"/>
  <c r="DT222" i="3"/>
  <c r="DT145" i="3"/>
  <c r="DT435" i="3"/>
  <c r="DT287" i="3"/>
  <c r="DT240" i="3"/>
  <c r="DT166" i="3"/>
  <c r="DT307" i="3"/>
  <c r="DT221" i="3"/>
  <c r="DT163" i="3"/>
  <c r="DT267" i="3"/>
  <c r="DT220" i="3"/>
  <c r="DT143" i="3"/>
  <c r="DT277" i="3"/>
  <c r="DT230" i="3"/>
  <c r="DT153" i="3"/>
  <c r="DT329" i="3"/>
  <c r="DT243" i="3"/>
  <c r="DT185" i="3"/>
  <c r="DT136" i="3"/>
  <c r="DT3" i="8"/>
  <c r="DT268" i="3"/>
  <c r="DT199" i="3"/>
  <c r="DT125" i="3"/>
  <c r="DT335" i="3"/>
  <c r="DT258" i="3"/>
  <c r="DT197" i="3"/>
  <c r="DT119" i="3"/>
  <c r="DT285" i="3"/>
  <c r="DT238" i="3"/>
  <c r="DT164" i="3"/>
  <c r="DT434" i="3"/>
  <c r="DT271" i="3"/>
  <c r="DT224" i="3"/>
  <c r="DT147" i="3"/>
  <c r="DT289" i="3"/>
  <c r="DT242" i="3"/>
  <c r="DT168" i="3"/>
  <c r="DT318" i="3"/>
  <c r="DT288" i="3"/>
  <c r="DT194" i="3"/>
  <c r="DT328" i="3"/>
  <c r="DT209" i="3"/>
  <c r="DT148" i="3"/>
  <c r="DT432" i="3"/>
  <c r="DT279" i="3"/>
  <c r="DT232" i="3"/>
  <c r="DT155" i="3"/>
  <c r="DT300" i="3"/>
  <c r="DT253" i="3"/>
  <c r="DT176" i="3"/>
  <c r="DT291" i="3"/>
  <c r="DT244" i="3"/>
  <c r="DT170" i="3"/>
  <c r="DT334" i="3"/>
  <c r="DT252" i="3"/>
  <c r="DT191" i="3"/>
  <c r="DT142" i="3"/>
  <c r="DT431" i="3"/>
  <c r="DT295" i="3"/>
  <c r="DT208" i="3"/>
  <c r="DT131" i="3"/>
  <c r="DT308" i="3"/>
  <c r="DT261" i="3"/>
  <c r="DT184" i="3"/>
  <c r="DT333" i="3"/>
  <c r="DT247" i="3"/>
  <c r="DT189" i="3"/>
  <c r="DT140" i="3"/>
  <c r="DT3" i="5"/>
  <c r="DT260" i="3"/>
  <c r="DT274" i="3"/>
  <c r="DT121" i="3"/>
  <c r="DT428" i="3"/>
  <c r="DT330" i="3"/>
  <c r="DT211" i="3"/>
  <c r="DT150" i="3"/>
  <c r="DT315" i="3"/>
  <c r="DT229" i="3"/>
  <c r="DT171" i="3"/>
  <c r="DT122" i="3"/>
  <c r="DT309" i="3"/>
  <c r="DT223" i="3"/>
  <c r="DT165" i="3"/>
  <c r="DT284" i="3"/>
  <c r="DT203" i="3"/>
  <c r="DT129" i="3"/>
  <c r="DT3" i="9"/>
  <c r="DT254" i="3"/>
  <c r="DT193" i="3"/>
  <c r="DT144" i="3"/>
  <c r="DT270" i="3"/>
  <c r="DT210" i="3"/>
  <c r="DT133" i="3"/>
  <c r="DT283" i="3"/>
  <c r="DT236" i="3"/>
  <c r="DT159" i="3"/>
  <c r="DT296" i="3"/>
  <c r="DT246" i="3"/>
  <c r="DT172" i="3"/>
  <c r="DT262" i="3"/>
  <c r="DT266" i="3"/>
  <c r="DT123" i="3"/>
  <c r="DT265" i="3"/>
  <c r="DT218" i="3"/>
  <c r="DT141" i="3"/>
  <c r="DT278" i="3"/>
  <c r="DT212" i="3"/>
  <c r="DT135" i="3"/>
  <c r="DT303" i="3"/>
  <c r="DT217" i="3"/>
  <c r="DT156" i="3"/>
  <c r="DT321" i="3"/>
  <c r="DT174" i="3"/>
  <c r="DT192" i="3"/>
  <c r="DT186" i="3"/>
  <c r="DT175" i="3"/>
  <c r="DT219" i="3"/>
  <c r="DT237" i="3"/>
  <c r="DT276" i="3"/>
  <c r="DT286" i="3"/>
  <c r="DT313" i="3"/>
  <c r="DT331" i="3"/>
  <c r="DT325" i="3"/>
  <c r="DT235" i="3"/>
  <c r="DT273" i="3"/>
  <c r="DT301" i="3"/>
  <c r="DT311" i="3"/>
  <c r="DT429" i="3"/>
  <c r="DT7" i="3"/>
  <c r="DT126" i="3"/>
  <c r="DT158" i="3"/>
  <c r="DT179" i="3"/>
  <c r="DT201" i="3"/>
  <c r="DT214" i="3"/>
  <c r="DT227" i="3"/>
  <c r="DT245" i="3"/>
  <c r="DT239" i="3"/>
  <c r="DT304" i="3"/>
  <c r="DT430" i="3"/>
  <c r="DT149" i="3"/>
  <c r="DT167" i="3"/>
  <c r="DT280" i="3"/>
  <c r="DT233" i="3"/>
  <c r="DT323" i="3"/>
  <c r="DT120" i="3"/>
  <c r="DT132" i="3"/>
  <c r="DT177" i="3"/>
  <c r="DT215" i="3"/>
  <c r="DT298" i="3"/>
  <c r="DT310" i="3"/>
  <c r="DT427" i="3"/>
  <c r="DT130" i="3"/>
  <c r="DT137" i="3"/>
  <c r="DT187" i="3"/>
  <c r="DT257" i="3"/>
  <c r="DT128" i="3"/>
  <c r="DT154" i="3"/>
  <c r="DT251" i="3"/>
  <c r="DT263" i="3"/>
  <c r="DT305" i="3"/>
  <c r="DT19" i="3"/>
  <c r="DT138" i="3"/>
  <c r="DT180" i="3"/>
  <c r="DT226" i="3"/>
  <c r="DT225" i="3"/>
  <c r="DT316" i="3"/>
  <c r="DT319" i="3"/>
  <c r="DT127" i="3"/>
  <c r="DT169" i="3"/>
  <c r="DT181" i="3"/>
  <c r="DS4" i="5"/>
  <c r="DS109" i="5"/>
  <c r="DS16" i="5"/>
  <c r="DS80" i="5"/>
  <c r="DS33" i="5"/>
  <c r="DS92" i="5"/>
  <c r="DS29" i="5"/>
  <c r="DS4" i="4"/>
  <c r="DS285" i="4"/>
  <c r="DS4" i="9"/>
  <c r="DS42" i="9"/>
  <c r="DS47" i="9"/>
  <c r="DS48" i="9"/>
  <c r="DQ134" i="4" l="1"/>
  <c r="DQ179" i="4" s="1"/>
  <c r="DQ89" i="4" s="1"/>
  <c r="DQ123" i="4"/>
  <c r="DQ168" i="4" s="1"/>
  <c r="DQ78" i="4" s="1"/>
  <c r="DQ205" i="4"/>
  <c r="DQ250" i="4" s="1"/>
  <c r="DQ199" i="4"/>
  <c r="DQ244" i="4" s="1"/>
  <c r="DQ224" i="4"/>
  <c r="DQ269" i="4" s="1"/>
  <c r="DQ189" i="4"/>
  <c r="DQ234" i="4" s="1"/>
  <c r="DQ212" i="4"/>
  <c r="DQ257" i="4" s="1"/>
  <c r="DQ222" i="4"/>
  <c r="DQ267" i="4" s="1"/>
  <c r="DQ10" i="5"/>
  <c r="DQ114" i="4"/>
  <c r="DQ159" i="4" s="1"/>
  <c r="DQ69" i="4" s="1"/>
  <c r="DQ121" i="4"/>
  <c r="DQ166" i="4" s="1"/>
  <c r="DQ76" i="4" s="1"/>
  <c r="DQ99" i="4"/>
  <c r="DQ144" i="4" s="1"/>
  <c r="DQ54" i="4" s="1"/>
  <c r="DQ124" i="4"/>
  <c r="DQ169" i="4" s="1"/>
  <c r="DQ79" i="4" s="1"/>
  <c r="DQ200" i="4"/>
  <c r="DQ245" i="4" s="1"/>
  <c r="DP144" i="4"/>
  <c r="DP54" i="4" s="1"/>
  <c r="DP244" i="4"/>
  <c r="DQ117" i="4"/>
  <c r="DQ162" i="4" s="1"/>
  <c r="DQ72" i="4" s="1"/>
  <c r="DQ139" i="4"/>
  <c r="DQ184" i="4" s="1"/>
  <c r="DQ94" i="4" s="1"/>
  <c r="DP169" i="4"/>
  <c r="DP79" i="4" s="1"/>
  <c r="DQ101" i="4"/>
  <c r="DQ146" i="4" s="1"/>
  <c r="DQ56" i="4" s="1"/>
  <c r="DQ204" i="4"/>
  <c r="DQ249" i="4" s="1"/>
  <c r="DQ137" i="4"/>
  <c r="DQ182" i="4" s="1"/>
  <c r="DQ92" i="4" s="1"/>
  <c r="DQ110" i="4"/>
  <c r="DQ155" i="4" s="1"/>
  <c r="DQ65" i="4" s="1"/>
  <c r="DQ133" i="4"/>
  <c r="DQ178" i="4" s="1"/>
  <c r="DQ88" i="4" s="1"/>
  <c r="DQ194" i="4"/>
  <c r="DQ239" i="4" s="1"/>
  <c r="DQ227" i="4"/>
  <c r="DQ272" i="4" s="1"/>
  <c r="DP159" i="4"/>
  <c r="DP69" i="4" s="1"/>
  <c r="DP250" i="4"/>
  <c r="DP182" i="4"/>
  <c r="DP92" i="4" s="1"/>
  <c r="DP267" i="4"/>
  <c r="DP166" i="4"/>
  <c r="DP76" i="4" s="1"/>
  <c r="DQ218" i="4"/>
  <c r="DQ216" i="4"/>
  <c r="DQ261" i="4" s="1"/>
  <c r="DQ108" i="4"/>
  <c r="DQ153" i="4" s="1"/>
  <c r="DQ63" i="4" s="1"/>
  <c r="DQ219" i="4"/>
  <c r="DQ264" i="4" s="1"/>
  <c r="DQ119" i="4"/>
  <c r="DQ217" i="4"/>
  <c r="DQ262" i="4" s="1"/>
  <c r="DQ213" i="4"/>
  <c r="DQ258" i="4" s="1"/>
  <c r="DQ9" i="5"/>
  <c r="DQ130" i="4"/>
  <c r="DQ116" i="4"/>
  <c r="DQ161" i="4" s="1"/>
  <c r="DQ71" i="4" s="1"/>
  <c r="DQ103" i="4"/>
  <c r="DQ148" i="4" s="1"/>
  <c r="DQ58" i="4" s="1"/>
  <c r="DQ209" i="4"/>
  <c r="DQ254" i="4" s="1"/>
  <c r="DQ104" i="4"/>
  <c r="DQ229" i="4"/>
  <c r="DQ274" i="4" s="1"/>
  <c r="DQ111" i="4"/>
  <c r="DQ156" i="4" s="1"/>
  <c r="DQ66" i="4" s="1"/>
  <c r="DQ202" i="4"/>
  <c r="DQ221" i="4"/>
  <c r="DQ266" i="4" s="1"/>
  <c r="DQ102" i="4"/>
  <c r="DQ147" i="4" s="1"/>
  <c r="DQ57" i="4" s="1"/>
  <c r="DQ210" i="4"/>
  <c r="DQ255" i="4" s="1"/>
  <c r="DQ208" i="4"/>
  <c r="DP155" i="4"/>
  <c r="DP65" i="4" s="1"/>
  <c r="DP239" i="4"/>
  <c r="DQ118" i="4"/>
  <c r="DQ163" i="4" s="1"/>
  <c r="DQ73" i="4" s="1"/>
  <c r="DQ12" i="5"/>
  <c r="DQ135" i="4"/>
  <c r="DQ180" i="4" s="1"/>
  <c r="DQ90" i="4" s="1"/>
  <c r="DQ113" i="4"/>
  <c r="DQ215" i="4"/>
  <c r="DQ260" i="4" s="1"/>
  <c r="DQ128" i="4"/>
  <c r="DQ173" i="4" s="1"/>
  <c r="DQ83" i="4" s="1"/>
  <c r="DQ132" i="4"/>
  <c r="DQ177" i="4" s="1"/>
  <c r="DQ87" i="4" s="1"/>
  <c r="DQ191" i="4"/>
  <c r="DQ125" i="4"/>
  <c r="DQ170" i="4" s="1"/>
  <c r="DQ80" i="4" s="1"/>
  <c r="DQ206" i="4"/>
  <c r="DQ251" i="4" s="1"/>
  <c r="DQ223" i="4"/>
  <c r="DQ268" i="4" s="1"/>
  <c r="DQ107" i="4"/>
  <c r="DQ115" i="4"/>
  <c r="DQ160" i="4" s="1"/>
  <c r="DQ70" i="4" s="1"/>
  <c r="DQ225" i="4"/>
  <c r="DQ270" i="4" s="1"/>
  <c r="DQ112" i="4"/>
  <c r="DQ157" i="4" s="1"/>
  <c r="DQ67" i="4" s="1"/>
  <c r="DQ127" i="4"/>
  <c r="DQ172" i="4" s="1"/>
  <c r="DQ82" i="4" s="1"/>
  <c r="DQ211" i="4"/>
  <c r="DQ256" i="4" s="1"/>
  <c r="DQ122" i="4"/>
  <c r="DQ167" i="4" s="1"/>
  <c r="DQ77" i="4" s="1"/>
  <c r="DQ120" i="4"/>
  <c r="DQ165" i="4" s="1"/>
  <c r="DQ75" i="4" s="1"/>
  <c r="DQ195" i="4"/>
  <c r="DQ240" i="4" s="1"/>
  <c r="DP178" i="4"/>
  <c r="DP88" i="4" s="1"/>
  <c r="DP168" i="4"/>
  <c r="DP78" i="4" s="1"/>
  <c r="DP249" i="4"/>
  <c r="DP234" i="4"/>
  <c r="DP269" i="4"/>
  <c r="DQ198" i="4"/>
  <c r="DQ243" i="4" s="1"/>
  <c r="DQ197" i="4"/>
  <c r="DQ228" i="4"/>
  <c r="DQ273" i="4" s="1"/>
  <c r="DQ220" i="4"/>
  <c r="DQ265" i="4" s="1"/>
  <c r="DQ192" i="4"/>
  <c r="DQ237" i="4" s="1"/>
  <c r="DQ126" i="4"/>
  <c r="DQ106" i="4"/>
  <c r="DQ151" i="4" s="1"/>
  <c r="DQ61" i="4" s="1"/>
  <c r="DQ138" i="4"/>
  <c r="DQ183" i="4" s="1"/>
  <c r="DQ93" i="4" s="1"/>
  <c r="DQ226" i="4"/>
  <c r="DQ271" i="4" s="1"/>
  <c r="DQ203" i="4"/>
  <c r="DQ248" i="4" s="1"/>
  <c r="DQ214" i="4"/>
  <c r="DQ259" i="4" s="1"/>
  <c r="DQ129" i="4"/>
  <c r="DQ174" i="4" s="1"/>
  <c r="DQ84" i="4" s="1"/>
  <c r="DQ196" i="4"/>
  <c r="DQ241" i="4" s="1"/>
  <c r="DQ131" i="4"/>
  <c r="DQ207" i="4"/>
  <c r="DQ252" i="4" s="1"/>
  <c r="DQ201" i="4"/>
  <c r="DQ246" i="4" s="1"/>
  <c r="DQ193" i="4"/>
  <c r="DQ238" i="4" s="1"/>
  <c r="DQ136" i="4"/>
  <c r="DQ105" i="4"/>
  <c r="DQ150" i="4" s="1"/>
  <c r="DQ60" i="4" s="1"/>
  <c r="DQ109" i="4"/>
  <c r="DQ154" i="4" s="1"/>
  <c r="DQ64" i="4" s="1"/>
  <c r="DT11" i="4"/>
  <c r="DT13" i="4"/>
  <c r="DT14" i="4"/>
  <c r="DT15" i="4"/>
  <c r="DT17" i="4"/>
  <c r="DT12" i="4"/>
  <c r="DT21" i="4"/>
  <c r="DT16" i="4"/>
  <c r="DT19" i="4"/>
  <c r="DT18" i="4"/>
  <c r="DT23" i="4"/>
  <c r="DT20" i="4"/>
  <c r="DT24" i="4"/>
  <c r="DT31" i="4"/>
  <c r="DT22" i="4"/>
  <c r="DT25" i="4"/>
  <c r="DT28" i="4"/>
  <c r="DT27" i="4"/>
  <c r="DT29" i="4"/>
  <c r="DT33" i="4"/>
  <c r="DT26" i="4"/>
  <c r="DT34" i="4"/>
  <c r="DT38" i="4"/>
  <c r="DT30" i="4"/>
  <c r="DT32" i="4"/>
  <c r="DT35" i="4"/>
  <c r="DT36" i="4"/>
  <c r="DT40" i="4"/>
  <c r="DT45" i="4"/>
  <c r="DT37" i="4"/>
  <c r="DT39" i="4"/>
  <c r="DT42" i="4"/>
  <c r="DT46" i="4"/>
  <c r="DT41" i="4"/>
  <c r="DT43" i="4"/>
  <c r="DT47" i="4"/>
  <c r="DT44" i="4"/>
  <c r="DT48" i="4"/>
  <c r="DT49" i="4"/>
  <c r="DU34" i="3"/>
  <c r="DU78" i="3" s="1"/>
  <c r="DU36" i="3"/>
  <c r="DU80" i="3" s="1"/>
  <c r="DU37" i="3"/>
  <c r="DU81" i="3" s="1"/>
  <c r="DU40" i="3"/>
  <c r="DU84" i="3" s="1"/>
  <c r="DU44" i="3"/>
  <c r="DU88" i="3" s="1"/>
  <c r="DU32" i="3"/>
  <c r="DU76" i="3" s="1"/>
  <c r="DU39" i="3"/>
  <c r="DU83" i="3" s="1"/>
  <c r="DU43" i="3"/>
  <c r="DU87" i="3" s="1"/>
  <c r="DU47" i="3"/>
  <c r="DU91" i="3" s="1"/>
  <c r="DU52" i="3"/>
  <c r="DU96" i="3" s="1"/>
  <c r="DU35" i="3"/>
  <c r="DU79" i="3" s="1"/>
  <c r="DU46" i="3"/>
  <c r="DU90" i="3" s="1"/>
  <c r="DU48" i="3"/>
  <c r="DU92" i="3" s="1"/>
  <c r="DU51" i="3"/>
  <c r="DU95" i="3" s="1"/>
  <c r="DU55" i="3"/>
  <c r="DU99" i="3" s="1"/>
  <c r="DU38" i="3"/>
  <c r="DU82" i="3" s="1"/>
  <c r="DU41" i="3"/>
  <c r="DU85" i="3" s="1"/>
  <c r="DU53" i="3"/>
  <c r="DU97" i="3" s="1"/>
  <c r="DU59" i="3"/>
  <c r="DU103" i="3" s="1"/>
  <c r="DU63" i="3"/>
  <c r="DU107" i="3" s="1"/>
  <c r="DU67" i="3"/>
  <c r="DU111" i="3" s="1"/>
  <c r="DU42" i="3"/>
  <c r="DU86" i="3" s="1"/>
  <c r="DU45" i="3"/>
  <c r="DU89" i="3" s="1"/>
  <c r="DU50" i="3"/>
  <c r="DU94" i="3" s="1"/>
  <c r="DU54" i="3"/>
  <c r="DU98" i="3" s="1"/>
  <c r="DU58" i="3"/>
  <c r="DU102" i="3" s="1"/>
  <c r="DU62" i="3"/>
  <c r="DU106" i="3" s="1"/>
  <c r="DU66" i="3"/>
  <c r="DU110" i="3" s="1"/>
  <c r="DU70" i="3"/>
  <c r="DU114" i="3" s="1"/>
  <c r="DU60" i="3"/>
  <c r="DU104" i="3" s="1"/>
  <c r="DU68" i="3"/>
  <c r="DU112" i="3" s="1"/>
  <c r="DU33" i="3"/>
  <c r="DU77" i="3" s="1"/>
  <c r="DU61" i="3"/>
  <c r="DU105" i="3" s="1"/>
  <c r="DU69" i="3"/>
  <c r="DU113" i="3" s="1"/>
  <c r="DU71" i="3"/>
  <c r="DU115" i="3" s="1"/>
  <c r="DU49" i="3"/>
  <c r="DU93" i="3" s="1"/>
  <c r="DU57" i="3"/>
  <c r="DU101" i="3" s="1"/>
  <c r="DU65" i="3"/>
  <c r="DU109" i="3" s="1"/>
  <c r="DU31" i="3"/>
  <c r="DU75" i="3" s="1"/>
  <c r="DU56" i="3"/>
  <c r="DU100" i="3" s="1"/>
  <c r="DU64" i="3"/>
  <c r="DU108" i="3" s="1"/>
  <c r="DP15" i="8"/>
  <c r="DP9" i="9"/>
  <c r="DQ13" i="5"/>
  <c r="DQ22" i="9" s="1"/>
  <c r="DP17" i="8"/>
  <c r="DP11" i="9"/>
  <c r="DT25" i="8"/>
  <c r="DO277" i="4"/>
  <c r="DO16" i="8"/>
  <c r="DO10" i="9"/>
  <c r="DT75" i="3"/>
  <c r="DS56" i="9"/>
  <c r="DQ8" i="5"/>
  <c r="DU22" i="3"/>
  <c r="DU14" i="5" s="1"/>
  <c r="DQ21" i="5"/>
  <c r="DQ25" i="5"/>
  <c r="DP22" i="8"/>
  <c r="DP19" i="9"/>
  <c r="DP23" i="8"/>
  <c r="DP20" i="9"/>
  <c r="DQ281" i="4"/>
  <c r="DQ279" i="4"/>
  <c r="DP20" i="8"/>
  <c r="DP17" i="9"/>
  <c r="DP280" i="4"/>
  <c r="DP21" i="9"/>
  <c r="DP24" i="8"/>
  <c r="DR16" i="3"/>
  <c r="DR2" i="4"/>
  <c r="DR2" i="8"/>
  <c r="DR2" i="9"/>
  <c r="DS2" i="3"/>
  <c r="DR2" i="5"/>
  <c r="DR11" i="5" s="1"/>
  <c r="DP21" i="8"/>
  <c r="DP18" i="9"/>
  <c r="DP26" i="8"/>
  <c r="DU28" i="3"/>
  <c r="DU27" i="3"/>
  <c r="DU26" i="3"/>
  <c r="DU25" i="3"/>
  <c r="DT58" i="8"/>
  <c r="DT59" i="8"/>
  <c r="DT80" i="5"/>
  <c r="DT92" i="5"/>
  <c r="DT16" i="5"/>
  <c r="DT29" i="5"/>
  <c r="DT109" i="5"/>
  <c r="DT33" i="5"/>
  <c r="DT4" i="5"/>
  <c r="DT55" i="8"/>
  <c r="DT65" i="8"/>
  <c r="DT45" i="8"/>
  <c r="DT40" i="8"/>
  <c r="DT48" i="8"/>
  <c r="DT54" i="8"/>
  <c r="DT56" i="8"/>
  <c r="DT4" i="8"/>
  <c r="DT47" i="8"/>
  <c r="DT64" i="8"/>
  <c r="DT63" i="8"/>
  <c r="DT285" i="4"/>
  <c r="DT4" i="4"/>
  <c r="DV3" i="3"/>
  <c r="DU402" i="3"/>
  <c r="DU386" i="3"/>
  <c r="DU63" i="5" s="1"/>
  <c r="DU390" i="3"/>
  <c r="DU67" i="5" s="1"/>
  <c r="DU385" i="3"/>
  <c r="DU62" i="5" s="1"/>
  <c r="DU389" i="3"/>
  <c r="DU66" i="5" s="1"/>
  <c r="DU394" i="3"/>
  <c r="DU71" i="5" s="1"/>
  <c r="DU399" i="3"/>
  <c r="DU76" i="5" s="1"/>
  <c r="DU340" i="3"/>
  <c r="DU393" i="3"/>
  <c r="DU70" i="5" s="1"/>
  <c r="DU387" i="3"/>
  <c r="DU64" i="5" s="1"/>
  <c r="DU388" i="3"/>
  <c r="DU65" i="5" s="1"/>
  <c r="DU391" i="3"/>
  <c r="DU68" i="5" s="1"/>
  <c r="DU392" i="3"/>
  <c r="DU69" i="5" s="1"/>
  <c r="DU396" i="3"/>
  <c r="DU73" i="5" s="1"/>
  <c r="DU395" i="3"/>
  <c r="DU72" i="5" s="1"/>
  <c r="DU342" i="3"/>
  <c r="DU43" i="5" s="1"/>
  <c r="DU343" i="3"/>
  <c r="DU44" i="5" s="1"/>
  <c r="DU344" i="3"/>
  <c r="DU45" i="5" s="1"/>
  <c r="DU400" i="3"/>
  <c r="DU77" i="5" s="1"/>
  <c r="DU346" i="3"/>
  <c r="DU47" i="5" s="1"/>
  <c r="DU350" i="3"/>
  <c r="DU51" i="5" s="1"/>
  <c r="DU354" i="3"/>
  <c r="DU55" i="5" s="1"/>
  <c r="DU347" i="3"/>
  <c r="DU48" i="5" s="1"/>
  <c r="DU351" i="3"/>
  <c r="DU52" i="5" s="1"/>
  <c r="DU355" i="3"/>
  <c r="DU56" i="5" s="1"/>
  <c r="DU348" i="3"/>
  <c r="DU49" i="5" s="1"/>
  <c r="DU356" i="3"/>
  <c r="DU57" i="5" s="1"/>
  <c r="DU345" i="3"/>
  <c r="DU46" i="5" s="1"/>
  <c r="DU357" i="3"/>
  <c r="DU398" i="3"/>
  <c r="DU75" i="5" s="1"/>
  <c r="DU341" i="3"/>
  <c r="DU42" i="5" s="1"/>
  <c r="DU352" i="3"/>
  <c r="DU53" i="5" s="1"/>
  <c r="DU358" i="3"/>
  <c r="DU384" i="3"/>
  <c r="DU349" i="3"/>
  <c r="DU50" i="5" s="1"/>
  <c r="DU329" i="3"/>
  <c r="DU230" i="3"/>
  <c r="DU225" i="3"/>
  <c r="DU324" i="3"/>
  <c r="DU259" i="3"/>
  <c r="DU219" i="3"/>
  <c r="DU154" i="3"/>
  <c r="DU325" i="3"/>
  <c r="DU226" i="3"/>
  <c r="DU217" i="3"/>
  <c r="DU320" i="3"/>
  <c r="DU255" i="3"/>
  <c r="DU211" i="3"/>
  <c r="DU146" i="3"/>
  <c r="DU432" i="3"/>
  <c r="DU214" i="3"/>
  <c r="DU427" i="3"/>
  <c r="DU254" i="3"/>
  <c r="DU335" i="3"/>
  <c r="DU193" i="3"/>
  <c r="DU237" i="3"/>
  <c r="DU10" i="3"/>
  <c r="DU305" i="3"/>
  <c r="DU203" i="3"/>
  <c r="DU171" i="3"/>
  <c r="DU300" i="3"/>
  <c r="DU198" i="3"/>
  <c r="DU156" i="3"/>
  <c r="DU267" i="3"/>
  <c r="DU168" i="3"/>
  <c r="DU129" i="3"/>
  <c r="DU327" i="3"/>
  <c r="DU228" i="3"/>
  <c r="DU221" i="3"/>
  <c r="DU431" i="3"/>
  <c r="DU280" i="3"/>
  <c r="DU240" i="3"/>
  <c r="DU275" i="3"/>
  <c r="DU3" i="5"/>
  <c r="DU322" i="3"/>
  <c r="DU257" i="3"/>
  <c r="DU215" i="3"/>
  <c r="DU150" i="3"/>
  <c r="DU7" i="3"/>
  <c r="DU281" i="3"/>
  <c r="DU182" i="3"/>
  <c r="DU143" i="3"/>
  <c r="DU283" i="3"/>
  <c r="DU184" i="3"/>
  <c r="DU122" i="3"/>
  <c r="DU277" i="3"/>
  <c r="DU178" i="3"/>
  <c r="DU139" i="3"/>
  <c r="DU433" i="3"/>
  <c r="DU141" i="3"/>
  <c r="DU208" i="3"/>
  <c r="DU310" i="3"/>
  <c r="DU269" i="3"/>
  <c r="DU298" i="3"/>
  <c r="DU196" i="3"/>
  <c r="DU152" i="3"/>
  <c r="DU323" i="3"/>
  <c r="DU224" i="3"/>
  <c r="DU213" i="3"/>
  <c r="DU291" i="3"/>
  <c r="DU192" i="3"/>
  <c r="DU142" i="3"/>
  <c r="DU319" i="3"/>
  <c r="DU220" i="3"/>
  <c r="DU202" i="3"/>
  <c r="DU430" i="3"/>
  <c r="DU187" i="3"/>
  <c r="DU307" i="3"/>
  <c r="DU135" i="3"/>
  <c r="DU309" i="3"/>
  <c r="DU181" i="3"/>
  <c r="DU434" i="3"/>
  <c r="DU271" i="3"/>
  <c r="DU172" i="3"/>
  <c r="DU133" i="3"/>
  <c r="DU265" i="3"/>
  <c r="DU166" i="3"/>
  <c r="DU127" i="3"/>
  <c r="DU334" i="3"/>
  <c r="DU268" i="3"/>
  <c r="DU239" i="3"/>
  <c r="DU177" i="3"/>
  <c r="DU296" i="3"/>
  <c r="DU194" i="3"/>
  <c r="DU148" i="3"/>
  <c r="DU260" i="3"/>
  <c r="DU245" i="3"/>
  <c r="DU176" i="3"/>
  <c r="DU270" i="3"/>
  <c r="DU321" i="3"/>
  <c r="DU222" i="3"/>
  <c r="DU209" i="3"/>
  <c r="DU3" i="8"/>
  <c r="DU282" i="3"/>
  <c r="DU147" i="3"/>
  <c r="DU132" i="3"/>
  <c r="DU284" i="3"/>
  <c r="DU149" i="3"/>
  <c r="DU134" i="3"/>
  <c r="DU278" i="3"/>
  <c r="DU262" i="3"/>
  <c r="DU197" i="3"/>
  <c r="DU313" i="3"/>
  <c r="DU175" i="3"/>
  <c r="DU276" i="3"/>
  <c r="DU236" i="3"/>
  <c r="DU299" i="3"/>
  <c r="DU164" i="3"/>
  <c r="DU125" i="3"/>
  <c r="DU289" i="3"/>
  <c r="DU190" i="3"/>
  <c r="DU138" i="3"/>
  <c r="DU295" i="3"/>
  <c r="DU157" i="3"/>
  <c r="DU121" i="3"/>
  <c r="DU285" i="3"/>
  <c r="DU186" i="3"/>
  <c r="DU124" i="3"/>
  <c r="DU314" i="3"/>
  <c r="DU130" i="3"/>
  <c r="DU274" i="3"/>
  <c r="DU242" i="3"/>
  <c r="DU303" i="3"/>
  <c r="DU3" i="4"/>
  <c r="DU272" i="3"/>
  <c r="DU247" i="3"/>
  <c r="DU185" i="3"/>
  <c r="DU332" i="3"/>
  <c r="DU266" i="3"/>
  <c r="DU235" i="3"/>
  <c r="DU173" i="3"/>
  <c r="DU302" i="3"/>
  <c r="DU234" i="3"/>
  <c r="DU233" i="3"/>
  <c r="DU297" i="3"/>
  <c r="DU159" i="3"/>
  <c r="DU123" i="3"/>
  <c r="DU120" i="3"/>
  <c r="DU189" i="3"/>
  <c r="DU179" i="3"/>
  <c r="DU243" i="3"/>
  <c r="DU180" i="3"/>
  <c r="DU287" i="3"/>
  <c r="DU188" i="3"/>
  <c r="DU126" i="3"/>
  <c r="DU316" i="3"/>
  <c r="DU251" i="3"/>
  <c r="DU200" i="3"/>
  <c r="DU128" i="3"/>
  <c r="DU318" i="3"/>
  <c r="DU253" i="3"/>
  <c r="DU207" i="3"/>
  <c r="DU136" i="3"/>
  <c r="DU312" i="3"/>
  <c r="DU244" i="3"/>
  <c r="DU256" i="3"/>
  <c r="DU435" i="3"/>
  <c r="DU246" i="3"/>
  <c r="DU333" i="3"/>
  <c r="DU258" i="3"/>
  <c r="DU170" i="3"/>
  <c r="DU429" i="3"/>
  <c r="DU330" i="3"/>
  <c r="DU19" i="3"/>
  <c r="DU326" i="3"/>
  <c r="DU4" i="3"/>
  <c r="DU306" i="3"/>
  <c r="DU331" i="3"/>
  <c r="DU165" i="3"/>
  <c r="DU288" i="3"/>
  <c r="DU315" i="3"/>
  <c r="DU317" i="3"/>
  <c r="DU311" i="3"/>
  <c r="DU428" i="3"/>
  <c r="DU137" i="3"/>
  <c r="DU264" i="3"/>
  <c r="DU290" i="3"/>
  <c r="DU261" i="3"/>
  <c r="DU286" i="3"/>
  <c r="DU279" i="3"/>
  <c r="DU252" i="3"/>
  <c r="DU238" i="3"/>
  <c r="DU232" i="3"/>
  <c r="DU301" i="3"/>
  <c r="DU328" i="3"/>
  <c r="DU13" i="3"/>
  <c r="DU153" i="3"/>
  <c r="DU216" i="3"/>
  <c r="DU218" i="3"/>
  <c r="DU212" i="3"/>
  <c r="DU145" i="3"/>
  <c r="DU304" i="3"/>
  <c r="DU119" i="3"/>
  <c r="DU140" i="3"/>
  <c r="DU227" i="3"/>
  <c r="DU210" i="3"/>
  <c r="DU231" i="3"/>
  <c r="DU223" i="3"/>
  <c r="DU241" i="3"/>
  <c r="DU199" i="3"/>
  <c r="DU3" i="9"/>
  <c r="DU144" i="3"/>
  <c r="DU195" i="3"/>
  <c r="DU273" i="3"/>
  <c r="DU169" i="3"/>
  <c r="DU158" i="3"/>
  <c r="DU174" i="3"/>
  <c r="DU163" i="3"/>
  <c r="DU308" i="3"/>
  <c r="DU155" i="3"/>
  <c r="DU151" i="3"/>
  <c r="DU201" i="3"/>
  <c r="DU229" i="3"/>
  <c r="DU263" i="3"/>
  <c r="DU131" i="3"/>
  <c r="DU191" i="3"/>
  <c r="DU183" i="3"/>
  <c r="DU167" i="3"/>
  <c r="DU401" i="3"/>
  <c r="DS33" i="9"/>
  <c r="DS34" i="8"/>
  <c r="DT4" i="9"/>
  <c r="DT42" i="9"/>
  <c r="DT47" i="9"/>
  <c r="DT48" i="9"/>
  <c r="DT104" i="5"/>
  <c r="DS32" i="9"/>
  <c r="DS33" i="8"/>
  <c r="DT67" i="8"/>
  <c r="DT68" i="8"/>
  <c r="G21" i="16"/>
  <c r="H21" i="16"/>
  <c r="I21" i="16"/>
  <c r="J21" i="16"/>
  <c r="K21" i="16"/>
  <c r="L21" i="16"/>
  <c r="M21" i="16"/>
  <c r="N21" i="16"/>
  <c r="O21" i="16"/>
  <c r="G17" i="15"/>
  <c r="H17" i="15"/>
  <c r="I17" i="15"/>
  <c r="J17" i="15"/>
  <c r="K17" i="15"/>
  <c r="L17" i="15"/>
  <c r="M17" i="15"/>
  <c r="N17" i="15"/>
  <c r="O17" i="15"/>
  <c r="DR134" i="4" l="1"/>
  <c r="DR179" i="4" s="1"/>
  <c r="DR89" i="4" s="1"/>
  <c r="DR208" i="4"/>
  <c r="DR253" i="4" s="1"/>
  <c r="DR202" i="4"/>
  <c r="DR247" i="4" s="1"/>
  <c r="DR104" i="4"/>
  <c r="DR149" i="4" s="1"/>
  <c r="DR59" i="4" s="1"/>
  <c r="DR130" i="4"/>
  <c r="DR175" i="4" s="1"/>
  <c r="DR85" i="4" s="1"/>
  <c r="DR119" i="4"/>
  <c r="DR164" i="4" s="1"/>
  <c r="DR74" i="4" s="1"/>
  <c r="DR218" i="4"/>
  <c r="DR263" i="4" s="1"/>
  <c r="DR120" i="4"/>
  <c r="DR165" i="4" s="1"/>
  <c r="DR75" i="4" s="1"/>
  <c r="DR107" i="4"/>
  <c r="DR152" i="4" s="1"/>
  <c r="DR62" i="4" s="1"/>
  <c r="DR191" i="4"/>
  <c r="DR236" i="4" s="1"/>
  <c r="DR113" i="4"/>
  <c r="DR158" i="4" s="1"/>
  <c r="DR68" i="4" s="1"/>
  <c r="DQ253" i="4"/>
  <c r="DR222" i="4"/>
  <c r="DR267" i="4" s="1"/>
  <c r="DR114" i="4"/>
  <c r="DR159" i="4" s="1"/>
  <c r="DR69" i="4" s="1"/>
  <c r="DR136" i="4"/>
  <c r="DR181" i="4" s="1"/>
  <c r="DR91" i="4" s="1"/>
  <c r="DR131" i="4"/>
  <c r="DR176" i="4" s="1"/>
  <c r="DR86" i="4" s="1"/>
  <c r="DR203" i="4"/>
  <c r="DR248" i="4" s="1"/>
  <c r="DR126" i="4"/>
  <c r="DR171" i="4" s="1"/>
  <c r="DR81" i="4" s="1"/>
  <c r="DR197" i="4"/>
  <c r="DR242" i="4" s="1"/>
  <c r="DR212" i="4"/>
  <c r="DR257" i="4" s="1"/>
  <c r="DR121" i="4"/>
  <c r="DR166" i="4" s="1"/>
  <c r="DR76" i="4" s="1"/>
  <c r="DR189" i="4"/>
  <c r="DR234" i="4" s="1"/>
  <c r="DQ263" i="4"/>
  <c r="DQ247" i="4"/>
  <c r="DR193" i="4"/>
  <c r="DR238" i="4" s="1"/>
  <c r="DR196" i="4"/>
  <c r="DR226" i="4"/>
  <c r="DR271" i="4" s="1"/>
  <c r="DR192" i="4"/>
  <c r="DR237" i="4" s="1"/>
  <c r="DR198" i="4"/>
  <c r="DR194" i="4"/>
  <c r="DR224" i="4"/>
  <c r="DR269" i="4" s="1"/>
  <c r="DR122" i="4"/>
  <c r="DR167" i="4" s="1"/>
  <c r="DR77" i="4" s="1"/>
  <c r="DR112" i="4"/>
  <c r="DR157" i="4" s="1"/>
  <c r="DR67" i="4" s="1"/>
  <c r="DR223" i="4"/>
  <c r="DR132" i="4"/>
  <c r="DR177" i="4" s="1"/>
  <c r="DR87" i="4" s="1"/>
  <c r="DR135" i="4"/>
  <c r="DR180" i="4" s="1"/>
  <c r="DR90" i="4" s="1"/>
  <c r="DR10" i="5"/>
  <c r="DR210" i="4"/>
  <c r="DR209" i="4"/>
  <c r="DR254" i="4" s="1"/>
  <c r="DR9" i="5"/>
  <c r="DR219" i="4"/>
  <c r="DR264" i="4" s="1"/>
  <c r="DR227" i="4"/>
  <c r="DR272" i="4" s="1"/>
  <c r="DR123" i="4"/>
  <c r="DR168" i="4" s="1"/>
  <c r="DR78" i="4" s="1"/>
  <c r="DQ164" i="4"/>
  <c r="DQ74" i="4" s="1"/>
  <c r="DQ236" i="4"/>
  <c r="DQ242" i="4"/>
  <c r="DR109" i="4"/>
  <c r="DR154" i="4" s="1"/>
  <c r="DR64" i="4" s="1"/>
  <c r="DR201" i="4"/>
  <c r="DR246" i="4" s="1"/>
  <c r="DR129" i="4"/>
  <c r="DR138" i="4"/>
  <c r="DR183" i="4" s="1"/>
  <c r="DR93" i="4" s="1"/>
  <c r="DR220" i="4"/>
  <c r="DR265" i="4" s="1"/>
  <c r="DR110" i="4"/>
  <c r="DR155" i="4" s="1"/>
  <c r="DR65" i="4" s="1"/>
  <c r="DR205" i="4"/>
  <c r="DR211" i="4"/>
  <c r="DR256" i="4" s="1"/>
  <c r="DR225" i="4"/>
  <c r="DR270" i="4" s="1"/>
  <c r="DR206" i="4"/>
  <c r="DR251" i="4" s="1"/>
  <c r="DR128" i="4"/>
  <c r="DR12" i="5"/>
  <c r="DR101" i="4"/>
  <c r="DR146" i="4" s="1"/>
  <c r="DR56" i="4" s="1"/>
  <c r="DR137" i="4"/>
  <c r="DR182" i="4" s="1"/>
  <c r="DR92" i="4" s="1"/>
  <c r="DR102" i="4"/>
  <c r="DR111" i="4"/>
  <c r="DR156" i="4" s="1"/>
  <c r="DR66" i="4" s="1"/>
  <c r="DR103" i="4"/>
  <c r="DR148" i="4" s="1"/>
  <c r="DR58" i="4" s="1"/>
  <c r="DR213" i="4"/>
  <c r="DR258" i="4" s="1"/>
  <c r="DR108" i="4"/>
  <c r="DR139" i="4"/>
  <c r="DR184" i="4" s="1"/>
  <c r="DR94" i="4" s="1"/>
  <c r="DR133" i="4"/>
  <c r="DR178" i="4" s="1"/>
  <c r="DR88" i="4" s="1"/>
  <c r="DQ158" i="4"/>
  <c r="DQ68" i="4" s="1"/>
  <c r="DQ171" i="4"/>
  <c r="DQ81" i="4" s="1"/>
  <c r="DQ152" i="4"/>
  <c r="DQ62" i="4" s="1"/>
  <c r="DQ181" i="4"/>
  <c r="DQ91" i="4" s="1"/>
  <c r="DQ176" i="4"/>
  <c r="DQ86" i="4" s="1"/>
  <c r="DQ175" i="4"/>
  <c r="DQ85" i="4" s="1"/>
  <c r="DQ149" i="4"/>
  <c r="DQ59" i="4" s="1"/>
  <c r="DR105" i="4"/>
  <c r="DR150" i="4" s="1"/>
  <c r="DR60" i="4" s="1"/>
  <c r="DR207" i="4"/>
  <c r="DR252" i="4" s="1"/>
  <c r="DR214" i="4"/>
  <c r="DR259" i="4" s="1"/>
  <c r="DR106" i="4"/>
  <c r="DR228" i="4"/>
  <c r="DR273" i="4" s="1"/>
  <c r="DR200" i="4"/>
  <c r="DR245" i="4" s="1"/>
  <c r="DR117" i="4"/>
  <c r="DR162" i="4" s="1"/>
  <c r="DR72" i="4" s="1"/>
  <c r="DR195" i="4"/>
  <c r="DR127" i="4"/>
  <c r="DR172" i="4" s="1"/>
  <c r="DR82" i="4" s="1"/>
  <c r="DR115" i="4"/>
  <c r="DR160" i="4" s="1"/>
  <c r="DR70" i="4" s="1"/>
  <c r="DR125" i="4"/>
  <c r="DR170" i="4" s="1"/>
  <c r="DR80" i="4" s="1"/>
  <c r="DR215" i="4"/>
  <c r="DR118" i="4"/>
  <c r="DR163" i="4" s="1"/>
  <c r="DR73" i="4" s="1"/>
  <c r="DR124" i="4"/>
  <c r="DR169" i="4" s="1"/>
  <c r="DR79" i="4" s="1"/>
  <c r="DR199" i="4"/>
  <c r="DR244" i="4" s="1"/>
  <c r="DR221" i="4"/>
  <c r="DR229" i="4"/>
  <c r="DR274" i="4" s="1"/>
  <c r="DR116" i="4"/>
  <c r="DR161" i="4" s="1"/>
  <c r="DR71" i="4" s="1"/>
  <c r="DR217" i="4"/>
  <c r="DR262" i="4" s="1"/>
  <c r="DR216" i="4"/>
  <c r="DR99" i="4"/>
  <c r="DR144" i="4" s="1"/>
  <c r="DR54" i="4" s="1"/>
  <c r="DR204" i="4"/>
  <c r="DR249" i="4" s="1"/>
  <c r="DU12" i="4"/>
  <c r="DU11" i="4"/>
  <c r="DU13" i="4"/>
  <c r="DU14" i="4"/>
  <c r="DU15" i="4"/>
  <c r="DU16" i="4"/>
  <c r="DU18" i="4"/>
  <c r="DU20" i="4"/>
  <c r="DU17" i="4"/>
  <c r="DU22" i="4"/>
  <c r="DU19" i="4"/>
  <c r="DU25" i="4"/>
  <c r="DU21" i="4"/>
  <c r="DU23" i="4"/>
  <c r="DU27" i="4"/>
  <c r="DU26" i="4"/>
  <c r="DU30" i="4"/>
  <c r="DU28" i="4"/>
  <c r="DU32" i="4"/>
  <c r="DU33" i="4"/>
  <c r="DU37" i="4"/>
  <c r="DU34" i="4"/>
  <c r="DU31" i="4"/>
  <c r="DU35" i="4"/>
  <c r="DU39" i="4"/>
  <c r="DU40" i="4"/>
  <c r="DU44" i="4"/>
  <c r="DU48" i="4"/>
  <c r="DU38" i="4"/>
  <c r="DU45" i="4"/>
  <c r="DU24" i="4"/>
  <c r="DU42" i="4"/>
  <c r="DU46" i="4"/>
  <c r="DU29" i="4"/>
  <c r="DU36" i="4"/>
  <c r="DU49" i="4"/>
  <c r="DU43" i="4"/>
  <c r="DU41" i="4"/>
  <c r="DU47" i="4"/>
  <c r="DV32" i="3"/>
  <c r="DV76" i="3" s="1"/>
  <c r="DV33" i="3"/>
  <c r="DV77" i="3" s="1"/>
  <c r="DV37" i="3"/>
  <c r="DV81" i="3" s="1"/>
  <c r="DV34" i="3"/>
  <c r="DV78" i="3" s="1"/>
  <c r="DV39" i="3"/>
  <c r="DV83" i="3" s="1"/>
  <c r="DV36" i="3"/>
  <c r="DV80" i="3" s="1"/>
  <c r="DV40" i="3"/>
  <c r="DV84" i="3" s="1"/>
  <c r="DV43" i="3"/>
  <c r="DV87" i="3" s="1"/>
  <c r="DV35" i="3"/>
  <c r="DV79" i="3" s="1"/>
  <c r="DV38" i="3"/>
  <c r="DV82" i="3" s="1"/>
  <c r="DV41" i="3"/>
  <c r="DV85" i="3" s="1"/>
  <c r="DV46" i="3"/>
  <c r="DV90" i="3" s="1"/>
  <c r="DV48" i="3"/>
  <c r="DV92" i="3" s="1"/>
  <c r="DV51" i="3"/>
  <c r="DV95" i="3" s="1"/>
  <c r="DV42" i="3"/>
  <c r="DV86" i="3" s="1"/>
  <c r="DV45" i="3"/>
  <c r="DV89" i="3" s="1"/>
  <c r="DV50" i="3"/>
  <c r="DV94" i="3" s="1"/>
  <c r="DV54" i="3"/>
  <c r="DV98" i="3" s="1"/>
  <c r="DV52" i="3"/>
  <c r="DV96" i="3" s="1"/>
  <c r="DV58" i="3"/>
  <c r="DV102" i="3" s="1"/>
  <c r="DV62" i="3"/>
  <c r="DV106" i="3" s="1"/>
  <c r="DV66" i="3"/>
  <c r="DV110" i="3" s="1"/>
  <c r="DV70" i="3"/>
  <c r="DV114" i="3" s="1"/>
  <c r="DV49" i="3"/>
  <c r="DV93" i="3" s="1"/>
  <c r="DV57" i="3"/>
  <c r="DV101" i="3" s="1"/>
  <c r="DV61" i="3"/>
  <c r="DV105" i="3" s="1"/>
  <c r="DV65" i="3"/>
  <c r="DV109" i="3" s="1"/>
  <c r="DV69" i="3"/>
  <c r="DV113" i="3" s="1"/>
  <c r="DV44" i="3"/>
  <c r="DV88" i="3" s="1"/>
  <c r="DV53" i="3"/>
  <c r="DV97" i="3" s="1"/>
  <c r="DV59" i="3"/>
  <c r="DV103" i="3" s="1"/>
  <c r="DV31" i="3"/>
  <c r="DV47" i="3"/>
  <c r="DV91" i="3" s="1"/>
  <c r="DV56" i="3"/>
  <c r="DV100" i="3" s="1"/>
  <c r="DV64" i="3"/>
  <c r="DV108" i="3" s="1"/>
  <c r="DV71" i="3"/>
  <c r="DV115" i="3" s="1"/>
  <c r="DV67" i="3"/>
  <c r="DV111" i="3" s="1"/>
  <c r="DV55" i="3"/>
  <c r="DV99" i="3" s="1"/>
  <c r="DV60" i="3"/>
  <c r="DV104" i="3" s="1"/>
  <c r="DV68" i="3"/>
  <c r="DV112" i="3" s="1"/>
  <c r="DV63" i="3"/>
  <c r="DV107" i="3" s="1"/>
  <c r="DU25" i="8"/>
  <c r="DR13" i="5"/>
  <c r="DR22" i="9" s="1"/>
  <c r="DQ15" i="8"/>
  <c r="DQ9" i="9"/>
  <c r="DQ11" i="9"/>
  <c r="DQ17" i="8"/>
  <c r="DP277" i="4"/>
  <c r="DP16" i="8"/>
  <c r="DP10" i="9"/>
  <c r="DT56" i="9"/>
  <c r="DR8" i="5"/>
  <c r="DV22" i="3"/>
  <c r="DV14" i="5" s="1"/>
  <c r="DR243" i="4"/>
  <c r="DR21" i="5"/>
  <c r="DR25" i="5"/>
  <c r="DR281" i="4"/>
  <c r="DR279" i="4"/>
  <c r="DQ280" i="4"/>
  <c r="DQ24" i="8"/>
  <c r="DQ21" i="9"/>
  <c r="DQ26" i="8"/>
  <c r="DQ23" i="8"/>
  <c r="DQ20" i="9"/>
  <c r="DQ22" i="8"/>
  <c r="DQ19" i="9"/>
  <c r="DS2" i="8"/>
  <c r="DS2" i="9"/>
  <c r="AS1" i="27"/>
  <c r="DT2" i="3"/>
  <c r="DS2" i="5"/>
  <c r="DS11" i="5" s="1"/>
  <c r="DS2" i="4"/>
  <c r="DS16" i="3"/>
  <c r="AS14" i="27" s="1"/>
  <c r="AS15" i="27" s="1"/>
  <c r="DQ20" i="8"/>
  <c r="DQ17" i="9"/>
  <c r="DQ21" i="8"/>
  <c r="DQ18" i="9"/>
  <c r="DV26" i="3"/>
  <c r="DV25" i="3"/>
  <c r="DV28" i="3"/>
  <c r="DV27" i="3"/>
  <c r="DT32" i="9"/>
  <c r="DT33" i="8"/>
  <c r="DV402" i="3"/>
  <c r="DV385" i="3"/>
  <c r="DV62" i="5" s="1"/>
  <c r="DV386" i="3"/>
  <c r="DV63" i="5" s="1"/>
  <c r="DV389" i="3"/>
  <c r="DV66" i="5" s="1"/>
  <c r="DV388" i="3"/>
  <c r="DV65" i="5" s="1"/>
  <c r="DV393" i="3"/>
  <c r="DV70" i="5" s="1"/>
  <c r="DV396" i="3"/>
  <c r="DV73" i="5" s="1"/>
  <c r="DV390" i="3"/>
  <c r="DV67" i="5" s="1"/>
  <c r="DV400" i="3"/>
  <c r="DV77" i="5" s="1"/>
  <c r="DV401" i="3"/>
  <c r="DV399" i="3"/>
  <c r="DV76" i="5" s="1"/>
  <c r="DV340" i="3"/>
  <c r="DV341" i="3"/>
  <c r="DV42" i="5" s="1"/>
  <c r="DV394" i="3"/>
  <c r="DV71" i="5" s="1"/>
  <c r="DV342" i="3"/>
  <c r="DV43" i="5" s="1"/>
  <c r="DV343" i="3"/>
  <c r="DV44" i="5" s="1"/>
  <c r="DV345" i="3"/>
  <c r="DV46" i="5" s="1"/>
  <c r="DV349" i="3"/>
  <c r="DV50" i="5" s="1"/>
  <c r="DV392" i="3"/>
  <c r="DV69" i="5" s="1"/>
  <c r="DV344" i="3"/>
  <c r="DV45" i="5" s="1"/>
  <c r="DV346" i="3"/>
  <c r="DV47" i="5" s="1"/>
  <c r="DV350" i="3"/>
  <c r="DV51" i="5" s="1"/>
  <c r="DV354" i="3"/>
  <c r="DV55" i="5" s="1"/>
  <c r="DV395" i="3"/>
  <c r="DV72" i="5" s="1"/>
  <c r="DV348" i="3"/>
  <c r="DV49" i="5" s="1"/>
  <c r="DV351" i="3"/>
  <c r="DV52" i="5" s="1"/>
  <c r="DV356" i="3"/>
  <c r="DV57" i="5" s="1"/>
  <c r="DV355" i="3"/>
  <c r="DV56" i="5" s="1"/>
  <c r="DV357" i="3"/>
  <c r="DV398" i="3"/>
  <c r="DV75" i="5" s="1"/>
  <c r="DV387" i="3"/>
  <c r="DV64" i="5" s="1"/>
  <c r="DV347" i="3"/>
  <c r="DV48" i="5" s="1"/>
  <c r="DV358" i="3"/>
  <c r="DV352" i="3"/>
  <c r="DV53" i="5" s="1"/>
  <c r="DV384" i="3"/>
  <c r="DV391" i="3"/>
  <c r="DV68" i="5" s="1"/>
  <c r="DV276" i="3"/>
  <c r="DV231" i="3"/>
  <c r="DV154" i="3"/>
  <c r="DV270" i="3"/>
  <c r="DV225" i="3"/>
  <c r="DV148" i="3"/>
  <c r="DV269" i="3"/>
  <c r="DV200" i="3"/>
  <c r="DV126" i="3"/>
  <c r="DV317" i="3"/>
  <c r="DV300" i="3"/>
  <c r="DV195" i="3"/>
  <c r="DV428" i="3"/>
  <c r="DV284" i="3"/>
  <c r="DV239" i="3"/>
  <c r="DV165" i="3"/>
  <c r="DV278" i="3"/>
  <c r="DV233" i="3"/>
  <c r="DV156" i="3"/>
  <c r="DV323" i="3"/>
  <c r="DV203" i="3"/>
  <c r="DV145" i="3"/>
  <c r="DV325" i="3"/>
  <c r="DV208" i="3"/>
  <c r="DV147" i="3"/>
  <c r="DV432" i="3"/>
  <c r="DV287" i="3"/>
  <c r="DV215" i="3"/>
  <c r="DV138" i="3"/>
  <c r="DV3" i="4"/>
  <c r="DV261" i="3"/>
  <c r="DV267" i="3"/>
  <c r="DV122" i="3"/>
  <c r="DV334" i="3"/>
  <c r="DV255" i="3"/>
  <c r="DV194" i="3"/>
  <c r="DV143" i="3"/>
  <c r="DV316" i="3"/>
  <c r="DV230" i="3"/>
  <c r="DV172" i="3"/>
  <c r="DV121" i="3"/>
  <c r="DV282" i="3"/>
  <c r="DV237" i="3"/>
  <c r="DV163" i="3"/>
  <c r="DV3" i="9"/>
  <c r="DV285" i="3"/>
  <c r="DV207" i="3"/>
  <c r="DV130" i="3"/>
  <c r="DV3" i="5"/>
  <c r="DV263" i="3"/>
  <c r="DV291" i="3"/>
  <c r="DV124" i="3"/>
  <c r="DV288" i="3"/>
  <c r="DV243" i="3"/>
  <c r="DV169" i="3"/>
  <c r="DV290" i="3"/>
  <c r="DV245" i="3"/>
  <c r="DV171" i="3"/>
  <c r="DV328" i="3"/>
  <c r="DV242" i="3"/>
  <c r="DV184" i="3"/>
  <c r="DV133" i="3"/>
  <c r="DV322" i="3"/>
  <c r="DV236" i="3"/>
  <c r="DV178" i="3"/>
  <c r="DV127" i="3"/>
  <c r="DV331" i="3"/>
  <c r="DV214" i="3"/>
  <c r="DV153" i="3"/>
  <c r="DV301" i="3"/>
  <c r="DV256" i="3"/>
  <c r="DV179" i="3"/>
  <c r="DV433" i="3"/>
  <c r="DV335" i="3"/>
  <c r="DV253" i="3"/>
  <c r="DV192" i="3"/>
  <c r="DV141" i="3"/>
  <c r="DV330" i="3"/>
  <c r="DV244" i="3"/>
  <c r="DV186" i="3"/>
  <c r="DV135" i="3"/>
  <c r="DV308" i="3"/>
  <c r="DV222" i="3"/>
  <c r="DV164" i="3"/>
  <c r="DV309" i="3"/>
  <c r="DV265" i="3"/>
  <c r="DV187" i="3"/>
  <c r="DV312" i="3"/>
  <c r="DV226" i="3"/>
  <c r="DV168" i="3"/>
  <c r="DV7" i="3"/>
  <c r="DV306" i="3"/>
  <c r="DV220" i="3"/>
  <c r="DV159" i="3"/>
  <c r="DV315" i="3"/>
  <c r="DV289" i="3"/>
  <c r="DV193" i="3"/>
  <c r="DV4" i="3"/>
  <c r="DV277" i="3"/>
  <c r="DV202" i="3"/>
  <c r="DV128" i="3"/>
  <c r="DV434" i="3"/>
  <c r="DV320" i="3"/>
  <c r="DV234" i="3"/>
  <c r="DV176" i="3"/>
  <c r="DV125" i="3"/>
  <c r="DV314" i="3"/>
  <c r="DV228" i="3"/>
  <c r="DV170" i="3"/>
  <c r="DV119" i="3"/>
  <c r="DV271" i="3"/>
  <c r="DV211" i="3"/>
  <c r="DV134" i="3"/>
  <c r="DV279" i="3"/>
  <c r="DV213" i="3"/>
  <c r="DV136" i="3"/>
  <c r="DV430" i="3"/>
  <c r="DV327" i="3"/>
  <c r="DV210" i="3"/>
  <c r="DV149" i="3"/>
  <c r="DV321" i="3"/>
  <c r="DV201" i="3"/>
  <c r="DV283" i="3"/>
  <c r="DV299" i="3"/>
  <c r="DV254" i="3"/>
  <c r="DV177" i="3"/>
  <c r="DV266" i="3"/>
  <c r="DV221" i="3"/>
  <c r="DV144" i="3"/>
  <c r="DV10" i="3"/>
  <c r="DV304" i="3"/>
  <c r="DV218" i="3"/>
  <c r="DV157" i="3"/>
  <c r="DV329" i="3"/>
  <c r="DV212" i="3"/>
  <c r="DV151" i="3"/>
  <c r="DV307" i="3"/>
  <c r="DV262" i="3"/>
  <c r="DV185" i="3"/>
  <c r="DV274" i="3"/>
  <c r="DV229" i="3"/>
  <c r="DV152" i="3"/>
  <c r="DV273" i="3"/>
  <c r="DV260" i="3"/>
  <c r="DV189" i="3"/>
  <c r="DV123" i="3"/>
  <c r="DV199" i="3"/>
  <c r="DV281" i="3"/>
  <c r="DV238" i="3"/>
  <c r="DV240" i="3"/>
  <c r="DV13" i="3"/>
  <c r="DV241" i="3"/>
  <c r="DV219" i="3"/>
  <c r="DV251" i="3"/>
  <c r="DV139" i="3"/>
  <c r="DV258" i="3"/>
  <c r="DV252" i="3"/>
  <c r="DV227" i="3"/>
  <c r="DV259" i="3"/>
  <c r="DV120" i="3"/>
  <c r="DV280" i="3"/>
  <c r="DV318" i="3"/>
  <c r="DV197" i="3"/>
  <c r="DV191" i="3"/>
  <c r="DV180" i="3"/>
  <c r="DV182" i="3"/>
  <c r="DV295" i="3"/>
  <c r="DV3" i="8"/>
  <c r="DV209" i="3"/>
  <c r="DV332" i="3"/>
  <c r="DV188" i="3"/>
  <c r="DV216" i="3"/>
  <c r="DV223" i="3"/>
  <c r="DV217" i="3"/>
  <c r="DV427" i="3"/>
  <c r="DV196" i="3"/>
  <c r="DV224" i="3"/>
  <c r="DV305" i="3"/>
  <c r="DV235" i="3"/>
  <c r="DV232" i="3"/>
  <c r="DV429" i="3"/>
  <c r="DV129" i="3"/>
  <c r="DV131" i="3"/>
  <c r="DV247" i="3"/>
  <c r="DV286" i="3"/>
  <c r="DV167" i="3"/>
  <c r="DV264" i="3"/>
  <c r="DV142" i="3"/>
  <c r="DV333" i="3"/>
  <c r="DV190" i="3"/>
  <c r="DV303" i="3"/>
  <c r="DV181" i="3"/>
  <c r="DV297" i="3"/>
  <c r="DV175" i="3"/>
  <c r="DV272" i="3"/>
  <c r="DV150" i="3"/>
  <c r="AT2" i="27"/>
  <c r="DV198" i="3"/>
  <c r="DV431" i="3"/>
  <c r="DV311" i="3"/>
  <c r="DV183" i="3"/>
  <c r="DV158" i="3"/>
  <c r="DV174" i="3"/>
  <c r="DV319" i="3"/>
  <c r="DV313" i="3"/>
  <c r="DV324" i="3"/>
  <c r="DV326" i="3"/>
  <c r="DV173" i="3"/>
  <c r="DV296" i="3"/>
  <c r="DV132" i="3"/>
  <c r="DV246" i="3"/>
  <c r="DV137" i="3"/>
  <c r="DV302" i="3"/>
  <c r="DV155" i="3"/>
  <c r="DV19" i="3"/>
  <c r="DV268" i="3"/>
  <c r="DV146" i="3"/>
  <c r="DV298" i="3"/>
  <c r="DV140" i="3"/>
  <c r="DV257" i="3"/>
  <c r="DV275" i="3"/>
  <c r="DV310" i="3"/>
  <c r="DV166" i="3"/>
  <c r="DV435" i="3"/>
  <c r="DU58" i="8"/>
  <c r="DU59" i="8"/>
  <c r="DU104" i="5"/>
  <c r="DT33" i="9"/>
  <c r="DT34" i="8"/>
  <c r="DU47" i="9"/>
  <c r="DU42" i="9"/>
  <c r="DU4" i="9"/>
  <c r="DU48" i="9"/>
  <c r="DU47" i="8"/>
  <c r="DU56" i="8"/>
  <c r="DU64" i="8"/>
  <c r="DU55" i="8"/>
  <c r="DU63" i="8"/>
  <c r="DU65" i="8"/>
  <c r="DU48" i="8"/>
  <c r="DU4" i="8"/>
  <c r="DU54" i="8"/>
  <c r="DU40" i="8"/>
  <c r="DU45" i="8"/>
  <c r="DU67" i="8"/>
  <c r="DU68" i="8"/>
  <c r="DU4" i="4"/>
  <c r="DU285" i="4"/>
  <c r="DU29" i="5"/>
  <c r="DU33" i="5"/>
  <c r="DU4" i="5"/>
  <c r="DU16" i="5"/>
  <c r="DU80" i="5"/>
  <c r="DU109" i="5"/>
  <c r="DU92" i="5"/>
  <c r="DS113" i="4" l="1"/>
  <c r="DS158" i="4" s="1"/>
  <c r="DS68" i="4" s="1"/>
  <c r="DS108" i="4"/>
  <c r="DS153" i="4" s="1"/>
  <c r="DS63" i="4" s="1"/>
  <c r="DS102" i="4"/>
  <c r="DS147" i="4" s="1"/>
  <c r="DS57" i="4" s="1"/>
  <c r="DS128" i="4"/>
  <c r="DS173" i="4" s="1"/>
  <c r="DS83" i="4" s="1"/>
  <c r="DS205" i="4"/>
  <c r="DS250" i="4" s="1"/>
  <c r="DS129" i="4"/>
  <c r="DS174" i="4" s="1"/>
  <c r="DS84" i="4" s="1"/>
  <c r="DS208" i="4"/>
  <c r="DS253" i="4" s="1"/>
  <c r="DS216" i="4"/>
  <c r="DS261" i="4" s="1"/>
  <c r="DS221" i="4"/>
  <c r="DS266" i="4" s="1"/>
  <c r="DS215" i="4"/>
  <c r="DS260" i="4" s="1"/>
  <c r="DS195" i="4"/>
  <c r="DS240" i="4" s="1"/>
  <c r="DS106" i="4"/>
  <c r="DS151" i="4" s="1"/>
  <c r="DS61" i="4" s="1"/>
  <c r="DR266" i="4"/>
  <c r="DS126" i="4"/>
  <c r="DS171" i="4" s="1"/>
  <c r="DS81" i="4" s="1"/>
  <c r="DS219" i="4"/>
  <c r="DS264" i="4" s="1"/>
  <c r="DS210" i="4"/>
  <c r="DS255" i="4" s="1"/>
  <c r="DS223" i="4"/>
  <c r="DS268" i="4" s="1"/>
  <c r="DS194" i="4"/>
  <c r="DS239" i="4" s="1"/>
  <c r="DS196" i="4"/>
  <c r="DS241" i="4" s="1"/>
  <c r="DS114" i="4"/>
  <c r="DS159" i="4" s="1"/>
  <c r="DS69" i="4" s="1"/>
  <c r="DS197" i="4"/>
  <c r="DS242" i="4" s="1"/>
  <c r="DS212" i="4"/>
  <c r="DS257" i="4" s="1"/>
  <c r="DR261" i="4"/>
  <c r="DS218" i="4"/>
  <c r="DS263" i="4" s="1"/>
  <c r="DR151" i="4"/>
  <c r="DR61" i="4" s="1"/>
  <c r="DR153" i="4"/>
  <c r="DR63" i="4" s="1"/>
  <c r="DS217" i="4"/>
  <c r="DS262" i="4" s="1"/>
  <c r="DS199" i="4"/>
  <c r="DS244" i="4" s="1"/>
  <c r="DS125" i="4"/>
  <c r="DS117" i="4"/>
  <c r="DS162" i="4" s="1"/>
  <c r="DS72" i="4" s="1"/>
  <c r="DS214" i="4"/>
  <c r="DS259" i="4" s="1"/>
  <c r="DS119" i="4"/>
  <c r="DS164" i="4" s="1"/>
  <c r="DS74" i="4" s="1"/>
  <c r="DS107" i="4"/>
  <c r="DS131" i="4"/>
  <c r="DS176" i="4" s="1"/>
  <c r="DS86" i="4" s="1"/>
  <c r="DS213" i="4"/>
  <c r="DS258" i="4" s="1"/>
  <c r="DS137" i="4"/>
  <c r="DS182" i="4" s="1"/>
  <c r="DS92" i="4" s="1"/>
  <c r="DS206" i="4"/>
  <c r="DS251" i="4" s="1"/>
  <c r="DS110" i="4"/>
  <c r="DS155" i="4" s="1"/>
  <c r="DS65" i="4" s="1"/>
  <c r="DS201" i="4"/>
  <c r="DS246" i="4" s="1"/>
  <c r="DS136" i="4"/>
  <c r="DS181" i="4" s="1"/>
  <c r="DS91" i="4" s="1"/>
  <c r="DS9" i="5"/>
  <c r="DS10" i="5"/>
  <c r="DS112" i="4"/>
  <c r="DS157" i="4" s="1"/>
  <c r="DS67" i="4" s="1"/>
  <c r="DS198" i="4"/>
  <c r="DS243" i="4" s="1"/>
  <c r="DS193" i="4"/>
  <c r="DS104" i="4"/>
  <c r="DS149" i="4" s="1"/>
  <c r="DS59" i="4" s="1"/>
  <c r="DS203" i="4"/>
  <c r="DS248" i="4" s="1"/>
  <c r="DR240" i="4"/>
  <c r="DR260" i="4"/>
  <c r="DR241" i="4"/>
  <c r="DS204" i="4"/>
  <c r="DS116" i="4"/>
  <c r="DS161" i="4" s="1"/>
  <c r="DS71" i="4" s="1"/>
  <c r="DS124" i="4"/>
  <c r="DS169" i="4" s="1"/>
  <c r="DS79" i="4" s="1"/>
  <c r="DS115" i="4"/>
  <c r="DS160" i="4" s="1"/>
  <c r="DS70" i="4" s="1"/>
  <c r="DS200" i="4"/>
  <c r="DS207" i="4"/>
  <c r="DS252" i="4" s="1"/>
  <c r="DS130" i="4"/>
  <c r="DS175" i="4" s="1"/>
  <c r="DS85" i="4" s="1"/>
  <c r="DS133" i="4"/>
  <c r="DS103" i="4"/>
  <c r="DS148" i="4" s="1"/>
  <c r="DS58" i="4" s="1"/>
  <c r="DS101" i="4"/>
  <c r="DS146" i="4" s="1"/>
  <c r="DS56" i="4" s="1"/>
  <c r="DS225" i="4"/>
  <c r="DS270" i="4" s="1"/>
  <c r="DS220" i="4"/>
  <c r="DS109" i="4"/>
  <c r="DS154" i="4" s="1"/>
  <c r="DS64" i="4" s="1"/>
  <c r="DS191" i="4"/>
  <c r="DS236" i="4" s="1"/>
  <c r="DS123" i="4"/>
  <c r="DS168" i="4" s="1"/>
  <c r="DS78" i="4" s="1"/>
  <c r="DS209" i="4"/>
  <c r="DS135" i="4"/>
  <c r="DS180" i="4" s="1"/>
  <c r="DS90" i="4" s="1"/>
  <c r="DS122" i="4"/>
  <c r="DS167" i="4" s="1"/>
  <c r="DS77" i="4" s="1"/>
  <c r="DS192" i="4"/>
  <c r="DS237" i="4" s="1"/>
  <c r="DS121" i="4"/>
  <c r="DS134" i="4"/>
  <c r="DS179" i="4" s="1"/>
  <c r="DS89" i="4" s="1"/>
  <c r="DR174" i="4"/>
  <c r="DR84" i="4" s="1"/>
  <c r="DR173" i="4"/>
  <c r="DR83" i="4" s="1"/>
  <c r="DR255" i="4"/>
  <c r="DR250" i="4"/>
  <c r="DR268" i="4"/>
  <c r="DR239" i="4"/>
  <c r="DR147" i="4"/>
  <c r="DR57" i="4" s="1"/>
  <c r="DS99" i="4"/>
  <c r="DS229" i="4"/>
  <c r="DS274" i="4" s="1"/>
  <c r="DS118" i="4"/>
  <c r="DS163" i="4" s="1"/>
  <c r="DS73" i="4" s="1"/>
  <c r="DS127" i="4"/>
  <c r="DS172" i="4" s="1"/>
  <c r="DS82" i="4" s="1"/>
  <c r="DS228" i="4"/>
  <c r="DS273" i="4" s="1"/>
  <c r="DS105" i="4"/>
  <c r="DS150" i="4" s="1"/>
  <c r="DS60" i="4" s="1"/>
  <c r="DS189" i="4"/>
  <c r="DS234" i="4" s="1"/>
  <c r="DS202" i="4"/>
  <c r="DS247" i="4" s="1"/>
  <c r="DS222" i="4"/>
  <c r="DS139" i="4"/>
  <c r="DS184" i="4" s="1"/>
  <c r="DS94" i="4" s="1"/>
  <c r="DS111" i="4"/>
  <c r="DS156" i="4" s="1"/>
  <c r="DS66" i="4" s="1"/>
  <c r="DS12" i="5"/>
  <c r="DS211" i="4"/>
  <c r="DS138" i="4"/>
  <c r="DS183" i="4" s="1"/>
  <c r="DS93" i="4" s="1"/>
  <c r="DS120" i="4"/>
  <c r="DS165" i="4" s="1"/>
  <c r="DS75" i="4" s="1"/>
  <c r="DS227" i="4"/>
  <c r="DS272" i="4" s="1"/>
  <c r="DS132" i="4"/>
  <c r="DS177" i="4" s="1"/>
  <c r="DS87" i="4" s="1"/>
  <c r="DS224" i="4"/>
  <c r="DS269" i="4" s="1"/>
  <c r="DS226" i="4"/>
  <c r="DS271" i="4" s="1"/>
  <c r="DV11" i="4"/>
  <c r="DV12" i="4"/>
  <c r="DV13" i="4"/>
  <c r="DV14" i="4"/>
  <c r="DV15" i="4"/>
  <c r="DV16" i="4"/>
  <c r="DV17" i="4"/>
  <c r="DV18" i="4"/>
  <c r="DV19" i="4"/>
  <c r="DV20" i="4"/>
  <c r="DV21" i="4"/>
  <c r="DV22" i="4"/>
  <c r="DV24" i="4"/>
  <c r="DV25" i="4"/>
  <c r="DV26" i="4"/>
  <c r="DV29" i="4"/>
  <c r="DV23" i="4"/>
  <c r="DV30" i="4"/>
  <c r="DV31" i="4"/>
  <c r="DV36" i="4"/>
  <c r="DV28" i="4"/>
  <c r="DV33" i="4"/>
  <c r="DV37" i="4"/>
  <c r="DV32" i="4"/>
  <c r="DV34" i="4"/>
  <c r="DV38" i="4"/>
  <c r="DV41" i="4"/>
  <c r="DV43" i="4"/>
  <c r="DV47" i="4"/>
  <c r="DV27" i="4"/>
  <c r="DV35" i="4"/>
  <c r="DV40" i="4"/>
  <c r="DV44" i="4"/>
  <c r="DV39" i="4"/>
  <c r="DV45" i="4"/>
  <c r="DV49" i="4"/>
  <c r="DV42" i="4"/>
  <c r="DV46" i="4"/>
  <c r="DV48" i="4"/>
  <c r="DR11" i="9"/>
  <c r="DR17" i="8"/>
  <c r="DS13" i="5"/>
  <c r="DS22" i="9" s="1"/>
  <c r="DR15" i="8"/>
  <c r="DR9" i="9"/>
  <c r="DV25" i="8"/>
  <c r="DQ277" i="4"/>
  <c r="DQ16" i="8"/>
  <c r="DQ10" i="9"/>
  <c r="DU56" i="9"/>
  <c r="DS8" i="5"/>
  <c r="DV75" i="3"/>
  <c r="DT2" i="9"/>
  <c r="DT16" i="3"/>
  <c r="DT2" i="8"/>
  <c r="DU2" i="3"/>
  <c r="DT2" i="5"/>
  <c r="DT11" i="5" s="1"/>
  <c r="DT2" i="4"/>
  <c r="DR21" i="8"/>
  <c r="DR18" i="9"/>
  <c r="DR26" i="8"/>
  <c r="DS21" i="5"/>
  <c r="DS25" i="5"/>
  <c r="DS279" i="4"/>
  <c r="DS281" i="4"/>
  <c r="DR22" i="8"/>
  <c r="DR19" i="9"/>
  <c r="DR23" i="8"/>
  <c r="DR20" i="9"/>
  <c r="DR20" i="8"/>
  <c r="DR17" i="9"/>
  <c r="DR21" i="9"/>
  <c r="DR280" i="4"/>
  <c r="DR24" i="8"/>
  <c r="AT3" i="27"/>
  <c r="DV68" i="8"/>
  <c r="DV67" i="8"/>
  <c r="DV104" i="5"/>
  <c r="DV4" i="4"/>
  <c r="DV285" i="4"/>
  <c r="DU33" i="8"/>
  <c r="DU32" i="9"/>
  <c r="DV54" i="8"/>
  <c r="DV45" i="8"/>
  <c r="DV47" i="8"/>
  <c r="DV55" i="8"/>
  <c r="DV63" i="8"/>
  <c r="DV40" i="8"/>
  <c r="DV56" i="8"/>
  <c r="DV64" i="8"/>
  <c r="DV65" i="8"/>
  <c r="DV48" i="8"/>
  <c r="DV4" i="8"/>
  <c r="DV58" i="8"/>
  <c r="DV59" i="8"/>
  <c r="DV80" i="5"/>
  <c r="DV4" i="5"/>
  <c r="DV92" i="5"/>
  <c r="DV16" i="5"/>
  <c r="DV29" i="5" s="1"/>
  <c r="DV109" i="5"/>
  <c r="DV47" i="9"/>
  <c r="DV48" i="9"/>
  <c r="DV4" i="9"/>
  <c r="DV42" i="9"/>
  <c r="DU33" i="9"/>
  <c r="DU34" i="8"/>
  <c r="G20" i="16"/>
  <c r="H20" i="16"/>
  <c r="I20" i="16"/>
  <c r="J20" i="16"/>
  <c r="K20" i="16"/>
  <c r="L20" i="16"/>
  <c r="M20" i="16"/>
  <c r="N20" i="16"/>
  <c r="O20" i="16"/>
  <c r="G16" i="15"/>
  <c r="H16" i="15"/>
  <c r="I16" i="15"/>
  <c r="J16" i="15"/>
  <c r="K16" i="15"/>
  <c r="L16" i="15"/>
  <c r="M16" i="15"/>
  <c r="N16" i="15"/>
  <c r="O16" i="15"/>
  <c r="G18" i="16"/>
  <c r="H18" i="16"/>
  <c r="I18" i="16"/>
  <c r="J18" i="16"/>
  <c r="K18" i="16"/>
  <c r="L18" i="16"/>
  <c r="M18" i="16"/>
  <c r="N18" i="16"/>
  <c r="O18" i="16"/>
  <c r="G14" i="15"/>
  <c r="H14" i="15"/>
  <c r="I14" i="15"/>
  <c r="J14" i="15"/>
  <c r="K14" i="15"/>
  <c r="L14" i="15"/>
  <c r="M14" i="15"/>
  <c r="N14" i="15"/>
  <c r="O14" i="15"/>
  <c r="DV33" i="5" l="1"/>
  <c r="DT113" i="4"/>
  <c r="DT121" i="4"/>
  <c r="DT166" i="4" s="1"/>
  <c r="DT76" i="4" s="1"/>
  <c r="DT209" i="4"/>
  <c r="DT254" i="4" s="1"/>
  <c r="DT220" i="4"/>
  <c r="DT265" i="4" s="1"/>
  <c r="DT133" i="4"/>
  <c r="DT178" i="4" s="1"/>
  <c r="DT88" i="4" s="1"/>
  <c r="DT200" i="4"/>
  <c r="DT245" i="4" s="1"/>
  <c r="DT204" i="4"/>
  <c r="DT249" i="4" s="1"/>
  <c r="DT212" i="4"/>
  <c r="DT193" i="4"/>
  <c r="DT238" i="4" s="1"/>
  <c r="DT9" i="5"/>
  <c r="DT206" i="4"/>
  <c r="DT251" i="4" s="1"/>
  <c r="DT107" i="4"/>
  <c r="DT152" i="4" s="1"/>
  <c r="DT62" i="4" s="1"/>
  <c r="DT125" i="4"/>
  <c r="DT170" i="4" s="1"/>
  <c r="DT80" i="4" s="1"/>
  <c r="DT211" i="4"/>
  <c r="DT256" i="4" s="1"/>
  <c r="DT222" i="4"/>
  <c r="DT267" i="4" s="1"/>
  <c r="DT228" i="4"/>
  <c r="DT273" i="4" s="1"/>
  <c r="DT99" i="4"/>
  <c r="DT144" i="4" s="1"/>
  <c r="DT54" i="4" s="1"/>
  <c r="DT108" i="4"/>
  <c r="DT153" i="4" s="1"/>
  <c r="DT63" i="4" s="1"/>
  <c r="DT197" i="4"/>
  <c r="DT242" i="4" s="1"/>
  <c r="DT208" i="4"/>
  <c r="DT253" i="4" s="1"/>
  <c r="DT106" i="4"/>
  <c r="DT151" i="4" s="1"/>
  <c r="DT61" i="4" s="1"/>
  <c r="DS265" i="4"/>
  <c r="DS152" i="4"/>
  <c r="DS62" i="4" s="1"/>
  <c r="DT226" i="4"/>
  <c r="DT271" i="4" s="1"/>
  <c r="DT227" i="4"/>
  <c r="DT272" i="4" s="1"/>
  <c r="DT12" i="5"/>
  <c r="DT202" i="4"/>
  <c r="DT127" i="4"/>
  <c r="DT172" i="4" s="1"/>
  <c r="DT82" i="4" s="1"/>
  <c r="DT196" i="4"/>
  <c r="DT241" i="4" s="1"/>
  <c r="DT195" i="4"/>
  <c r="DT240" i="4" s="1"/>
  <c r="DT192" i="4"/>
  <c r="DT237" i="4" s="1"/>
  <c r="DT123" i="4"/>
  <c r="DT168" i="4" s="1"/>
  <c r="DT78" i="4" s="1"/>
  <c r="DT225" i="4"/>
  <c r="DT270" i="4" s="1"/>
  <c r="DT115" i="4"/>
  <c r="DT160" i="4" s="1"/>
  <c r="DT70" i="4" s="1"/>
  <c r="DT223" i="4"/>
  <c r="DT268" i="4" s="1"/>
  <c r="DT215" i="4"/>
  <c r="DT260" i="4" s="1"/>
  <c r="DT198" i="4"/>
  <c r="DT243" i="4" s="1"/>
  <c r="DT136" i="4"/>
  <c r="DT137" i="4"/>
  <c r="DT182" i="4" s="1"/>
  <c r="DT92" i="4" s="1"/>
  <c r="DT119" i="4"/>
  <c r="DT164" i="4" s="1"/>
  <c r="DT74" i="4" s="1"/>
  <c r="DT199" i="4"/>
  <c r="DT244" i="4" s="1"/>
  <c r="DT114" i="4"/>
  <c r="DT128" i="4"/>
  <c r="DT173" i="4" s="1"/>
  <c r="DT83" i="4" s="1"/>
  <c r="DT216" i="4"/>
  <c r="DT261" i="4" s="1"/>
  <c r="DS256" i="4"/>
  <c r="DS267" i="4"/>
  <c r="DT224" i="4"/>
  <c r="DT269" i="4" s="1"/>
  <c r="DT120" i="4"/>
  <c r="DT165" i="4" s="1"/>
  <c r="DT75" i="4" s="1"/>
  <c r="DT111" i="4"/>
  <c r="DT156" i="4" s="1"/>
  <c r="DT66" i="4" s="1"/>
  <c r="DT189" i="4"/>
  <c r="DT118" i="4"/>
  <c r="DT163" i="4" s="1"/>
  <c r="DT73" i="4" s="1"/>
  <c r="DT205" i="4"/>
  <c r="DT250" i="4" s="1"/>
  <c r="DT221" i="4"/>
  <c r="DT266" i="4" s="1"/>
  <c r="DT122" i="4"/>
  <c r="DT191" i="4"/>
  <c r="DT236" i="4" s="1"/>
  <c r="DT101" i="4"/>
  <c r="DT146" i="4" s="1"/>
  <c r="DT56" i="4" s="1"/>
  <c r="DT130" i="4"/>
  <c r="DT175" i="4" s="1"/>
  <c r="DT85" i="4" s="1"/>
  <c r="DT124" i="4"/>
  <c r="DT219" i="4"/>
  <c r="DT264" i="4" s="1"/>
  <c r="DT203" i="4"/>
  <c r="DT248" i="4" s="1"/>
  <c r="DT112" i="4"/>
  <c r="DT157" i="4" s="1"/>
  <c r="DT67" i="4" s="1"/>
  <c r="DT201" i="4"/>
  <c r="DT213" i="4"/>
  <c r="DT258" i="4" s="1"/>
  <c r="DT214" i="4"/>
  <c r="DT259" i="4" s="1"/>
  <c r="DT217" i="4"/>
  <c r="DT262" i="4" s="1"/>
  <c r="DT194" i="4"/>
  <c r="DT126" i="4"/>
  <c r="DT171" i="4" s="1"/>
  <c r="DT81" i="4" s="1"/>
  <c r="DS144" i="4"/>
  <c r="DS54" i="4" s="1"/>
  <c r="DS170" i="4"/>
  <c r="DS80" i="4" s="1"/>
  <c r="DS178" i="4"/>
  <c r="DS88" i="4" s="1"/>
  <c r="DS249" i="4"/>
  <c r="DS166" i="4"/>
  <c r="DS76" i="4" s="1"/>
  <c r="DS254" i="4"/>
  <c r="DS245" i="4"/>
  <c r="DS238" i="4"/>
  <c r="DT132" i="4"/>
  <c r="DT138" i="4"/>
  <c r="DT183" i="4" s="1"/>
  <c r="DT93" i="4" s="1"/>
  <c r="DT139" i="4"/>
  <c r="DT184" i="4" s="1"/>
  <c r="DT94" i="4" s="1"/>
  <c r="DT105" i="4"/>
  <c r="DT150" i="4" s="1"/>
  <c r="DT60" i="4" s="1"/>
  <c r="DT229" i="4"/>
  <c r="DT102" i="4"/>
  <c r="DT147" i="4" s="1"/>
  <c r="DT57" i="4" s="1"/>
  <c r="DT134" i="4"/>
  <c r="DT179" i="4" s="1"/>
  <c r="DT89" i="4" s="1"/>
  <c r="DT135" i="4"/>
  <c r="DT180" i="4" s="1"/>
  <c r="DT90" i="4" s="1"/>
  <c r="DT109" i="4"/>
  <c r="DT103" i="4"/>
  <c r="DT148" i="4" s="1"/>
  <c r="DT58" i="4" s="1"/>
  <c r="DT207" i="4"/>
  <c r="DT252" i="4" s="1"/>
  <c r="DT116" i="4"/>
  <c r="DT161" i="4" s="1"/>
  <c r="DT71" i="4" s="1"/>
  <c r="DT129" i="4"/>
  <c r="DT104" i="4"/>
  <c r="DT149" i="4" s="1"/>
  <c r="DT59" i="4" s="1"/>
  <c r="DT10" i="5"/>
  <c r="DT110" i="4"/>
  <c r="DT155" i="4" s="1"/>
  <c r="DT65" i="4" s="1"/>
  <c r="DT131" i="4"/>
  <c r="DT117" i="4"/>
  <c r="DT162" i="4" s="1"/>
  <c r="DT72" i="4" s="1"/>
  <c r="DT210" i="4"/>
  <c r="DT255" i="4" s="1"/>
  <c r="DT218" i="4"/>
  <c r="DT263" i="4" s="1"/>
  <c r="DS15" i="8"/>
  <c r="DS9" i="9"/>
  <c r="DS17" i="8"/>
  <c r="DS11" i="9"/>
  <c r="DT13" i="5"/>
  <c r="DT22" i="9" s="1"/>
  <c r="DR277" i="4"/>
  <c r="DR10" i="9"/>
  <c r="DR16" i="8"/>
  <c r="DV56" i="9"/>
  <c r="DT8" i="5"/>
  <c r="DU110" i="5"/>
  <c r="DN81" i="5"/>
  <c r="DQ286" i="4"/>
  <c r="DS26" i="8"/>
  <c r="DS286" i="4"/>
  <c r="DS17" i="9"/>
  <c r="DS20" i="8"/>
  <c r="DS280" i="4"/>
  <c r="DS24" i="8"/>
  <c r="DS21" i="9"/>
  <c r="DT21" i="5"/>
  <c r="DT25" i="5"/>
  <c r="DS21" i="8"/>
  <c r="DS18" i="9"/>
  <c r="DT257" i="4"/>
  <c r="DT279" i="4"/>
  <c r="DT281" i="4"/>
  <c r="DT158" i="4"/>
  <c r="DT68" i="4" s="1"/>
  <c r="DS23" i="8"/>
  <c r="DS20" i="9"/>
  <c r="DS19" i="9"/>
  <c r="DS22" i="8"/>
  <c r="DU16" i="3"/>
  <c r="DU2" i="4"/>
  <c r="DU2" i="9"/>
  <c r="DV2" i="3"/>
  <c r="DU2" i="5"/>
  <c r="DU11" i="5" s="1"/>
  <c r="DU2" i="8"/>
  <c r="L4" i="27"/>
  <c r="DR17" i="5"/>
  <c r="DR31" i="5" s="1"/>
  <c r="DP286" i="4"/>
  <c r="DU286" i="4"/>
  <c r="AS4" i="27"/>
  <c r="DU17" i="5"/>
  <c r="DU27" i="5" s="1"/>
  <c r="DQ110" i="5"/>
  <c r="DS17" i="5"/>
  <c r="DV17" i="5"/>
  <c r="DV31" i="5" s="1"/>
  <c r="F17" i="5"/>
  <c r="G17" i="5"/>
  <c r="H17" i="5"/>
  <c r="I17" i="5"/>
  <c r="K17" i="5"/>
  <c r="J17" i="5"/>
  <c r="L17" i="5"/>
  <c r="M17" i="5"/>
  <c r="N17" i="5"/>
  <c r="O17" i="5"/>
  <c r="Q17" i="5"/>
  <c r="P17" i="5"/>
  <c r="R17" i="5"/>
  <c r="S17" i="5"/>
  <c r="U17" i="5"/>
  <c r="T17" i="5"/>
  <c r="V17" i="5"/>
  <c r="X17" i="5"/>
  <c r="W17" i="5"/>
  <c r="Z17" i="5"/>
  <c r="Y17" i="5"/>
  <c r="AA17" i="5"/>
  <c r="AB17" i="5"/>
  <c r="AE17" i="5"/>
  <c r="AC17" i="5"/>
  <c r="AD17" i="5"/>
  <c r="AF17" i="5"/>
  <c r="AG17" i="5"/>
  <c r="AH17" i="5"/>
  <c r="AI17" i="5"/>
  <c r="AJ17" i="5"/>
  <c r="AK17" i="5"/>
  <c r="AM17" i="5"/>
  <c r="AL17" i="5"/>
  <c r="AN17" i="5"/>
  <c r="AO17" i="5"/>
  <c r="AR17" i="5"/>
  <c r="AP17" i="5"/>
  <c r="AQ17" i="5"/>
  <c r="AT17" i="5"/>
  <c r="AU17" i="5"/>
  <c r="AS17" i="5"/>
  <c r="AW17" i="5"/>
  <c r="AV17" i="5"/>
  <c r="AX17" i="5"/>
  <c r="AY17" i="5"/>
  <c r="AZ17" i="5"/>
  <c r="BA17" i="5"/>
  <c r="BC17" i="5"/>
  <c r="BB17" i="5"/>
  <c r="BD17" i="5"/>
  <c r="BE17" i="5"/>
  <c r="BF17" i="5"/>
  <c r="BG17" i="5"/>
  <c r="BH17" i="5"/>
  <c r="BJ17" i="5"/>
  <c r="BI17" i="5"/>
  <c r="BL17" i="5"/>
  <c r="BK17" i="5"/>
  <c r="BN17" i="5"/>
  <c r="BO17" i="5"/>
  <c r="BM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C17" i="5"/>
  <c r="CB17" i="5"/>
  <c r="CE17" i="5"/>
  <c r="CD17" i="5"/>
  <c r="CG17" i="5"/>
  <c r="CF17" i="5"/>
  <c r="CH17" i="5"/>
  <c r="CI17" i="5"/>
  <c r="CJ17" i="5"/>
  <c r="CL17" i="5"/>
  <c r="CK17" i="5"/>
  <c r="CM17" i="5"/>
  <c r="CN17" i="5"/>
  <c r="CO17" i="5"/>
  <c r="CP17" i="5"/>
  <c r="CQ17" i="5"/>
  <c r="CR17" i="5"/>
  <c r="CS17" i="5"/>
  <c r="CT17" i="5"/>
  <c r="CU17" i="5"/>
  <c r="CV17" i="5"/>
  <c r="CX17" i="5"/>
  <c r="CW17" i="5"/>
  <c r="CY17" i="5"/>
  <c r="CZ17" i="5"/>
  <c r="DC17" i="5"/>
  <c r="DA17" i="5"/>
  <c r="DB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T17" i="5"/>
  <c r="DR93" i="5"/>
  <c r="DU93" i="5"/>
  <c r="DO93" i="5"/>
  <c r="AQ286" i="4"/>
  <c r="AR4" i="27"/>
  <c r="G44" i="15"/>
  <c r="H44" i="15"/>
  <c r="L44" i="15"/>
  <c r="M44" i="15"/>
  <c r="N44" i="15"/>
  <c r="O44" i="15"/>
  <c r="P44" i="15"/>
  <c r="DV93" i="5"/>
  <c r="I93" i="5"/>
  <c r="L93" i="5"/>
  <c r="H93" i="5"/>
  <c r="F93" i="5"/>
  <c r="G93" i="5"/>
  <c r="J93" i="5"/>
  <c r="K93" i="5"/>
  <c r="P93" i="5"/>
  <c r="N93" i="5"/>
  <c r="M93" i="5"/>
  <c r="O93" i="5"/>
  <c r="S93" i="5"/>
  <c r="R93" i="5"/>
  <c r="Q93" i="5"/>
  <c r="U93" i="5"/>
  <c r="T93" i="5"/>
  <c r="X93" i="5"/>
  <c r="W93" i="5"/>
  <c r="V93" i="5"/>
  <c r="Z93" i="5"/>
  <c r="AA93" i="5"/>
  <c r="AB93" i="5"/>
  <c r="AD93" i="5"/>
  <c r="AC93" i="5"/>
  <c r="AF93" i="5"/>
  <c r="AE93" i="5"/>
  <c r="AG93" i="5"/>
  <c r="AM93" i="5"/>
  <c r="AH93" i="5"/>
  <c r="AJ93" i="5"/>
  <c r="AL93" i="5"/>
  <c r="AO93" i="5"/>
  <c r="AN93" i="5"/>
  <c r="AS93" i="5"/>
  <c r="AP93" i="5"/>
  <c r="AQ93" i="5"/>
  <c r="AR93" i="5"/>
  <c r="AT93" i="5"/>
  <c r="AV93" i="5"/>
  <c r="AU93" i="5"/>
  <c r="BA93" i="5"/>
  <c r="AW93" i="5"/>
  <c r="AY93" i="5"/>
  <c r="AX93" i="5"/>
  <c r="BC93" i="5"/>
  <c r="BB93" i="5"/>
  <c r="AZ93" i="5"/>
  <c r="BD93" i="5"/>
  <c r="BF93" i="5"/>
  <c r="BE93" i="5"/>
  <c r="BG93" i="5"/>
  <c r="BH93" i="5"/>
  <c r="BI93" i="5"/>
  <c r="BL93" i="5"/>
  <c r="BK93" i="5"/>
  <c r="BO93" i="5"/>
  <c r="BM93" i="5"/>
  <c r="BN93" i="5"/>
  <c r="BQ93" i="5"/>
  <c r="BP93" i="5"/>
  <c r="BS93" i="5"/>
  <c r="BR93" i="5"/>
  <c r="BT93" i="5"/>
  <c r="BU93" i="5"/>
  <c r="BV93" i="5"/>
  <c r="BY93" i="5"/>
  <c r="BX93" i="5"/>
  <c r="CA93" i="5"/>
  <c r="BZ93" i="5"/>
  <c r="CE93" i="5"/>
  <c r="CC93" i="5"/>
  <c r="CB93" i="5"/>
  <c r="CD93" i="5"/>
  <c r="CF93" i="5"/>
  <c r="CI93" i="5"/>
  <c r="CG93" i="5"/>
  <c r="CH93" i="5"/>
  <c r="CK93" i="5"/>
  <c r="CJ93" i="5"/>
  <c r="CL93" i="5"/>
  <c r="CN93" i="5"/>
  <c r="CM93" i="5"/>
  <c r="CP93" i="5"/>
  <c r="CQ93" i="5"/>
  <c r="CS93" i="5"/>
  <c r="CO93" i="5"/>
  <c r="CR93" i="5"/>
  <c r="CV93" i="5"/>
  <c r="CT93" i="5"/>
  <c r="CW93" i="5"/>
  <c r="CU93" i="5"/>
  <c r="CX93" i="5"/>
  <c r="CZ93" i="5"/>
  <c r="CY93" i="5"/>
  <c r="DA93" i="5"/>
  <c r="DB93" i="5"/>
  <c r="DC93" i="5"/>
  <c r="DF93" i="5"/>
  <c r="DD93" i="5"/>
  <c r="DG93" i="5"/>
  <c r="DH93" i="5"/>
  <c r="DI93" i="5"/>
  <c r="DL93" i="5"/>
  <c r="DK93" i="5"/>
  <c r="DJ93" i="5"/>
  <c r="DS93" i="5"/>
  <c r="DP93" i="5"/>
  <c r="DM93" i="5"/>
  <c r="DN93" i="5"/>
  <c r="G46" i="16"/>
  <c r="H46" i="16"/>
  <c r="L46" i="16"/>
  <c r="M46" i="16"/>
  <c r="N46" i="16"/>
  <c r="O46" i="16"/>
  <c r="P46" i="16"/>
  <c r="H38" i="16"/>
  <c r="I38" i="16"/>
  <c r="J38" i="16"/>
  <c r="K38" i="16"/>
  <c r="L38" i="16"/>
  <c r="M38" i="16"/>
  <c r="N38" i="16"/>
  <c r="O38" i="16"/>
  <c r="P38" i="16"/>
  <c r="G43" i="16"/>
  <c r="H43" i="16"/>
  <c r="I43" i="16"/>
  <c r="J43" i="16"/>
  <c r="K43" i="16"/>
  <c r="L43" i="16"/>
  <c r="M43" i="16"/>
  <c r="N43" i="16"/>
  <c r="O43" i="16"/>
  <c r="P43" i="16"/>
  <c r="DR110" i="5"/>
  <c r="DQ81" i="5"/>
  <c r="DV32" i="9"/>
  <c r="DV33" i="8"/>
  <c r="AT4" i="27"/>
  <c r="DT93" i="5"/>
  <c r="G39" i="15"/>
  <c r="H39" i="15"/>
  <c r="L39" i="15"/>
  <c r="M39" i="15"/>
  <c r="N39" i="15"/>
  <c r="O39" i="15"/>
  <c r="P39" i="15"/>
  <c r="DV110" i="5"/>
  <c r="J110" i="5"/>
  <c r="F110" i="5"/>
  <c r="G110" i="5"/>
  <c r="I110" i="5"/>
  <c r="H110" i="5"/>
  <c r="M110" i="5"/>
  <c r="L110" i="5"/>
  <c r="O110" i="5"/>
  <c r="N110" i="5"/>
  <c r="Q110" i="5"/>
  <c r="R110" i="5"/>
  <c r="P110" i="5"/>
  <c r="S110" i="5"/>
  <c r="W110" i="5"/>
  <c r="T110" i="5"/>
  <c r="U110" i="5"/>
  <c r="V110" i="5"/>
  <c r="Z110" i="5"/>
  <c r="X110" i="5"/>
  <c r="Y110" i="5"/>
  <c r="AA110" i="5"/>
  <c r="AE110" i="5"/>
  <c r="AC110" i="5"/>
  <c r="AB110" i="5"/>
  <c r="AD110" i="5"/>
  <c r="AF110" i="5"/>
  <c r="AG110" i="5"/>
  <c r="AH110" i="5"/>
  <c r="AI110" i="5"/>
  <c r="AJ110" i="5"/>
  <c r="AK110" i="5"/>
  <c r="AM110" i="5"/>
  <c r="AN110" i="5"/>
  <c r="AP110" i="5"/>
  <c r="AO110" i="5"/>
  <c r="AQ110" i="5"/>
  <c r="AR110" i="5"/>
  <c r="AS110" i="5"/>
  <c r="AT110" i="5"/>
  <c r="AU110" i="5"/>
  <c r="AV110" i="5"/>
  <c r="AY110" i="5"/>
  <c r="AX110" i="5"/>
  <c r="AW110" i="5"/>
  <c r="AZ110" i="5"/>
  <c r="BC110" i="5"/>
  <c r="BA110" i="5"/>
  <c r="BE110" i="5"/>
  <c r="BB110" i="5"/>
  <c r="BF110" i="5"/>
  <c r="BD110" i="5"/>
  <c r="BG110" i="5"/>
  <c r="BH110" i="5"/>
  <c r="BK110" i="5"/>
  <c r="BJ110" i="5"/>
  <c r="BI110" i="5"/>
  <c r="BL110" i="5"/>
  <c r="BM110" i="5"/>
  <c r="BN110" i="5"/>
  <c r="BO110" i="5"/>
  <c r="BP110" i="5"/>
  <c r="BQ110" i="5"/>
  <c r="BS110" i="5"/>
  <c r="BR110" i="5"/>
  <c r="BU110" i="5"/>
  <c r="BW110" i="5"/>
  <c r="BT110" i="5"/>
  <c r="BZ110" i="5"/>
  <c r="BV110" i="5"/>
  <c r="BX110" i="5"/>
  <c r="BY110" i="5"/>
  <c r="CA110" i="5"/>
  <c r="CB110" i="5"/>
  <c r="CC110" i="5"/>
  <c r="CD110" i="5"/>
  <c r="CE110" i="5"/>
  <c r="CG110" i="5"/>
  <c r="CF110" i="5"/>
  <c r="CJ110" i="5"/>
  <c r="CH110" i="5"/>
  <c r="CI110" i="5"/>
  <c r="CL110" i="5"/>
  <c r="CM110" i="5"/>
  <c r="CK110" i="5"/>
  <c r="CN110" i="5"/>
  <c r="CO110" i="5"/>
  <c r="CP110" i="5"/>
  <c r="CQ110" i="5"/>
  <c r="CR110" i="5"/>
  <c r="CS110" i="5"/>
  <c r="CT110" i="5"/>
  <c r="CU110" i="5"/>
  <c r="CW110" i="5"/>
  <c r="CV110" i="5"/>
  <c r="CY110" i="5"/>
  <c r="CZ110" i="5"/>
  <c r="CX110" i="5"/>
  <c r="DB110" i="5"/>
  <c r="DA110" i="5"/>
  <c r="DC110" i="5"/>
  <c r="DD110" i="5"/>
  <c r="DH110" i="5"/>
  <c r="DF110" i="5"/>
  <c r="DE110" i="5"/>
  <c r="DG110" i="5"/>
  <c r="DI110" i="5"/>
  <c r="DJ110" i="5"/>
  <c r="DM110" i="5"/>
  <c r="DK110" i="5"/>
  <c r="DL110" i="5"/>
  <c r="DT110" i="5"/>
  <c r="DO110" i="5"/>
  <c r="DN110" i="5"/>
  <c r="DP110" i="5"/>
  <c r="DS110" i="5"/>
  <c r="K110" i="5"/>
  <c r="Y93" i="5"/>
  <c r="AI93" i="5"/>
  <c r="AK93" i="5"/>
  <c r="AL110" i="5"/>
  <c r="BJ93" i="5"/>
  <c r="BU81" i="5"/>
  <c r="BW93" i="5"/>
  <c r="DE93" i="5"/>
  <c r="G57" i="16"/>
  <c r="H57" i="16"/>
  <c r="I57" i="16"/>
  <c r="J57" i="16"/>
  <c r="K57" i="16"/>
  <c r="L57" i="16"/>
  <c r="M57" i="16"/>
  <c r="N57" i="16"/>
  <c r="O57" i="16"/>
  <c r="P57" i="16"/>
  <c r="H63" i="16"/>
  <c r="I63" i="16"/>
  <c r="J63" i="16"/>
  <c r="K63" i="16"/>
  <c r="L63" i="16"/>
  <c r="M63" i="16"/>
  <c r="N63" i="16"/>
  <c r="O63" i="16"/>
  <c r="P63" i="16"/>
  <c r="G61" i="16"/>
  <c r="H61" i="16"/>
  <c r="J61" i="16"/>
  <c r="L61" i="16"/>
  <c r="M61" i="16"/>
  <c r="N61" i="16"/>
  <c r="O61" i="16"/>
  <c r="P61" i="16"/>
  <c r="G52" i="16"/>
  <c r="H52" i="16"/>
  <c r="I52" i="16"/>
  <c r="J52" i="16"/>
  <c r="K52" i="16"/>
  <c r="L52" i="16"/>
  <c r="M52" i="16"/>
  <c r="N52" i="16"/>
  <c r="O52" i="16"/>
  <c r="P52" i="16"/>
  <c r="DS81" i="5"/>
  <c r="N182" i="1"/>
  <c r="M182" i="1" s="1"/>
  <c r="D88" i="5" s="1"/>
  <c r="F88" i="5" s="1"/>
  <c r="G88" i="5" s="1"/>
  <c r="H88" i="5" s="1"/>
  <c r="I88" i="5" s="1"/>
  <c r="J88" i="5" s="1"/>
  <c r="K88" i="5" s="1"/>
  <c r="L88" i="5" s="1"/>
  <c r="M88" i="5" s="1"/>
  <c r="N88" i="5" s="1"/>
  <c r="O88" i="5" s="1"/>
  <c r="P88" i="5" s="1"/>
  <c r="Q88" i="5" s="1"/>
  <c r="R88" i="5" s="1"/>
  <c r="S88" i="5" s="1"/>
  <c r="T88" i="5" s="1"/>
  <c r="U88" i="5" s="1"/>
  <c r="V88" i="5" s="1"/>
  <c r="W88" i="5" s="1"/>
  <c r="X88" i="5" s="1"/>
  <c r="Y88" i="5" s="1"/>
  <c r="Z88" i="5" s="1"/>
  <c r="AA88" i="5" s="1"/>
  <c r="AB88" i="5" s="1"/>
  <c r="AC88" i="5" s="1"/>
  <c r="AD88" i="5" s="1"/>
  <c r="AE88" i="5" s="1"/>
  <c r="AF88" i="5" s="1"/>
  <c r="AG88" i="5" s="1"/>
  <c r="AH88" i="5" s="1"/>
  <c r="AI88" i="5" s="1"/>
  <c r="AJ88" i="5" s="1"/>
  <c r="AK88" i="5" s="1"/>
  <c r="AL88" i="5" s="1"/>
  <c r="AM88" i="5" s="1"/>
  <c r="AN88" i="5" s="1"/>
  <c r="AO88" i="5" s="1"/>
  <c r="AP88" i="5" s="1"/>
  <c r="AQ88" i="5" s="1"/>
  <c r="AR88" i="5" s="1"/>
  <c r="AS88" i="5" s="1"/>
  <c r="AT88" i="5" s="1"/>
  <c r="AU88" i="5" s="1"/>
  <c r="AV88" i="5" s="1"/>
  <c r="AW88" i="5" s="1"/>
  <c r="AX88" i="5" s="1"/>
  <c r="AY88" i="5" s="1"/>
  <c r="AZ88" i="5" s="1"/>
  <c r="BA88" i="5" s="1"/>
  <c r="BB88" i="5" s="1"/>
  <c r="BC88" i="5" s="1"/>
  <c r="BD88" i="5" s="1"/>
  <c r="BE88" i="5" s="1"/>
  <c r="BF88" i="5" s="1"/>
  <c r="BG88" i="5" s="1"/>
  <c r="BH88" i="5" s="1"/>
  <c r="BI88" i="5" s="1"/>
  <c r="BJ88" i="5" s="1"/>
  <c r="BK88" i="5" s="1"/>
  <c r="BL88" i="5" s="1"/>
  <c r="BM88" i="5" s="1"/>
  <c r="BN88" i="5" s="1"/>
  <c r="BO88" i="5" s="1"/>
  <c r="BP88" i="5" s="1"/>
  <c r="BQ88" i="5" s="1"/>
  <c r="BR88" i="5" s="1"/>
  <c r="BS88" i="5" s="1"/>
  <c r="BT88" i="5" s="1"/>
  <c r="BU88" i="5" s="1"/>
  <c r="BV88" i="5" s="1"/>
  <c r="BW88" i="5" s="1"/>
  <c r="BX88" i="5" s="1"/>
  <c r="BY88" i="5" s="1"/>
  <c r="BZ88" i="5" s="1"/>
  <c r="CA88" i="5" s="1"/>
  <c r="CB88" i="5" s="1"/>
  <c r="CC88" i="5" s="1"/>
  <c r="CD88" i="5" s="1"/>
  <c r="CE88" i="5" s="1"/>
  <c r="CF88" i="5" s="1"/>
  <c r="CG88" i="5" s="1"/>
  <c r="CH88" i="5" s="1"/>
  <c r="CI88" i="5" s="1"/>
  <c r="CJ88" i="5" s="1"/>
  <c r="CK88" i="5" s="1"/>
  <c r="CL88" i="5" s="1"/>
  <c r="CM88" i="5" s="1"/>
  <c r="CN88" i="5" s="1"/>
  <c r="CO88" i="5" s="1"/>
  <c r="CP88" i="5" s="1"/>
  <c r="CQ88" i="5" s="1"/>
  <c r="CR88" i="5" s="1"/>
  <c r="CS88" i="5" s="1"/>
  <c r="CT88" i="5" s="1"/>
  <c r="CU88" i="5" s="1"/>
  <c r="CV88" i="5" s="1"/>
  <c r="CW88" i="5" s="1"/>
  <c r="CX88" i="5" s="1"/>
  <c r="CY88" i="5" s="1"/>
  <c r="CZ88" i="5" s="1"/>
  <c r="DA88" i="5" s="1"/>
  <c r="DB88" i="5" s="1"/>
  <c r="DC88" i="5" s="1"/>
  <c r="DD88" i="5" s="1"/>
  <c r="DE88" i="5" s="1"/>
  <c r="DF88" i="5" s="1"/>
  <c r="DG88" i="5" s="1"/>
  <c r="DH88" i="5" s="1"/>
  <c r="DI88" i="5" s="1"/>
  <c r="DJ88" i="5" s="1"/>
  <c r="DK88" i="5" s="1"/>
  <c r="DL88" i="5" s="1"/>
  <c r="DM88" i="5" s="1"/>
  <c r="DN88" i="5" s="1"/>
  <c r="DO88" i="5" s="1"/>
  <c r="DP88" i="5" s="1"/>
  <c r="DQ88" i="5" s="1"/>
  <c r="DR88" i="5" s="1"/>
  <c r="DS88" i="5" s="1"/>
  <c r="DT88" i="5" s="1"/>
  <c r="G65" i="16"/>
  <c r="H65" i="16"/>
  <c r="I65" i="16"/>
  <c r="J65" i="16"/>
  <c r="K65" i="16"/>
  <c r="L65" i="16"/>
  <c r="M65" i="16"/>
  <c r="N65" i="16"/>
  <c r="O65" i="16"/>
  <c r="P65" i="16"/>
  <c r="G4" i="27"/>
  <c r="F4" i="27"/>
  <c r="H4" i="27"/>
  <c r="I4" i="27"/>
  <c r="J4" i="27"/>
  <c r="K4" i="27"/>
  <c r="M4" i="27"/>
  <c r="N4" i="27"/>
  <c r="P4" i="27"/>
  <c r="O4" i="27"/>
  <c r="Q4" i="27"/>
  <c r="R4" i="27"/>
  <c r="S4" i="27"/>
  <c r="T4" i="27"/>
  <c r="U4" i="27"/>
  <c r="V4" i="27"/>
  <c r="X4" i="27"/>
  <c r="W4" i="27"/>
  <c r="Y4" i="27"/>
  <c r="Z4" i="27"/>
  <c r="AA4" i="27"/>
  <c r="AB4" i="27"/>
  <c r="AC4" i="27"/>
  <c r="AD4" i="27"/>
  <c r="AE4" i="27"/>
  <c r="AF4" i="27"/>
  <c r="AH4" i="27"/>
  <c r="AG4" i="27"/>
  <c r="AI4" i="27"/>
  <c r="AJ4" i="27"/>
  <c r="AK4" i="27"/>
  <c r="AM4" i="27"/>
  <c r="AL4" i="27"/>
  <c r="AN4" i="27"/>
  <c r="AO4" i="27"/>
  <c r="AQ4" i="27"/>
  <c r="AP4" i="27"/>
  <c r="G56" i="16"/>
  <c r="H56" i="16"/>
  <c r="I56" i="16"/>
  <c r="J56" i="16"/>
  <c r="K56" i="16"/>
  <c r="L56" i="16"/>
  <c r="M56" i="16"/>
  <c r="N56" i="16"/>
  <c r="O56" i="16"/>
  <c r="P56" i="16"/>
  <c r="G62" i="16"/>
  <c r="H62" i="16"/>
  <c r="J62" i="16"/>
  <c r="L62" i="16"/>
  <c r="M62" i="16"/>
  <c r="N62" i="16"/>
  <c r="O62" i="16"/>
  <c r="P62" i="16"/>
  <c r="G53" i="16"/>
  <c r="H53" i="16"/>
  <c r="I53" i="16"/>
  <c r="J53" i="16"/>
  <c r="K53" i="16"/>
  <c r="L53" i="16"/>
  <c r="M53" i="16"/>
  <c r="N53" i="16"/>
  <c r="O53" i="16"/>
  <c r="P53" i="16"/>
  <c r="G66" i="16"/>
  <c r="H66" i="16"/>
  <c r="I66" i="16"/>
  <c r="J66" i="16"/>
  <c r="K66" i="16"/>
  <c r="L66" i="16"/>
  <c r="M66" i="16"/>
  <c r="N66" i="16"/>
  <c r="O66" i="16"/>
  <c r="P66" i="16"/>
  <c r="G45" i="15"/>
  <c r="H45" i="15"/>
  <c r="L45" i="15"/>
  <c r="M45" i="15"/>
  <c r="N45" i="15"/>
  <c r="O45" i="15"/>
  <c r="P45" i="15"/>
  <c r="DV81" i="5"/>
  <c r="I81" i="5"/>
  <c r="J81" i="5"/>
  <c r="H81" i="5"/>
  <c r="F81" i="5"/>
  <c r="G81" i="5"/>
  <c r="K81" i="5"/>
  <c r="L81" i="5"/>
  <c r="P81" i="5"/>
  <c r="O81" i="5"/>
  <c r="M81" i="5"/>
  <c r="N81" i="5"/>
  <c r="R81" i="5"/>
  <c r="V81" i="5"/>
  <c r="Q81" i="5"/>
  <c r="S81" i="5"/>
  <c r="X81" i="5"/>
  <c r="T81" i="5"/>
  <c r="U81" i="5"/>
  <c r="W81" i="5"/>
  <c r="Z81" i="5"/>
  <c r="Y81" i="5"/>
  <c r="AA81" i="5"/>
  <c r="AB81" i="5"/>
  <c r="AC81" i="5"/>
  <c r="AD81" i="5"/>
  <c r="AF81" i="5"/>
  <c r="AE81" i="5"/>
  <c r="AG81" i="5"/>
  <c r="AK81" i="5"/>
  <c r="AI81" i="5"/>
  <c r="AH81" i="5"/>
  <c r="AL81" i="5"/>
  <c r="AJ81" i="5"/>
  <c r="AN81" i="5"/>
  <c r="AM81" i="5"/>
  <c r="AR81" i="5"/>
  <c r="AS81" i="5"/>
  <c r="AO81" i="5"/>
  <c r="AP81" i="5"/>
  <c r="AQ81" i="5"/>
  <c r="AV81" i="5"/>
  <c r="AT81" i="5"/>
  <c r="AU81" i="5"/>
  <c r="AX81" i="5"/>
  <c r="AW81" i="5"/>
  <c r="AZ81" i="5"/>
  <c r="AY81" i="5"/>
  <c r="BC81" i="5"/>
  <c r="BA81" i="5"/>
  <c r="BB81" i="5"/>
  <c r="BD81" i="5"/>
  <c r="BF81" i="5"/>
  <c r="BE81" i="5"/>
  <c r="BI81" i="5"/>
  <c r="BH81" i="5"/>
  <c r="BG81" i="5"/>
  <c r="BJ81" i="5"/>
  <c r="BK81" i="5"/>
  <c r="BO81" i="5"/>
  <c r="BL81" i="5"/>
  <c r="BM81" i="5"/>
  <c r="BN81" i="5"/>
  <c r="BQ81" i="5"/>
  <c r="BP81" i="5"/>
  <c r="BR81" i="5"/>
  <c r="BS81" i="5"/>
  <c r="BT81" i="5"/>
  <c r="BV81" i="5"/>
  <c r="BW81" i="5"/>
  <c r="BX81" i="5"/>
  <c r="BY81" i="5"/>
  <c r="BZ81" i="5"/>
  <c r="CA81" i="5"/>
  <c r="CB81" i="5"/>
  <c r="CE81" i="5"/>
  <c r="CC81" i="5"/>
  <c r="CD81" i="5"/>
  <c r="CF81" i="5"/>
  <c r="CG81" i="5"/>
  <c r="CJ81" i="5"/>
  <c r="CH81" i="5"/>
  <c r="CK81" i="5"/>
  <c r="CI81" i="5"/>
  <c r="CN81" i="5"/>
  <c r="CL81" i="5"/>
  <c r="CM81" i="5"/>
  <c r="CO81" i="5"/>
  <c r="CS81" i="5"/>
  <c r="CP81" i="5"/>
  <c r="CQ81" i="5"/>
  <c r="CR81" i="5"/>
  <c r="CT81" i="5"/>
  <c r="CU81" i="5"/>
  <c r="CV81" i="5"/>
  <c r="CX81" i="5"/>
  <c r="CZ81" i="5"/>
  <c r="CW81" i="5"/>
  <c r="CY81" i="5"/>
  <c r="DC81" i="5"/>
  <c r="DA81" i="5"/>
  <c r="DB81" i="5"/>
  <c r="DE81" i="5"/>
  <c r="DD81" i="5"/>
  <c r="DF81" i="5"/>
  <c r="DH81" i="5"/>
  <c r="DG81" i="5"/>
  <c r="DJ81" i="5"/>
  <c r="DI81" i="5"/>
  <c r="DK81" i="5"/>
  <c r="DL81" i="5"/>
  <c r="DM81" i="5"/>
  <c r="DT81" i="5"/>
  <c r="DP81" i="5"/>
  <c r="DO81" i="5"/>
  <c r="DR81" i="5"/>
  <c r="G54" i="16"/>
  <c r="H54" i="16"/>
  <c r="I54" i="16"/>
  <c r="J54" i="16"/>
  <c r="K54" i="16"/>
  <c r="L54" i="16"/>
  <c r="M54" i="16"/>
  <c r="N54" i="16"/>
  <c r="O54" i="16"/>
  <c r="P54" i="16"/>
  <c r="G45" i="16"/>
  <c r="H45" i="16"/>
  <c r="L45" i="16"/>
  <c r="M45" i="16"/>
  <c r="N45" i="16"/>
  <c r="O45" i="16"/>
  <c r="P45" i="16"/>
  <c r="DU81" i="5"/>
  <c r="DV286" i="4"/>
  <c r="G286" i="4"/>
  <c r="H286" i="4"/>
  <c r="I286" i="4"/>
  <c r="J286" i="4"/>
  <c r="K286" i="4"/>
  <c r="N286" i="4"/>
  <c r="L286" i="4"/>
  <c r="M286" i="4"/>
  <c r="O286" i="4"/>
  <c r="R286" i="4"/>
  <c r="P286" i="4"/>
  <c r="Q286" i="4"/>
  <c r="T286" i="4"/>
  <c r="S286" i="4"/>
  <c r="U286" i="4"/>
  <c r="V286" i="4"/>
  <c r="Y286" i="4"/>
  <c r="X286" i="4"/>
  <c r="W286" i="4"/>
  <c r="Z286" i="4"/>
  <c r="AB286" i="4"/>
  <c r="AA286" i="4"/>
  <c r="AF286" i="4"/>
  <c r="AD286" i="4"/>
  <c r="AC286" i="4"/>
  <c r="AE286" i="4"/>
  <c r="AG286" i="4"/>
  <c r="AH286" i="4"/>
  <c r="AI286" i="4"/>
  <c r="AK286" i="4"/>
  <c r="AJ286" i="4"/>
  <c r="AM286" i="4"/>
  <c r="AL286" i="4"/>
  <c r="AN286" i="4"/>
  <c r="AS286" i="4"/>
  <c r="AO286" i="4"/>
  <c r="AR286" i="4"/>
  <c r="AU286" i="4"/>
  <c r="AP286" i="4"/>
  <c r="AT286" i="4"/>
  <c r="AW286" i="4"/>
  <c r="AV286" i="4"/>
  <c r="AX286" i="4"/>
  <c r="BB286" i="4"/>
  <c r="AZ286" i="4"/>
  <c r="AY286" i="4"/>
  <c r="BA286" i="4"/>
  <c r="BG286" i="4"/>
  <c r="BC286" i="4"/>
  <c r="BF286" i="4"/>
  <c r="BD286" i="4"/>
  <c r="BE286" i="4"/>
  <c r="BH286" i="4"/>
  <c r="BJ286" i="4"/>
  <c r="BI286" i="4"/>
  <c r="BK286" i="4"/>
  <c r="BL286" i="4"/>
  <c r="BM286" i="4"/>
  <c r="BN286" i="4"/>
  <c r="BO286" i="4"/>
  <c r="BP286" i="4"/>
  <c r="BR286" i="4"/>
  <c r="BS286" i="4"/>
  <c r="BQ286" i="4"/>
  <c r="BU286" i="4"/>
  <c r="BT286" i="4"/>
  <c r="BV286" i="4"/>
  <c r="BW286" i="4"/>
  <c r="BY286" i="4"/>
  <c r="BX286" i="4"/>
  <c r="BZ286" i="4"/>
  <c r="CA286" i="4"/>
  <c r="CC286" i="4"/>
  <c r="CB286" i="4"/>
  <c r="CD286" i="4"/>
  <c r="CH286" i="4"/>
  <c r="CE286" i="4"/>
  <c r="CG286" i="4"/>
  <c r="CF286" i="4"/>
  <c r="CJ286" i="4"/>
  <c r="CL286" i="4"/>
  <c r="CI286" i="4"/>
  <c r="CK286" i="4"/>
  <c r="CM286" i="4"/>
  <c r="CN286" i="4"/>
  <c r="CO286" i="4"/>
  <c r="CQ286" i="4"/>
  <c r="CP286" i="4"/>
  <c r="CS286" i="4"/>
  <c r="CU286" i="4"/>
  <c r="CV286" i="4"/>
  <c r="CR286" i="4"/>
  <c r="CT286" i="4"/>
  <c r="CW286" i="4"/>
  <c r="CY286" i="4"/>
  <c r="CX286" i="4"/>
  <c r="CZ286" i="4"/>
  <c r="DA286" i="4"/>
  <c r="DC286" i="4"/>
  <c r="DD286" i="4"/>
  <c r="DB286" i="4"/>
  <c r="DE286" i="4"/>
  <c r="DF286" i="4"/>
  <c r="DG286" i="4"/>
  <c r="DH286" i="4"/>
  <c r="DK286" i="4"/>
  <c r="DL286" i="4"/>
  <c r="DJ286" i="4"/>
  <c r="DI286" i="4"/>
  <c r="DN286" i="4"/>
  <c r="DM286" i="4"/>
  <c r="DO286" i="4"/>
  <c r="DT286" i="4"/>
  <c r="DR286" i="4"/>
  <c r="DV34" i="8"/>
  <c r="DV33" i="9"/>
  <c r="DQ93" i="5"/>
  <c r="G15" i="15"/>
  <c r="DU113" i="4" l="1"/>
  <c r="DU158" i="4" s="1"/>
  <c r="DU68" i="4" s="1"/>
  <c r="DU121" i="4"/>
  <c r="DU166" i="4" s="1"/>
  <c r="DU76" i="4" s="1"/>
  <c r="DU108" i="4"/>
  <c r="DU153" i="4" s="1"/>
  <c r="DU63" i="4" s="1"/>
  <c r="DU209" i="4"/>
  <c r="DU254" i="4" s="1"/>
  <c r="DU125" i="4"/>
  <c r="DU170" i="4" s="1"/>
  <c r="DU80" i="4" s="1"/>
  <c r="DU114" i="4"/>
  <c r="DU159" i="4" s="1"/>
  <c r="DU69" i="4" s="1"/>
  <c r="DU136" i="4"/>
  <c r="DU181" i="4" s="1"/>
  <c r="DU91" i="4" s="1"/>
  <c r="DU115" i="4"/>
  <c r="DU160" i="4" s="1"/>
  <c r="DU70" i="4" s="1"/>
  <c r="DU192" i="4"/>
  <c r="DU237" i="4" s="1"/>
  <c r="DU202" i="4"/>
  <c r="DU247" i="4" s="1"/>
  <c r="DU131" i="4"/>
  <c r="DU176" i="4" s="1"/>
  <c r="DU86" i="4" s="1"/>
  <c r="DU129" i="4"/>
  <c r="DU174" i="4" s="1"/>
  <c r="DU84" i="4" s="1"/>
  <c r="DU109" i="4"/>
  <c r="DU154" i="4" s="1"/>
  <c r="DU64" i="4" s="1"/>
  <c r="DU229" i="4"/>
  <c r="DU274" i="4" s="1"/>
  <c r="DU132" i="4"/>
  <c r="DU177" i="4" s="1"/>
  <c r="DU87" i="4" s="1"/>
  <c r="DU194" i="4"/>
  <c r="DU239" i="4" s="1"/>
  <c r="DU201" i="4"/>
  <c r="DU246" i="4" s="1"/>
  <c r="DU124" i="4"/>
  <c r="DU169" i="4" s="1"/>
  <c r="DU79" i="4" s="1"/>
  <c r="DU122" i="4"/>
  <c r="DU167" i="4" s="1"/>
  <c r="DU77" i="4" s="1"/>
  <c r="DU189" i="4"/>
  <c r="DU234" i="4" s="1"/>
  <c r="DU99" i="4"/>
  <c r="DU144" i="4" s="1"/>
  <c r="DU54" i="4" s="1"/>
  <c r="DT274" i="4"/>
  <c r="DT176" i="4"/>
  <c r="DT86" i="4" s="1"/>
  <c r="DT239" i="4"/>
  <c r="DU218" i="4"/>
  <c r="DU263" i="4" s="1"/>
  <c r="DU110" i="4"/>
  <c r="DU155" i="4" s="1"/>
  <c r="DU65" i="4" s="1"/>
  <c r="DU116" i="4"/>
  <c r="DU161" i="4" s="1"/>
  <c r="DU71" i="4" s="1"/>
  <c r="DU135" i="4"/>
  <c r="DU180" i="4" s="1"/>
  <c r="DU90" i="4" s="1"/>
  <c r="DU105" i="4"/>
  <c r="DU150" i="4" s="1"/>
  <c r="DU60" i="4" s="1"/>
  <c r="DU197" i="4"/>
  <c r="DU242" i="4" s="1"/>
  <c r="DU212" i="4"/>
  <c r="DU257" i="4" s="1"/>
  <c r="DU228" i="4"/>
  <c r="DU273" i="4" s="1"/>
  <c r="DU217" i="4"/>
  <c r="DU262" i="4" s="1"/>
  <c r="DU112" i="4"/>
  <c r="DU157" i="4" s="1"/>
  <c r="DU67" i="4" s="1"/>
  <c r="DU130" i="4"/>
  <c r="DU221" i="4"/>
  <c r="DU266" i="4" s="1"/>
  <c r="DU111" i="4"/>
  <c r="DU156" i="4" s="1"/>
  <c r="DU66" i="4" s="1"/>
  <c r="DU9" i="5"/>
  <c r="DU199" i="4"/>
  <c r="DU244" i="4" s="1"/>
  <c r="DU198" i="4"/>
  <c r="DU243" i="4" s="1"/>
  <c r="DU195" i="4"/>
  <c r="DU12" i="5"/>
  <c r="DU222" i="4"/>
  <c r="DU267" i="4" s="1"/>
  <c r="DT167" i="4"/>
  <c r="DT77" i="4" s="1"/>
  <c r="DT234" i="4"/>
  <c r="DT174" i="4"/>
  <c r="DT84" i="4" s="1"/>
  <c r="DT154" i="4"/>
  <c r="DT64" i="4" s="1"/>
  <c r="DU210" i="4"/>
  <c r="DU255" i="4" s="1"/>
  <c r="DU10" i="5"/>
  <c r="DU207" i="4"/>
  <c r="DU252" i="4" s="1"/>
  <c r="DU134" i="4"/>
  <c r="DU179" i="4" s="1"/>
  <c r="DU89" i="4" s="1"/>
  <c r="DU139" i="4"/>
  <c r="DU184" i="4" s="1"/>
  <c r="DU94" i="4" s="1"/>
  <c r="DU206" i="4"/>
  <c r="DU204" i="4"/>
  <c r="DU249" i="4" s="1"/>
  <c r="DU211" i="4"/>
  <c r="DU256" i="4" s="1"/>
  <c r="DU214" i="4"/>
  <c r="DU259" i="4" s="1"/>
  <c r="DU203" i="4"/>
  <c r="DU101" i="4"/>
  <c r="DU146" i="4" s="1"/>
  <c r="DU56" i="4" s="1"/>
  <c r="DU205" i="4"/>
  <c r="DU250" i="4" s="1"/>
  <c r="DU120" i="4"/>
  <c r="DU165" i="4" s="1"/>
  <c r="DU75" i="4" s="1"/>
  <c r="DU133" i="4"/>
  <c r="DU216" i="4"/>
  <c r="DU261" i="4" s="1"/>
  <c r="DU119" i="4"/>
  <c r="DU164" i="4" s="1"/>
  <c r="DU74" i="4" s="1"/>
  <c r="DU215" i="4"/>
  <c r="DU260" i="4" s="1"/>
  <c r="DU225" i="4"/>
  <c r="DU196" i="4"/>
  <c r="DU241" i="4" s="1"/>
  <c r="DU227" i="4"/>
  <c r="DU272" i="4" s="1"/>
  <c r="DU107" i="4"/>
  <c r="DU152" i="4" s="1"/>
  <c r="DU62" i="4" s="1"/>
  <c r="DT177" i="4"/>
  <c r="DT87" i="4" s="1"/>
  <c r="DT169" i="4"/>
  <c r="DT79" i="4" s="1"/>
  <c r="DT181" i="4"/>
  <c r="DT91" i="4" s="1"/>
  <c r="DT159" i="4"/>
  <c r="DT69" i="4" s="1"/>
  <c r="DT247" i="4"/>
  <c r="DT246" i="4"/>
  <c r="DU117" i="4"/>
  <c r="DU162" i="4" s="1"/>
  <c r="DU72" i="4" s="1"/>
  <c r="DU104" i="4"/>
  <c r="DU149" i="4" s="1"/>
  <c r="DU59" i="4" s="1"/>
  <c r="DU103" i="4"/>
  <c r="DU102" i="4"/>
  <c r="DU147" i="4" s="1"/>
  <c r="DU57" i="4" s="1"/>
  <c r="DU138" i="4"/>
  <c r="DU183" i="4" s="1"/>
  <c r="DU93" i="4" s="1"/>
  <c r="DU193" i="4"/>
  <c r="DU238" i="4" s="1"/>
  <c r="DU220" i="4"/>
  <c r="DU126" i="4"/>
  <c r="DU171" i="4" s="1"/>
  <c r="DU81" i="4" s="1"/>
  <c r="DU213" i="4"/>
  <c r="DU258" i="4" s="1"/>
  <c r="DU219" i="4"/>
  <c r="DU264" i="4" s="1"/>
  <c r="DU191" i="4"/>
  <c r="DU118" i="4"/>
  <c r="DU163" i="4" s="1"/>
  <c r="DU73" i="4" s="1"/>
  <c r="DU224" i="4"/>
  <c r="DU269" i="4" s="1"/>
  <c r="DU106" i="4"/>
  <c r="DU151" i="4" s="1"/>
  <c r="DU61" i="4" s="1"/>
  <c r="DU208" i="4"/>
  <c r="DU128" i="4"/>
  <c r="DU173" i="4" s="1"/>
  <c r="DU83" i="4" s="1"/>
  <c r="DU137" i="4"/>
  <c r="DU182" i="4" s="1"/>
  <c r="DU92" i="4" s="1"/>
  <c r="DU223" i="4"/>
  <c r="DU268" i="4" s="1"/>
  <c r="DU123" i="4"/>
  <c r="DU127" i="4"/>
  <c r="DU172" i="4" s="1"/>
  <c r="DU82" i="4" s="1"/>
  <c r="DU226" i="4"/>
  <c r="DU271" i="4" s="1"/>
  <c r="DU200" i="4"/>
  <c r="DU245" i="4" s="1"/>
  <c r="DT17" i="8"/>
  <c r="DT11" i="9"/>
  <c r="DU13" i="5"/>
  <c r="DU22" i="9" s="1"/>
  <c r="DT15" i="8"/>
  <c r="DT9" i="9"/>
  <c r="DU88" i="5"/>
  <c r="DS277" i="4"/>
  <c r="DS10" i="9"/>
  <c r="DS16" i="8"/>
  <c r="G51" i="15"/>
  <c r="H51" i="15"/>
  <c r="L51" i="15"/>
  <c r="M51" i="15"/>
  <c r="N51" i="15"/>
  <c r="O51" i="15"/>
  <c r="P51" i="15"/>
  <c r="DU8" i="5"/>
  <c r="F28" i="8"/>
  <c r="F26" i="16" s="1"/>
  <c r="F25" i="9"/>
  <c r="DT26" i="8"/>
  <c r="DT22" i="8"/>
  <c r="DT19" i="9"/>
  <c r="DT23" i="8"/>
  <c r="DT20" i="9"/>
  <c r="DV16" i="3"/>
  <c r="AT14" i="27" s="1"/>
  <c r="AT15" i="27" s="1"/>
  <c r="DV2" i="9"/>
  <c r="DV2" i="5"/>
  <c r="DV11" i="5" s="1"/>
  <c r="AT1" i="27"/>
  <c r="DV2" i="8"/>
  <c r="DV2" i="4"/>
  <c r="DT280" i="4"/>
  <c r="DT21" i="9"/>
  <c r="DT24" i="8"/>
  <c r="DU21" i="5"/>
  <c r="DU25" i="5"/>
  <c r="DT18" i="9"/>
  <c r="DT21" i="8"/>
  <c r="DT17" i="9"/>
  <c r="DT20" i="8"/>
  <c r="DU279" i="4"/>
  <c r="DU281" i="4"/>
  <c r="DR27" i="5"/>
  <c r="DR23" i="5"/>
  <c r="DR19" i="5"/>
  <c r="DU19" i="5"/>
  <c r="DU31" i="5"/>
  <c r="DU23" i="5"/>
  <c r="DV27" i="5"/>
  <c r="DV19" i="5"/>
  <c r="DQ19" i="5"/>
  <c r="DQ31" i="5"/>
  <c r="DQ23" i="5"/>
  <c r="DQ27" i="5"/>
  <c r="DM19" i="5"/>
  <c r="DM31" i="5"/>
  <c r="DM23" i="5"/>
  <c r="DM27" i="5"/>
  <c r="DI19" i="5"/>
  <c r="DI31" i="5"/>
  <c r="DI23" i="5"/>
  <c r="DI27" i="5"/>
  <c r="DE19" i="5"/>
  <c r="DE31" i="5"/>
  <c r="DE23" i="5"/>
  <c r="DE27" i="5"/>
  <c r="DC31" i="5"/>
  <c r="DC27" i="5"/>
  <c r="DC23" i="5"/>
  <c r="DC19" i="5"/>
  <c r="CX27" i="5"/>
  <c r="CX19" i="5"/>
  <c r="CX31" i="5"/>
  <c r="CX23" i="5"/>
  <c r="CS19" i="5"/>
  <c r="CS31" i="5"/>
  <c r="CS23" i="5"/>
  <c r="CS27" i="5"/>
  <c r="CO31" i="5"/>
  <c r="CO23" i="5"/>
  <c r="CO27" i="5"/>
  <c r="CO19" i="5"/>
  <c r="CL31" i="5"/>
  <c r="CL23" i="5"/>
  <c r="CL27" i="5"/>
  <c r="CF23" i="5"/>
  <c r="CF27" i="5"/>
  <c r="CF31" i="5"/>
  <c r="CB31" i="5"/>
  <c r="CB23" i="5"/>
  <c r="CB27" i="5"/>
  <c r="BY31" i="5"/>
  <c r="BY23" i="5"/>
  <c r="BY27" i="5"/>
  <c r="BU23" i="5"/>
  <c r="BU27" i="5"/>
  <c r="BU31" i="5"/>
  <c r="BQ23" i="5"/>
  <c r="BQ27" i="5"/>
  <c r="BQ31" i="5"/>
  <c r="BN27" i="5"/>
  <c r="BN31" i="5"/>
  <c r="BN23" i="5"/>
  <c r="BJ23" i="5"/>
  <c r="BJ27" i="5"/>
  <c r="BJ31" i="5"/>
  <c r="BE27" i="5"/>
  <c r="BE31" i="5"/>
  <c r="BE23" i="5"/>
  <c r="BA23" i="5"/>
  <c r="BA27" i="5"/>
  <c r="BA31" i="5"/>
  <c r="AV27" i="5"/>
  <c r="AV31" i="5"/>
  <c r="AV23" i="5"/>
  <c r="AT27" i="5"/>
  <c r="AT23" i="5"/>
  <c r="AT31" i="5"/>
  <c r="AO31" i="5"/>
  <c r="AO23" i="5"/>
  <c r="AO27" i="5"/>
  <c r="AK27" i="5"/>
  <c r="AK31" i="5"/>
  <c r="AK23" i="5"/>
  <c r="AG27" i="5"/>
  <c r="AG31" i="5"/>
  <c r="AG23" i="5"/>
  <c r="AE27" i="5"/>
  <c r="AE31" i="5"/>
  <c r="AE23" i="5"/>
  <c r="Z27" i="5"/>
  <c r="Z31" i="5"/>
  <c r="Z23" i="5"/>
  <c r="T27" i="5"/>
  <c r="T31" i="5"/>
  <c r="T23" i="5"/>
  <c r="P27" i="5"/>
  <c r="P31" i="5"/>
  <c r="P23" i="5"/>
  <c r="M27" i="5"/>
  <c r="M23" i="5"/>
  <c r="M31" i="5"/>
  <c r="I27" i="5"/>
  <c r="I31" i="5"/>
  <c r="I23" i="5"/>
  <c r="DN19" i="5"/>
  <c r="DN31" i="5"/>
  <c r="DN23" i="5"/>
  <c r="DN27" i="5"/>
  <c r="DJ31" i="5"/>
  <c r="DJ23" i="5"/>
  <c r="DJ27" i="5"/>
  <c r="DJ19" i="5"/>
  <c r="DF23" i="5"/>
  <c r="DF27" i="5"/>
  <c r="DF19" i="5"/>
  <c r="DF31" i="5"/>
  <c r="DA31" i="5"/>
  <c r="DA23" i="5"/>
  <c r="DA27" i="5"/>
  <c r="DA19" i="5"/>
  <c r="CW23" i="5"/>
  <c r="CW27" i="5"/>
  <c r="CW19" i="5"/>
  <c r="CW31" i="5"/>
  <c r="CT19" i="5"/>
  <c r="CT31" i="5"/>
  <c r="CT23" i="5"/>
  <c r="CT27" i="5"/>
  <c r="CP27" i="5"/>
  <c r="CP19" i="5"/>
  <c r="CP31" i="5"/>
  <c r="CP23" i="5"/>
  <c r="CK27" i="5"/>
  <c r="CK31" i="5"/>
  <c r="CK23" i="5"/>
  <c r="CH31" i="5"/>
  <c r="CH23" i="5"/>
  <c r="CH27" i="5"/>
  <c r="CE23" i="5"/>
  <c r="CE31" i="5"/>
  <c r="CE27" i="5"/>
  <c r="BZ23" i="5"/>
  <c r="BZ27" i="5"/>
  <c r="BZ31" i="5"/>
  <c r="BV23" i="5"/>
  <c r="BV27" i="5"/>
  <c r="BV31" i="5"/>
  <c r="BR23" i="5"/>
  <c r="BR27" i="5"/>
  <c r="BR31" i="5"/>
  <c r="BO23" i="5"/>
  <c r="BO27" i="5"/>
  <c r="BO31" i="5"/>
  <c r="BI23" i="5"/>
  <c r="BI27" i="5"/>
  <c r="BI31" i="5"/>
  <c r="BF27" i="5"/>
  <c r="BF31" i="5"/>
  <c r="BF23" i="5"/>
  <c r="BC27" i="5"/>
  <c r="BC31" i="5"/>
  <c r="BC23" i="5"/>
  <c r="AX23" i="5"/>
  <c r="AX31" i="5"/>
  <c r="AX27" i="5"/>
  <c r="AU27" i="5"/>
  <c r="AU23" i="5"/>
  <c r="AU31" i="5"/>
  <c r="AR23" i="5"/>
  <c r="AR27" i="5"/>
  <c r="AR31" i="5"/>
  <c r="AM27" i="5"/>
  <c r="AM31" i="5"/>
  <c r="AM23" i="5"/>
  <c r="AH27" i="5"/>
  <c r="AH31" i="5"/>
  <c r="AH23" i="5"/>
  <c r="AC27" i="5"/>
  <c r="AC31" i="5"/>
  <c r="AC23" i="5"/>
  <c r="Y27" i="5"/>
  <c r="Y31" i="5"/>
  <c r="Y23" i="5"/>
  <c r="V23" i="5"/>
  <c r="V27" i="5"/>
  <c r="V31" i="5"/>
  <c r="R23" i="5"/>
  <c r="R27" i="5"/>
  <c r="R31" i="5"/>
  <c r="N31" i="5"/>
  <c r="N27" i="5"/>
  <c r="N23" i="5"/>
  <c r="K27" i="5"/>
  <c r="K31" i="5"/>
  <c r="K23" i="5"/>
  <c r="DO23" i="5"/>
  <c r="DO19" i="5"/>
  <c r="DO31" i="5"/>
  <c r="DO27" i="5"/>
  <c r="DK31" i="5"/>
  <c r="DK27" i="5"/>
  <c r="DK23" i="5"/>
  <c r="DK19" i="5"/>
  <c r="DG31" i="5"/>
  <c r="DG27" i="5"/>
  <c r="DG23" i="5"/>
  <c r="DG19" i="5"/>
  <c r="DB19" i="5"/>
  <c r="DB31" i="5"/>
  <c r="DB23" i="5"/>
  <c r="DB27" i="5"/>
  <c r="CY27" i="5"/>
  <c r="CY23" i="5"/>
  <c r="CY19" i="5"/>
  <c r="CY31" i="5"/>
  <c r="CU31" i="5"/>
  <c r="CU27" i="5"/>
  <c r="CU23" i="5"/>
  <c r="CU19" i="5"/>
  <c r="CQ27" i="5"/>
  <c r="CQ23" i="5"/>
  <c r="CQ19" i="5"/>
  <c r="CQ31" i="5"/>
  <c r="CM27" i="5"/>
  <c r="CM23" i="5"/>
  <c r="CM31" i="5"/>
  <c r="CI31" i="5"/>
  <c r="CI27" i="5"/>
  <c r="CI23" i="5"/>
  <c r="CD23" i="5"/>
  <c r="CD27" i="5"/>
  <c r="CD31" i="5"/>
  <c r="CA23" i="5"/>
  <c r="CA27" i="5"/>
  <c r="CA31" i="5"/>
  <c r="BW31" i="5"/>
  <c r="BW23" i="5"/>
  <c r="BW27" i="5"/>
  <c r="BS31" i="5"/>
  <c r="BS23" i="5"/>
  <c r="BS27" i="5"/>
  <c r="BM27" i="5"/>
  <c r="BM31" i="5"/>
  <c r="BM23" i="5"/>
  <c r="BL23" i="5"/>
  <c r="BL27" i="5"/>
  <c r="BL31" i="5"/>
  <c r="BG23" i="5"/>
  <c r="BG27" i="5"/>
  <c r="BG31" i="5"/>
  <c r="BB31" i="5"/>
  <c r="BB27" i="5"/>
  <c r="BB23" i="5"/>
  <c r="AY23" i="5"/>
  <c r="AY27" i="5"/>
  <c r="AY31" i="5"/>
  <c r="AS23" i="5"/>
  <c r="AS27" i="5"/>
  <c r="AS31" i="5"/>
  <c r="AP23" i="5"/>
  <c r="AP27" i="5"/>
  <c r="AP31" i="5"/>
  <c r="AL27" i="5"/>
  <c r="AL31" i="5"/>
  <c r="AL23" i="5"/>
  <c r="AI23" i="5"/>
  <c r="AI27" i="5"/>
  <c r="AI31" i="5"/>
  <c r="AD27" i="5"/>
  <c r="AD31" i="5"/>
  <c r="AD23" i="5"/>
  <c r="AA27" i="5"/>
  <c r="AA31" i="5"/>
  <c r="AA23" i="5"/>
  <c r="X23" i="5"/>
  <c r="X27" i="5"/>
  <c r="X31" i="5"/>
  <c r="S27" i="5"/>
  <c r="S23" i="5"/>
  <c r="S31" i="5"/>
  <c r="O27" i="5"/>
  <c r="O23" i="5"/>
  <c r="O31" i="5"/>
  <c r="J31" i="5"/>
  <c r="J27" i="5"/>
  <c r="J23" i="5"/>
  <c r="G27" i="5"/>
  <c r="G31" i="5"/>
  <c r="G23" i="5"/>
  <c r="DS31" i="5"/>
  <c r="DS27" i="5"/>
  <c r="DS23" i="5"/>
  <c r="DS19" i="5"/>
  <c r="DV23" i="5"/>
  <c r="DT31" i="5"/>
  <c r="DT23" i="5"/>
  <c r="DT27" i="5"/>
  <c r="DT19" i="5"/>
  <c r="DP19" i="5"/>
  <c r="DP31" i="5"/>
  <c r="DP23" i="5"/>
  <c r="DP27" i="5"/>
  <c r="DL19" i="5"/>
  <c r="DL31" i="5"/>
  <c r="DL23" i="5"/>
  <c r="DL27" i="5"/>
  <c r="DH19" i="5"/>
  <c r="DH31" i="5"/>
  <c r="DH23" i="5"/>
  <c r="DH27" i="5"/>
  <c r="DD27" i="5"/>
  <c r="DD19" i="5"/>
  <c r="DD31" i="5"/>
  <c r="DD23" i="5"/>
  <c r="CZ19" i="5"/>
  <c r="CZ31" i="5"/>
  <c r="CZ23" i="5"/>
  <c r="CZ27" i="5"/>
  <c r="CV27" i="5"/>
  <c r="CV19" i="5"/>
  <c r="CV23" i="5"/>
  <c r="CV31" i="5"/>
  <c r="CR23" i="5"/>
  <c r="CR27" i="5"/>
  <c r="CR19" i="5"/>
  <c r="CR31" i="5"/>
  <c r="CN23" i="5"/>
  <c r="CN27" i="5"/>
  <c r="CN19" i="5"/>
  <c r="CN31" i="5"/>
  <c r="CJ23" i="5"/>
  <c r="CJ27" i="5"/>
  <c r="CJ31" i="5"/>
  <c r="CG27" i="5"/>
  <c r="CG31" i="5"/>
  <c r="CG23" i="5"/>
  <c r="CC23" i="5"/>
  <c r="CC27" i="5"/>
  <c r="CC31" i="5"/>
  <c r="BX23" i="5"/>
  <c r="BX27" i="5"/>
  <c r="BX31" i="5"/>
  <c r="BT23" i="5"/>
  <c r="BT27" i="5"/>
  <c r="BT31" i="5"/>
  <c r="BP23" i="5"/>
  <c r="BP27" i="5"/>
  <c r="BP31" i="5"/>
  <c r="BK27" i="5"/>
  <c r="BK31" i="5"/>
  <c r="BK23" i="5"/>
  <c r="BH23" i="5"/>
  <c r="BH27" i="5"/>
  <c r="BH31" i="5"/>
  <c r="BD27" i="5"/>
  <c r="BD31" i="5"/>
  <c r="BD23" i="5"/>
  <c r="AZ27" i="5"/>
  <c r="AZ31" i="5"/>
  <c r="AZ23" i="5"/>
  <c r="AW27" i="5"/>
  <c r="AW31" i="5"/>
  <c r="AW23" i="5"/>
  <c r="AQ23" i="5"/>
  <c r="AQ27" i="5"/>
  <c r="AQ31" i="5"/>
  <c r="AN27" i="5"/>
  <c r="AN31" i="5"/>
  <c r="AN23" i="5"/>
  <c r="AJ27" i="5"/>
  <c r="AJ31" i="5"/>
  <c r="AJ23" i="5"/>
  <c r="AF27" i="5"/>
  <c r="AF31" i="5"/>
  <c r="AF23" i="5"/>
  <c r="AB27" i="5"/>
  <c r="AB31" i="5"/>
  <c r="AB23" i="5"/>
  <c r="W23" i="5"/>
  <c r="W27" i="5"/>
  <c r="W31" i="5"/>
  <c r="U23" i="5"/>
  <c r="U27" i="5"/>
  <c r="U31" i="5"/>
  <c r="Q31" i="5"/>
  <c r="Q27" i="5"/>
  <c r="Q23" i="5"/>
  <c r="L27" i="5"/>
  <c r="L31" i="5"/>
  <c r="L23" i="5"/>
  <c r="H27" i="5"/>
  <c r="H31" i="5"/>
  <c r="H23" i="5"/>
  <c r="F14" i="5"/>
  <c r="F25" i="8" s="1"/>
  <c r="P14" i="5"/>
  <c r="P25" i="8" s="1"/>
  <c r="Q14" i="5"/>
  <c r="Q25" i="8" s="1"/>
  <c r="I14" i="5"/>
  <c r="I25" i="8" s="1"/>
  <c r="H14" i="5"/>
  <c r="H25" i="8" s="1"/>
  <c r="O14" i="5"/>
  <c r="O25" i="8" s="1"/>
  <c r="R14" i="5"/>
  <c r="R25" i="8" s="1"/>
  <c r="M14" i="5"/>
  <c r="M25" i="8" s="1"/>
  <c r="K14" i="5"/>
  <c r="K25" i="8" s="1"/>
  <c r="N14" i="5"/>
  <c r="N25" i="8" s="1"/>
  <c r="J14" i="5"/>
  <c r="J25" i="8" s="1"/>
  <c r="L14" i="5"/>
  <c r="L25" i="8" s="1"/>
  <c r="G14" i="5"/>
  <c r="G25" i="8" s="1"/>
  <c r="AB14" i="5"/>
  <c r="AB25" i="8" s="1"/>
  <c r="AC14" i="5"/>
  <c r="AC25" i="8" s="1"/>
  <c r="AA14" i="5"/>
  <c r="AA25" i="8" s="1"/>
  <c r="AD14" i="5"/>
  <c r="AD25" i="8" s="1"/>
  <c r="Z14" i="5"/>
  <c r="Z25" i="8" s="1"/>
  <c r="Y14" i="5"/>
  <c r="Y25" i="8" s="1"/>
  <c r="W14" i="5"/>
  <c r="W25" i="8" s="1"/>
  <c r="U14" i="5"/>
  <c r="U25" i="8" s="1"/>
  <c r="X14" i="5"/>
  <c r="X25" i="8" s="1"/>
  <c r="S14" i="5"/>
  <c r="S25" i="8" s="1"/>
  <c r="T14" i="5"/>
  <c r="T25" i="8" s="1"/>
  <c r="V14" i="5"/>
  <c r="V25" i="8" s="1"/>
  <c r="AO14" i="5"/>
  <c r="AO25" i="8" s="1"/>
  <c r="AN14" i="5"/>
  <c r="AN25" i="8" s="1"/>
  <c r="AL14" i="5"/>
  <c r="AL25" i="8" s="1"/>
  <c r="AG14" i="5"/>
  <c r="AG25" i="8" s="1"/>
  <c r="AE14" i="5"/>
  <c r="AE25" i="8" s="1"/>
  <c r="AM14" i="5"/>
  <c r="AM25" i="8" s="1"/>
  <c r="AP14" i="5"/>
  <c r="AP25" i="8" s="1"/>
  <c r="AK14" i="5"/>
  <c r="AK25" i="8" s="1"/>
  <c r="AI14" i="5"/>
  <c r="AI25" i="8" s="1"/>
  <c r="AF14" i="5"/>
  <c r="AF25" i="8" s="1"/>
  <c r="AH14" i="5"/>
  <c r="AH25" i="8" s="1"/>
  <c r="AJ14" i="5"/>
  <c r="AJ25" i="8" s="1"/>
  <c r="BA14" i="5"/>
  <c r="BA25" i="8" s="1"/>
  <c r="AY14" i="5"/>
  <c r="AY25" i="8" s="1"/>
  <c r="AZ14" i="5"/>
  <c r="AZ25" i="8" s="1"/>
  <c r="AV14" i="5"/>
  <c r="AV25" i="8" s="1"/>
  <c r="AR14" i="5"/>
  <c r="AR25" i="8" s="1"/>
  <c r="AS14" i="5"/>
  <c r="AS25" i="8" s="1"/>
  <c r="BB14" i="5"/>
  <c r="BB25" i="8" s="1"/>
  <c r="AW14" i="5"/>
  <c r="AW25" i="8" s="1"/>
  <c r="AU14" i="5"/>
  <c r="AU25" i="8" s="1"/>
  <c r="AX14" i="5"/>
  <c r="AX25" i="8" s="1"/>
  <c r="AQ14" i="5"/>
  <c r="AQ25" i="8" s="1"/>
  <c r="AT14" i="5"/>
  <c r="AT25" i="8" s="1"/>
  <c r="BL14" i="5"/>
  <c r="BL25" i="8" s="1"/>
  <c r="BM14" i="5"/>
  <c r="BM25" i="8" s="1"/>
  <c r="BK14" i="5"/>
  <c r="BK25" i="8" s="1"/>
  <c r="BN14" i="5"/>
  <c r="BN25" i="8" s="1"/>
  <c r="BI14" i="5"/>
  <c r="BI25" i="8" s="1"/>
  <c r="BG14" i="5"/>
  <c r="BG25" i="8" s="1"/>
  <c r="BF14" i="5"/>
  <c r="BF25" i="8" s="1"/>
  <c r="BH14" i="5"/>
  <c r="BH25" i="8" s="1"/>
  <c r="BC14" i="5"/>
  <c r="BC25" i="8" s="1"/>
  <c r="BJ14" i="5"/>
  <c r="BJ25" i="8" s="1"/>
  <c r="BE14" i="5"/>
  <c r="BE25" i="8" s="1"/>
  <c r="BD14" i="5"/>
  <c r="BD25" i="8" s="1"/>
  <c r="BX14" i="5"/>
  <c r="BX25" i="8" s="1"/>
  <c r="BZ14" i="5"/>
  <c r="BZ25" i="8" s="1"/>
  <c r="BQ14" i="5"/>
  <c r="BQ25" i="8" s="1"/>
  <c r="BU14" i="5"/>
  <c r="BU25" i="8" s="1"/>
  <c r="BP14" i="5"/>
  <c r="BP25" i="8" s="1"/>
  <c r="BY14" i="5"/>
  <c r="BY25" i="8" s="1"/>
  <c r="BT14" i="5"/>
  <c r="BT25" i="8" s="1"/>
  <c r="BO14" i="5"/>
  <c r="BO25" i="8" s="1"/>
  <c r="BV14" i="5"/>
  <c r="BV25" i="8" s="1"/>
  <c r="BR14" i="5"/>
  <c r="BR25" i="8" s="1"/>
  <c r="BW14" i="5"/>
  <c r="BW25" i="8" s="1"/>
  <c r="BS14" i="5"/>
  <c r="BS25" i="8" s="1"/>
  <c r="CJ14" i="5"/>
  <c r="CJ25" i="8" s="1"/>
  <c r="CK14" i="5"/>
  <c r="CK25" i="8" s="1"/>
  <c r="CI14" i="5"/>
  <c r="CI25" i="8" s="1"/>
  <c r="CL14" i="5"/>
  <c r="CL25" i="8" s="1"/>
  <c r="CG14" i="5"/>
  <c r="CG25" i="8" s="1"/>
  <c r="CE14" i="5"/>
  <c r="CE25" i="8" s="1"/>
  <c r="CD14" i="5"/>
  <c r="CD25" i="8" s="1"/>
  <c r="CF14" i="5"/>
  <c r="CF25" i="8" s="1"/>
  <c r="CA14" i="5"/>
  <c r="CA25" i="8" s="1"/>
  <c r="CH14" i="5"/>
  <c r="CH25" i="8" s="1"/>
  <c r="CC14" i="5"/>
  <c r="CC25" i="8" s="1"/>
  <c r="CB14" i="5"/>
  <c r="CB25" i="8" s="1"/>
  <c r="CV14" i="5"/>
  <c r="CV25" i="8" s="1"/>
  <c r="CW14" i="5"/>
  <c r="CW25" i="8" s="1"/>
  <c r="CU14" i="5"/>
  <c r="CU25" i="8" s="1"/>
  <c r="CX14" i="5"/>
  <c r="CX25" i="8" s="1"/>
  <c r="CS14" i="5"/>
  <c r="CS25" i="8" s="1"/>
  <c r="CQ14" i="5"/>
  <c r="CQ25" i="8" s="1"/>
  <c r="CP14" i="5"/>
  <c r="CP25" i="8" s="1"/>
  <c r="CR14" i="5"/>
  <c r="CR25" i="8" s="1"/>
  <c r="CM14" i="5"/>
  <c r="CM25" i="8" s="1"/>
  <c r="CT14" i="5"/>
  <c r="CT25" i="8" s="1"/>
  <c r="CO14" i="5"/>
  <c r="CO25" i="8" s="1"/>
  <c r="CN14" i="5"/>
  <c r="CN25" i="8" s="1"/>
  <c r="G31" i="16"/>
  <c r="H31" i="16"/>
  <c r="I31" i="16"/>
  <c r="J31" i="16"/>
  <c r="K31" i="16"/>
  <c r="L31" i="16"/>
  <c r="M31" i="16"/>
  <c r="N31" i="16"/>
  <c r="O31" i="16"/>
  <c r="P31" i="16"/>
  <c r="G30" i="15"/>
  <c r="H30" i="15"/>
  <c r="I30" i="15"/>
  <c r="J30" i="15"/>
  <c r="K30" i="15"/>
  <c r="L30" i="15"/>
  <c r="M30" i="15"/>
  <c r="N30" i="15"/>
  <c r="O30" i="15"/>
  <c r="P30" i="15"/>
  <c r="P23" i="16"/>
  <c r="G29" i="15"/>
  <c r="H29" i="15"/>
  <c r="I29" i="15"/>
  <c r="J29" i="15"/>
  <c r="K29" i="15"/>
  <c r="L29" i="15"/>
  <c r="M29" i="15"/>
  <c r="N29" i="15"/>
  <c r="O29" i="15"/>
  <c r="P29" i="15"/>
  <c r="N24" i="16"/>
  <c r="O24" i="16"/>
  <c r="G32" i="16"/>
  <c r="H32" i="16"/>
  <c r="I32" i="16"/>
  <c r="J32" i="16"/>
  <c r="K32" i="16"/>
  <c r="L32" i="16"/>
  <c r="M32" i="16"/>
  <c r="N32" i="16"/>
  <c r="O32" i="16"/>
  <c r="P32" i="16"/>
  <c r="DV113" i="4" l="1"/>
  <c r="DV158" i="4" s="1"/>
  <c r="DV68" i="4" s="1"/>
  <c r="DV132" i="4"/>
  <c r="DV177" i="4" s="1"/>
  <c r="DV87" i="4" s="1"/>
  <c r="DV136" i="4"/>
  <c r="DV181" i="4" s="1"/>
  <c r="DV91" i="4" s="1"/>
  <c r="DV195" i="4"/>
  <c r="DV240" i="4" s="1"/>
  <c r="DV130" i="4"/>
  <c r="DV175" i="4" s="1"/>
  <c r="DV85" i="4" s="1"/>
  <c r="DV212" i="4"/>
  <c r="DV257" i="4" s="1"/>
  <c r="DV116" i="4"/>
  <c r="DV161" i="4" s="1"/>
  <c r="DV71" i="4" s="1"/>
  <c r="DV123" i="4"/>
  <c r="DV168" i="4" s="1"/>
  <c r="DV78" i="4" s="1"/>
  <c r="DV208" i="4"/>
  <c r="DV253" i="4" s="1"/>
  <c r="DV191" i="4"/>
  <c r="DV236" i="4" s="1"/>
  <c r="DV220" i="4"/>
  <c r="DV265" i="4" s="1"/>
  <c r="DV103" i="4"/>
  <c r="DV148" i="4" s="1"/>
  <c r="DV58" i="4" s="1"/>
  <c r="DV209" i="4"/>
  <c r="DV254" i="4" s="1"/>
  <c r="DV129" i="4"/>
  <c r="DV174" i="4" s="1"/>
  <c r="DV84" i="4" s="1"/>
  <c r="DV225" i="4"/>
  <c r="DV270" i="4" s="1"/>
  <c r="DV133" i="4"/>
  <c r="DV178" i="4" s="1"/>
  <c r="DV88" i="4" s="1"/>
  <c r="DV203" i="4"/>
  <c r="DV248" i="4" s="1"/>
  <c r="DV206" i="4"/>
  <c r="DV251" i="4" s="1"/>
  <c r="DV125" i="4"/>
  <c r="DV170" i="4" s="1"/>
  <c r="DV80" i="4" s="1"/>
  <c r="DU236" i="4"/>
  <c r="DU148" i="4"/>
  <c r="DU58" i="4" s="1"/>
  <c r="DU168" i="4"/>
  <c r="DU78" i="4" s="1"/>
  <c r="DU253" i="4"/>
  <c r="DU248" i="4"/>
  <c r="DU251" i="4"/>
  <c r="DV200" i="4"/>
  <c r="DV245" i="4" s="1"/>
  <c r="DV223" i="4"/>
  <c r="DV268" i="4" s="1"/>
  <c r="DV106" i="4"/>
  <c r="DV151" i="4" s="1"/>
  <c r="DV61" i="4" s="1"/>
  <c r="DV219" i="4"/>
  <c r="DV264" i="4" s="1"/>
  <c r="DV193" i="4"/>
  <c r="DV238" i="4" s="1"/>
  <c r="DV104" i="4"/>
  <c r="DV149" i="4" s="1"/>
  <c r="DV59" i="4" s="1"/>
  <c r="DV202" i="4"/>
  <c r="DV247" i="4" s="1"/>
  <c r="DV107" i="4"/>
  <c r="DV152" i="4" s="1"/>
  <c r="DV62" i="4" s="1"/>
  <c r="DV215" i="4"/>
  <c r="DV260" i="4" s="1"/>
  <c r="DV120" i="4"/>
  <c r="DV165" i="4" s="1"/>
  <c r="DV75" i="4" s="1"/>
  <c r="DV214" i="4"/>
  <c r="DV259" i="4" s="1"/>
  <c r="DV139" i="4"/>
  <c r="DV184" i="4" s="1"/>
  <c r="DV94" i="4" s="1"/>
  <c r="DV210" i="4"/>
  <c r="DV255" i="4" s="1"/>
  <c r="DV99" i="4"/>
  <c r="DV144" i="4" s="1"/>
  <c r="DV54" i="4" s="1"/>
  <c r="DV229" i="4"/>
  <c r="DV274" i="4" s="1"/>
  <c r="DV9" i="5"/>
  <c r="DV112" i="4"/>
  <c r="DV157" i="4" s="1"/>
  <c r="DV67" i="4" s="1"/>
  <c r="DV197" i="4"/>
  <c r="DV242" i="4" s="1"/>
  <c r="DV110" i="4"/>
  <c r="DV155" i="4" s="1"/>
  <c r="DV65" i="4" s="1"/>
  <c r="DV189" i="4"/>
  <c r="DV234" i="4" s="1"/>
  <c r="DV131" i="4"/>
  <c r="DV176" i="4" s="1"/>
  <c r="DV86" i="4" s="1"/>
  <c r="DV10" i="5"/>
  <c r="DU178" i="4"/>
  <c r="DU88" i="4" s="1"/>
  <c r="DU265" i="4"/>
  <c r="DU175" i="4"/>
  <c r="DU85" i="4" s="1"/>
  <c r="DV226" i="4"/>
  <c r="DV271" i="4" s="1"/>
  <c r="DV137" i="4"/>
  <c r="DV182" i="4" s="1"/>
  <c r="DV92" i="4" s="1"/>
  <c r="DV224" i="4"/>
  <c r="DV269" i="4" s="1"/>
  <c r="DV213" i="4"/>
  <c r="DV258" i="4" s="1"/>
  <c r="DV138" i="4"/>
  <c r="DV183" i="4" s="1"/>
  <c r="DV93" i="4" s="1"/>
  <c r="DV117" i="4"/>
  <c r="DV162" i="4" s="1"/>
  <c r="DV72" i="4" s="1"/>
  <c r="DV108" i="4"/>
  <c r="DV153" i="4" s="1"/>
  <c r="DV63" i="4" s="1"/>
  <c r="DV227" i="4"/>
  <c r="DV272" i="4" s="1"/>
  <c r="DV119" i="4"/>
  <c r="DV164" i="4" s="1"/>
  <c r="DV74" i="4" s="1"/>
  <c r="DV205" i="4"/>
  <c r="DV250" i="4" s="1"/>
  <c r="DV211" i="4"/>
  <c r="DV256" i="4" s="1"/>
  <c r="DV134" i="4"/>
  <c r="DV179" i="4" s="1"/>
  <c r="DV89" i="4" s="1"/>
  <c r="DV121" i="4"/>
  <c r="DV166" i="4" s="1"/>
  <c r="DV76" i="4" s="1"/>
  <c r="DV122" i="4"/>
  <c r="DV167" i="4" s="1"/>
  <c r="DV77" i="4" s="1"/>
  <c r="DV222" i="4"/>
  <c r="DV267" i="4" s="1"/>
  <c r="DV198" i="4"/>
  <c r="DV243" i="4" s="1"/>
  <c r="DV111" i="4"/>
  <c r="DV156" i="4" s="1"/>
  <c r="DV66" i="4" s="1"/>
  <c r="DV217" i="4"/>
  <c r="DV262" i="4" s="1"/>
  <c r="DV105" i="4"/>
  <c r="DV150" i="4" s="1"/>
  <c r="DV60" i="4" s="1"/>
  <c r="DV218" i="4"/>
  <c r="DV263" i="4" s="1"/>
  <c r="DV192" i="4"/>
  <c r="DV237" i="4" s="1"/>
  <c r="DV124" i="4"/>
  <c r="DV169" i="4" s="1"/>
  <c r="DV79" i="4" s="1"/>
  <c r="DU240" i="4"/>
  <c r="DU270" i="4"/>
  <c r="DV127" i="4"/>
  <c r="DV172" i="4" s="1"/>
  <c r="DV82" i="4" s="1"/>
  <c r="DV128" i="4"/>
  <c r="DV173" i="4" s="1"/>
  <c r="DV83" i="4" s="1"/>
  <c r="DV118" i="4"/>
  <c r="DV163" i="4" s="1"/>
  <c r="DV73" i="4" s="1"/>
  <c r="DV126" i="4"/>
  <c r="DV171" i="4" s="1"/>
  <c r="DV81" i="4" s="1"/>
  <c r="DV102" i="4"/>
  <c r="DV147" i="4" s="1"/>
  <c r="DV57" i="4" s="1"/>
  <c r="DV109" i="4"/>
  <c r="DV154" i="4" s="1"/>
  <c r="DV64" i="4" s="1"/>
  <c r="DV196" i="4"/>
  <c r="DV241" i="4" s="1"/>
  <c r="DV216" i="4"/>
  <c r="DV261" i="4" s="1"/>
  <c r="DV101" i="4"/>
  <c r="DV146" i="4" s="1"/>
  <c r="DV56" i="4" s="1"/>
  <c r="DV204" i="4"/>
  <c r="DV249" i="4" s="1"/>
  <c r="DV207" i="4"/>
  <c r="DV252" i="4" s="1"/>
  <c r="DV115" i="4"/>
  <c r="DV160" i="4" s="1"/>
  <c r="DV70" i="4" s="1"/>
  <c r="DV201" i="4"/>
  <c r="DV246" i="4" s="1"/>
  <c r="DV12" i="5"/>
  <c r="DV199" i="4"/>
  <c r="DV244" i="4" s="1"/>
  <c r="DV221" i="4"/>
  <c r="DV266" i="4" s="1"/>
  <c r="DV228" i="4"/>
  <c r="DV273" i="4" s="1"/>
  <c r="DV135" i="4"/>
  <c r="DV180" i="4" s="1"/>
  <c r="DV90" i="4" s="1"/>
  <c r="DV114" i="4"/>
  <c r="DV159" i="4" s="1"/>
  <c r="DV69" i="4" s="1"/>
  <c r="DV194" i="4"/>
  <c r="DV239" i="4" s="1"/>
  <c r="AS14" i="26"/>
  <c r="DU11" i="9"/>
  <c r="DU17" i="8"/>
  <c r="DV13" i="5"/>
  <c r="AO9" i="25"/>
  <c r="AL9" i="25"/>
  <c r="I9" i="25"/>
  <c r="K7" i="25"/>
  <c r="AN7" i="25"/>
  <c r="Y9" i="25"/>
  <c r="AN9" i="25"/>
  <c r="S9" i="25"/>
  <c r="AJ7" i="25"/>
  <c r="L7" i="25"/>
  <c r="F9" i="25"/>
  <c r="G7" i="25"/>
  <c r="X9" i="25"/>
  <c r="R7" i="25"/>
  <c r="AS7" i="25"/>
  <c r="AD7" i="25"/>
  <c r="AA9" i="25"/>
  <c r="AQ7" i="25"/>
  <c r="P7" i="25"/>
  <c r="S7" i="25"/>
  <c r="N9" i="25"/>
  <c r="O9" i="25"/>
  <c r="AI9" i="25"/>
  <c r="M9" i="25"/>
  <c r="AB7" i="25"/>
  <c r="T9" i="25"/>
  <c r="AC9" i="25"/>
  <c r="J9" i="25"/>
  <c r="T7" i="25"/>
  <c r="P9" i="25"/>
  <c r="AP7" i="25"/>
  <c r="W7" i="25"/>
  <c r="U9" i="25"/>
  <c r="AS9" i="25"/>
  <c r="Q7" i="25"/>
  <c r="Z7" i="25"/>
  <c r="G9" i="25"/>
  <c r="F7" i="25"/>
  <c r="AH7" i="25"/>
  <c r="N7" i="25"/>
  <c r="AR7" i="25"/>
  <c r="AR9" i="25"/>
  <c r="AO7" i="25"/>
  <c r="M7" i="25"/>
  <c r="U7" i="25"/>
  <c r="AQ9" i="25"/>
  <c r="AK7" i="25"/>
  <c r="X7" i="25"/>
  <c r="AM7" i="25"/>
  <c r="AG9" i="25"/>
  <c r="K9" i="25"/>
  <c r="F8" i="25"/>
  <c r="J7" i="25"/>
  <c r="AF9" i="25"/>
  <c r="AB9" i="25"/>
  <c r="AP9" i="25"/>
  <c r="AA7" i="25"/>
  <c r="AI7" i="25"/>
  <c r="AF7" i="25"/>
  <c r="AL7" i="25"/>
  <c r="L9" i="25"/>
  <c r="AM9" i="25"/>
  <c r="AD9" i="25"/>
  <c r="Q9" i="25"/>
  <c r="Y7" i="25"/>
  <c r="AG7" i="25"/>
  <c r="AC7" i="25"/>
  <c r="O7" i="25"/>
  <c r="V7" i="25"/>
  <c r="AJ9" i="25"/>
  <c r="R9" i="25"/>
  <c r="AK9" i="25"/>
  <c r="W9" i="25"/>
  <c r="V9" i="25"/>
  <c r="AH9" i="25"/>
  <c r="AE7" i="25"/>
  <c r="Z9" i="25"/>
  <c r="AE9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S8" i="25"/>
  <c r="AR8" i="25"/>
  <c r="DU15" i="8"/>
  <c r="DU9" i="9"/>
  <c r="AT24" i="26"/>
  <c r="F15" i="26"/>
  <c r="N13" i="26"/>
  <c r="X15" i="26"/>
  <c r="Q15" i="26"/>
  <c r="T13" i="26"/>
  <c r="AS13" i="26"/>
  <c r="AP15" i="26"/>
  <c r="AO15" i="26"/>
  <c r="T15" i="26"/>
  <c r="K15" i="26"/>
  <c r="O13" i="26"/>
  <c r="AA13" i="26"/>
  <c r="AG13" i="26"/>
  <c r="I15" i="26"/>
  <c r="AQ13" i="26"/>
  <c r="AP13" i="26"/>
  <c r="G13" i="26"/>
  <c r="AF15" i="26"/>
  <c r="AM13" i="26"/>
  <c r="AI15" i="26"/>
  <c r="R13" i="26"/>
  <c r="AH15" i="26"/>
  <c r="AG15" i="26"/>
  <c r="AC15" i="26"/>
  <c r="U15" i="26"/>
  <c r="J13" i="26"/>
  <c r="AA15" i="26"/>
  <c r="K13" i="26"/>
  <c r="X13" i="26"/>
  <c r="AD15" i="26"/>
  <c r="AK15" i="26"/>
  <c r="AB15" i="26"/>
  <c r="S15" i="26"/>
  <c r="AN13" i="26"/>
  <c r="AD13" i="26"/>
  <c r="AJ15" i="26"/>
  <c r="AC13" i="26"/>
  <c r="Z15" i="26"/>
  <c r="AM15" i="26"/>
  <c r="AB13" i="26"/>
  <c r="M13" i="26"/>
  <c r="AQ15" i="26"/>
  <c r="P15" i="26"/>
  <c r="Y15" i="26"/>
  <c r="Q13" i="26"/>
  <c r="F13" i="26"/>
  <c r="W13" i="26"/>
  <c r="Z13" i="26"/>
  <c r="AN15" i="26"/>
  <c r="V13" i="26"/>
  <c r="V15" i="26"/>
  <c r="R15" i="26"/>
  <c r="L15" i="26"/>
  <c r="Y13" i="26"/>
  <c r="S13" i="26"/>
  <c r="AR13" i="26"/>
  <c r="AH13" i="26"/>
  <c r="AF13" i="26"/>
  <c r="G15" i="26"/>
  <c r="AR15" i="26"/>
  <c r="L13" i="26"/>
  <c r="AI13" i="26"/>
  <c r="AO13" i="26"/>
  <c r="AL13" i="26"/>
  <c r="F14" i="26"/>
  <c r="AK13" i="26"/>
  <c r="J15" i="26"/>
  <c r="O15" i="26"/>
  <c r="U13" i="26"/>
  <c r="AE15" i="26"/>
  <c r="P13" i="26"/>
  <c r="N15" i="26"/>
  <c r="AE13" i="26"/>
  <c r="AL15" i="26"/>
  <c r="AS15" i="26"/>
  <c r="W15" i="26"/>
  <c r="AJ13" i="26"/>
  <c r="M15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AN14" i="26"/>
  <c r="AO14" i="26"/>
  <c r="AP14" i="26"/>
  <c r="AQ14" i="26"/>
  <c r="AR14" i="26"/>
  <c r="DT277" i="4"/>
  <c r="DT16" i="8"/>
  <c r="DT10" i="9"/>
  <c r="F52" i="25"/>
  <c r="G52" i="25"/>
  <c r="H52" i="25"/>
  <c r="I52" i="25"/>
  <c r="J52" i="25"/>
  <c r="K52" i="25"/>
  <c r="L52" i="25"/>
  <c r="M52" i="25"/>
  <c r="N52" i="25"/>
  <c r="O52" i="25"/>
  <c r="P52" i="25"/>
  <c r="Q52" i="25"/>
  <c r="S52" i="25"/>
  <c r="T52" i="25"/>
  <c r="U52" i="25"/>
  <c r="W52" i="25"/>
  <c r="X52" i="25"/>
  <c r="Y52" i="25"/>
  <c r="AA52" i="25"/>
  <c r="AB52" i="25"/>
  <c r="AC52" i="25"/>
  <c r="AD52" i="25"/>
  <c r="AE52" i="25"/>
  <c r="AF52" i="25"/>
  <c r="AG52" i="25"/>
  <c r="AH52" i="25"/>
  <c r="AI52" i="25"/>
  <c r="AJ52" i="25"/>
  <c r="AK52" i="25"/>
  <c r="AL52" i="25"/>
  <c r="AM52" i="25"/>
  <c r="AN52" i="25"/>
  <c r="AO52" i="25"/>
  <c r="AP52" i="25"/>
  <c r="AQ52" i="25"/>
  <c r="AR52" i="25"/>
  <c r="AS52" i="25"/>
  <c r="AT52" i="25"/>
  <c r="CV15" i="5"/>
  <c r="DD15" i="5"/>
  <c r="CQ15" i="5"/>
  <c r="CY15" i="5"/>
  <c r="CT15" i="5"/>
  <c r="DN15" i="5"/>
  <c r="CX15" i="5"/>
  <c r="CZ15" i="5"/>
  <c r="DH15" i="5"/>
  <c r="DL15" i="5"/>
  <c r="DP15" i="5"/>
  <c r="DO15" i="5"/>
  <c r="DA15" i="5"/>
  <c r="DJ15" i="5"/>
  <c r="CS15" i="5"/>
  <c r="DE15" i="5"/>
  <c r="DI15" i="5"/>
  <c r="DM15" i="5"/>
  <c r="DQ15" i="5"/>
  <c r="DV88" i="5"/>
  <c r="DT15" i="5"/>
  <c r="DB15" i="5"/>
  <c r="CW15" i="5"/>
  <c r="DF15" i="5"/>
  <c r="CO15" i="5"/>
  <c r="DC15" i="5"/>
  <c r="DV15" i="5"/>
  <c r="DU15" i="5"/>
  <c r="DV8" i="5"/>
  <c r="CN15" i="5"/>
  <c r="CR15" i="5"/>
  <c r="DS15" i="5"/>
  <c r="CU15" i="5"/>
  <c r="DG15" i="5"/>
  <c r="DK15" i="5"/>
  <c r="CP15" i="5"/>
  <c r="DR15" i="5"/>
  <c r="AQ27" i="27"/>
  <c r="F22" i="15"/>
  <c r="G25" i="9"/>
  <c r="G28" i="8"/>
  <c r="Q27" i="27"/>
  <c r="AS27" i="27"/>
  <c r="AT27" i="27"/>
  <c r="AT32" i="26"/>
  <c r="AC27" i="27"/>
  <c r="J27" i="27"/>
  <c r="AM27" i="27"/>
  <c r="AF27" i="27"/>
  <c r="V27" i="27"/>
  <c r="M27" i="27"/>
  <c r="O27" i="27"/>
  <c r="AP27" i="27"/>
  <c r="AR27" i="27"/>
  <c r="AA27" i="27"/>
  <c r="AS62" i="26"/>
  <c r="AH27" i="27"/>
  <c r="AT30" i="25"/>
  <c r="T27" i="27"/>
  <c r="AJ27" i="27"/>
  <c r="P27" i="27"/>
  <c r="AE27" i="27"/>
  <c r="I27" i="27"/>
  <c r="Z27" i="27"/>
  <c r="DU23" i="8"/>
  <c r="DU20" i="9"/>
  <c r="DU20" i="8"/>
  <c r="DU17" i="9"/>
  <c r="AR24" i="26"/>
  <c r="AR20" i="26"/>
  <c r="AQ21" i="26"/>
  <c r="G46" i="26"/>
  <c r="L67" i="26"/>
  <c r="F33" i="26"/>
  <c r="G57" i="26"/>
  <c r="P53" i="26"/>
  <c r="N58" i="26"/>
  <c r="AN48" i="26"/>
  <c r="AF49" i="26"/>
  <c r="AE39" i="26"/>
  <c r="AF46" i="26"/>
  <c r="AR48" i="26"/>
  <c r="Y45" i="26"/>
  <c r="AP46" i="26"/>
  <c r="AI54" i="26"/>
  <c r="AQ64" i="26"/>
  <c r="AI44" i="26"/>
  <c r="AM47" i="26"/>
  <c r="J33" i="26"/>
  <c r="X63" i="26"/>
  <c r="F47" i="26"/>
  <c r="AR47" i="26"/>
  <c r="K63" i="26"/>
  <c r="AE45" i="26"/>
  <c r="F64" i="26"/>
  <c r="N47" i="26"/>
  <c r="H62" i="26"/>
  <c r="AQ58" i="26"/>
  <c r="V53" i="26"/>
  <c r="K57" i="26"/>
  <c r="H57" i="26"/>
  <c r="K62" i="26"/>
  <c r="S47" i="26"/>
  <c r="W45" i="26"/>
  <c r="O55" i="26"/>
  <c r="S48" i="26"/>
  <c r="W67" i="26"/>
  <c r="U45" i="26"/>
  <c r="L44" i="26"/>
  <c r="AS64" i="26"/>
  <c r="S55" i="26"/>
  <c r="AD49" i="26"/>
  <c r="AC67" i="26"/>
  <c r="AR53" i="26"/>
  <c r="AG63" i="26"/>
  <c r="Z39" i="26"/>
  <c r="AK45" i="26"/>
  <c r="R44" i="26"/>
  <c r="K33" i="26"/>
  <c r="Q39" i="26"/>
  <c r="AH66" i="26"/>
  <c r="AN55" i="26"/>
  <c r="AK48" i="26"/>
  <c r="H53" i="26"/>
  <c r="O64" i="26"/>
  <c r="AP58" i="26"/>
  <c r="V45" i="26"/>
  <c r="T46" i="26"/>
  <c r="AQ32" i="26"/>
  <c r="Q44" i="26"/>
  <c r="N64" i="26"/>
  <c r="AE62" i="26"/>
  <c r="N57" i="26"/>
  <c r="I67" i="26"/>
  <c r="Y57" i="26"/>
  <c r="AT48" i="26"/>
  <c r="AG53" i="26"/>
  <c r="AK46" i="26"/>
  <c r="AA67" i="26"/>
  <c r="AP53" i="26"/>
  <c r="P39" i="26"/>
  <c r="AR33" i="26"/>
  <c r="AJ47" i="26"/>
  <c r="AL55" i="26"/>
  <c r="AQ47" i="26"/>
  <c r="T48" i="26"/>
  <c r="S64" i="26"/>
  <c r="AT67" i="26"/>
  <c r="AA64" i="26"/>
  <c r="Q47" i="26"/>
  <c r="U54" i="26"/>
  <c r="AP44" i="26"/>
  <c r="F65" i="26"/>
  <c r="AA53" i="26"/>
  <c r="AT44" i="26"/>
  <c r="L39" i="26"/>
  <c r="L57" i="26"/>
  <c r="AS47" i="26"/>
  <c r="K54" i="26"/>
  <c r="I49" i="26"/>
  <c r="V55" i="26"/>
  <c r="O53" i="26"/>
  <c r="AI40" i="26"/>
  <c r="J54" i="26"/>
  <c r="Q62" i="26"/>
  <c r="AK49" i="26"/>
  <c r="AF66" i="26"/>
  <c r="AA54" i="26"/>
  <c r="AI53" i="26"/>
  <c r="AE53" i="26"/>
  <c r="AL67" i="26"/>
  <c r="T66" i="26"/>
  <c r="AA44" i="26"/>
  <c r="AB66" i="26"/>
  <c r="P62" i="26"/>
  <c r="AD58" i="26"/>
  <c r="AJ62" i="26"/>
  <c r="H64" i="26"/>
  <c r="Q54" i="26"/>
  <c r="AO49" i="26"/>
  <c r="AQ67" i="26"/>
  <c r="AQ49" i="26"/>
  <c r="AC62" i="26"/>
  <c r="Q57" i="26"/>
  <c r="Z57" i="26"/>
  <c r="AF57" i="26"/>
  <c r="AM55" i="26"/>
  <c r="J58" i="26"/>
  <c r="AM66" i="26"/>
  <c r="T40" i="26"/>
  <c r="F57" i="26"/>
  <c r="O46" i="26"/>
  <c r="AM48" i="26"/>
  <c r="U46" i="26"/>
  <c r="V57" i="26"/>
  <c r="S44" i="26"/>
  <c r="AC44" i="26"/>
  <c r="W47" i="26"/>
  <c r="AR45" i="26"/>
  <c r="G40" i="26"/>
  <c r="AB44" i="26"/>
  <c r="AM45" i="26"/>
  <c r="X48" i="26"/>
  <c r="AJ66" i="26"/>
  <c r="AE63" i="26"/>
  <c r="N62" i="26"/>
  <c r="AP66" i="26"/>
  <c r="AM58" i="26"/>
  <c r="AP57" i="26"/>
  <c r="AK58" i="26"/>
  <c r="N39" i="26"/>
  <c r="I63" i="26"/>
  <c r="AC57" i="26"/>
  <c r="H45" i="26"/>
  <c r="G33" i="26"/>
  <c r="U58" i="26"/>
  <c r="AP62" i="26"/>
  <c r="AS25" i="26"/>
  <c r="M53" i="26"/>
  <c r="AD39" i="26"/>
  <c r="AH47" i="26"/>
  <c r="AC33" i="26"/>
  <c r="AI45" i="26"/>
  <c r="T58" i="26"/>
  <c r="M44" i="26"/>
  <c r="U44" i="26"/>
  <c r="Y62" i="26"/>
  <c r="AL39" i="26"/>
  <c r="S53" i="26"/>
  <c r="X33" i="26"/>
  <c r="AT47" i="26"/>
  <c r="T47" i="26"/>
  <c r="AN54" i="26"/>
  <c r="AP39" i="26"/>
  <c r="AM54" i="26"/>
  <c r="AB45" i="26"/>
  <c r="AO62" i="26"/>
  <c r="AP45" i="26"/>
  <c r="AE66" i="26"/>
  <c r="AD32" i="26"/>
  <c r="F27" i="26"/>
  <c r="R40" i="26"/>
  <c r="Z44" i="26"/>
  <c r="R53" i="26"/>
  <c r="K39" i="26"/>
  <c r="AG54" i="26"/>
  <c r="O39" i="26"/>
  <c r="AD57" i="26"/>
  <c r="AH39" i="26"/>
  <c r="W58" i="26"/>
  <c r="AG32" i="26"/>
  <c r="Y44" i="26"/>
  <c r="AQ62" i="26"/>
  <c r="Y47" i="26"/>
  <c r="AI39" i="26"/>
  <c r="J40" i="26"/>
  <c r="R54" i="26"/>
  <c r="M57" i="26"/>
  <c r="AO48" i="26"/>
  <c r="AC45" i="26"/>
  <c r="AE64" i="26"/>
  <c r="AH44" i="26"/>
  <c r="Y48" i="26"/>
  <c r="AQ40" i="26"/>
  <c r="G54" i="26"/>
  <c r="AQ24" i="26"/>
  <c r="AS32" i="26"/>
  <c r="G32" i="26"/>
  <c r="G55" i="26"/>
  <c r="G44" i="26"/>
  <c r="AI55" i="26"/>
  <c r="AJ45" i="26"/>
  <c r="AF48" i="26"/>
  <c r="AN39" i="26"/>
  <c r="AB53" i="26"/>
  <c r="AN57" i="26"/>
  <c r="T53" i="26"/>
  <c r="J44" i="26"/>
  <c r="R67" i="26"/>
  <c r="AM62" i="26"/>
  <c r="P63" i="26"/>
  <c r="K66" i="26"/>
  <c r="AH40" i="26"/>
  <c r="X66" i="26"/>
  <c r="AQ53" i="26"/>
  <c r="Y49" i="26"/>
  <c r="X67" i="26"/>
  <c r="X44" i="26"/>
  <c r="V54" i="26"/>
  <c r="AF58" i="26"/>
  <c r="T32" i="26"/>
  <c r="AA57" i="26"/>
  <c r="M67" i="26"/>
  <c r="Y32" i="26"/>
  <c r="O48" i="26"/>
  <c r="AT63" i="26"/>
  <c r="S46" i="26"/>
  <c r="W55" i="26"/>
  <c r="AB47" i="26"/>
  <c r="AA48" i="26"/>
  <c r="V64" i="26"/>
  <c r="AC58" i="26"/>
  <c r="AT62" i="26"/>
  <c r="AD63" i="26"/>
  <c r="AE48" i="26"/>
  <c r="AK67" i="26"/>
  <c r="O44" i="26"/>
  <c r="AH48" i="26"/>
  <c r="AQ25" i="26"/>
  <c r="AR40" i="26"/>
  <c r="AT49" i="26"/>
  <c r="J57" i="26"/>
  <c r="U66" i="26"/>
  <c r="AQ39" i="26"/>
  <c r="U62" i="26"/>
  <c r="AA66" i="26"/>
  <c r="R39" i="26"/>
  <c r="AA46" i="26"/>
  <c r="AB33" i="26"/>
  <c r="AP33" i="26"/>
  <c r="Z33" i="26"/>
  <c r="AQ46" i="26"/>
  <c r="W53" i="26"/>
  <c r="P67" i="26"/>
  <c r="T44" i="26"/>
  <c r="L46" i="26"/>
  <c r="K48" i="26"/>
  <c r="AN67" i="26"/>
  <c r="U39" i="26"/>
  <c r="AR46" i="26"/>
  <c r="Q40" i="26"/>
  <c r="S40" i="26"/>
  <c r="U48" i="26"/>
  <c r="AO63" i="26"/>
  <c r="X57" i="26"/>
  <c r="J48" i="26"/>
  <c r="AP48" i="26"/>
  <c r="T33" i="26"/>
  <c r="AD53" i="26"/>
  <c r="AF63" i="26"/>
  <c r="N32" i="26"/>
  <c r="AN53" i="26"/>
  <c r="AN45" i="26"/>
  <c r="M32" i="26"/>
  <c r="Q48" i="26"/>
  <c r="P44" i="26"/>
  <c r="AP64" i="26"/>
  <c r="I62" i="26"/>
  <c r="AL64" i="26"/>
  <c r="T64" i="26"/>
  <c r="AR67" i="26"/>
  <c r="O40" i="26"/>
  <c r="AC46" i="26"/>
  <c r="L49" i="26"/>
  <c r="AB55" i="26"/>
  <c r="AG64" i="26"/>
  <c r="AQ45" i="26"/>
  <c r="V39" i="26"/>
  <c r="AH62" i="26"/>
  <c r="AS66" i="26"/>
  <c r="K64" i="26"/>
  <c r="AK25" i="26"/>
  <c r="AG45" i="26"/>
  <c r="AN25" i="26"/>
  <c r="H48" i="26"/>
  <c r="S45" i="26"/>
  <c r="AJ64" i="26"/>
  <c r="Z64" i="26"/>
  <c r="AO54" i="26"/>
  <c r="L40" i="26"/>
  <c r="AF44" i="26"/>
  <c r="AI64" i="26"/>
  <c r="AG66" i="26"/>
  <c r="X64" i="26"/>
  <c r="V48" i="26"/>
  <c r="O67" i="26"/>
  <c r="AH58" i="26"/>
  <c r="AP49" i="26"/>
  <c r="W49" i="26"/>
  <c r="W57" i="26"/>
  <c r="AK32" i="26"/>
  <c r="N66" i="26"/>
  <c r="AM25" i="26"/>
  <c r="AF39" i="26"/>
  <c r="Q64" i="26"/>
  <c r="M55" i="26"/>
  <c r="X46" i="26"/>
  <c r="P58" i="26"/>
  <c r="G66" i="26"/>
  <c r="I46" i="26"/>
  <c r="J62" i="26"/>
  <c r="AO44" i="26"/>
  <c r="H55" i="26"/>
  <c r="U40" i="26"/>
  <c r="I47" i="26"/>
  <c r="AF47" i="26"/>
  <c r="T57" i="26"/>
  <c r="AQ57" i="26"/>
  <c r="AI58" i="26"/>
  <c r="O47" i="26"/>
  <c r="F23" i="26"/>
  <c r="H66" i="26"/>
  <c r="O63" i="26"/>
  <c r="AJ46" i="26"/>
  <c r="Y63" i="26"/>
  <c r="I66" i="26"/>
  <c r="AD66" i="26"/>
  <c r="AQ55" i="26"/>
  <c r="AH46" i="26"/>
  <c r="AQ44" i="26"/>
  <c r="J47" i="26"/>
  <c r="AK55" i="26"/>
  <c r="N53" i="26"/>
  <c r="S63" i="26"/>
  <c r="X62" i="26"/>
  <c r="AI66" i="26"/>
  <c r="K53" i="26"/>
  <c r="L48" i="26"/>
  <c r="V58" i="26"/>
  <c r="AE57" i="26"/>
  <c r="L32" i="26"/>
  <c r="AA49" i="26"/>
  <c r="AF62" i="26"/>
  <c r="X54" i="26"/>
  <c r="P32" i="26"/>
  <c r="F62" i="26"/>
  <c r="O49" i="26"/>
  <c r="R55" i="26"/>
  <c r="T39" i="26"/>
  <c r="U47" i="26"/>
  <c r="AF40" i="26"/>
  <c r="Y64" i="26"/>
  <c r="X58" i="26"/>
  <c r="AE67" i="26"/>
  <c r="S67" i="26"/>
  <c r="I55" i="26"/>
  <c r="AM44" i="26"/>
  <c r="Q53" i="26"/>
  <c r="AR57" i="26"/>
  <c r="M46" i="26"/>
  <c r="AL57" i="26"/>
  <c r="M49" i="26"/>
  <c r="J49" i="26"/>
  <c r="Q58" i="26"/>
  <c r="AS54" i="26"/>
  <c r="AO40" i="26"/>
  <c r="AO39" i="26"/>
  <c r="M62" i="26"/>
  <c r="AR63" i="26"/>
  <c r="L63" i="26"/>
  <c r="P57" i="26"/>
  <c r="AK66" i="26"/>
  <c r="AK53" i="26"/>
  <c r="AJ67" i="26"/>
  <c r="AE46" i="26"/>
  <c r="V40" i="26"/>
  <c r="N67" i="26"/>
  <c r="H21" i="26"/>
  <c r="G23" i="26"/>
  <c r="I22" i="26"/>
  <c r="I19" i="26"/>
  <c r="K23" i="26"/>
  <c r="J21" i="26"/>
  <c r="J23" i="26"/>
  <c r="AS21" i="26"/>
  <c r="AS20" i="26"/>
  <c r="AS24" i="26"/>
  <c r="AT53" i="26"/>
  <c r="F25" i="26"/>
  <c r="G62" i="26"/>
  <c r="G58" i="26"/>
  <c r="L45" i="26"/>
  <c r="N40" i="26"/>
  <c r="AQ54" i="26"/>
  <c r="AA33" i="26"/>
  <c r="N49" i="26"/>
  <c r="AL45" i="26"/>
  <c r="K40" i="26"/>
  <c r="AH63" i="26"/>
  <c r="T63" i="26"/>
  <c r="Q45" i="26"/>
  <c r="W46" i="26"/>
  <c r="AT55" i="26"/>
  <c r="AD55" i="26"/>
  <c r="AL46" i="26"/>
  <c r="S66" i="26"/>
  <c r="AM40" i="26"/>
  <c r="G45" i="26"/>
  <c r="N44" i="26"/>
  <c r="P46" i="26"/>
  <c r="Q55" i="26"/>
  <c r="Y55" i="26"/>
  <c r="P66" i="26"/>
  <c r="AI49" i="26"/>
  <c r="AG48" i="26"/>
  <c r="AM39" i="26"/>
  <c r="AE40" i="26"/>
  <c r="AR49" i="26"/>
  <c r="O62" i="26"/>
  <c r="X39" i="26"/>
  <c r="R33" i="26"/>
  <c r="Q46" i="26"/>
  <c r="I44" i="26"/>
  <c r="AD54" i="26"/>
  <c r="AS33" i="26"/>
  <c r="S57" i="26"/>
  <c r="AM67" i="26"/>
  <c r="Y66" i="26"/>
  <c r="L66" i="26"/>
  <c r="AN32" i="26"/>
  <c r="V63" i="26"/>
  <c r="K49" i="26"/>
  <c r="F21" i="26"/>
  <c r="AO47" i="26"/>
  <c r="I53" i="26"/>
  <c r="AL47" i="26"/>
  <c r="AO33" i="26"/>
  <c r="J55" i="26"/>
  <c r="O45" i="26"/>
  <c r="AA63" i="26"/>
  <c r="AI57" i="26"/>
  <c r="I58" i="26"/>
  <c r="AS57" i="26"/>
  <c r="AD46" i="26"/>
  <c r="AE54" i="26"/>
  <c r="F49" i="26"/>
  <c r="AR54" i="26"/>
  <c r="AL66" i="26"/>
  <c r="AQ66" i="26"/>
  <c r="Z67" i="26"/>
  <c r="H46" i="26"/>
  <c r="AO53" i="26"/>
  <c r="AJ63" i="26"/>
  <c r="Z55" i="26"/>
  <c r="M40" i="26"/>
  <c r="N54" i="26"/>
  <c r="AG55" i="26"/>
  <c r="AP25" i="26"/>
  <c r="Z53" i="26"/>
  <c r="M54" i="26"/>
  <c r="AI46" i="26"/>
  <c r="AG58" i="26"/>
  <c r="M47" i="26"/>
  <c r="AR44" i="26"/>
  <c r="Z48" i="26"/>
  <c r="AN44" i="26"/>
  <c r="T67" i="26"/>
  <c r="AG47" i="26"/>
  <c r="AK33" i="26"/>
  <c r="AM64" i="26"/>
  <c r="AN64" i="26"/>
  <c r="AR55" i="26"/>
  <c r="AH57" i="26"/>
  <c r="AS44" i="26"/>
  <c r="K44" i="26"/>
  <c r="AQ48" i="26"/>
  <c r="AS48" i="26"/>
  <c r="AN46" i="26"/>
  <c r="AB62" i="26"/>
  <c r="F20" i="26"/>
  <c r="Z45" i="26"/>
  <c r="AN40" i="26"/>
  <c r="AE49" i="26"/>
  <c r="AB63" i="26"/>
  <c r="AC47" i="26"/>
  <c r="Z58" i="26"/>
  <c r="AS58" i="26"/>
  <c r="F39" i="26"/>
  <c r="AJ40" i="26"/>
  <c r="AB54" i="26"/>
  <c r="J45" i="26"/>
  <c r="AF67" i="26"/>
  <c r="W44" i="26"/>
  <c r="AL49" i="26"/>
  <c r="T49" i="26"/>
  <c r="J53" i="26"/>
  <c r="U67" i="26"/>
  <c r="AD45" i="26"/>
  <c r="AC55" i="26"/>
  <c r="AC66" i="26"/>
  <c r="AN66" i="26"/>
  <c r="AJ55" i="26"/>
  <c r="S54" i="26"/>
  <c r="AB48" i="26"/>
  <c r="AK44" i="26"/>
  <c r="AK63" i="26"/>
  <c r="AC48" i="26"/>
  <c r="X53" i="26"/>
  <c r="AR58" i="26"/>
  <c r="V62" i="26"/>
  <c r="AE58" i="26"/>
  <c r="AN47" i="26"/>
  <c r="S39" i="26"/>
  <c r="AC40" i="26"/>
  <c r="AG57" i="26"/>
  <c r="AO66" i="26"/>
  <c r="AL32" i="26"/>
  <c r="X47" i="26"/>
  <c r="Y54" i="26"/>
  <c r="AJ49" i="26"/>
  <c r="AB64" i="26"/>
  <c r="AT54" i="26"/>
  <c r="F58" i="26"/>
  <c r="AS55" i="26"/>
  <c r="AL58" i="26"/>
  <c r="AN62" i="26"/>
  <c r="G48" i="26"/>
  <c r="AJ57" i="26"/>
  <c r="AT39" i="26"/>
  <c r="S62" i="26"/>
  <c r="R58" i="26"/>
  <c r="F45" i="26"/>
  <c r="AF55" i="26"/>
  <c r="T45" i="26"/>
  <c r="L54" i="26"/>
  <c r="L53" i="26"/>
  <c r="AT46" i="26"/>
  <c r="S32" i="26"/>
  <c r="W40" i="26"/>
  <c r="AB57" i="26"/>
  <c r="T55" i="26"/>
  <c r="H67" i="26"/>
  <c r="O54" i="26"/>
  <c r="AI33" i="26"/>
  <c r="AJ48" i="26"/>
  <c r="AL40" i="26"/>
  <c r="AE55" i="26"/>
  <c r="P40" i="26"/>
  <c r="AL62" i="26"/>
  <c r="M39" i="26"/>
  <c r="AM46" i="26"/>
  <c r="AL54" i="26"/>
  <c r="AI63" i="26"/>
  <c r="K46" i="26"/>
  <c r="R49" i="26"/>
  <c r="AG40" i="26"/>
  <c r="Z49" i="26"/>
  <c r="Y39" i="26"/>
  <c r="K55" i="26"/>
  <c r="AS46" i="26"/>
  <c r="U32" i="26"/>
  <c r="AF45" i="26"/>
  <c r="AF33" i="26"/>
  <c r="Y67" i="26"/>
  <c r="M45" i="26"/>
  <c r="X45" i="26"/>
  <c r="R48" i="26"/>
  <c r="AE32" i="26"/>
  <c r="G21" i="26"/>
  <c r="AP47" i="26"/>
  <c r="I54" i="26"/>
  <c r="AR66" i="26"/>
  <c r="AC64" i="26"/>
  <c r="W66" i="26"/>
  <c r="AF64" i="26"/>
  <c r="AT40" i="26"/>
  <c r="N46" i="26"/>
  <c r="M63" i="26"/>
  <c r="AP67" i="26"/>
  <c r="V67" i="26"/>
  <c r="H49" i="26"/>
  <c r="Q49" i="26"/>
  <c r="K58" i="26"/>
  <c r="Q63" i="26"/>
  <c r="I40" i="26"/>
  <c r="G22" i="26"/>
  <c r="I33" i="26"/>
  <c r="G19" i="26"/>
  <c r="I32" i="26"/>
  <c r="J22" i="26"/>
  <c r="J20" i="26"/>
  <c r="M21" i="26"/>
  <c r="M23" i="26"/>
  <c r="AR21" i="26"/>
  <c r="G47" i="26"/>
  <c r="X55" i="26"/>
  <c r="G53" i="26"/>
  <c r="F59" i="26"/>
  <c r="AJ39" i="26"/>
  <c r="P45" i="26"/>
  <c r="AC54" i="26"/>
  <c r="L55" i="26"/>
  <c r="L47" i="26"/>
  <c r="M66" i="26"/>
  <c r="U53" i="26"/>
  <c r="R57" i="26"/>
  <c r="J63" i="26"/>
  <c r="R66" i="26"/>
  <c r="H47" i="26"/>
  <c r="AL44" i="26"/>
  <c r="AS45" i="26"/>
  <c r="S33" i="26"/>
  <c r="AH55" i="26"/>
  <c r="X49" i="26"/>
  <c r="F32" i="26"/>
  <c r="P48" i="26"/>
  <c r="H58" i="26"/>
  <c r="W48" i="26"/>
  <c r="AO57" i="26"/>
  <c r="P64" i="26"/>
  <c r="AQ63" i="26"/>
  <c r="U63" i="26"/>
  <c r="O57" i="26"/>
  <c r="V44" i="26"/>
  <c r="F67" i="26"/>
  <c r="AT45" i="26"/>
  <c r="AP55" i="26"/>
  <c r="L62" i="26"/>
  <c r="AG39" i="26"/>
  <c r="Y40" i="26"/>
  <c r="AM32" i="26"/>
  <c r="R45" i="26"/>
  <c r="Y46" i="26"/>
  <c r="AM49" i="26"/>
  <c r="AP40" i="26"/>
  <c r="AK47" i="26"/>
  <c r="AC49" i="26"/>
  <c r="AD40" i="26"/>
  <c r="O32" i="26"/>
  <c r="AA40" i="26"/>
  <c r="AO64" i="26"/>
  <c r="W63" i="26"/>
  <c r="U57" i="26"/>
  <c r="AG62" i="26"/>
  <c r="AP54" i="26"/>
  <c r="N45" i="26"/>
  <c r="AE44" i="26"/>
  <c r="AL63" i="26"/>
  <c r="F46" i="26"/>
  <c r="T62" i="26"/>
  <c r="AH53" i="26"/>
  <c r="AH45" i="26"/>
  <c r="AD64" i="26"/>
  <c r="AI25" i="26"/>
  <c r="AT58" i="26"/>
  <c r="AS63" i="26"/>
  <c r="AE47" i="26"/>
  <c r="AD48" i="26"/>
  <c r="Z66" i="26"/>
  <c r="AD47" i="26"/>
  <c r="AT66" i="26"/>
  <c r="W39" i="26"/>
  <c r="N63" i="26"/>
  <c r="AI47" i="26"/>
  <c r="Y58" i="26"/>
  <c r="AB32" i="26"/>
  <c r="P55" i="26"/>
  <c r="I45" i="26"/>
  <c r="AM33" i="26"/>
  <c r="L64" i="26"/>
  <c r="F19" i="26"/>
  <c r="R64" i="26"/>
  <c r="K67" i="26"/>
  <c r="K45" i="26"/>
  <c r="M33" i="26"/>
  <c r="AB39" i="26"/>
  <c r="AA62" i="26"/>
  <c r="AO67" i="26"/>
  <c r="T54" i="26"/>
  <c r="K47" i="26"/>
  <c r="H39" i="26"/>
  <c r="AP63" i="26"/>
  <c r="AS67" i="26"/>
  <c r="AI62" i="26"/>
  <c r="AG46" i="26"/>
  <c r="AT57" i="26"/>
  <c r="P49" i="26"/>
  <c r="O66" i="26"/>
  <c r="O58" i="26"/>
  <c r="U49" i="26"/>
  <c r="J46" i="26"/>
  <c r="O33" i="26"/>
  <c r="AH54" i="26"/>
  <c r="AB40" i="26"/>
  <c r="P54" i="26"/>
  <c r="AM63" i="26"/>
  <c r="AN58" i="26"/>
  <c r="AS39" i="26"/>
  <c r="S58" i="26"/>
  <c r="V33" i="26"/>
  <c r="AC32" i="26"/>
  <c r="AB58" i="26"/>
  <c r="V49" i="26"/>
  <c r="I57" i="26"/>
  <c r="AL48" i="26"/>
  <c r="AJ33" i="26"/>
  <c r="Q67" i="26"/>
  <c r="AB46" i="26"/>
  <c r="AS49" i="26"/>
  <c r="AN63" i="26"/>
  <c r="F66" i="26"/>
  <c r="AA47" i="26"/>
  <c r="U64" i="26"/>
  <c r="AO46" i="26"/>
  <c r="AT64" i="26"/>
  <c r="AG67" i="26"/>
  <c r="AN49" i="26"/>
  <c r="AK40" i="26"/>
  <c r="AR62" i="26"/>
  <c r="AH49" i="26"/>
  <c r="AH64" i="26"/>
  <c r="AC53" i="26"/>
  <c r="V66" i="26"/>
  <c r="AD67" i="26"/>
  <c r="AJ58" i="26"/>
  <c r="W62" i="26"/>
  <c r="AM53" i="26"/>
  <c r="AO45" i="26"/>
  <c r="H44" i="26"/>
  <c r="N55" i="26"/>
  <c r="M48" i="26"/>
  <c r="AR39" i="26"/>
  <c r="AF54" i="26"/>
  <c r="AA32" i="26"/>
  <c r="AS53" i="26"/>
  <c r="J67" i="26"/>
  <c r="AE33" i="26"/>
  <c r="X40" i="26"/>
  <c r="J39" i="26"/>
  <c r="W32" i="26"/>
  <c r="AM57" i="26"/>
  <c r="AB67" i="26"/>
  <c r="I39" i="26"/>
  <c r="H63" i="26"/>
  <c r="H40" i="26"/>
  <c r="AJ53" i="26"/>
  <c r="AG44" i="26"/>
  <c r="AA39" i="26"/>
  <c r="J64" i="26"/>
  <c r="U55" i="26"/>
  <c r="AA58" i="26"/>
  <c r="AR64" i="26"/>
  <c r="W54" i="26"/>
  <c r="S49" i="26"/>
  <c r="W64" i="26"/>
  <c r="G49" i="26"/>
  <c r="V32" i="26"/>
  <c r="AI67" i="26"/>
  <c r="AI48" i="26"/>
  <c r="G67" i="26"/>
  <c r="J66" i="26"/>
  <c r="Z54" i="26"/>
  <c r="AB49" i="26"/>
  <c r="I48" i="26"/>
  <c r="AA55" i="26"/>
  <c r="AA45" i="26"/>
  <c r="H54" i="26"/>
  <c r="L58" i="26"/>
  <c r="F63" i="26"/>
  <c r="AD62" i="26"/>
  <c r="G63" i="26"/>
  <c r="AK57" i="26"/>
  <c r="Q66" i="26"/>
  <c r="Q33" i="26"/>
  <c r="AO55" i="26"/>
  <c r="AH67" i="26"/>
  <c r="AS40" i="26"/>
  <c r="AO58" i="26"/>
  <c r="Y53" i="26"/>
  <c r="N48" i="26"/>
  <c r="M58" i="26"/>
  <c r="AF53" i="26"/>
  <c r="I64" i="26"/>
  <c r="P47" i="26"/>
  <c r="AG49" i="26"/>
  <c r="F22" i="26"/>
  <c r="M64" i="26"/>
  <c r="H19" i="26"/>
  <c r="G20" i="26"/>
  <c r="I21" i="26"/>
  <c r="H22" i="26"/>
  <c r="J32" i="26"/>
  <c r="I23" i="26"/>
  <c r="I20" i="26"/>
  <c r="K21" i="26"/>
  <c r="H33" i="26"/>
  <c r="K32" i="26"/>
  <c r="L22" i="26"/>
  <c r="L21" i="26"/>
  <c r="M22" i="26"/>
  <c r="M20" i="26"/>
  <c r="O21" i="26"/>
  <c r="N21" i="26"/>
  <c r="Q19" i="26"/>
  <c r="Q23" i="26"/>
  <c r="Q20" i="26"/>
  <c r="S22" i="26"/>
  <c r="R20" i="26"/>
  <c r="U19" i="26"/>
  <c r="T21" i="26"/>
  <c r="U22" i="26"/>
  <c r="U20" i="26"/>
  <c r="W19" i="26"/>
  <c r="W33" i="26"/>
  <c r="W20" i="26"/>
  <c r="Z32" i="26"/>
  <c r="Z19" i="26"/>
  <c r="Y21" i="26"/>
  <c r="Z21" i="26"/>
  <c r="AA20" i="26"/>
  <c r="AD20" i="26"/>
  <c r="AE19" i="26"/>
  <c r="AD44" i="26"/>
  <c r="AF23" i="26"/>
  <c r="AF32" i="26"/>
  <c r="AH23" i="26"/>
  <c r="AH19" i="26"/>
  <c r="AG23" i="26"/>
  <c r="AI22" i="26"/>
  <c r="AH20" i="26"/>
  <c r="AJ25" i="26"/>
  <c r="AI23" i="26"/>
  <c r="AK54" i="26"/>
  <c r="AK19" i="26"/>
  <c r="AJ20" i="26"/>
  <c r="AL19" i="26"/>
  <c r="AL25" i="26"/>
  <c r="AL33" i="26"/>
  <c r="AL21" i="26"/>
  <c r="AL20" i="26"/>
  <c r="AN33" i="26"/>
  <c r="AM20" i="26"/>
  <c r="AN23" i="26"/>
  <c r="AN20" i="26"/>
  <c r="AO21" i="26"/>
  <c r="AO22" i="26"/>
  <c r="AP19" i="26"/>
  <c r="AQ19" i="26"/>
  <c r="AR22" i="26"/>
  <c r="AQ22" i="26"/>
  <c r="AS19" i="26"/>
  <c r="K19" i="26"/>
  <c r="N19" i="26"/>
  <c r="O23" i="26"/>
  <c r="P33" i="26"/>
  <c r="N20" i="26"/>
  <c r="P19" i="26"/>
  <c r="P21" i="26"/>
  <c r="R19" i="26"/>
  <c r="R32" i="26"/>
  <c r="Q22" i="26"/>
  <c r="R23" i="26"/>
  <c r="R21" i="26"/>
  <c r="T20" i="26"/>
  <c r="V19" i="26"/>
  <c r="V20" i="26"/>
  <c r="X20" i="26"/>
  <c r="Y23" i="26"/>
  <c r="AA23" i="26"/>
  <c r="Y20" i="26"/>
  <c r="AA19" i="26"/>
  <c r="AC63" i="26"/>
  <c r="AB20" i="26"/>
  <c r="AC20" i="26"/>
  <c r="AE23" i="26"/>
  <c r="AC21" i="26"/>
  <c r="AD33" i="26"/>
  <c r="AD23" i="26"/>
  <c r="AF19" i="26"/>
  <c r="AG19" i="26"/>
  <c r="AG22" i="26"/>
  <c r="AG20" i="26"/>
  <c r="AG21" i="26"/>
  <c r="AH32" i="26"/>
  <c r="AJ32" i="26"/>
  <c r="AK64" i="26"/>
  <c r="AK62" i="26"/>
  <c r="AK22" i="26"/>
  <c r="AM21" i="26"/>
  <c r="AM19" i="26"/>
  <c r="AM22" i="26"/>
  <c r="AO25" i="26"/>
  <c r="AO19" i="26"/>
  <c r="AO20" i="26"/>
  <c r="AP20" i="26"/>
  <c r="AP22" i="26"/>
  <c r="AR32" i="26"/>
  <c r="AR23" i="26"/>
  <c r="AR19" i="26"/>
  <c r="H20" i="26"/>
  <c r="K22" i="26"/>
  <c r="L19" i="26"/>
  <c r="N33" i="26"/>
  <c r="L20" i="26"/>
  <c r="O19" i="26"/>
  <c r="N23" i="26"/>
  <c r="N22" i="26"/>
  <c r="P23" i="26"/>
  <c r="P20" i="26"/>
  <c r="Q32" i="26"/>
  <c r="Q21" i="26"/>
  <c r="T19" i="26"/>
  <c r="T22" i="26"/>
  <c r="U33" i="26"/>
  <c r="U23" i="26"/>
  <c r="V21" i="26"/>
  <c r="X19" i="26"/>
  <c r="W22" i="26"/>
  <c r="X21" i="26"/>
  <c r="X22" i="26"/>
  <c r="Y33" i="26"/>
  <c r="Z22" i="26"/>
  <c r="Z23" i="26"/>
  <c r="AA22" i="26"/>
  <c r="AC19" i="26"/>
  <c r="AB21" i="26"/>
  <c r="AC22" i="26"/>
  <c r="AE20" i="26"/>
  <c r="AE22" i="26"/>
  <c r="AD19" i="26"/>
  <c r="AF22" i="26"/>
  <c r="AG33" i="26"/>
  <c r="AJ54" i="26"/>
  <c r="AI20" i="26"/>
  <c r="AJ19" i="26"/>
  <c r="AJ23" i="26"/>
  <c r="AJ22" i="26"/>
  <c r="AL53" i="26"/>
  <c r="AK21" i="26"/>
  <c r="AL22" i="26"/>
  <c r="AL23" i="26"/>
  <c r="AN19" i="26"/>
  <c r="AQ33" i="26"/>
  <c r="AP21" i="26"/>
  <c r="AQ20" i="26"/>
  <c r="J19" i="26"/>
  <c r="K20" i="26"/>
  <c r="L23" i="26"/>
  <c r="L33" i="26"/>
  <c r="M19" i="26"/>
  <c r="O22" i="26"/>
  <c r="O20" i="26"/>
  <c r="P22" i="26"/>
  <c r="S20" i="26"/>
  <c r="S19" i="26"/>
  <c r="R22" i="26"/>
  <c r="S21" i="26"/>
  <c r="T23" i="26"/>
  <c r="U21" i="26"/>
  <c r="W21" i="26"/>
  <c r="V23" i="26"/>
  <c r="V22" i="26"/>
  <c r="W23" i="26"/>
  <c r="X32" i="26"/>
  <c r="X23" i="26"/>
  <c r="Y19" i="26"/>
  <c r="Y22" i="26"/>
  <c r="AB23" i="26"/>
  <c r="Z20" i="26"/>
  <c r="AA21" i="26"/>
  <c r="AB19" i="26"/>
  <c r="AB22" i="26"/>
  <c r="AC23" i="26"/>
  <c r="AC39" i="26"/>
  <c r="AE21" i="26"/>
  <c r="AD21" i="26"/>
  <c r="AD22" i="26"/>
  <c r="AF20" i="26"/>
  <c r="AF21" i="26"/>
  <c r="AH33" i="26"/>
  <c r="AH22" i="26"/>
  <c r="AH21" i="26"/>
  <c r="AI19" i="26"/>
  <c r="AI32" i="26"/>
  <c r="AI21" i="26"/>
  <c r="AK39" i="26"/>
  <c r="AJ44" i="26"/>
  <c r="AJ21" i="26"/>
  <c r="AK23" i="26"/>
  <c r="AK20" i="26"/>
  <c r="AN21" i="26"/>
  <c r="AO32" i="26"/>
  <c r="AN22" i="26"/>
  <c r="AP32" i="26"/>
  <c r="AO23" i="26"/>
  <c r="AP23" i="26"/>
  <c r="AQ23" i="26"/>
  <c r="AR25" i="26"/>
  <c r="AS23" i="26"/>
  <c r="AS22" i="26"/>
  <c r="DU24" i="8"/>
  <c r="DU280" i="4"/>
  <c r="DU21" i="9"/>
  <c r="DV279" i="4"/>
  <c r="DV281" i="4"/>
  <c r="AS16" i="25"/>
  <c r="AS15" i="25"/>
  <c r="AQ15" i="25"/>
  <c r="AS18" i="25"/>
  <c r="AS45" i="25"/>
  <c r="AS19" i="25"/>
  <c r="AS17" i="25"/>
  <c r="L27" i="27"/>
  <c r="AR15" i="25"/>
  <c r="AR14" i="25"/>
  <c r="G30" i="25"/>
  <c r="F30" i="25"/>
  <c r="O39" i="25"/>
  <c r="AG39" i="25"/>
  <c r="F15" i="25"/>
  <c r="AH39" i="25"/>
  <c r="AC45" i="25"/>
  <c r="AF39" i="25"/>
  <c r="L30" i="25"/>
  <c r="P29" i="25"/>
  <c r="AH45" i="25"/>
  <c r="AJ45" i="25"/>
  <c r="AG44" i="25"/>
  <c r="AQ45" i="25"/>
  <c r="AD44" i="25"/>
  <c r="AG29" i="25"/>
  <c r="X39" i="25"/>
  <c r="H44" i="25"/>
  <c r="K44" i="25"/>
  <c r="AO45" i="25"/>
  <c r="F44" i="25"/>
  <c r="T29" i="25"/>
  <c r="W45" i="25"/>
  <c r="H45" i="25"/>
  <c r="I44" i="25"/>
  <c r="U44" i="25"/>
  <c r="L29" i="25"/>
  <c r="AA44" i="25"/>
  <c r="O45" i="25"/>
  <c r="Y39" i="25"/>
  <c r="AT29" i="25"/>
  <c r="AJ39" i="25"/>
  <c r="I45" i="25"/>
  <c r="N29" i="25"/>
  <c r="AL44" i="25"/>
  <c r="AH44" i="25"/>
  <c r="F18" i="25"/>
  <c r="W39" i="25"/>
  <c r="J39" i="25"/>
  <c r="AS39" i="25"/>
  <c r="AA45" i="25"/>
  <c r="H29" i="25"/>
  <c r="AE29" i="25"/>
  <c r="F22" i="25"/>
  <c r="G16" i="25"/>
  <c r="AS44" i="25"/>
  <c r="AF44" i="25"/>
  <c r="AL45" i="25"/>
  <c r="AB29" i="25"/>
  <c r="I30" i="25"/>
  <c r="I15" i="25"/>
  <c r="K17" i="25"/>
  <c r="K14" i="25"/>
  <c r="J15" i="25"/>
  <c r="J18" i="25"/>
  <c r="K19" i="25"/>
  <c r="N30" i="25"/>
  <c r="L19" i="25"/>
  <c r="L17" i="25"/>
  <c r="N14" i="25"/>
  <c r="N17" i="25"/>
  <c r="N15" i="25"/>
  <c r="N18" i="25"/>
  <c r="P15" i="25"/>
  <c r="Q16" i="25"/>
  <c r="Q29" i="25"/>
  <c r="S16" i="25"/>
  <c r="R18" i="25"/>
  <c r="R16" i="25"/>
  <c r="S19" i="25"/>
  <c r="S15" i="25"/>
  <c r="T14" i="25"/>
  <c r="T15" i="25"/>
  <c r="U30" i="25"/>
  <c r="W14" i="25"/>
  <c r="V19" i="25"/>
  <c r="V15" i="25"/>
  <c r="W15" i="25"/>
  <c r="Y14" i="25"/>
  <c r="X16" i="25"/>
  <c r="Y15" i="25"/>
  <c r="Y18" i="25"/>
  <c r="Z19" i="25"/>
  <c r="AB15" i="25"/>
  <c r="AB16" i="25"/>
  <c r="AC15" i="25"/>
  <c r="AC18" i="25"/>
  <c r="AE19" i="25"/>
  <c r="AD19" i="25"/>
  <c r="AE16" i="25"/>
  <c r="AF19" i="25"/>
  <c r="F38" i="25"/>
  <c r="U45" i="25"/>
  <c r="S39" i="25"/>
  <c r="K29" i="25"/>
  <c r="X45" i="25"/>
  <c r="S29" i="25"/>
  <c r="AL39" i="25"/>
  <c r="G29" i="25"/>
  <c r="AE39" i="25"/>
  <c r="AT39" i="25"/>
  <c r="AR44" i="25"/>
  <c r="AF30" i="25"/>
  <c r="AR30" i="25"/>
  <c r="Q30" i="25"/>
  <c r="F45" i="25"/>
  <c r="F17" i="25"/>
  <c r="Y45" i="25"/>
  <c r="Y44" i="25"/>
  <c r="AD39" i="25"/>
  <c r="J30" i="25"/>
  <c r="AE30" i="25"/>
  <c r="W44" i="25"/>
  <c r="G39" i="25"/>
  <c r="N39" i="25"/>
  <c r="Q45" i="25"/>
  <c r="F39" i="25"/>
  <c r="AO39" i="25"/>
  <c r="N45" i="25"/>
  <c r="P39" i="25"/>
  <c r="F20" i="25"/>
  <c r="T30" i="25"/>
  <c r="H39" i="25"/>
  <c r="AI45" i="25"/>
  <c r="K45" i="25"/>
  <c r="AT44" i="25"/>
  <c r="AP45" i="25"/>
  <c r="AN45" i="25"/>
  <c r="T45" i="25"/>
  <c r="O29" i="25"/>
  <c r="H14" i="25"/>
  <c r="H16" i="25"/>
  <c r="I17" i="25"/>
  <c r="I18" i="25"/>
  <c r="K16" i="25"/>
  <c r="M30" i="25"/>
  <c r="M14" i="25"/>
  <c r="M29" i="25"/>
  <c r="M18" i="25"/>
  <c r="N16" i="25"/>
  <c r="O15" i="25"/>
  <c r="Q18" i="25"/>
  <c r="R29" i="25"/>
  <c r="R15" i="25"/>
  <c r="V14" i="25"/>
  <c r="W18" i="25"/>
  <c r="U17" i="25"/>
  <c r="U15" i="25"/>
  <c r="V17" i="25"/>
  <c r="Z18" i="25"/>
  <c r="Z29" i="25"/>
  <c r="Y30" i="25"/>
  <c r="AA17" i="25"/>
  <c r="Z17" i="25"/>
  <c r="AA15" i="25"/>
  <c r="Z16" i="25"/>
  <c r="AA16" i="25"/>
  <c r="AC14" i="25"/>
  <c r="AC19" i="25"/>
  <c r="AF16" i="25"/>
  <c r="AG14" i="25"/>
  <c r="AF29" i="25"/>
  <c r="AG19" i="25"/>
  <c r="AG16" i="25"/>
  <c r="AH29" i="25"/>
  <c r="AH15" i="25"/>
  <c r="AJ15" i="25"/>
  <c r="AJ19" i="25"/>
  <c r="AJ18" i="25"/>
  <c r="F19" i="25"/>
  <c r="AJ44" i="25"/>
  <c r="Q39" i="25"/>
  <c r="G45" i="25"/>
  <c r="AI44" i="25"/>
  <c r="O44" i="25"/>
  <c r="AA39" i="25"/>
  <c r="AB45" i="25"/>
  <c r="AO30" i="25"/>
  <c r="AA29" i="25"/>
  <c r="AJ29" i="25"/>
  <c r="AK44" i="25"/>
  <c r="AK45" i="25"/>
  <c r="AO44" i="25"/>
  <c r="AM29" i="25"/>
  <c r="AM30" i="25"/>
  <c r="O30" i="25"/>
  <c r="F16" i="25"/>
  <c r="AL30" i="25"/>
  <c r="U39" i="25"/>
  <c r="S44" i="25"/>
  <c r="X44" i="25"/>
  <c r="K39" i="25"/>
  <c r="AF45" i="25"/>
  <c r="X30" i="25"/>
  <c r="AD45" i="25"/>
  <c r="G19" i="25"/>
  <c r="N44" i="25"/>
  <c r="AI29" i="25"/>
  <c r="AP39" i="25"/>
  <c r="M39" i="25"/>
  <c r="AP44" i="25"/>
  <c r="AA30" i="25"/>
  <c r="AC30" i="25"/>
  <c r="AB30" i="25"/>
  <c r="L44" i="25"/>
  <c r="P44" i="25"/>
  <c r="AI39" i="25"/>
  <c r="AR29" i="25"/>
  <c r="AI30" i="25"/>
  <c r="G14" i="25"/>
  <c r="F14" i="25"/>
  <c r="AC44" i="25"/>
  <c r="AM45" i="25"/>
  <c r="G17" i="25"/>
  <c r="G18" i="25"/>
  <c r="H15" i="25"/>
  <c r="I29" i="25"/>
  <c r="I19" i="25"/>
  <c r="J14" i="25"/>
  <c r="I14" i="25"/>
  <c r="J17" i="25"/>
  <c r="L14" i="25"/>
  <c r="K18" i="25"/>
  <c r="L18" i="25"/>
  <c r="O18" i="25"/>
  <c r="M16" i="25"/>
  <c r="O17" i="25"/>
  <c r="O14" i="25"/>
  <c r="P18" i="25"/>
  <c r="P19" i="25"/>
  <c r="Q14" i="25"/>
  <c r="Q17" i="25"/>
  <c r="Q19" i="25"/>
  <c r="S17" i="25"/>
  <c r="R19" i="25"/>
  <c r="S14" i="25"/>
  <c r="T17" i="25"/>
  <c r="T16" i="25"/>
  <c r="W19" i="25"/>
  <c r="W17" i="25"/>
  <c r="W30" i="25"/>
  <c r="V30" i="25"/>
  <c r="X29" i="25"/>
  <c r="V16" i="25"/>
  <c r="W16" i="25"/>
  <c r="X19" i="25"/>
  <c r="Y19" i="25"/>
  <c r="Y29" i="25"/>
  <c r="Z15" i="25"/>
  <c r="AA19" i="25"/>
  <c r="AB18" i="25"/>
  <c r="AB14" i="25"/>
  <c r="AC29" i="25"/>
  <c r="AE18" i="25"/>
  <c r="AD30" i="25"/>
  <c r="AD15" i="25"/>
  <c r="AD16" i="25"/>
  <c r="AE17" i="25"/>
  <c r="AF18" i="25"/>
  <c r="AO29" i="25"/>
  <c r="S30" i="25"/>
  <c r="F29" i="25"/>
  <c r="Q44" i="25"/>
  <c r="S45" i="25"/>
  <c r="AL29" i="25"/>
  <c r="AD29" i="25"/>
  <c r="AQ39" i="25"/>
  <c r="M45" i="25"/>
  <c r="P30" i="25"/>
  <c r="I39" i="25"/>
  <c r="T39" i="25"/>
  <c r="P45" i="25"/>
  <c r="AS30" i="25"/>
  <c r="AJ30" i="25"/>
  <c r="H30" i="25"/>
  <c r="J44" i="25"/>
  <c r="AS29" i="25"/>
  <c r="AB44" i="25"/>
  <c r="AB39" i="25"/>
  <c r="K30" i="25"/>
  <c r="M44" i="25"/>
  <c r="AR39" i="25"/>
  <c r="T44" i="25"/>
  <c r="G44" i="25"/>
  <c r="AG45" i="25"/>
  <c r="AQ44" i="25"/>
  <c r="AE44" i="25"/>
  <c r="AN30" i="25"/>
  <c r="AN44" i="25"/>
  <c r="L45" i="25"/>
  <c r="AT45" i="25"/>
  <c r="Z30" i="25"/>
  <c r="AE45" i="25"/>
  <c r="W29" i="25"/>
  <c r="R30" i="25"/>
  <c r="L39" i="25"/>
  <c r="AN29" i="25"/>
  <c r="AR45" i="25"/>
  <c r="U29" i="25"/>
  <c r="AC39" i="25"/>
  <c r="J45" i="25"/>
  <c r="AP29" i="25"/>
  <c r="AN39" i="25"/>
  <c r="V29" i="25"/>
  <c r="H19" i="25"/>
  <c r="H17" i="25"/>
  <c r="G15" i="25"/>
  <c r="I16" i="25"/>
  <c r="J29" i="25"/>
  <c r="J19" i="25"/>
  <c r="J16" i="25"/>
  <c r="L16" i="25"/>
  <c r="K15" i="25"/>
  <c r="L15" i="25"/>
  <c r="M17" i="25"/>
  <c r="M15" i="25"/>
  <c r="M19" i="25"/>
  <c r="N19" i="25"/>
  <c r="P14" i="25"/>
  <c r="P17" i="25"/>
  <c r="O19" i="25"/>
  <c r="O16" i="25"/>
  <c r="P16" i="25"/>
  <c r="Q15" i="25"/>
  <c r="R17" i="25"/>
  <c r="R14" i="25"/>
  <c r="T19" i="25"/>
  <c r="T18" i="25"/>
  <c r="U18" i="25"/>
  <c r="U16" i="25"/>
  <c r="U19" i="25"/>
  <c r="U14" i="25"/>
  <c r="V18" i="25"/>
  <c r="X14" i="25"/>
  <c r="X17" i="25"/>
  <c r="X15" i="25"/>
  <c r="Y16" i="25"/>
  <c r="Y17" i="25"/>
  <c r="Z14" i="25"/>
  <c r="AA14" i="25"/>
  <c r="AB19" i="25"/>
  <c r="AB17" i="25"/>
  <c r="AD14" i="25"/>
  <c r="AC16" i="25"/>
  <c r="AC17" i="25"/>
  <c r="AD17" i="25"/>
  <c r="AD18" i="25"/>
  <c r="AE15" i="25"/>
  <c r="AG17" i="25"/>
  <c r="AF15" i="25"/>
  <c r="AI16" i="25"/>
  <c r="AH30" i="25"/>
  <c r="AH17" i="25"/>
  <c r="AH19" i="25"/>
  <c r="AI15" i="25"/>
  <c r="AK18" i="25"/>
  <c r="AK14" i="25"/>
  <c r="AF17" i="25"/>
  <c r="AG18" i="25"/>
  <c r="AH18" i="25"/>
  <c r="AI19" i="25"/>
  <c r="AJ17" i="25"/>
  <c r="AK17" i="25"/>
  <c r="AL17" i="25"/>
  <c r="AM14" i="25"/>
  <c r="AN19" i="25"/>
  <c r="AM19" i="25"/>
  <c r="AN15" i="25"/>
  <c r="AP14" i="25"/>
  <c r="AO15" i="25"/>
  <c r="AP17" i="25"/>
  <c r="AP18" i="25"/>
  <c r="AQ19" i="25"/>
  <c r="AR16" i="25"/>
  <c r="AI17" i="25"/>
  <c r="AL19" i="25"/>
  <c r="AL16" i="25"/>
  <c r="AM15" i="25"/>
  <c r="AO14" i="25"/>
  <c r="AQ29" i="25"/>
  <c r="AH14" i="25"/>
  <c r="AK30" i="25"/>
  <c r="AJ14" i="25"/>
  <c r="AJ16" i="25"/>
  <c r="AK16" i="25"/>
  <c r="AM16" i="25"/>
  <c r="AL15" i="25"/>
  <c r="AL18" i="25"/>
  <c r="AM18" i="25"/>
  <c r="AN17" i="25"/>
  <c r="AO19" i="25"/>
  <c r="AQ18" i="25"/>
  <c r="AO18" i="25"/>
  <c r="AP30" i="25"/>
  <c r="AR18" i="25"/>
  <c r="AQ17" i="25"/>
  <c r="AR19" i="25"/>
  <c r="AR17" i="25"/>
  <c r="AS14" i="25"/>
  <c r="AE14" i="25"/>
  <c r="AI18" i="25"/>
  <c r="AL14" i="25"/>
  <c r="AP19" i="25"/>
  <c r="AF14" i="25"/>
  <c r="AG30" i="25"/>
  <c r="AH16" i="25"/>
  <c r="AK15" i="25"/>
  <c r="AK29" i="25"/>
  <c r="AK39" i="25"/>
  <c r="AK19" i="25"/>
  <c r="AM44" i="25"/>
  <c r="AN14" i="25"/>
  <c r="AM39" i="25"/>
  <c r="AM17" i="25"/>
  <c r="AN18" i="25"/>
  <c r="AN16" i="25"/>
  <c r="AQ16" i="25"/>
  <c r="AP15" i="25"/>
  <c r="AQ14" i="25"/>
  <c r="AQ30" i="25"/>
  <c r="AG15" i="25"/>
  <c r="AI14" i="25"/>
  <c r="AO17" i="25"/>
  <c r="AO16" i="25"/>
  <c r="AP16" i="25"/>
  <c r="DU26" i="8"/>
  <c r="H27" i="27"/>
  <c r="Y27" i="27"/>
  <c r="AO27" i="27"/>
  <c r="K27" i="27"/>
  <c r="AB27" i="27"/>
  <c r="G27" i="27"/>
  <c r="X27" i="27"/>
  <c r="AL27" i="27"/>
  <c r="R27" i="27"/>
  <c r="AG27" i="27"/>
  <c r="DU21" i="8"/>
  <c r="DU18" i="9"/>
  <c r="DU19" i="9"/>
  <c r="DU22" i="8"/>
  <c r="DV21" i="5"/>
  <c r="DV25" i="5"/>
  <c r="AT33" i="26"/>
  <c r="H32" i="26"/>
  <c r="U27" i="27"/>
  <c r="AK27" i="27"/>
  <c r="F27" i="27"/>
  <c r="F29" i="27" s="1"/>
  <c r="W27" i="27"/>
  <c r="AN27" i="27"/>
  <c r="S27" i="27"/>
  <c r="AI27" i="27"/>
  <c r="N27" i="27"/>
  <c r="AD27" i="27"/>
  <c r="T24" i="26"/>
  <c r="L24" i="26"/>
  <c r="U24" i="26"/>
  <c r="Q24" i="26"/>
  <c r="AK24" i="26"/>
  <c r="AG24" i="26"/>
  <c r="AL24" i="26"/>
  <c r="AD24" i="26"/>
  <c r="L23" i="16"/>
  <c r="AA24" i="26"/>
  <c r="G23" i="16"/>
  <c r="G24" i="26"/>
  <c r="F23" i="16"/>
  <c r="F24" i="26"/>
  <c r="AC24" i="26"/>
  <c r="N23" i="16"/>
  <c r="AI24" i="26"/>
  <c r="M23" i="16"/>
  <c r="AE24" i="26"/>
  <c r="K23" i="16"/>
  <c r="W24" i="26"/>
  <c r="I23" i="16"/>
  <c r="O24" i="26"/>
  <c r="AH24" i="26"/>
  <c r="Y24" i="26"/>
  <c r="Z24" i="26"/>
  <c r="N24" i="26"/>
  <c r="J24" i="26"/>
  <c r="H23" i="16"/>
  <c r="K24" i="26"/>
  <c r="AB24" i="26"/>
  <c r="R24" i="26"/>
  <c r="M24" i="26"/>
  <c r="H24" i="26"/>
  <c r="J23" i="16"/>
  <c r="S24" i="26"/>
  <c r="AJ24" i="26"/>
  <c r="AF24" i="26"/>
  <c r="X24" i="26"/>
  <c r="V24" i="26"/>
  <c r="P24" i="26"/>
  <c r="I24" i="26"/>
  <c r="H18" i="25"/>
  <c r="S18" i="25"/>
  <c r="X18" i="25"/>
  <c r="AA18" i="25"/>
  <c r="G28" i="5"/>
  <c r="H26" i="5" s="1"/>
  <c r="H28" i="5" s="1"/>
  <c r="I26" i="5" s="1"/>
  <c r="I28" i="5" s="1"/>
  <c r="J26" i="5" s="1"/>
  <c r="J28" i="5" s="1"/>
  <c r="K26" i="5" s="1"/>
  <c r="K28" i="5" s="1"/>
  <c r="L26" i="5" s="1"/>
  <c r="L28" i="5" s="1"/>
  <c r="M26" i="5" s="1"/>
  <c r="M28" i="5" s="1"/>
  <c r="N26" i="5" s="1"/>
  <c r="N28" i="5" s="1"/>
  <c r="O26" i="5" s="1"/>
  <c r="O28" i="5" s="1"/>
  <c r="P26" i="5" s="1"/>
  <c r="P28" i="5" s="1"/>
  <c r="Q26" i="5" s="1"/>
  <c r="Q28" i="5" s="1"/>
  <c r="R26" i="5" s="1"/>
  <c r="R28" i="5" s="1"/>
  <c r="S26" i="5" s="1"/>
  <c r="S28" i="5" s="1"/>
  <c r="T26" i="5" s="1"/>
  <c r="T28" i="5" s="1"/>
  <c r="U26" i="5" s="1"/>
  <c r="U28" i="5" s="1"/>
  <c r="V26" i="5" s="1"/>
  <c r="V28" i="5" s="1"/>
  <c r="W26" i="5" s="1"/>
  <c r="W28" i="5" s="1"/>
  <c r="X26" i="5" s="1"/>
  <c r="X28" i="5" s="1"/>
  <c r="Y26" i="5" s="1"/>
  <c r="Y28" i="5" s="1"/>
  <c r="Z26" i="5" s="1"/>
  <c r="Z28" i="5" s="1"/>
  <c r="AA26" i="5" s="1"/>
  <c r="AA28" i="5" s="1"/>
  <c r="AB26" i="5" s="1"/>
  <c r="AB28" i="5" s="1"/>
  <c r="AC26" i="5" s="1"/>
  <c r="AC28" i="5" s="1"/>
  <c r="AD26" i="5" s="1"/>
  <c r="AD28" i="5" s="1"/>
  <c r="AE26" i="5" s="1"/>
  <c r="AE28" i="5" s="1"/>
  <c r="AF26" i="5" s="1"/>
  <c r="AF28" i="5" s="1"/>
  <c r="AG26" i="5" s="1"/>
  <c r="AG28" i="5" s="1"/>
  <c r="AH26" i="5" s="1"/>
  <c r="AH28" i="5" s="1"/>
  <c r="AI26" i="5" s="1"/>
  <c r="AI28" i="5" s="1"/>
  <c r="AJ26" i="5" s="1"/>
  <c r="AJ28" i="5" s="1"/>
  <c r="AK26" i="5" s="1"/>
  <c r="AK28" i="5" s="1"/>
  <c r="AL26" i="5" s="1"/>
  <c r="AL28" i="5" s="1"/>
  <c r="AM26" i="5" s="1"/>
  <c r="AM28" i="5" s="1"/>
  <c r="AN26" i="5" s="1"/>
  <c r="AN28" i="5" s="1"/>
  <c r="AO26" i="5" s="1"/>
  <c r="AO28" i="5" s="1"/>
  <c r="AP26" i="5" s="1"/>
  <c r="AP28" i="5" s="1"/>
  <c r="AQ26" i="5" s="1"/>
  <c r="AQ28" i="5" s="1"/>
  <c r="AR26" i="5" s="1"/>
  <c r="AR28" i="5" s="1"/>
  <c r="AS26" i="5" s="1"/>
  <c r="AS28" i="5" s="1"/>
  <c r="AT26" i="5" s="1"/>
  <c r="AT28" i="5" s="1"/>
  <c r="AU26" i="5" s="1"/>
  <c r="AU28" i="5" s="1"/>
  <c r="AV26" i="5" s="1"/>
  <c r="AV28" i="5" s="1"/>
  <c r="AW26" i="5" s="1"/>
  <c r="AW28" i="5" s="1"/>
  <c r="AX26" i="5" s="1"/>
  <c r="AX28" i="5" s="1"/>
  <c r="AY26" i="5" s="1"/>
  <c r="AY28" i="5" s="1"/>
  <c r="AZ26" i="5" s="1"/>
  <c r="AZ28" i="5" s="1"/>
  <c r="BA26" i="5" s="1"/>
  <c r="BA28" i="5" s="1"/>
  <c r="BB26" i="5" s="1"/>
  <c r="BB28" i="5" s="1"/>
  <c r="BC26" i="5" s="1"/>
  <c r="BC28" i="5" s="1"/>
  <c r="BD26" i="5" s="1"/>
  <c r="BD28" i="5" s="1"/>
  <c r="BE26" i="5" s="1"/>
  <c r="BE28" i="5" s="1"/>
  <c r="BF26" i="5" s="1"/>
  <c r="BF28" i="5" s="1"/>
  <c r="BG26" i="5" s="1"/>
  <c r="BG28" i="5" s="1"/>
  <c r="BH26" i="5" s="1"/>
  <c r="BH28" i="5" s="1"/>
  <c r="BI26" i="5" s="1"/>
  <c r="BI28" i="5" s="1"/>
  <c r="BJ26" i="5" s="1"/>
  <c r="BJ28" i="5" s="1"/>
  <c r="BK26" i="5" s="1"/>
  <c r="BK28" i="5" s="1"/>
  <c r="BL26" i="5" s="1"/>
  <c r="BL28" i="5" s="1"/>
  <c r="BM26" i="5" s="1"/>
  <c r="BM28" i="5" s="1"/>
  <c r="BN26" i="5" s="1"/>
  <c r="BN28" i="5" s="1"/>
  <c r="BO26" i="5" s="1"/>
  <c r="BO28" i="5" s="1"/>
  <c r="BP26" i="5" s="1"/>
  <c r="BP28" i="5" s="1"/>
  <c r="BQ26" i="5" s="1"/>
  <c r="BQ28" i="5" s="1"/>
  <c r="BR26" i="5" s="1"/>
  <c r="BR28" i="5" s="1"/>
  <c r="BS26" i="5" s="1"/>
  <c r="BS28" i="5" s="1"/>
  <c r="BT26" i="5" s="1"/>
  <c r="BT28" i="5" s="1"/>
  <c r="BU26" i="5" s="1"/>
  <c r="BU28" i="5" s="1"/>
  <c r="BV26" i="5" s="1"/>
  <c r="BV28" i="5" s="1"/>
  <c r="BW26" i="5" s="1"/>
  <c r="BW28" i="5" s="1"/>
  <c r="BX26" i="5" s="1"/>
  <c r="BX28" i="5" s="1"/>
  <c r="BY26" i="5" s="1"/>
  <c r="BY28" i="5" s="1"/>
  <c r="BZ26" i="5" s="1"/>
  <c r="BZ28" i="5" s="1"/>
  <c r="CA26" i="5" s="1"/>
  <c r="CA28" i="5" s="1"/>
  <c r="CB26" i="5" s="1"/>
  <c r="CB28" i="5" s="1"/>
  <c r="CC26" i="5" s="1"/>
  <c r="CC28" i="5" s="1"/>
  <c r="CD26" i="5" s="1"/>
  <c r="CD28" i="5" s="1"/>
  <c r="CE26" i="5" s="1"/>
  <c r="CE28" i="5" s="1"/>
  <c r="CF26" i="5" s="1"/>
  <c r="CF28" i="5" s="1"/>
  <c r="CG26" i="5" s="1"/>
  <c r="CG28" i="5" s="1"/>
  <c r="CH26" i="5" s="1"/>
  <c r="CH28" i="5" s="1"/>
  <c r="CI26" i="5" s="1"/>
  <c r="CI28" i="5" s="1"/>
  <c r="CJ26" i="5" s="1"/>
  <c r="CJ28" i="5" s="1"/>
  <c r="CK26" i="5" s="1"/>
  <c r="CK28" i="5" s="1"/>
  <c r="CL26" i="5" s="1"/>
  <c r="CL28" i="5" s="1"/>
  <c r="CM26" i="5" s="1"/>
  <c r="CM28" i="5" s="1"/>
  <c r="CN26" i="5" s="1"/>
  <c r="CN28" i="5" s="1"/>
  <c r="CO26" i="5" s="1"/>
  <c r="CO28" i="5" s="1"/>
  <c r="CP26" i="5" s="1"/>
  <c r="CP28" i="5" s="1"/>
  <c r="CQ26" i="5" s="1"/>
  <c r="CQ28" i="5" s="1"/>
  <c r="CR26" i="5" s="1"/>
  <c r="CR28" i="5" s="1"/>
  <c r="CS26" i="5" s="1"/>
  <c r="CS28" i="5" s="1"/>
  <c r="CT26" i="5" s="1"/>
  <c r="CT28" i="5" s="1"/>
  <c r="CU26" i="5" s="1"/>
  <c r="CU28" i="5" s="1"/>
  <c r="CV26" i="5" s="1"/>
  <c r="CV28" i="5" s="1"/>
  <c r="CW26" i="5" s="1"/>
  <c r="CW28" i="5" s="1"/>
  <c r="CX26" i="5" s="1"/>
  <c r="CX28" i="5" s="1"/>
  <c r="CY26" i="5" s="1"/>
  <c r="CY28" i="5" s="1"/>
  <c r="CZ26" i="5" s="1"/>
  <c r="CZ28" i="5" s="1"/>
  <c r="DA26" i="5" s="1"/>
  <c r="DA28" i="5" s="1"/>
  <c r="DB26" i="5" s="1"/>
  <c r="DB28" i="5" s="1"/>
  <c r="DC26" i="5" s="1"/>
  <c r="DC28" i="5" s="1"/>
  <c r="DD26" i="5" s="1"/>
  <c r="DD28" i="5" s="1"/>
  <c r="DE26" i="5" s="1"/>
  <c r="DE28" i="5" s="1"/>
  <c r="DF26" i="5" s="1"/>
  <c r="DF28" i="5" s="1"/>
  <c r="DG26" i="5" s="1"/>
  <c r="DG28" i="5" s="1"/>
  <c r="DH26" i="5" s="1"/>
  <c r="DH28" i="5" s="1"/>
  <c r="DI26" i="5" s="1"/>
  <c r="DI28" i="5" s="1"/>
  <c r="DJ26" i="5" s="1"/>
  <c r="DJ28" i="5" s="1"/>
  <c r="DK26" i="5" s="1"/>
  <c r="DK28" i="5" s="1"/>
  <c r="DL26" i="5" s="1"/>
  <c r="DL28" i="5" s="1"/>
  <c r="DM26" i="5" s="1"/>
  <c r="DM28" i="5" s="1"/>
  <c r="DN26" i="5" s="1"/>
  <c r="DN28" i="5" s="1"/>
  <c r="DO26" i="5" s="1"/>
  <c r="DO28" i="5" s="1"/>
  <c r="DP26" i="5" s="1"/>
  <c r="DP28" i="5" s="1"/>
  <c r="DQ26" i="5" s="1"/>
  <c r="DQ28" i="5" s="1"/>
  <c r="DR26" i="5" s="1"/>
  <c r="DR28" i="5" s="1"/>
  <c r="DS26" i="5" s="1"/>
  <c r="DS28" i="5" s="1"/>
  <c r="DT26" i="5" s="1"/>
  <c r="DT28" i="5" s="1"/>
  <c r="DU26" i="5" s="1"/>
  <c r="DU28" i="5" s="1"/>
  <c r="DV26" i="5" s="1"/>
  <c r="DV28" i="5" s="1"/>
  <c r="O178" i="1"/>
  <c r="N178" i="1" s="1"/>
  <c r="M178" i="1" s="1"/>
  <c r="O177" i="1"/>
  <c r="N177" i="1" s="1"/>
  <c r="M177" i="1" s="1"/>
  <c r="G24" i="5"/>
  <c r="H22" i="5" s="1"/>
  <c r="H24" i="5" s="1"/>
  <c r="I22" i="5" s="1"/>
  <c r="I24" i="5" s="1"/>
  <c r="J22" i="5" s="1"/>
  <c r="J24" i="5" s="1"/>
  <c r="K22" i="5" s="1"/>
  <c r="K24" i="5" s="1"/>
  <c r="L22" i="5" s="1"/>
  <c r="L24" i="5" s="1"/>
  <c r="M22" i="5" s="1"/>
  <c r="M24" i="5" s="1"/>
  <c r="N22" i="5" s="1"/>
  <c r="N24" i="5" s="1"/>
  <c r="O22" i="5" s="1"/>
  <c r="O24" i="5" s="1"/>
  <c r="P22" i="5" s="1"/>
  <c r="P24" i="5" s="1"/>
  <c r="Q22" i="5" s="1"/>
  <c r="Q24" i="5" s="1"/>
  <c r="R22" i="5" s="1"/>
  <c r="R24" i="5" s="1"/>
  <c r="S22" i="5" s="1"/>
  <c r="S24" i="5" s="1"/>
  <c r="T22" i="5" s="1"/>
  <c r="T24" i="5" s="1"/>
  <c r="U22" i="5" s="1"/>
  <c r="U24" i="5" s="1"/>
  <c r="V22" i="5" s="1"/>
  <c r="V24" i="5" s="1"/>
  <c r="W22" i="5" s="1"/>
  <c r="W24" i="5" s="1"/>
  <c r="X22" i="5" s="1"/>
  <c r="X24" i="5" s="1"/>
  <c r="Y22" i="5" s="1"/>
  <c r="Y24" i="5" s="1"/>
  <c r="Z22" i="5" s="1"/>
  <c r="Z24" i="5" s="1"/>
  <c r="AA22" i="5" s="1"/>
  <c r="AA24" i="5" s="1"/>
  <c r="AB22" i="5" s="1"/>
  <c r="AB24" i="5" s="1"/>
  <c r="AC22" i="5" s="1"/>
  <c r="AC24" i="5" s="1"/>
  <c r="AD22" i="5" s="1"/>
  <c r="AD24" i="5" s="1"/>
  <c r="AE22" i="5" s="1"/>
  <c r="AE24" i="5" s="1"/>
  <c r="AF22" i="5" s="1"/>
  <c r="AF24" i="5" s="1"/>
  <c r="AG22" i="5" s="1"/>
  <c r="AG24" i="5" s="1"/>
  <c r="AH22" i="5" s="1"/>
  <c r="AH24" i="5" s="1"/>
  <c r="AI22" i="5" s="1"/>
  <c r="AI24" i="5" s="1"/>
  <c r="AJ22" i="5" s="1"/>
  <c r="AJ24" i="5" s="1"/>
  <c r="AK22" i="5" s="1"/>
  <c r="AK24" i="5" s="1"/>
  <c r="AL22" i="5" s="1"/>
  <c r="AL24" i="5" s="1"/>
  <c r="AM22" i="5" s="1"/>
  <c r="AM24" i="5" s="1"/>
  <c r="AN22" i="5" s="1"/>
  <c r="AN24" i="5" s="1"/>
  <c r="AO22" i="5" s="1"/>
  <c r="AO24" i="5" s="1"/>
  <c r="AP22" i="5" s="1"/>
  <c r="AP24" i="5" s="1"/>
  <c r="AQ22" i="5" s="1"/>
  <c r="AQ24" i="5" s="1"/>
  <c r="AR22" i="5" s="1"/>
  <c r="AR24" i="5" s="1"/>
  <c r="AS22" i="5" s="1"/>
  <c r="AS24" i="5" s="1"/>
  <c r="AT22" i="5" s="1"/>
  <c r="AT24" i="5" s="1"/>
  <c r="AU22" i="5" s="1"/>
  <c r="AU24" i="5" s="1"/>
  <c r="AV22" i="5" s="1"/>
  <c r="AV24" i="5" s="1"/>
  <c r="AW22" i="5" s="1"/>
  <c r="AW24" i="5" s="1"/>
  <c r="AX22" i="5" s="1"/>
  <c r="AX24" i="5" s="1"/>
  <c r="AY22" i="5" s="1"/>
  <c r="AY24" i="5" s="1"/>
  <c r="AZ22" i="5" s="1"/>
  <c r="AZ24" i="5" s="1"/>
  <c r="BA22" i="5" s="1"/>
  <c r="BA24" i="5" s="1"/>
  <c r="BB22" i="5" s="1"/>
  <c r="BB24" i="5" s="1"/>
  <c r="BC22" i="5" s="1"/>
  <c r="BC24" i="5" s="1"/>
  <c r="BD22" i="5" s="1"/>
  <c r="BD24" i="5" s="1"/>
  <c r="BE22" i="5" s="1"/>
  <c r="BE24" i="5" s="1"/>
  <c r="BF22" i="5" s="1"/>
  <c r="BF24" i="5" s="1"/>
  <c r="BG22" i="5" s="1"/>
  <c r="BG24" i="5" s="1"/>
  <c r="BH22" i="5" s="1"/>
  <c r="BH24" i="5" s="1"/>
  <c r="BI22" i="5" s="1"/>
  <c r="BI24" i="5" s="1"/>
  <c r="BJ22" i="5" s="1"/>
  <c r="BJ24" i="5" s="1"/>
  <c r="BK22" i="5" s="1"/>
  <c r="BK24" i="5" s="1"/>
  <c r="BL22" i="5" s="1"/>
  <c r="BL24" i="5" s="1"/>
  <c r="BM22" i="5" s="1"/>
  <c r="BM24" i="5" s="1"/>
  <c r="BN22" i="5" s="1"/>
  <c r="BN24" i="5" s="1"/>
  <c r="BO22" i="5" s="1"/>
  <c r="BO24" i="5" s="1"/>
  <c r="BP22" i="5" s="1"/>
  <c r="BP24" i="5" s="1"/>
  <c r="BQ22" i="5" s="1"/>
  <c r="BQ24" i="5" s="1"/>
  <c r="BR22" i="5" s="1"/>
  <c r="BR24" i="5" s="1"/>
  <c r="BS22" i="5" s="1"/>
  <c r="BS24" i="5" s="1"/>
  <c r="BT22" i="5" s="1"/>
  <c r="BT24" i="5" s="1"/>
  <c r="BU22" i="5" s="1"/>
  <c r="BU24" i="5" s="1"/>
  <c r="BV22" i="5" s="1"/>
  <c r="BV24" i="5" s="1"/>
  <c r="BW22" i="5" s="1"/>
  <c r="BW24" i="5" s="1"/>
  <c r="BX22" i="5" s="1"/>
  <c r="BX24" i="5" s="1"/>
  <c r="BY22" i="5" s="1"/>
  <c r="BY24" i="5" s="1"/>
  <c r="BZ22" i="5" s="1"/>
  <c r="BZ24" i="5" s="1"/>
  <c r="CA22" i="5" s="1"/>
  <c r="CA24" i="5" s="1"/>
  <c r="CB22" i="5" s="1"/>
  <c r="CB24" i="5" s="1"/>
  <c r="CC22" i="5" s="1"/>
  <c r="CC24" i="5" s="1"/>
  <c r="CD22" i="5" s="1"/>
  <c r="CD24" i="5" s="1"/>
  <c r="CE22" i="5" s="1"/>
  <c r="CE24" i="5" s="1"/>
  <c r="CF22" i="5" s="1"/>
  <c r="CF24" i="5" s="1"/>
  <c r="CG22" i="5" s="1"/>
  <c r="CG24" i="5" s="1"/>
  <c r="CH22" i="5" s="1"/>
  <c r="CH24" i="5" s="1"/>
  <c r="CI22" i="5" s="1"/>
  <c r="CI24" i="5" s="1"/>
  <c r="CJ22" i="5" s="1"/>
  <c r="CJ24" i="5" s="1"/>
  <c r="CK22" i="5" s="1"/>
  <c r="CK24" i="5" s="1"/>
  <c r="CL22" i="5" s="1"/>
  <c r="CL24" i="5" s="1"/>
  <c r="CM22" i="5" s="1"/>
  <c r="CM24" i="5" s="1"/>
  <c r="CN22" i="5" s="1"/>
  <c r="CN24" i="5" s="1"/>
  <c r="CO22" i="5" s="1"/>
  <c r="CO24" i="5" s="1"/>
  <c r="CP22" i="5" s="1"/>
  <c r="CP24" i="5" s="1"/>
  <c r="CQ22" i="5" s="1"/>
  <c r="CQ24" i="5" s="1"/>
  <c r="CR22" i="5" s="1"/>
  <c r="CR24" i="5" s="1"/>
  <c r="CS22" i="5" s="1"/>
  <c r="CS24" i="5" s="1"/>
  <c r="CT22" i="5" s="1"/>
  <c r="CT24" i="5" s="1"/>
  <c r="CU22" i="5" s="1"/>
  <c r="CU24" i="5" s="1"/>
  <c r="CV22" i="5" s="1"/>
  <c r="CV24" i="5" s="1"/>
  <c r="CW22" i="5" s="1"/>
  <c r="CW24" i="5" s="1"/>
  <c r="CX22" i="5" s="1"/>
  <c r="CX24" i="5" s="1"/>
  <c r="CY22" i="5" s="1"/>
  <c r="CY24" i="5" s="1"/>
  <c r="CZ22" i="5" s="1"/>
  <c r="CZ24" i="5" s="1"/>
  <c r="DA22" i="5" s="1"/>
  <c r="DA24" i="5" s="1"/>
  <c r="DB22" i="5" s="1"/>
  <c r="DB24" i="5" s="1"/>
  <c r="DC22" i="5" s="1"/>
  <c r="DC24" i="5" s="1"/>
  <c r="DD22" i="5" s="1"/>
  <c r="DD24" i="5" s="1"/>
  <c r="DE22" i="5" s="1"/>
  <c r="DE24" i="5" s="1"/>
  <c r="DF22" i="5" s="1"/>
  <c r="DF24" i="5" s="1"/>
  <c r="DG22" i="5" s="1"/>
  <c r="DG24" i="5" s="1"/>
  <c r="DH22" i="5" s="1"/>
  <c r="DH24" i="5" s="1"/>
  <c r="DI22" i="5" s="1"/>
  <c r="DI24" i="5" s="1"/>
  <c r="DJ22" i="5" s="1"/>
  <c r="DJ24" i="5" s="1"/>
  <c r="DK22" i="5" s="1"/>
  <c r="DK24" i="5" s="1"/>
  <c r="DL22" i="5" s="1"/>
  <c r="DL24" i="5" s="1"/>
  <c r="DM22" i="5" s="1"/>
  <c r="DM24" i="5" s="1"/>
  <c r="DN22" i="5" s="1"/>
  <c r="DN24" i="5" s="1"/>
  <c r="DO22" i="5" s="1"/>
  <c r="DO24" i="5" s="1"/>
  <c r="DP22" i="5" s="1"/>
  <c r="DP24" i="5" s="1"/>
  <c r="DQ22" i="5" s="1"/>
  <c r="DQ24" i="5" s="1"/>
  <c r="DR22" i="5" s="1"/>
  <c r="DR24" i="5" s="1"/>
  <c r="DS22" i="5" s="1"/>
  <c r="DS24" i="5" s="1"/>
  <c r="DT22" i="5" s="1"/>
  <c r="DT24" i="5" s="1"/>
  <c r="DU22" i="5" s="1"/>
  <c r="DU24" i="5" s="1"/>
  <c r="DV22" i="5" s="1"/>
  <c r="DV24" i="5" s="1"/>
  <c r="H23" i="26"/>
  <c r="S23" i="26"/>
  <c r="AM23" i="26"/>
  <c r="G32" i="5"/>
  <c r="H30" i="5" s="1"/>
  <c r="H32" i="5" s="1"/>
  <c r="I30" i="5" s="1"/>
  <c r="I32" i="5" s="1"/>
  <c r="J30" i="5" s="1"/>
  <c r="J32" i="5" s="1"/>
  <c r="K30" i="5" s="1"/>
  <c r="K32" i="5" s="1"/>
  <c r="L30" i="5" s="1"/>
  <c r="L32" i="5" s="1"/>
  <c r="M30" i="5" s="1"/>
  <c r="M32" i="5" s="1"/>
  <c r="N30" i="5" s="1"/>
  <c r="N32" i="5" s="1"/>
  <c r="O30" i="5" s="1"/>
  <c r="O32" i="5" s="1"/>
  <c r="P30" i="5" s="1"/>
  <c r="P32" i="5" s="1"/>
  <c r="Q30" i="5" s="1"/>
  <c r="Q32" i="5" s="1"/>
  <c r="R30" i="5" s="1"/>
  <c r="R32" i="5" s="1"/>
  <c r="S30" i="5" s="1"/>
  <c r="S32" i="5" s="1"/>
  <c r="T30" i="5" s="1"/>
  <c r="T32" i="5" s="1"/>
  <c r="U30" i="5" s="1"/>
  <c r="U32" i="5" s="1"/>
  <c r="V30" i="5" s="1"/>
  <c r="V32" i="5" s="1"/>
  <c r="W30" i="5" s="1"/>
  <c r="W32" i="5" s="1"/>
  <c r="X30" i="5" s="1"/>
  <c r="X32" i="5" s="1"/>
  <c r="Y30" i="5" s="1"/>
  <c r="Y32" i="5" s="1"/>
  <c r="Z30" i="5" s="1"/>
  <c r="Z32" i="5" s="1"/>
  <c r="AA30" i="5" s="1"/>
  <c r="AA32" i="5" s="1"/>
  <c r="AB30" i="5" s="1"/>
  <c r="AB32" i="5" s="1"/>
  <c r="AC30" i="5" s="1"/>
  <c r="AC32" i="5" s="1"/>
  <c r="AD30" i="5" s="1"/>
  <c r="AD32" i="5" s="1"/>
  <c r="AE30" i="5" s="1"/>
  <c r="AE32" i="5" s="1"/>
  <c r="AF30" i="5" s="1"/>
  <c r="AF32" i="5" s="1"/>
  <c r="AG30" i="5" s="1"/>
  <c r="AG32" i="5" s="1"/>
  <c r="AH30" i="5" s="1"/>
  <c r="AH32" i="5" s="1"/>
  <c r="AI30" i="5" s="1"/>
  <c r="AI32" i="5" s="1"/>
  <c r="AJ30" i="5" s="1"/>
  <c r="AJ32" i="5" s="1"/>
  <c r="AK30" i="5" s="1"/>
  <c r="AK32" i="5" s="1"/>
  <c r="AL30" i="5" s="1"/>
  <c r="AL32" i="5" s="1"/>
  <c r="AM30" i="5" s="1"/>
  <c r="AM32" i="5" s="1"/>
  <c r="AN30" i="5" s="1"/>
  <c r="AN32" i="5" s="1"/>
  <c r="AO30" i="5" s="1"/>
  <c r="AO32" i="5" s="1"/>
  <c r="AP30" i="5" s="1"/>
  <c r="AP32" i="5" s="1"/>
  <c r="AQ30" i="5" s="1"/>
  <c r="AQ32" i="5" s="1"/>
  <c r="AR30" i="5" s="1"/>
  <c r="AR32" i="5" s="1"/>
  <c r="AS30" i="5" s="1"/>
  <c r="AS32" i="5" s="1"/>
  <c r="AT30" i="5" s="1"/>
  <c r="AT32" i="5" s="1"/>
  <c r="AU30" i="5" s="1"/>
  <c r="AU32" i="5" s="1"/>
  <c r="AV30" i="5" s="1"/>
  <c r="AV32" i="5" s="1"/>
  <c r="AW30" i="5" s="1"/>
  <c r="AW32" i="5" s="1"/>
  <c r="AX30" i="5" s="1"/>
  <c r="AX32" i="5" s="1"/>
  <c r="AY30" i="5" s="1"/>
  <c r="AY32" i="5" s="1"/>
  <c r="AZ30" i="5" s="1"/>
  <c r="AZ32" i="5" s="1"/>
  <c r="BA30" i="5" s="1"/>
  <c r="BA32" i="5" s="1"/>
  <c r="BB30" i="5" s="1"/>
  <c r="BB32" i="5" s="1"/>
  <c r="BC30" i="5" s="1"/>
  <c r="BC32" i="5" s="1"/>
  <c r="BD30" i="5" s="1"/>
  <c r="BD32" i="5" s="1"/>
  <c r="BE30" i="5" s="1"/>
  <c r="BE32" i="5" s="1"/>
  <c r="BF30" i="5" s="1"/>
  <c r="BF32" i="5" s="1"/>
  <c r="BG30" i="5" s="1"/>
  <c r="BG32" i="5" s="1"/>
  <c r="BH30" i="5" s="1"/>
  <c r="BH32" i="5" s="1"/>
  <c r="BI30" i="5" s="1"/>
  <c r="BI32" i="5" s="1"/>
  <c r="BJ30" i="5" s="1"/>
  <c r="BJ32" i="5" s="1"/>
  <c r="BK30" i="5" s="1"/>
  <c r="BK32" i="5" s="1"/>
  <c r="BL30" i="5" s="1"/>
  <c r="BL32" i="5" s="1"/>
  <c r="BM30" i="5" s="1"/>
  <c r="BM32" i="5" s="1"/>
  <c r="BN30" i="5" s="1"/>
  <c r="BN32" i="5" s="1"/>
  <c r="BO30" i="5" s="1"/>
  <c r="BO32" i="5" s="1"/>
  <c r="BP30" i="5" s="1"/>
  <c r="BP32" i="5" s="1"/>
  <c r="BQ30" i="5" s="1"/>
  <c r="BQ32" i="5" s="1"/>
  <c r="BR30" i="5" s="1"/>
  <c r="BR32" i="5" s="1"/>
  <c r="BS30" i="5" s="1"/>
  <c r="BS32" i="5" s="1"/>
  <c r="BT30" i="5" s="1"/>
  <c r="BT32" i="5" s="1"/>
  <c r="BU30" i="5" s="1"/>
  <c r="BU32" i="5" s="1"/>
  <c r="BV30" i="5" s="1"/>
  <c r="BV32" i="5" s="1"/>
  <c r="BW30" i="5" s="1"/>
  <c r="BW32" i="5" s="1"/>
  <c r="BX30" i="5" s="1"/>
  <c r="BX32" i="5" s="1"/>
  <c r="BY30" i="5" s="1"/>
  <c r="BY32" i="5" s="1"/>
  <c r="BZ30" i="5" s="1"/>
  <c r="BZ32" i="5" s="1"/>
  <c r="CA30" i="5" s="1"/>
  <c r="CA32" i="5" s="1"/>
  <c r="CB30" i="5" s="1"/>
  <c r="CB32" i="5" s="1"/>
  <c r="CC30" i="5" s="1"/>
  <c r="CC32" i="5" s="1"/>
  <c r="CD30" i="5" s="1"/>
  <c r="CD32" i="5" s="1"/>
  <c r="CE30" i="5" s="1"/>
  <c r="CE32" i="5" s="1"/>
  <c r="CF30" i="5" s="1"/>
  <c r="CF32" i="5" s="1"/>
  <c r="CG30" i="5" s="1"/>
  <c r="CG32" i="5" s="1"/>
  <c r="CH30" i="5" s="1"/>
  <c r="CH32" i="5" s="1"/>
  <c r="CI30" i="5" s="1"/>
  <c r="CI32" i="5" s="1"/>
  <c r="CJ30" i="5" s="1"/>
  <c r="CJ32" i="5" s="1"/>
  <c r="CK30" i="5" s="1"/>
  <c r="CK32" i="5" s="1"/>
  <c r="CL30" i="5" s="1"/>
  <c r="CL32" i="5" s="1"/>
  <c r="CM30" i="5" s="1"/>
  <c r="CM32" i="5" s="1"/>
  <c r="CN30" i="5" s="1"/>
  <c r="CN32" i="5" s="1"/>
  <c r="CO30" i="5" s="1"/>
  <c r="CO32" i="5" s="1"/>
  <c r="CP30" i="5" s="1"/>
  <c r="CP32" i="5" s="1"/>
  <c r="CQ30" i="5" s="1"/>
  <c r="CQ32" i="5" s="1"/>
  <c r="CR30" i="5" s="1"/>
  <c r="CR32" i="5" s="1"/>
  <c r="CS30" i="5" s="1"/>
  <c r="CS32" i="5" s="1"/>
  <c r="CT30" i="5" s="1"/>
  <c r="CT32" i="5" s="1"/>
  <c r="CU30" i="5" s="1"/>
  <c r="CU32" i="5" s="1"/>
  <c r="CV30" i="5" s="1"/>
  <c r="CV32" i="5" s="1"/>
  <c r="CW30" i="5" s="1"/>
  <c r="CW32" i="5" s="1"/>
  <c r="CX30" i="5" s="1"/>
  <c r="CX32" i="5" s="1"/>
  <c r="CY30" i="5" s="1"/>
  <c r="CY32" i="5" s="1"/>
  <c r="CZ30" i="5" s="1"/>
  <c r="CZ32" i="5" s="1"/>
  <c r="DA30" i="5" s="1"/>
  <c r="DA32" i="5" s="1"/>
  <c r="DB30" i="5" s="1"/>
  <c r="DB32" i="5" s="1"/>
  <c r="DC30" i="5" s="1"/>
  <c r="DC32" i="5" s="1"/>
  <c r="DD30" i="5" s="1"/>
  <c r="DD32" i="5" s="1"/>
  <c r="DE30" i="5" s="1"/>
  <c r="DE32" i="5" s="1"/>
  <c r="DF30" i="5" s="1"/>
  <c r="DF32" i="5" s="1"/>
  <c r="DG30" i="5" s="1"/>
  <c r="DG32" i="5" s="1"/>
  <c r="DH30" i="5" s="1"/>
  <c r="DH32" i="5" s="1"/>
  <c r="DI30" i="5" s="1"/>
  <c r="DI32" i="5" s="1"/>
  <c r="DJ30" i="5" s="1"/>
  <c r="DJ32" i="5" s="1"/>
  <c r="DK30" i="5" s="1"/>
  <c r="DK32" i="5" s="1"/>
  <c r="DL30" i="5" s="1"/>
  <c r="DL32" i="5" s="1"/>
  <c r="DM30" i="5" s="1"/>
  <c r="DM32" i="5" s="1"/>
  <c r="DN30" i="5" s="1"/>
  <c r="DN32" i="5" s="1"/>
  <c r="DO30" i="5" s="1"/>
  <c r="DO32" i="5" s="1"/>
  <c r="DP30" i="5" s="1"/>
  <c r="DP32" i="5" s="1"/>
  <c r="DQ30" i="5" s="1"/>
  <c r="DQ32" i="5" s="1"/>
  <c r="DR30" i="5" s="1"/>
  <c r="DR32" i="5" s="1"/>
  <c r="DS30" i="5" s="1"/>
  <c r="DS32" i="5" s="1"/>
  <c r="DT30" i="5" s="1"/>
  <c r="DT32" i="5" s="1"/>
  <c r="DU30" i="5" s="1"/>
  <c r="DU32" i="5" s="1"/>
  <c r="DV30" i="5" s="1"/>
  <c r="DV32" i="5" s="1"/>
  <c r="O179" i="1"/>
  <c r="N179" i="1" s="1"/>
  <c r="M179" i="1" s="1"/>
  <c r="DI23" i="9" l="1"/>
  <c r="DV9" i="9"/>
  <c r="DV15" i="8"/>
  <c r="AT13" i="26" s="1"/>
  <c r="DV11" i="9"/>
  <c r="DV17" i="8"/>
  <c r="DU277" i="4"/>
  <c r="DU16" i="8"/>
  <c r="DU10" i="9"/>
  <c r="CY23" i="9"/>
  <c r="CR23" i="9"/>
  <c r="DV23" i="9"/>
  <c r="DJ23" i="9"/>
  <c r="DN23" i="9"/>
  <c r="DR23" i="9"/>
  <c r="DS23" i="9"/>
  <c r="DQ23" i="9"/>
  <c r="DU23" i="9"/>
  <c r="H28" i="8"/>
  <c r="H25" i="9"/>
  <c r="I10" i="27"/>
  <c r="I17" i="27" s="1"/>
  <c r="AN10" i="27"/>
  <c r="AN17" i="27" s="1"/>
  <c r="U10" i="27"/>
  <c r="U17" i="27" s="1"/>
  <c r="F10" i="27"/>
  <c r="F17" i="27" s="1"/>
  <c r="AK10" i="27"/>
  <c r="AK17" i="27" s="1"/>
  <c r="AA10" i="27"/>
  <c r="AA17" i="27" s="1"/>
  <c r="K10" i="27"/>
  <c r="K17" i="27" s="1"/>
  <c r="AI10" i="27"/>
  <c r="AI17" i="27" s="1"/>
  <c r="AL10" i="27"/>
  <c r="AL17" i="27" s="1"/>
  <c r="AC10" i="27"/>
  <c r="AC17" i="27" s="1"/>
  <c r="L10" i="27"/>
  <c r="L17" i="27" s="1"/>
  <c r="AQ10" i="27"/>
  <c r="AQ17" i="27" s="1"/>
  <c r="H10" i="27"/>
  <c r="H17" i="27" s="1"/>
  <c r="DV20" i="8"/>
  <c r="DV17" i="9"/>
  <c r="DV23" i="8"/>
  <c r="DV20" i="9"/>
  <c r="T10" i="27"/>
  <c r="T17" i="27" s="1"/>
  <c r="G10" i="27"/>
  <c r="G17" i="27" s="1"/>
  <c r="AD10" i="27"/>
  <c r="AD17" i="27" s="1"/>
  <c r="AE10" i="27"/>
  <c r="AE17" i="27" s="1"/>
  <c r="AS10" i="27"/>
  <c r="AS17" i="27" s="1"/>
  <c r="Y10" i="27"/>
  <c r="Y17" i="27" s="1"/>
  <c r="AG10" i="27"/>
  <c r="AG17" i="27" s="1"/>
  <c r="DV24" i="8"/>
  <c r="DV21" i="9"/>
  <c r="DV280" i="4"/>
  <c r="DV26" i="8"/>
  <c r="AM10" i="27"/>
  <c r="AM17" i="27" s="1"/>
  <c r="AR10" i="27"/>
  <c r="AR17" i="27" s="1"/>
  <c r="AB10" i="27"/>
  <c r="AB17" i="27" s="1"/>
  <c r="AP10" i="27"/>
  <c r="AP17" i="27" s="1"/>
  <c r="AO10" i="27"/>
  <c r="AO17" i="27" s="1"/>
  <c r="AT10" i="27"/>
  <c r="AT17" i="27" s="1"/>
  <c r="S10" i="27"/>
  <c r="S17" i="27" s="1"/>
  <c r="F37" i="25"/>
  <c r="AF10" i="27"/>
  <c r="AF17" i="27" s="1"/>
  <c r="DV18" i="9"/>
  <c r="DV21" i="8"/>
  <c r="DV22" i="8"/>
  <c r="DV19" i="9"/>
  <c r="M10" i="27"/>
  <c r="M17" i="27" s="1"/>
  <c r="Q10" i="27"/>
  <c r="Q17" i="27" s="1"/>
  <c r="N10" i="27"/>
  <c r="N17" i="27" s="1"/>
  <c r="W10" i="27"/>
  <c r="W17" i="27" s="1"/>
  <c r="DG14" i="5"/>
  <c r="DG25" i="8" s="1"/>
  <c r="DB14" i="5"/>
  <c r="DB25" i="8" s="1"/>
  <c r="CY14" i="5"/>
  <c r="CY25" i="8" s="1"/>
  <c r="DH14" i="5"/>
  <c r="DH25" i="8" s="1"/>
  <c r="DI14" i="5"/>
  <c r="DI25" i="8" s="1"/>
  <c r="DC14" i="5"/>
  <c r="DC25" i="8" s="1"/>
  <c r="DA14" i="5"/>
  <c r="DA25" i="8" s="1"/>
  <c r="CZ14" i="5"/>
  <c r="CZ25" i="8" s="1"/>
  <c r="DJ14" i="5"/>
  <c r="DJ25" i="8" s="1"/>
  <c r="DD14" i="5"/>
  <c r="DD25" i="8" s="1"/>
  <c r="DF14" i="5"/>
  <c r="DF25" i="8" s="1"/>
  <c r="DV22" i="9"/>
  <c r="DE14" i="5"/>
  <c r="DE25" i="8" s="1"/>
  <c r="P10" i="27"/>
  <c r="P17" i="27" s="1"/>
  <c r="J10" i="27"/>
  <c r="J17" i="27" s="1"/>
  <c r="AJ10" i="27"/>
  <c r="AJ17" i="27" s="1"/>
  <c r="X10" i="27"/>
  <c r="X17" i="27" s="1"/>
  <c r="AH10" i="27"/>
  <c r="AH17" i="27" s="1"/>
  <c r="O10" i="27"/>
  <c r="O17" i="27" s="1"/>
  <c r="DH23" i="9"/>
  <c r="CZ23" i="9"/>
  <c r="CP23" i="9"/>
  <c r="DE23" i="9"/>
  <c r="DT23" i="9"/>
  <c r="CN23" i="9"/>
  <c r="DA23" i="9"/>
  <c r="DB23" i="9"/>
  <c r="DK23" i="9"/>
  <c r="CO23" i="9"/>
  <c r="CQ23" i="9"/>
  <c r="DF23" i="9"/>
  <c r="CW23" i="9"/>
  <c r="DC23" i="9"/>
  <c r="CT23" i="9"/>
  <c r="CV23" i="9"/>
  <c r="CU23" i="9"/>
  <c r="DP23" i="9"/>
  <c r="CX23" i="9"/>
  <c r="DL23" i="9"/>
  <c r="DO23" i="9"/>
  <c r="CS23" i="9"/>
  <c r="DG23" i="9"/>
  <c r="DD23" i="9"/>
  <c r="DM23" i="9"/>
  <c r="H15" i="26" l="1"/>
  <c r="G15" i="16"/>
  <c r="H15" i="16"/>
  <c r="I15" i="16"/>
  <c r="J15" i="16"/>
  <c r="K15" i="16"/>
  <c r="L15" i="16"/>
  <c r="M15" i="16"/>
  <c r="N15" i="16"/>
  <c r="O15" i="16"/>
  <c r="P15" i="16"/>
  <c r="AT15" i="26"/>
  <c r="H13" i="26"/>
  <c r="I13" i="26"/>
  <c r="G13" i="16"/>
  <c r="H13" i="16"/>
  <c r="I13" i="16"/>
  <c r="J13" i="16"/>
  <c r="K13" i="16"/>
  <c r="L13" i="16"/>
  <c r="M13" i="16"/>
  <c r="N13" i="16"/>
  <c r="O13" i="16"/>
  <c r="P13" i="16"/>
  <c r="H9" i="25"/>
  <c r="G9" i="15"/>
  <c r="H9" i="15"/>
  <c r="I9" i="15"/>
  <c r="J9" i="15"/>
  <c r="K9" i="15"/>
  <c r="L9" i="15"/>
  <c r="M9" i="15"/>
  <c r="N9" i="15"/>
  <c r="O9" i="15"/>
  <c r="P9" i="15"/>
  <c r="AT9" i="25"/>
  <c r="H7" i="25"/>
  <c r="G7" i="15"/>
  <c r="I7" i="25"/>
  <c r="H7" i="15"/>
  <c r="I7" i="15"/>
  <c r="J7" i="15"/>
  <c r="K7" i="15"/>
  <c r="L7" i="15"/>
  <c r="M7" i="15"/>
  <c r="N7" i="15"/>
  <c r="O7" i="15"/>
  <c r="P7" i="15"/>
  <c r="AT7" i="25"/>
  <c r="DV277" i="4"/>
  <c r="DV10" i="9"/>
  <c r="DV16" i="8"/>
  <c r="AS20" i="25"/>
  <c r="I28" i="8"/>
  <c r="G27" i="26" s="1"/>
  <c r="I25" i="9"/>
  <c r="G22" i="25" s="1"/>
  <c r="AO24" i="26"/>
  <c r="AT20" i="26"/>
  <c r="P19" i="16"/>
  <c r="AT19" i="26"/>
  <c r="P18" i="16"/>
  <c r="AT21" i="26"/>
  <c r="P20" i="16"/>
  <c r="AT25" i="26"/>
  <c r="P24" i="16"/>
  <c r="P14" i="15"/>
  <c r="AT14" i="25"/>
  <c r="AN24" i="26"/>
  <c r="AM24" i="26"/>
  <c r="O23" i="16"/>
  <c r="AT16" i="25"/>
  <c r="P16" i="15"/>
  <c r="AT23" i="26"/>
  <c r="P22" i="16"/>
  <c r="AT22" i="26"/>
  <c r="P21" i="16"/>
  <c r="AT19" i="25"/>
  <c r="P19" i="15"/>
  <c r="AT15" i="25"/>
  <c r="P15" i="15"/>
  <c r="P18" i="15"/>
  <c r="AT18" i="25"/>
  <c r="P17" i="15"/>
  <c r="AT17" i="25"/>
  <c r="AP24" i="26"/>
  <c r="AP20" i="25"/>
  <c r="AM20" i="25"/>
  <c r="AR20" i="25"/>
  <c r="P20" i="15"/>
  <c r="AQ20" i="25"/>
  <c r="AT20" i="25"/>
  <c r="AJ20" i="25"/>
  <c r="AK20" i="25"/>
  <c r="AN20" i="25"/>
  <c r="AL20" i="25"/>
  <c r="O20" i="15"/>
  <c r="AO20" i="25"/>
  <c r="G8" i="15" l="1"/>
  <c r="H8" i="15"/>
  <c r="I8" i="15"/>
  <c r="J8" i="15"/>
  <c r="K8" i="15"/>
  <c r="L8" i="15"/>
  <c r="M8" i="15"/>
  <c r="N8" i="15"/>
  <c r="O8" i="15"/>
  <c r="P8" i="15"/>
  <c r="AT8" i="25"/>
  <c r="G14" i="16"/>
  <c r="H14" i="16"/>
  <c r="I14" i="16"/>
  <c r="J14" i="16"/>
  <c r="K14" i="16"/>
  <c r="L14" i="16"/>
  <c r="M14" i="16"/>
  <c r="N14" i="16"/>
  <c r="O14" i="16"/>
  <c r="P14" i="16"/>
  <c r="AT14" i="26"/>
  <c r="J28" i="8"/>
  <c r="J25" i="9"/>
  <c r="K25" i="9" l="1"/>
  <c r="K28" i="8"/>
  <c r="L25" i="9" l="1"/>
  <c r="H22" i="25" s="1"/>
  <c r="L28" i="8"/>
  <c r="H27" i="26" s="1"/>
  <c r="F24" i="1"/>
  <c r="AC5" i="7"/>
  <c r="O158" i="1" l="1"/>
  <c r="E150" i="14" s="1"/>
  <c r="E151" i="14" s="1"/>
  <c r="F26" i="1"/>
  <c r="G26" i="1" s="1"/>
  <c r="M25" i="9"/>
  <c r="M28" i="8"/>
  <c r="D9" i="4"/>
  <c r="E153" i="14" l="1"/>
  <c r="G136" i="1" s="1"/>
  <c r="E162" i="14"/>
  <c r="F134" i="1"/>
  <c r="F135" i="1" s="1"/>
  <c r="F27" i="1"/>
  <c r="F25" i="1" s="1"/>
  <c r="E114" i="14" s="1"/>
  <c r="O151" i="1"/>
  <c r="BN63" i="8" s="1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AX9" i="4" s="1"/>
  <c r="AY9" i="4" s="1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BJ9" i="4" s="1"/>
  <c r="BK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BV9" i="4" s="1"/>
  <c r="BW9" i="4" s="1"/>
  <c r="BX9" i="4" s="1"/>
  <c r="BY9" i="4" s="1"/>
  <c r="BZ9" i="4" s="1"/>
  <c r="CA9" i="4" s="1"/>
  <c r="CB9" i="4" s="1"/>
  <c r="CC9" i="4" s="1"/>
  <c r="CD9" i="4" s="1"/>
  <c r="CE9" i="4" s="1"/>
  <c r="CF9" i="4" s="1"/>
  <c r="CG9" i="4" s="1"/>
  <c r="CH9" i="4" s="1"/>
  <c r="CI9" i="4" s="1"/>
  <c r="CJ9" i="4" s="1"/>
  <c r="CK9" i="4" s="1"/>
  <c r="CL9" i="4" s="1"/>
  <c r="CM9" i="4" s="1"/>
  <c r="CN9" i="4" s="1"/>
  <c r="CO9" i="4" s="1"/>
  <c r="CP9" i="4" s="1"/>
  <c r="CQ9" i="4" s="1"/>
  <c r="CR9" i="4" s="1"/>
  <c r="CS9" i="4" s="1"/>
  <c r="CT9" i="4" s="1"/>
  <c r="CU9" i="4" s="1"/>
  <c r="CV9" i="4" s="1"/>
  <c r="CW9" i="4" s="1"/>
  <c r="CX9" i="4" s="1"/>
  <c r="CY9" i="4" s="1"/>
  <c r="CZ9" i="4" s="1"/>
  <c r="DA9" i="4" s="1"/>
  <c r="DB9" i="4" s="1"/>
  <c r="DC9" i="4" s="1"/>
  <c r="DD9" i="4" s="1"/>
  <c r="DE9" i="4" s="1"/>
  <c r="DF9" i="4" s="1"/>
  <c r="DG9" i="4" s="1"/>
  <c r="DH9" i="4" s="1"/>
  <c r="DI9" i="4" s="1"/>
  <c r="DJ9" i="4" s="1"/>
  <c r="DK9" i="4" s="1"/>
  <c r="DL9" i="4" s="1"/>
  <c r="DM9" i="4" s="1"/>
  <c r="DN9" i="4" s="1"/>
  <c r="DO9" i="4" s="1"/>
  <c r="DP9" i="4" s="1"/>
  <c r="DQ9" i="4" s="1"/>
  <c r="DR9" i="4" s="1"/>
  <c r="DS9" i="4" s="1"/>
  <c r="DT9" i="4" s="1"/>
  <c r="DU9" i="4" s="1"/>
  <c r="DV9" i="4" s="1"/>
  <c r="N25" i="9"/>
  <c r="N28" i="8"/>
  <c r="E156" i="14"/>
  <c r="G139" i="1" s="1"/>
  <c r="E154" i="14"/>
  <c r="G137" i="1" s="1"/>
  <c r="N151" i="1" l="1"/>
  <c r="O192" i="1"/>
  <c r="N192" i="1" s="1"/>
  <c r="C105" i="5" s="1"/>
  <c r="E120" i="14"/>
  <c r="E113" i="14"/>
  <c r="F54" i="8"/>
  <c r="F53" i="26" s="1"/>
  <c r="C112" i="5"/>
  <c r="U114" i="5" s="1"/>
  <c r="U112" i="5" s="1"/>
  <c r="G118" i="1"/>
  <c r="AP63" i="8"/>
  <c r="R62" i="26" s="1"/>
  <c r="O152" i="1"/>
  <c r="G27" i="1"/>
  <c r="O28" i="8"/>
  <c r="I27" i="26" s="1"/>
  <c r="O25" i="9"/>
  <c r="I22" i="25" s="1"/>
  <c r="F85" i="5"/>
  <c r="F73" i="8" s="1"/>
  <c r="G133" i="1"/>
  <c r="Z62" i="26"/>
  <c r="K61" i="16"/>
  <c r="C118" i="5" l="1"/>
  <c r="N120" i="5" s="1"/>
  <c r="N118" i="5" s="1"/>
  <c r="BN64" i="8"/>
  <c r="DV105" i="5"/>
  <c r="DF105" i="5"/>
  <c r="CP105" i="5"/>
  <c r="BZ105" i="5"/>
  <c r="BJ105" i="5"/>
  <c r="AT105" i="5"/>
  <c r="AD105" i="5"/>
  <c r="DQ105" i="5"/>
  <c r="DA105" i="5"/>
  <c r="CK105" i="5"/>
  <c r="BU105" i="5"/>
  <c r="BE105" i="5"/>
  <c r="AO105" i="5"/>
  <c r="Y105" i="5"/>
  <c r="DL105" i="5"/>
  <c r="CV105" i="5"/>
  <c r="CF105" i="5"/>
  <c r="BP105" i="5"/>
  <c r="AZ105" i="5"/>
  <c r="AJ105" i="5"/>
  <c r="T105" i="5"/>
  <c r="DG105" i="5"/>
  <c r="BC105" i="5"/>
  <c r="CE105" i="5"/>
  <c r="S105" i="5"/>
  <c r="AU105" i="5"/>
  <c r="BW105" i="5"/>
  <c r="F105" i="5"/>
  <c r="DR105" i="5"/>
  <c r="DB105" i="5"/>
  <c r="CL105" i="5"/>
  <c r="BV105" i="5"/>
  <c r="BF105" i="5"/>
  <c r="AP105" i="5"/>
  <c r="Z105" i="5"/>
  <c r="DM105" i="5"/>
  <c r="CW105" i="5"/>
  <c r="CG105" i="5"/>
  <c r="BQ105" i="5"/>
  <c r="BA105" i="5"/>
  <c r="AK105" i="5"/>
  <c r="U105" i="5"/>
  <c r="DH105" i="5"/>
  <c r="CR105" i="5"/>
  <c r="CB105" i="5"/>
  <c r="BL105" i="5"/>
  <c r="AV105" i="5"/>
  <c r="AF105" i="5"/>
  <c r="DS105" i="5"/>
  <c r="CY105" i="5"/>
  <c r="AM105" i="5"/>
  <c r="BO105" i="5"/>
  <c r="CQ105" i="5"/>
  <c r="AE105" i="5"/>
  <c r="BG105" i="5"/>
  <c r="DN105" i="5"/>
  <c r="CX105" i="5"/>
  <c r="CH105" i="5"/>
  <c r="BR105" i="5"/>
  <c r="BB105" i="5"/>
  <c r="AL105" i="5"/>
  <c r="V105" i="5"/>
  <c r="DI105" i="5"/>
  <c r="CS105" i="5"/>
  <c r="CC105" i="5"/>
  <c r="BM105" i="5"/>
  <c r="AW105" i="5"/>
  <c r="AG105" i="5"/>
  <c r="DT105" i="5"/>
  <c r="DD105" i="5"/>
  <c r="CN105" i="5"/>
  <c r="BX105" i="5"/>
  <c r="BH105" i="5"/>
  <c r="AR105" i="5"/>
  <c r="AB105" i="5"/>
  <c r="DO105" i="5"/>
  <c r="CI105" i="5"/>
  <c r="W105" i="5"/>
  <c r="AY105" i="5"/>
  <c r="CA105" i="5"/>
  <c r="DC105" i="5"/>
  <c r="AQ105" i="5"/>
  <c r="DJ105" i="5"/>
  <c r="CT105" i="5"/>
  <c r="CD105" i="5"/>
  <c r="BN105" i="5"/>
  <c r="AX105" i="5"/>
  <c r="AH105" i="5"/>
  <c r="DU105" i="5"/>
  <c r="DE105" i="5"/>
  <c r="CO105" i="5"/>
  <c r="BY105" i="5"/>
  <c r="BI105" i="5"/>
  <c r="AS105" i="5"/>
  <c r="AC105" i="5"/>
  <c r="DP105" i="5"/>
  <c r="CZ105" i="5"/>
  <c r="CJ105" i="5"/>
  <c r="BT105" i="5"/>
  <c r="BD105" i="5"/>
  <c r="AN105" i="5"/>
  <c r="X105" i="5"/>
  <c r="DK105" i="5"/>
  <c r="BS105" i="5"/>
  <c r="CU105" i="5"/>
  <c r="AI105" i="5"/>
  <c r="BK105" i="5"/>
  <c r="CM105" i="5"/>
  <c r="AA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E119" i="14"/>
  <c r="E135" i="14"/>
  <c r="Y114" i="5"/>
  <c r="Y112" i="5" s="1"/>
  <c r="F52" i="16"/>
  <c r="O148" i="1"/>
  <c r="N152" i="1"/>
  <c r="CL114" i="5"/>
  <c r="CL112" i="5" s="1"/>
  <c r="CA114" i="5"/>
  <c r="CA112" i="5" s="1"/>
  <c r="CZ114" i="5"/>
  <c r="CZ112" i="5" s="1"/>
  <c r="AX114" i="5"/>
  <c r="AX112" i="5" s="1"/>
  <c r="DG114" i="5"/>
  <c r="DG112" i="5" s="1"/>
  <c r="BT114" i="5"/>
  <c r="BT112" i="5" s="1"/>
  <c r="CP114" i="5"/>
  <c r="CP112" i="5" s="1"/>
  <c r="AM114" i="5"/>
  <c r="AM112" i="5" s="1"/>
  <c r="H114" i="5"/>
  <c r="H112" i="5" s="1"/>
  <c r="BF114" i="5"/>
  <c r="BF112" i="5" s="1"/>
  <c r="BR114" i="5"/>
  <c r="BR112" i="5" s="1"/>
  <c r="AU114" i="5"/>
  <c r="AU112" i="5" s="1"/>
  <c r="CR114" i="5"/>
  <c r="CR112" i="5" s="1"/>
  <c r="CK114" i="5"/>
  <c r="CK112" i="5" s="1"/>
  <c r="CD114" i="5"/>
  <c r="CD112" i="5" s="1"/>
  <c r="CY114" i="5"/>
  <c r="CY112" i="5" s="1"/>
  <c r="O114" i="5"/>
  <c r="O112" i="5" s="1"/>
  <c r="AF114" i="5"/>
  <c r="AF112" i="5" s="1"/>
  <c r="BJ114" i="5"/>
  <c r="BJ112" i="5" s="1"/>
  <c r="AL114" i="5"/>
  <c r="AL112" i="5" s="1"/>
  <c r="BS114" i="5"/>
  <c r="BS112" i="5" s="1"/>
  <c r="G114" i="5"/>
  <c r="G112" i="5" s="1"/>
  <c r="AN114" i="5"/>
  <c r="AN112" i="5" s="1"/>
  <c r="BE114" i="5"/>
  <c r="BE112" i="5" s="1"/>
  <c r="BL114" i="5"/>
  <c r="BL112" i="5" s="1"/>
  <c r="DQ114" i="5"/>
  <c r="DQ112" i="5" s="1"/>
  <c r="G119" i="1"/>
  <c r="AP64" i="8"/>
  <c r="R63" i="26" s="1"/>
  <c r="DR114" i="5"/>
  <c r="DR112" i="5" s="1"/>
  <c r="DV114" i="5"/>
  <c r="DV112" i="5" s="1"/>
  <c r="DJ114" i="5"/>
  <c r="DJ112" i="5" s="1"/>
  <c r="CX114" i="5"/>
  <c r="CX112" i="5" s="1"/>
  <c r="DO114" i="5"/>
  <c r="DO112" i="5" s="1"/>
  <c r="CI114" i="5"/>
  <c r="CI112" i="5" s="1"/>
  <c r="BC114" i="5"/>
  <c r="BC112" i="5" s="1"/>
  <c r="W114" i="5"/>
  <c r="W112" i="5" s="1"/>
  <c r="DH114" i="5"/>
  <c r="DH112" i="5" s="1"/>
  <c r="CB114" i="5"/>
  <c r="CB112" i="5" s="1"/>
  <c r="AV114" i="5"/>
  <c r="AV112" i="5" s="1"/>
  <c r="P114" i="5"/>
  <c r="P112" i="5" s="1"/>
  <c r="DA114" i="5"/>
  <c r="DA112" i="5" s="1"/>
  <c r="BU114" i="5"/>
  <c r="BU112" i="5" s="1"/>
  <c r="AO114" i="5"/>
  <c r="AO112" i="5" s="1"/>
  <c r="I114" i="5"/>
  <c r="I112" i="5" s="1"/>
  <c r="CS114" i="5"/>
  <c r="CS112" i="5" s="1"/>
  <c r="BM114" i="5"/>
  <c r="BM112" i="5" s="1"/>
  <c r="AG114" i="5"/>
  <c r="AG112" i="5" s="1"/>
  <c r="Z114" i="5"/>
  <c r="Z112" i="5" s="1"/>
  <c r="AD114" i="5"/>
  <c r="AD112" i="5" s="1"/>
  <c r="R114" i="5"/>
  <c r="R112" i="5" s="1"/>
  <c r="F114" i="5"/>
  <c r="F112" i="5" s="1"/>
  <c r="CQ114" i="5"/>
  <c r="CQ112" i="5" s="1"/>
  <c r="BK114" i="5"/>
  <c r="BK112" i="5" s="1"/>
  <c r="AE114" i="5"/>
  <c r="AE112" i="5" s="1"/>
  <c r="DP114" i="5"/>
  <c r="DP112" i="5" s="1"/>
  <c r="CJ114" i="5"/>
  <c r="CJ112" i="5" s="1"/>
  <c r="BD114" i="5"/>
  <c r="BD112" i="5" s="1"/>
  <c r="X114" i="5"/>
  <c r="X112" i="5" s="1"/>
  <c r="DI114" i="5"/>
  <c r="DI112" i="5" s="1"/>
  <c r="CC114" i="5"/>
  <c r="CC112" i="5" s="1"/>
  <c r="AW114" i="5"/>
  <c r="AW112" i="5" s="1"/>
  <c r="Q114" i="5"/>
  <c r="Q112" i="5" s="1"/>
  <c r="BV114" i="5"/>
  <c r="BV112" i="5" s="1"/>
  <c r="J114" i="5"/>
  <c r="J112" i="5" s="1"/>
  <c r="BZ114" i="5"/>
  <c r="BZ112" i="5" s="1"/>
  <c r="N114" i="5"/>
  <c r="N112" i="5" s="1"/>
  <c r="BN114" i="5"/>
  <c r="BN112" i="5" s="1"/>
  <c r="DN114" i="5"/>
  <c r="DN112" i="5" s="1"/>
  <c r="BB114" i="5"/>
  <c r="BB112" i="5" s="1"/>
  <c r="DS114" i="5"/>
  <c r="DS112" i="5" s="1"/>
  <c r="DC114" i="5"/>
  <c r="DC112" i="5" s="1"/>
  <c r="CM114" i="5"/>
  <c r="CM112" i="5" s="1"/>
  <c r="BW114" i="5"/>
  <c r="BW112" i="5" s="1"/>
  <c r="BG114" i="5"/>
  <c r="BG112" i="5" s="1"/>
  <c r="AQ114" i="5"/>
  <c r="AQ112" i="5" s="1"/>
  <c r="AA114" i="5"/>
  <c r="AA112" i="5" s="1"/>
  <c r="K114" i="5"/>
  <c r="K112" i="5" s="1"/>
  <c r="DL114" i="5"/>
  <c r="DL112" i="5" s="1"/>
  <c r="CV114" i="5"/>
  <c r="CV112" i="5" s="1"/>
  <c r="CF114" i="5"/>
  <c r="CF112" i="5" s="1"/>
  <c r="BP114" i="5"/>
  <c r="BP112" i="5" s="1"/>
  <c r="AZ114" i="5"/>
  <c r="AZ112" i="5" s="1"/>
  <c r="AJ114" i="5"/>
  <c r="AJ112" i="5" s="1"/>
  <c r="T114" i="5"/>
  <c r="T112" i="5" s="1"/>
  <c r="DU114" i="5"/>
  <c r="DU112" i="5" s="1"/>
  <c r="DE114" i="5"/>
  <c r="DE112" i="5" s="1"/>
  <c r="CO114" i="5"/>
  <c r="CO112" i="5" s="1"/>
  <c r="BY114" i="5"/>
  <c r="BY112" i="5" s="1"/>
  <c r="BI114" i="5"/>
  <c r="BI112" i="5" s="1"/>
  <c r="AS114" i="5"/>
  <c r="AS112" i="5" s="1"/>
  <c r="AC114" i="5"/>
  <c r="AC112" i="5" s="1"/>
  <c r="M114" i="5"/>
  <c r="M112" i="5" s="1"/>
  <c r="I61" i="16"/>
  <c r="DB114" i="5"/>
  <c r="DB112" i="5" s="1"/>
  <c r="AP114" i="5"/>
  <c r="AP112" i="5" s="1"/>
  <c r="DF114" i="5"/>
  <c r="DF112" i="5" s="1"/>
  <c r="AT114" i="5"/>
  <c r="AT112" i="5" s="1"/>
  <c r="CT114" i="5"/>
  <c r="CT112" i="5" s="1"/>
  <c r="AH114" i="5"/>
  <c r="AH112" i="5" s="1"/>
  <c r="CH114" i="5"/>
  <c r="CH112" i="5" s="1"/>
  <c r="V114" i="5"/>
  <c r="V112" i="5" s="1"/>
  <c r="DK114" i="5"/>
  <c r="DK112" i="5" s="1"/>
  <c r="CU114" i="5"/>
  <c r="CU112" i="5" s="1"/>
  <c r="CE114" i="5"/>
  <c r="CE112" i="5" s="1"/>
  <c r="BO114" i="5"/>
  <c r="BO112" i="5" s="1"/>
  <c r="AY114" i="5"/>
  <c r="AY112" i="5" s="1"/>
  <c r="AI114" i="5"/>
  <c r="AI112" i="5" s="1"/>
  <c r="S114" i="5"/>
  <c r="S112" i="5" s="1"/>
  <c r="DT114" i="5"/>
  <c r="DT112" i="5" s="1"/>
  <c r="DD114" i="5"/>
  <c r="DD112" i="5" s="1"/>
  <c r="CN114" i="5"/>
  <c r="CN112" i="5" s="1"/>
  <c r="BX114" i="5"/>
  <c r="BX112" i="5" s="1"/>
  <c r="BH114" i="5"/>
  <c r="BH112" i="5" s="1"/>
  <c r="AR114" i="5"/>
  <c r="AR112" i="5" s="1"/>
  <c r="AB114" i="5"/>
  <c r="AB112" i="5" s="1"/>
  <c r="L114" i="5"/>
  <c r="L112" i="5" s="1"/>
  <c r="DM114" i="5"/>
  <c r="DM112" i="5" s="1"/>
  <c r="CW114" i="5"/>
  <c r="CW112" i="5" s="1"/>
  <c r="CG114" i="5"/>
  <c r="CG112" i="5" s="1"/>
  <c r="BQ114" i="5"/>
  <c r="BQ112" i="5" s="1"/>
  <c r="BA114" i="5"/>
  <c r="BA112" i="5" s="1"/>
  <c r="AK114" i="5"/>
  <c r="AK112" i="5" s="1"/>
  <c r="F55" i="8"/>
  <c r="F53" i="16" s="1"/>
  <c r="P25" i="9"/>
  <c r="P28" i="8"/>
  <c r="F71" i="16"/>
  <c r="F72" i="26"/>
  <c r="CF120" i="5" l="1"/>
  <c r="CF118" i="5" s="1"/>
  <c r="BM120" i="5"/>
  <c r="BM118" i="5" s="1"/>
  <c r="AS120" i="5"/>
  <c r="AS118" i="5" s="1"/>
  <c r="X120" i="5"/>
  <c r="X118" i="5" s="1"/>
  <c r="U120" i="5"/>
  <c r="U118" i="5" s="1"/>
  <c r="P120" i="5"/>
  <c r="P118" i="5" s="1"/>
  <c r="AI120" i="5"/>
  <c r="AI118" i="5" s="1"/>
  <c r="BU120" i="5"/>
  <c r="BU118" i="5" s="1"/>
  <c r="CG120" i="5"/>
  <c r="CG118" i="5" s="1"/>
  <c r="CU120" i="5"/>
  <c r="CU118" i="5" s="1"/>
  <c r="DE120" i="5"/>
  <c r="DE118" i="5" s="1"/>
  <c r="AU120" i="5"/>
  <c r="AU118" i="5" s="1"/>
  <c r="CV120" i="5"/>
  <c r="CV118" i="5" s="1"/>
  <c r="AZ120" i="5"/>
  <c r="AZ118" i="5" s="1"/>
  <c r="DU120" i="5"/>
  <c r="DU118" i="5" s="1"/>
  <c r="AB120" i="5"/>
  <c r="AB118" i="5" s="1"/>
  <c r="AL120" i="5"/>
  <c r="AL118" i="5" s="1"/>
  <c r="DJ120" i="5"/>
  <c r="DJ118" i="5" s="1"/>
  <c r="J120" i="5"/>
  <c r="J118" i="5" s="1"/>
  <c r="BK120" i="5"/>
  <c r="BK118" i="5" s="1"/>
  <c r="O120" i="5"/>
  <c r="O118" i="5" s="1"/>
  <c r="CS120" i="5"/>
  <c r="CS118" i="5" s="1"/>
  <c r="BZ120" i="5"/>
  <c r="BZ118" i="5" s="1"/>
  <c r="CN120" i="5"/>
  <c r="CN118" i="5" s="1"/>
  <c r="CX120" i="5"/>
  <c r="CX118" i="5" s="1"/>
  <c r="DQ120" i="5"/>
  <c r="DQ118" i="5" s="1"/>
  <c r="Q120" i="5"/>
  <c r="Q118" i="5" s="1"/>
  <c r="BN120" i="5"/>
  <c r="BN118" i="5" s="1"/>
  <c r="CY120" i="5"/>
  <c r="CY118" i="5" s="1"/>
  <c r="BF120" i="5"/>
  <c r="BF118" i="5" s="1"/>
  <c r="AD120" i="5"/>
  <c r="AD118" i="5" s="1"/>
  <c r="AT120" i="5"/>
  <c r="AT118" i="5" s="1"/>
  <c r="DF120" i="5"/>
  <c r="DF118" i="5" s="1"/>
  <c r="BA120" i="5"/>
  <c r="BA118" i="5" s="1"/>
  <c r="DM120" i="5"/>
  <c r="DM118" i="5" s="1"/>
  <c r="BH120" i="5"/>
  <c r="BH118" i="5" s="1"/>
  <c r="DT120" i="5"/>
  <c r="DT118" i="5" s="1"/>
  <c r="BO120" i="5"/>
  <c r="BO118" i="5" s="1"/>
  <c r="F120" i="5"/>
  <c r="F118" i="5" s="1"/>
  <c r="BR120" i="5"/>
  <c r="BR118" i="5" s="1"/>
  <c r="M120" i="5"/>
  <c r="M118" i="5" s="1"/>
  <c r="BY120" i="5"/>
  <c r="BY118" i="5" s="1"/>
  <c r="AX120" i="5"/>
  <c r="AX118" i="5" s="1"/>
  <c r="BE120" i="5"/>
  <c r="BE118" i="5" s="1"/>
  <c r="AN120" i="5"/>
  <c r="AN118" i="5" s="1"/>
  <c r="G120" i="5"/>
  <c r="G118" i="5" s="1"/>
  <c r="CM120" i="5"/>
  <c r="CM118" i="5" s="1"/>
  <c r="BV120" i="5"/>
  <c r="BV118" i="5" s="1"/>
  <c r="CC120" i="5"/>
  <c r="CC118" i="5" s="1"/>
  <c r="BD120" i="5"/>
  <c r="BD118" i="5" s="1"/>
  <c r="W120" i="5"/>
  <c r="W118" i="5" s="1"/>
  <c r="DC120" i="5"/>
  <c r="DC118" i="5" s="1"/>
  <c r="I120" i="5"/>
  <c r="I118" i="5" s="1"/>
  <c r="H120" i="5"/>
  <c r="H118" i="5" s="1"/>
  <c r="CR120" i="5"/>
  <c r="CR118" i="5" s="1"/>
  <c r="BG120" i="5"/>
  <c r="BG118" i="5" s="1"/>
  <c r="Z120" i="5"/>
  <c r="Z118" i="5" s="1"/>
  <c r="BW120" i="5"/>
  <c r="BW118" i="5" s="1"/>
  <c r="BC120" i="5"/>
  <c r="BC118" i="5" s="1"/>
  <c r="AE120" i="5"/>
  <c r="AE118" i="5" s="1"/>
  <c r="K120" i="5"/>
  <c r="K118" i="5" s="1"/>
  <c r="CP120" i="5"/>
  <c r="CP118" i="5" s="1"/>
  <c r="AK120" i="5"/>
  <c r="AK118" i="5" s="1"/>
  <c r="CW120" i="5"/>
  <c r="CW118" i="5" s="1"/>
  <c r="AR120" i="5"/>
  <c r="AR118" i="5" s="1"/>
  <c r="DD120" i="5"/>
  <c r="DD118" i="5" s="1"/>
  <c r="AY120" i="5"/>
  <c r="AY118" i="5" s="1"/>
  <c r="DK120" i="5"/>
  <c r="DK118" i="5" s="1"/>
  <c r="BB120" i="5"/>
  <c r="BB118" i="5" s="1"/>
  <c r="DN120" i="5"/>
  <c r="DN118" i="5" s="1"/>
  <c r="BI120" i="5"/>
  <c r="BI118" i="5" s="1"/>
  <c r="R120" i="5"/>
  <c r="R118" i="5" s="1"/>
  <c r="Y120" i="5"/>
  <c r="Y118" i="5" s="1"/>
  <c r="T120" i="5"/>
  <c r="T118" i="5" s="1"/>
  <c r="CZ120" i="5"/>
  <c r="CZ118" i="5" s="1"/>
  <c r="BS120" i="5"/>
  <c r="BS118" i="5" s="1"/>
  <c r="AP120" i="5"/>
  <c r="AP118" i="5" s="1"/>
  <c r="AW120" i="5"/>
  <c r="AW118" i="5" s="1"/>
  <c r="AJ120" i="5"/>
  <c r="AJ118" i="5" s="1"/>
  <c r="DP120" i="5"/>
  <c r="DP118" i="5" s="1"/>
  <c r="CI120" i="5"/>
  <c r="CI118" i="5" s="1"/>
  <c r="CT120" i="5"/>
  <c r="CT118" i="5" s="1"/>
  <c r="DA120" i="5"/>
  <c r="DA118" i="5" s="1"/>
  <c r="BT120" i="5"/>
  <c r="BT118" i="5" s="1"/>
  <c r="AM120" i="5"/>
  <c r="AM118" i="5" s="1"/>
  <c r="DS120" i="5"/>
  <c r="DS118" i="5" s="1"/>
  <c r="DH120" i="5"/>
  <c r="DH118" i="5" s="1"/>
  <c r="CJ120" i="5"/>
  <c r="CJ118" i="5" s="1"/>
  <c r="BP120" i="5"/>
  <c r="BP118" i="5" s="1"/>
  <c r="CQ120" i="5"/>
  <c r="CQ118" i="5" s="1"/>
  <c r="BJ120" i="5"/>
  <c r="BJ118" i="5" s="1"/>
  <c r="DV120" i="5"/>
  <c r="DV118" i="5" s="1"/>
  <c r="BQ120" i="5"/>
  <c r="BQ118" i="5" s="1"/>
  <c r="L120" i="5"/>
  <c r="L118" i="5" s="1"/>
  <c r="BX120" i="5"/>
  <c r="BX118" i="5" s="1"/>
  <c r="S120" i="5"/>
  <c r="S118" i="5" s="1"/>
  <c r="CE120" i="5"/>
  <c r="CE118" i="5" s="1"/>
  <c r="V120" i="5"/>
  <c r="V118" i="5" s="1"/>
  <c r="CH120" i="5"/>
  <c r="CH118" i="5" s="1"/>
  <c r="AC120" i="5"/>
  <c r="AC118" i="5" s="1"/>
  <c r="CO120" i="5"/>
  <c r="CO118" i="5" s="1"/>
  <c r="CD120" i="5"/>
  <c r="CD118" i="5" s="1"/>
  <c r="CK120" i="5"/>
  <c r="CK118" i="5" s="1"/>
  <c r="BL120" i="5"/>
  <c r="BL118" i="5" s="1"/>
  <c r="AA120" i="5"/>
  <c r="AA118" i="5" s="1"/>
  <c r="DG120" i="5"/>
  <c r="DG118" i="5" s="1"/>
  <c r="DB120" i="5"/>
  <c r="DB118" i="5" s="1"/>
  <c r="DI120" i="5"/>
  <c r="DI118" i="5" s="1"/>
  <c r="CB120" i="5"/>
  <c r="CB118" i="5" s="1"/>
  <c r="AQ120" i="5"/>
  <c r="AQ118" i="5" s="1"/>
  <c r="AH120" i="5"/>
  <c r="AH118" i="5" s="1"/>
  <c r="AO120" i="5"/>
  <c r="AO118" i="5" s="1"/>
  <c r="AF120" i="5"/>
  <c r="AF118" i="5" s="1"/>
  <c r="DL120" i="5"/>
  <c r="DL118" i="5" s="1"/>
  <c r="CA120" i="5"/>
  <c r="CA118" i="5" s="1"/>
  <c r="AG120" i="5"/>
  <c r="AG118" i="5" s="1"/>
  <c r="DR120" i="5"/>
  <c r="DR118" i="5" s="1"/>
  <c r="CL120" i="5"/>
  <c r="CL118" i="5" s="1"/>
  <c r="DO120" i="5"/>
  <c r="DO118" i="5" s="1"/>
  <c r="AV120" i="5"/>
  <c r="AV118" i="5" s="1"/>
  <c r="K62" i="16"/>
  <c r="Z63" i="26"/>
  <c r="G115" i="1"/>
  <c r="H115" i="1" s="1"/>
  <c r="E126" i="14"/>
  <c r="G129" i="1" s="1"/>
  <c r="Q34" i="9"/>
  <c r="Q35" i="8"/>
  <c r="M35" i="8"/>
  <c r="M34" i="9"/>
  <c r="I34" i="9"/>
  <c r="I35" i="8"/>
  <c r="CM34" i="9"/>
  <c r="CM35" i="8"/>
  <c r="BS34" i="9"/>
  <c r="BS35" i="8"/>
  <c r="BD35" i="8"/>
  <c r="BD34" i="9"/>
  <c r="DP35" i="8"/>
  <c r="DP34" i="9"/>
  <c r="BY34" i="9"/>
  <c r="BY35" i="8"/>
  <c r="AH34" i="9"/>
  <c r="AH35" i="8"/>
  <c r="CT35" i="8"/>
  <c r="CT34" i="9"/>
  <c r="CA34" i="9"/>
  <c r="CA35" i="8"/>
  <c r="DO34" i="9"/>
  <c r="DO35" i="8"/>
  <c r="BX35" i="8"/>
  <c r="BX34" i="9"/>
  <c r="AG35" i="8"/>
  <c r="AG34" i="9"/>
  <c r="CS35" i="8"/>
  <c r="CS34" i="9"/>
  <c r="BB35" i="8"/>
  <c r="BB34" i="9"/>
  <c r="DN34" i="9"/>
  <c r="DN35" i="8"/>
  <c r="BO35" i="8"/>
  <c r="BO34" i="9"/>
  <c r="AF35" i="8"/>
  <c r="AF34" i="9"/>
  <c r="CR34" i="9"/>
  <c r="CR35" i="8"/>
  <c r="BA34" i="9"/>
  <c r="BA35" i="8"/>
  <c r="DM35" i="8"/>
  <c r="DM34" i="9"/>
  <c r="BV35" i="8"/>
  <c r="BV34" i="9"/>
  <c r="F34" i="9"/>
  <c r="F35" i="8"/>
  <c r="CE35" i="8"/>
  <c r="CE34" i="9"/>
  <c r="AJ35" i="8"/>
  <c r="AJ34" i="9"/>
  <c r="CV35" i="8"/>
  <c r="CV34" i="9"/>
  <c r="BE35" i="8"/>
  <c r="BE34" i="9"/>
  <c r="DQ35" i="8"/>
  <c r="DQ34" i="9"/>
  <c r="BZ35" i="8"/>
  <c r="BZ34" i="9"/>
  <c r="P34" i="9"/>
  <c r="P35" i="8"/>
  <c r="L35" i="8"/>
  <c r="L34" i="9"/>
  <c r="H34" i="9"/>
  <c r="H35" i="8"/>
  <c r="BK34" i="9"/>
  <c r="BK35" i="8"/>
  <c r="DK34" i="9"/>
  <c r="DK35" i="8"/>
  <c r="BT34" i="9"/>
  <c r="BT35" i="8"/>
  <c r="AC34" i="9"/>
  <c r="AC35" i="8"/>
  <c r="CO35" i="8"/>
  <c r="CO34" i="9"/>
  <c r="AX34" i="9"/>
  <c r="AX35" i="8"/>
  <c r="DJ35" i="8"/>
  <c r="DJ34" i="9"/>
  <c r="AY34" i="9"/>
  <c r="AY35" i="8"/>
  <c r="AB35" i="8"/>
  <c r="AB34" i="9"/>
  <c r="CN35" i="8"/>
  <c r="CN34" i="9"/>
  <c r="AW35" i="8"/>
  <c r="AW34" i="9"/>
  <c r="DI34" i="9"/>
  <c r="DI35" i="8"/>
  <c r="BR34" i="9"/>
  <c r="BR35" i="8"/>
  <c r="BG34" i="9"/>
  <c r="BG35" i="8"/>
  <c r="AM34" i="9"/>
  <c r="AM35" i="8"/>
  <c r="AV35" i="8"/>
  <c r="AV34" i="9"/>
  <c r="DH35" i="8"/>
  <c r="DH34" i="9"/>
  <c r="BQ34" i="9"/>
  <c r="BQ35" i="8"/>
  <c r="Z34" i="9"/>
  <c r="Z35" i="8"/>
  <c r="CL35" i="8"/>
  <c r="CL34" i="9"/>
  <c r="BW34" i="9"/>
  <c r="BW35" i="8"/>
  <c r="BC34" i="9"/>
  <c r="BC35" i="8"/>
  <c r="AZ35" i="8"/>
  <c r="AZ34" i="9"/>
  <c r="DL35" i="8"/>
  <c r="DL34" i="9"/>
  <c r="BU34" i="9"/>
  <c r="BU35" i="8"/>
  <c r="AD35" i="8"/>
  <c r="AD34" i="9"/>
  <c r="CP34" i="9"/>
  <c r="CP35" i="8"/>
  <c r="O35" i="8"/>
  <c r="O34" i="9"/>
  <c r="K34" i="9"/>
  <c r="K35" i="8"/>
  <c r="G35" i="8"/>
  <c r="G34" i="9"/>
  <c r="AI34" i="9"/>
  <c r="AI35" i="8"/>
  <c r="X35" i="8"/>
  <c r="X34" i="9"/>
  <c r="CJ34" i="9"/>
  <c r="CJ35" i="8"/>
  <c r="AS34" i="9"/>
  <c r="AS35" i="8"/>
  <c r="DE34" i="9"/>
  <c r="DE35" i="8"/>
  <c r="BN35" i="8"/>
  <c r="BN34" i="9"/>
  <c r="AQ34" i="9"/>
  <c r="AQ35" i="8"/>
  <c r="W34" i="9"/>
  <c r="W35" i="8"/>
  <c r="AR35" i="8"/>
  <c r="AR34" i="9"/>
  <c r="DD34" i="9"/>
  <c r="DD35" i="8"/>
  <c r="BM34" i="9"/>
  <c r="BM35" i="8"/>
  <c r="V35" i="8"/>
  <c r="V34" i="9"/>
  <c r="CH34" i="9"/>
  <c r="CH35" i="8"/>
  <c r="AE34" i="9"/>
  <c r="AE35" i="8"/>
  <c r="CY34" i="9"/>
  <c r="CY35" i="8"/>
  <c r="BL35" i="8"/>
  <c r="BL34" i="9"/>
  <c r="U34" i="9"/>
  <c r="U35" i="8"/>
  <c r="CG35" i="8"/>
  <c r="CG34" i="9"/>
  <c r="AP34" i="9"/>
  <c r="AP35" i="8"/>
  <c r="DB34" i="9"/>
  <c r="DB35" i="8"/>
  <c r="AU34" i="9"/>
  <c r="AU35" i="8"/>
  <c r="DG35" i="8"/>
  <c r="DG34" i="9"/>
  <c r="BP34" i="9"/>
  <c r="BP35" i="8"/>
  <c r="Y35" i="8"/>
  <c r="Y34" i="9"/>
  <c r="CK35" i="8"/>
  <c r="CK34" i="9"/>
  <c r="AT35" i="8"/>
  <c r="AT34" i="9"/>
  <c r="DF34" i="9"/>
  <c r="DF35" i="8"/>
  <c r="R34" i="9"/>
  <c r="R35" i="8"/>
  <c r="N35" i="8"/>
  <c r="N34" i="9"/>
  <c r="J34" i="9"/>
  <c r="J35" i="8"/>
  <c r="AA34" i="9"/>
  <c r="AA35" i="8"/>
  <c r="CU35" i="8"/>
  <c r="CU34" i="9"/>
  <c r="AN35" i="8"/>
  <c r="AN34" i="9"/>
  <c r="CZ35" i="8"/>
  <c r="CZ34" i="9"/>
  <c r="BI34" i="9"/>
  <c r="BI35" i="8"/>
  <c r="DU34" i="9"/>
  <c r="DU35" i="8"/>
  <c r="CD34" i="9"/>
  <c r="CD35" i="8"/>
  <c r="DC34" i="9"/>
  <c r="DC35" i="8"/>
  <c r="CI34" i="9"/>
  <c r="CI35" i="8"/>
  <c r="BH35" i="8"/>
  <c r="BH34" i="9"/>
  <c r="DT34" i="9"/>
  <c r="DT35" i="8"/>
  <c r="CC35" i="8"/>
  <c r="CC34" i="9"/>
  <c r="AL35" i="8"/>
  <c r="AL34" i="9"/>
  <c r="CX35" i="8"/>
  <c r="CX34" i="9"/>
  <c r="CQ35" i="8"/>
  <c r="CQ34" i="9"/>
  <c r="DS35" i="8"/>
  <c r="DS34" i="9"/>
  <c r="CB34" i="9"/>
  <c r="CB35" i="8"/>
  <c r="AK34" i="9"/>
  <c r="AK35" i="8"/>
  <c r="CW34" i="9"/>
  <c r="CW35" i="8"/>
  <c r="BF34" i="9"/>
  <c r="BF35" i="8"/>
  <c r="DR35" i="8"/>
  <c r="DR34" i="9"/>
  <c r="S34" i="9"/>
  <c r="S35" i="8"/>
  <c r="T35" i="8"/>
  <c r="T34" i="9"/>
  <c r="CF34" i="9"/>
  <c r="CF35" i="8"/>
  <c r="AO35" i="8"/>
  <c r="AO34" i="9"/>
  <c r="DA35" i="8"/>
  <c r="DA34" i="9"/>
  <c r="BJ34" i="9"/>
  <c r="BJ35" i="8"/>
  <c r="DV34" i="9"/>
  <c r="DV35" i="8"/>
  <c r="V26" i="19"/>
  <c r="V27" i="19" s="1"/>
  <c r="V29" i="19" s="1"/>
  <c r="F127" i="1"/>
  <c r="F128" i="1" s="1"/>
  <c r="H128" i="1" s="1"/>
  <c r="K153" i="1"/>
  <c r="O165" i="1"/>
  <c r="P158" i="1" s="1"/>
  <c r="F54" i="26"/>
  <c r="I62" i="16"/>
  <c r="F115" i="5"/>
  <c r="F69" i="8" s="1"/>
  <c r="F68" i="26" s="1"/>
  <c r="Q25" i="9"/>
  <c r="Q28" i="8"/>
  <c r="E129" i="14"/>
  <c r="E127" i="14"/>
  <c r="G130" i="1" s="1"/>
  <c r="G123" i="1"/>
  <c r="D107" i="14" s="1"/>
  <c r="F121" i="5" l="1"/>
  <c r="F70" i="8" s="1"/>
  <c r="F69" i="26" s="1"/>
  <c r="X31" i="25"/>
  <c r="L34" i="26"/>
  <c r="AB34" i="26"/>
  <c r="T34" i="26"/>
  <c r="H31" i="25"/>
  <c r="M34" i="26"/>
  <c r="AR31" i="25"/>
  <c r="AD34" i="26"/>
  <c r="AD31" i="25"/>
  <c r="AC31" i="25"/>
  <c r="AB31" i="25"/>
  <c r="H34" i="26"/>
  <c r="L31" i="25"/>
  <c r="AR34" i="26"/>
  <c r="AC34" i="26"/>
  <c r="V34" i="26"/>
  <c r="V31" i="25"/>
  <c r="X34" i="26"/>
  <c r="T31" i="25"/>
  <c r="M31" i="25"/>
  <c r="AT34" i="26"/>
  <c r="AF34" i="26"/>
  <c r="Y34" i="26"/>
  <c r="R31" i="25"/>
  <c r="O33" i="16"/>
  <c r="AM34" i="26"/>
  <c r="J33" i="16"/>
  <c r="S34" i="26"/>
  <c r="AO34" i="26"/>
  <c r="AH34" i="26"/>
  <c r="AJ34" i="26"/>
  <c r="AP31" i="25"/>
  <c r="U31" i="25"/>
  <c r="N31" i="25"/>
  <c r="F33" i="16"/>
  <c r="F34" i="26"/>
  <c r="L31" i="15"/>
  <c r="AA31" i="25"/>
  <c r="N33" i="16"/>
  <c r="AI34" i="26"/>
  <c r="I31" i="25"/>
  <c r="AT31" i="25"/>
  <c r="AF31" i="25"/>
  <c r="Y31" i="25"/>
  <c r="R34" i="26"/>
  <c r="O31" i="15"/>
  <c r="AM31" i="25"/>
  <c r="J31" i="15"/>
  <c r="S31" i="25"/>
  <c r="AO31" i="25"/>
  <c r="AH31" i="25"/>
  <c r="AJ31" i="25"/>
  <c r="AP34" i="26"/>
  <c r="U34" i="26"/>
  <c r="N34" i="26"/>
  <c r="F31" i="15"/>
  <c r="F31" i="25"/>
  <c r="L33" i="16"/>
  <c r="AA34" i="26"/>
  <c r="N31" i="15"/>
  <c r="AI31" i="25"/>
  <c r="I34" i="26"/>
  <c r="H33" i="16"/>
  <c r="K34" i="26"/>
  <c r="Q34" i="26"/>
  <c r="AN34" i="26"/>
  <c r="AG31" i="25"/>
  <c r="Z31" i="25"/>
  <c r="I33" i="16"/>
  <c r="O34" i="26"/>
  <c r="G31" i="15"/>
  <c r="G31" i="25"/>
  <c r="K33" i="16"/>
  <c r="W34" i="26"/>
  <c r="P33" i="16"/>
  <c r="AQ34" i="26"/>
  <c r="J34" i="26"/>
  <c r="AS31" i="25"/>
  <c r="AL31" i="25"/>
  <c r="AK31" i="25"/>
  <c r="M33" i="16"/>
  <c r="AE34" i="26"/>
  <c r="P34" i="26"/>
  <c r="H31" i="15"/>
  <c r="K31" i="25"/>
  <c r="Q31" i="25"/>
  <c r="AN31" i="25"/>
  <c r="AG34" i="26"/>
  <c r="Z34" i="26"/>
  <c r="I31" i="15"/>
  <c r="O31" i="25"/>
  <c r="G33" i="16"/>
  <c r="G34" i="26"/>
  <c r="K31" i="15"/>
  <c r="W31" i="25"/>
  <c r="P31" i="15"/>
  <c r="AQ31" i="25"/>
  <c r="J31" i="25"/>
  <c r="AS34" i="26"/>
  <c r="AL34" i="26"/>
  <c r="AK34" i="26"/>
  <c r="M31" i="15"/>
  <c r="AE31" i="25"/>
  <c r="P31" i="25"/>
  <c r="G132" i="1"/>
  <c r="G126" i="1" s="1"/>
  <c r="F141" i="1" s="1"/>
  <c r="V35" i="19"/>
  <c r="V30" i="19"/>
  <c r="V33" i="19"/>
  <c r="C92" i="5"/>
  <c r="P148" i="1"/>
  <c r="P165" i="1"/>
  <c r="P163" i="1"/>
  <c r="P160" i="1"/>
  <c r="P162" i="1"/>
  <c r="G165" i="1"/>
  <c r="M152" i="1" s="1"/>
  <c r="F116" i="5"/>
  <c r="G113" i="5" s="1"/>
  <c r="F67" i="16"/>
  <c r="G115" i="5"/>
  <c r="G69" i="8" s="1"/>
  <c r="R25" i="9"/>
  <c r="J22" i="25" s="1"/>
  <c r="R28" i="8"/>
  <c r="J27" i="26" s="1"/>
  <c r="F68" i="16"/>
  <c r="O186" i="1"/>
  <c r="N186" i="1" s="1"/>
  <c r="O189" i="1"/>
  <c r="N189" i="1" s="1"/>
  <c r="L188" i="1"/>
  <c r="C99" i="5" s="1"/>
  <c r="L187" i="1"/>
  <c r="C97" i="5" s="1"/>
  <c r="O187" i="1"/>
  <c r="N187" i="1" s="1"/>
  <c r="L189" i="1"/>
  <c r="C101" i="5" s="1"/>
  <c r="L186" i="1"/>
  <c r="C95" i="5" s="1"/>
  <c r="O188" i="1"/>
  <c r="N188" i="1" s="1"/>
  <c r="F122" i="5"/>
  <c r="G119" i="5" s="1"/>
  <c r="E147" i="14"/>
  <c r="M151" i="1" l="1"/>
  <c r="G124" i="1"/>
  <c r="D108" i="14" s="1"/>
  <c r="E174" i="14"/>
  <c r="V38" i="19"/>
  <c r="H165" i="1"/>
  <c r="G121" i="5"/>
  <c r="G70" i="8" s="1"/>
  <c r="G116" i="5"/>
  <c r="H113" i="5" s="1"/>
  <c r="E17" i="14"/>
  <c r="E24" i="14" s="1"/>
  <c r="E18" i="14"/>
  <c r="E22" i="14"/>
  <c r="E21" i="14"/>
  <c r="E20" i="14"/>
  <c r="E19" i="14"/>
  <c r="S28" i="8"/>
  <c r="S25" i="9"/>
  <c r="H126" i="1"/>
  <c r="DU97" i="5"/>
  <c r="DV97" i="5"/>
  <c r="DR97" i="5"/>
  <c r="DO97" i="5"/>
  <c r="DE97" i="5"/>
  <c r="BS97" i="5"/>
  <c r="BA97" i="5"/>
  <c r="AF97" i="5"/>
  <c r="X97" i="5"/>
  <c r="I97" i="5"/>
  <c r="DQ97" i="5"/>
  <c r="CV97" i="5"/>
  <c r="CL97" i="5"/>
  <c r="BU97" i="5"/>
  <c r="BH97" i="5"/>
  <c r="BD97" i="5"/>
  <c r="AU97" i="5"/>
  <c r="AM97" i="5"/>
  <c r="CR97" i="5"/>
  <c r="CJ97" i="5"/>
  <c r="CI97" i="5"/>
  <c r="AP97" i="5"/>
  <c r="K97" i="5"/>
  <c r="BJ97" i="5"/>
  <c r="Y97" i="5"/>
  <c r="CE97" i="5"/>
  <c r="BR97" i="5"/>
  <c r="AW97" i="5"/>
  <c r="AT97" i="5"/>
  <c r="AJ97" i="5"/>
  <c r="AB97" i="5"/>
  <c r="Q97" i="5"/>
  <c r="DJ97" i="5"/>
  <c r="CN97" i="5"/>
  <c r="AH97" i="5"/>
  <c r="G97" i="5"/>
  <c r="BQ97" i="5"/>
  <c r="AZ97" i="5"/>
  <c r="AD97" i="5"/>
  <c r="DI97" i="5"/>
  <c r="DF97" i="5"/>
  <c r="BB97" i="5"/>
  <c r="AS97" i="5"/>
  <c r="M97" i="5"/>
  <c r="DC97" i="5"/>
  <c r="CS97" i="5"/>
  <c r="CH97" i="5"/>
  <c r="BZ97" i="5"/>
  <c r="BI97" i="5"/>
  <c r="AA97" i="5"/>
  <c r="BW97" i="5"/>
  <c r="DG97" i="5"/>
  <c r="CG97" i="5"/>
  <c r="CA97" i="5"/>
  <c r="BO97" i="5"/>
  <c r="AX97" i="5"/>
  <c r="AO97" i="5"/>
  <c r="P97" i="5"/>
  <c r="F97" i="5"/>
  <c r="F98" i="5" s="1"/>
  <c r="F30" i="8" s="1"/>
  <c r="DP97" i="5"/>
  <c r="CP97" i="5"/>
  <c r="CC97" i="5"/>
  <c r="BT97" i="5"/>
  <c r="AL97" i="5"/>
  <c r="U97" i="5"/>
  <c r="H97" i="5"/>
  <c r="CO97" i="5"/>
  <c r="CM97" i="5"/>
  <c r="CF97" i="5"/>
  <c r="BY97" i="5"/>
  <c r="BN97" i="5"/>
  <c r="DH97" i="5"/>
  <c r="CD97" i="5"/>
  <c r="BF97" i="5"/>
  <c r="AR97" i="5"/>
  <c r="R97" i="5"/>
  <c r="AK97" i="5"/>
  <c r="CB97" i="5"/>
  <c r="AI97" i="5"/>
  <c r="DT97" i="5"/>
  <c r="DA97" i="5"/>
  <c r="AV97" i="5"/>
  <c r="DS97" i="5"/>
  <c r="BL97" i="5"/>
  <c r="CZ97" i="5"/>
  <c r="CT97" i="5"/>
  <c r="BM97" i="5"/>
  <c r="BC97" i="5"/>
  <c r="N97" i="5"/>
  <c r="DM97" i="5"/>
  <c r="DK97" i="5"/>
  <c r="DB97" i="5"/>
  <c r="CX97" i="5"/>
  <c r="CQ97" i="5"/>
  <c r="AQ97" i="5"/>
  <c r="Z97" i="5"/>
  <c r="T97" i="5"/>
  <c r="S97" i="5"/>
  <c r="DL97" i="5"/>
  <c r="DD97" i="5"/>
  <c r="CU97" i="5"/>
  <c r="BX97" i="5"/>
  <c r="BK97" i="5"/>
  <c r="BG97" i="5"/>
  <c r="AG97" i="5"/>
  <c r="O97" i="5"/>
  <c r="CW97" i="5"/>
  <c r="CK97" i="5"/>
  <c r="BE97" i="5"/>
  <c r="AE97" i="5"/>
  <c r="W97" i="5"/>
  <c r="J97" i="5"/>
  <c r="DN97" i="5"/>
  <c r="BV97" i="5"/>
  <c r="AN97" i="5"/>
  <c r="BP97" i="5"/>
  <c r="AC97" i="5"/>
  <c r="AY97" i="5"/>
  <c r="V97" i="5"/>
  <c r="CY97" i="5"/>
  <c r="L97" i="5"/>
  <c r="DU101" i="5"/>
  <c r="DR101" i="5"/>
  <c r="DV101" i="5"/>
  <c r="DO101" i="5"/>
  <c r="CZ101" i="5"/>
  <c r="BZ101" i="5"/>
  <c r="BV101" i="5"/>
  <c r="BC101" i="5"/>
  <c r="R101" i="5"/>
  <c r="G101" i="5"/>
  <c r="BW101" i="5"/>
  <c r="AK101" i="5"/>
  <c r="CG101" i="5"/>
  <c r="AQ101" i="5"/>
  <c r="T101" i="5"/>
  <c r="DT101" i="5"/>
  <c r="DP101" i="5"/>
  <c r="CU101" i="5"/>
  <c r="CP101" i="5"/>
  <c r="BT101" i="5"/>
  <c r="BQ101" i="5"/>
  <c r="AY101" i="5"/>
  <c r="AV101" i="5"/>
  <c r="AG101" i="5"/>
  <c r="AD101" i="5"/>
  <c r="V101" i="5"/>
  <c r="O101" i="5"/>
  <c r="DF101" i="5"/>
  <c r="CK101" i="5"/>
  <c r="BN101" i="5"/>
  <c r="BB101" i="5"/>
  <c r="W101" i="5"/>
  <c r="L101" i="5"/>
  <c r="BM101" i="5"/>
  <c r="DK101" i="5"/>
  <c r="BO101" i="5"/>
  <c r="S101" i="5"/>
  <c r="CJ101" i="5"/>
  <c r="CC101" i="5"/>
  <c r="AP101" i="5"/>
  <c r="H101" i="5"/>
  <c r="CM101" i="5"/>
  <c r="AB101" i="5"/>
  <c r="DN101" i="5"/>
  <c r="DJ101" i="5"/>
  <c r="DH101" i="5"/>
  <c r="CD101" i="5"/>
  <c r="BS101" i="5"/>
  <c r="AN101" i="5"/>
  <c r="AH101" i="5"/>
  <c r="AF101" i="5"/>
  <c r="I101" i="5"/>
  <c r="DQ101" i="5"/>
  <c r="DM101" i="5"/>
  <c r="CX101" i="5"/>
  <c r="CQ101" i="5"/>
  <c r="CL101" i="5"/>
  <c r="BH101" i="5"/>
  <c r="BD101" i="5"/>
  <c r="AM101" i="5"/>
  <c r="AC101" i="5"/>
  <c r="Z101" i="5"/>
  <c r="AI101" i="5"/>
  <c r="DA101" i="5"/>
  <c r="CI101" i="5"/>
  <c r="BK101" i="5"/>
  <c r="BG101" i="5"/>
  <c r="Y101" i="5"/>
  <c r="DS101" i="5"/>
  <c r="DI101" i="5"/>
  <c r="CW101" i="5"/>
  <c r="AS101" i="5"/>
  <c r="AJ101" i="5"/>
  <c r="AE101" i="5"/>
  <c r="Q101" i="5"/>
  <c r="M101" i="5"/>
  <c r="J101" i="5"/>
  <c r="DB101" i="5"/>
  <c r="AX101" i="5"/>
  <c r="AO101" i="5"/>
  <c r="DL101" i="5"/>
  <c r="CR101" i="5"/>
  <c r="U101" i="5"/>
  <c r="CF101" i="5"/>
  <c r="BY101" i="5"/>
  <c r="AW101" i="5"/>
  <c r="DE101" i="5"/>
  <c r="DC101" i="5"/>
  <c r="CS101" i="5"/>
  <c r="CN101" i="5"/>
  <c r="BI101" i="5"/>
  <c r="BF101" i="5"/>
  <c r="AR101" i="5"/>
  <c r="AA101" i="5"/>
  <c r="X101" i="5"/>
  <c r="DG101" i="5"/>
  <c r="CV101" i="5"/>
  <c r="CB101" i="5"/>
  <c r="CA101" i="5"/>
  <c r="BU101" i="5"/>
  <c r="BP101" i="5"/>
  <c r="AU101" i="5"/>
  <c r="P101" i="5"/>
  <c r="F101" i="5"/>
  <c r="F102" i="5" s="1"/>
  <c r="F32" i="8" s="1"/>
  <c r="AZ101" i="5"/>
  <c r="K101" i="5"/>
  <c r="CY101" i="5"/>
  <c r="CO101" i="5"/>
  <c r="CE101" i="5"/>
  <c r="BR101" i="5"/>
  <c r="BL101" i="5"/>
  <c r="AT101" i="5"/>
  <c r="CT101" i="5"/>
  <c r="CH101" i="5"/>
  <c r="BA101" i="5"/>
  <c r="N101" i="5"/>
  <c r="DD101" i="5"/>
  <c r="BX101" i="5"/>
  <c r="AL101" i="5"/>
  <c r="BJ101" i="5"/>
  <c r="BE101" i="5"/>
  <c r="DO95" i="5"/>
  <c r="DR95" i="5"/>
  <c r="DU95" i="5"/>
  <c r="DV95" i="5"/>
  <c r="DH95" i="5"/>
  <c r="CT95" i="5"/>
  <c r="CN95" i="5"/>
  <c r="CH95" i="5"/>
  <c r="AN95" i="5"/>
  <c r="DM95" i="5"/>
  <c r="DK95" i="5"/>
  <c r="DB95" i="5"/>
  <c r="CX95" i="5"/>
  <c r="CQ95" i="5"/>
  <c r="CA95" i="5"/>
  <c r="AC95" i="5"/>
  <c r="S95" i="5"/>
  <c r="F95" i="5"/>
  <c r="AI95" i="5"/>
  <c r="CC95" i="5"/>
  <c r="BX95" i="5"/>
  <c r="AZ95" i="5"/>
  <c r="AL95" i="5"/>
  <c r="H95" i="5"/>
  <c r="DS95" i="5"/>
  <c r="DI95" i="5"/>
  <c r="CY95" i="5"/>
  <c r="CO95" i="5"/>
  <c r="CM95" i="5"/>
  <c r="CF95" i="5"/>
  <c r="BE95" i="5"/>
  <c r="AS95" i="5"/>
  <c r="AE95" i="5"/>
  <c r="M95" i="5"/>
  <c r="BZ95" i="5"/>
  <c r="BC95" i="5"/>
  <c r="DQ95" i="5"/>
  <c r="CL95" i="5"/>
  <c r="BD95" i="5"/>
  <c r="CU95" i="5"/>
  <c r="O95" i="5"/>
  <c r="DE95" i="5"/>
  <c r="CZ95" i="5"/>
  <c r="BM95" i="5"/>
  <c r="BF95" i="5"/>
  <c r="AR95" i="5"/>
  <c r="X95" i="5"/>
  <c r="N95" i="5"/>
  <c r="G95" i="5"/>
  <c r="AK95" i="5"/>
  <c r="CB95" i="5"/>
  <c r="BP95" i="5"/>
  <c r="AQ95" i="5"/>
  <c r="DT95" i="5"/>
  <c r="DL95" i="5"/>
  <c r="DD95" i="5"/>
  <c r="CR95" i="5"/>
  <c r="CJ95" i="5"/>
  <c r="BQ95" i="5"/>
  <c r="AY95" i="5"/>
  <c r="AG95" i="5"/>
  <c r="AD95" i="5"/>
  <c r="V95" i="5"/>
  <c r="BJ95" i="5"/>
  <c r="CK95" i="5"/>
  <c r="CE95" i="5"/>
  <c r="BL95" i="5"/>
  <c r="BB95" i="5"/>
  <c r="AW95" i="5"/>
  <c r="CS95" i="5"/>
  <c r="BS95" i="5"/>
  <c r="BW95" i="5"/>
  <c r="BU95" i="5"/>
  <c r="T95" i="5"/>
  <c r="CI95" i="5"/>
  <c r="BG95" i="5"/>
  <c r="CW95" i="5"/>
  <c r="W95" i="5"/>
  <c r="J95" i="5"/>
  <c r="DN95" i="5"/>
  <c r="DJ95" i="5"/>
  <c r="CD95" i="5"/>
  <c r="BV95" i="5"/>
  <c r="BA95" i="5"/>
  <c r="AH95" i="5"/>
  <c r="AF95" i="5"/>
  <c r="R95" i="5"/>
  <c r="I95" i="5"/>
  <c r="BO95" i="5"/>
  <c r="AX95" i="5"/>
  <c r="AO95" i="5"/>
  <c r="AM95" i="5"/>
  <c r="DP95" i="5"/>
  <c r="DA95" i="5"/>
  <c r="CP95" i="5"/>
  <c r="BT95" i="5"/>
  <c r="AV95" i="5"/>
  <c r="AP95" i="5"/>
  <c r="U95" i="5"/>
  <c r="Y95" i="5"/>
  <c r="DF95" i="5"/>
  <c r="BY95" i="5"/>
  <c r="BN95" i="5"/>
  <c r="AJ95" i="5"/>
  <c r="AB95" i="5"/>
  <c r="Q95" i="5"/>
  <c r="L95" i="5"/>
  <c r="DC95" i="5"/>
  <c r="BI95" i="5"/>
  <c r="AA95" i="5"/>
  <c r="DG95" i="5"/>
  <c r="CV95" i="5"/>
  <c r="CG95" i="5"/>
  <c r="BH95" i="5"/>
  <c r="AU95" i="5"/>
  <c r="Z95" i="5"/>
  <c r="P95" i="5"/>
  <c r="BK95" i="5"/>
  <c r="K95" i="5"/>
  <c r="BR95" i="5"/>
  <c r="AT95" i="5"/>
  <c r="DV99" i="5"/>
  <c r="DO99" i="5"/>
  <c r="DR99" i="5"/>
  <c r="DN99" i="5"/>
  <c r="DJ99" i="5"/>
  <c r="DC99" i="5"/>
  <c r="CS99" i="5"/>
  <c r="CD99" i="5"/>
  <c r="BM99" i="5"/>
  <c r="BI99" i="5"/>
  <c r="BF99" i="5"/>
  <c r="AR99" i="5"/>
  <c r="AH99" i="5"/>
  <c r="AA99" i="5"/>
  <c r="N99" i="5"/>
  <c r="DG99" i="5"/>
  <c r="CB99" i="5"/>
  <c r="BP99" i="5"/>
  <c r="BO99" i="5"/>
  <c r="AX99" i="5"/>
  <c r="AO99" i="5"/>
  <c r="Z99" i="5"/>
  <c r="P99" i="5"/>
  <c r="DL99" i="5"/>
  <c r="DD99" i="5"/>
  <c r="DA99" i="5"/>
  <c r="BK99" i="5"/>
  <c r="BG99" i="5"/>
  <c r="U99" i="5"/>
  <c r="CW99" i="5"/>
  <c r="BY99" i="5"/>
  <c r="BL99" i="5"/>
  <c r="J99" i="5"/>
  <c r="DE99" i="5"/>
  <c r="CZ99" i="5"/>
  <c r="X99" i="5"/>
  <c r="CX99" i="5"/>
  <c r="CA99" i="5"/>
  <c r="AQ99" i="5"/>
  <c r="AM99" i="5"/>
  <c r="DP99" i="5"/>
  <c r="Y99" i="5"/>
  <c r="CO99" i="5"/>
  <c r="CE99" i="5"/>
  <c r="BN99" i="5"/>
  <c r="CT99" i="5"/>
  <c r="CN99" i="5"/>
  <c r="BV99" i="5"/>
  <c r="BC99" i="5"/>
  <c r="BA99" i="5"/>
  <c r="R99" i="5"/>
  <c r="DK99" i="5"/>
  <c r="DB99" i="5"/>
  <c r="CV99" i="5"/>
  <c r="BU99" i="5"/>
  <c r="AU99" i="5"/>
  <c r="T99" i="5"/>
  <c r="S99" i="5"/>
  <c r="CU99" i="5"/>
  <c r="BX99" i="5"/>
  <c r="AZ99" i="5"/>
  <c r="AV99" i="5"/>
  <c r="AP99" i="5"/>
  <c r="O99" i="5"/>
  <c r="K99" i="5"/>
  <c r="DF99" i="5"/>
  <c r="CY99" i="5"/>
  <c r="BR99" i="5"/>
  <c r="BE99" i="5"/>
  <c r="AT99" i="5"/>
  <c r="AB99" i="5"/>
  <c r="W99" i="5"/>
  <c r="L99" i="5"/>
  <c r="AF99" i="5"/>
  <c r="I99" i="5"/>
  <c r="DM99" i="5"/>
  <c r="CQ99" i="5"/>
  <c r="F99" i="5"/>
  <c r="F100" i="5" s="1"/>
  <c r="F31" i="8" s="1"/>
  <c r="BT99" i="5"/>
  <c r="AG99" i="5"/>
  <c r="AJ99" i="5"/>
  <c r="DU99" i="5"/>
  <c r="DH99" i="5"/>
  <c r="CH99" i="5"/>
  <c r="BZ99" i="5"/>
  <c r="BS99" i="5"/>
  <c r="AN99" i="5"/>
  <c r="G99" i="5"/>
  <c r="DQ99" i="5"/>
  <c r="BW99" i="5"/>
  <c r="AK99" i="5"/>
  <c r="CL99" i="5"/>
  <c r="CG99" i="5"/>
  <c r="BH99" i="5"/>
  <c r="BD99" i="5"/>
  <c r="AC99" i="5"/>
  <c r="AI99" i="5"/>
  <c r="DT99" i="5"/>
  <c r="CR99" i="5"/>
  <c r="CJ99" i="5"/>
  <c r="CI99" i="5"/>
  <c r="CC99" i="5"/>
  <c r="BQ99" i="5"/>
  <c r="AY99" i="5"/>
  <c r="AL99" i="5"/>
  <c r="AD99" i="5"/>
  <c r="V99" i="5"/>
  <c r="H99" i="5"/>
  <c r="BJ99" i="5"/>
  <c r="DS99" i="5"/>
  <c r="DI99" i="5"/>
  <c r="CM99" i="5"/>
  <c r="CF99" i="5"/>
  <c r="BB99" i="5"/>
  <c r="AW99" i="5"/>
  <c r="AS99" i="5"/>
  <c r="M99" i="5"/>
  <c r="CP99" i="5"/>
  <c r="CK99" i="5"/>
  <c r="AE99" i="5"/>
  <c r="Q99" i="5"/>
  <c r="AT91" i="5" l="1"/>
  <c r="P91" i="5"/>
  <c r="CG91" i="5"/>
  <c r="BI91" i="5"/>
  <c r="AB91" i="5"/>
  <c r="DF91" i="5"/>
  <c r="AV91" i="5"/>
  <c r="DP91" i="5"/>
  <c r="BO91" i="5"/>
  <c r="AH91" i="5"/>
  <c r="DJ91" i="5"/>
  <c r="CW91" i="5"/>
  <c r="BU91" i="5"/>
  <c r="AW91" i="5"/>
  <c r="CK91" i="5"/>
  <c r="CR91" i="5"/>
  <c r="AQ91" i="5"/>
  <c r="BF91" i="5"/>
  <c r="DQ91" i="5"/>
  <c r="DS91" i="5"/>
  <c r="S91" i="5"/>
  <c r="CX91" i="5"/>
  <c r="AN91" i="5"/>
  <c r="DH91" i="5"/>
  <c r="DO91" i="5"/>
  <c r="AJ91" i="5"/>
  <c r="L91" i="5"/>
  <c r="U91" i="5"/>
  <c r="AO91" i="5"/>
  <c r="J91" i="5"/>
  <c r="G91" i="5"/>
  <c r="O91" i="5"/>
  <c r="AU91" i="5"/>
  <c r="DG91" i="5"/>
  <c r="BK91" i="5"/>
  <c r="BH91" i="5"/>
  <c r="AA91" i="5"/>
  <c r="Q91" i="5"/>
  <c r="BY91" i="5"/>
  <c r="AP91" i="5"/>
  <c r="DA91" i="5"/>
  <c r="AX91" i="5"/>
  <c r="AF91" i="5"/>
  <c r="CD91" i="5"/>
  <c r="W91" i="5"/>
  <c r="T91" i="5"/>
  <c r="CS91" i="5"/>
  <c r="CE91" i="5"/>
  <c r="AD91" i="5"/>
  <c r="CJ91" i="5"/>
  <c r="DT91" i="5"/>
  <c r="AK91" i="5"/>
  <c r="AR91" i="5"/>
  <c r="DE91" i="5"/>
  <c r="CL91" i="5"/>
  <c r="M91" i="5"/>
  <c r="CF91" i="5"/>
  <c r="DI91" i="5"/>
  <c r="AZ91" i="5"/>
  <c r="F96" i="5"/>
  <c r="F29" i="8" s="1"/>
  <c r="F91" i="5"/>
  <c r="CQ91" i="5"/>
  <c r="DM91" i="5"/>
  <c r="CT91" i="5"/>
  <c r="DR91" i="5"/>
  <c r="AG91" i="5"/>
  <c r="AE91" i="5"/>
  <c r="BR91" i="5"/>
  <c r="Z91" i="5"/>
  <c r="CV91" i="5"/>
  <c r="DC91" i="5"/>
  <c r="Y91" i="5"/>
  <c r="BT91" i="5"/>
  <c r="AM91" i="5"/>
  <c r="I91" i="5"/>
  <c r="BA91" i="5"/>
  <c r="DN91" i="5"/>
  <c r="BG91" i="5"/>
  <c r="BW91" i="5"/>
  <c r="BB91" i="5"/>
  <c r="BJ91" i="5"/>
  <c r="AY91" i="5"/>
  <c r="DD91" i="5"/>
  <c r="BP91" i="5"/>
  <c r="N91" i="5"/>
  <c r="BM91" i="5"/>
  <c r="CU91" i="5"/>
  <c r="BC91" i="5"/>
  <c r="AS91" i="5"/>
  <c r="CO91" i="5"/>
  <c r="H91" i="5"/>
  <c r="CC91" i="5"/>
  <c r="AC91" i="5"/>
  <c r="DB91" i="5"/>
  <c r="CH91" i="5"/>
  <c r="DV91" i="5"/>
  <c r="CM91" i="5"/>
  <c r="BX91" i="5"/>
  <c r="K91" i="5"/>
  <c r="BN91" i="5"/>
  <c r="CP91" i="5"/>
  <c r="R91" i="5"/>
  <c r="BV91" i="5"/>
  <c r="CI91" i="5"/>
  <c r="BS91" i="5"/>
  <c r="BL91" i="5"/>
  <c r="V91" i="5"/>
  <c r="BQ91" i="5"/>
  <c r="DL91" i="5"/>
  <c r="CB91" i="5"/>
  <c r="X91" i="5"/>
  <c r="CZ91" i="5"/>
  <c r="BD91" i="5"/>
  <c r="BZ91" i="5"/>
  <c r="BE91" i="5"/>
  <c r="CY91" i="5"/>
  <c r="AL91" i="5"/>
  <c r="AI91" i="5"/>
  <c r="CA91" i="5"/>
  <c r="DK91" i="5"/>
  <c r="CN91" i="5"/>
  <c r="DU91" i="5"/>
  <c r="H115" i="5"/>
  <c r="H69" i="8" s="1"/>
  <c r="G122" i="5"/>
  <c r="H119" i="5" s="1"/>
  <c r="S100" i="5"/>
  <c r="S31" i="8" s="1"/>
  <c r="T100" i="5"/>
  <c r="T31" i="8" s="1"/>
  <c r="U100" i="5"/>
  <c r="U31" i="8" s="1"/>
  <c r="Y100" i="5"/>
  <c r="Y31" i="8" s="1"/>
  <c r="Z100" i="5"/>
  <c r="Z31" i="8" s="1"/>
  <c r="AA100" i="5"/>
  <c r="AA31" i="8" s="1"/>
  <c r="DE100" i="5"/>
  <c r="DE31" i="8" s="1"/>
  <c r="DF100" i="5"/>
  <c r="DF31" i="8" s="1"/>
  <c r="DG100" i="5"/>
  <c r="DG31" i="8" s="1"/>
  <c r="CP96" i="5"/>
  <c r="CP29" i="8" s="1"/>
  <c r="CQ96" i="5"/>
  <c r="CQ29" i="8" s="1"/>
  <c r="CR96" i="5"/>
  <c r="CR29" i="8" s="1"/>
  <c r="J96" i="5"/>
  <c r="J29" i="8" s="1"/>
  <c r="K96" i="5"/>
  <c r="K29" i="8" s="1"/>
  <c r="L96" i="5"/>
  <c r="L29" i="8" s="1"/>
  <c r="V96" i="5"/>
  <c r="V29" i="8" s="1"/>
  <c r="W96" i="5"/>
  <c r="W29" i="8" s="1"/>
  <c r="X96" i="5"/>
  <c r="X29" i="8" s="1"/>
  <c r="CY96" i="5"/>
  <c r="CY29" i="8" s="1"/>
  <c r="CZ96" i="5"/>
  <c r="CZ29" i="8" s="1"/>
  <c r="DA96" i="5"/>
  <c r="DA29" i="8" s="1"/>
  <c r="CA96" i="5"/>
  <c r="CA29" i="8" s="1"/>
  <c r="CB96" i="5"/>
  <c r="CB29" i="8" s="1"/>
  <c r="CC96" i="5"/>
  <c r="CC29" i="8" s="1"/>
  <c r="BU102" i="5"/>
  <c r="BU32" i="8" s="1"/>
  <c r="BV102" i="5"/>
  <c r="BV32" i="8" s="1"/>
  <c r="BW102" i="5"/>
  <c r="BW32" i="8" s="1"/>
  <c r="BF102" i="5"/>
  <c r="BF32" i="8" s="1"/>
  <c r="BG102" i="5"/>
  <c r="BG32" i="8" s="1"/>
  <c r="BH102" i="5"/>
  <c r="BH32" i="8" s="1"/>
  <c r="M102" i="5"/>
  <c r="M32" i="8" s="1"/>
  <c r="N102" i="5"/>
  <c r="N32" i="8" s="1"/>
  <c r="O102" i="5"/>
  <c r="O32" i="8" s="1"/>
  <c r="AK102" i="5"/>
  <c r="AK32" i="8" s="1"/>
  <c r="AL102" i="5"/>
  <c r="AL32" i="8" s="1"/>
  <c r="AM102" i="5"/>
  <c r="AM32" i="8" s="1"/>
  <c r="DN98" i="5"/>
  <c r="DN30" i="8" s="1"/>
  <c r="DO98" i="5"/>
  <c r="DO30" i="8" s="1"/>
  <c r="DP98" i="5"/>
  <c r="DP30" i="8" s="1"/>
  <c r="CD98" i="5"/>
  <c r="CD30" i="8" s="1"/>
  <c r="CE98" i="5"/>
  <c r="CE30" i="8" s="1"/>
  <c r="CF98" i="5"/>
  <c r="CF30" i="8" s="1"/>
  <c r="CP98" i="5"/>
  <c r="CP30" i="8" s="1"/>
  <c r="CQ98" i="5"/>
  <c r="CQ30" i="8" s="1"/>
  <c r="CR98" i="5"/>
  <c r="CR30" i="8" s="1"/>
  <c r="DE98" i="5"/>
  <c r="DE30" i="8" s="1"/>
  <c r="DF98" i="5"/>
  <c r="DF30" i="8" s="1"/>
  <c r="DG98" i="5"/>
  <c r="DG30" i="8" s="1"/>
  <c r="CG100" i="5"/>
  <c r="CG31" i="8" s="1"/>
  <c r="CH100" i="5"/>
  <c r="CH31" i="8" s="1"/>
  <c r="CI100" i="5"/>
  <c r="CI31" i="8" s="1"/>
  <c r="DB100" i="5"/>
  <c r="DB31" i="8" s="1"/>
  <c r="DC100" i="5"/>
  <c r="DC31" i="8" s="1"/>
  <c r="DD100" i="5"/>
  <c r="DD31" i="8" s="1"/>
  <c r="AE100" i="5"/>
  <c r="AE31" i="8" s="1"/>
  <c r="AF100" i="5"/>
  <c r="AF31" i="8" s="1"/>
  <c r="AG100" i="5"/>
  <c r="AG31" i="8" s="1"/>
  <c r="BX100" i="5"/>
  <c r="BX31" i="8" s="1"/>
  <c r="BY100" i="5"/>
  <c r="BY31" i="8" s="1"/>
  <c r="BZ100" i="5"/>
  <c r="BZ31" i="8" s="1"/>
  <c r="DK100" i="5"/>
  <c r="DK31" i="8" s="1"/>
  <c r="DL100" i="5"/>
  <c r="DL31" i="8" s="1"/>
  <c r="DM100" i="5"/>
  <c r="DM31" i="8" s="1"/>
  <c r="DN100" i="5"/>
  <c r="DN31" i="8" s="1"/>
  <c r="DO100" i="5"/>
  <c r="DO31" i="8" s="1"/>
  <c r="DP100" i="5"/>
  <c r="DP31" i="8" s="1"/>
  <c r="AT96" i="5"/>
  <c r="AT29" i="8" s="1"/>
  <c r="AU96" i="5"/>
  <c r="AU29" i="8" s="1"/>
  <c r="AV96" i="5"/>
  <c r="AV29" i="8" s="1"/>
  <c r="CG96" i="5"/>
  <c r="CG29" i="8" s="1"/>
  <c r="CH96" i="5"/>
  <c r="CH29" i="8" s="1"/>
  <c r="CI96" i="5"/>
  <c r="CI29" i="8" s="1"/>
  <c r="BI96" i="5"/>
  <c r="BI29" i="8" s="1"/>
  <c r="BJ96" i="5"/>
  <c r="BJ29" i="8" s="1"/>
  <c r="BK96" i="5"/>
  <c r="BK29" i="8" s="1"/>
  <c r="AH96" i="5"/>
  <c r="AH29" i="8" s="1"/>
  <c r="AI96" i="5"/>
  <c r="AI29" i="8" s="1"/>
  <c r="AJ96" i="5"/>
  <c r="AJ29" i="8" s="1"/>
  <c r="AW100" i="5"/>
  <c r="AW31" i="8" s="1"/>
  <c r="AX100" i="5"/>
  <c r="AX31" i="8" s="1"/>
  <c r="AY100" i="5"/>
  <c r="AY31" i="8" s="1"/>
  <c r="V100" i="5"/>
  <c r="V31" i="8" s="1"/>
  <c r="W100" i="5"/>
  <c r="W31" i="8" s="1"/>
  <c r="X100" i="5"/>
  <c r="X31" i="8" s="1"/>
  <c r="AK100" i="5"/>
  <c r="AK31" i="8" s="1"/>
  <c r="AL100" i="5"/>
  <c r="AL31" i="8" s="1"/>
  <c r="AM100" i="5"/>
  <c r="AM31" i="8" s="1"/>
  <c r="AN100" i="5"/>
  <c r="AN31" i="8" s="1"/>
  <c r="AO100" i="5"/>
  <c r="AO31" i="8" s="1"/>
  <c r="AP100" i="5"/>
  <c r="AP31" i="8" s="1"/>
  <c r="DH100" i="5"/>
  <c r="DH31" i="8" s="1"/>
  <c r="DI100" i="5"/>
  <c r="DI31" i="8" s="1"/>
  <c r="DJ100" i="5"/>
  <c r="DJ31" i="8" s="1"/>
  <c r="AB100" i="5"/>
  <c r="AB31" i="8" s="1"/>
  <c r="AC100" i="5"/>
  <c r="AC31" i="8" s="1"/>
  <c r="AD100" i="5"/>
  <c r="AD31" i="8" s="1"/>
  <c r="CY100" i="5"/>
  <c r="CY31" i="8" s="1"/>
  <c r="CZ100" i="5"/>
  <c r="CZ31" i="8" s="1"/>
  <c r="DA100" i="5"/>
  <c r="DA31" i="8" s="1"/>
  <c r="BU100" i="5"/>
  <c r="BU31" i="8" s="1"/>
  <c r="BV100" i="5"/>
  <c r="BV31" i="8" s="1"/>
  <c r="BW100" i="5"/>
  <c r="BW31" i="8" s="1"/>
  <c r="AQ100" i="5"/>
  <c r="AQ31" i="8" s="1"/>
  <c r="AR100" i="5"/>
  <c r="AR31" i="8" s="1"/>
  <c r="AS100" i="5"/>
  <c r="AS31" i="8" s="1"/>
  <c r="P100" i="5"/>
  <c r="P31" i="8" s="1"/>
  <c r="Q100" i="5"/>
  <c r="Q31" i="8" s="1"/>
  <c r="R100" i="5"/>
  <c r="R31" i="8" s="1"/>
  <c r="BO100" i="5"/>
  <c r="BO31" i="8" s="1"/>
  <c r="BP100" i="5"/>
  <c r="BP31" i="8" s="1"/>
  <c r="BQ100" i="5"/>
  <c r="BQ31" i="8" s="1"/>
  <c r="BF100" i="5"/>
  <c r="BF31" i="8" s="1"/>
  <c r="BG100" i="5"/>
  <c r="BG31" i="8" s="1"/>
  <c r="BH100" i="5"/>
  <c r="BH31" i="8" s="1"/>
  <c r="CS100" i="5"/>
  <c r="CS31" i="8" s="1"/>
  <c r="CT100" i="5"/>
  <c r="CT31" i="8" s="1"/>
  <c r="CU100" i="5"/>
  <c r="CU31" i="8" s="1"/>
  <c r="BR96" i="5"/>
  <c r="BR29" i="8" s="1"/>
  <c r="BS96" i="5"/>
  <c r="BS29" i="8" s="1"/>
  <c r="BT96" i="5"/>
  <c r="BT29" i="8" s="1"/>
  <c r="CV96" i="5"/>
  <c r="CV29" i="8" s="1"/>
  <c r="CW96" i="5"/>
  <c r="CW29" i="8" s="1"/>
  <c r="CX96" i="5"/>
  <c r="CX29" i="8" s="1"/>
  <c r="Y96" i="5"/>
  <c r="Y29" i="8" s="1"/>
  <c r="Z96" i="5"/>
  <c r="Z29" i="8" s="1"/>
  <c r="AA96" i="5"/>
  <c r="AA29" i="8" s="1"/>
  <c r="DN96" i="5"/>
  <c r="DN29" i="8" s="1"/>
  <c r="DO96" i="5"/>
  <c r="DO29" i="8" s="1"/>
  <c r="DP96" i="5"/>
  <c r="DP29" i="8" s="1"/>
  <c r="BC96" i="5"/>
  <c r="BC29" i="8" s="1"/>
  <c r="BD96" i="5"/>
  <c r="BD29" i="8" s="1"/>
  <c r="BE96" i="5"/>
  <c r="BE29" i="8" s="1"/>
  <c r="DB96" i="5"/>
  <c r="DB29" i="8" s="1"/>
  <c r="DC96" i="5"/>
  <c r="DC29" i="8" s="1"/>
  <c r="DD96" i="5"/>
  <c r="DD29" i="8" s="1"/>
  <c r="AZ102" i="5"/>
  <c r="AZ32" i="8" s="1"/>
  <c r="BA102" i="5"/>
  <c r="BA32" i="8" s="1"/>
  <c r="BB102" i="5"/>
  <c r="BB32" i="8" s="1"/>
  <c r="CV102" i="5"/>
  <c r="CV32" i="8" s="1"/>
  <c r="CW102" i="5"/>
  <c r="CW32" i="8" s="1"/>
  <c r="CX102" i="5"/>
  <c r="CX32" i="8" s="1"/>
  <c r="CS102" i="5"/>
  <c r="CS32" i="8" s="1"/>
  <c r="CT102" i="5"/>
  <c r="CT32" i="8" s="1"/>
  <c r="CU102" i="5"/>
  <c r="CU32" i="8" s="1"/>
  <c r="J102" i="5"/>
  <c r="J32" i="8" s="1"/>
  <c r="K102" i="5"/>
  <c r="K32" i="8" s="1"/>
  <c r="L102" i="5"/>
  <c r="L32" i="8" s="1"/>
  <c r="DQ102" i="5"/>
  <c r="DQ32" i="8" s="1"/>
  <c r="DR102" i="5"/>
  <c r="DR32" i="8" s="1"/>
  <c r="DS102" i="5"/>
  <c r="DS32" i="8" s="1"/>
  <c r="AN102" i="5"/>
  <c r="AN32" i="8" s="1"/>
  <c r="AO102" i="5"/>
  <c r="AO32" i="8" s="1"/>
  <c r="AP102" i="5"/>
  <c r="AP32" i="8" s="1"/>
  <c r="S102" i="5"/>
  <c r="S32" i="8" s="1"/>
  <c r="T102" i="5"/>
  <c r="T32" i="8" s="1"/>
  <c r="U102" i="5"/>
  <c r="U32" i="8" s="1"/>
  <c r="CG102" i="5"/>
  <c r="CG32" i="8" s="1"/>
  <c r="CH102" i="5"/>
  <c r="CH32" i="8" s="1"/>
  <c r="CI102" i="5"/>
  <c r="CI32" i="8" s="1"/>
  <c r="AE98" i="5"/>
  <c r="AE30" i="8" s="1"/>
  <c r="AF98" i="5"/>
  <c r="AF30" i="8" s="1"/>
  <c r="AG98" i="5"/>
  <c r="AG30" i="8" s="1"/>
  <c r="BX98" i="5"/>
  <c r="BX30" i="8" s="1"/>
  <c r="BY98" i="5"/>
  <c r="BY30" i="8" s="1"/>
  <c r="BZ98" i="5"/>
  <c r="BZ30" i="8" s="1"/>
  <c r="S98" i="5"/>
  <c r="S30" i="8" s="1"/>
  <c r="T98" i="5"/>
  <c r="T30" i="8" s="1"/>
  <c r="U98" i="5"/>
  <c r="U30" i="8" s="1"/>
  <c r="BF98" i="5"/>
  <c r="BF30" i="8" s="1"/>
  <c r="BG98" i="5"/>
  <c r="BG30" i="8" s="1"/>
  <c r="BH98" i="5"/>
  <c r="BH30" i="8" s="1"/>
  <c r="P98" i="5"/>
  <c r="P30" i="8" s="1"/>
  <c r="Q98" i="5"/>
  <c r="Q30" i="8" s="1"/>
  <c r="R98" i="5"/>
  <c r="R30" i="8" s="1"/>
  <c r="CA98" i="5"/>
  <c r="CA30" i="8" s="1"/>
  <c r="CB98" i="5"/>
  <c r="CB30" i="8" s="1"/>
  <c r="CC98" i="5"/>
  <c r="CC30" i="8" s="1"/>
  <c r="CS98" i="5"/>
  <c r="CS30" i="8" s="1"/>
  <c r="CT98" i="5"/>
  <c r="CT30" i="8" s="1"/>
  <c r="CU98" i="5"/>
  <c r="CU30" i="8" s="1"/>
  <c r="AZ98" i="5"/>
  <c r="AZ30" i="8" s="1"/>
  <c r="BA98" i="5"/>
  <c r="BA30" i="8" s="1"/>
  <c r="BB98" i="5"/>
  <c r="BB30" i="8" s="1"/>
  <c r="BU98" i="5"/>
  <c r="BU30" i="8" s="1"/>
  <c r="BV98" i="5"/>
  <c r="BV30" i="8" s="1"/>
  <c r="BW98" i="5"/>
  <c r="BW30" i="8" s="1"/>
  <c r="CP100" i="5"/>
  <c r="CP31" i="8" s="1"/>
  <c r="CQ100" i="5"/>
  <c r="CQ31" i="8" s="1"/>
  <c r="CR100" i="5"/>
  <c r="CR31" i="8" s="1"/>
  <c r="BL96" i="5"/>
  <c r="BL29" i="8" s="1"/>
  <c r="BM96" i="5"/>
  <c r="BM29" i="8" s="1"/>
  <c r="BN96" i="5"/>
  <c r="BN29" i="8" s="1"/>
  <c r="DK96" i="5"/>
  <c r="DK29" i="8" s="1"/>
  <c r="DL96" i="5"/>
  <c r="DL29" i="8" s="1"/>
  <c r="DM96" i="5"/>
  <c r="DM29" i="8" s="1"/>
  <c r="AT102" i="5"/>
  <c r="AT32" i="8" s="1"/>
  <c r="AU102" i="5"/>
  <c r="AU32" i="8" s="1"/>
  <c r="AV102" i="5"/>
  <c r="AV32" i="8" s="1"/>
  <c r="Y102" i="5"/>
  <c r="Y32" i="8" s="1"/>
  <c r="Z102" i="5"/>
  <c r="Z32" i="8" s="1"/>
  <c r="AA102" i="5"/>
  <c r="AA32" i="8" s="1"/>
  <c r="BO102" i="5"/>
  <c r="BO32" i="8" s="1"/>
  <c r="BP102" i="5"/>
  <c r="BP32" i="8" s="1"/>
  <c r="BQ102" i="5"/>
  <c r="BQ32" i="8" s="1"/>
  <c r="BC102" i="5"/>
  <c r="BC32" i="8" s="1"/>
  <c r="BD102" i="5"/>
  <c r="BD32" i="8" s="1"/>
  <c r="BE102" i="5"/>
  <c r="BE32" i="8" s="1"/>
  <c r="AK98" i="5"/>
  <c r="AK30" i="8" s="1"/>
  <c r="AL98" i="5"/>
  <c r="AL30" i="8" s="1"/>
  <c r="AM98" i="5"/>
  <c r="AM30" i="8" s="1"/>
  <c r="CG98" i="5"/>
  <c r="CG30" i="8" s="1"/>
  <c r="CH98" i="5"/>
  <c r="CH30" i="8" s="1"/>
  <c r="CI98" i="5"/>
  <c r="CI30" i="8" s="1"/>
  <c r="AT98" i="5"/>
  <c r="AT30" i="8" s="1"/>
  <c r="AU98" i="5"/>
  <c r="AU30" i="8" s="1"/>
  <c r="AV98" i="5"/>
  <c r="AV30" i="8" s="1"/>
  <c r="M100" i="5"/>
  <c r="M31" i="8" s="1"/>
  <c r="N100" i="5"/>
  <c r="N31" i="8" s="1"/>
  <c r="O100" i="5"/>
  <c r="O31" i="8" s="1"/>
  <c r="DQ100" i="5"/>
  <c r="DQ31" i="8" s="1"/>
  <c r="DR100" i="5"/>
  <c r="DR31" i="8" s="1"/>
  <c r="DS100" i="5"/>
  <c r="DS31" i="8" s="1"/>
  <c r="BC100" i="5"/>
  <c r="BC31" i="8" s="1"/>
  <c r="BD100" i="5"/>
  <c r="BD31" i="8" s="1"/>
  <c r="BE100" i="5"/>
  <c r="BE31" i="8" s="1"/>
  <c r="J100" i="5"/>
  <c r="J31" i="8" s="1"/>
  <c r="K100" i="5"/>
  <c r="K31" i="8" s="1"/>
  <c r="L100" i="5"/>
  <c r="L31" i="8" s="1"/>
  <c r="AH100" i="5"/>
  <c r="AH31" i="8" s="1"/>
  <c r="AI100" i="5"/>
  <c r="AI31" i="8" s="1"/>
  <c r="AJ100" i="5"/>
  <c r="AJ31" i="8" s="1"/>
  <c r="CD96" i="5"/>
  <c r="CD29" i="8" s="1"/>
  <c r="CE96" i="5"/>
  <c r="CE29" i="8" s="1"/>
  <c r="CF96" i="5"/>
  <c r="CF29" i="8" s="1"/>
  <c r="CS96" i="5"/>
  <c r="CS29" i="8" s="1"/>
  <c r="CT96" i="5"/>
  <c r="CT29" i="8" s="1"/>
  <c r="CU96" i="5"/>
  <c r="CU29" i="8" s="1"/>
  <c r="CJ96" i="5"/>
  <c r="CJ29" i="8" s="1"/>
  <c r="CK96" i="5"/>
  <c r="CK29" i="8" s="1"/>
  <c r="CL96" i="5"/>
  <c r="CL29" i="8" s="1"/>
  <c r="DT96" i="5"/>
  <c r="DT29" i="8" s="1"/>
  <c r="DU96" i="5"/>
  <c r="DU29" i="8" s="1"/>
  <c r="DV96" i="5"/>
  <c r="DV29" i="8" s="1"/>
  <c r="AK96" i="5"/>
  <c r="AK29" i="8" s="1"/>
  <c r="AL96" i="5"/>
  <c r="AL29" i="8" s="1"/>
  <c r="AM96" i="5"/>
  <c r="AM29" i="8" s="1"/>
  <c r="DE96" i="5"/>
  <c r="DE29" i="8" s="1"/>
  <c r="DF96" i="5"/>
  <c r="DF29" i="8" s="1"/>
  <c r="DG96" i="5"/>
  <c r="DG29" i="8" s="1"/>
  <c r="M96" i="5"/>
  <c r="M29" i="8" s="1"/>
  <c r="N96" i="5"/>
  <c r="N29" i="8" s="1"/>
  <c r="O96" i="5"/>
  <c r="O29" i="8" s="1"/>
  <c r="AZ96" i="5"/>
  <c r="AZ29" i="8" s="1"/>
  <c r="BA96" i="5"/>
  <c r="BA29" i="8" s="1"/>
  <c r="BB96" i="5"/>
  <c r="BB29" i="8" s="1"/>
  <c r="BL102" i="5"/>
  <c r="BL32" i="8" s="1"/>
  <c r="BM102" i="5"/>
  <c r="BM32" i="8" s="1"/>
  <c r="BN102" i="5"/>
  <c r="BN32" i="8" s="1"/>
  <c r="CY102" i="5"/>
  <c r="CY32" i="8" s="1"/>
  <c r="CZ102" i="5"/>
  <c r="CZ32" i="8" s="1"/>
  <c r="DA102" i="5"/>
  <c r="DA32" i="8" s="1"/>
  <c r="P102" i="5"/>
  <c r="P32" i="8" s="1"/>
  <c r="Q102" i="5"/>
  <c r="Q32" i="8" s="1"/>
  <c r="R102" i="5"/>
  <c r="R32" i="8" s="1"/>
  <c r="CA102" i="5"/>
  <c r="CA32" i="8" s="1"/>
  <c r="CB102" i="5"/>
  <c r="CB32" i="8" s="1"/>
  <c r="CC102" i="5"/>
  <c r="CC32" i="8" s="1"/>
  <c r="BI102" i="5"/>
  <c r="BI32" i="8" s="1"/>
  <c r="BJ102" i="5"/>
  <c r="BJ32" i="8" s="1"/>
  <c r="BK102" i="5"/>
  <c r="BK32" i="8" s="1"/>
  <c r="DE102" i="5"/>
  <c r="DE32" i="8" s="1"/>
  <c r="DF102" i="5"/>
  <c r="DF32" i="8" s="1"/>
  <c r="DG102" i="5"/>
  <c r="DG32" i="8" s="1"/>
  <c r="CD102" i="5"/>
  <c r="CD32" i="8" s="1"/>
  <c r="CE102" i="5"/>
  <c r="CE32" i="8" s="1"/>
  <c r="CF102" i="5"/>
  <c r="CF32" i="8" s="1"/>
  <c r="AB102" i="5"/>
  <c r="AB32" i="8" s="1"/>
  <c r="AC102" i="5"/>
  <c r="AC32" i="8" s="1"/>
  <c r="AD102" i="5"/>
  <c r="AD32" i="8" s="1"/>
  <c r="DK102" i="5"/>
  <c r="DK32" i="8" s="1"/>
  <c r="DL102" i="5"/>
  <c r="DL32" i="8" s="1"/>
  <c r="DM102" i="5"/>
  <c r="DM32" i="8" s="1"/>
  <c r="CP102" i="5"/>
  <c r="CP32" i="8" s="1"/>
  <c r="CQ102" i="5"/>
  <c r="CQ32" i="8" s="1"/>
  <c r="CR102" i="5"/>
  <c r="CR32" i="8" s="1"/>
  <c r="CY98" i="5"/>
  <c r="CY30" i="8" s="1"/>
  <c r="CZ98" i="5"/>
  <c r="CZ30" i="8" s="1"/>
  <c r="DA98" i="5"/>
  <c r="DA30" i="8" s="1"/>
  <c r="J98" i="5"/>
  <c r="J30" i="8" s="1"/>
  <c r="K98" i="5"/>
  <c r="K30" i="8" s="1"/>
  <c r="L98" i="5"/>
  <c r="L30" i="8" s="1"/>
  <c r="DB98" i="5"/>
  <c r="DB30" i="8" s="1"/>
  <c r="DC98" i="5"/>
  <c r="DC30" i="8" s="1"/>
  <c r="DD98" i="5"/>
  <c r="DD30" i="8" s="1"/>
  <c r="BC98" i="5"/>
  <c r="BC30" i="8" s="1"/>
  <c r="BD98" i="5"/>
  <c r="BD30" i="8" s="1"/>
  <c r="BE98" i="5"/>
  <c r="BE30" i="8" s="1"/>
  <c r="BL98" i="5"/>
  <c r="BL30" i="8" s="1"/>
  <c r="BM98" i="5"/>
  <c r="BM30" i="8" s="1"/>
  <c r="BN98" i="5"/>
  <c r="BN30" i="8" s="1"/>
  <c r="DT98" i="5"/>
  <c r="DT30" i="8" s="1"/>
  <c r="DU98" i="5"/>
  <c r="DU30" i="8" s="1"/>
  <c r="DV98" i="5"/>
  <c r="DV30" i="8" s="1"/>
  <c r="DH98" i="5"/>
  <c r="DH30" i="8" s="1"/>
  <c r="DI98" i="5"/>
  <c r="DI30" i="8" s="1"/>
  <c r="DJ98" i="5"/>
  <c r="DJ30" i="8" s="1"/>
  <c r="CM98" i="5"/>
  <c r="CM30" i="8" s="1"/>
  <c r="CN98" i="5"/>
  <c r="CN30" i="8" s="1"/>
  <c r="CO98" i="5"/>
  <c r="CO30" i="8" s="1"/>
  <c r="M98" i="5"/>
  <c r="M30" i="8" s="1"/>
  <c r="N98" i="5"/>
  <c r="N30" i="8" s="1"/>
  <c r="O98" i="5"/>
  <c r="O30" i="8" s="1"/>
  <c r="G98" i="5"/>
  <c r="G30" i="8" s="1"/>
  <c r="H98" i="5"/>
  <c r="H30" i="8" s="1"/>
  <c r="I98" i="5"/>
  <c r="I30" i="8" s="1"/>
  <c r="AW98" i="5"/>
  <c r="AW30" i="8" s="1"/>
  <c r="AX98" i="5"/>
  <c r="AX30" i="8" s="1"/>
  <c r="AY98" i="5"/>
  <c r="AY30" i="8" s="1"/>
  <c r="CJ98" i="5"/>
  <c r="CJ30" i="8" s="1"/>
  <c r="CK98" i="5"/>
  <c r="CK30" i="8" s="1"/>
  <c r="CL98" i="5"/>
  <c r="CL30" i="8" s="1"/>
  <c r="CV98" i="5"/>
  <c r="CV30" i="8" s="1"/>
  <c r="CW98" i="5"/>
  <c r="CW30" i="8" s="1"/>
  <c r="CX98" i="5"/>
  <c r="CX30" i="8" s="1"/>
  <c r="DT100" i="5"/>
  <c r="DT31" i="8" s="1"/>
  <c r="DU100" i="5"/>
  <c r="DU31" i="8" s="1"/>
  <c r="DV100" i="5"/>
  <c r="DV31" i="8" s="1"/>
  <c r="AT100" i="5"/>
  <c r="AT31" i="8" s="1"/>
  <c r="AU100" i="5"/>
  <c r="AU31" i="8" s="1"/>
  <c r="AV100" i="5"/>
  <c r="AV31" i="8" s="1"/>
  <c r="CV100" i="5"/>
  <c r="CV31" i="8" s="1"/>
  <c r="CW100" i="5"/>
  <c r="CW31" i="8" s="1"/>
  <c r="CX100" i="5"/>
  <c r="CX31" i="8" s="1"/>
  <c r="CA100" i="5"/>
  <c r="CA31" i="8" s="1"/>
  <c r="CB100" i="5"/>
  <c r="CB31" i="8" s="1"/>
  <c r="CC100" i="5"/>
  <c r="CC31" i="8" s="1"/>
  <c r="BI100" i="5"/>
  <c r="BI31" i="8" s="1"/>
  <c r="BJ100" i="5"/>
  <c r="BJ31" i="8" s="1"/>
  <c r="BK100" i="5"/>
  <c r="BK31" i="8" s="1"/>
  <c r="DN102" i="5"/>
  <c r="DN32" i="8" s="1"/>
  <c r="DO102" i="5"/>
  <c r="DO32" i="8" s="1"/>
  <c r="DP102" i="5"/>
  <c r="DP32" i="8" s="1"/>
  <c r="DT102" i="5"/>
  <c r="DT32" i="8" s="1"/>
  <c r="DU102" i="5"/>
  <c r="DU32" i="8" s="1"/>
  <c r="DV102" i="5"/>
  <c r="DV32" i="8" s="1"/>
  <c r="BI98" i="5"/>
  <c r="BI30" i="8" s="1"/>
  <c r="BJ98" i="5"/>
  <c r="BJ30" i="8" s="1"/>
  <c r="BK98" i="5"/>
  <c r="BK30" i="8" s="1"/>
  <c r="Y98" i="5"/>
  <c r="Y30" i="8" s="1"/>
  <c r="Z98" i="5"/>
  <c r="Z30" i="8" s="1"/>
  <c r="AA98" i="5"/>
  <c r="AA30" i="8" s="1"/>
  <c r="AZ100" i="5"/>
  <c r="AZ31" i="8" s="1"/>
  <c r="BA100" i="5"/>
  <c r="BA31" i="8" s="1"/>
  <c r="BB100" i="5"/>
  <c r="BB31" i="8" s="1"/>
  <c r="CM100" i="5"/>
  <c r="CM31" i="8" s="1"/>
  <c r="CN100" i="5"/>
  <c r="CN31" i="8" s="1"/>
  <c r="CO100" i="5"/>
  <c r="CO31" i="8" s="1"/>
  <c r="CJ100" i="5"/>
  <c r="CJ31" i="8" s="1"/>
  <c r="CK100" i="5"/>
  <c r="CK31" i="8" s="1"/>
  <c r="CL100" i="5"/>
  <c r="CL31" i="8" s="1"/>
  <c r="G100" i="5"/>
  <c r="G31" i="8" s="1"/>
  <c r="H100" i="5"/>
  <c r="H31" i="8" s="1"/>
  <c r="I100" i="5"/>
  <c r="I31" i="8" s="1"/>
  <c r="BR100" i="5"/>
  <c r="BR31" i="8" s="1"/>
  <c r="BS100" i="5"/>
  <c r="BS31" i="8" s="1"/>
  <c r="BT100" i="5"/>
  <c r="BT31" i="8" s="1"/>
  <c r="BL100" i="5"/>
  <c r="BL31" i="8" s="1"/>
  <c r="BM100" i="5"/>
  <c r="BM31" i="8" s="1"/>
  <c r="BN100" i="5"/>
  <c r="BN31" i="8" s="1"/>
  <c r="CD100" i="5"/>
  <c r="CD31" i="8" s="1"/>
  <c r="CE100" i="5"/>
  <c r="CE31" i="8" s="1"/>
  <c r="CF100" i="5"/>
  <c r="CF31" i="8" s="1"/>
  <c r="P96" i="5"/>
  <c r="P29" i="8" s="1"/>
  <c r="Q96" i="5"/>
  <c r="Q29" i="8" s="1"/>
  <c r="R96" i="5"/>
  <c r="R29" i="8" s="1"/>
  <c r="AB96" i="5"/>
  <c r="AB29" i="8" s="1"/>
  <c r="AC96" i="5"/>
  <c r="AC29" i="8" s="1"/>
  <c r="AD96" i="5"/>
  <c r="AD29" i="8" s="1"/>
  <c r="BO96" i="5"/>
  <c r="BO29" i="8" s="1"/>
  <c r="BP96" i="5"/>
  <c r="BP29" i="8" s="1"/>
  <c r="BQ96" i="5"/>
  <c r="BQ29" i="8" s="1"/>
  <c r="BU96" i="5"/>
  <c r="BU29" i="8" s="1"/>
  <c r="BV96" i="5"/>
  <c r="BV29" i="8" s="1"/>
  <c r="BW96" i="5"/>
  <c r="BW29" i="8" s="1"/>
  <c r="AW96" i="5"/>
  <c r="AW29" i="8" s="1"/>
  <c r="AX96" i="5"/>
  <c r="AX29" i="8" s="1"/>
  <c r="AY96" i="5"/>
  <c r="AY29" i="8" s="1"/>
  <c r="AQ96" i="5"/>
  <c r="AQ29" i="8" s="1"/>
  <c r="AR96" i="5"/>
  <c r="AR29" i="8" s="1"/>
  <c r="AS96" i="5"/>
  <c r="AS29" i="8" s="1"/>
  <c r="G96" i="5"/>
  <c r="G29" i="8" s="1"/>
  <c r="H96" i="5"/>
  <c r="H29" i="8" s="1"/>
  <c r="I96" i="5"/>
  <c r="I29" i="8" s="1"/>
  <c r="BF96" i="5"/>
  <c r="BF29" i="8" s="1"/>
  <c r="BG96" i="5"/>
  <c r="BG29" i="8" s="1"/>
  <c r="BH96" i="5"/>
  <c r="BH29" i="8" s="1"/>
  <c r="DQ96" i="5"/>
  <c r="DQ29" i="8" s="1"/>
  <c r="DR96" i="5"/>
  <c r="DR29" i="8" s="1"/>
  <c r="DS96" i="5"/>
  <c r="DS29" i="8" s="1"/>
  <c r="AE96" i="5"/>
  <c r="AE29" i="8" s="1"/>
  <c r="AF96" i="5"/>
  <c r="AF29" i="8" s="1"/>
  <c r="AG96" i="5"/>
  <c r="AG29" i="8" s="1"/>
  <c r="CM96" i="5"/>
  <c r="CM29" i="8" s="1"/>
  <c r="CN96" i="5"/>
  <c r="CN29" i="8" s="1"/>
  <c r="CO96" i="5"/>
  <c r="CO29" i="8" s="1"/>
  <c r="BX96" i="5"/>
  <c r="BX29" i="8" s="1"/>
  <c r="BY96" i="5"/>
  <c r="BY29" i="8" s="1"/>
  <c r="BZ96" i="5"/>
  <c r="BZ29" i="8" s="1"/>
  <c r="S96" i="5"/>
  <c r="S29" i="8" s="1"/>
  <c r="T96" i="5"/>
  <c r="T29" i="8" s="1"/>
  <c r="U96" i="5"/>
  <c r="U29" i="8" s="1"/>
  <c r="AN96" i="5"/>
  <c r="AN29" i="8" s="1"/>
  <c r="AO96" i="5"/>
  <c r="AO29" i="8" s="1"/>
  <c r="AP96" i="5"/>
  <c r="AP29" i="8" s="1"/>
  <c r="DH96" i="5"/>
  <c r="DH29" i="8" s="1"/>
  <c r="DI96" i="5"/>
  <c r="DI29" i="8" s="1"/>
  <c r="DJ96" i="5"/>
  <c r="DJ29" i="8" s="1"/>
  <c r="BX102" i="5"/>
  <c r="BX32" i="8" s="1"/>
  <c r="BY102" i="5"/>
  <c r="BY32" i="8" s="1"/>
  <c r="BZ102" i="5"/>
  <c r="BZ32" i="8" s="1"/>
  <c r="BR102" i="5"/>
  <c r="BR32" i="8" s="1"/>
  <c r="BS102" i="5"/>
  <c r="BS32" i="8" s="1"/>
  <c r="BT102" i="5"/>
  <c r="BT32" i="8" s="1"/>
  <c r="AW102" i="5"/>
  <c r="AW32" i="8" s="1"/>
  <c r="AX102" i="5"/>
  <c r="AX32" i="8" s="1"/>
  <c r="AY102" i="5"/>
  <c r="AY32" i="8" s="1"/>
  <c r="DB102" i="5"/>
  <c r="DB32" i="8" s="1"/>
  <c r="DC102" i="5"/>
  <c r="DC32" i="8" s="1"/>
  <c r="DD102" i="5"/>
  <c r="DD32" i="8" s="1"/>
  <c r="AE102" i="5"/>
  <c r="AE32" i="8" s="1"/>
  <c r="AF102" i="5"/>
  <c r="AF32" i="8" s="1"/>
  <c r="AG102" i="5"/>
  <c r="AG32" i="8" s="1"/>
  <c r="AH102" i="5"/>
  <c r="AH32" i="8" s="1"/>
  <c r="AI102" i="5"/>
  <c r="AI32" i="8" s="1"/>
  <c r="AJ102" i="5"/>
  <c r="AJ32" i="8" s="1"/>
  <c r="DH102" i="5"/>
  <c r="DH32" i="8" s="1"/>
  <c r="DI102" i="5"/>
  <c r="DI32" i="8" s="1"/>
  <c r="DJ102" i="5"/>
  <c r="DJ32" i="8" s="1"/>
  <c r="CM102" i="5"/>
  <c r="CM32" i="8" s="1"/>
  <c r="CN102" i="5"/>
  <c r="CN32" i="8" s="1"/>
  <c r="CO102" i="5"/>
  <c r="CO32" i="8" s="1"/>
  <c r="CJ102" i="5"/>
  <c r="CJ32" i="8" s="1"/>
  <c r="CK102" i="5"/>
  <c r="CK32" i="8" s="1"/>
  <c r="CL102" i="5"/>
  <c r="CL32" i="8" s="1"/>
  <c r="V102" i="5"/>
  <c r="V32" i="8" s="1"/>
  <c r="W102" i="5"/>
  <c r="W32" i="8" s="1"/>
  <c r="X102" i="5"/>
  <c r="X32" i="8" s="1"/>
  <c r="AQ102" i="5"/>
  <c r="AQ32" i="8" s="1"/>
  <c r="AR102" i="5"/>
  <c r="AR32" i="8" s="1"/>
  <c r="AS102" i="5"/>
  <c r="AS32" i="8" s="1"/>
  <c r="G102" i="5"/>
  <c r="G32" i="8" s="1"/>
  <c r="H102" i="5"/>
  <c r="H32" i="8" s="1"/>
  <c r="I102" i="5"/>
  <c r="I32" i="8" s="1"/>
  <c r="V98" i="5"/>
  <c r="V30" i="8" s="1"/>
  <c r="W98" i="5"/>
  <c r="W30" i="8" s="1"/>
  <c r="X98" i="5"/>
  <c r="X30" i="8" s="1"/>
  <c r="AN98" i="5"/>
  <c r="AN30" i="8" s="1"/>
  <c r="AO98" i="5"/>
  <c r="AO30" i="8" s="1"/>
  <c r="AP98" i="5"/>
  <c r="AP30" i="8" s="1"/>
  <c r="AQ98" i="5"/>
  <c r="AQ30" i="8" s="1"/>
  <c r="AR98" i="5"/>
  <c r="AR30" i="8" s="1"/>
  <c r="AS98" i="5"/>
  <c r="AS30" i="8" s="1"/>
  <c r="DK98" i="5"/>
  <c r="DK30" i="8" s="1"/>
  <c r="DL98" i="5"/>
  <c r="DL30" i="8" s="1"/>
  <c r="DM98" i="5"/>
  <c r="DM30" i="8" s="1"/>
  <c r="BO98" i="5"/>
  <c r="BO30" i="8" s="1"/>
  <c r="BP98" i="5"/>
  <c r="BP30" i="8" s="1"/>
  <c r="BQ98" i="5"/>
  <c r="BQ30" i="8" s="1"/>
  <c r="AH98" i="5"/>
  <c r="AH30" i="8" s="1"/>
  <c r="AI98" i="5"/>
  <c r="AI30" i="8" s="1"/>
  <c r="AJ98" i="5"/>
  <c r="AJ30" i="8" s="1"/>
  <c r="AB98" i="5"/>
  <c r="AB30" i="8" s="1"/>
  <c r="AC98" i="5"/>
  <c r="AC30" i="8" s="1"/>
  <c r="AD98" i="5"/>
  <c r="AD30" i="8" s="1"/>
  <c r="BR98" i="5"/>
  <c r="BR30" i="8" s="1"/>
  <c r="BS98" i="5"/>
  <c r="BS30" i="8" s="1"/>
  <c r="BT98" i="5"/>
  <c r="BT30" i="8" s="1"/>
  <c r="DQ98" i="5"/>
  <c r="DQ30" i="8" s="1"/>
  <c r="DR98" i="5"/>
  <c r="DR30" i="8" s="1"/>
  <c r="DS98" i="5"/>
  <c r="DS30" i="8" s="1"/>
  <c r="E44" i="14"/>
  <c r="G122" i="1" s="1"/>
  <c r="E26" i="14"/>
  <c r="E25" i="14"/>
  <c r="F17" i="14"/>
  <c r="T25" i="9"/>
  <c r="T28" i="8"/>
  <c r="I85" i="5"/>
  <c r="I73" i="8" s="1"/>
  <c r="Q30" i="9"/>
  <c r="BJ30" i="9"/>
  <c r="CP30" i="9"/>
  <c r="BB30" i="9"/>
  <c r="DS30" i="9"/>
  <c r="AD30" i="9"/>
  <c r="CC30" i="9"/>
  <c r="DT30" i="9"/>
  <c r="BH30" i="9"/>
  <c r="BW30" i="9"/>
  <c r="BS30" i="9"/>
  <c r="DU30" i="9"/>
  <c r="F30" i="9"/>
  <c r="AF30" i="9"/>
  <c r="AT30" i="9"/>
  <c r="DF30" i="9"/>
  <c r="AV30" i="9"/>
  <c r="S30" i="9"/>
  <c r="CV30" i="9"/>
  <c r="BA30" i="9"/>
  <c r="CT30" i="9"/>
  <c r="Y30" i="9"/>
  <c r="CA30" i="9"/>
  <c r="DE30" i="9"/>
  <c r="CW30" i="9"/>
  <c r="DA30" i="9"/>
  <c r="Z30" i="9"/>
  <c r="BP30" i="9"/>
  <c r="AA30" i="9"/>
  <c r="BI30" i="9"/>
  <c r="DC30" i="9"/>
  <c r="DO30" i="9"/>
  <c r="K28" i="9"/>
  <c r="AU28" i="9"/>
  <c r="DG28" i="9"/>
  <c r="L28" i="9"/>
  <c r="BN28" i="9"/>
  <c r="U28" i="9"/>
  <c r="CP28" i="9"/>
  <c r="AO28" i="9"/>
  <c r="R28" i="9"/>
  <c r="BV28" i="9"/>
  <c r="J28" i="9"/>
  <c r="CI28" i="9"/>
  <c r="BS28" i="9"/>
  <c r="BL28" i="9"/>
  <c r="V28" i="9"/>
  <c r="BQ28" i="9"/>
  <c r="DL28" i="9"/>
  <c r="CB28" i="9"/>
  <c r="X28" i="9"/>
  <c r="CZ28" i="9"/>
  <c r="BD28" i="9"/>
  <c r="BZ28" i="9"/>
  <c r="BE28" i="9"/>
  <c r="CY28" i="9"/>
  <c r="AL28" i="9"/>
  <c r="AI28" i="9"/>
  <c r="CA28" i="9"/>
  <c r="DK28" i="9"/>
  <c r="CN28" i="9"/>
  <c r="DU28" i="9"/>
  <c r="BJ31" i="9"/>
  <c r="N31" i="9"/>
  <c r="AT31" i="9"/>
  <c r="CO31" i="9"/>
  <c r="F31" i="9"/>
  <c r="BU31" i="9"/>
  <c r="DG31" i="9"/>
  <c r="BF31" i="9"/>
  <c r="DC31" i="9"/>
  <c r="CF31" i="9"/>
  <c r="AO31" i="9"/>
  <c r="M31" i="9"/>
  <c r="AS31" i="9"/>
  <c r="Y31" i="9"/>
  <c r="DA31" i="9"/>
  <c r="AM31" i="9"/>
  <c r="CQ31" i="9"/>
  <c r="I31" i="9"/>
  <c r="BS31" i="9"/>
  <c r="DN31" i="9"/>
  <c r="AP31" i="9"/>
  <c r="BO31" i="9"/>
  <c r="W31" i="9"/>
  <c r="DF31" i="9"/>
  <c r="AG31" i="9"/>
  <c r="BT31" i="9"/>
  <c r="DT31" i="9"/>
  <c r="AK31" i="9"/>
  <c r="BC31" i="9"/>
  <c r="DO31" i="9"/>
  <c r="L29" i="9"/>
  <c r="AC29" i="9"/>
  <c r="DN29" i="9"/>
  <c r="BE29" i="9"/>
  <c r="AG29" i="9"/>
  <c r="CU29" i="9"/>
  <c r="T29" i="9"/>
  <c r="CX29" i="9"/>
  <c r="N29" i="9"/>
  <c r="CZ29" i="9"/>
  <c r="DA29" i="9"/>
  <c r="AK29" i="9"/>
  <c r="CD29" i="9"/>
  <c r="CF29" i="9"/>
  <c r="U29" i="9"/>
  <c r="CP29" i="9"/>
  <c r="AO29" i="9"/>
  <c r="CG29" i="9"/>
  <c r="BI29" i="9"/>
  <c r="DC29" i="9"/>
  <c r="DF29" i="9"/>
  <c r="BQ29" i="9"/>
  <c r="DJ29" i="9"/>
  <c r="AT29" i="9"/>
  <c r="Y29" i="9"/>
  <c r="CI29" i="9"/>
  <c r="AU29" i="9"/>
  <c r="CL29" i="9"/>
  <c r="X29" i="9"/>
  <c r="DE29" i="9"/>
  <c r="DU29" i="9"/>
  <c r="CK30" i="9"/>
  <c r="AW30" i="9"/>
  <c r="DI30" i="9"/>
  <c r="V30" i="9"/>
  <c r="BQ30" i="9"/>
  <c r="CR30" i="9"/>
  <c r="BD30" i="9"/>
  <c r="AK30" i="9"/>
  <c r="AN30" i="9"/>
  <c r="DH30" i="9"/>
  <c r="BT30" i="9"/>
  <c r="I30" i="9"/>
  <c r="AB30" i="9"/>
  <c r="CY30" i="9"/>
  <c r="AP30" i="9"/>
  <c r="CU30" i="9"/>
  <c r="BU30" i="9"/>
  <c r="R30" i="9"/>
  <c r="CN30" i="9"/>
  <c r="CO30" i="9"/>
  <c r="AQ30" i="9"/>
  <c r="CZ30" i="9"/>
  <c r="BY30" i="9"/>
  <c r="BK30" i="9"/>
  <c r="P30" i="9"/>
  <c r="BO30" i="9"/>
  <c r="N30" i="9"/>
  <c r="BF30" i="9"/>
  <c r="CS30" i="9"/>
  <c r="DR30" i="9"/>
  <c r="BR28" i="9"/>
  <c r="Z28" i="9"/>
  <c r="CV28" i="9"/>
  <c r="DC28" i="9"/>
  <c r="AJ28" i="9"/>
  <c r="Y28" i="9"/>
  <c r="BT28" i="9"/>
  <c r="AM28" i="9"/>
  <c r="I28" i="9"/>
  <c r="BA28" i="9"/>
  <c r="DN28" i="9"/>
  <c r="BG28" i="9"/>
  <c r="BW28" i="9"/>
  <c r="BB28" i="9"/>
  <c r="BJ28" i="9"/>
  <c r="AY28" i="9"/>
  <c r="DD28" i="9"/>
  <c r="BP28" i="9"/>
  <c r="N28" i="9"/>
  <c r="BM28" i="9"/>
  <c r="CU28" i="9"/>
  <c r="BC28" i="9"/>
  <c r="AS28" i="9"/>
  <c r="CO28" i="9"/>
  <c r="H28" i="9"/>
  <c r="CC28" i="9"/>
  <c r="AC28" i="9"/>
  <c r="DB28" i="9"/>
  <c r="CH28" i="9"/>
  <c r="DV28" i="9"/>
  <c r="BE31" i="9"/>
  <c r="DD31" i="9"/>
  <c r="CT31" i="9"/>
  <c r="CE31" i="9"/>
  <c r="AZ31" i="9"/>
  <c r="BP31" i="9"/>
  <c r="CV31" i="9"/>
  <c r="AR31" i="9"/>
  <c r="CS31" i="9"/>
  <c r="BY31" i="9"/>
  <c r="DL31" i="9"/>
  <c r="J31" i="9"/>
  <c r="AJ31" i="9"/>
  <c r="DS31" i="9"/>
  <c r="CI31" i="9"/>
  <c r="AC31" i="9"/>
  <c r="CL31" i="9"/>
  <c r="DQ31" i="9"/>
  <c r="AN31" i="9"/>
  <c r="DJ31" i="9"/>
  <c r="H31" i="9"/>
  <c r="S31" i="9"/>
  <c r="L31" i="9"/>
  <c r="CK31" i="9"/>
  <c r="AD31" i="9"/>
  <c r="BQ31" i="9"/>
  <c r="DP31" i="9"/>
  <c r="CG31" i="9"/>
  <c r="R31" i="9"/>
  <c r="CZ31" i="9"/>
  <c r="DU31" i="9"/>
  <c r="AY29" i="9"/>
  <c r="BV29" i="9"/>
  <c r="AE29" i="9"/>
  <c r="O29" i="9"/>
  <c r="BX29" i="9"/>
  <c r="S29" i="9"/>
  <c r="CQ29" i="9"/>
  <c r="DM29" i="9"/>
  <c r="CT29" i="9"/>
  <c r="AV29" i="9"/>
  <c r="CB29" i="9"/>
  <c r="BF29" i="9"/>
  <c r="BY29" i="9"/>
  <c r="H29" i="9"/>
  <c r="CC29" i="9"/>
  <c r="P29" i="9"/>
  <c r="CA29" i="9"/>
  <c r="AA29" i="9"/>
  <c r="CS29" i="9"/>
  <c r="BB29" i="9"/>
  <c r="AZ29" i="9"/>
  <c r="CN29" i="9"/>
  <c r="AJ29" i="9"/>
  <c r="CE29" i="9"/>
  <c r="AP29" i="9"/>
  <c r="AM29" i="9"/>
  <c r="BU29" i="9"/>
  <c r="I29" i="9"/>
  <c r="BS29" i="9"/>
  <c r="DV29" i="9"/>
  <c r="CF30" i="9"/>
  <c r="AE30" i="9"/>
  <c r="AS30" i="9"/>
  <c r="CM30" i="9"/>
  <c r="H30" i="9"/>
  <c r="AY30" i="9"/>
  <c r="CJ30" i="9"/>
  <c r="AC30" i="9"/>
  <c r="CL30" i="9"/>
  <c r="G30" i="9"/>
  <c r="CH30" i="9"/>
  <c r="AG30" i="9"/>
  <c r="DM30" i="9"/>
  <c r="W30" i="9"/>
  <c r="BR30" i="9"/>
  <c r="O30" i="9"/>
  <c r="BX30" i="9"/>
  <c r="AU30" i="9"/>
  <c r="DK30" i="9"/>
  <c r="BV30" i="9"/>
  <c r="CE30" i="9"/>
  <c r="AM30" i="9"/>
  <c r="X30" i="9"/>
  <c r="BL30" i="9"/>
  <c r="BG30" i="9"/>
  <c r="DL30" i="9"/>
  <c r="AX30" i="9"/>
  <c r="DG30" i="9"/>
  <c r="AR30" i="9"/>
  <c r="CD30" i="9"/>
  <c r="DN30" i="9"/>
  <c r="AT28" i="9"/>
  <c r="P28" i="9"/>
  <c r="CG28" i="9"/>
  <c r="BI28" i="9"/>
  <c r="AB28" i="9"/>
  <c r="DF28" i="9"/>
  <c r="AV28" i="9"/>
  <c r="DP28" i="9"/>
  <c r="BO28" i="9"/>
  <c r="AH28" i="9"/>
  <c r="DJ28" i="9"/>
  <c r="CW28" i="9"/>
  <c r="BU28" i="9"/>
  <c r="AW28" i="9"/>
  <c r="CK28" i="9"/>
  <c r="AG28" i="9"/>
  <c r="CR28" i="9"/>
  <c r="AQ28" i="9"/>
  <c r="G28" i="9"/>
  <c r="BF28" i="9"/>
  <c r="O28" i="9"/>
  <c r="DQ28" i="9"/>
  <c r="AE28" i="9"/>
  <c r="CM28" i="9"/>
  <c r="DS28" i="9"/>
  <c r="BX28" i="9"/>
  <c r="S28" i="9"/>
  <c r="CX28" i="9"/>
  <c r="AN28" i="9"/>
  <c r="DH28" i="9"/>
  <c r="DO28" i="9"/>
  <c r="BX31" i="9"/>
  <c r="CH31" i="9"/>
  <c r="BR31" i="9"/>
  <c r="K31" i="9"/>
  <c r="AU31" i="9"/>
  <c r="CB31" i="9"/>
  <c r="AA31" i="9"/>
  <c r="CN31" i="9"/>
  <c r="AW31" i="9"/>
  <c r="CR31" i="9"/>
  <c r="DB31" i="9"/>
  <c r="AE31" i="9"/>
  <c r="DI31" i="9"/>
  <c r="BK31" i="9"/>
  <c r="Z31" i="9"/>
  <c r="BH31" i="9"/>
  <c r="DM31" i="9"/>
  <c r="AH31" i="9"/>
  <c r="DH31" i="9"/>
  <c r="CM31" i="9"/>
  <c r="CJ31" i="9"/>
  <c r="BM31" i="9"/>
  <c r="BN31" i="9"/>
  <c r="V31" i="9"/>
  <c r="AY31" i="9"/>
  <c r="CU31" i="9"/>
  <c r="AQ31" i="9"/>
  <c r="G31" i="9"/>
  <c r="BZ31" i="9"/>
  <c r="DR31" i="9"/>
  <c r="V29" i="9"/>
  <c r="AN29" i="9"/>
  <c r="W29" i="9"/>
  <c r="CW29" i="9"/>
  <c r="BK29" i="9"/>
  <c r="DL29" i="9"/>
  <c r="AQ29" i="9"/>
  <c r="DK29" i="9"/>
  <c r="BM29" i="9"/>
  <c r="DS29" i="9"/>
  <c r="AI29" i="9"/>
  <c r="AR29" i="9"/>
  <c r="BN29" i="9"/>
  <c r="CO29" i="9"/>
  <c r="BT29" i="9"/>
  <c r="F29" i="9"/>
  <c r="BO29" i="9"/>
  <c r="BW29" i="9"/>
  <c r="CH29" i="9"/>
  <c r="AS29" i="9"/>
  <c r="AD29" i="9"/>
  <c r="AH29" i="9"/>
  <c r="AB29" i="9"/>
  <c r="BR29" i="9"/>
  <c r="K29" i="9"/>
  <c r="CR29" i="9"/>
  <c r="BH29" i="9"/>
  <c r="DQ29" i="9"/>
  <c r="BA29" i="9"/>
  <c r="DR29" i="9"/>
  <c r="M30" i="9"/>
  <c r="AL30" i="9"/>
  <c r="CI30" i="9"/>
  <c r="AI30" i="9"/>
  <c r="CG30" i="9"/>
  <c r="DQ30" i="9"/>
  <c r="BZ30" i="9"/>
  <c r="AJ30" i="9"/>
  <c r="CQ30" i="9"/>
  <c r="L30" i="9"/>
  <c r="BE30" i="9"/>
  <c r="K30" i="9"/>
  <c r="AZ30" i="9"/>
  <c r="T30" i="9"/>
  <c r="DB30" i="9"/>
  <c r="BC30" i="9"/>
  <c r="BN30" i="9"/>
  <c r="DP30" i="9"/>
  <c r="CX30" i="9"/>
  <c r="J30" i="9"/>
  <c r="U30" i="9"/>
  <c r="DD30" i="9"/>
  <c r="AO30" i="9"/>
  <c r="CB30" i="9"/>
  <c r="AH30" i="9"/>
  <c r="BM30" i="9"/>
  <c r="DJ30" i="9"/>
  <c r="DV30" i="9"/>
  <c r="BK28" i="9"/>
  <c r="BH28" i="9"/>
  <c r="AA28" i="9"/>
  <c r="Q28" i="9"/>
  <c r="BY28" i="9"/>
  <c r="AP28" i="9"/>
  <c r="DA28" i="9"/>
  <c r="AX28" i="9"/>
  <c r="AF28" i="9"/>
  <c r="CD28" i="9"/>
  <c r="W28" i="9"/>
  <c r="T28" i="9"/>
  <c r="CS28" i="9"/>
  <c r="CE28" i="9"/>
  <c r="AD28" i="9"/>
  <c r="CJ28" i="9"/>
  <c r="DT28" i="9"/>
  <c r="AK28" i="9"/>
  <c r="AR28" i="9"/>
  <c r="DE28" i="9"/>
  <c r="CL28" i="9"/>
  <c r="M28" i="9"/>
  <c r="CF28" i="9"/>
  <c r="DI28" i="9"/>
  <c r="AZ28" i="9"/>
  <c r="F28" i="9"/>
  <c r="CQ28" i="9"/>
  <c r="DM28" i="9"/>
  <c r="CT28" i="9"/>
  <c r="DR28" i="9"/>
  <c r="AL31" i="9"/>
  <c r="BA31" i="9"/>
  <c r="BL31" i="9"/>
  <c r="CY31" i="9"/>
  <c r="P31" i="9"/>
  <c r="CA31" i="9"/>
  <c r="X31" i="9"/>
  <c r="BI31" i="9"/>
  <c r="DE31" i="9"/>
  <c r="U31" i="9"/>
  <c r="AX31" i="9"/>
  <c r="Q31" i="9"/>
  <c r="CW31" i="9"/>
  <c r="BG31" i="9"/>
  <c r="AI31" i="9"/>
  <c r="BD31" i="9"/>
  <c r="CX31" i="9"/>
  <c r="AF31" i="9"/>
  <c r="CD31" i="9"/>
  <c r="AB31" i="9"/>
  <c r="CC31" i="9"/>
  <c r="DK31" i="9"/>
  <c r="BB31" i="9"/>
  <c r="O31" i="9"/>
  <c r="AV31" i="9"/>
  <c r="CP31" i="9"/>
  <c r="T31" i="9"/>
  <c r="BW31" i="9"/>
  <c r="BV31" i="9"/>
  <c r="DV31" i="9"/>
  <c r="CY29" i="9"/>
  <c r="BP29" i="9"/>
  <c r="J29" i="9"/>
  <c r="CK29" i="9"/>
  <c r="BG29" i="9"/>
  <c r="DD29" i="9"/>
  <c r="Z29" i="9"/>
  <c r="DB29" i="9"/>
  <c r="BC29" i="9"/>
  <c r="BL29" i="9"/>
  <c r="DT29" i="9"/>
  <c r="R29" i="9"/>
  <c r="DH29" i="9"/>
  <c r="CM29" i="9"/>
  <c r="AL29" i="9"/>
  <c r="DP29" i="9"/>
  <c r="AX29" i="9"/>
  <c r="DG29" i="9"/>
  <c r="BZ29" i="9"/>
  <c r="M29" i="9"/>
  <c r="DI29" i="9"/>
  <c r="G29" i="9"/>
  <c r="Q29" i="9"/>
  <c r="AW29" i="9"/>
  <c r="BJ29" i="9"/>
  <c r="CJ29" i="9"/>
  <c r="BD29" i="9"/>
  <c r="CV29" i="9"/>
  <c r="AF29" i="9"/>
  <c r="DO29" i="9"/>
  <c r="H116" i="5" l="1"/>
  <c r="I113" i="5" s="1"/>
  <c r="I115" i="5" s="1"/>
  <c r="I69" i="8" s="1"/>
  <c r="G68" i="26" s="1"/>
  <c r="H121" i="5"/>
  <c r="H70" i="8" s="1"/>
  <c r="E57" i="14"/>
  <c r="R28" i="25"/>
  <c r="Z29" i="26"/>
  <c r="Z26" i="25"/>
  <c r="R31" i="26"/>
  <c r="G121" i="1"/>
  <c r="D106" i="14"/>
  <c r="D110" i="14" s="1"/>
  <c r="H82" i="14" s="1"/>
  <c r="G140" i="1"/>
  <c r="H140" i="1" s="1"/>
  <c r="U28" i="8"/>
  <c r="K27" i="26" s="1"/>
  <c r="U25" i="9"/>
  <c r="K22" i="25" s="1"/>
  <c r="AT29" i="26"/>
  <c r="AH31" i="26"/>
  <c r="AK27" i="25"/>
  <c r="AH26" i="25"/>
  <c r="H27" i="25"/>
  <c r="I26" i="25"/>
  <c r="AD27" i="9"/>
  <c r="AJ28" i="25"/>
  <c r="N31" i="26"/>
  <c r="Y31" i="26"/>
  <c r="CL27" i="9"/>
  <c r="V30" i="26"/>
  <c r="AT26" i="25"/>
  <c r="AO31" i="26"/>
  <c r="AS30" i="26"/>
  <c r="AG27" i="9"/>
  <c r="AK30" i="26"/>
  <c r="AL26" i="25"/>
  <c r="I29" i="26"/>
  <c r="DA27" i="9"/>
  <c r="V27" i="25"/>
  <c r="AF28" i="25"/>
  <c r="BY27" i="9"/>
  <c r="H26" i="25"/>
  <c r="U26" i="25"/>
  <c r="AN26" i="25"/>
  <c r="CQ27" i="9"/>
  <c r="N26" i="25"/>
  <c r="AB28" i="25"/>
  <c r="AR27" i="25"/>
  <c r="AP26" i="25"/>
  <c r="Z28" i="25"/>
  <c r="L31" i="26"/>
  <c r="AA27" i="9"/>
  <c r="AB27" i="25"/>
  <c r="CT27" i="9"/>
  <c r="I27" i="25"/>
  <c r="AC26" i="25"/>
  <c r="P29" i="26"/>
  <c r="R29" i="26"/>
  <c r="AK29" i="26"/>
  <c r="J27" i="25"/>
  <c r="J28" i="25"/>
  <c r="AF27" i="9"/>
  <c r="Q27" i="9"/>
  <c r="AB29" i="26"/>
  <c r="AD27" i="25"/>
  <c r="H29" i="26"/>
  <c r="AO28" i="25"/>
  <c r="AS27" i="25"/>
  <c r="AS29" i="26"/>
  <c r="CK27" i="9"/>
  <c r="V26" i="25"/>
  <c r="AG28" i="25"/>
  <c r="AS31" i="26"/>
  <c r="I27" i="9"/>
  <c r="J30" i="26"/>
  <c r="CF27" i="9"/>
  <c r="DF27" i="9"/>
  <c r="AN28" i="25"/>
  <c r="H30" i="26"/>
  <c r="DP27" i="9"/>
  <c r="DD27" i="9"/>
  <c r="AY27" i="9"/>
  <c r="BA27" i="9"/>
  <c r="AC30" i="26"/>
  <c r="N30" i="26"/>
  <c r="T26" i="25"/>
  <c r="AG30" i="26"/>
  <c r="AH30" i="26"/>
  <c r="AO29" i="26"/>
  <c r="AJ26" i="25"/>
  <c r="Q29" i="26"/>
  <c r="M31" i="26"/>
  <c r="I31" i="26"/>
  <c r="X31" i="26"/>
  <c r="DU27" i="9"/>
  <c r="CZ27" i="9"/>
  <c r="BS27" i="9"/>
  <c r="BN27" i="9"/>
  <c r="K27" i="9"/>
  <c r="T27" i="25"/>
  <c r="AJ27" i="25"/>
  <c r="W26" i="25"/>
  <c r="K26" i="15"/>
  <c r="AM29" i="26"/>
  <c r="O28" i="16"/>
  <c r="DE27" i="9"/>
  <c r="AO25" i="25"/>
  <c r="W27" i="25"/>
  <c r="K27" i="15"/>
  <c r="AI28" i="25"/>
  <c r="N28" i="15"/>
  <c r="AP28" i="26"/>
  <c r="AD28" i="26"/>
  <c r="AS28" i="26"/>
  <c r="S25" i="25"/>
  <c r="J25" i="15"/>
  <c r="AQ27" i="9"/>
  <c r="G26" i="15"/>
  <c r="G26" i="25"/>
  <c r="AI26" i="25"/>
  <c r="N26" i="15"/>
  <c r="P30" i="16"/>
  <c r="AQ31" i="26"/>
  <c r="AE31" i="26"/>
  <c r="M30" i="16"/>
  <c r="AM31" i="26"/>
  <c r="O30" i="16"/>
  <c r="F27" i="9"/>
  <c r="F25" i="25"/>
  <c r="F25" i="15"/>
  <c r="AZ27" i="9"/>
  <c r="V25" i="25"/>
  <c r="AO28" i="26"/>
  <c r="AK27" i="9"/>
  <c r="Q25" i="25"/>
  <c r="AT25" i="25"/>
  <c r="DT27" i="9"/>
  <c r="AH28" i="26"/>
  <c r="AK28" i="26"/>
  <c r="AF25" i="25"/>
  <c r="CD27" i="9"/>
  <c r="AA26" i="25"/>
  <c r="L26" i="15"/>
  <c r="J28" i="16"/>
  <c r="S29" i="26"/>
  <c r="S31" i="26"/>
  <c r="J30" i="16"/>
  <c r="R28" i="26"/>
  <c r="AI28" i="26"/>
  <c r="N27" i="16"/>
  <c r="AE27" i="9"/>
  <c r="I25" i="15"/>
  <c r="O25" i="25"/>
  <c r="X28" i="26"/>
  <c r="G27" i="9"/>
  <c r="G25" i="25"/>
  <c r="G25" i="15"/>
  <c r="AA28" i="26"/>
  <c r="L27" i="16"/>
  <c r="N28" i="26"/>
  <c r="Y28" i="26"/>
  <c r="AG25" i="25"/>
  <c r="CG27" i="9"/>
  <c r="AQ27" i="25"/>
  <c r="P27" i="15"/>
  <c r="AE26" i="25"/>
  <c r="M26" i="15"/>
  <c r="O26" i="25"/>
  <c r="I26" i="15"/>
  <c r="H30" i="16"/>
  <c r="K31" i="26"/>
  <c r="K27" i="16"/>
  <c r="W28" i="26"/>
  <c r="AR28" i="26"/>
  <c r="M28" i="26"/>
  <c r="S27" i="25"/>
  <c r="J27" i="15"/>
  <c r="L28" i="15"/>
  <c r="AA28" i="25"/>
  <c r="V27" i="9"/>
  <c r="L25" i="25"/>
  <c r="Z25" i="25"/>
  <c r="BL27" i="9"/>
  <c r="H25" i="25"/>
  <c r="J27" i="9"/>
  <c r="M27" i="15"/>
  <c r="AE27" i="25"/>
  <c r="F29" i="16"/>
  <c r="F30" i="26"/>
  <c r="DI27" i="9"/>
  <c r="CW27" i="9"/>
  <c r="AL29" i="26"/>
  <c r="U29" i="26"/>
  <c r="AN29" i="26"/>
  <c r="AP27" i="9"/>
  <c r="BH27" i="9"/>
  <c r="P27" i="25"/>
  <c r="AN27" i="25"/>
  <c r="I30" i="26"/>
  <c r="N29" i="26"/>
  <c r="L26" i="25"/>
  <c r="AP31" i="26"/>
  <c r="AN31" i="26"/>
  <c r="U28" i="25"/>
  <c r="AB31" i="26"/>
  <c r="AD31" i="26"/>
  <c r="DO27" i="9"/>
  <c r="CX27" i="9"/>
  <c r="DJ27" i="9"/>
  <c r="AV27" i="9"/>
  <c r="AR30" i="26"/>
  <c r="AD30" i="26"/>
  <c r="AB30" i="26"/>
  <c r="AH27" i="25"/>
  <c r="AC29" i="26"/>
  <c r="V29" i="26"/>
  <c r="AK26" i="25"/>
  <c r="AD29" i="26"/>
  <c r="AG31" i="26"/>
  <c r="AS28" i="25"/>
  <c r="H28" i="25"/>
  <c r="DV27" i="9"/>
  <c r="AC27" i="9"/>
  <c r="H27" i="9"/>
  <c r="AS27" i="9"/>
  <c r="CU27" i="9"/>
  <c r="BJ27" i="9"/>
  <c r="BB27" i="9"/>
  <c r="AJ27" i="9"/>
  <c r="AC27" i="25"/>
  <c r="N27" i="25"/>
  <c r="R27" i="25"/>
  <c r="AO26" i="25"/>
  <c r="T29" i="26"/>
  <c r="AG29" i="26"/>
  <c r="AJ29" i="26"/>
  <c r="Q26" i="25"/>
  <c r="Q31" i="26"/>
  <c r="AR28" i="25"/>
  <c r="M28" i="25"/>
  <c r="I28" i="25"/>
  <c r="X28" i="25"/>
  <c r="AC28" i="25"/>
  <c r="CB27" i="9"/>
  <c r="R27" i="9"/>
  <c r="AL30" i="26"/>
  <c r="T30" i="26"/>
  <c r="AJ30" i="26"/>
  <c r="AH25" i="25"/>
  <c r="CJ27" i="9"/>
  <c r="AK25" i="25"/>
  <c r="CS27" i="9"/>
  <c r="I30" i="16"/>
  <c r="O31" i="26"/>
  <c r="H25" i="15"/>
  <c r="S27" i="9"/>
  <c r="K25" i="25"/>
  <c r="CM27" i="9"/>
  <c r="AI25" i="25"/>
  <c r="N25" i="15"/>
  <c r="U25" i="25"/>
  <c r="AW27" i="9"/>
  <c r="J28" i="26"/>
  <c r="AB28" i="26"/>
  <c r="S30" i="26"/>
  <c r="J29" i="16"/>
  <c r="P27" i="16"/>
  <c r="AQ28" i="26"/>
  <c r="Z28" i="26"/>
  <c r="AE30" i="26"/>
  <c r="M29" i="16"/>
  <c r="F27" i="15"/>
  <c r="F27" i="25"/>
  <c r="K28" i="16"/>
  <c r="W29" i="26"/>
  <c r="O26" i="15"/>
  <c r="AM26" i="25"/>
  <c r="M27" i="9"/>
  <c r="I25" i="25"/>
  <c r="Q28" i="26"/>
  <c r="W30" i="26"/>
  <c r="K29" i="16"/>
  <c r="F26" i="15"/>
  <c r="F26" i="25"/>
  <c r="P26" i="15"/>
  <c r="AQ26" i="25"/>
  <c r="G28" i="25"/>
  <c r="G28" i="15"/>
  <c r="AI31" i="26"/>
  <c r="N30" i="16"/>
  <c r="O28" i="25"/>
  <c r="I28" i="15"/>
  <c r="K28" i="26"/>
  <c r="H27" i="16"/>
  <c r="AD25" i="25"/>
  <c r="BX27" i="9"/>
  <c r="O28" i="26"/>
  <c r="I27" i="16"/>
  <c r="G27" i="16"/>
  <c r="G28" i="26"/>
  <c r="AC28" i="26"/>
  <c r="P28" i="26"/>
  <c r="AA25" i="25"/>
  <c r="BO27" i="9"/>
  <c r="L25" i="15"/>
  <c r="AG28" i="26"/>
  <c r="J25" i="25"/>
  <c r="P27" i="9"/>
  <c r="T28" i="26"/>
  <c r="G27" i="15"/>
  <c r="G27" i="25"/>
  <c r="AI27" i="25"/>
  <c r="N27" i="15"/>
  <c r="O30" i="26"/>
  <c r="I29" i="16"/>
  <c r="H26" i="15"/>
  <c r="K26" i="25"/>
  <c r="AN25" i="25"/>
  <c r="DB27" i="9"/>
  <c r="DN27" i="9"/>
  <c r="AR25" i="25"/>
  <c r="AL28" i="26"/>
  <c r="AB25" i="25"/>
  <c r="BR27" i="9"/>
  <c r="AA27" i="25"/>
  <c r="L27" i="15"/>
  <c r="O27" i="15"/>
  <c r="AM27" i="25"/>
  <c r="W28" i="25"/>
  <c r="K28" i="15"/>
  <c r="F31" i="26"/>
  <c r="F30" i="16"/>
  <c r="AQ25" i="25"/>
  <c r="DK27" i="9"/>
  <c r="P25" i="15"/>
  <c r="M27" i="16"/>
  <c r="AE28" i="26"/>
  <c r="AM25" i="25"/>
  <c r="O25" i="15"/>
  <c r="CY27" i="9"/>
  <c r="AJ25" i="25"/>
  <c r="CP27" i="9"/>
  <c r="H29" i="16"/>
  <c r="K30" i="26"/>
  <c r="P28" i="25"/>
  <c r="BG27" i="9"/>
  <c r="AG26" i="25"/>
  <c r="AR31" i="26"/>
  <c r="AC31" i="26"/>
  <c r="CN27" i="9"/>
  <c r="AI27" i="9"/>
  <c r="CI27" i="9"/>
  <c r="BV27" i="9"/>
  <c r="AL27" i="25"/>
  <c r="AP29" i="26"/>
  <c r="AF31" i="26"/>
  <c r="J31" i="26"/>
  <c r="Z31" i="26"/>
  <c r="DM27" i="9"/>
  <c r="CE27" i="9"/>
  <c r="T27" i="9"/>
  <c r="W27" i="9"/>
  <c r="AX27" i="9"/>
  <c r="AS26" i="25"/>
  <c r="AB26" i="25"/>
  <c r="P26" i="25"/>
  <c r="R26" i="25"/>
  <c r="L28" i="25"/>
  <c r="P31" i="26"/>
  <c r="DS27" i="9"/>
  <c r="AF30" i="26"/>
  <c r="Z30" i="26"/>
  <c r="J26" i="25"/>
  <c r="X26" i="25"/>
  <c r="AK28" i="25"/>
  <c r="AL28" i="25"/>
  <c r="V31" i="26"/>
  <c r="CO27" i="9"/>
  <c r="BM27" i="9"/>
  <c r="N27" i="9"/>
  <c r="BW27" i="9"/>
  <c r="BT27" i="9"/>
  <c r="DC27" i="9"/>
  <c r="X30" i="26"/>
  <c r="AP30" i="26"/>
  <c r="Q27" i="25"/>
  <c r="L27" i="25"/>
  <c r="U30" i="26"/>
  <c r="M29" i="26"/>
  <c r="Y26" i="25"/>
  <c r="AF29" i="26"/>
  <c r="AR26" i="25"/>
  <c r="AT31" i="26"/>
  <c r="T31" i="26"/>
  <c r="AL27" i="9"/>
  <c r="BE27" i="9"/>
  <c r="BD27" i="9"/>
  <c r="X27" i="9"/>
  <c r="DL27" i="9"/>
  <c r="BQ27" i="9"/>
  <c r="L27" i="9"/>
  <c r="Y30" i="26"/>
  <c r="AO27" i="25"/>
  <c r="M30" i="26"/>
  <c r="AT30" i="26"/>
  <c r="V28" i="26"/>
  <c r="F29" i="26"/>
  <c r="F28" i="16"/>
  <c r="AQ29" i="26"/>
  <c r="P28" i="16"/>
  <c r="G30" i="16"/>
  <c r="G31" i="26"/>
  <c r="AQ30" i="26"/>
  <c r="P29" i="16"/>
  <c r="AE29" i="26"/>
  <c r="M28" i="16"/>
  <c r="O29" i="26"/>
  <c r="I28" i="16"/>
  <c r="K28" i="25"/>
  <c r="H28" i="15"/>
  <c r="AN28" i="26"/>
  <c r="W25" i="25"/>
  <c r="K25" i="15"/>
  <c r="BC27" i="9"/>
  <c r="AA31" i="26"/>
  <c r="L30" i="16"/>
  <c r="G28" i="16"/>
  <c r="G29" i="26"/>
  <c r="AI29" i="26"/>
  <c r="N28" i="16"/>
  <c r="AQ28" i="25"/>
  <c r="P28" i="15"/>
  <c r="AE28" i="25"/>
  <c r="M28" i="15"/>
  <c r="AM28" i="25"/>
  <c r="O28" i="15"/>
  <c r="F28" i="26"/>
  <c r="F27" i="16"/>
  <c r="I28" i="26"/>
  <c r="AT28" i="26"/>
  <c r="AF28" i="26"/>
  <c r="AA29" i="26"/>
  <c r="L28" i="16"/>
  <c r="S26" i="25"/>
  <c r="J26" i="15"/>
  <c r="S28" i="25"/>
  <c r="J28" i="15"/>
  <c r="AP25" i="25"/>
  <c r="DH27" i="9"/>
  <c r="R25" i="25"/>
  <c r="AN27" i="9"/>
  <c r="AS25" i="25"/>
  <c r="DQ27" i="9"/>
  <c r="X25" i="25"/>
  <c r="BF27" i="9"/>
  <c r="S28" i="26"/>
  <c r="J27" i="16"/>
  <c r="U28" i="26"/>
  <c r="AC25" i="25"/>
  <c r="BU27" i="9"/>
  <c r="P25" i="25"/>
  <c r="AH27" i="9"/>
  <c r="N25" i="25"/>
  <c r="AB27" i="9"/>
  <c r="BI27" i="9"/>
  <c r="Y25" i="25"/>
  <c r="T25" i="25"/>
  <c r="AT27" i="9"/>
  <c r="G30" i="26"/>
  <c r="G29" i="16"/>
  <c r="N29" i="16"/>
  <c r="AI30" i="26"/>
  <c r="O27" i="25"/>
  <c r="I27" i="15"/>
  <c r="K29" i="26"/>
  <c r="H28" i="16"/>
  <c r="M25" i="25"/>
  <c r="Y27" i="9"/>
  <c r="AL25" i="25"/>
  <c r="CV27" i="9"/>
  <c r="AA30" i="26"/>
  <c r="L29" i="16"/>
  <c r="AM30" i="26"/>
  <c r="O29" i="16"/>
  <c r="K30" i="16"/>
  <c r="W31" i="26"/>
  <c r="F28" i="15"/>
  <c r="F28" i="25"/>
  <c r="CA27" i="9"/>
  <c r="AE25" i="25"/>
  <c r="M25" i="15"/>
  <c r="O27" i="16"/>
  <c r="AM28" i="26"/>
  <c r="L28" i="26"/>
  <c r="H28" i="26"/>
  <c r="AJ28" i="26"/>
  <c r="K27" i="25"/>
  <c r="H27" i="15"/>
  <c r="AD26" i="25"/>
  <c r="H31" i="26"/>
  <c r="CH27" i="9"/>
  <c r="BP27" i="9"/>
  <c r="R30" i="26"/>
  <c r="Q28" i="25"/>
  <c r="AH29" i="26"/>
  <c r="AJ31" i="26"/>
  <c r="N28" i="25"/>
  <c r="Y28" i="25"/>
  <c r="DR27" i="9"/>
  <c r="AR27" i="9"/>
  <c r="BK27" i="9"/>
  <c r="P30" i="26"/>
  <c r="AN30" i="26"/>
  <c r="AG27" i="25"/>
  <c r="L29" i="26"/>
  <c r="AH28" i="25"/>
  <c r="AP28" i="25"/>
  <c r="U31" i="26"/>
  <c r="AD28" i="25"/>
  <c r="O27" i="9"/>
  <c r="CR27" i="9"/>
  <c r="AF27" i="25"/>
  <c r="Z27" i="25"/>
  <c r="J29" i="26"/>
  <c r="X29" i="26"/>
  <c r="AK31" i="26"/>
  <c r="AL31" i="26"/>
  <c r="V28" i="25"/>
  <c r="CC27" i="9"/>
  <c r="AM27" i="9"/>
  <c r="Z27" i="9"/>
  <c r="X27" i="25"/>
  <c r="AP27" i="25"/>
  <c r="Q30" i="26"/>
  <c r="L30" i="26"/>
  <c r="U27" i="25"/>
  <c r="M26" i="25"/>
  <c r="Y29" i="26"/>
  <c r="AF26" i="25"/>
  <c r="AR29" i="26"/>
  <c r="AT28" i="25"/>
  <c r="T28" i="25"/>
  <c r="BZ27" i="9"/>
  <c r="AO27" i="9"/>
  <c r="U27" i="9"/>
  <c r="DG27" i="9"/>
  <c r="AU27" i="9"/>
  <c r="Y27" i="25"/>
  <c r="AO30" i="26"/>
  <c r="M27" i="25"/>
  <c r="AT27" i="25"/>
  <c r="I116" i="5" l="1"/>
  <c r="J113" i="5" s="1"/>
  <c r="H122" i="5"/>
  <c r="I119" i="5" s="1"/>
  <c r="H149" i="1"/>
  <c r="AJ24" i="25"/>
  <c r="AS24" i="25"/>
  <c r="W24" i="25"/>
  <c r="AQ24" i="25"/>
  <c r="AR24" i="25"/>
  <c r="AE24" i="25"/>
  <c r="R24" i="25"/>
  <c r="AP24" i="25"/>
  <c r="U24" i="25"/>
  <c r="K24" i="25"/>
  <c r="AH24" i="25"/>
  <c r="Z24" i="25"/>
  <c r="AG24" i="25"/>
  <c r="AL24" i="25"/>
  <c r="T24" i="25"/>
  <c r="N24" i="25"/>
  <c r="AC24" i="25"/>
  <c r="L24" i="25"/>
  <c r="O24" i="25"/>
  <c r="F24" i="25"/>
  <c r="Y24" i="25"/>
  <c r="X24" i="25"/>
  <c r="AB24" i="25"/>
  <c r="J24" i="25"/>
  <c r="AA24" i="25"/>
  <c r="AD24" i="25"/>
  <c r="I24" i="25"/>
  <c r="AI24" i="25"/>
  <c r="AK24" i="25"/>
  <c r="H24" i="25"/>
  <c r="G24" i="25"/>
  <c r="AF24" i="25"/>
  <c r="AT24" i="25"/>
  <c r="V24" i="25"/>
  <c r="M24" i="25"/>
  <c r="P24" i="25"/>
  <c r="AM24" i="25"/>
  <c r="AN24" i="25"/>
  <c r="Q24" i="25"/>
  <c r="S24" i="25"/>
  <c r="AO24" i="25"/>
  <c r="J85" i="5"/>
  <c r="J73" i="8" s="1"/>
  <c r="H78" i="14"/>
  <c r="H77" i="14"/>
  <c r="H81" i="14"/>
  <c r="H80" i="14"/>
  <c r="H79" i="14"/>
  <c r="H121" i="1"/>
  <c r="V28" i="8"/>
  <c r="V25" i="9"/>
  <c r="H24" i="15"/>
  <c r="J24" i="15"/>
  <c r="M24" i="15"/>
  <c r="G24" i="15"/>
  <c r="L24" i="15"/>
  <c r="K24" i="15"/>
  <c r="P24" i="15"/>
  <c r="N24" i="15"/>
  <c r="I24" i="15"/>
  <c r="O24" i="15"/>
  <c r="F24" i="15"/>
  <c r="I121" i="5" l="1"/>
  <c r="I70" i="8" s="1"/>
  <c r="G69" i="26" s="1"/>
  <c r="J115" i="5"/>
  <c r="J69" i="8" s="1"/>
  <c r="G80" i="14"/>
  <c r="G88" i="14" s="1"/>
  <c r="E80" i="14"/>
  <c r="E88" i="14" s="1"/>
  <c r="E78" i="14"/>
  <c r="E86" i="14" s="1"/>
  <c r="G78" i="14"/>
  <c r="G86" i="14" s="1"/>
  <c r="G79" i="14"/>
  <c r="G87" i="14" s="1"/>
  <c r="E79" i="14"/>
  <c r="E87" i="14" s="1"/>
  <c r="E77" i="14"/>
  <c r="E85" i="14" s="1"/>
  <c r="G77" i="14"/>
  <c r="G85" i="14" s="1"/>
  <c r="E81" i="14"/>
  <c r="E89" i="14" s="1"/>
  <c r="G81" i="14"/>
  <c r="G89" i="14" s="1"/>
  <c r="W28" i="8"/>
  <c r="W25" i="9"/>
  <c r="J116" i="5" l="1"/>
  <c r="K113" i="5" s="1"/>
  <c r="I122" i="5"/>
  <c r="J119" i="5" s="1"/>
  <c r="H87" i="14"/>
  <c r="H88" i="14"/>
  <c r="H86" i="14"/>
  <c r="H85" i="14"/>
  <c r="E90" i="14"/>
  <c r="E93" i="14" s="1"/>
  <c r="G90" i="14"/>
  <c r="G93" i="14" s="1"/>
  <c r="O156" i="1" s="1"/>
  <c r="H89" i="14"/>
  <c r="E82" i="14"/>
  <c r="G82" i="14"/>
  <c r="X28" i="8"/>
  <c r="X25" i="9"/>
  <c r="L22" i="25" s="1"/>
  <c r="J121" i="5" l="1"/>
  <c r="J70" i="8" s="1"/>
  <c r="K115" i="5"/>
  <c r="K69" i="8" s="1"/>
  <c r="F45" i="8"/>
  <c r="I40" i="8"/>
  <c r="G150" i="1"/>
  <c r="H93" i="14"/>
  <c r="H90" i="14"/>
  <c r="I82" i="14"/>
  <c r="L27" i="26"/>
  <c r="Y28" i="8"/>
  <c r="Y25" i="9"/>
  <c r="O85" i="5"/>
  <c r="O73" i="8" s="1"/>
  <c r="J122" i="5" l="1"/>
  <c r="K119" i="5" s="1"/>
  <c r="K121" i="5"/>
  <c r="K70" i="8" s="1"/>
  <c r="K116" i="5"/>
  <c r="L113" i="5" s="1"/>
  <c r="L85" i="5"/>
  <c r="L73" i="8" s="1"/>
  <c r="F56" i="8"/>
  <c r="I65" i="8"/>
  <c r="C124" i="5"/>
  <c r="G163" i="1"/>
  <c r="F44" i="26"/>
  <c r="F43" i="16"/>
  <c r="G39" i="26"/>
  <c r="G38" i="16"/>
  <c r="H151" i="1"/>
  <c r="G106" i="1"/>
  <c r="Z28" i="8"/>
  <c r="Z25" i="9"/>
  <c r="K122" i="5" l="1"/>
  <c r="L119" i="5" s="1"/>
  <c r="L121" i="5" s="1"/>
  <c r="L115" i="5"/>
  <c r="L69" i="8" s="1"/>
  <c r="F54" i="16"/>
  <c r="F55" i="26"/>
  <c r="H44" i="8"/>
  <c r="H43" i="8" s="1"/>
  <c r="CI44" i="8"/>
  <c r="CI43" i="8" s="1"/>
  <c r="AU44" i="8"/>
  <c r="AU43" i="8" s="1"/>
  <c r="BG44" i="8"/>
  <c r="BG43" i="8" s="1"/>
  <c r="CW44" i="8"/>
  <c r="CW43" i="8" s="1"/>
  <c r="BI44" i="8"/>
  <c r="BM44" i="8"/>
  <c r="BM43" i="8" s="1"/>
  <c r="BU44" i="8"/>
  <c r="AG44" i="8"/>
  <c r="AG43" i="8" s="1"/>
  <c r="I44" i="8"/>
  <c r="I43" i="8" s="1"/>
  <c r="G158" i="1"/>
  <c r="BN44" i="8"/>
  <c r="CC44" i="8"/>
  <c r="CC43" i="8" s="1"/>
  <c r="P44" i="8"/>
  <c r="AE44" i="8"/>
  <c r="AQ44" i="8"/>
  <c r="DQ44" i="8"/>
  <c r="N44" i="8"/>
  <c r="N43" i="8" s="1"/>
  <c r="CN44" i="8"/>
  <c r="CN43" i="8" s="1"/>
  <c r="DT44" i="8"/>
  <c r="CJ44" i="8"/>
  <c r="CV44" i="8"/>
  <c r="O44" i="8"/>
  <c r="O43" i="8" s="1"/>
  <c r="AC44" i="8"/>
  <c r="AC43" i="8" s="1"/>
  <c r="AA44" i="8"/>
  <c r="AA43" i="8" s="1"/>
  <c r="AO44" i="8"/>
  <c r="AO43" i="8" s="1"/>
  <c r="BC44" i="8"/>
  <c r="BQ44" i="8"/>
  <c r="BQ43" i="8" s="1"/>
  <c r="Z44" i="8"/>
  <c r="Z43" i="8" s="1"/>
  <c r="DR44" i="8"/>
  <c r="DR43" i="8" s="1"/>
  <c r="F44" i="8"/>
  <c r="H106" i="1"/>
  <c r="R44" i="8"/>
  <c r="R43" i="8" s="1"/>
  <c r="AF44" i="8"/>
  <c r="AF43" i="8" s="1"/>
  <c r="AT44" i="8"/>
  <c r="CU44" i="8"/>
  <c r="CU43" i="8" s="1"/>
  <c r="J44" i="8"/>
  <c r="CX44" i="8"/>
  <c r="CX43" i="8" s="1"/>
  <c r="V44" i="8"/>
  <c r="T44" i="8"/>
  <c r="T43" i="8" s="1"/>
  <c r="AH44" i="8"/>
  <c r="AV44" i="8"/>
  <c r="AV43" i="8" s="1"/>
  <c r="BJ44" i="8"/>
  <c r="BJ43" i="8" s="1"/>
  <c r="AP44" i="8"/>
  <c r="BV44" i="8"/>
  <c r="BV43" i="8" s="1"/>
  <c r="DP44" i="8"/>
  <c r="DP43" i="8" s="1"/>
  <c r="M44" i="8"/>
  <c r="K44" i="8"/>
  <c r="K43" i="8" s="1"/>
  <c r="Y44" i="8"/>
  <c r="AM44" i="8"/>
  <c r="AM43" i="8" s="1"/>
  <c r="BA44" i="8"/>
  <c r="BA43" i="8" s="1"/>
  <c r="CE44" i="8"/>
  <c r="CE43" i="8" s="1"/>
  <c r="DD44" i="8"/>
  <c r="DD43" i="8" s="1"/>
  <c r="DL44" i="8"/>
  <c r="DL43" i="8" s="1"/>
  <c r="S44" i="8"/>
  <c r="AZ44" i="8"/>
  <c r="AW44" i="8"/>
  <c r="DS44" i="8"/>
  <c r="DS43" i="8" s="1"/>
  <c r="BO44" i="8"/>
  <c r="X44" i="8"/>
  <c r="X43" i="8" s="1"/>
  <c r="AJ44" i="8"/>
  <c r="AJ43" i="8" s="1"/>
  <c r="DJ44" i="8"/>
  <c r="DJ43" i="8" s="1"/>
  <c r="BS44" i="8"/>
  <c r="BS43" i="8" s="1"/>
  <c r="CG44" i="8"/>
  <c r="CL44" i="8"/>
  <c r="CL43" i="8" s="1"/>
  <c r="AY44" i="8"/>
  <c r="AY43" i="8" s="1"/>
  <c r="DE44" i="8"/>
  <c r="BT44" i="8"/>
  <c r="BT43" i="8" s="1"/>
  <c r="CH44" i="8"/>
  <c r="CH43" i="8" s="1"/>
  <c r="CF44" i="8"/>
  <c r="CF43" i="8" s="1"/>
  <c r="CT44" i="8"/>
  <c r="CT43" i="8" s="1"/>
  <c r="DH44" i="8"/>
  <c r="DV44" i="8"/>
  <c r="DV43" i="8" s="1"/>
  <c r="L44" i="8"/>
  <c r="L43" i="8" s="1"/>
  <c r="BF44" i="8"/>
  <c r="BK44" i="8"/>
  <c r="BK43" i="8" s="1"/>
  <c r="BY44" i="8"/>
  <c r="BY43" i="8" s="1"/>
  <c r="BW44" i="8"/>
  <c r="BW43" i="8" s="1"/>
  <c r="CK44" i="8"/>
  <c r="CK43" i="8" s="1"/>
  <c r="CY44" i="8"/>
  <c r="DM44" i="8"/>
  <c r="DM43" i="8" s="1"/>
  <c r="CS44" i="8"/>
  <c r="DN44" i="8"/>
  <c r="AK44" i="8"/>
  <c r="BB44" i="8"/>
  <c r="CP44" i="8"/>
  <c r="DU44" i="8"/>
  <c r="DU43" i="8" s="1"/>
  <c r="AI44" i="8"/>
  <c r="AI43" i="8" s="1"/>
  <c r="AS44" i="8"/>
  <c r="AS43" i="8" s="1"/>
  <c r="AX44" i="8"/>
  <c r="AX43" i="8" s="1"/>
  <c r="G44" i="8"/>
  <c r="U44" i="8"/>
  <c r="U43" i="8" s="1"/>
  <c r="BX44" i="8"/>
  <c r="DK44" i="8"/>
  <c r="CZ44" i="8"/>
  <c r="CZ43" i="8" s="1"/>
  <c r="W44" i="8"/>
  <c r="W43" i="8" s="1"/>
  <c r="AN44" i="8"/>
  <c r="CB44" i="8"/>
  <c r="CB43" i="8" s="1"/>
  <c r="DG44" i="8"/>
  <c r="DG43" i="8" s="1"/>
  <c r="AD44" i="8"/>
  <c r="AD43" i="8" s="1"/>
  <c r="AL44" i="8"/>
  <c r="AL43" i="8" s="1"/>
  <c r="DC44" i="8"/>
  <c r="DC43" i="8" s="1"/>
  <c r="BL44" i="8"/>
  <c r="BZ44" i="8"/>
  <c r="BZ43" i="8" s="1"/>
  <c r="DB44" i="8"/>
  <c r="Q44" i="8"/>
  <c r="Q43" i="8" s="1"/>
  <c r="CQ44" i="8"/>
  <c r="CQ43" i="8" s="1"/>
  <c r="BE44" i="8"/>
  <c r="BE43" i="8" s="1"/>
  <c r="CA44" i="8"/>
  <c r="CO44" i="8"/>
  <c r="CO43" i="8" s="1"/>
  <c r="CM44" i="8"/>
  <c r="DA44" i="8"/>
  <c r="DA43" i="8" s="1"/>
  <c r="DO44" i="8"/>
  <c r="DO43" i="8" s="1"/>
  <c r="AB44" i="8"/>
  <c r="BH44" i="8"/>
  <c r="BH43" i="8" s="1"/>
  <c r="BD44" i="8"/>
  <c r="BD43" i="8" s="1"/>
  <c r="BR44" i="8"/>
  <c r="BP44" i="8"/>
  <c r="BP43" i="8" s="1"/>
  <c r="CD44" i="8"/>
  <c r="CR44" i="8"/>
  <c r="CR43" i="8" s="1"/>
  <c r="DF44" i="8"/>
  <c r="DF43" i="8" s="1"/>
  <c r="DI44" i="8"/>
  <c r="DI43" i="8" s="1"/>
  <c r="AR44" i="8"/>
  <c r="AR43" i="8" s="1"/>
  <c r="G63" i="16"/>
  <c r="G64" i="26"/>
  <c r="I126" i="5"/>
  <c r="I124" i="5" s="1"/>
  <c r="I108" i="5" s="1"/>
  <c r="I46" i="9" s="1"/>
  <c r="M126" i="5"/>
  <c r="M124" i="5" s="1"/>
  <c r="M108" i="5" s="1"/>
  <c r="M46" i="9" s="1"/>
  <c r="AD126" i="5"/>
  <c r="AD124" i="5" s="1"/>
  <c r="AD108" i="5" s="1"/>
  <c r="AD46" i="9" s="1"/>
  <c r="DD126" i="5"/>
  <c r="DD124" i="5" s="1"/>
  <c r="DD108" i="5" s="1"/>
  <c r="DD46" i="9" s="1"/>
  <c r="BR126" i="5"/>
  <c r="BR124" i="5" s="1"/>
  <c r="BR108" i="5" s="1"/>
  <c r="BR46" i="9" s="1"/>
  <c r="DI126" i="5"/>
  <c r="DI124" i="5" s="1"/>
  <c r="DI108" i="5" s="1"/>
  <c r="DI46" i="9" s="1"/>
  <c r="DV126" i="5"/>
  <c r="DV124" i="5" s="1"/>
  <c r="DV108" i="5" s="1"/>
  <c r="DV46" i="9" s="1"/>
  <c r="BP126" i="5"/>
  <c r="BP124" i="5" s="1"/>
  <c r="BP108" i="5" s="1"/>
  <c r="BP46" i="9" s="1"/>
  <c r="AT126" i="5"/>
  <c r="AT124" i="5" s="1"/>
  <c r="AT108" i="5" s="1"/>
  <c r="AT46" i="9" s="1"/>
  <c r="K126" i="5"/>
  <c r="K124" i="5" s="1"/>
  <c r="K108" i="5" s="1"/>
  <c r="K46" i="9" s="1"/>
  <c r="AW126" i="5"/>
  <c r="AW124" i="5" s="1"/>
  <c r="AW108" i="5" s="1"/>
  <c r="AW46" i="9" s="1"/>
  <c r="V126" i="5"/>
  <c r="V124" i="5" s="1"/>
  <c r="V108" i="5" s="1"/>
  <c r="V46" i="9" s="1"/>
  <c r="CV126" i="5"/>
  <c r="CV124" i="5" s="1"/>
  <c r="CV108" i="5" s="1"/>
  <c r="CV46" i="9" s="1"/>
  <c r="DR126" i="5"/>
  <c r="DR124" i="5" s="1"/>
  <c r="DR108" i="5" s="1"/>
  <c r="DR46" i="9" s="1"/>
  <c r="BF126" i="5"/>
  <c r="BF124" i="5" s="1"/>
  <c r="BF108" i="5" s="1"/>
  <c r="BF46" i="9" s="1"/>
  <c r="DG126" i="5"/>
  <c r="DG124" i="5" s="1"/>
  <c r="DG108" i="5" s="1"/>
  <c r="DG46" i="9" s="1"/>
  <c r="AA126" i="5"/>
  <c r="AA124" i="5" s="1"/>
  <c r="AA108" i="5" s="1"/>
  <c r="AA46" i="9" s="1"/>
  <c r="BH126" i="5"/>
  <c r="BH124" i="5" s="1"/>
  <c r="BH108" i="5" s="1"/>
  <c r="BH46" i="9" s="1"/>
  <c r="CC126" i="5"/>
  <c r="CC124" i="5" s="1"/>
  <c r="CC108" i="5" s="1"/>
  <c r="CC46" i="9" s="1"/>
  <c r="CD126" i="5"/>
  <c r="CD124" i="5" s="1"/>
  <c r="CD108" i="5" s="1"/>
  <c r="CD46" i="9" s="1"/>
  <c r="R126" i="5"/>
  <c r="R124" i="5" s="1"/>
  <c r="R108" i="5" s="1"/>
  <c r="R46" i="9" s="1"/>
  <c r="BG126" i="5"/>
  <c r="BG124" i="5" s="1"/>
  <c r="BG108" i="5" s="1"/>
  <c r="BG46" i="9" s="1"/>
  <c r="CN126" i="5"/>
  <c r="CN124" i="5" s="1"/>
  <c r="CN108" i="5" s="1"/>
  <c r="CN46" i="9" s="1"/>
  <c r="H126" i="5"/>
  <c r="H124" i="5" s="1"/>
  <c r="H108" i="5" s="1"/>
  <c r="H46" i="9" s="1"/>
  <c r="DO126" i="5"/>
  <c r="DO124" i="5" s="1"/>
  <c r="DO108" i="5" s="1"/>
  <c r="DO46" i="9" s="1"/>
  <c r="BC126" i="5"/>
  <c r="BC124" i="5" s="1"/>
  <c r="BC108" i="5" s="1"/>
  <c r="BC46" i="9" s="1"/>
  <c r="DH126" i="5"/>
  <c r="DH124" i="5" s="1"/>
  <c r="DH108" i="5" s="1"/>
  <c r="DH46" i="9" s="1"/>
  <c r="AV126" i="5"/>
  <c r="AV124" i="5" s="1"/>
  <c r="AV108" i="5" s="1"/>
  <c r="AV46" i="9" s="1"/>
  <c r="CS126" i="5"/>
  <c r="CS124" i="5" s="1"/>
  <c r="CS108" i="5" s="1"/>
  <c r="CS46" i="9" s="1"/>
  <c r="BA126" i="5"/>
  <c r="BA124" i="5" s="1"/>
  <c r="BA108" i="5" s="1"/>
  <c r="BA46" i="9" s="1"/>
  <c r="CK126" i="5"/>
  <c r="CK124" i="5" s="1"/>
  <c r="CK108" i="5" s="1"/>
  <c r="CK46" i="9" s="1"/>
  <c r="Y126" i="5"/>
  <c r="Y124" i="5" s="1"/>
  <c r="Y108" i="5" s="1"/>
  <c r="Y46" i="9" s="1"/>
  <c r="CP126" i="5"/>
  <c r="CP124" i="5" s="1"/>
  <c r="CP108" i="5" s="1"/>
  <c r="CP46" i="9" s="1"/>
  <c r="DP126" i="5"/>
  <c r="DP124" i="5" s="1"/>
  <c r="DP108" i="5" s="1"/>
  <c r="DP46" i="9" s="1"/>
  <c r="AQ126" i="5"/>
  <c r="AQ124" i="5" s="1"/>
  <c r="AQ108" i="5" s="1"/>
  <c r="AQ46" i="9" s="1"/>
  <c r="DK126" i="5"/>
  <c r="DK124" i="5" s="1"/>
  <c r="DK108" i="5" s="1"/>
  <c r="DK46" i="9" s="1"/>
  <c r="CQ126" i="5"/>
  <c r="CQ124" i="5" s="1"/>
  <c r="CQ108" i="5" s="1"/>
  <c r="CQ46" i="9" s="1"/>
  <c r="CH126" i="5"/>
  <c r="CH124" i="5" s="1"/>
  <c r="CH108" i="5" s="1"/>
  <c r="CH46" i="9" s="1"/>
  <c r="BK126" i="5"/>
  <c r="BK124" i="5" s="1"/>
  <c r="BK108" i="5" s="1"/>
  <c r="BK46" i="9" s="1"/>
  <c r="CL126" i="5"/>
  <c r="CL124" i="5" s="1"/>
  <c r="CL108" i="5" s="1"/>
  <c r="CL46" i="9" s="1"/>
  <c r="BO126" i="5"/>
  <c r="BO124" i="5" s="1"/>
  <c r="BO108" i="5" s="1"/>
  <c r="BO46" i="9" s="1"/>
  <c r="DJ126" i="5"/>
  <c r="DJ124" i="5" s="1"/>
  <c r="DJ108" i="5" s="1"/>
  <c r="DJ46" i="9" s="1"/>
  <c r="CU126" i="5"/>
  <c r="CU124" i="5" s="1"/>
  <c r="CU108" i="5" s="1"/>
  <c r="CU46" i="9" s="1"/>
  <c r="AZ126" i="5"/>
  <c r="AZ124" i="5" s="1"/>
  <c r="AZ108" i="5" s="1"/>
  <c r="AZ46" i="9" s="1"/>
  <c r="W126" i="5"/>
  <c r="W124" i="5" s="1"/>
  <c r="W108" i="5" s="1"/>
  <c r="W46" i="9" s="1"/>
  <c r="P126" i="5"/>
  <c r="P124" i="5" s="1"/>
  <c r="P108" i="5" s="1"/>
  <c r="P46" i="9" s="1"/>
  <c r="U126" i="5"/>
  <c r="U124" i="5" s="1"/>
  <c r="U108" i="5" s="1"/>
  <c r="U46" i="9" s="1"/>
  <c r="X126" i="5"/>
  <c r="X124" i="5" s="1"/>
  <c r="X108" i="5" s="1"/>
  <c r="X46" i="9" s="1"/>
  <c r="BW126" i="5"/>
  <c r="BW124" i="5" s="1"/>
  <c r="BW108" i="5" s="1"/>
  <c r="BW46" i="9" s="1"/>
  <c r="AJ126" i="5"/>
  <c r="AJ124" i="5" s="1"/>
  <c r="AJ108" i="5" s="1"/>
  <c r="AJ46" i="9" s="1"/>
  <c r="BX126" i="5"/>
  <c r="BX124" i="5" s="1"/>
  <c r="BX108" i="5" s="1"/>
  <c r="BX46" i="9" s="1"/>
  <c r="AC126" i="5"/>
  <c r="AC124" i="5" s="1"/>
  <c r="AC108" i="5" s="1"/>
  <c r="AC46" i="9" s="1"/>
  <c r="AE126" i="5"/>
  <c r="AE124" i="5" s="1"/>
  <c r="AE108" i="5" s="1"/>
  <c r="AE46" i="9" s="1"/>
  <c r="BZ126" i="5"/>
  <c r="BZ124" i="5" s="1"/>
  <c r="BZ108" i="5" s="1"/>
  <c r="BZ46" i="9" s="1"/>
  <c r="AY126" i="5"/>
  <c r="AY124" i="5" s="1"/>
  <c r="AY108" i="5" s="1"/>
  <c r="AY46" i="9" s="1"/>
  <c r="DU126" i="5"/>
  <c r="DU124" i="5" s="1"/>
  <c r="DU108" i="5" s="1"/>
  <c r="DU46" i="9" s="1"/>
  <c r="BB126" i="5"/>
  <c r="BB124" i="5" s="1"/>
  <c r="BB108" i="5" s="1"/>
  <c r="BB46" i="9" s="1"/>
  <c r="S126" i="5"/>
  <c r="S124" i="5" s="1"/>
  <c r="S108" i="5" s="1"/>
  <c r="S46" i="9" s="1"/>
  <c r="BY126" i="5"/>
  <c r="BY124" i="5" s="1"/>
  <c r="BY108" i="5" s="1"/>
  <c r="BY46" i="9" s="1"/>
  <c r="BV126" i="5"/>
  <c r="BV124" i="5" s="1"/>
  <c r="BV108" i="5" s="1"/>
  <c r="BV46" i="9" s="1"/>
  <c r="J126" i="5"/>
  <c r="J124" i="5" s="1"/>
  <c r="J108" i="5" s="1"/>
  <c r="J46" i="9" s="1"/>
  <c r="AU126" i="5"/>
  <c r="AU124" i="5" s="1"/>
  <c r="AU108" i="5" s="1"/>
  <c r="AU46" i="9" s="1"/>
  <c r="CF126" i="5"/>
  <c r="CF124" i="5" s="1"/>
  <c r="CF108" i="5" s="1"/>
  <c r="CF46" i="9" s="1"/>
  <c r="DM126" i="5"/>
  <c r="DM124" i="5" s="1"/>
  <c r="DM108" i="5" s="1"/>
  <c r="DM46" i="9" s="1"/>
  <c r="CT126" i="5"/>
  <c r="CT124" i="5" s="1"/>
  <c r="CT108" i="5" s="1"/>
  <c r="CT46" i="9" s="1"/>
  <c r="AH126" i="5"/>
  <c r="AH124" i="5" s="1"/>
  <c r="AH108" i="5" s="1"/>
  <c r="AH46" i="9" s="1"/>
  <c r="CA126" i="5"/>
  <c r="CA124" i="5" s="1"/>
  <c r="CA108" i="5" s="1"/>
  <c r="CA46" i="9" s="1"/>
  <c r="DL126" i="5"/>
  <c r="DL124" i="5" s="1"/>
  <c r="DL108" i="5" s="1"/>
  <c r="DL46" i="9" s="1"/>
  <c r="AB126" i="5"/>
  <c r="AB124" i="5" s="1"/>
  <c r="AB108" i="5" s="1"/>
  <c r="AB46" i="9" s="1"/>
  <c r="Q126" i="5"/>
  <c r="Q124" i="5" s="1"/>
  <c r="Q108" i="5" s="1"/>
  <c r="Q46" i="9" s="1"/>
  <c r="BS126" i="5"/>
  <c r="BS124" i="5" s="1"/>
  <c r="BS108" i="5" s="1"/>
  <c r="BS46" i="9" s="1"/>
  <c r="G126" i="5"/>
  <c r="G124" i="5" s="1"/>
  <c r="G108" i="5" s="1"/>
  <c r="G46" i="9" s="1"/>
  <c r="BL126" i="5"/>
  <c r="BL124" i="5" s="1"/>
  <c r="BL108" i="5" s="1"/>
  <c r="BL46" i="9" s="1"/>
  <c r="DQ126" i="5"/>
  <c r="DQ124" i="5" s="1"/>
  <c r="DQ108" i="5" s="1"/>
  <c r="DQ46" i="9" s="1"/>
  <c r="BQ126" i="5"/>
  <c r="BQ124" i="5" s="1"/>
  <c r="BQ108" i="5" s="1"/>
  <c r="BQ46" i="9" s="1"/>
  <c r="DA126" i="5"/>
  <c r="DA124" i="5" s="1"/>
  <c r="DA108" i="5" s="1"/>
  <c r="DA46" i="9" s="1"/>
  <c r="AO126" i="5"/>
  <c r="AO124" i="5" s="1"/>
  <c r="AO108" i="5" s="1"/>
  <c r="AO46" i="9" s="1"/>
  <c r="CE126" i="5"/>
  <c r="CE124" i="5" s="1"/>
  <c r="CE108" i="5" s="1"/>
  <c r="CE46" i="9" s="1"/>
  <c r="DF126" i="5"/>
  <c r="DF124" i="5" s="1"/>
  <c r="DF108" i="5" s="1"/>
  <c r="DF46" i="9" s="1"/>
  <c r="AR126" i="5"/>
  <c r="AR124" i="5" s="1"/>
  <c r="AR108" i="5" s="1"/>
  <c r="AR46" i="9" s="1"/>
  <c r="L126" i="5"/>
  <c r="L124" i="5" s="1"/>
  <c r="L108" i="5" s="1"/>
  <c r="L46" i="9" s="1"/>
  <c r="Z126" i="5"/>
  <c r="Z124" i="5" s="1"/>
  <c r="Z108" i="5" s="1"/>
  <c r="Z46" i="9" s="1"/>
  <c r="T126" i="5"/>
  <c r="T124" i="5" s="1"/>
  <c r="T108" i="5" s="1"/>
  <c r="T46" i="9" s="1"/>
  <c r="AX126" i="5"/>
  <c r="AX124" i="5" s="1"/>
  <c r="AX108" i="5" s="1"/>
  <c r="AX46" i="9" s="1"/>
  <c r="O126" i="5"/>
  <c r="O124" i="5" s="1"/>
  <c r="O108" i="5" s="1"/>
  <c r="O46" i="9" s="1"/>
  <c r="BI126" i="5"/>
  <c r="BI124" i="5" s="1"/>
  <c r="BI108" i="5" s="1"/>
  <c r="BI46" i="9" s="1"/>
  <c r="CB126" i="5"/>
  <c r="CB124" i="5" s="1"/>
  <c r="CB108" i="5" s="1"/>
  <c r="CB46" i="9" s="1"/>
  <c r="CG126" i="5"/>
  <c r="CG124" i="5" s="1"/>
  <c r="CG108" i="5" s="1"/>
  <c r="CG46" i="9" s="1"/>
  <c r="BE126" i="5"/>
  <c r="BE124" i="5" s="1"/>
  <c r="BE108" i="5" s="1"/>
  <c r="BE46" i="9" s="1"/>
  <c r="AL126" i="5"/>
  <c r="AL124" i="5" s="1"/>
  <c r="AL108" i="5" s="1"/>
  <c r="AL46" i="9" s="1"/>
  <c r="F126" i="5"/>
  <c r="CX126" i="5"/>
  <c r="CX124" i="5" s="1"/>
  <c r="CX108" i="5" s="1"/>
  <c r="CX46" i="9" s="1"/>
  <c r="BJ126" i="5"/>
  <c r="BJ124" i="5" s="1"/>
  <c r="BJ108" i="5" s="1"/>
  <c r="BJ46" i="9" s="1"/>
  <c r="CO126" i="5"/>
  <c r="CO124" i="5" s="1"/>
  <c r="CO108" i="5" s="1"/>
  <c r="CO46" i="9" s="1"/>
  <c r="N126" i="5"/>
  <c r="N124" i="5" s="1"/>
  <c r="N108" i="5" s="1"/>
  <c r="N46" i="9" s="1"/>
  <c r="CJ126" i="5"/>
  <c r="CJ124" i="5" s="1"/>
  <c r="CJ108" i="5" s="1"/>
  <c r="CJ46" i="9" s="1"/>
  <c r="DN126" i="5"/>
  <c r="DN124" i="5" s="1"/>
  <c r="DN108" i="5" s="1"/>
  <c r="DN46" i="9" s="1"/>
  <c r="DC126" i="5"/>
  <c r="DC124" i="5" s="1"/>
  <c r="DC108" i="5" s="1"/>
  <c r="DC46" i="9" s="1"/>
  <c r="BD126" i="5"/>
  <c r="BD124" i="5" s="1"/>
  <c r="BD108" i="5" s="1"/>
  <c r="BD46" i="9" s="1"/>
  <c r="DB126" i="5"/>
  <c r="DB124" i="5" s="1"/>
  <c r="DB108" i="5" s="1"/>
  <c r="DB46" i="9" s="1"/>
  <c r="AP126" i="5"/>
  <c r="AP124" i="5" s="1"/>
  <c r="AP108" i="5" s="1"/>
  <c r="AP46" i="9" s="1"/>
  <c r="CM126" i="5"/>
  <c r="CM124" i="5" s="1"/>
  <c r="CM108" i="5" s="1"/>
  <c r="CM46" i="9" s="1"/>
  <c r="DT126" i="5"/>
  <c r="DT124" i="5" s="1"/>
  <c r="DT108" i="5" s="1"/>
  <c r="DT46" i="9" s="1"/>
  <c r="AN126" i="5"/>
  <c r="AN124" i="5" s="1"/>
  <c r="AN108" i="5" s="1"/>
  <c r="AN46" i="9" s="1"/>
  <c r="AS126" i="5"/>
  <c r="AS124" i="5" s="1"/>
  <c r="AS108" i="5" s="1"/>
  <c r="AS46" i="9" s="1"/>
  <c r="BN126" i="5"/>
  <c r="BN124" i="5" s="1"/>
  <c r="BN108" i="5" s="1"/>
  <c r="BN46" i="9" s="1"/>
  <c r="DS126" i="5"/>
  <c r="DS124" i="5" s="1"/>
  <c r="DS108" i="5" s="1"/>
  <c r="DS46" i="9" s="1"/>
  <c r="AI126" i="5"/>
  <c r="AI124" i="5" s="1"/>
  <c r="AI108" i="5" s="1"/>
  <c r="AI46" i="9" s="1"/>
  <c r="BT126" i="5"/>
  <c r="BT124" i="5" s="1"/>
  <c r="BT108" i="5" s="1"/>
  <c r="BT46" i="9" s="1"/>
  <c r="DE126" i="5"/>
  <c r="DE124" i="5" s="1"/>
  <c r="DE108" i="5" s="1"/>
  <c r="DE46" i="9" s="1"/>
  <c r="CY126" i="5"/>
  <c r="CY124" i="5" s="1"/>
  <c r="CY108" i="5" s="1"/>
  <c r="CY46" i="9" s="1"/>
  <c r="AM126" i="5"/>
  <c r="AM124" i="5" s="1"/>
  <c r="AM108" i="5" s="1"/>
  <c r="AM46" i="9" s="1"/>
  <c r="CR126" i="5"/>
  <c r="CR124" i="5" s="1"/>
  <c r="CR108" i="5" s="1"/>
  <c r="CR46" i="9" s="1"/>
  <c r="AF126" i="5"/>
  <c r="AF124" i="5" s="1"/>
  <c r="AF108" i="5" s="1"/>
  <c r="AF46" i="9" s="1"/>
  <c r="BM126" i="5"/>
  <c r="BM124" i="5" s="1"/>
  <c r="BM108" i="5" s="1"/>
  <c r="BM46" i="9" s="1"/>
  <c r="CW126" i="5"/>
  <c r="CW124" i="5" s="1"/>
  <c r="CW108" i="5" s="1"/>
  <c r="CW46" i="9" s="1"/>
  <c r="AK126" i="5"/>
  <c r="AK124" i="5" s="1"/>
  <c r="AK108" i="5" s="1"/>
  <c r="AK46" i="9" s="1"/>
  <c r="BU126" i="5"/>
  <c r="BU124" i="5" s="1"/>
  <c r="BU108" i="5" s="1"/>
  <c r="BU46" i="9" s="1"/>
  <c r="CZ126" i="5"/>
  <c r="CZ124" i="5" s="1"/>
  <c r="CZ108" i="5" s="1"/>
  <c r="CZ46" i="9" s="1"/>
  <c r="CI126" i="5"/>
  <c r="CI124" i="5" s="1"/>
  <c r="CI108" i="5" s="1"/>
  <c r="CI46" i="9" s="1"/>
  <c r="AG126" i="5"/>
  <c r="AG124" i="5" s="1"/>
  <c r="AG108" i="5" s="1"/>
  <c r="AG46" i="9" s="1"/>
  <c r="AA25" i="9"/>
  <c r="M22" i="25" s="1"/>
  <c r="AA28" i="8"/>
  <c r="L70" i="8" l="1"/>
  <c r="H69" i="26" s="1"/>
  <c r="L122" i="5"/>
  <c r="M119" i="5" s="1"/>
  <c r="M121" i="5"/>
  <c r="M70" i="8" s="1"/>
  <c r="L116" i="5"/>
  <c r="M113" i="5" s="1"/>
  <c r="H68" i="26"/>
  <c r="H158" i="1"/>
  <c r="M85" i="5"/>
  <c r="M73" i="8" s="1"/>
  <c r="AT43" i="25"/>
  <c r="AC43" i="25"/>
  <c r="AL43" i="25"/>
  <c r="R43" i="25"/>
  <c r="Z43" i="25"/>
  <c r="P43" i="25"/>
  <c r="AR43" i="25"/>
  <c r="AS43" i="25"/>
  <c r="AB43" i="25"/>
  <c r="AH43" i="25"/>
  <c r="AN43" i="25"/>
  <c r="AO43" i="25"/>
  <c r="U43" i="25"/>
  <c r="N43" i="25"/>
  <c r="AP43" i="25"/>
  <c r="L43" i="25"/>
  <c r="G43" i="25"/>
  <c r="G43" i="15"/>
  <c r="AQ43" i="25"/>
  <c r="P43" i="15"/>
  <c r="AB43" i="8"/>
  <c r="N43" i="26"/>
  <c r="N42" i="26" s="1"/>
  <c r="DK43" i="8"/>
  <c r="P42" i="16"/>
  <c r="P41" i="16" s="1"/>
  <c r="AQ43" i="26"/>
  <c r="AQ42" i="26" s="1"/>
  <c r="CP43" i="8"/>
  <c r="AJ43" i="26"/>
  <c r="AJ42" i="26" s="1"/>
  <c r="CS43" i="8"/>
  <c r="AK43" i="26"/>
  <c r="AK42" i="26" s="1"/>
  <c r="CV43" i="8"/>
  <c r="AL43" i="26"/>
  <c r="AL42" i="26" s="1"/>
  <c r="P43" i="8"/>
  <c r="J43" i="26"/>
  <c r="J42" i="26" s="1"/>
  <c r="BI43" i="8"/>
  <c r="Y43" i="26"/>
  <c r="Y42" i="26" s="1"/>
  <c r="AG43" i="25"/>
  <c r="V43" i="25"/>
  <c r="M43" i="25"/>
  <c r="AF43" i="25"/>
  <c r="H43" i="25"/>
  <c r="I43" i="15"/>
  <c r="O43" i="25"/>
  <c r="L43" i="15"/>
  <c r="AA43" i="25"/>
  <c r="AF43" i="26"/>
  <c r="AF42" i="26" s="1"/>
  <c r="CD43" i="8"/>
  <c r="CM43" i="8"/>
  <c r="AI43" i="26"/>
  <c r="AI42" i="26" s="1"/>
  <c r="N42" i="16"/>
  <c r="N41" i="16" s="1"/>
  <c r="BL43" i="8"/>
  <c r="Z43" i="26"/>
  <c r="G43" i="8"/>
  <c r="G43" i="26"/>
  <c r="G42" i="26" s="1"/>
  <c r="G42" i="16"/>
  <c r="G41" i="16" s="1"/>
  <c r="DN43" i="8"/>
  <c r="AR43" i="26"/>
  <c r="AR42" i="26" s="1"/>
  <c r="BF43" i="8"/>
  <c r="X43" i="26"/>
  <c r="X42" i="26" s="1"/>
  <c r="DE43" i="8"/>
  <c r="AO43" i="26"/>
  <c r="AO42" i="26" s="1"/>
  <c r="BO43" i="8"/>
  <c r="AA43" i="26"/>
  <c r="AA42" i="26" s="1"/>
  <c r="L42" i="16"/>
  <c r="L41" i="16" s="1"/>
  <c r="S43" i="8"/>
  <c r="K43" i="26"/>
  <c r="K42" i="26" s="1"/>
  <c r="H42" i="16"/>
  <c r="H41" i="16" s="1"/>
  <c r="M43" i="8"/>
  <c r="I43" i="26"/>
  <c r="I42" i="26" s="1"/>
  <c r="V43" i="8"/>
  <c r="L43" i="26"/>
  <c r="L42" i="26" s="1"/>
  <c r="AT43" i="8"/>
  <c r="T43" i="26"/>
  <c r="T42" i="26" s="1"/>
  <c r="F43" i="26"/>
  <c r="F42" i="16"/>
  <c r="BC43" i="8"/>
  <c r="W43" i="26"/>
  <c r="W42" i="26" s="1"/>
  <c r="K42" i="16"/>
  <c r="AE43" i="8"/>
  <c r="I42" i="16"/>
  <c r="O43" i="26"/>
  <c r="O42" i="26" s="1"/>
  <c r="Q43" i="25"/>
  <c r="AJ43" i="25"/>
  <c r="AK43" i="25"/>
  <c r="T43" i="25"/>
  <c r="AI43" i="25"/>
  <c r="N43" i="15"/>
  <c r="K43" i="25"/>
  <c r="H43" i="15"/>
  <c r="J43" i="25"/>
  <c r="K43" i="15"/>
  <c r="W43" i="25"/>
  <c r="I43" i="25"/>
  <c r="AK43" i="8"/>
  <c r="Q43" i="26"/>
  <c r="Q42" i="26" s="1"/>
  <c r="CY43" i="8"/>
  <c r="O42" i="16"/>
  <c r="O41" i="16" s="1"/>
  <c r="AM43" i="26"/>
  <c r="AM42" i="26" s="1"/>
  <c r="DH43" i="8"/>
  <c r="AP43" i="26"/>
  <c r="AP42" i="26" s="1"/>
  <c r="CG43" i="8"/>
  <c r="AG43" i="26"/>
  <c r="AG42" i="26" s="1"/>
  <c r="AZ43" i="8"/>
  <c r="V43" i="26"/>
  <c r="DT43" i="8"/>
  <c r="AT43" i="26"/>
  <c r="AT42" i="26" s="1"/>
  <c r="AQ43" i="8"/>
  <c r="J42" i="16"/>
  <c r="S43" i="26"/>
  <c r="S42" i="26" s="1"/>
  <c r="BU43" i="8"/>
  <c r="AC43" i="26"/>
  <c r="AC42" i="26" s="1"/>
  <c r="Y43" i="25"/>
  <c r="AM43" i="25"/>
  <c r="O43" i="15"/>
  <c r="F127" i="5"/>
  <c r="F71" i="8" s="1"/>
  <c r="F124" i="5"/>
  <c r="F108" i="5" s="1"/>
  <c r="F46" i="9" s="1"/>
  <c r="AE43" i="25"/>
  <c r="M43" i="15"/>
  <c r="S43" i="25"/>
  <c r="J43" i="15"/>
  <c r="BR43" i="8"/>
  <c r="AB43" i="26"/>
  <c r="AB42" i="26" s="1"/>
  <c r="CA43" i="8"/>
  <c r="M42" i="16"/>
  <c r="M41" i="16" s="1"/>
  <c r="AE43" i="26"/>
  <c r="AE42" i="26" s="1"/>
  <c r="DB43" i="8"/>
  <c r="AN43" i="26"/>
  <c r="AN42" i="26" s="1"/>
  <c r="AN43" i="8"/>
  <c r="R43" i="26"/>
  <c r="BX43" i="8"/>
  <c r="AD43" i="26"/>
  <c r="AD42" i="26" s="1"/>
  <c r="AW43" i="8"/>
  <c r="U43" i="26"/>
  <c r="U42" i="26" s="1"/>
  <c r="M43" i="26"/>
  <c r="M42" i="26" s="1"/>
  <c r="Y43" i="8"/>
  <c r="AH43" i="8"/>
  <c r="P43" i="26"/>
  <c r="P42" i="26" s="1"/>
  <c r="J43" i="8"/>
  <c r="H43" i="26"/>
  <c r="H42" i="26" s="1"/>
  <c r="CJ43" i="8"/>
  <c r="AH43" i="26"/>
  <c r="AH42" i="26" s="1"/>
  <c r="DQ43" i="8"/>
  <c r="AS43" i="26"/>
  <c r="AS42" i="26" s="1"/>
  <c r="AD43" i="25"/>
  <c r="X43" i="25"/>
  <c r="M27" i="26"/>
  <c r="AB25" i="9"/>
  <c r="AB28" i="8"/>
  <c r="R85" i="5"/>
  <c r="R73" i="8" s="1"/>
  <c r="M115" i="5" l="1"/>
  <c r="M69" i="8" s="1"/>
  <c r="M122" i="5"/>
  <c r="N119" i="5" s="1"/>
  <c r="F128" i="5"/>
  <c r="G125" i="5" s="1"/>
  <c r="F69" i="16"/>
  <c r="F70" i="26"/>
  <c r="F43" i="15"/>
  <c r="F43" i="25"/>
  <c r="AC25" i="9"/>
  <c r="AC28" i="8"/>
  <c r="N121" i="5" l="1"/>
  <c r="N70" i="8" s="1"/>
  <c r="G127" i="5"/>
  <c r="G71" i="8" s="1"/>
  <c r="M116" i="5"/>
  <c r="N113" i="5" s="1"/>
  <c r="AD28" i="8"/>
  <c r="AD25" i="9"/>
  <c r="N22" i="25" s="1"/>
  <c r="N122" i="5" l="1"/>
  <c r="O119" i="5" s="1"/>
  <c r="O121" i="5" s="1"/>
  <c r="O70" i="8" s="1"/>
  <c r="I69" i="26" s="1"/>
  <c r="N115" i="5"/>
  <c r="N69" i="8" s="1"/>
  <c r="G128" i="5"/>
  <c r="H125" i="5" s="1"/>
  <c r="N27" i="26"/>
  <c r="AE28" i="8"/>
  <c r="AE25" i="9"/>
  <c r="U85" i="5"/>
  <c r="U73" i="8" s="1"/>
  <c r="N116" i="5" l="1"/>
  <c r="O113" i="5" s="1"/>
  <c r="O115" i="5" s="1"/>
  <c r="O69" i="8" s="1"/>
  <c r="I68" i="26" s="1"/>
  <c r="H127" i="5"/>
  <c r="H71" i="8" s="1"/>
  <c r="O122" i="5"/>
  <c r="P119" i="5" s="1"/>
  <c r="P85" i="5"/>
  <c r="P73" i="8" s="1"/>
  <c r="AF28" i="8"/>
  <c r="AF25" i="9"/>
  <c r="O116" i="5" l="1"/>
  <c r="P113" i="5" s="1"/>
  <c r="P121" i="5"/>
  <c r="P70" i="8" s="1"/>
  <c r="H128" i="5"/>
  <c r="I125" i="5" s="1"/>
  <c r="AG25" i="9"/>
  <c r="O22" i="25" s="1"/>
  <c r="AG28" i="8"/>
  <c r="P122" i="5" l="1"/>
  <c r="Q119" i="5" s="1"/>
  <c r="P115" i="5"/>
  <c r="P69" i="8" s="1"/>
  <c r="I127" i="5"/>
  <c r="I71" i="8" s="1"/>
  <c r="G70" i="26" s="1"/>
  <c r="O27" i="26"/>
  <c r="AH25" i="9"/>
  <c r="AH28" i="8"/>
  <c r="X85" i="5"/>
  <c r="X73" i="8" s="1"/>
  <c r="P116" i="5" l="1"/>
  <c r="Q113" i="5" s="1"/>
  <c r="I128" i="5"/>
  <c r="J125" i="5" s="1"/>
  <c r="Q121" i="5"/>
  <c r="Q70" i="8" s="1"/>
  <c r="AI28" i="8"/>
  <c r="AI25" i="9"/>
  <c r="S85" i="5" l="1"/>
  <c r="S73" i="8" s="1"/>
  <c r="Q122" i="5"/>
  <c r="R119" i="5" s="1"/>
  <c r="R121" i="5" s="1"/>
  <c r="R70" i="8" s="1"/>
  <c r="J69" i="26" s="1"/>
  <c r="J127" i="5"/>
  <c r="J71" i="8" s="1"/>
  <c r="Q115" i="5"/>
  <c r="Q69" i="8" s="1"/>
  <c r="AJ28" i="8"/>
  <c r="AJ25" i="9"/>
  <c r="P22" i="25" s="1"/>
  <c r="Q116" i="5" l="1"/>
  <c r="R113" i="5" s="1"/>
  <c r="R115" i="5" s="1"/>
  <c r="R69" i="8" s="1"/>
  <c r="J68" i="26" s="1"/>
  <c r="J128" i="5"/>
  <c r="K125" i="5" s="1"/>
  <c r="R122" i="5"/>
  <c r="S119" i="5" s="1"/>
  <c r="P27" i="26"/>
  <c r="AK28" i="8"/>
  <c r="AK25" i="9"/>
  <c r="AA85" i="5"/>
  <c r="AA73" i="8" s="1"/>
  <c r="R116" i="5" l="1"/>
  <c r="S113" i="5" s="1"/>
  <c r="K127" i="5"/>
  <c r="K71" i="8" s="1"/>
  <c r="S121" i="5"/>
  <c r="S70" i="8" s="1"/>
  <c r="AL28" i="8"/>
  <c r="AL25" i="9"/>
  <c r="S122" i="5" l="1"/>
  <c r="T119" i="5" s="1"/>
  <c r="K128" i="5"/>
  <c r="L125" i="5" s="1"/>
  <c r="L127" i="5" s="1"/>
  <c r="L71" i="8" s="1"/>
  <c r="H70" i="26" s="1"/>
  <c r="T121" i="5"/>
  <c r="T70" i="8" s="1"/>
  <c r="S115" i="5"/>
  <c r="S69" i="8" s="1"/>
  <c r="AM28" i="8"/>
  <c r="AM25" i="9"/>
  <c r="Q22" i="25" s="1"/>
  <c r="V85" i="5" l="1"/>
  <c r="V73" i="8" s="1"/>
  <c r="L128" i="5"/>
  <c r="M125" i="5" s="1"/>
  <c r="M127" i="5"/>
  <c r="M71" i="8" s="1"/>
  <c r="S116" i="5"/>
  <c r="T113" i="5" s="1"/>
  <c r="T122" i="5"/>
  <c r="U119" i="5" s="1"/>
  <c r="AN28" i="8"/>
  <c r="AN25" i="9"/>
  <c r="Q27" i="26"/>
  <c r="AD85" i="5"/>
  <c r="AD73" i="8" s="1"/>
  <c r="T115" i="5" l="1"/>
  <c r="T69" i="8" s="1"/>
  <c r="M128" i="5"/>
  <c r="N125" i="5" s="1"/>
  <c r="U121" i="5"/>
  <c r="U70" i="8" s="1"/>
  <c r="AO28" i="8"/>
  <c r="AO25" i="9"/>
  <c r="Y85" i="5" l="1"/>
  <c r="Y73" i="8" s="1"/>
  <c r="U122" i="5"/>
  <c r="V119" i="5" s="1"/>
  <c r="T116" i="5"/>
  <c r="U113" i="5" s="1"/>
  <c r="U115" i="5" s="1"/>
  <c r="U69" i="8" s="1"/>
  <c r="K68" i="26" s="1"/>
  <c r="V121" i="5"/>
  <c r="V70" i="8" s="1"/>
  <c r="K69" i="26"/>
  <c r="N127" i="5"/>
  <c r="N71" i="8" s="1"/>
  <c r="AP25" i="9"/>
  <c r="R22" i="25" s="1"/>
  <c r="AP28" i="8"/>
  <c r="V122" i="5" l="1"/>
  <c r="W119" i="5" s="1"/>
  <c r="N128" i="5"/>
  <c r="O125" i="5" s="1"/>
  <c r="U116" i="5"/>
  <c r="V113" i="5" s="1"/>
  <c r="W121" i="5"/>
  <c r="W70" i="8" s="1"/>
  <c r="R27" i="26"/>
  <c r="AQ28" i="8"/>
  <c r="AQ25" i="9"/>
  <c r="AG85" i="5"/>
  <c r="AG73" i="8" s="1"/>
  <c r="AB85" i="5" l="1"/>
  <c r="AB73" i="8" s="1"/>
  <c r="W122" i="5"/>
  <c r="X119" i="5" s="1"/>
  <c r="V115" i="5"/>
  <c r="V69" i="8" s="1"/>
  <c r="O127" i="5"/>
  <c r="O71" i="8" s="1"/>
  <c r="AR28" i="8"/>
  <c r="AR25" i="9"/>
  <c r="O128" i="5" l="1"/>
  <c r="P125" i="5" s="1"/>
  <c r="V116" i="5"/>
  <c r="W113" i="5" s="1"/>
  <c r="P127" i="5"/>
  <c r="P71" i="8" s="1"/>
  <c r="I70" i="26"/>
  <c r="X121" i="5"/>
  <c r="X70" i="8" s="1"/>
  <c r="AS28" i="8"/>
  <c r="AS25" i="9"/>
  <c r="P128" i="5" l="1"/>
  <c r="Q125" i="5" s="1"/>
  <c r="L69" i="26"/>
  <c r="X122" i="5"/>
  <c r="Y119" i="5" s="1"/>
  <c r="W115" i="5"/>
  <c r="W69" i="8" s="1"/>
  <c r="AE85" i="5"/>
  <c r="AE73" i="8" s="1"/>
  <c r="S27" i="26"/>
  <c r="AT25" i="9"/>
  <c r="AT28" i="8"/>
  <c r="S22" i="25"/>
  <c r="AJ85" i="5"/>
  <c r="AJ73" i="8" s="1"/>
  <c r="W116" i="5" l="1"/>
  <c r="X113" i="5" s="1"/>
  <c r="X115" i="5" s="1"/>
  <c r="X69" i="8" s="1"/>
  <c r="L68" i="26" s="1"/>
  <c r="Q127" i="5"/>
  <c r="Q71" i="8" s="1"/>
  <c r="Y121" i="5"/>
  <c r="Y70" i="8" s="1"/>
  <c r="AU25" i="9"/>
  <c r="AU28" i="8"/>
  <c r="Q128" i="5" l="1"/>
  <c r="R125" i="5" s="1"/>
  <c r="R127" i="5" s="1"/>
  <c r="R71" i="8" s="1"/>
  <c r="J70" i="26" s="1"/>
  <c r="X116" i="5"/>
  <c r="Y113" i="5" s="1"/>
  <c r="Y115" i="5"/>
  <c r="Y69" i="8" s="1"/>
  <c r="Y122" i="5"/>
  <c r="Z119" i="5" s="1"/>
  <c r="AV25" i="9"/>
  <c r="T22" i="25" s="1"/>
  <c r="AV28" i="8"/>
  <c r="R128" i="5" l="1"/>
  <c r="S125" i="5" s="1"/>
  <c r="Z121" i="5"/>
  <c r="Z70" i="8" s="1"/>
  <c r="S127" i="5"/>
  <c r="S71" i="8" s="1"/>
  <c r="Y116" i="5"/>
  <c r="Z113" i="5" s="1"/>
  <c r="T27" i="26"/>
  <c r="AW25" i="9"/>
  <c r="AW28" i="8"/>
  <c r="AM85" i="5"/>
  <c r="AM73" i="8" s="1"/>
  <c r="Z122" i="5" l="1"/>
  <c r="AA119" i="5" s="1"/>
  <c r="AA121" i="5" s="1"/>
  <c r="S128" i="5"/>
  <c r="T125" i="5" s="1"/>
  <c r="Z115" i="5"/>
  <c r="Z69" i="8" s="1"/>
  <c r="AH85" i="5"/>
  <c r="AH73" i="8" s="1"/>
  <c r="AX25" i="9"/>
  <c r="AX28" i="8"/>
  <c r="AA70" i="8" l="1"/>
  <c r="M69" i="26" s="1"/>
  <c r="AA122" i="5"/>
  <c r="AB119" i="5" s="1"/>
  <c r="Z116" i="5"/>
  <c r="AA113" i="5" s="1"/>
  <c r="AA115" i="5" s="1"/>
  <c r="T127" i="5"/>
  <c r="T71" i="8" s="1"/>
  <c r="AB121" i="5"/>
  <c r="AB70" i="8" s="1"/>
  <c r="AY25" i="9"/>
  <c r="U22" i="25" s="1"/>
  <c r="AY28" i="8"/>
  <c r="AA69" i="8" l="1"/>
  <c r="M68" i="26" s="1"/>
  <c r="AA116" i="5"/>
  <c r="AB113" i="5" s="1"/>
  <c r="AB122" i="5"/>
  <c r="AC119" i="5" s="1"/>
  <c r="T128" i="5"/>
  <c r="U125" i="5" s="1"/>
  <c r="U127" i="5" s="1"/>
  <c r="AB115" i="5"/>
  <c r="AB69" i="8" s="1"/>
  <c r="AC121" i="5"/>
  <c r="AC70" i="8" s="1"/>
  <c r="U27" i="26"/>
  <c r="AZ25" i="9"/>
  <c r="AZ28" i="8"/>
  <c r="AC122" i="5" l="1"/>
  <c r="AD119" i="5" s="1"/>
  <c r="AD121" i="5" s="1"/>
  <c r="AD70" i="8" s="1"/>
  <c r="N69" i="26" s="1"/>
  <c r="U71" i="8"/>
  <c r="K70" i="26" s="1"/>
  <c r="U128" i="5"/>
  <c r="V125" i="5" s="1"/>
  <c r="V127" i="5"/>
  <c r="V71" i="8" s="1"/>
  <c r="AB116" i="5"/>
  <c r="AC113" i="5" s="1"/>
  <c r="BA28" i="8"/>
  <c r="BA25" i="9"/>
  <c r="AK85" i="5" l="1"/>
  <c r="AK73" i="8" s="1"/>
  <c r="AD122" i="5"/>
  <c r="AE119" i="5" s="1"/>
  <c r="V128" i="5"/>
  <c r="W125" i="5" s="1"/>
  <c r="AE121" i="5"/>
  <c r="AE70" i="8" s="1"/>
  <c r="AC115" i="5"/>
  <c r="AC69" i="8" s="1"/>
  <c r="W127" i="5"/>
  <c r="W71" i="8" s="1"/>
  <c r="BB25" i="9"/>
  <c r="V22" i="25" s="1"/>
  <c r="BB28" i="8"/>
  <c r="AE122" i="5" l="1"/>
  <c r="AF119" i="5" s="1"/>
  <c r="AC116" i="5"/>
  <c r="AD113" i="5" s="1"/>
  <c r="W128" i="5"/>
  <c r="X125" i="5" s="1"/>
  <c r="AF121" i="5"/>
  <c r="AF70" i="8" s="1"/>
  <c r="V27" i="26"/>
  <c r="BC25" i="9"/>
  <c r="BC28" i="8"/>
  <c r="AS85" i="5"/>
  <c r="AS73" i="8" s="1"/>
  <c r="X127" i="5" l="1"/>
  <c r="X71" i="8" s="1"/>
  <c r="L70" i="26" s="1"/>
  <c r="AF122" i="5"/>
  <c r="AG119" i="5" s="1"/>
  <c r="AD115" i="5"/>
  <c r="AD69" i="8" s="1"/>
  <c r="N68" i="26" s="1"/>
  <c r="BD25" i="9"/>
  <c r="BD28" i="8"/>
  <c r="AD116" i="5" l="1"/>
  <c r="AE113" i="5" s="1"/>
  <c r="AG121" i="5"/>
  <c r="AG70" i="8" s="1"/>
  <c r="X128" i="5"/>
  <c r="Y125" i="5" s="1"/>
  <c r="AE115" i="5"/>
  <c r="AE69" i="8" s="1"/>
  <c r="BE28" i="8"/>
  <c r="BE25" i="9"/>
  <c r="AN85" i="5" l="1"/>
  <c r="AN73" i="8" s="1"/>
  <c r="AE116" i="5"/>
  <c r="AF113" i="5" s="1"/>
  <c r="Y127" i="5"/>
  <c r="Y71" i="8" s="1"/>
  <c r="AG122" i="5"/>
  <c r="AH119" i="5" s="1"/>
  <c r="O69" i="26"/>
  <c r="W27" i="26"/>
  <c r="W22" i="25"/>
  <c r="BF25" i="9"/>
  <c r="BF28" i="8"/>
  <c r="AV85" i="5"/>
  <c r="AV73" i="8" s="1"/>
  <c r="AH121" i="5" l="1"/>
  <c r="AH70" i="8" s="1"/>
  <c r="Y128" i="5"/>
  <c r="Z125" i="5" s="1"/>
  <c r="AF115" i="5"/>
  <c r="AF69" i="8" s="1"/>
  <c r="BG25" i="9"/>
  <c r="BG28" i="8"/>
  <c r="AH122" i="5" l="1"/>
  <c r="AI119" i="5" s="1"/>
  <c r="AF116" i="5"/>
  <c r="AG113" i="5" s="1"/>
  <c r="AG115" i="5" s="1"/>
  <c r="AG69" i="8" s="1"/>
  <c r="O68" i="26" s="1"/>
  <c r="Z127" i="5"/>
  <c r="Z71" i="8" s="1"/>
  <c r="AI121" i="5"/>
  <c r="AI70" i="8" s="1"/>
  <c r="BH25" i="9"/>
  <c r="BH28" i="8"/>
  <c r="Z128" i="5" l="1"/>
  <c r="AA125" i="5" s="1"/>
  <c r="AA127" i="5" s="1"/>
  <c r="AA71" i="8" s="1"/>
  <c r="M70" i="26" s="1"/>
  <c r="AI122" i="5"/>
  <c r="AJ119" i="5" s="1"/>
  <c r="AJ121" i="5" s="1"/>
  <c r="AJ70" i="8" s="1"/>
  <c r="P69" i="26" s="1"/>
  <c r="AG116" i="5"/>
  <c r="AH113" i="5" s="1"/>
  <c r="BI28" i="8"/>
  <c r="BI25" i="9"/>
  <c r="X22" i="25"/>
  <c r="X27" i="26"/>
  <c r="AY85" i="5"/>
  <c r="AY73" i="8" s="1"/>
  <c r="AJ122" i="5" l="1"/>
  <c r="AK119" i="5" s="1"/>
  <c r="AH115" i="5"/>
  <c r="AH69" i="8" s="1"/>
  <c r="AK121" i="5"/>
  <c r="AK70" i="8" s="1"/>
  <c r="AA128" i="5"/>
  <c r="AB125" i="5" s="1"/>
  <c r="BJ25" i="9"/>
  <c r="BJ28" i="8"/>
  <c r="AH116" i="5" l="1"/>
  <c r="AI113" i="5" s="1"/>
  <c r="AK122" i="5"/>
  <c r="AL119" i="5" s="1"/>
  <c r="AB127" i="5"/>
  <c r="AB71" i="8" s="1"/>
  <c r="AI115" i="5"/>
  <c r="AI69" i="8" s="1"/>
  <c r="BK28" i="8"/>
  <c r="BK25" i="9"/>
  <c r="Y22" i="25" s="1"/>
  <c r="AQ85" i="5" l="1"/>
  <c r="AQ73" i="8" s="1"/>
  <c r="AB128" i="5"/>
  <c r="AC125" i="5" s="1"/>
  <c r="AI116" i="5"/>
  <c r="AJ113" i="5" s="1"/>
  <c r="AL121" i="5"/>
  <c r="AL70" i="8" s="1"/>
  <c r="AC127" i="5"/>
  <c r="AC71" i="8" s="1"/>
  <c r="AT85" i="5"/>
  <c r="AT73" i="8" s="1"/>
  <c r="Y27" i="26"/>
  <c r="BL25" i="9"/>
  <c r="BL28" i="8"/>
  <c r="AC128" i="5" l="1"/>
  <c r="AD125" i="5" s="1"/>
  <c r="AJ115" i="5"/>
  <c r="AJ69" i="8" s="1"/>
  <c r="P68" i="26" s="1"/>
  <c r="AL122" i="5"/>
  <c r="AM119" i="5" s="1"/>
  <c r="BM25" i="9"/>
  <c r="BM28" i="8"/>
  <c r="AJ116" i="5" l="1"/>
  <c r="AK113" i="5" s="1"/>
  <c r="AK115" i="5"/>
  <c r="AK69" i="8" s="1"/>
  <c r="AM121" i="5"/>
  <c r="AM70" i="8" s="1"/>
  <c r="Q69" i="26" s="1"/>
  <c r="AD127" i="5"/>
  <c r="AD71" i="8" s="1"/>
  <c r="N70" i="26" s="1"/>
  <c r="BN25" i="9"/>
  <c r="Z22" i="25" s="1"/>
  <c r="BN28" i="8"/>
  <c r="AK116" i="5" l="1"/>
  <c r="AL113" i="5" s="1"/>
  <c r="AM122" i="5"/>
  <c r="AN119" i="5" s="1"/>
  <c r="AN121" i="5"/>
  <c r="AN70" i="8" s="1"/>
  <c r="AD128" i="5"/>
  <c r="AE125" i="5" s="1"/>
  <c r="AL115" i="5"/>
  <c r="AL69" i="8" s="1"/>
  <c r="BO28" i="8"/>
  <c r="BO25" i="9"/>
  <c r="Z27" i="26"/>
  <c r="BE85" i="5"/>
  <c r="BE73" i="8" s="1"/>
  <c r="AW85" i="5" l="1"/>
  <c r="AW73" i="8" s="1"/>
  <c r="AN122" i="5"/>
  <c r="AO119" i="5" s="1"/>
  <c r="AL116" i="5"/>
  <c r="AM113" i="5" s="1"/>
  <c r="AM115" i="5" s="1"/>
  <c r="AM69" i="8" s="1"/>
  <c r="Q68" i="26" s="1"/>
  <c r="AE127" i="5"/>
  <c r="AE71" i="8" s="1"/>
  <c r="AO121" i="5"/>
  <c r="AO70" i="8" s="1"/>
  <c r="BP25" i="9"/>
  <c r="BP28" i="8"/>
  <c r="AO122" i="5" l="1"/>
  <c r="AP119" i="5" s="1"/>
  <c r="AM116" i="5"/>
  <c r="AN113" i="5" s="1"/>
  <c r="AE128" i="5"/>
  <c r="AF125" i="5" s="1"/>
  <c r="BQ28" i="8"/>
  <c r="AA27" i="26" s="1"/>
  <c r="BQ25" i="9"/>
  <c r="AA22" i="25" s="1"/>
  <c r="AF127" i="5" l="1"/>
  <c r="AF71" i="8" s="1"/>
  <c r="AP121" i="5"/>
  <c r="AP70" i="8" s="1"/>
  <c r="R69" i="26" s="1"/>
  <c r="AN115" i="5"/>
  <c r="AN69" i="8" s="1"/>
  <c r="BR25" i="9"/>
  <c r="BR28" i="8"/>
  <c r="BH85" i="5"/>
  <c r="BH73" i="8" s="1"/>
  <c r="AP122" i="5" l="1"/>
  <c r="AQ119" i="5" s="1"/>
  <c r="AN116" i="5"/>
  <c r="AO113" i="5" s="1"/>
  <c r="AF128" i="5"/>
  <c r="AG125" i="5" s="1"/>
  <c r="AG127" i="5" s="1"/>
  <c r="AG71" i="8" s="1"/>
  <c r="AQ121" i="5"/>
  <c r="AQ70" i="8" s="1"/>
  <c r="AO115" i="5"/>
  <c r="AO69" i="8" s="1"/>
  <c r="BS25" i="9"/>
  <c r="BS28" i="8"/>
  <c r="AZ85" i="5" l="1"/>
  <c r="AZ73" i="8" s="1"/>
  <c r="AQ122" i="5"/>
  <c r="AR119" i="5" s="1"/>
  <c r="AO116" i="5"/>
  <c r="AP113" i="5" s="1"/>
  <c r="O70" i="26"/>
  <c r="AG128" i="5"/>
  <c r="AH125" i="5" s="1"/>
  <c r="AR121" i="5"/>
  <c r="AR70" i="8" s="1"/>
  <c r="BT25" i="9"/>
  <c r="BT28" i="8"/>
  <c r="AR122" i="5" l="1"/>
  <c r="AS119" i="5" s="1"/>
  <c r="AS121" i="5" s="1"/>
  <c r="AH127" i="5"/>
  <c r="AH71" i="8" s="1"/>
  <c r="AP115" i="5"/>
  <c r="AP69" i="8" s="1"/>
  <c r="R68" i="26" s="1"/>
  <c r="BU28" i="8"/>
  <c r="BU25" i="9"/>
  <c r="AB22" i="25"/>
  <c r="AB27" i="26"/>
  <c r="BK85" i="5"/>
  <c r="BK73" i="8" s="1"/>
  <c r="BB85" i="5" l="1"/>
  <c r="BB73" i="8" s="1"/>
  <c r="AH128" i="5"/>
  <c r="AI125" i="5" s="1"/>
  <c r="AP116" i="5"/>
  <c r="AQ113" i="5" s="1"/>
  <c r="AS70" i="8"/>
  <c r="S69" i="26" s="1"/>
  <c r="AS122" i="5"/>
  <c r="AT119" i="5" s="1"/>
  <c r="AI127" i="5"/>
  <c r="AI71" i="8" s="1"/>
  <c r="AQ115" i="5"/>
  <c r="AQ69" i="8" s="1"/>
  <c r="AT121" i="5"/>
  <c r="AT70" i="8" s="1"/>
  <c r="BV28" i="8"/>
  <c r="BV25" i="9"/>
  <c r="AI128" i="5" l="1"/>
  <c r="AJ125" i="5" s="1"/>
  <c r="AJ127" i="5" s="1"/>
  <c r="AJ71" i="8" s="1"/>
  <c r="P70" i="26" s="1"/>
  <c r="AT122" i="5"/>
  <c r="AU119" i="5" s="1"/>
  <c r="AQ116" i="5"/>
  <c r="AR113" i="5" s="1"/>
  <c r="AU121" i="5"/>
  <c r="AU70" i="8" s="1"/>
  <c r="BW25" i="9"/>
  <c r="AC22" i="25" s="1"/>
  <c r="BW28" i="8"/>
  <c r="BC85" i="5" l="1"/>
  <c r="BC73" i="8" s="1"/>
  <c r="AU122" i="5"/>
  <c r="AV119" i="5" s="1"/>
  <c r="AJ128" i="5"/>
  <c r="AK125" i="5" s="1"/>
  <c r="AR115" i="5"/>
  <c r="AR69" i="8" s="1"/>
  <c r="AC27" i="26"/>
  <c r="BX28" i="8"/>
  <c r="BX25" i="9"/>
  <c r="AR116" i="5" l="1"/>
  <c r="AS113" i="5" s="1"/>
  <c r="AS115" i="5" s="1"/>
  <c r="AS69" i="8" s="1"/>
  <c r="S68" i="26" s="1"/>
  <c r="AK127" i="5"/>
  <c r="AK71" i="8" s="1"/>
  <c r="AV121" i="5"/>
  <c r="AV70" i="8" s="1"/>
  <c r="BY25" i="9"/>
  <c r="BY28" i="8"/>
  <c r="BF85" i="5" l="1"/>
  <c r="BF73" i="8" s="1"/>
  <c r="AK128" i="5"/>
  <c r="AL125" i="5" s="1"/>
  <c r="AV122" i="5"/>
  <c r="AW119" i="5" s="1"/>
  <c r="AS116" i="5"/>
  <c r="AT113" i="5" s="1"/>
  <c r="T69" i="26"/>
  <c r="BZ25" i="9"/>
  <c r="AD22" i="25" s="1"/>
  <c r="BZ28" i="8"/>
  <c r="AW121" i="5" l="1"/>
  <c r="AW70" i="8" s="1"/>
  <c r="AL127" i="5"/>
  <c r="AL71" i="8" s="1"/>
  <c r="AT115" i="5"/>
  <c r="AT69" i="8" s="1"/>
  <c r="CA25" i="9"/>
  <c r="CA28" i="8"/>
  <c r="AD27" i="26"/>
  <c r="BQ85" i="5"/>
  <c r="BQ73" i="8" s="1"/>
  <c r="AT116" i="5" l="1"/>
  <c r="AU113" i="5" s="1"/>
  <c r="AW122" i="5"/>
  <c r="AX119" i="5" s="1"/>
  <c r="AL128" i="5"/>
  <c r="AM125" i="5" s="1"/>
  <c r="AU115" i="5"/>
  <c r="AU69" i="8" s="1"/>
  <c r="AX121" i="5"/>
  <c r="AX70" i="8" s="1"/>
  <c r="CB25" i="9"/>
  <c r="CB28" i="8"/>
  <c r="AX122" i="5" l="1"/>
  <c r="AY119" i="5" s="1"/>
  <c r="AY121" i="5" s="1"/>
  <c r="AY70" i="8" s="1"/>
  <c r="U69" i="26" s="1"/>
  <c r="AU116" i="5"/>
  <c r="AV113" i="5" s="1"/>
  <c r="AM127" i="5"/>
  <c r="AM71" i="8" s="1"/>
  <c r="Q70" i="26" s="1"/>
  <c r="CC25" i="9"/>
  <c r="CC28" i="8"/>
  <c r="AE27" i="26" s="1"/>
  <c r="BI85" i="5" l="1"/>
  <c r="BI73" i="8" s="1"/>
  <c r="AY122" i="5"/>
  <c r="AZ119" i="5" s="1"/>
  <c r="AV115" i="5"/>
  <c r="AV69" i="8" s="1"/>
  <c r="AZ121" i="5"/>
  <c r="AZ70" i="8" s="1"/>
  <c r="AM128" i="5"/>
  <c r="AN125" i="5" s="1"/>
  <c r="AE22" i="25"/>
  <c r="CD25" i="9"/>
  <c r="CD28" i="8"/>
  <c r="BT85" i="5"/>
  <c r="BT73" i="8" s="1"/>
  <c r="AZ122" i="5" l="1"/>
  <c r="BA119" i="5" s="1"/>
  <c r="AV116" i="5"/>
  <c r="AW113" i="5" s="1"/>
  <c r="AN127" i="5"/>
  <c r="AN71" i="8" s="1"/>
  <c r="T68" i="26"/>
  <c r="CE25" i="9"/>
  <c r="CE28" i="8"/>
  <c r="AN128" i="5" l="1"/>
  <c r="AO125" i="5" s="1"/>
  <c r="AO127" i="5"/>
  <c r="AO71" i="8" s="1"/>
  <c r="AW115" i="5"/>
  <c r="AW69" i="8" s="1"/>
  <c r="BA121" i="5"/>
  <c r="BA70" i="8" s="1"/>
  <c r="CF28" i="8"/>
  <c r="CF25" i="9"/>
  <c r="AO128" i="5" l="1"/>
  <c r="AP125" i="5" s="1"/>
  <c r="AP127" i="5" s="1"/>
  <c r="AP71" i="8" s="1"/>
  <c r="R70" i="26" s="1"/>
  <c r="BA122" i="5"/>
  <c r="BB119" i="5" s="1"/>
  <c r="BB121" i="5" s="1"/>
  <c r="BB70" i="8" s="1"/>
  <c r="V69" i="26" s="1"/>
  <c r="AW116" i="5"/>
  <c r="AX113" i="5" s="1"/>
  <c r="CG28" i="8"/>
  <c r="CG25" i="9"/>
  <c r="AF27" i="26"/>
  <c r="AF22" i="25"/>
  <c r="BW85" i="5"/>
  <c r="BW73" i="8" s="1"/>
  <c r="BL85" i="5" l="1"/>
  <c r="BL73" i="8" s="1"/>
  <c r="AP128" i="5"/>
  <c r="AQ125" i="5" s="1"/>
  <c r="AQ127" i="5"/>
  <c r="AQ71" i="8" s="1"/>
  <c r="AX115" i="5"/>
  <c r="AX69" i="8" s="1"/>
  <c r="BB122" i="5"/>
  <c r="BC119" i="5" s="1"/>
  <c r="CH25" i="9"/>
  <c r="CH28" i="8"/>
  <c r="AQ128" i="5" l="1"/>
  <c r="AR125" i="5" s="1"/>
  <c r="AX116" i="5"/>
  <c r="AY113" i="5" s="1"/>
  <c r="BC121" i="5"/>
  <c r="BC70" i="8" s="1"/>
  <c r="AR127" i="5"/>
  <c r="AR71" i="8" s="1"/>
  <c r="CI25" i="9"/>
  <c r="CI28" i="8"/>
  <c r="BC122" i="5" l="1"/>
  <c r="BD119" i="5" s="1"/>
  <c r="AR128" i="5"/>
  <c r="AS125" i="5" s="1"/>
  <c r="AY115" i="5"/>
  <c r="AY69" i="8" s="1"/>
  <c r="U68" i="26" s="1"/>
  <c r="BD121" i="5"/>
  <c r="BD70" i="8" s="1"/>
  <c r="CJ28" i="8"/>
  <c r="CJ25" i="9"/>
  <c r="AG22" i="25"/>
  <c r="AG27" i="26"/>
  <c r="BZ85" i="5"/>
  <c r="BZ73" i="8" s="1"/>
  <c r="AY116" i="5" l="1"/>
  <c r="AZ113" i="5" s="1"/>
  <c r="AZ115" i="5"/>
  <c r="AZ69" i="8" s="1"/>
  <c r="BD122" i="5"/>
  <c r="BE119" i="5" s="1"/>
  <c r="AS127" i="5"/>
  <c r="AS71" i="8" s="1"/>
  <c r="CK28" i="8"/>
  <c r="CK25" i="9"/>
  <c r="AZ116" i="5" l="1"/>
  <c r="BA113" i="5" s="1"/>
  <c r="AS128" i="5"/>
  <c r="AT125" i="5" s="1"/>
  <c r="AT127" i="5"/>
  <c r="AT71" i="8" s="1"/>
  <c r="S70" i="26"/>
  <c r="BA115" i="5"/>
  <c r="BA69" i="8" s="1"/>
  <c r="BE121" i="5"/>
  <c r="BE70" i="8" s="1"/>
  <c r="CL28" i="8"/>
  <c r="CL25" i="9"/>
  <c r="BE122" i="5" l="1"/>
  <c r="BF119" i="5" s="1"/>
  <c r="AT128" i="5"/>
  <c r="AU125" i="5" s="1"/>
  <c r="BF121" i="5"/>
  <c r="BF70" i="8" s="1"/>
  <c r="W69" i="26"/>
  <c r="BA116" i="5"/>
  <c r="BB113" i="5" s="1"/>
  <c r="AU127" i="5"/>
  <c r="AU71" i="8" s="1"/>
  <c r="BR85" i="5"/>
  <c r="BR73" i="8" s="1"/>
  <c r="AH27" i="26"/>
  <c r="CM28" i="8"/>
  <c r="CM25" i="9"/>
  <c r="AH22" i="25"/>
  <c r="CC85" i="5"/>
  <c r="CC73" i="8" s="1"/>
  <c r="AU128" i="5" l="1"/>
  <c r="AV125" i="5" s="1"/>
  <c r="AV127" i="5" s="1"/>
  <c r="AV71" i="8" s="1"/>
  <c r="T70" i="26" s="1"/>
  <c r="BB115" i="5"/>
  <c r="BB69" i="8" s="1"/>
  <c r="V68" i="26" s="1"/>
  <c r="BF122" i="5"/>
  <c r="BG119" i="5" s="1"/>
  <c r="CN28" i="8"/>
  <c r="CN25" i="9"/>
  <c r="BB116" i="5" l="1"/>
  <c r="BC113" i="5" s="1"/>
  <c r="BC115" i="5"/>
  <c r="BC69" i="8" s="1"/>
  <c r="AV128" i="5"/>
  <c r="AW125" i="5" s="1"/>
  <c r="BG121" i="5"/>
  <c r="BG70" i="8" s="1"/>
  <c r="CO25" i="9"/>
  <c r="CO28" i="8"/>
  <c r="BG122" i="5" l="1"/>
  <c r="BH119" i="5" s="1"/>
  <c r="BH121" i="5" s="1"/>
  <c r="BH70" i="8" s="1"/>
  <c r="X69" i="26" s="1"/>
  <c r="AW127" i="5"/>
  <c r="AW71" i="8" s="1"/>
  <c r="BC116" i="5"/>
  <c r="BD113" i="5" s="1"/>
  <c r="AI27" i="26"/>
  <c r="AI22" i="25"/>
  <c r="CP25" i="9"/>
  <c r="CP28" i="8"/>
  <c r="CF85" i="5"/>
  <c r="CF73" i="8" s="1"/>
  <c r="AW128" i="5" l="1"/>
  <c r="AX125" i="5" s="1"/>
  <c r="BH122" i="5"/>
  <c r="BI119" i="5" s="1"/>
  <c r="BI121" i="5"/>
  <c r="BI70" i="8" s="1"/>
  <c r="BD115" i="5"/>
  <c r="BD69" i="8" s="1"/>
  <c r="AX127" i="5"/>
  <c r="AX71" i="8" s="1"/>
  <c r="BU85" i="5"/>
  <c r="BU73" i="8" s="1"/>
  <c r="CQ25" i="9"/>
  <c r="CQ28" i="8"/>
  <c r="BI122" i="5" l="1"/>
  <c r="BJ119" i="5" s="1"/>
  <c r="BD116" i="5"/>
  <c r="BE113" i="5" s="1"/>
  <c r="AX128" i="5"/>
  <c r="AY125" i="5" s="1"/>
  <c r="BJ121" i="5"/>
  <c r="BJ70" i="8" s="1"/>
  <c r="CR28" i="8"/>
  <c r="CR25" i="9"/>
  <c r="BE115" i="5" l="1"/>
  <c r="BE69" i="8" s="1"/>
  <c r="W68" i="26" s="1"/>
  <c r="BJ122" i="5"/>
  <c r="BK119" i="5" s="1"/>
  <c r="BF115" i="5"/>
  <c r="BF69" i="8" s="1"/>
  <c r="AY127" i="5"/>
  <c r="AY71" i="8" s="1"/>
  <c r="U70" i="26" s="1"/>
  <c r="AJ22" i="25"/>
  <c r="AJ27" i="26"/>
  <c r="CS28" i="8"/>
  <c r="CS25" i="9"/>
  <c r="CI85" i="5"/>
  <c r="CI73" i="8" s="1"/>
  <c r="BE116" i="5" l="1"/>
  <c r="BF113" i="5" s="1"/>
  <c r="BF116" i="5" s="1"/>
  <c r="BG113" i="5" s="1"/>
  <c r="AY128" i="5"/>
  <c r="AZ125" i="5" s="1"/>
  <c r="BK121" i="5"/>
  <c r="BK70" i="8" s="1"/>
  <c r="Y69" i="26" s="1"/>
  <c r="CT28" i="8"/>
  <c r="CT25" i="9"/>
  <c r="BK122" i="5" l="1"/>
  <c r="BL119" i="5" s="1"/>
  <c r="AZ127" i="5"/>
  <c r="AZ71" i="8" s="1"/>
  <c r="BG115" i="5"/>
  <c r="BG69" i="8" s="1"/>
  <c r="BL121" i="5"/>
  <c r="BL70" i="8" s="1"/>
  <c r="BX85" i="5"/>
  <c r="BX73" i="8" s="1"/>
  <c r="CU25" i="9"/>
  <c r="CU28" i="8"/>
  <c r="AZ128" i="5" l="1"/>
  <c r="BA125" i="5" s="1"/>
  <c r="BL122" i="5"/>
  <c r="BM119" i="5" s="1"/>
  <c r="BG116" i="5"/>
  <c r="BH113" i="5" s="1"/>
  <c r="BM121" i="5"/>
  <c r="BM70" i="8" s="1"/>
  <c r="BA127" i="5"/>
  <c r="BA71" i="8" s="1"/>
  <c r="AK22" i="25"/>
  <c r="AK27" i="26"/>
  <c r="CV28" i="8"/>
  <c r="CV25" i="9"/>
  <c r="CL85" i="5"/>
  <c r="CL73" i="8" s="1"/>
  <c r="BM122" i="5" l="1"/>
  <c r="BN119" i="5" s="1"/>
  <c r="BN121" i="5" s="1"/>
  <c r="BN70" i="8" s="1"/>
  <c r="Z69" i="26" s="1"/>
  <c r="BA128" i="5"/>
  <c r="BB125" i="5" s="1"/>
  <c r="BH115" i="5"/>
  <c r="BH69" i="8" s="1"/>
  <c r="X68" i="26" s="1"/>
  <c r="CW28" i="8"/>
  <c r="CW25" i="9"/>
  <c r="BN122" i="5" l="1"/>
  <c r="BO119" i="5" s="1"/>
  <c r="BH116" i="5"/>
  <c r="BI113" i="5" s="1"/>
  <c r="BI115" i="5"/>
  <c r="BI69" i="8" s="1"/>
  <c r="BO121" i="5"/>
  <c r="BO70" i="8" s="1"/>
  <c r="BB127" i="5"/>
  <c r="BB71" i="8" s="1"/>
  <c r="V70" i="26" s="1"/>
  <c r="CX28" i="8"/>
  <c r="CX25" i="9"/>
  <c r="BI116" i="5" l="1"/>
  <c r="BJ113" i="5" s="1"/>
  <c r="BO122" i="5"/>
  <c r="BP119" i="5" s="1"/>
  <c r="BB128" i="5"/>
  <c r="BC125" i="5" s="1"/>
  <c r="BJ115" i="5"/>
  <c r="BJ69" i="8" s="1"/>
  <c r="CA85" i="5"/>
  <c r="CA73" i="8" s="1"/>
  <c r="CY28" i="8"/>
  <c r="CY25" i="9"/>
  <c r="AL27" i="26"/>
  <c r="AL22" i="25"/>
  <c r="BC127" i="5" l="1"/>
  <c r="BC71" i="8" s="1"/>
  <c r="BP121" i="5"/>
  <c r="BP70" i="8" s="1"/>
  <c r="BJ116" i="5"/>
  <c r="BK113" i="5" s="1"/>
  <c r="CZ28" i="8"/>
  <c r="CZ25" i="9"/>
  <c r="BC128" i="5" l="1"/>
  <c r="BD125" i="5" s="1"/>
  <c r="BP122" i="5"/>
  <c r="BQ119" i="5" s="1"/>
  <c r="BK115" i="5"/>
  <c r="BK69" i="8" s="1"/>
  <c r="Y68" i="26" s="1"/>
  <c r="BD127" i="5"/>
  <c r="BD71" i="8" s="1"/>
  <c r="DA25" i="9"/>
  <c r="DA28" i="8"/>
  <c r="AM27" i="26" s="1"/>
  <c r="BK116" i="5" l="1"/>
  <c r="BL113" i="5" s="1"/>
  <c r="BD128" i="5"/>
  <c r="BE125" i="5" s="1"/>
  <c r="BE127" i="5" s="1"/>
  <c r="BE71" i="8" s="1"/>
  <c r="BL115" i="5"/>
  <c r="BL69" i="8" s="1"/>
  <c r="BQ121" i="5"/>
  <c r="BQ70" i="8" s="1"/>
  <c r="AM22" i="25"/>
  <c r="DB28" i="8"/>
  <c r="DB25" i="9"/>
  <c r="CR85" i="5"/>
  <c r="CR73" i="8" s="1"/>
  <c r="CD85" i="5" l="1"/>
  <c r="CD73" i="8" s="1"/>
  <c r="AA69" i="26"/>
  <c r="BL116" i="5"/>
  <c r="BM113" i="5" s="1"/>
  <c r="BQ122" i="5"/>
  <c r="BR119" i="5" s="1"/>
  <c r="BE128" i="5"/>
  <c r="BF125" i="5" s="1"/>
  <c r="W70" i="26"/>
  <c r="DC28" i="8"/>
  <c r="DC25" i="9"/>
  <c r="BM115" i="5" l="1"/>
  <c r="BM69" i="8" s="1"/>
  <c r="BF127" i="5"/>
  <c r="BF71" i="8" s="1"/>
  <c r="BR121" i="5"/>
  <c r="BR70" i="8" s="1"/>
  <c r="DD28" i="8"/>
  <c r="DD25" i="9"/>
  <c r="BM116" i="5" l="1"/>
  <c r="BN113" i="5" s="1"/>
  <c r="BN115" i="5" s="1"/>
  <c r="BN69" i="8" s="1"/>
  <c r="Z68" i="26" s="1"/>
  <c r="BR122" i="5"/>
  <c r="BS119" i="5" s="1"/>
  <c r="BF128" i="5"/>
  <c r="BG125" i="5" s="1"/>
  <c r="BS121" i="5"/>
  <c r="BS70" i="8" s="1"/>
  <c r="AN27" i="26"/>
  <c r="AN22" i="25"/>
  <c r="DE25" i="9"/>
  <c r="DE28" i="8"/>
  <c r="CU85" i="5"/>
  <c r="CU73" i="8" s="1"/>
  <c r="BS122" i="5" l="1"/>
  <c r="BT119" i="5" s="1"/>
  <c r="BG127" i="5"/>
  <c r="BG71" i="8" s="1"/>
  <c r="BN116" i="5"/>
  <c r="BO113" i="5" s="1"/>
  <c r="DF25" i="9"/>
  <c r="DF28" i="8"/>
  <c r="CG85" i="5" l="1"/>
  <c r="CG73" i="8" s="1"/>
  <c r="BG128" i="5"/>
  <c r="BH125" i="5" s="1"/>
  <c r="BT121" i="5"/>
  <c r="BT70" i="8" s="1"/>
  <c r="AB69" i="26" s="1"/>
  <c r="BO115" i="5"/>
  <c r="BO69" i="8" s="1"/>
  <c r="DG28" i="8"/>
  <c r="DG25" i="9"/>
  <c r="BT122" i="5" l="1"/>
  <c r="BU119" i="5" s="1"/>
  <c r="BH127" i="5"/>
  <c r="BH71" i="8" s="1"/>
  <c r="X70" i="26" s="1"/>
  <c r="BO116" i="5"/>
  <c r="BP113" i="5" s="1"/>
  <c r="BU121" i="5"/>
  <c r="BU70" i="8" s="1"/>
  <c r="AO22" i="25"/>
  <c r="AO27" i="26"/>
  <c r="DH25" i="9"/>
  <c r="DH28" i="8"/>
  <c r="CX85" i="5"/>
  <c r="CX73" i="8" s="1"/>
  <c r="BH128" i="5" l="1"/>
  <c r="BI125" i="5" s="1"/>
  <c r="BI127" i="5"/>
  <c r="BI71" i="8" s="1"/>
  <c r="BU122" i="5"/>
  <c r="BV119" i="5" s="1"/>
  <c r="BP115" i="5"/>
  <c r="BP69" i="8" s="1"/>
  <c r="DI25" i="9"/>
  <c r="DI28" i="8"/>
  <c r="BP116" i="5" l="1"/>
  <c r="BQ113" i="5" s="1"/>
  <c r="BQ115" i="5" s="1"/>
  <c r="BQ69" i="8" s="1"/>
  <c r="AA68" i="26" s="1"/>
  <c r="BI128" i="5"/>
  <c r="BJ125" i="5" s="1"/>
  <c r="BV121" i="5"/>
  <c r="BV70" i="8" s="1"/>
  <c r="BJ127" i="5"/>
  <c r="BJ71" i="8" s="1"/>
  <c r="DJ28" i="8"/>
  <c r="DJ25" i="9"/>
  <c r="CJ85" i="5" l="1"/>
  <c r="CJ73" i="8" s="1"/>
  <c r="BQ116" i="5"/>
  <c r="BR113" i="5" s="1"/>
  <c r="BJ128" i="5"/>
  <c r="BK125" i="5" s="1"/>
  <c r="BV122" i="5"/>
  <c r="BW119" i="5" s="1"/>
  <c r="BR115" i="5"/>
  <c r="BR69" i="8" s="1"/>
  <c r="AP27" i="26"/>
  <c r="AP22" i="25"/>
  <c r="DK28" i="8"/>
  <c r="DK25" i="9"/>
  <c r="DA85" i="5"/>
  <c r="DA73" i="8" s="1"/>
  <c r="BR116" i="5" l="1"/>
  <c r="BS113" i="5" s="1"/>
  <c r="BS115" i="5"/>
  <c r="BS69" i="8" s="1"/>
  <c r="BK127" i="5"/>
  <c r="BK71" i="8" s="1"/>
  <c r="Y70" i="26" s="1"/>
  <c r="BW121" i="5"/>
  <c r="BW70" i="8" s="1"/>
  <c r="AC69" i="26" s="1"/>
  <c r="DL28" i="8"/>
  <c r="DL25" i="9"/>
  <c r="BK128" i="5" l="1"/>
  <c r="BL125" i="5" s="1"/>
  <c r="BS116" i="5"/>
  <c r="BT113" i="5" s="1"/>
  <c r="BT115" i="5" s="1"/>
  <c r="BT69" i="8" s="1"/>
  <c r="AB68" i="26" s="1"/>
  <c r="BW122" i="5"/>
  <c r="BX119" i="5" s="1"/>
  <c r="BL127" i="5"/>
  <c r="BL71" i="8" s="1"/>
  <c r="DM25" i="9"/>
  <c r="DM28" i="8"/>
  <c r="BL128" i="5" l="1"/>
  <c r="BM125" i="5" s="1"/>
  <c r="BT116" i="5"/>
  <c r="BU113" i="5" s="1"/>
  <c r="BM127" i="5"/>
  <c r="BM71" i="8" s="1"/>
  <c r="BU115" i="5"/>
  <c r="BU69" i="8" s="1"/>
  <c r="BX121" i="5"/>
  <c r="BX70" i="8" s="1"/>
  <c r="CO85" i="5"/>
  <c r="CO73" i="8" s="1"/>
  <c r="AQ27" i="26"/>
  <c r="DN28" i="8"/>
  <c r="DN25" i="9"/>
  <c r="AQ22" i="25"/>
  <c r="DD85" i="5"/>
  <c r="DD73" i="8" s="1"/>
  <c r="CM85" i="5" l="1"/>
  <c r="CM73" i="8" s="1"/>
  <c r="BU116" i="5"/>
  <c r="BV113" i="5" s="1"/>
  <c r="BX122" i="5"/>
  <c r="BY119" i="5" s="1"/>
  <c r="BM128" i="5"/>
  <c r="BN125" i="5" s="1"/>
  <c r="DO25" i="9"/>
  <c r="DO28" i="8"/>
  <c r="BN127" i="5" l="1"/>
  <c r="BN71" i="8" s="1"/>
  <c r="Z70" i="26" s="1"/>
  <c r="BY121" i="5"/>
  <c r="BY70" i="8" s="1"/>
  <c r="BV115" i="5"/>
  <c r="BV69" i="8" s="1"/>
  <c r="DP25" i="9"/>
  <c r="DP28" i="8"/>
  <c r="BV116" i="5" l="1"/>
  <c r="BW113" i="5" s="1"/>
  <c r="BW115" i="5" s="1"/>
  <c r="BW69" i="8" s="1"/>
  <c r="AC68" i="26" s="1"/>
  <c r="BY122" i="5"/>
  <c r="BZ119" i="5" s="1"/>
  <c r="BN128" i="5"/>
  <c r="BO125" i="5" s="1"/>
  <c r="AR22" i="25"/>
  <c r="AR27" i="26"/>
  <c r="DQ28" i="8"/>
  <c r="DQ25" i="9"/>
  <c r="DG85" i="5"/>
  <c r="DG73" i="8" s="1"/>
  <c r="BZ121" i="5" l="1"/>
  <c r="BZ70" i="8" s="1"/>
  <c r="AD69" i="26" s="1"/>
  <c r="BO127" i="5"/>
  <c r="BO71" i="8" s="1"/>
  <c r="BW116" i="5"/>
  <c r="BX113" i="5" s="1"/>
  <c r="DR25" i="9"/>
  <c r="DR28" i="8"/>
  <c r="CP85" i="5" l="1"/>
  <c r="CP73" i="8" s="1"/>
  <c r="BO128" i="5"/>
  <c r="BP125" i="5" s="1"/>
  <c r="BZ122" i="5"/>
  <c r="CA119" i="5" s="1"/>
  <c r="BX115" i="5"/>
  <c r="BX69" i="8" s="1"/>
  <c r="DS28" i="8"/>
  <c r="DS25" i="9"/>
  <c r="BX116" i="5" l="1"/>
  <c r="BY113" i="5" s="1"/>
  <c r="CA121" i="5"/>
  <c r="CA70" i="8" s="1"/>
  <c r="BP127" i="5"/>
  <c r="BP71" i="8" s="1"/>
  <c r="CS85" i="5"/>
  <c r="CS73" i="8" s="1"/>
  <c r="AS27" i="26"/>
  <c r="AS22" i="25"/>
  <c r="DT25" i="9"/>
  <c r="DT28" i="8"/>
  <c r="BP128" i="5" l="1"/>
  <c r="BQ125" i="5" s="1"/>
  <c r="CA122" i="5"/>
  <c r="CB119" i="5" s="1"/>
  <c r="BY115" i="5"/>
  <c r="BY69" i="8" s="1"/>
  <c r="DU28" i="8"/>
  <c r="DU25" i="9"/>
  <c r="DJ85" i="5"/>
  <c r="DJ73" i="8" s="1"/>
  <c r="CB121" i="5" l="1"/>
  <c r="CB70" i="8" s="1"/>
  <c r="BY116" i="5"/>
  <c r="BZ113" i="5" s="1"/>
  <c r="BQ127" i="5"/>
  <c r="BQ71" i="8" s="1"/>
  <c r="DV28" i="8"/>
  <c r="DV25" i="9"/>
  <c r="BQ128" i="5" l="1"/>
  <c r="BR125" i="5" s="1"/>
  <c r="CB122" i="5"/>
  <c r="CC119" i="5" s="1"/>
  <c r="BR127" i="5"/>
  <c r="BR71" i="8" s="1"/>
  <c r="AA70" i="26"/>
  <c r="BZ115" i="5"/>
  <c r="BZ69" i="8" s="1"/>
  <c r="AD68" i="26" s="1"/>
  <c r="AT22" i="25"/>
  <c r="G22" i="15"/>
  <c r="H22" i="15"/>
  <c r="I22" i="15"/>
  <c r="J22" i="15"/>
  <c r="K22" i="15"/>
  <c r="L22" i="15"/>
  <c r="M22" i="15"/>
  <c r="N22" i="15"/>
  <c r="O22" i="15"/>
  <c r="P22" i="15"/>
  <c r="AT27" i="26"/>
  <c r="G26" i="16"/>
  <c r="H26" i="16"/>
  <c r="I26" i="16"/>
  <c r="J26" i="16"/>
  <c r="K26" i="16"/>
  <c r="L26" i="16"/>
  <c r="M26" i="16"/>
  <c r="N26" i="16"/>
  <c r="O26" i="16"/>
  <c r="P26" i="16"/>
  <c r="CV85" i="5" l="1"/>
  <c r="CV73" i="8" s="1"/>
  <c r="BZ116" i="5"/>
  <c r="CA113" i="5" s="1"/>
  <c r="CC121" i="5"/>
  <c r="CC70" i="8" s="1"/>
  <c r="AE69" i="26" s="1"/>
  <c r="CA115" i="5"/>
  <c r="CA69" i="8" s="1"/>
  <c r="CD121" i="5"/>
  <c r="CD70" i="8" s="1"/>
  <c r="BR128" i="5"/>
  <c r="BS125" i="5" s="1"/>
  <c r="CC122" i="5" l="1"/>
  <c r="CD119" i="5" s="1"/>
  <c r="CD122" i="5" s="1"/>
  <c r="CE119" i="5" s="1"/>
  <c r="BS127" i="5"/>
  <c r="BS71" i="8" s="1"/>
  <c r="CA116" i="5"/>
  <c r="CB113" i="5" s="1"/>
  <c r="CE121" i="5" l="1"/>
  <c r="CE70" i="8" s="1"/>
  <c r="BS128" i="5"/>
  <c r="BT125" i="5" s="1"/>
  <c r="CB115" i="5"/>
  <c r="CB69" i="8" s="1"/>
  <c r="DP85" i="5"/>
  <c r="DP73" i="8" s="1"/>
  <c r="CB116" i="5" l="1"/>
  <c r="CC113" i="5" s="1"/>
  <c r="CC115" i="5" s="1"/>
  <c r="BT127" i="5"/>
  <c r="BT71" i="8" s="1"/>
  <c r="AB70" i="26" s="1"/>
  <c r="CE122" i="5"/>
  <c r="CF119" i="5" s="1"/>
  <c r="CY85" i="5" l="1"/>
  <c r="CY73" i="8" s="1"/>
  <c r="CC69" i="8"/>
  <c r="AE68" i="26" s="1"/>
  <c r="CC116" i="5"/>
  <c r="CD113" i="5" s="1"/>
  <c r="CD115" i="5"/>
  <c r="CD69" i="8" s="1"/>
  <c r="CF121" i="5"/>
  <c r="CF70" i="8" s="1"/>
  <c r="BT128" i="5"/>
  <c r="BU125" i="5" s="1"/>
  <c r="CF122" i="5" l="1"/>
  <c r="CG119" i="5" s="1"/>
  <c r="CD116" i="5"/>
  <c r="CE113" i="5" s="1"/>
  <c r="BU127" i="5"/>
  <c r="BU71" i="8" s="1"/>
  <c r="CE115" i="5"/>
  <c r="CE69" i="8" s="1"/>
  <c r="CG121" i="5"/>
  <c r="CG70" i="8" s="1"/>
  <c r="AF69" i="26"/>
  <c r="DS85" i="5"/>
  <c r="DS73" i="8" s="1"/>
  <c r="CE116" i="5" l="1"/>
  <c r="CF113" i="5" s="1"/>
  <c r="CG122" i="5"/>
  <c r="CH119" i="5" s="1"/>
  <c r="BU128" i="5"/>
  <c r="BV125" i="5" s="1"/>
  <c r="BV127" i="5" l="1"/>
  <c r="BV71" i="8" s="1"/>
  <c r="CF115" i="5"/>
  <c r="CF69" i="8" s="1"/>
  <c r="CH121" i="5"/>
  <c r="CH70" i="8" s="1"/>
  <c r="E357" i="14"/>
  <c r="E360" i="14" l="1"/>
  <c r="E244" i="14" s="1"/>
  <c r="DB85" i="5"/>
  <c r="DB73" i="8" s="1"/>
  <c r="CF116" i="5"/>
  <c r="CG113" i="5" s="1"/>
  <c r="BV128" i="5"/>
  <c r="BW125" i="5" s="1"/>
  <c r="BW127" i="5" s="1"/>
  <c r="BW71" i="8" s="1"/>
  <c r="AC70" i="26" s="1"/>
  <c r="CG115" i="5"/>
  <c r="CG69" i="8" s="1"/>
  <c r="AF68" i="26"/>
  <c r="CH122" i="5"/>
  <c r="CI119" i="5" s="1"/>
  <c r="E358" i="14"/>
  <c r="DV85" i="5"/>
  <c r="DV73" i="8" s="1"/>
  <c r="E241" i="14"/>
  <c r="E365" i="14" l="1"/>
  <c r="E367" i="14" s="1"/>
  <c r="E363" i="14"/>
  <c r="E247" i="14" s="1"/>
  <c r="E362" i="14"/>
  <c r="BW128" i="5"/>
  <c r="BX125" i="5" s="1"/>
  <c r="BX127" i="5"/>
  <c r="BX71" i="8" s="1"/>
  <c r="CI121" i="5"/>
  <c r="CI70" i="8" s="1"/>
  <c r="AG69" i="26" s="1"/>
  <c r="CG116" i="5"/>
  <c r="CH113" i="5" s="1"/>
  <c r="E242" i="14"/>
  <c r="I363" i="14"/>
  <c r="J313" i="14"/>
  <c r="I338" i="14"/>
  <c r="M263" i="14"/>
  <c r="J363" i="14"/>
  <c r="L288" i="14"/>
  <c r="L363" i="14"/>
  <c r="H288" i="14"/>
  <c r="K313" i="14"/>
  <c r="M363" i="14"/>
  <c r="L338" i="14"/>
  <c r="E364" i="14" l="1"/>
  <c r="E248" i="14" s="1"/>
  <c r="E366" i="14"/>
  <c r="E246" i="14"/>
  <c r="E368" i="14"/>
  <c r="E249" i="14" s="1"/>
  <c r="BX128" i="5"/>
  <c r="BY125" i="5" s="1"/>
  <c r="CH115" i="5"/>
  <c r="CH69" i="8" s="1"/>
  <c r="CI122" i="5"/>
  <c r="CJ119" i="5" s="1"/>
  <c r="BY127" i="5"/>
  <c r="BY71" i="8" s="1"/>
  <c r="H313" i="14"/>
  <c r="J318" i="14"/>
  <c r="K363" i="14"/>
  <c r="K368" i="14" s="1"/>
  <c r="G288" i="14"/>
  <c r="G293" i="14" s="1"/>
  <c r="I313" i="14"/>
  <c r="I318" i="14" s="1"/>
  <c r="M368" i="14"/>
  <c r="G313" i="14"/>
  <c r="L343" i="14"/>
  <c r="N338" i="14"/>
  <c r="N343" i="14" s="1"/>
  <c r="L263" i="14"/>
  <c r="L268" i="14" s="1"/>
  <c r="J368" i="14"/>
  <c r="K288" i="14"/>
  <c r="J338" i="14"/>
  <c r="J343" i="14" s="1"/>
  <c r="L293" i="14"/>
  <c r="H293" i="14"/>
  <c r="J263" i="14"/>
  <c r="I368" i="14"/>
  <c r="L368" i="14"/>
  <c r="I343" i="14"/>
  <c r="I288" i="14"/>
  <c r="K318" i="14"/>
  <c r="G363" i="14"/>
  <c r="G368" i="14" s="1"/>
  <c r="J288" i="14"/>
  <c r="J293" i="14" s="1"/>
  <c r="H363" i="14"/>
  <c r="H368" i="14" s="1"/>
  <c r="J242" i="14"/>
  <c r="K242" i="14"/>
  <c r="G242" i="14"/>
  <c r="M288" i="14"/>
  <c r="M293" i="14" s="1"/>
  <c r="H338" i="14"/>
  <c r="H343" i="14" s="1"/>
  <c r="M338" i="14"/>
  <c r="M343" i="14" s="1"/>
  <c r="M268" i="14"/>
  <c r="G338" i="14"/>
  <c r="G343" i="14" s="1"/>
  <c r="L242" i="14"/>
  <c r="H263" i="14"/>
  <c r="H268" i="14" s="1"/>
  <c r="K338" i="14"/>
  <c r="K263" i="14"/>
  <c r="L313" i="14"/>
  <c r="H242" i="14"/>
  <c r="I242" i="14"/>
  <c r="M242" i="14"/>
  <c r="N242" i="14"/>
  <c r="F263" i="14"/>
  <c r="F242" i="14"/>
  <c r="F338" i="14"/>
  <c r="F288" i="14"/>
  <c r="N363" i="14"/>
  <c r="I263" i="14"/>
  <c r="I268" i="14" s="1"/>
  <c r="H318" i="14"/>
  <c r="G263" i="14"/>
  <c r="G268" i="14" s="1"/>
  <c r="N263" i="14"/>
  <c r="F313" i="14"/>
  <c r="M313" i="14"/>
  <c r="M318" i="14" s="1"/>
  <c r="F363" i="14"/>
  <c r="N313" i="14"/>
  <c r="N288" i="14"/>
  <c r="G318" i="14" l="1"/>
  <c r="N293" i="14"/>
  <c r="I293" i="14"/>
  <c r="I301" i="14" s="1"/>
  <c r="K343" i="14"/>
  <c r="N318" i="14"/>
  <c r="N368" i="14"/>
  <c r="F343" i="14"/>
  <c r="L318" i="14"/>
  <c r="K293" i="14"/>
  <c r="K301" i="14" s="1"/>
  <c r="F368" i="14"/>
  <c r="F318" i="14"/>
  <c r="F293" i="14"/>
  <c r="J268" i="14"/>
  <c r="J276" i="14" s="1"/>
  <c r="N268" i="14"/>
  <c r="F268" i="14"/>
  <c r="F276" i="14" s="1"/>
  <c r="K268" i="14"/>
  <c r="K276" i="14" s="1"/>
  <c r="CH116" i="5"/>
  <c r="CI113" i="5" s="1"/>
  <c r="CI115" i="5" s="1"/>
  <c r="CI69" i="8" s="1"/>
  <c r="AG68" i="26" s="1"/>
  <c r="BY128" i="5"/>
  <c r="BZ125" i="5" s="1"/>
  <c r="BZ127" i="5" s="1"/>
  <c r="BZ71" i="8" s="1"/>
  <c r="AD70" i="26" s="1"/>
  <c r="CJ121" i="5"/>
  <c r="CJ70" i="8" s="1"/>
  <c r="J376" i="14"/>
  <c r="J375" i="14" s="1"/>
  <c r="J246" i="14"/>
  <c r="L247" i="14"/>
  <c r="E376" i="14"/>
  <c r="E251" i="14" s="1"/>
  <c r="L301" i="14"/>
  <c r="L300" i="14" s="1"/>
  <c r="K376" i="14"/>
  <c r="K375" i="14" s="1"/>
  <c r="G326" i="14"/>
  <c r="J326" i="14"/>
  <c r="M376" i="14"/>
  <c r="M375" i="14" s="1"/>
  <c r="M246" i="14"/>
  <c r="N351" i="14"/>
  <c r="H246" i="14"/>
  <c r="I248" i="14"/>
  <c r="H276" i="14"/>
  <c r="G247" i="14"/>
  <c r="K247" i="14"/>
  <c r="I351" i="14"/>
  <c r="L248" i="14"/>
  <c r="J247" i="14"/>
  <c r="L276" i="14"/>
  <c r="H248" i="14"/>
  <c r="J301" i="14"/>
  <c r="L246" i="14"/>
  <c r="I247" i="14"/>
  <c r="M247" i="14"/>
  <c r="M276" i="14"/>
  <c r="G276" i="14"/>
  <c r="K246" i="14"/>
  <c r="I246" i="14"/>
  <c r="G246" i="14"/>
  <c r="H247" i="14"/>
  <c r="J248" i="14"/>
  <c r="G248" i="14"/>
  <c r="M248" i="14"/>
  <c r="M326" i="14"/>
  <c r="K248" i="14"/>
  <c r="F246" i="14"/>
  <c r="N248" i="14"/>
  <c r="F247" i="14"/>
  <c r="N246" i="14"/>
  <c r="N247" i="14"/>
  <c r="F248" i="14"/>
  <c r="DE85" i="5" l="1"/>
  <c r="DE73" i="8" s="1"/>
  <c r="CI116" i="5"/>
  <c r="CJ113" i="5" s="1"/>
  <c r="CJ115" i="5"/>
  <c r="CJ69" i="8" s="1"/>
  <c r="CJ122" i="5"/>
  <c r="CK119" i="5" s="1"/>
  <c r="BZ128" i="5"/>
  <c r="CA125" i="5" s="1"/>
  <c r="E375" i="14"/>
  <c r="E250" i="14" s="1"/>
  <c r="G325" i="14"/>
  <c r="M325" i="14"/>
  <c r="J300" i="14"/>
  <c r="I300" i="14"/>
  <c r="K300" i="14"/>
  <c r="J325" i="14"/>
  <c r="I350" i="14"/>
  <c r="G301" i="14"/>
  <c r="G300" i="14" s="1"/>
  <c r="L326" i="14"/>
  <c r="L325" i="14" s="1"/>
  <c r="K351" i="14"/>
  <c r="K350" i="14" s="1"/>
  <c r="G376" i="14"/>
  <c r="G375" i="14" s="1"/>
  <c r="F301" i="14"/>
  <c r="F300" i="14" s="1"/>
  <c r="F326" i="14"/>
  <c r="F325" i="14" s="1"/>
  <c r="I276" i="14"/>
  <c r="I275" i="14" s="1"/>
  <c r="L351" i="14"/>
  <c r="L350" i="14" s="1"/>
  <c r="L376" i="14"/>
  <c r="L375" i="14" s="1"/>
  <c r="M351" i="14"/>
  <c r="N301" i="14"/>
  <c r="N300" i="14" s="1"/>
  <c r="N326" i="14"/>
  <c r="N325" i="14" s="1"/>
  <c r="N276" i="14"/>
  <c r="N275" i="14" s="1"/>
  <c r="I326" i="14"/>
  <c r="I325" i="14" s="1"/>
  <c r="M301" i="14"/>
  <c r="M300" i="14" s="1"/>
  <c r="I376" i="14"/>
  <c r="I375" i="14" s="1"/>
  <c r="J351" i="14"/>
  <c r="J350" i="14" s="1"/>
  <c r="H326" i="14"/>
  <c r="H325" i="14" s="1"/>
  <c r="F376" i="14"/>
  <c r="F375" i="14" s="1"/>
  <c r="F351" i="14"/>
  <c r="F350" i="14" s="1"/>
  <c r="N376" i="14"/>
  <c r="N375" i="14" s="1"/>
  <c r="H351" i="14"/>
  <c r="H350" i="14" s="1"/>
  <c r="H376" i="14"/>
  <c r="H375" i="14" s="1"/>
  <c r="G351" i="14"/>
  <c r="G350" i="14" s="1"/>
  <c r="K326" i="14"/>
  <c r="K325" i="14" s="1"/>
  <c r="H301" i="14"/>
  <c r="H300" i="14" s="1"/>
  <c r="N350" i="14"/>
  <c r="J249" i="14"/>
  <c r="M249" i="14"/>
  <c r="K249" i="14"/>
  <c r="AW19" i="5" s="1"/>
  <c r="AW15" i="5" s="1"/>
  <c r="G249" i="14"/>
  <c r="L249" i="14"/>
  <c r="I249" i="14"/>
  <c r="H249" i="14"/>
  <c r="F249" i="14"/>
  <c r="N249" i="14"/>
  <c r="G275" i="14"/>
  <c r="M275" i="14"/>
  <c r="L275" i="14"/>
  <c r="J275" i="14"/>
  <c r="H275" i="14"/>
  <c r="K275" i="14"/>
  <c r="L19" i="5" l="1"/>
  <c r="L15" i="5" s="1"/>
  <c r="BJ19" i="5"/>
  <c r="BJ15" i="5" s="1"/>
  <c r="AP19" i="5"/>
  <c r="AP15" i="5" s="1"/>
  <c r="BZ19" i="5"/>
  <c r="BZ15" i="5" s="1"/>
  <c r="CJ116" i="5"/>
  <c r="CK113" i="5" s="1"/>
  <c r="CK121" i="5"/>
  <c r="CK70" i="8" s="1"/>
  <c r="CA127" i="5"/>
  <c r="CA71" i="8" s="1"/>
  <c r="CK115" i="5"/>
  <c r="CK69" i="8" s="1"/>
  <c r="CL19" i="5"/>
  <c r="CL15" i="5" s="1"/>
  <c r="CH19" i="5"/>
  <c r="CH15" i="5" s="1"/>
  <c r="CM19" i="5"/>
  <c r="CM15" i="5" s="1"/>
  <c r="CG19" i="5"/>
  <c r="CG15" i="5" s="1"/>
  <c r="CF19" i="5"/>
  <c r="CF15" i="5" s="1"/>
  <c r="CK19" i="5"/>
  <c r="CK15" i="5" s="1"/>
  <c r="CE19" i="5"/>
  <c r="CE15" i="5" s="1"/>
  <c r="CJ19" i="5"/>
  <c r="CJ15" i="5" s="1"/>
  <c r="CI19" i="5"/>
  <c r="CI15" i="5" s="1"/>
  <c r="CD19" i="5"/>
  <c r="CD15" i="5" s="1"/>
  <c r="H19" i="5"/>
  <c r="BT19" i="5"/>
  <c r="AK19" i="5"/>
  <c r="AR19" i="5"/>
  <c r="BU19" i="5"/>
  <c r="J251" i="14"/>
  <c r="AH21" i="5" s="1"/>
  <c r="AH26" i="8" s="1"/>
  <c r="BV19" i="5"/>
  <c r="G251" i="14"/>
  <c r="BW19" i="5"/>
  <c r="H251" i="14"/>
  <c r="BA19" i="5"/>
  <c r="AN19" i="5"/>
  <c r="AG19" i="5"/>
  <c r="CC19" i="5"/>
  <c r="N251" i="14"/>
  <c r="AQ21" i="5"/>
  <c r="AQ26" i="8" s="1"/>
  <c r="AO21" i="5"/>
  <c r="AO26" i="8" s="1"/>
  <c r="I251" i="14"/>
  <c r="V21" i="5" s="1"/>
  <c r="V26" i="8" s="1"/>
  <c r="L251" i="14"/>
  <c r="BF21" i="5" s="1"/>
  <c r="BF26" i="8" s="1"/>
  <c r="K251" i="14"/>
  <c r="AT21" i="5" s="1"/>
  <c r="AT26" i="8" s="1"/>
  <c r="M251" i="14"/>
  <c r="BR21" i="5" s="1"/>
  <c r="BR26" i="8" s="1"/>
  <c r="AC19" i="5"/>
  <c r="AD19" i="5"/>
  <c r="G250" i="14"/>
  <c r="M350" i="14"/>
  <c r="M250" i="14" s="1"/>
  <c r="I250" i="14"/>
  <c r="X19" i="5"/>
  <c r="AH19" i="5"/>
  <c r="AB19" i="5"/>
  <c r="AA19" i="5"/>
  <c r="BI19" i="5"/>
  <c r="N250" i="14"/>
  <c r="J250" i="14"/>
  <c r="H250" i="14"/>
  <c r="K250" i="14"/>
  <c r="BN41" i="8" s="1"/>
  <c r="Z40" i="26" s="1"/>
  <c r="L250" i="14"/>
  <c r="AM19" i="5"/>
  <c r="AJ19" i="5"/>
  <c r="AS19" i="5"/>
  <c r="BP19" i="5"/>
  <c r="AQ19" i="5"/>
  <c r="AO19" i="5"/>
  <c r="AL19" i="5"/>
  <c r="AI19" i="5"/>
  <c r="AT19" i="5"/>
  <c r="BO19" i="5"/>
  <c r="J19" i="5"/>
  <c r="Z19" i="5"/>
  <c r="AE19" i="5"/>
  <c r="W19" i="5"/>
  <c r="CA19" i="5"/>
  <c r="BS19" i="5"/>
  <c r="CB19" i="5"/>
  <c r="Y19" i="5"/>
  <c r="AF19" i="5"/>
  <c r="BY19" i="5"/>
  <c r="BX19" i="5"/>
  <c r="I19" i="5"/>
  <c r="G19" i="5"/>
  <c r="G15" i="5" s="1"/>
  <c r="BE19" i="5"/>
  <c r="P19" i="5"/>
  <c r="AV19" i="5"/>
  <c r="O19" i="5"/>
  <c r="V19" i="5"/>
  <c r="AZ19" i="5"/>
  <c r="AU19" i="5"/>
  <c r="BD19" i="5"/>
  <c r="K19" i="5"/>
  <c r="T19" i="5"/>
  <c r="N19" i="5"/>
  <c r="U19" i="5"/>
  <c r="AY19" i="5"/>
  <c r="AX19" i="5"/>
  <c r="BC19" i="5"/>
  <c r="R19" i="5"/>
  <c r="S19" i="5"/>
  <c r="M19" i="5"/>
  <c r="BF19" i="5"/>
  <c r="BB19" i="5"/>
  <c r="Q19" i="5"/>
  <c r="BQ19" i="5"/>
  <c r="BK19" i="5"/>
  <c r="BN19" i="5"/>
  <c r="BM19" i="5"/>
  <c r="BH19" i="5"/>
  <c r="BR19" i="5"/>
  <c r="BL19" i="5"/>
  <c r="BG19" i="5"/>
  <c r="F251" i="14"/>
  <c r="F275" i="14"/>
  <c r="F250" i="14" s="1"/>
  <c r="AW23" i="9"/>
  <c r="G21" i="5" l="1"/>
  <c r="G26" i="8" s="1"/>
  <c r="G25" i="26" s="1"/>
  <c r="L23" i="9"/>
  <c r="S21" i="5"/>
  <c r="S26" i="8" s="1"/>
  <c r="K25" i="26" s="1"/>
  <c r="BJ23" i="9"/>
  <c r="AP23" i="9"/>
  <c r="L21" i="5"/>
  <c r="L26" i="8" s="1"/>
  <c r="J21" i="5"/>
  <c r="J26" i="8" s="1"/>
  <c r="CF21" i="5"/>
  <c r="CF26" i="8" s="1"/>
  <c r="CD21" i="5"/>
  <c r="CD26" i="8" s="1"/>
  <c r="BU21" i="5"/>
  <c r="BU26" i="8" s="1"/>
  <c r="AC25" i="26" s="1"/>
  <c r="BT21" i="5"/>
  <c r="BT26" i="8" s="1"/>
  <c r="AW21" i="5"/>
  <c r="AW26" i="8" s="1"/>
  <c r="U25" i="26" s="1"/>
  <c r="AV21" i="5"/>
  <c r="AV26" i="8" s="1"/>
  <c r="AK21" i="5"/>
  <c r="AK26" i="8" s="1"/>
  <c r="Q25" i="26" s="1"/>
  <c r="AJ21" i="5"/>
  <c r="AJ26" i="8" s="1"/>
  <c r="BI21" i="5"/>
  <c r="BI26" i="8" s="1"/>
  <c r="Y25" i="26" s="1"/>
  <c r="BH21" i="5"/>
  <c r="BH26" i="8" s="1"/>
  <c r="Y21" i="5"/>
  <c r="Y26" i="8" s="1"/>
  <c r="X21" i="5"/>
  <c r="X26" i="8" s="1"/>
  <c r="DH85" i="5"/>
  <c r="DH73" i="8" s="1"/>
  <c r="BZ23" i="9"/>
  <c r="CJ21" i="5"/>
  <c r="CJ26" i="8" s="1"/>
  <c r="AH25" i="26" s="1"/>
  <c r="CG21" i="5"/>
  <c r="CG26" i="8" s="1"/>
  <c r="P21" i="5"/>
  <c r="P26" i="8" s="1"/>
  <c r="M21" i="5"/>
  <c r="M26" i="8" s="1"/>
  <c r="CK122" i="5"/>
  <c r="CL119" i="5" s="1"/>
  <c r="CL121" i="5" s="1"/>
  <c r="CL70" i="8" s="1"/>
  <c r="AH69" i="26" s="1"/>
  <c r="CA128" i="5"/>
  <c r="CB125" i="5" s="1"/>
  <c r="CK116" i="5"/>
  <c r="CL113" i="5" s="1"/>
  <c r="CD23" i="9"/>
  <c r="G161" i="1"/>
  <c r="F41" i="8" s="1"/>
  <c r="F40" i="26" s="1"/>
  <c r="CI23" i="9"/>
  <c r="CF23" i="9"/>
  <c r="CJ23" i="9"/>
  <c r="CG23" i="9"/>
  <c r="CE23" i="9"/>
  <c r="CM23" i="9"/>
  <c r="CK23" i="9"/>
  <c r="CH23" i="9"/>
  <c r="CL23" i="9"/>
  <c r="BR15" i="5"/>
  <c r="BK15" i="5"/>
  <c r="BC15" i="5"/>
  <c r="N15" i="5"/>
  <c r="AV15" i="5"/>
  <c r="AF15" i="5"/>
  <c r="CA15" i="5"/>
  <c r="AL15" i="5"/>
  <c r="BU15" i="5"/>
  <c r="BH15" i="5"/>
  <c r="BQ15" i="5"/>
  <c r="M15" i="5"/>
  <c r="AX15" i="5"/>
  <c r="T15" i="5"/>
  <c r="AZ15" i="5"/>
  <c r="P15" i="5"/>
  <c r="Y15" i="5"/>
  <c r="W15" i="5"/>
  <c r="BO15" i="5"/>
  <c r="AO15" i="5"/>
  <c r="AJ15" i="5"/>
  <c r="BI15" i="5"/>
  <c r="X15" i="5"/>
  <c r="AD15" i="5"/>
  <c r="AN15" i="5"/>
  <c r="AR15" i="5"/>
  <c r="BF15" i="5"/>
  <c r="AU15" i="5"/>
  <c r="I15" i="5"/>
  <c r="J15" i="5"/>
  <c r="AS15" i="5"/>
  <c r="AH15" i="5"/>
  <c r="AG15" i="5"/>
  <c r="BG15" i="5"/>
  <c r="BM15" i="5"/>
  <c r="Q15" i="5"/>
  <c r="S15" i="5"/>
  <c r="AY15" i="5"/>
  <c r="K15" i="5"/>
  <c r="V15" i="5"/>
  <c r="BE15" i="5"/>
  <c r="BX15" i="5"/>
  <c r="CB15" i="5"/>
  <c r="AE15" i="5"/>
  <c r="AT15" i="5"/>
  <c r="AQ15" i="5"/>
  <c r="AM15" i="5"/>
  <c r="AA15" i="5"/>
  <c r="AC15" i="5"/>
  <c r="BA15" i="5"/>
  <c r="BV15" i="5"/>
  <c r="AK15" i="5"/>
  <c r="BW15" i="5"/>
  <c r="BL15" i="5"/>
  <c r="BN15" i="5"/>
  <c r="BB15" i="5"/>
  <c r="R15" i="5"/>
  <c r="U15" i="5"/>
  <c r="BD15" i="5"/>
  <c r="O15" i="5"/>
  <c r="BY15" i="5"/>
  <c r="BS15" i="5"/>
  <c r="Z15" i="5"/>
  <c r="AI15" i="5"/>
  <c r="BP15" i="5"/>
  <c r="AB15" i="5"/>
  <c r="CC15" i="5"/>
  <c r="BT15" i="5"/>
  <c r="H15" i="5"/>
  <c r="BZ21" i="5"/>
  <c r="BZ26" i="8" s="1"/>
  <c r="BX21" i="5"/>
  <c r="BX26" i="8" s="1"/>
  <c r="AP21" i="5"/>
  <c r="AP26" i="8" s="1"/>
  <c r="AN21" i="5"/>
  <c r="AN26" i="8" s="1"/>
  <c r="AD21" i="5"/>
  <c r="AD26" i="8" s="1"/>
  <c r="AB21" i="5"/>
  <c r="AB26" i="8" s="1"/>
  <c r="BB21" i="5"/>
  <c r="BB26" i="8" s="1"/>
  <c r="AZ21" i="5"/>
  <c r="AZ26" i="8" s="1"/>
  <c r="BN21" i="5"/>
  <c r="BN26" i="8" s="1"/>
  <c r="BL21" i="5"/>
  <c r="BL26" i="8" s="1"/>
  <c r="Q21" i="5"/>
  <c r="Q26" i="8" s="1"/>
  <c r="R21" i="5"/>
  <c r="R26" i="8" s="1"/>
  <c r="D20" i="5"/>
  <c r="F20" i="5" s="1"/>
  <c r="G18" i="5" s="1"/>
  <c r="G20" i="5" s="1"/>
  <c r="H18" i="5" s="1"/>
  <c r="H20" i="5" s="1"/>
  <c r="I18" i="5" s="1"/>
  <c r="I20" i="5" s="1"/>
  <c r="J18" i="5" s="1"/>
  <c r="J20" i="5" s="1"/>
  <c r="K18" i="5" s="1"/>
  <c r="K20" i="5" s="1"/>
  <c r="L18" i="5" s="1"/>
  <c r="L20" i="5" s="1"/>
  <c r="M18" i="5" s="1"/>
  <c r="M20" i="5" s="1"/>
  <c r="N18" i="5" s="1"/>
  <c r="N20" i="5" s="1"/>
  <c r="O18" i="5" s="1"/>
  <c r="O20" i="5" s="1"/>
  <c r="P18" i="5" s="1"/>
  <c r="P20" i="5" s="1"/>
  <c r="Q18" i="5" s="1"/>
  <c r="Q20" i="5" s="1"/>
  <c r="R18" i="5" s="1"/>
  <c r="R20" i="5" s="1"/>
  <c r="S18" i="5" s="1"/>
  <c r="S20" i="5" s="1"/>
  <c r="T18" i="5" s="1"/>
  <c r="T20" i="5" s="1"/>
  <c r="U18" i="5" s="1"/>
  <c r="U20" i="5" s="1"/>
  <c r="V18" i="5" s="1"/>
  <c r="V20" i="5" s="1"/>
  <c r="W18" i="5" s="1"/>
  <c r="W20" i="5" s="1"/>
  <c r="X18" i="5" s="1"/>
  <c r="X20" i="5" s="1"/>
  <c r="Y18" i="5" s="1"/>
  <c r="Y20" i="5" s="1"/>
  <c r="Z18" i="5" s="1"/>
  <c r="Z20" i="5" s="1"/>
  <c r="AA18" i="5" s="1"/>
  <c r="AA20" i="5" s="1"/>
  <c r="AB18" i="5" s="1"/>
  <c r="AB20" i="5" s="1"/>
  <c r="AC18" i="5" s="1"/>
  <c r="AC20" i="5" s="1"/>
  <c r="AD18" i="5" s="1"/>
  <c r="AD20" i="5" s="1"/>
  <c r="AE18" i="5" s="1"/>
  <c r="AE20" i="5" s="1"/>
  <c r="AF18" i="5" s="1"/>
  <c r="AF20" i="5" s="1"/>
  <c r="AG18" i="5" s="1"/>
  <c r="AG20" i="5" s="1"/>
  <c r="AH18" i="5" s="1"/>
  <c r="AH20" i="5" s="1"/>
  <c r="AI18" i="5" s="1"/>
  <c r="AI20" i="5" s="1"/>
  <c r="AJ18" i="5" s="1"/>
  <c r="AJ20" i="5" s="1"/>
  <c r="AK18" i="5" s="1"/>
  <c r="AK20" i="5" s="1"/>
  <c r="AL18" i="5" s="1"/>
  <c r="AL20" i="5" s="1"/>
  <c r="AM18" i="5" s="1"/>
  <c r="AM20" i="5" s="1"/>
  <c r="AN18" i="5" s="1"/>
  <c r="AN20" i="5" s="1"/>
  <c r="AO18" i="5" s="1"/>
  <c r="AO20" i="5" s="1"/>
  <c r="AP18" i="5" s="1"/>
  <c r="AP20" i="5" s="1"/>
  <c r="AQ18" i="5" s="1"/>
  <c r="AQ20" i="5" s="1"/>
  <c r="AR18" i="5" s="1"/>
  <c r="AR20" i="5" s="1"/>
  <c r="AS18" i="5" s="1"/>
  <c r="AS20" i="5" s="1"/>
  <c r="AT18" i="5" s="1"/>
  <c r="AT20" i="5" s="1"/>
  <c r="AU18" i="5" s="1"/>
  <c r="AU20" i="5" s="1"/>
  <c r="AV18" i="5" s="1"/>
  <c r="AV20" i="5" s="1"/>
  <c r="AW18" i="5" s="1"/>
  <c r="AW20" i="5" s="1"/>
  <c r="AX18" i="5" s="1"/>
  <c r="AX20" i="5" s="1"/>
  <c r="AY18" i="5" s="1"/>
  <c r="AY20" i="5" s="1"/>
  <c r="AZ18" i="5" s="1"/>
  <c r="AZ20" i="5" s="1"/>
  <c r="BA18" i="5" s="1"/>
  <c r="BA20" i="5" s="1"/>
  <c r="BB18" i="5" s="1"/>
  <c r="BB20" i="5" s="1"/>
  <c r="BC18" i="5" s="1"/>
  <c r="BC20" i="5" s="1"/>
  <c r="BD18" i="5" s="1"/>
  <c r="BD20" i="5" s="1"/>
  <c r="BE18" i="5" s="1"/>
  <c r="BE20" i="5" s="1"/>
  <c r="BF18" i="5" s="1"/>
  <c r="BF20" i="5" s="1"/>
  <c r="BG18" i="5" s="1"/>
  <c r="BG20" i="5" s="1"/>
  <c r="BH18" i="5" s="1"/>
  <c r="BH20" i="5" s="1"/>
  <c r="BI18" i="5" s="1"/>
  <c r="BI20" i="5" s="1"/>
  <c r="BJ18" i="5" s="1"/>
  <c r="BJ20" i="5" s="1"/>
  <c r="BK18" i="5" s="1"/>
  <c r="BK20" i="5" s="1"/>
  <c r="BL18" i="5" s="1"/>
  <c r="BL20" i="5" s="1"/>
  <c r="BM18" i="5" s="1"/>
  <c r="BM20" i="5" s="1"/>
  <c r="BN18" i="5" s="1"/>
  <c r="BN20" i="5" s="1"/>
  <c r="BO18" i="5" s="1"/>
  <c r="BO20" i="5" s="1"/>
  <c r="BP18" i="5" s="1"/>
  <c r="BP20" i="5" s="1"/>
  <c r="BQ18" i="5" s="1"/>
  <c r="BQ20" i="5" s="1"/>
  <c r="BR18" i="5" s="1"/>
  <c r="BR20" i="5" s="1"/>
  <c r="BS18" i="5" s="1"/>
  <c r="BS20" i="5" s="1"/>
  <c r="BT18" i="5" s="1"/>
  <c r="BT20" i="5" s="1"/>
  <c r="BU18" i="5" s="1"/>
  <c r="BU20" i="5" s="1"/>
  <c r="BV18" i="5" s="1"/>
  <c r="BV20" i="5" s="1"/>
  <c r="BW18" i="5" s="1"/>
  <c r="BW20" i="5" s="1"/>
  <c r="BX18" i="5" s="1"/>
  <c r="BX20" i="5" s="1"/>
  <c r="BY18" i="5" s="1"/>
  <c r="BY20" i="5" s="1"/>
  <c r="BZ18" i="5" s="1"/>
  <c r="BZ20" i="5" s="1"/>
  <c r="CA18" i="5" s="1"/>
  <c r="CA20" i="5" s="1"/>
  <c r="CB18" i="5" s="1"/>
  <c r="CB20" i="5" s="1"/>
  <c r="CC18" i="5" s="1"/>
  <c r="CC20" i="5" s="1"/>
  <c r="CD18" i="5" s="1"/>
  <c r="CD20" i="5" s="1"/>
  <c r="CE18" i="5" s="1"/>
  <c r="CE20" i="5" s="1"/>
  <c r="CF18" i="5" s="1"/>
  <c r="CF20" i="5" s="1"/>
  <c r="CG18" i="5" s="1"/>
  <c r="CG20" i="5" s="1"/>
  <c r="CH18" i="5" s="1"/>
  <c r="CH20" i="5" s="1"/>
  <c r="CI18" i="5" s="1"/>
  <c r="CI20" i="5" s="1"/>
  <c r="CJ18" i="5" s="1"/>
  <c r="CJ20" i="5" s="1"/>
  <c r="CK18" i="5" s="1"/>
  <c r="CK20" i="5" s="1"/>
  <c r="CL18" i="5" s="1"/>
  <c r="CL20" i="5" s="1"/>
  <c r="CM18" i="5" s="1"/>
  <c r="CM20" i="5" s="1"/>
  <c r="CN18" i="5" s="1"/>
  <c r="CN20" i="5" s="1"/>
  <c r="CO18" i="5" s="1"/>
  <c r="CO20" i="5" s="1"/>
  <c r="CP18" i="5" s="1"/>
  <c r="CP20" i="5" s="1"/>
  <c r="CQ18" i="5" s="1"/>
  <c r="CQ20" i="5" s="1"/>
  <c r="CR18" i="5" s="1"/>
  <c r="CR20" i="5" s="1"/>
  <c r="CS18" i="5" s="1"/>
  <c r="CS20" i="5" s="1"/>
  <c r="CT18" i="5" s="1"/>
  <c r="CT20" i="5" s="1"/>
  <c r="CU18" i="5" s="1"/>
  <c r="CU20" i="5" s="1"/>
  <c r="CV18" i="5" s="1"/>
  <c r="CV20" i="5" s="1"/>
  <c r="CW18" i="5" s="1"/>
  <c r="CW20" i="5" s="1"/>
  <c r="CX18" i="5" s="1"/>
  <c r="CX20" i="5" s="1"/>
  <c r="CY18" i="5" s="1"/>
  <c r="CY20" i="5" s="1"/>
  <c r="CZ18" i="5" s="1"/>
  <c r="CZ20" i="5" s="1"/>
  <c r="DA18" i="5" s="1"/>
  <c r="DA20" i="5" s="1"/>
  <c r="DB18" i="5" s="1"/>
  <c r="DB20" i="5" s="1"/>
  <c r="DC18" i="5" s="1"/>
  <c r="DC20" i="5" s="1"/>
  <c r="DD18" i="5" s="1"/>
  <c r="DD20" i="5" s="1"/>
  <c r="DE18" i="5" s="1"/>
  <c r="DE20" i="5" s="1"/>
  <c r="DF18" i="5" s="1"/>
  <c r="DF20" i="5" s="1"/>
  <c r="DG18" i="5" s="1"/>
  <c r="DG20" i="5" s="1"/>
  <c r="DH18" i="5" s="1"/>
  <c r="DH20" i="5" s="1"/>
  <c r="DI18" i="5" s="1"/>
  <c r="DI20" i="5" s="1"/>
  <c r="DJ18" i="5" s="1"/>
  <c r="DJ20" i="5" s="1"/>
  <c r="DK18" i="5" s="1"/>
  <c r="DK20" i="5" s="1"/>
  <c r="DL18" i="5" s="1"/>
  <c r="DL20" i="5" s="1"/>
  <c r="DM18" i="5" s="1"/>
  <c r="DM20" i="5" s="1"/>
  <c r="DN18" i="5" s="1"/>
  <c r="DN20" i="5" s="1"/>
  <c r="DO18" i="5" s="1"/>
  <c r="DO20" i="5" s="1"/>
  <c r="DP18" i="5" s="1"/>
  <c r="DP20" i="5" s="1"/>
  <c r="DQ18" i="5" s="1"/>
  <c r="DQ20" i="5" s="1"/>
  <c r="DR18" i="5" s="1"/>
  <c r="DR20" i="5" s="1"/>
  <c r="DS18" i="5" s="1"/>
  <c r="DS20" i="5" s="1"/>
  <c r="DT18" i="5" s="1"/>
  <c r="DT20" i="5" s="1"/>
  <c r="DU18" i="5" s="1"/>
  <c r="DU20" i="5" s="1"/>
  <c r="DV18" i="5" s="1"/>
  <c r="DV20" i="5" s="1"/>
  <c r="S25" i="26"/>
  <c r="AE21" i="5"/>
  <c r="AE26" i="8" s="1"/>
  <c r="AC21" i="5"/>
  <c r="AC26" i="8" s="1"/>
  <c r="BO21" i="5"/>
  <c r="BO26" i="8" s="1"/>
  <c r="BM21" i="5"/>
  <c r="BM26" i="8" s="1"/>
  <c r="BC21" i="5"/>
  <c r="BC26" i="8" s="1"/>
  <c r="BA21" i="5"/>
  <c r="BA26" i="8" s="1"/>
  <c r="CA21" i="5"/>
  <c r="CA26" i="8" s="1"/>
  <c r="BY21" i="5"/>
  <c r="BY26" i="8" s="1"/>
  <c r="K39" i="16"/>
  <c r="O176" i="1"/>
  <c r="N176" i="1" s="1"/>
  <c r="M176" i="1" s="1"/>
  <c r="G23" i="9"/>
  <c r="H25" i="26" l="1"/>
  <c r="AF25" i="26"/>
  <c r="M25" i="26"/>
  <c r="P25" i="26"/>
  <c r="T25" i="26"/>
  <c r="AB25" i="26"/>
  <c r="L25" i="26"/>
  <c r="X25" i="26"/>
  <c r="AG25" i="26"/>
  <c r="I25" i="26"/>
  <c r="CL122" i="5"/>
  <c r="CM119" i="5" s="1"/>
  <c r="CL115" i="5"/>
  <c r="CL69" i="8" s="1"/>
  <c r="AH68" i="26" s="1"/>
  <c r="CB127" i="5"/>
  <c r="CB71" i="8" s="1"/>
  <c r="F49" i="8"/>
  <c r="F47" i="16" s="1"/>
  <c r="F41" i="16" s="1"/>
  <c r="BB23" i="9"/>
  <c r="Y23" i="9"/>
  <c r="AI23" i="9"/>
  <c r="BT23" i="9"/>
  <c r="O23" i="9"/>
  <c r="AC23" i="9"/>
  <c r="AO23" i="9"/>
  <c r="AF20" i="25"/>
  <c r="BS23" i="9"/>
  <c r="AG20" i="25"/>
  <c r="N20" i="15"/>
  <c r="AI20" i="25"/>
  <c r="AH20" i="25"/>
  <c r="BQ23" i="9"/>
  <c r="AX23" i="9"/>
  <c r="CC23" i="9"/>
  <c r="BN23" i="9"/>
  <c r="AT23" i="9"/>
  <c r="S23" i="9"/>
  <c r="AN23" i="9"/>
  <c r="AJ23" i="9"/>
  <c r="BU23" i="9"/>
  <c r="AV23" i="9"/>
  <c r="BR23" i="9"/>
  <c r="U23" i="9"/>
  <c r="AA23" i="9"/>
  <c r="V23" i="9"/>
  <c r="AD23" i="9"/>
  <c r="P23" i="9"/>
  <c r="M23" i="9"/>
  <c r="AL23" i="9"/>
  <c r="N23" i="9"/>
  <c r="BY23" i="9"/>
  <c r="K23" i="9"/>
  <c r="BF23" i="9"/>
  <c r="X23" i="9"/>
  <c r="CA23" i="9"/>
  <c r="BE23" i="9"/>
  <c r="AS23" i="9"/>
  <c r="AM23" i="9"/>
  <c r="AK23" i="9"/>
  <c r="AQ23" i="9"/>
  <c r="BG23" i="9"/>
  <c r="AR23" i="9"/>
  <c r="W23" i="9"/>
  <c r="T23" i="9"/>
  <c r="BK23" i="9"/>
  <c r="AG23" i="9"/>
  <c r="BC23" i="9"/>
  <c r="AZ23" i="9"/>
  <c r="BW23" i="9"/>
  <c r="BL23" i="9"/>
  <c r="AE23" i="9"/>
  <c r="I23" i="9"/>
  <c r="R23" i="9"/>
  <c r="BO23" i="9"/>
  <c r="BM23" i="9"/>
  <c r="H23" i="9"/>
  <c r="BP23" i="9"/>
  <c r="Z23" i="9"/>
  <c r="BD23" i="9"/>
  <c r="BV23" i="9"/>
  <c r="CB23" i="9"/>
  <c r="AB23" i="9"/>
  <c r="BA23" i="9"/>
  <c r="BX23" i="9"/>
  <c r="AY23" i="9"/>
  <c r="Q23" i="9"/>
  <c r="AH23" i="9"/>
  <c r="J23" i="9"/>
  <c r="AU23" i="9"/>
  <c r="BI23" i="9"/>
  <c r="BH23" i="9"/>
  <c r="AF23" i="9"/>
  <c r="R25" i="26"/>
  <c r="G24" i="16"/>
  <c r="J25" i="26"/>
  <c r="F39" i="16"/>
  <c r="AE25" i="26"/>
  <c r="M24" i="16"/>
  <c r="O25" i="26"/>
  <c r="I24" i="16"/>
  <c r="AD25" i="26"/>
  <c r="N25" i="26"/>
  <c r="H24" i="16"/>
  <c r="K24" i="16"/>
  <c r="W25" i="26"/>
  <c r="AA25" i="26"/>
  <c r="L24" i="16"/>
  <c r="V25" i="26"/>
  <c r="J24" i="16"/>
  <c r="Z25" i="26"/>
  <c r="CL116" i="5" l="1"/>
  <c r="CM113" i="5" s="1"/>
  <c r="CB128" i="5"/>
  <c r="CC125" i="5" s="1"/>
  <c r="CC127" i="5" s="1"/>
  <c r="CC71" i="8" s="1"/>
  <c r="AE70" i="26" s="1"/>
  <c r="CM115" i="5"/>
  <c r="CM69" i="8" s="1"/>
  <c r="CM121" i="5"/>
  <c r="CM70" i="8" s="1"/>
  <c r="F43" i="8"/>
  <c r="F48" i="26"/>
  <c r="F42" i="26" s="1"/>
  <c r="R20" i="25"/>
  <c r="I20" i="25"/>
  <c r="AB20" i="25"/>
  <c r="S20" i="25"/>
  <c r="Q20" i="25"/>
  <c r="L20" i="25"/>
  <c r="X20" i="25"/>
  <c r="K20" i="25"/>
  <c r="G20" i="15"/>
  <c r="Z20" i="25"/>
  <c r="AD20" i="25"/>
  <c r="W20" i="25"/>
  <c r="AE20" i="25"/>
  <c r="I20" i="15"/>
  <c r="J20" i="25"/>
  <c r="G20" i="25"/>
  <c r="H20" i="15"/>
  <c r="N20" i="25"/>
  <c r="M20" i="25"/>
  <c r="L20" i="15"/>
  <c r="AC20" i="25"/>
  <c r="M20" i="15"/>
  <c r="K20" i="15"/>
  <c r="J20" i="15"/>
  <c r="V20" i="25"/>
  <c r="U20" i="25"/>
  <c r="AA20" i="25"/>
  <c r="P20" i="25"/>
  <c r="O20" i="25"/>
  <c r="T20" i="25"/>
  <c r="Y20" i="25"/>
  <c r="H20" i="25"/>
  <c r="DM85" i="5"/>
  <c r="DM73" i="8" s="1"/>
  <c r="CM122" i="5" l="1"/>
  <c r="CN119" i="5" s="1"/>
  <c r="CM116" i="5"/>
  <c r="CN113" i="5" s="1"/>
  <c r="CC128" i="5"/>
  <c r="CD125" i="5" s="1"/>
  <c r="DK85" i="5" l="1"/>
  <c r="DK73" i="8" s="1"/>
  <c r="CN121" i="5"/>
  <c r="CN70" i="8" s="1"/>
  <c r="CD127" i="5"/>
  <c r="CD71" i="8" s="1"/>
  <c r="CN115" i="5"/>
  <c r="CN69" i="8" s="1"/>
  <c r="BB48" i="8" l="1"/>
  <c r="BB48" i="9"/>
  <c r="CN116" i="5"/>
  <c r="CO113" i="5" s="1"/>
  <c r="CO115" i="5" s="1"/>
  <c r="CO69" i="8" s="1"/>
  <c r="AI68" i="26" s="1"/>
  <c r="CN122" i="5"/>
  <c r="CO119" i="5" s="1"/>
  <c r="CO121" i="5" s="1"/>
  <c r="CO70" i="8" s="1"/>
  <c r="AI69" i="26" s="1"/>
  <c r="CD128" i="5"/>
  <c r="CE125" i="5" s="1"/>
  <c r="BB47" i="9" l="1"/>
  <c r="BB47" i="8"/>
  <c r="J46" i="16"/>
  <c r="V47" i="26"/>
  <c r="J45" i="15"/>
  <c r="V45" i="25"/>
  <c r="CO122" i="5"/>
  <c r="CP119" i="5" s="1"/>
  <c r="CE127" i="5"/>
  <c r="CE71" i="8" s="1"/>
  <c r="CP121" i="5"/>
  <c r="CP70" i="8" s="1"/>
  <c r="CO116" i="5"/>
  <c r="CP113" i="5" s="1"/>
  <c r="J45" i="16" l="1"/>
  <c r="J41" i="16" s="1"/>
  <c r="V46" i="26"/>
  <c r="V42" i="26" s="1"/>
  <c r="BB43" i="8"/>
  <c r="J44" i="15"/>
  <c r="V44" i="25"/>
  <c r="CP122" i="5"/>
  <c r="CQ119" i="5" s="1"/>
  <c r="CP115" i="5"/>
  <c r="CP69" i="8" s="1"/>
  <c r="CE128" i="5"/>
  <c r="CF125" i="5" s="1"/>
  <c r="DN85" i="5" l="1"/>
  <c r="DN73" i="8" s="1"/>
  <c r="CP116" i="5"/>
  <c r="CQ113" i="5" s="1"/>
  <c r="CF127" i="5"/>
  <c r="CF71" i="8" s="1"/>
  <c r="AF70" i="26" s="1"/>
  <c r="CQ121" i="5"/>
  <c r="CQ70" i="8" s="1"/>
  <c r="CQ115" i="5"/>
  <c r="CQ69" i="8" s="1"/>
  <c r="CF128" i="5" l="1"/>
  <c r="CG125" i="5" s="1"/>
  <c r="CG127" i="5"/>
  <c r="CG71" i="8" s="1"/>
  <c r="CQ116" i="5"/>
  <c r="CR113" i="5" s="1"/>
  <c r="CQ122" i="5"/>
  <c r="CR119" i="5" s="1"/>
  <c r="CR121" i="5" l="1"/>
  <c r="CR70" i="8" s="1"/>
  <c r="CR115" i="5"/>
  <c r="CR69" i="8" s="1"/>
  <c r="CG128" i="5"/>
  <c r="CH125" i="5" s="1"/>
  <c r="CR122" i="5" l="1"/>
  <c r="CS119" i="5" s="1"/>
  <c r="AJ68" i="26"/>
  <c r="CH127" i="5"/>
  <c r="CH71" i="8" s="1"/>
  <c r="CS121" i="5"/>
  <c r="CS70" i="8" s="1"/>
  <c r="CR116" i="5"/>
  <c r="CS113" i="5" s="1"/>
  <c r="AJ69" i="26"/>
  <c r="DQ85" i="5" l="1"/>
  <c r="DQ73" i="8" s="1"/>
  <c r="CS115" i="5"/>
  <c r="CS69" i="8" s="1"/>
  <c r="CH128" i="5"/>
  <c r="CI125" i="5" s="1"/>
  <c r="CS122" i="5"/>
  <c r="CT119" i="5" s="1"/>
  <c r="CS116" i="5" l="1"/>
  <c r="CT113" i="5" s="1"/>
  <c r="CI127" i="5"/>
  <c r="CI71" i="8" s="1"/>
  <c r="AG70" i="26" s="1"/>
  <c r="CT121" i="5"/>
  <c r="CT70" i="8" s="1"/>
  <c r="CT115" i="5"/>
  <c r="CT69" i="8" s="1"/>
  <c r="DT85" i="5" l="1"/>
  <c r="DT73" i="8" s="1"/>
  <c r="CI128" i="5"/>
  <c r="CJ125" i="5" s="1"/>
  <c r="CT116" i="5"/>
  <c r="CU113" i="5" s="1"/>
  <c r="CJ127" i="5"/>
  <c r="CJ71" i="8" s="1"/>
  <c r="CT122" i="5"/>
  <c r="CU119" i="5" s="1"/>
  <c r="CJ128" i="5" l="1"/>
  <c r="CK125" i="5" s="1"/>
  <c r="CU121" i="5"/>
  <c r="CU70" i="8" s="1"/>
  <c r="AK69" i="26" s="1"/>
  <c r="CK127" i="5"/>
  <c r="CK71" i="8" s="1"/>
  <c r="CU115" i="5"/>
  <c r="CU69" i="8" s="1"/>
  <c r="CU116" i="5" l="1"/>
  <c r="CV113" i="5" s="1"/>
  <c r="CU122" i="5"/>
  <c r="CV119" i="5" s="1"/>
  <c r="CV115" i="5"/>
  <c r="CV69" i="8" s="1"/>
  <c r="CV121" i="5"/>
  <c r="CV70" i="8" s="1"/>
  <c r="AK68" i="26"/>
  <c r="CK128" i="5"/>
  <c r="CL125" i="5" s="1"/>
  <c r="CL127" i="5" l="1"/>
  <c r="CL71" i="8" s="1"/>
  <c r="CV122" i="5"/>
  <c r="CW119" i="5" s="1"/>
  <c r="CV116" i="5"/>
  <c r="CW113" i="5" s="1"/>
  <c r="CW115" i="5" l="1"/>
  <c r="CW69" i="8" s="1"/>
  <c r="CW121" i="5"/>
  <c r="CW70" i="8" s="1"/>
  <c r="CL128" i="5"/>
  <c r="CM125" i="5" s="1"/>
  <c r="AH70" i="26"/>
  <c r="CW122" i="5" l="1"/>
  <c r="CX119" i="5" s="1"/>
  <c r="CM127" i="5"/>
  <c r="CM71" i="8" s="1"/>
  <c r="CW116" i="5"/>
  <c r="CX113" i="5" s="1"/>
  <c r="CX121" i="5" l="1"/>
  <c r="CX70" i="8" s="1"/>
  <c r="AL69" i="26" s="1"/>
  <c r="CM128" i="5"/>
  <c r="CN125" i="5" s="1"/>
  <c r="CX115" i="5"/>
  <c r="CX69" i="8" s="1"/>
  <c r="CX116" i="5" l="1"/>
  <c r="CY113" i="5" s="1"/>
  <c r="CX122" i="5"/>
  <c r="CY119" i="5" s="1"/>
  <c r="CY115" i="5"/>
  <c r="CY69" i="8" s="1"/>
  <c r="AL68" i="26"/>
  <c r="CN127" i="5"/>
  <c r="CN71" i="8" s="1"/>
  <c r="CY121" i="5"/>
  <c r="CY70" i="8" s="1"/>
  <c r="CY122" i="5" l="1"/>
  <c r="CZ119" i="5" s="1"/>
  <c r="CN128" i="5"/>
  <c r="CO125" i="5" s="1"/>
  <c r="CY116" i="5"/>
  <c r="CZ113" i="5" s="1"/>
  <c r="CZ121" i="5" l="1"/>
  <c r="CZ70" i="8" s="1"/>
  <c r="CO127" i="5"/>
  <c r="CO71" i="8" s="1"/>
  <c r="CZ115" i="5"/>
  <c r="CZ69" i="8" s="1"/>
  <c r="CO128" i="5" l="1"/>
  <c r="CP125" i="5" s="1"/>
  <c r="CP127" i="5"/>
  <c r="CP71" i="8" s="1"/>
  <c r="AI70" i="26"/>
  <c r="CZ116" i="5"/>
  <c r="DA113" i="5" s="1"/>
  <c r="CZ122" i="5"/>
  <c r="DA119" i="5" s="1"/>
  <c r="CP128" i="5" l="1"/>
  <c r="CQ125" i="5" s="1"/>
  <c r="DA121" i="5"/>
  <c r="DA70" i="8" s="1"/>
  <c r="DA115" i="5"/>
  <c r="DA69" i="8" s="1"/>
  <c r="CQ127" i="5"/>
  <c r="CQ71" i="8" s="1"/>
  <c r="CQ128" i="5" l="1"/>
  <c r="CR125" i="5" s="1"/>
  <c r="CR127" i="5" s="1"/>
  <c r="AM68" i="26"/>
  <c r="DA122" i="5"/>
  <c r="DB119" i="5" s="1"/>
  <c r="AM69" i="26"/>
  <c r="DA116" i="5"/>
  <c r="DB113" i="5" s="1"/>
  <c r="CR71" i="8" l="1"/>
  <c r="AJ70" i="26" s="1"/>
  <c r="CR128" i="5"/>
  <c r="CS125" i="5" s="1"/>
  <c r="CS127" i="5"/>
  <c r="CS71" i="8" s="1"/>
  <c r="DB115" i="5"/>
  <c r="DB69" i="8" s="1"/>
  <c r="DB121" i="5"/>
  <c r="DB70" i="8" s="1"/>
  <c r="CS128" i="5" l="1"/>
  <c r="CT125" i="5" s="1"/>
  <c r="DB116" i="5"/>
  <c r="DC113" i="5" s="1"/>
  <c r="CT127" i="5"/>
  <c r="CT71" i="8" s="1"/>
  <c r="DB122" i="5"/>
  <c r="DC119" i="5" s="1"/>
  <c r="DC115" i="5"/>
  <c r="DC69" i="8" s="1"/>
  <c r="DC116" i="5" l="1"/>
  <c r="DD113" i="5" s="1"/>
  <c r="DD115" i="5" s="1"/>
  <c r="DD69" i="8" s="1"/>
  <c r="DC121" i="5"/>
  <c r="DC70" i="8" s="1"/>
  <c r="CT128" i="5"/>
  <c r="CU125" i="5" s="1"/>
  <c r="DD116" i="5" l="1"/>
  <c r="DE113" i="5" s="1"/>
  <c r="CU127" i="5"/>
  <c r="CU71" i="8" s="1"/>
  <c r="DC122" i="5"/>
  <c r="DD119" i="5" s="1"/>
  <c r="DE115" i="5"/>
  <c r="DE69" i="8" s="1"/>
  <c r="AN68" i="26"/>
  <c r="CU128" i="5" l="1"/>
  <c r="CV125" i="5" s="1"/>
  <c r="DE116" i="5"/>
  <c r="DF113" i="5" s="1"/>
  <c r="DF115" i="5"/>
  <c r="DF69" i="8" s="1"/>
  <c r="CV127" i="5"/>
  <c r="CV71" i="8" s="1"/>
  <c r="AK70" i="26"/>
  <c r="DD121" i="5"/>
  <c r="DD70" i="8" s="1"/>
  <c r="CV128" i="5" l="1"/>
  <c r="CW125" i="5" s="1"/>
  <c r="AN69" i="26"/>
  <c r="CW127" i="5"/>
  <c r="CW71" i="8" s="1"/>
  <c r="DD122" i="5"/>
  <c r="DE119" i="5" s="1"/>
  <c r="DF116" i="5"/>
  <c r="DG113" i="5" s="1"/>
  <c r="CW128" i="5" l="1"/>
  <c r="CX125" i="5" s="1"/>
  <c r="DG115" i="5"/>
  <c r="DG69" i="8" s="1"/>
  <c r="DE121" i="5"/>
  <c r="DE70" i="8" s="1"/>
  <c r="DG116" i="5" l="1"/>
  <c r="DH113" i="5" s="1"/>
  <c r="CX127" i="5"/>
  <c r="CX71" i="8" s="1"/>
  <c r="DE122" i="5"/>
  <c r="DF119" i="5" s="1"/>
  <c r="DH115" i="5"/>
  <c r="DH69" i="8" s="1"/>
  <c r="AO68" i="26"/>
  <c r="DH116" i="5" l="1"/>
  <c r="DI113" i="5" s="1"/>
  <c r="DF121" i="5"/>
  <c r="DF70" i="8" s="1"/>
  <c r="CX128" i="5"/>
  <c r="CY125" i="5" s="1"/>
  <c r="AL70" i="26"/>
  <c r="DF122" i="5" l="1"/>
  <c r="DG119" i="5" s="1"/>
  <c r="CY127" i="5"/>
  <c r="CY71" i="8" s="1"/>
  <c r="DI115" i="5"/>
  <c r="DI69" i="8" s="1"/>
  <c r="CY128" i="5" l="1"/>
  <c r="CZ125" i="5" s="1"/>
  <c r="DI116" i="5"/>
  <c r="DJ113" i="5" s="1"/>
  <c r="DG121" i="5"/>
  <c r="DG70" i="8" s="1"/>
  <c r="CZ127" i="5"/>
  <c r="CZ71" i="8" s="1"/>
  <c r="CZ128" i="5" l="1"/>
  <c r="DA125" i="5" s="1"/>
  <c r="DA127" i="5" s="1"/>
  <c r="DA71" i="8" s="1"/>
  <c r="DG122" i="5"/>
  <c r="DH119" i="5" s="1"/>
  <c r="DH121" i="5"/>
  <c r="DH70" i="8" s="1"/>
  <c r="AO69" i="26"/>
  <c r="DJ115" i="5"/>
  <c r="DJ69" i="8" s="1"/>
  <c r="DH122" i="5" l="1"/>
  <c r="DI119" i="5" s="1"/>
  <c r="DA128" i="5"/>
  <c r="DB125" i="5" s="1"/>
  <c r="AP68" i="26"/>
  <c r="DJ116" i="5"/>
  <c r="DK113" i="5" s="1"/>
  <c r="AM70" i="26"/>
  <c r="DK115" i="5" l="1"/>
  <c r="DK69" i="8" s="1"/>
  <c r="DI121" i="5"/>
  <c r="DI70" i="8" s="1"/>
  <c r="DB127" i="5"/>
  <c r="DB71" i="8" s="1"/>
  <c r="DK116" i="5" l="1"/>
  <c r="DL113" i="5" s="1"/>
  <c r="DL115" i="5"/>
  <c r="DL69" i="8" s="1"/>
  <c r="DB128" i="5"/>
  <c r="DC125" i="5" s="1"/>
  <c r="DI122" i="5"/>
  <c r="DJ119" i="5" s="1"/>
  <c r="DC127" i="5" l="1"/>
  <c r="DC71" i="8" s="1"/>
  <c r="DJ121" i="5"/>
  <c r="DJ70" i="8" s="1"/>
  <c r="DL116" i="5"/>
  <c r="DM113" i="5" s="1"/>
  <c r="DJ122" i="5" l="1"/>
  <c r="DK119" i="5" s="1"/>
  <c r="DC128" i="5"/>
  <c r="DD125" i="5" s="1"/>
  <c r="DD127" i="5" s="1"/>
  <c r="DK121" i="5"/>
  <c r="DK70" i="8" s="1"/>
  <c r="AP69" i="26"/>
  <c r="DM115" i="5"/>
  <c r="DM69" i="8" s="1"/>
  <c r="DM116" i="5" l="1"/>
  <c r="DN113" i="5" s="1"/>
  <c r="DK122" i="5"/>
  <c r="DL119" i="5" s="1"/>
  <c r="DD71" i="8"/>
  <c r="AN70" i="26" s="1"/>
  <c r="DD128" i="5"/>
  <c r="DE125" i="5" s="1"/>
  <c r="DN115" i="5"/>
  <c r="DN69" i="8" s="1"/>
  <c r="DE127" i="5"/>
  <c r="DE71" i="8" s="1"/>
  <c r="AQ68" i="26"/>
  <c r="DL121" i="5"/>
  <c r="DL70" i="8" s="1"/>
  <c r="DN116" i="5" l="1"/>
  <c r="DO113" i="5" s="1"/>
  <c r="DE128" i="5"/>
  <c r="DF125" i="5" s="1"/>
  <c r="DL122" i="5"/>
  <c r="DM119" i="5" s="1"/>
  <c r="DO115" i="5"/>
  <c r="DO69" i="8" s="1"/>
  <c r="DO116" i="5" l="1"/>
  <c r="DP113" i="5" s="1"/>
  <c r="DM121" i="5"/>
  <c r="DM70" i="8" s="1"/>
  <c r="DF127" i="5"/>
  <c r="DF71" i="8" s="1"/>
  <c r="DF128" i="5" l="1"/>
  <c r="DG125" i="5" s="1"/>
  <c r="AQ69" i="26"/>
  <c r="DP115" i="5"/>
  <c r="DP69" i="8" s="1"/>
  <c r="DM122" i="5"/>
  <c r="DN119" i="5" s="1"/>
  <c r="DP116" i="5" l="1"/>
  <c r="DQ113" i="5" s="1"/>
  <c r="DN121" i="5"/>
  <c r="DN70" i="8" s="1"/>
  <c r="DQ115" i="5"/>
  <c r="DQ69" i="8" s="1"/>
  <c r="AR68" i="26"/>
  <c r="DG127" i="5"/>
  <c r="DG71" i="8" s="1"/>
  <c r="DG128" i="5" l="1"/>
  <c r="DH125" i="5" s="1"/>
  <c r="DN122" i="5"/>
  <c r="DO119" i="5" s="1"/>
  <c r="DH127" i="5"/>
  <c r="DH71" i="8" s="1"/>
  <c r="AO70" i="26"/>
  <c r="DQ116" i="5"/>
  <c r="DR113" i="5" s="1"/>
  <c r="DO121" i="5"/>
  <c r="DO70" i="8" s="1"/>
  <c r="DH128" i="5" l="1"/>
  <c r="DI125" i="5" s="1"/>
  <c r="DO122" i="5"/>
  <c r="DP119" i="5" s="1"/>
  <c r="DP121" i="5" s="1"/>
  <c r="DP70" i="8" s="1"/>
  <c r="DR115" i="5"/>
  <c r="DR69" i="8" s="1"/>
  <c r="DI127" i="5"/>
  <c r="DI71" i="8" s="1"/>
  <c r="DP122" i="5" l="1"/>
  <c r="DQ119" i="5" s="1"/>
  <c r="DI128" i="5"/>
  <c r="DJ125" i="5" s="1"/>
  <c r="DJ127" i="5" s="1"/>
  <c r="DJ71" i="8" s="1"/>
  <c r="DR116" i="5"/>
  <c r="DS113" i="5" s="1"/>
  <c r="DS115" i="5" s="1"/>
  <c r="DS69" i="8" s="1"/>
  <c r="AS68" i="26" s="1"/>
  <c r="DQ121" i="5"/>
  <c r="DQ70" i="8" s="1"/>
  <c r="AR69" i="26"/>
  <c r="DQ122" i="5" l="1"/>
  <c r="DR119" i="5" s="1"/>
  <c r="DS116" i="5"/>
  <c r="DT113" i="5" s="1"/>
  <c r="DJ128" i="5"/>
  <c r="DK125" i="5" s="1"/>
  <c r="DT115" i="5"/>
  <c r="DT69" i="8" s="1"/>
  <c r="AP70" i="26"/>
  <c r="DR121" i="5"/>
  <c r="DR70" i="8" s="1"/>
  <c r="DK127" i="5" l="1"/>
  <c r="DK71" i="8" s="1"/>
  <c r="DR122" i="5"/>
  <c r="DS119" i="5" s="1"/>
  <c r="DT116" i="5"/>
  <c r="DU113" i="5" s="1"/>
  <c r="DS121" i="5" l="1"/>
  <c r="DS70" i="8" s="1"/>
  <c r="DK128" i="5"/>
  <c r="DL125" i="5" s="1"/>
  <c r="DU115" i="5"/>
  <c r="DU69" i="8" s="1"/>
  <c r="DU116" i="5" l="1"/>
  <c r="DV113" i="5" s="1"/>
  <c r="DL127" i="5"/>
  <c r="DL71" i="8" s="1"/>
  <c r="DS122" i="5"/>
  <c r="DT119" i="5" s="1"/>
  <c r="AS69" i="26"/>
  <c r="DL128" i="5" l="1"/>
  <c r="DM125" i="5" s="1"/>
  <c r="DT121" i="5"/>
  <c r="DT70" i="8" s="1"/>
  <c r="DV115" i="5"/>
  <c r="DV69" i="8" s="1"/>
  <c r="DT122" i="5" l="1"/>
  <c r="DU119" i="5" s="1"/>
  <c r="AT68" i="26"/>
  <c r="G67" i="16"/>
  <c r="H67" i="16"/>
  <c r="I67" i="16"/>
  <c r="J67" i="16"/>
  <c r="K67" i="16"/>
  <c r="L67" i="16"/>
  <c r="M67" i="16"/>
  <c r="N67" i="16"/>
  <c r="O67" i="16"/>
  <c r="P67" i="16"/>
  <c r="DV116" i="5"/>
  <c r="DM127" i="5"/>
  <c r="DM71" i="8" s="1"/>
  <c r="DM128" i="5" l="1"/>
  <c r="DN125" i="5" s="1"/>
  <c r="AQ70" i="26"/>
  <c r="DU121" i="5"/>
  <c r="DU70" i="8" s="1"/>
  <c r="DU122" i="5" l="1"/>
  <c r="DV119" i="5" s="1"/>
  <c r="DV121" i="5" s="1"/>
  <c r="DV70" i="8" s="1"/>
  <c r="AT69" i="26" s="1"/>
  <c r="DN127" i="5"/>
  <c r="DN71" i="8" s="1"/>
  <c r="DN128" i="5" l="1"/>
  <c r="DO125" i="5" s="1"/>
  <c r="G68" i="16"/>
  <c r="H68" i="16"/>
  <c r="I68" i="16"/>
  <c r="J68" i="16"/>
  <c r="K68" i="16"/>
  <c r="L68" i="16"/>
  <c r="M68" i="16"/>
  <c r="N68" i="16"/>
  <c r="O68" i="16"/>
  <c r="P68" i="16"/>
  <c r="DV122" i="5"/>
  <c r="DO127" i="5"/>
  <c r="DO71" i="8" s="1"/>
  <c r="DO128" i="5" l="1"/>
  <c r="DP125" i="5" s="1"/>
  <c r="DP127" i="5" l="1"/>
  <c r="DP71" i="8" s="1"/>
  <c r="AR70" i="26" l="1"/>
  <c r="DP128" i="5"/>
  <c r="DQ125" i="5" s="1"/>
  <c r="DQ127" i="5" l="1"/>
  <c r="DQ71" i="8" s="1"/>
  <c r="DQ128" i="5" l="1"/>
  <c r="DR125" i="5" s="1"/>
  <c r="DR127" i="5"/>
  <c r="DR71" i="8" s="1"/>
  <c r="DR128" i="5" l="1"/>
  <c r="DS125" i="5" s="1"/>
  <c r="DS127" i="5" s="1"/>
  <c r="DS71" i="8" s="1"/>
  <c r="DS128" i="5" l="1"/>
  <c r="DT125" i="5" s="1"/>
  <c r="DT127" i="5"/>
  <c r="DT71" i="8" s="1"/>
  <c r="AS70" i="26"/>
  <c r="DT128" i="5" l="1"/>
  <c r="DU125" i="5" s="1"/>
  <c r="DU127" i="5"/>
  <c r="DU71" i="8" s="1"/>
  <c r="DU128" i="5" l="1"/>
  <c r="DV125" i="5" s="1"/>
  <c r="DV127" i="5" l="1"/>
  <c r="DV71" i="8" s="1"/>
  <c r="G69" i="16" l="1"/>
  <c r="H69" i="16"/>
  <c r="I69" i="16"/>
  <c r="J69" i="16"/>
  <c r="K69" i="16"/>
  <c r="L69" i="16"/>
  <c r="M69" i="16"/>
  <c r="N69" i="16"/>
  <c r="O69" i="16"/>
  <c r="P69" i="16"/>
  <c r="AT70" i="26"/>
  <c r="DV128" i="5"/>
  <c r="AJ136" i="20" l="1"/>
  <c r="K136" i="20"/>
  <c r="N136" i="20"/>
  <c r="Q136" i="20"/>
  <c r="T136" i="20"/>
  <c r="W136" i="20"/>
  <c r="Z136" i="20"/>
  <c r="AC136" i="20"/>
  <c r="AF136" i="20"/>
  <c r="AI136" i="20"/>
  <c r="AL136" i="20"/>
  <c r="AO136" i="20"/>
  <c r="AR136" i="20"/>
  <c r="AU136" i="20"/>
  <c r="AX136" i="20"/>
  <c r="M49" i="21"/>
  <c r="M25" i="21" s="1"/>
  <c r="S49" i="21"/>
  <c r="S25" i="21" s="1"/>
  <c r="Y49" i="21"/>
  <c r="Y25" i="21" s="1"/>
  <c r="AE49" i="21"/>
  <c r="AE25" i="21" s="1"/>
  <c r="AK49" i="21"/>
  <c r="AK25" i="21" s="1"/>
  <c r="AQ49" i="21"/>
  <c r="AQ25" i="21" s="1"/>
  <c r="AW49" i="21"/>
  <c r="AW25" i="21" s="1"/>
  <c r="BC49" i="21"/>
  <c r="BC25" i="21" s="1"/>
  <c r="BI49" i="21"/>
  <c r="BI25" i="21" s="1"/>
  <c r="BO49" i="21"/>
  <c r="BO25" i="21" s="1"/>
  <c r="AB138" i="20"/>
  <c r="N159" i="20"/>
  <c r="T159" i="20"/>
  <c r="Z159" i="20"/>
  <c r="AF159" i="20"/>
  <c r="AL159" i="20"/>
  <c r="AR159" i="20"/>
  <c r="AX159" i="20"/>
  <c r="BD159" i="20"/>
  <c r="BJ159" i="20"/>
  <c r="BP159" i="20"/>
  <c r="P160" i="20"/>
  <c r="V160" i="20"/>
  <c r="AB160" i="20"/>
  <c r="AH160" i="20"/>
  <c r="AN160" i="20"/>
  <c r="AT160" i="20"/>
  <c r="AZ160" i="20"/>
  <c r="BF160" i="20"/>
  <c r="BL160" i="20"/>
  <c r="BR160" i="20"/>
  <c r="AH138" i="20" l="1"/>
  <c r="AZ138" i="20"/>
  <c r="BF138" i="20"/>
  <c r="BL138" i="20"/>
  <c r="P138" i="20"/>
  <c r="AN138" i="20"/>
  <c r="BR138" i="20"/>
  <c r="AT138" i="20"/>
  <c r="V138" i="20"/>
  <c r="K46" i="21"/>
  <c r="K48" i="21" s="1"/>
  <c r="L46" i="21"/>
  <c r="L48" i="21" s="1"/>
  <c r="K50" i="21" l="1"/>
  <c r="L47" i="21" s="1"/>
  <c r="L50" i="21" s="1"/>
  <c r="M47" i="21" s="1"/>
  <c r="L105" i="20"/>
  <c r="J105" i="20"/>
  <c r="K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I105" i="20" l="1"/>
  <c r="L106" i="20"/>
  <c r="J106" i="20"/>
  <c r="K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I106" i="20" l="1"/>
  <c r="AY136" i="20"/>
  <c r="G69" i="21"/>
  <c r="J149" i="20" s="1"/>
  <c r="G70" i="21"/>
  <c r="J150" i="20" s="1"/>
  <c r="G71" i="21"/>
  <c r="J151" i="20" s="1"/>
  <c r="G72" i="21"/>
  <c r="J152" i="20" s="1"/>
  <c r="J147" i="20" l="1"/>
  <c r="G63" i="21"/>
  <c r="J135" i="20" l="1"/>
  <c r="H69" i="21"/>
  <c r="I69" i="21"/>
  <c r="J69" i="21"/>
  <c r="K69" i="21"/>
  <c r="N149" i="20" s="1"/>
  <c r="L69" i="21"/>
  <c r="O149" i="20" s="1"/>
  <c r="M69" i="21"/>
  <c r="P149" i="20" s="1"/>
  <c r="N69" i="21"/>
  <c r="Q149" i="20" s="1"/>
  <c r="O69" i="21"/>
  <c r="R149" i="20" s="1"/>
  <c r="P69" i="21"/>
  <c r="S149" i="20" s="1"/>
  <c r="Q69" i="21"/>
  <c r="T149" i="20" s="1"/>
  <c r="R69" i="21"/>
  <c r="U149" i="20" s="1"/>
  <c r="S69" i="21"/>
  <c r="V149" i="20" s="1"/>
  <c r="T69" i="21"/>
  <c r="W149" i="20" s="1"/>
  <c r="U69" i="21"/>
  <c r="X149" i="20" s="1"/>
  <c r="V69" i="21"/>
  <c r="Y149" i="20" s="1"/>
  <c r="W69" i="21"/>
  <c r="Z149" i="20" s="1"/>
  <c r="X69" i="21"/>
  <c r="AA149" i="20" s="1"/>
  <c r="Y69" i="21"/>
  <c r="AB149" i="20" s="1"/>
  <c r="Z69" i="21"/>
  <c r="AC149" i="20" s="1"/>
  <c r="AA69" i="21"/>
  <c r="AD149" i="20" s="1"/>
  <c r="AB69" i="21"/>
  <c r="AE149" i="20" s="1"/>
  <c r="AC69" i="21"/>
  <c r="AF149" i="20" s="1"/>
  <c r="AD69" i="21"/>
  <c r="AE69" i="21"/>
  <c r="AH149" i="20" s="1"/>
  <c r="AF69" i="21"/>
  <c r="AI149" i="20" s="1"/>
  <c r="AG69" i="21"/>
  <c r="AJ149" i="20" s="1"/>
  <c r="AH69" i="21"/>
  <c r="AK149" i="20" s="1"/>
  <c r="AI69" i="21"/>
  <c r="AL149" i="20" s="1"/>
  <c r="AJ69" i="21"/>
  <c r="AM149" i="20" s="1"/>
  <c r="AK69" i="21"/>
  <c r="AN149" i="20" s="1"/>
  <c r="AL69" i="21"/>
  <c r="AO149" i="20" s="1"/>
  <c r="AM69" i="21"/>
  <c r="AP149" i="20" s="1"/>
  <c r="AN69" i="21"/>
  <c r="AQ149" i="20" s="1"/>
  <c r="AO69" i="21"/>
  <c r="AR149" i="20" s="1"/>
  <c r="AP69" i="21"/>
  <c r="AS149" i="20" s="1"/>
  <c r="AQ69" i="21"/>
  <c r="AT149" i="20" s="1"/>
  <c r="AR69" i="21"/>
  <c r="AU149" i="20" s="1"/>
  <c r="AS69" i="21"/>
  <c r="AV149" i="20" s="1"/>
  <c r="AT69" i="21"/>
  <c r="AW149" i="20" s="1"/>
  <c r="AU69" i="21"/>
  <c r="AX149" i="20" s="1"/>
  <c r="AV69" i="21"/>
  <c r="AY149" i="20" s="1"/>
  <c r="AW69" i="21"/>
  <c r="AZ149" i="20" s="1"/>
  <c r="AX69" i="21"/>
  <c r="BA149" i="20" s="1"/>
  <c r="AY69" i="21"/>
  <c r="BB149" i="20" s="1"/>
  <c r="AZ69" i="21"/>
  <c r="BC149" i="20" s="1"/>
  <c r="BA69" i="21"/>
  <c r="BD149" i="20" s="1"/>
  <c r="BB69" i="21"/>
  <c r="BE149" i="20" s="1"/>
  <c r="BC69" i="21"/>
  <c r="BF149" i="20" s="1"/>
  <c r="BD69" i="21"/>
  <c r="BG149" i="20" s="1"/>
  <c r="BE69" i="21"/>
  <c r="BH149" i="20" s="1"/>
  <c r="BF69" i="21"/>
  <c r="BI149" i="20" s="1"/>
  <c r="BG69" i="21"/>
  <c r="BJ149" i="20" s="1"/>
  <c r="BH69" i="21"/>
  <c r="BK149" i="20" s="1"/>
  <c r="BI69" i="21"/>
  <c r="BL149" i="20" s="1"/>
  <c r="BJ69" i="21"/>
  <c r="BK69" i="21"/>
  <c r="BN149" i="20" s="1"/>
  <c r="BL69" i="21"/>
  <c r="BO149" i="20" s="1"/>
  <c r="BM69" i="21"/>
  <c r="BP149" i="20" s="1"/>
  <c r="BN69" i="21"/>
  <c r="BQ149" i="20" s="1"/>
  <c r="BO69" i="21"/>
  <c r="H70" i="21"/>
  <c r="K150" i="20" s="1"/>
  <c r="I70" i="21"/>
  <c r="L150" i="20" s="1"/>
  <c r="J70" i="21"/>
  <c r="M150" i="20" s="1"/>
  <c r="K70" i="21"/>
  <c r="N150" i="20" s="1"/>
  <c r="L70" i="21"/>
  <c r="O150" i="20" s="1"/>
  <c r="M70" i="21"/>
  <c r="P150" i="20" s="1"/>
  <c r="N70" i="21"/>
  <c r="Q150" i="20" s="1"/>
  <c r="O70" i="21"/>
  <c r="R150" i="20" s="1"/>
  <c r="P70" i="21"/>
  <c r="S150" i="20" s="1"/>
  <c r="Q70" i="21"/>
  <c r="T150" i="20" s="1"/>
  <c r="R70" i="21"/>
  <c r="U150" i="20" s="1"/>
  <c r="S70" i="21"/>
  <c r="V150" i="20" s="1"/>
  <c r="T70" i="21"/>
  <c r="W150" i="20" s="1"/>
  <c r="U70" i="21"/>
  <c r="X150" i="20" s="1"/>
  <c r="V70" i="21"/>
  <c r="Y150" i="20" s="1"/>
  <c r="W70" i="21"/>
  <c r="Z150" i="20" s="1"/>
  <c r="X70" i="21"/>
  <c r="AA150" i="20" s="1"/>
  <c r="Y70" i="21"/>
  <c r="AB150" i="20" s="1"/>
  <c r="Z70" i="21"/>
  <c r="AC150" i="20" s="1"/>
  <c r="AA70" i="21"/>
  <c r="AD150" i="20" s="1"/>
  <c r="AB70" i="21"/>
  <c r="AE150" i="20" s="1"/>
  <c r="AC70" i="21"/>
  <c r="AF150" i="20" s="1"/>
  <c r="AD70" i="21"/>
  <c r="AG150" i="20" s="1"/>
  <c r="AE70" i="21"/>
  <c r="AH150" i="20" s="1"/>
  <c r="AF70" i="21"/>
  <c r="AI150" i="20" s="1"/>
  <c r="AG70" i="21"/>
  <c r="AJ150" i="20" s="1"/>
  <c r="AH70" i="21"/>
  <c r="AK150" i="20" s="1"/>
  <c r="AI70" i="21"/>
  <c r="AL150" i="20" s="1"/>
  <c r="AJ70" i="21"/>
  <c r="AM150" i="20" s="1"/>
  <c r="AK70" i="21"/>
  <c r="AN150" i="20" s="1"/>
  <c r="AL70" i="21"/>
  <c r="AO150" i="20" s="1"/>
  <c r="AM70" i="21"/>
  <c r="AP150" i="20" s="1"/>
  <c r="AN70" i="21"/>
  <c r="AQ150" i="20" s="1"/>
  <c r="AO70" i="21"/>
  <c r="AR150" i="20" s="1"/>
  <c r="AP70" i="21"/>
  <c r="AS150" i="20" s="1"/>
  <c r="AQ70" i="21"/>
  <c r="AT150" i="20" s="1"/>
  <c r="AR70" i="21"/>
  <c r="AU150" i="20" s="1"/>
  <c r="AS70" i="21"/>
  <c r="AV150" i="20" s="1"/>
  <c r="AT70" i="21"/>
  <c r="AW150" i="20" s="1"/>
  <c r="AU70" i="21"/>
  <c r="AX150" i="20" s="1"/>
  <c r="AV70" i="21"/>
  <c r="AY150" i="20" s="1"/>
  <c r="AW70" i="21"/>
  <c r="AZ150" i="20" s="1"/>
  <c r="AX70" i="21"/>
  <c r="BA150" i="20" s="1"/>
  <c r="AY70" i="21"/>
  <c r="BB150" i="20" s="1"/>
  <c r="AZ70" i="21"/>
  <c r="BC150" i="20" s="1"/>
  <c r="BA70" i="21"/>
  <c r="BD150" i="20" s="1"/>
  <c r="BB70" i="21"/>
  <c r="BE150" i="20" s="1"/>
  <c r="BC70" i="21"/>
  <c r="BF150" i="20" s="1"/>
  <c r="BD70" i="21"/>
  <c r="BG150" i="20" s="1"/>
  <c r="BE70" i="21"/>
  <c r="BH150" i="20" s="1"/>
  <c r="BF70" i="21"/>
  <c r="BI150" i="20" s="1"/>
  <c r="BG70" i="21"/>
  <c r="BJ150" i="20" s="1"/>
  <c r="BH70" i="21"/>
  <c r="BK150" i="20" s="1"/>
  <c r="BI70" i="21"/>
  <c r="BL150" i="20" s="1"/>
  <c r="BJ70" i="21"/>
  <c r="BM150" i="20" s="1"/>
  <c r="BK70" i="21"/>
  <c r="BN150" i="20" s="1"/>
  <c r="BL70" i="21"/>
  <c r="BO150" i="20" s="1"/>
  <c r="BM70" i="21"/>
  <c r="BP150" i="20" s="1"/>
  <c r="BN70" i="21"/>
  <c r="BQ150" i="20" s="1"/>
  <c r="BO70" i="21"/>
  <c r="BR150" i="20" s="1"/>
  <c r="H71" i="21"/>
  <c r="K151" i="20" s="1"/>
  <c r="I71" i="21"/>
  <c r="L151" i="20" s="1"/>
  <c r="J71" i="21"/>
  <c r="M151" i="20" s="1"/>
  <c r="K71" i="21"/>
  <c r="N151" i="20" s="1"/>
  <c r="L71" i="21"/>
  <c r="O151" i="20" s="1"/>
  <c r="M71" i="21"/>
  <c r="P151" i="20" s="1"/>
  <c r="N71" i="21"/>
  <c r="Q151" i="20" s="1"/>
  <c r="O71" i="21"/>
  <c r="R151" i="20" s="1"/>
  <c r="P71" i="21"/>
  <c r="S151" i="20" s="1"/>
  <c r="Q71" i="21"/>
  <c r="T151" i="20" s="1"/>
  <c r="R71" i="21"/>
  <c r="U151" i="20" s="1"/>
  <c r="S71" i="21"/>
  <c r="V151" i="20" s="1"/>
  <c r="T71" i="21"/>
  <c r="W151" i="20" s="1"/>
  <c r="U71" i="21"/>
  <c r="X151" i="20" s="1"/>
  <c r="V71" i="21"/>
  <c r="Y151" i="20" s="1"/>
  <c r="W71" i="21"/>
  <c r="Z151" i="20" s="1"/>
  <c r="X71" i="21"/>
  <c r="AA151" i="20" s="1"/>
  <c r="Y71" i="21"/>
  <c r="AB151" i="20" s="1"/>
  <c r="Z71" i="21"/>
  <c r="AC151" i="20" s="1"/>
  <c r="AA71" i="21"/>
  <c r="AD151" i="20" s="1"/>
  <c r="AB71" i="21"/>
  <c r="AE151" i="20" s="1"/>
  <c r="AC71" i="21"/>
  <c r="AF151" i="20" s="1"/>
  <c r="AD71" i="21"/>
  <c r="AG151" i="20" s="1"/>
  <c r="AE71" i="21"/>
  <c r="AH151" i="20" s="1"/>
  <c r="AF71" i="21"/>
  <c r="AI151" i="20" s="1"/>
  <c r="AG71" i="21"/>
  <c r="AJ151" i="20" s="1"/>
  <c r="AH71" i="21"/>
  <c r="AK151" i="20" s="1"/>
  <c r="AI71" i="21"/>
  <c r="AL151" i="20" s="1"/>
  <c r="AJ71" i="21"/>
  <c r="AM151" i="20" s="1"/>
  <c r="AK71" i="21"/>
  <c r="AN151" i="20" s="1"/>
  <c r="AL71" i="21"/>
  <c r="AO151" i="20" s="1"/>
  <c r="AM71" i="21"/>
  <c r="AP151" i="20" s="1"/>
  <c r="AN71" i="21"/>
  <c r="AQ151" i="20" s="1"/>
  <c r="AO71" i="21"/>
  <c r="AR151" i="20" s="1"/>
  <c r="AP71" i="21"/>
  <c r="AS151" i="20" s="1"/>
  <c r="AQ71" i="21"/>
  <c r="AT151" i="20" s="1"/>
  <c r="AR71" i="21"/>
  <c r="AU151" i="20" s="1"/>
  <c r="AS71" i="21"/>
  <c r="AV151" i="20" s="1"/>
  <c r="AT71" i="21"/>
  <c r="AW151" i="20" s="1"/>
  <c r="AU71" i="21"/>
  <c r="AX151" i="20" s="1"/>
  <c r="AV71" i="21"/>
  <c r="AY151" i="20" s="1"/>
  <c r="AW71" i="21"/>
  <c r="AZ151" i="20" s="1"/>
  <c r="AX71" i="21"/>
  <c r="BA151" i="20" s="1"/>
  <c r="AY71" i="21"/>
  <c r="BB151" i="20" s="1"/>
  <c r="AZ71" i="21"/>
  <c r="BC151" i="20" s="1"/>
  <c r="BA71" i="21"/>
  <c r="BD151" i="20" s="1"/>
  <c r="BB71" i="21"/>
  <c r="BE151" i="20" s="1"/>
  <c r="BC71" i="21"/>
  <c r="BF151" i="20" s="1"/>
  <c r="BD71" i="21"/>
  <c r="BG151" i="20" s="1"/>
  <c r="BE71" i="21"/>
  <c r="BH151" i="20" s="1"/>
  <c r="BF71" i="21"/>
  <c r="BI151" i="20" s="1"/>
  <c r="BG71" i="21"/>
  <c r="BJ151" i="20" s="1"/>
  <c r="BH71" i="21"/>
  <c r="BK151" i="20" s="1"/>
  <c r="BI71" i="21"/>
  <c r="BL151" i="20" s="1"/>
  <c r="BJ71" i="21"/>
  <c r="BM151" i="20" s="1"/>
  <c r="BK71" i="21"/>
  <c r="BN151" i="20" s="1"/>
  <c r="BL71" i="21"/>
  <c r="BO151" i="20" s="1"/>
  <c r="BM71" i="21"/>
  <c r="BP151" i="20" s="1"/>
  <c r="BN71" i="21"/>
  <c r="BQ151" i="20" s="1"/>
  <c r="BO71" i="21"/>
  <c r="BR151" i="20" s="1"/>
  <c r="H72" i="21"/>
  <c r="K152" i="20" s="1"/>
  <c r="I72" i="21"/>
  <c r="L152" i="20" s="1"/>
  <c r="J72" i="21"/>
  <c r="M152" i="20" s="1"/>
  <c r="K72" i="21"/>
  <c r="N152" i="20" s="1"/>
  <c r="L72" i="21"/>
  <c r="O152" i="20" s="1"/>
  <c r="M72" i="21"/>
  <c r="P152" i="20" s="1"/>
  <c r="N72" i="21"/>
  <c r="Q152" i="20" s="1"/>
  <c r="O72" i="21"/>
  <c r="R152" i="20" s="1"/>
  <c r="P72" i="21"/>
  <c r="S152" i="20" s="1"/>
  <c r="Q72" i="21"/>
  <c r="T152" i="20" s="1"/>
  <c r="R72" i="21"/>
  <c r="U152" i="20" s="1"/>
  <c r="S72" i="21"/>
  <c r="V152" i="20" s="1"/>
  <c r="T72" i="21"/>
  <c r="W152" i="20" s="1"/>
  <c r="U72" i="21"/>
  <c r="X152" i="20" s="1"/>
  <c r="V72" i="21"/>
  <c r="Y152" i="20" s="1"/>
  <c r="W72" i="21"/>
  <c r="Z152" i="20" s="1"/>
  <c r="X72" i="21"/>
  <c r="AA152" i="20" s="1"/>
  <c r="Y72" i="21"/>
  <c r="AB152" i="20" s="1"/>
  <c r="Z72" i="21"/>
  <c r="AC152" i="20" s="1"/>
  <c r="AA72" i="21"/>
  <c r="AD152" i="20" s="1"/>
  <c r="AB72" i="21"/>
  <c r="AE152" i="20" s="1"/>
  <c r="AC72" i="21"/>
  <c r="AF152" i="20" s="1"/>
  <c r="AD72" i="21"/>
  <c r="AG152" i="20" s="1"/>
  <c r="AE72" i="21"/>
  <c r="AH152" i="20" s="1"/>
  <c r="AF72" i="21"/>
  <c r="AI152" i="20" s="1"/>
  <c r="AG72" i="21"/>
  <c r="AJ152" i="20" s="1"/>
  <c r="AH72" i="21"/>
  <c r="AK152" i="20" s="1"/>
  <c r="AI72" i="21"/>
  <c r="AL152" i="20" s="1"/>
  <c r="AJ72" i="21"/>
  <c r="AM152" i="20" s="1"/>
  <c r="AK72" i="21"/>
  <c r="AN152" i="20" s="1"/>
  <c r="AL72" i="21"/>
  <c r="AO152" i="20" s="1"/>
  <c r="AM72" i="21"/>
  <c r="AP152" i="20" s="1"/>
  <c r="AN72" i="21"/>
  <c r="AQ152" i="20" s="1"/>
  <c r="AO72" i="21"/>
  <c r="AR152" i="20" s="1"/>
  <c r="AP72" i="21"/>
  <c r="AS152" i="20" s="1"/>
  <c r="AQ72" i="21"/>
  <c r="AT152" i="20" s="1"/>
  <c r="AR72" i="21"/>
  <c r="AU152" i="20" s="1"/>
  <c r="AS72" i="21"/>
  <c r="AV152" i="20" s="1"/>
  <c r="AT72" i="21"/>
  <c r="AW152" i="20" s="1"/>
  <c r="AU72" i="21"/>
  <c r="AX152" i="20" s="1"/>
  <c r="AV72" i="21"/>
  <c r="AY152" i="20" s="1"/>
  <c r="AW72" i="21"/>
  <c r="AZ152" i="20" s="1"/>
  <c r="AX72" i="21"/>
  <c r="BA152" i="20" s="1"/>
  <c r="AY72" i="21"/>
  <c r="BB152" i="20" s="1"/>
  <c r="AZ72" i="21"/>
  <c r="BC152" i="20" s="1"/>
  <c r="BA72" i="21"/>
  <c r="BD152" i="20" s="1"/>
  <c r="BB72" i="21"/>
  <c r="BE152" i="20" s="1"/>
  <c r="BC72" i="21"/>
  <c r="BF152" i="20" s="1"/>
  <c r="BD72" i="21"/>
  <c r="BG152" i="20" s="1"/>
  <c r="BE72" i="21"/>
  <c r="BH152" i="20" s="1"/>
  <c r="BF72" i="21"/>
  <c r="BI152" i="20" s="1"/>
  <c r="BG72" i="21"/>
  <c r="BJ152" i="20" s="1"/>
  <c r="BH72" i="21"/>
  <c r="BK152" i="20" s="1"/>
  <c r="BI72" i="21"/>
  <c r="BL152" i="20" s="1"/>
  <c r="BJ72" i="21"/>
  <c r="BM152" i="20" s="1"/>
  <c r="BK72" i="21"/>
  <c r="BN152" i="20" s="1"/>
  <c r="BL72" i="21"/>
  <c r="BO152" i="20" s="1"/>
  <c r="BM72" i="21"/>
  <c r="BP152" i="20" s="1"/>
  <c r="BN72" i="21"/>
  <c r="BQ152" i="20" s="1"/>
  <c r="BO72" i="21"/>
  <c r="BR152" i="20" s="1"/>
  <c r="K149" i="20"/>
  <c r="L149" i="20"/>
  <c r="M149" i="20"/>
  <c r="BJ63" i="21" l="1"/>
  <c r="AD63" i="21"/>
  <c r="AG149" i="20"/>
  <c r="AG147" i="20" s="1"/>
  <c r="AG135" i="20" s="1"/>
  <c r="BM149" i="20"/>
  <c r="AZ147" i="20"/>
  <c r="T147" i="20"/>
  <c r="T135" i="20" s="1"/>
  <c r="BP147" i="20"/>
  <c r="BP135" i="20" s="1"/>
  <c r="BB63" i="21"/>
  <c r="AT63" i="21"/>
  <c r="AL63" i="21"/>
  <c r="V63" i="21"/>
  <c r="N63" i="21"/>
  <c r="BO63" i="21"/>
  <c r="BN63" i="21"/>
  <c r="BF63" i="21"/>
  <c r="AX63" i="21"/>
  <c r="AP63" i="21"/>
  <c r="AH63" i="21"/>
  <c r="Z63" i="21"/>
  <c r="R63" i="21"/>
  <c r="J63" i="21"/>
  <c r="BR149" i="20"/>
  <c r="BR147" i="20" s="1"/>
  <c r="BR135" i="20" s="1"/>
  <c r="BM63" i="21"/>
  <c r="BI63" i="21"/>
  <c r="BE63" i="21"/>
  <c r="BA63" i="21"/>
  <c r="AW63" i="21"/>
  <c r="AS63" i="21"/>
  <c r="AO63" i="21"/>
  <c r="AK63" i="21"/>
  <c r="AG63" i="21"/>
  <c r="AC63" i="21"/>
  <c r="Y63" i="21"/>
  <c r="U63" i="21"/>
  <c r="Q63" i="21"/>
  <c r="M63" i="21"/>
  <c r="I63" i="21"/>
  <c r="L147" i="20"/>
  <c r="L135" i="20" s="1"/>
  <c r="BL63" i="21"/>
  <c r="BH63" i="21"/>
  <c r="BD63" i="21"/>
  <c r="AZ63" i="21"/>
  <c r="AV63" i="21"/>
  <c r="AR63" i="21"/>
  <c r="AN63" i="21"/>
  <c r="AJ63" i="21"/>
  <c r="AF63" i="21"/>
  <c r="AB63" i="21"/>
  <c r="X63" i="21"/>
  <c r="T63" i="21"/>
  <c r="P63" i="21"/>
  <c r="L63" i="21"/>
  <c r="H63" i="21"/>
  <c r="BQ147" i="20"/>
  <c r="BQ135" i="20" s="1"/>
  <c r="BI147" i="20"/>
  <c r="BI135" i="20" s="1"/>
  <c r="BE147" i="20"/>
  <c r="BE135" i="20" s="1"/>
  <c r="BA147" i="20"/>
  <c r="BA135" i="20" s="1"/>
  <c r="AW147" i="20"/>
  <c r="AS147" i="20"/>
  <c r="AS135" i="20" s="1"/>
  <c r="AO147" i="20"/>
  <c r="AO135" i="20" s="1"/>
  <c r="AK147" i="20"/>
  <c r="AC147" i="20"/>
  <c r="AC135" i="20" s="1"/>
  <c r="Y147" i="20"/>
  <c r="U147" i="20"/>
  <c r="U135" i="20" s="1"/>
  <c r="Q147" i="20"/>
  <c r="Q135" i="20" s="1"/>
  <c r="M147" i="20"/>
  <c r="BH147" i="20"/>
  <c r="BD147" i="20"/>
  <c r="BD135" i="20" s="1"/>
  <c r="AR147" i="20"/>
  <c r="AR135" i="20" s="1"/>
  <c r="AN147" i="20"/>
  <c r="AB147" i="20"/>
  <c r="X147" i="20"/>
  <c r="AJ147" i="20"/>
  <c r="I152" i="20"/>
  <c r="AF77" i="20" s="1"/>
  <c r="I151" i="20"/>
  <c r="AY76" i="20" s="1"/>
  <c r="BN147" i="20"/>
  <c r="BJ147" i="20"/>
  <c r="BJ135" i="20" s="1"/>
  <c r="BF147" i="20"/>
  <c r="BB147" i="20"/>
  <c r="AX147" i="20"/>
  <c r="AX135" i="20" s="1"/>
  <c r="AT147" i="20"/>
  <c r="AP147" i="20"/>
  <c r="AL147" i="20"/>
  <c r="AL135" i="20" s="1"/>
  <c r="AH147" i="20"/>
  <c r="AD147" i="20"/>
  <c r="Z147" i="20"/>
  <c r="Z135" i="20" s="1"/>
  <c r="V147" i="20"/>
  <c r="R147" i="20"/>
  <c r="N147" i="20"/>
  <c r="N135" i="20" s="1"/>
  <c r="I150" i="20"/>
  <c r="AZ75" i="20" s="1"/>
  <c r="BL147" i="20"/>
  <c r="BL135" i="20" s="1"/>
  <c r="AV147" i="20"/>
  <c r="AF147" i="20"/>
  <c r="AF135" i="20" s="1"/>
  <c r="P147" i="20"/>
  <c r="BK63" i="21"/>
  <c r="BG63" i="21"/>
  <c r="BC63" i="21"/>
  <c r="AY63" i="21"/>
  <c r="AU63" i="21"/>
  <c r="AQ63" i="21"/>
  <c r="AM63" i="21"/>
  <c r="AI63" i="21"/>
  <c r="AE63" i="21"/>
  <c r="AA63" i="21"/>
  <c r="W63" i="21"/>
  <c r="S63" i="21"/>
  <c r="O63" i="21"/>
  <c r="K63" i="21"/>
  <c r="BO147" i="20"/>
  <c r="BO135" i="20" s="1"/>
  <c r="BK147" i="20"/>
  <c r="BK135" i="20" s="1"/>
  <c r="BG147" i="20"/>
  <c r="BG135" i="20" s="1"/>
  <c r="BC147" i="20"/>
  <c r="AY147" i="20"/>
  <c r="AY135" i="20" s="1"/>
  <c r="AU147" i="20"/>
  <c r="AU135" i="20" s="1"/>
  <c r="AQ147" i="20"/>
  <c r="AM147" i="20"/>
  <c r="AM135" i="20" s="1"/>
  <c r="AI147" i="20"/>
  <c r="AI135" i="20" s="1"/>
  <c r="AE147" i="20"/>
  <c r="AA147" i="20"/>
  <c r="AA135" i="20" s="1"/>
  <c r="W147" i="20"/>
  <c r="W135" i="20" s="1"/>
  <c r="S147" i="20"/>
  <c r="O147" i="20"/>
  <c r="O135" i="20" s="1"/>
  <c r="K147" i="20"/>
  <c r="BM77" i="20" l="1"/>
  <c r="AU77" i="20"/>
  <c r="AW77" i="20"/>
  <c r="AE77" i="20"/>
  <c r="U77" i="20"/>
  <c r="M75" i="20"/>
  <c r="AS77" i="20"/>
  <c r="AA77" i="20"/>
  <c r="BK77" i="20"/>
  <c r="AC77" i="20"/>
  <c r="BQ77" i="20"/>
  <c r="O77" i="20"/>
  <c r="BG77" i="20"/>
  <c r="AT76" i="20"/>
  <c r="AK76" i="20"/>
  <c r="I149" i="20"/>
  <c r="BO74" i="20" s="1"/>
  <c r="P76" i="20"/>
  <c r="AI75" i="20"/>
  <c r="K77" i="20"/>
  <c r="AQ77" i="20"/>
  <c r="AD75" i="20"/>
  <c r="BN76" i="20"/>
  <c r="AF76" i="20"/>
  <c r="AT75" i="20"/>
  <c r="N76" i="20"/>
  <c r="M77" i="20"/>
  <c r="AG77" i="20"/>
  <c r="BA77" i="20"/>
  <c r="AS75" i="20"/>
  <c r="AV76" i="20"/>
  <c r="S77" i="20"/>
  <c r="AI77" i="20"/>
  <c r="AY77" i="20"/>
  <c r="BO77" i="20"/>
  <c r="BJ75" i="20"/>
  <c r="BQ76" i="20"/>
  <c r="AY75" i="20"/>
  <c r="AC75" i="20"/>
  <c r="BA76" i="20"/>
  <c r="O75" i="20"/>
  <c r="AD76" i="20"/>
  <c r="Q77" i="20"/>
  <c r="AK77" i="20"/>
  <c r="BI77" i="20"/>
  <c r="BI75" i="20"/>
  <c r="BP76" i="20"/>
  <c r="W77" i="20"/>
  <c r="AM77" i="20"/>
  <c r="BC77" i="20"/>
  <c r="N75" i="20"/>
  <c r="Q76" i="20"/>
  <c r="P77" i="20"/>
  <c r="S75" i="20"/>
  <c r="AM75" i="20"/>
  <c r="BC75" i="20"/>
  <c r="R76" i="20"/>
  <c r="AH76" i="20"/>
  <c r="AX76" i="20"/>
  <c r="BR76" i="20"/>
  <c r="Q75" i="20"/>
  <c r="AG75" i="20"/>
  <c r="AW75" i="20"/>
  <c r="BM75" i="20"/>
  <c r="T76" i="20"/>
  <c r="AJ76" i="20"/>
  <c r="AZ76" i="20"/>
  <c r="R75" i="20"/>
  <c r="AH75" i="20"/>
  <c r="AX75" i="20"/>
  <c r="BN75" i="20"/>
  <c r="U76" i="20"/>
  <c r="AO76" i="20"/>
  <c r="BE76" i="20"/>
  <c r="L77" i="20"/>
  <c r="P75" i="20"/>
  <c r="BO76" i="20"/>
  <c r="BM147" i="20"/>
  <c r="BM135" i="20" s="1"/>
  <c r="AQ75" i="20"/>
  <c r="U75" i="20"/>
  <c r="AK75" i="20"/>
  <c r="BQ75" i="20"/>
  <c r="X76" i="20"/>
  <c r="AN76" i="20"/>
  <c r="BD76" i="20"/>
  <c r="V75" i="20"/>
  <c r="AL75" i="20"/>
  <c r="BB75" i="20"/>
  <c r="BR75" i="20"/>
  <c r="Y76" i="20"/>
  <c r="AS76" i="20"/>
  <c r="BI76" i="20"/>
  <c r="AJ75" i="20"/>
  <c r="W75" i="20"/>
  <c r="BK75" i="20"/>
  <c r="V76" i="20"/>
  <c r="AL76" i="20"/>
  <c r="BF76" i="20"/>
  <c r="BA75" i="20"/>
  <c r="K75" i="20"/>
  <c r="AE75" i="20"/>
  <c r="AU75" i="20"/>
  <c r="BO75" i="20"/>
  <c r="Z76" i="20"/>
  <c r="AP76" i="20"/>
  <c r="BJ76" i="20"/>
  <c r="Y75" i="20"/>
  <c r="AO75" i="20"/>
  <c r="BE75" i="20"/>
  <c r="L76" i="20"/>
  <c r="AB76" i="20"/>
  <c r="AR76" i="20"/>
  <c r="BH76" i="20"/>
  <c r="Z75" i="20"/>
  <c r="AP75" i="20"/>
  <c r="BF75" i="20"/>
  <c r="M76" i="20"/>
  <c r="AG76" i="20"/>
  <c r="AW76" i="20"/>
  <c r="BM76" i="20"/>
  <c r="T77" i="20"/>
  <c r="BP75" i="20"/>
  <c r="BG75" i="20"/>
  <c r="AH77" i="20"/>
  <c r="BL76" i="20"/>
  <c r="AO77" i="20"/>
  <c r="AI76" i="20"/>
  <c r="V77" i="20"/>
  <c r="BB77" i="20"/>
  <c r="AV77" i="20"/>
  <c r="O76" i="20"/>
  <c r="R77" i="20"/>
  <c r="T75" i="20"/>
  <c r="S76" i="20"/>
  <c r="AL77" i="20"/>
  <c r="BL77" i="20"/>
  <c r="BF77" i="20"/>
  <c r="J75" i="20"/>
  <c r="F109" i="18"/>
  <c r="X75" i="20"/>
  <c r="AN75" i="20"/>
  <c r="BD75" i="20"/>
  <c r="F110" i="18"/>
  <c r="J76" i="20"/>
  <c r="BB76" i="20"/>
  <c r="W76" i="20"/>
  <c r="AM76" i="20"/>
  <c r="BC76" i="20"/>
  <c r="F111" i="18"/>
  <c r="J77" i="20"/>
  <c r="Y77" i="20"/>
  <c r="Z77" i="20"/>
  <c r="AP77" i="20"/>
  <c r="BJ77" i="20"/>
  <c r="AJ77" i="20"/>
  <c r="AZ77" i="20"/>
  <c r="BP77" i="20"/>
  <c r="K135" i="20"/>
  <c r="L75" i="20"/>
  <c r="AB75" i="20"/>
  <c r="AR75" i="20"/>
  <c r="BH75" i="20"/>
  <c r="BE77" i="20"/>
  <c r="K76" i="20"/>
  <c r="AA76" i="20"/>
  <c r="AQ76" i="20"/>
  <c r="BG76" i="20"/>
  <c r="N77" i="20"/>
  <c r="AD77" i="20"/>
  <c r="AX77" i="20"/>
  <c r="BR77" i="20"/>
  <c r="X77" i="20"/>
  <c r="AN77" i="20"/>
  <c r="BD77" i="20"/>
  <c r="AT77" i="20"/>
  <c r="AF75" i="20"/>
  <c r="AV75" i="20"/>
  <c r="BL75" i="20"/>
  <c r="AA75" i="20"/>
  <c r="AE76" i="20"/>
  <c r="AU76" i="20"/>
  <c r="BK76" i="20"/>
  <c r="AB77" i="20"/>
  <c r="AR77" i="20"/>
  <c r="BH77" i="20"/>
  <c r="BN77" i="20"/>
  <c r="AC76" i="20"/>
  <c r="AS74" i="20" l="1"/>
  <c r="BM74" i="20"/>
  <c r="Q74" i="20"/>
  <c r="M74" i="20"/>
  <c r="O74" i="20"/>
  <c r="Z74" i="20"/>
  <c r="P74" i="20"/>
  <c r="BR74" i="20"/>
  <c r="AH74" i="20"/>
  <c r="N74" i="20"/>
  <c r="L74" i="20"/>
  <c r="AA74" i="20"/>
  <c r="BP74" i="20"/>
  <c r="R74" i="20"/>
  <c r="AE74" i="20"/>
  <c r="AD74" i="20"/>
  <c r="AB74" i="20"/>
  <c r="BA74" i="20"/>
  <c r="U74" i="20"/>
  <c r="AQ74" i="20"/>
  <c r="AP74" i="20"/>
  <c r="X74" i="20"/>
  <c r="W74" i="20"/>
  <c r="V74" i="20"/>
  <c r="T74" i="20"/>
  <c r="Y74" i="20"/>
  <c r="AV74" i="20"/>
  <c r="AF74" i="20"/>
  <c r="AX74" i="20"/>
  <c r="AW74" i="20"/>
  <c r="BQ74" i="20"/>
  <c r="K74" i="20"/>
  <c r="BD74" i="20"/>
  <c r="BC74" i="20"/>
  <c r="BB74" i="20"/>
  <c r="AZ74" i="20"/>
  <c r="AO74" i="20"/>
  <c r="J74" i="20"/>
  <c r="AI74" i="20"/>
  <c r="S74" i="20"/>
  <c r="BN74" i="20"/>
  <c r="BE74" i="20"/>
  <c r="BK74" i="20"/>
  <c r="BJ74" i="20"/>
  <c r="BH74" i="20"/>
  <c r="AK74" i="20"/>
  <c r="AU74" i="20"/>
  <c r="AT74" i="20"/>
  <c r="AR74" i="20"/>
  <c r="BI74" i="20"/>
  <c r="AC74" i="20"/>
  <c r="BG74" i="20"/>
  <c r="BF74" i="20"/>
  <c r="AN74" i="20"/>
  <c r="AM74" i="20"/>
  <c r="AL74" i="20"/>
  <c r="AJ74" i="20"/>
  <c r="AG74" i="20"/>
  <c r="F108" i="18"/>
  <c r="F106" i="18" s="1"/>
  <c r="AY74" i="20"/>
  <c r="BL74" i="20"/>
  <c r="I147" i="20"/>
  <c r="I77" i="20"/>
  <c r="I75" i="20"/>
  <c r="I76" i="20"/>
  <c r="I74" i="20" l="1"/>
  <c r="BB42" i="9"/>
  <c r="V39" i="25" s="1"/>
  <c r="BO85" i="5"/>
  <c r="BO73" i="8" s="1"/>
  <c r="G85" i="5"/>
  <c r="G73" i="8" s="1"/>
  <c r="F4" i="7"/>
  <c r="G4" i="7"/>
  <c r="H4" i="7"/>
  <c r="I4" i="7"/>
  <c r="J4" i="7"/>
  <c r="K4" i="7"/>
  <c r="K53" i="7" s="1"/>
  <c r="R6" i="7"/>
  <c r="AE6" i="7" s="1"/>
  <c r="X6" i="7"/>
  <c r="X4" i="7" s="1"/>
  <c r="C10" i="4"/>
  <c r="F10" i="4"/>
  <c r="C55" i="4"/>
  <c r="C100" i="4"/>
  <c r="F100" i="4" s="1"/>
  <c r="C145" i="4"/>
  <c r="C190" i="4"/>
  <c r="F190" i="4" s="1"/>
  <c r="C235" i="4"/>
  <c r="N41" i="5" l="1"/>
  <c r="N39" i="5" s="1"/>
  <c r="N27" i="8" s="1"/>
  <c r="N19" i="8" s="1"/>
  <c r="AD41" i="5"/>
  <c r="AD39" i="5" s="1"/>
  <c r="AD27" i="8" s="1"/>
  <c r="AD19" i="8" s="1"/>
  <c r="AT41" i="5"/>
  <c r="AT39" i="5" s="1"/>
  <c r="AT27" i="8" s="1"/>
  <c r="AT19" i="8" s="1"/>
  <c r="BJ41" i="5"/>
  <c r="BJ39" i="5" s="1"/>
  <c r="BJ27" i="8" s="1"/>
  <c r="BJ19" i="8" s="1"/>
  <c r="BZ41" i="5"/>
  <c r="BZ39" i="5" s="1"/>
  <c r="BZ27" i="8" s="1"/>
  <c r="BZ19" i="8" s="1"/>
  <c r="CP41" i="5"/>
  <c r="CP39" i="5" s="1"/>
  <c r="CP27" i="8" s="1"/>
  <c r="DF41" i="5"/>
  <c r="DF39" i="5" s="1"/>
  <c r="DF27" i="8" s="1"/>
  <c r="DF19" i="8" s="1"/>
  <c r="DV41" i="5"/>
  <c r="DV39" i="5" s="1"/>
  <c r="DV27" i="8" s="1"/>
  <c r="DV19" i="8" s="1"/>
  <c r="P41" i="5"/>
  <c r="P39" i="5" s="1"/>
  <c r="P27" i="8" s="1"/>
  <c r="P19" i="8" s="1"/>
  <c r="AF41" i="5"/>
  <c r="AF39" i="5" s="1"/>
  <c r="AF27" i="8" s="1"/>
  <c r="AF19" i="8" s="1"/>
  <c r="AV41" i="5"/>
  <c r="AV39" i="5" s="1"/>
  <c r="AV27" i="8" s="1"/>
  <c r="AV19" i="8" s="1"/>
  <c r="BL41" i="5"/>
  <c r="BL39" i="5" s="1"/>
  <c r="BL27" i="8" s="1"/>
  <c r="CB41" i="5"/>
  <c r="CB39" i="5" s="1"/>
  <c r="CB27" i="8" s="1"/>
  <c r="CB19" i="8" s="1"/>
  <c r="CR41" i="5"/>
  <c r="CR39" i="5" s="1"/>
  <c r="CR27" i="8" s="1"/>
  <c r="CR19" i="8" s="1"/>
  <c r="DH41" i="5"/>
  <c r="DH39" i="5" s="1"/>
  <c r="DH27" i="8" s="1"/>
  <c r="DH19" i="8" s="1"/>
  <c r="F41" i="5"/>
  <c r="F39" i="5" s="1"/>
  <c r="F27" i="8" s="1"/>
  <c r="F26" i="26" s="1"/>
  <c r="F18" i="26" s="1"/>
  <c r="V41" i="5"/>
  <c r="V39" i="5" s="1"/>
  <c r="V27" i="8" s="1"/>
  <c r="V19" i="8" s="1"/>
  <c r="AL41" i="5"/>
  <c r="AL39" i="5" s="1"/>
  <c r="AL27" i="8" s="1"/>
  <c r="AL19" i="8" s="1"/>
  <c r="BB41" i="5"/>
  <c r="BB39" i="5" s="1"/>
  <c r="BB27" i="8" s="1"/>
  <c r="BB19" i="8" s="1"/>
  <c r="BR41" i="5"/>
  <c r="BR39" i="5" s="1"/>
  <c r="BR27" i="8" s="1"/>
  <c r="BR19" i="8" s="1"/>
  <c r="CH41" i="5"/>
  <c r="CH39" i="5" s="1"/>
  <c r="CH27" i="8" s="1"/>
  <c r="CH19" i="8" s="1"/>
  <c r="CX41" i="5"/>
  <c r="CX39" i="5" s="1"/>
  <c r="CX27" i="8" s="1"/>
  <c r="CX19" i="8" s="1"/>
  <c r="DN41" i="5"/>
  <c r="DN39" i="5" s="1"/>
  <c r="DN27" i="8" s="1"/>
  <c r="DN19" i="8" s="1"/>
  <c r="H41" i="5"/>
  <c r="H39" i="5" s="1"/>
  <c r="H27" i="8" s="1"/>
  <c r="X41" i="5"/>
  <c r="X39" i="5" s="1"/>
  <c r="X27" i="8" s="1"/>
  <c r="X19" i="8" s="1"/>
  <c r="AN41" i="5"/>
  <c r="AN39" i="5" s="1"/>
  <c r="AN27" i="8" s="1"/>
  <c r="AN19" i="8" s="1"/>
  <c r="BD41" i="5"/>
  <c r="BD39" i="5" s="1"/>
  <c r="BD27" i="8" s="1"/>
  <c r="BD19" i="8" s="1"/>
  <c r="CJ41" i="5"/>
  <c r="CJ39" i="5" s="1"/>
  <c r="CJ27" i="8" s="1"/>
  <c r="CJ19" i="8" s="1"/>
  <c r="CZ41" i="5"/>
  <c r="CZ39" i="5" s="1"/>
  <c r="CZ27" i="8" s="1"/>
  <c r="CZ19" i="8" s="1"/>
  <c r="DP41" i="5"/>
  <c r="DP39" i="5" s="1"/>
  <c r="DP27" i="8" s="1"/>
  <c r="DP19" i="8" s="1"/>
  <c r="BT41" i="5"/>
  <c r="BT39" i="5" s="1"/>
  <c r="BT27" i="8" s="1"/>
  <c r="BT19" i="8" s="1"/>
  <c r="AH6" i="7"/>
  <c r="G41" i="5"/>
  <c r="G39" i="5" s="1"/>
  <c r="G27" i="8" s="1"/>
  <c r="G19" i="8" s="1"/>
  <c r="K41" i="5"/>
  <c r="K39" i="5" s="1"/>
  <c r="K27" i="8" s="1"/>
  <c r="K19" i="8" s="1"/>
  <c r="O41" i="5"/>
  <c r="O39" i="5" s="1"/>
  <c r="O27" i="8" s="1"/>
  <c r="O19" i="8" s="1"/>
  <c r="S41" i="5"/>
  <c r="S39" i="5" s="1"/>
  <c r="S27" i="8" s="1"/>
  <c r="S19" i="8" s="1"/>
  <c r="W41" i="5"/>
  <c r="W39" i="5" s="1"/>
  <c r="W27" i="8" s="1"/>
  <c r="W19" i="8" s="1"/>
  <c r="AA41" i="5"/>
  <c r="AA39" i="5" s="1"/>
  <c r="AA27" i="8" s="1"/>
  <c r="AA19" i="8" s="1"/>
  <c r="AE41" i="5"/>
  <c r="AE39" i="5" s="1"/>
  <c r="AE27" i="8" s="1"/>
  <c r="AI41" i="5"/>
  <c r="AI39" i="5" s="1"/>
  <c r="AI27" i="8" s="1"/>
  <c r="AI19" i="8" s="1"/>
  <c r="AM41" i="5"/>
  <c r="AM39" i="5" s="1"/>
  <c r="AM27" i="8" s="1"/>
  <c r="AM19" i="8" s="1"/>
  <c r="AQ41" i="5"/>
  <c r="AQ39" i="5" s="1"/>
  <c r="AQ27" i="8" s="1"/>
  <c r="AQ19" i="8" s="1"/>
  <c r="AU41" i="5"/>
  <c r="AU39" i="5" s="1"/>
  <c r="AU27" i="8" s="1"/>
  <c r="AU19" i="8" s="1"/>
  <c r="AY41" i="5"/>
  <c r="AY39" i="5" s="1"/>
  <c r="AY27" i="8" s="1"/>
  <c r="AY19" i="8" s="1"/>
  <c r="BC41" i="5"/>
  <c r="BC39" i="5" s="1"/>
  <c r="BC27" i="8" s="1"/>
  <c r="BC19" i="8" s="1"/>
  <c r="BG41" i="5"/>
  <c r="BG39" i="5" s="1"/>
  <c r="BG27" i="8" s="1"/>
  <c r="BG19" i="8" s="1"/>
  <c r="BK41" i="5"/>
  <c r="BK39" i="5" s="1"/>
  <c r="BK27" i="8" s="1"/>
  <c r="BK19" i="8" s="1"/>
  <c r="BO41" i="5"/>
  <c r="BO39" i="5" s="1"/>
  <c r="BO27" i="8" s="1"/>
  <c r="BO19" i="8" s="1"/>
  <c r="BS41" i="5"/>
  <c r="BS39" i="5" s="1"/>
  <c r="BS27" i="8" s="1"/>
  <c r="BS19" i="8" s="1"/>
  <c r="BW41" i="5"/>
  <c r="BW39" i="5" s="1"/>
  <c r="BW27" i="8" s="1"/>
  <c r="BW19" i="8" s="1"/>
  <c r="CA41" i="5"/>
  <c r="CA39" i="5" s="1"/>
  <c r="CA27" i="8" s="1"/>
  <c r="CA19" i="8" s="1"/>
  <c r="CE41" i="5"/>
  <c r="CE39" i="5" s="1"/>
  <c r="CE27" i="8" s="1"/>
  <c r="CE19" i="8" s="1"/>
  <c r="CI41" i="5"/>
  <c r="CI39" i="5" s="1"/>
  <c r="CI27" i="8" s="1"/>
  <c r="CI19" i="8" s="1"/>
  <c r="CM41" i="5"/>
  <c r="CM39" i="5" s="1"/>
  <c r="CM27" i="8" s="1"/>
  <c r="CQ41" i="5"/>
  <c r="CQ39" i="5" s="1"/>
  <c r="CQ27" i="8" s="1"/>
  <c r="CQ19" i="8" s="1"/>
  <c r="CU41" i="5"/>
  <c r="CU39" i="5" s="1"/>
  <c r="CU27" i="8" s="1"/>
  <c r="CU19" i="8" s="1"/>
  <c r="CY41" i="5"/>
  <c r="CY39" i="5" s="1"/>
  <c r="CY27" i="8" s="1"/>
  <c r="CY19" i="8" s="1"/>
  <c r="DC41" i="5"/>
  <c r="DC39" i="5" s="1"/>
  <c r="DC27" i="8" s="1"/>
  <c r="DC19" i="8" s="1"/>
  <c r="DG41" i="5"/>
  <c r="DG39" i="5" s="1"/>
  <c r="DG27" i="8" s="1"/>
  <c r="DG19" i="8" s="1"/>
  <c r="DK41" i="5"/>
  <c r="DK39" i="5" s="1"/>
  <c r="DK27" i="8" s="1"/>
  <c r="DK19" i="8" s="1"/>
  <c r="DO41" i="5"/>
  <c r="DO39" i="5" s="1"/>
  <c r="DO27" i="8" s="1"/>
  <c r="DO19" i="8" s="1"/>
  <c r="DS41" i="5"/>
  <c r="DS39" i="5" s="1"/>
  <c r="DS27" i="8" s="1"/>
  <c r="DS19" i="8" s="1"/>
  <c r="I41" i="5"/>
  <c r="I39" i="5" s="1"/>
  <c r="I27" i="8" s="1"/>
  <c r="I19" i="8" s="1"/>
  <c r="M41" i="5"/>
  <c r="M39" i="5" s="1"/>
  <c r="M27" i="8" s="1"/>
  <c r="M19" i="8" s="1"/>
  <c r="Q41" i="5"/>
  <c r="Q39" i="5" s="1"/>
  <c r="Q27" i="8" s="1"/>
  <c r="Q19" i="8" s="1"/>
  <c r="U41" i="5"/>
  <c r="U39" i="5" s="1"/>
  <c r="U27" i="8" s="1"/>
  <c r="U19" i="8" s="1"/>
  <c r="Y41" i="5"/>
  <c r="Y39" i="5" s="1"/>
  <c r="Y27" i="8" s="1"/>
  <c r="Y19" i="8" s="1"/>
  <c r="AC41" i="5"/>
  <c r="AC39" i="5" s="1"/>
  <c r="AC27" i="8" s="1"/>
  <c r="AC19" i="8" s="1"/>
  <c r="AG41" i="5"/>
  <c r="AG39" i="5" s="1"/>
  <c r="AG27" i="8" s="1"/>
  <c r="AG19" i="8" s="1"/>
  <c r="AK41" i="5"/>
  <c r="AK39" i="5" s="1"/>
  <c r="AK27" i="8" s="1"/>
  <c r="AO41" i="5"/>
  <c r="AO39" i="5" s="1"/>
  <c r="AO27" i="8" s="1"/>
  <c r="AO19" i="8" s="1"/>
  <c r="AS41" i="5"/>
  <c r="AS39" i="5" s="1"/>
  <c r="AS27" i="8" s="1"/>
  <c r="AS19" i="8" s="1"/>
  <c r="AW41" i="5"/>
  <c r="AW39" i="5" s="1"/>
  <c r="AW27" i="8" s="1"/>
  <c r="AW19" i="8" s="1"/>
  <c r="BA41" i="5"/>
  <c r="BA39" i="5" s="1"/>
  <c r="BA27" i="8" s="1"/>
  <c r="BA19" i="8" s="1"/>
  <c r="BE41" i="5"/>
  <c r="BE39" i="5" s="1"/>
  <c r="BE27" i="8" s="1"/>
  <c r="BI41" i="5"/>
  <c r="BI39" i="5" s="1"/>
  <c r="BI27" i="8" s="1"/>
  <c r="BM41" i="5"/>
  <c r="BM39" i="5" s="1"/>
  <c r="BM27" i="8" s="1"/>
  <c r="BM19" i="8" s="1"/>
  <c r="BQ41" i="5"/>
  <c r="BQ39" i="5" s="1"/>
  <c r="BQ27" i="8" s="1"/>
  <c r="BQ19" i="8" s="1"/>
  <c r="BU41" i="5"/>
  <c r="BU39" i="5" s="1"/>
  <c r="BU27" i="8" s="1"/>
  <c r="BU19" i="8" s="1"/>
  <c r="BY41" i="5"/>
  <c r="BY39" i="5" s="1"/>
  <c r="BY27" i="8" s="1"/>
  <c r="BY19" i="8" s="1"/>
  <c r="CC41" i="5"/>
  <c r="CC39" i="5" s="1"/>
  <c r="CC27" i="8" s="1"/>
  <c r="CC19" i="8" s="1"/>
  <c r="CG41" i="5"/>
  <c r="CG39" i="5" s="1"/>
  <c r="CG27" i="8" s="1"/>
  <c r="CG19" i="8" s="1"/>
  <c r="CK41" i="5"/>
  <c r="CK39" i="5" s="1"/>
  <c r="CK27" i="8" s="1"/>
  <c r="CK19" i="8" s="1"/>
  <c r="CO41" i="5"/>
  <c r="CO39" i="5" s="1"/>
  <c r="CO27" i="8" s="1"/>
  <c r="CO19" i="8" s="1"/>
  <c r="CS41" i="5"/>
  <c r="CS39" i="5" s="1"/>
  <c r="CS27" i="8" s="1"/>
  <c r="CS19" i="8" s="1"/>
  <c r="CW41" i="5"/>
  <c r="CW39" i="5" s="1"/>
  <c r="CW27" i="8" s="1"/>
  <c r="CW19" i="8" s="1"/>
  <c r="DA41" i="5"/>
  <c r="DA39" i="5" s="1"/>
  <c r="DA27" i="8" s="1"/>
  <c r="DA19" i="8" s="1"/>
  <c r="DE41" i="5"/>
  <c r="DE39" i="5" s="1"/>
  <c r="DE27" i="8" s="1"/>
  <c r="DI41" i="5"/>
  <c r="DI39" i="5" s="1"/>
  <c r="DI27" i="8" s="1"/>
  <c r="DI19" i="8" s="1"/>
  <c r="DM41" i="5"/>
  <c r="DM39" i="5" s="1"/>
  <c r="DM27" i="8" s="1"/>
  <c r="DM19" i="8" s="1"/>
  <c r="DQ41" i="5"/>
  <c r="DQ39" i="5" s="1"/>
  <c r="DQ27" i="8" s="1"/>
  <c r="DQ19" i="8" s="1"/>
  <c r="DU41" i="5"/>
  <c r="DU39" i="5" s="1"/>
  <c r="DU27" i="8" s="1"/>
  <c r="DU19" i="8" s="1"/>
  <c r="DT41" i="5"/>
  <c r="DT39" i="5" s="1"/>
  <c r="DT27" i="8" s="1"/>
  <c r="DL41" i="5"/>
  <c r="DL39" i="5" s="1"/>
  <c r="DL27" i="8" s="1"/>
  <c r="DL19" i="8" s="1"/>
  <c r="DD41" i="5"/>
  <c r="DD39" i="5" s="1"/>
  <c r="DD27" i="8" s="1"/>
  <c r="DD19" i="8" s="1"/>
  <c r="CV41" i="5"/>
  <c r="CV39" i="5" s="1"/>
  <c r="CV27" i="8" s="1"/>
  <c r="CV19" i="8" s="1"/>
  <c r="CN41" i="5"/>
  <c r="CN39" i="5" s="1"/>
  <c r="CN27" i="8" s="1"/>
  <c r="CN19" i="8" s="1"/>
  <c r="CF41" i="5"/>
  <c r="CF39" i="5" s="1"/>
  <c r="CF27" i="8" s="1"/>
  <c r="CF19" i="8" s="1"/>
  <c r="BX41" i="5"/>
  <c r="BX39" i="5" s="1"/>
  <c r="BX27" i="8" s="1"/>
  <c r="BX19" i="8" s="1"/>
  <c r="BP41" i="5"/>
  <c r="BP39" i="5" s="1"/>
  <c r="BP27" i="8" s="1"/>
  <c r="BP19" i="8" s="1"/>
  <c r="BH41" i="5"/>
  <c r="BH39" i="5" s="1"/>
  <c r="BH27" i="8" s="1"/>
  <c r="BH19" i="8" s="1"/>
  <c r="AZ41" i="5"/>
  <c r="AZ39" i="5" s="1"/>
  <c r="AZ27" i="8" s="1"/>
  <c r="AR41" i="5"/>
  <c r="AR39" i="5" s="1"/>
  <c r="AR27" i="8" s="1"/>
  <c r="AR19" i="8" s="1"/>
  <c r="AJ41" i="5"/>
  <c r="AJ39" i="5" s="1"/>
  <c r="AJ27" i="8" s="1"/>
  <c r="AJ19" i="8" s="1"/>
  <c r="AB41" i="5"/>
  <c r="AB39" i="5" s="1"/>
  <c r="AB27" i="8" s="1"/>
  <c r="AB19" i="8" s="1"/>
  <c r="T41" i="5"/>
  <c r="T39" i="5" s="1"/>
  <c r="T27" i="8" s="1"/>
  <c r="T19" i="8" s="1"/>
  <c r="L41" i="5"/>
  <c r="L39" i="5" s="1"/>
  <c r="L27" i="8" s="1"/>
  <c r="L19" i="8" s="1"/>
  <c r="DR41" i="5"/>
  <c r="DR39" i="5" s="1"/>
  <c r="DR27" i="8" s="1"/>
  <c r="DR19" i="8" s="1"/>
  <c r="DJ41" i="5"/>
  <c r="DJ39" i="5" s="1"/>
  <c r="DJ27" i="8" s="1"/>
  <c r="DJ19" i="8" s="1"/>
  <c r="DB41" i="5"/>
  <c r="DB39" i="5" s="1"/>
  <c r="DB27" i="8" s="1"/>
  <c r="DB19" i="8" s="1"/>
  <c r="CT41" i="5"/>
  <c r="CT39" i="5" s="1"/>
  <c r="CT27" i="8" s="1"/>
  <c r="CT19" i="8" s="1"/>
  <c r="CL41" i="5"/>
  <c r="CL39" i="5" s="1"/>
  <c r="CL27" i="8" s="1"/>
  <c r="CL19" i="8" s="1"/>
  <c r="CD41" i="5"/>
  <c r="CD39" i="5" s="1"/>
  <c r="CD27" i="8" s="1"/>
  <c r="BV41" i="5"/>
  <c r="BV39" i="5" s="1"/>
  <c r="BV27" i="8" s="1"/>
  <c r="BV19" i="8" s="1"/>
  <c r="BN41" i="5"/>
  <c r="BN39" i="5" s="1"/>
  <c r="BN27" i="8" s="1"/>
  <c r="BN19" i="8" s="1"/>
  <c r="BF41" i="5"/>
  <c r="BF39" i="5" s="1"/>
  <c r="BF27" i="8" s="1"/>
  <c r="BF19" i="8" s="1"/>
  <c r="AX41" i="5"/>
  <c r="AX39" i="5" s="1"/>
  <c r="AX27" i="8" s="1"/>
  <c r="AX19" i="8" s="1"/>
  <c r="AP41" i="5"/>
  <c r="AP39" i="5" s="1"/>
  <c r="AP27" i="8" s="1"/>
  <c r="AP19" i="8" s="1"/>
  <c r="AH41" i="5"/>
  <c r="AH39" i="5" s="1"/>
  <c r="AH27" i="8" s="1"/>
  <c r="Z41" i="5"/>
  <c r="Z39" i="5" s="1"/>
  <c r="Z27" i="8" s="1"/>
  <c r="Z19" i="8" s="1"/>
  <c r="R41" i="5"/>
  <c r="R39" i="5" s="1"/>
  <c r="R27" i="8" s="1"/>
  <c r="R19" i="8" s="1"/>
  <c r="J41" i="5"/>
  <c r="J39" i="5" s="1"/>
  <c r="J27" i="8" s="1"/>
  <c r="J19" i="8" s="1"/>
  <c r="Q6" i="7"/>
  <c r="Q4" i="7" s="1"/>
  <c r="R4" i="7"/>
  <c r="J39" i="15"/>
  <c r="BB56" i="9"/>
  <c r="J51" i="15" s="1"/>
  <c r="BE19" i="8"/>
  <c r="F235" i="4"/>
  <c r="F232" i="4" s="1"/>
  <c r="F187" i="4"/>
  <c r="CP19" i="8"/>
  <c r="F6" i="4"/>
  <c r="G10" i="4"/>
  <c r="G100" i="4"/>
  <c r="F97" i="4"/>
  <c r="F145" i="4"/>
  <c r="G190" i="4"/>
  <c r="V26" i="26" l="1"/>
  <c r="V18" i="26" s="1"/>
  <c r="N26" i="26"/>
  <c r="N18" i="26" s="1"/>
  <c r="Q26" i="26"/>
  <c r="Q18" i="26" s="1"/>
  <c r="G25" i="16"/>
  <c r="G17" i="16" s="1"/>
  <c r="Z26" i="26"/>
  <c r="Z18" i="26" s="1"/>
  <c r="AA26" i="26"/>
  <c r="AA18" i="26" s="1"/>
  <c r="R26" i="26"/>
  <c r="R18" i="26" s="1"/>
  <c r="AL26" i="26"/>
  <c r="AL18" i="26" s="1"/>
  <c r="BL19" i="8"/>
  <c r="AC26" i="26"/>
  <c r="AC18" i="26" s="1"/>
  <c r="I26" i="26"/>
  <c r="I18" i="26" s="1"/>
  <c r="O25" i="16"/>
  <c r="O17" i="16" s="1"/>
  <c r="F25" i="16"/>
  <c r="F17" i="16" s="1"/>
  <c r="H26" i="26"/>
  <c r="H18" i="26" s="1"/>
  <c r="F19" i="8"/>
  <c r="AT26" i="26"/>
  <c r="AT18" i="26" s="1"/>
  <c r="AZ19" i="8"/>
  <c r="H19" i="8"/>
  <c r="AK19" i="8"/>
  <c r="AN26" i="26"/>
  <c r="AN18" i="26" s="1"/>
  <c r="AO26" i="26"/>
  <c r="AO18" i="26" s="1"/>
  <c r="Y26" i="26"/>
  <c r="Y18" i="26" s="1"/>
  <c r="AQ26" i="26"/>
  <c r="AQ18" i="26" s="1"/>
  <c r="P25" i="16"/>
  <c r="P17" i="16" s="1"/>
  <c r="K26" i="26"/>
  <c r="K18" i="26" s="1"/>
  <c r="AR26" i="26"/>
  <c r="AR18" i="26" s="1"/>
  <c r="O26" i="26"/>
  <c r="O18" i="26" s="1"/>
  <c r="U26" i="26"/>
  <c r="U18" i="26" s="1"/>
  <c r="J25" i="16"/>
  <c r="J17" i="16" s="1"/>
  <c r="K25" i="16"/>
  <c r="K17" i="16" s="1"/>
  <c r="F61" i="5"/>
  <c r="F59" i="5" s="1"/>
  <c r="F24" i="9" s="1"/>
  <c r="J61" i="5"/>
  <c r="J59" i="5" s="1"/>
  <c r="J24" i="9" s="1"/>
  <c r="J16" i="9" s="1"/>
  <c r="J14" i="9" s="1"/>
  <c r="N61" i="5"/>
  <c r="N59" i="5" s="1"/>
  <c r="N24" i="9" s="1"/>
  <c r="N16" i="9" s="1"/>
  <c r="N14" i="9" s="1"/>
  <c r="R61" i="5"/>
  <c r="R59" i="5" s="1"/>
  <c r="R24" i="9" s="1"/>
  <c r="R16" i="9" s="1"/>
  <c r="R14" i="9" s="1"/>
  <c r="V61" i="5"/>
  <c r="V59" i="5" s="1"/>
  <c r="V24" i="9" s="1"/>
  <c r="V16" i="9" s="1"/>
  <c r="V14" i="9" s="1"/>
  <c r="Z61" i="5"/>
  <c r="Z59" i="5" s="1"/>
  <c r="Z24" i="9" s="1"/>
  <c r="Z16" i="9" s="1"/>
  <c r="Z14" i="9" s="1"/>
  <c r="AD61" i="5"/>
  <c r="AD59" i="5" s="1"/>
  <c r="AD24" i="9" s="1"/>
  <c r="AD16" i="9" s="1"/>
  <c r="AD14" i="9" s="1"/>
  <c r="AH61" i="5"/>
  <c r="AH59" i="5" s="1"/>
  <c r="AH24" i="9" s="1"/>
  <c r="AH16" i="9" s="1"/>
  <c r="AH14" i="9" s="1"/>
  <c r="AL61" i="5"/>
  <c r="AL59" i="5" s="1"/>
  <c r="AL24" i="9" s="1"/>
  <c r="AL16" i="9" s="1"/>
  <c r="AL14" i="9" s="1"/>
  <c r="AP61" i="5"/>
  <c r="AP59" i="5" s="1"/>
  <c r="AP24" i="9" s="1"/>
  <c r="AP16" i="9" s="1"/>
  <c r="AP14" i="9" s="1"/>
  <c r="AT61" i="5"/>
  <c r="AT59" i="5" s="1"/>
  <c r="AT24" i="9" s="1"/>
  <c r="AT16" i="9" s="1"/>
  <c r="AT14" i="9" s="1"/>
  <c r="AX61" i="5"/>
  <c r="AX59" i="5" s="1"/>
  <c r="AX24" i="9" s="1"/>
  <c r="AX16" i="9" s="1"/>
  <c r="AX14" i="9" s="1"/>
  <c r="BB61" i="5"/>
  <c r="BB59" i="5" s="1"/>
  <c r="BB24" i="9" s="1"/>
  <c r="BB16" i="9" s="1"/>
  <c r="BB14" i="9" s="1"/>
  <c r="BF61" i="5"/>
  <c r="BF59" i="5" s="1"/>
  <c r="BF24" i="9" s="1"/>
  <c r="BJ61" i="5"/>
  <c r="BJ59" i="5" s="1"/>
  <c r="BJ24" i="9" s="1"/>
  <c r="BJ16" i="9" s="1"/>
  <c r="BJ14" i="9" s="1"/>
  <c r="BN61" i="5"/>
  <c r="BN59" i="5" s="1"/>
  <c r="BN24" i="9" s="1"/>
  <c r="BN16" i="9" s="1"/>
  <c r="BN14" i="9" s="1"/>
  <c r="BR61" i="5"/>
  <c r="BR59" i="5" s="1"/>
  <c r="BR24" i="9" s="1"/>
  <c r="BV61" i="5"/>
  <c r="BV59" i="5" s="1"/>
  <c r="BV24" i="9" s="1"/>
  <c r="BV16" i="9" s="1"/>
  <c r="BV14" i="9" s="1"/>
  <c r="BZ61" i="5"/>
  <c r="BZ59" i="5" s="1"/>
  <c r="CD61" i="5"/>
  <c r="CD59" i="5" s="1"/>
  <c r="CD24" i="9" s="1"/>
  <c r="CD16" i="9" s="1"/>
  <c r="CD14" i="9" s="1"/>
  <c r="CH61" i="5"/>
  <c r="CH59" i="5" s="1"/>
  <c r="CH24" i="9" s="1"/>
  <c r="CH16" i="9" s="1"/>
  <c r="CH14" i="9" s="1"/>
  <c r="CL61" i="5"/>
  <c r="CL59" i="5" s="1"/>
  <c r="CL24" i="9" s="1"/>
  <c r="CL16" i="9" s="1"/>
  <c r="CL14" i="9" s="1"/>
  <c r="CP61" i="5"/>
  <c r="CP59" i="5" s="1"/>
  <c r="CP24" i="9" s="1"/>
  <c r="CP16" i="9" s="1"/>
  <c r="CP14" i="9" s="1"/>
  <c r="CT61" i="5"/>
  <c r="CT59" i="5" s="1"/>
  <c r="CT24" i="9" s="1"/>
  <c r="CT16" i="9" s="1"/>
  <c r="CT14" i="9" s="1"/>
  <c r="CX61" i="5"/>
  <c r="CX59" i="5" s="1"/>
  <c r="CX24" i="9" s="1"/>
  <c r="CX16" i="9" s="1"/>
  <c r="CX14" i="9" s="1"/>
  <c r="DB61" i="5"/>
  <c r="DB59" i="5" s="1"/>
  <c r="DB24" i="9" s="1"/>
  <c r="DB16" i="9" s="1"/>
  <c r="DB14" i="9" s="1"/>
  <c r="DF61" i="5"/>
  <c r="DF59" i="5" s="1"/>
  <c r="DF24" i="9" s="1"/>
  <c r="DF16" i="9" s="1"/>
  <c r="DF14" i="9" s="1"/>
  <c r="DJ61" i="5"/>
  <c r="DJ59" i="5" s="1"/>
  <c r="DJ24" i="9" s="1"/>
  <c r="DJ16" i="9" s="1"/>
  <c r="DJ14" i="9" s="1"/>
  <c r="DN61" i="5"/>
  <c r="DN59" i="5" s="1"/>
  <c r="DN24" i="9" s="1"/>
  <c r="DN16" i="9" s="1"/>
  <c r="DN14" i="9" s="1"/>
  <c r="DR61" i="5"/>
  <c r="DR59" i="5" s="1"/>
  <c r="DR24" i="9" s="1"/>
  <c r="DR16" i="9" s="1"/>
  <c r="DR14" i="9" s="1"/>
  <c r="DV61" i="5"/>
  <c r="DV59" i="5" s="1"/>
  <c r="DV24" i="9" s="1"/>
  <c r="DV16" i="9" s="1"/>
  <c r="DV14" i="9" s="1"/>
  <c r="H61" i="5"/>
  <c r="H59" i="5" s="1"/>
  <c r="H24" i="9" s="1"/>
  <c r="H16" i="9" s="1"/>
  <c r="H14" i="9" s="1"/>
  <c r="L61" i="5"/>
  <c r="L59" i="5" s="1"/>
  <c r="L24" i="9" s="1"/>
  <c r="L16" i="9" s="1"/>
  <c r="L14" i="9" s="1"/>
  <c r="P61" i="5"/>
  <c r="P59" i="5" s="1"/>
  <c r="P24" i="9" s="1"/>
  <c r="P16" i="9" s="1"/>
  <c r="P14" i="9" s="1"/>
  <c r="T61" i="5"/>
  <c r="T59" i="5" s="1"/>
  <c r="T24" i="9" s="1"/>
  <c r="T16" i="9" s="1"/>
  <c r="T14" i="9" s="1"/>
  <c r="X61" i="5"/>
  <c r="X59" i="5" s="1"/>
  <c r="X24" i="9" s="1"/>
  <c r="X16" i="9" s="1"/>
  <c r="X14" i="9" s="1"/>
  <c r="AB61" i="5"/>
  <c r="AB59" i="5" s="1"/>
  <c r="AB24" i="9" s="1"/>
  <c r="AB16" i="9" s="1"/>
  <c r="AB14" i="9" s="1"/>
  <c r="AF61" i="5"/>
  <c r="AF59" i="5" s="1"/>
  <c r="AF24" i="9" s="1"/>
  <c r="AF16" i="9" s="1"/>
  <c r="AF14" i="9" s="1"/>
  <c r="AJ61" i="5"/>
  <c r="AJ59" i="5" s="1"/>
  <c r="AJ24" i="9" s="1"/>
  <c r="AJ16" i="9" s="1"/>
  <c r="AJ14" i="9" s="1"/>
  <c r="AN61" i="5"/>
  <c r="AN59" i="5" s="1"/>
  <c r="AN24" i="9" s="1"/>
  <c r="AN16" i="9" s="1"/>
  <c r="AN14" i="9" s="1"/>
  <c r="AR61" i="5"/>
  <c r="AR59" i="5" s="1"/>
  <c r="AR24" i="9" s="1"/>
  <c r="AR16" i="9" s="1"/>
  <c r="AR14" i="9" s="1"/>
  <c r="AV61" i="5"/>
  <c r="AV59" i="5" s="1"/>
  <c r="AV24" i="9" s="1"/>
  <c r="AV16" i="9" s="1"/>
  <c r="AV14" i="9" s="1"/>
  <c r="AZ61" i="5"/>
  <c r="AZ59" i="5" s="1"/>
  <c r="AZ24" i="9" s="1"/>
  <c r="BD61" i="5"/>
  <c r="BD59" i="5" s="1"/>
  <c r="BD24" i="9" s="1"/>
  <c r="BD16" i="9" s="1"/>
  <c r="BD14" i="9" s="1"/>
  <c r="BH61" i="5"/>
  <c r="BH59" i="5" s="1"/>
  <c r="BH24" i="9" s="1"/>
  <c r="BH16" i="9" s="1"/>
  <c r="BH14" i="9" s="1"/>
  <c r="BL61" i="5"/>
  <c r="BL59" i="5" s="1"/>
  <c r="BL24" i="9" s="1"/>
  <c r="BP61" i="5"/>
  <c r="BP59" i="5" s="1"/>
  <c r="BP24" i="9" s="1"/>
  <c r="BP16" i="9" s="1"/>
  <c r="BP14" i="9" s="1"/>
  <c r="BT61" i="5"/>
  <c r="BT59" i="5" s="1"/>
  <c r="BT24" i="9" s="1"/>
  <c r="BT16" i="9" s="1"/>
  <c r="BT14" i="9" s="1"/>
  <c r="BX61" i="5"/>
  <c r="BX59" i="5" s="1"/>
  <c r="BX24" i="9" s="1"/>
  <c r="BX16" i="9" s="1"/>
  <c r="BX14" i="9" s="1"/>
  <c r="CB61" i="5"/>
  <c r="CB59" i="5" s="1"/>
  <c r="CB24" i="9" s="1"/>
  <c r="CB16" i="9" s="1"/>
  <c r="CB14" i="9" s="1"/>
  <c r="CF61" i="5"/>
  <c r="CF59" i="5" s="1"/>
  <c r="CF24" i="9" s="1"/>
  <c r="CF16" i="9" s="1"/>
  <c r="CF14" i="9" s="1"/>
  <c r="CJ61" i="5"/>
  <c r="CJ59" i="5" s="1"/>
  <c r="CJ24" i="9" s="1"/>
  <c r="CN61" i="5"/>
  <c r="CN59" i="5" s="1"/>
  <c r="CN24" i="9" s="1"/>
  <c r="CN16" i="9" s="1"/>
  <c r="CN14" i="9" s="1"/>
  <c r="CR61" i="5"/>
  <c r="CR59" i="5" s="1"/>
  <c r="CR24" i="9" s="1"/>
  <c r="CR16" i="9" s="1"/>
  <c r="CR14" i="9" s="1"/>
  <c r="CV61" i="5"/>
  <c r="CV59" i="5" s="1"/>
  <c r="CV24" i="9" s="1"/>
  <c r="CZ61" i="5"/>
  <c r="CZ59" i="5" s="1"/>
  <c r="CZ24" i="9" s="1"/>
  <c r="CZ16" i="9" s="1"/>
  <c r="CZ14" i="9" s="1"/>
  <c r="DD61" i="5"/>
  <c r="DD59" i="5" s="1"/>
  <c r="DD24" i="9" s="1"/>
  <c r="DD16" i="9" s="1"/>
  <c r="DD14" i="9" s="1"/>
  <c r="DH61" i="5"/>
  <c r="DH59" i="5" s="1"/>
  <c r="DH24" i="9" s="1"/>
  <c r="DL61" i="5"/>
  <c r="DL59" i="5" s="1"/>
  <c r="DL24" i="9" s="1"/>
  <c r="DL16" i="9" s="1"/>
  <c r="DL14" i="9" s="1"/>
  <c r="DP61" i="5"/>
  <c r="DP59" i="5" s="1"/>
  <c r="DP24" i="9" s="1"/>
  <c r="DP16" i="9" s="1"/>
  <c r="DP14" i="9" s="1"/>
  <c r="DT61" i="5"/>
  <c r="DT59" i="5" s="1"/>
  <c r="DT24" i="9" s="1"/>
  <c r="DT16" i="9" s="1"/>
  <c r="DT14" i="9" s="1"/>
  <c r="I61" i="5"/>
  <c r="I59" i="5" s="1"/>
  <c r="I24" i="9" s="1"/>
  <c r="I16" i="9" s="1"/>
  <c r="I14" i="9" s="1"/>
  <c r="Q61" i="5"/>
  <c r="Q59" i="5" s="1"/>
  <c r="Q24" i="9" s="1"/>
  <c r="Q16" i="9" s="1"/>
  <c r="Q14" i="9" s="1"/>
  <c r="Y61" i="5"/>
  <c r="Y59" i="5" s="1"/>
  <c r="Y24" i="9" s="1"/>
  <c r="AG61" i="5"/>
  <c r="AG59" i="5" s="1"/>
  <c r="AG24" i="9" s="1"/>
  <c r="AG16" i="9" s="1"/>
  <c r="AG14" i="9" s="1"/>
  <c r="AO61" i="5"/>
  <c r="AO59" i="5" s="1"/>
  <c r="AO24" i="9" s="1"/>
  <c r="AO16" i="9" s="1"/>
  <c r="AO14" i="9" s="1"/>
  <c r="AW61" i="5"/>
  <c r="AW59" i="5" s="1"/>
  <c r="AW24" i="9" s="1"/>
  <c r="AW16" i="9" s="1"/>
  <c r="AW14" i="9" s="1"/>
  <c r="BE61" i="5"/>
  <c r="BE59" i="5" s="1"/>
  <c r="BE24" i="9" s="1"/>
  <c r="BE16" i="9" s="1"/>
  <c r="BE14" i="9" s="1"/>
  <c r="BM61" i="5"/>
  <c r="BM59" i="5" s="1"/>
  <c r="BM24" i="9" s="1"/>
  <c r="BM16" i="9" s="1"/>
  <c r="BM14" i="9" s="1"/>
  <c r="BU61" i="5"/>
  <c r="BU59" i="5" s="1"/>
  <c r="BU24" i="9" s="1"/>
  <c r="BU16" i="9" s="1"/>
  <c r="BU14" i="9" s="1"/>
  <c r="CC61" i="5"/>
  <c r="CC59" i="5" s="1"/>
  <c r="CC24" i="9" s="1"/>
  <c r="CC16" i="9" s="1"/>
  <c r="CC14" i="9" s="1"/>
  <c r="CK61" i="5"/>
  <c r="CK59" i="5" s="1"/>
  <c r="CK24" i="9" s="1"/>
  <c r="CK16" i="9" s="1"/>
  <c r="CK14" i="9" s="1"/>
  <c r="CS61" i="5"/>
  <c r="CS59" i="5" s="1"/>
  <c r="CS24" i="9" s="1"/>
  <c r="CS16" i="9" s="1"/>
  <c r="CS14" i="9" s="1"/>
  <c r="DA61" i="5"/>
  <c r="DA59" i="5" s="1"/>
  <c r="DA24" i="9" s="1"/>
  <c r="DA16" i="9" s="1"/>
  <c r="DA14" i="9" s="1"/>
  <c r="DI61" i="5"/>
  <c r="DI59" i="5" s="1"/>
  <c r="DI24" i="9" s="1"/>
  <c r="DI16" i="9" s="1"/>
  <c r="DI14" i="9" s="1"/>
  <c r="DQ61" i="5"/>
  <c r="DQ59" i="5" s="1"/>
  <c r="DQ24" i="9" s="1"/>
  <c r="DQ16" i="9" s="1"/>
  <c r="DQ14" i="9" s="1"/>
  <c r="M61" i="5"/>
  <c r="M59" i="5" s="1"/>
  <c r="M24" i="9" s="1"/>
  <c r="M16" i="9" s="1"/>
  <c r="M14" i="9" s="1"/>
  <c r="U61" i="5"/>
  <c r="U59" i="5" s="1"/>
  <c r="U24" i="9" s="1"/>
  <c r="U16" i="9" s="1"/>
  <c r="U14" i="9" s="1"/>
  <c r="AC61" i="5"/>
  <c r="AC59" i="5" s="1"/>
  <c r="AC24" i="9" s="1"/>
  <c r="AC16" i="9" s="1"/>
  <c r="AC14" i="9" s="1"/>
  <c r="AK61" i="5"/>
  <c r="AK59" i="5" s="1"/>
  <c r="AK24" i="9" s="1"/>
  <c r="AK16" i="9" s="1"/>
  <c r="AK14" i="9" s="1"/>
  <c r="BA61" i="5"/>
  <c r="BA59" i="5" s="1"/>
  <c r="BA24" i="9" s="1"/>
  <c r="BA16" i="9" s="1"/>
  <c r="BA14" i="9" s="1"/>
  <c r="BQ61" i="5"/>
  <c r="BQ59" i="5" s="1"/>
  <c r="BQ24" i="9" s="1"/>
  <c r="BQ16" i="9" s="1"/>
  <c r="BQ14" i="9" s="1"/>
  <c r="BY61" i="5"/>
  <c r="BY59" i="5" s="1"/>
  <c r="BY24" i="9" s="1"/>
  <c r="BY16" i="9" s="1"/>
  <c r="BY14" i="9" s="1"/>
  <c r="CO61" i="5"/>
  <c r="CO59" i="5" s="1"/>
  <c r="CO24" i="9" s="1"/>
  <c r="CO16" i="9" s="1"/>
  <c r="CO14" i="9" s="1"/>
  <c r="DE61" i="5"/>
  <c r="DE59" i="5" s="1"/>
  <c r="DE24" i="9" s="1"/>
  <c r="DE16" i="9" s="1"/>
  <c r="DE14" i="9" s="1"/>
  <c r="DU61" i="5"/>
  <c r="DU59" i="5" s="1"/>
  <c r="DU24" i="9" s="1"/>
  <c r="DU16" i="9" s="1"/>
  <c r="DU14" i="9" s="1"/>
  <c r="K61" i="5"/>
  <c r="K59" i="5" s="1"/>
  <c r="K24" i="9" s="1"/>
  <c r="K16" i="9" s="1"/>
  <c r="K14" i="9" s="1"/>
  <c r="S61" i="5"/>
  <c r="S59" i="5" s="1"/>
  <c r="S24" i="9" s="1"/>
  <c r="S16" i="9" s="1"/>
  <c r="S14" i="9" s="1"/>
  <c r="AA61" i="5"/>
  <c r="AA59" i="5" s="1"/>
  <c r="AA24" i="9" s="1"/>
  <c r="AA16" i="9" s="1"/>
  <c r="AA14" i="9" s="1"/>
  <c r="AI61" i="5"/>
  <c r="AI59" i="5" s="1"/>
  <c r="AI24" i="9" s="1"/>
  <c r="AI16" i="9" s="1"/>
  <c r="AI14" i="9" s="1"/>
  <c r="AQ61" i="5"/>
  <c r="AQ59" i="5" s="1"/>
  <c r="AQ24" i="9" s="1"/>
  <c r="AY61" i="5"/>
  <c r="AY59" i="5" s="1"/>
  <c r="AY24" i="9" s="1"/>
  <c r="AY16" i="9" s="1"/>
  <c r="AY14" i="9" s="1"/>
  <c r="BG61" i="5"/>
  <c r="BG59" i="5" s="1"/>
  <c r="BG24" i="9" s="1"/>
  <c r="BG16" i="9" s="1"/>
  <c r="BG14" i="9" s="1"/>
  <c r="BO61" i="5"/>
  <c r="BO59" i="5" s="1"/>
  <c r="BO24" i="9" s="1"/>
  <c r="BO16" i="9" s="1"/>
  <c r="BO14" i="9" s="1"/>
  <c r="BW61" i="5"/>
  <c r="BW59" i="5" s="1"/>
  <c r="BW24" i="9" s="1"/>
  <c r="BW16" i="9" s="1"/>
  <c r="BW14" i="9" s="1"/>
  <c r="CE61" i="5"/>
  <c r="CE59" i="5" s="1"/>
  <c r="CE24" i="9" s="1"/>
  <c r="CE16" i="9" s="1"/>
  <c r="CE14" i="9" s="1"/>
  <c r="CM61" i="5"/>
  <c r="CM59" i="5" s="1"/>
  <c r="CM24" i="9" s="1"/>
  <c r="CU61" i="5"/>
  <c r="CU59" i="5" s="1"/>
  <c r="CU24" i="9" s="1"/>
  <c r="CU16" i="9" s="1"/>
  <c r="CU14" i="9" s="1"/>
  <c r="DC61" i="5"/>
  <c r="DC59" i="5" s="1"/>
  <c r="DC24" i="9" s="1"/>
  <c r="DC16" i="9" s="1"/>
  <c r="DC14" i="9" s="1"/>
  <c r="DK61" i="5"/>
  <c r="DK59" i="5" s="1"/>
  <c r="DK24" i="9" s="1"/>
  <c r="DK16" i="9" s="1"/>
  <c r="DK14" i="9" s="1"/>
  <c r="DS61" i="5"/>
  <c r="DS59" i="5" s="1"/>
  <c r="DS24" i="9" s="1"/>
  <c r="DS16" i="9" s="1"/>
  <c r="DS14" i="9" s="1"/>
  <c r="AS61" i="5"/>
  <c r="AS59" i="5" s="1"/>
  <c r="AS24" i="9" s="1"/>
  <c r="AS16" i="9" s="1"/>
  <c r="AS14" i="9" s="1"/>
  <c r="BI61" i="5"/>
  <c r="BI59" i="5" s="1"/>
  <c r="BI24" i="9" s="1"/>
  <c r="CG61" i="5"/>
  <c r="CG59" i="5" s="1"/>
  <c r="CG24" i="9" s="1"/>
  <c r="CG16" i="9" s="1"/>
  <c r="CG14" i="9" s="1"/>
  <c r="CW61" i="5"/>
  <c r="CW59" i="5" s="1"/>
  <c r="CW24" i="9" s="1"/>
  <c r="CW16" i="9" s="1"/>
  <c r="CW14" i="9" s="1"/>
  <c r="DM61" i="5"/>
  <c r="DM59" i="5" s="1"/>
  <c r="DM24" i="9" s="1"/>
  <c r="DM16" i="9" s="1"/>
  <c r="DM14" i="9" s="1"/>
  <c r="O61" i="5"/>
  <c r="O59" i="5" s="1"/>
  <c r="O24" i="9" s="1"/>
  <c r="O16" i="9" s="1"/>
  <c r="O14" i="9" s="1"/>
  <c r="AU61" i="5"/>
  <c r="AU59" i="5" s="1"/>
  <c r="AU24" i="9" s="1"/>
  <c r="AU16" i="9" s="1"/>
  <c r="AU14" i="9" s="1"/>
  <c r="CA61" i="5"/>
  <c r="CA59" i="5" s="1"/>
  <c r="CA24" i="9" s="1"/>
  <c r="CA16" i="9" s="1"/>
  <c r="CA14" i="9" s="1"/>
  <c r="DG61" i="5"/>
  <c r="DG59" i="5" s="1"/>
  <c r="DG24" i="9" s="1"/>
  <c r="DG16" i="9" s="1"/>
  <c r="DG14" i="9" s="1"/>
  <c r="W61" i="5"/>
  <c r="W59" i="5" s="1"/>
  <c r="W24" i="9" s="1"/>
  <c r="W16" i="9" s="1"/>
  <c r="W14" i="9" s="1"/>
  <c r="BC61" i="5"/>
  <c r="BC59" i="5" s="1"/>
  <c r="BC24" i="9" s="1"/>
  <c r="BC16" i="9" s="1"/>
  <c r="BC14" i="9" s="1"/>
  <c r="CI61" i="5"/>
  <c r="CI59" i="5" s="1"/>
  <c r="CI24" i="9" s="1"/>
  <c r="CI16" i="9" s="1"/>
  <c r="CI14" i="9" s="1"/>
  <c r="DO61" i="5"/>
  <c r="DO59" i="5" s="1"/>
  <c r="DO24" i="9" s="1"/>
  <c r="DO16" i="9" s="1"/>
  <c r="DO14" i="9" s="1"/>
  <c r="AE61" i="5"/>
  <c r="AE59" i="5" s="1"/>
  <c r="AE24" i="9" s="1"/>
  <c r="AE16" i="9" s="1"/>
  <c r="AE14" i="9" s="1"/>
  <c r="BK61" i="5"/>
  <c r="BK59" i="5" s="1"/>
  <c r="BK24" i="9" s="1"/>
  <c r="BK16" i="9" s="1"/>
  <c r="BK14" i="9" s="1"/>
  <c r="CQ61" i="5"/>
  <c r="CQ59" i="5" s="1"/>
  <c r="CQ24" i="9" s="1"/>
  <c r="CQ16" i="9" s="1"/>
  <c r="CQ14" i="9" s="1"/>
  <c r="G61" i="5"/>
  <c r="G59" i="5" s="1"/>
  <c r="G24" i="9" s="1"/>
  <c r="AM61" i="5"/>
  <c r="AM59" i="5" s="1"/>
  <c r="AM24" i="9" s="1"/>
  <c r="AM16" i="9" s="1"/>
  <c r="AM14" i="9" s="1"/>
  <c r="BS61" i="5"/>
  <c r="BS59" i="5" s="1"/>
  <c r="BS24" i="9" s="1"/>
  <c r="BS16" i="9" s="1"/>
  <c r="BS14" i="9" s="1"/>
  <c r="CY61" i="5"/>
  <c r="CY59" i="5" s="1"/>
  <c r="CY24" i="9" s="1"/>
  <c r="DT19" i="8"/>
  <c r="S26" i="26"/>
  <c r="S18" i="26" s="1"/>
  <c r="AI26" i="26"/>
  <c r="AI18" i="26" s="1"/>
  <c r="AD26" i="26"/>
  <c r="AD18" i="26" s="1"/>
  <c r="AK26" i="26"/>
  <c r="AK18" i="26" s="1"/>
  <c r="AS26" i="26"/>
  <c r="AS18" i="26" s="1"/>
  <c r="DE19" i="8"/>
  <c r="AG26" i="26"/>
  <c r="AG18" i="26" s="1"/>
  <c r="M26" i="26"/>
  <c r="M18" i="26" s="1"/>
  <c r="BI19" i="8"/>
  <c r="AE19" i="8"/>
  <c r="I25" i="16"/>
  <c r="I17" i="16" s="1"/>
  <c r="AJ26" i="26"/>
  <c r="AJ18" i="26" s="1"/>
  <c r="T26" i="26"/>
  <c r="T18" i="26" s="1"/>
  <c r="AE26" i="26"/>
  <c r="AE18" i="26" s="1"/>
  <c r="AP26" i="26"/>
  <c r="AP18" i="26" s="1"/>
  <c r="AH19" i="8"/>
  <c r="P26" i="26"/>
  <c r="P18" i="26" s="1"/>
  <c r="L26" i="26"/>
  <c r="L18" i="26" s="1"/>
  <c r="G26" i="26"/>
  <c r="G18" i="26" s="1"/>
  <c r="W26" i="26"/>
  <c r="W18" i="26" s="1"/>
  <c r="AM26" i="26"/>
  <c r="AM18" i="26" s="1"/>
  <c r="J26" i="26"/>
  <c r="J18" i="26" s="1"/>
  <c r="AH26" i="26"/>
  <c r="AH18" i="26" s="1"/>
  <c r="L25" i="16"/>
  <c r="L17" i="16" s="1"/>
  <c r="X26" i="26"/>
  <c r="X18" i="26" s="1"/>
  <c r="H25" i="16"/>
  <c r="H17" i="16" s="1"/>
  <c r="M25" i="16"/>
  <c r="M17" i="16" s="1"/>
  <c r="CD19" i="8"/>
  <c r="AF26" i="26"/>
  <c r="AF18" i="26" s="1"/>
  <c r="N25" i="16"/>
  <c r="N17" i="16" s="1"/>
  <c r="CM19" i="8"/>
  <c r="AB26" i="26"/>
  <c r="AB18" i="26" s="1"/>
  <c r="V52" i="25"/>
  <c r="V10" i="27" s="1"/>
  <c r="V17" i="27" s="1"/>
  <c r="H100" i="4"/>
  <c r="G97" i="4"/>
  <c r="G145" i="4"/>
  <c r="F82" i="5"/>
  <c r="F84" i="5" s="1"/>
  <c r="F7" i="4"/>
  <c r="F57" i="8"/>
  <c r="H10" i="4"/>
  <c r="G6" i="4"/>
  <c r="G187" i="4"/>
  <c r="G235" i="4"/>
  <c r="G232" i="4" s="1"/>
  <c r="H190" i="4"/>
  <c r="F55" i="4"/>
  <c r="F52" i="4" s="1"/>
  <c r="F13" i="8" s="1"/>
  <c r="F142" i="4"/>
  <c r="F7" i="9" s="1"/>
  <c r="F8" i="9"/>
  <c r="F14" i="8"/>
  <c r="AH21" i="25" l="1"/>
  <c r="AH13" i="25" s="1"/>
  <c r="AH11" i="25" s="1"/>
  <c r="AA21" i="25"/>
  <c r="AA13" i="25" s="1"/>
  <c r="AA11" i="25" s="1"/>
  <c r="AM21" i="25"/>
  <c r="AM13" i="25" s="1"/>
  <c r="AM11" i="25" s="1"/>
  <c r="AI21" i="25"/>
  <c r="AI13" i="25" s="1"/>
  <c r="AI11" i="25" s="1"/>
  <c r="O21" i="25"/>
  <c r="O13" i="25" s="1"/>
  <c r="O11" i="25" s="1"/>
  <c r="J21" i="25"/>
  <c r="J13" i="25" s="1"/>
  <c r="J11" i="25" s="1"/>
  <c r="AK21" i="25"/>
  <c r="AK13" i="25" s="1"/>
  <c r="AK11" i="25" s="1"/>
  <c r="W21" i="25"/>
  <c r="W13" i="25" s="1"/>
  <c r="W11" i="25" s="1"/>
  <c r="CJ16" i="9"/>
  <c r="CJ14" i="9" s="1"/>
  <c r="CY16" i="9"/>
  <c r="CY14" i="9" s="1"/>
  <c r="M21" i="15"/>
  <c r="M13" i="15" s="1"/>
  <c r="M11" i="15" s="1"/>
  <c r="CM16" i="9"/>
  <c r="CM14" i="9" s="1"/>
  <c r="R21" i="25"/>
  <c r="R13" i="25" s="1"/>
  <c r="R11" i="25" s="1"/>
  <c r="L21" i="25"/>
  <c r="L13" i="25" s="1"/>
  <c r="L11" i="25" s="1"/>
  <c r="S21" i="25"/>
  <c r="S13" i="25" s="1"/>
  <c r="S11" i="25" s="1"/>
  <c r="V21" i="25"/>
  <c r="V13" i="25" s="1"/>
  <c r="V11" i="25" s="1"/>
  <c r="AJ21" i="25"/>
  <c r="AJ13" i="25" s="1"/>
  <c r="AJ11" i="25" s="1"/>
  <c r="AG21" i="25"/>
  <c r="AG13" i="25" s="1"/>
  <c r="AG11" i="25" s="1"/>
  <c r="Q21" i="25"/>
  <c r="Q13" i="25" s="1"/>
  <c r="Q11" i="25" s="1"/>
  <c r="G21" i="25"/>
  <c r="G13" i="25" s="1"/>
  <c r="G11" i="25" s="1"/>
  <c r="AP21" i="25"/>
  <c r="AP13" i="25" s="1"/>
  <c r="AP11" i="25" s="1"/>
  <c r="Z21" i="25"/>
  <c r="Z13" i="25" s="1"/>
  <c r="Z11" i="25" s="1"/>
  <c r="X21" i="25"/>
  <c r="X13" i="25" s="1"/>
  <c r="X11" i="25" s="1"/>
  <c r="BI16" i="9"/>
  <c r="BI14" i="9" s="1"/>
  <c r="Y21" i="25"/>
  <c r="Y13" i="25" s="1"/>
  <c r="Y11" i="25" s="1"/>
  <c r="CV16" i="9"/>
  <c r="CV14" i="9" s="1"/>
  <c r="AL21" i="25"/>
  <c r="AL13" i="25" s="1"/>
  <c r="AL11" i="25" s="1"/>
  <c r="BZ24" i="9"/>
  <c r="AD21" i="25" s="1"/>
  <c r="AD13" i="25" s="1"/>
  <c r="AD11" i="25" s="1"/>
  <c r="AZ16" i="9"/>
  <c r="AZ14" i="9" s="1"/>
  <c r="J21" i="15"/>
  <c r="J13" i="15" s="1"/>
  <c r="J11" i="15" s="1"/>
  <c r="P21" i="15"/>
  <c r="P13" i="15" s="1"/>
  <c r="P11" i="15" s="1"/>
  <c r="P21" i="25"/>
  <c r="P13" i="25" s="1"/>
  <c r="P11" i="25" s="1"/>
  <c r="U21" i="25"/>
  <c r="U13" i="25" s="1"/>
  <c r="U11" i="25" s="1"/>
  <c r="K21" i="15"/>
  <c r="K13" i="15" s="1"/>
  <c r="K11" i="15" s="1"/>
  <c r="G16" i="9"/>
  <c r="G14" i="9" s="1"/>
  <c r="BF16" i="9"/>
  <c r="BF14" i="9" s="1"/>
  <c r="AE21" i="25"/>
  <c r="AE13" i="25" s="1"/>
  <c r="AE11" i="25" s="1"/>
  <c r="DH16" i="9"/>
  <c r="DH14" i="9" s="1"/>
  <c r="BL16" i="9"/>
  <c r="BL14" i="9" s="1"/>
  <c r="AO21" i="25"/>
  <c r="AO13" i="25" s="1"/>
  <c r="AO11" i="25" s="1"/>
  <c r="AT21" i="25"/>
  <c r="AT13" i="25" s="1"/>
  <c r="AT11" i="25" s="1"/>
  <c r="N21" i="15"/>
  <c r="N13" i="15" s="1"/>
  <c r="N11" i="15" s="1"/>
  <c r="AQ16" i="9"/>
  <c r="AQ14" i="9" s="1"/>
  <c r="I21" i="15"/>
  <c r="I13" i="15" s="1"/>
  <c r="I11" i="15" s="1"/>
  <c r="N21" i="25"/>
  <c r="N13" i="25" s="1"/>
  <c r="N11" i="25" s="1"/>
  <c r="AC21" i="25"/>
  <c r="AC13" i="25" s="1"/>
  <c r="AC11" i="25" s="1"/>
  <c r="AB21" i="25"/>
  <c r="AB13" i="25" s="1"/>
  <c r="AB11" i="25" s="1"/>
  <c r="BR16" i="9"/>
  <c r="BR14" i="9" s="1"/>
  <c r="F21" i="15"/>
  <c r="F13" i="15" s="1"/>
  <c r="F11" i="15" s="1"/>
  <c r="F16" i="9"/>
  <c r="F14" i="9" s="1"/>
  <c r="F21" i="25"/>
  <c r="F13" i="25" s="1"/>
  <c r="F11" i="25" s="1"/>
  <c r="AQ21" i="25"/>
  <c r="AQ13" i="25" s="1"/>
  <c r="AQ11" i="25" s="1"/>
  <c r="K21" i="25"/>
  <c r="K13" i="25" s="1"/>
  <c r="K11" i="25" s="1"/>
  <c r="AN21" i="25"/>
  <c r="AN13" i="25" s="1"/>
  <c r="AN11" i="25" s="1"/>
  <c r="G21" i="15"/>
  <c r="G13" i="15" s="1"/>
  <c r="G11" i="15" s="1"/>
  <c r="T21" i="25"/>
  <c r="T13" i="25" s="1"/>
  <c r="T11" i="25" s="1"/>
  <c r="H21" i="25"/>
  <c r="H13" i="25" s="1"/>
  <c r="H11" i="25" s="1"/>
  <c r="AF21" i="25"/>
  <c r="AF13" i="25" s="1"/>
  <c r="AF11" i="25" s="1"/>
  <c r="H21" i="15"/>
  <c r="H13" i="15" s="1"/>
  <c r="H11" i="15" s="1"/>
  <c r="AS21" i="25"/>
  <c r="AS13" i="25" s="1"/>
  <c r="AS11" i="25" s="1"/>
  <c r="O21" i="15"/>
  <c r="O13" i="15" s="1"/>
  <c r="O11" i="15" s="1"/>
  <c r="AR21" i="25"/>
  <c r="AR13" i="25" s="1"/>
  <c r="AR11" i="25" s="1"/>
  <c r="I21" i="25"/>
  <c r="I13" i="25" s="1"/>
  <c r="I11" i="25" s="1"/>
  <c r="M21" i="25"/>
  <c r="M13" i="25" s="1"/>
  <c r="M11" i="25" s="1"/>
  <c r="Y16" i="9"/>
  <c r="Y14" i="9" s="1"/>
  <c r="F5" i="15"/>
  <c r="F5" i="25"/>
  <c r="F6" i="9"/>
  <c r="G8" i="9"/>
  <c r="G14" i="8"/>
  <c r="G55" i="4"/>
  <c r="G52" i="4" s="1"/>
  <c r="G13" i="8" s="1"/>
  <c r="G142" i="4"/>
  <c r="G7" i="9" s="1"/>
  <c r="F11" i="26"/>
  <c r="F12" i="8"/>
  <c r="F11" i="8" s="1"/>
  <c r="F11" i="16"/>
  <c r="G82" i="5"/>
  <c r="G84" i="5" s="1"/>
  <c r="G79" i="5" s="1"/>
  <c r="G7" i="4"/>
  <c r="G57" i="8"/>
  <c r="G66" i="8"/>
  <c r="F12" i="26"/>
  <c r="F12" i="16"/>
  <c r="I10" i="4"/>
  <c r="H6" i="4"/>
  <c r="H145" i="4"/>
  <c r="H97" i="4"/>
  <c r="I100" i="4"/>
  <c r="F56" i="26"/>
  <c r="F52" i="26" s="1"/>
  <c r="F55" i="16"/>
  <c r="F51" i="16" s="1"/>
  <c r="F53" i="8"/>
  <c r="F6" i="25"/>
  <c r="F6" i="15"/>
  <c r="I190" i="4"/>
  <c r="H187" i="4"/>
  <c r="H235" i="4"/>
  <c r="H232" i="4" s="1"/>
  <c r="F79" i="5"/>
  <c r="F86" i="5"/>
  <c r="G83" i="5" s="1"/>
  <c r="G86" i="5" s="1"/>
  <c r="H83" i="5" s="1"/>
  <c r="BZ16" i="9" l="1"/>
  <c r="BZ14" i="9" s="1"/>
  <c r="L21" i="15"/>
  <c r="L13" i="15" s="1"/>
  <c r="L11" i="15" s="1"/>
  <c r="F10" i="26"/>
  <c r="F9" i="26" s="1"/>
  <c r="H55" i="4"/>
  <c r="H52" i="4" s="1"/>
  <c r="H13" i="8" s="1"/>
  <c r="H142" i="4"/>
  <c r="H7" i="9" s="1"/>
  <c r="I6" i="4"/>
  <c r="J10" i="4"/>
  <c r="F36" i="9"/>
  <c r="F38" i="9"/>
  <c r="J190" i="4"/>
  <c r="I235" i="4"/>
  <c r="I232" i="4" s="1"/>
  <c r="I187" i="4"/>
  <c r="I97" i="4"/>
  <c r="I145" i="4"/>
  <c r="J100" i="4"/>
  <c r="G45" i="9"/>
  <c r="G6" i="5"/>
  <c r="G6" i="9"/>
  <c r="F4" i="25"/>
  <c r="F45" i="9"/>
  <c r="F6" i="5"/>
  <c r="H8" i="9"/>
  <c r="H14" i="8"/>
  <c r="H82" i="5"/>
  <c r="H84" i="5" s="1"/>
  <c r="H79" i="5" s="1"/>
  <c r="H7" i="4"/>
  <c r="H57" i="8"/>
  <c r="H66" i="8"/>
  <c r="F10" i="16"/>
  <c r="F9" i="16" s="1"/>
  <c r="G12" i="8"/>
  <c r="G11" i="8" s="1"/>
  <c r="F4" i="15"/>
  <c r="H6" i="9" l="1"/>
  <c r="H36" i="9" s="1"/>
  <c r="F44" i="9"/>
  <c r="F50" i="9" s="1"/>
  <c r="F53" i="9" s="1"/>
  <c r="F42" i="15"/>
  <c r="F41" i="15" s="1"/>
  <c r="F42" i="25"/>
  <c r="F41" i="25" s="1"/>
  <c r="I8" i="9"/>
  <c r="I14" i="8"/>
  <c r="I7" i="4"/>
  <c r="I66" i="8"/>
  <c r="I82" i="5"/>
  <c r="I84" i="5" s="1"/>
  <c r="I79" i="5" s="1"/>
  <c r="I57" i="8"/>
  <c r="F35" i="25"/>
  <c r="F33" i="25"/>
  <c r="J235" i="4"/>
  <c r="J232" i="4" s="1"/>
  <c r="K190" i="4"/>
  <c r="J187" i="4"/>
  <c r="G44" i="9"/>
  <c r="H12" i="8"/>
  <c r="H11" i="8" s="1"/>
  <c r="H45" i="9"/>
  <c r="H44" i="9" s="1"/>
  <c r="H6" i="5"/>
  <c r="I142" i="4"/>
  <c r="I7" i="9" s="1"/>
  <c r="I55" i="4"/>
  <c r="I52" i="4" s="1"/>
  <c r="I13" i="8" s="1"/>
  <c r="H85" i="5"/>
  <c r="H73" i="8" s="1"/>
  <c r="F35" i="15"/>
  <c r="F33" i="15"/>
  <c r="F34" i="15" s="1"/>
  <c r="G36" i="9"/>
  <c r="G38" i="9"/>
  <c r="K100" i="4"/>
  <c r="J97" i="4"/>
  <c r="J145" i="4"/>
  <c r="J6" i="4"/>
  <c r="K10" i="4"/>
  <c r="H38" i="9" l="1"/>
  <c r="F47" i="25"/>
  <c r="F50" i="25" s="1"/>
  <c r="F55" i="25" s="1"/>
  <c r="H86" i="5"/>
  <c r="I83" i="5" s="1"/>
  <c r="I86" i="5" s="1"/>
  <c r="J83" i="5" s="1"/>
  <c r="F47" i="15"/>
  <c r="F49" i="15" s="1"/>
  <c r="G56" i="26"/>
  <c r="I45" i="9"/>
  <c r="I6" i="5"/>
  <c r="L10" i="4"/>
  <c r="K6" i="4"/>
  <c r="I12" i="8"/>
  <c r="I11" i="8" s="1"/>
  <c r="G11" i="26"/>
  <c r="J8" i="9"/>
  <c r="J14" i="8"/>
  <c r="G65" i="26"/>
  <c r="G6" i="25"/>
  <c r="F55" i="9"/>
  <c r="F60" i="9"/>
  <c r="F61" i="9"/>
  <c r="G12" i="26"/>
  <c r="J55" i="4"/>
  <c r="J52" i="4" s="1"/>
  <c r="J13" i="8" s="1"/>
  <c r="J142" i="4"/>
  <c r="J7" i="9" s="1"/>
  <c r="G72" i="26"/>
  <c r="K187" i="4"/>
  <c r="K235" i="4"/>
  <c r="K232" i="4" s="1"/>
  <c r="L190" i="4"/>
  <c r="J82" i="5"/>
  <c r="J84" i="5" s="1"/>
  <c r="J79" i="5" s="1"/>
  <c r="J7" i="4"/>
  <c r="J57" i="8"/>
  <c r="J66" i="8"/>
  <c r="L100" i="4"/>
  <c r="K145" i="4"/>
  <c r="K97" i="4"/>
  <c r="I6" i="9"/>
  <c r="G5" i="25"/>
  <c r="G4" i="25" l="1"/>
  <c r="G33" i="25" s="1"/>
  <c r="G10" i="26"/>
  <c r="G9" i="26" s="1"/>
  <c r="M10" i="4"/>
  <c r="L6" i="4"/>
  <c r="I36" i="9"/>
  <c r="I38" i="9"/>
  <c r="M190" i="4"/>
  <c r="L187" i="4"/>
  <c r="L235" i="4"/>
  <c r="L232" i="4" s="1"/>
  <c r="F62" i="9"/>
  <c r="I44" i="9"/>
  <c r="K8" i="9"/>
  <c r="K14" i="8"/>
  <c r="F51" i="25"/>
  <c r="F50" i="15"/>
  <c r="G42" i="25"/>
  <c r="G41" i="25" s="1"/>
  <c r="L145" i="4"/>
  <c r="L97" i="4"/>
  <c r="M100" i="4"/>
  <c r="J45" i="9"/>
  <c r="J6" i="5"/>
  <c r="J12" i="8"/>
  <c r="J11" i="8" s="1"/>
  <c r="K55" i="4"/>
  <c r="K52" i="4" s="1"/>
  <c r="K13" i="8" s="1"/>
  <c r="K142" i="4"/>
  <c r="K7" i="9" s="1"/>
  <c r="J6" i="9"/>
  <c r="J86" i="5"/>
  <c r="K83" i="5" s="1"/>
  <c r="K82" i="5"/>
  <c r="K84" i="5" s="1"/>
  <c r="K79" i="5" s="1"/>
  <c r="K7" i="4"/>
  <c r="K57" i="8"/>
  <c r="K66" i="8"/>
  <c r="G35" i="25" l="1"/>
  <c r="K12" i="8"/>
  <c r="K11" i="8" s="1"/>
  <c r="K6" i="9"/>
  <c r="F12" i="27"/>
  <c r="F56" i="25"/>
  <c r="F9" i="27"/>
  <c r="F58" i="9"/>
  <c r="G59" i="9"/>
  <c r="K85" i="5"/>
  <c r="K73" i="8" s="1"/>
  <c r="L8" i="9"/>
  <c r="L14" i="8"/>
  <c r="J36" i="9"/>
  <c r="J38" i="9"/>
  <c r="L142" i="4"/>
  <c r="L7" i="9" s="1"/>
  <c r="L6" i="9" s="1"/>
  <c r="L55" i="4"/>
  <c r="L52" i="4" s="1"/>
  <c r="L13" i="8" s="1"/>
  <c r="M6" i="4"/>
  <c r="N10" i="4"/>
  <c r="M97" i="4"/>
  <c r="M145" i="4"/>
  <c r="N100" i="4"/>
  <c r="L82" i="5"/>
  <c r="L84" i="5" s="1"/>
  <c r="L79" i="5" s="1"/>
  <c r="L7" i="4"/>
  <c r="L66" i="8"/>
  <c r="H65" i="26" s="1"/>
  <c r="L57" i="8"/>
  <c r="K45" i="9"/>
  <c r="K6" i="5"/>
  <c r="J44" i="9"/>
  <c r="N190" i="4"/>
  <c r="M187" i="4"/>
  <c r="M235" i="4"/>
  <c r="M232" i="4" s="1"/>
  <c r="K86" i="5" l="1"/>
  <c r="L83" i="5" s="1"/>
  <c r="L86" i="5" s="1"/>
  <c r="M83" i="5" s="1"/>
  <c r="N235" i="4"/>
  <c r="N232" i="4" s="1"/>
  <c r="N187" i="4"/>
  <c r="O190" i="4"/>
  <c r="H56" i="26"/>
  <c r="M7" i="4"/>
  <c r="M82" i="5"/>
  <c r="M84" i="5" s="1"/>
  <c r="M79" i="5" s="1"/>
  <c r="M66" i="8"/>
  <c r="M57" i="8"/>
  <c r="L38" i="9"/>
  <c r="L36" i="9"/>
  <c r="F8" i="27"/>
  <c r="F72" i="8" s="1"/>
  <c r="F28" i="27"/>
  <c r="K38" i="9"/>
  <c r="K36" i="9"/>
  <c r="K44" i="9"/>
  <c r="F23" i="27"/>
  <c r="F22" i="27"/>
  <c r="F16" i="27"/>
  <c r="F20" i="27" s="1"/>
  <c r="F21" i="27"/>
  <c r="H6" i="25"/>
  <c r="M55" i="4"/>
  <c r="M52" i="4" s="1"/>
  <c r="M13" i="8" s="1"/>
  <c r="M142" i="4"/>
  <c r="M7" i="9" s="1"/>
  <c r="H72" i="26"/>
  <c r="F57" i="25"/>
  <c r="F58" i="25" s="1"/>
  <c r="G55" i="25" s="1"/>
  <c r="M8" i="9"/>
  <c r="M14" i="8"/>
  <c r="H5" i="25"/>
  <c r="L45" i="9"/>
  <c r="L6" i="5"/>
  <c r="O100" i="4"/>
  <c r="N97" i="4"/>
  <c r="N145" i="4"/>
  <c r="N6" i="4"/>
  <c r="O10" i="4"/>
  <c r="L12" i="8"/>
  <c r="L11" i="8" s="1"/>
  <c r="H11" i="26"/>
  <c r="H12" i="26"/>
  <c r="H4" i="25" l="1"/>
  <c r="H33" i="25" s="1"/>
  <c r="P10" i="4"/>
  <c r="O6" i="4"/>
  <c r="M86" i="5"/>
  <c r="N83" i="5" s="1"/>
  <c r="O187" i="4"/>
  <c r="O235" i="4"/>
  <c r="O232" i="4" s="1"/>
  <c r="P190" i="4"/>
  <c r="H10" i="26"/>
  <c r="H9" i="26" s="1"/>
  <c r="M6" i="9"/>
  <c r="N55" i="4"/>
  <c r="N52" i="4" s="1"/>
  <c r="N13" i="8" s="1"/>
  <c r="N142" i="4"/>
  <c r="N7" i="9" s="1"/>
  <c r="M12" i="8"/>
  <c r="M11" i="8" s="1"/>
  <c r="F13" i="27"/>
  <c r="F33" i="27"/>
  <c r="F30" i="27"/>
  <c r="N8" i="9"/>
  <c r="N14" i="8"/>
  <c r="P100" i="4"/>
  <c r="O97" i="4"/>
  <c r="O145" i="4"/>
  <c r="M45" i="9"/>
  <c r="M6" i="5"/>
  <c r="N82" i="5"/>
  <c r="N84" i="5" s="1"/>
  <c r="N79" i="5" s="1"/>
  <c r="N7" i="4"/>
  <c r="N57" i="8"/>
  <c r="N66" i="8"/>
  <c r="L44" i="9"/>
  <c r="H42" i="25"/>
  <c r="H41" i="25" s="1"/>
  <c r="F62" i="8"/>
  <c r="F52" i="8" s="1"/>
  <c r="F70" i="16"/>
  <c r="F60" i="16" s="1"/>
  <c r="F50" i="16" s="1"/>
  <c r="H35" i="25" l="1"/>
  <c r="N6" i="9"/>
  <c r="N36" i="9" s="1"/>
  <c r="O55" i="4"/>
  <c r="O52" i="4" s="1"/>
  <c r="O13" i="8" s="1"/>
  <c r="O142" i="4"/>
  <c r="O7" i="9" s="1"/>
  <c r="F34" i="27"/>
  <c r="F45" i="27" s="1"/>
  <c r="G29" i="27"/>
  <c r="Q10" i="4"/>
  <c r="P6" i="4"/>
  <c r="N45" i="9"/>
  <c r="N44" i="9" s="1"/>
  <c r="N6" i="5"/>
  <c r="M36" i="9"/>
  <c r="M38" i="9"/>
  <c r="P145" i="4"/>
  <c r="P97" i="4"/>
  <c r="Q100" i="4"/>
  <c r="N12" i="8"/>
  <c r="N11" i="8" s="1"/>
  <c r="Q190" i="4"/>
  <c r="P187" i="4"/>
  <c r="P235" i="4"/>
  <c r="P232" i="4" s="1"/>
  <c r="O14" i="8"/>
  <c r="I12" i="26" s="1"/>
  <c r="O8" i="9"/>
  <c r="I6" i="25" s="1"/>
  <c r="M44" i="9"/>
  <c r="F32" i="27"/>
  <c r="N85" i="5"/>
  <c r="N73" i="8" s="1"/>
  <c r="O82" i="5"/>
  <c r="O84" i="5" s="1"/>
  <c r="O79" i="5" s="1"/>
  <c r="O7" i="4"/>
  <c r="O57" i="8"/>
  <c r="I56" i="26" s="1"/>
  <c r="O66" i="8"/>
  <c r="N38" i="9" l="1"/>
  <c r="Q6" i="4"/>
  <c r="R10" i="4"/>
  <c r="F38" i="27"/>
  <c r="F39" i="27"/>
  <c r="F37" i="27"/>
  <c r="F40" i="27"/>
  <c r="P8" i="9"/>
  <c r="P14" i="8"/>
  <c r="P82" i="5"/>
  <c r="P84" i="5" s="1"/>
  <c r="P79" i="5" s="1"/>
  <c r="P7" i="4"/>
  <c r="P66" i="8"/>
  <c r="P57" i="8"/>
  <c r="O12" i="8"/>
  <c r="O11" i="8" s="1"/>
  <c r="I11" i="26"/>
  <c r="I10" i="26" s="1"/>
  <c r="I9" i="26" s="1"/>
  <c r="O45" i="9"/>
  <c r="O6" i="5"/>
  <c r="Q97" i="4"/>
  <c r="Q145" i="4"/>
  <c r="R100" i="4"/>
  <c r="I65" i="26"/>
  <c r="I72" i="26"/>
  <c r="R190" i="4"/>
  <c r="Q235" i="4"/>
  <c r="Q232" i="4" s="1"/>
  <c r="Q187" i="4"/>
  <c r="N86" i="5"/>
  <c r="O83" i="5" s="1"/>
  <c r="O86" i="5" s="1"/>
  <c r="P83" i="5" s="1"/>
  <c r="P86" i="5" s="1"/>
  <c r="Q83" i="5" s="1"/>
  <c r="P55" i="4"/>
  <c r="P52" i="4" s="1"/>
  <c r="P13" i="8" s="1"/>
  <c r="P142" i="4"/>
  <c r="P7" i="9" s="1"/>
  <c r="F44" i="27"/>
  <c r="O6" i="9"/>
  <c r="I5" i="25"/>
  <c r="I4" i="25" s="1"/>
  <c r="I33" i="25" l="1"/>
  <c r="I35" i="25"/>
  <c r="R235" i="4"/>
  <c r="R232" i="4" s="1"/>
  <c r="S190" i="4"/>
  <c r="R187" i="4"/>
  <c r="R6" i="4"/>
  <c r="S10" i="4"/>
  <c r="F50" i="27"/>
  <c r="F51" i="27"/>
  <c r="F49" i="27"/>
  <c r="F48" i="27"/>
  <c r="Q142" i="4"/>
  <c r="Q7" i="9" s="1"/>
  <c r="Q55" i="4"/>
  <c r="Q52" i="4" s="1"/>
  <c r="Q13" i="8" s="1"/>
  <c r="Q8" i="9"/>
  <c r="Q14" i="8"/>
  <c r="P6" i="9"/>
  <c r="O36" i="9"/>
  <c r="O38" i="9"/>
  <c r="P12" i="8"/>
  <c r="P11" i="8" s="1"/>
  <c r="S100" i="4"/>
  <c r="R97" i="4"/>
  <c r="R145" i="4"/>
  <c r="O44" i="9"/>
  <c r="I42" i="25"/>
  <c r="I41" i="25" s="1"/>
  <c r="P45" i="9"/>
  <c r="P6" i="5"/>
  <c r="F71" i="26"/>
  <c r="F61" i="26" s="1"/>
  <c r="F51" i="26" s="1"/>
  <c r="Q7" i="4"/>
  <c r="Q66" i="8"/>
  <c r="Q82" i="5"/>
  <c r="Q84" i="5" s="1"/>
  <c r="Q79" i="5" s="1"/>
  <c r="Q57" i="8"/>
  <c r="Q12" i="8" l="1"/>
  <c r="Q11" i="8" s="1"/>
  <c r="Q85" i="5"/>
  <c r="Q73" i="8" s="1"/>
  <c r="G71" i="16" s="1"/>
  <c r="P38" i="9"/>
  <c r="P36" i="9"/>
  <c r="T100" i="4"/>
  <c r="S145" i="4"/>
  <c r="S97" i="4"/>
  <c r="Q6" i="9"/>
  <c r="T10" i="4"/>
  <c r="S6" i="4"/>
  <c r="S187" i="4"/>
  <c r="S235" i="4"/>
  <c r="S232" i="4" s="1"/>
  <c r="T190" i="4"/>
  <c r="Q45" i="9"/>
  <c r="Q44" i="9" s="1"/>
  <c r="Q6" i="5"/>
  <c r="P44" i="9"/>
  <c r="R55" i="4"/>
  <c r="R52" i="4" s="1"/>
  <c r="R13" i="8" s="1"/>
  <c r="R142" i="4"/>
  <c r="R7" i="9" s="1"/>
  <c r="R82" i="5"/>
  <c r="R84" i="5" s="1"/>
  <c r="R79" i="5" s="1"/>
  <c r="R7" i="4"/>
  <c r="R57" i="8"/>
  <c r="R66" i="8"/>
  <c r="R8" i="9"/>
  <c r="J6" i="25" s="1"/>
  <c r="R14" i="8"/>
  <c r="J12" i="26" s="1"/>
  <c r="J72" i="26" l="1"/>
  <c r="Q86" i="5"/>
  <c r="R83" i="5" s="1"/>
  <c r="R86" i="5" s="1"/>
  <c r="S83" i="5" s="1"/>
  <c r="R12" i="8"/>
  <c r="R11" i="8" s="1"/>
  <c r="R6" i="9"/>
  <c r="J5" i="25"/>
  <c r="J4" i="25" s="1"/>
  <c r="S82" i="5"/>
  <c r="S84" i="5" s="1"/>
  <c r="S79" i="5" s="1"/>
  <c r="S57" i="8"/>
  <c r="S7" i="4"/>
  <c r="S66" i="8"/>
  <c r="J11" i="26"/>
  <c r="J10" i="26" s="1"/>
  <c r="J9" i="26" s="1"/>
  <c r="U190" i="4"/>
  <c r="T187" i="4"/>
  <c r="T235" i="4"/>
  <c r="T232" i="4" s="1"/>
  <c r="R45" i="9"/>
  <c r="R6" i="5"/>
  <c r="S8" i="9"/>
  <c r="S14" i="8"/>
  <c r="T145" i="4"/>
  <c r="T97" i="4"/>
  <c r="U100" i="4"/>
  <c r="U10" i="4"/>
  <c r="T6" i="4"/>
  <c r="S55" i="4"/>
  <c r="S52" i="4" s="1"/>
  <c r="S13" i="8" s="1"/>
  <c r="S142" i="4"/>
  <c r="S7" i="9" s="1"/>
  <c r="J56" i="26"/>
  <c r="J65" i="26"/>
  <c r="Q36" i="9"/>
  <c r="Q38" i="9"/>
  <c r="S86" i="5" l="1"/>
  <c r="T83" i="5" s="1"/>
  <c r="S12" i="8"/>
  <c r="S11" i="8" s="1"/>
  <c r="R44" i="9"/>
  <c r="J42" i="25"/>
  <c r="J41" i="25" s="1"/>
  <c r="V190" i="4"/>
  <c r="U187" i="4"/>
  <c r="U235" i="4"/>
  <c r="U232" i="4" s="1"/>
  <c r="J35" i="25"/>
  <c r="J33" i="25"/>
  <c r="S6" i="9"/>
  <c r="T8" i="9"/>
  <c r="T14" i="8"/>
  <c r="T142" i="4"/>
  <c r="T7" i="9" s="1"/>
  <c r="T55" i="4"/>
  <c r="T52" i="4" s="1"/>
  <c r="T13" i="8" s="1"/>
  <c r="T82" i="5"/>
  <c r="T84" i="5" s="1"/>
  <c r="T79" i="5" s="1"/>
  <c r="T66" i="8"/>
  <c r="T7" i="4"/>
  <c r="T57" i="8"/>
  <c r="U6" i="4"/>
  <c r="V10" i="4"/>
  <c r="U97" i="4"/>
  <c r="U145" i="4"/>
  <c r="V100" i="4"/>
  <c r="S45" i="9"/>
  <c r="S6" i="5"/>
  <c r="R36" i="9"/>
  <c r="R38" i="9"/>
  <c r="T6" i="9" l="1"/>
  <c r="T38" i="9" s="1"/>
  <c r="T12" i="8"/>
  <c r="T11" i="8" s="1"/>
  <c r="S44" i="9"/>
  <c r="W100" i="4"/>
  <c r="V97" i="4"/>
  <c r="V145" i="4"/>
  <c r="U7" i="4"/>
  <c r="U82" i="5"/>
  <c r="U84" i="5" s="1"/>
  <c r="U79" i="5" s="1"/>
  <c r="U66" i="8"/>
  <c r="U57" i="8"/>
  <c r="V235" i="4"/>
  <c r="V232" i="4" s="1"/>
  <c r="V187" i="4"/>
  <c r="W190" i="4"/>
  <c r="T85" i="5"/>
  <c r="T73" i="8" s="1"/>
  <c r="U8" i="9"/>
  <c r="U14" i="8"/>
  <c r="V6" i="4"/>
  <c r="W10" i="4"/>
  <c r="U55" i="4"/>
  <c r="U52" i="4" s="1"/>
  <c r="U13" i="8" s="1"/>
  <c r="U142" i="4"/>
  <c r="U7" i="9" s="1"/>
  <c r="T45" i="9"/>
  <c r="T44" i="9" s="1"/>
  <c r="T6" i="5"/>
  <c r="S38" i="9"/>
  <c r="S36" i="9"/>
  <c r="T36" i="9" l="1"/>
  <c r="U12" i="8"/>
  <c r="U11" i="8" s="1"/>
  <c r="T86" i="5"/>
  <c r="U83" i="5" s="1"/>
  <c r="U86" i="5" s="1"/>
  <c r="V83" i="5" s="1"/>
  <c r="K11" i="26"/>
  <c r="U6" i="9"/>
  <c r="K5" i="25"/>
  <c r="V82" i="5"/>
  <c r="V84" i="5" s="1"/>
  <c r="V79" i="5" s="1"/>
  <c r="V7" i="4"/>
  <c r="V57" i="8"/>
  <c r="V66" i="8"/>
  <c r="K6" i="25"/>
  <c r="V8" i="9"/>
  <c r="V14" i="8"/>
  <c r="V55" i="4"/>
  <c r="V52" i="4" s="1"/>
  <c r="V13" i="8" s="1"/>
  <c r="V142" i="4"/>
  <c r="V7" i="9" s="1"/>
  <c r="K72" i="26"/>
  <c r="K56" i="26"/>
  <c r="K65" i="26"/>
  <c r="X10" i="4"/>
  <c r="W6" i="4"/>
  <c r="K12" i="26"/>
  <c r="W187" i="4"/>
  <c r="W235" i="4"/>
  <c r="W232" i="4" s="1"/>
  <c r="X190" i="4"/>
  <c r="U45" i="9"/>
  <c r="U6" i="5"/>
  <c r="X100" i="4"/>
  <c r="W97" i="4"/>
  <c r="W145" i="4"/>
  <c r="K10" i="26" l="1"/>
  <c r="K9" i="26" s="1"/>
  <c r="W55" i="4"/>
  <c r="W52" i="4" s="1"/>
  <c r="W13" i="8" s="1"/>
  <c r="W142" i="4"/>
  <c r="W7" i="9" s="1"/>
  <c r="U44" i="9"/>
  <c r="K42" i="25"/>
  <c r="K41" i="25" s="1"/>
  <c r="V45" i="9"/>
  <c r="V6" i="5"/>
  <c r="X145" i="4"/>
  <c r="X97" i="4"/>
  <c r="Y100" i="4"/>
  <c r="Y190" i="4"/>
  <c r="X187" i="4"/>
  <c r="X235" i="4"/>
  <c r="X232" i="4" s="1"/>
  <c r="V12" i="8"/>
  <c r="V11" i="8" s="1"/>
  <c r="K4" i="25"/>
  <c r="Y10" i="4"/>
  <c r="X6" i="4"/>
  <c r="V6" i="9"/>
  <c r="V86" i="5"/>
  <c r="W83" i="5" s="1"/>
  <c r="W8" i="9"/>
  <c r="W14" i="8"/>
  <c r="W82" i="5"/>
  <c r="W84" i="5" s="1"/>
  <c r="W79" i="5" s="1"/>
  <c r="W7" i="4"/>
  <c r="W57" i="8"/>
  <c r="W66" i="8"/>
  <c r="U36" i="9"/>
  <c r="U38" i="9"/>
  <c r="Y97" i="4" l="1"/>
  <c r="Y145" i="4"/>
  <c r="Z100" i="4"/>
  <c r="V44" i="9"/>
  <c r="K33" i="25"/>
  <c r="K35" i="25"/>
  <c r="X8" i="9"/>
  <c r="L6" i="25" s="1"/>
  <c r="X14" i="8"/>
  <c r="L12" i="26" s="1"/>
  <c r="W6" i="9"/>
  <c r="W85" i="5"/>
  <c r="W73" i="8" s="1"/>
  <c r="X82" i="5"/>
  <c r="X84" i="5" s="1"/>
  <c r="X79" i="5" s="1"/>
  <c r="X7" i="4"/>
  <c r="X57" i="8"/>
  <c r="X66" i="8"/>
  <c r="Z190" i="4"/>
  <c r="Y187" i="4"/>
  <c r="Y235" i="4"/>
  <c r="Y232" i="4" s="1"/>
  <c r="W45" i="9"/>
  <c r="W6" i="5"/>
  <c r="Y6" i="4"/>
  <c r="Z10" i="4"/>
  <c r="V36" i="9"/>
  <c r="V38" i="9"/>
  <c r="X55" i="4"/>
  <c r="X52" i="4" s="1"/>
  <c r="X13" i="8" s="1"/>
  <c r="X142" i="4"/>
  <c r="X7" i="9" s="1"/>
  <c r="W12" i="8"/>
  <c r="W11" i="8" s="1"/>
  <c r="Z6" i="4" l="1"/>
  <c r="AA10" i="4"/>
  <c r="L72" i="26"/>
  <c r="X12" i="8"/>
  <c r="X11" i="8" s="1"/>
  <c r="L11" i="26"/>
  <c r="L10" i="26" s="1"/>
  <c r="L9" i="26" s="1"/>
  <c r="Z235" i="4"/>
  <c r="Z232" i="4" s="1"/>
  <c r="AA190" i="4"/>
  <c r="Z187" i="4"/>
  <c r="X45" i="9"/>
  <c r="X6" i="5"/>
  <c r="W36" i="9"/>
  <c r="W38" i="9"/>
  <c r="Y142" i="4"/>
  <c r="Y7" i="9" s="1"/>
  <c r="Y55" i="4"/>
  <c r="Y52" i="4" s="1"/>
  <c r="Y13" i="8" s="1"/>
  <c r="Y8" i="9"/>
  <c r="Y14" i="8"/>
  <c r="L56" i="26"/>
  <c r="X6" i="9"/>
  <c r="L5" i="25"/>
  <c r="L4" i="25" s="1"/>
  <c r="Y7" i="4"/>
  <c r="Y66" i="8"/>
  <c r="Y82" i="5"/>
  <c r="Y84" i="5" s="1"/>
  <c r="Y79" i="5" s="1"/>
  <c r="Y57" i="8"/>
  <c r="AA100" i="4"/>
  <c r="Z97" i="4"/>
  <c r="Z145" i="4"/>
  <c r="W44" i="9"/>
  <c r="L65" i="26"/>
  <c r="W86" i="5"/>
  <c r="X83" i="5" s="1"/>
  <c r="X86" i="5" s="1"/>
  <c r="Y83" i="5" s="1"/>
  <c r="Y86" i="5" l="1"/>
  <c r="Z83" i="5" s="1"/>
  <c r="Y12" i="8"/>
  <c r="Y11" i="8" s="1"/>
  <c r="AA187" i="4"/>
  <c r="AA235" i="4"/>
  <c r="AA232" i="4" s="1"/>
  <c r="AB190" i="4"/>
  <c r="L33" i="25"/>
  <c r="L35" i="25"/>
  <c r="X44" i="9"/>
  <c r="L42" i="25"/>
  <c r="L41" i="25" s="1"/>
  <c r="Z82" i="5"/>
  <c r="Z84" i="5" s="1"/>
  <c r="Z79" i="5" s="1"/>
  <c r="Z7" i="4"/>
  <c r="Z57" i="8"/>
  <c r="Z66" i="8"/>
  <c r="AB100" i="4"/>
  <c r="AA145" i="4"/>
  <c r="AA97" i="4"/>
  <c r="Y6" i="9"/>
  <c r="Z8" i="9"/>
  <c r="Z14" i="8"/>
  <c r="AB10" i="4"/>
  <c r="AA6" i="4"/>
  <c r="Z55" i="4"/>
  <c r="Z52" i="4" s="1"/>
  <c r="Z13" i="8" s="1"/>
  <c r="Z142" i="4"/>
  <c r="Z7" i="9" s="1"/>
  <c r="Y45" i="9"/>
  <c r="Y6" i="5"/>
  <c r="X38" i="9"/>
  <c r="X36" i="9"/>
  <c r="Z6" i="9" l="1"/>
  <c r="Z36" i="9" s="1"/>
  <c r="AA82" i="5"/>
  <c r="AA84" i="5" s="1"/>
  <c r="AA79" i="5" s="1"/>
  <c r="AA7" i="4"/>
  <c r="AA57" i="8"/>
  <c r="AA66" i="8"/>
  <c r="AB145" i="4"/>
  <c r="AB97" i="4"/>
  <c r="AC100" i="4"/>
  <c r="Y44" i="9"/>
  <c r="Z85" i="5"/>
  <c r="Z73" i="8" s="1"/>
  <c r="Y36" i="9"/>
  <c r="Y38" i="9"/>
  <c r="AA8" i="9"/>
  <c r="M6" i="25" s="1"/>
  <c r="AA14" i="8"/>
  <c r="M12" i="26" s="1"/>
  <c r="AC10" i="4"/>
  <c r="AB6" i="4"/>
  <c r="Z45" i="9"/>
  <c r="Z44" i="9" s="1"/>
  <c r="Z6" i="5"/>
  <c r="Z12" i="8"/>
  <c r="Z11" i="8" s="1"/>
  <c r="AA55" i="4"/>
  <c r="AA52" i="4" s="1"/>
  <c r="AA13" i="8" s="1"/>
  <c r="AA142" i="4"/>
  <c r="AA7" i="9" s="1"/>
  <c r="AC190" i="4"/>
  <c r="AB187" i="4"/>
  <c r="AB235" i="4"/>
  <c r="AB232" i="4" s="1"/>
  <c r="Z38" i="9" l="1"/>
  <c r="Z86" i="5"/>
  <c r="AA83" i="5" s="1"/>
  <c r="AA86" i="5" s="1"/>
  <c r="AB83" i="5" s="1"/>
  <c r="AB8" i="9"/>
  <c r="AB14" i="8"/>
  <c r="AC97" i="4"/>
  <c r="AC145" i="4"/>
  <c r="AD100" i="4"/>
  <c r="M56" i="26"/>
  <c r="AD190" i="4"/>
  <c r="AC187" i="4"/>
  <c r="AC235" i="4"/>
  <c r="AC232" i="4" s="1"/>
  <c r="M72" i="26"/>
  <c r="M65" i="26"/>
  <c r="AA6" i="9"/>
  <c r="M5" i="25"/>
  <c r="M4" i="25" s="1"/>
  <c r="AB82" i="5"/>
  <c r="AB84" i="5" s="1"/>
  <c r="AB79" i="5" s="1"/>
  <c r="AB66" i="8"/>
  <c r="AB7" i="4"/>
  <c r="AB57" i="8"/>
  <c r="AA12" i="8"/>
  <c r="AA11" i="8" s="1"/>
  <c r="M11" i="26"/>
  <c r="M10" i="26" s="1"/>
  <c r="M9" i="26" s="1"/>
  <c r="AC6" i="4"/>
  <c r="AD10" i="4"/>
  <c r="AB142" i="4"/>
  <c r="AB7" i="9" s="1"/>
  <c r="AB55" i="4"/>
  <c r="AB52" i="4" s="1"/>
  <c r="AB13" i="8" s="1"/>
  <c r="AA45" i="9"/>
  <c r="AA6" i="5"/>
  <c r="AA44" i="9" l="1"/>
  <c r="M35" i="25"/>
  <c r="M33" i="25"/>
  <c r="AB12" i="8"/>
  <c r="AB11" i="8" s="1"/>
  <c r="AD6" i="4"/>
  <c r="AE10" i="4"/>
  <c r="AA38" i="9"/>
  <c r="AA36" i="9"/>
  <c r="AD235" i="4"/>
  <c r="AD232" i="4" s="1"/>
  <c r="AD187" i="4"/>
  <c r="AE190" i="4"/>
  <c r="AE100" i="4"/>
  <c r="AD97" i="4"/>
  <c r="AD145" i="4"/>
  <c r="AB6" i="9"/>
  <c r="AC7" i="4"/>
  <c r="AC82" i="5"/>
  <c r="AC84" i="5" s="1"/>
  <c r="AC79" i="5" s="1"/>
  <c r="AC66" i="8"/>
  <c r="AC57" i="8"/>
  <c r="AB45" i="9"/>
  <c r="AB6" i="5"/>
  <c r="AB86" i="5"/>
  <c r="AC83" i="5" s="1"/>
  <c r="AC55" i="4"/>
  <c r="AC52" i="4" s="1"/>
  <c r="AC13" i="8" s="1"/>
  <c r="AC142" i="4"/>
  <c r="AC7" i="9" s="1"/>
  <c r="M42" i="25"/>
  <c r="M41" i="25" s="1"/>
  <c r="AC8" i="9"/>
  <c r="AC14" i="8"/>
  <c r="AC6" i="9" l="1"/>
  <c r="AC38" i="9" s="1"/>
  <c r="AD82" i="5"/>
  <c r="AD84" i="5" s="1"/>
  <c r="AD79" i="5" s="1"/>
  <c r="AD7" i="4"/>
  <c r="AD57" i="8"/>
  <c r="AD66" i="8"/>
  <c r="AB44" i="9"/>
  <c r="AE187" i="4"/>
  <c r="AE235" i="4"/>
  <c r="AE232" i="4" s="1"/>
  <c r="AF190" i="4"/>
  <c r="AC12" i="8"/>
  <c r="AC11" i="8" s="1"/>
  <c r="AD55" i="4"/>
  <c r="AD52" i="4" s="1"/>
  <c r="AD13" i="8" s="1"/>
  <c r="N11" i="26" s="1"/>
  <c r="AD142" i="4"/>
  <c r="AD7" i="9" s="1"/>
  <c r="N5" i="25" s="1"/>
  <c r="AC45" i="9"/>
  <c r="AC44" i="9" s="1"/>
  <c r="AC6" i="5"/>
  <c r="AF100" i="4"/>
  <c r="AE97" i="4"/>
  <c r="AE145" i="4"/>
  <c r="AC85" i="5"/>
  <c r="AC73" i="8" s="1"/>
  <c r="AB38" i="9"/>
  <c r="AB36" i="9"/>
  <c r="AD8" i="9"/>
  <c r="N6" i="25" s="1"/>
  <c r="AD14" i="8"/>
  <c r="N12" i="26" s="1"/>
  <c r="AF10" i="4"/>
  <c r="AE6" i="4"/>
  <c r="AC36" i="9" l="1"/>
  <c r="N4" i="25"/>
  <c r="N35" i="25" s="1"/>
  <c r="AC86" i="5"/>
  <c r="AD83" i="5" s="1"/>
  <c r="AD86" i="5" s="1"/>
  <c r="AE83" i="5" s="1"/>
  <c r="N65" i="26"/>
  <c r="AG10" i="4"/>
  <c r="AF6" i="4"/>
  <c r="AG190" i="4"/>
  <c r="AF187" i="4"/>
  <c r="AF235" i="4"/>
  <c r="AF232" i="4" s="1"/>
  <c r="N56" i="26"/>
  <c r="AE55" i="4"/>
  <c r="AE52" i="4" s="1"/>
  <c r="AE13" i="8" s="1"/>
  <c r="AE142" i="4"/>
  <c r="AE7" i="9" s="1"/>
  <c r="AD6" i="9"/>
  <c r="AE8" i="9"/>
  <c r="AE14" i="8"/>
  <c r="AE82" i="5"/>
  <c r="AE84" i="5" s="1"/>
  <c r="AE79" i="5" s="1"/>
  <c r="AE7" i="4"/>
  <c r="AE57" i="8"/>
  <c r="AE66" i="8"/>
  <c r="AF145" i="4"/>
  <c r="AF97" i="4"/>
  <c r="AG100" i="4"/>
  <c r="N72" i="26"/>
  <c r="H71" i="16"/>
  <c r="N10" i="26"/>
  <c r="N9" i="26" s="1"/>
  <c r="AD12" i="8"/>
  <c r="AD11" i="8" s="1"/>
  <c r="AD45" i="9"/>
  <c r="AD6" i="5"/>
  <c r="N33" i="25" l="1"/>
  <c r="AE86" i="5"/>
  <c r="AF83" i="5" s="1"/>
  <c r="AD36" i="9"/>
  <c r="AD38" i="9"/>
  <c r="AF8" i="9"/>
  <c r="AF14" i="8"/>
  <c r="AG6" i="4"/>
  <c r="AH10" i="4"/>
  <c r="AD44" i="9"/>
  <c r="N42" i="25"/>
  <c r="N41" i="25" s="1"/>
  <c r="AF55" i="4"/>
  <c r="AF52" i="4" s="1"/>
  <c r="AF13" i="8" s="1"/>
  <c r="AF142" i="4"/>
  <c r="AF7" i="9" s="1"/>
  <c r="AE6" i="9"/>
  <c r="AE45" i="9"/>
  <c r="AE6" i="5"/>
  <c r="AE12" i="8"/>
  <c r="AE11" i="8" s="1"/>
  <c r="AH190" i="4"/>
  <c r="AG235" i="4"/>
  <c r="AG232" i="4" s="1"/>
  <c r="AG187" i="4"/>
  <c r="AG97" i="4"/>
  <c r="AG145" i="4"/>
  <c r="AH100" i="4"/>
  <c r="AF7" i="4"/>
  <c r="AF82" i="5"/>
  <c r="AF84" i="5" s="1"/>
  <c r="AF79" i="5" s="1"/>
  <c r="AF66" i="8"/>
  <c r="AF57" i="8"/>
  <c r="AF85" i="5" l="1"/>
  <c r="AF73" i="8" s="1"/>
  <c r="O72" i="26" s="1"/>
  <c r="AF12" i="8"/>
  <c r="AF11" i="8" s="1"/>
  <c r="AF6" i="9"/>
  <c r="AF38" i="9" s="1"/>
  <c r="AE36" i="9"/>
  <c r="AE38" i="9"/>
  <c r="AG7" i="4"/>
  <c r="AG66" i="8"/>
  <c r="O65" i="26" s="1"/>
  <c r="AG57" i="8"/>
  <c r="O56" i="26" s="1"/>
  <c r="AG82" i="5"/>
  <c r="AG84" i="5" s="1"/>
  <c r="AG79" i="5" s="1"/>
  <c r="AF45" i="9"/>
  <c r="AF44" i="9" s="1"/>
  <c r="AF6" i="5"/>
  <c r="AG8" i="9"/>
  <c r="AG14" i="8"/>
  <c r="AE44" i="9"/>
  <c r="AG142" i="4"/>
  <c r="AG7" i="9" s="1"/>
  <c r="O5" i="25" s="1"/>
  <c r="AG55" i="4"/>
  <c r="AG52" i="4" s="1"/>
  <c r="AG13" i="8" s="1"/>
  <c r="AH6" i="4"/>
  <c r="AI10" i="4"/>
  <c r="AI100" i="4"/>
  <c r="AH97" i="4"/>
  <c r="AH145" i="4"/>
  <c r="AH235" i="4"/>
  <c r="AH232" i="4" s="1"/>
  <c r="AI190" i="4"/>
  <c r="AH187" i="4"/>
  <c r="AF86" i="5" l="1"/>
  <c r="AG83" i="5" s="1"/>
  <c r="AG86" i="5" s="1"/>
  <c r="AH83" i="5" s="1"/>
  <c r="AF36" i="9"/>
  <c r="AI187" i="4"/>
  <c r="AI235" i="4"/>
  <c r="AI232" i="4" s="1"/>
  <c r="AJ190" i="4"/>
  <c r="AH55" i="4"/>
  <c r="AH52" i="4" s="1"/>
  <c r="AH13" i="8" s="1"/>
  <c r="AH142" i="4"/>
  <c r="AH7" i="9" s="1"/>
  <c r="AJ10" i="4"/>
  <c r="AI6" i="4"/>
  <c r="AG12" i="8"/>
  <c r="AG11" i="8" s="1"/>
  <c r="O12" i="26"/>
  <c r="O11" i="26"/>
  <c r="AJ100" i="4"/>
  <c r="AI97" i="4"/>
  <c r="AI145" i="4"/>
  <c r="AH8" i="9"/>
  <c r="AH14" i="8"/>
  <c r="AH82" i="5"/>
  <c r="AH84" i="5" s="1"/>
  <c r="AH79" i="5" s="1"/>
  <c r="AH7" i="4"/>
  <c r="AH57" i="8"/>
  <c r="AH66" i="8"/>
  <c r="AG6" i="9"/>
  <c r="O6" i="25"/>
  <c r="O4" i="25" s="1"/>
  <c r="AG45" i="9"/>
  <c r="AG6" i="5"/>
  <c r="O33" i="25" l="1"/>
  <c r="O35" i="25"/>
  <c r="AG44" i="9"/>
  <c r="O42" i="25"/>
  <c r="O41" i="25" s="1"/>
  <c r="AG36" i="9"/>
  <c r="AG38" i="9"/>
  <c r="AH86" i="5"/>
  <c r="AI83" i="5" s="1"/>
  <c r="O10" i="26"/>
  <c r="O9" i="26" s="1"/>
  <c r="AH12" i="8"/>
  <c r="AH11" i="8" s="1"/>
  <c r="AK10" i="4"/>
  <c r="AJ6" i="4"/>
  <c r="AI8" i="9"/>
  <c r="AI14" i="8"/>
  <c r="AH45" i="9"/>
  <c r="AH6" i="5"/>
  <c r="AI55" i="4"/>
  <c r="AI52" i="4" s="1"/>
  <c r="AI13" i="8" s="1"/>
  <c r="AI142" i="4"/>
  <c r="AI7" i="9" s="1"/>
  <c r="AH6" i="9"/>
  <c r="AJ145" i="4"/>
  <c r="AJ97" i="4"/>
  <c r="AK100" i="4"/>
  <c r="AI82" i="5"/>
  <c r="AI84" i="5" s="1"/>
  <c r="AI79" i="5" s="1"/>
  <c r="AI57" i="8"/>
  <c r="AI7" i="4"/>
  <c r="AI66" i="8"/>
  <c r="AK190" i="4"/>
  <c r="AJ187" i="4"/>
  <c r="AJ235" i="4"/>
  <c r="AJ232" i="4" s="1"/>
  <c r="AH36" i="9" l="1"/>
  <c r="AH38" i="9"/>
  <c r="AJ8" i="9"/>
  <c r="P6" i="25" s="1"/>
  <c r="AJ14" i="8"/>
  <c r="AK97" i="4"/>
  <c r="AK145" i="4"/>
  <c r="AL100" i="4"/>
  <c r="AJ82" i="5"/>
  <c r="AJ84" i="5" s="1"/>
  <c r="AJ79" i="5" s="1"/>
  <c r="AJ66" i="8"/>
  <c r="P65" i="26" s="1"/>
  <c r="AJ7" i="4"/>
  <c r="AJ57" i="8"/>
  <c r="P56" i="26" s="1"/>
  <c r="AI6" i="9"/>
  <c r="AI85" i="5"/>
  <c r="AI73" i="8" s="1"/>
  <c r="AI12" i="8"/>
  <c r="AI11" i="8" s="1"/>
  <c r="AL190" i="4"/>
  <c r="AK187" i="4"/>
  <c r="AK235" i="4"/>
  <c r="AK232" i="4" s="1"/>
  <c r="AI45" i="9"/>
  <c r="AI44" i="9" s="1"/>
  <c r="AI6" i="5"/>
  <c r="AJ142" i="4"/>
  <c r="AJ7" i="9" s="1"/>
  <c r="AJ55" i="4"/>
  <c r="AJ52" i="4" s="1"/>
  <c r="AJ13" i="8" s="1"/>
  <c r="AH44" i="9"/>
  <c r="AK6" i="4"/>
  <c r="AL10" i="4"/>
  <c r="AJ12" i="8" l="1"/>
  <c r="AJ11" i="8" s="1"/>
  <c r="AI86" i="5"/>
  <c r="AJ83" i="5" s="1"/>
  <c r="AJ86" i="5" s="1"/>
  <c r="AK83" i="5" s="1"/>
  <c r="AL235" i="4"/>
  <c r="AL232" i="4" s="1"/>
  <c r="AL187" i="4"/>
  <c r="AM190" i="4"/>
  <c r="AJ45" i="9"/>
  <c r="P42" i="25" s="1"/>
  <c r="P41" i="25" s="1"/>
  <c r="AJ6" i="5"/>
  <c r="AK7" i="4"/>
  <c r="AK82" i="5"/>
  <c r="AK84" i="5" s="1"/>
  <c r="AK79" i="5" s="1"/>
  <c r="AK66" i="8"/>
  <c r="AK57" i="8"/>
  <c r="P72" i="26"/>
  <c r="AK8" i="9"/>
  <c r="AK14" i="8"/>
  <c r="P11" i="26"/>
  <c r="AI38" i="9"/>
  <c r="AI36" i="9"/>
  <c r="AL6" i="4"/>
  <c r="AM10" i="4"/>
  <c r="AM100" i="4"/>
  <c r="AL97" i="4"/>
  <c r="AL145" i="4"/>
  <c r="AK55" i="4"/>
  <c r="AK52" i="4" s="1"/>
  <c r="AK13" i="8" s="1"/>
  <c r="AK142" i="4"/>
  <c r="AK7" i="9" s="1"/>
  <c r="AJ6" i="9"/>
  <c r="P5" i="25"/>
  <c r="P4" i="25" s="1"/>
  <c r="P12" i="26"/>
  <c r="P10" i="26" l="1"/>
  <c r="P9" i="26" s="1"/>
  <c r="AN100" i="4"/>
  <c r="AM97" i="4"/>
  <c r="AM145" i="4"/>
  <c r="AK6" i="9"/>
  <c r="P33" i="25"/>
  <c r="P35" i="25"/>
  <c r="AK12" i="8"/>
  <c r="AK11" i="8" s="1"/>
  <c r="AL55" i="4"/>
  <c r="AL52" i="4" s="1"/>
  <c r="AL13" i="8" s="1"/>
  <c r="AL142" i="4"/>
  <c r="AL7" i="9" s="1"/>
  <c r="AN10" i="4"/>
  <c r="AM6" i="4"/>
  <c r="AK86" i="5"/>
  <c r="AL83" i="5" s="1"/>
  <c r="AK45" i="9"/>
  <c r="AK6" i="5"/>
  <c r="AL8" i="9"/>
  <c r="AL14" i="8"/>
  <c r="AJ38" i="9"/>
  <c r="AJ36" i="9"/>
  <c r="AL82" i="5"/>
  <c r="AL84" i="5" s="1"/>
  <c r="AL79" i="5" s="1"/>
  <c r="AL7" i="4"/>
  <c r="AL57" i="8"/>
  <c r="AL66" i="8"/>
  <c r="AJ44" i="9"/>
  <c r="AM187" i="4"/>
  <c r="AM235" i="4"/>
  <c r="AM232" i="4" s="1"/>
  <c r="AN190" i="4"/>
  <c r="AL12" i="8" l="1"/>
  <c r="AL11" i="8" s="1"/>
  <c r="AL6" i="9"/>
  <c r="AL38" i="9" s="1"/>
  <c r="AM55" i="4"/>
  <c r="AM52" i="4" s="1"/>
  <c r="AM13" i="8" s="1"/>
  <c r="AM142" i="4"/>
  <c r="AM7" i="9" s="1"/>
  <c r="AL45" i="9"/>
  <c r="AL6" i="5"/>
  <c r="AM82" i="5"/>
  <c r="AM84" i="5" s="1"/>
  <c r="AM79" i="5" s="1"/>
  <c r="AM7" i="4"/>
  <c r="AM57" i="8"/>
  <c r="Q56" i="26" s="1"/>
  <c r="AM66" i="8"/>
  <c r="AN145" i="4"/>
  <c r="AN97" i="4"/>
  <c r="AO100" i="4"/>
  <c r="AL85" i="5"/>
  <c r="AL73" i="8" s="1"/>
  <c r="AO190" i="4"/>
  <c r="AN187" i="4"/>
  <c r="AN235" i="4"/>
  <c r="AN232" i="4" s="1"/>
  <c r="AM8" i="9"/>
  <c r="Q6" i="25" s="1"/>
  <c r="AM14" i="8"/>
  <c r="Q12" i="26" s="1"/>
  <c r="AK44" i="9"/>
  <c r="AO10" i="4"/>
  <c r="AN6" i="4"/>
  <c r="AK36" i="9"/>
  <c r="AK38" i="9"/>
  <c r="AL36" i="9" l="1"/>
  <c r="AO6" i="4"/>
  <c r="AP10" i="4"/>
  <c r="AP190" i="4"/>
  <c r="AO235" i="4"/>
  <c r="AO232" i="4" s="1"/>
  <c r="AO187" i="4"/>
  <c r="AM6" i="9"/>
  <c r="AL86" i="5"/>
  <c r="AM83" i="5" s="1"/>
  <c r="AM86" i="5" s="1"/>
  <c r="AN83" i="5" s="1"/>
  <c r="Q5" i="25"/>
  <c r="Q4" i="25" s="1"/>
  <c r="AL44" i="9"/>
  <c r="AM12" i="8"/>
  <c r="AM11" i="8" s="1"/>
  <c r="Q11" i="26"/>
  <c r="Q10" i="26" s="1"/>
  <c r="Q9" i="26" s="1"/>
  <c r="Q65" i="26"/>
  <c r="Q72" i="26"/>
  <c r="AN55" i="4"/>
  <c r="AN52" i="4" s="1"/>
  <c r="AN13" i="8" s="1"/>
  <c r="AN142" i="4"/>
  <c r="AN7" i="9" s="1"/>
  <c r="AN82" i="5"/>
  <c r="AN84" i="5" s="1"/>
  <c r="AN79" i="5" s="1"/>
  <c r="AN7" i="4"/>
  <c r="AN57" i="8"/>
  <c r="AN66" i="8"/>
  <c r="AN8" i="9"/>
  <c r="AN14" i="8"/>
  <c r="AO97" i="4"/>
  <c r="AO145" i="4"/>
  <c r="AP100" i="4"/>
  <c r="AM45" i="9"/>
  <c r="AM6" i="5"/>
  <c r="Q33" i="25" l="1"/>
  <c r="Q35" i="25"/>
  <c r="AM36" i="9"/>
  <c r="AM38" i="9"/>
  <c r="AO142" i="4"/>
  <c r="AO7" i="9" s="1"/>
  <c r="AO55" i="4"/>
  <c r="AO52" i="4" s="1"/>
  <c r="AO13" i="8" s="1"/>
  <c r="AP6" i="4"/>
  <c r="AQ10" i="4"/>
  <c r="AN6" i="9"/>
  <c r="AO7" i="4"/>
  <c r="AO66" i="8"/>
  <c r="AO82" i="5"/>
  <c r="AO84" i="5" s="1"/>
  <c r="AO79" i="5" s="1"/>
  <c r="AO57" i="8"/>
  <c r="AQ100" i="4"/>
  <c r="AP97" i="4"/>
  <c r="AP145" i="4"/>
  <c r="AO8" i="9"/>
  <c r="AO14" i="8"/>
  <c r="AN45" i="9"/>
  <c r="AN6" i="5"/>
  <c r="AN86" i="5"/>
  <c r="AO83" i="5" s="1"/>
  <c r="AP235" i="4"/>
  <c r="AP232" i="4" s="1"/>
  <c r="AQ190" i="4"/>
  <c r="AP187" i="4"/>
  <c r="AM44" i="9"/>
  <c r="Q42" i="25"/>
  <c r="Q41" i="25" s="1"/>
  <c r="AN12" i="8"/>
  <c r="AN11" i="8" s="1"/>
  <c r="AQ187" i="4" l="1"/>
  <c r="AQ235" i="4"/>
  <c r="AQ232" i="4" s="1"/>
  <c r="AR190" i="4"/>
  <c r="AN44" i="9"/>
  <c r="AP82" i="5"/>
  <c r="AP84" i="5" s="1"/>
  <c r="AP79" i="5" s="1"/>
  <c r="AP7" i="4"/>
  <c r="AP57" i="8"/>
  <c r="R56" i="26" s="1"/>
  <c r="AP66" i="8"/>
  <c r="AP8" i="9"/>
  <c r="R6" i="25" s="1"/>
  <c r="AP14" i="8"/>
  <c r="R12" i="26" s="1"/>
  <c r="AP55" i="4"/>
  <c r="AP52" i="4" s="1"/>
  <c r="AP13" i="8" s="1"/>
  <c r="AP142" i="4"/>
  <c r="AP7" i="9" s="1"/>
  <c r="AO45" i="9"/>
  <c r="AO44" i="9" s="1"/>
  <c r="AO6" i="5"/>
  <c r="AO85" i="5"/>
  <c r="AO73" i="8" s="1"/>
  <c r="AN38" i="9"/>
  <c r="AN36" i="9"/>
  <c r="AO12" i="8"/>
  <c r="AO11" i="8" s="1"/>
  <c r="AR100" i="4"/>
  <c r="AQ145" i="4"/>
  <c r="AQ97" i="4"/>
  <c r="AR10" i="4"/>
  <c r="AQ6" i="4"/>
  <c r="AO6" i="9"/>
  <c r="AQ82" i="5" l="1"/>
  <c r="AQ84" i="5" s="1"/>
  <c r="AQ79" i="5" s="1"/>
  <c r="AQ7" i="4"/>
  <c r="AQ57" i="8"/>
  <c r="AQ66" i="8"/>
  <c r="AR145" i="4"/>
  <c r="AR97" i="4"/>
  <c r="AS100" i="4"/>
  <c r="AP45" i="9"/>
  <c r="AP6" i="5"/>
  <c r="AQ8" i="9"/>
  <c r="AQ14" i="8"/>
  <c r="AO86" i="5"/>
  <c r="AP83" i="5" s="1"/>
  <c r="AP6" i="9"/>
  <c r="R5" i="25"/>
  <c r="R4" i="25" s="1"/>
  <c r="AS10" i="4"/>
  <c r="AR6" i="4"/>
  <c r="R65" i="26"/>
  <c r="AO36" i="9"/>
  <c r="AO38" i="9"/>
  <c r="AQ55" i="4"/>
  <c r="AQ52" i="4" s="1"/>
  <c r="AQ13" i="8" s="1"/>
  <c r="AQ142" i="4"/>
  <c r="AQ7" i="9" s="1"/>
  <c r="AP12" i="8"/>
  <c r="AP11" i="8" s="1"/>
  <c r="R11" i="26"/>
  <c r="R10" i="26" s="1"/>
  <c r="R9" i="26" s="1"/>
  <c r="AS190" i="4"/>
  <c r="AR187" i="4"/>
  <c r="AR235" i="4"/>
  <c r="AR232" i="4" s="1"/>
  <c r="AR8" i="9" l="1"/>
  <c r="AR14" i="8"/>
  <c r="AS6" i="4"/>
  <c r="AT10" i="4"/>
  <c r="AQ6" i="9"/>
  <c r="AP36" i="9"/>
  <c r="AP38" i="9"/>
  <c r="AP85" i="5"/>
  <c r="AP73" i="8" s="1"/>
  <c r="AR82" i="5"/>
  <c r="AR84" i="5" s="1"/>
  <c r="AR79" i="5" s="1"/>
  <c r="AR7" i="4"/>
  <c r="AR66" i="8"/>
  <c r="AR57" i="8"/>
  <c r="R35" i="25"/>
  <c r="R33" i="25"/>
  <c r="AS97" i="4"/>
  <c r="AS145" i="4"/>
  <c r="AT100" i="4"/>
  <c r="AT190" i="4"/>
  <c r="AS187" i="4"/>
  <c r="AS235" i="4"/>
  <c r="AS232" i="4" s="1"/>
  <c r="AQ12" i="8"/>
  <c r="AQ11" i="8" s="1"/>
  <c r="R42" i="25"/>
  <c r="AR142" i="4"/>
  <c r="AR7" i="9" s="1"/>
  <c r="AR55" i="4"/>
  <c r="AR52" i="4" s="1"/>
  <c r="AR13" i="8" s="1"/>
  <c r="AQ45" i="9"/>
  <c r="AQ6" i="5"/>
  <c r="AR12" i="8" l="1"/>
  <c r="AR11" i="8" s="1"/>
  <c r="AR6" i="9"/>
  <c r="AR36" i="9" s="1"/>
  <c r="AS55" i="4"/>
  <c r="AS52" i="4" s="1"/>
  <c r="AS13" i="8" s="1"/>
  <c r="AS142" i="4"/>
  <c r="AS7" i="9" s="1"/>
  <c r="AS8" i="9"/>
  <c r="AS14" i="8"/>
  <c r="AR45" i="9"/>
  <c r="AR44" i="9" s="1"/>
  <c r="AR6" i="5"/>
  <c r="AP86" i="5"/>
  <c r="AQ83" i="5" s="1"/>
  <c r="AQ86" i="5" s="1"/>
  <c r="AR83" i="5" s="1"/>
  <c r="AQ38" i="9"/>
  <c r="AQ36" i="9"/>
  <c r="AT235" i="4"/>
  <c r="AT232" i="4" s="1"/>
  <c r="AT187" i="4"/>
  <c r="AU190" i="4"/>
  <c r="AU100" i="4"/>
  <c r="AT97" i="4"/>
  <c r="AT145" i="4"/>
  <c r="AS7" i="4"/>
  <c r="AS82" i="5"/>
  <c r="AS84" i="5" s="1"/>
  <c r="AS79" i="5" s="1"/>
  <c r="AS66" i="8"/>
  <c r="S65" i="26" s="1"/>
  <c r="AS57" i="8"/>
  <c r="AQ44" i="9"/>
  <c r="I71" i="16"/>
  <c r="R72" i="26"/>
  <c r="AT6" i="4"/>
  <c r="AU10" i="4"/>
  <c r="AR38" i="9" l="1"/>
  <c r="AT55" i="4"/>
  <c r="AT52" i="4" s="1"/>
  <c r="AT13" i="8" s="1"/>
  <c r="AT142" i="4"/>
  <c r="AT7" i="9" s="1"/>
  <c r="AS12" i="8"/>
  <c r="AS11" i="8" s="1"/>
  <c r="S11" i="26"/>
  <c r="AT82" i="5"/>
  <c r="AT84" i="5" s="1"/>
  <c r="AT79" i="5" s="1"/>
  <c r="AT7" i="4"/>
  <c r="AT57" i="8"/>
  <c r="AT66" i="8"/>
  <c r="AT8" i="9"/>
  <c r="AT14" i="8"/>
  <c r="S56" i="26"/>
  <c r="AV100" i="4"/>
  <c r="AU97" i="4"/>
  <c r="AU145" i="4"/>
  <c r="AR85" i="5"/>
  <c r="AR73" i="8" s="1"/>
  <c r="S12" i="26"/>
  <c r="AV10" i="4"/>
  <c r="AU6" i="4"/>
  <c r="AS45" i="9"/>
  <c r="AS44" i="9" s="1"/>
  <c r="AS6" i="5"/>
  <c r="AU187" i="4"/>
  <c r="AU235" i="4"/>
  <c r="AU232" i="4" s="1"/>
  <c r="AV190" i="4"/>
  <c r="S6" i="25"/>
  <c r="AS6" i="9"/>
  <c r="S5" i="25"/>
  <c r="S4" i="25" l="1"/>
  <c r="S35" i="25" s="1"/>
  <c r="S42" i="25"/>
  <c r="S41" i="25" s="1"/>
  <c r="AU82" i="5"/>
  <c r="AU84" i="5" s="1"/>
  <c r="AU79" i="5" s="1"/>
  <c r="AU7" i="4"/>
  <c r="AU57" i="8"/>
  <c r="AU66" i="8"/>
  <c r="AV145" i="4"/>
  <c r="AV97" i="4"/>
  <c r="AW100" i="4"/>
  <c r="AT6" i="9"/>
  <c r="AW10" i="4"/>
  <c r="AV6" i="4"/>
  <c r="AT45" i="9"/>
  <c r="AT6" i="5"/>
  <c r="AT12" i="8"/>
  <c r="AT11" i="8" s="1"/>
  <c r="AS36" i="9"/>
  <c r="AS38" i="9"/>
  <c r="AU8" i="9"/>
  <c r="AU14" i="8"/>
  <c r="AU55" i="4"/>
  <c r="AU52" i="4" s="1"/>
  <c r="AU13" i="8" s="1"/>
  <c r="AU142" i="4"/>
  <c r="AU7" i="9" s="1"/>
  <c r="S10" i="26"/>
  <c r="S9" i="26" s="1"/>
  <c r="S72" i="26"/>
  <c r="AW190" i="4"/>
  <c r="AV187" i="4"/>
  <c r="AV235" i="4"/>
  <c r="AV232" i="4" s="1"/>
  <c r="AR86" i="5"/>
  <c r="AS83" i="5" s="1"/>
  <c r="AS86" i="5" s="1"/>
  <c r="AT83" i="5" s="1"/>
  <c r="AT86" i="5" s="1"/>
  <c r="AU83" i="5" s="1"/>
  <c r="S33" i="25" l="1"/>
  <c r="AU6" i="9"/>
  <c r="AU38" i="9" s="1"/>
  <c r="AU12" i="8"/>
  <c r="AU11" i="8" s="1"/>
  <c r="AV8" i="9"/>
  <c r="T6" i="25" s="1"/>
  <c r="AV14" i="8"/>
  <c r="AW97" i="4"/>
  <c r="AW145" i="4"/>
  <c r="AX100" i="4"/>
  <c r="AT44" i="9"/>
  <c r="AT36" i="9"/>
  <c r="AT38" i="9"/>
  <c r="AW6" i="4"/>
  <c r="AX10" i="4"/>
  <c r="AU85" i="5"/>
  <c r="AU73" i="8" s="1"/>
  <c r="AX190" i="4"/>
  <c r="AW235" i="4"/>
  <c r="AW232" i="4" s="1"/>
  <c r="AW187" i="4"/>
  <c r="AV82" i="5"/>
  <c r="AV84" i="5" s="1"/>
  <c r="AV79" i="5" s="1"/>
  <c r="AV7" i="4"/>
  <c r="AV66" i="8"/>
  <c r="AV57" i="8"/>
  <c r="AV55" i="4"/>
  <c r="AV52" i="4" s="1"/>
  <c r="AV13" i="8" s="1"/>
  <c r="AV142" i="4"/>
  <c r="AV7" i="9" s="1"/>
  <c r="T5" i="25" s="1"/>
  <c r="AU45" i="9"/>
  <c r="AU44" i="9" s="1"/>
  <c r="AU6" i="5"/>
  <c r="AU36" i="9" l="1"/>
  <c r="T4" i="25"/>
  <c r="T33" i="25" s="1"/>
  <c r="AV12" i="8"/>
  <c r="AV11" i="8" s="1"/>
  <c r="AW8" i="9"/>
  <c r="AW14" i="8"/>
  <c r="T72" i="26"/>
  <c r="AV45" i="9"/>
  <c r="AV6" i="5"/>
  <c r="AX235" i="4"/>
  <c r="AX232" i="4" s="1"/>
  <c r="AY190" i="4"/>
  <c r="AX187" i="4"/>
  <c r="T11" i="26"/>
  <c r="T56" i="26"/>
  <c r="AW7" i="4"/>
  <c r="AW66" i="8"/>
  <c r="AW82" i="5"/>
  <c r="AW84" i="5" s="1"/>
  <c r="AW79" i="5" s="1"/>
  <c r="AW57" i="8"/>
  <c r="AY100" i="4"/>
  <c r="AX97" i="4"/>
  <c r="AX145" i="4"/>
  <c r="T12" i="26"/>
  <c r="AW142" i="4"/>
  <c r="AW7" i="9" s="1"/>
  <c r="AW55" i="4"/>
  <c r="AW52" i="4" s="1"/>
  <c r="AW13" i="8" s="1"/>
  <c r="AV6" i="9"/>
  <c r="AU86" i="5"/>
  <c r="AV83" i="5" s="1"/>
  <c r="AV86" i="5" s="1"/>
  <c r="AW83" i="5" s="1"/>
  <c r="AX6" i="4"/>
  <c r="AY10" i="4"/>
  <c r="T65" i="26"/>
  <c r="T35" i="25" l="1"/>
  <c r="AX82" i="5"/>
  <c r="AX84" i="5" s="1"/>
  <c r="AX79" i="5" s="1"/>
  <c r="AX7" i="4"/>
  <c r="AX57" i="8"/>
  <c r="AX66" i="8"/>
  <c r="AW45" i="9"/>
  <c r="AW6" i="5"/>
  <c r="AX8" i="9"/>
  <c r="AX14" i="8"/>
  <c r="AW86" i="5"/>
  <c r="AX83" i="5" s="1"/>
  <c r="AV38" i="9"/>
  <c r="AV36" i="9"/>
  <c r="AX55" i="4"/>
  <c r="AX52" i="4" s="1"/>
  <c r="AX13" i="8" s="1"/>
  <c r="AX142" i="4"/>
  <c r="AX7" i="9" s="1"/>
  <c r="T10" i="26"/>
  <c r="T9" i="26" s="1"/>
  <c r="AW12" i="8"/>
  <c r="AW11" i="8" s="1"/>
  <c r="AV44" i="9"/>
  <c r="T42" i="25"/>
  <c r="T41" i="25" s="1"/>
  <c r="AZ10" i="4"/>
  <c r="AY6" i="4"/>
  <c r="AW6" i="9"/>
  <c r="AZ100" i="4"/>
  <c r="AY145" i="4"/>
  <c r="AY97" i="4"/>
  <c r="AY187" i="4"/>
  <c r="AY235" i="4"/>
  <c r="AY232" i="4" s="1"/>
  <c r="AZ190" i="4"/>
  <c r="AX12" i="8" l="1"/>
  <c r="AX11" i="8" s="1"/>
  <c r="AX85" i="5"/>
  <c r="AX73" i="8" s="1"/>
  <c r="BA190" i="4"/>
  <c r="AZ187" i="4"/>
  <c r="AZ235" i="4"/>
  <c r="AZ232" i="4" s="1"/>
  <c r="AZ145" i="4"/>
  <c r="AZ97" i="4"/>
  <c r="BA100" i="4"/>
  <c r="BA10" i="4"/>
  <c r="AZ6" i="4"/>
  <c r="AX6" i="9"/>
  <c r="AW44" i="9"/>
  <c r="AX45" i="9"/>
  <c r="AX44" i="9" s="1"/>
  <c r="AX6" i="5"/>
  <c r="AY55" i="4"/>
  <c r="AY52" i="4" s="1"/>
  <c r="AY13" i="8" s="1"/>
  <c r="AY142" i="4"/>
  <c r="AY7" i="9" s="1"/>
  <c r="AY82" i="5"/>
  <c r="AY84" i="5" s="1"/>
  <c r="AY79" i="5" s="1"/>
  <c r="AY7" i="4"/>
  <c r="AY57" i="8"/>
  <c r="U56" i="26" s="1"/>
  <c r="AY66" i="8"/>
  <c r="AY8" i="9"/>
  <c r="U6" i="25" s="1"/>
  <c r="AY14" i="8"/>
  <c r="U12" i="26" s="1"/>
  <c r="AW36" i="9"/>
  <c r="AW38" i="9"/>
  <c r="BA6" i="4" l="1"/>
  <c r="BB10" i="4"/>
  <c r="U72" i="26"/>
  <c r="AY45" i="9"/>
  <c r="AY6" i="5"/>
  <c r="BA97" i="4"/>
  <c r="BA145" i="4"/>
  <c r="BB100" i="4"/>
  <c r="AX86" i="5"/>
  <c r="AY83" i="5" s="1"/>
  <c r="AY86" i="5" s="1"/>
  <c r="AZ83" i="5" s="1"/>
  <c r="U65" i="26"/>
  <c r="AY6" i="9"/>
  <c r="U5" i="25"/>
  <c r="U4" i="25" s="1"/>
  <c r="AX36" i="9"/>
  <c r="AX38" i="9"/>
  <c r="BB190" i="4"/>
  <c r="BA187" i="4"/>
  <c r="BA235" i="4"/>
  <c r="BA232" i="4" s="1"/>
  <c r="AZ8" i="9"/>
  <c r="AZ14" i="8"/>
  <c r="AY12" i="8"/>
  <c r="AY11" i="8" s="1"/>
  <c r="U11" i="26"/>
  <c r="U10" i="26" s="1"/>
  <c r="U9" i="26" s="1"/>
  <c r="AZ82" i="5"/>
  <c r="AZ84" i="5" s="1"/>
  <c r="AZ79" i="5" s="1"/>
  <c r="AZ66" i="8"/>
  <c r="AZ7" i="4"/>
  <c r="AZ57" i="8"/>
  <c r="AZ142" i="4"/>
  <c r="AZ7" i="9" s="1"/>
  <c r="AZ55" i="4"/>
  <c r="AZ52" i="4" s="1"/>
  <c r="AZ13" i="8" s="1"/>
  <c r="G64" i="16" l="1"/>
  <c r="H64" i="16"/>
  <c r="I64" i="16"/>
  <c r="BB235" i="4"/>
  <c r="BB232" i="4" s="1"/>
  <c r="BB187" i="4"/>
  <c r="BC190" i="4"/>
  <c r="BC100" i="4"/>
  <c r="BB97" i="4"/>
  <c r="BB145" i="4"/>
  <c r="AZ12" i="8"/>
  <c r="AZ11" i="8" s="1"/>
  <c r="G55" i="16"/>
  <c r="H55" i="16"/>
  <c r="I55" i="16"/>
  <c r="BA55" i="4"/>
  <c r="BA52" i="4" s="1"/>
  <c r="BA13" i="8" s="1"/>
  <c r="BA142" i="4"/>
  <c r="BA7" i="9" s="1"/>
  <c r="AZ6" i="9"/>
  <c r="AZ45" i="9"/>
  <c r="AZ6" i="5"/>
  <c r="O181" i="1"/>
  <c r="N181" i="1" s="1"/>
  <c r="M181" i="1" s="1"/>
  <c r="BA8" i="9"/>
  <c r="BA14" i="8"/>
  <c r="BB6" i="4"/>
  <c r="BC10" i="4"/>
  <c r="U35" i="25"/>
  <c r="U33" i="25"/>
  <c r="AY44" i="9"/>
  <c r="U42" i="25"/>
  <c r="U41" i="25" s="1"/>
  <c r="AY38" i="9"/>
  <c r="AY36" i="9"/>
  <c r="AZ86" i="5"/>
  <c r="BA83" i="5" s="1"/>
  <c r="BA7" i="4"/>
  <c r="BA82" i="5"/>
  <c r="BA84" i="5" s="1"/>
  <c r="BA79" i="5" s="1"/>
  <c r="BA66" i="8"/>
  <c r="BA57" i="8"/>
  <c r="BA6" i="9" l="1"/>
  <c r="BA36" i="9" s="1"/>
  <c r="BA12" i="8"/>
  <c r="BA11" i="8" s="1"/>
  <c r="BA85" i="5"/>
  <c r="BA73" i="8" s="1"/>
  <c r="BA45" i="9"/>
  <c r="BA44" i="9" s="1"/>
  <c r="BA6" i="5"/>
  <c r="G42" i="15"/>
  <c r="G41" i="15" s="1"/>
  <c r="H42" i="15"/>
  <c r="H41" i="15" s="1"/>
  <c r="I42" i="15"/>
  <c r="AZ38" i="9"/>
  <c r="AZ36" i="9"/>
  <c r="BD100" i="4"/>
  <c r="BC97" i="4"/>
  <c r="BC145" i="4"/>
  <c r="BB82" i="5"/>
  <c r="BB84" i="5" s="1"/>
  <c r="BB79" i="5" s="1"/>
  <c r="BB7" i="4"/>
  <c r="BB57" i="8"/>
  <c r="J55" i="16" s="1"/>
  <c r="BB66" i="8"/>
  <c r="AZ44" i="9"/>
  <c r="BB55" i="4"/>
  <c r="BB52" i="4" s="1"/>
  <c r="BB13" i="8" s="1"/>
  <c r="V11" i="26" s="1"/>
  <c r="BB142" i="4"/>
  <c r="BB7" i="9" s="1"/>
  <c r="BB8" i="9"/>
  <c r="V6" i="25" s="1"/>
  <c r="BB14" i="8"/>
  <c r="V12" i="26" s="1"/>
  <c r="BD10" i="4"/>
  <c r="BC6" i="4"/>
  <c r="BC187" i="4"/>
  <c r="BC235" i="4"/>
  <c r="BC232" i="4" s="1"/>
  <c r="BD190" i="4"/>
  <c r="BA38" i="9" l="1"/>
  <c r="BA86" i="5"/>
  <c r="BB83" i="5" s="1"/>
  <c r="BB86" i="5" s="1"/>
  <c r="BC83" i="5" s="1"/>
  <c r="V10" i="26"/>
  <c r="V9" i="26" s="1"/>
  <c r="BC82" i="5"/>
  <c r="BC84" i="5" s="1"/>
  <c r="BC79" i="5" s="1"/>
  <c r="BC7" i="4"/>
  <c r="BC57" i="8"/>
  <c r="BC66" i="8"/>
  <c r="V72" i="26"/>
  <c r="J71" i="16"/>
  <c r="BE10" i="4"/>
  <c r="BD6" i="4"/>
  <c r="BB6" i="9"/>
  <c r="V5" i="25"/>
  <c r="V4" i="25" s="1"/>
  <c r="BB45" i="9"/>
  <c r="BB44" i="9" s="1"/>
  <c r="BB6" i="5"/>
  <c r="BD145" i="4"/>
  <c r="BD97" i="4"/>
  <c r="BE100" i="4"/>
  <c r="BC55" i="4"/>
  <c r="BC52" i="4" s="1"/>
  <c r="BC13" i="8" s="1"/>
  <c r="BC142" i="4"/>
  <c r="BC7" i="9" s="1"/>
  <c r="BE190" i="4"/>
  <c r="BD187" i="4"/>
  <c r="BD235" i="4"/>
  <c r="BD232" i="4" s="1"/>
  <c r="BC8" i="9"/>
  <c r="BC14" i="8"/>
  <c r="V56" i="26"/>
  <c r="BB12" i="8"/>
  <c r="BB11" i="8" s="1"/>
  <c r="V65" i="26"/>
  <c r="J64" i="16"/>
  <c r="J42" i="15" l="1"/>
  <c r="J41" i="15" s="1"/>
  <c r="V42" i="25"/>
  <c r="V41" i="25" s="1"/>
  <c r="BD55" i="4"/>
  <c r="BD52" i="4" s="1"/>
  <c r="BD13" i="8" s="1"/>
  <c r="BD142" i="4"/>
  <c r="BD7" i="9" s="1"/>
  <c r="BB36" i="9"/>
  <c r="BB38" i="9"/>
  <c r="BC6" i="9"/>
  <c r="BE97" i="4"/>
  <c r="BE145" i="4"/>
  <c r="BF100" i="4"/>
  <c r="BE6" i="4"/>
  <c r="BF10" i="4"/>
  <c r="BC45" i="9"/>
  <c r="BC6" i="5"/>
  <c r="BF190" i="4"/>
  <c r="BE187" i="4"/>
  <c r="BE235" i="4"/>
  <c r="BE232" i="4" s="1"/>
  <c r="BD82" i="5"/>
  <c r="BD84" i="5" s="1"/>
  <c r="BD79" i="5" s="1"/>
  <c r="BD7" i="4"/>
  <c r="BD57" i="8"/>
  <c r="BD66" i="8"/>
  <c r="BC86" i="5"/>
  <c r="BD83" i="5" s="1"/>
  <c r="BD8" i="9"/>
  <c r="BD14" i="8"/>
  <c r="BC12" i="8"/>
  <c r="BC11" i="8" s="1"/>
  <c r="V35" i="25"/>
  <c r="V33" i="25"/>
  <c r="BE142" i="4" l="1"/>
  <c r="BE7" i="9" s="1"/>
  <c r="BE55" i="4"/>
  <c r="BE52" i="4" s="1"/>
  <c r="BE13" i="8" s="1"/>
  <c r="BD45" i="9"/>
  <c r="BD44" i="9" s="1"/>
  <c r="BD6" i="5"/>
  <c r="BF6" i="4"/>
  <c r="BG10" i="4"/>
  <c r="BE8" i="9"/>
  <c r="W6" i="25" s="1"/>
  <c r="BE14" i="8"/>
  <c r="BC44" i="9"/>
  <c r="BE7" i="4"/>
  <c r="BE66" i="8"/>
  <c r="BE82" i="5"/>
  <c r="BE84" i="5" s="1"/>
  <c r="BE79" i="5" s="1"/>
  <c r="BE57" i="8"/>
  <c r="BD6" i="9"/>
  <c r="BF235" i="4"/>
  <c r="BF232" i="4" s="1"/>
  <c r="BG190" i="4"/>
  <c r="BF187" i="4"/>
  <c r="BD85" i="5"/>
  <c r="BD73" i="8" s="1"/>
  <c r="BG100" i="4"/>
  <c r="BF97" i="4"/>
  <c r="BF145" i="4"/>
  <c r="BC36" i="9"/>
  <c r="BC38" i="9"/>
  <c r="BD12" i="8"/>
  <c r="BD11" i="8" s="1"/>
  <c r="BE45" i="9" l="1"/>
  <c r="BE44" i="9" s="1"/>
  <c r="BE6" i="5"/>
  <c r="BF55" i="4"/>
  <c r="BF52" i="4" s="1"/>
  <c r="BF13" i="8" s="1"/>
  <c r="BF142" i="4"/>
  <c r="BF7" i="9" s="1"/>
  <c r="BF8" i="9"/>
  <c r="BF14" i="8"/>
  <c r="W65" i="26"/>
  <c r="BH10" i="4"/>
  <c r="BG6" i="4"/>
  <c r="BE12" i="8"/>
  <c r="BE11" i="8" s="1"/>
  <c r="W11" i="26"/>
  <c r="BD38" i="9"/>
  <c r="BD36" i="9"/>
  <c r="W12" i="26"/>
  <c r="BF82" i="5"/>
  <c r="BF84" i="5" s="1"/>
  <c r="BF79" i="5" s="1"/>
  <c r="BF7" i="4"/>
  <c r="BF57" i="8"/>
  <c r="BF66" i="8"/>
  <c r="BE6" i="9"/>
  <c r="W5" i="25"/>
  <c r="W4" i="25" s="1"/>
  <c r="W72" i="26"/>
  <c r="BG187" i="4"/>
  <c r="BG235" i="4"/>
  <c r="BG232" i="4" s="1"/>
  <c r="BH190" i="4"/>
  <c r="BH100" i="4"/>
  <c r="BG145" i="4"/>
  <c r="BG97" i="4"/>
  <c r="BD86" i="5"/>
  <c r="BE83" i="5" s="1"/>
  <c r="BE86" i="5" s="1"/>
  <c r="BF83" i="5" s="1"/>
  <c r="W56" i="26"/>
  <c r="W42" i="25" l="1"/>
  <c r="W41" i="25" s="1"/>
  <c r="BF86" i="5"/>
  <c r="BG83" i="5" s="1"/>
  <c r="W33" i="25"/>
  <c r="W35" i="25"/>
  <c r="BI190" i="4"/>
  <c r="BH187" i="4"/>
  <c r="BH235" i="4"/>
  <c r="BH232" i="4" s="1"/>
  <c r="BG82" i="5"/>
  <c r="BG84" i="5" s="1"/>
  <c r="BG79" i="5" s="1"/>
  <c r="BG7" i="4"/>
  <c r="BG57" i="8"/>
  <c r="BG66" i="8"/>
  <c r="BF6" i="9"/>
  <c r="BG55" i="4"/>
  <c r="BG52" i="4" s="1"/>
  <c r="BG13" i="8" s="1"/>
  <c r="BG142" i="4"/>
  <c r="BG7" i="9" s="1"/>
  <c r="BG8" i="9"/>
  <c r="BG14" i="8"/>
  <c r="W10" i="26"/>
  <c r="W9" i="26" s="1"/>
  <c r="BI10" i="4"/>
  <c r="BH6" i="4"/>
  <c r="BF12" i="8"/>
  <c r="BF11" i="8" s="1"/>
  <c r="BH145" i="4"/>
  <c r="BH97" i="4"/>
  <c r="BI100" i="4"/>
  <c r="BE36" i="9"/>
  <c r="BE38" i="9"/>
  <c r="BF45" i="9"/>
  <c r="BF6" i="5"/>
  <c r="BG85" i="5" l="1"/>
  <c r="BG73" i="8" s="1"/>
  <c r="X72" i="26" s="1"/>
  <c r="BI97" i="4"/>
  <c r="BI145" i="4"/>
  <c r="BJ100" i="4"/>
  <c r="BJ190" i="4"/>
  <c r="BI187" i="4"/>
  <c r="BI235" i="4"/>
  <c r="BI232" i="4" s="1"/>
  <c r="BH82" i="5"/>
  <c r="BH84" i="5" s="1"/>
  <c r="BH79" i="5" s="1"/>
  <c r="BH66" i="8"/>
  <c r="X65" i="26" s="1"/>
  <c r="BH57" i="8"/>
  <c r="BH7" i="4"/>
  <c r="BF44" i="9"/>
  <c r="BI6" i="4"/>
  <c r="BJ10" i="4"/>
  <c r="BG6" i="9"/>
  <c r="BH8" i="9"/>
  <c r="X6" i="25" s="1"/>
  <c r="BH14" i="8"/>
  <c r="X12" i="26" s="1"/>
  <c r="BF36" i="9"/>
  <c r="BF38" i="9"/>
  <c r="BH142" i="4"/>
  <c r="BH7" i="9" s="1"/>
  <c r="BH55" i="4"/>
  <c r="BH52" i="4" s="1"/>
  <c r="BH13" i="8" s="1"/>
  <c r="BG12" i="8"/>
  <c r="BG11" i="8" s="1"/>
  <c r="BG45" i="9"/>
  <c r="BG44" i="9" s="1"/>
  <c r="BG6" i="5"/>
  <c r="BG86" i="5" l="1"/>
  <c r="BH83" i="5" s="1"/>
  <c r="BH86" i="5" s="1"/>
  <c r="BI83" i="5" s="1"/>
  <c r="BG38" i="9"/>
  <c r="BG36" i="9"/>
  <c r="BI8" i="9"/>
  <c r="BI14" i="8"/>
  <c r="BK100" i="4"/>
  <c r="BJ97" i="4"/>
  <c r="BJ145" i="4"/>
  <c r="BH12" i="8"/>
  <c r="BH11" i="8" s="1"/>
  <c r="X11" i="26"/>
  <c r="X10" i="26" s="1"/>
  <c r="X9" i="26" s="1"/>
  <c r="BI55" i="4"/>
  <c r="BI52" i="4" s="1"/>
  <c r="BI13" i="8" s="1"/>
  <c r="BI142" i="4"/>
  <c r="BI7" i="9" s="1"/>
  <c r="BH6" i="9"/>
  <c r="BI7" i="4"/>
  <c r="BI82" i="5"/>
  <c r="BI84" i="5" s="1"/>
  <c r="BI79" i="5" s="1"/>
  <c r="BI66" i="8"/>
  <c r="BI57" i="8"/>
  <c r="BJ235" i="4"/>
  <c r="BJ232" i="4" s="1"/>
  <c r="BJ187" i="4"/>
  <c r="BK190" i="4"/>
  <c r="BJ6" i="4"/>
  <c r="BK10" i="4"/>
  <c r="X5" i="25"/>
  <c r="X4" i="25" s="1"/>
  <c r="BH45" i="9"/>
  <c r="BH44" i="9" s="1"/>
  <c r="BH6" i="5"/>
  <c r="X56" i="26"/>
  <c r="BI86" i="5" l="1"/>
  <c r="BJ83" i="5" s="1"/>
  <c r="X33" i="25"/>
  <c r="X35" i="25"/>
  <c r="BK187" i="4"/>
  <c r="BK235" i="4"/>
  <c r="BK232" i="4" s="1"/>
  <c r="BL190" i="4"/>
  <c r="BI12" i="8"/>
  <c r="BI11" i="8" s="1"/>
  <c r="BL10" i="4"/>
  <c r="BK6" i="4"/>
  <c r="BJ8" i="9"/>
  <c r="BJ14" i="8"/>
  <c r="BI45" i="9"/>
  <c r="BI6" i="5"/>
  <c r="BH38" i="9"/>
  <c r="BH36" i="9"/>
  <c r="BL100" i="4"/>
  <c r="BK97" i="4"/>
  <c r="BK145" i="4"/>
  <c r="BJ55" i="4"/>
  <c r="BJ52" i="4" s="1"/>
  <c r="BJ13" i="8" s="1"/>
  <c r="BJ12" i="8" s="1"/>
  <c r="BJ11" i="8" s="1"/>
  <c r="BJ142" i="4"/>
  <c r="BJ7" i="9" s="1"/>
  <c r="BJ82" i="5"/>
  <c r="BJ84" i="5" s="1"/>
  <c r="BJ79" i="5" s="1"/>
  <c r="BJ7" i="4"/>
  <c r="BJ57" i="8"/>
  <c r="BJ66" i="8"/>
  <c r="BI6" i="9"/>
  <c r="X42" i="25"/>
  <c r="X41" i="25" s="1"/>
  <c r="BI36" i="9" l="1"/>
  <c r="BI38" i="9"/>
  <c r="BL145" i="4"/>
  <c r="BL97" i="4"/>
  <c r="BM100" i="4"/>
  <c r="BK82" i="5"/>
  <c r="BK84" i="5" s="1"/>
  <c r="BK79" i="5" s="1"/>
  <c r="BK7" i="4"/>
  <c r="BK57" i="8"/>
  <c r="Y56" i="26" s="1"/>
  <c r="BK66" i="8"/>
  <c r="Y65" i="26" s="1"/>
  <c r="BI44" i="9"/>
  <c r="BM10" i="4"/>
  <c r="BL6" i="4"/>
  <c r="BJ45" i="9"/>
  <c r="BJ44" i="9" s="1"/>
  <c r="BJ6" i="5"/>
  <c r="BK8" i="9"/>
  <c r="Y6" i="25" s="1"/>
  <c r="BK14" i="8"/>
  <c r="Y12" i="26" s="1"/>
  <c r="BJ6" i="9"/>
  <c r="BK55" i="4"/>
  <c r="BK52" i="4" s="1"/>
  <c r="BK13" i="8" s="1"/>
  <c r="Y11" i="26" s="1"/>
  <c r="BK142" i="4"/>
  <c r="BK7" i="9" s="1"/>
  <c r="BJ85" i="5"/>
  <c r="BJ73" i="8" s="1"/>
  <c r="BM190" i="4"/>
  <c r="BL187" i="4"/>
  <c r="BL235" i="4"/>
  <c r="BL232" i="4" s="1"/>
  <c r="Y10" i="26" l="1"/>
  <c r="Y9" i="26" s="1"/>
  <c r="BL8" i="9"/>
  <c r="BL14" i="8"/>
  <c r="BL55" i="4"/>
  <c r="BL52" i="4" s="1"/>
  <c r="BL13" i="8" s="1"/>
  <c r="BL142" i="4"/>
  <c r="BL7" i="9" s="1"/>
  <c r="BN190" i="4"/>
  <c r="BM235" i="4"/>
  <c r="BM232" i="4" s="1"/>
  <c r="BM187" i="4"/>
  <c r="BK12" i="8"/>
  <c r="BK11" i="8" s="1"/>
  <c r="BL7" i="4"/>
  <c r="BL82" i="5"/>
  <c r="BL84" i="5" s="1"/>
  <c r="BL79" i="5" s="1"/>
  <c r="BL66" i="8"/>
  <c r="BL57" i="8"/>
  <c r="BK45" i="9"/>
  <c r="BK6" i="5"/>
  <c r="BJ86" i="5"/>
  <c r="BK83" i="5" s="1"/>
  <c r="BK86" i="5" s="1"/>
  <c r="BL83" i="5" s="1"/>
  <c r="BJ36" i="9"/>
  <c r="BJ38" i="9"/>
  <c r="BK6" i="9"/>
  <c r="Y5" i="25"/>
  <c r="Y4" i="25" s="1"/>
  <c r="Y72" i="26"/>
  <c r="BM6" i="4"/>
  <c r="BN10" i="4"/>
  <c r="BM97" i="4"/>
  <c r="BM145" i="4"/>
  <c r="BN100" i="4"/>
  <c r="BL86" i="5" l="1"/>
  <c r="BM83" i="5" s="1"/>
  <c r="Y33" i="25"/>
  <c r="Y35" i="25"/>
  <c r="BL45" i="9"/>
  <c r="BL6" i="5"/>
  <c r="BM8" i="9"/>
  <c r="BM14" i="8"/>
  <c r="BL12" i="8"/>
  <c r="BL11" i="8" s="1"/>
  <c r="BO100" i="4"/>
  <c r="BN97" i="4"/>
  <c r="BN145" i="4"/>
  <c r="BN6" i="4"/>
  <c r="N110" i="1" s="1"/>
  <c r="BO10" i="4"/>
  <c r="BM142" i="4"/>
  <c r="BM7" i="9" s="1"/>
  <c r="BM6" i="9" s="1"/>
  <c r="BM55" i="4"/>
  <c r="BM52" i="4" s="1"/>
  <c r="BM13" i="8" s="1"/>
  <c r="BM12" i="8" s="1"/>
  <c r="BM11" i="8" s="1"/>
  <c r="BM7" i="4"/>
  <c r="BM66" i="8"/>
  <c r="BM57" i="8"/>
  <c r="BM82" i="5"/>
  <c r="BM84" i="5" s="1"/>
  <c r="BM79" i="5" s="1"/>
  <c r="BK36" i="9"/>
  <c r="BK38" i="9"/>
  <c r="BL6" i="9"/>
  <c r="BK44" i="9"/>
  <c r="Y42" i="25"/>
  <c r="Y41" i="25" s="1"/>
  <c r="BN235" i="4"/>
  <c r="BN232" i="4" s="1"/>
  <c r="BO190" i="4"/>
  <c r="BN187" i="4"/>
  <c r="BM85" i="5" l="1"/>
  <c r="BM73" i="8" s="1"/>
  <c r="BO187" i="4"/>
  <c r="BO235" i="4"/>
  <c r="BO232" i="4" s="1"/>
  <c r="BP190" i="4"/>
  <c r="BL38" i="9"/>
  <c r="BL36" i="9"/>
  <c r="BN55" i="4"/>
  <c r="BN52" i="4" s="1"/>
  <c r="BN13" i="8" s="1"/>
  <c r="BN142" i="4"/>
  <c r="BN7" i="9" s="1"/>
  <c r="BM45" i="9"/>
  <c r="BM44" i="9" s="1"/>
  <c r="BM6" i="5"/>
  <c r="BP10" i="4"/>
  <c r="BO6" i="4"/>
  <c r="BP100" i="4"/>
  <c r="BO97" i="4"/>
  <c r="BO145" i="4"/>
  <c r="BN8" i="9"/>
  <c r="Z6" i="25" s="1"/>
  <c r="BN14" i="8"/>
  <c r="Z12" i="26" s="1"/>
  <c r="BL44" i="9"/>
  <c r="BM36" i="9"/>
  <c r="BM38" i="9"/>
  <c r="BN82" i="5"/>
  <c r="BN84" i="5" s="1"/>
  <c r="BN79" i="5" s="1"/>
  <c r="BN7" i="4"/>
  <c r="BN57" i="8"/>
  <c r="BN66" i="8"/>
  <c r="Z65" i="26" s="1"/>
  <c r="BM86" i="5"/>
  <c r="BN83" i="5" s="1"/>
  <c r="BN85" i="5" l="1"/>
  <c r="BN73" i="8" s="1"/>
  <c r="Z56" i="26"/>
  <c r="BP145" i="4"/>
  <c r="BP97" i="4"/>
  <c r="BQ100" i="4"/>
  <c r="BO8" i="9"/>
  <c r="BO14" i="8"/>
  <c r="BO55" i="4"/>
  <c r="BO52" i="4" s="1"/>
  <c r="BO13" i="8" s="1"/>
  <c r="BO142" i="4"/>
  <c r="BO7" i="9" s="1"/>
  <c r="BQ10" i="4"/>
  <c r="BP6" i="4"/>
  <c r="BN6" i="9"/>
  <c r="Z5" i="25"/>
  <c r="Z4" i="25" s="1"/>
  <c r="BN12" i="8"/>
  <c r="BN11" i="8" s="1"/>
  <c r="Z11" i="26"/>
  <c r="Z10" i="26" s="1"/>
  <c r="Z9" i="26" s="1"/>
  <c r="BQ190" i="4"/>
  <c r="BP187" i="4"/>
  <c r="BP235" i="4"/>
  <c r="BP232" i="4" s="1"/>
  <c r="BN45" i="9"/>
  <c r="BN6" i="5"/>
  <c r="BO82" i="5"/>
  <c r="BO84" i="5" s="1"/>
  <c r="BO79" i="5" s="1"/>
  <c r="BO57" i="8"/>
  <c r="BO7" i="4"/>
  <c r="BO66" i="8"/>
  <c r="K71" i="16" l="1"/>
  <c r="Z72" i="26"/>
  <c r="BN86" i="5"/>
  <c r="BO83" i="5" s="1"/>
  <c r="BO86" i="5" s="1"/>
  <c r="BP83" i="5" s="1"/>
  <c r="BP8" i="9"/>
  <c r="BP14" i="8"/>
  <c r="BP142" i="4"/>
  <c r="BP7" i="9" s="1"/>
  <c r="BP55" i="4"/>
  <c r="BP52" i="4" s="1"/>
  <c r="BP13" i="8" s="1"/>
  <c r="Z35" i="25"/>
  <c r="Z33" i="25"/>
  <c r="BO6" i="9"/>
  <c r="BQ97" i="4"/>
  <c r="BQ145" i="4"/>
  <c r="BR100" i="4"/>
  <c r="BP82" i="5"/>
  <c r="BP84" i="5" s="1"/>
  <c r="BP79" i="5" s="1"/>
  <c r="BP66" i="8"/>
  <c r="BP7" i="4"/>
  <c r="BP57" i="8"/>
  <c r="BQ6" i="4"/>
  <c r="BR10" i="4"/>
  <c r="BO45" i="9"/>
  <c r="BO6" i="5"/>
  <c r="Z42" i="25"/>
  <c r="BR190" i="4"/>
  <c r="BQ187" i="4"/>
  <c r="BQ235" i="4"/>
  <c r="BQ232" i="4" s="1"/>
  <c r="BN36" i="9"/>
  <c r="BN38" i="9"/>
  <c r="BO12" i="8"/>
  <c r="BO11" i="8" s="1"/>
  <c r="BP12" i="8" l="1"/>
  <c r="BP11" i="8" s="1"/>
  <c r="BP6" i="9"/>
  <c r="BP38" i="9" s="1"/>
  <c r="BR235" i="4"/>
  <c r="BR232" i="4" s="1"/>
  <c r="BR187" i="4"/>
  <c r="BS190" i="4"/>
  <c r="BO44" i="9"/>
  <c r="BQ7" i="4"/>
  <c r="BQ82" i="5"/>
  <c r="BQ84" i="5" s="1"/>
  <c r="BQ79" i="5" s="1"/>
  <c r="BQ66" i="8"/>
  <c r="BQ57" i="8"/>
  <c r="BQ55" i="4"/>
  <c r="BQ52" i="4" s="1"/>
  <c r="BQ13" i="8" s="1"/>
  <c r="BQ142" i="4"/>
  <c r="BQ7" i="9" s="1"/>
  <c r="BP45" i="9"/>
  <c r="BP44" i="9" s="1"/>
  <c r="BP6" i="5"/>
  <c r="BP85" i="5"/>
  <c r="BP73" i="8" s="1"/>
  <c r="BQ8" i="9"/>
  <c r="BQ14" i="8"/>
  <c r="BR6" i="4"/>
  <c r="BS10" i="4"/>
  <c r="BS100" i="4"/>
  <c r="BR97" i="4"/>
  <c r="BR145" i="4"/>
  <c r="BO38" i="9"/>
  <c r="BO36" i="9"/>
  <c r="BP86" i="5" l="1"/>
  <c r="BQ83" i="5" s="1"/>
  <c r="BQ86" i="5" s="1"/>
  <c r="BR83" i="5" s="1"/>
  <c r="BP36" i="9"/>
  <c r="BR82" i="5"/>
  <c r="BR84" i="5" s="1"/>
  <c r="BR79" i="5" s="1"/>
  <c r="BR7" i="4"/>
  <c r="BR57" i="8"/>
  <c r="BR66" i="8"/>
  <c r="BQ12" i="8"/>
  <c r="BQ11" i="8" s="1"/>
  <c r="AA11" i="26"/>
  <c r="AA56" i="26"/>
  <c r="BR55" i="4"/>
  <c r="BR52" i="4" s="1"/>
  <c r="BR13" i="8" s="1"/>
  <c r="BR142" i="4"/>
  <c r="BR7" i="9" s="1"/>
  <c r="BQ45" i="9"/>
  <c r="BQ6" i="5"/>
  <c r="AA72" i="26"/>
  <c r="BQ6" i="9"/>
  <c r="AA5" i="25"/>
  <c r="BS187" i="4"/>
  <c r="BS235" i="4"/>
  <c r="BS232" i="4" s="1"/>
  <c r="BT190" i="4"/>
  <c r="BT100" i="4"/>
  <c r="BS97" i="4"/>
  <c r="BS145" i="4"/>
  <c r="AA12" i="26"/>
  <c r="BT10" i="4"/>
  <c r="BS6" i="4"/>
  <c r="AA6" i="25"/>
  <c r="AA65" i="26"/>
  <c r="BR8" i="9"/>
  <c r="BR14" i="8"/>
  <c r="BR86" i="5" l="1"/>
  <c r="BS83" i="5" s="1"/>
  <c r="AA4" i="25"/>
  <c r="AA35" i="25" s="1"/>
  <c r="BS82" i="5"/>
  <c r="BS84" i="5" s="1"/>
  <c r="BS79" i="5" s="1"/>
  <c r="BS7" i="4"/>
  <c r="BS57" i="8"/>
  <c r="BS66" i="8"/>
  <c r="BU190" i="4"/>
  <c r="BT187" i="4"/>
  <c r="BT235" i="4"/>
  <c r="BT232" i="4" s="1"/>
  <c r="BQ36" i="9"/>
  <c r="BQ38" i="9"/>
  <c r="BQ44" i="9"/>
  <c r="AA42" i="25"/>
  <c r="AA41" i="25" s="1"/>
  <c r="BU10" i="4"/>
  <c r="BT6" i="4"/>
  <c r="BS55" i="4"/>
  <c r="BS52" i="4" s="1"/>
  <c r="BS13" i="8" s="1"/>
  <c r="BS142" i="4"/>
  <c r="BS7" i="9" s="1"/>
  <c r="BS8" i="9"/>
  <c r="BS14" i="8"/>
  <c r="BR6" i="9"/>
  <c r="BT145" i="4"/>
  <c r="BU100" i="4"/>
  <c r="BT97" i="4"/>
  <c r="BR12" i="8"/>
  <c r="BR11" i="8" s="1"/>
  <c r="AA10" i="26"/>
  <c r="AA9" i="26" s="1"/>
  <c r="BR45" i="9"/>
  <c r="BR6" i="5"/>
  <c r="AA33" i="25" l="1"/>
  <c r="BS6" i="9"/>
  <c r="BS36" i="9" s="1"/>
  <c r="BS85" i="5"/>
  <c r="BS73" i="8" s="1"/>
  <c r="AB72" i="26"/>
  <c r="BS12" i="8"/>
  <c r="BS11" i="8" s="1"/>
  <c r="BT8" i="9"/>
  <c r="BT14" i="8"/>
  <c r="AB12" i="26" s="1"/>
  <c r="BR44" i="9"/>
  <c r="BT55" i="4"/>
  <c r="BT52" i="4" s="1"/>
  <c r="BT13" i="8" s="1"/>
  <c r="BT142" i="4"/>
  <c r="BT7" i="9" s="1"/>
  <c r="BT82" i="5"/>
  <c r="BT84" i="5" s="1"/>
  <c r="BT79" i="5" s="1"/>
  <c r="BT7" i="4"/>
  <c r="BT57" i="8"/>
  <c r="BT66" i="8"/>
  <c r="AB65" i="26" s="1"/>
  <c r="BR36" i="9"/>
  <c r="BR38" i="9"/>
  <c r="BU97" i="4"/>
  <c r="BU145" i="4"/>
  <c r="BV100" i="4"/>
  <c r="BU6" i="4"/>
  <c r="BV10" i="4"/>
  <c r="BV190" i="4"/>
  <c r="BU235" i="4"/>
  <c r="BU232" i="4" s="1"/>
  <c r="BU187" i="4"/>
  <c r="BS45" i="9"/>
  <c r="BS6" i="5"/>
  <c r="BS38" i="9" l="1"/>
  <c r="BS86" i="5"/>
  <c r="BT83" i="5" s="1"/>
  <c r="BT86" i="5" s="1"/>
  <c r="BU83" i="5" s="1"/>
  <c r="BT45" i="9"/>
  <c r="BT44" i="9" s="1"/>
  <c r="BT6" i="5"/>
  <c r="AB6" i="25"/>
  <c r="BU8" i="9"/>
  <c r="BU14" i="8"/>
  <c r="BU7" i="4"/>
  <c r="BU66" i="8"/>
  <c r="BU82" i="5"/>
  <c r="BU84" i="5" s="1"/>
  <c r="BU79" i="5" s="1"/>
  <c r="BU57" i="8"/>
  <c r="BS44" i="9"/>
  <c r="BU142" i="4"/>
  <c r="BU7" i="9" s="1"/>
  <c r="BU55" i="4"/>
  <c r="BU52" i="4" s="1"/>
  <c r="BU13" i="8" s="1"/>
  <c r="BT12" i="8"/>
  <c r="BT11" i="8" s="1"/>
  <c r="AB11" i="26"/>
  <c r="AB10" i="26" s="1"/>
  <c r="AB9" i="26" s="1"/>
  <c r="BV6" i="4"/>
  <c r="BW10" i="4"/>
  <c r="BV235" i="4"/>
  <c r="BV232" i="4" s="1"/>
  <c r="BW190" i="4"/>
  <c r="BV187" i="4"/>
  <c r="BW100" i="4"/>
  <c r="BV97" i="4"/>
  <c r="BV145" i="4"/>
  <c r="AB56" i="26"/>
  <c r="BT6" i="9"/>
  <c r="AB5" i="25"/>
  <c r="AB4" i="25" l="1"/>
  <c r="AB35" i="25" s="1"/>
  <c r="BT38" i="9"/>
  <c r="BT36" i="9"/>
  <c r="BX100" i="4"/>
  <c r="BW145" i="4"/>
  <c r="BW97" i="4"/>
  <c r="BV82" i="5"/>
  <c r="BV84" i="5" s="1"/>
  <c r="BV79" i="5" s="1"/>
  <c r="BV7" i="4"/>
  <c r="BV57" i="8"/>
  <c r="BV66" i="8"/>
  <c r="BU12" i="8"/>
  <c r="BU11" i="8" s="1"/>
  <c r="BV8" i="9"/>
  <c r="BV14" i="8"/>
  <c r="BX10" i="4"/>
  <c r="BW6" i="4"/>
  <c r="BU45" i="9"/>
  <c r="BU6" i="5"/>
  <c r="AB42" i="25"/>
  <c r="AB41" i="25" s="1"/>
  <c r="BV55" i="4"/>
  <c r="BV52" i="4" s="1"/>
  <c r="BV13" i="8" s="1"/>
  <c r="BV142" i="4"/>
  <c r="BV7" i="9" s="1"/>
  <c r="BV6" i="9" s="1"/>
  <c r="BW187" i="4"/>
  <c r="BW235" i="4"/>
  <c r="BW232" i="4" s="1"/>
  <c r="BX190" i="4"/>
  <c r="BU6" i="9"/>
  <c r="BU86" i="5"/>
  <c r="BV83" i="5" s="1"/>
  <c r="AB33" i="25" l="1"/>
  <c r="BV85" i="5"/>
  <c r="BV73" i="8" s="1"/>
  <c r="BV36" i="9"/>
  <c r="BV38" i="9"/>
  <c r="BU44" i="9"/>
  <c r="BV45" i="9"/>
  <c r="BV44" i="9" s="1"/>
  <c r="BV6" i="5"/>
  <c r="BY190" i="4"/>
  <c r="BX187" i="4"/>
  <c r="BX235" i="4"/>
  <c r="BX232" i="4" s="1"/>
  <c r="BV12" i="8"/>
  <c r="BV11" i="8" s="1"/>
  <c r="BW82" i="5"/>
  <c r="BW84" i="5" s="1"/>
  <c r="BW79" i="5" s="1"/>
  <c r="BW7" i="4"/>
  <c r="BW57" i="8"/>
  <c r="BW66" i="8"/>
  <c r="BW55" i="4"/>
  <c r="BW52" i="4" s="1"/>
  <c r="BW13" i="8" s="1"/>
  <c r="BW142" i="4"/>
  <c r="BW7" i="9" s="1"/>
  <c r="BU36" i="9"/>
  <c r="BU38" i="9"/>
  <c r="BW8" i="9"/>
  <c r="AC6" i="25" s="1"/>
  <c r="BW14" i="8"/>
  <c r="AC12" i="26" s="1"/>
  <c r="BY10" i="4"/>
  <c r="BX6" i="4"/>
  <c r="BX145" i="4"/>
  <c r="BX97" i="4"/>
  <c r="BY100" i="4"/>
  <c r="BY6" i="4" l="1"/>
  <c r="BY57" i="8" s="1"/>
  <c r="BZ10" i="4"/>
  <c r="AC56" i="26"/>
  <c r="BX8" i="9"/>
  <c r="BX14" i="8"/>
  <c r="BX142" i="4"/>
  <c r="BX7" i="9" s="1"/>
  <c r="BX55" i="4"/>
  <c r="BX52" i="4" s="1"/>
  <c r="BX13" i="8" s="1"/>
  <c r="BW6" i="9"/>
  <c r="AC5" i="25"/>
  <c r="AC4" i="25" s="1"/>
  <c r="BW45" i="9"/>
  <c r="BW44" i="9" s="1"/>
  <c r="BW6" i="5"/>
  <c r="BZ190" i="4"/>
  <c r="BY187" i="4"/>
  <c r="BY235" i="4"/>
  <c r="BY232" i="4" s="1"/>
  <c r="AC72" i="26"/>
  <c r="BY97" i="4"/>
  <c r="BY145" i="4"/>
  <c r="BZ100" i="4"/>
  <c r="BX82" i="5"/>
  <c r="BX84" i="5" s="1"/>
  <c r="BX79" i="5" s="1"/>
  <c r="BX7" i="4"/>
  <c r="BX66" i="8"/>
  <c r="BX57" i="8"/>
  <c r="BW12" i="8"/>
  <c r="BW11" i="8" s="1"/>
  <c r="AC11" i="26"/>
  <c r="AC10" i="26" s="1"/>
  <c r="AC9" i="26" s="1"/>
  <c r="AC65" i="26"/>
  <c r="BV86" i="5"/>
  <c r="BW83" i="5" s="1"/>
  <c r="BW86" i="5" s="1"/>
  <c r="BX83" i="5" s="1"/>
  <c r="BY82" i="5" l="1"/>
  <c r="BY84" i="5" s="1"/>
  <c r="BY79" i="5" s="1"/>
  <c r="BY66" i="8"/>
  <c r="BY7" i="4"/>
  <c r="BZ6" i="4"/>
  <c r="CA10" i="4"/>
  <c r="BX86" i="5"/>
  <c r="BY83" i="5" s="1"/>
  <c r="BY85" i="5" s="1"/>
  <c r="BY73" i="8" s="1"/>
  <c r="AC42" i="25"/>
  <c r="AC41" i="25" s="1"/>
  <c r="CA100" i="4"/>
  <c r="BZ97" i="4"/>
  <c r="BZ145" i="4"/>
  <c r="BY55" i="4"/>
  <c r="BY52" i="4" s="1"/>
  <c r="BY13" i="8" s="1"/>
  <c r="BY142" i="4"/>
  <c r="BY7" i="9" s="1"/>
  <c r="BY45" i="9"/>
  <c r="BY6" i="5"/>
  <c r="BX6" i="9"/>
  <c r="AC35" i="25"/>
  <c r="AC33" i="25"/>
  <c r="BX12" i="8"/>
  <c r="BX11" i="8" s="1"/>
  <c r="K64" i="16"/>
  <c r="BY8" i="9"/>
  <c r="BY14" i="8"/>
  <c r="BX45" i="9"/>
  <c r="BX6" i="5"/>
  <c r="K55" i="16"/>
  <c r="BZ235" i="4"/>
  <c r="BZ232" i="4" s="1"/>
  <c r="BZ187" i="4"/>
  <c r="CA190" i="4"/>
  <c r="BW38" i="9"/>
  <c r="BW36" i="9"/>
  <c r="CA6" i="4" l="1"/>
  <c r="CB10" i="4"/>
  <c r="BZ82" i="5"/>
  <c r="BZ84" i="5" s="1"/>
  <c r="BZ79" i="5" s="1"/>
  <c r="BZ7" i="4"/>
  <c r="BZ57" i="8"/>
  <c r="BZ66" i="8"/>
  <c r="BY12" i="8"/>
  <c r="BY11" i="8" s="1"/>
  <c r="BY44" i="9"/>
  <c r="K42" i="15"/>
  <c r="BY86" i="5"/>
  <c r="BZ83" i="5" s="1"/>
  <c r="BX38" i="9"/>
  <c r="BX36" i="9"/>
  <c r="CA187" i="4"/>
  <c r="CA235" i="4"/>
  <c r="CA232" i="4" s="1"/>
  <c r="CB190" i="4"/>
  <c r="BZ55" i="4"/>
  <c r="BZ52" i="4" s="1"/>
  <c r="BZ13" i="8" s="1"/>
  <c r="BZ142" i="4"/>
  <c r="BZ7" i="9" s="1"/>
  <c r="BZ8" i="9"/>
  <c r="AD6" i="25" s="1"/>
  <c r="BZ14" i="8"/>
  <c r="AD12" i="26" s="1"/>
  <c r="BX44" i="9"/>
  <c r="BY6" i="9"/>
  <c r="CB100" i="4"/>
  <c r="CA97" i="4"/>
  <c r="CA145" i="4"/>
  <c r="AD72" i="26"/>
  <c r="L71" i="16"/>
  <c r="BZ86" i="5" l="1"/>
  <c r="CA83" i="5" s="1"/>
  <c r="BZ45" i="9"/>
  <c r="BZ6" i="5"/>
  <c r="L64" i="16"/>
  <c r="AD65" i="26"/>
  <c r="CC10" i="4"/>
  <c r="CB6" i="4"/>
  <c r="L55" i="16"/>
  <c r="AD56" i="26"/>
  <c r="CA57" i="8"/>
  <c r="CA66" i="8"/>
  <c r="CA82" i="5"/>
  <c r="CA84" i="5" s="1"/>
  <c r="CA79" i="5" s="1"/>
  <c r="CA7" i="4"/>
  <c r="BZ6" i="9"/>
  <c r="AD5" i="25"/>
  <c r="AD4" i="25" s="1"/>
  <c r="BZ12" i="8"/>
  <c r="BZ11" i="8" s="1"/>
  <c r="AD11" i="26"/>
  <c r="AD10" i="26" s="1"/>
  <c r="AD9" i="26" s="1"/>
  <c r="CC190" i="4"/>
  <c r="CB187" i="4"/>
  <c r="CB235" i="4"/>
  <c r="CB232" i="4" s="1"/>
  <c r="BY36" i="9"/>
  <c r="BY38" i="9"/>
  <c r="CA55" i="4"/>
  <c r="CA52" i="4" s="1"/>
  <c r="CA13" i="8" s="1"/>
  <c r="CA142" i="4"/>
  <c r="CA7" i="9" s="1"/>
  <c r="CB145" i="4"/>
  <c r="CB97" i="4"/>
  <c r="CC100" i="4"/>
  <c r="CA14" i="8"/>
  <c r="CA8" i="9"/>
  <c r="CA45" i="9" l="1"/>
  <c r="CA6" i="5"/>
  <c r="CB57" i="8"/>
  <c r="CB66" i="8"/>
  <c r="CB82" i="5"/>
  <c r="CB84" i="5" s="1"/>
  <c r="CB79" i="5" s="1"/>
  <c r="CB7" i="4"/>
  <c r="CD10" i="4"/>
  <c r="CC6" i="4"/>
  <c r="BZ44" i="9"/>
  <c r="AD42" i="25"/>
  <c r="AD41" i="25" s="1"/>
  <c r="L42" i="15"/>
  <c r="L41" i="15" s="1"/>
  <c r="CA86" i="5"/>
  <c r="CB83" i="5" s="1"/>
  <c r="CB85" i="5" s="1"/>
  <c r="CB73" i="8" s="1"/>
  <c r="AE72" i="26" s="1"/>
  <c r="CD190" i="4"/>
  <c r="CC235" i="4"/>
  <c r="CC232" i="4" s="1"/>
  <c r="CC187" i="4"/>
  <c r="AD35" i="25"/>
  <c r="AD33" i="25"/>
  <c r="CC97" i="4"/>
  <c r="CC145" i="4"/>
  <c r="CD100" i="4"/>
  <c r="CA12" i="8"/>
  <c r="CA11" i="8" s="1"/>
  <c r="CB55" i="4"/>
  <c r="CB52" i="4" s="1"/>
  <c r="CB13" i="8" s="1"/>
  <c r="CB142" i="4"/>
  <c r="CB7" i="9" s="1"/>
  <c r="CA6" i="9"/>
  <c r="CB8" i="9"/>
  <c r="CB14" i="8"/>
  <c r="BZ36" i="9"/>
  <c r="BZ38" i="9"/>
  <c r="CC7" i="4" l="1"/>
  <c r="CC66" i="8"/>
  <c r="CC82" i="5"/>
  <c r="CC84" i="5" s="1"/>
  <c r="CC79" i="5" s="1"/>
  <c r="CC57" i="8"/>
  <c r="CB86" i="5"/>
  <c r="CC83" i="5" s="1"/>
  <c r="CD6" i="4"/>
  <c r="CE10" i="4"/>
  <c r="CB45" i="9"/>
  <c r="CB44" i="9" s="1"/>
  <c r="CB6" i="5"/>
  <c r="CA44" i="9"/>
  <c r="CE100" i="4"/>
  <c r="CD97" i="4"/>
  <c r="CD145" i="4"/>
  <c r="CC8" i="9"/>
  <c r="AE6" i="25" s="1"/>
  <c r="CC14" i="8"/>
  <c r="CB6" i="9"/>
  <c r="CC142" i="4"/>
  <c r="CC7" i="9" s="1"/>
  <c r="CC55" i="4"/>
  <c r="CC52" i="4" s="1"/>
  <c r="CC13" i="8" s="1"/>
  <c r="CD235" i="4"/>
  <c r="CD232" i="4" s="1"/>
  <c r="CE190" i="4"/>
  <c r="CD187" i="4"/>
  <c r="CA36" i="9"/>
  <c r="CA38" i="9"/>
  <c r="CB12" i="8"/>
  <c r="CB11" i="8" s="1"/>
  <c r="AE56" i="26" l="1"/>
  <c r="CE6" i="4"/>
  <c r="CF10" i="4"/>
  <c r="CC45" i="9"/>
  <c r="CC6" i="5"/>
  <c r="CD82" i="5"/>
  <c r="CD84" i="5" s="1"/>
  <c r="CD79" i="5" s="1"/>
  <c r="CD7" i="4"/>
  <c r="CD66" i="8"/>
  <c r="CD57" i="8"/>
  <c r="AE65" i="26"/>
  <c r="CC86" i="5"/>
  <c r="CD83" i="5" s="1"/>
  <c r="CC12" i="8"/>
  <c r="CC11" i="8" s="1"/>
  <c r="CE187" i="4"/>
  <c r="CE235" i="4"/>
  <c r="CE232" i="4" s="1"/>
  <c r="CF190" i="4"/>
  <c r="CC6" i="9"/>
  <c r="AE5" i="25"/>
  <c r="AE4" i="25" s="1"/>
  <c r="CF100" i="4"/>
  <c r="CE145" i="4"/>
  <c r="CE97" i="4"/>
  <c r="CD8" i="9"/>
  <c r="CD14" i="8"/>
  <c r="CB38" i="9"/>
  <c r="CB36" i="9"/>
  <c r="AE11" i="26"/>
  <c r="AE12" i="26"/>
  <c r="CD55" i="4"/>
  <c r="CD52" i="4" s="1"/>
  <c r="CD13" i="8" s="1"/>
  <c r="CD142" i="4"/>
  <c r="CD7" i="9" s="1"/>
  <c r="CD86" i="5" l="1"/>
  <c r="CE83" i="5" s="1"/>
  <c r="CF6" i="4"/>
  <c r="CG10" i="4"/>
  <c r="CD45" i="9"/>
  <c r="CD6" i="5"/>
  <c r="CE7" i="4"/>
  <c r="CE66" i="8"/>
  <c r="CE57" i="8"/>
  <c r="CE82" i="5"/>
  <c r="CE84" i="5" s="1"/>
  <c r="CE79" i="5" s="1"/>
  <c r="CC44" i="9"/>
  <c r="AE42" i="25"/>
  <c r="AE41" i="25" s="1"/>
  <c r="AE10" i="26"/>
  <c r="AE9" i="26" s="1"/>
  <c r="AE33" i="25"/>
  <c r="AE35" i="25"/>
  <c r="CE8" i="9"/>
  <c r="CE14" i="8"/>
  <c r="CD12" i="8"/>
  <c r="CD11" i="8" s="1"/>
  <c r="CE55" i="4"/>
  <c r="CE52" i="4" s="1"/>
  <c r="CE13" i="8" s="1"/>
  <c r="CE142" i="4"/>
  <c r="CE7" i="9" s="1"/>
  <c r="CC36" i="9"/>
  <c r="CC38" i="9"/>
  <c r="CD6" i="9"/>
  <c r="CF145" i="4"/>
  <c r="CF97" i="4"/>
  <c r="CG100" i="4"/>
  <c r="CG190" i="4"/>
  <c r="CF187" i="4"/>
  <c r="CF235" i="4"/>
  <c r="CF232" i="4" s="1"/>
  <c r="CD44" i="9" l="1"/>
  <c r="CE85" i="5"/>
  <c r="CG6" i="4"/>
  <c r="CH10" i="4"/>
  <c r="CE45" i="9"/>
  <c r="CE44" i="9" s="1"/>
  <c r="CE6" i="5"/>
  <c r="CF66" i="8"/>
  <c r="AF65" i="26" s="1"/>
  <c r="CF7" i="4"/>
  <c r="CF82" i="5"/>
  <c r="CF84" i="5" s="1"/>
  <c r="CF79" i="5" s="1"/>
  <c r="CF57" i="8"/>
  <c r="CF8" i="9"/>
  <c r="AF6" i="25" s="1"/>
  <c r="CF14" i="8"/>
  <c r="AF12" i="26" s="1"/>
  <c r="CF142" i="4"/>
  <c r="CF7" i="9" s="1"/>
  <c r="CF55" i="4"/>
  <c r="CF52" i="4" s="1"/>
  <c r="CF13" i="8" s="1"/>
  <c r="CD36" i="9"/>
  <c r="CD38" i="9"/>
  <c r="CE6" i="9"/>
  <c r="CG97" i="4"/>
  <c r="CG145" i="4"/>
  <c r="CH100" i="4"/>
  <c r="CH190" i="4"/>
  <c r="CG187" i="4"/>
  <c r="CG235" i="4"/>
  <c r="CG232" i="4" s="1"/>
  <c r="CE12" i="8"/>
  <c r="CE11" i="8" s="1"/>
  <c r="CG82" i="5" l="1"/>
  <c r="CG84" i="5" s="1"/>
  <c r="CG79" i="5" s="1"/>
  <c r="CG7" i="4"/>
  <c r="CG66" i="8"/>
  <c r="CG57" i="8"/>
  <c r="CH6" i="4"/>
  <c r="CI10" i="4"/>
  <c r="CE73" i="8"/>
  <c r="AF72" i="26" s="1"/>
  <c r="CE86" i="5"/>
  <c r="CF83" i="5" s="1"/>
  <c r="CF86" i="5" s="1"/>
  <c r="CG83" i="5" s="1"/>
  <c r="CF45" i="9"/>
  <c r="AF42" i="25" s="1"/>
  <c r="AF41" i="25" s="1"/>
  <c r="CF6" i="5"/>
  <c r="AF56" i="26"/>
  <c r="CF12" i="8"/>
  <c r="CF11" i="8" s="1"/>
  <c r="CG8" i="9"/>
  <c r="CG14" i="8"/>
  <c r="CG55" i="4"/>
  <c r="CG52" i="4" s="1"/>
  <c r="CG13" i="8" s="1"/>
  <c r="CG142" i="4"/>
  <c r="CG7" i="9" s="1"/>
  <c r="CE38" i="9"/>
  <c r="CE36" i="9"/>
  <c r="CF6" i="9"/>
  <c r="AF5" i="25"/>
  <c r="AF4" i="25" s="1"/>
  <c r="CH235" i="4"/>
  <c r="CH232" i="4" s="1"/>
  <c r="CH187" i="4"/>
  <c r="CI190" i="4"/>
  <c r="CI100" i="4"/>
  <c r="CH97" i="4"/>
  <c r="CH145" i="4"/>
  <c r="AF11" i="26"/>
  <c r="AF10" i="26" s="1"/>
  <c r="AF9" i="26" s="1"/>
  <c r="CG86" i="5" l="1"/>
  <c r="CH83" i="5" s="1"/>
  <c r="CF44" i="9"/>
  <c r="CI6" i="4"/>
  <c r="CJ10" i="4"/>
  <c r="CH82" i="5"/>
  <c r="CH84" i="5" s="1"/>
  <c r="CH79" i="5" s="1"/>
  <c r="CH57" i="8"/>
  <c r="CH66" i="8"/>
  <c r="CH7" i="4"/>
  <c r="CG6" i="5"/>
  <c r="CG45" i="9"/>
  <c r="CJ100" i="4"/>
  <c r="CI97" i="4"/>
  <c r="CI145" i="4"/>
  <c r="CI187" i="4"/>
  <c r="CI235" i="4"/>
  <c r="CI232" i="4" s="1"/>
  <c r="CJ190" i="4"/>
  <c r="CF38" i="9"/>
  <c r="CF36" i="9"/>
  <c r="CG12" i="8"/>
  <c r="CG11" i="8" s="1"/>
  <c r="CH8" i="9"/>
  <c r="CH14" i="8"/>
  <c r="AF33" i="25"/>
  <c r="AF35" i="25"/>
  <c r="CG6" i="9"/>
  <c r="CH55" i="4"/>
  <c r="CH52" i="4" s="1"/>
  <c r="CH13" i="8" s="1"/>
  <c r="CH142" i="4"/>
  <c r="CH7" i="9" s="1"/>
  <c r="CH85" i="5" l="1"/>
  <c r="CH73" i="8" s="1"/>
  <c r="CH6" i="5"/>
  <c r="CH45" i="9"/>
  <c r="CH44" i="9" s="1"/>
  <c r="CI66" i="8"/>
  <c r="AG65" i="26" s="1"/>
  <c r="CI82" i="5"/>
  <c r="CI84" i="5" s="1"/>
  <c r="CI79" i="5" s="1"/>
  <c r="CI7" i="4"/>
  <c r="CI57" i="8"/>
  <c r="AG56" i="26" s="1"/>
  <c r="AG72" i="26"/>
  <c r="CG44" i="9"/>
  <c r="CK10" i="4"/>
  <c r="CJ6" i="4"/>
  <c r="CH6" i="9"/>
  <c r="CH38" i="9" s="1"/>
  <c r="CG36" i="9"/>
  <c r="CG38" i="9"/>
  <c r="CH12" i="8"/>
  <c r="CH11" i="8" s="1"/>
  <c r="CI55" i="4"/>
  <c r="CI52" i="4" s="1"/>
  <c r="CI13" i="8" s="1"/>
  <c r="CI142" i="4"/>
  <c r="CI7" i="9" s="1"/>
  <c r="CK190" i="4"/>
  <c r="CJ187" i="4"/>
  <c r="CJ235" i="4"/>
  <c r="CJ232" i="4" s="1"/>
  <c r="CI8" i="9"/>
  <c r="AG6" i="25" s="1"/>
  <c r="CI14" i="8"/>
  <c r="AG12" i="26" s="1"/>
  <c r="CJ145" i="4"/>
  <c r="CJ97" i="4"/>
  <c r="CK100" i="4"/>
  <c r="CH86" i="5" l="1"/>
  <c r="CI83" i="5" s="1"/>
  <c r="CI86" i="5" s="1"/>
  <c r="CJ83" i="5" s="1"/>
  <c r="CJ66" i="8"/>
  <c r="CJ57" i="8"/>
  <c r="CJ7" i="4"/>
  <c r="CJ82" i="5"/>
  <c r="CJ84" i="5" s="1"/>
  <c r="CJ79" i="5" s="1"/>
  <c r="CL10" i="4"/>
  <c r="CK6" i="4"/>
  <c r="CI45" i="9"/>
  <c r="CI6" i="5"/>
  <c r="CH36" i="9"/>
  <c r="CJ55" i="4"/>
  <c r="CJ52" i="4" s="1"/>
  <c r="CJ13" i="8" s="1"/>
  <c r="CJ142" i="4"/>
  <c r="CJ7" i="9" s="1"/>
  <c r="CI6" i="9"/>
  <c r="AG5" i="25"/>
  <c r="AG4" i="25" s="1"/>
  <c r="CL190" i="4"/>
  <c r="CK187" i="4"/>
  <c r="CK235" i="4"/>
  <c r="CK232" i="4" s="1"/>
  <c r="CI12" i="8"/>
  <c r="CI11" i="8" s="1"/>
  <c r="AG11" i="26"/>
  <c r="AG10" i="26" s="1"/>
  <c r="AG9" i="26" s="1"/>
  <c r="CJ8" i="9"/>
  <c r="CJ14" i="8"/>
  <c r="CK97" i="4"/>
  <c r="CK145" i="4"/>
  <c r="CL100" i="4"/>
  <c r="CK66" i="8" l="1"/>
  <c r="CK57" i="8"/>
  <c r="CK7" i="4"/>
  <c r="CK82" i="5"/>
  <c r="CK84" i="5" s="1"/>
  <c r="CK79" i="5" s="1"/>
  <c r="CL6" i="4"/>
  <c r="CM10" i="4"/>
  <c r="CI44" i="9"/>
  <c r="AG42" i="25"/>
  <c r="AG41" i="25" s="1"/>
  <c r="CJ6" i="5"/>
  <c r="CJ45" i="9"/>
  <c r="CJ86" i="5"/>
  <c r="CK83" i="5" s="1"/>
  <c r="CJ12" i="8"/>
  <c r="CJ11" i="8" s="1"/>
  <c r="CM100" i="4"/>
  <c r="CL97" i="4"/>
  <c r="CL145" i="4"/>
  <c r="CK8" i="9"/>
  <c r="CK14" i="8"/>
  <c r="AG33" i="25"/>
  <c r="AG35" i="25"/>
  <c r="CK142" i="4"/>
  <c r="CK7" i="9" s="1"/>
  <c r="CK6" i="9" s="1"/>
  <c r="CK55" i="4"/>
  <c r="CK52" i="4" s="1"/>
  <c r="CK13" i="8" s="1"/>
  <c r="CI36" i="9"/>
  <c r="CI38" i="9"/>
  <c r="CL235" i="4"/>
  <c r="CL232" i="4" s="1"/>
  <c r="CM190" i="4"/>
  <c r="CL187" i="4"/>
  <c r="CJ6" i="9"/>
  <c r="CK12" i="8" l="1"/>
  <c r="CK11" i="8" s="1"/>
  <c r="CL82" i="5"/>
  <c r="CL84" i="5" s="1"/>
  <c r="CL79" i="5" s="1"/>
  <c r="CL7" i="4"/>
  <c r="CL66" i="8"/>
  <c r="AH65" i="26" s="1"/>
  <c r="CL57" i="8"/>
  <c r="AH56" i="26" s="1"/>
  <c r="CK85" i="5"/>
  <c r="CK73" i="8" s="1"/>
  <c r="CK45" i="9"/>
  <c r="CK44" i="9" s="1"/>
  <c r="CK6" i="5"/>
  <c r="CJ44" i="9"/>
  <c r="CM6" i="4"/>
  <c r="CN10" i="4"/>
  <c r="CM187" i="4"/>
  <c r="CM235" i="4"/>
  <c r="CM232" i="4" s="1"/>
  <c r="CN190" i="4"/>
  <c r="CJ38" i="9"/>
  <c r="CJ36" i="9"/>
  <c r="CL8" i="9"/>
  <c r="AH6" i="25" s="1"/>
  <c r="CL14" i="8"/>
  <c r="AH12" i="26" s="1"/>
  <c r="CL55" i="4"/>
  <c r="CL52" i="4" s="1"/>
  <c r="CL13" i="8" s="1"/>
  <c r="CL142" i="4"/>
  <c r="CL7" i="9" s="1"/>
  <c r="AH5" i="25"/>
  <c r="CK36" i="9"/>
  <c r="CK38" i="9"/>
  <c r="CN100" i="4"/>
  <c r="CM145" i="4"/>
  <c r="CM97" i="4"/>
  <c r="CK86" i="5" l="1"/>
  <c r="CL83" i="5" s="1"/>
  <c r="CL86" i="5" s="1"/>
  <c r="CM83" i="5" s="1"/>
  <c r="CM66" i="8"/>
  <c r="CM82" i="5"/>
  <c r="CM84" i="5" s="1"/>
  <c r="CM79" i="5" s="1"/>
  <c r="CM7" i="4"/>
  <c r="CM57" i="8"/>
  <c r="AH72" i="26"/>
  <c r="M71" i="16"/>
  <c r="CL6" i="5"/>
  <c r="CL45" i="9"/>
  <c r="CO10" i="4"/>
  <c r="CN6" i="4"/>
  <c r="AH4" i="25"/>
  <c r="AH33" i="25" s="1"/>
  <c r="CL6" i="9"/>
  <c r="CL38" i="9" s="1"/>
  <c r="CM55" i="4"/>
  <c r="CM52" i="4" s="1"/>
  <c r="CM13" i="8" s="1"/>
  <c r="CM142" i="4"/>
  <c r="CM7" i="9" s="1"/>
  <c r="CN145" i="4"/>
  <c r="CN97" i="4"/>
  <c r="CO100" i="4"/>
  <c r="CL12" i="8"/>
  <c r="CL11" i="8" s="1"/>
  <c r="AH11" i="26"/>
  <c r="AH10" i="26" s="1"/>
  <c r="AH9" i="26" s="1"/>
  <c r="CO190" i="4"/>
  <c r="CN187" i="4"/>
  <c r="CN235" i="4"/>
  <c r="CN232" i="4" s="1"/>
  <c r="CM8" i="9"/>
  <c r="CM14" i="8"/>
  <c r="AH35" i="25" l="1"/>
  <c r="CN57" i="8"/>
  <c r="CN7" i="4"/>
  <c r="CN66" i="8"/>
  <c r="CN82" i="5"/>
  <c r="CN84" i="5" s="1"/>
  <c r="CN79" i="5" s="1"/>
  <c r="CM45" i="9"/>
  <c r="CM6" i="5"/>
  <c r="CP10" i="4"/>
  <c r="CO6" i="4"/>
  <c r="CL44" i="9"/>
  <c r="AH42" i="25"/>
  <c r="AH41" i="25" s="1"/>
  <c r="CM86" i="5"/>
  <c r="CN83" i="5" s="1"/>
  <c r="CL36" i="9"/>
  <c r="CN8" i="9"/>
  <c r="CN14" i="8"/>
  <c r="CP190" i="4"/>
  <c r="CO187" i="4"/>
  <c r="CO235" i="4"/>
  <c r="CO232" i="4" s="1"/>
  <c r="CM6" i="9"/>
  <c r="CN142" i="4"/>
  <c r="CN7" i="9" s="1"/>
  <c r="CN55" i="4"/>
  <c r="CN52" i="4" s="1"/>
  <c r="CN13" i="8" s="1"/>
  <c r="CO97" i="4"/>
  <c r="CO145" i="4"/>
  <c r="CP100" i="4"/>
  <c r="CM12" i="8"/>
  <c r="CM11" i="8" s="1"/>
  <c r="CO57" i="8" l="1"/>
  <c r="AI56" i="26" s="1"/>
  <c r="CO7" i="4"/>
  <c r="CO82" i="5"/>
  <c r="CO84" i="5" s="1"/>
  <c r="CO79" i="5" s="1"/>
  <c r="CO66" i="8"/>
  <c r="CN6" i="5"/>
  <c r="CN45" i="9"/>
  <c r="CN44" i="9" s="1"/>
  <c r="CM44" i="9"/>
  <c r="CN85" i="5"/>
  <c r="CN73" i="8" s="1"/>
  <c r="AI72" i="26" s="1"/>
  <c r="CP6" i="4"/>
  <c r="CQ10" i="4"/>
  <c r="CN6" i="9"/>
  <c r="CN36" i="9" s="1"/>
  <c r="CN12" i="8"/>
  <c r="CN11" i="8" s="1"/>
  <c r="CM38" i="9"/>
  <c r="CM36" i="9"/>
  <c r="CQ100" i="4"/>
  <c r="CP97" i="4"/>
  <c r="CP145" i="4"/>
  <c r="CO55" i="4"/>
  <c r="CO52" i="4" s="1"/>
  <c r="CO13" i="8" s="1"/>
  <c r="AI11" i="26" s="1"/>
  <c r="CO142" i="4"/>
  <c r="CO7" i="9" s="1"/>
  <c r="AI5" i="25" s="1"/>
  <c r="CO8" i="9"/>
  <c r="CO14" i="8"/>
  <c r="AI12" i="26" s="1"/>
  <c r="CP235" i="4"/>
  <c r="CP232" i="4" s="1"/>
  <c r="CP187" i="4"/>
  <c r="CQ190" i="4"/>
  <c r="CO45" i="9" l="1"/>
  <c r="AI42" i="25" s="1"/>
  <c r="AI41" i="25" s="1"/>
  <c r="CO6" i="5"/>
  <c r="CP7" i="4"/>
  <c r="CP82" i="5"/>
  <c r="CP84" i="5" s="1"/>
  <c r="CP79" i="5" s="1"/>
  <c r="CP57" i="8"/>
  <c r="CP66" i="8"/>
  <c r="CR10" i="4"/>
  <c r="CQ6" i="4"/>
  <c r="CN86" i="5"/>
  <c r="CO83" i="5" s="1"/>
  <c r="CO86" i="5" s="1"/>
  <c r="CP83" i="5" s="1"/>
  <c r="AI65" i="26"/>
  <c r="CN38" i="9"/>
  <c r="AI10" i="26"/>
  <c r="AI9" i="26" s="1"/>
  <c r="CP8" i="9"/>
  <c r="CP14" i="8"/>
  <c r="AI6" i="25"/>
  <c r="AI4" i="25" s="1"/>
  <c r="CQ187" i="4"/>
  <c r="CQ235" i="4"/>
  <c r="CQ232" i="4" s="1"/>
  <c r="CR190" i="4"/>
  <c r="CO6" i="9"/>
  <c r="CO12" i="8"/>
  <c r="CO11" i="8" s="1"/>
  <c r="CP55" i="4"/>
  <c r="CP52" i="4" s="1"/>
  <c r="CP13" i="8" s="1"/>
  <c r="CP142" i="4"/>
  <c r="CP7" i="9" s="1"/>
  <c r="CR100" i="4"/>
  <c r="CQ97" i="4"/>
  <c r="CQ145" i="4"/>
  <c r="CP86" i="5" l="1"/>
  <c r="CQ83" i="5" s="1"/>
  <c r="CS10" i="4"/>
  <c r="CR6" i="4"/>
  <c r="CP6" i="5"/>
  <c r="CP45" i="9"/>
  <c r="CQ7" i="4"/>
  <c r="CQ66" i="8"/>
  <c r="CQ57" i="8"/>
  <c r="CQ82" i="5"/>
  <c r="CQ84" i="5" s="1"/>
  <c r="CQ79" i="5" s="1"/>
  <c r="CO44" i="9"/>
  <c r="AI33" i="25"/>
  <c r="AI35" i="25"/>
  <c r="CR145" i="4"/>
  <c r="CR97" i="4"/>
  <c r="CS100" i="4"/>
  <c r="CP6" i="9"/>
  <c r="CQ55" i="4"/>
  <c r="CQ52" i="4" s="1"/>
  <c r="CQ13" i="8" s="1"/>
  <c r="CQ142" i="4"/>
  <c r="CQ7" i="9" s="1"/>
  <c r="CS190" i="4"/>
  <c r="CR187" i="4"/>
  <c r="CR235" i="4"/>
  <c r="CR232" i="4" s="1"/>
  <c r="CP12" i="8"/>
  <c r="CP11" i="8" s="1"/>
  <c r="CO36" i="9"/>
  <c r="CO38" i="9"/>
  <c r="CQ8" i="9"/>
  <c r="CQ14" i="8"/>
  <c r="CQ85" i="5" l="1"/>
  <c r="CQ73" i="8" s="1"/>
  <c r="AJ72" i="26" s="1"/>
  <c r="CR7" i="4"/>
  <c r="CR82" i="5"/>
  <c r="CR84" i="5" s="1"/>
  <c r="CR79" i="5" s="1"/>
  <c r="CR57" i="8"/>
  <c r="AJ56" i="26" s="1"/>
  <c r="CR66" i="8"/>
  <c r="AJ65" i="26" s="1"/>
  <c r="CP44" i="9"/>
  <c r="CQ6" i="5"/>
  <c r="CQ45" i="9"/>
  <c r="CT10" i="4"/>
  <c r="CS6" i="4"/>
  <c r="CP36" i="9"/>
  <c r="CP38" i="9"/>
  <c r="CR55" i="4"/>
  <c r="CR52" i="4" s="1"/>
  <c r="CR13" i="8" s="1"/>
  <c r="CR142" i="4"/>
  <c r="CR7" i="9" s="1"/>
  <c r="CR8" i="9"/>
  <c r="AJ6" i="25" s="1"/>
  <c r="CR14" i="8"/>
  <c r="AJ12" i="26" s="1"/>
  <c r="CQ6" i="9"/>
  <c r="CS97" i="4"/>
  <c r="CS145" i="4"/>
  <c r="CT100" i="4"/>
  <c r="CT190" i="4"/>
  <c r="CS235" i="4"/>
  <c r="CS232" i="4" s="1"/>
  <c r="CS187" i="4"/>
  <c r="CQ12" i="8"/>
  <c r="CQ11" i="8" s="1"/>
  <c r="CQ86" i="5" l="1"/>
  <c r="CR83" i="5" s="1"/>
  <c r="CR86" i="5" s="1"/>
  <c r="CS83" i="5" s="1"/>
  <c r="CT6" i="4"/>
  <c r="CU10" i="4"/>
  <c r="CQ44" i="9"/>
  <c r="CS7" i="4"/>
  <c r="CS66" i="8"/>
  <c r="CS57" i="8"/>
  <c r="CS82" i="5"/>
  <c r="CS84" i="5" s="1"/>
  <c r="CS79" i="5" s="1"/>
  <c r="CR45" i="9"/>
  <c r="CR44" i="9" s="1"/>
  <c r="CR6" i="5"/>
  <c r="CT235" i="4"/>
  <c r="CT232" i="4" s="1"/>
  <c r="CU190" i="4"/>
  <c r="CT187" i="4"/>
  <c r="CS142" i="4"/>
  <c r="CS7" i="9" s="1"/>
  <c r="CS55" i="4"/>
  <c r="CS52" i="4" s="1"/>
  <c r="CS13" i="8" s="1"/>
  <c r="CR6" i="9"/>
  <c r="AJ5" i="25"/>
  <c r="AJ4" i="25" s="1"/>
  <c r="CS8" i="9"/>
  <c r="CS14" i="8"/>
  <c r="CU100" i="4"/>
  <c r="CT97" i="4"/>
  <c r="CT145" i="4"/>
  <c r="CQ36" i="9"/>
  <c r="CQ38" i="9"/>
  <c r="CR12" i="8"/>
  <c r="CR11" i="8" s="1"/>
  <c r="AJ11" i="26"/>
  <c r="AJ10" i="26" s="1"/>
  <c r="AJ9" i="26" s="1"/>
  <c r="AJ42" i="25" l="1"/>
  <c r="AJ41" i="25" s="1"/>
  <c r="CS86" i="5"/>
  <c r="CT83" i="5" s="1"/>
  <c r="CU6" i="4"/>
  <c r="CV10" i="4"/>
  <c r="CS45" i="9"/>
  <c r="CS6" i="5"/>
  <c r="CT57" i="8"/>
  <c r="CT66" i="8"/>
  <c r="CT82" i="5"/>
  <c r="CT84" i="5" s="1"/>
  <c r="CT79" i="5" s="1"/>
  <c r="CS6" i="9"/>
  <c r="CV100" i="4"/>
  <c r="CU97" i="4"/>
  <c r="CU145" i="4"/>
  <c r="CU187" i="4"/>
  <c r="CU235" i="4"/>
  <c r="CU232" i="4" s="1"/>
  <c r="CV190" i="4"/>
  <c r="CT55" i="4"/>
  <c r="CT52" i="4" s="1"/>
  <c r="CT13" i="8" s="1"/>
  <c r="CT142" i="4"/>
  <c r="CT7" i="9" s="1"/>
  <c r="CR38" i="9"/>
  <c r="CR36" i="9"/>
  <c r="AJ33" i="25"/>
  <c r="AJ35" i="25"/>
  <c r="CS12" i="8"/>
  <c r="CS11" i="8" s="1"/>
  <c r="CT8" i="9"/>
  <c r="CT14" i="8"/>
  <c r="CS44" i="9" l="1"/>
  <c r="CT85" i="5"/>
  <c r="CT73" i="8" s="1"/>
  <c r="CT45" i="9"/>
  <c r="CT44" i="9" s="1"/>
  <c r="CT6" i="5"/>
  <c r="CV6" i="4"/>
  <c r="CW10" i="4"/>
  <c r="CU82" i="5"/>
  <c r="CU84" i="5" s="1"/>
  <c r="CU79" i="5" s="1"/>
  <c r="CU57" i="8"/>
  <c r="AK56" i="26" s="1"/>
  <c r="CU66" i="8"/>
  <c r="AK65" i="26" s="1"/>
  <c r="CT6" i="9"/>
  <c r="CT36" i="9" s="1"/>
  <c r="CU55" i="4"/>
  <c r="CU52" i="4" s="1"/>
  <c r="CU13" i="8" s="1"/>
  <c r="CU142" i="4"/>
  <c r="CU7" i="9" s="1"/>
  <c r="CT12" i="8"/>
  <c r="CT11" i="8" s="1"/>
  <c r="CW190" i="4"/>
  <c r="CV187" i="4"/>
  <c r="CV235" i="4"/>
  <c r="CV232" i="4" s="1"/>
  <c r="CU8" i="9"/>
  <c r="AK6" i="25" s="1"/>
  <c r="CU14" i="8"/>
  <c r="AK12" i="26" s="1"/>
  <c r="CV145" i="4"/>
  <c r="CV97" i="4"/>
  <c r="CW100" i="4"/>
  <c r="CS36" i="9"/>
  <c r="CS38" i="9"/>
  <c r="CU6" i="5" l="1"/>
  <c r="CU45" i="9"/>
  <c r="CX10" i="4"/>
  <c r="CW6" i="4"/>
  <c r="CT86" i="5"/>
  <c r="CU83" i="5" s="1"/>
  <c r="CU86" i="5" s="1"/>
  <c r="CV83" i="5" s="1"/>
  <c r="CV66" i="8"/>
  <c r="CV57" i="8"/>
  <c r="CV82" i="5"/>
  <c r="CV84" i="5" s="1"/>
  <c r="CV79" i="5" s="1"/>
  <c r="AK72" i="26"/>
  <c r="CT38" i="9"/>
  <c r="CX190" i="4"/>
  <c r="CW187" i="4"/>
  <c r="CW235" i="4"/>
  <c r="CW232" i="4" s="1"/>
  <c r="CU6" i="9"/>
  <c r="AK5" i="25"/>
  <c r="AK4" i="25" s="1"/>
  <c r="CV8" i="9"/>
  <c r="CV14" i="8"/>
  <c r="CW97" i="4"/>
  <c r="CW145" i="4"/>
  <c r="CX100" i="4"/>
  <c r="CV142" i="4"/>
  <c r="CV7" i="9" s="1"/>
  <c r="CV55" i="4"/>
  <c r="CV52" i="4" s="1"/>
  <c r="CV13" i="8" s="1"/>
  <c r="CU12" i="8"/>
  <c r="CU11" i="8" s="1"/>
  <c r="AK11" i="26"/>
  <c r="AK10" i="26" s="1"/>
  <c r="AK9" i="26" s="1"/>
  <c r="CX6" i="4" l="1"/>
  <c r="CY10" i="4"/>
  <c r="CV45" i="9"/>
  <c r="CV6" i="5"/>
  <c r="CW82" i="5"/>
  <c r="CW84" i="5" s="1"/>
  <c r="CW79" i="5" s="1"/>
  <c r="CW66" i="8"/>
  <c r="CW57" i="8"/>
  <c r="CU44" i="9"/>
  <c r="AK42" i="25"/>
  <c r="AK41" i="25" s="1"/>
  <c r="CV86" i="5"/>
  <c r="CW83" i="5" s="1"/>
  <c r="CU38" i="9"/>
  <c r="CU36" i="9"/>
  <c r="CW8" i="9"/>
  <c r="CW14" i="8"/>
  <c r="CV12" i="8"/>
  <c r="CV11" i="8" s="1"/>
  <c r="CW55" i="4"/>
  <c r="CW52" i="4" s="1"/>
  <c r="CW13" i="8" s="1"/>
  <c r="CW142" i="4"/>
  <c r="CW7" i="9" s="1"/>
  <c r="CV6" i="9"/>
  <c r="CY100" i="4"/>
  <c r="CX97" i="4"/>
  <c r="CX145" i="4"/>
  <c r="AK35" i="25"/>
  <c r="AK33" i="25"/>
  <c r="CX235" i="4"/>
  <c r="CX232" i="4" s="1"/>
  <c r="CX187" i="4"/>
  <c r="CY190" i="4"/>
  <c r="CV44" i="9" l="1"/>
  <c r="CY6" i="4"/>
  <c r="CZ10" i="4"/>
  <c r="CW85" i="5"/>
  <c r="CW73" i="8" s="1"/>
  <c r="CW45" i="9"/>
  <c r="CW44" i="9" s="1"/>
  <c r="CW6" i="5"/>
  <c r="CX82" i="5"/>
  <c r="CX84" i="5" s="1"/>
  <c r="CX79" i="5" s="1"/>
  <c r="CX66" i="8"/>
  <c r="AL65" i="26" s="1"/>
  <c r="CX57" i="8"/>
  <c r="AL56" i="26" s="1"/>
  <c r="CW6" i="9"/>
  <c r="CW38" i="9" s="1"/>
  <c r="CW12" i="8"/>
  <c r="CW11" i="8" s="1"/>
  <c r="CZ100" i="4"/>
  <c r="CY97" i="4"/>
  <c r="CY145" i="4"/>
  <c r="CY187" i="4"/>
  <c r="CY235" i="4"/>
  <c r="CY232" i="4" s="1"/>
  <c r="CZ190" i="4"/>
  <c r="CX55" i="4"/>
  <c r="CX52" i="4" s="1"/>
  <c r="CX13" i="8" s="1"/>
  <c r="CX142" i="4"/>
  <c r="CX7" i="9" s="1"/>
  <c r="AL5" i="25" s="1"/>
  <c r="CV38" i="9"/>
  <c r="CV36" i="9"/>
  <c r="CW36" i="9"/>
  <c r="CX8" i="9"/>
  <c r="AL6" i="25" s="1"/>
  <c r="CX14" i="8"/>
  <c r="AL12" i="26" s="1"/>
  <c r="CW86" i="5" l="1"/>
  <c r="CX83" i="5" s="1"/>
  <c r="CX86" i="5" s="1"/>
  <c r="CY83" i="5" s="1"/>
  <c r="DA10" i="4"/>
  <c r="CZ6" i="4"/>
  <c r="CY57" i="8"/>
  <c r="CY66" i="8"/>
  <c r="CY82" i="5"/>
  <c r="CY84" i="5" s="1"/>
  <c r="CY79" i="5" s="1"/>
  <c r="CX45" i="9"/>
  <c r="CX6" i="5"/>
  <c r="AL72" i="26"/>
  <c r="N71" i="16"/>
  <c r="CX6" i="9"/>
  <c r="CX36" i="9" s="1"/>
  <c r="AL4" i="25"/>
  <c r="AL33" i="25" s="1"/>
  <c r="CX12" i="8"/>
  <c r="CX11" i="8" s="1"/>
  <c r="CY55" i="4"/>
  <c r="CY52" i="4" s="1"/>
  <c r="CY13" i="8" s="1"/>
  <c r="CY142" i="4"/>
  <c r="CY7" i="9" s="1"/>
  <c r="AL11" i="26"/>
  <c r="AL10" i="26" s="1"/>
  <c r="AL9" i="26" s="1"/>
  <c r="DA190" i="4"/>
  <c r="CZ187" i="4"/>
  <c r="CZ235" i="4"/>
  <c r="CZ232" i="4" s="1"/>
  <c r="CY8" i="9"/>
  <c r="CY14" i="8"/>
  <c r="CZ145" i="4"/>
  <c r="DA100" i="4"/>
  <c r="CZ97" i="4"/>
  <c r="CY86" i="5" l="1"/>
  <c r="CZ83" i="5" s="1"/>
  <c r="CX44" i="9"/>
  <c r="AL42" i="25"/>
  <c r="AL41" i="25" s="1"/>
  <c r="CZ66" i="8"/>
  <c r="CZ57" i="8"/>
  <c r="CZ82" i="5"/>
  <c r="CZ84" i="5" s="1"/>
  <c r="CZ79" i="5" s="1"/>
  <c r="CY45" i="9"/>
  <c r="CY6" i="5"/>
  <c r="DA6" i="4"/>
  <c r="DB10" i="4"/>
  <c r="AL35" i="25"/>
  <c r="CX38" i="9"/>
  <c r="CZ8" i="9"/>
  <c r="CZ14" i="8"/>
  <c r="CZ55" i="4"/>
  <c r="CZ52" i="4" s="1"/>
  <c r="CZ13" i="8" s="1"/>
  <c r="CZ142" i="4"/>
  <c r="CZ7" i="9" s="1"/>
  <c r="CY12" i="8"/>
  <c r="CY11" i="8" s="1"/>
  <c r="DA97" i="4"/>
  <c r="DA145" i="4"/>
  <c r="DB100" i="4"/>
  <c r="DB190" i="4"/>
  <c r="DA235" i="4"/>
  <c r="DA232" i="4" s="1"/>
  <c r="DA187" i="4"/>
  <c r="CY6" i="9"/>
  <c r="CY44" i="9" l="1"/>
  <c r="DA66" i="8"/>
  <c r="AM65" i="26" s="1"/>
  <c r="DA57" i="8"/>
  <c r="DA82" i="5"/>
  <c r="DA84" i="5" s="1"/>
  <c r="DA79" i="5" s="1"/>
  <c r="DB6" i="4"/>
  <c r="DC10" i="4"/>
  <c r="CZ45" i="9"/>
  <c r="CZ44" i="9" s="1"/>
  <c r="CZ6" i="5"/>
  <c r="CZ85" i="5"/>
  <c r="CZ6" i="9"/>
  <c r="CZ38" i="9" s="1"/>
  <c r="CZ12" i="8"/>
  <c r="CZ11" i="8" s="1"/>
  <c r="DA8" i="9"/>
  <c r="DA14" i="8"/>
  <c r="DC100" i="4"/>
  <c r="DB97" i="4"/>
  <c r="DB145" i="4"/>
  <c r="CY36" i="9"/>
  <c r="CY38" i="9"/>
  <c r="DB235" i="4"/>
  <c r="DB232" i="4" s="1"/>
  <c r="DC190" i="4"/>
  <c r="DB187" i="4"/>
  <c r="DA142" i="4"/>
  <c r="DA7" i="9" s="1"/>
  <c r="DA55" i="4"/>
  <c r="DA52" i="4" s="1"/>
  <c r="DA13" i="8" s="1"/>
  <c r="CZ73" i="8" l="1"/>
  <c r="CZ86" i="5"/>
  <c r="DA83" i="5" s="1"/>
  <c r="DA86" i="5" s="1"/>
  <c r="DB83" i="5" s="1"/>
  <c r="DB66" i="8"/>
  <c r="DB57" i="8"/>
  <c r="DB82" i="5"/>
  <c r="DB84" i="5" s="1"/>
  <c r="DB79" i="5" s="1"/>
  <c r="AM56" i="26"/>
  <c r="DA45" i="9"/>
  <c r="DA6" i="5"/>
  <c r="DC6" i="4"/>
  <c r="DD10" i="4"/>
  <c r="CZ36" i="9"/>
  <c r="DB8" i="9"/>
  <c r="DB14" i="8"/>
  <c r="DA6" i="9"/>
  <c r="DB55" i="4"/>
  <c r="DB52" i="4" s="1"/>
  <c r="DB13" i="8" s="1"/>
  <c r="DB142" i="4"/>
  <c r="DB7" i="9" s="1"/>
  <c r="DC187" i="4"/>
  <c r="DC235" i="4"/>
  <c r="DC232" i="4" s="1"/>
  <c r="DD190" i="4"/>
  <c r="DD100" i="4"/>
  <c r="DC145" i="4"/>
  <c r="DC97" i="4"/>
  <c r="AM12" i="26"/>
  <c r="DA12" i="8"/>
  <c r="DA11" i="8" s="1"/>
  <c r="AM11" i="26"/>
  <c r="AM5" i="25"/>
  <c r="AM6" i="25"/>
  <c r="DB86" i="5" l="1"/>
  <c r="DC83" i="5" s="1"/>
  <c r="DA44" i="9"/>
  <c r="AM42" i="25"/>
  <c r="AM41" i="25" s="1"/>
  <c r="DC66" i="8"/>
  <c r="DC82" i="5"/>
  <c r="DC84" i="5" s="1"/>
  <c r="DC79" i="5" s="1"/>
  <c r="DC57" i="8"/>
  <c r="DD6" i="4"/>
  <c r="DE10" i="4"/>
  <c r="DB6" i="5"/>
  <c r="DB45" i="9"/>
  <c r="AM72" i="26"/>
  <c r="AM4" i="25"/>
  <c r="AM33" i="25" s="1"/>
  <c r="DE190" i="4"/>
  <c r="DD187" i="4"/>
  <c r="DD235" i="4"/>
  <c r="DD232" i="4" s="1"/>
  <c r="DB12" i="8"/>
  <c r="DB11" i="8" s="1"/>
  <c r="AM10" i="26"/>
  <c r="AM9" i="26" s="1"/>
  <c r="DC8" i="9"/>
  <c r="DC14" i="8"/>
  <c r="DD145" i="4"/>
  <c r="DD97" i="4"/>
  <c r="DE100" i="4"/>
  <c r="DB6" i="9"/>
  <c r="DA36" i="9"/>
  <c r="DA38" i="9"/>
  <c r="DC55" i="4"/>
  <c r="DC52" i="4" s="1"/>
  <c r="DC13" i="8" s="1"/>
  <c r="DC142" i="4"/>
  <c r="DC7" i="9" s="1"/>
  <c r="DC85" i="5" l="1"/>
  <c r="DC73" i="8" s="1"/>
  <c r="AN72" i="26" s="1"/>
  <c r="DF10" i="4"/>
  <c r="DE6" i="4"/>
  <c r="DB44" i="9"/>
  <c r="DD66" i="8"/>
  <c r="AN65" i="26" s="1"/>
  <c r="DD57" i="8"/>
  <c r="AN56" i="26" s="1"/>
  <c r="DD82" i="5"/>
  <c r="DD84" i="5" s="1"/>
  <c r="DD79" i="5" s="1"/>
  <c r="DC45" i="9"/>
  <c r="DC6" i="5"/>
  <c r="AM35" i="25"/>
  <c r="DC6" i="9"/>
  <c r="DC36" i="9" s="1"/>
  <c r="DE97" i="4"/>
  <c r="DE145" i="4"/>
  <c r="DF100" i="4"/>
  <c r="DF190" i="4"/>
  <c r="DE187" i="4"/>
  <c r="DE235" i="4"/>
  <c r="DE232" i="4" s="1"/>
  <c r="DC12" i="8"/>
  <c r="DC11" i="8" s="1"/>
  <c r="DB36" i="9"/>
  <c r="DB38" i="9"/>
  <c r="DD142" i="4"/>
  <c r="DD7" i="9" s="1"/>
  <c r="DD55" i="4"/>
  <c r="DD52" i="4" s="1"/>
  <c r="DD13" i="8" s="1"/>
  <c r="DD8" i="9"/>
  <c r="AN6" i="25" s="1"/>
  <c r="DD14" i="8"/>
  <c r="AN12" i="26" s="1"/>
  <c r="DC86" i="5" l="1"/>
  <c r="DD83" i="5" s="1"/>
  <c r="DD86" i="5" s="1"/>
  <c r="DE83" i="5" s="1"/>
  <c r="DE66" i="8"/>
  <c r="DE57" i="8"/>
  <c r="DE82" i="5"/>
  <c r="DE84" i="5" s="1"/>
  <c r="DE79" i="5" s="1"/>
  <c r="DC44" i="9"/>
  <c r="DG10" i="4"/>
  <c r="DF6" i="4"/>
  <c r="DD45" i="9"/>
  <c r="DD6" i="5"/>
  <c r="DC38" i="9"/>
  <c r="DD12" i="8"/>
  <c r="DD11" i="8" s="1"/>
  <c r="DF235" i="4"/>
  <c r="DF232" i="4" s="1"/>
  <c r="DF187" i="4"/>
  <c r="DG190" i="4"/>
  <c r="DD6" i="9"/>
  <c r="AN5" i="25"/>
  <c r="AN4" i="25" s="1"/>
  <c r="DE8" i="9"/>
  <c r="DE14" i="8"/>
  <c r="DG100" i="4"/>
  <c r="DF97" i="4"/>
  <c r="DF145" i="4"/>
  <c r="DE55" i="4"/>
  <c r="DE52" i="4" s="1"/>
  <c r="DE13" i="8" s="1"/>
  <c r="DE142" i="4"/>
  <c r="DE7" i="9" s="1"/>
  <c r="AN11" i="26"/>
  <c r="AN10" i="26" s="1"/>
  <c r="AN9" i="26" s="1"/>
  <c r="DF66" i="8" l="1"/>
  <c r="DF57" i="8"/>
  <c r="DF82" i="5"/>
  <c r="DF84" i="5" s="1"/>
  <c r="DF79" i="5" s="1"/>
  <c r="DE45" i="9"/>
  <c r="DE6" i="5"/>
  <c r="DG6" i="4"/>
  <c r="DH10" i="4"/>
  <c r="DD44" i="9"/>
  <c r="AN42" i="25"/>
  <c r="AN41" i="25" s="1"/>
  <c r="DE86" i="5"/>
  <c r="DF83" i="5" s="1"/>
  <c r="DD38" i="9"/>
  <c r="DD36" i="9"/>
  <c r="DG187" i="4"/>
  <c r="DG235" i="4"/>
  <c r="DG232" i="4" s="1"/>
  <c r="DH190" i="4"/>
  <c r="DE6" i="9"/>
  <c r="DF55" i="4"/>
  <c r="DF52" i="4" s="1"/>
  <c r="DF13" i="8" s="1"/>
  <c r="DF142" i="4"/>
  <c r="DF7" i="9" s="1"/>
  <c r="DH100" i="4"/>
  <c r="DG97" i="4"/>
  <c r="DG145" i="4"/>
  <c r="DE12" i="8"/>
  <c r="DE11" i="8" s="1"/>
  <c r="AN33" i="25"/>
  <c r="AN35" i="25"/>
  <c r="DF8" i="9"/>
  <c r="DF14" i="8"/>
  <c r="DE44" i="9" l="1"/>
  <c r="DH6" i="4"/>
  <c r="DI10" i="4"/>
  <c r="DF45" i="9"/>
  <c r="DF44" i="9" s="1"/>
  <c r="DF6" i="5"/>
  <c r="DF85" i="5"/>
  <c r="DF73" i="8" s="1"/>
  <c r="DG82" i="5"/>
  <c r="DG84" i="5" s="1"/>
  <c r="DG79" i="5" s="1"/>
  <c r="DG57" i="8"/>
  <c r="AO56" i="26" s="1"/>
  <c r="DG66" i="8"/>
  <c r="AO65" i="26" s="1"/>
  <c r="DE36" i="9"/>
  <c r="DE38" i="9"/>
  <c r="DG55" i="4"/>
  <c r="DG52" i="4" s="1"/>
  <c r="DG13" i="8" s="1"/>
  <c r="DG142" i="4"/>
  <c r="DG7" i="9" s="1"/>
  <c r="DF6" i="9"/>
  <c r="DI190" i="4"/>
  <c r="DH187" i="4"/>
  <c r="DH235" i="4"/>
  <c r="DH232" i="4" s="1"/>
  <c r="DF12" i="8"/>
  <c r="DF11" i="8" s="1"/>
  <c r="DG8" i="9"/>
  <c r="AO6" i="25" s="1"/>
  <c r="DG14" i="8"/>
  <c r="AO12" i="26" s="1"/>
  <c r="DH145" i="4"/>
  <c r="DH97" i="4"/>
  <c r="DI100" i="4"/>
  <c r="AO72" i="26" l="1"/>
  <c r="DH82" i="5"/>
  <c r="DH84" i="5" s="1"/>
  <c r="DH79" i="5" s="1"/>
  <c r="DH57" i="8"/>
  <c r="DH66" i="8"/>
  <c r="DG45" i="9"/>
  <c r="DG44" i="9" s="1"/>
  <c r="DG6" i="5"/>
  <c r="DF86" i="5"/>
  <c r="DG83" i="5" s="1"/>
  <c r="DG86" i="5" s="1"/>
  <c r="DH83" i="5" s="1"/>
  <c r="DI6" i="4"/>
  <c r="DJ10" i="4"/>
  <c r="DG6" i="9"/>
  <c r="AO5" i="25"/>
  <c r="AO4" i="25" s="1"/>
  <c r="DJ190" i="4"/>
  <c r="DI235" i="4"/>
  <c r="DI232" i="4" s="1"/>
  <c r="DI187" i="4"/>
  <c r="DI97" i="4"/>
  <c r="DI145" i="4"/>
  <c r="DJ100" i="4"/>
  <c r="DH8" i="9"/>
  <c r="DH14" i="8"/>
  <c r="DF36" i="9"/>
  <c r="DF38" i="9"/>
  <c r="DH55" i="4"/>
  <c r="DH52" i="4" s="1"/>
  <c r="DH13" i="8" s="1"/>
  <c r="DH142" i="4"/>
  <c r="DH7" i="9" s="1"/>
  <c r="DG12" i="8"/>
  <c r="DG11" i="8" s="1"/>
  <c r="AO11" i="26"/>
  <c r="AO10" i="26" s="1"/>
  <c r="AO9" i="26" s="1"/>
  <c r="DH86" i="5" l="1"/>
  <c r="DI83" i="5" s="1"/>
  <c r="AO42" i="25"/>
  <c r="AO41" i="25" s="1"/>
  <c r="DK10" i="4"/>
  <c r="DJ6" i="4"/>
  <c r="DI82" i="5"/>
  <c r="DI84" i="5" s="1"/>
  <c r="DI79" i="5" s="1"/>
  <c r="DI57" i="8"/>
  <c r="DI66" i="8"/>
  <c r="DH6" i="5"/>
  <c r="DH45" i="9"/>
  <c r="DH6" i="9"/>
  <c r="DI142" i="4"/>
  <c r="DI7" i="9" s="1"/>
  <c r="DI55" i="4"/>
  <c r="DI52" i="4" s="1"/>
  <c r="DI13" i="8" s="1"/>
  <c r="DJ235" i="4"/>
  <c r="DJ232" i="4" s="1"/>
  <c r="DK190" i="4"/>
  <c r="DJ187" i="4"/>
  <c r="DH12" i="8"/>
  <c r="DH11" i="8" s="1"/>
  <c r="AO33" i="25"/>
  <c r="AO35" i="25"/>
  <c r="DK100" i="4"/>
  <c r="DJ97" i="4"/>
  <c r="DJ145" i="4"/>
  <c r="DI8" i="9"/>
  <c r="DI14" i="8"/>
  <c r="DG36" i="9"/>
  <c r="DG38" i="9"/>
  <c r="DH44" i="9" l="1"/>
  <c r="DI6" i="5"/>
  <c r="DI45" i="9"/>
  <c r="DI44" i="9" s="1"/>
  <c r="DK6" i="4"/>
  <c r="DL10" i="4"/>
  <c r="DJ57" i="8"/>
  <c r="AP56" i="26" s="1"/>
  <c r="DJ66" i="8"/>
  <c r="AP65" i="26" s="1"/>
  <c r="DJ82" i="5"/>
  <c r="DJ84" i="5" s="1"/>
  <c r="DJ79" i="5" s="1"/>
  <c r="DI85" i="5"/>
  <c r="DI73" i="8" s="1"/>
  <c r="DK187" i="4"/>
  <c r="DK235" i="4"/>
  <c r="DK232" i="4" s="1"/>
  <c r="DL190" i="4"/>
  <c r="DI12" i="8"/>
  <c r="DI11" i="8" s="1"/>
  <c r="DH38" i="9"/>
  <c r="DH36" i="9"/>
  <c r="DJ55" i="4"/>
  <c r="DJ52" i="4" s="1"/>
  <c r="DJ13" i="8" s="1"/>
  <c r="DJ142" i="4"/>
  <c r="DJ7" i="9" s="1"/>
  <c r="DJ8" i="9"/>
  <c r="AP6" i="25" s="1"/>
  <c r="DJ14" i="8"/>
  <c r="AP12" i="26" s="1"/>
  <c r="DL100" i="4"/>
  <c r="DK145" i="4"/>
  <c r="DK97" i="4"/>
  <c r="DI6" i="9"/>
  <c r="DJ45" i="9" l="1"/>
  <c r="DJ6" i="5"/>
  <c r="DK82" i="5"/>
  <c r="DK84" i="5" s="1"/>
  <c r="DK79" i="5" s="1"/>
  <c r="DK57" i="8"/>
  <c r="DK66" i="8"/>
  <c r="DI86" i="5"/>
  <c r="DJ83" i="5" s="1"/>
  <c r="DJ86" i="5" s="1"/>
  <c r="DK83" i="5" s="1"/>
  <c r="AP72" i="26"/>
  <c r="O71" i="16"/>
  <c r="DM10" i="4"/>
  <c r="DL6" i="4"/>
  <c r="DJ6" i="9"/>
  <c r="AP5" i="25"/>
  <c r="AP4" i="25" s="1"/>
  <c r="DL145" i="4"/>
  <c r="DL97" i="4"/>
  <c r="DM100" i="4"/>
  <c r="DJ12" i="8"/>
  <c r="DJ11" i="8" s="1"/>
  <c r="AP11" i="26"/>
  <c r="AP10" i="26" s="1"/>
  <c r="AP9" i="26" s="1"/>
  <c r="DK8" i="9"/>
  <c r="DK14" i="8"/>
  <c r="DI36" i="9"/>
  <c r="DI38" i="9"/>
  <c r="DK55" i="4"/>
  <c r="DK52" i="4" s="1"/>
  <c r="DK13" i="8" s="1"/>
  <c r="DK142" i="4"/>
  <c r="DK7" i="9" s="1"/>
  <c r="DM190" i="4"/>
  <c r="DL187" i="4"/>
  <c r="DL235" i="4"/>
  <c r="DL232" i="4" s="1"/>
  <c r="DK86" i="5" l="1"/>
  <c r="DL83" i="5" s="1"/>
  <c r="DK45" i="9"/>
  <c r="DK6" i="5"/>
  <c r="DL57" i="8"/>
  <c r="DL66" i="8"/>
  <c r="DL82" i="5"/>
  <c r="DL84" i="5" s="1"/>
  <c r="DL79" i="5" s="1"/>
  <c r="DN10" i="4"/>
  <c r="DM6" i="4"/>
  <c r="DJ44" i="9"/>
  <c r="AP42" i="25"/>
  <c r="AP41" i="25" s="1"/>
  <c r="DL142" i="4"/>
  <c r="DL7" i="9" s="1"/>
  <c r="DL55" i="4"/>
  <c r="DL52" i="4" s="1"/>
  <c r="DL13" i="8" s="1"/>
  <c r="DL8" i="9"/>
  <c r="DL14" i="8"/>
  <c r="DK6" i="9"/>
  <c r="AP35" i="25"/>
  <c r="AP33" i="25"/>
  <c r="DN190" i="4"/>
  <c r="DM187" i="4"/>
  <c r="DM235" i="4"/>
  <c r="DM232" i="4" s="1"/>
  <c r="DK12" i="8"/>
  <c r="DK11" i="8" s="1"/>
  <c r="DM97" i="4"/>
  <c r="DM145" i="4"/>
  <c r="DN100" i="4"/>
  <c r="DJ36" i="9"/>
  <c r="DJ38" i="9"/>
  <c r="DL85" i="5" l="1"/>
  <c r="DL73" i="8" s="1"/>
  <c r="DL6" i="5"/>
  <c r="DL45" i="9"/>
  <c r="DL44" i="9" s="1"/>
  <c r="DO10" i="4"/>
  <c r="DN6" i="4"/>
  <c r="DM82" i="5"/>
  <c r="DM84" i="5" s="1"/>
  <c r="DM79" i="5" s="1"/>
  <c r="DM57" i="8"/>
  <c r="DM66" i="8"/>
  <c r="AQ65" i="26" s="1"/>
  <c r="DK44" i="9"/>
  <c r="DL12" i="8"/>
  <c r="DL11" i="8" s="1"/>
  <c r="DM55" i="4"/>
  <c r="DM52" i="4" s="1"/>
  <c r="DM13" i="8" s="1"/>
  <c r="DM142" i="4"/>
  <c r="DM7" i="9" s="1"/>
  <c r="DN235" i="4"/>
  <c r="DN232" i="4" s="1"/>
  <c r="DN187" i="4"/>
  <c r="DO190" i="4"/>
  <c r="DM8" i="9"/>
  <c r="AQ6" i="25" s="1"/>
  <c r="DM14" i="8"/>
  <c r="DL6" i="9"/>
  <c r="DK38" i="9"/>
  <c r="DK36" i="9"/>
  <c r="DO100" i="4"/>
  <c r="DN97" i="4"/>
  <c r="DN145" i="4"/>
  <c r="DL86" i="5" l="1"/>
  <c r="DM83" i="5" s="1"/>
  <c r="DM86" i="5" s="1"/>
  <c r="DN83" i="5" s="1"/>
  <c r="DO6" i="4"/>
  <c r="DP10" i="4"/>
  <c r="DM45" i="9"/>
  <c r="DM6" i="5"/>
  <c r="DN82" i="5"/>
  <c r="DN84" i="5" s="1"/>
  <c r="DN79" i="5" s="1"/>
  <c r="DN66" i="8"/>
  <c r="DN57" i="8"/>
  <c r="AQ72" i="26"/>
  <c r="AQ56" i="26"/>
  <c r="DP100" i="4"/>
  <c r="DO97" i="4"/>
  <c r="DO145" i="4"/>
  <c r="DL38" i="9"/>
  <c r="DL36" i="9"/>
  <c r="DN8" i="9"/>
  <c r="DN14" i="8"/>
  <c r="DM6" i="9"/>
  <c r="AQ5" i="25"/>
  <c r="AQ4" i="25" s="1"/>
  <c r="DN55" i="4"/>
  <c r="DN52" i="4" s="1"/>
  <c r="DN13" i="8" s="1"/>
  <c r="DN142" i="4"/>
  <c r="DN7" i="9" s="1"/>
  <c r="AQ12" i="26"/>
  <c r="DO187" i="4"/>
  <c r="DO235" i="4"/>
  <c r="DO232" i="4" s="1"/>
  <c r="DP190" i="4"/>
  <c r="DM12" i="8"/>
  <c r="DM11" i="8" s="1"/>
  <c r="AQ11" i="26"/>
  <c r="DN45" i="9" l="1"/>
  <c r="DN44" i="9" s="1"/>
  <c r="DN6" i="5"/>
  <c r="DQ10" i="4"/>
  <c r="DP6" i="4"/>
  <c r="AQ42" i="25"/>
  <c r="AQ41" i="25" s="1"/>
  <c r="DM44" i="9"/>
  <c r="DN86" i="5"/>
  <c r="DO83" i="5" s="1"/>
  <c r="DO66" i="8"/>
  <c r="DO82" i="5"/>
  <c r="DO84" i="5" s="1"/>
  <c r="DO79" i="5" s="1"/>
  <c r="DO57" i="8"/>
  <c r="DO55" i="4"/>
  <c r="DO52" i="4" s="1"/>
  <c r="DO13" i="8" s="1"/>
  <c r="DO142" i="4"/>
  <c r="DO7" i="9" s="1"/>
  <c r="DQ190" i="4"/>
  <c r="DP187" i="4"/>
  <c r="DP235" i="4"/>
  <c r="DP232" i="4" s="1"/>
  <c r="AQ33" i="25"/>
  <c r="AQ35" i="25"/>
  <c r="DO8" i="9"/>
  <c r="DO14" i="8"/>
  <c r="DP145" i="4"/>
  <c r="DP97" i="4"/>
  <c r="DQ100" i="4"/>
  <c r="DN12" i="8"/>
  <c r="DN11" i="8" s="1"/>
  <c r="AQ10" i="26"/>
  <c r="AQ9" i="26" s="1"/>
  <c r="DN6" i="9"/>
  <c r="DM36" i="9"/>
  <c r="DM38" i="9"/>
  <c r="DQ6" i="4" l="1"/>
  <c r="DR10" i="4"/>
  <c r="DO85" i="5"/>
  <c r="DO73" i="8" s="1"/>
  <c r="DO45" i="9"/>
  <c r="DO6" i="5"/>
  <c r="DP82" i="5"/>
  <c r="DP84" i="5" s="1"/>
  <c r="DP79" i="5" s="1"/>
  <c r="DP66" i="8"/>
  <c r="AR65" i="26" s="1"/>
  <c r="DP57" i="8"/>
  <c r="AR56" i="26" s="1"/>
  <c r="DO12" i="8"/>
  <c r="DO11" i="8" s="1"/>
  <c r="DN36" i="9"/>
  <c r="DN38" i="9"/>
  <c r="DO6" i="9"/>
  <c r="DP55" i="4"/>
  <c r="DP52" i="4" s="1"/>
  <c r="DP13" i="8" s="1"/>
  <c r="DP142" i="4"/>
  <c r="DP7" i="9" s="1"/>
  <c r="DR190" i="4"/>
  <c r="DQ187" i="4"/>
  <c r="DQ235" i="4"/>
  <c r="DQ232" i="4" s="1"/>
  <c r="DQ97" i="4"/>
  <c r="DQ145" i="4"/>
  <c r="DR100" i="4"/>
  <c r="DP8" i="9"/>
  <c r="DP14" i="8"/>
  <c r="AR12" i="26" s="1"/>
  <c r="DO44" i="9" l="1"/>
  <c r="DR6" i="4"/>
  <c r="DS10" i="4"/>
  <c r="DQ57" i="8"/>
  <c r="DQ82" i="5"/>
  <c r="DQ84" i="5" s="1"/>
  <c r="DQ79" i="5" s="1"/>
  <c r="DQ66" i="8"/>
  <c r="DP45" i="9"/>
  <c r="DP6" i="5"/>
  <c r="DO86" i="5"/>
  <c r="DP83" i="5" s="1"/>
  <c r="DP86" i="5" s="1"/>
  <c r="DQ83" i="5" s="1"/>
  <c r="AR72" i="26"/>
  <c r="AR6" i="25"/>
  <c r="DQ8" i="9"/>
  <c r="DQ14" i="8"/>
  <c r="DP6" i="9"/>
  <c r="AR5" i="25"/>
  <c r="DO36" i="9"/>
  <c r="DO38" i="9"/>
  <c r="DQ142" i="4"/>
  <c r="DQ7" i="9" s="1"/>
  <c r="DQ55" i="4"/>
  <c r="DQ52" i="4" s="1"/>
  <c r="DQ13" i="8" s="1"/>
  <c r="DR235" i="4"/>
  <c r="DR232" i="4" s="1"/>
  <c r="DS190" i="4"/>
  <c r="DR187" i="4"/>
  <c r="DS100" i="4"/>
  <c r="DR97" i="4"/>
  <c r="DR145" i="4"/>
  <c r="DP12" i="8"/>
  <c r="DP11" i="8" s="1"/>
  <c r="AR11" i="26"/>
  <c r="AR10" i="26" s="1"/>
  <c r="AR9" i="26" s="1"/>
  <c r="DQ86" i="5" l="1"/>
  <c r="DR83" i="5" s="1"/>
  <c r="AR42" i="25"/>
  <c r="AR41" i="25" s="1"/>
  <c r="DP44" i="9"/>
  <c r="DS6" i="4"/>
  <c r="DT10" i="4"/>
  <c r="DR57" i="8"/>
  <c r="DR82" i="5"/>
  <c r="DR84" i="5" s="1"/>
  <c r="DR79" i="5" s="1"/>
  <c r="DR66" i="8"/>
  <c r="DQ6" i="5"/>
  <c r="DQ45" i="9"/>
  <c r="AR4" i="25"/>
  <c r="AR33" i="25" s="1"/>
  <c r="DR8" i="9"/>
  <c r="DR14" i="8"/>
  <c r="DT100" i="4"/>
  <c r="DS145" i="4"/>
  <c r="DS97" i="4"/>
  <c r="DQ12" i="8"/>
  <c r="DQ11" i="8" s="1"/>
  <c r="DR55" i="4"/>
  <c r="DR52" i="4" s="1"/>
  <c r="DR13" i="8" s="1"/>
  <c r="DR142" i="4"/>
  <c r="DR7" i="9" s="1"/>
  <c r="DQ6" i="9"/>
  <c r="DS187" i="4"/>
  <c r="DS235" i="4"/>
  <c r="DS232" i="4" s="1"/>
  <c r="DT190" i="4"/>
  <c r="DP38" i="9"/>
  <c r="DP36" i="9"/>
  <c r="DR85" i="5" l="1"/>
  <c r="DR73" i="8" s="1"/>
  <c r="DQ44" i="9"/>
  <c r="DU10" i="4"/>
  <c r="DT6" i="4"/>
  <c r="AS72" i="26"/>
  <c r="DR6" i="5"/>
  <c r="DR45" i="9"/>
  <c r="DR44" i="9" s="1"/>
  <c r="DS66" i="8"/>
  <c r="AS65" i="26" s="1"/>
  <c r="DS57" i="8"/>
  <c r="AS56" i="26" s="1"/>
  <c r="DS82" i="5"/>
  <c r="DS84" i="5" s="1"/>
  <c r="DS79" i="5" s="1"/>
  <c r="AR35" i="25"/>
  <c r="DR6" i="9"/>
  <c r="DR38" i="9" s="1"/>
  <c r="DR12" i="8"/>
  <c r="DR11" i="8" s="1"/>
  <c r="DS8" i="9"/>
  <c r="AS6" i="25" s="1"/>
  <c r="DS14" i="8"/>
  <c r="AS12" i="26" s="1"/>
  <c r="DS55" i="4"/>
  <c r="DS52" i="4" s="1"/>
  <c r="DS13" i="8" s="1"/>
  <c r="DS142" i="4"/>
  <c r="DS7" i="9" s="1"/>
  <c r="DT145" i="4"/>
  <c r="DT97" i="4"/>
  <c r="DU100" i="4"/>
  <c r="DQ36" i="9"/>
  <c r="DQ38" i="9"/>
  <c r="DU190" i="4"/>
  <c r="DT187" i="4"/>
  <c r="DT235" i="4"/>
  <c r="DT232" i="4" s="1"/>
  <c r="DR86" i="5" l="1"/>
  <c r="DS83" i="5" s="1"/>
  <c r="DS86" i="5" s="1"/>
  <c r="DT83" i="5" s="1"/>
  <c r="DU6" i="4"/>
  <c r="DU66" i="8" s="1"/>
  <c r="DV10" i="4"/>
  <c r="DV6" i="4" s="1"/>
  <c r="DV82" i="5" s="1"/>
  <c r="DV84" i="5" s="1"/>
  <c r="DV79" i="5" s="1"/>
  <c r="DS6" i="5"/>
  <c r="DS45" i="9"/>
  <c r="AS42" i="25" s="1"/>
  <c r="AS41" i="25" s="1"/>
  <c r="DT66" i="8"/>
  <c r="DT82" i="5"/>
  <c r="DT84" i="5" s="1"/>
  <c r="DT79" i="5" s="1"/>
  <c r="DT57" i="8"/>
  <c r="DS6" i="9"/>
  <c r="DS38" i="9" s="1"/>
  <c r="DR36" i="9"/>
  <c r="DV190" i="4"/>
  <c r="DU187" i="4"/>
  <c r="DU235" i="4"/>
  <c r="DU232" i="4" s="1"/>
  <c r="DT8" i="9"/>
  <c r="DT14" i="8"/>
  <c r="DU97" i="4"/>
  <c r="DU145" i="4"/>
  <c r="DV100" i="4"/>
  <c r="DS12" i="8"/>
  <c r="DS11" i="8" s="1"/>
  <c r="AS11" i="26"/>
  <c r="AS10" i="26" s="1"/>
  <c r="AS9" i="26" s="1"/>
  <c r="AS5" i="25"/>
  <c r="AS4" i="25" s="1"/>
  <c r="DT142" i="4"/>
  <c r="DT7" i="9" s="1"/>
  <c r="DT55" i="4"/>
  <c r="DT52" i="4" s="1"/>
  <c r="DT13" i="8" s="1"/>
  <c r="DU82" i="5" l="1"/>
  <c r="DU84" i="5" s="1"/>
  <c r="DU79" i="5" s="1"/>
  <c r="DU57" i="8"/>
  <c r="DS36" i="9"/>
  <c r="DV57" i="8"/>
  <c r="DV66" i="8"/>
  <c r="AT65" i="26" s="1"/>
  <c r="DV6" i="5"/>
  <c r="DV45" i="9"/>
  <c r="DV44" i="9" s="1"/>
  <c r="AT56" i="26"/>
  <c r="DU6" i="5"/>
  <c r="DU45" i="9"/>
  <c r="M55" i="16"/>
  <c r="N55" i="16"/>
  <c r="O55" i="16"/>
  <c r="DS44" i="9"/>
  <c r="DT6" i="5"/>
  <c r="DT45" i="9"/>
  <c r="M64" i="16"/>
  <c r="N64" i="16"/>
  <c r="O64" i="16"/>
  <c r="DT86" i="5"/>
  <c r="DU83" i="5" s="1"/>
  <c r="DT6" i="9"/>
  <c r="DV97" i="4"/>
  <c r="DV145" i="4"/>
  <c r="DU8" i="9"/>
  <c r="DU14" i="8"/>
  <c r="AS35" i="25"/>
  <c r="AS33" i="25"/>
  <c r="DU55" i="4"/>
  <c r="DU52" i="4" s="1"/>
  <c r="DU13" i="8" s="1"/>
  <c r="DU142" i="4"/>
  <c r="DU7" i="9" s="1"/>
  <c r="DT12" i="8"/>
  <c r="DT11" i="8" s="1"/>
  <c r="DV235" i="4"/>
  <c r="DV232" i="4" s="1"/>
  <c r="DV187" i="4"/>
  <c r="P55" i="16" l="1"/>
  <c r="P64" i="16"/>
  <c r="P42" i="15"/>
  <c r="P41" i="15" s="1"/>
  <c r="DT44" i="9"/>
  <c r="AT42" i="25"/>
  <c r="AT41" i="25" s="1"/>
  <c r="DU44" i="9"/>
  <c r="M42" i="15"/>
  <c r="M41" i="15" s="1"/>
  <c r="N42" i="15"/>
  <c r="N41" i="15" s="1"/>
  <c r="O42" i="15"/>
  <c r="O41" i="15" s="1"/>
  <c r="DU85" i="5"/>
  <c r="DU73" i="8" s="1"/>
  <c r="DU6" i="9"/>
  <c r="DU36" i="9" s="1"/>
  <c r="DV8" i="9"/>
  <c r="DV14" i="8"/>
  <c r="DV55" i="4"/>
  <c r="DV52" i="4" s="1"/>
  <c r="DV13" i="8" s="1"/>
  <c r="DV142" i="4"/>
  <c r="DV7" i="9" s="1"/>
  <c r="AT5" i="25" s="1"/>
  <c r="DU12" i="8"/>
  <c r="DU11" i="8" s="1"/>
  <c r="DT38" i="9"/>
  <c r="DT36" i="9"/>
  <c r="DU86" i="5" l="1"/>
  <c r="DV83" i="5" s="1"/>
  <c r="DV86" i="5" s="1"/>
  <c r="AT72" i="26"/>
  <c r="P71" i="16"/>
  <c r="DU38" i="9"/>
  <c r="DV6" i="9"/>
  <c r="G5" i="15"/>
  <c r="H5" i="15"/>
  <c r="I5" i="15"/>
  <c r="J5" i="15"/>
  <c r="K5" i="15"/>
  <c r="L5" i="15"/>
  <c r="M5" i="15"/>
  <c r="N5" i="15"/>
  <c r="O5" i="15"/>
  <c r="P5" i="15"/>
  <c r="DV12" i="8"/>
  <c r="DV11" i="8" s="1"/>
  <c r="G11" i="16"/>
  <c r="H11" i="16"/>
  <c r="I11" i="16"/>
  <c r="J11" i="16"/>
  <c r="K11" i="16"/>
  <c r="L11" i="16"/>
  <c r="M11" i="16"/>
  <c r="N11" i="16"/>
  <c r="O11" i="16"/>
  <c r="P11" i="16"/>
  <c r="AT11" i="26"/>
  <c r="G12" i="16"/>
  <c r="G173" i="1" s="1"/>
  <c r="F173" i="1" s="1"/>
  <c r="E173" i="1" s="1"/>
  <c r="H12" i="16"/>
  <c r="I12" i="16"/>
  <c r="J12" i="16"/>
  <c r="K12" i="16"/>
  <c r="L12" i="16"/>
  <c r="M12" i="16"/>
  <c r="N12" i="16"/>
  <c r="O12" i="16"/>
  <c r="P12" i="16"/>
  <c r="AT12" i="26"/>
  <c r="G6" i="15"/>
  <c r="P168" i="1" s="1"/>
  <c r="H6" i="15"/>
  <c r="I6" i="15"/>
  <c r="J6" i="15"/>
  <c r="K6" i="15"/>
  <c r="L6" i="15"/>
  <c r="M6" i="15"/>
  <c r="N6" i="15"/>
  <c r="O6" i="15"/>
  <c r="P6" i="15"/>
  <c r="AT6" i="25"/>
  <c r="AT4" i="25" s="1"/>
  <c r="AT10" i="26" l="1"/>
  <c r="AT9" i="26" s="1"/>
  <c r="M10" i="16"/>
  <c r="M9" i="16" s="1"/>
  <c r="I10" i="16"/>
  <c r="I9" i="16" s="1"/>
  <c r="M4" i="15"/>
  <c r="M33" i="15" s="1"/>
  <c r="I4" i="15"/>
  <c r="I35" i="15" s="1"/>
  <c r="L4" i="15"/>
  <c r="L33" i="15" s="1"/>
  <c r="P10" i="16"/>
  <c r="P9" i="16" s="1"/>
  <c r="L10" i="16"/>
  <c r="L9" i="16" s="1"/>
  <c r="H10" i="16"/>
  <c r="H9" i="16" s="1"/>
  <c r="P4" i="15"/>
  <c r="P33" i="15" s="1"/>
  <c r="H4" i="15"/>
  <c r="H33" i="15" s="1"/>
  <c r="AT35" i="25"/>
  <c r="AT33" i="25"/>
  <c r="O10" i="16"/>
  <c r="O9" i="16" s="1"/>
  <c r="K10" i="16"/>
  <c r="K9" i="16" s="1"/>
  <c r="G170" i="1"/>
  <c r="F170" i="1" s="1"/>
  <c r="E170" i="1" s="1"/>
  <c r="G10" i="16"/>
  <c r="G9" i="16" s="1"/>
  <c r="O4" i="15"/>
  <c r="K4" i="15"/>
  <c r="G4" i="15"/>
  <c r="N10" i="16"/>
  <c r="N9" i="16" s="1"/>
  <c r="J10" i="16"/>
  <c r="J9" i="16" s="1"/>
  <c r="N4" i="15"/>
  <c r="J4" i="15"/>
  <c r="DV36" i="9"/>
  <c r="DV38" i="9"/>
  <c r="M35" i="15" l="1"/>
  <c r="I33" i="15"/>
  <c r="I34" i="15" s="1"/>
  <c r="H35" i="15"/>
  <c r="L35" i="15"/>
  <c r="P35" i="15"/>
  <c r="K33" i="15"/>
  <c r="K35" i="15"/>
  <c r="O103" i="1"/>
  <c r="O106" i="1"/>
  <c r="O33" i="15"/>
  <c r="P34" i="15" s="1"/>
  <c r="O35" i="15"/>
  <c r="J35" i="15"/>
  <c r="J33" i="15"/>
  <c r="N35" i="15"/>
  <c r="N33" i="15"/>
  <c r="N34" i="15" s="1"/>
  <c r="G33" i="15"/>
  <c r="G34" i="15" s="1"/>
  <c r="G35" i="15"/>
  <c r="M34" i="15"/>
  <c r="J34" i="15" l="1"/>
  <c r="K34" i="15"/>
  <c r="N104" i="1"/>
  <c r="N105" i="1"/>
  <c r="L34" i="15"/>
  <c r="O110" i="1"/>
  <c r="H34" i="15"/>
  <c r="O34" i="15"/>
  <c r="O112" i="1" l="1"/>
  <c r="O102" i="1"/>
  <c r="N102" i="1" s="1"/>
  <c r="O111" i="1"/>
  <c r="H39" i="8"/>
  <c r="H38" i="8" s="1"/>
  <c r="H37" i="8" s="1"/>
  <c r="L39" i="8"/>
  <c r="L38" i="8" s="1"/>
  <c r="L37" i="8" s="1"/>
  <c r="P39" i="8"/>
  <c r="T39" i="8"/>
  <c r="T38" i="8" s="1"/>
  <c r="T37" i="8" s="1"/>
  <c r="X39" i="8"/>
  <c r="X38" i="8" s="1"/>
  <c r="X37" i="8" s="1"/>
  <c r="AB39" i="8"/>
  <c r="AF39" i="8"/>
  <c r="AF38" i="8" s="1"/>
  <c r="AF37" i="8" s="1"/>
  <c r="AJ39" i="8"/>
  <c r="AJ38" i="8" s="1"/>
  <c r="AJ37" i="8" s="1"/>
  <c r="AN39" i="8"/>
  <c r="AR39" i="8"/>
  <c r="AR38" i="8" s="1"/>
  <c r="AR37" i="8" s="1"/>
  <c r="AV39" i="8"/>
  <c r="AV38" i="8" s="1"/>
  <c r="AV37" i="8" s="1"/>
  <c r="AZ39" i="8"/>
  <c r="BD39" i="8"/>
  <c r="BD38" i="8" s="1"/>
  <c r="BD37" i="8" s="1"/>
  <c r="BH39" i="8"/>
  <c r="BH38" i="8" s="1"/>
  <c r="BH37" i="8" s="1"/>
  <c r="BL39" i="8"/>
  <c r="BP39" i="8"/>
  <c r="BP38" i="8" s="1"/>
  <c r="BP37" i="8" s="1"/>
  <c r="BT39" i="8"/>
  <c r="BT38" i="8" s="1"/>
  <c r="BT37" i="8" s="1"/>
  <c r="BX39" i="8"/>
  <c r="CB39" i="8"/>
  <c r="CB38" i="8" s="1"/>
  <c r="CB37" i="8" s="1"/>
  <c r="CF39" i="8"/>
  <c r="CF38" i="8" s="1"/>
  <c r="CF37" i="8" s="1"/>
  <c r="CJ39" i="8"/>
  <c r="CN39" i="8"/>
  <c r="CN38" i="8" s="1"/>
  <c r="CN37" i="8" s="1"/>
  <c r="CR39" i="8"/>
  <c r="CR38" i="8" s="1"/>
  <c r="CR37" i="8" s="1"/>
  <c r="CV39" i="8"/>
  <c r="CZ39" i="8"/>
  <c r="CZ38" i="8" s="1"/>
  <c r="CZ37" i="8" s="1"/>
  <c r="DD39" i="8"/>
  <c r="DD38" i="8" s="1"/>
  <c r="DD37" i="8" s="1"/>
  <c r="DH39" i="8"/>
  <c r="DL39" i="8"/>
  <c r="DL38" i="8" s="1"/>
  <c r="DL37" i="8" s="1"/>
  <c r="DP39" i="8"/>
  <c r="DP38" i="8" s="1"/>
  <c r="DP37" i="8" s="1"/>
  <c r="DT39" i="8"/>
  <c r="I39" i="8"/>
  <c r="I38" i="8" s="1"/>
  <c r="I37" i="8" s="1"/>
  <c r="M39" i="8"/>
  <c r="Q39" i="8"/>
  <c r="Q38" i="8" s="1"/>
  <c r="Q37" i="8" s="1"/>
  <c r="U39" i="8"/>
  <c r="U38" i="8" s="1"/>
  <c r="U37" i="8" s="1"/>
  <c r="Y39" i="8"/>
  <c r="AC39" i="8"/>
  <c r="AC38" i="8" s="1"/>
  <c r="AC37" i="8" s="1"/>
  <c r="AG39" i="8"/>
  <c r="AG38" i="8" s="1"/>
  <c r="AG37" i="8" s="1"/>
  <c r="AK39" i="8"/>
  <c r="AO39" i="8"/>
  <c r="AO38" i="8" s="1"/>
  <c r="AO37" i="8" s="1"/>
  <c r="AS39" i="8"/>
  <c r="AS38" i="8" s="1"/>
  <c r="AS37" i="8" s="1"/>
  <c r="AW39" i="8"/>
  <c r="BA39" i="8"/>
  <c r="BA38" i="8" s="1"/>
  <c r="BA37" i="8" s="1"/>
  <c r="BE39" i="8"/>
  <c r="BE38" i="8" s="1"/>
  <c r="BE37" i="8" s="1"/>
  <c r="BI39" i="8"/>
  <c r="BM39" i="8"/>
  <c r="BM38" i="8" s="1"/>
  <c r="BM37" i="8" s="1"/>
  <c r="BQ39" i="8"/>
  <c r="BQ38" i="8" s="1"/>
  <c r="BQ37" i="8" s="1"/>
  <c r="BU39" i="8"/>
  <c r="BY39" i="8"/>
  <c r="BY38" i="8" s="1"/>
  <c r="BY37" i="8" s="1"/>
  <c r="CC39" i="8"/>
  <c r="CC38" i="8" s="1"/>
  <c r="CC37" i="8" s="1"/>
  <c r="CG39" i="8"/>
  <c r="CK39" i="8"/>
  <c r="CK38" i="8" s="1"/>
  <c r="CK37" i="8" s="1"/>
  <c r="CO39" i="8"/>
  <c r="CO38" i="8" s="1"/>
  <c r="CO37" i="8" s="1"/>
  <c r="CS39" i="8"/>
  <c r="CW39" i="8"/>
  <c r="CW38" i="8" s="1"/>
  <c r="CW37" i="8" s="1"/>
  <c r="DA39" i="8"/>
  <c r="DA38" i="8" s="1"/>
  <c r="DA37" i="8" s="1"/>
  <c r="DE39" i="8"/>
  <c r="DI39" i="8"/>
  <c r="DI38" i="8" s="1"/>
  <c r="DI37" i="8" s="1"/>
  <c r="DM39" i="8"/>
  <c r="DM38" i="8" s="1"/>
  <c r="DM37" i="8" s="1"/>
  <c r="DQ39" i="8"/>
  <c r="DU39" i="8"/>
  <c r="DU38" i="8" s="1"/>
  <c r="DU37" i="8" s="1"/>
  <c r="K39" i="8"/>
  <c r="K38" i="8" s="1"/>
  <c r="K37" i="8" s="1"/>
  <c r="S39" i="8"/>
  <c r="AA39" i="8"/>
  <c r="AA38" i="8" s="1"/>
  <c r="AA37" i="8" s="1"/>
  <c r="AI39" i="8"/>
  <c r="AI38" i="8" s="1"/>
  <c r="AI37" i="8" s="1"/>
  <c r="AQ39" i="8"/>
  <c r="AY39" i="8"/>
  <c r="AY38" i="8" s="1"/>
  <c r="AY37" i="8" s="1"/>
  <c r="BG39" i="8"/>
  <c r="BG38" i="8" s="1"/>
  <c r="BG37" i="8" s="1"/>
  <c r="BO39" i="8"/>
  <c r="BW39" i="8"/>
  <c r="BW38" i="8" s="1"/>
  <c r="BW37" i="8" s="1"/>
  <c r="CE39" i="8"/>
  <c r="CE38" i="8" s="1"/>
  <c r="CE37" i="8" s="1"/>
  <c r="CM39" i="8"/>
  <c r="CU39" i="8"/>
  <c r="CU38" i="8" s="1"/>
  <c r="CU37" i="8" s="1"/>
  <c r="DC39" i="8"/>
  <c r="DC38" i="8" s="1"/>
  <c r="DC37" i="8" s="1"/>
  <c r="DK39" i="8"/>
  <c r="DS39" i="8"/>
  <c r="DS38" i="8" s="1"/>
  <c r="DS37" i="8" s="1"/>
  <c r="CQ39" i="8"/>
  <c r="CQ38" i="8" s="1"/>
  <c r="CQ37" i="8" s="1"/>
  <c r="J39" i="8"/>
  <c r="R39" i="8"/>
  <c r="R38" i="8" s="1"/>
  <c r="R37" i="8" s="1"/>
  <c r="Z39" i="8"/>
  <c r="Z38" i="8" s="1"/>
  <c r="Z37" i="8" s="1"/>
  <c r="AH39" i="8"/>
  <c r="AP39" i="8"/>
  <c r="AP38" i="8" s="1"/>
  <c r="AX39" i="8"/>
  <c r="AX38" i="8" s="1"/>
  <c r="AX37" i="8" s="1"/>
  <c r="BF39" i="8"/>
  <c r="BN39" i="8"/>
  <c r="BN38" i="8" s="1"/>
  <c r="BV39" i="8"/>
  <c r="BV38" i="8" s="1"/>
  <c r="BV37" i="8" s="1"/>
  <c r="CD39" i="8"/>
  <c r="CL39" i="8"/>
  <c r="CL38" i="8" s="1"/>
  <c r="CL37" i="8" s="1"/>
  <c r="CT39" i="8"/>
  <c r="CT38" i="8" s="1"/>
  <c r="CT37" i="8" s="1"/>
  <c r="DB39" i="8"/>
  <c r="DJ39" i="8"/>
  <c r="DJ38" i="8" s="1"/>
  <c r="DJ37" i="8" s="1"/>
  <c r="DR39" i="8"/>
  <c r="DR38" i="8" s="1"/>
  <c r="DR37" i="8" s="1"/>
  <c r="F39" i="8"/>
  <c r="N39" i="8"/>
  <c r="N38" i="8" s="1"/>
  <c r="N37" i="8" s="1"/>
  <c r="V39" i="8"/>
  <c r="AD39" i="8"/>
  <c r="AD38" i="8" s="1"/>
  <c r="AD37" i="8" s="1"/>
  <c r="AL39" i="8"/>
  <c r="AL38" i="8" s="1"/>
  <c r="AL37" i="8" s="1"/>
  <c r="AT39" i="8"/>
  <c r="BB39" i="8"/>
  <c r="BB38" i="8" s="1"/>
  <c r="BB37" i="8" s="1"/>
  <c r="BJ39" i="8"/>
  <c r="BJ38" i="8" s="1"/>
  <c r="BJ37" i="8" s="1"/>
  <c r="BR39" i="8"/>
  <c r="BZ39" i="8"/>
  <c r="BZ38" i="8" s="1"/>
  <c r="BZ37" i="8" s="1"/>
  <c r="CH39" i="8"/>
  <c r="CH38" i="8" s="1"/>
  <c r="CH37" i="8" s="1"/>
  <c r="CP39" i="8"/>
  <c r="CX39" i="8"/>
  <c r="CX38" i="8" s="1"/>
  <c r="CX37" i="8" s="1"/>
  <c r="DF39" i="8"/>
  <c r="DF38" i="8" s="1"/>
  <c r="DF37" i="8" s="1"/>
  <c r="DN39" i="8"/>
  <c r="DV39" i="8"/>
  <c r="DV38" i="8" s="1"/>
  <c r="DV37" i="8" s="1"/>
  <c r="G39" i="8"/>
  <c r="O39" i="8"/>
  <c r="O38" i="8" s="1"/>
  <c r="O37" i="8" s="1"/>
  <c r="W39" i="8"/>
  <c r="W38" i="8" s="1"/>
  <c r="W37" i="8" s="1"/>
  <c r="AE39" i="8"/>
  <c r="AM39" i="8"/>
  <c r="AM38" i="8" s="1"/>
  <c r="AM37" i="8" s="1"/>
  <c r="AU39" i="8"/>
  <c r="AU38" i="8" s="1"/>
  <c r="AU37" i="8" s="1"/>
  <c r="BC39" i="8"/>
  <c r="BK39" i="8"/>
  <c r="BK38" i="8" s="1"/>
  <c r="BK37" i="8" s="1"/>
  <c r="BS39" i="8"/>
  <c r="BS38" i="8" s="1"/>
  <c r="BS37" i="8" s="1"/>
  <c r="CA39" i="8"/>
  <c r="CI39" i="8"/>
  <c r="CI38" i="8" s="1"/>
  <c r="CI37" i="8" s="1"/>
  <c r="CY39" i="8"/>
  <c r="DG39" i="8"/>
  <c r="DG38" i="8" s="1"/>
  <c r="DG37" i="8" s="1"/>
  <c r="DO39" i="8"/>
  <c r="DO38" i="8" s="1"/>
  <c r="DO37" i="8" s="1"/>
  <c r="N107" i="1"/>
  <c r="AP42" i="9" l="1"/>
  <c r="R39" i="25" s="1"/>
  <c r="BN42" i="9"/>
  <c r="O113" i="1"/>
  <c r="AP47" i="9" s="1"/>
  <c r="BN48" i="9"/>
  <c r="BN48" i="8"/>
  <c r="AB38" i="26"/>
  <c r="AB37" i="26" s="1"/>
  <c r="AB36" i="26" s="1"/>
  <c r="BR38" i="8"/>
  <c r="BR37" i="8" s="1"/>
  <c r="F38" i="26"/>
  <c r="F37" i="26" s="1"/>
  <c r="F36" i="26" s="1"/>
  <c r="F7" i="26" s="1"/>
  <c r="F5" i="26" s="1"/>
  <c r="G4" i="26" s="1"/>
  <c r="F37" i="16"/>
  <c r="F36" i="16" s="1"/>
  <c r="F35" i="16" s="1"/>
  <c r="F7" i="16" s="1"/>
  <c r="F5" i="16" s="1"/>
  <c r="G4" i="16" s="1"/>
  <c r="F38" i="8"/>
  <c r="F37" i="8" s="1"/>
  <c r="F9" i="8" s="1"/>
  <c r="F7" i="8" s="1"/>
  <c r="P38" i="26"/>
  <c r="P37" i="26" s="1"/>
  <c r="P36" i="26" s="1"/>
  <c r="AH38" i="8"/>
  <c r="AH37" i="8" s="1"/>
  <c r="AA38" i="26"/>
  <c r="AA37" i="26" s="1"/>
  <c r="AA36" i="26" s="1"/>
  <c r="BO38" i="8"/>
  <c r="BO37" i="8" s="1"/>
  <c r="L37" i="16"/>
  <c r="L36" i="16" s="1"/>
  <c r="L35" i="16" s="1"/>
  <c r="BI38" i="8"/>
  <c r="BI37" i="8" s="1"/>
  <c r="Y38" i="26"/>
  <c r="Y37" i="26" s="1"/>
  <c r="Y36" i="26" s="1"/>
  <c r="AL38" i="26"/>
  <c r="AL37" i="26" s="1"/>
  <c r="AL36" i="26" s="1"/>
  <c r="CV38" i="8"/>
  <c r="CV37" i="8" s="1"/>
  <c r="V38" i="26"/>
  <c r="V37" i="26" s="1"/>
  <c r="V36" i="26" s="1"/>
  <c r="AZ38" i="8"/>
  <c r="AZ37" i="8" s="1"/>
  <c r="AM38" i="26"/>
  <c r="AM37" i="26" s="1"/>
  <c r="AM36" i="26" s="1"/>
  <c r="O37" i="16"/>
  <c r="O36" i="16" s="1"/>
  <c r="O35" i="16" s="1"/>
  <c r="CY38" i="8"/>
  <c r="CY37" i="8" s="1"/>
  <c r="AJ38" i="26"/>
  <c r="AJ37" i="26" s="1"/>
  <c r="AJ36" i="26" s="1"/>
  <c r="CP38" i="8"/>
  <c r="CP37" i="8" s="1"/>
  <c r="X38" i="26"/>
  <c r="X37" i="26" s="1"/>
  <c r="X36" i="26" s="1"/>
  <c r="BF38" i="8"/>
  <c r="BF37" i="8" s="1"/>
  <c r="DQ38" i="8"/>
  <c r="DQ37" i="8" s="1"/>
  <c r="AS38" i="26"/>
  <c r="AS37" i="26" s="1"/>
  <c r="AS36" i="26" s="1"/>
  <c r="AP38" i="26"/>
  <c r="AP37" i="26" s="1"/>
  <c r="AP36" i="26" s="1"/>
  <c r="DH38" i="8"/>
  <c r="DH37" i="8" s="1"/>
  <c r="J38" i="26"/>
  <c r="J37" i="26" s="1"/>
  <c r="J36" i="26" s="1"/>
  <c r="P38" i="8"/>
  <c r="P37" i="8" s="1"/>
  <c r="W38" i="26"/>
  <c r="W37" i="26" s="1"/>
  <c r="W36" i="26" s="1"/>
  <c r="K37" i="16"/>
  <c r="K36" i="16" s="1"/>
  <c r="BC38" i="8"/>
  <c r="BC37" i="8" s="1"/>
  <c r="AR38" i="26"/>
  <c r="AR37" i="26" s="1"/>
  <c r="AR36" i="26" s="1"/>
  <c r="DN38" i="8"/>
  <c r="DN37" i="8" s="1"/>
  <c r="L38" i="26"/>
  <c r="L37" i="26" s="1"/>
  <c r="L36" i="26" s="1"/>
  <c r="V38" i="8"/>
  <c r="V37" i="8" s="1"/>
  <c r="AF38" i="26"/>
  <c r="AF37" i="26" s="1"/>
  <c r="AF36" i="26" s="1"/>
  <c r="CD38" i="8"/>
  <c r="CD37" i="8" s="1"/>
  <c r="AQ38" i="26"/>
  <c r="AQ37" i="26" s="1"/>
  <c r="AQ36" i="26" s="1"/>
  <c r="DK38" i="8"/>
  <c r="DK37" i="8" s="1"/>
  <c r="P37" i="16"/>
  <c r="P36" i="16" s="1"/>
  <c r="P35" i="16" s="1"/>
  <c r="K38" i="26"/>
  <c r="K37" i="26" s="1"/>
  <c r="K36" i="26" s="1"/>
  <c r="S38" i="8"/>
  <c r="S37" i="8" s="1"/>
  <c r="H37" i="16"/>
  <c r="H36" i="16" s="1"/>
  <c r="H35" i="16" s="1"/>
  <c r="CG38" i="8"/>
  <c r="CG37" i="8" s="1"/>
  <c r="AG38" i="26"/>
  <c r="AG37" i="26" s="1"/>
  <c r="AG36" i="26" s="1"/>
  <c r="AK38" i="8"/>
  <c r="AK37" i="8" s="1"/>
  <c r="Q38" i="26"/>
  <c r="Q37" i="26" s="1"/>
  <c r="Q36" i="26" s="1"/>
  <c r="AT38" i="26"/>
  <c r="AT37" i="26" s="1"/>
  <c r="AT36" i="26" s="1"/>
  <c r="DT38" i="8"/>
  <c r="DT37" i="8" s="1"/>
  <c r="AD38" i="26"/>
  <c r="AD37" i="26" s="1"/>
  <c r="AD36" i="26" s="1"/>
  <c r="BX38" i="8"/>
  <c r="BX37" i="8" s="1"/>
  <c r="N38" i="26"/>
  <c r="N37" i="26" s="1"/>
  <c r="N36" i="26" s="1"/>
  <c r="AB38" i="8"/>
  <c r="AB37" i="8" s="1"/>
  <c r="G38" i="26"/>
  <c r="G37" i="26" s="1"/>
  <c r="G36" i="26" s="1"/>
  <c r="G37" i="16"/>
  <c r="G36" i="16" s="1"/>
  <c r="G35" i="16" s="1"/>
  <c r="G38" i="8"/>
  <c r="G37" i="8" s="1"/>
  <c r="DE38" i="8"/>
  <c r="DE37" i="8" s="1"/>
  <c r="AO38" i="26"/>
  <c r="AO37" i="26" s="1"/>
  <c r="AO36" i="26" s="1"/>
  <c r="M38" i="8"/>
  <c r="M37" i="8" s="1"/>
  <c r="I38" i="26"/>
  <c r="I37" i="26" s="1"/>
  <c r="I36" i="26" s="1"/>
  <c r="O38" i="26"/>
  <c r="O37" i="26" s="1"/>
  <c r="O36" i="26" s="1"/>
  <c r="I37" i="16"/>
  <c r="I36" i="16" s="1"/>
  <c r="AE38" i="8"/>
  <c r="AE37" i="8" s="1"/>
  <c r="AI38" i="26"/>
  <c r="AI37" i="26" s="1"/>
  <c r="AI36" i="26" s="1"/>
  <c r="N37" i="16"/>
  <c r="N36" i="16" s="1"/>
  <c r="N35" i="16" s="1"/>
  <c r="CM38" i="8"/>
  <c r="CM37" i="8" s="1"/>
  <c r="BU38" i="8"/>
  <c r="BU37" i="8" s="1"/>
  <c r="AC38" i="26"/>
  <c r="AC37" i="26" s="1"/>
  <c r="AC36" i="26" s="1"/>
  <c r="Y38" i="8"/>
  <c r="Y37" i="8" s="1"/>
  <c r="M38" i="26"/>
  <c r="M37" i="26" s="1"/>
  <c r="M36" i="26" s="1"/>
  <c r="Z38" i="26"/>
  <c r="Z37" i="26" s="1"/>
  <c r="BL38" i="8"/>
  <c r="BL37" i="8" s="1"/>
  <c r="AE38" i="26"/>
  <c r="AE37" i="26" s="1"/>
  <c r="AE36" i="26" s="1"/>
  <c r="CA38" i="8"/>
  <c r="CA37" i="8" s="1"/>
  <c r="M37" i="16"/>
  <c r="M36" i="16" s="1"/>
  <c r="M35" i="16" s="1"/>
  <c r="T38" i="26"/>
  <c r="T37" i="26" s="1"/>
  <c r="T36" i="26" s="1"/>
  <c r="AT38" i="8"/>
  <c r="AT37" i="8" s="1"/>
  <c r="AN38" i="26"/>
  <c r="AN37" i="26" s="1"/>
  <c r="AN36" i="26" s="1"/>
  <c r="DB38" i="8"/>
  <c r="DB37" i="8" s="1"/>
  <c r="H38" i="26"/>
  <c r="H37" i="26" s="1"/>
  <c r="H36" i="26" s="1"/>
  <c r="J38" i="8"/>
  <c r="J37" i="8" s="1"/>
  <c r="S38" i="26"/>
  <c r="S37" i="26" s="1"/>
  <c r="S36" i="26" s="1"/>
  <c r="J37" i="16"/>
  <c r="J36" i="16" s="1"/>
  <c r="J35" i="16" s="1"/>
  <c r="AQ38" i="8"/>
  <c r="AQ37" i="8" s="1"/>
  <c r="CS38" i="8"/>
  <c r="CS37" i="8" s="1"/>
  <c r="AK38" i="26"/>
  <c r="AK37" i="26" s="1"/>
  <c r="AK36" i="26" s="1"/>
  <c r="AW38" i="8"/>
  <c r="AW37" i="8" s="1"/>
  <c r="U38" i="26"/>
  <c r="U37" i="26" s="1"/>
  <c r="U36" i="26" s="1"/>
  <c r="AH38" i="26"/>
  <c r="AH37" i="26" s="1"/>
  <c r="AH36" i="26" s="1"/>
  <c r="CJ38" i="8"/>
  <c r="CJ37" i="8" s="1"/>
  <c r="R38" i="26"/>
  <c r="R37" i="26" s="1"/>
  <c r="AN38" i="8"/>
  <c r="AN37" i="8" s="1"/>
  <c r="AP48" i="9"/>
  <c r="AP48" i="8"/>
  <c r="I39" i="15" l="1"/>
  <c r="AP47" i="8"/>
  <c r="AP43" i="8" s="1"/>
  <c r="AP37" i="8" s="1"/>
  <c r="BN47" i="8"/>
  <c r="BN47" i="9"/>
  <c r="Z39" i="25"/>
  <c r="K39" i="15"/>
  <c r="Z47" i="26"/>
  <c r="K46" i="16"/>
  <c r="Z45" i="25"/>
  <c r="K45" i="15"/>
  <c r="AP56" i="9"/>
  <c r="I51" i="15" s="1"/>
  <c r="R45" i="25"/>
  <c r="I45" i="15"/>
  <c r="H163" i="1"/>
  <c r="G6" i="8"/>
  <c r="R47" i="26"/>
  <c r="I46" i="16"/>
  <c r="R44" i="25"/>
  <c r="I44" i="15"/>
  <c r="AP44" i="9"/>
  <c r="I45" i="16" l="1"/>
  <c r="I41" i="16" s="1"/>
  <c r="I35" i="16" s="1"/>
  <c r="R46" i="26"/>
  <c r="R42" i="26" s="1"/>
  <c r="R36" i="26" s="1"/>
  <c r="R52" i="25"/>
  <c r="R10" i="27" s="1"/>
  <c r="R17" i="27" s="1"/>
  <c r="BN56" i="9"/>
  <c r="K44" i="15"/>
  <c r="K41" i="15" s="1"/>
  <c r="Z44" i="25"/>
  <c r="Z41" i="25" s="1"/>
  <c r="BN44" i="9"/>
  <c r="BN43" i="8"/>
  <c r="BN37" i="8" s="1"/>
  <c r="Z46" i="26"/>
  <c r="Z42" i="26" s="1"/>
  <c r="Z36" i="26" s="1"/>
  <c r="K45" i="16"/>
  <c r="K41" i="16" s="1"/>
  <c r="K35" i="16" s="1"/>
  <c r="I41" i="15"/>
  <c r="R41" i="25"/>
  <c r="G287" i="4"/>
  <c r="Z52" i="25" l="1"/>
  <c r="Z10" i="27" s="1"/>
  <c r="Z17" i="27" s="1"/>
  <c r="K51" i="15"/>
  <c r="G284" i="4"/>
  <c r="G41" i="9"/>
  <c r="G60" i="8"/>
  <c r="G53" i="8" l="1"/>
  <c r="G40" i="9"/>
  <c r="G50" i="9" s="1"/>
  <c r="G53" i="9" s="1"/>
  <c r="G60" i="9" l="1"/>
  <c r="G55" i="9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K92" i="20"/>
  <c r="E7" i="19"/>
  <c r="E12" i="19" s="1"/>
  <c r="BF92" i="20" l="1"/>
  <c r="BF82" i="20" s="1"/>
  <c r="AP92" i="20"/>
  <c r="AP82" i="20" s="1"/>
  <c r="AD92" i="20"/>
  <c r="AD82" i="20" s="1"/>
  <c r="BK92" i="20"/>
  <c r="BK82" i="20" s="1"/>
  <c r="BC92" i="20"/>
  <c r="AU92" i="20"/>
  <c r="AU82" i="20" s="1"/>
  <c r="AM92" i="20"/>
  <c r="AM82" i="20" s="1"/>
  <c r="AE92" i="20"/>
  <c r="AE82" i="20" s="1"/>
  <c r="AF92" i="20"/>
  <c r="W92" i="20"/>
  <c r="W82" i="20" s="1"/>
  <c r="BH92" i="20"/>
  <c r="BH82" i="20" s="1"/>
  <c r="AA92" i="20"/>
  <c r="BP92" i="20"/>
  <c r="BP82" i="20" s="1"/>
  <c r="AG92" i="20"/>
  <c r="AG82" i="20" s="1"/>
  <c r="R92" i="20"/>
  <c r="R82" i="20" s="1"/>
  <c r="BL92" i="20"/>
  <c r="BL82" i="20" s="1"/>
  <c r="BD92" i="20"/>
  <c r="BD82" i="20" s="1"/>
  <c r="AZ92" i="20"/>
  <c r="AZ82" i="20" s="1"/>
  <c r="AV92" i="20"/>
  <c r="AR92" i="20"/>
  <c r="AR82" i="20" s="1"/>
  <c r="AJ92" i="20"/>
  <c r="AJ82" i="20" s="1"/>
  <c r="AB92" i="20"/>
  <c r="AB82" i="20" s="1"/>
  <c r="T92" i="20"/>
  <c r="T82" i="20" s="1"/>
  <c r="P92" i="20"/>
  <c r="P82" i="20" s="1"/>
  <c r="L92" i="20"/>
  <c r="L82" i="20" s="1"/>
  <c r="BO92" i="20"/>
  <c r="BO82" i="20" s="1"/>
  <c r="BG92" i="20"/>
  <c r="BG82" i="20" s="1"/>
  <c r="AY92" i="20"/>
  <c r="AY82" i="20" s="1"/>
  <c r="AQ92" i="20"/>
  <c r="AQ82" i="20" s="1"/>
  <c r="AI92" i="20"/>
  <c r="AI82" i="20" s="1"/>
  <c r="S92" i="20"/>
  <c r="S82" i="20" s="1"/>
  <c r="O92" i="20"/>
  <c r="O82" i="20" s="1"/>
  <c r="BR92" i="20"/>
  <c r="BR82" i="20" s="1"/>
  <c r="BN92" i="20"/>
  <c r="BN82" i="20" s="1"/>
  <c r="BJ92" i="20"/>
  <c r="BJ82" i="20" s="1"/>
  <c r="BB92" i="20"/>
  <c r="BB82" i="20" s="1"/>
  <c r="AX92" i="20"/>
  <c r="AX82" i="20" s="1"/>
  <c r="AT92" i="20"/>
  <c r="AT82" i="20" s="1"/>
  <c r="AL92" i="20"/>
  <c r="AL82" i="20" s="1"/>
  <c r="AH92" i="20"/>
  <c r="AH82" i="20" s="1"/>
  <c r="Z92" i="20"/>
  <c r="Z82" i="20" s="1"/>
  <c r="V92" i="20"/>
  <c r="V82" i="20" s="1"/>
  <c r="N92" i="20"/>
  <c r="N82" i="20" s="1"/>
  <c r="J92" i="20"/>
  <c r="J82" i="20" s="1"/>
  <c r="AN92" i="20"/>
  <c r="AN82" i="20" s="1"/>
  <c r="E11" i="19"/>
  <c r="AV82" i="20"/>
  <c r="AA82" i="20"/>
  <c r="BC82" i="20"/>
  <c r="E10" i="19"/>
  <c r="E23" i="19"/>
  <c r="I86" i="20"/>
  <c r="AF82" i="20"/>
  <c r="BQ92" i="20"/>
  <c r="BM92" i="20"/>
  <c r="BI92" i="20"/>
  <c r="BE92" i="20"/>
  <c r="BA92" i="20"/>
  <c r="AW92" i="20"/>
  <c r="AS92" i="20"/>
  <c r="AO92" i="20"/>
  <c r="AK92" i="20"/>
  <c r="AC92" i="20"/>
  <c r="Y92" i="20"/>
  <c r="U92" i="20"/>
  <c r="Q92" i="20"/>
  <c r="M92" i="20"/>
  <c r="I90" i="20"/>
  <c r="X92" i="20"/>
  <c r="K82" i="20"/>
  <c r="E26" i="19" l="1"/>
  <c r="AK82" i="20"/>
  <c r="BQ82" i="20"/>
  <c r="U82" i="20"/>
  <c r="BE82" i="20"/>
  <c r="Y82" i="20"/>
  <c r="AS82" i="20"/>
  <c r="BI82" i="20"/>
  <c r="Q82" i="20"/>
  <c r="BA82" i="20"/>
  <c r="AW82" i="20"/>
  <c r="M82" i="20"/>
  <c r="AC82" i="20"/>
  <c r="X82" i="20"/>
  <c r="I92" i="20"/>
  <c r="AK17" i="20" s="1"/>
  <c r="AO82" i="20"/>
  <c r="BM82" i="20"/>
  <c r="BA17" i="20" l="1"/>
  <c r="BQ17" i="20"/>
  <c r="BI17" i="20"/>
  <c r="AW17" i="20"/>
  <c r="Y17" i="20"/>
  <c r="AO17" i="20"/>
  <c r="U17" i="20"/>
  <c r="AC17" i="20"/>
  <c r="Q17" i="20"/>
  <c r="AS17" i="20"/>
  <c r="BE17" i="20"/>
  <c r="BK17" i="20"/>
  <c r="AP17" i="20"/>
  <c r="R17" i="20"/>
  <c r="BH17" i="20"/>
  <c r="AM17" i="20"/>
  <c r="P17" i="20"/>
  <c r="AR17" i="20"/>
  <c r="O17" i="20"/>
  <c r="BN17" i="20"/>
  <c r="AT17" i="20"/>
  <c r="V17" i="20"/>
  <c r="BF17" i="20"/>
  <c r="AI17" i="20"/>
  <c r="L17" i="20"/>
  <c r="AA17" i="20"/>
  <c r="AZ17" i="20"/>
  <c r="AQ17" i="20"/>
  <c r="BD17" i="20"/>
  <c r="AF17" i="20"/>
  <c r="K17" i="20"/>
  <c r="AE17" i="20"/>
  <c r="BO17" i="20"/>
  <c r="AJ17" i="20"/>
  <c r="AG17" i="20"/>
  <c r="BJ17" i="20"/>
  <c r="AL17" i="20"/>
  <c r="N17" i="20"/>
  <c r="AY17" i="20"/>
  <c r="AB17" i="20"/>
  <c r="AN17" i="20"/>
  <c r="BP17" i="20"/>
  <c r="BC17" i="20"/>
  <c r="BG17" i="20"/>
  <c r="AD17" i="20"/>
  <c r="BR17" i="20"/>
  <c r="BB17" i="20"/>
  <c r="AH17" i="20"/>
  <c r="J17" i="20"/>
  <c r="AV17" i="20"/>
  <c r="AU17" i="20"/>
  <c r="W17" i="20"/>
  <c r="T17" i="20"/>
  <c r="AX17" i="20"/>
  <c r="Z17" i="20"/>
  <c r="BL17" i="20"/>
  <c r="S17" i="20"/>
  <c r="BM17" i="20"/>
  <c r="M17" i="20"/>
  <c r="X17" i="20"/>
  <c r="I82" i="20"/>
  <c r="F51" i="18"/>
  <c r="I17" i="20" l="1"/>
  <c r="F41" i="18"/>
  <c r="F119" i="18" l="1"/>
  <c r="G18" i="21"/>
  <c r="G15" i="21" l="1"/>
  <c r="G20" i="21"/>
  <c r="H17" i="21"/>
  <c r="H35" i="21" l="1"/>
  <c r="H37" i="21" l="1"/>
  <c r="I34" i="21" s="1"/>
  <c r="H30" i="21"/>
  <c r="H18" i="21"/>
  <c r="H15" i="21" s="1"/>
  <c r="H20" i="21"/>
  <c r="I17" i="21" l="1"/>
  <c r="I35" i="21" l="1"/>
  <c r="I30" i="21" l="1"/>
  <c r="I37" i="21"/>
  <c r="J34" i="21" s="1"/>
  <c r="I18" i="21"/>
  <c r="J17" i="21" s="1"/>
  <c r="J35" i="21" s="1"/>
  <c r="I20" i="21"/>
  <c r="J30" i="21" l="1"/>
  <c r="J36" i="21"/>
  <c r="J37" i="21" s="1"/>
  <c r="K34" i="21" s="1"/>
  <c r="I15" i="21"/>
  <c r="M136" i="20" l="1"/>
  <c r="M135" i="20"/>
  <c r="J18" i="21"/>
  <c r="K17" i="21" l="1"/>
  <c r="J20" i="21"/>
  <c r="J15" i="21"/>
  <c r="K35" i="21" l="1"/>
  <c r="K30" i="21" l="1"/>
  <c r="K37" i="21"/>
  <c r="L34" i="21" s="1"/>
  <c r="K18" i="21"/>
  <c r="K20" i="21" l="1"/>
  <c r="K15" i="21"/>
  <c r="L17" i="21"/>
  <c r="L35" i="21" l="1"/>
  <c r="L37" i="21" l="1"/>
  <c r="M34" i="21" s="1"/>
  <c r="L30" i="21"/>
  <c r="L18" i="21"/>
  <c r="M17" i="21" s="1"/>
  <c r="M35" i="21" l="1"/>
  <c r="L20" i="21"/>
  <c r="L15" i="21"/>
  <c r="M36" i="21" l="1"/>
  <c r="M37" i="21" s="1"/>
  <c r="N34" i="21" s="1"/>
  <c r="M30" i="21"/>
  <c r="P136" i="20" l="1"/>
  <c r="P135" i="20" l="1"/>
  <c r="M18" i="21"/>
  <c r="M15" i="21" s="1"/>
  <c r="M20" i="21" l="1"/>
  <c r="N17" i="21"/>
  <c r="N35" i="21" l="1"/>
  <c r="N37" i="21" l="1"/>
  <c r="O34" i="21" s="1"/>
  <c r="N30" i="21"/>
  <c r="O17" i="21"/>
  <c r="O35" i="21" s="1"/>
  <c r="N18" i="21"/>
  <c r="N15" i="21" s="1"/>
  <c r="N20" i="21"/>
  <c r="O37" i="21" l="1"/>
  <c r="P34" i="21" s="1"/>
  <c r="O30" i="21"/>
  <c r="O18" i="21"/>
  <c r="O15" i="21" s="1"/>
  <c r="P17" i="21" l="1"/>
  <c r="P35" i="21" s="1"/>
  <c r="P36" i="21"/>
  <c r="S136" i="20" s="1"/>
  <c r="S135" i="20" s="1"/>
  <c r="P37" i="21"/>
  <c r="Q34" i="21" s="1"/>
  <c r="P30" i="21"/>
  <c r="O20" i="21"/>
  <c r="Q17" i="21"/>
  <c r="P18" i="21"/>
  <c r="Q35" i="21" l="1"/>
  <c r="P20" i="21"/>
  <c r="P15" i="21"/>
  <c r="Q30" i="21" l="1"/>
  <c r="Q37" i="21"/>
  <c r="R34" i="21" s="1"/>
  <c r="Q18" i="21"/>
  <c r="Q15" i="21" s="1"/>
  <c r="Q20" i="21" l="1"/>
  <c r="R17" i="21"/>
  <c r="R35" i="21"/>
  <c r="R30" i="21" l="1"/>
  <c r="R37" i="21"/>
  <c r="S34" i="21" s="1"/>
  <c r="R18" i="21"/>
  <c r="R15" i="21" s="1"/>
  <c r="R20" i="21"/>
  <c r="S17" i="21" l="1"/>
  <c r="S35" i="21"/>
  <c r="S36" i="21" l="1"/>
  <c r="S30" i="21"/>
  <c r="V136" i="20" l="1"/>
  <c r="S37" i="21"/>
  <c r="T34" i="21" s="1"/>
  <c r="V135" i="20" l="1"/>
  <c r="S18" i="21"/>
  <c r="T17" i="21" s="1"/>
  <c r="T35" i="21" s="1"/>
  <c r="S20" i="21" l="1"/>
  <c r="T30" i="21"/>
  <c r="T37" i="21"/>
  <c r="U34" i="21" s="1"/>
  <c r="S15" i="21"/>
  <c r="T18" i="21"/>
  <c r="T15" i="21" l="1"/>
  <c r="T20" i="21"/>
  <c r="U17" i="21"/>
  <c r="U35" i="21" l="1"/>
  <c r="U37" i="21" l="1"/>
  <c r="V34" i="21" s="1"/>
  <c r="U30" i="21"/>
  <c r="U18" i="21"/>
  <c r="U15" i="21" l="1"/>
  <c r="U20" i="21"/>
  <c r="V17" i="21"/>
  <c r="V35" i="21" l="1"/>
  <c r="V30" i="21" l="1"/>
  <c r="V36" i="21"/>
  <c r="Y136" i="20" l="1"/>
  <c r="V37" i="21"/>
  <c r="W34" i="21" s="1"/>
  <c r="Y135" i="20" l="1"/>
  <c r="V18" i="21"/>
  <c r="W17" i="21" s="1"/>
  <c r="W35" i="21" s="1"/>
  <c r="W37" i="21" s="1"/>
  <c r="X34" i="21" s="1"/>
  <c r="V20" i="21"/>
  <c r="W30" i="21" l="1"/>
  <c r="V15" i="21"/>
  <c r="W18" i="21"/>
  <c r="X17" i="21" s="1"/>
  <c r="W20" i="21"/>
  <c r="X35" i="21"/>
  <c r="X30" i="21" s="1"/>
  <c r="X18" i="21"/>
  <c r="X20" i="21" l="1"/>
  <c r="W15" i="21"/>
  <c r="X37" i="21"/>
  <c r="Y34" i="21" s="1"/>
  <c r="X15" i="21"/>
  <c r="Y17" i="21"/>
  <c r="Y35" i="21" l="1"/>
  <c r="Y36" i="21" l="1"/>
  <c r="Y30" i="21"/>
  <c r="AB136" i="20" l="1"/>
  <c r="Y37" i="21"/>
  <c r="Z34" i="21" s="1"/>
  <c r="AB135" i="20" l="1"/>
  <c r="Y18" i="21"/>
  <c r="Y15" i="21" l="1"/>
  <c r="Y20" i="21"/>
  <c r="Z17" i="21"/>
  <c r="Z35" i="21" l="1"/>
  <c r="Z30" i="21" l="1"/>
  <c r="Z37" i="21"/>
  <c r="AA34" i="21" s="1"/>
  <c r="Z18" i="21"/>
  <c r="Z20" i="21" l="1"/>
  <c r="AA17" i="21"/>
  <c r="Z15" i="21"/>
  <c r="AA35" i="21" l="1"/>
  <c r="AA30" i="21" l="1"/>
  <c r="AA37" i="21"/>
  <c r="AB34" i="21" s="1"/>
  <c r="AA18" i="21"/>
  <c r="AB17" i="21" s="1"/>
  <c r="AA20" i="21"/>
  <c r="AA15" i="21" l="1"/>
  <c r="AB35" i="21"/>
  <c r="AB30" i="21" l="1"/>
  <c r="AB36" i="21"/>
  <c r="AB37" i="21" s="1"/>
  <c r="AC34" i="21" s="1"/>
  <c r="AE136" i="20" l="1"/>
  <c r="AE135" i="20" l="1"/>
  <c r="AB18" i="21"/>
  <c r="AB15" i="21" s="1"/>
  <c r="AB20" i="21"/>
  <c r="AC17" i="21" l="1"/>
  <c r="AC35" i="21" l="1"/>
  <c r="AC30" i="21" l="1"/>
  <c r="AC37" i="21"/>
  <c r="AD34" i="21" s="1"/>
  <c r="AC18" i="21"/>
  <c r="AD17" i="21" l="1"/>
  <c r="AC15" i="21"/>
  <c r="AC20" i="21"/>
  <c r="AD35" i="21" l="1"/>
  <c r="AD30" i="21" l="1"/>
  <c r="AD37" i="21"/>
  <c r="AE34" i="21" s="1"/>
  <c r="AD18" i="21"/>
  <c r="AD15" i="21" s="1"/>
  <c r="AD20" i="21"/>
  <c r="AE17" i="21" l="1"/>
  <c r="AE35" i="21"/>
  <c r="AE36" i="21" l="1"/>
  <c r="AE37" i="21" s="1"/>
  <c r="AF34" i="21" s="1"/>
  <c r="AE30" i="21"/>
  <c r="AH136" i="20" l="1"/>
  <c r="AH135" i="20" l="1"/>
  <c r="G144" i="20" l="1"/>
  <c r="G145" i="20"/>
  <c r="AZ30" i="21"/>
  <c r="AZ35" i="21"/>
  <c r="P119" i="1"/>
  <c r="J67" i="27"/>
  <c r="I67" i="27"/>
  <c r="V127" i="20"/>
  <c r="V128" i="20"/>
  <c r="P133" i="1"/>
  <c r="L66" i="27"/>
  <c r="AO6" i="21"/>
  <c r="AO7" i="21"/>
  <c r="BB48" i="21"/>
  <c r="BB46" i="21"/>
  <c r="AT30" i="21"/>
  <c r="AT35" i="21"/>
  <c r="BF8" i="21"/>
  <c r="BI155" i="20"/>
  <c r="AW30" i="21"/>
  <c r="AW35" i="21"/>
  <c r="BR127" i="20"/>
  <c r="BR128" i="20"/>
  <c r="AI8" i="21"/>
  <c r="AL155" i="20"/>
  <c r="R48" i="21"/>
  <c r="R46" i="21"/>
  <c r="AG6" i="21"/>
  <c r="AG7" i="21"/>
  <c r="Y11" i="21"/>
  <c r="Y10" i="21"/>
  <c r="AK8" i="21"/>
  <c r="AN155" i="20"/>
  <c r="BD48" i="21"/>
  <c r="BD46" i="21"/>
  <c r="Q83" i="27"/>
  <c r="AH21" i="27"/>
  <c r="BA127" i="20"/>
  <c r="BA128" i="20"/>
  <c r="AR30" i="21"/>
  <c r="AR35" i="21"/>
  <c r="R11" i="21"/>
  <c r="R10" i="21"/>
  <c r="AW61" i="20"/>
  <c r="AT36" i="21"/>
  <c r="AW136" i="20"/>
  <c r="AW135" i="20"/>
  <c r="AC6" i="21"/>
  <c r="AC7" i="21"/>
  <c r="AQ15" i="21"/>
  <c r="AQ18" i="21"/>
  <c r="AQ12" i="21"/>
  <c r="AQ11" i="21"/>
  <c r="AQ10" i="21"/>
  <c r="BK8" i="21"/>
  <c r="BN155" i="20"/>
  <c r="AE8" i="21"/>
  <c r="AH155" i="20"/>
  <c r="AP6" i="21"/>
  <c r="AP7" i="21"/>
  <c r="P48" i="21"/>
  <c r="P46" i="21"/>
  <c r="AJ15" i="21"/>
  <c r="AJ18" i="21"/>
  <c r="AJ12" i="21"/>
  <c r="AJ11" i="21"/>
  <c r="AJ10" i="21"/>
  <c r="AM127" i="20"/>
  <c r="AM128" i="20"/>
  <c r="W127" i="20"/>
  <c r="W128" i="20"/>
  <c r="K6" i="21"/>
  <c r="K7" i="21"/>
  <c r="AV30" i="21"/>
  <c r="AV35" i="21"/>
  <c r="Q57" i="25"/>
  <c r="Q56" i="25"/>
  <c r="AX48" i="21"/>
  <c r="AX46" i="21"/>
  <c r="AM48" i="21"/>
  <c r="AM46" i="21"/>
  <c r="BB30" i="21"/>
  <c r="BB35" i="21"/>
  <c r="G97" i="18"/>
  <c r="F97" i="18"/>
  <c r="K8" i="21"/>
  <c r="N155" i="20"/>
  <c r="AO30" i="21"/>
  <c r="AO35" i="21"/>
  <c r="F48" i="21"/>
  <c r="BH127" i="20"/>
  <c r="BH128" i="20"/>
  <c r="AQ6" i="21"/>
  <c r="AQ7" i="21"/>
  <c r="O8" i="21"/>
  <c r="R155" i="20"/>
  <c r="M57" i="25"/>
  <c r="M56" i="25"/>
  <c r="AO57" i="25"/>
  <c r="AO56" i="25"/>
  <c r="AI57" i="25"/>
  <c r="AI56" i="25"/>
  <c r="BJ6" i="21"/>
  <c r="BJ7" i="21"/>
  <c r="S48" i="21"/>
  <c r="S46" i="21"/>
  <c r="AK6" i="21"/>
  <c r="AK7" i="21"/>
  <c r="H50" i="25"/>
  <c r="H47" i="25"/>
  <c r="H37" i="25"/>
  <c r="H38" i="25"/>
  <c r="AB8" i="21"/>
  <c r="AE155" i="20"/>
  <c r="BB20" i="21"/>
  <c r="G48" i="27"/>
  <c r="E48" i="27"/>
  <c r="P132" i="1"/>
  <c r="O11" i="21"/>
  <c r="O10" i="21"/>
  <c r="AN126" i="20"/>
  <c r="AN104" i="20"/>
  <c r="AN154" i="20"/>
  <c r="AN156" i="20"/>
  <c r="T50" i="25"/>
  <c r="T47" i="25"/>
  <c r="T37" i="25"/>
  <c r="T38" i="25"/>
  <c r="X6" i="21"/>
  <c r="X7" i="21"/>
  <c r="T6" i="21"/>
  <c r="T7" i="21"/>
  <c r="Q6" i="21"/>
  <c r="Q7" i="21"/>
  <c r="AZ135" i="20"/>
  <c r="AW36" i="21"/>
  <c r="AZ136" i="20"/>
  <c r="AZ61" i="20"/>
  <c r="Z127" i="20"/>
  <c r="Z128" i="20"/>
  <c r="AN8" i="21"/>
  <c r="AQ155" i="20"/>
  <c r="AQ127" i="20"/>
  <c r="AQ128" i="20"/>
  <c r="AF155" i="20"/>
  <c r="AC8" i="21"/>
  <c r="BB8" i="21"/>
  <c r="BE155" i="20"/>
  <c r="G63" i="18"/>
  <c r="AJ63" i="20"/>
  <c r="AJ138" i="20"/>
  <c r="AJ135" i="20"/>
  <c r="AS57" i="25"/>
  <c r="AS56" i="25"/>
  <c r="AZ8" i="21"/>
  <c r="BC155" i="20"/>
  <c r="AT8" i="21"/>
  <c r="AW155" i="20"/>
  <c r="AY10" i="21"/>
  <c r="AY11" i="21"/>
  <c r="AY12" i="21"/>
  <c r="AY18" i="21"/>
  <c r="AY15" i="21"/>
  <c r="W154" i="20"/>
  <c r="W156" i="20"/>
  <c r="AL6" i="21"/>
  <c r="AL7" i="21"/>
  <c r="AB6" i="21"/>
  <c r="AB7" i="21"/>
  <c r="BG48" i="21"/>
  <c r="BG46" i="21"/>
  <c r="AP8" i="21"/>
  <c r="AS155" i="20"/>
  <c r="U58" i="27"/>
  <c r="I49" i="27"/>
  <c r="AS48" i="21"/>
  <c r="AS46" i="21"/>
  <c r="AH15" i="21"/>
  <c r="AH18" i="21"/>
  <c r="AH12" i="21"/>
  <c r="AH11" i="21"/>
  <c r="AH10" i="21"/>
  <c r="AE126" i="20"/>
  <c r="AE104" i="20"/>
  <c r="AE154" i="20"/>
  <c r="AE156" i="20"/>
  <c r="U155" i="20"/>
  <c r="R8" i="21"/>
  <c r="AL48" i="21"/>
  <c r="AL46" i="21"/>
  <c r="AM30" i="21"/>
  <c r="AM35" i="21"/>
  <c r="AD8" i="21"/>
  <c r="AG155" i="20"/>
  <c r="BE6" i="21"/>
  <c r="BE7" i="21"/>
  <c r="BC48" i="21"/>
  <c r="BC46" i="21"/>
  <c r="AA8" i="21"/>
  <c r="AD155" i="20"/>
  <c r="BC127" i="20"/>
  <c r="BC128" i="20"/>
  <c r="AD6" i="21"/>
  <c r="AD7" i="21"/>
  <c r="AM20" i="21"/>
  <c r="AG48" i="21"/>
  <c r="AG46" i="21"/>
  <c r="G11" i="21"/>
  <c r="G10" i="21"/>
  <c r="AR57" i="25"/>
  <c r="AR56" i="25"/>
  <c r="AJ154" i="20"/>
  <c r="AJ156" i="20"/>
  <c r="AF127" i="20"/>
  <c r="AF128" i="20"/>
  <c r="N8" i="21"/>
  <c r="Q155" i="20"/>
  <c r="AB11" i="21"/>
  <c r="AB10" i="21"/>
  <c r="AG126" i="20"/>
  <c r="AG104" i="20"/>
  <c r="AG154" i="20"/>
  <c r="AG156" i="20"/>
  <c r="V8" i="21"/>
  <c r="Y155" i="20"/>
  <c r="AH6" i="21"/>
  <c r="AH7" i="21"/>
  <c r="O48" i="21"/>
  <c r="O46" i="21"/>
  <c r="R127" i="20"/>
  <c r="R128" i="20"/>
  <c r="N50" i="25"/>
  <c r="N47" i="25"/>
  <c r="N37" i="25"/>
  <c r="N38" i="25"/>
  <c r="F6" i="21"/>
  <c r="G6" i="21"/>
  <c r="AR127" i="20"/>
  <c r="AR128" i="20"/>
  <c r="BN62" i="8"/>
  <c r="BN72" i="8"/>
  <c r="AU6" i="21"/>
  <c r="AU7" i="21"/>
  <c r="H6" i="21"/>
  <c r="H7" i="21"/>
  <c r="CV9" i="8"/>
  <c r="CV52" i="8"/>
  <c r="CV53" i="8"/>
  <c r="V48" i="21"/>
  <c r="V46" i="21"/>
  <c r="AK154" i="20"/>
  <c r="AK156" i="20"/>
  <c r="AR58" i="9"/>
  <c r="Q50" i="25"/>
  <c r="Q47" i="25"/>
  <c r="Q37" i="25"/>
  <c r="Q38" i="25"/>
  <c r="Y8" i="21"/>
  <c r="AB155" i="20"/>
  <c r="AZ20" i="21"/>
  <c r="G86" i="18"/>
  <c r="F86" i="18"/>
  <c r="AX8" i="21"/>
  <c r="BA155" i="20"/>
  <c r="BO127" i="20"/>
  <c r="BO128" i="20"/>
  <c r="BO48" i="21"/>
  <c r="BO46" i="21"/>
  <c r="AH20" i="21"/>
  <c r="O156" i="20"/>
  <c r="BN63" i="20"/>
  <c r="BN138" i="20"/>
  <c r="BN135" i="20"/>
  <c r="AX154" i="20"/>
  <c r="AX156" i="20"/>
  <c r="AY6" i="21"/>
  <c r="AY7" i="21"/>
  <c r="K154" i="20"/>
  <c r="K156" i="20"/>
  <c r="AL50" i="25"/>
  <c r="AL47" i="25"/>
  <c r="AL37" i="25"/>
  <c r="AL38" i="25"/>
  <c r="BC61" i="20"/>
  <c r="AZ36" i="21"/>
  <c r="BC136" i="20"/>
  <c r="BC135" i="20"/>
  <c r="BK48" i="21"/>
  <c r="BK46" i="21"/>
  <c r="S57" i="25"/>
  <c r="S56" i="25"/>
  <c r="AV127" i="20"/>
  <c r="AV128" i="20"/>
  <c r="I6" i="21"/>
  <c r="I7" i="21"/>
  <c r="K58" i="9"/>
  <c r="AH35" i="21"/>
  <c r="AH30" i="21"/>
  <c r="AA48" i="21"/>
  <c r="AA46" i="21"/>
  <c r="AP127" i="20"/>
  <c r="AP128" i="20"/>
  <c r="BA30" i="21"/>
  <c r="BA35" i="21"/>
  <c r="I63" i="20"/>
  <c r="J63" i="20"/>
  <c r="AF20" i="21"/>
  <c r="AL127" i="20"/>
  <c r="AL128" i="20"/>
  <c r="AA25" i="21"/>
  <c r="AT48" i="21"/>
  <c r="AT46" i="21"/>
  <c r="AN30" i="21"/>
  <c r="AN35" i="21"/>
  <c r="P118" i="1"/>
  <c r="I56" i="27"/>
  <c r="I66" i="27"/>
  <c r="J66" i="27"/>
  <c r="AS30" i="21"/>
  <c r="AS35" i="21"/>
  <c r="AW6" i="21"/>
  <c r="AW7" i="21"/>
  <c r="K127" i="20"/>
  <c r="K128" i="20"/>
  <c r="AX30" i="21"/>
  <c r="AX35" i="21"/>
  <c r="AA50" i="25"/>
  <c r="AA38" i="25"/>
  <c r="AA37" i="25"/>
  <c r="AA47" i="25"/>
  <c r="AW20" i="21"/>
  <c r="Y58" i="9"/>
  <c r="AR20" i="21"/>
  <c r="F121" i="18"/>
  <c r="F120" i="18"/>
  <c r="AS20" i="21"/>
  <c r="U8" i="21"/>
  <c r="X155" i="20"/>
  <c r="AG30" i="21"/>
  <c r="AG35" i="21"/>
  <c r="O127" i="20"/>
  <c r="O128" i="20"/>
  <c r="CD62" i="8"/>
  <c r="CD72" i="8"/>
  <c r="CE60" i="9"/>
  <c r="CE41" i="9"/>
  <c r="CE40" i="9"/>
  <c r="CE50" i="9"/>
  <c r="CE53" i="9"/>
  <c r="CE55" i="9"/>
  <c r="BB15" i="21"/>
  <c r="BB18" i="21"/>
  <c r="BB12" i="21"/>
  <c r="BB11" i="21"/>
  <c r="BB10" i="21"/>
  <c r="G45" i="18"/>
  <c r="G89" i="18"/>
  <c r="G115" i="18"/>
  <c r="G50" i="18"/>
  <c r="G58" i="18"/>
  <c r="G109" i="18"/>
  <c r="G52" i="18"/>
  <c r="G77" i="18"/>
  <c r="G99" i="18"/>
  <c r="G64" i="18"/>
  <c r="G47" i="18"/>
  <c r="G98" i="18"/>
  <c r="G103" i="18"/>
  <c r="G70" i="18"/>
  <c r="G114" i="18"/>
  <c r="G96" i="18"/>
  <c r="G41" i="18"/>
  <c r="G108" i="18"/>
  <c r="G81" i="18"/>
  <c r="G92" i="18"/>
  <c r="G78" i="18"/>
  <c r="G60" i="18"/>
  <c r="G82" i="18"/>
  <c r="G42" i="18"/>
  <c r="G80" i="18"/>
  <c r="G61" i="18"/>
  <c r="G84" i="18"/>
  <c r="G71" i="18"/>
  <c r="G73" i="18"/>
  <c r="G46" i="18"/>
  <c r="G68" i="18"/>
  <c r="G43" i="18"/>
  <c r="G110" i="18"/>
  <c r="G55" i="18"/>
  <c r="G107" i="18"/>
  <c r="G69" i="18"/>
  <c r="G62" i="18"/>
  <c r="G91" i="18"/>
  <c r="G56" i="18"/>
  <c r="G79" i="18"/>
  <c r="G44" i="18"/>
  <c r="G49" i="18"/>
  <c r="G67" i="18"/>
  <c r="G48" i="18"/>
  <c r="G57" i="18"/>
  <c r="G65" i="18"/>
  <c r="G111" i="18"/>
  <c r="G106" i="18"/>
  <c r="G59" i="18"/>
  <c r="G104" i="18"/>
  <c r="G53" i="18"/>
  <c r="G51" i="18"/>
  <c r="G105" i="18"/>
  <c r="G54" i="18"/>
  <c r="G101" i="18"/>
  <c r="G66" i="18"/>
  <c r="G93" i="18"/>
  <c r="G75" i="18"/>
  <c r="G102" i="18"/>
  <c r="G100" i="18"/>
  <c r="G74" i="18"/>
  <c r="G90" i="18"/>
  <c r="G76" i="18"/>
  <c r="G72" i="18"/>
  <c r="F115" i="18"/>
  <c r="G83" i="18"/>
  <c r="AI127" i="20"/>
  <c r="AI128" i="20"/>
  <c r="AO20" i="21"/>
  <c r="CR60" i="8"/>
  <c r="CR53" i="8"/>
  <c r="CR52" i="8"/>
  <c r="CR9" i="8"/>
  <c r="N126" i="20"/>
  <c r="N104" i="20"/>
  <c r="N154" i="20"/>
  <c r="N156" i="20"/>
  <c r="AF126" i="20"/>
  <c r="AF104" i="20"/>
  <c r="AF154" i="20"/>
  <c r="AF156" i="20"/>
  <c r="AD135" i="20"/>
  <c r="AA49" i="21"/>
  <c r="AD138" i="20"/>
  <c r="AD63" i="20"/>
  <c r="F63" i="18"/>
  <c r="F113" i="18"/>
  <c r="G113" i="18"/>
  <c r="BL6" i="21"/>
  <c r="BL7" i="21"/>
  <c r="I135" i="20"/>
  <c r="R135" i="20"/>
  <c r="BC37" i="21"/>
  <c r="BD34" i="21"/>
  <c r="BD37" i="21"/>
  <c r="BE34" i="21"/>
  <c r="BE37" i="21"/>
  <c r="BF34" i="21"/>
  <c r="BF37" i="21"/>
  <c r="BG34" i="21"/>
  <c r="BG37" i="21"/>
  <c r="BH34" i="21"/>
  <c r="BH37" i="21"/>
  <c r="BI34" i="21"/>
  <c r="BI37" i="21"/>
  <c r="BJ34" i="21"/>
  <c r="BJ37" i="21"/>
  <c r="BK34" i="21"/>
  <c r="BK37" i="21"/>
  <c r="BL34" i="21"/>
  <c r="BL37" i="21"/>
  <c r="BM34" i="21"/>
  <c r="BM37" i="21"/>
  <c r="BN34" i="21"/>
  <c r="BN37" i="21"/>
  <c r="BO34" i="21"/>
  <c r="BO37" i="21"/>
  <c r="W6" i="21"/>
  <c r="W7" i="21"/>
  <c r="AS126" i="20"/>
  <c r="AS104" i="20"/>
  <c r="AS154" i="20"/>
  <c r="AS156" i="20"/>
  <c r="AU10" i="21"/>
  <c r="AU11" i="21"/>
  <c r="AU12" i="21"/>
  <c r="AU18" i="21"/>
  <c r="AU15" i="21"/>
  <c r="AT155" i="20"/>
  <c r="AQ8" i="21"/>
  <c r="AO58" i="9"/>
  <c r="J11" i="21"/>
  <c r="J10" i="21"/>
  <c r="AJ50" i="25"/>
  <c r="AJ47" i="25"/>
  <c r="AJ37" i="25"/>
  <c r="AJ38" i="25"/>
  <c r="BF63" i="20"/>
  <c r="BM63" i="20"/>
  <c r="AH63" i="20"/>
  <c r="S63" i="20"/>
  <c r="BK63" i="20"/>
  <c r="Q63" i="20"/>
  <c r="AQ63" i="20"/>
  <c r="W63" i="20"/>
  <c r="Y63" i="20"/>
  <c r="AM63" i="20"/>
  <c r="AB63" i="20"/>
  <c r="BE63" i="20"/>
  <c r="AX63" i="20"/>
  <c r="BA63" i="20"/>
  <c r="AO63" i="20"/>
  <c r="BG63" i="20"/>
  <c r="BI63" i="20"/>
  <c r="O63" i="20"/>
  <c r="AW63" i="20"/>
  <c r="BD63" i="20"/>
  <c r="AF63" i="20"/>
  <c r="P63" i="20"/>
  <c r="AC63" i="20"/>
  <c r="Z63" i="20"/>
  <c r="K63" i="20"/>
  <c r="BR63" i="20"/>
  <c r="BC63" i="20"/>
  <c r="M63" i="20"/>
  <c r="N63" i="20"/>
  <c r="AR63" i="20"/>
  <c r="BJ63" i="20"/>
  <c r="AL63" i="20"/>
  <c r="BQ63" i="20"/>
  <c r="AS63" i="20"/>
  <c r="AK63" i="20"/>
  <c r="L63" i="20"/>
  <c r="AA63" i="20"/>
  <c r="V63" i="20"/>
  <c r="AZ63" i="20"/>
  <c r="AT63" i="20"/>
  <c r="AG63" i="20"/>
  <c r="AE63" i="20"/>
  <c r="BO63" i="20"/>
  <c r="AU63" i="20"/>
  <c r="AY63" i="20"/>
  <c r="U63" i="20"/>
  <c r="BP63" i="20"/>
  <c r="T63" i="20"/>
  <c r="BL63" i="20"/>
  <c r="AI63" i="20"/>
  <c r="I138" i="20"/>
  <c r="AN63" i="20"/>
  <c r="V23" i="19"/>
  <c r="AU8" i="21"/>
  <c r="AX126" i="20"/>
  <c r="AX104" i="20"/>
  <c r="AX155" i="20"/>
  <c r="T8" i="21"/>
  <c r="W126" i="20"/>
  <c r="W104" i="20"/>
  <c r="W155" i="20"/>
  <c r="X156" i="20"/>
  <c r="AL156" i="20"/>
  <c r="AY127" i="20"/>
  <c r="AY128" i="20"/>
  <c r="AB57" i="25"/>
  <c r="AB56" i="25"/>
  <c r="AK30" i="21"/>
  <c r="AK35" i="21"/>
  <c r="AR154" i="20"/>
  <c r="AR156" i="20"/>
  <c r="AW156" i="20"/>
  <c r="Q156" i="20"/>
  <c r="X126" i="20"/>
  <c r="X104" i="20"/>
  <c r="X154" i="20"/>
  <c r="U7" i="21"/>
  <c r="U6" i="21"/>
  <c r="BI48" i="21"/>
  <c r="BI46" i="21"/>
  <c r="F36" i="21"/>
  <c r="AI156" i="20"/>
  <c r="AF48" i="21"/>
  <c r="AF46" i="21"/>
  <c r="H9" i="8"/>
  <c r="H52" i="8"/>
  <c r="H53" i="8"/>
  <c r="Q126" i="20"/>
  <c r="Q104" i="20"/>
  <c r="Q154" i="20"/>
  <c r="N7" i="21"/>
  <c r="N6" i="21"/>
  <c r="AK57" i="25"/>
  <c r="AK56" i="25"/>
  <c r="U25" i="21"/>
  <c r="AV6" i="21"/>
  <c r="AV7" i="21"/>
  <c r="X50" i="25"/>
  <c r="X47" i="25"/>
  <c r="X37" i="25"/>
  <c r="X38" i="25"/>
  <c r="R138" i="20"/>
  <c r="R63" i="20"/>
  <c r="AI154" i="20"/>
  <c r="AF7" i="21"/>
  <c r="AF6" i="21"/>
  <c r="AE127" i="20"/>
  <c r="AE128" i="20"/>
  <c r="AQ20" i="27"/>
  <c r="AQ16" i="27"/>
  <c r="S6" i="21"/>
  <c r="S7" i="21"/>
  <c r="I11" i="21"/>
  <c r="I10" i="21"/>
  <c r="BA20" i="21"/>
  <c r="N127" i="20"/>
  <c r="N128" i="20"/>
  <c r="CO55" i="9"/>
  <c r="CO41" i="9"/>
  <c r="CO40" i="9"/>
  <c r="CO50" i="9"/>
  <c r="CO53" i="9"/>
  <c r="CO60" i="9"/>
  <c r="AX20" i="21"/>
  <c r="AT61" i="20"/>
  <c r="AQ36" i="21"/>
  <c r="AT136" i="20"/>
  <c r="AT135" i="20"/>
  <c r="U127" i="20"/>
  <c r="U128" i="20"/>
  <c r="X58" i="9"/>
  <c r="AR38" i="25"/>
  <c r="AR37" i="25"/>
  <c r="AR47" i="25"/>
  <c r="AR50" i="25"/>
  <c r="Z11" i="21"/>
  <c r="Z10" i="21"/>
  <c r="AM156" i="20"/>
  <c r="F8" i="21"/>
  <c r="G8" i="21"/>
  <c r="BG127" i="20"/>
  <c r="BG128" i="20"/>
  <c r="V10" i="19"/>
  <c r="V11" i="19"/>
  <c r="X135" i="20"/>
  <c r="U49" i="21"/>
  <c r="X138" i="20"/>
  <c r="X63" i="20"/>
  <c r="Z8" i="21"/>
  <c r="AC155" i="20"/>
  <c r="K57" i="25"/>
  <c r="K56" i="25"/>
  <c r="AJ20" i="21"/>
  <c r="R56" i="27"/>
  <c r="R96" i="27"/>
  <c r="BN6" i="21"/>
  <c r="BN7" i="21"/>
  <c r="BG55" i="9"/>
  <c r="BG41" i="9"/>
  <c r="BG40" i="9"/>
  <c r="BG50" i="9"/>
  <c r="BG53" i="9"/>
  <c r="BG60" i="9"/>
  <c r="BI8" i="21"/>
  <c r="BL155" i="20"/>
  <c r="AQ20" i="21"/>
  <c r="AY58" i="9"/>
  <c r="BG6" i="21"/>
  <c r="BG7" i="21"/>
  <c r="AN7" i="26"/>
  <c r="AN51" i="26"/>
  <c r="AN52" i="26"/>
  <c r="AN59" i="26"/>
  <c r="AZ58" i="9"/>
  <c r="AJ48" i="21"/>
  <c r="AJ46" i="21"/>
  <c r="Z154" i="20"/>
  <c r="Z156" i="20"/>
  <c r="BQ127" i="20"/>
  <c r="BQ128" i="20"/>
  <c r="AH57" i="25"/>
  <c r="AH56" i="25"/>
  <c r="K11" i="21"/>
  <c r="K10" i="21"/>
  <c r="AT15" i="21"/>
  <c r="AT18" i="21"/>
  <c r="AT10" i="21"/>
  <c r="AT11" i="21"/>
  <c r="AT12" i="21"/>
  <c r="O154" i="20"/>
  <c r="L7" i="21"/>
  <c r="L6" i="21"/>
  <c r="AT50" i="25"/>
  <c r="AT47" i="25"/>
  <c r="AT37" i="25"/>
  <c r="AT38" i="25"/>
  <c r="T154" i="20"/>
  <c r="T156" i="20"/>
  <c r="AF38" i="25"/>
  <c r="AF37" i="25"/>
  <c r="AF47" i="25"/>
  <c r="AF50" i="25"/>
  <c r="K60" i="9"/>
  <c r="K41" i="9"/>
  <c r="K40" i="9"/>
  <c r="K50" i="9"/>
  <c r="K53" i="9"/>
  <c r="K55" i="9"/>
  <c r="AW127" i="20"/>
  <c r="AW128" i="20"/>
  <c r="AQ35" i="21"/>
  <c r="AQ30" i="21"/>
  <c r="X11" i="21"/>
  <c r="X10" i="21"/>
  <c r="W48" i="21"/>
  <c r="W46" i="21"/>
  <c r="BL9" i="8"/>
  <c r="BL52" i="8"/>
  <c r="BL53" i="8"/>
  <c r="BN58" i="9"/>
  <c r="AF7" i="26"/>
  <c r="AF51" i="26"/>
  <c r="AF52" i="26"/>
  <c r="AF59" i="26"/>
  <c r="AA11" i="21"/>
  <c r="AA10" i="21"/>
  <c r="BF156" i="20"/>
  <c r="J8" i="21"/>
  <c r="M155" i="20"/>
  <c r="W8" i="21"/>
  <c r="Z126" i="20"/>
  <c r="Z104" i="20"/>
  <c r="Z155" i="20"/>
  <c r="Q79" i="27"/>
  <c r="AD21" i="27"/>
  <c r="AN48" i="21"/>
  <c r="AN46" i="21"/>
  <c r="L8" i="21"/>
  <c r="O126" i="20"/>
  <c r="O104" i="20"/>
  <c r="O155" i="20"/>
  <c r="BC30" i="21"/>
  <c r="BC35" i="21"/>
  <c r="CU55" i="9"/>
  <c r="CU41" i="9"/>
  <c r="CU40" i="9"/>
  <c r="CU50" i="9"/>
  <c r="CU53" i="9"/>
  <c r="CU60" i="9"/>
  <c r="Y48" i="21"/>
  <c r="Y46" i="21"/>
  <c r="AO48" i="21"/>
  <c r="AO46" i="21"/>
  <c r="U58" i="9"/>
  <c r="K49" i="15"/>
  <c r="K38" i="15"/>
  <c r="K37" i="15"/>
  <c r="K47" i="15"/>
  <c r="S155" i="20"/>
  <c r="P8" i="21"/>
  <c r="BF6" i="21"/>
  <c r="BF7" i="21"/>
  <c r="AG49" i="21"/>
  <c r="AG25" i="21"/>
  <c r="AA154" i="20"/>
  <c r="AA156" i="20"/>
  <c r="BF154" i="20"/>
  <c r="BC7" i="21"/>
  <c r="BC6" i="21"/>
  <c r="BX58" i="9"/>
  <c r="O58" i="16"/>
  <c r="O51" i="16"/>
  <c r="O50" i="16"/>
  <c r="O7" i="16"/>
  <c r="BM155" i="20"/>
  <c r="BJ8" i="21"/>
  <c r="I57" i="25"/>
  <c r="I56" i="25"/>
  <c r="AY48" i="21"/>
  <c r="AY46" i="21"/>
  <c r="U85" i="27"/>
  <c r="AJ49" i="27"/>
  <c r="J64" i="27"/>
  <c r="S88" i="27"/>
  <c r="AM38" i="27"/>
  <c r="M6" i="21"/>
  <c r="M7" i="21"/>
  <c r="BD127" i="20"/>
  <c r="BD128" i="20"/>
  <c r="AZ154" i="20"/>
  <c r="AZ156" i="20"/>
  <c r="AB127" i="20"/>
  <c r="AB128" i="20"/>
  <c r="BO58" i="9"/>
  <c r="AQ38" i="25"/>
  <c r="AQ37" i="25"/>
  <c r="AQ47" i="25"/>
  <c r="AQ50" i="25"/>
  <c r="AG127" i="20"/>
  <c r="AG128" i="20"/>
  <c r="AV8" i="21"/>
  <c r="AY155" i="20"/>
  <c r="BK156" i="20"/>
  <c r="DR62" i="8"/>
  <c r="DR72" i="8"/>
  <c r="S156" i="20"/>
  <c r="AR20" i="27"/>
  <c r="AR16" i="27"/>
  <c r="BQ154" i="20"/>
  <c r="BQ156" i="20"/>
  <c r="BW58" i="9"/>
  <c r="AE6" i="21"/>
  <c r="AE7" i="21"/>
  <c r="AE20" i="27"/>
  <c r="AE16" i="27"/>
  <c r="AJ55" i="9"/>
  <c r="AJ41" i="9"/>
  <c r="AJ40" i="9"/>
  <c r="AJ50" i="9"/>
  <c r="AJ53" i="9"/>
  <c r="AJ60" i="9"/>
  <c r="AZ126" i="20"/>
  <c r="AZ104" i="20"/>
  <c r="AZ155" i="20"/>
  <c r="AW8" i="21"/>
  <c r="AQ58" i="9"/>
  <c r="BK154" i="20"/>
  <c r="BH7" i="21"/>
  <c r="BH6" i="21"/>
  <c r="AU48" i="21"/>
  <c r="AU46" i="21"/>
  <c r="BE127" i="20"/>
  <c r="BE128" i="20"/>
  <c r="BA48" i="21"/>
  <c r="BA46" i="21"/>
  <c r="Q127" i="20"/>
  <c r="Q128" i="20"/>
  <c r="CG58" i="9"/>
  <c r="S126" i="20"/>
  <c r="S104" i="20"/>
  <c r="S154" i="20"/>
  <c r="P7" i="21"/>
  <c r="P6" i="21"/>
  <c r="Q48" i="21"/>
  <c r="Q46" i="21"/>
  <c r="AR6" i="21"/>
  <c r="AR7" i="21"/>
  <c r="AV20" i="21"/>
  <c r="AN57" i="25"/>
  <c r="AN56" i="25"/>
  <c r="V11" i="21"/>
  <c r="V10" i="21"/>
  <c r="AK10" i="21"/>
  <c r="AK11" i="21"/>
  <c r="AK12" i="21"/>
  <c r="AK18" i="21"/>
  <c r="AK15" i="21"/>
  <c r="G95" i="18"/>
  <c r="I61" i="9"/>
  <c r="H61" i="9"/>
  <c r="H60" i="9"/>
  <c r="BJ155" i="20"/>
  <c r="BG8" i="21"/>
  <c r="BC10" i="21"/>
  <c r="BC11" i="21"/>
  <c r="BC12" i="21"/>
  <c r="BC18" i="21"/>
  <c r="BC15" i="21"/>
  <c r="AJ57" i="25"/>
  <c r="AJ56" i="25"/>
  <c r="V50" i="25"/>
  <c r="V47" i="25"/>
  <c r="V37" i="25"/>
  <c r="V38" i="25"/>
  <c r="AL55" i="9"/>
  <c r="AL41" i="9"/>
  <c r="AL40" i="9"/>
  <c r="AL50" i="9"/>
  <c r="AL53" i="9"/>
  <c r="AL60" i="9"/>
  <c r="K56" i="27"/>
  <c r="K66" i="27"/>
  <c r="K67" i="27"/>
  <c r="L67" i="27"/>
  <c r="P134" i="1"/>
  <c r="H11" i="21"/>
  <c r="H10" i="21"/>
  <c r="AJ126" i="20"/>
  <c r="AJ104" i="20"/>
  <c r="AJ155" i="20"/>
  <c r="AG8" i="21"/>
  <c r="AU154" i="20"/>
  <c r="AU156" i="20"/>
  <c r="AI48" i="21"/>
  <c r="AI46" i="21"/>
  <c r="Z57" i="25"/>
  <c r="Z56" i="25"/>
  <c r="AI60" i="9"/>
  <c r="AI41" i="9"/>
  <c r="AI40" i="9"/>
  <c r="AI50" i="9"/>
  <c r="AI53" i="9"/>
  <c r="AI55" i="9"/>
  <c r="AX10" i="21"/>
  <c r="AX11" i="21"/>
  <c r="AX12" i="21"/>
  <c r="AX18" i="21"/>
  <c r="AX15" i="21"/>
  <c r="BL127" i="20"/>
  <c r="BL128" i="20"/>
  <c r="AC48" i="21"/>
  <c r="AC46" i="21"/>
  <c r="F25" i="21"/>
  <c r="O25" i="21"/>
  <c r="BK49" i="21"/>
  <c r="BK25" i="21"/>
  <c r="AF30" i="21"/>
  <c r="F35" i="21"/>
  <c r="K126" i="20"/>
  <c r="K104" i="20"/>
  <c r="K155" i="20"/>
  <c r="H8" i="21"/>
  <c r="AX58" i="9"/>
  <c r="AW126" i="20"/>
  <c r="AW104" i="20"/>
  <c r="AW154" i="20"/>
  <c r="AT7" i="21"/>
  <c r="AT6" i="21"/>
  <c r="AB48" i="21"/>
  <c r="AB46" i="21"/>
  <c r="AU127" i="20"/>
  <c r="AU128" i="20"/>
  <c r="F95" i="18"/>
  <c r="F94" i="18"/>
  <c r="G94" i="18"/>
  <c r="AF57" i="25"/>
  <c r="AF56" i="25"/>
  <c r="AP48" i="21"/>
  <c r="AP46" i="21"/>
  <c r="AH126" i="20"/>
  <c r="AH104" i="20"/>
  <c r="AH154" i="20"/>
  <c r="AH156" i="20"/>
  <c r="AN10" i="21"/>
  <c r="AN11" i="21"/>
  <c r="AN12" i="21"/>
  <c r="AN18" i="21"/>
  <c r="AN15" i="21"/>
  <c r="T56" i="27"/>
  <c r="T96" i="27"/>
  <c r="F18" i="21"/>
  <c r="AE20" i="21"/>
  <c r="AU20" i="21"/>
  <c r="J65" i="27"/>
  <c r="S92" i="27"/>
  <c r="AQ38" i="27"/>
  <c r="G50" i="25"/>
  <c r="G47" i="25"/>
  <c r="G37" i="25"/>
  <c r="G38" i="25"/>
  <c r="AD7" i="26"/>
  <c r="AD51" i="26"/>
  <c r="AD52" i="26"/>
  <c r="AD59" i="26"/>
  <c r="AY8" i="21"/>
  <c r="BB155" i="20"/>
  <c r="BO60" i="9"/>
  <c r="BO61" i="9"/>
  <c r="BP61" i="9"/>
  <c r="BQ61" i="9"/>
  <c r="V6" i="21"/>
  <c r="V7" i="21"/>
  <c r="BA156" i="20"/>
  <c r="CL58" i="9"/>
  <c r="M156" i="20"/>
  <c r="DC55" i="9"/>
  <c r="DC41" i="9"/>
  <c r="DC40" i="9"/>
  <c r="DC50" i="9"/>
  <c r="DC53" i="9"/>
  <c r="DC60" i="9"/>
  <c r="BI126" i="20"/>
  <c r="BI104" i="20"/>
  <c r="BI154" i="20"/>
  <c r="BI156" i="20"/>
  <c r="AE15" i="21"/>
  <c r="F15" i="21"/>
  <c r="AU35" i="21"/>
  <c r="AU30" i="21"/>
  <c r="AS15" i="21"/>
  <c r="AS18" i="21"/>
  <c r="AS12" i="21"/>
  <c r="AS11" i="21"/>
  <c r="AS10" i="21"/>
  <c r="Y57" i="25"/>
  <c r="Y56" i="25"/>
  <c r="CB58" i="9"/>
  <c r="AZ17" i="21"/>
  <c r="BA17" i="21"/>
  <c r="BB17" i="21"/>
  <c r="BC17" i="21"/>
  <c r="BC20" i="21"/>
  <c r="BA6" i="21"/>
  <c r="BA7" i="21"/>
  <c r="AK20" i="21"/>
  <c r="K20" i="27"/>
  <c r="K16" i="27"/>
  <c r="Q60" i="9"/>
  <c r="Q41" i="9"/>
  <c r="Q40" i="9"/>
  <c r="Q50" i="9"/>
  <c r="Q53" i="9"/>
  <c r="Q55" i="9"/>
  <c r="Y126" i="20"/>
  <c r="Y104" i="20"/>
  <c r="Y154" i="20"/>
  <c r="Y156" i="20"/>
  <c r="U11" i="21"/>
  <c r="U10" i="21"/>
  <c r="BA126" i="20"/>
  <c r="BA104" i="20"/>
  <c r="BA154" i="20"/>
  <c r="AX7" i="21"/>
  <c r="AX6" i="21"/>
  <c r="BC156" i="20"/>
  <c r="M126" i="20"/>
  <c r="M104" i="20"/>
  <c r="M154" i="20"/>
  <c r="J7" i="21"/>
  <c r="J6" i="21"/>
  <c r="AH38" i="25"/>
  <c r="AH37" i="25"/>
  <c r="AH47" i="25"/>
  <c r="AH50" i="25"/>
  <c r="BN60" i="9"/>
  <c r="BN41" i="9"/>
  <c r="BN40" i="9"/>
  <c r="BN50" i="9"/>
  <c r="BN53" i="9"/>
  <c r="BN55" i="9"/>
  <c r="BK127" i="20"/>
  <c r="BK128" i="20"/>
  <c r="BE156" i="20"/>
  <c r="AX61" i="9"/>
  <c r="AW61" i="9"/>
  <c r="AW60" i="9"/>
  <c r="AY61" i="9"/>
  <c r="AQ48" i="21"/>
  <c r="AQ46" i="21"/>
  <c r="AC50" i="25"/>
  <c r="AC47" i="25"/>
  <c r="AC37" i="25"/>
  <c r="AC38" i="25"/>
  <c r="BC126" i="20"/>
  <c r="BC104" i="20"/>
  <c r="BC154" i="20"/>
  <c r="AZ7" i="21"/>
  <c r="AZ6" i="21"/>
  <c r="DD9" i="8"/>
  <c r="DD60" i="8"/>
  <c r="DD53" i="8"/>
  <c r="DD52" i="8"/>
  <c r="AY60" i="9"/>
  <c r="AY41" i="9"/>
  <c r="AY40" i="9"/>
  <c r="AY50" i="9"/>
  <c r="AY53" i="9"/>
  <c r="AY55" i="9"/>
  <c r="AT127" i="20"/>
  <c r="AT128" i="20"/>
  <c r="BE126" i="20"/>
  <c r="BE104" i="20"/>
  <c r="BE154" i="20"/>
  <c r="BB7" i="21"/>
  <c r="BB6" i="21"/>
  <c r="U57" i="25"/>
  <c r="U56" i="25"/>
  <c r="AO154" i="20"/>
  <c r="AO156" i="20"/>
  <c r="I104" i="20"/>
  <c r="BM48" i="21"/>
  <c r="BM46" i="21"/>
  <c r="M50" i="25"/>
  <c r="M38" i="25"/>
  <c r="M37" i="25"/>
  <c r="M47" i="25"/>
  <c r="AO10" i="21"/>
  <c r="AO11" i="21"/>
  <c r="AO12" i="21"/>
  <c r="AO18" i="21"/>
  <c r="AO15" i="21"/>
  <c r="AD11" i="21"/>
  <c r="AD10" i="21"/>
  <c r="AF58" i="9"/>
  <c r="AW48" i="21"/>
  <c r="AW46" i="21"/>
  <c r="AO126" i="20"/>
  <c r="AO104" i="20"/>
  <c r="AO155" i="20"/>
  <c r="AL8" i="21"/>
  <c r="BQ58" i="9"/>
  <c r="AG20" i="21"/>
  <c r="AG10" i="21"/>
  <c r="AG11" i="21"/>
  <c r="AG12" i="21"/>
  <c r="AG18" i="21"/>
  <c r="AG15" i="21"/>
  <c r="AA55" i="9"/>
  <c r="AA41" i="9"/>
  <c r="AA40" i="9"/>
  <c r="AA50" i="9"/>
  <c r="AA53" i="9"/>
  <c r="AA60" i="9"/>
  <c r="I50" i="27"/>
  <c r="I51" i="27"/>
  <c r="T58" i="27"/>
  <c r="I44" i="27"/>
  <c r="I48" i="27"/>
  <c r="BT58" i="9"/>
  <c r="BH155" i="20"/>
  <c r="BE8" i="21"/>
  <c r="AY20" i="21"/>
  <c r="P11" i="21"/>
  <c r="P10" i="21"/>
  <c r="AU17" i="21"/>
  <c r="AV17" i="21"/>
  <c r="AW17" i="21"/>
  <c r="AX17" i="21"/>
  <c r="AY17" i="21"/>
  <c r="AY35" i="21"/>
  <c r="AY30" i="21"/>
  <c r="CP58" i="9"/>
  <c r="P154" i="20"/>
  <c r="P156" i="20"/>
  <c r="AN20" i="21"/>
  <c r="AC57" i="25"/>
  <c r="AC56" i="25"/>
  <c r="AI58" i="9"/>
  <c r="AL126" i="20"/>
  <c r="AL104" i="20"/>
  <c r="AL154" i="20"/>
  <c r="AI7" i="21"/>
  <c r="AI6" i="21"/>
  <c r="BP60" i="9"/>
  <c r="BP41" i="9"/>
  <c r="BP40" i="9"/>
  <c r="BP50" i="9"/>
  <c r="BP53" i="9"/>
  <c r="BP55" i="9"/>
  <c r="AQ17" i="21"/>
  <c r="AR17" i="21"/>
  <c r="AS17" i="21"/>
  <c r="AT17" i="21"/>
  <c r="AT20" i="21"/>
  <c r="BO154" i="20"/>
  <c r="BO156" i="20"/>
  <c r="BD155" i="20"/>
  <c r="BA8" i="21"/>
  <c r="Z62" i="8"/>
  <c r="Z72" i="8"/>
  <c r="AA127" i="20"/>
  <c r="AA128" i="20"/>
  <c r="S58" i="9"/>
  <c r="J59" i="27"/>
  <c r="S68" i="27"/>
  <c r="S38" i="27"/>
  <c r="AM57" i="25"/>
  <c r="AM56" i="25"/>
  <c r="AJ284" i="4"/>
  <c r="AT57" i="25"/>
  <c r="AT56" i="25"/>
  <c r="AR8" i="21"/>
  <c r="AU126" i="20"/>
  <c r="AU104" i="20"/>
  <c r="AU155" i="20"/>
  <c r="CW58" i="9"/>
  <c r="U79" i="27"/>
  <c r="AD49" i="27"/>
  <c r="BC8" i="21"/>
  <c r="BF126" i="20"/>
  <c r="BF104" i="20"/>
  <c r="BF155" i="20"/>
  <c r="DD58" i="9"/>
  <c r="BD8" i="21"/>
  <c r="BG155" i="20"/>
  <c r="AS55" i="9"/>
  <c r="AS41" i="9"/>
  <c r="AS40" i="9"/>
  <c r="AS50" i="9"/>
  <c r="AS53" i="9"/>
  <c r="AS60" i="9"/>
  <c r="N48" i="21"/>
  <c r="N46" i="21"/>
  <c r="BH126" i="20"/>
  <c r="BH104" i="20"/>
  <c r="BH154" i="20"/>
  <c r="BH156" i="20"/>
  <c r="AB50" i="25"/>
  <c r="AB38" i="25"/>
  <c r="AB37" i="25"/>
  <c r="AB47" i="25"/>
  <c r="CN58" i="9"/>
  <c r="Q89" i="27"/>
  <c r="AN21" i="27"/>
  <c r="Q66" i="27"/>
  <c r="Q21" i="27"/>
  <c r="AL20" i="21"/>
  <c r="AK61" i="20"/>
  <c r="AK135" i="20"/>
  <c r="BD126" i="20"/>
  <c r="BD104" i="20"/>
  <c r="BD154" i="20"/>
  <c r="BD156" i="20"/>
  <c r="L155" i="20"/>
  <c r="I8" i="21"/>
  <c r="P49" i="15"/>
  <c r="P38" i="15"/>
  <c r="P37" i="15"/>
  <c r="P47" i="15"/>
  <c r="N11" i="21"/>
  <c r="N10" i="21"/>
  <c r="AA20" i="27"/>
  <c r="AA16" i="27"/>
  <c r="BM126" i="20"/>
  <c r="BM104" i="20"/>
  <c r="BM154" i="20"/>
  <c r="BM156" i="20"/>
  <c r="BD6" i="21"/>
  <c r="BD7" i="21"/>
  <c r="BJ58" i="9"/>
  <c r="AH58" i="9"/>
  <c r="BA58" i="9"/>
  <c r="AF60" i="8"/>
  <c r="AF53" i="8"/>
  <c r="AF52" i="8"/>
  <c r="AF9" i="8"/>
  <c r="CE58" i="9"/>
  <c r="CR284" i="4"/>
  <c r="AL35" i="21"/>
  <c r="AL30" i="21"/>
  <c r="CJ53" i="8"/>
  <c r="CJ52" i="8"/>
  <c r="CJ9" i="8"/>
  <c r="AW10" i="21"/>
  <c r="AW11" i="21"/>
  <c r="AW12" i="21"/>
  <c r="AW18" i="21"/>
  <c r="AW15" i="21"/>
  <c r="T87" i="27"/>
  <c r="AL51" i="27"/>
  <c r="AL48" i="27"/>
  <c r="AL50" i="27"/>
  <c r="K45" i="27"/>
  <c r="K34" i="27"/>
  <c r="S34" i="27"/>
  <c r="S45" i="27"/>
  <c r="X127" i="20"/>
  <c r="X128" i="20"/>
  <c r="G37" i="27"/>
  <c r="E37" i="27"/>
  <c r="P117" i="1"/>
  <c r="AC7" i="26"/>
  <c r="AC59" i="26"/>
  <c r="AC52" i="26"/>
  <c r="AC51" i="26"/>
  <c r="H20" i="27"/>
  <c r="H16" i="27"/>
  <c r="AC127" i="20"/>
  <c r="AC128" i="20"/>
  <c r="M11" i="21"/>
  <c r="M10" i="21"/>
  <c r="O49" i="21"/>
  <c r="F49" i="21"/>
  <c r="DS61" i="9"/>
  <c r="DQ60" i="9"/>
  <c r="DR61" i="9"/>
  <c r="DQ61" i="9"/>
  <c r="AJ127" i="20"/>
  <c r="AJ128" i="20"/>
  <c r="H50" i="15"/>
  <c r="R58" i="9"/>
  <c r="BK60" i="9"/>
  <c r="BK41" i="9"/>
  <c r="BK40" i="9"/>
  <c r="BK50" i="9"/>
  <c r="BK53" i="9"/>
  <c r="BK55" i="9"/>
  <c r="M58" i="9"/>
  <c r="AK48" i="21"/>
  <c r="AK46" i="21"/>
  <c r="CU58" i="9"/>
  <c r="Q63" i="27"/>
  <c r="N21" i="27"/>
  <c r="CX55" i="9"/>
  <c r="CX41" i="9"/>
  <c r="CX40" i="9"/>
  <c r="CX50" i="9"/>
  <c r="CX53" i="9"/>
  <c r="CX60" i="9"/>
  <c r="Q61" i="27"/>
  <c r="L21" i="27"/>
  <c r="DV7" i="8"/>
  <c r="AM154" i="20"/>
  <c r="AJ7" i="21"/>
  <c r="AJ6" i="21"/>
  <c r="AN159" i="20"/>
  <c r="BR159" i="20"/>
  <c r="I155" i="20"/>
  <c r="V159" i="20"/>
  <c r="AT159" i="20"/>
  <c r="AB159" i="20"/>
  <c r="AH159" i="20"/>
  <c r="BL159" i="20"/>
  <c r="AZ159" i="20"/>
  <c r="BF159" i="20"/>
  <c r="G85" i="18"/>
  <c r="AJ51" i="27"/>
  <c r="T85" i="27"/>
  <c r="AJ50" i="27"/>
  <c r="AJ44" i="27"/>
  <c r="AJ48" i="27"/>
  <c r="T48" i="21"/>
  <c r="T46" i="21"/>
  <c r="AQ61" i="20"/>
  <c r="AN36" i="21"/>
  <c r="AQ136" i="20"/>
  <c r="AQ135" i="20"/>
  <c r="AZ48" i="21"/>
  <c r="AZ46" i="21"/>
  <c r="BN127" i="20"/>
  <c r="BN128" i="20"/>
  <c r="CY284" i="4"/>
  <c r="AH48" i="21"/>
  <c r="AH46" i="21"/>
  <c r="BE25" i="21"/>
  <c r="DR55" i="9"/>
  <c r="DR41" i="9"/>
  <c r="DR40" i="9"/>
  <c r="DR50" i="9"/>
  <c r="DR53" i="9"/>
  <c r="DR60" i="9"/>
  <c r="AT126" i="20"/>
  <c r="AT104" i="20"/>
  <c r="AT154" i="20"/>
  <c r="AT156" i="20"/>
  <c r="S8" i="21"/>
  <c r="V155" i="20"/>
  <c r="DO58" i="9"/>
  <c r="AB58" i="9"/>
  <c r="I128" i="20"/>
  <c r="L127" i="20"/>
  <c r="L128" i="20"/>
  <c r="AB34" i="27"/>
  <c r="AB45" i="27"/>
  <c r="AK126" i="20"/>
  <c r="AK104" i="20"/>
  <c r="AK155" i="20"/>
  <c r="AH8" i="21"/>
  <c r="AG57" i="25"/>
  <c r="AG56" i="25"/>
  <c r="DS55" i="9"/>
  <c r="DS41" i="9"/>
  <c r="DS40" i="9"/>
  <c r="DS50" i="9"/>
  <c r="DS53" i="9"/>
  <c r="DS60" i="9"/>
  <c r="BK126" i="20"/>
  <c r="BK104" i="20"/>
  <c r="BK155" i="20"/>
  <c r="BH8" i="21"/>
  <c r="CH62" i="8"/>
  <c r="CH72" i="8"/>
  <c r="G65" i="27"/>
  <c r="P92" i="27"/>
  <c r="S127" i="20"/>
  <c r="S128" i="20"/>
  <c r="BN48" i="21"/>
  <c r="BN46" i="21"/>
  <c r="BW60" i="9"/>
  <c r="BW41" i="9"/>
  <c r="BW40" i="9"/>
  <c r="BW50" i="9"/>
  <c r="BW53" i="9"/>
  <c r="BW55" i="9"/>
  <c r="BH135" i="20"/>
  <c r="BE49" i="21"/>
  <c r="BH138" i="20"/>
  <c r="BH63" i="20"/>
  <c r="DB61" i="9"/>
  <c r="DB60" i="9"/>
  <c r="DC61" i="9"/>
  <c r="DD61" i="9"/>
  <c r="BP127" i="20"/>
  <c r="BP128" i="20"/>
  <c r="AM25" i="21"/>
  <c r="BI58" i="9"/>
  <c r="AI126" i="20"/>
  <c r="AI104" i="20"/>
  <c r="AI155" i="20"/>
  <c r="AF8" i="21"/>
  <c r="H58" i="9"/>
  <c r="J128" i="20"/>
  <c r="J127" i="20"/>
  <c r="I127" i="20"/>
  <c r="U67" i="27"/>
  <c r="R49" i="27"/>
  <c r="BJ48" i="21"/>
  <c r="BJ46" i="21"/>
  <c r="Z48" i="21"/>
  <c r="Z46" i="21"/>
  <c r="BP156" i="20"/>
  <c r="BJ126" i="20"/>
  <c r="BJ104" i="20"/>
  <c r="BJ154" i="20"/>
  <c r="BJ156" i="20"/>
  <c r="V60" i="9"/>
  <c r="V61" i="9"/>
  <c r="X61" i="9"/>
  <c r="W61" i="9"/>
  <c r="DH58" i="9"/>
  <c r="BA10" i="21"/>
  <c r="BA11" i="21"/>
  <c r="BA12" i="21"/>
  <c r="BA18" i="21"/>
  <c r="BA15" i="21"/>
  <c r="L38" i="25"/>
  <c r="L37" i="25"/>
  <c r="L47" i="25"/>
  <c r="L50" i="25"/>
  <c r="AV58" i="9"/>
  <c r="AN58" i="9"/>
  <c r="BB126" i="20"/>
  <c r="BB104" i="20"/>
  <c r="BB154" i="20"/>
  <c r="BB156" i="20"/>
  <c r="CM60" i="9"/>
  <c r="CM61" i="9"/>
  <c r="CO61" i="9"/>
  <c r="CN61" i="9"/>
  <c r="M127" i="20"/>
  <c r="M128" i="20"/>
  <c r="U50" i="25"/>
  <c r="U47" i="25"/>
  <c r="U37" i="25"/>
  <c r="U38" i="25"/>
  <c r="AP135" i="20"/>
  <c r="AM49" i="21"/>
  <c r="AP138" i="20"/>
  <c r="AP63" i="20"/>
  <c r="W57" i="25"/>
  <c r="W56" i="25"/>
  <c r="N9" i="8"/>
  <c r="N52" i="8"/>
  <c r="N53" i="8"/>
  <c r="N60" i="8"/>
  <c r="CY58" i="9"/>
  <c r="AM20" i="27"/>
  <c r="AM16" i="27"/>
  <c r="G58" i="9"/>
  <c r="P7" i="26"/>
  <c r="P51" i="26"/>
  <c r="P52" i="26"/>
  <c r="P59" i="26"/>
  <c r="AS61" i="26"/>
  <c r="AS71" i="26"/>
  <c r="BV58" i="9"/>
  <c r="BI6" i="21"/>
  <c r="BI7" i="21"/>
  <c r="AR7" i="26"/>
  <c r="AR51" i="26"/>
  <c r="AR52" i="26"/>
  <c r="AR59" i="26"/>
  <c r="H57" i="25"/>
  <c r="H56" i="25"/>
  <c r="BL58" i="9"/>
  <c r="BY60" i="9"/>
  <c r="BY41" i="9"/>
  <c r="BY40" i="9"/>
  <c r="BY50" i="9"/>
  <c r="BY53" i="9"/>
  <c r="BY55" i="9"/>
  <c r="L11" i="21"/>
  <c r="L10" i="21"/>
  <c r="CC55" i="9"/>
  <c r="CC41" i="9"/>
  <c r="CC40" i="9"/>
  <c r="CC50" i="9"/>
  <c r="CC53" i="9"/>
  <c r="CC60" i="9"/>
  <c r="R55" i="9"/>
  <c r="R41" i="9"/>
  <c r="R40" i="9"/>
  <c r="R50" i="9"/>
  <c r="R53" i="9"/>
  <c r="R60" i="9"/>
  <c r="M60" i="9"/>
  <c r="N61" i="9"/>
  <c r="M61" i="9"/>
  <c r="O61" i="9"/>
  <c r="AP55" i="9"/>
  <c r="AP41" i="9"/>
  <c r="AP40" i="9"/>
  <c r="AP50" i="9"/>
  <c r="AP53" i="9"/>
  <c r="AP60" i="9"/>
  <c r="AX62" i="8"/>
  <c r="AX72" i="8"/>
  <c r="AS127" i="20"/>
  <c r="AS128" i="20"/>
  <c r="X7" i="26"/>
  <c r="X51" i="26"/>
  <c r="X52" i="26"/>
  <c r="X59" i="26"/>
  <c r="AF34" i="27"/>
  <c r="AF45" i="27"/>
  <c r="P57" i="25"/>
  <c r="P56" i="25"/>
  <c r="CK58" i="9"/>
  <c r="Y129" i="20"/>
  <c r="AD129" i="20"/>
  <c r="AF129" i="20"/>
  <c r="BI129" i="20"/>
  <c r="AB129" i="20"/>
  <c r="BF129" i="20"/>
  <c r="BL129" i="20"/>
  <c r="BK129" i="20"/>
  <c r="BH129" i="20"/>
  <c r="AM129" i="20"/>
  <c r="BN129" i="20"/>
  <c r="AN129" i="20"/>
  <c r="AW129" i="20"/>
  <c r="AU129" i="20"/>
  <c r="AA129" i="20"/>
  <c r="AE129" i="20"/>
  <c r="V129" i="20"/>
  <c r="BG129" i="20"/>
  <c r="AK129" i="20"/>
  <c r="AS129" i="20"/>
  <c r="P129" i="20"/>
  <c r="BR129" i="20"/>
  <c r="R129" i="20"/>
  <c r="AI129" i="20"/>
  <c r="AH129" i="20"/>
  <c r="BQ129" i="20"/>
  <c r="AQ129" i="20"/>
  <c r="G88" i="18"/>
  <c r="O129" i="20"/>
  <c r="AZ129" i="20"/>
  <c r="AV129" i="20"/>
  <c r="AY129" i="20"/>
  <c r="BO129" i="20"/>
  <c r="BA129" i="20"/>
  <c r="Z129" i="20"/>
  <c r="Q129" i="20"/>
  <c r="T129" i="20"/>
  <c r="AR129" i="20"/>
  <c r="BC129" i="20"/>
  <c r="M129" i="20"/>
  <c r="X129" i="20"/>
  <c r="AG129" i="20"/>
  <c r="AT129" i="20"/>
  <c r="BE129" i="20"/>
  <c r="BP129" i="20"/>
  <c r="S129" i="20"/>
  <c r="AP129" i="20"/>
  <c r="K129" i="20"/>
  <c r="AL129" i="20"/>
  <c r="W129" i="20"/>
  <c r="BB129" i="20"/>
  <c r="BD129" i="20"/>
  <c r="BJ129" i="20"/>
  <c r="BM129" i="20"/>
  <c r="AX129" i="20"/>
  <c r="AJ129" i="20"/>
  <c r="L129" i="20"/>
  <c r="U129" i="20"/>
  <c r="AO129" i="20"/>
  <c r="N129" i="20"/>
  <c r="AC129" i="20"/>
  <c r="CH61" i="9"/>
  <c r="CG60" i="9"/>
  <c r="CG61" i="9"/>
  <c r="CI61" i="9"/>
  <c r="BF135" i="20"/>
  <c r="AK37" i="21"/>
  <c r="AL34" i="21"/>
  <c r="AL37" i="21"/>
  <c r="AM34" i="21"/>
  <c r="AM37" i="21"/>
  <c r="AN34" i="21"/>
  <c r="AN37" i="21"/>
  <c r="AO34" i="21"/>
  <c r="AO37" i="21"/>
  <c r="AP34" i="21"/>
  <c r="AP37" i="21"/>
  <c r="AQ34" i="21"/>
  <c r="AQ37" i="21"/>
  <c r="AR34" i="21"/>
  <c r="AR37" i="21"/>
  <c r="AS34" i="21"/>
  <c r="AS37" i="21"/>
  <c r="AT34" i="21"/>
  <c r="AT37" i="21"/>
  <c r="AU34" i="21"/>
  <c r="AU37" i="21"/>
  <c r="AV34" i="21"/>
  <c r="AV37" i="21"/>
  <c r="AW34" i="21"/>
  <c r="AW37" i="21"/>
  <c r="AX34" i="21"/>
  <c r="AX37" i="21"/>
  <c r="AY34" i="21"/>
  <c r="AY37" i="21"/>
  <c r="AZ34" i="21"/>
  <c r="AZ37" i="21"/>
  <c r="BA34" i="21"/>
  <c r="BA37" i="21"/>
  <c r="BB34" i="21"/>
  <c r="BB37" i="21"/>
  <c r="BC34" i="21"/>
  <c r="BC36" i="21"/>
  <c r="BF136" i="20"/>
  <c r="BF61" i="20"/>
  <c r="BT60" i="9"/>
  <c r="BT41" i="9"/>
  <c r="BT40" i="9"/>
  <c r="BT50" i="9"/>
  <c r="BT53" i="9"/>
  <c r="BT55" i="9"/>
  <c r="AE48" i="21"/>
  <c r="AE46" i="21"/>
  <c r="DB58" i="9"/>
  <c r="AZ127" i="20"/>
  <c r="AZ128" i="20"/>
  <c r="Z50" i="25"/>
  <c r="Z38" i="25"/>
  <c r="Z37" i="25"/>
  <c r="Z47" i="25"/>
  <c r="AD55" i="9"/>
  <c r="AD41" i="9"/>
  <c r="AD40" i="9"/>
  <c r="AD50" i="9"/>
  <c r="AD53" i="9"/>
  <c r="AD60" i="9"/>
  <c r="U48" i="21"/>
  <c r="U46" i="21"/>
  <c r="BG126" i="20"/>
  <c r="BG104" i="20"/>
  <c r="BG154" i="20"/>
  <c r="BG156" i="20"/>
  <c r="AD156" i="20"/>
  <c r="K50" i="15"/>
  <c r="BQ60" i="9"/>
  <c r="BQ41" i="9"/>
  <c r="BQ40" i="9"/>
  <c r="BQ50" i="9"/>
  <c r="BQ53" i="9"/>
  <c r="BQ55" i="9"/>
  <c r="CF55" i="9"/>
  <c r="CF41" i="9"/>
  <c r="CF40" i="9"/>
  <c r="CF50" i="9"/>
  <c r="CF53" i="9"/>
  <c r="CF60" i="9"/>
  <c r="DM58" i="9"/>
  <c r="CT60" i="9"/>
  <c r="CT41" i="9"/>
  <c r="CT40" i="9"/>
  <c r="CT50" i="9"/>
  <c r="CT53" i="9"/>
  <c r="CT55" i="9"/>
  <c r="CI58" i="9"/>
  <c r="BZ55" i="9"/>
  <c r="BZ41" i="9"/>
  <c r="BZ40" i="9"/>
  <c r="BZ50" i="9"/>
  <c r="BZ53" i="9"/>
  <c r="BZ60" i="9"/>
  <c r="BM60" i="9"/>
  <c r="BM41" i="9"/>
  <c r="BM40" i="9"/>
  <c r="BM50" i="9"/>
  <c r="BM53" i="9"/>
  <c r="BM55" i="9"/>
  <c r="X60" i="9"/>
  <c r="X41" i="9"/>
  <c r="X40" i="9"/>
  <c r="X50" i="9"/>
  <c r="X53" i="9"/>
  <c r="X55" i="9"/>
  <c r="BF48" i="21"/>
  <c r="BF46" i="21"/>
  <c r="N50" i="15"/>
  <c r="Z20" i="27"/>
  <c r="Z16" i="27"/>
  <c r="BS58" i="9"/>
  <c r="AS61" i="9"/>
  <c r="AQ61" i="9"/>
  <c r="AQ60" i="9"/>
  <c r="AR61" i="9"/>
  <c r="G50" i="15"/>
  <c r="AI49" i="27"/>
  <c r="U84" i="27"/>
  <c r="L63" i="27"/>
  <c r="AD126" i="20"/>
  <c r="AD104" i="20"/>
  <c r="AD154" i="20"/>
  <c r="AA7" i="21"/>
  <c r="AA6" i="21"/>
  <c r="Z58" i="9"/>
  <c r="AT61" i="9"/>
  <c r="AV61" i="9"/>
  <c r="AU61" i="9"/>
  <c r="AT60" i="9"/>
  <c r="N55" i="9"/>
  <c r="N41" i="9"/>
  <c r="N40" i="9"/>
  <c r="N50" i="9"/>
  <c r="N53" i="9"/>
  <c r="N60" i="9"/>
  <c r="CQ60" i="9"/>
  <c r="CQ41" i="9"/>
  <c r="CQ40" i="9"/>
  <c r="CQ50" i="9"/>
  <c r="CQ53" i="9"/>
  <c r="CQ55" i="9"/>
  <c r="Q62" i="27"/>
  <c r="M21" i="27"/>
  <c r="T11" i="21"/>
  <c r="T10" i="21"/>
  <c r="AD34" i="27"/>
  <c r="AD45" i="27"/>
  <c r="CZ58" i="9"/>
  <c r="CR58" i="9"/>
  <c r="AZ9" i="8"/>
  <c r="AZ52" i="8"/>
  <c r="AZ53" i="8"/>
  <c r="U89" i="27"/>
  <c r="AN49" i="27"/>
  <c r="AE61" i="20"/>
  <c r="BG61" i="20"/>
  <c r="AH61" i="20"/>
  <c r="BB61" i="20"/>
  <c r="T61" i="20"/>
  <c r="BN61" i="20"/>
  <c r="X61" i="20"/>
  <c r="L61" i="20"/>
  <c r="K61" i="20"/>
  <c r="AD61" i="20"/>
  <c r="AL61" i="20"/>
  <c r="AY61" i="20"/>
  <c r="BM61" i="20"/>
  <c r="AM61" i="20"/>
  <c r="Z61" i="20"/>
  <c r="AO61" i="20"/>
  <c r="BO61" i="20"/>
  <c r="AA61" i="20"/>
  <c r="BL61" i="20"/>
  <c r="BI61" i="20"/>
  <c r="V61" i="20"/>
  <c r="BJ61" i="20"/>
  <c r="BE61" i="20"/>
  <c r="N61" i="20"/>
  <c r="S61" i="20"/>
  <c r="BD61" i="20"/>
  <c r="AC61" i="20"/>
  <c r="AP61" i="20"/>
  <c r="BR61" i="20"/>
  <c r="O61" i="20"/>
  <c r="W61" i="20"/>
  <c r="BP61" i="20"/>
  <c r="AV61" i="20"/>
  <c r="Y61" i="20"/>
  <c r="AG61" i="20"/>
  <c r="M61" i="20"/>
  <c r="P61" i="20"/>
  <c r="AF61" i="20"/>
  <c r="AI61" i="20"/>
  <c r="R61" i="20"/>
  <c r="AB61" i="20"/>
  <c r="AJ61" i="20"/>
  <c r="BK61" i="20"/>
  <c r="AU61" i="20"/>
  <c r="AS61" i="20"/>
  <c r="BH61" i="20"/>
  <c r="AR61" i="20"/>
  <c r="U61" i="20"/>
  <c r="Q61" i="20"/>
  <c r="BQ61" i="20"/>
  <c r="AX61" i="20"/>
  <c r="BA61" i="20"/>
  <c r="K38" i="25"/>
  <c r="K37" i="25"/>
  <c r="K47" i="25"/>
  <c r="K50" i="25"/>
  <c r="DE61" i="9"/>
  <c r="DE60" i="9"/>
  <c r="DF61" i="9"/>
  <c r="DG61" i="9"/>
  <c r="AD50" i="25"/>
  <c r="AD47" i="25"/>
  <c r="AD37" i="25"/>
  <c r="AD38" i="25"/>
  <c r="DL58" i="9"/>
  <c r="AR10" i="21"/>
  <c r="AR11" i="21"/>
  <c r="AR12" i="21"/>
  <c r="AR18" i="21"/>
  <c r="AR15" i="21"/>
  <c r="CO58" i="9"/>
  <c r="DV60" i="9"/>
  <c r="DV41" i="9"/>
  <c r="DV40" i="9"/>
  <c r="DV50" i="9"/>
  <c r="DV53" i="9"/>
  <c r="DV55" i="9"/>
  <c r="Z55" i="9"/>
  <c r="Z41" i="9"/>
  <c r="Z40" i="9"/>
  <c r="Z50" i="9"/>
  <c r="Z53" i="9"/>
  <c r="Z60" i="9"/>
  <c r="AH60" i="9"/>
  <c r="AI61" i="9"/>
  <c r="AH61" i="9"/>
  <c r="AJ61" i="9"/>
  <c r="T58" i="9"/>
  <c r="BN156" i="20"/>
  <c r="L57" i="25"/>
  <c r="L56" i="25"/>
  <c r="AR126" i="20"/>
  <c r="AR104" i="20"/>
  <c r="AR155" i="20"/>
  <c r="AO8" i="21"/>
  <c r="T126" i="20"/>
  <c r="T104" i="20"/>
  <c r="T155" i="20"/>
  <c r="Q8" i="21"/>
  <c r="AJ35" i="21"/>
  <c r="AJ30" i="21"/>
  <c r="AH36" i="21"/>
  <c r="AK136" i="20"/>
  <c r="I136" i="20"/>
  <c r="J61" i="20"/>
  <c r="I61" i="20"/>
  <c r="BO126" i="20"/>
  <c r="BO104" i="20"/>
  <c r="BO155" i="20"/>
  <c r="BL8" i="21"/>
  <c r="BU58" i="9"/>
  <c r="CP60" i="9"/>
  <c r="CP61" i="9"/>
  <c r="CQ61" i="9"/>
  <c r="CR61" i="9"/>
  <c r="AJ9" i="8"/>
  <c r="AJ52" i="8"/>
  <c r="AJ287" i="4"/>
  <c r="AJ60" i="8"/>
  <c r="AJ53" i="8"/>
  <c r="M49" i="15"/>
  <c r="M47" i="15"/>
  <c r="M37" i="15"/>
  <c r="M38" i="15"/>
  <c r="P60" i="16"/>
  <c r="P70" i="16"/>
  <c r="AS25" i="21"/>
  <c r="BS60" i="9"/>
  <c r="BS41" i="9"/>
  <c r="BS40" i="9"/>
  <c r="BS50" i="9"/>
  <c r="BS53" i="9"/>
  <c r="BS55" i="9"/>
  <c r="AR48" i="21"/>
  <c r="AR46" i="21"/>
  <c r="AU60" i="9"/>
  <c r="AU41" i="9"/>
  <c r="AU40" i="9"/>
  <c r="AU50" i="9"/>
  <c r="AU53" i="9"/>
  <c r="AU55" i="9"/>
  <c r="P127" i="20"/>
  <c r="P128" i="20"/>
  <c r="W34" i="27"/>
  <c r="W45" i="27"/>
  <c r="BN126" i="20"/>
  <c r="BN104" i="20"/>
  <c r="BN154" i="20"/>
  <c r="BK7" i="21"/>
  <c r="BK6" i="21"/>
  <c r="AL44" i="27"/>
  <c r="AL49" i="27"/>
  <c r="U87" i="27"/>
  <c r="Q75" i="27"/>
  <c r="Z21" i="27"/>
  <c r="AM10" i="21"/>
  <c r="AM11" i="21"/>
  <c r="AM12" i="21"/>
  <c r="AM18" i="21"/>
  <c r="AM15" i="21"/>
  <c r="BY62" i="8"/>
  <c r="BY72" i="8"/>
  <c r="BU60" i="9"/>
  <c r="BV61" i="9"/>
  <c r="BW61" i="9"/>
  <c r="BU61" i="9"/>
  <c r="L50" i="15"/>
  <c r="BB60" i="9"/>
  <c r="BB41" i="9"/>
  <c r="BB40" i="9"/>
  <c r="BB50" i="9"/>
  <c r="BB53" i="9"/>
  <c r="BB55" i="9"/>
  <c r="V126" i="20"/>
  <c r="V104" i="20"/>
  <c r="V154" i="20"/>
  <c r="V156" i="20"/>
  <c r="Q11" i="21"/>
  <c r="Q10" i="21"/>
  <c r="O20" i="27"/>
  <c r="O16" i="27"/>
  <c r="I154" i="20"/>
  <c r="DI60" i="9"/>
  <c r="DI41" i="9"/>
  <c r="DI40" i="9"/>
  <c r="DI50" i="9"/>
  <c r="DI53" i="9"/>
  <c r="DI55" i="9"/>
  <c r="DK72" i="8"/>
  <c r="DK62" i="8"/>
  <c r="W61" i="26"/>
  <c r="W71" i="26"/>
  <c r="AV135" i="20"/>
  <c r="AS49" i="21"/>
  <c r="AV138" i="20"/>
  <c r="AV63" i="20"/>
  <c r="BE61" i="9"/>
  <c r="BC60" i="9"/>
  <c r="BC61" i="9"/>
  <c r="BD61" i="9"/>
  <c r="BJ127" i="20"/>
  <c r="BJ128" i="20"/>
  <c r="CN60" i="9"/>
  <c r="CN41" i="9"/>
  <c r="CN40" i="9"/>
  <c r="CN50" i="9"/>
  <c r="CN53" i="9"/>
  <c r="CN55" i="9"/>
  <c r="S20" i="27"/>
  <c r="S16" i="27"/>
  <c r="O45" i="27"/>
  <c r="O34" i="27"/>
  <c r="CH58" i="9"/>
  <c r="DA58" i="9"/>
  <c r="S61" i="9"/>
  <c r="U61" i="9"/>
  <c r="S60" i="9"/>
  <c r="T61" i="9"/>
  <c r="J156" i="20"/>
  <c r="I156" i="20"/>
  <c r="AP58" i="9"/>
  <c r="O60" i="9"/>
  <c r="O41" i="9"/>
  <c r="O40" i="9"/>
  <c r="O50" i="9"/>
  <c r="O53" i="9"/>
  <c r="O55" i="9"/>
  <c r="CK55" i="9"/>
  <c r="CK41" i="9"/>
  <c r="CK40" i="9"/>
  <c r="CK50" i="9"/>
  <c r="CK53" i="9"/>
  <c r="CK60" i="9"/>
  <c r="X48" i="21"/>
  <c r="X46" i="21"/>
  <c r="I58" i="16"/>
  <c r="I51" i="16"/>
  <c r="I50" i="16"/>
  <c r="I7" i="16"/>
  <c r="S91" i="27"/>
  <c r="AP38" i="27"/>
  <c r="CR60" i="9"/>
  <c r="CR287" i="4"/>
  <c r="CR41" i="9"/>
  <c r="CR40" i="9"/>
  <c r="CR50" i="9"/>
  <c r="CR53" i="9"/>
  <c r="CR55" i="9"/>
  <c r="AN127" i="20"/>
  <c r="AN128" i="20"/>
  <c r="AN135" i="20"/>
  <c r="AF35" i="21"/>
  <c r="AF37" i="21"/>
  <c r="AG34" i="21"/>
  <c r="AG37" i="21"/>
  <c r="AH34" i="21"/>
  <c r="AH37" i="21"/>
  <c r="AI34" i="21"/>
  <c r="AI37" i="21"/>
  <c r="AJ34" i="21"/>
  <c r="AJ37" i="21"/>
  <c r="AK34" i="21"/>
  <c r="AK36" i="21"/>
  <c r="AN136" i="20"/>
  <c r="AN61" i="20"/>
  <c r="DH9" i="8"/>
  <c r="DH52" i="8"/>
  <c r="DH53" i="8"/>
  <c r="BP154" i="20"/>
  <c r="BM7" i="21"/>
  <c r="BM6" i="21"/>
  <c r="S70" i="27"/>
  <c r="U38" i="27"/>
  <c r="BL284" i="4"/>
  <c r="T50" i="27"/>
  <c r="T48" i="27"/>
  <c r="T69" i="27"/>
  <c r="T51" i="27"/>
  <c r="AZ15" i="21"/>
  <c r="AZ10" i="21"/>
  <c r="AZ11" i="21"/>
  <c r="AZ12" i="21"/>
  <c r="AZ18" i="21"/>
  <c r="BR156" i="20"/>
  <c r="Q81" i="27"/>
  <c r="AF21" i="27"/>
  <c r="DI58" i="9"/>
  <c r="DP9" i="8"/>
  <c r="DP52" i="8"/>
  <c r="DP53" i="8"/>
  <c r="DP60" i="8"/>
  <c r="AD62" i="8"/>
  <c r="AD72" i="8"/>
  <c r="DF55" i="9"/>
  <c r="DF41" i="9"/>
  <c r="DF40" i="9"/>
  <c r="DF50" i="9"/>
  <c r="DF53" i="9"/>
  <c r="DF60" i="9"/>
  <c r="BA55" i="9"/>
  <c r="BA41" i="9"/>
  <c r="BA40" i="9"/>
  <c r="BA50" i="9"/>
  <c r="BA53" i="9"/>
  <c r="BA60" i="9"/>
  <c r="N45" i="27"/>
  <c r="N34" i="27"/>
  <c r="Q59" i="27"/>
  <c r="J21" i="27"/>
  <c r="CV58" i="9"/>
  <c r="DO55" i="9"/>
  <c r="DO41" i="9"/>
  <c r="DO40" i="9"/>
  <c r="DO50" i="9"/>
  <c r="DO53" i="9"/>
  <c r="DO60" i="9"/>
  <c r="BL126" i="20"/>
  <c r="BL104" i="20"/>
  <c r="BL154" i="20"/>
  <c r="BL156" i="20"/>
  <c r="L34" i="27"/>
  <c r="L45" i="27"/>
  <c r="U61" i="26"/>
  <c r="U71" i="26"/>
  <c r="T44" i="27"/>
  <c r="T49" i="27"/>
  <c r="U69" i="27"/>
  <c r="AH45" i="27"/>
  <c r="AH34" i="27"/>
  <c r="AN38" i="25"/>
  <c r="AN37" i="25"/>
  <c r="AN47" i="25"/>
  <c r="AN50" i="25"/>
  <c r="Q57" i="27"/>
  <c r="H21" i="27"/>
  <c r="AA58" i="9"/>
  <c r="Q94" i="27"/>
  <c r="AS21" i="27"/>
  <c r="M8" i="21"/>
  <c r="P126" i="20"/>
  <c r="P104" i="20"/>
  <c r="P155" i="20"/>
  <c r="I59" i="27"/>
  <c r="R68" i="27"/>
  <c r="AI38" i="25"/>
  <c r="AI37" i="25"/>
  <c r="AI47" i="25"/>
  <c r="AI50" i="25"/>
  <c r="BR154" i="20"/>
  <c r="BO7" i="21"/>
  <c r="BO6" i="21"/>
  <c r="AE9" i="8"/>
  <c r="AE52" i="8"/>
  <c r="AE53" i="8"/>
  <c r="H62" i="27"/>
  <c r="Q80" i="27"/>
  <c r="AE21" i="27"/>
  <c r="S21" i="27"/>
  <c r="Q68" i="27"/>
  <c r="H59" i="27"/>
  <c r="Q61" i="26"/>
  <c r="Q71" i="26"/>
  <c r="CS62" i="8"/>
  <c r="CS72" i="8"/>
  <c r="J57" i="25"/>
  <c r="J56" i="25"/>
  <c r="DV58" i="9"/>
  <c r="DV62" i="9"/>
  <c r="DV59" i="9"/>
  <c r="CD284" i="4"/>
  <c r="O60" i="16"/>
  <c r="O70" i="16"/>
  <c r="J58" i="9"/>
  <c r="O58" i="9"/>
  <c r="AN9" i="8"/>
  <c r="AN52" i="8"/>
  <c r="AN53" i="8"/>
  <c r="DC58" i="9"/>
  <c r="CR62" i="8"/>
  <c r="CR72" i="8"/>
  <c r="BR58" i="9"/>
  <c r="O50" i="25"/>
  <c r="O47" i="25"/>
  <c r="O37" i="25"/>
  <c r="O38" i="25"/>
  <c r="R70" i="27"/>
  <c r="U37" i="27"/>
  <c r="U40" i="27"/>
  <c r="U32" i="27"/>
  <c r="U39" i="27"/>
  <c r="I38" i="25"/>
  <c r="I37" i="25"/>
  <c r="I47" i="25"/>
  <c r="I50" i="25"/>
  <c r="AJ33" i="27"/>
  <c r="U71" i="27"/>
  <c r="V49" i="27"/>
  <c r="AV155" i="20"/>
  <c r="AS8" i="21"/>
  <c r="U61" i="27"/>
  <c r="L49" i="27"/>
  <c r="DU61" i="9"/>
  <c r="DV61" i="9"/>
  <c r="DT60" i="9"/>
  <c r="DT61" i="9"/>
  <c r="U93" i="27"/>
  <c r="AR49" i="27"/>
  <c r="R57" i="25"/>
  <c r="R56" i="25"/>
  <c r="BA284" i="4"/>
  <c r="DK58" i="9"/>
  <c r="G60" i="27"/>
  <c r="P72" i="27"/>
  <c r="AP57" i="25"/>
  <c r="AP56" i="25"/>
  <c r="N62" i="8"/>
  <c r="N72" i="8"/>
  <c r="V20" i="19"/>
  <c r="F88" i="18"/>
  <c r="J129" i="20"/>
  <c r="I129" i="20"/>
  <c r="BJ284" i="4"/>
  <c r="L7" i="26"/>
  <c r="L51" i="26"/>
  <c r="L52" i="26"/>
  <c r="L59" i="26"/>
  <c r="AL58" i="9"/>
  <c r="DU59" i="9"/>
  <c r="DU62" i="9"/>
  <c r="DU58" i="9"/>
  <c r="BX284" i="4"/>
  <c r="DE58" i="9"/>
  <c r="G33" i="27"/>
  <c r="AM126" i="20"/>
  <c r="AM104" i="20"/>
  <c r="AM155" i="20"/>
  <c r="AJ8" i="21"/>
  <c r="AD58" i="9"/>
  <c r="Q91" i="27"/>
  <c r="AP21" i="27"/>
  <c r="E20" i="27"/>
  <c r="G20" i="27"/>
  <c r="G16" i="27"/>
  <c r="BY58" i="9"/>
  <c r="AT62" i="8"/>
  <c r="AT72" i="8"/>
  <c r="BL62" i="8"/>
  <c r="BL72" i="8"/>
  <c r="AT34" i="27"/>
  <c r="AT29" i="27"/>
  <c r="AT30" i="27"/>
  <c r="AT45" i="27"/>
  <c r="K61" i="26"/>
  <c r="K71" i="26"/>
  <c r="CF58" i="9"/>
  <c r="BT61" i="9"/>
  <c r="BS61" i="9"/>
  <c r="BR60" i="9"/>
  <c r="BR61" i="9"/>
  <c r="BX61" i="9"/>
  <c r="BZ61" i="9"/>
  <c r="BY61" i="9"/>
  <c r="BX60" i="9"/>
  <c r="Q67" i="27"/>
  <c r="R21" i="27"/>
  <c r="P9" i="8"/>
  <c r="P52" i="8"/>
  <c r="P53" i="8"/>
  <c r="CU62" i="8"/>
  <c r="CU72" i="8"/>
  <c r="X57" i="25"/>
  <c r="X56" i="25"/>
  <c r="S78" i="27"/>
  <c r="AC38" i="27"/>
  <c r="CY72" i="8"/>
  <c r="CY62" i="8"/>
  <c r="L48" i="27"/>
  <c r="L50" i="27"/>
  <c r="L51" i="27"/>
  <c r="L44" i="27"/>
  <c r="T61" i="27"/>
  <c r="S82" i="27"/>
  <c r="AG38" i="27"/>
  <c r="DV62" i="8"/>
  <c r="DV72" i="8"/>
  <c r="U74" i="27"/>
  <c r="Y49" i="27"/>
  <c r="AP156" i="20"/>
  <c r="Q85" i="27"/>
  <c r="AJ21" i="27"/>
  <c r="AY25" i="21"/>
  <c r="S71" i="27"/>
  <c r="V38" i="27"/>
  <c r="CG62" i="8"/>
  <c r="CG72" i="8"/>
  <c r="T9" i="8"/>
  <c r="T52" i="8"/>
  <c r="T53" i="8"/>
  <c r="T60" i="8"/>
  <c r="AG7" i="26"/>
  <c r="AG51" i="26"/>
  <c r="AG52" i="26"/>
  <c r="AG59" i="26"/>
  <c r="AR60" i="9"/>
  <c r="AR41" i="9"/>
  <c r="AR40" i="9"/>
  <c r="AR50" i="9"/>
  <c r="AR53" i="9"/>
  <c r="AR55" i="9"/>
  <c r="T78" i="27"/>
  <c r="AC48" i="27"/>
  <c r="AC50" i="27"/>
  <c r="AC51" i="27"/>
  <c r="AM60" i="9"/>
  <c r="AM41" i="9"/>
  <c r="AM40" i="9"/>
  <c r="AM50" i="9"/>
  <c r="AM53" i="9"/>
  <c r="AM55" i="9"/>
  <c r="V50" i="27"/>
  <c r="T71" i="27"/>
  <c r="V48" i="27"/>
  <c r="V44" i="27"/>
  <c r="V51" i="27"/>
  <c r="AK58" i="9"/>
  <c r="L126" i="20"/>
  <c r="L104" i="20"/>
  <c r="L154" i="20"/>
  <c r="L156" i="20"/>
  <c r="AB51" i="27"/>
  <c r="T77" i="27"/>
  <c r="AB50" i="27"/>
  <c r="AB48" i="27"/>
  <c r="AP154" i="20"/>
  <c r="AM7" i="21"/>
  <c r="AM6" i="21"/>
  <c r="DR58" i="9"/>
  <c r="J62" i="8"/>
  <c r="J72" i="8"/>
  <c r="DM9" i="8"/>
  <c r="DM52" i="8"/>
  <c r="DM53" i="8"/>
  <c r="DM60" i="8"/>
  <c r="BB135" i="20"/>
  <c r="AY49" i="21"/>
  <c r="BB138" i="20"/>
  <c r="BB63" i="20"/>
  <c r="S94" i="27"/>
  <c r="AS38" i="27"/>
  <c r="S58" i="27"/>
  <c r="I38" i="27"/>
  <c r="Q90" i="27"/>
  <c r="AO21" i="27"/>
  <c r="BC58" i="9"/>
  <c r="J38" i="25"/>
  <c r="J37" i="25"/>
  <c r="J47" i="25"/>
  <c r="J50" i="25"/>
  <c r="I50" i="15"/>
  <c r="AB156" i="20"/>
  <c r="CI55" i="9"/>
  <c r="CI41" i="9"/>
  <c r="CI40" i="9"/>
  <c r="CI50" i="9"/>
  <c r="CI53" i="9"/>
  <c r="CI60" i="9"/>
  <c r="AC44" i="27"/>
  <c r="AC49" i="27"/>
  <c r="U78" i="27"/>
  <c r="AV48" i="21"/>
  <c r="AV46" i="21"/>
  <c r="I160" i="20"/>
  <c r="R160" i="20"/>
  <c r="J57" i="27"/>
  <c r="S60" i="27"/>
  <c r="K38" i="27"/>
  <c r="M50" i="15"/>
  <c r="AF284" i="4"/>
  <c r="BI127" i="20"/>
  <c r="BI128" i="20"/>
  <c r="J50" i="27"/>
  <c r="J48" i="27"/>
  <c r="J51" i="27"/>
  <c r="T59" i="27"/>
  <c r="H22" i="27"/>
  <c r="H23" i="27"/>
  <c r="P57" i="27"/>
  <c r="CE9" i="8"/>
  <c r="CE52" i="8"/>
  <c r="CE53" i="8"/>
  <c r="CE60" i="8"/>
  <c r="S69" i="27"/>
  <c r="T38" i="27"/>
  <c r="S61" i="27"/>
  <c r="L38" i="27"/>
  <c r="P38" i="25"/>
  <c r="P37" i="25"/>
  <c r="P47" i="25"/>
  <c r="P50" i="25"/>
  <c r="AB126" i="20"/>
  <c r="AB104" i="20"/>
  <c r="AB154" i="20"/>
  <c r="Y7" i="21"/>
  <c r="Y6" i="21"/>
  <c r="H284" i="4"/>
  <c r="Q45" i="27"/>
  <c r="Q34" i="27"/>
  <c r="BR126" i="20"/>
  <c r="BR104" i="20"/>
  <c r="BR155" i="20"/>
  <c r="BO8" i="21"/>
  <c r="W11" i="21"/>
  <c r="W10" i="21"/>
  <c r="CD58" i="9"/>
  <c r="K64" i="27"/>
  <c r="T88" i="27"/>
  <c r="AF60" i="9"/>
  <c r="AF287" i="4"/>
  <c r="AF41" i="9"/>
  <c r="AF40" i="9"/>
  <c r="AF50" i="9"/>
  <c r="AF53" i="9"/>
  <c r="AF55" i="9"/>
  <c r="AI38" i="27"/>
  <c r="S84" i="27"/>
  <c r="J63" i="27"/>
  <c r="BT9" i="8"/>
  <c r="BT52" i="8"/>
  <c r="BT53" i="8"/>
  <c r="BT60" i="8"/>
  <c r="J44" i="27"/>
  <c r="J49" i="27"/>
  <c r="U59" i="27"/>
  <c r="AH127" i="20"/>
  <c r="AH128" i="20"/>
  <c r="AT20" i="27"/>
  <c r="AT16" i="27"/>
  <c r="I126" i="20"/>
  <c r="P20" i="27"/>
  <c r="P16" i="27"/>
  <c r="DM55" i="9"/>
  <c r="DM41" i="9"/>
  <c r="DM40" i="9"/>
  <c r="DM50" i="9"/>
  <c r="DM53" i="9"/>
  <c r="DM60" i="9"/>
  <c r="J284" i="4"/>
  <c r="S9" i="8"/>
  <c r="S52" i="8"/>
  <c r="S53" i="8"/>
  <c r="BE55" i="9"/>
  <c r="BE41" i="9"/>
  <c r="BE40" i="9"/>
  <c r="BE50" i="9"/>
  <c r="BE53" i="9"/>
  <c r="BE60" i="9"/>
  <c r="P284" i="4"/>
  <c r="AN33" i="27"/>
  <c r="AF50" i="27"/>
  <c r="AF48" i="27"/>
  <c r="T81" i="27"/>
  <c r="AF51" i="27"/>
  <c r="DM287" i="4"/>
  <c r="DM284" i="4"/>
  <c r="BP58" i="9"/>
  <c r="BF58" i="9"/>
  <c r="AP30" i="21"/>
  <c r="AP35" i="21"/>
  <c r="Y60" i="9"/>
  <c r="Y61" i="9"/>
  <c r="AA61" i="9"/>
  <c r="Z61" i="9"/>
  <c r="DL61" i="9"/>
  <c r="DK60" i="9"/>
  <c r="DK61" i="9"/>
  <c r="DM61" i="9"/>
  <c r="DJ58" i="9"/>
  <c r="DN61" i="9"/>
  <c r="DP61" i="9"/>
  <c r="DO61" i="9"/>
  <c r="DN60" i="9"/>
  <c r="CJ61" i="9"/>
  <c r="CJ60" i="9"/>
  <c r="CL61" i="9"/>
  <c r="CK61" i="9"/>
  <c r="O50" i="15"/>
  <c r="N287" i="4"/>
  <c r="N284" i="4"/>
  <c r="P60" i="9"/>
  <c r="P61" i="9"/>
  <c r="Q61" i="9"/>
  <c r="R61" i="9"/>
  <c r="DI61" i="9"/>
  <c r="DH60" i="9"/>
  <c r="DJ61" i="9"/>
  <c r="DH61" i="9"/>
  <c r="BH60" i="8"/>
  <c r="BH53" i="8"/>
  <c r="BH52" i="8"/>
  <c r="BH9" i="8"/>
  <c r="CH60" i="9"/>
  <c r="CH41" i="9"/>
  <c r="CH40" i="9"/>
  <c r="CH50" i="9"/>
  <c r="CH53" i="9"/>
  <c r="CH55" i="9"/>
  <c r="L55" i="9"/>
  <c r="L41" i="9"/>
  <c r="L40" i="9"/>
  <c r="L50" i="9"/>
  <c r="L53" i="9"/>
  <c r="L60" i="9"/>
  <c r="AH284" i="4"/>
  <c r="T67" i="27"/>
  <c r="R48" i="27"/>
  <c r="R50" i="27"/>
  <c r="R44" i="27"/>
  <c r="R51" i="27"/>
  <c r="P65" i="27"/>
  <c r="P23" i="27"/>
  <c r="P22" i="27"/>
  <c r="AC45" i="27"/>
  <c r="AC34" i="27"/>
  <c r="CX61" i="9"/>
  <c r="CV60" i="9"/>
  <c r="CV61" i="9"/>
  <c r="CW61" i="9"/>
  <c r="BH284" i="4"/>
  <c r="CQ58" i="9"/>
  <c r="DD284" i="4"/>
  <c r="Q69" i="27"/>
  <c r="T21" i="27"/>
  <c r="DJ55" i="9"/>
  <c r="DJ41" i="9"/>
  <c r="DJ40" i="9"/>
  <c r="DJ50" i="9"/>
  <c r="DJ53" i="9"/>
  <c r="DJ60" i="9"/>
  <c r="T62" i="27"/>
  <c r="M48" i="27"/>
  <c r="M51" i="27"/>
  <c r="M50" i="27"/>
  <c r="Z22" i="27"/>
  <c r="P75" i="27"/>
  <c r="Z23" i="27"/>
  <c r="CD61" i="9"/>
  <c r="CE61" i="9"/>
  <c r="CD60" i="9"/>
  <c r="CF61" i="9"/>
  <c r="AE61" i="26"/>
  <c r="AE71" i="26"/>
  <c r="T127" i="20"/>
  <c r="T128" i="20"/>
  <c r="P21" i="27"/>
  <c r="Q65" i="27"/>
  <c r="BW9" i="8"/>
  <c r="BW52" i="8"/>
  <c r="BW53" i="8"/>
  <c r="BW60" i="8"/>
  <c r="CS9" i="8"/>
  <c r="CS52" i="8"/>
  <c r="CS53" i="8"/>
  <c r="Q95" i="27"/>
  <c r="AT21" i="27"/>
  <c r="AV9" i="8"/>
  <c r="AV52" i="8"/>
  <c r="AV53" i="8"/>
  <c r="AV60" i="8"/>
  <c r="V57" i="25"/>
  <c r="V56" i="25"/>
  <c r="AJ59" i="26"/>
  <c r="AJ52" i="26"/>
  <c r="AJ51" i="26"/>
  <c r="AJ7" i="26"/>
  <c r="U83" i="27"/>
  <c r="AH49" i="27"/>
  <c r="AI33" i="27"/>
  <c r="CE287" i="4"/>
  <c r="CE284" i="4"/>
  <c r="S11" i="21"/>
  <c r="S10" i="21"/>
  <c r="BH55" i="9"/>
  <c r="BH287" i="4"/>
  <c r="BH41" i="9"/>
  <c r="BH40" i="9"/>
  <c r="BH50" i="9"/>
  <c r="BH53" i="9"/>
  <c r="BH60" i="9"/>
  <c r="R23" i="27"/>
  <c r="R22" i="27"/>
  <c r="P67" i="27"/>
  <c r="DG58" i="9"/>
  <c r="DD60" i="9"/>
  <c r="DD287" i="4"/>
  <c r="DD41" i="9"/>
  <c r="DD40" i="9"/>
  <c r="DD50" i="9"/>
  <c r="DD53" i="9"/>
  <c r="DD55" i="9"/>
  <c r="R12" i="27"/>
  <c r="R16" i="27"/>
  <c r="R20" i="27"/>
  <c r="BV55" i="9"/>
  <c r="BV41" i="9"/>
  <c r="BV40" i="9"/>
  <c r="BV50" i="9"/>
  <c r="BV53" i="9"/>
  <c r="BV60" i="9"/>
  <c r="DB284" i="4"/>
  <c r="S38" i="25"/>
  <c r="S37" i="25"/>
  <c r="S47" i="25"/>
  <c r="S50" i="25"/>
  <c r="AE58" i="9"/>
  <c r="AA45" i="27"/>
  <c r="AA34" i="27"/>
  <c r="AS50" i="25"/>
  <c r="AS47" i="25"/>
  <c r="AS37" i="25"/>
  <c r="AS38" i="25"/>
  <c r="AQ34" i="27"/>
  <c r="AQ45" i="27"/>
  <c r="G34" i="27"/>
  <c r="G45" i="27"/>
  <c r="AV156" i="20"/>
  <c r="CC58" i="9"/>
  <c r="S75" i="27"/>
  <c r="Z38" i="27"/>
  <c r="BB58" i="9"/>
  <c r="BF62" i="8"/>
  <c r="BF72" i="8"/>
  <c r="AN45" i="27"/>
  <c r="AN34" i="27"/>
  <c r="X284" i="4"/>
  <c r="X287" i="4"/>
  <c r="X60" i="8"/>
  <c r="X53" i="8"/>
  <c r="X52" i="8"/>
  <c r="X9" i="8"/>
  <c r="BP126" i="20"/>
  <c r="BP104" i="20"/>
  <c r="BP155" i="20"/>
  <c r="BM8" i="21"/>
  <c r="AX55" i="9"/>
  <c r="AX41" i="9"/>
  <c r="AX40" i="9"/>
  <c r="AX50" i="9"/>
  <c r="AX53" i="9"/>
  <c r="AX60" i="9"/>
  <c r="BG61" i="9"/>
  <c r="BF61" i="9"/>
  <c r="BF60" i="9"/>
  <c r="BH61" i="9"/>
  <c r="AS39" i="27"/>
  <c r="R94" i="27"/>
  <c r="AS37" i="27"/>
  <c r="AS32" i="27"/>
  <c r="AS40" i="27"/>
  <c r="AP61" i="9"/>
  <c r="AN60" i="9"/>
  <c r="AN61" i="9"/>
  <c r="AO61" i="9"/>
  <c r="AU58" i="9"/>
  <c r="G49" i="15"/>
  <c r="G38" i="15"/>
  <c r="G37" i="15"/>
  <c r="G47" i="15"/>
  <c r="H59" i="26"/>
  <c r="H52" i="26"/>
  <c r="H51" i="26"/>
  <c r="H7" i="26"/>
  <c r="DU60" i="9"/>
  <c r="DU41" i="9"/>
  <c r="DU40" i="9"/>
  <c r="DU50" i="9"/>
  <c r="DU53" i="9"/>
  <c r="DU55" i="9"/>
  <c r="S85" i="27"/>
  <c r="AJ38" i="27"/>
  <c r="U156" i="20"/>
  <c r="AD56" i="25"/>
  <c r="AD57" i="25"/>
  <c r="CZ9" i="8"/>
  <c r="CZ52" i="8"/>
  <c r="CZ53" i="8"/>
  <c r="CZ60" i="8"/>
  <c r="Q82" i="27"/>
  <c r="AG21" i="27"/>
  <c r="AD23" i="27"/>
  <c r="AD22" i="27"/>
  <c r="P79" i="27"/>
  <c r="AL61" i="9"/>
  <c r="AK61" i="9"/>
  <c r="AK60" i="9"/>
  <c r="AM61" i="9"/>
  <c r="AV284" i="4"/>
  <c r="BD9" i="8"/>
  <c r="BD52" i="8"/>
  <c r="BD53" i="8"/>
  <c r="BD60" i="8"/>
  <c r="AG62" i="8"/>
  <c r="AG72" i="8"/>
  <c r="AV126" i="20"/>
  <c r="AV104" i="20"/>
  <c r="AV154" i="20"/>
  <c r="AS7" i="21"/>
  <c r="AS6" i="21"/>
  <c r="AK50" i="25"/>
  <c r="AK47" i="25"/>
  <c r="AK37" i="25"/>
  <c r="AK38" i="25"/>
  <c r="AM61" i="26"/>
  <c r="AM71" i="26"/>
  <c r="M44" i="27"/>
  <c r="M49" i="27"/>
  <c r="U62" i="27"/>
  <c r="U126" i="20"/>
  <c r="U104" i="20"/>
  <c r="U154" i="20"/>
  <c r="R7" i="21"/>
  <c r="R6" i="21"/>
  <c r="W60" i="9"/>
  <c r="W41" i="9"/>
  <c r="W40" i="9"/>
  <c r="W50" i="9"/>
  <c r="W53" i="9"/>
  <c r="W55" i="9"/>
  <c r="DP60" i="9"/>
  <c r="DP41" i="9"/>
  <c r="DP40" i="9"/>
  <c r="DP50" i="9"/>
  <c r="DP53" i="9"/>
  <c r="DP55" i="9"/>
  <c r="AB44" i="27"/>
  <c r="AB49" i="27"/>
  <c r="U77" i="27"/>
  <c r="BW287" i="4"/>
  <c r="BW284" i="4"/>
  <c r="AD16" i="27"/>
  <c r="AD20" i="27"/>
  <c r="Q73" i="27"/>
  <c r="X21" i="27"/>
  <c r="CT58" i="9"/>
  <c r="M34" i="27"/>
  <c r="M45" i="27"/>
  <c r="AJ34" i="27"/>
  <c r="AJ45" i="27"/>
  <c r="Y50" i="25"/>
  <c r="Y47" i="25"/>
  <c r="Y37" i="25"/>
  <c r="Y38" i="25"/>
  <c r="AG58" i="9"/>
  <c r="AV60" i="9"/>
  <c r="AV287" i="4"/>
  <c r="AV41" i="9"/>
  <c r="AV40" i="9"/>
  <c r="AV50" i="9"/>
  <c r="AV53" i="9"/>
  <c r="AV55" i="9"/>
  <c r="AE57" i="25"/>
  <c r="AE56" i="25"/>
  <c r="DS58" i="9"/>
  <c r="AH51" i="27"/>
  <c r="AH50" i="27"/>
  <c r="T83" i="27"/>
  <c r="AH44" i="27"/>
  <c r="AH48" i="27"/>
  <c r="AL34" i="27"/>
  <c r="AL45" i="27"/>
  <c r="W38" i="27"/>
  <c r="S72" i="27"/>
  <c r="J60" i="27"/>
  <c r="S86" i="27"/>
  <c r="AK38" i="27"/>
  <c r="CB60" i="9"/>
  <c r="CB41" i="9"/>
  <c r="CB40" i="9"/>
  <c r="CB50" i="9"/>
  <c r="CB53" i="9"/>
  <c r="CB55" i="9"/>
  <c r="AL20" i="27"/>
  <c r="AL16" i="27"/>
  <c r="H58" i="27"/>
  <c r="Q64" i="27"/>
  <c r="O21" i="27"/>
  <c r="BM127" i="20"/>
  <c r="BM128" i="20"/>
  <c r="BL61" i="9"/>
  <c r="BL60" i="9"/>
  <c r="BN61" i="9"/>
  <c r="BM61" i="9"/>
  <c r="AE34" i="27"/>
  <c r="AE45" i="27"/>
  <c r="CA61" i="9"/>
  <c r="CC61" i="9"/>
  <c r="CA60" i="9"/>
  <c r="CB61" i="9"/>
  <c r="I58" i="27"/>
  <c r="R64" i="27"/>
  <c r="AY126" i="20"/>
  <c r="AY104" i="20"/>
  <c r="AY154" i="20"/>
  <c r="AY156" i="20"/>
  <c r="CL60" i="9"/>
  <c r="CL41" i="9"/>
  <c r="CL40" i="9"/>
  <c r="CL50" i="9"/>
  <c r="CL53" i="9"/>
  <c r="CL55" i="9"/>
  <c r="K57" i="27"/>
  <c r="T60" i="27"/>
  <c r="BJ60" i="9"/>
  <c r="BJ41" i="9"/>
  <c r="BJ40" i="9"/>
  <c r="BJ50" i="9"/>
  <c r="BJ53" i="9"/>
  <c r="BJ55" i="9"/>
  <c r="AZ61" i="9"/>
  <c r="AZ60" i="9"/>
  <c r="BA61" i="9"/>
  <c r="BB61" i="9"/>
  <c r="CZ284" i="4"/>
  <c r="V20" i="27"/>
  <c r="V16" i="27"/>
  <c r="DA60" i="8"/>
  <c r="DA53" i="8"/>
  <c r="DA52" i="8"/>
  <c r="DA9" i="8"/>
  <c r="AO55" i="9"/>
  <c r="AO41" i="9"/>
  <c r="AO40" i="9"/>
  <c r="AO50" i="9"/>
  <c r="AO53" i="9"/>
  <c r="AO60" i="9"/>
  <c r="AF44" i="27"/>
  <c r="AF49" i="27"/>
  <c r="U81" i="27"/>
  <c r="Y34" i="27"/>
  <c r="Y45" i="27"/>
  <c r="AK8" i="27"/>
  <c r="CT72" i="8"/>
  <c r="CT62" i="8"/>
  <c r="AF61" i="9"/>
  <c r="AG61" i="9"/>
  <c r="AE61" i="9"/>
  <c r="AE60" i="9"/>
  <c r="BJ287" i="4"/>
  <c r="BJ60" i="8"/>
  <c r="BJ53" i="8"/>
  <c r="BJ52" i="8"/>
  <c r="BJ9" i="8"/>
  <c r="S77" i="27"/>
  <c r="AB38" i="27"/>
  <c r="AO45" i="27"/>
  <c r="AO34" i="27"/>
  <c r="BI61" i="9"/>
  <c r="BJ61" i="9"/>
  <c r="BI60" i="9"/>
  <c r="BK61" i="9"/>
  <c r="DN284" i="4"/>
  <c r="AK33" i="27"/>
  <c r="CX62" i="8"/>
  <c r="CX72" i="8"/>
  <c r="DP287" i="4"/>
  <c r="DP284" i="4"/>
  <c r="DH284" i="4"/>
  <c r="BX9" i="8"/>
  <c r="BX52" i="8"/>
  <c r="BX60" i="8"/>
  <c r="BX53" i="8"/>
  <c r="CX284" i="4"/>
  <c r="CJ284" i="4"/>
  <c r="T61" i="26"/>
  <c r="T71" i="26"/>
  <c r="CL62" i="8"/>
  <c r="CL72" i="8"/>
  <c r="BV62" i="8"/>
  <c r="BV72" i="8"/>
  <c r="DC284" i="4"/>
  <c r="S284" i="4"/>
  <c r="AI62" i="8"/>
  <c r="AI72" i="8"/>
  <c r="Q7" i="26"/>
  <c r="Q51" i="26"/>
  <c r="Q52" i="26"/>
  <c r="Q59" i="26"/>
  <c r="AR33" i="27"/>
  <c r="BA62" i="8"/>
  <c r="BA72" i="8"/>
  <c r="P5" i="16"/>
  <c r="P4" i="16"/>
  <c r="O5" i="16"/>
  <c r="O4" i="16"/>
  <c r="N5" i="16"/>
  <c r="N4" i="16"/>
  <c r="M5" i="16"/>
  <c r="M4" i="16"/>
  <c r="L5" i="16"/>
  <c r="L4" i="16"/>
  <c r="K5" i="16"/>
  <c r="K4" i="16"/>
  <c r="J5" i="16"/>
  <c r="J4" i="16"/>
  <c r="I5" i="16"/>
  <c r="I4" i="16"/>
  <c r="H5" i="16"/>
  <c r="H4" i="16"/>
  <c r="G5" i="16"/>
  <c r="G7" i="16"/>
  <c r="G50" i="16"/>
  <c r="G51" i="16"/>
  <c r="G58" i="16"/>
  <c r="DP62" i="8"/>
  <c r="DP72" i="8"/>
  <c r="I65" i="27"/>
  <c r="R92" i="27"/>
  <c r="AK9" i="8"/>
  <c r="AK52" i="8"/>
  <c r="AK60" i="8"/>
  <c r="AK53" i="8"/>
  <c r="H62" i="8"/>
  <c r="H72" i="8"/>
  <c r="AA38" i="27"/>
  <c r="S76" i="27"/>
  <c r="J61" i="27"/>
  <c r="O49" i="15"/>
  <c r="O47" i="15"/>
  <c r="O37" i="15"/>
  <c r="O38" i="15"/>
  <c r="AY9" i="8"/>
  <c r="AY52" i="8"/>
  <c r="AY53" i="8"/>
  <c r="AY60" i="8"/>
  <c r="DR59" i="9"/>
  <c r="DR62" i="9"/>
  <c r="DS59" i="9"/>
  <c r="DS62" i="9"/>
  <c r="DT59" i="9"/>
  <c r="DT62" i="9"/>
  <c r="DT58" i="9"/>
  <c r="AZ60" i="8"/>
  <c r="V59" i="26"/>
  <c r="V52" i="26"/>
  <c r="V51" i="26"/>
  <c r="V7" i="26"/>
  <c r="DU60" i="8"/>
  <c r="DU53" i="8"/>
  <c r="DU52" i="8"/>
  <c r="DU9" i="8"/>
  <c r="AQ61" i="26"/>
  <c r="AQ71" i="26"/>
  <c r="BV9" i="8"/>
  <c r="BV52" i="8"/>
  <c r="BV53" i="8"/>
  <c r="BV60" i="8"/>
  <c r="AW53" i="8"/>
  <c r="AW52" i="8"/>
  <c r="AW9" i="8"/>
  <c r="DN62" i="8"/>
  <c r="DN72" i="8"/>
  <c r="R69" i="27"/>
  <c r="T39" i="27"/>
  <c r="T37" i="27"/>
  <c r="T32" i="27"/>
  <c r="T40" i="27"/>
  <c r="BH58" i="9"/>
  <c r="CN284" i="4"/>
  <c r="L38" i="15"/>
  <c r="L37" i="15"/>
  <c r="L47" i="15"/>
  <c r="L49" i="15"/>
  <c r="Z50" i="27"/>
  <c r="Z51" i="27"/>
  <c r="T75" i="27"/>
  <c r="Z48" i="27"/>
  <c r="AT59" i="26"/>
  <c r="AT52" i="26"/>
  <c r="AT51" i="26"/>
  <c r="AT7" i="26"/>
  <c r="DB9" i="8"/>
  <c r="DB52" i="8"/>
  <c r="DB60" i="8"/>
  <c r="DB53" i="8"/>
  <c r="X61" i="26"/>
  <c r="X71" i="26"/>
  <c r="AC33" i="27"/>
  <c r="AU62" i="8"/>
  <c r="AU72" i="8"/>
  <c r="AI59" i="26"/>
  <c r="AI52" i="26"/>
  <c r="AI51" i="26"/>
  <c r="AI7" i="26"/>
  <c r="DN9" i="8"/>
  <c r="DN52" i="8"/>
  <c r="DN60" i="8"/>
  <c r="DN53" i="8"/>
  <c r="CM9" i="8"/>
  <c r="CM52" i="8"/>
  <c r="CM53" i="8"/>
  <c r="BK58" i="9"/>
  <c r="AV10" i="21"/>
  <c r="AV11" i="21"/>
  <c r="AV12" i="21"/>
  <c r="AV18" i="21"/>
  <c r="AV15" i="21"/>
  <c r="Q77" i="27"/>
  <c r="AB21" i="27"/>
  <c r="AW284" i="4"/>
  <c r="Z12" i="27"/>
  <c r="Z44" i="27"/>
  <c r="Z49" i="27"/>
  <c r="U75" i="27"/>
  <c r="H67" i="27"/>
  <c r="G67" i="27"/>
  <c r="P94" i="27"/>
  <c r="AS23" i="27"/>
  <c r="AS22" i="27"/>
  <c r="I60" i="16"/>
  <c r="I70" i="16"/>
  <c r="M61" i="26"/>
  <c r="M71" i="26"/>
  <c r="M284" i="4"/>
  <c r="AE7" i="26"/>
  <c r="AE59" i="26"/>
  <c r="AE52" i="26"/>
  <c r="AE51" i="26"/>
  <c r="AP45" i="27"/>
  <c r="AP34" i="27"/>
  <c r="AK284" i="4"/>
  <c r="P58" i="16"/>
  <c r="P51" i="16"/>
  <c r="P50" i="16"/>
  <c r="P7" i="16"/>
  <c r="DP58" i="9"/>
  <c r="AY287" i="4"/>
  <c r="AY284" i="4"/>
  <c r="AL33" i="27"/>
  <c r="S90" i="27"/>
  <c r="AO38" i="27"/>
  <c r="U73" i="27"/>
  <c r="X49" i="27"/>
  <c r="BD62" i="8"/>
  <c r="BD72" i="8"/>
  <c r="AI34" i="27"/>
  <c r="AI45" i="27"/>
  <c r="BV287" i="4"/>
  <c r="BV284" i="4"/>
  <c r="BE9" i="8"/>
  <c r="BE52" i="8"/>
  <c r="BE53" i="8"/>
  <c r="BE60" i="8"/>
  <c r="AH33" i="27"/>
  <c r="H34" i="27"/>
  <c r="H45" i="27"/>
  <c r="AI61" i="26"/>
  <c r="AI71" i="26"/>
  <c r="DL60" i="9"/>
  <c r="DL41" i="9"/>
  <c r="DL40" i="9"/>
  <c r="DL50" i="9"/>
  <c r="DL53" i="9"/>
  <c r="DL55" i="9"/>
  <c r="O22" i="27"/>
  <c r="O23" i="27"/>
  <c r="P61" i="26"/>
  <c r="P71" i="26"/>
  <c r="DL9" i="8"/>
  <c r="DL52" i="8"/>
  <c r="DL53" i="8"/>
  <c r="DL60" i="8"/>
  <c r="H33" i="27"/>
  <c r="S79" i="27"/>
  <c r="AD38" i="27"/>
  <c r="DA284" i="4"/>
  <c r="AS62" i="8"/>
  <c r="AS72" i="8"/>
  <c r="AB9" i="8"/>
  <c r="AB52" i="8"/>
  <c r="AB53" i="8"/>
  <c r="AP38" i="25"/>
  <c r="AP37" i="25"/>
  <c r="AP47" i="25"/>
  <c r="AP50" i="25"/>
  <c r="L20" i="27"/>
  <c r="L16" i="27"/>
  <c r="AS16" i="27"/>
  <c r="AS20" i="27"/>
  <c r="BQ126" i="20"/>
  <c r="BQ104" i="20"/>
  <c r="BQ155" i="20"/>
  <c r="BN8" i="21"/>
  <c r="S37" i="27"/>
  <c r="S40" i="27"/>
  <c r="S39" i="27"/>
  <c r="S62" i="8"/>
  <c r="AL10" i="21"/>
  <c r="AL11" i="21"/>
  <c r="AL12" i="21"/>
  <c r="AL18" i="21"/>
  <c r="AL15" i="21"/>
  <c r="G51" i="27"/>
  <c r="G50" i="27"/>
  <c r="AC58" i="9"/>
  <c r="P64" i="27"/>
  <c r="G58" i="27"/>
  <c r="AW60" i="8"/>
  <c r="U59" i="26"/>
  <c r="U52" i="26"/>
  <c r="U51" i="26"/>
  <c r="U7" i="26"/>
  <c r="AT33" i="27"/>
  <c r="DA55" i="9"/>
  <c r="DA287" i="4"/>
  <c r="DA41" i="9"/>
  <c r="DA40" i="9"/>
  <c r="DA50" i="9"/>
  <c r="DA53" i="9"/>
  <c r="DA60" i="9"/>
  <c r="DR9" i="8"/>
  <c r="DR52" i="8"/>
  <c r="DR53" i="8"/>
  <c r="DR60" i="8"/>
  <c r="Q22" i="27"/>
  <c r="P66" i="27"/>
  <c r="Q23" i="27"/>
  <c r="M62" i="8"/>
  <c r="M72" i="8"/>
  <c r="U95" i="27"/>
  <c r="AT49" i="27"/>
  <c r="AE40" i="27"/>
  <c r="AE39" i="27"/>
  <c r="AE37" i="27"/>
  <c r="BB284" i="4"/>
  <c r="AF10" i="21"/>
  <c r="AF11" i="21"/>
  <c r="AF12" i="21"/>
  <c r="AF18" i="21"/>
  <c r="AF15" i="21"/>
  <c r="U55" i="9"/>
  <c r="U41" i="9"/>
  <c r="U40" i="9"/>
  <c r="U50" i="9"/>
  <c r="U53" i="9"/>
  <c r="U60" i="9"/>
  <c r="AP126" i="20"/>
  <c r="AP104" i="20"/>
  <c r="AP155" i="20"/>
  <c r="AM8" i="21"/>
  <c r="R34" i="27"/>
  <c r="R45" i="27"/>
  <c r="U82" i="27"/>
  <c r="AG49" i="27"/>
  <c r="L58" i="9"/>
  <c r="S32" i="27"/>
  <c r="S71" i="26"/>
  <c r="S61" i="26"/>
  <c r="P34" i="27"/>
  <c r="P45" i="27"/>
  <c r="G57" i="25"/>
  <c r="G56" i="25"/>
  <c r="G58" i="25"/>
  <c r="H55" i="25"/>
  <c r="H58" i="25"/>
  <c r="I55" i="25"/>
  <c r="I58" i="25"/>
  <c r="J55" i="25"/>
  <c r="J58" i="25"/>
  <c r="K55" i="25"/>
  <c r="K58" i="25"/>
  <c r="L55" i="25"/>
  <c r="L58" i="25"/>
  <c r="M55" i="25"/>
  <c r="M58" i="25"/>
  <c r="N55" i="25"/>
  <c r="N58" i="25"/>
  <c r="O55" i="25"/>
  <c r="O58" i="25"/>
  <c r="P55" i="25"/>
  <c r="P58" i="25"/>
  <c r="Q55" i="25"/>
  <c r="Q58" i="25"/>
  <c r="R55" i="25"/>
  <c r="R58" i="25"/>
  <c r="S55" i="25"/>
  <c r="S58" i="25"/>
  <c r="T55" i="25"/>
  <c r="T58" i="25"/>
  <c r="U55" i="25"/>
  <c r="U58" i="25"/>
  <c r="V55" i="25"/>
  <c r="V58" i="25"/>
  <c r="W55" i="25"/>
  <c r="W58" i="25"/>
  <c r="X55" i="25"/>
  <c r="X58" i="25"/>
  <c r="Y55" i="25"/>
  <c r="Y58" i="25"/>
  <c r="Z55" i="25"/>
  <c r="Z58" i="25"/>
  <c r="AA55" i="25"/>
  <c r="AA58" i="25"/>
  <c r="AB55" i="25"/>
  <c r="AB58" i="25"/>
  <c r="AC55" i="25"/>
  <c r="AC58" i="25"/>
  <c r="AD55" i="25"/>
  <c r="AD58" i="25"/>
  <c r="AE55" i="25"/>
  <c r="AE58" i="25"/>
  <c r="AF55" i="25"/>
  <c r="AF58" i="25"/>
  <c r="AG55" i="25"/>
  <c r="AG58" i="25"/>
  <c r="AH55" i="25"/>
  <c r="AH58" i="25"/>
  <c r="AI55" i="25"/>
  <c r="AI58" i="25"/>
  <c r="AJ55" i="25"/>
  <c r="AJ58" i="25"/>
  <c r="AK55" i="25"/>
  <c r="AK58" i="25"/>
  <c r="AL55" i="25"/>
  <c r="AL58" i="25"/>
  <c r="AM55" i="25"/>
  <c r="AM58" i="25"/>
  <c r="AN55" i="25"/>
  <c r="AN58" i="25"/>
  <c r="AO55" i="25"/>
  <c r="AO58" i="25"/>
  <c r="AP55" i="25"/>
  <c r="AP58" i="25"/>
  <c r="AQ55" i="25"/>
  <c r="AQ58" i="25"/>
  <c r="AR55" i="25"/>
  <c r="AR58" i="25"/>
  <c r="AS55" i="25"/>
  <c r="AS58" i="25"/>
  <c r="AT55" i="25"/>
  <c r="AT58" i="25"/>
  <c r="AA56" i="25"/>
  <c r="AA57" i="25"/>
  <c r="AR284" i="4"/>
  <c r="DN58" i="9"/>
  <c r="R156" i="20"/>
  <c r="BM58" i="9"/>
  <c r="P33" i="27"/>
  <c r="BF284" i="4"/>
  <c r="U86" i="27"/>
  <c r="AK49" i="27"/>
  <c r="DR287" i="4"/>
  <c r="DR284" i="4"/>
  <c r="Q16" i="27"/>
  <c r="Q20" i="27"/>
  <c r="AL9" i="8"/>
  <c r="AL52" i="8"/>
  <c r="AL53" i="8"/>
  <c r="AL60" i="8"/>
  <c r="AB284" i="4"/>
  <c r="K62" i="27"/>
  <c r="T80" i="27"/>
  <c r="AQ9" i="8"/>
  <c r="AQ52" i="8"/>
  <c r="AQ53" i="8"/>
  <c r="P50" i="15"/>
  <c r="K59" i="27"/>
  <c r="T68" i="27"/>
  <c r="I57" i="27"/>
  <c r="R60" i="27"/>
  <c r="J22" i="27"/>
  <c r="J23" i="27"/>
  <c r="P59" i="27"/>
  <c r="DK284" i="4"/>
  <c r="Q58" i="9"/>
  <c r="AR287" i="4"/>
  <c r="AR60" i="8"/>
  <c r="AR53" i="8"/>
  <c r="AR52" i="8"/>
  <c r="AR9" i="8"/>
  <c r="P58" i="9"/>
  <c r="CB284" i="4"/>
  <c r="R126" i="20"/>
  <c r="R104" i="20"/>
  <c r="R154" i="20"/>
  <c r="O7" i="21"/>
  <c r="O6" i="21"/>
  <c r="R50" i="25"/>
  <c r="R47" i="25"/>
  <c r="R37" i="25"/>
  <c r="R38" i="25"/>
  <c r="Y7" i="26"/>
  <c r="Y51" i="26"/>
  <c r="Y52" i="26"/>
  <c r="Y59" i="26"/>
  <c r="X62" i="8"/>
  <c r="X72" i="8"/>
  <c r="AK50" i="27"/>
  <c r="AK48" i="27"/>
  <c r="T86" i="27"/>
  <c r="AK44" i="27"/>
  <c r="AK51" i="27"/>
  <c r="X39" i="27"/>
  <c r="X37" i="27"/>
  <c r="X40" i="27"/>
  <c r="R73" i="27"/>
  <c r="CJ62" i="8"/>
  <c r="CJ72" i="8"/>
  <c r="P85" i="27"/>
  <c r="AJ22" i="27"/>
  <c r="AJ23" i="27"/>
  <c r="S87" i="27"/>
  <c r="AL38" i="27"/>
  <c r="CZ55" i="9"/>
  <c r="CZ287" i="4"/>
  <c r="CZ41" i="9"/>
  <c r="CZ40" i="9"/>
  <c r="CZ50" i="9"/>
  <c r="CZ53" i="9"/>
  <c r="CZ60" i="9"/>
  <c r="DG59" i="9"/>
  <c r="DG62" i="9"/>
  <c r="DH59" i="9"/>
  <c r="DH62" i="9"/>
  <c r="DI59" i="9"/>
  <c r="DI62" i="9"/>
  <c r="DJ59" i="9"/>
  <c r="DJ62" i="9"/>
  <c r="DK59" i="9"/>
  <c r="DK62" i="9"/>
  <c r="DL59" i="9"/>
  <c r="DL62" i="9"/>
  <c r="DM59" i="9"/>
  <c r="DM62" i="9"/>
  <c r="DN59" i="9"/>
  <c r="DN62" i="9"/>
  <c r="DO59" i="9"/>
  <c r="DO62" i="9"/>
  <c r="DP59" i="9"/>
  <c r="DP62" i="9"/>
  <c r="DQ59" i="9"/>
  <c r="DQ62" i="9"/>
  <c r="DQ58" i="9"/>
  <c r="Y50" i="27"/>
  <c r="Y48" i="27"/>
  <c r="T74" i="27"/>
  <c r="Y44" i="27"/>
  <c r="Y51" i="27"/>
  <c r="L61" i="9"/>
  <c r="J60" i="9"/>
  <c r="J61" i="9"/>
  <c r="K61" i="9"/>
  <c r="CY60" i="9"/>
  <c r="DA61" i="9"/>
  <c r="CY61" i="9"/>
  <c r="CZ61" i="9"/>
  <c r="N51" i="27"/>
  <c r="N48" i="27"/>
  <c r="N50" i="27"/>
  <c r="T63" i="27"/>
  <c r="AR50" i="27"/>
  <c r="T93" i="27"/>
  <c r="AR48" i="27"/>
  <c r="AR44" i="27"/>
  <c r="AR51" i="27"/>
  <c r="AD61" i="26"/>
  <c r="AD71" i="26"/>
  <c r="V45" i="27"/>
  <c r="V34" i="27"/>
  <c r="CS58" i="9"/>
  <c r="BA287" i="4"/>
  <c r="BA60" i="8"/>
  <c r="BA53" i="8"/>
  <c r="BA52" i="8"/>
  <c r="BA9" i="8"/>
  <c r="T79" i="27"/>
  <c r="AD50" i="27"/>
  <c r="AD51" i="27"/>
  <c r="AD12" i="27"/>
  <c r="AD44" i="27"/>
  <c r="AD48" i="27"/>
  <c r="AF62" i="8"/>
  <c r="AF72" i="8"/>
  <c r="BT287" i="4"/>
  <c r="BT284" i="4"/>
  <c r="V284" i="4"/>
  <c r="AN48" i="27"/>
  <c r="T89" i="27"/>
  <c r="AN50" i="27"/>
  <c r="AN44" i="27"/>
  <c r="AN51" i="27"/>
  <c r="AC11" i="21"/>
  <c r="AC10" i="21"/>
  <c r="AB33" i="27"/>
  <c r="BL48" i="21"/>
  <c r="BL46" i="21"/>
  <c r="J12" i="27"/>
  <c r="J16" i="27"/>
  <c r="J20" i="27"/>
  <c r="BD58" i="9"/>
  <c r="AP22" i="27"/>
  <c r="AP23" i="27"/>
  <c r="P91" i="27"/>
  <c r="AG60" i="9"/>
  <c r="AG41" i="9"/>
  <c r="AG40" i="9"/>
  <c r="AG50" i="9"/>
  <c r="AG53" i="9"/>
  <c r="AG55" i="9"/>
  <c r="AG45" i="27"/>
  <c r="AG34" i="27"/>
  <c r="CG284" i="4"/>
  <c r="AS28" i="27"/>
  <c r="AS33" i="27"/>
  <c r="BZ62" i="8"/>
  <c r="BZ72" i="8"/>
  <c r="P50" i="27"/>
  <c r="T65" i="27"/>
  <c r="P51" i="27"/>
  <c r="P48" i="27"/>
  <c r="X34" i="27"/>
  <c r="X45" i="27"/>
  <c r="CJ58" i="9"/>
  <c r="BD284" i="4"/>
  <c r="BU60" i="8"/>
  <c r="BU53" i="8"/>
  <c r="BU52" i="8"/>
  <c r="BU9" i="8"/>
  <c r="CP284" i="4"/>
  <c r="U34" i="27"/>
  <c r="U45" i="27"/>
  <c r="AA62" i="8"/>
  <c r="AA72" i="8"/>
  <c r="BY9" i="8"/>
  <c r="BY52" i="8"/>
  <c r="BY53" i="8"/>
  <c r="BY60" i="8"/>
  <c r="AQ284" i="4"/>
  <c r="CI62" i="8"/>
  <c r="AG8" i="27"/>
  <c r="CI72" i="8"/>
  <c r="Y9" i="8"/>
  <c r="Y52" i="8"/>
  <c r="Y53" i="8"/>
  <c r="AS45" i="27"/>
  <c r="AS29" i="27"/>
  <c r="AS30" i="27"/>
  <c r="AS34" i="27"/>
  <c r="AE38" i="27"/>
  <c r="S80" i="27"/>
  <c r="J62" i="27"/>
  <c r="AM59" i="26"/>
  <c r="AM52" i="26"/>
  <c r="AM51" i="26"/>
  <c r="AM7" i="26"/>
  <c r="AH62" i="8"/>
  <c r="AH72" i="8"/>
  <c r="O56" i="25"/>
  <c r="O57" i="25"/>
  <c r="S74" i="27"/>
  <c r="Y38" i="27"/>
  <c r="BE58" i="9"/>
  <c r="AP16" i="27"/>
  <c r="AP20" i="27"/>
  <c r="X33" i="27"/>
  <c r="K39" i="27"/>
  <c r="K40" i="27"/>
  <c r="K32" i="27"/>
  <c r="K37" i="27"/>
  <c r="BW62" i="8"/>
  <c r="BW72" i="8"/>
  <c r="AC156" i="20"/>
  <c r="Y20" i="27"/>
  <c r="Y16" i="27"/>
  <c r="W20" i="27"/>
  <c r="W16" i="27"/>
  <c r="AK127" i="20"/>
  <c r="AK128" i="20"/>
  <c r="AP62" i="8"/>
  <c r="AP72" i="8"/>
  <c r="BD60" i="9"/>
  <c r="BD287" i="4"/>
  <c r="BD41" i="9"/>
  <c r="BD40" i="9"/>
  <c r="BD50" i="9"/>
  <c r="BD53" i="9"/>
  <c r="BD55" i="9"/>
  <c r="BE62" i="8"/>
  <c r="BE72" i="8"/>
  <c r="AO284" i="4"/>
  <c r="L60" i="8"/>
  <c r="L53" i="8"/>
  <c r="L52" i="8"/>
  <c r="L9" i="8"/>
  <c r="N38" i="15"/>
  <c r="N37" i="15"/>
  <c r="N47" i="15"/>
  <c r="N49" i="15"/>
  <c r="AE33" i="27"/>
  <c r="CV284" i="4"/>
  <c r="AC126" i="20"/>
  <c r="AC104" i="20"/>
  <c r="AC154" i="20"/>
  <c r="Z7" i="21"/>
  <c r="Z6" i="21"/>
  <c r="H58" i="16"/>
  <c r="H51" i="16"/>
  <c r="H50" i="16"/>
  <c r="H7" i="16"/>
  <c r="AW58" i="9"/>
  <c r="AP284" i="4"/>
  <c r="CB287" i="4"/>
  <c r="CB60" i="8"/>
  <c r="CB53" i="8"/>
  <c r="CB52" i="8"/>
  <c r="CB9" i="8"/>
  <c r="O61" i="26"/>
  <c r="O71" i="26"/>
  <c r="AV62" i="8"/>
  <c r="T8" i="27"/>
  <c r="AV72" i="8"/>
  <c r="M23" i="27"/>
  <c r="P62" i="27"/>
  <c r="M22" i="27"/>
  <c r="Z8" i="27"/>
  <c r="BM72" i="8"/>
  <c r="BM62" i="8"/>
  <c r="AB61" i="26"/>
  <c r="AB71" i="26"/>
  <c r="L59" i="27"/>
  <c r="U68" i="27"/>
  <c r="S49" i="27"/>
  <c r="O8" i="27"/>
  <c r="AE72" i="8"/>
  <c r="AE62" i="8"/>
  <c r="DV9" i="8"/>
  <c r="DV52" i="8"/>
  <c r="DV53" i="8"/>
  <c r="DV60" i="8"/>
  <c r="AH7" i="26"/>
  <c r="AH51" i="26"/>
  <c r="AH52" i="26"/>
  <c r="CJ60" i="8"/>
  <c r="AH59" i="26"/>
  <c r="BY287" i="4"/>
  <c r="BY284" i="4"/>
  <c r="T94" i="27"/>
  <c r="AS48" i="27"/>
  <c r="AS51" i="27"/>
  <c r="AS50" i="27"/>
  <c r="V23" i="27"/>
  <c r="V22" i="27"/>
  <c r="P71" i="27"/>
  <c r="CP62" i="8"/>
  <c r="CP72" i="8"/>
  <c r="Y33" i="27"/>
  <c r="Z45" i="27"/>
  <c r="Z34" i="27"/>
  <c r="AP51" i="27"/>
  <c r="T91" i="27"/>
  <c r="AP50" i="27"/>
  <c r="AP48" i="27"/>
  <c r="N58" i="9"/>
  <c r="DT9" i="8"/>
  <c r="DT52" i="8"/>
  <c r="DT60" i="8"/>
  <c r="DT53" i="8"/>
  <c r="DC62" i="8"/>
  <c r="DC72" i="8"/>
  <c r="AK62" i="8"/>
  <c r="AK72" i="8"/>
  <c r="AT58" i="9"/>
  <c r="AP287" i="4"/>
  <c r="AP60" i="8"/>
  <c r="AP53" i="8"/>
  <c r="AP52" i="8"/>
  <c r="AP9" i="8"/>
  <c r="I159" i="20"/>
  <c r="BH160" i="20"/>
  <c r="X160" i="20"/>
  <c r="AJ160" i="20"/>
  <c r="BN160" i="20"/>
  <c r="BB160" i="20"/>
  <c r="AP160" i="20"/>
  <c r="AV160" i="20"/>
  <c r="AD160" i="20"/>
  <c r="BH46" i="21"/>
  <c r="BH48" i="21"/>
  <c r="CF9" i="8"/>
  <c r="CF52" i="8"/>
  <c r="CF53" i="8"/>
  <c r="CF60" i="8"/>
  <c r="AS58" i="9"/>
  <c r="BI284" i="4"/>
  <c r="DG60" i="9"/>
  <c r="DG41" i="9"/>
  <c r="DG40" i="9"/>
  <c r="DG50" i="9"/>
  <c r="DG53" i="9"/>
  <c r="DG55" i="9"/>
  <c r="M12" i="27"/>
  <c r="M16" i="27"/>
  <c r="M20" i="27"/>
  <c r="X20" i="27"/>
  <c r="X16" i="27"/>
  <c r="AS9" i="8"/>
  <c r="AS52" i="8"/>
  <c r="AS53" i="8"/>
  <c r="AS60" i="8"/>
  <c r="AS12" i="27"/>
  <c r="AS44" i="27"/>
  <c r="AS49" i="27"/>
  <c r="U94" i="27"/>
  <c r="BC284" i="4"/>
  <c r="BG58" i="9"/>
  <c r="W58" i="9"/>
  <c r="AD46" i="21"/>
  <c r="AD48" i="21"/>
  <c r="T9" i="27"/>
  <c r="T28" i="27"/>
  <c r="T33" i="27"/>
  <c r="CX9" i="8"/>
  <c r="CX287" i="4"/>
  <c r="CX60" i="8"/>
  <c r="CX53" i="8"/>
  <c r="CX52" i="8"/>
  <c r="AA126" i="20"/>
  <c r="AA104" i="20"/>
  <c r="AA155" i="20"/>
  <c r="X8" i="21"/>
  <c r="V12" i="27"/>
  <c r="V21" i="27"/>
  <c r="Q71" i="27"/>
  <c r="DC9" i="8"/>
  <c r="DC52" i="8"/>
  <c r="DC287" i="4"/>
  <c r="DC60" i="8"/>
  <c r="DC53" i="8"/>
  <c r="AP12" i="27"/>
  <c r="AP44" i="27"/>
  <c r="AP49" i="27"/>
  <c r="U91" i="27"/>
  <c r="N33" i="27"/>
  <c r="AO127" i="20"/>
  <c r="AO128" i="20"/>
  <c r="I60" i="9"/>
  <c r="I41" i="9"/>
  <c r="I40" i="9"/>
  <c r="I50" i="9"/>
  <c r="I53" i="9"/>
  <c r="I55" i="9"/>
  <c r="X23" i="27"/>
  <c r="X22" i="27"/>
  <c r="P73" i="27"/>
  <c r="V58" i="9"/>
  <c r="BE46" i="21"/>
  <c r="BE48" i="21"/>
  <c r="P96" i="27"/>
  <c r="Q33" i="27"/>
  <c r="M33" i="27"/>
  <c r="AC9" i="8"/>
  <c r="AC52" i="8"/>
  <c r="AC53" i="8"/>
  <c r="AC60" i="8"/>
  <c r="M8" i="27"/>
  <c r="Y72" i="8"/>
  <c r="Y62" i="8"/>
  <c r="R33" i="27"/>
  <c r="G59" i="27"/>
  <c r="P68" i="27"/>
  <c r="AT284" i="4"/>
  <c r="CC9" i="8"/>
  <c r="CC52" i="8"/>
  <c r="CC53" i="8"/>
  <c r="CC60" i="8"/>
  <c r="W33" i="27"/>
  <c r="AW62" i="8"/>
  <c r="AW72" i="8"/>
  <c r="R86" i="27"/>
  <c r="AK40" i="27"/>
  <c r="AK39" i="27"/>
  <c r="AK37" i="27"/>
  <c r="AZ284" i="4"/>
  <c r="CT61" i="9"/>
  <c r="CS61" i="9"/>
  <c r="CU61" i="9"/>
  <c r="CS60" i="9"/>
  <c r="AM34" i="27"/>
  <c r="AM45" i="27"/>
  <c r="CM58" i="9"/>
  <c r="AM58" i="9"/>
  <c r="AC61" i="9"/>
  <c r="AD61" i="9"/>
  <c r="AB61" i="9"/>
  <c r="AB60" i="9"/>
  <c r="R62" i="8"/>
  <c r="R72" i="8"/>
  <c r="AJ17" i="21"/>
  <c r="AK17" i="21"/>
  <c r="AL17" i="21"/>
  <c r="AM17" i="21"/>
  <c r="AN17" i="21"/>
  <c r="AO17" i="21"/>
  <c r="AP17" i="21"/>
  <c r="AP20" i="21"/>
  <c r="T82" i="27"/>
  <c r="AG48" i="27"/>
  <c r="AG50" i="27"/>
  <c r="AG44" i="27"/>
  <c r="AG51" i="27"/>
  <c r="T34" i="27"/>
  <c r="T45" i="27"/>
  <c r="AG9" i="8"/>
  <c r="AG60" i="8"/>
  <c r="AG53" i="8"/>
  <c r="AG52" i="8"/>
  <c r="AT23" i="27"/>
  <c r="AT22" i="27"/>
  <c r="P95" i="27"/>
  <c r="I45" i="27"/>
  <c r="I34" i="27"/>
  <c r="CY59" i="9"/>
  <c r="CY62" i="9"/>
  <c r="CZ59" i="9"/>
  <c r="CZ62" i="9"/>
  <c r="DA59" i="9"/>
  <c r="DA62" i="9"/>
  <c r="DB59" i="9"/>
  <c r="DB62" i="9"/>
  <c r="DC59" i="9"/>
  <c r="DC62" i="9"/>
  <c r="DD59" i="9"/>
  <c r="DD62" i="9"/>
  <c r="DE59" i="9"/>
  <c r="DE62" i="9"/>
  <c r="DF59" i="9"/>
  <c r="DF62" i="9"/>
  <c r="DF58" i="9"/>
  <c r="AK9" i="27"/>
  <c r="AK28" i="27"/>
  <c r="AK32" i="27"/>
  <c r="AK71" i="26"/>
  <c r="AK61" i="26"/>
  <c r="AI10" i="21"/>
  <c r="AI11" i="21"/>
  <c r="AI12" i="21"/>
  <c r="AI18" i="21"/>
  <c r="AI15" i="21"/>
  <c r="AQ156" i="20"/>
  <c r="S60" i="8"/>
  <c r="K59" i="26"/>
  <c r="K52" i="26"/>
  <c r="K51" i="26"/>
  <c r="K7" i="26"/>
  <c r="AJ58" i="9"/>
  <c r="K48" i="27"/>
  <c r="K50" i="27"/>
  <c r="K51" i="27"/>
  <c r="DU287" i="4"/>
  <c r="DU284" i="4"/>
  <c r="U48" i="27"/>
  <c r="U51" i="27"/>
  <c r="U50" i="27"/>
  <c r="T70" i="27"/>
  <c r="BI60" i="8"/>
  <c r="BI53" i="8"/>
  <c r="BI52" i="8"/>
  <c r="BI9" i="8"/>
  <c r="J45" i="27"/>
  <c r="J34" i="27"/>
  <c r="CP60" i="8"/>
  <c r="CP53" i="8"/>
  <c r="CP52" i="8"/>
  <c r="CP9" i="8"/>
  <c r="CS284" i="4"/>
  <c r="CN287" i="4"/>
  <c r="CN60" i="8"/>
  <c r="CN53" i="8"/>
  <c r="CN52" i="8"/>
  <c r="CN9" i="8"/>
  <c r="X48" i="27"/>
  <c r="X50" i="27"/>
  <c r="T73" i="27"/>
  <c r="X12" i="27"/>
  <c r="X44" i="27"/>
  <c r="X51" i="27"/>
  <c r="U62" i="8"/>
  <c r="U72" i="8"/>
  <c r="AQ126" i="20"/>
  <c r="AQ104" i="20"/>
  <c r="AQ154" i="20"/>
  <c r="AN7" i="21"/>
  <c r="AN6" i="21"/>
  <c r="AB39" i="27"/>
  <c r="R77" i="27"/>
  <c r="AB40" i="27"/>
  <c r="AB28" i="27"/>
  <c r="AB32" i="27"/>
  <c r="AB37" i="27"/>
  <c r="AS287" i="4"/>
  <c r="AS284" i="4"/>
  <c r="U44" i="27"/>
  <c r="U49" i="27"/>
  <c r="U70" i="27"/>
  <c r="AR62" i="8"/>
  <c r="AR72" i="8"/>
  <c r="DA62" i="8"/>
  <c r="DA72" i="8"/>
  <c r="AQ37" i="27"/>
  <c r="AQ39" i="27"/>
  <c r="AQ32" i="27"/>
  <c r="AQ40" i="27"/>
  <c r="J61" i="26"/>
  <c r="J71" i="26"/>
  <c r="S28" i="27"/>
  <c r="S33" i="27"/>
  <c r="DB62" i="8"/>
  <c r="DB72" i="8"/>
  <c r="L64" i="27"/>
  <c r="U88" i="27"/>
  <c r="AM49" i="27"/>
  <c r="AN284" i="4"/>
  <c r="R79" i="27"/>
  <c r="AD39" i="27"/>
  <c r="AD40" i="27"/>
  <c r="AD32" i="27"/>
  <c r="AD37" i="27"/>
  <c r="X28" i="27"/>
  <c r="X32" i="27"/>
  <c r="X38" i="27"/>
  <c r="S73" i="27"/>
  <c r="DE62" i="8"/>
  <c r="DE72" i="8"/>
  <c r="M7" i="26"/>
  <c r="M51" i="26"/>
  <c r="M52" i="26"/>
  <c r="Y60" i="8"/>
  <c r="M59" i="26"/>
  <c r="S72" i="8"/>
  <c r="H70" i="16"/>
  <c r="H60" i="16"/>
  <c r="CA62" i="8"/>
  <c r="DI62" i="8"/>
  <c r="DI72" i="8"/>
  <c r="AO7" i="26"/>
  <c r="AO51" i="26"/>
  <c r="AO52" i="26"/>
  <c r="AO59" i="26"/>
  <c r="I62" i="8"/>
  <c r="I72" i="8"/>
  <c r="T57" i="25"/>
  <c r="T56" i="25"/>
  <c r="U284" i="4"/>
  <c r="S7" i="26"/>
  <c r="S51" i="26"/>
  <c r="S52" i="26"/>
  <c r="S59" i="26"/>
  <c r="CN62" i="8"/>
  <c r="CN72" i="8"/>
  <c r="AP61" i="26"/>
  <c r="AP71" i="26"/>
  <c r="BU284" i="4"/>
  <c r="AH61" i="26"/>
  <c r="AH71" i="26"/>
  <c r="AD127" i="20"/>
  <c r="AD128" i="20"/>
  <c r="R75" i="27"/>
  <c r="Z37" i="27"/>
  <c r="Z40" i="27"/>
  <c r="Z39" i="27"/>
  <c r="V39" i="27"/>
  <c r="V40" i="27"/>
  <c r="V37" i="27"/>
  <c r="R71" i="27"/>
  <c r="AG33" i="27"/>
  <c r="AB7" i="26"/>
  <c r="AB51" i="26"/>
  <c r="AB52" i="26"/>
  <c r="AB59" i="26"/>
  <c r="AA9" i="8"/>
  <c r="AA52" i="8"/>
  <c r="AA53" i="8"/>
  <c r="AA60" i="8"/>
  <c r="L7" i="16"/>
  <c r="L50" i="16"/>
  <c r="L51" i="16"/>
  <c r="L58" i="16"/>
  <c r="AH20" i="27"/>
  <c r="AH16" i="27"/>
  <c r="CA72" i="8"/>
  <c r="M70" i="16"/>
  <c r="M60" i="16"/>
  <c r="U13" i="27"/>
  <c r="AF13" i="27"/>
  <c r="Y13" i="27"/>
  <c r="Q13" i="27"/>
  <c r="X13" i="27"/>
  <c r="AQ13" i="27"/>
  <c r="G22" i="27"/>
  <c r="N13" i="27"/>
  <c r="O13" i="27"/>
  <c r="AT13" i="27"/>
  <c r="AH13" i="27"/>
  <c r="K13" i="27"/>
  <c r="AL13" i="27"/>
  <c r="AP13" i="27"/>
  <c r="AD13" i="27"/>
  <c r="G23" i="27"/>
  <c r="I13" i="27"/>
  <c r="R13" i="27"/>
  <c r="W13" i="27"/>
  <c r="AK13" i="27"/>
  <c r="AB13" i="27"/>
  <c r="P13" i="27"/>
  <c r="J13" i="27"/>
  <c r="G13" i="27"/>
  <c r="AJ13" i="27"/>
  <c r="AR13" i="27"/>
  <c r="H13" i="27"/>
  <c r="M13" i="27"/>
  <c r="AA13" i="27"/>
  <c r="L13" i="27"/>
  <c r="AE13" i="27"/>
  <c r="Z13" i="27"/>
  <c r="V13" i="27"/>
  <c r="AG13" i="27"/>
  <c r="AC13" i="27"/>
  <c r="AN13" i="27"/>
  <c r="AS13" i="27"/>
  <c r="T13" i="27"/>
  <c r="AI13" i="27"/>
  <c r="AO13" i="27"/>
  <c r="S13" i="27"/>
  <c r="AM13" i="27"/>
  <c r="P8" i="27"/>
  <c r="AJ72" i="8"/>
  <c r="AJ62" i="8"/>
  <c r="CH284" i="4"/>
  <c r="DJ62" i="8"/>
  <c r="DJ72" i="8"/>
  <c r="P40" i="27"/>
  <c r="P37" i="27"/>
  <c r="R65" i="27"/>
  <c r="P39" i="27"/>
  <c r="BN284" i="4"/>
  <c r="BQ284" i="4"/>
  <c r="AK34" i="27"/>
  <c r="AK45" i="27"/>
  <c r="BO9" i="8"/>
  <c r="BO52" i="8"/>
  <c r="BO53" i="8"/>
  <c r="Z32" i="27"/>
  <c r="Z71" i="26"/>
  <c r="Z61" i="26"/>
  <c r="CO62" i="8"/>
  <c r="CO72" i="8"/>
  <c r="AO62" i="8"/>
  <c r="AO72" i="8"/>
  <c r="V32" i="27"/>
  <c r="V71" i="26"/>
  <c r="V61" i="26"/>
  <c r="W38" i="25"/>
  <c r="W37" i="25"/>
  <c r="W47" i="25"/>
  <c r="W50" i="25"/>
  <c r="AC8" i="27"/>
  <c r="BU72" i="8"/>
  <c r="BU62" i="8"/>
  <c r="M53" i="8"/>
  <c r="M52" i="8"/>
  <c r="M9" i="8"/>
  <c r="CW284" i="4"/>
  <c r="O49" i="27"/>
  <c r="U64" i="27"/>
  <c r="L58" i="27"/>
  <c r="BF60" i="8"/>
  <c r="BF53" i="8"/>
  <c r="BF52" i="8"/>
  <c r="BF9" i="8"/>
  <c r="BZ284" i="4"/>
  <c r="S81" i="27"/>
  <c r="AF38" i="27"/>
  <c r="AO38" i="25"/>
  <c r="AO37" i="25"/>
  <c r="AO47" i="25"/>
  <c r="AO50" i="25"/>
  <c r="O284" i="4"/>
  <c r="CO60" i="8"/>
  <c r="CO53" i="8"/>
  <c r="CO52" i="8"/>
  <c r="CO9" i="8"/>
  <c r="AT48" i="27"/>
  <c r="T95" i="27"/>
  <c r="AT51" i="27"/>
  <c r="AT12" i="27"/>
  <c r="AT44" i="27"/>
  <c r="AT50" i="27"/>
  <c r="CA53" i="8"/>
  <c r="CA52" i="8"/>
  <c r="CA9" i="8"/>
  <c r="AJ12" i="27"/>
  <c r="AJ16" i="27"/>
  <c r="AJ20" i="27"/>
  <c r="G63" i="27"/>
  <c r="P84" i="27"/>
  <c r="BL41" i="9"/>
  <c r="BL40" i="9"/>
  <c r="BL50" i="9"/>
  <c r="BL53" i="9"/>
  <c r="BL55" i="9"/>
  <c r="Z51" i="25"/>
  <c r="Z9" i="27"/>
  <c r="Z28" i="27"/>
  <c r="Z33" i="27"/>
  <c r="G64" i="27"/>
  <c r="P88" i="27"/>
  <c r="K58" i="16"/>
  <c r="K51" i="16"/>
  <c r="K50" i="16"/>
  <c r="K7" i="16"/>
  <c r="Q58" i="27"/>
  <c r="I21" i="27"/>
  <c r="H60" i="8"/>
  <c r="G59" i="26"/>
  <c r="G52" i="26"/>
  <c r="G51" i="26"/>
  <c r="G7" i="26"/>
  <c r="G5" i="26"/>
  <c r="H4" i="26"/>
  <c r="H5" i="26"/>
  <c r="I4" i="26"/>
  <c r="I5" i="26"/>
  <c r="J4" i="26"/>
  <c r="J5" i="26"/>
  <c r="K4" i="26"/>
  <c r="K5" i="26"/>
  <c r="L4" i="26"/>
  <c r="L5" i="26"/>
  <c r="M4" i="26"/>
  <c r="M5" i="26"/>
  <c r="N4" i="26"/>
  <c r="N5" i="26"/>
  <c r="O4" i="26"/>
  <c r="O5" i="26"/>
  <c r="P4" i="26"/>
  <c r="P5" i="26"/>
  <c r="Q4" i="26"/>
  <c r="Q5" i="26"/>
  <c r="R4" i="26"/>
  <c r="R5" i="26"/>
  <c r="S4" i="26"/>
  <c r="S5" i="26"/>
  <c r="T4" i="26"/>
  <c r="T5" i="26"/>
  <c r="U4" i="26"/>
  <c r="U5" i="26"/>
  <c r="V4" i="26"/>
  <c r="V5" i="26"/>
  <c r="W4" i="26"/>
  <c r="W5" i="26"/>
  <c r="X4" i="26"/>
  <c r="X5" i="26"/>
  <c r="Y4" i="26"/>
  <c r="Y5" i="26"/>
  <c r="Z4" i="26"/>
  <c r="Z5" i="26"/>
  <c r="AA4" i="26"/>
  <c r="AA5" i="26"/>
  <c r="AB4" i="26"/>
  <c r="AB5" i="26"/>
  <c r="AC4" i="26"/>
  <c r="AC5" i="26"/>
  <c r="AD4" i="26"/>
  <c r="AD5" i="26"/>
  <c r="AE4" i="26"/>
  <c r="AE5" i="26"/>
  <c r="AF4" i="26"/>
  <c r="AF5" i="26"/>
  <c r="AG4" i="26"/>
  <c r="AG5" i="26"/>
  <c r="AH4" i="26"/>
  <c r="AH5" i="26"/>
  <c r="AI4" i="26"/>
  <c r="AI5" i="26"/>
  <c r="AJ4" i="26"/>
  <c r="AJ5" i="26"/>
  <c r="AK4" i="26"/>
  <c r="AK5" i="26"/>
  <c r="AL4" i="26"/>
  <c r="AL5" i="26"/>
  <c r="AM4" i="26"/>
  <c r="AM5" i="26"/>
  <c r="AN4" i="26"/>
  <c r="AN5" i="26"/>
  <c r="AO4" i="26"/>
  <c r="AO5" i="26"/>
  <c r="AP4" i="26"/>
  <c r="AP5" i="26"/>
  <c r="AQ4" i="26"/>
  <c r="AQ5" i="26"/>
  <c r="AR4" i="26"/>
  <c r="AR5" i="26"/>
  <c r="AS4" i="26"/>
  <c r="AS5" i="26"/>
  <c r="AT4" i="26"/>
  <c r="AT5" i="26"/>
  <c r="W60" i="8"/>
  <c r="W53" i="8"/>
  <c r="W52" i="8"/>
  <c r="W9" i="8"/>
  <c r="H63" i="27"/>
  <c r="Q84" i="27"/>
  <c r="AI21" i="27"/>
  <c r="BQ62" i="8"/>
  <c r="BQ72" i="8"/>
  <c r="L62" i="8"/>
  <c r="L72" i="8"/>
  <c r="P9" i="27"/>
  <c r="P28" i="27"/>
  <c r="P32" i="27"/>
  <c r="P38" i="27"/>
  <c r="S65" i="27"/>
  <c r="AQ60" i="8"/>
  <c r="J58" i="16"/>
  <c r="J51" i="16"/>
  <c r="J50" i="16"/>
  <c r="J7" i="16"/>
  <c r="I23" i="27"/>
  <c r="I22" i="27"/>
  <c r="P58" i="27"/>
  <c r="AQ56" i="25"/>
  <c r="AQ57" i="25"/>
  <c r="AK22" i="27"/>
  <c r="AK23" i="27"/>
  <c r="P86" i="27"/>
  <c r="I284" i="4"/>
  <c r="CW9" i="8"/>
  <c r="CW60" i="8"/>
  <c r="CW53" i="8"/>
  <c r="CW52" i="8"/>
  <c r="AS59" i="26"/>
  <c r="AS52" i="26"/>
  <c r="AS51" i="26"/>
  <c r="AS7" i="26"/>
  <c r="AN62" i="8"/>
  <c r="R8" i="27"/>
  <c r="AN72" i="8"/>
  <c r="AG39" i="27"/>
  <c r="AG37" i="27"/>
  <c r="AG40" i="27"/>
  <c r="R82" i="27"/>
  <c r="U22" i="27"/>
  <c r="P70" i="27"/>
  <c r="U23" i="27"/>
  <c r="R87" i="27"/>
  <c r="AL39" i="27"/>
  <c r="AL37" i="27"/>
  <c r="AL40" i="27"/>
  <c r="L61" i="27"/>
  <c r="U76" i="27"/>
  <c r="AA49" i="27"/>
  <c r="DH62" i="8"/>
  <c r="AP8" i="27"/>
  <c r="DH72" i="8"/>
  <c r="U287" i="4"/>
  <c r="U60" i="8"/>
  <c r="U53" i="8"/>
  <c r="U52" i="8"/>
  <c r="U9" i="8"/>
  <c r="R61" i="26"/>
  <c r="R71" i="26"/>
  <c r="O33" i="27"/>
  <c r="I12" i="27"/>
  <c r="I16" i="27"/>
  <c r="I20" i="27"/>
  <c r="CV60" i="8"/>
  <c r="AL59" i="26"/>
  <c r="AL52" i="26"/>
  <c r="AL51" i="26"/>
  <c r="AL7" i="26"/>
  <c r="I33" i="27"/>
  <c r="AJ8" i="27"/>
  <c r="CQ72" i="8"/>
  <c r="CQ62" i="8"/>
  <c r="AK16" i="27"/>
  <c r="AK20" i="27"/>
  <c r="CS41" i="9"/>
  <c r="CS40" i="9"/>
  <c r="CS50" i="9"/>
  <c r="CS53" i="9"/>
  <c r="CS55" i="9"/>
  <c r="AK51" i="25"/>
  <c r="AK12" i="27"/>
  <c r="AK21" i="27"/>
  <c r="Q86" i="27"/>
  <c r="DF62" i="8"/>
  <c r="DF72" i="8"/>
  <c r="S83" i="27"/>
  <c r="AH38" i="27"/>
  <c r="DS62" i="8"/>
  <c r="DS72" i="8"/>
  <c r="DJ284" i="4"/>
  <c r="AG9" i="27"/>
  <c r="AG28" i="27"/>
  <c r="AG32" i="27"/>
  <c r="AG71" i="26"/>
  <c r="AG61" i="26"/>
  <c r="BG284" i="4"/>
  <c r="U21" i="27"/>
  <c r="Q70" i="27"/>
  <c r="CW62" i="8"/>
  <c r="CW72" i="8"/>
  <c r="AL28" i="27"/>
  <c r="AL32" i="27"/>
  <c r="AL71" i="26"/>
  <c r="AL61" i="26"/>
  <c r="R59" i="27"/>
  <c r="J39" i="27"/>
  <c r="J40" i="27"/>
  <c r="J37" i="27"/>
  <c r="AO287" i="4"/>
  <c r="AO60" i="8"/>
  <c r="AO53" i="8"/>
  <c r="AO52" i="8"/>
  <c r="AO9" i="8"/>
  <c r="L287" i="4"/>
  <c r="L284" i="4"/>
  <c r="DT7" i="8"/>
  <c r="DU6" i="8"/>
  <c r="DU7" i="8"/>
  <c r="DV6" i="8"/>
  <c r="DV287" i="4"/>
  <c r="DV284" i="4"/>
  <c r="AE51" i="27"/>
  <c r="AE50" i="27"/>
  <c r="AE48" i="27"/>
  <c r="Y284" i="4"/>
  <c r="S63" i="27"/>
  <c r="N38" i="27"/>
  <c r="BB62" i="8"/>
  <c r="BB72" i="8"/>
  <c r="CY9" i="8"/>
  <c r="CY60" i="8"/>
  <c r="CY53" i="8"/>
  <c r="CY52" i="8"/>
  <c r="AL56" i="25"/>
  <c r="AL57" i="25"/>
  <c r="AM8" i="27"/>
  <c r="CZ72" i="8"/>
  <c r="CZ62" i="8"/>
  <c r="AE50" i="25"/>
  <c r="AE47" i="25"/>
  <c r="AE37" i="25"/>
  <c r="AE38" i="25"/>
  <c r="L40" i="27"/>
  <c r="L37" i="27"/>
  <c r="L39" i="27"/>
  <c r="R61" i="27"/>
  <c r="AA61" i="26"/>
  <c r="AA71" i="26"/>
  <c r="J32" i="27"/>
  <c r="J38" i="27"/>
  <c r="S59" i="27"/>
  <c r="DO9" i="8"/>
  <c r="DO52" i="8"/>
  <c r="DO53" i="8"/>
  <c r="DO60" i="8"/>
  <c r="P78" i="27"/>
  <c r="AC23" i="27"/>
  <c r="AC22" i="27"/>
  <c r="CS287" i="4"/>
  <c r="CS60" i="8"/>
  <c r="AK59" i="26"/>
  <c r="AK52" i="26"/>
  <c r="AK51" i="26"/>
  <c r="AK7" i="26"/>
  <c r="BQ287" i="4"/>
  <c r="BQ60" i="8"/>
  <c r="BQ53" i="8"/>
  <c r="BQ52" i="8"/>
  <c r="BQ9" i="8"/>
  <c r="R284" i="4"/>
  <c r="AE44" i="27"/>
  <c r="AE49" i="27"/>
  <c r="U80" i="27"/>
  <c r="L62" i="27"/>
  <c r="CL284" i="4"/>
  <c r="BK9" i="8"/>
  <c r="BK52" i="8"/>
  <c r="BK53" i="8"/>
  <c r="BK60" i="8"/>
  <c r="V28" i="27"/>
  <c r="V33" i="27"/>
  <c r="DF9" i="8"/>
  <c r="DF52" i="8"/>
  <c r="DF53" i="8"/>
  <c r="DF60" i="8"/>
  <c r="DS9" i="8"/>
  <c r="DS52" i="8"/>
  <c r="DS53" i="8"/>
  <c r="DS60" i="8"/>
  <c r="AM50" i="25"/>
  <c r="AM47" i="25"/>
  <c r="AM37" i="25"/>
  <c r="AM38" i="25"/>
  <c r="I38" i="15"/>
  <c r="I37" i="15"/>
  <c r="I47" i="15"/>
  <c r="I49" i="15"/>
  <c r="CG60" i="8"/>
  <c r="CG53" i="8"/>
  <c r="CG52" i="8"/>
  <c r="CG9" i="8"/>
  <c r="BZ287" i="4"/>
  <c r="BZ60" i="8"/>
  <c r="BZ53" i="8"/>
  <c r="BZ52" i="8"/>
  <c r="BZ9" i="8"/>
  <c r="BG287" i="4"/>
  <c r="BG60" i="8"/>
  <c r="BG53" i="8"/>
  <c r="BG52" i="8"/>
  <c r="BG9" i="8"/>
  <c r="K28" i="27"/>
  <c r="K33" i="27"/>
  <c r="O287" i="4"/>
  <c r="O60" i="8"/>
  <c r="O53" i="8"/>
  <c r="O52" i="8"/>
  <c r="O9" i="8"/>
  <c r="AM50" i="27"/>
  <c r="AM48" i="27"/>
  <c r="AM44" i="27"/>
  <c r="AM51" i="27"/>
  <c r="V62" i="8"/>
  <c r="V72" i="8"/>
  <c r="AA48" i="27"/>
  <c r="AA51" i="27"/>
  <c r="AA50" i="27"/>
  <c r="CE62" i="8"/>
  <c r="CE72" i="8"/>
  <c r="CD60" i="8"/>
  <c r="CD53" i="8"/>
  <c r="CD52" i="8"/>
  <c r="CD9" i="8"/>
  <c r="L32" i="27"/>
  <c r="L71" i="26"/>
  <c r="L61" i="26"/>
  <c r="AA37" i="27"/>
  <c r="AA40" i="27"/>
  <c r="AA39" i="27"/>
  <c r="AM284" i="4"/>
  <c r="AC21" i="27"/>
  <c r="Q78" i="27"/>
  <c r="AC37" i="27"/>
  <c r="R78" i="27"/>
  <c r="AC40" i="27"/>
  <c r="AC39" i="27"/>
  <c r="AP7" i="26"/>
  <c r="AP51" i="26"/>
  <c r="AP52" i="26"/>
  <c r="DH60" i="8"/>
  <c r="AP59" i="26"/>
  <c r="DT284" i="4"/>
  <c r="S89" i="27"/>
  <c r="AN38" i="27"/>
  <c r="I287" i="4"/>
  <c r="I60" i="8"/>
  <c r="I53" i="8"/>
  <c r="I52" i="8"/>
  <c r="I9" i="8"/>
  <c r="BM284" i="4"/>
  <c r="DL62" i="8"/>
  <c r="DL72" i="8"/>
  <c r="M39" i="27"/>
  <c r="M37" i="27"/>
  <c r="M40" i="27"/>
  <c r="R62" i="27"/>
  <c r="AE23" i="27"/>
  <c r="AE22" i="27"/>
  <c r="S95" i="27"/>
  <c r="AT38" i="27"/>
  <c r="T66" i="27"/>
  <c r="Q50" i="27"/>
  <c r="Q51" i="27"/>
  <c r="Q48" i="27"/>
  <c r="CB62" i="8"/>
  <c r="CB72" i="8"/>
  <c r="AA44" i="27"/>
  <c r="T76" i="27"/>
  <c r="K61" i="27"/>
  <c r="P74" i="27"/>
  <c r="Y22" i="27"/>
  <c r="Y23" i="27"/>
  <c r="AX284" i="4"/>
  <c r="AA32" i="27"/>
  <c r="R76" i="27"/>
  <c r="I61" i="27"/>
  <c r="H64" i="27"/>
  <c r="Q88" i="27"/>
  <c r="AM21" i="27"/>
  <c r="BG62" i="8"/>
  <c r="BG72" i="8"/>
  <c r="AC9" i="27"/>
  <c r="AC28" i="27"/>
  <c r="AC32" i="27"/>
  <c r="AC71" i="26"/>
  <c r="AC61" i="26"/>
  <c r="BM287" i="4"/>
  <c r="BM60" i="8"/>
  <c r="BM53" i="8"/>
  <c r="BM52" i="8"/>
  <c r="BM9" i="8"/>
  <c r="BP72" i="8"/>
  <c r="BP62" i="8"/>
  <c r="DJ287" i="4"/>
  <c r="DJ60" i="8"/>
  <c r="DJ53" i="8"/>
  <c r="DJ52" i="8"/>
  <c r="DJ9" i="8"/>
  <c r="CM60" i="8"/>
  <c r="N58" i="16"/>
  <c r="N51" i="16"/>
  <c r="N50" i="16"/>
  <c r="N7" i="16"/>
  <c r="O40" i="27"/>
  <c r="O37" i="27"/>
  <c r="O39" i="27"/>
  <c r="Y287" i="4"/>
  <c r="Y41" i="9"/>
  <c r="Y40" i="9"/>
  <c r="Y50" i="9"/>
  <c r="Y53" i="9"/>
  <c r="Y55" i="9"/>
  <c r="M51" i="25"/>
  <c r="M9" i="27"/>
  <c r="M28" i="27"/>
  <c r="M32" i="27"/>
  <c r="M38" i="27"/>
  <c r="S62" i="27"/>
  <c r="AE12" i="27"/>
  <c r="P80" i="27"/>
  <c r="G62" i="27"/>
  <c r="BT62" i="8"/>
  <c r="BT72" i="8"/>
  <c r="Q12" i="27"/>
  <c r="Q44" i="27"/>
  <c r="Q49" i="27"/>
  <c r="U66" i="27"/>
  <c r="AQ62" i="8"/>
  <c r="S57" i="27"/>
  <c r="H38" i="27"/>
  <c r="Y12" i="27"/>
  <c r="Y21" i="27"/>
  <c r="Q74" i="27"/>
  <c r="Y127" i="20"/>
  <c r="Y128" i="20"/>
  <c r="AE284" i="4"/>
  <c r="R63" i="27"/>
  <c r="N40" i="27"/>
  <c r="N39" i="27"/>
  <c r="N37" i="27"/>
  <c r="K21" i="27"/>
  <c r="Q60" i="27"/>
  <c r="H57" i="27"/>
  <c r="R287" i="4"/>
  <c r="R60" i="8"/>
  <c r="R53" i="8"/>
  <c r="R52" i="8"/>
  <c r="R9" i="8"/>
  <c r="Q9" i="8"/>
  <c r="Q52" i="8"/>
  <c r="Q53" i="8"/>
  <c r="Q60" i="8"/>
  <c r="CL287" i="4"/>
  <c r="CL60" i="8"/>
  <c r="CL53" i="8"/>
  <c r="CL52" i="8"/>
  <c r="CL9" i="8"/>
  <c r="BK287" i="4"/>
  <c r="BK284" i="4"/>
  <c r="BJ62" i="8"/>
  <c r="BJ72" i="8"/>
  <c r="DF287" i="4"/>
  <c r="DF284" i="4"/>
  <c r="DT62" i="8"/>
  <c r="DT72" i="8"/>
  <c r="DS287" i="4"/>
  <c r="DS284" i="4"/>
  <c r="BP9" i="8"/>
  <c r="BP52" i="8"/>
  <c r="BP53" i="8"/>
  <c r="BP60" i="8"/>
  <c r="AI9" i="8"/>
  <c r="AI52" i="8"/>
  <c r="AI53" i="8"/>
  <c r="AI60" i="8"/>
  <c r="R85" i="27"/>
  <c r="AJ40" i="27"/>
  <c r="AJ39" i="27"/>
  <c r="AJ37" i="27"/>
  <c r="AQ21" i="27"/>
  <c r="Q92" i="27"/>
  <c r="H65" i="27"/>
  <c r="BS284" i="4"/>
  <c r="S9" i="27"/>
  <c r="S8" i="27"/>
  <c r="AQ72" i="8"/>
  <c r="J70" i="16"/>
  <c r="J60" i="16"/>
  <c r="U12" i="27"/>
  <c r="U16" i="27"/>
  <c r="U20" i="27"/>
  <c r="BB127" i="20"/>
  <c r="BB128" i="20"/>
  <c r="AL22" i="27"/>
  <c r="AL23" i="27"/>
  <c r="P87" i="27"/>
  <c r="AB20" i="27"/>
  <c r="AB16" i="27"/>
  <c r="AP33" i="27"/>
  <c r="AO37" i="27"/>
  <c r="AO40" i="27"/>
  <c r="R90" i="27"/>
  <c r="AO39" i="27"/>
  <c r="AM287" i="4"/>
  <c r="AM60" i="8"/>
  <c r="AM53" i="8"/>
  <c r="AM52" i="8"/>
  <c r="AM9" i="8"/>
  <c r="DQ9" i="8"/>
  <c r="DQ52" i="8"/>
  <c r="DQ60" i="8"/>
  <c r="DQ53" i="8"/>
  <c r="AM23" i="27"/>
  <c r="AM12" i="27"/>
  <c r="AM22" i="27"/>
  <c r="N28" i="27"/>
  <c r="N32" i="27"/>
  <c r="N71" i="26"/>
  <c r="N61" i="26"/>
  <c r="I37" i="27"/>
  <c r="R58" i="27"/>
  <c r="I40" i="27"/>
  <c r="I39" i="27"/>
  <c r="CK9" i="8"/>
  <c r="CK52" i="8"/>
  <c r="CK53" i="8"/>
  <c r="CK60" i="8"/>
  <c r="AD28" i="27"/>
  <c r="AD33" i="27"/>
  <c r="U90" i="27"/>
  <c r="AO49" i="27"/>
  <c r="AO20" i="27"/>
  <c r="AO16" i="27"/>
  <c r="O9" i="27"/>
  <c r="O28" i="27"/>
  <c r="O32" i="27"/>
  <c r="O38" i="27"/>
  <c r="S64" i="27"/>
  <c r="J58" i="27"/>
  <c r="CP287" i="4"/>
  <c r="CP41" i="9"/>
  <c r="CP40" i="9"/>
  <c r="CP50" i="9"/>
  <c r="CP53" i="9"/>
  <c r="CP55" i="9"/>
  <c r="AJ51" i="25"/>
  <c r="AJ9" i="27"/>
  <c r="AJ28" i="27"/>
  <c r="AJ32" i="27"/>
  <c r="AJ71" i="26"/>
  <c r="AJ61" i="26"/>
  <c r="AB62" i="8"/>
  <c r="AB72" i="8"/>
  <c r="AD284" i="4"/>
  <c r="H8" i="27"/>
  <c r="K72" i="8"/>
  <c r="K62" i="8"/>
  <c r="J9" i="8"/>
  <c r="J52" i="8"/>
  <c r="J60" i="8"/>
  <c r="J53" i="8"/>
  <c r="BE287" i="4"/>
  <c r="BE284" i="4"/>
  <c r="BB287" i="4"/>
  <c r="BB60" i="8"/>
  <c r="BB53" i="8"/>
  <c r="BB52" i="8"/>
  <c r="BB9" i="8"/>
  <c r="AG38" i="25"/>
  <c r="AG37" i="25"/>
  <c r="AG47" i="25"/>
  <c r="AG50" i="25"/>
  <c r="DK53" i="8"/>
  <c r="DK52" i="8"/>
  <c r="DK9" i="8"/>
  <c r="AL12" i="27"/>
  <c r="AL21" i="27"/>
  <c r="Q87" i="27"/>
  <c r="AI50" i="27"/>
  <c r="AI48" i="27"/>
  <c r="AI51" i="27"/>
  <c r="AT9" i="8"/>
  <c r="AT52" i="8"/>
  <c r="AT53" i="8"/>
  <c r="AX287" i="4"/>
  <c r="AX60" i="8"/>
  <c r="AX53" i="8"/>
  <c r="AX52" i="8"/>
  <c r="AX9" i="8"/>
  <c r="K9" i="27"/>
  <c r="K8" i="27"/>
  <c r="T72" i="8"/>
  <c r="T62" i="8"/>
  <c r="AO32" i="27"/>
  <c r="AO71" i="26"/>
  <c r="AO61" i="26"/>
  <c r="L60" i="27"/>
  <c r="U72" i="27"/>
  <c r="W49" i="27"/>
  <c r="Q62" i="8"/>
  <c r="Q72" i="8"/>
  <c r="DG62" i="8"/>
  <c r="AO8" i="27"/>
  <c r="DG72" i="8"/>
  <c r="P63" i="27"/>
  <c r="N22" i="27"/>
  <c r="N23" i="27"/>
  <c r="I28" i="27"/>
  <c r="I32" i="27"/>
  <c r="I71" i="26"/>
  <c r="I61" i="26"/>
  <c r="L8" i="27"/>
  <c r="W72" i="8"/>
  <c r="W62" i="8"/>
  <c r="K284" i="4"/>
  <c r="AA7" i="26"/>
  <c r="AA51" i="26"/>
  <c r="AA52" i="26"/>
  <c r="BO60" i="8"/>
  <c r="AA59" i="26"/>
  <c r="AU284" i="4"/>
  <c r="CA60" i="8"/>
  <c r="M58" i="16"/>
  <c r="M51" i="16"/>
  <c r="M50" i="16"/>
  <c r="M7" i="16"/>
  <c r="AE8" i="27"/>
  <c r="CC72" i="8"/>
  <c r="CC62" i="8"/>
  <c r="AH41" i="9"/>
  <c r="AH40" i="9"/>
  <c r="AH50" i="9"/>
  <c r="AH53" i="9"/>
  <c r="AH55" i="9"/>
  <c r="P51" i="25"/>
  <c r="P12" i="27"/>
  <c r="P44" i="27"/>
  <c r="P49" i="27"/>
  <c r="U65" i="27"/>
  <c r="AG287" i="4"/>
  <c r="AG284" i="4"/>
  <c r="G44" i="27"/>
  <c r="G49" i="27"/>
  <c r="U56" i="27"/>
  <c r="L56" i="27"/>
  <c r="CW55" i="9"/>
  <c r="CW287" i="4"/>
  <c r="CW41" i="9"/>
  <c r="CW40" i="9"/>
  <c r="CW50" i="9"/>
  <c r="CW53" i="9"/>
  <c r="CW60" i="9"/>
  <c r="BZ58" i="9"/>
  <c r="CF287" i="4"/>
  <c r="CF284" i="4"/>
  <c r="DO287" i="4"/>
  <c r="DO284" i="4"/>
  <c r="H61" i="26"/>
  <c r="H71" i="26"/>
  <c r="P69" i="27"/>
  <c r="T22" i="27"/>
  <c r="T23" i="27"/>
  <c r="BU287" i="4"/>
  <c r="BU41" i="9"/>
  <c r="BU40" i="9"/>
  <c r="BU50" i="9"/>
  <c r="BU53" i="9"/>
  <c r="BU55" i="9"/>
  <c r="AC51" i="25"/>
  <c r="AC12" i="27"/>
  <c r="AC16" i="27"/>
  <c r="AC20" i="27"/>
  <c r="S50" i="27"/>
  <c r="S48" i="27"/>
  <c r="S44" i="27"/>
  <c r="S51" i="27"/>
  <c r="AL287" i="4"/>
  <c r="AL284" i="4"/>
  <c r="CM284" i="4"/>
  <c r="M60" i="8"/>
  <c r="I59" i="26"/>
  <c r="I52" i="26"/>
  <c r="I51" i="26"/>
  <c r="I7" i="26"/>
  <c r="BI62" i="8"/>
  <c r="BI72" i="8"/>
  <c r="CC287" i="4"/>
  <c r="CC284" i="4"/>
  <c r="P89" i="27"/>
  <c r="AN23" i="27"/>
  <c r="AN22" i="27"/>
  <c r="BX287" i="4"/>
  <c r="BX41" i="9"/>
  <c r="BX40" i="9"/>
  <c r="BX50" i="9"/>
  <c r="BX53" i="9"/>
  <c r="BX55" i="9"/>
  <c r="AD51" i="25"/>
  <c r="AD9" i="27"/>
  <c r="AD8" i="27"/>
  <c r="BX72" i="8"/>
  <c r="BX62" i="8"/>
  <c r="DE9" i="8"/>
  <c r="DE52" i="8"/>
  <c r="DE60" i="8"/>
  <c r="DE53" i="8"/>
  <c r="AA28" i="27"/>
  <c r="AA33" i="27"/>
  <c r="BF127" i="20"/>
  <c r="BF128" i="20"/>
  <c r="V60" i="8"/>
  <c r="V53" i="8"/>
  <c r="V52" i="8"/>
  <c r="V9" i="8"/>
  <c r="CU284" i="4"/>
  <c r="BR284" i="4"/>
  <c r="AA21" i="27"/>
  <c r="Q76" i="27"/>
  <c r="H61" i="27"/>
  <c r="J38" i="15"/>
  <c r="J37" i="15"/>
  <c r="J47" i="15"/>
  <c r="J49" i="15"/>
  <c r="AN40" i="27"/>
  <c r="R89" i="27"/>
  <c r="AN39" i="27"/>
  <c r="AN37" i="27"/>
  <c r="AI44" i="27"/>
  <c r="T84" i="27"/>
  <c r="K63" i="27"/>
  <c r="F7" i="21"/>
  <c r="M287" i="4"/>
  <c r="M41" i="9"/>
  <c r="M40" i="9"/>
  <c r="M50" i="9"/>
  <c r="M53" i="9"/>
  <c r="M55" i="9"/>
  <c r="I51" i="25"/>
  <c r="I9" i="27"/>
  <c r="I8" i="27"/>
  <c r="O72" i="8"/>
  <c r="O62" i="8"/>
  <c r="AT8" i="27"/>
  <c r="DU72" i="8"/>
  <c r="DU62" i="8"/>
  <c r="AF22" i="27"/>
  <c r="AF23" i="27"/>
  <c r="P81" i="27"/>
  <c r="Q287" i="4"/>
  <c r="Q284" i="4"/>
  <c r="N16" i="27"/>
  <c r="N20" i="27"/>
  <c r="R40" i="27"/>
  <c r="R39" i="27"/>
  <c r="R67" i="27"/>
  <c r="R37" i="27"/>
  <c r="T284" i="4"/>
  <c r="G38" i="27"/>
  <c r="S56" i="27"/>
  <c r="J56" i="27"/>
  <c r="BP287" i="4"/>
  <c r="BP284" i="4"/>
  <c r="AR8" i="27"/>
  <c r="DO72" i="8"/>
  <c r="DO62" i="8"/>
  <c r="AI287" i="4"/>
  <c r="AI284" i="4"/>
  <c r="N56" i="25"/>
  <c r="N57" i="25"/>
  <c r="CM62" i="8"/>
  <c r="BS287" i="4"/>
  <c r="BS60" i="8"/>
  <c r="BS53" i="8"/>
  <c r="BS52" i="8"/>
  <c r="BS9" i="8"/>
  <c r="DD62" i="8"/>
  <c r="AN8" i="27"/>
  <c r="DD72" i="8"/>
  <c r="DL287" i="4"/>
  <c r="DL284" i="4"/>
  <c r="P77" i="27"/>
  <c r="AB22" i="27"/>
  <c r="AB12" i="27"/>
  <c r="AB23" i="27"/>
  <c r="L9" i="27"/>
  <c r="L28" i="27"/>
  <c r="L33" i="27"/>
  <c r="AC60" i="9"/>
  <c r="AC41" i="9"/>
  <c r="AC40" i="9"/>
  <c r="AC50" i="9"/>
  <c r="AC53" i="9"/>
  <c r="AC55" i="9"/>
  <c r="P56" i="27"/>
  <c r="G56" i="27"/>
  <c r="G66" i="27"/>
  <c r="H66" i="27"/>
  <c r="AT41" i="9"/>
  <c r="AT40" i="9"/>
  <c r="AT50" i="9"/>
  <c r="AT53" i="9"/>
  <c r="AT55" i="9"/>
  <c r="T51" i="25"/>
  <c r="T12" i="27"/>
  <c r="T16" i="27"/>
  <c r="T20" i="27"/>
  <c r="AC287" i="4"/>
  <c r="AC284" i="4"/>
  <c r="K44" i="27"/>
  <c r="K49" i="27"/>
  <c r="U60" i="27"/>
  <c r="L57" i="27"/>
  <c r="R57" i="27"/>
  <c r="H40" i="27"/>
  <c r="H39" i="27"/>
  <c r="H9" i="27"/>
  <c r="H28" i="27"/>
  <c r="H32" i="27"/>
  <c r="H37" i="27"/>
  <c r="P60" i="8"/>
  <c r="J59" i="26"/>
  <c r="J52" i="26"/>
  <c r="J51" i="26"/>
  <c r="J7" i="26"/>
  <c r="AI23" i="27"/>
  <c r="AI22" i="27"/>
  <c r="S22" i="27"/>
  <c r="S51" i="25"/>
  <c r="S12" i="27"/>
  <c r="S23" i="27"/>
  <c r="AT287" i="4"/>
  <c r="AT60" i="8"/>
  <c r="T59" i="26"/>
  <c r="T52" i="26"/>
  <c r="T51" i="26"/>
  <c r="T7" i="26"/>
  <c r="W22" i="27"/>
  <c r="W23" i="27"/>
  <c r="W21" i="27"/>
  <c r="Q72" i="27"/>
  <c r="H60" i="27"/>
  <c r="H38" i="15"/>
  <c r="H37" i="15"/>
  <c r="H47" i="15"/>
  <c r="H49" i="15"/>
  <c r="L22" i="27"/>
  <c r="L23" i="27"/>
  <c r="V287" i="4"/>
  <c r="V41" i="9"/>
  <c r="V40" i="9"/>
  <c r="V50" i="9"/>
  <c r="V53" i="9"/>
  <c r="V55" i="9"/>
  <c r="L51" i="25"/>
  <c r="L12" i="27"/>
  <c r="P61" i="27"/>
  <c r="AF8" i="27"/>
  <c r="CF72" i="8"/>
  <c r="CF62" i="8"/>
  <c r="AN12" i="27"/>
  <c r="AN16" i="27"/>
  <c r="AN20" i="27"/>
  <c r="AI12" i="27"/>
  <c r="AI16" i="27"/>
  <c r="AI20" i="27"/>
  <c r="Z9" i="8"/>
  <c r="Z60" i="8"/>
  <c r="Z53" i="8"/>
  <c r="Z52" i="8"/>
  <c r="CB59" i="9"/>
  <c r="CB62" i="9"/>
  <c r="CC59" i="9"/>
  <c r="CC62" i="9"/>
  <c r="CD59" i="9"/>
  <c r="CD62" i="9"/>
  <c r="CE59" i="9"/>
  <c r="CE62" i="9"/>
  <c r="CF59" i="9"/>
  <c r="CF62" i="9"/>
  <c r="CG59" i="9"/>
  <c r="CG62" i="9"/>
  <c r="CH59" i="9"/>
  <c r="CH62" i="9"/>
  <c r="CI59" i="9"/>
  <c r="CI62" i="9"/>
  <c r="CJ59" i="9"/>
  <c r="CJ62" i="9"/>
  <c r="CK59" i="9"/>
  <c r="CK62" i="9"/>
  <c r="CL59" i="9"/>
  <c r="CL62" i="9"/>
  <c r="CM59" i="9"/>
  <c r="CM62" i="9"/>
  <c r="CN59" i="9"/>
  <c r="CN62" i="9"/>
  <c r="CO59" i="9"/>
  <c r="CO62" i="9"/>
  <c r="CP59" i="9"/>
  <c r="CP62" i="9"/>
  <c r="CQ59" i="9"/>
  <c r="CQ62" i="9"/>
  <c r="CR59" i="9"/>
  <c r="CR62" i="9"/>
  <c r="CS59" i="9"/>
  <c r="CS62" i="9"/>
  <c r="CT59" i="9"/>
  <c r="CT62" i="9"/>
  <c r="CU59" i="9"/>
  <c r="CU62" i="9"/>
  <c r="CV59" i="9"/>
  <c r="CV62" i="9"/>
  <c r="CW59" i="9"/>
  <c r="CW62" i="9"/>
  <c r="CX59" i="9"/>
  <c r="CX62" i="9"/>
  <c r="CX58" i="9"/>
  <c r="CU287" i="4"/>
  <c r="CU60" i="8"/>
  <c r="CU53" i="8"/>
  <c r="CU52" i="8"/>
  <c r="CU9" i="8"/>
  <c r="BO284" i="4"/>
  <c r="DB287" i="4"/>
  <c r="DB41" i="9"/>
  <c r="DB40" i="9"/>
  <c r="DB50" i="9"/>
  <c r="DB53" i="9"/>
  <c r="DB55" i="9"/>
  <c r="AN51" i="25"/>
  <c r="AN9" i="27"/>
  <c r="AN28" i="27"/>
  <c r="AN32" i="27"/>
  <c r="AN71" i="26"/>
  <c r="AN61" i="26"/>
  <c r="AM39" i="27"/>
  <c r="AM37" i="27"/>
  <c r="AM40" i="27"/>
  <c r="CI9" i="8"/>
  <c r="CI52" i="8"/>
  <c r="CI53" i="8"/>
  <c r="CI60" i="8"/>
  <c r="AF12" i="27"/>
  <c r="AF16" i="27"/>
  <c r="AF20" i="27"/>
  <c r="DQ41" i="9"/>
  <c r="DQ40" i="9"/>
  <c r="DQ50" i="9"/>
  <c r="DQ53" i="9"/>
  <c r="DQ55" i="9"/>
  <c r="AS51" i="25"/>
  <c r="AS9" i="27"/>
  <c r="AS8" i="27"/>
  <c r="DQ72" i="8"/>
  <c r="DQ62" i="8"/>
  <c r="BC9" i="8"/>
  <c r="BC52" i="8"/>
  <c r="BC53" i="8"/>
  <c r="Y8" i="27"/>
  <c r="BK72" i="8"/>
  <c r="BK62" i="8"/>
  <c r="AN41" i="9"/>
  <c r="AN40" i="9"/>
  <c r="AN50" i="9"/>
  <c r="AN53" i="9"/>
  <c r="AN55" i="9"/>
  <c r="R51" i="25"/>
  <c r="R9" i="27"/>
  <c r="R28" i="27"/>
  <c r="R32" i="27"/>
  <c r="R38" i="27"/>
  <c r="S67" i="27"/>
  <c r="BC60" i="8"/>
  <c r="W59" i="26"/>
  <c r="W52" i="26"/>
  <c r="W51" i="26"/>
  <c r="W7" i="26"/>
  <c r="CK287" i="4"/>
  <c r="CK284" i="4"/>
  <c r="BR60" i="8"/>
  <c r="BR53" i="8"/>
  <c r="BR52" i="8"/>
  <c r="BR9" i="8"/>
  <c r="T55" i="9"/>
  <c r="T287" i="4"/>
  <c r="T41" i="9"/>
  <c r="T40" i="9"/>
  <c r="T50" i="9"/>
  <c r="T53" i="9"/>
  <c r="T60" i="9"/>
  <c r="AA23" i="27"/>
  <c r="AA22" i="27"/>
  <c r="DG9" i="8"/>
  <c r="DG52" i="8"/>
  <c r="DG53" i="8"/>
  <c r="DG60" i="8"/>
  <c r="W40" i="27"/>
  <c r="W39" i="27"/>
  <c r="W37" i="27"/>
  <c r="AD287" i="4"/>
  <c r="AD60" i="8"/>
  <c r="AD53" i="8"/>
  <c r="AD52" i="8"/>
  <c r="AD9" i="8"/>
  <c r="AI8" i="27"/>
  <c r="CM72" i="8"/>
  <c r="N70" i="16"/>
  <c r="N60" i="16"/>
  <c r="AR40" i="27"/>
  <c r="R93" i="27"/>
  <c r="AR39" i="27"/>
  <c r="AR37" i="27"/>
  <c r="N9" i="27"/>
  <c r="N8" i="27"/>
  <c r="AC72" i="8"/>
  <c r="AC62" i="8"/>
  <c r="AQ287" i="4"/>
  <c r="AQ41" i="9"/>
  <c r="AQ40" i="9"/>
  <c r="AQ50" i="9"/>
  <c r="AQ53" i="9"/>
  <c r="AQ55" i="9"/>
  <c r="J50" i="15"/>
  <c r="I58" i="9"/>
  <c r="AQ28" i="27"/>
  <c r="AQ33" i="27"/>
  <c r="AR38" i="27"/>
  <c r="S93" i="27"/>
  <c r="P90" i="27"/>
  <c r="AO22" i="27"/>
  <c r="AO23" i="27"/>
  <c r="G61" i="9"/>
  <c r="G62" i="9"/>
  <c r="H59" i="9"/>
  <c r="H62" i="9"/>
  <c r="I59" i="9"/>
  <c r="I62" i="9"/>
  <c r="J59" i="9"/>
  <c r="J62" i="9"/>
  <c r="K59" i="9"/>
  <c r="K62" i="9"/>
  <c r="L59" i="9"/>
  <c r="L62" i="9"/>
  <c r="M59" i="9"/>
  <c r="M62" i="9"/>
  <c r="N59" i="9"/>
  <c r="N62" i="9"/>
  <c r="O59" i="9"/>
  <c r="O62" i="9"/>
  <c r="P59" i="9"/>
  <c r="P62" i="9"/>
  <c r="Q59" i="9"/>
  <c r="Q62" i="9"/>
  <c r="R59" i="9"/>
  <c r="R62" i="9"/>
  <c r="S59" i="9"/>
  <c r="S62" i="9"/>
  <c r="T59" i="9"/>
  <c r="T62" i="9"/>
  <c r="U59" i="9"/>
  <c r="U62" i="9"/>
  <c r="V59" i="9"/>
  <c r="V62" i="9"/>
  <c r="W59" i="9"/>
  <c r="W62" i="9"/>
  <c r="X59" i="9"/>
  <c r="X62" i="9"/>
  <c r="Y59" i="9"/>
  <c r="Y62" i="9"/>
  <c r="Z59" i="9"/>
  <c r="Z62" i="9"/>
  <c r="AA59" i="9"/>
  <c r="AA62" i="9"/>
  <c r="AB59" i="9"/>
  <c r="AB62" i="9"/>
  <c r="AC59" i="9"/>
  <c r="AC62" i="9"/>
  <c r="AD59" i="9"/>
  <c r="AD62" i="9"/>
  <c r="AE59" i="9"/>
  <c r="AE62" i="9"/>
  <c r="AF59" i="9"/>
  <c r="AF62" i="9"/>
  <c r="AG59" i="9"/>
  <c r="AG62" i="9"/>
  <c r="AH59" i="9"/>
  <c r="AH62" i="9"/>
  <c r="AI59" i="9"/>
  <c r="AI62" i="9"/>
  <c r="AJ59" i="9"/>
  <c r="AJ62" i="9"/>
  <c r="AK59" i="9"/>
  <c r="AK62" i="9"/>
  <c r="AL59" i="9"/>
  <c r="AL62" i="9"/>
  <c r="AM59" i="9"/>
  <c r="AM62" i="9"/>
  <c r="AN59" i="9"/>
  <c r="AN62" i="9"/>
  <c r="AO59" i="9"/>
  <c r="AO62" i="9"/>
  <c r="AP59" i="9"/>
  <c r="AP62" i="9"/>
  <c r="AQ59" i="9"/>
  <c r="AQ62" i="9"/>
  <c r="AR59" i="9"/>
  <c r="AR62" i="9"/>
  <c r="AS59" i="9"/>
  <c r="AS62" i="9"/>
  <c r="AT59" i="9"/>
  <c r="AT62" i="9"/>
  <c r="AU59" i="9"/>
  <c r="AU62" i="9"/>
  <c r="AV59" i="9"/>
  <c r="AV62" i="9"/>
  <c r="AW59" i="9"/>
  <c r="AW62" i="9"/>
  <c r="AX59" i="9"/>
  <c r="AX62" i="9"/>
  <c r="AY59" i="9"/>
  <c r="AY62" i="9"/>
  <c r="AZ59" i="9"/>
  <c r="AZ62" i="9"/>
  <c r="BA59" i="9"/>
  <c r="BA62" i="9"/>
  <c r="BB59" i="9"/>
  <c r="BB62" i="9"/>
  <c r="BC59" i="9"/>
  <c r="BC62" i="9"/>
  <c r="BD59" i="9"/>
  <c r="BD62" i="9"/>
  <c r="BE59" i="9"/>
  <c r="BE62" i="9"/>
  <c r="BF59" i="9"/>
  <c r="BF62" i="9"/>
  <c r="BG59" i="9"/>
  <c r="BG62" i="9"/>
  <c r="BH59" i="9"/>
  <c r="BH62" i="9"/>
  <c r="BI59" i="9"/>
  <c r="BI62" i="9"/>
  <c r="BJ59" i="9"/>
  <c r="BJ62" i="9"/>
  <c r="BK59" i="9"/>
  <c r="BK62" i="9"/>
  <c r="BL59" i="9"/>
  <c r="BL62" i="9"/>
  <c r="BM59" i="9"/>
  <c r="BM62" i="9"/>
  <c r="BN59" i="9"/>
  <c r="BN62" i="9"/>
  <c r="BO59" i="9"/>
  <c r="BO62" i="9"/>
  <c r="BP59" i="9"/>
  <c r="BP62" i="9"/>
  <c r="BQ59" i="9"/>
  <c r="BQ62" i="9"/>
  <c r="BR59" i="9"/>
  <c r="BR62" i="9"/>
  <c r="BS59" i="9"/>
  <c r="BS62" i="9"/>
  <c r="BT59" i="9"/>
  <c r="BT62" i="9"/>
  <c r="BU59" i="9"/>
  <c r="BU62" i="9"/>
  <c r="BV59" i="9"/>
  <c r="BV62" i="9"/>
  <c r="BW59" i="9"/>
  <c r="BW62" i="9"/>
  <c r="BX59" i="9"/>
  <c r="BX62" i="9"/>
  <c r="BY59" i="9"/>
  <c r="BY62" i="9"/>
  <c r="BZ59" i="9"/>
  <c r="BZ62" i="9"/>
  <c r="CA59" i="9"/>
  <c r="CA62" i="9"/>
  <c r="CA58" i="9"/>
  <c r="AM32" i="27"/>
  <c r="R88" i="27"/>
  <c r="I64" i="27"/>
  <c r="J28" i="27"/>
  <c r="J33" i="27"/>
  <c r="Q40" i="27"/>
  <c r="Q39" i="27"/>
  <c r="Q37" i="27"/>
  <c r="R66" i="27"/>
  <c r="CT284" i="4"/>
  <c r="G39" i="27"/>
  <c r="G40" i="27"/>
  <c r="H50" i="27"/>
  <c r="T57" i="27"/>
  <c r="H48" i="27"/>
  <c r="H51" i="27"/>
  <c r="AX127" i="20"/>
  <c r="AX128" i="20"/>
  <c r="DI284" i="4"/>
  <c r="U28" i="27"/>
  <c r="U33" i="27"/>
  <c r="CQ284" i="4"/>
  <c r="AF39" i="27"/>
  <c r="AF37" i="27"/>
  <c r="R81" i="27"/>
  <c r="AF40" i="27"/>
  <c r="K23" i="27"/>
  <c r="K22" i="27"/>
  <c r="K287" i="4"/>
  <c r="K60" i="8"/>
  <c r="K53" i="8"/>
  <c r="K52" i="8"/>
  <c r="K9" i="8"/>
  <c r="AA12" i="27"/>
  <c r="P76" i="27"/>
  <c r="G61" i="27"/>
  <c r="BF287" i="4"/>
  <c r="BF41" i="9"/>
  <c r="BF40" i="9"/>
  <c r="BF50" i="9"/>
  <c r="BF53" i="9"/>
  <c r="BF55" i="9"/>
  <c r="X51" i="25"/>
  <c r="X9" i="27"/>
  <c r="X8" i="27"/>
  <c r="BH72" i="8"/>
  <c r="BH62" i="8"/>
  <c r="P287" i="4"/>
  <c r="P41" i="9"/>
  <c r="P40" i="9"/>
  <c r="P50" i="9"/>
  <c r="P53" i="9"/>
  <c r="P55" i="9"/>
  <c r="J51" i="25"/>
  <c r="J9" i="27"/>
  <c r="J8" i="27"/>
  <c r="P72" i="8"/>
  <c r="P62" i="8"/>
  <c r="BL287" i="4"/>
  <c r="BL60" i="8"/>
  <c r="Z59" i="26"/>
  <c r="Z52" i="26"/>
  <c r="Z51" i="26"/>
  <c r="Z7" i="26"/>
  <c r="AU287" i="4"/>
  <c r="AU60" i="8"/>
  <c r="AU53" i="8"/>
  <c r="AU52" i="8"/>
  <c r="AU9" i="8"/>
  <c r="W28" i="27"/>
  <c r="W32" i="27"/>
  <c r="R72" i="27"/>
  <c r="I60" i="27"/>
  <c r="R95" i="27"/>
  <c r="AT37" i="27"/>
  <c r="AT40" i="27"/>
  <c r="AT39" i="27"/>
  <c r="AR9" i="27"/>
  <c r="AR28" i="27"/>
  <c r="AR32" i="27"/>
  <c r="AR71" i="26"/>
  <c r="AR61" i="26"/>
  <c r="W51" i="27"/>
  <c r="W48" i="27"/>
  <c r="W50" i="27"/>
  <c r="BC62" i="8"/>
  <c r="CY287" i="4"/>
  <c r="CY41" i="9"/>
  <c r="CY40" i="9"/>
  <c r="CY50" i="9"/>
  <c r="CY53" i="9"/>
  <c r="CY55" i="9"/>
  <c r="AM51" i="25"/>
  <c r="AM9" i="27"/>
  <c r="AM28" i="27"/>
  <c r="AM33" i="27"/>
  <c r="K65" i="27"/>
  <c r="T92" i="27"/>
  <c r="AB60" i="8"/>
  <c r="N59" i="26"/>
  <c r="N52" i="26"/>
  <c r="N51" i="26"/>
  <c r="N7" i="26"/>
  <c r="Q28" i="27"/>
  <c r="Q32" i="27"/>
  <c r="Q38" i="27"/>
  <c r="S66" i="27"/>
  <c r="G32" i="27"/>
  <c r="G71" i="26"/>
  <c r="G61" i="26"/>
  <c r="J287" i="4"/>
  <c r="J41" i="9"/>
  <c r="J40" i="9"/>
  <c r="J50" i="9"/>
  <c r="J53" i="9"/>
  <c r="J55" i="9"/>
  <c r="H51" i="25"/>
  <c r="H12" i="27"/>
  <c r="H44" i="27"/>
  <c r="H49" i="27"/>
  <c r="U57" i="27"/>
  <c r="AI20" i="21"/>
  <c r="AM62" i="8"/>
  <c r="AM72" i="8"/>
  <c r="AF32" i="27"/>
  <c r="AF71" i="26"/>
  <c r="AF61" i="26"/>
  <c r="S287" i="4"/>
  <c r="S41" i="9"/>
  <c r="S40" i="9"/>
  <c r="S50" i="9"/>
  <c r="S53" i="9"/>
  <c r="S55" i="9"/>
  <c r="K51" i="25"/>
  <c r="K12" i="27"/>
  <c r="P60" i="27"/>
  <c r="G57" i="27"/>
  <c r="AI39" i="27"/>
  <c r="AI40" i="27"/>
  <c r="AI37" i="27"/>
  <c r="L65" i="27"/>
  <c r="U92" i="27"/>
  <c r="AQ49" i="27"/>
  <c r="Y40" i="27"/>
  <c r="Y37" i="27"/>
  <c r="R74" i="27"/>
  <c r="Y39" i="27"/>
  <c r="AA287" i="4"/>
  <c r="AA284" i="4"/>
  <c r="DQ7" i="8"/>
  <c r="DR6" i="8"/>
  <c r="DR7" i="8"/>
  <c r="DS6" i="8"/>
  <c r="DS7" i="8"/>
  <c r="DT6" i="8"/>
  <c r="DT287" i="4"/>
  <c r="DT41" i="9"/>
  <c r="DT40" i="9"/>
  <c r="DT50" i="9"/>
  <c r="DT53" i="9"/>
  <c r="DT55" i="9"/>
  <c r="AT51" i="25"/>
  <c r="AT9" i="27"/>
  <c r="AT28" i="27"/>
  <c r="AT32" i="27"/>
  <c r="AT71" i="26"/>
  <c r="AT61" i="26"/>
  <c r="BO62" i="8"/>
  <c r="AH287" i="4"/>
  <c r="AH60" i="8"/>
  <c r="AH53" i="8"/>
  <c r="AH52" i="8"/>
  <c r="AH9" i="8"/>
  <c r="W12" i="27"/>
  <c r="W44" i="27"/>
  <c r="T72" i="27"/>
  <c r="K60" i="27"/>
  <c r="CA41" i="9"/>
  <c r="CA40" i="9"/>
  <c r="CA50" i="9"/>
  <c r="CA53" i="9"/>
  <c r="CA55" i="9"/>
  <c r="AE51" i="25"/>
  <c r="AE9" i="27"/>
  <c r="AE28" i="27"/>
  <c r="AE32" i="27"/>
  <c r="R80" i="27"/>
  <c r="I62" i="27"/>
  <c r="AR34" i="27"/>
  <c r="G28" i="27"/>
  <c r="G30" i="27"/>
  <c r="H29" i="27"/>
  <c r="H30" i="27"/>
  <c r="I29" i="27"/>
  <c r="I30" i="27"/>
  <c r="J29" i="27"/>
  <c r="J30" i="27"/>
  <c r="K29" i="27"/>
  <c r="K30" i="27"/>
  <c r="L29" i="27"/>
  <c r="L30" i="27"/>
  <c r="M29" i="27"/>
  <c r="M30" i="27"/>
  <c r="N29" i="27"/>
  <c r="N30" i="27"/>
  <c r="O29" i="27"/>
  <c r="O30" i="27"/>
  <c r="P29" i="27"/>
  <c r="P30" i="27"/>
  <c r="Q29" i="27"/>
  <c r="Q30" i="27"/>
  <c r="R29" i="27"/>
  <c r="R30" i="27"/>
  <c r="S29" i="27"/>
  <c r="S30" i="27"/>
  <c r="T29" i="27"/>
  <c r="T30" i="27"/>
  <c r="U29" i="27"/>
  <c r="U30" i="27"/>
  <c r="V29" i="27"/>
  <c r="V30" i="27"/>
  <c r="W29" i="27"/>
  <c r="W30" i="27"/>
  <c r="X29" i="27"/>
  <c r="X30" i="27"/>
  <c r="Y29" i="27"/>
  <c r="Y30" i="27"/>
  <c r="Z29" i="27"/>
  <c r="Z30" i="27"/>
  <c r="AA29" i="27"/>
  <c r="AA30" i="27"/>
  <c r="AB29" i="27"/>
  <c r="AB30" i="27"/>
  <c r="AC29" i="27"/>
  <c r="AC30" i="27"/>
  <c r="AD29" i="27"/>
  <c r="AD30" i="27"/>
  <c r="AE29" i="27"/>
  <c r="AE30" i="27"/>
  <c r="AF29" i="27"/>
  <c r="AF30" i="27"/>
  <c r="AG29" i="27"/>
  <c r="AG30" i="27"/>
  <c r="AH29" i="27"/>
  <c r="AH30" i="27"/>
  <c r="AI29" i="27"/>
  <c r="AI30" i="27"/>
  <c r="AJ29" i="27"/>
  <c r="AJ30" i="27"/>
  <c r="AK29" i="27"/>
  <c r="AK30" i="27"/>
  <c r="AL29" i="27"/>
  <c r="AL30" i="27"/>
  <c r="AM29" i="27"/>
  <c r="AM30" i="27"/>
  <c r="AN29" i="27"/>
  <c r="AN30" i="27"/>
  <c r="AO29" i="27"/>
  <c r="AO30" i="27"/>
  <c r="AP29" i="27"/>
  <c r="AP30" i="27"/>
  <c r="AQ29" i="27"/>
  <c r="AQ30" i="27"/>
  <c r="AR29" i="27"/>
  <c r="AR30" i="27"/>
  <c r="AR45" i="27"/>
  <c r="J155" i="20"/>
  <c r="P159" i="20"/>
  <c r="M46" i="21"/>
  <c r="M48" i="21"/>
  <c r="M50" i="21"/>
  <c r="N47" i="21"/>
  <c r="N50" i="21"/>
  <c r="O47" i="21"/>
  <c r="O50" i="21"/>
  <c r="P47" i="21"/>
  <c r="P50" i="21"/>
  <c r="Q47" i="21"/>
  <c r="Q50" i="21"/>
  <c r="R47" i="21"/>
  <c r="R50" i="21"/>
  <c r="S47" i="21"/>
  <c r="S50" i="21"/>
  <c r="T47" i="21"/>
  <c r="T50" i="21"/>
  <c r="U47" i="21"/>
  <c r="U50" i="21"/>
  <c r="V47" i="21"/>
  <c r="V50" i="21"/>
  <c r="W47" i="21"/>
  <c r="W50" i="21"/>
  <c r="X47" i="21"/>
  <c r="X50" i="21"/>
  <c r="Y47" i="21"/>
  <c r="Y50" i="21"/>
  <c r="Z47" i="21"/>
  <c r="Z50" i="21"/>
  <c r="AA47" i="21"/>
  <c r="AA50" i="21"/>
  <c r="AB47" i="21"/>
  <c r="AB50" i="21"/>
  <c r="AC47" i="21"/>
  <c r="AC50" i="21"/>
  <c r="AD47" i="21"/>
  <c r="AD50" i="21"/>
  <c r="AE47" i="21"/>
  <c r="AE50" i="21"/>
  <c r="AF47" i="21"/>
  <c r="AF50" i="21"/>
  <c r="AG47" i="21"/>
  <c r="AG50" i="21"/>
  <c r="AH47" i="21"/>
  <c r="AH50" i="21"/>
  <c r="AI47" i="21"/>
  <c r="AI50" i="21"/>
  <c r="AJ47" i="21"/>
  <c r="AJ50" i="21"/>
  <c r="AK47" i="21"/>
  <c r="AK50" i="21"/>
  <c r="AL47" i="21"/>
  <c r="AL50" i="21"/>
  <c r="AM47" i="21"/>
  <c r="AM50" i="21"/>
  <c r="AN47" i="21"/>
  <c r="AN50" i="21"/>
  <c r="AO47" i="21"/>
  <c r="AO50" i="21"/>
  <c r="AP47" i="21"/>
  <c r="AP50" i="21"/>
  <c r="AQ47" i="21"/>
  <c r="AQ50" i="21"/>
  <c r="AR47" i="21"/>
  <c r="AR50" i="21"/>
  <c r="AS47" i="21"/>
  <c r="AS50" i="21"/>
  <c r="AT47" i="21"/>
  <c r="AT50" i="21"/>
  <c r="AU47" i="21"/>
  <c r="AU50" i="21"/>
  <c r="AV47" i="21"/>
  <c r="AV50" i="21"/>
  <c r="AW47" i="21"/>
  <c r="AW50" i="21"/>
  <c r="AX47" i="21"/>
  <c r="AX50" i="21"/>
  <c r="AY47" i="21"/>
  <c r="AY50" i="21"/>
  <c r="AZ47" i="21"/>
  <c r="AZ50" i="21"/>
  <c r="BA47" i="21"/>
  <c r="BA50" i="21"/>
  <c r="BB47" i="21"/>
  <c r="BB50" i="21"/>
  <c r="BC47" i="21"/>
  <c r="BC50" i="21"/>
  <c r="BD47" i="21"/>
  <c r="BD50" i="21"/>
  <c r="BE47" i="21"/>
  <c r="BE50" i="21"/>
  <c r="BF47" i="21"/>
  <c r="BF50" i="21"/>
  <c r="BG47" i="21"/>
  <c r="BG50" i="21"/>
  <c r="BH47" i="21"/>
  <c r="BH50" i="21"/>
  <c r="BI47" i="21"/>
  <c r="BI50" i="21"/>
  <c r="BJ47" i="21"/>
  <c r="BJ50" i="21"/>
  <c r="BK47" i="21"/>
  <c r="BK50" i="21"/>
  <c r="BL47" i="21"/>
  <c r="BL50" i="21"/>
  <c r="BM47" i="21"/>
  <c r="BM50" i="21"/>
  <c r="BN47" i="21"/>
  <c r="BN50" i="21"/>
  <c r="BO47" i="21"/>
  <c r="BO50" i="21"/>
  <c r="DM62" i="8"/>
  <c r="AQ9" i="27"/>
  <c r="AQ8" i="27"/>
  <c r="DM72" i="8"/>
  <c r="Z287" i="4"/>
  <c r="Z284" i="4"/>
  <c r="BR72" i="8"/>
  <c r="BR62" i="8"/>
  <c r="DE284" i="4"/>
  <c r="AB287" i="4"/>
  <c r="AB41" i="9"/>
  <c r="AB40" i="9"/>
  <c r="AB50" i="9"/>
  <c r="AB53" i="9"/>
  <c r="AB55" i="9"/>
  <c r="N51" i="25"/>
  <c r="N12" i="27"/>
  <c r="N44" i="27"/>
  <c r="N49" i="27"/>
  <c r="U63" i="27"/>
  <c r="AR23" i="27"/>
  <c r="P93" i="27"/>
  <c r="AR22" i="27"/>
  <c r="BC287" i="4"/>
  <c r="BC41" i="9"/>
  <c r="BC40" i="9"/>
  <c r="BC50" i="9"/>
  <c r="BC53" i="9"/>
  <c r="BC55" i="9"/>
  <c r="W51" i="25"/>
  <c r="W9" i="27"/>
  <c r="W8" i="27"/>
  <c r="BC72" i="8"/>
  <c r="K70" i="16"/>
  <c r="K60" i="16"/>
  <c r="CH9" i="8"/>
  <c r="CH287" i="4"/>
  <c r="CH60" i="8"/>
  <c r="CH53" i="8"/>
  <c r="CH52" i="8"/>
  <c r="DN7" i="8"/>
  <c r="DO6" i="8"/>
  <c r="DO7" i="8"/>
  <c r="DP6" i="8"/>
  <c r="DP7" i="8"/>
  <c r="DQ6" i="8"/>
  <c r="DQ287" i="4"/>
  <c r="DQ284" i="4"/>
  <c r="AP10" i="21"/>
  <c r="AP11" i="21"/>
  <c r="AP12" i="21"/>
  <c r="AP18" i="21"/>
  <c r="AP15" i="21"/>
  <c r="K58" i="27"/>
  <c r="T64" i="27"/>
  <c r="AN287" i="4"/>
  <c r="AN60" i="8"/>
  <c r="R59" i="26"/>
  <c r="R52" i="26"/>
  <c r="R51" i="26"/>
  <c r="R7" i="26"/>
  <c r="BN9" i="8"/>
  <c r="BN287" i="4"/>
  <c r="BN60" i="8"/>
  <c r="BN53" i="8"/>
  <c r="BN52" i="8"/>
  <c r="CI287" i="4"/>
  <c r="CI284" i="4"/>
  <c r="AL62" i="8"/>
  <c r="AK287" i="4"/>
  <c r="AK41" i="9"/>
  <c r="AK40" i="9"/>
  <c r="AK50" i="9"/>
  <c r="AK53" i="9"/>
  <c r="AK55" i="9"/>
  <c r="Q51" i="25"/>
  <c r="Q9" i="27"/>
  <c r="Q8" i="27"/>
  <c r="AL72" i="8"/>
  <c r="AO9" i="27"/>
  <c r="AO28" i="27"/>
  <c r="AO33" i="27"/>
  <c r="J126" i="20"/>
  <c r="J104" i="20"/>
  <c r="J154" i="20"/>
  <c r="G7" i="21"/>
  <c r="AE10" i="21"/>
  <c r="AE11" i="21"/>
  <c r="AE12" i="21"/>
  <c r="AE18" i="21"/>
  <c r="AF17" i="21"/>
  <c r="AG17" i="21"/>
  <c r="AH17" i="21"/>
  <c r="AI17" i="21"/>
  <c r="AI35" i="21"/>
  <c r="AI30" i="21"/>
  <c r="AH8" i="27"/>
  <c r="CK72" i="8"/>
  <c r="CK62" i="8"/>
  <c r="AG23" i="27"/>
  <c r="AG22" i="27"/>
  <c r="P82" i="27"/>
  <c r="AZ287" i="4"/>
  <c r="AZ41" i="9"/>
  <c r="AZ40" i="9"/>
  <c r="AZ50" i="9"/>
  <c r="AZ53" i="9"/>
  <c r="AZ55" i="9"/>
  <c r="V51" i="25"/>
  <c r="V9" i="27"/>
  <c r="V8" i="27"/>
  <c r="AZ72" i="8"/>
  <c r="AZ62" i="8"/>
  <c r="CM287" i="4"/>
  <c r="CM41" i="9"/>
  <c r="CM40" i="9"/>
  <c r="CM50" i="9"/>
  <c r="CM53" i="9"/>
  <c r="CM55" i="9"/>
  <c r="AI51" i="25"/>
  <c r="AI9" i="27"/>
  <c r="AI28" i="27"/>
  <c r="AI32" i="27"/>
  <c r="R84" i="27"/>
  <c r="I63" i="27"/>
  <c r="BI287" i="4"/>
  <c r="BI41" i="9"/>
  <c r="BI40" i="9"/>
  <c r="BI50" i="9"/>
  <c r="BI53" i="9"/>
  <c r="BI55" i="9"/>
  <c r="Y51" i="25"/>
  <c r="Y9" i="27"/>
  <c r="Y28" i="27"/>
  <c r="Y32" i="27"/>
  <c r="Y71" i="26"/>
  <c r="Y61" i="26"/>
  <c r="DG287" i="4"/>
  <c r="DG284" i="4"/>
  <c r="BR287" i="4"/>
  <c r="BR41" i="9"/>
  <c r="BR40" i="9"/>
  <c r="BR50" i="9"/>
  <c r="BR53" i="9"/>
  <c r="BR55" i="9"/>
  <c r="AB51" i="25"/>
  <c r="AB9" i="27"/>
  <c r="AB8" i="27"/>
  <c r="BS72" i="8"/>
  <c r="BS62" i="8"/>
  <c r="BO287" i="4"/>
  <c r="BO41" i="9"/>
  <c r="BO40" i="9"/>
  <c r="BO50" i="9"/>
  <c r="BO53" i="9"/>
  <c r="BO55" i="9"/>
  <c r="AA51" i="25"/>
  <c r="AA9" i="27"/>
  <c r="AA8" i="27"/>
  <c r="BO72" i="8"/>
  <c r="L70" i="16"/>
  <c r="L60" i="16"/>
  <c r="CO287" i="4"/>
  <c r="CO284" i="4"/>
  <c r="G12" i="27"/>
  <c r="G21" i="27"/>
  <c r="Q56" i="27"/>
  <c r="H56" i="27"/>
  <c r="AE60" i="8"/>
  <c r="O59" i="26"/>
  <c r="O52" i="26"/>
  <c r="O51" i="26"/>
  <c r="O7" i="26"/>
  <c r="DK7" i="8"/>
  <c r="DL6" i="8"/>
  <c r="DL7" i="8"/>
  <c r="DM6" i="8"/>
  <c r="DM7" i="8"/>
  <c r="DN6" i="8"/>
  <c r="DN287" i="4"/>
  <c r="DN41" i="9"/>
  <c r="DN40" i="9"/>
  <c r="DN50" i="9"/>
  <c r="DN53" i="9"/>
  <c r="DN55" i="9"/>
  <c r="AR51" i="25"/>
  <c r="AR12" i="27"/>
  <c r="AR21" i="27"/>
  <c r="Q93" i="27"/>
  <c r="W287" i="4"/>
  <c r="W284" i="4"/>
  <c r="T90" i="27"/>
  <c r="AO50" i="27"/>
  <c r="AO48" i="27"/>
  <c r="DE287" i="4"/>
  <c r="DE41" i="9"/>
  <c r="DE40" i="9"/>
  <c r="DE50" i="9"/>
  <c r="DE53" i="9"/>
  <c r="DE55" i="9"/>
  <c r="AO51" i="25"/>
  <c r="AO12" i="27"/>
  <c r="AO44" i="27"/>
  <c r="AO51" i="27"/>
  <c r="AQ23" i="27"/>
  <c r="AQ22" i="27"/>
  <c r="CA287" i="4"/>
  <c r="CA284" i="4"/>
  <c r="G70" i="16"/>
  <c r="G60" i="16"/>
  <c r="AP37" i="27"/>
  <c r="AP39" i="27"/>
  <c r="AP40" i="27"/>
  <c r="DH287" i="4"/>
  <c r="DH41" i="9"/>
  <c r="DH40" i="9"/>
  <c r="DH50" i="9"/>
  <c r="DH53" i="9"/>
  <c r="DH55" i="9"/>
  <c r="AP51" i="25"/>
  <c r="AP9" i="27"/>
  <c r="AP28" i="27"/>
  <c r="AP32" i="27"/>
  <c r="R91" i="27"/>
  <c r="CT287" i="4"/>
  <c r="CT60" i="8"/>
  <c r="CT53" i="8"/>
  <c r="CT52" i="8"/>
  <c r="CT9" i="8"/>
  <c r="CV287" i="4"/>
  <c r="CV41" i="9"/>
  <c r="CV40" i="9"/>
  <c r="CV50" i="9"/>
  <c r="CV53" i="9"/>
  <c r="CV55" i="9"/>
  <c r="AL51" i="25"/>
  <c r="AL9" i="27"/>
  <c r="AL8" i="27"/>
  <c r="CV72" i="8"/>
  <c r="CV62" i="8"/>
  <c r="AH40" i="27"/>
  <c r="R83" i="27"/>
  <c r="AH39" i="27"/>
  <c r="AH9" i="27"/>
  <c r="AH28" i="27"/>
  <c r="AH32" i="27"/>
  <c r="AH37" i="27"/>
  <c r="F85" i="18"/>
  <c r="V7" i="19"/>
  <c r="V9" i="19"/>
  <c r="F87" i="18"/>
  <c r="G87" i="18"/>
  <c r="DI287" i="4"/>
  <c r="DI60" i="8"/>
  <c r="DI53" i="8"/>
  <c r="DI52" i="8"/>
  <c r="DI9" i="8"/>
  <c r="CD287" i="4"/>
  <c r="CD41" i="9"/>
  <c r="CD40" i="9"/>
  <c r="CD50" i="9"/>
  <c r="CD53" i="9"/>
  <c r="CD55" i="9"/>
  <c r="AF51" i="25"/>
  <c r="AF9" i="27"/>
  <c r="AF28" i="27"/>
  <c r="AF33" i="27"/>
  <c r="CQ287" i="4"/>
  <c r="CQ60" i="8"/>
  <c r="CQ53" i="8"/>
  <c r="CQ52" i="8"/>
  <c r="CQ9" i="8"/>
  <c r="AW287" i="4"/>
  <c r="AW41" i="9"/>
  <c r="AW40" i="9"/>
  <c r="AW50" i="9"/>
  <c r="AW53" i="9"/>
  <c r="AW55" i="9"/>
  <c r="U51" i="25"/>
  <c r="U9" i="27"/>
  <c r="U8" i="27"/>
  <c r="AY72" i="8"/>
  <c r="AY62" i="8"/>
  <c r="CG287" i="4"/>
  <c r="CG41" i="9"/>
  <c r="CG40" i="9"/>
  <c r="CG50" i="9"/>
  <c r="CG53" i="9"/>
  <c r="CG55" i="9"/>
  <c r="AG51" i="25"/>
  <c r="AG12" i="27"/>
  <c r="AG16" i="27"/>
  <c r="AG20" i="27"/>
  <c r="AQ48" i="27"/>
  <c r="AQ50" i="27"/>
  <c r="DK41" i="9"/>
  <c r="DK40" i="9"/>
  <c r="DK50" i="9"/>
  <c r="DK53" i="9"/>
  <c r="DK55" i="9"/>
  <c r="AQ51" i="25"/>
  <c r="AQ12" i="27"/>
  <c r="AQ44" i="27"/>
  <c r="AQ51" i="27"/>
  <c r="O51" i="27"/>
  <c r="O50" i="27"/>
  <c r="AE287" i="4"/>
  <c r="AE41" i="9"/>
  <c r="AE40" i="9"/>
  <c r="AE50" i="9"/>
  <c r="AE53" i="9"/>
  <c r="AE55" i="9"/>
  <c r="O51" i="25"/>
  <c r="O12" i="27"/>
  <c r="O44" i="27"/>
  <c r="O48" i="27"/>
  <c r="CJ7" i="8"/>
  <c r="CK6" i="8"/>
  <c r="CK7" i="8"/>
  <c r="CL6" i="8"/>
  <c r="CL7" i="8"/>
  <c r="CM6" i="8"/>
  <c r="CM7" i="8"/>
  <c r="CN6" i="8"/>
  <c r="CN7" i="8"/>
  <c r="CO6" i="8"/>
  <c r="CO7" i="8"/>
  <c r="CP6" i="8"/>
  <c r="CP7" i="8"/>
  <c r="CQ6" i="8"/>
  <c r="CQ7" i="8"/>
  <c r="CR6" i="8"/>
  <c r="CR7" i="8"/>
  <c r="CS6" i="8"/>
  <c r="CS7" i="8"/>
  <c r="CT6" i="8"/>
  <c r="CT7" i="8"/>
  <c r="CU6" i="8"/>
  <c r="CU7" i="8"/>
  <c r="CV6" i="8"/>
  <c r="CV7" i="8"/>
  <c r="CW6" i="8"/>
  <c r="CW7" i="8"/>
  <c r="CX6" i="8"/>
  <c r="CX7" i="8"/>
  <c r="CY6" i="8"/>
  <c r="CY7" i="8"/>
  <c r="CZ6" i="8"/>
  <c r="CZ7" i="8"/>
  <c r="DA6" i="8"/>
  <c r="DA7" i="8"/>
  <c r="DB6" i="8"/>
  <c r="DB7" i="8"/>
  <c r="DC6" i="8"/>
  <c r="DC7" i="8"/>
  <c r="DD6" i="8"/>
  <c r="DD7" i="8"/>
  <c r="DE6" i="8"/>
  <c r="DE7" i="8"/>
  <c r="DF6" i="8"/>
  <c r="DF7" i="8"/>
  <c r="DG6" i="8"/>
  <c r="DG7" i="8"/>
  <c r="DH6" i="8"/>
  <c r="DH7" i="8"/>
  <c r="DI6" i="8"/>
  <c r="DI7" i="8"/>
  <c r="DJ6" i="8"/>
  <c r="DJ7" i="8"/>
  <c r="DK6" i="8"/>
  <c r="DK287" i="4"/>
  <c r="DK60" i="8"/>
  <c r="AQ59" i="26"/>
  <c r="AQ52" i="26"/>
  <c r="AQ51" i="26"/>
  <c r="AQ7" i="26"/>
  <c r="AH23" i="27"/>
  <c r="AH22" i="27"/>
  <c r="H287" i="4"/>
  <c r="H41" i="9"/>
  <c r="H40" i="9"/>
  <c r="H50" i="9"/>
  <c r="H53" i="9"/>
  <c r="H55" i="9"/>
  <c r="G51" i="25"/>
  <c r="G9" i="27"/>
  <c r="G8" i="27"/>
  <c r="G72" i="8"/>
  <c r="G62" i="8"/>
  <c r="G52" i="8"/>
  <c r="G9" i="8"/>
  <c r="G7" i="8"/>
  <c r="H6" i="8"/>
  <c r="H7" i="8"/>
  <c r="I6" i="8"/>
  <c r="I7" i="8"/>
  <c r="J6" i="8"/>
  <c r="J7" i="8"/>
  <c r="K6" i="8"/>
  <c r="K7" i="8"/>
  <c r="L6" i="8"/>
  <c r="L7" i="8"/>
  <c r="M6" i="8"/>
  <c r="M7" i="8"/>
  <c r="N6" i="8"/>
  <c r="N7" i="8"/>
  <c r="O6" i="8"/>
  <c r="O7" i="8"/>
  <c r="P6" i="8"/>
  <c r="P7" i="8"/>
  <c r="Q6" i="8"/>
  <c r="Q7" i="8"/>
  <c r="R6" i="8"/>
  <c r="R7" i="8"/>
  <c r="S6" i="8"/>
  <c r="S7" i="8"/>
  <c r="T6" i="8"/>
  <c r="T7" i="8"/>
  <c r="U6" i="8"/>
  <c r="U7" i="8"/>
  <c r="V6" i="8"/>
  <c r="V7" i="8"/>
  <c r="W6" i="8"/>
  <c r="W7" i="8"/>
  <c r="X6" i="8"/>
  <c r="X7" i="8"/>
  <c r="Y6" i="8"/>
  <c r="Y7" i="8"/>
  <c r="Z6" i="8"/>
  <c r="Z7" i="8"/>
  <c r="AA6" i="8"/>
  <c r="AA7" i="8"/>
  <c r="AB6" i="8"/>
  <c r="AB7" i="8"/>
  <c r="AC6" i="8"/>
  <c r="AC7" i="8"/>
  <c r="AD6" i="8"/>
  <c r="AD7" i="8"/>
  <c r="AE6" i="8"/>
  <c r="AE7" i="8"/>
  <c r="AF6" i="8"/>
  <c r="AF7" i="8"/>
  <c r="AG6" i="8"/>
  <c r="AG7" i="8"/>
  <c r="AH6" i="8"/>
  <c r="AH7" i="8"/>
  <c r="AI6" i="8"/>
  <c r="AI7" i="8"/>
  <c r="AJ6" i="8"/>
  <c r="AJ7" i="8"/>
  <c r="AK6" i="8"/>
  <c r="AK7" i="8"/>
  <c r="AL6" i="8"/>
  <c r="AL7" i="8"/>
  <c r="AM6" i="8"/>
  <c r="AM7" i="8"/>
  <c r="AN6" i="8"/>
  <c r="AN7" i="8"/>
  <c r="AO6" i="8"/>
  <c r="AO7" i="8"/>
  <c r="AP6" i="8"/>
  <c r="AP7" i="8"/>
  <c r="AQ6" i="8"/>
  <c r="AQ7" i="8"/>
  <c r="AR6" i="8"/>
  <c r="AR7" i="8"/>
  <c r="AS6" i="8"/>
  <c r="AS7" i="8"/>
  <c r="AT6" i="8"/>
  <c r="AT7" i="8"/>
  <c r="AU6" i="8"/>
  <c r="AU7" i="8"/>
  <c r="AV6" i="8"/>
  <c r="AV7" i="8"/>
  <c r="AW6" i="8"/>
  <c r="AW7" i="8"/>
  <c r="AX6" i="8"/>
  <c r="AX7" i="8"/>
  <c r="AY6" i="8"/>
  <c r="AY7" i="8"/>
  <c r="AZ6" i="8"/>
  <c r="AZ7" i="8"/>
  <c r="BA6" i="8"/>
  <c r="BA7" i="8"/>
  <c r="BB6" i="8"/>
  <c r="BB7" i="8"/>
  <c r="BC6" i="8"/>
  <c r="BC7" i="8"/>
  <c r="BD6" i="8"/>
  <c r="BD7" i="8"/>
  <c r="BE6" i="8"/>
  <c r="BE7" i="8"/>
  <c r="BF6" i="8"/>
  <c r="BF7" i="8"/>
  <c r="BG6" i="8"/>
  <c r="BG7" i="8"/>
  <c r="BH6" i="8"/>
  <c r="BH7" i="8"/>
  <c r="BI6" i="8"/>
  <c r="BI7" i="8"/>
  <c r="BJ6" i="8"/>
  <c r="BJ7" i="8"/>
  <c r="BK6" i="8"/>
  <c r="BK7" i="8"/>
  <c r="BL6" i="8"/>
  <c r="BL7" i="8"/>
  <c r="BM6" i="8"/>
  <c r="BM7" i="8"/>
  <c r="BN6" i="8"/>
  <c r="BN7" i="8"/>
  <c r="BO6" i="8"/>
  <c r="BO7" i="8"/>
  <c r="BP6" i="8"/>
  <c r="BP7" i="8"/>
  <c r="BQ6" i="8"/>
  <c r="BQ7" i="8"/>
  <c r="BR6" i="8"/>
  <c r="BR7" i="8"/>
  <c r="BS6" i="8"/>
  <c r="BS7" i="8"/>
  <c r="BT6" i="8"/>
  <c r="BT7" i="8"/>
  <c r="BU6" i="8"/>
  <c r="BU7" i="8"/>
  <c r="BV6" i="8"/>
  <c r="BV7" i="8"/>
  <c r="BW6" i="8"/>
  <c r="BW7" i="8"/>
  <c r="BX6" i="8"/>
  <c r="BX7" i="8"/>
  <c r="BY6" i="8"/>
  <c r="BY7" i="8"/>
  <c r="BZ6" i="8"/>
  <c r="BZ7" i="8"/>
  <c r="CA6" i="8"/>
  <c r="CA7" i="8"/>
  <c r="CB6" i="8"/>
  <c r="CB7" i="8"/>
  <c r="CC6" i="8"/>
  <c r="CC7" i="8"/>
  <c r="CD6" i="8"/>
  <c r="CD7" i="8"/>
  <c r="CE6" i="8"/>
  <c r="CE7" i="8"/>
  <c r="CF6" i="8"/>
  <c r="CF7" i="8"/>
  <c r="CG6" i="8"/>
  <c r="CG7" i="8"/>
  <c r="CH6" i="8"/>
  <c r="CH7" i="8"/>
  <c r="CI6" i="8"/>
  <c r="CI7" i="8"/>
  <c r="CJ6" i="8"/>
  <c r="CJ287" i="4"/>
  <c r="CJ41" i="9"/>
  <c r="CJ40" i="9"/>
  <c r="CJ50" i="9"/>
  <c r="CJ53" i="9"/>
  <c r="CJ55" i="9"/>
  <c r="AH51" i="25"/>
  <c r="AH12" i="27"/>
  <c r="P8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Dohyun Lee</author>
  </authors>
  <commentList>
    <comment ref="J148" authorId="0" shapeId="0" xr:uid="{00000000-0006-0000-0200-000001000000}">
      <text>
        <r>
          <rPr>
            <b/>
            <sz val="9"/>
            <color indexed="81"/>
            <rFont val="맑은 고딕"/>
            <family val="2"/>
            <charset val="129"/>
          </rPr>
          <t>자본시장과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금융투자업에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법률
제</t>
        </r>
        <r>
          <rPr>
            <b/>
            <sz val="9"/>
            <color indexed="81"/>
            <rFont val="Tahoma"/>
            <family val="2"/>
          </rPr>
          <t>249</t>
        </r>
        <r>
          <rPr>
            <b/>
            <sz val="9"/>
            <color indexed="81"/>
            <rFont val="맑은 고딕"/>
            <family val="2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>7(</t>
        </r>
        <r>
          <rPr>
            <b/>
            <sz val="9"/>
            <color indexed="81"/>
            <rFont val="맑은 고딕"/>
            <family val="2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집합투자재산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운용방법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맑은 고딕"/>
            <family val="2"/>
            <charset val="129"/>
          </rPr>
          <t>①전문사모집합투자업자가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집합투자재산을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운용하는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경우
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합산한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금액이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자산총액에서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부채총액
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가액의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맑은 고딕"/>
            <family val="2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400 </t>
        </r>
        <r>
          <rPr>
            <b/>
            <sz val="9"/>
            <color indexed="81"/>
            <rFont val="맑은 고딕"/>
            <family val="2"/>
            <charset val="129"/>
          </rPr>
          <t>이내에서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초과해서는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아니된다</t>
        </r>
        <r>
          <rPr>
            <b/>
            <sz val="9"/>
            <color indexed="81"/>
            <rFont val="Tahoma"/>
            <family val="2"/>
          </rPr>
          <t xml:space="preserve">.
   1. </t>
        </r>
        <r>
          <rPr>
            <b/>
            <sz val="9"/>
            <color indexed="81"/>
            <rFont val="맑은 고딕"/>
            <family val="2"/>
            <charset val="129"/>
          </rPr>
          <t>파생상품에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투자하는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파생상품의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매매에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 xml:space="preserve">위험평가액
</t>
        </r>
        <r>
          <rPr>
            <b/>
            <sz val="9"/>
            <color indexed="81"/>
            <rFont val="Tahoma"/>
            <family val="2"/>
          </rPr>
          <t xml:space="preserve">   2. </t>
        </r>
        <r>
          <rPr>
            <b/>
            <sz val="9"/>
            <color indexed="81"/>
            <rFont val="맑은 고딕"/>
            <family val="2"/>
            <charset val="129"/>
          </rPr>
          <t>집합투자재산으로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사모집합투자기구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자를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채무보증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맑은 고딕"/>
            <family val="2"/>
            <charset val="129"/>
          </rPr>
          <t>담보제공을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방법으로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운용하는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채무보증액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담보목적물의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 xml:space="preserve">가액
</t>
        </r>
        <r>
          <rPr>
            <b/>
            <sz val="9"/>
            <color indexed="81"/>
            <rFont val="Tahoma"/>
            <family val="2"/>
          </rPr>
          <t xml:space="preserve">   3. </t>
        </r>
        <r>
          <rPr>
            <b/>
            <sz val="9"/>
            <color indexed="81"/>
            <rFont val="맑은 고딕"/>
            <family val="2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계산으로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금전을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차입하는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차입금의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총액</t>
        </r>
      </text>
    </comment>
    <comment ref="O151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임차인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보증금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반영안함</t>
        </r>
      </text>
    </comment>
    <comment ref="J160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</rPr>
          <t>자본시장과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금융투자업에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법률
제</t>
        </r>
        <r>
          <rPr>
            <b/>
            <sz val="9"/>
            <color indexed="81"/>
            <rFont val="Tahoma"/>
            <family val="2"/>
          </rPr>
          <t>249</t>
        </r>
        <r>
          <rPr>
            <b/>
            <sz val="9"/>
            <color indexed="81"/>
            <rFont val="맑은 고딕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>2(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투자자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투자신탁이나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투자익명회사의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전문사모집합투자업자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또는
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등은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투자자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맑은 고딕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이장에서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맑은 고딕"/>
            <family val="3"/>
            <charset val="129"/>
          </rPr>
          <t>적격투자자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맑은 고딕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맑은 고딕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한정하여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집합투자증권을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발행할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있다</t>
        </r>
        <r>
          <rPr>
            <b/>
            <sz val="9"/>
            <color indexed="81"/>
            <rFont val="Tahoma"/>
            <family val="2"/>
          </rPr>
          <t xml:space="preserve">.
   1. </t>
        </r>
        <r>
          <rPr>
            <b/>
            <sz val="9"/>
            <color indexed="81"/>
            <rFont val="맑은 고딕"/>
            <family val="3"/>
            <charset val="129"/>
          </rPr>
          <t>전문투자자로서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투자자
</t>
        </r>
        <r>
          <rPr>
            <b/>
            <sz val="9"/>
            <color indexed="81"/>
            <rFont val="Tahoma"/>
            <family val="2"/>
          </rPr>
          <t xml:space="preserve">   2. 1</t>
        </r>
        <r>
          <rPr>
            <b/>
            <sz val="9"/>
            <color indexed="81"/>
            <rFont val="맑은 고딕"/>
            <family val="3"/>
            <charset val="129"/>
          </rPr>
          <t>억원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이상으로서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이상을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법인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맑은 고딕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밖의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맑은 고딕"/>
            <family val="3"/>
            <charset val="129"/>
          </rPr>
          <t>단체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맑은 고딕"/>
            <family val="3"/>
            <charset val="129"/>
          </rPr>
          <t>국가재정법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별표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법률에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기금과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집합투자기구를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맑은 고딕"/>
            <family val="3"/>
            <charset val="129"/>
          </rPr>
          <t>자본시장과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금융투자업에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법률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시행령
제</t>
        </r>
        <r>
          <rPr>
            <b/>
            <sz val="9"/>
            <color indexed="81"/>
            <rFont val="Tahoma"/>
            <family val="2"/>
          </rPr>
          <t>271</t>
        </r>
        <r>
          <rPr>
            <b/>
            <sz val="9"/>
            <color indexed="81"/>
            <rFont val="맑은 고딕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투자자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맑은 고딕"/>
            <family val="3"/>
            <charset val="129"/>
          </rPr>
          <t>①</t>
        </r>
        <r>
          <rPr>
            <b/>
            <sz val="8.1"/>
            <color indexed="81"/>
            <rFont val="맑은 고딕"/>
            <family val="3"/>
            <charset val="129"/>
          </rPr>
          <t>법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제</t>
        </r>
        <r>
          <rPr>
            <b/>
            <sz val="8.1"/>
            <color indexed="81"/>
            <rFont val="Tahoma"/>
            <family val="2"/>
          </rPr>
          <t>249</t>
        </r>
        <r>
          <rPr>
            <b/>
            <sz val="8.1"/>
            <color indexed="81"/>
            <rFont val="맑은 고딕"/>
            <family val="3"/>
            <charset val="129"/>
          </rPr>
          <t>조의</t>
        </r>
        <r>
          <rPr>
            <b/>
            <sz val="8.1"/>
            <color indexed="81"/>
            <rFont val="Tahoma"/>
            <family val="2"/>
          </rPr>
          <t>2</t>
        </r>
        <r>
          <rPr>
            <b/>
            <sz val="8.1"/>
            <color indexed="81"/>
            <rFont val="맑은 고딕"/>
            <family val="3"/>
            <charset val="129"/>
          </rPr>
          <t>제</t>
        </r>
        <r>
          <rPr>
            <b/>
            <sz val="8.1"/>
            <color indexed="81"/>
            <rFont val="Tahoma"/>
            <family val="2"/>
          </rPr>
          <t>1</t>
        </r>
        <r>
          <rPr>
            <b/>
            <sz val="8.1"/>
            <color indexed="81"/>
            <rFont val="맑은 고딕"/>
            <family val="3"/>
            <charset val="129"/>
          </rPr>
          <t>호에서</t>
        </r>
        <r>
          <rPr>
            <b/>
            <sz val="8.1"/>
            <color indexed="81"/>
            <rFont val="Tahoma"/>
            <family val="2"/>
          </rPr>
          <t xml:space="preserve"> "</t>
        </r>
        <r>
          <rPr>
            <b/>
            <sz val="8.1"/>
            <color indexed="81"/>
            <rFont val="맑은 고딕"/>
            <family val="3"/>
            <charset val="129"/>
          </rPr>
          <t>대통령령으로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정하는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투자자</t>
        </r>
        <r>
          <rPr>
            <b/>
            <sz val="8.1"/>
            <color indexed="81"/>
            <rFont val="Tahoma"/>
            <family val="2"/>
          </rPr>
          <t>"</t>
        </r>
        <r>
          <rPr>
            <b/>
            <sz val="8.1"/>
            <color indexed="81"/>
            <rFont val="맑은 고딕"/>
            <family val="3"/>
            <charset val="129"/>
          </rPr>
          <t>란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다음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각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호의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어느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하나에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해당하는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자를</t>
        </r>
        <r>
          <rPr>
            <b/>
            <sz val="8.1"/>
            <color indexed="81"/>
            <rFont val="Tahoma"/>
            <family val="2"/>
          </rPr>
          <t xml:space="preserve"> </t>
        </r>
        <r>
          <rPr>
            <b/>
            <sz val="8.1"/>
            <color indexed="81"/>
            <rFont val="맑은 고딕"/>
            <family val="3"/>
            <charset val="129"/>
          </rPr>
          <t>말한다</t>
        </r>
        <r>
          <rPr>
            <b/>
            <sz val="8.1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맑은 고딕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1. </t>
        </r>
        <r>
          <rPr>
            <b/>
            <sz val="9"/>
            <color indexed="81"/>
            <rFont val="맑은 고딕"/>
            <family val="3"/>
            <charset val="129"/>
          </rPr>
          <t xml:space="preserve">국가
</t>
        </r>
        <r>
          <rPr>
            <b/>
            <sz val="9"/>
            <color indexed="81"/>
            <rFont val="Tahoma"/>
            <family val="2"/>
          </rPr>
          <t xml:space="preserve">   2. </t>
        </r>
        <r>
          <rPr>
            <b/>
            <sz val="9"/>
            <color indexed="81"/>
            <rFont val="맑은 고딕"/>
            <family val="3"/>
            <charset val="129"/>
          </rPr>
          <t xml:space="preserve">한국은행
</t>
        </r>
        <r>
          <rPr>
            <b/>
            <sz val="9"/>
            <color indexed="81"/>
            <rFont val="Tahoma"/>
            <family val="2"/>
          </rPr>
          <t xml:space="preserve">   3.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맑은 고딕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자
</t>
        </r>
        <r>
          <rPr>
            <b/>
            <sz val="9"/>
            <color indexed="81"/>
            <rFont val="Tahoma"/>
            <family val="2"/>
          </rPr>
          <t xml:space="preserve">   4. </t>
        </r>
        <r>
          <rPr>
            <b/>
            <sz val="9"/>
            <color indexed="81"/>
            <rFont val="맑은 고딕"/>
            <family val="3"/>
            <charset val="129"/>
          </rPr>
          <t xml:space="preserve">주권상장법인
</t>
        </r>
        <r>
          <rPr>
            <b/>
            <sz val="9"/>
            <color indexed="81"/>
            <rFont val="Tahoma"/>
            <family val="2"/>
          </rPr>
          <t xml:space="preserve">   5.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맑은 고딕"/>
            <family val="3"/>
            <charset val="129"/>
          </rPr>
          <t>조제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맑은 고딕"/>
            <family val="3"/>
            <charset val="129"/>
          </rPr>
          <t>항제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맑은 고딕"/>
            <family val="3"/>
            <charset val="129"/>
          </rPr>
          <t>호부터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맑은 고딕"/>
            <family val="3"/>
            <charset val="129"/>
          </rPr>
          <t>호까지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맑은 고딕"/>
            <family val="3"/>
            <charset val="129"/>
          </rPr>
          <t>호부터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맑은 고딕"/>
            <family val="3"/>
            <charset val="129"/>
          </rPr>
          <t>호까지의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어느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하나에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자
②법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249</t>
        </r>
        <r>
          <rPr>
            <b/>
            <sz val="9"/>
            <color indexed="81"/>
            <rFont val="맑은 고딕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맑은 고딕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맑은 고딕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맑은 고딕"/>
            <family val="3"/>
            <charset val="129"/>
          </rPr>
          <t>이란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구분에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 xml:space="preserve">.
   1. </t>
        </r>
        <r>
          <rPr>
            <b/>
            <sz val="9"/>
            <color indexed="81"/>
            <rFont val="맑은 고딕"/>
            <family val="3"/>
            <charset val="129"/>
          </rPr>
          <t>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249</t>
        </r>
        <r>
          <rPr>
            <b/>
            <sz val="9"/>
            <color indexed="81"/>
            <rFont val="맑은 고딕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맑은 고딕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합산한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금액이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자산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맑은 고딕"/>
            <family val="3"/>
            <charset val="129"/>
          </rPr>
          <t>총액에서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부채총액을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가액의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맑은 고딕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맑은 고딕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초과하지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아니하는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 xml:space="preserve">사모집합투자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맑은 고딕"/>
            <family val="3"/>
            <charset val="129"/>
          </rPr>
          <t>기구에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1</t>
        </r>
        <r>
          <rPr>
            <b/>
            <sz val="9"/>
            <color indexed="81"/>
            <rFont val="맑은 고딕"/>
            <family val="3"/>
            <charset val="129"/>
          </rPr>
          <t xml:space="preserve">억원
</t>
        </r>
        <r>
          <rPr>
            <b/>
            <sz val="9"/>
            <color indexed="81"/>
            <rFont val="Tahoma"/>
            <family val="2"/>
          </rPr>
          <t xml:space="preserve">   2. </t>
        </r>
        <r>
          <rPr>
            <b/>
            <sz val="9"/>
            <color indexed="81"/>
            <rFont val="맑은 고딕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맑은 고딕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전문투자형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사모집합투자기구에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투자하는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3</t>
        </r>
        <r>
          <rPr>
            <b/>
            <sz val="9"/>
            <color indexed="81"/>
            <rFont val="맑은 고딕"/>
            <family val="3"/>
            <charset val="129"/>
          </rPr>
          <t>억원</t>
        </r>
      </text>
    </comment>
    <comment ref="L181" authorId="0" shapeId="0" xr:uid="{00000000-0006-0000-0200-000004000000}">
      <text>
        <r>
          <rPr>
            <b/>
            <sz val="8"/>
            <color indexed="81"/>
            <rFont val="돋움"/>
            <family val="3"/>
            <charset val="129"/>
          </rPr>
          <t>소득세법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시행규칙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제</t>
        </r>
        <r>
          <rPr>
            <b/>
            <sz val="8"/>
            <color indexed="81"/>
            <rFont val="Tahoma"/>
            <family val="2"/>
          </rPr>
          <t>23</t>
        </r>
        <r>
          <rPr>
            <b/>
            <sz val="8"/>
            <color indexed="81"/>
            <rFont val="돋움"/>
            <family val="3"/>
            <charset val="129"/>
          </rPr>
          <t>조</t>
        </r>
        <r>
          <rPr>
            <b/>
            <sz val="8"/>
            <color indexed="81"/>
            <rFont val="Tahoma"/>
            <family val="2"/>
          </rPr>
          <t>(</t>
        </r>
        <r>
          <rPr>
            <b/>
            <sz val="8"/>
            <color indexed="81"/>
            <rFont val="돋움"/>
            <family val="3"/>
            <charset val="129"/>
          </rPr>
          <t>총수입금액계산의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특례</t>
        </r>
        <r>
          <rPr>
            <b/>
            <sz val="8"/>
            <color indexed="81"/>
            <rFont val="Tahoma"/>
            <family val="2"/>
          </rPr>
          <t xml:space="preserve">) </t>
        </r>
        <r>
          <rPr>
            <b/>
            <sz val="8"/>
            <color indexed="81"/>
            <rFont val="돋움"/>
            <family val="3"/>
            <charset val="129"/>
          </rPr>
          <t>제</t>
        </r>
        <r>
          <rPr>
            <b/>
            <sz val="8"/>
            <color indexed="81"/>
            <rFont val="Tahoma"/>
            <family val="2"/>
          </rPr>
          <t>1</t>
        </r>
        <r>
          <rPr>
            <b/>
            <sz val="8"/>
            <color indexed="81"/>
            <rFont val="돋움"/>
            <family val="3"/>
            <charset val="129"/>
          </rPr>
          <t>항에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고시된</t>
        </r>
        <r>
          <rPr>
            <b/>
            <sz val="8"/>
            <color indexed="81"/>
            <rFont val="Tahoma"/>
            <family val="2"/>
          </rPr>
          <t xml:space="preserve"> '</t>
        </r>
        <r>
          <rPr>
            <b/>
            <sz val="8"/>
            <color indexed="81"/>
            <rFont val="돋움"/>
            <family val="3"/>
            <charset val="129"/>
          </rPr>
          <t>기획재정부령으로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정하는</t>
        </r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돋움"/>
            <family val="3"/>
            <charset val="129"/>
          </rPr>
          <t>이자율</t>
        </r>
        <r>
          <rPr>
            <b/>
            <sz val="8"/>
            <color indexed="81"/>
            <rFont val="Tahoma"/>
            <family val="2"/>
          </rPr>
          <t xml:space="preserve">' </t>
        </r>
        <r>
          <rPr>
            <b/>
            <sz val="8"/>
            <color indexed="81"/>
            <rFont val="돋움"/>
            <family val="3"/>
            <charset val="129"/>
          </rPr>
          <t>참고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이도현</author>
    <author>Dohyun Lee</author>
  </authors>
  <commentList>
    <comment ref="D128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대출계약서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</text>
    </comment>
    <comment ref="B389" authorId="1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  <comment ref="B406" authorId="1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&gt;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&gt; </t>
        </r>
        <r>
          <rPr>
            <b/>
            <sz val="9"/>
            <color indexed="81"/>
            <rFont val="돋움"/>
            <family val="3"/>
            <charset val="129"/>
          </rPr>
          <t>주택외건물시가표준액조회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: WETAX &gt; </t>
        </r>
        <r>
          <rPr>
            <b/>
            <sz val="9"/>
            <color indexed="81"/>
            <rFont val="돋움"/>
            <family val="3"/>
            <charset val="129"/>
          </rPr>
          <t>지방세정보</t>
        </r>
        <r>
          <rPr>
            <b/>
            <sz val="9"/>
            <color indexed="81"/>
            <rFont val="Tahoma"/>
            <family val="2"/>
          </rPr>
          <t xml:space="preserve"> &gt; </t>
        </r>
        <r>
          <rPr>
            <b/>
            <sz val="9"/>
            <color indexed="81"/>
            <rFont val="돋움"/>
            <family val="3"/>
            <charset val="129"/>
          </rPr>
          <t>시가표준액조회
시가표준액표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열람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&gt; 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&gt; </t>
        </r>
        <r>
          <rPr>
            <b/>
            <sz val="9"/>
            <color indexed="81"/>
            <rFont val="돋움"/>
            <family val="3"/>
            <charset val="129"/>
          </rPr>
          <t>세금자료실</t>
        </r>
        <r>
          <rPr>
            <b/>
            <sz val="9"/>
            <color indexed="81"/>
            <rFont val="Tahoma"/>
            <family val="2"/>
          </rPr>
          <t xml:space="preserve"> &gt; </t>
        </r>
        <r>
          <rPr>
            <b/>
            <sz val="9"/>
            <color indexed="81"/>
            <rFont val="돋움"/>
            <family val="3"/>
            <charset val="129"/>
          </rPr>
          <t>시가표준액표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건물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411" authorId="1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  <comment ref="B434" authorId="1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-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주택외건물시가표준액조회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: WETAX - </t>
        </r>
        <r>
          <rPr>
            <b/>
            <sz val="9"/>
            <color indexed="81"/>
            <rFont val="돋움"/>
            <family val="3"/>
            <charset val="129"/>
          </rPr>
          <t>지방세정보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시가표준액조회</t>
        </r>
      </text>
    </comment>
    <comment ref="B439" authorId="1" shapeId="0" xr:uid="{00000000-0006-0000-0B00-000006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  <comment ref="B462" authorId="1" shapeId="0" xr:uid="{00000000-0006-0000-0B00-000007000000}">
      <text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-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주택외건물시가표준액조회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: WETAX - </t>
        </r>
        <r>
          <rPr>
            <b/>
            <sz val="9"/>
            <color indexed="81"/>
            <rFont val="돋움"/>
            <family val="3"/>
            <charset val="129"/>
          </rPr>
          <t>지방세정보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시가표준액조회</t>
        </r>
      </text>
    </comment>
    <comment ref="B467" authorId="1" shapeId="0" xr:uid="{00000000-0006-0000-0B00-000008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  <comment ref="B490" authorId="1" shapeId="0" xr:uid="{00000000-0006-0000-0B00-000009000000}">
      <text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-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주택외건물시가표준액조회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: WETAX - </t>
        </r>
        <r>
          <rPr>
            <b/>
            <sz val="9"/>
            <color indexed="81"/>
            <rFont val="돋움"/>
            <family val="3"/>
            <charset val="129"/>
          </rPr>
          <t>지방세정보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시가표준액조회</t>
        </r>
      </text>
    </comment>
    <comment ref="B495" authorId="1" shapeId="0" xr:uid="{00000000-0006-0000-0B00-00000A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  <comment ref="B518" authorId="1" shapeId="0" xr:uid="{00000000-0006-0000-0B00-00000B000000}">
      <text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서울시</t>
        </r>
        <r>
          <rPr>
            <b/>
            <sz val="9"/>
            <color indexed="81"/>
            <rFont val="Tahoma"/>
            <family val="2"/>
          </rPr>
          <t xml:space="preserve">ETAX - </t>
        </r>
        <r>
          <rPr>
            <b/>
            <sz val="9"/>
            <color indexed="81"/>
            <rFont val="돋움"/>
            <family val="3"/>
            <charset val="129"/>
          </rPr>
          <t>조회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주택외건물시가표준액조회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: WETAX - </t>
        </r>
        <r>
          <rPr>
            <b/>
            <sz val="9"/>
            <color indexed="81"/>
            <rFont val="돋움"/>
            <family val="3"/>
            <charset val="129"/>
          </rPr>
          <t>지방세정보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시가표준액조회</t>
        </r>
      </text>
    </comment>
    <comment ref="B523" authorId="1" shapeId="0" xr:uid="{00000000-0006-0000-0B00-00000C000000}">
      <text>
        <r>
          <rPr>
            <b/>
            <sz val="9"/>
            <color indexed="81"/>
            <rFont val="돋움"/>
            <family val="3"/>
            <charset val="129"/>
          </rPr>
          <t>지방세법
제</t>
        </r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
제</t>
        </r>
        <r>
          <rPr>
            <b/>
            <sz val="9"/>
            <color indexed="81"/>
            <rFont val="Tahoma"/>
            <family val="2"/>
          </rPr>
          <t>146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 xml:space="preserve">항
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특정부동산에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표준세율은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따른다</t>
        </r>
        <r>
          <rPr>
            <b/>
            <sz val="9"/>
            <color indexed="81"/>
            <rFont val="Tahoma"/>
            <family val="2"/>
          </rPr>
          <t xml:space="preserve">.
  1. </t>
        </r>
        <r>
          <rPr>
            <b/>
            <sz val="9"/>
            <color indexed="81"/>
            <rFont val="돋움"/>
            <family val="3"/>
            <charset val="129"/>
          </rPr>
          <t>소방시설에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충당하는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지역자원시설세는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
      </t>
        </r>
        <r>
          <rPr>
            <b/>
            <sz val="9"/>
            <color indexed="81"/>
            <rFont val="돋움"/>
            <family val="3"/>
            <charset val="129"/>
          </rPr>
          <t>선박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소방선이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지방자치단체는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제외한다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시가표준액을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과세표준으로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준세율을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     ----------------------------------------------------
      </t>
        </r>
        <r>
          <rPr>
            <b/>
            <sz val="9"/>
            <color indexed="81"/>
            <rFont val="돋움"/>
            <family val="3"/>
            <charset val="129"/>
          </rPr>
          <t>과세표준</t>
        </r>
        <r>
          <rPr>
            <b/>
            <sz val="9"/>
            <color indexed="81"/>
            <rFont val="Tahoma"/>
            <family val="2"/>
          </rPr>
          <t xml:space="preserve">                  </t>
        </r>
        <r>
          <rPr>
            <b/>
            <sz val="9"/>
            <color indexed="81"/>
            <rFont val="돋움"/>
            <family val="3"/>
            <charset val="129"/>
          </rPr>
          <t>세율</t>
        </r>
        <r>
          <rPr>
            <b/>
            <sz val="9"/>
            <color indexed="81"/>
            <rFont val="Tahoma"/>
            <family val="2"/>
          </rPr>
          <t xml:space="preserve">
     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        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      600~1,300              2,400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5
      1,300~2,600           5,900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+ 1,300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6
      2,600~3,900           13,700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+ 2,600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8
      3,900~6,400           24,100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+ 3,900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10
     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</t>
        </r>
        <r>
          <rPr>
            <b/>
            <sz val="9"/>
            <color indexed="81"/>
            <rFont val="Tahoma"/>
            <family val="2"/>
          </rPr>
          <t xml:space="preserve">       49,100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+ 6,400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초과금액의</t>
        </r>
        <r>
          <rPr>
            <b/>
            <sz val="9"/>
            <color indexed="81"/>
            <rFont val="Tahoma"/>
            <family val="2"/>
          </rPr>
          <t xml:space="preserve"> 10,000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12
  2. </t>
        </r>
        <r>
          <rPr>
            <b/>
            <sz val="9"/>
            <color indexed="81"/>
            <rFont val="돋움"/>
            <family val="3"/>
            <charset val="129"/>
          </rPr>
          <t>저유장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주유소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정유소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유흥장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극장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대통령령으로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화재위험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200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>.
  2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2. </t>
        </r>
        <r>
          <rPr>
            <b/>
            <sz val="9"/>
            <color indexed="81"/>
            <rFont val="돋움"/>
            <family val="3"/>
            <charset val="129"/>
          </rPr>
          <t>대형마트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복합상영관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극장은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제회한다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백화점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호텔</t>
        </r>
        <r>
          <rPr>
            <b/>
            <sz val="9"/>
            <color indexed="81"/>
            <rFont val="Tahoma"/>
            <family val="2"/>
          </rPr>
          <t>, 11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대통령령으로
</t>
        </r>
        <r>
          <rPr>
            <b/>
            <sz val="9"/>
            <color indexed="81"/>
            <rFont val="Tahoma"/>
            <family val="2"/>
          </rPr>
          <t xml:space="preserve">     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화재위험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금액의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분의</t>
        </r>
        <r>
          <rPr>
            <b/>
            <sz val="9"/>
            <color indexed="81"/>
            <rFont val="Tahoma"/>
            <family val="2"/>
          </rPr>
          <t xml:space="preserve"> 300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한다</t>
        </r>
        <r>
          <rPr>
            <b/>
            <sz val="9"/>
            <color indexed="81"/>
            <rFont val="Tahoma"/>
            <family val="2"/>
          </rPr>
          <t xml:space="preserve">.
 </t>
        </r>
      </text>
    </comment>
  </commentList>
</comments>
</file>

<file path=xl/sharedStrings.xml><?xml version="1.0" encoding="utf-8"?>
<sst xmlns="http://schemas.openxmlformats.org/spreadsheetml/2006/main" count="3478" uniqueCount="1194">
  <si>
    <t>토지</t>
    <phoneticPr fontId="2" type="noConversion"/>
  </si>
  <si>
    <t>건물</t>
    <phoneticPr fontId="2" type="noConversion"/>
  </si>
  <si>
    <t>자문수수료</t>
    <phoneticPr fontId="2" type="noConversion"/>
  </si>
  <si>
    <t>기타수수료</t>
    <phoneticPr fontId="2" type="noConversion"/>
  </si>
  <si>
    <t>감정평가수수료</t>
    <phoneticPr fontId="2" type="noConversion"/>
  </si>
  <si>
    <t>법률자문수수료</t>
    <phoneticPr fontId="2" type="noConversion"/>
  </si>
  <si>
    <t>재무실사수수료</t>
    <phoneticPr fontId="2" type="noConversion"/>
  </si>
  <si>
    <t>물리실사수수료</t>
    <phoneticPr fontId="2" type="noConversion"/>
  </si>
  <si>
    <t>시장조사수수료</t>
    <phoneticPr fontId="2" type="noConversion"/>
  </si>
  <si>
    <t>기타자문수수료</t>
    <phoneticPr fontId="2" type="noConversion"/>
  </si>
  <si>
    <t>매입자문수수료</t>
    <phoneticPr fontId="2" type="noConversion"/>
  </si>
  <si>
    <t>매입수수료</t>
    <phoneticPr fontId="2" type="noConversion"/>
  </si>
  <si>
    <t>대출금액</t>
    <phoneticPr fontId="2" type="noConversion"/>
  </si>
  <si>
    <t>채권최고액</t>
    <phoneticPr fontId="2" type="noConversion"/>
  </si>
  <si>
    <t>등록면허세</t>
    <phoneticPr fontId="2" type="noConversion"/>
  </si>
  <si>
    <t>지방교육세</t>
    <phoneticPr fontId="2" type="noConversion"/>
  </si>
  <si>
    <t>국민주택채권</t>
    <phoneticPr fontId="2" type="noConversion"/>
  </si>
  <si>
    <t>취등록세</t>
    <phoneticPr fontId="2" type="noConversion"/>
  </si>
  <si>
    <t>시가표준액_토지</t>
    <phoneticPr fontId="2" type="noConversion"/>
  </si>
  <si>
    <t>취득세</t>
    <phoneticPr fontId="2" type="noConversion"/>
  </si>
  <si>
    <t>농어촌특별세</t>
    <phoneticPr fontId="2" type="noConversion"/>
  </si>
  <si>
    <t>매입금액의</t>
    <phoneticPr fontId="2" type="noConversion"/>
  </si>
  <si>
    <t>선취수수료</t>
    <phoneticPr fontId="2" type="noConversion"/>
  </si>
  <si>
    <t>선순위대출금의</t>
    <phoneticPr fontId="2" type="noConversion"/>
  </si>
  <si>
    <t>후순위대출금의</t>
    <phoneticPr fontId="2" type="noConversion"/>
  </si>
  <si>
    <t>대출금액의</t>
    <phoneticPr fontId="2" type="noConversion"/>
  </si>
  <si>
    <t>채권최고액의</t>
    <phoneticPr fontId="2" type="noConversion"/>
  </si>
  <si>
    <t>국민주택채권_토지</t>
    <phoneticPr fontId="2" type="noConversion"/>
  </si>
  <si>
    <t>국민주택채권_건물</t>
    <phoneticPr fontId="2" type="noConversion"/>
  </si>
  <si>
    <t>과세표준액</t>
    <phoneticPr fontId="2" type="noConversion"/>
  </si>
  <si>
    <t>과세표준액의</t>
    <phoneticPr fontId="2" type="noConversion"/>
  </si>
  <si>
    <t>부가가치세율</t>
    <phoneticPr fontId="2" type="noConversion"/>
  </si>
  <si>
    <t>Total Asset</t>
    <phoneticPr fontId="2" type="noConversion"/>
  </si>
  <si>
    <t>Debt</t>
    <phoneticPr fontId="2" type="noConversion"/>
  </si>
  <si>
    <t>Sr. Loan</t>
    <phoneticPr fontId="2" type="noConversion"/>
  </si>
  <si>
    <t>LTV</t>
    <phoneticPr fontId="2" type="noConversion"/>
  </si>
  <si>
    <t>Jr. Loan</t>
    <phoneticPr fontId="2" type="noConversion"/>
  </si>
  <si>
    <t>Deposit</t>
    <phoneticPr fontId="2" type="noConversion"/>
  </si>
  <si>
    <t>Equity</t>
    <phoneticPr fontId="2" type="noConversion"/>
  </si>
  <si>
    <t>Total Funding Amounts</t>
    <phoneticPr fontId="2" type="noConversion"/>
  </si>
  <si>
    <t>PM FEE</t>
    <phoneticPr fontId="2" type="noConversion"/>
  </si>
  <si>
    <t>FM FEE</t>
    <phoneticPr fontId="2" type="noConversion"/>
  </si>
  <si>
    <t>소모품비</t>
    <phoneticPr fontId="2" type="noConversion"/>
  </si>
  <si>
    <t>유지보수비</t>
    <phoneticPr fontId="2" type="noConversion"/>
  </si>
  <si>
    <t>수도광열비</t>
    <phoneticPr fontId="2" type="noConversion"/>
  </si>
  <si>
    <t>보험료</t>
    <phoneticPr fontId="2" type="noConversion"/>
  </si>
  <si>
    <t>제세공과금</t>
    <phoneticPr fontId="2" type="noConversion"/>
  </si>
  <si>
    <t>간주임대료 부가세</t>
    <phoneticPr fontId="2" type="noConversion"/>
  </si>
  <si>
    <t>자산운용보수</t>
    <phoneticPr fontId="2" type="noConversion"/>
  </si>
  <si>
    <t>신탁보수</t>
    <phoneticPr fontId="2" type="noConversion"/>
  </si>
  <si>
    <t>일반사무관리보수</t>
    <phoneticPr fontId="2" type="noConversion"/>
  </si>
  <si>
    <t>위탁판매보수</t>
    <phoneticPr fontId="2" type="noConversion"/>
  </si>
  <si>
    <t>회계자문보수</t>
    <phoneticPr fontId="2" type="noConversion"/>
  </si>
  <si>
    <t>법률자문보수</t>
    <phoneticPr fontId="2" type="noConversion"/>
  </si>
  <si>
    <t>상승률</t>
    <phoneticPr fontId="2" type="noConversion"/>
  </si>
  <si>
    <t>원/평/month</t>
    <phoneticPr fontId="2" type="noConversion"/>
  </si>
  <si>
    <t>천원/month</t>
    <phoneticPr fontId="2" type="noConversion"/>
  </si>
  <si>
    <t>비고</t>
    <phoneticPr fontId="2" type="noConversion"/>
  </si>
  <si>
    <t>수수료율</t>
    <phoneticPr fontId="2" type="noConversion"/>
  </si>
  <si>
    <t>기타수익</t>
    <phoneticPr fontId="2" type="noConversion"/>
  </si>
  <si>
    <t>주차수익</t>
    <phoneticPr fontId="2" type="noConversion"/>
  </si>
  <si>
    <t>여유현금운용수익</t>
    <phoneticPr fontId="2" type="noConversion"/>
  </si>
  <si>
    <t>이자율</t>
    <phoneticPr fontId="2" type="noConversion"/>
  </si>
  <si>
    <t>회입수익</t>
    <phoneticPr fontId="2" type="noConversion"/>
  </si>
  <si>
    <t>수도광열비의</t>
    <phoneticPr fontId="2" type="noConversion"/>
  </si>
  <si>
    <t>교통유발부담금</t>
    <phoneticPr fontId="2" type="noConversion"/>
  </si>
  <si>
    <t>면적 단위 환산</t>
    <phoneticPr fontId="2" type="noConversion"/>
  </si>
  <si>
    <t>예상매각금액</t>
    <phoneticPr fontId="2" type="noConversion"/>
  </si>
  <si>
    <t>매각관련비용</t>
    <phoneticPr fontId="2" type="noConversion"/>
  </si>
  <si>
    <t>금액 기준 단위</t>
    <phoneticPr fontId="2" type="noConversion"/>
  </si>
  <si>
    <t xml:space="preserve">임차인 </t>
  </si>
  <si>
    <t>Fit IN</t>
  </si>
  <si>
    <t>적용월</t>
  </si>
  <si>
    <t>전용률</t>
    <phoneticPr fontId="2" type="noConversion"/>
  </si>
  <si>
    <t>합계</t>
    <phoneticPr fontId="2" type="noConversion"/>
  </si>
  <si>
    <t>금액</t>
    <phoneticPr fontId="2" type="noConversion"/>
  </si>
  <si>
    <t>보증금</t>
    <phoneticPr fontId="2" type="noConversion"/>
  </si>
  <si>
    <t>임대면적(평)</t>
    <phoneticPr fontId="2" type="noConversion"/>
  </si>
  <si>
    <t>개시</t>
    <phoneticPr fontId="2" type="noConversion"/>
  </si>
  <si>
    <t>종료</t>
    <phoneticPr fontId="2" type="noConversion"/>
  </si>
  <si>
    <t>렌트프리</t>
    <phoneticPr fontId="2" type="noConversion"/>
  </si>
  <si>
    <t>발생</t>
  </si>
  <si>
    <t>상각</t>
  </si>
  <si>
    <t>임대대행수수료</t>
    <phoneticPr fontId="2" type="noConversion"/>
  </si>
  <si>
    <t xml:space="preserve">임차인 </t>
    <phoneticPr fontId="2" type="noConversion"/>
  </si>
  <si>
    <t>평당 보증금</t>
    <phoneticPr fontId="2" type="noConversion"/>
  </si>
  <si>
    <t>평당 임대료</t>
    <phoneticPr fontId="2" type="noConversion"/>
  </si>
  <si>
    <t>명목임대수익</t>
    <phoneticPr fontId="2" type="noConversion"/>
  </si>
  <si>
    <t>평당 관리비</t>
    <phoneticPr fontId="2" type="noConversion"/>
  </si>
  <si>
    <t>Fit IN</t>
    <phoneticPr fontId="2" type="noConversion"/>
  </si>
  <si>
    <t>명목관리수익</t>
    <phoneticPr fontId="2" type="noConversion"/>
  </si>
  <si>
    <t>조정임대수익</t>
    <phoneticPr fontId="2" type="noConversion"/>
  </si>
  <si>
    <t>조정관리수익</t>
    <phoneticPr fontId="2" type="noConversion"/>
  </si>
  <si>
    <t>항목</t>
    <phoneticPr fontId="2" type="noConversion"/>
  </si>
  <si>
    <t>기초</t>
    <phoneticPr fontId="2" type="noConversion"/>
  </si>
  <si>
    <t>발생</t>
    <phoneticPr fontId="2" type="noConversion"/>
  </si>
  <si>
    <t>지급</t>
    <phoneticPr fontId="2" type="noConversion"/>
  </si>
  <si>
    <t>기말</t>
    <phoneticPr fontId="2" type="noConversion"/>
  </si>
  <si>
    <t>임대수익</t>
    <phoneticPr fontId="2" type="noConversion"/>
  </si>
  <si>
    <t>관리수익</t>
    <phoneticPr fontId="2" type="noConversion"/>
  </si>
  <si>
    <t>간주임대료부가세</t>
    <phoneticPr fontId="2" type="noConversion"/>
  </si>
  <si>
    <t>건물분부가세환급</t>
    <phoneticPr fontId="2" type="noConversion"/>
  </si>
  <si>
    <t>건물분부가세납부</t>
    <phoneticPr fontId="2" type="noConversion"/>
  </si>
  <si>
    <t>Cash IN</t>
    <phoneticPr fontId="2" type="noConversion"/>
  </si>
  <si>
    <t>Financing Cash Flow</t>
    <phoneticPr fontId="2" type="noConversion"/>
  </si>
  <si>
    <t>배당금</t>
    <phoneticPr fontId="2" type="noConversion"/>
  </si>
  <si>
    <t>매각수수료</t>
    <phoneticPr fontId="2" type="noConversion"/>
  </si>
  <si>
    <t>기타펀드운용비용</t>
    <phoneticPr fontId="2" type="noConversion"/>
  </si>
  <si>
    <t>이자비용</t>
    <phoneticPr fontId="2" type="noConversion"/>
  </si>
  <si>
    <t>법인세차감전이익</t>
    <phoneticPr fontId="2" type="noConversion"/>
  </si>
  <si>
    <t>영업외비용</t>
    <phoneticPr fontId="2" type="noConversion"/>
  </si>
  <si>
    <t>영업외수익</t>
    <phoneticPr fontId="2" type="noConversion"/>
  </si>
  <si>
    <t>영업이익</t>
    <phoneticPr fontId="2" type="noConversion"/>
  </si>
  <si>
    <t>부동산처분이익</t>
    <phoneticPr fontId="2" type="noConversion"/>
  </si>
  <si>
    <t>감소</t>
    <phoneticPr fontId="2" type="noConversion"/>
  </si>
  <si>
    <t>자산매각처분이익분배금</t>
    <phoneticPr fontId="2" type="noConversion"/>
  </si>
  <si>
    <t>이익잉여금</t>
    <phoneticPr fontId="2" type="noConversion"/>
  </si>
  <si>
    <t>배당가능운영이익</t>
    <phoneticPr fontId="2" type="noConversion"/>
  </si>
  <si>
    <t>NOI</t>
    <phoneticPr fontId="2" type="noConversion"/>
  </si>
  <si>
    <t>비고</t>
  </si>
  <si>
    <t>구분</t>
  </si>
  <si>
    <t>참고 :</t>
    <phoneticPr fontId="2" type="noConversion"/>
  </si>
  <si>
    <t>한국조세재정연구원</t>
    <phoneticPr fontId="2" type="noConversion"/>
  </si>
  <si>
    <t>과세표준</t>
  </si>
  <si>
    <t>과세표준</t>
    <phoneticPr fontId="2" type="noConversion"/>
  </si>
  <si>
    <t>적용</t>
  </si>
  <si>
    <t>적용값</t>
  </si>
  <si>
    <t>①취득세</t>
  </si>
  <si>
    <t>세율</t>
  </si>
  <si>
    <t>②지방교육세</t>
  </si>
  <si>
    <t>③농어촌특별세</t>
  </si>
  <si>
    <t>④등기신청수수료</t>
  </si>
  <si>
    <t>⑤인지세</t>
  </si>
  <si>
    <t>⑥국민주택채권_토지</t>
  </si>
  <si>
    <t>매입율</t>
  </si>
  <si>
    <t>할인율</t>
  </si>
  <si>
    <t>⑦등본발급</t>
  </si>
  <si>
    <t>⑧등록면허세</t>
  </si>
  <si>
    <t>신청건당</t>
  </si>
  <si>
    <t>⑨지방교육세</t>
  </si>
  <si>
    <t>⑩등기수수료</t>
  </si>
  <si>
    <t>합계</t>
  </si>
  <si>
    <t>금액</t>
  </si>
  <si>
    <t>지방세법 제11조</t>
  </si>
  <si>
    <t>지방세법 제151조</t>
  </si>
  <si>
    <t>농어촌특별세법 제5조</t>
  </si>
  <si>
    <t>등기사항증명서 등 수수료규칙 제5조의2</t>
  </si>
  <si>
    <t>인지세법 제3조</t>
  </si>
  <si>
    <t>주택도시기금(http://nhuf.molit.go.kr)</t>
  </si>
  <si>
    <t>주택도시기금법 시행령 별표</t>
  </si>
  <si>
    <t>등기사항증명서 등 수수료규칙 제2조</t>
  </si>
  <si>
    <t>지방세법 제28조</t>
  </si>
  <si>
    <t>①등록면허세</t>
  </si>
  <si>
    <t>③등기신청수수료</t>
  </si>
  <si>
    <t>④국민주택채권</t>
  </si>
  <si>
    <t>단위</t>
  </si>
  <si>
    <t>①대지면적</t>
  </si>
  <si>
    <t>㎡</t>
  </si>
  <si>
    <t>②개별공시지가</t>
  </si>
  <si>
    <t>원/㎡</t>
  </si>
  <si>
    <t>부동산 가격공시 및 감정평가에 관한 법률</t>
  </si>
  <si>
    <t>원</t>
  </si>
  <si>
    <t>①연면적</t>
  </si>
  <si>
    <t>②건물신축가격기준액</t>
  </si>
  <si>
    <t>③가산비율</t>
  </si>
  <si>
    <t>지수</t>
  </si>
  <si>
    <t>구조지수</t>
  </si>
  <si>
    <t>용도지수</t>
  </si>
  <si>
    <t>위치지수</t>
  </si>
  <si>
    <t>경과연수별잔가율</t>
  </si>
  <si>
    <t>개별건물특성조정률</t>
  </si>
  <si>
    <t>해당없음</t>
  </si>
  <si>
    <t>https://etax.seoul.go.kr&gt;ETAX이용안내&gt;조회/발급(서울지역)</t>
    <phoneticPr fontId="2" type="noConversion"/>
  </si>
  <si>
    <t>http://www.wetax.go.kr/?cmd=LPTINB1R0(서울 외 지역)</t>
    <phoneticPr fontId="2" type="noConversion"/>
  </si>
  <si>
    <t>시가표준액 조회 :</t>
    <phoneticPr fontId="2" type="noConversion"/>
  </si>
  <si>
    <t>재산세_토지</t>
    <phoneticPr fontId="2" type="noConversion"/>
  </si>
  <si>
    <t>시가표준액</t>
  </si>
  <si>
    <t>공정시장가액비율</t>
  </si>
  <si>
    <t>①재산세</t>
  </si>
  <si>
    <t>지방세법 제111조</t>
  </si>
  <si>
    <t>②재산세_과세특례분</t>
  </si>
  <si>
    <t>지방세법 제112조</t>
  </si>
  <si>
    <t>③지방교육세</t>
  </si>
  <si>
    <t>③지역자원시설세</t>
  </si>
  <si>
    <t>지방세법 제146조</t>
  </si>
  <si>
    <t>④지방교육세</t>
  </si>
  <si>
    <t>발급수</t>
    <phoneticPr fontId="2" type="noConversion"/>
  </si>
  <si>
    <t>건당</t>
    <phoneticPr fontId="2" type="noConversion"/>
  </si>
  <si>
    <t>신청수</t>
    <phoneticPr fontId="2" type="noConversion"/>
  </si>
  <si>
    <t>근저당설정비용</t>
    <phoneticPr fontId="2" type="noConversion"/>
  </si>
  <si>
    <t>재산세_건물</t>
    <phoneticPr fontId="2" type="noConversion"/>
  </si>
  <si>
    <t>도로점용료</t>
    <phoneticPr fontId="2" type="noConversion"/>
  </si>
  <si>
    <t>점용면적</t>
  </si>
  <si>
    <t>적용기간</t>
  </si>
  <si>
    <t>시작일</t>
  </si>
  <si>
    <t>종료일</t>
  </si>
  <si>
    <t>일수</t>
  </si>
  <si>
    <t>적용요율</t>
  </si>
  <si>
    <t>과세금액</t>
  </si>
  <si>
    <t>건물명</t>
    <phoneticPr fontId="2" type="noConversion"/>
  </si>
  <si>
    <t>소재지</t>
    <phoneticPr fontId="2" type="noConversion"/>
  </si>
  <si>
    <t>대지면적</t>
    <phoneticPr fontId="2" type="noConversion"/>
  </si>
  <si>
    <t>연면적</t>
    <phoneticPr fontId="2" type="noConversion"/>
  </si>
  <si>
    <t>건축면적</t>
    <phoneticPr fontId="2" type="noConversion"/>
  </si>
  <si>
    <t>건폐율</t>
    <phoneticPr fontId="2" type="noConversion"/>
  </si>
  <si>
    <t>용적률</t>
    <phoneticPr fontId="2" type="noConversion"/>
  </si>
  <si>
    <t>용도지역</t>
    <phoneticPr fontId="2" type="noConversion"/>
  </si>
  <si>
    <t>주용도</t>
    <phoneticPr fontId="2" type="noConversion"/>
  </si>
  <si>
    <t>사용승인일자</t>
    <phoneticPr fontId="2" type="noConversion"/>
  </si>
  <si>
    <t>옥내기계식</t>
    <phoneticPr fontId="2" type="noConversion"/>
  </si>
  <si>
    <t>옥내자주식</t>
    <phoneticPr fontId="2" type="noConversion"/>
  </si>
  <si>
    <t>승강기</t>
    <phoneticPr fontId="2" type="noConversion"/>
  </si>
  <si>
    <t>옥외기계식</t>
    <phoneticPr fontId="2" type="noConversion"/>
  </si>
  <si>
    <t>옥외자주식</t>
    <phoneticPr fontId="2" type="noConversion"/>
  </si>
  <si>
    <t>승용</t>
    <phoneticPr fontId="2" type="noConversion"/>
  </si>
  <si>
    <t>비상용</t>
    <phoneticPr fontId="2" type="noConversion"/>
  </si>
  <si>
    <t>건물관리비용</t>
    <phoneticPr fontId="2" type="noConversion"/>
  </si>
  <si>
    <t>매입시</t>
    <phoneticPr fontId="2" type="noConversion"/>
  </si>
  <si>
    <t>과밀부담금</t>
    <phoneticPr fontId="2" type="noConversion"/>
  </si>
  <si>
    <t>거래상대방과의 세금정산</t>
    <phoneticPr fontId="2" type="noConversion"/>
  </si>
  <si>
    <t>시가표준액</t>
    <phoneticPr fontId="2" type="noConversion"/>
  </si>
  <si>
    <t>초기상각분</t>
    <phoneticPr fontId="2" type="noConversion"/>
  </si>
  <si>
    <t>용적률연면적</t>
    <phoneticPr fontId="2" type="noConversion"/>
  </si>
  <si>
    <t>연도</t>
    <phoneticPr fontId="2" type="noConversion"/>
  </si>
  <si>
    <t>개별공시지가</t>
    <phoneticPr fontId="2" type="noConversion"/>
  </si>
  <si>
    <t>3년 평균 상승률</t>
    <phoneticPr fontId="2" type="noConversion"/>
  </si>
  <si>
    <t>5년 평균 상승률</t>
    <phoneticPr fontId="2" type="noConversion"/>
  </si>
  <si>
    <t>7년 평균 상승률</t>
    <phoneticPr fontId="2" type="noConversion"/>
  </si>
  <si>
    <t>10년 평균 상승률</t>
    <phoneticPr fontId="2" type="noConversion"/>
  </si>
  <si>
    <t>기간별 상승률</t>
    <phoneticPr fontId="2" type="noConversion"/>
  </si>
  <si>
    <r>
      <rPr>
        <sz val="8"/>
        <color theme="1"/>
        <rFont val="맑은 고딕"/>
        <family val="3"/>
        <charset val="129"/>
      </rPr>
      <t>⑪</t>
    </r>
    <r>
      <rPr>
        <sz val="8"/>
        <color theme="1"/>
        <rFont val="맑은 고딕"/>
        <family val="2"/>
        <charset val="129"/>
        <scheme val="minor"/>
      </rPr>
      <t>법무사수수료</t>
    </r>
    <phoneticPr fontId="2" type="noConversion"/>
  </si>
  <si>
    <t>대한법무사협회 법무사보수표</t>
    <phoneticPr fontId="2" type="noConversion"/>
  </si>
  <si>
    <t>가산세율</t>
    <phoneticPr fontId="2" type="noConversion"/>
  </si>
  <si>
    <t>초과 기준 금액</t>
    <phoneticPr fontId="2" type="noConversion"/>
  </si>
  <si>
    <t>100억원 이하 기본수수료</t>
    <phoneticPr fontId="2" type="noConversion"/>
  </si>
  <si>
    <t>200억원 이하 기본수수료</t>
    <phoneticPr fontId="2" type="noConversion"/>
  </si>
  <si>
    <t>제세공과금정산 OUT</t>
    <phoneticPr fontId="2" type="noConversion"/>
  </si>
  <si>
    <t>임대수익(현금주의)</t>
    <phoneticPr fontId="2" type="noConversion"/>
  </si>
  <si>
    <t>월납입</t>
  </si>
  <si>
    <t>(단위, 천원)</t>
    <phoneticPr fontId="2" type="noConversion"/>
  </si>
  <si>
    <t>(단위, 천원 / %)</t>
    <phoneticPr fontId="2" type="noConversion"/>
  </si>
  <si>
    <t>규모</t>
    <phoneticPr fontId="2" type="noConversion"/>
  </si>
  <si>
    <t>Funding Structure</t>
    <phoneticPr fontId="2" type="noConversion"/>
  </si>
  <si>
    <t>Exit Assumptions</t>
    <phoneticPr fontId="2" type="noConversion"/>
  </si>
  <si>
    <t>임대인부담</t>
  </si>
  <si>
    <t>토지비</t>
    <phoneticPr fontId="2" type="noConversion"/>
  </si>
  <si>
    <t>토지매입비</t>
    <phoneticPr fontId="2" type="noConversion"/>
  </si>
  <si>
    <t>재산세_토지분</t>
    <phoneticPr fontId="2" type="noConversion"/>
  </si>
  <si>
    <r>
      <t>등기비용/법무사수수료_소유권이전</t>
    </r>
    <r>
      <rPr>
        <sz val="8"/>
        <color theme="1"/>
        <rFont val="맑은 고딕"/>
        <family val="3"/>
        <charset val="129"/>
      </rPr>
      <t>·신탁</t>
    </r>
    <phoneticPr fontId="2" type="noConversion"/>
  </si>
  <si>
    <t>국민주택채권_근저당</t>
    <phoneticPr fontId="2" type="noConversion"/>
  </si>
  <si>
    <t>토지매입용역수수료</t>
    <phoneticPr fontId="2" type="noConversion"/>
  </si>
  <si>
    <t>소계</t>
    <phoneticPr fontId="2" type="noConversion"/>
  </si>
  <si>
    <t>공사비</t>
    <phoneticPr fontId="2" type="noConversion"/>
  </si>
  <si>
    <t>도급공사비</t>
    <phoneticPr fontId="2" type="noConversion"/>
  </si>
  <si>
    <t>인입공사비_상하수도,전기,통신,도시가스 등</t>
    <phoneticPr fontId="2" type="noConversion"/>
  </si>
  <si>
    <t>철거공사비_건물</t>
    <phoneticPr fontId="2" type="noConversion"/>
  </si>
  <si>
    <t>철거공사비_지장물</t>
    <phoneticPr fontId="2" type="noConversion"/>
  </si>
  <si>
    <t>사업승인조건공사비</t>
    <phoneticPr fontId="2" type="noConversion"/>
  </si>
  <si>
    <t>특화공사비</t>
    <phoneticPr fontId="2" type="noConversion"/>
  </si>
  <si>
    <t>대지조성공사비</t>
    <phoneticPr fontId="2" type="noConversion"/>
  </si>
  <si>
    <t>미술장식품설치비</t>
    <phoneticPr fontId="2" type="noConversion"/>
  </si>
  <si>
    <t>안전관리예치금 보증보험</t>
    <phoneticPr fontId="2" type="noConversion"/>
  </si>
  <si>
    <t>설계비</t>
    <phoneticPr fontId="2" type="noConversion"/>
  </si>
  <si>
    <t>감리비</t>
    <phoneticPr fontId="2" type="noConversion"/>
  </si>
  <si>
    <t>특화설계비</t>
    <phoneticPr fontId="2" type="noConversion"/>
  </si>
  <si>
    <t>지질지반조사비</t>
    <phoneticPr fontId="2" type="noConversion"/>
  </si>
  <si>
    <t>지구단위계획용역비</t>
    <phoneticPr fontId="2" type="noConversion"/>
  </si>
  <si>
    <t>사전재해영향성검토용역비</t>
    <phoneticPr fontId="2" type="noConversion"/>
  </si>
  <si>
    <t>교통영향평가용역비</t>
    <phoneticPr fontId="2" type="noConversion"/>
  </si>
  <si>
    <t>환경영향평가용역비</t>
    <phoneticPr fontId="2" type="noConversion"/>
  </si>
  <si>
    <t>매장문화재지표조사용역비</t>
    <phoneticPr fontId="2" type="noConversion"/>
  </si>
  <si>
    <t>엔지니어링컨설팅비</t>
    <phoneticPr fontId="2" type="noConversion"/>
  </si>
  <si>
    <t>측량수수료_경계복원,지적현황</t>
    <phoneticPr fontId="2" type="noConversion"/>
  </si>
  <si>
    <t>Project Management Fee</t>
    <phoneticPr fontId="2" type="noConversion"/>
  </si>
  <si>
    <t>Construction Management Fee</t>
    <phoneticPr fontId="2" type="noConversion"/>
  </si>
  <si>
    <t>PM 비용</t>
    <phoneticPr fontId="2" type="noConversion"/>
  </si>
  <si>
    <t>사업관리비</t>
    <phoneticPr fontId="2" type="noConversion"/>
  </si>
  <si>
    <t>인허가용역비</t>
    <phoneticPr fontId="2" type="noConversion"/>
  </si>
  <si>
    <t>인허가/설계비</t>
    <phoneticPr fontId="2" type="noConversion"/>
  </si>
  <si>
    <t>부담금</t>
    <phoneticPr fontId="2" type="noConversion"/>
  </si>
  <si>
    <t>종합부동산세</t>
    <phoneticPr fontId="2" type="noConversion"/>
  </si>
  <si>
    <t>취득세_건물분</t>
    <phoneticPr fontId="2" type="noConversion"/>
  </si>
  <si>
    <r>
      <t>등기비용/법무사수수료_소유권보존</t>
    </r>
    <r>
      <rPr>
        <sz val="8"/>
        <color theme="1"/>
        <rFont val="맑은 고딕"/>
        <family val="3"/>
        <charset val="129"/>
      </rPr>
      <t>·신탁</t>
    </r>
    <phoneticPr fontId="2" type="noConversion"/>
  </si>
  <si>
    <t>매입세액 불공제분</t>
    <phoneticPr fontId="2" type="noConversion"/>
  </si>
  <si>
    <t>등록면허세_면허분</t>
    <phoneticPr fontId="2" type="noConversion"/>
  </si>
  <si>
    <t>개발부담금</t>
    <phoneticPr fontId="2" type="noConversion"/>
  </si>
  <si>
    <t>광역교통시설부담금</t>
    <phoneticPr fontId="2" type="noConversion"/>
  </si>
  <si>
    <t>학교용지부담금</t>
    <phoneticPr fontId="2" type="noConversion"/>
  </si>
  <si>
    <t>농지보전부담금</t>
    <phoneticPr fontId="2" type="noConversion"/>
  </si>
  <si>
    <t>대체산림자원조성비</t>
    <phoneticPr fontId="2" type="noConversion"/>
  </si>
  <si>
    <t>대체초지조성비</t>
    <phoneticPr fontId="2" type="noConversion"/>
  </si>
  <si>
    <t>산지복구비</t>
    <phoneticPr fontId="2" type="noConversion"/>
  </si>
  <si>
    <t>상수도원인자부담금</t>
    <phoneticPr fontId="2" type="noConversion"/>
  </si>
  <si>
    <t>하수도원인자부담금</t>
    <phoneticPr fontId="2" type="noConversion"/>
  </si>
  <si>
    <t>전기(전력)시설부담금</t>
    <phoneticPr fontId="2" type="noConversion"/>
  </si>
  <si>
    <t>도시가스분담금</t>
    <phoneticPr fontId="2" type="noConversion"/>
  </si>
  <si>
    <t>지역난방시설부담금</t>
    <phoneticPr fontId="2" type="noConversion"/>
  </si>
  <si>
    <t>지급수수료</t>
    <phoneticPr fontId="2" type="noConversion"/>
  </si>
  <si>
    <t>관리신탁수수료</t>
    <phoneticPr fontId="2" type="noConversion"/>
  </si>
  <si>
    <t>회계자문수수료</t>
    <phoneticPr fontId="2" type="noConversion"/>
  </si>
  <si>
    <t>세무자문수수료</t>
    <phoneticPr fontId="2" type="noConversion"/>
  </si>
  <si>
    <t>임차인유치용역비</t>
    <phoneticPr fontId="2" type="noConversion"/>
  </si>
  <si>
    <t>매각자문수수료</t>
    <phoneticPr fontId="2" type="noConversion"/>
  </si>
  <si>
    <r>
      <t>SPC</t>
    </r>
    <r>
      <rPr>
        <sz val="8"/>
        <color theme="1"/>
        <rFont val="맑은 고딕"/>
        <family val="3"/>
        <charset val="129"/>
      </rPr>
      <t>·시행사운영비</t>
    </r>
    <phoneticPr fontId="2" type="noConversion"/>
  </si>
  <si>
    <t>판매비</t>
    <phoneticPr fontId="2" type="noConversion"/>
  </si>
  <si>
    <t>M/H설계비</t>
    <phoneticPr fontId="2" type="noConversion"/>
  </si>
  <si>
    <t>M/H건립해체공사비</t>
    <phoneticPr fontId="2" type="noConversion"/>
  </si>
  <si>
    <t>M/H부지임차료</t>
    <phoneticPr fontId="2" type="noConversion"/>
  </si>
  <si>
    <t>M/H운영비</t>
    <phoneticPr fontId="2" type="noConversion"/>
  </si>
  <si>
    <t>분양대행수수료_주거시설</t>
    <phoneticPr fontId="2" type="noConversion"/>
  </si>
  <si>
    <t>분양대행수수료_근린생활시설</t>
    <phoneticPr fontId="2" type="noConversion"/>
  </si>
  <si>
    <t>분양보증수수료_대지비</t>
    <phoneticPr fontId="2" type="noConversion"/>
  </si>
  <si>
    <t>분양보증수수료_건축비</t>
    <phoneticPr fontId="2" type="noConversion"/>
  </si>
  <si>
    <t>분양광고홍보비</t>
    <phoneticPr fontId="2" type="noConversion"/>
  </si>
  <si>
    <t>입주관리비</t>
    <phoneticPr fontId="2" type="noConversion"/>
  </si>
  <si>
    <t>펀드비용</t>
    <phoneticPr fontId="2" type="noConversion"/>
  </si>
  <si>
    <t>집합투자기구 1종수익자 이익분배금</t>
    <phoneticPr fontId="2" type="noConversion"/>
  </si>
  <si>
    <t>집합투자기구 2종수익자 이익분배금</t>
    <phoneticPr fontId="2" type="noConversion"/>
  </si>
  <si>
    <t>집합투자업자 매입보수</t>
    <phoneticPr fontId="2" type="noConversion"/>
  </si>
  <si>
    <t>집합투자업자 운용보수</t>
    <phoneticPr fontId="2" type="noConversion"/>
  </si>
  <si>
    <t>신탁업자 보수</t>
    <phoneticPr fontId="2" type="noConversion"/>
  </si>
  <si>
    <t>판매회사 보수</t>
    <phoneticPr fontId="2" type="noConversion"/>
  </si>
  <si>
    <t>일반사무관리회사 보수</t>
    <phoneticPr fontId="2" type="noConversion"/>
  </si>
  <si>
    <t>금융비용</t>
    <phoneticPr fontId="2" type="noConversion"/>
  </si>
  <si>
    <t>금융자문수수료</t>
    <phoneticPr fontId="2" type="noConversion"/>
  </si>
  <si>
    <t>매입약정수수료</t>
    <phoneticPr fontId="2" type="noConversion"/>
  </si>
  <si>
    <t>PF Loan 수수료_Tr.1</t>
    <phoneticPr fontId="2" type="noConversion"/>
  </si>
  <si>
    <t>PF Loan 수수료_Tr.2</t>
    <phoneticPr fontId="2" type="noConversion"/>
  </si>
  <si>
    <t>PF Loan 이자_Tr.1</t>
    <phoneticPr fontId="2" type="noConversion"/>
  </si>
  <si>
    <t>PF Loan 이자_Tr.2</t>
    <phoneticPr fontId="2" type="noConversion"/>
  </si>
  <si>
    <t>VAT Loan 이자</t>
    <phoneticPr fontId="2" type="noConversion"/>
  </si>
  <si>
    <t>담보대출 확약수수료</t>
    <phoneticPr fontId="2" type="noConversion"/>
  </si>
  <si>
    <t>Bridge Loan 수수료</t>
    <phoneticPr fontId="2" type="noConversion"/>
  </si>
  <si>
    <t>Bridge Loan 이자</t>
    <phoneticPr fontId="2" type="noConversion"/>
  </si>
  <si>
    <t>중도금대출 수수료</t>
    <phoneticPr fontId="2" type="noConversion"/>
  </si>
  <si>
    <t>중도금대출 이자</t>
    <phoneticPr fontId="2" type="noConversion"/>
  </si>
  <si>
    <t>예비비</t>
    <phoneticPr fontId="2" type="noConversion"/>
  </si>
  <si>
    <t>사업예비비</t>
    <phoneticPr fontId="2" type="noConversion"/>
  </si>
  <si>
    <t>민원처리비 및 공사예비비</t>
    <phoneticPr fontId="2" type="noConversion"/>
  </si>
  <si>
    <t>취득방법</t>
    <phoneticPr fontId="2" type="noConversion"/>
  </si>
  <si>
    <t>과표</t>
    <phoneticPr fontId="2" type="noConversion"/>
  </si>
  <si>
    <t>세율</t>
    <phoneticPr fontId="2" type="noConversion"/>
  </si>
  <si>
    <t>매매</t>
    <phoneticPr fontId="2" type="noConversion"/>
  </si>
  <si>
    <t>취득가액</t>
    <phoneticPr fontId="2" type="noConversion"/>
  </si>
  <si>
    <t>취득세액</t>
    <phoneticPr fontId="2" type="noConversion"/>
  </si>
  <si>
    <t>매매(주택유상거래)</t>
    <phoneticPr fontId="2" type="noConversion"/>
  </si>
  <si>
    <t>등록세</t>
    <phoneticPr fontId="2" type="noConversion"/>
  </si>
  <si>
    <t>신축</t>
    <phoneticPr fontId="2" type="noConversion"/>
  </si>
  <si>
    <t>상속</t>
    <phoneticPr fontId="2" type="noConversion"/>
  </si>
  <si>
    <t>증여</t>
    <phoneticPr fontId="2" type="noConversion"/>
  </si>
  <si>
    <t>등록세액</t>
    <phoneticPr fontId="2" type="noConversion"/>
  </si>
  <si>
    <t>기재금액</t>
    <phoneticPr fontId="2" type="noConversion"/>
  </si>
  <si>
    <t>세액</t>
    <phoneticPr fontId="2" type="noConversion"/>
  </si>
  <si>
    <t>초과 ~ 이하</t>
    <phoneticPr fontId="2" type="noConversion"/>
  </si>
  <si>
    <t>1천만원 ~ 3천만원</t>
    <phoneticPr fontId="2" type="noConversion"/>
  </si>
  <si>
    <t>3천만원 ~ 5천만원</t>
    <phoneticPr fontId="2" type="noConversion"/>
  </si>
  <si>
    <t>5천만원 ~ 1억원</t>
    <phoneticPr fontId="2" type="noConversion"/>
  </si>
  <si>
    <t>1억원 ~ 10억원</t>
    <phoneticPr fontId="2" type="noConversion"/>
  </si>
  <si>
    <t>10억원 ~</t>
    <phoneticPr fontId="2" type="noConversion"/>
  </si>
  <si>
    <t>(원)</t>
    <phoneticPr fontId="2" type="noConversion"/>
  </si>
  <si>
    <r>
      <rPr>
        <sz val="8"/>
        <color theme="1"/>
        <rFont val="맑은 고딕"/>
        <family val="3"/>
        <charset val="129"/>
        <scheme val="minor"/>
      </rPr>
      <t>*</t>
    </r>
    <r>
      <rPr>
        <sz val="8"/>
        <color theme="1"/>
        <rFont val="맑은 고딕"/>
        <family val="2"/>
        <charset val="129"/>
        <scheme val="minor"/>
      </rPr>
      <t>부동산</t>
    </r>
    <r>
      <rPr>
        <sz val="8"/>
        <color theme="1"/>
        <rFont val="맑은 고딕"/>
        <family val="3"/>
        <charset val="129"/>
      </rPr>
      <t>·선박·항공기의 소유권 이전에 관한 증서</t>
    </r>
    <phoneticPr fontId="2" type="noConversion"/>
  </si>
  <si>
    <t>누진수수료</t>
    <phoneticPr fontId="2" type="noConversion"/>
  </si>
  <si>
    <t>1천만원 ~ 5천만원</t>
    <phoneticPr fontId="2" type="noConversion"/>
  </si>
  <si>
    <t>1억원 ~ 3억원</t>
    <phoneticPr fontId="2" type="noConversion"/>
  </si>
  <si>
    <t>3억원 ~ 5억원</t>
    <phoneticPr fontId="2" type="noConversion"/>
  </si>
  <si>
    <t>5억원 ~ 10억원</t>
    <phoneticPr fontId="2" type="noConversion"/>
  </si>
  <si>
    <t>10억원 ~ 20억원</t>
    <phoneticPr fontId="2" type="noConversion"/>
  </si>
  <si>
    <t>20억원 ~ 200억원</t>
    <phoneticPr fontId="2" type="noConversion"/>
  </si>
  <si>
    <t>200억원</t>
    <phoneticPr fontId="2" type="noConversion"/>
  </si>
  <si>
    <t>초과액의</t>
    <phoneticPr fontId="2" type="noConversion"/>
  </si>
  <si>
    <t>기본금액(원)</t>
    <phoneticPr fontId="2" type="noConversion"/>
  </si>
  <si>
    <t>초과수수료</t>
    <phoneticPr fontId="2" type="noConversion"/>
  </si>
  <si>
    <t>→등기원인증서의 작성 : 30,000원</t>
    <phoneticPr fontId="2" type="noConversion"/>
  </si>
  <si>
    <t>→등기원인증서의 검인, 부동산거래의 신고 : 30,000원</t>
    <phoneticPr fontId="2" type="noConversion"/>
  </si>
  <si>
    <t>→등록세의 신고 또는 감면신청 및 공과금 납부 : 30,000원</t>
    <phoneticPr fontId="2" type="noConversion"/>
  </si>
  <si>
    <t>→허가(신고)서, 승낙서를 작성하는 경우 : 30,000원</t>
    <phoneticPr fontId="2" type="noConversion"/>
  </si>
  <si>
    <t>→부동산등기에 있어서 대상 부동산이 1개를 초과하는 경우 : 1개마다 10,000원 가산</t>
    <phoneticPr fontId="2" type="noConversion"/>
  </si>
  <si>
    <t>→교통비, 숙박비 : 실비(단, 현지교통비는 30,000원 이하)</t>
    <phoneticPr fontId="2" type="noConversion"/>
  </si>
  <si>
    <t>→일당 : 2시간 ~ 4시간 이내 50,000원 이하, 4시간 초과 100,000원 이하</t>
    <phoneticPr fontId="2" type="noConversion"/>
  </si>
  <si>
    <t>→매입대상자</t>
    <phoneticPr fontId="2" type="noConversion"/>
  </si>
  <si>
    <r>
      <t>국가 또는 지방자치단체로부터 면허</t>
    </r>
    <r>
      <rPr>
        <sz val="8"/>
        <color theme="1"/>
        <rFont val="맑은 고딕"/>
        <family val="3"/>
        <charset val="129"/>
      </rPr>
      <t>·허가·인가를</t>
    </r>
    <r>
      <rPr>
        <sz val="8"/>
        <color theme="1"/>
        <rFont val="맑은 고딕"/>
        <family val="2"/>
        <charset val="129"/>
      </rPr>
      <t xml:space="preserve"> 받거나 등기</t>
    </r>
    <r>
      <rPr>
        <sz val="8"/>
        <color theme="1"/>
        <rFont val="맑은 고딕"/>
        <family val="3"/>
        <charset val="129"/>
      </rPr>
      <t>·등록을</t>
    </r>
    <r>
      <rPr>
        <sz val="8"/>
        <color theme="1"/>
        <rFont val="맑은 고딕"/>
        <family val="2"/>
        <charset val="129"/>
      </rPr>
      <t xml:space="preserve"> 신청하는 자(제1종 국민주택채권)</t>
    </r>
    <phoneticPr fontId="2" type="noConversion"/>
  </si>
  <si>
    <t>국가·지방자치단체 또는 정부투자기관관리기본법 제2조의 규정에 의한 정부투자기관과 건설공사의 도급계약을 체결하는 자(제1종 국민주택채권)</t>
    <phoneticPr fontId="2" type="noConversion"/>
  </si>
  <si>
    <t>→매입대상 및 금액표</t>
    <phoneticPr fontId="2" type="noConversion"/>
  </si>
  <si>
    <t>주택도시기금 고시 '제1종국민주택채권매입대상및금액표' 참고</t>
    <phoneticPr fontId="2" type="noConversion"/>
  </si>
  <si>
    <t>→매각 시 할인율</t>
    <phoneticPr fontId="2" type="noConversion"/>
  </si>
  <si>
    <t>주택도시기금 고시</t>
    <phoneticPr fontId="2" type="noConversion"/>
  </si>
  <si>
    <t>저당권</t>
    <phoneticPr fontId="2" type="noConversion"/>
  </si>
  <si>
    <t>채권금액</t>
    <phoneticPr fontId="2" type="noConversion"/>
  </si>
  <si>
    <r>
      <t>*소유권보존</t>
    </r>
    <r>
      <rPr>
        <sz val="8"/>
        <color theme="1"/>
        <rFont val="맑은 고딕"/>
        <family val="3"/>
        <charset val="129"/>
      </rPr>
      <t>·이전</t>
    </r>
    <phoneticPr fontId="2" type="noConversion"/>
  </si>
  <si>
    <t>*담보권의 추가설정</t>
    <phoneticPr fontId="2" type="noConversion"/>
  </si>
  <si>
    <t>5천만원 ~ 2억원</t>
    <phoneticPr fontId="2" type="noConversion"/>
  </si>
  <si>
    <t>2억원 ~ 10억원</t>
    <phoneticPr fontId="2" type="noConversion"/>
  </si>
  <si>
    <t>10억원 ~ 100억원</t>
    <phoneticPr fontId="2" type="noConversion"/>
  </si>
  <si>
    <t>100억원 ~</t>
    <phoneticPr fontId="2" type="noConversion"/>
  </si>
  <si>
    <t>등기비용/법무사수수료_근저당설정</t>
    <phoneticPr fontId="2" type="noConversion"/>
  </si>
  <si>
    <t>취등록세_토지분</t>
    <phoneticPr fontId="2" type="noConversion"/>
  </si>
  <si>
    <t>등록세_근저당</t>
    <phoneticPr fontId="2" type="noConversion"/>
  </si>
  <si>
    <t>[주택법] 제67조 제68조, 동 시행령</t>
  </si>
  <si>
    <t>→근거법령</t>
    <phoneticPr fontId="2" type="noConversion"/>
  </si>
  <si>
    <t>[문화예술진흥법] 제9조, 동 시행령</t>
    <phoneticPr fontId="2" type="noConversion"/>
  </si>
  <si>
    <t>→설치대상 건축물</t>
    <phoneticPr fontId="2" type="noConversion"/>
  </si>
  <si>
    <t>건축물의 연면적(주차장, 기계실, 전기실, 변전실, 발전실, 공조실의 면적은 연면적 산정에서 제외)이</t>
    <phoneticPr fontId="2" type="noConversion"/>
  </si>
  <si>
    <t>1만 제곱미터(증축하는 경우에는 증축되는 부분의 연면적이 1만 제곱미터) 이상인 것으로 한다.</t>
    <phoneticPr fontId="2" type="noConversion"/>
  </si>
  <si>
    <t>다만, 공동주택의 경우에는 각 동의 연면적의 합계가 1만 제곱미터 이상인 경우만을 말한다.</t>
    <phoneticPr fontId="2" type="noConversion"/>
  </si>
  <si>
    <t>1. 공동주택(기숙사 및 [공동주택 특별법]에 따른 공공건설임대주택은 제외한다.)</t>
    <phoneticPr fontId="2" type="noConversion"/>
  </si>
  <si>
    <t>2. 제1종 근린생활시설([건축법시행령] 별표1 제3호바목, 사목 및 아목(도시가스배관시설은 제외한다.)의 시설은 제외한다.) 및 제2종 근린생활시설</t>
    <phoneticPr fontId="2" type="noConversion"/>
  </si>
  <si>
    <r>
      <t>3. 문화 및 집회시설 중 공연장</t>
    </r>
    <r>
      <rPr>
        <sz val="8"/>
        <color theme="1"/>
        <rFont val="맑은 고딕"/>
        <family val="3"/>
        <charset val="129"/>
      </rPr>
      <t>·집회장</t>
    </r>
    <r>
      <rPr>
        <sz val="8"/>
        <color theme="1"/>
        <rFont val="맑은 고딕"/>
        <family val="2"/>
        <charset val="129"/>
      </rPr>
      <t xml:space="preserve"> 및 관람장</t>
    </r>
    <phoneticPr fontId="2" type="noConversion"/>
  </si>
  <si>
    <t>4. 판매시설</t>
    <phoneticPr fontId="2" type="noConversion"/>
  </si>
  <si>
    <t>5. 운수시설(항만시설 중 창고기능에 해당하는 시설은 제외한다.)</t>
    <phoneticPr fontId="2" type="noConversion"/>
  </si>
  <si>
    <t>6. 의료시설 중 병원</t>
    <phoneticPr fontId="2" type="noConversion"/>
  </si>
  <si>
    <t>7. 업무시설</t>
    <phoneticPr fontId="2" type="noConversion"/>
  </si>
  <si>
    <t>8. 숙박시설</t>
    <phoneticPr fontId="2" type="noConversion"/>
  </si>
  <si>
    <t>9. 위락시설</t>
    <phoneticPr fontId="2" type="noConversion"/>
  </si>
  <si>
    <t>10. 방송통신시설(제1종 근린생활시설에 해당하는 것은 제외한다.)</t>
    <phoneticPr fontId="2" type="noConversion"/>
  </si>
  <si>
    <t>→건축비용</t>
    <phoneticPr fontId="2" type="noConversion"/>
  </si>
  <si>
    <r>
      <t>특별시</t>
    </r>
    <r>
      <rPr>
        <sz val="8"/>
        <color theme="1"/>
        <rFont val="맑은 고딕"/>
        <family val="3"/>
        <charset val="129"/>
      </rPr>
      <t>·광역시</t>
    </r>
    <r>
      <rPr>
        <sz val="8"/>
        <color theme="1"/>
        <rFont val="맑은 고딕"/>
        <family val="2"/>
        <charset val="129"/>
      </rPr>
      <t xml:space="preserve"> : </t>
    </r>
    <r>
      <rPr>
        <sz val="8"/>
        <color theme="1"/>
        <rFont val="맑은 고딕"/>
        <family val="2"/>
        <charset val="129"/>
        <scheme val="minor"/>
      </rPr>
      <t>표준건축비 x 연면적(설계변경을 한 경우에는 최종 설계변경시점의 연면적 기준)</t>
    </r>
    <phoneticPr fontId="2" type="noConversion"/>
  </si>
  <si>
    <t>그 외 : 표준건축비 x 연면적(설계변경을 한 경우에는 최종 설계변경시점의 연면적 기준) x 95%</t>
    <phoneticPr fontId="2" type="noConversion"/>
  </si>
  <si>
    <t>→설치비용</t>
    <phoneticPr fontId="2" type="noConversion"/>
  </si>
  <si>
    <t>이상</t>
    <phoneticPr fontId="2" type="noConversion"/>
  </si>
  <si>
    <t>이하</t>
    <phoneticPr fontId="2" type="noConversion"/>
  </si>
  <si>
    <t>건축비용의</t>
    <phoneticPr fontId="2" type="noConversion"/>
  </si>
  <si>
    <t xml:space="preserve">건축비용의 </t>
    <phoneticPr fontId="2" type="noConversion"/>
  </si>
  <si>
    <r>
      <t xml:space="preserve"> 가. 시(자치구가 설치되지 아니한 시를 말한다.)</t>
    </r>
    <r>
      <rPr>
        <sz val="8"/>
        <color theme="1"/>
        <rFont val="맑은 고딕"/>
        <family val="3"/>
        <charset val="129"/>
      </rPr>
      <t>·군</t>
    </r>
    <r>
      <rPr>
        <sz val="8"/>
        <color theme="1"/>
        <rFont val="맑은 고딕"/>
        <family val="2"/>
        <charset val="129"/>
      </rPr>
      <t xml:space="preserve"> 지역에 소재하는 건축물</t>
    </r>
    <phoneticPr fontId="2" type="noConversion"/>
  </si>
  <si>
    <t xml:space="preserve"> 나. 가목 외의 지역에 소재하는 건축물</t>
    <phoneticPr fontId="2" type="noConversion"/>
  </si>
  <si>
    <t xml:space="preserve">  1) 연면적 1만 제곱미터 이상 2만 제곱미터 이하인 건축물</t>
    <phoneticPr fontId="2" type="noConversion"/>
  </si>
  <si>
    <t xml:space="preserve">  2) 연면적 2만 제곱미터 초과 건축물</t>
    <phoneticPr fontId="2" type="noConversion"/>
  </si>
  <si>
    <r>
      <t>건축비용의(2만</t>
    </r>
    <r>
      <rPr>
        <sz val="8"/>
        <color theme="1"/>
        <rFont val="맑은 고딕"/>
        <family val="3"/>
        <charset val="129"/>
      </rPr>
      <t>㎡</t>
    </r>
    <r>
      <rPr>
        <sz val="8"/>
        <color theme="1"/>
        <rFont val="맑은 고딕"/>
        <family val="2"/>
        <charset val="129"/>
        <scheme val="minor"/>
      </rPr>
      <t xml:space="preserve"> 초과 면적)</t>
    </r>
    <phoneticPr fontId="2" type="noConversion"/>
  </si>
  <si>
    <r>
      <t>건축비용의(2만</t>
    </r>
    <r>
      <rPr>
        <sz val="8"/>
        <color theme="1"/>
        <rFont val="맑은 고딕"/>
        <family val="3"/>
        <charset val="129"/>
      </rPr>
      <t>㎡</t>
    </r>
    <r>
      <rPr>
        <sz val="8"/>
        <color theme="1"/>
        <rFont val="맑은 고딕"/>
        <family val="2"/>
        <charset val="129"/>
        <scheme val="minor"/>
      </rPr>
      <t xml:space="preserve"> 이하 면적)</t>
    </r>
    <phoneticPr fontId="2" type="noConversion"/>
  </si>
  <si>
    <t>1. 공동주택(건축주가 국가 또는 지방자치단체인 건축물은 제외한다.)</t>
    <phoneticPr fontId="2" type="noConversion"/>
  </si>
  <si>
    <t>2. 그 외(건축주가 국가 또는 지방자치단체인 건축물은 제외한다.)</t>
    <phoneticPr fontId="2" type="noConversion"/>
  </si>
  <si>
    <t>3. 건축주가 국가 또는 지방자치단체인 건축물</t>
    <phoneticPr fontId="2" type="noConversion"/>
  </si>
  <si>
    <r>
      <t>에서 시</t>
    </r>
    <r>
      <rPr>
        <sz val="8"/>
        <color theme="1"/>
        <rFont val="맑은 고딕"/>
        <family val="3"/>
        <charset val="129"/>
      </rPr>
      <t>·도의</t>
    </r>
    <r>
      <rPr>
        <sz val="8"/>
        <color theme="1"/>
        <rFont val="맑은 고딕"/>
        <family val="2"/>
        <charset val="129"/>
      </rPr>
      <t xml:space="preserve"> 조례로 정하는 비율에 해당하는 금액</t>
    </r>
    <phoneticPr fontId="2" type="noConversion"/>
  </si>
  <si>
    <t>*문화예술진흥기금에 출연할 경우, 그 금액은 설치비용의 70%로 한다.</t>
    <phoneticPr fontId="2" type="noConversion"/>
  </si>
  <si>
    <r>
      <t>취득세</t>
    </r>
    <r>
      <rPr>
        <b/>
        <sz val="8"/>
        <color theme="1"/>
        <rFont val="맑은 고딕"/>
        <family val="3"/>
        <charset val="129"/>
      </rPr>
      <t>·농어촌특별세</t>
    </r>
    <phoneticPr fontId="2" type="noConversion"/>
  </si>
  <si>
    <r>
      <t>등록세</t>
    </r>
    <r>
      <rPr>
        <b/>
        <sz val="8"/>
        <color theme="1"/>
        <rFont val="맑은 고딕"/>
        <family val="3"/>
        <charset val="129"/>
      </rPr>
      <t>·지방교육세</t>
    </r>
    <phoneticPr fontId="2" type="noConversion"/>
  </si>
  <si>
    <t>인지세</t>
    <phoneticPr fontId="2" type="noConversion"/>
  </si>
  <si>
    <t>법무사 수수료</t>
    <phoneticPr fontId="2" type="noConversion"/>
  </si>
  <si>
    <t>미술장식품비</t>
    <phoneticPr fontId="2" type="noConversion"/>
  </si>
  <si>
    <t>[도시교통정비촉진법] 제36조~제41조, 동 시행령</t>
    <phoneticPr fontId="2" type="noConversion"/>
  </si>
  <si>
    <t>모집금액의</t>
    <phoneticPr fontId="2" type="noConversion"/>
  </si>
  <si>
    <t>신축,상속,증여</t>
    <phoneticPr fontId="2" type="noConversion"/>
  </si>
  <si>
    <t>토지매입비(계약금)</t>
    <phoneticPr fontId="2" type="noConversion"/>
  </si>
  <si>
    <t>토지매입비(중도금)</t>
    <phoneticPr fontId="2" type="noConversion"/>
  </si>
  <si>
    <t>법무사수수료(소유권 이전)</t>
    <phoneticPr fontId="2" type="noConversion"/>
  </si>
  <si>
    <t>국민주택채권매입(소유권 이전)</t>
    <phoneticPr fontId="2" type="noConversion"/>
  </si>
  <si>
    <t>토지매입세액불공제액</t>
    <phoneticPr fontId="2" type="noConversion"/>
  </si>
  <si>
    <t>취등록세(토지)</t>
    <phoneticPr fontId="2" type="noConversion"/>
  </si>
  <si>
    <t>재산세(토지)</t>
    <phoneticPr fontId="2" type="noConversion"/>
  </si>
  <si>
    <t>Construction Management(CM) FEE</t>
    <phoneticPr fontId="2" type="noConversion"/>
  </si>
  <si>
    <t>Project Management(PM) FEE</t>
    <phoneticPr fontId="2" type="noConversion"/>
  </si>
  <si>
    <t>근저당 설정비(건물)</t>
    <phoneticPr fontId="2" type="noConversion"/>
  </si>
  <si>
    <t>임차권 설정비</t>
    <phoneticPr fontId="2" type="noConversion"/>
  </si>
  <si>
    <t>근저당 설정비(임차보증금)</t>
    <phoneticPr fontId="2" type="noConversion"/>
  </si>
  <si>
    <t>법무사수수료(건물 보존등기)</t>
    <phoneticPr fontId="2" type="noConversion"/>
  </si>
  <si>
    <t>취등록세(건물 보존등기)</t>
    <phoneticPr fontId="2" type="noConversion"/>
  </si>
  <si>
    <t>가스인입시설부담금</t>
    <phoneticPr fontId="2" type="noConversion"/>
  </si>
  <si>
    <t>전력인입시설부담금</t>
    <phoneticPr fontId="2" type="noConversion"/>
  </si>
  <si>
    <t>투자자문수수료</t>
    <phoneticPr fontId="2" type="noConversion"/>
  </si>
  <si>
    <t>이익분배금(투자자배당)</t>
    <phoneticPr fontId="2" type="noConversion"/>
  </si>
  <si>
    <t>매입보수</t>
    <phoneticPr fontId="2" type="noConversion"/>
  </si>
  <si>
    <t>운영보수(개발기간)</t>
    <phoneticPr fontId="2" type="noConversion"/>
  </si>
  <si>
    <t>판매보수(개발기간)</t>
    <phoneticPr fontId="2" type="noConversion"/>
  </si>
  <si>
    <t>신탁보수(개발기간)</t>
    <phoneticPr fontId="2" type="noConversion"/>
  </si>
  <si>
    <t>일반사무관리보수(개발기간)</t>
    <phoneticPr fontId="2" type="noConversion"/>
  </si>
  <si>
    <t>Cash OUT</t>
    <phoneticPr fontId="2" type="noConversion"/>
  </si>
  <si>
    <t>5. 금융비용</t>
    <phoneticPr fontId="2" type="noConversion"/>
  </si>
  <si>
    <t>4. 제세공과 및 분담금</t>
    <phoneticPr fontId="2" type="noConversion"/>
  </si>
  <si>
    <t>3. 용역비용</t>
    <phoneticPr fontId="2" type="noConversion"/>
  </si>
  <si>
    <t>2. 공사비용</t>
    <phoneticPr fontId="2" type="noConversion"/>
  </si>
  <si>
    <t>1. 토지비용</t>
    <phoneticPr fontId="2" type="noConversion"/>
  </si>
  <si>
    <t>운영수익</t>
    <phoneticPr fontId="2" type="noConversion"/>
  </si>
  <si>
    <t>펀드운영비용</t>
    <phoneticPr fontId="2" type="noConversion"/>
  </si>
  <si>
    <t>소유권 이전(토지)</t>
    <phoneticPr fontId="2" type="noConversion"/>
  </si>
  <si>
    <t>소유권 보존(건물)</t>
    <phoneticPr fontId="2" type="noConversion"/>
  </si>
  <si>
    <t>개발시</t>
    <phoneticPr fontId="2" type="noConversion"/>
  </si>
  <si>
    <t>준공시</t>
    <phoneticPr fontId="2" type="noConversion"/>
  </si>
  <si>
    <t>사업명</t>
    <phoneticPr fontId="2" type="noConversion"/>
  </si>
  <si>
    <t>지상층 연면적</t>
    <phoneticPr fontId="2" type="noConversion"/>
  </si>
  <si>
    <t>지하층 연면적</t>
    <phoneticPr fontId="2" type="noConversion"/>
  </si>
  <si>
    <t>지하층 연면적(주차면적 제외)</t>
    <phoneticPr fontId="2" type="noConversion"/>
  </si>
  <si>
    <t>용적률 산정용 연면적</t>
    <phoneticPr fontId="2" type="noConversion"/>
  </si>
  <si>
    <t>착공일</t>
    <phoneticPr fontId="2" type="noConversion"/>
  </si>
  <si>
    <t>준공일</t>
    <phoneticPr fontId="2" type="noConversion"/>
  </si>
  <si>
    <t>사용승인일</t>
    <phoneticPr fontId="2" type="noConversion"/>
  </si>
  <si>
    <t>공사기간</t>
    <phoneticPr fontId="2" type="noConversion"/>
  </si>
  <si>
    <t>6. 여유현금</t>
    <phoneticPr fontId="2" type="noConversion"/>
  </si>
  <si>
    <t>모집금액(∑1~6)</t>
    <phoneticPr fontId="2" type="noConversion"/>
  </si>
  <si>
    <t>구분</t>
    <phoneticPr fontId="2" type="noConversion"/>
  </si>
  <si>
    <t>"제세공과금 및 부담금" Sheet 참조</t>
    <phoneticPr fontId="2" type="noConversion"/>
  </si>
  <si>
    <t>법무사수수료(근저당 설정_건물)</t>
    <phoneticPr fontId="2" type="noConversion"/>
  </si>
  <si>
    <t>과세</t>
    <phoneticPr fontId="2" type="noConversion"/>
  </si>
  <si>
    <t>불공제</t>
    <phoneticPr fontId="2" type="noConversion"/>
  </si>
  <si>
    <t>공제</t>
    <phoneticPr fontId="2" type="noConversion"/>
  </si>
  <si>
    <t>계정</t>
    <phoneticPr fontId="2" type="noConversion"/>
  </si>
  <si>
    <t>부가세공제</t>
    <phoneticPr fontId="2" type="noConversion"/>
  </si>
  <si>
    <r>
      <t>총투자비(</t>
    </r>
    <r>
      <rPr>
        <b/>
        <sz val="8"/>
        <color theme="1"/>
        <rFont val="맑은 고딕"/>
        <family val="3"/>
        <charset val="129"/>
      </rPr>
      <t>∑1~5)</t>
    </r>
    <phoneticPr fontId="2" type="noConversion"/>
  </si>
  <si>
    <t>총지출금액(∑1~6)</t>
    <phoneticPr fontId="2" type="noConversion"/>
  </si>
  <si>
    <r>
      <t>총사업비(</t>
    </r>
    <r>
      <rPr>
        <b/>
        <sz val="8"/>
        <color theme="1"/>
        <rFont val="맑은 고딕"/>
        <family val="3"/>
        <charset val="129"/>
      </rPr>
      <t>∑1~5)</t>
    </r>
    <phoneticPr fontId="2" type="noConversion"/>
  </si>
  <si>
    <r>
      <rPr>
        <b/>
        <sz val="8"/>
        <color theme="1"/>
        <rFont val="맑은 고딕"/>
        <family val="3"/>
        <charset val="129"/>
      </rPr>
      <t xml:space="preserve">① </t>
    </r>
    <r>
      <rPr>
        <b/>
        <sz val="8"/>
        <color theme="1"/>
        <rFont val="맑은 고딕"/>
        <family val="3"/>
        <charset val="129"/>
        <scheme val="minor"/>
      </rPr>
      <t>토지비용</t>
    </r>
    <phoneticPr fontId="2" type="noConversion"/>
  </si>
  <si>
    <r>
      <rPr>
        <b/>
        <sz val="8"/>
        <color theme="1"/>
        <rFont val="맑은 고딕"/>
        <family val="3"/>
        <charset val="129"/>
      </rPr>
      <t xml:space="preserve">② </t>
    </r>
    <r>
      <rPr>
        <b/>
        <sz val="8"/>
        <color theme="1"/>
        <rFont val="맑은 고딕"/>
        <family val="3"/>
        <charset val="129"/>
        <scheme val="minor"/>
      </rPr>
      <t>총사업비(</t>
    </r>
    <r>
      <rPr>
        <b/>
        <sz val="8"/>
        <color theme="1"/>
        <rFont val="맑은 고딕"/>
        <family val="3"/>
        <charset val="129"/>
      </rPr>
      <t>∑1~5)</t>
    </r>
    <phoneticPr fontId="2" type="noConversion"/>
  </si>
  <si>
    <r>
      <t>면세안분비율(</t>
    </r>
    <r>
      <rPr>
        <b/>
        <sz val="8"/>
        <color theme="1"/>
        <rFont val="맑은 고딕"/>
        <family val="3"/>
        <charset val="129"/>
      </rPr>
      <t>①/(②-③)</t>
    </r>
    <phoneticPr fontId="2" type="noConversion"/>
  </si>
  <si>
    <t>매입부가세공제액</t>
    <phoneticPr fontId="2" type="noConversion"/>
  </si>
  <si>
    <t>토지 개별공시지가 상승률</t>
    <phoneticPr fontId="2" type="noConversion"/>
  </si>
  <si>
    <t>총투자비 월별 투입금액</t>
    <phoneticPr fontId="2" type="noConversion"/>
  </si>
  <si>
    <t>총투자비 월별 투입일정</t>
    <phoneticPr fontId="2" type="noConversion"/>
  </si>
  <si>
    <t>재원조달필요금액</t>
    <phoneticPr fontId="2" type="noConversion"/>
  </si>
  <si>
    <t>개발비용</t>
    <phoneticPr fontId="2" type="noConversion"/>
  </si>
  <si>
    <t>매입부가세</t>
    <phoneticPr fontId="2" type="noConversion"/>
  </si>
  <si>
    <t>재원조달금액</t>
    <phoneticPr fontId="2" type="noConversion"/>
  </si>
  <si>
    <t>단기차입금(VAT)</t>
    <phoneticPr fontId="2" type="noConversion"/>
  </si>
  <si>
    <t>자본금</t>
    <phoneticPr fontId="2" type="noConversion"/>
  </si>
  <si>
    <t>1. Dept</t>
    <phoneticPr fontId="2" type="noConversion"/>
  </si>
  <si>
    <t>2. Equity</t>
    <phoneticPr fontId="2" type="noConversion"/>
  </si>
  <si>
    <t>총조달금액</t>
    <phoneticPr fontId="2" type="noConversion"/>
  </si>
  <si>
    <t>제1종수익증권</t>
    <phoneticPr fontId="2" type="noConversion"/>
  </si>
  <si>
    <t>총사업비</t>
    <phoneticPr fontId="2" type="noConversion"/>
  </si>
  <si>
    <t>제2종수익증권</t>
    <phoneticPr fontId="2" type="noConversion"/>
  </si>
  <si>
    <t>개발비용(누적)</t>
    <phoneticPr fontId="2" type="noConversion"/>
  </si>
  <si>
    <t>이자지급주기</t>
    <phoneticPr fontId="2" type="noConversion"/>
  </si>
  <si>
    <t>첫이자지급일</t>
    <phoneticPr fontId="2" type="noConversion"/>
  </si>
  <si>
    <t>부가세납부주기</t>
    <phoneticPr fontId="2" type="noConversion"/>
  </si>
  <si>
    <t>첫부가세납부일</t>
    <phoneticPr fontId="2" type="noConversion"/>
  </si>
  <si>
    <t>제세공과금 납부</t>
    <phoneticPr fontId="2" type="noConversion"/>
  </si>
  <si>
    <t>운용기간_month</t>
    <phoneticPr fontId="2" type="noConversion"/>
  </si>
  <si>
    <t>운용기간_year</t>
    <phoneticPr fontId="2" type="noConversion"/>
  </si>
  <si>
    <t>정산주기</t>
    <phoneticPr fontId="2" type="noConversion"/>
  </si>
  <si>
    <t>배당지급</t>
    <phoneticPr fontId="2" type="noConversion"/>
  </si>
  <si>
    <t>펀드설정일</t>
    <phoneticPr fontId="2" type="noConversion"/>
  </si>
  <si>
    <t>기간조정</t>
    <phoneticPr fontId="2" type="noConversion"/>
  </si>
  <si>
    <t>선순위차입금(PF대출)</t>
    <phoneticPr fontId="2" type="noConversion"/>
  </si>
  <si>
    <t>중순위차입금(Mezz.)</t>
    <phoneticPr fontId="2" type="noConversion"/>
  </si>
  <si>
    <t>첫이자지급일(선순위)</t>
    <phoneticPr fontId="2" type="noConversion"/>
  </si>
  <si>
    <t>첫이자지급일(중순위)</t>
    <phoneticPr fontId="2" type="noConversion"/>
  </si>
  <si>
    <t>선순위차입금 이자비용</t>
    <phoneticPr fontId="2" type="noConversion"/>
  </si>
  <si>
    <t>중순위차입금 이자비용</t>
    <phoneticPr fontId="2" type="noConversion"/>
  </si>
  <si>
    <t>펀드운용보수</t>
    <phoneticPr fontId="2" type="noConversion"/>
  </si>
  <si>
    <t>선순위대출취급수수료</t>
    <phoneticPr fontId="2" type="noConversion"/>
  </si>
  <si>
    <t>중순위대출취급수수료</t>
    <phoneticPr fontId="2" type="noConversion"/>
  </si>
  <si>
    <t>단기차입금 이자비용(VAT)</t>
    <phoneticPr fontId="2" type="noConversion"/>
  </si>
  <si>
    <t>대출취급수수료</t>
    <phoneticPr fontId="2" type="noConversion"/>
  </si>
  <si>
    <t>배당률</t>
    <phoneticPr fontId="2" type="noConversion"/>
  </si>
  <si>
    <t>배당정산주기</t>
    <phoneticPr fontId="2" type="noConversion"/>
  </si>
  <si>
    <t>배당첫정산일</t>
    <phoneticPr fontId="2" type="noConversion"/>
  </si>
  <si>
    <t>투자자A</t>
    <phoneticPr fontId="2" type="noConversion"/>
  </si>
  <si>
    <t>투자자B</t>
    <phoneticPr fontId="2" type="noConversion"/>
  </si>
  <si>
    <t>투자자C</t>
    <phoneticPr fontId="2" type="noConversion"/>
  </si>
  <si>
    <t>원본취급수수료</t>
    <phoneticPr fontId="2" type="noConversion"/>
  </si>
  <si>
    <t>총자산</t>
    <phoneticPr fontId="2" type="noConversion"/>
  </si>
  <si>
    <t>매입부가세 지급(확정신고기간 6개월)</t>
    <phoneticPr fontId="2" type="noConversion"/>
  </si>
  <si>
    <t>매입부가세 환급</t>
    <phoneticPr fontId="2" type="noConversion"/>
  </si>
  <si>
    <t>부가세확정신고기간</t>
    <phoneticPr fontId="2" type="noConversion"/>
  </si>
  <si>
    <t>부가세환급주기</t>
    <phoneticPr fontId="2" type="noConversion"/>
  </si>
  <si>
    <t>매입부가세대출잔액</t>
    <phoneticPr fontId="2" type="noConversion"/>
  </si>
  <si>
    <t>증가</t>
    <phoneticPr fontId="2" type="noConversion"/>
  </si>
  <si>
    <t>약정금액</t>
    <phoneticPr fontId="2" type="noConversion"/>
  </si>
  <si>
    <t>산정내역 등</t>
    <phoneticPr fontId="2" type="noConversion"/>
  </si>
  <si>
    <t>비율</t>
    <phoneticPr fontId="2" type="noConversion"/>
  </si>
  <si>
    <t>자본금+중순위차입금-개발비용(누적)</t>
    <phoneticPr fontId="2" type="noConversion"/>
  </si>
  <si>
    <t>적용 공정률</t>
    <phoneticPr fontId="2" type="noConversion"/>
  </si>
  <si>
    <t>중순위대출약정수수료</t>
    <phoneticPr fontId="2" type="noConversion"/>
  </si>
  <si>
    <t>대출약정금액</t>
    <phoneticPr fontId="2" type="noConversion"/>
  </si>
  <si>
    <t>금액 단위</t>
    <phoneticPr fontId="2" type="noConversion"/>
  </si>
  <si>
    <t>면적 환산</t>
    <phoneticPr fontId="2" type="noConversion"/>
  </si>
  <si>
    <t>설정원본</t>
    <phoneticPr fontId="2" type="noConversion"/>
  </si>
  <si>
    <t>분배금</t>
    <phoneticPr fontId="2" type="noConversion"/>
  </si>
  <si>
    <t>미지급배당금</t>
    <phoneticPr fontId="2" type="noConversion"/>
  </si>
  <si>
    <t>배당선언일</t>
    <phoneticPr fontId="2" type="noConversion"/>
  </si>
  <si>
    <t>배당지급일</t>
    <phoneticPr fontId="2" type="noConversion"/>
  </si>
  <si>
    <t>배당금지급</t>
    <phoneticPr fontId="2" type="noConversion"/>
  </si>
  <si>
    <t>목표배당액</t>
    <phoneticPr fontId="2" type="noConversion"/>
  </si>
  <si>
    <t>배당가능액</t>
    <phoneticPr fontId="2" type="noConversion"/>
  </si>
  <si>
    <t>필요배당액</t>
    <phoneticPr fontId="2" type="noConversion"/>
  </si>
  <si>
    <t>배당부족액</t>
    <phoneticPr fontId="2" type="noConversion"/>
  </si>
  <si>
    <t>운영배당액_누적적</t>
    <phoneticPr fontId="2" type="noConversion"/>
  </si>
  <si>
    <t>운영배당액_비누적적</t>
    <phoneticPr fontId="2" type="noConversion"/>
  </si>
  <si>
    <t>운영배당액</t>
    <phoneticPr fontId="2" type="noConversion"/>
  </si>
  <si>
    <t>회계연도</t>
    <phoneticPr fontId="2" type="noConversion"/>
  </si>
  <si>
    <t>담보평가금액</t>
    <phoneticPr fontId="2" type="noConversion"/>
  </si>
  <si>
    <t>사업개요</t>
    <phoneticPr fontId="2" type="noConversion"/>
  </si>
  <si>
    <t>재원조달 세부내역</t>
    <phoneticPr fontId="2" type="noConversion"/>
  </si>
  <si>
    <t>총사업비 세부내역</t>
    <phoneticPr fontId="2" type="noConversion"/>
  </si>
  <si>
    <t>마지막월</t>
    <phoneticPr fontId="2" type="noConversion"/>
  </si>
  <si>
    <t>Rate of Return</t>
    <phoneticPr fontId="2" type="noConversion"/>
  </si>
  <si>
    <t>추가 필요 자금</t>
    <phoneticPr fontId="2" type="noConversion"/>
  </si>
  <si>
    <t>→건축 공사 및 유형별 공사비현황</t>
    <phoneticPr fontId="2" type="noConversion"/>
  </si>
  <si>
    <t>분류</t>
    <phoneticPr fontId="2" type="noConversion"/>
  </si>
  <si>
    <t>범위</t>
    <phoneticPr fontId="2" type="noConversion"/>
  </si>
  <si>
    <t>평단가</t>
    <phoneticPr fontId="2" type="noConversion"/>
  </si>
  <si>
    <t>아파트</t>
    <phoneticPr fontId="2" type="noConversion"/>
  </si>
  <si>
    <t>주상복합</t>
    <phoneticPr fontId="2" type="noConversion"/>
  </si>
  <si>
    <t>일반형</t>
    <phoneticPr fontId="2" type="noConversion"/>
  </si>
  <si>
    <t>중급형</t>
    <phoneticPr fontId="2" type="noConversion"/>
  </si>
  <si>
    <t>고급형</t>
    <phoneticPr fontId="2" type="noConversion"/>
  </si>
  <si>
    <t>오피스텔</t>
    <phoneticPr fontId="2" type="noConversion"/>
  </si>
  <si>
    <t>타운하우스</t>
    <phoneticPr fontId="2" type="noConversion"/>
  </si>
  <si>
    <t>고급빌라</t>
    <phoneticPr fontId="2" type="noConversion"/>
  </si>
  <si>
    <t>업무시설</t>
    <phoneticPr fontId="2" type="noConversion"/>
  </si>
  <si>
    <t>오피스</t>
    <phoneticPr fontId="2" type="noConversion"/>
  </si>
  <si>
    <t>일반업무</t>
    <phoneticPr fontId="2" type="noConversion"/>
  </si>
  <si>
    <t>호텔</t>
    <phoneticPr fontId="2" type="noConversion"/>
  </si>
  <si>
    <t>일반</t>
    <phoneticPr fontId="2" type="noConversion"/>
  </si>
  <si>
    <t>특급</t>
    <phoneticPr fontId="2" type="noConversion"/>
  </si>
  <si>
    <t>판매시설</t>
    <phoneticPr fontId="2" type="noConversion"/>
  </si>
  <si>
    <t>쇼핑몰</t>
    <phoneticPr fontId="2" type="noConversion"/>
  </si>
  <si>
    <t>할인매장</t>
    <phoneticPr fontId="2" type="noConversion"/>
  </si>
  <si>
    <t>일반상가</t>
    <phoneticPr fontId="2" type="noConversion"/>
  </si>
  <si>
    <t>아파트형공장</t>
    <phoneticPr fontId="2" type="noConversion"/>
  </si>
  <si>
    <t>기숙사 무</t>
    <phoneticPr fontId="2" type="noConversion"/>
  </si>
  <si>
    <t>기숙사 유</t>
    <phoneticPr fontId="2" type="noConversion"/>
  </si>
  <si>
    <t>(지식산업센터)</t>
    <phoneticPr fontId="2" type="noConversion"/>
  </si>
  <si>
    <t>대학교</t>
    <phoneticPr fontId="2" type="noConversion"/>
  </si>
  <si>
    <t>기숙사</t>
    <phoneticPr fontId="2" type="noConversion"/>
  </si>
  <si>
    <t>노인시설</t>
    <phoneticPr fontId="2" type="noConversion"/>
  </si>
  <si>
    <t>일반시설</t>
    <phoneticPr fontId="2" type="noConversion"/>
  </si>
  <si>
    <t>복지시설</t>
    <phoneticPr fontId="2" type="noConversion"/>
  </si>
  <si>
    <t>유통공구상가</t>
    <phoneticPr fontId="2" type="noConversion"/>
  </si>
  <si>
    <t>콘도리조트</t>
    <phoneticPr fontId="2" type="noConversion"/>
  </si>
  <si>
    <t>골프장조성</t>
    <phoneticPr fontId="2" type="noConversion"/>
  </si>
  <si>
    <t>홀당</t>
    <phoneticPr fontId="2" type="noConversion"/>
  </si>
  <si>
    <t>15~60천평</t>
    <phoneticPr fontId="2" type="noConversion"/>
  </si>
  <si>
    <t>~15천평</t>
    <phoneticPr fontId="2" type="noConversion"/>
  </si>
  <si>
    <t>20억</t>
    <phoneticPr fontId="2" type="noConversion"/>
  </si>
  <si>
    <t>25억</t>
    <phoneticPr fontId="2" type="noConversion"/>
  </si>
  <si>
    <t>인입공사비_상하수도,전기,통신,도기가스 등</t>
    <phoneticPr fontId="2" type="noConversion"/>
  </si>
  <si>
    <t>안전관리예치금보증보험</t>
    <phoneticPr fontId="2" type="noConversion"/>
  </si>
  <si>
    <t>"공사비용 참고"</t>
    <phoneticPr fontId="2" type="noConversion"/>
  </si>
  <si>
    <t>철거대상면적</t>
    <phoneticPr fontId="2" type="noConversion"/>
  </si>
  <si>
    <t>연면적 기준</t>
    <phoneticPr fontId="2" type="noConversion"/>
  </si>
  <si>
    <t>대상면적 기준</t>
    <phoneticPr fontId="2" type="noConversion"/>
  </si>
  <si>
    <t>대지면적 기준</t>
    <phoneticPr fontId="2" type="noConversion"/>
  </si>
  <si>
    <t>도급공사비의</t>
    <phoneticPr fontId="2" type="noConversion"/>
  </si>
  <si>
    <t>x</t>
    <phoneticPr fontId="2" type="noConversion"/>
  </si>
  <si>
    <t>대상면적</t>
    <phoneticPr fontId="2" type="noConversion"/>
  </si>
  <si>
    <t>안전관리예치금</t>
    <phoneticPr fontId="2" type="noConversion"/>
  </si>
  <si>
    <t>[건축법] 제13조, [건축법] 시행령 제10조의 2</t>
    <phoneticPr fontId="2" type="noConversion"/>
  </si>
  <si>
    <t>→대상 건축물</t>
    <phoneticPr fontId="2" type="noConversion"/>
  </si>
  <si>
    <t>이상으로서 지방자치단체의 조례로 정하는 건축물</t>
    <phoneticPr fontId="2" type="noConversion"/>
  </si>
  <si>
    <t>표준건축비 x 연면적 x</t>
    <phoneticPr fontId="2" type="noConversion"/>
  </si>
  <si>
    <t>→예치금 산정</t>
    <phoneticPr fontId="2" type="noConversion"/>
  </si>
  <si>
    <t>→대상 제외 건축물</t>
    <phoneticPr fontId="2" type="noConversion"/>
  </si>
  <si>
    <t>[주택법]에 따라 대한주택보증주식회사가 분양보증을 한 건축물</t>
    <phoneticPr fontId="2" type="noConversion"/>
  </si>
  <si>
    <t>[건축물의 분양에 관한 법률]에 따른 분양보증이나 신탁계약을 체결한 건축물</t>
    <phoneticPr fontId="2" type="noConversion"/>
  </si>
  <si>
    <t>건축안전 인허가 보증보험</t>
    <phoneticPr fontId="2" type="noConversion"/>
  </si>
  <si>
    <t>→보증보험 계약내용</t>
    <phoneticPr fontId="2" type="noConversion"/>
  </si>
  <si>
    <t>보험계약자</t>
    <phoneticPr fontId="2" type="noConversion"/>
  </si>
  <si>
    <t>피보험자</t>
    <phoneticPr fontId="2" type="noConversion"/>
  </si>
  <si>
    <t>보험가입금액</t>
    <phoneticPr fontId="2" type="noConversion"/>
  </si>
  <si>
    <t>보험가입기간</t>
    <phoneticPr fontId="2" type="noConversion"/>
  </si>
  <si>
    <t>보증내용</t>
    <phoneticPr fontId="2" type="noConversion"/>
  </si>
  <si>
    <t>: 건축허가를 받은 자</t>
    <phoneticPr fontId="2" type="noConversion"/>
  </si>
  <si>
    <t>: 허가권자(시장, 군수, 구청장)</t>
    <phoneticPr fontId="2" type="noConversion"/>
  </si>
  <si>
    <t>: 지자체 조례에 따르며 통상 건축공사비의 1% 이하</t>
    <phoneticPr fontId="2" type="noConversion"/>
  </si>
  <si>
    <t>: 건축공사기간 + 가산기간(지자체 조례에 따름)</t>
    <phoneticPr fontId="2" type="noConversion"/>
  </si>
  <si>
    <t>: [건축법]에 의한 건축공사현장 안전관리 예치금 보증</t>
    <phoneticPr fontId="2" type="noConversion"/>
  </si>
  <si>
    <t>→제출서류</t>
    <phoneticPr fontId="2" type="noConversion"/>
  </si>
  <si>
    <t>건축허가서</t>
    <phoneticPr fontId="2" type="noConversion"/>
  </si>
  <si>
    <t>공사계약서</t>
    <phoneticPr fontId="2" type="noConversion"/>
  </si>
  <si>
    <t>사업자등록증</t>
    <phoneticPr fontId="2" type="noConversion"/>
  </si>
  <si>
    <t>기타 심사에 필요한 서류</t>
    <phoneticPr fontId="2" type="noConversion"/>
  </si>
  <si>
    <t>건축공사비의</t>
    <phoneticPr fontId="2" type="noConversion"/>
  </si>
  <si>
    <t>안전관리예치금의</t>
    <phoneticPr fontId="2" type="noConversion"/>
  </si>
  <si>
    <t>사전재해영향검토용역비</t>
    <phoneticPr fontId="2" type="noConversion"/>
  </si>
  <si>
    <t>측량수수료_경계복원/지적현황</t>
    <phoneticPr fontId="2" type="noConversion"/>
  </si>
  <si>
    <t>부과대상</t>
  </si>
  <si>
    <t>주차시설</t>
    <phoneticPr fontId="2" type="noConversion"/>
  </si>
  <si>
    <t>교통유발계수5</t>
  </si>
  <si>
    <t>/1년</t>
    <phoneticPr fontId="2" type="noConversion"/>
  </si>
  <si>
    <t>기타</t>
    <phoneticPr fontId="2" type="noConversion"/>
  </si>
  <si>
    <t>토지분불공제액</t>
    <phoneticPr fontId="2" type="noConversion"/>
  </si>
  <si>
    <t>건물분공제액</t>
    <phoneticPr fontId="2" type="noConversion"/>
  </si>
  <si>
    <t>개시년도 상각대상금액</t>
    <phoneticPr fontId="2" type="noConversion"/>
  </si>
  <si>
    <t>부동산매각</t>
    <phoneticPr fontId="2" type="noConversion"/>
  </si>
  <si>
    <t>제세공과금정산 IN</t>
    <phoneticPr fontId="2" type="noConversion"/>
  </si>
  <si>
    <t>부동산매입</t>
    <phoneticPr fontId="2" type="noConversion"/>
  </si>
  <si>
    <t>CAPEX</t>
    <phoneticPr fontId="2" type="noConversion"/>
  </si>
  <si>
    <t>임대료정산 OUT</t>
    <phoneticPr fontId="2" type="noConversion"/>
  </si>
  <si>
    <t>제2종 수익증권 IN</t>
    <phoneticPr fontId="2" type="noConversion"/>
  </si>
  <si>
    <t>Sr. Loan OUT</t>
    <phoneticPr fontId="2" type="noConversion"/>
  </si>
  <si>
    <t>제1종 수익증권(우선주)</t>
    <phoneticPr fontId="2" type="noConversion"/>
  </si>
  <si>
    <t>제2종 수익증권(보통주)</t>
    <phoneticPr fontId="2" type="noConversion"/>
  </si>
  <si>
    <t>배당수익률_매각차익제외</t>
    <phoneticPr fontId="2" type="noConversion"/>
  </si>
  <si>
    <t>보증금 변동분</t>
    <phoneticPr fontId="2" type="noConversion"/>
  </si>
  <si>
    <t>배당수익률</t>
    <phoneticPr fontId="2" type="noConversion"/>
  </si>
  <si>
    <t>매각차익제외</t>
    <phoneticPr fontId="2" type="noConversion"/>
  </si>
  <si>
    <t>매각차익포함</t>
    <phoneticPr fontId="2" type="noConversion"/>
  </si>
  <si>
    <t>Equity</t>
  </si>
  <si>
    <t>제1종 수익증권(우선주)</t>
  </si>
  <si>
    <t>제2종 수익증권(보통주)</t>
  </si>
  <si>
    <t>등기수수료</t>
    <phoneticPr fontId="2" type="noConversion"/>
  </si>
  <si>
    <t>기간 조정</t>
    <phoneticPr fontId="2" type="noConversion"/>
  </si>
  <si>
    <t>운용개시</t>
    <phoneticPr fontId="2" type="noConversion"/>
  </si>
  <si>
    <t>운용개시월말</t>
    <phoneticPr fontId="2" type="noConversion"/>
  </si>
  <si>
    <t>운용종료월말</t>
    <phoneticPr fontId="2" type="noConversion"/>
  </si>
  <si>
    <t>첫정산일</t>
    <phoneticPr fontId="2" type="noConversion"/>
  </si>
  <si>
    <t>배당지급횟수</t>
    <phoneticPr fontId="2" type="noConversion"/>
  </si>
  <si>
    <t>구조</t>
    <phoneticPr fontId="2" type="noConversion"/>
  </si>
  <si>
    <t>보증금 적용 이율</t>
    <phoneticPr fontId="2" type="noConversion"/>
  </si>
  <si>
    <t>계약기간</t>
    <phoneticPr fontId="2" type="noConversion"/>
  </si>
  <si>
    <t>임대면적(㎡)</t>
    <phoneticPr fontId="2" type="noConversion"/>
  </si>
  <si>
    <t>임대료</t>
    <phoneticPr fontId="2" type="noConversion"/>
  </si>
  <si>
    <t>관리비</t>
    <phoneticPr fontId="2" type="noConversion"/>
  </si>
  <si>
    <t>NOC</t>
    <phoneticPr fontId="2" type="noConversion"/>
  </si>
  <si>
    <t>Rent-Free</t>
    <phoneticPr fontId="2" type="noConversion"/>
  </si>
  <si>
    <t>전용</t>
    <phoneticPr fontId="2" type="noConversion"/>
  </si>
  <si>
    <t>공용</t>
    <phoneticPr fontId="2" type="noConversion"/>
  </si>
  <si>
    <t>평당</t>
    <phoneticPr fontId="2" type="noConversion"/>
  </si>
  <si>
    <t>연임대료</t>
    <phoneticPr fontId="2" type="noConversion"/>
  </si>
  <si>
    <t>월임대료</t>
    <phoneticPr fontId="2" type="noConversion"/>
  </si>
  <si>
    <t>월관리비</t>
    <phoneticPr fontId="2" type="noConversion"/>
  </si>
  <si>
    <t>월 상각액</t>
    <phoneticPr fontId="2" type="noConversion"/>
  </si>
  <si>
    <t>적용기간</t>
    <phoneticPr fontId="2" type="noConversion"/>
  </si>
  <si>
    <t>적용월</t>
    <phoneticPr fontId="2" type="noConversion"/>
  </si>
  <si>
    <t>개시일</t>
    <phoneticPr fontId="2" type="noConversion"/>
  </si>
  <si>
    <t>신청건</t>
    <phoneticPr fontId="2" type="noConversion"/>
  </si>
  <si>
    <t>종료일</t>
    <phoneticPr fontId="2" type="noConversion"/>
  </si>
  <si>
    <t>보유일수</t>
    <phoneticPr fontId="2" type="noConversion"/>
  </si>
  <si>
    <t>펀드운용개시일</t>
    <phoneticPr fontId="2" type="noConversion"/>
  </si>
  <si>
    <t>신청건당</t>
    <phoneticPr fontId="2" type="noConversion"/>
  </si>
  <si>
    <t>펀드운용종료일</t>
    <phoneticPr fontId="2" type="noConversion"/>
  </si>
  <si>
    <t>-제증명등</t>
    <phoneticPr fontId="2" type="noConversion"/>
  </si>
  <si>
    <t>거래상대방 부담액</t>
    <phoneticPr fontId="2" type="noConversion"/>
  </si>
  <si>
    <t>당해년도 상각대상금액</t>
    <phoneticPr fontId="2" type="noConversion"/>
  </si>
  <si>
    <t>-교통비</t>
    <phoneticPr fontId="2" type="noConversion"/>
  </si>
  <si>
    <t>담보감정평가금액</t>
    <phoneticPr fontId="2" type="noConversion"/>
  </si>
  <si>
    <t>시세감정평가금액</t>
    <phoneticPr fontId="2" type="noConversion"/>
  </si>
  <si>
    <t>기본수수료</t>
    <phoneticPr fontId="2" type="noConversion"/>
  </si>
  <si>
    <t>적용요율</t>
    <phoneticPr fontId="2" type="noConversion"/>
  </si>
  <si>
    <t>요율적용기준금액</t>
    <phoneticPr fontId="2" type="noConversion"/>
  </si>
  <si>
    <t>담보평가수수료</t>
    <phoneticPr fontId="2" type="noConversion"/>
  </si>
  <si>
    <t>배수</t>
    <phoneticPr fontId="2" type="noConversion"/>
  </si>
  <si>
    <t>시세평가수수료</t>
    <phoneticPr fontId="2" type="noConversion"/>
  </si>
  <si>
    <t>잔존가율</t>
    <phoneticPr fontId="2" type="noConversion"/>
  </si>
  <si>
    <t>원</t>
    <phoneticPr fontId="2" type="noConversion"/>
  </si>
  <si>
    <t>기준면적1</t>
    <phoneticPr fontId="2" type="noConversion"/>
  </si>
  <si>
    <t>기준면적2</t>
    <phoneticPr fontId="2" type="noConversion"/>
  </si>
  <si>
    <t>바닥면적 합계</t>
    <phoneticPr fontId="2" type="noConversion"/>
  </si>
  <si>
    <t>부과대상면적1</t>
    <phoneticPr fontId="2" type="noConversion"/>
  </si>
  <si>
    <t>부과대상면적2</t>
    <phoneticPr fontId="2" type="noConversion"/>
  </si>
  <si>
    <t>부과대상면적3</t>
    <phoneticPr fontId="2" type="noConversion"/>
  </si>
  <si>
    <t>부과대상면적4</t>
    <phoneticPr fontId="2" type="noConversion"/>
  </si>
  <si>
    <t>단위부담금1</t>
    <phoneticPr fontId="2" type="noConversion"/>
  </si>
  <si>
    <t>단위부담금2</t>
    <phoneticPr fontId="2" type="noConversion"/>
  </si>
  <si>
    <t>단위부담금3</t>
    <phoneticPr fontId="2" type="noConversion"/>
  </si>
  <si>
    <t>적용 단위부담금</t>
    <phoneticPr fontId="2" type="noConversion"/>
  </si>
  <si>
    <t>교통유발계수1</t>
    <phoneticPr fontId="2" type="noConversion"/>
  </si>
  <si>
    <t>교통유발계수2</t>
    <phoneticPr fontId="2" type="noConversion"/>
  </si>
  <si>
    <t>교통유발계수3</t>
    <phoneticPr fontId="2" type="noConversion"/>
  </si>
  <si>
    <t>교통유발계수4</t>
    <phoneticPr fontId="2" type="noConversion"/>
  </si>
  <si>
    <t>산출금액1</t>
    <phoneticPr fontId="2" type="noConversion"/>
  </si>
  <si>
    <t>산출금액2</t>
    <phoneticPr fontId="2" type="noConversion"/>
  </si>
  <si>
    <t>산출금액3</t>
    <phoneticPr fontId="2" type="noConversion"/>
  </si>
  <si>
    <t>산출금액4</t>
    <phoneticPr fontId="2" type="noConversion"/>
  </si>
  <si>
    <t>산출금액5</t>
    <phoneticPr fontId="2" type="noConversion"/>
  </si>
  <si>
    <t>일수</t>
    <phoneticPr fontId="2" type="noConversion"/>
  </si>
  <si>
    <t>*수도권정비계획법</t>
    <phoneticPr fontId="2" type="noConversion"/>
  </si>
  <si>
    <t>- 부과대상</t>
    <phoneticPr fontId="2" type="noConversion"/>
  </si>
  <si>
    <t xml:space="preserve"> 과밀억제권역에 속하는 지역 중 서울특별시에서 인구집중유발시설 중</t>
    <phoneticPr fontId="2" type="noConversion"/>
  </si>
  <si>
    <t xml:space="preserve"> ①업무용 건축물</t>
    <phoneticPr fontId="2" type="noConversion"/>
  </si>
  <si>
    <t xml:space="preserve"> ②판매용 건축물</t>
    <phoneticPr fontId="2" type="noConversion"/>
  </si>
  <si>
    <t xml:space="preserve"> ③공공 청사</t>
    <phoneticPr fontId="2" type="noConversion"/>
  </si>
  <si>
    <t xml:space="preserve"> ④복합 건축물</t>
    <phoneticPr fontId="2" type="noConversion"/>
  </si>
  <si>
    <t xml:space="preserve"> 이하 업무용시설등 및 공공 청사를 건축하려는 자</t>
    <phoneticPr fontId="2" type="noConversion"/>
  </si>
  <si>
    <t>*건축 : 신축·증축 및 공공 청사가 아닌 시설을 공공 청사로 하는 용도변경, 위 시설로의 용도변경을 말한다.</t>
    <phoneticPr fontId="2" type="noConversion"/>
  </si>
  <si>
    <t>표준건축비</t>
    <phoneticPr fontId="2" type="noConversion"/>
  </si>
  <si>
    <t>국토교통부 고시 2017년도 표준건축비</t>
    <phoneticPr fontId="2" type="noConversion"/>
  </si>
  <si>
    <t>*수도권정비계획법 시행령 제17조 제8호</t>
    <phoneticPr fontId="2" type="noConversion"/>
  </si>
  <si>
    <t xml:space="preserve"> 다음 각 목의 어느 하나에 해당하는 건축물의 경우에는 해당 면적에 대하여 각각 별표2에서 정하는 바에 따라 부담금을</t>
    <phoneticPr fontId="2" type="noConversion"/>
  </si>
  <si>
    <t xml:space="preserve"> 감면한다.</t>
    <phoneticPr fontId="2" type="noConversion"/>
  </si>
  <si>
    <t xml:space="preserve"> 가. 업무용 건축물</t>
    <phoneticPr fontId="2" type="noConversion"/>
  </si>
  <si>
    <t xml:space="preserve"> 나. 판매용 건축물</t>
    <phoneticPr fontId="2" type="noConversion"/>
  </si>
  <si>
    <t xml:space="preserve"> 다. 복합 건축물로서 부과대상 면적 중</t>
    <phoneticPr fontId="2" type="noConversion"/>
  </si>
  <si>
    <t xml:space="preserve">     판매용 시설의 면적이 가장 큰 건축물</t>
    <phoneticPr fontId="2" type="noConversion"/>
  </si>
  <si>
    <t xml:space="preserve"> 라. 다목 외의 복합 건축물</t>
    <phoneticPr fontId="2" type="noConversion"/>
  </si>
  <si>
    <t>기초공제면적</t>
    <phoneticPr fontId="2" type="noConversion"/>
  </si>
  <si>
    <t>1. 업무용시설등이 주용도인 경우</t>
    <phoneticPr fontId="2" type="noConversion"/>
  </si>
  <si>
    <t xml:space="preserve"> 가. 신축의 경우</t>
    <phoneticPr fontId="2" type="noConversion"/>
  </si>
  <si>
    <t xml:space="preserve">  1) 주차장면적과 기초공제면적의 합계면적이 기준면적을 초과하지 아니하는 경우</t>
    <phoneticPr fontId="2" type="noConversion"/>
  </si>
  <si>
    <t>기준면적</t>
    <phoneticPr fontId="2" type="noConversion"/>
  </si>
  <si>
    <t>주차장면적</t>
    <phoneticPr fontId="2" type="noConversion"/>
  </si>
  <si>
    <t>단위면적당 건축비</t>
    <phoneticPr fontId="2" type="noConversion"/>
  </si>
  <si>
    <t>적용 요율</t>
    <phoneticPr fontId="2" type="noConversion"/>
  </si>
  <si>
    <t>기준면적 초과면적</t>
    <phoneticPr fontId="2" type="noConversion"/>
  </si>
  <si>
    <t xml:space="preserve">  2) 주차장면적과 기초공제면적의 합계면적이 기준면적을 초과하는 경우</t>
    <phoneticPr fontId="2" type="noConversion"/>
  </si>
  <si>
    <t>신축면적</t>
    <phoneticPr fontId="2" type="noConversion"/>
  </si>
  <si>
    <t xml:space="preserve"> 나. 증축의 경우</t>
    <phoneticPr fontId="2" type="noConversion"/>
  </si>
  <si>
    <t xml:space="preserve">  1) 기존면적이 기준면적을 초과하지 아니하는 경우</t>
    <phoneticPr fontId="2" type="noConversion"/>
  </si>
  <si>
    <t xml:space="preserve">   가) 기존면적과 증축면적 중 주차장면적의 합계면적이 기준면적을 초과하지 아니하는 경우</t>
    <phoneticPr fontId="2" type="noConversion"/>
  </si>
  <si>
    <t>기존면적</t>
    <phoneticPr fontId="2" type="noConversion"/>
  </si>
  <si>
    <t>증축면적 중 주차장면적</t>
    <phoneticPr fontId="2" type="noConversion"/>
  </si>
  <si>
    <t>전체면적 중 기준면적 초과면적</t>
    <phoneticPr fontId="2" type="noConversion"/>
  </si>
  <si>
    <t>*기존면적이 기초공제면적보다 작은 경우에는 기존면적 대신 기초공제면적을 적용한다.</t>
    <phoneticPr fontId="2" type="noConversion"/>
  </si>
  <si>
    <t xml:space="preserve">   나) 기존면적과 증축면적 중 주차장면적의 합계면적이 기준면적을 초과하는 경우</t>
    <phoneticPr fontId="2" type="noConversion"/>
  </si>
  <si>
    <t>전체면적</t>
    <phoneticPr fontId="2" type="noConversion"/>
  </si>
  <si>
    <t xml:space="preserve">  2) 기존면적이 기준면적을 초과하는 경우</t>
    <phoneticPr fontId="2" type="noConversion"/>
  </si>
  <si>
    <t xml:space="preserve"> 다. 용도변경하는 경우의 부담금 산정은 증축의 경우를 준용한다.</t>
    <phoneticPr fontId="2" type="noConversion"/>
  </si>
  <si>
    <t xml:space="preserve">    이 경우 "기존면적" 대신 "전체면적 - 용도변경면적"을 적용하며,</t>
    <phoneticPr fontId="2" type="noConversion"/>
  </si>
  <si>
    <t xml:space="preserve">    "증층면적 중 주차장면적" 대신 "용도변경면적 중 주차장면적"을 적용한다.</t>
    <phoneticPr fontId="2" type="noConversion"/>
  </si>
  <si>
    <t xml:space="preserve"> 라. 대통령령 제14234호 수도권정비계획법시행령개정령의 시행일인 1994년 4월 30일 이후</t>
    <phoneticPr fontId="2" type="noConversion"/>
  </si>
  <si>
    <t xml:space="preserve">    신축하여 증축 또는 용도변경하는 것으로서 업무용 건축물, 판매용 건축물 또는 복합 건축물이</t>
    <phoneticPr fontId="2" type="noConversion"/>
  </si>
  <si>
    <t xml:space="preserve">    되는 건물의 경우에는 증축 또는 용도변경을 건축물 전체를 신축하는 것에 준하는 것으로 보아</t>
    <phoneticPr fontId="2" type="noConversion"/>
  </si>
  <si>
    <t xml:space="preserve">    가목의 산정방식에 따라 부담금을 산정하며, 이중 이미 부담금이 부과된 면적이 있는 경우에는</t>
    <phoneticPr fontId="2" type="noConversion"/>
  </si>
  <si>
    <t xml:space="preserve">    부과된 면적을 제외한 면적에 대하여 산정한다.</t>
    <phoneticPr fontId="2" type="noConversion"/>
  </si>
  <si>
    <t>2. 업무용시설등이 주용도가 아닌 업무용 건축물, 판매용 건축물 또는 복합 건축물을 신축, 증축 또는</t>
    <phoneticPr fontId="2" type="noConversion"/>
  </si>
  <si>
    <t xml:space="preserve">   용도변경하는 경우의 부담금은 업무용시설등의 면적(용무용시설등에 딸린 주차장면적을 포함한 면적</t>
    <phoneticPr fontId="2" type="noConversion"/>
  </si>
  <si>
    <t xml:space="preserve">   을 말한다)만을 건축물의 면적으로 보고 제1호가목부터 마목까지의 식을 준용하여 산정한다.</t>
    <phoneticPr fontId="2" type="noConversion"/>
  </si>
  <si>
    <t>매입</t>
    <phoneticPr fontId="2" type="noConversion"/>
  </si>
  <si>
    <t>운영기간</t>
    <phoneticPr fontId="2" type="noConversion"/>
  </si>
  <si>
    <t>매각</t>
    <phoneticPr fontId="2" type="noConversion"/>
  </si>
  <si>
    <t>기타수익&amp;비용상승률</t>
    <phoneticPr fontId="2" type="noConversion"/>
  </si>
  <si>
    <t>임대차기간</t>
    <phoneticPr fontId="2" type="noConversion"/>
  </si>
  <si>
    <t>일수조정</t>
    <phoneticPr fontId="2" type="noConversion"/>
  </si>
  <si>
    <t>보증금 상승률</t>
    <phoneticPr fontId="2" type="noConversion"/>
  </si>
  <si>
    <t>임대료 상승률</t>
    <phoneticPr fontId="2" type="noConversion"/>
  </si>
  <si>
    <t>관리비 상승률</t>
    <phoneticPr fontId="2" type="noConversion"/>
  </si>
  <si>
    <t>Balance sheet</t>
    <phoneticPr fontId="2" type="noConversion"/>
  </si>
  <si>
    <t>상각</t>
    <phoneticPr fontId="2" type="noConversion"/>
  </si>
  <si>
    <t>Cash</t>
    <phoneticPr fontId="2" type="noConversion"/>
  </si>
  <si>
    <t>임대대행수수료(현금주의)</t>
    <phoneticPr fontId="2" type="noConversion"/>
  </si>
  <si>
    <t>임대대행수수료(발생주의)</t>
    <phoneticPr fontId="2" type="noConversion"/>
  </si>
  <si>
    <t>간주임대료</t>
    <phoneticPr fontId="2" type="noConversion"/>
  </si>
  <si>
    <t>총자산 :</t>
    <phoneticPr fontId="2" type="noConversion"/>
  </si>
  <si>
    <t>설정원본 :</t>
    <phoneticPr fontId="2" type="noConversion"/>
  </si>
  <si>
    <t>금융조달비용</t>
    <phoneticPr fontId="2" type="noConversion"/>
  </si>
  <si>
    <r>
      <t>매각차익</t>
    </r>
    <r>
      <rPr>
        <b/>
        <sz val="8"/>
        <color rgb="FFFF0000"/>
        <rFont val="맑은 고딕"/>
        <family val="3"/>
        <charset val="129"/>
        <scheme val="minor"/>
      </rPr>
      <t>제외</t>
    </r>
    <phoneticPr fontId="2" type="noConversion"/>
  </si>
  <si>
    <r>
      <t>매각차익</t>
    </r>
    <r>
      <rPr>
        <b/>
        <sz val="8"/>
        <color rgb="FFFF0000"/>
        <rFont val="맑은 고딕"/>
        <family val="3"/>
        <charset val="129"/>
        <scheme val="minor"/>
      </rPr>
      <t>포함</t>
    </r>
    <phoneticPr fontId="2" type="noConversion"/>
  </si>
  <si>
    <t>운영비용</t>
    <phoneticPr fontId="2" type="noConversion"/>
  </si>
  <si>
    <t>법인세</t>
    <phoneticPr fontId="2" type="noConversion"/>
  </si>
  <si>
    <t>당기순이익</t>
    <phoneticPr fontId="2" type="noConversion"/>
  </si>
  <si>
    <t>Net Cash Flow</t>
    <phoneticPr fontId="2" type="noConversion"/>
  </si>
  <si>
    <t>Operating Cash Flow</t>
    <phoneticPr fontId="2" type="noConversion"/>
  </si>
  <si>
    <t>Investing Cash Flow</t>
    <phoneticPr fontId="2" type="noConversion"/>
  </si>
  <si>
    <t>Sr. Loan IN</t>
    <phoneticPr fontId="2" type="noConversion"/>
  </si>
  <si>
    <t>Jr. Loan IN</t>
    <phoneticPr fontId="2" type="noConversion"/>
  </si>
  <si>
    <t>VAT. Loan IN</t>
    <phoneticPr fontId="2" type="noConversion"/>
  </si>
  <si>
    <t>Deposit IN</t>
    <phoneticPr fontId="2" type="noConversion"/>
  </si>
  <si>
    <t>제1종 수익증권 IN</t>
    <phoneticPr fontId="2" type="noConversion"/>
  </si>
  <si>
    <t>Jr. Loan OUT</t>
    <phoneticPr fontId="2" type="noConversion"/>
  </si>
  <si>
    <t>VAT. Loan OUT</t>
    <phoneticPr fontId="2" type="noConversion"/>
  </si>
  <si>
    <t>Deposit OUT</t>
    <phoneticPr fontId="2" type="noConversion"/>
  </si>
  <si>
    <t>제1종 수익증권 OUT</t>
    <phoneticPr fontId="2" type="noConversion"/>
  </si>
  <si>
    <t>제2종 수익증권 OUT</t>
    <phoneticPr fontId="2" type="noConversion"/>
  </si>
  <si>
    <t>Sr. Loan 이자</t>
    <phoneticPr fontId="2" type="noConversion"/>
  </si>
  <si>
    <t>Jr. Loan 이자</t>
    <phoneticPr fontId="2" type="noConversion"/>
  </si>
  <si>
    <t>VAT. Loan 이자</t>
    <phoneticPr fontId="2" type="noConversion"/>
  </si>
  <si>
    <t>적용값</t>
    <phoneticPr fontId="2" type="noConversion"/>
  </si>
  <si>
    <t>관리비마진율</t>
    <phoneticPr fontId="2" type="noConversion"/>
  </si>
  <si>
    <t>투자자내부수익률(IRR)_매각차익포함</t>
    <phoneticPr fontId="2" type="noConversion"/>
  </si>
  <si>
    <t>정산가정</t>
  </si>
  <si>
    <t>건물 개요</t>
    <phoneticPr fontId="2" type="noConversion"/>
  </si>
  <si>
    <t>소유권 이전 및 신탁비용</t>
    <phoneticPr fontId="2" type="noConversion"/>
  </si>
  <si>
    <t>금년도 개별공시지가</t>
    <phoneticPr fontId="2" type="noConversion"/>
  </si>
  <si>
    <t>점용기간</t>
    <phoneticPr fontId="2" type="noConversion"/>
  </si>
  <si>
    <t>(A)/(B)</t>
    <phoneticPr fontId="2" type="noConversion"/>
  </si>
  <si>
    <t>(B)전년도 납부액</t>
    <phoneticPr fontId="2" type="noConversion"/>
  </si>
  <si>
    <t>(A)금년도 점용료 산정액</t>
    <phoneticPr fontId="2" type="noConversion"/>
  </si>
  <si>
    <t>점용료 상한액</t>
    <phoneticPr fontId="2" type="noConversion"/>
  </si>
  <si>
    <t>선납보험료</t>
    <phoneticPr fontId="2" type="noConversion"/>
  </si>
  <si>
    <t>제세공과금 정산</t>
    <phoneticPr fontId="2" type="noConversion"/>
  </si>
  <si>
    <t>기타 정산</t>
    <phoneticPr fontId="2" type="noConversion"/>
  </si>
  <si>
    <t>임대수익 정산</t>
    <phoneticPr fontId="2" type="noConversion"/>
  </si>
  <si>
    <t>Check</t>
    <phoneticPr fontId="2" type="noConversion"/>
  </si>
  <si>
    <t>매입 대상</t>
    <phoneticPr fontId="2" type="noConversion"/>
  </si>
  <si>
    <t>VAT Loan</t>
    <phoneticPr fontId="2" type="noConversion"/>
  </si>
  <si>
    <t>Initial Cap. Rate</t>
    <phoneticPr fontId="2" type="noConversion"/>
  </si>
  <si>
    <t>보증금포함</t>
    <phoneticPr fontId="2" type="noConversion"/>
  </si>
  <si>
    <t>보증금제외</t>
    <phoneticPr fontId="2" type="noConversion"/>
  </si>
  <si>
    <t>Terminal Cap. Rate</t>
    <phoneticPr fontId="2" type="noConversion"/>
  </si>
  <si>
    <t>매각금액</t>
    <phoneticPr fontId="2" type="noConversion"/>
  </si>
  <si>
    <t>매각 시 보증금</t>
    <phoneticPr fontId="2" type="noConversion"/>
  </si>
  <si>
    <t>매각금액의</t>
    <phoneticPr fontId="2" type="noConversion"/>
  </si>
  <si>
    <t>매각성과수수료</t>
    <phoneticPr fontId="2" type="noConversion"/>
  </si>
  <si>
    <t>매각차익의</t>
    <phoneticPr fontId="2" type="noConversion"/>
  </si>
  <si>
    <t>초년도 임대수익</t>
    <phoneticPr fontId="2" type="noConversion"/>
  </si>
  <si>
    <t>초년도 관리수익</t>
    <phoneticPr fontId="2" type="noConversion"/>
  </si>
  <si>
    <t>가중평균 이자율</t>
    <phoneticPr fontId="2" type="noConversion"/>
  </si>
  <si>
    <t>발생일</t>
    <phoneticPr fontId="2" type="noConversion"/>
  </si>
  <si>
    <t>LTV 한도</t>
    <phoneticPr fontId="2" type="noConversion"/>
  </si>
  <si>
    <t>3년 평균</t>
    <phoneticPr fontId="2" type="noConversion"/>
  </si>
  <si>
    <t>5년 평균</t>
    <phoneticPr fontId="2" type="noConversion"/>
  </si>
  <si>
    <t>7년 평균</t>
    <phoneticPr fontId="2" type="noConversion"/>
  </si>
  <si>
    <t>10년 평균</t>
    <phoneticPr fontId="2" type="noConversion"/>
  </si>
  <si>
    <t>투자자 현금흐름</t>
    <phoneticPr fontId="2" type="noConversion"/>
  </si>
  <si>
    <t>NOI 상승률</t>
    <phoneticPr fontId="2" type="noConversion"/>
  </si>
  <si>
    <t>Rent FREE</t>
    <phoneticPr fontId="2" type="noConversion"/>
  </si>
  <si>
    <t>건물 신축가격기준액</t>
    <phoneticPr fontId="2" type="noConversion"/>
  </si>
  <si>
    <t>- 증지</t>
    <phoneticPr fontId="2" type="noConversion"/>
  </si>
  <si>
    <t>인지세법 제3조</t>
    <phoneticPr fontId="2" type="noConversion"/>
  </si>
  <si>
    <t>부동산 수</t>
    <phoneticPr fontId="2" type="noConversion"/>
  </si>
  <si>
    <t>등본, 대장, 신탁원부</t>
    <phoneticPr fontId="2" type="noConversion"/>
  </si>
  <si>
    <t>근저당설정비용(임차보증금)</t>
    <phoneticPr fontId="2" type="noConversion"/>
  </si>
  <si>
    <t>법무사수수료(이전및신탁)</t>
    <phoneticPr fontId="2" type="noConversion"/>
  </si>
  <si>
    <t>법무사수수료(근저당설정_매입자금)</t>
    <phoneticPr fontId="2" type="noConversion"/>
  </si>
  <si>
    <t>법무사수수료(근저당설정_임차보증금)</t>
    <phoneticPr fontId="2" type="noConversion"/>
  </si>
  <si>
    <t>기타수수료</t>
    <phoneticPr fontId="2" type="noConversion"/>
  </si>
  <si>
    <t>신청건</t>
    <phoneticPr fontId="2" type="noConversion"/>
  </si>
  <si>
    <t>과밀부담금_증축/용도변경분</t>
    <phoneticPr fontId="2" type="noConversion"/>
  </si>
  <si>
    <t>부동산수</t>
    <phoneticPr fontId="2" type="noConversion"/>
  </si>
  <si>
    <t>보험료</t>
    <phoneticPr fontId="2" type="noConversion"/>
  </si>
  <si>
    <t>부가세 상환 여유현금</t>
    <phoneticPr fontId="2" type="noConversion"/>
  </si>
  <si>
    <t>제세공과금</t>
    <phoneticPr fontId="2" type="noConversion"/>
  </si>
  <si>
    <t>토지분 재산세</t>
    <phoneticPr fontId="2" type="noConversion"/>
  </si>
  <si>
    <t>건물분 재산세</t>
    <phoneticPr fontId="2" type="noConversion"/>
  </si>
  <si>
    <t>교통유발부담금</t>
    <phoneticPr fontId="2" type="noConversion"/>
  </si>
  <si>
    <t>도로점용료</t>
    <phoneticPr fontId="2" type="noConversion"/>
  </si>
  <si>
    <t>재산세_건물분</t>
    <phoneticPr fontId="2" type="noConversion"/>
  </si>
  <si>
    <t>토지</t>
    <phoneticPr fontId="2" type="noConversion"/>
  </si>
  <si>
    <t>건물</t>
    <phoneticPr fontId="2" type="noConversion"/>
  </si>
  <si>
    <t>Sr. Loan</t>
    <phoneticPr fontId="2" type="noConversion"/>
  </si>
  <si>
    <t>면적 단위 환산</t>
    <phoneticPr fontId="2" type="noConversion"/>
  </si>
  <si>
    <t>(특별시및광역시)</t>
    <phoneticPr fontId="2" type="noConversion"/>
  </si>
  <si>
    <t>(그밖의지역)</t>
    <phoneticPr fontId="2" type="noConversion"/>
  </si>
  <si>
    <t>합계</t>
    <phoneticPr fontId="2" type="noConversion"/>
  </si>
  <si>
    <t>부가가치세액</t>
    <phoneticPr fontId="2" type="noConversion"/>
  </si>
  <si>
    <t>취득부대비용</t>
    <phoneticPr fontId="2" type="noConversion"/>
  </si>
  <si>
    <t>토지</t>
  </si>
  <si>
    <t>건물</t>
  </si>
  <si>
    <t>시가표준액</t>
    <phoneticPr fontId="2" type="noConversion"/>
  </si>
  <si>
    <t>과세표준</t>
    <phoneticPr fontId="2" type="noConversion"/>
  </si>
  <si>
    <t>1.취득세</t>
    <phoneticPr fontId="2" type="noConversion"/>
  </si>
  <si>
    <t>2.지방교육세</t>
    <phoneticPr fontId="2" type="noConversion"/>
  </si>
  <si>
    <t>3.농어촌특별세</t>
    <phoneticPr fontId="2" type="noConversion"/>
  </si>
  <si>
    <t>4.인지세</t>
    <phoneticPr fontId="2" type="noConversion"/>
  </si>
  <si>
    <t>5.국민주택채권_토지</t>
    <phoneticPr fontId="2" type="noConversion"/>
  </si>
  <si>
    <t>6.국민주택채권_건물</t>
    <phoneticPr fontId="2" type="noConversion"/>
  </si>
  <si>
    <t>7.등록면허세(신탁)</t>
    <phoneticPr fontId="2" type="noConversion"/>
  </si>
  <si>
    <t>8.지방교육세(신탁)</t>
    <phoneticPr fontId="2" type="noConversion"/>
  </si>
  <si>
    <t>9.등기수수료</t>
    <phoneticPr fontId="2" type="noConversion"/>
  </si>
  <si>
    <t>10.법무사수수료</t>
    <phoneticPr fontId="2" type="noConversion"/>
  </si>
  <si>
    <t>부가가치세액</t>
    <phoneticPr fontId="2" type="noConversion"/>
  </si>
  <si>
    <t>부가세 대상 취득부대비용</t>
    <phoneticPr fontId="2" type="noConversion"/>
  </si>
  <si>
    <t>1.등록면허세</t>
    <phoneticPr fontId="2" type="noConversion"/>
  </si>
  <si>
    <t>3.인지세</t>
    <phoneticPr fontId="2" type="noConversion"/>
  </si>
  <si>
    <t>4.국민주택채권</t>
    <phoneticPr fontId="2" type="noConversion"/>
  </si>
  <si>
    <t>5.등기수수료</t>
    <phoneticPr fontId="2" type="noConversion"/>
  </si>
  <si>
    <t>3.국민주택채권</t>
    <phoneticPr fontId="2" type="noConversion"/>
  </si>
  <si>
    <t>4.등기수수료</t>
    <phoneticPr fontId="2" type="noConversion"/>
  </si>
  <si>
    <t>합계</t>
    <phoneticPr fontId="2" type="noConversion"/>
  </si>
  <si>
    <t>수선성공사비(OPEX)</t>
    <phoneticPr fontId="2" type="noConversion"/>
  </si>
  <si>
    <t>매입금액</t>
    <phoneticPr fontId="2" type="noConversion"/>
  </si>
  <si>
    <t>Operating Assumptions_Expense</t>
    <phoneticPr fontId="2" type="noConversion"/>
  </si>
  <si>
    <t>Operating Assumptions_Income</t>
    <phoneticPr fontId="2" type="noConversion"/>
  </si>
  <si>
    <t>담보평가금액</t>
    <phoneticPr fontId="2" type="noConversion"/>
  </si>
  <si>
    <t>담보평가금액</t>
    <phoneticPr fontId="2" type="noConversion"/>
  </si>
  <si>
    <t>보증금</t>
    <phoneticPr fontId="2" type="noConversion"/>
  </si>
  <si>
    <t>토지 개별공시지가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</si>
  <si>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</si>
  <si>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</si>
  <si>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</si>
  <si>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Investment Asset Summary</t>
    <phoneticPr fontId="2" type="noConversion"/>
  </si>
  <si>
    <t>Model Setting</t>
    <phoneticPr fontId="2" type="noConversion"/>
  </si>
  <si>
    <t>매입금액</t>
    <phoneticPr fontId="2" type="noConversion"/>
  </si>
  <si>
    <t>Capital Expenditure(CAPEX)</t>
    <phoneticPr fontId="2" type="noConversion"/>
  </si>
  <si>
    <t>유보보증금</t>
    <phoneticPr fontId="2" type="noConversion"/>
  </si>
  <si>
    <t>여유현금</t>
    <phoneticPr fontId="2" type="noConversion"/>
  </si>
  <si>
    <t>LTV</t>
    <phoneticPr fontId="2" type="noConversion"/>
  </si>
  <si>
    <t>재산세기준일</t>
    <phoneticPr fontId="2" type="noConversion"/>
  </si>
  <si>
    <t>선순위 대출기간</t>
    <phoneticPr fontId="2" type="noConversion"/>
  </si>
  <si>
    <t>후순위 대출기간</t>
    <phoneticPr fontId="2" type="noConversion"/>
  </si>
  <si>
    <t>부가세 대출기간</t>
    <phoneticPr fontId="2" type="noConversion"/>
  </si>
  <si>
    <t>기준 면적</t>
    <phoneticPr fontId="2" type="noConversion"/>
  </si>
  <si>
    <t>이자율</t>
    <phoneticPr fontId="2" type="noConversion"/>
  </si>
  <si>
    <t>LTV 한도</t>
    <phoneticPr fontId="2" type="noConversion"/>
  </si>
  <si>
    <t>LTC</t>
    <phoneticPr fontId="2" type="noConversion"/>
  </si>
  <si>
    <t>대출금액</t>
    <phoneticPr fontId="2" type="noConversion"/>
  </si>
  <si>
    <t>목표배당수익률</t>
    <phoneticPr fontId="2" type="noConversion"/>
  </si>
  <si>
    <t>잔여재산배분</t>
    <phoneticPr fontId="2" type="noConversion"/>
  </si>
  <si>
    <t>지분율</t>
    <phoneticPr fontId="2" type="noConversion"/>
  </si>
  <si>
    <t>투자금액</t>
    <phoneticPr fontId="2" type="noConversion"/>
  </si>
  <si>
    <t>매입금액</t>
    <phoneticPr fontId="2" type="noConversion"/>
  </si>
  <si>
    <t>합계</t>
    <phoneticPr fontId="2" type="noConversion"/>
  </si>
  <si>
    <t>취득부대비용</t>
    <phoneticPr fontId="2" type="noConversion"/>
  </si>
  <si>
    <t>시가표준액 합계</t>
    <phoneticPr fontId="2" type="noConversion"/>
  </si>
  <si>
    <t>시가표준액</t>
    <phoneticPr fontId="2" type="noConversion"/>
  </si>
  <si>
    <t>시가표준액 조회</t>
    <phoneticPr fontId="2" type="noConversion"/>
  </si>
  <si>
    <t>시가표준액</t>
    <phoneticPr fontId="2" type="noConversion"/>
  </si>
  <si>
    <t>시가표준액 조회</t>
    <phoneticPr fontId="2" type="noConversion"/>
  </si>
  <si>
    <t>원</t>
    <phoneticPr fontId="2" type="noConversion"/>
  </si>
  <si>
    <t>Investment Asset</t>
    <phoneticPr fontId="2" type="noConversion"/>
  </si>
  <si>
    <t>_</t>
    <phoneticPr fontId="2" type="noConversion"/>
  </si>
  <si>
    <t>부가가치세</t>
    <phoneticPr fontId="2" type="noConversion"/>
  </si>
  <si>
    <t>수도광열비의</t>
    <phoneticPr fontId="2" type="noConversion"/>
  </si>
  <si>
    <t>기준금리</t>
    <phoneticPr fontId="2" type="noConversion"/>
  </si>
  <si>
    <t>이자율</t>
    <phoneticPr fontId="2" type="noConversion"/>
  </si>
  <si>
    <t>구분</t>
    <phoneticPr fontId="2" type="noConversion"/>
  </si>
  <si>
    <t>상승률</t>
    <phoneticPr fontId="2" type="noConversion"/>
  </si>
  <si>
    <t>원/평/month</t>
    <phoneticPr fontId="2" type="noConversion"/>
  </si>
  <si>
    <t>천원/month</t>
    <phoneticPr fontId="2" type="noConversion"/>
  </si>
  <si>
    <t>천원/year</t>
    <phoneticPr fontId="2" type="noConversion"/>
  </si>
  <si>
    <t>비고</t>
    <phoneticPr fontId="2" type="noConversion"/>
  </si>
  <si>
    <t>원/평/month</t>
    <phoneticPr fontId="2" type="noConversion"/>
  </si>
  <si>
    <t>월평균</t>
    <phoneticPr fontId="2" type="noConversion"/>
  </si>
  <si>
    <t>천원/year</t>
    <phoneticPr fontId="2" type="noConversion"/>
  </si>
  <si>
    <t>비고</t>
    <phoneticPr fontId="2" type="noConversion"/>
  </si>
  <si>
    <t>천원/month</t>
    <phoneticPr fontId="2" type="noConversion"/>
  </si>
  <si>
    <t>기준 금액</t>
    <phoneticPr fontId="2" type="noConversion"/>
  </si>
  <si>
    <t>기준</t>
    <phoneticPr fontId="2" type="noConversion"/>
  </si>
  <si>
    <t>수수료율</t>
    <phoneticPr fontId="2" type="noConversion"/>
  </si>
  <si>
    <t>연평균 배당수익률_매각차익제외</t>
    <phoneticPr fontId="2" type="noConversion"/>
  </si>
  <si>
    <t>연평균 배당수익률_매각차익포함</t>
    <phoneticPr fontId="2" type="noConversion"/>
  </si>
  <si>
    <t>영업수익</t>
    <phoneticPr fontId="2" type="noConversion"/>
  </si>
  <si>
    <t>교통유발부담금</t>
    <phoneticPr fontId="2" type="noConversion"/>
  </si>
  <si>
    <t>도로점용료</t>
    <phoneticPr fontId="2" type="noConversion"/>
  </si>
  <si>
    <t>매입부가세 산정</t>
    <phoneticPr fontId="2" type="noConversion"/>
  </si>
  <si>
    <t>재산세_건물</t>
    <phoneticPr fontId="2" type="noConversion"/>
  </si>
  <si>
    <t>재산세_토지</t>
    <phoneticPr fontId="2" type="noConversion"/>
  </si>
  <si>
    <t>통합</t>
    <phoneticPr fontId="2" type="noConversion"/>
  </si>
  <si>
    <t>근저당설정비용(매입자금)</t>
    <phoneticPr fontId="2" type="noConversion"/>
  </si>
  <si>
    <t>Rent Roll</t>
    <phoneticPr fontId="2" type="noConversion"/>
  </si>
  <si>
    <t>(자산 포함)</t>
    <phoneticPr fontId="2" type="noConversion"/>
  </si>
  <si>
    <t>(부가세 대출)</t>
    <phoneticPr fontId="2" type="noConversion"/>
  </si>
  <si>
    <t>임차보증금</t>
    <phoneticPr fontId="2" type="noConversion"/>
  </si>
  <si>
    <t>임차보증금의</t>
    <phoneticPr fontId="2" type="noConversion"/>
  </si>
  <si>
    <t>공정시장가액 비율</t>
    <phoneticPr fontId="2" type="noConversion"/>
  </si>
  <si>
    <t>공정시장가액 비율</t>
    <phoneticPr fontId="2" type="noConversion"/>
  </si>
  <si>
    <r>
      <t>3천</t>
    </r>
    <r>
      <rPr>
        <sz val="8"/>
        <color theme="1"/>
        <rFont val="맑은 고딕"/>
        <family val="3"/>
        <charset val="129"/>
      </rPr>
      <t>㎡ 이하</t>
    </r>
    <phoneticPr fontId="2" type="noConversion"/>
  </si>
  <si>
    <t>3천㎡ ~ 3만㎡</t>
    <phoneticPr fontId="2" type="noConversion"/>
  </si>
  <si>
    <t>3만㎡ 초과</t>
    <phoneticPr fontId="2" type="noConversion"/>
  </si>
  <si>
    <t>유발계수</t>
    <phoneticPr fontId="2" type="noConversion"/>
  </si>
  <si>
    <t>유발계수</t>
    <phoneticPr fontId="2" type="noConversion"/>
  </si>
  <si>
    <t>부과대상면적5</t>
    <phoneticPr fontId="2" type="noConversion"/>
  </si>
  <si>
    <t>공정시장가액 비율</t>
    <phoneticPr fontId="2" type="noConversion"/>
  </si>
  <si>
    <t>공정시장가액 비율</t>
    <phoneticPr fontId="2" type="noConversion"/>
  </si>
  <si>
    <t>구분</t>
    <phoneticPr fontId="2" type="noConversion"/>
  </si>
  <si>
    <t>[도로법 시행령]</t>
    <phoneticPr fontId="2" type="noConversion"/>
  </si>
  <si>
    <t>기본수수료</t>
    <phoneticPr fontId="2" type="noConversion"/>
  </si>
  <si>
    <t>기본수수료</t>
    <phoneticPr fontId="2" type="noConversion"/>
  </si>
  <si>
    <t>기준 금액</t>
    <phoneticPr fontId="2" type="noConversion"/>
  </si>
  <si>
    <t>신청건</t>
    <phoneticPr fontId="2" type="noConversion"/>
  </si>
  <si>
    <t>등본, 대장, 신탁원부</t>
    <phoneticPr fontId="2" type="noConversion"/>
  </si>
  <si>
    <t>보증금액</t>
    <phoneticPr fontId="2" type="noConversion"/>
  </si>
  <si>
    <t>주택도시기금(http://nhuf.molit.go.kr)</t>
    <phoneticPr fontId="2" type="noConversion"/>
  </si>
  <si>
    <t>추적 개시 년도</t>
    <phoneticPr fontId="2" type="noConversion"/>
  </si>
  <si>
    <t>신탁등기비용</t>
    <phoneticPr fontId="2" type="noConversion"/>
  </si>
  <si>
    <t>인지세</t>
    <phoneticPr fontId="2" type="noConversion"/>
  </si>
  <si>
    <t>주차수익</t>
    <phoneticPr fontId="2" type="noConversion"/>
  </si>
  <si>
    <t>회입수익</t>
    <phoneticPr fontId="2" type="noConversion"/>
  </si>
  <si>
    <t>기타수익</t>
    <phoneticPr fontId="2" type="noConversion"/>
  </si>
  <si>
    <t>주차수익</t>
    <phoneticPr fontId="2" type="noConversion"/>
  </si>
  <si>
    <t>회입수익</t>
    <phoneticPr fontId="2" type="noConversion"/>
  </si>
  <si>
    <t>기타수익</t>
    <phoneticPr fontId="2" type="noConversion"/>
  </si>
  <si>
    <t>주차수익</t>
    <phoneticPr fontId="2" type="noConversion"/>
  </si>
  <si>
    <t>회입수익</t>
    <phoneticPr fontId="2" type="noConversion"/>
  </si>
  <si>
    <t>기타수익</t>
    <phoneticPr fontId="2" type="noConversion"/>
  </si>
  <si>
    <t>주차수익</t>
    <phoneticPr fontId="2" type="noConversion"/>
  </si>
  <si>
    <t>회입수익</t>
    <phoneticPr fontId="2" type="noConversion"/>
  </si>
  <si>
    <t>회입수익</t>
    <phoneticPr fontId="2" type="noConversion"/>
  </si>
  <si>
    <t>11.사업자등록발급</t>
    <phoneticPr fontId="2" type="noConversion"/>
  </si>
  <si>
    <t>보험료 지급</t>
    <phoneticPr fontId="2" type="noConversion"/>
  </si>
  <si>
    <t>운용보수 지급(현금주의)</t>
    <phoneticPr fontId="2" type="noConversion"/>
  </si>
  <si>
    <t>신탁보수 지급(현금주의)</t>
    <phoneticPr fontId="2" type="noConversion"/>
  </si>
  <si>
    <t>사무보수 지급(현금주의)</t>
    <phoneticPr fontId="2" type="noConversion"/>
  </si>
  <si>
    <t>판매보수 지급(현금주의)</t>
    <phoneticPr fontId="2" type="noConversion"/>
  </si>
  <si>
    <t>근저당설정</t>
    <phoneticPr fontId="2" type="noConversion"/>
  </si>
  <si>
    <t>일반상업지역</t>
    <phoneticPr fontId="2" type="noConversion"/>
  </si>
  <si>
    <t>수선유지비</t>
    <phoneticPr fontId="2" type="noConversion"/>
  </si>
  <si>
    <t>Physical Information_I</t>
    <phoneticPr fontId="2" type="noConversion"/>
  </si>
  <si>
    <t>Physical Information_II</t>
    <phoneticPr fontId="2" type="noConversion"/>
  </si>
  <si>
    <t>Physical Information_III</t>
    <phoneticPr fontId="2" type="noConversion"/>
  </si>
  <si>
    <t>Physical Information_IV</t>
    <phoneticPr fontId="2" type="noConversion"/>
  </si>
  <si>
    <t>Physical Information_V</t>
    <phoneticPr fontId="2" type="noConversion"/>
  </si>
  <si>
    <t>건물개요</t>
    <phoneticPr fontId="2" type="noConversion"/>
  </si>
  <si>
    <t>전체</t>
    <phoneticPr fontId="2" type="noConversion"/>
  </si>
  <si>
    <t>담보대출</t>
    <phoneticPr fontId="2" type="noConversion"/>
  </si>
  <si>
    <t>매입 대상</t>
    <phoneticPr fontId="2" type="noConversion"/>
  </si>
  <si>
    <t>건물 개요</t>
    <phoneticPr fontId="2" type="noConversion"/>
  </si>
  <si>
    <t>부동산수</t>
    <phoneticPr fontId="2" type="noConversion"/>
  </si>
  <si>
    <t>합계</t>
    <phoneticPr fontId="2" type="noConversion"/>
  </si>
  <si>
    <t>옥내기계식</t>
    <phoneticPr fontId="2" type="noConversion"/>
  </si>
  <si>
    <t>옥내자주식</t>
    <phoneticPr fontId="2" type="noConversion"/>
  </si>
  <si>
    <t>옥외기계식</t>
    <phoneticPr fontId="2" type="noConversion"/>
  </si>
  <si>
    <t>옥외자주식</t>
    <phoneticPr fontId="2" type="noConversion"/>
  </si>
  <si>
    <t>승용</t>
    <phoneticPr fontId="2" type="noConversion"/>
  </si>
  <si>
    <t>비상용</t>
    <phoneticPr fontId="2" type="noConversion"/>
  </si>
  <si>
    <t>담보평가금액</t>
    <phoneticPr fontId="2" type="noConversion"/>
  </si>
  <si>
    <t>LTV</t>
    <phoneticPr fontId="2" type="noConversion"/>
  </si>
  <si>
    <t>LTV 한도</t>
    <phoneticPr fontId="2" type="noConversion"/>
  </si>
  <si>
    <t>계단실 등 공용</t>
    <phoneticPr fontId="2" type="noConversion"/>
  </si>
  <si>
    <t>주차장</t>
    <phoneticPr fontId="2" type="noConversion"/>
  </si>
  <si>
    <t>제1종근생(제과점)</t>
    <phoneticPr fontId="2" type="noConversion"/>
  </si>
  <si>
    <t>제2종근생(일반음식점)</t>
    <phoneticPr fontId="2" type="noConversion"/>
  </si>
  <si>
    <t>제1종근생(소매점)</t>
    <phoneticPr fontId="2" type="noConversion"/>
  </si>
  <si>
    <t>제2종근생(서점)</t>
    <phoneticPr fontId="2" type="noConversion"/>
  </si>
  <si>
    <t>계단실 등 공용</t>
    <phoneticPr fontId="2" type="noConversion"/>
  </si>
  <si>
    <t>창고 및 쓰레기처리실</t>
    <phoneticPr fontId="2" type="noConversion"/>
  </si>
  <si>
    <t>정화조,기계/전기,발전기실</t>
    <phoneticPr fontId="2" type="noConversion"/>
  </si>
  <si>
    <t>업무시설</t>
    <phoneticPr fontId="2" type="noConversion"/>
  </si>
  <si>
    <t>제1종근생(휴게음식점)</t>
    <phoneticPr fontId="2" type="noConversion"/>
  </si>
  <si>
    <t>ELEV기계실,계단실</t>
    <phoneticPr fontId="2" type="noConversion"/>
  </si>
  <si>
    <t>회계기간</t>
    <phoneticPr fontId="2" type="noConversion"/>
  </si>
  <si>
    <t>상각기간</t>
    <phoneticPr fontId="2" type="noConversion"/>
  </si>
  <si>
    <t>철골철근콘크리트</t>
    <phoneticPr fontId="2" type="noConversion"/>
  </si>
  <si>
    <t>해당사항없음</t>
  </si>
  <si>
    <t>①CGV 광주첨단</t>
    <phoneticPr fontId="2" type="noConversion"/>
  </si>
  <si>
    <t>②CGV 전남순천</t>
    <phoneticPr fontId="2" type="noConversion"/>
  </si>
  <si>
    <t>선취수수료</t>
    <phoneticPr fontId="2" type="noConversion"/>
  </si>
  <si>
    <t>월드비전 여의도 사옥</t>
    <phoneticPr fontId="2" type="noConversion"/>
  </si>
  <si>
    <t>서울특별시 영등포구 여의나루로 77-1 (여의도동 24-2)</t>
    <phoneticPr fontId="2" type="noConversion"/>
  </si>
  <si>
    <t>일반상업지역, 과밀억제권역, 가로구역별최고높이제한지역</t>
    <phoneticPr fontId="2" type="noConversion"/>
  </si>
  <si>
    <t>지하6층 / 지상16층</t>
    <phoneticPr fontId="2" type="noConversion"/>
  </si>
  <si>
    <t>업무시설, 근린생활시설</t>
    <phoneticPr fontId="2" type="noConversion"/>
  </si>
  <si>
    <t>PF종료일</t>
    <phoneticPr fontId="2" type="noConversion"/>
  </si>
  <si>
    <t>인허가개시일</t>
    <phoneticPr fontId="2" type="noConversion"/>
  </si>
  <si>
    <t>1년 보수</t>
    <phoneticPr fontId="2" type="noConversion"/>
  </si>
  <si>
    <t>개발기간</t>
    <phoneticPr fontId="2" type="noConversion"/>
  </si>
  <si>
    <t>지하6층 / 지상16층</t>
    <phoneticPr fontId="2" type="noConversion"/>
  </si>
  <si>
    <t>업무시설, 근린생활시설</t>
    <phoneticPr fontId="2" type="noConversion"/>
  </si>
  <si>
    <t>월드비전</t>
    <phoneticPr fontId="2" type="noConversion"/>
  </si>
  <si>
    <t>지하1층</t>
    <phoneticPr fontId="2" type="noConversion"/>
  </si>
  <si>
    <t>1층</t>
  </si>
  <si>
    <t>2층</t>
  </si>
  <si>
    <t>3층</t>
  </si>
  <si>
    <t>4층</t>
  </si>
  <si>
    <t>5층</t>
  </si>
  <si>
    <t>6층</t>
    <phoneticPr fontId="2" type="noConversion"/>
  </si>
  <si>
    <t xml:space="preserve"> </t>
    <phoneticPr fontId="2" type="noConversion"/>
  </si>
  <si>
    <t>공실관리</t>
    <phoneticPr fontId="2" type="noConversion"/>
  </si>
  <si>
    <t>16층</t>
    <phoneticPr fontId="2" type="noConversion"/>
  </si>
  <si>
    <t>7층</t>
    <phoneticPr fontId="2" type="noConversion"/>
  </si>
  <si>
    <t>2층</t>
    <phoneticPr fontId="2" type="noConversion"/>
  </si>
  <si>
    <t>1층</t>
    <phoneticPr fontId="2" type="noConversion"/>
  </si>
  <si>
    <t>지하1층</t>
    <phoneticPr fontId="2" type="noConversion"/>
  </si>
  <si>
    <t>월드비전(8~15F)</t>
    <phoneticPr fontId="2" type="noConversion"/>
  </si>
  <si>
    <t>개발보수 : 운용보수</t>
    <phoneticPr fontId="2" type="noConversion"/>
  </si>
  <si>
    <t>지방세법 제152조</t>
  </si>
  <si>
    <t>공정시장가액비율(종부세)</t>
    <phoneticPr fontId="2" type="noConversion"/>
  </si>
  <si>
    <t>과세표준(종부세)</t>
    <phoneticPr fontId="2" type="noConversion"/>
  </si>
  <si>
    <t>④종합부동산세</t>
    <phoneticPr fontId="2" type="noConversion"/>
  </si>
  <si>
    <t>지방세법 제153조</t>
  </si>
  <si>
    <t>-공제세액</t>
    <phoneticPr fontId="2" type="noConversion"/>
  </si>
  <si>
    <t>⑤농어촌특별세</t>
    <phoneticPr fontId="2" type="noConversion"/>
  </si>
  <si>
    <t>민원처리비(명도포함) 및 공사성 예비비</t>
    <phoneticPr fontId="2" type="noConversion"/>
  </si>
  <si>
    <t>종부세 공정시장가액비율</t>
    <phoneticPr fontId="2" type="noConversion"/>
  </si>
  <si>
    <t>연도별 차등 적용</t>
    <phoneticPr fontId="2" type="noConversion"/>
  </si>
  <si>
    <t>④종합부동산세</t>
    <phoneticPr fontId="2" type="noConversion"/>
  </si>
  <si>
    <t>⑤종부세 공제세액</t>
    <phoneticPr fontId="2" type="noConversion"/>
  </si>
  <si>
    <t>⑥농어촌특별세</t>
    <phoneticPr fontId="2" type="noConversion"/>
  </si>
  <si>
    <t>종부세 과세표준</t>
    <phoneticPr fontId="2" type="noConversion"/>
  </si>
  <si>
    <t>별도합산과세</t>
    <phoneticPr fontId="2" type="noConversion"/>
  </si>
  <si>
    <t>200억 이하</t>
    <phoneticPr fontId="2" type="noConversion"/>
  </si>
  <si>
    <t>재산세액 공제</t>
    <phoneticPr fontId="2" type="noConversion"/>
  </si>
  <si>
    <t>종합부동산세액</t>
    <phoneticPr fontId="2" type="noConversion"/>
  </si>
  <si>
    <t>재산세액</t>
    <phoneticPr fontId="2" type="noConversion"/>
  </si>
  <si>
    <t>종합부동산세액</t>
    <phoneticPr fontId="2" type="noConversion"/>
  </si>
  <si>
    <t>단일 세율</t>
    <phoneticPr fontId="2" type="noConversion"/>
  </si>
  <si>
    <t>주무관청 협의</t>
    <phoneticPr fontId="2" type="noConversion"/>
  </si>
  <si>
    <t>건축 관련 인허가</t>
    <phoneticPr fontId="2" type="noConversion"/>
  </si>
  <si>
    <t>건축물 철거</t>
    <phoneticPr fontId="2" type="noConversion"/>
  </si>
  <si>
    <t>임차인 명도</t>
    <phoneticPr fontId="2" type="noConversion"/>
  </si>
  <si>
    <t>착공 준비</t>
    <phoneticPr fontId="2" type="noConversion"/>
  </si>
  <si>
    <t>착공</t>
    <phoneticPr fontId="2" type="noConversion"/>
  </si>
  <si>
    <t>임대차 마케팅</t>
    <phoneticPr fontId="2" type="noConversion"/>
  </si>
  <si>
    <t>준공</t>
    <phoneticPr fontId="2" type="noConversion"/>
  </si>
  <si>
    <t>사용승인</t>
    <phoneticPr fontId="2" type="noConversion"/>
  </si>
  <si>
    <t>W.V 내부 보고</t>
    <phoneticPr fontId="2" type="noConversion"/>
  </si>
  <si>
    <t>관계사 업무협약</t>
    <phoneticPr fontId="2" type="noConversion"/>
  </si>
  <si>
    <t>임대차 개시</t>
    <phoneticPr fontId="2" type="noConversion"/>
  </si>
  <si>
    <t>당해년도 공시지가 합계액의</t>
    <phoneticPr fontId="2" type="noConversion"/>
  </si>
  <si>
    <t>해당사항 없음</t>
  </si>
  <si>
    <t>펀드 설정</t>
    <phoneticPr fontId="2" type="noConversion"/>
  </si>
  <si>
    <t>지상권 설정 계약</t>
    <phoneticPr fontId="2" type="noConversion"/>
  </si>
  <si>
    <t>월드비전</t>
    <phoneticPr fontId="2" type="noConversion"/>
  </si>
  <si>
    <t>하나대체</t>
    <phoneticPr fontId="2" type="noConversion"/>
  </si>
  <si>
    <t>하나금투</t>
    <phoneticPr fontId="2" type="noConversion"/>
  </si>
  <si>
    <t>임차인 명도</t>
    <phoneticPr fontId="2" type="noConversion"/>
  </si>
  <si>
    <t>공사기간 이전 사무실 확보</t>
    <phoneticPr fontId="2" type="noConversion"/>
  </si>
  <si>
    <t>지상권 설정 계약</t>
    <phoneticPr fontId="2" type="noConversion"/>
  </si>
  <si>
    <t>지상권 설정 계약 체결</t>
    <phoneticPr fontId="2" type="noConversion"/>
  </si>
  <si>
    <t>공사 관련 내부 보고 완료</t>
    <phoneticPr fontId="2" type="noConversion"/>
  </si>
  <si>
    <t>업무협약 체결</t>
    <phoneticPr fontId="2" type="noConversion"/>
  </si>
  <si>
    <t>업무협약 체결</t>
    <phoneticPr fontId="2" type="noConversion"/>
  </si>
  <si>
    <t>자본금 및 PF대출금(PF주선 등) 재원 마련</t>
    <phoneticPr fontId="2" type="noConversion"/>
  </si>
  <si>
    <t>간삼</t>
    <phoneticPr fontId="2" type="noConversion"/>
  </si>
  <si>
    <t>건축 설계</t>
    <phoneticPr fontId="2" type="noConversion"/>
  </si>
  <si>
    <t>공사 기간 사업 관리</t>
    <phoneticPr fontId="2" type="noConversion"/>
  </si>
  <si>
    <t>임대 마케팅</t>
    <phoneticPr fontId="2" type="noConversion"/>
  </si>
  <si>
    <t>주무관청 허가 득</t>
    <phoneticPr fontId="2" type="noConversion"/>
  </si>
  <si>
    <t>ROLE &amp; RESPONSIBILITIES (R&amp;R)</t>
    <phoneticPr fontId="2" type="noConversion"/>
  </si>
  <si>
    <t>건축 관련 인허가 득</t>
    <phoneticPr fontId="2" type="noConversion"/>
  </si>
  <si>
    <t>사업 진행을 위한 제반 계약 체결(PF대출, 철거&amp;시공 등)</t>
    <phoneticPr fontId="2" type="noConversion"/>
  </si>
  <si>
    <t>사업성 검토(감평,법률,재무,물리)</t>
    <phoneticPr fontId="2" type="noConversion"/>
  </si>
  <si>
    <t>지상권 설정비(토지)</t>
    <phoneticPr fontId="2" type="noConversion"/>
  </si>
  <si>
    <t>법무사수수료(지상권 설정)</t>
    <phoneticPr fontId="2" type="noConversion"/>
  </si>
  <si>
    <t>국민주택채권매입(지상권 설정)</t>
    <phoneticPr fontId="2" type="noConversion"/>
  </si>
  <si>
    <t>토지사용료</t>
    <phoneticPr fontId="2" type="noConversion"/>
  </si>
  <si>
    <t>임차인부담</t>
  </si>
  <si>
    <t>의 4년치가 해당해는 금액</t>
    <phoneticPr fontId="2" type="noConversion"/>
  </si>
  <si>
    <t>2019년도 표준건축비</t>
    <phoneticPr fontId="2" type="noConversion"/>
  </si>
  <si>
    <t>신규임차인</t>
    <phoneticPr fontId="2" type="noConversion"/>
  </si>
  <si>
    <t>토지사용료</t>
    <phoneticPr fontId="2" type="noConversion"/>
  </si>
  <si>
    <t>지료 선납금</t>
    <phoneticPr fontId="2" type="noConversion"/>
  </si>
  <si>
    <t>건물</t>
    <phoneticPr fontId="2" type="noConversion"/>
  </si>
  <si>
    <t>(지상권 + 건물)</t>
    <phoneticPr fontId="2" type="noConversion"/>
  </si>
  <si>
    <t>철거공사비</t>
    <phoneticPr fontId="2" type="noConversion"/>
  </si>
  <si>
    <t>"제세공과금 및 부담금" Sheet 참조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</si>
</sst>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&quot;대&quot;"/>
    <numFmt numFmtId="177" formatCode="#,##0.0&quot;㎡&quot;"/>
    <numFmt numFmtId="178" formatCode="#,##0.00&quot;㎡&quot;"/>
    <numFmt numFmtId="179" formatCode="#,##0&quot;원&quot;"/>
    <numFmt numFmtId="180" formatCode="_-* #,##0_-;[Red]\(#,##0\)_-;_-* &quot;-&quot;_-;_-@_-"/>
    <numFmt numFmtId="181" formatCode="#,##0.00&quot;평&quot;"/>
    <numFmt numFmtId="182" formatCode="#,##0&quot;천원/평&quot;"/>
    <numFmt numFmtId="183" formatCode="0_);[Red]\(0\)"/>
    <numFmt numFmtId="184" formatCode="#,##0&quot;개월&quot;"/>
    <numFmt numFmtId="185" formatCode="###0&quot;년&quot;"/>
    <numFmt numFmtId="186" formatCode="#,###&quot;개월&quot;"/>
    <numFmt numFmtId="187" formatCode="#,##0.0000&quot;평&quot;"/>
    <numFmt numFmtId="188" formatCode="_-* #,##0_-;\-* #,##0_-;_-* &quot;-&quot;??_-;_-@_-"/>
    <numFmt numFmtId="189" formatCode="#,##0.00_);[Red]\(#,##0.00\)"/>
    <numFmt numFmtId="190" formatCode="#,##0_);[Red]\(#,##0\)"/>
    <numFmt numFmtId="191" formatCode="0.0%"/>
    <numFmt numFmtId="192" formatCode="###0\ &quot;년&quot;"/>
    <numFmt numFmtId="193" formatCode="#,##0.0_);[Red]\(#,##0.0\)"/>
    <numFmt numFmtId="194" formatCode="##,##0&quot;개월&quot;"/>
    <numFmt numFmtId="195" formatCode="#,##0&quot;월&quot;"/>
    <numFmt numFmtId="196" formatCode="###0&quot;년 차&quot;"/>
    <numFmt numFmtId="197" formatCode="0.00_ "/>
    <numFmt numFmtId="198" formatCode="_-* #,##0.00_-;[Red]\(#,##0.00\)_-;_-* &quot;-&quot;_-;_-@_-"/>
    <numFmt numFmtId="199" formatCode="#,##0&quot;회&quot;"/>
    <numFmt numFmtId="200" formatCode="#,##0&quot;원/㎡&quot;"/>
    <numFmt numFmtId="201" formatCode="0.000%"/>
    <numFmt numFmtId="202" formatCode="0_ "/>
    <numFmt numFmtId="203" formatCode="#,##0&quot;원/월&quot;"/>
    <numFmt numFmtId="204" formatCode="&quot;D+&quot;###0"/>
    <numFmt numFmtId="205" formatCode="#,##0&quot;원/평&quot;"/>
    <numFmt numFmtId="206" formatCode="&quot;FY&quot;##0"/>
    <numFmt numFmtId="207" formatCode="###&quot;개월&quot;"/>
    <numFmt numFmtId="208" formatCode="&quot;이자율 &quot;0.00%"/>
    <numFmt numFmtId="209" formatCode="&quot;대출금액의 &quot;0.00%"/>
    <numFmt numFmtId="210" formatCode="&quot;약정금액의 &quot;0.00%"/>
    <numFmt numFmtId="211" formatCode="&quot;배당률 &quot;0.00%"/>
    <numFmt numFmtId="212" formatCode="#,##0&quot;천원&quot;"/>
    <numFmt numFmtId="213" formatCode="&quot;수익자수 합계&quot;\ #0&quot;인&quot;"/>
    <numFmt numFmtId="214" formatCode="&quot;수익자수&quot;\ #0&quot;인&quot;"/>
    <numFmt numFmtId="215" formatCode="###0\ &quot;일&quot;"/>
    <numFmt numFmtId="216" formatCode="0.000_ "/>
    <numFmt numFmtId="217" formatCode="##0&quot;년고정&quot;"/>
    <numFmt numFmtId="218" formatCode="###0&quot;일&quot;"/>
    <numFmt numFmtId="219" formatCode="#,##0&quot;회차&quot;"/>
    <numFmt numFmtId="220" formatCode="&quot;Year&quot;##0"/>
    <numFmt numFmtId="221" formatCode="##0&quot;년 차 NOI&quot;"/>
    <numFmt numFmtId="222" formatCode="#,##0&quot;개&quot;"/>
    <numFmt numFmtId="223" formatCode="#&quot;배 중과&quot;"/>
    <numFmt numFmtId="224" formatCode="0.0"/>
    <numFmt numFmtId="225" formatCode="&quot;설정원본액의 &quot;#0.000%"/>
    <numFmt numFmtId="226" formatCode="_-* #,##0.00_-;\-* #,##0.00_-;_-* &quot;-&quot;_-;_-@_-"/>
  </numFmts>
  <fonts count="8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2537E7"/>
      <name val="맑은 고딕"/>
      <family val="2"/>
      <charset val="129"/>
      <scheme val="minor"/>
    </font>
    <font>
      <sz val="8"/>
      <color rgb="FF2537E7"/>
      <name val="맑은 고딕"/>
      <family val="3"/>
      <charset val="129"/>
      <scheme val="minor"/>
    </font>
    <font>
      <b/>
      <sz val="8"/>
      <color rgb="FF2537E7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1"/>
      <color theme="1"/>
      <name val="HY신명조"/>
      <family val="2"/>
      <charset val="129"/>
    </font>
    <font>
      <sz val="10"/>
      <name val="Arial"/>
      <family val="2"/>
    </font>
    <font>
      <sz val="11"/>
      <name val="바탕체"/>
      <family val="1"/>
      <charset val="129"/>
    </font>
    <font>
      <sz val="12"/>
      <name val="맑은 고딕"/>
      <family val="3"/>
      <charset val="129"/>
    </font>
    <font>
      <b/>
      <sz val="8"/>
      <color theme="0" tint="-0.499984740745262"/>
      <name val="맑은 고딕"/>
      <family val="3"/>
      <charset val="129"/>
      <scheme val="minor"/>
    </font>
    <font>
      <b/>
      <sz val="8"/>
      <color theme="5"/>
      <name val="맑은 고딕"/>
      <family val="3"/>
      <charset val="129"/>
      <scheme val="minor"/>
    </font>
    <font>
      <sz val="8"/>
      <color theme="5"/>
      <name val="맑은 고딕"/>
      <family val="3"/>
      <charset val="129"/>
      <scheme val="minor"/>
    </font>
    <font>
      <sz val="8"/>
      <color theme="1" tint="0.499984740745262"/>
      <name val="맑은 고딕"/>
      <family val="3"/>
      <charset val="129"/>
      <scheme val="minor"/>
    </font>
    <font>
      <sz val="8"/>
      <color theme="9" tint="-0.249977111117893"/>
      <name val="맑은 고딕"/>
      <family val="2"/>
      <charset val="129"/>
      <scheme val="minor"/>
    </font>
    <font>
      <sz val="8"/>
      <color theme="1" tint="0.499984740745262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b/>
      <i/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</font>
    <font>
      <sz val="8"/>
      <color theme="0" tint="-0.499984740745262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b/>
      <sz val="8"/>
      <color indexed="81"/>
      <name val="돋움"/>
      <family val="3"/>
      <charset val="129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theme="9" tint="-0.249977111117893"/>
      <name val="맑은 고딕"/>
      <family val="3"/>
      <charset val="129"/>
      <scheme val="minor"/>
    </font>
    <font>
      <sz val="8"/>
      <color theme="1" tint="0.34998626667073579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theme="9" tint="-0.249977111117893"/>
      <name val="맑은 고딕"/>
      <family val="3"/>
      <charset val="129"/>
      <scheme val="minor"/>
    </font>
    <font>
      <b/>
      <sz val="8"/>
      <color theme="1" tint="0.34998626667073579"/>
      <name val="맑은 고딕"/>
      <family val="3"/>
      <charset val="129"/>
      <scheme val="minor"/>
    </font>
    <font>
      <i/>
      <u/>
      <sz val="8"/>
      <color theme="1"/>
      <name val="맑은 고딕"/>
      <family val="3"/>
      <charset val="129"/>
      <scheme val="minor"/>
    </font>
    <font>
      <b/>
      <i/>
      <sz val="8"/>
      <color rgb="FFFF0000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  <font>
      <sz val="8"/>
      <color theme="1" tint="0.14999847407452621"/>
      <name val="맑은 고딕"/>
      <family val="3"/>
      <charset val="129"/>
      <scheme val="minor"/>
    </font>
    <font>
      <sz val="8"/>
      <color theme="9" tint="-0.499984740745262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b/>
      <sz val="8"/>
      <color theme="1" tint="0.14999847407452621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i/>
      <sz val="8"/>
      <color theme="1" tint="0.249977111117893"/>
      <name val="맑은 고딕"/>
      <family val="3"/>
      <charset val="129"/>
      <scheme val="minor"/>
    </font>
    <font>
      <b/>
      <sz val="8"/>
      <color theme="1" tint="0.249977111117893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b/>
      <sz val="8.1"/>
      <color indexed="81"/>
      <name val="Tahoma"/>
      <family val="2"/>
    </font>
    <font>
      <b/>
      <sz val="8.1"/>
      <color indexed="81"/>
      <name val="맑은 고딕"/>
      <family val="3"/>
      <charset val="129"/>
    </font>
    <font>
      <b/>
      <sz val="9"/>
      <color indexed="81"/>
      <name val="맑은 고딕"/>
      <family val="2"/>
      <charset val="129"/>
    </font>
    <font>
      <i/>
      <sz val="8"/>
      <color theme="1" tint="0.14999847407452621"/>
      <name val="맑은 고딕"/>
      <family val="3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b/>
      <i/>
      <sz val="8"/>
      <color theme="1"/>
      <name val="맑은 고딕"/>
      <family val="3"/>
      <charset val="129"/>
      <scheme val="minor"/>
    </font>
    <font>
      <b/>
      <i/>
      <u val="singleAccounting"/>
      <sz val="8"/>
      <name val="맑은 고딕"/>
      <family val="3"/>
      <charset val="129"/>
      <scheme val="minor"/>
    </font>
    <font>
      <b/>
      <i/>
      <u val="singleAccounting"/>
      <sz val="8"/>
      <color theme="1"/>
      <name val="맑은 고딕"/>
      <family val="3"/>
      <charset val="129"/>
      <scheme val="minor"/>
    </font>
    <font>
      <i/>
      <sz val="8"/>
      <color theme="1" tint="0.499984740745262"/>
      <name val="맑은 고딕"/>
      <family val="3"/>
      <charset val="129"/>
      <scheme val="minor"/>
    </font>
    <font>
      <b/>
      <i/>
      <sz val="9"/>
      <color theme="0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i/>
      <sz val="9"/>
      <color theme="1" tint="0.499984740745262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i/>
      <sz val="10"/>
      <color theme="1" tint="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i/>
      <sz val="9"/>
      <color theme="4" tint="-0.249977111117893"/>
      <name val="맑은 고딕"/>
      <family val="3"/>
      <charset val="129"/>
      <scheme val="minor"/>
    </font>
    <font>
      <i/>
      <sz val="9"/>
      <color theme="4" tint="-0.249977111117893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i/>
      <sz val="9"/>
      <color theme="5"/>
      <name val="맑은 고딕"/>
      <family val="3"/>
      <charset val="129"/>
      <scheme val="minor"/>
    </font>
    <font>
      <b/>
      <i/>
      <sz val="9"/>
      <color theme="5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ay">
        <fgColor theme="2" tint="-0.24994659260841701"/>
        <bgColor theme="0"/>
      </patternFill>
    </fill>
    <fill>
      <patternFill patternType="lightGray">
        <fgColor theme="2" tint="-0.24994659260841701"/>
        <bgColor theme="3" tint="-0.249977111117893"/>
      </patternFill>
    </fill>
    <fill>
      <patternFill patternType="lightGray">
        <fgColor theme="2" tint="-0.24994659260841701"/>
        <bgColor theme="0" tint="-0.14999847407452621"/>
      </patternFill>
    </fill>
    <fill>
      <patternFill patternType="lightGray">
        <fgColor theme="2" tint="-0.24994659260841701"/>
        <bgColor theme="0" tint="-0.34998626667073579"/>
      </patternFill>
    </fill>
    <fill>
      <patternFill patternType="mediumGray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Up">
        <bgColor theme="0"/>
      </patternFill>
    </fill>
    <fill>
      <patternFill patternType="darkUp">
        <bgColor theme="0"/>
      </patternFill>
    </fill>
    <fill>
      <patternFill patternType="solid">
        <fgColor theme="0" tint="-0.249977111117893"/>
        <bgColor indexed="64"/>
      </patternFill>
    </fill>
    <fill>
      <patternFill patternType="lightUp">
        <bgColor theme="4" tint="0.79995117038483843"/>
      </patternFill>
    </fill>
  </fills>
  <borders count="1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/>
      <bottom style="dashed">
        <color indexed="64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indexed="64"/>
      </left>
      <right style="thin">
        <color indexed="64"/>
      </right>
      <top style="dashed">
        <color auto="1"/>
      </top>
      <bottom/>
      <diagonal/>
    </border>
    <border>
      <left style="dashed">
        <color indexed="64"/>
      </left>
      <right style="thin">
        <color indexed="64"/>
      </right>
      <top/>
      <bottom style="dashed">
        <color auto="1"/>
      </bottom>
      <diagonal/>
    </border>
    <border>
      <left/>
      <right style="thin">
        <color indexed="64"/>
      </right>
      <top style="dashed">
        <color auto="1"/>
      </top>
      <bottom/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auto="1"/>
      </bottom>
      <diagonal/>
    </border>
    <border>
      <left style="dashed">
        <color indexed="64"/>
      </left>
      <right/>
      <top style="double">
        <color auto="1"/>
      </top>
      <bottom style="double">
        <color auto="1"/>
      </bottom>
      <diagonal/>
    </border>
    <border>
      <left style="dashed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ashed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dashed">
        <color auto="1"/>
      </right>
      <top/>
      <bottom/>
      <diagonal/>
    </border>
    <border>
      <left style="dashed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ashed">
        <color auto="1"/>
      </right>
      <top/>
      <bottom style="thin">
        <color indexed="64"/>
      </bottom>
      <diagonal/>
    </border>
    <border>
      <left style="dashed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dashed">
        <color auto="1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dashed">
        <color indexed="64"/>
      </top>
      <bottom style="thin">
        <color auto="1"/>
      </bottom>
      <diagonal/>
    </border>
    <border>
      <left/>
      <right/>
      <top style="dashed">
        <color indexed="64"/>
      </top>
      <bottom style="thin">
        <color auto="1"/>
      </bottom>
      <diagonal/>
    </border>
    <border>
      <left/>
      <right style="thin">
        <color indexed="64"/>
      </right>
      <top style="dash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dashed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6" fillId="0" borderId="0"/>
    <xf numFmtId="0" fontId="17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26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8" fillId="5" borderId="0" xfId="0" applyFont="1" applyFill="1">
      <alignment vertical="center"/>
    </xf>
    <xf numFmtId="0" fontId="3" fillId="2" borderId="0" xfId="0" applyFont="1" applyFill="1">
      <alignment vertical="center"/>
    </xf>
    <xf numFmtId="181" fontId="4" fillId="2" borderId="0" xfId="0" applyNumberFormat="1" applyFont="1" applyFill="1">
      <alignment vertical="center"/>
    </xf>
    <xf numFmtId="10" fontId="10" fillId="2" borderId="0" xfId="1" applyNumberFormat="1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10" fontId="9" fillId="2" borderId="2" xfId="0" applyNumberFormat="1" applyFont="1" applyFill="1" applyBorder="1">
      <alignment vertical="center"/>
    </xf>
    <xf numFmtId="10" fontId="9" fillId="2" borderId="0" xfId="0" applyNumberFormat="1" applyFont="1" applyFill="1">
      <alignment vertical="center"/>
    </xf>
    <xf numFmtId="10" fontId="9" fillId="2" borderId="7" xfId="0" applyNumberFormat="1" applyFont="1" applyFill="1" applyBorder="1">
      <alignment vertical="center"/>
    </xf>
    <xf numFmtId="10" fontId="3" fillId="2" borderId="0" xfId="1" applyNumberFormat="1" applyFont="1" applyFill="1">
      <alignment vertical="center"/>
    </xf>
    <xf numFmtId="0" fontId="7" fillId="3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10" fontId="3" fillId="2" borderId="2" xfId="1" applyNumberFormat="1" applyFont="1" applyFill="1" applyBorder="1">
      <alignment vertical="center"/>
    </xf>
    <xf numFmtId="0" fontId="12" fillId="5" borderId="0" xfId="0" applyFont="1" applyFill="1" applyAlignment="1">
      <alignment horizontal="right" vertical="center"/>
    </xf>
    <xf numFmtId="0" fontId="4" fillId="2" borderId="0" xfId="0" applyFont="1" applyFill="1">
      <alignment vertical="center"/>
    </xf>
    <xf numFmtId="0" fontId="7" fillId="2" borderId="13" xfId="0" applyFont="1" applyFill="1" applyBorder="1">
      <alignment vertical="center"/>
    </xf>
    <xf numFmtId="0" fontId="7" fillId="2" borderId="0" xfId="0" applyFont="1" applyFill="1">
      <alignment vertical="center"/>
    </xf>
    <xf numFmtId="196" fontId="7" fillId="3" borderId="21" xfId="0" applyNumberFormat="1" applyFont="1" applyFill="1" applyBorder="1" applyAlignment="1">
      <alignment horizontal="center" vertical="center"/>
    </xf>
    <xf numFmtId="196" fontId="7" fillId="3" borderId="22" xfId="0" applyNumberFormat="1" applyFont="1" applyFill="1" applyBorder="1" applyAlignment="1">
      <alignment horizontal="center" vertical="center"/>
    </xf>
    <xf numFmtId="14" fontId="7" fillId="3" borderId="19" xfId="0" applyNumberFormat="1" applyFont="1" applyFill="1" applyBorder="1" applyAlignment="1">
      <alignment horizontal="center" vertical="center"/>
    </xf>
    <xf numFmtId="14" fontId="7" fillId="3" borderId="20" xfId="0" applyNumberFormat="1" applyFont="1" applyFill="1" applyBorder="1" applyAlignment="1">
      <alignment horizontal="center" vertical="center"/>
    </xf>
    <xf numFmtId="190" fontId="18" fillId="3" borderId="19" xfId="0" applyNumberFormat="1" applyFont="1" applyFill="1" applyBorder="1">
      <alignment vertical="center"/>
    </xf>
    <xf numFmtId="190" fontId="18" fillId="3" borderId="20" xfId="0" applyNumberFormat="1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20" fillId="2" borderId="16" xfId="0" applyFont="1" applyFill="1" applyBorder="1">
      <alignment vertical="center"/>
    </xf>
    <xf numFmtId="0" fontId="20" fillId="2" borderId="17" xfId="0" applyFont="1" applyFill="1" applyBorder="1">
      <alignment vertical="center"/>
    </xf>
    <xf numFmtId="0" fontId="4" fillId="2" borderId="0" xfId="0" applyFont="1" applyFill="1" applyAlignment="1">
      <alignment horizontal="right" vertical="center"/>
    </xf>
    <xf numFmtId="0" fontId="19" fillId="2" borderId="7" xfId="0" applyFont="1" applyFill="1" applyBorder="1">
      <alignment vertical="center"/>
    </xf>
    <xf numFmtId="0" fontId="20" fillId="2" borderId="7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7" fillId="2" borderId="10" xfId="0" applyFont="1" applyFill="1" applyBorder="1">
      <alignment vertical="center"/>
    </xf>
    <xf numFmtId="190" fontId="18" fillId="2" borderId="15" xfId="0" applyNumberFormat="1" applyFont="1" applyFill="1" applyBorder="1">
      <alignment vertical="center"/>
    </xf>
    <xf numFmtId="190" fontId="18" fillId="2" borderId="14" xfId="0" applyNumberFormat="1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4" xfId="0" applyFont="1" applyFill="1" applyBorder="1">
      <alignment vertical="center"/>
    </xf>
    <xf numFmtId="179" fontId="22" fillId="2" borderId="0" xfId="0" applyNumberFormat="1" applyFont="1" applyFill="1">
      <alignment vertical="center"/>
    </xf>
    <xf numFmtId="0" fontId="7" fillId="6" borderId="0" xfId="0" applyFont="1" applyFill="1">
      <alignment vertical="center"/>
    </xf>
    <xf numFmtId="180" fontId="7" fillId="6" borderId="15" xfId="0" applyNumberFormat="1" applyFont="1" applyFill="1" applyBorder="1">
      <alignment vertical="center"/>
    </xf>
    <xf numFmtId="180" fontId="7" fillId="6" borderId="14" xfId="0" applyNumberFormat="1" applyFont="1" applyFill="1" applyBorder="1">
      <alignment vertical="center"/>
    </xf>
    <xf numFmtId="180" fontId="3" fillId="2" borderId="15" xfId="0" applyNumberFormat="1" applyFont="1" applyFill="1" applyBorder="1">
      <alignment vertical="center"/>
    </xf>
    <xf numFmtId="180" fontId="3" fillId="2" borderId="14" xfId="0" applyNumberFormat="1" applyFont="1" applyFill="1" applyBorder="1">
      <alignment vertical="center"/>
    </xf>
    <xf numFmtId="0" fontId="7" fillId="7" borderId="0" xfId="0" applyFont="1" applyFill="1">
      <alignment vertical="center"/>
    </xf>
    <xf numFmtId="180" fontId="7" fillId="7" borderId="15" xfId="0" applyNumberFormat="1" applyFont="1" applyFill="1" applyBorder="1">
      <alignment vertical="center"/>
    </xf>
    <xf numFmtId="180" fontId="7" fillId="7" borderId="14" xfId="0" applyNumberFormat="1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5" xfId="0" applyFont="1" applyFill="1" applyBorder="1">
      <alignment vertical="center"/>
    </xf>
    <xf numFmtId="0" fontId="3" fillId="2" borderId="24" xfId="0" applyFont="1" applyFill="1" applyBorder="1">
      <alignment vertical="center"/>
    </xf>
    <xf numFmtId="10" fontId="2" fillId="2" borderId="24" xfId="1" applyNumberFormat="1" applyFont="1" applyFill="1" applyBorder="1" applyAlignment="1">
      <alignment horizontal="center" vertical="center"/>
    </xf>
    <xf numFmtId="10" fontId="9" fillId="2" borderId="24" xfId="1" applyNumberFormat="1" applyFont="1" applyFill="1" applyBorder="1" applyAlignment="1">
      <alignment horizontal="center" vertical="center"/>
    </xf>
    <xf numFmtId="10" fontId="9" fillId="2" borderId="3" xfId="1" applyNumberFormat="1" applyFont="1" applyFill="1" applyBorder="1" applyAlignment="1">
      <alignment horizontal="center" vertical="center"/>
    </xf>
    <xf numFmtId="10" fontId="9" fillId="2" borderId="8" xfId="1" applyNumberFormat="1" applyFont="1" applyFill="1" applyBorder="1" applyAlignment="1">
      <alignment horizontal="center" vertical="center"/>
    </xf>
    <xf numFmtId="10" fontId="9" fillId="2" borderId="25" xfId="1" applyNumberFormat="1" applyFont="1" applyFill="1" applyBorder="1" applyAlignment="1">
      <alignment horizontal="center" vertical="center"/>
    </xf>
    <xf numFmtId="10" fontId="9" fillId="2" borderId="26" xfId="1" applyNumberFormat="1" applyFont="1" applyFill="1" applyBorder="1" applyAlignment="1">
      <alignment horizontal="center" vertical="center"/>
    </xf>
    <xf numFmtId="0" fontId="3" fillId="2" borderId="12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5" fillId="2" borderId="0" xfId="0" applyFont="1" applyFill="1">
      <alignment vertical="center"/>
    </xf>
    <xf numFmtId="10" fontId="9" fillId="2" borderId="24" xfId="1" applyNumberFormat="1" applyFont="1" applyFill="1" applyBorder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6" borderId="9" xfId="0" applyFont="1" applyFill="1" applyBorder="1">
      <alignment vertical="center"/>
    </xf>
    <xf numFmtId="0" fontId="3" fillId="6" borderId="10" xfId="0" applyFont="1" applyFill="1" applyBorder="1">
      <alignment vertical="center"/>
    </xf>
    <xf numFmtId="0" fontId="3" fillId="6" borderId="11" xfId="0" applyFont="1" applyFill="1" applyBorder="1">
      <alignment vertical="center"/>
    </xf>
    <xf numFmtId="0" fontId="3" fillId="6" borderId="24" xfId="0" applyFont="1" applyFill="1" applyBorder="1">
      <alignment vertical="center"/>
    </xf>
    <xf numFmtId="0" fontId="3" fillId="6" borderId="25" xfId="0" applyFont="1" applyFill="1" applyBorder="1">
      <alignment vertical="center"/>
    </xf>
    <xf numFmtId="0" fontId="3" fillId="6" borderId="26" xfId="0" applyFont="1" applyFill="1" applyBorder="1">
      <alignment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4" xfId="0" applyFont="1" applyFill="1" applyBorder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198" fontId="3" fillId="2" borderId="24" xfId="0" applyNumberFormat="1" applyFont="1" applyFill="1" applyBorder="1">
      <alignment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79" fontId="9" fillId="2" borderId="25" xfId="2" applyNumberFormat="1" applyFont="1" applyFill="1" applyBorder="1" applyAlignment="1">
      <alignment horizontal="center" vertical="center"/>
    </xf>
    <xf numFmtId="179" fontId="9" fillId="2" borderId="25" xfId="0" applyNumberFormat="1" applyFont="1" applyFill="1" applyBorder="1" applyAlignment="1">
      <alignment horizontal="center" vertical="center"/>
    </xf>
    <xf numFmtId="179" fontId="3" fillId="2" borderId="24" xfId="0" applyNumberFormat="1" applyFont="1" applyFill="1" applyBorder="1">
      <alignment vertical="center"/>
    </xf>
    <xf numFmtId="179" fontId="3" fillId="2" borderId="25" xfId="0" applyNumberFormat="1" applyFont="1" applyFill="1" applyBorder="1">
      <alignment vertical="center"/>
    </xf>
    <xf numFmtId="179" fontId="3" fillId="2" borderId="26" xfId="0" applyNumberFormat="1" applyFont="1" applyFill="1" applyBorder="1">
      <alignment vertical="center"/>
    </xf>
    <xf numFmtId="179" fontId="9" fillId="2" borderId="24" xfId="0" applyNumberFormat="1" applyFont="1" applyFill="1" applyBorder="1">
      <alignment vertical="center"/>
    </xf>
    <xf numFmtId="179" fontId="7" fillId="2" borderId="24" xfId="0" applyNumberFormat="1" applyFont="1" applyFill="1" applyBorder="1">
      <alignment vertical="center"/>
    </xf>
    <xf numFmtId="0" fontId="23" fillId="2" borderId="0" xfId="0" applyFont="1" applyFill="1">
      <alignment vertical="center"/>
    </xf>
    <xf numFmtId="0" fontId="3" fillId="6" borderId="0" xfId="0" applyFont="1" applyFill="1">
      <alignment vertical="center"/>
    </xf>
    <xf numFmtId="179" fontId="4" fillId="2" borderId="24" xfId="0" applyNumberFormat="1" applyFont="1" applyFill="1" applyBorder="1">
      <alignment vertical="center"/>
    </xf>
    <xf numFmtId="0" fontId="7" fillId="6" borderId="9" xfId="0" applyFont="1" applyFill="1" applyBorder="1">
      <alignment vertical="center"/>
    </xf>
    <xf numFmtId="192" fontId="5" fillId="2" borderId="0" xfId="0" applyNumberFormat="1" applyFont="1" applyFill="1">
      <alignment vertical="center"/>
    </xf>
    <xf numFmtId="10" fontId="3" fillId="2" borderId="0" xfId="1" applyNumberFormat="1" applyFont="1" applyFill="1" applyAlignment="1">
      <alignment horizontal="left" vertical="center"/>
    </xf>
    <xf numFmtId="10" fontId="3" fillId="2" borderId="7" xfId="1" applyNumberFormat="1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5" xfId="0" applyFont="1" applyFill="1" applyBorder="1">
      <alignment vertical="center"/>
    </xf>
    <xf numFmtId="179" fontId="2" fillId="2" borderId="24" xfId="0" applyNumberFormat="1" applyFont="1" applyFill="1" applyBorder="1">
      <alignment vertical="center"/>
    </xf>
    <xf numFmtId="0" fontId="4" fillId="6" borderId="26" xfId="0" applyFont="1" applyFill="1" applyBorder="1">
      <alignment vertical="center"/>
    </xf>
    <xf numFmtId="0" fontId="4" fillId="6" borderId="12" xfId="0" applyFont="1" applyFill="1" applyBorder="1">
      <alignment vertical="center"/>
    </xf>
    <xf numFmtId="0" fontId="4" fillId="6" borderId="27" xfId="0" applyFont="1" applyFill="1" applyBorder="1">
      <alignment vertical="center"/>
    </xf>
    <xf numFmtId="179" fontId="3" fillId="2" borderId="27" xfId="0" applyNumberFormat="1" applyFont="1" applyFill="1" applyBorder="1">
      <alignment vertical="center"/>
    </xf>
    <xf numFmtId="201" fontId="9" fillId="2" borderId="12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5" xfId="0" applyFont="1" applyFill="1" applyBorder="1">
      <alignment vertical="center"/>
    </xf>
    <xf numFmtId="0" fontId="3" fillId="2" borderId="44" xfId="0" applyFont="1" applyFill="1" applyBorder="1">
      <alignment vertical="center"/>
    </xf>
    <xf numFmtId="178" fontId="10" fillId="2" borderId="44" xfId="0" applyNumberFormat="1" applyFont="1" applyFill="1" applyBorder="1">
      <alignment vertical="center"/>
    </xf>
    <xf numFmtId="178" fontId="10" fillId="2" borderId="0" xfId="0" applyNumberFormat="1" applyFont="1" applyFill="1">
      <alignment vertical="center"/>
    </xf>
    <xf numFmtId="183" fontId="23" fillId="2" borderId="7" xfId="0" applyNumberFormat="1" applyFont="1" applyFill="1" applyBorder="1">
      <alignment vertical="center"/>
    </xf>
    <xf numFmtId="0" fontId="25" fillId="5" borderId="0" xfId="0" applyFont="1" applyFill="1">
      <alignment vertical="center"/>
    </xf>
    <xf numFmtId="0" fontId="13" fillId="2" borderId="24" xfId="0" applyFont="1" applyFill="1" applyBorder="1">
      <alignment vertical="center"/>
    </xf>
    <xf numFmtId="179" fontId="27" fillId="2" borderId="12" xfId="0" applyNumberFormat="1" applyFont="1" applyFill="1" applyBorder="1">
      <alignment vertical="center"/>
    </xf>
    <xf numFmtId="179" fontId="9" fillId="2" borderId="26" xfId="0" applyNumberFormat="1" applyFont="1" applyFill="1" applyBorder="1">
      <alignment vertical="center"/>
    </xf>
    <xf numFmtId="0" fontId="24" fillId="2" borderId="0" xfId="0" applyFont="1" applyFill="1">
      <alignment vertical="center"/>
    </xf>
    <xf numFmtId="0" fontId="3" fillId="2" borderId="24" xfId="0" applyFont="1" applyFill="1" applyBorder="1" applyAlignment="1">
      <alignment horizontal="center" vertical="center"/>
    </xf>
    <xf numFmtId="10" fontId="3" fillId="2" borderId="24" xfId="0" applyNumberFormat="1" applyFont="1" applyFill="1" applyBorder="1">
      <alignment vertical="center"/>
    </xf>
    <xf numFmtId="0" fontId="3" fillId="2" borderId="24" xfId="0" applyFont="1" applyFill="1" applyBorder="1" applyAlignment="1">
      <alignment horizontal="right" vertical="center"/>
    </xf>
    <xf numFmtId="191" fontId="9" fillId="2" borderId="24" xfId="0" applyNumberFormat="1" applyFont="1" applyFill="1" applyBorder="1">
      <alignment vertical="center"/>
    </xf>
    <xf numFmtId="41" fontId="9" fillId="2" borderId="24" xfId="2" applyFont="1" applyFill="1" applyBorder="1">
      <alignment vertical="center"/>
    </xf>
    <xf numFmtId="10" fontId="9" fillId="2" borderId="24" xfId="0" applyNumberFormat="1" applyFont="1" applyFill="1" applyBorder="1">
      <alignment vertical="center"/>
    </xf>
    <xf numFmtId="201" fontId="9" fillId="2" borderId="24" xfId="0" applyNumberFormat="1" applyFont="1" applyFill="1" applyBorder="1">
      <alignment vertical="center"/>
    </xf>
    <xf numFmtId="0" fontId="3" fillId="2" borderId="9" xfId="0" applyFont="1" applyFill="1" applyBorder="1">
      <alignment vertical="center"/>
    </xf>
    <xf numFmtId="10" fontId="9" fillId="2" borderId="3" xfId="0" applyNumberFormat="1" applyFont="1" applyFill="1" applyBorder="1">
      <alignment vertical="center"/>
    </xf>
    <xf numFmtId="10" fontId="9" fillId="2" borderId="8" xfId="0" applyNumberFormat="1" applyFont="1" applyFill="1" applyBorder="1">
      <alignment vertical="center"/>
    </xf>
    <xf numFmtId="10" fontId="9" fillId="2" borderId="10" xfId="0" applyNumberFormat="1" applyFont="1" applyFill="1" applyBorder="1">
      <alignment vertical="center"/>
    </xf>
    <xf numFmtId="0" fontId="3" fillId="6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0" fontId="3" fillId="2" borderId="15" xfId="1" applyNumberFormat="1" applyFont="1" applyFill="1" applyBorder="1">
      <alignment vertical="center"/>
    </xf>
    <xf numFmtId="178" fontId="5" fillId="2" borderId="0" xfId="0" applyNumberFormat="1" applyFont="1" applyFill="1">
      <alignment vertical="center"/>
    </xf>
    <xf numFmtId="191" fontId="9" fillId="2" borderId="0" xfId="0" applyNumberFormat="1" applyFont="1" applyFill="1">
      <alignment vertical="center"/>
    </xf>
    <xf numFmtId="194" fontId="9" fillId="2" borderId="0" xfId="0" applyNumberFormat="1" applyFont="1" applyFill="1">
      <alignment vertical="center"/>
    </xf>
    <xf numFmtId="14" fontId="2" fillId="2" borderId="0" xfId="0" applyNumberFormat="1" applyFont="1" applyFill="1">
      <alignment vertical="center"/>
    </xf>
    <xf numFmtId="0" fontId="3" fillId="5" borderId="0" xfId="0" applyFont="1" applyFill="1">
      <alignment vertical="center"/>
    </xf>
    <xf numFmtId="0" fontId="8" fillId="5" borderId="0" xfId="0" applyFont="1" applyFill="1" applyAlignment="1">
      <alignment horizontal="center" vertical="center"/>
    </xf>
    <xf numFmtId="191" fontId="9" fillId="2" borderId="24" xfId="1" applyNumberFormat="1" applyFont="1" applyFill="1" applyBorder="1" applyAlignment="1">
      <alignment horizontal="center" vertical="center"/>
    </xf>
    <xf numFmtId="0" fontId="3" fillId="2" borderId="46" xfId="0" applyFont="1" applyFill="1" applyBorder="1">
      <alignment vertical="center"/>
    </xf>
    <xf numFmtId="0" fontId="3" fillId="2" borderId="40" xfId="0" applyFont="1" applyFill="1" applyBorder="1">
      <alignment vertical="center"/>
    </xf>
    <xf numFmtId="0" fontId="3" fillId="2" borderId="48" xfId="0" applyFont="1" applyFill="1" applyBorder="1">
      <alignment vertical="center"/>
    </xf>
    <xf numFmtId="180" fontId="9" fillId="2" borderId="12" xfId="0" applyNumberFormat="1" applyFont="1" applyFill="1" applyBorder="1">
      <alignment vertical="center"/>
    </xf>
    <xf numFmtId="180" fontId="3" fillId="2" borderId="12" xfId="0" applyNumberFormat="1" applyFont="1" applyFill="1" applyBorder="1">
      <alignment vertical="center"/>
    </xf>
    <xf numFmtId="180" fontId="9" fillId="2" borderId="54" xfId="0" applyNumberFormat="1" applyFont="1" applyFill="1" applyBorder="1">
      <alignment vertical="center"/>
    </xf>
    <xf numFmtId="180" fontId="3" fillId="2" borderId="55" xfId="0" applyNumberFormat="1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80" fontId="3" fillId="2" borderId="56" xfId="0" applyNumberFormat="1" applyFont="1" applyFill="1" applyBorder="1">
      <alignment vertical="center"/>
    </xf>
    <xf numFmtId="180" fontId="3" fillId="2" borderId="57" xfId="0" applyNumberFormat="1" applyFont="1" applyFill="1" applyBorder="1">
      <alignment vertical="center"/>
    </xf>
    <xf numFmtId="180" fontId="3" fillId="2" borderId="52" xfId="0" applyNumberFormat="1" applyFont="1" applyFill="1" applyBorder="1">
      <alignment vertical="center"/>
    </xf>
    <xf numFmtId="180" fontId="3" fillId="2" borderId="53" xfId="0" applyNumberFormat="1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10" fillId="2" borderId="15" xfId="0" applyFont="1" applyFill="1" applyBorder="1" applyAlignment="1">
      <alignment horizontal="center" vertical="center"/>
    </xf>
    <xf numFmtId="9" fontId="10" fillId="2" borderId="14" xfId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9" fontId="10" fillId="2" borderId="57" xfId="1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9" fontId="10" fillId="2" borderId="53" xfId="1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9" fontId="11" fillId="2" borderId="14" xfId="1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9" fontId="5" fillId="2" borderId="14" xfId="1" applyFont="1" applyFill="1" applyBorder="1" applyAlignment="1">
      <alignment horizontal="center" vertical="center"/>
    </xf>
    <xf numFmtId="9" fontId="5" fillId="2" borderId="57" xfId="1" applyFont="1" applyFill="1" applyBorder="1" applyAlignment="1">
      <alignment horizontal="center" vertical="center"/>
    </xf>
    <xf numFmtId="9" fontId="5" fillId="2" borderId="53" xfId="1" applyFont="1" applyFill="1" applyBorder="1" applyAlignment="1">
      <alignment horizontal="center" vertical="center"/>
    </xf>
    <xf numFmtId="9" fontId="6" fillId="2" borderId="14" xfId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10" fontId="3" fillId="2" borderId="14" xfId="1" applyNumberFormat="1" applyFont="1" applyFill="1" applyBorder="1">
      <alignment vertical="center"/>
    </xf>
    <xf numFmtId="10" fontId="3" fillId="2" borderId="12" xfId="1" applyNumberFormat="1" applyFont="1" applyFill="1" applyBorder="1">
      <alignment vertical="center"/>
    </xf>
    <xf numFmtId="10" fontId="3" fillId="2" borderId="57" xfId="1" applyNumberFormat="1" applyFont="1" applyFill="1" applyBorder="1">
      <alignment vertical="center"/>
    </xf>
    <xf numFmtId="10" fontId="3" fillId="2" borderId="52" xfId="1" applyNumberFormat="1" applyFont="1" applyFill="1" applyBorder="1">
      <alignment vertical="center"/>
    </xf>
    <xf numFmtId="10" fontId="3" fillId="2" borderId="53" xfId="1" applyNumberFormat="1" applyFont="1" applyFill="1" applyBorder="1">
      <alignment vertical="center"/>
    </xf>
    <xf numFmtId="10" fontId="9" fillId="2" borderId="15" xfId="1" applyNumberFormat="1" applyFont="1" applyFill="1" applyBorder="1">
      <alignment vertical="center"/>
    </xf>
    <xf numFmtId="10" fontId="9" fillId="2" borderId="14" xfId="1" applyNumberFormat="1" applyFont="1" applyFill="1" applyBorder="1">
      <alignment vertical="center"/>
    </xf>
    <xf numFmtId="10" fontId="9" fillId="2" borderId="56" xfId="1" applyNumberFormat="1" applyFont="1" applyFill="1" applyBorder="1">
      <alignment vertical="center"/>
    </xf>
    <xf numFmtId="180" fontId="4" fillId="2" borderId="15" xfId="0" applyNumberFormat="1" applyFont="1" applyFill="1" applyBorder="1">
      <alignment vertical="center"/>
    </xf>
    <xf numFmtId="180" fontId="4" fillId="2" borderId="14" xfId="0" applyNumberFormat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45" xfId="0" applyFont="1" applyFill="1" applyBorder="1" applyAlignment="1">
      <alignment horizontal="right" vertical="center"/>
    </xf>
    <xf numFmtId="0" fontId="7" fillId="3" borderId="46" xfId="0" applyFont="1" applyFill="1" applyBorder="1">
      <alignment vertical="center"/>
    </xf>
    <xf numFmtId="0" fontId="3" fillId="3" borderId="45" xfId="0" applyFont="1" applyFill="1" applyBorder="1">
      <alignment vertical="center"/>
    </xf>
    <xf numFmtId="178" fontId="10" fillId="2" borderId="45" xfId="0" applyNumberFormat="1" applyFont="1" applyFill="1" applyBorder="1">
      <alignment vertical="center"/>
    </xf>
    <xf numFmtId="181" fontId="4" fillId="2" borderId="47" xfId="0" applyNumberFormat="1" applyFont="1" applyFill="1" applyBorder="1">
      <alignment vertical="center"/>
    </xf>
    <xf numFmtId="0" fontId="7" fillId="3" borderId="40" xfId="0" applyFont="1" applyFill="1" applyBorder="1">
      <alignment vertical="center"/>
    </xf>
    <xf numFmtId="181" fontId="4" fillId="2" borderId="39" xfId="0" applyNumberFormat="1" applyFont="1" applyFill="1" applyBorder="1">
      <alignment vertical="center"/>
    </xf>
    <xf numFmtId="0" fontId="7" fillId="3" borderId="48" xfId="0" applyFont="1" applyFill="1" applyBorder="1">
      <alignment vertical="center"/>
    </xf>
    <xf numFmtId="0" fontId="3" fillId="3" borderId="44" xfId="0" applyFont="1" applyFill="1" applyBorder="1">
      <alignment vertical="center"/>
    </xf>
    <xf numFmtId="181" fontId="4" fillId="2" borderId="49" xfId="0" applyNumberFormat="1" applyFont="1" applyFill="1" applyBorder="1">
      <alignment vertical="center"/>
    </xf>
    <xf numFmtId="192" fontId="9" fillId="2" borderId="12" xfId="0" applyNumberFormat="1" applyFont="1" applyFill="1" applyBorder="1">
      <alignment vertical="center"/>
    </xf>
    <xf numFmtId="200" fontId="9" fillId="2" borderId="4" xfId="0" applyNumberFormat="1" applyFont="1" applyFill="1" applyBorder="1">
      <alignment vertical="center"/>
    </xf>
    <xf numFmtId="192" fontId="3" fillId="2" borderId="12" xfId="0" applyNumberFormat="1" applyFont="1" applyFill="1" applyBorder="1">
      <alignment vertical="center"/>
    </xf>
    <xf numFmtId="10" fontId="7" fillId="2" borderId="8" xfId="1" applyNumberFormat="1" applyFont="1" applyFill="1" applyBorder="1" applyAlignment="1">
      <alignment horizontal="center" vertical="center"/>
    </xf>
    <xf numFmtId="192" fontId="3" fillId="2" borderId="26" xfId="0" applyNumberFormat="1" applyFont="1" applyFill="1" applyBorder="1">
      <alignment vertical="center"/>
    </xf>
    <xf numFmtId="10" fontId="3" fillId="2" borderId="26" xfId="1" applyNumberFormat="1" applyFont="1" applyFill="1" applyBorder="1">
      <alignment vertical="center"/>
    </xf>
    <xf numFmtId="200" fontId="9" fillId="2" borderId="6" xfId="0" applyNumberFormat="1" applyFont="1" applyFill="1" applyBorder="1">
      <alignment vertical="center"/>
    </xf>
    <xf numFmtId="200" fontId="9" fillId="2" borderId="1" xfId="0" applyNumberFormat="1" applyFont="1" applyFill="1" applyBorder="1">
      <alignment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180" fontId="8" fillId="5" borderId="15" xfId="0" applyNumberFormat="1" applyFont="1" applyFill="1" applyBorder="1">
      <alignment vertical="center"/>
    </xf>
    <xf numFmtId="180" fontId="8" fillId="5" borderId="14" xfId="0" applyNumberFormat="1" applyFont="1" applyFill="1" applyBorder="1">
      <alignment vertical="center"/>
    </xf>
    <xf numFmtId="0" fontId="8" fillId="5" borderId="15" xfId="0" applyFont="1" applyFill="1" applyBorder="1">
      <alignment vertical="center"/>
    </xf>
    <xf numFmtId="0" fontId="8" fillId="5" borderId="14" xfId="0" applyFont="1" applyFill="1" applyBorder="1">
      <alignment vertical="center"/>
    </xf>
    <xf numFmtId="0" fontId="11" fillId="6" borderId="15" xfId="0" applyFont="1" applyFill="1" applyBorder="1" applyAlignment="1">
      <alignment horizontal="center" vertical="center"/>
    </xf>
    <xf numFmtId="9" fontId="11" fillId="6" borderId="14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180" fontId="7" fillId="6" borderId="12" xfId="0" applyNumberFormat="1" applyFont="1" applyFill="1" applyBorder="1">
      <alignment vertical="center"/>
    </xf>
    <xf numFmtId="10" fontId="3" fillId="6" borderId="15" xfId="1" applyNumberFormat="1" applyFont="1" applyFill="1" applyBorder="1">
      <alignment vertical="center"/>
    </xf>
    <xf numFmtId="10" fontId="3" fillId="6" borderId="14" xfId="1" applyNumberFormat="1" applyFont="1" applyFill="1" applyBorder="1">
      <alignment vertical="center"/>
    </xf>
    <xf numFmtId="0" fontId="11" fillId="7" borderId="15" xfId="0" applyFont="1" applyFill="1" applyBorder="1" applyAlignment="1">
      <alignment horizontal="center" vertical="center"/>
    </xf>
    <xf numFmtId="9" fontId="11" fillId="7" borderId="14" xfId="1" applyFont="1" applyFill="1" applyBorder="1" applyAlignment="1">
      <alignment horizontal="center" vertical="center"/>
    </xf>
    <xf numFmtId="9" fontId="6" fillId="7" borderId="14" xfId="1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180" fontId="7" fillId="7" borderId="12" xfId="0" applyNumberFormat="1" applyFont="1" applyFill="1" applyBorder="1">
      <alignment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6" borderId="5" xfId="0" applyFont="1" applyFill="1" applyBorder="1">
      <alignment vertical="center"/>
    </xf>
    <xf numFmtId="180" fontId="6" fillId="6" borderId="12" xfId="0" applyNumberFormat="1" applyFont="1" applyFill="1" applyBorder="1">
      <alignment vertical="center"/>
    </xf>
    <xf numFmtId="180" fontId="11" fillId="6" borderId="12" xfId="0" applyNumberFormat="1" applyFont="1" applyFill="1" applyBorder="1">
      <alignment vertical="center"/>
    </xf>
    <xf numFmtId="0" fontId="3" fillId="7" borderId="0" xfId="0" applyFont="1" applyFill="1">
      <alignment vertical="center"/>
    </xf>
    <xf numFmtId="0" fontId="3" fillId="7" borderId="5" xfId="0" applyFont="1" applyFill="1" applyBorder="1">
      <alignment vertical="center"/>
    </xf>
    <xf numFmtId="0" fontId="7" fillId="3" borderId="26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7" fillId="2" borderId="41" xfId="0" applyFont="1" applyFill="1" applyBorder="1" applyAlignment="1">
      <alignment horizontal="center" vertical="center"/>
    </xf>
    <xf numFmtId="0" fontId="20" fillId="2" borderId="62" xfId="0" applyFont="1" applyFill="1" applyBorder="1">
      <alignment vertical="center"/>
    </xf>
    <xf numFmtId="0" fontId="7" fillId="3" borderId="7" xfId="0" applyFont="1" applyFill="1" applyBorder="1">
      <alignment vertical="center"/>
    </xf>
    <xf numFmtId="183" fontId="23" fillId="2" borderId="0" xfId="0" applyNumberFormat="1" applyFont="1" applyFill="1">
      <alignment vertical="center"/>
    </xf>
    <xf numFmtId="202" fontId="3" fillId="2" borderId="0" xfId="0" applyNumberFormat="1" applyFont="1" applyFill="1">
      <alignment vertical="center"/>
    </xf>
    <xf numFmtId="202" fontId="27" fillId="2" borderId="15" xfId="0" applyNumberFormat="1" applyFont="1" applyFill="1" applyBorder="1">
      <alignment vertical="center"/>
    </xf>
    <xf numFmtId="202" fontId="27" fillId="2" borderId="14" xfId="0" applyNumberFormat="1" applyFont="1" applyFill="1" applyBorder="1">
      <alignment vertical="center"/>
    </xf>
    <xf numFmtId="202" fontId="27" fillId="2" borderId="0" xfId="0" applyNumberFormat="1" applyFont="1" applyFill="1">
      <alignment vertical="center"/>
    </xf>
    <xf numFmtId="183" fontId="27" fillId="2" borderId="0" xfId="0" applyNumberFormat="1" applyFont="1" applyFill="1">
      <alignment vertical="center"/>
    </xf>
    <xf numFmtId="183" fontId="3" fillId="2" borderId="0" xfId="0" applyNumberFormat="1" applyFont="1" applyFill="1">
      <alignment vertical="center"/>
    </xf>
    <xf numFmtId="0" fontId="7" fillId="3" borderId="6" xfId="0" applyFont="1" applyFill="1" applyBorder="1" applyAlignment="1">
      <alignment horizontal="center" vertical="center"/>
    </xf>
    <xf numFmtId="202" fontId="2" fillId="2" borderId="0" xfId="0" applyNumberFormat="1" applyFont="1" applyFill="1">
      <alignment vertical="center"/>
    </xf>
    <xf numFmtId="0" fontId="3" fillId="2" borderId="44" xfId="0" applyFont="1" applyFill="1" applyBorder="1" applyAlignment="1">
      <alignment horizontal="right" vertical="center"/>
    </xf>
    <xf numFmtId="10" fontId="9" fillId="2" borderId="44" xfId="0" applyNumberFormat="1" applyFont="1" applyFill="1" applyBorder="1">
      <alignment vertical="center"/>
    </xf>
    <xf numFmtId="180" fontId="9" fillId="2" borderId="55" xfId="0" applyNumberFormat="1" applyFont="1" applyFill="1" applyBorder="1">
      <alignment vertical="center"/>
    </xf>
    <xf numFmtId="180" fontId="2" fillId="2" borderId="12" xfId="0" applyNumberFormat="1" applyFont="1" applyFill="1" applyBorder="1">
      <alignment vertical="center"/>
    </xf>
    <xf numFmtId="10" fontId="9" fillId="2" borderId="45" xfId="0" applyNumberFormat="1" applyFont="1" applyFill="1" applyBorder="1">
      <alignment vertical="center"/>
    </xf>
    <xf numFmtId="0" fontId="7" fillId="9" borderId="12" xfId="0" applyFont="1" applyFill="1" applyBorder="1" applyAlignment="1">
      <alignment horizontal="center" vertical="center"/>
    </xf>
    <xf numFmtId="0" fontId="8" fillId="10" borderId="12" xfId="0" applyFont="1" applyFill="1" applyBorder="1">
      <alignment vertical="center"/>
    </xf>
    <xf numFmtId="10" fontId="3" fillId="11" borderId="12" xfId="1" applyNumberFormat="1" applyFont="1" applyFill="1" applyBorder="1">
      <alignment vertical="center"/>
    </xf>
    <xf numFmtId="10" fontId="3" fillId="9" borderId="12" xfId="1" applyNumberFormat="1" applyFont="1" applyFill="1" applyBorder="1">
      <alignment vertical="center"/>
    </xf>
    <xf numFmtId="10" fontId="3" fillId="9" borderId="54" xfId="1" applyNumberFormat="1" applyFont="1" applyFill="1" applyBorder="1">
      <alignment vertical="center"/>
    </xf>
    <xf numFmtId="10" fontId="3" fillId="9" borderId="55" xfId="1" applyNumberFormat="1" applyFont="1" applyFill="1" applyBorder="1">
      <alignment vertical="center"/>
    </xf>
    <xf numFmtId="0" fontId="3" fillId="9" borderId="12" xfId="0" applyFont="1" applyFill="1" applyBorder="1">
      <alignment vertical="center"/>
    </xf>
    <xf numFmtId="180" fontId="8" fillId="10" borderId="12" xfId="0" applyNumberFormat="1" applyFont="1" applyFill="1" applyBorder="1">
      <alignment vertical="center"/>
    </xf>
    <xf numFmtId="180" fontId="7" fillId="11" borderId="12" xfId="0" applyNumberFormat="1" applyFont="1" applyFill="1" applyBorder="1">
      <alignment vertical="center"/>
    </xf>
    <xf numFmtId="180" fontId="3" fillId="9" borderId="12" xfId="0" applyNumberFormat="1" applyFont="1" applyFill="1" applyBorder="1">
      <alignment vertical="center"/>
    </xf>
    <xf numFmtId="180" fontId="3" fillId="9" borderId="54" xfId="0" applyNumberFormat="1" applyFont="1" applyFill="1" applyBorder="1">
      <alignment vertical="center"/>
    </xf>
    <xf numFmtId="180" fontId="3" fillId="9" borderId="55" xfId="0" applyNumberFormat="1" applyFont="1" applyFill="1" applyBorder="1">
      <alignment vertical="center"/>
    </xf>
    <xf numFmtId="180" fontId="7" fillId="12" borderId="12" xfId="0" applyNumberFormat="1" applyFont="1" applyFill="1" applyBorder="1">
      <alignment vertical="center"/>
    </xf>
    <xf numFmtId="180" fontId="4" fillId="9" borderId="12" xfId="0" applyNumberFormat="1" applyFont="1" applyFill="1" applyBorder="1">
      <alignment vertical="center"/>
    </xf>
    <xf numFmtId="10" fontId="9" fillId="2" borderId="52" xfId="1" applyNumberFormat="1" applyFont="1" applyFill="1" applyBorder="1">
      <alignment vertical="center"/>
    </xf>
    <xf numFmtId="180" fontId="3" fillId="9" borderId="54" xfId="1" applyNumberFormat="1" applyFont="1" applyFill="1" applyBorder="1">
      <alignment vertical="center"/>
    </xf>
    <xf numFmtId="180" fontId="3" fillId="9" borderId="55" xfId="1" applyNumberFormat="1" applyFont="1" applyFill="1" applyBorder="1">
      <alignment vertical="center"/>
    </xf>
    <xf numFmtId="202" fontId="3" fillId="9" borderId="12" xfId="0" applyNumberFormat="1" applyFont="1" applyFill="1" applyBorder="1">
      <alignment vertical="center"/>
    </xf>
    <xf numFmtId="202" fontId="27" fillId="9" borderId="12" xfId="0" applyNumberFormat="1" applyFont="1" applyFill="1" applyBorder="1">
      <alignment vertical="center"/>
    </xf>
    <xf numFmtId="180" fontId="3" fillId="2" borderId="56" xfId="1" applyNumberFormat="1" applyFont="1" applyFill="1" applyBorder="1">
      <alignment vertical="center"/>
    </xf>
    <xf numFmtId="180" fontId="3" fillId="2" borderId="57" xfId="1" applyNumberFormat="1" applyFont="1" applyFill="1" applyBorder="1">
      <alignment vertical="center"/>
    </xf>
    <xf numFmtId="180" fontId="3" fillId="2" borderId="52" xfId="1" applyNumberFormat="1" applyFont="1" applyFill="1" applyBorder="1">
      <alignment vertical="center"/>
    </xf>
    <xf numFmtId="180" fontId="3" fillId="2" borderId="53" xfId="1" applyNumberFormat="1" applyFont="1" applyFill="1" applyBorder="1">
      <alignment vertical="center"/>
    </xf>
    <xf numFmtId="180" fontId="7" fillId="6" borderId="4" xfId="0" applyNumberFormat="1" applyFont="1" applyFill="1" applyBorder="1">
      <alignment vertical="center"/>
    </xf>
    <xf numFmtId="180" fontId="7" fillId="7" borderId="4" xfId="0" applyNumberFormat="1" applyFont="1" applyFill="1" applyBorder="1">
      <alignment vertical="center"/>
    </xf>
    <xf numFmtId="10" fontId="7" fillId="2" borderId="9" xfId="1" applyNumberFormat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9" borderId="64" xfId="0" applyFont="1" applyFill="1" applyBorder="1">
      <alignment vertical="center"/>
    </xf>
    <xf numFmtId="180" fontId="3" fillId="2" borderId="65" xfId="0" applyNumberFormat="1" applyFont="1" applyFill="1" applyBorder="1">
      <alignment vertical="center"/>
    </xf>
    <xf numFmtId="180" fontId="3" fillId="2" borderId="66" xfId="0" applyNumberFormat="1" applyFont="1" applyFill="1" applyBorder="1">
      <alignment vertical="center"/>
    </xf>
    <xf numFmtId="180" fontId="3" fillId="9" borderId="64" xfId="0" applyNumberFormat="1" applyFont="1" applyFill="1" applyBorder="1">
      <alignment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180" fontId="3" fillId="11" borderId="12" xfId="0" applyNumberFormat="1" applyFont="1" applyFill="1" applyBorder="1">
      <alignment vertical="center"/>
    </xf>
    <xf numFmtId="180" fontId="3" fillId="6" borderId="15" xfId="0" applyNumberFormat="1" applyFont="1" applyFill="1" applyBorder="1">
      <alignment vertical="center"/>
    </xf>
    <xf numFmtId="180" fontId="3" fillId="6" borderId="14" xfId="0" applyNumberFormat="1" applyFont="1" applyFill="1" applyBorder="1">
      <alignment vertical="center"/>
    </xf>
    <xf numFmtId="10" fontId="7" fillId="6" borderId="12" xfId="1" applyNumberFormat="1" applyFont="1" applyFill="1" applyBorder="1">
      <alignment vertical="center"/>
    </xf>
    <xf numFmtId="10" fontId="7" fillId="6" borderId="12" xfId="0" applyNumberFormat="1" applyFont="1" applyFill="1" applyBorder="1">
      <alignment vertical="center"/>
    </xf>
    <xf numFmtId="10" fontId="4" fillId="2" borderId="12" xfId="0" applyNumberFormat="1" applyFont="1" applyFill="1" applyBorder="1">
      <alignment vertical="center"/>
    </xf>
    <xf numFmtId="10" fontId="3" fillId="2" borderId="12" xfId="0" applyNumberFormat="1" applyFont="1" applyFill="1" applyBorder="1">
      <alignment vertical="center"/>
    </xf>
    <xf numFmtId="10" fontId="3" fillId="2" borderId="12" xfId="0" applyNumberFormat="1" applyFont="1" applyFill="1" applyBorder="1" applyAlignment="1">
      <alignment horizontal="right" vertical="center"/>
    </xf>
    <xf numFmtId="10" fontId="3" fillId="2" borderId="55" xfId="0" applyNumberFormat="1" applyFont="1" applyFill="1" applyBorder="1">
      <alignment vertical="center"/>
    </xf>
    <xf numFmtId="10" fontId="7" fillId="2" borderId="12" xfId="0" applyNumberFormat="1" applyFont="1" applyFill="1" applyBorder="1">
      <alignment vertical="center"/>
    </xf>
    <xf numFmtId="10" fontId="3" fillId="6" borderId="12" xfId="0" applyNumberFormat="1" applyFont="1" applyFill="1" applyBorder="1">
      <alignment vertical="center"/>
    </xf>
    <xf numFmtId="10" fontId="7" fillId="7" borderId="12" xfId="0" applyNumberFormat="1" applyFont="1" applyFill="1" applyBorder="1">
      <alignment vertical="center"/>
    </xf>
    <xf numFmtId="0" fontId="3" fillId="2" borderId="12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center" vertical="center"/>
    </xf>
    <xf numFmtId="10" fontId="3" fillId="2" borderId="54" xfId="0" applyNumberFormat="1" applyFont="1" applyFill="1" applyBorder="1">
      <alignment vertical="center"/>
    </xf>
    <xf numFmtId="10" fontId="7" fillId="7" borderId="0" xfId="0" applyNumberFormat="1" applyFont="1" applyFill="1">
      <alignment vertical="center"/>
    </xf>
    <xf numFmtId="0" fontId="21" fillId="9" borderId="12" xfId="0" applyFont="1" applyFill="1" applyBorder="1">
      <alignment vertical="center"/>
    </xf>
    <xf numFmtId="180" fontId="21" fillId="2" borderId="15" xfId="0" applyNumberFormat="1" applyFont="1" applyFill="1" applyBorder="1">
      <alignment vertical="center"/>
    </xf>
    <xf numFmtId="180" fontId="21" fillId="2" borderId="14" xfId="0" applyNumberFormat="1" applyFont="1" applyFill="1" applyBorder="1">
      <alignment vertical="center"/>
    </xf>
    <xf numFmtId="0" fontId="8" fillId="5" borderId="6" xfId="0" applyFont="1" applyFill="1" applyBorder="1" applyAlignment="1">
      <alignment horizontal="center" vertical="center"/>
    </xf>
    <xf numFmtId="10" fontId="3" fillId="2" borderId="24" xfId="1" applyNumberFormat="1" applyFont="1" applyFill="1" applyBorder="1">
      <alignment vertical="center"/>
    </xf>
    <xf numFmtId="10" fontId="3" fillId="2" borderId="9" xfId="0" applyNumberFormat="1" applyFont="1" applyFill="1" applyBorder="1">
      <alignment vertical="center"/>
    </xf>
    <xf numFmtId="10" fontId="3" fillId="2" borderId="1" xfId="0" applyNumberFormat="1" applyFont="1" applyFill="1" applyBorder="1">
      <alignment vertical="center"/>
    </xf>
    <xf numFmtId="10" fontId="9" fillId="2" borderId="25" xfId="1" applyNumberFormat="1" applyFont="1" applyFill="1" applyBorder="1">
      <alignment vertical="center"/>
    </xf>
    <xf numFmtId="10" fontId="9" fillId="2" borderId="67" xfId="1" applyNumberFormat="1" applyFont="1" applyFill="1" applyBorder="1">
      <alignment vertical="center"/>
    </xf>
    <xf numFmtId="194" fontId="3" fillId="2" borderId="3" xfId="0" applyNumberFormat="1" applyFont="1" applyFill="1" applyBorder="1">
      <alignment vertical="center"/>
    </xf>
    <xf numFmtId="10" fontId="3" fillId="2" borderId="11" xfId="1" applyNumberFormat="1" applyFont="1" applyFill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8" xfId="0" applyFont="1" applyFill="1" applyBorder="1">
      <alignment vertical="center"/>
    </xf>
    <xf numFmtId="0" fontId="7" fillId="3" borderId="10" xfId="0" applyFont="1" applyFill="1" applyBorder="1" applyAlignment="1">
      <alignment horizontal="center" vertical="center"/>
    </xf>
    <xf numFmtId="10" fontId="9" fillId="2" borderId="11" xfId="1" applyNumberFormat="1" applyFont="1" applyFill="1" applyBorder="1">
      <alignment vertical="center"/>
    </xf>
    <xf numFmtId="10" fontId="9" fillId="2" borderId="3" xfId="1" applyNumberFormat="1" applyFont="1" applyFill="1" applyBorder="1">
      <alignment vertical="center"/>
    </xf>
    <xf numFmtId="0" fontId="3" fillId="3" borderId="69" xfId="0" applyFont="1" applyFill="1" applyBorder="1">
      <alignment vertical="center"/>
    </xf>
    <xf numFmtId="194" fontId="7" fillId="3" borderId="10" xfId="0" applyNumberFormat="1" applyFont="1" applyFill="1" applyBorder="1">
      <alignment vertical="center"/>
    </xf>
    <xf numFmtId="194" fontId="7" fillId="3" borderId="2" xfId="0" applyNumberFormat="1" applyFont="1" applyFill="1" applyBorder="1">
      <alignment vertical="center"/>
    </xf>
    <xf numFmtId="204" fontId="8" fillId="5" borderId="8" xfId="0" applyNumberFormat="1" applyFont="1" applyFill="1" applyBorder="1" applyAlignment="1">
      <alignment horizontal="center" vertical="center"/>
    </xf>
    <xf numFmtId="14" fontId="22" fillId="2" borderId="0" xfId="0" applyNumberFormat="1" applyFont="1" applyFill="1">
      <alignment vertical="center"/>
    </xf>
    <xf numFmtId="186" fontId="22" fillId="2" borderId="0" xfId="0" applyNumberFormat="1" applyFont="1" applyFill="1">
      <alignment vertical="center"/>
    </xf>
    <xf numFmtId="179" fontId="2" fillId="2" borderId="0" xfId="0" applyNumberFormat="1" applyFont="1" applyFill="1">
      <alignment vertical="center"/>
    </xf>
    <xf numFmtId="10" fontId="3" fillId="2" borderId="45" xfId="0" applyNumberFormat="1" applyFont="1" applyFill="1" applyBorder="1">
      <alignment vertical="center"/>
    </xf>
    <xf numFmtId="0" fontId="7" fillId="3" borderId="2" xfId="0" applyFont="1" applyFill="1" applyBorder="1">
      <alignment vertical="center"/>
    </xf>
    <xf numFmtId="177" fontId="22" fillId="2" borderId="7" xfId="0" applyNumberFormat="1" applyFont="1" applyFill="1" applyBorder="1">
      <alignment vertical="center"/>
    </xf>
    <xf numFmtId="187" fontId="22" fillId="2" borderId="7" xfId="0" applyNumberFormat="1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7" xfId="0" applyFont="1" applyFill="1" applyBorder="1">
      <alignment vertical="center"/>
    </xf>
    <xf numFmtId="184" fontId="22" fillId="2" borderId="2" xfId="0" applyNumberFormat="1" applyFont="1" applyFill="1" applyBorder="1">
      <alignment vertical="center"/>
    </xf>
    <xf numFmtId="183" fontId="3" fillId="2" borderId="2" xfId="0" applyNumberFormat="1" applyFont="1" applyFill="1" applyBorder="1">
      <alignment vertical="center"/>
    </xf>
    <xf numFmtId="14" fontId="22" fillId="2" borderId="7" xfId="0" applyNumberFormat="1" applyFont="1" applyFill="1" applyBorder="1">
      <alignment vertical="center"/>
    </xf>
    <xf numFmtId="10" fontId="22" fillId="2" borderId="0" xfId="0" applyNumberFormat="1" applyFont="1" applyFill="1">
      <alignment vertical="center"/>
    </xf>
    <xf numFmtId="184" fontId="22" fillId="2" borderId="0" xfId="0" applyNumberFormat="1" applyFont="1" applyFill="1">
      <alignment vertical="center"/>
    </xf>
    <xf numFmtId="184" fontId="22" fillId="2" borderId="7" xfId="0" applyNumberFormat="1" applyFont="1" applyFill="1" applyBorder="1">
      <alignment vertical="center"/>
    </xf>
    <xf numFmtId="191" fontId="9" fillId="2" borderId="2" xfId="0" applyNumberFormat="1" applyFont="1" applyFill="1" applyBorder="1">
      <alignment vertical="center"/>
    </xf>
    <xf numFmtId="191" fontId="9" fillId="2" borderId="7" xfId="0" applyNumberFormat="1" applyFont="1" applyFill="1" applyBorder="1">
      <alignment vertical="center"/>
    </xf>
    <xf numFmtId="178" fontId="10" fillId="2" borderId="2" xfId="0" applyNumberFormat="1" applyFont="1" applyFill="1" applyBorder="1">
      <alignment vertical="center"/>
    </xf>
    <xf numFmtId="181" fontId="4" fillId="2" borderId="2" xfId="0" applyNumberFormat="1" applyFont="1" applyFill="1" applyBorder="1">
      <alignment vertical="center"/>
    </xf>
    <xf numFmtId="206" fontId="7" fillId="3" borderId="0" xfId="0" applyNumberFormat="1" applyFont="1" applyFill="1" applyAlignment="1">
      <alignment horizontal="center" vertical="center"/>
    </xf>
    <xf numFmtId="206" fontId="7" fillId="3" borderId="7" xfId="0" applyNumberFormat="1" applyFont="1" applyFill="1" applyBorder="1" applyAlignment="1">
      <alignment horizontal="center" vertical="center"/>
    </xf>
    <xf numFmtId="0" fontId="22" fillId="2" borderId="0" xfId="0" applyFont="1" applyFill="1">
      <alignment vertical="center"/>
    </xf>
    <xf numFmtId="0" fontId="7" fillId="6" borderId="4" xfId="0" applyFont="1" applyFill="1" applyBorder="1">
      <alignment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80" fontId="9" fillId="2" borderId="4" xfId="0" applyNumberFormat="1" applyFont="1" applyFill="1" applyBorder="1">
      <alignment vertical="center"/>
    </xf>
    <xf numFmtId="10" fontId="3" fillId="2" borderId="5" xfId="1" applyNumberFormat="1" applyFont="1" applyFill="1" applyBorder="1">
      <alignment vertical="center"/>
    </xf>
    <xf numFmtId="206" fontId="11" fillId="3" borderId="23" xfId="0" applyNumberFormat="1" applyFont="1" applyFill="1" applyBorder="1" applyAlignment="1">
      <alignment horizontal="center" vertical="center"/>
    </xf>
    <xf numFmtId="196" fontId="11" fillId="3" borderId="21" xfId="0" applyNumberFormat="1" applyFont="1" applyFill="1" applyBorder="1" applyAlignment="1">
      <alignment horizontal="center" vertical="center"/>
    </xf>
    <xf numFmtId="196" fontId="11" fillId="3" borderId="22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>
      <alignment vertical="center"/>
    </xf>
    <xf numFmtId="206" fontId="6" fillId="3" borderId="18" xfId="0" applyNumberFormat="1" applyFont="1" applyFill="1" applyBorder="1" applyAlignment="1">
      <alignment horizontal="center" vertical="center"/>
    </xf>
    <xf numFmtId="206" fontId="6" fillId="3" borderId="23" xfId="0" applyNumberFormat="1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205" fontId="4" fillId="2" borderId="4" xfId="0" applyNumberFormat="1" applyFont="1" applyFill="1" applyBorder="1">
      <alignment vertical="center"/>
    </xf>
    <xf numFmtId="0" fontId="3" fillId="2" borderId="4" xfId="0" applyFont="1" applyFill="1" applyBorder="1" applyAlignment="1">
      <alignment horizontal="right" vertical="center"/>
    </xf>
    <xf numFmtId="10" fontId="3" fillId="2" borderId="0" xfId="0" applyNumberFormat="1" applyFont="1" applyFill="1">
      <alignment vertical="center"/>
    </xf>
    <xf numFmtId="0" fontId="3" fillId="2" borderId="70" xfId="0" applyFont="1" applyFill="1" applyBorder="1" applyAlignment="1">
      <alignment horizontal="right" vertical="center"/>
    </xf>
    <xf numFmtId="0" fontId="7" fillId="2" borderId="4" xfId="0" applyFont="1" applyFill="1" applyBorder="1">
      <alignment vertical="center"/>
    </xf>
    <xf numFmtId="0" fontId="3" fillId="7" borderId="4" xfId="0" applyFont="1" applyFill="1" applyBorder="1">
      <alignment vertical="center"/>
    </xf>
    <xf numFmtId="203" fontId="2" fillId="2" borderId="4" xfId="0" applyNumberFormat="1" applyFont="1" applyFill="1" applyBorder="1">
      <alignment vertical="center"/>
    </xf>
    <xf numFmtId="208" fontId="3" fillId="2" borderId="4" xfId="0" applyNumberFormat="1" applyFont="1" applyFill="1" applyBorder="1">
      <alignment vertical="center"/>
    </xf>
    <xf numFmtId="209" fontId="2" fillId="2" borderId="4" xfId="0" applyNumberFormat="1" applyFont="1" applyFill="1" applyBorder="1">
      <alignment vertical="center"/>
    </xf>
    <xf numFmtId="0" fontId="3" fillId="6" borderId="0" xfId="0" applyFont="1" applyFill="1" applyAlignment="1">
      <alignment horizontal="right" vertical="center"/>
    </xf>
    <xf numFmtId="10" fontId="3" fillId="2" borderId="5" xfId="0" applyNumberFormat="1" applyFont="1" applyFill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180" fontId="9" fillId="2" borderId="1" xfId="0" applyNumberFormat="1" applyFont="1" applyFill="1" applyBorder="1">
      <alignment vertical="center"/>
    </xf>
    <xf numFmtId="180" fontId="9" fillId="2" borderId="3" xfId="0" applyNumberFormat="1" applyFont="1" applyFill="1" applyBorder="1">
      <alignment vertical="center"/>
    </xf>
    <xf numFmtId="180" fontId="9" fillId="2" borderId="6" xfId="0" applyNumberFormat="1" applyFont="1" applyFill="1" applyBorder="1">
      <alignment vertical="center"/>
    </xf>
    <xf numFmtId="180" fontId="9" fillId="2" borderId="8" xfId="0" applyNumberFormat="1" applyFont="1" applyFill="1" applyBorder="1">
      <alignment vertical="center"/>
    </xf>
    <xf numFmtId="180" fontId="9" fillId="2" borderId="5" xfId="0" applyNumberFormat="1" applyFont="1" applyFill="1" applyBorder="1">
      <alignment vertical="center"/>
    </xf>
    <xf numFmtId="180" fontId="9" fillId="2" borderId="9" xfId="0" applyNumberFormat="1" applyFont="1" applyFill="1" applyBorder="1">
      <alignment vertical="center"/>
    </xf>
    <xf numFmtId="180" fontId="9" fillId="2" borderId="11" xfId="0" applyNumberFormat="1" applyFont="1" applyFill="1" applyBorder="1">
      <alignment vertical="center"/>
    </xf>
    <xf numFmtId="180" fontId="9" fillId="2" borderId="9" xfId="0" applyNumberFormat="1" applyFont="1" applyFill="1" applyBorder="1" applyAlignment="1">
      <alignment horizontal="right" vertical="center"/>
    </xf>
    <xf numFmtId="180" fontId="10" fillId="2" borderId="11" xfId="0" applyNumberFormat="1" applyFont="1" applyFill="1" applyBorder="1" applyAlignment="1">
      <alignment horizontal="right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205" fontId="10" fillId="2" borderId="0" xfId="0" applyNumberFormat="1" applyFont="1" applyFill="1">
      <alignment vertical="center"/>
    </xf>
    <xf numFmtId="181" fontId="10" fillId="2" borderId="0" xfId="0" applyNumberFormat="1" applyFont="1" applyFill="1">
      <alignment vertical="center"/>
    </xf>
    <xf numFmtId="212" fontId="9" fillId="2" borderId="0" xfId="0" applyNumberFormat="1" applyFont="1" applyFill="1">
      <alignment vertical="center"/>
    </xf>
    <xf numFmtId="212" fontId="9" fillId="6" borderId="0" xfId="0" applyNumberFormat="1" applyFont="1" applyFill="1">
      <alignment vertical="center"/>
    </xf>
    <xf numFmtId="180" fontId="5" fillId="2" borderId="12" xfId="0" applyNumberFormat="1" applyFont="1" applyFill="1" applyBorder="1">
      <alignment vertical="center"/>
    </xf>
    <xf numFmtId="177" fontId="9" fillId="2" borderId="24" xfId="0" applyNumberFormat="1" applyFont="1" applyFill="1" applyBorder="1">
      <alignment vertical="center"/>
    </xf>
    <xf numFmtId="181" fontId="4" fillId="13" borderId="0" xfId="0" applyNumberFormat="1" applyFont="1" applyFill="1">
      <alignment vertical="center"/>
    </xf>
    <xf numFmtId="181" fontId="10" fillId="13" borderId="0" xfId="0" applyNumberFormat="1" applyFont="1" applyFill="1">
      <alignment vertical="center"/>
    </xf>
    <xf numFmtId="0" fontId="4" fillId="13" borderId="0" xfId="0" applyFont="1" applyFill="1">
      <alignment vertical="center"/>
    </xf>
    <xf numFmtId="213" fontId="3" fillId="2" borderId="4" xfId="0" applyNumberFormat="1" applyFont="1" applyFill="1" applyBorder="1">
      <alignment vertical="center"/>
    </xf>
    <xf numFmtId="214" fontId="9" fillId="2" borderId="70" xfId="0" applyNumberFormat="1" applyFont="1" applyFill="1" applyBorder="1">
      <alignment vertical="center"/>
    </xf>
    <xf numFmtId="214" fontId="9" fillId="2" borderId="4" xfId="0" applyNumberFormat="1" applyFont="1" applyFill="1" applyBorder="1">
      <alignment vertical="center"/>
    </xf>
    <xf numFmtId="214" fontId="9" fillId="2" borderId="71" xfId="0" applyNumberFormat="1" applyFont="1" applyFill="1" applyBorder="1">
      <alignment vertical="center"/>
    </xf>
    <xf numFmtId="0" fontId="12" fillId="5" borderId="0" xfId="0" applyFont="1" applyFill="1">
      <alignment vertical="center"/>
    </xf>
    <xf numFmtId="0" fontId="35" fillId="2" borderId="0" xfId="0" applyFont="1" applyFill="1">
      <alignment vertical="center"/>
    </xf>
    <xf numFmtId="0" fontId="36" fillId="2" borderId="0" xfId="0" applyFont="1" applyFill="1">
      <alignment vertical="center"/>
    </xf>
    <xf numFmtId="0" fontId="35" fillId="2" borderId="7" xfId="0" applyFont="1" applyFill="1" applyBorder="1">
      <alignment vertical="center"/>
    </xf>
    <xf numFmtId="199" fontId="5" fillId="2" borderId="7" xfId="0" applyNumberFormat="1" applyFont="1" applyFill="1" applyBorder="1">
      <alignment vertical="center"/>
    </xf>
    <xf numFmtId="0" fontId="4" fillId="2" borderId="44" xfId="0" applyFont="1" applyFill="1" applyBorder="1" applyAlignment="1">
      <alignment horizontal="center" vertical="center"/>
    </xf>
    <xf numFmtId="176" fontId="4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0" fontId="37" fillId="2" borderId="0" xfId="0" applyFont="1" applyFill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80" fontId="4" fillId="2" borderId="0" xfId="0" applyNumberFormat="1" applyFont="1" applyFill="1">
      <alignment vertical="center"/>
    </xf>
    <xf numFmtId="0" fontId="4" fillId="2" borderId="7" xfId="0" applyFont="1" applyFill="1" applyBorder="1" applyAlignment="1">
      <alignment horizontal="center" vertical="center"/>
    </xf>
    <xf numFmtId="180" fontId="10" fillId="2" borderId="0" xfId="0" applyNumberFormat="1" applyFont="1" applyFill="1">
      <alignment vertical="center"/>
    </xf>
    <xf numFmtId="9" fontId="37" fillId="2" borderId="0" xfId="1" applyFont="1" applyFill="1">
      <alignment vertical="center"/>
    </xf>
    <xf numFmtId="0" fontId="37" fillId="2" borderId="0" xfId="0" applyFont="1" applyFill="1">
      <alignment vertical="center"/>
    </xf>
    <xf numFmtId="0" fontId="7" fillId="4" borderId="0" xfId="0" applyFont="1" applyFill="1">
      <alignment vertical="center"/>
    </xf>
    <xf numFmtId="0" fontId="4" fillId="4" borderId="0" xfId="0" applyFont="1" applyFill="1">
      <alignment vertical="center"/>
    </xf>
    <xf numFmtId="10" fontId="4" fillId="2" borderId="0" xfId="1" applyNumberFormat="1" applyFont="1" applyFill="1">
      <alignment vertical="center"/>
    </xf>
    <xf numFmtId="10" fontId="5" fillId="2" borderId="47" xfId="1" applyNumberFormat="1" applyFont="1" applyFill="1" applyBorder="1">
      <alignment vertical="center"/>
    </xf>
    <xf numFmtId="0" fontId="35" fillId="2" borderId="0" xfId="0" applyFont="1" applyFill="1" applyAlignment="1">
      <alignment horizontal="right" vertical="center"/>
    </xf>
    <xf numFmtId="10" fontId="5" fillId="2" borderId="49" xfId="1" applyNumberFormat="1" applyFont="1" applyFill="1" applyBorder="1">
      <alignment vertical="center"/>
    </xf>
    <xf numFmtId="10" fontId="4" fillId="2" borderId="47" xfId="1" applyNumberFormat="1" applyFont="1" applyFill="1" applyBorder="1">
      <alignment vertical="center"/>
    </xf>
    <xf numFmtId="0" fontId="4" fillId="2" borderId="0" xfId="0" applyFont="1" applyFill="1" applyAlignment="1">
      <alignment horizontal="left" vertical="center" indent="1"/>
    </xf>
    <xf numFmtId="179" fontId="5" fillId="2" borderId="0" xfId="0" applyNumberFormat="1" applyFont="1" applyFill="1">
      <alignment vertical="center"/>
    </xf>
    <xf numFmtId="177" fontId="5" fillId="2" borderId="0" xfId="0" applyNumberFormat="1" applyFont="1" applyFill="1">
      <alignment vertical="center"/>
    </xf>
    <xf numFmtId="187" fontId="5" fillId="2" borderId="0" xfId="0" applyNumberFormat="1" applyFont="1" applyFill="1">
      <alignment vertical="center"/>
    </xf>
    <xf numFmtId="10" fontId="34" fillId="2" borderId="0" xfId="1" applyNumberFormat="1" applyFont="1" applyFill="1">
      <alignment vertical="center"/>
    </xf>
    <xf numFmtId="187" fontId="10" fillId="2" borderId="0" xfId="0" applyNumberFormat="1" applyFont="1" applyFill="1">
      <alignment vertical="center"/>
    </xf>
    <xf numFmtId="188" fontId="12" fillId="5" borderId="0" xfId="0" applyNumberFormat="1" applyFont="1" applyFill="1">
      <alignment vertical="center"/>
    </xf>
    <xf numFmtId="0" fontId="12" fillId="5" borderId="0" xfId="0" applyFont="1" applyFill="1" applyAlignment="1">
      <alignment horizontal="center" vertical="center"/>
    </xf>
    <xf numFmtId="0" fontId="5" fillId="6" borderId="73" xfId="0" applyFont="1" applyFill="1" applyBorder="1">
      <alignment vertical="center"/>
    </xf>
    <xf numFmtId="189" fontId="5" fillId="6" borderId="74" xfId="2" applyNumberFormat="1" applyFont="1" applyFill="1" applyBorder="1" applyAlignment="1">
      <alignment vertical="center"/>
    </xf>
    <xf numFmtId="189" fontId="5" fillId="6" borderId="76" xfId="2" applyNumberFormat="1" applyFont="1" applyFill="1" applyBorder="1" applyAlignment="1">
      <alignment vertical="center"/>
    </xf>
    <xf numFmtId="189" fontId="5" fillId="6" borderId="75" xfId="2" applyNumberFormat="1" applyFont="1" applyFill="1" applyBorder="1" applyAlignment="1">
      <alignment vertical="center"/>
    </xf>
    <xf numFmtId="190" fontId="5" fillId="6" borderId="74" xfId="2" applyNumberFormat="1" applyFont="1" applyFill="1" applyBorder="1" applyAlignment="1">
      <alignment vertical="center"/>
    </xf>
    <xf numFmtId="190" fontId="5" fillId="6" borderId="76" xfId="2" applyNumberFormat="1" applyFont="1" applyFill="1" applyBorder="1" applyAlignment="1">
      <alignment vertical="center"/>
    </xf>
    <xf numFmtId="190" fontId="5" fillId="6" borderId="75" xfId="2" applyNumberFormat="1" applyFont="1" applyFill="1" applyBorder="1" applyAlignment="1">
      <alignment vertical="center"/>
    </xf>
    <xf numFmtId="190" fontId="5" fillId="6" borderId="77" xfId="2" applyNumberFormat="1" applyFont="1" applyFill="1" applyBorder="1" applyAlignment="1">
      <alignment vertical="center"/>
    </xf>
    <xf numFmtId="190" fontId="5" fillId="6" borderId="78" xfId="2" applyNumberFormat="1" applyFont="1" applyFill="1" applyBorder="1" applyAlignment="1">
      <alignment vertical="center"/>
    </xf>
    <xf numFmtId="0" fontId="5" fillId="2" borderId="7" xfId="0" applyFont="1" applyFill="1" applyBorder="1">
      <alignment vertical="center"/>
    </xf>
    <xf numFmtId="189" fontId="5" fillId="2" borderId="17" xfId="2" applyNumberFormat="1" applyFont="1" applyFill="1" applyBorder="1" applyAlignment="1">
      <alignment vertical="center"/>
    </xf>
    <xf numFmtId="189" fontId="5" fillId="2" borderId="16" xfId="2" applyNumberFormat="1" applyFont="1" applyFill="1" applyBorder="1" applyAlignment="1">
      <alignment vertical="center"/>
    </xf>
    <xf numFmtId="189" fontId="5" fillId="2" borderId="33" xfId="2" applyNumberFormat="1" applyFont="1" applyFill="1" applyBorder="1" applyAlignment="1">
      <alignment vertical="center"/>
    </xf>
    <xf numFmtId="190" fontId="10" fillId="2" borderId="19" xfId="2" applyNumberFormat="1" applyFont="1" applyFill="1" applyBorder="1" applyAlignment="1">
      <alignment vertical="center"/>
    </xf>
    <xf numFmtId="190" fontId="5" fillId="2" borderId="20" xfId="2" applyNumberFormat="1" applyFont="1" applyFill="1" applyBorder="1" applyAlignment="1">
      <alignment vertical="center"/>
    </xf>
    <xf numFmtId="191" fontId="10" fillId="2" borderId="17" xfId="2" applyNumberFormat="1" applyFont="1" applyFill="1" applyBorder="1" applyAlignment="1">
      <alignment vertical="center"/>
    </xf>
    <xf numFmtId="192" fontId="10" fillId="2" borderId="17" xfId="0" applyNumberFormat="1" applyFont="1" applyFill="1" applyBorder="1">
      <alignment vertical="center"/>
    </xf>
    <xf numFmtId="190" fontId="10" fillId="2" borderId="20" xfId="2" applyNumberFormat="1" applyFont="1" applyFill="1" applyBorder="1" applyAlignment="1">
      <alignment vertical="center"/>
    </xf>
    <xf numFmtId="0" fontId="21" fillId="2" borderId="33" xfId="0" applyFont="1" applyFill="1" applyBorder="1" applyAlignment="1">
      <alignment horizontal="center" vertical="center"/>
    </xf>
    <xf numFmtId="191" fontId="10" fillId="2" borderId="17" xfId="1" applyNumberFormat="1" applyFont="1" applyFill="1" applyBorder="1" applyAlignment="1">
      <alignment vertical="center"/>
    </xf>
    <xf numFmtId="192" fontId="10" fillId="2" borderId="33" xfId="0" applyNumberFormat="1" applyFont="1" applyFill="1" applyBorder="1">
      <alignment vertical="center"/>
    </xf>
    <xf numFmtId="190" fontId="10" fillId="2" borderId="26" xfId="2" applyNumberFormat="1" applyFont="1" applyFill="1" applyBorder="1" applyAlignment="1">
      <alignment vertical="center"/>
    </xf>
    <xf numFmtId="193" fontId="10" fillId="2" borderId="16" xfId="2" applyNumberFormat="1" applyFont="1" applyFill="1" applyBorder="1" applyAlignment="1">
      <alignment vertical="center"/>
    </xf>
    <xf numFmtId="190" fontId="5" fillId="2" borderId="17" xfId="2" applyNumberFormat="1" applyFont="1" applyFill="1" applyBorder="1" applyAlignment="1">
      <alignment vertical="center"/>
    </xf>
    <xf numFmtId="190" fontId="5" fillId="2" borderId="33" xfId="2" applyNumberFormat="1" applyFont="1" applyFill="1" applyBorder="1" applyAlignment="1">
      <alignment vertical="center"/>
    </xf>
    <xf numFmtId="184" fontId="5" fillId="2" borderId="16" xfId="2" applyNumberFormat="1" applyFont="1" applyFill="1" applyBorder="1" applyAlignment="1">
      <alignment vertical="center"/>
    </xf>
    <xf numFmtId="195" fontId="10" fillId="2" borderId="17" xfId="0" applyNumberFormat="1" applyFont="1" applyFill="1" applyBorder="1">
      <alignment vertical="center"/>
    </xf>
    <xf numFmtId="195" fontId="10" fillId="2" borderId="33" xfId="0" applyNumberFormat="1" applyFont="1" applyFill="1" applyBorder="1">
      <alignment vertical="center"/>
    </xf>
    <xf numFmtId="195" fontId="10" fillId="2" borderId="41" xfId="0" applyNumberFormat="1" applyFont="1" applyFill="1" applyBorder="1">
      <alignment vertical="center"/>
    </xf>
    <xf numFmtId="0" fontId="5" fillId="2" borderId="10" xfId="0" applyFont="1" applyFill="1" applyBorder="1">
      <alignment vertical="center"/>
    </xf>
    <xf numFmtId="189" fontId="5" fillId="2" borderId="20" xfId="2" applyNumberFormat="1" applyFont="1" applyFill="1" applyBorder="1" applyAlignment="1">
      <alignment vertical="center"/>
    </xf>
    <xf numFmtId="190" fontId="5" fillId="2" borderId="19" xfId="2" applyNumberFormat="1" applyFont="1" applyFill="1" applyBorder="1" applyAlignment="1">
      <alignment vertical="center"/>
    </xf>
    <xf numFmtId="191" fontId="10" fillId="2" borderId="20" xfId="2" applyNumberFormat="1" applyFont="1" applyFill="1" applyBorder="1" applyAlignment="1">
      <alignment vertical="center"/>
    </xf>
    <xf numFmtId="192" fontId="10" fillId="2" borderId="20" xfId="0" applyNumberFormat="1" applyFont="1" applyFill="1" applyBorder="1">
      <alignment vertical="center"/>
    </xf>
    <xf numFmtId="191" fontId="10" fillId="2" borderId="20" xfId="1" applyNumberFormat="1" applyFont="1" applyFill="1" applyBorder="1" applyAlignment="1">
      <alignment vertical="center"/>
    </xf>
    <xf numFmtId="192" fontId="10" fillId="2" borderId="34" xfId="0" applyNumberFormat="1" applyFont="1" applyFill="1" applyBorder="1">
      <alignment vertical="center"/>
    </xf>
    <xf numFmtId="190" fontId="10" fillId="2" borderId="24" xfId="2" applyNumberFormat="1" applyFont="1" applyFill="1" applyBorder="1" applyAlignment="1">
      <alignment vertical="center"/>
    </xf>
    <xf numFmtId="193" fontId="10" fillId="2" borderId="19" xfId="2" applyNumberFormat="1" applyFont="1" applyFill="1" applyBorder="1" applyAlignment="1">
      <alignment vertical="center"/>
    </xf>
    <xf numFmtId="190" fontId="5" fillId="2" borderId="34" xfId="2" applyNumberFormat="1" applyFont="1" applyFill="1" applyBorder="1" applyAlignment="1">
      <alignment vertical="center"/>
    </xf>
    <xf numFmtId="184" fontId="5" fillId="2" borderId="19" xfId="2" applyNumberFormat="1" applyFont="1" applyFill="1" applyBorder="1" applyAlignment="1">
      <alignment vertical="center"/>
    </xf>
    <xf numFmtId="195" fontId="10" fillId="2" borderId="20" xfId="0" applyNumberFormat="1" applyFont="1" applyFill="1" applyBorder="1">
      <alignment vertical="center"/>
    </xf>
    <xf numFmtId="195" fontId="10" fillId="2" borderId="34" xfId="0" applyNumberFormat="1" applyFont="1" applyFill="1" applyBorder="1">
      <alignment vertical="center"/>
    </xf>
    <xf numFmtId="14" fontId="10" fillId="2" borderId="33" xfId="0" applyNumberFormat="1" applyFont="1" applyFill="1" applyBorder="1" applyAlignment="1">
      <alignment horizontal="center" vertical="center"/>
    </xf>
    <xf numFmtId="195" fontId="10" fillId="2" borderId="42" xfId="0" applyNumberFormat="1" applyFont="1" applyFill="1" applyBorder="1">
      <alignment vertical="center"/>
    </xf>
    <xf numFmtId="14" fontId="10" fillId="2" borderId="16" xfId="2" applyNumberFormat="1" applyFont="1" applyFill="1" applyBorder="1" applyAlignment="1">
      <alignment horizontal="center" vertical="center"/>
    </xf>
    <xf numFmtId="189" fontId="10" fillId="2" borderId="19" xfId="2" applyNumberFormat="1" applyFont="1" applyFill="1" applyBorder="1" applyAlignment="1">
      <alignment vertical="center"/>
    </xf>
    <xf numFmtId="189" fontId="10" fillId="2" borderId="34" xfId="2" applyNumberFormat="1" applyFont="1" applyFill="1" applyBorder="1" applyAlignment="1">
      <alignment vertical="center"/>
    </xf>
    <xf numFmtId="14" fontId="10" fillId="2" borderId="19" xfId="2" applyNumberFormat="1" applyFont="1" applyFill="1" applyBorder="1" applyAlignment="1">
      <alignment horizontal="center" vertical="center"/>
    </xf>
    <xf numFmtId="189" fontId="10" fillId="2" borderId="16" xfId="2" applyNumberFormat="1" applyFont="1" applyFill="1" applyBorder="1" applyAlignment="1">
      <alignment vertical="center"/>
    </xf>
    <xf numFmtId="14" fontId="10" fillId="2" borderId="34" xfId="0" applyNumberFormat="1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5" fillId="2" borderId="35" xfId="0" applyFont="1" applyFill="1" applyBorder="1">
      <alignment vertical="center"/>
    </xf>
    <xf numFmtId="14" fontId="5" fillId="2" borderId="36" xfId="2" applyNumberFormat="1" applyFont="1" applyFill="1" applyBorder="1" applyAlignment="1">
      <alignment horizontal="center" vertical="center"/>
    </xf>
    <xf numFmtId="14" fontId="5" fillId="2" borderId="37" xfId="0" applyNumberFormat="1" applyFont="1" applyFill="1" applyBorder="1" applyAlignment="1">
      <alignment horizontal="center" vertical="center"/>
    </xf>
    <xf numFmtId="190" fontId="5" fillId="2" borderId="36" xfId="2" applyNumberFormat="1" applyFont="1" applyFill="1" applyBorder="1" applyAlignment="1">
      <alignment vertical="center"/>
    </xf>
    <xf numFmtId="190" fontId="5" fillId="2" borderId="38" xfId="2" applyNumberFormat="1" applyFont="1" applyFill="1" applyBorder="1" applyAlignment="1">
      <alignment vertical="center"/>
    </xf>
    <xf numFmtId="190" fontId="5" fillId="2" borderId="37" xfId="2" applyNumberFormat="1" applyFont="1" applyFill="1" applyBorder="1" applyAlignment="1">
      <alignment vertical="center"/>
    </xf>
    <xf numFmtId="191" fontId="5" fillId="2" borderId="38" xfId="2" applyNumberFormat="1" applyFont="1" applyFill="1" applyBorder="1" applyAlignment="1">
      <alignment vertical="center"/>
    </xf>
    <xf numFmtId="191" fontId="36" fillId="2" borderId="38" xfId="2" applyNumberFormat="1" applyFont="1" applyFill="1" applyBorder="1" applyAlignment="1">
      <alignment vertical="center"/>
    </xf>
    <xf numFmtId="0" fontId="21" fillId="2" borderId="37" xfId="2" applyNumberFormat="1" applyFont="1" applyFill="1" applyBorder="1" applyAlignment="1">
      <alignment horizontal="center" vertical="center"/>
    </xf>
    <xf numFmtId="191" fontId="5" fillId="2" borderId="38" xfId="1" applyNumberFormat="1" applyFont="1" applyFill="1" applyBorder="1" applyAlignment="1">
      <alignment vertical="center"/>
    </xf>
    <xf numFmtId="191" fontId="36" fillId="2" borderId="37" xfId="1" applyNumberFormat="1" applyFont="1" applyFill="1" applyBorder="1" applyAlignment="1">
      <alignment vertical="center"/>
    </xf>
    <xf numFmtId="190" fontId="5" fillId="2" borderId="30" xfId="2" applyNumberFormat="1" applyFont="1" applyFill="1" applyBorder="1" applyAlignment="1">
      <alignment vertical="center"/>
    </xf>
    <xf numFmtId="184" fontId="5" fillId="2" borderId="36" xfId="2" applyNumberFormat="1" applyFont="1" applyFill="1" applyBorder="1" applyAlignment="1">
      <alignment vertical="center"/>
    </xf>
    <xf numFmtId="195" fontId="36" fillId="2" borderId="38" xfId="2" applyNumberFormat="1" applyFont="1" applyFill="1" applyBorder="1" applyAlignment="1">
      <alignment vertical="center"/>
    </xf>
    <xf numFmtId="195" fontId="36" fillId="2" borderId="43" xfId="2" applyNumberFormat="1" applyFont="1" applyFill="1" applyBorder="1" applyAlignment="1">
      <alignment vertical="center"/>
    </xf>
    <xf numFmtId="0" fontId="21" fillId="2" borderId="0" xfId="0" applyFont="1" applyFill="1">
      <alignment vertical="center"/>
    </xf>
    <xf numFmtId="14" fontId="4" fillId="2" borderId="0" xfId="0" applyNumberFormat="1" applyFont="1" applyFill="1">
      <alignment vertical="center"/>
    </xf>
    <xf numFmtId="0" fontId="4" fillId="6" borderId="9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4" fillId="6" borderId="1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6" borderId="24" xfId="0" applyFont="1" applyFill="1" applyBorder="1" applyAlignment="1">
      <alignment horizontal="center" vertical="center"/>
    </xf>
    <xf numFmtId="198" fontId="4" fillId="2" borderId="24" xfId="0" applyNumberFormat="1" applyFont="1" applyFill="1" applyBorder="1">
      <alignment vertical="center"/>
    </xf>
    <xf numFmtId="0" fontId="4" fillId="2" borderId="24" xfId="0" applyFont="1" applyFill="1" applyBorder="1">
      <alignment vertical="center"/>
    </xf>
    <xf numFmtId="179" fontId="5" fillId="2" borderId="24" xfId="0" applyNumberFormat="1" applyFont="1" applyFill="1" applyBorder="1">
      <alignment vertical="center"/>
    </xf>
    <xf numFmtId="0" fontId="4" fillId="6" borderId="24" xfId="0" applyFont="1" applyFill="1" applyBorder="1">
      <alignment vertical="center"/>
    </xf>
    <xf numFmtId="179" fontId="7" fillId="2" borderId="25" xfId="0" applyNumberFormat="1" applyFont="1" applyFill="1" applyBorder="1">
      <alignment vertical="center"/>
    </xf>
    <xf numFmtId="0" fontId="4" fillId="2" borderId="25" xfId="0" applyFont="1" applyFill="1" applyBorder="1">
      <alignment vertical="center"/>
    </xf>
    <xf numFmtId="179" fontId="4" fillId="2" borderId="26" xfId="0" applyNumberFormat="1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37" fillId="2" borderId="24" xfId="0" applyFont="1" applyFill="1" applyBorder="1">
      <alignment vertical="center"/>
    </xf>
    <xf numFmtId="215" fontId="4" fillId="2" borderId="24" xfId="0" applyNumberFormat="1" applyFont="1" applyFill="1" applyBorder="1">
      <alignment vertical="center"/>
    </xf>
    <xf numFmtId="0" fontId="34" fillId="2" borderId="24" xfId="0" applyFont="1" applyFill="1" applyBorder="1">
      <alignment vertical="center"/>
    </xf>
    <xf numFmtId="179" fontId="4" fillId="2" borderId="25" xfId="0" applyNumberFormat="1" applyFont="1" applyFill="1" applyBorder="1">
      <alignment vertical="center"/>
    </xf>
    <xf numFmtId="0" fontId="34" fillId="2" borderId="27" xfId="0" applyFont="1" applyFill="1" applyBorder="1">
      <alignment vertical="center"/>
    </xf>
    <xf numFmtId="0" fontId="4" fillId="2" borderId="27" xfId="0" applyFont="1" applyFill="1" applyBorder="1">
      <alignment vertical="center"/>
    </xf>
    <xf numFmtId="179" fontId="35" fillId="2" borderId="12" xfId="0" applyNumberFormat="1" applyFont="1" applyFill="1" applyBorder="1">
      <alignment vertical="center"/>
    </xf>
    <xf numFmtId="0" fontId="4" fillId="2" borderId="12" xfId="0" applyFont="1" applyFill="1" applyBorder="1">
      <alignment vertical="center"/>
    </xf>
    <xf numFmtId="10" fontId="34" fillId="2" borderId="26" xfId="1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200" fontId="10" fillId="2" borderId="0" xfId="0" applyNumberFormat="1" applyFont="1" applyFill="1">
      <alignment vertical="center"/>
    </xf>
    <xf numFmtId="200" fontId="10" fillId="2" borderId="2" xfId="0" applyNumberFormat="1" applyFont="1" applyFill="1" applyBorder="1">
      <alignment vertical="center"/>
    </xf>
    <xf numFmtId="179" fontId="10" fillId="2" borderId="24" xfId="0" applyNumberFormat="1" applyFont="1" applyFill="1" applyBorder="1">
      <alignment vertical="center"/>
    </xf>
    <xf numFmtId="10" fontId="10" fillId="2" borderId="24" xfId="1" applyNumberFormat="1" applyFont="1" applyFill="1" applyBorder="1">
      <alignment vertical="center"/>
    </xf>
    <xf numFmtId="216" fontId="4" fillId="2" borderId="27" xfId="0" applyNumberFormat="1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4" fillId="6" borderId="5" xfId="0" applyFont="1" applyFill="1" applyBorder="1">
      <alignment vertical="center"/>
    </xf>
    <xf numFmtId="216" fontId="10" fillId="2" borderId="12" xfId="0" applyNumberFormat="1" applyFont="1" applyFill="1" applyBorder="1">
      <alignment vertical="center"/>
    </xf>
    <xf numFmtId="216" fontId="5" fillId="2" borderId="12" xfId="0" applyNumberFormat="1" applyFont="1" applyFill="1" applyBorder="1">
      <alignment vertical="center"/>
    </xf>
    <xf numFmtId="41" fontId="4" fillId="2" borderId="0" xfId="2" applyFont="1" applyFill="1">
      <alignment vertical="center"/>
    </xf>
    <xf numFmtId="178" fontId="10" fillId="2" borderId="24" xfId="0" applyNumberFormat="1" applyFont="1" applyFill="1" applyBorder="1">
      <alignment vertical="center"/>
    </xf>
    <xf numFmtId="0" fontId="4" fillId="6" borderId="3" xfId="0" applyFont="1" applyFill="1" applyBorder="1">
      <alignment vertical="center"/>
    </xf>
    <xf numFmtId="197" fontId="10" fillId="2" borderId="24" xfId="0" applyNumberFormat="1" applyFont="1" applyFill="1" applyBorder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2" borderId="1" xfId="0" quotePrefix="1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8" xfId="0" applyFont="1" applyFill="1" applyBorder="1">
      <alignment vertical="center"/>
    </xf>
    <xf numFmtId="200" fontId="10" fillId="2" borderId="11" xfId="0" applyNumberFormat="1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4" fillId="6" borderId="0" xfId="0" applyFont="1" applyFill="1">
      <alignment vertical="center"/>
    </xf>
    <xf numFmtId="0" fontId="4" fillId="6" borderId="7" xfId="0" applyFont="1" applyFill="1" applyBorder="1">
      <alignment vertical="center"/>
    </xf>
    <xf numFmtId="0" fontId="4" fillId="6" borderId="8" xfId="0" applyFont="1" applyFill="1" applyBorder="1">
      <alignment vertical="center"/>
    </xf>
    <xf numFmtId="178" fontId="10" fillId="2" borderId="26" xfId="0" applyNumberFormat="1" applyFont="1" applyFill="1" applyBorder="1">
      <alignment vertical="center"/>
    </xf>
    <xf numFmtId="178" fontId="10" fillId="2" borderId="25" xfId="0" applyNumberFormat="1" applyFont="1" applyFill="1" applyBorder="1">
      <alignment vertical="center"/>
    </xf>
    <xf numFmtId="178" fontId="10" fillId="2" borderId="11" xfId="0" applyNumberFormat="1" applyFont="1" applyFill="1" applyBorder="1">
      <alignment vertical="center"/>
    </xf>
    <xf numFmtId="178" fontId="5" fillId="2" borderId="24" xfId="0" applyNumberFormat="1" applyFont="1" applyFill="1" applyBorder="1">
      <alignment vertical="center"/>
    </xf>
    <xf numFmtId="200" fontId="5" fillId="2" borderId="24" xfId="0" applyNumberFormat="1" applyFont="1" applyFill="1" applyBorder="1">
      <alignment vertical="center"/>
    </xf>
    <xf numFmtId="183" fontId="19" fillId="2" borderId="7" xfId="0" applyNumberFormat="1" applyFont="1" applyFill="1" applyBorder="1">
      <alignment vertical="center"/>
    </xf>
    <xf numFmtId="183" fontId="20" fillId="2" borderId="7" xfId="0" applyNumberFormat="1" applyFont="1" applyFill="1" applyBorder="1">
      <alignment vertical="center"/>
    </xf>
    <xf numFmtId="183" fontId="20" fillId="2" borderId="17" xfId="0" applyNumberFormat="1" applyFont="1" applyFill="1" applyBorder="1">
      <alignment vertical="center"/>
    </xf>
    <xf numFmtId="183" fontId="4" fillId="2" borderId="7" xfId="0" applyNumberFormat="1" applyFont="1" applyFill="1" applyBorder="1">
      <alignment vertical="center"/>
    </xf>
    <xf numFmtId="183" fontId="20" fillId="2" borderId="14" xfId="0" applyNumberFormat="1" applyFont="1" applyFill="1" applyBorder="1">
      <alignment vertical="center"/>
    </xf>
    <xf numFmtId="183" fontId="4" fillId="2" borderId="0" xfId="0" applyNumberFormat="1" applyFont="1" applyFill="1">
      <alignment vertical="center"/>
    </xf>
    <xf numFmtId="183" fontId="34" fillId="2" borderId="10" xfId="0" applyNumberFormat="1" applyFont="1" applyFill="1" applyBorder="1">
      <alignment vertical="center"/>
    </xf>
    <xf numFmtId="183" fontId="4" fillId="2" borderId="10" xfId="0" applyNumberFormat="1" applyFont="1" applyFill="1" applyBorder="1">
      <alignment vertical="center"/>
    </xf>
    <xf numFmtId="183" fontId="5" fillId="2" borderId="10" xfId="0" applyNumberFormat="1" applyFont="1" applyFill="1" applyBorder="1">
      <alignment vertical="center"/>
    </xf>
    <xf numFmtId="183" fontId="20" fillId="2" borderId="20" xfId="0" applyNumberFormat="1" applyFont="1" applyFill="1" applyBorder="1">
      <alignment vertical="center"/>
    </xf>
    <xf numFmtId="183" fontId="4" fillId="2" borderId="2" xfId="0" applyNumberFormat="1" applyFont="1" applyFill="1" applyBorder="1">
      <alignment vertical="center"/>
    </xf>
    <xf numFmtId="183" fontId="6" fillId="2" borderId="2" xfId="0" applyNumberFormat="1" applyFont="1" applyFill="1" applyBorder="1">
      <alignment vertical="center"/>
    </xf>
    <xf numFmtId="183" fontId="5" fillId="2" borderId="2" xfId="0" applyNumberFormat="1" applyFont="1" applyFill="1" applyBorder="1">
      <alignment vertical="center"/>
    </xf>
    <xf numFmtId="183" fontId="20" fillId="2" borderId="18" xfId="0" applyNumberFormat="1" applyFont="1" applyFill="1" applyBorder="1">
      <alignment vertical="center"/>
    </xf>
    <xf numFmtId="183" fontId="6" fillId="2" borderId="0" xfId="0" applyNumberFormat="1" applyFont="1" applyFill="1">
      <alignment vertical="center"/>
    </xf>
    <xf numFmtId="183" fontId="5" fillId="2" borderId="0" xfId="0" applyNumberFormat="1" applyFont="1" applyFill="1">
      <alignment vertical="center"/>
    </xf>
    <xf numFmtId="183" fontId="5" fillId="2" borderId="7" xfId="0" applyNumberFormat="1" applyFont="1" applyFill="1" applyBorder="1">
      <alignment vertical="center"/>
    </xf>
    <xf numFmtId="183" fontId="5" fillId="2" borderId="10" xfId="0" applyNumberFormat="1" applyFont="1" applyFill="1" applyBorder="1" applyAlignment="1">
      <alignment horizontal="center" vertical="center"/>
    </xf>
    <xf numFmtId="183" fontId="5" fillId="2" borderId="2" xfId="0" applyNumberFormat="1" applyFont="1" applyFill="1" applyBorder="1" applyAlignment="1">
      <alignment horizontal="center" vertical="center"/>
    </xf>
    <xf numFmtId="183" fontId="34" fillId="2" borderId="7" xfId="0" applyNumberFormat="1" applyFont="1" applyFill="1" applyBorder="1">
      <alignment vertical="center"/>
    </xf>
    <xf numFmtId="183" fontId="5" fillId="2" borderId="7" xfId="0" applyNumberFormat="1" applyFont="1" applyFill="1" applyBorder="1" applyAlignment="1">
      <alignment horizontal="center" vertical="center"/>
    </xf>
    <xf numFmtId="183" fontId="6" fillId="2" borderId="2" xfId="0" applyNumberFormat="1" applyFont="1" applyFill="1" applyBorder="1" applyAlignment="1">
      <alignment horizontal="center" vertical="center"/>
    </xf>
    <xf numFmtId="183" fontId="19" fillId="2" borderId="10" xfId="0" applyNumberFormat="1" applyFont="1" applyFill="1" applyBorder="1" applyAlignment="1">
      <alignment horizontal="right" vertical="center"/>
    </xf>
    <xf numFmtId="183" fontId="7" fillId="2" borderId="10" xfId="0" applyNumberFormat="1" applyFont="1" applyFill="1" applyBorder="1">
      <alignment vertical="center"/>
    </xf>
    <xf numFmtId="183" fontId="4" fillId="2" borderId="18" xfId="0" applyNumberFormat="1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5" fillId="6" borderId="0" xfId="0" applyFont="1" applyFill="1">
      <alignment vertical="center"/>
    </xf>
    <xf numFmtId="180" fontId="5" fillId="2" borderId="15" xfId="0" applyNumberFormat="1" applyFont="1" applyFill="1" applyBorder="1">
      <alignment vertical="center"/>
    </xf>
    <xf numFmtId="180" fontId="5" fillId="2" borderId="14" xfId="0" applyNumberFormat="1" applyFont="1" applyFill="1" applyBorder="1">
      <alignment vertical="center"/>
    </xf>
    <xf numFmtId="180" fontId="5" fillId="2" borderId="19" xfId="0" applyNumberFormat="1" applyFont="1" applyFill="1" applyBorder="1">
      <alignment vertical="center"/>
    </xf>
    <xf numFmtId="180" fontId="5" fillId="2" borderId="20" xfId="0" applyNumberFormat="1" applyFont="1" applyFill="1" applyBorder="1">
      <alignment vertical="center"/>
    </xf>
    <xf numFmtId="180" fontId="5" fillId="2" borderId="16" xfId="0" applyNumberFormat="1" applyFont="1" applyFill="1" applyBorder="1">
      <alignment vertical="center"/>
    </xf>
    <xf numFmtId="180" fontId="5" fillId="2" borderId="17" xfId="0" applyNumberFormat="1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23" xfId="0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4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180" fontId="5" fillId="2" borderId="23" xfId="0" applyNumberFormat="1" applyFont="1" applyFill="1" applyBorder="1">
      <alignment vertical="center"/>
    </xf>
    <xf numFmtId="180" fontId="5" fillId="2" borderId="18" xfId="0" applyNumberFormat="1" applyFont="1" applyFill="1" applyBorder="1">
      <alignment vertical="center"/>
    </xf>
    <xf numFmtId="192" fontId="35" fillId="2" borderId="15" xfId="0" applyNumberFormat="1" applyFont="1" applyFill="1" applyBorder="1">
      <alignment vertical="center"/>
    </xf>
    <xf numFmtId="192" fontId="35" fillId="2" borderId="14" xfId="0" applyNumberFormat="1" applyFont="1" applyFill="1" applyBorder="1">
      <alignment vertical="center"/>
    </xf>
    <xf numFmtId="215" fontId="35" fillId="2" borderId="15" xfId="0" applyNumberFormat="1" applyFont="1" applyFill="1" applyBorder="1">
      <alignment vertical="center"/>
    </xf>
    <xf numFmtId="215" fontId="35" fillId="2" borderId="14" xfId="0" applyNumberFormat="1" applyFont="1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41" fontId="5" fillId="2" borderId="7" xfId="0" applyNumberFormat="1" applyFont="1" applyFill="1" applyBorder="1" applyAlignment="1">
      <alignment horizontal="right" vertical="center"/>
    </xf>
    <xf numFmtId="2" fontId="5" fillId="2" borderId="0" xfId="0" applyNumberFormat="1" applyFont="1" applyFill="1">
      <alignment vertical="center"/>
    </xf>
    <xf numFmtId="41" fontId="5" fillId="2" borderId="0" xfId="0" applyNumberFormat="1" applyFont="1" applyFill="1" applyAlignment="1">
      <alignment horizontal="right" vertical="center"/>
    </xf>
    <xf numFmtId="2" fontId="5" fillId="2" borderId="7" xfId="0" applyNumberFormat="1" applyFont="1" applyFill="1" applyBorder="1">
      <alignment vertical="center"/>
    </xf>
    <xf numFmtId="0" fontId="6" fillId="6" borderId="0" xfId="0" applyFont="1" applyFill="1">
      <alignment vertical="center"/>
    </xf>
    <xf numFmtId="14" fontId="4" fillId="2" borderId="15" xfId="0" applyNumberFormat="1" applyFont="1" applyFill="1" applyBorder="1">
      <alignment vertical="center"/>
    </xf>
    <xf numFmtId="14" fontId="4" fillId="2" borderId="14" xfId="0" applyNumberFormat="1" applyFont="1" applyFill="1" applyBorder="1">
      <alignment vertical="center"/>
    </xf>
    <xf numFmtId="10" fontId="7" fillId="6" borderId="15" xfId="1" applyNumberFormat="1" applyFont="1" applyFill="1" applyBorder="1">
      <alignment vertical="center"/>
    </xf>
    <xf numFmtId="10" fontId="7" fillId="6" borderId="14" xfId="0" applyNumberFormat="1" applyFont="1" applyFill="1" applyBorder="1">
      <alignment vertical="center"/>
    </xf>
    <xf numFmtId="0" fontId="4" fillId="2" borderId="83" xfId="0" applyFont="1" applyFill="1" applyBorder="1">
      <alignment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89" xfId="0" applyFont="1" applyFill="1" applyBorder="1" applyAlignment="1">
      <alignment horizontal="center" vertical="center"/>
    </xf>
    <xf numFmtId="220" fontId="7" fillId="3" borderId="88" xfId="0" applyNumberFormat="1" applyFont="1" applyFill="1" applyBorder="1" applyAlignment="1">
      <alignment horizontal="center" vertical="center"/>
    </xf>
    <xf numFmtId="180" fontId="4" fillId="2" borderId="39" xfId="0" applyNumberFormat="1" applyFont="1" applyFill="1" applyBorder="1">
      <alignment vertical="center"/>
    </xf>
    <xf numFmtId="10" fontId="4" fillId="2" borderId="32" xfId="1" applyNumberFormat="1" applyFont="1" applyFill="1" applyBorder="1">
      <alignment vertical="center"/>
    </xf>
    <xf numFmtId="10" fontId="4" fillId="2" borderId="89" xfId="1" applyNumberFormat="1" applyFont="1" applyFill="1" applyBorder="1">
      <alignment vertical="center"/>
    </xf>
    <xf numFmtId="219" fontId="7" fillId="3" borderId="83" xfId="0" applyNumberFormat="1" applyFont="1" applyFill="1" applyBorder="1" applyAlignment="1">
      <alignment horizontal="center" vertical="center"/>
    </xf>
    <xf numFmtId="180" fontId="7" fillId="6" borderId="90" xfId="0" applyNumberFormat="1" applyFont="1" applyFill="1" applyBorder="1">
      <alignment vertical="center"/>
    </xf>
    <xf numFmtId="10" fontId="6" fillId="6" borderId="91" xfId="1" applyNumberFormat="1" applyFont="1" applyFill="1" applyBorder="1">
      <alignment vertical="center"/>
    </xf>
    <xf numFmtId="10" fontId="6" fillId="6" borderId="92" xfId="1" applyNumberFormat="1" applyFont="1" applyFill="1" applyBorder="1">
      <alignment vertical="center"/>
    </xf>
    <xf numFmtId="219" fontId="7" fillId="3" borderId="93" xfId="0" applyNumberFormat="1" applyFont="1" applyFill="1" applyBorder="1" applyAlignment="1">
      <alignment horizontal="center" vertical="center"/>
    </xf>
    <xf numFmtId="180" fontId="7" fillId="6" borderId="94" xfId="0" applyNumberFormat="1" applyFont="1" applyFill="1" applyBorder="1">
      <alignment vertical="center"/>
    </xf>
    <xf numFmtId="10" fontId="7" fillId="6" borderId="95" xfId="1" applyNumberFormat="1" applyFont="1" applyFill="1" applyBorder="1">
      <alignment vertical="center"/>
    </xf>
    <xf numFmtId="180" fontId="7" fillId="6" borderId="96" xfId="0" applyNumberFormat="1" applyFont="1" applyFill="1" applyBorder="1">
      <alignment vertical="center"/>
    </xf>
    <xf numFmtId="10" fontId="6" fillId="6" borderId="95" xfId="1" applyNumberFormat="1" applyFont="1" applyFill="1" applyBorder="1">
      <alignment vertical="center"/>
    </xf>
    <xf numFmtId="10" fontId="7" fillId="6" borderId="97" xfId="1" applyNumberFormat="1" applyFont="1" applyFill="1" applyBorder="1">
      <alignment vertical="center"/>
    </xf>
    <xf numFmtId="0" fontId="4" fillId="2" borderId="98" xfId="0" applyFont="1" applyFill="1" applyBorder="1">
      <alignment vertical="center"/>
    </xf>
    <xf numFmtId="0" fontId="4" fillId="2" borderId="99" xfId="0" applyFont="1" applyFill="1" applyBorder="1">
      <alignment vertical="center"/>
    </xf>
    <xf numFmtId="0" fontId="4" fillId="2" borderId="100" xfId="0" applyFont="1" applyFill="1" applyBorder="1">
      <alignment vertical="center"/>
    </xf>
    <xf numFmtId="220" fontId="38" fillId="3" borderId="88" xfId="0" applyNumberFormat="1" applyFont="1" applyFill="1" applyBorder="1" applyAlignment="1">
      <alignment horizontal="center" vertical="center"/>
    </xf>
    <xf numFmtId="206" fontId="7" fillId="3" borderId="4" xfId="0" applyNumberFormat="1" applyFont="1" applyFill="1" applyBorder="1" applyAlignment="1">
      <alignment horizontal="center" vertical="center"/>
    </xf>
    <xf numFmtId="219" fontId="7" fillId="3" borderId="98" xfId="0" applyNumberFormat="1" applyFont="1" applyFill="1" applyBorder="1" applyAlignment="1">
      <alignment horizontal="center" vertical="center"/>
    </xf>
    <xf numFmtId="219" fontId="7" fillId="3" borderId="99" xfId="0" applyNumberFormat="1" applyFont="1" applyFill="1" applyBorder="1" applyAlignment="1">
      <alignment horizontal="center" vertical="center"/>
    </xf>
    <xf numFmtId="10" fontId="7" fillId="6" borderId="91" xfId="1" applyNumberFormat="1" applyFont="1" applyFill="1" applyBorder="1">
      <alignment vertical="center"/>
    </xf>
    <xf numFmtId="10" fontId="7" fillId="6" borderId="92" xfId="1" applyNumberFormat="1" applyFont="1" applyFill="1" applyBorder="1">
      <alignment vertical="center"/>
    </xf>
    <xf numFmtId="219" fontId="7" fillId="3" borderId="101" xfId="0" applyNumberFormat="1" applyFont="1" applyFill="1" applyBorder="1" applyAlignment="1">
      <alignment horizontal="center" vertical="center"/>
    </xf>
    <xf numFmtId="219" fontId="7" fillId="3" borderId="102" xfId="0" applyNumberFormat="1" applyFont="1" applyFill="1" applyBorder="1" applyAlignment="1">
      <alignment horizontal="center" vertical="center"/>
    </xf>
    <xf numFmtId="180" fontId="4" fillId="6" borderId="94" xfId="0" applyNumberFormat="1" applyFont="1" applyFill="1" applyBorder="1">
      <alignment vertical="center"/>
    </xf>
    <xf numFmtId="180" fontId="4" fillId="6" borderId="96" xfId="0" applyNumberFormat="1" applyFont="1" applyFill="1" applyBorder="1">
      <alignment vertical="center"/>
    </xf>
    <xf numFmtId="0" fontId="7" fillId="2" borderId="44" xfId="0" applyFont="1" applyFill="1" applyBorder="1">
      <alignment vertical="center"/>
    </xf>
    <xf numFmtId="180" fontId="7" fillId="2" borderId="52" xfId="0" applyNumberFormat="1" applyFont="1" applyFill="1" applyBorder="1">
      <alignment vertical="center"/>
    </xf>
    <xf numFmtId="180" fontId="7" fillId="2" borderId="53" xfId="0" applyNumberFormat="1" applyFont="1" applyFill="1" applyBorder="1">
      <alignment vertical="center"/>
    </xf>
    <xf numFmtId="0" fontId="4" fillId="2" borderId="46" xfId="0" applyFont="1" applyFill="1" applyBorder="1">
      <alignment vertical="center"/>
    </xf>
    <xf numFmtId="0" fontId="4" fillId="2" borderId="45" xfId="0" applyFont="1" applyFill="1" applyBorder="1">
      <alignment vertical="center"/>
    </xf>
    <xf numFmtId="180" fontId="4" fillId="2" borderId="56" xfId="0" applyNumberFormat="1" applyFont="1" applyFill="1" applyBorder="1">
      <alignment vertical="center"/>
    </xf>
    <xf numFmtId="180" fontId="4" fillId="2" borderId="57" xfId="0" applyNumberFormat="1" applyFont="1" applyFill="1" applyBorder="1">
      <alignment vertical="center"/>
    </xf>
    <xf numFmtId="0" fontId="4" fillId="2" borderId="40" xfId="0" applyFont="1" applyFill="1" applyBorder="1">
      <alignment vertical="center"/>
    </xf>
    <xf numFmtId="0" fontId="4" fillId="2" borderId="48" xfId="0" applyFont="1" applyFill="1" applyBorder="1">
      <alignment vertical="center"/>
    </xf>
    <xf numFmtId="0" fontId="4" fillId="2" borderId="44" xfId="0" applyFont="1" applyFill="1" applyBorder="1">
      <alignment vertical="center"/>
    </xf>
    <xf numFmtId="180" fontId="4" fillId="2" borderId="52" xfId="0" applyNumberFormat="1" applyFont="1" applyFill="1" applyBorder="1">
      <alignment vertical="center"/>
    </xf>
    <xf numFmtId="180" fontId="4" fillId="2" borderId="53" xfId="0" applyNumberFormat="1" applyFont="1" applyFill="1" applyBorder="1">
      <alignment vertical="center"/>
    </xf>
    <xf numFmtId="0" fontId="7" fillId="8" borderId="0" xfId="0" applyFont="1" applyFill="1">
      <alignment vertical="center"/>
    </xf>
    <xf numFmtId="180" fontId="7" fillId="8" borderId="15" xfId="0" applyNumberFormat="1" applyFont="1" applyFill="1" applyBorder="1">
      <alignment vertical="center"/>
    </xf>
    <xf numFmtId="180" fontId="7" fillId="8" borderId="14" xfId="0" applyNumberFormat="1" applyFont="1" applyFill="1" applyBorder="1">
      <alignment vertical="center"/>
    </xf>
    <xf numFmtId="180" fontId="7" fillId="2" borderId="15" xfId="0" applyNumberFormat="1" applyFont="1" applyFill="1" applyBorder="1">
      <alignment vertical="center"/>
    </xf>
    <xf numFmtId="180" fontId="7" fillId="2" borderId="14" xfId="0" applyNumberFormat="1" applyFont="1" applyFill="1" applyBorder="1">
      <alignment vertical="center"/>
    </xf>
    <xf numFmtId="180" fontId="7" fillId="2" borderId="16" xfId="0" applyNumberFormat="1" applyFont="1" applyFill="1" applyBorder="1">
      <alignment vertical="center"/>
    </xf>
    <xf numFmtId="180" fontId="7" fillId="2" borderId="17" xfId="0" applyNumberFormat="1" applyFont="1" applyFill="1" applyBorder="1">
      <alignment vertical="center"/>
    </xf>
    <xf numFmtId="180" fontId="7" fillId="2" borderId="44" xfId="0" applyNumberFormat="1" applyFont="1" applyFill="1" applyBorder="1">
      <alignment vertical="center"/>
    </xf>
    <xf numFmtId="10" fontId="35" fillId="2" borderId="15" xfId="1" applyNumberFormat="1" applyFont="1" applyFill="1" applyBorder="1">
      <alignment vertical="center"/>
    </xf>
    <xf numFmtId="10" fontId="35" fillId="2" borderId="14" xfId="0" applyNumberFormat="1" applyFont="1" applyFill="1" applyBorder="1">
      <alignment vertical="center"/>
    </xf>
    <xf numFmtId="189" fontId="10" fillId="2" borderId="33" xfId="2" applyNumberFormat="1" applyFont="1" applyFill="1" applyBorder="1" applyAlignment="1">
      <alignment vertical="center"/>
    </xf>
    <xf numFmtId="189" fontId="10" fillId="2" borderId="23" xfId="2" applyNumberFormat="1" applyFont="1" applyFill="1" applyBorder="1" applyAlignment="1">
      <alignment vertical="center"/>
    </xf>
    <xf numFmtId="183" fontId="34" fillId="2" borderId="0" xfId="0" applyNumberFormat="1" applyFont="1" applyFill="1">
      <alignment vertical="center"/>
    </xf>
    <xf numFmtId="188" fontId="4" fillId="2" borderId="0" xfId="0" applyNumberFormat="1" applyFont="1" applyFill="1">
      <alignment vertical="center"/>
    </xf>
    <xf numFmtId="0" fontId="6" fillId="2" borderId="0" xfId="0" applyFont="1" applyFill="1" applyAlignment="1">
      <alignment horizontal="right" vertical="center"/>
    </xf>
    <xf numFmtId="10" fontId="6" fillId="6" borderId="0" xfId="1" applyNumberFormat="1" applyFont="1" applyFill="1">
      <alignment vertical="center"/>
    </xf>
    <xf numFmtId="197" fontId="10" fillId="2" borderId="12" xfId="0" applyNumberFormat="1" applyFont="1" applyFill="1" applyBorder="1" applyAlignment="1">
      <alignment horizontal="center" vertical="center"/>
    </xf>
    <xf numFmtId="10" fontId="29" fillId="14" borderId="0" xfId="1" applyNumberFormat="1" applyFont="1" applyFill="1" applyAlignment="1">
      <alignment horizontal="center" vertical="center"/>
    </xf>
    <xf numFmtId="197" fontId="4" fillId="2" borderId="24" xfId="0" applyNumberFormat="1" applyFont="1" applyFill="1" applyBorder="1">
      <alignment vertical="center"/>
    </xf>
    <xf numFmtId="215" fontId="5" fillId="2" borderId="26" xfId="0" applyNumberFormat="1" applyFont="1" applyFill="1" applyBorder="1">
      <alignment vertical="center"/>
    </xf>
    <xf numFmtId="9" fontId="4" fillId="2" borderId="24" xfId="1" applyFont="1" applyFill="1" applyBorder="1">
      <alignment vertical="center"/>
    </xf>
    <xf numFmtId="9" fontId="4" fillId="2" borderId="24" xfId="0" applyNumberFormat="1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10" fontId="5" fillId="2" borderId="0" xfId="1" applyNumberFormat="1" applyFont="1" applyFill="1" applyBorder="1">
      <alignment vertical="center"/>
    </xf>
    <xf numFmtId="180" fontId="42" fillId="2" borderId="0" xfId="0" applyNumberFormat="1" applyFont="1" applyFill="1">
      <alignment vertical="center"/>
    </xf>
    <xf numFmtId="182" fontId="42" fillId="2" borderId="0" xfId="0" applyNumberFormat="1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44" fillId="2" borderId="0" xfId="0" applyFont="1" applyFill="1">
      <alignment vertical="center"/>
    </xf>
    <xf numFmtId="183" fontId="42" fillId="2" borderId="7" xfId="0" applyNumberFormat="1" applyFont="1" applyFill="1" applyBorder="1">
      <alignment vertical="center"/>
    </xf>
    <xf numFmtId="183" fontId="42" fillId="2" borderId="0" xfId="0" applyNumberFormat="1" applyFont="1" applyFill="1">
      <alignment vertical="center"/>
    </xf>
    <xf numFmtId="0" fontId="42" fillId="2" borderId="7" xfId="0" applyFont="1" applyFill="1" applyBorder="1">
      <alignment vertical="center"/>
    </xf>
    <xf numFmtId="0" fontId="5" fillId="2" borderId="46" xfId="0" applyFont="1" applyFill="1" applyBorder="1" applyAlignment="1">
      <alignment horizontal="right" vertical="center"/>
    </xf>
    <xf numFmtId="0" fontId="5" fillId="2" borderId="48" xfId="0" applyFont="1" applyFill="1" applyBorder="1" applyAlignment="1">
      <alignment horizontal="right" vertical="center"/>
    </xf>
    <xf numFmtId="0" fontId="5" fillId="2" borderId="50" xfId="0" applyFont="1" applyFill="1" applyBorder="1" applyAlignment="1">
      <alignment horizontal="right" vertical="center"/>
    </xf>
    <xf numFmtId="0" fontId="37" fillId="0" borderId="0" xfId="0" applyFont="1">
      <alignment vertical="center"/>
    </xf>
    <xf numFmtId="179" fontId="45" fillId="2" borderId="24" xfId="0" applyNumberFormat="1" applyFont="1" applyFill="1" applyBorder="1">
      <alignment vertical="center"/>
    </xf>
    <xf numFmtId="198" fontId="45" fillId="2" borderId="24" xfId="0" applyNumberFormat="1" applyFont="1" applyFill="1" applyBorder="1">
      <alignment vertical="center"/>
    </xf>
    <xf numFmtId="179" fontId="11" fillId="2" borderId="24" xfId="0" applyNumberFormat="1" applyFont="1" applyFill="1" applyBorder="1">
      <alignment vertical="center"/>
    </xf>
    <xf numFmtId="178" fontId="45" fillId="2" borderId="24" xfId="0" applyNumberFormat="1" applyFont="1" applyFill="1" applyBorder="1">
      <alignment vertical="center"/>
    </xf>
    <xf numFmtId="216" fontId="45" fillId="2" borderId="12" xfId="0" applyNumberFormat="1" applyFont="1" applyFill="1" applyBorder="1">
      <alignment vertical="center"/>
    </xf>
    <xf numFmtId="221" fontId="5" fillId="2" borderId="0" xfId="0" applyNumberFormat="1" applyFont="1" applyFill="1" applyAlignment="1">
      <alignment horizontal="right" vertical="center"/>
    </xf>
    <xf numFmtId="10" fontId="10" fillId="2" borderId="0" xfId="1" applyNumberFormat="1" applyFont="1" applyFill="1" applyBorder="1">
      <alignment vertical="center"/>
    </xf>
    <xf numFmtId="0" fontId="10" fillId="2" borderId="0" xfId="0" applyFont="1" applyFill="1">
      <alignment vertical="center"/>
    </xf>
    <xf numFmtId="14" fontId="10" fillId="2" borderId="0" xfId="0" applyNumberFormat="1" applyFont="1" applyFill="1">
      <alignment vertical="center"/>
    </xf>
    <xf numFmtId="176" fontId="10" fillId="2" borderId="0" xfId="0" applyNumberFormat="1" applyFont="1" applyFill="1">
      <alignment vertical="center"/>
    </xf>
    <xf numFmtId="10" fontId="5" fillId="2" borderId="30" xfId="2" applyNumberFormat="1" applyFont="1" applyFill="1" applyBorder="1" applyAlignment="1">
      <alignment horizontal="center" vertical="center"/>
    </xf>
    <xf numFmtId="10" fontId="5" fillId="6" borderId="77" xfId="2" applyNumberFormat="1" applyFont="1" applyFill="1" applyBorder="1" applyAlignment="1">
      <alignment vertical="center"/>
    </xf>
    <xf numFmtId="10" fontId="5" fillId="2" borderId="26" xfId="2" applyNumberFormat="1" applyFont="1" applyFill="1" applyBorder="1" applyAlignment="1">
      <alignment vertical="center"/>
    </xf>
    <xf numFmtId="10" fontId="5" fillId="2" borderId="24" xfId="2" applyNumberFormat="1" applyFont="1" applyFill="1" applyBorder="1" applyAlignment="1">
      <alignment vertical="center"/>
    </xf>
    <xf numFmtId="194" fontId="5" fillId="2" borderId="20" xfId="2" applyNumberFormat="1" applyFont="1" applyFill="1" applyBorder="1" applyAlignment="1">
      <alignment vertical="center"/>
    </xf>
    <xf numFmtId="0" fontId="5" fillId="14" borderId="0" xfId="0" applyFont="1" applyFill="1" applyAlignment="1">
      <alignment horizontal="center" vertical="center"/>
    </xf>
    <xf numFmtId="180" fontId="5" fillId="14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0" fontId="5" fillId="2" borderId="0" xfId="0" applyNumberFormat="1" applyFont="1" applyFill="1" applyAlignment="1">
      <alignment horizontal="center" vertical="center"/>
    </xf>
    <xf numFmtId="180" fontId="5" fillId="14" borderId="0" xfId="0" applyNumberFormat="1" applyFont="1" applyFill="1" applyAlignment="1">
      <alignment horizontal="center" vertical="center"/>
    </xf>
    <xf numFmtId="192" fontId="7" fillId="2" borderId="88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5" fillId="6" borderId="0" xfId="0" applyFont="1" applyFill="1">
      <alignment vertical="center"/>
    </xf>
    <xf numFmtId="0" fontId="4" fillId="6" borderId="0" xfId="0" applyFont="1" applyFill="1" applyAlignment="1">
      <alignment horizontal="right" vertical="center"/>
    </xf>
    <xf numFmtId="0" fontId="4" fillId="5" borderId="0" xfId="0" applyFont="1" applyFill="1">
      <alignment vertical="center"/>
    </xf>
    <xf numFmtId="0" fontId="4" fillId="2" borderId="28" xfId="0" applyFont="1" applyFill="1" applyBorder="1">
      <alignment vertical="center"/>
    </xf>
    <xf numFmtId="0" fontId="4" fillId="2" borderId="29" xfId="0" applyFont="1" applyFill="1" applyBorder="1">
      <alignment vertical="center"/>
    </xf>
    <xf numFmtId="10" fontId="4" fillId="2" borderId="0" xfId="1" applyNumberFormat="1" applyFont="1" applyFill="1" applyBorder="1" applyAlignment="1">
      <alignment horizontal="center" vertical="center"/>
    </xf>
    <xf numFmtId="200" fontId="10" fillId="2" borderId="5" xfId="0" applyNumberFormat="1" applyFont="1" applyFill="1" applyBorder="1">
      <alignment vertical="center"/>
    </xf>
    <xf numFmtId="200" fontId="10" fillId="2" borderId="3" xfId="0" applyNumberFormat="1" applyFont="1" applyFill="1" applyBorder="1">
      <alignment vertical="center"/>
    </xf>
    <xf numFmtId="0" fontId="5" fillId="5" borderId="0" xfId="0" applyFont="1" applyFill="1">
      <alignment vertical="center"/>
    </xf>
    <xf numFmtId="14" fontId="4" fillId="5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41" fontId="4" fillId="5" borderId="0" xfId="2" applyFont="1" applyFill="1">
      <alignment vertical="center"/>
    </xf>
    <xf numFmtId="0" fontId="7" fillId="5" borderId="0" xfId="0" applyFont="1" applyFill="1">
      <alignment vertical="center"/>
    </xf>
    <xf numFmtId="183" fontId="4" fillId="5" borderId="7" xfId="0" applyNumberFormat="1" applyFont="1" applyFill="1" applyBorder="1">
      <alignment vertical="center"/>
    </xf>
    <xf numFmtId="183" fontId="4" fillId="5" borderId="0" xfId="0" applyNumberFormat="1" applyFont="1" applyFill="1">
      <alignment vertical="center"/>
    </xf>
    <xf numFmtId="183" fontId="4" fillId="5" borderId="10" xfId="0" applyNumberFormat="1" applyFont="1" applyFill="1" applyBorder="1">
      <alignment vertical="center"/>
    </xf>
    <xf numFmtId="183" fontId="4" fillId="5" borderId="2" xfId="0" applyNumberFormat="1" applyFont="1" applyFill="1" applyBorder="1">
      <alignment vertical="center"/>
    </xf>
    <xf numFmtId="0" fontId="4" fillId="5" borderId="15" xfId="0" applyFont="1" applyFill="1" applyBorder="1">
      <alignment vertical="center"/>
    </xf>
    <xf numFmtId="0" fontId="4" fillId="5" borderId="14" xfId="0" applyFont="1" applyFill="1" applyBorder="1">
      <alignment vertical="center"/>
    </xf>
    <xf numFmtId="0" fontId="35" fillId="5" borderId="0" xfId="0" applyFont="1" applyFill="1">
      <alignment vertical="center"/>
    </xf>
    <xf numFmtId="0" fontId="5" fillId="5" borderId="10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4" fillId="5" borderId="5" xfId="0" applyFont="1" applyFill="1" applyBorder="1">
      <alignment vertical="center"/>
    </xf>
    <xf numFmtId="190" fontId="18" fillId="5" borderId="15" xfId="0" applyNumberFormat="1" applyFont="1" applyFill="1" applyBorder="1">
      <alignment vertical="center"/>
    </xf>
    <xf numFmtId="190" fontId="18" fillId="5" borderId="14" xfId="0" applyNumberFormat="1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5" fillId="5" borderId="15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5" fillId="5" borderId="0" xfId="0" applyFont="1" applyFill="1" applyAlignment="1">
      <alignment horizontal="center" vertical="center"/>
    </xf>
    <xf numFmtId="183" fontId="35" fillId="5" borderId="0" xfId="0" applyNumberFormat="1" applyFont="1" applyFill="1" applyAlignment="1">
      <alignment horizontal="center" vertical="center"/>
    </xf>
    <xf numFmtId="0" fontId="5" fillId="5" borderId="7" xfId="0" applyFont="1" applyFill="1" applyBorder="1">
      <alignment vertical="center"/>
    </xf>
    <xf numFmtId="183" fontId="5" fillId="5" borderId="0" xfId="0" applyNumberFormat="1" applyFont="1" applyFill="1" applyAlignment="1">
      <alignment horizontal="center" vertical="center"/>
    </xf>
    <xf numFmtId="183" fontId="21" fillId="5" borderId="0" xfId="0" applyNumberFormat="1" applyFont="1" applyFill="1" applyAlignment="1">
      <alignment horizontal="center" vertical="center"/>
    </xf>
    <xf numFmtId="180" fontId="7" fillId="5" borderId="44" xfId="0" applyNumberFormat="1" applyFont="1" applyFill="1" applyBorder="1">
      <alignment vertical="center"/>
    </xf>
    <xf numFmtId="0" fontId="4" fillId="5" borderId="45" xfId="0" applyFont="1" applyFill="1" applyBorder="1">
      <alignment vertical="center"/>
    </xf>
    <xf numFmtId="0" fontId="4" fillId="5" borderId="44" xfId="0" applyFont="1" applyFill="1" applyBorder="1">
      <alignment vertical="center"/>
    </xf>
    <xf numFmtId="0" fontId="7" fillId="5" borderId="44" xfId="0" applyFont="1" applyFill="1" applyBorder="1">
      <alignment vertical="center"/>
    </xf>
    <xf numFmtId="180" fontId="4" fillId="5" borderId="15" xfId="0" applyNumberFormat="1" applyFont="1" applyFill="1" applyBorder="1">
      <alignment vertical="center"/>
    </xf>
    <xf numFmtId="180" fontId="4" fillId="5" borderId="14" xfId="0" applyNumberFormat="1" applyFont="1" applyFill="1" applyBorder="1">
      <alignment vertical="center"/>
    </xf>
    <xf numFmtId="0" fontId="7" fillId="5" borderId="7" xfId="0" applyFont="1" applyFill="1" applyBorder="1">
      <alignment vertical="center"/>
    </xf>
    <xf numFmtId="215" fontId="35" fillId="5" borderId="15" xfId="0" applyNumberFormat="1" applyFont="1" applyFill="1" applyBorder="1">
      <alignment vertical="center"/>
    </xf>
    <xf numFmtId="215" fontId="35" fillId="5" borderId="14" xfId="0" applyNumberFormat="1" applyFont="1" applyFill="1" applyBorder="1">
      <alignment vertical="center"/>
    </xf>
    <xf numFmtId="179" fontId="7" fillId="2" borderId="27" xfId="0" applyNumberFormat="1" applyFont="1" applyFill="1" applyBorder="1">
      <alignment vertical="center"/>
    </xf>
    <xf numFmtId="191" fontId="5" fillId="2" borderId="8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83" fontId="19" fillId="2" borderId="10" xfId="0" applyNumberFormat="1" applyFont="1" applyFill="1" applyBorder="1">
      <alignment vertical="center"/>
    </xf>
    <xf numFmtId="183" fontId="20" fillId="2" borderId="10" xfId="0" applyNumberFormat="1" applyFont="1" applyFill="1" applyBorder="1">
      <alignment vertical="center"/>
    </xf>
    <xf numFmtId="183" fontId="19" fillId="2" borderId="2" xfId="0" applyNumberFormat="1" applyFont="1" applyFill="1" applyBorder="1">
      <alignment vertical="center"/>
    </xf>
    <xf numFmtId="183" fontId="20" fillId="2" borderId="2" xfId="0" applyNumberFormat="1" applyFont="1" applyFill="1" applyBorder="1">
      <alignment vertical="center"/>
    </xf>
    <xf numFmtId="183" fontId="20" fillId="2" borderId="109" xfId="0" applyNumberFormat="1" applyFont="1" applyFill="1" applyBorder="1">
      <alignment vertical="center"/>
    </xf>
    <xf numFmtId="183" fontId="20" fillId="2" borderId="110" xfId="0" applyNumberFormat="1" applyFont="1" applyFill="1" applyBorder="1">
      <alignment vertical="center"/>
    </xf>
    <xf numFmtId="183" fontId="20" fillId="2" borderId="105" xfId="0" applyNumberFormat="1" applyFont="1" applyFill="1" applyBorder="1">
      <alignment vertical="center"/>
    </xf>
    <xf numFmtId="183" fontId="20" fillId="2" borderId="106" xfId="0" applyNumberFormat="1" applyFont="1" applyFill="1" applyBorder="1">
      <alignment vertical="center"/>
    </xf>
    <xf numFmtId="183" fontId="20" fillId="2" borderId="111" xfId="0" applyNumberFormat="1" applyFont="1" applyFill="1" applyBorder="1">
      <alignment vertical="center"/>
    </xf>
    <xf numFmtId="183" fontId="20" fillId="2" borderId="112" xfId="0" applyNumberFormat="1" applyFont="1" applyFill="1" applyBorder="1">
      <alignment vertical="center"/>
    </xf>
    <xf numFmtId="183" fontId="20" fillId="2" borderId="107" xfId="0" applyNumberFormat="1" applyFont="1" applyFill="1" applyBorder="1">
      <alignment vertical="center"/>
    </xf>
    <xf numFmtId="183" fontId="20" fillId="2" borderId="108" xfId="0" applyNumberFormat="1" applyFont="1" applyFill="1" applyBorder="1">
      <alignment vertical="center"/>
    </xf>
    <xf numFmtId="183" fontId="4" fillId="2" borderId="111" xfId="0" applyNumberFormat="1" applyFont="1" applyFill="1" applyBorder="1">
      <alignment vertical="center"/>
    </xf>
    <xf numFmtId="183" fontId="4" fillId="2" borderId="112" xfId="0" applyNumberFormat="1" applyFont="1" applyFill="1" applyBorder="1">
      <alignment vertical="center"/>
    </xf>
    <xf numFmtId="0" fontId="4" fillId="2" borderId="107" xfId="0" applyFont="1" applyFill="1" applyBorder="1">
      <alignment vertical="center"/>
    </xf>
    <xf numFmtId="0" fontId="4" fillId="2" borderId="108" xfId="0" applyFont="1" applyFill="1" applyBorder="1">
      <alignment vertical="center"/>
    </xf>
    <xf numFmtId="183" fontId="20" fillId="2" borderId="116" xfId="0" applyNumberFormat="1" applyFont="1" applyFill="1" applyBorder="1">
      <alignment vertical="center"/>
    </xf>
    <xf numFmtId="183" fontId="20" fillId="2" borderId="114" xfId="0" applyNumberFormat="1" applyFont="1" applyFill="1" applyBorder="1">
      <alignment vertical="center"/>
    </xf>
    <xf numFmtId="183" fontId="20" fillId="2" borderId="117" xfId="0" applyNumberFormat="1" applyFont="1" applyFill="1" applyBorder="1">
      <alignment vertical="center"/>
    </xf>
    <xf numFmtId="183" fontId="20" fillId="2" borderId="115" xfId="0" applyNumberFormat="1" applyFont="1" applyFill="1" applyBorder="1">
      <alignment vertical="center"/>
    </xf>
    <xf numFmtId="183" fontId="4" fillId="2" borderId="117" xfId="0" applyNumberFormat="1" applyFont="1" applyFill="1" applyBorder="1">
      <alignment vertical="center"/>
    </xf>
    <xf numFmtId="0" fontId="4" fillId="2" borderId="115" xfId="0" applyFont="1" applyFill="1" applyBorder="1">
      <alignment vertical="center"/>
    </xf>
    <xf numFmtId="14" fontId="10" fillId="2" borderId="7" xfId="0" applyNumberFormat="1" applyFont="1" applyFill="1" applyBorder="1">
      <alignment vertical="center"/>
    </xf>
    <xf numFmtId="10" fontId="5" fillId="2" borderId="7" xfId="0" applyNumberFormat="1" applyFont="1" applyFill="1" applyBorder="1" applyAlignment="1">
      <alignment horizontal="right" vertical="center"/>
    </xf>
    <xf numFmtId="0" fontId="5" fillId="2" borderId="118" xfId="0" applyFont="1" applyFill="1" applyBorder="1">
      <alignment vertical="center"/>
    </xf>
    <xf numFmtId="10" fontId="5" fillId="2" borderId="24" xfId="1" applyNumberFormat="1" applyFont="1" applyFill="1" applyBorder="1" applyAlignment="1">
      <alignment horizontal="center" vertical="center"/>
    </xf>
    <xf numFmtId="180" fontId="44" fillId="2" borderId="0" xfId="0" applyNumberFormat="1" applyFont="1" applyFill="1" applyAlignment="1">
      <alignment horizontal="left" vertical="center"/>
    </xf>
    <xf numFmtId="10" fontId="42" fillId="4" borderId="0" xfId="0" applyNumberFormat="1" applyFont="1" applyFill="1" applyAlignment="1">
      <alignment horizontal="left" vertical="center"/>
    </xf>
    <xf numFmtId="10" fontId="12" fillId="2" borderId="0" xfId="0" applyNumberFormat="1" applyFont="1" applyFill="1">
      <alignment vertical="center"/>
    </xf>
    <xf numFmtId="14" fontId="12" fillId="2" borderId="0" xfId="0" applyNumberFormat="1" applyFont="1" applyFill="1">
      <alignment vertical="center"/>
    </xf>
    <xf numFmtId="176" fontId="10" fillId="2" borderId="7" xfId="0" applyNumberFormat="1" applyFont="1" applyFill="1" applyBorder="1">
      <alignment vertical="center"/>
    </xf>
    <xf numFmtId="0" fontId="7" fillId="2" borderId="0" xfId="0" applyFont="1" applyFill="1" applyAlignment="1">
      <alignment horizontal="right" vertical="center"/>
    </xf>
    <xf numFmtId="0" fontId="47" fillId="2" borderId="0" xfId="0" applyFont="1" applyFill="1" applyAlignment="1">
      <alignment horizontal="right" vertical="center"/>
    </xf>
    <xf numFmtId="179" fontId="4" fillId="2" borderId="12" xfId="0" applyNumberFormat="1" applyFont="1" applyFill="1" applyBorder="1">
      <alignment vertical="center"/>
    </xf>
    <xf numFmtId="179" fontId="4" fillId="2" borderId="55" xfId="0" applyNumberFormat="1" applyFont="1" applyFill="1" applyBorder="1">
      <alignment vertical="center"/>
    </xf>
    <xf numFmtId="179" fontId="7" fillId="2" borderId="123" xfId="0" applyNumberFormat="1" applyFont="1" applyFill="1" applyBorder="1">
      <alignment vertical="center"/>
    </xf>
    <xf numFmtId="215" fontId="4" fillId="2" borderId="12" xfId="0" applyNumberFormat="1" applyFont="1" applyFill="1" applyBorder="1">
      <alignment vertical="center"/>
    </xf>
    <xf numFmtId="215" fontId="4" fillId="2" borderId="26" xfId="0" applyNumberFormat="1" applyFont="1" applyFill="1" applyBorder="1">
      <alignment vertical="center"/>
    </xf>
    <xf numFmtId="178" fontId="45" fillId="2" borderId="27" xfId="0" applyNumberFormat="1" applyFont="1" applyFill="1" applyBorder="1">
      <alignment vertical="center"/>
    </xf>
    <xf numFmtId="178" fontId="45" fillId="2" borderId="123" xfId="0" applyNumberFormat="1" applyFont="1" applyFill="1" applyBorder="1">
      <alignment vertical="center"/>
    </xf>
    <xf numFmtId="179" fontId="5" fillId="2" borderId="123" xfId="0" applyNumberFormat="1" applyFont="1" applyFill="1" applyBorder="1">
      <alignment vertical="center"/>
    </xf>
    <xf numFmtId="222" fontId="10" fillId="2" borderId="0" xfId="0" applyNumberFormat="1" applyFont="1" applyFill="1">
      <alignment vertical="center"/>
    </xf>
    <xf numFmtId="222" fontId="5" fillId="2" borderId="0" xfId="0" applyNumberFormat="1" applyFont="1" applyFill="1">
      <alignment vertical="center"/>
    </xf>
    <xf numFmtId="191" fontId="5" fillId="2" borderId="5" xfId="1" applyNumberFormat="1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right" vertical="center"/>
    </xf>
    <xf numFmtId="41" fontId="5" fillId="2" borderId="0" xfId="0" applyNumberFormat="1" applyFont="1" applyFill="1">
      <alignment vertical="center"/>
    </xf>
    <xf numFmtId="191" fontId="5" fillId="2" borderId="5" xfId="1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41" fontId="5" fillId="2" borderId="2" xfId="0" applyNumberFormat="1" applyFont="1" applyFill="1" applyBorder="1" applyAlignment="1">
      <alignment horizontal="right" vertical="center"/>
    </xf>
    <xf numFmtId="10" fontId="5" fillId="2" borderId="2" xfId="0" applyNumberFormat="1" applyFont="1" applyFill="1" applyBorder="1" applyAlignment="1">
      <alignment horizontal="right" vertical="center"/>
    </xf>
    <xf numFmtId="191" fontId="5" fillId="2" borderId="3" xfId="1" applyNumberFormat="1" applyFont="1" applyFill="1" applyBorder="1" applyAlignment="1">
      <alignment horizontal="center" vertical="center"/>
    </xf>
    <xf numFmtId="10" fontId="5" fillId="2" borderId="0" xfId="0" applyNumberFormat="1" applyFont="1" applyFill="1" applyAlignment="1">
      <alignment horizontal="right" vertical="center"/>
    </xf>
    <xf numFmtId="0" fontId="45" fillId="2" borderId="0" xfId="0" applyFont="1" applyFill="1">
      <alignment vertical="center"/>
    </xf>
    <xf numFmtId="0" fontId="43" fillId="2" borderId="0" xfId="0" applyFont="1" applyFill="1">
      <alignment vertical="center"/>
    </xf>
    <xf numFmtId="10" fontId="34" fillId="2" borderId="55" xfId="1" applyNumberFormat="1" applyFont="1" applyFill="1" applyBorder="1" applyAlignment="1">
      <alignment horizontal="center" vertical="center"/>
    </xf>
    <xf numFmtId="179" fontId="35" fillId="2" borderId="54" xfId="0" applyNumberFormat="1" applyFont="1" applyFill="1" applyBorder="1">
      <alignment vertical="center"/>
    </xf>
    <xf numFmtId="10" fontId="45" fillId="2" borderId="0" xfId="1" applyNumberFormat="1" applyFont="1" applyFill="1" applyBorder="1" applyAlignment="1">
      <alignment horizontal="center" vertical="center"/>
    </xf>
    <xf numFmtId="179" fontId="4" fillId="2" borderId="0" xfId="0" applyNumberFormat="1" applyFont="1" applyFill="1">
      <alignment vertical="center"/>
    </xf>
    <xf numFmtId="0" fontId="35" fillId="2" borderId="118" xfId="0" applyFont="1" applyFill="1" applyBorder="1">
      <alignment vertical="center"/>
    </xf>
    <xf numFmtId="0" fontId="4" fillId="2" borderId="72" xfId="0" applyFont="1" applyFill="1" applyBorder="1">
      <alignment vertical="center"/>
    </xf>
    <xf numFmtId="10" fontId="4" fillId="2" borderId="72" xfId="0" applyNumberFormat="1" applyFont="1" applyFill="1" applyBorder="1">
      <alignment vertical="center"/>
    </xf>
    <xf numFmtId="182" fontId="42" fillId="2" borderId="72" xfId="0" applyNumberFormat="1" applyFont="1" applyFill="1" applyBorder="1">
      <alignment vertical="center"/>
    </xf>
    <xf numFmtId="180" fontId="11" fillId="14" borderId="72" xfId="0" applyNumberFormat="1" applyFont="1" applyFill="1" applyBorder="1">
      <alignment vertical="center"/>
    </xf>
    <xf numFmtId="182" fontId="4" fillId="2" borderId="7" xfId="0" applyNumberFormat="1" applyFont="1" applyFill="1" applyBorder="1">
      <alignment vertical="center"/>
    </xf>
    <xf numFmtId="180" fontId="6" fillId="2" borderId="0" xfId="0" applyNumberFormat="1" applyFont="1" applyFill="1">
      <alignment vertical="center"/>
    </xf>
    <xf numFmtId="10" fontId="42" fillId="2" borderId="0" xfId="1" applyNumberFormat="1" applyFont="1" applyFill="1" applyBorder="1">
      <alignment vertical="center"/>
    </xf>
    <xf numFmtId="10" fontId="5" fillId="2" borderId="7" xfId="1" applyNumberFormat="1" applyFont="1" applyFill="1" applyBorder="1">
      <alignment vertical="center"/>
    </xf>
    <xf numFmtId="10" fontId="42" fillId="2" borderId="7" xfId="1" applyNumberFormat="1" applyFont="1" applyFill="1" applyBorder="1">
      <alignment vertical="center"/>
    </xf>
    <xf numFmtId="180" fontId="5" fillId="2" borderId="7" xfId="0" applyNumberFormat="1" applyFont="1" applyFill="1" applyBorder="1">
      <alignment vertical="center"/>
    </xf>
    <xf numFmtId="180" fontId="11" fillId="14" borderId="44" xfId="0" applyNumberFormat="1" applyFont="1" applyFill="1" applyBorder="1">
      <alignment vertical="center"/>
    </xf>
    <xf numFmtId="0" fontId="4" fillId="2" borderId="118" xfId="0" applyFont="1" applyFill="1" applyBorder="1" applyAlignment="1">
      <alignment horizontal="right" vertical="center"/>
    </xf>
    <xf numFmtId="182" fontId="4" fillId="2" borderId="118" xfId="0" applyNumberFormat="1" applyFont="1" applyFill="1" applyBorder="1">
      <alignment vertical="center"/>
    </xf>
    <xf numFmtId="180" fontId="6" fillId="2" borderId="118" xfId="0" applyNumberFormat="1" applyFont="1" applyFill="1" applyBorder="1">
      <alignment vertical="center"/>
    </xf>
    <xf numFmtId="10" fontId="10" fillId="2" borderId="118" xfId="1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0" fontId="48" fillId="2" borderId="7" xfId="0" applyFont="1" applyFill="1" applyBorder="1" applyAlignment="1">
      <alignment horizontal="center" vertical="center"/>
    </xf>
    <xf numFmtId="10" fontId="10" fillId="2" borderId="0" xfId="0" applyNumberFormat="1" applyFont="1" applyFill="1">
      <alignment vertical="center"/>
    </xf>
    <xf numFmtId="201" fontId="10" fillId="2" borderId="0" xfId="1" applyNumberFormat="1" applyFont="1" applyFill="1">
      <alignment vertical="center"/>
    </xf>
    <xf numFmtId="10" fontId="10" fillId="2" borderId="2" xfId="0" applyNumberFormat="1" applyFont="1" applyFill="1" applyBorder="1">
      <alignment vertical="center"/>
    </xf>
    <xf numFmtId="10" fontId="10" fillId="2" borderId="7" xfId="0" applyNumberFormat="1" applyFont="1" applyFill="1" applyBorder="1">
      <alignment vertical="center"/>
    </xf>
    <xf numFmtId="10" fontId="10" fillId="2" borderId="7" xfId="1" applyNumberFormat="1" applyFont="1" applyFill="1" applyBorder="1">
      <alignment vertical="center"/>
    </xf>
    <xf numFmtId="10" fontId="10" fillId="2" borderId="49" xfId="1" applyNumberFormat="1" applyFont="1" applyFill="1" applyBorder="1">
      <alignment vertical="center"/>
    </xf>
    <xf numFmtId="10" fontId="5" fillId="2" borderId="88" xfId="1" applyNumberFormat="1" applyFont="1" applyFill="1" applyBorder="1">
      <alignment vertical="center"/>
    </xf>
    <xf numFmtId="0" fontId="4" fillId="2" borderId="124" xfId="0" applyFont="1" applyFill="1" applyBorder="1">
      <alignment vertical="center"/>
    </xf>
    <xf numFmtId="10" fontId="4" fillId="2" borderId="124" xfId="1" applyNumberFormat="1" applyFont="1" applyFill="1" applyBorder="1">
      <alignment vertical="center"/>
    </xf>
    <xf numFmtId="10" fontId="10" fillId="2" borderId="88" xfId="1" applyNumberFormat="1" applyFont="1" applyFill="1" applyBorder="1">
      <alignment vertical="center"/>
    </xf>
    <xf numFmtId="0" fontId="10" fillId="2" borderId="88" xfId="0" applyFont="1" applyFill="1" applyBorder="1">
      <alignment vertical="center"/>
    </xf>
    <xf numFmtId="0" fontId="10" fillId="2" borderId="124" xfId="0" applyFont="1" applyFill="1" applyBorder="1" applyAlignment="1">
      <alignment horizontal="right" vertical="center"/>
    </xf>
    <xf numFmtId="182" fontId="42" fillId="2" borderId="2" xfId="0" applyNumberFormat="1" applyFont="1" applyFill="1" applyBorder="1">
      <alignment vertical="center"/>
    </xf>
    <xf numFmtId="178" fontId="5" fillId="2" borderId="125" xfId="0" applyNumberFormat="1" applyFont="1" applyFill="1" applyBorder="1">
      <alignment vertical="center"/>
    </xf>
    <xf numFmtId="181" fontId="5" fillId="2" borderId="89" xfId="0" applyNumberFormat="1" applyFont="1" applyFill="1" applyBorder="1">
      <alignment vertical="center"/>
    </xf>
    <xf numFmtId="178" fontId="10" fillId="2" borderId="125" xfId="0" applyNumberFormat="1" applyFont="1" applyFill="1" applyBorder="1">
      <alignment vertical="center"/>
    </xf>
    <xf numFmtId="181" fontId="4" fillId="2" borderId="89" xfId="0" applyNumberFormat="1" applyFont="1" applyFill="1" applyBorder="1">
      <alignment vertical="center"/>
    </xf>
    <xf numFmtId="10" fontId="4" fillId="2" borderId="0" xfId="1" applyNumberFormat="1" applyFont="1" applyFill="1" applyAlignment="1">
      <alignment horizontal="left" vertical="center"/>
    </xf>
    <xf numFmtId="10" fontId="42" fillId="4" borderId="0" xfId="1" applyNumberFormat="1" applyFont="1" applyFill="1" applyAlignment="1">
      <alignment horizontal="left" vertical="center"/>
    </xf>
    <xf numFmtId="0" fontId="4" fillId="2" borderId="118" xfId="0" applyFont="1" applyFill="1" applyBorder="1">
      <alignment vertical="center"/>
    </xf>
    <xf numFmtId="0" fontId="42" fillId="2" borderId="0" xfId="0" applyFont="1" applyFill="1">
      <alignment vertical="center"/>
    </xf>
    <xf numFmtId="0" fontId="49" fillId="2" borderId="0" xfId="0" applyFont="1" applyFill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180" fontId="50" fillId="2" borderId="7" xfId="0" applyNumberFormat="1" applyFont="1" applyFill="1" applyBorder="1" applyAlignment="1">
      <alignment horizontal="center" vertical="center"/>
    </xf>
    <xf numFmtId="180" fontId="42" fillId="2" borderId="7" xfId="0" applyNumberFormat="1" applyFont="1" applyFill="1" applyBorder="1" applyAlignment="1">
      <alignment horizontal="center" vertical="center"/>
    </xf>
    <xf numFmtId="10" fontId="10" fillId="2" borderId="24" xfId="1" applyNumberFormat="1" applyFont="1" applyFill="1" applyBorder="1" applyAlignment="1">
      <alignment horizontal="center" vertical="center"/>
    </xf>
    <xf numFmtId="10" fontId="5" fillId="2" borderId="0" xfId="1" applyNumberFormat="1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55" fillId="2" borderId="2" xfId="0" applyFont="1" applyFill="1" applyBorder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180" fontId="44" fillId="2" borderId="2" xfId="0" applyNumberFormat="1" applyFont="1" applyFill="1" applyBorder="1">
      <alignment vertical="center"/>
    </xf>
    <xf numFmtId="10" fontId="44" fillId="2" borderId="0" xfId="0" applyNumberFormat="1" applyFont="1" applyFill="1">
      <alignment vertical="center"/>
    </xf>
    <xf numFmtId="10" fontId="44" fillId="2" borderId="7" xfId="0" applyNumberFormat="1" applyFont="1" applyFill="1" applyBorder="1">
      <alignment vertical="center"/>
    </xf>
    <xf numFmtId="180" fontId="44" fillId="2" borderId="0" xfId="0" applyNumberFormat="1" applyFont="1" applyFill="1">
      <alignment vertical="center"/>
    </xf>
    <xf numFmtId="10" fontId="44" fillId="2" borderId="0" xfId="1" applyNumberFormat="1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180" fontId="44" fillId="2" borderId="51" xfId="0" applyNumberFormat="1" applyFont="1" applyFill="1" applyBorder="1">
      <alignment vertical="center"/>
    </xf>
    <xf numFmtId="10" fontId="44" fillId="2" borderId="0" xfId="1" applyNumberFormat="1" applyFont="1" applyFill="1" applyBorder="1">
      <alignment vertical="center"/>
    </xf>
    <xf numFmtId="191" fontId="44" fillId="2" borderId="0" xfId="1" applyNumberFormat="1" applyFont="1" applyFill="1">
      <alignment vertical="center"/>
    </xf>
    <xf numFmtId="10" fontId="44" fillId="2" borderId="0" xfId="0" applyNumberFormat="1" applyFont="1" applyFill="1" applyAlignment="1">
      <alignment horizontal="left" vertical="center"/>
    </xf>
    <xf numFmtId="0" fontId="44" fillId="2" borderId="0" xfId="0" applyFont="1" applyFill="1" applyAlignment="1">
      <alignment horizontal="right" vertical="center"/>
    </xf>
    <xf numFmtId="0" fontId="44" fillId="2" borderId="7" xfId="0" applyFont="1" applyFill="1" applyBorder="1" applyAlignment="1">
      <alignment horizontal="center" vertical="center"/>
    </xf>
    <xf numFmtId="0" fontId="44" fillId="2" borderId="7" xfId="0" applyFont="1" applyFill="1" applyBorder="1">
      <alignment vertical="center"/>
    </xf>
    <xf numFmtId="10" fontId="46" fillId="2" borderId="7" xfId="0" applyNumberFormat="1" applyFont="1" applyFill="1" applyBorder="1">
      <alignment vertical="center"/>
    </xf>
    <xf numFmtId="10" fontId="46" fillId="2" borderId="118" xfId="0" applyNumberFormat="1" applyFont="1" applyFill="1" applyBorder="1">
      <alignment vertical="center"/>
    </xf>
    <xf numFmtId="0" fontId="56" fillId="2" borderId="0" xfId="0" applyFont="1" applyFill="1" applyAlignment="1">
      <alignment horizontal="right" vertical="center"/>
    </xf>
    <xf numFmtId="0" fontId="41" fillId="2" borderId="118" xfId="0" applyFont="1" applyFill="1" applyBorder="1" applyAlignment="1">
      <alignment horizontal="center" vertical="center"/>
    </xf>
    <xf numFmtId="180" fontId="29" fillId="2" borderId="0" xfId="0" applyNumberFormat="1" applyFont="1" applyFill="1" applyAlignment="1">
      <alignment horizontal="center" vertical="center"/>
    </xf>
    <xf numFmtId="14" fontId="44" fillId="2" borderId="0" xfId="0" applyNumberFormat="1" applyFont="1" applyFill="1">
      <alignment vertical="center"/>
    </xf>
    <xf numFmtId="14" fontId="44" fillId="2" borderId="7" xfId="0" applyNumberFormat="1" applyFont="1" applyFill="1" applyBorder="1">
      <alignment vertical="center"/>
    </xf>
    <xf numFmtId="185" fontId="44" fillId="2" borderId="0" xfId="0" applyNumberFormat="1" applyFont="1" applyFill="1">
      <alignment vertical="center"/>
    </xf>
    <xf numFmtId="14" fontId="44" fillId="2" borderId="0" xfId="0" applyNumberFormat="1" applyFont="1" applyFill="1" applyAlignment="1">
      <alignment horizontal="center" vertical="center"/>
    </xf>
    <xf numFmtId="195" fontId="44" fillId="2" borderId="0" xfId="0" applyNumberFormat="1" applyFont="1" applyFill="1">
      <alignment vertical="center"/>
    </xf>
    <xf numFmtId="183" fontId="44" fillId="2" borderId="7" xfId="0" applyNumberFormat="1" applyFont="1" applyFill="1" applyBorder="1">
      <alignment vertical="center"/>
    </xf>
    <xf numFmtId="218" fontId="44" fillId="2" borderId="7" xfId="0" applyNumberFormat="1" applyFont="1" applyFill="1" applyBorder="1">
      <alignment vertical="center"/>
    </xf>
    <xf numFmtId="14" fontId="11" fillId="2" borderId="0" xfId="0" applyNumberFormat="1" applyFont="1" applyFill="1">
      <alignment vertical="center"/>
    </xf>
    <xf numFmtId="184" fontId="11" fillId="2" borderId="2" xfId="0" applyNumberFormat="1" applyFont="1" applyFill="1" applyBorder="1">
      <alignment vertical="center"/>
    </xf>
    <xf numFmtId="14" fontId="6" fillId="2" borderId="0" xfId="0" applyNumberFormat="1" applyFont="1" applyFill="1">
      <alignment vertical="center"/>
    </xf>
    <xf numFmtId="14" fontId="47" fillId="2" borderId="0" xfId="0" applyNumberFormat="1" applyFont="1" applyFill="1">
      <alignment vertical="center"/>
    </xf>
    <xf numFmtId="0" fontId="41" fillId="2" borderId="9" xfId="0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0" fontId="4" fillId="15" borderId="10" xfId="0" applyFont="1" applyFill="1" applyBorder="1">
      <alignment vertical="center"/>
    </xf>
    <xf numFmtId="0" fontId="24" fillId="15" borderId="9" xfId="0" applyFont="1" applyFill="1" applyBorder="1">
      <alignment vertical="center"/>
    </xf>
    <xf numFmtId="0" fontId="4" fillId="15" borderId="118" xfId="0" applyFont="1" applyFill="1" applyBorder="1">
      <alignment vertical="center"/>
    </xf>
    <xf numFmtId="0" fontId="4" fillId="15" borderId="119" xfId="0" applyFont="1" applyFill="1" applyBorder="1">
      <alignment vertical="center"/>
    </xf>
    <xf numFmtId="0" fontId="4" fillId="15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>
      <alignment horizontal="center" vertical="center"/>
    </xf>
    <xf numFmtId="0" fontId="4" fillId="15" borderId="55" xfId="0" applyFont="1" applyFill="1" applyBorder="1" applyAlignment="1">
      <alignment horizontal="left" vertical="center"/>
    </xf>
    <xf numFmtId="0" fontId="4" fillId="15" borderId="55" xfId="0" applyFont="1" applyFill="1" applyBorder="1" applyAlignment="1">
      <alignment horizontal="center" vertical="center"/>
    </xf>
    <xf numFmtId="0" fontId="4" fillId="15" borderId="54" xfId="0" applyFont="1" applyFill="1" applyBorder="1" applyAlignment="1">
      <alignment horizontal="left" vertical="center"/>
    </xf>
    <xf numFmtId="0" fontId="4" fillId="15" borderId="54" xfId="0" applyFont="1" applyFill="1" applyBorder="1" applyAlignment="1">
      <alignment horizontal="center" vertical="center"/>
    </xf>
    <xf numFmtId="0" fontId="4" fillId="15" borderId="26" xfId="0" applyFont="1" applyFill="1" applyBorder="1" applyAlignment="1">
      <alignment horizontal="left" vertical="center"/>
    </xf>
    <xf numFmtId="0" fontId="4" fillId="15" borderId="26" xfId="0" applyFont="1" applyFill="1" applyBorder="1" applyAlignment="1">
      <alignment horizontal="center" vertical="center"/>
    </xf>
    <xf numFmtId="0" fontId="4" fillId="15" borderId="24" xfId="0" quotePrefix="1" applyFont="1" applyFill="1" applyBorder="1" applyAlignment="1">
      <alignment horizontal="left" vertical="center" indent="1"/>
    </xf>
    <xf numFmtId="0" fontId="4" fillId="15" borderId="24" xfId="0" applyFont="1" applyFill="1" applyBorder="1" applyAlignment="1">
      <alignment horizontal="center" vertical="center"/>
    </xf>
    <xf numFmtId="0" fontId="34" fillId="2" borderId="25" xfId="0" applyFont="1" applyFill="1" applyBorder="1">
      <alignment vertical="center"/>
    </xf>
    <xf numFmtId="0" fontId="4" fillId="15" borderId="54" xfId="0" quotePrefix="1" applyFont="1" applyFill="1" applyBorder="1" applyAlignment="1">
      <alignment horizontal="left" vertical="center" indent="1"/>
    </xf>
    <xf numFmtId="179" fontId="4" fillId="2" borderId="54" xfId="0" applyNumberFormat="1" applyFont="1" applyFill="1" applyBorder="1">
      <alignment vertical="center"/>
    </xf>
    <xf numFmtId="0" fontId="4" fillId="15" borderId="12" xfId="0" applyFont="1" applyFill="1" applyBorder="1" applyAlignment="1">
      <alignment horizontal="left" vertical="center" indent="2"/>
    </xf>
    <xf numFmtId="10" fontId="29" fillId="14" borderId="4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92" fontId="4" fillId="2" borderId="0" xfId="0" applyNumberFormat="1" applyFont="1" applyFill="1" applyAlignment="1">
      <alignment horizontal="center" vertical="center"/>
    </xf>
    <xf numFmtId="179" fontId="7" fillId="2" borderId="0" xfId="0" applyNumberFormat="1" applyFont="1" applyFill="1">
      <alignment vertical="center"/>
    </xf>
    <xf numFmtId="180" fontId="57" fillId="2" borderId="0" xfId="0" applyNumberFormat="1" applyFont="1" applyFill="1">
      <alignment vertical="center"/>
    </xf>
    <xf numFmtId="180" fontId="58" fillId="4" borderId="0" xfId="0" applyNumberFormat="1" applyFont="1" applyFill="1">
      <alignment vertical="center"/>
    </xf>
    <xf numFmtId="10" fontId="41" fillId="2" borderId="0" xfId="1" applyNumberFormat="1" applyFont="1" applyFill="1" applyBorder="1" applyAlignment="1">
      <alignment horizontal="center" vertical="center"/>
    </xf>
    <xf numFmtId="10" fontId="41" fillId="2" borderId="7" xfId="1" applyNumberFormat="1" applyFont="1" applyFill="1" applyBorder="1" applyAlignment="1">
      <alignment horizontal="center" vertical="center"/>
    </xf>
    <xf numFmtId="180" fontId="29" fillId="2" borderId="7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6" fillId="5" borderId="0" xfId="0" applyFont="1" applyFill="1">
      <alignment vertical="center"/>
    </xf>
    <xf numFmtId="0" fontId="60" fillId="5" borderId="0" xfId="0" applyFont="1" applyFill="1">
      <alignment vertical="center"/>
    </xf>
    <xf numFmtId="0" fontId="56" fillId="2" borderId="0" xfId="0" applyFont="1" applyFill="1">
      <alignment vertical="center"/>
    </xf>
    <xf numFmtId="0" fontId="60" fillId="2" borderId="0" xfId="0" applyFont="1" applyFill="1">
      <alignment vertical="center"/>
    </xf>
    <xf numFmtId="41" fontId="56" fillId="5" borderId="0" xfId="2" applyFont="1" applyFill="1">
      <alignment vertical="center"/>
    </xf>
    <xf numFmtId="0" fontId="41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78" fontId="45" fillId="2" borderId="25" xfId="0" applyNumberFormat="1" applyFont="1" applyFill="1" applyBorder="1">
      <alignment vertical="center"/>
    </xf>
    <xf numFmtId="178" fontId="10" fillId="2" borderId="12" xfId="0" applyNumberFormat="1" applyFont="1" applyFill="1" applyBorder="1">
      <alignment vertical="center"/>
    </xf>
    <xf numFmtId="178" fontId="45" fillId="2" borderId="12" xfId="0" applyNumberFormat="1" applyFont="1" applyFill="1" applyBorder="1">
      <alignment vertical="center"/>
    </xf>
    <xf numFmtId="178" fontId="45" fillId="2" borderId="26" xfId="0" applyNumberFormat="1" applyFont="1" applyFill="1" applyBorder="1">
      <alignment vertical="center"/>
    </xf>
    <xf numFmtId="197" fontId="10" fillId="2" borderId="25" xfId="0" applyNumberFormat="1" applyFont="1" applyFill="1" applyBorder="1">
      <alignment vertical="center"/>
    </xf>
    <xf numFmtId="197" fontId="45" fillId="2" borderId="25" xfId="0" applyNumberFormat="1" applyFont="1" applyFill="1" applyBorder="1">
      <alignment vertical="center"/>
    </xf>
    <xf numFmtId="197" fontId="10" fillId="2" borderId="12" xfId="0" applyNumberFormat="1" applyFont="1" applyFill="1" applyBorder="1">
      <alignment vertical="center"/>
    </xf>
    <xf numFmtId="197" fontId="45" fillId="2" borderId="12" xfId="0" applyNumberFormat="1" applyFont="1" applyFill="1" applyBorder="1">
      <alignment vertical="center"/>
    </xf>
    <xf numFmtId="197" fontId="10" fillId="2" borderId="26" xfId="0" applyNumberFormat="1" applyFont="1" applyFill="1" applyBorder="1">
      <alignment vertical="center"/>
    </xf>
    <xf numFmtId="197" fontId="45" fillId="2" borderId="26" xfId="0" applyNumberFormat="1" applyFont="1" applyFill="1" applyBorder="1">
      <alignment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79" fontId="5" fillId="2" borderId="54" xfId="0" applyNumberFormat="1" applyFont="1" applyFill="1" applyBorder="1">
      <alignment vertical="center"/>
    </xf>
    <xf numFmtId="0" fontId="4" fillId="15" borderId="26" xfId="0" quotePrefix="1" applyFont="1" applyFill="1" applyBorder="1" applyAlignment="1">
      <alignment horizontal="left" vertical="center" indent="1"/>
    </xf>
    <xf numFmtId="179" fontId="5" fillId="2" borderId="26" xfId="0" applyNumberFormat="1" applyFont="1" applyFill="1" applyBorder="1">
      <alignment vertical="center"/>
    </xf>
    <xf numFmtId="2" fontId="5" fillId="2" borderId="2" xfId="0" applyNumberFormat="1" applyFont="1" applyFill="1" applyBorder="1">
      <alignment vertical="center"/>
    </xf>
    <xf numFmtId="41" fontId="5" fillId="2" borderId="2" xfId="0" applyNumberFormat="1" applyFont="1" applyFill="1" applyBorder="1" applyAlignment="1">
      <alignment horizontal="center" vertical="center"/>
    </xf>
    <xf numFmtId="191" fontId="5" fillId="2" borderId="8" xfId="1" applyNumberFormat="1" applyFont="1" applyFill="1" applyBorder="1" applyAlignment="1">
      <alignment vertical="center"/>
    </xf>
    <xf numFmtId="180" fontId="5" fillId="2" borderId="0" xfId="1" applyNumberFormat="1" applyFont="1" applyFill="1">
      <alignment vertical="center"/>
    </xf>
    <xf numFmtId="0" fontId="4" fillId="2" borderId="39" xfId="0" applyFont="1" applyFill="1" applyBorder="1">
      <alignment vertical="center"/>
    </xf>
    <xf numFmtId="10" fontId="5" fillId="2" borderId="2" xfId="1" applyNumberFormat="1" applyFont="1" applyFill="1" applyBorder="1">
      <alignment vertical="center"/>
    </xf>
    <xf numFmtId="0" fontId="4" fillId="2" borderId="119" xfId="0" applyFont="1" applyFill="1" applyBorder="1">
      <alignment vertical="center"/>
    </xf>
    <xf numFmtId="0" fontId="5" fillId="5" borderId="118" xfId="0" applyFont="1" applyFill="1" applyBorder="1">
      <alignment vertical="center"/>
    </xf>
    <xf numFmtId="2" fontId="4" fillId="2" borderId="0" xfId="0" applyNumberFormat="1" applyFont="1" applyFill="1">
      <alignment vertical="center"/>
    </xf>
    <xf numFmtId="224" fontId="4" fillId="2" borderId="0" xfId="0" applyNumberFormat="1" applyFont="1" applyFill="1">
      <alignment vertical="center"/>
    </xf>
    <xf numFmtId="180" fontId="10" fillId="2" borderId="2" xfId="0" applyNumberFormat="1" applyFont="1" applyFill="1" applyBorder="1">
      <alignment vertical="center"/>
    </xf>
    <xf numFmtId="180" fontId="5" fillId="2" borderId="2" xfId="0" applyNumberFormat="1" applyFont="1" applyFill="1" applyBorder="1">
      <alignment vertical="center"/>
    </xf>
    <xf numFmtId="180" fontId="4" fillId="2" borderId="7" xfId="0" applyNumberFormat="1" applyFont="1" applyFill="1" applyBorder="1">
      <alignment vertical="center"/>
    </xf>
    <xf numFmtId="180" fontId="4" fillId="2" borderId="2" xfId="0" applyNumberFormat="1" applyFont="1" applyFill="1" applyBorder="1">
      <alignment vertical="center"/>
    </xf>
    <xf numFmtId="180" fontId="36" fillId="2" borderId="7" xfId="0" applyNumberFormat="1" applyFont="1" applyFill="1" applyBorder="1">
      <alignment vertical="center"/>
    </xf>
    <xf numFmtId="0" fontId="4" fillId="15" borderId="0" xfId="0" applyFont="1" applyFill="1">
      <alignment vertical="center"/>
    </xf>
    <xf numFmtId="0" fontId="4" fillId="2" borderId="124" xfId="0" applyFont="1" applyFill="1" applyBorder="1" applyAlignment="1">
      <alignment horizontal="right" vertical="center"/>
    </xf>
    <xf numFmtId="0" fontId="4" fillId="2" borderId="126" xfId="0" applyFont="1" applyFill="1" applyBorder="1" applyAlignment="1">
      <alignment horizontal="right" vertical="center"/>
    </xf>
    <xf numFmtId="14" fontId="10" fillId="2" borderId="88" xfId="0" applyNumberFormat="1" applyFont="1" applyFill="1" applyBorder="1">
      <alignment vertical="center"/>
    </xf>
    <xf numFmtId="0" fontId="4" fillId="2" borderId="129" xfId="0" applyFont="1" applyFill="1" applyBorder="1">
      <alignment vertical="center"/>
    </xf>
    <xf numFmtId="0" fontId="7" fillId="16" borderId="2" xfId="0" applyFont="1" applyFill="1" applyBorder="1" applyAlignment="1">
      <alignment horizontal="center" vertical="center"/>
    </xf>
    <xf numFmtId="0" fontId="7" fillId="2" borderId="124" xfId="0" applyFont="1" applyFill="1" applyBorder="1" applyAlignment="1">
      <alignment horizontal="center" vertical="center"/>
    </xf>
    <xf numFmtId="0" fontId="7" fillId="16" borderId="128" xfId="0" applyFont="1" applyFill="1" applyBorder="1" applyAlignment="1">
      <alignment horizontal="center" vertical="center"/>
    </xf>
    <xf numFmtId="0" fontId="7" fillId="2" borderId="128" xfId="0" applyFont="1" applyFill="1" applyBorder="1" applyAlignment="1">
      <alignment horizontal="center" vertical="center"/>
    </xf>
    <xf numFmtId="0" fontId="4" fillId="2" borderId="124" xfId="0" applyFont="1" applyFill="1" applyBorder="1" applyAlignment="1">
      <alignment horizontal="center" vertical="center"/>
    </xf>
    <xf numFmtId="0" fontId="7" fillId="2" borderId="126" xfId="0" applyFont="1" applyFill="1" applyBorder="1" applyAlignment="1">
      <alignment horizontal="center" vertical="center"/>
    </xf>
    <xf numFmtId="0" fontId="7" fillId="2" borderId="127" xfId="0" applyFont="1" applyFill="1" applyBorder="1" applyAlignment="1">
      <alignment horizontal="center" vertical="center"/>
    </xf>
    <xf numFmtId="0" fontId="7" fillId="16" borderId="72" xfId="0" applyFont="1" applyFill="1" applyBorder="1" applyAlignment="1">
      <alignment horizontal="center" vertical="center"/>
    </xf>
    <xf numFmtId="10" fontId="5" fillId="2" borderId="131" xfId="1" applyNumberFormat="1" applyFont="1" applyFill="1" applyBorder="1">
      <alignment vertical="center"/>
    </xf>
    <xf numFmtId="10" fontId="4" fillId="2" borderId="126" xfId="1" applyNumberFormat="1" applyFont="1" applyFill="1" applyBorder="1">
      <alignment vertical="center"/>
    </xf>
    <xf numFmtId="0" fontId="7" fillId="16" borderId="0" xfId="0" applyFont="1" applyFill="1">
      <alignment vertical="center"/>
    </xf>
    <xf numFmtId="0" fontId="4" fillId="16" borderId="0" xfId="0" applyFont="1" applyFill="1">
      <alignment vertical="center"/>
    </xf>
    <xf numFmtId="10" fontId="4" fillId="16" borderId="0" xfId="0" applyNumberFormat="1" applyFont="1" applyFill="1">
      <alignment vertical="center"/>
    </xf>
    <xf numFmtId="182" fontId="42" fillId="16" borderId="0" xfId="0" applyNumberFormat="1" applyFont="1" applyFill="1">
      <alignment vertical="center"/>
    </xf>
    <xf numFmtId="180" fontId="58" fillId="16" borderId="0" xfId="0" applyNumberFormat="1" applyFont="1" applyFill="1">
      <alignment vertical="center"/>
    </xf>
    <xf numFmtId="10" fontId="44" fillId="16" borderId="0" xfId="1" applyNumberFormat="1" applyFont="1" applyFill="1" applyAlignment="1">
      <alignment horizontal="left" vertical="center"/>
    </xf>
    <xf numFmtId="180" fontId="59" fillId="16" borderId="0" xfId="0" applyNumberFormat="1" applyFont="1" applyFill="1">
      <alignment vertical="center"/>
    </xf>
    <xf numFmtId="182" fontId="4" fillId="16" borderId="0" xfId="0" applyNumberFormat="1" applyFont="1" applyFill="1">
      <alignment vertical="center"/>
    </xf>
    <xf numFmtId="10" fontId="44" fillId="16" borderId="0" xfId="0" applyNumberFormat="1" applyFont="1" applyFill="1" applyAlignment="1">
      <alignment horizontal="left" vertical="center"/>
    </xf>
    <xf numFmtId="180" fontId="46" fillId="16" borderId="0" xfId="0" applyNumberFormat="1" applyFont="1" applyFill="1">
      <alignment vertical="center"/>
    </xf>
    <xf numFmtId="180" fontId="11" fillId="16" borderId="0" xfId="0" applyNumberFormat="1" applyFont="1" applyFill="1">
      <alignment vertical="center"/>
    </xf>
    <xf numFmtId="0" fontId="41" fillId="16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right" vertical="center"/>
    </xf>
    <xf numFmtId="180" fontId="7" fillId="16" borderId="0" xfId="0" applyNumberFormat="1" applyFont="1" applyFill="1">
      <alignment vertical="center"/>
    </xf>
    <xf numFmtId="10" fontId="6" fillId="2" borderId="0" xfId="0" applyNumberFormat="1" applyFont="1" applyFill="1">
      <alignment vertical="center"/>
    </xf>
    <xf numFmtId="10" fontId="6" fillId="2" borderId="0" xfId="1" applyNumberFormat="1" applyFont="1" applyFill="1" applyBorder="1" applyAlignment="1">
      <alignment vertical="center"/>
    </xf>
    <xf numFmtId="0" fontId="6" fillId="16" borderId="7" xfId="0" applyFont="1" applyFill="1" applyBorder="1">
      <alignment vertical="center"/>
    </xf>
    <xf numFmtId="0" fontId="6" fillId="16" borderId="23" xfId="0" applyFont="1" applyFill="1" applyBorder="1" applyAlignment="1">
      <alignment horizontal="center" vertical="center"/>
    </xf>
    <xf numFmtId="0" fontId="6" fillId="16" borderId="31" xfId="0" applyFont="1" applyFill="1" applyBorder="1" applyAlignment="1">
      <alignment horizontal="center" vertical="center"/>
    </xf>
    <xf numFmtId="0" fontId="6" fillId="16" borderId="18" xfId="0" applyFont="1" applyFill="1" applyBorder="1" applyAlignment="1">
      <alignment horizontal="center" vertical="center"/>
    </xf>
    <xf numFmtId="0" fontId="6" fillId="16" borderId="18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/>
    </xf>
    <xf numFmtId="0" fontId="7" fillId="16" borderId="9" xfId="0" applyFont="1" applyFill="1" applyBorder="1">
      <alignment vertical="center"/>
    </xf>
    <xf numFmtId="0" fontId="4" fillId="16" borderId="10" xfId="0" applyFont="1" applyFill="1" applyBorder="1">
      <alignment vertical="center"/>
    </xf>
    <xf numFmtId="0" fontId="4" fillId="16" borderId="118" xfId="0" applyFont="1" applyFill="1" applyBorder="1">
      <alignment vertical="center"/>
    </xf>
    <xf numFmtId="0" fontId="4" fillId="16" borderId="119" xfId="0" applyFont="1" applyFill="1" applyBorder="1">
      <alignment vertical="center"/>
    </xf>
    <xf numFmtId="0" fontId="4" fillId="16" borderId="24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7" fillId="15" borderId="24" xfId="0" applyFont="1" applyFill="1" applyBorder="1">
      <alignment vertical="center"/>
    </xf>
    <xf numFmtId="0" fontId="7" fillId="15" borderId="25" xfId="0" applyFont="1" applyFill="1" applyBorder="1">
      <alignment vertical="center"/>
    </xf>
    <xf numFmtId="0" fontId="4" fillId="15" borderId="25" xfId="0" applyFont="1" applyFill="1" applyBorder="1" applyAlignment="1">
      <alignment horizontal="center" vertical="center"/>
    </xf>
    <xf numFmtId="0" fontId="4" fillId="15" borderId="26" xfId="0" applyFont="1" applyFill="1" applyBorder="1">
      <alignment vertical="center"/>
    </xf>
    <xf numFmtId="0" fontId="7" fillId="15" borderId="27" xfId="0" quotePrefix="1" applyFont="1" applyFill="1" applyBorder="1" applyAlignment="1">
      <alignment horizontal="left" vertical="center"/>
    </xf>
    <xf numFmtId="0" fontId="4" fillId="15" borderId="27" xfId="0" applyFont="1" applyFill="1" applyBorder="1" applyAlignment="1">
      <alignment horizontal="center" vertical="center"/>
    </xf>
    <xf numFmtId="0" fontId="7" fillId="15" borderId="9" xfId="0" applyFont="1" applyFill="1" applyBorder="1">
      <alignment vertical="center"/>
    </xf>
    <xf numFmtId="0" fontId="4" fillId="15" borderId="10" xfId="0" applyFont="1" applyFill="1" applyBorder="1" applyAlignment="1">
      <alignment horizontal="center" vertical="center"/>
    </xf>
    <xf numFmtId="0" fontId="4" fillId="15" borderId="11" xfId="0" applyFont="1" applyFill="1" applyBorder="1">
      <alignment vertical="center"/>
    </xf>
    <xf numFmtId="0" fontId="7" fillId="15" borderId="10" xfId="0" applyFont="1" applyFill="1" applyBorder="1">
      <alignment vertical="center"/>
    </xf>
    <xf numFmtId="0" fontId="7" fillId="15" borderId="119" xfId="0" applyFont="1" applyFill="1" applyBorder="1">
      <alignment vertical="center"/>
    </xf>
    <xf numFmtId="0" fontId="4" fillId="15" borderId="25" xfId="0" quotePrefix="1" applyFont="1" applyFill="1" applyBorder="1" applyAlignment="1">
      <alignment horizontal="left" vertical="center" indent="1"/>
    </xf>
    <xf numFmtId="0" fontId="4" fillId="15" borderId="55" xfId="0" applyFont="1" applyFill="1" applyBorder="1" applyAlignment="1">
      <alignment horizontal="left" vertical="center" indent="2"/>
    </xf>
    <xf numFmtId="0" fontId="4" fillId="15" borderId="123" xfId="0" quotePrefix="1" applyFont="1" applyFill="1" applyBorder="1" applyAlignment="1">
      <alignment horizontal="left" vertical="center" indent="1"/>
    </xf>
    <xf numFmtId="0" fontId="4" fillId="15" borderId="123" xfId="0" applyFont="1" applyFill="1" applyBorder="1" applyAlignment="1">
      <alignment horizontal="center" vertical="center"/>
    </xf>
    <xf numFmtId="0" fontId="4" fillId="15" borderId="55" xfId="0" applyFont="1" applyFill="1" applyBorder="1">
      <alignment vertical="center"/>
    </xf>
    <xf numFmtId="0" fontId="4" fillId="15" borderId="11" xfId="0" applyFont="1" applyFill="1" applyBorder="1" applyAlignment="1">
      <alignment horizontal="center" vertical="center"/>
    </xf>
    <xf numFmtId="0" fontId="46" fillId="16" borderId="24" xfId="0" applyFont="1" applyFill="1" applyBorder="1" applyAlignment="1">
      <alignment horizontal="center" vertical="center"/>
    </xf>
    <xf numFmtId="0" fontId="4" fillId="15" borderId="24" xfId="0" applyFont="1" applyFill="1" applyBorder="1">
      <alignment vertical="center"/>
    </xf>
    <xf numFmtId="0" fontId="6" fillId="16" borderId="8" xfId="0" applyFont="1" applyFill="1" applyBorder="1">
      <alignment vertical="center"/>
    </xf>
    <xf numFmtId="0" fontId="6" fillId="16" borderId="6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5" fillId="16" borderId="0" xfId="0" applyFont="1" applyFill="1">
      <alignment vertical="center"/>
    </xf>
    <xf numFmtId="0" fontId="48" fillId="2" borderId="0" xfId="0" applyFont="1" applyFill="1">
      <alignment vertical="center"/>
    </xf>
    <xf numFmtId="0" fontId="48" fillId="16" borderId="0" xfId="0" applyFont="1" applyFill="1">
      <alignment vertical="center"/>
    </xf>
    <xf numFmtId="0" fontId="4" fillId="15" borderId="119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18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192" fontId="10" fillId="2" borderId="5" xfId="0" applyNumberFormat="1" applyFont="1" applyFill="1" applyBorder="1" applyAlignment="1">
      <alignment horizontal="center" vertical="center"/>
    </xf>
    <xf numFmtId="192" fontId="4" fillId="2" borderId="5" xfId="0" applyNumberFormat="1" applyFont="1" applyFill="1" applyBorder="1" applyAlignment="1">
      <alignment horizontal="center" vertical="center"/>
    </xf>
    <xf numFmtId="192" fontId="4" fillId="2" borderId="61" xfId="0" applyNumberFormat="1" applyFont="1" applyFill="1" applyBorder="1" applyAlignment="1">
      <alignment horizontal="center" vertical="center"/>
    </xf>
    <xf numFmtId="10" fontId="7" fillId="2" borderId="44" xfId="1" applyNumberFormat="1" applyFont="1" applyFill="1" applyBorder="1" applyAlignment="1">
      <alignment horizontal="center" vertical="center"/>
    </xf>
    <xf numFmtId="10" fontId="4" fillId="2" borderId="44" xfId="1" applyNumberFormat="1" applyFont="1" applyFill="1" applyBorder="1" applyAlignment="1">
      <alignment horizontal="center" vertical="center"/>
    </xf>
    <xf numFmtId="200" fontId="10" fillId="2" borderId="61" xfId="0" applyNumberFormat="1" applyFont="1" applyFill="1" applyBorder="1">
      <alignment vertical="center"/>
    </xf>
    <xf numFmtId="10" fontId="7" fillId="2" borderId="71" xfId="1" applyNumberFormat="1" applyFont="1" applyFill="1" applyBorder="1" applyAlignment="1">
      <alignment horizontal="center" vertical="center"/>
    </xf>
    <xf numFmtId="200" fontId="10" fillId="2" borderId="44" xfId="0" applyNumberFormat="1" applyFont="1" applyFill="1" applyBorder="1">
      <alignment vertical="center"/>
    </xf>
    <xf numFmtId="0" fontId="61" fillId="5" borderId="0" xfId="0" applyFont="1" applyFill="1">
      <alignment vertical="center"/>
    </xf>
    <xf numFmtId="0" fontId="62" fillId="5" borderId="0" xfId="0" applyFont="1" applyFill="1">
      <alignment vertical="center"/>
    </xf>
    <xf numFmtId="0" fontId="63" fillId="5" borderId="0" xfId="0" applyFont="1" applyFill="1">
      <alignment vertical="center"/>
    </xf>
    <xf numFmtId="14" fontId="62" fillId="5" borderId="0" xfId="0" applyNumberFormat="1" applyFont="1" applyFill="1">
      <alignment vertical="center"/>
    </xf>
    <xf numFmtId="0" fontId="64" fillId="5" borderId="0" xfId="0" applyFont="1" applyFill="1">
      <alignment vertical="center"/>
    </xf>
    <xf numFmtId="0" fontId="65" fillId="5" borderId="0" xfId="0" applyFont="1" applyFill="1">
      <alignment vertical="center"/>
    </xf>
    <xf numFmtId="0" fontId="66" fillId="5" borderId="0" xfId="0" applyFont="1" applyFill="1">
      <alignment vertical="center"/>
    </xf>
    <xf numFmtId="14" fontId="65" fillId="5" borderId="0" xfId="0" applyNumberFormat="1" applyFont="1" applyFill="1">
      <alignment vertical="center"/>
    </xf>
    <xf numFmtId="0" fontId="67" fillId="5" borderId="0" xfId="0" applyFont="1" applyFill="1">
      <alignment vertical="center"/>
    </xf>
    <xf numFmtId="0" fontId="68" fillId="5" borderId="0" xfId="0" applyFont="1" applyFill="1">
      <alignment vertical="center"/>
    </xf>
    <xf numFmtId="0" fontId="69" fillId="5" borderId="0" xfId="0" applyFont="1" applyFill="1">
      <alignment vertical="center"/>
    </xf>
    <xf numFmtId="0" fontId="7" fillId="16" borderId="124" xfId="0" applyFont="1" applyFill="1" applyBorder="1" applyAlignment="1">
      <alignment horizontal="center" vertical="center"/>
    </xf>
    <xf numFmtId="0" fontId="7" fillId="16" borderId="126" xfId="0" applyFont="1" applyFill="1" applyBorder="1" applyAlignment="1">
      <alignment horizontal="center" vertical="center"/>
    </xf>
    <xf numFmtId="206" fontId="7" fillId="16" borderId="124" xfId="0" applyNumberFormat="1" applyFont="1" applyFill="1" applyBorder="1" applyAlignment="1">
      <alignment horizontal="center" vertical="center"/>
    </xf>
    <xf numFmtId="0" fontId="7" fillId="16" borderId="127" xfId="0" applyFont="1" applyFill="1" applyBorder="1" applyAlignment="1">
      <alignment horizontal="center" vertical="center"/>
    </xf>
    <xf numFmtId="0" fontId="7" fillId="16" borderId="132" xfId="0" applyFont="1" applyFill="1" applyBorder="1" applyAlignment="1">
      <alignment horizontal="center" vertical="center"/>
    </xf>
    <xf numFmtId="0" fontId="7" fillId="15" borderId="11" xfId="0" applyFont="1" applyFill="1" applyBorder="1">
      <alignment vertical="center"/>
    </xf>
    <xf numFmtId="0" fontId="4" fillId="15" borderId="25" xfId="0" applyFont="1" applyFill="1" applyBorder="1">
      <alignment vertical="center"/>
    </xf>
    <xf numFmtId="0" fontId="4" fillId="15" borderId="12" xfId="0" applyFont="1" applyFill="1" applyBorder="1">
      <alignment vertical="center"/>
    </xf>
    <xf numFmtId="0" fontId="7" fillId="15" borderId="120" xfId="0" applyFont="1" applyFill="1" applyBorder="1">
      <alignment vertical="center"/>
    </xf>
    <xf numFmtId="0" fontId="4" fillId="15" borderId="121" xfId="0" applyFont="1" applyFill="1" applyBorder="1">
      <alignment vertical="center"/>
    </xf>
    <xf numFmtId="0" fontId="4" fillId="15" borderId="122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4" fillId="15" borderId="2" xfId="0" applyFont="1" applyFill="1" applyBorder="1">
      <alignment vertical="center"/>
    </xf>
    <xf numFmtId="0" fontId="4" fillId="15" borderId="4" xfId="0" applyFont="1" applyFill="1" applyBorder="1">
      <alignment vertical="center"/>
    </xf>
    <xf numFmtId="0" fontId="4" fillId="15" borderId="6" xfId="0" applyFont="1" applyFill="1" applyBorder="1">
      <alignment vertical="center"/>
    </xf>
    <xf numFmtId="0" fontId="4" fillId="15" borderId="7" xfId="0" applyFont="1" applyFill="1" applyBorder="1">
      <alignment vertical="center"/>
    </xf>
    <xf numFmtId="0" fontId="4" fillId="15" borderId="3" xfId="0" applyFont="1" applyFill="1" applyBorder="1">
      <alignment vertical="center"/>
    </xf>
    <xf numFmtId="0" fontId="4" fillId="15" borderId="5" xfId="0" applyFont="1" applyFill="1" applyBorder="1">
      <alignment vertical="center"/>
    </xf>
    <xf numFmtId="0" fontId="4" fillId="15" borderId="8" xfId="0" applyFont="1" applyFill="1" applyBorder="1">
      <alignment vertical="center"/>
    </xf>
    <xf numFmtId="0" fontId="4" fillId="15" borderId="28" xfId="0" applyFont="1" applyFill="1" applyBorder="1">
      <alignment vertical="center"/>
    </xf>
    <xf numFmtId="0" fontId="4" fillId="15" borderId="29" xfId="0" applyFont="1" applyFill="1" applyBorder="1">
      <alignment vertical="center"/>
    </xf>
    <xf numFmtId="0" fontId="4" fillId="15" borderId="72" xfId="0" applyFont="1" applyFill="1" applyBorder="1">
      <alignment vertical="center"/>
    </xf>
    <xf numFmtId="0" fontId="4" fillId="15" borderId="120" xfId="0" applyFont="1" applyFill="1" applyBorder="1">
      <alignment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15" borderId="71" xfId="0" applyFont="1" applyFill="1" applyBorder="1">
      <alignment vertical="center"/>
    </xf>
    <xf numFmtId="0" fontId="4" fillId="15" borderId="44" xfId="0" applyFont="1" applyFill="1" applyBorder="1">
      <alignment vertical="center"/>
    </xf>
    <xf numFmtId="0" fontId="4" fillId="15" borderId="61" xfId="0" applyFont="1" applyFill="1" applyBorder="1" applyAlignment="1">
      <alignment horizontal="center" vertical="center"/>
    </xf>
    <xf numFmtId="0" fontId="4" fillId="15" borderId="122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7" fillId="15" borderId="24" xfId="0" applyFont="1" applyFill="1" applyBorder="1" applyAlignment="1">
      <alignment horizontal="center" vertical="center"/>
    </xf>
    <xf numFmtId="0" fontId="6" fillId="17" borderId="9" xfId="0" applyFont="1" applyFill="1" applyBorder="1">
      <alignment vertical="center"/>
    </xf>
    <xf numFmtId="0" fontId="6" fillId="17" borderId="10" xfId="0" applyFont="1" applyFill="1" applyBorder="1">
      <alignment vertical="center"/>
    </xf>
    <xf numFmtId="192" fontId="6" fillId="17" borderId="10" xfId="0" applyNumberFormat="1" applyFont="1" applyFill="1" applyBorder="1" applyAlignment="1">
      <alignment horizontal="center" vertical="center"/>
    </xf>
    <xf numFmtId="0" fontId="6" fillId="17" borderId="11" xfId="0" applyFont="1" applyFill="1" applyBorder="1">
      <alignment vertical="center"/>
    </xf>
    <xf numFmtId="215" fontId="5" fillId="2" borderId="12" xfId="0" applyNumberFormat="1" applyFont="1" applyFill="1" applyBorder="1">
      <alignment vertical="center"/>
    </xf>
    <xf numFmtId="14" fontId="5" fillId="2" borderId="12" xfId="0" applyNumberFormat="1" applyFont="1" applyFill="1" applyBorder="1">
      <alignment vertical="center"/>
    </xf>
    <xf numFmtId="14" fontId="5" fillId="2" borderId="25" xfId="0" applyNumberFormat="1" applyFont="1" applyFill="1" applyBorder="1">
      <alignment vertical="center"/>
    </xf>
    <xf numFmtId="14" fontId="10" fillId="2" borderId="12" xfId="0" applyNumberFormat="1" applyFont="1" applyFill="1" applyBorder="1">
      <alignment vertical="center"/>
    </xf>
    <xf numFmtId="14" fontId="10" fillId="2" borderId="25" xfId="0" applyNumberFormat="1" applyFont="1" applyFill="1" applyBorder="1">
      <alignment vertical="center"/>
    </xf>
    <xf numFmtId="10" fontId="10" fillId="2" borderId="25" xfId="1" applyNumberFormat="1" applyFont="1" applyFill="1" applyBorder="1" applyAlignment="1">
      <alignment horizontal="center" vertical="center"/>
    </xf>
    <xf numFmtId="10" fontId="10" fillId="2" borderId="12" xfId="1" applyNumberFormat="1" applyFont="1" applyFill="1" applyBorder="1" applyAlignment="1">
      <alignment horizontal="center" vertical="center"/>
    </xf>
    <xf numFmtId="10" fontId="10" fillId="2" borderId="55" xfId="1" applyNumberFormat="1" applyFont="1" applyFill="1" applyBorder="1" applyAlignment="1">
      <alignment horizontal="center" vertical="center"/>
    </xf>
    <xf numFmtId="10" fontId="5" fillId="2" borderId="25" xfId="1" applyNumberFormat="1" applyFont="1" applyFill="1" applyBorder="1" applyAlignment="1">
      <alignment horizontal="center" vertical="center"/>
    </xf>
    <xf numFmtId="10" fontId="5" fillId="2" borderId="12" xfId="1" applyNumberFormat="1" applyFont="1" applyFill="1" applyBorder="1" applyAlignment="1">
      <alignment horizontal="center" vertical="center"/>
    </xf>
    <xf numFmtId="10" fontId="5" fillId="2" borderId="55" xfId="1" applyNumberFormat="1" applyFont="1" applyFill="1" applyBorder="1" applyAlignment="1">
      <alignment horizontal="center" vertical="center"/>
    </xf>
    <xf numFmtId="9" fontId="10" fillId="2" borderId="12" xfId="0" applyNumberFormat="1" applyFont="1" applyFill="1" applyBorder="1" applyAlignment="1">
      <alignment horizontal="center" vertical="center"/>
    </xf>
    <xf numFmtId="0" fontId="5" fillId="2" borderId="24" xfId="0" applyFont="1" applyFill="1" applyBorder="1">
      <alignment vertical="center"/>
    </xf>
    <xf numFmtId="0" fontId="5" fillId="2" borderId="25" xfId="0" applyFont="1" applyFill="1" applyBorder="1">
      <alignment vertical="center"/>
    </xf>
    <xf numFmtId="0" fontId="10" fillId="2" borderId="24" xfId="0" applyFont="1" applyFill="1" applyBorder="1" applyAlignment="1">
      <alignment horizontal="center" vertical="center"/>
    </xf>
    <xf numFmtId="10" fontId="10" fillId="2" borderId="3" xfId="1" applyNumberFormat="1" applyFont="1" applyFill="1" applyBorder="1" applyAlignment="1">
      <alignment horizontal="center" vertical="center"/>
    </xf>
    <xf numFmtId="10" fontId="10" fillId="2" borderId="8" xfId="1" applyNumberFormat="1" applyFont="1" applyFill="1" applyBorder="1" applyAlignment="1">
      <alignment horizontal="center" vertical="center"/>
    </xf>
    <xf numFmtId="179" fontId="10" fillId="2" borderId="25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79" fontId="10" fillId="2" borderId="54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201" fontId="10" fillId="2" borderId="12" xfId="1" applyNumberFormat="1" applyFont="1" applyFill="1" applyBorder="1" applyAlignment="1">
      <alignment horizontal="center" vertical="center"/>
    </xf>
    <xf numFmtId="201" fontId="10" fillId="2" borderId="54" xfId="1" applyNumberFormat="1" applyFont="1" applyFill="1" applyBorder="1" applyAlignment="1">
      <alignment horizontal="center" vertical="center"/>
    </xf>
    <xf numFmtId="179" fontId="10" fillId="2" borderId="55" xfId="0" applyNumberFormat="1" applyFont="1" applyFill="1" applyBorder="1">
      <alignment vertical="center"/>
    </xf>
    <xf numFmtId="179" fontId="10" fillId="2" borderId="26" xfId="0" applyNumberFormat="1" applyFont="1" applyFill="1" applyBorder="1">
      <alignment vertical="center"/>
    </xf>
    <xf numFmtId="10" fontId="10" fillId="2" borderId="26" xfId="1" applyNumberFormat="1" applyFont="1" applyFill="1" applyBorder="1" applyAlignment="1">
      <alignment horizontal="center" vertical="center"/>
    </xf>
    <xf numFmtId="0" fontId="10" fillId="2" borderId="24" xfId="0" applyFont="1" applyFill="1" applyBorder="1">
      <alignment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horizontal="center" vertical="center"/>
    </xf>
    <xf numFmtId="9" fontId="10" fillId="0" borderId="24" xfId="1" applyFont="1" applyBorder="1" applyAlignment="1">
      <alignment horizontal="center" vertical="center"/>
    </xf>
    <xf numFmtId="179" fontId="10" fillId="2" borderId="25" xfId="0" applyNumberFormat="1" applyFont="1" applyFill="1" applyBorder="1">
      <alignment vertical="center"/>
    </xf>
    <xf numFmtId="179" fontId="10" fillId="2" borderId="12" xfId="0" applyNumberFormat="1" applyFont="1" applyFill="1" applyBorder="1">
      <alignment vertical="center"/>
    </xf>
    <xf numFmtId="10" fontId="6" fillId="2" borderId="24" xfId="1" applyNumberFormat="1" applyFont="1" applyFill="1" applyBorder="1" applyAlignment="1">
      <alignment horizontal="center" vertical="center"/>
    </xf>
    <xf numFmtId="0" fontId="6" fillId="2" borderId="24" xfId="0" applyFont="1" applyFill="1" applyBorder="1">
      <alignment vertical="center"/>
    </xf>
    <xf numFmtId="9" fontId="10" fillId="2" borderId="24" xfId="0" applyNumberFormat="1" applyFont="1" applyFill="1" applyBorder="1" applyAlignment="1">
      <alignment horizontal="center" vertical="center"/>
    </xf>
    <xf numFmtId="206" fontId="6" fillId="16" borderId="106" xfId="0" applyNumberFormat="1" applyFont="1" applyFill="1" applyBorder="1" applyAlignment="1">
      <alignment horizontal="center" vertical="center"/>
    </xf>
    <xf numFmtId="206" fontId="6" fillId="16" borderId="20" xfId="0" applyNumberFormat="1" applyFont="1" applyFill="1" applyBorder="1" applyAlignment="1">
      <alignment horizontal="center" vertical="center"/>
    </xf>
    <xf numFmtId="206" fontId="6" fillId="16" borderId="105" xfId="0" applyNumberFormat="1" applyFont="1" applyFill="1" applyBorder="1" applyAlignment="1">
      <alignment horizontal="center" vertical="center"/>
    </xf>
    <xf numFmtId="14" fontId="7" fillId="16" borderId="114" xfId="0" applyNumberFormat="1" applyFont="1" applyFill="1" applyBorder="1" applyAlignment="1">
      <alignment horizontal="center" vertical="center"/>
    </xf>
    <xf numFmtId="14" fontId="7" fillId="16" borderId="106" xfId="0" applyNumberFormat="1" applyFont="1" applyFill="1" applyBorder="1" applyAlignment="1">
      <alignment horizontal="center" vertical="center"/>
    </xf>
    <xf numFmtId="14" fontId="7" fillId="16" borderId="20" xfId="0" applyNumberFormat="1" applyFont="1" applyFill="1" applyBorder="1" applyAlignment="1">
      <alignment horizontal="center" vertical="center"/>
    </xf>
    <xf numFmtId="14" fontId="7" fillId="16" borderId="105" xfId="0" applyNumberFormat="1" applyFont="1" applyFill="1" applyBorder="1" applyAlignment="1">
      <alignment horizontal="center" vertical="center"/>
    </xf>
    <xf numFmtId="183" fontId="35" fillId="16" borderId="0" xfId="0" applyNumberFormat="1" applyFont="1" applyFill="1">
      <alignment vertical="center"/>
    </xf>
    <xf numFmtId="183" fontId="39" fillId="16" borderId="0" xfId="0" applyNumberFormat="1" applyFont="1" applyFill="1">
      <alignment vertical="center"/>
    </xf>
    <xf numFmtId="215" fontId="39" fillId="16" borderId="114" xfId="0" applyNumberFormat="1" applyFont="1" applyFill="1" applyBorder="1">
      <alignment vertical="center"/>
    </xf>
    <xf numFmtId="215" fontId="39" fillId="16" borderId="106" xfId="0" applyNumberFormat="1" applyFont="1" applyFill="1" applyBorder="1">
      <alignment vertical="center"/>
    </xf>
    <xf numFmtId="215" fontId="39" fillId="16" borderId="20" xfId="0" applyNumberFormat="1" applyFont="1" applyFill="1" applyBorder="1">
      <alignment vertical="center"/>
    </xf>
    <xf numFmtId="215" fontId="39" fillId="16" borderId="105" xfId="0" applyNumberFormat="1" applyFont="1" applyFill="1" applyBorder="1">
      <alignment vertical="center"/>
    </xf>
    <xf numFmtId="0" fontId="10" fillId="16" borderId="0" xfId="0" applyFont="1" applyFill="1">
      <alignment vertical="center"/>
    </xf>
    <xf numFmtId="0" fontId="11" fillId="16" borderId="13" xfId="0" applyFont="1" applyFill="1" applyBorder="1">
      <alignment vertical="center"/>
    </xf>
    <xf numFmtId="196" fontId="11" fillId="16" borderId="113" xfId="0" applyNumberFormat="1" applyFont="1" applyFill="1" applyBorder="1" applyAlignment="1">
      <alignment horizontal="center" vertical="center"/>
    </xf>
    <xf numFmtId="196" fontId="11" fillId="16" borderId="104" xfId="0" applyNumberFormat="1" applyFont="1" applyFill="1" applyBorder="1" applyAlignment="1">
      <alignment horizontal="center" vertical="center"/>
    </xf>
    <xf numFmtId="196" fontId="11" fillId="16" borderId="22" xfId="0" applyNumberFormat="1" applyFont="1" applyFill="1" applyBorder="1" applyAlignment="1">
      <alignment horizontal="center" vertical="center"/>
    </xf>
    <xf numFmtId="196" fontId="11" fillId="16" borderId="103" xfId="0" applyNumberFormat="1" applyFont="1" applyFill="1" applyBorder="1" applyAlignment="1">
      <alignment horizontal="center" vertical="center"/>
    </xf>
    <xf numFmtId="206" fontId="11" fillId="16" borderId="114" xfId="0" applyNumberFormat="1" applyFont="1" applyFill="1" applyBorder="1" applyAlignment="1">
      <alignment horizontal="center" vertical="center"/>
    </xf>
    <xf numFmtId="183" fontId="19" fillId="2" borderId="0" xfId="0" applyNumberFormat="1" applyFont="1" applyFill="1">
      <alignment vertical="center"/>
    </xf>
    <xf numFmtId="183" fontId="20" fillId="2" borderId="0" xfId="0" applyNumberFormat="1" applyFont="1" applyFill="1">
      <alignment vertical="center"/>
    </xf>
    <xf numFmtId="0" fontId="10" fillId="5" borderId="0" xfId="0" applyFont="1" applyFill="1">
      <alignment vertical="center"/>
    </xf>
    <xf numFmtId="183" fontId="35" fillId="5" borderId="0" xfId="0" applyNumberFormat="1" applyFont="1" applyFill="1">
      <alignment vertical="center"/>
    </xf>
    <xf numFmtId="183" fontId="6" fillId="2" borderId="0" xfId="0" applyNumberFormat="1" applyFont="1" applyFill="1" applyAlignment="1">
      <alignment horizontal="center" vertical="center"/>
    </xf>
    <xf numFmtId="183" fontId="4" fillId="2" borderId="115" xfId="0" applyNumberFormat="1" applyFont="1" applyFill="1" applyBorder="1">
      <alignment vertical="center"/>
    </xf>
    <xf numFmtId="183" fontId="4" fillId="2" borderId="108" xfId="0" applyNumberFormat="1" applyFont="1" applyFill="1" applyBorder="1">
      <alignment vertical="center"/>
    </xf>
    <xf numFmtId="183" fontId="4" fillId="2" borderId="14" xfId="0" applyNumberFormat="1" applyFont="1" applyFill="1" applyBorder="1">
      <alignment vertical="center"/>
    </xf>
    <xf numFmtId="183" fontId="4" fillId="2" borderId="107" xfId="0" applyNumberFormat="1" applyFont="1" applyFill="1" applyBorder="1">
      <alignment vertical="center"/>
    </xf>
    <xf numFmtId="183" fontId="20" fillId="5" borderId="116" xfId="0" applyNumberFormat="1" applyFont="1" applyFill="1" applyBorder="1">
      <alignment vertical="center"/>
    </xf>
    <xf numFmtId="183" fontId="20" fillId="5" borderId="110" xfId="0" applyNumberFormat="1" applyFont="1" applyFill="1" applyBorder="1">
      <alignment vertical="center"/>
    </xf>
    <xf numFmtId="183" fontId="20" fillId="5" borderId="17" xfId="0" applyNumberFormat="1" applyFont="1" applyFill="1" applyBorder="1">
      <alignment vertical="center"/>
    </xf>
    <xf numFmtId="183" fontId="20" fillId="5" borderId="109" xfId="0" applyNumberFormat="1" applyFont="1" applyFill="1" applyBorder="1">
      <alignment vertical="center"/>
    </xf>
    <xf numFmtId="183" fontId="20" fillId="5" borderId="7" xfId="0" applyNumberFormat="1" applyFont="1" applyFill="1" applyBorder="1">
      <alignment vertical="center"/>
    </xf>
    <xf numFmtId="183" fontId="19" fillId="5" borderId="7" xfId="0" applyNumberFormat="1" applyFont="1" applyFill="1" applyBorder="1">
      <alignment vertical="center"/>
    </xf>
    <xf numFmtId="183" fontId="12" fillId="2" borderId="7" xfId="0" applyNumberFormat="1" applyFont="1" applyFill="1" applyBorder="1">
      <alignment vertical="center"/>
    </xf>
    <xf numFmtId="183" fontId="70" fillId="5" borderId="7" xfId="0" applyNumberFormat="1" applyFont="1" applyFill="1" applyBorder="1">
      <alignment vertical="center"/>
    </xf>
    <xf numFmtId="183" fontId="61" fillId="5" borderId="7" xfId="0" applyNumberFormat="1" applyFont="1" applyFill="1" applyBorder="1">
      <alignment vertical="center"/>
    </xf>
    <xf numFmtId="183" fontId="62" fillId="5" borderId="7" xfId="0" applyNumberFormat="1" applyFont="1" applyFill="1" applyBorder="1">
      <alignment vertical="center"/>
    </xf>
    <xf numFmtId="183" fontId="71" fillId="5" borderId="7" xfId="0" applyNumberFormat="1" applyFont="1" applyFill="1" applyBorder="1">
      <alignment vertical="center"/>
    </xf>
    <xf numFmtId="183" fontId="72" fillId="5" borderId="7" xfId="0" applyNumberFormat="1" applyFont="1" applyFill="1" applyBorder="1">
      <alignment vertical="center"/>
    </xf>
    <xf numFmtId="183" fontId="63" fillId="5" borderId="116" xfId="0" applyNumberFormat="1" applyFont="1" applyFill="1" applyBorder="1">
      <alignment vertical="center"/>
    </xf>
    <xf numFmtId="183" fontId="63" fillId="5" borderId="110" xfId="0" applyNumberFormat="1" applyFont="1" applyFill="1" applyBorder="1">
      <alignment vertical="center"/>
    </xf>
    <xf numFmtId="183" fontId="63" fillId="5" borderId="17" xfId="0" applyNumberFormat="1" applyFont="1" applyFill="1" applyBorder="1">
      <alignment vertical="center"/>
    </xf>
    <xf numFmtId="183" fontId="63" fillId="5" borderId="109" xfId="0" applyNumberFormat="1" applyFont="1" applyFill="1" applyBorder="1">
      <alignment vertical="center"/>
    </xf>
    <xf numFmtId="183" fontId="61" fillId="5" borderId="0" xfId="0" applyNumberFormat="1" applyFont="1" applyFill="1">
      <alignment vertical="center"/>
    </xf>
    <xf numFmtId="183" fontId="62" fillId="5" borderId="0" xfId="0" applyNumberFormat="1" applyFont="1" applyFill="1">
      <alignment vertical="center"/>
    </xf>
    <xf numFmtId="183" fontId="73" fillId="5" borderId="0" xfId="0" applyNumberFormat="1" applyFont="1" applyFill="1">
      <alignment vertical="center"/>
    </xf>
    <xf numFmtId="183" fontId="63" fillId="5" borderId="0" xfId="0" applyNumberFormat="1" applyFont="1" applyFill="1">
      <alignment vertical="center"/>
    </xf>
    <xf numFmtId="183" fontId="74" fillId="5" borderId="115" xfId="0" applyNumberFormat="1" applyFont="1" applyFill="1" applyBorder="1">
      <alignment vertical="center"/>
    </xf>
    <xf numFmtId="183" fontId="74" fillId="5" borderId="108" xfId="0" applyNumberFormat="1" applyFont="1" applyFill="1" applyBorder="1">
      <alignment vertical="center"/>
    </xf>
    <xf numFmtId="183" fontId="74" fillId="5" borderId="14" xfId="0" applyNumberFormat="1" applyFont="1" applyFill="1" applyBorder="1">
      <alignment vertical="center"/>
    </xf>
    <xf numFmtId="183" fontId="74" fillId="5" borderId="107" xfId="0" applyNumberFormat="1" applyFont="1" applyFill="1" applyBorder="1">
      <alignment vertical="center"/>
    </xf>
    <xf numFmtId="183" fontId="73" fillId="5" borderId="7" xfId="0" applyNumberFormat="1" applyFont="1" applyFill="1" applyBorder="1">
      <alignment vertical="center"/>
    </xf>
    <xf numFmtId="183" fontId="63" fillId="5" borderId="7" xfId="0" applyNumberFormat="1" applyFont="1" applyFill="1" applyBorder="1">
      <alignment vertical="center"/>
    </xf>
    <xf numFmtId="183" fontId="74" fillId="5" borderId="116" xfId="0" applyNumberFormat="1" applyFont="1" applyFill="1" applyBorder="1">
      <alignment vertical="center"/>
    </xf>
    <xf numFmtId="183" fontId="74" fillId="5" borderId="110" xfId="0" applyNumberFormat="1" applyFont="1" applyFill="1" applyBorder="1">
      <alignment vertical="center"/>
    </xf>
    <xf numFmtId="183" fontId="74" fillId="5" borderId="17" xfId="0" applyNumberFormat="1" applyFont="1" applyFill="1" applyBorder="1">
      <alignment vertical="center"/>
    </xf>
    <xf numFmtId="183" fontId="74" fillId="5" borderId="109" xfId="0" applyNumberFormat="1" applyFont="1" applyFill="1" applyBorder="1">
      <alignment vertical="center"/>
    </xf>
    <xf numFmtId="183" fontId="74" fillId="5" borderId="7" xfId="0" applyNumberFormat="1" applyFont="1" applyFill="1" applyBorder="1">
      <alignment vertical="center"/>
    </xf>
    <xf numFmtId="183" fontId="64" fillId="5" borderId="116" xfId="0" applyNumberFormat="1" applyFont="1" applyFill="1" applyBorder="1">
      <alignment vertical="center"/>
    </xf>
    <xf numFmtId="183" fontId="64" fillId="5" borderId="110" xfId="0" applyNumberFormat="1" applyFont="1" applyFill="1" applyBorder="1">
      <alignment vertical="center"/>
    </xf>
    <xf numFmtId="183" fontId="64" fillId="5" borderId="17" xfId="0" applyNumberFormat="1" applyFont="1" applyFill="1" applyBorder="1">
      <alignment vertical="center"/>
    </xf>
    <xf numFmtId="183" fontId="64" fillId="5" borderId="109" xfId="0" applyNumberFormat="1" applyFont="1" applyFill="1" applyBorder="1">
      <alignment vertical="center"/>
    </xf>
    <xf numFmtId="183" fontId="75" fillId="5" borderId="7" xfId="0" applyNumberFormat="1" applyFont="1" applyFill="1" applyBorder="1">
      <alignment vertical="center"/>
    </xf>
    <xf numFmtId="0" fontId="68" fillId="5" borderId="7" xfId="0" applyFont="1" applyFill="1" applyBorder="1">
      <alignment vertical="center"/>
    </xf>
    <xf numFmtId="0" fontId="68" fillId="5" borderId="116" xfId="0" applyFont="1" applyFill="1" applyBorder="1">
      <alignment vertical="center"/>
    </xf>
    <xf numFmtId="0" fontId="68" fillId="5" borderId="110" xfId="0" applyFont="1" applyFill="1" applyBorder="1">
      <alignment vertical="center"/>
    </xf>
    <xf numFmtId="0" fontId="68" fillId="5" borderId="17" xfId="0" applyFont="1" applyFill="1" applyBorder="1">
      <alignment vertical="center"/>
    </xf>
    <xf numFmtId="0" fontId="68" fillId="5" borderId="109" xfId="0" applyFont="1" applyFill="1" applyBorder="1">
      <alignment vertical="center"/>
    </xf>
    <xf numFmtId="179" fontId="10" fillId="2" borderId="118" xfId="0" applyNumberFormat="1" applyFont="1" applyFill="1" applyBorder="1">
      <alignment vertical="center"/>
    </xf>
    <xf numFmtId="177" fontId="10" fillId="2" borderId="2" xfId="0" applyNumberFormat="1" applyFont="1" applyFill="1" applyBorder="1">
      <alignment vertical="center"/>
    </xf>
    <xf numFmtId="187" fontId="10" fillId="2" borderId="7" xfId="0" applyNumberFormat="1" applyFont="1" applyFill="1" applyBorder="1">
      <alignment vertical="center"/>
    </xf>
    <xf numFmtId="192" fontId="10" fillId="2" borderId="7" xfId="0" applyNumberFormat="1" applyFont="1" applyFill="1" applyBorder="1">
      <alignment vertical="center"/>
    </xf>
    <xf numFmtId="184" fontId="10" fillId="2" borderId="0" xfId="0" applyNumberFormat="1" applyFont="1" applyFill="1">
      <alignment vertical="center"/>
    </xf>
    <xf numFmtId="184" fontId="10" fillId="2" borderId="2" xfId="0" applyNumberFormat="1" applyFont="1" applyFill="1" applyBorder="1">
      <alignment vertical="center"/>
    </xf>
    <xf numFmtId="207" fontId="10" fillId="2" borderId="0" xfId="0" applyNumberFormat="1" applyFont="1" applyFill="1">
      <alignment vertical="center"/>
    </xf>
    <xf numFmtId="186" fontId="10" fillId="2" borderId="2" xfId="0" applyNumberFormat="1" applyFont="1" applyFill="1" applyBorder="1">
      <alignment vertical="center"/>
    </xf>
    <xf numFmtId="0" fontId="76" fillId="5" borderId="0" xfId="0" applyFont="1" applyFill="1">
      <alignment vertical="center"/>
    </xf>
    <xf numFmtId="0" fontId="68" fillId="2" borderId="0" xfId="0" applyFont="1" applyFill="1">
      <alignment vertical="center"/>
    </xf>
    <xf numFmtId="0" fontId="76" fillId="5" borderId="0" xfId="0" applyFont="1" applyFill="1" applyAlignment="1">
      <alignment horizontal="right" vertical="center"/>
    </xf>
    <xf numFmtId="0" fontId="35" fillId="2" borderId="0" xfId="0" applyFont="1" applyFill="1" applyAlignment="1">
      <alignment horizontal="center" vertical="center"/>
    </xf>
    <xf numFmtId="181" fontId="35" fillId="2" borderId="0" xfId="0" applyNumberFormat="1" applyFont="1" applyFill="1" applyAlignment="1">
      <alignment horizontal="center" vertical="center"/>
    </xf>
    <xf numFmtId="180" fontId="35" fillId="2" borderId="0" xfId="0" applyNumberFormat="1" applyFont="1" applyFill="1" applyAlignment="1">
      <alignment horizontal="center" vertical="center"/>
    </xf>
    <xf numFmtId="217" fontId="10" fillId="2" borderId="33" xfId="2" applyNumberFormat="1" applyFont="1" applyFill="1" applyBorder="1" applyAlignment="1">
      <alignment horizontal="center" vertical="center"/>
    </xf>
    <xf numFmtId="217" fontId="10" fillId="2" borderId="34" xfId="2" applyNumberFormat="1" applyFont="1" applyFill="1" applyBorder="1" applyAlignment="1">
      <alignment horizontal="center" vertical="center"/>
    </xf>
    <xf numFmtId="191" fontId="5" fillId="2" borderId="37" xfId="2" applyNumberFormat="1" applyFont="1" applyFill="1" applyBorder="1" applyAlignment="1">
      <alignment horizontal="center" vertical="center"/>
    </xf>
    <xf numFmtId="217" fontId="10" fillId="2" borderId="17" xfId="2" applyNumberFormat="1" applyFont="1" applyFill="1" applyBorder="1" applyAlignment="1">
      <alignment horizontal="center" vertical="center"/>
    </xf>
    <xf numFmtId="217" fontId="10" fillId="2" borderId="20" xfId="2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>
      <alignment vertical="center"/>
    </xf>
    <xf numFmtId="41" fontId="5" fillId="2" borderId="10" xfId="0" applyNumberFormat="1" applyFont="1" applyFill="1" applyBorder="1" applyAlignment="1">
      <alignment horizontal="right" vertical="center"/>
    </xf>
    <xf numFmtId="191" fontId="5" fillId="2" borderId="11" xfId="1" applyNumberFormat="1" applyFont="1" applyFill="1" applyBorder="1" applyAlignment="1">
      <alignment vertical="center"/>
    </xf>
    <xf numFmtId="0" fontId="6" fillId="2" borderId="5" xfId="0" applyFont="1" applyFill="1" applyBorder="1">
      <alignment vertical="center"/>
    </xf>
    <xf numFmtId="180" fontId="6" fillId="2" borderId="15" xfId="0" applyNumberFormat="1" applyFont="1" applyFill="1" applyBorder="1">
      <alignment vertical="center"/>
    </xf>
    <xf numFmtId="180" fontId="6" fillId="2" borderId="14" xfId="0" applyNumberFormat="1" applyFont="1" applyFill="1" applyBorder="1">
      <alignment vertical="center"/>
    </xf>
    <xf numFmtId="0" fontId="4" fillId="16" borderId="0" xfId="0" applyFont="1" applyFill="1" applyAlignment="1">
      <alignment horizontal="center" vertical="center"/>
    </xf>
    <xf numFmtId="179" fontId="5" fillId="16" borderId="0" xfId="0" applyNumberFormat="1" applyFont="1" applyFill="1">
      <alignment vertical="center"/>
    </xf>
    <xf numFmtId="0" fontId="4" fillId="16" borderId="5" xfId="0" applyFont="1" applyFill="1" applyBorder="1">
      <alignment vertical="center"/>
    </xf>
    <xf numFmtId="196" fontId="6" fillId="16" borderId="21" xfId="0" applyNumberFormat="1" applyFont="1" applyFill="1" applyBorder="1" applyAlignment="1">
      <alignment horizontal="center" vertical="center"/>
    </xf>
    <xf numFmtId="196" fontId="6" fillId="16" borderId="22" xfId="0" applyNumberFormat="1" applyFont="1" applyFill="1" applyBorder="1" applyAlignment="1">
      <alignment horizontal="center" vertical="center"/>
    </xf>
    <xf numFmtId="177" fontId="5" fillId="16" borderId="0" xfId="0" applyNumberFormat="1" applyFont="1" applyFill="1">
      <alignment vertical="center"/>
    </xf>
    <xf numFmtId="187" fontId="5" fillId="16" borderId="0" xfId="0" applyNumberFormat="1" applyFont="1" applyFill="1">
      <alignment vertical="center"/>
    </xf>
    <xf numFmtId="206" fontId="6" fillId="16" borderId="19" xfId="0" applyNumberFormat="1" applyFont="1" applyFill="1" applyBorder="1" applyAlignment="1">
      <alignment horizontal="center" vertical="center"/>
    </xf>
    <xf numFmtId="14" fontId="6" fillId="16" borderId="19" xfId="0" applyNumberFormat="1" applyFont="1" applyFill="1" applyBorder="1" applyAlignment="1">
      <alignment horizontal="center" vertical="center"/>
    </xf>
    <xf numFmtId="14" fontId="6" fillId="16" borderId="20" xfId="0" applyNumberFormat="1" applyFont="1" applyFill="1" applyBorder="1" applyAlignment="1">
      <alignment horizontal="center" vertical="center"/>
    </xf>
    <xf numFmtId="0" fontId="35" fillId="16" borderId="0" xfId="0" applyFont="1" applyFill="1">
      <alignment vertical="center"/>
    </xf>
    <xf numFmtId="0" fontId="39" fillId="16" borderId="0" xfId="0" applyFont="1" applyFill="1">
      <alignment vertical="center"/>
    </xf>
    <xf numFmtId="0" fontId="35" fillId="16" borderId="5" xfId="0" applyFont="1" applyFill="1" applyBorder="1">
      <alignment vertical="center"/>
    </xf>
    <xf numFmtId="215" fontId="39" fillId="16" borderId="19" xfId="0" applyNumberFormat="1" applyFont="1" applyFill="1" applyBorder="1">
      <alignment vertical="center"/>
    </xf>
    <xf numFmtId="194" fontId="5" fillId="2" borderId="10" xfId="0" applyNumberFormat="1" applyFont="1" applyFill="1" applyBorder="1" applyAlignment="1">
      <alignment horizontal="right" vertical="center"/>
    </xf>
    <xf numFmtId="194" fontId="5" fillId="2" borderId="11" xfId="1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right" vertical="center"/>
    </xf>
    <xf numFmtId="181" fontId="5" fillId="2" borderId="10" xfId="0" applyNumberFormat="1" applyFont="1" applyFill="1" applyBorder="1">
      <alignment vertical="center"/>
    </xf>
    <xf numFmtId="10" fontId="5" fillId="2" borderId="10" xfId="0" applyNumberFormat="1" applyFont="1" applyFill="1" applyBorder="1">
      <alignment vertical="center"/>
    </xf>
    <xf numFmtId="10" fontId="5" fillId="2" borderId="7" xfId="0" applyNumberFormat="1" applyFont="1" applyFill="1" applyBorder="1">
      <alignment vertical="center"/>
    </xf>
    <xf numFmtId="181" fontId="5" fillId="2" borderId="7" xfId="0" applyNumberFormat="1" applyFont="1" applyFill="1" applyBorder="1">
      <alignment vertical="center"/>
    </xf>
    <xf numFmtId="0" fontId="5" fillId="2" borderId="11" xfId="0" quotePrefix="1" applyFont="1" applyFill="1" applyBorder="1">
      <alignment vertical="center"/>
    </xf>
    <xf numFmtId="180" fontId="5" fillId="6" borderId="15" xfId="0" applyNumberFormat="1" applyFont="1" applyFill="1" applyBorder="1">
      <alignment vertical="center"/>
    </xf>
    <xf numFmtId="180" fontId="5" fillId="6" borderId="14" xfId="0" applyNumberFormat="1" applyFont="1" applyFill="1" applyBorder="1">
      <alignment vertical="center"/>
    </xf>
    <xf numFmtId="191" fontId="5" fillId="6" borderId="14" xfId="1" applyNumberFormat="1" applyFont="1" applyFill="1" applyBorder="1">
      <alignment vertical="center"/>
    </xf>
    <xf numFmtId="215" fontId="35" fillId="6" borderId="15" xfId="0" applyNumberFormat="1" applyFont="1" applyFill="1" applyBorder="1">
      <alignment vertical="center"/>
    </xf>
    <xf numFmtId="215" fontId="35" fillId="6" borderId="14" xfId="0" applyNumberFormat="1" applyFont="1" applyFill="1" applyBorder="1">
      <alignment vertical="center"/>
    </xf>
    <xf numFmtId="0" fontId="21" fillId="6" borderId="0" xfId="0" applyFont="1" applyFill="1">
      <alignment vertical="center"/>
    </xf>
    <xf numFmtId="192" fontId="35" fillId="6" borderId="15" xfId="0" applyNumberFormat="1" applyFont="1" applyFill="1" applyBorder="1">
      <alignment vertical="center"/>
    </xf>
    <xf numFmtId="192" fontId="35" fillId="6" borderId="14" xfId="0" applyNumberFormat="1" applyFont="1" applyFill="1" applyBorder="1">
      <alignment vertical="center"/>
    </xf>
    <xf numFmtId="10" fontId="5" fillId="2" borderId="10" xfId="0" applyNumberFormat="1" applyFont="1" applyFill="1" applyBorder="1" applyAlignment="1">
      <alignment horizontal="right" vertical="center"/>
    </xf>
    <xf numFmtId="181" fontId="5" fillId="2" borderId="10" xfId="0" applyNumberFormat="1" applyFont="1" applyFill="1" applyBorder="1" applyAlignment="1">
      <alignment horizontal="right" vertical="center"/>
    </xf>
    <xf numFmtId="181" fontId="5" fillId="2" borderId="7" xfId="0" applyNumberFormat="1" applyFont="1" applyFill="1" applyBorder="1" applyAlignment="1">
      <alignment horizontal="right" vertical="center"/>
    </xf>
    <xf numFmtId="183" fontId="5" fillId="6" borderId="0" xfId="0" applyNumberFormat="1" applyFont="1" applyFill="1" applyAlignment="1">
      <alignment horizontal="center" vertical="center"/>
    </xf>
    <xf numFmtId="183" fontId="5" fillId="6" borderId="5" xfId="0" applyNumberFormat="1" applyFont="1" applyFill="1" applyBorder="1" applyAlignment="1">
      <alignment horizontal="center" vertical="center"/>
    </xf>
    <xf numFmtId="183" fontId="21" fillId="6" borderId="0" xfId="0" applyNumberFormat="1" applyFont="1" applyFill="1">
      <alignment vertical="center"/>
    </xf>
    <xf numFmtId="180" fontId="5" fillId="6" borderId="0" xfId="0" applyNumberFormat="1" applyFont="1" applyFill="1" applyAlignment="1">
      <alignment horizontal="right" vertical="center"/>
    </xf>
    <xf numFmtId="183" fontId="5" fillId="6" borderId="0" xfId="0" applyNumberFormat="1" applyFont="1" applyFill="1">
      <alignment vertical="center"/>
    </xf>
    <xf numFmtId="183" fontId="35" fillId="6" borderId="0" xfId="0" applyNumberFormat="1" applyFont="1" applyFill="1">
      <alignment vertical="center"/>
    </xf>
    <xf numFmtId="2" fontId="5" fillId="6" borderId="0" xfId="0" applyNumberFormat="1" applyFont="1" applyFill="1">
      <alignment vertical="center"/>
    </xf>
    <xf numFmtId="41" fontId="5" fillId="6" borderId="0" xfId="0" applyNumberFormat="1" applyFont="1" applyFill="1" applyAlignment="1">
      <alignment horizontal="right" vertical="center"/>
    </xf>
    <xf numFmtId="191" fontId="5" fillId="6" borderId="5" xfId="1" applyNumberFormat="1" applyFont="1" applyFill="1" applyBorder="1" applyAlignment="1">
      <alignment vertical="center"/>
    </xf>
    <xf numFmtId="0" fontId="6" fillId="16" borderId="0" xfId="0" applyFont="1" applyFill="1">
      <alignment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5" xfId="0" applyFont="1" applyFill="1" applyBorder="1">
      <alignment vertical="center"/>
    </xf>
    <xf numFmtId="0" fontId="5" fillId="6" borderId="14" xfId="0" applyFont="1" applyFill="1" applyBorder="1">
      <alignment vertical="center"/>
    </xf>
    <xf numFmtId="2" fontId="5" fillId="2" borderId="118" xfId="0" applyNumberFormat="1" applyFont="1" applyFill="1" applyBorder="1">
      <alignment vertical="center"/>
    </xf>
    <xf numFmtId="41" fontId="5" fillId="2" borderId="118" xfId="0" applyNumberFormat="1" applyFont="1" applyFill="1" applyBorder="1" applyAlignment="1">
      <alignment horizontal="right" vertical="center"/>
    </xf>
    <xf numFmtId="191" fontId="5" fillId="2" borderId="119" xfId="1" applyNumberFormat="1" applyFont="1" applyFill="1" applyBorder="1" applyAlignment="1">
      <alignment vertical="center"/>
    </xf>
    <xf numFmtId="0" fontId="7" fillId="16" borderId="13" xfId="0" applyFont="1" applyFill="1" applyBorder="1">
      <alignment vertical="center"/>
    </xf>
    <xf numFmtId="196" fontId="7" fillId="16" borderId="21" xfId="0" applyNumberFormat="1" applyFont="1" applyFill="1" applyBorder="1" applyAlignment="1">
      <alignment horizontal="center" vertical="center"/>
    </xf>
    <xf numFmtId="196" fontId="7" fillId="16" borderId="22" xfId="0" applyNumberFormat="1" applyFont="1" applyFill="1" applyBorder="1" applyAlignment="1">
      <alignment horizontal="center" vertical="center"/>
    </xf>
    <xf numFmtId="14" fontId="7" fillId="16" borderId="19" xfId="0" applyNumberFormat="1" applyFont="1" applyFill="1" applyBorder="1" applyAlignment="1">
      <alignment horizontal="center" vertical="center"/>
    </xf>
    <xf numFmtId="0" fontId="7" fillId="16" borderId="130" xfId="0" applyFont="1" applyFill="1" applyBorder="1" applyAlignment="1">
      <alignment horizontal="center" vertical="center"/>
    </xf>
    <xf numFmtId="176" fontId="4" fillId="2" borderId="88" xfId="0" applyNumberFormat="1" applyFont="1" applyFill="1" applyBorder="1">
      <alignment vertical="center"/>
    </xf>
    <xf numFmtId="176" fontId="5" fillId="2" borderId="88" xfId="0" applyNumberFormat="1" applyFont="1" applyFill="1" applyBorder="1">
      <alignment vertical="center"/>
    </xf>
    <xf numFmtId="179" fontId="6" fillId="2" borderId="24" xfId="0" applyNumberFormat="1" applyFont="1" applyFill="1" applyBorder="1">
      <alignment vertical="center"/>
    </xf>
    <xf numFmtId="201" fontId="5" fillId="2" borderId="0" xfId="1" applyNumberFormat="1" applyFont="1" applyFill="1">
      <alignment vertical="center"/>
    </xf>
    <xf numFmtId="180" fontId="41" fillId="2" borderId="118" xfId="0" applyNumberFormat="1" applyFont="1" applyFill="1" applyBorder="1" applyAlignment="1">
      <alignment horizontal="center" vertical="center"/>
    </xf>
    <xf numFmtId="180" fontId="6" fillId="2" borderId="0" xfId="0" applyNumberFormat="1" applyFont="1" applyFill="1" applyAlignment="1">
      <alignment horizontal="center" vertical="center"/>
    </xf>
    <xf numFmtId="180" fontId="10" fillId="2" borderId="7" xfId="0" applyNumberFormat="1" applyFont="1" applyFill="1" applyBorder="1">
      <alignment vertical="center"/>
    </xf>
    <xf numFmtId="225" fontId="9" fillId="2" borderId="4" xfId="0" applyNumberFormat="1" applyFont="1" applyFill="1" applyBorder="1">
      <alignment vertical="center"/>
    </xf>
    <xf numFmtId="225" fontId="9" fillId="2" borderId="71" xfId="0" applyNumberFormat="1" applyFont="1" applyFill="1" applyBorder="1">
      <alignment vertical="center"/>
    </xf>
    <xf numFmtId="180" fontId="3" fillId="2" borderId="0" xfId="0" applyNumberFormat="1" applyFont="1" applyFill="1">
      <alignment vertical="center"/>
    </xf>
    <xf numFmtId="180" fontId="3" fillId="2" borderId="44" xfId="0" applyNumberFormat="1" applyFont="1" applyFill="1" applyBorder="1">
      <alignment vertical="center"/>
    </xf>
    <xf numFmtId="181" fontId="5" fillId="2" borderId="0" xfId="0" applyNumberFormat="1" applyFont="1" applyFill="1" applyAlignment="1">
      <alignment horizontal="center" vertical="center"/>
    </xf>
    <xf numFmtId="14" fontId="5" fillId="6" borderId="74" xfId="2" applyNumberFormat="1" applyFont="1" applyFill="1" applyBorder="1" applyAlignment="1">
      <alignment horizontal="center" vertical="center"/>
    </xf>
    <xf numFmtId="14" fontId="5" fillId="6" borderId="75" xfId="2" applyNumberFormat="1" applyFont="1" applyFill="1" applyBorder="1" applyAlignment="1">
      <alignment horizontal="center" vertical="center"/>
    </xf>
    <xf numFmtId="10" fontId="9" fillId="2" borderId="45" xfId="0" applyNumberFormat="1" applyFont="1" applyFill="1" applyBorder="1" applyAlignment="1">
      <alignment horizontal="center" vertical="center"/>
    </xf>
    <xf numFmtId="10" fontId="9" fillId="2" borderId="57" xfId="1" applyNumberFormat="1" applyFont="1" applyFill="1" applyBorder="1">
      <alignment vertical="center"/>
    </xf>
    <xf numFmtId="0" fontId="3" fillId="18" borderId="0" xfId="0" applyFont="1" applyFill="1">
      <alignment vertical="center"/>
    </xf>
    <xf numFmtId="180" fontId="3" fillId="18" borderId="12" xfId="0" applyNumberFormat="1" applyFont="1" applyFill="1" applyBorder="1">
      <alignment vertical="center"/>
    </xf>
    <xf numFmtId="10" fontId="3" fillId="18" borderId="12" xfId="0" applyNumberFormat="1" applyFont="1" applyFill="1" applyBorder="1">
      <alignment vertical="center"/>
    </xf>
    <xf numFmtId="208" fontId="3" fillId="18" borderId="4" xfId="0" applyNumberFormat="1" applyFont="1" applyFill="1" applyBorder="1">
      <alignment vertical="center"/>
    </xf>
    <xf numFmtId="209" fontId="2" fillId="18" borderId="4" xfId="0" applyNumberFormat="1" applyFont="1" applyFill="1" applyBorder="1">
      <alignment vertical="center"/>
    </xf>
    <xf numFmtId="210" fontId="9" fillId="18" borderId="4" xfId="0" applyNumberFormat="1" applyFont="1" applyFill="1" applyBorder="1">
      <alignment vertical="center"/>
    </xf>
    <xf numFmtId="0" fontId="3" fillId="18" borderId="0" xfId="0" applyFont="1" applyFill="1" applyAlignment="1">
      <alignment horizontal="right" vertical="center"/>
    </xf>
    <xf numFmtId="212" fontId="9" fillId="18" borderId="0" xfId="0" applyNumberFormat="1" applyFont="1" applyFill="1">
      <alignment vertical="center"/>
    </xf>
    <xf numFmtId="180" fontId="2" fillId="18" borderId="12" xfId="0" applyNumberFormat="1" applyFont="1" applyFill="1" applyBorder="1">
      <alignment vertical="center"/>
    </xf>
    <xf numFmtId="10" fontId="3" fillId="18" borderId="12" xfId="0" applyNumberFormat="1" applyFont="1" applyFill="1" applyBorder="1" applyAlignment="1">
      <alignment horizontal="right" vertical="center"/>
    </xf>
    <xf numFmtId="180" fontId="9" fillId="18" borderId="12" xfId="0" applyNumberFormat="1" applyFont="1" applyFill="1" applyBorder="1">
      <alignment vertical="center"/>
    </xf>
    <xf numFmtId="0" fontId="3" fillId="18" borderId="4" xfId="0" applyFont="1" applyFill="1" applyBorder="1">
      <alignment vertical="center"/>
    </xf>
    <xf numFmtId="205" fontId="10" fillId="18" borderId="0" xfId="0" applyNumberFormat="1" applyFont="1" applyFill="1">
      <alignment vertical="center"/>
    </xf>
    <xf numFmtId="0" fontId="4" fillId="18" borderId="0" xfId="0" applyFont="1" applyFill="1" applyAlignment="1">
      <alignment horizontal="center" vertical="center"/>
    </xf>
    <xf numFmtId="181" fontId="10" fillId="18" borderId="0" xfId="0" applyNumberFormat="1" applyFont="1" applyFill="1">
      <alignment vertical="center"/>
    </xf>
    <xf numFmtId="181" fontId="4" fillId="18" borderId="0" xfId="0" applyNumberFormat="1" applyFont="1" applyFill="1">
      <alignment vertical="center"/>
    </xf>
    <xf numFmtId="0" fontId="4" fillId="18" borderId="0" xfId="0" applyFont="1" applyFill="1">
      <alignment vertical="center"/>
    </xf>
    <xf numFmtId="203" fontId="2" fillId="18" borderId="4" xfId="0" applyNumberFormat="1" applyFont="1" applyFill="1" applyBorder="1">
      <alignment vertical="center"/>
    </xf>
    <xf numFmtId="10" fontId="3" fillId="18" borderId="0" xfId="0" applyNumberFormat="1" applyFont="1" applyFill="1">
      <alignment vertical="center"/>
    </xf>
    <xf numFmtId="203" fontId="9" fillId="18" borderId="4" xfId="0" applyNumberFormat="1" applyFont="1" applyFill="1" applyBorder="1">
      <alignment vertical="center"/>
    </xf>
    <xf numFmtId="10" fontId="9" fillId="18" borderId="0" xfId="0" applyNumberFormat="1" applyFont="1" applyFill="1">
      <alignment vertical="center"/>
    </xf>
    <xf numFmtId="10" fontId="10" fillId="18" borderId="0" xfId="1" applyNumberFormat="1" applyFont="1" applyFill="1">
      <alignment vertical="center"/>
    </xf>
    <xf numFmtId="180" fontId="5" fillId="18" borderId="12" xfId="0" applyNumberFormat="1" applyFont="1" applyFill="1" applyBorder="1">
      <alignment vertical="center"/>
    </xf>
    <xf numFmtId="10" fontId="4" fillId="18" borderId="12" xfId="0" applyNumberFormat="1" applyFont="1" applyFill="1" applyBorder="1">
      <alignment vertical="center"/>
    </xf>
    <xf numFmtId="0" fontId="4" fillId="18" borderId="0" xfId="0" applyFont="1" applyFill="1" applyAlignment="1">
      <alignment horizontal="right" vertical="center"/>
    </xf>
    <xf numFmtId="10" fontId="3" fillId="18" borderId="12" xfId="1" applyNumberFormat="1" applyFont="1" applyFill="1" applyBorder="1">
      <alignment vertical="center"/>
    </xf>
    <xf numFmtId="0" fontId="24" fillId="6" borderId="24" xfId="0" applyFont="1" applyFill="1" applyBorder="1">
      <alignment vertical="center"/>
    </xf>
    <xf numFmtId="0" fontId="24" fillId="6" borderId="24" xfId="0" quotePrefix="1" applyFont="1" applyFill="1" applyBorder="1" applyAlignment="1">
      <alignment horizontal="left" vertical="center" indent="1"/>
    </xf>
    <xf numFmtId="0" fontId="7" fillId="15" borderId="118" xfId="0" applyFont="1" applyFill="1" applyBorder="1">
      <alignment vertical="center"/>
    </xf>
    <xf numFmtId="0" fontId="24" fillId="15" borderId="12" xfId="0" applyFont="1" applyFill="1" applyBorder="1">
      <alignment vertical="center"/>
    </xf>
    <xf numFmtId="0" fontId="24" fillId="15" borderId="55" xfId="0" applyFont="1" applyFill="1" applyBorder="1">
      <alignment vertical="center"/>
    </xf>
    <xf numFmtId="224" fontId="10" fillId="2" borderId="0" xfId="0" applyNumberFormat="1" applyFont="1" applyFill="1" applyAlignment="1">
      <alignment horizontal="center" vertical="center"/>
    </xf>
    <xf numFmtId="0" fontId="37" fillId="14" borderId="12" xfId="0" applyFont="1" applyFill="1" applyBorder="1" applyAlignment="1">
      <alignment horizontal="center" vertical="center"/>
    </xf>
    <xf numFmtId="191" fontId="10" fillId="2" borderId="12" xfId="1" applyNumberFormat="1" applyFont="1" applyFill="1" applyBorder="1" applyAlignment="1">
      <alignment horizontal="center" vertical="center"/>
    </xf>
    <xf numFmtId="191" fontId="10" fillId="2" borderId="55" xfId="1" applyNumberFormat="1" applyFont="1" applyFill="1" applyBorder="1" applyAlignment="1">
      <alignment horizontal="center" vertical="center"/>
    </xf>
    <xf numFmtId="223" fontId="37" fillId="14" borderId="12" xfId="0" applyNumberFormat="1" applyFont="1" applyFill="1" applyBorder="1" applyAlignment="1">
      <alignment horizontal="center" vertical="center"/>
    </xf>
    <xf numFmtId="0" fontId="41" fillId="19" borderId="118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34" xfId="0" applyFill="1" applyBorder="1">
      <alignment vertical="center"/>
    </xf>
    <xf numFmtId="0" fontId="0" fillId="20" borderId="135" xfId="0" applyFill="1" applyBorder="1">
      <alignment vertical="center"/>
    </xf>
    <xf numFmtId="0" fontId="0" fillId="2" borderId="135" xfId="0" applyFill="1" applyBorder="1">
      <alignment vertical="center"/>
    </xf>
    <xf numFmtId="0" fontId="0" fillId="2" borderId="136" xfId="0" applyFill="1" applyBorder="1">
      <alignment vertical="center"/>
    </xf>
    <xf numFmtId="0" fontId="0" fillId="20" borderId="136" xfId="0" applyFill="1" applyBorder="1">
      <alignment vertical="center"/>
    </xf>
    <xf numFmtId="0" fontId="0" fillId="20" borderId="134" xfId="0" applyFill="1" applyBorder="1">
      <alignment vertical="center"/>
    </xf>
    <xf numFmtId="0" fontId="77" fillId="2" borderId="0" xfId="0" applyFont="1" applyFill="1">
      <alignment vertical="center"/>
    </xf>
    <xf numFmtId="0" fontId="0" fillId="2" borderId="0" xfId="0" applyFill="1">
      <alignment vertical="center"/>
    </xf>
    <xf numFmtId="0" fontId="78" fillId="2" borderId="0" xfId="0" applyFont="1" applyFill="1">
      <alignment vertical="center"/>
    </xf>
    <xf numFmtId="0" fontId="79" fillId="2" borderId="6" xfId="0" applyFont="1" applyFill="1" applyBorder="1" applyAlignment="1">
      <alignment horizontal="center" vertical="center"/>
    </xf>
    <xf numFmtId="0" fontId="79" fillId="2" borderId="7" xfId="0" applyFont="1" applyFill="1" applyBorder="1" applyAlignment="1">
      <alignment horizontal="center" vertical="center"/>
    </xf>
    <xf numFmtId="0" fontId="79" fillId="2" borderId="8" xfId="0" applyFont="1" applyFill="1" applyBorder="1" applyAlignment="1">
      <alignment horizontal="center" vertical="center"/>
    </xf>
    <xf numFmtId="0" fontId="80" fillId="2" borderId="25" xfId="0" applyFont="1" applyFill="1" applyBorder="1">
      <alignment vertical="center"/>
    </xf>
    <xf numFmtId="0" fontId="78" fillId="2" borderId="133" xfId="0" applyFont="1" applyFill="1" applyBorder="1">
      <alignment vertical="center"/>
    </xf>
    <xf numFmtId="0" fontId="78" fillId="2" borderId="26" xfId="0" applyFont="1" applyFill="1" applyBorder="1">
      <alignment vertical="center"/>
    </xf>
    <xf numFmtId="0" fontId="3" fillId="18" borderId="4" xfId="0" applyFont="1" applyFill="1" applyBorder="1" applyAlignment="1">
      <alignment horizontal="center" vertical="center"/>
    </xf>
    <xf numFmtId="211" fontId="3" fillId="2" borderId="4" xfId="0" applyNumberFormat="1" applyFont="1" applyFill="1" applyBorder="1">
      <alignment vertical="center"/>
    </xf>
    <xf numFmtId="43" fontId="4" fillId="2" borderId="0" xfId="0" applyNumberFormat="1" applyFont="1" applyFill="1">
      <alignment vertical="center"/>
    </xf>
    <xf numFmtId="10" fontId="55" fillId="21" borderId="0" xfId="1" applyNumberFormat="1" applyFont="1" applyFill="1" applyBorder="1" applyAlignment="1">
      <alignment horizontal="center" vertical="center"/>
    </xf>
    <xf numFmtId="41" fontId="3" fillId="2" borderId="0" xfId="2" applyFont="1" applyFill="1">
      <alignment vertical="center"/>
    </xf>
    <xf numFmtId="9" fontId="4" fillId="2" borderId="0" xfId="1" applyFont="1" applyFill="1">
      <alignment vertical="center"/>
    </xf>
    <xf numFmtId="210" fontId="2" fillId="2" borderId="4" xfId="0" applyNumberFormat="1" applyFont="1" applyFill="1" applyBorder="1">
      <alignment vertical="center"/>
    </xf>
    <xf numFmtId="10" fontId="3" fillId="2" borderId="4" xfId="0" applyNumberFormat="1" applyFont="1" applyFill="1" applyBorder="1">
      <alignment vertical="center"/>
    </xf>
    <xf numFmtId="10" fontId="3" fillId="2" borderId="54" xfId="0" applyNumberFormat="1" applyFont="1" applyFill="1" applyBorder="1" applyAlignment="1">
      <alignment horizontal="right" vertical="center"/>
    </xf>
    <xf numFmtId="10" fontId="3" fillId="2" borderId="70" xfId="0" applyNumberFormat="1" applyFont="1" applyFill="1" applyBorder="1">
      <alignment vertical="center"/>
    </xf>
    <xf numFmtId="180" fontId="2" fillId="2" borderId="55" xfId="0" applyNumberFormat="1" applyFont="1" applyFill="1" applyBorder="1">
      <alignment vertical="center"/>
    </xf>
    <xf numFmtId="210" fontId="9" fillId="2" borderId="71" xfId="0" applyNumberFormat="1" applyFont="1" applyFill="1" applyBorder="1">
      <alignment vertical="center"/>
    </xf>
    <xf numFmtId="212" fontId="9" fillId="2" borderId="44" xfId="0" applyNumberFormat="1" applyFont="1" applyFill="1" applyBorder="1">
      <alignment vertical="center"/>
    </xf>
    <xf numFmtId="180" fontId="5" fillId="14" borderId="17" xfId="0" applyNumberFormat="1" applyFont="1" applyFill="1" applyBorder="1">
      <alignment vertical="center"/>
    </xf>
    <xf numFmtId="191" fontId="4" fillId="2" borderId="0" xfId="1" applyNumberFormat="1" applyFont="1" applyFill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226" fontId="3" fillId="2" borderId="0" xfId="2" applyNumberFormat="1" applyFont="1" applyFill="1">
      <alignment vertical="center"/>
    </xf>
    <xf numFmtId="180" fontId="10" fillId="2" borderId="12" xfId="0" applyNumberFormat="1" applyFont="1" applyFill="1" applyBorder="1">
      <alignment vertical="center"/>
    </xf>
    <xf numFmtId="205" fontId="5" fillId="2" borderId="0" xfId="0" applyNumberFormat="1" applyFont="1" applyFill="1">
      <alignment vertical="center"/>
    </xf>
    <xf numFmtId="44" fontId="3" fillId="2" borderId="0" xfId="0" applyNumberFormat="1" applyFont="1" applyFill="1">
      <alignment vertical="center"/>
    </xf>
    <xf numFmtId="0" fontId="6" fillId="16" borderId="130" xfId="0" applyFont="1" applyFill="1" applyBorder="1" applyAlignment="1">
      <alignment horizontal="center" vertical="center"/>
    </xf>
    <xf numFmtId="0" fontId="6" fillId="16" borderId="128" xfId="0" applyFont="1" applyFill="1" applyBorder="1" applyAlignment="1">
      <alignment horizontal="center" vertical="center"/>
    </xf>
    <xf numFmtId="0" fontId="7" fillId="16" borderId="130" xfId="0" applyFont="1" applyFill="1" applyBorder="1" applyAlignment="1">
      <alignment horizontal="center" vertical="center"/>
    </xf>
    <xf numFmtId="0" fontId="7" fillId="16" borderId="128" xfId="0" applyFont="1" applyFill="1" applyBorder="1" applyAlignment="1">
      <alignment horizontal="center" vertical="center"/>
    </xf>
    <xf numFmtId="0" fontId="79" fillId="2" borderId="2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16" borderId="79" xfId="0" applyFont="1" applyFill="1" applyBorder="1" applyAlignment="1">
      <alignment horizontal="center" vertical="center"/>
    </xf>
    <xf numFmtId="0" fontId="6" fillId="16" borderId="80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188" fontId="6" fillId="16" borderId="6" xfId="0" applyNumberFormat="1" applyFont="1" applyFill="1" applyBorder="1" applyAlignment="1">
      <alignment horizontal="center" vertical="center"/>
    </xf>
    <xf numFmtId="188" fontId="6" fillId="16" borderId="8" xfId="0" applyNumberFormat="1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18" xfId="0" applyFont="1" applyFill="1" applyBorder="1" applyAlignment="1">
      <alignment horizontal="center" vertical="center"/>
    </xf>
    <xf numFmtId="0" fontId="6" fillId="16" borderId="3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/>
    </xf>
    <xf numFmtId="0" fontId="6" fillId="16" borderId="43" xfId="0" applyFont="1" applyFill="1" applyBorder="1" applyAlignment="1">
      <alignment horizontal="center" vertical="center"/>
    </xf>
    <xf numFmtId="0" fontId="6" fillId="16" borderId="35" xfId="0" applyFont="1" applyFill="1" applyBorder="1" applyAlignment="1">
      <alignment horizontal="center" vertical="center"/>
    </xf>
    <xf numFmtId="0" fontId="6" fillId="16" borderId="81" xfId="0" applyFont="1" applyFill="1" applyBorder="1" applyAlignment="1">
      <alignment horizontal="center" vertical="center"/>
    </xf>
    <xf numFmtId="0" fontId="6" fillId="16" borderId="8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9" borderId="2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4" fillId="16" borderId="24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18" xfId="0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4" fillId="15" borderId="120" xfId="0" applyFont="1" applyFill="1" applyBorder="1">
      <alignment vertical="center"/>
    </xf>
    <xf numFmtId="0" fontId="4" fillId="15" borderId="121" xfId="0" applyFont="1" applyFill="1" applyBorder="1">
      <alignment vertical="center"/>
    </xf>
    <xf numFmtId="0" fontId="4" fillId="15" borderId="122" xfId="0" applyFont="1" applyFill="1" applyBorder="1">
      <alignment vertical="center"/>
    </xf>
    <xf numFmtId="0" fontId="7" fillId="3" borderId="84" xfId="0" applyFont="1" applyFill="1" applyBorder="1" applyAlignment="1">
      <alignment horizontal="center" vertical="center"/>
    </xf>
    <xf numFmtId="0" fontId="7" fillId="3" borderId="85" xfId="0" applyFont="1" applyFill="1" applyBorder="1" applyAlignment="1">
      <alignment horizontal="center" vertical="center"/>
    </xf>
    <xf numFmtId="0" fontId="7" fillId="3" borderId="86" xfId="0" applyFont="1" applyFill="1" applyBorder="1" applyAlignment="1">
      <alignment horizontal="center" vertical="center"/>
    </xf>
    <xf numFmtId="0" fontId="7" fillId="3" borderId="87" xfId="0" applyFont="1" applyFill="1" applyBorder="1" applyAlignment="1">
      <alignment horizontal="center" vertical="center"/>
    </xf>
  </cellXfs>
  <cellStyles count="13">
    <cellStyle name="백분율" xfId="1" builtinId="5"/>
    <cellStyle name="백분율 2" xfId="3" xr:uid="{00000000-0005-0000-0000-000001000000}"/>
    <cellStyle name="백분율 3" xfId="12" xr:uid="{00000000-0005-0000-0000-000002000000}"/>
    <cellStyle name="쉼표 [0]" xfId="2" builtinId="6"/>
    <cellStyle name="쉼표 [0] 2" xfId="4" xr:uid="{00000000-0005-0000-0000-000004000000}"/>
    <cellStyle name="쉼표 [0] 2 2" xfId="5" xr:uid="{00000000-0005-0000-0000-000005000000}"/>
    <cellStyle name="쉼표 [0] 3" xfId="6" xr:uid="{00000000-0005-0000-0000-000006000000}"/>
    <cellStyle name="쉼표 [0] 4" xfId="11" xr:uid="{00000000-0005-0000-0000-000007000000}"/>
    <cellStyle name="표준" xfId="0" builtinId="0"/>
    <cellStyle name="표준 2" xfId="7" xr:uid="{00000000-0005-0000-0000-000009000000}"/>
    <cellStyle name="표준 2 2" xfId="10" xr:uid="{00000000-0005-0000-0000-00000A000000}"/>
    <cellStyle name="표준 3" xfId="8" xr:uid="{00000000-0005-0000-0000-00000B000000}"/>
    <cellStyle name="표준 4" xfId="9" xr:uid="{00000000-0005-0000-0000-00000C000000}"/>
  </cellStyles>
  <dxfs count="3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mruColors>
      <color rgb="FF2537E7"/>
      <color rgb="FFE5304F"/>
      <color rgb="FF76CCC2"/>
      <color rgb="FF009591"/>
      <color rgb="FF190EF2"/>
      <color rgb="FF241CBE"/>
      <color rgb="FF160CE2"/>
      <color rgb="FF2315D9"/>
      <color rgb="FF0F0FE7"/>
      <color rgb="FF142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303-4C02-9201-AE370B15317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303-4C02-9201-AE370B1531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+mn-ea"/>
                    <a:ea typeface="+mn-ea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('투자자배당(FY)'!$F$56:$F$60,'투자자배당(FY)'!$F$66,'투자자배당(FY)'!$F$67)</c:f>
              <c:strCache>
                <c:ptCount val="7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  <c:pt idx="6">
                  <c:v>매각차익포함</c:v>
                </c:pt>
              </c:strCache>
            </c:strRef>
          </c:cat>
          <c:val>
            <c:numRef>
              <c:f>('투자자배당(FY)'!$L$56:$L$60,'투자자배당(FY)'!$L$66,'투자자배당(FY)'!$L$67)</c:f>
              <c:numCache>
                <c:formatCode>0.00%</c:formatCode>
                <c:ptCount val="7"/>
                <c:pt idx="0">
                  <c:v>7.1761709948160515E-2</c:v>
                </c:pt>
                <c:pt idx="1">
                  <c:v>7.2930232576090201E-2</c:v>
                </c:pt>
                <c:pt idx="2">
                  <c:v>0.10027017441615724</c:v>
                </c:pt>
                <c:pt idx="3">
                  <c:v>0.10554005119362615</c:v>
                </c:pt>
                <c:pt idx="4">
                  <c:v>0.1092177385402201</c:v>
                </c:pt>
                <c:pt idx="5">
                  <c:v>9.1943981334850849E-2</c:v>
                </c:pt>
                <c:pt idx="6">
                  <c:v>0.14978202716468245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A-6F40-900F-91ADEBBF9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65248"/>
        <c:axId val="128975232"/>
      </c:barChart>
      <c:catAx>
        <c:axId val="12896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ea"/>
                <a:ea typeface="+mn-ea"/>
              </a:defRPr>
            </a:pPr>
            <a:endParaRPr lang="ko-KR"/>
          </a:p>
        </c:txPr>
        <c:crossAx val="128975232"/>
        <c:crosses val="autoZero"/>
        <c:auto val="1"/>
        <c:lblAlgn val="ctr"/>
        <c:lblOffset val="100"/>
        <c:noMultiLvlLbl val="0"/>
      </c:catAx>
      <c:valAx>
        <c:axId val="128975232"/>
        <c:scaling>
          <c:orientation val="minMax"/>
          <c:min val="0"/>
        </c:scaling>
        <c:delete val="1"/>
        <c:axPos val="l"/>
        <c:numFmt formatCode="0.00%" sourceLinked="1"/>
        <c:majorTickMark val="out"/>
        <c:minorTickMark val="none"/>
        <c:tickLblPos val="none"/>
        <c:crossAx val="128965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25F-4BD6-AA12-6111051A52F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25F-4BD6-AA12-6111051A52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('투자자배당(FY)'!$F$56:$F$60,'투자자배당(FY)'!$F$66,'투자자배당(FY)'!$F$67)</c:f>
              <c:strCache>
                <c:ptCount val="7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  <c:pt idx="6">
                  <c:v>매각차익포함</c:v>
                </c:pt>
              </c:strCache>
            </c:strRef>
          </c:cat>
          <c:val>
            <c:numRef>
              <c:f>('투자자배당(FY)'!$J$56:$J$60,'투자자배당(FY)'!$J$66,'투자자배당(FY)'!$J$67)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2-9B45-BC1C-172B421B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997248"/>
        <c:axId val="128998784"/>
      </c:barChart>
      <c:catAx>
        <c:axId val="12899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28998784"/>
        <c:crosses val="autoZero"/>
        <c:auto val="1"/>
        <c:lblAlgn val="ctr"/>
        <c:lblOffset val="100"/>
        <c:noMultiLvlLbl val="0"/>
      </c:catAx>
      <c:valAx>
        <c:axId val="128998784"/>
        <c:scaling>
          <c:orientation val="minMax"/>
          <c:max val="0.15000000000000024"/>
          <c:min val="0"/>
        </c:scaling>
        <c:delete val="1"/>
        <c:axPos val="l"/>
        <c:numFmt formatCode="0.00%" sourceLinked="1"/>
        <c:majorTickMark val="out"/>
        <c:minorTickMark val="none"/>
        <c:tickLblPos val="none"/>
        <c:crossAx val="12899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6CCC2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1-F130-430D-9BA1-EAAC891549D3}"/>
              </c:ext>
            </c:extLst>
          </c:dPt>
          <c:dPt>
            <c:idx val="6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3-F130-430D-9BA1-EAAC891549D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('투자자배당(FY)'!$F$56:$F$60,'투자자배당(FY)'!$F$66,'투자자배당(FY)'!$F$67)</c:f>
              <c:strCache>
                <c:ptCount val="7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  <c:pt idx="6">
                  <c:v>매각차익포함</c:v>
                </c:pt>
              </c:strCache>
            </c:strRef>
          </c:cat>
          <c:val>
            <c:numRef>
              <c:f>('투자자배당(FY)'!$H$56:$H$60,'투자자배당(FY)'!$H$66,'투자자배당(FY)'!$H$67)</c:f>
              <c:numCache>
                <c:formatCode>0.00%</c:formatCode>
                <c:ptCount val="7"/>
                <c:pt idx="0">
                  <c:v>7.1761709948160515E-2</c:v>
                </c:pt>
                <c:pt idx="1">
                  <c:v>7.2930232576090201E-2</c:v>
                </c:pt>
                <c:pt idx="2">
                  <c:v>0.10027017441615724</c:v>
                </c:pt>
                <c:pt idx="3">
                  <c:v>0.10554005119362615</c:v>
                </c:pt>
                <c:pt idx="4">
                  <c:v>0.1092177385402201</c:v>
                </c:pt>
                <c:pt idx="5">
                  <c:v>9.1943981334850849E-2</c:v>
                </c:pt>
                <c:pt idx="6">
                  <c:v>0.14978202716468245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9-DB4E-AA9A-1AF2BFAB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536512"/>
        <c:axId val="251538048"/>
      </c:barChart>
      <c:catAx>
        <c:axId val="25153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51538048"/>
        <c:crosses val="autoZero"/>
        <c:auto val="1"/>
        <c:lblAlgn val="ctr"/>
        <c:lblOffset val="100"/>
        <c:noMultiLvlLbl val="0"/>
      </c:catAx>
      <c:valAx>
        <c:axId val="25153804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one"/>
        <c:crossAx val="25153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D25F-4BD6-AA12-6111051A52F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25F-4BD6-AA12-6111051A52F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('투자자배당(FY)'!$F$56:$F$60,'투자자배당(FY)'!$F$66,'투자자배당(FY)'!$F$67)</c:f>
              <c:strCache>
                <c:ptCount val="7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  <c:pt idx="6">
                  <c:v>매각차익포함</c:v>
                </c:pt>
              </c:strCache>
            </c:strRef>
          </c:cat>
          <c:val>
            <c:numRef>
              <c:f>('투자자배당(FY)'!$J$56:$J$60,'투자자배당(FY)'!$J$66,'투자자배당(FY)'!$J$67)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2-9B45-BC1C-172B421B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855232"/>
        <c:axId val="251856768"/>
      </c:barChart>
      <c:catAx>
        <c:axId val="25185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51856768"/>
        <c:crosses val="autoZero"/>
        <c:auto val="1"/>
        <c:lblAlgn val="ctr"/>
        <c:lblOffset val="100"/>
        <c:noMultiLvlLbl val="0"/>
      </c:catAx>
      <c:valAx>
        <c:axId val="251856768"/>
        <c:scaling>
          <c:orientation val="minMax"/>
          <c:max val="0.15000000000000024"/>
          <c:min val="0"/>
        </c:scaling>
        <c:delete val="1"/>
        <c:axPos val="l"/>
        <c:numFmt formatCode="0.00%" sourceLinked="1"/>
        <c:majorTickMark val="out"/>
        <c:minorTickMark val="none"/>
        <c:tickLblPos val="none"/>
        <c:crossAx val="251855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6CCC2"/>
            </a:solidFill>
          </c:spPr>
          <c:invertIfNegative val="0"/>
          <c:dPt>
            <c:idx val="5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1-EB30-4C0F-91A6-CF47CAE5C841}"/>
              </c:ext>
            </c:extLst>
          </c:dPt>
          <c:dPt>
            <c:idx val="6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3-EB30-4C0F-91A6-CF47CAE5C84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('투자자배당(FY)'!$F$56:$F$60,'투자자배당(FY)'!$F$66,'투자자배당(FY)'!$F$67)</c:f>
              <c:strCache>
                <c:ptCount val="7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  <c:pt idx="6">
                  <c:v>매각차익포함</c:v>
                </c:pt>
              </c:strCache>
            </c:strRef>
          </c:cat>
          <c:val>
            <c:numRef>
              <c:f>('투자자배당(FY)'!$L$56:$L$60,'투자자배당(FY)'!$L$66,'투자자배당(FY)'!$L$67)</c:f>
              <c:numCache>
                <c:formatCode>0.00%</c:formatCode>
                <c:ptCount val="7"/>
                <c:pt idx="0">
                  <c:v>7.1761709948160515E-2</c:v>
                </c:pt>
                <c:pt idx="1">
                  <c:v>7.2930232576090201E-2</c:v>
                </c:pt>
                <c:pt idx="2">
                  <c:v>0.10027017441615724</c:v>
                </c:pt>
                <c:pt idx="3">
                  <c:v>0.10554005119362615</c:v>
                </c:pt>
                <c:pt idx="4">
                  <c:v>0.1092177385402201</c:v>
                </c:pt>
                <c:pt idx="5">
                  <c:v>9.1943981334850849E-2</c:v>
                </c:pt>
                <c:pt idx="6">
                  <c:v>0.14978202716468245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9-9C43-AAD6-8070AF60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886976"/>
        <c:axId val="251892864"/>
      </c:barChart>
      <c:catAx>
        <c:axId val="25188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51892864"/>
        <c:crosses val="autoZero"/>
        <c:auto val="1"/>
        <c:lblAlgn val="ctr"/>
        <c:lblOffset val="100"/>
        <c:noMultiLvlLbl val="0"/>
      </c:catAx>
      <c:valAx>
        <c:axId val="251892864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one"/>
        <c:crossAx val="251886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959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76CCC2"/>
              </a:solidFill>
            </c:spPr>
            <c:extLst>
              <c:ext xmlns:c16="http://schemas.microsoft.com/office/drawing/2014/chart" uri="{C3380CC4-5D6E-409C-BE32-E72D297353CC}">
                <c16:uniqueId val="{00000001-577D-4441-B10B-0710B1B16940}"/>
              </c:ext>
            </c:extLst>
          </c:dPt>
          <c:dPt>
            <c:idx val="1"/>
            <c:invertIfNegative val="0"/>
            <c:bubble3D val="0"/>
            <c:spPr>
              <a:solidFill>
                <a:srgbClr val="76CCC2"/>
              </a:solidFill>
            </c:spPr>
            <c:extLst>
              <c:ext xmlns:c16="http://schemas.microsoft.com/office/drawing/2014/chart" uri="{C3380CC4-5D6E-409C-BE32-E72D297353CC}">
                <c16:uniqueId val="{00000003-577D-4441-B10B-0710B1B16940}"/>
              </c:ext>
            </c:extLst>
          </c:dPt>
          <c:dPt>
            <c:idx val="2"/>
            <c:invertIfNegative val="0"/>
            <c:bubble3D val="0"/>
            <c:spPr>
              <a:solidFill>
                <a:srgbClr val="76CCC2"/>
              </a:solidFill>
            </c:spPr>
            <c:extLst>
              <c:ext xmlns:c16="http://schemas.microsoft.com/office/drawing/2014/chart" uri="{C3380CC4-5D6E-409C-BE32-E72D297353CC}">
                <c16:uniqueId val="{00000005-577D-4441-B10B-0710B1B16940}"/>
              </c:ext>
            </c:extLst>
          </c:dPt>
          <c:dPt>
            <c:idx val="3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7-577D-4441-B10B-0710B1B16940}"/>
              </c:ext>
            </c:extLst>
          </c:dPt>
          <c:dPt>
            <c:idx val="4"/>
            <c:invertIfNegative val="0"/>
            <c:bubble3D val="0"/>
            <c:spPr>
              <a:solidFill>
                <a:srgbClr val="E5304F"/>
              </a:solidFill>
            </c:spPr>
            <c:extLst>
              <c:ext xmlns:c16="http://schemas.microsoft.com/office/drawing/2014/chart" uri="{C3380CC4-5D6E-409C-BE32-E72D297353CC}">
                <c16:uniqueId val="{00000009-577D-4441-B10B-0710B1B1694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('투자자배당(FY)'!$F$56:$F$58,'투자자배당(FY)'!$F$66,'투자자배당(FY)'!$F$67)</c:f>
              <c:strCache>
                <c:ptCount val="5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매각차익제외</c:v>
                </c:pt>
                <c:pt idx="4">
                  <c:v>매각차익포함</c:v>
                </c:pt>
              </c:strCache>
            </c:strRef>
          </c:cat>
          <c:val>
            <c:numRef>
              <c:f>('투자자배당(FY)'!$L$56:$L$58,'투자자배당(FY)'!$L$66,'투자자배당(FY)'!$L$67)</c:f>
              <c:numCache>
                <c:formatCode>0.00%</c:formatCode>
                <c:ptCount val="5"/>
                <c:pt idx="0">
                  <c:v>7.1761709948160515E-2</c:v>
                </c:pt>
                <c:pt idx="1">
                  <c:v>7.2930232576090201E-2</c:v>
                </c:pt>
                <c:pt idx="2">
                  <c:v>0.10027017441615724</c:v>
                </c:pt>
                <c:pt idx="3">
                  <c:v>9.1943981334850849E-2</c:v>
                </c:pt>
                <c:pt idx="4">
                  <c:v>0.14978202716468245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7D-4441-B10B-0710B1B1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88608"/>
        <c:axId val="251998592"/>
      </c:barChart>
      <c:catAx>
        <c:axId val="25198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1998592"/>
        <c:crosses val="autoZero"/>
        <c:auto val="1"/>
        <c:lblAlgn val="ctr"/>
        <c:lblOffset val="100"/>
        <c:noMultiLvlLbl val="0"/>
      </c:catAx>
      <c:valAx>
        <c:axId val="251998592"/>
        <c:scaling>
          <c:orientation val="minMax"/>
          <c:max val="0.1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crossAx val="251988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('투자자배당(FY)'!$F$56:$F$60,'투자자배당(FY)'!$F$66)</c:f>
              <c:strCache>
                <c:ptCount val="6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매각차익제외</c:v>
                </c:pt>
              </c:strCache>
            </c:strRef>
          </c:cat>
          <c:val>
            <c:numRef>
              <c:f>('투자자배당(FY)'!$H$56:$H$60,'투자자배당(FY)'!$H$66)</c:f>
              <c:numCache>
                <c:formatCode>0.00%</c:formatCode>
                <c:ptCount val="6"/>
                <c:pt idx="0">
                  <c:v>7.1761709948160515E-2</c:v>
                </c:pt>
                <c:pt idx="1">
                  <c:v>7.2930232576090201E-2</c:v>
                </c:pt>
                <c:pt idx="2">
                  <c:v>0.10027017441615724</c:v>
                </c:pt>
                <c:pt idx="3">
                  <c:v>0.10554005119362615</c:v>
                </c:pt>
                <c:pt idx="4">
                  <c:v>0.1092177385402201</c:v>
                </c:pt>
                <c:pt idx="5">
                  <c:v>9.1943981334850849E-2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5-464F-B1AE-EAA690704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022784"/>
        <c:axId val="252024320"/>
      </c:barChart>
      <c:catAx>
        <c:axId val="25202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2024320"/>
        <c:crosses val="autoZero"/>
        <c:auto val="1"/>
        <c:lblAlgn val="ctr"/>
        <c:lblOffset val="100"/>
        <c:noMultiLvlLbl val="0"/>
      </c:catAx>
      <c:valAx>
        <c:axId val="25202432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25202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134</xdr:row>
      <xdr:rowOff>31750</xdr:rowOff>
    </xdr:from>
    <xdr:to>
      <xdr:col>16</xdr:col>
      <xdr:colOff>0</xdr:colOff>
      <xdr:row>145</xdr:row>
      <xdr:rowOff>105833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119</xdr:row>
      <xdr:rowOff>31750</xdr:rowOff>
    </xdr:from>
    <xdr:to>
      <xdr:col>16</xdr:col>
      <xdr:colOff>0</xdr:colOff>
      <xdr:row>129</xdr:row>
      <xdr:rowOff>105833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167531</xdr:colOff>
      <xdr:row>654</xdr:row>
      <xdr:rowOff>97492</xdr:rowOff>
    </xdr:from>
    <xdr:to>
      <xdr:col>11</xdr:col>
      <xdr:colOff>833148</xdr:colOff>
      <xdr:row>693</xdr:row>
      <xdr:rowOff>87214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A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635" r="14599"/>
        <a:stretch>
          <a:fillRect/>
        </a:stretch>
      </xdr:blipFill>
      <xdr:spPr bwMode="auto">
        <a:xfrm>
          <a:off x="7016566" y="39201539"/>
          <a:ext cx="3707579" cy="55803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157446</xdr:colOff>
      <xdr:row>695</xdr:row>
      <xdr:rowOff>134091</xdr:rowOff>
    </xdr:from>
    <xdr:to>
      <xdr:col>11</xdr:col>
      <xdr:colOff>852212</xdr:colOff>
      <xdr:row>730</xdr:row>
      <xdr:rowOff>36418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A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9224" t="3791" r="14348"/>
        <a:stretch>
          <a:fillRect/>
        </a:stretch>
      </xdr:blipFill>
      <xdr:spPr bwMode="auto">
        <a:xfrm>
          <a:off x="7425021" y="79563066"/>
          <a:ext cx="3752291" cy="5236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94894</xdr:colOff>
      <xdr:row>186</xdr:row>
      <xdr:rowOff>37525</xdr:rowOff>
    </xdr:from>
    <xdr:to>
      <xdr:col>6</xdr:col>
      <xdr:colOff>180974</xdr:colOff>
      <xdr:row>203</xdr:row>
      <xdr:rowOff>76200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b="49691"/>
        <a:stretch/>
      </xdr:blipFill>
      <xdr:spPr bwMode="auto">
        <a:xfrm>
          <a:off x="228244" y="22259350"/>
          <a:ext cx="5181955" cy="2629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123824</xdr:colOff>
      <xdr:row>21</xdr:row>
      <xdr:rowOff>150905</xdr:rowOff>
    </xdr:from>
    <xdr:to>
      <xdr:col>11</xdr:col>
      <xdr:colOff>942975</xdr:colOff>
      <xdr:row>45</xdr:row>
      <xdr:rowOff>10652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4" y="3351305"/>
          <a:ext cx="4895851" cy="35173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123824</xdr:colOff>
      <xdr:row>45</xdr:row>
      <xdr:rowOff>44580</xdr:rowOff>
    </xdr:from>
    <xdr:to>
      <xdr:col>11</xdr:col>
      <xdr:colOff>945193</xdr:colOff>
      <xdr:row>57</xdr:row>
      <xdr:rowOff>11594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4" y="6902580"/>
          <a:ext cx="4898069" cy="179581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231914</xdr:colOff>
      <xdr:row>113</xdr:row>
      <xdr:rowOff>67506</xdr:rowOff>
    </xdr:from>
    <xdr:to>
      <xdr:col>12</xdr:col>
      <xdr:colOff>964212</xdr:colOff>
      <xdr:row>146</xdr:row>
      <xdr:rowOff>140390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0314" y="17441106"/>
          <a:ext cx="5828173" cy="51020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104776</xdr:colOff>
      <xdr:row>614</xdr:row>
      <xdr:rowOff>66675</xdr:rowOff>
    </xdr:from>
    <xdr:to>
      <xdr:col>4</xdr:col>
      <xdr:colOff>752475</xdr:colOff>
      <xdr:row>651</xdr:row>
      <xdr:rowOff>85952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81505425"/>
          <a:ext cx="3705224" cy="56580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838200</xdr:colOff>
      <xdr:row>614</xdr:row>
      <xdr:rowOff>66674</xdr:rowOff>
    </xdr:from>
    <xdr:to>
      <xdr:col>8</xdr:col>
      <xdr:colOff>362606</xdr:colOff>
      <xdr:row>651</xdr:row>
      <xdr:rowOff>85725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81505424"/>
          <a:ext cx="3601106" cy="565785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457199</xdr:colOff>
      <xdr:row>614</xdr:row>
      <xdr:rowOff>66674</xdr:rowOff>
    </xdr:from>
    <xdr:to>
      <xdr:col>11</xdr:col>
      <xdr:colOff>999674</xdr:colOff>
      <xdr:row>636</xdr:row>
      <xdr:rowOff>46940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4" y="81505424"/>
          <a:ext cx="3600000" cy="333306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12</xdr:col>
      <xdr:colOff>66675</xdr:colOff>
      <xdr:row>614</xdr:row>
      <xdr:rowOff>66678</xdr:rowOff>
    </xdr:from>
    <xdr:to>
      <xdr:col>15</xdr:col>
      <xdr:colOff>609150</xdr:colOff>
      <xdr:row>628</xdr:row>
      <xdr:rowOff>111828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81505428"/>
          <a:ext cx="3600000" cy="2178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12</xdr:col>
      <xdr:colOff>76200</xdr:colOff>
      <xdr:row>628</xdr:row>
      <xdr:rowOff>123825</xdr:rowOff>
    </xdr:from>
    <xdr:to>
      <xdr:col>15</xdr:col>
      <xdr:colOff>618675</xdr:colOff>
      <xdr:row>634</xdr:row>
      <xdr:rowOff>44102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0475" y="83696175"/>
          <a:ext cx="3600000" cy="83467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57150</xdr:colOff>
      <xdr:row>569</xdr:row>
      <xdr:rowOff>76201</xdr:rowOff>
    </xdr:from>
    <xdr:to>
      <xdr:col>6</xdr:col>
      <xdr:colOff>1275</xdr:colOff>
      <xdr:row>587</xdr:row>
      <xdr:rowOff>2659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3238"/>
        <a:stretch/>
      </xdr:blipFill>
      <xdr:spPr bwMode="auto">
        <a:xfrm>
          <a:off x="190500" y="77914501"/>
          <a:ext cx="5040000" cy="26696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85724</xdr:colOff>
      <xdr:row>570</xdr:row>
      <xdr:rowOff>142874</xdr:rowOff>
    </xdr:from>
    <xdr:to>
      <xdr:col>11</xdr:col>
      <xdr:colOff>29849</xdr:colOff>
      <xdr:row>587</xdr:row>
      <xdr:rowOff>414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762" b="29524"/>
        <a:stretch/>
      </xdr:blipFill>
      <xdr:spPr bwMode="auto">
        <a:xfrm>
          <a:off x="5314949" y="78133574"/>
          <a:ext cx="5040000" cy="2448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11</xdr:col>
      <xdr:colOff>152400</xdr:colOff>
      <xdr:row>570</xdr:row>
      <xdr:rowOff>142874</xdr:rowOff>
    </xdr:from>
    <xdr:to>
      <xdr:col>16</xdr:col>
      <xdr:colOff>96525</xdr:colOff>
      <xdr:row>585</xdr:row>
      <xdr:rowOff>902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476"/>
        <a:stretch/>
      </xdr:blipFill>
      <xdr:spPr bwMode="auto">
        <a:xfrm>
          <a:off x="10477500" y="78133574"/>
          <a:ext cx="5040000" cy="21440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218719</xdr:colOff>
      <xdr:row>186</xdr:row>
      <xdr:rowOff>95250</xdr:rowOff>
    </xdr:from>
    <xdr:to>
      <xdr:col>11</xdr:col>
      <xdr:colOff>304799</xdr:colOff>
      <xdr:row>203</xdr:row>
      <xdr:rowOff>111161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t="50127"/>
        <a:stretch/>
      </xdr:blipFill>
      <xdr:spPr bwMode="auto">
        <a:xfrm>
          <a:off x="5447944" y="22317075"/>
          <a:ext cx="5181955" cy="26067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523875</xdr:colOff>
      <xdr:row>192</xdr:row>
      <xdr:rowOff>28575</xdr:rowOff>
    </xdr:from>
    <xdr:to>
      <xdr:col>9</xdr:col>
      <xdr:colOff>828675</xdr:colOff>
      <xdr:row>195</xdr:row>
      <xdr:rowOff>9525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791450" y="29289375"/>
          <a:ext cx="1323975" cy="438150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48185</xdr:colOff>
      <xdr:row>67</xdr:row>
      <xdr:rowOff>98052</xdr:rowOff>
    </xdr:from>
    <xdr:to>
      <xdr:col>11</xdr:col>
      <xdr:colOff>824753</xdr:colOff>
      <xdr:row>81</xdr:row>
      <xdr:rowOff>98612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82</xdr:row>
      <xdr:rowOff>1344</xdr:rowOff>
    </xdr:from>
    <xdr:to>
      <xdr:col>11</xdr:col>
      <xdr:colOff>824753</xdr:colOff>
      <xdr:row>95</xdr:row>
      <xdr:rowOff>85163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95</xdr:row>
      <xdr:rowOff>121023</xdr:rowOff>
    </xdr:from>
    <xdr:to>
      <xdr:col>11</xdr:col>
      <xdr:colOff>824753</xdr:colOff>
      <xdr:row>109</xdr:row>
      <xdr:rowOff>35859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</xdr:colOff>
      <xdr:row>52</xdr:row>
      <xdr:rowOff>138112</xdr:rowOff>
    </xdr:from>
    <xdr:to>
      <xdr:col>17</xdr:col>
      <xdr:colOff>195262</xdr:colOff>
      <xdr:row>71</xdr:row>
      <xdr:rowOff>128587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52387</xdr:colOff>
      <xdr:row>72</xdr:row>
      <xdr:rowOff>19050</xdr:rowOff>
    </xdr:from>
    <xdr:to>
      <xdr:col>17</xdr:col>
      <xdr:colOff>195262</xdr:colOff>
      <xdr:row>91</xdr:row>
      <xdr:rowOff>47625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Q61"/>
  <sheetViews>
    <sheetView zoomScale="55" zoomScaleNormal="55" workbookViewId="0">
      <selection activeCell="S14" sqref="S14:Z14"/>
    </sheetView>
  </sheetViews>
  <sheetFormatPr defaultRowHeight="17.399999999999999" x14ac:dyDescent="0.4"/>
  <cols>
    <col min="1" max="1" width="7" customWidth="1"/>
    <col min="2" max="2" width="30.5" customWidth="1"/>
    <col min="3" max="69" width="5.3984375" customWidth="1"/>
  </cols>
  <sheetData>
    <row r="4" spans="2:69" ht="30" customHeight="1" x14ac:dyDescent="0.4">
      <c r="B4" s="1338"/>
      <c r="C4" s="1380">
        <v>2019</v>
      </c>
      <c r="D4" s="1380"/>
      <c r="E4" s="1380"/>
      <c r="F4" s="1380"/>
      <c r="G4" s="1380"/>
      <c r="H4" s="1380"/>
      <c r="I4" s="1380"/>
      <c r="J4" s="1380">
        <v>2020</v>
      </c>
      <c r="K4" s="1380"/>
      <c r="L4" s="1380"/>
      <c r="M4" s="1380"/>
      <c r="N4" s="1380"/>
      <c r="O4" s="1380"/>
      <c r="P4" s="1380"/>
      <c r="Q4" s="1380"/>
      <c r="R4" s="1380"/>
      <c r="S4" s="1380"/>
      <c r="T4" s="1380"/>
      <c r="U4" s="1380"/>
      <c r="V4" s="1380">
        <v>2021</v>
      </c>
      <c r="W4" s="1380"/>
      <c r="X4" s="1380"/>
      <c r="Y4" s="1380"/>
      <c r="Z4" s="1380"/>
      <c r="AA4" s="1380"/>
      <c r="AB4" s="1380"/>
      <c r="AC4" s="1380"/>
      <c r="AD4" s="1380"/>
      <c r="AE4" s="1380"/>
      <c r="AF4" s="1380"/>
      <c r="AG4" s="1380"/>
      <c r="AH4" s="1380">
        <v>2022</v>
      </c>
      <c r="AI4" s="1380"/>
      <c r="AJ4" s="1380"/>
      <c r="AK4" s="1380"/>
      <c r="AL4" s="1380"/>
      <c r="AM4" s="1380"/>
      <c r="AN4" s="1380"/>
      <c r="AO4" s="1380"/>
      <c r="AP4" s="1380"/>
      <c r="AQ4" s="1380"/>
      <c r="AR4" s="1380"/>
      <c r="AS4" s="1380"/>
      <c r="AT4" s="1380">
        <v>2023</v>
      </c>
      <c r="AU4" s="1380"/>
      <c r="AV4" s="1380"/>
      <c r="AW4" s="1380"/>
      <c r="AX4" s="1380"/>
      <c r="AY4" s="1380"/>
      <c r="AZ4" s="1380"/>
      <c r="BA4" s="1380"/>
      <c r="BB4" s="1380"/>
      <c r="BC4" s="1380"/>
      <c r="BD4" s="1380"/>
      <c r="BE4" s="1380"/>
      <c r="BF4" s="1380">
        <v>2024</v>
      </c>
      <c r="BG4" s="1380"/>
      <c r="BH4" s="1380"/>
      <c r="BI4" s="1380"/>
      <c r="BJ4" s="1380"/>
      <c r="BK4" s="1380"/>
      <c r="BL4" s="1380"/>
      <c r="BM4" s="1380"/>
      <c r="BN4" s="1380"/>
      <c r="BO4" s="1380"/>
      <c r="BP4" s="1380"/>
      <c r="BQ4" s="1380"/>
    </row>
    <row r="5" spans="2:69" ht="30" customHeight="1" x14ac:dyDescent="0.4">
      <c r="B5" s="1339"/>
      <c r="C5" s="1349">
        <v>6</v>
      </c>
      <c r="D5" s="1350">
        <v>7</v>
      </c>
      <c r="E5" s="1350">
        <v>8</v>
      </c>
      <c r="F5" s="1350">
        <v>9</v>
      </c>
      <c r="G5" s="1350">
        <v>10</v>
      </c>
      <c r="H5" s="1350">
        <v>11</v>
      </c>
      <c r="I5" s="1351">
        <v>12</v>
      </c>
      <c r="J5" s="1349">
        <v>1</v>
      </c>
      <c r="K5" s="1350">
        <v>2</v>
      </c>
      <c r="L5" s="1350">
        <v>3</v>
      </c>
      <c r="M5" s="1350">
        <v>4</v>
      </c>
      <c r="N5" s="1350">
        <v>5</v>
      </c>
      <c r="O5" s="1350">
        <v>6</v>
      </c>
      <c r="P5" s="1350">
        <v>7</v>
      </c>
      <c r="Q5" s="1350">
        <v>8</v>
      </c>
      <c r="R5" s="1350">
        <v>9</v>
      </c>
      <c r="S5" s="1350">
        <v>10</v>
      </c>
      <c r="T5" s="1350">
        <v>11</v>
      </c>
      <c r="U5" s="1351">
        <v>12</v>
      </c>
      <c r="V5" s="1349">
        <v>1</v>
      </c>
      <c r="W5" s="1350">
        <v>2</v>
      </c>
      <c r="X5" s="1350">
        <v>3</v>
      </c>
      <c r="Y5" s="1350">
        <v>4</v>
      </c>
      <c r="Z5" s="1350">
        <v>5</v>
      </c>
      <c r="AA5" s="1350">
        <v>6</v>
      </c>
      <c r="AB5" s="1350">
        <v>7</v>
      </c>
      <c r="AC5" s="1350">
        <v>8</v>
      </c>
      <c r="AD5" s="1350">
        <v>9</v>
      </c>
      <c r="AE5" s="1350">
        <v>10</v>
      </c>
      <c r="AF5" s="1350">
        <v>11</v>
      </c>
      <c r="AG5" s="1351">
        <v>12</v>
      </c>
      <c r="AH5" s="1349">
        <v>1</v>
      </c>
      <c r="AI5" s="1350">
        <v>2</v>
      </c>
      <c r="AJ5" s="1350">
        <v>3</v>
      </c>
      <c r="AK5" s="1350">
        <v>4</v>
      </c>
      <c r="AL5" s="1350">
        <v>5</v>
      </c>
      <c r="AM5" s="1350">
        <v>6</v>
      </c>
      <c r="AN5" s="1350">
        <v>7</v>
      </c>
      <c r="AO5" s="1350">
        <v>8</v>
      </c>
      <c r="AP5" s="1350">
        <v>9</v>
      </c>
      <c r="AQ5" s="1350">
        <v>10</v>
      </c>
      <c r="AR5" s="1350">
        <v>11</v>
      </c>
      <c r="AS5" s="1351">
        <v>12</v>
      </c>
      <c r="AT5" s="1349">
        <v>1</v>
      </c>
      <c r="AU5" s="1350">
        <v>2</v>
      </c>
      <c r="AV5" s="1350">
        <v>3</v>
      </c>
      <c r="AW5" s="1350">
        <v>4</v>
      </c>
      <c r="AX5" s="1350">
        <v>5</v>
      </c>
      <c r="AY5" s="1350">
        <v>6</v>
      </c>
      <c r="AZ5" s="1350">
        <v>7</v>
      </c>
      <c r="BA5" s="1350">
        <v>8</v>
      </c>
      <c r="BB5" s="1350">
        <v>9</v>
      </c>
      <c r="BC5" s="1350">
        <v>10</v>
      </c>
      <c r="BD5" s="1350">
        <v>11</v>
      </c>
      <c r="BE5" s="1351">
        <v>12</v>
      </c>
      <c r="BF5" s="1349">
        <v>1</v>
      </c>
      <c r="BG5" s="1350">
        <v>2</v>
      </c>
      <c r="BH5" s="1350">
        <v>3</v>
      </c>
      <c r="BI5" s="1350">
        <v>4</v>
      </c>
      <c r="BJ5" s="1350">
        <v>5</v>
      </c>
      <c r="BK5" s="1350">
        <v>6</v>
      </c>
      <c r="BL5" s="1350">
        <v>7</v>
      </c>
      <c r="BM5" s="1350">
        <v>8</v>
      </c>
      <c r="BN5" s="1350">
        <v>9</v>
      </c>
      <c r="BO5" s="1350">
        <v>10</v>
      </c>
      <c r="BP5" s="1350">
        <v>11</v>
      </c>
      <c r="BQ5" s="1351">
        <v>12</v>
      </c>
    </row>
    <row r="6" spans="2:69" ht="21.75" customHeight="1" x14ac:dyDescent="0.4">
      <c r="B6" s="1352"/>
      <c r="C6" s="1332"/>
      <c r="D6" s="1333"/>
      <c r="E6" s="1333"/>
      <c r="F6" s="1333"/>
      <c r="G6" s="1333"/>
      <c r="H6" s="1333"/>
      <c r="I6" s="1334"/>
      <c r="J6" s="1332"/>
      <c r="K6" s="1333"/>
      <c r="L6" s="1333"/>
      <c r="M6" s="1333"/>
      <c r="N6" s="1333"/>
      <c r="O6" s="1333"/>
      <c r="P6" s="1333"/>
      <c r="Q6" s="1333"/>
      <c r="R6" s="1333"/>
      <c r="S6" s="1333"/>
      <c r="T6" s="1333"/>
      <c r="U6" s="1334"/>
      <c r="V6" s="1332"/>
      <c r="W6" s="1333"/>
      <c r="X6" s="1333"/>
      <c r="Y6" s="1333"/>
      <c r="Z6" s="1333"/>
      <c r="AA6" s="1333"/>
      <c r="AB6" s="1333"/>
      <c r="AC6" s="1333"/>
      <c r="AD6" s="1333"/>
      <c r="AE6" s="1333"/>
      <c r="AF6" s="1333"/>
      <c r="AG6" s="1334"/>
      <c r="AH6" s="1332"/>
      <c r="AI6" s="1333"/>
      <c r="AJ6" s="1333"/>
      <c r="AK6" s="1333"/>
      <c r="AL6" s="1333"/>
      <c r="AM6" s="1333"/>
      <c r="AN6" s="1333"/>
      <c r="AO6" s="1333"/>
      <c r="AP6" s="1333"/>
      <c r="AQ6" s="1333"/>
      <c r="AR6" s="1333"/>
      <c r="AS6" s="1334"/>
      <c r="AT6" s="1332"/>
      <c r="AU6" s="1333"/>
      <c r="AV6" s="1333"/>
      <c r="AW6" s="1333"/>
      <c r="AX6" s="1333"/>
      <c r="AY6" s="1333"/>
      <c r="AZ6" s="1333"/>
      <c r="BA6" s="1333"/>
      <c r="BB6" s="1333"/>
      <c r="BC6" s="1333"/>
      <c r="BD6" s="1333"/>
      <c r="BE6" s="1334"/>
      <c r="BF6" s="1332"/>
      <c r="BG6" s="1333"/>
      <c r="BH6" s="1333"/>
      <c r="BI6" s="1333"/>
      <c r="BJ6" s="1333"/>
      <c r="BK6" s="1333"/>
      <c r="BL6" s="1333"/>
      <c r="BM6" s="1333"/>
      <c r="BN6" s="1333"/>
      <c r="BO6" s="1333"/>
      <c r="BP6" s="1333"/>
      <c r="BQ6" s="1334"/>
    </row>
    <row r="7" spans="2:69" ht="30" customHeight="1" x14ac:dyDescent="0.4">
      <c r="B7" s="1353" t="s">
        <v>1153</v>
      </c>
      <c r="C7" s="1345"/>
      <c r="D7" s="1342"/>
      <c r="E7" s="1342"/>
      <c r="F7" s="1342"/>
      <c r="G7" s="1342"/>
      <c r="H7" s="1342"/>
      <c r="I7" s="1343"/>
      <c r="J7" s="1340"/>
      <c r="K7" s="1342"/>
      <c r="L7" s="1342"/>
      <c r="M7" s="1342"/>
      <c r="N7" s="1342"/>
      <c r="O7" s="1342"/>
      <c r="P7" s="1342"/>
      <c r="Q7" s="1342"/>
      <c r="R7" s="1342"/>
      <c r="S7" s="1342"/>
      <c r="T7" s="1342"/>
      <c r="U7" s="1343"/>
      <c r="V7" s="1340"/>
      <c r="W7" s="1342"/>
      <c r="X7" s="1342"/>
      <c r="Y7" s="1342"/>
      <c r="Z7" s="1342"/>
      <c r="AA7" s="1342"/>
      <c r="AB7" s="1342"/>
      <c r="AC7" s="1342"/>
      <c r="AD7" s="1342"/>
      <c r="AE7" s="1342"/>
      <c r="AF7" s="1342"/>
      <c r="AG7" s="1343"/>
      <c r="AH7" s="1340"/>
      <c r="AI7" s="1342"/>
      <c r="AJ7" s="1342"/>
      <c r="AK7" s="1342"/>
      <c r="AL7" s="1342"/>
      <c r="AM7" s="1342"/>
      <c r="AN7" s="1342"/>
      <c r="AO7" s="1342"/>
      <c r="AP7" s="1342"/>
      <c r="AQ7" s="1342"/>
      <c r="AR7" s="1342"/>
      <c r="AS7" s="1343"/>
      <c r="AT7" s="1340"/>
      <c r="AU7" s="1342"/>
      <c r="AV7" s="1342"/>
      <c r="AW7" s="1342"/>
      <c r="AX7" s="1342"/>
      <c r="AY7" s="1342"/>
      <c r="AZ7" s="1342"/>
      <c r="BA7" s="1342"/>
      <c r="BB7" s="1342"/>
      <c r="BC7" s="1342"/>
      <c r="BD7" s="1342"/>
      <c r="BE7" s="1343"/>
      <c r="BF7" s="1340"/>
      <c r="BG7" s="1342"/>
      <c r="BH7" s="1342"/>
      <c r="BI7" s="1342"/>
      <c r="BJ7" s="1342"/>
      <c r="BK7" s="1342"/>
      <c r="BL7" s="1342"/>
      <c r="BM7" s="1342"/>
      <c r="BN7" s="1342"/>
      <c r="BO7" s="1342"/>
      <c r="BP7" s="1342"/>
      <c r="BQ7" s="1343"/>
    </row>
    <row r="8" spans="2:69" ht="30" customHeight="1" x14ac:dyDescent="0.4">
      <c r="B8" s="1353" t="s">
        <v>1154</v>
      </c>
      <c r="C8" s="1340"/>
      <c r="D8" s="1341"/>
      <c r="E8" s="1341"/>
      <c r="F8" s="1342"/>
      <c r="G8" s="1342"/>
      <c r="H8" s="1342"/>
      <c r="I8" s="1343"/>
      <c r="J8" s="1340"/>
      <c r="K8" s="1342"/>
      <c r="L8" s="1342"/>
      <c r="M8" s="1342"/>
      <c r="N8" s="1342"/>
      <c r="O8" s="1342"/>
      <c r="P8" s="1342"/>
      <c r="Q8" s="1342"/>
      <c r="R8" s="1342"/>
      <c r="S8" s="1342"/>
      <c r="T8" s="1342"/>
      <c r="U8" s="1343"/>
      <c r="V8" s="1340"/>
      <c r="W8" s="1342"/>
      <c r="X8" s="1342"/>
      <c r="Y8" s="1342"/>
      <c r="Z8" s="1342"/>
      <c r="AA8" s="1342"/>
      <c r="AB8" s="1342"/>
      <c r="AC8" s="1342"/>
      <c r="AD8" s="1342"/>
      <c r="AE8" s="1342"/>
      <c r="AF8" s="1342"/>
      <c r="AG8" s="1343"/>
      <c r="AH8" s="1340"/>
      <c r="AI8" s="1342"/>
      <c r="AJ8" s="1342"/>
      <c r="AK8" s="1342"/>
      <c r="AL8" s="1342"/>
      <c r="AM8" s="1342"/>
      <c r="AN8" s="1342"/>
      <c r="AO8" s="1342"/>
      <c r="AP8" s="1342"/>
      <c r="AQ8" s="1342"/>
      <c r="AR8" s="1342"/>
      <c r="AS8" s="1343"/>
      <c r="AT8" s="1340"/>
      <c r="AU8" s="1342"/>
      <c r="AV8" s="1342"/>
      <c r="AW8" s="1342"/>
      <c r="AX8" s="1342"/>
      <c r="AY8" s="1342"/>
      <c r="AZ8" s="1342"/>
      <c r="BA8" s="1342"/>
      <c r="BB8" s="1342"/>
      <c r="BC8" s="1342"/>
      <c r="BD8" s="1342"/>
      <c r="BE8" s="1343"/>
      <c r="BF8" s="1340"/>
      <c r="BG8" s="1342"/>
      <c r="BH8" s="1342"/>
      <c r="BI8" s="1342"/>
      <c r="BJ8" s="1342"/>
      <c r="BK8" s="1342"/>
      <c r="BL8" s="1342"/>
      <c r="BM8" s="1342"/>
      <c r="BN8" s="1342"/>
      <c r="BO8" s="1342"/>
      <c r="BP8" s="1342"/>
      <c r="BQ8" s="1343"/>
    </row>
    <row r="9" spans="2:69" ht="30" customHeight="1" x14ac:dyDescent="0.4">
      <c r="B9" s="1353" t="s">
        <v>1144</v>
      </c>
      <c r="C9" s="1340"/>
      <c r="D9" s="1342"/>
      <c r="E9" s="1341"/>
      <c r="F9" s="1341"/>
      <c r="G9" s="1341"/>
      <c r="H9" s="1342"/>
      <c r="I9" s="1343"/>
      <c r="J9" s="1340"/>
      <c r="K9" s="1342"/>
      <c r="L9" s="1342"/>
      <c r="M9" s="1342"/>
      <c r="N9" s="1342"/>
      <c r="O9" s="1342"/>
      <c r="P9" s="1342"/>
      <c r="Q9" s="1342"/>
      <c r="R9" s="1342"/>
      <c r="S9" s="1342"/>
      <c r="T9" s="1342"/>
      <c r="U9" s="1343"/>
      <c r="V9" s="1340"/>
      <c r="W9" s="1342"/>
      <c r="X9" s="1342"/>
      <c r="Y9" s="1342"/>
      <c r="Z9" s="1342"/>
      <c r="AA9" s="1342"/>
      <c r="AB9" s="1342"/>
      <c r="AC9" s="1342"/>
      <c r="AD9" s="1342"/>
      <c r="AE9" s="1342"/>
      <c r="AF9" s="1342"/>
      <c r="AG9" s="1343"/>
      <c r="AH9" s="1340"/>
      <c r="AI9" s="1342"/>
      <c r="AJ9" s="1342"/>
      <c r="AK9" s="1342"/>
      <c r="AL9" s="1342"/>
      <c r="AM9" s="1342"/>
      <c r="AN9" s="1342"/>
      <c r="AO9" s="1342"/>
      <c r="AP9" s="1342"/>
      <c r="AQ9" s="1342"/>
      <c r="AR9" s="1342"/>
      <c r="AS9" s="1343"/>
      <c r="AT9" s="1340"/>
      <c r="AU9" s="1342"/>
      <c r="AV9" s="1342"/>
      <c r="AW9" s="1342"/>
      <c r="AX9" s="1342"/>
      <c r="AY9" s="1342"/>
      <c r="AZ9" s="1342"/>
      <c r="BA9" s="1342"/>
      <c r="BB9" s="1342"/>
      <c r="BC9" s="1342"/>
      <c r="BD9" s="1342"/>
      <c r="BE9" s="1343"/>
      <c r="BF9" s="1340"/>
      <c r="BG9" s="1342"/>
      <c r="BH9" s="1342"/>
      <c r="BI9" s="1342"/>
      <c r="BJ9" s="1342"/>
      <c r="BK9" s="1342"/>
      <c r="BL9" s="1342"/>
      <c r="BM9" s="1342"/>
      <c r="BN9" s="1342"/>
      <c r="BO9" s="1342"/>
      <c r="BP9" s="1342"/>
      <c r="BQ9" s="1343"/>
    </row>
    <row r="10" spans="2:69" ht="30" customHeight="1" x14ac:dyDescent="0.4">
      <c r="B10" s="1353" t="s">
        <v>1145</v>
      </c>
      <c r="C10" s="1340"/>
      <c r="D10" s="1342"/>
      <c r="E10" s="1342"/>
      <c r="F10" s="1342"/>
      <c r="G10" s="1341"/>
      <c r="H10" s="1341"/>
      <c r="I10" s="1344"/>
      <c r="J10" s="1345"/>
      <c r="K10" s="1341"/>
      <c r="L10" s="1341"/>
      <c r="M10" s="1342"/>
      <c r="N10" s="1342"/>
      <c r="O10" s="1342"/>
      <c r="P10" s="1342"/>
      <c r="Q10" s="1342"/>
      <c r="R10" s="1342"/>
      <c r="S10" s="1342"/>
      <c r="T10" s="1342"/>
      <c r="U10" s="1343"/>
      <c r="V10" s="1340"/>
      <c r="W10" s="1342"/>
      <c r="X10" s="1342"/>
      <c r="Y10" s="1342"/>
      <c r="Z10" s="1342"/>
      <c r="AA10" s="1342"/>
      <c r="AB10" s="1342"/>
      <c r="AC10" s="1342"/>
      <c r="AD10" s="1342"/>
      <c r="AE10" s="1342"/>
      <c r="AF10" s="1342"/>
      <c r="AG10" s="1343"/>
      <c r="AH10" s="1340"/>
      <c r="AI10" s="1342"/>
      <c r="AJ10" s="1342"/>
      <c r="AK10" s="1342"/>
      <c r="AL10" s="1342"/>
      <c r="AM10" s="1342"/>
      <c r="AN10" s="1342"/>
      <c r="AO10" s="1342"/>
      <c r="AP10" s="1342"/>
      <c r="AQ10" s="1342"/>
      <c r="AR10" s="1342"/>
      <c r="AS10" s="1343"/>
      <c r="AT10" s="1340"/>
      <c r="AU10" s="1342"/>
      <c r="AV10" s="1342"/>
      <c r="AW10" s="1342"/>
      <c r="AX10" s="1342"/>
      <c r="AY10" s="1342"/>
      <c r="AZ10" s="1342"/>
      <c r="BA10" s="1342"/>
      <c r="BB10" s="1342"/>
      <c r="BC10" s="1342"/>
      <c r="BD10" s="1342"/>
      <c r="BE10" s="1343"/>
      <c r="BF10" s="1340"/>
      <c r="BG10" s="1342"/>
      <c r="BH10" s="1342"/>
      <c r="BI10" s="1342"/>
      <c r="BJ10" s="1342"/>
      <c r="BK10" s="1342"/>
      <c r="BL10" s="1342"/>
      <c r="BM10" s="1342"/>
      <c r="BN10" s="1342"/>
      <c r="BO10" s="1342"/>
      <c r="BP10" s="1342"/>
      <c r="BQ10" s="1343"/>
    </row>
    <row r="11" spans="2:69" ht="30" customHeight="1" x14ac:dyDescent="0.4">
      <c r="B11" s="1353" t="s">
        <v>1147</v>
      </c>
      <c r="C11" s="1340"/>
      <c r="D11" s="1342"/>
      <c r="E11" s="1342"/>
      <c r="F11" s="1342"/>
      <c r="G11" s="1342"/>
      <c r="H11" s="1342"/>
      <c r="I11" s="1343"/>
      <c r="J11" s="1340"/>
      <c r="K11" s="1341"/>
      <c r="L11" s="1341"/>
      <c r="M11" s="1341"/>
      <c r="N11" s="1341"/>
      <c r="O11" s="1341"/>
      <c r="P11" s="1341"/>
      <c r="Q11" s="1341"/>
      <c r="R11" s="1341"/>
      <c r="S11" s="1342"/>
      <c r="T11" s="1342"/>
      <c r="U11" s="1343"/>
      <c r="V11" s="1340"/>
      <c r="W11" s="1342"/>
      <c r="X11" s="1342"/>
      <c r="Y11" s="1342"/>
      <c r="Z11" s="1342"/>
      <c r="AA11" s="1342"/>
      <c r="AB11" s="1342"/>
      <c r="AC11" s="1342"/>
      <c r="AD11" s="1342"/>
      <c r="AE11" s="1342"/>
      <c r="AF11" s="1342"/>
      <c r="AG11" s="1343"/>
      <c r="AH11" s="1340"/>
      <c r="AI11" s="1342"/>
      <c r="AJ11" s="1342"/>
      <c r="AK11" s="1342"/>
      <c r="AL11" s="1342"/>
      <c r="AM11" s="1342"/>
      <c r="AN11" s="1342"/>
      <c r="AO11" s="1342"/>
      <c r="AP11" s="1342"/>
      <c r="AQ11" s="1342"/>
      <c r="AR11" s="1342"/>
      <c r="AS11" s="1343"/>
      <c r="AT11" s="1340"/>
      <c r="AU11" s="1342"/>
      <c r="AV11" s="1342"/>
      <c r="AW11" s="1342"/>
      <c r="AX11" s="1342"/>
      <c r="AY11" s="1342"/>
      <c r="AZ11" s="1342"/>
      <c r="BA11" s="1342"/>
      <c r="BB11" s="1342"/>
      <c r="BC11" s="1342"/>
      <c r="BD11" s="1342"/>
      <c r="BE11" s="1343"/>
      <c r="BF11" s="1340"/>
      <c r="BG11" s="1342"/>
      <c r="BH11" s="1342"/>
      <c r="BI11" s="1342"/>
      <c r="BJ11" s="1342"/>
      <c r="BK11" s="1342"/>
      <c r="BL11" s="1342"/>
      <c r="BM11" s="1342"/>
      <c r="BN11" s="1342"/>
      <c r="BO11" s="1342"/>
      <c r="BP11" s="1342"/>
      <c r="BQ11" s="1343"/>
    </row>
    <row r="12" spans="2:69" ht="30" customHeight="1" x14ac:dyDescent="0.4">
      <c r="B12" s="1353" t="s">
        <v>1158</v>
      </c>
      <c r="C12" s="1340"/>
      <c r="D12" s="1342"/>
      <c r="E12" s="1342"/>
      <c r="F12" s="1342"/>
      <c r="G12" s="1342"/>
      <c r="H12" s="1342"/>
      <c r="I12" s="1343"/>
      <c r="J12" s="1340"/>
      <c r="K12" s="1342"/>
      <c r="L12" s="1342"/>
      <c r="M12" s="1342"/>
      <c r="N12" s="1342"/>
      <c r="O12" s="1342"/>
      <c r="P12" s="1342"/>
      <c r="Q12" s="1341"/>
      <c r="R12" s="1341"/>
      <c r="S12" s="1342"/>
      <c r="T12" s="1342"/>
      <c r="U12" s="1343"/>
      <c r="V12" s="1340"/>
      <c r="W12" s="1342"/>
      <c r="X12" s="1342"/>
      <c r="Y12" s="1342"/>
      <c r="Z12" s="1342"/>
      <c r="AA12" s="1342"/>
      <c r="AB12" s="1342"/>
      <c r="AC12" s="1342"/>
      <c r="AD12" s="1342"/>
      <c r="AE12" s="1342"/>
      <c r="AF12" s="1342"/>
      <c r="AG12" s="1343"/>
      <c r="AH12" s="1340"/>
      <c r="AI12" s="1342"/>
      <c r="AJ12" s="1342"/>
      <c r="AK12" s="1342"/>
      <c r="AL12" s="1342"/>
      <c r="AM12" s="1342"/>
      <c r="AN12" s="1342"/>
      <c r="AO12" s="1342"/>
      <c r="AP12" s="1342"/>
      <c r="AQ12" s="1342"/>
      <c r="AR12" s="1342"/>
      <c r="AS12" s="1343"/>
      <c r="AT12" s="1340"/>
      <c r="AU12" s="1342"/>
      <c r="AV12" s="1342"/>
      <c r="AW12" s="1342"/>
      <c r="AX12" s="1342"/>
      <c r="AY12" s="1342"/>
      <c r="AZ12" s="1342"/>
      <c r="BA12" s="1342"/>
      <c r="BB12" s="1342"/>
      <c r="BC12" s="1342"/>
      <c r="BD12" s="1342"/>
      <c r="BE12" s="1343"/>
      <c r="BF12" s="1340"/>
      <c r="BG12" s="1342"/>
      <c r="BH12" s="1342"/>
      <c r="BI12" s="1342"/>
      <c r="BJ12" s="1342"/>
      <c r="BK12" s="1342"/>
      <c r="BL12" s="1342"/>
      <c r="BM12" s="1342"/>
      <c r="BN12" s="1342"/>
      <c r="BO12" s="1342"/>
      <c r="BP12" s="1342"/>
      <c r="BQ12" s="1343"/>
    </row>
    <row r="13" spans="2:69" ht="30" customHeight="1" x14ac:dyDescent="0.4">
      <c r="B13" s="1353" t="s">
        <v>1159</v>
      </c>
      <c r="C13" s="1340"/>
      <c r="D13" s="1342"/>
      <c r="E13" s="1342"/>
      <c r="F13" s="1342"/>
      <c r="G13" s="1342"/>
      <c r="H13" s="1342"/>
      <c r="I13" s="1343"/>
      <c r="J13" s="1340"/>
      <c r="K13" s="1342"/>
      <c r="L13" s="1342"/>
      <c r="M13" s="1342"/>
      <c r="N13" s="1342"/>
      <c r="O13" s="1342"/>
      <c r="P13" s="1342"/>
      <c r="Q13" s="1342"/>
      <c r="R13" s="1341"/>
      <c r="S13" s="1342"/>
      <c r="T13" s="1342"/>
      <c r="U13" s="1343"/>
      <c r="V13" s="1340"/>
      <c r="W13" s="1342"/>
      <c r="X13" s="1342"/>
      <c r="Y13" s="1342"/>
      <c r="Z13" s="1342"/>
      <c r="AA13" s="1342"/>
      <c r="AB13" s="1342"/>
      <c r="AC13" s="1342"/>
      <c r="AD13" s="1342"/>
      <c r="AE13" s="1342"/>
      <c r="AF13" s="1342"/>
      <c r="AG13" s="1343"/>
      <c r="AH13" s="1340"/>
      <c r="AI13" s="1342"/>
      <c r="AJ13" s="1342"/>
      <c r="AK13" s="1342"/>
      <c r="AL13" s="1342"/>
      <c r="AM13" s="1342"/>
      <c r="AN13" s="1342"/>
      <c r="AO13" s="1342"/>
      <c r="AP13" s="1342"/>
      <c r="AQ13" s="1342"/>
      <c r="AR13" s="1342"/>
      <c r="AS13" s="1343"/>
      <c r="AT13" s="1340"/>
      <c r="AU13" s="1342"/>
      <c r="AV13" s="1342"/>
      <c r="AW13" s="1342"/>
      <c r="AX13" s="1342"/>
      <c r="AY13" s="1342"/>
      <c r="AZ13" s="1342"/>
      <c r="BA13" s="1342"/>
      <c r="BB13" s="1342"/>
      <c r="BC13" s="1342"/>
      <c r="BD13" s="1342"/>
      <c r="BE13" s="1343"/>
      <c r="BF13" s="1340"/>
      <c r="BG13" s="1342"/>
      <c r="BH13" s="1342"/>
      <c r="BI13" s="1342"/>
      <c r="BJ13" s="1342"/>
      <c r="BK13" s="1342"/>
      <c r="BL13" s="1342"/>
      <c r="BM13" s="1342"/>
      <c r="BN13" s="1342"/>
      <c r="BO13" s="1342"/>
      <c r="BP13" s="1342"/>
      <c r="BQ13" s="1343"/>
    </row>
    <row r="14" spans="2:69" ht="30" customHeight="1" x14ac:dyDescent="0.4">
      <c r="B14" s="1353" t="s">
        <v>1146</v>
      </c>
      <c r="C14" s="1340"/>
      <c r="D14" s="1342"/>
      <c r="E14" s="1342"/>
      <c r="F14" s="1342"/>
      <c r="G14" s="1342"/>
      <c r="H14" s="1342"/>
      <c r="I14" s="1343"/>
      <c r="J14" s="1340"/>
      <c r="K14" s="1342"/>
      <c r="L14" s="1342"/>
      <c r="M14" s="1342"/>
      <c r="N14" s="1342"/>
      <c r="O14" s="1342"/>
      <c r="P14" s="1342"/>
      <c r="Q14" s="1342"/>
      <c r="R14" s="1342"/>
      <c r="S14" s="1341"/>
      <c r="T14" s="1341"/>
      <c r="U14" s="1344"/>
      <c r="V14" s="1345"/>
      <c r="W14" s="1341"/>
      <c r="X14" s="1341"/>
      <c r="Y14" s="1341"/>
      <c r="Z14" s="1341"/>
      <c r="AA14" s="1342"/>
      <c r="AB14" s="1342"/>
      <c r="AC14" s="1342"/>
      <c r="AD14" s="1342"/>
      <c r="AE14" s="1342"/>
      <c r="AF14" s="1342"/>
      <c r="AG14" s="1343"/>
      <c r="AH14" s="1340"/>
      <c r="AI14" s="1342"/>
      <c r="AJ14" s="1342"/>
      <c r="AK14" s="1342"/>
      <c r="AL14" s="1342"/>
      <c r="AM14" s="1342"/>
      <c r="AN14" s="1342"/>
      <c r="AO14" s="1342"/>
      <c r="AP14" s="1342"/>
      <c r="AQ14" s="1342"/>
      <c r="AR14" s="1342"/>
      <c r="AS14" s="1343"/>
      <c r="AT14" s="1340"/>
      <c r="AU14" s="1342"/>
      <c r="AV14" s="1342"/>
      <c r="AW14" s="1342"/>
      <c r="AX14" s="1342"/>
      <c r="AY14" s="1342"/>
      <c r="AZ14" s="1342"/>
      <c r="BA14" s="1342"/>
      <c r="BB14" s="1342"/>
      <c r="BC14" s="1342"/>
      <c r="BD14" s="1342"/>
      <c r="BE14" s="1343"/>
      <c r="BF14" s="1340"/>
      <c r="BG14" s="1342"/>
      <c r="BH14" s="1342"/>
      <c r="BI14" s="1342"/>
      <c r="BJ14" s="1342"/>
      <c r="BK14" s="1342"/>
      <c r="BL14" s="1342"/>
      <c r="BM14" s="1342"/>
      <c r="BN14" s="1342"/>
      <c r="BO14" s="1342"/>
      <c r="BP14" s="1342"/>
      <c r="BQ14" s="1343"/>
    </row>
    <row r="15" spans="2:69" ht="30" customHeight="1" x14ac:dyDescent="0.4">
      <c r="B15" s="1353" t="s">
        <v>1148</v>
      </c>
      <c r="C15" s="1340"/>
      <c r="D15" s="1342"/>
      <c r="E15" s="1342"/>
      <c r="F15" s="1342"/>
      <c r="G15" s="1342"/>
      <c r="H15" s="1342"/>
      <c r="I15" s="1343"/>
      <c r="J15" s="1340"/>
      <c r="K15" s="1342"/>
      <c r="L15" s="1342"/>
      <c r="M15" s="1342"/>
      <c r="N15" s="1342"/>
      <c r="O15" s="1342"/>
      <c r="P15" s="1342"/>
      <c r="Q15" s="1342"/>
      <c r="R15" s="1342"/>
      <c r="S15" s="1342"/>
      <c r="T15" s="1342"/>
      <c r="U15" s="1343"/>
      <c r="V15" s="1340"/>
      <c r="W15" s="1342"/>
      <c r="X15" s="1342"/>
      <c r="Y15" s="1342"/>
      <c r="Z15" s="1341"/>
      <c r="AA15" s="1341"/>
      <c r="AB15" s="1342"/>
      <c r="AC15" s="1342"/>
      <c r="AD15" s="1342"/>
      <c r="AE15" s="1342"/>
      <c r="AF15" s="1342"/>
      <c r="AG15" s="1343"/>
      <c r="AH15" s="1340"/>
      <c r="AI15" s="1342"/>
      <c r="AJ15" s="1342"/>
      <c r="AK15" s="1342"/>
      <c r="AL15" s="1342"/>
      <c r="AM15" s="1342"/>
      <c r="AN15" s="1342"/>
      <c r="AO15" s="1342"/>
      <c r="AP15" s="1342"/>
      <c r="AQ15" s="1342"/>
      <c r="AR15" s="1342"/>
      <c r="AS15" s="1343"/>
      <c r="AT15" s="1340"/>
      <c r="AU15" s="1342"/>
      <c r="AV15" s="1342"/>
      <c r="AW15" s="1342"/>
      <c r="AX15" s="1342"/>
      <c r="AY15" s="1342"/>
      <c r="AZ15" s="1342"/>
      <c r="BA15" s="1342"/>
      <c r="BB15" s="1342"/>
      <c r="BC15" s="1342"/>
      <c r="BD15" s="1342"/>
      <c r="BE15" s="1343"/>
      <c r="BF15" s="1340"/>
      <c r="BG15" s="1342"/>
      <c r="BH15" s="1342"/>
      <c r="BI15" s="1342"/>
      <c r="BJ15" s="1342"/>
      <c r="BK15" s="1342"/>
      <c r="BL15" s="1342"/>
      <c r="BM15" s="1342"/>
      <c r="BN15" s="1342"/>
      <c r="BO15" s="1342"/>
      <c r="BP15" s="1342"/>
      <c r="BQ15" s="1343"/>
    </row>
    <row r="16" spans="2:69" ht="30" customHeight="1" x14ac:dyDescent="0.4">
      <c r="B16" s="1353" t="s">
        <v>1149</v>
      </c>
      <c r="C16" s="1340"/>
      <c r="D16" s="1342"/>
      <c r="E16" s="1342"/>
      <c r="F16" s="1342"/>
      <c r="G16" s="1342"/>
      <c r="H16" s="1342"/>
      <c r="I16" s="1343"/>
      <c r="J16" s="1340"/>
      <c r="K16" s="1342"/>
      <c r="L16" s="1342"/>
      <c r="M16" s="1342"/>
      <c r="N16" s="1342"/>
      <c r="O16" s="1342"/>
      <c r="P16" s="1342"/>
      <c r="Q16" s="1342"/>
      <c r="R16" s="1342"/>
      <c r="S16" s="1342"/>
      <c r="T16" s="1342"/>
      <c r="U16" s="1343"/>
      <c r="V16" s="1340"/>
      <c r="W16" s="1342"/>
      <c r="X16" s="1342"/>
      <c r="Y16" s="1342"/>
      <c r="Z16" s="1342"/>
      <c r="AA16" s="1342"/>
      <c r="AB16" s="1341"/>
      <c r="AC16" s="1341"/>
      <c r="AD16" s="1341"/>
      <c r="AE16" s="1341"/>
      <c r="AF16" s="1341"/>
      <c r="AG16" s="1344"/>
      <c r="AH16" s="1345"/>
      <c r="AI16" s="1341"/>
      <c r="AJ16" s="1341"/>
      <c r="AK16" s="1341"/>
      <c r="AL16" s="1341"/>
      <c r="AM16" s="1341"/>
      <c r="AN16" s="1341"/>
      <c r="AO16" s="1341"/>
      <c r="AP16" s="1341"/>
      <c r="AQ16" s="1341"/>
      <c r="AR16" s="1341"/>
      <c r="AS16" s="1344"/>
      <c r="AT16" s="1345"/>
      <c r="AU16" s="1341"/>
      <c r="AV16" s="1341"/>
      <c r="AW16" s="1341"/>
      <c r="AX16" s="1341"/>
      <c r="AY16" s="1341"/>
      <c r="AZ16" s="1341"/>
      <c r="BA16" s="1341"/>
      <c r="BB16" s="1341"/>
      <c r="BC16" s="1341"/>
      <c r="BD16" s="1342"/>
      <c r="BE16" s="1343"/>
      <c r="BF16" s="1340"/>
      <c r="BG16" s="1342"/>
      <c r="BH16" s="1342"/>
      <c r="BI16" s="1342"/>
      <c r="BJ16" s="1342"/>
      <c r="BK16" s="1342"/>
      <c r="BL16" s="1342"/>
      <c r="BM16" s="1342"/>
      <c r="BN16" s="1342"/>
      <c r="BO16" s="1342"/>
      <c r="BP16" s="1342"/>
      <c r="BQ16" s="1343"/>
    </row>
    <row r="17" spans="2:69" ht="30" customHeight="1" x14ac:dyDescent="0.4">
      <c r="B17" s="1353" t="s">
        <v>1150</v>
      </c>
      <c r="C17" s="1340"/>
      <c r="D17" s="1342"/>
      <c r="E17" s="1342"/>
      <c r="F17" s="1342"/>
      <c r="G17" s="1342"/>
      <c r="H17" s="1342"/>
      <c r="I17" s="1343"/>
      <c r="J17" s="1340"/>
      <c r="K17" s="1342"/>
      <c r="L17" s="1342"/>
      <c r="M17" s="1342"/>
      <c r="N17" s="1342"/>
      <c r="O17" s="1342"/>
      <c r="P17" s="1342"/>
      <c r="Q17" s="1342"/>
      <c r="R17" s="1342"/>
      <c r="S17" s="1342"/>
      <c r="T17" s="1342"/>
      <c r="U17" s="1343"/>
      <c r="V17" s="1340"/>
      <c r="W17" s="1342"/>
      <c r="X17" s="1342"/>
      <c r="Y17" s="1342"/>
      <c r="Z17" s="1342"/>
      <c r="AA17" s="1342"/>
      <c r="AB17" s="1342"/>
      <c r="AC17" s="1342"/>
      <c r="AD17" s="1342"/>
      <c r="AE17" s="1342"/>
      <c r="AF17" s="1342"/>
      <c r="AG17" s="1343"/>
      <c r="AH17" s="1340"/>
      <c r="AI17" s="1342"/>
      <c r="AJ17" s="1342"/>
      <c r="AK17" s="1342"/>
      <c r="AL17" s="1342"/>
      <c r="AM17" s="1342"/>
      <c r="AN17" s="1342"/>
      <c r="AO17" s="1342"/>
      <c r="AP17" s="1342"/>
      <c r="AQ17" s="1342"/>
      <c r="AR17" s="1341"/>
      <c r="AS17" s="1344"/>
      <c r="AT17" s="1345"/>
      <c r="AU17" s="1341"/>
      <c r="AV17" s="1341"/>
      <c r="AW17" s="1341"/>
      <c r="AX17" s="1341"/>
      <c r="AY17" s="1341"/>
      <c r="AZ17" s="1341"/>
      <c r="BA17" s="1341"/>
      <c r="BB17" s="1341"/>
      <c r="BC17" s="1341"/>
      <c r="BD17" s="1341"/>
      <c r="BE17" s="1344"/>
      <c r="BF17" s="1345"/>
      <c r="BG17" s="1341"/>
      <c r="BH17" s="1341"/>
      <c r="BI17" s="1341"/>
      <c r="BJ17" s="1341"/>
      <c r="BK17" s="1341"/>
      <c r="BL17" s="1341"/>
      <c r="BM17" s="1341"/>
      <c r="BN17" s="1341"/>
      <c r="BO17" s="1341"/>
      <c r="BP17" s="1341"/>
      <c r="BQ17" s="1344"/>
    </row>
    <row r="18" spans="2:69" ht="30" customHeight="1" x14ac:dyDescent="0.4">
      <c r="B18" s="1353" t="s">
        <v>1151</v>
      </c>
      <c r="C18" s="1340"/>
      <c r="D18" s="1342"/>
      <c r="E18" s="1342"/>
      <c r="F18" s="1342"/>
      <c r="G18" s="1342"/>
      <c r="H18" s="1342"/>
      <c r="I18" s="1343"/>
      <c r="J18" s="1340"/>
      <c r="K18" s="1342"/>
      <c r="L18" s="1342"/>
      <c r="M18" s="1342"/>
      <c r="N18" s="1342"/>
      <c r="O18" s="1342"/>
      <c r="P18" s="1342"/>
      <c r="Q18" s="1342"/>
      <c r="R18" s="1342"/>
      <c r="S18" s="1342"/>
      <c r="T18" s="1342"/>
      <c r="U18" s="1343"/>
      <c r="V18" s="1340"/>
      <c r="W18" s="1342"/>
      <c r="X18" s="1342"/>
      <c r="Y18" s="1342"/>
      <c r="Z18" s="1342"/>
      <c r="AA18" s="1342"/>
      <c r="AB18" s="1342"/>
      <c r="AC18" s="1342"/>
      <c r="AD18" s="1342"/>
      <c r="AE18" s="1342"/>
      <c r="AF18" s="1342"/>
      <c r="AG18" s="1343"/>
      <c r="AH18" s="1340"/>
      <c r="AI18" s="1342"/>
      <c r="AJ18" s="1342"/>
      <c r="AK18" s="1342"/>
      <c r="AL18" s="1342"/>
      <c r="AM18" s="1342"/>
      <c r="AN18" s="1342"/>
      <c r="AO18" s="1342"/>
      <c r="AP18" s="1342"/>
      <c r="AQ18" s="1342"/>
      <c r="AR18" s="1342"/>
      <c r="AS18" s="1343"/>
      <c r="AT18" s="1340"/>
      <c r="AU18" s="1342"/>
      <c r="AV18" s="1342"/>
      <c r="AW18" s="1342"/>
      <c r="AX18" s="1342"/>
      <c r="AY18" s="1342"/>
      <c r="AZ18" s="1342"/>
      <c r="BA18" s="1342"/>
      <c r="BB18" s="1342"/>
      <c r="BC18" s="1342"/>
      <c r="BD18" s="1341"/>
      <c r="BE18" s="1343"/>
      <c r="BF18" s="1340"/>
      <c r="BG18" s="1342"/>
      <c r="BH18" s="1342"/>
      <c r="BI18" s="1342"/>
      <c r="BJ18" s="1342"/>
      <c r="BK18" s="1342"/>
      <c r="BL18" s="1342"/>
      <c r="BM18" s="1342"/>
      <c r="BN18" s="1342"/>
      <c r="BO18" s="1342"/>
      <c r="BP18" s="1342"/>
      <c r="BQ18" s="1343"/>
    </row>
    <row r="19" spans="2:69" ht="30" customHeight="1" x14ac:dyDescent="0.4">
      <c r="B19" s="1353" t="s">
        <v>1152</v>
      </c>
      <c r="C19" s="1340"/>
      <c r="D19" s="1342"/>
      <c r="E19" s="1342"/>
      <c r="F19" s="1342"/>
      <c r="G19" s="1342"/>
      <c r="H19" s="1342"/>
      <c r="I19" s="1343"/>
      <c r="J19" s="1340"/>
      <c r="K19" s="1342"/>
      <c r="L19" s="1342"/>
      <c r="M19" s="1342"/>
      <c r="N19" s="1342"/>
      <c r="O19" s="1342"/>
      <c r="P19" s="1342"/>
      <c r="Q19" s="1342"/>
      <c r="R19" s="1342"/>
      <c r="S19" s="1342"/>
      <c r="T19" s="1342"/>
      <c r="U19" s="1343"/>
      <c r="V19" s="1340"/>
      <c r="W19" s="1342"/>
      <c r="X19" s="1342"/>
      <c r="Y19" s="1342"/>
      <c r="Z19" s="1342"/>
      <c r="AA19" s="1342"/>
      <c r="AB19" s="1342"/>
      <c r="AC19" s="1342"/>
      <c r="AD19" s="1342"/>
      <c r="AE19" s="1342"/>
      <c r="AF19" s="1342"/>
      <c r="AG19" s="1343"/>
      <c r="AH19" s="1340"/>
      <c r="AI19" s="1342"/>
      <c r="AJ19" s="1342"/>
      <c r="AK19" s="1342"/>
      <c r="AL19" s="1342"/>
      <c r="AM19" s="1342"/>
      <c r="AN19" s="1342"/>
      <c r="AO19" s="1342"/>
      <c r="AP19" s="1342"/>
      <c r="AQ19" s="1342"/>
      <c r="AR19" s="1342"/>
      <c r="AS19" s="1343"/>
      <c r="AT19" s="1340"/>
      <c r="AU19" s="1342"/>
      <c r="AV19" s="1342"/>
      <c r="AW19" s="1342"/>
      <c r="AX19" s="1342"/>
      <c r="AY19" s="1342"/>
      <c r="AZ19" s="1342"/>
      <c r="BA19" s="1342"/>
      <c r="BB19" s="1342"/>
      <c r="BC19" s="1342"/>
      <c r="BD19" s="1342"/>
      <c r="BE19" s="1344"/>
      <c r="BF19" s="1345"/>
      <c r="BG19" s="1342"/>
      <c r="BH19" s="1342"/>
      <c r="BI19" s="1342"/>
      <c r="BJ19" s="1342"/>
      <c r="BK19" s="1342"/>
      <c r="BL19" s="1342"/>
      <c r="BM19" s="1342"/>
      <c r="BN19" s="1342"/>
      <c r="BO19" s="1342"/>
      <c r="BP19" s="1342"/>
      <c r="BQ19" s="1343"/>
    </row>
    <row r="20" spans="2:69" ht="30" customHeight="1" x14ac:dyDescent="0.4">
      <c r="B20" s="1353" t="s">
        <v>1155</v>
      </c>
      <c r="C20" s="1340"/>
      <c r="D20" s="1342"/>
      <c r="E20" s="1342"/>
      <c r="F20" s="1342"/>
      <c r="G20" s="1342"/>
      <c r="H20" s="1342"/>
      <c r="I20" s="1343"/>
      <c r="J20" s="1340"/>
      <c r="K20" s="1342"/>
      <c r="L20" s="1342"/>
      <c r="M20" s="1342"/>
      <c r="N20" s="1342"/>
      <c r="O20" s="1342"/>
      <c r="P20" s="1342"/>
      <c r="Q20" s="1342"/>
      <c r="R20" s="1342"/>
      <c r="S20" s="1342"/>
      <c r="T20" s="1342"/>
      <c r="U20" s="1343"/>
      <c r="V20" s="1340"/>
      <c r="W20" s="1342"/>
      <c r="X20" s="1342"/>
      <c r="Y20" s="1342"/>
      <c r="Z20" s="1342"/>
      <c r="AA20" s="1342"/>
      <c r="AB20" s="1342"/>
      <c r="AC20" s="1342"/>
      <c r="AD20" s="1342"/>
      <c r="AE20" s="1342"/>
      <c r="AF20" s="1342"/>
      <c r="AG20" s="1343"/>
      <c r="AH20" s="1340"/>
      <c r="AI20" s="1342"/>
      <c r="AJ20" s="1342"/>
      <c r="AK20" s="1342"/>
      <c r="AL20" s="1342"/>
      <c r="AM20" s="1342"/>
      <c r="AN20" s="1342"/>
      <c r="AO20" s="1342"/>
      <c r="AP20" s="1342"/>
      <c r="AQ20" s="1342"/>
      <c r="AR20" s="1342"/>
      <c r="AS20" s="1343"/>
      <c r="AT20" s="1340"/>
      <c r="AU20" s="1342"/>
      <c r="AV20" s="1342"/>
      <c r="AW20" s="1342"/>
      <c r="AX20" s="1342"/>
      <c r="AY20" s="1342"/>
      <c r="AZ20" s="1342"/>
      <c r="BA20" s="1342"/>
      <c r="BB20" s="1342"/>
      <c r="BC20" s="1342"/>
      <c r="BD20" s="1342"/>
      <c r="BE20" s="1343"/>
      <c r="BF20" s="1340"/>
      <c r="BG20" s="1341"/>
      <c r="BH20" s="1341"/>
      <c r="BI20" s="1341"/>
      <c r="BJ20" s="1341"/>
      <c r="BK20" s="1341"/>
      <c r="BL20" s="1341"/>
      <c r="BM20" s="1341"/>
      <c r="BN20" s="1341"/>
      <c r="BO20" s="1341"/>
      <c r="BP20" s="1341"/>
      <c r="BQ20" s="1344"/>
    </row>
    <row r="21" spans="2:69" ht="30" customHeight="1" x14ac:dyDescent="0.4">
      <c r="B21" s="1354"/>
      <c r="C21" s="1335"/>
      <c r="D21" s="1336"/>
      <c r="E21" s="1336"/>
      <c r="F21" s="1336"/>
      <c r="G21" s="1336"/>
      <c r="H21" s="1336"/>
      <c r="I21" s="1337"/>
      <c r="J21" s="1335"/>
      <c r="K21" s="1336"/>
      <c r="L21" s="1336"/>
      <c r="M21" s="1336"/>
      <c r="N21" s="1336"/>
      <c r="O21" s="1336"/>
      <c r="P21" s="1336"/>
      <c r="Q21" s="1336"/>
      <c r="R21" s="1336"/>
      <c r="S21" s="1336"/>
      <c r="T21" s="1336"/>
      <c r="U21" s="1337"/>
      <c r="V21" s="1335"/>
      <c r="W21" s="1336"/>
      <c r="X21" s="1336"/>
      <c r="Y21" s="1336"/>
      <c r="Z21" s="1336"/>
      <c r="AA21" s="1336"/>
      <c r="AB21" s="1336"/>
      <c r="AC21" s="1336"/>
      <c r="AD21" s="1336"/>
      <c r="AE21" s="1336"/>
      <c r="AF21" s="1336"/>
      <c r="AG21" s="1337"/>
      <c r="AH21" s="1335"/>
      <c r="AI21" s="1336"/>
      <c r="AJ21" s="1336"/>
      <c r="AK21" s="1336"/>
      <c r="AL21" s="1336"/>
      <c r="AM21" s="1336"/>
      <c r="AN21" s="1336"/>
      <c r="AO21" s="1336"/>
      <c r="AP21" s="1336"/>
      <c r="AQ21" s="1336"/>
      <c r="AR21" s="1336"/>
      <c r="AS21" s="1337"/>
      <c r="AT21" s="1335"/>
      <c r="AU21" s="1336"/>
      <c r="AV21" s="1336"/>
      <c r="AW21" s="1336"/>
      <c r="AX21" s="1336"/>
      <c r="AY21" s="1336"/>
      <c r="AZ21" s="1336"/>
      <c r="BA21" s="1336"/>
      <c r="BB21" s="1336"/>
      <c r="BC21" s="1336"/>
      <c r="BD21" s="1336"/>
      <c r="BE21" s="1337"/>
      <c r="BF21" s="1335"/>
      <c r="BG21" s="1336"/>
      <c r="BH21" s="1336"/>
      <c r="BI21" s="1336"/>
      <c r="BJ21" s="1336"/>
      <c r="BK21" s="1336"/>
      <c r="BL21" s="1336"/>
      <c r="BM21" s="1336"/>
      <c r="BN21" s="1336"/>
      <c r="BO21" s="1336"/>
      <c r="BP21" s="1336"/>
      <c r="BQ21" s="1337"/>
    </row>
    <row r="22" spans="2:69" ht="21.75" customHeight="1" x14ac:dyDescent="0.4">
      <c r="B22" s="1347"/>
      <c r="C22" s="1347"/>
      <c r="D22" s="1347"/>
      <c r="E22" s="1347"/>
      <c r="F22" s="1347"/>
      <c r="G22" s="1347"/>
      <c r="H22" s="1347"/>
      <c r="I22" s="1347"/>
      <c r="J22" s="1347"/>
      <c r="K22" s="1347"/>
      <c r="L22" s="1347"/>
      <c r="M22" s="1347"/>
      <c r="N22" s="1347"/>
      <c r="O22" s="1347"/>
      <c r="P22" s="1347"/>
      <c r="Q22" s="1347"/>
      <c r="R22" s="1347"/>
      <c r="S22" s="1347"/>
      <c r="T22" s="1347"/>
      <c r="U22" s="1347"/>
      <c r="V22" s="1347"/>
      <c r="W22" s="1347"/>
      <c r="X22" s="1347"/>
      <c r="Y22" s="1347"/>
      <c r="Z22" s="1347"/>
      <c r="AA22" s="1347"/>
      <c r="AB22" s="1347"/>
      <c r="AC22" s="1347"/>
      <c r="AD22" s="1347"/>
      <c r="AE22" s="1347"/>
      <c r="AF22" s="1347"/>
      <c r="AG22" s="1347"/>
      <c r="AH22" s="1347"/>
      <c r="AI22" s="1347"/>
      <c r="AJ22" s="1347"/>
      <c r="AK22" s="1347"/>
      <c r="AL22" s="1347"/>
      <c r="AM22" s="1347"/>
      <c r="AN22" s="1347"/>
      <c r="AO22" s="1347"/>
      <c r="AP22" s="1347"/>
      <c r="AQ22" s="1347"/>
      <c r="AR22" s="1347"/>
      <c r="AS22" s="1347"/>
      <c r="AT22" s="1347"/>
      <c r="AU22" s="1347"/>
      <c r="AV22" s="1347"/>
      <c r="AW22" s="1347"/>
      <c r="AX22" s="1347"/>
      <c r="AY22" s="1347"/>
      <c r="AZ22" s="1347"/>
      <c r="BA22" s="1347"/>
      <c r="BB22" s="1347"/>
      <c r="BC22" s="1347"/>
      <c r="BD22" s="1347"/>
      <c r="BE22" s="1347"/>
      <c r="BF22" s="1347"/>
      <c r="BG22" s="1347"/>
      <c r="BH22" s="1347"/>
      <c r="BI22" s="1347"/>
      <c r="BJ22" s="1347"/>
      <c r="BK22" s="1347"/>
      <c r="BL22" s="1347"/>
      <c r="BM22" s="1347"/>
      <c r="BN22" s="1347"/>
      <c r="BO22" s="1347"/>
      <c r="BP22" s="1347"/>
      <c r="BQ22" s="1347"/>
    </row>
    <row r="23" spans="2:69" ht="30" customHeight="1" x14ac:dyDescent="0.4">
      <c r="B23" s="1347"/>
      <c r="C23" s="1347"/>
      <c r="D23" s="1347"/>
      <c r="E23" s="1347"/>
      <c r="F23" s="1347"/>
      <c r="G23" s="1347"/>
      <c r="H23" s="1347"/>
      <c r="I23" s="1347"/>
      <c r="J23" s="1347"/>
      <c r="K23" s="1347"/>
      <c r="L23" s="1347"/>
      <c r="M23" s="1347"/>
      <c r="N23" s="1347"/>
      <c r="O23" s="1347"/>
      <c r="P23" s="1347"/>
      <c r="Q23" s="1347"/>
      <c r="R23" s="1347"/>
      <c r="S23" s="1347"/>
      <c r="T23" s="1347"/>
      <c r="U23" s="1347"/>
      <c r="V23" s="1347"/>
      <c r="W23" s="1347"/>
      <c r="X23" s="1347"/>
      <c r="Y23" s="1347"/>
      <c r="Z23" s="1347"/>
      <c r="AA23" s="1347"/>
      <c r="AB23" s="1347"/>
      <c r="AC23" s="1347"/>
      <c r="AD23" s="1347"/>
      <c r="AE23" s="1347"/>
      <c r="AF23" s="1347"/>
      <c r="AG23" s="1347"/>
      <c r="AH23" s="1347"/>
      <c r="AI23" s="1347"/>
      <c r="AJ23" s="1347"/>
      <c r="AK23" s="1347"/>
      <c r="AL23" s="1347"/>
      <c r="AM23" s="1347"/>
      <c r="AN23" s="1347"/>
      <c r="AO23" s="1347"/>
      <c r="AP23" s="1347"/>
      <c r="AQ23" s="1347"/>
      <c r="AR23" s="1347"/>
      <c r="AS23" s="1347"/>
      <c r="AT23" s="1347"/>
      <c r="AU23" s="1347"/>
      <c r="AV23" s="1347"/>
      <c r="AW23" s="1347"/>
      <c r="AX23" s="1347"/>
      <c r="AY23" s="1347"/>
      <c r="AZ23" s="1347"/>
      <c r="BA23" s="1347"/>
      <c r="BB23" s="1347"/>
      <c r="BC23" s="1347"/>
      <c r="BD23" s="1347"/>
      <c r="BE23" s="1347"/>
      <c r="BF23" s="1347"/>
      <c r="BG23" s="1347"/>
      <c r="BH23" s="1347"/>
      <c r="BI23" s="1347"/>
      <c r="BJ23" s="1347"/>
      <c r="BK23" s="1347"/>
      <c r="BL23" s="1347"/>
      <c r="BM23" s="1347"/>
      <c r="BN23" s="1347"/>
      <c r="BO23" s="1347"/>
      <c r="BP23" s="1347"/>
      <c r="BQ23" s="1347"/>
    </row>
    <row r="24" spans="2:69" ht="30" customHeight="1" x14ac:dyDescent="0.4">
      <c r="B24" s="1348" t="s">
        <v>1176</v>
      </c>
      <c r="C24" s="1347"/>
      <c r="D24" s="1347"/>
      <c r="E24" s="1347"/>
      <c r="F24" s="1347"/>
      <c r="G24" s="1347"/>
      <c r="H24" s="1347"/>
      <c r="I24" s="1347"/>
      <c r="J24" s="1347"/>
      <c r="K24" s="1347"/>
      <c r="L24" s="1347"/>
      <c r="M24" s="1347"/>
      <c r="N24" s="1347"/>
      <c r="O24" s="1347"/>
      <c r="P24" s="1347"/>
      <c r="Q24" s="1347"/>
      <c r="R24" s="1347"/>
      <c r="S24" s="1347"/>
      <c r="T24" s="1347"/>
      <c r="U24" s="1347"/>
      <c r="V24" s="1347"/>
      <c r="W24" s="1347"/>
      <c r="X24" s="1347"/>
      <c r="Y24" s="1347"/>
      <c r="Z24" s="1347"/>
      <c r="AA24" s="1347"/>
      <c r="AB24" s="1347"/>
      <c r="AC24" s="1347"/>
      <c r="AD24" s="1347"/>
      <c r="AE24" s="1347"/>
      <c r="AF24" s="1347"/>
      <c r="AG24" s="1347"/>
      <c r="AH24" s="1347"/>
      <c r="AI24" s="1347"/>
      <c r="AJ24" s="1347"/>
      <c r="AK24" s="1347"/>
      <c r="AL24" s="1347"/>
      <c r="AM24" s="1347"/>
      <c r="AN24" s="1347"/>
      <c r="AO24" s="1347"/>
      <c r="AP24" s="1347"/>
      <c r="AQ24" s="1347"/>
      <c r="AR24" s="1347"/>
      <c r="AS24" s="1347"/>
      <c r="AT24" s="1347"/>
      <c r="AU24" s="1347"/>
      <c r="AV24" s="1347"/>
      <c r="AW24" s="1347"/>
      <c r="AX24" s="1347"/>
      <c r="AY24" s="1347"/>
      <c r="AZ24" s="1347"/>
      <c r="BA24" s="1347"/>
      <c r="BB24" s="1347"/>
      <c r="BC24" s="1347"/>
      <c r="BD24" s="1347"/>
      <c r="BE24" s="1347"/>
      <c r="BF24" s="1347"/>
      <c r="BG24" s="1347"/>
      <c r="BH24" s="1347"/>
      <c r="BI24" s="1347"/>
      <c r="BJ24" s="1347"/>
      <c r="BK24" s="1347"/>
      <c r="BL24" s="1347"/>
      <c r="BM24" s="1347"/>
      <c r="BN24" s="1347"/>
      <c r="BO24" s="1347"/>
      <c r="BP24" s="1347"/>
      <c r="BQ24" s="1347"/>
    </row>
    <row r="25" spans="2:69" ht="30" customHeight="1" x14ac:dyDescent="0.4">
      <c r="B25" s="1346" t="s">
        <v>1160</v>
      </c>
      <c r="C25" s="1346" t="s">
        <v>1167</v>
      </c>
      <c r="D25" s="1346"/>
      <c r="E25" s="1346"/>
      <c r="F25" s="1347"/>
      <c r="G25" s="1347"/>
      <c r="H25" s="1347"/>
      <c r="I25" s="1347"/>
      <c r="J25" s="1347"/>
      <c r="K25" s="1347"/>
      <c r="L25" s="1347"/>
      <c r="M25" s="1347"/>
      <c r="N25" s="1347"/>
      <c r="O25" s="1347"/>
      <c r="P25" s="1347"/>
      <c r="Q25" s="1347"/>
      <c r="R25" s="1347"/>
      <c r="S25" s="1347"/>
      <c r="T25" s="1347"/>
      <c r="U25" s="1347"/>
      <c r="V25" s="1347"/>
      <c r="W25" s="1347"/>
      <c r="X25" s="1347"/>
      <c r="Y25" s="1347"/>
      <c r="Z25" s="1347"/>
      <c r="AA25" s="1347"/>
      <c r="AB25" s="1347"/>
      <c r="AC25" s="1347"/>
      <c r="AD25" s="1347"/>
      <c r="AE25" s="1347"/>
      <c r="AF25" s="1347"/>
      <c r="AG25" s="1347"/>
      <c r="AH25" s="1347"/>
      <c r="AI25" s="1347"/>
      <c r="AJ25" s="1347"/>
      <c r="AK25" s="1347"/>
      <c r="AL25" s="1347"/>
      <c r="AM25" s="1347"/>
      <c r="AN25" s="1347"/>
      <c r="AO25" s="1347"/>
      <c r="AP25" s="1347"/>
      <c r="AQ25" s="1347"/>
      <c r="AR25" s="1347"/>
      <c r="AS25" s="1347"/>
      <c r="AT25" s="1347"/>
      <c r="AU25" s="1347"/>
      <c r="AV25" s="1347"/>
      <c r="AW25" s="1347"/>
      <c r="AX25" s="1347"/>
      <c r="AY25" s="1347"/>
      <c r="AZ25" s="1347"/>
      <c r="BA25" s="1347"/>
      <c r="BB25" s="1347"/>
      <c r="BC25" s="1347"/>
      <c r="BD25" s="1347"/>
      <c r="BE25" s="1347"/>
      <c r="BF25" s="1347"/>
      <c r="BG25" s="1347"/>
      <c r="BH25" s="1347"/>
      <c r="BI25" s="1347"/>
      <c r="BJ25" s="1347"/>
      <c r="BK25" s="1347"/>
      <c r="BL25" s="1347"/>
      <c r="BM25" s="1347"/>
      <c r="BN25" s="1347"/>
      <c r="BO25" s="1347"/>
      <c r="BP25" s="1347"/>
      <c r="BQ25" s="1347"/>
    </row>
    <row r="26" spans="2:69" ht="30" customHeight="1" x14ac:dyDescent="0.4">
      <c r="B26" s="1346"/>
      <c r="C26" s="1346" t="s">
        <v>1168</v>
      </c>
      <c r="D26" s="1346"/>
      <c r="E26" s="1346"/>
      <c r="F26" s="1347"/>
      <c r="G26" s="1347"/>
      <c r="H26" s="1347"/>
      <c r="I26" s="1347"/>
      <c r="J26" s="1347"/>
      <c r="K26" s="1347"/>
      <c r="L26" s="1347"/>
      <c r="M26" s="1347"/>
      <c r="N26" s="1347"/>
      <c r="O26" s="1347"/>
      <c r="P26" s="1347"/>
      <c r="Q26" s="1347"/>
      <c r="R26" s="1347"/>
      <c r="S26" s="1347"/>
      <c r="T26" s="1347"/>
      <c r="U26" s="1347"/>
      <c r="V26" s="1347"/>
      <c r="W26" s="1347"/>
      <c r="X26" s="1347"/>
      <c r="Y26" s="1347"/>
      <c r="Z26" s="1347"/>
      <c r="AA26" s="1347"/>
      <c r="AB26" s="1347"/>
      <c r="AC26" s="1347"/>
      <c r="AD26" s="1347"/>
      <c r="AE26" s="1347"/>
      <c r="AF26" s="1347"/>
      <c r="AG26" s="1347"/>
      <c r="AH26" s="1347"/>
      <c r="AI26" s="1347"/>
      <c r="AJ26" s="1347"/>
      <c r="AK26" s="1347"/>
      <c r="AL26" s="1347"/>
      <c r="AM26" s="1347"/>
      <c r="AN26" s="1347"/>
      <c r="AO26" s="1347"/>
      <c r="AP26" s="1347"/>
      <c r="AQ26" s="1347"/>
      <c r="AR26" s="1347"/>
      <c r="AS26" s="1347"/>
      <c r="AT26" s="1347"/>
      <c r="AU26" s="1347"/>
      <c r="AV26" s="1347"/>
      <c r="AW26" s="1347"/>
      <c r="AX26" s="1347"/>
      <c r="AY26" s="1347"/>
      <c r="AZ26" s="1347"/>
      <c r="BA26" s="1347"/>
      <c r="BB26" s="1347"/>
      <c r="BC26" s="1347"/>
      <c r="BD26" s="1347"/>
      <c r="BE26" s="1347"/>
      <c r="BF26" s="1347"/>
      <c r="BG26" s="1347"/>
      <c r="BH26" s="1347"/>
      <c r="BI26" s="1347"/>
      <c r="BJ26" s="1347"/>
      <c r="BK26" s="1347"/>
      <c r="BL26" s="1347"/>
      <c r="BM26" s="1347"/>
      <c r="BN26" s="1347"/>
      <c r="BO26" s="1347"/>
      <c r="BP26" s="1347"/>
      <c r="BQ26" s="1347"/>
    </row>
    <row r="27" spans="2:69" ht="30" customHeight="1" x14ac:dyDescent="0.4">
      <c r="B27" s="1346"/>
      <c r="C27" s="1346" t="s">
        <v>1175</v>
      </c>
      <c r="D27" s="1346"/>
      <c r="E27" s="1346"/>
      <c r="F27" s="1347"/>
      <c r="G27" s="1347"/>
      <c r="H27" s="1347"/>
      <c r="I27" s="1347"/>
      <c r="J27" s="1347"/>
      <c r="K27" s="1347"/>
      <c r="L27" s="1347"/>
      <c r="M27" s="1347"/>
      <c r="N27" s="1347"/>
      <c r="O27" s="1347"/>
      <c r="P27" s="1347"/>
      <c r="Q27" s="1347"/>
      <c r="R27" s="1347"/>
      <c r="S27" s="1347"/>
      <c r="T27" s="1347"/>
      <c r="U27" s="1347"/>
      <c r="V27" s="1347"/>
      <c r="W27" s="1347"/>
      <c r="X27" s="1347"/>
      <c r="Y27" s="1347"/>
      <c r="Z27" s="1347"/>
      <c r="AA27" s="1347"/>
      <c r="AB27" s="1347"/>
      <c r="AC27" s="1347"/>
      <c r="AD27" s="1347"/>
      <c r="AE27" s="1347"/>
      <c r="AF27" s="1347"/>
      <c r="AG27" s="1347"/>
      <c r="AH27" s="1347"/>
      <c r="AI27" s="1347"/>
      <c r="AJ27" s="1347"/>
      <c r="AK27" s="1347"/>
      <c r="AL27" s="1347"/>
      <c r="AM27" s="1347"/>
      <c r="AN27" s="1347"/>
      <c r="AO27" s="1347"/>
      <c r="AP27" s="1347"/>
      <c r="AQ27" s="1347"/>
      <c r="AR27" s="1347"/>
      <c r="AS27" s="1347"/>
      <c r="AT27" s="1347"/>
      <c r="AU27" s="1347"/>
      <c r="AV27" s="1347"/>
      <c r="AW27" s="1347"/>
      <c r="AX27" s="1347"/>
      <c r="AY27" s="1347"/>
      <c r="AZ27" s="1347"/>
      <c r="BA27" s="1347"/>
      <c r="BB27" s="1347"/>
      <c r="BC27" s="1347"/>
      <c r="BD27" s="1347"/>
      <c r="BE27" s="1347"/>
      <c r="BF27" s="1347"/>
      <c r="BG27" s="1347"/>
      <c r="BH27" s="1347"/>
      <c r="BI27" s="1347"/>
      <c r="BJ27" s="1347"/>
      <c r="BK27" s="1347"/>
      <c r="BL27" s="1347"/>
      <c r="BM27" s="1347"/>
      <c r="BN27" s="1347"/>
      <c r="BO27" s="1347"/>
      <c r="BP27" s="1347"/>
      <c r="BQ27" s="1347"/>
    </row>
    <row r="28" spans="2:69" ht="30" customHeight="1" x14ac:dyDescent="0.4">
      <c r="B28" s="1346"/>
      <c r="C28" s="1346" t="s">
        <v>1177</v>
      </c>
      <c r="D28" s="1346"/>
      <c r="E28" s="1346"/>
      <c r="F28" s="1347"/>
      <c r="G28" s="1347"/>
      <c r="H28" s="1347"/>
      <c r="I28" s="1347"/>
      <c r="J28" s="1347"/>
      <c r="K28" s="1347"/>
      <c r="L28" s="1347"/>
      <c r="M28" s="1347"/>
      <c r="N28" s="1347"/>
      <c r="O28" s="1347"/>
      <c r="P28" s="1347"/>
      <c r="Q28" s="1347"/>
      <c r="R28" s="1347"/>
      <c r="S28" s="1347"/>
      <c r="T28" s="1347"/>
      <c r="U28" s="1347"/>
      <c r="V28" s="1347"/>
      <c r="W28" s="1347"/>
      <c r="X28" s="1347"/>
      <c r="Y28" s="1347"/>
      <c r="Z28" s="1347"/>
      <c r="AA28" s="1347"/>
      <c r="AB28" s="1347"/>
      <c r="AC28" s="1347"/>
      <c r="AD28" s="1347"/>
      <c r="AE28" s="1347"/>
      <c r="AF28" s="1347"/>
      <c r="AG28" s="1347"/>
      <c r="AH28" s="1347"/>
      <c r="AI28" s="1347"/>
      <c r="AJ28" s="1347"/>
      <c r="AK28" s="1347"/>
      <c r="AL28" s="1347"/>
      <c r="AM28" s="1347"/>
      <c r="AN28" s="1347"/>
      <c r="AO28" s="1347"/>
      <c r="AP28" s="1347"/>
      <c r="AQ28" s="1347"/>
      <c r="AR28" s="1347"/>
      <c r="AS28" s="1347"/>
      <c r="AT28" s="1347"/>
      <c r="AU28" s="1347"/>
      <c r="AV28" s="1347"/>
      <c r="AW28" s="1347"/>
      <c r="AX28" s="1347"/>
      <c r="AY28" s="1347"/>
      <c r="AZ28" s="1347"/>
      <c r="BA28" s="1347"/>
      <c r="BB28" s="1347"/>
      <c r="BC28" s="1347"/>
      <c r="BD28" s="1347"/>
      <c r="BE28" s="1347"/>
      <c r="BF28" s="1347"/>
      <c r="BG28" s="1347"/>
      <c r="BH28" s="1347"/>
      <c r="BI28" s="1347"/>
      <c r="BJ28" s="1347"/>
      <c r="BK28" s="1347"/>
      <c r="BL28" s="1347"/>
      <c r="BM28" s="1347"/>
      <c r="BN28" s="1347"/>
      <c r="BO28" s="1347"/>
      <c r="BP28" s="1347"/>
      <c r="BQ28" s="1347"/>
    </row>
    <row r="29" spans="2:69" ht="30" customHeight="1" x14ac:dyDescent="0.4">
      <c r="B29" s="1346"/>
      <c r="C29" s="1346" t="s">
        <v>1163</v>
      </c>
      <c r="D29" s="1346"/>
      <c r="E29" s="1346"/>
      <c r="F29" s="1347"/>
      <c r="G29" s="1347"/>
      <c r="H29" s="1347"/>
      <c r="I29" s="1347"/>
      <c r="J29" s="1347"/>
      <c r="K29" s="1347"/>
      <c r="L29" s="1347"/>
      <c r="M29" s="1347"/>
      <c r="N29" s="1347"/>
      <c r="O29" s="1347"/>
      <c r="P29" s="1347"/>
      <c r="Q29" s="1347"/>
      <c r="R29" s="1347"/>
      <c r="S29" s="1347"/>
      <c r="T29" s="1347"/>
      <c r="U29" s="1347"/>
      <c r="V29" s="1347"/>
      <c r="W29" s="1347"/>
      <c r="X29" s="1347"/>
      <c r="Y29" s="1347"/>
      <c r="Z29" s="1347"/>
      <c r="AA29" s="1347"/>
      <c r="AB29" s="1347"/>
      <c r="AC29" s="1347"/>
      <c r="AD29" s="1347"/>
      <c r="AE29" s="1347"/>
      <c r="AF29" s="1347"/>
      <c r="AG29" s="1347"/>
      <c r="AH29" s="1347"/>
      <c r="AI29" s="1347"/>
      <c r="AJ29" s="1347"/>
      <c r="AK29" s="1347"/>
      <c r="AL29" s="1347"/>
      <c r="AM29" s="1347"/>
      <c r="AN29" s="1347"/>
      <c r="AO29" s="1347"/>
      <c r="AP29" s="1347"/>
      <c r="AQ29" s="1347"/>
      <c r="AR29" s="1347"/>
      <c r="AS29" s="1347"/>
      <c r="AT29" s="1347"/>
      <c r="AU29" s="1347"/>
      <c r="AV29" s="1347"/>
      <c r="AW29" s="1347"/>
      <c r="AX29" s="1347"/>
      <c r="AY29" s="1347"/>
      <c r="AZ29" s="1347"/>
      <c r="BA29" s="1347"/>
      <c r="BB29" s="1347"/>
      <c r="BC29" s="1347"/>
      <c r="BD29" s="1347"/>
      <c r="BE29" s="1347"/>
      <c r="BF29" s="1347"/>
      <c r="BG29" s="1347"/>
      <c r="BH29" s="1347"/>
      <c r="BI29" s="1347"/>
      <c r="BJ29" s="1347"/>
      <c r="BK29" s="1347"/>
      <c r="BL29" s="1347"/>
      <c r="BM29" s="1347"/>
      <c r="BN29" s="1347"/>
      <c r="BO29" s="1347"/>
      <c r="BP29" s="1347"/>
      <c r="BQ29" s="1347"/>
    </row>
    <row r="30" spans="2:69" ht="30" customHeight="1" x14ac:dyDescent="0.4">
      <c r="B30" s="1346"/>
      <c r="C30" s="1346" t="s">
        <v>1165</v>
      </c>
      <c r="D30" s="1346"/>
      <c r="E30" s="1346"/>
      <c r="F30" s="1347"/>
      <c r="G30" s="1347"/>
      <c r="H30" s="1347"/>
      <c r="I30" s="1347"/>
      <c r="J30" s="1347"/>
      <c r="K30" s="1347"/>
      <c r="L30" s="1347"/>
      <c r="M30" s="1347"/>
      <c r="N30" s="1347"/>
      <c r="O30" s="1347"/>
      <c r="P30" s="1347"/>
      <c r="Q30" s="1347"/>
      <c r="R30" s="1347"/>
      <c r="S30" s="1347"/>
      <c r="T30" s="1347"/>
      <c r="U30" s="1347"/>
      <c r="V30" s="1347"/>
      <c r="W30" s="1347"/>
      <c r="X30" s="1347"/>
      <c r="Y30" s="1347"/>
      <c r="Z30" s="1347"/>
      <c r="AA30" s="1347"/>
      <c r="AB30" s="1347"/>
      <c r="AC30" s="1347"/>
      <c r="AD30" s="1347"/>
      <c r="AE30" s="1347"/>
      <c r="AF30" s="1347"/>
      <c r="AG30" s="1347"/>
      <c r="AH30" s="1347"/>
      <c r="AI30" s="1347"/>
      <c r="AJ30" s="1347"/>
      <c r="AK30" s="1347"/>
      <c r="AL30" s="1347"/>
      <c r="AM30" s="1347"/>
      <c r="AN30" s="1347"/>
      <c r="AO30" s="1347"/>
      <c r="AP30" s="1347"/>
      <c r="AQ30" s="1347"/>
      <c r="AR30" s="1347"/>
      <c r="AS30" s="1347"/>
      <c r="AT30" s="1347"/>
      <c r="AU30" s="1347"/>
      <c r="AV30" s="1347"/>
      <c r="AW30" s="1347"/>
      <c r="AX30" s="1347"/>
      <c r="AY30" s="1347"/>
      <c r="AZ30" s="1347"/>
      <c r="BA30" s="1347"/>
      <c r="BB30" s="1347"/>
      <c r="BC30" s="1347"/>
      <c r="BD30" s="1347"/>
      <c r="BE30" s="1347"/>
      <c r="BF30" s="1347"/>
      <c r="BG30" s="1347"/>
      <c r="BH30" s="1347"/>
      <c r="BI30" s="1347"/>
      <c r="BJ30" s="1347"/>
      <c r="BK30" s="1347"/>
      <c r="BL30" s="1347"/>
      <c r="BM30" s="1347"/>
      <c r="BN30" s="1347"/>
      <c r="BO30" s="1347"/>
      <c r="BP30" s="1347"/>
      <c r="BQ30" s="1347"/>
    </row>
    <row r="31" spans="2:69" ht="30" customHeight="1" x14ac:dyDescent="0.4">
      <c r="B31" s="1346"/>
      <c r="C31" s="1346" t="s">
        <v>1164</v>
      </c>
      <c r="D31" s="1346"/>
      <c r="E31" s="1346"/>
      <c r="F31" s="1347"/>
      <c r="G31" s="1347"/>
      <c r="H31" s="1347"/>
      <c r="I31" s="1347"/>
      <c r="J31" s="1347"/>
      <c r="K31" s="1347"/>
      <c r="L31" s="1347"/>
      <c r="M31" s="1347"/>
      <c r="N31" s="1347"/>
      <c r="O31" s="1347"/>
      <c r="P31" s="1347"/>
      <c r="Q31" s="1347"/>
      <c r="R31" s="1347"/>
      <c r="S31" s="1347"/>
      <c r="T31" s="1347"/>
      <c r="U31" s="1347"/>
      <c r="V31" s="1347"/>
      <c r="W31" s="1347"/>
      <c r="X31" s="1347"/>
      <c r="Y31" s="1347"/>
      <c r="Z31" s="1347"/>
      <c r="AA31" s="1347"/>
      <c r="AB31" s="1347"/>
      <c r="AC31" s="1347"/>
      <c r="AD31" s="1347"/>
      <c r="AE31" s="1347"/>
      <c r="AF31" s="1347"/>
      <c r="AG31" s="1347"/>
      <c r="AH31" s="1347"/>
      <c r="AI31" s="1347"/>
      <c r="AJ31" s="1347"/>
      <c r="AK31" s="1347"/>
      <c r="AL31" s="1347"/>
      <c r="AM31" s="1347"/>
      <c r="AN31" s="1347"/>
      <c r="AO31" s="1347"/>
      <c r="AP31" s="1347"/>
      <c r="AQ31" s="1347"/>
      <c r="AR31" s="1347"/>
      <c r="AS31" s="1347"/>
      <c r="AT31" s="1347"/>
      <c r="AU31" s="1347"/>
      <c r="AV31" s="1347"/>
      <c r="AW31" s="1347"/>
      <c r="AX31" s="1347"/>
      <c r="AY31" s="1347"/>
      <c r="AZ31" s="1347"/>
      <c r="BA31" s="1347"/>
      <c r="BB31" s="1347"/>
      <c r="BC31" s="1347"/>
      <c r="BD31" s="1347"/>
      <c r="BE31" s="1347"/>
      <c r="BF31" s="1347"/>
      <c r="BG31" s="1347"/>
      <c r="BH31" s="1347"/>
      <c r="BI31" s="1347"/>
      <c r="BJ31" s="1347"/>
      <c r="BK31" s="1347"/>
      <c r="BL31" s="1347"/>
      <c r="BM31" s="1347"/>
      <c r="BN31" s="1347"/>
      <c r="BO31" s="1347"/>
      <c r="BP31" s="1347"/>
      <c r="BQ31" s="1347"/>
    </row>
    <row r="32" spans="2:69" ht="30" customHeight="1" x14ac:dyDescent="0.4">
      <c r="B32" s="1346"/>
      <c r="C32" s="1346"/>
      <c r="D32" s="1346"/>
      <c r="E32" s="1346"/>
      <c r="F32" s="1347"/>
      <c r="G32" s="1347"/>
      <c r="H32" s="1347"/>
      <c r="I32" s="1347"/>
      <c r="J32" s="1347"/>
      <c r="K32" s="1347"/>
      <c r="L32" s="1347"/>
      <c r="M32" s="1347"/>
      <c r="N32" s="1347"/>
      <c r="O32" s="1347"/>
      <c r="P32" s="1347"/>
      <c r="Q32" s="1347"/>
      <c r="R32" s="1347"/>
      <c r="S32" s="1347"/>
      <c r="T32" s="1347"/>
      <c r="U32" s="1347"/>
      <c r="V32" s="1347"/>
      <c r="W32" s="1347"/>
      <c r="X32" s="1347"/>
      <c r="Y32" s="1347"/>
      <c r="Z32" s="1347"/>
      <c r="AA32" s="1347"/>
      <c r="AB32" s="1347"/>
      <c r="AC32" s="1347"/>
      <c r="AD32" s="1347"/>
      <c r="AE32" s="1347"/>
      <c r="AF32" s="1347"/>
      <c r="AG32" s="1347"/>
      <c r="AH32" s="1347"/>
      <c r="AI32" s="1347"/>
      <c r="AJ32" s="1347"/>
      <c r="AK32" s="1347"/>
      <c r="AL32" s="1347"/>
      <c r="AM32" s="1347"/>
      <c r="AN32" s="1347"/>
      <c r="AO32" s="1347"/>
      <c r="AP32" s="1347"/>
      <c r="AQ32" s="1347"/>
      <c r="AR32" s="1347"/>
      <c r="AS32" s="1347"/>
      <c r="AT32" s="1347"/>
      <c r="AU32" s="1347"/>
      <c r="AV32" s="1347"/>
      <c r="AW32" s="1347"/>
      <c r="AX32" s="1347"/>
      <c r="AY32" s="1347"/>
      <c r="AZ32" s="1347"/>
      <c r="BA32" s="1347"/>
      <c r="BB32" s="1347"/>
      <c r="BC32" s="1347"/>
      <c r="BD32" s="1347"/>
      <c r="BE32" s="1347"/>
      <c r="BF32" s="1347"/>
      <c r="BG32" s="1347"/>
      <c r="BH32" s="1347"/>
      <c r="BI32" s="1347"/>
      <c r="BJ32" s="1347"/>
      <c r="BK32" s="1347"/>
      <c r="BL32" s="1347"/>
      <c r="BM32" s="1347"/>
      <c r="BN32" s="1347"/>
      <c r="BO32" s="1347"/>
      <c r="BP32" s="1347"/>
      <c r="BQ32" s="1347"/>
    </row>
    <row r="33" spans="2:69" ht="30" customHeight="1" x14ac:dyDescent="0.4">
      <c r="B33" s="1346"/>
      <c r="C33" s="1346"/>
      <c r="D33" s="1346"/>
      <c r="E33" s="1346"/>
      <c r="F33" s="1347"/>
      <c r="G33" s="1347"/>
      <c r="H33" s="1347"/>
      <c r="I33" s="1347"/>
      <c r="J33" s="1347"/>
      <c r="K33" s="1347"/>
      <c r="L33" s="1347"/>
      <c r="M33" s="1347"/>
      <c r="N33" s="1347"/>
      <c r="O33" s="1347"/>
      <c r="P33" s="1347"/>
      <c r="Q33" s="1347"/>
      <c r="R33" s="1347"/>
      <c r="S33" s="1347"/>
      <c r="T33" s="1347"/>
      <c r="U33" s="1347"/>
      <c r="V33" s="1347"/>
      <c r="W33" s="1347"/>
      <c r="X33" s="1347"/>
      <c r="Y33" s="1347"/>
      <c r="Z33" s="1347"/>
      <c r="AA33" s="1347"/>
      <c r="AB33" s="1347"/>
      <c r="AC33" s="1347"/>
      <c r="AD33" s="1347"/>
      <c r="AE33" s="1347"/>
      <c r="AF33" s="1347"/>
      <c r="AG33" s="1347"/>
      <c r="AH33" s="1347"/>
      <c r="AI33" s="1347"/>
      <c r="AJ33" s="1347"/>
      <c r="AK33" s="1347"/>
      <c r="AL33" s="1347"/>
      <c r="AM33" s="1347"/>
      <c r="AN33" s="1347"/>
      <c r="AO33" s="1347"/>
      <c r="AP33" s="1347"/>
      <c r="AQ33" s="1347"/>
      <c r="AR33" s="1347"/>
      <c r="AS33" s="1347"/>
      <c r="AT33" s="1347"/>
      <c r="AU33" s="1347"/>
      <c r="AV33" s="1347"/>
      <c r="AW33" s="1347"/>
      <c r="AX33" s="1347"/>
      <c r="AY33" s="1347"/>
      <c r="AZ33" s="1347"/>
      <c r="BA33" s="1347"/>
      <c r="BB33" s="1347"/>
      <c r="BC33" s="1347"/>
      <c r="BD33" s="1347"/>
      <c r="BE33" s="1347"/>
      <c r="BF33" s="1347"/>
      <c r="BG33" s="1347"/>
      <c r="BH33" s="1347"/>
      <c r="BI33" s="1347"/>
      <c r="BJ33" s="1347"/>
      <c r="BK33" s="1347"/>
      <c r="BL33" s="1347"/>
      <c r="BM33" s="1347"/>
      <c r="BN33" s="1347"/>
      <c r="BO33" s="1347"/>
      <c r="BP33" s="1347"/>
      <c r="BQ33" s="1347"/>
    </row>
    <row r="34" spans="2:69" ht="30" customHeight="1" x14ac:dyDescent="0.4">
      <c r="B34" s="1346" t="s">
        <v>1161</v>
      </c>
      <c r="C34" s="1346" t="s">
        <v>1168</v>
      </c>
      <c r="D34" s="1346"/>
      <c r="E34" s="1346"/>
      <c r="F34" s="1347"/>
      <c r="G34" s="1347"/>
      <c r="H34" s="1347"/>
      <c r="I34" s="1347"/>
      <c r="J34" s="1347"/>
      <c r="K34" s="1347"/>
      <c r="L34" s="1347"/>
      <c r="M34" s="1347"/>
      <c r="N34" s="1347"/>
      <c r="O34" s="1347"/>
      <c r="P34" s="1347"/>
      <c r="Q34" s="1347"/>
      <c r="R34" s="1347"/>
      <c r="S34" s="1347"/>
      <c r="T34" s="1347"/>
      <c r="U34" s="1347"/>
      <c r="V34" s="1347"/>
      <c r="W34" s="1347"/>
      <c r="X34" s="1347"/>
      <c r="Y34" s="1347"/>
      <c r="Z34" s="1347"/>
      <c r="AA34" s="1347"/>
      <c r="AB34" s="1347"/>
      <c r="AC34" s="1347"/>
      <c r="AD34" s="1347"/>
      <c r="AE34" s="1347"/>
      <c r="AF34" s="1347"/>
      <c r="AG34" s="1347"/>
      <c r="AH34" s="1347"/>
      <c r="AI34" s="1347"/>
      <c r="AJ34" s="1347"/>
      <c r="AK34" s="1347"/>
      <c r="AL34" s="1347"/>
      <c r="AM34" s="1347"/>
      <c r="AN34" s="1347"/>
      <c r="AO34" s="1347"/>
      <c r="AP34" s="1347"/>
      <c r="AQ34" s="1347"/>
      <c r="AR34" s="1347"/>
      <c r="AS34" s="1347"/>
      <c r="AT34" s="1347"/>
      <c r="AU34" s="1347"/>
      <c r="AV34" s="1347"/>
      <c r="AW34" s="1347"/>
      <c r="AX34" s="1347"/>
      <c r="AY34" s="1347"/>
      <c r="AZ34" s="1347"/>
      <c r="BA34" s="1347"/>
      <c r="BB34" s="1347"/>
      <c r="BC34" s="1347"/>
      <c r="BD34" s="1347"/>
      <c r="BE34" s="1347"/>
      <c r="BF34" s="1347"/>
      <c r="BG34" s="1347"/>
      <c r="BH34" s="1347"/>
      <c r="BI34" s="1347"/>
      <c r="BJ34" s="1347"/>
      <c r="BK34" s="1347"/>
      <c r="BL34" s="1347"/>
      <c r="BM34" s="1347"/>
      <c r="BN34" s="1347"/>
      <c r="BO34" s="1347"/>
      <c r="BP34" s="1347"/>
      <c r="BQ34" s="1347"/>
    </row>
    <row r="35" spans="2:69" ht="30" customHeight="1" x14ac:dyDescent="0.4">
      <c r="B35" s="1346"/>
      <c r="C35" s="1346" t="s">
        <v>1179</v>
      </c>
      <c r="D35" s="1346"/>
      <c r="E35" s="1346"/>
      <c r="F35" s="1347"/>
      <c r="G35" s="1347"/>
      <c r="H35" s="1347"/>
      <c r="I35" s="1347"/>
      <c r="J35" s="1347"/>
      <c r="K35" s="1347"/>
      <c r="L35" s="1347"/>
      <c r="M35" s="1347"/>
      <c r="N35" s="1347"/>
      <c r="O35" s="1347"/>
      <c r="P35" s="1347"/>
      <c r="Q35" s="1347"/>
      <c r="R35" s="1347"/>
      <c r="S35" s="1347"/>
      <c r="T35" s="1347"/>
      <c r="U35" s="1347"/>
      <c r="V35" s="1347"/>
      <c r="W35" s="1347"/>
      <c r="X35" s="1347"/>
      <c r="Y35" s="1347"/>
      <c r="Z35" s="1347"/>
      <c r="AA35" s="1347"/>
      <c r="AB35" s="1347"/>
      <c r="AC35" s="1347"/>
      <c r="AD35" s="1347"/>
      <c r="AE35" s="1347"/>
      <c r="AF35" s="1347"/>
      <c r="AG35" s="1347"/>
      <c r="AH35" s="1347"/>
      <c r="AI35" s="1347"/>
      <c r="AJ35" s="1347"/>
      <c r="AK35" s="1347"/>
      <c r="AL35" s="1347"/>
      <c r="AM35" s="1347"/>
      <c r="AN35" s="1347"/>
      <c r="AO35" s="1347"/>
      <c r="AP35" s="1347"/>
      <c r="AQ35" s="1347"/>
      <c r="AR35" s="1347"/>
      <c r="AS35" s="1347"/>
      <c r="AT35" s="1347"/>
      <c r="AU35" s="1347"/>
      <c r="AV35" s="1347"/>
      <c r="AW35" s="1347"/>
      <c r="AX35" s="1347"/>
      <c r="AY35" s="1347"/>
      <c r="AZ35" s="1347"/>
      <c r="BA35" s="1347"/>
      <c r="BB35" s="1347"/>
      <c r="BC35" s="1347"/>
      <c r="BD35" s="1347"/>
      <c r="BE35" s="1347"/>
      <c r="BF35" s="1347"/>
      <c r="BG35" s="1347"/>
      <c r="BH35" s="1347"/>
      <c r="BI35" s="1347"/>
      <c r="BJ35" s="1347"/>
      <c r="BK35" s="1347"/>
      <c r="BL35" s="1347"/>
      <c r="BM35" s="1347"/>
      <c r="BN35" s="1347"/>
      <c r="BO35" s="1347"/>
      <c r="BP35" s="1347"/>
      <c r="BQ35" s="1347"/>
    </row>
    <row r="36" spans="2:69" ht="30" customHeight="1" x14ac:dyDescent="0.4">
      <c r="B36" s="1346"/>
      <c r="C36" s="1346" t="s">
        <v>1158</v>
      </c>
      <c r="D36" s="1346"/>
      <c r="E36" s="1346"/>
      <c r="F36" s="1347"/>
      <c r="G36" s="1347"/>
      <c r="H36" s="1347"/>
      <c r="I36" s="1347"/>
      <c r="J36" s="1347"/>
      <c r="K36" s="1347"/>
      <c r="L36" s="1347"/>
      <c r="M36" s="1347"/>
      <c r="N36" s="1347"/>
      <c r="O36" s="1347"/>
      <c r="P36" s="1347"/>
      <c r="Q36" s="1347"/>
      <c r="R36" s="1347"/>
      <c r="S36" s="1347"/>
      <c r="T36" s="1347"/>
      <c r="U36" s="1347"/>
      <c r="V36" s="1347"/>
      <c r="W36" s="1347"/>
      <c r="X36" s="1347"/>
      <c r="Y36" s="1347"/>
      <c r="Z36" s="1347"/>
      <c r="AA36" s="1347"/>
      <c r="AB36" s="1347"/>
      <c r="AC36" s="1347"/>
      <c r="AD36" s="1347"/>
      <c r="AE36" s="1347"/>
      <c r="AF36" s="1347"/>
      <c r="AG36" s="1347"/>
      <c r="AH36" s="1347"/>
      <c r="AI36" s="1347"/>
      <c r="AJ36" s="1347"/>
      <c r="AK36" s="1347"/>
      <c r="AL36" s="1347"/>
      <c r="AM36" s="1347"/>
      <c r="AN36" s="1347"/>
      <c r="AO36" s="1347"/>
      <c r="AP36" s="1347"/>
      <c r="AQ36" s="1347"/>
      <c r="AR36" s="1347"/>
      <c r="AS36" s="1347"/>
      <c r="AT36" s="1347"/>
      <c r="AU36" s="1347"/>
      <c r="AV36" s="1347"/>
      <c r="AW36" s="1347"/>
      <c r="AX36" s="1347"/>
      <c r="AY36" s="1347"/>
      <c r="AZ36" s="1347"/>
      <c r="BA36" s="1347"/>
      <c r="BB36" s="1347"/>
      <c r="BC36" s="1347"/>
      <c r="BD36" s="1347"/>
      <c r="BE36" s="1347"/>
      <c r="BF36" s="1347"/>
      <c r="BG36" s="1347"/>
      <c r="BH36" s="1347"/>
      <c r="BI36" s="1347"/>
      <c r="BJ36" s="1347"/>
      <c r="BK36" s="1347"/>
      <c r="BL36" s="1347"/>
      <c r="BM36" s="1347"/>
      <c r="BN36" s="1347"/>
      <c r="BO36" s="1347"/>
      <c r="BP36" s="1347"/>
      <c r="BQ36" s="1347"/>
    </row>
    <row r="37" spans="2:69" ht="30" customHeight="1" x14ac:dyDescent="0.4">
      <c r="B37" s="1346"/>
      <c r="C37" s="1346" t="s">
        <v>1166</v>
      </c>
      <c r="D37" s="1346"/>
      <c r="E37" s="1346"/>
      <c r="F37" s="1347"/>
      <c r="G37" s="1347"/>
      <c r="H37" s="1347"/>
      <c r="I37" s="1347"/>
      <c r="J37" s="1347"/>
      <c r="K37" s="1347"/>
      <c r="L37" s="1347"/>
      <c r="M37" s="1347"/>
      <c r="N37" s="1347"/>
      <c r="O37" s="1347"/>
      <c r="P37" s="1347"/>
      <c r="Q37" s="1347"/>
      <c r="R37" s="1347"/>
      <c r="S37" s="1347"/>
      <c r="T37" s="1347"/>
      <c r="U37" s="1347"/>
      <c r="V37" s="1347"/>
      <c r="W37" s="1347"/>
      <c r="X37" s="1347"/>
      <c r="Y37" s="1347"/>
      <c r="Z37" s="1347"/>
      <c r="AA37" s="1347"/>
      <c r="AB37" s="1347"/>
      <c r="AC37" s="1347"/>
      <c r="AD37" s="1347"/>
      <c r="AE37" s="1347"/>
      <c r="AF37" s="1347"/>
      <c r="AG37" s="1347"/>
      <c r="AH37" s="1347"/>
      <c r="AI37" s="1347"/>
      <c r="AJ37" s="1347"/>
      <c r="AK37" s="1347"/>
      <c r="AL37" s="1347"/>
      <c r="AM37" s="1347"/>
      <c r="AN37" s="1347"/>
      <c r="AO37" s="1347"/>
      <c r="AP37" s="1347"/>
      <c r="AQ37" s="1347"/>
      <c r="AR37" s="1347"/>
      <c r="AS37" s="1347"/>
      <c r="AT37" s="1347"/>
      <c r="AU37" s="1347"/>
      <c r="AV37" s="1347"/>
      <c r="AW37" s="1347"/>
      <c r="AX37" s="1347"/>
      <c r="AY37" s="1347"/>
      <c r="AZ37" s="1347"/>
      <c r="BA37" s="1347"/>
      <c r="BB37" s="1347"/>
      <c r="BC37" s="1347"/>
      <c r="BD37" s="1347"/>
      <c r="BE37" s="1347"/>
      <c r="BF37" s="1347"/>
      <c r="BG37" s="1347"/>
      <c r="BH37" s="1347"/>
      <c r="BI37" s="1347"/>
      <c r="BJ37" s="1347"/>
      <c r="BK37" s="1347"/>
      <c r="BL37" s="1347"/>
      <c r="BM37" s="1347"/>
      <c r="BN37" s="1347"/>
      <c r="BO37" s="1347"/>
      <c r="BP37" s="1347"/>
      <c r="BQ37" s="1347"/>
    </row>
    <row r="38" spans="2:69" ht="30" customHeight="1" x14ac:dyDescent="0.4">
      <c r="B38" s="1346"/>
      <c r="C38" s="1346" t="s">
        <v>1178</v>
      </c>
      <c r="D38" s="1346"/>
      <c r="E38" s="1346"/>
      <c r="F38" s="1347"/>
      <c r="G38" s="1347"/>
      <c r="H38" s="1347"/>
      <c r="I38" s="1347"/>
      <c r="J38" s="1347"/>
      <c r="K38" s="1347"/>
      <c r="L38" s="1347"/>
      <c r="M38" s="1347"/>
      <c r="N38" s="1347"/>
      <c r="O38" s="1347"/>
      <c r="P38" s="1347"/>
      <c r="Q38" s="1347"/>
      <c r="R38" s="1347"/>
      <c r="S38" s="1347"/>
      <c r="T38" s="1347"/>
      <c r="U38" s="1347"/>
      <c r="V38" s="1347"/>
      <c r="W38" s="1347"/>
      <c r="X38" s="1347"/>
      <c r="Y38" s="1347"/>
      <c r="Z38" s="1347"/>
      <c r="AA38" s="1347"/>
      <c r="AB38" s="1347"/>
      <c r="AC38" s="1347"/>
      <c r="AD38" s="1347"/>
      <c r="AE38" s="1347"/>
      <c r="AF38" s="1347"/>
      <c r="AG38" s="1347"/>
      <c r="AH38" s="1347"/>
      <c r="AI38" s="1347"/>
      <c r="AJ38" s="1347"/>
      <c r="AK38" s="1347"/>
      <c r="AL38" s="1347"/>
      <c r="AM38" s="1347"/>
      <c r="AN38" s="1347"/>
      <c r="AO38" s="1347"/>
      <c r="AP38" s="1347"/>
      <c r="AQ38" s="1347"/>
      <c r="AR38" s="1347"/>
      <c r="AS38" s="1347"/>
      <c r="AT38" s="1347"/>
      <c r="AU38" s="1347"/>
      <c r="AV38" s="1347"/>
      <c r="AW38" s="1347"/>
      <c r="AX38" s="1347"/>
      <c r="AY38" s="1347"/>
      <c r="AZ38" s="1347"/>
      <c r="BA38" s="1347"/>
      <c r="BB38" s="1347"/>
      <c r="BC38" s="1347"/>
      <c r="BD38" s="1347"/>
      <c r="BE38" s="1347"/>
      <c r="BF38" s="1347"/>
      <c r="BG38" s="1347"/>
      <c r="BH38" s="1347"/>
      <c r="BI38" s="1347"/>
      <c r="BJ38" s="1347"/>
      <c r="BK38" s="1347"/>
      <c r="BL38" s="1347"/>
      <c r="BM38" s="1347"/>
      <c r="BN38" s="1347"/>
      <c r="BO38" s="1347"/>
      <c r="BP38" s="1347"/>
      <c r="BQ38" s="1347"/>
    </row>
    <row r="39" spans="2:69" ht="30" customHeight="1" x14ac:dyDescent="0.4">
      <c r="B39" s="1346"/>
      <c r="C39" s="1346"/>
      <c r="D39" s="1346"/>
      <c r="E39" s="1346"/>
      <c r="F39" s="1347"/>
      <c r="G39" s="1347"/>
      <c r="H39" s="1347"/>
      <c r="I39" s="1347"/>
      <c r="J39" s="1347"/>
      <c r="K39" s="1347"/>
      <c r="L39" s="1347"/>
      <c r="M39" s="1347"/>
      <c r="N39" s="1347"/>
      <c r="O39" s="1347"/>
      <c r="P39" s="1347"/>
      <c r="Q39" s="1347"/>
      <c r="R39" s="1347"/>
      <c r="S39" s="1347"/>
      <c r="T39" s="1347"/>
      <c r="U39" s="1347"/>
      <c r="V39" s="1347"/>
      <c r="W39" s="1347"/>
      <c r="X39" s="1347"/>
      <c r="Y39" s="1347"/>
      <c r="Z39" s="1347"/>
      <c r="AA39" s="1347"/>
      <c r="AB39" s="1347"/>
      <c r="AC39" s="1347"/>
      <c r="AD39" s="1347"/>
      <c r="AE39" s="1347"/>
      <c r="AF39" s="1347"/>
      <c r="AG39" s="1347"/>
      <c r="AH39" s="1347"/>
      <c r="AI39" s="1347"/>
      <c r="AJ39" s="1347"/>
      <c r="AK39" s="1347"/>
      <c r="AL39" s="1347"/>
      <c r="AM39" s="1347"/>
      <c r="AN39" s="1347"/>
      <c r="AO39" s="1347"/>
      <c r="AP39" s="1347"/>
      <c r="AQ39" s="1347"/>
      <c r="AR39" s="1347"/>
      <c r="AS39" s="1347"/>
      <c r="AT39" s="1347"/>
      <c r="AU39" s="1347"/>
      <c r="AV39" s="1347"/>
      <c r="AW39" s="1347"/>
      <c r="AX39" s="1347"/>
      <c r="AY39" s="1347"/>
      <c r="AZ39" s="1347"/>
      <c r="BA39" s="1347"/>
      <c r="BB39" s="1347"/>
      <c r="BC39" s="1347"/>
      <c r="BD39" s="1347"/>
      <c r="BE39" s="1347"/>
      <c r="BF39" s="1347"/>
      <c r="BG39" s="1347"/>
      <c r="BH39" s="1347"/>
      <c r="BI39" s="1347"/>
      <c r="BJ39" s="1347"/>
      <c r="BK39" s="1347"/>
      <c r="BL39" s="1347"/>
      <c r="BM39" s="1347"/>
      <c r="BN39" s="1347"/>
      <c r="BO39" s="1347"/>
      <c r="BP39" s="1347"/>
      <c r="BQ39" s="1347"/>
    </row>
    <row r="40" spans="2:69" ht="30" customHeight="1" x14ac:dyDescent="0.4">
      <c r="B40" s="1346"/>
      <c r="C40" s="1346"/>
      <c r="D40" s="1346"/>
      <c r="E40" s="1346"/>
      <c r="F40" s="1347"/>
      <c r="G40" s="1347"/>
      <c r="H40" s="1347"/>
      <c r="I40" s="1347"/>
      <c r="J40" s="1347"/>
      <c r="K40" s="1347"/>
      <c r="L40" s="1347"/>
      <c r="M40" s="1347"/>
      <c r="N40" s="1347"/>
      <c r="O40" s="1347"/>
      <c r="P40" s="1347"/>
      <c r="Q40" s="1347"/>
      <c r="R40" s="1347"/>
      <c r="S40" s="1347"/>
      <c r="T40" s="1347"/>
      <c r="U40" s="1347"/>
      <c r="V40" s="1347"/>
      <c r="W40" s="1347"/>
      <c r="X40" s="1347"/>
      <c r="Y40" s="1347"/>
      <c r="Z40" s="1347"/>
      <c r="AA40" s="1347"/>
      <c r="AB40" s="1347"/>
      <c r="AC40" s="1347"/>
      <c r="AD40" s="1347"/>
      <c r="AE40" s="1347"/>
      <c r="AF40" s="1347"/>
      <c r="AG40" s="1347"/>
      <c r="AH40" s="1347"/>
      <c r="AI40" s="1347"/>
      <c r="AJ40" s="1347"/>
      <c r="AK40" s="1347"/>
      <c r="AL40" s="1347"/>
      <c r="AM40" s="1347"/>
      <c r="AN40" s="1347"/>
      <c r="AO40" s="1347"/>
      <c r="AP40" s="1347"/>
      <c r="AQ40" s="1347"/>
      <c r="AR40" s="1347"/>
      <c r="AS40" s="1347"/>
      <c r="AT40" s="1347"/>
      <c r="AU40" s="1347"/>
      <c r="AV40" s="1347"/>
      <c r="AW40" s="1347"/>
      <c r="AX40" s="1347"/>
      <c r="AY40" s="1347"/>
      <c r="AZ40" s="1347"/>
      <c r="BA40" s="1347"/>
      <c r="BB40" s="1347"/>
      <c r="BC40" s="1347"/>
      <c r="BD40" s="1347"/>
      <c r="BE40" s="1347"/>
      <c r="BF40" s="1347"/>
      <c r="BG40" s="1347"/>
      <c r="BH40" s="1347"/>
      <c r="BI40" s="1347"/>
      <c r="BJ40" s="1347"/>
      <c r="BK40" s="1347"/>
      <c r="BL40" s="1347"/>
      <c r="BM40" s="1347"/>
      <c r="BN40" s="1347"/>
      <c r="BO40" s="1347"/>
      <c r="BP40" s="1347"/>
      <c r="BQ40" s="1347"/>
    </row>
    <row r="41" spans="2:69" ht="30" customHeight="1" x14ac:dyDescent="0.4">
      <c r="B41" s="1346" t="s">
        <v>1162</v>
      </c>
      <c r="C41" s="1346" t="s">
        <v>1169</v>
      </c>
      <c r="D41" s="1346"/>
      <c r="E41" s="1346"/>
      <c r="F41" s="1347"/>
      <c r="G41" s="1347"/>
      <c r="H41" s="1347"/>
      <c r="I41" s="1347"/>
      <c r="J41" s="1347"/>
      <c r="K41" s="1347"/>
      <c r="L41" s="1347"/>
      <c r="M41" s="1347"/>
      <c r="N41" s="1347"/>
      <c r="O41" s="1347"/>
      <c r="P41" s="1347"/>
      <c r="Q41" s="1347"/>
      <c r="R41" s="1347"/>
      <c r="S41" s="1347"/>
      <c r="T41" s="1347"/>
      <c r="U41" s="1347"/>
      <c r="V41" s="1347"/>
      <c r="W41" s="1347"/>
      <c r="X41" s="1347"/>
      <c r="Y41" s="1347"/>
      <c r="Z41" s="1347"/>
      <c r="AA41" s="1347"/>
      <c r="AB41" s="1347"/>
      <c r="AC41" s="1347"/>
      <c r="AD41" s="1347"/>
      <c r="AE41" s="1347"/>
      <c r="AF41" s="1347"/>
      <c r="AG41" s="1347"/>
      <c r="AH41" s="1347"/>
      <c r="AI41" s="1347"/>
      <c r="AJ41" s="1347"/>
      <c r="AK41" s="1347"/>
      <c r="AL41" s="1347"/>
      <c r="AM41" s="1347"/>
      <c r="AN41" s="1347"/>
      <c r="AO41" s="1347"/>
      <c r="AP41" s="1347"/>
      <c r="AQ41" s="1347"/>
      <c r="AR41" s="1347"/>
      <c r="AS41" s="1347"/>
      <c r="AT41" s="1347"/>
      <c r="AU41" s="1347"/>
      <c r="AV41" s="1347"/>
      <c r="AW41" s="1347"/>
      <c r="AX41" s="1347"/>
      <c r="AY41" s="1347"/>
      <c r="AZ41" s="1347"/>
      <c r="BA41" s="1347"/>
      <c r="BB41" s="1347"/>
      <c r="BC41" s="1347"/>
      <c r="BD41" s="1347"/>
      <c r="BE41" s="1347"/>
      <c r="BF41" s="1347"/>
      <c r="BG41" s="1347"/>
      <c r="BH41" s="1347"/>
      <c r="BI41" s="1347"/>
      <c r="BJ41" s="1347"/>
      <c r="BK41" s="1347"/>
      <c r="BL41" s="1347"/>
      <c r="BM41" s="1347"/>
      <c r="BN41" s="1347"/>
      <c r="BO41" s="1347"/>
      <c r="BP41" s="1347"/>
      <c r="BQ41" s="1347"/>
    </row>
    <row r="42" spans="2:69" ht="30" customHeight="1" x14ac:dyDescent="0.4">
      <c r="B42" s="1346"/>
      <c r="C42" s="1346" t="s">
        <v>1170</v>
      </c>
      <c r="D42" s="1346"/>
      <c r="E42" s="1346"/>
      <c r="F42" s="1347"/>
      <c r="G42" s="1347"/>
      <c r="H42" s="1347"/>
      <c r="I42" s="1347"/>
      <c r="J42" s="1347"/>
      <c r="K42" s="1347"/>
      <c r="L42" s="1347"/>
      <c r="M42" s="1347"/>
      <c r="N42" s="1347"/>
      <c r="O42" s="1347"/>
      <c r="P42" s="1347"/>
      <c r="Q42" s="1347"/>
      <c r="R42" s="1347"/>
      <c r="S42" s="1347"/>
      <c r="T42" s="1347"/>
      <c r="U42" s="1347"/>
      <c r="V42" s="1347"/>
      <c r="W42" s="1347"/>
      <c r="X42" s="1347"/>
      <c r="Y42" s="1347"/>
      <c r="Z42" s="1347"/>
      <c r="AA42" s="1347"/>
      <c r="AB42" s="1347"/>
      <c r="AC42" s="1347"/>
      <c r="AD42" s="1347"/>
      <c r="AE42" s="1347"/>
      <c r="AF42" s="1347"/>
      <c r="AG42" s="1347"/>
      <c r="AH42" s="1347"/>
      <c r="AI42" s="1347"/>
      <c r="AJ42" s="1347"/>
      <c r="AK42" s="1347"/>
      <c r="AL42" s="1347"/>
      <c r="AM42" s="1347"/>
      <c r="AN42" s="1347"/>
      <c r="AO42" s="1347"/>
      <c r="AP42" s="1347"/>
      <c r="AQ42" s="1347"/>
      <c r="AR42" s="1347"/>
      <c r="AS42" s="1347"/>
      <c r="AT42" s="1347"/>
      <c r="AU42" s="1347"/>
      <c r="AV42" s="1347"/>
      <c r="AW42" s="1347"/>
      <c r="AX42" s="1347"/>
      <c r="AY42" s="1347"/>
      <c r="AZ42" s="1347"/>
      <c r="BA42" s="1347"/>
      <c r="BB42" s="1347"/>
      <c r="BC42" s="1347"/>
      <c r="BD42" s="1347"/>
      <c r="BE42" s="1347"/>
      <c r="BF42" s="1347"/>
      <c r="BG42" s="1347"/>
      <c r="BH42" s="1347"/>
      <c r="BI42" s="1347"/>
      <c r="BJ42" s="1347"/>
      <c r="BK42" s="1347"/>
      <c r="BL42" s="1347"/>
      <c r="BM42" s="1347"/>
      <c r="BN42" s="1347"/>
      <c r="BO42" s="1347"/>
      <c r="BP42" s="1347"/>
      <c r="BQ42" s="1347"/>
    </row>
    <row r="43" spans="2:69" ht="30" customHeight="1" x14ac:dyDescent="0.4">
      <c r="B43" s="1346"/>
      <c r="C43" s="1346"/>
      <c r="D43" s="1346"/>
      <c r="E43" s="1346"/>
      <c r="F43" s="1347"/>
      <c r="G43" s="1347"/>
      <c r="H43" s="1347"/>
      <c r="I43" s="1347"/>
      <c r="J43" s="1347"/>
      <c r="K43" s="1347"/>
      <c r="L43" s="1347"/>
      <c r="M43" s="1347"/>
      <c r="N43" s="1347"/>
      <c r="O43" s="1347"/>
      <c r="P43" s="1347"/>
      <c r="Q43" s="1347"/>
      <c r="R43" s="1347"/>
      <c r="S43" s="1347"/>
      <c r="T43" s="1347"/>
      <c r="U43" s="1347"/>
      <c r="V43" s="1347"/>
      <c r="W43" s="1347"/>
      <c r="X43" s="1347"/>
      <c r="Y43" s="1347"/>
      <c r="Z43" s="1347"/>
      <c r="AA43" s="1347"/>
      <c r="AB43" s="1347"/>
      <c r="AC43" s="1347"/>
      <c r="AD43" s="1347"/>
      <c r="AE43" s="1347"/>
      <c r="AF43" s="1347"/>
      <c r="AG43" s="1347"/>
      <c r="AH43" s="1347"/>
      <c r="AI43" s="1347"/>
      <c r="AJ43" s="1347"/>
      <c r="AK43" s="1347"/>
      <c r="AL43" s="1347"/>
      <c r="AM43" s="1347"/>
      <c r="AN43" s="1347"/>
      <c r="AO43" s="1347"/>
      <c r="AP43" s="1347"/>
      <c r="AQ43" s="1347"/>
      <c r="AR43" s="1347"/>
      <c r="AS43" s="1347"/>
      <c r="AT43" s="1347"/>
      <c r="AU43" s="1347"/>
      <c r="AV43" s="1347"/>
      <c r="AW43" s="1347"/>
      <c r="AX43" s="1347"/>
      <c r="AY43" s="1347"/>
      <c r="AZ43" s="1347"/>
      <c r="BA43" s="1347"/>
      <c r="BB43" s="1347"/>
      <c r="BC43" s="1347"/>
      <c r="BD43" s="1347"/>
      <c r="BE43" s="1347"/>
      <c r="BF43" s="1347"/>
      <c r="BG43" s="1347"/>
      <c r="BH43" s="1347"/>
      <c r="BI43" s="1347"/>
      <c r="BJ43" s="1347"/>
      <c r="BK43" s="1347"/>
      <c r="BL43" s="1347"/>
      <c r="BM43" s="1347"/>
      <c r="BN43" s="1347"/>
      <c r="BO43" s="1347"/>
      <c r="BP43" s="1347"/>
      <c r="BQ43" s="1347"/>
    </row>
    <row r="44" spans="2:69" ht="30" customHeight="1" x14ac:dyDescent="0.4">
      <c r="B44" s="1346"/>
      <c r="C44" s="1346"/>
      <c r="D44" s="1346"/>
      <c r="E44" s="1346"/>
      <c r="F44" s="1347"/>
      <c r="G44" s="1347"/>
      <c r="H44" s="1347"/>
      <c r="I44" s="1347"/>
      <c r="J44" s="1347"/>
      <c r="K44" s="1347"/>
      <c r="L44" s="1347"/>
      <c r="M44" s="1347"/>
      <c r="N44" s="1347"/>
      <c r="O44" s="1347"/>
      <c r="P44" s="1347"/>
      <c r="Q44" s="1347"/>
      <c r="R44" s="1347"/>
      <c r="S44" s="1347"/>
      <c r="T44" s="1347"/>
      <c r="U44" s="1347"/>
      <c r="V44" s="1347"/>
      <c r="W44" s="1347"/>
      <c r="X44" s="1347"/>
      <c r="Y44" s="1347"/>
      <c r="Z44" s="1347"/>
      <c r="AA44" s="1347"/>
      <c r="AB44" s="1347"/>
      <c r="AC44" s="1347"/>
      <c r="AD44" s="1347"/>
      <c r="AE44" s="1347"/>
      <c r="AF44" s="1347"/>
      <c r="AG44" s="1347"/>
      <c r="AH44" s="1347"/>
      <c r="AI44" s="1347"/>
      <c r="AJ44" s="1347"/>
      <c r="AK44" s="1347"/>
      <c r="AL44" s="1347"/>
      <c r="AM44" s="1347"/>
      <c r="AN44" s="1347"/>
      <c r="AO44" s="1347"/>
      <c r="AP44" s="1347"/>
      <c r="AQ44" s="1347"/>
      <c r="AR44" s="1347"/>
      <c r="AS44" s="1347"/>
      <c r="AT44" s="1347"/>
      <c r="AU44" s="1347"/>
      <c r="AV44" s="1347"/>
      <c r="AW44" s="1347"/>
      <c r="AX44" s="1347"/>
      <c r="AY44" s="1347"/>
      <c r="AZ44" s="1347"/>
      <c r="BA44" s="1347"/>
      <c r="BB44" s="1347"/>
      <c r="BC44" s="1347"/>
      <c r="BD44" s="1347"/>
      <c r="BE44" s="1347"/>
      <c r="BF44" s="1347"/>
      <c r="BG44" s="1347"/>
      <c r="BH44" s="1347"/>
      <c r="BI44" s="1347"/>
      <c r="BJ44" s="1347"/>
      <c r="BK44" s="1347"/>
      <c r="BL44" s="1347"/>
      <c r="BM44" s="1347"/>
      <c r="BN44" s="1347"/>
      <c r="BO44" s="1347"/>
      <c r="BP44" s="1347"/>
      <c r="BQ44" s="1347"/>
    </row>
    <row r="45" spans="2:69" ht="30" customHeight="1" x14ac:dyDescent="0.4">
      <c r="B45" s="1346" t="s">
        <v>1171</v>
      </c>
      <c r="C45" s="1346" t="s">
        <v>1169</v>
      </c>
      <c r="D45" s="1346"/>
      <c r="E45" s="1346"/>
      <c r="F45" s="1347"/>
      <c r="G45" s="1347"/>
      <c r="H45" s="1347"/>
      <c r="I45" s="1347"/>
      <c r="J45" s="1347"/>
      <c r="K45" s="1347"/>
      <c r="L45" s="1347"/>
      <c r="M45" s="1347"/>
      <c r="N45" s="1347"/>
      <c r="O45" s="1347"/>
      <c r="P45" s="1347"/>
      <c r="Q45" s="1347"/>
      <c r="R45" s="1347"/>
      <c r="S45" s="1347"/>
      <c r="T45" s="1347"/>
      <c r="U45" s="1347"/>
      <c r="V45" s="1347"/>
      <c r="W45" s="1347"/>
      <c r="X45" s="1347"/>
      <c r="Y45" s="1347"/>
      <c r="Z45" s="1347"/>
      <c r="AA45" s="1347"/>
      <c r="AB45" s="1347"/>
      <c r="AC45" s="1347"/>
      <c r="AD45" s="1347"/>
      <c r="AE45" s="1347"/>
      <c r="AF45" s="1347"/>
      <c r="AG45" s="1347"/>
      <c r="AH45" s="1347"/>
      <c r="AI45" s="1347"/>
      <c r="AJ45" s="1347"/>
      <c r="AK45" s="1347"/>
      <c r="AL45" s="1347"/>
      <c r="AM45" s="1347"/>
      <c r="AN45" s="1347"/>
      <c r="AO45" s="1347"/>
      <c r="AP45" s="1347"/>
      <c r="AQ45" s="1347"/>
      <c r="AR45" s="1347"/>
      <c r="AS45" s="1347"/>
      <c r="AT45" s="1347"/>
      <c r="AU45" s="1347"/>
      <c r="AV45" s="1347"/>
      <c r="AW45" s="1347"/>
      <c r="AX45" s="1347"/>
      <c r="AY45" s="1347"/>
      <c r="AZ45" s="1347"/>
      <c r="BA45" s="1347"/>
      <c r="BB45" s="1347"/>
      <c r="BC45" s="1347"/>
      <c r="BD45" s="1347"/>
      <c r="BE45" s="1347"/>
      <c r="BF45" s="1347"/>
      <c r="BG45" s="1347"/>
      <c r="BH45" s="1347"/>
      <c r="BI45" s="1347"/>
      <c r="BJ45" s="1347"/>
      <c r="BK45" s="1347"/>
      <c r="BL45" s="1347"/>
      <c r="BM45" s="1347"/>
      <c r="BN45" s="1347"/>
      <c r="BO45" s="1347"/>
      <c r="BP45" s="1347"/>
      <c r="BQ45" s="1347"/>
    </row>
    <row r="46" spans="2:69" ht="30" customHeight="1" x14ac:dyDescent="0.4">
      <c r="B46" s="1346"/>
      <c r="C46" s="1346" t="s">
        <v>1172</v>
      </c>
      <c r="D46" s="1346"/>
      <c r="E46" s="1346"/>
      <c r="F46" s="1347"/>
      <c r="G46" s="1347"/>
      <c r="H46" s="1347"/>
      <c r="I46" s="1347"/>
      <c r="J46" s="1347"/>
      <c r="K46" s="1347"/>
      <c r="L46" s="1347"/>
      <c r="M46" s="1347"/>
      <c r="N46" s="1347"/>
      <c r="O46" s="1347"/>
      <c r="P46" s="1347"/>
      <c r="Q46" s="1347"/>
      <c r="R46" s="1347"/>
      <c r="S46" s="1347"/>
      <c r="T46" s="1347"/>
      <c r="U46" s="1347"/>
      <c r="V46" s="1347"/>
      <c r="W46" s="1347"/>
      <c r="X46" s="1347"/>
      <c r="Y46" s="1347"/>
      <c r="Z46" s="1347"/>
      <c r="AA46" s="1347"/>
      <c r="AB46" s="1347"/>
      <c r="AC46" s="1347"/>
      <c r="AD46" s="1347"/>
      <c r="AE46" s="1347"/>
      <c r="AF46" s="1347"/>
      <c r="AG46" s="1347"/>
      <c r="AH46" s="1347"/>
      <c r="AI46" s="1347"/>
      <c r="AJ46" s="1347"/>
      <c r="AK46" s="1347"/>
      <c r="AL46" s="1347"/>
      <c r="AM46" s="1347"/>
      <c r="AN46" s="1347"/>
      <c r="AO46" s="1347"/>
      <c r="AP46" s="1347"/>
      <c r="AQ46" s="1347"/>
      <c r="AR46" s="1347"/>
      <c r="AS46" s="1347"/>
      <c r="AT46" s="1347"/>
      <c r="AU46" s="1347"/>
      <c r="AV46" s="1347"/>
      <c r="AW46" s="1347"/>
      <c r="AX46" s="1347"/>
      <c r="AY46" s="1347"/>
      <c r="AZ46" s="1347"/>
      <c r="BA46" s="1347"/>
      <c r="BB46" s="1347"/>
      <c r="BC46" s="1347"/>
      <c r="BD46" s="1347"/>
      <c r="BE46" s="1347"/>
      <c r="BF46" s="1347"/>
      <c r="BG46" s="1347"/>
      <c r="BH46" s="1347"/>
      <c r="BI46" s="1347"/>
      <c r="BJ46" s="1347"/>
      <c r="BK46" s="1347"/>
      <c r="BL46" s="1347"/>
      <c r="BM46" s="1347"/>
      <c r="BN46" s="1347"/>
      <c r="BO46" s="1347"/>
      <c r="BP46" s="1347"/>
      <c r="BQ46" s="1347"/>
    </row>
    <row r="47" spans="2:69" ht="30" customHeight="1" x14ac:dyDescent="0.4">
      <c r="B47" s="1346"/>
      <c r="C47" s="1346" t="s">
        <v>1173</v>
      </c>
      <c r="D47" s="1346"/>
      <c r="E47" s="1346"/>
      <c r="F47" s="1347"/>
      <c r="G47" s="1347"/>
      <c r="H47" s="1347"/>
      <c r="I47" s="1347"/>
      <c r="J47" s="1347"/>
      <c r="K47" s="1347"/>
      <c r="L47" s="1347"/>
      <c r="M47" s="1347"/>
      <c r="N47" s="1347"/>
      <c r="O47" s="1347"/>
      <c r="P47" s="1347"/>
      <c r="Q47" s="1347"/>
      <c r="R47" s="1347"/>
      <c r="S47" s="1347"/>
      <c r="T47" s="1347"/>
      <c r="U47" s="1347"/>
      <c r="V47" s="1347"/>
      <c r="W47" s="1347"/>
      <c r="X47" s="1347"/>
      <c r="Y47" s="1347"/>
      <c r="Z47" s="1347"/>
      <c r="AA47" s="1347"/>
      <c r="AB47" s="1347"/>
      <c r="AC47" s="1347"/>
      <c r="AD47" s="1347"/>
      <c r="AE47" s="1347"/>
      <c r="AF47" s="1347"/>
      <c r="AG47" s="1347"/>
      <c r="AH47" s="1347"/>
      <c r="AI47" s="1347"/>
      <c r="AJ47" s="1347"/>
      <c r="AK47" s="1347"/>
      <c r="AL47" s="1347"/>
      <c r="AM47" s="1347"/>
      <c r="AN47" s="1347"/>
      <c r="AO47" s="1347"/>
      <c r="AP47" s="1347"/>
      <c r="AQ47" s="1347"/>
      <c r="AR47" s="1347"/>
      <c r="AS47" s="1347"/>
      <c r="AT47" s="1347"/>
      <c r="AU47" s="1347"/>
      <c r="AV47" s="1347"/>
      <c r="AW47" s="1347"/>
      <c r="AX47" s="1347"/>
      <c r="AY47" s="1347"/>
      <c r="AZ47" s="1347"/>
      <c r="BA47" s="1347"/>
      <c r="BB47" s="1347"/>
      <c r="BC47" s="1347"/>
      <c r="BD47" s="1347"/>
      <c r="BE47" s="1347"/>
      <c r="BF47" s="1347"/>
      <c r="BG47" s="1347"/>
      <c r="BH47" s="1347"/>
      <c r="BI47" s="1347"/>
      <c r="BJ47" s="1347"/>
      <c r="BK47" s="1347"/>
      <c r="BL47" s="1347"/>
      <c r="BM47" s="1347"/>
      <c r="BN47" s="1347"/>
      <c r="BO47" s="1347"/>
      <c r="BP47" s="1347"/>
      <c r="BQ47" s="1347"/>
    </row>
    <row r="48" spans="2:69" ht="30" customHeight="1" x14ac:dyDescent="0.4">
      <c r="B48" s="1346"/>
      <c r="C48" s="1346" t="s">
        <v>1174</v>
      </c>
      <c r="D48" s="1346"/>
      <c r="E48" s="1346"/>
      <c r="F48" s="1347"/>
      <c r="G48" s="1347"/>
      <c r="H48" s="1347"/>
      <c r="I48" s="1347"/>
      <c r="J48" s="1347"/>
      <c r="K48" s="1347"/>
      <c r="L48" s="1347"/>
      <c r="M48" s="1347"/>
      <c r="N48" s="1347"/>
      <c r="O48" s="1347"/>
      <c r="P48" s="1347"/>
      <c r="Q48" s="1347"/>
      <c r="R48" s="1347"/>
      <c r="S48" s="1347"/>
      <c r="T48" s="1347"/>
      <c r="U48" s="1347"/>
      <c r="V48" s="1347"/>
      <c r="W48" s="1347"/>
      <c r="X48" s="1347"/>
      <c r="Y48" s="1347"/>
      <c r="Z48" s="1347"/>
      <c r="AA48" s="1347"/>
      <c r="AB48" s="1347"/>
      <c r="AC48" s="1347"/>
      <c r="AD48" s="1347"/>
      <c r="AE48" s="1347"/>
      <c r="AF48" s="1347"/>
      <c r="AG48" s="1347"/>
      <c r="AH48" s="1347"/>
      <c r="AI48" s="1347"/>
      <c r="AJ48" s="1347"/>
      <c r="AK48" s="1347"/>
      <c r="AL48" s="1347"/>
      <c r="AM48" s="1347"/>
      <c r="AN48" s="1347"/>
      <c r="AO48" s="1347"/>
      <c r="AP48" s="1347"/>
      <c r="AQ48" s="1347"/>
      <c r="AR48" s="1347"/>
      <c r="AS48" s="1347"/>
      <c r="AT48" s="1347"/>
      <c r="AU48" s="1347"/>
      <c r="AV48" s="1347"/>
      <c r="AW48" s="1347"/>
      <c r="AX48" s="1347"/>
      <c r="AY48" s="1347"/>
      <c r="AZ48" s="1347"/>
      <c r="BA48" s="1347"/>
      <c r="BB48" s="1347"/>
      <c r="BC48" s="1347"/>
      <c r="BD48" s="1347"/>
      <c r="BE48" s="1347"/>
      <c r="BF48" s="1347"/>
      <c r="BG48" s="1347"/>
      <c r="BH48" s="1347"/>
      <c r="BI48" s="1347"/>
      <c r="BJ48" s="1347"/>
      <c r="BK48" s="1347"/>
      <c r="BL48" s="1347"/>
      <c r="BM48" s="1347"/>
      <c r="BN48" s="1347"/>
      <c r="BO48" s="1347"/>
      <c r="BP48" s="1347"/>
      <c r="BQ48" s="1347"/>
    </row>
    <row r="49" spans="2:69" ht="30" customHeight="1" x14ac:dyDescent="0.4">
      <c r="B49" s="1346"/>
      <c r="C49" s="1346"/>
      <c r="D49" s="1346"/>
      <c r="E49" s="1346"/>
      <c r="F49" s="1347"/>
      <c r="G49" s="1347"/>
      <c r="H49" s="1347"/>
      <c r="I49" s="1347"/>
      <c r="J49" s="1347"/>
      <c r="K49" s="1347"/>
      <c r="L49" s="1347"/>
      <c r="M49" s="1347"/>
      <c r="N49" s="1347"/>
      <c r="O49" s="1347"/>
      <c r="P49" s="1347"/>
      <c r="Q49" s="1347"/>
      <c r="R49" s="1347"/>
      <c r="S49" s="1347"/>
      <c r="T49" s="1347"/>
      <c r="U49" s="1347"/>
      <c r="V49" s="1347"/>
      <c r="W49" s="1347"/>
      <c r="X49" s="1347"/>
      <c r="Y49" s="1347"/>
      <c r="Z49" s="1347"/>
      <c r="AA49" s="1347"/>
      <c r="AB49" s="1347"/>
      <c r="AC49" s="1347"/>
      <c r="AD49" s="1347"/>
      <c r="AE49" s="1347"/>
      <c r="AF49" s="1347"/>
      <c r="AG49" s="1347"/>
      <c r="AH49" s="1347"/>
      <c r="AI49" s="1347"/>
      <c r="AJ49" s="1347"/>
      <c r="AK49" s="1347"/>
      <c r="AL49" s="1347"/>
      <c r="AM49" s="1347"/>
      <c r="AN49" s="1347"/>
      <c r="AO49" s="1347"/>
      <c r="AP49" s="1347"/>
      <c r="AQ49" s="1347"/>
      <c r="AR49" s="1347"/>
      <c r="AS49" s="1347"/>
      <c r="AT49" s="1347"/>
      <c r="AU49" s="1347"/>
      <c r="AV49" s="1347"/>
      <c r="AW49" s="1347"/>
      <c r="AX49" s="1347"/>
      <c r="AY49" s="1347"/>
      <c r="AZ49" s="1347"/>
      <c r="BA49" s="1347"/>
      <c r="BB49" s="1347"/>
      <c r="BC49" s="1347"/>
      <c r="BD49" s="1347"/>
      <c r="BE49" s="1347"/>
      <c r="BF49" s="1347"/>
      <c r="BG49" s="1347"/>
      <c r="BH49" s="1347"/>
      <c r="BI49" s="1347"/>
      <c r="BJ49" s="1347"/>
      <c r="BK49" s="1347"/>
      <c r="BL49" s="1347"/>
      <c r="BM49" s="1347"/>
      <c r="BN49" s="1347"/>
      <c r="BO49" s="1347"/>
      <c r="BP49" s="1347"/>
      <c r="BQ49" s="1347"/>
    </row>
    <row r="50" spans="2:69" ht="30" customHeight="1" x14ac:dyDescent="0.4">
      <c r="B50" s="1346"/>
      <c r="C50" s="1346"/>
      <c r="D50" s="1346"/>
      <c r="E50" s="1346"/>
      <c r="F50" s="1347"/>
      <c r="G50" s="1347"/>
      <c r="H50" s="1347"/>
      <c r="I50" s="1347"/>
      <c r="J50" s="1347"/>
      <c r="K50" s="1347"/>
      <c r="L50" s="1347"/>
      <c r="M50" s="1347"/>
      <c r="N50" s="1347"/>
      <c r="O50" s="1347"/>
      <c r="P50" s="1347"/>
      <c r="Q50" s="1347"/>
      <c r="R50" s="1347"/>
      <c r="S50" s="1347"/>
      <c r="T50" s="1347"/>
      <c r="U50" s="1347"/>
      <c r="V50" s="1347"/>
      <c r="W50" s="1347"/>
      <c r="X50" s="1347"/>
      <c r="Y50" s="1347"/>
      <c r="Z50" s="1347"/>
      <c r="AA50" s="1347"/>
      <c r="AB50" s="1347"/>
      <c r="AC50" s="1347"/>
      <c r="AD50" s="1347"/>
      <c r="AE50" s="1347"/>
      <c r="AF50" s="1347"/>
      <c r="AG50" s="1347"/>
      <c r="AH50" s="1347"/>
      <c r="AI50" s="1347"/>
      <c r="AJ50" s="1347"/>
      <c r="AK50" s="1347"/>
      <c r="AL50" s="1347"/>
      <c r="AM50" s="1347"/>
      <c r="AN50" s="1347"/>
      <c r="AO50" s="1347"/>
      <c r="AP50" s="1347"/>
      <c r="AQ50" s="1347"/>
      <c r="AR50" s="1347"/>
      <c r="AS50" s="1347"/>
      <c r="AT50" s="1347"/>
      <c r="AU50" s="1347"/>
      <c r="AV50" s="1347"/>
      <c r="AW50" s="1347"/>
      <c r="AX50" s="1347"/>
      <c r="AY50" s="1347"/>
      <c r="AZ50" s="1347"/>
      <c r="BA50" s="1347"/>
      <c r="BB50" s="1347"/>
      <c r="BC50" s="1347"/>
      <c r="BD50" s="1347"/>
      <c r="BE50" s="1347"/>
      <c r="BF50" s="1347"/>
      <c r="BG50" s="1347"/>
      <c r="BH50" s="1347"/>
      <c r="BI50" s="1347"/>
      <c r="BJ50" s="1347"/>
      <c r="BK50" s="1347"/>
      <c r="BL50" s="1347"/>
      <c r="BM50" s="1347"/>
      <c r="BN50" s="1347"/>
      <c r="BO50" s="1347"/>
      <c r="BP50" s="1347"/>
      <c r="BQ50" s="1347"/>
    </row>
    <row r="51" spans="2:69" ht="30" customHeight="1" x14ac:dyDescent="0.4">
      <c r="B51" s="1346"/>
      <c r="C51" s="1346"/>
      <c r="D51" s="1346"/>
      <c r="E51" s="1346"/>
      <c r="F51" s="1347"/>
      <c r="G51" s="1347"/>
      <c r="H51" s="1347"/>
      <c r="I51" s="1347"/>
      <c r="J51" s="1347"/>
      <c r="K51" s="1347"/>
      <c r="L51" s="1347"/>
      <c r="M51" s="1347"/>
      <c r="N51" s="1347"/>
      <c r="O51" s="1347"/>
      <c r="P51" s="1347"/>
      <c r="Q51" s="1347"/>
      <c r="R51" s="1347"/>
      <c r="S51" s="1347"/>
      <c r="T51" s="1347"/>
      <c r="U51" s="1347"/>
      <c r="V51" s="1347"/>
      <c r="W51" s="1347"/>
      <c r="X51" s="1347"/>
      <c r="Y51" s="1347"/>
      <c r="Z51" s="1347"/>
      <c r="AA51" s="1347"/>
      <c r="AB51" s="1347"/>
      <c r="AC51" s="1347"/>
      <c r="AD51" s="1347"/>
      <c r="AE51" s="1347"/>
      <c r="AF51" s="1347"/>
      <c r="AG51" s="1347"/>
      <c r="AH51" s="1347"/>
      <c r="AI51" s="1347"/>
      <c r="AJ51" s="1347"/>
      <c r="AK51" s="1347"/>
      <c r="AL51" s="1347"/>
      <c r="AM51" s="1347"/>
      <c r="AN51" s="1347"/>
      <c r="AO51" s="1347"/>
      <c r="AP51" s="1347"/>
      <c r="AQ51" s="1347"/>
      <c r="AR51" s="1347"/>
      <c r="AS51" s="1347"/>
      <c r="AT51" s="1347"/>
      <c r="AU51" s="1347"/>
      <c r="AV51" s="1347"/>
      <c r="AW51" s="1347"/>
      <c r="AX51" s="1347"/>
      <c r="AY51" s="1347"/>
      <c r="AZ51" s="1347"/>
      <c r="BA51" s="1347"/>
      <c r="BB51" s="1347"/>
      <c r="BC51" s="1347"/>
      <c r="BD51" s="1347"/>
      <c r="BE51" s="1347"/>
      <c r="BF51" s="1347"/>
      <c r="BG51" s="1347"/>
      <c r="BH51" s="1347"/>
      <c r="BI51" s="1347"/>
      <c r="BJ51" s="1347"/>
      <c r="BK51" s="1347"/>
      <c r="BL51" s="1347"/>
      <c r="BM51" s="1347"/>
      <c r="BN51" s="1347"/>
      <c r="BO51" s="1347"/>
      <c r="BP51" s="1347"/>
      <c r="BQ51" s="1347"/>
    </row>
    <row r="52" spans="2:69" ht="30" customHeight="1" x14ac:dyDescent="0.4">
      <c r="B52" s="1346"/>
      <c r="C52" s="1346"/>
      <c r="D52" s="1346"/>
      <c r="E52" s="1346"/>
      <c r="F52" s="1347"/>
      <c r="G52" s="1347"/>
      <c r="H52" s="1347"/>
      <c r="I52" s="1347"/>
      <c r="J52" s="1347"/>
      <c r="K52" s="1347"/>
      <c r="L52" s="1347"/>
      <c r="M52" s="1347"/>
      <c r="N52" s="1347"/>
      <c r="O52" s="1347"/>
      <c r="P52" s="1347"/>
      <c r="Q52" s="1347"/>
      <c r="R52" s="1347"/>
      <c r="S52" s="1347"/>
      <c r="T52" s="1347"/>
      <c r="U52" s="1347"/>
      <c r="V52" s="1347"/>
      <c r="W52" s="1347"/>
      <c r="X52" s="1347"/>
      <c r="Y52" s="1347"/>
      <c r="Z52" s="1347"/>
      <c r="AA52" s="1347"/>
      <c r="AB52" s="1347"/>
      <c r="AC52" s="1347"/>
      <c r="AD52" s="1347"/>
      <c r="AE52" s="1347"/>
      <c r="AF52" s="1347"/>
      <c r="AG52" s="1347"/>
      <c r="AH52" s="1347"/>
      <c r="AI52" s="1347"/>
      <c r="AJ52" s="1347"/>
      <c r="AK52" s="1347"/>
      <c r="AL52" s="1347"/>
      <c r="AM52" s="1347"/>
      <c r="AN52" s="1347"/>
      <c r="AO52" s="1347"/>
      <c r="AP52" s="1347"/>
      <c r="AQ52" s="1347"/>
      <c r="AR52" s="1347"/>
      <c r="AS52" s="1347"/>
      <c r="AT52" s="1347"/>
      <c r="AU52" s="1347"/>
      <c r="AV52" s="1347"/>
      <c r="AW52" s="1347"/>
      <c r="AX52" s="1347"/>
      <c r="AY52" s="1347"/>
      <c r="AZ52" s="1347"/>
      <c r="BA52" s="1347"/>
      <c r="BB52" s="1347"/>
      <c r="BC52" s="1347"/>
      <c r="BD52" s="1347"/>
      <c r="BE52" s="1347"/>
      <c r="BF52" s="1347"/>
      <c r="BG52" s="1347"/>
      <c r="BH52" s="1347"/>
      <c r="BI52" s="1347"/>
      <c r="BJ52" s="1347"/>
      <c r="BK52" s="1347"/>
      <c r="BL52" s="1347"/>
      <c r="BM52" s="1347"/>
      <c r="BN52" s="1347"/>
      <c r="BO52" s="1347"/>
      <c r="BP52" s="1347"/>
      <c r="BQ52" s="1347"/>
    </row>
    <row r="53" spans="2:69" ht="30" customHeight="1" x14ac:dyDescent="0.4"/>
    <row r="54" spans="2:69" ht="30" customHeight="1" x14ac:dyDescent="0.4"/>
    <row r="55" spans="2:69" ht="30" customHeight="1" x14ac:dyDescent="0.4"/>
    <row r="56" spans="2:69" ht="30" customHeight="1" x14ac:dyDescent="0.4"/>
    <row r="57" spans="2:69" ht="30" customHeight="1" x14ac:dyDescent="0.4"/>
    <row r="58" spans="2:69" ht="30" customHeight="1" x14ac:dyDescent="0.4"/>
    <row r="59" spans="2:69" ht="30" customHeight="1" x14ac:dyDescent="0.4"/>
    <row r="60" spans="2:69" ht="30" customHeight="1" x14ac:dyDescent="0.4"/>
    <row r="61" spans="2:69" ht="30" customHeight="1" x14ac:dyDescent="0.4"/>
  </sheetData>
  <mergeCells count="6">
    <mergeCell ref="BF4:BQ4"/>
    <mergeCell ref="C4:I4"/>
    <mergeCell ref="J4:U4"/>
    <mergeCell ref="V4:AG4"/>
    <mergeCell ref="AH4:AS4"/>
    <mergeCell ref="AT4:BE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S121"/>
  <sheetViews>
    <sheetView tabSelected="1" view="pageBreakPreview" topLeftCell="A31" zoomScale="109" zoomScaleNormal="100" zoomScaleSheetLayoutView="100" workbookViewId="0">
      <selection activeCell="F90" sqref="F90"/>
    </sheetView>
  </sheetViews>
  <sheetFormatPr defaultColWidth="9" defaultRowHeight="10.8" x14ac:dyDescent="0.4"/>
  <cols>
    <col min="1" max="1" width="1.59765625" style="3" customWidth="1"/>
    <col min="2" max="2" width="3.3984375" style="3" customWidth="1"/>
    <col min="3" max="3" width="3.8984375" style="3" customWidth="1"/>
    <col min="4" max="4" width="17.09765625" style="3" customWidth="1"/>
    <col min="5" max="6" width="11.19921875" style="3" customWidth="1"/>
    <col min="7" max="7" width="7.3984375" style="3" customWidth="1"/>
    <col min="8" max="8" width="14.3984375" style="3" customWidth="1"/>
    <col min="9" max="10" width="11.19921875" style="3" customWidth="1"/>
    <col min="11" max="11" width="9.09765625" style="3" customWidth="1"/>
    <col min="12" max="12" width="1.59765625" style="3" customWidth="1"/>
    <col min="13" max="13" width="14.3984375" style="3" customWidth="1"/>
    <col min="14" max="15" width="11.19921875" style="3" customWidth="1"/>
    <col min="16" max="16" width="9.09765625" style="3" customWidth="1"/>
    <col min="17" max="17" width="2.69921875" style="3" customWidth="1"/>
    <col min="18" max="16384" width="9" style="3"/>
  </cols>
  <sheetData>
    <row r="2" spans="2:16" x14ac:dyDescent="0.4">
      <c r="B2" s="114" t="s">
        <v>578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4">
      <c r="B3" s="17" t="s">
        <v>476</v>
      </c>
      <c r="C3" s="17"/>
      <c r="D3" s="364" t="s">
        <v>1095</v>
      </c>
      <c r="H3" s="17" t="s">
        <v>1101</v>
      </c>
      <c r="I3" s="324">
        <v>43708</v>
      </c>
      <c r="M3" s="17" t="s">
        <v>31</v>
      </c>
      <c r="N3" s="337">
        <v>0.1</v>
      </c>
    </row>
    <row r="4" spans="2:16" x14ac:dyDescent="0.4">
      <c r="B4" s="17" t="s">
        <v>200</v>
      </c>
      <c r="C4" s="17"/>
      <c r="D4" s="364" t="s">
        <v>1096</v>
      </c>
      <c r="H4" s="17" t="s">
        <v>527</v>
      </c>
      <c r="I4" s="136">
        <f>I3</f>
        <v>43708</v>
      </c>
      <c r="J4" s="245">
        <f>MONTH(I4)</f>
        <v>8</v>
      </c>
      <c r="M4" s="17" t="s">
        <v>550</v>
      </c>
      <c r="N4" s="338">
        <v>6</v>
      </c>
    </row>
    <row r="5" spans="2:16" x14ac:dyDescent="0.4">
      <c r="B5" s="17" t="s">
        <v>206</v>
      </c>
      <c r="C5" s="17"/>
      <c r="D5" s="364" t="s">
        <v>1097</v>
      </c>
      <c r="H5" s="17" t="s">
        <v>528</v>
      </c>
      <c r="I5" s="136">
        <f>EOMONTH(I4,-J4)</f>
        <v>43465</v>
      </c>
      <c r="J5" s="245">
        <f>EOMONTH(I4,-1)-$I$5</f>
        <v>212</v>
      </c>
      <c r="M5" s="17" t="s">
        <v>521</v>
      </c>
      <c r="N5" s="324">
        <v>43890</v>
      </c>
      <c r="O5" s="240">
        <f>MOD(MONTH(N5),N4)</f>
        <v>2</v>
      </c>
    </row>
    <row r="6" spans="2:16" x14ac:dyDescent="0.4">
      <c r="B6" s="17" t="s">
        <v>241</v>
      </c>
      <c r="C6" s="17"/>
      <c r="D6" s="364" t="s">
        <v>1098</v>
      </c>
      <c r="H6" s="17" t="s">
        <v>481</v>
      </c>
      <c r="I6" s="136">
        <f>EOMONTH(I4,16)</f>
        <v>44196</v>
      </c>
      <c r="M6" s="239" t="s">
        <v>551</v>
      </c>
      <c r="N6" s="339">
        <v>2</v>
      </c>
      <c r="O6" s="12"/>
      <c r="P6" s="12"/>
    </row>
    <row r="7" spans="2:16" x14ac:dyDescent="0.4">
      <c r="B7" s="17" t="s">
        <v>207</v>
      </c>
      <c r="C7" s="17"/>
      <c r="D7" s="364" t="s">
        <v>1099</v>
      </c>
      <c r="H7" s="17" t="s">
        <v>484</v>
      </c>
      <c r="I7" s="135">
        <v>26</v>
      </c>
      <c r="J7" s="246"/>
      <c r="M7" s="328" t="s">
        <v>522</v>
      </c>
      <c r="N7" s="334">
        <v>12</v>
      </c>
      <c r="O7" s="9"/>
    </row>
    <row r="8" spans="2:16" x14ac:dyDescent="0.4">
      <c r="B8" s="328" t="s">
        <v>201</v>
      </c>
      <c r="C8" s="328"/>
      <c r="D8" s="331"/>
      <c r="E8" s="342">
        <v>1547</v>
      </c>
      <c r="F8" s="343">
        <f>E8*0.3025</f>
        <v>467.96749999999997</v>
      </c>
      <c r="H8" s="17" t="s">
        <v>482</v>
      </c>
      <c r="I8" s="136">
        <f>EOMONTH(I6,I7-1)</f>
        <v>44957</v>
      </c>
      <c r="J8" s="246"/>
      <c r="M8" s="17" t="s">
        <v>175</v>
      </c>
      <c r="N8" s="324">
        <v>44104</v>
      </c>
      <c r="O8" s="240">
        <f>MOD(MONTH(N8),$N7)</f>
        <v>9</v>
      </c>
    </row>
    <row r="9" spans="2:16" x14ac:dyDescent="0.4">
      <c r="B9" s="17" t="s">
        <v>203</v>
      </c>
      <c r="C9" s="17"/>
      <c r="D9" s="1"/>
      <c r="E9" s="112">
        <v>907.9</v>
      </c>
      <c r="F9" s="4">
        <f>E9*0.3025</f>
        <v>274.63974999999999</v>
      </c>
      <c r="H9" s="17" t="s">
        <v>483</v>
      </c>
      <c r="I9" s="136">
        <f>EOMONTH(I8,2)</f>
        <v>45016</v>
      </c>
      <c r="M9" s="17" t="s">
        <v>65</v>
      </c>
      <c r="N9" s="324">
        <v>45230</v>
      </c>
      <c r="O9" s="240">
        <f>MOD(MONTH(N9),$N7)</f>
        <v>10</v>
      </c>
    </row>
    <row r="10" spans="2:16" x14ac:dyDescent="0.4">
      <c r="B10" s="17" t="s">
        <v>202</v>
      </c>
      <c r="C10" s="17"/>
      <c r="D10" s="1"/>
      <c r="E10" s="133">
        <f>SUM(E11:E12)</f>
        <v>21237.809999999998</v>
      </c>
      <c r="F10" s="4">
        <f>SUM(F11:F12)</f>
        <v>6424.4375249999994</v>
      </c>
      <c r="H10" s="17" t="s">
        <v>1100</v>
      </c>
      <c r="I10" s="136">
        <f>EOMONTH(I8,7)</f>
        <v>45169</v>
      </c>
      <c r="J10" s="246"/>
      <c r="M10" s="239" t="s">
        <v>191</v>
      </c>
      <c r="N10" s="336">
        <v>45016</v>
      </c>
      <c r="O10" s="113">
        <f>MOD(MONTH(N10),$N7)</f>
        <v>3</v>
      </c>
    </row>
    <row r="11" spans="2:16" x14ac:dyDescent="0.4">
      <c r="B11" s="17"/>
      <c r="C11" s="191" t="s">
        <v>477</v>
      </c>
      <c r="D11" s="192"/>
      <c r="E11" s="193">
        <v>14402.65</v>
      </c>
      <c r="F11" s="194">
        <f>E11*0.3025</f>
        <v>4356.8016250000001</v>
      </c>
      <c r="H11" s="328" t="s">
        <v>518</v>
      </c>
      <c r="I11" s="334">
        <v>3</v>
      </c>
      <c r="J11" s="335"/>
      <c r="K11" s="9"/>
      <c r="M11" s="328" t="s">
        <v>576</v>
      </c>
      <c r="N11" s="18" t="s">
        <v>78</v>
      </c>
      <c r="O11" s="18" t="s">
        <v>79</v>
      </c>
      <c r="P11" s="18" t="s">
        <v>581</v>
      </c>
    </row>
    <row r="12" spans="2:16" x14ac:dyDescent="0.4">
      <c r="B12" s="17"/>
      <c r="C12" s="195" t="s">
        <v>478</v>
      </c>
      <c r="D12" s="1"/>
      <c r="E12" s="112">
        <v>6835.16</v>
      </c>
      <c r="F12" s="196">
        <f>E12*0.3025</f>
        <v>2067.6358999999998</v>
      </c>
      <c r="H12" s="17" t="s">
        <v>531</v>
      </c>
      <c r="I12" s="324">
        <v>43799</v>
      </c>
      <c r="J12" s="240">
        <f>MOD(MONTH(I12),$I$11)</f>
        <v>2</v>
      </c>
      <c r="M12" s="344">
        <v>1</v>
      </c>
      <c r="N12" s="359">
        <f>I4+1</f>
        <v>43709</v>
      </c>
      <c r="O12" s="359">
        <f>EOMONTH(N12-1,$I$14)</f>
        <v>43890</v>
      </c>
      <c r="P12" s="332">
        <f>MONTH(O12)</f>
        <v>2</v>
      </c>
    </row>
    <row r="13" spans="2:16" x14ac:dyDescent="0.4">
      <c r="B13" s="17"/>
      <c r="C13" s="197" t="s">
        <v>479</v>
      </c>
      <c r="D13" s="198"/>
      <c r="E13" s="111">
        <v>1427.97</v>
      </c>
      <c r="F13" s="199">
        <f>E13*0.3025</f>
        <v>431.96092499999997</v>
      </c>
      <c r="H13" s="239" t="s">
        <v>532</v>
      </c>
      <c r="I13" s="336">
        <v>43799</v>
      </c>
      <c r="J13" s="113">
        <f>MOD(MONTH(I13),$I$11)</f>
        <v>2</v>
      </c>
      <c r="K13" s="12"/>
      <c r="M13" s="344">
        <v>2</v>
      </c>
      <c r="N13" s="359">
        <f>O12+1</f>
        <v>43891</v>
      </c>
      <c r="O13" s="359">
        <f>EOMONTH(N13-1,$I$14)</f>
        <v>44074</v>
      </c>
      <c r="P13" s="332">
        <f>MONTH(O13)</f>
        <v>8</v>
      </c>
    </row>
    <row r="14" spans="2:16" x14ac:dyDescent="0.4">
      <c r="B14" s="17" t="s">
        <v>480</v>
      </c>
      <c r="C14" s="17"/>
      <c r="D14" s="1"/>
      <c r="E14" s="133">
        <f>E11</f>
        <v>14402.65</v>
      </c>
      <c r="F14" s="4">
        <f>E14*0.3025</f>
        <v>4356.8016250000001</v>
      </c>
      <c r="H14" s="17" t="s">
        <v>541</v>
      </c>
      <c r="I14" s="325">
        <v>6</v>
      </c>
      <c r="M14" s="344">
        <v>3</v>
      </c>
      <c r="N14" s="359">
        <f>O13+1</f>
        <v>44075</v>
      </c>
      <c r="O14" s="359">
        <f>EOMONTH(N14-1,$I$14)</f>
        <v>44255</v>
      </c>
      <c r="P14" s="332">
        <f>MONTH(O14)</f>
        <v>2</v>
      </c>
    </row>
    <row r="15" spans="2:16" x14ac:dyDescent="0.4">
      <c r="B15" s="328" t="s">
        <v>204</v>
      </c>
      <c r="C15" s="328"/>
      <c r="D15" s="331"/>
      <c r="E15" s="19">
        <f>E9/E8</f>
        <v>0.58687782805429867</v>
      </c>
      <c r="F15" s="340">
        <v>0.6</v>
      </c>
      <c r="H15" s="239" t="s">
        <v>542</v>
      </c>
      <c r="I15" s="361">
        <f>EOMONTH($I$4,$I$14)</f>
        <v>43890</v>
      </c>
      <c r="J15" s="113">
        <f>MOD(MONTH(I15),I14)</f>
        <v>2</v>
      </c>
      <c r="K15" s="12"/>
      <c r="M15" s="345">
        <v>4</v>
      </c>
      <c r="N15" s="360">
        <f>O14+1</f>
        <v>44256</v>
      </c>
      <c r="O15" s="360">
        <f>EOMONTH(N15-1,$I$14)</f>
        <v>44439</v>
      </c>
      <c r="P15" s="333">
        <f>MONTH(O15)</f>
        <v>8</v>
      </c>
    </row>
    <row r="16" spans="2:16" x14ac:dyDescent="0.4">
      <c r="B16" s="239" t="s">
        <v>205</v>
      </c>
      <c r="C16" s="239"/>
      <c r="D16" s="236"/>
      <c r="E16" s="97">
        <f>E14/E8</f>
        <v>9.3100517129928893</v>
      </c>
      <c r="F16" s="341">
        <v>9.5</v>
      </c>
      <c r="M16" s="17" t="s">
        <v>561</v>
      </c>
      <c r="N16" s="44">
        <v>1000</v>
      </c>
      <c r="O16" s="346"/>
    </row>
    <row r="17" spans="2:19" x14ac:dyDescent="0.4">
      <c r="B17" s="23"/>
      <c r="C17" s="23"/>
      <c r="E17" s="16"/>
      <c r="F17" s="134"/>
      <c r="M17" s="239" t="s">
        <v>562</v>
      </c>
      <c r="N17" s="329">
        <v>3.3</v>
      </c>
      <c r="O17" s="330">
        <v>0.30249999999999999</v>
      </c>
      <c r="P17" s="12"/>
    </row>
    <row r="18" spans="2:19" x14ac:dyDescent="0.4">
      <c r="B18" s="23"/>
      <c r="C18" s="23"/>
      <c r="E18" s="16"/>
      <c r="F18" s="134"/>
    </row>
    <row r="19" spans="2:19" x14ac:dyDescent="0.4">
      <c r="B19" s="23"/>
      <c r="C19" s="23"/>
      <c r="E19" s="16"/>
      <c r="F19" s="134"/>
    </row>
    <row r="20" spans="2:19" x14ac:dyDescent="0.4">
      <c r="B20" s="114" t="s">
        <v>579</v>
      </c>
      <c r="C20" s="2"/>
      <c r="D20" s="2"/>
      <c r="E20" s="137"/>
      <c r="F20" s="20" t="s">
        <v>239</v>
      </c>
      <c r="G20" s="2"/>
      <c r="H20" s="2"/>
      <c r="I20" s="137"/>
      <c r="J20" s="137"/>
      <c r="K20" s="137"/>
      <c r="L20" s="137"/>
      <c r="M20" s="137"/>
      <c r="N20" s="137"/>
      <c r="O20" s="137"/>
      <c r="P20" s="137"/>
    </row>
    <row r="21" spans="2:19" ht="11.25" customHeight="1" x14ac:dyDescent="0.4">
      <c r="B21" s="1381" t="s">
        <v>487</v>
      </c>
      <c r="C21" s="1381"/>
      <c r="D21" s="1381"/>
      <c r="E21" s="1382"/>
      <c r="F21" s="235" t="s">
        <v>75</v>
      </c>
      <c r="G21" s="235" t="s">
        <v>556</v>
      </c>
      <c r="H21" s="1383" t="s">
        <v>35</v>
      </c>
      <c r="I21" s="1382"/>
      <c r="J21" s="1383" t="s">
        <v>57</v>
      </c>
      <c r="K21" s="1381"/>
      <c r="L21" s="1381"/>
      <c r="M21" s="1381"/>
      <c r="N21" s="1381"/>
      <c r="O21" s="1381"/>
      <c r="P21" s="1381"/>
    </row>
    <row r="22" spans="2:19" x14ac:dyDescent="0.4">
      <c r="B22" s="45" t="s">
        <v>511</v>
      </c>
      <c r="C22" s="45"/>
      <c r="D22" s="45"/>
      <c r="E22" s="45"/>
      <c r="F22" s="219">
        <f>SUM(F23:F25)</f>
        <v>48000000</v>
      </c>
      <c r="G22" s="291">
        <f>F22/$F$36</f>
        <v>0.7384615384615385</v>
      </c>
      <c r="H22" s="348" t="s">
        <v>577</v>
      </c>
      <c r="I22" s="353" t="s">
        <v>556</v>
      </c>
      <c r="J22" s="45"/>
      <c r="K22" s="45"/>
      <c r="L22" s="45"/>
      <c r="M22" s="45"/>
      <c r="N22" s="45"/>
      <c r="O22" s="45"/>
      <c r="P22" s="45"/>
    </row>
    <row r="23" spans="2:19" x14ac:dyDescent="0.4">
      <c r="C23" s="3" t="s">
        <v>529</v>
      </c>
      <c r="F23" s="143">
        <v>48000000</v>
      </c>
      <c r="G23" s="295">
        <f>F23/$F$36</f>
        <v>0.7384615384615385</v>
      </c>
      <c r="H23" s="354">
        <v>54000000</v>
      </c>
      <c r="I23" s="355">
        <f>(F25+F23)/$H$23</f>
        <v>0.88888888888888884</v>
      </c>
      <c r="J23" s="6" t="s">
        <v>62</v>
      </c>
      <c r="K23" s="14">
        <v>6.7500000000000004E-2</v>
      </c>
      <c r="L23" s="14"/>
      <c r="M23" s="6" t="s">
        <v>539</v>
      </c>
      <c r="N23" s="14">
        <v>0.01</v>
      </c>
      <c r="R23" s="1375">
        <f>F23/(F31-F105)</f>
        <v>3.9215686383442261</v>
      </c>
      <c r="S23" s="1372"/>
    </row>
    <row r="24" spans="2:19" x14ac:dyDescent="0.4">
      <c r="C24" s="3" t="s">
        <v>530</v>
      </c>
      <c r="F24" s="143">
        <v>0</v>
      </c>
      <c r="G24" s="295">
        <f>F24/$F$36</f>
        <v>0</v>
      </c>
      <c r="H24" s="10"/>
      <c r="I24" s="355">
        <f>(F25+F23+F24)/$H$23</f>
        <v>0.88888888888888884</v>
      </c>
      <c r="J24" s="6" t="s">
        <v>62</v>
      </c>
      <c r="K24" s="14">
        <v>0</v>
      </c>
      <c r="L24" s="14"/>
      <c r="M24" s="6" t="s">
        <v>539</v>
      </c>
      <c r="N24" s="14">
        <v>0</v>
      </c>
    </row>
    <row r="25" spans="2:19" x14ac:dyDescent="0.4">
      <c r="C25" s="3" t="s">
        <v>76</v>
      </c>
      <c r="F25" s="143">
        <v>0</v>
      </c>
      <c r="G25" s="294">
        <f>F25/$F$36</f>
        <v>0</v>
      </c>
      <c r="H25" s="10"/>
      <c r="I25" s="375"/>
      <c r="J25" s="6"/>
      <c r="M25" s="6"/>
    </row>
    <row r="26" spans="2:19" x14ac:dyDescent="0.4">
      <c r="F26" s="144"/>
      <c r="G26" s="62"/>
      <c r="H26" s="10"/>
      <c r="I26" s="101"/>
      <c r="J26" s="6"/>
      <c r="M26" s="6"/>
    </row>
    <row r="27" spans="2:19" x14ac:dyDescent="0.4">
      <c r="C27" s="3" t="s">
        <v>509</v>
      </c>
      <c r="F27" s="144">
        <v>0</v>
      </c>
      <c r="G27" s="300"/>
      <c r="H27" s="10"/>
      <c r="I27" s="101"/>
      <c r="J27" s="6" t="s">
        <v>62</v>
      </c>
      <c r="K27" s="14">
        <v>0</v>
      </c>
      <c r="L27" s="14"/>
      <c r="M27" s="6"/>
    </row>
    <row r="28" spans="2:19" x14ac:dyDescent="0.4">
      <c r="F28" s="144"/>
      <c r="G28" s="62"/>
      <c r="H28" s="10"/>
      <c r="I28" s="101"/>
      <c r="J28" s="6"/>
      <c r="M28" s="6"/>
    </row>
    <row r="29" spans="2:19" x14ac:dyDescent="0.4">
      <c r="B29" s="45" t="s">
        <v>512</v>
      </c>
      <c r="C29" s="45"/>
      <c r="D29" s="45"/>
      <c r="E29" s="45"/>
      <c r="F29" s="231">
        <f>SUM(F30,F34)</f>
        <v>17000000</v>
      </c>
      <c r="G29" s="292">
        <f>F29/$F$36</f>
        <v>0.26153846153846155</v>
      </c>
      <c r="H29" s="347"/>
      <c r="I29" s="230"/>
      <c r="J29" s="349"/>
      <c r="K29" s="45"/>
      <c r="L29" s="45"/>
      <c r="M29" s="349"/>
      <c r="N29" s="45"/>
      <c r="O29" s="45"/>
      <c r="P29" s="45"/>
    </row>
    <row r="30" spans="2:19" x14ac:dyDescent="0.4">
      <c r="C30" s="3" t="s">
        <v>514</v>
      </c>
      <c r="F30" s="252">
        <f>SUM(F31:F33)</f>
        <v>17000000</v>
      </c>
      <c r="G30" s="294">
        <f>F30/$F$30</f>
        <v>1</v>
      </c>
      <c r="H30" s="397">
        <f>SUM(H31:H33)</f>
        <v>1</v>
      </c>
      <c r="I30" s="101"/>
      <c r="J30" s="6" t="s">
        <v>540</v>
      </c>
      <c r="K30" s="14">
        <v>7.0000000000000007E-2</v>
      </c>
      <c r="L30" s="14"/>
      <c r="M30" s="6" t="s">
        <v>546</v>
      </c>
      <c r="N30" s="14">
        <v>0.03</v>
      </c>
    </row>
    <row r="31" spans="2:19" x14ac:dyDescent="0.4">
      <c r="D31" s="140" t="s">
        <v>543</v>
      </c>
      <c r="E31" s="109"/>
      <c r="F31" s="145">
        <v>17000000</v>
      </c>
      <c r="G31" s="302">
        <f>F31/$F$30</f>
        <v>1</v>
      </c>
      <c r="H31" s="398">
        <v>1</v>
      </c>
      <c r="I31" s="188"/>
      <c r="J31" s="350"/>
      <c r="K31" s="253"/>
      <c r="L31" s="253"/>
      <c r="M31" s="350"/>
      <c r="N31" s="190"/>
      <c r="O31" s="253"/>
      <c r="P31" s="253"/>
    </row>
    <row r="32" spans="2:19" x14ac:dyDescent="0.4">
      <c r="D32" s="141" t="s">
        <v>544</v>
      </c>
      <c r="F32" s="143">
        <v>0</v>
      </c>
      <c r="G32" s="294">
        <f>F32/$F$30</f>
        <v>0</v>
      </c>
      <c r="H32" s="399">
        <v>0</v>
      </c>
      <c r="I32" s="101"/>
      <c r="J32" s="6"/>
      <c r="K32" s="14"/>
      <c r="L32" s="14"/>
      <c r="M32" s="6"/>
      <c r="N32" s="7"/>
      <c r="O32" s="14"/>
      <c r="P32" s="14"/>
    </row>
    <row r="33" spans="2:16" x14ac:dyDescent="0.4">
      <c r="D33" s="142" t="s">
        <v>545</v>
      </c>
      <c r="E33" s="110"/>
      <c r="F33" s="251">
        <v>0</v>
      </c>
      <c r="G33" s="296">
        <f>F33/$F$30</f>
        <v>0</v>
      </c>
      <c r="H33" s="400">
        <v>0</v>
      </c>
      <c r="I33" s="189"/>
      <c r="J33" s="351"/>
      <c r="K33" s="250"/>
      <c r="L33" s="250"/>
      <c r="M33" s="351"/>
      <c r="N33" s="249"/>
      <c r="O33" s="250"/>
      <c r="P33" s="250"/>
    </row>
    <row r="34" spans="2:16" x14ac:dyDescent="0.4">
      <c r="C34" s="3" t="s">
        <v>516</v>
      </c>
      <c r="F34" s="143">
        <v>0</v>
      </c>
      <c r="G34" s="294">
        <f>F34/$F$36</f>
        <v>0</v>
      </c>
      <c r="H34" s="10"/>
      <c r="I34" s="101"/>
      <c r="J34" s="6"/>
      <c r="M34" s="6"/>
    </row>
    <row r="35" spans="2:16" x14ac:dyDescent="0.4">
      <c r="F35" s="144"/>
      <c r="G35" s="62"/>
      <c r="H35" s="10"/>
      <c r="I35" s="101"/>
      <c r="J35" s="6"/>
      <c r="M35" s="6"/>
    </row>
    <row r="36" spans="2:16" x14ac:dyDescent="0.4">
      <c r="B36" s="50" t="s">
        <v>513</v>
      </c>
      <c r="C36" s="50"/>
      <c r="D36" s="50"/>
      <c r="E36" s="233"/>
      <c r="F36" s="226">
        <f>F22+F29</f>
        <v>65000000</v>
      </c>
      <c r="G36" s="303">
        <f>F36/$F$36</f>
        <v>1</v>
      </c>
      <c r="H36" s="301"/>
      <c r="I36" s="234"/>
      <c r="J36" s="233"/>
      <c r="K36" s="233"/>
      <c r="L36" s="233"/>
      <c r="M36" s="352"/>
      <c r="N36" s="233"/>
      <c r="O36" s="233"/>
      <c r="P36" s="233"/>
    </row>
    <row r="39" spans="2:16" x14ac:dyDescent="0.4">
      <c r="B39" s="114" t="s">
        <v>580</v>
      </c>
      <c r="C39" s="2"/>
      <c r="D39" s="2"/>
      <c r="E39" s="137"/>
      <c r="F39" s="20" t="s">
        <v>239</v>
      </c>
      <c r="G39" s="2"/>
      <c r="H39" s="2"/>
      <c r="I39" s="137"/>
      <c r="J39" s="137"/>
      <c r="K39" s="137"/>
      <c r="L39" s="137"/>
      <c r="M39" s="137"/>
      <c r="N39" s="137"/>
      <c r="O39" s="137"/>
      <c r="P39" s="137"/>
    </row>
    <row r="40" spans="2:16" s="23" customFormat="1" ht="11.25" customHeight="1" x14ac:dyDescent="0.4">
      <c r="B40" s="1381" t="s">
        <v>487</v>
      </c>
      <c r="C40" s="1381"/>
      <c r="D40" s="1381"/>
      <c r="E40" s="1382"/>
      <c r="F40" s="235" t="s">
        <v>75</v>
      </c>
      <c r="G40" s="235" t="s">
        <v>556</v>
      </c>
      <c r="H40" s="1383" t="s">
        <v>555</v>
      </c>
      <c r="I40" s="1381"/>
      <c r="J40" s="1381"/>
      <c r="K40" s="239"/>
      <c r="L40" s="239"/>
      <c r="M40" s="239"/>
      <c r="N40" s="239"/>
      <c r="O40" s="239"/>
      <c r="P40" s="239"/>
    </row>
    <row r="41" spans="2:16" s="23" customFormat="1" x14ac:dyDescent="0.4">
      <c r="B41" s="45" t="s">
        <v>469</v>
      </c>
      <c r="C41" s="45"/>
      <c r="D41" s="45"/>
      <c r="E41" s="45"/>
      <c r="F41" s="219">
        <f>SUM(F42:F52)</f>
        <v>3051100</v>
      </c>
      <c r="G41" s="291">
        <f t="shared" ref="G41:G54" ca="1" si="0">F41/$F$115</f>
        <v>4.6940000000000003E-2</v>
      </c>
      <c r="H41" s="347"/>
      <c r="I41" s="45"/>
      <c r="J41" s="45"/>
      <c r="K41" s="45"/>
      <c r="L41" s="45"/>
      <c r="M41" s="45"/>
      <c r="N41" s="45"/>
      <c r="O41" s="45"/>
      <c r="P41" s="45"/>
    </row>
    <row r="42" spans="2:16" hidden="1" x14ac:dyDescent="0.4">
      <c r="C42" s="1295" t="s">
        <v>441</v>
      </c>
      <c r="D42" s="1295"/>
      <c r="E42" s="1295"/>
      <c r="F42" s="1305">
        <v>0</v>
      </c>
      <c r="G42" s="1320">
        <f t="shared" ca="1" si="0"/>
        <v>0</v>
      </c>
      <c r="H42" s="1306"/>
      <c r="I42" s="1295"/>
      <c r="J42" s="1295"/>
      <c r="K42" s="1295"/>
      <c r="L42" s="1295"/>
      <c r="M42" s="1295"/>
      <c r="N42" s="1295"/>
      <c r="O42" s="1295"/>
      <c r="P42" s="1295"/>
    </row>
    <row r="43" spans="2:16" hidden="1" x14ac:dyDescent="0.4">
      <c r="C43" s="1295" t="s">
        <v>442</v>
      </c>
      <c r="D43" s="1295"/>
      <c r="E43" s="1295"/>
      <c r="F43" s="1305">
        <v>0</v>
      </c>
      <c r="G43" s="1320">
        <f t="shared" ca="1" si="0"/>
        <v>0</v>
      </c>
      <c r="H43" s="1306"/>
      <c r="I43" s="1295"/>
      <c r="J43" s="1295"/>
      <c r="K43" s="1295"/>
      <c r="L43" s="1295"/>
      <c r="M43" s="1295"/>
      <c r="N43" s="1295"/>
      <c r="O43" s="1295"/>
      <c r="P43" s="1295"/>
    </row>
    <row r="44" spans="2:16" x14ac:dyDescent="0.4">
      <c r="C44" s="3" t="s">
        <v>1189</v>
      </c>
      <c r="F44" s="143">
        <v>3000000</v>
      </c>
      <c r="G44" s="179">
        <f t="shared" ca="1" si="0"/>
        <v>4.6153846153846156E-2</v>
      </c>
      <c r="H44" s="390">
        <f>'제세공과금 및 부담금_개발'!M10/'제세공과금 및 부담금_개발'!C1</f>
        <v>18523214.343578603</v>
      </c>
      <c r="J44" s="7" t="s">
        <v>1156</v>
      </c>
      <c r="K44" s="14">
        <v>0.04</v>
      </c>
      <c r="L44" s="3" t="s">
        <v>1185</v>
      </c>
      <c r="O44" s="1359">
        <f>H44*K44*4</f>
        <v>2963714.2949725767</v>
      </c>
    </row>
    <row r="45" spans="2:16" hidden="1" x14ac:dyDescent="0.4">
      <c r="C45" s="1295" t="s">
        <v>446</v>
      </c>
      <c r="D45" s="1295"/>
      <c r="E45" s="1295"/>
      <c r="F45" s="1296">
        <v>0</v>
      </c>
      <c r="G45" s="1320">
        <f t="shared" ca="1" si="0"/>
        <v>0</v>
      </c>
      <c r="H45" s="1384" t="s">
        <v>488</v>
      </c>
      <c r="I45" s="1385"/>
      <c r="J45" s="1385"/>
      <c r="K45" s="1295"/>
      <c r="L45" s="1295"/>
      <c r="M45" s="1295"/>
      <c r="N45" s="1295"/>
      <c r="O45" s="1295"/>
      <c r="P45" s="1295"/>
    </row>
    <row r="46" spans="2:16" ht="11.25" customHeight="1" x14ac:dyDescent="0.4">
      <c r="C46" s="3" t="s">
        <v>1180</v>
      </c>
      <c r="F46" s="143">
        <v>50000</v>
      </c>
      <c r="G46" s="179">
        <f t="shared" ca="1" si="0"/>
        <v>7.6923076923076923E-4</v>
      </c>
      <c r="H46" s="1386" t="s">
        <v>488</v>
      </c>
      <c r="I46" s="1387"/>
      <c r="J46" s="1387"/>
    </row>
    <row r="47" spans="2:16" hidden="1" x14ac:dyDescent="0.4">
      <c r="C47" s="1295" t="s">
        <v>444</v>
      </c>
      <c r="D47" s="1295"/>
      <c r="E47" s="1295"/>
      <c r="F47" s="1296">
        <v>0</v>
      </c>
      <c r="G47" s="1320">
        <f t="shared" ca="1" si="0"/>
        <v>0</v>
      </c>
      <c r="H47" s="1384" t="s">
        <v>488</v>
      </c>
      <c r="I47" s="1385"/>
      <c r="J47" s="1385"/>
      <c r="K47" s="1295"/>
      <c r="L47" s="1295"/>
      <c r="M47" s="1295"/>
      <c r="N47" s="1295"/>
      <c r="O47" s="1295"/>
      <c r="P47" s="1295"/>
    </row>
    <row r="48" spans="2:16" hidden="1" x14ac:dyDescent="0.4">
      <c r="C48" s="3" t="s">
        <v>1182</v>
      </c>
      <c r="F48" s="144">
        <v>0</v>
      </c>
      <c r="G48" s="179">
        <f t="shared" ca="1" si="0"/>
        <v>0</v>
      </c>
      <c r="H48" s="1386" t="s">
        <v>488</v>
      </c>
      <c r="I48" s="1387"/>
      <c r="J48" s="1387"/>
    </row>
    <row r="49" spans="2:16" hidden="1" x14ac:dyDescent="0.4">
      <c r="C49" s="1295" t="s">
        <v>443</v>
      </c>
      <c r="D49" s="1295"/>
      <c r="E49" s="1295"/>
      <c r="F49" s="1296">
        <v>0</v>
      </c>
      <c r="G49" s="1320">
        <f t="shared" ca="1" si="0"/>
        <v>0</v>
      </c>
      <c r="H49" s="1384" t="s">
        <v>488</v>
      </c>
      <c r="I49" s="1385"/>
      <c r="J49" s="1385"/>
      <c r="K49" s="1295"/>
      <c r="L49" s="1295"/>
      <c r="M49" s="1295"/>
      <c r="N49" s="1295"/>
      <c r="O49" s="1295"/>
      <c r="P49" s="1295"/>
    </row>
    <row r="50" spans="2:16" x14ac:dyDescent="0.4">
      <c r="C50" s="3" t="s">
        <v>1181</v>
      </c>
      <c r="F50" s="143">
        <v>1000</v>
      </c>
      <c r="G50" s="179">
        <f t="shared" ca="1" si="0"/>
        <v>1.5384615384615384E-5</v>
      </c>
      <c r="H50" s="1386" t="s">
        <v>488</v>
      </c>
      <c r="I50" s="1387"/>
      <c r="J50" s="1387"/>
    </row>
    <row r="51" spans="2:16" x14ac:dyDescent="0.4">
      <c r="C51" s="3" t="s">
        <v>445</v>
      </c>
      <c r="F51" s="144">
        <f>'사업비 지출내역'!$I$92</f>
        <v>100</v>
      </c>
      <c r="G51" s="179">
        <f t="shared" ca="1" si="0"/>
        <v>1.5384615384615385E-6</v>
      </c>
      <c r="H51" s="10"/>
    </row>
    <row r="52" spans="2:16" hidden="1" x14ac:dyDescent="0.4">
      <c r="C52" s="1295" t="s">
        <v>447</v>
      </c>
      <c r="D52" s="1295"/>
      <c r="E52" s="1295"/>
      <c r="F52" s="1296">
        <v>0</v>
      </c>
      <c r="G52" s="1320">
        <f t="shared" ca="1" si="0"/>
        <v>0</v>
      </c>
      <c r="H52" s="1355" t="s">
        <v>1157</v>
      </c>
      <c r="I52" s="1295"/>
      <c r="J52" s="1295"/>
      <c r="K52" s="1295"/>
      <c r="L52" s="1295"/>
      <c r="M52" s="1295"/>
      <c r="N52" s="1295"/>
      <c r="O52" s="1295"/>
      <c r="P52" s="1295"/>
    </row>
    <row r="53" spans="2:16" s="23" customFormat="1" x14ac:dyDescent="0.4">
      <c r="B53" s="45" t="s">
        <v>468</v>
      </c>
      <c r="C53" s="45"/>
      <c r="D53" s="45"/>
      <c r="E53" s="45"/>
      <c r="F53" s="231">
        <f>SUM(F54:F62)</f>
        <v>40497563.023499988</v>
      </c>
      <c r="G53" s="292">
        <f t="shared" ca="1" si="0"/>
        <v>0.62303943113076909</v>
      </c>
      <c r="H53" s="347"/>
      <c r="I53" s="45"/>
      <c r="J53" s="45"/>
      <c r="K53" s="45"/>
      <c r="L53" s="45"/>
      <c r="M53" s="45"/>
      <c r="N53" s="45"/>
      <c r="O53" s="45"/>
      <c r="P53" s="45"/>
    </row>
    <row r="54" spans="2:16" s="21" customFormat="1" x14ac:dyDescent="0.4">
      <c r="C54" s="21" t="s">
        <v>253</v>
      </c>
      <c r="F54" s="392">
        <f>H54*K54/$N$16</f>
        <v>39189068.902499989</v>
      </c>
      <c r="G54" s="293">
        <f t="shared" ca="1" si="0"/>
        <v>0.60290875234615371</v>
      </c>
      <c r="H54" s="388">
        <v>6100000</v>
      </c>
      <c r="I54" s="32" t="s">
        <v>631</v>
      </c>
      <c r="J54" s="35" t="s">
        <v>202</v>
      </c>
      <c r="K54" s="4">
        <f>$F$10</f>
        <v>6424.4375249999994</v>
      </c>
      <c r="L54" s="394"/>
      <c r="M54" s="21" t="s">
        <v>625</v>
      </c>
    </row>
    <row r="55" spans="2:16" s="21" customFormat="1" x14ac:dyDescent="0.4">
      <c r="C55" s="21" t="s">
        <v>623</v>
      </c>
      <c r="F55" s="392">
        <f>H55*K55/$N$16</f>
        <v>256977.50099999996</v>
      </c>
      <c r="G55" s="293">
        <f t="shared" ref="G55:G62" ca="1" si="1">F55/$F$115</f>
        <v>3.953500015384615E-3</v>
      </c>
      <c r="H55" s="388">
        <v>40000</v>
      </c>
      <c r="I55" s="32" t="s">
        <v>631</v>
      </c>
      <c r="J55" s="35" t="s">
        <v>202</v>
      </c>
      <c r="K55" s="4">
        <f>$F$10</f>
        <v>6424.4375249999994</v>
      </c>
      <c r="L55" s="394"/>
      <c r="M55" s="21" t="s">
        <v>627</v>
      </c>
      <c r="N55" s="388">
        <v>30000</v>
      </c>
    </row>
    <row r="56" spans="2:16" s="21" customFormat="1" x14ac:dyDescent="0.4">
      <c r="C56" s="21" t="s">
        <v>1192</v>
      </c>
      <c r="F56" s="392">
        <f>H56*K56/$N$16</f>
        <v>1051516.6199999999</v>
      </c>
      <c r="G56" s="293">
        <f t="shared" ca="1" si="1"/>
        <v>1.6177178769230766E-2</v>
      </c>
      <c r="H56" s="388">
        <v>300000</v>
      </c>
      <c r="I56" s="32" t="s">
        <v>631</v>
      </c>
      <c r="J56" s="35" t="s">
        <v>626</v>
      </c>
      <c r="K56" s="389">
        <f>11586.96*0.3025</f>
        <v>3505.0553999999997</v>
      </c>
      <c r="L56" s="395"/>
      <c r="M56" s="21" t="s">
        <v>628</v>
      </c>
      <c r="N56" s="388">
        <v>150000</v>
      </c>
    </row>
    <row r="57" spans="2:16" s="21" customFormat="1" hidden="1" x14ac:dyDescent="0.4">
      <c r="C57" s="1311" t="s">
        <v>256</v>
      </c>
      <c r="D57" s="1311"/>
      <c r="E57" s="1311"/>
      <c r="F57" s="1317">
        <f>H57*K57/$N$16</f>
        <v>0</v>
      </c>
      <c r="G57" s="1318">
        <f t="shared" ca="1" si="1"/>
        <v>0</v>
      </c>
      <c r="H57" s="1307">
        <v>0</v>
      </c>
      <c r="I57" s="1308" t="s">
        <v>631</v>
      </c>
      <c r="J57" s="1319" t="s">
        <v>201</v>
      </c>
      <c r="K57" s="1310">
        <f>$F$8</f>
        <v>467.96749999999997</v>
      </c>
      <c r="L57" s="395"/>
      <c r="M57" s="1311" t="s">
        <v>629</v>
      </c>
      <c r="N57" s="1307">
        <v>30000</v>
      </c>
      <c r="O57" s="1311"/>
      <c r="P57" s="1311"/>
    </row>
    <row r="58" spans="2:16" s="21" customFormat="1" hidden="1" x14ac:dyDescent="0.4">
      <c r="C58" s="1311" t="s">
        <v>257</v>
      </c>
      <c r="D58" s="1311"/>
      <c r="E58" s="1311"/>
      <c r="F58" s="1317">
        <f>F54*H58</f>
        <v>0</v>
      </c>
      <c r="G58" s="1318">
        <f t="shared" ca="1" si="1"/>
        <v>0</v>
      </c>
      <c r="H58" s="1316">
        <v>0</v>
      </c>
      <c r="I58" s="1308"/>
      <c r="J58" s="1319"/>
      <c r="K58" s="1315"/>
      <c r="L58" s="395"/>
      <c r="M58" s="1311" t="s">
        <v>630</v>
      </c>
      <c r="N58" s="1316">
        <v>0.01</v>
      </c>
      <c r="O58" s="1311"/>
      <c r="P58" s="1311"/>
    </row>
    <row r="59" spans="2:16" s="21" customFormat="1" hidden="1" x14ac:dyDescent="0.4">
      <c r="C59" s="1311" t="s">
        <v>258</v>
      </c>
      <c r="D59" s="1311"/>
      <c r="E59" s="1311"/>
      <c r="F59" s="1317">
        <f>H59*K59/$N$16</f>
        <v>0</v>
      </c>
      <c r="G59" s="1318">
        <f t="shared" ca="1" si="1"/>
        <v>0</v>
      </c>
      <c r="H59" s="1307">
        <v>0</v>
      </c>
      <c r="I59" s="1308" t="s">
        <v>631</v>
      </c>
      <c r="J59" s="1319" t="s">
        <v>632</v>
      </c>
      <c r="K59" s="1309">
        <v>0</v>
      </c>
      <c r="L59" s="395"/>
      <c r="M59" s="1311" t="s">
        <v>628</v>
      </c>
      <c r="N59" s="1307">
        <v>100000</v>
      </c>
      <c r="O59" s="1311"/>
      <c r="P59" s="1311"/>
    </row>
    <row r="60" spans="2:16" s="21" customFormat="1" hidden="1" x14ac:dyDescent="0.4">
      <c r="C60" s="1311" t="s">
        <v>259</v>
      </c>
      <c r="D60" s="1311"/>
      <c r="E60" s="1311"/>
      <c r="F60" s="1317">
        <f>H60*K60/$N$16</f>
        <v>0</v>
      </c>
      <c r="G60" s="1318">
        <f t="shared" ca="1" si="1"/>
        <v>0</v>
      </c>
      <c r="H60" s="1307">
        <v>0</v>
      </c>
      <c r="I60" s="1308" t="s">
        <v>631</v>
      </c>
      <c r="J60" s="1319" t="s">
        <v>201</v>
      </c>
      <c r="K60" s="1310">
        <f>$F$8</f>
        <v>467.96749999999997</v>
      </c>
      <c r="L60" s="395"/>
      <c r="M60" s="1311"/>
      <c r="N60" s="1311"/>
      <c r="O60" s="1311"/>
      <c r="P60" s="1311"/>
    </row>
    <row r="61" spans="2:16" s="21" customFormat="1" hidden="1" x14ac:dyDescent="0.4">
      <c r="C61" s="1311" t="s">
        <v>624</v>
      </c>
      <c r="D61" s="1311"/>
      <c r="E61" s="1311"/>
      <c r="F61" s="1317">
        <f>F54*K61*H61</f>
        <v>0</v>
      </c>
      <c r="G61" s="1318">
        <f t="shared" ca="1" si="1"/>
        <v>0</v>
      </c>
      <c r="H61" s="1316">
        <v>0</v>
      </c>
      <c r="I61" s="1308" t="s">
        <v>631</v>
      </c>
      <c r="J61" s="1319" t="s">
        <v>659</v>
      </c>
      <c r="K61" s="1316">
        <v>0.01</v>
      </c>
      <c r="L61" s="395"/>
      <c r="M61" s="1311" t="s">
        <v>660</v>
      </c>
      <c r="N61" s="1316">
        <v>5.0000000000000001E-3</v>
      </c>
      <c r="O61" s="1311"/>
      <c r="P61" s="1311"/>
    </row>
    <row r="62" spans="2:16" s="21" customFormat="1" x14ac:dyDescent="0.4">
      <c r="C62" s="21" t="s">
        <v>191</v>
      </c>
      <c r="F62" s="392">
        <v>0</v>
      </c>
      <c r="G62" s="293">
        <f t="shared" ca="1" si="1"/>
        <v>0</v>
      </c>
      <c r="H62" s="365"/>
      <c r="I62" s="32"/>
      <c r="L62" s="396"/>
    </row>
    <row r="63" spans="2:16" s="23" customFormat="1" x14ac:dyDescent="0.4">
      <c r="B63" s="45" t="s">
        <v>467</v>
      </c>
      <c r="C63" s="45"/>
      <c r="D63" s="45"/>
      <c r="E63" s="45"/>
      <c r="F63" s="219">
        <f ca="1">SUM(F64:F85)</f>
        <v>6234670.0685985982</v>
      </c>
      <c r="G63" s="292">
        <f ca="1">F63/$F$115</f>
        <v>9.591800105536305E-2</v>
      </c>
      <c r="H63" s="347"/>
      <c r="I63" s="45"/>
      <c r="J63" s="45"/>
      <c r="K63" s="45"/>
      <c r="L63" s="45"/>
      <c r="M63" s="45"/>
      <c r="N63" s="45"/>
      <c r="O63" s="45"/>
      <c r="P63" s="45"/>
    </row>
    <row r="64" spans="2:16" x14ac:dyDescent="0.4">
      <c r="C64" s="3" t="s">
        <v>262</v>
      </c>
      <c r="F64" s="1373">
        <v>1100000</v>
      </c>
      <c r="G64" s="294">
        <f ca="1">F64/$F$115</f>
        <v>1.6923076923076923E-2</v>
      </c>
      <c r="H64" s="1374">
        <f>F64/K64*N16</f>
        <v>171221.21519891347</v>
      </c>
      <c r="I64" s="32" t="s">
        <v>631</v>
      </c>
      <c r="J64" s="7" t="s">
        <v>202</v>
      </c>
      <c r="K64" s="4">
        <f>$F$10</f>
        <v>6424.4375249999994</v>
      </c>
      <c r="L64" s="394"/>
      <c r="M64" s="21" t="s">
        <v>627</v>
      </c>
      <c r="N64" s="388">
        <v>80000</v>
      </c>
    </row>
    <row r="65" spans="3:16" x14ac:dyDescent="0.4">
      <c r="C65" s="3" t="s">
        <v>263</v>
      </c>
      <c r="F65" s="1373">
        <v>800000</v>
      </c>
      <c r="G65" s="294">
        <f ca="1">F65/$F$115</f>
        <v>1.2307692307692308E-2</v>
      </c>
      <c r="H65" s="1374">
        <f>F65/K65*N16</f>
        <v>124524.52014466435</v>
      </c>
      <c r="I65" s="32" t="s">
        <v>631</v>
      </c>
      <c r="J65" s="7" t="s">
        <v>202</v>
      </c>
      <c r="K65" s="4">
        <f>$F$10</f>
        <v>6424.4375249999994</v>
      </c>
      <c r="L65" s="394"/>
      <c r="M65" s="21" t="s">
        <v>627</v>
      </c>
      <c r="N65" s="388">
        <v>80000</v>
      </c>
    </row>
    <row r="66" spans="3:16" hidden="1" x14ac:dyDescent="0.4">
      <c r="C66" s="3" t="s">
        <v>264</v>
      </c>
      <c r="F66" s="252">
        <f t="shared" ref="F66:F73" si="2">H66*K66/$N$16</f>
        <v>0</v>
      </c>
      <c r="G66" s="294">
        <f t="shared" ref="G66:G73" ca="1" si="3">F66/$F$115</f>
        <v>0</v>
      </c>
      <c r="H66" s="388">
        <v>0</v>
      </c>
      <c r="I66" s="32" t="s">
        <v>631</v>
      </c>
      <c r="J66" s="7" t="s">
        <v>632</v>
      </c>
      <c r="K66" s="389">
        <v>0</v>
      </c>
      <c r="L66" s="394"/>
      <c r="M66" s="21" t="s">
        <v>628</v>
      </c>
      <c r="N66" s="388">
        <v>40000</v>
      </c>
    </row>
    <row r="67" spans="3:16" hidden="1" x14ac:dyDescent="0.4">
      <c r="C67" s="3" t="s">
        <v>265</v>
      </c>
      <c r="F67" s="252">
        <f t="shared" si="2"/>
        <v>0</v>
      </c>
      <c r="G67" s="294">
        <f t="shared" ca="1" si="3"/>
        <v>0</v>
      </c>
      <c r="H67" s="388">
        <v>0</v>
      </c>
      <c r="I67" s="32" t="s">
        <v>631</v>
      </c>
      <c r="J67" s="7" t="s">
        <v>201</v>
      </c>
      <c r="K67" s="4">
        <f t="shared" ref="K67:K73" si="4">$F$8</f>
        <v>467.96749999999997</v>
      </c>
      <c r="L67" s="394"/>
      <c r="M67" s="21" t="s">
        <v>629</v>
      </c>
      <c r="N67" s="388">
        <v>10000</v>
      </c>
    </row>
    <row r="68" spans="3:16" hidden="1" x14ac:dyDescent="0.4">
      <c r="C68" s="3" t="s">
        <v>266</v>
      </c>
      <c r="F68" s="252">
        <f t="shared" si="2"/>
        <v>0</v>
      </c>
      <c r="G68" s="294">
        <f t="shared" ca="1" si="3"/>
        <v>0</v>
      </c>
      <c r="H68" s="388">
        <v>0</v>
      </c>
      <c r="I68" s="32" t="s">
        <v>631</v>
      </c>
      <c r="J68" s="7" t="s">
        <v>201</v>
      </c>
      <c r="K68" s="4">
        <f t="shared" si="4"/>
        <v>467.96749999999997</v>
      </c>
      <c r="L68" s="394"/>
      <c r="M68" s="21" t="s">
        <v>629</v>
      </c>
      <c r="N68" s="388">
        <v>12000</v>
      </c>
    </row>
    <row r="69" spans="3:16" hidden="1" x14ac:dyDescent="0.4">
      <c r="C69" s="3" t="s">
        <v>661</v>
      </c>
      <c r="F69" s="252">
        <f t="shared" si="2"/>
        <v>0</v>
      </c>
      <c r="G69" s="294">
        <f t="shared" ca="1" si="3"/>
        <v>0</v>
      </c>
      <c r="H69" s="388">
        <v>0</v>
      </c>
      <c r="I69" s="32" t="s">
        <v>631</v>
      </c>
      <c r="J69" s="7" t="s">
        <v>201</v>
      </c>
      <c r="K69" s="4">
        <f t="shared" si="4"/>
        <v>467.96749999999997</v>
      </c>
      <c r="L69" s="394"/>
      <c r="M69" s="21" t="s">
        <v>629</v>
      </c>
      <c r="N69" s="388">
        <v>5000</v>
      </c>
    </row>
    <row r="70" spans="3:16" hidden="1" x14ac:dyDescent="0.4">
      <c r="C70" s="3" t="s">
        <v>268</v>
      </c>
      <c r="F70" s="252">
        <f t="shared" si="2"/>
        <v>0</v>
      </c>
      <c r="G70" s="294">
        <f t="shared" ca="1" si="3"/>
        <v>0</v>
      </c>
      <c r="H70" s="388">
        <v>0</v>
      </c>
      <c r="I70" s="32" t="s">
        <v>631</v>
      </c>
      <c r="J70" s="7" t="s">
        <v>201</v>
      </c>
      <c r="K70" s="4">
        <f t="shared" si="4"/>
        <v>467.96749999999997</v>
      </c>
      <c r="L70" s="394"/>
      <c r="M70" s="21" t="s">
        <v>629</v>
      </c>
      <c r="N70" s="388">
        <v>3000</v>
      </c>
    </row>
    <row r="71" spans="3:16" hidden="1" x14ac:dyDescent="0.4">
      <c r="C71" s="3" t="s">
        <v>269</v>
      </c>
      <c r="F71" s="252">
        <f t="shared" si="2"/>
        <v>0</v>
      </c>
      <c r="G71" s="294">
        <f t="shared" ca="1" si="3"/>
        <v>0</v>
      </c>
      <c r="H71" s="388">
        <v>0</v>
      </c>
      <c r="I71" s="32" t="s">
        <v>631</v>
      </c>
      <c r="J71" s="7" t="s">
        <v>201</v>
      </c>
      <c r="K71" s="4">
        <f t="shared" si="4"/>
        <v>467.96749999999997</v>
      </c>
      <c r="L71" s="394"/>
      <c r="M71" s="21" t="s">
        <v>629</v>
      </c>
      <c r="N71" s="388">
        <v>6000</v>
      </c>
    </row>
    <row r="72" spans="3:16" hidden="1" x14ac:dyDescent="0.4">
      <c r="C72" s="3" t="s">
        <v>271</v>
      </c>
      <c r="F72" s="252">
        <f t="shared" si="2"/>
        <v>0</v>
      </c>
      <c r="G72" s="294">
        <f t="shared" ca="1" si="3"/>
        <v>0</v>
      </c>
      <c r="H72" s="388">
        <v>0</v>
      </c>
      <c r="I72" s="32" t="s">
        <v>631</v>
      </c>
      <c r="J72" s="7" t="s">
        <v>201</v>
      </c>
      <c r="K72" s="4">
        <f t="shared" si="4"/>
        <v>467.96749999999997</v>
      </c>
      <c r="L72" s="394"/>
      <c r="M72" s="21" t="s">
        <v>629</v>
      </c>
      <c r="N72" s="388">
        <v>10000</v>
      </c>
    </row>
    <row r="73" spans="3:16" hidden="1" x14ac:dyDescent="0.4">
      <c r="C73" s="3" t="s">
        <v>662</v>
      </c>
      <c r="F73" s="252">
        <f t="shared" si="2"/>
        <v>0</v>
      </c>
      <c r="G73" s="294">
        <f t="shared" ca="1" si="3"/>
        <v>0</v>
      </c>
      <c r="H73" s="388">
        <v>0</v>
      </c>
      <c r="I73" s="32" t="s">
        <v>631</v>
      </c>
      <c r="J73" s="7" t="s">
        <v>201</v>
      </c>
      <c r="K73" s="4">
        <f t="shared" si="4"/>
        <v>467.96749999999997</v>
      </c>
      <c r="L73" s="394"/>
      <c r="M73" s="21" t="s">
        <v>629</v>
      </c>
      <c r="N73" s="388">
        <v>30000</v>
      </c>
    </row>
    <row r="74" spans="3:16" x14ac:dyDescent="0.4">
      <c r="C74" s="3" t="s">
        <v>448</v>
      </c>
      <c r="F74" s="143">
        <v>200000</v>
      </c>
      <c r="G74" s="294">
        <f t="shared" ref="G74:G111" ca="1" si="5">F74/$F$115</f>
        <v>3.0769230769230769E-3</v>
      </c>
      <c r="H74" s="371">
        <f>F74/$I$7*$N$16</f>
        <v>7692307.692307692</v>
      </c>
      <c r="L74" s="394"/>
    </row>
    <row r="75" spans="3:16" hidden="1" x14ac:dyDescent="0.4">
      <c r="C75" s="1295" t="s">
        <v>449</v>
      </c>
      <c r="D75" s="1295"/>
      <c r="E75" s="1295"/>
      <c r="F75" s="1305">
        <v>0</v>
      </c>
      <c r="G75" s="1304">
        <f t="shared" ca="1" si="5"/>
        <v>0</v>
      </c>
      <c r="H75" s="1312">
        <f>F75/$I$7*$N$16</f>
        <v>0</v>
      </c>
      <c r="I75" s="1295"/>
      <c r="J75" s="1295"/>
      <c r="K75" s="1301"/>
      <c r="L75" s="394"/>
      <c r="M75" s="1313"/>
      <c r="N75" s="1295"/>
      <c r="O75" s="1295"/>
      <c r="P75" s="1295"/>
    </row>
    <row r="76" spans="3:16" hidden="1" x14ac:dyDescent="0.4">
      <c r="C76" s="1295" t="s">
        <v>276</v>
      </c>
      <c r="D76" s="1295"/>
      <c r="E76" s="1295"/>
      <c r="F76" s="1303">
        <f>'사업비 지출내역'!I117</f>
        <v>0</v>
      </c>
      <c r="G76" s="1304">
        <f t="shared" ca="1" si="5"/>
        <v>0</v>
      </c>
      <c r="H76" s="1314">
        <v>0</v>
      </c>
      <c r="I76" s="1295"/>
      <c r="J76" s="1295"/>
      <c r="K76" s="1301"/>
      <c r="L76" s="394"/>
      <c r="M76" s="1313"/>
      <c r="N76" s="1295"/>
      <c r="O76" s="1295"/>
      <c r="P76" s="1295"/>
    </row>
    <row r="77" spans="3:16" x14ac:dyDescent="0.4">
      <c r="C77" s="3" t="s">
        <v>5</v>
      </c>
      <c r="F77" s="143">
        <v>80000</v>
      </c>
      <c r="G77" s="295">
        <f t="shared" ca="1" si="5"/>
        <v>1.2307692307692308E-3</v>
      </c>
      <c r="H77" s="10"/>
      <c r="K77" s="7"/>
      <c r="L77" s="394"/>
      <c r="M77" s="367"/>
    </row>
    <row r="78" spans="3:16" x14ac:dyDescent="0.4">
      <c r="C78" s="3" t="s">
        <v>299</v>
      </c>
      <c r="F78" s="143">
        <v>50000</v>
      </c>
      <c r="G78" s="295">
        <f t="shared" ca="1" si="5"/>
        <v>7.6923076923076923E-4</v>
      </c>
      <c r="H78" s="10"/>
      <c r="K78" s="7"/>
      <c r="L78" s="394"/>
      <c r="M78" s="367"/>
    </row>
    <row r="79" spans="3:16" x14ac:dyDescent="0.4">
      <c r="C79" s="3" t="s">
        <v>4</v>
      </c>
      <c r="F79" s="143">
        <v>80000</v>
      </c>
      <c r="G79" s="295">
        <f t="shared" ca="1" si="5"/>
        <v>1.2307692307692308E-3</v>
      </c>
      <c r="H79" s="10"/>
      <c r="K79" s="7"/>
      <c r="L79" s="394"/>
      <c r="M79" s="367"/>
    </row>
    <row r="80" spans="3:16" x14ac:dyDescent="0.4">
      <c r="C80" s="3" t="s">
        <v>300</v>
      </c>
      <c r="F80" s="143">
        <v>15000</v>
      </c>
      <c r="G80" s="294">
        <f t="shared" ca="1" si="5"/>
        <v>2.3076923076923076E-4</v>
      </c>
      <c r="H80" s="10"/>
      <c r="L80" s="394"/>
    </row>
    <row r="81" spans="2:16" hidden="1" x14ac:dyDescent="0.4">
      <c r="C81" s="1295" t="s">
        <v>451</v>
      </c>
      <c r="D81" s="1295"/>
      <c r="E81" s="1295"/>
      <c r="F81" s="1305">
        <v>0</v>
      </c>
      <c r="G81" s="1297">
        <f t="shared" ca="1" si="5"/>
        <v>0</v>
      </c>
      <c r="H81" s="1306"/>
      <c r="I81" s="1295"/>
      <c r="J81" s="1295"/>
      <c r="K81" s="1295"/>
      <c r="L81" s="394"/>
      <c r="M81" s="1295"/>
      <c r="N81" s="1295"/>
      <c r="O81" s="1295"/>
      <c r="P81" s="1295"/>
    </row>
    <row r="82" spans="2:16" hidden="1" x14ac:dyDescent="0.4">
      <c r="C82" s="1295" t="s">
        <v>452</v>
      </c>
      <c r="D82" s="1295"/>
      <c r="E82" s="1295"/>
      <c r="F82" s="1305">
        <v>0</v>
      </c>
      <c r="G82" s="1297">
        <f t="shared" ca="1" si="5"/>
        <v>0</v>
      </c>
      <c r="H82" s="1306"/>
      <c r="I82" s="1295"/>
      <c r="J82" s="1295"/>
      <c r="K82" s="1295"/>
      <c r="L82" s="394"/>
      <c r="M82" s="1295"/>
      <c r="N82" s="1295"/>
      <c r="O82" s="1295"/>
      <c r="P82" s="1295"/>
    </row>
    <row r="83" spans="2:16" x14ac:dyDescent="0.4">
      <c r="C83" s="3" t="s">
        <v>450</v>
      </c>
      <c r="F83" s="143">
        <v>200000</v>
      </c>
      <c r="G83" s="294">
        <f t="shared" ca="1" si="5"/>
        <v>3.0769230769230769E-3</v>
      </c>
      <c r="H83" s="10"/>
      <c r="L83" s="394"/>
    </row>
    <row r="84" spans="2:16" x14ac:dyDescent="0.4">
      <c r="C84" s="3" t="s">
        <v>489</v>
      </c>
      <c r="F84" s="143">
        <v>10000</v>
      </c>
      <c r="G84" s="294">
        <f t="shared" ca="1" si="5"/>
        <v>1.5384615384615385E-4</v>
      </c>
      <c r="L84" s="394"/>
    </row>
    <row r="85" spans="2:16" x14ac:dyDescent="0.4">
      <c r="C85" s="3" t="s">
        <v>1130</v>
      </c>
      <c r="F85" s="144">
        <f ca="1">H85-SUM(F42:F52)-SUM(F54:F62)-SUM(F64:F84)-SUM(F87:F93)-SUM(F95:F102,F105:F106)</f>
        <v>3699670.0685985982</v>
      </c>
      <c r="G85" s="294">
        <f t="shared" ca="1" si="5"/>
        <v>5.691800105536305E-2</v>
      </c>
      <c r="H85" s="390">
        <v>63800000</v>
      </c>
      <c r="I85" s="6" t="s">
        <v>515</v>
      </c>
      <c r="L85" s="394"/>
    </row>
    <row r="86" spans="2:16" s="23" customFormat="1" x14ac:dyDescent="0.4">
      <c r="B86" s="45" t="s">
        <v>466</v>
      </c>
      <c r="C86" s="45"/>
      <c r="D86" s="45"/>
      <c r="E86" s="45"/>
      <c r="F86" s="219">
        <f ca="1">SUM(F87:F93)</f>
        <v>2572927.1349014156</v>
      </c>
      <c r="G86" s="292">
        <f t="shared" ca="1" si="5"/>
        <v>3.9583494383098702E-2</v>
      </c>
      <c r="H86" s="347"/>
      <c r="I86" s="45"/>
      <c r="J86" s="45"/>
      <c r="K86" s="45"/>
      <c r="L86" s="45"/>
      <c r="M86" s="45"/>
      <c r="N86" s="45"/>
      <c r="O86" s="45"/>
      <c r="P86" s="45"/>
    </row>
    <row r="87" spans="2:16" x14ac:dyDescent="0.4">
      <c r="C87" s="3" t="s">
        <v>454</v>
      </c>
      <c r="F87" s="144">
        <f ca="1">SUM('제세공과금 및 부담금_개발'!V9:V11)/'제세공과금 및 부담금_개발'!$C$1</f>
        <v>1820780.1723307485</v>
      </c>
      <c r="G87" s="294">
        <f t="shared" ca="1" si="5"/>
        <v>2.8012002651242283E-2</v>
      </c>
      <c r="H87" s="1386" t="s">
        <v>1193</v>
      </c>
      <c r="I87" s="1387"/>
      <c r="J87" s="1387"/>
    </row>
    <row r="88" spans="2:16" x14ac:dyDescent="0.4">
      <c r="C88" s="3" t="s">
        <v>453</v>
      </c>
      <c r="F88" s="144">
        <f ca="1">'제세공과금 및 부담금_개발'!V20/'제세공과금 및 부담금_개발'!$C$1</f>
        <v>12146.962570666927</v>
      </c>
      <c r="G88" s="294">
        <f t="shared" ca="1" si="5"/>
        <v>1.8687634724102965E-4</v>
      </c>
      <c r="H88" s="1386" t="s">
        <v>1193</v>
      </c>
      <c r="I88" s="1387"/>
      <c r="J88" s="1387"/>
    </row>
    <row r="89" spans="2:16" x14ac:dyDescent="0.4">
      <c r="C89" s="3" t="s">
        <v>292</v>
      </c>
      <c r="F89" s="143">
        <v>28000</v>
      </c>
      <c r="G89" s="294">
        <f t="shared" ca="1" si="5"/>
        <v>4.3076923076923077E-4</v>
      </c>
      <c r="H89" s="10"/>
    </row>
    <row r="90" spans="2:16" x14ac:dyDescent="0.4">
      <c r="C90" s="3" t="s">
        <v>293</v>
      </c>
      <c r="F90" s="143">
        <v>155000</v>
      </c>
      <c r="G90" s="294">
        <f t="shared" ca="1" si="5"/>
        <v>2.3846153846153848E-3</v>
      </c>
      <c r="H90" s="10"/>
    </row>
    <row r="91" spans="2:16" x14ac:dyDescent="0.4">
      <c r="C91" s="3" t="s">
        <v>455</v>
      </c>
      <c r="F91" s="143">
        <v>257000</v>
      </c>
      <c r="G91" s="294">
        <f t="shared" ca="1" si="5"/>
        <v>3.9538461538461541E-3</v>
      </c>
      <c r="H91" s="10"/>
    </row>
    <row r="92" spans="2:16" hidden="1" x14ac:dyDescent="0.4">
      <c r="C92" s="1295" t="s">
        <v>456</v>
      </c>
      <c r="D92" s="1295"/>
      <c r="E92" s="1295"/>
      <c r="F92" s="1305">
        <v>0</v>
      </c>
      <c r="G92" s="1297">
        <f t="shared" ca="1" si="5"/>
        <v>0</v>
      </c>
      <c r="H92" s="1306"/>
      <c r="I92" s="1295"/>
      <c r="J92" s="1295"/>
      <c r="K92" s="1295"/>
      <c r="L92" s="1295"/>
      <c r="M92" s="1295"/>
      <c r="N92" s="1295"/>
      <c r="O92" s="1295"/>
      <c r="P92" s="1295"/>
    </row>
    <row r="93" spans="2:16" x14ac:dyDescent="0.4">
      <c r="C93" s="3" t="s">
        <v>260</v>
      </c>
      <c r="F93" s="143">
        <v>300000</v>
      </c>
      <c r="G93" s="294">
        <f t="shared" ca="1" si="5"/>
        <v>4.6153846153846158E-3</v>
      </c>
      <c r="H93" s="201">
        <v>1923000</v>
      </c>
      <c r="I93" s="3" t="s">
        <v>1186</v>
      </c>
    </row>
    <row r="94" spans="2:16" s="23" customFormat="1" x14ac:dyDescent="0.4">
      <c r="B94" s="45" t="s">
        <v>465</v>
      </c>
      <c r="C94" s="45"/>
      <c r="D94" s="45"/>
      <c r="E94" s="45"/>
      <c r="F94" s="219">
        <f ca="1">SUM(F95:F102,F105:F106)</f>
        <v>11443739.772999998</v>
      </c>
      <c r="G94" s="292">
        <f t="shared" ca="1" si="5"/>
        <v>0.17605753496923074</v>
      </c>
      <c r="H94" s="347"/>
      <c r="I94" s="45"/>
      <c r="J94" s="45"/>
      <c r="K94" s="45"/>
      <c r="L94" s="45"/>
      <c r="M94" s="45"/>
      <c r="N94" s="45"/>
      <c r="O94" s="45"/>
      <c r="P94" s="45"/>
    </row>
    <row r="95" spans="2:16" x14ac:dyDescent="0.4">
      <c r="C95" s="3" t="s">
        <v>533</v>
      </c>
      <c r="F95" s="144">
        <f ca="1">'사업비 지출내역'!I136</f>
        <v>3537739.7390000001</v>
      </c>
      <c r="G95" s="294">
        <f t="shared" ca="1" si="5"/>
        <v>5.4426765215384615E-2</v>
      </c>
      <c r="H95" s="372">
        <f>K23</f>
        <v>6.7500000000000004E-2</v>
      </c>
    </row>
    <row r="96" spans="2:16" hidden="1" x14ac:dyDescent="0.4">
      <c r="C96" s="1295" t="s">
        <v>534</v>
      </c>
      <c r="D96" s="1295"/>
      <c r="E96" s="1295"/>
      <c r="F96" s="1296">
        <f>'사업비 지출내역'!$I$137</f>
        <v>0</v>
      </c>
      <c r="G96" s="1297">
        <f t="shared" ca="1" si="5"/>
        <v>0</v>
      </c>
      <c r="H96" s="1298">
        <f>K24</f>
        <v>0</v>
      </c>
      <c r="I96" s="1295"/>
      <c r="J96" s="1295"/>
      <c r="K96" s="1295"/>
      <c r="L96" s="1295"/>
      <c r="M96" s="1295"/>
      <c r="N96" s="1295"/>
      <c r="O96" s="1295"/>
      <c r="P96" s="1295"/>
    </row>
    <row r="97" spans="3:16" hidden="1" x14ac:dyDescent="0.4">
      <c r="C97" s="1295" t="s">
        <v>538</v>
      </c>
      <c r="D97" s="1295"/>
      <c r="E97" s="1295"/>
      <c r="F97" s="1296">
        <f ca="1">'사업비 지출내역'!$I$138</f>
        <v>0</v>
      </c>
      <c r="G97" s="1297">
        <f t="shared" ca="1" si="5"/>
        <v>0</v>
      </c>
      <c r="H97" s="1298">
        <f>K27</f>
        <v>0</v>
      </c>
      <c r="I97" s="1295"/>
      <c r="J97" s="1295"/>
      <c r="K97" s="1295"/>
      <c r="L97" s="1295"/>
      <c r="M97" s="1295"/>
      <c r="N97" s="1295"/>
      <c r="O97" s="1295"/>
      <c r="P97" s="1295"/>
    </row>
    <row r="98" spans="3:16" x14ac:dyDescent="0.4">
      <c r="C98" s="3" t="s">
        <v>536</v>
      </c>
      <c r="F98" s="144">
        <f>$F$23*$N$23</f>
        <v>480000</v>
      </c>
      <c r="G98" s="294">
        <f t="shared" ca="1" si="5"/>
        <v>7.3846153846153844E-3</v>
      </c>
      <c r="H98" s="373">
        <f>N23</f>
        <v>0.01</v>
      </c>
    </row>
    <row r="99" spans="3:16" hidden="1" x14ac:dyDescent="0.4">
      <c r="C99" s="1295" t="s">
        <v>537</v>
      </c>
      <c r="D99" s="1295"/>
      <c r="E99" s="1295"/>
      <c r="F99" s="1296">
        <f>$F$24*$N$24</f>
        <v>0</v>
      </c>
      <c r="G99" s="1297">
        <f t="shared" ca="1" si="5"/>
        <v>0</v>
      </c>
      <c r="H99" s="1299">
        <f>N24</f>
        <v>0</v>
      </c>
      <c r="I99" s="1295"/>
      <c r="J99" s="1295"/>
      <c r="K99" s="1295"/>
      <c r="L99" s="1295"/>
      <c r="M99" s="1295"/>
      <c r="N99" s="1295"/>
      <c r="O99" s="1295"/>
      <c r="P99" s="1295"/>
    </row>
    <row r="100" spans="3:16" hidden="1" x14ac:dyDescent="0.4">
      <c r="C100" s="1295" t="s">
        <v>559</v>
      </c>
      <c r="D100" s="1295"/>
      <c r="E100" s="1295"/>
      <c r="F100" s="1296">
        <f>J100*H100</f>
        <v>0</v>
      </c>
      <c r="G100" s="1297">
        <f t="shared" ca="1" si="5"/>
        <v>0</v>
      </c>
      <c r="H100" s="1300">
        <v>0</v>
      </c>
      <c r="I100" s="1301" t="s">
        <v>560</v>
      </c>
      <c r="J100" s="1302">
        <v>0</v>
      </c>
      <c r="K100" s="1295"/>
      <c r="L100" s="1295"/>
      <c r="M100" s="1295"/>
      <c r="N100" s="1295"/>
      <c r="O100" s="1295"/>
      <c r="P100" s="1295"/>
    </row>
    <row r="101" spans="3:16" x14ac:dyDescent="0.4">
      <c r="C101" s="3" t="s">
        <v>546</v>
      </c>
      <c r="F101" s="144">
        <f>F30*H101</f>
        <v>510000</v>
      </c>
      <c r="G101" s="294">
        <f t="shared" ca="1" si="5"/>
        <v>7.8461538461538465E-3</v>
      </c>
      <c r="H101" s="1361">
        <f>N30</f>
        <v>0.03</v>
      </c>
      <c r="J101" s="7"/>
    </row>
    <row r="102" spans="3:16" x14ac:dyDescent="0.4">
      <c r="C102" s="3" t="s">
        <v>457</v>
      </c>
      <c r="F102" s="252">
        <f>SUM(F103:F104)</f>
        <v>0</v>
      </c>
      <c r="G102" s="295">
        <f t="shared" ca="1" si="5"/>
        <v>0</v>
      </c>
      <c r="H102" s="1362"/>
      <c r="I102" s="6"/>
      <c r="K102" s="7"/>
      <c r="L102" s="7"/>
      <c r="M102" s="367"/>
    </row>
    <row r="103" spans="3:16" x14ac:dyDescent="0.4">
      <c r="D103" s="140" t="s">
        <v>324</v>
      </c>
      <c r="E103" s="109"/>
      <c r="F103" s="145">
        <v>0</v>
      </c>
      <c r="G103" s="1363">
        <f t="shared" ca="1" si="5"/>
        <v>0</v>
      </c>
      <c r="H103" s="1364"/>
      <c r="I103" s="109"/>
      <c r="J103" s="190"/>
      <c r="K103" s="327"/>
      <c r="L103" s="327"/>
      <c r="M103" s="109"/>
      <c r="N103" s="109"/>
      <c r="O103" s="109"/>
      <c r="P103" s="109"/>
    </row>
    <row r="104" spans="3:16" x14ac:dyDescent="0.4">
      <c r="D104" s="142" t="s">
        <v>325</v>
      </c>
      <c r="E104" s="110"/>
      <c r="F104" s="1365">
        <f>J104*H104</f>
        <v>0</v>
      </c>
      <c r="G104" s="296">
        <f t="shared" ca="1" si="5"/>
        <v>0</v>
      </c>
      <c r="H104" s="1366">
        <v>0</v>
      </c>
      <c r="I104" s="249" t="s">
        <v>554</v>
      </c>
      <c r="J104" s="1367">
        <v>0</v>
      </c>
      <c r="K104" s="110"/>
      <c r="L104" s="110"/>
      <c r="M104" s="110"/>
      <c r="N104" s="110"/>
      <c r="O104" s="110"/>
      <c r="P104" s="110"/>
    </row>
    <row r="105" spans="3:16" x14ac:dyDescent="0.4">
      <c r="C105" s="3" t="s">
        <v>458</v>
      </c>
      <c r="F105" s="144">
        <f>'사업비 지출내역'!$I$146</f>
        <v>4760000.0339999991</v>
      </c>
      <c r="G105" s="294">
        <f ca="1">F105/$F$115</f>
        <v>7.3230769753846139E-2</v>
      </c>
      <c r="H105" s="1356">
        <f>K30</f>
        <v>7.0000000000000007E-2</v>
      </c>
      <c r="J105" s="7"/>
    </row>
    <row r="106" spans="3:16" x14ac:dyDescent="0.4">
      <c r="C106" s="3" t="s">
        <v>535</v>
      </c>
      <c r="F106" s="144">
        <f>SUM(F107:F111)</f>
        <v>2156000.0000000005</v>
      </c>
      <c r="G106" s="296">
        <f t="shared" ca="1" si="5"/>
        <v>3.3169230769230777E-2</v>
      </c>
      <c r="H106" s="366"/>
      <c r="J106" s="7"/>
    </row>
    <row r="107" spans="3:16" x14ac:dyDescent="0.4">
      <c r="D107" s="140" t="s">
        <v>459</v>
      </c>
      <c r="E107" s="188"/>
      <c r="F107" s="145">
        <v>1000000</v>
      </c>
      <c r="G107" s="294">
        <f t="shared" ca="1" si="5"/>
        <v>1.5384615384615385E-2</v>
      </c>
      <c r="H107" s="368" t="s">
        <v>1122</v>
      </c>
      <c r="I107" s="1293">
        <v>0.6</v>
      </c>
      <c r="J107" s="1293">
        <v>0.4</v>
      </c>
      <c r="K107" s="190"/>
      <c r="L107" s="190"/>
      <c r="M107" s="327"/>
      <c r="N107" s="109"/>
      <c r="O107" s="109"/>
      <c r="P107" s="109"/>
    </row>
    <row r="108" spans="3:16" x14ac:dyDescent="0.4">
      <c r="D108" s="141" t="s">
        <v>460</v>
      </c>
      <c r="E108" s="101"/>
      <c r="F108" s="144">
        <f>'사업비 지출내역'!I149</f>
        <v>816000.00000000058</v>
      </c>
      <c r="G108" s="294">
        <f t="shared" ca="1" si="5"/>
        <v>1.2553846153846162E-2</v>
      </c>
      <c r="H108" s="1286">
        <v>1.2E-2</v>
      </c>
      <c r="I108" s="7" t="s">
        <v>1102</v>
      </c>
      <c r="J108" s="1288">
        <f>H108*$F$29</f>
        <v>204000</v>
      </c>
    </row>
    <row r="109" spans="3:16" x14ac:dyDescent="0.4">
      <c r="D109" s="141" t="s">
        <v>461</v>
      </c>
      <c r="E109" s="101"/>
      <c r="F109" s="144">
        <f>'사업비 지출내역'!I150</f>
        <v>34000.000000000022</v>
      </c>
      <c r="G109" s="294">
        <f t="shared" ca="1" si="5"/>
        <v>5.2307692307692341E-4</v>
      </c>
      <c r="H109" s="1286">
        <v>5.0000000000000001E-4</v>
      </c>
      <c r="I109" s="7" t="s">
        <v>1102</v>
      </c>
      <c r="J109" s="1288">
        <f t="shared" ref="J109:J111" si="6">H109*$F$29</f>
        <v>8500</v>
      </c>
    </row>
    <row r="110" spans="3:16" x14ac:dyDescent="0.4">
      <c r="D110" s="141" t="s">
        <v>462</v>
      </c>
      <c r="E110" s="101"/>
      <c r="F110" s="144">
        <f>'사업비 지출내역'!I151</f>
        <v>272000.00000000017</v>
      </c>
      <c r="G110" s="294">
        <f t="shared" ca="1" si="5"/>
        <v>4.1846153846153873E-3</v>
      </c>
      <c r="H110" s="1286">
        <v>4.0000000000000001E-3</v>
      </c>
      <c r="I110" s="7" t="s">
        <v>1102</v>
      </c>
      <c r="J110" s="1288">
        <f t="shared" si="6"/>
        <v>68000</v>
      </c>
    </row>
    <row r="111" spans="3:16" x14ac:dyDescent="0.4">
      <c r="D111" s="142" t="s">
        <v>463</v>
      </c>
      <c r="E111" s="189"/>
      <c r="F111" s="146">
        <f>'사업비 지출내역'!I152</f>
        <v>34000.000000000022</v>
      </c>
      <c r="G111" s="296">
        <f t="shared" ca="1" si="5"/>
        <v>5.2307692307692341E-4</v>
      </c>
      <c r="H111" s="1287">
        <v>5.0000000000000001E-4</v>
      </c>
      <c r="I111" s="249" t="s">
        <v>1102</v>
      </c>
      <c r="J111" s="1289">
        <f t="shared" si="6"/>
        <v>8500</v>
      </c>
      <c r="K111" s="110"/>
      <c r="L111" s="110"/>
      <c r="M111" s="110"/>
      <c r="N111" s="110"/>
      <c r="O111" s="110"/>
      <c r="P111" s="110"/>
    </row>
    <row r="112" spans="3:16" s="23" customFormat="1" x14ac:dyDescent="0.4">
      <c r="F112" s="147"/>
      <c r="G112" s="297"/>
      <c r="H112" s="369"/>
    </row>
    <row r="113" spans="2:16" x14ac:dyDescent="0.4">
      <c r="B113" s="50" t="s">
        <v>497</v>
      </c>
      <c r="C113" s="50"/>
      <c r="D113" s="50"/>
      <c r="E113" s="233"/>
      <c r="F113" s="226">
        <f ca="1">F41+F53+F63+F86+F94</f>
        <v>63800000</v>
      </c>
      <c r="G113" s="299">
        <f ca="1">F113/$F$115</f>
        <v>0.98153846153846158</v>
      </c>
      <c r="H113" s="370"/>
      <c r="I113" s="233"/>
      <c r="J113" s="233"/>
      <c r="K113" s="233"/>
      <c r="L113" s="233"/>
      <c r="M113" s="233"/>
      <c r="N113" s="233"/>
      <c r="O113" s="233"/>
      <c r="P113" s="233"/>
    </row>
    <row r="114" spans="2:16" x14ac:dyDescent="0.4">
      <c r="B114" s="45" t="s">
        <v>485</v>
      </c>
      <c r="C114" s="45"/>
      <c r="D114" s="45"/>
      <c r="E114" s="92"/>
      <c r="F114" s="232">
        <v>1200000</v>
      </c>
      <c r="G114" s="298">
        <f ca="1">F114/$F$115</f>
        <v>1.8461538461538463E-2</v>
      </c>
      <c r="H114" s="74"/>
      <c r="I114" s="374"/>
      <c r="J114" s="391"/>
      <c r="K114" s="92"/>
      <c r="L114" s="92"/>
      <c r="M114" s="92"/>
      <c r="N114" s="92"/>
      <c r="O114" s="92"/>
      <c r="P114" s="92"/>
    </row>
    <row r="115" spans="2:16" x14ac:dyDescent="0.4">
      <c r="B115" s="50" t="s">
        <v>486</v>
      </c>
      <c r="C115" s="50"/>
      <c r="D115" s="50"/>
      <c r="E115" s="233"/>
      <c r="F115" s="226">
        <f ca="1">F113+F114</f>
        <v>65000000</v>
      </c>
      <c r="G115" s="299">
        <f ca="1">F115/$F$115</f>
        <v>1</v>
      </c>
      <c r="H115" s="370"/>
      <c r="I115" s="233"/>
      <c r="J115" s="233"/>
      <c r="K115" s="233"/>
      <c r="L115" s="233"/>
      <c r="M115" s="233"/>
      <c r="N115" s="233"/>
      <c r="O115" s="233"/>
      <c r="P115" s="233"/>
    </row>
    <row r="118" spans="2:16" x14ac:dyDescent="0.4">
      <c r="B118" s="1381" t="s">
        <v>487</v>
      </c>
      <c r="C118" s="1381"/>
      <c r="D118" s="1381"/>
      <c r="E118" s="236"/>
      <c r="F118" s="247" t="s">
        <v>75</v>
      </c>
    </row>
    <row r="119" spans="2:16" x14ac:dyDescent="0.4">
      <c r="B119" s="45" t="s">
        <v>498</v>
      </c>
      <c r="C119" s="45"/>
      <c r="D119" s="45"/>
      <c r="E119" s="92"/>
      <c r="F119" s="277">
        <f>F41</f>
        <v>3051100</v>
      </c>
    </row>
    <row r="120" spans="2:16" x14ac:dyDescent="0.4">
      <c r="B120" s="50" t="s">
        <v>499</v>
      </c>
      <c r="C120" s="50"/>
      <c r="D120" s="50"/>
      <c r="E120" s="233"/>
      <c r="F120" s="278">
        <f ca="1">F113</f>
        <v>63800000</v>
      </c>
    </row>
    <row r="121" spans="2:16" x14ac:dyDescent="0.4">
      <c r="B121" s="39" t="s">
        <v>500</v>
      </c>
      <c r="C121" s="39"/>
      <c r="D121" s="39"/>
      <c r="E121" s="98"/>
      <c r="F121" s="279">
        <f ca="1">F119/F120</f>
        <v>4.7822884012539188E-2</v>
      </c>
    </row>
  </sheetData>
  <mergeCells count="14">
    <mergeCell ref="B118:D118"/>
    <mergeCell ref="B40:E40"/>
    <mergeCell ref="B21:E21"/>
    <mergeCell ref="H21:I21"/>
    <mergeCell ref="H45:J45"/>
    <mergeCell ref="H87:J87"/>
    <mergeCell ref="H88:J88"/>
    <mergeCell ref="H40:J40"/>
    <mergeCell ref="H46:J46"/>
    <mergeCell ref="H47:J47"/>
    <mergeCell ref="H48:J48"/>
    <mergeCell ref="H49:J49"/>
    <mergeCell ref="H50:J50"/>
    <mergeCell ref="J21:P21"/>
  </mergeCells>
  <phoneticPr fontId="2" type="noConversion"/>
  <dataValidations disablePrompts="1" count="1">
    <dataValidation type="list" allowBlank="1" showInputMessage="1" showErrorMessage="1" sqref="H52" xr:uid="{00000000-0002-0000-0100-000000000000}">
      <formula1>"해당사항 없음,납부 대상"</formula1>
    </dataValidation>
  </dataValidations>
  <pageMargins left="0.70866141732283472" right="0.70866141732283472" top="0.74803149606299213" bottom="0.74803149606299213" header="0.31496062992125984" footer="0.31496062992125984"/>
  <pageSetup paperSize="8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194"/>
  <sheetViews>
    <sheetView view="pageBreakPreview" topLeftCell="A101" zoomScale="166" zoomScaleNormal="80" zoomScaleSheetLayoutView="100" workbookViewId="0">
      <selection activeCell="F103" sqref="F103"/>
    </sheetView>
  </sheetViews>
  <sheetFormatPr defaultColWidth="9" defaultRowHeight="12" customHeight="1" outlineLevelRow="1" x14ac:dyDescent="0.4"/>
  <cols>
    <col min="1" max="1" width="1.3984375" style="718" customWidth="1"/>
    <col min="2" max="8" width="10.8984375" style="21" customWidth="1"/>
    <col min="9" max="9" width="1.3984375" style="21" customWidth="1"/>
    <col min="10" max="10" width="10.8984375" style="21" customWidth="1"/>
    <col min="11" max="13" width="10.59765625" style="21" customWidth="1"/>
    <col min="14" max="14" width="10.8984375" style="21" customWidth="1"/>
    <col min="15" max="16" width="10.59765625" style="21" customWidth="1"/>
    <col min="17" max="17" width="1.3984375" style="718" customWidth="1"/>
    <col min="18" max="18" width="9" style="21"/>
    <col min="19" max="19" width="10.3984375" style="21" customWidth="1"/>
    <col min="20" max="16384" width="9" style="21"/>
  </cols>
  <sheetData>
    <row r="1" spans="1:20" s="1209" customFormat="1" ht="12" customHeight="1" x14ac:dyDescent="0.4">
      <c r="A1" s="1049" t="s">
        <v>1055</v>
      </c>
      <c r="B1" s="1208"/>
      <c r="C1" s="1208"/>
      <c r="D1" s="1208"/>
      <c r="E1" s="1208"/>
      <c r="F1" s="1208"/>
      <c r="G1" s="1208"/>
      <c r="H1" s="1208"/>
      <c r="I1" s="1049" t="s">
        <v>1056</v>
      </c>
      <c r="J1" s="1208"/>
      <c r="K1" s="1208"/>
      <c r="L1" s="1208"/>
      <c r="M1" s="1208"/>
      <c r="N1" s="1208"/>
      <c r="O1" s="1208"/>
      <c r="P1" s="1208"/>
      <c r="Q1" s="1208"/>
    </row>
    <row r="2" spans="1:20" ht="12" customHeight="1" x14ac:dyDescent="0.4">
      <c r="B2" s="972" t="s">
        <v>199</v>
      </c>
      <c r="C2" s="364" t="s">
        <v>1095</v>
      </c>
      <c r="J2" s="972" t="s">
        <v>199</v>
      </c>
      <c r="K2" s="701"/>
    </row>
    <row r="3" spans="1:20" ht="12" customHeight="1" x14ac:dyDescent="0.4">
      <c r="B3" s="972" t="s">
        <v>200</v>
      </c>
      <c r="C3" s="364" t="s">
        <v>1096</v>
      </c>
      <c r="D3" s="403"/>
      <c r="F3" s="403"/>
      <c r="J3" s="972" t="s">
        <v>200</v>
      </c>
      <c r="K3" s="701"/>
      <c r="L3" s="403"/>
      <c r="N3" s="403"/>
    </row>
    <row r="4" spans="1:20" ht="12" customHeight="1" x14ac:dyDescent="0.4">
      <c r="B4" s="973" t="s">
        <v>1060</v>
      </c>
      <c r="C4" s="1376" t="s">
        <v>861</v>
      </c>
      <c r="D4" s="1377"/>
      <c r="E4" s="1378" t="s">
        <v>1061</v>
      </c>
      <c r="F4" s="1379"/>
      <c r="G4" s="971" t="s">
        <v>896</v>
      </c>
      <c r="J4" s="973" t="s">
        <v>1060</v>
      </c>
      <c r="K4" s="1376" t="s">
        <v>1063</v>
      </c>
      <c r="L4" s="1377"/>
      <c r="M4" s="1378" t="s">
        <v>1064</v>
      </c>
      <c r="N4" s="1379"/>
      <c r="O4" s="971" t="s">
        <v>1065</v>
      </c>
    </row>
    <row r="5" spans="1:20" ht="12" customHeight="1" x14ac:dyDescent="0.4">
      <c r="B5" s="972" t="s">
        <v>201</v>
      </c>
      <c r="C5" s="852">
        <v>1547</v>
      </c>
      <c r="D5" s="853">
        <f>C5*$N$95</f>
        <v>467.96749999999997</v>
      </c>
      <c r="E5" s="852">
        <v>1547</v>
      </c>
      <c r="F5" s="853">
        <f>E5*$N$95</f>
        <v>467.96749999999997</v>
      </c>
      <c r="G5" s="802">
        <v>4</v>
      </c>
      <c r="J5" s="972" t="s">
        <v>201</v>
      </c>
      <c r="K5" s="852">
        <v>0</v>
      </c>
      <c r="L5" s="853">
        <f>K5*$N$95</f>
        <v>0</v>
      </c>
      <c r="M5" s="852">
        <v>0</v>
      </c>
      <c r="N5" s="853">
        <f>M5*$N$95</f>
        <v>0</v>
      </c>
      <c r="O5" s="802">
        <v>0</v>
      </c>
      <c r="T5" s="960"/>
    </row>
    <row r="6" spans="1:20" ht="12" customHeight="1" x14ac:dyDescent="0.4">
      <c r="B6" s="972" t="s">
        <v>203</v>
      </c>
      <c r="C6" s="852">
        <v>907.9</v>
      </c>
      <c r="D6" s="853">
        <f>C6*$N$95</f>
        <v>274.63974999999999</v>
      </c>
      <c r="E6" s="852">
        <v>907.9</v>
      </c>
      <c r="F6" s="853">
        <f>E6*$N$95</f>
        <v>274.63974999999999</v>
      </c>
      <c r="J6" s="972" t="s">
        <v>203</v>
      </c>
      <c r="K6" s="852">
        <v>0</v>
      </c>
      <c r="L6" s="853">
        <f>K6*$N$95</f>
        <v>0</v>
      </c>
      <c r="M6" s="852">
        <v>0</v>
      </c>
      <c r="N6" s="853">
        <f>M6*$N$95</f>
        <v>0</v>
      </c>
      <c r="T6" s="960"/>
    </row>
    <row r="7" spans="1:20" ht="12" customHeight="1" x14ac:dyDescent="0.4">
      <c r="B7" s="972" t="s">
        <v>202</v>
      </c>
      <c r="C7" s="852">
        <v>21237.81</v>
      </c>
      <c r="D7" s="853">
        <f>C7*$N$95</f>
        <v>6424.4375250000003</v>
      </c>
      <c r="E7" s="852">
        <v>21237.81</v>
      </c>
      <c r="F7" s="853">
        <f>E7*$N$95</f>
        <v>6424.4375250000003</v>
      </c>
      <c r="J7" s="972" t="s">
        <v>202</v>
      </c>
      <c r="K7" s="852">
        <v>0</v>
      </c>
      <c r="L7" s="853">
        <f>K7*$N$95</f>
        <v>0</v>
      </c>
      <c r="M7" s="852">
        <v>0</v>
      </c>
      <c r="N7" s="853">
        <f>M7*$N$95</f>
        <v>0</v>
      </c>
      <c r="T7" s="960"/>
    </row>
    <row r="8" spans="1:20" ht="12" customHeight="1" x14ac:dyDescent="0.4">
      <c r="B8" s="972" t="s">
        <v>222</v>
      </c>
      <c r="C8" s="852">
        <v>14402.65</v>
      </c>
      <c r="D8" s="853">
        <f>C8*$N$95</f>
        <v>4356.8016250000001</v>
      </c>
      <c r="E8" s="852">
        <v>14402.65</v>
      </c>
      <c r="F8" s="853">
        <f>E8*$N$95</f>
        <v>4356.8016250000001</v>
      </c>
      <c r="J8" s="972" t="s">
        <v>222</v>
      </c>
      <c r="K8" s="852">
        <v>0</v>
      </c>
      <c r="L8" s="853">
        <f>K8*$N$95</f>
        <v>0</v>
      </c>
      <c r="M8" s="852">
        <v>0</v>
      </c>
      <c r="N8" s="853">
        <f>M8*$N$95</f>
        <v>0</v>
      </c>
      <c r="T8" s="960"/>
    </row>
    <row r="9" spans="1:20" ht="12" customHeight="1" x14ac:dyDescent="0.4">
      <c r="B9" s="972" t="s">
        <v>204</v>
      </c>
      <c r="C9" s="843">
        <f>IFERROR(C6/C5,0)</f>
        <v>0.58687782805429867</v>
      </c>
      <c r="D9" s="844"/>
      <c r="E9" s="843">
        <f>IFERROR(E6/E5,0)</f>
        <v>0.58687782805429867</v>
      </c>
      <c r="F9" s="844"/>
      <c r="J9" s="972" t="s">
        <v>204</v>
      </c>
      <c r="K9" s="843">
        <f>IFERROR(K6/K5,0)</f>
        <v>0</v>
      </c>
      <c r="L9" s="844"/>
      <c r="M9" s="843">
        <f>IFERROR(M6/M5,0)</f>
        <v>0</v>
      </c>
      <c r="N9" s="844"/>
      <c r="T9" s="960"/>
    </row>
    <row r="10" spans="1:20" ht="12" customHeight="1" x14ac:dyDescent="0.4">
      <c r="B10" s="972" t="s">
        <v>205</v>
      </c>
      <c r="C10" s="843">
        <f>IFERROR(C8/C5,0)</f>
        <v>9.3100517129928893</v>
      </c>
      <c r="D10" s="845"/>
      <c r="E10" s="843">
        <f>IFERROR(E8/E5,0)</f>
        <v>9.3100517129928893</v>
      </c>
      <c r="F10" s="845"/>
      <c r="J10" s="972" t="s">
        <v>205</v>
      </c>
      <c r="K10" s="843">
        <f>IFERROR(K8/K5,0)</f>
        <v>0</v>
      </c>
      <c r="L10" s="845"/>
      <c r="M10" s="843">
        <f>IFERROR(M8/M5,0)</f>
        <v>0</v>
      </c>
      <c r="N10" s="845"/>
      <c r="T10" s="960"/>
    </row>
    <row r="11" spans="1:20" ht="12" customHeight="1" x14ac:dyDescent="0.4">
      <c r="B11" s="972" t="s">
        <v>73</v>
      </c>
      <c r="C11" s="846">
        <v>0.68</v>
      </c>
      <c r="D11" s="844"/>
      <c r="E11" s="846">
        <v>0.68</v>
      </c>
      <c r="F11" s="844"/>
      <c r="J11" s="972" t="s">
        <v>73</v>
      </c>
      <c r="K11" s="846">
        <v>0</v>
      </c>
      <c r="L11" s="844"/>
      <c r="M11" s="846">
        <v>0</v>
      </c>
      <c r="N11" s="844"/>
      <c r="T11" s="960"/>
    </row>
    <row r="12" spans="1:20" ht="12" customHeight="1" x14ac:dyDescent="0.4">
      <c r="B12" s="972" t="s">
        <v>241</v>
      </c>
      <c r="C12" s="847" t="s">
        <v>1104</v>
      </c>
      <c r="D12" s="848"/>
      <c r="E12" s="847" t="s">
        <v>1104</v>
      </c>
      <c r="F12" s="848"/>
      <c r="J12" s="972" t="s">
        <v>241</v>
      </c>
      <c r="K12" s="847"/>
      <c r="L12" s="848"/>
      <c r="M12" s="847"/>
      <c r="N12" s="848"/>
      <c r="T12" s="960"/>
    </row>
    <row r="13" spans="1:20" ht="12" customHeight="1" x14ac:dyDescent="0.4">
      <c r="B13" s="972" t="s">
        <v>206</v>
      </c>
      <c r="C13" s="847" t="s">
        <v>1053</v>
      </c>
      <c r="D13" s="844"/>
      <c r="E13" s="847" t="s">
        <v>1053</v>
      </c>
      <c r="F13" s="844"/>
      <c r="J13" s="972" t="s">
        <v>206</v>
      </c>
      <c r="K13" s="847"/>
      <c r="L13" s="844"/>
      <c r="M13" s="847"/>
      <c r="N13" s="844"/>
    </row>
    <row r="14" spans="1:20" ht="12" customHeight="1" x14ac:dyDescent="0.4">
      <c r="B14" s="972" t="s">
        <v>207</v>
      </c>
      <c r="C14" s="847" t="s">
        <v>1105</v>
      </c>
      <c r="D14" s="844"/>
      <c r="E14" s="847" t="s">
        <v>1105</v>
      </c>
      <c r="F14" s="844"/>
      <c r="J14" s="972" t="s">
        <v>207</v>
      </c>
      <c r="K14" s="847"/>
      <c r="L14" s="844"/>
      <c r="M14" s="847"/>
      <c r="N14" s="844"/>
    </row>
    <row r="15" spans="1:20" ht="12" customHeight="1" x14ac:dyDescent="0.4">
      <c r="B15" s="972" t="s">
        <v>695</v>
      </c>
      <c r="C15" s="847" t="s">
        <v>1090</v>
      </c>
      <c r="D15" s="844"/>
      <c r="E15" s="847" t="s">
        <v>1090</v>
      </c>
      <c r="F15" s="844"/>
      <c r="J15" s="972" t="s">
        <v>695</v>
      </c>
      <c r="K15" s="847"/>
      <c r="L15" s="844"/>
      <c r="M15" s="847"/>
      <c r="N15" s="844"/>
    </row>
    <row r="16" spans="1:20" ht="12" customHeight="1" x14ac:dyDescent="0.4">
      <c r="B16" s="972" t="s">
        <v>208</v>
      </c>
      <c r="C16" s="969">
        <v>45016</v>
      </c>
      <c r="D16" s="844"/>
      <c r="E16" s="969">
        <v>45016</v>
      </c>
      <c r="F16" s="844"/>
      <c r="J16" s="972" t="s">
        <v>208</v>
      </c>
      <c r="K16" s="969"/>
      <c r="L16" s="844"/>
      <c r="M16" s="969"/>
      <c r="N16" s="844"/>
    </row>
    <row r="17" spans="1:17" ht="12" customHeight="1" x14ac:dyDescent="0.4">
      <c r="B17" s="973" t="s">
        <v>664</v>
      </c>
      <c r="C17" s="978" t="s">
        <v>74</v>
      </c>
      <c r="D17" s="978" t="s">
        <v>209</v>
      </c>
      <c r="E17" s="978" t="s">
        <v>210</v>
      </c>
      <c r="F17" s="978" t="s">
        <v>212</v>
      </c>
      <c r="G17" s="978" t="s">
        <v>213</v>
      </c>
      <c r="J17" s="973" t="s">
        <v>664</v>
      </c>
      <c r="K17" s="978" t="s">
        <v>1066</v>
      </c>
      <c r="L17" s="978" t="s">
        <v>1067</v>
      </c>
      <c r="M17" s="978" t="s">
        <v>1068</v>
      </c>
      <c r="N17" s="978" t="s">
        <v>1069</v>
      </c>
      <c r="O17" s="978" t="s">
        <v>1070</v>
      </c>
    </row>
    <row r="18" spans="1:17" ht="12" customHeight="1" x14ac:dyDescent="0.4">
      <c r="B18" s="975"/>
      <c r="C18" s="407">
        <f>D18+E18+F18+G18</f>
        <v>421</v>
      </c>
      <c r="D18" s="703">
        <v>0</v>
      </c>
      <c r="E18" s="703">
        <v>421</v>
      </c>
      <c r="F18" s="703">
        <v>0</v>
      </c>
      <c r="G18" s="703">
        <v>0</v>
      </c>
      <c r="J18" s="975"/>
      <c r="K18" s="407">
        <f>L18+M18+N18+O18</f>
        <v>0</v>
      </c>
      <c r="L18" s="703">
        <v>0</v>
      </c>
      <c r="M18" s="703">
        <v>0</v>
      </c>
      <c r="N18" s="703">
        <v>0</v>
      </c>
      <c r="O18" s="703">
        <v>0</v>
      </c>
    </row>
    <row r="19" spans="1:17" ht="12" customHeight="1" x14ac:dyDescent="0.4">
      <c r="B19" s="973" t="s">
        <v>211</v>
      </c>
      <c r="C19" s="978" t="s">
        <v>214</v>
      </c>
      <c r="D19" s="978" t="s">
        <v>215</v>
      </c>
      <c r="J19" s="973" t="s">
        <v>211</v>
      </c>
      <c r="K19" s="978" t="s">
        <v>1071</v>
      </c>
      <c r="L19" s="978" t="s">
        <v>1072</v>
      </c>
    </row>
    <row r="20" spans="1:17" ht="12" customHeight="1" x14ac:dyDescent="0.4">
      <c r="B20" s="976"/>
      <c r="C20" s="791">
        <v>4</v>
      </c>
      <c r="D20" s="791">
        <v>0</v>
      </c>
      <c r="E20" s="30"/>
      <c r="F20" s="30"/>
      <c r="G20" s="151" t="s">
        <v>942</v>
      </c>
      <c r="J20" s="976"/>
      <c r="K20" s="791">
        <v>0</v>
      </c>
      <c r="L20" s="791">
        <v>0</v>
      </c>
      <c r="M20" s="30"/>
      <c r="N20" s="30"/>
      <c r="O20" s="151" t="s">
        <v>1073</v>
      </c>
    </row>
    <row r="21" spans="1:17" ht="12" customHeight="1" x14ac:dyDescent="0.4">
      <c r="B21" s="972" t="s">
        <v>938</v>
      </c>
      <c r="C21" s="820"/>
      <c r="D21" s="821">
        <f>SUM(D22:D23)</f>
        <v>1</v>
      </c>
      <c r="E21" s="822">
        <f>IFERROR(F21/D7,0)</f>
        <v>10039.789436663561</v>
      </c>
      <c r="F21" s="823">
        <v>64500000</v>
      </c>
      <c r="G21" s="830">
        <v>96000000</v>
      </c>
      <c r="J21" s="972" t="s">
        <v>938</v>
      </c>
      <c r="K21" s="820"/>
      <c r="L21" s="821">
        <f>SUM(L22:L23)</f>
        <v>0</v>
      </c>
      <c r="M21" s="822">
        <f>IFERROR(N21/L7,0)</f>
        <v>0</v>
      </c>
      <c r="N21" s="823">
        <v>0</v>
      </c>
      <c r="O21" s="830">
        <f>N21</f>
        <v>0</v>
      </c>
    </row>
    <row r="22" spans="1:17" ht="12" customHeight="1" x14ac:dyDescent="0.4">
      <c r="B22" s="972"/>
      <c r="C22" s="35" t="s">
        <v>914</v>
      </c>
      <c r="D22" s="5">
        <v>0.5</v>
      </c>
      <c r="E22" s="684">
        <f>IFERROR(F22/D5,0)</f>
        <v>68915.042177074269</v>
      </c>
      <c r="F22" s="408">
        <f>F21*D22</f>
        <v>32250000</v>
      </c>
      <c r="J22" s="972"/>
      <c r="K22" s="35" t="s">
        <v>914</v>
      </c>
      <c r="L22" s="5">
        <v>0</v>
      </c>
      <c r="M22" s="684">
        <f>IFERROR(N22/L5,0)</f>
        <v>0</v>
      </c>
      <c r="N22" s="408">
        <f>N21*L22</f>
        <v>0</v>
      </c>
    </row>
    <row r="23" spans="1:17" ht="12" customHeight="1" x14ac:dyDescent="0.4">
      <c r="B23" s="976"/>
      <c r="C23" s="413" t="s">
        <v>915</v>
      </c>
      <c r="D23" s="841">
        <v>0.5</v>
      </c>
      <c r="E23" s="824"/>
      <c r="F23" s="829">
        <f>F21*D23</f>
        <v>32250000</v>
      </c>
      <c r="J23" s="976"/>
      <c r="K23" s="413" t="s">
        <v>915</v>
      </c>
      <c r="L23" s="841">
        <v>0</v>
      </c>
      <c r="M23" s="824"/>
      <c r="N23" s="829">
        <f>N21*L23</f>
        <v>0</v>
      </c>
    </row>
    <row r="24" spans="1:17" ht="12" customHeight="1" x14ac:dyDescent="0.4">
      <c r="B24" s="977" t="s">
        <v>943</v>
      </c>
      <c r="C24" s="831"/>
      <c r="D24" s="834"/>
      <c r="E24" s="832"/>
      <c r="F24" s="833">
        <f>'Rent Roll'!L4/'Rent Roll'!C48</f>
        <v>0</v>
      </c>
      <c r="J24" s="977" t="s">
        <v>76</v>
      </c>
      <c r="K24" s="831"/>
      <c r="L24" s="834"/>
      <c r="M24" s="832"/>
      <c r="N24" s="833">
        <v>0</v>
      </c>
    </row>
    <row r="25" spans="1:17" ht="12" customHeight="1" x14ac:dyDescent="0.4">
      <c r="B25" s="974" t="s">
        <v>1062</v>
      </c>
      <c r="C25" s="970"/>
      <c r="D25" s="656"/>
      <c r="E25" s="656"/>
      <c r="F25" s="666">
        <f>F26+F27</f>
        <v>48000000</v>
      </c>
      <c r="G25" s="924" t="s">
        <v>35</v>
      </c>
      <c r="J25" s="974" t="s">
        <v>1062</v>
      </c>
      <c r="K25" s="970"/>
      <c r="L25" s="656"/>
      <c r="M25" s="656"/>
      <c r="N25" s="666">
        <f>N26+N27</f>
        <v>0</v>
      </c>
      <c r="O25" s="924" t="s">
        <v>1074</v>
      </c>
    </row>
    <row r="26" spans="1:17" ht="12" customHeight="1" x14ac:dyDescent="0.4">
      <c r="B26" s="967" t="s">
        <v>34</v>
      </c>
      <c r="C26" s="32" t="s">
        <v>876</v>
      </c>
      <c r="D26" s="682">
        <f>$L$151</f>
        <v>0.5</v>
      </c>
      <c r="E26" s="826"/>
      <c r="F26" s="408">
        <f>ROUNDDOWN(G21*D26-F24,-5)</f>
        <v>48000000</v>
      </c>
      <c r="G26" s="922">
        <f>IFERROR((F24+F26)/G21,0)</f>
        <v>0.5</v>
      </c>
      <c r="J26" s="967" t="s">
        <v>34</v>
      </c>
      <c r="K26" s="32" t="s">
        <v>1075</v>
      </c>
      <c r="L26" s="682">
        <f>$L$151</f>
        <v>0.5</v>
      </c>
      <c r="M26" s="826"/>
      <c r="N26" s="408">
        <f>ROUNDDOWN(O21*L26-N24,-5)</f>
        <v>0</v>
      </c>
      <c r="O26" s="922">
        <f>IFERROR((N24+N26)/O21,0)</f>
        <v>0</v>
      </c>
    </row>
    <row r="27" spans="1:17" ht="12" customHeight="1" x14ac:dyDescent="0.4">
      <c r="B27" s="968" t="s">
        <v>36</v>
      </c>
      <c r="C27" s="416" t="s">
        <v>876</v>
      </c>
      <c r="D27" s="827">
        <f>$L$152</f>
        <v>0</v>
      </c>
      <c r="E27" s="828"/>
      <c r="F27" s="829">
        <f>IF(ROUNDDOWN(G21*D27-F24-F26,-5)&gt;0,ROUNDDOWN(G21*D27-F24-F26,-5),0)</f>
        <v>0</v>
      </c>
      <c r="G27" s="923">
        <f>IFERROR((F24+F26+F27)/G21,0)</f>
        <v>0.5</v>
      </c>
      <c r="J27" s="968" t="s">
        <v>36</v>
      </c>
      <c r="K27" s="416" t="s">
        <v>1075</v>
      </c>
      <c r="L27" s="827">
        <f>$L$152</f>
        <v>0</v>
      </c>
      <c r="M27" s="828"/>
      <c r="N27" s="829">
        <f>IF(ROUNDDOWN(O21*L27-N24-N26,-5)&gt;0,ROUNDDOWN(O21*L27-N24-N26,-5),0)</f>
        <v>0</v>
      </c>
      <c r="O27" s="923">
        <f>IFERROR((N24+N26+N27)/O21,0)</f>
        <v>0</v>
      </c>
    </row>
    <row r="28" spans="1:17" s="1209" customFormat="1" ht="12" hidden="1" customHeight="1" outlineLevel="1" x14ac:dyDescent="0.4">
      <c r="A28" s="1049" t="s">
        <v>1057</v>
      </c>
      <c r="B28" s="1208"/>
      <c r="C28" s="1208"/>
      <c r="D28" s="1208"/>
      <c r="E28" s="1208"/>
      <c r="F28" s="1208"/>
      <c r="G28" s="1208"/>
      <c r="H28" s="1208"/>
      <c r="I28" s="1049" t="s">
        <v>1058</v>
      </c>
      <c r="J28" s="1208"/>
      <c r="K28" s="1208"/>
      <c r="L28" s="1208"/>
      <c r="M28" s="1208"/>
      <c r="N28" s="1208"/>
      <c r="O28" s="1208"/>
      <c r="P28" s="1208"/>
      <c r="Q28" s="1208"/>
    </row>
    <row r="29" spans="1:17" ht="12" hidden="1" customHeight="1" outlineLevel="1" x14ac:dyDescent="0.4">
      <c r="B29" s="972" t="s">
        <v>199</v>
      </c>
      <c r="C29" s="701"/>
      <c r="J29" s="972" t="s">
        <v>199</v>
      </c>
      <c r="K29" s="701"/>
    </row>
    <row r="30" spans="1:17" ht="12" hidden="1" customHeight="1" outlineLevel="1" x14ac:dyDescent="0.4">
      <c r="B30" s="972" t="s">
        <v>200</v>
      </c>
      <c r="C30" s="701"/>
      <c r="D30" s="403"/>
      <c r="F30" s="403"/>
      <c r="J30" s="972" t="s">
        <v>200</v>
      </c>
      <c r="K30" s="701"/>
      <c r="L30" s="403"/>
      <c r="N30" s="403"/>
    </row>
    <row r="31" spans="1:17" ht="12" hidden="1" customHeight="1" outlineLevel="1" x14ac:dyDescent="0.4">
      <c r="B31" s="973" t="s">
        <v>1060</v>
      </c>
      <c r="C31" s="1376" t="s">
        <v>1063</v>
      </c>
      <c r="D31" s="1377"/>
      <c r="E31" s="1378" t="s">
        <v>1064</v>
      </c>
      <c r="F31" s="1379"/>
      <c r="G31" s="971" t="s">
        <v>1065</v>
      </c>
      <c r="J31" s="973" t="s">
        <v>1060</v>
      </c>
      <c r="K31" s="1376" t="s">
        <v>1063</v>
      </c>
      <c r="L31" s="1377"/>
      <c r="M31" s="1378" t="s">
        <v>1064</v>
      </c>
      <c r="N31" s="1379"/>
      <c r="O31" s="971" t="s">
        <v>1065</v>
      </c>
    </row>
    <row r="32" spans="1:17" ht="12" hidden="1" customHeight="1" outlineLevel="1" x14ac:dyDescent="0.4">
      <c r="B32" s="972" t="s">
        <v>201</v>
      </c>
      <c r="C32" s="852">
        <v>0</v>
      </c>
      <c r="D32" s="853">
        <f>C32*$N$95</f>
        <v>0</v>
      </c>
      <c r="E32" s="852">
        <v>0</v>
      </c>
      <c r="F32" s="853">
        <f>E32*$N$95</f>
        <v>0</v>
      </c>
      <c r="G32" s="802">
        <v>0</v>
      </c>
      <c r="J32" s="972" t="s">
        <v>201</v>
      </c>
      <c r="K32" s="852">
        <v>0</v>
      </c>
      <c r="L32" s="853">
        <f>K32*$N$95</f>
        <v>0</v>
      </c>
      <c r="M32" s="852">
        <v>0</v>
      </c>
      <c r="N32" s="853">
        <f>M32*$N$95</f>
        <v>0</v>
      </c>
      <c r="O32" s="802">
        <v>0</v>
      </c>
    </row>
    <row r="33" spans="2:15" ht="12" hidden="1" customHeight="1" outlineLevel="1" x14ac:dyDescent="0.4">
      <c r="B33" s="972" t="s">
        <v>203</v>
      </c>
      <c r="C33" s="852">
        <v>0</v>
      </c>
      <c r="D33" s="853">
        <f>C33*$N$95</f>
        <v>0</v>
      </c>
      <c r="E33" s="852">
        <v>0</v>
      </c>
      <c r="F33" s="853">
        <f>E33*$N$95</f>
        <v>0</v>
      </c>
      <c r="J33" s="972" t="s">
        <v>203</v>
      </c>
      <c r="K33" s="852">
        <v>0</v>
      </c>
      <c r="L33" s="853">
        <f>K33*$N$95</f>
        <v>0</v>
      </c>
      <c r="M33" s="852">
        <v>0</v>
      </c>
      <c r="N33" s="853">
        <f>M33*$N$95</f>
        <v>0</v>
      </c>
    </row>
    <row r="34" spans="2:15" ht="12" hidden="1" customHeight="1" outlineLevel="1" x14ac:dyDescent="0.4">
      <c r="B34" s="972" t="s">
        <v>202</v>
      </c>
      <c r="C34" s="852">
        <v>0</v>
      </c>
      <c r="D34" s="853">
        <f>C34*$N$95</f>
        <v>0</v>
      </c>
      <c r="E34" s="852">
        <v>0</v>
      </c>
      <c r="F34" s="853">
        <f>E34*$N$95</f>
        <v>0</v>
      </c>
      <c r="J34" s="972" t="s">
        <v>202</v>
      </c>
      <c r="K34" s="852">
        <v>0</v>
      </c>
      <c r="L34" s="853">
        <f>K34*$N$95</f>
        <v>0</v>
      </c>
      <c r="M34" s="852">
        <v>0</v>
      </c>
      <c r="N34" s="853">
        <f>M34*$N$95</f>
        <v>0</v>
      </c>
    </row>
    <row r="35" spans="2:15" ht="12" hidden="1" customHeight="1" outlineLevel="1" x14ac:dyDescent="0.4">
      <c r="B35" s="972" t="s">
        <v>222</v>
      </c>
      <c r="C35" s="852">
        <v>0</v>
      </c>
      <c r="D35" s="853">
        <f>C35*$N$95</f>
        <v>0</v>
      </c>
      <c r="E35" s="852">
        <v>0</v>
      </c>
      <c r="F35" s="853">
        <f>E35*$N$95</f>
        <v>0</v>
      </c>
      <c r="J35" s="972" t="s">
        <v>222</v>
      </c>
      <c r="K35" s="852">
        <v>0</v>
      </c>
      <c r="L35" s="853">
        <f>K35*$N$95</f>
        <v>0</v>
      </c>
      <c r="M35" s="852">
        <v>0</v>
      </c>
      <c r="N35" s="853">
        <f>M35*$N$95</f>
        <v>0</v>
      </c>
    </row>
    <row r="36" spans="2:15" ht="12" hidden="1" customHeight="1" outlineLevel="1" x14ac:dyDescent="0.4">
      <c r="B36" s="972" t="s">
        <v>204</v>
      </c>
      <c r="C36" s="843">
        <f>IFERROR(C33/C32,0)</f>
        <v>0</v>
      </c>
      <c r="D36" s="844"/>
      <c r="E36" s="843">
        <f>IFERROR(E33/E32,0)</f>
        <v>0</v>
      </c>
      <c r="F36" s="844"/>
      <c r="J36" s="972" t="s">
        <v>204</v>
      </c>
      <c r="K36" s="843">
        <f>IFERROR(K33/K32,0)</f>
        <v>0</v>
      </c>
      <c r="L36" s="844"/>
      <c r="M36" s="843">
        <f>IFERROR(M33/M32,0)</f>
        <v>0</v>
      </c>
      <c r="N36" s="844"/>
    </row>
    <row r="37" spans="2:15" ht="12" hidden="1" customHeight="1" outlineLevel="1" x14ac:dyDescent="0.4">
      <c r="B37" s="972" t="s">
        <v>205</v>
      </c>
      <c r="C37" s="843">
        <f>IFERROR(C35/C32,0)</f>
        <v>0</v>
      </c>
      <c r="D37" s="845"/>
      <c r="E37" s="843">
        <f>IFERROR(E35/E32,0)</f>
        <v>0</v>
      </c>
      <c r="F37" s="845"/>
      <c r="J37" s="972" t="s">
        <v>205</v>
      </c>
      <c r="K37" s="843">
        <f>IFERROR(K35/K32,0)</f>
        <v>0</v>
      </c>
      <c r="L37" s="845"/>
      <c r="M37" s="843">
        <f>IFERROR(M35/M32,0)</f>
        <v>0</v>
      </c>
      <c r="N37" s="845"/>
    </row>
    <row r="38" spans="2:15" ht="12" hidden="1" customHeight="1" outlineLevel="1" x14ac:dyDescent="0.4">
      <c r="B38" s="972" t="s">
        <v>73</v>
      </c>
      <c r="C38" s="846">
        <v>0</v>
      </c>
      <c r="D38" s="844"/>
      <c r="E38" s="846">
        <v>0</v>
      </c>
      <c r="F38" s="844"/>
      <c r="J38" s="972" t="s">
        <v>73</v>
      </c>
      <c r="K38" s="846">
        <v>0</v>
      </c>
      <c r="L38" s="844"/>
      <c r="M38" s="846">
        <v>0</v>
      </c>
      <c r="N38" s="844"/>
    </row>
    <row r="39" spans="2:15" ht="12" hidden="1" customHeight="1" outlineLevel="1" x14ac:dyDescent="0.4">
      <c r="B39" s="972" t="s">
        <v>241</v>
      </c>
      <c r="C39" s="847"/>
      <c r="D39" s="848"/>
      <c r="E39" s="847"/>
      <c r="F39" s="848"/>
      <c r="J39" s="972" t="s">
        <v>241</v>
      </c>
      <c r="K39" s="847"/>
      <c r="L39" s="848"/>
      <c r="M39" s="847"/>
      <c r="N39" s="848"/>
    </row>
    <row r="40" spans="2:15" ht="12" hidden="1" customHeight="1" outlineLevel="1" x14ac:dyDescent="0.4">
      <c r="B40" s="972" t="s">
        <v>206</v>
      </c>
      <c r="C40" s="847"/>
      <c r="D40" s="844"/>
      <c r="E40" s="847"/>
      <c r="F40" s="844"/>
      <c r="J40" s="972" t="s">
        <v>206</v>
      </c>
      <c r="K40" s="847"/>
      <c r="L40" s="844"/>
      <c r="M40" s="847"/>
      <c r="N40" s="844"/>
    </row>
    <row r="41" spans="2:15" ht="12" hidden="1" customHeight="1" outlineLevel="1" x14ac:dyDescent="0.4">
      <c r="B41" s="972" t="s">
        <v>207</v>
      </c>
      <c r="C41" s="847"/>
      <c r="D41" s="844"/>
      <c r="E41" s="847"/>
      <c r="F41" s="844"/>
      <c r="J41" s="972" t="s">
        <v>207</v>
      </c>
      <c r="K41" s="847"/>
      <c r="L41" s="844"/>
      <c r="M41" s="847"/>
      <c r="N41" s="844"/>
    </row>
    <row r="42" spans="2:15" ht="12" hidden="1" customHeight="1" outlineLevel="1" x14ac:dyDescent="0.4">
      <c r="B42" s="972" t="s">
        <v>695</v>
      </c>
      <c r="C42" s="847"/>
      <c r="D42" s="844"/>
      <c r="E42" s="847"/>
      <c r="F42" s="844"/>
      <c r="J42" s="972" t="s">
        <v>695</v>
      </c>
      <c r="K42" s="847"/>
      <c r="L42" s="844"/>
      <c r="M42" s="847"/>
      <c r="N42" s="844"/>
    </row>
    <row r="43" spans="2:15" ht="12" hidden="1" customHeight="1" outlineLevel="1" x14ac:dyDescent="0.4">
      <c r="B43" s="972" t="s">
        <v>208</v>
      </c>
      <c r="C43" s="969">
        <v>0</v>
      </c>
      <c r="D43" s="844"/>
      <c r="E43" s="969">
        <v>0</v>
      </c>
      <c r="F43" s="844"/>
      <c r="J43" s="972" t="s">
        <v>208</v>
      </c>
      <c r="K43" s="969">
        <v>0</v>
      </c>
      <c r="L43" s="844"/>
      <c r="M43" s="969">
        <v>0</v>
      </c>
      <c r="N43" s="844"/>
    </row>
    <row r="44" spans="2:15" ht="12" hidden="1" customHeight="1" outlineLevel="1" x14ac:dyDescent="0.4">
      <c r="B44" s="973" t="s">
        <v>664</v>
      </c>
      <c r="C44" s="978" t="s">
        <v>1066</v>
      </c>
      <c r="D44" s="978" t="s">
        <v>1067</v>
      </c>
      <c r="E44" s="978" t="s">
        <v>1068</v>
      </c>
      <c r="F44" s="978" t="s">
        <v>1069</v>
      </c>
      <c r="G44" s="978" t="s">
        <v>1070</v>
      </c>
      <c r="J44" s="973" t="s">
        <v>664</v>
      </c>
      <c r="K44" s="978" t="s">
        <v>1066</v>
      </c>
      <c r="L44" s="978" t="s">
        <v>1067</v>
      </c>
      <c r="M44" s="978" t="s">
        <v>1068</v>
      </c>
      <c r="N44" s="978" t="s">
        <v>1069</v>
      </c>
      <c r="O44" s="978" t="s">
        <v>1070</v>
      </c>
    </row>
    <row r="45" spans="2:15" ht="12" hidden="1" customHeight="1" outlineLevel="1" x14ac:dyDescent="0.4">
      <c r="B45" s="975"/>
      <c r="C45" s="407">
        <f>D45+E45+F45+G45</f>
        <v>0</v>
      </c>
      <c r="D45" s="703">
        <v>0</v>
      </c>
      <c r="E45" s="703">
        <v>0</v>
      </c>
      <c r="F45" s="703">
        <v>0</v>
      </c>
      <c r="G45" s="703">
        <v>0</v>
      </c>
      <c r="J45" s="975"/>
      <c r="K45" s="407">
        <f>L45+M45+N45+O45</f>
        <v>0</v>
      </c>
      <c r="L45" s="703">
        <v>0</v>
      </c>
      <c r="M45" s="703">
        <v>0</v>
      </c>
      <c r="N45" s="703">
        <v>0</v>
      </c>
      <c r="O45" s="703">
        <v>0</v>
      </c>
    </row>
    <row r="46" spans="2:15" ht="12" hidden="1" customHeight="1" outlineLevel="1" x14ac:dyDescent="0.4">
      <c r="B46" s="973" t="s">
        <v>211</v>
      </c>
      <c r="C46" s="978" t="s">
        <v>1071</v>
      </c>
      <c r="D46" s="978" t="s">
        <v>1072</v>
      </c>
      <c r="J46" s="973" t="s">
        <v>211</v>
      </c>
      <c r="K46" s="978" t="s">
        <v>1071</v>
      </c>
      <c r="L46" s="978" t="s">
        <v>1072</v>
      </c>
    </row>
    <row r="47" spans="2:15" ht="12" hidden="1" customHeight="1" outlineLevel="1" x14ac:dyDescent="0.4">
      <c r="B47" s="976"/>
      <c r="C47" s="791">
        <v>0</v>
      </c>
      <c r="D47" s="791">
        <v>0</v>
      </c>
      <c r="E47" s="30"/>
      <c r="F47" s="30"/>
      <c r="G47" s="151" t="s">
        <v>1073</v>
      </c>
      <c r="J47" s="976"/>
      <c r="K47" s="791">
        <v>0</v>
      </c>
      <c r="L47" s="791">
        <v>0</v>
      </c>
      <c r="M47" s="30"/>
      <c r="N47" s="30"/>
      <c r="O47" s="151" t="s">
        <v>1073</v>
      </c>
    </row>
    <row r="48" spans="2:15" ht="12" hidden="1" customHeight="1" outlineLevel="1" x14ac:dyDescent="0.4">
      <c r="B48" s="972" t="s">
        <v>938</v>
      </c>
      <c r="C48" s="820"/>
      <c r="D48" s="821">
        <f>SUM(D49:D50)</f>
        <v>0</v>
      </c>
      <c r="E48" s="822">
        <f>IFERROR(F48/D34,0)</f>
        <v>0</v>
      </c>
      <c r="F48" s="823">
        <v>0</v>
      </c>
      <c r="G48" s="830">
        <v>0</v>
      </c>
      <c r="J48" s="972" t="s">
        <v>938</v>
      </c>
      <c r="K48" s="820"/>
      <c r="L48" s="821">
        <f>SUM(L49:L50)</f>
        <v>0</v>
      </c>
      <c r="M48" s="822">
        <f>IFERROR(N48/L34,0)</f>
        <v>0</v>
      </c>
      <c r="N48" s="823">
        <v>0</v>
      </c>
      <c r="O48" s="830">
        <v>0</v>
      </c>
    </row>
    <row r="49" spans="1:17" ht="12" hidden="1" customHeight="1" outlineLevel="1" x14ac:dyDescent="0.4">
      <c r="B49" s="972"/>
      <c r="C49" s="35" t="s">
        <v>914</v>
      </c>
      <c r="D49" s="5">
        <v>0</v>
      </c>
      <c r="E49" s="684">
        <f>IFERROR(F49/D32,0)</f>
        <v>0</v>
      </c>
      <c r="F49" s="408">
        <f>F48*D49</f>
        <v>0</v>
      </c>
      <c r="J49" s="972"/>
      <c r="K49" s="35" t="s">
        <v>914</v>
      </c>
      <c r="L49" s="5">
        <v>0</v>
      </c>
      <c r="M49" s="684">
        <f>IFERROR(N49/L32,0)</f>
        <v>0</v>
      </c>
      <c r="N49" s="408">
        <f>N48*L49</f>
        <v>0</v>
      </c>
    </row>
    <row r="50" spans="1:17" ht="12" hidden="1" customHeight="1" outlineLevel="1" x14ac:dyDescent="0.4">
      <c r="B50" s="976"/>
      <c r="C50" s="413" t="s">
        <v>915</v>
      </c>
      <c r="D50" s="841">
        <v>0</v>
      </c>
      <c r="E50" s="824"/>
      <c r="F50" s="829">
        <f>F48*D50</f>
        <v>0</v>
      </c>
      <c r="J50" s="976"/>
      <c r="K50" s="413" t="s">
        <v>915</v>
      </c>
      <c r="L50" s="841">
        <v>0</v>
      </c>
      <c r="M50" s="824"/>
      <c r="N50" s="829">
        <f>N48*L50</f>
        <v>0</v>
      </c>
    </row>
    <row r="51" spans="1:17" ht="12" hidden="1" customHeight="1" outlineLevel="1" x14ac:dyDescent="0.4">
      <c r="B51" s="977" t="s">
        <v>76</v>
      </c>
      <c r="C51" s="831"/>
      <c r="D51" s="834"/>
      <c r="E51" s="832"/>
      <c r="F51" s="833">
        <v>0</v>
      </c>
      <c r="J51" s="977" t="s">
        <v>76</v>
      </c>
      <c r="K51" s="831"/>
      <c r="L51" s="834"/>
      <c r="M51" s="832"/>
      <c r="N51" s="833">
        <v>0</v>
      </c>
    </row>
    <row r="52" spans="1:17" ht="12" hidden="1" customHeight="1" outlineLevel="1" x14ac:dyDescent="0.4">
      <c r="B52" s="974" t="s">
        <v>1062</v>
      </c>
      <c r="C52" s="970"/>
      <c r="D52" s="656"/>
      <c r="E52" s="656"/>
      <c r="F52" s="666">
        <f>F53+F54</f>
        <v>0</v>
      </c>
      <c r="G52" s="924" t="s">
        <v>1074</v>
      </c>
      <c r="J52" s="974" t="s">
        <v>1062</v>
      </c>
      <c r="K52" s="970"/>
      <c r="L52" s="656"/>
      <c r="M52" s="656"/>
      <c r="N52" s="666">
        <f>N53+N54</f>
        <v>0</v>
      </c>
      <c r="O52" s="924" t="s">
        <v>1074</v>
      </c>
    </row>
    <row r="53" spans="1:17" ht="12" hidden="1" customHeight="1" outlineLevel="1" x14ac:dyDescent="0.4">
      <c r="B53" s="967" t="s">
        <v>34</v>
      </c>
      <c r="C53" s="32" t="s">
        <v>1075</v>
      </c>
      <c r="D53" s="682">
        <f>$L$151</f>
        <v>0.5</v>
      </c>
      <c r="E53" s="826"/>
      <c r="F53" s="408">
        <f>ROUNDDOWN(G48*D53-F51,-5)</f>
        <v>0</v>
      </c>
      <c r="G53" s="922">
        <f>IFERROR((F51+F53)/G48,0)</f>
        <v>0</v>
      </c>
      <c r="J53" s="967" t="s">
        <v>34</v>
      </c>
      <c r="K53" s="32" t="s">
        <v>1075</v>
      </c>
      <c r="L53" s="682">
        <f>$L$151</f>
        <v>0.5</v>
      </c>
      <c r="M53" s="826"/>
      <c r="N53" s="408">
        <f>ROUNDDOWN(O48*L53-N51,-5)</f>
        <v>0</v>
      </c>
      <c r="O53" s="922">
        <f>IFERROR((N51+N53)/O48,0)</f>
        <v>0</v>
      </c>
    </row>
    <row r="54" spans="1:17" ht="12" hidden="1" customHeight="1" outlineLevel="1" x14ac:dyDescent="0.4">
      <c r="B54" s="968" t="s">
        <v>36</v>
      </c>
      <c r="C54" s="416" t="s">
        <v>1075</v>
      </c>
      <c r="D54" s="827">
        <f>$L$152</f>
        <v>0</v>
      </c>
      <c r="E54" s="828"/>
      <c r="F54" s="829">
        <f>IF(ROUNDDOWN(G48*D54-F51-F53,-5)&gt;0,ROUNDDOWN(G48*D54-F51-F53,-5),0)</f>
        <v>0</v>
      </c>
      <c r="G54" s="923">
        <f>IFERROR((F51+F53+F54)/G48,0)</f>
        <v>0</v>
      </c>
      <c r="J54" s="968" t="s">
        <v>36</v>
      </c>
      <c r="K54" s="416" t="s">
        <v>1075</v>
      </c>
      <c r="L54" s="827">
        <f>$L$152</f>
        <v>0</v>
      </c>
      <c r="M54" s="828"/>
      <c r="N54" s="829">
        <f>IF(ROUNDDOWN(O48*L54-N51-N53,-5)&gt;0,ROUNDDOWN(O48*L54-N51-N53,-5),0)</f>
        <v>0</v>
      </c>
      <c r="O54" s="923">
        <f>IFERROR((N51+N53+N54)/O48,0)</f>
        <v>0</v>
      </c>
    </row>
    <row r="55" spans="1:17" s="1209" customFormat="1" ht="12" hidden="1" customHeight="1" outlineLevel="1" x14ac:dyDescent="0.4">
      <c r="A55" s="1049" t="s">
        <v>1059</v>
      </c>
      <c r="B55" s="1208"/>
      <c r="C55" s="1208"/>
      <c r="D55" s="1208"/>
      <c r="E55" s="1208"/>
      <c r="F55" s="1208"/>
      <c r="G55" s="1208"/>
      <c r="H55" s="1208"/>
      <c r="I55" s="1049"/>
      <c r="J55" s="1208"/>
      <c r="K55" s="1208"/>
      <c r="L55" s="1208"/>
      <c r="M55" s="1208"/>
      <c r="N55" s="1208"/>
      <c r="O55" s="1208"/>
      <c r="P55" s="1208"/>
      <c r="Q55" s="1208"/>
    </row>
    <row r="56" spans="1:17" ht="12" hidden="1" customHeight="1" outlineLevel="1" x14ac:dyDescent="0.4">
      <c r="B56" s="972" t="s">
        <v>199</v>
      </c>
      <c r="C56" s="701"/>
    </row>
    <row r="57" spans="1:17" ht="12" hidden="1" customHeight="1" outlineLevel="1" x14ac:dyDescent="0.4">
      <c r="B57" s="972" t="s">
        <v>200</v>
      </c>
      <c r="C57" s="701"/>
      <c r="D57" s="403"/>
      <c r="F57" s="403"/>
    </row>
    <row r="58" spans="1:17" ht="12" hidden="1" customHeight="1" outlineLevel="1" x14ac:dyDescent="0.4">
      <c r="B58" s="973" t="s">
        <v>1060</v>
      </c>
      <c r="C58" s="1376" t="s">
        <v>861</v>
      </c>
      <c r="D58" s="1377"/>
      <c r="E58" s="1378" t="s">
        <v>848</v>
      </c>
      <c r="F58" s="1379"/>
      <c r="G58" s="971" t="s">
        <v>896</v>
      </c>
    </row>
    <row r="59" spans="1:17" ht="12" hidden="1" customHeight="1" outlineLevel="1" x14ac:dyDescent="0.4">
      <c r="B59" s="972" t="s">
        <v>201</v>
      </c>
      <c r="C59" s="852">
        <v>0</v>
      </c>
      <c r="D59" s="853">
        <f>C59*$N$95</f>
        <v>0</v>
      </c>
      <c r="E59" s="852">
        <v>0</v>
      </c>
      <c r="F59" s="853">
        <f>E59*$N$95</f>
        <v>0</v>
      </c>
      <c r="G59" s="802">
        <v>0</v>
      </c>
    </row>
    <row r="60" spans="1:17" ht="12" hidden="1" customHeight="1" outlineLevel="1" x14ac:dyDescent="0.4">
      <c r="B60" s="972" t="s">
        <v>203</v>
      </c>
      <c r="C60" s="852">
        <v>0</v>
      </c>
      <c r="D60" s="853">
        <f>C60*$N$95</f>
        <v>0</v>
      </c>
      <c r="E60" s="852">
        <v>0</v>
      </c>
      <c r="F60" s="853">
        <f>E60*$N$95</f>
        <v>0</v>
      </c>
      <c r="K60" s="32"/>
      <c r="L60" s="789"/>
      <c r="M60" s="790"/>
      <c r="N60" s="790"/>
      <c r="O60" s="415"/>
      <c r="P60" s="415"/>
    </row>
    <row r="61" spans="1:17" ht="12" hidden="1" customHeight="1" outlineLevel="1" x14ac:dyDescent="0.4">
      <c r="B61" s="972" t="s">
        <v>202</v>
      </c>
      <c r="C61" s="852">
        <v>0</v>
      </c>
      <c r="D61" s="853">
        <f>C61*$N$95</f>
        <v>0</v>
      </c>
      <c r="E61" s="852">
        <v>0</v>
      </c>
      <c r="F61" s="853">
        <f>E61*$N$95</f>
        <v>0</v>
      </c>
    </row>
    <row r="62" spans="1:17" ht="12" hidden="1" customHeight="1" outlineLevel="1" x14ac:dyDescent="0.4">
      <c r="B62" s="972" t="s">
        <v>222</v>
      </c>
      <c r="C62" s="852">
        <v>0</v>
      </c>
      <c r="D62" s="853">
        <f>C62*$N$95</f>
        <v>0</v>
      </c>
      <c r="E62" s="852">
        <v>0</v>
      </c>
      <c r="F62" s="853">
        <f>E62*$N$95</f>
        <v>0</v>
      </c>
    </row>
    <row r="63" spans="1:17" ht="12" hidden="1" customHeight="1" outlineLevel="1" x14ac:dyDescent="0.4">
      <c r="B63" s="972" t="s">
        <v>204</v>
      </c>
      <c r="C63" s="843">
        <f>IFERROR(C60/C59,0)</f>
        <v>0</v>
      </c>
      <c r="D63" s="844"/>
      <c r="E63" s="843">
        <f>IFERROR(E60/E59,0)</f>
        <v>0</v>
      </c>
      <c r="F63" s="844"/>
    </row>
    <row r="64" spans="1:17" ht="12" hidden="1" customHeight="1" outlineLevel="1" x14ac:dyDescent="0.4">
      <c r="B64" s="972" t="s">
        <v>205</v>
      </c>
      <c r="C64" s="843">
        <f>IFERROR(C62/C59,0)</f>
        <v>0</v>
      </c>
      <c r="D64" s="845"/>
      <c r="E64" s="843">
        <f>IFERROR(E62/E59,0)</f>
        <v>0</v>
      </c>
      <c r="F64" s="845"/>
    </row>
    <row r="65" spans="2:7" ht="12" hidden="1" customHeight="1" outlineLevel="1" x14ac:dyDescent="0.4">
      <c r="B65" s="972" t="s">
        <v>73</v>
      </c>
      <c r="C65" s="846">
        <v>0</v>
      </c>
      <c r="D65" s="844"/>
      <c r="E65" s="846">
        <v>0</v>
      </c>
      <c r="F65" s="844"/>
    </row>
    <row r="66" spans="2:7" ht="12" hidden="1" customHeight="1" outlineLevel="1" x14ac:dyDescent="0.4">
      <c r="B66" s="972" t="s">
        <v>241</v>
      </c>
      <c r="C66" s="847"/>
      <c r="D66" s="848"/>
      <c r="E66" s="847"/>
      <c r="F66" s="848"/>
    </row>
    <row r="67" spans="2:7" ht="12" hidden="1" customHeight="1" outlineLevel="1" x14ac:dyDescent="0.4">
      <c r="B67" s="972" t="s">
        <v>206</v>
      </c>
      <c r="C67" s="847"/>
      <c r="D67" s="844"/>
      <c r="E67" s="847"/>
      <c r="F67" s="844"/>
    </row>
    <row r="68" spans="2:7" ht="12" hidden="1" customHeight="1" outlineLevel="1" x14ac:dyDescent="0.4">
      <c r="B68" s="972" t="s">
        <v>207</v>
      </c>
      <c r="C68" s="847"/>
      <c r="D68" s="844"/>
      <c r="E68" s="847"/>
      <c r="F68" s="844"/>
    </row>
    <row r="69" spans="2:7" ht="12" hidden="1" customHeight="1" outlineLevel="1" x14ac:dyDescent="0.4">
      <c r="B69" s="972" t="s">
        <v>695</v>
      </c>
      <c r="C69" s="847"/>
      <c r="D69" s="844"/>
      <c r="E69" s="847"/>
      <c r="F69" s="844"/>
    </row>
    <row r="70" spans="2:7" ht="12" hidden="1" customHeight="1" outlineLevel="1" x14ac:dyDescent="0.4">
      <c r="B70" s="972" t="s">
        <v>208</v>
      </c>
      <c r="C70" s="969">
        <v>0</v>
      </c>
      <c r="D70" s="844"/>
      <c r="E70" s="969">
        <v>0</v>
      </c>
      <c r="F70" s="844"/>
    </row>
    <row r="71" spans="2:7" ht="12" hidden="1" customHeight="1" outlineLevel="1" x14ac:dyDescent="0.4">
      <c r="B71" s="973" t="s">
        <v>664</v>
      </c>
      <c r="C71" s="978" t="s">
        <v>74</v>
      </c>
      <c r="D71" s="978" t="s">
        <v>209</v>
      </c>
      <c r="E71" s="978" t="s">
        <v>210</v>
      </c>
      <c r="F71" s="978" t="s">
        <v>212</v>
      </c>
      <c r="G71" s="978" t="s">
        <v>213</v>
      </c>
    </row>
    <row r="72" spans="2:7" ht="12" hidden="1" customHeight="1" outlineLevel="1" x14ac:dyDescent="0.4">
      <c r="B72" s="975"/>
      <c r="C72" s="407">
        <f>D72+E72+F72+G72</f>
        <v>0</v>
      </c>
      <c r="D72" s="703">
        <v>0</v>
      </c>
      <c r="E72" s="703">
        <v>0</v>
      </c>
      <c r="F72" s="703">
        <v>0</v>
      </c>
      <c r="G72" s="703">
        <v>0</v>
      </c>
    </row>
    <row r="73" spans="2:7" ht="12" hidden="1" customHeight="1" outlineLevel="1" x14ac:dyDescent="0.4">
      <c r="B73" s="973" t="s">
        <v>211</v>
      </c>
      <c r="C73" s="978" t="s">
        <v>214</v>
      </c>
      <c r="D73" s="978" t="s">
        <v>215</v>
      </c>
    </row>
    <row r="74" spans="2:7" ht="12" hidden="1" customHeight="1" outlineLevel="1" x14ac:dyDescent="0.4">
      <c r="B74" s="976"/>
      <c r="C74" s="791">
        <v>0</v>
      </c>
      <c r="D74" s="791">
        <v>0</v>
      </c>
      <c r="E74" s="30"/>
      <c r="F74" s="30"/>
      <c r="G74" s="151" t="s">
        <v>577</v>
      </c>
    </row>
    <row r="75" spans="2:7" ht="12" hidden="1" customHeight="1" outlineLevel="1" x14ac:dyDescent="0.4">
      <c r="B75" s="972" t="s">
        <v>938</v>
      </c>
      <c r="C75" s="820"/>
      <c r="D75" s="821">
        <f>SUM(D76:D77)</f>
        <v>0</v>
      </c>
      <c r="E75" s="822">
        <f>IFERROR(F75/D61,0)</f>
        <v>0</v>
      </c>
      <c r="F75" s="823">
        <v>0</v>
      </c>
      <c r="G75" s="830">
        <v>0</v>
      </c>
    </row>
    <row r="76" spans="2:7" ht="12" hidden="1" customHeight="1" outlineLevel="1" x14ac:dyDescent="0.4">
      <c r="B76" s="972"/>
      <c r="C76" s="35" t="s">
        <v>914</v>
      </c>
      <c r="D76" s="5">
        <v>0</v>
      </c>
      <c r="E76" s="684">
        <f>IFERROR(F76/D59,0)</f>
        <v>0</v>
      </c>
      <c r="F76" s="408">
        <f>F75*D76</f>
        <v>0</v>
      </c>
    </row>
    <row r="77" spans="2:7" ht="12" hidden="1" customHeight="1" outlineLevel="1" x14ac:dyDescent="0.4">
      <c r="B77" s="976"/>
      <c r="C77" s="413" t="s">
        <v>915</v>
      </c>
      <c r="D77" s="841">
        <v>0</v>
      </c>
      <c r="E77" s="824"/>
      <c r="F77" s="829">
        <f>F75*D77</f>
        <v>0</v>
      </c>
    </row>
    <row r="78" spans="2:7" ht="12" hidden="1" customHeight="1" outlineLevel="1" x14ac:dyDescent="0.4">
      <c r="B78" s="977" t="s">
        <v>76</v>
      </c>
      <c r="C78" s="831"/>
      <c r="D78" s="834"/>
      <c r="E78" s="832"/>
      <c r="F78" s="833">
        <v>0</v>
      </c>
    </row>
    <row r="79" spans="2:7" ht="12" hidden="1" customHeight="1" outlineLevel="1" x14ac:dyDescent="0.4">
      <c r="B79" s="974" t="s">
        <v>1062</v>
      </c>
      <c r="C79" s="970"/>
      <c r="D79" s="656"/>
      <c r="E79" s="656"/>
      <c r="F79" s="666">
        <f>F80+F81</f>
        <v>0</v>
      </c>
      <c r="G79" s="924" t="s">
        <v>35</v>
      </c>
    </row>
    <row r="80" spans="2:7" ht="12" hidden="1" customHeight="1" outlineLevel="1" x14ac:dyDescent="0.4">
      <c r="B80" s="967" t="s">
        <v>34</v>
      </c>
      <c r="C80" s="32" t="s">
        <v>876</v>
      </c>
      <c r="D80" s="682">
        <f>$L$151</f>
        <v>0.5</v>
      </c>
      <c r="E80" s="826"/>
      <c r="F80" s="408">
        <f>ROUNDDOWN(G75*D80-F78,-5)</f>
        <v>0</v>
      </c>
      <c r="G80" s="922">
        <f>IFERROR((F78+F80)/G75,0)</f>
        <v>0</v>
      </c>
    </row>
    <row r="81" spans="1:17" ht="12" hidden="1" customHeight="1" outlineLevel="1" x14ac:dyDescent="0.4">
      <c r="B81" s="968" t="s">
        <v>36</v>
      </c>
      <c r="C81" s="416" t="s">
        <v>876</v>
      </c>
      <c r="D81" s="827">
        <f>$L$152</f>
        <v>0</v>
      </c>
      <c r="E81" s="828"/>
      <c r="F81" s="829">
        <f>IF(ROUNDDOWN(G75*D81-F78-F80,-5)&gt;0,ROUNDDOWN(G75*D81-F78-F80,-5),0)</f>
        <v>0</v>
      </c>
      <c r="G81" s="923">
        <f>IFERROR((F78+F80+F81)/G75,0)</f>
        <v>0</v>
      </c>
    </row>
    <row r="82" spans="1:17" ht="12" customHeight="1" collapsed="1" x14ac:dyDescent="0.4">
      <c r="A82" s="718" t="s">
        <v>978</v>
      </c>
    </row>
    <row r="83" spans="1:17" s="1209" customFormat="1" ht="12" customHeight="1" x14ac:dyDescent="0.4">
      <c r="A83" s="1049" t="s">
        <v>948</v>
      </c>
      <c r="B83" s="1208"/>
      <c r="C83" s="1208"/>
      <c r="D83" s="1208"/>
      <c r="E83" s="1208"/>
      <c r="F83" s="1208"/>
      <c r="G83" s="1208"/>
      <c r="H83" s="1208"/>
      <c r="I83" s="1049" t="s">
        <v>949</v>
      </c>
      <c r="J83" s="1208"/>
      <c r="K83" s="1208"/>
      <c r="L83" s="1208"/>
      <c r="M83" s="1208"/>
      <c r="N83" s="1208"/>
      <c r="O83" s="1208"/>
      <c r="P83" s="1208"/>
      <c r="Q83" s="1208"/>
    </row>
    <row r="84" spans="1:17" ht="12" customHeight="1" x14ac:dyDescent="0.4">
      <c r="B84" s="972" t="s">
        <v>199</v>
      </c>
      <c r="C84" s="364" t="s">
        <v>1095</v>
      </c>
      <c r="D84" s="64"/>
      <c r="E84" s="64"/>
      <c r="F84" s="64"/>
      <c r="G84" s="64"/>
      <c r="I84" s="718"/>
      <c r="J84" s="1060" t="s">
        <v>527</v>
      </c>
      <c r="K84" s="892">
        <v>45169</v>
      </c>
      <c r="L84" s="889">
        <f>MONTH(K84)</f>
        <v>8</v>
      </c>
      <c r="M84" s="1060" t="s">
        <v>520</v>
      </c>
      <c r="N84" s="1204">
        <v>3</v>
      </c>
      <c r="O84" s="857"/>
    </row>
    <row r="85" spans="1:17" ht="12" customHeight="1" x14ac:dyDescent="0.4">
      <c r="B85" s="973" t="s">
        <v>1060</v>
      </c>
      <c r="C85" s="1376" t="s">
        <v>861</v>
      </c>
      <c r="D85" s="1377"/>
      <c r="E85" s="1378" t="s">
        <v>848</v>
      </c>
      <c r="F85" s="1379"/>
      <c r="G85" s="971" t="s">
        <v>896</v>
      </c>
      <c r="I85" s="718"/>
      <c r="J85" s="1061" t="s">
        <v>689</v>
      </c>
      <c r="K85" s="885">
        <f>EOMONTH(K84,-L84)</f>
        <v>44926</v>
      </c>
      <c r="L85" s="891">
        <f>EOMONTH(K84,-1)-K85</f>
        <v>212</v>
      </c>
      <c r="M85" s="1061" t="s">
        <v>521</v>
      </c>
      <c r="N85" s="783">
        <v>45230</v>
      </c>
      <c r="O85" s="890">
        <f>MOD(MONTH(N85),N84)</f>
        <v>1</v>
      </c>
      <c r="P85" s="30"/>
    </row>
    <row r="86" spans="1:17" ht="12" customHeight="1" x14ac:dyDescent="0.4">
      <c r="B86" s="972" t="s">
        <v>201</v>
      </c>
      <c r="C86" s="850">
        <f>SUM(C5,K5,C32,K32,C59)</f>
        <v>1547</v>
      </c>
      <c r="D86" s="851">
        <f>C86*$N$95</f>
        <v>467.96749999999997</v>
      </c>
      <c r="E86" s="850">
        <f>SUM(E5,M5,E32,M32,E59)</f>
        <v>1547</v>
      </c>
      <c r="F86" s="851">
        <f>E86*$N$95</f>
        <v>467.96749999999997</v>
      </c>
      <c r="G86" s="803">
        <f>SUM(G5,O5,G32,O32,G59)</f>
        <v>4</v>
      </c>
      <c r="I86" s="718"/>
      <c r="J86" s="973" t="s">
        <v>523</v>
      </c>
      <c r="K86" s="893">
        <v>60</v>
      </c>
      <c r="L86" s="38"/>
      <c r="M86" s="973" t="s">
        <v>46</v>
      </c>
      <c r="N86" s="701"/>
      <c r="O86" s="1205">
        <v>12</v>
      </c>
    </row>
    <row r="87" spans="1:17" ht="12" customHeight="1" x14ac:dyDescent="0.4">
      <c r="B87" s="972" t="s">
        <v>203</v>
      </c>
      <c r="C87" s="850">
        <f>SUM(C6,K6,C33,K33,C60)</f>
        <v>907.9</v>
      </c>
      <c r="D87" s="851">
        <f>C87*$N$95</f>
        <v>274.63974999999999</v>
      </c>
      <c r="E87" s="850">
        <f>SUM(E6,M6,E33,M33,E60)</f>
        <v>907.9</v>
      </c>
      <c r="F87" s="851">
        <f>E87*$N$95</f>
        <v>274.63974999999999</v>
      </c>
      <c r="G87" s="64"/>
      <c r="I87" s="718"/>
      <c r="J87" s="1060" t="s">
        <v>524</v>
      </c>
      <c r="K87" s="887">
        <f>TRUNC(K86/12,0)</f>
        <v>5</v>
      </c>
      <c r="M87" s="1060" t="s">
        <v>955</v>
      </c>
      <c r="N87" s="702">
        <v>45078</v>
      </c>
    </row>
    <row r="88" spans="1:17" ht="12" customHeight="1" x14ac:dyDescent="0.4">
      <c r="B88" s="972" t="s">
        <v>202</v>
      </c>
      <c r="C88" s="850">
        <f>SUM(C7,K7,C34,K34,C61)</f>
        <v>21237.81</v>
      </c>
      <c r="D88" s="851">
        <f>C88*$N$95</f>
        <v>6424.4375250000003</v>
      </c>
      <c r="E88" s="850">
        <f>SUM(E7,M7,E34,M34,E61)</f>
        <v>21237.81</v>
      </c>
      <c r="F88" s="851">
        <f>E88*$N$95</f>
        <v>6424.4375250000003</v>
      </c>
      <c r="G88" s="64"/>
      <c r="I88" s="718"/>
      <c r="J88" s="1060" t="s">
        <v>690</v>
      </c>
      <c r="K88" s="894">
        <f>K84+1</f>
        <v>45170</v>
      </c>
      <c r="M88" s="1060" t="s">
        <v>247</v>
      </c>
      <c r="N88" s="702">
        <v>45199</v>
      </c>
      <c r="O88" s="889">
        <f>MOD(MONTH(N88),$O86)</f>
        <v>9</v>
      </c>
    </row>
    <row r="89" spans="1:17" ht="12" customHeight="1" x14ac:dyDescent="0.4">
      <c r="B89" s="972" t="s">
        <v>222</v>
      </c>
      <c r="C89" s="850">
        <f>SUM(C8,K8,C35,K35,C62)</f>
        <v>14402.65</v>
      </c>
      <c r="D89" s="851">
        <f>C89*$N$95</f>
        <v>4356.8016250000001</v>
      </c>
      <c r="E89" s="850">
        <f>SUM(E8,M8,E35,M35,E62)</f>
        <v>14402.65</v>
      </c>
      <c r="F89" s="851">
        <f>E89*$N$95</f>
        <v>4356.8016250000001</v>
      </c>
      <c r="G89" s="64"/>
      <c r="I89" s="718"/>
      <c r="J89" s="1060" t="s">
        <v>691</v>
      </c>
      <c r="K89" s="885">
        <f>EOMONTH(K84,L89)</f>
        <v>45199</v>
      </c>
      <c r="L89" s="1206">
        <v>1</v>
      </c>
      <c r="M89" s="1060" t="s">
        <v>904</v>
      </c>
      <c r="N89" s="702">
        <v>45504</v>
      </c>
      <c r="O89" s="889">
        <f>MOD(MONTH(N89),$O86)</f>
        <v>7</v>
      </c>
    </row>
    <row r="90" spans="1:17" ht="12" customHeight="1" x14ac:dyDescent="0.4">
      <c r="B90" s="972" t="s">
        <v>204</v>
      </c>
      <c r="C90" s="843">
        <f>IFERROR(C87/C86,0)</f>
        <v>0.58687782805429867</v>
      </c>
      <c r="D90" s="844"/>
      <c r="E90" s="843">
        <f>IFERROR(E87/E86,0)</f>
        <v>0.58687782805429867</v>
      </c>
      <c r="F90" s="844"/>
      <c r="I90" s="718"/>
      <c r="J90" s="1060" t="s">
        <v>692</v>
      </c>
      <c r="K90" s="895">
        <f>EOMONTH(K84,K86)</f>
        <v>46996</v>
      </c>
      <c r="M90" s="1060" t="s">
        <v>65</v>
      </c>
      <c r="N90" s="702">
        <v>45596</v>
      </c>
      <c r="O90" s="889">
        <f>MOD(MONTH(N90),$O86)</f>
        <v>10</v>
      </c>
    </row>
    <row r="91" spans="1:17" ht="12" customHeight="1" x14ac:dyDescent="0.4">
      <c r="B91" s="972" t="s">
        <v>205</v>
      </c>
      <c r="C91" s="979">
        <f>IFERROR(C89/C86,0)</f>
        <v>9.3100517129928893</v>
      </c>
      <c r="D91" s="980"/>
      <c r="E91" s="979">
        <f>IFERROR(E89/E86,0)</f>
        <v>9.3100517129928893</v>
      </c>
      <c r="F91" s="980"/>
      <c r="H91" s="813"/>
      <c r="I91" s="718"/>
      <c r="J91" s="1061" t="s">
        <v>689</v>
      </c>
      <c r="K91" s="886">
        <f>EOMONTH(K90,-1)</f>
        <v>46965</v>
      </c>
      <c r="L91" s="30"/>
      <c r="M91" s="1060" t="s">
        <v>191</v>
      </c>
      <c r="N91" s="702">
        <v>45382</v>
      </c>
      <c r="O91" s="889">
        <f>MOD(MONTH(N91),$O86)</f>
        <v>3</v>
      </c>
    </row>
    <row r="92" spans="1:17" ht="12" customHeight="1" x14ac:dyDescent="0.4">
      <c r="B92" s="973" t="s">
        <v>664</v>
      </c>
      <c r="C92" s="1278" t="s">
        <v>74</v>
      </c>
      <c r="D92" s="971" t="s">
        <v>209</v>
      </c>
      <c r="E92" s="971" t="s">
        <v>210</v>
      </c>
      <c r="F92" s="971" t="s">
        <v>212</v>
      </c>
      <c r="G92" s="971" t="s">
        <v>213</v>
      </c>
      <c r="I92" s="718"/>
      <c r="J92" s="973" t="s">
        <v>525</v>
      </c>
      <c r="K92" s="1207">
        <v>3</v>
      </c>
      <c r="L92" s="38"/>
      <c r="M92" s="1061" t="s">
        <v>1031</v>
      </c>
      <c r="N92" s="1203">
        <v>2017</v>
      </c>
      <c r="O92" s="689"/>
      <c r="P92" s="30"/>
    </row>
    <row r="93" spans="1:17" ht="12" customHeight="1" x14ac:dyDescent="0.4">
      <c r="B93" s="972"/>
      <c r="C93" s="1279">
        <f>D93+E93+F93+G93</f>
        <v>421</v>
      </c>
      <c r="D93" s="835">
        <f>SUM(D18,L18,D45,L45,D72)</f>
        <v>0</v>
      </c>
      <c r="E93" s="835">
        <f>SUM(E18,M18,E45,M45,E72)</f>
        <v>421</v>
      </c>
      <c r="F93" s="835">
        <f>SUM(F18,N18,F45,N45,F72)</f>
        <v>0</v>
      </c>
      <c r="G93" s="835">
        <f>SUM(G18,O18,G45,O45,G72)</f>
        <v>0</v>
      </c>
      <c r="I93" s="718"/>
      <c r="J93" s="1060" t="s">
        <v>693</v>
      </c>
      <c r="K93" s="885">
        <f>EOMONTH(K84,K92)</f>
        <v>45260</v>
      </c>
      <c r="L93" s="688">
        <f>MOD(MONTH(K93),K92)</f>
        <v>2</v>
      </c>
      <c r="M93" s="1063" t="s">
        <v>69</v>
      </c>
      <c r="N93" s="1200">
        <v>1000</v>
      </c>
      <c r="O93" s="819"/>
      <c r="P93" s="856"/>
    </row>
    <row r="94" spans="1:17" ht="12" customHeight="1" x14ac:dyDescent="0.4">
      <c r="B94" s="973" t="s">
        <v>211</v>
      </c>
      <c r="C94" s="1278" t="s">
        <v>214</v>
      </c>
      <c r="D94" s="971" t="s">
        <v>215</v>
      </c>
      <c r="I94" s="718"/>
      <c r="J94" s="1060" t="s">
        <v>526</v>
      </c>
      <c r="K94" s="885">
        <f>EOMONTH(K93,L94)</f>
        <v>45260</v>
      </c>
      <c r="L94" s="1206">
        <v>0</v>
      </c>
      <c r="M94" s="973" t="s">
        <v>908</v>
      </c>
      <c r="N94" s="1201">
        <v>3.3</v>
      </c>
      <c r="O94" s="402"/>
    </row>
    <row r="95" spans="1:17" ht="12" customHeight="1" x14ac:dyDescent="0.4">
      <c r="B95" s="972"/>
      <c r="C95" s="1280">
        <f>SUM(C20,K20,C47,K47,C74)</f>
        <v>4</v>
      </c>
      <c r="D95" s="835">
        <f>SUM(D20,L20,D47,L47,D74)</f>
        <v>0</v>
      </c>
      <c r="I95" s="718"/>
      <c r="J95" s="1061" t="s">
        <v>694</v>
      </c>
      <c r="K95" s="405">
        <f>K86/K92</f>
        <v>20</v>
      </c>
      <c r="L95" s="404"/>
      <c r="M95" s="1061"/>
      <c r="N95" s="1202">
        <v>0.30249999999999999</v>
      </c>
      <c r="O95" s="404"/>
      <c r="P95" s="30"/>
    </row>
    <row r="96" spans="1:17" ht="12" customHeight="1" x14ac:dyDescent="0.4">
      <c r="B96" s="972"/>
      <c r="I96" s="718"/>
      <c r="J96" s="1060" t="s">
        <v>518</v>
      </c>
      <c r="K96" s="1204">
        <v>3</v>
      </c>
      <c r="L96" s="686"/>
      <c r="M96" s="1064" t="s">
        <v>576</v>
      </c>
      <c r="N96" s="406" t="s">
        <v>78</v>
      </c>
      <c r="O96" s="406" t="s">
        <v>79</v>
      </c>
      <c r="P96" s="406" t="s">
        <v>581</v>
      </c>
    </row>
    <row r="97" spans="1:20" ht="12" customHeight="1" x14ac:dyDescent="0.4">
      <c r="B97" s="972"/>
      <c r="E97" s="701"/>
      <c r="I97" s="718"/>
      <c r="J97" s="1061" t="s">
        <v>519</v>
      </c>
      <c r="K97" s="886">
        <f>EOMONTH(K84,K96)</f>
        <v>45260</v>
      </c>
      <c r="L97" s="687">
        <f>MOD(MONTH(K97),K96)</f>
        <v>2</v>
      </c>
      <c r="M97" s="1062">
        <v>1</v>
      </c>
      <c r="N97" s="888">
        <f>K84+1</f>
        <v>45170</v>
      </c>
      <c r="O97" s="888">
        <f>EOMONTH(N97-1,$K$92)</f>
        <v>45260</v>
      </c>
      <c r="P97" s="889">
        <f>MONTH(O97)</f>
        <v>11</v>
      </c>
    </row>
    <row r="98" spans="1:20" ht="12" customHeight="1" x14ac:dyDescent="0.4">
      <c r="B98" s="972"/>
      <c r="E98" s="702"/>
      <c r="I98" s="718"/>
      <c r="J98" s="1060" t="s">
        <v>956</v>
      </c>
      <c r="K98" s="888">
        <f>$K$84</f>
        <v>45169</v>
      </c>
      <c r="L98" s="888">
        <f>$K$90</f>
        <v>46996</v>
      </c>
      <c r="M98" s="1062">
        <v>2</v>
      </c>
      <c r="N98" s="888">
        <f>O97+1</f>
        <v>45261</v>
      </c>
      <c r="O98" s="888">
        <f>EOMONTH(N98-1,$K$92)</f>
        <v>45351</v>
      </c>
      <c r="P98" s="889">
        <f>MONTH(O98)</f>
        <v>2</v>
      </c>
    </row>
    <row r="99" spans="1:20" ht="12" customHeight="1" x14ac:dyDescent="0.4">
      <c r="B99" s="972"/>
      <c r="I99" s="718"/>
      <c r="J99" s="1062" t="s">
        <v>957</v>
      </c>
      <c r="K99" s="888">
        <f>$K$84</f>
        <v>45169</v>
      </c>
      <c r="L99" s="888">
        <f>$K$90</f>
        <v>46996</v>
      </c>
      <c r="M99" s="1062">
        <v>3</v>
      </c>
      <c r="N99" s="888">
        <f>O98+1</f>
        <v>45352</v>
      </c>
      <c r="O99" s="888">
        <f>EOMONTH(N99-1,$K$92)</f>
        <v>45443</v>
      </c>
      <c r="P99" s="889">
        <f>MONTH(O99)</f>
        <v>5</v>
      </c>
    </row>
    <row r="100" spans="1:20" ht="12" customHeight="1" x14ac:dyDescent="0.4">
      <c r="B100" s="972"/>
      <c r="I100" s="718"/>
      <c r="J100" s="1062" t="s">
        <v>958</v>
      </c>
      <c r="K100" s="888">
        <f>$K$84</f>
        <v>45169</v>
      </c>
      <c r="L100" s="888">
        <f>EOMONTH($K$100,3)</f>
        <v>45260</v>
      </c>
      <c r="M100" s="1062">
        <v>4</v>
      </c>
      <c r="N100" s="888">
        <f>O99+1</f>
        <v>45444</v>
      </c>
      <c r="O100" s="888">
        <f>EOMONTH(N100-1,$K$92)</f>
        <v>45535</v>
      </c>
      <c r="P100" s="889">
        <f>MONTH(O100)</f>
        <v>8</v>
      </c>
    </row>
    <row r="101" spans="1:20" s="1209" customFormat="1" ht="12" customHeight="1" x14ac:dyDescent="0.4">
      <c r="A101" s="1049" t="s">
        <v>977</v>
      </c>
      <c r="B101" s="1208"/>
      <c r="C101" s="1208"/>
      <c r="D101" s="1208"/>
      <c r="E101" s="1208"/>
      <c r="F101" s="1208"/>
      <c r="G101" s="1210" t="s">
        <v>240</v>
      </c>
      <c r="H101" s="1210"/>
      <c r="I101" s="1049" t="s">
        <v>243</v>
      </c>
      <c r="J101" s="1208"/>
      <c r="K101" s="1208"/>
      <c r="L101" s="1208"/>
      <c r="M101" s="1208"/>
      <c r="N101" s="1208"/>
      <c r="O101" s="1208"/>
      <c r="P101" s="1210" t="s">
        <v>240</v>
      </c>
      <c r="Q101" s="1058"/>
    </row>
    <row r="102" spans="1:20" ht="12" customHeight="1" x14ac:dyDescent="0.4">
      <c r="B102" s="981" t="s">
        <v>950</v>
      </c>
      <c r="C102" s="982"/>
      <c r="D102" s="983">
        <f>SUM(D103:D104)</f>
        <v>1</v>
      </c>
      <c r="E102" s="982"/>
      <c r="F102" s="984">
        <f>G102/$D$88</f>
        <v>10039.789436663561</v>
      </c>
      <c r="G102" s="985">
        <f>SUM(F21,N21,F48,N48,F75)</f>
        <v>64500000</v>
      </c>
      <c r="H102" s="986">
        <f>G102/$G$102</f>
        <v>1</v>
      </c>
      <c r="I102" s="718"/>
      <c r="J102" s="981" t="s">
        <v>67</v>
      </c>
      <c r="K102" s="982"/>
      <c r="L102" s="982"/>
      <c r="M102" s="982"/>
      <c r="N102" s="988">
        <f>O102/D88</f>
        <v>10944.779538188553</v>
      </c>
      <c r="O102" s="987">
        <f>O110</f>
        <v>70314052.367990717</v>
      </c>
      <c r="P102" s="982"/>
    </row>
    <row r="103" spans="1:20" ht="12" customHeight="1" x14ac:dyDescent="0.4">
      <c r="B103" s="35"/>
      <c r="C103" s="38" t="s">
        <v>914</v>
      </c>
      <c r="D103" s="956">
        <f>G103/G102</f>
        <v>0.5</v>
      </c>
      <c r="E103" s="38"/>
      <c r="F103" s="849">
        <f>G103/$D$86</f>
        <v>68915.042177074269</v>
      </c>
      <c r="G103" s="962">
        <f>SUM(F22,N22,F49,N49,F76)</f>
        <v>32250000</v>
      </c>
      <c r="H103" s="787"/>
      <c r="I103" s="718"/>
      <c r="K103" s="699">
        <v>1</v>
      </c>
      <c r="M103" s="64"/>
      <c r="O103" s="408">
        <f>SUMIF('손익계산서(M)'!$F$1:$DV$1,1,'손익계산서(M)'!$F$36:$DV$36)</f>
        <v>3518562.1434259862</v>
      </c>
    </row>
    <row r="104" spans="1:20" ht="12" customHeight="1" x14ac:dyDescent="0.4">
      <c r="B104" s="35"/>
      <c r="C104" s="30" t="s">
        <v>915</v>
      </c>
      <c r="D104" s="827">
        <f>G104/G102</f>
        <v>0.5</v>
      </c>
      <c r="E104" s="30"/>
      <c r="F104" s="824">
        <f>G104/D88</f>
        <v>5019.8947183317805</v>
      </c>
      <c r="G104" s="829">
        <f>SUM(F23,N23,F50,N50,F77)</f>
        <v>32250000</v>
      </c>
      <c r="H104" s="787"/>
      <c r="I104" s="718"/>
      <c r="K104" s="685" t="s">
        <v>863</v>
      </c>
      <c r="M104" s="690" t="s">
        <v>864</v>
      </c>
      <c r="N104" s="423">
        <f>O103/G102</f>
        <v>5.4551351060868003E-2</v>
      </c>
      <c r="O104" s="415"/>
    </row>
    <row r="105" spans="1:20" ht="12" customHeight="1" x14ac:dyDescent="0.4">
      <c r="H105" s="872"/>
      <c r="I105" s="718"/>
      <c r="K105" s="685"/>
      <c r="M105" s="691" t="s">
        <v>865</v>
      </c>
      <c r="N105" s="425">
        <f>O103/(G102-O158)</f>
        <v>5.4551351060868003E-2</v>
      </c>
      <c r="O105" s="415"/>
    </row>
    <row r="106" spans="1:20" ht="12" customHeight="1" x14ac:dyDescent="0.4">
      <c r="B106" s="981" t="s">
        <v>913</v>
      </c>
      <c r="C106" s="982"/>
      <c r="D106" s="982"/>
      <c r="E106" s="982"/>
      <c r="F106" s="982"/>
      <c r="G106" s="987">
        <f>G107+G115+G121+G126+G133+G140+G151</f>
        <v>0</v>
      </c>
      <c r="H106" s="986">
        <f>G106/$G$102</f>
        <v>0</v>
      </c>
      <c r="I106" s="718"/>
      <c r="K106" s="699">
        <f>$K$87+1</f>
        <v>6</v>
      </c>
      <c r="M106" s="64"/>
      <c r="O106" s="408">
        <f>SUMIF('손익계산서(M)'!$F$1:$DV$1,$K$87+1,'손익계산서(M)'!$F$36:$DV$36)</f>
        <v>4218843.1420794427</v>
      </c>
    </row>
    <row r="107" spans="1:20" ht="12" customHeight="1" x14ac:dyDescent="0.4">
      <c r="B107" s="35" t="s">
        <v>2</v>
      </c>
      <c r="C107" s="836" t="s">
        <v>663</v>
      </c>
      <c r="G107" s="920">
        <f>SUM(G108:G114)</f>
        <v>0</v>
      </c>
      <c r="H107" s="871">
        <f>G107/$G$102</f>
        <v>0</v>
      </c>
      <c r="I107" s="718"/>
      <c r="K107" s="685" t="s">
        <v>866</v>
      </c>
      <c r="M107" s="690" t="s">
        <v>864</v>
      </c>
      <c r="N107" s="426">
        <f>O106/O110</f>
        <v>0.06</v>
      </c>
    </row>
    <row r="108" spans="1:20" ht="12" customHeight="1" x14ac:dyDescent="0.4">
      <c r="C108" s="38" t="s">
        <v>4</v>
      </c>
      <c r="D108" s="38"/>
      <c r="E108" s="38"/>
      <c r="F108" s="38"/>
      <c r="G108" s="961">
        <v>0</v>
      </c>
      <c r="H108" s="787"/>
      <c r="I108" s="718"/>
      <c r="K108" s="64"/>
      <c r="M108" s="691" t="s">
        <v>865</v>
      </c>
      <c r="N108" s="842">
        <v>0.06</v>
      </c>
    </row>
    <row r="109" spans="1:20" ht="12" customHeight="1" x14ac:dyDescent="0.4">
      <c r="C109" s="21" t="s">
        <v>5</v>
      </c>
      <c r="G109" s="417">
        <v>0</v>
      </c>
      <c r="H109" s="787"/>
      <c r="I109" s="718"/>
      <c r="T109" s="422"/>
    </row>
    <row r="110" spans="1:20" ht="12" customHeight="1" x14ac:dyDescent="0.4">
      <c r="C110" s="21" t="s">
        <v>6</v>
      </c>
      <c r="G110" s="417">
        <v>0</v>
      </c>
      <c r="H110" s="787"/>
      <c r="I110" s="718"/>
      <c r="K110" s="685" t="s">
        <v>867</v>
      </c>
      <c r="M110" s="692" t="s">
        <v>868</v>
      </c>
      <c r="N110" s="873">
        <f>SUMIF('월별 수익_운영'!$F$3:$DV$3,$K$90,'월별 수익_운영'!$F$6:$DV$6)</f>
        <v>0</v>
      </c>
      <c r="O110" s="415">
        <f>O106/N108+N110</f>
        <v>70314052.367990717</v>
      </c>
      <c r="T110" s="422"/>
    </row>
    <row r="111" spans="1:20" ht="12" customHeight="1" x14ac:dyDescent="0.4">
      <c r="C111" s="21" t="s">
        <v>7</v>
      </c>
      <c r="G111" s="417">
        <v>0</v>
      </c>
      <c r="H111" s="787"/>
      <c r="I111" s="718"/>
      <c r="K111" s="685" t="s">
        <v>113</v>
      </c>
      <c r="M111" s="64"/>
      <c r="O111" s="415">
        <f>O110-G102-G106-G154</f>
        <v>5814052.3679907173</v>
      </c>
    </row>
    <row r="112" spans="1:20" ht="12" customHeight="1" x14ac:dyDescent="0.4">
      <c r="C112" s="21" t="s">
        <v>8</v>
      </c>
      <c r="G112" s="417">
        <v>0</v>
      </c>
      <c r="H112" s="787"/>
      <c r="I112" s="718"/>
      <c r="K112" s="685" t="s">
        <v>68</v>
      </c>
      <c r="M112" s="685" t="s">
        <v>869</v>
      </c>
      <c r="N112" s="5">
        <v>5.0000000000000001E-3</v>
      </c>
      <c r="O112" s="415">
        <f>N112*O110</f>
        <v>351570.2618399536</v>
      </c>
    </row>
    <row r="113" spans="2:16" ht="12" customHeight="1" x14ac:dyDescent="0.4">
      <c r="C113" s="21" t="s">
        <v>9</v>
      </c>
      <c r="G113" s="417">
        <v>0</v>
      </c>
      <c r="H113" s="787"/>
      <c r="I113" s="718"/>
      <c r="K113" s="685" t="s">
        <v>870</v>
      </c>
      <c r="M113" s="685" t="s">
        <v>871</v>
      </c>
      <c r="N113" s="5">
        <v>0.1</v>
      </c>
      <c r="O113" s="415">
        <f>MAX((O110-(G102+G106+O112))*N113,0)</f>
        <v>546248.21061507612</v>
      </c>
    </row>
    <row r="114" spans="2:16" ht="12" customHeight="1" x14ac:dyDescent="0.4">
      <c r="C114" s="30" t="s">
        <v>10</v>
      </c>
      <c r="D114" s="30"/>
      <c r="E114" s="413"/>
      <c r="F114" s="841"/>
      <c r="G114" s="1285">
        <v>0</v>
      </c>
      <c r="H114" s="787"/>
      <c r="I114" s="718"/>
    </row>
    <row r="115" spans="2:16" ht="12" customHeight="1" x14ac:dyDescent="0.4">
      <c r="B115" s="35" t="s">
        <v>3</v>
      </c>
      <c r="C115" s="836" t="s">
        <v>663</v>
      </c>
      <c r="G115" s="920">
        <f>SUM(G116:G120)</f>
        <v>0</v>
      </c>
      <c r="H115" s="871">
        <f>G115/$G$102</f>
        <v>0</v>
      </c>
      <c r="I115" s="1049" t="s">
        <v>582</v>
      </c>
      <c r="J115" s="401"/>
      <c r="K115" s="401"/>
      <c r="L115" s="401"/>
      <c r="M115" s="401"/>
      <c r="N115" s="401"/>
      <c r="O115" s="401"/>
      <c r="P115" s="20"/>
    </row>
    <row r="116" spans="2:16" ht="12" customHeight="1" x14ac:dyDescent="0.4">
      <c r="C116" s="38" t="s">
        <v>11</v>
      </c>
      <c r="D116" s="38"/>
      <c r="E116" s="414" t="s">
        <v>21</v>
      </c>
      <c r="F116" s="839">
        <v>0</v>
      </c>
      <c r="G116" s="962">
        <f>F116*G102</f>
        <v>0</v>
      </c>
      <c r="H116" s="787"/>
      <c r="I116" s="718"/>
      <c r="J116" s="981" t="str">
        <f>$J$162</f>
        <v>제1종 수익증권(우선주)</v>
      </c>
      <c r="K116" s="982"/>
      <c r="L116" s="982"/>
      <c r="M116" s="982"/>
      <c r="N116" s="982"/>
      <c r="O116" s="982"/>
      <c r="P116" s="982"/>
    </row>
    <row r="117" spans="2:16" ht="12" customHeight="1" x14ac:dyDescent="0.4">
      <c r="C117" s="21" t="s">
        <v>324</v>
      </c>
      <c r="E117" s="35" t="s">
        <v>439</v>
      </c>
      <c r="F117" s="837">
        <v>0</v>
      </c>
      <c r="G117" s="408">
        <f>O160*F117</f>
        <v>0</v>
      </c>
      <c r="H117" s="787"/>
      <c r="I117" s="718"/>
      <c r="O117" s="882" t="str">
        <f>'투자자배당(FY)'!$E$36</f>
        <v>투자자내부수익률(IRR)_매각차익포함</v>
      </c>
      <c r="P117" s="880">
        <f ca="1">'투자자배당(FY)'!$E$37</f>
        <v>0</v>
      </c>
    </row>
    <row r="118" spans="2:16" ht="12" customHeight="1" x14ac:dyDescent="0.4">
      <c r="C118" s="21" t="s">
        <v>22</v>
      </c>
      <c r="E118" s="35" t="s">
        <v>23</v>
      </c>
      <c r="F118" s="837">
        <v>0</v>
      </c>
      <c r="G118" s="408">
        <f>O151*F118</f>
        <v>0</v>
      </c>
      <c r="H118" s="787"/>
      <c r="I118" s="718"/>
      <c r="O118" s="882" t="str">
        <f>'투자자배당(FY)'!$B$39</f>
        <v>연평균 배당수익률_매각차익제외</v>
      </c>
      <c r="P118" s="881">
        <f ca="1">'투자자배당(FY)'!$J$66</f>
        <v>0</v>
      </c>
    </row>
    <row r="119" spans="2:16" ht="12" customHeight="1" x14ac:dyDescent="0.4">
      <c r="E119" s="35" t="s">
        <v>24</v>
      </c>
      <c r="F119" s="837">
        <v>0</v>
      </c>
      <c r="G119" s="408">
        <f>O152*F119</f>
        <v>0</v>
      </c>
      <c r="H119" s="787"/>
      <c r="I119" s="718"/>
      <c r="O119" s="882" t="str">
        <f>'투자자배당(FY)'!$B$40</f>
        <v>연평균 배당수익률_매각차익포함</v>
      </c>
      <c r="P119" s="881">
        <f ca="1">'투자자배당(FY)'!$J$67</f>
        <v>0</v>
      </c>
    </row>
    <row r="120" spans="2:16" ht="12" customHeight="1" x14ac:dyDescent="0.4">
      <c r="C120" s="30" t="s">
        <v>3</v>
      </c>
      <c r="D120" s="30"/>
      <c r="E120" s="30"/>
      <c r="F120" s="840">
        <v>0</v>
      </c>
      <c r="G120" s="829">
        <f>F120*G102</f>
        <v>0</v>
      </c>
      <c r="H120" s="787"/>
      <c r="I120" s="718"/>
    </row>
    <row r="121" spans="2:16" ht="12" customHeight="1" x14ac:dyDescent="0.4">
      <c r="B121" s="35" t="s">
        <v>688</v>
      </c>
      <c r="C121" s="836" t="s">
        <v>1091</v>
      </c>
      <c r="G121" s="920">
        <f>SUM(G122:G125)</f>
        <v>0</v>
      </c>
      <c r="H121" s="871">
        <f>G121/$G$102</f>
        <v>0</v>
      </c>
      <c r="I121" s="718"/>
    </row>
    <row r="122" spans="2:16" ht="12" customHeight="1" x14ac:dyDescent="0.4">
      <c r="C122" s="38" t="s">
        <v>890</v>
      </c>
      <c r="D122" s="38"/>
      <c r="E122" s="38"/>
      <c r="F122" s="38"/>
      <c r="G122" s="962">
        <f>IF($C$121="부과대상",'제세공과금 및 부담금_운영'!E44/'제세공과금 및 부담금_운영'!$C$1,0)</f>
        <v>0</v>
      </c>
      <c r="H122" s="787"/>
      <c r="I122" s="718"/>
    </row>
    <row r="123" spans="2:16" ht="12" customHeight="1" x14ac:dyDescent="0.4">
      <c r="C123" s="21" t="s">
        <v>891</v>
      </c>
      <c r="G123" s="408">
        <f>IF($C$121="부과대상",'제세공과금 및 부담금_운영'!E135/'제세공과금 및 부담금_운영'!$C$1,0)</f>
        <v>0</v>
      </c>
      <c r="H123" s="787"/>
      <c r="I123" s="718"/>
    </row>
    <row r="124" spans="2:16" s="718" customFormat="1" ht="12" customHeight="1" x14ac:dyDescent="0.4">
      <c r="B124" s="21"/>
      <c r="C124" s="21" t="s">
        <v>892</v>
      </c>
      <c r="D124" s="21"/>
      <c r="E124" s="21"/>
      <c r="F124" s="21"/>
      <c r="G124" s="408">
        <f>IF($C$121="부과대상",'제세공과금 및 부담금_운영'!E162/'제세공과금 및 부담금_운영'!$C$1,0)</f>
        <v>0</v>
      </c>
      <c r="H124" s="872"/>
      <c r="J124" s="21"/>
      <c r="K124" s="21"/>
      <c r="L124" s="21"/>
      <c r="M124" s="21"/>
      <c r="N124" s="21"/>
      <c r="O124" s="21"/>
      <c r="P124" s="21"/>
    </row>
    <row r="125" spans="2:16" ht="12" customHeight="1" x14ac:dyDescent="0.4">
      <c r="C125" s="30" t="s">
        <v>893</v>
      </c>
      <c r="D125" s="30"/>
      <c r="E125" s="30"/>
      <c r="F125" s="30"/>
      <c r="G125" s="963">
        <f>IF($C$121="부과대상",('제세공과금 및 부담금_운영'!E39+'제세공과금 및 부담금_운영'!E56+'제세공과금 및 부담금_운영'!E131+'제세공과금 및 부담금_운영'!E158)/'제세공과금 및 부담금_운영'!$C$1,0)</f>
        <v>0</v>
      </c>
      <c r="H125" s="872"/>
      <c r="I125" s="718"/>
    </row>
    <row r="126" spans="2:16" ht="12" customHeight="1" x14ac:dyDescent="0.4">
      <c r="B126" s="35" t="s">
        <v>1052</v>
      </c>
      <c r="C126" s="836" t="s">
        <v>1091</v>
      </c>
      <c r="G126" s="920">
        <f>SUM(G129:G132)</f>
        <v>0</v>
      </c>
      <c r="H126" s="871">
        <f>G126/$G$102</f>
        <v>0</v>
      </c>
      <c r="I126" s="718"/>
    </row>
    <row r="127" spans="2:16" ht="12" customHeight="1" x14ac:dyDescent="0.4">
      <c r="C127" s="38" t="s">
        <v>12</v>
      </c>
      <c r="D127" s="38"/>
      <c r="E127" s="38"/>
      <c r="F127" s="867">
        <f>O148</f>
        <v>48000000</v>
      </c>
      <c r="G127" s="964"/>
      <c r="H127" s="1284" t="s">
        <v>860</v>
      </c>
      <c r="I127" s="718"/>
    </row>
    <row r="128" spans="2:16" ht="12" customHeight="1" x14ac:dyDescent="0.4">
      <c r="C128" s="21" t="s">
        <v>13</v>
      </c>
      <c r="D128" s="35" t="s">
        <v>25</v>
      </c>
      <c r="E128" s="837">
        <v>1.2</v>
      </c>
      <c r="F128" s="870">
        <f>F127*E128</f>
        <v>57600000</v>
      </c>
      <c r="H128" s="1283" t="str">
        <f>IF(F128='제세공과금 및 부담금_운영'!E119/'제세공과금 및 부담금_운영'!$C$1,"OK","Error")</f>
        <v>OK</v>
      </c>
      <c r="I128" s="718"/>
    </row>
    <row r="129" spans="2:24" ht="12" customHeight="1" x14ac:dyDescent="0.4">
      <c r="C129" s="21" t="s">
        <v>14</v>
      </c>
      <c r="E129" s="35" t="s">
        <v>26</v>
      </c>
      <c r="F129" s="868">
        <f>'제세공과금 및 부담금_운영'!$D$126</f>
        <v>2E-3</v>
      </c>
      <c r="G129" s="408">
        <f>IF($C$126="부과대상",'제세공과금 및 부담금_운영'!$E126/'제세공과금 및 부담금_운영'!$C$1,0)</f>
        <v>0</v>
      </c>
      <c r="H129" s="787"/>
      <c r="I129" s="718"/>
    </row>
    <row r="130" spans="2:24" ht="12" customHeight="1" x14ac:dyDescent="0.4">
      <c r="C130" s="21" t="s">
        <v>15</v>
      </c>
      <c r="E130" s="35" t="s">
        <v>26</v>
      </c>
      <c r="F130" s="868">
        <f>'제세공과금 및 부담금_운영'!$D$127</f>
        <v>4.0000000000000002E-4</v>
      </c>
      <c r="G130" s="408">
        <f>IF($C$126="부과대상",'제세공과금 및 부담금_운영'!$E127/'제세공과금 및 부담금_운영'!$C$1,0)</f>
        <v>0</v>
      </c>
      <c r="H130" s="787"/>
      <c r="I130" s="718"/>
    </row>
    <row r="131" spans="2:24" ht="12" customHeight="1" x14ac:dyDescent="0.4">
      <c r="C131" s="21" t="s">
        <v>435</v>
      </c>
      <c r="E131" s="35"/>
      <c r="F131" s="868"/>
      <c r="G131" s="408">
        <f>IF($C$126="부과대상",'제세공과금 및 부담금_운영'!$E128/'제세공과금 및 부담금_운영'!$C$1,0)</f>
        <v>0</v>
      </c>
      <c r="I131" s="718"/>
      <c r="J131" s="981" t="str">
        <f>$J$163</f>
        <v>제2종 수익증권(보통주)</v>
      </c>
      <c r="K131" s="982"/>
      <c r="L131" s="982"/>
      <c r="M131" s="982"/>
      <c r="N131" s="982"/>
      <c r="O131" s="982"/>
      <c r="P131" s="982"/>
    </row>
    <row r="132" spans="2:24" ht="12" customHeight="1" x14ac:dyDescent="0.4">
      <c r="C132" s="21" t="s">
        <v>16</v>
      </c>
      <c r="E132" s="35"/>
      <c r="F132" s="868"/>
      <c r="G132" s="408">
        <f>IF($C$126="부과대상",'제세공과금 및 부담금_운영'!$E129/'제세공과금 및 부담금_운영'!$C$1,0)</f>
        <v>0</v>
      </c>
      <c r="H132" s="787"/>
      <c r="I132" s="718"/>
      <c r="O132" s="882" t="str">
        <f>'투자자배당(FY)'!$E$36</f>
        <v>투자자내부수익률(IRR)_매각차익포함</v>
      </c>
      <c r="P132" s="880">
        <f ca="1">'투자자배당(FY)'!$E$48</f>
        <v>0.13834044337272647</v>
      </c>
    </row>
    <row r="133" spans="2:24" ht="12" customHeight="1" x14ac:dyDescent="0.4">
      <c r="B133" s="35" t="s">
        <v>1052</v>
      </c>
      <c r="C133" s="836" t="s">
        <v>1091</v>
      </c>
      <c r="G133" s="920">
        <f>SUM(G136:G139)</f>
        <v>0</v>
      </c>
      <c r="H133" s="872"/>
      <c r="I133" s="718"/>
      <c r="O133" s="882" t="str">
        <f>'투자자배당(FY)'!$B$39</f>
        <v>연평균 배당수익률_매각차익제외</v>
      </c>
      <c r="P133" s="881">
        <f ca="1">'투자자배당(FY)'!$L$66</f>
        <v>9.1943981334850849E-2</v>
      </c>
    </row>
    <row r="134" spans="2:24" ht="12" customHeight="1" x14ac:dyDescent="0.4">
      <c r="C134" s="38" t="s">
        <v>1010</v>
      </c>
      <c r="D134" s="38"/>
      <c r="E134" s="38"/>
      <c r="F134" s="867">
        <f>O158</f>
        <v>0</v>
      </c>
      <c r="G134" s="964"/>
      <c r="H134" s="872"/>
      <c r="I134" s="718"/>
      <c r="O134" s="882" t="str">
        <f>'투자자배당(FY)'!$B$40</f>
        <v>연평균 배당수익률_매각차익포함</v>
      </c>
      <c r="P134" s="881">
        <f ca="1">'투자자배당(FY)'!$L$67</f>
        <v>0.14978202716468245</v>
      </c>
    </row>
    <row r="135" spans="2:24" ht="12" customHeight="1" x14ac:dyDescent="0.4">
      <c r="C135" s="21" t="s">
        <v>13</v>
      </c>
      <c r="D135" s="35" t="s">
        <v>1011</v>
      </c>
      <c r="E135" s="837">
        <v>0</v>
      </c>
      <c r="F135" s="870">
        <f>F134*E135</f>
        <v>0</v>
      </c>
      <c r="G135" s="415"/>
      <c r="H135" s="872"/>
      <c r="I135" s="718"/>
    </row>
    <row r="136" spans="2:24" ht="12" customHeight="1" x14ac:dyDescent="0.4">
      <c r="C136" s="21" t="s">
        <v>14</v>
      </c>
      <c r="E136" s="35" t="s">
        <v>26</v>
      </c>
      <c r="F136" s="868">
        <f>'제세공과금 및 부담금_운영'!$D$126</f>
        <v>2E-3</v>
      </c>
      <c r="G136" s="408">
        <f>IF($C$133="부과대상",'제세공과금 및 부담금_운영'!$E153/'제세공과금 및 부담금_운영'!$C$1,0)</f>
        <v>0</v>
      </c>
      <c r="H136" s="872"/>
      <c r="I136" s="718"/>
    </row>
    <row r="137" spans="2:24" ht="12" customHeight="1" x14ac:dyDescent="0.4">
      <c r="C137" s="21" t="s">
        <v>15</v>
      </c>
      <c r="E137" s="35" t="s">
        <v>26</v>
      </c>
      <c r="F137" s="868">
        <f>'제세공과금 및 부담금_운영'!$D$127</f>
        <v>4.0000000000000002E-4</v>
      </c>
      <c r="G137" s="408">
        <f>IF($C$133="부과대상",'제세공과금 및 부담금_운영'!$E154/'제세공과금 및 부담금_운영'!$C$1,0)</f>
        <v>0</v>
      </c>
      <c r="H137" s="872"/>
      <c r="I137" s="718"/>
    </row>
    <row r="138" spans="2:24" ht="12" customHeight="1" x14ac:dyDescent="0.4">
      <c r="C138" s="21" t="s">
        <v>435</v>
      </c>
      <c r="E138" s="35"/>
      <c r="F138" s="868"/>
      <c r="G138" s="408">
        <f>IF($C$133="부과대상",'제세공과금 및 부담금_운영'!$E155/'제세공과금 및 부담금_운영'!$C$1,0)</f>
        <v>0</v>
      </c>
      <c r="I138" s="718"/>
      <c r="T138" s="35"/>
      <c r="U138" s="35"/>
      <c r="V138" s="35"/>
      <c r="W138" s="35"/>
      <c r="X138" s="35"/>
    </row>
    <row r="139" spans="2:24" ht="12" customHeight="1" x14ac:dyDescent="0.4">
      <c r="C139" s="21" t="s">
        <v>16</v>
      </c>
      <c r="E139" s="35"/>
      <c r="F139" s="868"/>
      <c r="G139" s="408">
        <f>IF($C$133="부과대상",'제세공과금 및 부담금_운영'!$E156/'제세공과금 및 부담금_운영'!$C$1,0)</f>
        <v>0</v>
      </c>
      <c r="H139" s="872"/>
      <c r="I139" s="718"/>
    </row>
    <row r="140" spans="2:24" ht="12" customHeight="1" x14ac:dyDescent="0.4">
      <c r="B140" s="35" t="s">
        <v>17</v>
      </c>
      <c r="C140" s="836" t="s">
        <v>1091</v>
      </c>
      <c r="G140" s="920">
        <f>SUM(G142:G149)</f>
        <v>0</v>
      </c>
      <c r="H140" s="871">
        <f>G140/$G$102</f>
        <v>0</v>
      </c>
      <c r="I140" s="718"/>
    </row>
    <row r="141" spans="2:24" ht="12" customHeight="1" x14ac:dyDescent="0.4">
      <c r="C141" s="38" t="s">
        <v>29</v>
      </c>
      <c r="D141" s="38"/>
      <c r="E141" s="839">
        <v>1</v>
      </c>
      <c r="F141" s="867">
        <f>(G102+G107+G116+G125+G126+G133)*E141</f>
        <v>64500000</v>
      </c>
      <c r="G141" s="964"/>
      <c r="H141" s="787"/>
      <c r="I141" s="718"/>
    </row>
    <row r="142" spans="2:24" ht="12" customHeight="1" x14ac:dyDescent="0.4">
      <c r="C142" s="21" t="s">
        <v>19</v>
      </c>
      <c r="E142" s="35" t="s">
        <v>30</v>
      </c>
      <c r="F142" s="868">
        <f>'제세공과금 및 부담금_운영'!$D$24</f>
        <v>0.04</v>
      </c>
      <c r="G142" s="408">
        <f>IF($C$140="부과대상",SUM('제세공과금 및 부담금_운영'!$E24/'제세공과금 및 부담금_운영'!$C$1),0)</f>
        <v>0</v>
      </c>
      <c r="H142" s="787"/>
      <c r="I142" s="718"/>
    </row>
    <row r="143" spans="2:24" ht="12" customHeight="1" x14ac:dyDescent="0.4">
      <c r="C143" s="21" t="s">
        <v>15</v>
      </c>
      <c r="E143" s="35" t="s">
        <v>30</v>
      </c>
      <c r="F143" s="868">
        <f>'제세공과금 및 부담금_운영'!$D$25</f>
        <v>4.0000000000000001E-3</v>
      </c>
      <c r="G143" s="408">
        <f>IF($C$140="부과대상",SUM('제세공과금 및 부담금_운영'!$E25/'제세공과금 및 부담금_운영'!$C$1),0)</f>
        <v>0</v>
      </c>
      <c r="H143" s="787"/>
      <c r="I143" s="718"/>
    </row>
    <row r="144" spans="2:24" ht="12" customHeight="1" x14ac:dyDescent="0.4">
      <c r="C144" s="21" t="s">
        <v>20</v>
      </c>
      <c r="E144" s="35" t="s">
        <v>30</v>
      </c>
      <c r="F144" s="868">
        <f>'제세공과금 및 부담금_운영'!$D$26</f>
        <v>2E-3</v>
      </c>
      <c r="G144" s="408">
        <f>IF($C$140="부과대상",SUM('제세공과금 및 부담금_운영'!$E26/'제세공과금 및 부담금_운영'!$C$1),0)</f>
        <v>0</v>
      </c>
      <c r="H144" s="787"/>
      <c r="I144" s="718"/>
    </row>
    <row r="145" spans="2:16" ht="12" customHeight="1" x14ac:dyDescent="0.4">
      <c r="C145" s="21" t="s">
        <v>1032</v>
      </c>
      <c r="E145" s="35"/>
      <c r="F145" s="868"/>
      <c r="G145" s="408">
        <f>IF($C$140="부과대상",SUM('제세공과금 및 부담금_운영'!$E36/'제세공과금 및 부담금_운영'!$C$1,'제세공과금 및 부담금_운영'!$E38/'제세공과금 및 부담금_운영'!$C$1),0)</f>
        <v>0</v>
      </c>
      <c r="H145" s="872"/>
      <c r="I145" s="718"/>
    </row>
    <row r="146" spans="2:16" ht="12" customHeight="1" x14ac:dyDescent="0.4">
      <c r="C146" s="21" t="s">
        <v>1033</v>
      </c>
      <c r="E146" s="35"/>
      <c r="F146" s="868"/>
      <c r="G146" s="408">
        <f>IF($C$140="부과대상",SUM('제세공과금 및 부담금_운영'!$E27/'제세공과금 및 부담금_운영'!$C$1),0)</f>
        <v>0</v>
      </c>
      <c r="I146" s="718"/>
    </row>
    <row r="147" spans="2:16" ht="12" customHeight="1" x14ac:dyDescent="0.4">
      <c r="C147" s="21" t="s">
        <v>27</v>
      </c>
      <c r="E147" s="35"/>
      <c r="F147" s="868"/>
      <c r="G147" s="408">
        <f>IF($C$140="부과대상",('제세공과금 및 부담금_운영'!$E$28+'제세공과금 및 부담금_운영'!$E$30)/'제세공과금 및 부담금_운영'!$C$1,0)</f>
        <v>0</v>
      </c>
      <c r="I147" s="1049" t="s">
        <v>242</v>
      </c>
      <c r="J147" s="401"/>
      <c r="K147" s="401"/>
      <c r="L147" s="401"/>
      <c r="M147" s="401"/>
      <c r="N147" s="401"/>
      <c r="O147" s="20" t="s">
        <v>240</v>
      </c>
      <c r="P147" s="20"/>
    </row>
    <row r="148" spans="2:16" ht="12" customHeight="1" x14ac:dyDescent="0.4">
      <c r="C148" s="21" t="s">
        <v>28</v>
      </c>
      <c r="E148" s="35"/>
      <c r="F148" s="868"/>
      <c r="G148" s="408">
        <f>IF($C$140="부과대상",('제세공과금 및 부담금_운영'!$E$32+'제세공과금 및 부담금_운영'!$E$34)/'제세공과금 및 부담금_운영'!$C$1,0)</f>
        <v>0</v>
      </c>
      <c r="H148" s="1284" t="s">
        <v>860</v>
      </c>
      <c r="I148" s="718"/>
      <c r="J148" s="981" t="s">
        <v>33</v>
      </c>
      <c r="K148" s="982"/>
      <c r="L148" s="982"/>
      <c r="M148" s="982"/>
      <c r="N148" s="982"/>
      <c r="O148" s="987">
        <f>O151+O152</f>
        <v>48000000</v>
      </c>
      <c r="P148" s="989">
        <f>O148/$O$165</f>
        <v>0.7384615384615385</v>
      </c>
    </row>
    <row r="149" spans="2:16" ht="12" customHeight="1" x14ac:dyDescent="0.4">
      <c r="C149" s="30"/>
      <c r="D149" s="30"/>
      <c r="E149" s="413"/>
      <c r="F149" s="869"/>
      <c r="G149" s="965"/>
      <c r="H149" s="1331" t="str">
        <f>IF(SUM(G121,G126,G133,G140)*$N$93=SUM('제세공과금 및 부담금_운영'!E57,'제세공과금 및 부담금_운영'!E147,'제세공과금 및 부담금_운영'!E174),"OK","Error")</f>
        <v>Error</v>
      </c>
      <c r="I149" s="718"/>
      <c r="J149" s="35" t="s">
        <v>941</v>
      </c>
      <c r="K149" s="825">
        <f>SUM(G21,O48,G75,O21,G48)</f>
        <v>96000000</v>
      </c>
      <c r="L149" s="21" t="s">
        <v>1191</v>
      </c>
      <c r="P149" s="872"/>
    </row>
    <row r="150" spans="2:16" ht="12" customHeight="1" x14ac:dyDescent="0.4">
      <c r="B150" s="35" t="s">
        <v>979</v>
      </c>
      <c r="C150" s="836" t="s">
        <v>1091</v>
      </c>
      <c r="G150" s="920">
        <f>SUM(G151:G152)</f>
        <v>0</v>
      </c>
      <c r="H150" s="686"/>
      <c r="I150" s="718"/>
      <c r="J150" s="689"/>
      <c r="K150" s="859" t="s">
        <v>960</v>
      </c>
      <c r="L150" s="859" t="s">
        <v>961</v>
      </c>
      <c r="M150" s="859" t="s">
        <v>962</v>
      </c>
      <c r="N150" s="861" t="s">
        <v>954</v>
      </c>
      <c r="O150" s="859" t="s">
        <v>963</v>
      </c>
      <c r="P150" s="872"/>
    </row>
    <row r="151" spans="2:16" ht="12" customHeight="1" x14ac:dyDescent="0.4">
      <c r="C151" s="414" t="s">
        <v>31</v>
      </c>
      <c r="D151" s="839">
        <v>0.1</v>
      </c>
      <c r="E151" s="864" t="s">
        <v>668</v>
      </c>
      <c r="F151" s="865" t="s">
        <v>1008</v>
      </c>
      <c r="G151" s="962">
        <f>IF($C$150="부과대상",'제세공과금 및 부담금_운영'!E93/'Control Panel_운영'!$N$93,0)</f>
        <v>0</v>
      </c>
      <c r="H151" s="871">
        <f>G151/$G$102</f>
        <v>0</v>
      </c>
      <c r="I151" s="718"/>
      <c r="J151" s="792" t="s">
        <v>907</v>
      </c>
      <c r="K151" s="837">
        <v>4.4999999999999998E-2</v>
      </c>
      <c r="L151" s="700">
        <v>0.5</v>
      </c>
      <c r="M151" s="874">
        <f>($O$158+$O$151)/$G$165</f>
        <v>0.7384615384615385</v>
      </c>
      <c r="N151" s="996">
        <f>($O$151+$O$158)/$K$149</f>
        <v>0.5</v>
      </c>
      <c r="O151" s="408">
        <f>SUM(F26,N26,F53,N53,F80)</f>
        <v>48000000</v>
      </c>
    </row>
    <row r="152" spans="2:16" ht="12" customHeight="1" x14ac:dyDescent="0.4">
      <c r="C152" s="30"/>
      <c r="D152" s="30"/>
      <c r="E152" s="416" t="s">
        <v>669</v>
      </c>
      <c r="F152" s="866" t="s">
        <v>1009</v>
      </c>
      <c r="G152" s="829">
        <f>IF($C$150="부과대상",'제세공과금 및 부담금_운영'!G93/'Control Panel_운영'!$N$93,0)</f>
        <v>0</v>
      </c>
      <c r="H152" s="872"/>
      <c r="I152" s="718"/>
      <c r="J152" s="792" t="s">
        <v>36</v>
      </c>
      <c r="K152" s="837">
        <v>0</v>
      </c>
      <c r="L152" s="700">
        <v>0</v>
      </c>
      <c r="M152" s="874">
        <f>($O$158+$O$151+$O$152)/$G$165</f>
        <v>0.7384615384615385</v>
      </c>
      <c r="N152" s="996">
        <f>($O$158+$O$151+$O$152)/$K$149</f>
        <v>0.5</v>
      </c>
      <c r="O152" s="408">
        <f>SUM(F27,N27,F54,N54,F81)</f>
        <v>0</v>
      </c>
    </row>
    <row r="153" spans="2:16" ht="12" customHeight="1" x14ac:dyDescent="0.4">
      <c r="H153" s="686"/>
      <c r="I153" s="718"/>
      <c r="J153" s="35" t="s">
        <v>874</v>
      </c>
      <c r="K153" s="995">
        <f>$K$151*$O$151/$O$148+$K$152*$O$152/$O$148</f>
        <v>4.4999999999999998E-2</v>
      </c>
    </row>
    <row r="154" spans="2:16" ht="12" customHeight="1" x14ac:dyDescent="0.4">
      <c r="B154" s="981" t="s">
        <v>951</v>
      </c>
      <c r="C154" s="982"/>
      <c r="D154" s="982"/>
      <c r="E154" s="982"/>
      <c r="F154" s="982"/>
      <c r="G154" s="991">
        <v>0</v>
      </c>
      <c r="H154" s="986">
        <f>G154/$G$102</f>
        <v>0</v>
      </c>
      <c r="I154" s="718"/>
      <c r="P154" s="686"/>
    </row>
    <row r="155" spans="2:16" ht="12" customHeight="1" x14ac:dyDescent="0.4">
      <c r="H155" s="872"/>
      <c r="I155" s="718"/>
      <c r="J155" s="689"/>
      <c r="K155" s="859"/>
      <c r="L155" s="859" t="s">
        <v>960</v>
      </c>
      <c r="M155" s="859"/>
      <c r="N155" s="860"/>
      <c r="O155" s="859" t="s">
        <v>963</v>
      </c>
      <c r="P155" s="686"/>
    </row>
    <row r="156" spans="2:16" ht="12" customHeight="1" x14ac:dyDescent="0.4">
      <c r="B156" s="981" t="s">
        <v>952</v>
      </c>
      <c r="C156" s="982"/>
      <c r="D156" s="982"/>
      <c r="E156" s="982"/>
      <c r="F156" s="982"/>
      <c r="G156" s="991">
        <v>0</v>
      </c>
      <c r="H156" s="986">
        <f>G156/$G$102</f>
        <v>0</v>
      </c>
      <c r="I156" s="718"/>
      <c r="J156" s="793" t="s">
        <v>862</v>
      </c>
      <c r="L156" s="837">
        <v>0.04</v>
      </c>
      <c r="O156" s="683">
        <f>ROUNDUP(G152,-5)</f>
        <v>0</v>
      </c>
      <c r="P156" s="686"/>
    </row>
    <row r="157" spans="2:16" ht="12" customHeight="1" x14ac:dyDescent="0.4">
      <c r="E157" s="959"/>
      <c r="H157" s="872"/>
      <c r="I157" s="718"/>
      <c r="P157" s="686"/>
    </row>
    <row r="158" spans="2:16" ht="12" customHeight="1" x14ac:dyDescent="0.4">
      <c r="B158" s="981" t="s">
        <v>953</v>
      </c>
      <c r="C158" s="982"/>
      <c r="D158" s="982"/>
      <c r="E158" s="982"/>
      <c r="F158" s="992"/>
      <c r="G158" s="985">
        <f>G165-G102-G106-G154-G156</f>
        <v>500000</v>
      </c>
      <c r="H158" s="986">
        <f>G158/$G$102</f>
        <v>7.7519379844961239E-3</v>
      </c>
      <c r="I158" s="718"/>
      <c r="J158" s="981" t="s">
        <v>37</v>
      </c>
      <c r="K158" s="982"/>
      <c r="L158" s="982"/>
      <c r="M158" s="982"/>
      <c r="N158" s="982"/>
      <c r="O158" s="990">
        <f>SUM(F24,N24,F51,N51,F78)</f>
        <v>0</v>
      </c>
      <c r="P158" s="989">
        <f>O158/$O$165</f>
        <v>0</v>
      </c>
    </row>
    <row r="159" spans="2:16" ht="12" customHeight="1" x14ac:dyDescent="0.4">
      <c r="C159" s="681" t="s">
        <v>856</v>
      </c>
      <c r="G159" s="415">
        <f>-O175</f>
        <v>-30000</v>
      </c>
      <c r="H159" s="787"/>
      <c r="I159" s="718"/>
      <c r="P159" s="872"/>
    </row>
    <row r="160" spans="2:16" ht="12" customHeight="1" x14ac:dyDescent="0.4">
      <c r="C160" s="681" t="s">
        <v>859</v>
      </c>
      <c r="G160" s="415">
        <v>0</v>
      </c>
      <c r="H160" s="681"/>
      <c r="I160" s="718"/>
      <c r="J160" s="981" t="s">
        <v>38</v>
      </c>
      <c r="K160" s="982"/>
      <c r="L160" s="982"/>
      <c r="M160" s="982"/>
      <c r="N160" s="982"/>
      <c r="O160" s="987">
        <f>SUM(O162:O163)</f>
        <v>17000000</v>
      </c>
      <c r="P160" s="989">
        <f>O160/$O$165</f>
        <v>0.26153846153846155</v>
      </c>
    </row>
    <row r="161" spans="1:19" ht="12" customHeight="1" x14ac:dyDescent="0.4">
      <c r="C161" s="681" t="s">
        <v>857</v>
      </c>
      <c r="G161" s="415">
        <f>IF($K$84&gt;$N$87,-('제세공과금 및 부담금_운영'!G251+'제세공과금 및 부담금_운영'!G393)/N93,IF($K$84&lt;=$N$87,('제세공과금 및 부담금_운영'!G250+'제세공과금 및 부담금_운영'!G392)/N93))</f>
        <v>-100347.91059999999</v>
      </c>
      <c r="H161" s="681"/>
      <c r="I161" s="718"/>
      <c r="J161" s="689"/>
      <c r="K161" s="689"/>
      <c r="L161" s="859" t="s">
        <v>964</v>
      </c>
      <c r="M161" s="859" t="s">
        <v>965</v>
      </c>
      <c r="N161" s="859" t="s">
        <v>966</v>
      </c>
      <c r="O161" s="859" t="s">
        <v>967</v>
      </c>
      <c r="P161" s="872"/>
    </row>
    <row r="162" spans="1:19" ht="12" customHeight="1" x14ac:dyDescent="0.4">
      <c r="C162" s="21" t="s">
        <v>858</v>
      </c>
      <c r="G162" s="415">
        <v>0</v>
      </c>
      <c r="H162" s="1284" t="s">
        <v>860</v>
      </c>
      <c r="I162" s="718"/>
      <c r="J162" s="427" t="s">
        <v>678</v>
      </c>
      <c r="L162" s="5">
        <v>0</v>
      </c>
      <c r="M162" s="5">
        <v>0</v>
      </c>
      <c r="N162" s="875">
        <f>O162/O160</f>
        <v>0</v>
      </c>
      <c r="O162" s="417">
        <v>0</v>
      </c>
      <c r="P162" s="876">
        <f>O162/$O$165</f>
        <v>0</v>
      </c>
    </row>
    <row r="163" spans="1:19" ht="12" customHeight="1" x14ac:dyDescent="0.4">
      <c r="C163" s="21" t="s">
        <v>898</v>
      </c>
      <c r="G163" s="415">
        <f>O156-G152</f>
        <v>0</v>
      </c>
      <c r="H163" s="883" t="str">
        <f>IF(TRUNC(SUM(G158:G163),0)=TRUNC('현금흐름표(M)'!F7,0),"OK","Error")</f>
        <v>OK</v>
      </c>
      <c r="I163" s="718"/>
      <c r="J163" s="427" t="s">
        <v>679</v>
      </c>
      <c r="M163" s="863">
        <f>1-M162</f>
        <v>1</v>
      </c>
      <c r="N163" s="875">
        <f>O163/O160</f>
        <v>1</v>
      </c>
      <c r="O163" s="417">
        <v>17000000</v>
      </c>
      <c r="P163" s="876">
        <f>O163/$O$165</f>
        <v>0.26153846153846155</v>
      </c>
    </row>
    <row r="164" spans="1:19" ht="12" customHeight="1" x14ac:dyDescent="0.4">
      <c r="I164" s="718"/>
      <c r="O164" s="415"/>
      <c r="P164" s="854"/>
    </row>
    <row r="165" spans="1:19" ht="12" customHeight="1" x14ac:dyDescent="0.4">
      <c r="B165" s="420" t="s">
        <v>32</v>
      </c>
      <c r="C165" s="421"/>
      <c r="D165" s="421"/>
      <c r="E165" s="421"/>
      <c r="F165" s="421"/>
      <c r="G165" s="921">
        <f>O165</f>
        <v>65000000</v>
      </c>
      <c r="H165" s="788">
        <f>G165/$G$102</f>
        <v>1.0077519379844961</v>
      </c>
      <c r="I165" s="718"/>
      <c r="J165" s="420" t="s">
        <v>39</v>
      </c>
      <c r="K165" s="421"/>
      <c r="L165" s="421"/>
      <c r="M165" s="421"/>
      <c r="N165" s="421"/>
      <c r="O165" s="921">
        <f>O148+O158+O160</f>
        <v>65000000</v>
      </c>
      <c r="P165" s="855">
        <f>O165/$O$165</f>
        <v>1</v>
      </c>
    </row>
    <row r="166" spans="1:19" ht="12" customHeight="1" x14ac:dyDescent="0.4">
      <c r="I166" s="718"/>
      <c r="K166" s="685"/>
      <c r="M166" s="685"/>
      <c r="O166" s="415"/>
    </row>
    <row r="167" spans="1:19" ht="12" customHeight="1" x14ac:dyDescent="0.4">
      <c r="A167" s="1049" t="s">
        <v>940</v>
      </c>
      <c r="B167" s="401"/>
      <c r="C167" s="401"/>
      <c r="D167" s="401"/>
      <c r="E167" s="401"/>
      <c r="F167" s="401"/>
      <c r="G167" s="401"/>
      <c r="H167" s="20"/>
      <c r="I167" s="1049" t="s">
        <v>939</v>
      </c>
      <c r="J167" s="401"/>
      <c r="K167" s="401"/>
      <c r="L167" s="401"/>
      <c r="M167" s="401"/>
      <c r="N167" s="401"/>
      <c r="O167" s="401"/>
      <c r="P167" s="20"/>
    </row>
    <row r="168" spans="1:19" ht="12" customHeight="1" x14ac:dyDescent="0.4">
      <c r="B168" s="981" t="s">
        <v>999</v>
      </c>
      <c r="C168" s="982"/>
      <c r="D168" s="982"/>
      <c r="E168" s="982"/>
      <c r="F168" s="982"/>
      <c r="G168" s="994"/>
      <c r="H168" s="994"/>
      <c r="I168" s="718"/>
      <c r="J168" s="981" t="s">
        <v>216</v>
      </c>
      <c r="K168" s="982"/>
      <c r="L168" s="982"/>
      <c r="M168" s="982"/>
      <c r="N168" s="982"/>
      <c r="O168" s="993" t="s">
        <v>845</v>
      </c>
      <c r="P168" s="1358">
        <f>IFERROR(('손익계산서(Y)'!G6-'손익계산서(Y)'!G13)/'손익계산서(Y)'!G6,0)</f>
        <v>2.0446915377754754E-2</v>
      </c>
    </row>
    <row r="169" spans="1:19" ht="12" customHeight="1" x14ac:dyDescent="0.4">
      <c r="B169" s="1211" t="s">
        <v>959</v>
      </c>
      <c r="C169" s="878" t="s">
        <v>983</v>
      </c>
      <c r="D169" s="879"/>
      <c r="E169" s="878" t="s">
        <v>989</v>
      </c>
      <c r="F169" s="878" t="s">
        <v>990</v>
      </c>
      <c r="G169" s="878" t="s">
        <v>991</v>
      </c>
      <c r="H169" s="878" t="s">
        <v>992</v>
      </c>
      <c r="I169" s="718"/>
      <c r="J169" s="1211" t="s">
        <v>1114</v>
      </c>
      <c r="K169" s="878" t="s">
        <v>983</v>
      </c>
      <c r="L169" s="878" t="s">
        <v>984</v>
      </c>
      <c r="M169" s="878" t="s">
        <v>989</v>
      </c>
      <c r="N169" s="878" t="s">
        <v>993</v>
      </c>
      <c r="O169" s="878" t="s">
        <v>991</v>
      </c>
      <c r="P169" s="878" t="s">
        <v>992</v>
      </c>
    </row>
    <row r="170" spans="1:19" ht="12" customHeight="1" x14ac:dyDescent="0.4">
      <c r="B170" s="1212">
        <f>$D$88</f>
        <v>6424.4375250000003</v>
      </c>
      <c r="C170" s="35" t="s">
        <v>872</v>
      </c>
      <c r="E170" s="408">
        <f>F170/$B$170*$N$93</f>
        <v>43987.961161367712</v>
      </c>
      <c r="F170" s="408">
        <f>G170/12</f>
        <v>282597.90833333333</v>
      </c>
      <c r="G170" s="408">
        <f>'현금흐름표(Y)'!G11</f>
        <v>3391174.9</v>
      </c>
      <c r="H170" s="536"/>
      <c r="I170" s="718"/>
      <c r="J170" s="1212">
        <f>$D$88</f>
        <v>6424.4375250000003</v>
      </c>
      <c r="K170" s="35" t="s">
        <v>40</v>
      </c>
      <c r="L170" s="5">
        <v>0</v>
      </c>
      <c r="M170" s="408">
        <f>N170/$J$170*$N$93</f>
        <v>856.10607599456739</v>
      </c>
      <c r="N170" s="417">
        <v>5500</v>
      </c>
      <c r="O170" s="415">
        <f t="shared" ref="O170:O174" si="0">N170*12</f>
        <v>66000</v>
      </c>
      <c r="P170" s="858" t="s">
        <v>244</v>
      </c>
    </row>
    <row r="171" spans="1:19" ht="12" customHeight="1" x14ac:dyDescent="0.4">
      <c r="I171" s="718"/>
      <c r="K171" s="35" t="s">
        <v>41</v>
      </c>
      <c r="L171" s="5">
        <v>0.02</v>
      </c>
      <c r="M171" s="417">
        <v>8500</v>
      </c>
      <c r="N171" s="408">
        <f>M171*J$170/$N$93</f>
        <v>54607.718962500003</v>
      </c>
      <c r="O171" s="415">
        <f t="shared" si="0"/>
        <v>655292.62755000009</v>
      </c>
      <c r="P171" s="858" t="s">
        <v>244</v>
      </c>
    </row>
    <row r="172" spans="1:19" ht="12" customHeight="1" x14ac:dyDescent="0.4">
      <c r="C172" s="878" t="s">
        <v>487</v>
      </c>
      <c r="D172" s="879"/>
      <c r="E172" s="878" t="s">
        <v>55</v>
      </c>
      <c r="F172" s="878" t="s">
        <v>990</v>
      </c>
      <c r="G172" s="878" t="s">
        <v>987</v>
      </c>
      <c r="H172" s="878" t="s">
        <v>988</v>
      </c>
      <c r="I172" s="718"/>
      <c r="K172" s="35" t="s">
        <v>1183</v>
      </c>
      <c r="L172" s="5">
        <v>0.05</v>
      </c>
      <c r="M172" s="408">
        <f t="shared" ref="M172" si="1">N172/J$170*$N$93</f>
        <v>12322.738972649075</v>
      </c>
      <c r="N172" s="408">
        <f>O172/12</f>
        <v>79166.666666666672</v>
      </c>
      <c r="O172" s="417">
        <v>950000</v>
      </c>
      <c r="P172" s="858" t="s">
        <v>244</v>
      </c>
    </row>
    <row r="173" spans="1:19" ht="12" customHeight="1" x14ac:dyDescent="0.4">
      <c r="C173" s="35" t="s">
        <v>873</v>
      </c>
      <c r="E173" s="408">
        <f>F173/$B$170*$N$93</f>
        <v>22124.544215772934</v>
      </c>
      <c r="F173" s="408">
        <f>G173/12</f>
        <v>142137.75208333333</v>
      </c>
      <c r="G173" s="408">
        <f>'현금흐름표(Y)'!G12</f>
        <v>1705653.0249999999</v>
      </c>
      <c r="I173" s="718"/>
      <c r="K173" s="35" t="s">
        <v>1054</v>
      </c>
      <c r="L173" s="5">
        <v>0</v>
      </c>
      <c r="M173" s="417">
        <v>700</v>
      </c>
      <c r="N173" s="408">
        <f>M173*J$170/$N$93</f>
        <v>4497.1062675000003</v>
      </c>
      <c r="O173" s="415">
        <f t="shared" si="0"/>
        <v>53965.275210000007</v>
      </c>
      <c r="P173" s="858" t="s">
        <v>244</v>
      </c>
    </row>
    <row r="174" spans="1:19" ht="12" customHeight="1" x14ac:dyDescent="0.4">
      <c r="I174" s="718"/>
      <c r="K174" s="35" t="s">
        <v>44</v>
      </c>
      <c r="L174" s="5">
        <v>0</v>
      </c>
      <c r="M174" s="417">
        <v>6000</v>
      </c>
      <c r="N174" s="408">
        <f>M174*J$170/$N$93</f>
        <v>38546.62515</v>
      </c>
      <c r="O174" s="415">
        <f t="shared" si="0"/>
        <v>462559.50179999997</v>
      </c>
      <c r="P174" s="858" t="s">
        <v>244</v>
      </c>
    </row>
    <row r="175" spans="1:19" ht="12" customHeight="1" x14ac:dyDescent="0.4">
      <c r="B175" s="32" t="s">
        <v>1115</v>
      </c>
      <c r="C175" s="32" t="s">
        <v>1121</v>
      </c>
      <c r="D175" s="1290">
        <f>'Rent Roll'!K5</f>
        <v>3099.04</v>
      </c>
      <c r="E175" s="388">
        <v>65000</v>
      </c>
      <c r="F175" s="388">
        <v>30000</v>
      </c>
      <c r="G175" s="1326">
        <v>3</v>
      </c>
      <c r="I175" s="718"/>
      <c r="J175" s="409"/>
      <c r="K175" s="35" t="s">
        <v>45</v>
      </c>
      <c r="L175" s="5">
        <v>0</v>
      </c>
      <c r="M175" s="408">
        <f t="shared" ref="M175:M182" si="2">N175/J$170*$N$93</f>
        <v>389.13912545207603</v>
      </c>
      <c r="N175" s="415">
        <f>O175/12</f>
        <v>2500</v>
      </c>
      <c r="O175" s="417">
        <v>30000</v>
      </c>
      <c r="P175" s="858" t="s">
        <v>244</v>
      </c>
    </row>
    <row r="176" spans="1:19" ht="12" customHeight="1" x14ac:dyDescent="0.4">
      <c r="C176" s="32" t="s">
        <v>1187</v>
      </c>
      <c r="D176" s="1290">
        <f>SUM('Rent Roll'!K6:K11)</f>
        <v>2292.4499999999998</v>
      </c>
      <c r="E176" s="388">
        <v>65000</v>
      </c>
      <c r="F176" s="388">
        <v>30000</v>
      </c>
      <c r="G176" s="1326">
        <v>2</v>
      </c>
      <c r="I176" s="718"/>
      <c r="J176" s="418"/>
      <c r="K176" s="35" t="s">
        <v>46</v>
      </c>
      <c r="L176" s="21" t="s">
        <v>175</v>
      </c>
      <c r="M176" s="408">
        <f t="shared" si="2"/>
        <v>0</v>
      </c>
      <c r="N176" s="415">
        <f>O176/12</f>
        <v>0</v>
      </c>
      <c r="O176" s="415">
        <f>SUMIF('월별 비용_운영'!$F$1:$DV$1,1,'월별 비용_운영'!$F$19:$DV$19)</f>
        <v>0</v>
      </c>
      <c r="P176" s="858" t="s">
        <v>1184</v>
      </c>
      <c r="S176" s="1360"/>
    </row>
    <row r="177" spans="2:16" ht="12" customHeight="1" x14ac:dyDescent="0.4">
      <c r="C177" s="32" t="s">
        <v>1118</v>
      </c>
      <c r="D177" s="1290">
        <f>'Rent Roll'!K12</f>
        <v>397.37</v>
      </c>
      <c r="E177" s="388">
        <v>100000</v>
      </c>
      <c r="F177" s="388">
        <v>25000</v>
      </c>
      <c r="G177" s="1326">
        <v>2</v>
      </c>
      <c r="I177" s="718"/>
      <c r="L177" s="21" t="s">
        <v>190</v>
      </c>
      <c r="M177" s="408">
        <f t="shared" si="2"/>
        <v>2410.8817042507048</v>
      </c>
      <c r="N177" s="415">
        <f>O177/12</f>
        <v>15488.558889124179</v>
      </c>
      <c r="O177" s="415">
        <f>SUMIF('월별 비용_운영'!$F$1:$DV$1,1,'월별 비용_운영'!$F$23:$DV$23)</f>
        <v>185862.70666949014</v>
      </c>
      <c r="P177" s="858" t="s">
        <v>244</v>
      </c>
    </row>
    <row r="178" spans="2:16" ht="12" customHeight="1" x14ac:dyDescent="0.4">
      <c r="C178" s="32" t="s">
        <v>1119</v>
      </c>
      <c r="D178" s="1290">
        <f>'Rent Roll'!K13</f>
        <v>245.38</v>
      </c>
      <c r="E178" s="388">
        <v>150000</v>
      </c>
      <c r="F178" s="388">
        <v>25000</v>
      </c>
      <c r="G178" s="1326">
        <v>2</v>
      </c>
      <c r="I178" s="718"/>
      <c r="L178" s="21" t="s">
        <v>65</v>
      </c>
      <c r="M178" s="408">
        <f t="shared" si="2"/>
        <v>509.43397186774763</v>
      </c>
      <c r="N178" s="415">
        <f>O178/12</f>
        <v>3272.8267253769523</v>
      </c>
      <c r="O178" s="415">
        <f>SUMIF('월별 비용_운영'!$F$1:$DV$1,1,'월별 비용_운영'!$F$27:$DV$27)</f>
        <v>39273.920704523429</v>
      </c>
      <c r="P178" s="858" t="s">
        <v>244</v>
      </c>
    </row>
    <row r="179" spans="2:16" ht="12" customHeight="1" x14ac:dyDescent="0.4">
      <c r="C179" s="32" t="s">
        <v>1120</v>
      </c>
      <c r="D179" s="1290">
        <f>'Rent Roll'!K14</f>
        <v>390.2</v>
      </c>
      <c r="E179" s="388">
        <v>80000</v>
      </c>
      <c r="F179" s="388">
        <v>25000</v>
      </c>
      <c r="G179" s="1326">
        <v>2</v>
      </c>
      <c r="I179" s="718"/>
      <c r="L179" s="21" t="s">
        <v>191</v>
      </c>
      <c r="M179" s="408">
        <f t="shared" si="2"/>
        <v>0</v>
      </c>
      <c r="N179" s="415">
        <f>O179/12</f>
        <v>0</v>
      </c>
      <c r="O179" s="415">
        <f>SUMIF('월별 비용_운영'!$F$1:$DV$1,1,'월별 비용_운영'!$F$31:$DV$31)</f>
        <v>0</v>
      </c>
      <c r="P179" s="858" t="s">
        <v>244</v>
      </c>
    </row>
    <row r="180" spans="2:16" ht="12" customHeight="1" x14ac:dyDescent="0.4">
      <c r="I180" s="718"/>
      <c r="L180" s="21" t="s">
        <v>667</v>
      </c>
      <c r="M180" s="408">
        <f t="shared" si="2"/>
        <v>0</v>
      </c>
      <c r="N180" s="415">
        <v>0</v>
      </c>
      <c r="O180" s="415">
        <v>0</v>
      </c>
      <c r="P180" s="858" t="s">
        <v>1091</v>
      </c>
    </row>
    <row r="181" spans="2:16" ht="12" customHeight="1" x14ac:dyDescent="0.4">
      <c r="I181" s="718"/>
      <c r="K181" s="35" t="s">
        <v>47</v>
      </c>
      <c r="L181" s="5">
        <v>1.7999999999999999E-2</v>
      </c>
      <c r="M181" s="408">
        <f t="shared" si="2"/>
        <v>0</v>
      </c>
      <c r="N181" s="415">
        <f>O181/12</f>
        <v>0</v>
      </c>
      <c r="O181" s="415">
        <f>SUMIF('월별 비용_운영'!$F$1:$DV$1,1,'월별 비용_운영'!$F$79:$DV$79)</f>
        <v>0</v>
      </c>
      <c r="P181" s="858" t="s">
        <v>244</v>
      </c>
    </row>
    <row r="182" spans="2:16" ht="12" customHeight="1" x14ac:dyDescent="0.4">
      <c r="I182" s="718"/>
      <c r="K182" s="35" t="s">
        <v>937</v>
      </c>
      <c r="L182" s="5">
        <v>0</v>
      </c>
      <c r="M182" s="408">
        <f t="shared" si="2"/>
        <v>259.42608363471737</v>
      </c>
      <c r="N182" s="415">
        <f>O182/12</f>
        <v>1666.6666666666667</v>
      </c>
      <c r="O182" s="417">
        <v>20000</v>
      </c>
      <c r="P182" s="858"/>
    </row>
    <row r="183" spans="2:16" ht="12" customHeight="1" x14ac:dyDescent="0.4">
      <c r="I183" s="718"/>
    </row>
    <row r="184" spans="2:16" ht="12" customHeight="1" x14ac:dyDescent="0.4">
      <c r="I184" s="718"/>
      <c r="J184" s="981" t="s">
        <v>471</v>
      </c>
      <c r="K184" s="982"/>
      <c r="L184" s="982"/>
      <c r="M184" s="982"/>
      <c r="N184" s="982"/>
      <c r="O184" s="994"/>
      <c r="P184" s="994"/>
    </row>
    <row r="185" spans="2:16" ht="12" customHeight="1" x14ac:dyDescent="0.4">
      <c r="I185" s="718"/>
      <c r="J185" s="1211" t="s">
        <v>994</v>
      </c>
      <c r="K185" s="878" t="s">
        <v>983</v>
      </c>
      <c r="L185" s="878" t="s">
        <v>995</v>
      </c>
      <c r="M185" s="878" t="s">
        <v>996</v>
      </c>
      <c r="N185" s="878" t="s">
        <v>986</v>
      </c>
      <c r="O185" s="878" t="s">
        <v>987</v>
      </c>
      <c r="P185" s="878" t="s">
        <v>988</v>
      </c>
    </row>
    <row r="186" spans="2:16" ht="12" customHeight="1" x14ac:dyDescent="0.4">
      <c r="B186" s="981" t="s">
        <v>59</v>
      </c>
      <c r="C186" s="982"/>
      <c r="D186" s="982"/>
      <c r="E186" s="982"/>
      <c r="F186" s="982"/>
      <c r="G186" s="994"/>
      <c r="H186" s="994"/>
      <c r="I186" s="718"/>
      <c r="J186" s="1213">
        <f>$O$160</f>
        <v>17000000</v>
      </c>
      <c r="K186" s="35" t="s">
        <v>48</v>
      </c>
      <c r="L186" s="858" t="str">
        <f>IF($J$186=$O$160,"설정금액의",IF($J$186=$O$165,"총자산의"))</f>
        <v>설정금액의</v>
      </c>
      <c r="M186" s="838">
        <v>7.0000000000000001E-3</v>
      </c>
      <c r="N186" s="408">
        <f>O186/12</f>
        <v>9916.6666666666661</v>
      </c>
      <c r="O186" s="408">
        <f>$J$186*M186</f>
        <v>119000</v>
      </c>
      <c r="P186" s="693"/>
    </row>
    <row r="187" spans="2:16" ht="12" customHeight="1" x14ac:dyDescent="0.4">
      <c r="B187" s="1211" t="s">
        <v>959</v>
      </c>
      <c r="C187" s="878" t="s">
        <v>983</v>
      </c>
      <c r="D187" s="878" t="s">
        <v>984</v>
      </c>
      <c r="E187" s="878" t="s">
        <v>985</v>
      </c>
      <c r="F187" s="878" t="s">
        <v>986</v>
      </c>
      <c r="G187" s="878" t="s">
        <v>987</v>
      </c>
      <c r="H187" s="878" t="s">
        <v>988</v>
      </c>
      <c r="I187" s="718"/>
      <c r="K187" s="35" t="s">
        <v>49</v>
      </c>
      <c r="L187" s="858" t="str">
        <f>IF($J$186=$O$160,"설정금액의",IF($J$186=$O$165,"총자산의"))</f>
        <v>설정금액의</v>
      </c>
      <c r="M187" s="838">
        <v>6.9999999999999999E-4</v>
      </c>
      <c r="N187" s="408">
        <f>O187/12</f>
        <v>991.66666666666663</v>
      </c>
      <c r="O187" s="408">
        <f>$J$186*M187</f>
        <v>11900</v>
      </c>
      <c r="P187" s="419"/>
    </row>
    <row r="188" spans="2:16" ht="12" customHeight="1" x14ac:dyDescent="0.4">
      <c r="B188" s="1212">
        <f>$D$88</f>
        <v>6424.4375250000003</v>
      </c>
      <c r="C188" s="35" t="s">
        <v>60</v>
      </c>
      <c r="D188" s="5">
        <v>0</v>
      </c>
      <c r="E188" s="408">
        <f>F188/$B$188*$N$93</f>
        <v>0</v>
      </c>
      <c r="F188" s="408">
        <f>G188/12</f>
        <v>0</v>
      </c>
      <c r="G188" s="417">
        <v>0</v>
      </c>
      <c r="H188" s="419"/>
      <c r="I188" s="718"/>
      <c r="J188" s="422"/>
      <c r="K188" s="35" t="s">
        <v>50</v>
      </c>
      <c r="L188" s="858" t="str">
        <f>IF($J$186=$O$160,"설정금액의",IF($J$186=$O$165,"총자산의"))</f>
        <v>설정금액의</v>
      </c>
      <c r="M188" s="838">
        <v>2.9999999999999997E-4</v>
      </c>
      <c r="N188" s="408">
        <f>O188/12</f>
        <v>425</v>
      </c>
      <c r="O188" s="408">
        <f>$J$186*M188</f>
        <v>5100</v>
      </c>
      <c r="P188" s="419"/>
    </row>
    <row r="189" spans="2:16" ht="12" customHeight="1" x14ac:dyDescent="0.4">
      <c r="C189" s="35" t="s">
        <v>59</v>
      </c>
      <c r="D189" s="5">
        <v>0</v>
      </c>
      <c r="E189" s="408">
        <f>F189/$B$188*$N$93</f>
        <v>0</v>
      </c>
      <c r="F189" s="408">
        <f>G189/12</f>
        <v>0</v>
      </c>
      <c r="G189" s="417">
        <v>0</v>
      </c>
      <c r="H189" s="409"/>
      <c r="I189" s="718"/>
      <c r="K189" s="35" t="s">
        <v>51</v>
      </c>
      <c r="L189" s="858" t="str">
        <f>IF($J$186=$O$160,"설정금액의",IF($J$186=$O$165,"총자산의"))</f>
        <v>설정금액의</v>
      </c>
      <c r="M189" s="838">
        <v>5.0000000000000001E-4</v>
      </c>
      <c r="N189" s="408">
        <f>O189/12</f>
        <v>708.33333333333337</v>
      </c>
      <c r="O189" s="408">
        <f>$J$186*M189</f>
        <v>8500</v>
      </c>
      <c r="P189" s="419"/>
    </row>
    <row r="190" spans="2:16" ht="12" customHeight="1" x14ac:dyDescent="0.4">
      <c r="C190" s="35" t="s">
        <v>63</v>
      </c>
      <c r="D190" s="877" t="s">
        <v>980</v>
      </c>
      <c r="E190" s="5">
        <v>0.2</v>
      </c>
      <c r="I190" s="718"/>
      <c r="K190" s="35" t="s">
        <v>52</v>
      </c>
      <c r="L190" s="5"/>
      <c r="M190" s="954"/>
      <c r="N190" s="417">
        <v>200</v>
      </c>
      <c r="O190" s="415">
        <f>N190*12</f>
        <v>2400</v>
      </c>
    </row>
    <row r="191" spans="2:16" ht="12" customHeight="1" x14ac:dyDescent="0.4">
      <c r="I191" s="718"/>
      <c r="K191" s="35" t="s">
        <v>53</v>
      </c>
      <c r="M191" s="5"/>
      <c r="N191" s="417">
        <v>0</v>
      </c>
      <c r="O191" s="415">
        <f>N191*12</f>
        <v>0</v>
      </c>
      <c r="P191" s="419"/>
    </row>
    <row r="192" spans="2:16" ht="12" customHeight="1" x14ac:dyDescent="0.4">
      <c r="C192" s="878" t="s">
        <v>983</v>
      </c>
      <c r="D192" s="878" t="s">
        <v>981</v>
      </c>
      <c r="E192" s="878" t="s">
        <v>982</v>
      </c>
      <c r="I192" s="718"/>
      <c r="K192" s="35" t="s">
        <v>1094</v>
      </c>
      <c r="M192" s="1282">
        <f>F118/3</f>
        <v>0</v>
      </c>
      <c r="N192" s="408">
        <f>O192/12</f>
        <v>0</v>
      </c>
      <c r="O192" s="415">
        <f>M192*$O$151</f>
        <v>0</v>
      </c>
      <c r="P192" s="858"/>
    </row>
    <row r="193" spans="2:16" ht="12" customHeight="1" x14ac:dyDescent="0.4">
      <c r="C193" s="35" t="s">
        <v>61</v>
      </c>
      <c r="D193" s="5">
        <v>1.7500000000000002E-2</v>
      </c>
      <c r="E193" s="422">
        <f>(D193-0.25%)*92%</f>
        <v>1.3800000000000002E-2</v>
      </c>
      <c r="I193" s="718"/>
    </row>
    <row r="194" spans="2:16" ht="12" customHeight="1" x14ac:dyDescent="0.4"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718"/>
      <c r="O194" s="718"/>
      <c r="P194" s="718"/>
    </row>
  </sheetData>
  <mergeCells count="12">
    <mergeCell ref="C85:D85"/>
    <mergeCell ref="E85:F85"/>
    <mergeCell ref="C58:D58"/>
    <mergeCell ref="E58:F58"/>
    <mergeCell ref="M4:N4"/>
    <mergeCell ref="C31:D31"/>
    <mergeCell ref="E31:F31"/>
    <mergeCell ref="K31:L31"/>
    <mergeCell ref="M31:N31"/>
    <mergeCell ref="C4:D4"/>
    <mergeCell ref="E4:F4"/>
    <mergeCell ref="K4:L4"/>
  </mergeCells>
  <phoneticPr fontId="2" type="noConversion"/>
  <conditionalFormatting sqref="C107">
    <cfRule type="containsText" dxfId="30" priority="24" operator="containsText" text="부과대상">
      <formula>NOT(ISERROR(SEARCH("부과대상",C107)))</formula>
    </cfRule>
    <cfRule type="containsText" dxfId="29" priority="36" operator="containsText" text="부과대상">
      <formula>NOT(ISERROR(SEARCH("부과대상",C107)))</formula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">
    <cfRule type="containsText" dxfId="28" priority="21" operator="containsText" text="부과대상">
      <formula>NOT(ISERROR(SEARCH("부과대상",C115)))</formula>
    </cfRule>
    <cfRule type="containsText" dxfId="27" priority="22" operator="containsText" text="부과대상">
      <formula>NOT(ISERROR(SEARCH("부과대상",C115)))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1">
    <cfRule type="containsText" dxfId="26" priority="18" operator="containsText" text="부과대상">
      <formula>NOT(ISERROR(SEARCH("부과대상",C121)))</formula>
    </cfRule>
    <cfRule type="containsText" dxfId="25" priority="19" operator="containsText" text="부과대상">
      <formula>NOT(ISERROR(SEARCH("부과대상",C121)))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6">
    <cfRule type="containsText" dxfId="24" priority="15" operator="containsText" text="부과대상">
      <formula>NOT(ISERROR(SEARCH("부과대상",C126)))</formula>
    </cfRule>
    <cfRule type="containsText" dxfId="23" priority="16" operator="containsText" text="부과대상">
      <formula>NOT(ISERROR(SEARCH("부과대상",C126)))</formula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3">
    <cfRule type="containsText" dxfId="22" priority="9" operator="containsText" text="부과대상">
      <formula>NOT(ISERROR(SEARCH("부과대상",C133)))</formula>
    </cfRule>
    <cfRule type="containsText" dxfId="21" priority="10" operator="containsText" text="부과대상">
      <formula>NOT(ISERROR(SEARCH("부과대상",C133)))</formula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0">
    <cfRule type="containsText" dxfId="20" priority="12" operator="containsText" text="부과대상">
      <formula>NOT(ISERROR(SEARCH("부과대상",C140)))</formula>
    </cfRule>
    <cfRule type="containsText" dxfId="19" priority="13" operator="containsText" text="부과대상">
      <formula>NOT(ISERROR(SEARCH("부과대상",C140)))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0">
    <cfRule type="containsText" dxfId="18" priority="6" operator="containsText" text="부과대상">
      <formula>NOT(ISERROR(SEARCH("부과대상",C150)))</formula>
    </cfRule>
    <cfRule type="containsText" dxfId="17" priority="7" operator="containsText" text="부과대상">
      <formula>NOT(ISERROR(SEARCH("부과대상",C150)))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70:P181">
    <cfRule type="containsText" dxfId="16" priority="5" operator="containsText" text="임대인부담">
      <formula>NOT(ISERROR(SEARCH("임대인부담",P170)))</formula>
    </cfRule>
  </conditionalFormatting>
  <dataValidations count="2">
    <dataValidation type="list" allowBlank="1" showInputMessage="1" showErrorMessage="1" sqref="P170:P181" xr:uid="{00000000-0002-0000-0200-000000000000}">
      <formula1>"임차인부담,임대인부담,해당사항없음"</formula1>
    </dataValidation>
    <dataValidation type="list" allowBlank="1" showInputMessage="1" showErrorMessage="1" sqref="C126 C115 C107 C133 C121 C140 C150" xr:uid="{00000000-0002-0000-0200-000001000000}">
      <formula1>"부과대상,해당사항없음"</formula1>
    </dataValidation>
  </dataValidations>
  <pageMargins left="0.70866141732283472" right="0.70866141732283472" top="0.74803149606299213" bottom="0.74803149606299213" header="0.31496062992125984" footer="0.31496062992125984"/>
  <pageSetup paperSize="8" scale="74" orientation="portrait" r:id="rId1"/>
  <rowBreaks count="1" manualBreakCount="1">
    <brk id="82" max="16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AT70"/>
  <sheetViews>
    <sheetView view="pageBreakPreview" zoomScale="144" zoomScaleNormal="100" zoomScaleSheetLayoutView="85" workbookViewId="0">
      <pane xSplit="4" ySplit="3" topLeftCell="F4" activePane="bottomRight" state="frozen"/>
      <selection pane="topRight" activeCell="E1" sqref="E1"/>
      <selection pane="bottomLeft" activeCell="A7" sqref="A7"/>
      <selection pane="bottomRight" activeCell="B87" sqref="B87"/>
    </sheetView>
  </sheetViews>
  <sheetFormatPr defaultColWidth="9" defaultRowHeight="12" customHeight="1" outlineLevelRow="1" outlineLevelCol="1" x14ac:dyDescent="0.4"/>
  <cols>
    <col min="1" max="1" width="1.69921875" style="718" customWidth="1"/>
    <col min="2" max="2" width="23.09765625" style="21" customWidth="1"/>
    <col min="3" max="4" width="9.69921875" style="21" customWidth="1"/>
    <col min="5" max="5" width="6.59765625" style="32" customWidth="1"/>
    <col min="6" max="11" width="8.59765625" style="21" customWidth="1"/>
    <col min="12" max="12" width="12.09765625" style="21" customWidth="1"/>
    <col min="13" max="13" width="8.8984375" style="21" customWidth="1"/>
    <col min="14" max="14" width="5.09765625" style="21" customWidth="1"/>
    <col min="15" max="15" width="4.3984375" style="21" customWidth="1"/>
    <col min="16" max="16" width="6.19921875" style="21" customWidth="1"/>
    <col min="17" max="17" width="12.09765625" style="21" customWidth="1"/>
    <col min="18" max="18" width="11.19921875" style="21" customWidth="1"/>
    <col min="19" max="19" width="8.09765625" style="21" customWidth="1"/>
    <col min="20" max="20" width="5.09765625" style="21" customWidth="1"/>
    <col min="21" max="21" width="4.3984375" style="21" customWidth="1"/>
    <col min="22" max="22" width="6.19921875" style="21" customWidth="1"/>
    <col min="23" max="23" width="5.09765625" style="21" customWidth="1"/>
    <col min="24" max="24" width="11.19921875" style="21" customWidth="1"/>
    <col min="25" max="25" width="7.8984375" style="21" customWidth="1"/>
    <col min="26" max="26" width="5.09765625" style="21" customWidth="1"/>
    <col min="27" max="27" width="4.3984375" style="21" customWidth="1"/>
    <col min="28" max="28" width="6.19921875" style="21" customWidth="1"/>
    <col min="29" max="29" width="7.69921875" style="21" customWidth="1"/>
    <col min="30" max="30" width="7" style="21" customWidth="1"/>
    <col min="31" max="31" width="10.59765625" style="21" hidden="1" customWidth="1" outlineLevel="1"/>
    <col min="32" max="32" width="9.69921875" style="21" hidden="1" customWidth="1" outlineLevel="1"/>
    <col min="33" max="33" width="6.8984375" style="21" hidden="1" customWidth="1" outlineLevel="1"/>
    <col min="34" max="34" width="9" style="21" hidden="1" customWidth="1" outlineLevel="1"/>
    <col min="35" max="35" width="6.8984375" style="21" customWidth="1" collapsed="1"/>
    <col min="36" max="38" width="4.3984375" style="21" hidden="1" customWidth="1" outlineLevel="1"/>
    <col min="39" max="39" width="6.8984375" style="21" customWidth="1" collapsed="1"/>
    <col min="40" max="45" width="4.3984375" style="21" hidden="1" customWidth="1" outlineLevel="1"/>
    <col min="46" max="46" width="1.69921875" style="718" customWidth="1" collapsed="1"/>
    <col min="47" max="16384" width="9" style="21"/>
  </cols>
  <sheetData>
    <row r="1" spans="1:45" ht="14.25" customHeight="1" x14ac:dyDescent="0.4">
      <c r="A1" s="1049" t="s">
        <v>1007</v>
      </c>
      <c r="B1" s="2"/>
      <c r="C1" s="433"/>
      <c r="D1" s="401"/>
      <c r="E1" s="434"/>
      <c r="F1" s="20"/>
      <c r="G1" s="20"/>
      <c r="H1" s="20"/>
      <c r="I1" s="434"/>
      <c r="J1" s="434"/>
      <c r="K1" s="434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1"/>
      <c r="AP1" s="401"/>
      <c r="AQ1" s="401"/>
      <c r="AR1" s="401"/>
      <c r="AS1" s="401"/>
    </row>
    <row r="2" spans="1:45" ht="12" customHeight="1" x14ac:dyDescent="0.4">
      <c r="B2" s="1395" t="s">
        <v>70</v>
      </c>
      <c r="C2" s="1393" t="s">
        <v>697</v>
      </c>
      <c r="D2" s="1394"/>
      <c r="E2" s="1399" t="s">
        <v>73</v>
      </c>
      <c r="F2" s="1390" t="s">
        <v>698</v>
      </c>
      <c r="G2" s="1391"/>
      <c r="H2" s="1392"/>
      <c r="I2" s="1390" t="s">
        <v>77</v>
      </c>
      <c r="J2" s="1391"/>
      <c r="K2" s="1392"/>
      <c r="L2" s="1390" t="s">
        <v>76</v>
      </c>
      <c r="M2" s="1391"/>
      <c r="N2" s="1391"/>
      <c r="O2" s="1391"/>
      <c r="P2" s="1392"/>
      <c r="Q2" s="1390" t="s">
        <v>699</v>
      </c>
      <c r="R2" s="1391"/>
      <c r="S2" s="1391"/>
      <c r="T2" s="1391"/>
      <c r="U2" s="1391"/>
      <c r="V2" s="1391"/>
      <c r="W2" s="1392"/>
      <c r="X2" s="1390" t="s">
        <v>700</v>
      </c>
      <c r="Y2" s="1391"/>
      <c r="Z2" s="1391"/>
      <c r="AA2" s="1391"/>
      <c r="AB2" s="997"/>
      <c r="AC2" s="1398" t="s">
        <v>701</v>
      </c>
      <c r="AD2" s="1391" t="s">
        <v>83</v>
      </c>
      <c r="AE2" s="1391"/>
      <c r="AF2" s="1391"/>
      <c r="AG2" s="1391"/>
      <c r="AH2" s="1392"/>
      <c r="AI2" s="1390" t="s">
        <v>71</v>
      </c>
      <c r="AJ2" s="1391"/>
      <c r="AK2" s="1391"/>
      <c r="AL2" s="1392"/>
      <c r="AM2" s="1390" t="s">
        <v>702</v>
      </c>
      <c r="AN2" s="1391"/>
      <c r="AO2" s="1391"/>
      <c r="AP2" s="1391"/>
      <c r="AQ2" s="1391"/>
      <c r="AR2" s="1391"/>
      <c r="AS2" s="1391"/>
    </row>
    <row r="3" spans="1:45" ht="12" customHeight="1" thickBot="1" x14ac:dyDescent="0.45">
      <c r="B3" s="1395"/>
      <c r="C3" s="998" t="s">
        <v>78</v>
      </c>
      <c r="D3" s="999" t="s">
        <v>79</v>
      </c>
      <c r="E3" s="1399"/>
      <c r="F3" s="998" t="s">
        <v>703</v>
      </c>
      <c r="G3" s="1000" t="s">
        <v>704</v>
      </c>
      <c r="H3" s="999" t="s">
        <v>74</v>
      </c>
      <c r="I3" s="998" t="s">
        <v>703</v>
      </c>
      <c r="J3" s="1000" t="s">
        <v>704</v>
      </c>
      <c r="K3" s="999" t="s">
        <v>74</v>
      </c>
      <c r="L3" s="998" t="s">
        <v>75</v>
      </c>
      <c r="M3" s="1000" t="s">
        <v>705</v>
      </c>
      <c r="N3" s="1400" t="s">
        <v>54</v>
      </c>
      <c r="O3" s="1401"/>
      <c r="P3" s="1403"/>
      <c r="Q3" s="998" t="s">
        <v>706</v>
      </c>
      <c r="R3" s="1000" t="s">
        <v>707</v>
      </c>
      <c r="S3" s="1001" t="s">
        <v>705</v>
      </c>
      <c r="T3" s="1400" t="s">
        <v>54</v>
      </c>
      <c r="U3" s="1401"/>
      <c r="V3" s="1402"/>
      <c r="W3" s="999" t="s">
        <v>57</v>
      </c>
      <c r="X3" s="998" t="s">
        <v>708</v>
      </c>
      <c r="Y3" s="1001" t="s">
        <v>705</v>
      </c>
      <c r="Z3" s="1400" t="s">
        <v>54</v>
      </c>
      <c r="AA3" s="1401"/>
      <c r="AB3" s="1403"/>
      <c r="AC3" s="1398"/>
      <c r="AD3" s="998" t="s">
        <v>58</v>
      </c>
      <c r="AE3" s="1000" t="s">
        <v>75</v>
      </c>
      <c r="AF3" s="1000" t="s">
        <v>875</v>
      </c>
      <c r="AG3" s="1000" t="s">
        <v>1089</v>
      </c>
      <c r="AH3" s="999" t="s">
        <v>709</v>
      </c>
      <c r="AI3" s="998" t="s">
        <v>710</v>
      </c>
      <c r="AJ3" s="1396" t="s">
        <v>711</v>
      </c>
      <c r="AK3" s="1396"/>
      <c r="AL3" s="1397"/>
      <c r="AM3" s="1002" t="s">
        <v>710</v>
      </c>
      <c r="AN3" s="1388" t="s">
        <v>72</v>
      </c>
      <c r="AO3" s="1389"/>
      <c r="AP3" s="1389"/>
      <c r="AQ3" s="1389"/>
      <c r="AR3" s="1389"/>
      <c r="AS3" s="1389"/>
    </row>
    <row r="4" spans="1:45" ht="12" customHeight="1" thickTop="1" thickBot="1" x14ac:dyDescent="0.45">
      <c r="B4" s="435"/>
      <c r="C4" s="1291">
        <v>45169</v>
      </c>
      <c r="D4" s="1292">
        <v>47361</v>
      </c>
      <c r="E4" s="705"/>
      <c r="F4" s="436">
        <f t="shared" ref="F4:K4" si="0">SUM(F5:F23)</f>
        <v>12493.22</v>
      </c>
      <c r="G4" s="437">
        <f t="shared" si="0"/>
        <v>8744.5799999999981</v>
      </c>
      <c r="H4" s="438">
        <f t="shared" si="0"/>
        <v>21237.8</v>
      </c>
      <c r="I4" s="436">
        <f t="shared" si="0"/>
        <v>3779.19</v>
      </c>
      <c r="J4" s="437">
        <f t="shared" si="0"/>
        <v>2645.25</v>
      </c>
      <c r="K4" s="438">
        <f t="shared" si="0"/>
        <v>6424.4400000000014</v>
      </c>
      <c r="L4" s="439">
        <f>SUM(L5)</f>
        <v>0</v>
      </c>
      <c r="M4" s="440"/>
      <c r="N4" s="440"/>
      <c r="O4" s="440"/>
      <c r="P4" s="441"/>
      <c r="Q4" s="439">
        <f>SUM(Q5:Q18)</f>
        <v>5498482200</v>
      </c>
      <c r="R4" s="440">
        <f>SUM(R5:R18)</f>
        <v>458206850</v>
      </c>
      <c r="S4" s="440"/>
      <c r="T4" s="440"/>
      <c r="U4" s="440"/>
      <c r="V4" s="440"/>
      <c r="W4" s="441"/>
      <c r="X4" s="439">
        <f>SUM(X5:X18)</f>
        <v>187568450</v>
      </c>
      <c r="Y4" s="440"/>
      <c r="Z4" s="440"/>
      <c r="AA4" s="441"/>
      <c r="AB4" s="440"/>
      <c r="AC4" s="442"/>
      <c r="AD4" s="439"/>
      <c r="AE4" s="440"/>
      <c r="AF4" s="440"/>
      <c r="AG4" s="440"/>
      <c r="AH4" s="441"/>
      <c r="AI4" s="439"/>
      <c r="AJ4" s="440"/>
      <c r="AK4" s="440"/>
      <c r="AL4" s="441"/>
      <c r="AM4" s="439"/>
      <c r="AN4" s="440"/>
      <c r="AO4" s="440"/>
      <c r="AP4" s="440"/>
      <c r="AQ4" s="443"/>
      <c r="AR4" s="443"/>
      <c r="AS4" s="443"/>
    </row>
    <row r="5" spans="1:45" ht="12" customHeight="1" thickTop="1" x14ac:dyDescent="0.4">
      <c r="B5" s="444" t="s">
        <v>1106</v>
      </c>
      <c r="C5" s="479">
        <v>45169</v>
      </c>
      <c r="D5" s="477">
        <v>48822</v>
      </c>
      <c r="E5" s="706">
        <f>F5/H5</f>
        <v>0.59886224762707962</v>
      </c>
      <c r="F5" s="483">
        <v>6135.2</v>
      </c>
      <c r="G5" s="445">
        <f>H5-F5</f>
        <v>4109.5600000000004</v>
      </c>
      <c r="H5" s="669">
        <v>10244.76</v>
      </c>
      <c r="I5" s="446">
        <f t="shared" ref="I5:I45" si="1">ROUND(F5*$D$49,2)</f>
        <v>1855.9</v>
      </c>
      <c r="J5" s="445">
        <f t="shared" ref="J5:J45" si="2">ROUND(G5*$D$49,2)</f>
        <v>1243.1400000000001</v>
      </c>
      <c r="K5" s="447">
        <f t="shared" ref="K5:K45" si="3">ROUND(H5*$D$49,2)</f>
        <v>3099.04</v>
      </c>
      <c r="L5" s="448">
        <v>0</v>
      </c>
      <c r="M5" s="449">
        <f t="shared" ref="M5:M6" si="4">IFERROR(L5/K5,0)</f>
        <v>0</v>
      </c>
      <c r="N5" s="450">
        <v>0</v>
      </c>
      <c r="O5" s="451">
        <v>0</v>
      </c>
      <c r="P5" s="1214">
        <v>1</v>
      </c>
      <c r="Q5" s="466">
        <f t="shared" ref="Q5:Q6" si="5">R5*12</f>
        <v>2417251200</v>
      </c>
      <c r="R5" s="449">
        <f>S5*K5</f>
        <v>201437600</v>
      </c>
      <c r="S5" s="452">
        <v>65000</v>
      </c>
      <c r="T5" s="450">
        <v>0.02</v>
      </c>
      <c r="U5" s="451">
        <v>1</v>
      </c>
      <c r="V5" s="1217">
        <v>1</v>
      </c>
      <c r="W5" s="453" t="s">
        <v>238</v>
      </c>
      <c r="X5" s="466">
        <f>Y5*K5</f>
        <v>92971200</v>
      </c>
      <c r="Y5" s="452">
        <v>30000</v>
      </c>
      <c r="Z5" s="454">
        <v>0.02</v>
      </c>
      <c r="AA5" s="455">
        <v>1</v>
      </c>
      <c r="AB5" s="1217">
        <v>1</v>
      </c>
      <c r="AC5" s="456">
        <f t="shared" ref="AC5:AC45" si="6">(M5*$C$50/12+S5+Y5)/E5</f>
        <v>158634.14395618724</v>
      </c>
      <c r="AD5" s="457">
        <v>0</v>
      </c>
      <c r="AE5" s="458">
        <f t="shared" ref="AE5:AE41" si="7">AD5*R5</f>
        <v>0</v>
      </c>
      <c r="AF5" s="479">
        <v>0</v>
      </c>
      <c r="AG5" s="708">
        <f>MIN(DATEDIF(AF5,'Control Panel_운영'!$K$90,"m"),3)</f>
        <v>3</v>
      </c>
      <c r="AH5" s="459">
        <f>IFERROR(AE5/AG5,0)</f>
        <v>0</v>
      </c>
      <c r="AI5" s="460">
        <f>COUNTIF(AJ5:AL5,"&gt;0")</f>
        <v>0</v>
      </c>
      <c r="AJ5" s="461">
        <v>0</v>
      </c>
      <c r="AK5" s="461">
        <v>0</v>
      </c>
      <c r="AL5" s="462">
        <v>0</v>
      </c>
      <c r="AM5" s="460">
        <f>COUNTIF(AN5:AS5,"&gt;0")</f>
        <v>3</v>
      </c>
      <c r="AN5" s="461">
        <v>4</v>
      </c>
      <c r="AO5" s="461">
        <v>8</v>
      </c>
      <c r="AP5" s="461">
        <v>12</v>
      </c>
      <c r="AQ5" s="463">
        <v>0</v>
      </c>
      <c r="AR5" s="463">
        <v>0</v>
      </c>
      <c r="AS5" s="463">
        <v>0</v>
      </c>
    </row>
    <row r="6" spans="1:45" ht="12" customHeight="1" x14ac:dyDescent="0.4">
      <c r="B6" s="444" t="s">
        <v>1116</v>
      </c>
      <c r="C6" s="479">
        <v>45169</v>
      </c>
      <c r="D6" s="477">
        <v>47361</v>
      </c>
      <c r="E6" s="706">
        <f>F6/H6</f>
        <v>0.59886189844035065</v>
      </c>
      <c r="F6" s="483">
        <v>771.4</v>
      </c>
      <c r="G6" s="445">
        <f>H6-F6</f>
        <v>516.70999999999992</v>
      </c>
      <c r="H6" s="669">
        <v>1288.1099999999999</v>
      </c>
      <c r="I6" s="446">
        <f t="shared" si="1"/>
        <v>233.35</v>
      </c>
      <c r="J6" s="445">
        <f t="shared" si="2"/>
        <v>156.30000000000001</v>
      </c>
      <c r="K6" s="447">
        <f t="shared" si="3"/>
        <v>389.65</v>
      </c>
      <c r="L6" s="448">
        <v>0</v>
      </c>
      <c r="M6" s="449">
        <f t="shared" si="4"/>
        <v>0</v>
      </c>
      <c r="N6" s="450">
        <v>0</v>
      </c>
      <c r="O6" s="451">
        <v>0</v>
      </c>
      <c r="P6" s="1214">
        <v>1</v>
      </c>
      <c r="Q6" s="466">
        <f t="shared" si="5"/>
        <v>303927000</v>
      </c>
      <c r="R6" s="449">
        <f>S6*K6</f>
        <v>25327250</v>
      </c>
      <c r="S6" s="452">
        <v>65000</v>
      </c>
      <c r="T6" s="450">
        <v>0.02</v>
      </c>
      <c r="U6" s="451">
        <v>1</v>
      </c>
      <c r="V6" s="1217">
        <v>1</v>
      </c>
      <c r="W6" s="453" t="s">
        <v>238</v>
      </c>
      <c r="X6" s="466">
        <f t="shared" ref="X6" si="8">Y6*K6</f>
        <v>11689500</v>
      </c>
      <c r="Y6" s="452">
        <v>30000</v>
      </c>
      <c r="Z6" s="454">
        <v>0.02</v>
      </c>
      <c r="AA6" s="455">
        <v>1</v>
      </c>
      <c r="AB6" s="1217">
        <v>1</v>
      </c>
      <c r="AC6" s="456">
        <f t="shared" si="6"/>
        <v>158634.23645320194</v>
      </c>
      <c r="AD6" s="457">
        <v>1</v>
      </c>
      <c r="AE6" s="458">
        <f t="shared" si="7"/>
        <v>25327250</v>
      </c>
      <c r="AF6" s="479">
        <f>EOMONTH(C6,1)</f>
        <v>45199</v>
      </c>
      <c r="AG6" s="708">
        <f>MIN(DATEDIF(AF6,'Control Panel_운영'!$K$90,"m"),3)</f>
        <v>3</v>
      </c>
      <c r="AH6" s="459">
        <f>IFERROR(AE6/AG6,0)</f>
        <v>8442416.666666666</v>
      </c>
      <c r="AI6" s="460">
        <f>COUNTIF(AJ6:AL6,"&gt;0")</f>
        <v>0</v>
      </c>
      <c r="AJ6" s="461">
        <v>0</v>
      </c>
      <c r="AK6" s="461">
        <v>0</v>
      </c>
      <c r="AL6" s="462">
        <v>0</v>
      </c>
      <c r="AM6" s="460">
        <f>COUNTIF(AN6:AS6,"&gt;0")</f>
        <v>2</v>
      </c>
      <c r="AN6" s="461">
        <v>2</v>
      </c>
      <c r="AO6" s="461">
        <v>8</v>
      </c>
      <c r="AP6" s="461">
        <v>0</v>
      </c>
      <c r="AQ6" s="463">
        <v>0</v>
      </c>
      <c r="AR6" s="463">
        <v>0</v>
      </c>
      <c r="AS6" s="463">
        <v>0</v>
      </c>
    </row>
    <row r="7" spans="1:45" ht="12" customHeight="1" x14ac:dyDescent="0.4">
      <c r="B7" s="444" t="s">
        <v>1117</v>
      </c>
      <c r="C7" s="479">
        <v>45169</v>
      </c>
      <c r="D7" s="477">
        <v>47361</v>
      </c>
      <c r="E7" s="706">
        <f>F7/H7</f>
        <v>0.59886332021779742</v>
      </c>
      <c r="F7" s="483">
        <v>753.4</v>
      </c>
      <c r="G7" s="445">
        <f>H7-F7</f>
        <v>504.65</v>
      </c>
      <c r="H7" s="669">
        <v>1258.05</v>
      </c>
      <c r="I7" s="446">
        <f t="shared" si="1"/>
        <v>227.9</v>
      </c>
      <c r="J7" s="445">
        <f t="shared" si="2"/>
        <v>152.66</v>
      </c>
      <c r="K7" s="447">
        <f t="shared" si="3"/>
        <v>380.56</v>
      </c>
      <c r="L7" s="448">
        <v>0</v>
      </c>
      <c r="M7" s="449">
        <f t="shared" ref="M7:M9" si="9">IFERROR(L7/K7,0)</f>
        <v>0</v>
      </c>
      <c r="N7" s="450">
        <v>0</v>
      </c>
      <c r="O7" s="451">
        <v>0</v>
      </c>
      <c r="P7" s="1214">
        <v>1</v>
      </c>
      <c r="Q7" s="466">
        <f t="shared" ref="Q7" si="10">R7*12</f>
        <v>296836800</v>
      </c>
      <c r="R7" s="449">
        <f>S7*K7</f>
        <v>24736400</v>
      </c>
      <c r="S7" s="452">
        <v>65000</v>
      </c>
      <c r="T7" s="450">
        <v>0.02</v>
      </c>
      <c r="U7" s="451">
        <v>1</v>
      </c>
      <c r="V7" s="1217">
        <v>1</v>
      </c>
      <c r="W7" s="453" t="s">
        <v>238</v>
      </c>
      <c r="X7" s="466">
        <f t="shared" ref="X7" si="11">Y7*K7</f>
        <v>11416800</v>
      </c>
      <c r="Y7" s="452">
        <v>30000</v>
      </c>
      <c r="Z7" s="454">
        <v>0.02</v>
      </c>
      <c r="AA7" s="455">
        <v>1</v>
      </c>
      <c r="AB7" s="1217">
        <v>1</v>
      </c>
      <c r="AC7" s="456">
        <f t="shared" si="6"/>
        <v>158633.85983541279</v>
      </c>
      <c r="AD7" s="457">
        <v>1</v>
      </c>
      <c r="AE7" s="458">
        <f t="shared" si="7"/>
        <v>24736400</v>
      </c>
      <c r="AF7" s="479">
        <f t="shared" ref="AF7:AF14" si="12">EOMONTH(C7,1)</f>
        <v>45199</v>
      </c>
      <c r="AG7" s="708">
        <f>MIN(DATEDIF(AF7,'Control Panel_운영'!$K$90,"m"),3)</f>
        <v>3</v>
      </c>
      <c r="AH7" s="459">
        <f>IFERROR(AE7/AG7,0)</f>
        <v>8245466.666666667</v>
      </c>
      <c r="AI7" s="460">
        <f>COUNTIF(AJ7:AL7,"&gt;0")</f>
        <v>0</v>
      </c>
      <c r="AJ7" s="461">
        <v>0</v>
      </c>
      <c r="AK7" s="461">
        <v>0</v>
      </c>
      <c r="AL7" s="462">
        <v>0</v>
      </c>
      <c r="AM7" s="460">
        <f>COUNTIF(AN7:AS7,"&gt;0")</f>
        <v>2</v>
      </c>
      <c r="AN7" s="461">
        <v>2</v>
      </c>
      <c r="AO7" s="461">
        <v>8</v>
      </c>
      <c r="AP7" s="461">
        <v>0</v>
      </c>
      <c r="AQ7" s="463">
        <v>0</v>
      </c>
      <c r="AR7" s="463">
        <v>0</v>
      </c>
      <c r="AS7" s="463">
        <v>0</v>
      </c>
    </row>
    <row r="8" spans="1:45" ht="12" customHeight="1" x14ac:dyDescent="0.4">
      <c r="B8" s="444" t="s">
        <v>1113</v>
      </c>
      <c r="C8" s="479">
        <v>45535</v>
      </c>
      <c r="D8" s="477">
        <v>47726</v>
      </c>
      <c r="E8" s="706">
        <f>F8/H8</f>
        <v>0.59886332021779742</v>
      </c>
      <c r="F8" s="483">
        <v>753.4</v>
      </c>
      <c r="G8" s="445">
        <f>H8-F8</f>
        <v>504.65</v>
      </c>
      <c r="H8" s="669">
        <v>1258.05</v>
      </c>
      <c r="I8" s="446">
        <f t="shared" si="1"/>
        <v>227.9</v>
      </c>
      <c r="J8" s="445">
        <f t="shared" si="2"/>
        <v>152.66</v>
      </c>
      <c r="K8" s="447">
        <f t="shared" si="3"/>
        <v>380.56</v>
      </c>
      <c r="L8" s="448">
        <v>0</v>
      </c>
      <c r="M8" s="449">
        <f t="shared" si="9"/>
        <v>0</v>
      </c>
      <c r="N8" s="450">
        <v>0</v>
      </c>
      <c r="O8" s="451">
        <v>0</v>
      </c>
      <c r="P8" s="1214">
        <v>1</v>
      </c>
      <c r="Q8" s="466">
        <f t="shared" ref="Q8" si="13">R8*12</f>
        <v>296836800</v>
      </c>
      <c r="R8" s="449">
        <f>S8*K8</f>
        <v>24736400</v>
      </c>
      <c r="S8" s="452">
        <v>65000</v>
      </c>
      <c r="T8" s="450">
        <v>0.02</v>
      </c>
      <c r="U8" s="451">
        <v>1</v>
      </c>
      <c r="V8" s="1217">
        <v>1</v>
      </c>
      <c r="W8" s="453" t="s">
        <v>238</v>
      </c>
      <c r="X8" s="466">
        <f t="shared" ref="X8" si="14">Y8*K8</f>
        <v>11416800</v>
      </c>
      <c r="Y8" s="452">
        <v>30000</v>
      </c>
      <c r="Z8" s="454">
        <v>0.02</v>
      </c>
      <c r="AA8" s="455">
        <v>1</v>
      </c>
      <c r="AB8" s="1217">
        <v>1</v>
      </c>
      <c r="AC8" s="456">
        <f t="shared" si="6"/>
        <v>158633.85983541279</v>
      </c>
      <c r="AD8" s="457">
        <v>1</v>
      </c>
      <c r="AE8" s="458">
        <f t="shared" si="7"/>
        <v>24736400</v>
      </c>
      <c r="AF8" s="479">
        <f t="shared" si="12"/>
        <v>45565</v>
      </c>
      <c r="AG8" s="708">
        <f>MIN(DATEDIF(AF8,'Control Panel_운영'!$K$90,"m"),3)</f>
        <v>3</v>
      </c>
      <c r="AH8" s="459">
        <f>IFERROR(AE8/AG8,0)</f>
        <v>8245466.666666667</v>
      </c>
      <c r="AI8" s="460">
        <f>COUNTIF(AJ8:AL8,"&gt;0")</f>
        <v>0</v>
      </c>
      <c r="AJ8" s="461">
        <v>0</v>
      </c>
      <c r="AK8" s="461">
        <v>0</v>
      </c>
      <c r="AL8" s="462">
        <v>0</v>
      </c>
      <c r="AM8" s="460">
        <f>COUNTIF(AN8:AS8,"&gt;0")</f>
        <v>2</v>
      </c>
      <c r="AN8" s="461">
        <v>2</v>
      </c>
      <c r="AO8" s="461">
        <v>8</v>
      </c>
      <c r="AP8" s="461">
        <v>0</v>
      </c>
      <c r="AQ8" s="463">
        <v>0</v>
      </c>
      <c r="AR8" s="463">
        <v>0</v>
      </c>
      <c r="AS8" s="463">
        <v>0</v>
      </c>
    </row>
    <row r="9" spans="1:45" ht="12" customHeight="1" x14ac:dyDescent="0.4">
      <c r="B9" s="444" t="s">
        <v>1112</v>
      </c>
      <c r="C9" s="479">
        <v>45535</v>
      </c>
      <c r="D9" s="477">
        <v>47726</v>
      </c>
      <c r="E9" s="706">
        <f>F9/H9</f>
        <v>0.59886332021779742</v>
      </c>
      <c r="F9" s="483">
        <v>753.4</v>
      </c>
      <c r="G9" s="445">
        <f>H9-F9</f>
        <v>504.65</v>
      </c>
      <c r="H9" s="669">
        <v>1258.05</v>
      </c>
      <c r="I9" s="446">
        <f t="shared" si="1"/>
        <v>227.9</v>
      </c>
      <c r="J9" s="445">
        <f t="shared" si="2"/>
        <v>152.66</v>
      </c>
      <c r="K9" s="447">
        <f t="shared" si="3"/>
        <v>380.56</v>
      </c>
      <c r="L9" s="448">
        <v>0</v>
      </c>
      <c r="M9" s="449">
        <f t="shared" si="9"/>
        <v>0</v>
      </c>
      <c r="N9" s="450">
        <v>0</v>
      </c>
      <c r="O9" s="451">
        <v>0</v>
      </c>
      <c r="P9" s="1214">
        <v>1</v>
      </c>
      <c r="Q9" s="466">
        <f t="shared" ref="Q9:Q11" si="15">R9*12</f>
        <v>296836800</v>
      </c>
      <c r="R9" s="449">
        <f t="shared" ref="R9:R11" si="16">S9*K9</f>
        <v>24736400</v>
      </c>
      <c r="S9" s="452">
        <v>65000</v>
      </c>
      <c r="T9" s="467">
        <v>0.02</v>
      </c>
      <c r="U9" s="468">
        <v>1</v>
      </c>
      <c r="V9" s="1217">
        <v>1</v>
      </c>
      <c r="W9" s="453" t="s">
        <v>238</v>
      </c>
      <c r="X9" s="466">
        <f t="shared" ref="X9:X11" si="17">Y9*K9</f>
        <v>11416800</v>
      </c>
      <c r="Y9" s="452">
        <v>30000</v>
      </c>
      <c r="Z9" s="454">
        <v>0.02</v>
      </c>
      <c r="AA9" s="455">
        <v>1</v>
      </c>
      <c r="AB9" s="1217">
        <v>1</v>
      </c>
      <c r="AC9" s="456">
        <f t="shared" si="6"/>
        <v>158633.85983541279</v>
      </c>
      <c r="AD9" s="457">
        <v>1</v>
      </c>
      <c r="AE9" s="458">
        <f t="shared" si="7"/>
        <v>24736400</v>
      </c>
      <c r="AF9" s="479">
        <f t="shared" si="12"/>
        <v>45565</v>
      </c>
      <c r="AG9" s="708">
        <f>MIN(DATEDIF(AF9,'Control Panel_운영'!$K$90,"m"),3)</f>
        <v>3</v>
      </c>
      <c r="AH9" s="459">
        <f>IFERROR(AE9/AG9,0)</f>
        <v>8245466.666666667</v>
      </c>
      <c r="AI9" s="460">
        <f>COUNTIF(AJ9:AL9,"&gt;0")</f>
        <v>0</v>
      </c>
      <c r="AJ9" s="461">
        <v>0</v>
      </c>
      <c r="AK9" s="461">
        <v>0</v>
      </c>
      <c r="AL9" s="462">
        <v>0</v>
      </c>
      <c r="AM9" s="460">
        <f>COUNTIF(AN9:AS9,"&gt;0")</f>
        <v>2</v>
      </c>
      <c r="AN9" s="461">
        <v>2</v>
      </c>
      <c r="AO9" s="461">
        <v>8</v>
      </c>
      <c r="AP9" s="461">
        <v>0</v>
      </c>
      <c r="AQ9" s="463">
        <v>0</v>
      </c>
      <c r="AR9" s="463">
        <v>0</v>
      </c>
      <c r="AS9" s="463">
        <v>0</v>
      </c>
    </row>
    <row r="10" spans="1:45" ht="12" customHeight="1" x14ac:dyDescent="0.4">
      <c r="B10" s="444" t="s">
        <v>1111</v>
      </c>
      <c r="C10" s="479">
        <v>45900</v>
      </c>
      <c r="D10" s="477">
        <v>48091</v>
      </c>
      <c r="E10" s="707">
        <f t="shared" ref="E10:E14" si="18">F10/H10</f>
        <v>0.59886332021779742</v>
      </c>
      <c r="F10" s="483">
        <v>753.4</v>
      </c>
      <c r="G10" s="465">
        <f t="shared" ref="G10:G14" si="19">H10-F10</f>
        <v>504.65</v>
      </c>
      <c r="H10" s="669">
        <v>1258.05</v>
      </c>
      <c r="I10" s="446">
        <f t="shared" si="1"/>
        <v>227.9</v>
      </c>
      <c r="J10" s="445">
        <f t="shared" si="2"/>
        <v>152.66</v>
      </c>
      <c r="K10" s="447">
        <f t="shared" si="3"/>
        <v>380.56</v>
      </c>
      <c r="L10" s="448">
        <v>0</v>
      </c>
      <c r="M10" s="449">
        <f>IFERROR(L10/K10,0)</f>
        <v>0</v>
      </c>
      <c r="N10" s="467">
        <v>0</v>
      </c>
      <c r="O10" s="468">
        <v>0</v>
      </c>
      <c r="P10" s="1215">
        <v>1</v>
      </c>
      <c r="Q10" s="466">
        <f t="shared" si="15"/>
        <v>296836800</v>
      </c>
      <c r="R10" s="449">
        <f t="shared" si="16"/>
        <v>24736400</v>
      </c>
      <c r="S10" s="452">
        <v>65000</v>
      </c>
      <c r="T10" s="467">
        <v>0.02</v>
      </c>
      <c r="U10" s="468">
        <v>1</v>
      </c>
      <c r="V10" s="1218">
        <v>1</v>
      </c>
      <c r="W10" s="453" t="s">
        <v>238</v>
      </c>
      <c r="X10" s="466">
        <f t="shared" si="17"/>
        <v>11416800</v>
      </c>
      <c r="Y10" s="452">
        <v>30000</v>
      </c>
      <c r="Z10" s="454">
        <v>0.02</v>
      </c>
      <c r="AA10" s="455">
        <v>1</v>
      </c>
      <c r="AB10" s="1218">
        <v>1</v>
      </c>
      <c r="AC10" s="471">
        <f t="shared" si="6"/>
        <v>158633.85983541279</v>
      </c>
      <c r="AD10" s="472">
        <v>1</v>
      </c>
      <c r="AE10" s="449">
        <f t="shared" si="7"/>
        <v>24736400</v>
      </c>
      <c r="AF10" s="479">
        <f t="shared" si="12"/>
        <v>45930</v>
      </c>
      <c r="AG10" s="708">
        <f>MIN(DATEDIF(AF10,'Control Panel_운영'!$K$90,"m"),3)</f>
        <v>3</v>
      </c>
      <c r="AH10" s="473">
        <f t="shared" ref="AH10:AH14" si="20">IFERROR(AE10/AG10,0)</f>
        <v>8245466.666666667</v>
      </c>
      <c r="AI10" s="474">
        <f t="shared" ref="AI10:AI14" si="21">COUNTIF(AJ10:AL10,"&gt;0")</f>
        <v>0</v>
      </c>
      <c r="AJ10" s="475">
        <v>0</v>
      </c>
      <c r="AK10" s="475">
        <v>0</v>
      </c>
      <c r="AL10" s="476">
        <v>0</v>
      </c>
      <c r="AM10" s="474">
        <f t="shared" ref="AM10:AM14" si="22">COUNTIF(AN10:AS10,"&gt;0")</f>
        <v>2</v>
      </c>
      <c r="AN10" s="461">
        <v>2</v>
      </c>
      <c r="AO10" s="461">
        <v>8</v>
      </c>
      <c r="AP10" s="461">
        <v>0</v>
      </c>
      <c r="AQ10" s="463">
        <v>0</v>
      </c>
      <c r="AR10" s="463">
        <v>0</v>
      </c>
      <c r="AS10" s="463">
        <v>0</v>
      </c>
    </row>
    <row r="11" spans="1:45" ht="12" customHeight="1" x14ac:dyDescent="0.4">
      <c r="B11" s="444" t="s">
        <v>1110</v>
      </c>
      <c r="C11" s="479">
        <f>IF('Control Panel_운영'!$H181="사용",C$4,0)</f>
        <v>0</v>
      </c>
      <c r="D11" s="477">
        <f>IF('Control Panel_운영'!$H181="사용",D$4,0)</f>
        <v>0</v>
      </c>
      <c r="E11" s="707">
        <f t="shared" si="18"/>
        <v>0.59886332021779742</v>
      </c>
      <c r="F11" s="483">
        <v>753.4</v>
      </c>
      <c r="G11" s="465">
        <f>H11-F11</f>
        <v>504.65</v>
      </c>
      <c r="H11" s="669">
        <v>1258.05</v>
      </c>
      <c r="I11" s="446">
        <f t="shared" si="1"/>
        <v>227.9</v>
      </c>
      <c r="J11" s="445">
        <f t="shared" si="2"/>
        <v>152.66</v>
      </c>
      <c r="K11" s="447">
        <f t="shared" si="3"/>
        <v>380.56</v>
      </c>
      <c r="L11" s="448">
        <v>0</v>
      </c>
      <c r="M11" s="449">
        <f>IFERROR(L11/K11,0)</f>
        <v>0</v>
      </c>
      <c r="N11" s="467">
        <v>0</v>
      </c>
      <c r="O11" s="468">
        <v>0</v>
      </c>
      <c r="P11" s="1215">
        <v>1</v>
      </c>
      <c r="Q11" s="466">
        <f t="shared" si="15"/>
        <v>296836800</v>
      </c>
      <c r="R11" s="449">
        <f t="shared" si="16"/>
        <v>24736400</v>
      </c>
      <c r="S11" s="452">
        <v>65000</v>
      </c>
      <c r="T11" s="467">
        <v>0.02</v>
      </c>
      <c r="U11" s="468">
        <v>1</v>
      </c>
      <c r="V11" s="1218">
        <v>1</v>
      </c>
      <c r="W11" s="453" t="s">
        <v>238</v>
      </c>
      <c r="X11" s="466">
        <f t="shared" si="17"/>
        <v>11416800</v>
      </c>
      <c r="Y11" s="452">
        <v>30000</v>
      </c>
      <c r="Z11" s="454">
        <v>0.02</v>
      </c>
      <c r="AA11" s="455">
        <v>1</v>
      </c>
      <c r="AB11" s="1218">
        <v>1</v>
      </c>
      <c r="AC11" s="471">
        <f t="shared" si="6"/>
        <v>158633.85983541279</v>
      </c>
      <c r="AD11" s="472">
        <v>1</v>
      </c>
      <c r="AE11" s="449">
        <f t="shared" si="7"/>
        <v>24736400</v>
      </c>
      <c r="AF11" s="479">
        <f t="shared" si="12"/>
        <v>59</v>
      </c>
      <c r="AG11" s="708">
        <f>MIN(DATEDIF(AF11,'Control Panel_운영'!$K$90,"m"),3)</f>
        <v>3</v>
      </c>
      <c r="AH11" s="473">
        <f t="shared" si="20"/>
        <v>8245466.666666667</v>
      </c>
      <c r="AI11" s="474">
        <f t="shared" si="21"/>
        <v>0</v>
      </c>
      <c r="AJ11" s="475">
        <v>0</v>
      </c>
      <c r="AK11" s="475">
        <v>0</v>
      </c>
      <c r="AL11" s="476">
        <v>0</v>
      </c>
      <c r="AM11" s="474">
        <f t="shared" si="22"/>
        <v>2</v>
      </c>
      <c r="AN11" s="475">
        <v>2</v>
      </c>
      <c r="AO11" s="461">
        <v>8</v>
      </c>
      <c r="AP11" s="475">
        <v>0</v>
      </c>
      <c r="AQ11" s="478">
        <v>0</v>
      </c>
      <c r="AR11" s="478">
        <v>0</v>
      </c>
      <c r="AS11" s="478">
        <v>0</v>
      </c>
    </row>
    <row r="12" spans="1:45" ht="12" customHeight="1" x14ac:dyDescent="0.4">
      <c r="B12" s="444" t="s">
        <v>1109</v>
      </c>
      <c r="C12" s="479">
        <v>45169</v>
      </c>
      <c r="D12" s="477">
        <v>47361</v>
      </c>
      <c r="E12" s="707">
        <f t="shared" si="18"/>
        <v>0.53288266684936936</v>
      </c>
      <c r="F12" s="483">
        <v>700</v>
      </c>
      <c r="G12" s="465">
        <f t="shared" si="19"/>
        <v>613.6099999999999</v>
      </c>
      <c r="H12" s="669">
        <v>1313.61</v>
      </c>
      <c r="I12" s="446">
        <f t="shared" si="1"/>
        <v>211.75</v>
      </c>
      <c r="J12" s="445">
        <f t="shared" si="2"/>
        <v>185.62</v>
      </c>
      <c r="K12" s="447">
        <f t="shared" si="3"/>
        <v>397.37</v>
      </c>
      <c r="L12" s="448">
        <v>0</v>
      </c>
      <c r="M12" s="449">
        <f t="shared" ref="M12:M14" si="23">IFERROR(L12/K12,0)</f>
        <v>0</v>
      </c>
      <c r="N12" s="467">
        <v>0</v>
      </c>
      <c r="O12" s="468">
        <v>0</v>
      </c>
      <c r="P12" s="1215">
        <v>1</v>
      </c>
      <c r="Q12" s="466">
        <f t="shared" ref="Q12:Q13" si="24">R12*12</f>
        <v>476844000</v>
      </c>
      <c r="R12" s="449">
        <f>S12*K12</f>
        <v>39737000</v>
      </c>
      <c r="S12" s="452">
        <v>100000</v>
      </c>
      <c r="T12" s="467">
        <v>0.02</v>
      </c>
      <c r="U12" s="468">
        <v>1</v>
      </c>
      <c r="V12" s="1218">
        <v>1</v>
      </c>
      <c r="W12" s="453" t="s">
        <v>238</v>
      </c>
      <c r="X12" s="466">
        <f>Y12*K12</f>
        <v>9934250</v>
      </c>
      <c r="Y12" s="452">
        <v>25000</v>
      </c>
      <c r="Z12" s="454">
        <v>0.02</v>
      </c>
      <c r="AA12" s="455">
        <v>1</v>
      </c>
      <c r="AB12" s="1218">
        <v>1</v>
      </c>
      <c r="AC12" s="471">
        <f t="shared" si="6"/>
        <v>234573.21428571426</v>
      </c>
      <c r="AD12" s="472">
        <v>1</v>
      </c>
      <c r="AE12" s="449">
        <f t="shared" si="7"/>
        <v>39737000</v>
      </c>
      <c r="AF12" s="479">
        <f t="shared" si="12"/>
        <v>45199</v>
      </c>
      <c r="AG12" s="708">
        <f>MIN(DATEDIF(AF12,'Control Panel_운영'!$K$90,"m"),3)</f>
        <v>3</v>
      </c>
      <c r="AH12" s="473">
        <f t="shared" si="20"/>
        <v>13245666.666666666</v>
      </c>
      <c r="AI12" s="474">
        <f t="shared" si="21"/>
        <v>0</v>
      </c>
      <c r="AJ12" s="475">
        <v>0</v>
      </c>
      <c r="AK12" s="475">
        <v>0</v>
      </c>
      <c r="AL12" s="476">
        <v>0</v>
      </c>
      <c r="AM12" s="474">
        <f t="shared" si="22"/>
        <v>2</v>
      </c>
      <c r="AN12" s="475">
        <v>2</v>
      </c>
      <c r="AO12" s="475">
        <v>8</v>
      </c>
      <c r="AP12" s="475">
        <v>0</v>
      </c>
      <c r="AQ12" s="478">
        <v>0</v>
      </c>
      <c r="AR12" s="478">
        <v>0</v>
      </c>
      <c r="AS12" s="478">
        <v>0</v>
      </c>
    </row>
    <row r="13" spans="1:45" ht="12" customHeight="1" x14ac:dyDescent="0.4">
      <c r="B13" s="444" t="s">
        <v>1108</v>
      </c>
      <c r="C13" s="479">
        <v>45169</v>
      </c>
      <c r="D13" s="477">
        <v>47361</v>
      </c>
      <c r="E13" s="707">
        <f t="shared" si="18"/>
        <v>0.53287884017949605</v>
      </c>
      <c r="F13" s="483">
        <v>432.25</v>
      </c>
      <c r="G13" s="465">
        <f t="shared" si="19"/>
        <v>378.90999999999997</v>
      </c>
      <c r="H13" s="669">
        <v>811.16</v>
      </c>
      <c r="I13" s="446">
        <f t="shared" si="1"/>
        <v>130.76</v>
      </c>
      <c r="J13" s="445">
        <f t="shared" si="2"/>
        <v>114.62</v>
      </c>
      <c r="K13" s="447">
        <f t="shared" si="3"/>
        <v>245.38</v>
      </c>
      <c r="L13" s="448">
        <v>0</v>
      </c>
      <c r="M13" s="449">
        <f t="shared" si="23"/>
        <v>0</v>
      </c>
      <c r="N13" s="467">
        <v>0</v>
      </c>
      <c r="O13" s="468">
        <v>0</v>
      </c>
      <c r="P13" s="1215">
        <v>1</v>
      </c>
      <c r="Q13" s="466">
        <f t="shared" si="24"/>
        <v>441684000</v>
      </c>
      <c r="R13" s="449">
        <f>S13*K13</f>
        <v>36807000</v>
      </c>
      <c r="S13" s="452">
        <v>150000</v>
      </c>
      <c r="T13" s="467">
        <v>0.02</v>
      </c>
      <c r="U13" s="468">
        <v>1</v>
      </c>
      <c r="V13" s="1218">
        <v>1</v>
      </c>
      <c r="W13" s="453" t="s">
        <v>238</v>
      </c>
      <c r="X13" s="466">
        <f>Y13*K13</f>
        <v>6134500</v>
      </c>
      <c r="Y13" s="452">
        <v>25000</v>
      </c>
      <c r="Z13" s="454">
        <v>0.02</v>
      </c>
      <c r="AA13" s="455">
        <v>1</v>
      </c>
      <c r="AB13" s="1218">
        <v>1</v>
      </c>
      <c r="AC13" s="471">
        <f t="shared" si="6"/>
        <v>328404.85829959513</v>
      </c>
      <c r="AD13" s="472">
        <v>1</v>
      </c>
      <c r="AE13" s="449">
        <f t="shared" si="7"/>
        <v>36807000</v>
      </c>
      <c r="AF13" s="479">
        <f t="shared" si="12"/>
        <v>45199</v>
      </c>
      <c r="AG13" s="708">
        <f>MIN(DATEDIF(AF13,'Control Panel_운영'!$K$90,"m"),3)</f>
        <v>3</v>
      </c>
      <c r="AH13" s="473">
        <f t="shared" si="20"/>
        <v>12269000</v>
      </c>
      <c r="AI13" s="474">
        <f t="shared" si="21"/>
        <v>0</v>
      </c>
      <c r="AJ13" s="475">
        <v>0</v>
      </c>
      <c r="AK13" s="475">
        <v>0</v>
      </c>
      <c r="AL13" s="476">
        <v>0</v>
      </c>
      <c r="AM13" s="474">
        <f t="shared" si="22"/>
        <v>2</v>
      </c>
      <c r="AN13" s="475">
        <v>2</v>
      </c>
      <c r="AO13" s="475">
        <v>8</v>
      </c>
      <c r="AP13" s="475">
        <v>0</v>
      </c>
      <c r="AQ13" s="478">
        <v>0</v>
      </c>
      <c r="AR13" s="478">
        <v>0</v>
      </c>
      <c r="AS13" s="478">
        <v>0</v>
      </c>
    </row>
    <row r="14" spans="1:45" ht="12" customHeight="1" x14ac:dyDescent="0.4">
      <c r="B14" s="444" t="s">
        <v>1107</v>
      </c>
      <c r="C14" s="479">
        <v>45169</v>
      </c>
      <c r="D14" s="477">
        <v>47361</v>
      </c>
      <c r="E14" s="707">
        <f t="shared" si="18"/>
        <v>0.53288213906396564</v>
      </c>
      <c r="F14" s="480">
        <v>687.37</v>
      </c>
      <c r="G14" s="465">
        <f t="shared" si="19"/>
        <v>602.54000000000008</v>
      </c>
      <c r="H14" s="481">
        <v>1289.9100000000001</v>
      </c>
      <c r="I14" s="446">
        <f t="shared" si="1"/>
        <v>207.93</v>
      </c>
      <c r="J14" s="445">
        <f t="shared" si="2"/>
        <v>182.27</v>
      </c>
      <c r="K14" s="447">
        <f t="shared" si="3"/>
        <v>390.2</v>
      </c>
      <c r="L14" s="448">
        <v>0</v>
      </c>
      <c r="M14" s="449">
        <f t="shared" si="23"/>
        <v>0</v>
      </c>
      <c r="N14" s="467">
        <v>0</v>
      </c>
      <c r="O14" s="468">
        <v>0</v>
      </c>
      <c r="P14" s="1215">
        <v>1</v>
      </c>
      <c r="Q14" s="466">
        <f t="shared" ref="Q14" si="25">R14*12</f>
        <v>374592000</v>
      </c>
      <c r="R14" s="449">
        <f>S14*K14</f>
        <v>31216000</v>
      </c>
      <c r="S14" s="452">
        <v>80000</v>
      </c>
      <c r="T14" s="467">
        <v>0.02</v>
      </c>
      <c r="U14" s="468">
        <v>1</v>
      </c>
      <c r="V14" s="1218">
        <v>1</v>
      </c>
      <c r="W14" s="453" t="s">
        <v>238</v>
      </c>
      <c r="X14" s="466">
        <f>Y14*K14</f>
        <v>9755000</v>
      </c>
      <c r="Y14" s="452">
        <v>25000</v>
      </c>
      <c r="Z14" s="467">
        <v>0.02</v>
      </c>
      <c r="AA14" s="468">
        <v>1</v>
      </c>
      <c r="AB14" s="1218">
        <v>1</v>
      </c>
      <c r="AC14" s="471">
        <f t="shared" si="6"/>
        <v>197041.69515690242</v>
      </c>
      <c r="AD14" s="472">
        <v>1</v>
      </c>
      <c r="AE14" s="449">
        <f t="shared" si="7"/>
        <v>31216000</v>
      </c>
      <c r="AF14" s="479">
        <f t="shared" si="12"/>
        <v>45199</v>
      </c>
      <c r="AG14" s="708">
        <f>MIN(DATEDIF(AF14,'Control Panel_운영'!$K$90,"m"),3)</f>
        <v>3</v>
      </c>
      <c r="AH14" s="473">
        <f t="shared" si="20"/>
        <v>10405333.333333334</v>
      </c>
      <c r="AI14" s="474">
        <f t="shared" si="21"/>
        <v>0</v>
      </c>
      <c r="AJ14" s="475">
        <v>0</v>
      </c>
      <c r="AK14" s="475">
        <v>0</v>
      </c>
      <c r="AL14" s="476">
        <v>0</v>
      </c>
      <c r="AM14" s="474">
        <f t="shared" si="22"/>
        <v>2</v>
      </c>
      <c r="AN14" s="475">
        <v>2</v>
      </c>
      <c r="AO14" s="475">
        <v>8</v>
      </c>
      <c r="AP14" s="475">
        <v>0</v>
      </c>
      <c r="AQ14" s="478">
        <v>0</v>
      </c>
      <c r="AR14" s="478">
        <v>0</v>
      </c>
      <c r="AS14" s="478">
        <v>0</v>
      </c>
    </row>
    <row r="15" spans="1:45" ht="12" hidden="1" customHeight="1" outlineLevel="1" x14ac:dyDescent="0.4">
      <c r="B15" s="464"/>
      <c r="C15" s="482">
        <v>0</v>
      </c>
      <c r="D15" s="484">
        <v>0</v>
      </c>
      <c r="E15" s="707" t="e">
        <f t="shared" ref="E15:E18" si="26">F15/H15</f>
        <v>#DIV/0!</v>
      </c>
      <c r="F15" s="480">
        <v>0</v>
      </c>
      <c r="G15" s="465">
        <f t="shared" ref="G15:G23" si="27">H15-F15</f>
        <v>0</v>
      </c>
      <c r="H15" s="481">
        <v>0</v>
      </c>
      <c r="I15" s="446">
        <f t="shared" si="1"/>
        <v>0</v>
      </c>
      <c r="J15" s="445">
        <f t="shared" si="2"/>
        <v>0</v>
      </c>
      <c r="K15" s="447">
        <f t="shared" si="3"/>
        <v>0</v>
      </c>
      <c r="L15" s="448">
        <v>0</v>
      </c>
      <c r="M15" s="449">
        <f t="shared" ref="M15:M18" si="28">IFERROR(L15/K15,0)</f>
        <v>0</v>
      </c>
      <c r="N15" s="467">
        <v>0</v>
      </c>
      <c r="O15" s="468">
        <v>0</v>
      </c>
      <c r="P15" s="1215">
        <v>1</v>
      </c>
      <c r="Q15" s="466">
        <f t="shared" ref="Q15:Q45" si="29">R15*12</f>
        <v>0</v>
      </c>
      <c r="R15" s="452">
        <v>0</v>
      </c>
      <c r="S15" s="449">
        <f t="shared" ref="S15:S45" si="30">IFERROR(R15/K15,0)</f>
        <v>0</v>
      </c>
      <c r="T15" s="467">
        <v>0</v>
      </c>
      <c r="U15" s="468">
        <v>0</v>
      </c>
      <c r="V15" s="1218">
        <v>1</v>
      </c>
      <c r="W15" s="453" t="s">
        <v>238</v>
      </c>
      <c r="X15" s="448">
        <v>0</v>
      </c>
      <c r="Y15" s="449">
        <f>IFERROR(ROUND(X15/K15,-1),0)</f>
        <v>0</v>
      </c>
      <c r="Z15" s="467">
        <v>0</v>
      </c>
      <c r="AA15" s="468">
        <v>0</v>
      </c>
      <c r="AB15" s="1218">
        <v>1</v>
      </c>
      <c r="AC15" s="471" t="e">
        <f t="shared" si="6"/>
        <v>#DIV/0!</v>
      </c>
      <c r="AD15" s="472">
        <v>0</v>
      </c>
      <c r="AE15" s="449">
        <f t="shared" si="7"/>
        <v>0</v>
      </c>
      <c r="AF15" s="479">
        <v>0</v>
      </c>
      <c r="AG15" s="708">
        <f>MIN(DATEDIF(AF15,'Control Panel_운영'!$K$90,"m"),3)</f>
        <v>3</v>
      </c>
      <c r="AH15" s="473">
        <f t="shared" ref="AH15:AH18" si="31">IFERROR(AE15/AG15,0)</f>
        <v>0</v>
      </c>
      <c r="AI15" s="474">
        <f t="shared" ref="AI15:AI18" si="32">COUNTIF(AJ15:AL15,"&gt;0")</f>
        <v>0</v>
      </c>
      <c r="AJ15" s="475">
        <v>0</v>
      </c>
      <c r="AK15" s="475">
        <v>0</v>
      </c>
      <c r="AL15" s="476">
        <v>0</v>
      </c>
      <c r="AM15" s="474">
        <f t="shared" ref="AM15:AM41" si="33">COUNTIF(AN15:AS15,"&gt;0")</f>
        <v>0</v>
      </c>
      <c r="AN15" s="475">
        <v>0</v>
      </c>
      <c r="AO15" s="475">
        <v>0</v>
      </c>
      <c r="AP15" s="475">
        <v>0</v>
      </c>
      <c r="AQ15" s="478">
        <v>0</v>
      </c>
      <c r="AR15" s="478">
        <v>0</v>
      </c>
      <c r="AS15" s="478">
        <v>0</v>
      </c>
    </row>
    <row r="16" spans="1:45" ht="12" hidden="1" customHeight="1" outlineLevel="1" x14ac:dyDescent="0.4">
      <c r="B16" s="464"/>
      <c r="C16" s="482">
        <v>0</v>
      </c>
      <c r="D16" s="484">
        <v>0</v>
      </c>
      <c r="E16" s="707" t="e">
        <f t="shared" si="26"/>
        <v>#DIV/0!</v>
      </c>
      <c r="F16" s="480">
        <v>0</v>
      </c>
      <c r="G16" s="465">
        <f t="shared" si="27"/>
        <v>0</v>
      </c>
      <c r="H16" s="481">
        <v>0</v>
      </c>
      <c r="I16" s="446">
        <f t="shared" si="1"/>
        <v>0</v>
      </c>
      <c r="J16" s="445">
        <f t="shared" si="2"/>
        <v>0</v>
      </c>
      <c r="K16" s="447">
        <f t="shared" si="3"/>
        <v>0</v>
      </c>
      <c r="L16" s="466">
        <v>0</v>
      </c>
      <c r="M16" s="452">
        <v>0</v>
      </c>
      <c r="N16" s="467">
        <v>0</v>
      </c>
      <c r="O16" s="468">
        <v>0</v>
      </c>
      <c r="P16" s="1215">
        <v>1</v>
      </c>
      <c r="Q16" s="466">
        <f>R16*12</f>
        <v>0</v>
      </c>
      <c r="R16" s="449">
        <f>S16*K16</f>
        <v>0</v>
      </c>
      <c r="S16" s="452">
        <v>0</v>
      </c>
      <c r="T16" s="467">
        <v>0</v>
      </c>
      <c r="U16" s="468">
        <v>0</v>
      </c>
      <c r="V16" s="1218">
        <v>1</v>
      </c>
      <c r="W16" s="453" t="s">
        <v>238</v>
      </c>
      <c r="X16" s="466">
        <f>Y16*K16</f>
        <v>0</v>
      </c>
      <c r="Y16" s="452">
        <v>0</v>
      </c>
      <c r="Z16" s="469">
        <v>0</v>
      </c>
      <c r="AA16" s="470">
        <v>0</v>
      </c>
      <c r="AB16" s="1218">
        <v>1</v>
      </c>
      <c r="AC16" s="471" t="e">
        <f t="shared" si="6"/>
        <v>#DIV/0!</v>
      </c>
      <c r="AD16" s="472">
        <v>0</v>
      </c>
      <c r="AE16" s="449">
        <f t="shared" si="7"/>
        <v>0</v>
      </c>
      <c r="AF16" s="479">
        <v>0</v>
      </c>
      <c r="AG16" s="708">
        <f>MIN(DATEDIF(AF16,'Control Panel_운영'!$K$90,"m"),3)</f>
        <v>3</v>
      </c>
      <c r="AH16" s="473">
        <f t="shared" si="31"/>
        <v>0</v>
      </c>
      <c r="AI16" s="474">
        <f t="shared" si="32"/>
        <v>0</v>
      </c>
      <c r="AJ16" s="475">
        <v>0</v>
      </c>
      <c r="AK16" s="475">
        <v>0</v>
      </c>
      <c r="AL16" s="476">
        <v>0</v>
      </c>
      <c r="AM16" s="474">
        <f t="shared" si="33"/>
        <v>0</v>
      </c>
      <c r="AN16" s="475">
        <v>0</v>
      </c>
      <c r="AO16" s="475">
        <v>0</v>
      </c>
      <c r="AP16" s="475">
        <v>0</v>
      </c>
      <c r="AQ16" s="478">
        <v>0</v>
      </c>
      <c r="AR16" s="478">
        <v>0</v>
      </c>
      <c r="AS16" s="478">
        <v>0</v>
      </c>
    </row>
    <row r="17" spans="2:45" ht="12" hidden="1" customHeight="1" outlineLevel="1" x14ac:dyDescent="0.4">
      <c r="B17" s="464"/>
      <c r="C17" s="482">
        <v>0</v>
      </c>
      <c r="D17" s="484">
        <v>0</v>
      </c>
      <c r="E17" s="707" t="e">
        <f t="shared" si="26"/>
        <v>#DIV/0!</v>
      </c>
      <c r="F17" s="480">
        <v>0</v>
      </c>
      <c r="G17" s="465">
        <f t="shared" si="27"/>
        <v>0</v>
      </c>
      <c r="H17" s="481">
        <v>0</v>
      </c>
      <c r="I17" s="446">
        <f t="shared" si="1"/>
        <v>0</v>
      </c>
      <c r="J17" s="445">
        <f t="shared" si="2"/>
        <v>0</v>
      </c>
      <c r="K17" s="447">
        <f t="shared" si="3"/>
        <v>0</v>
      </c>
      <c r="L17" s="448">
        <v>0</v>
      </c>
      <c r="M17" s="449">
        <f t="shared" si="28"/>
        <v>0</v>
      </c>
      <c r="N17" s="467">
        <v>0</v>
      </c>
      <c r="O17" s="468">
        <v>0</v>
      </c>
      <c r="P17" s="1215">
        <v>1</v>
      </c>
      <c r="Q17" s="466">
        <f t="shared" si="29"/>
        <v>0</v>
      </c>
      <c r="R17" s="452">
        <v>0</v>
      </c>
      <c r="S17" s="449">
        <f>IFERROR(ROUND(R17/K17,0),0)</f>
        <v>0</v>
      </c>
      <c r="T17" s="467">
        <v>0</v>
      </c>
      <c r="U17" s="468">
        <v>0</v>
      </c>
      <c r="V17" s="1218">
        <v>1</v>
      </c>
      <c r="W17" s="453" t="s">
        <v>238</v>
      </c>
      <c r="X17" s="448">
        <v>0</v>
      </c>
      <c r="Y17" s="449">
        <f t="shared" ref="Y17" si="34">IFERROR(X17/K17,0)</f>
        <v>0</v>
      </c>
      <c r="Z17" s="467">
        <v>0</v>
      </c>
      <c r="AA17" s="468">
        <v>0</v>
      </c>
      <c r="AB17" s="1218">
        <v>1</v>
      </c>
      <c r="AC17" s="471" t="e">
        <f t="shared" si="6"/>
        <v>#DIV/0!</v>
      </c>
      <c r="AD17" s="472">
        <v>0</v>
      </c>
      <c r="AE17" s="449">
        <f t="shared" si="7"/>
        <v>0</v>
      </c>
      <c r="AF17" s="479">
        <v>0</v>
      </c>
      <c r="AG17" s="708">
        <f>MIN(DATEDIF(AF17,'Control Panel_운영'!$K$90,"m"),3)</f>
        <v>3</v>
      </c>
      <c r="AH17" s="473">
        <f t="shared" si="31"/>
        <v>0</v>
      </c>
      <c r="AI17" s="474">
        <f t="shared" si="32"/>
        <v>0</v>
      </c>
      <c r="AJ17" s="475">
        <v>0</v>
      </c>
      <c r="AK17" s="475">
        <v>0</v>
      </c>
      <c r="AL17" s="476">
        <v>0</v>
      </c>
      <c r="AM17" s="474">
        <f t="shared" si="33"/>
        <v>0</v>
      </c>
      <c r="AN17" s="475">
        <v>0</v>
      </c>
      <c r="AO17" s="475">
        <v>0</v>
      </c>
      <c r="AP17" s="475">
        <v>0</v>
      </c>
      <c r="AQ17" s="478">
        <v>0</v>
      </c>
      <c r="AR17" s="478">
        <v>0</v>
      </c>
      <c r="AS17" s="478">
        <v>0</v>
      </c>
    </row>
    <row r="18" spans="2:45" ht="12" hidden="1" customHeight="1" outlineLevel="1" x14ac:dyDescent="0.4">
      <c r="B18" s="464"/>
      <c r="C18" s="482">
        <v>0</v>
      </c>
      <c r="D18" s="484">
        <v>0</v>
      </c>
      <c r="E18" s="707" t="e">
        <f t="shared" si="26"/>
        <v>#DIV/0!</v>
      </c>
      <c r="F18" s="480">
        <v>0</v>
      </c>
      <c r="G18" s="465">
        <f t="shared" si="27"/>
        <v>0</v>
      </c>
      <c r="H18" s="481">
        <v>0</v>
      </c>
      <c r="I18" s="446">
        <f t="shared" si="1"/>
        <v>0</v>
      </c>
      <c r="J18" s="445">
        <f t="shared" si="2"/>
        <v>0</v>
      </c>
      <c r="K18" s="447">
        <f t="shared" si="3"/>
        <v>0</v>
      </c>
      <c r="L18" s="448">
        <v>0</v>
      </c>
      <c r="M18" s="449">
        <f t="shared" si="28"/>
        <v>0</v>
      </c>
      <c r="N18" s="467">
        <v>0</v>
      </c>
      <c r="O18" s="468">
        <v>0</v>
      </c>
      <c r="P18" s="1215">
        <v>1</v>
      </c>
      <c r="Q18" s="466">
        <f t="shared" si="29"/>
        <v>0</v>
      </c>
      <c r="R18" s="452">
        <v>0</v>
      </c>
      <c r="S18" s="449">
        <f t="shared" si="30"/>
        <v>0</v>
      </c>
      <c r="T18" s="467">
        <v>0</v>
      </c>
      <c r="U18" s="468">
        <v>0</v>
      </c>
      <c r="V18" s="1218">
        <v>1</v>
      </c>
      <c r="W18" s="453" t="s">
        <v>238</v>
      </c>
      <c r="X18" s="448">
        <v>0</v>
      </c>
      <c r="Y18" s="449">
        <f>IFERROR(X18/K18,0)</f>
        <v>0</v>
      </c>
      <c r="Z18" s="467">
        <v>0</v>
      </c>
      <c r="AA18" s="468">
        <v>0</v>
      </c>
      <c r="AB18" s="1218">
        <v>1</v>
      </c>
      <c r="AC18" s="471" t="e">
        <f t="shared" si="6"/>
        <v>#DIV/0!</v>
      </c>
      <c r="AD18" s="472">
        <v>0</v>
      </c>
      <c r="AE18" s="449">
        <f t="shared" si="7"/>
        <v>0</v>
      </c>
      <c r="AF18" s="479">
        <v>0</v>
      </c>
      <c r="AG18" s="708">
        <f>MIN(DATEDIF(AF18,'Control Panel_운영'!$K$90,"m"),3)</f>
        <v>3</v>
      </c>
      <c r="AH18" s="473">
        <f t="shared" si="31"/>
        <v>0</v>
      </c>
      <c r="AI18" s="474">
        <f t="shared" si="32"/>
        <v>0</v>
      </c>
      <c r="AJ18" s="475">
        <v>0</v>
      </c>
      <c r="AK18" s="475">
        <v>0</v>
      </c>
      <c r="AL18" s="476">
        <v>0</v>
      </c>
      <c r="AM18" s="474">
        <f t="shared" si="33"/>
        <v>0</v>
      </c>
      <c r="AN18" s="475">
        <v>0</v>
      </c>
      <c r="AO18" s="475">
        <v>0</v>
      </c>
      <c r="AP18" s="475">
        <v>0</v>
      </c>
      <c r="AQ18" s="478">
        <v>0</v>
      </c>
      <c r="AR18" s="478">
        <v>0</v>
      </c>
      <c r="AS18" s="478">
        <v>0</v>
      </c>
    </row>
    <row r="19" spans="2:45" ht="12" hidden="1" customHeight="1" outlineLevel="1" x14ac:dyDescent="0.4">
      <c r="B19" s="464"/>
      <c r="C19" s="482">
        <v>0</v>
      </c>
      <c r="D19" s="484">
        <v>0</v>
      </c>
      <c r="E19" s="707" t="e">
        <f t="shared" ref="E19:E45" si="35">F19/H19</f>
        <v>#DIV/0!</v>
      </c>
      <c r="F19" s="480">
        <v>0</v>
      </c>
      <c r="G19" s="465">
        <f t="shared" si="27"/>
        <v>0</v>
      </c>
      <c r="H19" s="481">
        <v>0</v>
      </c>
      <c r="I19" s="446">
        <f t="shared" si="1"/>
        <v>0</v>
      </c>
      <c r="J19" s="445">
        <f t="shared" si="2"/>
        <v>0</v>
      </c>
      <c r="K19" s="447">
        <f t="shared" si="3"/>
        <v>0</v>
      </c>
      <c r="L19" s="448">
        <v>0</v>
      </c>
      <c r="M19" s="449">
        <f t="shared" ref="M19" si="36">IFERROR(L19/K19,0)</f>
        <v>0</v>
      </c>
      <c r="N19" s="467">
        <v>0</v>
      </c>
      <c r="O19" s="468">
        <v>0</v>
      </c>
      <c r="P19" s="1215">
        <v>1</v>
      </c>
      <c r="Q19" s="466">
        <f t="shared" si="29"/>
        <v>0</v>
      </c>
      <c r="R19" s="452">
        <v>0</v>
      </c>
      <c r="S19" s="449">
        <f t="shared" si="30"/>
        <v>0</v>
      </c>
      <c r="T19" s="467">
        <v>0</v>
      </c>
      <c r="U19" s="468">
        <v>0</v>
      </c>
      <c r="V19" s="1218">
        <v>1</v>
      </c>
      <c r="W19" s="453" t="s">
        <v>238</v>
      </c>
      <c r="X19" s="448">
        <v>0</v>
      </c>
      <c r="Y19" s="449">
        <f>IFERROR(X19/K19,0)</f>
        <v>0</v>
      </c>
      <c r="Z19" s="467">
        <v>0</v>
      </c>
      <c r="AA19" s="468">
        <v>0</v>
      </c>
      <c r="AB19" s="1218">
        <v>1</v>
      </c>
      <c r="AC19" s="471" t="e">
        <f t="shared" si="6"/>
        <v>#DIV/0!</v>
      </c>
      <c r="AD19" s="472">
        <v>0</v>
      </c>
      <c r="AE19" s="449">
        <f t="shared" si="7"/>
        <v>0</v>
      </c>
      <c r="AF19" s="479">
        <v>0</v>
      </c>
      <c r="AG19" s="708">
        <f>MIN(DATEDIF(AF19,'Control Panel_운영'!$K$90,"m"),3)</f>
        <v>3</v>
      </c>
      <c r="AH19" s="473">
        <f t="shared" ref="AH19:AH41" si="37">IFERROR(AE19/AG19,0)</f>
        <v>0</v>
      </c>
      <c r="AI19" s="474">
        <f t="shared" ref="AI19:AI41" si="38">COUNTIF(AJ19:AL19,"&gt;0")</f>
        <v>0</v>
      </c>
      <c r="AJ19" s="475">
        <v>0</v>
      </c>
      <c r="AK19" s="475">
        <v>0</v>
      </c>
      <c r="AL19" s="476">
        <v>0</v>
      </c>
      <c r="AM19" s="474">
        <f t="shared" si="33"/>
        <v>0</v>
      </c>
      <c r="AN19" s="475">
        <v>0</v>
      </c>
      <c r="AO19" s="475">
        <v>0</v>
      </c>
      <c r="AP19" s="475">
        <v>0</v>
      </c>
      <c r="AQ19" s="478">
        <v>0</v>
      </c>
      <c r="AR19" s="478">
        <v>0</v>
      </c>
      <c r="AS19" s="478">
        <v>0</v>
      </c>
    </row>
    <row r="20" spans="2:45" ht="12" hidden="1" customHeight="1" outlineLevel="1" x14ac:dyDescent="0.4">
      <c r="B20" s="464"/>
      <c r="C20" s="482">
        <v>0</v>
      </c>
      <c r="D20" s="484">
        <v>0</v>
      </c>
      <c r="E20" s="707" t="e">
        <f t="shared" si="35"/>
        <v>#DIV/0!</v>
      </c>
      <c r="F20" s="480">
        <v>0</v>
      </c>
      <c r="G20" s="465">
        <f t="shared" si="27"/>
        <v>0</v>
      </c>
      <c r="H20" s="481">
        <v>0</v>
      </c>
      <c r="I20" s="446">
        <f t="shared" si="1"/>
        <v>0</v>
      </c>
      <c r="J20" s="445">
        <f t="shared" si="2"/>
        <v>0</v>
      </c>
      <c r="K20" s="447">
        <f t="shared" si="3"/>
        <v>0</v>
      </c>
      <c r="L20" s="466">
        <v>0</v>
      </c>
      <c r="M20" s="449">
        <f>IFERROR(L20/K20,0)</f>
        <v>0</v>
      </c>
      <c r="N20" s="467">
        <v>0</v>
      </c>
      <c r="O20" s="468">
        <v>0</v>
      </c>
      <c r="P20" s="1215">
        <v>1</v>
      </c>
      <c r="Q20" s="466">
        <f>R20*12</f>
        <v>0</v>
      </c>
      <c r="R20" s="449">
        <f>S20*K20</f>
        <v>0</v>
      </c>
      <c r="S20" s="452">
        <v>0</v>
      </c>
      <c r="T20" s="467">
        <v>0</v>
      </c>
      <c r="U20" s="468">
        <v>0</v>
      </c>
      <c r="V20" s="1218">
        <v>1</v>
      </c>
      <c r="W20" s="453" t="s">
        <v>238</v>
      </c>
      <c r="X20" s="466">
        <f>Y20*K20</f>
        <v>0</v>
      </c>
      <c r="Y20" s="452">
        <v>0</v>
      </c>
      <c r="Z20" s="467">
        <v>0</v>
      </c>
      <c r="AA20" s="468">
        <v>0</v>
      </c>
      <c r="AB20" s="1218">
        <v>1</v>
      </c>
      <c r="AC20" s="471" t="e">
        <f t="shared" si="6"/>
        <v>#DIV/0!</v>
      </c>
      <c r="AD20" s="472">
        <v>0</v>
      </c>
      <c r="AE20" s="449">
        <f t="shared" si="7"/>
        <v>0</v>
      </c>
      <c r="AF20" s="479">
        <v>0</v>
      </c>
      <c r="AG20" s="708">
        <f>MIN(DATEDIF(AF20,'Control Panel_운영'!$K$90,"m"),3)</f>
        <v>3</v>
      </c>
      <c r="AH20" s="473">
        <f t="shared" si="37"/>
        <v>0</v>
      </c>
      <c r="AI20" s="474">
        <f t="shared" si="38"/>
        <v>0</v>
      </c>
      <c r="AJ20" s="475">
        <v>0</v>
      </c>
      <c r="AK20" s="475">
        <v>0</v>
      </c>
      <c r="AL20" s="476">
        <v>0</v>
      </c>
      <c r="AM20" s="474">
        <f t="shared" si="33"/>
        <v>0</v>
      </c>
      <c r="AN20" s="475">
        <v>0</v>
      </c>
      <c r="AO20" s="475">
        <v>0</v>
      </c>
      <c r="AP20" s="475">
        <v>0</v>
      </c>
      <c r="AQ20" s="478">
        <v>0</v>
      </c>
      <c r="AR20" s="478">
        <v>0</v>
      </c>
      <c r="AS20" s="478">
        <v>0</v>
      </c>
    </row>
    <row r="21" spans="2:45" ht="12" hidden="1" customHeight="1" outlineLevel="1" x14ac:dyDescent="0.4">
      <c r="B21" s="464"/>
      <c r="C21" s="482">
        <v>0</v>
      </c>
      <c r="D21" s="484">
        <v>0</v>
      </c>
      <c r="E21" s="707" t="e">
        <f t="shared" si="35"/>
        <v>#DIV/0!</v>
      </c>
      <c r="F21" s="480">
        <v>0</v>
      </c>
      <c r="G21" s="465">
        <f t="shared" si="27"/>
        <v>0</v>
      </c>
      <c r="H21" s="481">
        <v>0</v>
      </c>
      <c r="I21" s="446">
        <f t="shared" si="1"/>
        <v>0</v>
      </c>
      <c r="J21" s="445">
        <f t="shared" si="2"/>
        <v>0</v>
      </c>
      <c r="K21" s="447">
        <f t="shared" si="3"/>
        <v>0</v>
      </c>
      <c r="L21" s="466">
        <v>0</v>
      </c>
      <c r="M21" s="449">
        <f>IFERROR(L21/K21,0)</f>
        <v>0</v>
      </c>
      <c r="N21" s="467">
        <v>0</v>
      </c>
      <c r="O21" s="468">
        <v>0</v>
      </c>
      <c r="P21" s="1215">
        <v>1</v>
      </c>
      <c r="Q21" s="466">
        <f>R21*12</f>
        <v>0</v>
      </c>
      <c r="R21" s="449">
        <f>S21*K21</f>
        <v>0</v>
      </c>
      <c r="S21" s="452">
        <v>0</v>
      </c>
      <c r="T21" s="467">
        <v>0</v>
      </c>
      <c r="U21" s="468">
        <v>0</v>
      </c>
      <c r="V21" s="1218">
        <v>1</v>
      </c>
      <c r="W21" s="453" t="s">
        <v>238</v>
      </c>
      <c r="X21" s="466">
        <f>Y21*K21</f>
        <v>0</v>
      </c>
      <c r="Y21" s="452">
        <v>0</v>
      </c>
      <c r="Z21" s="467">
        <v>0</v>
      </c>
      <c r="AA21" s="468">
        <v>0</v>
      </c>
      <c r="AB21" s="1218">
        <v>1</v>
      </c>
      <c r="AC21" s="471" t="e">
        <f t="shared" si="6"/>
        <v>#DIV/0!</v>
      </c>
      <c r="AD21" s="472">
        <v>0</v>
      </c>
      <c r="AE21" s="449">
        <f t="shared" si="7"/>
        <v>0</v>
      </c>
      <c r="AF21" s="479">
        <v>0</v>
      </c>
      <c r="AG21" s="708">
        <f>MIN(DATEDIF(AF21,'Control Panel_운영'!$K$90,"m"),3)</f>
        <v>3</v>
      </c>
      <c r="AH21" s="473">
        <f t="shared" si="37"/>
        <v>0</v>
      </c>
      <c r="AI21" s="474">
        <f t="shared" si="38"/>
        <v>0</v>
      </c>
      <c r="AJ21" s="475">
        <v>0</v>
      </c>
      <c r="AK21" s="475">
        <v>0</v>
      </c>
      <c r="AL21" s="476">
        <v>0</v>
      </c>
      <c r="AM21" s="474">
        <f t="shared" si="33"/>
        <v>0</v>
      </c>
      <c r="AN21" s="475">
        <v>0</v>
      </c>
      <c r="AO21" s="475">
        <v>0</v>
      </c>
      <c r="AP21" s="475">
        <v>0</v>
      </c>
      <c r="AQ21" s="478">
        <v>0</v>
      </c>
      <c r="AR21" s="478">
        <v>0</v>
      </c>
      <c r="AS21" s="478">
        <v>0</v>
      </c>
    </row>
    <row r="22" spans="2:45" ht="12" hidden="1" customHeight="1" outlineLevel="1" x14ac:dyDescent="0.4">
      <c r="B22" s="464"/>
      <c r="C22" s="482">
        <v>0</v>
      </c>
      <c r="D22" s="484">
        <v>0</v>
      </c>
      <c r="E22" s="707" t="e">
        <f t="shared" si="35"/>
        <v>#DIV/0!</v>
      </c>
      <c r="F22" s="480">
        <v>0</v>
      </c>
      <c r="G22" s="465">
        <f t="shared" si="27"/>
        <v>0</v>
      </c>
      <c r="H22" s="481">
        <v>0</v>
      </c>
      <c r="I22" s="446">
        <f t="shared" si="1"/>
        <v>0</v>
      </c>
      <c r="J22" s="445">
        <f t="shared" si="2"/>
        <v>0</v>
      </c>
      <c r="K22" s="447">
        <f t="shared" si="3"/>
        <v>0</v>
      </c>
      <c r="L22" s="466">
        <v>0</v>
      </c>
      <c r="M22" s="449">
        <f>IFERROR(L22/K22,0)</f>
        <v>0</v>
      </c>
      <c r="N22" s="467">
        <v>0</v>
      </c>
      <c r="O22" s="468">
        <v>0</v>
      </c>
      <c r="P22" s="1215">
        <v>1</v>
      </c>
      <c r="Q22" s="466">
        <f>R22*12</f>
        <v>0</v>
      </c>
      <c r="R22" s="449">
        <f>S22*K22</f>
        <v>0</v>
      </c>
      <c r="S22" s="452">
        <v>0</v>
      </c>
      <c r="T22" s="467">
        <v>0</v>
      </c>
      <c r="U22" s="468">
        <v>0</v>
      </c>
      <c r="V22" s="1218">
        <v>1</v>
      </c>
      <c r="W22" s="453" t="s">
        <v>238</v>
      </c>
      <c r="X22" s="466">
        <f>Y22*K22</f>
        <v>0</v>
      </c>
      <c r="Y22" s="452">
        <v>0</v>
      </c>
      <c r="Z22" s="467">
        <v>0</v>
      </c>
      <c r="AA22" s="468">
        <v>0</v>
      </c>
      <c r="AB22" s="1218">
        <v>1</v>
      </c>
      <c r="AC22" s="471" t="e">
        <f t="shared" si="6"/>
        <v>#DIV/0!</v>
      </c>
      <c r="AD22" s="472">
        <v>0</v>
      </c>
      <c r="AE22" s="449">
        <f t="shared" si="7"/>
        <v>0</v>
      </c>
      <c r="AF22" s="479">
        <v>0</v>
      </c>
      <c r="AG22" s="708">
        <f>MIN(DATEDIF(AF22,'Control Panel_운영'!$K$90,"m"),3)</f>
        <v>3</v>
      </c>
      <c r="AH22" s="473">
        <f t="shared" si="37"/>
        <v>0</v>
      </c>
      <c r="AI22" s="474">
        <f t="shared" si="38"/>
        <v>0</v>
      </c>
      <c r="AJ22" s="475">
        <v>0</v>
      </c>
      <c r="AK22" s="475">
        <v>0</v>
      </c>
      <c r="AL22" s="476">
        <v>0</v>
      </c>
      <c r="AM22" s="474">
        <f t="shared" si="33"/>
        <v>0</v>
      </c>
      <c r="AN22" s="475">
        <v>0</v>
      </c>
      <c r="AO22" s="475">
        <v>0</v>
      </c>
      <c r="AP22" s="475">
        <v>0</v>
      </c>
      <c r="AQ22" s="478">
        <v>0</v>
      </c>
      <c r="AR22" s="478">
        <v>0</v>
      </c>
      <c r="AS22" s="478">
        <v>0</v>
      </c>
    </row>
    <row r="23" spans="2:45" ht="12" hidden="1" customHeight="1" outlineLevel="1" x14ac:dyDescent="0.4">
      <c r="B23" s="464"/>
      <c r="C23" s="482">
        <v>0</v>
      </c>
      <c r="D23" s="484">
        <v>0</v>
      </c>
      <c r="E23" s="707" t="e">
        <f t="shared" si="35"/>
        <v>#DIV/0!</v>
      </c>
      <c r="F23" s="480">
        <v>0</v>
      </c>
      <c r="G23" s="465">
        <f t="shared" si="27"/>
        <v>0</v>
      </c>
      <c r="H23" s="481">
        <v>0</v>
      </c>
      <c r="I23" s="446">
        <f t="shared" si="1"/>
        <v>0</v>
      </c>
      <c r="J23" s="445">
        <f t="shared" si="2"/>
        <v>0</v>
      </c>
      <c r="K23" s="447">
        <f t="shared" si="3"/>
        <v>0</v>
      </c>
      <c r="L23" s="466">
        <v>0</v>
      </c>
      <c r="M23" s="449">
        <f>IFERROR(L23/K23,0)</f>
        <v>0</v>
      </c>
      <c r="N23" s="467">
        <v>0</v>
      </c>
      <c r="O23" s="468">
        <v>0</v>
      </c>
      <c r="P23" s="1215">
        <v>1</v>
      </c>
      <c r="Q23" s="466">
        <f>R23*12</f>
        <v>0</v>
      </c>
      <c r="R23" s="449">
        <f>S23*K23</f>
        <v>0</v>
      </c>
      <c r="S23" s="452">
        <v>0</v>
      </c>
      <c r="T23" s="467">
        <v>0</v>
      </c>
      <c r="U23" s="468">
        <v>0</v>
      </c>
      <c r="V23" s="1218">
        <v>1</v>
      </c>
      <c r="W23" s="453" t="s">
        <v>238</v>
      </c>
      <c r="X23" s="466">
        <f>Y23*K23</f>
        <v>0</v>
      </c>
      <c r="Y23" s="452">
        <v>0</v>
      </c>
      <c r="Z23" s="469">
        <v>0</v>
      </c>
      <c r="AA23" s="470">
        <v>0</v>
      </c>
      <c r="AB23" s="1218">
        <v>1</v>
      </c>
      <c r="AC23" s="471" t="e">
        <f t="shared" si="6"/>
        <v>#DIV/0!</v>
      </c>
      <c r="AD23" s="472">
        <v>0</v>
      </c>
      <c r="AE23" s="449">
        <f t="shared" si="7"/>
        <v>0</v>
      </c>
      <c r="AF23" s="479">
        <v>0</v>
      </c>
      <c r="AG23" s="708">
        <f>MIN(DATEDIF(AF23,'Control Panel_운영'!$K$90,"m"),3)</f>
        <v>3</v>
      </c>
      <c r="AH23" s="473">
        <f t="shared" si="37"/>
        <v>0</v>
      </c>
      <c r="AI23" s="474">
        <f t="shared" si="38"/>
        <v>0</v>
      </c>
      <c r="AJ23" s="475">
        <v>0</v>
      </c>
      <c r="AK23" s="475">
        <v>0</v>
      </c>
      <c r="AL23" s="476">
        <v>0</v>
      </c>
      <c r="AM23" s="474">
        <f t="shared" si="33"/>
        <v>0</v>
      </c>
      <c r="AN23" s="475">
        <v>0</v>
      </c>
      <c r="AO23" s="475">
        <v>0</v>
      </c>
      <c r="AP23" s="475">
        <v>0</v>
      </c>
      <c r="AQ23" s="478">
        <v>0</v>
      </c>
      <c r="AR23" s="478">
        <v>0</v>
      </c>
      <c r="AS23" s="478">
        <v>0</v>
      </c>
    </row>
    <row r="24" spans="2:45" ht="12" hidden="1" customHeight="1" outlineLevel="1" x14ac:dyDescent="0.4">
      <c r="B24" s="444"/>
      <c r="C24" s="482">
        <v>0</v>
      </c>
      <c r="D24" s="484">
        <v>0</v>
      </c>
      <c r="E24" s="707" t="e">
        <f t="shared" si="35"/>
        <v>#DIV/0!</v>
      </c>
      <c r="F24" s="483">
        <v>0</v>
      </c>
      <c r="G24" s="445">
        <f>H24-F24</f>
        <v>0</v>
      </c>
      <c r="H24" s="669">
        <v>0</v>
      </c>
      <c r="I24" s="446">
        <f t="shared" si="1"/>
        <v>0</v>
      </c>
      <c r="J24" s="445">
        <f t="shared" si="2"/>
        <v>0</v>
      </c>
      <c r="K24" s="447">
        <f t="shared" si="3"/>
        <v>0</v>
      </c>
      <c r="L24" s="466">
        <v>0</v>
      </c>
      <c r="M24" s="449">
        <f>IFERROR(L24/K24,0)</f>
        <v>0</v>
      </c>
      <c r="N24" s="467">
        <v>0</v>
      </c>
      <c r="O24" s="468">
        <v>0</v>
      </c>
      <c r="P24" s="1215">
        <v>1</v>
      </c>
      <c r="Q24" s="466">
        <f>R24*12</f>
        <v>0</v>
      </c>
      <c r="R24" s="449">
        <f>S24*K24</f>
        <v>0</v>
      </c>
      <c r="S24" s="452">
        <v>0</v>
      </c>
      <c r="T24" s="467">
        <v>0</v>
      </c>
      <c r="U24" s="468">
        <v>0</v>
      </c>
      <c r="V24" s="1218">
        <v>1</v>
      </c>
      <c r="W24" s="453" t="s">
        <v>238</v>
      </c>
      <c r="X24" s="466">
        <f>Y24*K24</f>
        <v>0</v>
      </c>
      <c r="Y24" s="452">
        <v>0</v>
      </c>
      <c r="Z24" s="469">
        <v>0</v>
      </c>
      <c r="AA24" s="470">
        <v>0</v>
      </c>
      <c r="AB24" s="1218">
        <v>1</v>
      </c>
      <c r="AC24" s="471" t="e">
        <f t="shared" si="6"/>
        <v>#DIV/0!</v>
      </c>
      <c r="AD24" s="472">
        <v>0</v>
      </c>
      <c r="AE24" s="449">
        <f t="shared" si="7"/>
        <v>0</v>
      </c>
      <c r="AF24" s="479">
        <v>0</v>
      </c>
      <c r="AG24" s="708">
        <f>MIN(DATEDIF(AF24,'Control Panel_운영'!$K$90,"m"),3)</f>
        <v>3</v>
      </c>
      <c r="AH24" s="473">
        <f t="shared" si="37"/>
        <v>0</v>
      </c>
      <c r="AI24" s="474">
        <f t="shared" si="38"/>
        <v>0</v>
      </c>
      <c r="AJ24" s="475">
        <v>0</v>
      </c>
      <c r="AK24" s="475">
        <v>0</v>
      </c>
      <c r="AL24" s="476">
        <v>0</v>
      </c>
      <c r="AM24" s="474">
        <f t="shared" si="33"/>
        <v>0</v>
      </c>
      <c r="AN24" s="475">
        <v>0</v>
      </c>
      <c r="AO24" s="475">
        <v>0</v>
      </c>
      <c r="AP24" s="475">
        <v>0</v>
      </c>
      <c r="AQ24" s="478">
        <v>0</v>
      </c>
      <c r="AR24" s="478">
        <v>0</v>
      </c>
      <c r="AS24" s="478">
        <v>0</v>
      </c>
    </row>
    <row r="25" spans="2:45" ht="12" hidden="1" customHeight="1" outlineLevel="1" x14ac:dyDescent="0.4">
      <c r="B25" s="464"/>
      <c r="C25" s="482">
        <v>0</v>
      </c>
      <c r="D25" s="484">
        <v>0</v>
      </c>
      <c r="E25" s="707" t="e">
        <f t="shared" si="35"/>
        <v>#DIV/0!</v>
      </c>
      <c r="F25" s="483">
        <v>0</v>
      </c>
      <c r="G25" s="465">
        <f t="shared" ref="G25:G41" si="39">H25-F25</f>
        <v>0</v>
      </c>
      <c r="H25" s="669">
        <v>0</v>
      </c>
      <c r="I25" s="446">
        <f t="shared" si="1"/>
        <v>0</v>
      </c>
      <c r="J25" s="445">
        <f t="shared" si="2"/>
        <v>0</v>
      </c>
      <c r="K25" s="447">
        <f t="shared" si="3"/>
        <v>0</v>
      </c>
      <c r="L25" s="448">
        <v>0</v>
      </c>
      <c r="M25" s="449">
        <f t="shared" ref="M25:M45" si="40">IFERROR(L25/K25,0)</f>
        <v>0</v>
      </c>
      <c r="N25" s="467">
        <v>0</v>
      </c>
      <c r="O25" s="468">
        <v>0</v>
      </c>
      <c r="P25" s="1215">
        <v>1</v>
      </c>
      <c r="Q25" s="466">
        <f t="shared" si="29"/>
        <v>0</v>
      </c>
      <c r="R25" s="452">
        <v>0</v>
      </c>
      <c r="S25" s="449">
        <f t="shared" si="30"/>
        <v>0</v>
      </c>
      <c r="T25" s="467">
        <v>0</v>
      </c>
      <c r="U25" s="468">
        <v>0</v>
      </c>
      <c r="V25" s="1218">
        <v>1</v>
      </c>
      <c r="W25" s="453" t="s">
        <v>238</v>
      </c>
      <c r="X25" s="448">
        <v>0</v>
      </c>
      <c r="Y25" s="449">
        <f t="shared" ref="Y25:Y45" si="41">IFERROR(X25/K25,0)</f>
        <v>0</v>
      </c>
      <c r="Z25" s="469">
        <v>0</v>
      </c>
      <c r="AA25" s="470">
        <v>0</v>
      </c>
      <c r="AB25" s="1218">
        <v>1</v>
      </c>
      <c r="AC25" s="471" t="e">
        <f t="shared" si="6"/>
        <v>#DIV/0!</v>
      </c>
      <c r="AD25" s="472">
        <v>0</v>
      </c>
      <c r="AE25" s="449">
        <f t="shared" si="7"/>
        <v>0</v>
      </c>
      <c r="AF25" s="479">
        <v>0</v>
      </c>
      <c r="AG25" s="708">
        <f>MIN(DATEDIF(AF25,'Control Panel_운영'!$K$90,"m"),3)</f>
        <v>3</v>
      </c>
      <c r="AH25" s="473">
        <f t="shared" si="37"/>
        <v>0</v>
      </c>
      <c r="AI25" s="474">
        <f t="shared" si="38"/>
        <v>0</v>
      </c>
      <c r="AJ25" s="475">
        <v>0</v>
      </c>
      <c r="AK25" s="475">
        <v>0</v>
      </c>
      <c r="AL25" s="476">
        <v>0</v>
      </c>
      <c r="AM25" s="474">
        <f t="shared" si="33"/>
        <v>0</v>
      </c>
      <c r="AN25" s="475">
        <v>0</v>
      </c>
      <c r="AO25" s="475">
        <v>0</v>
      </c>
      <c r="AP25" s="475">
        <v>0</v>
      </c>
      <c r="AQ25" s="478">
        <v>0</v>
      </c>
      <c r="AR25" s="478">
        <v>0</v>
      </c>
      <c r="AS25" s="478">
        <v>0</v>
      </c>
    </row>
    <row r="26" spans="2:45" ht="12" hidden="1" customHeight="1" outlineLevel="1" x14ac:dyDescent="0.4">
      <c r="B26" s="464"/>
      <c r="C26" s="482">
        <v>0</v>
      </c>
      <c r="D26" s="484">
        <v>0</v>
      </c>
      <c r="E26" s="707" t="e">
        <f t="shared" si="35"/>
        <v>#DIV/0!</v>
      </c>
      <c r="F26" s="483">
        <v>0</v>
      </c>
      <c r="G26" s="465">
        <f t="shared" si="39"/>
        <v>0</v>
      </c>
      <c r="H26" s="669">
        <v>0</v>
      </c>
      <c r="I26" s="446">
        <f t="shared" si="1"/>
        <v>0</v>
      </c>
      <c r="J26" s="445">
        <f t="shared" si="2"/>
        <v>0</v>
      </c>
      <c r="K26" s="447">
        <f t="shared" si="3"/>
        <v>0</v>
      </c>
      <c r="L26" s="448">
        <v>0</v>
      </c>
      <c r="M26" s="449">
        <f t="shared" si="40"/>
        <v>0</v>
      </c>
      <c r="N26" s="467">
        <v>0</v>
      </c>
      <c r="O26" s="468">
        <v>0</v>
      </c>
      <c r="P26" s="1215">
        <v>1</v>
      </c>
      <c r="Q26" s="466">
        <f t="shared" si="29"/>
        <v>0</v>
      </c>
      <c r="R26" s="452">
        <v>0</v>
      </c>
      <c r="S26" s="449">
        <f t="shared" si="30"/>
        <v>0</v>
      </c>
      <c r="T26" s="467">
        <v>0</v>
      </c>
      <c r="U26" s="468">
        <v>0</v>
      </c>
      <c r="V26" s="1218">
        <v>1</v>
      </c>
      <c r="W26" s="453" t="s">
        <v>238</v>
      </c>
      <c r="X26" s="448">
        <v>0</v>
      </c>
      <c r="Y26" s="449">
        <f t="shared" si="41"/>
        <v>0</v>
      </c>
      <c r="Z26" s="469">
        <v>0</v>
      </c>
      <c r="AA26" s="470">
        <v>0</v>
      </c>
      <c r="AB26" s="1218">
        <v>1</v>
      </c>
      <c r="AC26" s="471" t="e">
        <f t="shared" si="6"/>
        <v>#DIV/0!</v>
      </c>
      <c r="AD26" s="472">
        <v>0</v>
      </c>
      <c r="AE26" s="449">
        <f t="shared" si="7"/>
        <v>0</v>
      </c>
      <c r="AF26" s="479">
        <v>0</v>
      </c>
      <c r="AG26" s="708">
        <f>MIN(DATEDIF(AF26,'Control Panel_운영'!$K$90,"m"),3)</f>
        <v>3</v>
      </c>
      <c r="AH26" s="473">
        <f t="shared" si="37"/>
        <v>0</v>
      </c>
      <c r="AI26" s="474">
        <f t="shared" si="38"/>
        <v>0</v>
      </c>
      <c r="AJ26" s="475">
        <v>0</v>
      </c>
      <c r="AK26" s="475">
        <v>0</v>
      </c>
      <c r="AL26" s="476">
        <v>0</v>
      </c>
      <c r="AM26" s="474">
        <f t="shared" si="33"/>
        <v>0</v>
      </c>
      <c r="AN26" s="475">
        <v>0</v>
      </c>
      <c r="AO26" s="475">
        <v>0</v>
      </c>
      <c r="AP26" s="475">
        <v>0</v>
      </c>
      <c r="AQ26" s="478">
        <v>0</v>
      </c>
      <c r="AR26" s="478">
        <v>0</v>
      </c>
      <c r="AS26" s="478">
        <v>0</v>
      </c>
    </row>
    <row r="27" spans="2:45" ht="12" hidden="1" customHeight="1" outlineLevel="1" x14ac:dyDescent="0.4">
      <c r="B27" s="464"/>
      <c r="C27" s="482">
        <v>0</v>
      </c>
      <c r="D27" s="484">
        <v>0</v>
      </c>
      <c r="E27" s="707" t="e">
        <f t="shared" si="35"/>
        <v>#DIV/0!</v>
      </c>
      <c r="F27" s="480">
        <v>0</v>
      </c>
      <c r="G27" s="465">
        <f t="shared" si="39"/>
        <v>0</v>
      </c>
      <c r="H27" s="481">
        <v>0</v>
      </c>
      <c r="I27" s="446">
        <f t="shared" si="1"/>
        <v>0</v>
      </c>
      <c r="J27" s="445">
        <f t="shared" si="2"/>
        <v>0</v>
      </c>
      <c r="K27" s="447">
        <f t="shared" si="3"/>
        <v>0</v>
      </c>
      <c r="L27" s="448">
        <v>0</v>
      </c>
      <c r="M27" s="449">
        <f t="shared" si="40"/>
        <v>0</v>
      </c>
      <c r="N27" s="467">
        <v>0</v>
      </c>
      <c r="O27" s="468">
        <v>0</v>
      </c>
      <c r="P27" s="1215">
        <v>1</v>
      </c>
      <c r="Q27" s="466">
        <f t="shared" si="29"/>
        <v>0</v>
      </c>
      <c r="R27" s="452">
        <v>0</v>
      </c>
      <c r="S27" s="449">
        <f t="shared" si="30"/>
        <v>0</v>
      </c>
      <c r="T27" s="467">
        <v>0</v>
      </c>
      <c r="U27" s="468">
        <v>0</v>
      </c>
      <c r="V27" s="1218">
        <v>1</v>
      </c>
      <c r="W27" s="453" t="s">
        <v>238</v>
      </c>
      <c r="X27" s="448">
        <v>0</v>
      </c>
      <c r="Y27" s="449">
        <f t="shared" si="41"/>
        <v>0</v>
      </c>
      <c r="Z27" s="469">
        <v>0</v>
      </c>
      <c r="AA27" s="470">
        <v>0</v>
      </c>
      <c r="AB27" s="1218">
        <v>1</v>
      </c>
      <c r="AC27" s="471" t="e">
        <f t="shared" si="6"/>
        <v>#DIV/0!</v>
      </c>
      <c r="AD27" s="472">
        <v>0</v>
      </c>
      <c r="AE27" s="449">
        <f t="shared" si="7"/>
        <v>0</v>
      </c>
      <c r="AF27" s="479">
        <v>0</v>
      </c>
      <c r="AG27" s="708">
        <f>MIN(DATEDIF(AF27,'Control Panel_운영'!$K$90,"m"),3)</f>
        <v>3</v>
      </c>
      <c r="AH27" s="473">
        <f t="shared" si="37"/>
        <v>0</v>
      </c>
      <c r="AI27" s="474">
        <f t="shared" si="38"/>
        <v>0</v>
      </c>
      <c r="AJ27" s="475">
        <v>0</v>
      </c>
      <c r="AK27" s="475">
        <v>0</v>
      </c>
      <c r="AL27" s="476">
        <v>0</v>
      </c>
      <c r="AM27" s="474">
        <f t="shared" si="33"/>
        <v>0</v>
      </c>
      <c r="AN27" s="475">
        <v>0</v>
      </c>
      <c r="AO27" s="475">
        <v>0</v>
      </c>
      <c r="AP27" s="475">
        <v>0</v>
      </c>
      <c r="AQ27" s="478">
        <v>0</v>
      </c>
      <c r="AR27" s="478">
        <v>0</v>
      </c>
      <c r="AS27" s="478">
        <v>0</v>
      </c>
    </row>
    <row r="28" spans="2:45" ht="12" hidden="1" customHeight="1" outlineLevel="1" x14ac:dyDescent="0.4">
      <c r="B28" s="444"/>
      <c r="C28" s="482">
        <v>0</v>
      </c>
      <c r="D28" s="484">
        <v>0</v>
      </c>
      <c r="E28" s="707" t="e">
        <f t="shared" si="35"/>
        <v>#DIV/0!</v>
      </c>
      <c r="F28" s="483">
        <v>0</v>
      </c>
      <c r="G28" s="465">
        <f t="shared" si="39"/>
        <v>0</v>
      </c>
      <c r="H28" s="481">
        <v>0</v>
      </c>
      <c r="I28" s="446">
        <f t="shared" si="1"/>
        <v>0</v>
      </c>
      <c r="J28" s="445">
        <f t="shared" si="2"/>
        <v>0</v>
      </c>
      <c r="K28" s="447">
        <f t="shared" si="3"/>
        <v>0</v>
      </c>
      <c r="L28" s="448">
        <v>0</v>
      </c>
      <c r="M28" s="449">
        <f t="shared" si="40"/>
        <v>0</v>
      </c>
      <c r="N28" s="467">
        <v>0</v>
      </c>
      <c r="O28" s="468">
        <v>0</v>
      </c>
      <c r="P28" s="1215">
        <v>1</v>
      </c>
      <c r="Q28" s="466">
        <f t="shared" si="29"/>
        <v>0</v>
      </c>
      <c r="R28" s="452">
        <v>0</v>
      </c>
      <c r="S28" s="449">
        <f t="shared" si="30"/>
        <v>0</v>
      </c>
      <c r="T28" s="467">
        <v>0</v>
      </c>
      <c r="U28" s="468">
        <v>0</v>
      </c>
      <c r="V28" s="1218">
        <v>1</v>
      </c>
      <c r="W28" s="453" t="s">
        <v>238</v>
      </c>
      <c r="X28" s="448">
        <v>0</v>
      </c>
      <c r="Y28" s="449">
        <f t="shared" si="41"/>
        <v>0</v>
      </c>
      <c r="Z28" s="469">
        <v>0</v>
      </c>
      <c r="AA28" s="470">
        <v>0</v>
      </c>
      <c r="AB28" s="1218">
        <v>1</v>
      </c>
      <c r="AC28" s="471" t="e">
        <f t="shared" si="6"/>
        <v>#DIV/0!</v>
      </c>
      <c r="AD28" s="472">
        <v>0</v>
      </c>
      <c r="AE28" s="449">
        <f t="shared" si="7"/>
        <v>0</v>
      </c>
      <c r="AF28" s="479">
        <v>0</v>
      </c>
      <c r="AG28" s="708">
        <f>MIN(DATEDIF(AF28,'Control Panel_운영'!$K$90,"m"),3)</f>
        <v>3</v>
      </c>
      <c r="AH28" s="473">
        <f t="shared" si="37"/>
        <v>0</v>
      </c>
      <c r="AI28" s="474">
        <f t="shared" si="38"/>
        <v>0</v>
      </c>
      <c r="AJ28" s="475">
        <v>0</v>
      </c>
      <c r="AK28" s="475">
        <v>0</v>
      </c>
      <c r="AL28" s="476">
        <v>0</v>
      </c>
      <c r="AM28" s="474">
        <f t="shared" si="33"/>
        <v>0</v>
      </c>
      <c r="AN28" s="475">
        <v>0</v>
      </c>
      <c r="AO28" s="475">
        <v>0</v>
      </c>
      <c r="AP28" s="475">
        <v>0</v>
      </c>
      <c r="AQ28" s="478">
        <v>0</v>
      </c>
      <c r="AR28" s="478">
        <v>0</v>
      </c>
      <c r="AS28" s="478">
        <v>0</v>
      </c>
    </row>
    <row r="29" spans="2:45" ht="12" hidden="1" customHeight="1" outlineLevel="1" x14ac:dyDescent="0.4">
      <c r="B29" s="464"/>
      <c r="C29" s="482">
        <v>0</v>
      </c>
      <c r="D29" s="484">
        <v>0</v>
      </c>
      <c r="E29" s="707" t="e">
        <f t="shared" si="35"/>
        <v>#DIV/0!</v>
      </c>
      <c r="F29" s="480">
        <v>0</v>
      </c>
      <c r="G29" s="465">
        <f t="shared" si="39"/>
        <v>0</v>
      </c>
      <c r="H29" s="481">
        <v>0</v>
      </c>
      <c r="I29" s="446">
        <f t="shared" si="1"/>
        <v>0</v>
      </c>
      <c r="J29" s="445">
        <f t="shared" si="2"/>
        <v>0</v>
      </c>
      <c r="K29" s="447">
        <f t="shared" si="3"/>
        <v>0</v>
      </c>
      <c r="L29" s="448">
        <v>0</v>
      </c>
      <c r="M29" s="449">
        <f t="shared" si="40"/>
        <v>0</v>
      </c>
      <c r="N29" s="467">
        <v>0</v>
      </c>
      <c r="O29" s="468">
        <v>0</v>
      </c>
      <c r="P29" s="1215">
        <v>1</v>
      </c>
      <c r="Q29" s="466">
        <f t="shared" si="29"/>
        <v>0</v>
      </c>
      <c r="R29" s="452">
        <v>0</v>
      </c>
      <c r="S29" s="449">
        <f t="shared" si="30"/>
        <v>0</v>
      </c>
      <c r="T29" s="467">
        <v>0</v>
      </c>
      <c r="U29" s="468">
        <v>0</v>
      </c>
      <c r="V29" s="1218">
        <v>1</v>
      </c>
      <c r="W29" s="453" t="s">
        <v>238</v>
      </c>
      <c r="X29" s="448">
        <v>0</v>
      </c>
      <c r="Y29" s="449">
        <f t="shared" si="41"/>
        <v>0</v>
      </c>
      <c r="Z29" s="469">
        <v>0</v>
      </c>
      <c r="AA29" s="470">
        <v>0</v>
      </c>
      <c r="AB29" s="1218">
        <v>1</v>
      </c>
      <c r="AC29" s="471" t="e">
        <f t="shared" si="6"/>
        <v>#DIV/0!</v>
      </c>
      <c r="AD29" s="472">
        <v>0</v>
      </c>
      <c r="AE29" s="449">
        <f t="shared" si="7"/>
        <v>0</v>
      </c>
      <c r="AF29" s="479">
        <v>0</v>
      </c>
      <c r="AG29" s="708">
        <f>MIN(DATEDIF(AF29,'Control Panel_운영'!$K$90,"m"),3)</f>
        <v>3</v>
      </c>
      <c r="AH29" s="473">
        <f t="shared" si="37"/>
        <v>0</v>
      </c>
      <c r="AI29" s="474">
        <f t="shared" si="38"/>
        <v>0</v>
      </c>
      <c r="AJ29" s="475">
        <v>0</v>
      </c>
      <c r="AK29" s="475">
        <v>0</v>
      </c>
      <c r="AL29" s="476">
        <v>0</v>
      </c>
      <c r="AM29" s="474">
        <f t="shared" si="33"/>
        <v>0</v>
      </c>
      <c r="AN29" s="475">
        <v>0</v>
      </c>
      <c r="AO29" s="475">
        <v>0</v>
      </c>
      <c r="AP29" s="475">
        <v>0</v>
      </c>
      <c r="AQ29" s="478">
        <v>0</v>
      </c>
      <c r="AR29" s="478">
        <v>0</v>
      </c>
      <c r="AS29" s="478">
        <v>0</v>
      </c>
    </row>
    <row r="30" spans="2:45" ht="12" hidden="1" customHeight="1" outlineLevel="1" x14ac:dyDescent="0.4">
      <c r="B30" s="464"/>
      <c r="C30" s="482">
        <v>0</v>
      </c>
      <c r="D30" s="484">
        <v>0</v>
      </c>
      <c r="E30" s="707" t="e">
        <f t="shared" si="35"/>
        <v>#DIV/0!</v>
      </c>
      <c r="F30" s="480">
        <v>0</v>
      </c>
      <c r="G30" s="465">
        <f t="shared" si="39"/>
        <v>0</v>
      </c>
      <c r="H30" s="481">
        <v>0</v>
      </c>
      <c r="I30" s="446">
        <f t="shared" si="1"/>
        <v>0</v>
      </c>
      <c r="J30" s="445">
        <f t="shared" si="2"/>
        <v>0</v>
      </c>
      <c r="K30" s="447">
        <f t="shared" si="3"/>
        <v>0</v>
      </c>
      <c r="L30" s="448">
        <v>0</v>
      </c>
      <c r="M30" s="449">
        <f t="shared" si="40"/>
        <v>0</v>
      </c>
      <c r="N30" s="467">
        <v>0</v>
      </c>
      <c r="O30" s="468">
        <v>0</v>
      </c>
      <c r="P30" s="1215">
        <v>1</v>
      </c>
      <c r="Q30" s="466">
        <f t="shared" si="29"/>
        <v>0</v>
      </c>
      <c r="R30" s="452">
        <v>0</v>
      </c>
      <c r="S30" s="449">
        <f t="shared" si="30"/>
        <v>0</v>
      </c>
      <c r="T30" s="467">
        <v>0</v>
      </c>
      <c r="U30" s="468">
        <v>0</v>
      </c>
      <c r="V30" s="1218">
        <v>1</v>
      </c>
      <c r="W30" s="453" t="s">
        <v>238</v>
      </c>
      <c r="X30" s="448">
        <v>0</v>
      </c>
      <c r="Y30" s="449">
        <f t="shared" si="41"/>
        <v>0</v>
      </c>
      <c r="Z30" s="469">
        <v>0</v>
      </c>
      <c r="AA30" s="470">
        <v>0</v>
      </c>
      <c r="AB30" s="1218">
        <v>1</v>
      </c>
      <c r="AC30" s="471" t="e">
        <f t="shared" si="6"/>
        <v>#DIV/0!</v>
      </c>
      <c r="AD30" s="472">
        <v>0</v>
      </c>
      <c r="AE30" s="449">
        <f t="shared" si="7"/>
        <v>0</v>
      </c>
      <c r="AF30" s="479">
        <v>0</v>
      </c>
      <c r="AG30" s="708">
        <f>MIN(DATEDIF(AF30,'Control Panel_운영'!$K$90,"m"),3)</f>
        <v>3</v>
      </c>
      <c r="AH30" s="473">
        <f t="shared" si="37"/>
        <v>0</v>
      </c>
      <c r="AI30" s="474">
        <f t="shared" si="38"/>
        <v>0</v>
      </c>
      <c r="AJ30" s="475">
        <v>0</v>
      </c>
      <c r="AK30" s="475">
        <v>0</v>
      </c>
      <c r="AL30" s="476">
        <v>0</v>
      </c>
      <c r="AM30" s="474">
        <f t="shared" si="33"/>
        <v>0</v>
      </c>
      <c r="AN30" s="475">
        <v>0</v>
      </c>
      <c r="AO30" s="475">
        <v>0</v>
      </c>
      <c r="AP30" s="475">
        <v>0</v>
      </c>
      <c r="AQ30" s="478">
        <v>0</v>
      </c>
      <c r="AR30" s="478">
        <v>0</v>
      </c>
      <c r="AS30" s="478">
        <v>0</v>
      </c>
    </row>
    <row r="31" spans="2:45" ht="12" hidden="1" customHeight="1" outlineLevel="1" x14ac:dyDescent="0.4">
      <c r="B31" s="464"/>
      <c r="C31" s="482">
        <v>0</v>
      </c>
      <c r="D31" s="484">
        <v>0</v>
      </c>
      <c r="E31" s="707" t="e">
        <f t="shared" si="35"/>
        <v>#DIV/0!</v>
      </c>
      <c r="F31" s="480">
        <v>0</v>
      </c>
      <c r="G31" s="465">
        <f t="shared" si="39"/>
        <v>0</v>
      </c>
      <c r="H31" s="481">
        <v>0</v>
      </c>
      <c r="I31" s="446">
        <f t="shared" si="1"/>
        <v>0</v>
      </c>
      <c r="J31" s="445">
        <f t="shared" si="2"/>
        <v>0</v>
      </c>
      <c r="K31" s="447">
        <f t="shared" si="3"/>
        <v>0</v>
      </c>
      <c r="L31" s="448">
        <v>0</v>
      </c>
      <c r="M31" s="449">
        <f t="shared" si="40"/>
        <v>0</v>
      </c>
      <c r="N31" s="467">
        <v>0</v>
      </c>
      <c r="O31" s="468">
        <v>0</v>
      </c>
      <c r="P31" s="1215">
        <v>1</v>
      </c>
      <c r="Q31" s="466">
        <f t="shared" si="29"/>
        <v>0</v>
      </c>
      <c r="R31" s="452">
        <v>0</v>
      </c>
      <c r="S31" s="449">
        <f t="shared" si="30"/>
        <v>0</v>
      </c>
      <c r="T31" s="467">
        <v>0</v>
      </c>
      <c r="U31" s="468">
        <v>0</v>
      </c>
      <c r="V31" s="1218">
        <v>1</v>
      </c>
      <c r="W31" s="453" t="s">
        <v>238</v>
      </c>
      <c r="X31" s="448">
        <v>0</v>
      </c>
      <c r="Y31" s="449">
        <f t="shared" si="41"/>
        <v>0</v>
      </c>
      <c r="Z31" s="469">
        <v>0</v>
      </c>
      <c r="AA31" s="470">
        <v>0</v>
      </c>
      <c r="AB31" s="1218">
        <v>1</v>
      </c>
      <c r="AC31" s="471" t="e">
        <f t="shared" si="6"/>
        <v>#DIV/0!</v>
      </c>
      <c r="AD31" s="472">
        <v>0</v>
      </c>
      <c r="AE31" s="449">
        <f t="shared" si="7"/>
        <v>0</v>
      </c>
      <c r="AF31" s="479">
        <v>0</v>
      </c>
      <c r="AG31" s="708">
        <f>MIN(DATEDIF(AF31,'Control Panel_운영'!$K$90,"m"),3)</f>
        <v>3</v>
      </c>
      <c r="AH31" s="473">
        <f t="shared" si="37"/>
        <v>0</v>
      </c>
      <c r="AI31" s="474">
        <f t="shared" si="38"/>
        <v>0</v>
      </c>
      <c r="AJ31" s="475">
        <v>0</v>
      </c>
      <c r="AK31" s="475">
        <v>0</v>
      </c>
      <c r="AL31" s="476">
        <v>0</v>
      </c>
      <c r="AM31" s="474">
        <f t="shared" si="33"/>
        <v>0</v>
      </c>
      <c r="AN31" s="475">
        <v>0</v>
      </c>
      <c r="AO31" s="475">
        <v>0</v>
      </c>
      <c r="AP31" s="475">
        <v>0</v>
      </c>
      <c r="AQ31" s="478">
        <v>0</v>
      </c>
      <c r="AR31" s="478">
        <v>0</v>
      </c>
      <c r="AS31" s="478">
        <v>0</v>
      </c>
    </row>
    <row r="32" spans="2:45" ht="12" hidden="1" customHeight="1" outlineLevel="1" x14ac:dyDescent="0.4">
      <c r="B32" s="464"/>
      <c r="C32" s="482">
        <v>0</v>
      </c>
      <c r="D32" s="484">
        <v>0</v>
      </c>
      <c r="E32" s="707" t="e">
        <f t="shared" si="35"/>
        <v>#DIV/0!</v>
      </c>
      <c r="F32" s="480">
        <v>0</v>
      </c>
      <c r="G32" s="465">
        <f t="shared" si="39"/>
        <v>0</v>
      </c>
      <c r="H32" s="481">
        <v>0</v>
      </c>
      <c r="I32" s="446">
        <f t="shared" si="1"/>
        <v>0</v>
      </c>
      <c r="J32" s="445">
        <f t="shared" si="2"/>
        <v>0</v>
      </c>
      <c r="K32" s="447">
        <f t="shared" si="3"/>
        <v>0</v>
      </c>
      <c r="L32" s="448">
        <v>0</v>
      </c>
      <c r="M32" s="449">
        <f t="shared" si="40"/>
        <v>0</v>
      </c>
      <c r="N32" s="467">
        <v>0</v>
      </c>
      <c r="O32" s="468">
        <v>0</v>
      </c>
      <c r="P32" s="1215">
        <v>1</v>
      </c>
      <c r="Q32" s="466">
        <f t="shared" si="29"/>
        <v>0</v>
      </c>
      <c r="R32" s="452">
        <v>0</v>
      </c>
      <c r="S32" s="449">
        <f t="shared" si="30"/>
        <v>0</v>
      </c>
      <c r="T32" s="467">
        <v>0</v>
      </c>
      <c r="U32" s="468">
        <v>0</v>
      </c>
      <c r="V32" s="1218">
        <v>1</v>
      </c>
      <c r="W32" s="453" t="s">
        <v>238</v>
      </c>
      <c r="X32" s="448">
        <v>0</v>
      </c>
      <c r="Y32" s="449">
        <f t="shared" si="41"/>
        <v>0</v>
      </c>
      <c r="Z32" s="469">
        <v>0</v>
      </c>
      <c r="AA32" s="470">
        <v>0</v>
      </c>
      <c r="AB32" s="1218">
        <v>1</v>
      </c>
      <c r="AC32" s="471" t="e">
        <f t="shared" si="6"/>
        <v>#DIV/0!</v>
      </c>
      <c r="AD32" s="472">
        <v>0</v>
      </c>
      <c r="AE32" s="449">
        <f t="shared" si="7"/>
        <v>0</v>
      </c>
      <c r="AF32" s="479">
        <v>0</v>
      </c>
      <c r="AG32" s="708">
        <f>MIN(DATEDIF(AF32,'Control Panel_운영'!$K$90,"m"),3)</f>
        <v>3</v>
      </c>
      <c r="AH32" s="473">
        <f t="shared" si="37"/>
        <v>0</v>
      </c>
      <c r="AI32" s="474">
        <f t="shared" si="38"/>
        <v>0</v>
      </c>
      <c r="AJ32" s="475">
        <v>0</v>
      </c>
      <c r="AK32" s="475">
        <v>0</v>
      </c>
      <c r="AL32" s="476">
        <v>0</v>
      </c>
      <c r="AM32" s="474">
        <f t="shared" si="33"/>
        <v>0</v>
      </c>
      <c r="AN32" s="475">
        <v>0</v>
      </c>
      <c r="AO32" s="475">
        <v>0</v>
      </c>
      <c r="AP32" s="475">
        <v>0</v>
      </c>
      <c r="AQ32" s="478">
        <v>0</v>
      </c>
      <c r="AR32" s="478">
        <v>0</v>
      </c>
      <c r="AS32" s="478">
        <v>0</v>
      </c>
    </row>
    <row r="33" spans="2:45" ht="12" hidden="1" customHeight="1" outlineLevel="1" x14ac:dyDescent="0.4">
      <c r="B33" s="464"/>
      <c r="C33" s="482">
        <v>0</v>
      </c>
      <c r="D33" s="484">
        <v>0</v>
      </c>
      <c r="E33" s="707" t="e">
        <f t="shared" si="35"/>
        <v>#DIV/0!</v>
      </c>
      <c r="F33" s="480">
        <v>0</v>
      </c>
      <c r="G33" s="465">
        <f t="shared" si="39"/>
        <v>0</v>
      </c>
      <c r="H33" s="481">
        <v>0</v>
      </c>
      <c r="I33" s="446">
        <f t="shared" si="1"/>
        <v>0</v>
      </c>
      <c r="J33" s="445">
        <f t="shared" si="2"/>
        <v>0</v>
      </c>
      <c r="K33" s="447">
        <f t="shared" si="3"/>
        <v>0</v>
      </c>
      <c r="L33" s="448">
        <v>0</v>
      </c>
      <c r="M33" s="449">
        <f t="shared" si="40"/>
        <v>0</v>
      </c>
      <c r="N33" s="467">
        <v>0</v>
      </c>
      <c r="O33" s="468">
        <v>0</v>
      </c>
      <c r="P33" s="1215">
        <v>1</v>
      </c>
      <c r="Q33" s="466">
        <f t="shared" si="29"/>
        <v>0</v>
      </c>
      <c r="R33" s="452">
        <v>0</v>
      </c>
      <c r="S33" s="449">
        <f t="shared" si="30"/>
        <v>0</v>
      </c>
      <c r="T33" s="467">
        <v>0</v>
      </c>
      <c r="U33" s="468">
        <v>0</v>
      </c>
      <c r="V33" s="1218">
        <v>1</v>
      </c>
      <c r="W33" s="453" t="s">
        <v>238</v>
      </c>
      <c r="X33" s="448">
        <v>0</v>
      </c>
      <c r="Y33" s="449">
        <f t="shared" si="41"/>
        <v>0</v>
      </c>
      <c r="Z33" s="469">
        <v>0</v>
      </c>
      <c r="AA33" s="470">
        <v>0</v>
      </c>
      <c r="AB33" s="1218">
        <v>1</v>
      </c>
      <c r="AC33" s="471" t="e">
        <f t="shared" si="6"/>
        <v>#DIV/0!</v>
      </c>
      <c r="AD33" s="472">
        <v>0</v>
      </c>
      <c r="AE33" s="449">
        <f t="shared" si="7"/>
        <v>0</v>
      </c>
      <c r="AF33" s="479">
        <v>0</v>
      </c>
      <c r="AG33" s="708">
        <f>MIN(DATEDIF(AF33,'Control Panel_운영'!$K$90,"m"),3)</f>
        <v>3</v>
      </c>
      <c r="AH33" s="473">
        <f t="shared" si="37"/>
        <v>0</v>
      </c>
      <c r="AI33" s="474">
        <f t="shared" si="38"/>
        <v>0</v>
      </c>
      <c r="AJ33" s="475">
        <v>0</v>
      </c>
      <c r="AK33" s="475">
        <v>0</v>
      </c>
      <c r="AL33" s="476">
        <v>0</v>
      </c>
      <c r="AM33" s="474">
        <f t="shared" si="33"/>
        <v>0</v>
      </c>
      <c r="AN33" s="475">
        <v>0</v>
      </c>
      <c r="AO33" s="475">
        <v>0</v>
      </c>
      <c r="AP33" s="475">
        <v>0</v>
      </c>
      <c r="AQ33" s="478">
        <v>0</v>
      </c>
      <c r="AR33" s="478">
        <v>0</v>
      </c>
      <c r="AS33" s="478">
        <v>0</v>
      </c>
    </row>
    <row r="34" spans="2:45" ht="12" hidden="1" customHeight="1" outlineLevel="1" x14ac:dyDescent="0.4">
      <c r="B34" s="464"/>
      <c r="C34" s="482">
        <v>0</v>
      </c>
      <c r="D34" s="484">
        <v>0</v>
      </c>
      <c r="E34" s="707" t="e">
        <f t="shared" si="35"/>
        <v>#DIV/0!</v>
      </c>
      <c r="F34" s="480">
        <v>0</v>
      </c>
      <c r="G34" s="465">
        <f t="shared" si="39"/>
        <v>0</v>
      </c>
      <c r="H34" s="481">
        <v>0</v>
      </c>
      <c r="I34" s="446">
        <f t="shared" si="1"/>
        <v>0</v>
      </c>
      <c r="J34" s="445">
        <f t="shared" si="2"/>
        <v>0</v>
      </c>
      <c r="K34" s="447">
        <f t="shared" si="3"/>
        <v>0</v>
      </c>
      <c r="L34" s="448">
        <v>0</v>
      </c>
      <c r="M34" s="449">
        <f t="shared" si="40"/>
        <v>0</v>
      </c>
      <c r="N34" s="467">
        <v>0</v>
      </c>
      <c r="O34" s="468">
        <v>0</v>
      </c>
      <c r="P34" s="1215">
        <v>1</v>
      </c>
      <c r="Q34" s="466">
        <f t="shared" si="29"/>
        <v>0</v>
      </c>
      <c r="R34" s="452">
        <v>0</v>
      </c>
      <c r="S34" s="449">
        <f t="shared" si="30"/>
        <v>0</v>
      </c>
      <c r="T34" s="467">
        <v>0</v>
      </c>
      <c r="U34" s="468">
        <v>0</v>
      </c>
      <c r="V34" s="1218">
        <v>1</v>
      </c>
      <c r="W34" s="453" t="s">
        <v>238</v>
      </c>
      <c r="X34" s="448">
        <v>0</v>
      </c>
      <c r="Y34" s="449">
        <f t="shared" si="41"/>
        <v>0</v>
      </c>
      <c r="Z34" s="469">
        <v>0</v>
      </c>
      <c r="AA34" s="470">
        <v>0</v>
      </c>
      <c r="AB34" s="1218">
        <v>1</v>
      </c>
      <c r="AC34" s="471" t="e">
        <f t="shared" si="6"/>
        <v>#DIV/0!</v>
      </c>
      <c r="AD34" s="472">
        <v>0</v>
      </c>
      <c r="AE34" s="449">
        <f t="shared" si="7"/>
        <v>0</v>
      </c>
      <c r="AF34" s="479">
        <v>0</v>
      </c>
      <c r="AG34" s="708">
        <f>MIN(DATEDIF(AF34,'Control Panel_운영'!$K$90,"m"),3)</f>
        <v>3</v>
      </c>
      <c r="AH34" s="473">
        <f t="shared" si="37"/>
        <v>0</v>
      </c>
      <c r="AI34" s="474">
        <f t="shared" si="38"/>
        <v>0</v>
      </c>
      <c r="AJ34" s="475">
        <v>0</v>
      </c>
      <c r="AK34" s="475">
        <v>0</v>
      </c>
      <c r="AL34" s="476">
        <v>0</v>
      </c>
      <c r="AM34" s="474">
        <f t="shared" si="33"/>
        <v>0</v>
      </c>
      <c r="AN34" s="475">
        <v>0</v>
      </c>
      <c r="AO34" s="475">
        <v>0</v>
      </c>
      <c r="AP34" s="475">
        <v>0</v>
      </c>
      <c r="AQ34" s="478">
        <v>0</v>
      </c>
      <c r="AR34" s="478">
        <v>0</v>
      </c>
      <c r="AS34" s="478">
        <v>0</v>
      </c>
    </row>
    <row r="35" spans="2:45" ht="12" hidden="1" customHeight="1" outlineLevel="1" x14ac:dyDescent="0.4">
      <c r="B35" s="464"/>
      <c r="C35" s="482">
        <v>0</v>
      </c>
      <c r="D35" s="484">
        <v>0</v>
      </c>
      <c r="E35" s="707" t="e">
        <f t="shared" si="35"/>
        <v>#DIV/0!</v>
      </c>
      <c r="F35" s="480">
        <v>0</v>
      </c>
      <c r="G35" s="465">
        <f t="shared" si="39"/>
        <v>0</v>
      </c>
      <c r="H35" s="481">
        <v>0</v>
      </c>
      <c r="I35" s="446">
        <f t="shared" si="1"/>
        <v>0</v>
      </c>
      <c r="J35" s="445">
        <f t="shared" si="2"/>
        <v>0</v>
      </c>
      <c r="K35" s="447">
        <f t="shared" si="3"/>
        <v>0</v>
      </c>
      <c r="L35" s="448">
        <v>0</v>
      </c>
      <c r="M35" s="449">
        <f t="shared" si="40"/>
        <v>0</v>
      </c>
      <c r="N35" s="467">
        <v>0</v>
      </c>
      <c r="O35" s="468">
        <v>0</v>
      </c>
      <c r="P35" s="1215">
        <v>1</v>
      </c>
      <c r="Q35" s="466">
        <f t="shared" si="29"/>
        <v>0</v>
      </c>
      <c r="R35" s="452">
        <v>0</v>
      </c>
      <c r="S35" s="449">
        <f t="shared" si="30"/>
        <v>0</v>
      </c>
      <c r="T35" s="467">
        <v>0</v>
      </c>
      <c r="U35" s="468">
        <v>0</v>
      </c>
      <c r="V35" s="1218">
        <v>1</v>
      </c>
      <c r="W35" s="453" t="s">
        <v>238</v>
      </c>
      <c r="X35" s="448">
        <v>0</v>
      </c>
      <c r="Y35" s="449">
        <f t="shared" si="41"/>
        <v>0</v>
      </c>
      <c r="Z35" s="469">
        <v>0</v>
      </c>
      <c r="AA35" s="470">
        <v>0</v>
      </c>
      <c r="AB35" s="1218">
        <v>1</v>
      </c>
      <c r="AC35" s="471" t="e">
        <f t="shared" si="6"/>
        <v>#DIV/0!</v>
      </c>
      <c r="AD35" s="472">
        <v>0</v>
      </c>
      <c r="AE35" s="449">
        <f t="shared" si="7"/>
        <v>0</v>
      </c>
      <c r="AF35" s="479">
        <v>0</v>
      </c>
      <c r="AG35" s="708">
        <f>MIN(DATEDIF(AF35,'Control Panel_운영'!$K$90,"m"),3)</f>
        <v>3</v>
      </c>
      <c r="AH35" s="473">
        <f t="shared" si="37"/>
        <v>0</v>
      </c>
      <c r="AI35" s="474">
        <f t="shared" si="38"/>
        <v>0</v>
      </c>
      <c r="AJ35" s="475">
        <v>0</v>
      </c>
      <c r="AK35" s="475">
        <v>0</v>
      </c>
      <c r="AL35" s="476">
        <v>0</v>
      </c>
      <c r="AM35" s="474">
        <f t="shared" si="33"/>
        <v>0</v>
      </c>
      <c r="AN35" s="475">
        <v>0</v>
      </c>
      <c r="AO35" s="475">
        <v>0</v>
      </c>
      <c r="AP35" s="475">
        <v>0</v>
      </c>
      <c r="AQ35" s="478">
        <v>0</v>
      </c>
      <c r="AR35" s="478">
        <v>0</v>
      </c>
      <c r="AS35" s="478">
        <v>0</v>
      </c>
    </row>
    <row r="36" spans="2:45" ht="12" hidden="1" customHeight="1" outlineLevel="1" x14ac:dyDescent="0.4">
      <c r="B36" s="464"/>
      <c r="C36" s="482">
        <v>0</v>
      </c>
      <c r="D36" s="484">
        <v>0</v>
      </c>
      <c r="E36" s="707" t="e">
        <f t="shared" si="35"/>
        <v>#DIV/0!</v>
      </c>
      <c r="F36" s="480">
        <v>0</v>
      </c>
      <c r="G36" s="465">
        <f t="shared" si="39"/>
        <v>0</v>
      </c>
      <c r="H36" s="481">
        <v>0</v>
      </c>
      <c r="I36" s="446">
        <f t="shared" si="1"/>
        <v>0</v>
      </c>
      <c r="J36" s="445">
        <f t="shared" si="2"/>
        <v>0</v>
      </c>
      <c r="K36" s="447">
        <f t="shared" si="3"/>
        <v>0</v>
      </c>
      <c r="L36" s="448">
        <v>0</v>
      </c>
      <c r="M36" s="449">
        <f t="shared" si="40"/>
        <v>0</v>
      </c>
      <c r="N36" s="467">
        <v>0</v>
      </c>
      <c r="O36" s="468">
        <v>0</v>
      </c>
      <c r="P36" s="1215">
        <v>1</v>
      </c>
      <c r="Q36" s="466">
        <f t="shared" si="29"/>
        <v>0</v>
      </c>
      <c r="R36" s="452">
        <v>0</v>
      </c>
      <c r="S36" s="449">
        <f t="shared" si="30"/>
        <v>0</v>
      </c>
      <c r="T36" s="467">
        <v>0</v>
      </c>
      <c r="U36" s="468">
        <v>0</v>
      </c>
      <c r="V36" s="1218">
        <v>1</v>
      </c>
      <c r="W36" s="453" t="s">
        <v>238</v>
      </c>
      <c r="X36" s="448">
        <v>0</v>
      </c>
      <c r="Y36" s="449">
        <f t="shared" si="41"/>
        <v>0</v>
      </c>
      <c r="Z36" s="469">
        <v>0</v>
      </c>
      <c r="AA36" s="470">
        <v>0</v>
      </c>
      <c r="AB36" s="1218">
        <v>1</v>
      </c>
      <c r="AC36" s="471" t="e">
        <f t="shared" si="6"/>
        <v>#DIV/0!</v>
      </c>
      <c r="AD36" s="472">
        <v>0</v>
      </c>
      <c r="AE36" s="449">
        <f t="shared" si="7"/>
        <v>0</v>
      </c>
      <c r="AF36" s="479">
        <v>0</v>
      </c>
      <c r="AG36" s="708">
        <f>MIN(DATEDIF(AF36,'Control Panel_운영'!$K$90,"m"),3)</f>
        <v>3</v>
      </c>
      <c r="AH36" s="473">
        <f t="shared" si="37"/>
        <v>0</v>
      </c>
      <c r="AI36" s="474">
        <f t="shared" si="38"/>
        <v>0</v>
      </c>
      <c r="AJ36" s="475">
        <v>0</v>
      </c>
      <c r="AK36" s="475">
        <v>0</v>
      </c>
      <c r="AL36" s="476">
        <v>0</v>
      </c>
      <c r="AM36" s="474">
        <f t="shared" si="33"/>
        <v>0</v>
      </c>
      <c r="AN36" s="475">
        <v>0</v>
      </c>
      <c r="AO36" s="475">
        <v>0</v>
      </c>
      <c r="AP36" s="475">
        <v>0</v>
      </c>
      <c r="AQ36" s="478">
        <v>0</v>
      </c>
      <c r="AR36" s="478">
        <v>0</v>
      </c>
      <c r="AS36" s="478">
        <v>0</v>
      </c>
    </row>
    <row r="37" spans="2:45" ht="12" hidden="1" customHeight="1" outlineLevel="1" x14ac:dyDescent="0.4">
      <c r="B37" s="464"/>
      <c r="C37" s="482">
        <v>0</v>
      </c>
      <c r="D37" s="484">
        <v>0</v>
      </c>
      <c r="E37" s="707" t="e">
        <f t="shared" si="35"/>
        <v>#DIV/0!</v>
      </c>
      <c r="F37" s="480">
        <v>0</v>
      </c>
      <c r="G37" s="465">
        <f t="shared" si="39"/>
        <v>0</v>
      </c>
      <c r="H37" s="481">
        <v>0</v>
      </c>
      <c r="I37" s="446">
        <f t="shared" si="1"/>
        <v>0</v>
      </c>
      <c r="J37" s="445">
        <f t="shared" si="2"/>
        <v>0</v>
      </c>
      <c r="K37" s="447">
        <f t="shared" si="3"/>
        <v>0</v>
      </c>
      <c r="L37" s="448">
        <v>0</v>
      </c>
      <c r="M37" s="449">
        <f t="shared" si="40"/>
        <v>0</v>
      </c>
      <c r="N37" s="467">
        <v>0</v>
      </c>
      <c r="O37" s="468">
        <v>0</v>
      </c>
      <c r="P37" s="1215">
        <v>1</v>
      </c>
      <c r="Q37" s="466">
        <f t="shared" si="29"/>
        <v>0</v>
      </c>
      <c r="R37" s="452">
        <v>0</v>
      </c>
      <c r="S37" s="449">
        <f t="shared" si="30"/>
        <v>0</v>
      </c>
      <c r="T37" s="467">
        <v>0</v>
      </c>
      <c r="U37" s="468">
        <v>0</v>
      </c>
      <c r="V37" s="1218">
        <v>1</v>
      </c>
      <c r="W37" s="453" t="s">
        <v>238</v>
      </c>
      <c r="X37" s="448">
        <v>0</v>
      </c>
      <c r="Y37" s="449">
        <f t="shared" si="41"/>
        <v>0</v>
      </c>
      <c r="Z37" s="469">
        <v>0</v>
      </c>
      <c r="AA37" s="470">
        <v>0</v>
      </c>
      <c r="AB37" s="1218">
        <v>1</v>
      </c>
      <c r="AC37" s="471" t="e">
        <f t="shared" si="6"/>
        <v>#DIV/0!</v>
      </c>
      <c r="AD37" s="472">
        <v>0</v>
      </c>
      <c r="AE37" s="449">
        <f t="shared" si="7"/>
        <v>0</v>
      </c>
      <c r="AF37" s="479">
        <v>0</v>
      </c>
      <c r="AG37" s="708">
        <f>MIN(DATEDIF(AF37,'Control Panel_운영'!$K$90,"m"),3)</f>
        <v>3</v>
      </c>
      <c r="AH37" s="473">
        <f t="shared" si="37"/>
        <v>0</v>
      </c>
      <c r="AI37" s="474">
        <f t="shared" si="38"/>
        <v>0</v>
      </c>
      <c r="AJ37" s="475">
        <v>0</v>
      </c>
      <c r="AK37" s="475">
        <v>0</v>
      </c>
      <c r="AL37" s="476">
        <v>0</v>
      </c>
      <c r="AM37" s="474">
        <f t="shared" si="33"/>
        <v>0</v>
      </c>
      <c r="AN37" s="475">
        <v>0</v>
      </c>
      <c r="AO37" s="475">
        <v>0</v>
      </c>
      <c r="AP37" s="475">
        <v>0</v>
      </c>
      <c r="AQ37" s="478">
        <v>0</v>
      </c>
      <c r="AR37" s="478">
        <v>0</v>
      </c>
      <c r="AS37" s="478">
        <v>0</v>
      </c>
    </row>
    <row r="38" spans="2:45" ht="12" hidden="1" customHeight="1" outlineLevel="1" x14ac:dyDescent="0.4">
      <c r="B38" s="464"/>
      <c r="C38" s="482">
        <v>0</v>
      </c>
      <c r="D38" s="484">
        <v>0</v>
      </c>
      <c r="E38" s="707" t="e">
        <f t="shared" si="35"/>
        <v>#DIV/0!</v>
      </c>
      <c r="F38" s="480">
        <v>0</v>
      </c>
      <c r="G38" s="465">
        <f t="shared" si="39"/>
        <v>0</v>
      </c>
      <c r="H38" s="481">
        <v>0</v>
      </c>
      <c r="I38" s="446">
        <f t="shared" si="1"/>
        <v>0</v>
      </c>
      <c r="J38" s="445">
        <f t="shared" si="2"/>
        <v>0</v>
      </c>
      <c r="K38" s="447">
        <f t="shared" si="3"/>
        <v>0</v>
      </c>
      <c r="L38" s="448">
        <v>0</v>
      </c>
      <c r="M38" s="449">
        <f t="shared" si="40"/>
        <v>0</v>
      </c>
      <c r="N38" s="467">
        <v>0</v>
      </c>
      <c r="O38" s="468">
        <v>0</v>
      </c>
      <c r="P38" s="1215">
        <v>1</v>
      </c>
      <c r="Q38" s="466">
        <f t="shared" si="29"/>
        <v>0</v>
      </c>
      <c r="R38" s="452">
        <v>0</v>
      </c>
      <c r="S38" s="449">
        <f t="shared" si="30"/>
        <v>0</v>
      </c>
      <c r="T38" s="467">
        <v>0</v>
      </c>
      <c r="U38" s="468">
        <v>0</v>
      </c>
      <c r="V38" s="1218">
        <v>1</v>
      </c>
      <c r="W38" s="453" t="s">
        <v>238</v>
      </c>
      <c r="X38" s="448">
        <v>0</v>
      </c>
      <c r="Y38" s="449">
        <f t="shared" si="41"/>
        <v>0</v>
      </c>
      <c r="Z38" s="469">
        <v>0</v>
      </c>
      <c r="AA38" s="470">
        <v>0</v>
      </c>
      <c r="AB38" s="1218">
        <v>1</v>
      </c>
      <c r="AC38" s="471" t="e">
        <f t="shared" si="6"/>
        <v>#DIV/0!</v>
      </c>
      <c r="AD38" s="472">
        <v>0</v>
      </c>
      <c r="AE38" s="449">
        <f t="shared" si="7"/>
        <v>0</v>
      </c>
      <c r="AF38" s="479">
        <v>0</v>
      </c>
      <c r="AG38" s="708">
        <f>MIN(DATEDIF(AF38,'Control Panel_운영'!$K$90,"m"),3)</f>
        <v>3</v>
      </c>
      <c r="AH38" s="473">
        <f t="shared" si="37"/>
        <v>0</v>
      </c>
      <c r="AI38" s="474">
        <f t="shared" si="38"/>
        <v>0</v>
      </c>
      <c r="AJ38" s="475">
        <v>0</v>
      </c>
      <c r="AK38" s="475">
        <v>0</v>
      </c>
      <c r="AL38" s="476">
        <v>0</v>
      </c>
      <c r="AM38" s="474">
        <f t="shared" si="33"/>
        <v>0</v>
      </c>
      <c r="AN38" s="475">
        <v>0</v>
      </c>
      <c r="AO38" s="475">
        <v>0</v>
      </c>
      <c r="AP38" s="475">
        <v>0</v>
      </c>
      <c r="AQ38" s="478">
        <v>0</v>
      </c>
      <c r="AR38" s="478">
        <v>0</v>
      </c>
      <c r="AS38" s="478">
        <v>0</v>
      </c>
    </row>
    <row r="39" spans="2:45" ht="12" hidden="1" customHeight="1" outlineLevel="1" x14ac:dyDescent="0.4">
      <c r="B39" s="464"/>
      <c r="C39" s="482">
        <v>0</v>
      </c>
      <c r="D39" s="484">
        <v>0</v>
      </c>
      <c r="E39" s="707" t="e">
        <f t="shared" si="35"/>
        <v>#DIV/0!</v>
      </c>
      <c r="F39" s="480">
        <v>0</v>
      </c>
      <c r="G39" s="465">
        <f t="shared" si="39"/>
        <v>0</v>
      </c>
      <c r="H39" s="481">
        <v>0</v>
      </c>
      <c r="I39" s="446">
        <f t="shared" si="1"/>
        <v>0</v>
      </c>
      <c r="J39" s="445">
        <f t="shared" si="2"/>
        <v>0</v>
      </c>
      <c r="K39" s="447">
        <f t="shared" si="3"/>
        <v>0</v>
      </c>
      <c r="L39" s="448">
        <v>0</v>
      </c>
      <c r="M39" s="449">
        <f t="shared" si="40"/>
        <v>0</v>
      </c>
      <c r="N39" s="467">
        <v>0</v>
      </c>
      <c r="O39" s="468">
        <v>0</v>
      </c>
      <c r="P39" s="1215">
        <v>1</v>
      </c>
      <c r="Q39" s="466">
        <f t="shared" si="29"/>
        <v>0</v>
      </c>
      <c r="R39" s="452">
        <v>0</v>
      </c>
      <c r="S39" s="449">
        <f t="shared" si="30"/>
        <v>0</v>
      </c>
      <c r="T39" s="467">
        <v>0</v>
      </c>
      <c r="U39" s="468">
        <v>0</v>
      </c>
      <c r="V39" s="1218">
        <v>1</v>
      </c>
      <c r="W39" s="453" t="s">
        <v>238</v>
      </c>
      <c r="X39" s="448">
        <v>0</v>
      </c>
      <c r="Y39" s="449">
        <f t="shared" si="41"/>
        <v>0</v>
      </c>
      <c r="Z39" s="469">
        <v>0</v>
      </c>
      <c r="AA39" s="470">
        <v>0</v>
      </c>
      <c r="AB39" s="1218">
        <v>1</v>
      </c>
      <c r="AC39" s="471" t="e">
        <f t="shared" si="6"/>
        <v>#DIV/0!</v>
      </c>
      <c r="AD39" s="472">
        <v>0</v>
      </c>
      <c r="AE39" s="449">
        <f t="shared" si="7"/>
        <v>0</v>
      </c>
      <c r="AF39" s="479">
        <v>0</v>
      </c>
      <c r="AG39" s="708">
        <f>MIN(DATEDIF(AF39,'Control Panel_운영'!$K$90,"m"),3)</f>
        <v>3</v>
      </c>
      <c r="AH39" s="473">
        <f t="shared" si="37"/>
        <v>0</v>
      </c>
      <c r="AI39" s="474">
        <f t="shared" si="38"/>
        <v>0</v>
      </c>
      <c r="AJ39" s="475">
        <v>0</v>
      </c>
      <c r="AK39" s="475">
        <v>0</v>
      </c>
      <c r="AL39" s="476">
        <v>0</v>
      </c>
      <c r="AM39" s="474">
        <f t="shared" si="33"/>
        <v>0</v>
      </c>
      <c r="AN39" s="475">
        <v>0</v>
      </c>
      <c r="AO39" s="475">
        <v>0</v>
      </c>
      <c r="AP39" s="475">
        <v>0</v>
      </c>
      <c r="AQ39" s="478">
        <v>0</v>
      </c>
      <c r="AR39" s="478">
        <v>0</v>
      </c>
      <c r="AS39" s="478">
        <v>0</v>
      </c>
    </row>
    <row r="40" spans="2:45" ht="12" hidden="1" customHeight="1" outlineLevel="1" x14ac:dyDescent="0.4">
      <c r="B40" s="464"/>
      <c r="C40" s="482">
        <v>0</v>
      </c>
      <c r="D40" s="484">
        <v>0</v>
      </c>
      <c r="E40" s="707" t="e">
        <f t="shared" si="35"/>
        <v>#DIV/0!</v>
      </c>
      <c r="F40" s="480">
        <v>0</v>
      </c>
      <c r="G40" s="465">
        <f t="shared" si="39"/>
        <v>0</v>
      </c>
      <c r="H40" s="481">
        <v>0</v>
      </c>
      <c r="I40" s="446">
        <f t="shared" si="1"/>
        <v>0</v>
      </c>
      <c r="J40" s="445">
        <f t="shared" si="2"/>
        <v>0</v>
      </c>
      <c r="K40" s="447">
        <f t="shared" si="3"/>
        <v>0</v>
      </c>
      <c r="L40" s="448">
        <v>0</v>
      </c>
      <c r="M40" s="449">
        <f t="shared" si="40"/>
        <v>0</v>
      </c>
      <c r="N40" s="467">
        <v>0</v>
      </c>
      <c r="O40" s="468">
        <v>0</v>
      </c>
      <c r="P40" s="1215">
        <v>1</v>
      </c>
      <c r="Q40" s="466">
        <f t="shared" si="29"/>
        <v>0</v>
      </c>
      <c r="R40" s="452">
        <v>0</v>
      </c>
      <c r="S40" s="449">
        <f t="shared" si="30"/>
        <v>0</v>
      </c>
      <c r="T40" s="467">
        <v>0</v>
      </c>
      <c r="U40" s="468">
        <v>0</v>
      </c>
      <c r="V40" s="1218">
        <v>1</v>
      </c>
      <c r="W40" s="453" t="s">
        <v>238</v>
      </c>
      <c r="X40" s="448">
        <v>0</v>
      </c>
      <c r="Y40" s="449">
        <f t="shared" si="41"/>
        <v>0</v>
      </c>
      <c r="Z40" s="469">
        <v>0</v>
      </c>
      <c r="AA40" s="470">
        <v>0</v>
      </c>
      <c r="AB40" s="1218">
        <v>1</v>
      </c>
      <c r="AC40" s="471" t="e">
        <f t="shared" si="6"/>
        <v>#DIV/0!</v>
      </c>
      <c r="AD40" s="472">
        <v>0</v>
      </c>
      <c r="AE40" s="449">
        <f t="shared" si="7"/>
        <v>0</v>
      </c>
      <c r="AF40" s="479">
        <v>0</v>
      </c>
      <c r="AG40" s="708">
        <f>MIN(DATEDIF(AF40,'Control Panel_운영'!$K$90,"m"),3)</f>
        <v>3</v>
      </c>
      <c r="AH40" s="473">
        <f t="shared" si="37"/>
        <v>0</v>
      </c>
      <c r="AI40" s="474">
        <f t="shared" si="38"/>
        <v>0</v>
      </c>
      <c r="AJ40" s="475">
        <v>0</v>
      </c>
      <c r="AK40" s="475">
        <v>0</v>
      </c>
      <c r="AL40" s="476">
        <v>0</v>
      </c>
      <c r="AM40" s="474">
        <f t="shared" si="33"/>
        <v>0</v>
      </c>
      <c r="AN40" s="475">
        <v>0</v>
      </c>
      <c r="AO40" s="475">
        <v>0</v>
      </c>
      <c r="AP40" s="475">
        <v>0</v>
      </c>
      <c r="AQ40" s="478">
        <v>0</v>
      </c>
      <c r="AR40" s="478">
        <v>0</v>
      </c>
      <c r="AS40" s="478">
        <v>0</v>
      </c>
    </row>
    <row r="41" spans="2:45" ht="12" hidden="1" customHeight="1" outlineLevel="1" x14ac:dyDescent="0.4">
      <c r="B41" s="464"/>
      <c r="C41" s="482">
        <v>0</v>
      </c>
      <c r="D41" s="484">
        <v>0</v>
      </c>
      <c r="E41" s="707" t="e">
        <f t="shared" si="35"/>
        <v>#DIV/0!</v>
      </c>
      <c r="F41" s="480">
        <v>0</v>
      </c>
      <c r="G41" s="465">
        <f t="shared" si="39"/>
        <v>0</v>
      </c>
      <c r="H41" s="481">
        <v>0</v>
      </c>
      <c r="I41" s="446">
        <f t="shared" si="1"/>
        <v>0</v>
      </c>
      <c r="J41" s="445">
        <f t="shared" si="2"/>
        <v>0</v>
      </c>
      <c r="K41" s="447">
        <f t="shared" si="3"/>
        <v>0</v>
      </c>
      <c r="L41" s="448">
        <v>0</v>
      </c>
      <c r="M41" s="449">
        <f t="shared" si="40"/>
        <v>0</v>
      </c>
      <c r="N41" s="467">
        <v>0</v>
      </c>
      <c r="O41" s="468">
        <v>0</v>
      </c>
      <c r="P41" s="1215">
        <v>1</v>
      </c>
      <c r="Q41" s="466">
        <f t="shared" si="29"/>
        <v>0</v>
      </c>
      <c r="R41" s="452">
        <v>0</v>
      </c>
      <c r="S41" s="449">
        <f t="shared" si="30"/>
        <v>0</v>
      </c>
      <c r="T41" s="467">
        <v>0</v>
      </c>
      <c r="U41" s="468">
        <v>0</v>
      </c>
      <c r="V41" s="1218">
        <v>1</v>
      </c>
      <c r="W41" s="453" t="s">
        <v>238</v>
      </c>
      <c r="X41" s="448">
        <v>0</v>
      </c>
      <c r="Y41" s="449">
        <f t="shared" si="41"/>
        <v>0</v>
      </c>
      <c r="Z41" s="469">
        <v>0</v>
      </c>
      <c r="AA41" s="470">
        <v>0</v>
      </c>
      <c r="AB41" s="1218">
        <v>1</v>
      </c>
      <c r="AC41" s="471" t="e">
        <f t="shared" si="6"/>
        <v>#DIV/0!</v>
      </c>
      <c r="AD41" s="472">
        <v>0</v>
      </c>
      <c r="AE41" s="449">
        <f t="shared" si="7"/>
        <v>0</v>
      </c>
      <c r="AF41" s="479">
        <v>0</v>
      </c>
      <c r="AG41" s="708">
        <f>MIN(DATEDIF(AF41,'Control Panel_운영'!$K$90,"m"),3)</f>
        <v>3</v>
      </c>
      <c r="AH41" s="473">
        <f t="shared" si="37"/>
        <v>0</v>
      </c>
      <c r="AI41" s="474">
        <f t="shared" si="38"/>
        <v>0</v>
      </c>
      <c r="AJ41" s="475">
        <v>0</v>
      </c>
      <c r="AK41" s="475">
        <v>0</v>
      </c>
      <c r="AL41" s="476">
        <v>0</v>
      </c>
      <c r="AM41" s="474">
        <f t="shared" si="33"/>
        <v>0</v>
      </c>
      <c r="AN41" s="475">
        <v>0</v>
      </c>
      <c r="AO41" s="475">
        <v>0</v>
      </c>
      <c r="AP41" s="475">
        <v>0</v>
      </c>
      <c r="AQ41" s="478">
        <v>0</v>
      </c>
      <c r="AR41" s="478">
        <v>0</v>
      </c>
      <c r="AS41" s="478">
        <v>0</v>
      </c>
    </row>
    <row r="42" spans="2:45" ht="12" hidden="1" customHeight="1" outlineLevel="1" x14ac:dyDescent="0.4">
      <c r="B42" s="485"/>
      <c r="C42" s="482">
        <v>0</v>
      </c>
      <c r="D42" s="484">
        <v>0</v>
      </c>
      <c r="E42" s="707" t="e">
        <f t="shared" si="35"/>
        <v>#DIV/0!</v>
      </c>
      <c r="F42" s="670">
        <v>0</v>
      </c>
      <c r="G42" s="465">
        <f t="shared" ref="G42" si="42">H42-F42</f>
        <v>0</v>
      </c>
      <c r="H42" s="481">
        <v>0</v>
      </c>
      <c r="I42" s="446">
        <f t="shared" si="1"/>
        <v>0</v>
      </c>
      <c r="J42" s="445">
        <f t="shared" si="2"/>
        <v>0</v>
      </c>
      <c r="K42" s="447">
        <f t="shared" si="3"/>
        <v>0</v>
      </c>
      <c r="L42" s="448">
        <v>0</v>
      </c>
      <c r="M42" s="449">
        <f t="shared" si="40"/>
        <v>0</v>
      </c>
      <c r="N42" s="467">
        <v>0</v>
      </c>
      <c r="O42" s="468">
        <v>0</v>
      </c>
      <c r="P42" s="1215">
        <v>1</v>
      </c>
      <c r="Q42" s="466">
        <f t="shared" si="29"/>
        <v>0</v>
      </c>
      <c r="R42" s="452">
        <v>0</v>
      </c>
      <c r="S42" s="449">
        <f t="shared" si="30"/>
        <v>0</v>
      </c>
      <c r="T42" s="467">
        <v>0</v>
      </c>
      <c r="U42" s="468">
        <v>0</v>
      </c>
      <c r="V42" s="1218">
        <v>1</v>
      </c>
      <c r="W42" s="453" t="s">
        <v>238</v>
      </c>
      <c r="X42" s="448">
        <v>0</v>
      </c>
      <c r="Y42" s="449">
        <f t="shared" si="41"/>
        <v>0</v>
      </c>
      <c r="Z42" s="469">
        <v>0</v>
      </c>
      <c r="AA42" s="470">
        <v>0</v>
      </c>
      <c r="AB42" s="1218">
        <v>1</v>
      </c>
      <c r="AC42" s="471" t="e">
        <f t="shared" si="6"/>
        <v>#DIV/0!</v>
      </c>
      <c r="AD42" s="472">
        <v>0</v>
      </c>
      <c r="AE42" s="449">
        <f>AD42*R42</f>
        <v>0</v>
      </c>
      <c r="AF42" s="479">
        <v>0</v>
      </c>
      <c r="AG42" s="708">
        <f>MIN(DATEDIF(AF42,'Control Panel_운영'!$K$90,"m"),3)</f>
        <v>3</v>
      </c>
      <c r="AH42" s="473">
        <f>IFERROR(AE42/AG42,0)</f>
        <v>0</v>
      </c>
      <c r="AI42" s="474">
        <f>COUNTIF(AJ42:AL42,"&gt;0")</f>
        <v>0</v>
      </c>
      <c r="AJ42" s="475">
        <v>0</v>
      </c>
      <c r="AK42" s="475">
        <v>0</v>
      </c>
      <c r="AL42" s="476">
        <v>0</v>
      </c>
      <c r="AM42" s="474">
        <f>COUNTIF(AN42:AS42,"&gt;0")</f>
        <v>0</v>
      </c>
      <c r="AN42" s="475">
        <v>0</v>
      </c>
      <c r="AO42" s="475">
        <v>0</v>
      </c>
      <c r="AP42" s="475">
        <v>0</v>
      </c>
      <c r="AQ42" s="478">
        <v>0</v>
      </c>
      <c r="AR42" s="478">
        <v>0</v>
      </c>
      <c r="AS42" s="478">
        <v>0</v>
      </c>
    </row>
    <row r="43" spans="2:45" ht="12" hidden="1" customHeight="1" outlineLevel="1" x14ac:dyDescent="0.4">
      <c r="B43" s="485"/>
      <c r="C43" s="482">
        <v>0</v>
      </c>
      <c r="D43" s="484">
        <v>0</v>
      </c>
      <c r="E43" s="707" t="e">
        <f t="shared" si="35"/>
        <v>#DIV/0!</v>
      </c>
      <c r="F43" s="480">
        <v>0</v>
      </c>
      <c r="G43" s="465">
        <f>H43-F43</f>
        <v>0</v>
      </c>
      <c r="H43" s="481">
        <v>0</v>
      </c>
      <c r="I43" s="446">
        <f t="shared" si="1"/>
        <v>0</v>
      </c>
      <c r="J43" s="445">
        <f t="shared" si="2"/>
        <v>0</v>
      </c>
      <c r="K43" s="447">
        <f t="shared" si="3"/>
        <v>0</v>
      </c>
      <c r="L43" s="448">
        <v>0</v>
      </c>
      <c r="M43" s="449">
        <f t="shared" si="40"/>
        <v>0</v>
      </c>
      <c r="N43" s="467">
        <v>0</v>
      </c>
      <c r="O43" s="468">
        <v>0</v>
      </c>
      <c r="P43" s="1215">
        <v>1</v>
      </c>
      <c r="Q43" s="466">
        <f t="shared" si="29"/>
        <v>0</v>
      </c>
      <c r="R43" s="452">
        <v>0</v>
      </c>
      <c r="S43" s="449">
        <f t="shared" si="30"/>
        <v>0</v>
      </c>
      <c r="T43" s="467">
        <v>0</v>
      </c>
      <c r="U43" s="468">
        <v>0</v>
      </c>
      <c r="V43" s="1218">
        <v>1</v>
      </c>
      <c r="W43" s="453" t="s">
        <v>238</v>
      </c>
      <c r="X43" s="448">
        <v>0</v>
      </c>
      <c r="Y43" s="449">
        <f t="shared" si="41"/>
        <v>0</v>
      </c>
      <c r="Z43" s="469">
        <v>0</v>
      </c>
      <c r="AA43" s="470">
        <v>0</v>
      </c>
      <c r="AB43" s="1218">
        <v>1</v>
      </c>
      <c r="AC43" s="471" t="e">
        <f t="shared" si="6"/>
        <v>#DIV/0!</v>
      </c>
      <c r="AD43" s="472">
        <v>0</v>
      </c>
      <c r="AE43" s="449">
        <f>AD43*R43</f>
        <v>0</v>
      </c>
      <c r="AF43" s="479">
        <v>0</v>
      </c>
      <c r="AG43" s="708">
        <f>MIN(DATEDIF(AF43,'Control Panel_운영'!$K$90,"m"),3)</f>
        <v>3</v>
      </c>
      <c r="AH43" s="473">
        <f>IFERROR(AE43/AG43,0)</f>
        <v>0</v>
      </c>
      <c r="AI43" s="474">
        <f>COUNTIF(AJ43:AL43,"&gt;0")</f>
        <v>0</v>
      </c>
      <c r="AJ43" s="475">
        <v>0</v>
      </c>
      <c r="AK43" s="475">
        <v>0</v>
      </c>
      <c r="AL43" s="476">
        <v>0</v>
      </c>
      <c r="AM43" s="474">
        <f>COUNTIF(AN43:AS43,"&gt;0")</f>
        <v>0</v>
      </c>
      <c r="AN43" s="475">
        <v>0</v>
      </c>
      <c r="AO43" s="475">
        <v>0</v>
      </c>
      <c r="AP43" s="475">
        <v>0</v>
      </c>
      <c r="AQ43" s="478">
        <v>0</v>
      </c>
      <c r="AR43" s="478">
        <v>0</v>
      </c>
      <c r="AS43" s="478">
        <v>0</v>
      </c>
    </row>
    <row r="44" spans="2:45" ht="12" hidden="1" customHeight="1" outlineLevel="1" x14ac:dyDescent="0.4">
      <c r="B44" s="485"/>
      <c r="C44" s="482">
        <v>0</v>
      </c>
      <c r="D44" s="484">
        <v>0</v>
      </c>
      <c r="E44" s="707" t="e">
        <f t="shared" si="35"/>
        <v>#DIV/0!</v>
      </c>
      <c r="F44" s="480">
        <v>0</v>
      </c>
      <c r="G44" s="465">
        <f>H44-F44</f>
        <v>0</v>
      </c>
      <c r="H44" s="481">
        <v>0</v>
      </c>
      <c r="I44" s="446">
        <f t="shared" si="1"/>
        <v>0</v>
      </c>
      <c r="J44" s="445">
        <f t="shared" si="2"/>
        <v>0</v>
      </c>
      <c r="K44" s="447">
        <f t="shared" si="3"/>
        <v>0</v>
      </c>
      <c r="L44" s="448">
        <v>0</v>
      </c>
      <c r="M44" s="449">
        <f t="shared" si="40"/>
        <v>0</v>
      </c>
      <c r="N44" s="467">
        <v>0</v>
      </c>
      <c r="O44" s="468">
        <v>0</v>
      </c>
      <c r="P44" s="1215">
        <v>1</v>
      </c>
      <c r="Q44" s="466">
        <f t="shared" si="29"/>
        <v>0</v>
      </c>
      <c r="R44" s="452">
        <v>0</v>
      </c>
      <c r="S44" s="449">
        <f t="shared" si="30"/>
        <v>0</v>
      </c>
      <c r="T44" s="467">
        <v>0</v>
      </c>
      <c r="U44" s="468">
        <v>0</v>
      </c>
      <c r="V44" s="1218">
        <v>1</v>
      </c>
      <c r="W44" s="453" t="s">
        <v>238</v>
      </c>
      <c r="X44" s="448">
        <v>0</v>
      </c>
      <c r="Y44" s="449">
        <f t="shared" si="41"/>
        <v>0</v>
      </c>
      <c r="Z44" s="469">
        <v>0</v>
      </c>
      <c r="AA44" s="470">
        <v>0</v>
      </c>
      <c r="AB44" s="1218">
        <v>1</v>
      </c>
      <c r="AC44" s="471" t="e">
        <f t="shared" si="6"/>
        <v>#DIV/0!</v>
      </c>
      <c r="AD44" s="472">
        <v>0</v>
      </c>
      <c r="AE44" s="449">
        <f>AD44*R44</f>
        <v>0</v>
      </c>
      <c r="AF44" s="479">
        <v>0</v>
      </c>
      <c r="AG44" s="708">
        <f>MIN(DATEDIF(AF44,'Control Panel_운영'!$K$90,"m"),3)</f>
        <v>3</v>
      </c>
      <c r="AH44" s="473">
        <f>IFERROR(AE44/AG44,0)</f>
        <v>0</v>
      </c>
      <c r="AI44" s="474">
        <f>COUNTIF(AJ44:AL44,"&gt;0")</f>
        <v>0</v>
      </c>
      <c r="AJ44" s="475">
        <v>0</v>
      </c>
      <c r="AK44" s="475">
        <v>0</v>
      </c>
      <c r="AL44" s="476">
        <v>0</v>
      </c>
      <c r="AM44" s="474">
        <f>COUNTIF(AN44:AS44,"&gt;0")</f>
        <v>0</v>
      </c>
      <c r="AN44" s="475">
        <v>0</v>
      </c>
      <c r="AO44" s="475">
        <v>0</v>
      </c>
      <c r="AP44" s="475">
        <v>0</v>
      </c>
      <c r="AQ44" s="478">
        <v>0</v>
      </c>
      <c r="AR44" s="478">
        <v>0</v>
      </c>
      <c r="AS44" s="478">
        <v>0</v>
      </c>
    </row>
    <row r="45" spans="2:45" ht="12" hidden="1" customHeight="1" outlineLevel="1" x14ac:dyDescent="0.4">
      <c r="B45" s="485"/>
      <c r="C45" s="482">
        <v>0</v>
      </c>
      <c r="D45" s="484">
        <v>0</v>
      </c>
      <c r="E45" s="707" t="e">
        <f t="shared" si="35"/>
        <v>#DIV/0!</v>
      </c>
      <c r="F45" s="480">
        <v>0</v>
      </c>
      <c r="G45" s="465">
        <f>H45-F45</f>
        <v>0</v>
      </c>
      <c r="H45" s="481">
        <v>0</v>
      </c>
      <c r="I45" s="446">
        <f t="shared" si="1"/>
        <v>0</v>
      </c>
      <c r="J45" s="445">
        <f t="shared" si="2"/>
        <v>0</v>
      </c>
      <c r="K45" s="447">
        <f t="shared" si="3"/>
        <v>0</v>
      </c>
      <c r="L45" s="448">
        <v>0</v>
      </c>
      <c r="M45" s="449">
        <f t="shared" si="40"/>
        <v>0</v>
      </c>
      <c r="N45" s="467">
        <v>0</v>
      </c>
      <c r="O45" s="468">
        <v>0</v>
      </c>
      <c r="P45" s="1215">
        <v>1</v>
      </c>
      <c r="Q45" s="466">
        <f t="shared" si="29"/>
        <v>0</v>
      </c>
      <c r="R45" s="452">
        <v>0</v>
      </c>
      <c r="S45" s="449">
        <f t="shared" si="30"/>
        <v>0</v>
      </c>
      <c r="T45" s="467">
        <v>0</v>
      </c>
      <c r="U45" s="468">
        <v>0</v>
      </c>
      <c r="V45" s="1218">
        <v>1</v>
      </c>
      <c r="W45" s="453" t="s">
        <v>238</v>
      </c>
      <c r="X45" s="448">
        <v>0</v>
      </c>
      <c r="Y45" s="449">
        <f t="shared" si="41"/>
        <v>0</v>
      </c>
      <c r="Z45" s="469">
        <v>0</v>
      </c>
      <c r="AA45" s="470">
        <v>0</v>
      </c>
      <c r="AB45" s="1218">
        <v>1</v>
      </c>
      <c r="AC45" s="471" t="e">
        <f t="shared" si="6"/>
        <v>#DIV/0!</v>
      </c>
      <c r="AD45" s="472">
        <v>0</v>
      </c>
      <c r="AE45" s="449">
        <f>AD45*R45</f>
        <v>0</v>
      </c>
      <c r="AF45" s="479">
        <v>0</v>
      </c>
      <c r="AG45" s="708">
        <f>MIN(DATEDIF(AF45,'Control Panel_운영'!$K$90,"m"),3)</f>
        <v>3</v>
      </c>
      <c r="AH45" s="473">
        <f>IFERROR(AE45/AG45,0)</f>
        <v>0</v>
      </c>
      <c r="AI45" s="474">
        <f>COUNTIF(AJ45:AL45,"&gt;0")</f>
        <v>0</v>
      </c>
      <c r="AJ45" s="475">
        <v>0</v>
      </c>
      <c r="AK45" s="475">
        <v>0</v>
      </c>
      <c r="AL45" s="476">
        <v>0</v>
      </c>
      <c r="AM45" s="474">
        <f>COUNTIF(AN45:AS45,"&gt;0")</f>
        <v>0</v>
      </c>
      <c r="AN45" s="475">
        <v>0</v>
      </c>
      <c r="AO45" s="475">
        <v>0</v>
      </c>
      <c r="AP45" s="475">
        <v>0</v>
      </c>
      <c r="AQ45" s="478">
        <v>0</v>
      </c>
      <c r="AR45" s="478">
        <v>0</v>
      </c>
      <c r="AS45" s="478">
        <v>0</v>
      </c>
    </row>
    <row r="46" spans="2:45" ht="12" customHeight="1" collapsed="1" thickBot="1" x14ac:dyDescent="0.45">
      <c r="B46" s="486"/>
      <c r="C46" s="487"/>
      <c r="D46" s="488"/>
      <c r="E46" s="704"/>
      <c r="F46" s="489"/>
      <c r="G46" s="490"/>
      <c r="H46" s="491"/>
      <c r="I46" s="489"/>
      <c r="J46" s="490"/>
      <c r="K46" s="491"/>
      <c r="L46" s="489"/>
      <c r="M46" s="490"/>
      <c r="N46" s="492"/>
      <c r="O46" s="493"/>
      <c r="P46" s="1216"/>
      <c r="Q46" s="489"/>
      <c r="R46" s="490"/>
      <c r="S46" s="490"/>
      <c r="T46" s="492"/>
      <c r="U46" s="493"/>
      <c r="V46" s="492"/>
      <c r="W46" s="494"/>
      <c r="X46" s="489"/>
      <c r="Y46" s="490"/>
      <c r="Z46" s="495"/>
      <c r="AA46" s="496"/>
      <c r="AB46" s="492"/>
      <c r="AC46" s="497"/>
      <c r="AD46" s="489"/>
      <c r="AE46" s="490"/>
      <c r="AF46" s="490"/>
      <c r="AG46" s="490"/>
      <c r="AH46" s="491"/>
      <c r="AI46" s="489"/>
      <c r="AJ46" s="490"/>
      <c r="AK46" s="490"/>
      <c r="AL46" s="491"/>
      <c r="AM46" s="498"/>
      <c r="AN46" s="499"/>
      <c r="AO46" s="499"/>
      <c r="AP46" s="499"/>
      <c r="AQ46" s="500"/>
      <c r="AR46" s="500"/>
      <c r="AS46" s="500"/>
    </row>
    <row r="47" spans="2:45" s="718" customFormat="1" ht="12" customHeight="1" thickTop="1" x14ac:dyDescent="0.4">
      <c r="E47" s="925"/>
    </row>
    <row r="48" spans="2:45" ht="12" customHeight="1" x14ac:dyDescent="0.4">
      <c r="B48" s="32" t="s">
        <v>69</v>
      </c>
      <c r="C48" s="428">
        <f>'Control Panel_운영'!$N$93</f>
        <v>1000</v>
      </c>
      <c r="D48" s="64"/>
    </row>
    <row r="49" spans="2:18" ht="12" customHeight="1" x14ac:dyDescent="0.4">
      <c r="B49" s="32" t="s">
        <v>66</v>
      </c>
      <c r="C49" s="429">
        <f>'Control Panel_운영'!$N$94</f>
        <v>3.3</v>
      </c>
      <c r="D49" s="430">
        <f>'Control Panel_운영'!$N$95</f>
        <v>0.30249999999999999</v>
      </c>
      <c r="R49" s="536"/>
    </row>
    <row r="50" spans="2:18" ht="12" customHeight="1" x14ac:dyDescent="0.4">
      <c r="B50" s="32" t="s">
        <v>696</v>
      </c>
      <c r="C50" s="431">
        <v>2.5000000000000001E-2</v>
      </c>
      <c r="D50" s="432"/>
      <c r="R50" s="536"/>
    </row>
    <row r="51" spans="2:18" s="718" customFormat="1" ht="12" customHeight="1" x14ac:dyDescent="0.4">
      <c r="C51" s="725"/>
      <c r="D51" s="725"/>
      <c r="E51" s="925"/>
      <c r="R51" s="727"/>
    </row>
    <row r="52" spans="2:18" ht="12" customHeight="1" x14ac:dyDescent="0.4">
      <c r="C52" s="502"/>
      <c r="D52" s="502"/>
      <c r="R52" s="536"/>
    </row>
    <row r="53" spans="2:18" ht="12" customHeight="1" x14ac:dyDescent="0.4">
      <c r="C53" s="502"/>
      <c r="D53" s="502"/>
      <c r="K53" s="1369">
        <f>SUM(K8:K11)/K4</f>
        <v>0.23694516564867907</v>
      </c>
      <c r="R53" s="536"/>
    </row>
    <row r="54" spans="2:18" ht="12" customHeight="1" x14ac:dyDescent="0.4">
      <c r="C54" s="502"/>
      <c r="D54" s="502"/>
      <c r="R54" s="536"/>
    </row>
    <row r="55" spans="2:18" ht="12" customHeight="1" x14ac:dyDescent="0.4">
      <c r="C55" s="502"/>
      <c r="D55" s="502"/>
      <c r="R55" s="536"/>
    </row>
    <row r="56" spans="2:18" ht="12" customHeight="1" x14ac:dyDescent="0.4">
      <c r="C56" s="502"/>
      <c r="D56" s="502"/>
      <c r="R56" s="536"/>
    </row>
    <row r="57" spans="2:18" ht="12" customHeight="1" x14ac:dyDescent="0.4">
      <c r="C57" s="502"/>
      <c r="D57" s="502"/>
      <c r="R57" s="536"/>
    </row>
    <row r="58" spans="2:18" ht="12" customHeight="1" x14ac:dyDescent="0.4">
      <c r="C58" s="502"/>
      <c r="D58" s="502"/>
      <c r="R58" s="536"/>
    </row>
    <row r="59" spans="2:18" ht="12" customHeight="1" x14ac:dyDescent="0.4">
      <c r="C59" s="502"/>
      <c r="D59" s="502"/>
      <c r="R59" s="536"/>
    </row>
    <row r="60" spans="2:18" ht="12" customHeight="1" x14ac:dyDescent="0.4">
      <c r="C60" s="502"/>
      <c r="D60" s="502"/>
      <c r="R60" s="536"/>
    </row>
    <row r="61" spans="2:18" ht="12" customHeight="1" x14ac:dyDescent="0.4">
      <c r="C61" s="502"/>
      <c r="D61" s="502"/>
      <c r="R61" s="536"/>
    </row>
    <row r="62" spans="2:18" ht="12" customHeight="1" x14ac:dyDescent="0.4">
      <c r="C62" s="502"/>
      <c r="D62" s="502"/>
      <c r="R62" s="536"/>
    </row>
    <row r="63" spans="2:18" ht="12" customHeight="1" x14ac:dyDescent="0.4">
      <c r="C63" s="502"/>
      <c r="D63" s="502"/>
      <c r="R63" s="536"/>
    </row>
    <row r="64" spans="2:18" ht="12" customHeight="1" x14ac:dyDescent="0.4">
      <c r="C64" s="502"/>
      <c r="D64" s="502"/>
      <c r="R64" s="536"/>
    </row>
    <row r="65" spans="3:18" ht="12" customHeight="1" x14ac:dyDescent="0.4">
      <c r="C65" s="502"/>
      <c r="D65" s="502"/>
      <c r="R65" s="536"/>
    </row>
    <row r="66" spans="3:18" ht="12" customHeight="1" x14ac:dyDescent="0.4">
      <c r="C66" s="502"/>
      <c r="D66" s="502"/>
      <c r="R66" s="536"/>
    </row>
    <row r="67" spans="3:18" ht="12" customHeight="1" x14ac:dyDescent="0.4">
      <c r="C67" s="502"/>
      <c r="D67" s="502"/>
      <c r="R67" s="536"/>
    </row>
    <row r="68" spans="3:18" ht="12" customHeight="1" x14ac:dyDescent="0.4">
      <c r="C68" s="502"/>
      <c r="D68" s="502"/>
    </row>
    <row r="69" spans="3:18" ht="12" customHeight="1" x14ac:dyDescent="0.4">
      <c r="C69" s="502"/>
      <c r="D69" s="502"/>
    </row>
    <row r="70" spans="3:18" ht="12" customHeight="1" x14ac:dyDescent="0.4">
      <c r="C70" s="502"/>
      <c r="D70" s="502"/>
    </row>
  </sheetData>
  <mergeCells count="17">
    <mergeCell ref="B2:B3"/>
    <mergeCell ref="AI2:AL2"/>
    <mergeCell ref="AJ3:AL3"/>
    <mergeCell ref="AD2:AH2"/>
    <mergeCell ref="AC2:AC3"/>
    <mergeCell ref="E2:E3"/>
    <mergeCell ref="T3:V3"/>
    <mergeCell ref="Z3:AB3"/>
    <mergeCell ref="L2:P2"/>
    <mergeCell ref="N3:P3"/>
    <mergeCell ref="Q2:W2"/>
    <mergeCell ref="AN3:AS3"/>
    <mergeCell ref="AM2:AS2"/>
    <mergeCell ref="F2:H2"/>
    <mergeCell ref="C2:D2"/>
    <mergeCell ref="I2:K2"/>
    <mergeCell ref="X2:AA2"/>
  </mergeCells>
  <phoneticPr fontId="2" type="noConversion"/>
  <dataValidations count="1">
    <dataValidation type="list" allowBlank="1" showInputMessage="1" showErrorMessage="1" sqref="W5:W45" xr:uid="{00000000-0002-0000-0300-000000000000}">
      <formula1>"월납입,선취,후취"</formula1>
    </dataValidation>
  </dataValidation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DT8"/>
  <sheetViews>
    <sheetView workbookViewId="0">
      <selection activeCell="F23" sqref="F23"/>
    </sheetView>
  </sheetViews>
  <sheetFormatPr defaultColWidth="9" defaultRowHeight="10.8" x14ac:dyDescent="0.4"/>
  <cols>
    <col min="1" max="1" width="2.09765625" style="3" customWidth="1"/>
    <col min="2" max="4" width="9" style="3"/>
    <col min="5" max="5" width="10.59765625" style="42" customWidth="1"/>
    <col min="6" max="65" width="10.59765625" style="43" customWidth="1"/>
    <col min="66" max="16384" width="9" style="3"/>
  </cols>
  <sheetData>
    <row r="1" spans="1:124" s="21" customFormat="1" ht="11.25" customHeight="1" x14ac:dyDescent="0.4">
      <c r="B1" s="6"/>
      <c r="C1" s="44"/>
      <c r="D1" s="148"/>
      <c r="E1" s="357">
        <v>0</v>
      </c>
      <c r="F1" s="358">
        <v>1</v>
      </c>
      <c r="G1" s="358">
        <v>1</v>
      </c>
      <c r="H1" s="358">
        <v>1</v>
      </c>
      <c r="I1" s="358">
        <v>1</v>
      </c>
      <c r="J1" s="358">
        <v>1</v>
      </c>
      <c r="K1" s="358">
        <v>1</v>
      </c>
      <c r="L1" s="358">
        <v>1</v>
      </c>
      <c r="M1" s="358">
        <v>1</v>
      </c>
      <c r="N1" s="358">
        <v>1</v>
      </c>
      <c r="O1" s="358">
        <v>1</v>
      </c>
      <c r="P1" s="358">
        <v>1</v>
      </c>
      <c r="Q1" s="358">
        <v>1</v>
      </c>
      <c r="R1" s="358">
        <v>2</v>
      </c>
      <c r="S1" s="358">
        <v>2</v>
      </c>
      <c r="T1" s="358">
        <v>2</v>
      </c>
      <c r="U1" s="358">
        <v>2</v>
      </c>
      <c r="V1" s="358">
        <v>2</v>
      </c>
      <c r="W1" s="358">
        <v>2</v>
      </c>
      <c r="X1" s="358">
        <v>2</v>
      </c>
      <c r="Y1" s="358">
        <v>2</v>
      </c>
      <c r="Z1" s="358">
        <v>2</v>
      </c>
      <c r="AA1" s="358">
        <v>2</v>
      </c>
      <c r="AB1" s="358">
        <v>2</v>
      </c>
      <c r="AC1" s="358">
        <v>2</v>
      </c>
      <c r="AD1" s="358">
        <v>3</v>
      </c>
      <c r="AE1" s="358">
        <v>3</v>
      </c>
      <c r="AF1" s="358">
        <v>3</v>
      </c>
      <c r="AG1" s="358">
        <v>3</v>
      </c>
      <c r="AH1" s="358">
        <v>3</v>
      </c>
      <c r="AI1" s="358">
        <v>3</v>
      </c>
      <c r="AJ1" s="358">
        <v>3</v>
      </c>
      <c r="AK1" s="358">
        <v>3</v>
      </c>
      <c r="AL1" s="358">
        <v>3</v>
      </c>
      <c r="AM1" s="358">
        <v>3</v>
      </c>
      <c r="AN1" s="358">
        <v>3</v>
      </c>
      <c r="AO1" s="358">
        <v>3</v>
      </c>
      <c r="AP1" s="358">
        <v>4</v>
      </c>
      <c r="AQ1" s="358">
        <v>4</v>
      </c>
      <c r="AR1" s="358">
        <v>4</v>
      </c>
      <c r="AS1" s="358">
        <v>4</v>
      </c>
      <c r="AT1" s="358">
        <v>4</v>
      </c>
      <c r="AU1" s="358">
        <v>4</v>
      </c>
      <c r="AV1" s="358">
        <v>4</v>
      </c>
      <c r="AW1" s="358">
        <v>4</v>
      </c>
      <c r="AX1" s="358">
        <v>4</v>
      </c>
      <c r="AY1" s="358">
        <v>4</v>
      </c>
      <c r="AZ1" s="358">
        <v>4</v>
      </c>
      <c r="BA1" s="358">
        <v>4</v>
      </c>
      <c r="BB1" s="358">
        <v>5</v>
      </c>
      <c r="BC1" s="358">
        <v>5</v>
      </c>
      <c r="BD1" s="358">
        <v>5</v>
      </c>
      <c r="BE1" s="358">
        <v>5</v>
      </c>
      <c r="BF1" s="358">
        <v>5</v>
      </c>
      <c r="BG1" s="358">
        <v>5</v>
      </c>
      <c r="BH1" s="358">
        <v>5</v>
      </c>
      <c r="BI1" s="358">
        <v>5</v>
      </c>
      <c r="BJ1" s="358">
        <v>5</v>
      </c>
      <c r="BK1" s="358">
        <v>5</v>
      </c>
      <c r="BL1" s="358">
        <v>5</v>
      </c>
      <c r="BM1" s="358">
        <v>5</v>
      </c>
    </row>
    <row r="2" spans="1:124" s="21" customFormat="1" x14ac:dyDescent="0.4">
      <c r="C2" s="23"/>
      <c r="D2" s="148"/>
      <c r="E2" s="356">
        <v>0</v>
      </c>
      <c r="F2" s="362">
        <f>IF(AND(F$3&gt;='Control Panel_개발'!$N$12,F$3&lt;='Control Panel_개발'!$O$12),'Control Panel_개발'!$M$12)+IF(OR(MONTH(E$3)='Control Panel_개발'!$P$12,MONTH(E$3)='Control Panel_개발'!$P$13,MONTH(E$3)='Control Panel_개발'!$P$14,MONTH(E$3)='Control Panel_개발'!$P$15),E$2+1,E$2)*(F$3&gt;'Control Panel_개발'!$O$12)</f>
        <v>1</v>
      </c>
      <c r="G2" s="362">
        <f>IF(AND(G$3&gt;='Control Panel_개발'!$N$12,G$3&lt;='Control Panel_개발'!$O$12),'Control Panel_개발'!$M$12)+IF(OR(MONTH(F$3)='Control Panel_개발'!$P$12,MONTH(F$3)='Control Panel_개발'!$P$13,MONTH(F$3)='Control Panel_개발'!$P$14,MONTH(F$3)='Control Panel_개발'!$P$15),F$2+1,F$2)*(G$3&gt;'Control Panel_개발'!$O$12)</f>
        <v>1</v>
      </c>
      <c r="H2" s="362">
        <f>IF(AND(H$3&gt;='Control Panel_개발'!$N$12,H$3&lt;='Control Panel_개발'!$O$12),'Control Panel_개발'!$M$12)+IF(OR(MONTH(G$3)='Control Panel_개발'!$P$12,MONTH(G$3)='Control Panel_개발'!$P$13,MONTH(G$3)='Control Panel_개발'!$P$14,MONTH(G$3)='Control Panel_개발'!$P$15),G$2+1,G$2)*(H$3&gt;'Control Panel_개발'!$O$12)</f>
        <v>1</v>
      </c>
      <c r="I2" s="362">
        <f>IF(AND(I$3&gt;='Control Panel_개발'!$N$12,I$3&lt;='Control Panel_개발'!$O$12),'Control Panel_개발'!$M$12)+IF(OR(MONTH(H$3)='Control Panel_개발'!$P$12,MONTH(H$3)='Control Panel_개발'!$P$13,MONTH(H$3)='Control Panel_개발'!$P$14,MONTH(H$3)='Control Panel_개발'!$P$15),H$2+1,H$2)*(I$3&gt;'Control Panel_개발'!$O$12)</f>
        <v>1</v>
      </c>
      <c r="J2" s="362">
        <f>IF(AND(J$3&gt;='Control Panel_개발'!$N$12,J$3&lt;='Control Panel_개발'!$O$12),'Control Panel_개발'!$M$12)+IF(OR(MONTH(I$3)='Control Panel_개발'!$P$12,MONTH(I$3)='Control Panel_개발'!$P$13,MONTH(I$3)='Control Panel_개발'!$P$14,MONTH(I$3)='Control Panel_개발'!$P$15),I$2+1,I$2)*(J$3&gt;'Control Panel_개발'!$O$12)</f>
        <v>1</v>
      </c>
      <c r="K2" s="362">
        <f>IF(AND(K$3&gt;='Control Panel_개발'!$N$12,K$3&lt;='Control Panel_개발'!$O$12),'Control Panel_개발'!$M$12)+IF(OR(MONTH(J$3)='Control Panel_개발'!$P$12,MONTH(J$3)='Control Panel_개발'!$P$13,MONTH(J$3)='Control Panel_개발'!$P$14,MONTH(J$3)='Control Panel_개발'!$P$15),J$2+1,J$2)*(K$3&gt;'Control Panel_개발'!$O$12)</f>
        <v>1</v>
      </c>
      <c r="L2" s="362">
        <f>IF(AND(L$3&gt;='Control Panel_개발'!$N$12,L$3&lt;='Control Panel_개발'!$O$12),'Control Panel_개발'!$M$12)+IF(OR(MONTH(K$3)='Control Panel_개발'!$P$12,MONTH(K$3)='Control Panel_개발'!$P$13,MONTH(K$3)='Control Panel_개발'!$P$14,MONTH(K$3)='Control Panel_개발'!$P$15),K$2+1,K$2)*(L$3&gt;'Control Panel_개발'!$O$12)</f>
        <v>2</v>
      </c>
      <c r="M2" s="362">
        <f>IF(AND(M$3&gt;='Control Panel_개발'!$N$12,M$3&lt;='Control Panel_개발'!$O$12),'Control Panel_개발'!$M$12)+IF(OR(MONTH(L$3)='Control Panel_개발'!$P$12,MONTH(L$3)='Control Panel_개발'!$P$13,MONTH(L$3)='Control Panel_개발'!$P$14,MONTH(L$3)='Control Panel_개발'!$P$15),L$2+1,L$2)*(M$3&gt;'Control Panel_개발'!$O$12)</f>
        <v>2</v>
      </c>
      <c r="N2" s="362">
        <f>IF(AND(N$3&gt;='Control Panel_개발'!$N$12,N$3&lt;='Control Panel_개발'!$O$12),'Control Panel_개발'!$M$12)+IF(OR(MONTH(M$3)='Control Panel_개발'!$P$12,MONTH(M$3)='Control Panel_개발'!$P$13,MONTH(M$3)='Control Panel_개발'!$P$14,MONTH(M$3)='Control Panel_개발'!$P$15),M$2+1,M$2)*(N$3&gt;'Control Panel_개발'!$O$12)</f>
        <v>2</v>
      </c>
      <c r="O2" s="362">
        <f>IF(AND(O$3&gt;='Control Panel_개발'!$N$12,O$3&lt;='Control Panel_개발'!$O$12),'Control Panel_개발'!$M$12)+IF(OR(MONTH(N$3)='Control Panel_개발'!$P$12,MONTH(N$3)='Control Panel_개발'!$P$13,MONTH(N$3)='Control Panel_개발'!$P$14,MONTH(N$3)='Control Panel_개발'!$P$15),N$2+1,N$2)*(O$3&gt;'Control Panel_개발'!$O$12)</f>
        <v>2</v>
      </c>
      <c r="P2" s="362">
        <f>IF(AND(P$3&gt;='Control Panel_개발'!$N$12,P$3&lt;='Control Panel_개발'!$O$12),'Control Panel_개발'!$M$12)+IF(OR(MONTH(O$3)='Control Panel_개발'!$P$12,MONTH(O$3)='Control Panel_개발'!$P$13,MONTH(O$3)='Control Panel_개발'!$P$14,MONTH(O$3)='Control Panel_개발'!$P$15),O$2+1,O$2)*(P$3&gt;'Control Panel_개발'!$O$12)</f>
        <v>2</v>
      </c>
      <c r="Q2" s="362">
        <f>IF(AND(Q$3&gt;='Control Panel_개발'!$N$12,Q$3&lt;='Control Panel_개발'!$O$12),'Control Panel_개발'!$M$12)+IF(OR(MONTH(P$3)='Control Panel_개발'!$P$12,MONTH(P$3)='Control Panel_개발'!$P$13,MONTH(P$3)='Control Panel_개발'!$P$14,MONTH(P$3)='Control Panel_개발'!$P$15),P$2+1,P$2)*(Q$3&gt;'Control Panel_개발'!$O$12)</f>
        <v>2</v>
      </c>
      <c r="R2" s="362">
        <f>IF(AND(R$3&gt;='Control Panel_개발'!$N$12,R$3&lt;='Control Panel_개발'!$O$12),'Control Panel_개발'!$M$12)+IF(OR(MONTH(Q$3)='Control Panel_개발'!$P$12,MONTH(Q$3)='Control Panel_개발'!$P$13,MONTH(Q$3)='Control Panel_개발'!$P$14,MONTH(Q$3)='Control Panel_개발'!$P$15),Q$2+1,Q$2)*(R$3&gt;'Control Panel_개발'!$O$12)</f>
        <v>3</v>
      </c>
      <c r="S2" s="362">
        <f>IF(AND(S$3&gt;='Control Panel_개발'!$N$12,S$3&lt;='Control Panel_개발'!$O$12),'Control Panel_개발'!$M$12)+IF(OR(MONTH(R$3)='Control Panel_개발'!$P$12,MONTH(R$3)='Control Panel_개발'!$P$13,MONTH(R$3)='Control Panel_개발'!$P$14,MONTH(R$3)='Control Panel_개발'!$P$15),R$2+1,R$2)*(S$3&gt;'Control Panel_개발'!$O$12)</f>
        <v>3</v>
      </c>
      <c r="T2" s="362">
        <f>IF(AND(T$3&gt;='Control Panel_개발'!$N$12,T$3&lt;='Control Panel_개발'!$O$12),'Control Panel_개발'!$M$12)+IF(OR(MONTH(S$3)='Control Panel_개발'!$P$12,MONTH(S$3)='Control Panel_개발'!$P$13,MONTH(S$3)='Control Panel_개발'!$P$14,MONTH(S$3)='Control Panel_개발'!$P$15),S$2+1,S$2)*(T$3&gt;'Control Panel_개발'!$O$12)</f>
        <v>3</v>
      </c>
      <c r="U2" s="362">
        <f>IF(AND(U$3&gt;='Control Panel_개발'!$N$12,U$3&lt;='Control Panel_개발'!$O$12),'Control Panel_개발'!$M$12)+IF(OR(MONTH(T$3)='Control Panel_개발'!$P$12,MONTH(T$3)='Control Panel_개발'!$P$13,MONTH(T$3)='Control Panel_개발'!$P$14,MONTH(T$3)='Control Panel_개발'!$P$15),T$2+1,T$2)*(U$3&gt;'Control Panel_개발'!$O$12)</f>
        <v>3</v>
      </c>
      <c r="V2" s="362">
        <f>IF(AND(V$3&gt;='Control Panel_개발'!$N$12,V$3&lt;='Control Panel_개발'!$O$12),'Control Panel_개발'!$M$12)+IF(OR(MONTH(U$3)='Control Panel_개발'!$P$12,MONTH(U$3)='Control Panel_개발'!$P$13,MONTH(U$3)='Control Panel_개발'!$P$14,MONTH(U$3)='Control Panel_개발'!$P$15),U$2+1,U$2)*(V$3&gt;'Control Panel_개발'!$O$12)</f>
        <v>3</v>
      </c>
      <c r="W2" s="362">
        <f>IF(AND(W$3&gt;='Control Panel_개발'!$N$12,W$3&lt;='Control Panel_개발'!$O$12),'Control Panel_개발'!$M$12)+IF(OR(MONTH(V$3)='Control Panel_개발'!$P$12,MONTH(V$3)='Control Panel_개발'!$P$13,MONTH(V$3)='Control Panel_개발'!$P$14,MONTH(V$3)='Control Panel_개발'!$P$15),V$2+1,V$2)*(W$3&gt;'Control Panel_개발'!$O$12)</f>
        <v>3</v>
      </c>
      <c r="X2" s="362">
        <f>IF(AND(X$3&gt;='Control Panel_개발'!$N$12,X$3&lt;='Control Panel_개발'!$O$12),'Control Panel_개발'!$M$12)+IF(OR(MONTH(W$3)='Control Panel_개발'!$P$12,MONTH(W$3)='Control Panel_개발'!$P$13,MONTH(W$3)='Control Panel_개발'!$P$14,MONTH(W$3)='Control Panel_개발'!$P$15),W$2+1,W$2)*(X$3&gt;'Control Panel_개발'!$O$12)</f>
        <v>4</v>
      </c>
      <c r="Y2" s="362">
        <f>IF(AND(Y$3&gt;='Control Panel_개발'!$N$12,Y$3&lt;='Control Panel_개발'!$O$12),'Control Panel_개발'!$M$12)+IF(OR(MONTH(X$3)='Control Panel_개발'!$P$12,MONTH(X$3)='Control Panel_개발'!$P$13,MONTH(X$3)='Control Panel_개발'!$P$14,MONTH(X$3)='Control Panel_개발'!$P$15),X$2+1,X$2)*(Y$3&gt;'Control Panel_개발'!$O$12)</f>
        <v>4</v>
      </c>
      <c r="Z2" s="362">
        <f>IF(AND(Z$3&gt;='Control Panel_개발'!$N$12,Z$3&lt;='Control Panel_개발'!$O$12),'Control Panel_개발'!$M$12)+IF(OR(MONTH(Y$3)='Control Panel_개발'!$P$12,MONTH(Y$3)='Control Panel_개발'!$P$13,MONTH(Y$3)='Control Panel_개발'!$P$14,MONTH(Y$3)='Control Panel_개발'!$P$15),Y$2+1,Y$2)*(Z$3&gt;'Control Panel_개발'!$O$12)</f>
        <v>4</v>
      </c>
      <c r="AA2" s="362">
        <f>IF(AND(AA$3&gt;='Control Panel_개발'!$N$12,AA$3&lt;='Control Panel_개발'!$O$12),'Control Panel_개발'!$M$12)+IF(OR(MONTH(Z$3)='Control Panel_개발'!$P$12,MONTH(Z$3)='Control Panel_개발'!$P$13,MONTH(Z$3)='Control Panel_개발'!$P$14,MONTH(Z$3)='Control Panel_개발'!$P$15),Z$2+1,Z$2)*(AA$3&gt;'Control Panel_개발'!$O$12)</f>
        <v>4</v>
      </c>
      <c r="AB2" s="362">
        <f>IF(AND(AB$3&gt;='Control Panel_개발'!$N$12,AB$3&lt;='Control Panel_개발'!$O$12),'Control Panel_개발'!$M$12)+IF(OR(MONTH(AA$3)='Control Panel_개발'!$P$12,MONTH(AA$3)='Control Panel_개발'!$P$13,MONTH(AA$3)='Control Panel_개발'!$P$14,MONTH(AA$3)='Control Panel_개발'!$P$15),AA$2+1,AA$2)*(AB$3&gt;'Control Panel_개발'!$O$12)</f>
        <v>4</v>
      </c>
      <c r="AC2" s="362">
        <f>IF(AND(AC$3&gt;='Control Panel_개발'!$N$12,AC$3&lt;='Control Panel_개발'!$O$12),'Control Panel_개발'!$M$12)+IF(OR(MONTH(AB$3)='Control Panel_개발'!$P$12,MONTH(AB$3)='Control Panel_개발'!$P$13,MONTH(AB$3)='Control Panel_개발'!$P$14,MONTH(AB$3)='Control Panel_개발'!$P$15),AB$2+1,AB$2)*(AC$3&gt;'Control Panel_개발'!$O$12)</f>
        <v>4</v>
      </c>
      <c r="AD2" s="362">
        <f>IF(AND(AD$3&gt;='Control Panel_개발'!$N$12,AD$3&lt;='Control Panel_개발'!$O$12),'Control Panel_개발'!$M$12)+IF(OR(MONTH(AC$3)='Control Panel_개발'!$P$12,MONTH(AC$3)='Control Panel_개발'!$P$13,MONTH(AC$3)='Control Panel_개발'!$P$14,MONTH(AC$3)='Control Panel_개발'!$P$15),AC$2+1,AC$2)*(AD$3&gt;'Control Panel_개발'!$O$12)</f>
        <v>5</v>
      </c>
      <c r="AE2" s="362">
        <f>IF(AND(AE$3&gt;='Control Panel_개발'!$N$12,AE$3&lt;='Control Panel_개발'!$O$12),'Control Panel_개발'!$M$12)+IF(OR(MONTH(AD$3)='Control Panel_개발'!$P$12,MONTH(AD$3)='Control Panel_개발'!$P$13,MONTH(AD$3)='Control Panel_개발'!$P$14,MONTH(AD$3)='Control Panel_개발'!$P$15),AD$2+1,AD$2)*(AE$3&gt;'Control Panel_개발'!$O$12)</f>
        <v>5</v>
      </c>
      <c r="AF2" s="362">
        <f>IF(AND(AF$3&gt;='Control Panel_개발'!$N$12,AF$3&lt;='Control Panel_개발'!$O$12),'Control Panel_개발'!$M$12)+IF(OR(MONTH(AE$3)='Control Panel_개발'!$P$12,MONTH(AE$3)='Control Panel_개발'!$P$13,MONTH(AE$3)='Control Panel_개발'!$P$14,MONTH(AE$3)='Control Panel_개발'!$P$15),AE$2+1,AE$2)*(AF$3&gt;'Control Panel_개발'!$O$12)</f>
        <v>5</v>
      </c>
      <c r="AG2" s="362">
        <f>IF(AND(AG$3&gt;='Control Panel_개발'!$N$12,AG$3&lt;='Control Panel_개발'!$O$12),'Control Panel_개발'!$M$12)+IF(OR(MONTH(AF$3)='Control Panel_개발'!$P$12,MONTH(AF$3)='Control Panel_개발'!$P$13,MONTH(AF$3)='Control Panel_개발'!$P$14,MONTH(AF$3)='Control Panel_개발'!$P$15),AF$2+1,AF$2)*(AG$3&gt;'Control Panel_개발'!$O$12)</f>
        <v>5</v>
      </c>
      <c r="AH2" s="362">
        <f>IF(AND(AH$3&gt;='Control Panel_개발'!$N$12,AH$3&lt;='Control Panel_개발'!$O$12),'Control Panel_개발'!$M$12)+IF(OR(MONTH(AG$3)='Control Panel_개발'!$P$12,MONTH(AG$3)='Control Panel_개발'!$P$13,MONTH(AG$3)='Control Panel_개발'!$P$14,MONTH(AG$3)='Control Panel_개발'!$P$15),AG$2+1,AG$2)*(AH$3&gt;'Control Panel_개발'!$O$12)</f>
        <v>5</v>
      </c>
      <c r="AI2" s="362">
        <f>IF(AND(AI$3&gt;='Control Panel_개발'!$N$12,AI$3&lt;='Control Panel_개발'!$O$12),'Control Panel_개발'!$M$12)+IF(OR(MONTH(AH$3)='Control Panel_개발'!$P$12,MONTH(AH$3)='Control Panel_개발'!$P$13,MONTH(AH$3)='Control Panel_개발'!$P$14,MONTH(AH$3)='Control Panel_개발'!$P$15),AH$2+1,AH$2)*(AI$3&gt;'Control Panel_개발'!$O$12)</f>
        <v>5</v>
      </c>
      <c r="AJ2" s="362">
        <f>IF(AND(AJ$3&gt;='Control Panel_개발'!$N$12,AJ$3&lt;='Control Panel_개발'!$O$12),'Control Panel_개발'!$M$12)+IF(OR(MONTH(AI$3)='Control Panel_개발'!$P$12,MONTH(AI$3)='Control Panel_개발'!$P$13,MONTH(AI$3)='Control Panel_개발'!$P$14,MONTH(AI$3)='Control Panel_개발'!$P$15),AI$2+1,AI$2)*(AJ$3&gt;'Control Panel_개발'!$O$12)</f>
        <v>6</v>
      </c>
      <c r="AK2" s="362">
        <f>IF(AND(AK$3&gt;='Control Panel_개발'!$N$12,AK$3&lt;='Control Panel_개발'!$O$12),'Control Panel_개발'!$M$12)+IF(OR(MONTH(AJ$3)='Control Panel_개발'!$P$12,MONTH(AJ$3)='Control Panel_개발'!$P$13,MONTH(AJ$3)='Control Panel_개발'!$P$14,MONTH(AJ$3)='Control Panel_개발'!$P$15),AJ$2+1,AJ$2)*(AK$3&gt;'Control Panel_개발'!$O$12)</f>
        <v>6</v>
      </c>
      <c r="AL2" s="362">
        <f>IF(AND(AL$3&gt;='Control Panel_개발'!$N$12,AL$3&lt;='Control Panel_개발'!$O$12),'Control Panel_개발'!$M$12)+IF(OR(MONTH(AK$3)='Control Panel_개발'!$P$12,MONTH(AK$3)='Control Panel_개발'!$P$13,MONTH(AK$3)='Control Panel_개발'!$P$14,MONTH(AK$3)='Control Panel_개발'!$P$15),AK$2+1,AK$2)*(AL$3&gt;'Control Panel_개발'!$O$12)</f>
        <v>6</v>
      </c>
      <c r="AM2" s="362">
        <f>IF(AND(AM$3&gt;='Control Panel_개발'!$N$12,AM$3&lt;='Control Panel_개발'!$O$12),'Control Panel_개발'!$M$12)+IF(OR(MONTH(AL$3)='Control Panel_개발'!$P$12,MONTH(AL$3)='Control Panel_개발'!$P$13,MONTH(AL$3)='Control Panel_개발'!$P$14,MONTH(AL$3)='Control Panel_개발'!$P$15),AL$2+1,AL$2)*(AM$3&gt;'Control Panel_개발'!$O$12)</f>
        <v>6</v>
      </c>
      <c r="AN2" s="362">
        <f>IF(AND(AN$3&gt;='Control Panel_개발'!$N$12,AN$3&lt;='Control Panel_개발'!$O$12),'Control Panel_개발'!$M$12)+IF(OR(MONTH(AM$3)='Control Panel_개발'!$P$12,MONTH(AM$3)='Control Panel_개발'!$P$13,MONTH(AM$3)='Control Panel_개발'!$P$14,MONTH(AM$3)='Control Panel_개발'!$P$15),AM$2+1,AM$2)*(AN$3&gt;'Control Panel_개발'!$O$12)</f>
        <v>6</v>
      </c>
      <c r="AO2" s="362">
        <f>IF(AND(AO$3&gt;='Control Panel_개발'!$N$12,AO$3&lt;='Control Panel_개발'!$O$12),'Control Panel_개발'!$M$12)+IF(OR(MONTH(AN$3)='Control Panel_개발'!$P$12,MONTH(AN$3)='Control Panel_개발'!$P$13,MONTH(AN$3)='Control Panel_개발'!$P$14,MONTH(AN$3)='Control Panel_개발'!$P$15),AN$2+1,AN$2)*(AO$3&gt;'Control Panel_개발'!$O$12)</f>
        <v>6</v>
      </c>
      <c r="AP2" s="362">
        <f>IF(AND(AP$3&gt;='Control Panel_개발'!$N$12,AP$3&lt;='Control Panel_개발'!$O$12),'Control Panel_개발'!$M$12)+IF(OR(MONTH(AO$3)='Control Panel_개발'!$P$12,MONTH(AO$3)='Control Panel_개발'!$P$13,MONTH(AO$3)='Control Panel_개발'!$P$14,MONTH(AO$3)='Control Panel_개발'!$P$15),AO$2+1,AO$2)*(AP$3&gt;'Control Panel_개발'!$O$12)</f>
        <v>7</v>
      </c>
      <c r="AQ2" s="362">
        <f>IF(AND(AQ$3&gt;='Control Panel_개발'!$N$12,AQ$3&lt;='Control Panel_개발'!$O$12),'Control Panel_개발'!$M$12)+IF(OR(MONTH(AP$3)='Control Panel_개발'!$P$12,MONTH(AP$3)='Control Panel_개발'!$P$13,MONTH(AP$3)='Control Panel_개발'!$P$14,MONTH(AP$3)='Control Panel_개발'!$P$15),AP$2+1,AP$2)*(AQ$3&gt;'Control Panel_개발'!$O$12)</f>
        <v>7</v>
      </c>
      <c r="AR2" s="362">
        <f>IF(AND(AR$3&gt;='Control Panel_개발'!$N$12,AR$3&lt;='Control Panel_개발'!$O$12),'Control Panel_개발'!$M$12)+IF(OR(MONTH(AQ$3)='Control Panel_개발'!$P$12,MONTH(AQ$3)='Control Panel_개발'!$P$13,MONTH(AQ$3)='Control Panel_개발'!$P$14,MONTH(AQ$3)='Control Panel_개발'!$P$15),AQ$2+1,AQ$2)*(AR$3&gt;'Control Panel_개발'!$O$12)</f>
        <v>7</v>
      </c>
      <c r="AS2" s="362">
        <f>IF(AND(AS$3&gt;='Control Panel_개발'!$N$12,AS$3&lt;='Control Panel_개발'!$O$12),'Control Panel_개발'!$M$12)+IF(OR(MONTH(AR$3)='Control Panel_개발'!$P$12,MONTH(AR$3)='Control Panel_개발'!$P$13,MONTH(AR$3)='Control Panel_개발'!$P$14,MONTH(AR$3)='Control Panel_개발'!$P$15),AR$2+1,AR$2)*(AS$3&gt;'Control Panel_개발'!$O$12)</f>
        <v>7</v>
      </c>
      <c r="AT2" s="362">
        <f>IF(AND(AT$3&gt;='Control Panel_개발'!$N$12,AT$3&lt;='Control Panel_개발'!$O$12),'Control Panel_개발'!$M$12)+IF(OR(MONTH(AS$3)='Control Panel_개발'!$P$12,MONTH(AS$3)='Control Panel_개발'!$P$13,MONTH(AS$3)='Control Panel_개발'!$P$14,MONTH(AS$3)='Control Panel_개발'!$P$15),AS$2+1,AS$2)*(AT$3&gt;'Control Panel_개발'!$O$12)</f>
        <v>7</v>
      </c>
      <c r="AU2" s="362">
        <f>IF(AND(AU$3&gt;='Control Panel_개발'!$N$12,AU$3&lt;='Control Panel_개발'!$O$12),'Control Panel_개발'!$M$12)+IF(OR(MONTH(AT$3)='Control Panel_개발'!$P$12,MONTH(AT$3)='Control Panel_개발'!$P$13,MONTH(AT$3)='Control Panel_개발'!$P$14,MONTH(AT$3)='Control Panel_개발'!$P$15),AT$2+1,AT$2)*(AU$3&gt;'Control Panel_개발'!$O$12)</f>
        <v>7</v>
      </c>
      <c r="AV2" s="362">
        <f>IF(AND(AV$3&gt;='Control Panel_개발'!$N$12,AV$3&lt;='Control Panel_개발'!$O$12),'Control Panel_개발'!$M$12)+IF(OR(MONTH(AU$3)='Control Panel_개발'!$P$12,MONTH(AU$3)='Control Panel_개발'!$P$13,MONTH(AU$3)='Control Panel_개발'!$P$14,MONTH(AU$3)='Control Panel_개발'!$P$15),AU$2+1,AU$2)*(AV$3&gt;'Control Panel_개발'!$O$12)</f>
        <v>8</v>
      </c>
      <c r="AW2" s="362">
        <f>IF(AND(AW$3&gt;='Control Panel_개발'!$N$12,AW$3&lt;='Control Panel_개발'!$O$12),'Control Panel_개발'!$M$12)+IF(OR(MONTH(AV$3)='Control Panel_개발'!$P$12,MONTH(AV$3)='Control Panel_개발'!$P$13,MONTH(AV$3)='Control Panel_개발'!$P$14,MONTH(AV$3)='Control Panel_개발'!$P$15),AV$2+1,AV$2)*(AW$3&gt;'Control Panel_개발'!$O$12)</f>
        <v>8</v>
      </c>
      <c r="AX2" s="362">
        <f>IF(AND(AX$3&gt;='Control Panel_개발'!$N$12,AX$3&lt;='Control Panel_개발'!$O$12),'Control Panel_개발'!$M$12)+IF(OR(MONTH(AW$3)='Control Panel_개발'!$P$12,MONTH(AW$3)='Control Panel_개발'!$P$13,MONTH(AW$3)='Control Panel_개발'!$P$14,MONTH(AW$3)='Control Panel_개발'!$P$15),AW$2+1,AW$2)*(AX$3&gt;'Control Panel_개발'!$O$12)</f>
        <v>8</v>
      </c>
      <c r="AY2" s="362">
        <f>IF(AND(AY$3&gt;='Control Panel_개발'!$N$12,AY$3&lt;='Control Panel_개발'!$O$12),'Control Panel_개발'!$M$12)+IF(OR(MONTH(AX$3)='Control Panel_개발'!$P$12,MONTH(AX$3)='Control Panel_개발'!$P$13,MONTH(AX$3)='Control Panel_개발'!$P$14,MONTH(AX$3)='Control Panel_개발'!$P$15),AX$2+1,AX$2)*(AY$3&gt;'Control Panel_개발'!$O$12)</f>
        <v>8</v>
      </c>
      <c r="AZ2" s="362">
        <f>IF(AND(AZ$3&gt;='Control Panel_개발'!$N$12,AZ$3&lt;='Control Panel_개발'!$O$12),'Control Panel_개발'!$M$12)+IF(OR(MONTH(AY$3)='Control Panel_개발'!$P$12,MONTH(AY$3)='Control Panel_개발'!$P$13,MONTH(AY$3)='Control Panel_개발'!$P$14,MONTH(AY$3)='Control Panel_개발'!$P$15),AY$2+1,AY$2)*(AZ$3&gt;'Control Panel_개발'!$O$12)</f>
        <v>8</v>
      </c>
      <c r="BA2" s="362">
        <f>IF(AND(BA$3&gt;='Control Panel_개발'!$N$12,BA$3&lt;='Control Panel_개발'!$O$12),'Control Panel_개발'!$M$12)+IF(OR(MONTH(AZ$3)='Control Panel_개발'!$P$12,MONTH(AZ$3)='Control Panel_개발'!$P$13,MONTH(AZ$3)='Control Panel_개발'!$P$14,MONTH(AZ$3)='Control Panel_개발'!$P$15),AZ$2+1,AZ$2)*(BA$3&gt;'Control Panel_개발'!$O$12)</f>
        <v>8</v>
      </c>
      <c r="BB2" s="362">
        <f>IF(AND(BB$3&gt;='Control Panel_개발'!$N$12,BB$3&lt;='Control Panel_개발'!$O$12),'Control Panel_개발'!$M$12)+IF(OR(MONTH(BA$3)='Control Panel_개발'!$P$12,MONTH(BA$3)='Control Panel_개발'!$P$13,MONTH(BA$3)='Control Panel_개발'!$P$14,MONTH(BA$3)='Control Panel_개발'!$P$15),BA$2+1,BA$2)*(BB$3&gt;'Control Panel_개발'!$O$12)</f>
        <v>9</v>
      </c>
      <c r="BC2" s="362">
        <f>IF(AND(BC$3&gt;='Control Panel_개발'!$N$12,BC$3&lt;='Control Panel_개발'!$O$12),'Control Panel_개발'!$M$12)+IF(OR(MONTH(BB$3)='Control Panel_개발'!$P$12,MONTH(BB$3)='Control Panel_개발'!$P$13,MONTH(BB$3)='Control Panel_개발'!$P$14,MONTH(BB$3)='Control Panel_개발'!$P$15),BB$2+1,BB$2)*(BC$3&gt;'Control Panel_개발'!$O$12)</f>
        <v>9</v>
      </c>
      <c r="BD2" s="362">
        <f>IF(AND(BD$3&gt;='Control Panel_개발'!$N$12,BD$3&lt;='Control Panel_개발'!$O$12),'Control Panel_개발'!$M$12)+IF(OR(MONTH(BC$3)='Control Panel_개발'!$P$12,MONTH(BC$3)='Control Panel_개발'!$P$13,MONTH(BC$3)='Control Panel_개발'!$P$14,MONTH(BC$3)='Control Panel_개발'!$P$15),BC$2+1,BC$2)*(BD$3&gt;'Control Panel_개발'!$O$12)</f>
        <v>9</v>
      </c>
      <c r="BE2" s="362">
        <f>IF(AND(BE$3&gt;='Control Panel_개발'!$N$12,BE$3&lt;='Control Panel_개발'!$O$12),'Control Panel_개발'!$M$12)+IF(OR(MONTH(BD$3)='Control Panel_개발'!$P$12,MONTH(BD$3)='Control Panel_개발'!$P$13,MONTH(BD$3)='Control Panel_개발'!$P$14,MONTH(BD$3)='Control Panel_개발'!$P$15),BD$2+1,BD$2)*(BE$3&gt;'Control Panel_개발'!$O$12)</f>
        <v>9</v>
      </c>
      <c r="BF2" s="362">
        <f>IF(AND(BF$3&gt;='Control Panel_개발'!$N$12,BF$3&lt;='Control Panel_개발'!$O$12),'Control Panel_개발'!$M$12)+IF(OR(MONTH(BE$3)='Control Panel_개발'!$P$12,MONTH(BE$3)='Control Panel_개발'!$P$13,MONTH(BE$3)='Control Panel_개발'!$P$14,MONTH(BE$3)='Control Panel_개발'!$P$15),BE$2+1,BE$2)*(BF$3&gt;'Control Panel_개발'!$O$12)</f>
        <v>9</v>
      </c>
      <c r="BG2" s="362">
        <f>IF(AND(BG$3&gt;='Control Panel_개발'!$N$12,BG$3&lt;='Control Panel_개발'!$O$12),'Control Panel_개발'!$M$12)+IF(OR(MONTH(BF$3)='Control Panel_개발'!$P$12,MONTH(BF$3)='Control Panel_개발'!$P$13,MONTH(BF$3)='Control Panel_개발'!$P$14,MONTH(BF$3)='Control Panel_개발'!$P$15),BF$2+1,BF$2)*(BG$3&gt;'Control Panel_개발'!$O$12)</f>
        <v>9</v>
      </c>
      <c r="BH2" s="362">
        <f>IF(AND(BH$3&gt;='Control Panel_개발'!$N$12,BH$3&lt;='Control Panel_개발'!$O$12),'Control Panel_개발'!$M$12)+IF(OR(MONTH(BG$3)='Control Panel_개발'!$P$12,MONTH(BG$3)='Control Panel_개발'!$P$13,MONTH(BG$3)='Control Panel_개발'!$P$14,MONTH(BG$3)='Control Panel_개발'!$P$15),BG$2+1,BG$2)*(BH$3&gt;'Control Panel_개발'!$O$12)</f>
        <v>10</v>
      </c>
      <c r="BI2" s="362">
        <f>IF(AND(BI$3&gt;='Control Panel_개발'!$N$12,BI$3&lt;='Control Panel_개발'!$O$12),'Control Panel_개발'!$M$12)+IF(OR(MONTH(BH$3)='Control Panel_개발'!$P$12,MONTH(BH$3)='Control Panel_개발'!$P$13,MONTH(BH$3)='Control Panel_개발'!$P$14,MONTH(BH$3)='Control Panel_개발'!$P$15),BH$2+1,BH$2)*(BI$3&gt;'Control Panel_개발'!$O$12)</f>
        <v>10</v>
      </c>
      <c r="BJ2" s="362">
        <f>IF(AND(BJ$3&gt;='Control Panel_개발'!$N$12,BJ$3&lt;='Control Panel_개발'!$O$12),'Control Panel_개발'!$M$12)+IF(OR(MONTH(BI$3)='Control Panel_개발'!$P$12,MONTH(BI$3)='Control Panel_개발'!$P$13,MONTH(BI$3)='Control Panel_개발'!$P$14,MONTH(BI$3)='Control Panel_개발'!$P$15),BI$2+1,BI$2)*(BJ$3&gt;'Control Panel_개발'!$O$12)</f>
        <v>10</v>
      </c>
      <c r="BK2" s="362">
        <f>IF(AND(BK$3&gt;='Control Panel_개발'!$N$12,BK$3&lt;='Control Panel_개발'!$O$12),'Control Panel_개발'!$M$12)+IF(OR(MONTH(BJ$3)='Control Panel_개발'!$P$12,MONTH(BJ$3)='Control Panel_개발'!$P$13,MONTH(BJ$3)='Control Panel_개발'!$P$14,MONTH(BJ$3)='Control Panel_개발'!$P$15),BJ$2+1,BJ$2)*(BK$3&gt;'Control Panel_개발'!$O$12)</f>
        <v>10</v>
      </c>
      <c r="BL2" s="362">
        <f>IF(AND(BL$3&gt;='Control Panel_개발'!$N$12,BL$3&lt;='Control Panel_개발'!$O$12),'Control Panel_개발'!$M$12)+IF(OR(MONTH(BK$3)='Control Panel_개발'!$P$12,MONTH(BK$3)='Control Panel_개발'!$P$13,MONTH(BK$3)='Control Panel_개발'!$P$14,MONTH(BK$3)='Control Panel_개발'!$P$15),BK$2+1,BK$2)*(BL$3&gt;'Control Panel_개발'!$O$12)</f>
        <v>10</v>
      </c>
      <c r="BM2" s="362">
        <f>IF(AND(BM$3&gt;='Control Panel_개발'!$N$12,BM$3&lt;='Control Panel_개발'!$O$12),'Control Panel_개발'!$M$12)+IF(OR(MONTH(BL$3)='Control Panel_개발'!$P$12,MONTH(BL$3)='Control Panel_개발'!$P$13,MONTH(BL$3)='Control Panel_개발'!$P$14,MONTH(BL$3)='Control Panel_개발'!$P$15),BL$2+1,BL$2)*(BM$3&gt;'Control Panel_개발'!$O$12)</f>
        <v>10</v>
      </c>
    </row>
    <row r="3" spans="1:124" s="38" customFormat="1" ht="11.25" customHeight="1" x14ac:dyDescent="0.4">
      <c r="A3" s="21"/>
      <c r="B3" s="21"/>
      <c r="C3" s="23"/>
      <c r="D3" s="23"/>
      <c r="E3" s="26">
        <f>'Control Panel_개발'!$I$4</f>
        <v>43708</v>
      </c>
      <c r="F3" s="27">
        <f t="shared" ref="F3:BM3" si="0">EOMONTH(E3,1)</f>
        <v>43738</v>
      </c>
      <c r="G3" s="27">
        <f t="shared" si="0"/>
        <v>43769</v>
      </c>
      <c r="H3" s="27">
        <f t="shared" si="0"/>
        <v>43799</v>
      </c>
      <c r="I3" s="27">
        <f t="shared" si="0"/>
        <v>43830</v>
      </c>
      <c r="J3" s="27">
        <f t="shared" si="0"/>
        <v>43861</v>
      </c>
      <c r="K3" s="27">
        <f t="shared" si="0"/>
        <v>43890</v>
      </c>
      <c r="L3" s="27">
        <f t="shared" si="0"/>
        <v>43921</v>
      </c>
      <c r="M3" s="27">
        <f t="shared" si="0"/>
        <v>43951</v>
      </c>
      <c r="N3" s="27">
        <f t="shared" si="0"/>
        <v>43982</v>
      </c>
      <c r="O3" s="27">
        <f t="shared" si="0"/>
        <v>44012</v>
      </c>
      <c r="P3" s="27">
        <f t="shared" si="0"/>
        <v>44043</v>
      </c>
      <c r="Q3" s="27">
        <f t="shared" si="0"/>
        <v>44074</v>
      </c>
      <c r="R3" s="27">
        <f t="shared" si="0"/>
        <v>44104</v>
      </c>
      <c r="S3" s="27">
        <f t="shared" si="0"/>
        <v>44135</v>
      </c>
      <c r="T3" s="27">
        <f t="shared" si="0"/>
        <v>44165</v>
      </c>
      <c r="U3" s="27">
        <f t="shared" si="0"/>
        <v>44196</v>
      </c>
      <c r="V3" s="27">
        <f t="shared" si="0"/>
        <v>44227</v>
      </c>
      <c r="W3" s="27">
        <f t="shared" si="0"/>
        <v>44255</v>
      </c>
      <c r="X3" s="27">
        <f t="shared" si="0"/>
        <v>44286</v>
      </c>
      <c r="Y3" s="27">
        <f t="shared" si="0"/>
        <v>44316</v>
      </c>
      <c r="Z3" s="27">
        <f t="shared" si="0"/>
        <v>44347</v>
      </c>
      <c r="AA3" s="27">
        <f t="shared" si="0"/>
        <v>44377</v>
      </c>
      <c r="AB3" s="27">
        <f t="shared" si="0"/>
        <v>44408</v>
      </c>
      <c r="AC3" s="27">
        <f t="shared" si="0"/>
        <v>44439</v>
      </c>
      <c r="AD3" s="27">
        <f t="shared" si="0"/>
        <v>44469</v>
      </c>
      <c r="AE3" s="27">
        <f t="shared" si="0"/>
        <v>44500</v>
      </c>
      <c r="AF3" s="27">
        <f t="shared" si="0"/>
        <v>44530</v>
      </c>
      <c r="AG3" s="27">
        <f t="shared" si="0"/>
        <v>44561</v>
      </c>
      <c r="AH3" s="27">
        <f t="shared" si="0"/>
        <v>44592</v>
      </c>
      <c r="AI3" s="27">
        <f t="shared" si="0"/>
        <v>44620</v>
      </c>
      <c r="AJ3" s="27">
        <f t="shared" si="0"/>
        <v>44651</v>
      </c>
      <c r="AK3" s="27">
        <f t="shared" si="0"/>
        <v>44681</v>
      </c>
      <c r="AL3" s="27">
        <f t="shared" si="0"/>
        <v>44712</v>
      </c>
      <c r="AM3" s="27">
        <f t="shared" si="0"/>
        <v>44742</v>
      </c>
      <c r="AN3" s="27">
        <f t="shared" si="0"/>
        <v>44773</v>
      </c>
      <c r="AO3" s="27">
        <f t="shared" si="0"/>
        <v>44804</v>
      </c>
      <c r="AP3" s="27">
        <f t="shared" si="0"/>
        <v>44834</v>
      </c>
      <c r="AQ3" s="27">
        <f t="shared" si="0"/>
        <v>44865</v>
      </c>
      <c r="AR3" s="27">
        <f t="shared" si="0"/>
        <v>44895</v>
      </c>
      <c r="AS3" s="27">
        <f t="shared" si="0"/>
        <v>44926</v>
      </c>
      <c r="AT3" s="27">
        <f t="shared" si="0"/>
        <v>44957</v>
      </c>
      <c r="AU3" s="27">
        <f t="shared" si="0"/>
        <v>44985</v>
      </c>
      <c r="AV3" s="27">
        <f t="shared" si="0"/>
        <v>45016</v>
      </c>
      <c r="AW3" s="27">
        <f t="shared" si="0"/>
        <v>45046</v>
      </c>
      <c r="AX3" s="27">
        <f t="shared" si="0"/>
        <v>45077</v>
      </c>
      <c r="AY3" s="27">
        <f t="shared" si="0"/>
        <v>45107</v>
      </c>
      <c r="AZ3" s="27">
        <f t="shared" si="0"/>
        <v>45138</v>
      </c>
      <c r="BA3" s="27">
        <f t="shared" si="0"/>
        <v>45169</v>
      </c>
      <c r="BB3" s="27">
        <f t="shared" si="0"/>
        <v>45199</v>
      </c>
      <c r="BC3" s="27">
        <f t="shared" si="0"/>
        <v>45230</v>
      </c>
      <c r="BD3" s="27">
        <f t="shared" si="0"/>
        <v>45260</v>
      </c>
      <c r="BE3" s="27">
        <f t="shared" si="0"/>
        <v>45291</v>
      </c>
      <c r="BF3" s="27">
        <f t="shared" si="0"/>
        <v>45322</v>
      </c>
      <c r="BG3" s="27">
        <f t="shared" si="0"/>
        <v>45351</v>
      </c>
      <c r="BH3" s="27">
        <f t="shared" si="0"/>
        <v>45382</v>
      </c>
      <c r="BI3" s="27">
        <f t="shared" si="0"/>
        <v>45412</v>
      </c>
      <c r="BJ3" s="27">
        <f t="shared" si="0"/>
        <v>45443</v>
      </c>
      <c r="BK3" s="27">
        <f t="shared" si="0"/>
        <v>45473</v>
      </c>
      <c r="BL3" s="27">
        <f t="shared" si="0"/>
        <v>45504</v>
      </c>
      <c r="BM3" s="27">
        <f t="shared" si="0"/>
        <v>45535</v>
      </c>
    </row>
    <row r="4" spans="1:124" s="30" customFormat="1" x14ac:dyDescent="0.4">
      <c r="C4" s="150"/>
      <c r="D4" s="151"/>
      <c r="E4" s="28">
        <f t="shared" ref="E4:BM4" si="1">DAY(E3)</f>
        <v>31</v>
      </c>
      <c r="F4" s="29">
        <f t="shared" si="1"/>
        <v>30</v>
      </c>
      <c r="G4" s="29">
        <f t="shared" si="1"/>
        <v>31</v>
      </c>
      <c r="H4" s="29">
        <f t="shared" si="1"/>
        <v>30</v>
      </c>
      <c r="I4" s="29">
        <f t="shared" si="1"/>
        <v>31</v>
      </c>
      <c r="J4" s="29">
        <f t="shared" si="1"/>
        <v>31</v>
      </c>
      <c r="K4" s="29">
        <f t="shared" si="1"/>
        <v>29</v>
      </c>
      <c r="L4" s="29">
        <f t="shared" si="1"/>
        <v>31</v>
      </c>
      <c r="M4" s="29">
        <f t="shared" si="1"/>
        <v>30</v>
      </c>
      <c r="N4" s="29">
        <f t="shared" si="1"/>
        <v>31</v>
      </c>
      <c r="O4" s="29">
        <f t="shared" si="1"/>
        <v>30</v>
      </c>
      <c r="P4" s="29">
        <f t="shared" si="1"/>
        <v>31</v>
      </c>
      <c r="Q4" s="29">
        <f t="shared" si="1"/>
        <v>31</v>
      </c>
      <c r="R4" s="29">
        <f t="shared" si="1"/>
        <v>30</v>
      </c>
      <c r="S4" s="29">
        <f t="shared" si="1"/>
        <v>31</v>
      </c>
      <c r="T4" s="29">
        <f t="shared" si="1"/>
        <v>30</v>
      </c>
      <c r="U4" s="29">
        <f t="shared" si="1"/>
        <v>31</v>
      </c>
      <c r="V4" s="29">
        <f t="shared" si="1"/>
        <v>31</v>
      </c>
      <c r="W4" s="29">
        <f t="shared" si="1"/>
        <v>28</v>
      </c>
      <c r="X4" s="29">
        <f t="shared" si="1"/>
        <v>31</v>
      </c>
      <c r="Y4" s="29">
        <f t="shared" si="1"/>
        <v>30</v>
      </c>
      <c r="Z4" s="29">
        <f t="shared" si="1"/>
        <v>31</v>
      </c>
      <c r="AA4" s="29">
        <f t="shared" si="1"/>
        <v>30</v>
      </c>
      <c r="AB4" s="29">
        <f t="shared" si="1"/>
        <v>31</v>
      </c>
      <c r="AC4" s="29">
        <f t="shared" si="1"/>
        <v>31</v>
      </c>
      <c r="AD4" s="29">
        <f t="shared" si="1"/>
        <v>30</v>
      </c>
      <c r="AE4" s="29">
        <f t="shared" si="1"/>
        <v>31</v>
      </c>
      <c r="AF4" s="29">
        <f t="shared" si="1"/>
        <v>30</v>
      </c>
      <c r="AG4" s="29">
        <f t="shared" si="1"/>
        <v>31</v>
      </c>
      <c r="AH4" s="29">
        <f t="shared" si="1"/>
        <v>31</v>
      </c>
      <c r="AI4" s="29">
        <f t="shared" si="1"/>
        <v>28</v>
      </c>
      <c r="AJ4" s="29">
        <f t="shared" si="1"/>
        <v>31</v>
      </c>
      <c r="AK4" s="29">
        <f t="shared" si="1"/>
        <v>30</v>
      </c>
      <c r="AL4" s="29">
        <f t="shared" si="1"/>
        <v>31</v>
      </c>
      <c r="AM4" s="29">
        <f t="shared" si="1"/>
        <v>30</v>
      </c>
      <c r="AN4" s="29">
        <f t="shared" si="1"/>
        <v>31</v>
      </c>
      <c r="AO4" s="29">
        <f t="shared" si="1"/>
        <v>31</v>
      </c>
      <c r="AP4" s="29">
        <f t="shared" si="1"/>
        <v>30</v>
      </c>
      <c r="AQ4" s="29">
        <f t="shared" si="1"/>
        <v>31</v>
      </c>
      <c r="AR4" s="29">
        <f t="shared" si="1"/>
        <v>30</v>
      </c>
      <c r="AS4" s="29">
        <f t="shared" si="1"/>
        <v>31</v>
      </c>
      <c r="AT4" s="29">
        <f t="shared" si="1"/>
        <v>31</v>
      </c>
      <c r="AU4" s="29">
        <f t="shared" si="1"/>
        <v>28</v>
      </c>
      <c r="AV4" s="29">
        <f t="shared" si="1"/>
        <v>31</v>
      </c>
      <c r="AW4" s="29">
        <f t="shared" si="1"/>
        <v>30</v>
      </c>
      <c r="AX4" s="29">
        <f t="shared" si="1"/>
        <v>31</v>
      </c>
      <c r="AY4" s="29">
        <f t="shared" si="1"/>
        <v>30</v>
      </c>
      <c r="AZ4" s="29">
        <f t="shared" si="1"/>
        <v>31</v>
      </c>
      <c r="BA4" s="29">
        <f t="shared" si="1"/>
        <v>31</v>
      </c>
      <c r="BB4" s="29">
        <f t="shared" si="1"/>
        <v>30</v>
      </c>
      <c r="BC4" s="29">
        <f t="shared" si="1"/>
        <v>31</v>
      </c>
      <c r="BD4" s="29">
        <f t="shared" si="1"/>
        <v>30</v>
      </c>
      <c r="BE4" s="29">
        <f t="shared" si="1"/>
        <v>31</v>
      </c>
      <c r="BF4" s="29">
        <f t="shared" si="1"/>
        <v>31</v>
      </c>
      <c r="BG4" s="29">
        <f t="shared" si="1"/>
        <v>29</v>
      </c>
      <c r="BH4" s="29">
        <f t="shared" si="1"/>
        <v>31</v>
      </c>
      <c r="BI4" s="29">
        <f t="shared" si="1"/>
        <v>30</v>
      </c>
      <c r="BJ4" s="29">
        <f t="shared" si="1"/>
        <v>31</v>
      </c>
      <c r="BK4" s="29">
        <f t="shared" si="1"/>
        <v>30</v>
      </c>
      <c r="BL4" s="29">
        <f t="shared" si="1"/>
        <v>31</v>
      </c>
      <c r="BM4" s="29">
        <f t="shared" si="1"/>
        <v>31</v>
      </c>
    </row>
    <row r="6" spans="1:124" s="30" customFormat="1" x14ac:dyDescent="0.4">
      <c r="B6" s="36" t="s">
        <v>576</v>
      </c>
      <c r="C6" s="36"/>
      <c r="D6" s="37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238"/>
    </row>
    <row r="8" spans="1:124" s="30" customFormat="1" x14ac:dyDescent="0.4">
      <c r="B8" s="36" t="s">
        <v>1103</v>
      </c>
      <c r="C8" s="36"/>
      <c r="D8" s="37"/>
      <c r="E8" s="33">
        <f>IF(E$3='Control Panel_개발'!$I$4,0,IF(AND(E$3&gt;'Control Panel_개발'!$I$4,E$3&lt;='Control Panel_개발'!$I$10),1,0))</f>
        <v>0</v>
      </c>
      <c r="F8" s="34">
        <f>IF(F$3='Control Panel_개발'!$I$4,0,IF(AND(F$3&gt;'Control Panel_개발'!$I$4,F$3&lt;='Control Panel_개발'!$I$10),1,0))</f>
        <v>1</v>
      </c>
      <c r="G8" s="34">
        <f>IF(G$3='Control Panel_개발'!$I$4,0,IF(AND(G$3&gt;'Control Panel_개발'!$I$4,G$3&lt;='Control Panel_개발'!$I$10),1,0))</f>
        <v>1</v>
      </c>
      <c r="H8" s="34">
        <f>IF(H$3='Control Panel_개발'!$I$4,0,IF(AND(H$3&gt;'Control Panel_개발'!$I$4,H$3&lt;='Control Panel_개발'!$I$10),1,0))</f>
        <v>1</v>
      </c>
      <c r="I8" s="34">
        <f>IF(I$3='Control Panel_개발'!$I$4,0,IF(AND(I$3&gt;'Control Panel_개발'!$I$4,I$3&lt;='Control Panel_개발'!$I$10),1,0))</f>
        <v>1</v>
      </c>
      <c r="J8" s="34">
        <f>IF(J$3='Control Panel_개발'!$I$4,0,IF(AND(J$3&gt;'Control Panel_개발'!$I$4,J$3&lt;='Control Panel_개발'!$I$10),1,0))</f>
        <v>1</v>
      </c>
      <c r="K8" s="34">
        <f>IF(K$3='Control Panel_개발'!$I$4,0,IF(AND(K$3&gt;'Control Panel_개발'!$I$4,K$3&lt;='Control Panel_개발'!$I$10),1,0))</f>
        <v>1</v>
      </c>
      <c r="L8" s="34">
        <f>IF(L$3='Control Panel_개발'!$I$4,0,IF(AND(L$3&gt;'Control Panel_개발'!$I$4,L$3&lt;='Control Panel_개발'!$I$10),1,0))</f>
        <v>1</v>
      </c>
      <c r="M8" s="34">
        <f>IF(M$3='Control Panel_개발'!$I$4,0,IF(AND(M$3&gt;'Control Panel_개발'!$I$4,M$3&lt;='Control Panel_개발'!$I$10),1,0))</f>
        <v>1</v>
      </c>
      <c r="N8" s="34">
        <f>IF(N$3='Control Panel_개발'!$I$4,0,IF(AND(N$3&gt;'Control Panel_개발'!$I$4,N$3&lt;='Control Panel_개발'!$I$10),1,0))</f>
        <v>1</v>
      </c>
      <c r="O8" s="34">
        <f>IF(O$3='Control Panel_개발'!$I$4,0,IF(AND(O$3&gt;'Control Panel_개발'!$I$4,O$3&lt;='Control Panel_개발'!$I$10),1,0))</f>
        <v>1</v>
      </c>
      <c r="P8" s="34">
        <f>IF(P$3='Control Panel_개발'!$I$4,0,IF(AND(P$3&gt;'Control Panel_개발'!$I$4,P$3&lt;='Control Panel_개발'!$I$10),1,0))</f>
        <v>1</v>
      </c>
      <c r="Q8" s="34">
        <f>IF(Q$3='Control Panel_개발'!$I$4,0,IF(AND(Q$3&gt;'Control Panel_개발'!$I$4,Q$3&lt;='Control Panel_개발'!$I$10),1,0))</f>
        <v>1</v>
      </c>
      <c r="R8" s="34">
        <f>IF(R$3='Control Panel_개발'!$I$4,0,IF(AND(R$3&gt;'Control Panel_개발'!$I$4,R$3&lt;='Control Panel_개발'!$I$10),1,0))</f>
        <v>1</v>
      </c>
      <c r="S8" s="34">
        <f>IF(S$3='Control Panel_개발'!$I$4,0,IF(AND(S$3&gt;'Control Panel_개발'!$I$4,S$3&lt;='Control Panel_개발'!$I$10),1,0))</f>
        <v>1</v>
      </c>
      <c r="T8" s="34">
        <f>IF(T$3='Control Panel_개발'!$I$4,0,IF(AND(T$3&gt;'Control Panel_개발'!$I$4,T$3&lt;='Control Panel_개발'!$I$10),1,0))</f>
        <v>1</v>
      </c>
      <c r="U8" s="34">
        <f>IF(U$3='Control Panel_개발'!$I$4,0,IF(AND(U$3&gt;'Control Panel_개발'!$I$4,U$3&lt;='Control Panel_개발'!$I$10),1,0))</f>
        <v>1</v>
      </c>
      <c r="V8" s="34">
        <f>IF(V$3='Control Panel_개발'!$I$4,0,IF(AND(V$3&gt;'Control Panel_개발'!$I$4,V$3&lt;='Control Panel_개발'!$I$10),1,0))</f>
        <v>1</v>
      </c>
      <c r="W8" s="34">
        <f>IF(W$3='Control Panel_개발'!$I$4,0,IF(AND(W$3&gt;'Control Panel_개발'!$I$4,W$3&lt;='Control Panel_개발'!$I$10),1,0))</f>
        <v>1</v>
      </c>
      <c r="X8" s="34">
        <f>IF(X$3='Control Panel_개발'!$I$4,0,IF(AND(X$3&gt;'Control Panel_개발'!$I$4,X$3&lt;='Control Panel_개발'!$I$10),1,0))</f>
        <v>1</v>
      </c>
      <c r="Y8" s="34">
        <f>IF(Y$3='Control Panel_개발'!$I$4,0,IF(AND(Y$3&gt;'Control Panel_개발'!$I$4,Y$3&lt;='Control Panel_개발'!$I$10),1,0))</f>
        <v>1</v>
      </c>
      <c r="Z8" s="34">
        <f>IF(Z$3='Control Panel_개발'!$I$4,0,IF(AND(Z$3&gt;'Control Panel_개발'!$I$4,Z$3&lt;='Control Panel_개발'!$I$10),1,0))</f>
        <v>1</v>
      </c>
      <c r="AA8" s="34">
        <f>IF(AA$3='Control Panel_개발'!$I$4,0,IF(AND(AA$3&gt;'Control Panel_개발'!$I$4,AA$3&lt;='Control Panel_개발'!$I$10),1,0))</f>
        <v>1</v>
      </c>
      <c r="AB8" s="34">
        <f>IF(AB$3='Control Panel_개발'!$I$4,0,IF(AND(AB$3&gt;'Control Panel_개발'!$I$4,AB$3&lt;='Control Panel_개발'!$I$10),1,0))</f>
        <v>1</v>
      </c>
      <c r="AC8" s="34">
        <f>IF(AC$3='Control Panel_개발'!$I$4,0,IF(AND(AC$3&gt;'Control Panel_개발'!$I$4,AC$3&lt;='Control Panel_개발'!$I$10),1,0))</f>
        <v>1</v>
      </c>
      <c r="AD8" s="34">
        <f>IF(AD$3='Control Panel_개발'!$I$4,0,IF(AND(AD$3&gt;'Control Panel_개발'!$I$4,AD$3&lt;='Control Panel_개발'!$I$10),1,0))</f>
        <v>1</v>
      </c>
      <c r="AE8" s="34">
        <f>IF(AE$3='Control Panel_개발'!$I$4,0,IF(AND(AE$3&gt;'Control Panel_개발'!$I$4,AE$3&lt;='Control Panel_개발'!$I$10),1,0))</f>
        <v>1</v>
      </c>
      <c r="AF8" s="34">
        <f>IF(AF$3='Control Panel_개발'!$I$4,0,IF(AND(AF$3&gt;'Control Panel_개발'!$I$4,AF$3&lt;='Control Panel_개발'!$I$10),1,0))</f>
        <v>1</v>
      </c>
      <c r="AG8" s="34">
        <f>IF(AG$3='Control Panel_개발'!$I$4,0,IF(AND(AG$3&gt;'Control Panel_개발'!$I$4,AG$3&lt;='Control Panel_개발'!$I$10),1,0))</f>
        <v>1</v>
      </c>
      <c r="AH8" s="34">
        <f>IF(AH$3='Control Panel_개발'!$I$4,0,IF(AND(AH$3&gt;'Control Panel_개발'!$I$4,AH$3&lt;='Control Panel_개발'!$I$10),1,0))</f>
        <v>1</v>
      </c>
      <c r="AI8" s="34">
        <f>IF(AI$3='Control Panel_개발'!$I$4,0,IF(AND(AI$3&gt;'Control Panel_개발'!$I$4,AI$3&lt;='Control Panel_개발'!$I$10),1,0))</f>
        <v>1</v>
      </c>
      <c r="AJ8" s="34">
        <f>IF(AJ$3='Control Panel_개발'!$I$4,0,IF(AND(AJ$3&gt;'Control Panel_개발'!$I$4,AJ$3&lt;='Control Panel_개발'!$I$10),1,0))</f>
        <v>1</v>
      </c>
      <c r="AK8" s="34">
        <f>IF(AK$3='Control Panel_개발'!$I$4,0,IF(AND(AK$3&gt;'Control Panel_개발'!$I$4,AK$3&lt;='Control Panel_개발'!$I$10),1,0))</f>
        <v>1</v>
      </c>
      <c r="AL8" s="34">
        <f>IF(AL$3='Control Panel_개발'!$I$4,0,IF(AND(AL$3&gt;'Control Panel_개발'!$I$4,AL$3&lt;='Control Panel_개발'!$I$10),1,0))</f>
        <v>1</v>
      </c>
      <c r="AM8" s="34">
        <f>IF(AM$3='Control Panel_개발'!$I$4,0,IF(AND(AM$3&gt;'Control Panel_개발'!$I$4,AM$3&lt;='Control Panel_개발'!$I$10),1,0))</f>
        <v>1</v>
      </c>
      <c r="AN8" s="34">
        <f>IF(AN$3='Control Panel_개발'!$I$4,0,IF(AND(AN$3&gt;'Control Panel_개발'!$I$4,AN$3&lt;='Control Panel_개발'!$I$10),1,0))</f>
        <v>1</v>
      </c>
      <c r="AO8" s="34">
        <f>IF(AO$3='Control Panel_개발'!$I$4,0,IF(AND(AO$3&gt;'Control Panel_개발'!$I$4,AO$3&lt;='Control Panel_개발'!$I$10),1,0))</f>
        <v>1</v>
      </c>
      <c r="AP8" s="34">
        <f>IF(AP$3='Control Panel_개발'!$I$4,0,IF(AND(AP$3&gt;'Control Panel_개발'!$I$4,AP$3&lt;='Control Panel_개발'!$I$10),1,0))</f>
        <v>1</v>
      </c>
      <c r="AQ8" s="34">
        <f>IF(AQ$3='Control Panel_개발'!$I$4,0,IF(AND(AQ$3&gt;'Control Panel_개발'!$I$4,AQ$3&lt;='Control Panel_개발'!$I$10),1,0))</f>
        <v>1</v>
      </c>
      <c r="AR8" s="34">
        <f>IF(AR$3='Control Panel_개발'!$I$4,0,IF(AND(AR$3&gt;'Control Panel_개발'!$I$4,AR$3&lt;='Control Panel_개발'!$I$10),1,0))</f>
        <v>1</v>
      </c>
      <c r="AS8" s="34">
        <f>IF(AS$3='Control Panel_개발'!$I$4,0,IF(AND(AS$3&gt;'Control Panel_개발'!$I$4,AS$3&lt;='Control Panel_개발'!$I$10),1,0))</f>
        <v>1</v>
      </c>
      <c r="AT8" s="34">
        <f>IF(AT$3='Control Panel_개발'!$I$4,0,IF(AND(AT$3&gt;'Control Panel_개발'!$I$4,AT$3&lt;='Control Panel_개발'!$I$10),1,0))</f>
        <v>1</v>
      </c>
      <c r="AU8" s="34">
        <f>IF(AU$3='Control Panel_개발'!$I$4,0,IF(AND(AU$3&gt;'Control Panel_개발'!$I$4,AU$3&lt;='Control Panel_개발'!$I$10),1,0))</f>
        <v>1</v>
      </c>
      <c r="AV8" s="34">
        <f>IF(AV$3='Control Panel_개발'!$I$4,0,IF(AND(AV$3&gt;'Control Panel_개발'!$I$4,AV$3&lt;='Control Panel_개발'!$I$10),1,0))</f>
        <v>1</v>
      </c>
      <c r="AW8" s="34">
        <f>IF(AW$3='Control Panel_개발'!$I$4,0,IF(AND(AW$3&gt;'Control Panel_개발'!$I$4,AW$3&lt;='Control Panel_개발'!$I$10),1,0))</f>
        <v>1</v>
      </c>
      <c r="AX8" s="34">
        <f>IF(AX$3='Control Panel_개발'!$I$4,0,IF(AND(AX$3&gt;'Control Panel_개발'!$I$4,AX$3&lt;='Control Panel_개발'!$I$10),1,0))</f>
        <v>1</v>
      </c>
      <c r="AY8" s="34">
        <f>IF(AY$3='Control Panel_개발'!$I$4,0,IF(AND(AY$3&gt;'Control Panel_개발'!$I$4,AY$3&lt;='Control Panel_개발'!$I$10),1,0))</f>
        <v>1</v>
      </c>
      <c r="AZ8" s="34">
        <f>IF(AZ$3='Control Panel_개발'!$I$4,0,IF(AND(AZ$3&gt;'Control Panel_개발'!$I$4,AZ$3&lt;='Control Panel_개발'!$I$10),1,0))</f>
        <v>1</v>
      </c>
      <c r="BA8" s="34">
        <f>IF(BA$3='Control Panel_개발'!$I$4,0,IF(AND(BA$3&gt;'Control Panel_개발'!$I$4,BA$3&lt;='Control Panel_개발'!$I$10),1,0))</f>
        <v>1</v>
      </c>
      <c r="BB8" s="34">
        <f>IF(BB$3='Control Panel_개발'!$I$4,0,IF(AND(BB$3&gt;'Control Panel_개발'!$I$4,BB$3&lt;='Control Panel_개발'!$I$10),1,0))</f>
        <v>0</v>
      </c>
      <c r="BC8" s="34">
        <f>IF(BC$3='Control Panel_개발'!$I$4,0,IF(AND(BC$3&gt;'Control Panel_개발'!$I$4,BC$3&lt;='Control Panel_개발'!$I$10),1,0))</f>
        <v>0</v>
      </c>
      <c r="BD8" s="34">
        <f>IF(BD$3='Control Panel_개발'!$I$4,0,IF(AND(BD$3&gt;'Control Panel_개발'!$I$4,BD$3&lt;='Control Panel_개발'!$I$10),1,0))</f>
        <v>0</v>
      </c>
      <c r="BE8" s="34">
        <f>IF(BE$3='Control Panel_개발'!$I$4,0,IF(AND(BE$3&gt;'Control Panel_개발'!$I$4,BE$3&lt;='Control Panel_개발'!$I$10),1,0))</f>
        <v>0</v>
      </c>
      <c r="BF8" s="34">
        <f>IF(BF$3='Control Panel_개발'!$I$4,0,IF(AND(BF$3&gt;'Control Panel_개발'!$I$4,BF$3&lt;='Control Panel_개발'!$I$10),1,0))</f>
        <v>0</v>
      </c>
      <c r="BG8" s="34">
        <f>IF(BG$3='Control Panel_개발'!$I$4,0,IF(AND(BG$3&gt;'Control Panel_개발'!$I$4,BG$3&lt;='Control Panel_개발'!$I$10),1,0))</f>
        <v>0</v>
      </c>
      <c r="BH8" s="34">
        <f>IF(BH$3='Control Panel_개발'!$I$4,0,IF(AND(BH$3&gt;'Control Panel_개발'!$I$4,BH$3&lt;='Control Panel_개발'!$I$10),1,0))</f>
        <v>0</v>
      </c>
      <c r="BI8" s="34">
        <f>IF(BI$3='Control Panel_개발'!$I$4,0,IF(AND(BI$3&gt;'Control Panel_개발'!$I$4,BI$3&lt;='Control Panel_개발'!$I$10),1,0))</f>
        <v>0</v>
      </c>
      <c r="BJ8" s="34">
        <f>IF(BJ$3='Control Panel_개발'!$I$4,0,IF(AND(BJ$3&gt;'Control Panel_개발'!$I$4,BJ$3&lt;='Control Panel_개발'!$I$10),1,0))</f>
        <v>0</v>
      </c>
      <c r="BK8" s="34">
        <f>IF(BK$3='Control Panel_개발'!$I$4,0,IF(AND(BK$3&gt;'Control Panel_개발'!$I$4,BK$3&lt;='Control Panel_개발'!$I$10),1,0))</f>
        <v>0</v>
      </c>
      <c r="BL8" s="34">
        <f>IF(BL$3='Control Panel_개발'!$I$4,0,IF(AND(BL$3&gt;'Control Panel_개발'!$I$4,BL$3&lt;='Control Panel_개발'!$I$10),1,0))</f>
        <v>0</v>
      </c>
      <c r="BM8" s="34">
        <f>IF(BM$3='Control Panel_개발'!$I$4,0,IF(AND(BM$3&gt;'Control Panel_개발'!$I$4,BM$3&lt;='Control Panel_개발'!$I$10),1,0))</f>
        <v>0</v>
      </c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23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DV437"/>
  <sheetViews>
    <sheetView zoomScaleNormal="10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AQ119" sqref="AQ119"/>
    </sheetView>
  </sheetViews>
  <sheetFormatPr defaultColWidth="9" defaultRowHeight="12" customHeight="1" outlineLevelRow="1" x14ac:dyDescent="0.4"/>
  <cols>
    <col min="1" max="1" width="1.3984375" style="718" customWidth="1"/>
    <col min="2" max="2" width="13.19921875" style="21" customWidth="1"/>
    <col min="3" max="3" width="10.09765625" style="21" customWidth="1"/>
    <col min="4" max="4" width="9.3984375" style="21" customWidth="1"/>
    <col min="5" max="5" width="6.19921875" style="21" customWidth="1"/>
    <col min="6" max="6" width="10.59765625" style="782" customWidth="1"/>
    <col min="7" max="7" width="10.59765625" style="776" customWidth="1"/>
    <col min="8" max="17" width="10.59765625" style="584" customWidth="1"/>
    <col min="18" max="18" width="10.59765625" style="775" customWidth="1"/>
    <col min="19" max="19" width="10.59765625" style="776" customWidth="1"/>
    <col min="20" max="29" width="10.59765625" style="584" customWidth="1"/>
    <col min="30" max="30" width="10.59765625" style="775" customWidth="1"/>
    <col min="31" max="31" width="10.59765625" style="776" customWidth="1"/>
    <col min="32" max="41" width="10.59765625" style="584" customWidth="1"/>
    <col min="42" max="42" width="10.59765625" style="775" customWidth="1"/>
    <col min="43" max="43" width="10.59765625" style="776" customWidth="1"/>
    <col min="44" max="53" width="10.59765625" style="584" customWidth="1"/>
    <col min="54" max="54" width="10.59765625" style="775" customWidth="1"/>
    <col min="55" max="55" width="10.59765625" style="776" customWidth="1"/>
    <col min="56" max="65" width="10.59765625" style="584" customWidth="1"/>
    <col min="66" max="66" width="10.59765625" style="775" customWidth="1"/>
    <col min="67" max="67" width="10.59765625" style="776" customWidth="1"/>
    <col min="68" max="77" width="10.59765625" style="584" customWidth="1"/>
    <col min="78" max="78" width="10.59765625" style="775" customWidth="1"/>
    <col min="79" max="79" width="10.59765625" style="776" customWidth="1"/>
    <col min="80" max="89" width="10.59765625" style="584" customWidth="1"/>
    <col min="90" max="90" width="10.59765625" style="775" customWidth="1"/>
    <col min="91" max="91" width="10.59765625" style="776" customWidth="1"/>
    <col min="92" max="101" width="10.59765625" style="584" customWidth="1"/>
    <col min="102" max="102" width="10.59765625" style="775" customWidth="1"/>
    <col min="103" max="103" width="10.59765625" style="776" customWidth="1"/>
    <col min="104" max="113" width="10.59765625" style="584" customWidth="1"/>
    <col min="114" max="114" width="10.59765625" style="775" customWidth="1"/>
    <col min="115" max="115" width="10.59765625" style="776" customWidth="1"/>
    <col min="116" max="126" width="10.59765625" style="584" customWidth="1"/>
    <col min="127" max="16384" width="9" style="21"/>
  </cols>
  <sheetData>
    <row r="1" spans="1:126" s="1143" customFormat="1" ht="12" customHeight="1" x14ac:dyDescent="0.4">
      <c r="A1" s="1152"/>
      <c r="B1" s="1144"/>
      <c r="C1" s="1144"/>
      <c r="D1" s="1144"/>
      <c r="E1" s="1144"/>
      <c r="F1" s="1145">
        <v>0</v>
      </c>
      <c r="G1" s="1146">
        <v>1</v>
      </c>
      <c r="H1" s="1147">
        <v>1</v>
      </c>
      <c r="I1" s="1147">
        <v>1</v>
      </c>
      <c r="J1" s="1147">
        <v>1</v>
      </c>
      <c r="K1" s="1147">
        <v>1</v>
      </c>
      <c r="L1" s="1147">
        <v>1</v>
      </c>
      <c r="M1" s="1147">
        <v>1</v>
      </c>
      <c r="N1" s="1147">
        <v>1</v>
      </c>
      <c r="O1" s="1147">
        <v>1</v>
      </c>
      <c r="P1" s="1147">
        <v>1</v>
      </c>
      <c r="Q1" s="1147">
        <v>1</v>
      </c>
      <c r="R1" s="1148">
        <v>1</v>
      </c>
      <c r="S1" s="1146">
        <v>2</v>
      </c>
      <c r="T1" s="1147">
        <v>2</v>
      </c>
      <c r="U1" s="1147">
        <v>2</v>
      </c>
      <c r="V1" s="1147">
        <v>2</v>
      </c>
      <c r="W1" s="1147">
        <v>2</v>
      </c>
      <c r="X1" s="1147">
        <v>2</v>
      </c>
      <c r="Y1" s="1147">
        <v>2</v>
      </c>
      <c r="Z1" s="1147">
        <v>2</v>
      </c>
      <c r="AA1" s="1147">
        <v>2</v>
      </c>
      <c r="AB1" s="1147">
        <v>2</v>
      </c>
      <c r="AC1" s="1147">
        <v>2</v>
      </c>
      <c r="AD1" s="1148">
        <v>2</v>
      </c>
      <c r="AE1" s="1146">
        <v>3</v>
      </c>
      <c r="AF1" s="1147">
        <v>3</v>
      </c>
      <c r="AG1" s="1147">
        <v>3</v>
      </c>
      <c r="AH1" s="1147">
        <v>3</v>
      </c>
      <c r="AI1" s="1147">
        <v>3</v>
      </c>
      <c r="AJ1" s="1147">
        <v>3</v>
      </c>
      <c r="AK1" s="1147">
        <v>3</v>
      </c>
      <c r="AL1" s="1147">
        <v>3</v>
      </c>
      <c r="AM1" s="1147">
        <v>3</v>
      </c>
      <c r="AN1" s="1147">
        <v>3</v>
      </c>
      <c r="AO1" s="1147">
        <v>3</v>
      </c>
      <c r="AP1" s="1148">
        <v>3</v>
      </c>
      <c r="AQ1" s="1146">
        <v>4</v>
      </c>
      <c r="AR1" s="1147">
        <v>4</v>
      </c>
      <c r="AS1" s="1147">
        <v>4</v>
      </c>
      <c r="AT1" s="1147">
        <v>4</v>
      </c>
      <c r="AU1" s="1147">
        <v>4</v>
      </c>
      <c r="AV1" s="1147">
        <v>4</v>
      </c>
      <c r="AW1" s="1147">
        <v>4</v>
      </c>
      <c r="AX1" s="1147">
        <v>4</v>
      </c>
      <c r="AY1" s="1147">
        <v>4</v>
      </c>
      <c r="AZ1" s="1147">
        <v>4</v>
      </c>
      <c r="BA1" s="1147">
        <v>4</v>
      </c>
      <c r="BB1" s="1148">
        <v>4</v>
      </c>
      <c r="BC1" s="1146">
        <v>5</v>
      </c>
      <c r="BD1" s="1147">
        <v>5</v>
      </c>
      <c r="BE1" s="1147">
        <v>5</v>
      </c>
      <c r="BF1" s="1147">
        <v>5</v>
      </c>
      <c r="BG1" s="1147">
        <v>5</v>
      </c>
      <c r="BH1" s="1147">
        <v>5</v>
      </c>
      <c r="BI1" s="1147">
        <v>5</v>
      </c>
      <c r="BJ1" s="1147">
        <v>5</v>
      </c>
      <c r="BK1" s="1147">
        <v>5</v>
      </c>
      <c r="BL1" s="1147">
        <v>5</v>
      </c>
      <c r="BM1" s="1147">
        <v>5</v>
      </c>
      <c r="BN1" s="1148">
        <v>5</v>
      </c>
      <c r="BO1" s="1146">
        <v>6</v>
      </c>
      <c r="BP1" s="1147">
        <v>6</v>
      </c>
      <c r="BQ1" s="1147">
        <v>6</v>
      </c>
      <c r="BR1" s="1147">
        <v>6</v>
      </c>
      <c r="BS1" s="1147">
        <v>6</v>
      </c>
      <c r="BT1" s="1147">
        <v>6</v>
      </c>
      <c r="BU1" s="1147">
        <v>6</v>
      </c>
      <c r="BV1" s="1147">
        <v>6</v>
      </c>
      <c r="BW1" s="1147">
        <v>6</v>
      </c>
      <c r="BX1" s="1147">
        <v>6</v>
      </c>
      <c r="BY1" s="1147">
        <v>6</v>
      </c>
      <c r="BZ1" s="1148">
        <v>6</v>
      </c>
      <c r="CA1" s="1146">
        <v>7</v>
      </c>
      <c r="CB1" s="1147">
        <v>7</v>
      </c>
      <c r="CC1" s="1147">
        <v>7</v>
      </c>
      <c r="CD1" s="1147">
        <v>7</v>
      </c>
      <c r="CE1" s="1147">
        <v>7</v>
      </c>
      <c r="CF1" s="1147">
        <v>7</v>
      </c>
      <c r="CG1" s="1147">
        <v>7</v>
      </c>
      <c r="CH1" s="1147">
        <v>7</v>
      </c>
      <c r="CI1" s="1147">
        <v>7</v>
      </c>
      <c r="CJ1" s="1147">
        <v>7</v>
      </c>
      <c r="CK1" s="1147">
        <v>7</v>
      </c>
      <c r="CL1" s="1148">
        <v>7</v>
      </c>
      <c r="CM1" s="1146">
        <v>8</v>
      </c>
      <c r="CN1" s="1147">
        <v>8</v>
      </c>
      <c r="CO1" s="1147">
        <v>8</v>
      </c>
      <c r="CP1" s="1147">
        <v>8</v>
      </c>
      <c r="CQ1" s="1147">
        <v>8</v>
      </c>
      <c r="CR1" s="1147">
        <v>8</v>
      </c>
      <c r="CS1" s="1147">
        <v>8</v>
      </c>
      <c r="CT1" s="1147">
        <v>8</v>
      </c>
      <c r="CU1" s="1147">
        <v>8</v>
      </c>
      <c r="CV1" s="1147">
        <v>8</v>
      </c>
      <c r="CW1" s="1147">
        <v>8</v>
      </c>
      <c r="CX1" s="1148">
        <v>8</v>
      </c>
      <c r="CY1" s="1146">
        <v>9</v>
      </c>
      <c r="CZ1" s="1147">
        <v>9</v>
      </c>
      <c r="DA1" s="1147">
        <v>9</v>
      </c>
      <c r="DB1" s="1147">
        <v>9</v>
      </c>
      <c r="DC1" s="1147">
        <v>9</v>
      </c>
      <c r="DD1" s="1147">
        <v>9</v>
      </c>
      <c r="DE1" s="1147">
        <v>9</v>
      </c>
      <c r="DF1" s="1147">
        <v>9</v>
      </c>
      <c r="DG1" s="1147">
        <v>9</v>
      </c>
      <c r="DH1" s="1147">
        <v>9</v>
      </c>
      <c r="DI1" s="1147">
        <v>9</v>
      </c>
      <c r="DJ1" s="1148">
        <v>9</v>
      </c>
      <c r="DK1" s="1146">
        <v>10</v>
      </c>
      <c r="DL1" s="1147">
        <v>10</v>
      </c>
      <c r="DM1" s="1147">
        <v>10</v>
      </c>
      <c r="DN1" s="1147">
        <v>10</v>
      </c>
      <c r="DO1" s="1147">
        <v>10</v>
      </c>
      <c r="DP1" s="1147">
        <v>10</v>
      </c>
      <c r="DQ1" s="1147">
        <v>10</v>
      </c>
      <c r="DR1" s="1147">
        <v>10</v>
      </c>
      <c r="DS1" s="1147">
        <v>10</v>
      </c>
      <c r="DT1" s="1147">
        <v>10</v>
      </c>
      <c r="DU1" s="1147">
        <v>10</v>
      </c>
      <c r="DV1" s="1147">
        <v>10</v>
      </c>
    </row>
    <row r="2" spans="1:126" s="982" customFormat="1" ht="12" customHeight="1" x14ac:dyDescent="0.4">
      <c r="A2" s="718"/>
      <c r="B2" s="981"/>
      <c r="C2" s="981"/>
      <c r="D2" s="981"/>
      <c r="E2" s="981"/>
      <c r="F2" s="1149">
        <v>0</v>
      </c>
      <c r="G2" s="1130">
        <f>IF(AND(G$3&gt;='Control Panel_운영'!$N$97,G$3&lt;='Control Panel_운영'!$O$97),'Control Panel_운영'!$M$97)+IF(OR(MONTH(F$3)='Control Panel_운영'!$P$97,MONTH(F$3)='Control Panel_운영'!$P$98,MONTH(F$3)='Control Panel_운영'!$P$99,MONTH(F$3)='Control Panel_운영'!$P$100),F$2+1,F$2)*(Index_운영!G$3&gt;'Control Panel_운영'!$O$97)</f>
        <v>1</v>
      </c>
      <c r="H2" s="1131">
        <f>IF(AND(H$3&gt;='Control Panel_운영'!$N$97,H$3&lt;='Control Panel_운영'!$O$97),'Control Panel_운영'!$M$97)+IF(OR(MONTH(G$3)='Control Panel_운영'!$P$97,MONTH(G$3)='Control Panel_운영'!$P$98,MONTH(G$3)='Control Panel_운영'!$P$99,MONTH(G$3)='Control Panel_운영'!$P$100),G$2+1,G$2)*(Index_운영!H$3&gt;'Control Panel_운영'!$O$97)</f>
        <v>1</v>
      </c>
      <c r="I2" s="1131">
        <f>IF(AND(I$3&gt;='Control Panel_운영'!$N$97,I$3&lt;='Control Panel_운영'!$O$97),'Control Panel_운영'!$M$97)+IF(OR(MONTH(H$3)='Control Panel_운영'!$P$97,MONTH(H$3)='Control Panel_운영'!$P$98,MONTH(H$3)='Control Panel_운영'!$P$99,MONTH(H$3)='Control Panel_운영'!$P$100),H$2+1,H$2)*(Index_운영!I$3&gt;'Control Panel_운영'!$O$97)</f>
        <v>1</v>
      </c>
      <c r="J2" s="1131">
        <f>IF(AND(J$3&gt;='Control Panel_운영'!$N$97,J$3&lt;='Control Panel_운영'!$O$97),'Control Panel_운영'!$M$97)+IF(OR(MONTH(I$3)='Control Panel_운영'!$P$97,MONTH(I$3)='Control Panel_운영'!$P$98,MONTH(I$3)='Control Panel_운영'!$P$99,MONTH(I$3)='Control Panel_운영'!$P$100),I$2+1,I$2)*(Index_운영!J$3&gt;'Control Panel_운영'!$O$97)</f>
        <v>2</v>
      </c>
      <c r="K2" s="1131">
        <f>IF(AND(K$3&gt;='Control Panel_운영'!$N$97,K$3&lt;='Control Panel_운영'!$O$97),'Control Panel_운영'!$M$97)+IF(OR(MONTH(J$3)='Control Panel_운영'!$P$97,MONTH(J$3)='Control Panel_운영'!$P$98,MONTH(J$3)='Control Panel_운영'!$P$99,MONTH(J$3)='Control Panel_운영'!$P$100),J$2+1,J$2)*(Index_운영!K$3&gt;'Control Panel_운영'!$O$97)</f>
        <v>2</v>
      </c>
      <c r="L2" s="1131">
        <f>IF(AND(L$3&gt;='Control Panel_운영'!$N$97,L$3&lt;='Control Panel_운영'!$O$97),'Control Panel_운영'!$M$97)+IF(OR(MONTH(K$3)='Control Panel_운영'!$P$97,MONTH(K$3)='Control Panel_운영'!$P$98,MONTH(K$3)='Control Panel_운영'!$P$99,MONTH(K$3)='Control Panel_운영'!$P$100),K$2+1,K$2)*(Index_운영!L$3&gt;'Control Panel_운영'!$O$97)</f>
        <v>2</v>
      </c>
      <c r="M2" s="1131">
        <f>IF(AND(M$3&gt;='Control Panel_운영'!$N$97,M$3&lt;='Control Panel_운영'!$O$97),'Control Panel_운영'!$M$97)+IF(OR(MONTH(L$3)='Control Panel_운영'!$P$97,MONTH(L$3)='Control Panel_운영'!$P$98,MONTH(L$3)='Control Panel_운영'!$P$99,MONTH(L$3)='Control Panel_운영'!$P$100),L$2+1,L$2)*(Index_운영!M$3&gt;'Control Panel_운영'!$O$97)</f>
        <v>3</v>
      </c>
      <c r="N2" s="1131">
        <f>IF(AND(N$3&gt;='Control Panel_운영'!$N$97,N$3&lt;='Control Panel_운영'!$O$97),'Control Panel_운영'!$M$97)+IF(OR(MONTH(M$3)='Control Panel_운영'!$P$97,MONTH(M$3)='Control Panel_운영'!$P$98,MONTH(M$3)='Control Panel_운영'!$P$99,MONTH(M$3)='Control Panel_운영'!$P$100),M$2+1,M$2)*(Index_운영!N$3&gt;'Control Panel_운영'!$O$97)</f>
        <v>3</v>
      </c>
      <c r="O2" s="1131">
        <f>IF(AND(O$3&gt;='Control Panel_운영'!$N$97,O$3&lt;='Control Panel_운영'!$O$97),'Control Panel_운영'!$M$97)+IF(OR(MONTH(N$3)='Control Panel_운영'!$P$97,MONTH(N$3)='Control Panel_운영'!$P$98,MONTH(N$3)='Control Panel_운영'!$P$99,MONTH(N$3)='Control Panel_운영'!$P$100),N$2+1,N$2)*(Index_운영!O$3&gt;'Control Panel_운영'!$O$97)</f>
        <v>3</v>
      </c>
      <c r="P2" s="1131">
        <f>IF(AND(P$3&gt;='Control Panel_운영'!$N$97,P$3&lt;='Control Panel_운영'!$O$97),'Control Panel_운영'!$M$97)+IF(OR(MONTH(O$3)='Control Panel_운영'!$P$97,MONTH(O$3)='Control Panel_운영'!$P$98,MONTH(O$3)='Control Panel_운영'!$P$99,MONTH(O$3)='Control Panel_운영'!$P$100),O$2+1,O$2)*(Index_운영!P$3&gt;'Control Panel_운영'!$O$97)</f>
        <v>4</v>
      </c>
      <c r="Q2" s="1131">
        <f>IF(AND(Q$3&gt;='Control Panel_운영'!$N$97,Q$3&lt;='Control Panel_운영'!$O$97),'Control Panel_운영'!$M$97)+IF(OR(MONTH(P$3)='Control Panel_운영'!$P$97,MONTH(P$3)='Control Panel_운영'!$P$98,MONTH(P$3)='Control Panel_운영'!$P$99,MONTH(P$3)='Control Panel_운영'!$P$100),P$2+1,P$2)*(Index_운영!Q$3&gt;'Control Panel_운영'!$O$97)</f>
        <v>4</v>
      </c>
      <c r="R2" s="1132">
        <f>IF(AND(R$3&gt;='Control Panel_운영'!$N$97,R$3&lt;='Control Panel_운영'!$O$97),'Control Panel_운영'!$M$97)+IF(OR(MONTH(Q$3)='Control Panel_운영'!$P$97,MONTH(Q$3)='Control Panel_운영'!$P$98,MONTH(Q$3)='Control Panel_운영'!$P$99,MONTH(Q$3)='Control Panel_운영'!$P$100),Q$2+1,Q$2)*(Index_운영!R$3&gt;'Control Panel_운영'!$O$97)</f>
        <v>4</v>
      </c>
      <c r="S2" s="1130">
        <f>IF(AND(S$3&gt;='Control Panel_운영'!$N$97,S$3&lt;='Control Panel_운영'!$O$97),'Control Panel_운영'!$M$97)+IF(OR(MONTH(R$3)='Control Panel_운영'!$P$97,MONTH(R$3)='Control Panel_운영'!$P$98,MONTH(R$3)='Control Panel_운영'!$P$99,MONTH(R$3)='Control Panel_운영'!$P$100),R$2+1,R$2)*(Index_운영!S$3&gt;'Control Panel_운영'!$O$97)</f>
        <v>5</v>
      </c>
      <c r="T2" s="1131">
        <f>IF(AND(T$3&gt;='Control Panel_운영'!$N$97,T$3&lt;='Control Panel_운영'!$O$97),'Control Panel_운영'!$M$97)+IF(OR(MONTH(S$3)='Control Panel_운영'!$P$97,MONTH(S$3)='Control Panel_운영'!$P$98,MONTH(S$3)='Control Panel_운영'!$P$99,MONTH(S$3)='Control Panel_운영'!$P$100),S$2+1,S$2)*(Index_운영!T$3&gt;'Control Panel_운영'!$O$97)</f>
        <v>5</v>
      </c>
      <c r="U2" s="1131">
        <f>IF(AND(U$3&gt;='Control Panel_운영'!$N$97,U$3&lt;='Control Panel_운영'!$O$97),'Control Panel_운영'!$M$97)+IF(OR(MONTH(T$3)='Control Panel_운영'!$P$97,MONTH(T$3)='Control Panel_운영'!$P$98,MONTH(T$3)='Control Panel_운영'!$P$99,MONTH(T$3)='Control Panel_운영'!$P$100),T$2+1,T$2)*(Index_운영!U$3&gt;'Control Panel_운영'!$O$97)</f>
        <v>5</v>
      </c>
      <c r="V2" s="1131">
        <f>IF(AND(V$3&gt;='Control Panel_운영'!$N$97,V$3&lt;='Control Panel_운영'!$O$97),'Control Panel_운영'!$M$97)+IF(OR(MONTH(U$3)='Control Panel_운영'!$P$97,MONTH(U$3)='Control Panel_운영'!$P$98,MONTH(U$3)='Control Panel_운영'!$P$99,MONTH(U$3)='Control Panel_운영'!$P$100),U$2+1,U$2)*(Index_운영!V$3&gt;'Control Panel_운영'!$O$97)</f>
        <v>6</v>
      </c>
      <c r="W2" s="1131">
        <f>IF(AND(W$3&gt;='Control Panel_운영'!$N$97,W$3&lt;='Control Panel_운영'!$O$97),'Control Panel_운영'!$M$97)+IF(OR(MONTH(V$3)='Control Panel_운영'!$P$97,MONTH(V$3)='Control Panel_운영'!$P$98,MONTH(V$3)='Control Panel_운영'!$P$99,MONTH(V$3)='Control Panel_운영'!$P$100),V$2+1,V$2)*(Index_운영!W$3&gt;'Control Panel_운영'!$O$97)</f>
        <v>6</v>
      </c>
      <c r="X2" s="1131">
        <f>IF(AND(X$3&gt;='Control Panel_운영'!$N$97,X$3&lt;='Control Panel_운영'!$O$97),'Control Panel_운영'!$M$97)+IF(OR(MONTH(W$3)='Control Panel_운영'!$P$97,MONTH(W$3)='Control Panel_운영'!$P$98,MONTH(W$3)='Control Panel_운영'!$P$99,MONTH(W$3)='Control Panel_운영'!$P$100),W$2+1,W$2)*(Index_운영!X$3&gt;'Control Panel_운영'!$O$97)</f>
        <v>6</v>
      </c>
      <c r="Y2" s="1131">
        <f>IF(AND(Y$3&gt;='Control Panel_운영'!$N$97,Y$3&lt;='Control Panel_운영'!$O$97),'Control Panel_운영'!$M$97)+IF(OR(MONTH(X$3)='Control Panel_운영'!$P$97,MONTH(X$3)='Control Panel_운영'!$P$98,MONTH(X$3)='Control Panel_운영'!$P$99,MONTH(X$3)='Control Panel_운영'!$P$100),X$2+1,X$2)*(Index_운영!Y$3&gt;'Control Panel_운영'!$O$97)</f>
        <v>7</v>
      </c>
      <c r="Z2" s="1131">
        <f>IF(AND(Z$3&gt;='Control Panel_운영'!$N$97,Z$3&lt;='Control Panel_운영'!$O$97),'Control Panel_운영'!$M$97)+IF(OR(MONTH(Y$3)='Control Panel_운영'!$P$97,MONTH(Y$3)='Control Panel_운영'!$P$98,MONTH(Y$3)='Control Panel_운영'!$P$99,MONTH(Y$3)='Control Panel_운영'!$P$100),Y$2+1,Y$2)*(Index_운영!Z$3&gt;'Control Panel_운영'!$O$97)</f>
        <v>7</v>
      </c>
      <c r="AA2" s="1131">
        <f>IF(AND(AA$3&gt;='Control Panel_운영'!$N$97,AA$3&lt;='Control Panel_운영'!$O$97),'Control Panel_운영'!$M$97)+IF(OR(MONTH(Z$3)='Control Panel_운영'!$P$97,MONTH(Z$3)='Control Panel_운영'!$P$98,MONTH(Z$3)='Control Panel_운영'!$P$99,MONTH(Z$3)='Control Panel_운영'!$P$100),Z$2+1,Z$2)*(Index_운영!AA$3&gt;'Control Panel_운영'!$O$97)</f>
        <v>7</v>
      </c>
      <c r="AB2" s="1131">
        <f>IF(AND(AB$3&gt;='Control Panel_운영'!$N$97,AB$3&lt;='Control Panel_운영'!$O$97),'Control Panel_운영'!$M$97)+IF(OR(MONTH(AA$3)='Control Panel_운영'!$P$97,MONTH(AA$3)='Control Panel_운영'!$P$98,MONTH(AA$3)='Control Panel_운영'!$P$99,MONTH(AA$3)='Control Panel_운영'!$P$100),AA$2+1,AA$2)*(Index_운영!AB$3&gt;'Control Panel_운영'!$O$97)</f>
        <v>8</v>
      </c>
      <c r="AC2" s="1131">
        <f>IF(AND(AC$3&gt;='Control Panel_운영'!$N$97,AC$3&lt;='Control Panel_운영'!$O$97),'Control Panel_운영'!$M$97)+IF(OR(MONTH(AB$3)='Control Panel_운영'!$P$97,MONTH(AB$3)='Control Panel_운영'!$P$98,MONTH(AB$3)='Control Panel_운영'!$P$99,MONTH(AB$3)='Control Panel_운영'!$P$100),AB$2+1,AB$2)*(Index_운영!AC$3&gt;'Control Panel_운영'!$O$97)</f>
        <v>8</v>
      </c>
      <c r="AD2" s="1132">
        <f>IF(AND(AD$3&gt;='Control Panel_운영'!$N$97,AD$3&lt;='Control Panel_운영'!$O$97),'Control Panel_운영'!$M$97)+IF(OR(MONTH(AC$3)='Control Panel_운영'!$P$97,MONTH(AC$3)='Control Panel_운영'!$P$98,MONTH(AC$3)='Control Panel_운영'!$P$99,MONTH(AC$3)='Control Panel_운영'!$P$100),AC$2+1,AC$2)*(Index_운영!AD$3&gt;'Control Panel_운영'!$O$97)</f>
        <v>8</v>
      </c>
      <c r="AE2" s="1130">
        <f>IF(AND(AE$3&gt;='Control Panel_운영'!$N$97,AE$3&lt;='Control Panel_운영'!$O$97),'Control Panel_운영'!$M$97)+IF(OR(MONTH(AD$3)='Control Panel_운영'!$P$97,MONTH(AD$3)='Control Panel_운영'!$P$98,MONTH(AD$3)='Control Panel_운영'!$P$99,MONTH(AD$3)='Control Panel_운영'!$P$100),AD$2+1,AD$2)*(Index_운영!AE$3&gt;'Control Panel_운영'!$O$97)</f>
        <v>9</v>
      </c>
      <c r="AF2" s="1131">
        <f>IF(AND(AF$3&gt;='Control Panel_운영'!$N$97,AF$3&lt;='Control Panel_운영'!$O$97),'Control Panel_운영'!$M$97)+IF(OR(MONTH(AE$3)='Control Panel_운영'!$P$97,MONTH(AE$3)='Control Panel_운영'!$P$98,MONTH(AE$3)='Control Panel_운영'!$P$99,MONTH(AE$3)='Control Panel_운영'!$P$100),AE$2+1,AE$2)*(Index_운영!AF$3&gt;'Control Panel_운영'!$O$97)</f>
        <v>9</v>
      </c>
      <c r="AG2" s="1131">
        <f>IF(AND(AG$3&gt;='Control Panel_운영'!$N$97,AG$3&lt;='Control Panel_운영'!$O$97),'Control Panel_운영'!$M$97)+IF(OR(MONTH(AF$3)='Control Panel_운영'!$P$97,MONTH(AF$3)='Control Panel_운영'!$P$98,MONTH(AF$3)='Control Panel_운영'!$P$99,MONTH(AF$3)='Control Panel_운영'!$P$100),AF$2+1,AF$2)*(Index_운영!AG$3&gt;'Control Panel_운영'!$O$97)</f>
        <v>9</v>
      </c>
      <c r="AH2" s="1131">
        <f>IF(AND(AH$3&gt;='Control Panel_운영'!$N$97,AH$3&lt;='Control Panel_운영'!$O$97),'Control Panel_운영'!$M$97)+IF(OR(MONTH(AG$3)='Control Panel_운영'!$P$97,MONTH(AG$3)='Control Panel_운영'!$P$98,MONTH(AG$3)='Control Panel_운영'!$P$99,MONTH(AG$3)='Control Panel_운영'!$P$100),AG$2+1,AG$2)*(Index_운영!AH$3&gt;'Control Panel_운영'!$O$97)</f>
        <v>10</v>
      </c>
      <c r="AI2" s="1131">
        <f>IF(AND(AI$3&gt;='Control Panel_운영'!$N$97,AI$3&lt;='Control Panel_운영'!$O$97),'Control Panel_운영'!$M$97)+IF(OR(MONTH(AH$3)='Control Panel_운영'!$P$97,MONTH(AH$3)='Control Panel_운영'!$P$98,MONTH(AH$3)='Control Panel_운영'!$P$99,MONTH(AH$3)='Control Panel_운영'!$P$100),AH$2+1,AH$2)*(Index_운영!AI$3&gt;'Control Panel_운영'!$O$97)</f>
        <v>10</v>
      </c>
      <c r="AJ2" s="1131">
        <f>IF(AND(AJ$3&gt;='Control Panel_운영'!$N$97,AJ$3&lt;='Control Panel_운영'!$O$97),'Control Panel_운영'!$M$97)+IF(OR(MONTH(AI$3)='Control Panel_운영'!$P$97,MONTH(AI$3)='Control Panel_운영'!$P$98,MONTH(AI$3)='Control Panel_운영'!$P$99,MONTH(AI$3)='Control Panel_운영'!$P$100),AI$2+1,AI$2)*(Index_운영!AJ$3&gt;'Control Panel_운영'!$O$97)</f>
        <v>10</v>
      </c>
      <c r="AK2" s="1131">
        <f>IF(AND(AK$3&gt;='Control Panel_운영'!$N$97,AK$3&lt;='Control Panel_운영'!$O$97),'Control Panel_운영'!$M$97)+IF(OR(MONTH(AJ$3)='Control Panel_운영'!$P$97,MONTH(AJ$3)='Control Panel_운영'!$P$98,MONTH(AJ$3)='Control Panel_운영'!$P$99,MONTH(AJ$3)='Control Panel_운영'!$P$100),AJ$2+1,AJ$2)*(Index_운영!AK$3&gt;'Control Panel_운영'!$O$97)</f>
        <v>11</v>
      </c>
      <c r="AL2" s="1131">
        <f>IF(AND(AL$3&gt;='Control Panel_운영'!$N$97,AL$3&lt;='Control Panel_운영'!$O$97),'Control Panel_운영'!$M$97)+IF(OR(MONTH(AK$3)='Control Panel_운영'!$P$97,MONTH(AK$3)='Control Panel_운영'!$P$98,MONTH(AK$3)='Control Panel_운영'!$P$99,MONTH(AK$3)='Control Panel_운영'!$P$100),AK$2+1,AK$2)*(Index_운영!AL$3&gt;'Control Panel_운영'!$O$97)</f>
        <v>11</v>
      </c>
      <c r="AM2" s="1131">
        <f>IF(AND(AM$3&gt;='Control Panel_운영'!$N$97,AM$3&lt;='Control Panel_운영'!$O$97),'Control Panel_운영'!$M$97)+IF(OR(MONTH(AL$3)='Control Panel_운영'!$P$97,MONTH(AL$3)='Control Panel_운영'!$P$98,MONTH(AL$3)='Control Panel_운영'!$P$99,MONTH(AL$3)='Control Panel_운영'!$P$100),AL$2+1,AL$2)*(Index_운영!AM$3&gt;'Control Panel_운영'!$O$97)</f>
        <v>11</v>
      </c>
      <c r="AN2" s="1131">
        <f>IF(AND(AN$3&gt;='Control Panel_운영'!$N$97,AN$3&lt;='Control Panel_운영'!$O$97),'Control Panel_운영'!$M$97)+IF(OR(MONTH(AM$3)='Control Panel_운영'!$P$97,MONTH(AM$3)='Control Panel_운영'!$P$98,MONTH(AM$3)='Control Panel_운영'!$P$99,MONTH(AM$3)='Control Panel_운영'!$P$100),AM$2+1,AM$2)*(Index_운영!AN$3&gt;'Control Panel_운영'!$O$97)</f>
        <v>12</v>
      </c>
      <c r="AO2" s="1131">
        <f>IF(AND(AO$3&gt;='Control Panel_운영'!$N$97,AO$3&lt;='Control Panel_운영'!$O$97),'Control Panel_운영'!$M$97)+IF(OR(MONTH(AN$3)='Control Panel_운영'!$P$97,MONTH(AN$3)='Control Panel_운영'!$P$98,MONTH(AN$3)='Control Panel_운영'!$P$99,MONTH(AN$3)='Control Panel_운영'!$P$100),AN$2+1,AN$2)*(Index_운영!AO$3&gt;'Control Panel_운영'!$O$97)</f>
        <v>12</v>
      </c>
      <c r="AP2" s="1132">
        <f>IF(AND(AP$3&gt;='Control Panel_운영'!$N$97,AP$3&lt;='Control Panel_운영'!$O$97),'Control Panel_운영'!$M$97)+IF(OR(MONTH(AO$3)='Control Panel_운영'!$P$97,MONTH(AO$3)='Control Panel_운영'!$P$98,MONTH(AO$3)='Control Panel_운영'!$P$99,MONTH(AO$3)='Control Panel_운영'!$P$100),AO$2+1,AO$2)*(Index_운영!AP$3&gt;'Control Panel_운영'!$O$97)</f>
        <v>12</v>
      </c>
      <c r="AQ2" s="1130">
        <f>IF(AND(AQ$3&gt;='Control Panel_운영'!$N$97,AQ$3&lt;='Control Panel_운영'!$O$97),'Control Panel_운영'!$M$97)+IF(OR(MONTH(AP$3)='Control Panel_운영'!$P$97,MONTH(AP$3)='Control Panel_운영'!$P$98,MONTH(AP$3)='Control Panel_운영'!$P$99,MONTH(AP$3)='Control Panel_운영'!$P$100),AP$2+1,AP$2)*(Index_운영!AQ$3&gt;'Control Panel_운영'!$O$97)</f>
        <v>13</v>
      </c>
      <c r="AR2" s="1131">
        <f>IF(AND(AR$3&gt;='Control Panel_운영'!$N$97,AR$3&lt;='Control Panel_운영'!$O$97),'Control Panel_운영'!$M$97)+IF(OR(MONTH(AQ$3)='Control Panel_운영'!$P$97,MONTH(AQ$3)='Control Panel_운영'!$P$98,MONTH(AQ$3)='Control Panel_운영'!$P$99,MONTH(AQ$3)='Control Panel_운영'!$P$100),AQ$2+1,AQ$2)*(Index_운영!AR$3&gt;'Control Panel_운영'!$O$97)</f>
        <v>13</v>
      </c>
      <c r="AS2" s="1131">
        <f>IF(AND(AS$3&gt;='Control Panel_운영'!$N$97,AS$3&lt;='Control Panel_운영'!$O$97),'Control Panel_운영'!$M$97)+IF(OR(MONTH(AR$3)='Control Panel_운영'!$P$97,MONTH(AR$3)='Control Panel_운영'!$P$98,MONTH(AR$3)='Control Panel_운영'!$P$99,MONTH(AR$3)='Control Panel_운영'!$P$100),AR$2+1,AR$2)*(Index_운영!AS$3&gt;'Control Panel_운영'!$O$97)</f>
        <v>13</v>
      </c>
      <c r="AT2" s="1131">
        <f>IF(AND(AT$3&gt;='Control Panel_운영'!$N$97,AT$3&lt;='Control Panel_운영'!$O$97),'Control Panel_운영'!$M$97)+IF(OR(MONTH(AS$3)='Control Panel_운영'!$P$97,MONTH(AS$3)='Control Panel_운영'!$P$98,MONTH(AS$3)='Control Panel_운영'!$P$99,MONTH(AS$3)='Control Panel_운영'!$P$100),AS$2+1,AS$2)*(Index_운영!AT$3&gt;'Control Panel_운영'!$O$97)</f>
        <v>14</v>
      </c>
      <c r="AU2" s="1131">
        <f>IF(AND(AU$3&gt;='Control Panel_운영'!$N$97,AU$3&lt;='Control Panel_운영'!$O$97),'Control Panel_운영'!$M$97)+IF(OR(MONTH(AT$3)='Control Panel_운영'!$P$97,MONTH(AT$3)='Control Panel_운영'!$P$98,MONTH(AT$3)='Control Panel_운영'!$P$99,MONTH(AT$3)='Control Panel_운영'!$P$100),AT$2+1,AT$2)*(Index_운영!AU$3&gt;'Control Panel_운영'!$O$97)</f>
        <v>14</v>
      </c>
      <c r="AV2" s="1131">
        <f>IF(AND(AV$3&gt;='Control Panel_운영'!$N$97,AV$3&lt;='Control Panel_운영'!$O$97),'Control Panel_운영'!$M$97)+IF(OR(MONTH(AU$3)='Control Panel_운영'!$P$97,MONTH(AU$3)='Control Panel_운영'!$P$98,MONTH(AU$3)='Control Panel_운영'!$P$99,MONTH(AU$3)='Control Panel_운영'!$P$100),AU$2+1,AU$2)*(Index_운영!AV$3&gt;'Control Panel_운영'!$O$97)</f>
        <v>14</v>
      </c>
      <c r="AW2" s="1131">
        <f>IF(AND(AW$3&gt;='Control Panel_운영'!$N$97,AW$3&lt;='Control Panel_운영'!$O$97),'Control Panel_운영'!$M$97)+IF(OR(MONTH(AV$3)='Control Panel_운영'!$P$97,MONTH(AV$3)='Control Panel_운영'!$P$98,MONTH(AV$3)='Control Panel_운영'!$P$99,MONTH(AV$3)='Control Panel_운영'!$P$100),AV$2+1,AV$2)*(Index_운영!AW$3&gt;'Control Panel_운영'!$O$97)</f>
        <v>15</v>
      </c>
      <c r="AX2" s="1131">
        <f>IF(AND(AX$3&gt;='Control Panel_운영'!$N$97,AX$3&lt;='Control Panel_운영'!$O$97),'Control Panel_운영'!$M$97)+IF(OR(MONTH(AW$3)='Control Panel_운영'!$P$97,MONTH(AW$3)='Control Panel_운영'!$P$98,MONTH(AW$3)='Control Panel_운영'!$P$99,MONTH(AW$3)='Control Panel_운영'!$P$100),AW$2+1,AW$2)*(Index_운영!AX$3&gt;'Control Panel_운영'!$O$97)</f>
        <v>15</v>
      </c>
      <c r="AY2" s="1131">
        <f>IF(AND(AY$3&gt;='Control Panel_운영'!$N$97,AY$3&lt;='Control Panel_운영'!$O$97),'Control Panel_운영'!$M$97)+IF(OR(MONTH(AX$3)='Control Panel_운영'!$P$97,MONTH(AX$3)='Control Panel_운영'!$P$98,MONTH(AX$3)='Control Panel_운영'!$P$99,MONTH(AX$3)='Control Panel_운영'!$P$100),AX$2+1,AX$2)*(Index_운영!AY$3&gt;'Control Panel_운영'!$O$97)</f>
        <v>15</v>
      </c>
      <c r="AZ2" s="1131">
        <f>IF(AND(AZ$3&gt;='Control Panel_운영'!$N$97,AZ$3&lt;='Control Panel_운영'!$O$97),'Control Panel_운영'!$M$97)+IF(OR(MONTH(AY$3)='Control Panel_운영'!$P$97,MONTH(AY$3)='Control Panel_운영'!$P$98,MONTH(AY$3)='Control Panel_운영'!$P$99,MONTH(AY$3)='Control Panel_운영'!$P$100),AY$2+1,AY$2)*(Index_운영!AZ$3&gt;'Control Panel_운영'!$O$97)</f>
        <v>16</v>
      </c>
      <c r="BA2" s="1131">
        <f>IF(AND(BA$3&gt;='Control Panel_운영'!$N$97,BA$3&lt;='Control Panel_운영'!$O$97),'Control Panel_운영'!$M$97)+IF(OR(MONTH(AZ$3)='Control Panel_운영'!$P$97,MONTH(AZ$3)='Control Panel_운영'!$P$98,MONTH(AZ$3)='Control Panel_운영'!$P$99,MONTH(AZ$3)='Control Panel_운영'!$P$100),AZ$2+1,AZ$2)*(Index_운영!BA$3&gt;'Control Panel_운영'!$O$97)</f>
        <v>16</v>
      </c>
      <c r="BB2" s="1132">
        <f>IF(AND(BB$3&gt;='Control Panel_운영'!$N$97,BB$3&lt;='Control Panel_운영'!$O$97),'Control Panel_운영'!$M$97)+IF(OR(MONTH(BA$3)='Control Panel_운영'!$P$97,MONTH(BA$3)='Control Panel_운영'!$P$98,MONTH(BA$3)='Control Panel_운영'!$P$99,MONTH(BA$3)='Control Panel_운영'!$P$100),BA$2+1,BA$2)*(Index_운영!BB$3&gt;'Control Panel_운영'!$O$97)</f>
        <v>16</v>
      </c>
      <c r="BC2" s="1130">
        <f>IF(AND(BC$3&gt;='Control Panel_운영'!$N$97,BC$3&lt;='Control Panel_운영'!$O$97),'Control Panel_운영'!$M$97)+IF(OR(MONTH(BB$3)='Control Panel_운영'!$P$97,MONTH(BB$3)='Control Panel_운영'!$P$98,MONTH(BB$3)='Control Panel_운영'!$P$99,MONTH(BB$3)='Control Panel_운영'!$P$100),BB$2+1,BB$2)*(Index_운영!BC$3&gt;'Control Panel_운영'!$O$97)</f>
        <v>17</v>
      </c>
      <c r="BD2" s="1131">
        <f>IF(AND(BD$3&gt;='Control Panel_운영'!$N$97,BD$3&lt;='Control Panel_운영'!$O$97),'Control Panel_운영'!$M$97)+IF(OR(MONTH(BC$3)='Control Panel_운영'!$P$97,MONTH(BC$3)='Control Panel_운영'!$P$98,MONTH(BC$3)='Control Panel_운영'!$P$99,MONTH(BC$3)='Control Panel_운영'!$P$100),BC$2+1,BC$2)*(Index_운영!BD$3&gt;'Control Panel_운영'!$O$97)</f>
        <v>17</v>
      </c>
      <c r="BE2" s="1131">
        <f>IF(AND(BE$3&gt;='Control Panel_운영'!$N$97,BE$3&lt;='Control Panel_운영'!$O$97),'Control Panel_운영'!$M$97)+IF(OR(MONTH(BD$3)='Control Panel_운영'!$P$97,MONTH(BD$3)='Control Panel_운영'!$P$98,MONTH(BD$3)='Control Panel_운영'!$P$99,MONTH(BD$3)='Control Panel_운영'!$P$100),BD$2+1,BD$2)*(Index_운영!BE$3&gt;'Control Panel_운영'!$O$97)</f>
        <v>17</v>
      </c>
      <c r="BF2" s="1131">
        <f>IF(AND(BF$3&gt;='Control Panel_운영'!$N$97,BF$3&lt;='Control Panel_운영'!$O$97),'Control Panel_운영'!$M$97)+IF(OR(MONTH(BE$3)='Control Panel_운영'!$P$97,MONTH(BE$3)='Control Panel_운영'!$P$98,MONTH(BE$3)='Control Panel_운영'!$P$99,MONTH(BE$3)='Control Panel_운영'!$P$100),BE$2+1,BE$2)*(Index_운영!BF$3&gt;'Control Panel_운영'!$O$97)</f>
        <v>18</v>
      </c>
      <c r="BG2" s="1131">
        <f>IF(AND(BG$3&gt;='Control Panel_운영'!$N$97,BG$3&lt;='Control Panel_운영'!$O$97),'Control Panel_운영'!$M$97)+IF(OR(MONTH(BF$3)='Control Panel_운영'!$P$97,MONTH(BF$3)='Control Panel_운영'!$P$98,MONTH(BF$3)='Control Panel_운영'!$P$99,MONTH(BF$3)='Control Panel_운영'!$P$100),BF$2+1,BF$2)*(Index_운영!BG$3&gt;'Control Panel_운영'!$O$97)</f>
        <v>18</v>
      </c>
      <c r="BH2" s="1131">
        <f>IF(AND(BH$3&gt;='Control Panel_운영'!$N$97,BH$3&lt;='Control Panel_운영'!$O$97),'Control Panel_운영'!$M$97)+IF(OR(MONTH(BG$3)='Control Panel_운영'!$P$97,MONTH(BG$3)='Control Panel_운영'!$P$98,MONTH(BG$3)='Control Panel_운영'!$P$99,MONTH(BG$3)='Control Panel_운영'!$P$100),BG$2+1,BG$2)*(Index_운영!BH$3&gt;'Control Panel_운영'!$O$97)</f>
        <v>18</v>
      </c>
      <c r="BI2" s="1131">
        <f>IF(AND(BI$3&gt;='Control Panel_운영'!$N$97,BI$3&lt;='Control Panel_운영'!$O$97),'Control Panel_운영'!$M$97)+IF(OR(MONTH(BH$3)='Control Panel_운영'!$P$97,MONTH(BH$3)='Control Panel_운영'!$P$98,MONTH(BH$3)='Control Panel_운영'!$P$99,MONTH(BH$3)='Control Panel_운영'!$P$100),BH$2+1,BH$2)*(Index_운영!BI$3&gt;'Control Panel_운영'!$O$97)</f>
        <v>19</v>
      </c>
      <c r="BJ2" s="1131">
        <f>IF(AND(BJ$3&gt;='Control Panel_운영'!$N$97,BJ$3&lt;='Control Panel_운영'!$O$97),'Control Panel_운영'!$M$97)+IF(OR(MONTH(BI$3)='Control Panel_운영'!$P$97,MONTH(BI$3)='Control Panel_운영'!$P$98,MONTH(BI$3)='Control Panel_운영'!$P$99,MONTH(BI$3)='Control Panel_운영'!$P$100),BI$2+1,BI$2)*(Index_운영!BJ$3&gt;'Control Panel_운영'!$O$97)</f>
        <v>19</v>
      </c>
      <c r="BK2" s="1131">
        <f>IF(AND(BK$3&gt;='Control Panel_운영'!$N$97,BK$3&lt;='Control Panel_운영'!$O$97),'Control Panel_운영'!$M$97)+IF(OR(MONTH(BJ$3)='Control Panel_운영'!$P$97,MONTH(BJ$3)='Control Panel_운영'!$P$98,MONTH(BJ$3)='Control Panel_운영'!$P$99,MONTH(BJ$3)='Control Panel_운영'!$P$100),BJ$2+1,BJ$2)*(Index_운영!BK$3&gt;'Control Panel_운영'!$O$97)</f>
        <v>19</v>
      </c>
      <c r="BL2" s="1131">
        <f>IF(AND(BL$3&gt;='Control Panel_운영'!$N$97,BL$3&lt;='Control Panel_운영'!$O$97),'Control Panel_운영'!$M$97)+IF(OR(MONTH(BK$3)='Control Panel_운영'!$P$97,MONTH(BK$3)='Control Panel_운영'!$P$98,MONTH(BK$3)='Control Panel_운영'!$P$99,MONTH(BK$3)='Control Panel_운영'!$P$100),BK$2+1,BK$2)*(Index_운영!BL$3&gt;'Control Panel_운영'!$O$97)</f>
        <v>20</v>
      </c>
      <c r="BM2" s="1131">
        <f>IF(AND(BM$3&gt;='Control Panel_운영'!$N$97,BM$3&lt;='Control Panel_운영'!$O$97),'Control Panel_운영'!$M$97)+IF(OR(MONTH(BL$3)='Control Panel_운영'!$P$97,MONTH(BL$3)='Control Panel_운영'!$P$98,MONTH(BL$3)='Control Panel_운영'!$P$99,MONTH(BL$3)='Control Panel_운영'!$P$100),BL$2+1,BL$2)*(Index_운영!BM$3&gt;'Control Panel_운영'!$O$97)</f>
        <v>20</v>
      </c>
      <c r="BN2" s="1132">
        <f>IF(AND(BN$3&gt;='Control Panel_운영'!$N$97,BN$3&lt;='Control Panel_운영'!$O$97),'Control Panel_운영'!$M$97)+IF(OR(MONTH(BM$3)='Control Panel_운영'!$P$97,MONTH(BM$3)='Control Panel_운영'!$P$98,MONTH(BM$3)='Control Panel_운영'!$P$99,MONTH(BM$3)='Control Panel_운영'!$P$100),BM$2+1,BM$2)*(Index_운영!BN$3&gt;'Control Panel_운영'!$O$97)</f>
        <v>20</v>
      </c>
      <c r="BO2" s="1130">
        <f>IF(AND(BO$3&gt;='Control Panel_운영'!$N$97,BO$3&lt;='Control Panel_운영'!$O$97),'Control Panel_운영'!$M$97)+IF(OR(MONTH(BN$3)='Control Panel_운영'!$P$97,MONTH(BN$3)='Control Panel_운영'!$P$98,MONTH(BN$3)='Control Panel_운영'!$P$99,MONTH(BN$3)='Control Panel_운영'!$P$100),BN$2+1,BN$2)*(Index_운영!BO$3&gt;'Control Panel_운영'!$O$97)</f>
        <v>21</v>
      </c>
      <c r="BP2" s="1131">
        <f>IF(AND(BP$3&gt;='Control Panel_운영'!$N$97,BP$3&lt;='Control Panel_운영'!$O$97),'Control Panel_운영'!$M$97)+IF(OR(MONTH(BO$3)='Control Panel_운영'!$P$97,MONTH(BO$3)='Control Panel_운영'!$P$98,MONTH(BO$3)='Control Panel_운영'!$P$99,MONTH(BO$3)='Control Panel_운영'!$P$100),BO$2+1,BO$2)*(Index_운영!BP$3&gt;'Control Panel_운영'!$O$97)</f>
        <v>21</v>
      </c>
      <c r="BQ2" s="1131">
        <f>IF(AND(BQ$3&gt;='Control Panel_운영'!$N$97,BQ$3&lt;='Control Panel_운영'!$O$97),'Control Panel_운영'!$M$97)+IF(OR(MONTH(BP$3)='Control Panel_운영'!$P$97,MONTH(BP$3)='Control Panel_운영'!$P$98,MONTH(BP$3)='Control Panel_운영'!$P$99,MONTH(BP$3)='Control Panel_운영'!$P$100),BP$2+1,BP$2)*(Index_운영!BQ$3&gt;'Control Panel_운영'!$O$97)</f>
        <v>21</v>
      </c>
      <c r="BR2" s="1131">
        <f>IF(AND(BR$3&gt;='Control Panel_운영'!$N$97,BR$3&lt;='Control Panel_운영'!$O$97),'Control Panel_운영'!$M$97)+IF(OR(MONTH(BQ$3)='Control Panel_운영'!$P$97,MONTH(BQ$3)='Control Panel_운영'!$P$98,MONTH(BQ$3)='Control Panel_운영'!$P$99,MONTH(BQ$3)='Control Panel_운영'!$P$100),BQ$2+1,BQ$2)*(Index_운영!BR$3&gt;'Control Panel_운영'!$O$97)</f>
        <v>22</v>
      </c>
      <c r="BS2" s="1131">
        <f>IF(AND(BS$3&gt;='Control Panel_운영'!$N$97,BS$3&lt;='Control Panel_운영'!$O$97),'Control Panel_운영'!$M$97)+IF(OR(MONTH(BR$3)='Control Panel_운영'!$P$97,MONTH(BR$3)='Control Panel_운영'!$P$98,MONTH(BR$3)='Control Panel_운영'!$P$99,MONTH(BR$3)='Control Panel_운영'!$P$100),BR$2+1,BR$2)*(Index_운영!BS$3&gt;'Control Panel_운영'!$O$97)</f>
        <v>22</v>
      </c>
      <c r="BT2" s="1131">
        <f>IF(AND(BT$3&gt;='Control Panel_운영'!$N$97,BT$3&lt;='Control Panel_운영'!$O$97),'Control Panel_운영'!$M$97)+IF(OR(MONTH(BS$3)='Control Panel_운영'!$P$97,MONTH(BS$3)='Control Panel_운영'!$P$98,MONTH(BS$3)='Control Panel_운영'!$P$99,MONTH(BS$3)='Control Panel_운영'!$P$100),BS$2+1,BS$2)*(Index_운영!BT$3&gt;'Control Panel_운영'!$O$97)</f>
        <v>22</v>
      </c>
      <c r="BU2" s="1131">
        <f>IF(AND(BU$3&gt;='Control Panel_운영'!$N$97,BU$3&lt;='Control Panel_운영'!$O$97),'Control Panel_운영'!$M$97)+IF(OR(MONTH(BT$3)='Control Panel_운영'!$P$97,MONTH(BT$3)='Control Panel_운영'!$P$98,MONTH(BT$3)='Control Panel_운영'!$P$99,MONTH(BT$3)='Control Panel_운영'!$P$100),BT$2+1,BT$2)*(Index_운영!BU$3&gt;'Control Panel_운영'!$O$97)</f>
        <v>23</v>
      </c>
      <c r="BV2" s="1131">
        <f>IF(AND(BV$3&gt;='Control Panel_운영'!$N$97,BV$3&lt;='Control Panel_운영'!$O$97),'Control Panel_운영'!$M$97)+IF(OR(MONTH(BU$3)='Control Panel_운영'!$P$97,MONTH(BU$3)='Control Panel_운영'!$P$98,MONTH(BU$3)='Control Panel_운영'!$P$99,MONTH(BU$3)='Control Panel_운영'!$P$100),BU$2+1,BU$2)*(Index_운영!BV$3&gt;'Control Panel_운영'!$O$97)</f>
        <v>23</v>
      </c>
      <c r="BW2" s="1131">
        <f>IF(AND(BW$3&gt;='Control Panel_운영'!$N$97,BW$3&lt;='Control Panel_운영'!$O$97),'Control Panel_운영'!$M$97)+IF(OR(MONTH(BV$3)='Control Panel_운영'!$P$97,MONTH(BV$3)='Control Panel_운영'!$P$98,MONTH(BV$3)='Control Panel_운영'!$P$99,MONTH(BV$3)='Control Panel_운영'!$P$100),BV$2+1,BV$2)*(Index_운영!BW$3&gt;'Control Panel_운영'!$O$97)</f>
        <v>23</v>
      </c>
      <c r="BX2" s="1131">
        <f>IF(AND(BX$3&gt;='Control Panel_운영'!$N$97,BX$3&lt;='Control Panel_운영'!$O$97),'Control Panel_운영'!$M$97)+IF(OR(MONTH(BW$3)='Control Panel_운영'!$P$97,MONTH(BW$3)='Control Panel_운영'!$P$98,MONTH(BW$3)='Control Panel_운영'!$P$99,MONTH(BW$3)='Control Panel_운영'!$P$100),BW$2+1,BW$2)*(Index_운영!BX$3&gt;'Control Panel_운영'!$O$97)</f>
        <v>24</v>
      </c>
      <c r="BY2" s="1131">
        <f>IF(AND(BY$3&gt;='Control Panel_운영'!$N$97,BY$3&lt;='Control Panel_운영'!$O$97),'Control Panel_운영'!$M$97)+IF(OR(MONTH(BX$3)='Control Panel_운영'!$P$97,MONTH(BX$3)='Control Panel_운영'!$P$98,MONTH(BX$3)='Control Panel_운영'!$P$99,MONTH(BX$3)='Control Panel_운영'!$P$100),BX$2+1,BX$2)*(Index_운영!BY$3&gt;'Control Panel_운영'!$O$97)</f>
        <v>24</v>
      </c>
      <c r="BZ2" s="1132">
        <f>IF(AND(BZ$3&gt;='Control Panel_운영'!$N$97,BZ$3&lt;='Control Panel_운영'!$O$97),'Control Panel_운영'!$M$97)+IF(OR(MONTH(BY$3)='Control Panel_운영'!$P$97,MONTH(BY$3)='Control Panel_운영'!$P$98,MONTH(BY$3)='Control Panel_운영'!$P$99,MONTH(BY$3)='Control Panel_운영'!$P$100),BY$2+1,BY$2)*(Index_운영!BZ$3&gt;'Control Panel_운영'!$O$97)</f>
        <v>24</v>
      </c>
      <c r="CA2" s="1130">
        <f>IF(AND(CA$3&gt;='Control Panel_운영'!$N$97,CA$3&lt;='Control Panel_운영'!$O$97),'Control Panel_운영'!$M$97)+IF(OR(MONTH(BZ$3)='Control Panel_운영'!$P$97,MONTH(BZ$3)='Control Panel_운영'!$P$98,MONTH(BZ$3)='Control Panel_운영'!$P$99,MONTH(BZ$3)='Control Panel_운영'!$P$100),BZ$2+1,BZ$2)*(Index_운영!CA$3&gt;'Control Panel_운영'!$O$97)</f>
        <v>25</v>
      </c>
      <c r="CB2" s="1131">
        <f>IF(AND(CB$3&gt;='Control Panel_운영'!$N$97,CB$3&lt;='Control Panel_운영'!$O$97),'Control Panel_운영'!$M$97)+IF(OR(MONTH(CA$3)='Control Panel_운영'!$P$97,MONTH(CA$3)='Control Panel_운영'!$P$98,MONTH(CA$3)='Control Panel_운영'!$P$99,MONTH(CA$3)='Control Panel_운영'!$P$100),CA$2+1,CA$2)*(Index_운영!CB$3&gt;'Control Panel_운영'!$O$97)</f>
        <v>25</v>
      </c>
      <c r="CC2" s="1131">
        <f>IF(AND(CC$3&gt;='Control Panel_운영'!$N$97,CC$3&lt;='Control Panel_운영'!$O$97),'Control Panel_운영'!$M$97)+IF(OR(MONTH(CB$3)='Control Panel_운영'!$P$97,MONTH(CB$3)='Control Panel_운영'!$P$98,MONTH(CB$3)='Control Panel_운영'!$P$99,MONTH(CB$3)='Control Panel_운영'!$P$100),CB$2+1,CB$2)*(Index_운영!CC$3&gt;'Control Panel_운영'!$O$97)</f>
        <v>25</v>
      </c>
      <c r="CD2" s="1131">
        <f>IF(AND(CD$3&gt;='Control Panel_운영'!$N$97,CD$3&lt;='Control Panel_운영'!$O$97),'Control Panel_운영'!$M$97)+IF(OR(MONTH(CC$3)='Control Panel_운영'!$P$97,MONTH(CC$3)='Control Panel_운영'!$P$98,MONTH(CC$3)='Control Panel_운영'!$P$99,MONTH(CC$3)='Control Panel_운영'!$P$100),CC$2+1,CC$2)*(Index_운영!CD$3&gt;'Control Panel_운영'!$O$97)</f>
        <v>26</v>
      </c>
      <c r="CE2" s="1131">
        <f>IF(AND(CE$3&gt;='Control Panel_운영'!$N$97,CE$3&lt;='Control Panel_운영'!$O$97),'Control Panel_운영'!$M$97)+IF(OR(MONTH(CD$3)='Control Panel_운영'!$P$97,MONTH(CD$3)='Control Panel_운영'!$P$98,MONTH(CD$3)='Control Panel_운영'!$P$99,MONTH(CD$3)='Control Panel_운영'!$P$100),CD$2+1,CD$2)*(Index_운영!CE$3&gt;'Control Panel_운영'!$O$97)</f>
        <v>26</v>
      </c>
      <c r="CF2" s="1131">
        <f>IF(AND(CF$3&gt;='Control Panel_운영'!$N$97,CF$3&lt;='Control Panel_운영'!$O$97),'Control Panel_운영'!$M$97)+IF(OR(MONTH(CE$3)='Control Panel_운영'!$P$97,MONTH(CE$3)='Control Panel_운영'!$P$98,MONTH(CE$3)='Control Panel_운영'!$P$99,MONTH(CE$3)='Control Panel_운영'!$P$100),CE$2+1,CE$2)*(Index_운영!CF$3&gt;'Control Panel_운영'!$O$97)</f>
        <v>26</v>
      </c>
      <c r="CG2" s="1131">
        <f>IF(AND(CG$3&gt;='Control Panel_운영'!$N$97,CG$3&lt;='Control Panel_운영'!$O$97),'Control Panel_운영'!$M$97)+IF(OR(MONTH(CF$3)='Control Panel_운영'!$P$97,MONTH(CF$3)='Control Panel_운영'!$P$98,MONTH(CF$3)='Control Panel_운영'!$P$99,MONTH(CF$3)='Control Panel_운영'!$P$100),CF$2+1,CF$2)*(Index_운영!CG$3&gt;'Control Panel_운영'!$O$97)</f>
        <v>27</v>
      </c>
      <c r="CH2" s="1131">
        <f>IF(AND(CH$3&gt;='Control Panel_운영'!$N$97,CH$3&lt;='Control Panel_운영'!$O$97),'Control Panel_운영'!$M$97)+IF(OR(MONTH(CG$3)='Control Panel_운영'!$P$97,MONTH(CG$3)='Control Panel_운영'!$P$98,MONTH(CG$3)='Control Panel_운영'!$P$99,MONTH(CG$3)='Control Panel_운영'!$P$100),CG$2+1,CG$2)*(Index_운영!CH$3&gt;'Control Panel_운영'!$O$97)</f>
        <v>27</v>
      </c>
      <c r="CI2" s="1131">
        <f>IF(AND(CI$3&gt;='Control Panel_운영'!$N$97,CI$3&lt;='Control Panel_운영'!$O$97),'Control Panel_운영'!$M$97)+IF(OR(MONTH(CH$3)='Control Panel_운영'!$P$97,MONTH(CH$3)='Control Panel_운영'!$P$98,MONTH(CH$3)='Control Panel_운영'!$P$99,MONTH(CH$3)='Control Panel_운영'!$P$100),CH$2+1,CH$2)*(Index_운영!CI$3&gt;'Control Panel_운영'!$O$97)</f>
        <v>27</v>
      </c>
      <c r="CJ2" s="1131">
        <f>IF(AND(CJ$3&gt;='Control Panel_운영'!$N$97,CJ$3&lt;='Control Panel_운영'!$O$97),'Control Panel_운영'!$M$97)+IF(OR(MONTH(CI$3)='Control Panel_운영'!$P$97,MONTH(CI$3)='Control Panel_운영'!$P$98,MONTH(CI$3)='Control Panel_운영'!$P$99,MONTH(CI$3)='Control Panel_운영'!$P$100),CI$2+1,CI$2)*(Index_운영!CJ$3&gt;'Control Panel_운영'!$O$97)</f>
        <v>28</v>
      </c>
      <c r="CK2" s="1131">
        <f>IF(AND(CK$3&gt;='Control Panel_운영'!$N$97,CK$3&lt;='Control Panel_운영'!$O$97),'Control Panel_운영'!$M$97)+IF(OR(MONTH(CJ$3)='Control Panel_운영'!$P$97,MONTH(CJ$3)='Control Panel_운영'!$P$98,MONTH(CJ$3)='Control Panel_운영'!$P$99,MONTH(CJ$3)='Control Panel_운영'!$P$100),CJ$2+1,CJ$2)*(Index_운영!CK$3&gt;'Control Panel_운영'!$O$97)</f>
        <v>28</v>
      </c>
      <c r="CL2" s="1132">
        <f>IF(AND(CL$3&gt;='Control Panel_운영'!$N$97,CL$3&lt;='Control Panel_운영'!$O$97),'Control Panel_운영'!$M$97)+IF(OR(MONTH(CK$3)='Control Panel_운영'!$P$97,MONTH(CK$3)='Control Panel_운영'!$P$98,MONTH(CK$3)='Control Panel_운영'!$P$99,MONTH(CK$3)='Control Panel_운영'!$P$100),CK$2+1,CK$2)*(Index_운영!CL$3&gt;'Control Panel_운영'!$O$97)</f>
        <v>28</v>
      </c>
      <c r="CM2" s="1130">
        <f>IF(AND(CM$3&gt;='Control Panel_운영'!$N$97,CM$3&lt;='Control Panel_운영'!$O$97),'Control Panel_운영'!$M$97)+IF(OR(MONTH(CL$3)='Control Panel_운영'!$P$97,MONTH(CL$3)='Control Panel_운영'!$P$98,MONTH(CL$3)='Control Panel_운영'!$P$99,MONTH(CL$3)='Control Panel_운영'!$P$100),CL$2+1,CL$2)*(Index_운영!CM$3&gt;'Control Panel_운영'!$O$97)</f>
        <v>29</v>
      </c>
      <c r="CN2" s="1131">
        <f>IF(AND(CN$3&gt;='Control Panel_운영'!$N$97,CN$3&lt;='Control Panel_운영'!$O$97),'Control Panel_운영'!$M$97)+IF(OR(MONTH(CM$3)='Control Panel_운영'!$P$97,MONTH(CM$3)='Control Panel_운영'!$P$98,MONTH(CM$3)='Control Panel_운영'!$P$99,MONTH(CM$3)='Control Panel_운영'!$P$100),CM$2+1,CM$2)*(Index_운영!CN$3&gt;'Control Panel_운영'!$O$97)</f>
        <v>29</v>
      </c>
      <c r="CO2" s="1131">
        <f>IF(AND(CO$3&gt;='Control Panel_운영'!$N$97,CO$3&lt;='Control Panel_운영'!$O$97),'Control Panel_운영'!$M$97)+IF(OR(MONTH(CN$3)='Control Panel_운영'!$P$97,MONTH(CN$3)='Control Panel_운영'!$P$98,MONTH(CN$3)='Control Panel_운영'!$P$99,MONTH(CN$3)='Control Panel_운영'!$P$100),CN$2+1,CN$2)*(Index_운영!CO$3&gt;'Control Panel_운영'!$O$97)</f>
        <v>29</v>
      </c>
      <c r="CP2" s="1131">
        <f>IF(AND(CP$3&gt;='Control Panel_운영'!$N$97,CP$3&lt;='Control Panel_운영'!$O$97),'Control Panel_운영'!$M$97)+IF(OR(MONTH(CO$3)='Control Panel_운영'!$P$97,MONTH(CO$3)='Control Panel_운영'!$P$98,MONTH(CO$3)='Control Panel_운영'!$P$99,MONTH(CO$3)='Control Panel_운영'!$P$100),CO$2+1,CO$2)*(Index_운영!CP$3&gt;'Control Panel_운영'!$O$97)</f>
        <v>30</v>
      </c>
      <c r="CQ2" s="1131">
        <f>IF(AND(CQ$3&gt;='Control Panel_운영'!$N$97,CQ$3&lt;='Control Panel_운영'!$O$97),'Control Panel_운영'!$M$97)+IF(OR(MONTH(CP$3)='Control Panel_운영'!$P$97,MONTH(CP$3)='Control Panel_운영'!$P$98,MONTH(CP$3)='Control Panel_운영'!$P$99,MONTH(CP$3)='Control Panel_운영'!$P$100),CP$2+1,CP$2)*(Index_운영!CQ$3&gt;'Control Panel_운영'!$O$97)</f>
        <v>30</v>
      </c>
      <c r="CR2" s="1131">
        <f>IF(AND(CR$3&gt;='Control Panel_운영'!$N$97,CR$3&lt;='Control Panel_운영'!$O$97),'Control Panel_운영'!$M$97)+IF(OR(MONTH(CQ$3)='Control Panel_운영'!$P$97,MONTH(CQ$3)='Control Panel_운영'!$P$98,MONTH(CQ$3)='Control Panel_운영'!$P$99,MONTH(CQ$3)='Control Panel_운영'!$P$100),CQ$2+1,CQ$2)*(Index_운영!CR$3&gt;'Control Panel_운영'!$O$97)</f>
        <v>30</v>
      </c>
      <c r="CS2" s="1131">
        <f>IF(AND(CS$3&gt;='Control Panel_운영'!$N$97,CS$3&lt;='Control Panel_운영'!$O$97),'Control Panel_운영'!$M$97)+IF(OR(MONTH(CR$3)='Control Panel_운영'!$P$97,MONTH(CR$3)='Control Panel_운영'!$P$98,MONTH(CR$3)='Control Panel_운영'!$P$99,MONTH(CR$3)='Control Panel_운영'!$P$100),CR$2+1,CR$2)*(Index_운영!CS$3&gt;'Control Panel_운영'!$O$97)</f>
        <v>31</v>
      </c>
      <c r="CT2" s="1131">
        <f>IF(AND(CT$3&gt;='Control Panel_운영'!$N$97,CT$3&lt;='Control Panel_운영'!$O$97),'Control Panel_운영'!$M$97)+IF(OR(MONTH(CS$3)='Control Panel_운영'!$P$97,MONTH(CS$3)='Control Panel_운영'!$P$98,MONTH(CS$3)='Control Panel_운영'!$P$99,MONTH(CS$3)='Control Panel_운영'!$P$100),CS$2+1,CS$2)*(Index_운영!CT$3&gt;'Control Panel_운영'!$O$97)</f>
        <v>31</v>
      </c>
      <c r="CU2" s="1131">
        <f>IF(AND(CU$3&gt;='Control Panel_운영'!$N$97,CU$3&lt;='Control Panel_운영'!$O$97),'Control Panel_운영'!$M$97)+IF(OR(MONTH(CT$3)='Control Panel_운영'!$P$97,MONTH(CT$3)='Control Panel_운영'!$P$98,MONTH(CT$3)='Control Panel_운영'!$P$99,MONTH(CT$3)='Control Panel_운영'!$P$100),CT$2+1,CT$2)*(Index_운영!CU$3&gt;'Control Panel_운영'!$O$97)</f>
        <v>31</v>
      </c>
      <c r="CV2" s="1131">
        <f>IF(AND(CV$3&gt;='Control Panel_운영'!$N$97,CV$3&lt;='Control Panel_운영'!$O$97),'Control Panel_운영'!$M$97)+IF(OR(MONTH(CU$3)='Control Panel_운영'!$P$97,MONTH(CU$3)='Control Panel_운영'!$P$98,MONTH(CU$3)='Control Panel_운영'!$P$99,MONTH(CU$3)='Control Panel_운영'!$P$100),CU$2+1,CU$2)*(Index_운영!CV$3&gt;'Control Panel_운영'!$O$97)</f>
        <v>32</v>
      </c>
      <c r="CW2" s="1131">
        <f>IF(AND(CW$3&gt;='Control Panel_운영'!$N$97,CW$3&lt;='Control Panel_운영'!$O$97),'Control Panel_운영'!$M$97)+IF(OR(MONTH(CV$3)='Control Panel_운영'!$P$97,MONTH(CV$3)='Control Panel_운영'!$P$98,MONTH(CV$3)='Control Panel_운영'!$P$99,MONTH(CV$3)='Control Panel_운영'!$P$100),CV$2+1,CV$2)*(Index_운영!CW$3&gt;'Control Panel_운영'!$O$97)</f>
        <v>32</v>
      </c>
      <c r="CX2" s="1132">
        <f>IF(AND(CX$3&gt;='Control Panel_운영'!$N$97,CX$3&lt;='Control Panel_운영'!$O$97),'Control Panel_운영'!$M$97)+IF(OR(MONTH(CW$3)='Control Panel_운영'!$P$97,MONTH(CW$3)='Control Panel_운영'!$P$98,MONTH(CW$3)='Control Panel_운영'!$P$99,MONTH(CW$3)='Control Panel_운영'!$P$100),CW$2+1,CW$2)*(Index_운영!CX$3&gt;'Control Panel_운영'!$O$97)</f>
        <v>32</v>
      </c>
      <c r="CY2" s="1130">
        <f>IF(AND(CY$3&gt;='Control Panel_운영'!$N$97,CY$3&lt;='Control Panel_운영'!$O$97),'Control Panel_운영'!$M$97)+IF(OR(MONTH(CX$3)='Control Panel_운영'!$P$97,MONTH(CX$3)='Control Panel_운영'!$P$98,MONTH(CX$3)='Control Panel_운영'!$P$99,MONTH(CX$3)='Control Panel_운영'!$P$100),CX$2+1,CX$2)*(Index_운영!CY$3&gt;'Control Panel_운영'!$O$97)</f>
        <v>33</v>
      </c>
      <c r="CZ2" s="1131">
        <f>IF(AND(CZ$3&gt;='Control Panel_운영'!$N$97,CZ$3&lt;='Control Panel_운영'!$O$97),'Control Panel_운영'!$M$97)+IF(OR(MONTH(CY$3)='Control Panel_운영'!$P$97,MONTH(CY$3)='Control Panel_운영'!$P$98,MONTH(CY$3)='Control Panel_운영'!$P$99,MONTH(CY$3)='Control Panel_운영'!$P$100),CY$2+1,CY$2)*(Index_운영!CZ$3&gt;'Control Panel_운영'!$O$97)</f>
        <v>33</v>
      </c>
      <c r="DA2" s="1131">
        <f>IF(AND(DA$3&gt;='Control Panel_운영'!$N$97,DA$3&lt;='Control Panel_운영'!$O$97),'Control Panel_운영'!$M$97)+IF(OR(MONTH(CZ$3)='Control Panel_운영'!$P$97,MONTH(CZ$3)='Control Panel_운영'!$P$98,MONTH(CZ$3)='Control Panel_운영'!$P$99,MONTH(CZ$3)='Control Panel_운영'!$P$100),CZ$2+1,CZ$2)*(Index_운영!DA$3&gt;'Control Panel_운영'!$O$97)</f>
        <v>33</v>
      </c>
      <c r="DB2" s="1131">
        <f>IF(AND(DB$3&gt;='Control Panel_운영'!$N$97,DB$3&lt;='Control Panel_운영'!$O$97),'Control Panel_운영'!$M$97)+IF(OR(MONTH(DA$3)='Control Panel_운영'!$P$97,MONTH(DA$3)='Control Panel_운영'!$P$98,MONTH(DA$3)='Control Panel_운영'!$P$99,MONTH(DA$3)='Control Panel_운영'!$P$100),DA$2+1,DA$2)*(Index_운영!DB$3&gt;'Control Panel_운영'!$O$97)</f>
        <v>34</v>
      </c>
      <c r="DC2" s="1131">
        <f>IF(AND(DC$3&gt;='Control Panel_운영'!$N$97,DC$3&lt;='Control Panel_운영'!$O$97),'Control Panel_운영'!$M$97)+IF(OR(MONTH(DB$3)='Control Panel_운영'!$P$97,MONTH(DB$3)='Control Panel_운영'!$P$98,MONTH(DB$3)='Control Panel_운영'!$P$99,MONTH(DB$3)='Control Panel_운영'!$P$100),DB$2+1,DB$2)*(Index_운영!DC$3&gt;'Control Panel_운영'!$O$97)</f>
        <v>34</v>
      </c>
      <c r="DD2" s="1131">
        <f>IF(AND(DD$3&gt;='Control Panel_운영'!$N$97,DD$3&lt;='Control Panel_운영'!$O$97),'Control Panel_운영'!$M$97)+IF(OR(MONTH(DC$3)='Control Panel_운영'!$P$97,MONTH(DC$3)='Control Panel_운영'!$P$98,MONTH(DC$3)='Control Panel_운영'!$P$99,MONTH(DC$3)='Control Panel_운영'!$P$100),DC$2+1,DC$2)*(Index_운영!DD$3&gt;'Control Panel_운영'!$O$97)</f>
        <v>34</v>
      </c>
      <c r="DE2" s="1131">
        <f>IF(AND(DE$3&gt;='Control Panel_운영'!$N$97,DE$3&lt;='Control Panel_운영'!$O$97),'Control Panel_운영'!$M$97)+IF(OR(MONTH(DD$3)='Control Panel_운영'!$P$97,MONTH(DD$3)='Control Panel_운영'!$P$98,MONTH(DD$3)='Control Panel_운영'!$P$99,MONTH(DD$3)='Control Panel_운영'!$P$100),DD$2+1,DD$2)*(Index_운영!DE$3&gt;'Control Panel_운영'!$O$97)</f>
        <v>35</v>
      </c>
      <c r="DF2" s="1131">
        <f>IF(AND(DF$3&gt;='Control Panel_운영'!$N$97,DF$3&lt;='Control Panel_운영'!$O$97),'Control Panel_운영'!$M$97)+IF(OR(MONTH(DE$3)='Control Panel_운영'!$P$97,MONTH(DE$3)='Control Panel_운영'!$P$98,MONTH(DE$3)='Control Panel_운영'!$P$99,MONTH(DE$3)='Control Panel_운영'!$P$100),DE$2+1,DE$2)*(Index_운영!DF$3&gt;'Control Panel_운영'!$O$97)</f>
        <v>35</v>
      </c>
      <c r="DG2" s="1131">
        <f>IF(AND(DG$3&gt;='Control Panel_운영'!$N$97,DG$3&lt;='Control Panel_운영'!$O$97),'Control Panel_운영'!$M$97)+IF(OR(MONTH(DF$3)='Control Panel_운영'!$P$97,MONTH(DF$3)='Control Panel_운영'!$P$98,MONTH(DF$3)='Control Panel_운영'!$P$99,MONTH(DF$3)='Control Panel_운영'!$P$100),DF$2+1,DF$2)*(Index_운영!DG$3&gt;'Control Panel_운영'!$O$97)</f>
        <v>35</v>
      </c>
      <c r="DH2" s="1131">
        <f>IF(AND(DH$3&gt;='Control Panel_운영'!$N$97,DH$3&lt;='Control Panel_운영'!$O$97),'Control Panel_운영'!$M$97)+IF(OR(MONTH(DG$3)='Control Panel_운영'!$P$97,MONTH(DG$3)='Control Panel_운영'!$P$98,MONTH(DG$3)='Control Panel_운영'!$P$99,MONTH(DG$3)='Control Panel_운영'!$P$100),DG$2+1,DG$2)*(Index_운영!DH$3&gt;'Control Panel_운영'!$O$97)</f>
        <v>36</v>
      </c>
      <c r="DI2" s="1131">
        <f>IF(AND(DI$3&gt;='Control Panel_운영'!$N$97,DI$3&lt;='Control Panel_운영'!$O$97),'Control Panel_운영'!$M$97)+IF(OR(MONTH(DH$3)='Control Panel_운영'!$P$97,MONTH(DH$3)='Control Panel_운영'!$P$98,MONTH(DH$3)='Control Panel_운영'!$P$99,MONTH(DH$3)='Control Panel_운영'!$P$100),DH$2+1,DH$2)*(Index_운영!DI$3&gt;'Control Panel_운영'!$O$97)</f>
        <v>36</v>
      </c>
      <c r="DJ2" s="1132">
        <f>IF(AND(DJ$3&gt;='Control Panel_운영'!$N$97,DJ$3&lt;='Control Panel_운영'!$O$97),'Control Panel_운영'!$M$97)+IF(OR(MONTH(DI$3)='Control Panel_운영'!$P$97,MONTH(DI$3)='Control Panel_운영'!$P$98,MONTH(DI$3)='Control Panel_운영'!$P$99,MONTH(DI$3)='Control Panel_운영'!$P$100),DI$2+1,DI$2)*(Index_운영!DJ$3&gt;'Control Panel_운영'!$O$97)</f>
        <v>36</v>
      </c>
      <c r="DK2" s="1130">
        <f>IF(AND(DK$3&gt;='Control Panel_운영'!$N$97,DK$3&lt;='Control Panel_운영'!$O$97),'Control Panel_운영'!$M$97)+IF(OR(MONTH(DJ$3)='Control Panel_운영'!$P$97,MONTH(DJ$3)='Control Panel_운영'!$P$98,MONTH(DJ$3)='Control Panel_운영'!$P$99,MONTH(DJ$3)='Control Panel_운영'!$P$100),DJ$2+1,DJ$2)*(Index_운영!DK$3&gt;'Control Panel_운영'!$O$97)</f>
        <v>37</v>
      </c>
      <c r="DL2" s="1131">
        <f>IF(AND(DL$3&gt;='Control Panel_운영'!$N$97,DL$3&lt;='Control Panel_운영'!$O$97),'Control Panel_운영'!$M$97)+IF(OR(MONTH(DK$3)='Control Panel_운영'!$P$97,MONTH(DK$3)='Control Panel_운영'!$P$98,MONTH(DK$3)='Control Panel_운영'!$P$99,MONTH(DK$3)='Control Panel_운영'!$P$100),DK$2+1,DK$2)*(Index_운영!DL$3&gt;'Control Panel_운영'!$O$97)</f>
        <v>37</v>
      </c>
      <c r="DM2" s="1131">
        <f>IF(AND(DM$3&gt;='Control Panel_운영'!$N$97,DM$3&lt;='Control Panel_운영'!$O$97),'Control Panel_운영'!$M$97)+IF(OR(MONTH(DL$3)='Control Panel_운영'!$P$97,MONTH(DL$3)='Control Panel_운영'!$P$98,MONTH(DL$3)='Control Panel_운영'!$P$99,MONTH(DL$3)='Control Panel_운영'!$P$100),DL$2+1,DL$2)*(Index_운영!DM$3&gt;'Control Panel_운영'!$O$97)</f>
        <v>37</v>
      </c>
      <c r="DN2" s="1131">
        <f>IF(AND(DN$3&gt;='Control Panel_운영'!$N$97,DN$3&lt;='Control Panel_운영'!$O$97),'Control Panel_운영'!$M$97)+IF(OR(MONTH(DM$3)='Control Panel_운영'!$P$97,MONTH(DM$3)='Control Panel_운영'!$P$98,MONTH(DM$3)='Control Panel_운영'!$P$99,MONTH(DM$3)='Control Panel_운영'!$P$100),DM$2+1,DM$2)*(Index_운영!DN$3&gt;'Control Panel_운영'!$O$97)</f>
        <v>38</v>
      </c>
      <c r="DO2" s="1131">
        <f>IF(AND(DO$3&gt;='Control Panel_운영'!$N$97,DO$3&lt;='Control Panel_운영'!$O$97),'Control Panel_운영'!$M$97)+IF(OR(MONTH(DN$3)='Control Panel_운영'!$P$97,MONTH(DN$3)='Control Panel_운영'!$P$98,MONTH(DN$3)='Control Panel_운영'!$P$99,MONTH(DN$3)='Control Panel_운영'!$P$100),DN$2+1,DN$2)*(Index_운영!DO$3&gt;'Control Panel_운영'!$O$97)</f>
        <v>38</v>
      </c>
      <c r="DP2" s="1131">
        <f>IF(AND(DP$3&gt;='Control Panel_운영'!$N$97,DP$3&lt;='Control Panel_운영'!$O$97),'Control Panel_운영'!$M$97)+IF(OR(MONTH(DO$3)='Control Panel_운영'!$P$97,MONTH(DO$3)='Control Panel_운영'!$P$98,MONTH(DO$3)='Control Panel_운영'!$P$99,MONTH(DO$3)='Control Panel_운영'!$P$100),DO$2+1,DO$2)*(Index_운영!DP$3&gt;'Control Panel_운영'!$O$97)</f>
        <v>38</v>
      </c>
      <c r="DQ2" s="1131">
        <f>IF(AND(DQ$3&gt;='Control Panel_운영'!$N$97,DQ$3&lt;='Control Panel_운영'!$O$97),'Control Panel_운영'!$M$97)+IF(OR(MONTH(DP$3)='Control Panel_운영'!$P$97,MONTH(DP$3)='Control Panel_운영'!$P$98,MONTH(DP$3)='Control Panel_운영'!$P$99,MONTH(DP$3)='Control Panel_운영'!$P$100),DP$2+1,DP$2)*(Index_운영!DQ$3&gt;'Control Panel_운영'!$O$97)</f>
        <v>39</v>
      </c>
      <c r="DR2" s="1131">
        <f>IF(AND(DR$3&gt;='Control Panel_운영'!$N$97,DR$3&lt;='Control Panel_운영'!$O$97),'Control Panel_운영'!$M$97)+IF(OR(MONTH(DQ$3)='Control Panel_운영'!$P$97,MONTH(DQ$3)='Control Panel_운영'!$P$98,MONTH(DQ$3)='Control Panel_운영'!$P$99,MONTH(DQ$3)='Control Panel_운영'!$P$100),DQ$2+1,DQ$2)*(Index_운영!DR$3&gt;'Control Panel_운영'!$O$97)</f>
        <v>39</v>
      </c>
      <c r="DS2" s="1131">
        <f>IF(AND(DS$3&gt;='Control Panel_운영'!$N$97,DS$3&lt;='Control Panel_운영'!$O$97),'Control Panel_운영'!$M$97)+IF(OR(MONTH(DR$3)='Control Panel_운영'!$P$97,MONTH(DR$3)='Control Panel_운영'!$P$98,MONTH(DR$3)='Control Panel_운영'!$P$99,MONTH(DR$3)='Control Panel_운영'!$P$100),DR$2+1,DR$2)*(Index_운영!DS$3&gt;'Control Panel_운영'!$O$97)</f>
        <v>39</v>
      </c>
      <c r="DT2" s="1131">
        <f>IF(AND(DT$3&gt;='Control Panel_운영'!$N$97,DT$3&lt;='Control Panel_운영'!$O$97),'Control Panel_운영'!$M$97)+IF(OR(MONTH(DS$3)='Control Panel_운영'!$P$97,MONTH(DS$3)='Control Panel_운영'!$P$98,MONTH(DS$3)='Control Panel_운영'!$P$99,MONTH(DS$3)='Control Panel_운영'!$P$100),DS$2+1,DS$2)*(Index_운영!DT$3&gt;'Control Panel_운영'!$O$97)</f>
        <v>40</v>
      </c>
      <c r="DU2" s="1131">
        <f>IF(AND(DU$3&gt;='Control Panel_운영'!$N$97,DU$3&lt;='Control Panel_운영'!$O$97),'Control Panel_운영'!$M$97)+IF(OR(MONTH(DT$3)='Control Panel_운영'!$P$97,MONTH(DT$3)='Control Panel_운영'!$P$98,MONTH(DT$3)='Control Panel_운영'!$P$99,MONTH(DT$3)='Control Panel_운영'!$P$100),DT$2+1,DT$2)*(Index_운영!DU$3&gt;'Control Panel_운영'!$O$97)</f>
        <v>40</v>
      </c>
      <c r="DV2" s="1131">
        <f>IF(AND(DV$3&gt;='Control Panel_운영'!$N$97,DV$3&lt;='Control Panel_운영'!$O$97),'Control Panel_운영'!$M$97)+IF(OR(MONTH(DU$3)='Control Panel_운영'!$P$97,MONTH(DU$3)='Control Panel_운영'!$P$98,MONTH(DU$3)='Control Panel_운영'!$P$99,MONTH(DU$3)='Control Panel_운영'!$P$100),DU$2+1,DU$2)*(Index_운영!DV$3&gt;'Control Panel_운영'!$O$97)</f>
        <v>40</v>
      </c>
    </row>
    <row r="3" spans="1:126" s="982" customFormat="1" ht="12" customHeight="1" x14ac:dyDescent="0.4">
      <c r="A3" s="718"/>
      <c r="B3" s="981"/>
      <c r="C3" s="981"/>
      <c r="D3" s="981"/>
      <c r="E3" s="981"/>
      <c r="F3" s="1133">
        <f>'Control Panel_운영'!$K$84</f>
        <v>45169</v>
      </c>
      <c r="G3" s="1134">
        <f>EOMONTH(F3,1)</f>
        <v>45199</v>
      </c>
      <c r="H3" s="1135">
        <f t="shared" ref="H3:BS3" si="0">EOMONTH(G3,1)</f>
        <v>45230</v>
      </c>
      <c r="I3" s="1135">
        <f t="shared" si="0"/>
        <v>45260</v>
      </c>
      <c r="J3" s="1135">
        <f t="shared" si="0"/>
        <v>45291</v>
      </c>
      <c r="K3" s="1135">
        <f t="shared" si="0"/>
        <v>45322</v>
      </c>
      <c r="L3" s="1135">
        <f t="shared" si="0"/>
        <v>45351</v>
      </c>
      <c r="M3" s="1135">
        <f t="shared" si="0"/>
        <v>45382</v>
      </c>
      <c r="N3" s="1135">
        <f t="shared" si="0"/>
        <v>45412</v>
      </c>
      <c r="O3" s="1135">
        <f t="shared" si="0"/>
        <v>45443</v>
      </c>
      <c r="P3" s="1135">
        <f t="shared" si="0"/>
        <v>45473</v>
      </c>
      <c r="Q3" s="1135">
        <f t="shared" si="0"/>
        <v>45504</v>
      </c>
      <c r="R3" s="1136">
        <f t="shared" si="0"/>
        <v>45535</v>
      </c>
      <c r="S3" s="1134">
        <f t="shared" si="0"/>
        <v>45565</v>
      </c>
      <c r="T3" s="1135">
        <f t="shared" si="0"/>
        <v>45596</v>
      </c>
      <c r="U3" s="1135">
        <f t="shared" si="0"/>
        <v>45626</v>
      </c>
      <c r="V3" s="1135">
        <f t="shared" si="0"/>
        <v>45657</v>
      </c>
      <c r="W3" s="1135">
        <f t="shared" si="0"/>
        <v>45688</v>
      </c>
      <c r="X3" s="1135">
        <f t="shared" si="0"/>
        <v>45716</v>
      </c>
      <c r="Y3" s="1135">
        <f t="shared" si="0"/>
        <v>45747</v>
      </c>
      <c r="Z3" s="1135">
        <f t="shared" si="0"/>
        <v>45777</v>
      </c>
      <c r="AA3" s="1135">
        <f t="shared" si="0"/>
        <v>45808</v>
      </c>
      <c r="AB3" s="1135">
        <f t="shared" si="0"/>
        <v>45838</v>
      </c>
      <c r="AC3" s="1135">
        <f t="shared" si="0"/>
        <v>45869</v>
      </c>
      <c r="AD3" s="1136">
        <f t="shared" si="0"/>
        <v>45900</v>
      </c>
      <c r="AE3" s="1134">
        <f t="shared" si="0"/>
        <v>45930</v>
      </c>
      <c r="AF3" s="1135">
        <f t="shared" si="0"/>
        <v>45961</v>
      </c>
      <c r="AG3" s="1135">
        <f t="shared" si="0"/>
        <v>45991</v>
      </c>
      <c r="AH3" s="1135">
        <f t="shared" si="0"/>
        <v>46022</v>
      </c>
      <c r="AI3" s="1135">
        <f t="shared" si="0"/>
        <v>46053</v>
      </c>
      <c r="AJ3" s="1135">
        <f t="shared" si="0"/>
        <v>46081</v>
      </c>
      <c r="AK3" s="1135">
        <f t="shared" si="0"/>
        <v>46112</v>
      </c>
      <c r="AL3" s="1135">
        <f t="shared" si="0"/>
        <v>46142</v>
      </c>
      <c r="AM3" s="1135">
        <f t="shared" si="0"/>
        <v>46173</v>
      </c>
      <c r="AN3" s="1135">
        <f t="shared" si="0"/>
        <v>46203</v>
      </c>
      <c r="AO3" s="1135">
        <f t="shared" si="0"/>
        <v>46234</v>
      </c>
      <c r="AP3" s="1136">
        <f t="shared" si="0"/>
        <v>46265</v>
      </c>
      <c r="AQ3" s="1134">
        <f t="shared" si="0"/>
        <v>46295</v>
      </c>
      <c r="AR3" s="1135">
        <f t="shared" si="0"/>
        <v>46326</v>
      </c>
      <c r="AS3" s="1135">
        <f t="shared" si="0"/>
        <v>46356</v>
      </c>
      <c r="AT3" s="1135">
        <f t="shared" si="0"/>
        <v>46387</v>
      </c>
      <c r="AU3" s="1135">
        <f t="shared" si="0"/>
        <v>46418</v>
      </c>
      <c r="AV3" s="1135">
        <f t="shared" si="0"/>
        <v>46446</v>
      </c>
      <c r="AW3" s="1135">
        <f t="shared" si="0"/>
        <v>46477</v>
      </c>
      <c r="AX3" s="1135">
        <f t="shared" si="0"/>
        <v>46507</v>
      </c>
      <c r="AY3" s="1135">
        <f t="shared" si="0"/>
        <v>46538</v>
      </c>
      <c r="AZ3" s="1135">
        <f t="shared" si="0"/>
        <v>46568</v>
      </c>
      <c r="BA3" s="1135">
        <f t="shared" si="0"/>
        <v>46599</v>
      </c>
      <c r="BB3" s="1136">
        <f t="shared" si="0"/>
        <v>46630</v>
      </c>
      <c r="BC3" s="1134">
        <f t="shared" si="0"/>
        <v>46660</v>
      </c>
      <c r="BD3" s="1135">
        <f t="shared" si="0"/>
        <v>46691</v>
      </c>
      <c r="BE3" s="1135">
        <f t="shared" si="0"/>
        <v>46721</v>
      </c>
      <c r="BF3" s="1135">
        <f t="shared" si="0"/>
        <v>46752</v>
      </c>
      <c r="BG3" s="1135">
        <f t="shared" si="0"/>
        <v>46783</v>
      </c>
      <c r="BH3" s="1135">
        <f t="shared" si="0"/>
        <v>46812</v>
      </c>
      <c r="BI3" s="1135">
        <f t="shared" si="0"/>
        <v>46843</v>
      </c>
      <c r="BJ3" s="1135">
        <f t="shared" si="0"/>
        <v>46873</v>
      </c>
      <c r="BK3" s="1135">
        <f t="shared" si="0"/>
        <v>46904</v>
      </c>
      <c r="BL3" s="1135">
        <f t="shared" si="0"/>
        <v>46934</v>
      </c>
      <c r="BM3" s="1135">
        <f t="shared" si="0"/>
        <v>46965</v>
      </c>
      <c r="BN3" s="1136">
        <f t="shared" si="0"/>
        <v>46996</v>
      </c>
      <c r="BO3" s="1134">
        <f t="shared" si="0"/>
        <v>47026</v>
      </c>
      <c r="BP3" s="1135">
        <f t="shared" si="0"/>
        <v>47057</v>
      </c>
      <c r="BQ3" s="1135">
        <f t="shared" si="0"/>
        <v>47087</v>
      </c>
      <c r="BR3" s="1135">
        <f t="shared" si="0"/>
        <v>47118</v>
      </c>
      <c r="BS3" s="1135">
        <f t="shared" si="0"/>
        <v>47149</v>
      </c>
      <c r="BT3" s="1135">
        <f t="shared" ref="BT3:DV3" si="1">EOMONTH(BS3,1)</f>
        <v>47177</v>
      </c>
      <c r="BU3" s="1135">
        <f t="shared" si="1"/>
        <v>47208</v>
      </c>
      <c r="BV3" s="1135">
        <f t="shared" si="1"/>
        <v>47238</v>
      </c>
      <c r="BW3" s="1135">
        <f t="shared" si="1"/>
        <v>47269</v>
      </c>
      <c r="BX3" s="1135">
        <f t="shared" si="1"/>
        <v>47299</v>
      </c>
      <c r="BY3" s="1135">
        <f t="shared" si="1"/>
        <v>47330</v>
      </c>
      <c r="BZ3" s="1136">
        <f t="shared" si="1"/>
        <v>47361</v>
      </c>
      <c r="CA3" s="1134">
        <f t="shared" si="1"/>
        <v>47391</v>
      </c>
      <c r="CB3" s="1135">
        <f t="shared" si="1"/>
        <v>47422</v>
      </c>
      <c r="CC3" s="1135">
        <f t="shared" si="1"/>
        <v>47452</v>
      </c>
      <c r="CD3" s="1135">
        <f t="shared" si="1"/>
        <v>47483</v>
      </c>
      <c r="CE3" s="1135">
        <f t="shared" si="1"/>
        <v>47514</v>
      </c>
      <c r="CF3" s="1135">
        <f t="shared" si="1"/>
        <v>47542</v>
      </c>
      <c r="CG3" s="1135">
        <f t="shared" si="1"/>
        <v>47573</v>
      </c>
      <c r="CH3" s="1135">
        <f t="shared" si="1"/>
        <v>47603</v>
      </c>
      <c r="CI3" s="1135">
        <f t="shared" si="1"/>
        <v>47634</v>
      </c>
      <c r="CJ3" s="1135">
        <f t="shared" si="1"/>
        <v>47664</v>
      </c>
      <c r="CK3" s="1135">
        <f t="shared" si="1"/>
        <v>47695</v>
      </c>
      <c r="CL3" s="1136">
        <f t="shared" si="1"/>
        <v>47726</v>
      </c>
      <c r="CM3" s="1134">
        <f t="shared" si="1"/>
        <v>47756</v>
      </c>
      <c r="CN3" s="1135">
        <f t="shared" si="1"/>
        <v>47787</v>
      </c>
      <c r="CO3" s="1135">
        <f t="shared" si="1"/>
        <v>47817</v>
      </c>
      <c r="CP3" s="1135">
        <f t="shared" si="1"/>
        <v>47848</v>
      </c>
      <c r="CQ3" s="1135">
        <f t="shared" si="1"/>
        <v>47879</v>
      </c>
      <c r="CR3" s="1135">
        <f t="shared" si="1"/>
        <v>47907</v>
      </c>
      <c r="CS3" s="1135">
        <f t="shared" si="1"/>
        <v>47938</v>
      </c>
      <c r="CT3" s="1135">
        <f t="shared" si="1"/>
        <v>47968</v>
      </c>
      <c r="CU3" s="1135">
        <f t="shared" si="1"/>
        <v>47999</v>
      </c>
      <c r="CV3" s="1135">
        <f t="shared" si="1"/>
        <v>48029</v>
      </c>
      <c r="CW3" s="1135">
        <f t="shared" si="1"/>
        <v>48060</v>
      </c>
      <c r="CX3" s="1136">
        <f t="shared" si="1"/>
        <v>48091</v>
      </c>
      <c r="CY3" s="1134">
        <f t="shared" si="1"/>
        <v>48121</v>
      </c>
      <c r="CZ3" s="1135">
        <f t="shared" si="1"/>
        <v>48152</v>
      </c>
      <c r="DA3" s="1135">
        <f t="shared" si="1"/>
        <v>48182</v>
      </c>
      <c r="DB3" s="1135">
        <f t="shared" si="1"/>
        <v>48213</v>
      </c>
      <c r="DC3" s="1135">
        <f t="shared" si="1"/>
        <v>48244</v>
      </c>
      <c r="DD3" s="1135">
        <f t="shared" si="1"/>
        <v>48273</v>
      </c>
      <c r="DE3" s="1135">
        <f t="shared" si="1"/>
        <v>48304</v>
      </c>
      <c r="DF3" s="1135">
        <f t="shared" si="1"/>
        <v>48334</v>
      </c>
      <c r="DG3" s="1135">
        <f t="shared" si="1"/>
        <v>48365</v>
      </c>
      <c r="DH3" s="1135">
        <f t="shared" si="1"/>
        <v>48395</v>
      </c>
      <c r="DI3" s="1135">
        <f t="shared" si="1"/>
        <v>48426</v>
      </c>
      <c r="DJ3" s="1136">
        <f t="shared" si="1"/>
        <v>48457</v>
      </c>
      <c r="DK3" s="1134">
        <f t="shared" si="1"/>
        <v>48487</v>
      </c>
      <c r="DL3" s="1135">
        <f t="shared" si="1"/>
        <v>48518</v>
      </c>
      <c r="DM3" s="1135">
        <f t="shared" si="1"/>
        <v>48548</v>
      </c>
      <c r="DN3" s="1135">
        <f t="shared" si="1"/>
        <v>48579</v>
      </c>
      <c r="DO3" s="1135">
        <f t="shared" si="1"/>
        <v>48610</v>
      </c>
      <c r="DP3" s="1135">
        <f t="shared" si="1"/>
        <v>48638</v>
      </c>
      <c r="DQ3" s="1135">
        <f t="shared" si="1"/>
        <v>48669</v>
      </c>
      <c r="DR3" s="1135">
        <f t="shared" si="1"/>
        <v>48699</v>
      </c>
      <c r="DS3" s="1135">
        <f t="shared" si="1"/>
        <v>48730</v>
      </c>
      <c r="DT3" s="1135">
        <f t="shared" si="1"/>
        <v>48760</v>
      </c>
      <c r="DU3" s="1135">
        <f t="shared" si="1"/>
        <v>48791</v>
      </c>
      <c r="DV3" s="1135">
        <f t="shared" si="1"/>
        <v>48822</v>
      </c>
    </row>
    <row r="4" spans="1:126" s="1137" customFormat="1" ht="12" customHeight="1" x14ac:dyDescent="0.4">
      <c r="A4" s="1153"/>
      <c r="B4" s="1138"/>
      <c r="C4" s="1138"/>
      <c r="D4" s="1138"/>
      <c r="E4" s="1138"/>
      <c r="F4" s="1139">
        <f>DAY(F3)</f>
        <v>31</v>
      </c>
      <c r="G4" s="1140">
        <f t="shared" ref="G4:BR4" si="2">DAY(G3)</f>
        <v>30</v>
      </c>
      <c r="H4" s="1141">
        <f t="shared" si="2"/>
        <v>31</v>
      </c>
      <c r="I4" s="1141">
        <f t="shared" si="2"/>
        <v>30</v>
      </c>
      <c r="J4" s="1141">
        <f t="shared" si="2"/>
        <v>31</v>
      </c>
      <c r="K4" s="1141">
        <f t="shared" si="2"/>
        <v>31</v>
      </c>
      <c r="L4" s="1141">
        <f t="shared" si="2"/>
        <v>29</v>
      </c>
      <c r="M4" s="1141">
        <f t="shared" si="2"/>
        <v>31</v>
      </c>
      <c r="N4" s="1141">
        <f t="shared" si="2"/>
        <v>30</v>
      </c>
      <c r="O4" s="1141">
        <f t="shared" si="2"/>
        <v>31</v>
      </c>
      <c r="P4" s="1141">
        <f t="shared" si="2"/>
        <v>30</v>
      </c>
      <c r="Q4" s="1141">
        <f t="shared" si="2"/>
        <v>31</v>
      </c>
      <c r="R4" s="1142">
        <f t="shared" si="2"/>
        <v>31</v>
      </c>
      <c r="S4" s="1140">
        <f t="shared" si="2"/>
        <v>30</v>
      </c>
      <c r="T4" s="1141">
        <f t="shared" si="2"/>
        <v>31</v>
      </c>
      <c r="U4" s="1141">
        <f t="shared" si="2"/>
        <v>30</v>
      </c>
      <c r="V4" s="1141">
        <f t="shared" si="2"/>
        <v>31</v>
      </c>
      <c r="W4" s="1141">
        <f t="shared" si="2"/>
        <v>31</v>
      </c>
      <c r="X4" s="1141">
        <f t="shared" si="2"/>
        <v>28</v>
      </c>
      <c r="Y4" s="1141">
        <f t="shared" si="2"/>
        <v>31</v>
      </c>
      <c r="Z4" s="1141">
        <f t="shared" si="2"/>
        <v>30</v>
      </c>
      <c r="AA4" s="1141">
        <f t="shared" si="2"/>
        <v>31</v>
      </c>
      <c r="AB4" s="1141">
        <f t="shared" si="2"/>
        <v>30</v>
      </c>
      <c r="AC4" s="1141">
        <f t="shared" si="2"/>
        <v>31</v>
      </c>
      <c r="AD4" s="1142">
        <f t="shared" si="2"/>
        <v>31</v>
      </c>
      <c r="AE4" s="1140">
        <f t="shared" si="2"/>
        <v>30</v>
      </c>
      <c r="AF4" s="1141">
        <f t="shared" si="2"/>
        <v>31</v>
      </c>
      <c r="AG4" s="1141">
        <f t="shared" si="2"/>
        <v>30</v>
      </c>
      <c r="AH4" s="1141">
        <f t="shared" si="2"/>
        <v>31</v>
      </c>
      <c r="AI4" s="1141">
        <f t="shared" si="2"/>
        <v>31</v>
      </c>
      <c r="AJ4" s="1141">
        <f t="shared" si="2"/>
        <v>28</v>
      </c>
      <c r="AK4" s="1141">
        <f t="shared" si="2"/>
        <v>31</v>
      </c>
      <c r="AL4" s="1141">
        <f t="shared" si="2"/>
        <v>30</v>
      </c>
      <c r="AM4" s="1141">
        <f t="shared" si="2"/>
        <v>31</v>
      </c>
      <c r="AN4" s="1141">
        <f t="shared" si="2"/>
        <v>30</v>
      </c>
      <c r="AO4" s="1141">
        <f t="shared" si="2"/>
        <v>31</v>
      </c>
      <c r="AP4" s="1142">
        <f t="shared" si="2"/>
        <v>31</v>
      </c>
      <c r="AQ4" s="1140">
        <f t="shared" si="2"/>
        <v>30</v>
      </c>
      <c r="AR4" s="1141">
        <f t="shared" si="2"/>
        <v>31</v>
      </c>
      <c r="AS4" s="1141">
        <f t="shared" si="2"/>
        <v>30</v>
      </c>
      <c r="AT4" s="1141">
        <f t="shared" si="2"/>
        <v>31</v>
      </c>
      <c r="AU4" s="1141">
        <f t="shared" si="2"/>
        <v>31</v>
      </c>
      <c r="AV4" s="1141">
        <f t="shared" si="2"/>
        <v>28</v>
      </c>
      <c r="AW4" s="1141">
        <f t="shared" si="2"/>
        <v>31</v>
      </c>
      <c r="AX4" s="1141">
        <f t="shared" si="2"/>
        <v>30</v>
      </c>
      <c r="AY4" s="1141">
        <f t="shared" si="2"/>
        <v>31</v>
      </c>
      <c r="AZ4" s="1141">
        <f t="shared" si="2"/>
        <v>30</v>
      </c>
      <c r="BA4" s="1141">
        <f t="shared" si="2"/>
        <v>31</v>
      </c>
      <c r="BB4" s="1142">
        <f t="shared" si="2"/>
        <v>31</v>
      </c>
      <c r="BC4" s="1140">
        <f t="shared" si="2"/>
        <v>30</v>
      </c>
      <c r="BD4" s="1141">
        <f t="shared" si="2"/>
        <v>31</v>
      </c>
      <c r="BE4" s="1141">
        <f t="shared" si="2"/>
        <v>30</v>
      </c>
      <c r="BF4" s="1141">
        <f t="shared" si="2"/>
        <v>31</v>
      </c>
      <c r="BG4" s="1141">
        <f t="shared" si="2"/>
        <v>31</v>
      </c>
      <c r="BH4" s="1141">
        <f t="shared" si="2"/>
        <v>29</v>
      </c>
      <c r="BI4" s="1141">
        <f t="shared" si="2"/>
        <v>31</v>
      </c>
      <c r="BJ4" s="1141">
        <f t="shared" si="2"/>
        <v>30</v>
      </c>
      <c r="BK4" s="1141">
        <f t="shared" si="2"/>
        <v>31</v>
      </c>
      <c r="BL4" s="1141">
        <f t="shared" si="2"/>
        <v>30</v>
      </c>
      <c r="BM4" s="1141">
        <f t="shared" si="2"/>
        <v>31</v>
      </c>
      <c r="BN4" s="1142">
        <f t="shared" si="2"/>
        <v>31</v>
      </c>
      <c r="BO4" s="1140">
        <f t="shared" si="2"/>
        <v>30</v>
      </c>
      <c r="BP4" s="1141">
        <f t="shared" si="2"/>
        <v>31</v>
      </c>
      <c r="BQ4" s="1141">
        <f t="shared" si="2"/>
        <v>30</v>
      </c>
      <c r="BR4" s="1141">
        <f t="shared" si="2"/>
        <v>31</v>
      </c>
      <c r="BS4" s="1141">
        <f t="shared" ref="BS4:DV4" si="3">DAY(BS3)</f>
        <v>31</v>
      </c>
      <c r="BT4" s="1141">
        <f t="shared" si="3"/>
        <v>28</v>
      </c>
      <c r="BU4" s="1141">
        <f t="shared" si="3"/>
        <v>31</v>
      </c>
      <c r="BV4" s="1141">
        <f t="shared" si="3"/>
        <v>30</v>
      </c>
      <c r="BW4" s="1141">
        <f t="shared" si="3"/>
        <v>31</v>
      </c>
      <c r="BX4" s="1141">
        <f t="shared" si="3"/>
        <v>30</v>
      </c>
      <c r="BY4" s="1141">
        <f t="shared" si="3"/>
        <v>31</v>
      </c>
      <c r="BZ4" s="1142">
        <f t="shared" si="3"/>
        <v>31</v>
      </c>
      <c r="CA4" s="1140">
        <f t="shared" si="3"/>
        <v>30</v>
      </c>
      <c r="CB4" s="1141">
        <f t="shared" si="3"/>
        <v>31</v>
      </c>
      <c r="CC4" s="1141">
        <f t="shared" si="3"/>
        <v>30</v>
      </c>
      <c r="CD4" s="1141">
        <f t="shared" si="3"/>
        <v>31</v>
      </c>
      <c r="CE4" s="1141">
        <f t="shared" si="3"/>
        <v>31</v>
      </c>
      <c r="CF4" s="1141">
        <f t="shared" si="3"/>
        <v>28</v>
      </c>
      <c r="CG4" s="1141">
        <f t="shared" si="3"/>
        <v>31</v>
      </c>
      <c r="CH4" s="1141">
        <f t="shared" si="3"/>
        <v>30</v>
      </c>
      <c r="CI4" s="1141">
        <f t="shared" si="3"/>
        <v>31</v>
      </c>
      <c r="CJ4" s="1141">
        <f t="shared" si="3"/>
        <v>30</v>
      </c>
      <c r="CK4" s="1141">
        <f t="shared" si="3"/>
        <v>31</v>
      </c>
      <c r="CL4" s="1142">
        <f t="shared" si="3"/>
        <v>31</v>
      </c>
      <c r="CM4" s="1140">
        <f t="shared" si="3"/>
        <v>30</v>
      </c>
      <c r="CN4" s="1141">
        <f t="shared" si="3"/>
        <v>31</v>
      </c>
      <c r="CO4" s="1141">
        <f t="shared" si="3"/>
        <v>30</v>
      </c>
      <c r="CP4" s="1141">
        <f t="shared" si="3"/>
        <v>31</v>
      </c>
      <c r="CQ4" s="1141">
        <f t="shared" si="3"/>
        <v>31</v>
      </c>
      <c r="CR4" s="1141">
        <f t="shared" si="3"/>
        <v>28</v>
      </c>
      <c r="CS4" s="1141">
        <f t="shared" si="3"/>
        <v>31</v>
      </c>
      <c r="CT4" s="1141">
        <f t="shared" si="3"/>
        <v>30</v>
      </c>
      <c r="CU4" s="1141">
        <f t="shared" si="3"/>
        <v>31</v>
      </c>
      <c r="CV4" s="1141">
        <f t="shared" si="3"/>
        <v>30</v>
      </c>
      <c r="CW4" s="1141">
        <f t="shared" si="3"/>
        <v>31</v>
      </c>
      <c r="CX4" s="1142">
        <f t="shared" si="3"/>
        <v>31</v>
      </c>
      <c r="CY4" s="1140">
        <f t="shared" si="3"/>
        <v>30</v>
      </c>
      <c r="CZ4" s="1141">
        <f t="shared" si="3"/>
        <v>31</v>
      </c>
      <c r="DA4" s="1141">
        <f t="shared" si="3"/>
        <v>30</v>
      </c>
      <c r="DB4" s="1141">
        <f t="shared" si="3"/>
        <v>31</v>
      </c>
      <c r="DC4" s="1141">
        <f t="shared" si="3"/>
        <v>31</v>
      </c>
      <c r="DD4" s="1141">
        <f t="shared" si="3"/>
        <v>29</v>
      </c>
      <c r="DE4" s="1141">
        <f t="shared" si="3"/>
        <v>31</v>
      </c>
      <c r="DF4" s="1141">
        <f t="shared" si="3"/>
        <v>30</v>
      </c>
      <c r="DG4" s="1141">
        <f t="shared" si="3"/>
        <v>31</v>
      </c>
      <c r="DH4" s="1141">
        <f t="shared" si="3"/>
        <v>30</v>
      </c>
      <c r="DI4" s="1141">
        <f t="shared" si="3"/>
        <v>31</v>
      </c>
      <c r="DJ4" s="1142">
        <f t="shared" si="3"/>
        <v>31</v>
      </c>
      <c r="DK4" s="1140">
        <f t="shared" si="3"/>
        <v>30</v>
      </c>
      <c r="DL4" s="1141">
        <f t="shared" si="3"/>
        <v>31</v>
      </c>
      <c r="DM4" s="1141">
        <f t="shared" si="3"/>
        <v>30</v>
      </c>
      <c r="DN4" s="1141">
        <f t="shared" si="3"/>
        <v>31</v>
      </c>
      <c r="DO4" s="1141">
        <f t="shared" si="3"/>
        <v>31</v>
      </c>
      <c r="DP4" s="1141">
        <f t="shared" si="3"/>
        <v>28</v>
      </c>
      <c r="DQ4" s="1141">
        <f t="shared" si="3"/>
        <v>31</v>
      </c>
      <c r="DR4" s="1141">
        <f t="shared" si="3"/>
        <v>30</v>
      </c>
      <c r="DS4" s="1141">
        <f t="shared" si="3"/>
        <v>31</v>
      </c>
      <c r="DT4" s="1141">
        <f t="shared" si="3"/>
        <v>30</v>
      </c>
      <c r="DU4" s="1141">
        <f t="shared" si="3"/>
        <v>31</v>
      </c>
      <c r="DV4" s="1141">
        <f t="shared" si="3"/>
        <v>31</v>
      </c>
    </row>
    <row r="6" spans="1:126" s="1195" customFormat="1" ht="12" customHeight="1" x14ac:dyDescent="0.4">
      <c r="A6" s="1167" t="s">
        <v>805</v>
      </c>
      <c r="F6" s="1196"/>
      <c r="G6" s="1197"/>
      <c r="H6" s="1198"/>
      <c r="I6" s="1198"/>
      <c r="J6" s="1198"/>
      <c r="K6" s="1198"/>
      <c r="L6" s="1198"/>
      <c r="M6" s="1198"/>
      <c r="N6" s="1198"/>
      <c r="O6" s="1198"/>
      <c r="P6" s="1198"/>
      <c r="Q6" s="1198"/>
      <c r="R6" s="1199"/>
      <c r="S6" s="1197"/>
      <c r="T6" s="1198"/>
      <c r="U6" s="1198"/>
      <c r="V6" s="1198"/>
      <c r="W6" s="1198"/>
      <c r="X6" s="1198"/>
      <c r="Y6" s="1198"/>
      <c r="Z6" s="1198"/>
      <c r="AA6" s="1198"/>
      <c r="AB6" s="1198"/>
      <c r="AC6" s="1198"/>
      <c r="AD6" s="1199"/>
      <c r="AE6" s="1197"/>
      <c r="AF6" s="1198"/>
      <c r="AG6" s="1198"/>
      <c r="AH6" s="1198"/>
      <c r="AI6" s="1198"/>
      <c r="AJ6" s="1198"/>
      <c r="AK6" s="1198"/>
      <c r="AL6" s="1198"/>
      <c r="AM6" s="1198"/>
      <c r="AN6" s="1198"/>
      <c r="AO6" s="1198"/>
      <c r="AP6" s="1199"/>
      <c r="AQ6" s="1197"/>
      <c r="AR6" s="1198"/>
      <c r="AS6" s="1198"/>
      <c r="AT6" s="1198"/>
      <c r="AU6" s="1198"/>
      <c r="AV6" s="1198"/>
      <c r="AW6" s="1198"/>
      <c r="AX6" s="1198"/>
      <c r="AY6" s="1198"/>
      <c r="AZ6" s="1198"/>
      <c r="BA6" s="1198"/>
      <c r="BB6" s="1199"/>
      <c r="BC6" s="1197"/>
      <c r="BD6" s="1198"/>
      <c r="BE6" s="1198"/>
      <c r="BF6" s="1198"/>
      <c r="BG6" s="1198"/>
      <c r="BH6" s="1198"/>
      <c r="BI6" s="1198"/>
      <c r="BJ6" s="1198"/>
      <c r="BK6" s="1198"/>
      <c r="BL6" s="1198"/>
      <c r="BM6" s="1198"/>
      <c r="BN6" s="1199"/>
      <c r="BO6" s="1197"/>
      <c r="BP6" s="1198"/>
      <c r="BQ6" s="1198"/>
      <c r="BR6" s="1198"/>
      <c r="BS6" s="1198"/>
      <c r="BT6" s="1198"/>
      <c r="BU6" s="1198"/>
      <c r="BV6" s="1198"/>
      <c r="BW6" s="1198"/>
      <c r="BX6" s="1198"/>
      <c r="BY6" s="1198"/>
      <c r="BZ6" s="1199"/>
      <c r="CA6" s="1197"/>
      <c r="CB6" s="1198"/>
      <c r="CC6" s="1198"/>
      <c r="CD6" s="1198"/>
      <c r="CE6" s="1198"/>
      <c r="CF6" s="1198"/>
      <c r="CG6" s="1198"/>
      <c r="CH6" s="1198"/>
      <c r="CI6" s="1198"/>
      <c r="CJ6" s="1198"/>
      <c r="CK6" s="1198"/>
      <c r="CL6" s="1199"/>
      <c r="CM6" s="1197"/>
      <c r="CN6" s="1198"/>
      <c r="CO6" s="1198"/>
      <c r="CP6" s="1198"/>
      <c r="CQ6" s="1198"/>
      <c r="CR6" s="1198"/>
      <c r="CS6" s="1198"/>
      <c r="CT6" s="1198"/>
      <c r="CU6" s="1198"/>
      <c r="CV6" s="1198"/>
      <c r="CW6" s="1198"/>
      <c r="CX6" s="1199"/>
      <c r="CY6" s="1197"/>
      <c r="CZ6" s="1198"/>
      <c r="DA6" s="1198"/>
      <c r="DB6" s="1198"/>
      <c r="DC6" s="1198"/>
      <c r="DD6" s="1198"/>
      <c r="DE6" s="1198"/>
      <c r="DF6" s="1198"/>
      <c r="DG6" s="1198"/>
      <c r="DH6" s="1198"/>
      <c r="DI6" s="1198"/>
      <c r="DJ6" s="1199"/>
      <c r="DK6" s="1197"/>
      <c r="DL6" s="1198"/>
      <c r="DM6" s="1198"/>
      <c r="DN6" s="1198"/>
      <c r="DO6" s="1198"/>
      <c r="DP6" s="1198"/>
      <c r="DQ6" s="1198"/>
      <c r="DR6" s="1198"/>
      <c r="DS6" s="1198"/>
      <c r="DT6" s="1198"/>
      <c r="DU6" s="1198"/>
      <c r="DV6" s="1198"/>
    </row>
    <row r="7" spans="1:126" s="561" customFormat="1" ht="12" customHeight="1" x14ac:dyDescent="0.4">
      <c r="A7" s="729"/>
      <c r="C7" s="558"/>
      <c r="D7" s="558"/>
      <c r="E7" s="559"/>
      <c r="F7" s="777">
        <f>IF(F$3='Control Panel_운영'!$K$84,1,0)</f>
        <v>1</v>
      </c>
      <c r="G7" s="766">
        <f>IF(G$3='Control Panel_운영'!$K$84,1,0)</f>
        <v>0</v>
      </c>
      <c r="H7" s="560">
        <f>IF(H$3='Control Panel_운영'!$K$84,1,0)</f>
        <v>0</v>
      </c>
      <c r="I7" s="560">
        <f>IF(I$3='Control Panel_운영'!$K$84,1,0)</f>
        <v>0</v>
      </c>
      <c r="J7" s="560">
        <f>IF(J$3='Control Panel_운영'!$K$84,1,0)</f>
        <v>0</v>
      </c>
      <c r="K7" s="560">
        <f>IF(K$3='Control Panel_운영'!$K$84,1,0)</f>
        <v>0</v>
      </c>
      <c r="L7" s="560">
        <f>IF(L$3='Control Panel_운영'!$K$84,1,0)</f>
        <v>0</v>
      </c>
      <c r="M7" s="560">
        <f>IF(M$3='Control Panel_운영'!$K$84,1,0)</f>
        <v>0</v>
      </c>
      <c r="N7" s="560">
        <f>IF(N$3='Control Panel_운영'!$K$84,1,0)</f>
        <v>0</v>
      </c>
      <c r="O7" s="560">
        <f>IF(O$3='Control Panel_운영'!$K$84,1,0)</f>
        <v>0</v>
      </c>
      <c r="P7" s="560">
        <f>IF(P$3='Control Panel_운영'!$K$84,1,0)</f>
        <v>0</v>
      </c>
      <c r="Q7" s="560">
        <f>IF(Q$3='Control Panel_운영'!$K$84,1,0)</f>
        <v>0</v>
      </c>
      <c r="R7" s="765">
        <f>IF(R$3='Control Panel_운영'!$K$84,1,0)</f>
        <v>0</v>
      </c>
      <c r="S7" s="766">
        <f>IF(S$3='Control Panel_운영'!$K$84,1,0)</f>
        <v>0</v>
      </c>
      <c r="T7" s="560">
        <f>IF(T$3='Control Panel_운영'!$K$84,1,0)</f>
        <v>0</v>
      </c>
      <c r="U7" s="560">
        <f>IF(U$3='Control Panel_운영'!$K$84,1,0)</f>
        <v>0</v>
      </c>
      <c r="V7" s="560">
        <f>IF(V$3='Control Panel_운영'!$K$84,1,0)</f>
        <v>0</v>
      </c>
      <c r="W7" s="560">
        <f>IF(W$3='Control Panel_운영'!$K$84,1,0)</f>
        <v>0</v>
      </c>
      <c r="X7" s="560">
        <f>IF(X$3='Control Panel_운영'!$K$84,1,0)</f>
        <v>0</v>
      </c>
      <c r="Y7" s="560">
        <f>IF(Y$3='Control Panel_운영'!$K$84,1,0)</f>
        <v>0</v>
      </c>
      <c r="Z7" s="560">
        <f>IF(Z$3='Control Panel_운영'!$K$84,1,0)</f>
        <v>0</v>
      </c>
      <c r="AA7" s="560">
        <f>IF(AA$3='Control Panel_운영'!$K$84,1,0)</f>
        <v>0</v>
      </c>
      <c r="AB7" s="560">
        <f>IF(AB$3='Control Panel_운영'!$K$84,1,0)</f>
        <v>0</v>
      </c>
      <c r="AC7" s="560">
        <f>IF(AC$3='Control Panel_운영'!$K$84,1,0)</f>
        <v>0</v>
      </c>
      <c r="AD7" s="765">
        <f>IF(AD$3='Control Panel_운영'!$K$84,1,0)</f>
        <v>0</v>
      </c>
      <c r="AE7" s="766">
        <f>IF(AE$3='Control Panel_운영'!$K$84,1,0)</f>
        <v>0</v>
      </c>
      <c r="AF7" s="560">
        <f>IF(AF$3='Control Panel_운영'!$K$84,1,0)</f>
        <v>0</v>
      </c>
      <c r="AG7" s="560">
        <f>IF(AG$3='Control Panel_운영'!$K$84,1,0)</f>
        <v>0</v>
      </c>
      <c r="AH7" s="560">
        <f>IF(AH$3='Control Panel_운영'!$K$84,1,0)</f>
        <v>0</v>
      </c>
      <c r="AI7" s="560">
        <f>IF(AI$3='Control Panel_운영'!$K$84,1,0)</f>
        <v>0</v>
      </c>
      <c r="AJ7" s="560">
        <f>IF(AJ$3='Control Panel_운영'!$K$84,1,0)</f>
        <v>0</v>
      </c>
      <c r="AK7" s="560">
        <f>IF(AK$3='Control Panel_운영'!$K$84,1,0)</f>
        <v>0</v>
      </c>
      <c r="AL7" s="560">
        <f>IF(AL$3='Control Panel_운영'!$K$84,1,0)</f>
        <v>0</v>
      </c>
      <c r="AM7" s="560">
        <f>IF(AM$3='Control Panel_운영'!$K$84,1,0)</f>
        <v>0</v>
      </c>
      <c r="AN7" s="560">
        <f>IF(AN$3='Control Panel_운영'!$K$84,1,0)</f>
        <v>0</v>
      </c>
      <c r="AO7" s="560">
        <f>IF(AO$3='Control Panel_운영'!$K$84,1,0)</f>
        <v>0</v>
      </c>
      <c r="AP7" s="765">
        <f>IF(AP$3='Control Panel_운영'!$K$84,1,0)</f>
        <v>0</v>
      </c>
      <c r="AQ7" s="766">
        <f>IF(AQ$3='Control Panel_운영'!$K$84,1,0)</f>
        <v>0</v>
      </c>
      <c r="AR7" s="560">
        <f>IF(AR$3='Control Panel_운영'!$K$84,1,0)</f>
        <v>0</v>
      </c>
      <c r="AS7" s="560">
        <f>IF(AS$3='Control Panel_운영'!$K$84,1,0)</f>
        <v>0</v>
      </c>
      <c r="AT7" s="560">
        <f>IF(AT$3='Control Panel_운영'!$K$84,1,0)</f>
        <v>0</v>
      </c>
      <c r="AU7" s="560">
        <f>IF(AU$3='Control Panel_운영'!$K$84,1,0)</f>
        <v>0</v>
      </c>
      <c r="AV7" s="560">
        <f>IF(AV$3='Control Panel_운영'!$K$84,1,0)</f>
        <v>0</v>
      </c>
      <c r="AW7" s="560">
        <f>IF(AW$3='Control Panel_운영'!$K$84,1,0)</f>
        <v>0</v>
      </c>
      <c r="AX7" s="560">
        <f>IF(AX$3='Control Panel_운영'!$K$84,1,0)</f>
        <v>0</v>
      </c>
      <c r="AY7" s="560">
        <f>IF(AY$3='Control Panel_운영'!$K$84,1,0)</f>
        <v>0</v>
      </c>
      <c r="AZ7" s="560">
        <f>IF(AZ$3='Control Panel_운영'!$K$84,1,0)</f>
        <v>0</v>
      </c>
      <c r="BA7" s="560">
        <f>IF(BA$3='Control Panel_운영'!$K$84,1,0)</f>
        <v>0</v>
      </c>
      <c r="BB7" s="765">
        <f>IF(BB$3='Control Panel_운영'!$K$84,1,0)</f>
        <v>0</v>
      </c>
      <c r="BC7" s="766">
        <f>IF(BC$3='Control Panel_운영'!$K$84,1,0)</f>
        <v>0</v>
      </c>
      <c r="BD7" s="560">
        <f>IF(BD$3='Control Panel_운영'!$K$84,1,0)</f>
        <v>0</v>
      </c>
      <c r="BE7" s="560">
        <f>IF(BE$3='Control Panel_운영'!$K$84,1,0)</f>
        <v>0</v>
      </c>
      <c r="BF7" s="560">
        <f>IF(BF$3='Control Panel_운영'!$K$84,1,0)</f>
        <v>0</v>
      </c>
      <c r="BG7" s="560">
        <f>IF(BG$3='Control Panel_운영'!$K$84,1,0)</f>
        <v>0</v>
      </c>
      <c r="BH7" s="560">
        <f>IF(BH$3='Control Panel_운영'!$K$84,1,0)</f>
        <v>0</v>
      </c>
      <c r="BI7" s="560">
        <f>IF(BI$3='Control Panel_운영'!$K$84,1,0)</f>
        <v>0</v>
      </c>
      <c r="BJ7" s="560">
        <f>IF(BJ$3='Control Panel_운영'!$K$84,1,0)</f>
        <v>0</v>
      </c>
      <c r="BK7" s="560">
        <f>IF(BK$3='Control Panel_운영'!$K$84,1,0)</f>
        <v>0</v>
      </c>
      <c r="BL7" s="560">
        <f>IF(BL$3='Control Panel_운영'!$K$84,1,0)</f>
        <v>0</v>
      </c>
      <c r="BM7" s="560">
        <f>IF(BM$3='Control Panel_운영'!$K$84,1,0)</f>
        <v>0</v>
      </c>
      <c r="BN7" s="765">
        <f>IF(BN$3='Control Panel_운영'!$K$84,1,0)</f>
        <v>0</v>
      </c>
      <c r="BO7" s="766">
        <f>IF(BO$3='Control Panel_운영'!$K$84,1,0)</f>
        <v>0</v>
      </c>
      <c r="BP7" s="560">
        <f>IF(BP$3='Control Panel_운영'!$K$84,1,0)</f>
        <v>0</v>
      </c>
      <c r="BQ7" s="560">
        <f>IF(BQ$3='Control Panel_운영'!$K$84,1,0)</f>
        <v>0</v>
      </c>
      <c r="BR7" s="560">
        <f>IF(BR$3='Control Panel_운영'!$K$84,1,0)</f>
        <v>0</v>
      </c>
      <c r="BS7" s="560">
        <f>IF(BS$3='Control Panel_운영'!$K$84,1,0)</f>
        <v>0</v>
      </c>
      <c r="BT7" s="560">
        <f>IF(BT$3='Control Panel_운영'!$K$84,1,0)</f>
        <v>0</v>
      </c>
      <c r="BU7" s="560">
        <f>IF(BU$3='Control Panel_운영'!$K$84,1,0)</f>
        <v>0</v>
      </c>
      <c r="BV7" s="560">
        <f>IF(BV$3='Control Panel_운영'!$K$84,1,0)</f>
        <v>0</v>
      </c>
      <c r="BW7" s="560">
        <f>IF(BW$3='Control Panel_운영'!$K$84,1,0)</f>
        <v>0</v>
      </c>
      <c r="BX7" s="560">
        <f>IF(BX$3='Control Panel_운영'!$K$84,1,0)</f>
        <v>0</v>
      </c>
      <c r="BY7" s="560">
        <f>IF(BY$3='Control Panel_운영'!$K$84,1,0)</f>
        <v>0</v>
      </c>
      <c r="BZ7" s="765">
        <f>IF(BZ$3='Control Panel_운영'!$K$84,1,0)</f>
        <v>0</v>
      </c>
      <c r="CA7" s="766">
        <f>IF(CA$3='Control Panel_운영'!$K$84,1,0)</f>
        <v>0</v>
      </c>
      <c r="CB7" s="560">
        <f>IF(CB$3='Control Panel_운영'!$K$84,1,0)</f>
        <v>0</v>
      </c>
      <c r="CC7" s="560">
        <f>IF(CC$3='Control Panel_운영'!$K$84,1,0)</f>
        <v>0</v>
      </c>
      <c r="CD7" s="560">
        <f>IF(CD$3='Control Panel_운영'!$K$84,1,0)</f>
        <v>0</v>
      </c>
      <c r="CE7" s="560">
        <f>IF(CE$3='Control Panel_운영'!$K$84,1,0)</f>
        <v>0</v>
      </c>
      <c r="CF7" s="560">
        <f>IF(CF$3='Control Panel_운영'!$K$84,1,0)</f>
        <v>0</v>
      </c>
      <c r="CG7" s="560">
        <f>IF(CG$3='Control Panel_운영'!$K$84,1,0)</f>
        <v>0</v>
      </c>
      <c r="CH7" s="560">
        <f>IF(CH$3='Control Panel_운영'!$K$84,1,0)</f>
        <v>0</v>
      </c>
      <c r="CI7" s="560">
        <f>IF(CI$3='Control Panel_운영'!$K$84,1,0)</f>
        <v>0</v>
      </c>
      <c r="CJ7" s="560">
        <f>IF(CJ$3='Control Panel_운영'!$K$84,1,0)</f>
        <v>0</v>
      </c>
      <c r="CK7" s="560">
        <f>IF(CK$3='Control Panel_운영'!$K$84,1,0)</f>
        <v>0</v>
      </c>
      <c r="CL7" s="765">
        <f>IF(CL$3='Control Panel_운영'!$K$84,1,0)</f>
        <v>0</v>
      </c>
      <c r="CM7" s="766">
        <f>IF(CM$3='Control Panel_운영'!$K$84,1,0)</f>
        <v>0</v>
      </c>
      <c r="CN7" s="560">
        <f>IF(CN$3='Control Panel_운영'!$K$84,1,0)</f>
        <v>0</v>
      </c>
      <c r="CO7" s="560">
        <f>IF(CO$3='Control Panel_운영'!$K$84,1,0)</f>
        <v>0</v>
      </c>
      <c r="CP7" s="560">
        <f>IF(CP$3='Control Panel_운영'!$K$84,1,0)</f>
        <v>0</v>
      </c>
      <c r="CQ7" s="560">
        <f>IF(CQ$3='Control Panel_운영'!$K$84,1,0)</f>
        <v>0</v>
      </c>
      <c r="CR7" s="560">
        <f>IF(CR$3='Control Panel_운영'!$K$84,1,0)</f>
        <v>0</v>
      </c>
      <c r="CS7" s="560">
        <f>IF(CS$3='Control Panel_운영'!$K$84,1,0)</f>
        <v>0</v>
      </c>
      <c r="CT7" s="560">
        <f>IF(CT$3='Control Panel_운영'!$K$84,1,0)</f>
        <v>0</v>
      </c>
      <c r="CU7" s="560">
        <f>IF(CU$3='Control Panel_운영'!$K$84,1,0)</f>
        <v>0</v>
      </c>
      <c r="CV7" s="560">
        <f>IF(CV$3='Control Panel_운영'!$K$84,1,0)</f>
        <v>0</v>
      </c>
      <c r="CW7" s="560">
        <f>IF(CW$3='Control Panel_운영'!$K$84,1,0)</f>
        <v>0</v>
      </c>
      <c r="CX7" s="765">
        <f>IF(CX$3='Control Panel_운영'!$K$84,1,0)</f>
        <v>0</v>
      </c>
      <c r="CY7" s="766">
        <f>IF(CY$3='Control Panel_운영'!$K$84,1,0)</f>
        <v>0</v>
      </c>
      <c r="CZ7" s="560">
        <f>IF(CZ$3='Control Panel_운영'!$K$84,1,0)</f>
        <v>0</v>
      </c>
      <c r="DA7" s="560">
        <f>IF(DA$3='Control Panel_운영'!$K$84,1,0)</f>
        <v>0</v>
      </c>
      <c r="DB7" s="560">
        <f>IF(DB$3='Control Panel_운영'!$K$84,1,0)</f>
        <v>0</v>
      </c>
      <c r="DC7" s="560">
        <f>IF(DC$3='Control Panel_운영'!$K$84,1,0)</f>
        <v>0</v>
      </c>
      <c r="DD7" s="560">
        <f>IF(DD$3='Control Panel_운영'!$K$84,1,0)</f>
        <v>0</v>
      </c>
      <c r="DE7" s="560">
        <f>IF(DE$3='Control Panel_운영'!$K$84,1,0)</f>
        <v>0</v>
      </c>
      <c r="DF7" s="560">
        <f>IF(DF$3='Control Panel_운영'!$K$84,1,0)</f>
        <v>0</v>
      </c>
      <c r="DG7" s="560">
        <f>IF(DG$3='Control Panel_운영'!$K$84,1,0)</f>
        <v>0</v>
      </c>
      <c r="DH7" s="560">
        <f>IF(DH$3='Control Panel_운영'!$K$84,1,0)</f>
        <v>0</v>
      </c>
      <c r="DI7" s="560">
        <f>IF(DI$3='Control Panel_운영'!$K$84,1,0)</f>
        <v>0</v>
      </c>
      <c r="DJ7" s="765">
        <f>IF(DJ$3='Control Panel_운영'!$K$84,1,0)</f>
        <v>0</v>
      </c>
      <c r="DK7" s="766">
        <f>IF(DK$3='Control Panel_운영'!$K$84,1,0)</f>
        <v>0</v>
      </c>
      <c r="DL7" s="560">
        <f>IF(DL$3='Control Panel_운영'!$K$84,1,0)</f>
        <v>0</v>
      </c>
      <c r="DM7" s="560">
        <f>IF(DM$3='Control Panel_운영'!$K$84,1,0)</f>
        <v>0</v>
      </c>
      <c r="DN7" s="560">
        <f>IF(DN$3='Control Panel_운영'!$K$84,1,0)</f>
        <v>0</v>
      </c>
      <c r="DO7" s="560">
        <f>IF(DO$3='Control Panel_운영'!$K$84,1,0)</f>
        <v>0</v>
      </c>
      <c r="DP7" s="560">
        <f>IF(DP$3='Control Panel_운영'!$K$84,1,0)</f>
        <v>0</v>
      </c>
      <c r="DQ7" s="560">
        <f>IF(DQ$3='Control Panel_운영'!$K$84,1,0)</f>
        <v>0</v>
      </c>
      <c r="DR7" s="560">
        <f>IF(DR$3='Control Panel_운영'!$K$84,1,0)</f>
        <v>0</v>
      </c>
      <c r="DS7" s="560">
        <f>IF(DS$3='Control Panel_운영'!$K$84,1,0)</f>
        <v>0</v>
      </c>
      <c r="DT7" s="560">
        <f>IF(DT$3='Control Panel_운영'!$K$84,1,0)</f>
        <v>0</v>
      </c>
      <c r="DU7" s="560">
        <f>IF(DU$3='Control Panel_운영'!$K$84,1,0)</f>
        <v>0</v>
      </c>
      <c r="DV7" s="560">
        <f>IF(DV$3='Control Panel_운영'!$K$84,1,0)</f>
        <v>0</v>
      </c>
    </row>
    <row r="8" spans="1:126" s="563" customFormat="1" ht="12" customHeight="1" x14ac:dyDescent="0.4">
      <c r="A8" s="730"/>
      <c r="B8" s="1150"/>
      <c r="C8" s="1150"/>
      <c r="D8" s="1150"/>
      <c r="E8" s="1151"/>
      <c r="F8" s="780"/>
      <c r="G8" s="772"/>
      <c r="H8" s="562"/>
      <c r="I8" s="562"/>
      <c r="J8" s="562"/>
      <c r="K8" s="562"/>
      <c r="L8" s="562"/>
      <c r="M8" s="562"/>
      <c r="N8" s="562"/>
      <c r="O8" s="562"/>
      <c r="P8" s="562"/>
      <c r="Q8" s="562"/>
      <c r="R8" s="771"/>
      <c r="S8" s="772"/>
      <c r="T8" s="562"/>
      <c r="U8" s="562"/>
      <c r="V8" s="562"/>
      <c r="W8" s="562"/>
      <c r="X8" s="562"/>
      <c r="Y8" s="562"/>
      <c r="Z8" s="562"/>
      <c r="AA8" s="562"/>
      <c r="AB8" s="562"/>
      <c r="AC8" s="562"/>
      <c r="AD8" s="771"/>
      <c r="AE8" s="772"/>
      <c r="AF8" s="562"/>
      <c r="AG8" s="562"/>
      <c r="AH8" s="562"/>
      <c r="AI8" s="562"/>
      <c r="AJ8" s="562"/>
      <c r="AK8" s="562"/>
      <c r="AL8" s="562"/>
      <c r="AM8" s="562"/>
      <c r="AN8" s="562"/>
      <c r="AO8" s="562"/>
      <c r="AP8" s="771"/>
      <c r="AQ8" s="772"/>
      <c r="AR8" s="562"/>
      <c r="AS8" s="562"/>
      <c r="AT8" s="562"/>
      <c r="AU8" s="562"/>
      <c r="AV8" s="562"/>
      <c r="AW8" s="562"/>
      <c r="AX8" s="562"/>
      <c r="AY8" s="562"/>
      <c r="AZ8" s="562"/>
      <c r="BA8" s="562"/>
      <c r="BB8" s="771"/>
      <c r="BC8" s="772"/>
      <c r="BD8" s="562"/>
      <c r="BE8" s="562"/>
      <c r="BF8" s="562"/>
      <c r="BG8" s="562"/>
      <c r="BH8" s="562"/>
      <c r="BI8" s="562"/>
      <c r="BJ8" s="562"/>
      <c r="BK8" s="562"/>
      <c r="BL8" s="562"/>
      <c r="BM8" s="562"/>
      <c r="BN8" s="771"/>
      <c r="BO8" s="772"/>
      <c r="BP8" s="562"/>
      <c r="BQ8" s="562"/>
      <c r="BR8" s="562"/>
      <c r="BS8" s="562"/>
      <c r="BT8" s="562"/>
      <c r="BU8" s="562"/>
      <c r="BV8" s="562"/>
      <c r="BW8" s="562"/>
      <c r="BX8" s="562"/>
      <c r="BY8" s="562"/>
      <c r="BZ8" s="771"/>
      <c r="CA8" s="772"/>
      <c r="CB8" s="562"/>
      <c r="CC8" s="562"/>
      <c r="CD8" s="562"/>
      <c r="CE8" s="562"/>
      <c r="CF8" s="562"/>
      <c r="CG8" s="562"/>
      <c r="CH8" s="562"/>
      <c r="CI8" s="562"/>
      <c r="CJ8" s="562"/>
      <c r="CK8" s="562"/>
      <c r="CL8" s="771"/>
      <c r="CM8" s="772"/>
      <c r="CN8" s="562"/>
      <c r="CO8" s="562"/>
      <c r="CP8" s="562"/>
      <c r="CQ8" s="562"/>
      <c r="CR8" s="562"/>
      <c r="CS8" s="562"/>
      <c r="CT8" s="562"/>
      <c r="CU8" s="562"/>
      <c r="CV8" s="562"/>
      <c r="CW8" s="562"/>
      <c r="CX8" s="771"/>
      <c r="CY8" s="772"/>
      <c r="CZ8" s="562"/>
      <c r="DA8" s="562"/>
      <c r="DB8" s="562"/>
      <c r="DC8" s="562"/>
      <c r="DD8" s="562"/>
      <c r="DE8" s="562"/>
      <c r="DF8" s="562"/>
      <c r="DG8" s="562"/>
      <c r="DH8" s="562"/>
      <c r="DI8" s="562"/>
      <c r="DJ8" s="771"/>
      <c r="DK8" s="772"/>
      <c r="DL8" s="562"/>
      <c r="DM8" s="562"/>
      <c r="DN8" s="562"/>
      <c r="DO8" s="562"/>
      <c r="DP8" s="562"/>
      <c r="DQ8" s="562"/>
      <c r="DR8" s="562"/>
      <c r="DS8" s="562"/>
      <c r="DT8" s="562"/>
      <c r="DU8" s="562"/>
      <c r="DV8" s="562"/>
    </row>
    <row r="9" spans="1:126" s="729" customFormat="1" ht="12" customHeight="1" x14ac:dyDescent="0.4">
      <c r="A9" s="1166" t="s">
        <v>806</v>
      </c>
      <c r="C9" s="1164"/>
      <c r="D9" s="1164"/>
      <c r="E9" s="1163"/>
      <c r="F9" s="1159"/>
      <c r="G9" s="1160"/>
      <c r="H9" s="1161"/>
      <c r="I9" s="1161"/>
      <c r="J9" s="1161"/>
      <c r="K9" s="1161"/>
      <c r="L9" s="1161"/>
      <c r="M9" s="1161"/>
      <c r="N9" s="1161"/>
      <c r="O9" s="1161"/>
      <c r="P9" s="1161"/>
      <c r="Q9" s="1161"/>
      <c r="R9" s="1162"/>
      <c r="S9" s="1160"/>
      <c r="T9" s="1161"/>
      <c r="U9" s="1161"/>
      <c r="V9" s="1161"/>
      <c r="W9" s="1161"/>
      <c r="X9" s="1161"/>
      <c r="Y9" s="1161"/>
      <c r="Z9" s="1161"/>
      <c r="AA9" s="1161"/>
      <c r="AB9" s="1161"/>
      <c r="AC9" s="1161"/>
      <c r="AD9" s="1162"/>
      <c r="AE9" s="1160"/>
      <c r="AF9" s="1161"/>
      <c r="AG9" s="1161"/>
      <c r="AH9" s="1161"/>
      <c r="AI9" s="1161"/>
      <c r="AJ9" s="1161"/>
      <c r="AK9" s="1161"/>
      <c r="AL9" s="1161"/>
      <c r="AM9" s="1161"/>
      <c r="AN9" s="1161"/>
      <c r="AO9" s="1161"/>
      <c r="AP9" s="1162"/>
      <c r="AQ9" s="1160"/>
      <c r="AR9" s="1161"/>
      <c r="AS9" s="1161"/>
      <c r="AT9" s="1161"/>
      <c r="AU9" s="1161"/>
      <c r="AV9" s="1161"/>
      <c r="AW9" s="1161"/>
      <c r="AX9" s="1161"/>
      <c r="AY9" s="1161"/>
      <c r="AZ9" s="1161"/>
      <c r="BA9" s="1161"/>
      <c r="BB9" s="1162"/>
      <c r="BC9" s="1160"/>
      <c r="BD9" s="1161"/>
      <c r="BE9" s="1161"/>
      <c r="BF9" s="1161"/>
      <c r="BG9" s="1161"/>
      <c r="BH9" s="1161"/>
      <c r="BI9" s="1161"/>
      <c r="BJ9" s="1161"/>
      <c r="BK9" s="1161"/>
      <c r="BL9" s="1161"/>
      <c r="BM9" s="1161"/>
      <c r="BN9" s="1162"/>
      <c r="BO9" s="1160"/>
      <c r="BP9" s="1161"/>
      <c r="BQ9" s="1161"/>
      <c r="BR9" s="1161"/>
      <c r="BS9" s="1161"/>
      <c r="BT9" s="1161"/>
      <c r="BU9" s="1161"/>
      <c r="BV9" s="1161"/>
      <c r="BW9" s="1161"/>
      <c r="BX9" s="1161"/>
      <c r="BY9" s="1161"/>
      <c r="BZ9" s="1162"/>
      <c r="CA9" s="1160"/>
      <c r="CB9" s="1161"/>
      <c r="CC9" s="1161"/>
      <c r="CD9" s="1161"/>
      <c r="CE9" s="1161"/>
      <c r="CF9" s="1161"/>
      <c r="CG9" s="1161"/>
      <c r="CH9" s="1161"/>
      <c r="CI9" s="1161"/>
      <c r="CJ9" s="1161"/>
      <c r="CK9" s="1161"/>
      <c r="CL9" s="1162"/>
      <c r="CM9" s="1160"/>
      <c r="CN9" s="1161"/>
      <c r="CO9" s="1161"/>
      <c r="CP9" s="1161"/>
      <c r="CQ9" s="1161"/>
      <c r="CR9" s="1161"/>
      <c r="CS9" s="1161"/>
      <c r="CT9" s="1161"/>
      <c r="CU9" s="1161"/>
      <c r="CV9" s="1161"/>
      <c r="CW9" s="1161"/>
      <c r="CX9" s="1162"/>
      <c r="CY9" s="1160"/>
      <c r="CZ9" s="1161"/>
      <c r="DA9" s="1161"/>
      <c r="DB9" s="1161"/>
      <c r="DC9" s="1161"/>
      <c r="DD9" s="1161"/>
      <c r="DE9" s="1161"/>
      <c r="DF9" s="1161"/>
      <c r="DG9" s="1161"/>
      <c r="DH9" s="1161"/>
      <c r="DI9" s="1161"/>
      <c r="DJ9" s="1162"/>
      <c r="DK9" s="1160"/>
      <c r="DL9" s="1161"/>
      <c r="DM9" s="1161"/>
      <c r="DN9" s="1161"/>
      <c r="DO9" s="1161"/>
      <c r="DP9" s="1161"/>
      <c r="DQ9" s="1161"/>
      <c r="DR9" s="1161"/>
      <c r="DS9" s="1161"/>
      <c r="DT9" s="1161"/>
      <c r="DU9" s="1161"/>
      <c r="DV9" s="1161"/>
    </row>
    <row r="10" spans="1:126" s="561" customFormat="1" ht="12" customHeight="1" x14ac:dyDescent="0.4">
      <c r="A10" s="729"/>
      <c r="B10" s="1165"/>
      <c r="C10" s="558"/>
      <c r="D10" s="558"/>
      <c r="E10" s="559"/>
      <c r="F10" s="777">
        <f>IF(AND(F$3&gt;'Control Panel_운영'!$K$84,F$3&lt;='Control Panel_운영'!$K$90),1,0)</f>
        <v>0</v>
      </c>
      <c r="G10" s="766">
        <f>IF(AND(G$3&gt;'Control Panel_운영'!$K$84,G$3&lt;='Control Panel_운영'!$K$90),1,0)</f>
        <v>1</v>
      </c>
      <c r="H10" s="560">
        <f>IF(AND(H$3&gt;'Control Panel_운영'!$K$84,H$3&lt;='Control Panel_운영'!$K$90),1,0)</f>
        <v>1</v>
      </c>
      <c r="I10" s="560">
        <f>IF(AND(I$3&gt;'Control Panel_운영'!$K$84,I$3&lt;='Control Panel_운영'!$K$90),1,0)</f>
        <v>1</v>
      </c>
      <c r="J10" s="560">
        <f>IF(AND(J$3&gt;'Control Panel_운영'!$K$84,J$3&lt;='Control Panel_운영'!$K$90),1,0)</f>
        <v>1</v>
      </c>
      <c r="K10" s="560">
        <f>IF(AND(K$3&gt;'Control Panel_운영'!$K$84,K$3&lt;='Control Panel_운영'!$K$90),1,0)</f>
        <v>1</v>
      </c>
      <c r="L10" s="560">
        <f>IF(AND(L$3&gt;'Control Panel_운영'!$K$84,L$3&lt;='Control Panel_운영'!$K$90),1,0)</f>
        <v>1</v>
      </c>
      <c r="M10" s="560">
        <f>IF(AND(M$3&gt;'Control Panel_운영'!$K$84,M$3&lt;='Control Panel_운영'!$K$90),1,0)</f>
        <v>1</v>
      </c>
      <c r="N10" s="560">
        <f>IF(AND(N$3&gt;'Control Panel_운영'!$K$84,N$3&lt;='Control Panel_운영'!$K$90),1,0)</f>
        <v>1</v>
      </c>
      <c r="O10" s="560">
        <f>IF(AND(O$3&gt;'Control Panel_운영'!$K$84,O$3&lt;='Control Panel_운영'!$K$90),1,0)</f>
        <v>1</v>
      </c>
      <c r="P10" s="560">
        <f>IF(AND(P$3&gt;'Control Panel_운영'!$K$84,P$3&lt;='Control Panel_운영'!$K$90),1,0)</f>
        <v>1</v>
      </c>
      <c r="Q10" s="560">
        <f>IF(AND(Q$3&gt;'Control Panel_운영'!$K$84,Q$3&lt;='Control Panel_운영'!$K$90),1,0)</f>
        <v>1</v>
      </c>
      <c r="R10" s="765">
        <f>IF(AND(R$3&gt;'Control Panel_운영'!$K$84,R$3&lt;='Control Panel_운영'!$K$90),1,0)</f>
        <v>1</v>
      </c>
      <c r="S10" s="766">
        <f>IF(AND(S$3&gt;'Control Panel_운영'!$K$84,S$3&lt;='Control Panel_운영'!$K$90),1,0)</f>
        <v>1</v>
      </c>
      <c r="T10" s="560">
        <f>IF(AND(T$3&gt;'Control Panel_운영'!$K$84,T$3&lt;='Control Panel_운영'!$K$90),1,0)</f>
        <v>1</v>
      </c>
      <c r="U10" s="560">
        <f>IF(AND(U$3&gt;'Control Panel_운영'!$K$84,U$3&lt;='Control Panel_운영'!$K$90),1,0)</f>
        <v>1</v>
      </c>
      <c r="V10" s="560">
        <f>IF(AND(V$3&gt;'Control Panel_운영'!$K$84,V$3&lt;='Control Panel_운영'!$K$90),1,0)</f>
        <v>1</v>
      </c>
      <c r="W10" s="560">
        <f>IF(AND(W$3&gt;'Control Panel_운영'!$K$84,W$3&lt;='Control Panel_운영'!$K$90),1,0)</f>
        <v>1</v>
      </c>
      <c r="X10" s="560">
        <f>IF(AND(X$3&gt;'Control Panel_운영'!$K$84,X$3&lt;='Control Panel_운영'!$K$90),1,0)</f>
        <v>1</v>
      </c>
      <c r="Y10" s="560">
        <f>IF(AND(Y$3&gt;'Control Panel_운영'!$K$84,Y$3&lt;='Control Panel_운영'!$K$90),1,0)</f>
        <v>1</v>
      </c>
      <c r="Z10" s="560">
        <f>IF(AND(Z$3&gt;'Control Panel_운영'!$K$84,Z$3&lt;='Control Panel_운영'!$K$90),1,0)</f>
        <v>1</v>
      </c>
      <c r="AA10" s="560">
        <f>IF(AND(AA$3&gt;'Control Panel_운영'!$K$84,AA$3&lt;='Control Panel_운영'!$K$90),1,0)</f>
        <v>1</v>
      </c>
      <c r="AB10" s="560">
        <f>IF(AND(AB$3&gt;'Control Panel_운영'!$K$84,AB$3&lt;='Control Panel_운영'!$K$90),1,0)</f>
        <v>1</v>
      </c>
      <c r="AC10" s="560">
        <f>IF(AND(AC$3&gt;'Control Panel_운영'!$K$84,AC$3&lt;='Control Panel_운영'!$K$90),1,0)</f>
        <v>1</v>
      </c>
      <c r="AD10" s="765">
        <f>IF(AND(AD$3&gt;'Control Panel_운영'!$K$84,AD$3&lt;='Control Panel_운영'!$K$90),1,0)</f>
        <v>1</v>
      </c>
      <c r="AE10" s="766">
        <f>IF(AND(AE$3&gt;'Control Panel_운영'!$K$84,AE$3&lt;='Control Panel_운영'!$K$90),1,0)</f>
        <v>1</v>
      </c>
      <c r="AF10" s="560">
        <f>IF(AND(AF$3&gt;'Control Panel_운영'!$K$84,AF$3&lt;='Control Panel_운영'!$K$90),1,0)</f>
        <v>1</v>
      </c>
      <c r="AG10" s="560">
        <f>IF(AND(AG$3&gt;'Control Panel_운영'!$K$84,AG$3&lt;='Control Panel_운영'!$K$90),1,0)</f>
        <v>1</v>
      </c>
      <c r="AH10" s="560">
        <f>IF(AND(AH$3&gt;'Control Panel_운영'!$K$84,AH$3&lt;='Control Panel_운영'!$K$90),1,0)</f>
        <v>1</v>
      </c>
      <c r="AI10" s="560">
        <f>IF(AND(AI$3&gt;'Control Panel_운영'!$K$84,AI$3&lt;='Control Panel_운영'!$K$90),1,0)</f>
        <v>1</v>
      </c>
      <c r="AJ10" s="560">
        <f>IF(AND(AJ$3&gt;'Control Panel_운영'!$K$84,AJ$3&lt;='Control Panel_운영'!$K$90),1,0)</f>
        <v>1</v>
      </c>
      <c r="AK10" s="560">
        <f>IF(AND(AK$3&gt;'Control Panel_운영'!$K$84,AK$3&lt;='Control Panel_운영'!$K$90),1,0)</f>
        <v>1</v>
      </c>
      <c r="AL10" s="560">
        <f>IF(AND(AL$3&gt;'Control Panel_운영'!$K$84,AL$3&lt;='Control Panel_운영'!$K$90),1,0)</f>
        <v>1</v>
      </c>
      <c r="AM10" s="560">
        <f>IF(AND(AM$3&gt;'Control Panel_운영'!$K$84,AM$3&lt;='Control Panel_운영'!$K$90),1,0)</f>
        <v>1</v>
      </c>
      <c r="AN10" s="560">
        <f>IF(AND(AN$3&gt;'Control Panel_운영'!$K$84,AN$3&lt;='Control Panel_운영'!$K$90),1,0)</f>
        <v>1</v>
      </c>
      <c r="AO10" s="560">
        <f>IF(AND(AO$3&gt;'Control Panel_운영'!$K$84,AO$3&lt;='Control Panel_운영'!$K$90),1,0)</f>
        <v>1</v>
      </c>
      <c r="AP10" s="765">
        <f>IF(AND(AP$3&gt;'Control Panel_운영'!$K$84,AP$3&lt;='Control Panel_운영'!$K$90),1,0)</f>
        <v>1</v>
      </c>
      <c r="AQ10" s="766">
        <f>IF(AND(AQ$3&gt;'Control Panel_운영'!$K$84,AQ$3&lt;='Control Panel_운영'!$K$90),1,0)</f>
        <v>1</v>
      </c>
      <c r="AR10" s="560">
        <f>IF(AND(AR$3&gt;'Control Panel_운영'!$K$84,AR$3&lt;='Control Panel_운영'!$K$90),1,0)</f>
        <v>1</v>
      </c>
      <c r="AS10" s="560">
        <f>IF(AND(AS$3&gt;'Control Panel_운영'!$K$84,AS$3&lt;='Control Panel_운영'!$K$90),1,0)</f>
        <v>1</v>
      </c>
      <c r="AT10" s="560">
        <f>IF(AND(AT$3&gt;'Control Panel_운영'!$K$84,AT$3&lt;='Control Panel_운영'!$K$90),1,0)</f>
        <v>1</v>
      </c>
      <c r="AU10" s="560">
        <f>IF(AND(AU$3&gt;'Control Panel_운영'!$K$84,AU$3&lt;='Control Panel_운영'!$K$90),1,0)</f>
        <v>1</v>
      </c>
      <c r="AV10" s="560">
        <f>IF(AND(AV$3&gt;'Control Panel_운영'!$K$84,AV$3&lt;='Control Panel_운영'!$K$90),1,0)</f>
        <v>1</v>
      </c>
      <c r="AW10" s="560">
        <f>IF(AND(AW$3&gt;'Control Panel_운영'!$K$84,AW$3&lt;='Control Panel_운영'!$K$90),1,0)</f>
        <v>1</v>
      </c>
      <c r="AX10" s="560">
        <f>IF(AND(AX$3&gt;'Control Panel_운영'!$K$84,AX$3&lt;='Control Panel_운영'!$K$90),1,0)</f>
        <v>1</v>
      </c>
      <c r="AY10" s="560">
        <f>IF(AND(AY$3&gt;'Control Panel_운영'!$K$84,AY$3&lt;='Control Panel_운영'!$K$90),1,0)</f>
        <v>1</v>
      </c>
      <c r="AZ10" s="560">
        <f>IF(AND(AZ$3&gt;'Control Panel_운영'!$K$84,AZ$3&lt;='Control Panel_운영'!$K$90),1,0)</f>
        <v>1</v>
      </c>
      <c r="BA10" s="560">
        <f>IF(AND(BA$3&gt;'Control Panel_운영'!$K$84,BA$3&lt;='Control Panel_운영'!$K$90),1,0)</f>
        <v>1</v>
      </c>
      <c r="BB10" s="765">
        <f>IF(AND(BB$3&gt;'Control Panel_운영'!$K$84,BB$3&lt;='Control Panel_운영'!$K$90),1,0)</f>
        <v>1</v>
      </c>
      <c r="BC10" s="766">
        <f>IF(AND(BC$3&gt;'Control Panel_운영'!$K$84,BC$3&lt;='Control Panel_운영'!$K$90),1,0)</f>
        <v>1</v>
      </c>
      <c r="BD10" s="560">
        <f>IF(AND(BD$3&gt;'Control Panel_운영'!$K$84,BD$3&lt;='Control Panel_운영'!$K$90),1,0)</f>
        <v>1</v>
      </c>
      <c r="BE10" s="560">
        <f>IF(AND(BE$3&gt;'Control Panel_운영'!$K$84,BE$3&lt;='Control Panel_운영'!$K$90),1,0)</f>
        <v>1</v>
      </c>
      <c r="BF10" s="560">
        <f>IF(AND(BF$3&gt;'Control Panel_운영'!$K$84,BF$3&lt;='Control Panel_운영'!$K$90),1,0)</f>
        <v>1</v>
      </c>
      <c r="BG10" s="560">
        <f>IF(AND(BG$3&gt;'Control Panel_운영'!$K$84,BG$3&lt;='Control Panel_운영'!$K$90),1,0)</f>
        <v>1</v>
      </c>
      <c r="BH10" s="560">
        <f>IF(AND(BH$3&gt;'Control Panel_운영'!$K$84,BH$3&lt;='Control Panel_운영'!$K$90),1,0)</f>
        <v>1</v>
      </c>
      <c r="BI10" s="560">
        <f>IF(AND(BI$3&gt;'Control Panel_운영'!$K$84,BI$3&lt;='Control Panel_운영'!$K$90),1,0)</f>
        <v>1</v>
      </c>
      <c r="BJ10" s="560">
        <f>IF(AND(BJ$3&gt;'Control Panel_운영'!$K$84,BJ$3&lt;='Control Panel_운영'!$K$90),1,0)</f>
        <v>1</v>
      </c>
      <c r="BK10" s="560">
        <f>IF(AND(BK$3&gt;'Control Panel_운영'!$K$84,BK$3&lt;='Control Panel_운영'!$K$90),1,0)</f>
        <v>1</v>
      </c>
      <c r="BL10" s="560">
        <f>IF(AND(BL$3&gt;'Control Panel_운영'!$K$84,BL$3&lt;='Control Panel_운영'!$K$90),1,0)</f>
        <v>1</v>
      </c>
      <c r="BM10" s="560">
        <f>IF(AND(BM$3&gt;'Control Panel_운영'!$K$84,BM$3&lt;='Control Panel_운영'!$K$90),1,0)</f>
        <v>1</v>
      </c>
      <c r="BN10" s="765">
        <f>IF(AND(BN$3&gt;'Control Panel_운영'!$K$84,BN$3&lt;='Control Panel_운영'!$K$90),1,0)</f>
        <v>1</v>
      </c>
      <c r="BO10" s="766">
        <f>IF(AND(BO$3&gt;'Control Panel_운영'!$K$84,BO$3&lt;='Control Panel_운영'!$K$90),1,0)</f>
        <v>0</v>
      </c>
      <c r="BP10" s="560">
        <f>IF(AND(BP$3&gt;'Control Panel_운영'!$K$84,BP$3&lt;='Control Panel_운영'!$K$90),1,0)</f>
        <v>0</v>
      </c>
      <c r="BQ10" s="560">
        <f>IF(AND(BQ$3&gt;'Control Panel_운영'!$K$84,BQ$3&lt;='Control Panel_운영'!$K$90),1,0)</f>
        <v>0</v>
      </c>
      <c r="BR10" s="560">
        <f>IF(AND(BR$3&gt;'Control Panel_운영'!$K$84,BR$3&lt;='Control Panel_운영'!$K$90),1,0)</f>
        <v>0</v>
      </c>
      <c r="BS10" s="560">
        <f>IF(AND(BS$3&gt;'Control Panel_운영'!$K$84,BS$3&lt;='Control Panel_운영'!$K$90),1,0)</f>
        <v>0</v>
      </c>
      <c r="BT10" s="560">
        <f>IF(AND(BT$3&gt;'Control Panel_운영'!$K$84,BT$3&lt;='Control Panel_운영'!$K$90),1,0)</f>
        <v>0</v>
      </c>
      <c r="BU10" s="560">
        <f>IF(AND(BU$3&gt;'Control Panel_운영'!$K$84,BU$3&lt;='Control Panel_운영'!$K$90),1,0)</f>
        <v>0</v>
      </c>
      <c r="BV10" s="560">
        <f>IF(AND(BV$3&gt;'Control Panel_운영'!$K$84,BV$3&lt;='Control Panel_운영'!$K$90),1,0)</f>
        <v>0</v>
      </c>
      <c r="BW10" s="560">
        <f>IF(AND(BW$3&gt;'Control Panel_운영'!$K$84,BW$3&lt;='Control Panel_운영'!$K$90),1,0)</f>
        <v>0</v>
      </c>
      <c r="BX10" s="560">
        <f>IF(AND(BX$3&gt;'Control Panel_운영'!$K$84,BX$3&lt;='Control Panel_운영'!$K$90),1,0)</f>
        <v>0</v>
      </c>
      <c r="BY10" s="560">
        <f>IF(AND(BY$3&gt;'Control Panel_운영'!$K$84,BY$3&lt;='Control Panel_운영'!$K$90),1,0)</f>
        <v>0</v>
      </c>
      <c r="BZ10" s="765">
        <f>IF(AND(BZ$3&gt;'Control Panel_운영'!$K$84,BZ$3&lt;='Control Panel_운영'!$K$90),1,0)</f>
        <v>0</v>
      </c>
      <c r="CA10" s="766">
        <f>IF(AND(CA$3&gt;'Control Panel_운영'!$K$84,CA$3&lt;='Control Panel_운영'!$K$90),1,0)</f>
        <v>0</v>
      </c>
      <c r="CB10" s="560">
        <f>IF(AND(CB$3&gt;'Control Panel_운영'!$K$84,CB$3&lt;='Control Panel_운영'!$K$90),1,0)</f>
        <v>0</v>
      </c>
      <c r="CC10" s="560">
        <f>IF(AND(CC$3&gt;'Control Panel_운영'!$K$84,CC$3&lt;='Control Panel_운영'!$K$90),1,0)</f>
        <v>0</v>
      </c>
      <c r="CD10" s="560">
        <f>IF(AND(CD$3&gt;'Control Panel_운영'!$K$84,CD$3&lt;='Control Panel_운영'!$K$90),1,0)</f>
        <v>0</v>
      </c>
      <c r="CE10" s="560">
        <f>IF(AND(CE$3&gt;'Control Panel_운영'!$K$84,CE$3&lt;='Control Panel_운영'!$K$90),1,0)</f>
        <v>0</v>
      </c>
      <c r="CF10" s="560">
        <f>IF(AND(CF$3&gt;'Control Panel_운영'!$K$84,CF$3&lt;='Control Panel_운영'!$K$90),1,0)</f>
        <v>0</v>
      </c>
      <c r="CG10" s="560">
        <f>IF(AND(CG$3&gt;'Control Panel_운영'!$K$84,CG$3&lt;='Control Panel_운영'!$K$90),1,0)</f>
        <v>0</v>
      </c>
      <c r="CH10" s="560">
        <f>IF(AND(CH$3&gt;'Control Panel_운영'!$K$84,CH$3&lt;='Control Panel_운영'!$K$90),1,0)</f>
        <v>0</v>
      </c>
      <c r="CI10" s="560">
        <f>IF(AND(CI$3&gt;'Control Panel_운영'!$K$84,CI$3&lt;='Control Panel_운영'!$K$90),1,0)</f>
        <v>0</v>
      </c>
      <c r="CJ10" s="560">
        <f>IF(AND(CJ$3&gt;'Control Panel_운영'!$K$84,CJ$3&lt;='Control Panel_운영'!$K$90),1,0)</f>
        <v>0</v>
      </c>
      <c r="CK10" s="560">
        <f>IF(AND(CK$3&gt;'Control Panel_운영'!$K$84,CK$3&lt;='Control Panel_운영'!$K$90),1,0)</f>
        <v>0</v>
      </c>
      <c r="CL10" s="765">
        <f>IF(AND(CL$3&gt;'Control Panel_운영'!$K$84,CL$3&lt;='Control Panel_운영'!$K$90),1,0)</f>
        <v>0</v>
      </c>
      <c r="CM10" s="766">
        <f>IF(AND(CM$3&gt;'Control Panel_운영'!$K$84,CM$3&lt;='Control Panel_운영'!$K$90),1,0)</f>
        <v>0</v>
      </c>
      <c r="CN10" s="560">
        <f>IF(AND(CN$3&gt;'Control Panel_운영'!$K$84,CN$3&lt;='Control Panel_운영'!$K$90),1,0)</f>
        <v>0</v>
      </c>
      <c r="CO10" s="560">
        <f>IF(AND(CO$3&gt;'Control Panel_운영'!$K$84,CO$3&lt;='Control Panel_운영'!$K$90),1,0)</f>
        <v>0</v>
      </c>
      <c r="CP10" s="560">
        <f>IF(AND(CP$3&gt;'Control Panel_운영'!$K$84,CP$3&lt;='Control Panel_운영'!$K$90),1,0)</f>
        <v>0</v>
      </c>
      <c r="CQ10" s="560">
        <f>IF(AND(CQ$3&gt;'Control Panel_운영'!$K$84,CQ$3&lt;='Control Panel_운영'!$K$90),1,0)</f>
        <v>0</v>
      </c>
      <c r="CR10" s="560">
        <f>IF(AND(CR$3&gt;'Control Panel_운영'!$K$84,CR$3&lt;='Control Panel_운영'!$K$90),1,0)</f>
        <v>0</v>
      </c>
      <c r="CS10" s="560">
        <f>IF(AND(CS$3&gt;'Control Panel_운영'!$K$84,CS$3&lt;='Control Panel_운영'!$K$90),1,0)</f>
        <v>0</v>
      </c>
      <c r="CT10" s="560">
        <f>IF(AND(CT$3&gt;'Control Panel_운영'!$K$84,CT$3&lt;='Control Panel_운영'!$K$90),1,0)</f>
        <v>0</v>
      </c>
      <c r="CU10" s="560">
        <f>IF(AND(CU$3&gt;'Control Panel_운영'!$K$84,CU$3&lt;='Control Panel_운영'!$K$90),1,0)</f>
        <v>0</v>
      </c>
      <c r="CV10" s="560">
        <f>IF(AND(CV$3&gt;'Control Panel_운영'!$K$84,CV$3&lt;='Control Panel_운영'!$K$90),1,0)</f>
        <v>0</v>
      </c>
      <c r="CW10" s="560">
        <f>IF(AND(CW$3&gt;'Control Panel_운영'!$K$84,CW$3&lt;='Control Panel_운영'!$K$90),1,0)</f>
        <v>0</v>
      </c>
      <c r="CX10" s="765">
        <f>IF(AND(CX$3&gt;'Control Panel_운영'!$K$84,CX$3&lt;='Control Panel_운영'!$K$90),1,0)</f>
        <v>0</v>
      </c>
      <c r="CY10" s="766">
        <f>IF(AND(CY$3&gt;'Control Panel_운영'!$K$84,CY$3&lt;='Control Panel_운영'!$K$90),1,0)</f>
        <v>0</v>
      </c>
      <c r="CZ10" s="560">
        <f>IF(AND(CZ$3&gt;'Control Panel_운영'!$K$84,CZ$3&lt;='Control Panel_운영'!$K$90),1,0)</f>
        <v>0</v>
      </c>
      <c r="DA10" s="560">
        <f>IF(AND(DA$3&gt;'Control Panel_운영'!$K$84,DA$3&lt;='Control Panel_운영'!$K$90),1,0)</f>
        <v>0</v>
      </c>
      <c r="DB10" s="560">
        <f>IF(AND(DB$3&gt;'Control Panel_운영'!$K$84,DB$3&lt;='Control Panel_운영'!$K$90),1,0)</f>
        <v>0</v>
      </c>
      <c r="DC10" s="560">
        <f>IF(AND(DC$3&gt;'Control Panel_운영'!$K$84,DC$3&lt;='Control Panel_운영'!$K$90),1,0)</f>
        <v>0</v>
      </c>
      <c r="DD10" s="560">
        <f>IF(AND(DD$3&gt;'Control Panel_운영'!$K$84,DD$3&lt;='Control Panel_운영'!$K$90),1,0)</f>
        <v>0</v>
      </c>
      <c r="DE10" s="560">
        <f>IF(AND(DE$3&gt;'Control Panel_운영'!$K$84,DE$3&lt;='Control Panel_운영'!$K$90),1,0)</f>
        <v>0</v>
      </c>
      <c r="DF10" s="560">
        <f>IF(AND(DF$3&gt;'Control Panel_운영'!$K$84,DF$3&lt;='Control Panel_운영'!$K$90),1,0)</f>
        <v>0</v>
      </c>
      <c r="DG10" s="560">
        <f>IF(AND(DG$3&gt;'Control Panel_운영'!$K$84,DG$3&lt;='Control Panel_운영'!$K$90),1,0)</f>
        <v>0</v>
      </c>
      <c r="DH10" s="560">
        <f>IF(AND(DH$3&gt;'Control Panel_운영'!$K$84,DH$3&lt;='Control Panel_운영'!$K$90),1,0)</f>
        <v>0</v>
      </c>
      <c r="DI10" s="560">
        <f>IF(AND(DI$3&gt;'Control Panel_운영'!$K$84,DI$3&lt;='Control Panel_운영'!$K$90),1,0)</f>
        <v>0</v>
      </c>
      <c r="DJ10" s="765">
        <f>IF(AND(DJ$3&gt;'Control Panel_운영'!$K$84,DJ$3&lt;='Control Panel_운영'!$K$90),1,0)</f>
        <v>0</v>
      </c>
      <c r="DK10" s="766">
        <f>IF(AND(DK$3&gt;'Control Panel_운영'!$K$84,DK$3&lt;='Control Panel_운영'!$K$90),1,0)</f>
        <v>0</v>
      </c>
      <c r="DL10" s="560">
        <f>IF(AND(DL$3&gt;'Control Panel_운영'!$K$84,DL$3&lt;='Control Panel_운영'!$K$90),1,0)</f>
        <v>0</v>
      </c>
      <c r="DM10" s="560">
        <f>IF(AND(DM$3&gt;'Control Panel_운영'!$K$84,DM$3&lt;='Control Panel_운영'!$K$90),1,0)</f>
        <v>0</v>
      </c>
      <c r="DN10" s="560">
        <f>IF(AND(DN$3&gt;'Control Panel_운영'!$K$84,DN$3&lt;='Control Panel_운영'!$K$90),1,0)</f>
        <v>0</v>
      </c>
      <c r="DO10" s="560">
        <f>IF(AND(DO$3&gt;'Control Panel_운영'!$K$84,DO$3&lt;='Control Panel_운영'!$K$90),1,0)</f>
        <v>0</v>
      </c>
      <c r="DP10" s="560">
        <f>IF(AND(DP$3&gt;'Control Panel_운영'!$K$84,DP$3&lt;='Control Panel_운영'!$K$90),1,0)</f>
        <v>0</v>
      </c>
      <c r="DQ10" s="560">
        <f>IF(AND(DQ$3&gt;'Control Panel_운영'!$K$84,DQ$3&lt;='Control Panel_운영'!$K$90),1,0)</f>
        <v>0</v>
      </c>
      <c r="DR10" s="560">
        <f>IF(AND(DR$3&gt;'Control Panel_운영'!$K$84,DR$3&lt;='Control Panel_운영'!$K$90),1,0)</f>
        <v>0</v>
      </c>
      <c r="DS10" s="560">
        <f>IF(AND(DS$3&gt;'Control Panel_운영'!$K$84,DS$3&lt;='Control Panel_운영'!$K$90),1,0)</f>
        <v>0</v>
      </c>
      <c r="DT10" s="560">
        <f>IF(AND(DT$3&gt;'Control Panel_운영'!$K$84,DT$3&lt;='Control Panel_운영'!$K$90),1,0)</f>
        <v>0</v>
      </c>
      <c r="DU10" s="560">
        <f>IF(AND(DU$3&gt;'Control Panel_운영'!$K$84,DU$3&lt;='Control Panel_운영'!$K$90),1,0)</f>
        <v>0</v>
      </c>
      <c r="DV10" s="560">
        <f>IF(AND(DV$3&gt;'Control Panel_운영'!$K$84,DV$3&lt;='Control Panel_운영'!$K$90),1,0)</f>
        <v>0</v>
      </c>
    </row>
    <row r="11" spans="1:126" s="563" customFormat="1" ht="12" customHeight="1" x14ac:dyDescent="0.4">
      <c r="A11" s="730"/>
      <c r="B11" s="1150"/>
      <c r="C11" s="1150"/>
      <c r="D11" s="1150"/>
      <c r="E11" s="1151"/>
      <c r="F11" s="780"/>
      <c r="G11" s="772"/>
      <c r="H11" s="562"/>
      <c r="I11" s="562"/>
      <c r="J11" s="562"/>
      <c r="K11" s="562"/>
      <c r="L11" s="562"/>
      <c r="M11" s="562"/>
      <c r="N11" s="562"/>
      <c r="O11" s="562"/>
      <c r="P11" s="562"/>
      <c r="Q11" s="562"/>
      <c r="R11" s="771"/>
      <c r="S11" s="772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771"/>
      <c r="AE11" s="772"/>
      <c r="AF11" s="562"/>
      <c r="AG11" s="562"/>
      <c r="AH11" s="562"/>
      <c r="AI11" s="562"/>
      <c r="AJ11" s="562"/>
      <c r="AK11" s="562"/>
      <c r="AL11" s="562"/>
      <c r="AM11" s="562"/>
      <c r="AN11" s="562"/>
      <c r="AO11" s="562"/>
      <c r="AP11" s="771"/>
      <c r="AQ11" s="772"/>
      <c r="AR11" s="562"/>
      <c r="AS11" s="562"/>
      <c r="AT11" s="562"/>
      <c r="AU11" s="562"/>
      <c r="AV11" s="562"/>
      <c r="AW11" s="562"/>
      <c r="AX11" s="562"/>
      <c r="AY11" s="562"/>
      <c r="AZ11" s="562"/>
      <c r="BA11" s="562"/>
      <c r="BB11" s="771"/>
      <c r="BC11" s="772"/>
      <c r="BD11" s="562"/>
      <c r="BE11" s="562"/>
      <c r="BF11" s="562"/>
      <c r="BG11" s="562"/>
      <c r="BH11" s="562"/>
      <c r="BI11" s="562"/>
      <c r="BJ11" s="562"/>
      <c r="BK11" s="562"/>
      <c r="BL11" s="562"/>
      <c r="BM11" s="562"/>
      <c r="BN11" s="771"/>
      <c r="BO11" s="772"/>
      <c r="BP11" s="562"/>
      <c r="BQ11" s="562"/>
      <c r="BR11" s="562"/>
      <c r="BS11" s="562"/>
      <c r="BT11" s="562"/>
      <c r="BU11" s="562"/>
      <c r="BV11" s="562"/>
      <c r="BW11" s="562"/>
      <c r="BX11" s="562"/>
      <c r="BY11" s="562"/>
      <c r="BZ11" s="771"/>
      <c r="CA11" s="772"/>
      <c r="CB11" s="562"/>
      <c r="CC11" s="562"/>
      <c r="CD11" s="562"/>
      <c r="CE11" s="562"/>
      <c r="CF11" s="562"/>
      <c r="CG11" s="562"/>
      <c r="CH11" s="562"/>
      <c r="CI11" s="562"/>
      <c r="CJ11" s="562"/>
      <c r="CK11" s="562"/>
      <c r="CL11" s="771"/>
      <c r="CM11" s="772"/>
      <c r="CN11" s="562"/>
      <c r="CO11" s="562"/>
      <c r="CP11" s="562"/>
      <c r="CQ11" s="562"/>
      <c r="CR11" s="562"/>
      <c r="CS11" s="562"/>
      <c r="CT11" s="562"/>
      <c r="CU11" s="562"/>
      <c r="CV11" s="562"/>
      <c r="CW11" s="562"/>
      <c r="CX11" s="771"/>
      <c r="CY11" s="772"/>
      <c r="CZ11" s="562"/>
      <c r="DA11" s="562"/>
      <c r="DB11" s="562"/>
      <c r="DC11" s="562"/>
      <c r="DD11" s="562"/>
      <c r="DE11" s="562"/>
      <c r="DF11" s="562"/>
      <c r="DG11" s="562"/>
      <c r="DH11" s="562"/>
      <c r="DI11" s="562"/>
      <c r="DJ11" s="771"/>
      <c r="DK11" s="772"/>
      <c r="DL11" s="562"/>
      <c r="DM11" s="562"/>
      <c r="DN11" s="562"/>
      <c r="DO11" s="562"/>
      <c r="DP11" s="562"/>
      <c r="DQ11" s="562"/>
      <c r="DR11" s="562"/>
      <c r="DS11" s="562"/>
      <c r="DT11" s="562"/>
      <c r="DU11" s="562"/>
      <c r="DV11" s="562"/>
    </row>
    <row r="12" spans="1:126" s="1168" customFormat="1" ht="12" customHeight="1" x14ac:dyDescent="0.4">
      <c r="A12" s="1167" t="s">
        <v>807</v>
      </c>
      <c r="C12" s="1194"/>
      <c r="D12" s="1194"/>
      <c r="E12" s="1189"/>
      <c r="F12" s="1185"/>
      <c r="G12" s="1186"/>
      <c r="H12" s="1187"/>
      <c r="I12" s="1187"/>
      <c r="J12" s="1187"/>
      <c r="K12" s="1187"/>
      <c r="L12" s="1187"/>
      <c r="M12" s="1187"/>
      <c r="N12" s="1187"/>
      <c r="O12" s="1187"/>
      <c r="P12" s="1187"/>
      <c r="Q12" s="1187"/>
      <c r="R12" s="1188"/>
      <c r="S12" s="1186"/>
      <c r="T12" s="1187"/>
      <c r="U12" s="1187"/>
      <c r="V12" s="1187"/>
      <c r="W12" s="1187"/>
      <c r="X12" s="1187"/>
      <c r="Y12" s="1187"/>
      <c r="Z12" s="1187"/>
      <c r="AA12" s="1187"/>
      <c r="AB12" s="1187"/>
      <c r="AC12" s="1187"/>
      <c r="AD12" s="1188"/>
      <c r="AE12" s="1186"/>
      <c r="AF12" s="1187"/>
      <c r="AG12" s="1187"/>
      <c r="AH12" s="1187"/>
      <c r="AI12" s="1187"/>
      <c r="AJ12" s="1187"/>
      <c r="AK12" s="1187"/>
      <c r="AL12" s="1187"/>
      <c r="AM12" s="1187"/>
      <c r="AN12" s="1187"/>
      <c r="AO12" s="1187"/>
      <c r="AP12" s="1188"/>
      <c r="AQ12" s="1186"/>
      <c r="AR12" s="1187"/>
      <c r="AS12" s="1187"/>
      <c r="AT12" s="1187"/>
      <c r="AU12" s="1187"/>
      <c r="AV12" s="1187"/>
      <c r="AW12" s="1187"/>
      <c r="AX12" s="1187"/>
      <c r="AY12" s="1187"/>
      <c r="AZ12" s="1187"/>
      <c r="BA12" s="1187"/>
      <c r="BB12" s="1188"/>
      <c r="BC12" s="1186"/>
      <c r="BD12" s="1187"/>
      <c r="BE12" s="1187"/>
      <c r="BF12" s="1187"/>
      <c r="BG12" s="1187"/>
      <c r="BH12" s="1187"/>
      <c r="BI12" s="1187"/>
      <c r="BJ12" s="1187"/>
      <c r="BK12" s="1187"/>
      <c r="BL12" s="1187"/>
      <c r="BM12" s="1187"/>
      <c r="BN12" s="1188"/>
      <c r="BO12" s="1186"/>
      <c r="BP12" s="1187"/>
      <c r="BQ12" s="1187"/>
      <c r="BR12" s="1187"/>
      <c r="BS12" s="1187"/>
      <c r="BT12" s="1187"/>
      <c r="BU12" s="1187"/>
      <c r="BV12" s="1187"/>
      <c r="BW12" s="1187"/>
      <c r="BX12" s="1187"/>
      <c r="BY12" s="1187"/>
      <c r="BZ12" s="1188"/>
      <c r="CA12" s="1186"/>
      <c r="CB12" s="1187"/>
      <c r="CC12" s="1187"/>
      <c r="CD12" s="1187"/>
      <c r="CE12" s="1187"/>
      <c r="CF12" s="1187"/>
      <c r="CG12" s="1187"/>
      <c r="CH12" s="1187"/>
      <c r="CI12" s="1187"/>
      <c r="CJ12" s="1187"/>
      <c r="CK12" s="1187"/>
      <c r="CL12" s="1188"/>
      <c r="CM12" s="1186"/>
      <c r="CN12" s="1187"/>
      <c r="CO12" s="1187"/>
      <c r="CP12" s="1187"/>
      <c r="CQ12" s="1187"/>
      <c r="CR12" s="1187"/>
      <c r="CS12" s="1187"/>
      <c r="CT12" s="1187"/>
      <c r="CU12" s="1187"/>
      <c r="CV12" s="1187"/>
      <c r="CW12" s="1187"/>
      <c r="CX12" s="1188"/>
      <c r="CY12" s="1186"/>
      <c r="CZ12" s="1187"/>
      <c r="DA12" s="1187"/>
      <c r="DB12" s="1187"/>
      <c r="DC12" s="1187"/>
      <c r="DD12" s="1187"/>
      <c r="DE12" s="1187"/>
      <c r="DF12" s="1187"/>
      <c r="DG12" s="1187"/>
      <c r="DH12" s="1187"/>
      <c r="DI12" s="1187"/>
      <c r="DJ12" s="1188"/>
      <c r="DK12" s="1186"/>
      <c r="DL12" s="1187"/>
      <c r="DM12" s="1187"/>
      <c r="DN12" s="1187"/>
      <c r="DO12" s="1187"/>
      <c r="DP12" s="1187"/>
      <c r="DQ12" s="1187"/>
      <c r="DR12" s="1187"/>
      <c r="DS12" s="1187"/>
      <c r="DT12" s="1187"/>
      <c r="DU12" s="1187"/>
      <c r="DV12" s="1187"/>
    </row>
    <row r="13" spans="1:126" s="561" customFormat="1" ht="12" customHeight="1" x14ac:dyDescent="0.4">
      <c r="A13" s="729"/>
      <c r="C13" s="558"/>
      <c r="D13" s="558"/>
      <c r="E13" s="559"/>
      <c r="F13" s="777">
        <f>IF(F$3='Control Panel_운영'!$K$90,1,0)</f>
        <v>0</v>
      </c>
      <c r="G13" s="766">
        <f>IF(G$3='Control Panel_운영'!$K$90,1,0)</f>
        <v>0</v>
      </c>
      <c r="H13" s="560">
        <f>IF(H$3='Control Panel_운영'!$K$90,1,0)</f>
        <v>0</v>
      </c>
      <c r="I13" s="560">
        <f>IF(I$3='Control Panel_운영'!$K$90,1,0)</f>
        <v>0</v>
      </c>
      <c r="J13" s="560">
        <f>IF(J$3='Control Panel_운영'!$K$90,1,0)</f>
        <v>0</v>
      </c>
      <c r="K13" s="560">
        <f>IF(K$3='Control Panel_운영'!$K$90,1,0)</f>
        <v>0</v>
      </c>
      <c r="L13" s="560">
        <f>IF(L$3='Control Panel_운영'!$K$90,1,0)</f>
        <v>0</v>
      </c>
      <c r="M13" s="560">
        <f>IF(M$3='Control Panel_운영'!$K$90,1,0)</f>
        <v>0</v>
      </c>
      <c r="N13" s="560">
        <f>IF(N$3='Control Panel_운영'!$K$90,1,0)</f>
        <v>0</v>
      </c>
      <c r="O13" s="560">
        <f>IF(O$3='Control Panel_운영'!$K$90,1,0)</f>
        <v>0</v>
      </c>
      <c r="P13" s="560">
        <f>IF(P$3='Control Panel_운영'!$K$90,1,0)</f>
        <v>0</v>
      </c>
      <c r="Q13" s="560">
        <f>IF(Q$3='Control Panel_운영'!$K$90,1,0)</f>
        <v>0</v>
      </c>
      <c r="R13" s="765">
        <f>IF(R$3='Control Panel_운영'!$K$90,1,0)</f>
        <v>0</v>
      </c>
      <c r="S13" s="766">
        <f>IF(S$3='Control Panel_운영'!$K$90,1,0)</f>
        <v>0</v>
      </c>
      <c r="T13" s="560">
        <f>IF(T$3='Control Panel_운영'!$K$90,1,0)</f>
        <v>0</v>
      </c>
      <c r="U13" s="560">
        <f>IF(U$3='Control Panel_운영'!$K$90,1,0)</f>
        <v>0</v>
      </c>
      <c r="V13" s="560">
        <f>IF(V$3='Control Panel_운영'!$K$90,1,0)</f>
        <v>0</v>
      </c>
      <c r="W13" s="560">
        <f>IF(W$3='Control Panel_운영'!$K$90,1,0)</f>
        <v>0</v>
      </c>
      <c r="X13" s="560">
        <f>IF(X$3='Control Panel_운영'!$K$90,1,0)</f>
        <v>0</v>
      </c>
      <c r="Y13" s="560">
        <f>IF(Y$3='Control Panel_운영'!$K$90,1,0)</f>
        <v>0</v>
      </c>
      <c r="Z13" s="560">
        <f>IF(Z$3='Control Panel_운영'!$K$90,1,0)</f>
        <v>0</v>
      </c>
      <c r="AA13" s="560">
        <f>IF(AA$3='Control Panel_운영'!$K$90,1,0)</f>
        <v>0</v>
      </c>
      <c r="AB13" s="560">
        <f>IF(AB$3='Control Panel_운영'!$K$90,1,0)</f>
        <v>0</v>
      </c>
      <c r="AC13" s="560">
        <f>IF(AC$3='Control Panel_운영'!$K$90,1,0)</f>
        <v>0</v>
      </c>
      <c r="AD13" s="765">
        <f>IF(AD$3='Control Panel_운영'!$K$90,1,0)</f>
        <v>0</v>
      </c>
      <c r="AE13" s="766">
        <f>IF(AE$3='Control Panel_운영'!$K$90,1,0)</f>
        <v>0</v>
      </c>
      <c r="AF13" s="560">
        <f>IF(AF$3='Control Panel_운영'!$K$90,1,0)</f>
        <v>0</v>
      </c>
      <c r="AG13" s="560">
        <f>IF(AG$3='Control Panel_운영'!$K$90,1,0)</f>
        <v>0</v>
      </c>
      <c r="AH13" s="560">
        <f>IF(AH$3='Control Panel_운영'!$K$90,1,0)</f>
        <v>0</v>
      </c>
      <c r="AI13" s="560">
        <f>IF(AI$3='Control Panel_운영'!$K$90,1,0)</f>
        <v>0</v>
      </c>
      <c r="AJ13" s="560">
        <f>IF(AJ$3='Control Panel_운영'!$K$90,1,0)</f>
        <v>0</v>
      </c>
      <c r="AK13" s="560">
        <f>IF(AK$3='Control Panel_운영'!$K$90,1,0)</f>
        <v>0</v>
      </c>
      <c r="AL13" s="560">
        <f>IF(AL$3='Control Panel_운영'!$K$90,1,0)</f>
        <v>0</v>
      </c>
      <c r="AM13" s="560">
        <f>IF(AM$3='Control Panel_운영'!$K$90,1,0)</f>
        <v>0</v>
      </c>
      <c r="AN13" s="560">
        <f>IF(AN$3='Control Panel_운영'!$K$90,1,0)</f>
        <v>0</v>
      </c>
      <c r="AO13" s="560">
        <f>IF(AO$3='Control Panel_운영'!$K$90,1,0)</f>
        <v>0</v>
      </c>
      <c r="AP13" s="765">
        <f>IF(AP$3='Control Panel_운영'!$K$90,1,0)</f>
        <v>0</v>
      </c>
      <c r="AQ13" s="766">
        <f>IF(AQ$3='Control Panel_운영'!$K$90,1,0)</f>
        <v>0</v>
      </c>
      <c r="AR13" s="560">
        <f>IF(AR$3='Control Panel_운영'!$K$90,1,0)</f>
        <v>0</v>
      </c>
      <c r="AS13" s="560">
        <f>IF(AS$3='Control Panel_운영'!$K$90,1,0)</f>
        <v>0</v>
      </c>
      <c r="AT13" s="560">
        <f>IF(AT$3='Control Panel_운영'!$K$90,1,0)</f>
        <v>0</v>
      </c>
      <c r="AU13" s="560">
        <f>IF(AU$3='Control Panel_운영'!$K$90,1,0)</f>
        <v>0</v>
      </c>
      <c r="AV13" s="560">
        <f>IF(AV$3='Control Panel_운영'!$K$90,1,0)</f>
        <v>0</v>
      </c>
      <c r="AW13" s="560">
        <f>IF(AW$3='Control Panel_운영'!$K$90,1,0)</f>
        <v>0</v>
      </c>
      <c r="AX13" s="560">
        <f>IF(AX$3='Control Panel_운영'!$K$90,1,0)</f>
        <v>0</v>
      </c>
      <c r="AY13" s="560">
        <f>IF(AY$3='Control Panel_운영'!$K$90,1,0)</f>
        <v>0</v>
      </c>
      <c r="AZ13" s="560">
        <f>IF(AZ$3='Control Panel_운영'!$K$90,1,0)</f>
        <v>0</v>
      </c>
      <c r="BA13" s="560">
        <f>IF(BA$3='Control Panel_운영'!$K$90,1,0)</f>
        <v>0</v>
      </c>
      <c r="BB13" s="765">
        <f>IF(BB$3='Control Panel_운영'!$K$90,1,0)</f>
        <v>0</v>
      </c>
      <c r="BC13" s="766">
        <f>IF(BC$3='Control Panel_운영'!$K$90,1,0)</f>
        <v>0</v>
      </c>
      <c r="BD13" s="560">
        <f>IF(BD$3='Control Panel_운영'!$K$90,1,0)</f>
        <v>0</v>
      </c>
      <c r="BE13" s="560">
        <f>IF(BE$3='Control Panel_운영'!$K$90,1,0)</f>
        <v>0</v>
      </c>
      <c r="BF13" s="560">
        <f>IF(BF$3='Control Panel_운영'!$K$90,1,0)</f>
        <v>0</v>
      </c>
      <c r="BG13" s="560">
        <f>IF(BG$3='Control Panel_운영'!$K$90,1,0)</f>
        <v>0</v>
      </c>
      <c r="BH13" s="560">
        <f>IF(BH$3='Control Panel_운영'!$K$90,1,0)</f>
        <v>0</v>
      </c>
      <c r="BI13" s="560">
        <f>IF(BI$3='Control Panel_운영'!$K$90,1,0)</f>
        <v>0</v>
      </c>
      <c r="BJ13" s="560">
        <f>IF(BJ$3='Control Panel_운영'!$K$90,1,0)</f>
        <v>0</v>
      </c>
      <c r="BK13" s="560">
        <f>IF(BK$3='Control Panel_운영'!$K$90,1,0)</f>
        <v>0</v>
      </c>
      <c r="BL13" s="560">
        <f>IF(BL$3='Control Panel_운영'!$K$90,1,0)</f>
        <v>0</v>
      </c>
      <c r="BM13" s="560">
        <f>IF(BM$3='Control Panel_운영'!$K$90,1,0)</f>
        <v>0</v>
      </c>
      <c r="BN13" s="765">
        <f>IF(BN$3='Control Panel_운영'!$K$90,1,0)</f>
        <v>1</v>
      </c>
      <c r="BO13" s="766">
        <f>IF(BO$3='Control Panel_운영'!$K$90,1,0)</f>
        <v>0</v>
      </c>
      <c r="BP13" s="560">
        <f>IF(BP$3='Control Panel_운영'!$K$90,1,0)</f>
        <v>0</v>
      </c>
      <c r="BQ13" s="560">
        <f>IF(BQ$3='Control Panel_운영'!$K$90,1,0)</f>
        <v>0</v>
      </c>
      <c r="BR13" s="560">
        <f>IF(BR$3='Control Panel_운영'!$K$90,1,0)</f>
        <v>0</v>
      </c>
      <c r="BS13" s="560">
        <f>IF(BS$3='Control Panel_운영'!$K$90,1,0)</f>
        <v>0</v>
      </c>
      <c r="BT13" s="560">
        <f>IF(BT$3='Control Panel_운영'!$K$90,1,0)</f>
        <v>0</v>
      </c>
      <c r="BU13" s="560">
        <f>IF(BU$3='Control Panel_운영'!$K$90,1,0)</f>
        <v>0</v>
      </c>
      <c r="BV13" s="560">
        <f>IF(BV$3='Control Panel_운영'!$K$90,1,0)</f>
        <v>0</v>
      </c>
      <c r="BW13" s="560">
        <f>IF(BW$3='Control Panel_운영'!$K$90,1,0)</f>
        <v>0</v>
      </c>
      <c r="BX13" s="560">
        <f>IF(BX$3='Control Panel_운영'!$K$90,1,0)</f>
        <v>0</v>
      </c>
      <c r="BY13" s="560">
        <f>IF(BY$3='Control Panel_운영'!$K$90,1,0)</f>
        <v>0</v>
      </c>
      <c r="BZ13" s="765">
        <f>IF(BZ$3='Control Panel_운영'!$K$90,1,0)</f>
        <v>0</v>
      </c>
      <c r="CA13" s="766">
        <f>IF(CA$3='Control Panel_운영'!$K$90,1,0)</f>
        <v>0</v>
      </c>
      <c r="CB13" s="560">
        <f>IF(CB$3='Control Panel_운영'!$K$90,1,0)</f>
        <v>0</v>
      </c>
      <c r="CC13" s="560">
        <f>IF(CC$3='Control Panel_운영'!$K$90,1,0)</f>
        <v>0</v>
      </c>
      <c r="CD13" s="560">
        <f>IF(CD$3='Control Panel_운영'!$K$90,1,0)</f>
        <v>0</v>
      </c>
      <c r="CE13" s="560">
        <f>IF(CE$3='Control Panel_운영'!$K$90,1,0)</f>
        <v>0</v>
      </c>
      <c r="CF13" s="560">
        <f>IF(CF$3='Control Panel_운영'!$K$90,1,0)</f>
        <v>0</v>
      </c>
      <c r="CG13" s="560">
        <f>IF(CG$3='Control Panel_운영'!$K$90,1,0)</f>
        <v>0</v>
      </c>
      <c r="CH13" s="560">
        <f>IF(CH$3='Control Panel_운영'!$K$90,1,0)</f>
        <v>0</v>
      </c>
      <c r="CI13" s="560">
        <f>IF(CI$3='Control Panel_운영'!$K$90,1,0)</f>
        <v>0</v>
      </c>
      <c r="CJ13" s="560">
        <f>IF(CJ$3='Control Panel_운영'!$K$90,1,0)</f>
        <v>0</v>
      </c>
      <c r="CK13" s="560">
        <f>IF(CK$3='Control Panel_운영'!$K$90,1,0)</f>
        <v>0</v>
      </c>
      <c r="CL13" s="765">
        <f>IF(CL$3='Control Panel_운영'!$K$90,1,0)</f>
        <v>0</v>
      </c>
      <c r="CM13" s="766">
        <f>IF(CM$3='Control Panel_운영'!$K$90,1,0)</f>
        <v>0</v>
      </c>
      <c r="CN13" s="560">
        <f>IF(CN$3='Control Panel_운영'!$K$90,1,0)</f>
        <v>0</v>
      </c>
      <c r="CO13" s="560">
        <f>IF(CO$3='Control Panel_운영'!$K$90,1,0)</f>
        <v>0</v>
      </c>
      <c r="CP13" s="560">
        <f>IF(CP$3='Control Panel_운영'!$K$90,1,0)</f>
        <v>0</v>
      </c>
      <c r="CQ13" s="560">
        <f>IF(CQ$3='Control Panel_운영'!$K$90,1,0)</f>
        <v>0</v>
      </c>
      <c r="CR13" s="560">
        <f>IF(CR$3='Control Panel_운영'!$K$90,1,0)</f>
        <v>0</v>
      </c>
      <c r="CS13" s="560">
        <f>IF(CS$3='Control Panel_운영'!$K$90,1,0)</f>
        <v>0</v>
      </c>
      <c r="CT13" s="560">
        <f>IF(CT$3='Control Panel_운영'!$K$90,1,0)</f>
        <v>0</v>
      </c>
      <c r="CU13" s="560">
        <f>IF(CU$3='Control Panel_운영'!$K$90,1,0)</f>
        <v>0</v>
      </c>
      <c r="CV13" s="560">
        <f>IF(CV$3='Control Panel_운영'!$K$90,1,0)</f>
        <v>0</v>
      </c>
      <c r="CW13" s="560">
        <f>IF(CW$3='Control Panel_운영'!$K$90,1,0)</f>
        <v>0</v>
      </c>
      <c r="CX13" s="765">
        <f>IF(CX$3='Control Panel_운영'!$K$90,1,0)</f>
        <v>0</v>
      </c>
      <c r="CY13" s="766">
        <f>IF(CY$3='Control Panel_운영'!$K$90,1,0)</f>
        <v>0</v>
      </c>
      <c r="CZ13" s="560">
        <f>IF(CZ$3='Control Panel_운영'!$K$90,1,0)</f>
        <v>0</v>
      </c>
      <c r="DA13" s="560">
        <f>IF(DA$3='Control Panel_운영'!$K$90,1,0)</f>
        <v>0</v>
      </c>
      <c r="DB13" s="560">
        <f>IF(DB$3='Control Panel_운영'!$K$90,1,0)</f>
        <v>0</v>
      </c>
      <c r="DC13" s="560">
        <f>IF(DC$3='Control Panel_운영'!$K$90,1,0)</f>
        <v>0</v>
      </c>
      <c r="DD13" s="560">
        <f>IF(DD$3='Control Panel_운영'!$K$90,1,0)</f>
        <v>0</v>
      </c>
      <c r="DE13" s="560">
        <f>IF(DE$3='Control Panel_운영'!$K$90,1,0)</f>
        <v>0</v>
      </c>
      <c r="DF13" s="560">
        <f>IF(DF$3='Control Panel_운영'!$K$90,1,0)</f>
        <v>0</v>
      </c>
      <c r="DG13" s="560">
        <f>IF(DG$3='Control Panel_운영'!$K$90,1,0)</f>
        <v>0</v>
      </c>
      <c r="DH13" s="560">
        <f>IF(DH$3='Control Panel_운영'!$K$90,1,0)</f>
        <v>0</v>
      </c>
      <c r="DI13" s="560">
        <f>IF(DI$3='Control Panel_운영'!$K$90,1,0)</f>
        <v>0</v>
      </c>
      <c r="DJ13" s="765">
        <f>IF(DJ$3='Control Panel_운영'!$K$90,1,0)</f>
        <v>0</v>
      </c>
      <c r="DK13" s="766">
        <f>IF(DK$3='Control Panel_운영'!$K$90,1,0)</f>
        <v>0</v>
      </c>
      <c r="DL13" s="560">
        <f>IF(DL$3='Control Panel_운영'!$K$90,1,0)</f>
        <v>0</v>
      </c>
      <c r="DM13" s="560">
        <f>IF(DM$3='Control Panel_운영'!$K$90,1,0)</f>
        <v>0</v>
      </c>
      <c r="DN13" s="560">
        <f>IF(DN$3='Control Panel_운영'!$K$90,1,0)</f>
        <v>0</v>
      </c>
      <c r="DO13" s="560">
        <f>IF(DO$3='Control Panel_운영'!$K$90,1,0)</f>
        <v>0</v>
      </c>
      <c r="DP13" s="560">
        <f>IF(DP$3='Control Panel_운영'!$K$90,1,0)</f>
        <v>0</v>
      </c>
      <c r="DQ13" s="560">
        <f>IF(DQ$3='Control Panel_운영'!$K$90,1,0)</f>
        <v>0</v>
      </c>
      <c r="DR13" s="560">
        <f>IF(DR$3='Control Panel_운영'!$K$90,1,0)</f>
        <v>0</v>
      </c>
      <c r="DS13" s="560">
        <f>IF(DS$3='Control Panel_운영'!$K$90,1,0)</f>
        <v>0</v>
      </c>
      <c r="DT13" s="560">
        <f>IF(DT$3='Control Panel_운영'!$K$90,1,0)</f>
        <v>0</v>
      </c>
      <c r="DU13" s="560">
        <f>IF(DU$3='Control Panel_운영'!$K$90,1,0)</f>
        <v>0</v>
      </c>
      <c r="DV13" s="560">
        <f>IF(DV$3='Control Panel_운영'!$K$90,1,0)</f>
        <v>0</v>
      </c>
    </row>
    <row r="14" spans="1:126" s="563" customFormat="1" ht="12" customHeight="1" x14ac:dyDescent="0.4">
      <c r="A14" s="730"/>
      <c r="B14" s="1150"/>
      <c r="C14" s="1150"/>
      <c r="D14" s="1150"/>
      <c r="E14" s="1151"/>
      <c r="F14" s="780"/>
      <c r="G14" s="772"/>
      <c r="H14" s="562"/>
      <c r="I14" s="562"/>
      <c r="J14" s="562"/>
      <c r="K14" s="562"/>
      <c r="L14" s="562"/>
      <c r="M14" s="562"/>
      <c r="N14" s="562"/>
      <c r="O14" s="562"/>
      <c r="P14" s="562"/>
      <c r="Q14" s="562"/>
      <c r="R14" s="771"/>
      <c r="S14" s="772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771"/>
      <c r="AE14" s="772"/>
      <c r="AF14" s="562"/>
      <c r="AG14" s="562"/>
      <c r="AH14" s="562"/>
      <c r="AI14" s="562"/>
      <c r="AJ14" s="562"/>
      <c r="AK14" s="562"/>
      <c r="AL14" s="562"/>
      <c r="AM14" s="562"/>
      <c r="AN14" s="562"/>
      <c r="AO14" s="562"/>
      <c r="AP14" s="771"/>
      <c r="AQ14" s="772"/>
      <c r="AR14" s="562"/>
      <c r="AS14" s="562"/>
      <c r="AT14" s="562"/>
      <c r="AU14" s="562"/>
      <c r="AV14" s="562"/>
      <c r="AW14" s="562"/>
      <c r="AX14" s="562"/>
      <c r="AY14" s="562"/>
      <c r="AZ14" s="562"/>
      <c r="BA14" s="562"/>
      <c r="BB14" s="771"/>
      <c r="BC14" s="772"/>
      <c r="BD14" s="562"/>
      <c r="BE14" s="562"/>
      <c r="BF14" s="562"/>
      <c r="BG14" s="562"/>
      <c r="BH14" s="562"/>
      <c r="BI14" s="562"/>
      <c r="BJ14" s="562"/>
      <c r="BK14" s="562"/>
      <c r="BL14" s="562"/>
      <c r="BM14" s="562"/>
      <c r="BN14" s="771"/>
      <c r="BO14" s="772"/>
      <c r="BP14" s="562"/>
      <c r="BQ14" s="562"/>
      <c r="BR14" s="562"/>
      <c r="BS14" s="562"/>
      <c r="BT14" s="562"/>
      <c r="BU14" s="562"/>
      <c r="BV14" s="562"/>
      <c r="BW14" s="562"/>
      <c r="BX14" s="562"/>
      <c r="BY14" s="562"/>
      <c r="BZ14" s="771"/>
      <c r="CA14" s="772"/>
      <c r="CB14" s="562"/>
      <c r="CC14" s="562"/>
      <c r="CD14" s="562"/>
      <c r="CE14" s="562"/>
      <c r="CF14" s="562"/>
      <c r="CG14" s="562"/>
      <c r="CH14" s="562"/>
      <c r="CI14" s="562"/>
      <c r="CJ14" s="562"/>
      <c r="CK14" s="562"/>
      <c r="CL14" s="771"/>
      <c r="CM14" s="772"/>
      <c r="CN14" s="562"/>
      <c r="CO14" s="562"/>
      <c r="CP14" s="562"/>
      <c r="CQ14" s="562"/>
      <c r="CR14" s="562"/>
      <c r="CS14" s="562"/>
      <c r="CT14" s="562"/>
      <c r="CU14" s="562"/>
      <c r="CV14" s="562"/>
      <c r="CW14" s="562"/>
      <c r="CX14" s="771"/>
      <c r="CY14" s="772"/>
      <c r="CZ14" s="562"/>
      <c r="DA14" s="562"/>
      <c r="DB14" s="562"/>
      <c r="DC14" s="562"/>
      <c r="DD14" s="562"/>
      <c r="DE14" s="562"/>
      <c r="DF14" s="562"/>
      <c r="DG14" s="562"/>
      <c r="DH14" s="562"/>
      <c r="DI14" s="562"/>
      <c r="DJ14" s="771"/>
      <c r="DK14" s="772"/>
      <c r="DL14" s="562"/>
      <c r="DM14" s="562"/>
      <c r="DN14" s="562"/>
      <c r="DO14" s="562"/>
      <c r="DP14" s="562"/>
      <c r="DQ14" s="562"/>
      <c r="DR14" s="562"/>
      <c r="DS14" s="562"/>
      <c r="DT14" s="562"/>
      <c r="DU14" s="562"/>
      <c r="DV14" s="562"/>
    </row>
    <row r="15" spans="1:126" s="1168" customFormat="1" ht="12" customHeight="1" x14ac:dyDescent="0.4">
      <c r="A15" s="1167" t="s">
        <v>1088</v>
      </c>
      <c r="C15" s="1194"/>
      <c r="D15" s="1194"/>
      <c r="E15" s="1189"/>
      <c r="F15" s="1185"/>
      <c r="G15" s="1186"/>
      <c r="H15" s="1187"/>
      <c r="I15" s="1187"/>
      <c r="J15" s="1187"/>
      <c r="K15" s="1187"/>
      <c r="L15" s="1187"/>
      <c r="M15" s="1187"/>
      <c r="N15" s="1187"/>
      <c r="O15" s="1187"/>
      <c r="P15" s="1187"/>
      <c r="Q15" s="1187"/>
      <c r="R15" s="1188"/>
      <c r="S15" s="1186"/>
      <c r="T15" s="1187"/>
      <c r="U15" s="1187"/>
      <c r="V15" s="1187"/>
      <c r="W15" s="1187"/>
      <c r="X15" s="1187"/>
      <c r="Y15" s="1187"/>
      <c r="Z15" s="1187"/>
      <c r="AA15" s="1187"/>
      <c r="AB15" s="1187"/>
      <c r="AC15" s="1187"/>
      <c r="AD15" s="1188"/>
      <c r="AE15" s="1186"/>
      <c r="AF15" s="1187"/>
      <c r="AG15" s="1187"/>
      <c r="AH15" s="1187"/>
      <c r="AI15" s="1187"/>
      <c r="AJ15" s="1187"/>
      <c r="AK15" s="1187"/>
      <c r="AL15" s="1187"/>
      <c r="AM15" s="1187"/>
      <c r="AN15" s="1187"/>
      <c r="AO15" s="1187"/>
      <c r="AP15" s="1188"/>
      <c r="AQ15" s="1186"/>
      <c r="AR15" s="1187"/>
      <c r="AS15" s="1187"/>
      <c r="AT15" s="1187"/>
      <c r="AU15" s="1187"/>
      <c r="AV15" s="1187"/>
      <c r="AW15" s="1187"/>
      <c r="AX15" s="1187"/>
      <c r="AY15" s="1187"/>
      <c r="AZ15" s="1187"/>
      <c r="BA15" s="1187"/>
      <c r="BB15" s="1188"/>
      <c r="BC15" s="1186"/>
      <c r="BD15" s="1187"/>
      <c r="BE15" s="1187"/>
      <c r="BF15" s="1187"/>
      <c r="BG15" s="1187"/>
      <c r="BH15" s="1187"/>
      <c r="BI15" s="1187"/>
      <c r="BJ15" s="1187"/>
      <c r="BK15" s="1187"/>
      <c r="BL15" s="1187"/>
      <c r="BM15" s="1187"/>
      <c r="BN15" s="1188"/>
      <c r="BO15" s="1186"/>
      <c r="BP15" s="1187"/>
      <c r="BQ15" s="1187"/>
      <c r="BR15" s="1187"/>
      <c r="BS15" s="1187"/>
      <c r="BT15" s="1187"/>
      <c r="BU15" s="1187"/>
      <c r="BV15" s="1187"/>
      <c r="BW15" s="1187"/>
      <c r="BX15" s="1187"/>
      <c r="BY15" s="1187"/>
      <c r="BZ15" s="1188"/>
      <c r="CA15" s="1186"/>
      <c r="CB15" s="1187"/>
      <c r="CC15" s="1187"/>
      <c r="CD15" s="1187"/>
      <c r="CE15" s="1187"/>
      <c r="CF15" s="1187"/>
      <c r="CG15" s="1187"/>
      <c r="CH15" s="1187"/>
      <c r="CI15" s="1187"/>
      <c r="CJ15" s="1187"/>
      <c r="CK15" s="1187"/>
      <c r="CL15" s="1188"/>
      <c r="CM15" s="1186"/>
      <c r="CN15" s="1187"/>
      <c r="CO15" s="1187"/>
      <c r="CP15" s="1187"/>
      <c r="CQ15" s="1187"/>
      <c r="CR15" s="1187"/>
      <c r="CS15" s="1187"/>
      <c r="CT15" s="1187"/>
      <c r="CU15" s="1187"/>
      <c r="CV15" s="1187"/>
      <c r="CW15" s="1187"/>
      <c r="CX15" s="1188"/>
      <c r="CY15" s="1186"/>
      <c r="CZ15" s="1187"/>
      <c r="DA15" s="1187"/>
      <c r="DB15" s="1187"/>
      <c r="DC15" s="1187"/>
      <c r="DD15" s="1187"/>
      <c r="DE15" s="1187"/>
      <c r="DF15" s="1187"/>
      <c r="DG15" s="1187"/>
      <c r="DH15" s="1187"/>
      <c r="DI15" s="1187"/>
      <c r="DJ15" s="1188"/>
      <c r="DK15" s="1186"/>
      <c r="DL15" s="1187"/>
      <c r="DM15" s="1187"/>
      <c r="DN15" s="1187"/>
      <c r="DO15" s="1187"/>
      <c r="DP15" s="1187"/>
      <c r="DQ15" s="1187"/>
      <c r="DR15" s="1187"/>
      <c r="DS15" s="1187"/>
      <c r="DT15" s="1187"/>
      <c r="DU15" s="1187"/>
      <c r="DV15" s="1187"/>
    </row>
    <row r="16" spans="1:126" s="561" customFormat="1" ht="12" customHeight="1" x14ac:dyDescent="0.4">
      <c r="A16" s="729"/>
      <c r="C16" s="558"/>
      <c r="D16" s="558"/>
      <c r="E16" s="559"/>
      <c r="F16" s="777">
        <f>IF(OR(F$3='Control Panel_운영'!$K$90,AND(F$3&gt;='Control Panel_운영'!$K$93,F$2&lt;'Control Panel_운영'!$K$95,MOD(MONTH(F$3),'Control Panel_운영'!$K$92)='Control Panel_운영'!$L$93)),1,0)</f>
        <v>0</v>
      </c>
      <c r="G16" s="766">
        <f>IF(OR(G$3='Control Panel_운영'!$K$90,AND(G$3&gt;='Control Panel_운영'!$K$93,G$2&lt;'Control Panel_운영'!$K$95,MOD(MONTH(G$3),'Control Panel_운영'!$K$92)='Control Panel_운영'!$L$93)),1,0)</f>
        <v>0</v>
      </c>
      <c r="H16" s="560">
        <f>IF(OR(H$3='Control Panel_운영'!$K$90,AND(H$3&gt;='Control Panel_운영'!$K$93,H$2&lt;'Control Panel_운영'!$K$95,MOD(MONTH(H$3),'Control Panel_운영'!$K$92)='Control Panel_운영'!$L$93)),1,0)</f>
        <v>0</v>
      </c>
      <c r="I16" s="560">
        <f>IF(OR(I$3='Control Panel_운영'!$K$90,AND(I$3&gt;='Control Panel_운영'!$K$93,I$2&lt;'Control Panel_운영'!$K$95,MOD(MONTH(I$3),'Control Panel_운영'!$K$92)='Control Panel_운영'!$L$93)),1,0)</f>
        <v>1</v>
      </c>
      <c r="J16" s="560">
        <f>IF(OR(J$3='Control Panel_운영'!$K$90,AND(J$3&gt;='Control Panel_운영'!$K$93,J$2&lt;'Control Panel_운영'!$K$95,MOD(MONTH(J$3),'Control Panel_운영'!$K$92)='Control Panel_운영'!$L$93)),1,0)</f>
        <v>0</v>
      </c>
      <c r="K16" s="560">
        <f>IF(OR(K$3='Control Panel_운영'!$K$90,AND(K$3&gt;='Control Panel_운영'!$K$93,K$2&lt;'Control Panel_운영'!$K$95,MOD(MONTH(K$3),'Control Panel_운영'!$K$92)='Control Panel_운영'!$L$93)),1,0)</f>
        <v>0</v>
      </c>
      <c r="L16" s="560">
        <f>IF(OR(L$3='Control Panel_운영'!$K$90,AND(L$3&gt;='Control Panel_운영'!$K$93,L$2&lt;'Control Panel_운영'!$K$95,MOD(MONTH(L$3),'Control Panel_운영'!$K$92)='Control Panel_운영'!$L$93)),1,0)</f>
        <v>1</v>
      </c>
      <c r="M16" s="560">
        <f>IF(OR(M$3='Control Panel_운영'!$K$90,AND(M$3&gt;='Control Panel_운영'!$K$93,M$2&lt;'Control Panel_운영'!$K$95,MOD(MONTH(M$3),'Control Panel_운영'!$K$92)='Control Panel_운영'!$L$93)),1,0)</f>
        <v>0</v>
      </c>
      <c r="N16" s="560">
        <f>IF(OR(N$3='Control Panel_운영'!$K$90,AND(N$3&gt;='Control Panel_운영'!$K$93,N$2&lt;'Control Panel_운영'!$K$95,MOD(MONTH(N$3),'Control Panel_운영'!$K$92)='Control Panel_운영'!$L$93)),1,0)</f>
        <v>0</v>
      </c>
      <c r="O16" s="560">
        <f>IF(OR(O$3='Control Panel_운영'!$K$90,AND(O$3&gt;='Control Panel_운영'!$K$93,O$2&lt;'Control Panel_운영'!$K$95,MOD(MONTH(O$3),'Control Panel_운영'!$K$92)='Control Panel_운영'!$L$93)),1,0)</f>
        <v>1</v>
      </c>
      <c r="P16" s="560">
        <f>IF(OR(P$3='Control Panel_운영'!$K$90,AND(P$3&gt;='Control Panel_운영'!$K$93,P$2&lt;'Control Panel_운영'!$K$95,MOD(MONTH(P$3),'Control Panel_운영'!$K$92)='Control Panel_운영'!$L$93)),1,0)</f>
        <v>0</v>
      </c>
      <c r="Q16" s="560">
        <f>IF(OR(Q$3='Control Panel_운영'!$K$90,AND(Q$3&gt;='Control Panel_운영'!$K$93,Q$2&lt;'Control Panel_운영'!$K$95,MOD(MONTH(Q$3),'Control Panel_운영'!$K$92)='Control Panel_운영'!$L$93)),1,0)</f>
        <v>0</v>
      </c>
      <c r="R16" s="765">
        <f>IF(OR(R$3='Control Panel_운영'!$K$90,AND(R$3&gt;='Control Panel_운영'!$K$93,R$2&lt;'Control Panel_운영'!$K$95,MOD(MONTH(R$3),'Control Panel_운영'!$K$92)='Control Panel_운영'!$L$93)),1,0)</f>
        <v>1</v>
      </c>
      <c r="S16" s="766">
        <f>IF(OR(S$3='Control Panel_운영'!$K$90,AND(S$3&gt;='Control Panel_운영'!$K$93,S$2&lt;'Control Panel_운영'!$K$95,MOD(MONTH(S$3),'Control Panel_운영'!$K$92)='Control Panel_운영'!$L$93)),1,0)</f>
        <v>0</v>
      </c>
      <c r="T16" s="560">
        <f>IF(OR(T$3='Control Panel_운영'!$K$90,AND(T$3&gt;='Control Panel_운영'!$K$93,T$2&lt;'Control Panel_운영'!$K$95,MOD(MONTH(T$3),'Control Panel_운영'!$K$92)='Control Panel_운영'!$L$93)),1,0)</f>
        <v>0</v>
      </c>
      <c r="U16" s="560">
        <f>IF(OR(U$3='Control Panel_운영'!$K$90,AND(U$3&gt;='Control Panel_운영'!$K$93,U$2&lt;'Control Panel_운영'!$K$95,MOD(MONTH(U$3),'Control Panel_운영'!$K$92)='Control Panel_운영'!$L$93)),1,0)</f>
        <v>1</v>
      </c>
      <c r="V16" s="560">
        <f>IF(OR(V$3='Control Panel_운영'!$K$90,AND(V$3&gt;='Control Panel_운영'!$K$93,V$2&lt;'Control Panel_운영'!$K$95,MOD(MONTH(V$3),'Control Panel_운영'!$K$92)='Control Panel_운영'!$L$93)),1,0)</f>
        <v>0</v>
      </c>
      <c r="W16" s="560">
        <f>IF(OR(W$3='Control Panel_운영'!$K$90,AND(W$3&gt;='Control Panel_운영'!$K$93,W$2&lt;'Control Panel_운영'!$K$95,MOD(MONTH(W$3),'Control Panel_운영'!$K$92)='Control Panel_운영'!$L$93)),1,0)</f>
        <v>0</v>
      </c>
      <c r="X16" s="560">
        <f>IF(OR(X$3='Control Panel_운영'!$K$90,AND(X$3&gt;='Control Panel_운영'!$K$93,X$2&lt;'Control Panel_운영'!$K$95,MOD(MONTH(X$3),'Control Panel_운영'!$K$92)='Control Panel_운영'!$L$93)),1,0)</f>
        <v>1</v>
      </c>
      <c r="Y16" s="560">
        <f>IF(OR(Y$3='Control Panel_운영'!$K$90,AND(Y$3&gt;='Control Panel_운영'!$K$93,Y$2&lt;'Control Panel_운영'!$K$95,MOD(MONTH(Y$3),'Control Panel_운영'!$K$92)='Control Panel_운영'!$L$93)),1,0)</f>
        <v>0</v>
      </c>
      <c r="Z16" s="560">
        <f>IF(OR(Z$3='Control Panel_운영'!$K$90,AND(Z$3&gt;='Control Panel_운영'!$K$93,Z$2&lt;'Control Panel_운영'!$K$95,MOD(MONTH(Z$3),'Control Panel_운영'!$K$92)='Control Panel_운영'!$L$93)),1,0)</f>
        <v>0</v>
      </c>
      <c r="AA16" s="560">
        <f>IF(OR(AA$3='Control Panel_운영'!$K$90,AND(AA$3&gt;='Control Panel_운영'!$K$93,AA$2&lt;'Control Panel_운영'!$K$95,MOD(MONTH(AA$3),'Control Panel_운영'!$K$92)='Control Panel_운영'!$L$93)),1,0)</f>
        <v>1</v>
      </c>
      <c r="AB16" s="560">
        <f>IF(OR(AB$3='Control Panel_운영'!$K$90,AND(AB$3&gt;='Control Panel_운영'!$K$93,AB$2&lt;'Control Panel_운영'!$K$95,MOD(MONTH(AB$3),'Control Panel_운영'!$K$92)='Control Panel_운영'!$L$93)),1,0)</f>
        <v>0</v>
      </c>
      <c r="AC16" s="560">
        <f>IF(OR(AC$3='Control Panel_운영'!$K$90,AND(AC$3&gt;='Control Panel_운영'!$K$93,AC$2&lt;'Control Panel_운영'!$K$95,MOD(MONTH(AC$3),'Control Panel_운영'!$K$92)='Control Panel_운영'!$L$93)),1,0)</f>
        <v>0</v>
      </c>
      <c r="AD16" s="765">
        <f>IF(OR(AD$3='Control Panel_운영'!$K$90,AND(AD$3&gt;='Control Panel_운영'!$K$93,AD$2&lt;'Control Panel_운영'!$K$95,MOD(MONTH(AD$3),'Control Panel_운영'!$K$92)='Control Panel_운영'!$L$93)),1,0)</f>
        <v>1</v>
      </c>
      <c r="AE16" s="766">
        <f>IF(OR(AE$3='Control Panel_운영'!$K$90,AND(AE$3&gt;='Control Panel_운영'!$K$93,AE$2&lt;'Control Panel_운영'!$K$95,MOD(MONTH(AE$3),'Control Panel_운영'!$K$92)='Control Panel_운영'!$L$93)),1,0)</f>
        <v>0</v>
      </c>
      <c r="AF16" s="560">
        <f>IF(OR(AF$3='Control Panel_운영'!$K$90,AND(AF$3&gt;='Control Panel_운영'!$K$93,AF$2&lt;'Control Panel_운영'!$K$95,MOD(MONTH(AF$3),'Control Panel_운영'!$K$92)='Control Panel_운영'!$L$93)),1,0)</f>
        <v>0</v>
      </c>
      <c r="AG16" s="560">
        <f>IF(OR(AG$3='Control Panel_운영'!$K$90,AND(AG$3&gt;='Control Panel_운영'!$K$93,AG$2&lt;'Control Panel_운영'!$K$95,MOD(MONTH(AG$3),'Control Panel_운영'!$K$92)='Control Panel_운영'!$L$93)),1,0)</f>
        <v>1</v>
      </c>
      <c r="AH16" s="560">
        <f>IF(OR(AH$3='Control Panel_운영'!$K$90,AND(AH$3&gt;='Control Panel_운영'!$K$93,AH$2&lt;'Control Panel_운영'!$K$95,MOD(MONTH(AH$3),'Control Panel_운영'!$K$92)='Control Panel_운영'!$L$93)),1,0)</f>
        <v>0</v>
      </c>
      <c r="AI16" s="560">
        <f>IF(OR(AI$3='Control Panel_운영'!$K$90,AND(AI$3&gt;='Control Panel_운영'!$K$93,AI$2&lt;'Control Panel_운영'!$K$95,MOD(MONTH(AI$3),'Control Panel_운영'!$K$92)='Control Panel_운영'!$L$93)),1,0)</f>
        <v>0</v>
      </c>
      <c r="AJ16" s="560">
        <f>IF(OR(AJ$3='Control Panel_운영'!$K$90,AND(AJ$3&gt;='Control Panel_운영'!$K$93,AJ$2&lt;'Control Panel_운영'!$K$95,MOD(MONTH(AJ$3),'Control Panel_운영'!$K$92)='Control Panel_운영'!$L$93)),1,0)</f>
        <v>1</v>
      </c>
      <c r="AK16" s="560">
        <f>IF(OR(AK$3='Control Panel_운영'!$K$90,AND(AK$3&gt;='Control Panel_운영'!$K$93,AK$2&lt;'Control Panel_운영'!$K$95,MOD(MONTH(AK$3),'Control Panel_운영'!$K$92)='Control Panel_운영'!$L$93)),1,0)</f>
        <v>0</v>
      </c>
      <c r="AL16" s="560">
        <f>IF(OR(AL$3='Control Panel_운영'!$K$90,AND(AL$3&gt;='Control Panel_운영'!$K$93,AL$2&lt;'Control Panel_운영'!$K$95,MOD(MONTH(AL$3),'Control Panel_운영'!$K$92)='Control Panel_운영'!$L$93)),1,0)</f>
        <v>0</v>
      </c>
      <c r="AM16" s="560">
        <f>IF(OR(AM$3='Control Panel_운영'!$K$90,AND(AM$3&gt;='Control Panel_운영'!$K$93,AM$2&lt;'Control Panel_운영'!$K$95,MOD(MONTH(AM$3),'Control Panel_운영'!$K$92)='Control Panel_운영'!$L$93)),1,0)</f>
        <v>1</v>
      </c>
      <c r="AN16" s="560">
        <f>IF(OR(AN$3='Control Panel_운영'!$K$90,AND(AN$3&gt;='Control Panel_운영'!$K$93,AN$2&lt;'Control Panel_운영'!$K$95,MOD(MONTH(AN$3),'Control Panel_운영'!$K$92)='Control Panel_운영'!$L$93)),1,0)</f>
        <v>0</v>
      </c>
      <c r="AO16" s="560">
        <f>IF(OR(AO$3='Control Panel_운영'!$K$90,AND(AO$3&gt;='Control Panel_운영'!$K$93,AO$2&lt;'Control Panel_운영'!$K$95,MOD(MONTH(AO$3),'Control Panel_운영'!$K$92)='Control Panel_운영'!$L$93)),1,0)</f>
        <v>0</v>
      </c>
      <c r="AP16" s="765">
        <f>IF(OR(AP$3='Control Panel_운영'!$K$90,AND(AP$3&gt;='Control Panel_운영'!$K$93,AP$2&lt;'Control Panel_운영'!$K$95,MOD(MONTH(AP$3),'Control Panel_운영'!$K$92)='Control Panel_운영'!$L$93)),1,0)</f>
        <v>1</v>
      </c>
      <c r="AQ16" s="766">
        <f>IF(OR(AQ$3='Control Panel_운영'!$K$90,AND(AQ$3&gt;='Control Panel_운영'!$K$93,AQ$2&lt;'Control Panel_운영'!$K$95,MOD(MONTH(AQ$3),'Control Panel_운영'!$K$92)='Control Panel_운영'!$L$93)),1,0)</f>
        <v>0</v>
      </c>
      <c r="AR16" s="560">
        <f>IF(OR(AR$3='Control Panel_운영'!$K$90,AND(AR$3&gt;='Control Panel_운영'!$K$93,AR$2&lt;'Control Panel_운영'!$K$95,MOD(MONTH(AR$3),'Control Panel_운영'!$K$92)='Control Panel_운영'!$L$93)),1,0)</f>
        <v>0</v>
      </c>
      <c r="AS16" s="560">
        <f>IF(OR(AS$3='Control Panel_운영'!$K$90,AND(AS$3&gt;='Control Panel_운영'!$K$93,AS$2&lt;'Control Panel_운영'!$K$95,MOD(MONTH(AS$3),'Control Panel_운영'!$K$92)='Control Panel_운영'!$L$93)),1,0)</f>
        <v>1</v>
      </c>
      <c r="AT16" s="560">
        <f>IF(OR(AT$3='Control Panel_운영'!$K$90,AND(AT$3&gt;='Control Panel_운영'!$K$93,AT$2&lt;'Control Panel_운영'!$K$95,MOD(MONTH(AT$3),'Control Panel_운영'!$K$92)='Control Panel_운영'!$L$93)),1,0)</f>
        <v>0</v>
      </c>
      <c r="AU16" s="560">
        <f>IF(OR(AU$3='Control Panel_운영'!$K$90,AND(AU$3&gt;='Control Panel_운영'!$K$93,AU$2&lt;'Control Panel_운영'!$K$95,MOD(MONTH(AU$3),'Control Panel_운영'!$K$92)='Control Panel_운영'!$L$93)),1,0)</f>
        <v>0</v>
      </c>
      <c r="AV16" s="560">
        <f>IF(OR(AV$3='Control Panel_운영'!$K$90,AND(AV$3&gt;='Control Panel_운영'!$K$93,AV$2&lt;'Control Panel_운영'!$K$95,MOD(MONTH(AV$3),'Control Panel_운영'!$K$92)='Control Panel_운영'!$L$93)),1,0)</f>
        <v>1</v>
      </c>
      <c r="AW16" s="560">
        <f>IF(OR(AW$3='Control Panel_운영'!$K$90,AND(AW$3&gt;='Control Panel_운영'!$K$93,AW$2&lt;'Control Panel_운영'!$K$95,MOD(MONTH(AW$3),'Control Panel_운영'!$K$92)='Control Panel_운영'!$L$93)),1,0)</f>
        <v>0</v>
      </c>
      <c r="AX16" s="560">
        <f>IF(OR(AX$3='Control Panel_운영'!$K$90,AND(AX$3&gt;='Control Panel_운영'!$K$93,AX$2&lt;'Control Panel_운영'!$K$95,MOD(MONTH(AX$3),'Control Panel_운영'!$K$92)='Control Panel_운영'!$L$93)),1,0)</f>
        <v>0</v>
      </c>
      <c r="AY16" s="560">
        <f>IF(OR(AY$3='Control Panel_운영'!$K$90,AND(AY$3&gt;='Control Panel_운영'!$K$93,AY$2&lt;'Control Panel_운영'!$K$95,MOD(MONTH(AY$3),'Control Panel_운영'!$K$92)='Control Panel_운영'!$L$93)),1,0)</f>
        <v>1</v>
      </c>
      <c r="AZ16" s="560">
        <f>IF(OR(AZ$3='Control Panel_운영'!$K$90,AND(AZ$3&gt;='Control Panel_운영'!$K$93,AZ$2&lt;'Control Panel_운영'!$K$95,MOD(MONTH(AZ$3),'Control Panel_운영'!$K$92)='Control Panel_운영'!$L$93)),1,0)</f>
        <v>0</v>
      </c>
      <c r="BA16" s="560">
        <f>IF(OR(BA$3='Control Panel_운영'!$K$90,AND(BA$3&gt;='Control Panel_운영'!$K$93,BA$2&lt;'Control Panel_운영'!$K$95,MOD(MONTH(BA$3),'Control Panel_운영'!$K$92)='Control Panel_운영'!$L$93)),1,0)</f>
        <v>0</v>
      </c>
      <c r="BB16" s="765">
        <f>IF(OR(BB$3='Control Panel_운영'!$K$90,AND(BB$3&gt;='Control Panel_운영'!$K$93,BB$2&lt;'Control Panel_운영'!$K$95,MOD(MONTH(BB$3),'Control Panel_운영'!$K$92)='Control Panel_운영'!$L$93)),1,0)</f>
        <v>1</v>
      </c>
      <c r="BC16" s="766">
        <f>IF(OR(BC$3='Control Panel_운영'!$K$90,AND(BC$3&gt;='Control Panel_운영'!$K$93,BC$2&lt;'Control Panel_운영'!$K$95,MOD(MONTH(BC$3),'Control Panel_운영'!$K$92)='Control Panel_운영'!$L$93)),1,0)</f>
        <v>0</v>
      </c>
      <c r="BD16" s="560">
        <f>IF(OR(BD$3='Control Panel_운영'!$K$90,AND(BD$3&gt;='Control Panel_운영'!$K$93,BD$2&lt;'Control Panel_운영'!$K$95,MOD(MONTH(BD$3),'Control Panel_운영'!$K$92)='Control Panel_운영'!$L$93)),1,0)</f>
        <v>0</v>
      </c>
      <c r="BE16" s="560">
        <f>IF(OR(BE$3='Control Panel_운영'!$K$90,AND(BE$3&gt;='Control Panel_운영'!$K$93,BE$2&lt;'Control Panel_운영'!$K$95,MOD(MONTH(BE$3),'Control Panel_운영'!$K$92)='Control Panel_운영'!$L$93)),1,0)</f>
        <v>1</v>
      </c>
      <c r="BF16" s="560">
        <f>IF(OR(BF$3='Control Panel_운영'!$K$90,AND(BF$3&gt;='Control Panel_운영'!$K$93,BF$2&lt;'Control Panel_운영'!$K$95,MOD(MONTH(BF$3),'Control Panel_운영'!$K$92)='Control Panel_운영'!$L$93)),1,0)</f>
        <v>0</v>
      </c>
      <c r="BG16" s="560">
        <f>IF(OR(BG$3='Control Panel_운영'!$K$90,AND(BG$3&gt;='Control Panel_운영'!$K$93,BG$2&lt;'Control Panel_운영'!$K$95,MOD(MONTH(BG$3),'Control Panel_운영'!$K$92)='Control Panel_운영'!$L$93)),1,0)</f>
        <v>0</v>
      </c>
      <c r="BH16" s="560">
        <f>IF(OR(BH$3='Control Panel_운영'!$K$90,AND(BH$3&gt;='Control Panel_운영'!$K$93,BH$2&lt;'Control Panel_운영'!$K$95,MOD(MONTH(BH$3),'Control Panel_운영'!$K$92)='Control Panel_운영'!$L$93)),1,0)</f>
        <v>1</v>
      </c>
      <c r="BI16" s="560">
        <f>IF(OR(BI$3='Control Panel_운영'!$K$90,AND(BI$3&gt;='Control Panel_운영'!$K$93,BI$2&lt;'Control Panel_운영'!$K$95,MOD(MONTH(BI$3),'Control Panel_운영'!$K$92)='Control Panel_운영'!$L$93)),1,0)</f>
        <v>0</v>
      </c>
      <c r="BJ16" s="560">
        <f>IF(OR(BJ$3='Control Panel_운영'!$K$90,AND(BJ$3&gt;='Control Panel_운영'!$K$93,BJ$2&lt;'Control Panel_운영'!$K$95,MOD(MONTH(BJ$3),'Control Panel_운영'!$K$92)='Control Panel_운영'!$L$93)),1,0)</f>
        <v>0</v>
      </c>
      <c r="BK16" s="560">
        <f>IF(OR(BK$3='Control Panel_운영'!$K$90,AND(BK$3&gt;='Control Panel_운영'!$K$93,BK$2&lt;'Control Panel_운영'!$K$95,MOD(MONTH(BK$3),'Control Panel_운영'!$K$92)='Control Panel_운영'!$L$93)),1,0)</f>
        <v>1</v>
      </c>
      <c r="BL16" s="560">
        <f>IF(OR(BL$3='Control Panel_운영'!$K$90,AND(BL$3&gt;='Control Panel_운영'!$K$93,BL$2&lt;'Control Panel_운영'!$K$95,MOD(MONTH(BL$3),'Control Panel_운영'!$K$92)='Control Panel_운영'!$L$93)),1,0)</f>
        <v>0</v>
      </c>
      <c r="BM16" s="560">
        <f>IF(OR(BM$3='Control Panel_운영'!$K$90,AND(BM$3&gt;='Control Panel_운영'!$K$93,BM$2&lt;'Control Panel_운영'!$K$95,MOD(MONTH(BM$3),'Control Panel_운영'!$K$92)='Control Panel_운영'!$L$93)),1,0)</f>
        <v>0</v>
      </c>
      <c r="BN16" s="765">
        <f>IF(OR(BN$3='Control Panel_운영'!$K$90,AND(BN$3&gt;='Control Panel_운영'!$K$93,BN$2&lt;'Control Panel_운영'!$K$95,MOD(MONTH(BN$3),'Control Panel_운영'!$K$92)='Control Panel_운영'!$L$93)),1,0)</f>
        <v>1</v>
      </c>
      <c r="BO16" s="766">
        <f>IF(OR(BO$3='Control Panel_운영'!$K$90,AND(BO$3&gt;='Control Panel_운영'!$K$93,BO$2&lt;'Control Panel_운영'!$K$95,MOD(MONTH(BO$3),'Control Panel_운영'!$K$92)='Control Panel_운영'!$L$93)),1,0)</f>
        <v>0</v>
      </c>
      <c r="BP16" s="560">
        <f>IF(OR(BP$3='Control Panel_운영'!$K$90,AND(BP$3&gt;='Control Panel_운영'!$K$93,BP$2&lt;'Control Panel_운영'!$K$95,MOD(MONTH(BP$3),'Control Panel_운영'!$K$92)='Control Panel_운영'!$L$93)),1,0)</f>
        <v>0</v>
      </c>
      <c r="BQ16" s="560">
        <f>IF(OR(BQ$3='Control Panel_운영'!$K$90,AND(BQ$3&gt;='Control Panel_운영'!$K$93,BQ$2&lt;'Control Panel_운영'!$K$95,MOD(MONTH(BQ$3),'Control Panel_운영'!$K$92)='Control Panel_운영'!$L$93)),1,0)</f>
        <v>0</v>
      </c>
      <c r="BR16" s="560">
        <f>IF(OR(BR$3='Control Panel_운영'!$K$90,AND(BR$3&gt;='Control Panel_운영'!$K$93,BR$2&lt;'Control Panel_운영'!$K$95,MOD(MONTH(BR$3),'Control Panel_운영'!$K$92)='Control Panel_운영'!$L$93)),1,0)</f>
        <v>0</v>
      </c>
      <c r="BS16" s="560">
        <f>IF(OR(BS$3='Control Panel_운영'!$K$90,AND(BS$3&gt;='Control Panel_운영'!$K$93,BS$2&lt;'Control Panel_운영'!$K$95,MOD(MONTH(BS$3),'Control Panel_운영'!$K$92)='Control Panel_운영'!$L$93)),1,0)</f>
        <v>0</v>
      </c>
      <c r="BT16" s="560">
        <f>IF(OR(BT$3='Control Panel_운영'!$K$90,AND(BT$3&gt;='Control Panel_운영'!$K$93,BT$2&lt;'Control Panel_운영'!$K$95,MOD(MONTH(BT$3),'Control Panel_운영'!$K$92)='Control Panel_운영'!$L$93)),1,0)</f>
        <v>0</v>
      </c>
      <c r="BU16" s="560">
        <f>IF(OR(BU$3='Control Panel_운영'!$K$90,AND(BU$3&gt;='Control Panel_운영'!$K$93,BU$2&lt;'Control Panel_운영'!$K$95,MOD(MONTH(BU$3),'Control Panel_운영'!$K$92)='Control Panel_운영'!$L$93)),1,0)</f>
        <v>0</v>
      </c>
      <c r="BV16" s="560">
        <f>IF(OR(BV$3='Control Panel_운영'!$K$90,AND(BV$3&gt;='Control Panel_운영'!$K$93,BV$2&lt;'Control Panel_운영'!$K$95,MOD(MONTH(BV$3),'Control Panel_운영'!$K$92)='Control Panel_운영'!$L$93)),1,0)</f>
        <v>0</v>
      </c>
      <c r="BW16" s="560">
        <f>IF(OR(BW$3='Control Panel_운영'!$K$90,AND(BW$3&gt;='Control Panel_운영'!$K$93,BW$2&lt;'Control Panel_운영'!$K$95,MOD(MONTH(BW$3),'Control Panel_운영'!$K$92)='Control Panel_운영'!$L$93)),1,0)</f>
        <v>0</v>
      </c>
      <c r="BX16" s="560">
        <f>IF(OR(BX$3='Control Panel_운영'!$K$90,AND(BX$3&gt;='Control Panel_운영'!$K$93,BX$2&lt;'Control Panel_운영'!$K$95,MOD(MONTH(BX$3),'Control Panel_운영'!$K$92)='Control Panel_운영'!$L$93)),1,0)</f>
        <v>0</v>
      </c>
      <c r="BY16" s="560">
        <f>IF(OR(BY$3='Control Panel_운영'!$K$90,AND(BY$3&gt;='Control Panel_운영'!$K$93,BY$2&lt;'Control Panel_운영'!$K$95,MOD(MONTH(BY$3),'Control Panel_운영'!$K$92)='Control Panel_운영'!$L$93)),1,0)</f>
        <v>0</v>
      </c>
      <c r="BZ16" s="765">
        <f>IF(OR(BZ$3='Control Panel_운영'!$K$90,AND(BZ$3&gt;='Control Panel_운영'!$K$93,BZ$2&lt;'Control Panel_운영'!$K$95,MOD(MONTH(BZ$3),'Control Panel_운영'!$K$92)='Control Panel_운영'!$L$93)),1,0)</f>
        <v>0</v>
      </c>
      <c r="CA16" s="766">
        <f>IF(OR(CA$3='Control Panel_운영'!$K$90,AND(CA$3&gt;='Control Panel_운영'!$K$93,CA$2&lt;'Control Panel_운영'!$K$95,MOD(MONTH(CA$3),'Control Panel_운영'!$K$92)='Control Panel_운영'!$L$93)),1,0)</f>
        <v>0</v>
      </c>
      <c r="CB16" s="560">
        <f>IF(OR(CB$3='Control Panel_운영'!$K$90,AND(CB$3&gt;='Control Panel_운영'!$K$93,CB$2&lt;'Control Panel_운영'!$K$95,MOD(MONTH(CB$3),'Control Panel_운영'!$K$92)='Control Panel_운영'!$L$93)),1,0)</f>
        <v>0</v>
      </c>
      <c r="CC16" s="560">
        <f>IF(OR(CC$3='Control Panel_운영'!$K$90,AND(CC$3&gt;='Control Panel_운영'!$K$93,CC$2&lt;'Control Panel_운영'!$K$95,MOD(MONTH(CC$3),'Control Panel_운영'!$K$92)='Control Panel_운영'!$L$93)),1,0)</f>
        <v>0</v>
      </c>
      <c r="CD16" s="560">
        <f>IF(OR(CD$3='Control Panel_운영'!$K$90,AND(CD$3&gt;='Control Panel_운영'!$K$93,CD$2&lt;'Control Panel_운영'!$K$95,MOD(MONTH(CD$3),'Control Panel_운영'!$K$92)='Control Panel_운영'!$L$93)),1,0)</f>
        <v>0</v>
      </c>
      <c r="CE16" s="560">
        <f>IF(OR(CE$3='Control Panel_운영'!$K$90,AND(CE$3&gt;='Control Panel_운영'!$K$93,CE$2&lt;'Control Panel_운영'!$K$95,MOD(MONTH(CE$3),'Control Panel_운영'!$K$92)='Control Panel_운영'!$L$93)),1,0)</f>
        <v>0</v>
      </c>
      <c r="CF16" s="560">
        <f>IF(OR(CF$3='Control Panel_운영'!$K$90,AND(CF$3&gt;='Control Panel_운영'!$K$93,CF$2&lt;'Control Panel_운영'!$K$95,MOD(MONTH(CF$3),'Control Panel_운영'!$K$92)='Control Panel_운영'!$L$93)),1,0)</f>
        <v>0</v>
      </c>
      <c r="CG16" s="560">
        <f>IF(OR(CG$3='Control Panel_운영'!$K$90,AND(CG$3&gt;='Control Panel_운영'!$K$93,CG$2&lt;'Control Panel_운영'!$K$95,MOD(MONTH(CG$3),'Control Panel_운영'!$K$92)='Control Panel_운영'!$L$93)),1,0)</f>
        <v>0</v>
      </c>
      <c r="CH16" s="560">
        <f>IF(OR(CH$3='Control Panel_운영'!$K$90,AND(CH$3&gt;='Control Panel_운영'!$K$93,CH$2&lt;'Control Panel_운영'!$K$95,MOD(MONTH(CH$3),'Control Panel_운영'!$K$92)='Control Panel_운영'!$L$93)),1,0)</f>
        <v>0</v>
      </c>
      <c r="CI16" s="560">
        <f>IF(OR(CI$3='Control Panel_운영'!$K$90,AND(CI$3&gt;='Control Panel_운영'!$K$93,CI$2&lt;'Control Panel_운영'!$K$95,MOD(MONTH(CI$3),'Control Panel_운영'!$K$92)='Control Panel_운영'!$L$93)),1,0)</f>
        <v>0</v>
      </c>
      <c r="CJ16" s="560">
        <f>IF(OR(CJ$3='Control Panel_운영'!$K$90,AND(CJ$3&gt;='Control Panel_운영'!$K$93,CJ$2&lt;'Control Panel_운영'!$K$95,MOD(MONTH(CJ$3),'Control Panel_운영'!$K$92)='Control Panel_운영'!$L$93)),1,0)</f>
        <v>0</v>
      </c>
      <c r="CK16" s="560">
        <f>IF(OR(CK$3='Control Panel_운영'!$K$90,AND(CK$3&gt;='Control Panel_운영'!$K$93,CK$2&lt;'Control Panel_운영'!$K$95,MOD(MONTH(CK$3),'Control Panel_운영'!$K$92)='Control Panel_운영'!$L$93)),1,0)</f>
        <v>0</v>
      </c>
      <c r="CL16" s="765">
        <f>IF(OR(CL$3='Control Panel_운영'!$K$90,AND(CL$3&gt;='Control Panel_운영'!$K$93,CL$2&lt;'Control Panel_운영'!$K$95,MOD(MONTH(CL$3),'Control Panel_운영'!$K$92)='Control Panel_운영'!$L$93)),1,0)</f>
        <v>0</v>
      </c>
      <c r="CM16" s="766">
        <f>IF(OR(CM$3='Control Panel_운영'!$K$90,AND(CM$3&gt;='Control Panel_운영'!$K$93,CM$2&lt;'Control Panel_운영'!$K$95,MOD(MONTH(CM$3),'Control Panel_운영'!$K$92)='Control Panel_운영'!$L$93)),1,0)</f>
        <v>0</v>
      </c>
      <c r="CN16" s="560">
        <f>IF(OR(CN$3='Control Panel_운영'!$K$90,AND(CN$3&gt;='Control Panel_운영'!$K$93,CN$2&lt;'Control Panel_운영'!$K$95,MOD(MONTH(CN$3),'Control Panel_운영'!$K$92)='Control Panel_운영'!$L$93)),1,0)</f>
        <v>0</v>
      </c>
      <c r="CO16" s="560">
        <f>IF(OR(CO$3='Control Panel_운영'!$K$90,AND(CO$3&gt;='Control Panel_운영'!$K$93,CO$2&lt;'Control Panel_운영'!$K$95,MOD(MONTH(CO$3),'Control Panel_운영'!$K$92)='Control Panel_운영'!$L$93)),1,0)</f>
        <v>0</v>
      </c>
      <c r="CP16" s="560">
        <f>IF(OR(CP$3='Control Panel_운영'!$K$90,AND(CP$3&gt;='Control Panel_운영'!$K$93,CP$2&lt;'Control Panel_운영'!$K$95,MOD(MONTH(CP$3),'Control Panel_운영'!$K$92)='Control Panel_운영'!$L$93)),1,0)</f>
        <v>0</v>
      </c>
      <c r="CQ16" s="560">
        <f>IF(OR(CQ$3='Control Panel_운영'!$K$90,AND(CQ$3&gt;='Control Panel_운영'!$K$93,CQ$2&lt;'Control Panel_운영'!$K$95,MOD(MONTH(CQ$3),'Control Panel_운영'!$K$92)='Control Panel_운영'!$L$93)),1,0)</f>
        <v>0</v>
      </c>
      <c r="CR16" s="560">
        <f>IF(OR(CR$3='Control Panel_운영'!$K$90,AND(CR$3&gt;='Control Panel_운영'!$K$93,CR$2&lt;'Control Panel_운영'!$K$95,MOD(MONTH(CR$3),'Control Panel_운영'!$K$92)='Control Panel_운영'!$L$93)),1,0)</f>
        <v>0</v>
      </c>
      <c r="CS16" s="560">
        <f>IF(OR(CS$3='Control Panel_운영'!$K$90,AND(CS$3&gt;='Control Panel_운영'!$K$93,CS$2&lt;'Control Panel_운영'!$K$95,MOD(MONTH(CS$3),'Control Panel_운영'!$K$92)='Control Panel_운영'!$L$93)),1,0)</f>
        <v>0</v>
      </c>
      <c r="CT16" s="560">
        <f>IF(OR(CT$3='Control Panel_운영'!$K$90,AND(CT$3&gt;='Control Panel_운영'!$K$93,CT$2&lt;'Control Panel_운영'!$K$95,MOD(MONTH(CT$3),'Control Panel_운영'!$K$92)='Control Panel_운영'!$L$93)),1,0)</f>
        <v>0</v>
      </c>
      <c r="CU16" s="560">
        <f>IF(OR(CU$3='Control Panel_운영'!$K$90,AND(CU$3&gt;='Control Panel_운영'!$K$93,CU$2&lt;'Control Panel_운영'!$K$95,MOD(MONTH(CU$3),'Control Panel_운영'!$K$92)='Control Panel_운영'!$L$93)),1,0)</f>
        <v>0</v>
      </c>
      <c r="CV16" s="560">
        <f>IF(OR(CV$3='Control Panel_운영'!$K$90,AND(CV$3&gt;='Control Panel_운영'!$K$93,CV$2&lt;'Control Panel_운영'!$K$95,MOD(MONTH(CV$3),'Control Panel_운영'!$K$92)='Control Panel_운영'!$L$93)),1,0)</f>
        <v>0</v>
      </c>
      <c r="CW16" s="560">
        <f>IF(OR(CW$3='Control Panel_운영'!$K$90,AND(CW$3&gt;='Control Panel_운영'!$K$93,CW$2&lt;'Control Panel_운영'!$K$95,MOD(MONTH(CW$3),'Control Panel_운영'!$K$92)='Control Panel_운영'!$L$93)),1,0)</f>
        <v>0</v>
      </c>
      <c r="CX16" s="765">
        <f>IF(OR(CX$3='Control Panel_운영'!$K$90,AND(CX$3&gt;='Control Panel_운영'!$K$93,CX$2&lt;'Control Panel_운영'!$K$95,MOD(MONTH(CX$3),'Control Panel_운영'!$K$92)='Control Panel_운영'!$L$93)),1,0)</f>
        <v>0</v>
      </c>
      <c r="CY16" s="766">
        <f>IF(OR(CY$3='Control Panel_운영'!$K$90,AND(CY$3&gt;='Control Panel_운영'!$K$93,CY$2&lt;'Control Panel_운영'!$K$95,MOD(MONTH(CY$3),'Control Panel_운영'!$K$92)='Control Panel_운영'!$L$93)),1,0)</f>
        <v>0</v>
      </c>
      <c r="CZ16" s="560">
        <f>IF(OR(CZ$3='Control Panel_운영'!$K$90,AND(CZ$3&gt;='Control Panel_운영'!$K$93,CZ$2&lt;'Control Panel_운영'!$K$95,MOD(MONTH(CZ$3),'Control Panel_운영'!$K$92)='Control Panel_운영'!$L$93)),1,0)</f>
        <v>0</v>
      </c>
      <c r="DA16" s="560">
        <f>IF(OR(DA$3='Control Panel_운영'!$K$90,AND(DA$3&gt;='Control Panel_운영'!$K$93,DA$2&lt;'Control Panel_운영'!$K$95,MOD(MONTH(DA$3),'Control Panel_운영'!$K$92)='Control Panel_운영'!$L$93)),1,0)</f>
        <v>0</v>
      </c>
      <c r="DB16" s="560">
        <f>IF(OR(DB$3='Control Panel_운영'!$K$90,AND(DB$3&gt;='Control Panel_운영'!$K$93,DB$2&lt;'Control Panel_운영'!$K$95,MOD(MONTH(DB$3),'Control Panel_운영'!$K$92)='Control Panel_운영'!$L$93)),1,0)</f>
        <v>0</v>
      </c>
      <c r="DC16" s="560">
        <f>IF(OR(DC$3='Control Panel_운영'!$K$90,AND(DC$3&gt;='Control Panel_운영'!$K$93,DC$2&lt;'Control Panel_운영'!$K$95,MOD(MONTH(DC$3),'Control Panel_운영'!$K$92)='Control Panel_운영'!$L$93)),1,0)</f>
        <v>0</v>
      </c>
      <c r="DD16" s="560">
        <f>IF(OR(DD$3='Control Panel_운영'!$K$90,AND(DD$3&gt;='Control Panel_운영'!$K$93,DD$2&lt;'Control Panel_운영'!$K$95,MOD(MONTH(DD$3),'Control Panel_운영'!$K$92)='Control Panel_운영'!$L$93)),1,0)</f>
        <v>0</v>
      </c>
      <c r="DE16" s="560">
        <f>IF(OR(DE$3='Control Panel_운영'!$K$90,AND(DE$3&gt;='Control Panel_운영'!$K$93,DE$2&lt;'Control Panel_운영'!$K$95,MOD(MONTH(DE$3),'Control Panel_운영'!$K$92)='Control Panel_운영'!$L$93)),1,0)</f>
        <v>0</v>
      </c>
      <c r="DF16" s="560">
        <f>IF(OR(DF$3='Control Panel_운영'!$K$90,AND(DF$3&gt;='Control Panel_운영'!$K$93,DF$2&lt;'Control Panel_운영'!$K$95,MOD(MONTH(DF$3),'Control Panel_운영'!$K$92)='Control Panel_운영'!$L$93)),1,0)</f>
        <v>0</v>
      </c>
      <c r="DG16" s="560">
        <f>IF(OR(DG$3='Control Panel_운영'!$K$90,AND(DG$3&gt;='Control Panel_운영'!$K$93,DG$2&lt;'Control Panel_운영'!$K$95,MOD(MONTH(DG$3),'Control Panel_운영'!$K$92)='Control Panel_운영'!$L$93)),1,0)</f>
        <v>0</v>
      </c>
      <c r="DH16" s="560">
        <f>IF(OR(DH$3='Control Panel_운영'!$K$90,AND(DH$3&gt;='Control Panel_운영'!$K$93,DH$2&lt;'Control Panel_운영'!$K$95,MOD(MONTH(DH$3),'Control Panel_운영'!$K$92)='Control Panel_운영'!$L$93)),1,0)</f>
        <v>0</v>
      </c>
      <c r="DI16" s="560">
        <f>IF(OR(DI$3='Control Panel_운영'!$K$90,AND(DI$3&gt;='Control Panel_운영'!$K$93,DI$2&lt;'Control Panel_운영'!$K$95,MOD(MONTH(DI$3),'Control Panel_운영'!$K$92)='Control Panel_운영'!$L$93)),1,0)</f>
        <v>0</v>
      </c>
      <c r="DJ16" s="765">
        <f>IF(OR(DJ$3='Control Panel_운영'!$K$90,AND(DJ$3&gt;='Control Panel_운영'!$K$93,DJ$2&lt;'Control Panel_운영'!$K$95,MOD(MONTH(DJ$3),'Control Panel_운영'!$K$92)='Control Panel_운영'!$L$93)),1,0)</f>
        <v>0</v>
      </c>
      <c r="DK16" s="766">
        <f>IF(OR(DK$3='Control Panel_운영'!$K$90,AND(DK$3&gt;='Control Panel_운영'!$K$93,DK$2&lt;'Control Panel_운영'!$K$95,MOD(MONTH(DK$3),'Control Panel_운영'!$K$92)='Control Panel_운영'!$L$93)),1,0)</f>
        <v>0</v>
      </c>
      <c r="DL16" s="560">
        <f>IF(OR(DL$3='Control Panel_운영'!$K$90,AND(DL$3&gt;='Control Panel_운영'!$K$93,DL$2&lt;'Control Panel_운영'!$K$95,MOD(MONTH(DL$3),'Control Panel_운영'!$K$92)='Control Panel_운영'!$L$93)),1,0)</f>
        <v>0</v>
      </c>
      <c r="DM16" s="560">
        <f>IF(OR(DM$3='Control Panel_운영'!$K$90,AND(DM$3&gt;='Control Panel_운영'!$K$93,DM$2&lt;'Control Panel_운영'!$K$95,MOD(MONTH(DM$3),'Control Panel_운영'!$K$92)='Control Panel_운영'!$L$93)),1,0)</f>
        <v>0</v>
      </c>
      <c r="DN16" s="560">
        <f>IF(OR(DN$3='Control Panel_운영'!$K$90,AND(DN$3&gt;='Control Panel_운영'!$K$93,DN$2&lt;'Control Panel_운영'!$K$95,MOD(MONTH(DN$3),'Control Panel_운영'!$K$92)='Control Panel_운영'!$L$93)),1,0)</f>
        <v>0</v>
      </c>
      <c r="DO16" s="560">
        <f>IF(OR(DO$3='Control Panel_운영'!$K$90,AND(DO$3&gt;='Control Panel_운영'!$K$93,DO$2&lt;'Control Panel_운영'!$K$95,MOD(MONTH(DO$3),'Control Panel_운영'!$K$92)='Control Panel_운영'!$L$93)),1,0)</f>
        <v>0</v>
      </c>
      <c r="DP16" s="560">
        <f>IF(OR(DP$3='Control Panel_운영'!$K$90,AND(DP$3&gt;='Control Panel_운영'!$K$93,DP$2&lt;'Control Panel_운영'!$K$95,MOD(MONTH(DP$3),'Control Panel_운영'!$K$92)='Control Panel_운영'!$L$93)),1,0)</f>
        <v>0</v>
      </c>
      <c r="DQ16" s="560">
        <f>IF(OR(DQ$3='Control Panel_운영'!$K$90,AND(DQ$3&gt;='Control Panel_운영'!$K$93,DQ$2&lt;'Control Panel_운영'!$K$95,MOD(MONTH(DQ$3),'Control Panel_운영'!$K$92)='Control Panel_운영'!$L$93)),1,0)</f>
        <v>0</v>
      </c>
      <c r="DR16" s="560">
        <f>IF(OR(DR$3='Control Panel_운영'!$K$90,AND(DR$3&gt;='Control Panel_운영'!$K$93,DR$2&lt;'Control Panel_운영'!$K$95,MOD(MONTH(DR$3),'Control Panel_운영'!$K$92)='Control Panel_운영'!$L$93)),1,0)</f>
        <v>0</v>
      </c>
      <c r="DS16" s="560">
        <f>IF(OR(DS$3='Control Panel_운영'!$K$90,AND(DS$3&gt;='Control Panel_운영'!$K$93,DS$2&lt;'Control Panel_운영'!$K$95,MOD(MONTH(DS$3),'Control Panel_운영'!$K$92)='Control Panel_운영'!$L$93)),1,0)</f>
        <v>0</v>
      </c>
      <c r="DT16" s="560">
        <f>IF(OR(DT$3='Control Panel_운영'!$K$90,AND(DT$3&gt;='Control Panel_운영'!$K$93,DT$2&lt;'Control Panel_운영'!$K$95,MOD(MONTH(DT$3),'Control Panel_운영'!$K$92)='Control Panel_운영'!$L$93)),1,0)</f>
        <v>0</v>
      </c>
      <c r="DU16" s="560">
        <f>IF(OR(DU$3='Control Panel_운영'!$K$90,AND(DU$3&gt;='Control Panel_운영'!$K$93,DU$2&lt;'Control Panel_운영'!$K$95,MOD(MONTH(DU$3),'Control Panel_운영'!$K$92)='Control Panel_운영'!$L$93)),1,0)</f>
        <v>0</v>
      </c>
      <c r="DV16" s="560">
        <f>IF(OR(DV$3='Control Panel_운영'!$K$90,AND(DV$3&gt;='Control Panel_운영'!$K$93,DV$2&lt;'Control Panel_운영'!$K$95,MOD(MONTH(DV$3),'Control Panel_운영'!$K$92)='Control Panel_운영'!$L$93)),1,0)</f>
        <v>0</v>
      </c>
    </row>
    <row r="17" spans="1:126" s="563" customFormat="1" ht="12" customHeight="1" x14ac:dyDescent="0.4">
      <c r="A17" s="730"/>
      <c r="B17" s="1150"/>
      <c r="C17" s="1150"/>
      <c r="D17" s="1150"/>
      <c r="E17" s="1151"/>
      <c r="F17" s="780"/>
      <c r="G17" s="772"/>
      <c r="H17" s="562"/>
      <c r="I17" s="562"/>
      <c r="J17" s="562"/>
      <c r="K17" s="562"/>
      <c r="L17" s="562"/>
      <c r="M17" s="562"/>
      <c r="N17" s="562"/>
      <c r="O17" s="562"/>
      <c r="P17" s="562"/>
      <c r="Q17" s="562"/>
      <c r="R17" s="771"/>
      <c r="S17" s="772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771"/>
      <c r="AE17" s="772"/>
      <c r="AF17" s="562"/>
      <c r="AG17" s="562"/>
      <c r="AH17" s="562"/>
      <c r="AI17" s="562"/>
      <c r="AJ17" s="562"/>
      <c r="AK17" s="562"/>
      <c r="AL17" s="562"/>
      <c r="AM17" s="562"/>
      <c r="AN17" s="562"/>
      <c r="AO17" s="562"/>
      <c r="AP17" s="771"/>
      <c r="AQ17" s="772"/>
      <c r="AR17" s="562"/>
      <c r="AS17" s="562"/>
      <c r="AT17" s="562"/>
      <c r="AU17" s="562"/>
      <c r="AV17" s="562"/>
      <c r="AW17" s="562"/>
      <c r="AX17" s="562"/>
      <c r="AY17" s="562"/>
      <c r="AZ17" s="562"/>
      <c r="BA17" s="562"/>
      <c r="BB17" s="771"/>
      <c r="BC17" s="772"/>
      <c r="BD17" s="562"/>
      <c r="BE17" s="562"/>
      <c r="BF17" s="562"/>
      <c r="BG17" s="562"/>
      <c r="BH17" s="562"/>
      <c r="BI17" s="562"/>
      <c r="BJ17" s="562"/>
      <c r="BK17" s="562"/>
      <c r="BL17" s="562"/>
      <c r="BM17" s="562"/>
      <c r="BN17" s="771"/>
      <c r="BO17" s="772"/>
      <c r="BP17" s="562"/>
      <c r="BQ17" s="562"/>
      <c r="BR17" s="562"/>
      <c r="BS17" s="562"/>
      <c r="BT17" s="562"/>
      <c r="BU17" s="562"/>
      <c r="BV17" s="562"/>
      <c r="BW17" s="562"/>
      <c r="BX17" s="562"/>
      <c r="BY17" s="562"/>
      <c r="BZ17" s="771"/>
      <c r="CA17" s="772"/>
      <c r="CB17" s="562"/>
      <c r="CC17" s="562"/>
      <c r="CD17" s="562"/>
      <c r="CE17" s="562"/>
      <c r="CF17" s="562"/>
      <c r="CG17" s="562"/>
      <c r="CH17" s="562"/>
      <c r="CI17" s="562"/>
      <c r="CJ17" s="562"/>
      <c r="CK17" s="562"/>
      <c r="CL17" s="771"/>
      <c r="CM17" s="772"/>
      <c r="CN17" s="562"/>
      <c r="CO17" s="562"/>
      <c r="CP17" s="562"/>
      <c r="CQ17" s="562"/>
      <c r="CR17" s="562"/>
      <c r="CS17" s="562"/>
      <c r="CT17" s="562"/>
      <c r="CU17" s="562"/>
      <c r="CV17" s="562"/>
      <c r="CW17" s="562"/>
      <c r="CX17" s="771"/>
      <c r="CY17" s="772"/>
      <c r="CZ17" s="562"/>
      <c r="DA17" s="562"/>
      <c r="DB17" s="562"/>
      <c r="DC17" s="562"/>
      <c r="DD17" s="562"/>
      <c r="DE17" s="562"/>
      <c r="DF17" s="562"/>
      <c r="DG17" s="562"/>
      <c r="DH17" s="562"/>
      <c r="DI17" s="562"/>
      <c r="DJ17" s="771"/>
      <c r="DK17" s="772"/>
      <c r="DL17" s="562"/>
      <c r="DM17" s="562"/>
      <c r="DN17" s="562"/>
      <c r="DO17" s="562"/>
      <c r="DP17" s="562"/>
      <c r="DQ17" s="562"/>
      <c r="DR17" s="562"/>
      <c r="DS17" s="562"/>
      <c r="DT17" s="562"/>
      <c r="DU17" s="562"/>
      <c r="DV17" s="562"/>
    </row>
    <row r="18" spans="1:126" s="1168" customFormat="1" ht="12" customHeight="1" x14ac:dyDescent="0.4">
      <c r="A18" s="1167" t="s">
        <v>808</v>
      </c>
      <c r="C18" s="1194"/>
      <c r="D18" s="1194"/>
      <c r="E18" s="1189"/>
      <c r="F18" s="1185"/>
      <c r="G18" s="1186"/>
      <c r="H18" s="1187"/>
      <c r="I18" s="1187"/>
      <c r="J18" s="1187"/>
      <c r="K18" s="1187"/>
      <c r="L18" s="1187"/>
      <c r="M18" s="1187"/>
      <c r="N18" s="1187"/>
      <c r="O18" s="1187"/>
      <c r="P18" s="1187"/>
      <c r="Q18" s="1187"/>
      <c r="R18" s="1188"/>
      <c r="S18" s="1186"/>
      <c r="T18" s="1187"/>
      <c r="U18" s="1187"/>
      <c r="V18" s="1187"/>
      <c r="W18" s="1187"/>
      <c r="X18" s="1187"/>
      <c r="Y18" s="1187"/>
      <c r="Z18" s="1187"/>
      <c r="AA18" s="1187"/>
      <c r="AB18" s="1187"/>
      <c r="AC18" s="1187"/>
      <c r="AD18" s="1188"/>
      <c r="AE18" s="1186"/>
      <c r="AF18" s="1187"/>
      <c r="AG18" s="1187"/>
      <c r="AH18" s="1187"/>
      <c r="AI18" s="1187"/>
      <c r="AJ18" s="1187"/>
      <c r="AK18" s="1187"/>
      <c r="AL18" s="1187"/>
      <c r="AM18" s="1187"/>
      <c r="AN18" s="1187"/>
      <c r="AO18" s="1187"/>
      <c r="AP18" s="1188"/>
      <c r="AQ18" s="1186"/>
      <c r="AR18" s="1187"/>
      <c r="AS18" s="1187"/>
      <c r="AT18" s="1187"/>
      <c r="AU18" s="1187"/>
      <c r="AV18" s="1187"/>
      <c r="AW18" s="1187"/>
      <c r="AX18" s="1187"/>
      <c r="AY18" s="1187"/>
      <c r="AZ18" s="1187"/>
      <c r="BA18" s="1187"/>
      <c r="BB18" s="1188"/>
      <c r="BC18" s="1186"/>
      <c r="BD18" s="1187"/>
      <c r="BE18" s="1187"/>
      <c r="BF18" s="1187"/>
      <c r="BG18" s="1187"/>
      <c r="BH18" s="1187"/>
      <c r="BI18" s="1187"/>
      <c r="BJ18" s="1187"/>
      <c r="BK18" s="1187"/>
      <c r="BL18" s="1187"/>
      <c r="BM18" s="1187"/>
      <c r="BN18" s="1188"/>
      <c r="BO18" s="1186"/>
      <c r="BP18" s="1187"/>
      <c r="BQ18" s="1187"/>
      <c r="BR18" s="1187"/>
      <c r="BS18" s="1187"/>
      <c r="BT18" s="1187"/>
      <c r="BU18" s="1187"/>
      <c r="BV18" s="1187"/>
      <c r="BW18" s="1187"/>
      <c r="BX18" s="1187"/>
      <c r="BY18" s="1187"/>
      <c r="BZ18" s="1188"/>
      <c r="CA18" s="1186"/>
      <c r="CB18" s="1187"/>
      <c r="CC18" s="1187"/>
      <c r="CD18" s="1187"/>
      <c r="CE18" s="1187"/>
      <c r="CF18" s="1187"/>
      <c r="CG18" s="1187"/>
      <c r="CH18" s="1187"/>
      <c r="CI18" s="1187"/>
      <c r="CJ18" s="1187"/>
      <c r="CK18" s="1187"/>
      <c r="CL18" s="1188"/>
      <c r="CM18" s="1186"/>
      <c r="CN18" s="1187"/>
      <c r="CO18" s="1187"/>
      <c r="CP18" s="1187"/>
      <c r="CQ18" s="1187"/>
      <c r="CR18" s="1187"/>
      <c r="CS18" s="1187"/>
      <c r="CT18" s="1187"/>
      <c r="CU18" s="1187"/>
      <c r="CV18" s="1187"/>
      <c r="CW18" s="1187"/>
      <c r="CX18" s="1188"/>
      <c r="CY18" s="1186"/>
      <c r="CZ18" s="1187"/>
      <c r="DA18" s="1187"/>
      <c r="DB18" s="1187"/>
      <c r="DC18" s="1187"/>
      <c r="DD18" s="1187"/>
      <c r="DE18" s="1187"/>
      <c r="DF18" s="1187"/>
      <c r="DG18" s="1187"/>
      <c r="DH18" s="1187"/>
      <c r="DI18" s="1187"/>
      <c r="DJ18" s="1188"/>
      <c r="DK18" s="1186"/>
      <c r="DL18" s="1187"/>
      <c r="DM18" s="1187"/>
      <c r="DN18" s="1187"/>
      <c r="DO18" s="1187"/>
      <c r="DP18" s="1187"/>
      <c r="DQ18" s="1187"/>
      <c r="DR18" s="1187"/>
      <c r="DS18" s="1187"/>
      <c r="DT18" s="1187"/>
      <c r="DU18" s="1187"/>
      <c r="DV18" s="1187"/>
    </row>
    <row r="19" spans="1:126" s="561" customFormat="1" ht="12" customHeight="1" x14ac:dyDescent="0.4">
      <c r="A19" s="729"/>
      <c r="C19" s="558"/>
      <c r="D19" s="558"/>
      <c r="E19" s="559"/>
      <c r="F19" s="777">
        <f>IF(AND(NOT(F$3='Control Panel_운영'!$K$89),MONTH(F$3)=MONTH('Control Panel_운영'!$K$89)),1,0)</f>
        <v>0</v>
      </c>
      <c r="G19" s="766">
        <f>IF(AND(NOT(G$3='Control Panel_운영'!$K$89),MONTH(G$3)=MONTH('Control Panel_운영'!$K$89)),1,0)</f>
        <v>0</v>
      </c>
      <c r="H19" s="560">
        <f>IF(AND(NOT(H$3='Control Panel_운영'!$K$89),MONTH(H$3)=MONTH('Control Panel_운영'!$K$89)),1,0)</f>
        <v>0</v>
      </c>
      <c r="I19" s="560">
        <f>IF(AND(NOT(I$3='Control Panel_운영'!$K$89),MONTH(I$3)=MONTH('Control Panel_운영'!$K$89)),1,0)</f>
        <v>0</v>
      </c>
      <c r="J19" s="560">
        <f>IF(AND(NOT(J$3='Control Panel_운영'!$K$89),MONTH(J$3)=MONTH('Control Panel_운영'!$K$89)),1,0)</f>
        <v>0</v>
      </c>
      <c r="K19" s="560">
        <f>IF(AND(NOT(K$3='Control Panel_운영'!$K$89),MONTH(K$3)=MONTH('Control Panel_운영'!$K$89)),1,0)</f>
        <v>0</v>
      </c>
      <c r="L19" s="560">
        <f>IF(AND(NOT(L$3='Control Panel_운영'!$K$89),MONTH(L$3)=MONTH('Control Panel_운영'!$K$89)),1,0)</f>
        <v>0</v>
      </c>
      <c r="M19" s="560">
        <f>IF(AND(NOT(M$3='Control Panel_운영'!$K$89),MONTH(M$3)=MONTH('Control Panel_운영'!$K$89)),1,0)</f>
        <v>0</v>
      </c>
      <c r="N19" s="560">
        <f>IF(AND(NOT(N$3='Control Panel_운영'!$K$89),MONTH(N$3)=MONTH('Control Panel_운영'!$K$89)),1,0)</f>
        <v>0</v>
      </c>
      <c r="O19" s="560">
        <f>IF(AND(NOT(O$3='Control Panel_운영'!$K$89),MONTH(O$3)=MONTH('Control Panel_운영'!$K$89)),1,0)</f>
        <v>0</v>
      </c>
      <c r="P19" s="560">
        <f>IF(AND(NOT(P$3='Control Panel_운영'!$K$89),MONTH(P$3)=MONTH('Control Panel_운영'!$K$89)),1,0)</f>
        <v>0</v>
      </c>
      <c r="Q19" s="560">
        <f>IF(AND(NOT(Q$3='Control Panel_운영'!$K$89),MONTH(Q$3)=MONTH('Control Panel_운영'!$K$89)),1,0)</f>
        <v>0</v>
      </c>
      <c r="R19" s="765">
        <f>IF(AND(NOT(R$3='Control Panel_운영'!$K$89),MONTH(R$3)=MONTH('Control Panel_운영'!$K$89)),1,0)</f>
        <v>0</v>
      </c>
      <c r="S19" s="766">
        <f>IF(AND(NOT(S$3='Control Panel_운영'!$K$89),MONTH(S$3)=MONTH('Control Panel_운영'!$K$89)),1,0)</f>
        <v>1</v>
      </c>
      <c r="T19" s="560">
        <f>IF(AND(NOT(T$3='Control Panel_운영'!$K$89),MONTH(T$3)=MONTH('Control Panel_운영'!$K$89)),1,0)</f>
        <v>0</v>
      </c>
      <c r="U19" s="560">
        <f>IF(AND(NOT(U$3='Control Panel_운영'!$K$89),MONTH(U$3)=MONTH('Control Panel_운영'!$K$89)),1,0)</f>
        <v>0</v>
      </c>
      <c r="V19" s="560">
        <f>IF(AND(NOT(V$3='Control Panel_운영'!$K$89),MONTH(V$3)=MONTH('Control Panel_운영'!$K$89)),1,0)</f>
        <v>0</v>
      </c>
      <c r="W19" s="560">
        <f>IF(AND(NOT(W$3='Control Panel_운영'!$K$89),MONTH(W$3)=MONTH('Control Panel_운영'!$K$89)),1,0)</f>
        <v>0</v>
      </c>
      <c r="X19" s="560">
        <f>IF(AND(NOT(X$3='Control Panel_운영'!$K$89),MONTH(X$3)=MONTH('Control Panel_운영'!$K$89)),1,0)</f>
        <v>0</v>
      </c>
      <c r="Y19" s="560">
        <f>IF(AND(NOT(Y$3='Control Panel_운영'!$K$89),MONTH(Y$3)=MONTH('Control Panel_운영'!$K$89)),1,0)</f>
        <v>0</v>
      </c>
      <c r="Z19" s="560">
        <f>IF(AND(NOT(Z$3='Control Panel_운영'!$K$89),MONTH(Z$3)=MONTH('Control Panel_운영'!$K$89)),1,0)</f>
        <v>0</v>
      </c>
      <c r="AA19" s="560">
        <f>IF(AND(NOT(AA$3='Control Panel_운영'!$K$89),MONTH(AA$3)=MONTH('Control Panel_운영'!$K$89)),1,0)</f>
        <v>0</v>
      </c>
      <c r="AB19" s="560">
        <f>IF(AND(NOT(AB$3='Control Panel_운영'!$K$89),MONTH(AB$3)=MONTH('Control Panel_운영'!$K$89)),1,0)</f>
        <v>0</v>
      </c>
      <c r="AC19" s="560">
        <f>IF(AND(NOT(AC$3='Control Panel_운영'!$K$89),MONTH(AC$3)=MONTH('Control Panel_운영'!$K$89)),1,0)</f>
        <v>0</v>
      </c>
      <c r="AD19" s="765">
        <f>IF(AND(NOT(AD$3='Control Panel_운영'!$K$89),MONTH(AD$3)=MONTH('Control Panel_운영'!$K$89)),1,0)</f>
        <v>0</v>
      </c>
      <c r="AE19" s="766">
        <f>IF(AND(NOT(AE$3='Control Panel_운영'!$K$89),MONTH(AE$3)=MONTH('Control Panel_운영'!$K$89)),1,0)</f>
        <v>1</v>
      </c>
      <c r="AF19" s="560">
        <f>IF(AND(NOT(AF$3='Control Panel_운영'!$K$89),MONTH(AF$3)=MONTH('Control Panel_운영'!$K$89)),1,0)</f>
        <v>0</v>
      </c>
      <c r="AG19" s="560">
        <f>IF(AND(NOT(AG$3='Control Panel_운영'!$K$89),MONTH(AG$3)=MONTH('Control Panel_운영'!$K$89)),1,0)</f>
        <v>0</v>
      </c>
      <c r="AH19" s="560">
        <f>IF(AND(NOT(AH$3='Control Panel_운영'!$K$89),MONTH(AH$3)=MONTH('Control Panel_운영'!$K$89)),1,0)</f>
        <v>0</v>
      </c>
      <c r="AI19" s="560">
        <f>IF(AND(NOT(AI$3='Control Panel_운영'!$K$89),MONTH(AI$3)=MONTH('Control Panel_운영'!$K$89)),1,0)</f>
        <v>0</v>
      </c>
      <c r="AJ19" s="560">
        <f>IF(AND(NOT(AJ$3='Control Panel_운영'!$K$89),MONTH(AJ$3)=MONTH('Control Panel_운영'!$K$89)),1,0)</f>
        <v>0</v>
      </c>
      <c r="AK19" s="560">
        <f>IF(AND(NOT(AK$3='Control Panel_운영'!$K$89),MONTH(AK$3)=MONTH('Control Panel_운영'!$K$89)),1,0)</f>
        <v>0</v>
      </c>
      <c r="AL19" s="560">
        <f>IF(AND(NOT(AL$3='Control Panel_운영'!$K$89),MONTH(AL$3)=MONTH('Control Panel_운영'!$K$89)),1,0)</f>
        <v>0</v>
      </c>
      <c r="AM19" s="560">
        <f>IF(AND(NOT(AM$3='Control Panel_운영'!$K$89),MONTH(AM$3)=MONTH('Control Panel_운영'!$K$89)),1,0)</f>
        <v>0</v>
      </c>
      <c r="AN19" s="560">
        <f>IF(AND(NOT(AN$3='Control Panel_운영'!$K$89),MONTH(AN$3)=MONTH('Control Panel_운영'!$K$89)),1,0)</f>
        <v>0</v>
      </c>
      <c r="AO19" s="560">
        <f>IF(AND(NOT(AO$3='Control Panel_운영'!$K$89),MONTH(AO$3)=MONTH('Control Panel_운영'!$K$89)),1,0)</f>
        <v>0</v>
      </c>
      <c r="AP19" s="765">
        <f>IF(AND(NOT(AP$3='Control Panel_운영'!$K$89),MONTH(AP$3)=MONTH('Control Panel_운영'!$K$89)),1,0)</f>
        <v>0</v>
      </c>
      <c r="AQ19" s="766">
        <f>IF(AND(NOT(AQ$3='Control Panel_운영'!$K$89),MONTH(AQ$3)=MONTH('Control Panel_운영'!$K$89)),1,0)</f>
        <v>1</v>
      </c>
      <c r="AR19" s="560">
        <f>IF(AND(NOT(AR$3='Control Panel_운영'!$K$89),MONTH(AR$3)=MONTH('Control Panel_운영'!$K$89)),1,0)</f>
        <v>0</v>
      </c>
      <c r="AS19" s="560">
        <f>IF(AND(NOT(AS$3='Control Panel_운영'!$K$89),MONTH(AS$3)=MONTH('Control Panel_운영'!$K$89)),1,0)</f>
        <v>0</v>
      </c>
      <c r="AT19" s="560">
        <f>IF(AND(NOT(AT$3='Control Panel_운영'!$K$89),MONTH(AT$3)=MONTH('Control Panel_운영'!$K$89)),1,0)</f>
        <v>0</v>
      </c>
      <c r="AU19" s="560">
        <f>IF(AND(NOT(AU$3='Control Panel_운영'!$K$89),MONTH(AU$3)=MONTH('Control Panel_운영'!$K$89)),1,0)</f>
        <v>0</v>
      </c>
      <c r="AV19" s="560">
        <f>IF(AND(NOT(AV$3='Control Panel_운영'!$K$89),MONTH(AV$3)=MONTH('Control Panel_운영'!$K$89)),1,0)</f>
        <v>0</v>
      </c>
      <c r="AW19" s="560">
        <f>IF(AND(NOT(AW$3='Control Panel_운영'!$K$89),MONTH(AW$3)=MONTH('Control Panel_운영'!$K$89)),1,0)</f>
        <v>0</v>
      </c>
      <c r="AX19" s="560">
        <f>IF(AND(NOT(AX$3='Control Panel_운영'!$K$89),MONTH(AX$3)=MONTH('Control Panel_운영'!$K$89)),1,0)</f>
        <v>0</v>
      </c>
      <c r="AY19" s="560">
        <f>IF(AND(NOT(AY$3='Control Panel_운영'!$K$89),MONTH(AY$3)=MONTH('Control Panel_운영'!$K$89)),1,0)</f>
        <v>0</v>
      </c>
      <c r="AZ19" s="560">
        <f>IF(AND(NOT(AZ$3='Control Panel_운영'!$K$89),MONTH(AZ$3)=MONTH('Control Panel_운영'!$K$89)),1,0)</f>
        <v>0</v>
      </c>
      <c r="BA19" s="560">
        <f>IF(AND(NOT(BA$3='Control Panel_운영'!$K$89),MONTH(BA$3)=MONTH('Control Panel_운영'!$K$89)),1,0)</f>
        <v>0</v>
      </c>
      <c r="BB19" s="765">
        <f>IF(AND(NOT(BB$3='Control Panel_운영'!$K$89),MONTH(BB$3)=MONTH('Control Panel_운영'!$K$89)),1,0)</f>
        <v>0</v>
      </c>
      <c r="BC19" s="766">
        <f>IF(AND(NOT(BC$3='Control Panel_운영'!$K$89),MONTH(BC$3)=MONTH('Control Panel_운영'!$K$89)),1,0)</f>
        <v>1</v>
      </c>
      <c r="BD19" s="560">
        <f>IF(AND(NOT(BD$3='Control Panel_운영'!$K$89),MONTH(BD$3)=MONTH('Control Panel_운영'!$K$89)),1,0)</f>
        <v>0</v>
      </c>
      <c r="BE19" s="560">
        <f>IF(AND(NOT(BE$3='Control Panel_운영'!$K$89),MONTH(BE$3)=MONTH('Control Panel_운영'!$K$89)),1,0)</f>
        <v>0</v>
      </c>
      <c r="BF19" s="560">
        <f>IF(AND(NOT(BF$3='Control Panel_운영'!$K$89),MONTH(BF$3)=MONTH('Control Panel_운영'!$K$89)),1,0)</f>
        <v>0</v>
      </c>
      <c r="BG19" s="560">
        <f>IF(AND(NOT(BG$3='Control Panel_운영'!$K$89),MONTH(BG$3)=MONTH('Control Panel_운영'!$K$89)),1,0)</f>
        <v>0</v>
      </c>
      <c r="BH19" s="560">
        <f>IF(AND(NOT(BH$3='Control Panel_운영'!$K$89),MONTH(BH$3)=MONTH('Control Panel_운영'!$K$89)),1,0)</f>
        <v>0</v>
      </c>
      <c r="BI19" s="560">
        <f>IF(AND(NOT(BI$3='Control Panel_운영'!$K$89),MONTH(BI$3)=MONTH('Control Panel_운영'!$K$89)),1,0)</f>
        <v>0</v>
      </c>
      <c r="BJ19" s="560">
        <f>IF(AND(NOT(BJ$3='Control Panel_운영'!$K$89),MONTH(BJ$3)=MONTH('Control Panel_운영'!$K$89)),1,0)</f>
        <v>0</v>
      </c>
      <c r="BK19" s="560">
        <f>IF(AND(NOT(BK$3='Control Panel_운영'!$K$89),MONTH(BK$3)=MONTH('Control Panel_운영'!$K$89)),1,0)</f>
        <v>0</v>
      </c>
      <c r="BL19" s="560">
        <f>IF(AND(NOT(BL$3='Control Panel_운영'!$K$89),MONTH(BL$3)=MONTH('Control Panel_운영'!$K$89)),1,0)</f>
        <v>0</v>
      </c>
      <c r="BM19" s="560">
        <f>IF(AND(NOT(BM$3='Control Panel_운영'!$K$89),MONTH(BM$3)=MONTH('Control Panel_운영'!$K$89)),1,0)</f>
        <v>0</v>
      </c>
      <c r="BN19" s="765">
        <f>IF(AND(NOT(BN$3='Control Panel_운영'!$K$89),MONTH(BN$3)=MONTH('Control Panel_운영'!$K$89)),1,0)</f>
        <v>0</v>
      </c>
      <c r="BO19" s="766">
        <f>IF(AND(NOT(BO$3='Control Panel_운영'!$K$89),MONTH(BO$3)=MONTH('Control Panel_운영'!$K$89)),1,0)</f>
        <v>1</v>
      </c>
      <c r="BP19" s="560">
        <f>IF(AND(NOT(BP$3='Control Panel_운영'!$K$89),MONTH(BP$3)=MONTH('Control Panel_운영'!$K$89)),1,0)</f>
        <v>0</v>
      </c>
      <c r="BQ19" s="560">
        <f>IF(AND(NOT(BQ$3='Control Panel_운영'!$K$89),MONTH(BQ$3)=MONTH('Control Panel_운영'!$K$89)),1,0)</f>
        <v>0</v>
      </c>
      <c r="BR19" s="560">
        <f>IF(AND(NOT(BR$3='Control Panel_운영'!$K$89),MONTH(BR$3)=MONTH('Control Panel_운영'!$K$89)),1,0)</f>
        <v>0</v>
      </c>
      <c r="BS19" s="560">
        <f>IF(AND(NOT(BS$3='Control Panel_운영'!$K$89),MONTH(BS$3)=MONTH('Control Panel_운영'!$K$89)),1,0)</f>
        <v>0</v>
      </c>
      <c r="BT19" s="560">
        <f>IF(AND(NOT(BT$3='Control Panel_운영'!$K$89),MONTH(BT$3)=MONTH('Control Panel_운영'!$K$89)),1,0)</f>
        <v>0</v>
      </c>
      <c r="BU19" s="560">
        <f>IF(AND(NOT(BU$3='Control Panel_운영'!$K$89),MONTH(BU$3)=MONTH('Control Panel_운영'!$K$89)),1,0)</f>
        <v>0</v>
      </c>
      <c r="BV19" s="560">
        <f>IF(AND(NOT(BV$3='Control Panel_운영'!$K$89),MONTH(BV$3)=MONTH('Control Panel_운영'!$K$89)),1,0)</f>
        <v>0</v>
      </c>
      <c r="BW19" s="560">
        <f>IF(AND(NOT(BW$3='Control Panel_운영'!$K$89),MONTH(BW$3)=MONTH('Control Panel_운영'!$K$89)),1,0)</f>
        <v>0</v>
      </c>
      <c r="BX19" s="560">
        <f>IF(AND(NOT(BX$3='Control Panel_운영'!$K$89),MONTH(BX$3)=MONTH('Control Panel_운영'!$K$89)),1,0)</f>
        <v>0</v>
      </c>
      <c r="BY19" s="560">
        <f>IF(AND(NOT(BY$3='Control Panel_운영'!$K$89),MONTH(BY$3)=MONTH('Control Panel_운영'!$K$89)),1,0)</f>
        <v>0</v>
      </c>
      <c r="BZ19" s="765">
        <f>IF(AND(NOT(BZ$3='Control Panel_운영'!$K$89),MONTH(BZ$3)=MONTH('Control Panel_운영'!$K$89)),1,0)</f>
        <v>0</v>
      </c>
      <c r="CA19" s="766">
        <f>IF(AND(NOT(CA$3='Control Panel_운영'!$K$89),MONTH(CA$3)=MONTH('Control Panel_운영'!$K$89)),1,0)</f>
        <v>1</v>
      </c>
      <c r="CB19" s="560">
        <f>IF(AND(NOT(CB$3='Control Panel_운영'!$K$89),MONTH(CB$3)=MONTH('Control Panel_운영'!$K$89)),1,0)</f>
        <v>0</v>
      </c>
      <c r="CC19" s="560">
        <f>IF(AND(NOT(CC$3='Control Panel_운영'!$K$89),MONTH(CC$3)=MONTH('Control Panel_운영'!$K$89)),1,0)</f>
        <v>0</v>
      </c>
      <c r="CD19" s="560">
        <f>IF(AND(NOT(CD$3='Control Panel_운영'!$K$89),MONTH(CD$3)=MONTH('Control Panel_운영'!$K$89)),1,0)</f>
        <v>0</v>
      </c>
      <c r="CE19" s="560">
        <f>IF(AND(NOT(CE$3='Control Panel_운영'!$K$89),MONTH(CE$3)=MONTH('Control Panel_운영'!$K$89)),1,0)</f>
        <v>0</v>
      </c>
      <c r="CF19" s="560">
        <f>IF(AND(NOT(CF$3='Control Panel_운영'!$K$89),MONTH(CF$3)=MONTH('Control Panel_운영'!$K$89)),1,0)</f>
        <v>0</v>
      </c>
      <c r="CG19" s="560">
        <f>IF(AND(NOT(CG$3='Control Panel_운영'!$K$89),MONTH(CG$3)=MONTH('Control Panel_운영'!$K$89)),1,0)</f>
        <v>0</v>
      </c>
      <c r="CH19" s="560">
        <f>IF(AND(NOT(CH$3='Control Panel_운영'!$K$89),MONTH(CH$3)=MONTH('Control Panel_운영'!$K$89)),1,0)</f>
        <v>0</v>
      </c>
      <c r="CI19" s="560">
        <f>IF(AND(NOT(CI$3='Control Panel_운영'!$K$89),MONTH(CI$3)=MONTH('Control Panel_운영'!$K$89)),1,0)</f>
        <v>0</v>
      </c>
      <c r="CJ19" s="560">
        <f>IF(AND(NOT(CJ$3='Control Panel_운영'!$K$89),MONTH(CJ$3)=MONTH('Control Panel_운영'!$K$89)),1,0)</f>
        <v>0</v>
      </c>
      <c r="CK19" s="560">
        <f>IF(AND(NOT(CK$3='Control Panel_운영'!$K$89),MONTH(CK$3)=MONTH('Control Panel_운영'!$K$89)),1,0)</f>
        <v>0</v>
      </c>
      <c r="CL19" s="765">
        <f>IF(AND(NOT(CL$3='Control Panel_운영'!$K$89),MONTH(CL$3)=MONTH('Control Panel_운영'!$K$89)),1,0)</f>
        <v>0</v>
      </c>
      <c r="CM19" s="766">
        <f>IF(AND(NOT(CM$3='Control Panel_운영'!$K$89),MONTH(CM$3)=MONTH('Control Panel_운영'!$K$89)),1,0)</f>
        <v>1</v>
      </c>
      <c r="CN19" s="560">
        <f>IF(AND(NOT(CN$3='Control Panel_운영'!$K$89),MONTH(CN$3)=MONTH('Control Panel_운영'!$K$89)),1,0)</f>
        <v>0</v>
      </c>
      <c r="CO19" s="560">
        <f>IF(AND(NOT(CO$3='Control Panel_운영'!$K$89),MONTH(CO$3)=MONTH('Control Panel_운영'!$K$89)),1,0)</f>
        <v>0</v>
      </c>
      <c r="CP19" s="560">
        <f>IF(AND(NOT(CP$3='Control Panel_운영'!$K$89),MONTH(CP$3)=MONTH('Control Panel_운영'!$K$89)),1,0)</f>
        <v>0</v>
      </c>
      <c r="CQ19" s="560">
        <f>IF(AND(NOT(CQ$3='Control Panel_운영'!$K$89),MONTH(CQ$3)=MONTH('Control Panel_운영'!$K$89)),1,0)</f>
        <v>0</v>
      </c>
      <c r="CR19" s="560">
        <f>IF(AND(NOT(CR$3='Control Panel_운영'!$K$89),MONTH(CR$3)=MONTH('Control Panel_운영'!$K$89)),1,0)</f>
        <v>0</v>
      </c>
      <c r="CS19" s="560">
        <f>IF(AND(NOT(CS$3='Control Panel_운영'!$K$89),MONTH(CS$3)=MONTH('Control Panel_운영'!$K$89)),1,0)</f>
        <v>0</v>
      </c>
      <c r="CT19" s="560">
        <f>IF(AND(NOT(CT$3='Control Panel_운영'!$K$89),MONTH(CT$3)=MONTH('Control Panel_운영'!$K$89)),1,0)</f>
        <v>0</v>
      </c>
      <c r="CU19" s="560">
        <f>IF(AND(NOT(CU$3='Control Panel_운영'!$K$89),MONTH(CU$3)=MONTH('Control Panel_운영'!$K$89)),1,0)</f>
        <v>0</v>
      </c>
      <c r="CV19" s="560">
        <f>IF(AND(NOT(CV$3='Control Panel_운영'!$K$89),MONTH(CV$3)=MONTH('Control Panel_운영'!$K$89)),1,0)</f>
        <v>0</v>
      </c>
      <c r="CW19" s="560">
        <f>IF(AND(NOT(CW$3='Control Panel_운영'!$K$89),MONTH(CW$3)=MONTH('Control Panel_운영'!$K$89)),1,0)</f>
        <v>0</v>
      </c>
      <c r="CX19" s="765">
        <f>IF(AND(NOT(CX$3='Control Panel_운영'!$K$89),MONTH(CX$3)=MONTH('Control Panel_운영'!$K$89)),1,0)</f>
        <v>0</v>
      </c>
      <c r="CY19" s="766">
        <f>IF(AND(NOT(CY$3='Control Panel_운영'!$K$89),MONTH(CY$3)=MONTH('Control Panel_운영'!$K$89)),1,0)</f>
        <v>1</v>
      </c>
      <c r="CZ19" s="560">
        <f>IF(AND(NOT(CZ$3='Control Panel_운영'!$K$89),MONTH(CZ$3)=MONTH('Control Panel_운영'!$K$89)),1,0)</f>
        <v>0</v>
      </c>
      <c r="DA19" s="560">
        <f>IF(AND(NOT(DA$3='Control Panel_운영'!$K$89),MONTH(DA$3)=MONTH('Control Panel_운영'!$K$89)),1,0)</f>
        <v>0</v>
      </c>
      <c r="DB19" s="560">
        <f>IF(AND(NOT(DB$3='Control Panel_운영'!$K$89),MONTH(DB$3)=MONTH('Control Panel_운영'!$K$89)),1,0)</f>
        <v>0</v>
      </c>
      <c r="DC19" s="560">
        <f>IF(AND(NOT(DC$3='Control Panel_운영'!$K$89),MONTH(DC$3)=MONTH('Control Panel_운영'!$K$89)),1,0)</f>
        <v>0</v>
      </c>
      <c r="DD19" s="560">
        <f>IF(AND(NOT(DD$3='Control Panel_운영'!$K$89),MONTH(DD$3)=MONTH('Control Panel_운영'!$K$89)),1,0)</f>
        <v>0</v>
      </c>
      <c r="DE19" s="560">
        <f>IF(AND(NOT(DE$3='Control Panel_운영'!$K$89),MONTH(DE$3)=MONTH('Control Panel_운영'!$K$89)),1,0)</f>
        <v>0</v>
      </c>
      <c r="DF19" s="560">
        <f>IF(AND(NOT(DF$3='Control Panel_운영'!$K$89),MONTH(DF$3)=MONTH('Control Panel_운영'!$K$89)),1,0)</f>
        <v>0</v>
      </c>
      <c r="DG19" s="560">
        <f>IF(AND(NOT(DG$3='Control Panel_운영'!$K$89),MONTH(DG$3)=MONTH('Control Panel_운영'!$K$89)),1,0)</f>
        <v>0</v>
      </c>
      <c r="DH19" s="560">
        <f>IF(AND(NOT(DH$3='Control Panel_운영'!$K$89),MONTH(DH$3)=MONTH('Control Panel_운영'!$K$89)),1,0)</f>
        <v>0</v>
      </c>
      <c r="DI19" s="560">
        <f>IF(AND(NOT(DI$3='Control Panel_운영'!$K$89),MONTH(DI$3)=MONTH('Control Panel_운영'!$K$89)),1,0)</f>
        <v>0</v>
      </c>
      <c r="DJ19" s="765">
        <f>IF(AND(NOT(DJ$3='Control Panel_운영'!$K$89),MONTH(DJ$3)=MONTH('Control Panel_운영'!$K$89)),1,0)</f>
        <v>0</v>
      </c>
      <c r="DK19" s="766">
        <f>IF(AND(NOT(DK$3='Control Panel_운영'!$K$89),MONTH(DK$3)=MONTH('Control Panel_운영'!$K$89)),1,0)</f>
        <v>1</v>
      </c>
      <c r="DL19" s="560">
        <f>IF(AND(NOT(DL$3='Control Panel_운영'!$K$89),MONTH(DL$3)=MONTH('Control Panel_운영'!$K$89)),1,0)</f>
        <v>0</v>
      </c>
      <c r="DM19" s="560">
        <f>IF(AND(NOT(DM$3='Control Panel_운영'!$K$89),MONTH(DM$3)=MONTH('Control Panel_운영'!$K$89)),1,0)</f>
        <v>0</v>
      </c>
      <c r="DN19" s="560">
        <f>IF(AND(NOT(DN$3='Control Panel_운영'!$K$89),MONTH(DN$3)=MONTH('Control Panel_운영'!$K$89)),1,0)</f>
        <v>0</v>
      </c>
      <c r="DO19" s="560">
        <f>IF(AND(NOT(DO$3='Control Panel_운영'!$K$89),MONTH(DO$3)=MONTH('Control Panel_운영'!$K$89)),1,0)</f>
        <v>0</v>
      </c>
      <c r="DP19" s="560">
        <f>IF(AND(NOT(DP$3='Control Panel_운영'!$K$89),MONTH(DP$3)=MONTH('Control Panel_운영'!$K$89)),1,0)</f>
        <v>0</v>
      </c>
      <c r="DQ19" s="560">
        <f>IF(AND(NOT(DQ$3='Control Panel_운영'!$K$89),MONTH(DQ$3)=MONTH('Control Panel_운영'!$K$89)),1,0)</f>
        <v>0</v>
      </c>
      <c r="DR19" s="560">
        <f>IF(AND(NOT(DR$3='Control Panel_운영'!$K$89),MONTH(DR$3)=MONTH('Control Panel_운영'!$K$89)),1,0)</f>
        <v>0</v>
      </c>
      <c r="DS19" s="560">
        <f>IF(AND(NOT(DS$3='Control Panel_운영'!$K$89),MONTH(DS$3)=MONTH('Control Panel_운영'!$K$89)),1,0)</f>
        <v>0</v>
      </c>
      <c r="DT19" s="560">
        <f>IF(AND(NOT(DT$3='Control Panel_운영'!$K$89),MONTH(DT$3)=MONTH('Control Panel_운영'!$K$89)),1,0)</f>
        <v>0</v>
      </c>
      <c r="DU19" s="560">
        <f>IF(AND(NOT(DU$3='Control Panel_운영'!$K$89),MONTH(DU$3)=MONTH('Control Panel_운영'!$K$89)),1,0)</f>
        <v>0</v>
      </c>
      <c r="DV19" s="560">
        <f>IF(AND(NOT(DV$3='Control Panel_운영'!$K$89),MONTH(DV$3)=MONTH('Control Panel_운영'!$K$89)),1,0)</f>
        <v>0</v>
      </c>
    </row>
    <row r="20" spans="1:126" s="563" customFormat="1" ht="12" customHeight="1" x14ac:dyDescent="0.4">
      <c r="A20" s="730"/>
      <c r="B20" s="1150"/>
      <c r="C20" s="1150"/>
      <c r="D20" s="1150"/>
      <c r="E20" s="1151"/>
      <c r="F20" s="780"/>
      <c r="G20" s="77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771"/>
      <c r="S20" s="772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771"/>
      <c r="AE20" s="772"/>
      <c r="AF20" s="562"/>
      <c r="AG20" s="562"/>
      <c r="AH20" s="562"/>
      <c r="AI20" s="562"/>
      <c r="AJ20" s="562"/>
      <c r="AK20" s="562"/>
      <c r="AL20" s="562"/>
      <c r="AM20" s="562"/>
      <c r="AN20" s="562"/>
      <c r="AO20" s="562"/>
      <c r="AP20" s="771"/>
      <c r="AQ20" s="772"/>
      <c r="AR20" s="562"/>
      <c r="AS20" s="562"/>
      <c r="AT20" s="562"/>
      <c r="AU20" s="562"/>
      <c r="AV20" s="562"/>
      <c r="AW20" s="562"/>
      <c r="AX20" s="562"/>
      <c r="AY20" s="562"/>
      <c r="AZ20" s="562"/>
      <c r="BA20" s="562"/>
      <c r="BB20" s="771"/>
      <c r="BC20" s="772"/>
      <c r="BD20" s="562"/>
      <c r="BE20" s="562"/>
      <c r="BF20" s="562"/>
      <c r="BG20" s="562"/>
      <c r="BH20" s="562"/>
      <c r="BI20" s="562"/>
      <c r="BJ20" s="562"/>
      <c r="BK20" s="562"/>
      <c r="BL20" s="562"/>
      <c r="BM20" s="562"/>
      <c r="BN20" s="771"/>
      <c r="BO20" s="772"/>
      <c r="BP20" s="562"/>
      <c r="BQ20" s="562"/>
      <c r="BR20" s="562"/>
      <c r="BS20" s="562"/>
      <c r="BT20" s="562"/>
      <c r="BU20" s="562"/>
      <c r="BV20" s="562"/>
      <c r="BW20" s="562"/>
      <c r="BX20" s="562"/>
      <c r="BY20" s="562"/>
      <c r="BZ20" s="771"/>
      <c r="CA20" s="772"/>
      <c r="CB20" s="562"/>
      <c r="CC20" s="562"/>
      <c r="CD20" s="562"/>
      <c r="CE20" s="562"/>
      <c r="CF20" s="562"/>
      <c r="CG20" s="562"/>
      <c r="CH20" s="562"/>
      <c r="CI20" s="562"/>
      <c r="CJ20" s="562"/>
      <c r="CK20" s="562"/>
      <c r="CL20" s="771"/>
      <c r="CM20" s="772"/>
      <c r="CN20" s="562"/>
      <c r="CO20" s="562"/>
      <c r="CP20" s="562"/>
      <c r="CQ20" s="562"/>
      <c r="CR20" s="562"/>
      <c r="CS20" s="562"/>
      <c r="CT20" s="562"/>
      <c r="CU20" s="562"/>
      <c r="CV20" s="562"/>
      <c r="CW20" s="562"/>
      <c r="CX20" s="771"/>
      <c r="CY20" s="772"/>
      <c r="CZ20" s="562"/>
      <c r="DA20" s="562"/>
      <c r="DB20" s="562"/>
      <c r="DC20" s="562"/>
      <c r="DD20" s="562"/>
      <c r="DE20" s="562"/>
      <c r="DF20" s="562"/>
      <c r="DG20" s="562"/>
      <c r="DH20" s="562"/>
      <c r="DI20" s="562"/>
      <c r="DJ20" s="771"/>
      <c r="DK20" s="772"/>
      <c r="DL20" s="562"/>
      <c r="DM20" s="562"/>
      <c r="DN20" s="562"/>
      <c r="DO20" s="562"/>
      <c r="DP20" s="562"/>
      <c r="DQ20" s="562"/>
      <c r="DR20" s="562"/>
      <c r="DS20" s="562"/>
      <c r="DT20" s="562"/>
      <c r="DU20" s="562"/>
      <c r="DV20" s="562"/>
    </row>
    <row r="21" spans="1:126" s="1168" customFormat="1" ht="12" customHeight="1" x14ac:dyDescent="0.4">
      <c r="A21" s="1167" t="s">
        <v>897</v>
      </c>
      <c r="C21" s="1194"/>
      <c r="D21" s="1194"/>
      <c r="E21" s="1189"/>
      <c r="F21" s="1185"/>
      <c r="G21" s="1186"/>
      <c r="H21" s="1187"/>
      <c r="I21" s="1187"/>
      <c r="J21" s="1187"/>
      <c r="K21" s="1187"/>
      <c r="L21" s="1187"/>
      <c r="M21" s="1187"/>
      <c r="N21" s="1187"/>
      <c r="O21" s="1187"/>
      <c r="P21" s="1187"/>
      <c r="Q21" s="1187"/>
      <c r="R21" s="1188"/>
      <c r="S21" s="1186"/>
      <c r="T21" s="1187"/>
      <c r="U21" s="1187"/>
      <c r="V21" s="1187"/>
      <c r="W21" s="1187"/>
      <c r="X21" s="1187"/>
      <c r="Y21" s="1187"/>
      <c r="Z21" s="1187"/>
      <c r="AA21" s="1187"/>
      <c r="AB21" s="1187"/>
      <c r="AC21" s="1187"/>
      <c r="AD21" s="1188"/>
      <c r="AE21" s="1186"/>
      <c r="AF21" s="1187"/>
      <c r="AG21" s="1187"/>
      <c r="AH21" s="1187"/>
      <c r="AI21" s="1187"/>
      <c r="AJ21" s="1187"/>
      <c r="AK21" s="1187"/>
      <c r="AL21" s="1187"/>
      <c r="AM21" s="1187"/>
      <c r="AN21" s="1187"/>
      <c r="AO21" s="1187"/>
      <c r="AP21" s="1188"/>
      <c r="AQ21" s="1186"/>
      <c r="AR21" s="1187"/>
      <c r="AS21" s="1187"/>
      <c r="AT21" s="1187"/>
      <c r="AU21" s="1187"/>
      <c r="AV21" s="1187"/>
      <c r="AW21" s="1187"/>
      <c r="AX21" s="1187"/>
      <c r="AY21" s="1187"/>
      <c r="AZ21" s="1187"/>
      <c r="BA21" s="1187"/>
      <c r="BB21" s="1188"/>
      <c r="BC21" s="1186"/>
      <c r="BD21" s="1187"/>
      <c r="BE21" s="1187"/>
      <c r="BF21" s="1187"/>
      <c r="BG21" s="1187"/>
      <c r="BH21" s="1187"/>
      <c r="BI21" s="1187"/>
      <c r="BJ21" s="1187"/>
      <c r="BK21" s="1187"/>
      <c r="BL21" s="1187"/>
      <c r="BM21" s="1187"/>
      <c r="BN21" s="1188"/>
      <c r="BO21" s="1186"/>
      <c r="BP21" s="1187"/>
      <c r="BQ21" s="1187"/>
      <c r="BR21" s="1187"/>
      <c r="BS21" s="1187"/>
      <c r="BT21" s="1187"/>
      <c r="BU21" s="1187"/>
      <c r="BV21" s="1187"/>
      <c r="BW21" s="1187"/>
      <c r="BX21" s="1187"/>
      <c r="BY21" s="1187"/>
      <c r="BZ21" s="1188"/>
      <c r="CA21" s="1186"/>
      <c r="CB21" s="1187"/>
      <c r="CC21" s="1187"/>
      <c r="CD21" s="1187"/>
      <c r="CE21" s="1187"/>
      <c r="CF21" s="1187"/>
      <c r="CG21" s="1187"/>
      <c r="CH21" s="1187"/>
      <c r="CI21" s="1187"/>
      <c r="CJ21" s="1187"/>
      <c r="CK21" s="1187"/>
      <c r="CL21" s="1188"/>
      <c r="CM21" s="1186"/>
      <c r="CN21" s="1187"/>
      <c r="CO21" s="1187"/>
      <c r="CP21" s="1187"/>
      <c r="CQ21" s="1187"/>
      <c r="CR21" s="1187"/>
      <c r="CS21" s="1187"/>
      <c r="CT21" s="1187"/>
      <c r="CU21" s="1187"/>
      <c r="CV21" s="1187"/>
      <c r="CW21" s="1187"/>
      <c r="CX21" s="1188"/>
      <c r="CY21" s="1186"/>
      <c r="CZ21" s="1187"/>
      <c r="DA21" s="1187"/>
      <c r="DB21" s="1187"/>
      <c r="DC21" s="1187"/>
      <c r="DD21" s="1187"/>
      <c r="DE21" s="1187"/>
      <c r="DF21" s="1187"/>
      <c r="DG21" s="1187"/>
      <c r="DH21" s="1187"/>
      <c r="DI21" s="1187"/>
      <c r="DJ21" s="1188"/>
      <c r="DK21" s="1186"/>
      <c r="DL21" s="1187"/>
      <c r="DM21" s="1187"/>
      <c r="DN21" s="1187"/>
      <c r="DO21" s="1187"/>
      <c r="DP21" s="1187"/>
      <c r="DQ21" s="1187"/>
      <c r="DR21" s="1187"/>
      <c r="DS21" s="1187"/>
      <c r="DT21" s="1187"/>
      <c r="DU21" s="1187"/>
      <c r="DV21" s="1187"/>
    </row>
    <row r="22" spans="1:126" s="561" customFormat="1" ht="12" customHeight="1" x14ac:dyDescent="0.4">
      <c r="A22" s="729"/>
      <c r="C22" s="558"/>
      <c r="D22" s="558"/>
      <c r="E22" s="559"/>
      <c r="F22" s="777">
        <f>IF(MONTH(F$3)=MONTH('Control Panel_운영'!$K$84),1,0)</f>
        <v>1</v>
      </c>
      <c r="G22" s="766">
        <f>IF(MONTH(G$3)=MONTH('Control Panel_운영'!$K$84),1,0)</f>
        <v>0</v>
      </c>
      <c r="H22" s="560">
        <f>IF(MONTH(H$3)=MONTH('Control Panel_운영'!$K$84),1,0)</f>
        <v>0</v>
      </c>
      <c r="I22" s="560">
        <f>IF(MONTH(I$3)=MONTH('Control Panel_운영'!$K$84),1,0)</f>
        <v>0</v>
      </c>
      <c r="J22" s="560">
        <f>IF(MONTH(J$3)=MONTH('Control Panel_운영'!$K$84),1,0)</f>
        <v>0</v>
      </c>
      <c r="K22" s="560">
        <f>IF(MONTH(K$3)=MONTH('Control Panel_운영'!$K$84),1,0)</f>
        <v>0</v>
      </c>
      <c r="L22" s="560">
        <f>IF(MONTH(L$3)=MONTH('Control Panel_운영'!$K$84),1,0)</f>
        <v>0</v>
      </c>
      <c r="M22" s="560">
        <f>IF(MONTH(M$3)=MONTH('Control Panel_운영'!$K$84),1,0)</f>
        <v>0</v>
      </c>
      <c r="N22" s="560">
        <f>IF(MONTH(N$3)=MONTH('Control Panel_운영'!$K$84),1,0)</f>
        <v>0</v>
      </c>
      <c r="O22" s="560">
        <f>IF(MONTH(O$3)=MONTH('Control Panel_운영'!$K$84),1,0)</f>
        <v>0</v>
      </c>
      <c r="P22" s="560">
        <f>IF(MONTH(P$3)=MONTH('Control Panel_운영'!$K$84),1,0)</f>
        <v>0</v>
      </c>
      <c r="Q22" s="560">
        <f>IF(MONTH(Q$3)=MONTH('Control Panel_운영'!$K$84),1,0)</f>
        <v>0</v>
      </c>
      <c r="R22" s="765">
        <f>IF(MONTH(R$3)=MONTH('Control Panel_운영'!$K$84),1,0)</f>
        <v>1</v>
      </c>
      <c r="S22" s="766">
        <f>IF(MONTH(S$3)=MONTH('Control Panel_운영'!$K$84),1,0)</f>
        <v>0</v>
      </c>
      <c r="T22" s="560">
        <f>IF(MONTH(T$3)=MONTH('Control Panel_운영'!$K$84),1,0)</f>
        <v>0</v>
      </c>
      <c r="U22" s="560">
        <f>IF(MONTH(U$3)=MONTH('Control Panel_운영'!$K$84),1,0)</f>
        <v>0</v>
      </c>
      <c r="V22" s="560">
        <f>IF(MONTH(V$3)=MONTH('Control Panel_운영'!$K$84),1,0)</f>
        <v>0</v>
      </c>
      <c r="W22" s="560">
        <f>IF(MONTH(W$3)=MONTH('Control Panel_운영'!$K$84),1,0)</f>
        <v>0</v>
      </c>
      <c r="X22" s="560">
        <f>IF(MONTH(X$3)=MONTH('Control Panel_운영'!$K$84),1,0)</f>
        <v>0</v>
      </c>
      <c r="Y22" s="560">
        <f>IF(MONTH(Y$3)=MONTH('Control Panel_운영'!$K$84),1,0)</f>
        <v>0</v>
      </c>
      <c r="Z22" s="560">
        <f>IF(MONTH(Z$3)=MONTH('Control Panel_운영'!$K$84),1,0)</f>
        <v>0</v>
      </c>
      <c r="AA22" s="560">
        <f>IF(MONTH(AA$3)=MONTH('Control Panel_운영'!$K$84),1,0)</f>
        <v>0</v>
      </c>
      <c r="AB22" s="560">
        <f>IF(MONTH(AB$3)=MONTH('Control Panel_운영'!$K$84),1,0)</f>
        <v>0</v>
      </c>
      <c r="AC22" s="560">
        <f>IF(MONTH(AC$3)=MONTH('Control Panel_운영'!$K$84),1,0)</f>
        <v>0</v>
      </c>
      <c r="AD22" s="765">
        <f>IF(MONTH(AD$3)=MONTH('Control Panel_운영'!$K$84),1,0)</f>
        <v>1</v>
      </c>
      <c r="AE22" s="766">
        <f>IF(MONTH(AE$3)=MONTH('Control Panel_운영'!$K$84),1,0)</f>
        <v>0</v>
      </c>
      <c r="AF22" s="560">
        <f>IF(MONTH(AF$3)=MONTH('Control Panel_운영'!$K$84),1,0)</f>
        <v>0</v>
      </c>
      <c r="AG22" s="560">
        <f>IF(MONTH(AG$3)=MONTH('Control Panel_운영'!$K$84),1,0)</f>
        <v>0</v>
      </c>
      <c r="AH22" s="560">
        <f>IF(MONTH(AH$3)=MONTH('Control Panel_운영'!$K$84),1,0)</f>
        <v>0</v>
      </c>
      <c r="AI22" s="560">
        <f>IF(MONTH(AI$3)=MONTH('Control Panel_운영'!$K$84),1,0)</f>
        <v>0</v>
      </c>
      <c r="AJ22" s="560">
        <f>IF(MONTH(AJ$3)=MONTH('Control Panel_운영'!$K$84),1,0)</f>
        <v>0</v>
      </c>
      <c r="AK22" s="560">
        <f>IF(MONTH(AK$3)=MONTH('Control Panel_운영'!$K$84),1,0)</f>
        <v>0</v>
      </c>
      <c r="AL22" s="560">
        <f>IF(MONTH(AL$3)=MONTH('Control Panel_운영'!$K$84),1,0)</f>
        <v>0</v>
      </c>
      <c r="AM22" s="560">
        <f>IF(MONTH(AM$3)=MONTH('Control Panel_운영'!$K$84),1,0)</f>
        <v>0</v>
      </c>
      <c r="AN22" s="560">
        <f>IF(MONTH(AN$3)=MONTH('Control Panel_운영'!$K$84),1,0)</f>
        <v>0</v>
      </c>
      <c r="AO22" s="560">
        <f>IF(MONTH(AO$3)=MONTH('Control Panel_운영'!$K$84),1,0)</f>
        <v>0</v>
      </c>
      <c r="AP22" s="765">
        <f>IF(MONTH(AP$3)=MONTH('Control Panel_운영'!$K$84),1,0)</f>
        <v>1</v>
      </c>
      <c r="AQ22" s="766">
        <f>IF(MONTH(AQ$3)=MONTH('Control Panel_운영'!$K$84),1,0)</f>
        <v>0</v>
      </c>
      <c r="AR22" s="560">
        <f>IF(MONTH(AR$3)=MONTH('Control Panel_운영'!$K$84),1,0)</f>
        <v>0</v>
      </c>
      <c r="AS22" s="560">
        <f>IF(MONTH(AS$3)=MONTH('Control Panel_운영'!$K$84),1,0)</f>
        <v>0</v>
      </c>
      <c r="AT22" s="560">
        <f>IF(MONTH(AT$3)=MONTH('Control Panel_운영'!$K$84),1,0)</f>
        <v>0</v>
      </c>
      <c r="AU22" s="560">
        <f>IF(MONTH(AU$3)=MONTH('Control Panel_운영'!$K$84),1,0)</f>
        <v>0</v>
      </c>
      <c r="AV22" s="560">
        <f>IF(MONTH(AV$3)=MONTH('Control Panel_운영'!$K$84),1,0)</f>
        <v>0</v>
      </c>
      <c r="AW22" s="560">
        <f>IF(MONTH(AW$3)=MONTH('Control Panel_운영'!$K$84),1,0)</f>
        <v>0</v>
      </c>
      <c r="AX22" s="560">
        <f>IF(MONTH(AX$3)=MONTH('Control Panel_운영'!$K$84),1,0)</f>
        <v>0</v>
      </c>
      <c r="AY22" s="560">
        <f>IF(MONTH(AY$3)=MONTH('Control Panel_운영'!$K$84),1,0)</f>
        <v>0</v>
      </c>
      <c r="AZ22" s="560">
        <f>IF(MONTH(AZ$3)=MONTH('Control Panel_운영'!$K$84),1,0)</f>
        <v>0</v>
      </c>
      <c r="BA22" s="560">
        <f>IF(MONTH(BA$3)=MONTH('Control Panel_운영'!$K$84),1,0)</f>
        <v>0</v>
      </c>
      <c r="BB22" s="765">
        <f>IF(MONTH(BB$3)=MONTH('Control Panel_운영'!$K$84),1,0)</f>
        <v>1</v>
      </c>
      <c r="BC22" s="766">
        <f>IF(MONTH(BC$3)=MONTH('Control Panel_운영'!$K$84),1,0)</f>
        <v>0</v>
      </c>
      <c r="BD22" s="560">
        <f>IF(MONTH(BD$3)=MONTH('Control Panel_운영'!$K$84),1,0)</f>
        <v>0</v>
      </c>
      <c r="BE22" s="560">
        <f>IF(MONTH(BE$3)=MONTH('Control Panel_운영'!$K$84),1,0)</f>
        <v>0</v>
      </c>
      <c r="BF22" s="560">
        <f>IF(MONTH(BF$3)=MONTH('Control Panel_운영'!$K$84),1,0)</f>
        <v>0</v>
      </c>
      <c r="BG22" s="560">
        <f>IF(MONTH(BG$3)=MONTH('Control Panel_운영'!$K$84),1,0)</f>
        <v>0</v>
      </c>
      <c r="BH22" s="560">
        <f>IF(MONTH(BH$3)=MONTH('Control Panel_운영'!$K$84),1,0)</f>
        <v>0</v>
      </c>
      <c r="BI22" s="560">
        <f>IF(MONTH(BI$3)=MONTH('Control Panel_운영'!$K$84),1,0)</f>
        <v>0</v>
      </c>
      <c r="BJ22" s="560">
        <f>IF(MONTH(BJ$3)=MONTH('Control Panel_운영'!$K$84),1,0)</f>
        <v>0</v>
      </c>
      <c r="BK22" s="560">
        <f>IF(MONTH(BK$3)=MONTH('Control Panel_운영'!$K$84),1,0)</f>
        <v>0</v>
      </c>
      <c r="BL22" s="560">
        <f>IF(MONTH(BL$3)=MONTH('Control Panel_운영'!$K$84),1,0)</f>
        <v>0</v>
      </c>
      <c r="BM22" s="560">
        <f>IF(MONTH(BM$3)=MONTH('Control Panel_운영'!$K$84),1,0)</f>
        <v>0</v>
      </c>
      <c r="BN22" s="765">
        <f>IF(MONTH(BN$3)=MONTH('Control Panel_운영'!$K$84),1,0)</f>
        <v>1</v>
      </c>
      <c r="BO22" s="766">
        <f>IF(MONTH(BO$3)=MONTH('Control Panel_운영'!$K$84),1,0)</f>
        <v>0</v>
      </c>
      <c r="BP22" s="560">
        <f>IF(MONTH(BP$3)=MONTH('Control Panel_운영'!$K$84),1,0)</f>
        <v>0</v>
      </c>
      <c r="BQ22" s="560">
        <f>IF(MONTH(BQ$3)=MONTH('Control Panel_운영'!$K$84),1,0)</f>
        <v>0</v>
      </c>
      <c r="BR22" s="560">
        <f>IF(MONTH(BR$3)=MONTH('Control Panel_운영'!$K$84),1,0)</f>
        <v>0</v>
      </c>
      <c r="BS22" s="560">
        <f>IF(MONTH(BS$3)=MONTH('Control Panel_운영'!$K$84),1,0)</f>
        <v>0</v>
      </c>
      <c r="BT22" s="560">
        <f>IF(MONTH(BT$3)=MONTH('Control Panel_운영'!$K$84),1,0)</f>
        <v>0</v>
      </c>
      <c r="BU22" s="560">
        <f>IF(MONTH(BU$3)=MONTH('Control Panel_운영'!$K$84),1,0)</f>
        <v>0</v>
      </c>
      <c r="BV22" s="560">
        <f>IF(MONTH(BV$3)=MONTH('Control Panel_운영'!$K$84),1,0)</f>
        <v>0</v>
      </c>
      <c r="BW22" s="560">
        <f>IF(MONTH(BW$3)=MONTH('Control Panel_운영'!$K$84),1,0)</f>
        <v>0</v>
      </c>
      <c r="BX22" s="560">
        <f>IF(MONTH(BX$3)=MONTH('Control Panel_운영'!$K$84),1,0)</f>
        <v>0</v>
      </c>
      <c r="BY22" s="560">
        <f>IF(MONTH(BY$3)=MONTH('Control Panel_운영'!$K$84),1,0)</f>
        <v>0</v>
      </c>
      <c r="BZ22" s="765">
        <f>IF(MONTH(BZ$3)=MONTH('Control Panel_운영'!$K$84),1,0)</f>
        <v>1</v>
      </c>
      <c r="CA22" s="766">
        <f>IF(MONTH(CA$3)=MONTH('Control Panel_운영'!$K$84),1,0)</f>
        <v>0</v>
      </c>
      <c r="CB22" s="560">
        <f>IF(MONTH(CB$3)=MONTH('Control Panel_운영'!$K$84),1,0)</f>
        <v>0</v>
      </c>
      <c r="CC22" s="560">
        <f>IF(MONTH(CC$3)=MONTH('Control Panel_운영'!$K$84),1,0)</f>
        <v>0</v>
      </c>
      <c r="CD22" s="560">
        <f>IF(MONTH(CD$3)=MONTH('Control Panel_운영'!$K$84),1,0)</f>
        <v>0</v>
      </c>
      <c r="CE22" s="560">
        <f>IF(MONTH(CE$3)=MONTH('Control Panel_운영'!$K$84),1,0)</f>
        <v>0</v>
      </c>
      <c r="CF22" s="560">
        <f>IF(MONTH(CF$3)=MONTH('Control Panel_운영'!$K$84),1,0)</f>
        <v>0</v>
      </c>
      <c r="CG22" s="560">
        <f>IF(MONTH(CG$3)=MONTH('Control Panel_운영'!$K$84),1,0)</f>
        <v>0</v>
      </c>
      <c r="CH22" s="560">
        <f>IF(MONTH(CH$3)=MONTH('Control Panel_운영'!$K$84),1,0)</f>
        <v>0</v>
      </c>
      <c r="CI22" s="560">
        <f>IF(MONTH(CI$3)=MONTH('Control Panel_운영'!$K$84),1,0)</f>
        <v>0</v>
      </c>
      <c r="CJ22" s="560">
        <f>IF(MONTH(CJ$3)=MONTH('Control Panel_운영'!$K$84),1,0)</f>
        <v>0</v>
      </c>
      <c r="CK22" s="560">
        <f>IF(MONTH(CK$3)=MONTH('Control Panel_운영'!$K$84),1,0)</f>
        <v>0</v>
      </c>
      <c r="CL22" s="765">
        <f>IF(MONTH(CL$3)=MONTH('Control Panel_운영'!$K$84),1,0)</f>
        <v>1</v>
      </c>
      <c r="CM22" s="766">
        <f>IF(MONTH(CM$3)=MONTH('Control Panel_운영'!$K$84),1,0)</f>
        <v>0</v>
      </c>
      <c r="CN22" s="560">
        <f>IF(MONTH(CN$3)=MONTH('Control Panel_운영'!$K$84),1,0)</f>
        <v>0</v>
      </c>
      <c r="CO22" s="560">
        <f>IF(MONTH(CO$3)=MONTH('Control Panel_운영'!$K$84),1,0)</f>
        <v>0</v>
      </c>
      <c r="CP22" s="560">
        <f>IF(MONTH(CP$3)=MONTH('Control Panel_운영'!$K$84),1,0)</f>
        <v>0</v>
      </c>
      <c r="CQ22" s="560">
        <f>IF(MONTH(CQ$3)=MONTH('Control Panel_운영'!$K$84),1,0)</f>
        <v>0</v>
      </c>
      <c r="CR22" s="560">
        <f>IF(MONTH(CR$3)=MONTH('Control Panel_운영'!$K$84),1,0)</f>
        <v>0</v>
      </c>
      <c r="CS22" s="560">
        <f>IF(MONTH(CS$3)=MONTH('Control Panel_운영'!$K$84),1,0)</f>
        <v>0</v>
      </c>
      <c r="CT22" s="560">
        <f>IF(MONTH(CT$3)=MONTH('Control Panel_운영'!$K$84),1,0)</f>
        <v>0</v>
      </c>
      <c r="CU22" s="560">
        <f>IF(MONTH(CU$3)=MONTH('Control Panel_운영'!$K$84),1,0)</f>
        <v>0</v>
      </c>
      <c r="CV22" s="560">
        <f>IF(MONTH(CV$3)=MONTH('Control Panel_운영'!$K$84),1,0)</f>
        <v>0</v>
      </c>
      <c r="CW22" s="560">
        <f>IF(MONTH(CW$3)=MONTH('Control Panel_운영'!$K$84),1,0)</f>
        <v>0</v>
      </c>
      <c r="CX22" s="765">
        <f>IF(MONTH(CX$3)=MONTH('Control Panel_운영'!$K$84),1,0)</f>
        <v>1</v>
      </c>
      <c r="CY22" s="766">
        <f>IF(MONTH(CY$3)=MONTH('Control Panel_운영'!$K$84),1,0)</f>
        <v>0</v>
      </c>
      <c r="CZ22" s="560">
        <f>IF(MONTH(CZ$3)=MONTH('Control Panel_운영'!$K$84),1,0)</f>
        <v>0</v>
      </c>
      <c r="DA22" s="560">
        <f>IF(MONTH(DA$3)=MONTH('Control Panel_운영'!$K$84),1,0)</f>
        <v>0</v>
      </c>
      <c r="DB22" s="560">
        <f>IF(MONTH(DB$3)=MONTH('Control Panel_운영'!$K$84),1,0)</f>
        <v>0</v>
      </c>
      <c r="DC22" s="560">
        <f>IF(MONTH(DC$3)=MONTH('Control Panel_운영'!$K$84),1,0)</f>
        <v>0</v>
      </c>
      <c r="DD22" s="560">
        <f>IF(MONTH(DD$3)=MONTH('Control Panel_운영'!$K$84),1,0)</f>
        <v>0</v>
      </c>
      <c r="DE22" s="560">
        <f>IF(MONTH(DE$3)=MONTH('Control Panel_운영'!$K$84),1,0)</f>
        <v>0</v>
      </c>
      <c r="DF22" s="560">
        <f>IF(MONTH(DF$3)=MONTH('Control Panel_운영'!$K$84),1,0)</f>
        <v>0</v>
      </c>
      <c r="DG22" s="560">
        <f>IF(MONTH(DG$3)=MONTH('Control Panel_운영'!$K$84),1,0)</f>
        <v>0</v>
      </c>
      <c r="DH22" s="560">
        <f>IF(MONTH(DH$3)=MONTH('Control Panel_운영'!$K$84),1,0)</f>
        <v>0</v>
      </c>
      <c r="DI22" s="560">
        <f>IF(MONTH(DI$3)=MONTH('Control Panel_운영'!$K$84),1,0)</f>
        <v>0</v>
      </c>
      <c r="DJ22" s="765">
        <f>IF(MONTH(DJ$3)=MONTH('Control Panel_운영'!$K$84),1,0)</f>
        <v>1</v>
      </c>
      <c r="DK22" s="766">
        <f>IF(MONTH(DK$3)=MONTH('Control Panel_운영'!$K$84),1,0)</f>
        <v>0</v>
      </c>
      <c r="DL22" s="560">
        <f>IF(MONTH(DL$3)=MONTH('Control Panel_운영'!$K$84),1,0)</f>
        <v>0</v>
      </c>
      <c r="DM22" s="560">
        <f>IF(MONTH(DM$3)=MONTH('Control Panel_운영'!$K$84),1,0)</f>
        <v>0</v>
      </c>
      <c r="DN22" s="560">
        <f>IF(MONTH(DN$3)=MONTH('Control Panel_운영'!$K$84),1,0)</f>
        <v>0</v>
      </c>
      <c r="DO22" s="560">
        <f>IF(MONTH(DO$3)=MONTH('Control Panel_운영'!$K$84),1,0)</f>
        <v>0</v>
      </c>
      <c r="DP22" s="560">
        <f>IF(MONTH(DP$3)=MONTH('Control Panel_운영'!$K$84),1,0)</f>
        <v>0</v>
      </c>
      <c r="DQ22" s="560">
        <f>IF(MONTH(DQ$3)=MONTH('Control Panel_운영'!$K$84),1,0)</f>
        <v>0</v>
      </c>
      <c r="DR22" s="560">
        <f>IF(MONTH(DR$3)=MONTH('Control Panel_운영'!$K$84),1,0)</f>
        <v>0</v>
      </c>
      <c r="DS22" s="560">
        <f>IF(MONTH(DS$3)=MONTH('Control Panel_운영'!$K$84),1,0)</f>
        <v>0</v>
      </c>
      <c r="DT22" s="560">
        <f>IF(MONTH(DT$3)=MONTH('Control Panel_운영'!$K$84),1,0)</f>
        <v>0</v>
      </c>
      <c r="DU22" s="560">
        <f>IF(MONTH(DU$3)=MONTH('Control Panel_운영'!$K$84),1,0)</f>
        <v>0</v>
      </c>
      <c r="DV22" s="560">
        <f>IF(MONTH(DV$3)=MONTH('Control Panel_운영'!$K$84),1,0)</f>
        <v>1</v>
      </c>
    </row>
    <row r="23" spans="1:126" s="563" customFormat="1" ht="12" customHeight="1" x14ac:dyDescent="0.4">
      <c r="A23" s="730"/>
      <c r="B23" s="1150"/>
      <c r="C23" s="1150"/>
      <c r="D23" s="1150"/>
      <c r="E23" s="1151"/>
      <c r="F23" s="780"/>
      <c r="G23" s="772"/>
      <c r="H23" s="562"/>
      <c r="I23" s="562"/>
      <c r="J23" s="562"/>
      <c r="K23" s="562"/>
      <c r="L23" s="562"/>
      <c r="M23" s="562"/>
      <c r="N23" s="562"/>
      <c r="O23" s="562"/>
      <c r="P23" s="562"/>
      <c r="Q23" s="562"/>
      <c r="R23" s="771"/>
      <c r="S23" s="772"/>
      <c r="T23" s="562"/>
      <c r="U23" s="562"/>
      <c r="V23" s="562"/>
      <c r="W23" s="562"/>
      <c r="X23" s="562"/>
      <c r="Y23" s="562"/>
      <c r="Z23" s="562"/>
      <c r="AA23" s="562"/>
      <c r="AB23" s="562"/>
      <c r="AC23" s="562"/>
      <c r="AD23" s="771"/>
      <c r="AE23" s="772"/>
      <c r="AF23" s="562"/>
      <c r="AG23" s="562"/>
      <c r="AH23" s="562"/>
      <c r="AI23" s="562"/>
      <c r="AJ23" s="562"/>
      <c r="AK23" s="562"/>
      <c r="AL23" s="562"/>
      <c r="AM23" s="562"/>
      <c r="AN23" s="562"/>
      <c r="AO23" s="562"/>
      <c r="AP23" s="771"/>
      <c r="AQ23" s="772"/>
      <c r="AR23" s="562"/>
      <c r="AS23" s="562"/>
      <c r="AT23" s="562"/>
      <c r="AU23" s="562"/>
      <c r="AV23" s="562"/>
      <c r="AW23" s="562"/>
      <c r="AX23" s="562"/>
      <c r="AY23" s="562"/>
      <c r="AZ23" s="562"/>
      <c r="BA23" s="562"/>
      <c r="BB23" s="771"/>
      <c r="BC23" s="772"/>
      <c r="BD23" s="562"/>
      <c r="BE23" s="562"/>
      <c r="BF23" s="562"/>
      <c r="BG23" s="562"/>
      <c r="BH23" s="562"/>
      <c r="BI23" s="562"/>
      <c r="BJ23" s="562"/>
      <c r="BK23" s="562"/>
      <c r="BL23" s="562"/>
      <c r="BM23" s="562"/>
      <c r="BN23" s="771"/>
      <c r="BO23" s="772"/>
      <c r="BP23" s="562"/>
      <c r="BQ23" s="562"/>
      <c r="BR23" s="562"/>
      <c r="BS23" s="562"/>
      <c r="BT23" s="562"/>
      <c r="BU23" s="562"/>
      <c r="BV23" s="562"/>
      <c r="BW23" s="562"/>
      <c r="BX23" s="562"/>
      <c r="BY23" s="562"/>
      <c r="BZ23" s="771"/>
      <c r="CA23" s="772"/>
      <c r="CB23" s="562"/>
      <c r="CC23" s="562"/>
      <c r="CD23" s="562"/>
      <c r="CE23" s="562"/>
      <c r="CF23" s="562"/>
      <c r="CG23" s="562"/>
      <c r="CH23" s="562"/>
      <c r="CI23" s="562"/>
      <c r="CJ23" s="562"/>
      <c r="CK23" s="562"/>
      <c r="CL23" s="771"/>
      <c r="CM23" s="772"/>
      <c r="CN23" s="562"/>
      <c r="CO23" s="562"/>
      <c r="CP23" s="562"/>
      <c r="CQ23" s="562"/>
      <c r="CR23" s="562"/>
      <c r="CS23" s="562"/>
      <c r="CT23" s="562"/>
      <c r="CU23" s="562"/>
      <c r="CV23" s="562"/>
      <c r="CW23" s="562"/>
      <c r="CX23" s="771"/>
      <c r="CY23" s="772"/>
      <c r="CZ23" s="562"/>
      <c r="DA23" s="562"/>
      <c r="DB23" s="562"/>
      <c r="DC23" s="562"/>
      <c r="DD23" s="562"/>
      <c r="DE23" s="562"/>
      <c r="DF23" s="562"/>
      <c r="DG23" s="562"/>
      <c r="DH23" s="562"/>
      <c r="DI23" s="562"/>
      <c r="DJ23" s="771"/>
      <c r="DK23" s="772"/>
      <c r="DL23" s="562"/>
      <c r="DM23" s="562"/>
      <c r="DN23" s="562"/>
      <c r="DO23" s="562"/>
      <c r="DP23" s="562"/>
      <c r="DQ23" s="562"/>
      <c r="DR23" s="562"/>
      <c r="DS23" s="562"/>
      <c r="DT23" s="562"/>
      <c r="DU23" s="562"/>
      <c r="DV23" s="562"/>
    </row>
    <row r="24" spans="1:126" s="1168" customFormat="1" ht="12" customHeight="1" x14ac:dyDescent="0.4">
      <c r="A24" s="1167" t="s">
        <v>899</v>
      </c>
      <c r="C24" s="1194"/>
      <c r="D24" s="1194"/>
      <c r="E24" s="1189"/>
      <c r="F24" s="1185"/>
      <c r="G24" s="1186"/>
      <c r="H24" s="1187"/>
      <c r="I24" s="1187"/>
      <c r="J24" s="1187"/>
      <c r="K24" s="1187"/>
      <c r="L24" s="1187"/>
      <c r="M24" s="1187"/>
      <c r="N24" s="1187"/>
      <c r="O24" s="1187"/>
      <c r="P24" s="1187"/>
      <c r="Q24" s="1187"/>
      <c r="R24" s="1188"/>
      <c r="S24" s="1186"/>
      <c r="T24" s="1187"/>
      <c r="U24" s="1187"/>
      <c r="V24" s="1187"/>
      <c r="W24" s="1187"/>
      <c r="X24" s="1187"/>
      <c r="Y24" s="1187"/>
      <c r="Z24" s="1187"/>
      <c r="AA24" s="1187"/>
      <c r="AB24" s="1187"/>
      <c r="AC24" s="1187"/>
      <c r="AD24" s="1188"/>
      <c r="AE24" s="1186"/>
      <c r="AF24" s="1187"/>
      <c r="AG24" s="1187"/>
      <c r="AH24" s="1187"/>
      <c r="AI24" s="1187"/>
      <c r="AJ24" s="1187"/>
      <c r="AK24" s="1187"/>
      <c r="AL24" s="1187"/>
      <c r="AM24" s="1187"/>
      <c r="AN24" s="1187"/>
      <c r="AO24" s="1187"/>
      <c r="AP24" s="1188"/>
      <c r="AQ24" s="1186"/>
      <c r="AR24" s="1187"/>
      <c r="AS24" s="1187"/>
      <c r="AT24" s="1187"/>
      <c r="AU24" s="1187"/>
      <c r="AV24" s="1187"/>
      <c r="AW24" s="1187"/>
      <c r="AX24" s="1187"/>
      <c r="AY24" s="1187"/>
      <c r="AZ24" s="1187"/>
      <c r="BA24" s="1187"/>
      <c r="BB24" s="1188"/>
      <c r="BC24" s="1186"/>
      <c r="BD24" s="1187"/>
      <c r="BE24" s="1187"/>
      <c r="BF24" s="1187"/>
      <c r="BG24" s="1187"/>
      <c r="BH24" s="1187"/>
      <c r="BI24" s="1187"/>
      <c r="BJ24" s="1187"/>
      <c r="BK24" s="1187"/>
      <c r="BL24" s="1187"/>
      <c r="BM24" s="1187"/>
      <c r="BN24" s="1188"/>
      <c r="BO24" s="1186"/>
      <c r="BP24" s="1187"/>
      <c r="BQ24" s="1187"/>
      <c r="BR24" s="1187"/>
      <c r="BS24" s="1187"/>
      <c r="BT24" s="1187"/>
      <c r="BU24" s="1187"/>
      <c r="BV24" s="1187"/>
      <c r="BW24" s="1187"/>
      <c r="BX24" s="1187"/>
      <c r="BY24" s="1187"/>
      <c r="BZ24" s="1188"/>
      <c r="CA24" s="1186"/>
      <c r="CB24" s="1187"/>
      <c r="CC24" s="1187"/>
      <c r="CD24" s="1187"/>
      <c r="CE24" s="1187"/>
      <c r="CF24" s="1187"/>
      <c r="CG24" s="1187"/>
      <c r="CH24" s="1187"/>
      <c r="CI24" s="1187"/>
      <c r="CJ24" s="1187"/>
      <c r="CK24" s="1187"/>
      <c r="CL24" s="1188"/>
      <c r="CM24" s="1186"/>
      <c r="CN24" s="1187"/>
      <c r="CO24" s="1187"/>
      <c r="CP24" s="1187"/>
      <c r="CQ24" s="1187"/>
      <c r="CR24" s="1187"/>
      <c r="CS24" s="1187"/>
      <c r="CT24" s="1187"/>
      <c r="CU24" s="1187"/>
      <c r="CV24" s="1187"/>
      <c r="CW24" s="1187"/>
      <c r="CX24" s="1188"/>
      <c r="CY24" s="1186"/>
      <c r="CZ24" s="1187"/>
      <c r="DA24" s="1187"/>
      <c r="DB24" s="1187"/>
      <c r="DC24" s="1187"/>
      <c r="DD24" s="1187"/>
      <c r="DE24" s="1187"/>
      <c r="DF24" s="1187"/>
      <c r="DG24" s="1187"/>
      <c r="DH24" s="1187"/>
      <c r="DI24" s="1187"/>
      <c r="DJ24" s="1188"/>
      <c r="DK24" s="1186"/>
      <c r="DL24" s="1187"/>
      <c r="DM24" s="1187"/>
      <c r="DN24" s="1187"/>
      <c r="DO24" s="1187"/>
      <c r="DP24" s="1187"/>
      <c r="DQ24" s="1187"/>
      <c r="DR24" s="1187"/>
      <c r="DS24" s="1187"/>
      <c r="DT24" s="1187"/>
      <c r="DU24" s="1187"/>
      <c r="DV24" s="1187"/>
    </row>
    <row r="25" spans="1:126" s="565" customFormat="1" ht="12" customHeight="1" x14ac:dyDescent="0.4">
      <c r="A25" s="731"/>
      <c r="B25" s="566" t="s">
        <v>900</v>
      </c>
      <c r="D25" s="761"/>
      <c r="E25" s="762"/>
      <c r="F25" s="778">
        <f>IF('Control Panel_운영'!$P176="임차인부담",0,IF(AND(YEAR(F$3)=YEAR('Control Panel_운영'!$K$84),F$3&gt;'Control Panel_운영'!$N$87),0,IF(MONTH(F$3)='Control Panel_운영'!$O88,1,0)))</f>
        <v>0</v>
      </c>
      <c r="G25" s="768">
        <f>IF('Control Panel_운영'!$P176="임차인부담",0,IF(AND(YEAR(G$3)=YEAR('Control Panel_운영'!$K$84),G$3&gt;'Control Panel_운영'!$N$87),0,IF(MONTH(G$3)='Control Panel_운영'!$O88,1,0)))</f>
        <v>0</v>
      </c>
      <c r="H25" s="567">
        <f>IF('Control Panel_운영'!$P176="임차인부담",0,IF(AND(YEAR(H$3)=YEAR('Control Panel_운영'!$K$84),H$3&gt;'Control Panel_운영'!$N$87),0,IF(MONTH(H$3)='Control Panel_운영'!$O88,1,0)))</f>
        <v>0</v>
      </c>
      <c r="I25" s="567">
        <f>IF('Control Panel_운영'!$P176="임차인부담",0,IF(AND(YEAR(I$3)=YEAR('Control Panel_운영'!$K$84),I$3&gt;'Control Panel_운영'!$N$87),0,IF(MONTH(I$3)='Control Panel_운영'!$O88,1,0)))</f>
        <v>0</v>
      </c>
      <c r="J25" s="567">
        <f>IF('Control Panel_운영'!$P176="임차인부담",0,IF(AND(YEAR(J$3)=YEAR('Control Panel_운영'!$K$84),J$3&gt;'Control Panel_운영'!$N$87),0,IF(MONTH(J$3)='Control Panel_운영'!$O88,1,0)))</f>
        <v>0</v>
      </c>
      <c r="K25" s="567">
        <f>IF('Control Panel_운영'!$P176="임차인부담",0,IF(AND(YEAR(K$3)=YEAR('Control Panel_운영'!$K$84),K$3&gt;'Control Panel_운영'!$N$87),0,IF(MONTH(K$3)='Control Panel_운영'!$O88,1,0)))</f>
        <v>0</v>
      </c>
      <c r="L25" s="567">
        <f>IF('Control Panel_운영'!$P176="임차인부담",0,IF(AND(YEAR(L$3)=YEAR('Control Panel_운영'!$K$84),L$3&gt;'Control Panel_운영'!$N$87),0,IF(MONTH(L$3)='Control Panel_운영'!$O88,1,0)))</f>
        <v>0</v>
      </c>
      <c r="M25" s="567">
        <f>IF('Control Panel_운영'!$P176="임차인부담",0,IF(AND(YEAR(M$3)=YEAR('Control Panel_운영'!$K$84),M$3&gt;'Control Panel_운영'!$N$87),0,IF(MONTH(M$3)='Control Panel_운영'!$O88,1,0)))</f>
        <v>0</v>
      </c>
      <c r="N25" s="567">
        <f>IF('Control Panel_운영'!$P176="임차인부담",0,IF(AND(YEAR(N$3)=YEAR('Control Panel_운영'!$K$84),N$3&gt;'Control Panel_운영'!$N$87),0,IF(MONTH(N$3)='Control Panel_운영'!$O88,1,0)))</f>
        <v>0</v>
      </c>
      <c r="O25" s="567">
        <f>IF('Control Panel_운영'!$P176="임차인부담",0,IF(AND(YEAR(O$3)=YEAR('Control Panel_운영'!$K$84),O$3&gt;'Control Panel_운영'!$N$87),0,IF(MONTH(O$3)='Control Panel_운영'!$O88,1,0)))</f>
        <v>0</v>
      </c>
      <c r="P25" s="567">
        <f>IF('Control Panel_운영'!$P176="임차인부담",0,IF(AND(YEAR(P$3)=YEAR('Control Panel_운영'!$K$84),P$3&gt;'Control Panel_운영'!$N$87),0,IF(MONTH(P$3)='Control Panel_운영'!$O88,1,0)))</f>
        <v>0</v>
      </c>
      <c r="Q25" s="567">
        <f>IF('Control Panel_운영'!$P176="임차인부담",0,IF(AND(YEAR(Q$3)=YEAR('Control Panel_운영'!$K$84),Q$3&gt;'Control Panel_운영'!$N$87),0,IF(MONTH(Q$3)='Control Panel_운영'!$O88,1,0)))</f>
        <v>0</v>
      </c>
      <c r="R25" s="767">
        <f>IF('Control Panel_운영'!$P176="임차인부담",0,IF(AND(YEAR(R$3)=YEAR('Control Panel_운영'!$K$84),R$3&gt;'Control Panel_운영'!$N$87),0,IF(MONTH(R$3)='Control Panel_운영'!$O88,1,0)))</f>
        <v>0</v>
      </c>
      <c r="S25" s="768">
        <f>IF('Control Panel_운영'!$P176="임차인부담",0,IF(AND(YEAR(S$3)=YEAR('Control Panel_운영'!$K$84),S$3&gt;'Control Panel_운영'!$N$87),0,IF(MONTH(S$3)='Control Panel_운영'!$O88,1,0)))</f>
        <v>0</v>
      </c>
      <c r="T25" s="567">
        <f>IF('Control Panel_운영'!$P176="임차인부담",0,IF(AND(YEAR(T$3)=YEAR('Control Panel_운영'!$K$84),T$3&gt;'Control Panel_운영'!$N$87),0,IF(MONTH(T$3)='Control Panel_운영'!$O88,1,0)))</f>
        <v>0</v>
      </c>
      <c r="U25" s="567">
        <f>IF('Control Panel_운영'!$P176="임차인부담",0,IF(AND(YEAR(U$3)=YEAR('Control Panel_운영'!$K$84),U$3&gt;'Control Panel_운영'!$N$87),0,IF(MONTH(U$3)='Control Panel_운영'!$O88,1,0)))</f>
        <v>0</v>
      </c>
      <c r="V25" s="567">
        <f>IF('Control Panel_운영'!$P176="임차인부담",0,IF(AND(YEAR(V$3)=YEAR('Control Panel_운영'!$K$84),V$3&gt;'Control Panel_운영'!$N$87),0,IF(MONTH(V$3)='Control Panel_운영'!$O88,1,0)))</f>
        <v>0</v>
      </c>
      <c r="W25" s="567">
        <f>IF('Control Panel_운영'!$P176="임차인부담",0,IF(AND(YEAR(W$3)=YEAR('Control Panel_운영'!$K$84),W$3&gt;'Control Panel_운영'!$N$87),0,IF(MONTH(W$3)='Control Panel_운영'!$O88,1,0)))</f>
        <v>0</v>
      </c>
      <c r="X25" s="567">
        <f>IF('Control Panel_운영'!$P176="임차인부담",0,IF(AND(YEAR(X$3)=YEAR('Control Panel_운영'!$K$84),X$3&gt;'Control Panel_운영'!$N$87),0,IF(MONTH(X$3)='Control Panel_운영'!$O88,1,0)))</f>
        <v>0</v>
      </c>
      <c r="Y25" s="567">
        <f>IF('Control Panel_운영'!$P176="임차인부담",0,IF(AND(YEAR(Y$3)=YEAR('Control Panel_운영'!$K$84),Y$3&gt;'Control Panel_운영'!$N$87),0,IF(MONTH(Y$3)='Control Panel_운영'!$O88,1,0)))</f>
        <v>0</v>
      </c>
      <c r="Z25" s="567">
        <f>IF('Control Panel_운영'!$P176="임차인부담",0,IF(AND(YEAR(Z$3)=YEAR('Control Panel_운영'!$K$84),Z$3&gt;'Control Panel_운영'!$N$87),0,IF(MONTH(Z$3)='Control Panel_운영'!$O88,1,0)))</f>
        <v>0</v>
      </c>
      <c r="AA25" s="567">
        <f>IF('Control Panel_운영'!$P176="임차인부담",0,IF(AND(YEAR(AA$3)=YEAR('Control Panel_운영'!$K$84),AA$3&gt;'Control Panel_운영'!$N$87),0,IF(MONTH(AA$3)='Control Panel_운영'!$O88,1,0)))</f>
        <v>0</v>
      </c>
      <c r="AB25" s="567">
        <f>IF('Control Panel_운영'!$P176="임차인부담",0,IF(AND(YEAR(AB$3)=YEAR('Control Panel_운영'!$K$84),AB$3&gt;'Control Panel_운영'!$N$87),0,IF(MONTH(AB$3)='Control Panel_운영'!$O88,1,0)))</f>
        <v>0</v>
      </c>
      <c r="AC25" s="567">
        <f>IF('Control Panel_운영'!$P176="임차인부담",0,IF(AND(YEAR(AC$3)=YEAR('Control Panel_운영'!$K$84),AC$3&gt;'Control Panel_운영'!$N$87),0,IF(MONTH(AC$3)='Control Panel_운영'!$O88,1,0)))</f>
        <v>0</v>
      </c>
      <c r="AD25" s="767">
        <f>IF('Control Panel_운영'!$P176="임차인부담",0,IF(AND(YEAR(AD$3)=YEAR('Control Panel_운영'!$K$84),AD$3&gt;'Control Panel_운영'!$N$87),0,IF(MONTH(AD$3)='Control Panel_운영'!$O88,1,0)))</f>
        <v>0</v>
      </c>
      <c r="AE25" s="768">
        <f>IF('Control Panel_운영'!$P176="임차인부담",0,IF(AND(YEAR(AE$3)=YEAR('Control Panel_운영'!$K$84),AE$3&gt;'Control Panel_운영'!$N$87),0,IF(MONTH(AE$3)='Control Panel_운영'!$O88,1,0)))</f>
        <v>0</v>
      </c>
      <c r="AF25" s="567">
        <f>IF('Control Panel_운영'!$P176="임차인부담",0,IF(AND(YEAR(AF$3)=YEAR('Control Panel_운영'!$K$84),AF$3&gt;'Control Panel_운영'!$N$87),0,IF(MONTH(AF$3)='Control Panel_운영'!$O88,1,0)))</f>
        <v>0</v>
      </c>
      <c r="AG25" s="567">
        <f>IF('Control Panel_운영'!$P176="임차인부담",0,IF(AND(YEAR(AG$3)=YEAR('Control Panel_운영'!$K$84),AG$3&gt;'Control Panel_운영'!$N$87),0,IF(MONTH(AG$3)='Control Panel_운영'!$O88,1,0)))</f>
        <v>0</v>
      </c>
      <c r="AH25" s="567">
        <f>IF('Control Panel_운영'!$P176="임차인부담",0,IF(AND(YEAR(AH$3)=YEAR('Control Panel_운영'!$K$84),AH$3&gt;'Control Panel_운영'!$N$87),0,IF(MONTH(AH$3)='Control Panel_운영'!$O88,1,0)))</f>
        <v>0</v>
      </c>
      <c r="AI25" s="567">
        <f>IF('Control Panel_운영'!$P176="임차인부담",0,IF(AND(YEAR(AI$3)=YEAR('Control Panel_운영'!$K$84),AI$3&gt;'Control Panel_운영'!$N$87),0,IF(MONTH(AI$3)='Control Panel_운영'!$O88,1,0)))</f>
        <v>0</v>
      </c>
      <c r="AJ25" s="567">
        <f>IF('Control Panel_운영'!$P176="임차인부담",0,IF(AND(YEAR(AJ$3)=YEAR('Control Panel_운영'!$K$84),AJ$3&gt;'Control Panel_운영'!$N$87),0,IF(MONTH(AJ$3)='Control Panel_운영'!$O88,1,0)))</f>
        <v>0</v>
      </c>
      <c r="AK25" s="567">
        <f>IF('Control Panel_운영'!$P176="임차인부담",0,IF(AND(YEAR(AK$3)=YEAR('Control Panel_운영'!$K$84),AK$3&gt;'Control Panel_운영'!$N$87),0,IF(MONTH(AK$3)='Control Panel_운영'!$O88,1,0)))</f>
        <v>0</v>
      </c>
      <c r="AL25" s="567">
        <f>IF('Control Panel_운영'!$P176="임차인부담",0,IF(AND(YEAR(AL$3)=YEAR('Control Panel_운영'!$K$84),AL$3&gt;'Control Panel_운영'!$N$87),0,IF(MONTH(AL$3)='Control Panel_운영'!$O88,1,0)))</f>
        <v>0</v>
      </c>
      <c r="AM25" s="567">
        <f>IF('Control Panel_운영'!$P176="임차인부담",0,IF(AND(YEAR(AM$3)=YEAR('Control Panel_운영'!$K$84),AM$3&gt;'Control Panel_운영'!$N$87),0,IF(MONTH(AM$3)='Control Panel_운영'!$O88,1,0)))</f>
        <v>0</v>
      </c>
      <c r="AN25" s="567">
        <f>IF('Control Panel_운영'!$P176="임차인부담",0,IF(AND(YEAR(AN$3)=YEAR('Control Panel_운영'!$K$84),AN$3&gt;'Control Panel_운영'!$N$87),0,IF(MONTH(AN$3)='Control Panel_운영'!$O88,1,0)))</f>
        <v>0</v>
      </c>
      <c r="AO25" s="567">
        <f>IF('Control Panel_운영'!$P176="임차인부담",0,IF(AND(YEAR(AO$3)=YEAR('Control Panel_운영'!$K$84),AO$3&gt;'Control Panel_운영'!$N$87),0,IF(MONTH(AO$3)='Control Panel_운영'!$O88,1,0)))</f>
        <v>0</v>
      </c>
      <c r="AP25" s="767">
        <f>IF('Control Panel_운영'!$P176="임차인부담",0,IF(AND(YEAR(AP$3)=YEAR('Control Panel_운영'!$K$84),AP$3&gt;'Control Panel_운영'!$N$87),0,IF(MONTH(AP$3)='Control Panel_운영'!$O88,1,0)))</f>
        <v>0</v>
      </c>
      <c r="AQ25" s="768">
        <f>IF('Control Panel_운영'!$P176="임차인부담",0,IF(AND(YEAR(AQ$3)=YEAR('Control Panel_운영'!$K$84),AQ$3&gt;'Control Panel_운영'!$N$87),0,IF(MONTH(AQ$3)='Control Panel_운영'!$O88,1,0)))</f>
        <v>0</v>
      </c>
      <c r="AR25" s="567">
        <f>IF('Control Panel_운영'!$P176="임차인부담",0,IF(AND(YEAR(AR$3)=YEAR('Control Panel_운영'!$K$84),AR$3&gt;'Control Panel_운영'!$N$87),0,IF(MONTH(AR$3)='Control Panel_운영'!$O88,1,0)))</f>
        <v>0</v>
      </c>
      <c r="AS25" s="567">
        <f>IF('Control Panel_운영'!$P176="임차인부담",0,IF(AND(YEAR(AS$3)=YEAR('Control Panel_운영'!$K$84),AS$3&gt;'Control Panel_운영'!$N$87),0,IF(MONTH(AS$3)='Control Panel_운영'!$O88,1,0)))</f>
        <v>0</v>
      </c>
      <c r="AT25" s="567">
        <f>IF('Control Panel_운영'!$P176="임차인부담",0,IF(AND(YEAR(AT$3)=YEAR('Control Panel_운영'!$K$84),AT$3&gt;'Control Panel_운영'!$N$87),0,IF(MONTH(AT$3)='Control Panel_운영'!$O88,1,0)))</f>
        <v>0</v>
      </c>
      <c r="AU25" s="567">
        <f>IF('Control Panel_운영'!$P176="임차인부담",0,IF(AND(YEAR(AU$3)=YEAR('Control Panel_운영'!$K$84),AU$3&gt;'Control Panel_운영'!$N$87),0,IF(MONTH(AU$3)='Control Panel_운영'!$O88,1,0)))</f>
        <v>0</v>
      </c>
      <c r="AV25" s="567">
        <f>IF('Control Panel_운영'!$P176="임차인부담",0,IF(AND(YEAR(AV$3)=YEAR('Control Panel_운영'!$K$84),AV$3&gt;'Control Panel_운영'!$N$87),0,IF(MONTH(AV$3)='Control Panel_운영'!$O88,1,0)))</f>
        <v>0</v>
      </c>
      <c r="AW25" s="567">
        <f>IF('Control Panel_운영'!$P176="임차인부담",0,IF(AND(YEAR(AW$3)=YEAR('Control Panel_운영'!$K$84),AW$3&gt;'Control Panel_운영'!$N$87),0,IF(MONTH(AW$3)='Control Panel_운영'!$O88,1,0)))</f>
        <v>0</v>
      </c>
      <c r="AX25" s="567">
        <f>IF('Control Panel_운영'!$P176="임차인부담",0,IF(AND(YEAR(AX$3)=YEAR('Control Panel_운영'!$K$84),AX$3&gt;'Control Panel_운영'!$N$87),0,IF(MONTH(AX$3)='Control Panel_운영'!$O88,1,0)))</f>
        <v>0</v>
      </c>
      <c r="AY25" s="567">
        <f>IF('Control Panel_운영'!$P176="임차인부담",0,IF(AND(YEAR(AY$3)=YEAR('Control Panel_운영'!$K$84),AY$3&gt;'Control Panel_운영'!$N$87),0,IF(MONTH(AY$3)='Control Panel_운영'!$O88,1,0)))</f>
        <v>0</v>
      </c>
      <c r="AZ25" s="567">
        <f>IF('Control Panel_운영'!$P176="임차인부담",0,IF(AND(YEAR(AZ$3)=YEAR('Control Panel_운영'!$K$84),AZ$3&gt;'Control Panel_운영'!$N$87),0,IF(MONTH(AZ$3)='Control Panel_운영'!$O88,1,0)))</f>
        <v>0</v>
      </c>
      <c r="BA25" s="567">
        <f>IF('Control Panel_운영'!$P176="임차인부담",0,IF(AND(YEAR(BA$3)=YEAR('Control Panel_운영'!$K$84),BA$3&gt;'Control Panel_운영'!$N$87),0,IF(MONTH(BA$3)='Control Panel_운영'!$O88,1,0)))</f>
        <v>0</v>
      </c>
      <c r="BB25" s="767">
        <f>IF('Control Panel_운영'!$P176="임차인부담",0,IF(AND(YEAR(BB$3)=YEAR('Control Panel_운영'!$K$84),BB$3&gt;'Control Panel_운영'!$N$87),0,IF(MONTH(BB$3)='Control Panel_운영'!$O88,1,0)))</f>
        <v>0</v>
      </c>
      <c r="BC25" s="768">
        <f>IF('Control Panel_운영'!$P176="임차인부담",0,IF(AND(YEAR(BC$3)=YEAR('Control Panel_운영'!$K$84),BC$3&gt;'Control Panel_운영'!$N$87),0,IF(MONTH(BC$3)='Control Panel_운영'!$O88,1,0)))</f>
        <v>0</v>
      </c>
      <c r="BD25" s="567">
        <f>IF('Control Panel_운영'!$P176="임차인부담",0,IF(AND(YEAR(BD$3)=YEAR('Control Panel_운영'!$K$84),BD$3&gt;'Control Panel_운영'!$N$87),0,IF(MONTH(BD$3)='Control Panel_운영'!$O88,1,0)))</f>
        <v>0</v>
      </c>
      <c r="BE25" s="567">
        <f>IF('Control Panel_운영'!$P176="임차인부담",0,IF(AND(YEAR(BE$3)=YEAR('Control Panel_운영'!$K$84),BE$3&gt;'Control Panel_운영'!$N$87),0,IF(MONTH(BE$3)='Control Panel_운영'!$O88,1,0)))</f>
        <v>0</v>
      </c>
      <c r="BF25" s="567">
        <f>IF('Control Panel_운영'!$P176="임차인부담",0,IF(AND(YEAR(BF$3)=YEAR('Control Panel_운영'!$K$84),BF$3&gt;'Control Panel_운영'!$N$87),0,IF(MONTH(BF$3)='Control Panel_운영'!$O88,1,0)))</f>
        <v>0</v>
      </c>
      <c r="BG25" s="567">
        <f>IF('Control Panel_운영'!$P176="임차인부담",0,IF(AND(YEAR(BG$3)=YEAR('Control Panel_운영'!$K$84),BG$3&gt;'Control Panel_운영'!$N$87),0,IF(MONTH(BG$3)='Control Panel_운영'!$O88,1,0)))</f>
        <v>0</v>
      </c>
      <c r="BH25" s="567">
        <f>IF('Control Panel_운영'!$P176="임차인부담",0,IF(AND(YEAR(BH$3)=YEAR('Control Panel_운영'!$K$84),BH$3&gt;'Control Panel_운영'!$N$87),0,IF(MONTH(BH$3)='Control Panel_운영'!$O88,1,0)))</f>
        <v>0</v>
      </c>
      <c r="BI25" s="567">
        <f>IF('Control Panel_운영'!$P176="임차인부담",0,IF(AND(YEAR(BI$3)=YEAR('Control Panel_운영'!$K$84),BI$3&gt;'Control Panel_운영'!$N$87),0,IF(MONTH(BI$3)='Control Panel_운영'!$O88,1,0)))</f>
        <v>0</v>
      </c>
      <c r="BJ25" s="567">
        <f>IF('Control Panel_운영'!$P176="임차인부담",0,IF(AND(YEAR(BJ$3)=YEAR('Control Panel_운영'!$K$84),BJ$3&gt;'Control Panel_운영'!$N$87),0,IF(MONTH(BJ$3)='Control Panel_운영'!$O88,1,0)))</f>
        <v>0</v>
      </c>
      <c r="BK25" s="567">
        <f>IF('Control Panel_운영'!$P176="임차인부담",0,IF(AND(YEAR(BK$3)=YEAR('Control Panel_운영'!$K$84),BK$3&gt;'Control Panel_운영'!$N$87),0,IF(MONTH(BK$3)='Control Panel_운영'!$O88,1,0)))</f>
        <v>0</v>
      </c>
      <c r="BL25" s="567">
        <f>IF('Control Panel_운영'!$P176="임차인부담",0,IF(AND(YEAR(BL$3)=YEAR('Control Panel_운영'!$K$84),BL$3&gt;'Control Panel_운영'!$N$87),0,IF(MONTH(BL$3)='Control Panel_운영'!$O88,1,0)))</f>
        <v>0</v>
      </c>
      <c r="BM25" s="567">
        <f>IF('Control Panel_운영'!$P176="임차인부담",0,IF(AND(YEAR(BM$3)=YEAR('Control Panel_운영'!$K$84),BM$3&gt;'Control Panel_운영'!$N$87),0,IF(MONTH(BM$3)='Control Panel_운영'!$O88,1,0)))</f>
        <v>0</v>
      </c>
      <c r="BN25" s="767">
        <f>IF('Control Panel_운영'!$P176="임차인부담",0,IF(AND(YEAR(BN$3)=YEAR('Control Panel_운영'!$K$84),BN$3&gt;'Control Panel_운영'!$N$87),0,IF(MONTH(BN$3)='Control Panel_운영'!$O88,1,0)))</f>
        <v>0</v>
      </c>
      <c r="BO25" s="768">
        <f>IF('Control Panel_운영'!$P176="임차인부담",0,IF(AND(YEAR(BO$3)=YEAR('Control Panel_운영'!$K$84),BO$3&gt;'Control Panel_운영'!$N$87),0,IF(MONTH(BO$3)='Control Panel_운영'!$O88,1,0)))</f>
        <v>0</v>
      </c>
      <c r="BP25" s="567">
        <f>IF('Control Panel_운영'!$P176="임차인부담",0,IF(AND(YEAR(BP$3)=YEAR('Control Panel_운영'!$K$84),BP$3&gt;'Control Panel_운영'!$N$87),0,IF(MONTH(BP$3)='Control Panel_운영'!$O88,1,0)))</f>
        <v>0</v>
      </c>
      <c r="BQ25" s="567">
        <f>IF('Control Panel_운영'!$P176="임차인부담",0,IF(AND(YEAR(BQ$3)=YEAR('Control Panel_운영'!$K$84),BQ$3&gt;'Control Panel_운영'!$N$87),0,IF(MONTH(BQ$3)='Control Panel_운영'!$O88,1,0)))</f>
        <v>0</v>
      </c>
      <c r="BR25" s="567">
        <f>IF('Control Panel_운영'!$P176="임차인부담",0,IF(AND(YEAR(BR$3)=YEAR('Control Panel_운영'!$K$84),BR$3&gt;'Control Panel_운영'!$N$87),0,IF(MONTH(BR$3)='Control Panel_운영'!$O88,1,0)))</f>
        <v>0</v>
      </c>
      <c r="BS25" s="567">
        <f>IF('Control Panel_운영'!$P176="임차인부담",0,IF(AND(YEAR(BS$3)=YEAR('Control Panel_운영'!$K$84),BS$3&gt;'Control Panel_운영'!$N$87),0,IF(MONTH(BS$3)='Control Panel_운영'!$O88,1,0)))</f>
        <v>0</v>
      </c>
      <c r="BT25" s="567">
        <f>IF('Control Panel_운영'!$P176="임차인부담",0,IF(AND(YEAR(BT$3)=YEAR('Control Panel_운영'!$K$84),BT$3&gt;'Control Panel_운영'!$N$87),0,IF(MONTH(BT$3)='Control Panel_운영'!$O88,1,0)))</f>
        <v>0</v>
      </c>
      <c r="BU25" s="567">
        <f>IF('Control Panel_운영'!$P176="임차인부담",0,IF(AND(YEAR(BU$3)=YEAR('Control Panel_운영'!$K$84),BU$3&gt;'Control Panel_운영'!$N$87),0,IF(MONTH(BU$3)='Control Panel_운영'!$O88,1,0)))</f>
        <v>0</v>
      </c>
      <c r="BV25" s="567">
        <f>IF('Control Panel_운영'!$P176="임차인부담",0,IF(AND(YEAR(BV$3)=YEAR('Control Panel_운영'!$K$84),BV$3&gt;'Control Panel_운영'!$N$87),0,IF(MONTH(BV$3)='Control Panel_운영'!$O88,1,0)))</f>
        <v>0</v>
      </c>
      <c r="BW25" s="567">
        <f>IF('Control Panel_운영'!$P176="임차인부담",0,IF(AND(YEAR(BW$3)=YEAR('Control Panel_운영'!$K$84),BW$3&gt;'Control Panel_운영'!$N$87),0,IF(MONTH(BW$3)='Control Panel_운영'!$O88,1,0)))</f>
        <v>0</v>
      </c>
      <c r="BX25" s="567">
        <f>IF('Control Panel_운영'!$P176="임차인부담",0,IF(AND(YEAR(BX$3)=YEAR('Control Panel_운영'!$K$84),BX$3&gt;'Control Panel_운영'!$N$87),0,IF(MONTH(BX$3)='Control Panel_운영'!$O88,1,0)))</f>
        <v>0</v>
      </c>
      <c r="BY25" s="567">
        <f>IF('Control Panel_운영'!$P176="임차인부담",0,IF(AND(YEAR(BY$3)=YEAR('Control Panel_운영'!$K$84),BY$3&gt;'Control Panel_운영'!$N$87),0,IF(MONTH(BY$3)='Control Panel_운영'!$O88,1,0)))</f>
        <v>0</v>
      </c>
      <c r="BZ25" s="767">
        <f>IF('Control Panel_운영'!$P176="임차인부담",0,IF(AND(YEAR(BZ$3)=YEAR('Control Panel_운영'!$K$84),BZ$3&gt;'Control Panel_운영'!$N$87),0,IF(MONTH(BZ$3)='Control Panel_운영'!$O88,1,0)))</f>
        <v>0</v>
      </c>
      <c r="CA25" s="768">
        <f>IF('Control Panel_운영'!$P176="임차인부담",0,IF(AND(YEAR(CA$3)=YEAR('Control Panel_운영'!$K$84),CA$3&gt;'Control Panel_운영'!$N$87),0,IF(MONTH(CA$3)='Control Panel_운영'!$O88,1,0)))</f>
        <v>0</v>
      </c>
      <c r="CB25" s="567">
        <f>IF('Control Panel_운영'!$P176="임차인부담",0,IF(AND(YEAR(CB$3)=YEAR('Control Panel_운영'!$K$84),CB$3&gt;'Control Panel_운영'!$N$87),0,IF(MONTH(CB$3)='Control Panel_운영'!$O88,1,0)))</f>
        <v>0</v>
      </c>
      <c r="CC25" s="567">
        <f>IF('Control Panel_운영'!$P176="임차인부담",0,IF(AND(YEAR(CC$3)=YEAR('Control Panel_운영'!$K$84),CC$3&gt;'Control Panel_운영'!$N$87),0,IF(MONTH(CC$3)='Control Panel_운영'!$O88,1,0)))</f>
        <v>0</v>
      </c>
      <c r="CD25" s="567">
        <f>IF('Control Panel_운영'!$P176="임차인부담",0,IF(AND(YEAR(CD$3)=YEAR('Control Panel_운영'!$K$84),CD$3&gt;'Control Panel_운영'!$N$87),0,IF(MONTH(CD$3)='Control Panel_운영'!$O88,1,0)))</f>
        <v>0</v>
      </c>
      <c r="CE25" s="567">
        <f>IF('Control Panel_운영'!$P176="임차인부담",0,IF(AND(YEAR(CE$3)=YEAR('Control Panel_운영'!$K$84),CE$3&gt;'Control Panel_운영'!$N$87),0,IF(MONTH(CE$3)='Control Panel_운영'!$O88,1,0)))</f>
        <v>0</v>
      </c>
      <c r="CF25" s="567">
        <f>IF('Control Panel_운영'!$P176="임차인부담",0,IF(AND(YEAR(CF$3)=YEAR('Control Panel_운영'!$K$84),CF$3&gt;'Control Panel_운영'!$N$87),0,IF(MONTH(CF$3)='Control Panel_운영'!$O88,1,0)))</f>
        <v>0</v>
      </c>
      <c r="CG25" s="567">
        <f>IF('Control Panel_운영'!$P176="임차인부담",0,IF(AND(YEAR(CG$3)=YEAR('Control Panel_운영'!$K$84),CG$3&gt;'Control Panel_운영'!$N$87),0,IF(MONTH(CG$3)='Control Panel_운영'!$O88,1,0)))</f>
        <v>0</v>
      </c>
      <c r="CH25" s="567">
        <f>IF('Control Panel_운영'!$P176="임차인부담",0,IF(AND(YEAR(CH$3)=YEAR('Control Panel_운영'!$K$84),CH$3&gt;'Control Panel_운영'!$N$87),0,IF(MONTH(CH$3)='Control Panel_운영'!$O88,1,0)))</f>
        <v>0</v>
      </c>
      <c r="CI25" s="567">
        <f>IF('Control Panel_운영'!$P176="임차인부담",0,IF(AND(YEAR(CI$3)=YEAR('Control Panel_운영'!$K$84),CI$3&gt;'Control Panel_운영'!$N$87),0,IF(MONTH(CI$3)='Control Panel_운영'!$O88,1,0)))</f>
        <v>0</v>
      </c>
      <c r="CJ25" s="567">
        <f>IF('Control Panel_운영'!$P176="임차인부담",0,IF(AND(YEAR(CJ$3)=YEAR('Control Panel_운영'!$K$84),CJ$3&gt;'Control Panel_운영'!$N$87),0,IF(MONTH(CJ$3)='Control Panel_운영'!$O88,1,0)))</f>
        <v>0</v>
      </c>
      <c r="CK25" s="567">
        <f>IF('Control Panel_운영'!$P176="임차인부담",0,IF(AND(YEAR(CK$3)=YEAR('Control Panel_운영'!$K$84),CK$3&gt;'Control Panel_운영'!$N$87),0,IF(MONTH(CK$3)='Control Panel_운영'!$O88,1,0)))</f>
        <v>0</v>
      </c>
      <c r="CL25" s="767">
        <f>IF('Control Panel_운영'!$P176="임차인부담",0,IF(AND(YEAR(CL$3)=YEAR('Control Panel_운영'!$K$84),CL$3&gt;'Control Panel_운영'!$N$87),0,IF(MONTH(CL$3)='Control Panel_운영'!$O88,1,0)))</f>
        <v>0</v>
      </c>
      <c r="CM25" s="768">
        <f>IF('Control Panel_운영'!$P176="임차인부담",0,IF(AND(YEAR(CM$3)=YEAR('Control Panel_운영'!$K$84),CM$3&gt;'Control Panel_운영'!$N$87),0,IF(MONTH(CM$3)='Control Panel_운영'!$O88,1,0)))</f>
        <v>0</v>
      </c>
      <c r="CN25" s="567">
        <f>IF('Control Panel_운영'!$P176="임차인부담",0,IF(AND(YEAR(CN$3)=YEAR('Control Panel_운영'!$K$84),CN$3&gt;'Control Panel_운영'!$N$87),0,IF(MONTH(CN$3)='Control Panel_운영'!$O88,1,0)))</f>
        <v>0</v>
      </c>
      <c r="CO25" s="567">
        <f>IF('Control Panel_운영'!$P176="임차인부담",0,IF(AND(YEAR(CO$3)=YEAR('Control Panel_운영'!$K$84),CO$3&gt;'Control Panel_운영'!$N$87),0,IF(MONTH(CO$3)='Control Panel_운영'!$O88,1,0)))</f>
        <v>0</v>
      </c>
      <c r="CP25" s="567">
        <f>IF('Control Panel_운영'!$P176="임차인부담",0,IF(AND(YEAR(CP$3)=YEAR('Control Panel_운영'!$K$84),CP$3&gt;'Control Panel_운영'!$N$87),0,IF(MONTH(CP$3)='Control Panel_운영'!$O88,1,0)))</f>
        <v>0</v>
      </c>
      <c r="CQ25" s="567">
        <f>IF('Control Panel_운영'!$P176="임차인부담",0,IF(AND(YEAR(CQ$3)=YEAR('Control Panel_운영'!$K$84),CQ$3&gt;'Control Panel_운영'!$N$87),0,IF(MONTH(CQ$3)='Control Panel_운영'!$O88,1,0)))</f>
        <v>0</v>
      </c>
      <c r="CR25" s="567">
        <f>IF('Control Panel_운영'!$P176="임차인부담",0,IF(AND(YEAR(CR$3)=YEAR('Control Panel_운영'!$K$84),CR$3&gt;'Control Panel_운영'!$N$87),0,IF(MONTH(CR$3)='Control Panel_운영'!$O88,1,0)))</f>
        <v>0</v>
      </c>
      <c r="CS25" s="567">
        <f>IF('Control Panel_운영'!$P176="임차인부담",0,IF(AND(YEAR(CS$3)=YEAR('Control Panel_운영'!$K$84),CS$3&gt;'Control Panel_운영'!$N$87),0,IF(MONTH(CS$3)='Control Panel_운영'!$O88,1,0)))</f>
        <v>0</v>
      </c>
      <c r="CT25" s="567">
        <f>IF('Control Panel_운영'!$P176="임차인부담",0,IF(AND(YEAR(CT$3)=YEAR('Control Panel_운영'!$K$84),CT$3&gt;'Control Panel_운영'!$N$87),0,IF(MONTH(CT$3)='Control Panel_운영'!$O88,1,0)))</f>
        <v>0</v>
      </c>
      <c r="CU25" s="567">
        <f>IF('Control Panel_운영'!$P176="임차인부담",0,IF(AND(YEAR(CU$3)=YEAR('Control Panel_운영'!$K$84),CU$3&gt;'Control Panel_운영'!$N$87),0,IF(MONTH(CU$3)='Control Panel_운영'!$O88,1,0)))</f>
        <v>0</v>
      </c>
      <c r="CV25" s="567">
        <f>IF('Control Panel_운영'!$P176="임차인부담",0,IF(AND(YEAR(CV$3)=YEAR('Control Panel_운영'!$K$84),CV$3&gt;'Control Panel_운영'!$N$87),0,IF(MONTH(CV$3)='Control Panel_운영'!$O88,1,0)))</f>
        <v>0</v>
      </c>
      <c r="CW25" s="567">
        <f>IF('Control Panel_운영'!$P176="임차인부담",0,IF(AND(YEAR(CW$3)=YEAR('Control Panel_운영'!$K$84),CW$3&gt;'Control Panel_운영'!$N$87),0,IF(MONTH(CW$3)='Control Panel_운영'!$O88,1,0)))</f>
        <v>0</v>
      </c>
      <c r="CX25" s="767">
        <f>IF('Control Panel_운영'!$P176="임차인부담",0,IF(AND(YEAR(CX$3)=YEAR('Control Panel_운영'!$K$84),CX$3&gt;'Control Panel_운영'!$N$87),0,IF(MONTH(CX$3)='Control Panel_운영'!$O88,1,0)))</f>
        <v>0</v>
      </c>
      <c r="CY25" s="768">
        <f>IF('Control Panel_운영'!$P176="임차인부담",0,IF(AND(YEAR(CY$3)=YEAR('Control Panel_운영'!$K$84),CY$3&gt;'Control Panel_운영'!$N$87),0,IF(MONTH(CY$3)='Control Panel_운영'!$O88,1,0)))</f>
        <v>0</v>
      </c>
      <c r="CZ25" s="567">
        <f>IF('Control Panel_운영'!$P176="임차인부담",0,IF(AND(YEAR(CZ$3)=YEAR('Control Panel_운영'!$K$84),CZ$3&gt;'Control Panel_운영'!$N$87),0,IF(MONTH(CZ$3)='Control Panel_운영'!$O88,1,0)))</f>
        <v>0</v>
      </c>
      <c r="DA25" s="567">
        <f>IF('Control Panel_운영'!$P176="임차인부담",0,IF(AND(YEAR(DA$3)=YEAR('Control Panel_운영'!$K$84),DA$3&gt;'Control Panel_운영'!$N$87),0,IF(MONTH(DA$3)='Control Panel_운영'!$O88,1,0)))</f>
        <v>0</v>
      </c>
      <c r="DB25" s="567">
        <f>IF('Control Panel_운영'!$P176="임차인부담",0,IF(AND(YEAR(DB$3)=YEAR('Control Panel_운영'!$K$84),DB$3&gt;'Control Panel_운영'!$N$87),0,IF(MONTH(DB$3)='Control Panel_운영'!$O88,1,0)))</f>
        <v>0</v>
      </c>
      <c r="DC25" s="567">
        <f>IF('Control Panel_운영'!$P176="임차인부담",0,IF(AND(YEAR(DC$3)=YEAR('Control Panel_운영'!$K$84),DC$3&gt;'Control Panel_운영'!$N$87),0,IF(MONTH(DC$3)='Control Panel_운영'!$O88,1,0)))</f>
        <v>0</v>
      </c>
      <c r="DD25" s="567">
        <f>IF('Control Panel_운영'!$P176="임차인부담",0,IF(AND(YEAR(DD$3)=YEAR('Control Panel_운영'!$K$84),DD$3&gt;'Control Panel_운영'!$N$87),0,IF(MONTH(DD$3)='Control Panel_운영'!$O88,1,0)))</f>
        <v>0</v>
      </c>
      <c r="DE25" s="567">
        <f>IF('Control Panel_운영'!$P176="임차인부담",0,IF(AND(YEAR(DE$3)=YEAR('Control Panel_운영'!$K$84),DE$3&gt;'Control Panel_운영'!$N$87),0,IF(MONTH(DE$3)='Control Panel_운영'!$O88,1,0)))</f>
        <v>0</v>
      </c>
      <c r="DF25" s="567">
        <f>IF('Control Panel_운영'!$P176="임차인부담",0,IF(AND(YEAR(DF$3)=YEAR('Control Panel_운영'!$K$84),DF$3&gt;'Control Panel_운영'!$N$87),0,IF(MONTH(DF$3)='Control Panel_운영'!$O88,1,0)))</f>
        <v>0</v>
      </c>
      <c r="DG25" s="567">
        <f>IF('Control Panel_운영'!$P176="임차인부담",0,IF(AND(YEAR(DG$3)=YEAR('Control Panel_운영'!$K$84),DG$3&gt;'Control Panel_운영'!$N$87),0,IF(MONTH(DG$3)='Control Panel_운영'!$O88,1,0)))</f>
        <v>0</v>
      </c>
      <c r="DH25" s="567">
        <f>IF('Control Panel_운영'!$P176="임차인부담",0,IF(AND(YEAR(DH$3)=YEAR('Control Panel_운영'!$K$84),DH$3&gt;'Control Panel_운영'!$N$87),0,IF(MONTH(DH$3)='Control Panel_운영'!$O88,1,0)))</f>
        <v>0</v>
      </c>
      <c r="DI25" s="567">
        <f>IF('Control Panel_운영'!$P176="임차인부담",0,IF(AND(YEAR(DI$3)=YEAR('Control Panel_운영'!$K$84),DI$3&gt;'Control Panel_운영'!$N$87),0,IF(MONTH(DI$3)='Control Panel_운영'!$O88,1,0)))</f>
        <v>0</v>
      </c>
      <c r="DJ25" s="767">
        <f>IF('Control Panel_운영'!$P176="임차인부담",0,IF(AND(YEAR(DJ$3)=YEAR('Control Panel_운영'!$K$84),DJ$3&gt;'Control Panel_운영'!$N$87),0,IF(MONTH(DJ$3)='Control Panel_운영'!$O88,1,0)))</f>
        <v>0</v>
      </c>
      <c r="DK25" s="768">
        <f>IF('Control Panel_운영'!$P176="임차인부담",0,IF(AND(YEAR(DK$3)=YEAR('Control Panel_운영'!$K$84),DK$3&gt;'Control Panel_운영'!$N$87),0,IF(MONTH(DK$3)='Control Panel_운영'!$O88,1,0)))</f>
        <v>0</v>
      </c>
      <c r="DL25" s="567">
        <f>IF('Control Panel_운영'!$P176="임차인부담",0,IF(AND(YEAR(DL$3)=YEAR('Control Panel_운영'!$K$84),DL$3&gt;'Control Panel_운영'!$N$87),0,IF(MONTH(DL$3)='Control Panel_운영'!$O88,1,0)))</f>
        <v>0</v>
      </c>
      <c r="DM25" s="567">
        <f>IF('Control Panel_운영'!$P176="임차인부담",0,IF(AND(YEAR(DM$3)=YEAR('Control Panel_운영'!$K$84),DM$3&gt;'Control Panel_운영'!$N$87),0,IF(MONTH(DM$3)='Control Panel_운영'!$O88,1,0)))</f>
        <v>0</v>
      </c>
      <c r="DN25" s="567">
        <f>IF('Control Panel_운영'!$P176="임차인부담",0,IF(AND(YEAR(DN$3)=YEAR('Control Panel_운영'!$K$84),DN$3&gt;'Control Panel_운영'!$N$87),0,IF(MONTH(DN$3)='Control Panel_운영'!$O88,1,0)))</f>
        <v>0</v>
      </c>
      <c r="DO25" s="567">
        <f>IF('Control Panel_운영'!$P176="임차인부담",0,IF(AND(YEAR(DO$3)=YEAR('Control Panel_운영'!$K$84),DO$3&gt;'Control Panel_운영'!$N$87),0,IF(MONTH(DO$3)='Control Panel_운영'!$O88,1,0)))</f>
        <v>0</v>
      </c>
      <c r="DP25" s="567">
        <f>IF('Control Panel_운영'!$P176="임차인부담",0,IF(AND(YEAR(DP$3)=YEAR('Control Panel_운영'!$K$84),DP$3&gt;'Control Panel_운영'!$N$87),0,IF(MONTH(DP$3)='Control Panel_운영'!$O88,1,0)))</f>
        <v>0</v>
      </c>
      <c r="DQ25" s="567">
        <f>IF('Control Panel_운영'!$P176="임차인부담",0,IF(AND(YEAR(DQ$3)=YEAR('Control Panel_운영'!$K$84),DQ$3&gt;'Control Panel_운영'!$N$87),0,IF(MONTH(DQ$3)='Control Panel_운영'!$O88,1,0)))</f>
        <v>0</v>
      </c>
      <c r="DR25" s="567">
        <f>IF('Control Panel_운영'!$P176="임차인부담",0,IF(AND(YEAR(DR$3)=YEAR('Control Panel_운영'!$K$84),DR$3&gt;'Control Panel_운영'!$N$87),0,IF(MONTH(DR$3)='Control Panel_운영'!$O88,1,0)))</f>
        <v>0</v>
      </c>
      <c r="DS25" s="567">
        <f>IF('Control Panel_운영'!$P176="임차인부담",0,IF(AND(YEAR(DS$3)=YEAR('Control Panel_운영'!$K$84),DS$3&gt;'Control Panel_운영'!$N$87),0,IF(MONTH(DS$3)='Control Panel_운영'!$O88,1,0)))</f>
        <v>0</v>
      </c>
      <c r="DT25" s="567">
        <f>IF('Control Panel_운영'!$P176="임차인부담",0,IF(AND(YEAR(DT$3)=YEAR('Control Panel_운영'!$K$84),DT$3&gt;'Control Panel_운영'!$N$87),0,IF(MONTH(DT$3)='Control Panel_운영'!$O88,1,0)))</f>
        <v>0</v>
      </c>
      <c r="DU25" s="567">
        <f>IF('Control Panel_운영'!$P176="임차인부담",0,IF(AND(YEAR(DU$3)=YEAR('Control Panel_운영'!$K$84),DU$3&gt;'Control Panel_운영'!$N$87),0,IF(MONTH(DU$3)='Control Panel_운영'!$O88,1,0)))</f>
        <v>0</v>
      </c>
      <c r="DV25" s="567">
        <f>IF('Control Panel_운영'!$P176="임차인부담",0,IF(AND(YEAR(DV$3)=YEAR('Control Panel_운영'!$K$84),DV$3&gt;'Control Panel_운영'!$N$87),0,IF(MONTH(DV$3)='Control Panel_운영'!$O88,1,0)))</f>
        <v>0</v>
      </c>
    </row>
    <row r="26" spans="1:126" s="565" customFormat="1" ht="12" customHeight="1" x14ac:dyDescent="0.4">
      <c r="A26" s="731"/>
      <c r="B26" s="566" t="s">
        <v>901</v>
      </c>
      <c r="D26" s="761"/>
      <c r="E26" s="762"/>
      <c r="F26" s="778">
        <f>IF('Control Panel_운영'!$P177="임차인부담",0,IF(AND(YEAR(F$3)=YEAR('Control Panel_운영'!$K$84),F$3&gt;'Control Panel_운영'!$N$87),0,IF(MONTH(F$3)='Control Panel_운영'!$O89,1,0)))</f>
        <v>0</v>
      </c>
      <c r="G26" s="768">
        <f>IF('Control Panel_운영'!$P177="임차인부담",0,IF(AND(YEAR(G$3)=YEAR('Control Panel_운영'!$K$84),G$3&gt;'Control Panel_운영'!$N$87),0,IF(MONTH(G$3)='Control Panel_운영'!$O89,1,0)))</f>
        <v>0</v>
      </c>
      <c r="H26" s="567">
        <f>IF('Control Panel_운영'!$P177="임차인부담",0,IF(AND(YEAR(H$3)=YEAR('Control Panel_운영'!$K$84),H$3&gt;'Control Panel_운영'!$N$87),0,IF(MONTH(H$3)='Control Panel_운영'!$O89,1,0)))</f>
        <v>0</v>
      </c>
      <c r="I26" s="567">
        <f>IF('Control Panel_운영'!$P177="임차인부담",0,IF(AND(YEAR(I$3)=YEAR('Control Panel_운영'!$K$84),I$3&gt;'Control Panel_운영'!$N$87),0,IF(MONTH(I$3)='Control Panel_운영'!$O89,1,0)))</f>
        <v>0</v>
      </c>
      <c r="J26" s="567">
        <f>IF('Control Panel_운영'!$P177="임차인부담",0,IF(AND(YEAR(J$3)=YEAR('Control Panel_운영'!$K$84),J$3&gt;'Control Panel_운영'!$N$87),0,IF(MONTH(J$3)='Control Panel_운영'!$O89,1,0)))</f>
        <v>0</v>
      </c>
      <c r="K26" s="567">
        <f>IF('Control Panel_운영'!$P177="임차인부담",0,IF(AND(YEAR(K$3)=YEAR('Control Panel_운영'!$K$84),K$3&gt;'Control Panel_운영'!$N$87),0,IF(MONTH(K$3)='Control Panel_운영'!$O89,1,0)))</f>
        <v>0</v>
      </c>
      <c r="L26" s="567">
        <f>IF('Control Panel_운영'!$P177="임차인부담",0,IF(AND(YEAR(L$3)=YEAR('Control Panel_운영'!$K$84),L$3&gt;'Control Panel_운영'!$N$87),0,IF(MONTH(L$3)='Control Panel_운영'!$O89,1,0)))</f>
        <v>0</v>
      </c>
      <c r="M26" s="567">
        <f>IF('Control Panel_운영'!$P177="임차인부담",0,IF(AND(YEAR(M$3)=YEAR('Control Panel_운영'!$K$84),M$3&gt;'Control Panel_운영'!$N$87),0,IF(MONTH(M$3)='Control Panel_운영'!$O89,1,0)))</f>
        <v>0</v>
      </c>
      <c r="N26" s="567">
        <f>IF('Control Panel_운영'!$P177="임차인부담",0,IF(AND(YEAR(N$3)=YEAR('Control Panel_운영'!$K$84),N$3&gt;'Control Panel_운영'!$N$87),0,IF(MONTH(N$3)='Control Panel_운영'!$O89,1,0)))</f>
        <v>0</v>
      </c>
      <c r="O26" s="567">
        <f>IF('Control Panel_운영'!$P177="임차인부담",0,IF(AND(YEAR(O$3)=YEAR('Control Panel_운영'!$K$84),O$3&gt;'Control Panel_운영'!$N$87),0,IF(MONTH(O$3)='Control Panel_운영'!$O89,1,0)))</f>
        <v>0</v>
      </c>
      <c r="P26" s="567">
        <f>IF('Control Panel_운영'!$P177="임차인부담",0,IF(AND(YEAR(P$3)=YEAR('Control Panel_운영'!$K$84),P$3&gt;'Control Panel_운영'!$N$87),0,IF(MONTH(P$3)='Control Panel_운영'!$O89,1,0)))</f>
        <v>0</v>
      </c>
      <c r="Q26" s="567">
        <f>IF('Control Panel_운영'!$P177="임차인부담",0,IF(AND(YEAR(Q$3)=YEAR('Control Panel_운영'!$K$84),Q$3&gt;'Control Panel_운영'!$N$87),0,IF(MONTH(Q$3)='Control Panel_운영'!$O89,1,0)))</f>
        <v>1</v>
      </c>
      <c r="R26" s="767">
        <f>IF('Control Panel_운영'!$P177="임차인부담",0,IF(AND(YEAR(R$3)=YEAR('Control Panel_운영'!$K$84),R$3&gt;'Control Panel_운영'!$N$87),0,IF(MONTH(R$3)='Control Panel_운영'!$O89,1,0)))</f>
        <v>0</v>
      </c>
      <c r="S26" s="768">
        <f>IF('Control Panel_운영'!$P177="임차인부담",0,IF(AND(YEAR(S$3)=YEAR('Control Panel_운영'!$K$84),S$3&gt;'Control Panel_운영'!$N$87),0,IF(MONTH(S$3)='Control Panel_운영'!$O89,1,0)))</f>
        <v>0</v>
      </c>
      <c r="T26" s="567">
        <f>IF('Control Panel_운영'!$P177="임차인부담",0,IF(AND(YEAR(T$3)=YEAR('Control Panel_운영'!$K$84),T$3&gt;'Control Panel_운영'!$N$87),0,IF(MONTH(T$3)='Control Panel_운영'!$O89,1,0)))</f>
        <v>0</v>
      </c>
      <c r="U26" s="567">
        <f>IF('Control Panel_운영'!$P177="임차인부담",0,IF(AND(YEAR(U$3)=YEAR('Control Panel_운영'!$K$84),U$3&gt;'Control Panel_운영'!$N$87),0,IF(MONTH(U$3)='Control Panel_운영'!$O89,1,0)))</f>
        <v>0</v>
      </c>
      <c r="V26" s="567">
        <f>IF('Control Panel_운영'!$P177="임차인부담",0,IF(AND(YEAR(V$3)=YEAR('Control Panel_운영'!$K$84),V$3&gt;'Control Panel_운영'!$N$87),0,IF(MONTH(V$3)='Control Panel_운영'!$O89,1,0)))</f>
        <v>0</v>
      </c>
      <c r="W26" s="567">
        <f>IF('Control Panel_운영'!$P177="임차인부담",0,IF(AND(YEAR(W$3)=YEAR('Control Panel_운영'!$K$84),W$3&gt;'Control Panel_운영'!$N$87),0,IF(MONTH(W$3)='Control Panel_운영'!$O89,1,0)))</f>
        <v>0</v>
      </c>
      <c r="X26" s="567">
        <f>IF('Control Panel_운영'!$P177="임차인부담",0,IF(AND(YEAR(X$3)=YEAR('Control Panel_운영'!$K$84),X$3&gt;'Control Panel_운영'!$N$87),0,IF(MONTH(X$3)='Control Panel_운영'!$O89,1,0)))</f>
        <v>0</v>
      </c>
      <c r="Y26" s="567">
        <f>IF('Control Panel_운영'!$P177="임차인부담",0,IF(AND(YEAR(Y$3)=YEAR('Control Panel_운영'!$K$84),Y$3&gt;'Control Panel_운영'!$N$87),0,IF(MONTH(Y$3)='Control Panel_운영'!$O89,1,0)))</f>
        <v>0</v>
      </c>
      <c r="Z26" s="567">
        <f>IF('Control Panel_운영'!$P177="임차인부담",0,IF(AND(YEAR(Z$3)=YEAR('Control Panel_운영'!$K$84),Z$3&gt;'Control Panel_운영'!$N$87),0,IF(MONTH(Z$3)='Control Panel_운영'!$O89,1,0)))</f>
        <v>0</v>
      </c>
      <c r="AA26" s="567">
        <f>IF('Control Panel_운영'!$P177="임차인부담",0,IF(AND(YEAR(AA$3)=YEAR('Control Panel_운영'!$K$84),AA$3&gt;'Control Panel_운영'!$N$87),0,IF(MONTH(AA$3)='Control Panel_운영'!$O89,1,0)))</f>
        <v>0</v>
      </c>
      <c r="AB26" s="567">
        <f>IF('Control Panel_운영'!$P177="임차인부담",0,IF(AND(YEAR(AB$3)=YEAR('Control Panel_운영'!$K$84),AB$3&gt;'Control Panel_운영'!$N$87),0,IF(MONTH(AB$3)='Control Panel_운영'!$O89,1,0)))</f>
        <v>0</v>
      </c>
      <c r="AC26" s="567">
        <f>IF('Control Panel_운영'!$P177="임차인부담",0,IF(AND(YEAR(AC$3)=YEAR('Control Panel_운영'!$K$84),AC$3&gt;'Control Panel_운영'!$N$87),0,IF(MONTH(AC$3)='Control Panel_운영'!$O89,1,0)))</f>
        <v>1</v>
      </c>
      <c r="AD26" s="767">
        <f>IF('Control Panel_운영'!$P177="임차인부담",0,IF(AND(YEAR(AD$3)=YEAR('Control Panel_운영'!$K$84),AD$3&gt;'Control Panel_운영'!$N$87),0,IF(MONTH(AD$3)='Control Panel_운영'!$O89,1,0)))</f>
        <v>0</v>
      </c>
      <c r="AE26" s="768">
        <f>IF('Control Panel_운영'!$P177="임차인부담",0,IF(AND(YEAR(AE$3)=YEAR('Control Panel_운영'!$K$84),AE$3&gt;'Control Panel_운영'!$N$87),0,IF(MONTH(AE$3)='Control Panel_운영'!$O89,1,0)))</f>
        <v>0</v>
      </c>
      <c r="AF26" s="567">
        <f>IF('Control Panel_운영'!$P177="임차인부담",0,IF(AND(YEAR(AF$3)=YEAR('Control Panel_운영'!$K$84),AF$3&gt;'Control Panel_운영'!$N$87),0,IF(MONTH(AF$3)='Control Panel_운영'!$O89,1,0)))</f>
        <v>0</v>
      </c>
      <c r="AG26" s="567">
        <f>IF('Control Panel_운영'!$P177="임차인부담",0,IF(AND(YEAR(AG$3)=YEAR('Control Panel_운영'!$K$84),AG$3&gt;'Control Panel_운영'!$N$87),0,IF(MONTH(AG$3)='Control Panel_운영'!$O89,1,0)))</f>
        <v>0</v>
      </c>
      <c r="AH26" s="567">
        <f>IF('Control Panel_운영'!$P177="임차인부담",0,IF(AND(YEAR(AH$3)=YEAR('Control Panel_운영'!$K$84),AH$3&gt;'Control Panel_운영'!$N$87),0,IF(MONTH(AH$3)='Control Panel_운영'!$O89,1,0)))</f>
        <v>0</v>
      </c>
      <c r="AI26" s="567">
        <f>IF('Control Panel_운영'!$P177="임차인부담",0,IF(AND(YEAR(AI$3)=YEAR('Control Panel_운영'!$K$84),AI$3&gt;'Control Panel_운영'!$N$87),0,IF(MONTH(AI$3)='Control Panel_운영'!$O89,1,0)))</f>
        <v>0</v>
      </c>
      <c r="AJ26" s="567">
        <f>IF('Control Panel_운영'!$P177="임차인부담",0,IF(AND(YEAR(AJ$3)=YEAR('Control Panel_운영'!$K$84),AJ$3&gt;'Control Panel_운영'!$N$87),0,IF(MONTH(AJ$3)='Control Panel_운영'!$O89,1,0)))</f>
        <v>0</v>
      </c>
      <c r="AK26" s="567">
        <f>IF('Control Panel_운영'!$P177="임차인부담",0,IF(AND(YEAR(AK$3)=YEAR('Control Panel_운영'!$K$84),AK$3&gt;'Control Panel_운영'!$N$87),0,IF(MONTH(AK$3)='Control Panel_운영'!$O89,1,0)))</f>
        <v>0</v>
      </c>
      <c r="AL26" s="567">
        <f>IF('Control Panel_운영'!$P177="임차인부담",0,IF(AND(YEAR(AL$3)=YEAR('Control Panel_운영'!$K$84),AL$3&gt;'Control Panel_운영'!$N$87),0,IF(MONTH(AL$3)='Control Panel_운영'!$O89,1,0)))</f>
        <v>0</v>
      </c>
      <c r="AM26" s="567">
        <f>IF('Control Panel_운영'!$P177="임차인부담",0,IF(AND(YEAR(AM$3)=YEAR('Control Panel_운영'!$K$84),AM$3&gt;'Control Panel_운영'!$N$87),0,IF(MONTH(AM$3)='Control Panel_운영'!$O89,1,0)))</f>
        <v>0</v>
      </c>
      <c r="AN26" s="567">
        <f>IF('Control Panel_운영'!$P177="임차인부담",0,IF(AND(YEAR(AN$3)=YEAR('Control Panel_운영'!$K$84),AN$3&gt;'Control Panel_운영'!$N$87),0,IF(MONTH(AN$3)='Control Panel_운영'!$O89,1,0)))</f>
        <v>0</v>
      </c>
      <c r="AO26" s="567">
        <f>IF('Control Panel_운영'!$P177="임차인부담",0,IF(AND(YEAR(AO$3)=YEAR('Control Panel_운영'!$K$84),AO$3&gt;'Control Panel_운영'!$N$87),0,IF(MONTH(AO$3)='Control Panel_운영'!$O89,1,0)))</f>
        <v>1</v>
      </c>
      <c r="AP26" s="767">
        <f>IF('Control Panel_운영'!$P177="임차인부담",0,IF(AND(YEAR(AP$3)=YEAR('Control Panel_운영'!$K$84),AP$3&gt;'Control Panel_운영'!$N$87),0,IF(MONTH(AP$3)='Control Panel_운영'!$O89,1,0)))</f>
        <v>0</v>
      </c>
      <c r="AQ26" s="768">
        <f>IF('Control Panel_운영'!$P177="임차인부담",0,IF(AND(YEAR(AQ$3)=YEAR('Control Panel_운영'!$K$84),AQ$3&gt;'Control Panel_운영'!$N$87),0,IF(MONTH(AQ$3)='Control Panel_운영'!$O89,1,0)))</f>
        <v>0</v>
      </c>
      <c r="AR26" s="567">
        <f>IF('Control Panel_운영'!$P177="임차인부담",0,IF(AND(YEAR(AR$3)=YEAR('Control Panel_운영'!$K$84),AR$3&gt;'Control Panel_운영'!$N$87),0,IF(MONTH(AR$3)='Control Panel_운영'!$O89,1,0)))</f>
        <v>0</v>
      </c>
      <c r="AS26" s="567">
        <f>IF('Control Panel_운영'!$P177="임차인부담",0,IF(AND(YEAR(AS$3)=YEAR('Control Panel_운영'!$K$84),AS$3&gt;'Control Panel_운영'!$N$87),0,IF(MONTH(AS$3)='Control Panel_운영'!$O89,1,0)))</f>
        <v>0</v>
      </c>
      <c r="AT26" s="567">
        <f>IF('Control Panel_운영'!$P177="임차인부담",0,IF(AND(YEAR(AT$3)=YEAR('Control Panel_운영'!$K$84),AT$3&gt;'Control Panel_운영'!$N$87),0,IF(MONTH(AT$3)='Control Panel_운영'!$O89,1,0)))</f>
        <v>0</v>
      </c>
      <c r="AU26" s="567">
        <f>IF('Control Panel_운영'!$P177="임차인부담",0,IF(AND(YEAR(AU$3)=YEAR('Control Panel_운영'!$K$84),AU$3&gt;'Control Panel_운영'!$N$87),0,IF(MONTH(AU$3)='Control Panel_운영'!$O89,1,0)))</f>
        <v>0</v>
      </c>
      <c r="AV26" s="567">
        <f>IF('Control Panel_운영'!$P177="임차인부담",0,IF(AND(YEAR(AV$3)=YEAR('Control Panel_운영'!$K$84),AV$3&gt;'Control Panel_운영'!$N$87),0,IF(MONTH(AV$3)='Control Panel_운영'!$O89,1,0)))</f>
        <v>0</v>
      </c>
      <c r="AW26" s="567">
        <f>IF('Control Panel_운영'!$P177="임차인부담",0,IF(AND(YEAR(AW$3)=YEAR('Control Panel_운영'!$K$84),AW$3&gt;'Control Panel_운영'!$N$87),0,IF(MONTH(AW$3)='Control Panel_운영'!$O89,1,0)))</f>
        <v>0</v>
      </c>
      <c r="AX26" s="567">
        <f>IF('Control Panel_운영'!$P177="임차인부담",0,IF(AND(YEAR(AX$3)=YEAR('Control Panel_운영'!$K$84),AX$3&gt;'Control Panel_운영'!$N$87),0,IF(MONTH(AX$3)='Control Panel_운영'!$O89,1,0)))</f>
        <v>0</v>
      </c>
      <c r="AY26" s="567">
        <f>IF('Control Panel_운영'!$P177="임차인부담",0,IF(AND(YEAR(AY$3)=YEAR('Control Panel_운영'!$K$84),AY$3&gt;'Control Panel_운영'!$N$87),0,IF(MONTH(AY$3)='Control Panel_운영'!$O89,1,0)))</f>
        <v>0</v>
      </c>
      <c r="AZ26" s="567">
        <f>IF('Control Panel_운영'!$P177="임차인부담",0,IF(AND(YEAR(AZ$3)=YEAR('Control Panel_운영'!$K$84),AZ$3&gt;'Control Panel_운영'!$N$87),0,IF(MONTH(AZ$3)='Control Panel_운영'!$O89,1,0)))</f>
        <v>0</v>
      </c>
      <c r="BA26" s="567">
        <f>IF('Control Panel_운영'!$P177="임차인부담",0,IF(AND(YEAR(BA$3)=YEAR('Control Panel_운영'!$K$84),BA$3&gt;'Control Panel_운영'!$N$87),0,IF(MONTH(BA$3)='Control Panel_운영'!$O89,1,0)))</f>
        <v>1</v>
      </c>
      <c r="BB26" s="767">
        <f>IF('Control Panel_운영'!$P177="임차인부담",0,IF(AND(YEAR(BB$3)=YEAR('Control Panel_운영'!$K$84),BB$3&gt;'Control Panel_운영'!$N$87),0,IF(MONTH(BB$3)='Control Panel_운영'!$O89,1,0)))</f>
        <v>0</v>
      </c>
      <c r="BC26" s="768">
        <f>IF('Control Panel_운영'!$P177="임차인부담",0,IF(AND(YEAR(BC$3)=YEAR('Control Panel_운영'!$K$84),BC$3&gt;'Control Panel_운영'!$N$87),0,IF(MONTH(BC$3)='Control Panel_운영'!$O89,1,0)))</f>
        <v>0</v>
      </c>
      <c r="BD26" s="567">
        <f>IF('Control Panel_운영'!$P177="임차인부담",0,IF(AND(YEAR(BD$3)=YEAR('Control Panel_운영'!$K$84),BD$3&gt;'Control Panel_운영'!$N$87),0,IF(MONTH(BD$3)='Control Panel_운영'!$O89,1,0)))</f>
        <v>0</v>
      </c>
      <c r="BE26" s="567">
        <f>IF('Control Panel_운영'!$P177="임차인부담",0,IF(AND(YEAR(BE$3)=YEAR('Control Panel_운영'!$K$84),BE$3&gt;'Control Panel_운영'!$N$87),0,IF(MONTH(BE$3)='Control Panel_운영'!$O89,1,0)))</f>
        <v>0</v>
      </c>
      <c r="BF26" s="567">
        <f>IF('Control Panel_운영'!$P177="임차인부담",0,IF(AND(YEAR(BF$3)=YEAR('Control Panel_운영'!$K$84),BF$3&gt;'Control Panel_운영'!$N$87),0,IF(MONTH(BF$3)='Control Panel_운영'!$O89,1,0)))</f>
        <v>0</v>
      </c>
      <c r="BG26" s="567">
        <f>IF('Control Panel_운영'!$P177="임차인부담",0,IF(AND(YEAR(BG$3)=YEAR('Control Panel_운영'!$K$84),BG$3&gt;'Control Panel_운영'!$N$87),0,IF(MONTH(BG$3)='Control Panel_운영'!$O89,1,0)))</f>
        <v>0</v>
      </c>
      <c r="BH26" s="567">
        <f>IF('Control Panel_운영'!$P177="임차인부담",0,IF(AND(YEAR(BH$3)=YEAR('Control Panel_운영'!$K$84),BH$3&gt;'Control Panel_운영'!$N$87),0,IF(MONTH(BH$3)='Control Panel_운영'!$O89,1,0)))</f>
        <v>0</v>
      </c>
      <c r="BI26" s="567">
        <f>IF('Control Panel_운영'!$P177="임차인부담",0,IF(AND(YEAR(BI$3)=YEAR('Control Panel_운영'!$K$84),BI$3&gt;'Control Panel_운영'!$N$87),0,IF(MONTH(BI$3)='Control Panel_운영'!$O89,1,0)))</f>
        <v>0</v>
      </c>
      <c r="BJ26" s="567">
        <f>IF('Control Panel_운영'!$P177="임차인부담",0,IF(AND(YEAR(BJ$3)=YEAR('Control Panel_운영'!$K$84),BJ$3&gt;'Control Panel_운영'!$N$87),0,IF(MONTH(BJ$3)='Control Panel_운영'!$O89,1,0)))</f>
        <v>0</v>
      </c>
      <c r="BK26" s="567">
        <f>IF('Control Panel_운영'!$P177="임차인부담",0,IF(AND(YEAR(BK$3)=YEAR('Control Panel_운영'!$K$84),BK$3&gt;'Control Panel_운영'!$N$87),0,IF(MONTH(BK$3)='Control Panel_운영'!$O89,1,0)))</f>
        <v>0</v>
      </c>
      <c r="BL26" s="567">
        <f>IF('Control Panel_운영'!$P177="임차인부담",0,IF(AND(YEAR(BL$3)=YEAR('Control Panel_운영'!$K$84),BL$3&gt;'Control Panel_운영'!$N$87),0,IF(MONTH(BL$3)='Control Panel_운영'!$O89,1,0)))</f>
        <v>0</v>
      </c>
      <c r="BM26" s="567">
        <f>IF('Control Panel_운영'!$P177="임차인부담",0,IF(AND(YEAR(BM$3)=YEAR('Control Panel_운영'!$K$84),BM$3&gt;'Control Panel_운영'!$N$87),0,IF(MONTH(BM$3)='Control Panel_운영'!$O89,1,0)))</f>
        <v>1</v>
      </c>
      <c r="BN26" s="767">
        <f>IF('Control Panel_운영'!$P177="임차인부담",0,IF(AND(YEAR(BN$3)=YEAR('Control Panel_운영'!$K$84),BN$3&gt;'Control Panel_운영'!$N$87),0,IF(MONTH(BN$3)='Control Panel_운영'!$O89,1,0)))</f>
        <v>0</v>
      </c>
      <c r="BO26" s="768">
        <f>IF('Control Panel_운영'!$P177="임차인부담",0,IF(AND(YEAR(BO$3)=YEAR('Control Panel_운영'!$K$84),BO$3&gt;'Control Panel_운영'!$N$87),0,IF(MONTH(BO$3)='Control Panel_운영'!$O89,1,0)))</f>
        <v>0</v>
      </c>
      <c r="BP26" s="567">
        <f>IF('Control Panel_운영'!$P177="임차인부담",0,IF(AND(YEAR(BP$3)=YEAR('Control Panel_운영'!$K$84),BP$3&gt;'Control Panel_운영'!$N$87),0,IF(MONTH(BP$3)='Control Panel_운영'!$O89,1,0)))</f>
        <v>0</v>
      </c>
      <c r="BQ26" s="567">
        <f>IF('Control Panel_운영'!$P177="임차인부담",0,IF(AND(YEAR(BQ$3)=YEAR('Control Panel_운영'!$K$84),BQ$3&gt;'Control Panel_운영'!$N$87),0,IF(MONTH(BQ$3)='Control Panel_운영'!$O89,1,0)))</f>
        <v>0</v>
      </c>
      <c r="BR26" s="567">
        <f>IF('Control Panel_운영'!$P177="임차인부담",0,IF(AND(YEAR(BR$3)=YEAR('Control Panel_운영'!$K$84),BR$3&gt;'Control Panel_운영'!$N$87),0,IF(MONTH(BR$3)='Control Panel_운영'!$O89,1,0)))</f>
        <v>0</v>
      </c>
      <c r="BS26" s="567">
        <f>IF('Control Panel_운영'!$P177="임차인부담",0,IF(AND(YEAR(BS$3)=YEAR('Control Panel_운영'!$K$84),BS$3&gt;'Control Panel_운영'!$N$87),0,IF(MONTH(BS$3)='Control Panel_운영'!$O89,1,0)))</f>
        <v>0</v>
      </c>
      <c r="BT26" s="567">
        <f>IF('Control Panel_운영'!$P177="임차인부담",0,IF(AND(YEAR(BT$3)=YEAR('Control Panel_운영'!$K$84),BT$3&gt;'Control Panel_운영'!$N$87),0,IF(MONTH(BT$3)='Control Panel_운영'!$O89,1,0)))</f>
        <v>0</v>
      </c>
      <c r="BU26" s="567">
        <f>IF('Control Panel_운영'!$P177="임차인부담",0,IF(AND(YEAR(BU$3)=YEAR('Control Panel_운영'!$K$84),BU$3&gt;'Control Panel_운영'!$N$87),0,IF(MONTH(BU$3)='Control Panel_운영'!$O89,1,0)))</f>
        <v>0</v>
      </c>
      <c r="BV26" s="567">
        <f>IF('Control Panel_운영'!$P177="임차인부담",0,IF(AND(YEAR(BV$3)=YEAR('Control Panel_운영'!$K$84),BV$3&gt;'Control Panel_운영'!$N$87),0,IF(MONTH(BV$3)='Control Panel_운영'!$O89,1,0)))</f>
        <v>0</v>
      </c>
      <c r="BW26" s="567">
        <f>IF('Control Panel_운영'!$P177="임차인부담",0,IF(AND(YEAR(BW$3)=YEAR('Control Panel_운영'!$K$84),BW$3&gt;'Control Panel_운영'!$N$87),0,IF(MONTH(BW$3)='Control Panel_운영'!$O89,1,0)))</f>
        <v>0</v>
      </c>
      <c r="BX26" s="567">
        <f>IF('Control Panel_운영'!$P177="임차인부담",0,IF(AND(YEAR(BX$3)=YEAR('Control Panel_운영'!$K$84),BX$3&gt;'Control Panel_운영'!$N$87),0,IF(MONTH(BX$3)='Control Panel_운영'!$O89,1,0)))</f>
        <v>0</v>
      </c>
      <c r="BY26" s="567">
        <f>IF('Control Panel_운영'!$P177="임차인부담",0,IF(AND(YEAR(BY$3)=YEAR('Control Panel_운영'!$K$84),BY$3&gt;'Control Panel_운영'!$N$87),0,IF(MONTH(BY$3)='Control Panel_운영'!$O89,1,0)))</f>
        <v>1</v>
      </c>
      <c r="BZ26" s="767">
        <f>IF('Control Panel_운영'!$P177="임차인부담",0,IF(AND(YEAR(BZ$3)=YEAR('Control Panel_운영'!$K$84),BZ$3&gt;'Control Panel_운영'!$N$87),0,IF(MONTH(BZ$3)='Control Panel_운영'!$O89,1,0)))</f>
        <v>0</v>
      </c>
      <c r="CA26" s="768">
        <f>IF('Control Panel_운영'!$P177="임차인부담",0,IF(AND(YEAR(CA$3)=YEAR('Control Panel_운영'!$K$84),CA$3&gt;'Control Panel_운영'!$N$87),0,IF(MONTH(CA$3)='Control Panel_운영'!$O89,1,0)))</f>
        <v>0</v>
      </c>
      <c r="CB26" s="567">
        <f>IF('Control Panel_운영'!$P177="임차인부담",0,IF(AND(YEAR(CB$3)=YEAR('Control Panel_운영'!$K$84),CB$3&gt;'Control Panel_운영'!$N$87),0,IF(MONTH(CB$3)='Control Panel_운영'!$O89,1,0)))</f>
        <v>0</v>
      </c>
      <c r="CC26" s="567">
        <f>IF('Control Panel_운영'!$P177="임차인부담",0,IF(AND(YEAR(CC$3)=YEAR('Control Panel_운영'!$K$84),CC$3&gt;'Control Panel_운영'!$N$87),0,IF(MONTH(CC$3)='Control Panel_운영'!$O89,1,0)))</f>
        <v>0</v>
      </c>
      <c r="CD26" s="567">
        <f>IF('Control Panel_운영'!$P177="임차인부담",0,IF(AND(YEAR(CD$3)=YEAR('Control Panel_운영'!$K$84),CD$3&gt;'Control Panel_운영'!$N$87),0,IF(MONTH(CD$3)='Control Panel_운영'!$O89,1,0)))</f>
        <v>0</v>
      </c>
      <c r="CE26" s="567">
        <f>IF('Control Panel_운영'!$P177="임차인부담",0,IF(AND(YEAR(CE$3)=YEAR('Control Panel_운영'!$K$84),CE$3&gt;'Control Panel_운영'!$N$87),0,IF(MONTH(CE$3)='Control Panel_운영'!$O89,1,0)))</f>
        <v>0</v>
      </c>
      <c r="CF26" s="567">
        <f>IF('Control Panel_운영'!$P177="임차인부담",0,IF(AND(YEAR(CF$3)=YEAR('Control Panel_운영'!$K$84),CF$3&gt;'Control Panel_운영'!$N$87),0,IF(MONTH(CF$3)='Control Panel_운영'!$O89,1,0)))</f>
        <v>0</v>
      </c>
      <c r="CG26" s="567">
        <f>IF('Control Panel_운영'!$P177="임차인부담",0,IF(AND(YEAR(CG$3)=YEAR('Control Panel_운영'!$K$84),CG$3&gt;'Control Panel_운영'!$N$87),0,IF(MONTH(CG$3)='Control Panel_운영'!$O89,1,0)))</f>
        <v>0</v>
      </c>
      <c r="CH26" s="567">
        <f>IF('Control Panel_운영'!$P177="임차인부담",0,IF(AND(YEAR(CH$3)=YEAR('Control Panel_운영'!$K$84),CH$3&gt;'Control Panel_운영'!$N$87),0,IF(MONTH(CH$3)='Control Panel_운영'!$O89,1,0)))</f>
        <v>0</v>
      </c>
      <c r="CI26" s="567">
        <f>IF('Control Panel_운영'!$P177="임차인부담",0,IF(AND(YEAR(CI$3)=YEAR('Control Panel_운영'!$K$84),CI$3&gt;'Control Panel_운영'!$N$87),0,IF(MONTH(CI$3)='Control Panel_운영'!$O89,1,0)))</f>
        <v>0</v>
      </c>
      <c r="CJ26" s="567">
        <f>IF('Control Panel_운영'!$P177="임차인부담",0,IF(AND(YEAR(CJ$3)=YEAR('Control Panel_운영'!$K$84),CJ$3&gt;'Control Panel_운영'!$N$87),0,IF(MONTH(CJ$3)='Control Panel_운영'!$O89,1,0)))</f>
        <v>0</v>
      </c>
      <c r="CK26" s="567">
        <f>IF('Control Panel_운영'!$P177="임차인부담",0,IF(AND(YEAR(CK$3)=YEAR('Control Panel_운영'!$K$84),CK$3&gt;'Control Panel_운영'!$N$87),0,IF(MONTH(CK$3)='Control Panel_운영'!$O89,1,0)))</f>
        <v>1</v>
      </c>
      <c r="CL26" s="767">
        <f>IF('Control Panel_운영'!$P177="임차인부담",0,IF(AND(YEAR(CL$3)=YEAR('Control Panel_운영'!$K$84),CL$3&gt;'Control Panel_운영'!$N$87),0,IF(MONTH(CL$3)='Control Panel_운영'!$O89,1,0)))</f>
        <v>0</v>
      </c>
      <c r="CM26" s="768">
        <f>IF('Control Panel_운영'!$P177="임차인부담",0,IF(AND(YEAR(CM$3)=YEAR('Control Panel_운영'!$K$84),CM$3&gt;'Control Panel_운영'!$N$87),0,IF(MONTH(CM$3)='Control Panel_운영'!$O89,1,0)))</f>
        <v>0</v>
      </c>
      <c r="CN26" s="567">
        <f>IF('Control Panel_운영'!$P177="임차인부담",0,IF(AND(YEAR(CN$3)=YEAR('Control Panel_운영'!$K$84),CN$3&gt;'Control Panel_운영'!$N$87),0,IF(MONTH(CN$3)='Control Panel_운영'!$O89,1,0)))</f>
        <v>0</v>
      </c>
      <c r="CO26" s="567">
        <f>IF('Control Panel_운영'!$P177="임차인부담",0,IF(AND(YEAR(CO$3)=YEAR('Control Panel_운영'!$K$84),CO$3&gt;'Control Panel_운영'!$N$87),0,IF(MONTH(CO$3)='Control Panel_운영'!$O89,1,0)))</f>
        <v>0</v>
      </c>
      <c r="CP26" s="567">
        <f>IF('Control Panel_운영'!$P177="임차인부담",0,IF(AND(YEAR(CP$3)=YEAR('Control Panel_운영'!$K$84),CP$3&gt;'Control Panel_운영'!$N$87),0,IF(MONTH(CP$3)='Control Panel_운영'!$O89,1,0)))</f>
        <v>0</v>
      </c>
      <c r="CQ26" s="567">
        <f>IF('Control Panel_운영'!$P177="임차인부담",0,IF(AND(YEAR(CQ$3)=YEAR('Control Panel_운영'!$K$84),CQ$3&gt;'Control Panel_운영'!$N$87),0,IF(MONTH(CQ$3)='Control Panel_운영'!$O89,1,0)))</f>
        <v>0</v>
      </c>
      <c r="CR26" s="567">
        <f>IF('Control Panel_운영'!$P177="임차인부담",0,IF(AND(YEAR(CR$3)=YEAR('Control Panel_운영'!$K$84),CR$3&gt;'Control Panel_운영'!$N$87),0,IF(MONTH(CR$3)='Control Panel_운영'!$O89,1,0)))</f>
        <v>0</v>
      </c>
      <c r="CS26" s="567">
        <f>IF('Control Panel_운영'!$P177="임차인부담",0,IF(AND(YEAR(CS$3)=YEAR('Control Panel_운영'!$K$84),CS$3&gt;'Control Panel_운영'!$N$87),0,IF(MONTH(CS$3)='Control Panel_운영'!$O89,1,0)))</f>
        <v>0</v>
      </c>
      <c r="CT26" s="567">
        <f>IF('Control Panel_운영'!$P177="임차인부담",0,IF(AND(YEAR(CT$3)=YEAR('Control Panel_운영'!$K$84),CT$3&gt;'Control Panel_운영'!$N$87),0,IF(MONTH(CT$3)='Control Panel_운영'!$O89,1,0)))</f>
        <v>0</v>
      </c>
      <c r="CU26" s="567">
        <f>IF('Control Panel_운영'!$P177="임차인부담",0,IF(AND(YEAR(CU$3)=YEAR('Control Panel_운영'!$K$84),CU$3&gt;'Control Panel_운영'!$N$87),0,IF(MONTH(CU$3)='Control Panel_운영'!$O89,1,0)))</f>
        <v>0</v>
      </c>
      <c r="CV26" s="567">
        <f>IF('Control Panel_운영'!$P177="임차인부담",0,IF(AND(YEAR(CV$3)=YEAR('Control Panel_운영'!$K$84),CV$3&gt;'Control Panel_운영'!$N$87),0,IF(MONTH(CV$3)='Control Panel_운영'!$O89,1,0)))</f>
        <v>0</v>
      </c>
      <c r="CW26" s="567">
        <f>IF('Control Panel_운영'!$P177="임차인부담",0,IF(AND(YEAR(CW$3)=YEAR('Control Panel_운영'!$K$84),CW$3&gt;'Control Panel_운영'!$N$87),0,IF(MONTH(CW$3)='Control Panel_운영'!$O89,1,0)))</f>
        <v>1</v>
      </c>
      <c r="CX26" s="767">
        <f>IF('Control Panel_운영'!$P177="임차인부담",0,IF(AND(YEAR(CX$3)=YEAR('Control Panel_운영'!$K$84),CX$3&gt;'Control Panel_운영'!$N$87),0,IF(MONTH(CX$3)='Control Panel_운영'!$O89,1,0)))</f>
        <v>0</v>
      </c>
      <c r="CY26" s="768">
        <f>IF('Control Panel_운영'!$P177="임차인부담",0,IF(AND(YEAR(CY$3)=YEAR('Control Panel_운영'!$K$84),CY$3&gt;'Control Panel_운영'!$N$87),0,IF(MONTH(CY$3)='Control Panel_운영'!$O89,1,0)))</f>
        <v>0</v>
      </c>
      <c r="CZ26" s="567">
        <f>IF('Control Panel_운영'!$P177="임차인부담",0,IF(AND(YEAR(CZ$3)=YEAR('Control Panel_운영'!$K$84),CZ$3&gt;'Control Panel_운영'!$N$87),0,IF(MONTH(CZ$3)='Control Panel_운영'!$O89,1,0)))</f>
        <v>0</v>
      </c>
      <c r="DA26" s="567">
        <f>IF('Control Panel_운영'!$P177="임차인부담",0,IF(AND(YEAR(DA$3)=YEAR('Control Panel_운영'!$K$84),DA$3&gt;'Control Panel_운영'!$N$87),0,IF(MONTH(DA$3)='Control Panel_운영'!$O89,1,0)))</f>
        <v>0</v>
      </c>
      <c r="DB26" s="567">
        <f>IF('Control Panel_운영'!$P177="임차인부담",0,IF(AND(YEAR(DB$3)=YEAR('Control Panel_운영'!$K$84),DB$3&gt;'Control Panel_운영'!$N$87),0,IF(MONTH(DB$3)='Control Panel_운영'!$O89,1,0)))</f>
        <v>0</v>
      </c>
      <c r="DC26" s="567">
        <f>IF('Control Panel_운영'!$P177="임차인부담",0,IF(AND(YEAR(DC$3)=YEAR('Control Panel_운영'!$K$84),DC$3&gt;'Control Panel_운영'!$N$87),0,IF(MONTH(DC$3)='Control Panel_운영'!$O89,1,0)))</f>
        <v>0</v>
      </c>
      <c r="DD26" s="567">
        <f>IF('Control Panel_운영'!$P177="임차인부담",0,IF(AND(YEAR(DD$3)=YEAR('Control Panel_운영'!$K$84),DD$3&gt;'Control Panel_운영'!$N$87),0,IF(MONTH(DD$3)='Control Panel_운영'!$O89,1,0)))</f>
        <v>0</v>
      </c>
      <c r="DE26" s="567">
        <f>IF('Control Panel_운영'!$P177="임차인부담",0,IF(AND(YEAR(DE$3)=YEAR('Control Panel_운영'!$K$84),DE$3&gt;'Control Panel_운영'!$N$87),0,IF(MONTH(DE$3)='Control Panel_운영'!$O89,1,0)))</f>
        <v>0</v>
      </c>
      <c r="DF26" s="567">
        <f>IF('Control Panel_운영'!$P177="임차인부담",0,IF(AND(YEAR(DF$3)=YEAR('Control Panel_운영'!$K$84),DF$3&gt;'Control Panel_운영'!$N$87),0,IF(MONTH(DF$3)='Control Panel_운영'!$O89,1,0)))</f>
        <v>0</v>
      </c>
      <c r="DG26" s="567">
        <f>IF('Control Panel_운영'!$P177="임차인부담",0,IF(AND(YEAR(DG$3)=YEAR('Control Panel_운영'!$K$84),DG$3&gt;'Control Panel_운영'!$N$87),0,IF(MONTH(DG$3)='Control Panel_운영'!$O89,1,0)))</f>
        <v>0</v>
      </c>
      <c r="DH26" s="567">
        <f>IF('Control Panel_운영'!$P177="임차인부담",0,IF(AND(YEAR(DH$3)=YEAR('Control Panel_운영'!$K$84),DH$3&gt;'Control Panel_운영'!$N$87),0,IF(MONTH(DH$3)='Control Panel_운영'!$O89,1,0)))</f>
        <v>0</v>
      </c>
      <c r="DI26" s="567">
        <f>IF('Control Panel_운영'!$P177="임차인부담",0,IF(AND(YEAR(DI$3)=YEAR('Control Panel_운영'!$K$84),DI$3&gt;'Control Panel_운영'!$N$87),0,IF(MONTH(DI$3)='Control Panel_운영'!$O89,1,0)))</f>
        <v>1</v>
      </c>
      <c r="DJ26" s="767">
        <f>IF('Control Panel_운영'!$P177="임차인부담",0,IF(AND(YEAR(DJ$3)=YEAR('Control Panel_운영'!$K$84),DJ$3&gt;'Control Panel_운영'!$N$87),0,IF(MONTH(DJ$3)='Control Panel_운영'!$O89,1,0)))</f>
        <v>0</v>
      </c>
      <c r="DK26" s="768">
        <f>IF('Control Panel_운영'!$P177="임차인부담",0,IF(AND(YEAR(DK$3)=YEAR('Control Panel_운영'!$K$84),DK$3&gt;'Control Panel_운영'!$N$87),0,IF(MONTH(DK$3)='Control Panel_운영'!$O89,1,0)))</f>
        <v>0</v>
      </c>
      <c r="DL26" s="567">
        <f>IF('Control Panel_운영'!$P177="임차인부담",0,IF(AND(YEAR(DL$3)=YEAR('Control Panel_운영'!$K$84),DL$3&gt;'Control Panel_운영'!$N$87),0,IF(MONTH(DL$3)='Control Panel_운영'!$O89,1,0)))</f>
        <v>0</v>
      </c>
      <c r="DM26" s="567">
        <f>IF('Control Panel_운영'!$P177="임차인부담",0,IF(AND(YEAR(DM$3)=YEAR('Control Panel_운영'!$K$84),DM$3&gt;'Control Panel_운영'!$N$87),0,IF(MONTH(DM$3)='Control Panel_운영'!$O89,1,0)))</f>
        <v>0</v>
      </c>
      <c r="DN26" s="567">
        <f>IF('Control Panel_운영'!$P177="임차인부담",0,IF(AND(YEAR(DN$3)=YEAR('Control Panel_운영'!$K$84),DN$3&gt;'Control Panel_운영'!$N$87),0,IF(MONTH(DN$3)='Control Panel_운영'!$O89,1,0)))</f>
        <v>0</v>
      </c>
      <c r="DO26" s="567">
        <f>IF('Control Panel_운영'!$P177="임차인부담",0,IF(AND(YEAR(DO$3)=YEAR('Control Panel_운영'!$K$84),DO$3&gt;'Control Panel_운영'!$N$87),0,IF(MONTH(DO$3)='Control Panel_운영'!$O89,1,0)))</f>
        <v>0</v>
      </c>
      <c r="DP26" s="567">
        <f>IF('Control Panel_운영'!$P177="임차인부담",0,IF(AND(YEAR(DP$3)=YEAR('Control Panel_운영'!$K$84),DP$3&gt;'Control Panel_운영'!$N$87),0,IF(MONTH(DP$3)='Control Panel_운영'!$O89,1,0)))</f>
        <v>0</v>
      </c>
      <c r="DQ26" s="567">
        <f>IF('Control Panel_운영'!$P177="임차인부담",0,IF(AND(YEAR(DQ$3)=YEAR('Control Panel_운영'!$K$84),DQ$3&gt;'Control Panel_운영'!$N$87),0,IF(MONTH(DQ$3)='Control Panel_운영'!$O89,1,0)))</f>
        <v>0</v>
      </c>
      <c r="DR26" s="567">
        <f>IF('Control Panel_운영'!$P177="임차인부담",0,IF(AND(YEAR(DR$3)=YEAR('Control Panel_운영'!$K$84),DR$3&gt;'Control Panel_운영'!$N$87),0,IF(MONTH(DR$3)='Control Panel_운영'!$O89,1,0)))</f>
        <v>0</v>
      </c>
      <c r="DS26" s="567">
        <f>IF('Control Panel_운영'!$P177="임차인부담",0,IF(AND(YEAR(DS$3)=YEAR('Control Panel_운영'!$K$84),DS$3&gt;'Control Panel_운영'!$N$87),0,IF(MONTH(DS$3)='Control Panel_운영'!$O89,1,0)))</f>
        <v>0</v>
      </c>
      <c r="DT26" s="567">
        <f>IF('Control Panel_운영'!$P177="임차인부담",0,IF(AND(YEAR(DT$3)=YEAR('Control Panel_운영'!$K$84),DT$3&gt;'Control Panel_운영'!$N$87),0,IF(MONTH(DT$3)='Control Panel_운영'!$O89,1,0)))</f>
        <v>0</v>
      </c>
      <c r="DU26" s="567">
        <f>IF('Control Panel_운영'!$P177="임차인부담",0,IF(AND(YEAR(DU$3)=YEAR('Control Panel_운영'!$K$84),DU$3&gt;'Control Panel_운영'!$N$87),0,IF(MONTH(DU$3)='Control Panel_운영'!$O89,1,0)))</f>
        <v>1</v>
      </c>
      <c r="DV26" s="567">
        <f>IF('Control Panel_운영'!$P177="임차인부담",0,IF(AND(YEAR(DV$3)=YEAR('Control Panel_운영'!$K$84),DV$3&gt;'Control Panel_운영'!$N$87),0,IF(MONTH(DV$3)='Control Panel_운영'!$O89,1,0)))</f>
        <v>0</v>
      </c>
    </row>
    <row r="27" spans="1:126" s="565" customFormat="1" ht="12" customHeight="1" x14ac:dyDescent="0.4">
      <c r="A27" s="731"/>
      <c r="B27" s="566" t="s">
        <v>902</v>
      </c>
      <c r="D27" s="761"/>
      <c r="E27" s="762"/>
      <c r="F27" s="778">
        <f>IF('Control Panel_운영'!$P178="임차인부담",0,IF(MONTH(F$3)='Control Panel_운영'!$O90,1,0))</f>
        <v>0</v>
      </c>
      <c r="G27" s="768">
        <f>IF('Control Panel_운영'!$P178="임차인부담",0,IF(MONTH(G$3)='Control Panel_운영'!$O90,1,0))</f>
        <v>0</v>
      </c>
      <c r="H27" s="567">
        <f>IF('Control Panel_운영'!$P178="임차인부담",0,IF(MONTH(H$3)='Control Panel_운영'!$O90,1,0))</f>
        <v>1</v>
      </c>
      <c r="I27" s="567">
        <f>IF('Control Panel_운영'!$P178="임차인부담",0,IF(MONTH(I$3)='Control Panel_운영'!$O90,1,0))</f>
        <v>0</v>
      </c>
      <c r="J27" s="567">
        <f>IF('Control Panel_운영'!$P178="임차인부담",0,IF(MONTH(J$3)='Control Panel_운영'!$O90,1,0))</f>
        <v>0</v>
      </c>
      <c r="K27" s="567">
        <f>IF('Control Panel_운영'!$P178="임차인부담",0,IF(MONTH(K$3)='Control Panel_운영'!$O90,1,0))</f>
        <v>0</v>
      </c>
      <c r="L27" s="567">
        <f>IF('Control Panel_운영'!$P178="임차인부담",0,IF(MONTH(L$3)='Control Panel_운영'!$O90,1,0))</f>
        <v>0</v>
      </c>
      <c r="M27" s="567">
        <f>IF('Control Panel_운영'!$P178="임차인부담",0,IF(MONTH(M$3)='Control Panel_운영'!$O90,1,0))</f>
        <v>0</v>
      </c>
      <c r="N27" s="567">
        <f>IF('Control Panel_운영'!$P178="임차인부담",0,IF(MONTH(N$3)='Control Panel_운영'!$O90,1,0))</f>
        <v>0</v>
      </c>
      <c r="O27" s="567">
        <f>IF('Control Panel_운영'!$P178="임차인부담",0,IF(MONTH(O$3)='Control Panel_운영'!$O90,1,0))</f>
        <v>0</v>
      </c>
      <c r="P27" s="567">
        <f>IF('Control Panel_운영'!$P178="임차인부담",0,IF(MONTH(P$3)='Control Panel_운영'!$O90,1,0))</f>
        <v>0</v>
      </c>
      <c r="Q27" s="567">
        <f>IF('Control Panel_운영'!$P178="임차인부담",0,IF(MONTH(Q$3)='Control Panel_운영'!$O90,1,0))</f>
        <v>0</v>
      </c>
      <c r="R27" s="767">
        <f>IF('Control Panel_운영'!$P178="임차인부담",0,IF(MONTH(R$3)='Control Panel_운영'!$O90,1,0))</f>
        <v>0</v>
      </c>
      <c r="S27" s="768">
        <f>IF('Control Panel_운영'!$P178="임차인부담",0,IF(MONTH(S$3)='Control Panel_운영'!$O90,1,0))</f>
        <v>0</v>
      </c>
      <c r="T27" s="567">
        <f>IF('Control Panel_운영'!$P178="임차인부담",0,IF(MONTH(T$3)='Control Panel_운영'!$O90,1,0))</f>
        <v>1</v>
      </c>
      <c r="U27" s="567">
        <f>IF('Control Panel_운영'!$P178="임차인부담",0,IF(MONTH(U$3)='Control Panel_운영'!$O90,1,0))</f>
        <v>0</v>
      </c>
      <c r="V27" s="567">
        <f>IF('Control Panel_운영'!$P178="임차인부담",0,IF(MONTH(V$3)='Control Panel_운영'!$O90,1,0))</f>
        <v>0</v>
      </c>
      <c r="W27" s="567">
        <f>IF('Control Panel_운영'!$P178="임차인부담",0,IF(MONTH(W$3)='Control Panel_운영'!$O90,1,0))</f>
        <v>0</v>
      </c>
      <c r="X27" s="567">
        <f>IF('Control Panel_운영'!$P178="임차인부담",0,IF(MONTH(X$3)='Control Panel_운영'!$O90,1,0))</f>
        <v>0</v>
      </c>
      <c r="Y27" s="567">
        <f>IF('Control Panel_운영'!$P178="임차인부담",0,IF(MONTH(Y$3)='Control Panel_운영'!$O90,1,0))</f>
        <v>0</v>
      </c>
      <c r="Z27" s="567">
        <f>IF('Control Panel_운영'!$P178="임차인부담",0,IF(MONTH(Z$3)='Control Panel_운영'!$O90,1,0))</f>
        <v>0</v>
      </c>
      <c r="AA27" s="567">
        <f>IF('Control Panel_운영'!$P178="임차인부담",0,IF(MONTH(AA$3)='Control Panel_운영'!$O90,1,0))</f>
        <v>0</v>
      </c>
      <c r="AB27" s="567">
        <f>IF('Control Panel_운영'!$P178="임차인부담",0,IF(MONTH(AB$3)='Control Panel_운영'!$O90,1,0))</f>
        <v>0</v>
      </c>
      <c r="AC27" s="567">
        <f>IF('Control Panel_운영'!$P178="임차인부담",0,IF(MONTH(AC$3)='Control Panel_운영'!$O90,1,0))</f>
        <v>0</v>
      </c>
      <c r="AD27" s="767">
        <f>IF('Control Panel_운영'!$P178="임차인부담",0,IF(MONTH(AD$3)='Control Panel_운영'!$O90,1,0))</f>
        <v>0</v>
      </c>
      <c r="AE27" s="768">
        <f>IF('Control Panel_운영'!$P178="임차인부담",0,IF(MONTH(AE$3)='Control Panel_운영'!$O90,1,0))</f>
        <v>0</v>
      </c>
      <c r="AF27" s="567">
        <f>IF('Control Panel_운영'!$P178="임차인부담",0,IF(MONTH(AF$3)='Control Panel_운영'!$O90,1,0))</f>
        <v>1</v>
      </c>
      <c r="AG27" s="567">
        <f>IF('Control Panel_운영'!$P178="임차인부담",0,IF(MONTH(AG$3)='Control Panel_운영'!$O90,1,0))</f>
        <v>0</v>
      </c>
      <c r="AH27" s="567">
        <f>IF('Control Panel_운영'!$P178="임차인부담",0,IF(MONTH(AH$3)='Control Panel_운영'!$O90,1,0))</f>
        <v>0</v>
      </c>
      <c r="AI27" s="567">
        <f>IF('Control Panel_운영'!$P178="임차인부담",0,IF(MONTH(AI$3)='Control Panel_운영'!$O90,1,0))</f>
        <v>0</v>
      </c>
      <c r="AJ27" s="567">
        <f>IF('Control Panel_운영'!$P178="임차인부담",0,IF(MONTH(AJ$3)='Control Panel_운영'!$O90,1,0))</f>
        <v>0</v>
      </c>
      <c r="AK27" s="567">
        <f>IF('Control Panel_운영'!$P178="임차인부담",0,IF(MONTH(AK$3)='Control Panel_운영'!$O90,1,0))</f>
        <v>0</v>
      </c>
      <c r="AL27" s="567">
        <f>IF('Control Panel_운영'!$P178="임차인부담",0,IF(MONTH(AL$3)='Control Panel_운영'!$O90,1,0))</f>
        <v>0</v>
      </c>
      <c r="AM27" s="567">
        <f>IF('Control Panel_운영'!$P178="임차인부담",0,IF(MONTH(AM$3)='Control Panel_운영'!$O90,1,0))</f>
        <v>0</v>
      </c>
      <c r="AN27" s="567">
        <f>IF('Control Panel_운영'!$P178="임차인부담",0,IF(MONTH(AN$3)='Control Panel_운영'!$O90,1,0))</f>
        <v>0</v>
      </c>
      <c r="AO27" s="567">
        <f>IF('Control Panel_운영'!$P178="임차인부담",0,IF(MONTH(AO$3)='Control Panel_운영'!$O90,1,0))</f>
        <v>0</v>
      </c>
      <c r="AP27" s="767">
        <f>IF('Control Panel_운영'!$P178="임차인부담",0,IF(MONTH(AP$3)='Control Panel_운영'!$O90,1,0))</f>
        <v>0</v>
      </c>
      <c r="AQ27" s="768">
        <f>IF('Control Panel_운영'!$P178="임차인부담",0,IF(MONTH(AQ$3)='Control Panel_운영'!$O90,1,0))</f>
        <v>0</v>
      </c>
      <c r="AR27" s="567">
        <f>IF('Control Panel_운영'!$P178="임차인부담",0,IF(MONTH(AR$3)='Control Panel_운영'!$O90,1,0))</f>
        <v>1</v>
      </c>
      <c r="AS27" s="567">
        <f>IF('Control Panel_운영'!$P178="임차인부담",0,IF(MONTH(AS$3)='Control Panel_운영'!$O90,1,0))</f>
        <v>0</v>
      </c>
      <c r="AT27" s="567">
        <f>IF('Control Panel_운영'!$P178="임차인부담",0,IF(MONTH(AT$3)='Control Panel_운영'!$O90,1,0))</f>
        <v>0</v>
      </c>
      <c r="AU27" s="567">
        <f>IF('Control Panel_운영'!$P178="임차인부담",0,IF(MONTH(AU$3)='Control Panel_운영'!$O90,1,0))</f>
        <v>0</v>
      </c>
      <c r="AV27" s="567">
        <f>IF('Control Panel_운영'!$P178="임차인부담",0,IF(MONTH(AV$3)='Control Panel_운영'!$O90,1,0))</f>
        <v>0</v>
      </c>
      <c r="AW27" s="567">
        <f>IF('Control Panel_운영'!$P178="임차인부담",0,IF(MONTH(AW$3)='Control Panel_운영'!$O90,1,0))</f>
        <v>0</v>
      </c>
      <c r="AX27" s="567">
        <f>IF('Control Panel_운영'!$P178="임차인부담",0,IF(MONTH(AX$3)='Control Panel_운영'!$O90,1,0))</f>
        <v>0</v>
      </c>
      <c r="AY27" s="567">
        <f>IF('Control Panel_운영'!$P178="임차인부담",0,IF(MONTH(AY$3)='Control Panel_운영'!$O90,1,0))</f>
        <v>0</v>
      </c>
      <c r="AZ27" s="567">
        <f>IF('Control Panel_운영'!$P178="임차인부담",0,IF(MONTH(AZ$3)='Control Panel_운영'!$O90,1,0))</f>
        <v>0</v>
      </c>
      <c r="BA27" s="567">
        <f>IF('Control Panel_운영'!$P178="임차인부담",0,IF(MONTH(BA$3)='Control Panel_운영'!$O90,1,0))</f>
        <v>0</v>
      </c>
      <c r="BB27" s="767">
        <f>IF('Control Panel_운영'!$P178="임차인부담",0,IF(MONTH(BB$3)='Control Panel_운영'!$O90,1,0))</f>
        <v>0</v>
      </c>
      <c r="BC27" s="768">
        <f>IF('Control Panel_운영'!$P178="임차인부담",0,IF(MONTH(BC$3)='Control Panel_운영'!$O90,1,0))</f>
        <v>0</v>
      </c>
      <c r="BD27" s="567">
        <f>IF('Control Panel_운영'!$P178="임차인부담",0,IF(MONTH(BD$3)='Control Panel_운영'!$O90,1,0))</f>
        <v>1</v>
      </c>
      <c r="BE27" s="567">
        <f>IF('Control Panel_운영'!$P178="임차인부담",0,IF(MONTH(BE$3)='Control Panel_운영'!$O90,1,0))</f>
        <v>0</v>
      </c>
      <c r="BF27" s="567">
        <f>IF('Control Panel_운영'!$P178="임차인부담",0,IF(MONTH(BF$3)='Control Panel_운영'!$O90,1,0))</f>
        <v>0</v>
      </c>
      <c r="BG27" s="567">
        <f>IF('Control Panel_운영'!$P178="임차인부담",0,IF(MONTH(BG$3)='Control Panel_운영'!$O90,1,0))</f>
        <v>0</v>
      </c>
      <c r="BH27" s="567">
        <f>IF('Control Panel_운영'!$P178="임차인부담",0,IF(MONTH(BH$3)='Control Panel_운영'!$O90,1,0))</f>
        <v>0</v>
      </c>
      <c r="BI27" s="567">
        <f>IF('Control Panel_운영'!$P178="임차인부담",0,IF(MONTH(BI$3)='Control Panel_운영'!$O90,1,0))</f>
        <v>0</v>
      </c>
      <c r="BJ27" s="567">
        <f>IF('Control Panel_운영'!$P178="임차인부담",0,IF(MONTH(BJ$3)='Control Panel_운영'!$O90,1,0))</f>
        <v>0</v>
      </c>
      <c r="BK27" s="567">
        <f>IF('Control Panel_운영'!$P178="임차인부담",0,IF(MONTH(BK$3)='Control Panel_운영'!$O90,1,0))</f>
        <v>0</v>
      </c>
      <c r="BL27" s="567">
        <f>IF('Control Panel_운영'!$P178="임차인부담",0,IF(MONTH(BL$3)='Control Panel_운영'!$O90,1,0))</f>
        <v>0</v>
      </c>
      <c r="BM27" s="567">
        <f>IF('Control Panel_운영'!$P178="임차인부담",0,IF(MONTH(BM$3)='Control Panel_운영'!$O90,1,0))</f>
        <v>0</v>
      </c>
      <c r="BN27" s="767">
        <f>IF('Control Panel_운영'!$P178="임차인부담",0,IF(MONTH(BN$3)='Control Panel_운영'!$O90,1,0))</f>
        <v>0</v>
      </c>
      <c r="BO27" s="768">
        <f>IF('Control Panel_운영'!$P178="임차인부담",0,IF(MONTH(BO$3)='Control Panel_운영'!$O90,1,0))</f>
        <v>0</v>
      </c>
      <c r="BP27" s="567">
        <f>IF('Control Panel_운영'!$P178="임차인부담",0,IF(MONTH(BP$3)='Control Panel_운영'!$O90,1,0))</f>
        <v>1</v>
      </c>
      <c r="BQ27" s="567">
        <f>IF('Control Panel_운영'!$P178="임차인부담",0,IF(MONTH(BQ$3)='Control Panel_운영'!$O90,1,0))</f>
        <v>0</v>
      </c>
      <c r="BR27" s="567">
        <f>IF('Control Panel_운영'!$P178="임차인부담",0,IF(MONTH(BR$3)='Control Panel_운영'!$O90,1,0))</f>
        <v>0</v>
      </c>
      <c r="BS27" s="567">
        <f>IF('Control Panel_운영'!$P178="임차인부담",0,IF(MONTH(BS$3)='Control Panel_운영'!$O90,1,0))</f>
        <v>0</v>
      </c>
      <c r="BT27" s="567">
        <f>IF('Control Panel_운영'!$P178="임차인부담",0,IF(MONTH(BT$3)='Control Panel_운영'!$O90,1,0))</f>
        <v>0</v>
      </c>
      <c r="BU27" s="567">
        <f>IF('Control Panel_운영'!$P178="임차인부담",0,IF(MONTH(BU$3)='Control Panel_운영'!$O90,1,0))</f>
        <v>0</v>
      </c>
      <c r="BV27" s="567">
        <f>IF('Control Panel_운영'!$P178="임차인부담",0,IF(MONTH(BV$3)='Control Panel_운영'!$O90,1,0))</f>
        <v>0</v>
      </c>
      <c r="BW27" s="567">
        <f>IF('Control Panel_운영'!$P178="임차인부담",0,IF(MONTH(BW$3)='Control Panel_운영'!$O90,1,0))</f>
        <v>0</v>
      </c>
      <c r="BX27" s="567">
        <f>IF('Control Panel_운영'!$P178="임차인부담",0,IF(MONTH(BX$3)='Control Panel_운영'!$O90,1,0))</f>
        <v>0</v>
      </c>
      <c r="BY27" s="567">
        <f>IF('Control Panel_운영'!$P178="임차인부담",0,IF(MONTH(BY$3)='Control Panel_운영'!$O90,1,0))</f>
        <v>0</v>
      </c>
      <c r="BZ27" s="767">
        <f>IF('Control Panel_운영'!$P178="임차인부담",0,IF(MONTH(BZ$3)='Control Panel_운영'!$O90,1,0))</f>
        <v>0</v>
      </c>
      <c r="CA27" s="768">
        <f>IF('Control Panel_운영'!$P178="임차인부담",0,IF(MONTH(CA$3)='Control Panel_운영'!$O90,1,0))</f>
        <v>0</v>
      </c>
      <c r="CB27" s="567">
        <f>IF('Control Panel_운영'!$P178="임차인부담",0,IF(MONTH(CB$3)='Control Panel_운영'!$O90,1,0))</f>
        <v>1</v>
      </c>
      <c r="CC27" s="567">
        <f>IF('Control Panel_운영'!$P178="임차인부담",0,IF(MONTH(CC$3)='Control Panel_운영'!$O90,1,0))</f>
        <v>0</v>
      </c>
      <c r="CD27" s="567">
        <f>IF('Control Panel_운영'!$P178="임차인부담",0,IF(MONTH(CD$3)='Control Panel_운영'!$O90,1,0))</f>
        <v>0</v>
      </c>
      <c r="CE27" s="567">
        <f>IF('Control Panel_운영'!$P178="임차인부담",0,IF(MONTH(CE$3)='Control Panel_운영'!$O90,1,0))</f>
        <v>0</v>
      </c>
      <c r="CF27" s="567">
        <f>IF('Control Panel_운영'!$P178="임차인부담",0,IF(MONTH(CF$3)='Control Panel_운영'!$O90,1,0))</f>
        <v>0</v>
      </c>
      <c r="CG27" s="567">
        <f>IF('Control Panel_운영'!$P178="임차인부담",0,IF(MONTH(CG$3)='Control Panel_운영'!$O90,1,0))</f>
        <v>0</v>
      </c>
      <c r="CH27" s="567">
        <f>IF('Control Panel_운영'!$P178="임차인부담",0,IF(MONTH(CH$3)='Control Panel_운영'!$O90,1,0))</f>
        <v>0</v>
      </c>
      <c r="CI27" s="567">
        <f>IF('Control Panel_운영'!$P178="임차인부담",0,IF(MONTH(CI$3)='Control Panel_운영'!$O90,1,0))</f>
        <v>0</v>
      </c>
      <c r="CJ27" s="567">
        <f>IF('Control Panel_운영'!$P178="임차인부담",0,IF(MONTH(CJ$3)='Control Panel_운영'!$O90,1,0))</f>
        <v>0</v>
      </c>
      <c r="CK27" s="567">
        <f>IF('Control Panel_운영'!$P178="임차인부담",0,IF(MONTH(CK$3)='Control Panel_운영'!$O90,1,0))</f>
        <v>0</v>
      </c>
      <c r="CL27" s="767">
        <f>IF('Control Panel_운영'!$P178="임차인부담",0,IF(MONTH(CL$3)='Control Panel_운영'!$O90,1,0))</f>
        <v>0</v>
      </c>
      <c r="CM27" s="768">
        <f>IF('Control Panel_운영'!$P178="임차인부담",0,IF(MONTH(CM$3)='Control Panel_운영'!$O90,1,0))</f>
        <v>0</v>
      </c>
      <c r="CN27" s="567">
        <f>IF('Control Panel_운영'!$P178="임차인부담",0,IF(MONTH(CN$3)='Control Panel_운영'!$O90,1,0))</f>
        <v>1</v>
      </c>
      <c r="CO27" s="567">
        <f>IF('Control Panel_운영'!$P178="임차인부담",0,IF(MONTH(CO$3)='Control Panel_운영'!$O90,1,0))</f>
        <v>0</v>
      </c>
      <c r="CP27" s="567">
        <f>IF('Control Panel_운영'!$P178="임차인부담",0,IF(MONTH(CP$3)='Control Panel_운영'!$O90,1,0))</f>
        <v>0</v>
      </c>
      <c r="CQ27" s="567">
        <f>IF('Control Panel_운영'!$P178="임차인부담",0,IF(MONTH(CQ$3)='Control Panel_운영'!$O90,1,0))</f>
        <v>0</v>
      </c>
      <c r="CR27" s="567">
        <f>IF('Control Panel_운영'!$P178="임차인부담",0,IF(MONTH(CR$3)='Control Panel_운영'!$O90,1,0))</f>
        <v>0</v>
      </c>
      <c r="CS27" s="567">
        <f>IF('Control Panel_운영'!$P178="임차인부담",0,IF(MONTH(CS$3)='Control Panel_운영'!$O90,1,0))</f>
        <v>0</v>
      </c>
      <c r="CT27" s="567">
        <f>IF('Control Panel_운영'!$P178="임차인부담",0,IF(MONTH(CT$3)='Control Panel_운영'!$O90,1,0))</f>
        <v>0</v>
      </c>
      <c r="CU27" s="567">
        <f>IF('Control Panel_운영'!$P178="임차인부담",0,IF(MONTH(CU$3)='Control Panel_운영'!$O90,1,0))</f>
        <v>0</v>
      </c>
      <c r="CV27" s="567">
        <f>IF('Control Panel_운영'!$P178="임차인부담",0,IF(MONTH(CV$3)='Control Panel_운영'!$O90,1,0))</f>
        <v>0</v>
      </c>
      <c r="CW27" s="567">
        <f>IF('Control Panel_운영'!$P178="임차인부담",0,IF(MONTH(CW$3)='Control Panel_운영'!$O90,1,0))</f>
        <v>0</v>
      </c>
      <c r="CX27" s="767">
        <f>IF('Control Panel_운영'!$P178="임차인부담",0,IF(MONTH(CX$3)='Control Panel_운영'!$O90,1,0))</f>
        <v>0</v>
      </c>
      <c r="CY27" s="768">
        <f>IF('Control Panel_운영'!$P178="임차인부담",0,IF(MONTH(CY$3)='Control Panel_운영'!$O90,1,0))</f>
        <v>0</v>
      </c>
      <c r="CZ27" s="567">
        <f>IF('Control Panel_운영'!$P178="임차인부담",0,IF(MONTH(CZ$3)='Control Panel_운영'!$O90,1,0))</f>
        <v>1</v>
      </c>
      <c r="DA27" s="567">
        <f>IF('Control Panel_운영'!$P178="임차인부담",0,IF(MONTH(DA$3)='Control Panel_운영'!$O90,1,0))</f>
        <v>0</v>
      </c>
      <c r="DB27" s="567">
        <f>IF('Control Panel_운영'!$P178="임차인부담",0,IF(MONTH(DB$3)='Control Panel_운영'!$O90,1,0))</f>
        <v>0</v>
      </c>
      <c r="DC27" s="567">
        <f>IF('Control Panel_운영'!$P178="임차인부담",0,IF(MONTH(DC$3)='Control Panel_운영'!$O90,1,0))</f>
        <v>0</v>
      </c>
      <c r="DD27" s="567">
        <f>IF('Control Panel_운영'!$P178="임차인부담",0,IF(MONTH(DD$3)='Control Panel_운영'!$O90,1,0))</f>
        <v>0</v>
      </c>
      <c r="DE27" s="567">
        <f>IF('Control Panel_운영'!$P178="임차인부담",0,IF(MONTH(DE$3)='Control Panel_운영'!$O90,1,0))</f>
        <v>0</v>
      </c>
      <c r="DF27" s="567">
        <f>IF('Control Panel_운영'!$P178="임차인부담",0,IF(MONTH(DF$3)='Control Panel_운영'!$O90,1,0))</f>
        <v>0</v>
      </c>
      <c r="DG27" s="567">
        <f>IF('Control Panel_운영'!$P178="임차인부담",0,IF(MONTH(DG$3)='Control Panel_운영'!$O90,1,0))</f>
        <v>0</v>
      </c>
      <c r="DH27" s="567">
        <f>IF('Control Panel_운영'!$P178="임차인부담",0,IF(MONTH(DH$3)='Control Panel_운영'!$O90,1,0))</f>
        <v>0</v>
      </c>
      <c r="DI27" s="567">
        <f>IF('Control Panel_운영'!$P178="임차인부담",0,IF(MONTH(DI$3)='Control Panel_운영'!$O90,1,0))</f>
        <v>0</v>
      </c>
      <c r="DJ27" s="767">
        <f>IF('Control Panel_운영'!$P178="임차인부담",0,IF(MONTH(DJ$3)='Control Panel_운영'!$O90,1,0))</f>
        <v>0</v>
      </c>
      <c r="DK27" s="768">
        <f>IF('Control Panel_운영'!$P178="임차인부담",0,IF(MONTH(DK$3)='Control Panel_운영'!$O90,1,0))</f>
        <v>0</v>
      </c>
      <c r="DL27" s="567">
        <f>IF('Control Panel_운영'!$P178="임차인부담",0,IF(MONTH(DL$3)='Control Panel_운영'!$O90,1,0))</f>
        <v>1</v>
      </c>
      <c r="DM27" s="567">
        <f>IF('Control Panel_운영'!$P178="임차인부담",0,IF(MONTH(DM$3)='Control Panel_운영'!$O90,1,0))</f>
        <v>0</v>
      </c>
      <c r="DN27" s="567">
        <f>IF('Control Panel_운영'!$P178="임차인부담",0,IF(MONTH(DN$3)='Control Panel_운영'!$O90,1,0))</f>
        <v>0</v>
      </c>
      <c r="DO27" s="567">
        <f>IF('Control Panel_운영'!$P178="임차인부담",0,IF(MONTH(DO$3)='Control Panel_운영'!$O90,1,0))</f>
        <v>0</v>
      </c>
      <c r="DP27" s="567">
        <f>IF('Control Panel_운영'!$P178="임차인부담",0,IF(MONTH(DP$3)='Control Panel_운영'!$O90,1,0))</f>
        <v>0</v>
      </c>
      <c r="DQ27" s="567">
        <f>IF('Control Panel_운영'!$P178="임차인부담",0,IF(MONTH(DQ$3)='Control Panel_운영'!$O90,1,0))</f>
        <v>0</v>
      </c>
      <c r="DR27" s="567">
        <f>IF('Control Panel_운영'!$P178="임차인부담",0,IF(MONTH(DR$3)='Control Panel_운영'!$O90,1,0))</f>
        <v>0</v>
      </c>
      <c r="DS27" s="567">
        <f>IF('Control Panel_운영'!$P178="임차인부담",0,IF(MONTH(DS$3)='Control Panel_운영'!$O90,1,0))</f>
        <v>0</v>
      </c>
      <c r="DT27" s="567">
        <f>IF('Control Panel_운영'!$P178="임차인부담",0,IF(MONTH(DT$3)='Control Panel_운영'!$O90,1,0))</f>
        <v>0</v>
      </c>
      <c r="DU27" s="567">
        <f>IF('Control Panel_운영'!$P178="임차인부담",0,IF(MONTH(DU$3)='Control Panel_운영'!$O90,1,0))</f>
        <v>0</v>
      </c>
      <c r="DV27" s="567">
        <f>IF('Control Panel_운영'!$P178="임차인부담",0,IF(MONTH(DV$3)='Control Panel_운영'!$O90,1,0))</f>
        <v>0</v>
      </c>
    </row>
    <row r="28" spans="1:126" s="568" customFormat="1" ht="12" customHeight="1" x14ac:dyDescent="0.4">
      <c r="A28" s="732"/>
      <c r="B28" s="570" t="s">
        <v>903</v>
      </c>
      <c r="D28" s="763"/>
      <c r="E28" s="764"/>
      <c r="F28" s="779">
        <f>IF('Control Panel_운영'!$P179="임차인부담",0,IF(MONTH(F$3)='Control Panel_운영'!$O91,1,0))</f>
        <v>0</v>
      </c>
      <c r="G28" s="770">
        <f>IF('Control Panel_운영'!$P179="임차인부담",0,IF(MONTH(G$3)='Control Panel_운영'!$O91,1,0))</f>
        <v>0</v>
      </c>
      <c r="H28" s="571">
        <f>IF('Control Panel_운영'!$P179="임차인부담",0,IF(MONTH(H$3)='Control Panel_운영'!$O91,1,0))</f>
        <v>0</v>
      </c>
      <c r="I28" s="571">
        <f>IF('Control Panel_운영'!$P179="임차인부담",0,IF(MONTH(I$3)='Control Panel_운영'!$O91,1,0))</f>
        <v>0</v>
      </c>
      <c r="J28" s="571">
        <f>IF('Control Panel_운영'!$P179="임차인부담",0,IF(MONTH(J$3)='Control Panel_운영'!$O91,1,0))</f>
        <v>0</v>
      </c>
      <c r="K28" s="571">
        <f>IF('Control Panel_운영'!$P179="임차인부담",0,IF(MONTH(K$3)='Control Panel_운영'!$O91,1,0))</f>
        <v>0</v>
      </c>
      <c r="L28" s="571">
        <f>IF('Control Panel_운영'!$P179="임차인부담",0,IF(MONTH(L$3)='Control Panel_운영'!$O91,1,0))</f>
        <v>0</v>
      </c>
      <c r="M28" s="571">
        <f>IF('Control Panel_운영'!$P179="임차인부담",0,IF(MONTH(M$3)='Control Panel_운영'!$O91,1,0))</f>
        <v>1</v>
      </c>
      <c r="N28" s="571">
        <f>IF('Control Panel_운영'!$P179="임차인부담",0,IF(MONTH(N$3)='Control Panel_운영'!$O91,1,0))</f>
        <v>0</v>
      </c>
      <c r="O28" s="571">
        <f>IF('Control Panel_운영'!$P179="임차인부담",0,IF(MONTH(O$3)='Control Panel_운영'!$O91,1,0))</f>
        <v>0</v>
      </c>
      <c r="P28" s="571">
        <f>IF('Control Panel_운영'!$P179="임차인부담",0,IF(MONTH(P$3)='Control Panel_운영'!$O91,1,0))</f>
        <v>0</v>
      </c>
      <c r="Q28" s="571">
        <f>IF('Control Panel_운영'!$P179="임차인부담",0,IF(MONTH(Q$3)='Control Panel_운영'!$O91,1,0))</f>
        <v>0</v>
      </c>
      <c r="R28" s="769">
        <f>IF('Control Panel_운영'!$P179="임차인부담",0,IF(MONTH(R$3)='Control Panel_운영'!$O91,1,0))</f>
        <v>0</v>
      </c>
      <c r="S28" s="770">
        <f>IF('Control Panel_운영'!$P179="임차인부담",0,IF(MONTH(S$3)='Control Panel_운영'!$O91,1,0))</f>
        <v>0</v>
      </c>
      <c r="T28" s="571">
        <f>IF('Control Panel_운영'!$P179="임차인부담",0,IF(MONTH(T$3)='Control Panel_운영'!$O91,1,0))</f>
        <v>0</v>
      </c>
      <c r="U28" s="571">
        <f>IF('Control Panel_운영'!$P179="임차인부담",0,IF(MONTH(U$3)='Control Panel_운영'!$O91,1,0))</f>
        <v>0</v>
      </c>
      <c r="V28" s="571">
        <f>IF('Control Panel_운영'!$P179="임차인부담",0,IF(MONTH(V$3)='Control Panel_운영'!$O91,1,0))</f>
        <v>0</v>
      </c>
      <c r="W28" s="571">
        <f>IF('Control Panel_운영'!$P179="임차인부담",0,IF(MONTH(W$3)='Control Panel_운영'!$O91,1,0))</f>
        <v>0</v>
      </c>
      <c r="X28" s="571">
        <f>IF('Control Panel_운영'!$P179="임차인부담",0,IF(MONTH(X$3)='Control Panel_운영'!$O91,1,0))</f>
        <v>0</v>
      </c>
      <c r="Y28" s="571">
        <f>IF('Control Panel_운영'!$P179="임차인부담",0,IF(MONTH(Y$3)='Control Panel_운영'!$O91,1,0))</f>
        <v>1</v>
      </c>
      <c r="Z28" s="571">
        <f>IF('Control Panel_운영'!$P179="임차인부담",0,IF(MONTH(Z$3)='Control Panel_운영'!$O91,1,0))</f>
        <v>0</v>
      </c>
      <c r="AA28" s="571">
        <f>IF('Control Panel_운영'!$P179="임차인부담",0,IF(MONTH(AA$3)='Control Panel_운영'!$O91,1,0))</f>
        <v>0</v>
      </c>
      <c r="AB28" s="571">
        <f>IF('Control Panel_운영'!$P179="임차인부담",0,IF(MONTH(AB$3)='Control Panel_운영'!$O91,1,0))</f>
        <v>0</v>
      </c>
      <c r="AC28" s="571">
        <f>IF('Control Panel_운영'!$P179="임차인부담",0,IF(MONTH(AC$3)='Control Panel_운영'!$O91,1,0))</f>
        <v>0</v>
      </c>
      <c r="AD28" s="769">
        <f>IF('Control Panel_운영'!$P179="임차인부담",0,IF(MONTH(AD$3)='Control Panel_운영'!$O91,1,0))</f>
        <v>0</v>
      </c>
      <c r="AE28" s="770">
        <f>IF('Control Panel_운영'!$P179="임차인부담",0,IF(MONTH(AE$3)='Control Panel_운영'!$O91,1,0))</f>
        <v>0</v>
      </c>
      <c r="AF28" s="571">
        <f>IF('Control Panel_운영'!$P179="임차인부담",0,IF(MONTH(AF$3)='Control Panel_운영'!$O91,1,0))</f>
        <v>0</v>
      </c>
      <c r="AG28" s="571">
        <f>IF('Control Panel_운영'!$P179="임차인부담",0,IF(MONTH(AG$3)='Control Panel_운영'!$O91,1,0))</f>
        <v>0</v>
      </c>
      <c r="AH28" s="571">
        <f>IF('Control Panel_운영'!$P179="임차인부담",0,IF(MONTH(AH$3)='Control Panel_운영'!$O91,1,0))</f>
        <v>0</v>
      </c>
      <c r="AI28" s="571">
        <f>IF('Control Panel_운영'!$P179="임차인부담",0,IF(MONTH(AI$3)='Control Panel_운영'!$O91,1,0))</f>
        <v>0</v>
      </c>
      <c r="AJ28" s="571">
        <f>IF('Control Panel_운영'!$P179="임차인부담",0,IF(MONTH(AJ$3)='Control Panel_운영'!$O91,1,0))</f>
        <v>0</v>
      </c>
      <c r="AK28" s="571">
        <f>IF('Control Panel_운영'!$P179="임차인부담",0,IF(MONTH(AK$3)='Control Panel_운영'!$O91,1,0))</f>
        <v>1</v>
      </c>
      <c r="AL28" s="571">
        <f>IF('Control Panel_운영'!$P179="임차인부담",0,IF(MONTH(AL$3)='Control Panel_운영'!$O91,1,0))</f>
        <v>0</v>
      </c>
      <c r="AM28" s="571">
        <f>IF('Control Panel_운영'!$P179="임차인부담",0,IF(MONTH(AM$3)='Control Panel_운영'!$O91,1,0))</f>
        <v>0</v>
      </c>
      <c r="AN28" s="571">
        <f>IF('Control Panel_운영'!$P179="임차인부담",0,IF(MONTH(AN$3)='Control Panel_운영'!$O91,1,0))</f>
        <v>0</v>
      </c>
      <c r="AO28" s="571">
        <f>IF('Control Panel_운영'!$P179="임차인부담",0,IF(MONTH(AO$3)='Control Panel_운영'!$O91,1,0))</f>
        <v>0</v>
      </c>
      <c r="AP28" s="769">
        <f>IF('Control Panel_운영'!$P179="임차인부담",0,IF(MONTH(AP$3)='Control Panel_운영'!$O91,1,0))</f>
        <v>0</v>
      </c>
      <c r="AQ28" s="770">
        <f>IF('Control Panel_운영'!$P179="임차인부담",0,IF(MONTH(AQ$3)='Control Panel_운영'!$O91,1,0))</f>
        <v>0</v>
      </c>
      <c r="AR28" s="571">
        <f>IF('Control Panel_운영'!$P179="임차인부담",0,IF(MONTH(AR$3)='Control Panel_운영'!$O91,1,0))</f>
        <v>0</v>
      </c>
      <c r="AS28" s="571">
        <f>IF('Control Panel_운영'!$P179="임차인부담",0,IF(MONTH(AS$3)='Control Panel_운영'!$O91,1,0))</f>
        <v>0</v>
      </c>
      <c r="AT28" s="571">
        <f>IF('Control Panel_운영'!$P179="임차인부담",0,IF(MONTH(AT$3)='Control Panel_운영'!$O91,1,0))</f>
        <v>0</v>
      </c>
      <c r="AU28" s="571">
        <f>IF('Control Panel_운영'!$P179="임차인부담",0,IF(MONTH(AU$3)='Control Panel_운영'!$O91,1,0))</f>
        <v>0</v>
      </c>
      <c r="AV28" s="571">
        <f>IF('Control Panel_운영'!$P179="임차인부담",0,IF(MONTH(AV$3)='Control Panel_운영'!$O91,1,0))</f>
        <v>0</v>
      </c>
      <c r="AW28" s="571">
        <f>IF('Control Panel_운영'!$P179="임차인부담",0,IF(MONTH(AW$3)='Control Panel_운영'!$O91,1,0))</f>
        <v>1</v>
      </c>
      <c r="AX28" s="571">
        <f>IF('Control Panel_운영'!$P179="임차인부담",0,IF(MONTH(AX$3)='Control Panel_운영'!$O91,1,0))</f>
        <v>0</v>
      </c>
      <c r="AY28" s="571">
        <f>IF('Control Panel_운영'!$P179="임차인부담",0,IF(MONTH(AY$3)='Control Panel_운영'!$O91,1,0))</f>
        <v>0</v>
      </c>
      <c r="AZ28" s="571">
        <f>IF('Control Panel_운영'!$P179="임차인부담",0,IF(MONTH(AZ$3)='Control Panel_운영'!$O91,1,0))</f>
        <v>0</v>
      </c>
      <c r="BA28" s="571">
        <f>IF('Control Panel_운영'!$P179="임차인부담",0,IF(MONTH(BA$3)='Control Panel_운영'!$O91,1,0))</f>
        <v>0</v>
      </c>
      <c r="BB28" s="769">
        <f>IF('Control Panel_운영'!$P179="임차인부담",0,IF(MONTH(BB$3)='Control Panel_운영'!$O91,1,0))</f>
        <v>0</v>
      </c>
      <c r="BC28" s="770">
        <f>IF('Control Panel_운영'!$P179="임차인부담",0,IF(MONTH(BC$3)='Control Panel_운영'!$O91,1,0))</f>
        <v>0</v>
      </c>
      <c r="BD28" s="571">
        <f>IF('Control Panel_운영'!$P179="임차인부담",0,IF(MONTH(BD$3)='Control Panel_운영'!$O91,1,0))</f>
        <v>0</v>
      </c>
      <c r="BE28" s="571">
        <f>IF('Control Panel_운영'!$P179="임차인부담",0,IF(MONTH(BE$3)='Control Panel_운영'!$O91,1,0))</f>
        <v>0</v>
      </c>
      <c r="BF28" s="571">
        <f>IF('Control Panel_운영'!$P179="임차인부담",0,IF(MONTH(BF$3)='Control Panel_운영'!$O91,1,0))</f>
        <v>0</v>
      </c>
      <c r="BG28" s="571">
        <f>IF('Control Panel_운영'!$P179="임차인부담",0,IF(MONTH(BG$3)='Control Panel_운영'!$O91,1,0))</f>
        <v>0</v>
      </c>
      <c r="BH28" s="571">
        <f>IF('Control Panel_운영'!$P179="임차인부담",0,IF(MONTH(BH$3)='Control Panel_운영'!$O91,1,0))</f>
        <v>0</v>
      </c>
      <c r="BI28" s="571">
        <f>IF('Control Panel_운영'!$P179="임차인부담",0,IF(MONTH(BI$3)='Control Panel_운영'!$O91,1,0))</f>
        <v>1</v>
      </c>
      <c r="BJ28" s="571">
        <f>IF('Control Panel_운영'!$P179="임차인부담",0,IF(MONTH(BJ$3)='Control Panel_운영'!$O91,1,0))</f>
        <v>0</v>
      </c>
      <c r="BK28" s="571">
        <f>IF('Control Panel_운영'!$P179="임차인부담",0,IF(MONTH(BK$3)='Control Panel_운영'!$O91,1,0))</f>
        <v>0</v>
      </c>
      <c r="BL28" s="571">
        <f>IF('Control Panel_운영'!$P179="임차인부담",0,IF(MONTH(BL$3)='Control Panel_운영'!$O91,1,0))</f>
        <v>0</v>
      </c>
      <c r="BM28" s="571">
        <f>IF('Control Panel_운영'!$P179="임차인부담",0,IF(MONTH(BM$3)='Control Panel_운영'!$O91,1,0))</f>
        <v>0</v>
      </c>
      <c r="BN28" s="769">
        <f>IF('Control Panel_운영'!$P179="임차인부담",0,IF(MONTH(BN$3)='Control Panel_운영'!$O91,1,0))</f>
        <v>0</v>
      </c>
      <c r="BO28" s="770">
        <f>IF('Control Panel_운영'!$P179="임차인부담",0,IF(MONTH(BO$3)='Control Panel_운영'!$O91,1,0))</f>
        <v>0</v>
      </c>
      <c r="BP28" s="571">
        <f>IF('Control Panel_운영'!$P179="임차인부담",0,IF(MONTH(BP$3)='Control Panel_운영'!$O91,1,0))</f>
        <v>0</v>
      </c>
      <c r="BQ28" s="571">
        <f>IF('Control Panel_운영'!$P179="임차인부담",0,IF(MONTH(BQ$3)='Control Panel_운영'!$O91,1,0))</f>
        <v>0</v>
      </c>
      <c r="BR28" s="571">
        <f>IF('Control Panel_운영'!$P179="임차인부담",0,IF(MONTH(BR$3)='Control Panel_운영'!$O91,1,0))</f>
        <v>0</v>
      </c>
      <c r="BS28" s="571">
        <f>IF('Control Panel_운영'!$P179="임차인부담",0,IF(MONTH(BS$3)='Control Panel_운영'!$O91,1,0))</f>
        <v>0</v>
      </c>
      <c r="BT28" s="571">
        <f>IF('Control Panel_운영'!$P179="임차인부담",0,IF(MONTH(BT$3)='Control Panel_운영'!$O91,1,0))</f>
        <v>0</v>
      </c>
      <c r="BU28" s="571">
        <f>IF('Control Panel_운영'!$P179="임차인부담",0,IF(MONTH(BU$3)='Control Panel_운영'!$O91,1,0))</f>
        <v>1</v>
      </c>
      <c r="BV28" s="571">
        <f>IF('Control Panel_운영'!$P179="임차인부담",0,IF(MONTH(BV$3)='Control Panel_운영'!$O91,1,0))</f>
        <v>0</v>
      </c>
      <c r="BW28" s="571">
        <f>IF('Control Panel_운영'!$P179="임차인부담",0,IF(MONTH(BW$3)='Control Panel_운영'!$O91,1,0))</f>
        <v>0</v>
      </c>
      <c r="BX28" s="571">
        <f>IF('Control Panel_운영'!$P179="임차인부담",0,IF(MONTH(BX$3)='Control Panel_운영'!$O91,1,0))</f>
        <v>0</v>
      </c>
      <c r="BY28" s="571">
        <f>IF('Control Panel_운영'!$P179="임차인부담",0,IF(MONTH(BY$3)='Control Panel_운영'!$O91,1,0))</f>
        <v>0</v>
      </c>
      <c r="BZ28" s="769">
        <f>IF('Control Panel_운영'!$P179="임차인부담",0,IF(MONTH(BZ$3)='Control Panel_운영'!$O91,1,0))</f>
        <v>0</v>
      </c>
      <c r="CA28" s="770">
        <f>IF('Control Panel_운영'!$P179="임차인부담",0,IF(MONTH(CA$3)='Control Panel_운영'!$O91,1,0))</f>
        <v>0</v>
      </c>
      <c r="CB28" s="571">
        <f>IF('Control Panel_운영'!$P179="임차인부담",0,IF(MONTH(CB$3)='Control Panel_운영'!$O91,1,0))</f>
        <v>0</v>
      </c>
      <c r="CC28" s="571">
        <f>IF('Control Panel_운영'!$P179="임차인부담",0,IF(MONTH(CC$3)='Control Panel_운영'!$O91,1,0))</f>
        <v>0</v>
      </c>
      <c r="CD28" s="571">
        <f>IF('Control Panel_운영'!$P179="임차인부담",0,IF(MONTH(CD$3)='Control Panel_운영'!$O91,1,0))</f>
        <v>0</v>
      </c>
      <c r="CE28" s="571">
        <f>IF('Control Panel_운영'!$P179="임차인부담",0,IF(MONTH(CE$3)='Control Panel_운영'!$O91,1,0))</f>
        <v>0</v>
      </c>
      <c r="CF28" s="571">
        <f>IF('Control Panel_운영'!$P179="임차인부담",0,IF(MONTH(CF$3)='Control Panel_운영'!$O91,1,0))</f>
        <v>0</v>
      </c>
      <c r="CG28" s="571">
        <f>IF('Control Panel_운영'!$P179="임차인부담",0,IF(MONTH(CG$3)='Control Panel_운영'!$O91,1,0))</f>
        <v>1</v>
      </c>
      <c r="CH28" s="571">
        <f>IF('Control Panel_운영'!$P179="임차인부담",0,IF(MONTH(CH$3)='Control Panel_운영'!$O91,1,0))</f>
        <v>0</v>
      </c>
      <c r="CI28" s="571">
        <f>IF('Control Panel_운영'!$P179="임차인부담",0,IF(MONTH(CI$3)='Control Panel_운영'!$O91,1,0))</f>
        <v>0</v>
      </c>
      <c r="CJ28" s="571">
        <f>IF('Control Panel_운영'!$P179="임차인부담",0,IF(MONTH(CJ$3)='Control Panel_운영'!$O91,1,0))</f>
        <v>0</v>
      </c>
      <c r="CK28" s="571">
        <f>IF('Control Panel_운영'!$P179="임차인부담",0,IF(MONTH(CK$3)='Control Panel_운영'!$O91,1,0))</f>
        <v>0</v>
      </c>
      <c r="CL28" s="769">
        <f>IF('Control Panel_운영'!$P179="임차인부담",0,IF(MONTH(CL$3)='Control Panel_운영'!$O91,1,0))</f>
        <v>0</v>
      </c>
      <c r="CM28" s="770">
        <f>IF('Control Panel_운영'!$P179="임차인부담",0,IF(MONTH(CM$3)='Control Panel_운영'!$O91,1,0))</f>
        <v>0</v>
      </c>
      <c r="CN28" s="571">
        <f>IF('Control Panel_운영'!$P179="임차인부담",0,IF(MONTH(CN$3)='Control Panel_운영'!$O91,1,0))</f>
        <v>0</v>
      </c>
      <c r="CO28" s="571">
        <f>IF('Control Panel_운영'!$P179="임차인부담",0,IF(MONTH(CO$3)='Control Panel_운영'!$O91,1,0))</f>
        <v>0</v>
      </c>
      <c r="CP28" s="571">
        <f>IF('Control Panel_운영'!$P179="임차인부담",0,IF(MONTH(CP$3)='Control Panel_운영'!$O91,1,0))</f>
        <v>0</v>
      </c>
      <c r="CQ28" s="571">
        <f>IF('Control Panel_운영'!$P179="임차인부담",0,IF(MONTH(CQ$3)='Control Panel_운영'!$O91,1,0))</f>
        <v>0</v>
      </c>
      <c r="CR28" s="571">
        <f>IF('Control Panel_운영'!$P179="임차인부담",0,IF(MONTH(CR$3)='Control Panel_운영'!$O91,1,0))</f>
        <v>0</v>
      </c>
      <c r="CS28" s="571">
        <f>IF('Control Panel_운영'!$P179="임차인부담",0,IF(MONTH(CS$3)='Control Panel_운영'!$O91,1,0))</f>
        <v>1</v>
      </c>
      <c r="CT28" s="571">
        <f>IF('Control Panel_운영'!$P179="임차인부담",0,IF(MONTH(CT$3)='Control Panel_운영'!$O91,1,0))</f>
        <v>0</v>
      </c>
      <c r="CU28" s="571">
        <f>IF('Control Panel_운영'!$P179="임차인부담",0,IF(MONTH(CU$3)='Control Panel_운영'!$O91,1,0))</f>
        <v>0</v>
      </c>
      <c r="CV28" s="571">
        <f>IF('Control Panel_운영'!$P179="임차인부담",0,IF(MONTH(CV$3)='Control Panel_운영'!$O91,1,0))</f>
        <v>0</v>
      </c>
      <c r="CW28" s="571">
        <f>IF('Control Panel_운영'!$P179="임차인부담",0,IF(MONTH(CW$3)='Control Panel_운영'!$O91,1,0))</f>
        <v>0</v>
      </c>
      <c r="CX28" s="769">
        <f>IF('Control Panel_운영'!$P179="임차인부담",0,IF(MONTH(CX$3)='Control Panel_운영'!$O91,1,0))</f>
        <v>0</v>
      </c>
      <c r="CY28" s="770">
        <f>IF('Control Panel_운영'!$P179="임차인부담",0,IF(MONTH(CY$3)='Control Panel_운영'!$O91,1,0))</f>
        <v>0</v>
      </c>
      <c r="CZ28" s="571">
        <f>IF('Control Panel_운영'!$P179="임차인부담",0,IF(MONTH(CZ$3)='Control Panel_운영'!$O91,1,0))</f>
        <v>0</v>
      </c>
      <c r="DA28" s="571">
        <f>IF('Control Panel_운영'!$P179="임차인부담",0,IF(MONTH(DA$3)='Control Panel_운영'!$O91,1,0))</f>
        <v>0</v>
      </c>
      <c r="DB28" s="571">
        <f>IF('Control Panel_운영'!$P179="임차인부담",0,IF(MONTH(DB$3)='Control Panel_운영'!$O91,1,0))</f>
        <v>0</v>
      </c>
      <c r="DC28" s="571">
        <f>IF('Control Panel_운영'!$P179="임차인부담",0,IF(MONTH(DC$3)='Control Panel_운영'!$O91,1,0))</f>
        <v>0</v>
      </c>
      <c r="DD28" s="571">
        <f>IF('Control Panel_운영'!$P179="임차인부담",0,IF(MONTH(DD$3)='Control Panel_운영'!$O91,1,0))</f>
        <v>0</v>
      </c>
      <c r="DE28" s="571">
        <f>IF('Control Panel_운영'!$P179="임차인부담",0,IF(MONTH(DE$3)='Control Panel_운영'!$O91,1,0))</f>
        <v>1</v>
      </c>
      <c r="DF28" s="571">
        <f>IF('Control Panel_운영'!$P179="임차인부담",0,IF(MONTH(DF$3)='Control Panel_운영'!$O91,1,0))</f>
        <v>0</v>
      </c>
      <c r="DG28" s="571">
        <f>IF('Control Panel_운영'!$P179="임차인부담",0,IF(MONTH(DG$3)='Control Panel_운영'!$O91,1,0))</f>
        <v>0</v>
      </c>
      <c r="DH28" s="571">
        <f>IF('Control Panel_운영'!$P179="임차인부담",0,IF(MONTH(DH$3)='Control Panel_운영'!$O91,1,0))</f>
        <v>0</v>
      </c>
      <c r="DI28" s="571">
        <f>IF('Control Panel_운영'!$P179="임차인부담",0,IF(MONTH(DI$3)='Control Panel_운영'!$O91,1,0))</f>
        <v>0</v>
      </c>
      <c r="DJ28" s="769">
        <f>IF('Control Panel_운영'!$P179="임차인부담",0,IF(MONTH(DJ$3)='Control Panel_운영'!$O91,1,0))</f>
        <v>0</v>
      </c>
      <c r="DK28" s="770">
        <f>IF('Control Panel_운영'!$P179="임차인부담",0,IF(MONTH(DK$3)='Control Panel_운영'!$O91,1,0))</f>
        <v>0</v>
      </c>
      <c r="DL28" s="571">
        <f>IF('Control Panel_운영'!$P179="임차인부담",0,IF(MONTH(DL$3)='Control Panel_운영'!$O91,1,0))</f>
        <v>0</v>
      </c>
      <c r="DM28" s="571">
        <f>IF('Control Panel_운영'!$P179="임차인부담",0,IF(MONTH(DM$3)='Control Panel_운영'!$O91,1,0))</f>
        <v>0</v>
      </c>
      <c r="DN28" s="571">
        <f>IF('Control Panel_운영'!$P179="임차인부담",0,IF(MONTH(DN$3)='Control Panel_운영'!$O91,1,0))</f>
        <v>0</v>
      </c>
      <c r="DO28" s="571">
        <f>IF('Control Panel_운영'!$P179="임차인부담",0,IF(MONTH(DO$3)='Control Panel_운영'!$O91,1,0))</f>
        <v>0</v>
      </c>
      <c r="DP28" s="571">
        <f>IF('Control Panel_운영'!$P179="임차인부담",0,IF(MONTH(DP$3)='Control Panel_운영'!$O91,1,0))</f>
        <v>0</v>
      </c>
      <c r="DQ28" s="571">
        <f>IF('Control Panel_운영'!$P179="임차인부담",0,IF(MONTH(DQ$3)='Control Panel_운영'!$O91,1,0))</f>
        <v>1</v>
      </c>
      <c r="DR28" s="571">
        <f>IF('Control Panel_운영'!$P179="임차인부담",0,IF(MONTH(DR$3)='Control Panel_운영'!$O91,1,0))</f>
        <v>0</v>
      </c>
      <c r="DS28" s="571">
        <f>IF('Control Panel_운영'!$P179="임차인부담",0,IF(MONTH(DS$3)='Control Panel_운영'!$O91,1,0))</f>
        <v>0</v>
      </c>
      <c r="DT28" s="571">
        <f>IF('Control Panel_운영'!$P179="임차인부담",0,IF(MONTH(DT$3)='Control Panel_운영'!$O91,1,0))</f>
        <v>0</v>
      </c>
      <c r="DU28" s="571">
        <f>IF('Control Panel_운영'!$P179="임차인부담",0,IF(MONTH(DU$3)='Control Panel_운영'!$O91,1,0))</f>
        <v>0</v>
      </c>
      <c r="DV28" s="571">
        <f>IF('Control Panel_운영'!$P179="임차인부담",0,IF(MONTH(DV$3)='Control Panel_운영'!$O91,1,0))</f>
        <v>0</v>
      </c>
    </row>
    <row r="29" spans="1:126" s="563" customFormat="1" ht="12" customHeight="1" x14ac:dyDescent="0.4">
      <c r="A29" s="730"/>
      <c r="B29" s="1150"/>
      <c r="C29" s="1150"/>
      <c r="D29" s="1150"/>
      <c r="E29" s="1151"/>
      <c r="F29" s="780"/>
      <c r="G29" s="772"/>
      <c r="H29" s="562"/>
      <c r="I29" s="562"/>
      <c r="J29" s="562"/>
      <c r="K29" s="562"/>
      <c r="L29" s="562"/>
      <c r="M29" s="562"/>
      <c r="N29" s="562"/>
      <c r="O29" s="562"/>
      <c r="P29" s="562"/>
      <c r="Q29" s="562"/>
      <c r="R29" s="771"/>
      <c r="S29" s="772"/>
      <c r="T29" s="562"/>
      <c r="U29" s="562"/>
      <c r="V29" s="562"/>
      <c r="W29" s="562"/>
      <c r="X29" s="562"/>
      <c r="Y29" s="562"/>
      <c r="Z29" s="562"/>
      <c r="AA29" s="562"/>
      <c r="AB29" s="562"/>
      <c r="AC29" s="562"/>
      <c r="AD29" s="771"/>
      <c r="AE29" s="772"/>
      <c r="AF29" s="562"/>
      <c r="AG29" s="562"/>
      <c r="AH29" s="562"/>
      <c r="AI29" s="562"/>
      <c r="AJ29" s="562"/>
      <c r="AK29" s="562"/>
      <c r="AL29" s="562"/>
      <c r="AM29" s="562"/>
      <c r="AN29" s="562"/>
      <c r="AO29" s="562"/>
      <c r="AP29" s="771"/>
      <c r="AQ29" s="772"/>
      <c r="AR29" s="562"/>
      <c r="AS29" s="562"/>
      <c r="AT29" s="562"/>
      <c r="AU29" s="562"/>
      <c r="AV29" s="562"/>
      <c r="AW29" s="562"/>
      <c r="AX29" s="562"/>
      <c r="AY29" s="562"/>
      <c r="AZ29" s="562"/>
      <c r="BA29" s="562"/>
      <c r="BB29" s="771"/>
      <c r="BC29" s="772"/>
      <c r="BD29" s="562"/>
      <c r="BE29" s="562"/>
      <c r="BF29" s="562"/>
      <c r="BG29" s="562"/>
      <c r="BH29" s="562"/>
      <c r="BI29" s="562"/>
      <c r="BJ29" s="562"/>
      <c r="BK29" s="562"/>
      <c r="BL29" s="562"/>
      <c r="BM29" s="562"/>
      <c r="BN29" s="771"/>
      <c r="BO29" s="772"/>
      <c r="BP29" s="562"/>
      <c r="BQ29" s="562"/>
      <c r="BR29" s="562"/>
      <c r="BS29" s="562"/>
      <c r="BT29" s="562"/>
      <c r="BU29" s="562"/>
      <c r="BV29" s="562"/>
      <c r="BW29" s="562"/>
      <c r="BX29" s="562"/>
      <c r="BY29" s="562"/>
      <c r="BZ29" s="771"/>
      <c r="CA29" s="772"/>
      <c r="CB29" s="562"/>
      <c r="CC29" s="562"/>
      <c r="CD29" s="562"/>
      <c r="CE29" s="562"/>
      <c r="CF29" s="562"/>
      <c r="CG29" s="562"/>
      <c r="CH29" s="562"/>
      <c r="CI29" s="562"/>
      <c r="CJ29" s="562"/>
      <c r="CK29" s="562"/>
      <c r="CL29" s="771"/>
      <c r="CM29" s="772"/>
      <c r="CN29" s="562"/>
      <c r="CO29" s="562"/>
      <c r="CP29" s="562"/>
      <c r="CQ29" s="562"/>
      <c r="CR29" s="562"/>
      <c r="CS29" s="562"/>
      <c r="CT29" s="562"/>
      <c r="CU29" s="562"/>
      <c r="CV29" s="562"/>
      <c r="CW29" s="562"/>
      <c r="CX29" s="771"/>
      <c r="CY29" s="772"/>
      <c r="CZ29" s="562"/>
      <c r="DA29" s="562"/>
      <c r="DB29" s="562"/>
      <c r="DC29" s="562"/>
      <c r="DD29" s="562"/>
      <c r="DE29" s="562"/>
      <c r="DF29" s="562"/>
      <c r="DG29" s="562"/>
      <c r="DH29" s="562"/>
      <c r="DI29" s="562"/>
      <c r="DJ29" s="771"/>
      <c r="DK29" s="772"/>
      <c r="DL29" s="562"/>
      <c r="DM29" s="562"/>
      <c r="DN29" s="562"/>
      <c r="DO29" s="562"/>
      <c r="DP29" s="562"/>
      <c r="DQ29" s="562"/>
      <c r="DR29" s="562"/>
      <c r="DS29" s="562"/>
      <c r="DT29" s="562"/>
      <c r="DU29" s="562"/>
      <c r="DV29" s="562"/>
    </row>
    <row r="30" spans="1:126" s="1168" customFormat="1" ht="12" customHeight="1" x14ac:dyDescent="0.4">
      <c r="A30" s="1167" t="s">
        <v>809</v>
      </c>
      <c r="C30" s="1194"/>
      <c r="D30" s="1194"/>
      <c r="E30" s="1189"/>
      <c r="F30" s="1185"/>
      <c r="G30" s="1186"/>
      <c r="H30" s="1187"/>
      <c r="I30" s="1187"/>
      <c r="J30" s="1187"/>
      <c r="K30" s="1187"/>
      <c r="L30" s="1187"/>
      <c r="M30" s="1187"/>
      <c r="N30" s="1187"/>
      <c r="O30" s="1187"/>
      <c r="P30" s="1187"/>
      <c r="Q30" s="1187"/>
      <c r="R30" s="1188"/>
      <c r="S30" s="1186"/>
      <c r="T30" s="1187"/>
      <c r="U30" s="1187"/>
      <c r="V30" s="1187"/>
      <c r="W30" s="1187"/>
      <c r="X30" s="1187"/>
      <c r="Y30" s="1187"/>
      <c r="Z30" s="1187"/>
      <c r="AA30" s="1187"/>
      <c r="AB30" s="1187"/>
      <c r="AC30" s="1187"/>
      <c r="AD30" s="1188"/>
      <c r="AE30" s="1186"/>
      <c r="AF30" s="1187"/>
      <c r="AG30" s="1187"/>
      <c r="AH30" s="1187"/>
      <c r="AI30" s="1187"/>
      <c r="AJ30" s="1187"/>
      <c r="AK30" s="1187"/>
      <c r="AL30" s="1187"/>
      <c r="AM30" s="1187"/>
      <c r="AN30" s="1187"/>
      <c r="AO30" s="1187"/>
      <c r="AP30" s="1188"/>
      <c r="AQ30" s="1186"/>
      <c r="AR30" s="1187"/>
      <c r="AS30" s="1187"/>
      <c r="AT30" s="1187"/>
      <c r="AU30" s="1187"/>
      <c r="AV30" s="1187"/>
      <c r="AW30" s="1187"/>
      <c r="AX30" s="1187"/>
      <c r="AY30" s="1187"/>
      <c r="AZ30" s="1187"/>
      <c r="BA30" s="1187"/>
      <c r="BB30" s="1188"/>
      <c r="BC30" s="1186"/>
      <c r="BD30" s="1187"/>
      <c r="BE30" s="1187"/>
      <c r="BF30" s="1187"/>
      <c r="BG30" s="1187"/>
      <c r="BH30" s="1187"/>
      <c r="BI30" s="1187"/>
      <c r="BJ30" s="1187"/>
      <c r="BK30" s="1187"/>
      <c r="BL30" s="1187"/>
      <c r="BM30" s="1187"/>
      <c r="BN30" s="1188"/>
      <c r="BO30" s="1186"/>
      <c r="BP30" s="1187"/>
      <c r="BQ30" s="1187"/>
      <c r="BR30" s="1187"/>
      <c r="BS30" s="1187"/>
      <c r="BT30" s="1187"/>
      <c r="BU30" s="1187"/>
      <c r="BV30" s="1187"/>
      <c r="BW30" s="1187"/>
      <c r="BX30" s="1187"/>
      <c r="BY30" s="1187"/>
      <c r="BZ30" s="1188"/>
      <c r="CA30" s="1186"/>
      <c r="CB30" s="1187"/>
      <c r="CC30" s="1187"/>
      <c r="CD30" s="1187"/>
      <c r="CE30" s="1187"/>
      <c r="CF30" s="1187"/>
      <c r="CG30" s="1187"/>
      <c r="CH30" s="1187"/>
      <c r="CI30" s="1187"/>
      <c r="CJ30" s="1187"/>
      <c r="CK30" s="1187"/>
      <c r="CL30" s="1188"/>
      <c r="CM30" s="1186"/>
      <c r="CN30" s="1187"/>
      <c r="CO30" s="1187"/>
      <c r="CP30" s="1187"/>
      <c r="CQ30" s="1187"/>
      <c r="CR30" s="1187"/>
      <c r="CS30" s="1187"/>
      <c r="CT30" s="1187"/>
      <c r="CU30" s="1187"/>
      <c r="CV30" s="1187"/>
      <c r="CW30" s="1187"/>
      <c r="CX30" s="1188"/>
      <c r="CY30" s="1186"/>
      <c r="CZ30" s="1187"/>
      <c r="DA30" s="1187"/>
      <c r="DB30" s="1187"/>
      <c r="DC30" s="1187"/>
      <c r="DD30" s="1187"/>
      <c r="DE30" s="1187"/>
      <c r="DF30" s="1187"/>
      <c r="DG30" s="1187"/>
      <c r="DH30" s="1187"/>
      <c r="DI30" s="1187"/>
      <c r="DJ30" s="1188"/>
      <c r="DK30" s="1186"/>
      <c r="DL30" s="1187"/>
      <c r="DM30" s="1187"/>
      <c r="DN30" s="1187"/>
      <c r="DO30" s="1187"/>
      <c r="DP30" s="1187"/>
      <c r="DQ30" s="1187"/>
      <c r="DR30" s="1187"/>
      <c r="DS30" s="1187"/>
      <c r="DT30" s="1187"/>
      <c r="DU30" s="1187"/>
      <c r="DV30" s="1187"/>
    </row>
    <row r="31" spans="1:126" s="565" customFormat="1" ht="12" customHeight="1" x14ac:dyDescent="0.4">
      <c r="A31" s="731"/>
      <c r="B31" s="564" t="str">
        <f>'Rent Roll'!$B5</f>
        <v>월드비전</v>
      </c>
      <c r="E31" s="566"/>
      <c r="F31" s="778">
        <f>IF(AND(F$3&gt;'Rent Roll'!$C5,F$3&lt;='Rent Roll'!$D5),1,IF(AND(YEAR(F$3)=YEAR('Rent Roll'!$D5),MONTH(F$3)=MONTH('Rent Roll'!$D5)),1,0))</f>
        <v>0</v>
      </c>
      <c r="G31" s="768">
        <f>IF(AND(G$3&gt;'Rent Roll'!$C5,G$3&lt;='Rent Roll'!$D5),1,IF(AND(YEAR(G$3)=YEAR('Rent Roll'!$D5),MONTH(G$3)=MONTH('Rent Roll'!$D5)),1,0))</f>
        <v>1</v>
      </c>
      <c r="H31" s="567">
        <f>IF(AND(H$3&gt;'Rent Roll'!$C5,H$3&lt;='Rent Roll'!$D5),1,IF(AND(YEAR(H$3)=YEAR('Rent Roll'!$D5),MONTH(H$3)=MONTH('Rent Roll'!$D5)),1,0))</f>
        <v>1</v>
      </c>
      <c r="I31" s="567">
        <f>IF(AND(I$3&gt;'Rent Roll'!$C5,I$3&lt;='Rent Roll'!$D5),1,IF(AND(YEAR(I$3)=YEAR('Rent Roll'!$D5),MONTH(I$3)=MONTH('Rent Roll'!$D5)),1,0))</f>
        <v>1</v>
      </c>
      <c r="J31" s="567">
        <f>IF(AND(J$3&gt;'Rent Roll'!$C5,J$3&lt;='Rent Roll'!$D5),1,IF(AND(YEAR(J$3)=YEAR('Rent Roll'!$D5),MONTH(J$3)=MONTH('Rent Roll'!$D5)),1,0))</f>
        <v>1</v>
      </c>
      <c r="K31" s="567">
        <f>IF(AND(K$3&gt;'Rent Roll'!$C5,K$3&lt;='Rent Roll'!$D5),1,IF(AND(YEAR(K$3)=YEAR('Rent Roll'!$D5),MONTH(K$3)=MONTH('Rent Roll'!$D5)),1,0))</f>
        <v>1</v>
      </c>
      <c r="L31" s="567">
        <f>IF(AND(L$3&gt;'Rent Roll'!$C5,L$3&lt;='Rent Roll'!$D5),1,IF(AND(YEAR(L$3)=YEAR('Rent Roll'!$D5),MONTH(L$3)=MONTH('Rent Roll'!$D5)),1,0))</f>
        <v>1</v>
      </c>
      <c r="M31" s="567">
        <f>IF(AND(M$3&gt;'Rent Roll'!$C5,M$3&lt;='Rent Roll'!$D5),1,IF(AND(YEAR(M$3)=YEAR('Rent Roll'!$D5),MONTH(M$3)=MONTH('Rent Roll'!$D5)),1,0))</f>
        <v>1</v>
      </c>
      <c r="N31" s="567">
        <f>IF(AND(N$3&gt;'Rent Roll'!$C5,N$3&lt;='Rent Roll'!$D5),1,IF(AND(YEAR(N$3)=YEAR('Rent Roll'!$D5),MONTH(N$3)=MONTH('Rent Roll'!$D5)),1,0))</f>
        <v>1</v>
      </c>
      <c r="O31" s="567">
        <f>IF(AND(O$3&gt;'Rent Roll'!$C5,O$3&lt;='Rent Roll'!$D5),1,IF(AND(YEAR(O$3)=YEAR('Rent Roll'!$D5),MONTH(O$3)=MONTH('Rent Roll'!$D5)),1,0))</f>
        <v>1</v>
      </c>
      <c r="P31" s="567">
        <f>IF(AND(P$3&gt;'Rent Roll'!$C5,P$3&lt;='Rent Roll'!$D5),1,IF(AND(YEAR(P$3)=YEAR('Rent Roll'!$D5),MONTH(P$3)=MONTH('Rent Roll'!$D5)),1,0))</f>
        <v>1</v>
      </c>
      <c r="Q31" s="567">
        <f>IF(AND(Q$3&gt;'Rent Roll'!$C5,Q$3&lt;='Rent Roll'!$D5),1,IF(AND(YEAR(Q$3)=YEAR('Rent Roll'!$D5),MONTH(Q$3)=MONTH('Rent Roll'!$D5)),1,0))</f>
        <v>1</v>
      </c>
      <c r="R31" s="767">
        <f>IF(AND(R$3&gt;'Rent Roll'!$C5,R$3&lt;='Rent Roll'!$D5),1,IF(AND(YEAR(R$3)=YEAR('Rent Roll'!$D5),MONTH(R$3)=MONTH('Rent Roll'!$D5)),1,0))</f>
        <v>1</v>
      </c>
      <c r="S31" s="768">
        <f>IF(AND(S$3&gt;'Rent Roll'!$C5,S$3&lt;='Rent Roll'!$D5),1,IF(AND(YEAR(S$3)=YEAR('Rent Roll'!$D5),MONTH(S$3)=MONTH('Rent Roll'!$D5)),1,0))</f>
        <v>1</v>
      </c>
      <c r="T31" s="567">
        <f>IF(AND(T$3&gt;'Rent Roll'!$C5,T$3&lt;='Rent Roll'!$D5),1,IF(AND(YEAR(T$3)=YEAR('Rent Roll'!$D5),MONTH(T$3)=MONTH('Rent Roll'!$D5)),1,0))</f>
        <v>1</v>
      </c>
      <c r="U31" s="567">
        <f>IF(AND(U$3&gt;'Rent Roll'!$C5,U$3&lt;='Rent Roll'!$D5),1,IF(AND(YEAR(U$3)=YEAR('Rent Roll'!$D5),MONTH(U$3)=MONTH('Rent Roll'!$D5)),1,0))</f>
        <v>1</v>
      </c>
      <c r="V31" s="567">
        <f>IF(AND(V$3&gt;'Rent Roll'!$C5,V$3&lt;='Rent Roll'!$D5),1,IF(AND(YEAR(V$3)=YEAR('Rent Roll'!$D5),MONTH(V$3)=MONTH('Rent Roll'!$D5)),1,0))</f>
        <v>1</v>
      </c>
      <c r="W31" s="567">
        <f>IF(AND(W$3&gt;'Rent Roll'!$C5,W$3&lt;='Rent Roll'!$D5),1,IF(AND(YEAR(W$3)=YEAR('Rent Roll'!$D5),MONTH(W$3)=MONTH('Rent Roll'!$D5)),1,0))</f>
        <v>1</v>
      </c>
      <c r="X31" s="567">
        <f>IF(AND(X$3&gt;'Rent Roll'!$C5,X$3&lt;='Rent Roll'!$D5),1,IF(AND(YEAR(X$3)=YEAR('Rent Roll'!$D5),MONTH(X$3)=MONTH('Rent Roll'!$D5)),1,0))</f>
        <v>1</v>
      </c>
      <c r="Y31" s="567">
        <f>IF(AND(Y$3&gt;'Rent Roll'!$C5,Y$3&lt;='Rent Roll'!$D5),1,IF(AND(YEAR(Y$3)=YEAR('Rent Roll'!$D5),MONTH(Y$3)=MONTH('Rent Roll'!$D5)),1,0))</f>
        <v>1</v>
      </c>
      <c r="Z31" s="567">
        <f>IF(AND(Z$3&gt;'Rent Roll'!$C5,Z$3&lt;='Rent Roll'!$D5),1,IF(AND(YEAR(Z$3)=YEAR('Rent Roll'!$D5),MONTH(Z$3)=MONTH('Rent Roll'!$D5)),1,0))</f>
        <v>1</v>
      </c>
      <c r="AA31" s="567">
        <f>IF(AND(AA$3&gt;'Rent Roll'!$C5,AA$3&lt;='Rent Roll'!$D5),1,IF(AND(YEAR(AA$3)=YEAR('Rent Roll'!$D5),MONTH(AA$3)=MONTH('Rent Roll'!$D5)),1,0))</f>
        <v>1</v>
      </c>
      <c r="AB31" s="567">
        <f>IF(AND(AB$3&gt;'Rent Roll'!$C5,AB$3&lt;='Rent Roll'!$D5),1,IF(AND(YEAR(AB$3)=YEAR('Rent Roll'!$D5),MONTH(AB$3)=MONTH('Rent Roll'!$D5)),1,0))</f>
        <v>1</v>
      </c>
      <c r="AC31" s="567">
        <f>IF(AND(AC$3&gt;'Rent Roll'!$C5,AC$3&lt;='Rent Roll'!$D5),1,IF(AND(YEAR(AC$3)=YEAR('Rent Roll'!$D5),MONTH(AC$3)=MONTH('Rent Roll'!$D5)),1,0))</f>
        <v>1</v>
      </c>
      <c r="AD31" s="767">
        <f>IF(AND(AD$3&gt;'Rent Roll'!$C5,AD$3&lt;='Rent Roll'!$D5),1,IF(AND(YEAR(AD$3)=YEAR('Rent Roll'!$D5),MONTH(AD$3)=MONTH('Rent Roll'!$D5)),1,0))</f>
        <v>1</v>
      </c>
      <c r="AE31" s="768">
        <f>IF(AND(AE$3&gt;'Rent Roll'!$C5,AE$3&lt;='Rent Roll'!$D5),1,IF(AND(YEAR(AE$3)=YEAR('Rent Roll'!$D5),MONTH(AE$3)=MONTH('Rent Roll'!$D5)),1,0))</f>
        <v>1</v>
      </c>
      <c r="AF31" s="567">
        <f>IF(AND(AF$3&gt;'Rent Roll'!$C5,AF$3&lt;='Rent Roll'!$D5),1,IF(AND(YEAR(AF$3)=YEAR('Rent Roll'!$D5),MONTH(AF$3)=MONTH('Rent Roll'!$D5)),1,0))</f>
        <v>1</v>
      </c>
      <c r="AG31" s="567">
        <f>IF(AND(AG$3&gt;'Rent Roll'!$C5,AG$3&lt;='Rent Roll'!$D5),1,IF(AND(YEAR(AG$3)=YEAR('Rent Roll'!$D5),MONTH(AG$3)=MONTH('Rent Roll'!$D5)),1,0))</f>
        <v>1</v>
      </c>
      <c r="AH31" s="567">
        <f>IF(AND(AH$3&gt;'Rent Roll'!$C5,AH$3&lt;='Rent Roll'!$D5),1,IF(AND(YEAR(AH$3)=YEAR('Rent Roll'!$D5),MONTH(AH$3)=MONTH('Rent Roll'!$D5)),1,0))</f>
        <v>1</v>
      </c>
      <c r="AI31" s="567">
        <f>IF(AND(AI$3&gt;'Rent Roll'!$C5,AI$3&lt;='Rent Roll'!$D5),1,IF(AND(YEAR(AI$3)=YEAR('Rent Roll'!$D5),MONTH(AI$3)=MONTH('Rent Roll'!$D5)),1,0))</f>
        <v>1</v>
      </c>
      <c r="AJ31" s="567">
        <f>IF(AND(AJ$3&gt;'Rent Roll'!$C5,AJ$3&lt;='Rent Roll'!$D5),1,IF(AND(YEAR(AJ$3)=YEAR('Rent Roll'!$D5),MONTH(AJ$3)=MONTH('Rent Roll'!$D5)),1,0))</f>
        <v>1</v>
      </c>
      <c r="AK31" s="567">
        <f>IF(AND(AK$3&gt;'Rent Roll'!$C5,AK$3&lt;='Rent Roll'!$D5),1,IF(AND(YEAR(AK$3)=YEAR('Rent Roll'!$D5),MONTH(AK$3)=MONTH('Rent Roll'!$D5)),1,0))</f>
        <v>1</v>
      </c>
      <c r="AL31" s="567">
        <f>IF(AND(AL$3&gt;'Rent Roll'!$C5,AL$3&lt;='Rent Roll'!$D5),1,IF(AND(YEAR(AL$3)=YEAR('Rent Roll'!$D5),MONTH(AL$3)=MONTH('Rent Roll'!$D5)),1,0))</f>
        <v>1</v>
      </c>
      <c r="AM31" s="567">
        <f>IF(AND(AM$3&gt;'Rent Roll'!$C5,AM$3&lt;='Rent Roll'!$D5),1,IF(AND(YEAR(AM$3)=YEAR('Rent Roll'!$D5),MONTH(AM$3)=MONTH('Rent Roll'!$D5)),1,0))</f>
        <v>1</v>
      </c>
      <c r="AN31" s="567">
        <f>IF(AND(AN$3&gt;'Rent Roll'!$C5,AN$3&lt;='Rent Roll'!$D5),1,IF(AND(YEAR(AN$3)=YEAR('Rent Roll'!$D5),MONTH(AN$3)=MONTH('Rent Roll'!$D5)),1,0))</f>
        <v>1</v>
      </c>
      <c r="AO31" s="567">
        <f>IF(AND(AO$3&gt;'Rent Roll'!$C5,AO$3&lt;='Rent Roll'!$D5),1,IF(AND(YEAR(AO$3)=YEAR('Rent Roll'!$D5),MONTH(AO$3)=MONTH('Rent Roll'!$D5)),1,0))</f>
        <v>1</v>
      </c>
      <c r="AP31" s="767">
        <f>IF(AND(AP$3&gt;'Rent Roll'!$C5,AP$3&lt;='Rent Roll'!$D5),1,IF(AND(YEAR(AP$3)=YEAR('Rent Roll'!$D5),MONTH(AP$3)=MONTH('Rent Roll'!$D5)),1,0))</f>
        <v>1</v>
      </c>
      <c r="AQ31" s="768">
        <f>IF(AND(AQ$3&gt;'Rent Roll'!$C5,AQ$3&lt;='Rent Roll'!$D5),1,IF(AND(YEAR(AQ$3)=YEAR('Rent Roll'!$D5),MONTH(AQ$3)=MONTH('Rent Roll'!$D5)),1,0))</f>
        <v>1</v>
      </c>
      <c r="AR31" s="567">
        <f>IF(AND(AR$3&gt;'Rent Roll'!$C5,AR$3&lt;='Rent Roll'!$D5),1,IF(AND(YEAR(AR$3)=YEAR('Rent Roll'!$D5),MONTH(AR$3)=MONTH('Rent Roll'!$D5)),1,0))</f>
        <v>1</v>
      </c>
      <c r="AS31" s="567">
        <f>IF(AND(AS$3&gt;'Rent Roll'!$C5,AS$3&lt;='Rent Roll'!$D5),1,IF(AND(YEAR(AS$3)=YEAR('Rent Roll'!$D5),MONTH(AS$3)=MONTH('Rent Roll'!$D5)),1,0))</f>
        <v>1</v>
      </c>
      <c r="AT31" s="567">
        <f>IF(AND(AT$3&gt;'Rent Roll'!$C5,AT$3&lt;='Rent Roll'!$D5),1,IF(AND(YEAR(AT$3)=YEAR('Rent Roll'!$D5),MONTH(AT$3)=MONTH('Rent Roll'!$D5)),1,0))</f>
        <v>1</v>
      </c>
      <c r="AU31" s="567">
        <f>IF(AND(AU$3&gt;'Rent Roll'!$C5,AU$3&lt;='Rent Roll'!$D5),1,IF(AND(YEAR(AU$3)=YEAR('Rent Roll'!$D5),MONTH(AU$3)=MONTH('Rent Roll'!$D5)),1,0))</f>
        <v>1</v>
      </c>
      <c r="AV31" s="567">
        <f>IF(AND(AV$3&gt;'Rent Roll'!$C5,AV$3&lt;='Rent Roll'!$D5),1,IF(AND(YEAR(AV$3)=YEAR('Rent Roll'!$D5),MONTH(AV$3)=MONTH('Rent Roll'!$D5)),1,0))</f>
        <v>1</v>
      </c>
      <c r="AW31" s="567">
        <f>IF(AND(AW$3&gt;'Rent Roll'!$C5,AW$3&lt;='Rent Roll'!$D5),1,IF(AND(YEAR(AW$3)=YEAR('Rent Roll'!$D5),MONTH(AW$3)=MONTH('Rent Roll'!$D5)),1,0))</f>
        <v>1</v>
      </c>
      <c r="AX31" s="567">
        <f>IF(AND(AX$3&gt;'Rent Roll'!$C5,AX$3&lt;='Rent Roll'!$D5),1,IF(AND(YEAR(AX$3)=YEAR('Rent Roll'!$D5),MONTH(AX$3)=MONTH('Rent Roll'!$D5)),1,0))</f>
        <v>1</v>
      </c>
      <c r="AY31" s="567">
        <f>IF(AND(AY$3&gt;'Rent Roll'!$C5,AY$3&lt;='Rent Roll'!$D5),1,IF(AND(YEAR(AY$3)=YEAR('Rent Roll'!$D5),MONTH(AY$3)=MONTH('Rent Roll'!$D5)),1,0))</f>
        <v>1</v>
      </c>
      <c r="AZ31" s="567">
        <f>IF(AND(AZ$3&gt;'Rent Roll'!$C5,AZ$3&lt;='Rent Roll'!$D5),1,IF(AND(YEAR(AZ$3)=YEAR('Rent Roll'!$D5),MONTH(AZ$3)=MONTH('Rent Roll'!$D5)),1,0))</f>
        <v>1</v>
      </c>
      <c r="BA31" s="567">
        <f>IF(AND(BA$3&gt;'Rent Roll'!$C5,BA$3&lt;='Rent Roll'!$D5),1,IF(AND(YEAR(BA$3)=YEAR('Rent Roll'!$D5),MONTH(BA$3)=MONTH('Rent Roll'!$D5)),1,0))</f>
        <v>1</v>
      </c>
      <c r="BB31" s="767">
        <f>IF(AND(BB$3&gt;'Rent Roll'!$C5,BB$3&lt;='Rent Roll'!$D5),1,IF(AND(YEAR(BB$3)=YEAR('Rent Roll'!$D5),MONTH(BB$3)=MONTH('Rent Roll'!$D5)),1,0))</f>
        <v>1</v>
      </c>
      <c r="BC31" s="768">
        <f>IF(AND(BC$3&gt;'Rent Roll'!$C5,BC$3&lt;='Rent Roll'!$D5),1,IF(AND(YEAR(BC$3)=YEAR('Rent Roll'!$D5),MONTH(BC$3)=MONTH('Rent Roll'!$D5)),1,0))</f>
        <v>1</v>
      </c>
      <c r="BD31" s="567">
        <f>IF(AND(BD$3&gt;'Rent Roll'!$C5,BD$3&lt;='Rent Roll'!$D5),1,IF(AND(YEAR(BD$3)=YEAR('Rent Roll'!$D5),MONTH(BD$3)=MONTH('Rent Roll'!$D5)),1,0))</f>
        <v>1</v>
      </c>
      <c r="BE31" s="567">
        <f>IF(AND(BE$3&gt;'Rent Roll'!$C5,BE$3&lt;='Rent Roll'!$D5),1,IF(AND(YEAR(BE$3)=YEAR('Rent Roll'!$D5),MONTH(BE$3)=MONTH('Rent Roll'!$D5)),1,0))</f>
        <v>1</v>
      </c>
      <c r="BF31" s="567">
        <f>IF(AND(BF$3&gt;'Rent Roll'!$C5,BF$3&lt;='Rent Roll'!$D5),1,IF(AND(YEAR(BF$3)=YEAR('Rent Roll'!$D5),MONTH(BF$3)=MONTH('Rent Roll'!$D5)),1,0))</f>
        <v>1</v>
      </c>
      <c r="BG31" s="567">
        <f>IF(AND(BG$3&gt;'Rent Roll'!$C5,BG$3&lt;='Rent Roll'!$D5),1,IF(AND(YEAR(BG$3)=YEAR('Rent Roll'!$D5),MONTH(BG$3)=MONTH('Rent Roll'!$D5)),1,0))</f>
        <v>1</v>
      </c>
      <c r="BH31" s="567">
        <f>IF(AND(BH$3&gt;'Rent Roll'!$C5,BH$3&lt;='Rent Roll'!$D5),1,IF(AND(YEAR(BH$3)=YEAR('Rent Roll'!$D5),MONTH(BH$3)=MONTH('Rent Roll'!$D5)),1,0))</f>
        <v>1</v>
      </c>
      <c r="BI31" s="567">
        <f>IF(AND(BI$3&gt;'Rent Roll'!$C5,BI$3&lt;='Rent Roll'!$D5),1,IF(AND(YEAR(BI$3)=YEAR('Rent Roll'!$D5),MONTH(BI$3)=MONTH('Rent Roll'!$D5)),1,0))</f>
        <v>1</v>
      </c>
      <c r="BJ31" s="567">
        <f>IF(AND(BJ$3&gt;'Rent Roll'!$C5,BJ$3&lt;='Rent Roll'!$D5),1,IF(AND(YEAR(BJ$3)=YEAR('Rent Roll'!$D5),MONTH(BJ$3)=MONTH('Rent Roll'!$D5)),1,0))</f>
        <v>1</v>
      </c>
      <c r="BK31" s="567">
        <f>IF(AND(BK$3&gt;'Rent Roll'!$C5,BK$3&lt;='Rent Roll'!$D5),1,IF(AND(YEAR(BK$3)=YEAR('Rent Roll'!$D5),MONTH(BK$3)=MONTH('Rent Roll'!$D5)),1,0))</f>
        <v>1</v>
      </c>
      <c r="BL31" s="567">
        <f>IF(AND(BL$3&gt;'Rent Roll'!$C5,BL$3&lt;='Rent Roll'!$D5),1,IF(AND(YEAR(BL$3)=YEAR('Rent Roll'!$D5),MONTH(BL$3)=MONTH('Rent Roll'!$D5)),1,0))</f>
        <v>1</v>
      </c>
      <c r="BM31" s="567">
        <f>IF(AND(BM$3&gt;'Rent Roll'!$C5,BM$3&lt;='Rent Roll'!$D5),1,IF(AND(YEAR(BM$3)=YEAR('Rent Roll'!$D5),MONTH(BM$3)=MONTH('Rent Roll'!$D5)),1,0))</f>
        <v>1</v>
      </c>
      <c r="BN31" s="767">
        <f>IF(AND(BN$3&gt;'Rent Roll'!$C5,BN$3&lt;='Rent Roll'!$D5),1,IF(AND(YEAR(BN$3)=YEAR('Rent Roll'!$D5),MONTH(BN$3)=MONTH('Rent Roll'!$D5)),1,0))</f>
        <v>1</v>
      </c>
      <c r="BO31" s="768">
        <f>IF(AND(BO$3&gt;'Rent Roll'!$C5,BO$3&lt;='Rent Roll'!$D5),1,IF(AND(YEAR(BO$3)=YEAR('Rent Roll'!$D5),MONTH(BO$3)=MONTH('Rent Roll'!$D5)),1,0))</f>
        <v>1</v>
      </c>
      <c r="BP31" s="567">
        <f>IF(AND(BP$3&gt;'Rent Roll'!$C5,BP$3&lt;='Rent Roll'!$D5),1,IF(AND(YEAR(BP$3)=YEAR('Rent Roll'!$D5),MONTH(BP$3)=MONTH('Rent Roll'!$D5)),1,0))</f>
        <v>1</v>
      </c>
      <c r="BQ31" s="567">
        <f>IF(AND(BQ$3&gt;'Rent Roll'!$C5,BQ$3&lt;='Rent Roll'!$D5),1,IF(AND(YEAR(BQ$3)=YEAR('Rent Roll'!$D5),MONTH(BQ$3)=MONTH('Rent Roll'!$D5)),1,0))</f>
        <v>1</v>
      </c>
      <c r="BR31" s="567">
        <f>IF(AND(BR$3&gt;'Rent Roll'!$C5,BR$3&lt;='Rent Roll'!$D5),1,IF(AND(YEAR(BR$3)=YEAR('Rent Roll'!$D5),MONTH(BR$3)=MONTH('Rent Roll'!$D5)),1,0))</f>
        <v>1</v>
      </c>
      <c r="BS31" s="567">
        <f>IF(AND(BS$3&gt;'Rent Roll'!$C5,BS$3&lt;='Rent Roll'!$D5),1,IF(AND(YEAR(BS$3)=YEAR('Rent Roll'!$D5),MONTH(BS$3)=MONTH('Rent Roll'!$D5)),1,0))</f>
        <v>1</v>
      </c>
      <c r="BT31" s="567">
        <f>IF(AND(BT$3&gt;'Rent Roll'!$C5,BT$3&lt;='Rent Roll'!$D5),1,IF(AND(YEAR(BT$3)=YEAR('Rent Roll'!$D5),MONTH(BT$3)=MONTH('Rent Roll'!$D5)),1,0))</f>
        <v>1</v>
      </c>
      <c r="BU31" s="567">
        <f>IF(AND(BU$3&gt;'Rent Roll'!$C5,BU$3&lt;='Rent Roll'!$D5),1,IF(AND(YEAR(BU$3)=YEAR('Rent Roll'!$D5),MONTH(BU$3)=MONTH('Rent Roll'!$D5)),1,0))</f>
        <v>1</v>
      </c>
      <c r="BV31" s="567">
        <f>IF(AND(BV$3&gt;'Rent Roll'!$C5,BV$3&lt;='Rent Roll'!$D5),1,IF(AND(YEAR(BV$3)=YEAR('Rent Roll'!$D5),MONTH(BV$3)=MONTH('Rent Roll'!$D5)),1,0))</f>
        <v>1</v>
      </c>
      <c r="BW31" s="567">
        <f>IF(AND(BW$3&gt;'Rent Roll'!$C5,BW$3&lt;='Rent Roll'!$D5),1,IF(AND(YEAR(BW$3)=YEAR('Rent Roll'!$D5),MONTH(BW$3)=MONTH('Rent Roll'!$D5)),1,0))</f>
        <v>1</v>
      </c>
      <c r="BX31" s="567">
        <f>IF(AND(BX$3&gt;'Rent Roll'!$C5,BX$3&lt;='Rent Roll'!$D5),1,IF(AND(YEAR(BX$3)=YEAR('Rent Roll'!$D5),MONTH(BX$3)=MONTH('Rent Roll'!$D5)),1,0))</f>
        <v>1</v>
      </c>
      <c r="BY31" s="567">
        <f>IF(AND(BY$3&gt;'Rent Roll'!$C5,BY$3&lt;='Rent Roll'!$D5),1,IF(AND(YEAR(BY$3)=YEAR('Rent Roll'!$D5),MONTH(BY$3)=MONTH('Rent Roll'!$D5)),1,0))</f>
        <v>1</v>
      </c>
      <c r="BZ31" s="767">
        <f>IF(AND(BZ$3&gt;'Rent Roll'!$C5,BZ$3&lt;='Rent Roll'!$D5),1,IF(AND(YEAR(BZ$3)=YEAR('Rent Roll'!$D5),MONTH(BZ$3)=MONTH('Rent Roll'!$D5)),1,0))</f>
        <v>1</v>
      </c>
      <c r="CA31" s="768">
        <f>IF(AND(CA$3&gt;'Rent Roll'!$C5,CA$3&lt;='Rent Roll'!$D5),1,IF(AND(YEAR(CA$3)=YEAR('Rent Roll'!$D5),MONTH(CA$3)=MONTH('Rent Roll'!$D5)),1,0))</f>
        <v>1</v>
      </c>
      <c r="CB31" s="567">
        <f>IF(AND(CB$3&gt;'Rent Roll'!$C5,CB$3&lt;='Rent Roll'!$D5),1,IF(AND(YEAR(CB$3)=YEAR('Rent Roll'!$D5),MONTH(CB$3)=MONTH('Rent Roll'!$D5)),1,0))</f>
        <v>1</v>
      </c>
      <c r="CC31" s="567">
        <f>IF(AND(CC$3&gt;'Rent Roll'!$C5,CC$3&lt;='Rent Roll'!$D5),1,IF(AND(YEAR(CC$3)=YEAR('Rent Roll'!$D5),MONTH(CC$3)=MONTH('Rent Roll'!$D5)),1,0))</f>
        <v>1</v>
      </c>
      <c r="CD31" s="567">
        <f>IF(AND(CD$3&gt;'Rent Roll'!$C5,CD$3&lt;='Rent Roll'!$D5),1,IF(AND(YEAR(CD$3)=YEAR('Rent Roll'!$D5),MONTH(CD$3)=MONTH('Rent Roll'!$D5)),1,0))</f>
        <v>1</v>
      </c>
      <c r="CE31" s="567">
        <f>IF(AND(CE$3&gt;'Rent Roll'!$C5,CE$3&lt;='Rent Roll'!$D5),1,IF(AND(YEAR(CE$3)=YEAR('Rent Roll'!$D5),MONTH(CE$3)=MONTH('Rent Roll'!$D5)),1,0))</f>
        <v>1</v>
      </c>
      <c r="CF31" s="567">
        <f>IF(AND(CF$3&gt;'Rent Roll'!$C5,CF$3&lt;='Rent Roll'!$D5),1,IF(AND(YEAR(CF$3)=YEAR('Rent Roll'!$D5),MONTH(CF$3)=MONTH('Rent Roll'!$D5)),1,0))</f>
        <v>1</v>
      </c>
      <c r="CG31" s="567">
        <f>IF(AND(CG$3&gt;'Rent Roll'!$C5,CG$3&lt;='Rent Roll'!$D5),1,IF(AND(YEAR(CG$3)=YEAR('Rent Roll'!$D5),MONTH(CG$3)=MONTH('Rent Roll'!$D5)),1,0))</f>
        <v>1</v>
      </c>
      <c r="CH31" s="567">
        <f>IF(AND(CH$3&gt;'Rent Roll'!$C5,CH$3&lt;='Rent Roll'!$D5),1,IF(AND(YEAR(CH$3)=YEAR('Rent Roll'!$D5),MONTH(CH$3)=MONTH('Rent Roll'!$D5)),1,0))</f>
        <v>1</v>
      </c>
      <c r="CI31" s="567">
        <f>IF(AND(CI$3&gt;'Rent Roll'!$C5,CI$3&lt;='Rent Roll'!$D5),1,IF(AND(YEAR(CI$3)=YEAR('Rent Roll'!$D5),MONTH(CI$3)=MONTH('Rent Roll'!$D5)),1,0))</f>
        <v>1</v>
      </c>
      <c r="CJ31" s="567">
        <f>IF(AND(CJ$3&gt;'Rent Roll'!$C5,CJ$3&lt;='Rent Roll'!$D5),1,IF(AND(YEAR(CJ$3)=YEAR('Rent Roll'!$D5),MONTH(CJ$3)=MONTH('Rent Roll'!$D5)),1,0))</f>
        <v>1</v>
      </c>
      <c r="CK31" s="567">
        <f>IF(AND(CK$3&gt;'Rent Roll'!$C5,CK$3&lt;='Rent Roll'!$D5),1,IF(AND(YEAR(CK$3)=YEAR('Rent Roll'!$D5),MONTH(CK$3)=MONTH('Rent Roll'!$D5)),1,0))</f>
        <v>1</v>
      </c>
      <c r="CL31" s="767">
        <f>IF(AND(CL$3&gt;'Rent Roll'!$C5,CL$3&lt;='Rent Roll'!$D5),1,IF(AND(YEAR(CL$3)=YEAR('Rent Roll'!$D5),MONTH(CL$3)=MONTH('Rent Roll'!$D5)),1,0))</f>
        <v>1</v>
      </c>
      <c r="CM31" s="768">
        <f>IF(AND(CM$3&gt;'Rent Roll'!$C5,CM$3&lt;='Rent Roll'!$D5),1,IF(AND(YEAR(CM$3)=YEAR('Rent Roll'!$D5),MONTH(CM$3)=MONTH('Rent Roll'!$D5)),1,0))</f>
        <v>1</v>
      </c>
      <c r="CN31" s="567">
        <f>IF(AND(CN$3&gt;'Rent Roll'!$C5,CN$3&lt;='Rent Roll'!$D5),1,IF(AND(YEAR(CN$3)=YEAR('Rent Roll'!$D5),MONTH(CN$3)=MONTH('Rent Roll'!$D5)),1,0))</f>
        <v>1</v>
      </c>
      <c r="CO31" s="567">
        <f>IF(AND(CO$3&gt;'Rent Roll'!$C5,CO$3&lt;='Rent Roll'!$D5),1,IF(AND(YEAR(CO$3)=YEAR('Rent Roll'!$D5),MONTH(CO$3)=MONTH('Rent Roll'!$D5)),1,0))</f>
        <v>1</v>
      </c>
      <c r="CP31" s="567">
        <f>IF(AND(CP$3&gt;'Rent Roll'!$C5,CP$3&lt;='Rent Roll'!$D5),1,IF(AND(YEAR(CP$3)=YEAR('Rent Roll'!$D5),MONTH(CP$3)=MONTH('Rent Roll'!$D5)),1,0))</f>
        <v>1</v>
      </c>
      <c r="CQ31" s="567">
        <f>IF(AND(CQ$3&gt;'Rent Roll'!$C5,CQ$3&lt;='Rent Roll'!$D5),1,IF(AND(YEAR(CQ$3)=YEAR('Rent Roll'!$D5),MONTH(CQ$3)=MONTH('Rent Roll'!$D5)),1,0))</f>
        <v>1</v>
      </c>
      <c r="CR31" s="567">
        <f>IF(AND(CR$3&gt;'Rent Roll'!$C5,CR$3&lt;='Rent Roll'!$D5),1,IF(AND(YEAR(CR$3)=YEAR('Rent Roll'!$D5),MONTH(CR$3)=MONTH('Rent Roll'!$D5)),1,0))</f>
        <v>1</v>
      </c>
      <c r="CS31" s="567">
        <f>IF(AND(CS$3&gt;'Rent Roll'!$C5,CS$3&lt;='Rent Roll'!$D5),1,IF(AND(YEAR(CS$3)=YEAR('Rent Roll'!$D5),MONTH(CS$3)=MONTH('Rent Roll'!$D5)),1,0))</f>
        <v>1</v>
      </c>
      <c r="CT31" s="567">
        <f>IF(AND(CT$3&gt;'Rent Roll'!$C5,CT$3&lt;='Rent Roll'!$D5),1,IF(AND(YEAR(CT$3)=YEAR('Rent Roll'!$D5),MONTH(CT$3)=MONTH('Rent Roll'!$D5)),1,0))</f>
        <v>1</v>
      </c>
      <c r="CU31" s="567">
        <f>IF(AND(CU$3&gt;'Rent Roll'!$C5,CU$3&lt;='Rent Roll'!$D5),1,IF(AND(YEAR(CU$3)=YEAR('Rent Roll'!$D5),MONTH(CU$3)=MONTH('Rent Roll'!$D5)),1,0))</f>
        <v>1</v>
      </c>
      <c r="CV31" s="567">
        <f>IF(AND(CV$3&gt;'Rent Roll'!$C5,CV$3&lt;='Rent Roll'!$D5),1,IF(AND(YEAR(CV$3)=YEAR('Rent Roll'!$D5),MONTH(CV$3)=MONTH('Rent Roll'!$D5)),1,0))</f>
        <v>1</v>
      </c>
      <c r="CW31" s="567">
        <f>IF(AND(CW$3&gt;'Rent Roll'!$C5,CW$3&lt;='Rent Roll'!$D5),1,IF(AND(YEAR(CW$3)=YEAR('Rent Roll'!$D5),MONTH(CW$3)=MONTH('Rent Roll'!$D5)),1,0))</f>
        <v>1</v>
      </c>
      <c r="CX31" s="767">
        <f>IF(AND(CX$3&gt;'Rent Roll'!$C5,CX$3&lt;='Rent Roll'!$D5),1,IF(AND(YEAR(CX$3)=YEAR('Rent Roll'!$D5),MONTH(CX$3)=MONTH('Rent Roll'!$D5)),1,0))</f>
        <v>1</v>
      </c>
      <c r="CY31" s="768">
        <f>IF(AND(CY$3&gt;'Rent Roll'!$C5,CY$3&lt;='Rent Roll'!$D5),1,IF(AND(YEAR(CY$3)=YEAR('Rent Roll'!$D5),MONTH(CY$3)=MONTH('Rent Roll'!$D5)),1,0))</f>
        <v>1</v>
      </c>
      <c r="CZ31" s="567">
        <f>IF(AND(CZ$3&gt;'Rent Roll'!$C5,CZ$3&lt;='Rent Roll'!$D5),1,IF(AND(YEAR(CZ$3)=YEAR('Rent Roll'!$D5),MONTH(CZ$3)=MONTH('Rent Roll'!$D5)),1,0))</f>
        <v>1</v>
      </c>
      <c r="DA31" s="567">
        <f>IF(AND(DA$3&gt;'Rent Roll'!$C5,DA$3&lt;='Rent Roll'!$D5),1,IF(AND(YEAR(DA$3)=YEAR('Rent Roll'!$D5),MONTH(DA$3)=MONTH('Rent Roll'!$D5)),1,0))</f>
        <v>1</v>
      </c>
      <c r="DB31" s="567">
        <f>IF(AND(DB$3&gt;'Rent Roll'!$C5,DB$3&lt;='Rent Roll'!$D5),1,IF(AND(YEAR(DB$3)=YEAR('Rent Roll'!$D5),MONTH(DB$3)=MONTH('Rent Roll'!$D5)),1,0))</f>
        <v>1</v>
      </c>
      <c r="DC31" s="567">
        <f>IF(AND(DC$3&gt;'Rent Roll'!$C5,DC$3&lt;='Rent Roll'!$D5),1,IF(AND(YEAR(DC$3)=YEAR('Rent Roll'!$D5),MONTH(DC$3)=MONTH('Rent Roll'!$D5)),1,0))</f>
        <v>1</v>
      </c>
      <c r="DD31" s="567">
        <f>IF(AND(DD$3&gt;'Rent Roll'!$C5,DD$3&lt;='Rent Roll'!$D5),1,IF(AND(YEAR(DD$3)=YEAR('Rent Roll'!$D5),MONTH(DD$3)=MONTH('Rent Roll'!$D5)),1,0))</f>
        <v>1</v>
      </c>
      <c r="DE31" s="567">
        <f>IF(AND(DE$3&gt;'Rent Roll'!$C5,DE$3&lt;='Rent Roll'!$D5),1,IF(AND(YEAR(DE$3)=YEAR('Rent Roll'!$D5),MONTH(DE$3)=MONTH('Rent Roll'!$D5)),1,0))</f>
        <v>1</v>
      </c>
      <c r="DF31" s="567">
        <f>IF(AND(DF$3&gt;'Rent Roll'!$C5,DF$3&lt;='Rent Roll'!$D5),1,IF(AND(YEAR(DF$3)=YEAR('Rent Roll'!$D5),MONTH(DF$3)=MONTH('Rent Roll'!$D5)),1,0))</f>
        <v>1</v>
      </c>
      <c r="DG31" s="567">
        <f>IF(AND(DG$3&gt;'Rent Roll'!$C5,DG$3&lt;='Rent Roll'!$D5),1,IF(AND(YEAR(DG$3)=YEAR('Rent Roll'!$D5),MONTH(DG$3)=MONTH('Rent Roll'!$D5)),1,0))</f>
        <v>1</v>
      </c>
      <c r="DH31" s="567">
        <f>IF(AND(DH$3&gt;'Rent Roll'!$C5,DH$3&lt;='Rent Roll'!$D5),1,IF(AND(YEAR(DH$3)=YEAR('Rent Roll'!$D5),MONTH(DH$3)=MONTH('Rent Roll'!$D5)),1,0))</f>
        <v>1</v>
      </c>
      <c r="DI31" s="567">
        <f>IF(AND(DI$3&gt;'Rent Roll'!$C5,DI$3&lt;='Rent Roll'!$D5),1,IF(AND(YEAR(DI$3)=YEAR('Rent Roll'!$D5),MONTH(DI$3)=MONTH('Rent Roll'!$D5)),1,0))</f>
        <v>1</v>
      </c>
      <c r="DJ31" s="767">
        <f>IF(AND(DJ$3&gt;'Rent Roll'!$C5,DJ$3&lt;='Rent Roll'!$D5),1,IF(AND(YEAR(DJ$3)=YEAR('Rent Roll'!$D5),MONTH(DJ$3)=MONTH('Rent Roll'!$D5)),1,0))</f>
        <v>1</v>
      </c>
      <c r="DK31" s="768">
        <f>IF(AND(DK$3&gt;'Rent Roll'!$C5,DK$3&lt;='Rent Roll'!$D5),1,IF(AND(YEAR(DK$3)=YEAR('Rent Roll'!$D5),MONTH(DK$3)=MONTH('Rent Roll'!$D5)),1,0))</f>
        <v>1</v>
      </c>
      <c r="DL31" s="567">
        <f>IF(AND(DL$3&gt;'Rent Roll'!$C5,DL$3&lt;='Rent Roll'!$D5),1,IF(AND(YEAR(DL$3)=YEAR('Rent Roll'!$D5),MONTH(DL$3)=MONTH('Rent Roll'!$D5)),1,0))</f>
        <v>1</v>
      </c>
      <c r="DM31" s="567">
        <f>IF(AND(DM$3&gt;'Rent Roll'!$C5,DM$3&lt;='Rent Roll'!$D5),1,IF(AND(YEAR(DM$3)=YEAR('Rent Roll'!$D5),MONTH(DM$3)=MONTH('Rent Roll'!$D5)),1,0))</f>
        <v>1</v>
      </c>
      <c r="DN31" s="567">
        <f>IF(AND(DN$3&gt;'Rent Roll'!$C5,DN$3&lt;='Rent Roll'!$D5),1,IF(AND(YEAR(DN$3)=YEAR('Rent Roll'!$D5),MONTH(DN$3)=MONTH('Rent Roll'!$D5)),1,0))</f>
        <v>1</v>
      </c>
      <c r="DO31" s="567">
        <f>IF(AND(DO$3&gt;'Rent Roll'!$C5,DO$3&lt;='Rent Roll'!$D5),1,IF(AND(YEAR(DO$3)=YEAR('Rent Roll'!$D5),MONTH(DO$3)=MONTH('Rent Roll'!$D5)),1,0))</f>
        <v>1</v>
      </c>
      <c r="DP31" s="567">
        <f>IF(AND(DP$3&gt;'Rent Roll'!$C5,DP$3&lt;='Rent Roll'!$D5),1,IF(AND(YEAR(DP$3)=YEAR('Rent Roll'!$D5),MONTH(DP$3)=MONTH('Rent Roll'!$D5)),1,0))</f>
        <v>1</v>
      </c>
      <c r="DQ31" s="567">
        <f>IF(AND(DQ$3&gt;'Rent Roll'!$C5,DQ$3&lt;='Rent Roll'!$D5),1,IF(AND(YEAR(DQ$3)=YEAR('Rent Roll'!$D5),MONTH(DQ$3)=MONTH('Rent Roll'!$D5)),1,0))</f>
        <v>1</v>
      </c>
      <c r="DR31" s="567">
        <f>IF(AND(DR$3&gt;'Rent Roll'!$C5,DR$3&lt;='Rent Roll'!$D5),1,IF(AND(YEAR(DR$3)=YEAR('Rent Roll'!$D5),MONTH(DR$3)=MONTH('Rent Roll'!$D5)),1,0))</f>
        <v>1</v>
      </c>
      <c r="DS31" s="567">
        <f>IF(AND(DS$3&gt;'Rent Roll'!$C5,DS$3&lt;='Rent Roll'!$D5),1,IF(AND(YEAR(DS$3)=YEAR('Rent Roll'!$D5),MONTH(DS$3)=MONTH('Rent Roll'!$D5)),1,0))</f>
        <v>1</v>
      </c>
      <c r="DT31" s="567">
        <f>IF(AND(DT$3&gt;'Rent Roll'!$C5,DT$3&lt;='Rent Roll'!$D5),1,IF(AND(YEAR(DT$3)=YEAR('Rent Roll'!$D5),MONTH(DT$3)=MONTH('Rent Roll'!$D5)),1,0))</f>
        <v>1</v>
      </c>
      <c r="DU31" s="567">
        <f>IF(AND(DU$3&gt;'Rent Roll'!$C5,DU$3&lt;='Rent Roll'!$D5),1,IF(AND(YEAR(DU$3)=YEAR('Rent Roll'!$D5),MONTH(DU$3)=MONTH('Rent Roll'!$D5)),1,0))</f>
        <v>1</v>
      </c>
      <c r="DV31" s="567">
        <f>IF(AND(DV$3&gt;'Rent Roll'!$C5,DV$3&lt;='Rent Roll'!$D5),1,IF(AND(YEAR(DV$3)=YEAR('Rent Roll'!$D5),MONTH(DV$3)=MONTH('Rent Roll'!$D5)),1,0))</f>
        <v>1</v>
      </c>
    </row>
    <row r="32" spans="1:126" s="565" customFormat="1" ht="12" customHeight="1" outlineLevel="1" x14ac:dyDescent="0.4">
      <c r="A32" s="731"/>
      <c r="B32" s="564" t="str">
        <f>'Rent Roll'!$B6</f>
        <v>16층</v>
      </c>
      <c r="E32" s="566"/>
      <c r="F32" s="778">
        <f>IF(AND(F$3&gt;'Rent Roll'!$C6,F$3&lt;='Rent Roll'!$D6),1,IF(AND(YEAR(F$3)=YEAR('Rent Roll'!$D6),MONTH(F$3)=MONTH('Rent Roll'!$D6)),1,0))</f>
        <v>0</v>
      </c>
      <c r="G32" s="768">
        <f>IF(AND(G$3&gt;'Rent Roll'!$C6,G$3&lt;='Rent Roll'!$D6),1,IF(AND(YEAR(G$3)=YEAR('Rent Roll'!$D6),MONTH(G$3)=MONTH('Rent Roll'!$D6)),1,0))</f>
        <v>1</v>
      </c>
      <c r="H32" s="567">
        <f>IF(AND(H$3&gt;'Rent Roll'!$C6,H$3&lt;='Rent Roll'!$D6),1,IF(AND(YEAR(H$3)=YEAR('Rent Roll'!$D6),MONTH(H$3)=MONTH('Rent Roll'!$D6)),1,0))</f>
        <v>1</v>
      </c>
      <c r="I32" s="567">
        <f>IF(AND(I$3&gt;'Rent Roll'!$C6,I$3&lt;='Rent Roll'!$D6),1,IF(AND(YEAR(I$3)=YEAR('Rent Roll'!$D6),MONTH(I$3)=MONTH('Rent Roll'!$D6)),1,0))</f>
        <v>1</v>
      </c>
      <c r="J32" s="567">
        <f>IF(AND(J$3&gt;'Rent Roll'!$C6,J$3&lt;='Rent Roll'!$D6),1,IF(AND(YEAR(J$3)=YEAR('Rent Roll'!$D6),MONTH(J$3)=MONTH('Rent Roll'!$D6)),1,0))</f>
        <v>1</v>
      </c>
      <c r="K32" s="567">
        <f>IF(AND(K$3&gt;'Rent Roll'!$C6,K$3&lt;='Rent Roll'!$D6),1,IF(AND(YEAR(K$3)=YEAR('Rent Roll'!$D6),MONTH(K$3)=MONTH('Rent Roll'!$D6)),1,0))</f>
        <v>1</v>
      </c>
      <c r="L32" s="567">
        <f>IF(AND(L$3&gt;'Rent Roll'!$C6,L$3&lt;='Rent Roll'!$D6),1,IF(AND(YEAR(L$3)=YEAR('Rent Roll'!$D6),MONTH(L$3)=MONTH('Rent Roll'!$D6)),1,0))</f>
        <v>1</v>
      </c>
      <c r="M32" s="567">
        <f>IF(AND(M$3&gt;'Rent Roll'!$C6,M$3&lt;='Rent Roll'!$D6),1,IF(AND(YEAR(M$3)=YEAR('Rent Roll'!$D6),MONTH(M$3)=MONTH('Rent Roll'!$D6)),1,0))</f>
        <v>1</v>
      </c>
      <c r="N32" s="567">
        <f>IF(AND(N$3&gt;'Rent Roll'!$C6,N$3&lt;='Rent Roll'!$D6),1,IF(AND(YEAR(N$3)=YEAR('Rent Roll'!$D6),MONTH(N$3)=MONTH('Rent Roll'!$D6)),1,0))</f>
        <v>1</v>
      </c>
      <c r="O32" s="567">
        <f>IF(AND(O$3&gt;'Rent Roll'!$C6,O$3&lt;='Rent Roll'!$D6),1,IF(AND(YEAR(O$3)=YEAR('Rent Roll'!$D6),MONTH(O$3)=MONTH('Rent Roll'!$D6)),1,0))</f>
        <v>1</v>
      </c>
      <c r="P32" s="567">
        <f>IF(AND(P$3&gt;'Rent Roll'!$C6,P$3&lt;='Rent Roll'!$D6),1,IF(AND(YEAR(P$3)=YEAR('Rent Roll'!$D6),MONTH(P$3)=MONTH('Rent Roll'!$D6)),1,0))</f>
        <v>1</v>
      </c>
      <c r="Q32" s="567">
        <f>IF(AND(Q$3&gt;'Rent Roll'!$C6,Q$3&lt;='Rent Roll'!$D6),1,IF(AND(YEAR(Q$3)=YEAR('Rent Roll'!$D6),MONTH(Q$3)=MONTH('Rent Roll'!$D6)),1,0))</f>
        <v>1</v>
      </c>
      <c r="R32" s="767">
        <f>IF(AND(R$3&gt;'Rent Roll'!$C6,R$3&lt;='Rent Roll'!$D6),1,IF(AND(YEAR(R$3)=YEAR('Rent Roll'!$D6),MONTH(R$3)=MONTH('Rent Roll'!$D6)),1,0))</f>
        <v>1</v>
      </c>
      <c r="S32" s="768">
        <f>IF(AND(S$3&gt;'Rent Roll'!$C6,S$3&lt;='Rent Roll'!$D6),1,IF(AND(YEAR(S$3)=YEAR('Rent Roll'!$D6),MONTH(S$3)=MONTH('Rent Roll'!$D6)),1,0))</f>
        <v>1</v>
      </c>
      <c r="T32" s="567">
        <f>IF(AND(T$3&gt;'Rent Roll'!$C6,T$3&lt;='Rent Roll'!$D6),1,IF(AND(YEAR(T$3)=YEAR('Rent Roll'!$D6),MONTH(T$3)=MONTH('Rent Roll'!$D6)),1,0))</f>
        <v>1</v>
      </c>
      <c r="U32" s="567">
        <f>IF(AND(U$3&gt;'Rent Roll'!$C6,U$3&lt;='Rent Roll'!$D6),1,IF(AND(YEAR(U$3)=YEAR('Rent Roll'!$D6),MONTH(U$3)=MONTH('Rent Roll'!$D6)),1,0))</f>
        <v>1</v>
      </c>
      <c r="V32" s="567">
        <f>IF(AND(V$3&gt;'Rent Roll'!$C6,V$3&lt;='Rent Roll'!$D6),1,IF(AND(YEAR(V$3)=YEAR('Rent Roll'!$D6),MONTH(V$3)=MONTH('Rent Roll'!$D6)),1,0))</f>
        <v>1</v>
      </c>
      <c r="W32" s="567">
        <f>IF(AND(W$3&gt;'Rent Roll'!$C6,W$3&lt;='Rent Roll'!$D6),1,IF(AND(YEAR(W$3)=YEAR('Rent Roll'!$D6),MONTH(W$3)=MONTH('Rent Roll'!$D6)),1,0))</f>
        <v>1</v>
      </c>
      <c r="X32" s="567">
        <f>IF(AND(X$3&gt;'Rent Roll'!$C6,X$3&lt;='Rent Roll'!$D6),1,IF(AND(YEAR(X$3)=YEAR('Rent Roll'!$D6),MONTH(X$3)=MONTH('Rent Roll'!$D6)),1,0))</f>
        <v>1</v>
      </c>
      <c r="Y32" s="567">
        <f>IF(AND(Y$3&gt;'Rent Roll'!$C6,Y$3&lt;='Rent Roll'!$D6),1,IF(AND(YEAR(Y$3)=YEAR('Rent Roll'!$D6),MONTH(Y$3)=MONTH('Rent Roll'!$D6)),1,0))</f>
        <v>1</v>
      </c>
      <c r="Z32" s="567">
        <f>IF(AND(Z$3&gt;'Rent Roll'!$C6,Z$3&lt;='Rent Roll'!$D6),1,IF(AND(YEAR(Z$3)=YEAR('Rent Roll'!$D6),MONTH(Z$3)=MONTH('Rent Roll'!$D6)),1,0))</f>
        <v>1</v>
      </c>
      <c r="AA32" s="567">
        <f>IF(AND(AA$3&gt;'Rent Roll'!$C6,AA$3&lt;='Rent Roll'!$D6),1,IF(AND(YEAR(AA$3)=YEAR('Rent Roll'!$D6),MONTH(AA$3)=MONTH('Rent Roll'!$D6)),1,0))</f>
        <v>1</v>
      </c>
      <c r="AB32" s="567">
        <f>IF(AND(AB$3&gt;'Rent Roll'!$C6,AB$3&lt;='Rent Roll'!$D6),1,IF(AND(YEAR(AB$3)=YEAR('Rent Roll'!$D6),MONTH(AB$3)=MONTH('Rent Roll'!$D6)),1,0))</f>
        <v>1</v>
      </c>
      <c r="AC32" s="567">
        <f>IF(AND(AC$3&gt;'Rent Roll'!$C6,AC$3&lt;='Rent Roll'!$D6),1,IF(AND(YEAR(AC$3)=YEAR('Rent Roll'!$D6),MONTH(AC$3)=MONTH('Rent Roll'!$D6)),1,0))</f>
        <v>1</v>
      </c>
      <c r="AD32" s="767">
        <f>IF(AND(AD$3&gt;'Rent Roll'!$C6,AD$3&lt;='Rent Roll'!$D6),1,IF(AND(YEAR(AD$3)=YEAR('Rent Roll'!$D6),MONTH(AD$3)=MONTH('Rent Roll'!$D6)),1,0))</f>
        <v>1</v>
      </c>
      <c r="AE32" s="768">
        <f>IF(AND(AE$3&gt;'Rent Roll'!$C6,AE$3&lt;='Rent Roll'!$D6),1,IF(AND(YEAR(AE$3)=YEAR('Rent Roll'!$D6),MONTH(AE$3)=MONTH('Rent Roll'!$D6)),1,0))</f>
        <v>1</v>
      </c>
      <c r="AF32" s="567">
        <f>IF(AND(AF$3&gt;'Rent Roll'!$C6,AF$3&lt;='Rent Roll'!$D6),1,IF(AND(YEAR(AF$3)=YEAR('Rent Roll'!$D6),MONTH(AF$3)=MONTH('Rent Roll'!$D6)),1,0))</f>
        <v>1</v>
      </c>
      <c r="AG32" s="567">
        <f>IF(AND(AG$3&gt;'Rent Roll'!$C6,AG$3&lt;='Rent Roll'!$D6),1,IF(AND(YEAR(AG$3)=YEAR('Rent Roll'!$D6),MONTH(AG$3)=MONTH('Rent Roll'!$D6)),1,0))</f>
        <v>1</v>
      </c>
      <c r="AH32" s="567">
        <f>IF(AND(AH$3&gt;'Rent Roll'!$C6,AH$3&lt;='Rent Roll'!$D6),1,IF(AND(YEAR(AH$3)=YEAR('Rent Roll'!$D6),MONTH(AH$3)=MONTH('Rent Roll'!$D6)),1,0))</f>
        <v>1</v>
      </c>
      <c r="AI32" s="567">
        <f>IF(AND(AI$3&gt;'Rent Roll'!$C6,AI$3&lt;='Rent Roll'!$D6),1,IF(AND(YEAR(AI$3)=YEAR('Rent Roll'!$D6),MONTH(AI$3)=MONTH('Rent Roll'!$D6)),1,0))</f>
        <v>1</v>
      </c>
      <c r="AJ32" s="567">
        <f>IF(AND(AJ$3&gt;'Rent Roll'!$C6,AJ$3&lt;='Rent Roll'!$D6),1,IF(AND(YEAR(AJ$3)=YEAR('Rent Roll'!$D6),MONTH(AJ$3)=MONTH('Rent Roll'!$D6)),1,0))</f>
        <v>1</v>
      </c>
      <c r="AK32" s="567">
        <f>IF(AND(AK$3&gt;'Rent Roll'!$C6,AK$3&lt;='Rent Roll'!$D6),1,IF(AND(YEAR(AK$3)=YEAR('Rent Roll'!$D6),MONTH(AK$3)=MONTH('Rent Roll'!$D6)),1,0))</f>
        <v>1</v>
      </c>
      <c r="AL32" s="567">
        <f>IF(AND(AL$3&gt;'Rent Roll'!$C6,AL$3&lt;='Rent Roll'!$D6),1,IF(AND(YEAR(AL$3)=YEAR('Rent Roll'!$D6),MONTH(AL$3)=MONTH('Rent Roll'!$D6)),1,0))</f>
        <v>1</v>
      </c>
      <c r="AM32" s="567">
        <f>IF(AND(AM$3&gt;'Rent Roll'!$C6,AM$3&lt;='Rent Roll'!$D6),1,IF(AND(YEAR(AM$3)=YEAR('Rent Roll'!$D6),MONTH(AM$3)=MONTH('Rent Roll'!$D6)),1,0))</f>
        <v>1</v>
      </c>
      <c r="AN32" s="567">
        <f>IF(AND(AN$3&gt;'Rent Roll'!$C6,AN$3&lt;='Rent Roll'!$D6),1,IF(AND(YEAR(AN$3)=YEAR('Rent Roll'!$D6),MONTH(AN$3)=MONTH('Rent Roll'!$D6)),1,0))</f>
        <v>1</v>
      </c>
      <c r="AO32" s="567">
        <f>IF(AND(AO$3&gt;'Rent Roll'!$C6,AO$3&lt;='Rent Roll'!$D6),1,IF(AND(YEAR(AO$3)=YEAR('Rent Roll'!$D6),MONTH(AO$3)=MONTH('Rent Roll'!$D6)),1,0))</f>
        <v>1</v>
      </c>
      <c r="AP32" s="767">
        <f>IF(AND(AP$3&gt;'Rent Roll'!$C6,AP$3&lt;='Rent Roll'!$D6),1,IF(AND(YEAR(AP$3)=YEAR('Rent Roll'!$D6),MONTH(AP$3)=MONTH('Rent Roll'!$D6)),1,0))</f>
        <v>1</v>
      </c>
      <c r="AQ32" s="768">
        <f>IF(AND(AQ$3&gt;'Rent Roll'!$C6,AQ$3&lt;='Rent Roll'!$D6),1,IF(AND(YEAR(AQ$3)=YEAR('Rent Roll'!$D6),MONTH(AQ$3)=MONTH('Rent Roll'!$D6)),1,0))</f>
        <v>1</v>
      </c>
      <c r="AR32" s="567">
        <f>IF(AND(AR$3&gt;'Rent Roll'!$C6,AR$3&lt;='Rent Roll'!$D6),1,IF(AND(YEAR(AR$3)=YEAR('Rent Roll'!$D6),MONTH(AR$3)=MONTH('Rent Roll'!$D6)),1,0))</f>
        <v>1</v>
      </c>
      <c r="AS32" s="567">
        <f>IF(AND(AS$3&gt;'Rent Roll'!$C6,AS$3&lt;='Rent Roll'!$D6),1,IF(AND(YEAR(AS$3)=YEAR('Rent Roll'!$D6),MONTH(AS$3)=MONTH('Rent Roll'!$D6)),1,0))</f>
        <v>1</v>
      </c>
      <c r="AT32" s="567">
        <f>IF(AND(AT$3&gt;'Rent Roll'!$C6,AT$3&lt;='Rent Roll'!$D6),1,IF(AND(YEAR(AT$3)=YEAR('Rent Roll'!$D6),MONTH(AT$3)=MONTH('Rent Roll'!$D6)),1,0))</f>
        <v>1</v>
      </c>
      <c r="AU32" s="567">
        <f>IF(AND(AU$3&gt;'Rent Roll'!$C6,AU$3&lt;='Rent Roll'!$D6),1,IF(AND(YEAR(AU$3)=YEAR('Rent Roll'!$D6),MONTH(AU$3)=MONTH('Rent Roll'!$D6)),1,0))</f>
        <v>1</v>
      </c>
      <c r="AV32" s="567">
        <f>IF(AND(AV$3&gt;'Rent Roll'!$C6,AV$3&lt;='Rent Roll'!$D6),1,IF(AND(YEAR(AV$3)=YEAR('Rent Roll'!$D6),MONTH(AV$3)=MONTH('Rent Roll'!$D6)),1,0))</f>
        <v>1</v>
      </c>
      <c r="AW32" s="567">
        <f>IF(AND(AW$3&gt;'Rent Roll'!$C6,AW$3&lt;='Rent Roll'!$D6),1,IF(AND(YEAR(AW$3)=YEAR('Rent Roll'!$D6),MONTH(AW$3)=MONTH('Rent Roll'!$D6)),1,0))</f>
        <v>1</v>
      </c>
      <c r="AX32" s="567">
        <f>IF(AND(AX$3&gt;'Rent Roll'!$C6,AX$3&lt;='Rent Roll'!$D6),1,IF(AND(YEAR(AX$3)=YEAR('Rent Roll'!$D6),MONTH(AX$3)=MONTH('Rent Roll'!$D6)),1,0))</f>
        <v>1</v>
      </c>
      <c r="AY32" s="567">
        <f>IF(AND(AY$3&gt;'Rent Roll'!$C6,AY$3&lt;='Rent Roll'!$D6),1,IF(AND(YEAR(AY$3)=YEAR('Rent Roll'!$D6),MONTH(AY$3)=MONTH('Rent Roll'!$D6)),1,0))</f>
        <v>1</v>
      </c>
      <c r="AZ32" s="567">
        <f>IF(AND(AZ$3&gt;'Rent Roll'!$C6,AZ$3&lt;='Rent Roll'!$D6),1,IF(AND(YEAR(AZ$3)=YEAR('Rent Roll'!$D6),MONTH(AZ$3)=MONTH('Rent Roll'!$D6)),1,0))</f>
        <v>1</v>
      </c>
      <c r="BA32" s="567">
        <f>IF(AND(BA$3&gt;'Rent Roll'!$C6,BA$3&lt;='Rent Roll'!$D6),1,IF(AND(YEAR(BA$3)=YEAR('Rent Roll'!$D6),MONTH(BA$3)=MONTH('Rent Roll'!$D6)),1,0))</f>
        <v>1</v>
      </c>
      <c r="BB32" s="767">
        <f>IF(AND(BB$3&gt;'Rent Roll'!$C6,BB$3&lt;='Rent Roll'!$D6),1,IF(AND(YEAR(BB$3)=YEAR('Rent Roll'!$D6),MONTH(BB$3)=MONTH('Rent Roll'!$D6)),1,0))</f>
        <v>1</v>
      </c>
      <c r="BC32" s="768">
        <f>IF(AND(BC$3&gt;'Rent Roll'!$C6,BC$3&lt;='Rent Roll'!$D6),1,IF(AND(YEAR(BC$3)=YEAR('Rent Roll'!$D6),MONTH(BC$3)=MONTH('Rent Roll'!$D6)),1,0))</f>
        <v>1</v>
      </c>
      <c r="BD32" s="567">
        <f>IF(AND(BD$3&gt;'Rent Roll'!$C6,BD$3&lt;='Rent Roll'!$D6),1,IF(AND(YEAR(BD$3)=YEAR('Rent Roll'!$D6),MONTH(BD$3)=MONTH('Rent Roll'!$D6)),1,0))</f>
        <v>1</v>
      </c>
      <c r="BE32" s="567">
        <f>IF(AND(BE$3&gt;'Rent Roll'!$C6,BE$3&lt;='Rent Roll'!$D6),1,IF(AND(YEAR(BE$3)=YEAR('Rent Roll'!$D6),MONTH(BE$3)=MONTH('Rent Roll'!$D6)),1,0))</f>
        <v>1</v>
      </c>
      <c r="BF32" s="567">
        <f>IF(AND(BF$3&gt;'Rent Roll'!$C6,BF$3&lt;='Rent Roll'!$D6),1,IF(AND(YEAR(BF$3)=YEAR('Rent Roll'!$D6),MONTH(BF$3)=MONTH('Rent Roll'!$D6)),1,0))</f>
        <v>1</v>
      </c>
      <c r="BG32" s="567">
        <f>IF(AND(BG$3&gt;'Rent Roll'!$C6,BG$3&lt;='Rent Roll'!$D6),1,IF(AND(YEAR(BG$3)=YEAR('Rent Roll'!$D6),MONTH(BG$3)=MONTH('Rent Roll'!$D6)),1,0))</f>
        <v>1</v>
      </c>
      <c r="BH32" s="567">
        <f>IF(AND(BH$3&gt;'Rent Roll'!$C6,BH$3&lt;='Rent Roll'!$D6),1,IF(AND(YEAR(BH$3)=YEAR('Rent Roll'!$D6),MONTH(BH$3)=MONTH('Rent Roll'!$D6)),1,0))</f>
        <v>1</v>
      </c>
      <c r="BI32" s="567">
        <f>IF(AND(BI$3&gt;'Rent Roll'!$C6,BI$3&lt;='Rent Roll'!$D6),1,IF(AND(YEAR(BI$3)=YEAR('Rent Roll'!$D6),MONTH(BI$3)=MONTH('Rent Roll'!$D6)),1,0))</f>
        <v>1</v>
      </c>
      <c r="BJ32" s="567">
        <f>IF(AND(BJ$3&gt;'Rent Roll'!$C6,BJ$3&lt;='Rent Roll'!$D6),1,IF(AND(YEAR(BJ$3)=YEAR('Rent Roll'!$D6),MONTH(BJ$3)=MONTH('Rent Roll'!$D6)),1,0))</f>
        <v>1</v>
      </c>
      <c r="BK32" s="567">
        <f>IF(AND(BK$3&gt;'Rent Roll'!$C6,BK$3&lt;='Rent Roll'!$D6),1,IF(AND(YEAR(BK$3)=YEAR('Rent Roll'!$D6),MONTH(BK$3)=MONTH('Rent Roll'!$D6)),1,0))</f>
        <v>1</v>
      </c>
      <c r="BL32" s="567">
        <f>IF(AND(BL$3&gt;'Rent Roll'!$C6,BL$3&lt;='Rent Roll'!$D6),1,IF(AND(YEAR(BL$3)=YEAR('Rent Roll'!$D6),MONTH(BL$3)=MONTH('Rent Roll'!$D6)),1,0))</f>
        <v>1</v>
      </c>
      <c r="BM32" s="567">
        <f>IF(AND(BM$3&gt;'Rent Roll'!$C6,BM$3&lt;='Rent Roll'!$D6),1,IF(AND(YEAR(BM$3)=YEAR('Rent Roll'!$D6),MONTH(BM$3)=MONTH('Rent Roll'!$D6)),1,0))</f>
        <v>1</v>
      </c>
      <c r="BN32" s="767">
        <f>IF(AND(BN$3&gt;'Rent Roll'!$C6,BN$3&lt;='Rent Roll'!$D6),1,IF(AND(YEAR(BN$3)=YEAR('Rent Roll'!$D6),MONTH(BN$3)=MONTH('Rent Roll'!$D6)),1,0))</f>
        <v>1</v>
      </c>
      <c r="BO32" s="768">
        <f>IF(AND(BO$3&gt;'Rent Roll'!$C6,BO$3&lt;='Rent Roll'!$D6),1,IF(AND(YEAR(BO$3)=YEAR('Rent Roll'!$D6),MONTH(BO$3)=MONTH('Rent Roll'!$D6)),1,0))</f>
        <v>1</v>
      </c>
      <c r="BP32" s="567">
        <f>IF(AND(BP$3&gt;'Rent Roll'!$C6,BP$3&lt;='Rent Roll'!$D6),1,IF(AND(YEAR(BP$3)=YEAR('Rent Roll'!$D6),MONTH(BP$3)=MONTH('Rent Roll'!$D6)),1,0))</f>
        <v>1</v>
      </c>
      <c r="BQ32" s="567">
        <f>IF(AND(BQ$3&gt;'Rent Roll'!$C6,BQ$3&lt;='Rent Roll'!$D6),1,IF(AND(YEAR(BQ$3)=YEAR('Rent Roll'!$D6),MONTH(BQ$3)=MONTH('Rent Roll'!$D6)),1,0))</f>
        <v>1</v>
      </c>
      <c r="BR32" s="567">
        <f>IF(AND(BR$3&gt;'Rent Roll'!$C6,BR$3&lt;='Rent Roll'!$D6),1,IF(AND(YEAR(BR$3)=YEAR('Rent Roll'!$D6),MONTH(BR$3)=MONTH('Rent Roll'!$D6)),1,0))</f>
        <v>1</v>
      </c>
      <c r="BS32" s="567">
        <f>IF(AND(BS$3&gt;'Rent Roll'!$C6,BS$3&lt;='Rent Roll'!$D6),1,IF(AND(YEAR(BS$3)=YEAR('Rent Roll'!$D6),MONTH(BS$3)=MONTH('Rent Roll'!$D6)),1,0))</f>
        <v>1</v>
      </c>
      <c r="BT32" s="567">
        <f>IF(AND(BT$3&gt;'Rent Roll'!$C6,BT$3&lt;='Rent Roll'!$D6),1,IF(AND(YEAR(BT$3)=YEAR('Rent Roll'!$D6),MONTH(BT$3)=MONTH('Rent Roll'!$D6)),1,0))</f>
        <v>1</v>
      </c>
      <c r="BU32" s="567">
        <f>IF(AND(BU$3&gt;'Rent Roll'!$C6,BU$3&lt;='Rent Roll'!$D6),1,IF(AND(YEAR(BU$3)=YEAR('Rent Roll'!$D6),MONTH(BU$3)=MONTH('Rent Roll'!$D6)),1,0))</f>
        <v>1</v>
      </c>
      <c r="BV32" s="567">
        <f>IF(AND(BV$3&gt;'Rent Roll'!$C6,BV$3&lt;='Rent Roll'!$D6),1,IF(AND(YEAR(BV$3)=YEAR('Rent Roll'!$D6),MONTH(BV$3)=MONTH('Rent Roll'!$D6)),1,0))</f>
        <v>1</v>
      </c>
      <c r="BW32" s="567">
        <f>IF(AND(BW$3&gt;'Rent Roll'!$C6,BW$3&lt;='Rent Roll'!$D6),1,IF(AND(YEAR(BW$3)=YEAR('Rent Roll'!$D6),MONTH(BW$3)=MONTH('Rent Roll'!$D6)),1,0))</f>
        <v>1</v>
      </c>
      <c r="BX32" s="567">
        <f>IF(AND(BX$3&gt;'Rent Roll'!$C6,BX$3&lt;='Rent Roll'!$D6),1,IF(AND(YEAR(BX$3)=YEAR('Rent Roll'!$D6),MONTH(BX$3)=MONTH('Rent Roll'!$D6)),1,0))</f>
        <v>1</v>
      </c>
      <c r="BY32" s="567">
        <f>IF(AND(BY$3&gt;'Rent Roll'!$C6,BY$3&lt;='Rent Roll'!$D6),1,IF(AND(YEAR(BY$3)=YEAR('Rent Roll'!$D6),MONTH(BY$3)=MONTH('Rent Roll'!$D6)),1,0))</f>
        <v>1</v>
      </c>
      <c r="BZ32" s="767">
        <f>IF(AND(BZ$3&gt;'Rent Roll'!$C6,BZ$3&lt;='Rent Roll'!$D6),1,IF(AND(YEAR(BZ$3)=YEAR('Rent Roll'!$D6),MONTH(BZ$3)=MONTH('Rent Roll'!$D6)),1,0))</f>
        <v>1</v>
      </c>
      <c r="CA32" s="768">
        <f>IF(AND(CA$3&gt;'Rent Roll'!$C6,CA$3&lt;='Rent Roll'!$D6),1,IF(AND(YEAR(CA$3)=YEAR('Rent Roll'!$D6),MONTH(CA$3)=MONTH('Rent Roll'!$D6)),1,0))</f>
        <v>0</v>
      </c>
      <c r="CB32" s="567">
        <f>IF(AND(CB$3&gt;'Rent Roll'!$C6,CB$3&lt;='Rent Roll'!$D6),1,IF(AND(YEAR(CB$3)=YEAR('Rent Roll'!$D6),MONTH(CB$3)=MONTH('Rent Roll'!$D6)),1,0))</f>
        <v>0</v>
      </c>
      <c r="CC32" s="567">
        <f>IF(AND(CC$3&gt;'Rent Roll'!$C6,CC$3&lt;='Rent Roll'!$D6),1,IF(AND(YEAR(CC$3)=YEAR('Rent Roll'!$D6),MONTH(CC$3)=MONTH('Rent Roll'!$D6)),1,0))</f>
        <v>0</v>
      </c>
      <c r="CD32" s="567">
        <f>IF(AND(CD$3&gt;'Rent Roll'!$C6,CD$3&lt;='Rent Roll'!$D6),1,IF(AND(YEAR(CD$3)=YEAR('Rent Roll'!$D6),MONTH(CD$3)=MONTH('Rent Roll'!$D6)),1,0))</f>
        <v>0</v>
      </c>
      <c r="CE32" s="567">
        <f>IF(AND(CE$3&gt;'Rent Roll'!$C6,CE$3&lt;='Rent Roll'!$D6),1,IF(AND(YEAR(CE$3)=YEAR('Rent Roll'!$D6),MONTH(CE$3)=MONTH('Rent Roll'!$D6)),1,0))</f>
        <v>0</v>
      </c>
      <c r="CF32" s="567">
        <f>IF(AND(CF$3&gt;'Rent Roll'!$C6,CF$3&lt;='Rent Roll'!$D6),1,IF(AND(YEAR(CF$3)=YEAR('Rent Roll'!$D6),MONTH(CF$3)=MONTH('Rent Roll'!$D6)),1,0))</f>
        <v>0</v>
      </c>
      <c r="CG32" s="567">
        <f>IF(AND(CG$3&gt;'Rent Roll'!$C6,CG$3&lt;='Rent Roll'!$D6),1,IF(AND(YEAR(CG$3)=YEAR('Rent Roll'!$D6),MONTH(CG$3)=MONTH('Rent Roll'!$D6)),1,0))</f>
        <v>0</v>
      </c>
      <c r="CH32" s="567">
        <f>IF(AND(CH$3&gt;'Rent Roll'!$C6,CH$3&lt;='Rent Roll'!$D6),1,IF(AND(YEAR(CH$3)=YEAR('Rent Roll'!$D6),MONTH(CH$3)=MONTH('Rent Roll'!$D6)),1,0))</f>
        <v>0</v>
      </c>
      <c r="CI32" s="567">
        <f>IF(AND(CI$3&gt;'Rent Roll'!$C6,CI$3&lt;='Rent Roll'!$D6),1,IF(AND(YEAR(CI$3)=YEAR('Rent Roll'!$D6),MONTH(CI$3)=MONTH('Rent Roll'!$D6)),1,0))</f>
        <v>0</v>
      </c>
      <c r="CJ32" s="567">
        <f>IF(AND(CJ$3&gt;'Rent Roll'!$C6,CJ$3&lt;='Rent Roll'!$D6),1,IF(AND(YEAR(CJ$3)=YEAR('Rent Roll'!$D6),MONTH(CJ$3)=MONTH('Rent Roll'!$D6)),1,0))</f>
        <v>0</v>
      </c>
      <c r="CK32" s="567">
        <f>IF(AND(CK$3&gt;'Rent Roll'!$C6,CK$3&lt;='Rent Roll'!$D6),1,IF(AND(YEAR(CK$3)=YEAR('Rent Roll'!$D6),MONTH(CK$3)=MONTH('Rent Roll'!$D6)),1,0))</f>
        <v>0</v>
      </c>
      <c r="CL32" s="767">
        <f>IF(AND(CL$3&gt;'Rent Roll'!$C6,CL$3&lt;='Rent Roll'!$D6),1,IF(AND(YEAR(CL$3)=YEAR('Rent Roll'!$D6),MONTH(CL$3)=MONTH('Rent Roll'!$D6)),1,0))</f>
        <v>0</v>
      </c>
      <c r="CM32" s="768">
        <f>IF(AND(CM$3&gt;'Rent Roll'!$C6,CM$3&lt;='Rent Roll'!$D6),1,IF(AND(YEAR(CM$3)=YEAR('Rent Roll'!$D6),MONTH(CM$3)=MONTH('Rent Roll'!$D6)),1,0))</f>
        <v>0</v>
      </c>
      <c r="CN32" s="567">
        <f>IF(AND(CN$3&gt;'Rent Roll'!$C6,CN$3&lt;='Rent Roll'!$D6),1,IF(AND(YEAR(CN$3)=YEAR('Rent Roll'!$D6),MONTH(CN$3)=MONTH('Rent Roll'!$D6)),1,0))</f>
        <v>0</v>
      </c>
      <c r="CO32" s="567">
        <f>IF(AND(CO$3&gt;'Rent Roll'!$C6,CO$3&lt;='Rent Roll'!$D6),1,IF(AND(YEAR(CO$3)=YEAR('Rent Roll'!$D6),MONTH(CO$3)=MONTH('Rent Roll'!$D6)),1,0))</f>
        <v>0</v>
      </c>
      <c r="CP32" s="567">
        <f>IF(AND(CP$3&gt;'Rent Roll'!$C6,CP$3&lt;='Rent Roll'!$D6),1,IF(AND(YEAR(CP$3)=YEAR('Rent Roll'!$D6),MONTH(CP$3)=MONTH('Rent Roll'!$D6)),1,0))</f>
        <v>0</v>
      </c>
      <c r="CQ32" s="567">
        <f>IF(AND(CQ$3&gt;'Rent Roll'!$C6,CQ$3&lt;='Rent Roll'!$D6),1,IF(AND(YEAR(CQ$3)=YEAR('Rent Roll'!$D6),MONTH(CQ$3)=MONTH('Rent Roll'!$D6)),1,0))</f>
        <v>0</v>
      </c>
      <c r="CR32" s="567">
        <f>IF(AND(CR$3&gt;'Rent Roll'!$C6,CR$3&lt;='Rent Roll'!$D6),1,IF(AND(YEAR(CR$3)=YEAR('Rent Roll'!$D6),MONTH(CR$3)=MONTH('Rent Roll'!$D6)),1,0))</f>
        <v>0</v>
      </c>
      <c r="CS32" s="567">
        <f>IF(AND(CS$3&gt;'Rent Roll'!$C6,CS$3&lt;='Rent Roll'!$D6),1,IF(AND(YEAR(CS$3)=YEAR('Rent Roll'!$D6),MONTH(CS$3)=MONTH('Rent Roll'!$D6)),1,0))</f>
        <v>0</v>
      </c>
      <c r="CT32" s="567">
        <f>IF(AND(CT$3&gt;'Rent Roll'!$C6,CT$3&lt;='Rent Roll'!$D6),1,IF(AND(YEAR(CT$3)=YEAR('Rent Roll'!$D6),MONTH(CT$3)=MONTH('Rent Roll'!$D6)),1,0))</f>
        <v>0</v>
      </c>
      <c r="CU32" s="567">
        <f>IF(AND(CU$3&gt;'Rent Roll'!$C6,CU$3&lt;='Rent Roll'!$D6),1,IF(AND(YEAR(CU$3)=YEAR('Rent Roll'!$D6),MONTH(CU$3)=MONTH('Rent Roll'!$D6)),1,0))</f>
        <v>0</v>
      </c>
      <c r="CV32" s="567">
        <f>IF(AND(CV$3&gt;'Rent Roll'!$C6,CV$3&lt;='Rent Roll'!$D6),1,IF(AND(YEAR(CV$3)=YEAR('Rent Roll'!$D6),MONTH(CV$3)=MONTH('Rent Roll'!$D6)),1,0))</f>
        <v>0</v>
      </c>
      <c r="CW32" s="567">
        <f>IF(AND(CW$3&gt;'Rent Roll'!$C6,CW$3&lt;='Rent Roll'!$D6),1,IF(AND(YEAR(CW$3)=YEAR('Rent Roll'!$D6),MONTH(CW$3)=MONTH('Rent Roll'!$D6)),1,0))</f>
        <v>0</v>
      </c>
      <c r="CX32" s="767">
        <f>IF(AND(CX$3&gt;'Rent Roll'!$C6,CX$3&lt;='Rent Roll'!$D6),1,IF(AND(YEAR(CX$3)=YEAR('Rent Roll'!$D6),MONTH(CX$3)=MONTH('Rent Roll'!$D6)),1,0))</f>
        <v>0</v>
      </c>
      <c r="CY32" s="768">
        <f>IF(AND(CY$3&gt;'Rent Roll'!$C6,CY$3&lt;='Rent Roll'!$D6),1,IF(AND(YEAR(CY$3)=YEAR('Rent Roll'!$D6),MONTH(CY$3)=MONTH('Rent Roll'!$D6)),1,0))</f>
        <v>0</v>
      </c>
      <c r="CZ32" s="567">
        <f>IF(AND(CZ$3&gt;'Rent Roll'!$C6,CZ$3&lt;='Rent Roll'!$D6),1,IF(AND(YEAR(CZ$3)=YEAR('Rent Roll'!$D6),MONTH(CZ$3)=MONTH('Rent Roll'!$D6)),1,0))</f>
        <v>0</v>
      </c>
      <c r="DA32" s="567">
        <f>IF(AND(DA$3&gt;'Rent Roll'!$C6,DA$3&lt;='Rent Roll'!$D6),1,IF(AND(YEAR(DA$3)=YEAR('Rent Roll'!$D6),MONTH(DA$3)=MONTH('Rent Roll'!$D6)),1,0))</f>
        <v>0</v>
      </c>
      <c r="DB32" s="567">
        <f>IF(AND(DB$3&gt;'Rent Roll'!$C6,DB$3&lt;='Rent Roll'!$D6),1,IF(AND(YEAR(DB$3)=YEAR('Rent Roll'!$D6),MONTH(DB$3)=MONTH('Rent Roll'!$D6)),1,0))</f>
        <v>0</v>
      </c>
      <c r="DC32" s="567">
        <f>IF(AND(DC$3&gt;'Rent Roll'!$C6,DC$3&lt;='Rent Roll'!$D6),1,IF(AND(YEAR(DC$3)=YEAR('Rent Roll'!$D6),MONTH(DC$3)=MONTH('Rent Roll'!$D6)),1,0))</f>
        <v>0</v>
      </c>
      <c r="DD32" s="567">
        <f>IF(AND(DD$3&gt;'Rent Roll'!$C6,DD$3&lt;='Rent Roll'!$D6),1,IF(AND(YEAR(DD$3)=YEAR('Rent Roll'!$D6),MONTH(DD$3)=MONTH('Rent Roll'!$D6)),1,0))</f>
        <v>0</v>
      </c>
      <c r="DE32" s="567">
        <f>IF(AND(DE$3&gt;'Rent Roll'!$C6,DE$3&lt;='Rent Roll'!$D6),1,IF(AND(YEAR(DE$3)=YEAR('Rent Roll'!$D6),MONTH(DE$3)=MONTH('Rent Roll'!$D6)),1,0))</f>
        <v>0</v>
      </c>
      <c r="DF32" s="567">
        <f>IF(AND(DF$3&gt;'Rent Roll'!$C6,DF$3&lt;='Rent Roll'!$D6),1,IF(AND(YEAR(DF$3)=YEAR('Rent Roll'!$D6),MONTH(DF$3)=MONTH('Rent Roll'!$D6)),1,0))</f>
        <v>0</v>
      </c>
      <c r="DG32" s="567">
        <f>IF(AND(DG$3&gt;'Rent Roll'!$C6,DG$3&lt;='Rent Roll'!$D6),1,IF(AND(YEAR(DG$3)=YEAR('Rent Roll'!$D6),MONTH(DG$3)=MONTH('Rent Roll'!$D6)),1,0))</f>
        <v>0</v>
      </c>
      <c r="DH32" s="567">
        <f>IF(AND(DH$3&gt;'Rent Roll'!$C6,DH$3&lt;='Rent Roll'!$D6),1,IF(AND(YEAR(DH$3)=YEAR('Rent Roll'!$D6),MONTH(DH$3)=MONTH('Rent Roll'!$D6)),1,0))</f>
        <v>0</v>
      </c>
      <c r="DI32" s="567">
        <f>IF(AND(DI$3&gt;'Rent Roll'!$C6,DI$3&lt;='Rent Roll'!$D6),1,IF(AND(YEAR(DI$3)=YEAR('Rent Roll'!$D6),MONTH(DI$3)=MONTH('Rent Roll'!$D6)),1,0))</f>
        <v>0</v>
      </c>
      <c r="DJ32" s="767">
        <f>IF(AND(DJ$3&gt;'Rent Roll'!$C6,DJ$3&lt;='Rent Roll'!$D6),1,IF(AND(YEAR(DJ$3)=YEAR('Rent Roll'!$D6),MONTH(DJ$3)=MONTH('Rent Roll'!$D6)),1,0))</f>
        <v>0</v>
      </c>
      <c r="DK32" s="768">
        <f>IF(AND(DK$3&gt;'Rent Roll'!$C6,DK$3&lt;='Rent Roll'!$D6),1,IF(AND(YEAR(DK$3)=YEAR('Rent Roll'!$D6),MONTH(DK$3)=MONTH('Rent Roll'!$D6)),1,0))</f>
        <v>0</v>
      </c>
      <c r="DL32" s="567">
        <f>IF(AND(DL$3&gt;'Rent Roll'!$C6,DL$3&lt;='Rent Roll'!$D6),1,IF(AND(YEAR(DL$3)=YEAR('Rent Roll'!$D6),MONTH(DL$3)=MONTH('Rent Roll'!$D6)),1,0))</f>
        <v>0</v>
      </c>
      <c r="DM32" s="567">
        <f>IF(AND(DM$3&gt;'Rent Roll'!$C6,DM$3&lt;='Rent Roll'!$D6),1,IF(AND(YEAR(DM$3)=YEAR('Rent Roll'!$D6),MONTH(DM$3)=MONTH('Rent Roll'!$D6)),1,0))</f>
        <v>0</v>
      </c>
      <c r="DN32" s="567">
        <f>IF(AND(DN$3&gt;'Rent Roll'!$C6,DN$3&lt;='Rent Roll'!$D6),1,IF(AND(YEAR(DN$3)=YEAR('Rent Roll'!$D6),MONTH(DN$3)=MONTH('Rent Roll'!$D6)),1,0))</f>
        <v>0</v>
      </c>
      <c r="DO32" s="567">
        <f>IF(AND(DO$3&gt;'Rent Roll'!$C6,DO$3&lt;='Rent Roll'!$D6),1,IF(AND(YEAR(DO$3)=YEAR('Rent Roll'!$D6),MONTH(DO$3)=MONTH('Rent Roll'!$D6)),1,0))</f>
        <v>0</v>
      </c>
      <c r="DP32" s="567">
        <f>IF(AND(DP$3&gt;'Rent Roll'!$C6,DP$3&lt;='Rent Roll'!$D6),1,IF(AND(YEAR(DP$3)=YEAR('Rent Roll'!$D6),MONTH(DP$3)=MONTH('Rent Roll'!$D6)),1,0))</f>
        <v>0</v>
      </c>
      <c r="DQ32" s="567">
        <f>IF(AND(DQ$3&gt;'Rent Roll'!$C6,DQ$3&lt;='Rent Roll'!$D6),1,IF(AND(YEAR(DQ$3)=YEAR('Rent Roll'!$D6),MONTH(DQ$3)=MONTH('Rent Roll'!$D6)),1,0))</f>
        <v>0</v>
      </c>
      <c r="DR32" s="567">
        <f>IF(AND(DR$3&gt;'Rent Roll'!$C6,DR$3&lt;='Rent Roll'!$D6),1,IF(AND(YEAR(DR$3)=YEAR('Rent Roll'!$D6),MONTH(DR$3)=MONTH('Rent Roll'!$D6)),1,0))</f>
        <v>0</v>
      </c>
      <c r="DS32" s="567">
        <f>IF(AND(DS$3&gt;'Rent Roll'!$C6,DS$3&lt;='Rent Roll'!$D6),1,IF(AND(YEAR(DS$3)=YEAR('Rent Roll'!$D6),MONTH(DS$3)=MONTH('Rent Roll'!$D6)),1,0))</f>
        <v>0</v>
      </c>
      <c r="DT32" s="567">
        <f>IF(AND(DT$3&gt;'Rent Roll'!$C6,DT$3&lt;='Rent Roll'!$D6),1,IF(AND(YEAR(DT$3)=YEAR('Rent Roll'!$D6),MONTH(DT$3)=MONTH('Rent Roll'!$D6)),1,0))</f>
        <v>0</v>
      </c>
      <c r="DU32" s="567">
        <f>IF(AND(DU$3&gt;'Rent Roll'!$C6,DU$3&lt;='Rent Roll'!$D6),1,IF(AND(YEAR(DU$3)=YEAR('Rent Roll'!$D6),MONTH(DU$3)=MONTH('Rent Roll'!$D6)),1,0))</f>
        <v>0</v>
      </c>
      <c r="DV32" s="567">
        <f>IF(AND(DV$3&gt;'Rent Roll'!$C6,DV$3&lt;='Rent Roll'!$D6),1,IF(AND(YEAR(DV$3)=YEAR('Rent Roll'!$D6),MONTH(DV$3)=MONTH('Rent Roll'!$D6)),1,0))</f>
        <v>0</v>
      </c>
    </row>
    <row r="33" spans="1:126" s="565" customFormat="1" ht="12" customHeight="1" outlineLevel="1" x14ac:dyDescent="0.4">
      <c r="A33" s="731"/>
      <c r="B33" s="564" t="str">
        <f>'Rent Roll'!$B7</f>
        <v>7층</v>
      </c>
      <c r="E33" s="566"/>
      <c r="F33" s="778">
        <f>IF(AND(F$3&gt;'Rent Roll'!$C7,F$3&lt;='Rent Roll'!$D7),1,IF(AND(YEAR(F$3)=YEAR('Rent Roll'!$D7),MONTH(F$3)=MONTH('Rent Roll'!$D7)),1,0))</f>
        <v>0</v>
      </c>
      <c r="G33" s="768">
        <f>IF(AND(G$3&gt;'Rent Roll'!$C7,G$3&lt;='Rent Roll'!$D7),1,IF(AND(YEAR(G$3)=YEAR('Rent Roll'!$D7),MONTH(G$3)=MONTH('Rent Roll'!$D7)),1,0))</f>
        <v>1</v>
      </c>
      <c r="H33" s="567">
        <f>IF(AND(H$3&gt;'Rent Roll'!$C7,H$3&lt;='Rent Roll'!$D7),1,IF(AND(YEAR(H$3)=YEAR('Rent Roll'!$D7),MONTH(H$3)=MONTH('Rent Roll'!$D7)),1,0))</f>
        <v>1</v>
      </c>
      <c r="I33" s="567">
        <f>IF(AND(I$3&gt;'Rent Roll'!$C7,I$3&lt;='Rent Roll'!$D7),1,IF(AND(YEAR(I$3)=YEAR('Rent Roll'!$D7),MONTH(I$3)=MONTH('Rent Roll'!$D7)),1,0))</f>
        <v>1</v>
      </c>
      <c r="J33" s="567">
        <f>IF(AND(J$3&gt;'Rent Roll'!$C7,J$3&lt;='Rent Roll'!$D7),1,IF(AND(YEAR(J$3)=YEAR('Rent Roll'!$D7),MONTH(J$3)=MONTH('Rent Roll'!$D7)),1,0))</f>
        <v>1</v>
      </c>
      <c r="K33" s="567">
        <f>IF(AND(K$3&gt;'Rent Roll'!$C7,K$3&lt;='Rent Roll'!$D7),1,IF(AND(YEAR(K$3)=YEAR('Rent Roll'!$D7),MONTH(K$3)=MONTH('Rent Roll'!$D7)),1,0))</f>
        <v>1</v>
      </c>
      <c r="L33" s="567">
        <f>IF(AND(L$3&gt;'Rent Roll'!$C7,L$3&lt;='Rent Roll'!$D7),1,IF(AND(YEAR(L$3)=YEAR('Rent Roll'!$D7),MONTH(L$3)=MONTH('Rent Roll'!$D7)),1,0))</f>
        <v>1</v>
      </c>
      <c r="M33" s="567">
        <f>IF(AND(M$3&gt;'Rent Roll'!$C7,M$3&lt;='Rent Roll'!$D7),1,IF(AND(YEAR(M$3)=YEAR('Rent Roll'!$D7),MONTH(M$3)=MONTH('Rent Roll'!$D7)),1,0))</f>
        <v>1</v>
      </c>
      <c r="N33" s="567">
        <f>IF(AND(N$3&gt;'Rent Roll'!$C7,N$3&lt;='Rent Roll'!$D7),1,IF(AND(YEAR(N$3)=YEAR('Rent Roll'!$D7),MONTH(N$3)=MONTH('Rent Roll'!$D7)),1,0))</f>
        <v>1</v>
      </c>
      <c r="O33" s="567">
        <f>IF(AND(O$3&gt;'Rent Roll'!$C7,O$3&lt;='Rent Roll'!$D7),1,IF(AND(YEAR(O$3)=YEAR('Rent Roll'!$D7),MONTH(O$3)=MONTH('Rent Roll'!$D7)),1,0))</f>
        <v>1</v>
      </c>
      <c r="P33" s="567">
        <f>IF(AND(P$3&gt;'Rent Roll'!$C7,P$3&lt;='Rent Roll'!$D7),1,IF(AND(YEAR(P$3)=YEAR('Rent Roll'!$D7),MONTH(P$3)=MONTH('Rent Roll'!$D7)),1,0))</f>
        <v>1</v>
      </c>
      <c r="Q33" s="567">
        <f>IF(AND(Q$3&gt;'Rent Roll'!$C7,Q$3&lt;='Rent Roll'!$D7),1,IF(AND(YEAR(Q$3)=YEAR('Rent Roll'!$D7),MONTH(Q$3)=MONTH('Rent Roll'!$D7)),1,0))</f>
        <v>1</v>
      </c>
      <c r="R33" s="767">
        <f>IF(AND(R$3&gt;'Rent Roll'!$C7,R$3&lt;='Rent Roll'!$D7),1,IF(AND(YEAR(R$3)=YEAR('Rent Roll'!$D7),MONTH(R$3)=MONTH('Rent Roll'!$D7)),1,0))</f>
        <v>1</v>
      </c>
      <c r="S33" s="768">
        <f>IF(AND(S$3&gt;'Rent Roll'!$C7,S$3&lt;='Rent Roll'!$D7),1,IF(AND(YEAR(S$3)=YEAR('Rent Roll'!$D7),MONTH(S$3)=MONTH('Rent Roll'!$D7)),1,0))</f>
        <v>1</v>
      </c>
      <c r="T33" s="567">
        <f>IF(AND(T$3&gt;'Rent Roll'!$C7,T$3&lt;='Rent Roll'!$D7),1,IF(AND(YEAR(T$3)=YEAR('Rent Roll'!$D7),MONTH(T$3)=MONTH('Rent Roll'!$D7)),1,0))</f>
        <v>1</v>
      </c>
      <c r="U33" s="567">
        <f>IF(AND(U$3&gt;'Rent Roll'!$C7,U$3&lt;='Rent Roll'!$D7),1,IF(AND(YEAR(U$3)=YEAR('Rent Roll'!$D7),MONTH(U$3)=MONTH('Rent Roll'!$D7)),1,0))</f>
        <v>1</v>
      </c>
      <c r="V33" s="567">
        <f>IF(AND(V$3&gt;'Rent Roll'!$C7,V$3&lt;='Rent Roll'!$D7),1,IF(AND(YEAR(V$3)=YEAR('Rent Roll'!$D7),MONTH(V$3)=MONTH('Rent Roll'!$D7)),1,0))</f>
        <v>1</v>
      </c>
      <c r="W33" s="567">
        <f>IF(AND(W$3&gt;'Rent Roll'!$C7,W$3&lt;='Rent Roll'!$D7),1,IF(AND(YEAR(W$3)=YEAR('Rent Roll'!$D7),MONTH(W$3)=MONTH('Rent Roll'!$D7)),1,0))</f>
        <v>1</v>
      </c>
      <c r="X33" s="567">
        <f>IF(AND(X$3&gt;'Rent Roll'!$C7,X$3&lt;='Rent Roll'!$D7),1,IF(AND(YEAR(X$3)=YEAR('Rent Roll'!$D7),MONTH(X$3)=MONTH('Rent Roll'!$D7)),1,0))</f>
        <v>1</v>
      </c>
      <c r="Y33" s="567">
        <f>IF(AND(Y$3&gt;'Rent Roll'!$C7,Y$3&lt;='Rent Roll'!$D7),1,IF(AND(YEAR(Y$3)=YEAR('Rent Roll'!$D7),MONTH(Y$3)=MONTH('Rent Roll'!$D7)),1,0))</f>
        <v>1</v>
      </c>
      <c r="Z33" s="567">
        <f>IF(AND(Z$3&gt;'Rent Roll'!$C7,Z$3&lt;='Rent Roll'!$D7),1,IF(AND(YEAR(Z$3)=YEAR('Rent Roll'!$D7),MONTH(Z$3)=MONTH('Rent Roll'!$D7)),1,0))</f>
        <v>1</v>
      </c>
      <c r="AA33" s="567">
        <f>IF(AND(AA$3&gt;'Rent Roll'!$C7,AA$3&lt;='Rent Roll'!$D7),1,IF(AND(YEAR(AA$3)=YEAR('Rent Roll'!$D7),MONTH(AA$3)=MONTH('Rent Roll'!$D7)),1,0))</f>
        <v>1</v>
      </c>
      <c r="AB33" s="567">
        <f>IF(AND(AB$3&gt;'Rent Roll'!$C7,AB$3&lt;='Rent Roll'!$D7),1,IF(AND(YEAR(AB$3)=YEAR('Rent Roll'!$D7),MONTH(AB$3)=MONTH('Rent Roll'!$D7)),1,0))</f>
        <v>1</v>
      </c>
      <c r="AC33" s="567">
        <f>IF(AND(AC$3&gt;'Rent Roll'!$C7,AC$3&lt;='Rent Roll'!$D7),1,IF(AND(YEAR(AC$3)=YEAR('Rent Roll'!$D7),MONTH(AC$3)=MONTH('Rent Roll'!$D7)),1,0))</f>
        <v>1</v>
      </c>
      <c r="AD33" s="767">
        <f>IF(AND(AD$3&gt;'Rent Roll'!$C7,AD$3&lt;='Rent Roll'!$D7),1,IF(AND(YEAR(AD$3)=YEAR('Rent Roll'!$D7),MONTH(AD$3)=MONTH('Rent Roll'!$D7)),1,0))</f>
        <v>1</v>
      </c>
      <c r="AE33" s="768">
        <f>IF(AND(AE$3&gt;'Rent Roll'!$C7,AE$3&lt;='Rent Roll'!$D7),1,IF(AND(YEAR(AE$3)=YEAR('Rent Roll'!$D7),MONTH(AE$3)=MONTH('Rent Roll'!$D7)),1,0))</f>
        <v>1</v>
      </c>
      <c r="AF33" s="567">
        <f>IF(AND(AF$3&gt;'Rent Roll'!$C7,AF$3&lt;='Rent Roll'!$D7),1,IF(AND(YEAR(AF$3)=YEAR('Rent Roll'!$D7),MONTH(AF$3)=MONTH('Rent Roll'!$D7)),1,0))</f>
        <v>1</v>
      </c>
      <c r="AG33" s="567">
        <f>IF(AND(AG$3&gt;'Rent Roll'!$C7,AG$3&lt;='Rent Roll'!$D7),1,IF(AND(YEAR(AG$3)=YEAR('Rent Roll'!$D7),MONTH(AG$3)=MONTH('Rent Roll'!$D7)),1,0))</f>
        <v>1</v>
      </c>
      <c r="AH33" s="567">
        <f>IF(AND(AH$3&gt;'Rent Roll'!$C7,AH$3&lt;='Rent Roll'!$D7),1,IF(AND(YEAR(AH$3)=YEAR('Rent Roll'!$D7),MONTH(AH$3)=MONTH('Rent Roll'!$D7)),1,0))</f>
        <v>1</v>
      </c>
      <c r="AI33" s="567">
        <f>IF(AND(AI$3&gt;'Rent Roll'!$C7,AI$3&lt;='Rent Roll'!$D7),1,IF(AND(YEAR(AI$3)=YEAR('Rent Roll'!$D7),MONTH(AI$3)=MONTH('Rent Roll'!$D7)),1,0))</f>
        <v>1</v>
      </c>
      <c r="AJ33" s="567">
        <f>IF(AND(AJ$3&gt;'Rent Roll'!$C7,AJ$3&lt;='Rent Roll'!$D7),1,IF(AND(YEAR(AJ$3)=YEAR('Rent Roll'!$D7),MONTH(AJ$3)=MONTH('Rent Roll'!$D7)),1,0))</f>
        <v>1</v>
      </c>
      <c r="AK33" s="567">
        <f>IF(AND(AK$3&gt;'Rent Roll'!$C7,AK$3&lt;='Rent Roll'!$D7),1,IF(AND(YEAR(AK$3)=YEAR('Rent Roll'!$D7),MONTH(AK$3)=MONTH('Rent Roll'!$D7)),1,0))</f>
        <v>1</v>
      </c>
      <c r="AL33" s="567">
        <f>IF(AND(AL$3&gt;'Rent Roll'!$C7,AL$3&lt;='Rent Roll'!$D7),1,IF(AND(YEAR(AL$3)=YEAR('Rent Roll'!$D7),MONTH(AL$3)=MONTH('Rent Roll'!$D7)),1,0))</f>
        <v>1</v>
      </c>
      <c r="AM33" s="567">
        <f>IF(AND(AM$3&gt;'Rent Roll'!$C7,AM$3&lt;='Rent Roll'!$D7),1,IF(AND(YEAR(AM$3)=YEAR('Rent Roll'!$D7),MONTH(AM$3)=MONTH('Rent Roll'!$D7)),1,0))</f>
        <v>1</v>
      </c>
      <c r="AN33" s="567">
        <f>IF(AND(AN$3&gt;'Rent Roll'!$C7,AN$3&lt;='Rent Roll'!$D7),1,IF(AND(YEAR(AN$3)=YEAR('Rent Roll'!$D7),MONTH(AN$3)=MONTH('Rent Roll'!$D7)),1,0))</f>
        <v>1</v>
      </c>
      <c r="AO33" s="567">
        <f>IF(AND(AO$3&gt;'Rent Roll'!$C7,AO$3&lt;='Rent Roll'!$D7),1,IF(AND(YEAR(AO$3)=YEAR('Rent Roll'!$D7),MONTH(AO$3)=MONTH('Rent Roll'!$D7)),1,0))</f>
        <v>1</v>
      </c>
      <c r="AP33" s="767">
        <f>IF(AND(AP$3&gt;'Rent Roll'!$C7,AP$3&lt;='Rent Roll'!$D7),1,IF(AND(YEAR(AP$3)=YEAR('Rent Roll'!$D7),MONTH(AP$3)=MONTH('Rent Roll'!$D7)),1,0))</f>
        <v>1</v>
      </c>
      <c r="AQ33" s="768">
        <f>IF(AND(AQ$3&gt;'Rent Roll'!$C7,AQ$3&lt;='Rent Roll'!$D7),1,IF(AND(YEAR(AQ$3)=YEAR('Rent Roll'!$D7),MONTH(AQ$3)=MONTH('Rent Roll'!$D7)),1,0))</f>
        <v>1</v>
      </c>
      <c r="AR33" s="567">
        <f>IF(AND(AR$3&gt;'Rent Roll'!$C7,AR$3&lt;='Rent Roll'!$D7),1,IF(AND(YEAR(AR$3)=YEAR('Rent Roll'!$D7),MONTH(AR$3)=MONTH('Rent Roll'!$D7)),1,0))</f>
        <v>1</v>
      </c>
      <c r="AS33" s="567">
        <f>IF(AND(AS$3&gt;'Rent Roll'!$C7,AS$3&lt;='Rent Roll'!$D7),1,IF(AND(YEAR(AS$3)=YEAR('Rent Roll'!$D7),MONTH(AS$3)=MONTH('Rent Roll'!$D7)),1,0))</f>
        <v>1</v>
      </c>
      <c r="AT33" s="567">
        <f>IF(AND(AT$3&gt;'Rent Roll'!$C7,AT$3&lt;='Rent Roll'!$D7),1,IF(AND(YEAR(AT$3)=YEAR('Rent Roll'!$D7),MONTH(AT$3)=MONTH('Rent Roll'!$D7)),1,0))</f>
        <v>1</v>
      </c>
      <c r="AU33" s="567">
        <f>IF(AND(AU$3&gt;'Rent Roll'!$C7,AU$3&lt;='Rent Roll'!$D7),1,IF(AND(YEAR(AU$3)=YEAR('Rent Roll'!$D7),MONTH(AU$3)=MONTH('Rent Roll'!$D7)),1,0))</f>
        <v>1</v>
      </c>
      <c r="AV33" s="567">
        <f>IF(AND(AV$3&gt;'Rent Roll'!$C7,AV$3&lt;='Rent Roll'!$D7),1,IF(AND(YEAR(AV$3)=YEAR('Rent Roll'!$D7),MONTH(AV$3)=MONTH('Rent Roll'!$D7)),1,0))</f>
        <v>1</v>
      </c>
      <c r="AW33" s="567">
        <f>IF(AND(AW$3&gt;'Rent Roll'!$C7,AW$3&lt;='Rent Roll'!$D7),1,IF(AND(YEAR(AW$3)=YEAR('Rent Roll'!$D7),MONTH(AW$3)=MONTH('Rent Roll'!$D7)),1,0))</f>
        <v>1</v>
      </c>
      <c r="AX33" s="567">
        <f>IF(AND(AX$3&gt;'Rent Roll'!$C7,AX$3&lt;='Rent Roll'!$D7),1,IF(AND(YEAR(AX$3)=YEAR('Rent Roll'!$D7),MONTH(AX$3)=MONTH('Rent Roll'!$D7)),1,0))</f>
        <v>1</v>
      </c>
      <c r="AY33" s="567">
        <f>IF(AND(AY$3&gt;'Rent Roll'!$C7,AY$3&lt;='Rent Roll'!$D7),1,IF(AND(YEAR(AY$3)=YEAR('Rent Roll'!$D7),MONTH(AY$3)=MONTH('Rent Roll'!$D7)),1,0))</f>
        <v>1</v>
      </c>
      <c r="AZ33" s="567">
        <f>IF(AND(AZ$3&gt;'Rent Roll'!$C7,AZ$3&lt;='Rent Roll'!$D7),1,IF(AND(YEAR(AZ$3)=YEAR('Rent Roll'!$D7),MONTH(AZ$3)=MONTH('Rent Roll'!$D7)),1,0))</f>
        <v>1</v>
      </c>
      <c r="BA33" s="567">
        <f>IF(AND(BA$3&gt;'Rent Roll'!$C7,BA$3&lt;='Rent Roll'!$D7),1,IF(AND(YEAR(BA$3)=YEAR('Rent Roll'!$D7),MONTH(BA$3)=MONTH('Rent Roll'!$D7)),1,0))</f>
        <v>1</v>
      </c>
      <c r="BB33" s="767">
        <f>IF(AND(BB$3&gt;'Rent Roll'!$C7,BB$3&lt;='Rent Roll'!$D7),1,IF(AND(YEAR(BB$3)=YEAR('Rent Roll'!$D7),MONTH(BB$3)=MONTH('Rent Roll'!$D7)),1,0))</f>
        <v>1</v>
      </c>
      <c r="BC33" s="768">
        <f>IF(AND(BC$3&gt;'Rent Roll'!$C7,BC$3&lt;='Rent Roll'!$D7),1,IF(AND(YEAR(BC$3)=YEAR('Rent Roll'!$D7),MONTH(BC$3)=MONTH('Rent Roll'!$D7)),1,0))</f>
        <v>1</v>
      </c>
      <c r="BD33" s="567">
        <f>IF(AND(BD$3&gt;'Rent Roll'!$C7,BD$3&lt;='Rent Roll'!$D7),1,IF(AND(YEAR(BD$3)=YEAR('Rent Roll'!$D7),MONTH(BD$3)=MONTH('Rent Roll'!$D7)),1,0))</f>
        <v>1</v>
      </c>
      <c r="BE33" s="567">
        <f>IF(AND(BE$3&gt;'Rent Roll'!$C7,BE$3&lt;='Rent Roll'!$D7),1,IF(AND(YEAR(BE$3)=YEAR('Rent Roll'!$D7),MONTH(BE$3)=MONTH('Rent Roll'!$D7)),1,0))</f>
        <v>1</v>
      </c>
      <c r="BF33" s="567">
        <f>IF(AND(BF$3&gt;'Rent Roll'!$C7,BF$3&lt;='Rent Roll'!$D7),1,IF(AND(YEAR(BF$3)=YEAR('Rent Roll'!$D7),MONTH(BF$3)=MONTH('Rent Roll'!$D7)),1,0))</f>
        <v>1</v>
      </c>
      <c r="BG33" s="567">
        <f>IF(AND(BG$3&gt;'Rent Roll'!$C7,BG$3&lt;='Rent Roll'!$D7),1,IF(AND(YEAR(BG$3)=YEAR('Rent Roll'!$D7),MONTH(BG$3)=MONTH('Rent Roll'!$D7)),1,0))</f>
        <v>1</v>
      </c>
      <c r="BH33" s="567">
        <f>IF(AND(BH$3&gt;'Rent Roll'!$C7,BH$3&lt;='Rent Roll'!$D7),1,IF(AND(YEAR(BH$3)=YEAR('Rent Roll'!$D7),MONTH(BH$3)=MONTH('Rent Roll'!$D7)),1,0))</f>
        <v>1</v>
      </c>
      <c r="BI33" s="567">
        <f>IF(AND(BI$3&gt;'Rent Roll'!$C7,BI$3&lt;='Rent Roll'!$D7),1,IF(AND(YEAR(BI$3)=YEAR('Rent Roll'!$D7),MONTH(BI$3)=MONTH('Rent Roll'!$D7)),1,0))</f>
        <v>1</v>
      </c>
      <c r="BJ33" s="567">
        <f>IF(AND(BJ$3&gt;'Rent Roll'!$C7,BJ$3&lt;='Rent Roll'!$D7),1,IF(AND(YEAR(BJ$3)=YEAR('Rent Roll'!$D7),MONTH(BJ$3)=MONTH('Rent Roll'!$D7)),1,0))</f>
        <v>1</v>
      </c>
      <c r="BK33" s="567">
        <f>IF(AND(BK$3&gt;'Rent Roll'!$C7,BK$3&lt;='Rent Roll'!$D7),1,IF(AND(YEAR(BK$3)=YEAR('Rent Roll'!$D7),MONTH(BK$3)=MONTH('Rent Roll'!$D7)),1,0))</f>
        <v>1</v>
      </c>
      <c r="BL33" s="567">
        <f>IF(AND(BL$3&gt;'Rent Roll'!$C7,BL$3&lt;='Rent Roll'!$D7),1,IF(AND(YEAR(BL$3)=YEAR('Rent Roll'!$D7),MONTH(BL$3)=MONTH('Rent Roll'!$D7)),1,0))</f>
        <v>1</v>
      </c>
      <c r="BM33" s="567">
        <f>IF(AND(BM$3&gt;'Rent Roll'!$C7,BM$3&lt;='Rent Roll'!$D7),1,IF(AND(YEAR(BM$3)=YEAR('Rent Roll'!$D7),MONTH(BM$3)=MONTH('Rent Roll'!$D7)),1,0))</f>
        <v>1</v>
      </c>
      <c r="BN33" s="767">
        <f>IF(AND(BN$3&gt;'Rent Roll'!$C7,BN$3&lt;='Rent Roll'!$D7),1,IF(AND(YEAR(BN$3)=YEAR('Rent Roll'!$D7),MONTH(BN$3)=MONTH('Rent Roll'!$D7)),1,0))</f>
        <v>1</v>
      </c>
      <c r="BO33" s="768">
        <f>IF(AND(BO$3&gt;'Rent Roll'!$C7,BO$3&lt;='Rent Roll'!$D7),1,IF(AND(YEAR(BO$3)=YEAR('Rent Roll'!$D7),MONTH(BO$3)=MONTH('Rent Roll'!$D7)),1,0))</f>
        <v>1</v>
      </c>
      <c r="BP33" s="567">
        <f>IF(AND(BP$3&gt;'Rent Roll'!$C7,BP$3&lt;='Rent Roll'!$D7),1,IF(AND(YEAR(BP$3)=YEAR('Rent Roll'!$D7),MONTH(BP$3)=MONTH('Rent Roll'!$D7)),1,0))</f>
        <v>1</v>
      </c>
      <c r="BQ33" s="567">
        <f>IF(AND(BQ$3&gt;'Rent Roll'!$C7,BQ$3&lt;='Rent Roll'!$D7),1,IF(AND(YEAR(BQ$3)=YEAR('Rent Roll'!$D7),MONTH(BQ$3)=MONTH('Rent Roll'!$D7)),1,0))</f>
        <v>1</v>
      </c>
      <c r="BR33" s="567">
        <f>IF(AND(BR$3&gt;'Rent Roll'!$C7,BR$3&lt;='Rent Roll'!$D7),1,IF(AND(YEAR(BR$3)=YEAR('Rent Roll'!$D7),MONTH(BR$3)=MONTH('Rent Roll'!$D7)),1,0))</f>
        <v>1</v>
      </c>
      <c r="BS33" s="567">
        <f>IF(AND(BS$3&gt;'Rent Roll'!$C7,BS$3&lt;='Rent Roll'!$D7),1,IF(AND(YEAR(BS$3)=YEAR('Rent Roll'!$D7),MONTH(BS$3)=MONTH('Rent Roll'!$D7)),1,0))</f>
        <v>1</v>
      </c>
      <c r="BT33" s="567">
        <f>IF(AND(BT$3&gt;'Rent Roll'!$C7,BT$3&lt;='Rent Roll'!$D7),1,IF(AND(YEAR(BT$3)=YEAR('Rent Roll'!$D7),MONTH(BT$3)=MONTH('Rent Roll'!$D7)),1,0))</f>
        <v>1</v>
      </c>
      <c r="BU33" s="567">
        <f>IF(AND(BU$3&gt;'Rent Roll'!$C7,BU$3&lt;='Rent Roll'!$D7),1,IF(AND(YEAR(BU$3)=YEAR('Rent Roll'!$D7),MONTH(BU$3)=MONTH('Rent Roll'!$D7)),1,0))</f>
        <v>1</v>
      </c>
      <c r="BV33" s="567">
        <f>IF(AND(BV$3&gt;'Rent Roll'!$C7,BV$3&lt;='Rent Roll'!$D7),1,IF(AND(YEAR(BV$3)=YEAR('Rent Roll'!$D7),MONTH(BV$3)=MONTH('Rent Roll'!$D7)),1,0))</f>
        <v>1</v>
      </c>
      <c r="BW33" s="567">
        <f>IF(AND(BW$3&gt;'Rent Roll'!$C7,BW$3&lt;='Rent Roll'!$D7),1,IF(AND(YEAR(BW$3)=YEAR('Rent Roll'!$D7),MONTH(BW$3)=MONTH('Rent Roll'!$D7)),1,0))</f>
        <v>1</v>
      </c>
      <c r="BX33" s="567">
        <f>IF(AND(BX$3&gt;'Rent Roll'!$C7,BX$3&lt;='Rent Roll'!$D7),1,IF(AND(YEAR(BX$3)=YEAR('Rent Roll'!$D7),MONTH(BX$3)=MONTH('Rent Roll'!$D7)),1,0))</f>
        <v>1</v>
      </c>
      <c r="BY33" s="567">
        <f>IF(AND(BY$3&gt;'Rent Roll'!$C7,BY$3&lt;='Rent Roll'!$D7),1,IF(AND(YEAR(BY$3)=YEAR('Rent Roll'!$D7),MONTH(BY$3)=MONTH('Rent Roll'!$D7)),1,0))</f>
        <v>1</v>
      </c>
      <c r="BZ33" s="767">
        <f>IF(AND(BZ$3&gt;'Rent Roll'!$C7,BZ$3&lt;='Rent Roll'!$D7),1,IF(AND(YEAR(BZ$3)=YEAR('Rent Roll'!$D7),MONTH(BZ$3)=MONTH('Rent Roll'!$D7)),1,0))</f>
        <v>1</v>
      </c>
      <c r="CA33" s="768">
        <f>IF(AND(CA$3&gt;'Rent Roll'!$C7,CA$3&lt;='Rent Roll'!$D7),1,IF(AND(YEAR(CA$3)=YEAR('Rent Roll'!$D7),MONTH(CA$3)=MONTH('Rent Roll'!$D7)),1,0))</f>
        <v>0</v>
      </c>
      <c r="CB33" s="567">
        <f>IF(AND(CB$3&gt;'Rent Roll'!$C7,CB$3&lt;='Rent Roll'!$D7),1,IF(AND(YEAR(CB$3)=YEAR('Rent Roll'!$D7),MONTH(CB$3)=MONTH('Rent Roll'!$D7)),1,0))</f>
        <v>0</v>
      </c>
      <c r="CC33" s="567">
        <f>IF(AND(CC$3&gt;'Rent Roll'!$C7,CC$3&lt;='Rent Roll'!$D7),1,IF(AND(YEAR(CC$3)=YEAR('Rent Roll'!$D7),MONTH(CC$3)=MONTH('Rent Roll'!$D7)),1,0))</f>
        <v>0</v>
      </c>
      <c r="CD33" s="567">
        <f>IF(AND(CD$3&gt;'Rent Roll'!$C7,CD$3&lt;='Rent Roll'!$D7),1,IF(AND(YEAR(CD$3)=YEAR('Rent Roll'!$D7),MONTH(CD$3)=MONTH('Rent Roll'!$D7)),1,0))</f>
        <v>0</v>
      </c>
      <c r="CE33" s="567">
        <f>IF(AND(CE$3&gt;'Rent Roll'!$C7,CE$3&lt;='Rent Roll'!$D7),1,IF(AND(YEAR(CE$3)=YEAR('Rent Roll'!$D7),MONTH(CE$3)=MONTH('Rent Roll'!$D7)),1,0))</f>
        <v>0</v>
      </c>
      <c r="CF33" s="567">
        <f>IF(AND(CF$3&gt;'Rent Roll'!$C7,CF$3&lt;='Rent Roll'!$D7),1,IF(AND(YEAR(CF$3)=YEAR('Rent Roll'!$D7),MONTH(CF$3)=MONTH('Rent Roll'!$D7)),1,0))</f>
        <v>0</v>
      </c>
      <c r="CG33" s="567">
        <f>IF(AND(CG$3&gt;'Rent Roll'!$C7,CG$3&lt;='Rent Roll'!$D7),1,IF(AND(YEAR(CG$3)=YEAR('Rent Roll'!$D7),MONTH(CG$3)=MONTH('Rent Roll'!$D7)),1,0))</f>
        <v>0</v>
      </c>
      <c r="CH33" s="567">
        <f>IF(AND(CH$3&gt;'Rent Roll'!$C7,CH$3&lt;='Rent Roll'!$D7),1,IF(AND(YEAR(CH$3)=YEAR('Rent Roll'!$D7),MONTH(CH$3)=MONTH('Rent Roll'!$D7)),1,0))</f>
        <v>0</v>
      </c>
      <c r="CI33" s="567">
        <f>IF(AND(CI$3&gt;'Rent Roll'!$C7,CI$3&lt;='Rent Roll'!$D7),1,IF(AND(YEAR(CI$3)=YEAR('Rent Roll'!$D7),MONTH(CI$3)=MONTH('Rent Roll'!$D7)),1,0))</f>
        <v>0</v>
      </c>
      <c r="CJ33" s="567">
        <f>IF(AND(CJ$3&gt;'Rent Roll'!$C7,CJ$3&lt;='Rent Roll'!$D7),1,IF(AND(YEAR(CJ$3)=YEAR('Rent Roll'!$D7),MONTH(CJ$3)=MONTH('Rent Roll'!$D7)),1,0))</f>
        <v>0</v>
      </c>
      <c r="CK33" s="567">
        <f>IF(AND(CK$3&gt;'Rent Roll'!$C7,CK$3&lt;='Rent Roll'!$D7),1,IF(AND(YEAR(CK$3)=YEAR('Rent Roll'!$D7),MONTH(CK$3)=MONTH('Rent Roll'!$D7)),1,0))</f>
        <v>0</v>
      </c>
      <c r="CL33" s="767">
        <f>IF(AND(CL$3&gt;'Rent Roll'!$C7,CL$3&lt;='Rent Roll'!$D7),1,IF(AND(YEAR(CL$3)=YEAR('Rent Roll'!$D7),MONTH(CL$3)=MONTH('Rent Roll'!$D7)),1,0))</f>
        <v>0</v>
      </c>
      <c r="CM33" s="768">
        <f>IF(AND(CM$3&gt;'Rent Roll'!$C7,CM$3&lt;='Rent Roll'!$D7),1,IF(AND(YEAR(CM$3)=YEAR('Rent Roll'!$D7),MONTH(CM$3)=MONTH('Rent Roll'!$D7)),1,0))</f>
        <v>0</v>
      </c>
      <c r="CN33" s="567">
        <f>IF(AND(CN$3&gt;'Rent Roll'!$C7,CN$3&lt;='Rent Roll'!$D7),1,IF(AND(YEAR(CN$3)=YEAR('Rent Roll'!$D7),MONTH(CN$3)=MONTH('Rent Roll'!$D7)),1,0))</f>
        <v>0</v>
      </c>
      <c r="CO33" s="567">
        <f>IF(AND(CO$3&gt;'Rent Roll'!$C7,CO$3&lt;='Rent Roll'!$D7),1,IF(AND(YEAR(CO$3)=YEAR('Rent Roll'!$D7),MONTH(CO$3)=MONTH('Rent Roll'!$D7)),1,0))</f>
        <v>0</v>
      </c>
      <c r="CP33" s="567">
        <f>IF(AND(CP$3&gt;'Rent Roll'!$C7,CP$3&lt;='Rent Roll'!$D7),1,IF(AND(YEAR(CP$3)=YEAR('Rent Roll'!$D7),MONTH(CP$3)=MONTH('Rent Roll'!$D7)),1,0))</f>
        <v>0</v>
      </c>
      <c r="CQ33" s="567">
        <f>IF(AND(CQ$3&gt;'Rent Roll'!$C7,CQ$3&lt;='Rent Roll'!$D7),1,IF(AND(YEAR(CQ$3)=YEAR('Rent Roll'!$D7),MONTH(CQ$3)=MONTH('Rent Roll'!$D7)),1,0))</f>
        <v>0</v>
      </c>
      <c r="CR33" s="567">
        <f>IF(AND(CR$3&gt;'Rent Roll'!$C7,CR$3&lt;='Rent Roll'!$D7),1,IF(AND(YEAR(CR$3)=YEAR('Rent Roll'!$D7),MONTH(CR$3)=MONTH('Rent Roll'!$D7)),1,0))</f>
        <v>0</v>
      </c>
      <c r="CS33" s="567">
        <f>IF(AND(CS$3&gt;'Rent Roll'!$C7,CS$3&lt;='Rent Roll'!$D7),1,IF(AND(YEAR(CS$3)=YEAR('Rent Roll'!$D7),MONTH(CS$3)=MONTH('Rent Roll'!$D7)),1,0))</f>
        <v>0</v>
      </c>
      <c r="CT33" s="567">
        <f>IF(AND(CT$3&gt;'Rent Roll'!$C7,CT$3&lt;='Rent Roll'!$D7),1,IF(AND(YEAR(CT$3)=YEAR('Rent Roll'!$D7),MONTH(CT$3)=MONTH('Rent Roll'!$D7)),1,0))</f>
        <v>0</v>
      </c>
      <c r="CU33" s="567">
        <f>IF(AND(CU$3&gt;'Rent Roll'!$C7,CU$3&lt;='Rent Roll'!$D7),1,IF(AND(YEAR(CU$3)=YEAR('Rent Roll'!$D7),MONTH(CU$3)=MONTH('Rent Roll'!$D7)),1,0))</f>
        <v>0</v>
      </c>
      <c r="CV33" s="567">
        <f>IF(AND(CV$3&gt;'Rent Roll'!$C7,CV$3&lt;='Rent Roll'!$D7),1,IF(AND(YEAR(CV$3)=YEAR('Rent Roll'!$D7),MONTH(CV$3)=MONTH('Rent Roll'!$D7)),1,0))</f>
        <v>0</v>
      </c>
      <c r="CW33" s="567">
        <f>IF(AND(CW$3&gt;'Rent Roll'!$C7,CW$3&lt;='Rent Roll'!$D7),1,IF(AND(YEAR(CW$3)=YEAR('Rent Roll'!$D7),MONTH(CW$3)=MONTH('Rent Roll'!$D7)),1,0))</f>
        <v>0</v>
      </c>
      <c r="CX33" s="767">
        <f>IF(AND(CX$3&gt;'Rent Roll'!$C7,CX$3&lt;='Rent Roll'!$D7),1,IF(AND(YEAR(CX$3)=YEAR('Rent Roll'!$D7),MONTH(CX$3)=MONTH('Rent Roll'!$D7)),1,0))</f>
        <v>0</v>
      </c>
      <c r="CY33" s="768">
        <f>IF(AND(CY$3&gt;'Rent Roll'!$C7,CY$3&lt;='Rent Roll'!$D7),1,IF(AND(YEAR(CY$3)=YEAR('Rent Roll'!$D7),MONTH(CY$3)=MONTH('Rent Roll'!$D7)),1,0))</f>
        <v>0</v>
      </c>
      <c r="CZ33" s="567">
        <f>IF(AND(CZ$3&gt;'Rent Roll'!$C7,CZ$3&lt;='Rent Roll'!$D7),1,IF(AND(YEAR(CZ$3)=YEAR('Rent Roll'!$D7),MONTH(CZ$3)=MONTH('Rent Roll'!$D7)),1,0))</f>
        <v>0</v>
      </c>
      <c r="DA33" s="567">
        <f>IF(AND(DA$3&gt;'Rent Roll'!$C7,DA$3&lt;='Rent Roll'!$D7),1,IF(AND(YEAR(DA$3)=YEAR('Rent Roll'!$D7),MONTH(DA$3)=MONTH('Rent Roll'!$D7)),1,0))</f>
        <v>0</v>
      </c>
      <c r="DB33" s="567">
        <f>IF(AND(DB$3&gt;'Rent Roll'!$C7,DB$3&lt;='Rent Roll'!$D7),1,IF(AND(YEAR(DB$3)=YEAR('Rent Roll'!$D7),MONTH(DB$3)=MONTH('Rent Roll'!$D7)),1,0))</f>
        <v>0</v>
      </c>
      <c r="DC33" s="567">
        <f>IF(AND(DC$3&gt;'Rent Roll'!$C7,DC$3&lt;='Rent Roll'!$D7),1,IF(AND(YEAR(DC$3)=YEAR('Rent Roll'!$D7),MONTH(DC$3)=MONTH('Rent Roll'!$D7)),1,0))</f>
        <v>0</v>
      </c>
      <c r="DD33" s="567">
        <f>IF(AND(DD$3&gt;'Rent Roll'!$C7,DD$3&lt;='Rent Roll'!$D7),1,IF(AND(YEAR(DD$3)=YEAR('Rent Roll'!$D7),MONTH(DD$3)=MONTH('Rent Roll'!$D7)),1,0))</f>
        <v>0</v>
      </c>
      <c r="DE33" s="567">
        <f>IF(AND(DE$3&gt;'Rent Roll'!$C7,DE$3&lt;='Rent Roll'!$D7),1,IF(AND(YEAR(DE$3)=YEAR('Rent Roll'!$D7),MONTH(DE$3)=MONTH('Rent Roll'!$D7)),1,0))</f>
        <v>0</v>
      </c>
      <c r="DF33" s="567">
        <f>IF(AND(DF$3&gt;'Rent Roll'!$C7,DF$3&lt;='Rent Roll'!$D7),1,IF(AND(YEAR(DF$3)=YEAR('Rent Roll'!$D7),MONTH(DF$3)=MONTH('Rent Roll'!$D7)),1,0))</f>
        <v>0</v>
      </c>
      <c r="DG33" s="567">
        <f>IF(AND(DG$3&gt;'Rent Roll'!$C7,DG$3&lt;='Rent Roll'!$D7),1,IF(AND(YEAR(DG$3)=YEAR('Rent Roll'!$D7),MONTH(DG$3)=MONTH('Rent Roll'!$D7)),1,0))</f>
        <v>0</v>
      </c>
      <c r="DH33" s="567">
        <f>IF(AND(DH$3&gt;'Rent Roll'!$C7,DH$3&lt;='Rent Roll'!$D7),1,IF(AND(YEAR(DH$3)=YEAR('Rent Roll'!$D7),MONTH(DH$3)=MONTH('Rent Roll'!$D7)),1,0))</f>
        <v>0</v>
      </c>
      <c r="DI33" s="567">
        <f>IF(AND(DI$3&gt;'Rent Roll'!$C7,DI$3&lt;='Rent Roll'!$D7),1,IF(AND(YEAR(DI$3)=YEAR('Rent Roll'!$D7),MONTH(DI$3)=MONTH('Rent Roll'!$D7)),1,0))</f>
        <v>0</v>
      </c>
      <c r="DJ33" s="767">
        <f>IF(AND(DJ$3&gt;'Rent Roll'!$C7,DJ$3&lt;='Rent Roll'!$D7),1,IF(AND(YEAR(DJ$3)=YEAR('Rent Roll'!$D7),MONTH(DJ$3)=MONTH('Rent Roll'!$D7)),1,0))</f>
        <v>0</v>
      </c>
      <c r="DK33" s="768">
        <f>IF(AND(DK$3&gt;'Rent Roll'!$C7,DK$3&lt;='Rent Roll'!$D7),1,IF(AND(YEAR(DK$3)=YEAR('Rent Roll'!$D7),MONTH(DK$3)=MONTH('Rent Roll'!$D7)),1,0))</f>
        <v>0</v>
      </c>
      <c r="DL33" s="567">
        <f>IF(AND(DL$3&gt;'Rent Roll'!$C7,DL$3&lt;='Rent Roll'!$D7),1,IF(AND(YEAR(DL$3)=YEAR('Rent Roll'!$D7),MONTH(DL$3)=MONTH('Rent Roll'!$D7)),1,0))</f>
        <v>0</v>
      </c>
      <c r="DM33" s="567">
        <f>IF(AND(DM$3&gt;'Rent Roll'!$C7,DM$3&lt;='Rent Roll'!$D7),1,IF(AND(YEAR(DM$3)=YEAR('Rent Roll'!$D7),MONTH(DM$3)=MONTH('Rent Roll'!$D7)),1,0))</f>
        <v>0</v>
      </c>
      <c r="DN33" s="567">
        <f>IF(AND(DN$3&gt;'Rent Roll'!$C7,DN$3&lt;='Rent Roll'!$D7),1,IF(AND(YEAR(DN$3)=YEAR('Rent Roll'!$D7),MONTH(DN$3)=MONTH('Rent Roll'!$D7)),1,0))</f>
        <v>0</v>
      </c>
      <c r="DO33" s="567">
        <f>IF(AND(DO$3&gt;'Rent Roll'!$C7,DO$3&lt;='Rent Roll'!$D7),1,IF(AND(YEAR(DO$3)=YEAR('Rent Roll'!$D7),MONTH(DO$3)=MONTH('Rent Roll'!$D7)),1,0))</f>
        <v>0</v>
      </c>
      <c r="DP33" s="567">
        <f>IF(AND(DP$3&gt;'Rent Roll'!$C7,DP$3&lt;='Rent Roll'!$D7),1,IF(AND(YEAR(DP$3)=YEAR('Rent Roll'!$D7),MONTH(DP$3)=MONTH('Rent Roll'!$D7)),1,0))</f>
        <v>0</v>
      </c>
      <c r="DQ33" s="567">
        <f>IF(AND(DQ$3&gt;'Rent Roll'!$C7,DQ$3&lt;='Rent Roll'!$D7),1,IF(AND(YEAR(DQ$3)=YEAR('Rent Roll'!$D7),MONTH(DQ$3)=MONTH('Rent Roll'!$D7)),1,0))</f>
        <v>0</v>
      </c>
      <c r="DR33" s="567">
        <f>IF(AND(DR$3&gt;'Rent Roll'!$C7,DR$3&lt;='Rent Roll'!$D7),1,IF(AND(YEAR(DR$3)=YEAR('Rent Roll'!$D7),MONTH(DR$3)=MONTH('Rent Roll'!$D7)),1,0))</f>
        <v>0</v>
      </c>
      <c r="DS33" s="567">
        <f>IF(AND(DS$3&gt;'Rent Roll'!$C7,DS$3&lt;='Rent Roll'!$D7),1,IF(AND(YEAR(DS$3)=YEAR('Rent Roll'!$D7),MONTH(DS$3)=MONTH('Rent Roll'!$D7)),1,0))</f>
        <v>0</v>
      </c>
      <c r="DT33" s="567">
        <f>IF(AND(DT$3&gt;'Rent Roll'!$C7,DT$3&lt;='Rent Roll'!$D7),1,IF(AND(YEAR(DT$3)=YEAR('Rent Roll'!$D7),MONTH(DT$3)=MONTH('Rent Roll'!$D7)),1,0))</f>
        <v>0</v>
      </c>
      <c r="DU33" s="567">
        <f>IF(AND(DU$3&gt;'Rent Roll'!$C7,DU$3&lt;='Rent Roll'!$D7),1,IF(AND(YEAR(DU$3)=YEAR('Rent Roll'!$D7),MONTH(DU$3)=MONTH('Rent Roll'!$D7)),1,0))</f>
        <v>0</v>
      </c>
      <c r="DV33" s="567">
        <f>IF(AND(DV$3&gt;'Rent Roll'!$C7,DV$3&lt;='Rent Roll'!$D7),1,IF(AND(YEAR(DV$3)=YEAR('Rent Roll'!$D7),MONTH(DV$3)=MONTH('Rent Roll'!$D7)),1,0))</f>
        <v>0</v>
      </c>
    </row>
    <row r="34" spans="1:126" s="565" customFormat="1" ht="12" customHeight="1" outlineLevel="1" x14ac:dyDescent="0.4">
      <c r="A34" s="731"/>
      <c r="B34" s="564" t="str">
        <f>'Rent Roll'!$B8</f>
        <v>6층</v>
      </c>
      <c r="E34" s="566"/>
      <c r="F34" s="778">
        <f>IF(AND(F$3&gt;'Rent Roll'!$C8,F$3&lt;='Rent Roll'!$D8),1,IF(AND(YEAR(F$3)=YEAR('Rent Roll'!$D8),MONTH(F$3)=MONTH('Rent Roll'!$D8)),1,0))</f>
        <v>0</v>
      </c>
      <c r="G34" s="768">
        <f>IF(AND(G$3&gt;'Rent Roll'!$C8,G$3&lt;='Rent Roll'!$D8),1,IF(AND(YEAR(G$3)=YEAR('Rent Roll'!$D8),MONTH(G$3)=MONTH('Rent Roll'!$D8)),1,0))</f>
        <v>0</v>
      </c>
      <c r="H34" s="567">
        <f>IF(AND(H$3&gt;'Rent Roll'!$C8,H$3&lt;='Rent Roll'!$D8),1,IF(AND(YEAR(H$3)=YEAR('Rent Roll'!$D8),MONTH(H$3)=MONTH('Rent Roll'!$D8)),1,0))</f>
        <v>0</v>
      </c>
      <c r="I34" s="567">
        <f>IF(AND(I$3&gt;'Rent Roll'!$C8,I$3&lt;='Rent Roll'!$D8),1,IF(AND(YEAR(I$3)=YEAR('Rent Roll'!$D8),MONTH(I$3)=MONTH('Rent Roll'!$D8)),1,0))</f>
        <v>0</v>
      </c>
      <c r="J34" s="567">
        <f>IF(AND(J$3&gt;'Rent Roll'!$C8,J$3&lt;='Rent Roll'!$D8),1,IF(AND(YEAR(J$3)=YEAR('Rent Roll'!$D8),MONTH(J$3)=MONTH('Rent Roll'!$D8)),1,0))</f>
        <v>0</v>
      </c>
      <c r="K34" s="567">
        <f>IF(AND(K$3&gt;'Rent Roll'!$C8,K$3&lt;='Rent Roll'!$D8),1,IF(AND(YEAR(K$3)=YEAR('Rent Roll'!$D8),MONTH(K$3)=MONTH('Rent Roll'!$D8)),1,0))</f>
        <v>0</v>
      </c>
      <c r="L34" s="567">
        <f>IF(AND(L$3&gt;'Rent Roll'!$C8,L$3&lt;='Rent Roll'!$D8),1,IF(AND(YEAR(L$3)=YEAR('Rent Roll'!$D8),MONTH(L$3)=MONTH('Rent Roll'!$D8)),1,0))</f>
        <v>0</v>
      </c>
      <c r="M34" s="567">
        <f>IF(AND(M$3&gt;'Rent Roll'!$C8,M$3&lt;='Rent Roll'!$D8),1,IF(AND(YEAR(M$3)=YEAR('Rent Roll'!$D8),MONTH(M$3)=MONTH('Rent Roll'!$D8)),1,0))</f>
        <v>0</v>
      </c>
      <c r="N34" s="567">
        <f>IF(AND(N$3&gt;'Rent Roll'!$C8,N$3&lt;='Rent Roll'!$D8),1,IF(AND(YEAR(N$3)=YEAR('Rent Roll'!$D8),MONTH(N$3)=MONTH('Rent Roll'!$D8)),1,0))</f>
        <v>0</v>
      </c>
      <c r="O34" s="567">
        <f>IF(AND(O$3&gt;'Rent Roll'!$C8,O$3&lt;='Rent Roll'!$D8),1,IF(AND(YEAR(O$3)=YEAR('Rent Roll'!$D8),MONTH(O$3)=MONTH('Rent Roll'!$D8)),1,0))</f>
        <v>0</v>
      </c>
      <c r="P34" s="567">
        <f>IF(AND(P$3&gt;'Rent Roll'!$C8,P$3&lt;='Rent Roll'!$D8),1,IF(AND(YEAR(P$3)=YEAR('Rent Roll'!$D8),MONTH(P$3)=MONTH('Rent Roll'!$D8)),1,0))</f>
        <v>0</v>
      </c>
      <c r="Q34" s="567">
        <f>IF(AND(Q$3&gt;'Rent Roll'!$C8,Q$3&lt;='Rent Roll'!$D8),1,IF(AND(YEAR(Q$3)=YEAR('Rent Roll'!$D8),MONTH(Q$3)=MONTH('Rent Roll'!$D8)),1,0))</f>
        <v>0</v>
      </c>
      <c r="R34" s="767">
        <f>IF(AND(R$3&gt;'Rent Roll'!$C8,R$3&lt;='Rent Roll'!$D8),1,IF(AND(YEAR(R$3)=YEAR('Rent Roll'!$D8),MONTH(R$3)=MONTH('Rent Roll'!$D8)),1,0))</f>
        <v>0</v>
      </c>
      <c r="S34" s="768">
        <f>IF(AND(S$3&gt;'Rent Roll'!$C8,S$3&lt;='Rent Roll'!$D8),1,IF(AND(YEAR(S$3)=YEAR('Rent Roll'!$D8),MONTH(S$3)=MONTH('Rent Roll'!$D8)),1,0))</f>
        <v>1</v>
      </c>
      <c r="T34" s="567">
        <f>IF(AND(T$3&gt;'Rent Roll'!$C8,T$3&lt;='Rent Roll'!$D8),1,IF(AND(YEAR(T$3)=YEAR('Rent Roll'!$D8),MONTH(T$3)=MONTH('Rent Roll'!$D8)),1,0))</f>
        <v>1</v>
      </c>
      <c r="U34" s="567">
        <f>IF(AND(U$3&gt;'Rent Roll'!$C8,U$3&lt;='Rent Roll'!$D8),1,IF(AND(YEAR(U$3)=YEAR('Rent Roll'!$D8),MONTH(U$3)=MONTH('Rent Roll'!$D8)),1,0))</f>
        <v>1</v>
      </c>
      <c r="V34" s="567">
        <f>IF(AND(V$3&gt;'Rent Roll'!$C8,V$3&lt;='Rent Roll'!$D8),1,IF(AND(YEAR(V$3)=YEAR('Rent Roll'!$D8),MONTH(V$3)=MONTH('Rent Roll'!$D8)),1,0))</f>
        <v>1</v>
      </c>
      <c r="W34" s="567">
        <f>IF(AND(W$3&gt;'Rent Roll'!$C8,W$3&lt;='Rent Roll'!$D8),1,IF(AND(YEAR(W$3)=YEAR('Rent Roll'!$D8),MONTH(W$3)=MONTH('Rent Roll'!$D8)),1,0))</f>
        <v>1</v>
      </c>
      <c r="X34" s="567">
        <f>IF(AND(X$3&gt;'Rent Roll'!$C8,X$3&lt;='Rent Roll'!$D8),1,IF(AND(YEAR(X$3)=YEAR('Rent Roll'!$D8),MONTH(X$3)=MONTH('Rent Roll'!$D8)),1,0))</f>
        <v>1</v>
      </c>
      <c r="Y34" s="567">
        <f>IF(AND(Y$3&gt;'Rent Roll'!$C8,Y$3&lt;='Rent Roll'!$D8),1,IF(AND(YEAR(Y$3)=YEAR('Rent Roll'!$D8),MONTH(Y$3)=MONTH('Rent Roll'!$D8)),1,0))</f>
        <v>1</v>
      </c>
      <c r="Z34" s="567">
        <f>IF(AND(Z$3&gt;'Rent Roll'!$C8,Z$3&lt;='Rent Roll'!$D8),1,IF(AND(YEAR(Z$3)=YEAR('Rent Roll'!$D8),MONTH(Z$3)=MONTH('Rent Roll'!$D8)),1,0))</f>
        <v>1</v>
      </c>
      <c r="AA34" s="567">
        <f>IF(AND(AA$3&gt;'Rent Roll'!$C8,AA$3&lt;='Rent Roll'!$D8),1,IF(AND(YEAR(AA$3)=YEAR('Rent Roll'!$D8),MONTH(AA$3)=MONTH('Rent Roll'!$D8)),1,0))</f>
        <v>1</v>
      </c>
      <c r="AB34" s="567">
        <f>IF(AND(AB$3&gt;'Rent Roll'!$C8,AB$3&lt;='Rent Roll'!$D8),1,IF(AND(YEAR(AB$3)=YEAR('Rent Roll'!$D8),MONTH(AB$3)=MONTH('Rent Roll'!$D8)),1,0))</f>
        <v>1</v>
      </c>
      <c r="AC34" s="567">
        <f>IF(AND(AC$3&gt;'Rent Roll'!$C8,AC$3&lt;='Rent Roll'!$D8),1,IF(AND(YEAR(AC$3)=YEAR('Rent Roll'!$D8),MONTH(AC$3)=MONTH('Rent Roll'!$D8)),1,0))</f>
        <v>1</v>
      </c>
      <c r="AD34" s="767">
        <f>IF(AND(AD$3&gt;'Rent Roll'!$C8,AD$3&lt;='Rent Roll'!$D8),1,IF(AND(YEAR(AD$3)=YEAR('Rent Roll'!$D8),MONTH(AD$3)=MONTH('Rent Roll'!$D8)),1,0))</f>
        <v>1</v>
      </c>
      <c r="AE34" s="768">
        <f>IF(AND(AE$3&gt;'Rent Roll'!$C8,AE$3&lt;='Rent Roll'!$D8),1,IF(AND(YEAR(AE$3)=YEAR('Rent Roll'!$D8),MONTH(AE$3)=MONTH('Rent Roll'!$D8)),1,0))</f>
        <v>1</v>
      </c>
      <c r="AF34" s="567">
        <f>IF(AND(AF$3&gt;'Rent Roll'!$C8,AF$3&lt;='Rent Roll'!$D8),1,IF(AND(YEAR(AF$3)=YEAR('Rent Roll'!$D8),MONTH(AF$3)=MONTH('Rent Roll'!$D8)),1,0))</f>
        <v>1</v>
      </c>
      <c r="AG34" s="567">
        <f>IF(AND(AG$3&gt;'Rent Roll'!$C8,AG$3&lt;='Rent Roll'!$D8),1,IF(AND(YEAR(AG$3)=YEAR('Rent Roll'!$D8),MONTH(AG$3)=MONTH('Rent Roll'!$D8)),1,0))</f>
        <v>1</v>
      </c>
      <c r="AH34" s="567">
        <f>IF(AND(AH$3&gt;'Rent Roll'!$C8,AH$3&lt;='Rent Roll'!$D8),1,IF(AND(YEAR(AH$3)=YEAR('Rent Roll'!$D8),MONTH(AH$3)=MONTH('Rent Roll'!$D8)),1,0))</f>
        <v>1</v>
      </c>
      <c r="AI34" s="567">
        <f>IF(AND(AI$3&gt;'Rent Roll'!$C8,AI$3&lt;='Rent Roll'!$D8),1,IF(AND(YEAR(AI$3)=YEAR('Rent Roll'!$D8),MONTH(AI$3)=MONTH('Rent Roll'!$D8)),1,0))</f>
        <v>1</v>
      </c>
      <c r="AJ34" s="567">
        <f>IF(AND(AJ$3&gt;'Rent Roll'!$C8,AJ$3&lt;='Rent Roll'!$D8),1,IF(AND(YEAR(AJ$3)=YEAR('Rent Roll'!$D8),MONTH(AJ$3)=MONTH('Rent Roll'!$D8)),1,0))</f>
        <v>1</v>
      </c>
      <c r="AK34" s="567">
        <f>IF(AND(AK$3&gt;'Rent Roll'!$C8,AK$3&lt;='Rent Roll'!$D8),1,IF(AND(YEAR(AK$3)=YEAR('Rent Roll'!$D8),MONTH(AK$3)=MONTH('Rent Roll'!$D8)),1,0))</f>
        <v>1</v>
      </c>
      <c r="AL34" s="567">
        <f>IF(AND(AL$3&gt;'Rent Roll'!$C8,AL$3&lt;='Rent Roll'!$D8),1,IF(AND(YEAR(AL$3)=YEAR('Rent Roll'!$D8),MONTH(AL$3)=MONTH('Rent Roll'!$D8)),1,0))</f>
        <v>1</v>
      </c>
      <c r="AM34" s="567">
        <f>IF(AND(AM$3&gt;'Rent Roll'!$C8,AM$3&lt;='Rent Roll'!$D8),1,IF(AND(YEAR(AM$3)=YEAR('Rent Roll'!$D8),MONTH(AM$3)=MONTH('Rent Roll'!$D8)),1,0))</f>
        <v>1</v>
      </c>
      <c r="AN34" s="567">
        <f>IF(AND(AN$3&gt;'Rent Roll'!$C8,AN$3&lt;='Rent Roll'!$D8),1,IF(AND(YEAR(AN$3)=YEAR('Rent Roll'!$D8),MONTH(AN$3)=MONTH('Rent Roll'!$D8)),1,0))</f>
        <v>1</v>
      </c>
      <c r="AO34" s="567">
        <f>IF(AND(AO$3&gt;'Rent Roll'!$C8,AO$3&lt;='Rent Roll'!$D8),1,IF(AND(YEAR(AO$3)=YEAR('Rent Roll'!$D8),MONTH(AO$3)=MONTH('Rent Roll'!$D8)),1,0))</f>
        <v>1</v>
      </c>
      <c r="AP34" s="767">
        <f>IF(AND(AP$3&gt;'Rent Roll'!$C8,AP$3&lt;='Rent Roll'!$D8),1,IF(AND(YEAR(AP$3)=YEAR('Rent Roll'!$D8),MONTH(AP$3)=MONTH('Rent Roll'!$D8)),1,0))</f>
        <v>1</v>
      </c>
      <c r="AQ34" s="768">
        <f>IF(AND(AQ$3&gt;'Rent Roll'!$C8,AQ$3&lt;='Rent Roll'!$D8),1,IF(AND(YEAR(AQ$3)=YEAR('Rent Roll'!$D8),MONTH(AQ$3)=MONTH('Rent Roll'!$D8)),1,0))</f>
        <v>1</v>
      </c>
      <c r="AR34" s="567">
        <f>IF(AND(AR$3&gt;'Rent Roll'!$C8,AR$3&lt;='Rent Roll'!$D8),1,IF(AND(YEAR(AR$3)=YEAR('Rent Roll'!$D8),MONTH(AR$3)=MONTH('Rent Roll'!$D8)),1,0))</f>
        <v>1</v>
      </c>
      <c r="AS34" s="567">
        <f>IF(AND(AS$3&gt;'Rent Roll'!$C8,AS$3&lt;='Rent Roll'!$D8),1,IF(AND(YEAR(AS$3)=YEAR('Rent Roll'!$D8),MONTH(AS$3)=MONTH('Rent Roll'!$D8)),1,0))</f>
        <v>1</v>
      </c>
      <c r="AT34" s="567">
        <f>IF(AND(AT$3&gt;'Rent Roll'!$C8,AT$3&lt;='Rent Roll'!$D8),1,IF(AND(YEAR(AT$3)=YEAR('Rent Roll'!$D8),MONTH(AT$3)=MONTH('Rent Roll'!$D8)),1,0))</f>
        <v>1</v>
      </c>
      <c r="AU34" s="567">
        <f>IF(AND(AU$3&gt;'Rent Roll'!$C8,AU$3&lt;='Rent Roll'!$D8),1,IF(AND(YEAR(AU$3)=YEAR('Rent Roll'!$D8),MONTH(AU$3)=MONTH('Rent Roll'!$D8)),1,0))</f>
        <v>1</v>
      </c>
      <c r="AV34" s="567">
        <f>IF(AND(AV$3&gt;'Rent Roll'!$C8,AV$3&lt;='Rent Roll'!$D8),1,IF(AND(YEAR(AV$3)=YEAR('Rent Roll'!$D8),MONTH(AV$3)=MONTH('Rent Roll'!$D8)),1,0))</f>
        <v>1</v>
      </c>
      <c r="AW34" s="567">
        <f>IF(AND(AW$3&gt;'Rent Roll'!$C8,AW$3&lt;='Rent Roll'!$D8),1,IF(AND(YEAR(AW$3)=YEAR('Rent Roll'!$D8),MONTH(AW$3)=MONTH('Rent Roll'!$D8)),1,0))</f>
        <v>1</v>
      </c>
      <c r="AX34" s="567">
        <f>IF(AND(AX$3&gt;'Rent Roll'!$C8,AX$3&lt;='Rent Roll'!$D8),1,IF(AND(YEAR(AX$3)=YEAR('Rent Roll'!$D8),MONTH(AX$3)=MONTH('Rent Roll'!$D8)),1,0))</f>
        <v>1</v>
      </c>
      <c r="AY34" s="567">
        <f>IF(AND(AY$3&gt;'Rent Roll'!$C8,AY$3&lt;='Rent Roll'!$D8),1,IF(AND(YEAR(AY$3)=YEAR('Rent Roll'!$D8),MONTH(AY$3)=MONTH('Rent Roll'!$D8)),1,0))</f>
        <v>1</v>
      </c>
      <c r="AZ34" s="567">
        <f>IF(AND(AZ$3&gt;'Rent Roll'!$C8,AZ$3&lt;='Rent Roll'!$D8),1,IF(AND(YEAR(AZ$3)=YEAR('Rent Roll'!$D8),MONTH(AZ$3)=MONTH('Rent Roll'!$D8)),1,0))</f>
        <v>1</v>
      </c>
      <c r="BA34" s="567">
        <f>IF(AND(BA$3&gt;'Rent Roll'!$C8,BA$3&lt;='Rent Roll'!$D8),1,IF(AND(YEAR(BA$3)=YEAR('Rent Roll'!$D8),MONTH(BA$3)=MONTH('Rent Roll'!$D8)),1,0))</f>
        <v>1</v>
      </c>
      <c r="BB34" s="767">
        <f>IF(AND(BB$3&gt;'Rent Roll'!$C8,BB$3&lt;='Rent Roll'!$D8),1,IF(AND(YEAR(BB$3)=YEAR('Rent Roll'!$D8),MONTH(BB$3)=MONTH('Rent Roll'!$D8)),1,0))</f>
        <v>1</v>
      </c>
      <c r="BC34" s="768">
        <f>IF(AND(BC$3&gt;'Rent Roll'!$C8,BC$3&lt;='Rent Roll'!$D8),1,IF(AND(YEAR(BC$3)=YEAR('Rent Roll'!$D8),MONTH(BC$3)=MONTH('Rent Roll'!$D8)),1,0))</f>
        <v>1</v>
      </c>
      <c r="BD34" s="567">
        <f>IF(AND(BD$3&gt;'Rent Roll'!$C8,BD$3&lt;='Rent Roll'!$D8),1,IF(AND(YEAR(BD$3)=YEAR('Rent Roll'!$D8),MONTH(BD$3)=MONTH('Rent Roll'!$D8)),1,0))</f>
        <v>1</v>
      </c>
      <c r="BE34" s="567">
        <f>IF(AND(BE$3&gt;'Rent Roll'!$C8,BE$3&lt;='Rent Roll'!$D8),1,IF(AND(YEAR(BE$3)=YEAR('Rent Roll'!$D8),MONTH(BE$3)=MONTH('Rent Roll'!$D8)),1,0))</f>
        <v>1</v>
      </c>
      <c r="BF34" s="567">
        <f>IF(AND(BF$3&gt;'Rent Roll'!$C8,BF$3&lt;='Rent Roll'!$D8),1,IF(AND(YEAR(BF$3)=YEAR('Rent Roll'!$D8),MONTH(BF$3)=MONTH('Rent Roll'!$D8)),1,0))</f>
        <v>1</v>
      </c>
      <c r="BG34" s="567">
        <f>IF(AND(BG$3&gt;'Rent Roll'!$C8,BG$3&lt;='Rent Roll'!$D8),1,IF(AND(YEAR(BG$3)=YEAR('Rent Roll'!$D8),MONTH(BG$3)=MONTH('Rent Roll'!$D8)),1,0))</f>
        <v>1</v>
      </c>
      <c r="BH34" s="567">
        <f>IF(AND(BH$3&gt;'Rent Roll'!$C8,BH$3&lt;='Rent Roll'!$D8),1,IF(AND(YEAR(BH$3)=YEAR('Rent Roll'!$D8),MONTH(BH$3)=MONTH('Rent Roll'!$D8)),1,0))</f>
        <v>1</v>
      </c>
      <c r="BI34" s="567">
        <f>IF(AND(BI$3&gt;'Rent Roll'!$C8,BI$3&lt;='Rent Roll'!$D8),1,IF(AND(YEAR(BI$3)=YEAR('Rent Roll'!$D8),MONTH(BI$3)=MONTH('Rent Roll'!$D8)),1,0))</f>
        <v>1</v>
      </c>
      <c r="BJ34" s="567">
        <f>IF(AND(BJ$3&gt;'Rent Roll'!$C8,BJ$3&lt;='Rent Roll'!$D8),1,IF(AND(YEAR(BJ$3)=YEAR('Rent Roll'!$D8),MONTH(BJ$3)=MONTH('Rent Roll'!$D8)),1,0))</f>
        <v>1</v>
      </c>
      <c r="BK34" s="567">
        <f>IF(AND(BK$3&gt;'Rent Roll'!$C8,BK$3&lt;='Rent Roll'!$D8),1,IF(AND(YEAR(BK$3)=YEAR('Rent Roll'!$D8),MONTH(BK$3)=MONTH('Rent Roll'!$D8)),1,0))</f>
        <v>1</v>
      </c>
      <c r="BL34" s="567">
        <f>IF(AND(BL$3&gt;'Rent Roll'!$C8,BL$3&lt;='Rent Roll'!$D8),1,IF(AND(YEAR(BL$3)=YEAR('Rent Roll'!$D8),MONTH(BL$3)=MONTH('Rent Roll'!$D8)),1,0))</f>
        <v>1</v>
      </c>
      <c r="BM34" s="567">
        <f>IF(AND(BM$3&gt;'Rent Roll'!$C8,BM$3&lt;='Rent Roll'!$D8),1,IF(AND(YEAR(BM$3)=YEAR('Rent Roll'!$D8),MONTH(BM$3)=MONTH('Rent Roll'!$D8)),1,0))</f>
        <v>1</v>
      </c>
      <c r="BN34" s="767">
        <f>IF(AND(BN$3&gt;'Rent Roll'!$C8,BN$3&lt;='Rent Roll'!$D8),1,IF(AND(YEAR(BN$3)=YEAR('Rent Roll'!$D8),MONTH(BN$3)=MONTH('Rent Roll'!$D8)),1,0))</f>
        <v>1</v>
      </c>
      <c r="BO34" s="768">
        <f>IF(AND(BO$3&gt;'Rent Roll'!$C8,BO$3&lt;='Rent Roll'!$D8),1,IF(AND(YEAR(BO$3)=YEAR('Rent Roll'!$D8),MONTH(BO$3)=MONTH('Rent Roll'!$D8)),1,0))</f>
        <v>1</v>
      </c>
      <c r="BP34" s="567">
        <f>IF(AND(BP$3&gt;'Rent Roll'!$C8,BP$3&lt;='Rent Roll'!$D8),1,IF(AND(YEAR(BP$3)=YEAR('Rent Roll'!$D8),MONTH(BP$3)=MONTH('Rent Roll'!$D8)),1,0))</f>
        <v>1</v>
      </c>
      <c r="BQ34" s="567">
        <f>IF(AND(BQ$3&gt;'Rent Roll'!$C8,BQ$3&lt;='Rent Roll'!$D8),1,IF(AND(YEAR(BQ$3)=YEAR('Rent Roll'!$D8),MONTH(BQ$3)=MONTH('Rent Roll'!$D8)),1,0))</f>
        <v>1</v>
      </c>
      <c r="BR34" s="567">
        <f>IF(AND(BR$3&gt;'Rent Roll'!$C8,BR$3&lt;='Rent Roll'!$D8),1,IF(AND(YEAR(BR$3)=YEAR('Rent Roll'!$D8),MONTH(BR$3)=MONTH('Rent Roll'!$D8)),1,0))</f>
        <v>1</v>
      </c>
      <c r="BS34" s="567">
        <f>IF(AND(BS$3&gt;'Rent Roll'!$C8,BS$3&lt;='Rent Roll'!$D8),1,IF(AND(YEAR(BS$3)=YEAR('Rent Roll'!$D8),MONTH(BS$3)=MONTH('Rent Roll'!$D8)),1,0))</f>
        <v>1</v>
      </c>
      <c r="BT34" s="567">
        <f>IF(AND(BT$3&gt;'Rent Roll'!$C8,BT$3&lt;='Rent Roll'!$D8),1,IF(AND(YEAR(BT$3)=YEAR('Rent Roll'!$D8),MONTH(BT$3)=MONTH('Rent Roll'!$D8)),1,0))</f>
        <v>1</v>
      </c>
      <c r="BU34" s="567">
        <f>IF(AND(BU$3&gt;'Rent Roll'!$C8,BU$3&lt;='Rent Roll'!$D8),1,IF(AND(YEAR(BU$3)=YEAR('Rent Roll'!$D8),MONTH(BU$3)=MONTH('Rent Roll'!$D8)),1,0))</f>
        <v>1</v>
      </c>
      <c r="BV34" s="567">
        <f>IF(AND(BV$3&gt;'Rent Roll'!$C8,BV$3&lt;='Rent Roll'!$D8),1,IF(AND(YEAR(BV$3)=YEAR('Rent Roll'!$D8),MONTH(BV$3)=MONTH('Rent Roll'!$D8)),1,0))</f>
        <v>1</v>
      </c>
      <c r="BW34" s="567">
        <f>IF(AND(BW$3&gt;'Rent Roll'!$C8,BW$3&lt;='Rent Roll'!$D8),1,IF(AND(YEAR(BW$3)=YEAR('Rent Roll'!$D8),MONTH(BW$3)=MONTH('Rent Roll'!$D8)),1,0))</f>
        <v>1</v>
      </c>
      <c r="BX34" s="567">
        <f>IF(AND(BX$3&gt;'Rent Roll'!$C8,BX$3&lt;='Rent Roll'!$D8),1,IF(AND(YEAR(BX$3)=YEAR('Rent Roll'!$D8),MONTH(BX$3)=MONTH('Rent Roll'!$D8)),1,0))</f>
        <v>1</v>
      </c>
      <c r="BY34" s="567">
        <f>IF(AND(BY$3&gt;'Rent Roll'!$C8,BY$3&lt;='Rent Roll'!$D8),1,IF(AND(YEAR(BY$3)=YEAR('Rent Roll'!$D8),MONTH(BY$3)=MONTH('Rent Roll'!$D8)),1,0))</f>
        <v>1</v>
      </c>
      <c r="BZ34" s="767">
        <f>IF(AND(BZ$3&gt;'Rent Roll'!$C8,BZ$3&lt;='Rent Roll'!$D8),1,IF(AND(YEAR(BZ$3)=YEAR('Rent Roll'!$D8),MONTH(BZ$3)=MONTH('Rent Roll'!$D8)),1,0))</f>
        <v>1</v>
      </c>
      <c r="CA34" s="768">
        <f>IF(AND(CA$3&gt;'Rent Roll'!$C8,CA$3&lt;='Rent Roll'!$D8),1,IF(AND(YEAR(CA$3)=YEAR('Rent Roll'!$D8),MONTH(CA$3)=MONTH('Rent Roll'!$D8)),1,0))</f>
        <v>1</v>
      </c>
      <c r="CB34" s="567">
        <f>IF(AND(CB$3&gt;'Rent Roll'!$C8,CB$3&lt;='Rent Roll'!$D8),1,IF(AND(YEAR(CB$3)=YEAR('Rent Roll'!$D8),MONTH(CB$3)=MONTH('Rent Roll'!$D8)),1,0))</f>
        <v>1</v>
      </c>
      <c r="CC34" s="567">
        <f>IF(AND(CC$3&gt;'Rent Roll'!$C8,CC$3&lt;='Rent Roll'!$D8),1,IF(AND(YEAR(CC$3)=YEAR('Rent Roll'!$D8),MONTH(CC$3)=MONTH('Rent Roll'!$D8)),1,0))</f>
        <v>1</v>
      </c>
      <c r="CD34" s="567">
        <f>IF(AND(CD$3&gt;'Rent Roll'!$C8,CD$3&lt;='Rent Roll'!$D8),1,IF(AND(YEAR(CD$3)=YEAR('Rent Roll'!$D8),MONTH(CD$3)=MONTH('Rent Roll'!$D8)),1,0))</f>
        <v>1</v>
      </c>
      <c r="CE34" s="567">
        <f>IF(AND(CE$3&gt;'Rent Roll'!$C8,CE$3&lt;='Rent Roll'!$D8),1,IF(AND(YEAR(CE$3)=YEAR('Rent Roll'!$D8),MONTH(CE$3)=MONTH('Rent Roll'!$D8)),1,0))</f>
        <v>1</v>
      </c>
      <c r="CF34" s="567">
        <f>IF(AND(CF$3&gt;'Rent Roll'!$C8,CF$3&lt;='Rent Roll'!$D8),1,IF(AND(YEAR(CF$3)=YEAR('Rent Roll'!$D8),MONTH(CF$3)=MONTH('Rent Roll'!$D8)),1,0))</f>
        <v>1</v>
      </c>
      <c r="CG34" s="567">
        <f>IF(AND(CG$3&gt;'Rent Roll'!$C8,CG$3&lt;='Rent Roll'!$D8),1,IF(AND(YEAR(CG$3)=YEAR('Rent Roll'!$D8),MONTH(CG$3)=MONTH('Rent Roll'!$D8)),1,0))</f>
        <v>1</v>
      </c>
      <c r="CH34" s="567">
        <f>IF(AND(CH$3&gt;'Rent Roll'!$C8,CH$3&lt;='Rent Roll'!$D8),1,IF(AND(YEAR(CH$3)=YEAR('Rent Roll'!$D8),MONTH(CH$3)=MONTH('Rent Roll'!$D8)),1,0))</f>
        <v>1</v>
      </c>
      <c r="CI34" s="567">
        <f>IF(AND(CI$3&gt;'Rent Roll'!$C8,CI$3&lt;='Rent Roll'!$D8),1,IF(AND(YEAR(CI$3)=YEAR('Rent Roll'!$D8),MONTH(CI$3)=MONTH('Rent Roll'!$D8)),1,0))</f>
        <v>1</v>
      </c>
      <c r="CJ34" s="567">
        <f>IF(AND(CJ$3&gt;'Rent Roll'!$C8,CJ$3&lt;='Rent Roll'!$D8),1,IF(AND(YEAR(CJ$3)=YEAR('Rent Roll'!$D8),MONTH(CJ$3)=MONTH('Rent Roll'!$D8)),1,0))</f>
        <v>1</v>
      </c>
      <c r="CK34" s="567">
        <f>IF(AND(CK$3&gt;'Rent Roll'!$C8,CK$3&lt;='Rent Roll'!$D8),1,IF(AND(YEAR(CK$3)=YEAR('Rent Roll'!$D8),MONTH(CK$3)=MONTH('Rent Roll'!$D8)),1,0))</f>
        <v>1</v>
      </c>
      <c r="CL34" s="767">
        <f>IF(AND(CL$3&gt;'Rent Roll'!$C8,CL$3&lt;='Rent Roll'!$D8),1,IF(AND(YEAR(CL$3)=YEAR('Rent Roll'!$D8),MONTH(CL$3)=MONTH('Rent Roll'!$D8)),1,0))</f>
        <v>1</v>
      </c>
      <c r="CM34" s="768">
        <f>IF(AND(CM$3&gt;'Rent Roll'!$C8,CM$3&lt;='Rent Roll'!$D8),1,IF(AND(YEAR(CM$3)=YEAR('Rent Roll'!$D8),MONTH(CM$3)=MONTH('Rent Roll'!$D8)),1,0))</f>
        <v>0</v>
      </c>
      <c r="CN34" s="567">
        <f>IF(AND(CN$3&gt;'Rent Roll'!$C8,CN$3&lt;='Rent Roll'!$D8),1,IF(AND(YEAR(CN$3)=YEAR('Rent Roll'!$D8),MONTH(CN$3)=MONTH('Rent Roll'!$D8)),1,0))</f>
        <v>0</v>
      </c>
      <c r="CO34" s="567">
        <f>IF(AND(CO$3&gt;'Rent Roll'!$C8,CO$3&lt;='Rent Roll'!$D8),1,IF(AND(YEAR(CO$3)=YEAR('Rent Roll'!$D8),MONTH(CO$3)=MONTH('Rent Roll'!$D8)),1,0))</f>
        <v>0</v>
      </c>
      <c r="CP34" s="567">
        <f>IF(AND(CP$3&gt;'Rent Roll'!$C8,CP$3&lt;='Rent Roll'!$D8),1,IF(AND(YEAR(CP$3)=YEAR('Rent Roll'!$D8),MONTH(CP$3)=MONTH('Rent Roll'!$D8)),1,0))</f>
        <v>0</v>
      </c>
      <c r="CQ34" s="567">
        <f>IF(AND(CQ$3&gt;'Rent Roll'!$C8,CQ$3&lt;='Rent Roll'!$D8),1,IF(AND(YEAR(CQ$3)=YEAR('Rent Roll'!$D8),MONTH(CQ$3)=MONTH('Rent Roll'!$D8)),1,0))</f>
        <v>0</v>
      </c>
      <c r="CR34" s="567">
        <f>IF(AND(CR$3&gt;'Rent Roll'!$C8,CR$3&lt;='Rent Roll'!$D8),1,IF(AND(YEAR(CR$3)=YEAR('Rent Roll'!$D8),MONTH(CR$3)=MONTH('Rent Roll'!$D8)),1,0))</f>
        <v>0</v>
      </c>
      <c r="CS34" s="567">
        <f>IF(AND(CS$3&gt;'Rent Roll'!$C8,CS$3&lt;='Rent Roll'!$D8),1,IF(AND(YEAR(CS$3)=YEAR('Rent Roll'!$D8),MONTH(CS$3)=MONTH('Rent Roll'!$D8)),1,0))</f>
        <v>0</v>
      </c>
      <c r="CT34" s="567">
        <f>IF(AND(CT$3&gt;'Rent Roll'!$C8,CT$3&lt;='Rent Roll'!$D8),1,IF(AND(YEAR(CT$3)=YEAR('Rent Roll'!$D8),MONTH(CT$3)=MONTH('Rent Roll'!$D8)),1,0))</f>
        <v>0</v>
      </c>
      <c r="CU34" s="567">
        <f>IF(AND(CU$3&gt;'Rent Roll'!$C8,CU$3&lt;='Rent Roll'!$D8),1,IF(AND(YEAR(CU$3)=YEAR('Rent Roll'!$D8),MONTH(CU$3)=MONTH('Rent Roll'!$D8)),1,0))</f>
        <v>0</v>
      </c>
      <c r="CV34" s="567">
        <f>IF(AND(CV$3&gt;'Rent Roll'!$C8,CV$3&lt;='Rent Roll'!$D8),1,IF(AND(YEAR(CV$3)=YEAR('Rent Roll'!$D8),MONTH(CV$3)=MONTH('Rent Roll'!$D8)),1,0))</f>
        <v>0</v>
      </c>
      <c r="CW34" s="567">
        <f>IF(AND(CW$3&gt;'Rent Roll'!$C8,CW$3&lt;='Rent Roll'!$D8),1,IF(AND(YEAR(CW$3)=YEAR('Rent Roll'!$D8),MONTH(CW$3)=MONTH('Rent Roll'!$D8)),1,0))</f>
        <v>0</v>
      </c>
      <c r="CX34" s="767">
        <f>IF(AND(CX$3&gt;'Rent Roll'!$C8,CX$3&lt;='Rent Roll'!$D8),1,IF(AND(YEAR(CX$3)=YEAR('Rent Roll'!$D8),MONTH(CX$3)=MONTH('Rent Roll'!$D8)),1,0))</f>
        <v>0</v>
      </c>
      <c r="CY34" s="768">
        <f>IF(AND(CY$3&gt;'Rent Roll'!$C8,CY$3&lt;='Rent Roll'!$D8),1,IF(AND(YEAR(CY$3)=YEAR('Rent Roll'!$D8),MONTH(CY$3)=MONTH('Rent Roll'!$D8)),1,0))</f>
        <v>0</v>
      </c>
      <c r="CZ34" s="567">
        <f>IF(AND(CZ$3&gt;'Rent Roll'!$C8,CZ$3&lt;='Rent Roll'!$D8),1,IF(AND(YEAR(CZ$3)=YEAR('Rent Roll'!$D8),MONTH(CZ$3)=MONTH('Rent Roll'!$D8)),1,0))</f>
        <v>0</v>
      </c>
      <c r="DA34" s="567">
        <f>IF(AND(DA$3&gt;'Rent Roll'!$C8,DA$3&lt;='Rent Roll'!$D8),1,IF(AND(YEAR(DA$3)=YEAR('Rent Roll'!$D8),MONTH(DA$3)=MONTH('Rent Roll'!$D8)),1,0))</f>
        <v>0</v>
      </c>
      <c r="DB34" s="567">
        <f>IF(AND(DB$3&gt;'Rent Roll'!$C8,DB$3&lt;='Rent Roll'!$D8),1,IF(AND(YEAR(DB$3)=YEAR('Rent Roll'!$D8),MONTH(DB$3)=MONTH('Rent Roll'!$D8)),1,0))</f>
        <v>0</v>
      </c>
      <c r="DC34" s="567">
        <f>IF(AND(DC$3&gt;'Rent Roll'!$C8,DC$3&lt;='Rent Roll'!$D8),1,IF(AND(YEAR(DC$3)=YEAR('Rent Roll'!$D8),MONTH(DC$3)=MONTH('Rent Roll'!$D8)),1,0))</f>
        <v>0</v>
      </c>
      <c r="DD34" s="567">
        <f>IF(AND(DD$3&gt;'Rent Roll'!$C8,DD$3&lt;='Rent Roll'!$D8),1,IF(AND(YEAR(DD$3)=YEAR('Rent Roll'!$D8),MONTH(DD$3)=MONTH('Rent Roll'!$D8)),1,0))</f>
        <v>0</v>
      </c>
      <c r="DE34" s="567">
        <f>IF(AND(DE$3&gt;'Rent Roll'!$C8,DE$3&lt;='Rent Roll'!$D8),1,IF(AND(YEAR(DE$3)=YEAR('Rent Roll'!$D8),MONTH(DE$3)=MONTH('Rent Roll'!$D8)),1,0))</f>
        <v>0</v>
      </c>
      <c r="DF34" s="567">
        <f>IF(AND(DF$3&gt;'Rent Roll'!$C8,DF$3&lt;='Rent Roll'!$D8),1,IF(AND(YEAR(DF$3)=YEAR('Rent Roll'!$D8),MONTH(DF$3)=MONTH('Rent Roll'!$D8)),1,0))</f>
        <v>0</v>
      </c>
      <c r="DG34" s="567">
        <f>IF(AND(DG$3&gt;'Rent Roll'!$C8,DG$3&lt;='Rent Roll'!$D8),1,IF(AND(YEAR(DG$3)=YEAR('Rent Roll'!$D8),MONTH(DG$3)=MONTH('Rent Roll'!$D8)),1,0))</f>
        <v>0</v>
      </c>
      <c r="DH34" s="567">
        <f>IF(AND(DH$3&gt;'Rent Roll'!$C8,DH$3&lt;='Rent Roll'!$D8),1,IF(AND(YEAR(DH$3)=YEAR('Rent Roll'!$D8),MONTH(DH$3)=MONTH('Rent Roll'!$D8)),1,0))</f>
        <v>0</v>
      </c>
      <c r="DI34" s="567">
        <f>IF(AND(DI$3&gt;'Rent Roll'!$C8,DI$3&lt;='Rent Roll'!$D8),1,IF(AND(YEAR(DI$3)=YEAR('Rent Roll'!$D8),MONTH(DI$3)=MONTH('Rent Roll'!$D8)),1,0))</f>
        <v>0</v>
      </c>
      <c r="DJ34" s="767">
        <f>IF(AND(DJ$3&gt;'Rent Roll'!$C8,DJ$3&lt;='Rent Roll'!$D8),1,IF(AND(YEAR(DJ$3)=YEAR('Rent Roll'!$D8),MONTH(DJ$3)=MONTH('Rent Roll'!$D8)),1,0))</f>
        <v>0</v>
      </c>
      <c r="DK34" s="768">
        <f>IF(AND(DK$3&gt;'Rent Roll'!$C8,DK$3&lt;='Rent Roll'!$D8),1,IF(AND(YEAR(DK$3)=YEAR('Rent Roll'!$D8),MONTH(DK$3)=MONTH('Rent Roll'!$D8)),1,0))</f>
        <v>0</v>
      </c>
      <c r="DL34" s="567">
        <f>IF(AND(DL$3&gt;'Rent Roll'!$C8,DL$3&lt;='Rent Roll'!$D8),1,IF(AND(YEAR(DL$3)=YEAR('Rent Roll'!$D8),MONTH(DL$3)=MONTH('Rent Roll'!$D8)),1,0))</f>
        <v>0</v>
      </c>
      <c r="DM34" s="567">
        <f>IF(AND(DM$3&gt;'Rent Roll'!$C8,DM$3&lt;='Rent Roll'!$D8),1,IF(AND(YEAR(DM$3)=YEAR('Rent Roll'!$D8),MONTH(DM$3)=MONTH('Rent Roll'!$D8)),1,0))</f>
        <v>0</v>
      </c>
      <c r="DN34" s="567">
        <f>IF(AND(DN$3&gt;'Rent Roll'!$C8,DN$3&lt;='Rent Roll'!$D8),1,IF(AND(YEAR(DN$3)=YEAR('Rent Roll'!$D8),MONTH(DN$3)=MONTH('Rent Roll'!$D8)),1,0))</f>
        <v>0</v>
      </c>
      <c r="DO34" s="567">
        <f>IF(AND(DO$3&gt;'Rent Roll'!$C8,DO$3&lt;='Rent Roll'!$D8),1,IF(AND(YEAR(DO$3)=YEAR('Rent Roll'!$D8),MONTH(DO$3)=MONTH('Rent Roll'!$D8)),1,0))</f>
        <v>0</v>
      </c>
      <c r="DP34" s="567">
        <f>IF(AND(DP$3&gt;'Rent Roll'!$C8,DP$3&lt;='Rent Roll'!$D8),1,IF(AND(YEAR(DP$3)=YEAR('Rent Roll'!$D8),MONTH(DP$3)=MONTH('Rent Roll'!$D8)),1,0))</f>
        <v>0</v>
      </c>
      <c r="DQ34" s="567">
        <f>IF(AND(DQ$3&gt;'Rent Roll'!$C8,DQ$3&lt;='Rent Roll'!$D8),1,IF(AND(YEAR(DQ$3)=YEAR('Rent Roll'!$D8),MONTH(DQ$3)=MONTH('Rent Roll'!$D8)),1,0))</f>
        <v>0</v>
      </c>
      <c r="DR34" s="567">
        <f>IF(AND(DR$3&gt;'Rent Roll'!$C8,DR$3&lt;='Rent Roll'!$D8),1,IF(AND(YEAR(DR$3)=YEAR('Rent Roll'!$D8),MONTH(DR$3)=MONTH('Rent Roll'!$D8)),1,0))</f>
        <v>0</v>
      </c>
      <c r="DS34" s="567">
        <f>IF(AND(DS$3&gt;'Rent Roll'!$C8,DS$3&lt;='Rent Roll'!$D8),1,IF(AND(YEAR(DS$3)=YEAR('Rent Roll'!$D8),MONTH(DS$3)=MONTH('Rent Roll'!$D8)),1,0))</f>
        <v>0</v>
      </c>
      <c r="DT34" s="567">
        <f>IF(AND(DT$3&gt;'Rent Roll'!$C8,DT$3&lt;='Rent Roll'!$D8),1,IF(AND(YEAR(DT$3)=YEAR('Rent Roll'!$D8),MONTH(DT$3)=MONTH('Rent Roll'!$D8)),1,0))</f>
        <v>0</v>
      </c>
      <c r="DU34" s="567">
        <f>IF(AND(DU$3&gt;'Rent Roll'!$C8,DU$3&lt;='Rent Roll'!$D8),1,IF(AND(YEAR(DU$3)=YEAR('Rent Roll'!$D8),MONTH(DU$3)=MONTH('Rent Roll'!$D8)),1,0))</f>
        <v>0</v>
      </c>
      <c r="DV34" s="567">
        <f>IF(AND(DV$3&gt;'Rent Roll'!$C8,DV$3&lt;='Rent Roll'!$D8),1,IF(AND(YEAR(DV$3)=YEAR('Rent Roll'!$D8),MONTH(DV$3)=MONTH('Rent Roll'!$D8)),1,0))</f>
        <v>0</v>
      </c>
    </row>
    <row r="35" spans="1:126" s="565" customFormat="1" ht="12" customHeight="1" outlineLevel="1" x14ac:dyDescent="0.4">
      <c r="A35" s="731"/>
      <c r="B35" s="564" t="str">
        <f>'Rent Roll'!$B9</f>
        <v>5층</v>
      </c>
      <c r="E35" s="566"/>
      <c r="F35" s="778">
        <f>IF(AND(F$3&gt;'Rent Roll'!$C9,F$3&lt;='Rent Roll'!$D9),1,IF(AND(YEAR(F$3)=YEAR('Rent Roll'!$D9),MONTH(F$3)=MONTH('Rent Roll'!$D9)),1,0))</f>
        <v>0</v>
      </c>
      <c r="G35" s="768">
        <f>IF(AND(G$3&gt;'Rent Roll'!$C9,G$3&lt;='Rent Roll'!$D9),1,IF(AND(YEAR(G$3)=YEAR('Rent Roll'!$D9),MONTH(G$3)=MONTH('Rent Roll'!$D9)),1,0))</f>
        <v>0</v>
      </c>
      <c r="H35" s="567">
        <f>IF(AND(H$3&gt;'Rent Roll'!$C9,H$3&lt;='Rent Roll'!$D9),1,IF(AND(YEAR(H$3)=YEAR('Rent Roll'!$D9),MONTH(H$3)=MONTH('Rent Roll'!$D9)),1,0))</f>
        <v>0</v>
      </c>
      <c r="I35" s="567">
        <f>IF(AND(I$3&gt;'Rent Roll'!$C9,I$3&lt;='Rent Roll'!$D9),1,IF(AND(YEAR(I$3)=YEAR('Rent Roll'!$D9),MONTH(I$3)=MONTH('Rent Roll'!$D9)),1,0))</f>
        <v>0</v>
      </c>
      <c r="J35" s="567">
        <f>IF(AND(J$3&gt;'Rent Roll'!$C9,J$3&lt;='Rent Roll'!$D9),1,IF(AND(YEAR(J$3)=YEAR('Rent Roll'!$D9),MONTH(J$3)=MONTH('Rent Roll'!$D9)),1,0))</f>
        <v>0</v>
      </c>
      <c r="K35" s="567">
        <f>IF(AND(K$3&gt;'Rent Roll'!$C9,K$3&lt;='Rent Roll'!$D9),1,IF(AND(YEAR(K$3)=YEAR('Rent Roll'!$D9),MONTH(K$3)=MONTH('Rent Roll'!$D9)),1,0))</f>
        <v>0</v>
      </c>
      <c r="L35" s="567">
        <f>IF(AND(L$3&gt;'Rent Roll'!$C9,L$3&lt;='Rent Roll'!$D9),1,IF(AND(YEAR(L$3)=YEAR('Rent Roll'!$D9),MONTH(L$3)=MONTH('Rent Roll'!$D9)),1,0))</f>
        <v>0</v>
      </c>
      <c r="M35" s="567">
        <f>IF(AND(M$3&gt;'Rent Roll'!$C9,M$3&lt;='Rent Roll'!$D9),1,IF(AND(YEAR(M$3)=YEAR('Rent Roll'!$D9),MONTH(M$3)=MONTH('Rent Roll'!$D9)),1,0))</f>
        <v>0</v>
      </c>
      <c r="N35" s="567">
        <f>IF(AND(N$3&gt;'Rent Roll'!$C9,N$3&lt;='Rent Roll'!$D9),1,IF(AND(YEAR(N$3)=YEAR('Rent Roll'!$D9),MONTH(N$3)=MONTH('Rent Roll'!$D9)),1,0))</f>
        <v>0</v>
      </c>
      <c r="O35" s="567">
        <f>IF(AND(O$3&gt;'Rent Roll'!$C9,O$3&lt;='Rent Roll'!$D9),1,IF(AND(YEAR(O$3)=YEAR('Rent Roll'!$D9),MONTH(O$3)=MONTH('Rent Roll'!$D9)),1,0))</f>
        <v>0</v>
      </c>
      <c r="P35" s="567">
        <f>IF(AND(P$3&gt;'Rent Roll'!$C9,P$3&lt;='Rent Roll'!$D9),1,IF(AND(YEAR(P$3)=YEAR('Rent Roll'!$D9),MONTH(P$3)=MONTH('Rent Roll'!$D9)),1,0))</f>
        <v>0</v>
      </c>
      <c r="Q35" s="567">
        <f>IF(AND(Q$3&gt;'Rent Roll'!$C9,Q$3&lt;='Rent Roll'!$D9),1,IF(AND(YEAR(Q$3)=YEAR('Rent Roll'!$D9),MONTH(Q$3)=MONTH('Rent Roll'!$D9)),1,0))</f>
        <v>0</v>
      </c>
      <c r="R35" s="767">
        <f>IF(AND(R$3&gt;'Rent Roll'!$C9,R$3&lt;='Rent Roll'!$D9),1,IF(AND(YEAR(R$3)=YEAR('Rent Roll'!$D9),MONTH(R$3)=MONTH('Rent Roll'!$D9)),1,0))</f>
        <v>0</v>
      </c>
      <c r="S35" s="768">
        <f>IF(AND(S$3&gt;'Rent Roll'!$C9,S$3&lt;='Rent Roll'!$D9),1,IF(AND(YEAR(S$3)=YEAR('Rent Roll'!$D9),MONTH(S$3)=MONTH('Rent Roll'!$D9)),1,0))</f>
        <v>1</v>
      </c>
      <c r="T35" s="567">
        <f>IF(AND(T$3&gt;'Rent Roll'!$C9,T$3&lt;='Rent Roll'!$D9),1,IF(AND(YEAR(T$3)=YEAR('Rent Roll'!$D9),MONTH(T$3)=MONTH('Rent Roll'!$D9)),1,0))</f>
        <v>1</v>
      </c>
      <c r="U35" s="567">
        <f>IF(AND(U$3&gt;'Rent Roll'!$C9,U$3&lt;='Rent Roll'!$D9),1,IF(AND(YEAR(U$3)=YEAR('Rent Roll'!$D9),MONTH(U$3)=MONTH('Rent Roll'!$D9)),1,0))</f>
        <v>1</v>
      </c>
      <c r="V35" s="567">
        <f>IF(AND(V$3&gt;'Rent Roll'!$C9,V$3&lt;='Rent Roll'!$D9),1,IF(AND(YEAR(V$3)=YEAR('Rent Roll'!$D9),MONTH(V$3)=MONTH('Rent Roll'!$D9)),1,0))</f>
        <v>1</v>
      </c>
      <c r="W35" s="567">
        <f>IF(AND(W$3&gt;'Rent Roll'!$C9,W$3&lt;='Rent Roll'!$D9),1,IF(AND(YEAR(W$3)=YEAR('Rent Roll'!$D9),MONTH(W$3)=MONTH('Rent Roll'!$D9)),1,0))</f>
        <v>1</v>
      </c>
      <c r="X35" s="567">
        <f>IF(AND(X$3&gt;'Rent Roll'!$C9,X$3&lt;='Rent Roll'!$D9),1,IF(AND(YEAR(X$3)=YEAR('Rent Roll'!$D9),MONTH(X$3)=MONTH('Rent Roll'!$D9)),1,0))</f>
        <v>1</v>
      </c>
      <c r="Y35" s="567">
        <f>IF(AND(Y$3&gt;'Rent Roll'!$C9,Y$3&lt;='Rent Roll'!$D9),1,IF(AND(YEAR(Y$3)=YEAR('Rent Roll'!$D9),MONTH(Y$3)=MONTH('Rent Roll'!$D9)),1,0))</f>
        <v>1</v>
      </c>
      <c r="Z35" s="567">
        <f>IF(AND(Z$3&gt;'Rent Roll'!$C9,Z$3&lt;='Rent Roll'!$D9),1,IF(AND(YEAR(Z$3)=YEAR('Rent Roll'!$D9),MONTH(Z$3)=MONTH('Rent Roll'!$D9)),1,0))</f>
        <v>1</v>
      </c>
      <c r="AA35" s="567">
        <f>IF(AND(AA$3&gt;'Rent Roll'!$C9,AA$3&lt;='Rent Roll'!$D9),1,IF(AND(YEAR(AA$3)=YEAR('Rent Roll'!$D9),MONTH(AA$3)=MONTH('Rent Roll'!$D9)),1,0))</f>
        <v>1</v>
      </c>
      <c r="AB35" s="567">
        <f>IF(AND(AB$3&gt;'Rent Roll'!$C9,AB$3&lt;='Rent Roll'!$D9),1,IF(AND(YEAR(AB$3)=YEAR('Rent Roll'!$D9),MONTH(AB$3)=MONTH('Rent Roll'!$D9)),1,0))</f>
        <v>1</v>
      </c>
      <c r="AC35" s="567">
        <f>IF(AND(AC$3&gt;'Rent Roll'!$C9,AC$3&lt;='Rent Roll'!$D9),1,IF(AND(YEAR(AC$3)=YEAR('Rent Roll'!$D9),MONTH(AC$3)=MONTH('Rent Roll'!$D9)),1,0))</f>
        <v>1</v>
      </c>
      <c r="AD35" s="767">
        <f>IF(AND(AD$3&gt;'Rent Roll'!$C9,AD$3&lt;='Rent Roll'!$D9),1,IF(AND(YEAR(AD$3)=YEAR('Rent Roll'!$D9),MONTH(AD$3)=MONTH('Rent Roll'!$D9)),1,0))</f>
        <v>1</v>
      </c>
      <c r="AE35" s="768">
        <f>IF(AND(AE$3&gt;'Rent Roll'!$C9,AE$3&lt;='Rent Roll'!$D9),1,IF(AND(YEAR(AE$3)=YEAR('Rent Roll'!$D9),MONTH(AE$3)=MONTH('Rent Roll'!$D9)),1,0))</f>
        <v>1</v>
      </c>
      <c r="AF35" s="567">
        <f>IF(AND(AF$3&gt;'Rent Roll'!$C9,AF$3&lt;='Rent Roll'!$D9),1,IF(AND(YEAR(AF$3)=YEAR('Rent Roll'!$D9),MONTH(AF$3)=MONTH('Rent Roll'!$D9)),1,0))</f>
        <v>1</v>
      </c>
      <c r="AG35" s="567">
        <f>IF(AND(AG$3&gt;'Rent Roll'!$C9,AG$3&lt;='Rent Roll'!$D9),1,IF(AND(YEAR(AG$3)=YEAR('Rent Roll'!$D9),MONTH(AG$3)=MONTH('Rent Roll'!$D9)),1,0))</f>
        <v>1</v>
      </c>
      <c r="AH35" s="567">
        <f>IF(AND(AH$3&gt;'Rent Roll'!$C9,AH$3&lt;='Rent Roll'!$D9),1,IF(AND(YEAR(AH$3)=YEAR('Rent Roll'!$D9),MONTH(AH$3)=MONTH('Rent Roll'!$D9)),1,0))</f>
        <v>1</v>
      </c>
      <c r="AI35" s="567">
        <f>IF(AND(AI$3&gt;'Rent Roll'!$C9,AI$3&lt;='Rent Roll'!$D9),1,IF(AND(YEAR(AI$3)=YEAR('Rent Roll'!$D9),MONTH(AI$3)=MONTH('Rent Roll'!$D9)),1,0))</f>
        <v>1</v>
      </c>
      <c r="AJ35" s="567">
        <f>IF(AND(AJ$3&gt;'Rent Roll'!$C9,AJ$3&lt;='Rent Roll'!$D9),1,IF(AND(YEAR(AJ$3)=YEAR('Rent Roll'!$D9),MONTH(AJ$3)=MONTH('Rent Roll'!$D9)),1,0))</f>
        <v>1</v>
      </c>
      <c r="AK35" s="567">
        <f>IF(AND(AK$3&gt;'Rent Roll'!$C9,AK$3&lt;='Rent Roll'!$D9),1,IF(AND(YEAR(AK$3)=YEAR('Rent Roll'!$D9),MONTH(AK$3)=MONTH('Rent Roll'!$D9)),1,0))</f>
        <v>1</v>
      </c>
      <c r="AL35" s="567">
        <f>IF(AND(AL$3&gt;'Rent Roll'!$C9,AL$3&lt;='Rent Roll'!$D9),1,IF(AND(YEAR(AL$3)=YEAR('Rent Roll'!$D9),MONTH(AL$3)=MONTH('Rent Roll'!$D9)),1,0))</f>
        <v>1</v>
      </c>
      <c r="AM35" s="567">
        <f>IF(AND(AM$3&gt;'Rent Roll'!$C9,AM$3&lt;='Rent Roll'!$D9),1,IF(AND(YEAR(AM$3)=YEAR('Rent Roll'!$D9),MONTH(AM$3)=MONTH('Rent Roll'!$D9)),1,0))</f>
        <v>1</v>
      </c>
      <c r="AN35" s="567">
        <f>IF(AND(AN$3&gt;'Rent Roll'!$C9,AN$3&lt;='Rent Roll'!$D9),1,IF(AND(YEAR(AN$3)=YEAR('Rent Roll'!$D9),MONTH(AN$3)=MONTH('Rent Roll'!$D9)),1,0))</f>
        <v>1</v>
      </c>
      <c r="AO35" s="567">
        <f>IF(AND(AO$3&gt;'Rent Roll'!$C9,AO$3&lt;='Rent Roll'!$D9),1,IF(AND(YEAR(AO$3)=YEAR('Rent Roll'!$D9),MONTH(AO$3)=MONTH('Rent Roll'!$D9)),1,0))</f>
        <v>1</v>
      </c>
      <c r="AP35" s="767">
        <f>IF(AND(AP$3&gt;'Rent Roll'!$C9,AP$3&lt;='Rent Roll'!$D9),1,IF(AND(YEAR(AP$3)=YEAR('Rent Roll'!$D9),MONTH(AP$3)=MONTH('Rent Roll'!$D9)),1,0))</f>
        <v>1</v>
      </c>
      <c r="AQ35" s="768">
        <f>IF(AND(AQ$3&gt;'Rent Roll'!$C9,AQ$3&lt;='Rent Roll'!$D9),1,IF(AND(YEAR(AQ$3)=YEAR('Rent Roll'!$D9),MONTH(AQ$3)=MONTH('Rent Roll'!$D9)),1,0))</f>
        <v>1</v>
      </c>
      <c r="AR35" s="567">
        <f>IF(AND(AR$3&gt;'Rent Roll'!$C9,AR$3&lt;='Rent Roll'!$D9),1,IF(AND(YEAR(AR$3)=YEAR('Rent Roll'!$D9),MONTH(AR$3)=MONTH('Rent Roll'!$D9)),1,0))</f>
        <v>1</v>
      </c>
      <c r="AS35" s="567">
        <f>IF(AND(AS$3&gt;'Rent Roll'!$C9,AS$3&lt;='Rent Roll'!$D9),1,IF(AND(YEAR(AS$3)=YEAR('Rent Roll'!$D9),MONTH(AS$3)=MONTH('Rent Roll'!$D9)),1,0))</f>
        <v>1</v>
      </c>
      <c r="AT35" s="567">
        <f>IF(AND(AT$3&gt;'Rent Roll'!$C9,AT$3&lt;='Rent Roll'!$D9),1,IF(AND(YEAR(AT$3)=YEAR('Rent Roll'!$D9),MONTH(AT$3)=MONTH('Rent Roll'!$D9)),1,0))</f>
        <v>1</v>
      </c>
      <c r="AU35" s="567">
        <f>IF(AND(AU$3&gt;'Rent Roll'!$C9,AU$3&lt;='Rent Roll'!$D9),1,IF(AND(YEAR(AU$3)=YEAR('Rent Roll'!$D9),MONTH(AU$3)=MONTH('Rent Roll'!$D9)),1,0))</f>
        <v>1</v>
      </c>
      <c r="AV35" s="567">
        <f>IF(AND(AV$3&gt;'Rent Roll'!$C9,AV$3&lt;='Rent Roll'!$D9),1,IF(AND(YEAR(AV$3)=YEAR('Rent Roll'!$D9),MONTH(AV$3)=MONTH('Rent Roll'!$D9)),1,0))</f>
        <v>1</v>
      </c>
      <c r="AW35" s="567">
        <f>IF(AND(AW$3&gt;'Rent Roll'!$C9,AW$3&lt;='Rent Roll'!$D9),1,IF(AND(YEAR(AW$3)=YEAR('Rent Roll'!$D9),MONTH(AW$3)=MONTH('Rent Roll'!$D9)),1,0))</f>
        <v>1</v>
      </c>
      <c r="AX35" s="567">
        <f>IF(AND(AX$3&gt;'Rent Roll'!$C9,AX$3&lt;='Rent Roll'!$D9),1,IF(AND(YEAR(AX$3)=YEAR('Rent Roll'!$D9),MONTH(AX$3)=MONTH('Rent Roll'!$D9)),1,0))</f>
        <v>1</v>
      </c>
      <c r="AY35" s="567">
        <f>IF(AND(AY$3&gt;'Rent Roll'!$C9,AY$3&lt;='Rent Roll'!$D9),1,IF(AND(YEAR(AY$3)=YEAR('Rent Roll'!$D9),MONTH(AY$3)=MONTH('Rent Roll'!$D9)),1,0))</f>
        <v>1</v>
      </c>
      <c r="AZ35" s="567">
        <f>IF(AND(AZ$3&gt;'Rent Roll'!$C9,AZ$3&lt;='Rent Roll'!$D9),1,IF(AND(YEAR(AZ$3)=YEAR('Rent Roll'!$D9),MONTH(AZ$3)=MONTH('Rent Roll'!$D9)),1,0))</f>
        <v>1</v>
      </c>
      <c r="BA35" s="567">
        <f>IF(AND(BA$3&gt;'Rent Roll'!$C9,BA$3&lt;='Rent Roll'!$D9),1,IF(AND(YEAR(BA$3)=YEAR('Rent Roll'!$D9),MONTH(BA$3)=MONTH('Rent Roll'!$D9)),1,0))</f>
        <v>1</v>
      </c>
      <c r="BB35" s="767">
        <f>IF(AND(BB$3&gt;'Rent Roll'!$C9,BB$3&lt;='Rent Roll'!$D9),1,IF(AND(YEAR(BB$3)=YEAR('Rent Roll'!$D9),MONTH(BB$3)=MONTH('Rent Roll'!$D9)),1,0))</f>
        <v>1</v>
      </c>
      <c r="BC35" s="768">
        <f>IF(AND(BC$3&gt;'Rent Roll'!$C9,BC$3&lt;='Rent Roll'!$D9),1,IF(AND(YEAR(BC$3)=YEAR('Rent Roll'!$D9),MONTH(BC$3)=MONTH('Rent Roll'!$D9)),1,0))</f>
        <v>1</v>
      </c>
      <c r="BD35" s="567">
        <f>IF(AND(BD$3&gt;'Rent Roll'!$C9,BD$3&lt;='Rent Roll'!$D9),1,IF(AND(YEAR(BD$3)=YEAR('Rent Roll'!$D9),MONTH(BD$3)=MONTH('Rent Roll'!$D9)),1,0))</f>
        <v>1</v>
      </c>
      <c r="BE35" s="567">
        <f>IF(AND(BE$3&gt;'Rent Roll'!$C9,BE$3&lt;='Rent Roll'!$D9),1,IF(AND(YEAR(BE$3)=YEAR('Rent Roll'!$D9),MONTH(BE$3)=MONTH('Rent Roll'!$D9)),1,0))</f>
        <v>1</v>
      </c>
      <c r="BF35" s="567">
        <f>IF(AND(BF$3&gt;'Rent Roll'!$C9,BF$3&lt;='Rent Roll'!$D9),1,IF(AND(YEAR(BF$3)=YEAR('Rent Roll'!$D9),MONTH(BF$3)=MONTH('Rent Roll'!$D9)),1,0))</f>
        <v>1</v>
      </c>
      <c r="BG35" s="567">
        <f>IF(AND(BG$3&gt;'Rent Roll'!$C9,BG$3&lt;='Rent Roll'!$D9),1,IF(AND(YEAR(BG$3)=YEAR('Rent Roll'!$D9),MONTH(BG$3)=MONTH('Rent Roll'!$D9)),1,0))</f>
        <v>1</v>
      </c>
      <c r="BH35" s="567">
        <f>IF(AND(BH$3&gt;'Rent Roll'!$C9,BH$3&lt;='Rent Roll'!$D9),1,IF(AND(YEAR(BH$3)=YEAR('Rent Roll'!$D9),MONTH(BH$3)=MONTH('Rent Roll'!$D9)),1,0))</f>
        <v>1</v>
      </c>
      <c r="BI35" s="567">
        <f>IF(AND(BI$3&gt;'Rent Roll'!$C9,BI$3&lt;='Rent Roll'!$D9),1,IF(AND(YEAR(BI$3)=YEAR('Rent Roll'!$D9),MONTH(BI$3)=MONTH('Rent Roll'!$D9)),1,0))</f>
        <v>1</v>
      </c>
      <c r="BJ35" s="567">
        <f>IF(AND(BJ$3&gt;'Rent Roll'!$C9,BJ$3&lt;='Rent Roll'!$D9),1,IF(AND(YEAR(BJ$3)=YEAR('Rent Roll'!$D9),MONTH(BJ$3)=MONTH('Rent Roll'!$D9)),1,0))</f>
        <v>1</v>
      </c>
      <c r="BK35" s="567">
        <f>IF(AND(BK$3&gt;'Rent Roll'!$C9,BK$3&lt;='Rent Roll'!$D9),1,IF(AND(YEAR(BK$3)=YEAR('Rent Roll'!$D9),MONTH(BK$3)=MONTH('Rent Roll'!$D9)),1,0))</f>
        <v>1</v>
      </c>
      <c r="BL35" s="567">
        <f>IF(AND(BL$3&gt;'Rent Roll'!$C9,BL$3&lt;='Rent Roll'!$D9),1,IF(AND(YEAR(BL$3)=YEAR('Rent Roll'!$D9),MONTH(BL$3)=MONTH('Rent Roll'!$D9)),1,0))</f>
        <v>1</v>
      </c>
      <c r="BM35" s="567">
        <f>IF(AND(BM$3&gt;'Rent Roll'!$C9,BM$3&lt;='Rent Roll'!$D9),1,IF(AND(YEAR(BM$3)=YEAR('Rent Roll'!$D9),MONTH(BM$3)=MONTH('Rent Roll'!$D9)),1,0))</f>
        <v>1</v>
      </c>
      <c r="BN35" s="767">
        <f>IF(AND(BN$3&gt;'Rent Roll'!$C9,BN$3&lt;='Rent Roll'!$D9),1,IF(AND(YEAR(BN$3)=YEAR('Rent Roll'!$D9),MONTH(BN$3)=MONTH('Rent Roll'!$D9)),1,0))</f>
        <v>1</v>
      </c>
      <c r="BO35" s="768">
        <f>IF(AND(BO$3&gt;'Rent Roll'!$C9,BO$3&lt;='Rent Roll'!$D9),1,IF(AND(YEAR(BO$3)=YEAR('Rent Roll'!$D9),MONTH(BO$3)=MONTH('Rent Roll'!$D9)),1,0))</f>
        <v>1</v>
      </c>
      <c r="BP35" s="567">
        <f>IF(AND(BP$3&gt;'Rent Roll'!$C9,BP$3&lt;='Rent Roll'!$D9),1,IF(AND(YEAR(BP$3)=YEAR('Rent Roll'!$D9),MONTH(BP$3)=MONTH('Rent Roll'!$D9)),1,0))</f>
        <v>1</v>
      </c>
      <c r="BQ35" s="567">
        <f>IF(AND(BQ$3&gt;'Rent Roll'!$C9,BQ$3&lt;='Rent Roll'!$D9),1,IF(AND(YEAR(BQ$3)=YEAR('Rent Roll'!$D9),MONTH(BQ$3)=MONTH('Rent Roll'!$D9)),1,0))</f>
        <v>1</v>
      </c>
      <c r="BR35" s="567">
        <f>IF(AND(BR$3&gt;'Rent Roll'!$C9,BR$3&lt;='Rent Roll'!$D9),1,IF(AND(YEAR(BR$3)=YEAR('Rent Roll'!$D9),MONTH(BR$3)=MONTH('Rent Roll'!$D9)),1,0))</f>
        <v>1</v>
      </c>
      <c r="BS35" s="567">
        <f>IF(AND(BS$3&gt;'Rent Roll'!$C9,BS$3&lt;='Rent Roll'!$D9),1,IF(AND(YEAR(BS$3)=YEAR('Rent Roll'!$D9),MONTH(BS$3)=MONTH('Rent Roll'!$D9)),1,0))</f>
        <v>1</v>
      </c>
      <c r="BT35" s="567">
        <f>IF(AND(BT$3&gt;'Rent Roll'!$C9,BT$3&lt;='Rent Roll'!$D9),1,IF(AND(YEAR(BT$3)=YEAR('Rent Roll'!$D9),MONTH(BT$3)=MONTH('Rent Roll'!$D9)),1,0))</f>
        <v>1</v>
      </c>
      <c r="BU35" s="567">
        <f>IF(AND(BU$3&gt;'Rent Roll'!$C9,BU$3&lt;='Rent Roll'!$D9),1,IF(AND(YEAR(BU$3)=YEAR('Rent Roll'!$D9),MONTH(BU$3)=MONTH('Rent Roll'!$D9)),1,0))</f>
        <v>1</v>
      </c>
      <c r="BV35" s="567">
        <f>IF(AND(BV$3&gt;'Rent Roll'!$C9,BV$3&lt;='Rent Roll'!$D9),1,IF(AND(YEAR(BV$3)=YEAR('Rent Roll'!$D9),MONTH(BV$3)=MONTH('Rent Roll'!$D9)),1,0))</f>
        <v>1</v>
      </c>
      <c r="BW35" s="567">
        <f>IF(AND(BW$3&gt;'Rent Roll'!$C9,BW$3&lt;='Rent Roll'!$D9),1,IF(AND(YEAR(BW$3)=YEAR('Rent Roll'!$D9),MONTH(BW$3)=MONTH('Rent Roll'!$D9)),1,0))</f>
        <v>1</v>
      </c>
      <c r="BX35" s="567">
        <f>IF(AND(BX$3&gt;'Rent Roll'!$C9,BX$3&lt;='Rent Roll'!$D9),1,IF(AND(YEAR(BX$3)=YEAR('Rent Roll'!$D9),MONTH(BX$3)=MONTH('Rent Roll'!$D9)),1,0))</f>
        <v>1</v>
      </c>
      <c r="BY35" s="567">
        <f>IF(AND(BY$3&gt;'Rent Roll'!$C9,BY$3&lt;='Rent Roll'!$D9),1,IF(AND(YEAR(BY$3)=YEAR('Rent Roll'!$D9),MONTH(BY$3)=MONTH('Rent Roll'!$D9)),1,0))</f>
        <v>1</v>
      </c>
      <c r="BZ35" s="767">
        <f>IF(AND(BZ$3&gt;'Rent Roll'!$C9,BZ$3&lt;='Rent Roll'!$D9),1,IF(AND(YEAR(BZ$3)=YEAR('Rent Roll'!$D9),MONTH(BZ$3)=MONTH('Rent Roll'!$D9)),1,0))</f>
        <v>1</v>
      </c>
      <c r="CA35" s="768">
        <f>IF(AND(CA$3&gt;'Rent Roll'!$C9,CA$3&lt;='Rent Roll'!$D9),1,IF(AND(YEAR(CA$3)=YEAR('Rent Roll'!$D9),MONTH(CA$3)=MONTH('Rent Roll'!$D9)),1,0))</f>
        <v>1</v>
      </c>
      <c r="CB35" s="567">
        <f>IF(AND(CB$3&gt;'Rent Roll'!$C9,CB$3&lt;='Rent Roll'!$D9),1,IF(AND(YEAR(CB$3)=YEAR('Rent Roll'!$D9),MONTH(CB$3)=MONTH('Rent Roll'!$D9)),1,0))</f>
        <v>1</v>
      </c>
      <c r="CC35" s="567">
        <f>IF(AND(CC$3&gt;'Rent Roll'!$C9,CC$3&lt;='Rent Roll'!$D9),1,IF(AND(YEAR(CC$3)=YEAR('Rent Roll'!$D9),MONTH(CC$3)=MONTH('Rent Roll'!$D9)),1,0))</f>
        <v>1</v>
      </c>
      <c r="CD35" s="567">
        <f>IF(AND(CD$3&gt;'Rent Roll'!$C9,CD$3&lt;='Rent Roll'!$D9),1,IF(AND(YEAR(CD$3)=YEAR('Rent Roll'!$D9),MONTH(CD$3)=MONTH('Rent Roll'!$D9)),1,0))</f>
        <v>1</v>
      </c>
      <c r="CE35" s="567">
        <f>IF(AND(CE$3&gt;'Rent Roll'!$C9,CE$3&lt;='Rent Roll'!$D9),1,IF(AND(YEAR(CE$3)=YEAR('Rent Roll'!$D9),MONTH(CE$3)=MONTH('Rent Roll'!$D9)),1,0))</f>
        <v>1</v>
      </c>
      <c r="CF35" s="567">
        <f>IF(AND(CF$3&gt;'Rent Roll'!$C9,CF$3&lt;='Rent Roll'!$D9),1,IF(AND(YEAR(CF$3)=YEAR('Rent Roll'!$D9),MONTH(CF$3)=MONTH('Rent Roll'!$D9)),1,0))</f>
        <v>1</v>
      </c>
      <c r="CG35" s="567">
        <f>IF(AND(CG$3&gt;'Rent Roll'!$C9,CG$3&lt;='Rent Roll'!$D9),1,IF(AND(YEAR(CG$3)=YEAR('Rent Roll'!$D9),MONTH(CG$3)=MONTH('Rent Roll'!$D9)),1,0))</f>
        <v>1</v>
      </c>
      <c r="CH35" s="567">
        <f>IF(AND(CH$3&gt;'Rent Roll'!$C9,CH$3&lt;='Rent Roll'!$D9),1,IF(AND(YEAR(CH$3)=YEAR('Rent Roll'!$D9),MONTH(CH$3)=MONTH('Rent Roll'!$D9)),1,0))</f>
        <v>1</v>
      </c>
      <c r="CI35" s="567">
        <f>IF(AND(CI$3&gt;'Rent Roll'!$C9,CI$3&lt;='Rent Roll'!$D9),1,IF(AND(YEAR(CI$3)=YEAR('Rent Roll'!$D9),MONTH(CI$3)=MONTH('Rent Roll'!$D9)),1,0))</f>
        <v>1</v>
      </c>
      <c r="CJ35" s="567">
        <f>IF(AND(CJ$3&gt;'Rent Roll'!$C9,CJ$3&lt;='Rent Roll'!$D9),1,IF(AND(YEAR(CJ$3)=YEAR('Rent Roll'!$D9),MONTH(CJ$3)=MONTH('Rent Roll'!$D9)),1,0))</f>
        <v>1</v>
      </c>
      <c r="CK35" s="567">
        <f>IF(AND(CK$3&gt;'Rent Roll'!$C9,CK$3&lt;='Rent Roll'!$D9),1,IF(AND(YEAR(CK$3)=YEAR('Rent Roll'!$D9),MONTH(CK$3)=MONTH('Rent Roll'!$D9)),1,0))</f>
        <v>1</v>
      </c>
      <c r="CL35" s="767">
        <f>IF(AND(CL$3&gt;'Rent Roll'!$C9,CL$3&lt;='Rent Roll'!$D9),1,IF(AND(YEAR(CL$3)=YEAR('Rent Roll'!$D9),MONTH(CL$3)=MONTH('Rent Roll'!$D9)),1,0))</f>
        <v>1</v>
      </c>
      <c r="CM35" s="768">
        <f>IF(AND(CM$3&gt;'Rent Roll'!$C9,CM$3&lt;='Rent Roll'!$D9),1,IF(AND(YEAR(CM$3)=YEAR('Rent Roll'!$D9),MONTH(CM$3)=MONTH('Rent Roll'!$D9)),1,0))</f>
        <v>0</v>
      </c>
      <c r="CN35" s="567">
        <f>IF(AND(CN$3&gt;'Rent Roll'!$C9,CN$3&lt;='Rent Roll'!$D9),1,IF(AND(YEAR(CN$3)=YEAR('Rent Roll'!$D9),MONTH(CN$3)=MONTH('Rent Roll'!$D9)),1,0))</f>
        <v>0</v>
      </c>
      <c r="CO35" s="567">
        <f>IF(AND(CO$3&gt;'Rent Roll'!$C9,CO$3&lt;='Rent Roll'!$D9),1,IF(AND(YEAR(CO$3)=YEAR('Rent Roll'!$D9),MONTH(CO$3)=MONTH('Rent Roll'!$D9)),1,0))</f>
        <v>0</v>
      </c>
      <c r="CP35" s="567">
        <f>IF(AND(CP$3&gt;'Rent Roll'!$C9,CP$3&lt;='Rent Roll'!$D9),1,IF(AND(YEAR(CP$3)=YEAR('Rent Roll'!$D9),MONTH(CP$3)=MONTH('Rent Roll'!$D9)),1,0))</f>
        <v>0</v>
      </c>
      <c r="CQ35" s="567">
        <f>IF(AND(CQ$3&gt;'Rent Roll'!$C9,CQ$3&lt;='Rent Roll'!$D9),1,IF(AND(YEAR(CQ$3)=YEAR('Rent Roll'!$D9),MONTH(CQ$3)=MONTH('Rent Roll'!$D9)),1,0))</f>
        <v>0</v>
      </c>
      <c r="CR35" s="567">
        <f>IF(AND(CR$3&gt;'Rent Roll'!$C9,CR$3&lt;='Rent Roll'!$D9),1,IF(AND(YEAR(CR$3)=YEAR('Rent Roll'!$D9),MONTH(CR$3)=MONTH('Rent Roll'!$D9)),1,0))</f>
        <v>0</v>
      </c>
      <c r="CS35" s="567">
        <f>IF(AND(CS$3&gt;'Rent Roll'!$C9,CS$3&lt;='Rent Roll'!$D9),1,IF(AND(YEAR(CS$3)=YEAR('Rent Roll'!$D9),MONTH(CS$3)=MONTH('Rent Roll'!$D9)),1,0))</f>
        <v>0</v>
      </c>
      <c r="CT35" s="567">
        <f>IF(AND(CT$3&gt;'Rent Roll'!$C9,CT$3&lt;='Rent Roll'!$D9),1,IF(AND(YEAR(CT$3)=YEAR('Rent Roll'!$D9),MONTH(CT$3)=MONTH('Rent Roll'!$D9)),1,0))</f>
        <v>0</v>
      </c>
      <c r="CU35" s="567">
        <f>IF(AND(CU$3&gt;'Rent Roll'!$C9,CU$3&lt;='Rent Roll'!$D9),1,IF(AND(YEAR(CU$3)=YEAR('Rent Roll'!$D9),MONTH(CU$3)=MONTH('Rent Roll'!$D9)),1,0))</f>
        <v>0</v>
      </c>
      <c r="CV35" s="567">
        <f>IF(AND(CV$3&gt;'Rent Roll'!$C9,CV$3&lt;='Rent Roll'!$D9),1,IF(AND(YEAR(CV$3)=YEAR('Rent Roll'!$D9),MONTH(CV$3)=MONTH('Rent Roll'!$D9)),1,0))</f>
        <v>0</v>
      </c>
      <c r="CW35" s="567">
        <f>IF(AND(CW$3&gt;'Rent Roll'!$C9,CW$3&lt;='Rent Roll'!$D9),1,IF(AND(YEAR(CW$3)=YEAR('Rent Roll'!$D9),MONTH(CW$3)=MONTH('Rent Roll'!$D9)),1,0))</f>
        <v>0</v>
      </c>
      <c r="CX35" s="767">
        <f>IF(AND(CX$3&gt;'Rent Roll'!$C9,CX$3&lt;='Rent Roll'!$D9),1,IF(AND(YEAR(CX$3)=YEAR('Rent Roll'!$D9),MONTH(CX$3)=MONTH('Rent Roll'!$D9)),1,0))</f>
        <v>0</v>
      </c>
      <c r="CY35" s="768">
        <f>IF(AND(CY$3&gt;'Rent Roll'!$C9,CY$3&lt;='Rent Roll'!$D9),1,IF(AND(YEAR(CY$3)=YEAR('Rent Roll'!$D9),MONTH(CY$3)=MONTH('Rent Roll'!$D9)),1,0))</f>
        <v>0</v>
      </c>
      <c r="CZ35" s="567">
        <f>IF(AND(CZ$3&gt;'Rent Roll'!$C9,CZ$3&lt;='Rent Roll'!$D9),1,IF(AND(YEAR(CZ$3)=YEAR('Rent Roll'!$D9),MONTH(CZ$3)=MONTH('Rent Roll'!$D9)),1,0))</f>
        <v>0</v>
      </c>
      <c r="DA35" s="567">
        <f>IF(AND(DA$3&gt;'Rent Roll'!$C9,DA$3&lt;='Rent Roll'!$D9),1,IF(AND(YEAR(DA$3)=YEAR('Rent Roll'!$D9),MONTH(DA$3)=MONTH('Rent Roll'!$D9)),1,0))</f>
        <v>0</v>
      </c>
      <c r="DB35" s="567">
        <f>IF(AND(DB$3&gt;'Rent Roll'!$C9,DB$3&lt;='Rent Roll'!$D9),1,IF(AND(YEAR(DB$3)=YEAR('Rent Roll'!$D9),MONTH(DB$3)=MONTH('Rent Roll'!$D9)),1,0))</f>
        <v>0</v>
      </c>
      <c r="DC35" s="567">
        <f>IF(AND(DC$3&gt;'Rent Roll'!$C9,DC$3&lt;='Rent Roll'!$D9),1,IF(AND(YEAR(DC$3)=YEAR('Rent Roll'!$D9),MONTH(DC$3)=MONTH('Rent Roll'!$D9)),1,0))</f>
        <v>0</v>
      </c>
      <c r="DD35" s="567">
        <f>IF(AND(DD$3&gt;'Rent Roll'!$C9,DD$3&lt;='Rent Roll'!$D9),1,IF(AND(YEAR(DD$3)=YEAR('Rent Roll'!$D9),MONTH(DD$3)=MONTH('Rent Roll'!$D9)),1,0))</f>
        <v>0</v>
      </c>
      <c r="DE35" s="567">
        <f>IF(AND(DE$3&gt;'Rent Roll'!$C9,DE$3&lt;='Rent Roll'!$D9),1,IF(AND(YEAR(DE$3)=YEAR('Rent Roll'!$D9),MONTH(DE$3)=MONTH('Rent Roll'!$D9)),1,0))</f>
        <v>0</v>
      </c>
      <c r="DF35" s="567">
        <f>IF(AND(DF$3&gt;'Rent Roll'!$C9,DF$3&lt;='Rent Roll'!$D9),1,IF(AND(YEAR(DF$3)=YEAR('Rent Roll'!$D9),MONTH(DF$3)=MONTH('Rent Roll'!$D9)),1,0))</f>
        <v>0</v>
      </c>
      <c r="DG35" s="567">
        <f>IF(AND(DG$3&gt;'Rent Roll'!$C9,DG$3&lt;='Rent Roll'!$D9),1,IF(AND(YEAR(DG$3)=YEAR('Rent Roll'!$D9),MONTH(DG$3)=MONTH('Rent Roll'!$D9)),1,0))</f>
        <v>0</v>
      </c>
      <c r="DH35" s="567">
        <f>IF(AND(DH$3&gt;'Rent Roll'!$C9,DH$3&lt;='Rent Roll'!$D9),1,IF(AND(YEAR(DH$3)=YEAR('Rent Roll'!$D9),MONTH(DH$3)=MONTH('Rent Roll'!$D9)),1,0))</f>
        <v>0</v>
      </c>
      <c r="DI35" s="567">
        <f>IF(AND(DI$3&gt;'Rent Roll'!$C9,DI$3&lt;='Rent Roll'!$D9),1,IF(AND(YEAR(DI$3)=YEAR('Rent Roll'!$D9),MONTH(DI$3)=MONTH('Rent Roll'!$D9)),1,0))</f>
        <v>0</v>
      </c>
      <c r="DJ35" s="767">
        <f>IF(AND(DJ$3&gt;'Rent Roll'!$C9,DJ$3&lt;='Rent Roll'!$D9),1,IF(AND(YEAR(DJ$3)=YEAR('Rent Roll'!$D9),MONTH(DJ$3)=MONTH('Rent Roll'!$D9)),1,0))</f>
        <v>0</v>
      </c>
      <c r="DK35" s="768">
        <f>IF(AND(DK$3&gt;'Rent Roll'!$C9,DK$3&lt;='Rent Roll'!$D9),1,IF(AND(YEAR(DK$3)=YEAR('Rent Roll'!$D9),MONTH(DK$3)=MONTH('Rent Roll'!$D9)),1,0))</f>
        <v>0</v>
      </c>
      <c r="DL35" s="567">
        <f>IF(AND(DL$3&gt;'Rent Roll'!$C9,DL$3&lt;='Rent Roll'!$D9),1,IF(AND(YEAR(DL$3)=YEAR('Rent Roll'!$D9),MONTH(DL$3)=MONTH('Rent Roll'!$D9)),1,0))</f>
        <v>0</v>
      </c>
      <c r="DM35" s="567">
        <f>IF(AND(DM$3&gt;'Rent Roll'!$C9,DM$3&lt;='Rent Roll'!$D9),1,IF(AND(YEAR(DM$3)=YEAR('Rent Roll'!$D9),MONTH(DM$3)=MONTH('Rent Roll'!$D9)),1,0))</f>
        <v>0</v>
      </c>
      <c r="DN35" s="567">
        <f>IF(AND(DN$3&gt;'Rent Roll'!$C9,DN$3&lt;='Rent Roll'!$D9),1,IF(AND(YEAR(DN$3)=YEAR('Rent Roll'!$D9),MONTH(DN$3)=MONTH('Rent Roll'!$D9)),1,0))</f>
        <v>0</v>
      </c>
      <c r="DO35" s="567">
        <f>IF(AND(DO$3&gt;'Rent Roll'!$C9,DO$3&lt;='Rent Roll'!$D9),1,IF(AND(YEAR(DO$3)=YEAR('Rent Roll'!$D9),MONTH(DO$3)=MONTH('Rent Roll'!$D9)),1,0))</f>
        <v>0</v>
      </c>
      <c r="DP35" s="567">
        <f>IF(AND(DP$3&gt;'Rent Roll'!$C9,DP$3&lt;='Rent Roll'!$D9),1,IF(AND(YEAR(DP$3)=YEAR('Rent Roll'!$D9),MONTH(DP$3)=MONTH('Rent Roll'!$D9)),1,0))</f>
        <v>0</v>
      </c>
      <c r="DQ35" s="567">
        <f>IF(AND(DQ$3&gt;'Rent Roll'!$C9,DQ$3&lt;='Rent Roll'!$D9),1,IF(AND(YEAR(DQ$3)=YEAR('Rent Roll'!$D9),MONTH(DQ$3)=MONTH('Rent Roll'!$D9)),1,0))</f>
        <v>0</v>
      </c>
      <c r="DR35" s="567">
        <f>IF(AND(DR$3&gt;'Rent Roll'!$C9,DR$3&lt;='Rent Roll'!$D9),1,IF(AND(YEAR(DR$3)=YEAR('Rent Roll'!$D9),MONTH(DR$3)=MONTH('Rent Roll'!$D9)),1,0))</f>
        <v>0</v>
      </c>
      <c r="DS35" s="567">
        <f>IF(AND(DS$3&gt;'Rent Roll'!$C9,DS$3&lt;='Rent Roll'!$D9),1,IF(AND(YEAR(DS$3)=YEAR('Rent Roll'!$D9),MONTH(DS$3)=MONTH('Rent Roll'!$D9)),1,0))</f>
        <v>0</v>
      </c>
      <c r="DT35" s="567">
        <f>IF(AND(DT$3&gt;'Rent Roll'!$C9,DT$3&lt;='Rent Roll'!$D9),1,IF(AND(YEAR(DT$3)=YEAR('Rent Roll'!$D9),MONTH(DT$3)=MONTH('Rent Roll'!$D9)),1,0))</f>
        <v>0</v>
      </c>
      <c r="DU35" s="567">
        <f>IF(AND(DU$3&gt;'Rent Roll'!$C9,DU$3&lt;='Rent Roll'!$D9),1,IF(AND(YEAR(DU$3)=YEAR('Rent Roll'!$D9),MONTH(DU$3)=MONTH('Rent Roll'!$D9)),1,0))</f>
        <v>0</v>
      </c>
      <c r="DV35" s="567">
        <f>IF(AND(DV$3&gt;'Rent Roll'!$C9,DV$3&lt;='Rent Roll'!$D9),1,IF(AND(YEAR(DV$3)=YEAR('Rent Roll'!$D9),MONTH(DV$3)=MONTH('Rent Roll'!$D9)),1,0))</f>
        <v>0</v>
      </c>
    </row>
    <row r="36" spans="1:126" s="565" customFormat="1" ht="12" customHeight="1" outlineLevel="1" x14ac:dyDescent="0.4">
      <c r="A36" s="731"/>
      <c r="B36" s="564" t="str">
        <f>'Rent Roll'!$B10</f>
        <v>4층</v>
      </c>
      <c r="E36" s="566"/>
      <c r="F36" s="778">
        <f>IF(AND(F$3&gt;'Rent Roll'!$C10,F$3&lt;='Rent Roll'!$D10),1,IF(AND(YEAR(F$3)=YEAR('Rent Roll'!$D10),MONTH(F$3)=MONTH('Rent Roll'!$D10)),1,0))</f>
        <v>0</v>
      </c>
      <c r="G36" s="768">
        <f>IF(AND(G$3&gt;'Rent Roll'!$C10,G$3&lt;='Rent Roll'!$D10),1,IF(AND(YEAR(G$3)=YEAR('Rent Roll'!$D10),MONTH(G$3)=MONTH('Rent Roll'!$D10)),1,0))</f>
        <v>0</v>
      </c>
      <c r="H36" s="567">
        <f>IF(AND(H$3&gt;'Rent Roll'!$C10,H$3&lt;='Rent Roll'!$D10),1,IF(AND(YEAR(H$3)=YEAR('Rent Roll'!$D10),MONTH(H$3)=MONTH('Rent Roll'!$D10)),1,0))</f>
        <v>0</v>
      </c>
      <c r="I36" s="567">
        <f>IF(AND(I$3&gt;'Rent Roll'!$C10,I$3&lt;='Rent Roll'!$D10),1,IF(AND(YEAR(I$3)=YEAR('Rent Roll'!$D10),MONTH(I$3)=MONTH('Rent Roll'!$D10)),1,0))</f>
        <v>0</v>
      </c>
      <c r="J36" s="567">
        <f>IF(AND(J$3&gt;'Rent Roll'!$C10,J$3&lt;='Rent Roll'!$D10),1,IF(AND(YEAR(J$3)=YEAR('Rent Roll'!$D10),MONTH(J$3)=MONTH('Rent Roll'!$D10)),1,0))</f>
        <v>0</v>
      </c>
      <c r="K36" s="567">
        <f>IF(AND(K$3&gt;'Rent Roll'!$C10,K$3&lt;='Rent Roll'!$D10),1,IF(AND(YEAR(K$3)=YEAR('Rent Roll'!$D10),MONTH(K$3)=MONTH('Rent Roll'!$D10)),1,0))</f>
        <v>0</v>
      </c>
      <c r="L36" s="567">
        <f>IF(AND(L$3&gt;'Rent Roll'!$C10,L$3&lt;='Rent Roll'!$D10),1,IF(AND(YEAR(L$3)=YEAR('Rent Roll'!$D10),MONTH(L$3)=MONTH('Rent Roll'!$D10)),1,0))</f>
        <v>0</v>
      </c>
      <c r="M36" s="567">
        <f>IF(AND(M$3&gt;'Rent Roll'!$C10,M$3&lt;='Rent Roll'!$D10),1,IF(AND(YEAR(M$3)=YEAR('Rent Roll'!$D10),MONTH(M$3)=MONTH('Rent Roll'!$D10)),1,0))</f>
        <v>0</v>
      </c>
      <c r="N36" s="567">
        <f>IF(AND(N$3&gt;'Rent Roll'!$C10,N$3&lt;='Rent Roll'!$D10),1,IF(AND(YEAR(N$3)=YEAR('Rent Roll'!$D10),MONTH(N$3)=MONTH('Rent Roll'!$D10)),1,0))</f>
        <v>0</v>
      </c>
      <c r="O36" s="567">
        <f>IF(AND(O$3&gt;'Rent Roll'!$C10,O$3&lt;='Rent Roll'!$D10),1,IF(AND(YEAR(O$3)=YEAR('Rent Roll'!$D10),MONTH(O$3)=MONTH('Rent Roll'!$D10)),1,0))</f>
        <v>0</v>
      </c>
      <c r="P36" s="567">
        <f>IF(AND(P$3&gt;'Rent Roll'!$C10,P$3&lt;='Rent Roll'!$D10),1,IF(AND(YEAR(P$3)=YEAR('Rent Roll'!$D10),MONTH(P$3)=MONTH('Rent Roll'!$D10)),1,0))</f>
        <v>0</v>
      </c>
      <c r="Q36" s="567">
        <f>IF(AND(Q$3&gt;'Rent Roll'!$C10,Q$3&lt;='Rent Roll'!$D10),1,IF(AND(YEAR(Q$3)=YEAR('Rent Roll'!$D10),MONTH(Q$3)=MONTH('Rent Roll'!$D10)),1,0))</f>
        <v>0</v>
      </c>
      <c r="R36" s="767">
        <f>IF(AND(R$3&gt;'Rent Roll'!$C10,R$3&lt;='Rent Roll'!$D10),1,IF(AND(YEAR(R$3)=YEAR('Rent Roll'!$D10),MONTH(R$3)=MONTH('Rent Roll'!$D10)),1,0))</f>
        <v>0</v>
      </c>
      <c r="S36" s="768">
        <f>IF(AND(S$3&gt;'Rent Roll'!$C10,S$3&lt;='Rent Roll'!$D10),1,IF(AND(YEAR(S$3)=YEAR('Rent Roll'!$D10),MONTH(S$3)=MONTH('Rent Roll'!$D10)),1,0))</f>
        <v>0</v>
      </c>
      <c r="T36" s="567">
        <f>IF(AND(T$3&gt;'Rent Roll'!$C10,T$3&lt;='Rent Roll'!$D10),1,IF(AND(YEAR(T$3)=YEAR('Rent Roll'!$D10),MONTH(T$3)=MONTH('Rent Roll'!$D10)),1,0))</f>
        <v>0</v>
      </c>
      <c r="U36" s="567">
        <f>IF(AND(U$3&gt;'Rent Roll'!$C10,U$3&lt;='Rent Roll'!$D10),1,IF(AND(YEAR(U$3)=YEAR('Rent Roll'!$D10),MONTH(U$3)=MONTH('Rent Roll'!$D10)),1,0))</f>
        <v>0</v>
      </c>
      <c r="V36" s="567">
        <f>IF(AND(V$3&gt;'Rent Roll'!$C10,V$3&lt;='Rent Roll'!$D10),1,IF(AND(YEAR(V$3)=YEAR('Rent Roll'!$D10),MONTH(V$3)=MONTH('Rent Roll'!$D10)),1,0))</f>
        <v>0</v>
      </c>
      <c r="W36" s="567">
        <f>IF(AND(W$3&gt;'Rent Roll'!$C10,W$3&lt;='Rent Roll'!$D10),1,IF(AND(YEAR(W$3)=YEAR('Rent Roll'!$D10),MONTH(W$3)=MONTH('Rent Roll'!$D10)),1,0))</f>
        <v>0</v>
      </c>
      <c r="X36" s="567">
        <f>IF(AND(X$3&gt;'Rent Roll'!$C10,X$3&lt;='Rent Roll'!$D10),1,IF(AND(YEAR(X$3)=YEAR('Rent Roll'!$D10),MONTH(X$3)=MONTH('Rent Roll'!$D10)),1,0))</f>
        <v>0</v>
      </c>
      <c r="Y36" s="567">
        <f>IF(AND(Y$3&gt;'Rent Roll'!$C10,Y$3&lt;='Rent Roll'!$D10),1,IF(AND(YEAR(Y$3)=YEAR('Rent Roll'!$D10),MONTH(Y$3)=MONTH('Rent Roll'!$D10)),1,0))</f>
        <v>0</v>
      </c>
      <c r="Z36" s="567">
        <f>IF(AND(Z$3&gt;'Rent Roll'!$C10,Z$3&lt;='Rent Roll'!$D10),1,IF(AND(YEAR(Z$3)=YEAR('Rent Roll'!$D10),MONTH(Z$3)=MONTH('Rent Roll'!$D10)),1,0))</f>
        <v>0</v>
      </c>
      <c r="AA36" s="567">
        <f>IF(AND(AA$3&gt;'Rent Roll'!$C10,AA$3&lt;='Rent Roll'!$D10),1,IF(AND(YEAR(AA$3)=YEAR('Rent Roll'!$D10),MONTH(AA$3)=MONTH('Rent Roll'!$D10)),1,0))</f>
        <v>0</v>
      </c>
      <c r="AB36" s="567">
        <f>IF(AND(AB$3&gt;'Rent Roll'!$C10,AB$3&lt;='Rent Roll'!$D10),1,IF(AND(YEAR(AB$3)=YEAR('Rent Roll'!$D10),MONTH(AB$3)=MONTH('Rent Roll'!$D10)),1,0))</f>
        <v>0</v>
      </c>
      <c r="AC36" s="567">
        <f>IF(AND(AC$3&gt;'Rent Roll'!$C10,AC$3&lt;='Rent Roll'!$D10),1,IF(AND(YEAR(AC$3)=YEAR('Rent Roll'!$D10),MONTH(AC$3)=MONTH('Rent Roll'!$D10)),1,0))</f>
        <v>0</v>
      </c>
      <c r="AD36" s="767">
        <f>IF(AND(AD$3&gt;'Rent Roll'!$C10,AD$3&lt;='Rent Roll'!$D10),1,IF(AND(YEAR(AD$3)=YEAR('Rent Roll'!$D10),MONTH(AD$3)=MONTH('Rent Roll'!$D10)),1,0))</f>
        <v>0</v>
      </c>
      <c r="AE36" s="768">
        <f>IF(AND(AE$3&gt;'Rent Roll'!$C10,AE$3&lt;='Rent Roll'!$D10),1,IF(AND(YEAR(AE$3)=YEAR('Rent Roll'!$D10),MONTH(AE$3)=MONTH('Rent Roll'!$D10)),1,0))</f>
        <v>1</v>
      </c>
      <c r="AF36" s="567">
        <f>IF(AND(AF$3&gt;'Rent Roll'!$C10,AF$3&lt;='Rent Roll'!$D10),1,IF(AND(YEAR(AF$3)=YEAR('Rent Roll'!$D10),MONTH(AF$3)=MONTH('Rent Roll'!$D10)),1,0))</f>
        <v>1</v>
      </c>
      <c r="AG36" s="567">
        <f>IF(AND(AG$3&gt;'Rent Roll'!$C10,AG$3&lt;='Rent Roll'!$D10),1,IF(AND(YEAR(AG$3)=YEAR('Rent Roll'!$D10),MONTH(AG$3)=MONTH('Rent Roll'!$D10)),1,0))</f>
        <v>1</v>
      </c>
      <c r="AH36" s="567">
        <f>IF(AND(AH$3&gt;'Rent Roll'!$C10,AH$3&lt;='Rent Roll'!$D10),1,IF(AND(YEAR(AH$3)=YEAR('Rent Roll'!$D10),MONTH(AH$3)=MONTH('Rent Roll'!$D10)),1,0))</f>
        <v>1</v>
      </c>
      <c r="AI36" s="567">
        <f>IF(AND(AI$3&gt;'Rent Roll'!$C10,AI$3&lt;='Rent Roll'!$D10),1,IF(AND(YEAR(AI$3)=YEAR('Rent Roll'!$D10),MONTH(AI$3)=MONTH('Rent Roll'!$D10)),1,0))</f>
        <v>1</v>
      </c>
      <c r="AJ36" s="567">
        <f>IF(AND(AJ$3&gt;'Rent Roll'!$C10,AJ$3&lt;='Rent Roll'!$D10),1,IF(AND(YEAR(AJ$3)=YEAR('Rent Roll'!$D10),MONTH(AJ$3)=MONTH('Rent Roll'!$D10)),1,0))</f>
        <v>1</v>
      </c>
      <c r="AK36" s="567">
        <f>IF(AND(AK$3&gt;'Rent Roll'!$C10,AK$3&lt;='Rent Roll'!$D10),1,IF(AND(YEAR(AK$3)=YEAR('Rent Roll'!$D10),MONTH(AK$3)=MONTH('Rent Roll'!$D10)),1,0))</f>
        <v>1</v>
      </c>
      <c r="AL36" s="567">
        <f>IF(AND(AL$3&gt;'Rent Roll'!$C10,AL$3&lt;='Rent Roll'!$D10),1,IF(AND(YEAR(AL$3)=YEAR('Rent Roll'!$D10),MONTH(AL$3)=MONTH('Rent Roll'!$D10)),1,0))</f>
        <v>1</v>
      </c>
      <c r="AM36" s="567">
        <f>IF(AND(AM$3&gt;'Rent Roll'!$C10,AM$3&lt;='Rent Roll'!$D10),1,IF(AND(YEAR(AM$3)=YEAR('Rent Roll'!$D10),MONTH(AM$3)=MONTH('Rent Roll'!$D10)),1,0))</f>
        <v>1</v>
      </c>
      <c r="AN36" s="567">
        <f>IF(AND(AN$3&gt;'Rent Roll'!$C10,AN$3&lt;='Rent Roll'!$D10),1,IF(AND(YEAR(AN$3)=YEAR('Rent Roll'!$D10),MONTH(AN$3)=MONTH('Rent Roll'!$D10)),1,0))</f>
        <v>1</v>
      </c>
      <c r="AO36" s="567">
        <f>IF(AND(AO$3&gt;'Rent Roll'!$C10,AO$3&lt;='Rent Roll'!$D10),1,IF(AND(YEAR(AO$3)=YEAR('Rent Roll'!$D10),MONTH(AO$3)=MONTH('Rent Roll'!$D10)),1,0))</f>
        <v>1</v>
      </c>
      <c r="AP36" s="767">
        <f>IF(AND(AP$3&gt;'Rent Roll'!$C10,AP$3&lt;='Rent Roll'!$D10),1,IF(AND(YEAR(AP$3)=YEAR('Rent Roll'!$D10),MONTH(AP$3)=MONTH('Rent Roll'!$D10)),1,0))</f>
        <v>1</v>
      </c>
      <c r="AQ36" s="768">
        <f>IF(AND(AQ$3&gt;'Rent Roll'!$C10,AQ$3&lt;='Rent Roll'!$D10),1,IF(AND(YEAR(AQ$3)=YEAR('Rent Roll'!$D10),MONTH(AQ$3)=MONTH('Rent Roll'!$D10)),1,0))</f>
        <v>1</v>
      </c>
      <c r="AR36" s="567">
        <f>IF(AND(AR$3&gt;'Rent Roll'!$C10,AR$3&lt;='Rent Roll'!$D10),1,IF(AND(YEAR(AR$3)=YEAR('Rent Roll'!$D10),MONTH(AR$3)=MONTH('Rent Roll'!$D10)),1,0))</f>
        <v>1</v>
      </c>
      <c r="AS36" s="567">
        <f>IF(AND(AS$3&gt;'Rent Roll'!$C10,AS$3&lt;='Rent Roll'!$D10),1,IF(AND(YEAR(AS$3)=YEAR('Rent Roll'!$D10),MONTH(AS$3)=MONTH('Rent Roll'!$D10)),1,0))</f>
        <v>1</v>
      </c>
      <c r="AT36" s="567">
        <f>IF(AND(AT$3&gt;'Rent Roll'!$C10,AT$3&lt;='Rent Roll'!$D10),1,IF(AND(YEAR(AT$3)=YEAR('Rent Roll'!$D10),MONTH(AT$3)=MONTH('Rent Roll'!$D10)),1,0))</f>
        <v>1</v>
      </c>
      <c r="AU36" s="567">
        <f>IF(AND(AU$3&gt;'Rent Roll'!$C10,AU$3&lt;='Rent Roll'!$D10),1,IF(AND(YEAR(AU$3)=YEAR('Rent Roll'!$D10),MONTH(AU$3)=MONTH('Rent Roll'!$D10)),1,0))</f>
        <v>1</v>
      </c>
      <c r="AV36" s="567">
        <f>IF(AND(AV$3&gt;'Rent Roll'!$C10,AV$3&lt;='Rent Roll'!$D10),1,IF(AND(YEAR(AV$3)=YEAR('Rent Roll'!$D10),MONTH(AV$3)=MONTH('Rent Roll'!$D10)),1,0))</f>
        <v>1</v>
      </c>
      <c r="AW36" s="567">
        <f>IF(AND(AW$3&gt;'Rent Roll'!$C10,AW$3&lt;='Rent Roll'!$D10),1,IF(AND(YEAR(AW$3)=YEAR('Rent Roll'!$D10),MONTH(AW$3)=MONTH('Rent Roll'!$D10)),1,0))</f>
        <v>1</v>
      </c>
      <c r="AX36" s="567">
        <f>IF(AND(AX$3&gt;'Rent Roll'!$C10,AX$3&lt;='Rent Roll'!$D10),1,IF(AND(YEAR(AX$3)=YEAR('Rent Roll'!$D10),MONTH(AX$3)=MONTH('Rent Roll'!$D10)),1,0))</f>
        <v>1</v>
      </c>
      <c r="AY36" s="567">
        <f>IF(AND(AY$3&gt;'Rent Roll'!$C10,AY$3&lt;='Rent Roll'!$D10),1,IF(AND(YEAR(AY$3)=YEAR('Rent Roll'!$D10),MONTH(AY$3)=MONTH('Rent Roll'!$D10)),1,0))</f>
        <v>1</v>
      </c>
      <c r="AZ36" s="567">
        <f>IF(AND(AZ$3&gt;'Rent Roll'!$C10,AZ$3&lt;='Rent Roll'!$D10),1,IF(AND(YEAR(AZ$3)=YEAR('Rent Roll'!$D10),MONTH(AZ$3)=MONTH('Rent Roll'!$D10)),1,0))</f>
        <v>1</v>
      </c>
      <c r="BA36" s="567">
        <f>IF(AND(BA$3&gt;'Rent Roll'!$C10,BA$3&lt;='Rent Roll'!$D10),1,IF(AND(YEAR(BA$3)=YEAR('Rent Roll'!$D10),MONTH(BA$3)=MONTH('Rent Roll'!$D10)),1,0))</f>
        <v>1</v>
      </c>
      <c r="BB36" s="767">
        <f>IF(AND(BB$3&gt;'Rent Roll'!$C10,BB$3&lt;='Rent Roll'!$D10),1,IF(AND(YEAR(BB$3)=YEAR('Rent Roll'!$D10),MONTH(BB$3)=MONTH('Rent Roll'!$D10)),1,0))</f>
        <v>1</v>
      </c>
      <c r="BC36" s="768">
        <f>IF(AND(BC$3&gt;'Rent Roll'!$C10,BC$3&lt;='Rent Roll'!$D10),1,IF(AND(YEAR(BC$3)=YEAR('Rent Roll'!$D10),MONTH(BC$3)=MONTH('Rent Roll'!$D10)),1,0))</f>
        <v>1</v>
      </c>
      <c r="BD36" s="567">
        <f>IF(AND(BD$3&gt;'Rent Roll'!$C10,BD$3&lt;='Rent Roll'!$D10),1,IF(AND(YEAR(BD$3)=YEAR('Rent Roll'!$D10),MONTH(BD$3)=MONTH('Rent Roll'!$D10)),1,0))</f>
        <v>1</v>
      </c>
      <c r="BE36" s="567">
        <f>IF(AND(BE$3&gt;'Rent Roll'!$C10,BE$3&lt;='Rent Roll'!$D10),1,IF(AND(YEAR(BE$3)=YEAR('Rent Roll'!$D10),MONTH(BE$3)=MONTH('Rent Roll'!$D10)),1,0))</f>
        <v>1</v>
      </c>
      <c r="BF36" s="567">
        <f>IF(AND(BF$3&gt;'Rent Roll'!$C10,BF$3&lt;='Rent Roll'!$D10),1,IF(AND(YEAR(BF$3)=YEAR('Rent Roll'!$D10),MONTH(BF$3)=MONTH('Rent Roll'!$D10)),1,0))</f>
        <v>1</v>
      </c>
      <c r="BG36" s="567">
        <f>IF(AND(BG$3&gt;'Rent Roll'!$C10,BG$3&lt;='Rent Roll'!$D10),1,IF(AND(YEAR(BG$3)=YEAR('Rent Roll'!$D10),MONTH(BG$3)=MONTH('Rent Roll'!$D10)),1,0))</f>
        <v>1</v>
      </c>
      <c r="BH36" s="567">
        <f>IF(AND(BH$3&gt;'Rent Roll'!$C10,BH$3&lt;='Rent Roll'!$D10),1,IF(AND(YEAR(BH$3)=YEAR('Rent Roll'!$D10),MONTH(BH$3)=MONTH('Rent Roll'!$D10)),1,0))</f>
        <v>1</v>
      </c>
      <c r="BI36" s="567">
        <f>IF(AND(BI$3&gt;'Rent Roll'!$C10,BI$3&lt;='Rent Roll'!$D10),1,IF(AND(YEAR(BI$3)=YEAR('Rent Roll'!$D10),MONTH(BI$3)=MONTH('Rent Roll'!$D10)),1,0))</f>
        <v>1</v>
      </c>
      <c r="BJ36" s="567">
        <f>IF(AND(BJ$3&gt;'Rent Roll'!$C10,BJ$3&lt;='Rent Roll'!$D10),1,IF(AND(YEAR(BJ$3)=YEAR('Rent Roll'!$D10),MONTH(BJ$3)=MONTH('Rent Roll'!$D10)),1,0))</f>
        <v>1</v>
      </c>
      <c r="BK36" s="567">
        <f>IF(AND(BK$3&gt;'Rent Roll'!$C10,BK$3&lt;='Rent Roll'!$D10),1,IF(AND(YEAR(BK$3)=YEAR('Rent Roll'!$D10),MONTH(BK$3)=MONTH('Rent Roll'!$D10)),1,0))</f>
        <v>1</v>
      </c>
      <c r="BL36" s="567">
        <f>IF(AND(BL$3&gt;'Rent Roll'!$C10,BL$3&lt;='Rent Roll'!$D10),1,IF(AND(YEAR(BL$3)=YEAR('Rent Roll'!$D10),MONTH(BL$3)=MONTH('Rent Roll'!$D10)),1,0))</f>
        <v>1</v>
      </c>
      <c r="BM36" s="567">
        <f>IF(AND(BM$3&gt;'Rent Roll'!$C10,BM$3&lt;='Rent Roll'!$D10),1,IF(AND(YEAR(BM$3)=YEAR('Rent Roll'!$D10),MONTH(BM$3)=MONTH('Rent Roll'!$D10)),1,0))</f>
        <v>1</v>
      </c>
      <c r="BN36" s="767">
        <f>IF(AND(BN$3&gt;'Rent Roll'!$C10,BN$3&lt;='Rent Roll'!$D10),1,IF(AND(YEAR(BN$3)=YEAR('Rent Roll'!$D10),MONTH(BN$3)=MONTH('Rent Roll'!$D10)),1,0))</f>
        <v>1</v>
      </c>
      <c r="BO36" s="768">
        <f>IF(AND(BO$3&gt;'Rent Roll'!$C10,BO$3&lt;='Rent Roll'!$D10),1,IF(AND(YEAR(BO$3)=YEAR('Rent Roll'!$D10),MONTH(BO$3)=MONTH('Rent Roll'!$D10)),1,0))</f>
        <v>1</v>
      </c>
      <c r="BP36" s="567">
        <f>IF(AND(BP$3&gt;'Rent Roll'!$C10,BP$3&lt;='Rent Roll'!$D10),1,IF(AND(YEAR(BP$3)=YEAR('Rent Roll'!$D10),MONTH(BP$3)=MONTH('Rent Roll'!$D10)),1,0))</f>
        <v>1</v>
      </c>
      <c r="BQ36" s="567">
        <f>IF(AND(BQ$3&gt;'Rent Roll'!$C10,BQ$3&lt;='Rent Roll'!$D10),1,IF(AND(YEAR(BQ$3)=YEAR('Rent Roll'!$D10),MONTH(BQ$3)=MONTH('Rent Roll'!$D10)),1,0))</f>
        <v>1</v>
      </c>
      <c r="BR36" s="567">
        <f>IF(AND(BR$3&gt;'Rent Roll'!$C10,BR$3&lt;='Rent Roll'!$D10),1,IF(AND(YEAR(BR$3)=YEAR('Rent Roll'!$D10),MONTH(BR$3)=MONTH('Rent Roll'!$D10)),1,0))</f>
        <v>1</v>
      </c>
      <c r="BS36" s="567">
        <f>IF(AND(BS$3&gt;'Rent Roll'!$C10,BS$3&lt;='Rent Roll'!$D10),1,IF(AND(YEAR(BS$3)=YEAR('Rent Roll'!$D10),MONTH(BS$3)=MONTH('Rent Roll'!$D10)),1,0))</f>
        <v>1</v>
      </c>
      <c r="BT36" s="567">
        <f>IF(AND(BT$3&gt;'Rent Roll'!$C10,BT$3&lt;='Rent Roll'!$D10),1,IF(AND(YEAR(BT$3)=YEAR('Rent Roll'!$D10),MONTH(BT$3)=MONTH('Rent Roll'!$D10)),1,0))</f>
        <v>1</v>
      </c>
      <c r="BU36" s="567">
        <f>IF(AND(BU$3&gt;'Rent Roll'!$C10,BU$3&lt;='Rent Roll'!$D10),1,IF(AND(YEAR(BU$3)=YEAR('Rent Roll'!$D10),MONTH(BU$3)=MONTH('Rent Roll'!$D10)),1,0))</f>
        <v>1</v>
      </c>
      <c r="BV36" s="567">
        <f>IF(AND(BV$3&gt;'Rent Roll'!$C10,BV$3&lt;='Rent Roll'!$D10),1,IF(AND(YEAR(BV$3)=YEAR('Rent Roll'!$D10),MONTH(BV$3)=MONTH('Rent Roll'!$D10)),1,0))</f>
        <v>1</v>
      </c>
      <c r="BW36" s="567">
        <f>IF(AND(BW$3&gt;'Rent Roll'!$C10,BW$3&lt;='Rent Roll'!$D10),1,IF(AND(YEAR(BW$3)=YEAR('Rent Roll'!$D10),MONTH(BW$3)=MONTH('Rent Roll'!$D10)),1,0))</f>
        <v>1</v>
      </c>
      <c r="BX36" s="567">
        <f>IF(AND(BX$3&gt;'Rent Roll'!$C10,BX$3&lt;='Rent Roll'!$D10),1,IF(AND(YEAR(BX$3)=YEAR('Rent Roll'!$D10),MONTH(BX$3)=MONTH('Rent Roll'!$D10)),1,0))</f>
        <v>1</v>
      </c>
      <c r="BY36" s="567">
        <f>IF(AND(BY$3&gt;'Rent Roll'!$C10,BY$3&lt;='Rent Roll'!$D10),1,IF(AND(YEAR(BY$3)=YEAR('Rent Roll'!$D10),MONTH(BY$3)=MONTH('Rent Roll'!$D10)),1,0))</f>
        <v>1</v>
      </c>
      <c r="BZ36" s="767">
        <f>IF(AND(BZ$3&gt;'Rent Roll'!$C10,BZ$3&lt;='Rent Roll'!$D10),1,IF(AND(YEAR(BZ$3)=YEAR('Rent Roll'!$D10),MONTH(BZ$3)=MONTH('Rent Roll'!$D10)),1,0))</f>
        <v>1</v>
      </c>
      <c r="CA36" s="768">
        <f>IF(AND(CA$3&gt;'Rent Roll'!$C10,CA$3&lt;='Rent Roll'!$D10),1,IF(AND(YEAR(CA$3)=YEAR('Rent Roll'!$D10),MONTH(CA$3)=MONTH('Rent Roll'!$D10)),1,0))</f>
        <v>1</v>
      </c>
      <c r="CB36" s="567">
        <f>IF(AND(CB$3&gt;'Rent Roll'!$C10,CB$3&lt;='Rent Roll'!$D10),1,IF(AND(YEAR(CB$3)=YEAR('Rent Roll'!$D10),MONTH(CB$3)=MONTH('Rent Roll'!$D10)),1,0))</f>
        <v>1</v>
      </c>
      <c r="CC36" s="567">
        <f>IF(AND(CC$3&gt;'Rent Roll'!$C10,CC$3&lt;='Rent Roll'!$D10),1,IF(AND(YEAR(CC$3)=YEAR('Rent Roll'!$D10),MONTH(CC$3)=MONTH('Rent Roll'!$D10)),1,0))</f>
        <v>1</v>
      </c>
      <c r="CD36" s="567">
        <f>IF(AND(CD$3&gt;'Rent Roll'!$C10,CD$3&lt;='Rent Roll'!$D10),1,IF(AND(YEAR(CD$3)=YEAR('Rent Roll'!$D10),MONTH(CD$3)=MONTH('Rent Roll'!$D10)),1,0))</f>
        <v>1</v>
      </c>
      <c r="CE36" s="567">
        <f>IF(AND(CE$3&gt;'Rent Roll'!$C10,CE$3&lt;='Rent Roll'!$D10),1,IF(AND(YEAR(CE$3)=YEAR('Rent Roll'!$D10),MONTH(CE$3)=MONTH('Rent Roll'!$D10)),1,0))</f>
        <v>1</v>
      </c>
      <c r="CF36" s="567">
        <f>IF(AND(CF$3&gt;'Rent Roll'!$C10,CF$3&lt;='Rent Roll'!$D10),1,IF(AND(YEAR(CF$3)=YEAR('Rent Roll'!$D10),MONTH(CF$3)=MONTH('Rent Roll'!$D10)),1,0))</f>
        <v>1</v>
      </c>
      <c r="CG36" s="567">
        <f>IF(AND(CG$3&gt;'Rent Roll'!$C10,CG$3&lt;='Rent Roll'!$D10),1,IF(AND(YEAR(CG$3)=YEAR('Rent Roll'!$D10),MONTH(CG$3)=MONTH('Rent Roll'!$D10)),1,0))</f>
        <v>1</v>
      </c>
      <c r="CH36" s="567">
        <f>IF(AND(CH$3&gt;'Rent Roll'!$C10,CH$3&lt;='Rent Roll'!$D10),1,IF(AND(YEAR(CH$3)=YEAR('Rent Roll'!$D10),MONTH(CH$3)=MONTH('Rent Roll'!$D10)),1,0))</f>
        <v>1</v>
      </c>
      <c r="CI36" s="567">
        <f>IF(AND(CI$3&gt;'Rent Roll'!$C10,CI$3&lt;='Rent Roll'!$D10),1,IF(AND(YEAR(CI$3)=YEAR('Rent Roll'!$D10),MONTH(CI$3)=MONTH('Rent Roll'!$D10)),1,0))</f>
        <v>1</v>
      </c>
      <c r="CJ36" s="567">
        <f>IF(AND(CJ$3&gt;'Rent Roll'!$C10,CJ$3&lt;='Rent Roll'!$D10),1,IF(AND(YEAR(CJ$3)=YEAR('Rent Roll'!$D10),MONTH(CJ$3)=MONTH('Rent Roll'!$D10)),1,0))</f>
        <v>1</v>
      </c>
      <c r="CK36" s="567">
        <f>IF(AND(CK$3&gt;'Rent Roll'!$C10,CK$3&lt;='Rent Roll'!$D10),1,IF(AND(YEAR(CK$3)=YEAR('Rent Roll'!$D10),MONTH(CK$3)=MONTH('Rent Roll'!$D10)),1,0))</f>
        <v>1</v>
      </c>
      <c r="CL36" s="767">
        <f>IF(AND(CL$3&gt;'Rent Roll'!$C10,CL$3&lt;='Rent Roll'!$D10),1,IF(AND(YEAR(CL$3)=YEAR('Rent Roll'!$D10),MONTH(CL$3)=MONTH('Rent Roll'!$D10)),1,0))</f>
        <v>1</v>
      </c>
      <c r="CM36" s="768">
        <f>IF(AND(CM$3&gt;'Rent Roll'!$C10,CM$3&lt;='Rent Roll'!$D10),1,IF(AND(YEAR(CM$3)=YEAR('Rent Roll'!$D10),MONTH(CM$3)=MONTH('Rent Roll'!$D10)),1,0))</f>
        <v>1</v>
      </c>
      <c r="CN36" s="567">
        <f>IF(AND(CN$3&gt;'Rent Roll'!$C10,CN$3&lt;='Rent Roll'!$D10),1,IF(AND(YEAR(CN$3)=YEAR('Rent Roll'!$D10),MONTH(CN$3)=MONTH('Rent Roll'!$D10)),1,0))</f>
        <v>1</v>
      </c>
      <c r="CO36" s="567">
        <f>IF(AND(CO$3&gt;'Rent Roll'!$C10,CO$3&lt;='Rent Roll'!$D10),1,IF(AND(YEAR(CO$3)=YEAR('Rent Roll'!$D10),MONTH(CO$3)=MONTH('Rent Roll'!$D10)),1,0))</f>
        <v>1</v>
      </c>
      <c r="CP36" s="567">
        <f>IF(AND(CP$3&gt;'Rent Roll'!$C10,CP$3&lt;='Rent Roll'!$D10),1,IF(AND(YEAR(CP$3)=YEAR('Rent Roll'!$D10),MONTH(CP$3)=MONTH('Rent Roll'!$D10)),1,0))</f>
        <v>1</v>
      </c>
      <c r="CQ36" s="567">
        <f>IF(AND(CQ$3&gt;'Rent Roll'!$C10,CQ$3&lt;='Rent Roll'!$D10),1,IF(AND(YEAR(CQ$3)=YEAR('Rent Roll'!$D10),MONTH(CQ$3)=MONTH('Rent Roll'!$D10)),1,0))</f>
        <v>1</v>
      </c>
      <c r="CR36" s="567">
        <f>IF(AND(CR$3&gt;'Rent Roll'!$C10,CR$3&lt;='Rent Roll'!$D10),1,IF(AND(YEAR(CR$3)=YEAR('Rent Roll'!$D10),MONTH(CR$3)=MONTH('Rent Roll'!$D10)),1,0))</f>
        <v>1</v>
      </c>
      <c r="CS36" s="567">
        <f>IF(AND(CS$3&gt;'Rent Roll'!$C10,CS$3&lt;='Rent Roll'!$D10),1,IF(AND(YEAR(CS$3)=YEAR('Rent Roll'!$D10),MONTH(CS$3)=MONTH('Rent Roll'!$D10)),1,0))</f>
        <v>1</v>
      </c>
      <c r="CT36" s="567">
        <f>IF(AND(CT$3&gt;'Rent Roll'!$C10,CT$3&lt;='Rent Roll'!$D10),1,IF(AND(YEAR(CT$3)=YEAR('Rent Roll'!$D10),MONTH(CT$3)=MONTH('Rent Roll'!$D10)),1,0))</f>
        <v>1</v>
      </c>
      <c r="CU36" s="567">
        <f>IF(AND(CU$3&gt;'Rent Roll'!$C10,CU$3&lt;='Rent Roll'!$D10),1,IF(AND(YEAR(CU$3)=YEAR('Rent Roll'!$D10),MONTH(CU$3)=MONTH('Rent Roll'!$D10)),1,0))</f>
        <v>1</v>
      </c>
      <c r="CV36" s="567">
        <f>IF(AND(CV$3&gt;'Rent Roll'!$C10,CV$3&lt;='Rent Roll'!$D10),1,IF(AND(YEAR(CV$3)=YEAR('Rent Roll'!$D10),MONTH(CV$3)=MONTH('Rent Roll'!$D10)),1,0))</f>
        <v>1</v>
      </c>
      <c r="CW36" s="567">
        <f>IF(AND(CW$3&gt;'Rent Roll'!$C10,CW$3&lt;='Rent Roll'!$D10),1,IF(AND(YEAR(CW$3)=YEAR('Rent Roll'!$D10),MONTH(CW$3)=MONTH('Rent Roll'!$D10)),1,0))</f>
        <v>1</v>
      </c>
      <c r="CX36" s="767">
        <f>IF(AND(CX$3&gt;'Rent Roll'!$C10,CX$3&lt;='Rent Roll'!$D10),1,IF(AND(YEAR(CX$3)=YEAR('Rent Roll'!$D10),MONTH(CX$3)=MONTH('Rent Roll'!$D10)),1,0))</f>
        <v>1</v>
      </c>
      <c r="CY36" s="768">
        <f>IF(AND(CY$3&gt;'Rent Roll'!$C10,CY$3&lt;='Rent Roll'!$D10),1,IF(AND(YEAR(CY$3)=YEAR('Rent Roll'!$D10),MONTH(CY$3)=MONTH('Rent Roll'!$D10)),1,0))</f>
        <v>0</v>
      </c>
      <c r="CZ36" s="567">
        <f>IF(AND(CZ$3&gt;'Rent Roll'!$C10,CZ$3&lt;='Rent Roll'!$D10),1,IF(AND(YEAR(CZ$3)=YEAR('Rent Roll'!$D10),MONTH(CZ$3)=MONTH('Rent Roll'!$D10)),1,0))</f>
        <v>0</v>
      </c>
      <c r="DA36" s="567">
        <f>IF(AND(DA$3&gt;'Rent Roll'!$C10,DA$3&lt;='Rent Roll'!$D10),1,IF(AND(YEAR(DA$3)=YEAR('Rent Roll'!$D10),MONTH(DA$3)=MONTH('Rent Roll'!$D10)),1,0))</f>
        <v>0</v>
      </c>
      <c r="DB36" s="567">
        <f>IF(AND(DB$3&gt;'Rent Roll'!$C10,DB$3&lt;='Rent Roll'!$D10),1,IF(AND(YEAR(DB$3)=YEAR('Rent Roll'!$D10),MONTH(DB$3)=MONTH('Rent Roll'!$D10)),1,0))</f>
        <v>0</v>
      </c>
      <c r="DC36" s="567">
        <f>IF(AND(DC$3&gt;'Rent Roll'!$C10,DC$3&lt;='Rent Roll'!$D10),1,IF(AND(YEAR(DC$3)=YEAR('Rent Roll'!$D10),MONTH(DC$3)=MONTH('Rent Roll'!$D10)),1,0))</f>
        <v>0</v>
      </c>
      <c r="DD36" s="567">
        <f>IF(AND(DD$3&gt;'Rent Roll'!$C10,DD$3&lt;='Rent Roll'!$D10),1,IF(AND(YEAR(DD$3)=YEAR('Rent Roll'!$D10),MONTH(DD$3)=MONTH('Rent Roll'!$D10)),1,0))</f>
        <v>0</v>
      </c>
      <c r="DE36" s="567">
        <f>IF(AND(DE$3&gt;'Rent Roll'!$C10,DE$3&lt;='Rent Roll'!$D10),1,IF(AND(YEAR(DE$3)=YEAR('Rent Roll'!$D10),MONTH(DE$3)=MONTH('Rent Roll'!$D10)),1,0))</f>
        <v>0</v>
      </c>
      <c r="DF36" s="567">
        <f>IF(AND(DF$3&gt;'Rent Roll'!$C10,DF$3&lt;='Rent Roll'!$D10),1,IF(AND(YEAR(DF$3)=YEAR('Rent Roll'!$D10),MONTH(DF$3)=MONTH('Rent Roll'!$D10)),1,0))</f>
        <v>0</v>
      </c>
      <c r="DG36" s="567">
        <f>IF(AND(DG$3&gt;'Rent Roll'!$C10,DG$3&lt;='Rent Roll'!$D10),1,IF(AND(YEAR(DG$3)=YEAR('Rent Roll'!$D10),MONTH(DG$3)=MONTH('Rent Roll'!$D10)),1,0))</f>
        <v>0</v>
      </c>
      <c r="DH36" s="567">
        <f>IF(AND(DH$3&gt;'Rent Roll'!$C10,DH$3&lt;='Rent Roll'!$D10),1,IF(AND(YEAR(DH$3)=YEAR('Rent Roll'!$D10),MONTH(DH$3)=MONTH('Rent Roll'!$D10)),1,0))</f>
        <v>0</v>
      </c>
      <c r="DI36" s="567">
        <f>IF(AND(DI$3&gt;'Rent Roll'!$C10,DI$3&lt;='Rent Roll'!$D10),1,IF(AND(YEAR(DI$3)=YEAR('Rent Roll'!$D10),MONTH(DI$3)=MONTH('Rent Roll'!$D10)),1,0))</f>
        <v>0</v>
      </c>
      <c r="DJ36" s="767">
        <f>IF(AND(DJ$3&gt;'Rent Roll'!$C10,DJ$3&lt;='Rent Roll'!$D10),1,IF(AND(YEAR(DJ$3)=YEAR('Rent Roll'!$D10),MONTH(DJ$3)=MONTH('Rent Roll'!$D10)),1,0))</f>
        <v>0</v>
      </c>
      <c r="DK36" s="768">
        <f>IF(AND(DK$3&gt;'Rent Roll'!$C10,DK$3&lt;='Rent Roll'!$D10),1,IF(AND(YEAR(DK$3)=YEAR('Rent Roll'!$D10),MONTH(DK$3)=MONTH('Rent Roll'!$D10)),1,0))</f>
        <v>0</v>
      </c>
      <c r="DL36" s="567">
        <f>IF(AND(DL$3&gt;'Rent Roll'!$C10,DL$3&lt;='Rent Roll'!$D10),1,IF(AND(YEAR(DL$3)=YEAR('Rent Roll'!$D10),MONTH(DL$3)=MONTH('Rent Roll'!$D10)),1,0))</f>
        <v>0</v>
      </c>
      <c r="DM36" s="567">
        <f>IF(AND(DM$3&gt;'Rent Roll'!$C10,DM$3&lt;='Rent Roll'!$D10),1,IF(AND(YEAR(DM$3)=YEAR('Rent Roll'!$D10),MONTH(DM$3)=MONTH('Rent Roll'!$D10)),1,0))</f>
        <v>0</v>
      </c>
      <c r="DN36" s="567">
        <f>IF(AND(DN$3&gt;'Rent Roll'!$C10,DN$3&lt;='Rent Roll'!$D10),1,IF(AND(YEAR(DN$3)=YEAR('Rent Roll'!$D10),MONTH(DN$3)=MONTH('Rent Roll'!$D10)),1,0))</f>
        <v>0</v>
      </c>
      <c r="DO36" s="567">
        <f>IF(AND(DO$3&gt;'Rent Roll'!$C10,DO$3&lt;='Rent Roll'!$D10),1,IF(AND(YEAR(DO$3)=YEAR('Rent Roll'!$D10),MONTH(DO$3)=MONTH('Rent Roll'!$D10)),1,0))</f>
        <v>0</v>
      </c>
      <c r="DP36" s="567">
        <f>IF(AND(DP$3&gt;'Rent Roll'!$C10,DP$3&lt;='Rent Roll'!$D10),1,IF(AND(YEAR(DP$3)=YEAR('Rent Roll'!$D10),MONTH(DP$3)=MONTH('Rent Roll'!$D10)),1,0))</f>
        <v>0</v>
      </c>
      <c r="DQ36" s="567">
        <f>IF(AND(DQ$3&gt;'Rent Roll'!$C10,DQ$3&lt;='Rent Roll'!$D10),1,IF(AND(YEAR(DQ$3)=YEAR('Rent Roll'!$D10),MONTH(DQ$3)=MONTH('Rent Roll'!$D10)),1,0))</f>
        <v>0</v>
      </c>
      <c r="DR36" s="567">
        <f>IF(AND(DR$3&gt;'Rent Roll'!$C10,DR$3&lt;='Rent Roll'!$D10),1,IF(AND(YEAR(DR$3)=YEAR('Rent Roll'!$D10),MONTH(DR$3)=MONTH('Rent Roll'!$D10)),1,0))</f>
        <v>0</v>
      </c>
      <c r="DS36" s="567">
        <f>IF(AND(DS$3&gt;'Rent Roll'!$C10,DS$3&lt;='Rent Roll'!$D10),1,IF(AND(YEAR(DS$3)=YEAR('Rent Roll'!$D10),MONTH(DS$3)=MONTH('Rent Roll'!$D10)),1,0))</f>
        <v>0</v>
      </c>
      <c r="DT36" s="567">
        <f>IF(AND(DT$3&gt;'Rent Roll'!$C10,DT$3&lt;='Rent Roll'!$D10),1,IF(AND(YEAR(DT$3)=YEAR('Rent Roll'!$D10),MONTH(DT$3)=MONTH('Rent Roll'!$D10)),1,0))</f>
        <v>0</v>
      </c>
      <c r="DU36" s="567">
        <f>IF(AND(DU$3&gt;'Rent Roll'!$C10,DU$3&lt;='Rent Roll'!$D10),1,IF(AND(YEAR(DU$3)=YEAR('Rent Roll'!$D10),MONTH(DU$3)=MONTH('Rent Roll'!$D10)),1,0))</f>
        <v>0</v>
      </c>
      <c r="DV36" s="567">
        <f>IF(AND(DV$3&gt;'Rent Roll'!$C10,DV$3&lt;='Rent Roll'!$D10),1,IF(AND(YEAR(DV$3)=YEAR('Rent Roll'!$D10),MONTH(DV$3)=MONTH('Rent Roll'!$D10)),1,0))</f>
        <v>0</v>
      </c>
    </row>
    <row r="37" spans="1:126" s="565" customFormat="1" ht="12" customHeight="1" outlineLevel="1" x14ac:dyDescent="0.4">
      <c r="A37" s="731"/>
      <c r="B37" s="564" t="str">
        <f>'Rent Roll'!$B11</f>
        <v>3층</v>
      </c>
      <c r="E37" s="566"/>
      <c r="F37" s="778">
        <f>IF(AND(F$3&gt;'Rent Roll'!$C11,F$3&lt;='Rent Roll'!$D11),1,IF(AND(YEAR(F$3)=YEAR('Rent Roll'!$D11),MONTH(F$3)=MONTH('Rent Roll'!$D11)),1,0))</f>
        <v>0</v>
      </c>
      <c r="G37" s="768">
        <f>IF(AND(G$3&gt;'Rent Roll'!$C11,G$3&lt;='Rent Roll'!$D11),1,IF(AND(YEAR(G$3)=YEAR('Rent Roll'!$D11),MONTH(G$3)=MONTH('Rent Roll'!$D11)),1,0))</f>
        <v>0</v>
      </c>
      <c r="H37" s="567">
        <f>IF(AND(H$3&gt;'Rent Roll'!$C11,H$3&lt;='Rent Roll'!$D11),1,IF(AND(YEAR(H$3)=YEAR('Rent Roll'!$D11),MONTH(H$3)=MONTH('Rent Roll'!$D11)),1,0))</f>
        <v>0</v>
      </c>
      <c r="I37" s="567">
        <f>IF(AND(I$3&gt;'Rent Roll'!$C11,I$3&lt;='Rent Roll'!$D11),1,IF(AND(YEAR(I$3)=YEAR('Rent Roll'!$D11),MONTH(I$3)=MONTH('Rent Roll'!$D11)),1,0))</f>
        <v>0</v>
      </c>
      <c r="J37" s="567">
        <f>IF(AND(J$3&gt;'Rent Roll'!$C11,J$3&lt;='Rent Roll'!$D11),1,IF(AND(YEAR(J$3)=YEAR('Rent Roll'!$D11),MONTH(J$3)=MONTH('Rent Roll'!$D11)),1,0))</f>
        <v>0</v>
      </c>
      <c r="K37" s="567">
        <f>IF(AND(K$3&gt;'Rent Roll'!$C11,K$3&lt;='Rent Roll'!$D11),1,IF(AND(YEAR(K$3)=YEAR('Rent Roll'!$D11),MONTH(K$3)=MONTH('Rent Roll'!$D11)),1,0))</f>
        <v>0</v>
      </c>
      <c r="L37" s="567">
        <f>IF(AND(L$3&gt;'Rent Roll'!$C11,L$3&lt;='Rent Roll'!$D11),1,IF(AND(YEAR(L$3)=YEAR('Rent Roll'!$D11),MONTH(L$3)=MONTH('Rent Roll'!$D11)),1,0))</f>
        <v>0</v>
      </c>
      <c r="M37" s="567">
        <f>IF(AND(M$3&gt;'Rent Roll'!$C11,M$3&lt;='Rent Roll'!$D11),1,IF(AND(YEAR(M$3)=YEAR('Rent Roll'!$D11),MONTH(M$3)=MONTH('Rent Roll'!$D11)),1,0))</f>
        <v>0</v>
      </c>
      <c r="N37" s="567">
        <f>IF(AND(N$3&gt;'Rent Roll'!$C11,N$3&lt;='Rent Roll'!$D11),1,IF(AND(YEAR(N$3)=YEAR('Rent Roll'!$D11),MONTH(N$3)=MONTH('Rent Roll'!$D11)),1,0))</f>
        <v>0</v>
      </c>
      <c r="O37" s="567">
        <f>IF(AND(O$3&gt;'Rent Roll'!$C11,O$3&lt;='Rent Roll'!$D11),1,IF(AND(YEAR(O$3)=YEAR('Rent Roll'!$D11),MONTH(O$3)=MONTH('Rent Roll'!$D11)),1,0))</f>
        <v>0</v>
      </c>
      <c r="P37" s="567">
        <f>IF(AND(P$3&gt;'Rent Roll'!$C11,P$3&lt;='Rent Roll'!$D11),1,IF(AND(YEAR(P$3)=YEAR('Rent Roll'!$D11),MONTH(P$3)=MONTH('Rent Roll'!$D11)),1,0))</f>
        <v>0</v>
      </c>
      <c r="Q37" s="567">
        <f>IF(AND(Q$3&gt;'Rent Roll'!$C11,Q$3&lt;='Rent Roll'!$D11),1,IF(AND(YEAR(Q$3)=YEAR('Rent Roll'!$D11),MONTH(Q$3)=MONTH('Rent Roll'!$D11)),1,0))</f>
        <v>0</v>
      </c>
      <c r="R37" s="767">
        <f>IF(AND(R$3&gt;'Rent Roll'!$C11,R$3&lt;='Rent Roll'!$D11),1,IF(AND(YEAR(R$3)=YEAR('Rent Roll'!$D11),MONTH(R$3)=MONTH('Rent Roll'!$D11)),1,0))</f>
        <v>0</v>
      </c>
      <c r="S37" s="768">
        <f>IF(AND(S$3&gt;'Rent Roll'!$C11,S$3&lt;='Rent Roll'!$D11),1,IF(AND(YEAR(S$3)=YEAR('Rent Roll'!$D11),MONTH(S$3)=MONTH('Rent Roll'!$D11)),1,0))</f>
        <v>0</v>
      </c>
      <c r="T37" s="567">
        <f>IF(AND(T$3&gt;'Rent Roll'!$C11,T$3&lt;='Rent Roll'!$D11),1,IF(AND(YEAR(T$3)=YEAR('Rent Roll'!$D11),MONTH(T$3)=MONTH('Rent Roll'!$D11)),1,0))</f>
        <v>0</v>
      </c>
      <c r="U37" s="567">
        <f>IF(AND(U$3&gt;'Rent Roll'!$C11,U$3&lt;='Rent Roll'!$D11),1,IF(AND(YEAR(U$3)=YEAR('Rent Roll'!$D11),MONTH(U$3)=MONTH('Rent Roll'!$D11)),1,0))</f>
        <v>0</v>
      </c>
      <c r="V37" s="567">
        <f>IF(AND(V$3&gt;'Rent Roll'!$C11,V$3&lt;='Rent Roll'!$D11),1,IF(AND(YEAR(V$3)=YEAR('Rent Roll'!$D11),MONTH(V$3)=MONTH('Rent Roll'!$D11)),1,0))</f>
        <v>0</v>
      </c>
      <c r="W37" s="567">
        <f>IF(AND(W$3&gt;'Rent Roll'!$C11,W$3&lt;='Rent Roll'!$D11),1,IF(AND(YEAR(W$3)=YEAR('Rent Roll'!$D11),MONTH(W$3)=MONTH('Rent Roll'!$D11)),1,0))</f>
        <v>0</v>
      </c>
      <c r="X37" s="567">
        <f>IF(AND(X$3&gt;'Rent Roll'!$C11,X$3&lt;='Rent Roll'!$D11),1,IF(AND(YEAR(X$3)=YEAR('Rent Roll'!$D11),MONTH(X$3)=MONTH('Rent Roll'!$D11)),1,0))</f>
        <v>0</v>
      </c>
      <c r="Y37" s="567">
        <f>IF(AND(Y$3&gt;'Rent Roll'!$C11,Y$3&lt;='Rent Roll'!$D11),1,IF(AND(YEAR(Y$3)=YEAR('Rent Roll'!$D11),MONTH(Y$3)=MONTH('Rent Roll'!$D11)),1,0))</f>
        <v>0</v>
      </c>
      <c r="Z37" s="567">
        <f>IF(AND(Z$3&gt;'Rent Roll'!$C11,Z$3&lt;='Rent Roll'!$D11),1,IF(AND(YEAR(Z$3)=YEAR('Rent Roll'!$D11),MONTH(Z$3)=MONTH('Rent Roll'!$D11)),1,0))</f>
        <v>0</v>
      </c>
      <c r="AA37" s="567">
        <f>IF(AND(AA$3&gt;'Rent Roll'!$C11,AA$3&lt;='Rent Roll'!$D11),1,IF(AND(YEAR(AA$3)=YEAR('Rent Roll'!$D11),MONTH(AA$3)=MONTH('Rent Roll'!$D11)),1,0))</f>
        <v>0</v>
      </c>
      <c r="AB37" s="567">
        <f>IF(AND(AB$3&gt;'Rent Roll'!$C11,AB$3&lt;='Rent Roll'!$D11),1,IF(AND(YEAR(AB$3)=YEAR('Rent Roll'!$D11),MONTH(AB$3)=MONTH('Rent Roll'!$D11)),1,0))</f>
        <v>0</v>
      </c>
      <c r="AC37" s="567">
        <f>IF(AND(AC$3&gt;'Rent Roll'!$C11,AC$3&lt;='Rent Roll'!$D11),1,IF(AND(YEAR(AC$3)=YEAR('Rent Roll'!$D11),MONTH(AC$3)=MONTH('Rent Roll'!$D11)),1,0))</f>
        <v>0</v>
      </c>
      <c r="AD37" s="767">
        <f>IF(AND(AD$3&gt;'Rent Roll'!$C11,AD$3&lt;='Rent Roll'!$D11),1,IF(AND(YEAR(AD$3)=YEAR('Rent Roll'!$D11),MONTH(AD$3)=MONTH('Rent Roll'!$D11)),1,0))</f>
        <v>0</v>
      </c>
      <c r="AE37" s="768">
        <f>IF(AND(AE$3&gt;'Rent Roll'!$C11,AE$3&lt;='Rent Roll'!$D11),1,IF(AND(YEAR(AE$3)=YEAR('Rent Roll'!$D11),MONTH(AE$3)=MONTH('Rent Roll'!$D11)),1,0))</f>
        <v>0</v>
      </c>
      <c r="AF37" s="567">
        <f>IF(AND(AF$3&gt;'Rent Roll'!$C11,AF$3&lt;='Rent Roll'!$D11),1,IF(AND(YEAR(AF$3)=YEAR('Rent Roll'!$D11),MONTH(AF$3)=MONTH('Rent Roll'!$D11)),1,0))</f>
        <v>0</v>
      </c>
      <c r="AG37" s="567">
        <f>IF(AND(AG$3&gt;'Rent Roll'!$C11,AG$3&lt;='Rent Roll'!$D11),1,IF(AND(YEAR(AG$3)=YEAR('Rent Roll'!$D11),MONTH(AG$3)=MONTH('Rent Roll'!$D11)),1,0))</f>
        <v>0</v>
      </c>
      <c r="AH37" s="567">
        <f>IF(AND(AH$3&gt;'Rent Roll'!$C11,AH$3&lt;='Rent Roll'!$D11),1,IF(AND(YEAR(AH$3)=YEAR('Rent Roll'!$D11),MONTH(AH$3)=MONTH('Rent Roll'!$D11)),1,0))</f>
        <v>0</v>
      </c>
      <c r="AI37" s="567">
        <f>IF(AND(AI$3&gt;'Rent Roll'!$C11,AI$3&lt;='Rent Roll'!$D11),1,IF(AND(YEAR(AI$3)=YEAR('Rent Roll'!$D11),MONTH(AI$3)=MONTH('Rent Roll'!$D11)),1,0))</f>
        <v>0</v>
      </c>
      <c r="AJ37" s="567">
        <f>IF(AND(AJ$3&gt;'Rent Roll'!$C11,AJ$3&lt;='Rent Roll'!$D11),1,IF(AND(YEAR(AJ$3)=YEAR('Rent Roll'!$D11),MONTH(AJ$3)=MONTH('Rent Roll'!$D11)),1,0))</f>
        <v>0</v>
      </c>
      <c r="AK37" s="567">
        <f>IF(AND(AK$3&gt;'Rent Roll'!$C11,AK$3&lt;='Rent Roll'!$D11),1,IF(AND(YEAR(AK$3)=YEAR('Rent Roll'!$D11),MONTH(AK$3)=MONTH('Rent Roll'!$D11)),1,0))</f>
        <v>0</v>
      </c>
      <c r="AL37" s="567">
        <f>IF(AND(AL$3&gt;'Rent Roll'!$C11,AL$3&lt;='Rent Roll'!$D11),1,IF(AND(YEAR(AL$3)=YEAR('Rent Roll'!$D11),MONTH(AL$3)=MONTH('Rent Roll'!$D11)),1,0))</f>
        <v>0</v>
      </c>
      <c r="AM37" s="567">
        <f>IF(AND(AM$3&gt;'Rent Roll'!$C11,AM$3&lt;='Rent Roll'!$D11),1,IF(AND(YEAR(AM$3)=YEAR('Rent Roll'!$D11),MONTH(AM$3)=MONTH('Rent Roll'!$D11)),1,0))</f>
        <v>0</v>
      </c>
      <c r="AN37" s="567">
        <f>IF(AND(AN$3&gt;'Rent Roll'!$C11,AN$3&lt;='Rent Roll'!$D11),1,IF(AND(YEAR(AN$3)=YEAR('Rent Roll'!$D11),MONTH(AN$3)=MONTH('Rent Roll'!$D11)),1,0))</f>
        <v>0</v>
      </c>
      <c r="AO37" s="567">
        <f>IF(AND(AO$3&gt;'Rent Roll'!$C11,AO$3&lt;='Rent Roll'!$D11),1,IF(AND(YEAR(AO$3)=YEAR('Rent Roll'!$D11),MONTH(AO$3)=MONTH('Rent Roll'!$D11)),1,0))</f>
        <v>0</v>
      </c>
      <c r="AP37" s="767">
        <f>IF(AND(AP$3&gt;'Rent Roll'!$C11,AP$3&lt;='Rent Roll'!$D11),1,IF(AND(YEAR(AP$3)=YEAR('Rent Roll'!$D11),MONTH(AP$3)=MONTH('Rent Roll'!$D11)),1,0))</f>
        <v>0</v>
      </c>
      <c r="AQ37" s="768">
        <f>IF(AND(AQ$3&gt;'Rent Roll'!$C11,AQ$3&lt;='Rent Roll'!$D11),1,IF(AND(YEAR(AQ$3)=YEAR('Rent Roll'!$D11),MONTH(AQ$3)=MONTH('Rent Roll'!$D11)),1,0))</f>
        <v>0</v>
      </c>
      <c r="AR37" s="567">
        <f>IF(AND(AR$3&gt;'Rent Roll'!$C11,AR$3&lt;='Rent Roll'!$D11),1,IF(AND(YEAR(AR$3)=YEAR('Rent Roll'!$D11),MONTH(AR$3)=MONTH('Rent Roll'!$D11)),1,0))</f>
        <v>0</v>
      </c>
      <c r="AS37" s="567">
        <f>IF(AND(AS$3&gt;'Rent Roll'!$C11,AS$3&lt;='Rent Roll'!$D11),1,IF(AND(YEAR(AS$3)=YEAR('Rent Roll'!$D11),MONTH(AS$3)=MONTH('Rent Roll'!$D11)),1,0))</f>
        <v>0</v>
      </c>
      <c r="AT37" s="567">
        <f>IF(AND(AT$3&gt;'Rent Roll'!$C11,AT$3&lt;='Rent Roll'!$D11),1,IF(AND(YEAR(AT$3)=YEAR('Rent Roll'!$D11),MONTH(AT$3)=MONTH('Rent Roll'!$D11)),1,0))</f>
        <v>0</v>
      </c>
      <c r="AU37" s="567">
        <f>IF(AND(AU$3&gt;'Rent Roll'!$C11,AU$3&lt;='Rent Roll'!$D11),1,IF(AND(YEAR(AU$3)=YEAR('Rent Roll'!$D11),MONTH(AU$3)=MONTH('Rent Roll'!$D11)),1,0))</f>
        <v>0</v>
      </c>
      <c r="AV37" s="567">
        <f>IF(AND(AV$3&gt;'Rent Roll'!$C11,AV$3&lt;='Rent Roll'!$D11),1,IF(AND(YEAR(AV$3)=YEAR('Rent Roll'!$D11),MONTH(AV$3)=MONTH('Rent Roll'!$D11)),1,0))</f>
        <v>0</v>
      </c>
      <c r="AW37" s="567">
        <f>IF(AND(AW$3&gt;'Rent Roll'!$C11,AW$3&lt;='Rent Roll'!$D11),1,IF(AND(YEAR(AW$3)=YEAR('Rent Roll'!$D11),MONTH(AW$3)=MONTH('Rent Roll'!$D11)),1,0))</f>
        <v>0</v>
      </c>
      <c r="AX37" s="567">
        <f>IF(AND(AX$3&gt;'Rent Roll'!$C11,AX$3&lt;='Rent Roll'!$D11),1,IF(AND(YEAR(AX$3)=YEAR('Rent Roll'!$D11),MONTH(AX$3)=MONTH('Rent Roll'!$D11)),1,0))</f>
        <v>0</v>
      </c>
      <c r="AY37" s="567">
        <f>IF(AND(AY$3&gt;'Rent Roll'!$C11,AY$3&lt;='Rent Roll'!$D11),1,IF(AND(YEAR(AY$3)=YEAR('Rent Roll'!$D11),MONTH(AY$3)=MONTH('Rent Roll'!$D11)),1,0))</f>
        <v>0</v>
      </c>
      <c r="AZ37" s="567">
        <f>IF(AND(AZ$3&gt;'Rent Roll'!$C11,AZ$3&lt;='Rent Roll'!$D11),1,IF(AND(YEAR(AZ$3)=YEAR('Rent Roll'!$D11),MONTH(AZ$3)=MONTH('Rent Roll'!$D11)),1,0))</f>
        <v>0</v>
      </c>
      <c r="BA37" s="567">
        <f>IF(AND(BA$3&gt;'Rent Roll'!$C11,BA$3&lt;='Rent Roll'!$D11),1,IF(AND(YEAR(BA$3)=YEAR('Rent Roll'!$D11),MONTH(BA$3)=MONTH('Rent Roll'!$D11)),1,0))</f>
        <v>0</v>
      </c>
      <c r="BB37" s="767">
        <f>IF(AND(BB$3&gt;'Rent Roll'!$C11,BB$3&lt;='Rent Roll'!$D11),1,IF(AND(YEAR(BB$3)=YEAR('Rent Roll'!$D11),MONTH(BB$3)=MONTH('Rent Roll'!$D11)),1,0))</f>
        <v>0</v>
      </c>
      <c r="BC37" s="768">
        <f>IF(AND(BC$3&gt;'Rent Roll'!$C11,BC$3&lt;='Rent Roll'!$D11),1,IF(AND(YEAR(BC$3)=YEAR('Rent Roll'!$D11),MONTH(BC$3)=MONTH('Rent Roll'!$D11)),1,0))</f>
        <v>0</v>
      </c>
      <c r="BD37" s="567">
        <f>IF(AND(BD$3&gt;'Rent Roll'!$C11,BD$3&lt;='Rent Roll'!$D11),1,IF(AND(YEAR(BD$3)=YEAR('Rent Roll'!$D11),MONTH(BD$3)=MONTH('Rent Roll'!$D11)),1,0))</f>
        <v>0</v>
      </c>
      <c r="BE37" s="567">
        <f>IF(AND(BE$3&gt;'Rent Roll'!$C11,BE$3&lt;='Rent Roll'!$D11),1,IF(AND(YEAR(BE$3)=YEAR('Rent Roll'!$D11),MONTH(BE$3)=MONTH('Rent Roll'!$D11)),1,0))</f>
        <v>0</v>
      </c>
      <c r="BF37" s="567">
        <f>IF(AND(BF$3&gt;'Rent Roll'!$C11,BF$3&lt;='Rent Roll'!$D11),1,IF(AND(YEAR(BF$3)=YEAR('Rent Roll'!$D11),MONTH(BF$3)=MONTH('Rent Roll'!$D11)),1,0))</f>
        <v>0</v>
      </c>
      <c r="BG37" s="567">
        <f>IF(AND(BG$3&gt;'Rent Roll'!$C11,BG$3&lt;='Rent Roll'!$D11),1,IF(AND(YEAR(BG$3)=YEAR('Rent Roll'!$D11),MONTH(BG$3)=MONTH('Rent Roll'!$D11)),1,0))</f>
        <v>0</v>
      </c>
      <c r="BH37" s="567">
        <f>IF(AND(BH$3&gt;'Rent Roll'!$C11,BH$3&lt;='Rent Roll'!$D11),1,IF(AND(YEAR(BH$3)=YEAR('Rent Roll'!$D11),MONTH(BH$3)=MONTH('Rent Roll'!$D11)),1,0))</f>
        <v>0</v>
      </c>
      <c r="BI37" s="567">
        <f>IF(AND(BI$3&gt;'Rent Roll'!$C11,BI$3&lt;='Rent Roll'!$D11),1,IF(AND(YEAR(BI$3)=YEAR('Rent Roll'!$D11),MONTH(BI$3)=MONTH('Rent Roll'!$D11)),1,0))</f>
        <v>0</v>
      </c>
      <c r="BJ37" s="567">
        <f>IF(AND(BJ$3&gt;'Rent Roll'!$C11,BJ$3&lt;='Rent Roll'!$D11),1,IF(AND(YEAR(BJ$3)=YEAR('Rent Roll'!$D11),MONTH(BJ$3)=MONTH('Rent Roll'!$D11)),1,0))</f>
        <v>0</v>
      </c>
      <c r="BK37" s="567">
        <f>IF(AND(BK$3&gt;'Rent Roll'!$C11,BK$3&lt;='Rent Roll'!$D11),1,IF(AND(YEAR(BK$3)=YEAR('Rent Roll'!$D11),MONTH(BK$3)=MONTH('Rent Roll'!$D11)),1,0))</f>
        <v>0</v>
      </c>
      <c r="BL37" s="567">
        <f>IF(AND(BL$3&gt;'Rent Roll'!$C11,BL$3&lt;='Rent Roll'!$D11),1,IF(AND(YEAR(BL$3)=YEAR('Rent Roll'!$D11),MONTH(BL$3)=MONTH('Rent Roll'!$D11)),1,0))</f>
        <v>0</v>
      </c>
      <c r="BM37" s="567">
        <f>IF(AND(BM$3&gt;'Rent Roll'!$C11,BM$3&lt;='Rent Roll'!$D11),1,IF(AND(YEAR(BM$3)=YEAR('Rent Roll'!$D11),MONTH(BM$3)=MONTH('Rent Roll'!$D11)),1,0))</f>
        <v>0</v>
      </c>
      <c r="BN37" s="767">
        <f>IF(AND(BN$3&gt;'Rent Roll'!$C11,BN$3&lt;='Rent Roll'!$D11),1,IF(AND(YEAR(BN$3)=YEAR('Rent Roll'!$D11),MONTH(BN$3)=MONTH('Rent Roll'!$D11)),1,0))</f>
        <v>0</v>
      </c>
      <c r="BO37" s="768">
        <f>IF(AND(BO$3&gt;'Rent Roll'!$C11,BO$3&lt;='Rent Roll'!$D11),1,IF(AND(YEAR(BO$3)=YEAR('Rent Roll'!$D11),MONTH(BO$3)=MONTH('Rent Roll'!$D11)),1,0))</f>
        <v>0</v>
      </c>
      <c r="BP37" s="567">
        <f>IF(AND(BP$3&gt;'Rent Roll'!$C11,BP$3&lt;='Rent Roll'!$D11),1,IF(AND(YEAR(BP$3)=YEAR('Rent Roll'!$D11),MONTH(BP$3)=MONTH('Rent Roll'!$D11)),1,0))</f>
        <v>0</v>
      </c>
      <c r="BQ37" s="567">
        <f>IF(AND(BQ$3&gt;'Rent Roll'!$C11,BQ$3&lt;='Rent Roll'!$D11),1,IF(AND(YEAR(BQ$3)=YEAR('Rent Roll'!$D11),MONTH(BQ$3)=MONTH('Rent Roll'!$D11)),1,0))</f>
        <v>0</v>
      </c>
      <c r="BR37" s="567">
        <f>IF(AND(BR$3&gt;'Rent Roll'!$C11,BR$3&lt;='Rent Roll'!$D11),1,IF(AND(YEAR(BR$3)=YEAR('Rent Roll'!$D11),MONTH(BR$3)=MONTH('Rent Roll'!$D11)),1,0))</f>
        <v>0</v>
      </c>
      <c r="BS37" s="567">
        <f>IF(AND(BS$3&gt;'Rent Roll'!$C11,BS$3&lt;='Rent Roll'!$D11),1,IF(AND(YEAR(BS$3)=YEAR('Rent Roll'!$D11),MONTH(BS$3)=MONTH('Rent Roll'!$D11)),1,0))</f>
        <v>0</v>
      </c>
      <c r="BT37" s="567">
        <f>IF(AND(BT$3&gt;'Rent Roll'!$C11,BT$3&lt;='Rent Roll'!$D11),1,IF(AND(YEAR(BT$3)=YEAR('Rent Roll'!$D11),MONTH(BT$3)=MONTH('Rent Roll'!$D11)),1,0))</f>
        <v>0</v>
      </c>
      <c r="BU37" s="567">
        <f>IF(AND(BU$3&gt;'Rent Roll'!$C11,BU$3&lt;='Rent Roll'!$D11),1,IF(AND(YEAR(BU$3)=YEAR('Rent Roll'!$D11),MONTH(BU$3)=MONTH('Rent Roll'!$D11)),1,0))</f>
        <v>0</v>
      </c>
      <c r="BV37" s="567">
        <f>IF(AND(BV$3&gt;'Rent Roll'!$C11,BV$3&lt;='Rent Roll'!$D11),1,IF(AND(YEAR(BV$3)=YEAR('Rent Roll'!$D11),MONTH(BV$3)=MONTH('Rent Roll'!$D11)),1,0))</f>
        <v>0</v>
      </c>
      <c r="BW37" s="567">
        <f>IF(AND(BW$3&gt;'Rent Roll'!$C11,BW$3&lt;='Rent Roll'!$D11),1,IF(AND(YEAR(BW$3)=YEAR('Rent Roll'!$D11),MONTH(BW$3)=MONTH('Rent Roll'!$D11)),1,0))</f>
        <v>0</v>
      </c>
      <c r="BX37" s="567">
        <f>IF(AND(BX$3&gt;'Rent Roll'!$C11,BX$3&lt;='Rent Roll'!$D11),1,IF(AND(YEAR(BX$3)=YEAR('Rent Roll'!$D11),MONTH(BX$3)=MONTH('Rent Roll'!$D11)),1,0))</f>
        <v>0</v>
      </c>
      <c r="BY37" s="567">
        <f>IF(AND(BY$3&gt;'Rent Roll'!$C11,BY$3&lt;='Rent Roll'!$D11),1,IF(AND(YEAR(BY$3)=YEAR('Rent Roll'!$D11),MONTH(BY$3)=MONTH('Rent Roll'!$D11)),1,0))</f>
        <v>0</v>
      </c>
      <c r="BZ37" s="767">
        <f>IF(AND(BZ$3&gt;'Rent Roll'!$C11,BZ$3&lt;='Rent Roll'!$D11),1,IF(AND(YEAR(BZ$3)=YEAR('Rent Roll'!$D11),MONTH(BZ$3)=MONTH('Rent Roll'!$D11)),1,0))</f>
        <v>0</v>
      </c>
      <c r="CA37" s="768">
        <f>IF(AND(CA$3&gt;'Rent Roll'!$C11,CA$3&lt;='Rent Roll'!$D11),1,IF(AND(YEAR(CA$3)=YEAR('Rent Roll'!$D11),MONTH(CA$3)=MONTH('Rent Roll'!$D11)),1,0))</f>
        <v>0</v>
      </c>
      <c r="CB37" s="567">
        <f>IF(AND(CB$3&gt;'Rent Roll'!$C11,CB$3&lt;='Rent Roll'!$D11),1,IF(AND(YEAR(CB$3)=YEAR('Rent Roll'!$D11),MONTH(CB$3)=MONTH('Rent Roll'!$D11)),1,0))</f>
        <v>0</v>
      </c>
      <c r="CC37" s="567">
        <f>IF(AND(CC$3&gt;'Rent Roll'!$C11,CC$3&lt;='Rent Roll'!$D11),1,IF(AND(YEAR(CC$3)=YEAR('Rent Roll'!$D11),MONTH(CC$3)=MONTH('Rent Roll'!$D11)),1,0))</f>
        <v>0</v>
      </c>
      <c r="CD37" s="567">
        <f>IF(AND(CD$3&gt;'Rent Roll'!$C11,CD$3&lt;='Rent Roll'!$D11),1,IF(AND(YEAR(CD$3)=YEAR('Rent Roll'!$D11),MONTH(CD$3)=MONTH('Rent Roll'!$D11)),1,0))</f>
        <v>0</v>
      </c>
      <c r="CE37" s="567">
        <f>IF(AND(CE$3&gt;'Rent Roll'!$C11,CE$3&lt;='Rent Roll'!$D11),1,IF(AND(YEAR(CE$3)=YEAR('Rent Roll'!$D11),MONTH(CE$3)=MONTH('Rent Roll'!$D11)),1,0))</f>
        <v>0</v>
      </c>
      <c r="CF37" s="567">
        <f>IF(AND(CF$3&gt;'Rent Roll'!$C11,CF$3&lt;='Rent Roll'!$D11),1,IF(AND(YEAR(CF$3)=YEAR('Rent Roll'!$D11),MONTH(CF$3)=MONTH('Rent Roll'!$D11)),1,0))</f>
        <v>0</v>
      </c>
      <c r="CG37" s="567">
        <f>IF(AND(CG$3&gt;'Rent Roll'!$C11,CG$3&lt;='Rent Roll'!$D11),1,IF(AND(YEAR(CG$3)=YEAR('Rent Roll'!$D11),MONTH(CG$3)=MONTH('Rent Roll'!$D11)),1,0))</f>
        <v>0</v>
      </c>
      <c r="CH37" s="567">
        <f>IF(AND(CH$3&gt;'Rent Roll'!$C11,CH$3&lt;='Rent Roll'!$D11),1,IF(AND(YEAR(CH$3)=YEAR('Rent Roll'!$D11),MONTH(CH$3)=MONTH('Rent Roll'!$D11)),1,0))</f>
        <v>0</v>
      </c>
      <c r="CI37" s="567">
        <f>IF(AND(CI$3&gt;'Rent Roll'!$C11,CI$3&lt;='Rent Roll'!$D11),1,IF(AND(YEAR(CI$3)=YEAR('Rent Roll'!$D11),MONTH(CI$3)=MONTH('Rent Roll'!$D11)),1,0))</f>
        <v>0</v>
      </c>
      <c r="CJ37" s="567">
        <f>IF(AND(CJ$3&gt;'Rent Roll'!$C11,CJ$3&lt;='Rent Roll'!$D11),1,IF(AND(YEAR(CJ$3)=YEAR('Rent Roll'!$D11),MONTH(CJ$3)=MONTH('Rent Roll'!$D11)),1,0))</f>
        <v>0</v>
      </c>
      <c r="CK37" s="567">
        <f>IF(AND(CK$3&gt;'Rent Roll'!$C11,CK$3&lt;='Rent Roll'!$D11),1,IF(AND(YEAR(CK$3)=YEAR('Rent Roll'!$D11),MONTH(CK$3)=MONTH('Rent Roll'!$D11)),1,0))</f>
        <v>0</v>
      </c>
      <c r="CL37" s="767">
        <f>IF(AND(CL$3&gt;'Rent Roll'!$C11,CL$3&lt;='Rent Roll'!$D11),1,IF(AND(YEAR(CL$3)=YEAR('Rent Roll'!$D11),MONTH(CL$3)=MONTH('Rent Roll'!$D11)),1,0))</f>
        <v>0</v>
      </c>
      <c r="CM37" s="768">
        <f>IF(AND(CM$3&gt;'Rent Roll'!$C11,CM$3&lt;='Rent Roll'!$D11),1,IF(AND(YEAR(CM$3)=YEAR('Rent Roll'!$D11),MONTH(CM$3)=MONTH('Rent Roll'!$D11)),1,0))</f>
        <v>0</v>
      </c>
      <c r="CN37" s="567">
        <f>IF(AND(CN$3&gt;'Rent Roll'!$C11,CN$3&lt;='Rent Roll'!$D11),1,IF(AND(YEAR(CN$3)=YEAR('Rent Roll'!$D11),MONTH(CN$3)=MONTH('Rent Roll'!$D11)),1,0))</f>
        <v>0</v>
      </c>
      <c r="CO37" s="567">
        <f>IF(AND(CO$3&gt;'Rent Roll'!$C11,CO$3&lt;='Rent Roll'!$D11),1,IF(AND(YEAR(CO$3)=YEAR('Rent Roll'!$D11),MONTH(CO$3)=MONTH('Rent Roll'!$D11)),1,0))</f>
        <v>0</v>
      </c>
      <c r="CP37" s="567">
        <f>IF(AND(CP$3&gt;'Rent Roll'!$C11,CP$3&lt;='Rent Roll'!$D11),1,IF(AND(YEAR(CP$3)=YEAR('Rent Roll'!$D11),MONTH(CP$3)=MONTH('Rent Roll'!$D11)),1,0))</f>
        <v>0</v>
      </c>
      <c r="CQ37" s="567">
        <f>IF(AND(CQ$3&gt;'Rent Roll'!$C11,CQ$3&lt;='Rent Roll'!$D11),1,IF(AND(YEAR(CQ$3)=YEAR('Rent Roll'!$D11),MONTH(CQ$3)=MONTH('Rent Roll'!$D11)),1,0))</f>
        <v>0</v>
      </c>
      <c r="CR37" s="567">
        <f>IF(AND(CR$3&gt;'Rent Roll'!$C11,CR$3&lt;='Rent Roll'!$D11),1,IF(AND(YEAR(CR$3)=YEAR('Rent Roll'!$D11),MONTH(CR$3)=MONTH('Rent Roll'!$D11)),1,0))</f>
        <v>0</v>
      </c>
      <c r="CS37" s="567">
        <f>IF(AND(CS$3&gt;'Rent Roll'!$C11,CS$3&lt;='Rent Roll'!$D11),1,IF(AND(YEAR(CS$3)=YEAR('Rent Roll'!$D11),MONTH(CS$3)=MONTH('Rent Roll'!$D11)),1,0))</f>
        <v>0</v>
      </c>
      <c r="CT37" s="567">
        <f>IF(AND(CT$3&gt;'Rent Roll'!$C11,CT$3&lt;='Rent Roll'!$D11),1,IF(AND(YEAR(CT$3)=YEAR('Rent Roll'!$D11),MONTH(CT$3)=MONTH('Rent Roll'!$D11)),1,0))</f>
        <v>0</v>
      </c>
      <c r="CU37" s="567">
        <f>IF(AND(CU$3&gt;'Rent Roll'!$C11,CU$3&lt;='Rent Roll'!$D11),1,IF(AND(YEAR(CU$3)=YEAR('Rent Roll'!$D11),MONTH(CU$3)=MONTH('Rent Roll'!$D11)),1,0))</f>
        <v>0</v>
      </c>
      <c r="CV37" s="567">
        <f>IF(AND(CV$3&gt;'Rent Roll'!$C11,CV$3&lt;='Rent Roll'!$D11),1,IF(AND(YEAR(CV$3)=YEAR('Rent Roll'!$D11),MONTH(CV$3)=MONTH('Rent Roll'!$D11)),1,0))</f>
        <v>0</v>
      </c>
      <c r="CW37" s="567">
        <f>IF(AND(CW$3&gt;'Rent Roll'!$C11,CW$3&lt;='Rent Roll'!$D11),1,IF(AND(YEAR(CW$3)=YEAR('Rent Roll'!$D11),MONTH(CW$3)=MONTH('Rent Roll'!$D11)),1,0))</f>
        <v>0</v>
      </c>
      <c r="CX37" s="767">
        <f>IF(AND(CX$3&gt;'Rent Roll'!$C11,CX$3&lt;='Rent Roll'!$D11),1,IF(AND(YEAR(CX$3)=YEAR('Rent Roll'!$D11),MONTH(CX$3)=MONTH('Rent Roll'!$D11)),1,0))</f>
        <v>0</v>
      </c>
      <c r="CY37" s="768">
        <f>IF(AND(CY$3&gt;'Rent Roll'!$C11,CY$3&lt;='Rent Roll'!$D11),1,IF(AND(YEAR(CY$3)=YEAR('Rent Roll'!$D11),MONTH(CY$3)=MONTH('Rent Roll'!$D11)),1,0))</f>
        <v>0</v>
      </c>
      <c r="CZ37" s="567">
        <f>IF(AND(CZ$3&gt;'Rent Roll'!$C11,CZ$3&lt;='Rent Roll'!$D11),1,IF(AND(YEAR(CZ$3)=YEAR('Rent Roll'!$D11),MONTH(CZ$3)=MONTH('Rent Roll'!$D11)),1,0))</f>
        <v>0</v>
      </c>
      <c r="DA37" s="567">
        <f>IF(AND(DA$3&gt;'Rent Roll'!$C11,DA$3&lt;='Rent Roll'!$D11),1,IF(AND(YEAR(DA$3)=YEAR('Rent Roll'!$D11),MONTH(DA$3)=MONTH('Rent Roll'!$D11)),1,0))</f>
        <v>0</v>
      </c>
      <c r="DB37" s="567">
        <f>IF(AND(DB$3&gt;'Rent Roll'!$C11,DB$3&lt;='Rent Roll'!$D11),1,IF(AND(YEAR(DB$3)=YEAR('Rent Roll'!$D11),MONTH(DB$3)=MONTH('Rent Roll'!$D11)),1,0))</f>
        <v>0</v>
      </c>
      <c r="DC37" s="567">
        <f>IF(AND(DC$3&gt;'Rent Roll'!$C11,DC$3&lt;='Rent Roll'!$D11),1,IF(AND(YEAR(DC$3)=YEAR('Rent Roll'!$D11),MONTH(DC$3)=MONTH('Rent Roll'!$D11)),1,0))</f>
        <v>0</v>
      </c>
      <c r="DD37" s="567">
        <f>IF(AND(DD$3&gt;'Rent Roll'!$C11,DD$3&lt;='Rent Roll'!$D11),1,IF(AND(YEAR(DD$3)=YEAR('Rent Roll'!$D11),MONTH(DD$3)=MONTH('Rent Roll'!$D11)),1,0))</f>
        <v>0</v>
      </c>
      <c r="DE37" s="567">
        <f>IF(AND(DE$3&gt;'Rent Roll'!$C11,DE$3&lt;='Rent Roll'!$D11),1,IF(AND(YEAR(DE$3)=YEAR('Rent Roll'!$D11),MONTH(DE$3)=MONTH('Rent Roll'!$D11)),1,0))</f>
        <v>0</v>
      </c>
      <c r="DF37" s="567">
        <f>IF(AND(DF$3&gt;'Rent Roll'!$C11,DF$3&lt;='Rent Roll'!$D11),1,IF(AND(YEAR(DF$3)=YEAR('Rent Roll'!$D11),MONTH(DF$3)=MONTH('Rent Roll'!$D11)),1,0))</f>
        <v>0</v>
      </c>
      <c r="DG37" s="567">
        <f>IF(AND(DG$3&gt;'Rent Roll'!$C11,DG$3&lt;='Rent Roll'!$D11),1,IF(AND(YEAR(DG$3)=YEAR('Rent Roll'!$D11),MONTH(DG$3)=MONTH('Rent Roll'!$D11)),1,0))</f>
        <v>0</v>
      </c>
      <c r="DH37" s="567">
        <f>IF(AND(DH$3&gt;'Rent Roll'!$C11,DH$3&lt;='Rent Roll'!$D11),1,IF(AND(YEAR(DH$3)=YEAR('Rent Roll'!$D11),MONTH(DH$3)=MONTH('Rent Roll'!$D11)),1,0))</f>
        <v>0</v>
      </c>
      <c r="DI37" s="567">
        <f>IF(AND(DI$3&gt;'Rent Roll'!$C11,DI$3&lt;='Rent Roll'!$D11),1,IF(AND(YEAR(DI$3)=YEAR('Rent Roll'!$D11),MONTH(DI$3)=MONTH('Rent Roll'!$D11)),1,0))</f>
        <v>0</v>
      </c>
      <c r="DJ37" s="767">
        <f>IF(AND(DJ$3&gt;'Rent Roll'!$C11,DJ$3&lt;='Rent Roll'!$D11),1,IF(AND(YEAR(DJ$3)=YEAR('Rent Roll'!$D11),MONTH(DJ$3)=MONTH('Rent Roll'!$D11)),1,0))</f>
        <v>0</v>
      </c>
      <c r="DK37" s="768">
        <f>IF(AND(DK$3&gt;'Rent Roll'!$C11,DK$3&lt;='Rent Roll'!$D11),1,IF(AND(YEAR(DK$3)=YEAR('Rent Roll'!$D11),MONTH(DK$3)=MONTH('Rent Roll'!$D11)),1,0))</f>
        <v>0</v>
      </c>
      <c r="DL37" s="567">
        <f>IF(AND(DL$3&gt;'Rent Roll'!$C11,DL$3&lt;='Rent Roll'!$D11),1,IF(AND(YEAR(DL$3)=YEAR('Rent Roll'!$D11),MONTH(DL$3)=MONTH('Rent Roll'!$D11)),1,0))</f>
        <v>0</v>
      </c>
      <c r="DM37" s="567">
        <f>IF(AND(DM$3&gt;'Rent Roll'!$C11,DM$3&lt;='Rent Roll'!$D11),1,IF(AND(YEAR(DM$3)=YEAR('Rent Roll'!$D11),MONTH(DM$3)=MONTH('Rent Roll'!$D11)),1,0))</f>
        <v>0</v>
      </c>
      <c r="DN37" s="567">
        <f>IF(AND(DN$3&gt;'Rent Roll'!$C11,DN$3&lt;='Rent Roll'!$D11),1,IF(AND(YEAR(DN$3)=YEAR('Rent Roll'!$D11),MONTH(DN$3)=MONTH('Rent Roll'!$D11)),1,0))</f>
        <v>0</v>
      </c>
      <c r="DO37" s="567">
        <f>IF(AND(DO$3&gt;'Rent Roll'!$C11,DO$3&lt;='Rent Roll'!$D11),1,IF(AND(YEAR(DO$3)=YEAR('Rent Roll'!$D11),MONTH(DO$3)=MONTH('Rent Roll'!$D11)),1,0))</f>
        <v>0</v>
      </c>
      <c r="DP37" s="567">
        <f>IF(AND(DP$3&gt;'Rent Roll'!$C11,DP$3&lt;='Rent Roll'!$D11),1,IF(AND(YEAR(DP$3)=YEAR('Rent Roll'!$D11),MONTH(DP$3)=MONTH('Rent Roll'!$D11)),1,0))</f>
        <v>0</v>
      </c>
      <c r="DQ37" s="567">
        <f>IF(AND(DQ$3&gt;'Rent Roll'!$C11,DQ$3&lt;='Rent Roll'!$D11),1,IF(AND(YEAR(DQ$3)=YEAR('Rent Roll'!$D11),MONTH(DQ$3)=MONTH('Rent Roll'!$D11)),1,0))</f>
        <v>0</v>
      </c>
      <c r="DR37" s="567">
        <f>IF(AND(DR$3&gt;'Rent Roll'!$C11,DR$3&lt;='Rent Roll'!$D11),1,IF(AND(YEAR(DR$3)=YEAR('Rent Roll'!$D11),MONTH(DR$3)=MONTH('Rent Roll'!$D11)),1,0))</f>
        <v>0</v>
      </c>
      <c r="DS37" s="567">
        <f>IF(AND(DS$3&gt;'Rent Roll'!$C11,DS$3&lt;='Rent Roll'!$D11),1,IF(AND(YEAR(DS$3)=YEAR('Rent Roll'!$D11),MONTH(DS$3)=MONTH('Rent Roll'!$D11)),1,0))</f>
        <v>0</v>
      </c>
      <c r="DT37" s="567">
        <f>IF(AND(DT$3&gt;'Rent Roll'!$C11,DT$3&lt;='Rent Roll'!$D11),1,IF(AND(YEAR(DT$3)=YEAR('Rent Roll'!$D11),MONTH(DT$3)=MONTH('Rent Roll'!$D11)),1,0))</f>
        <v>0</v>
      </c>
      <c r="DU37" s="567">
        <f>IF(AND(DU$3&gt;'Rent Roll'!$C11,DU$3&lt;='Rent Roll'!$D11),1,IF(AND(YEAR(DU$3)=YEAR('Rent Roll'!$D11),MONTH(DU$3)=MONTH('Rent Roll'!$D11)),1,0))</f>
        <v>0</v>
      </c>
      <c r="DV37" s="567">
        <f>IF(AND(DV$3&gt;'Rent Roll'!$C11,DV$3&lt;='Rent Roll'!$D11),1,IF(AND(YEAR(DV$3)=YEAR('Rent Roll'!$D11),MONTH(DV$3)=MONTH('Rent Roll'!$D11)),1,0))</f>
        <v>0</v>
      </c>
    </row>
    <row r="38" spans="1:126" s="565" customFormat="1" ht="12" customHeight="1" outlineLevel="1" x14ac:dyDescent="0.4">
      <c r="A38" s="731"/>
      <c r="B38" s="564" t="str">
        <f>'Rent Roll'!$B12</f>
        <v>2층</v>
      </c>
      <c r="E38" s="566"/>
      <c r="F38" s="778">
        <f>IF(AND(F$3&gt;'Rent Roll'!$C12,F$3&lt;='Rent Roll'!$D12),1,IF(AND(YEAR(F$3)=YEAR('Rent Roll'!$D12),MONTH(F$3)=MONTH('Rent Roll'!$D12)),1,0))</f>
        <v>0</v>
      </c>
      <c r="G38" s="768">
        <f>IF(AND(G$3&gt;'Rent Roll'!$C12,G$3&lt;='Rent Roll'!$D12),1,IF(AND(YEAR(G$3)=YEAR('Rent Roll'!$D12),MONTH(G$3)=MONTH('Rent Roll'!$D12)),1,0))</f>
        <v>1</v>
      </c>
      <c r="H38" s="567">
        <f>IF(AND(H$3&gt;'Rent Roll'!$C12,H$3&lt;='Rent Roll'!$D12),1,IF(AND(YEAR(H$3)=YEAR('Rent Roll'!$D12),MONTH(H$3)=MONTH('Rent Roll'!$D12)),1,0))</f>
        <v>1</v>
      </c>
      <c r="I38" s="567">
        <f>IF(AND(I$3&gt;'Rent Roll'!$C12,I$3&lt;='Rent Roll'!$D12),1,IF(AND(YEAR(I$3)=YEAR('Rent Roll'!$D12),MONTH(I$3)=MONTH('Rent Roll'!$D12)),1,0))</f>
        <v>1</v>
      </c>
      <c r="J38" s="567">
        <f>IF(AND(J$3&gt;'Rent Roll'!$C12,J$3&lt;='Rent Roll'!$D12),1,IF(AND(YEAR(J$3)=YEAR('Rent Roll'!$D12),MONTH(J$3)=MONTH('Rent Roll'!$D12)),1,0))</f>
        <v>1</v>
      </c>
      <c r="K38" s="567">
        <f>IF(AND(K$3&gt;'Rent Roll'!$C12,K$3&lt;='Rent Roll'!$D12),1,IF(AND(YEAR(K$3)=YEAR('Rent Roll'!$D12),MONTH(K$3)=MONTH('Rent Roll'!$D12)),1,0))</f>
        <v>1</v>
      </c>
      <c r="L38" s="567">
        <f>IF(AND(L$3&gt;'Rent Roll'!$C12,L$3&lt;='Rent Roll'!$D12),1,IF(AND(YEAR(L$3)=YEAR('Rent Roll'!$D12),MONTH(L$3)=MONTH('Rent Roll'!$D12)),1,0))</f>
        <v>1</v>
      </c>
      <c r="M38" s="567">
        <f>IF(AND(M$3&gt;'Rent Roll'!$C12,M$3&lt;='Rent Roll'!$D12),1,IF(AND(YEAR(M$3)=YEAR('Rent Roll'!$D12),MONTH(M$3)=MONTH('Rent Roll'!$D12)),1,0))</f>
        <v>1</v>
      </c>
      <c r="N38" s="567">
        <f>IF(AND(N$3&gt;'Rent Roll'!$C12,N$3&lt;='Rent Roll'!$D12),1,IF(AND(YEAR(N$3)=YEAR('Rent Roll'!$D12),MONTH(N$3)=MONTH('Rent Roll'!$D12)),1,0))</f>
        <v>1</v>
      </c>
      <c r="O38" s="567">
        <f>IF(AND(O$3&gt;'Rent Roll'!$C12,O$3&lt;='Rent Roll'!$D12),1,IF(AND(YEAR(O$3)=YEAR('Rent Roll'!$D12),MONTH(O$3)=MONTH('Rent Roll'!$D12)),1,0))</f>
        <v>1</v>
      </c>
      <c r="P38" s="567">
        <f>IF(AND(P$3&gt;'Rent Roll'!$C12,P$3&lt;='Rent Roll'!$D12),1,IF(AND(YEAR(P$3)=YEAR('Rent Roll'!$D12),MONTH(P$3)=MONTH('Rent Roll'!$D12)),1,0))</f>
        <v>1</v>
      </c>
      <c r="Q38" s="567">
        <f>IF(AND(Q$3&gt;'Rent Roll'!$C12,Q$3&lt;='Rent Roll'!$D12),1,IF(AND(YEAR(Q$3)=YEAR('Rent Roll'!$D12),MONTH(Q$3)=MONTH('Rent Roll'!$D12)),1,0))</f>
        <v>1</v>
      </c>
      <c r="R38" s="767">
        <f>IF(AND(R$3&gt;'Rent Roll'!$C12,R$3&lt;='Rent Roll'!$D12),1,IF(AND(YEAR(R$3)=YEAR('Rent Roll'!$D12),MONTH(R$3)=MONTH('Rent Roll'!$D12)),1,0))</f>
        <v>1</v>
      </c>
      <c r="S38" s="768">
        <f>IF(AND(S$3&gt;'Rent Roll'!$C12,S$3&lt;='Rent Roll'!$D12),1,IF(AND(YEAR(S$3)=YEAR('Rent Roll'!$D12),MONTH(S$3)=MONTH('Rent Roll'!$D12)),1,0))</f>
        <v>1</v>
      </c>
      <c r="T38" s="567">
        <f>IF(AND(T$3&gt;'Rent Roll'!$C12,T$3&lt;='Rent Roll'!$D12),1,IF(AND(YEAR(T$3)=YEAR('Rent Roll'!$D12),MONTH(T$3)=MONTH('Rent Roll'!$D12)),1,0))</f>
        <v>1</v>
      </c>
      <c r="U38" s="567">
        <f>IF(AND(U$3&gt;'Rent Roll'!$C12,U$3&lt;='Rent Roll'!$D12),1,IF(AND(YEAR(U$3)=YEAR('Rent Roll'!$D12),MONTH(U$3)=MONTH('Rent Roll'!$D12)),1,0))</f>
        <v>1</v>
      </c>
      <c r="V38" s="567">
        <f>IF(AND(V$3&gt;'Rent Roll'!$C12,V$3&lt;='Rent Roll'!$D12),1,IF(AND(YEAR(V$3)=YEAR('Rent Roll'!$D12),MONTH(V$3)=MONTH('Rent Roll'!$D12)),1,0))</f>
        <v>1</v>
      </c>
      <c r="W38" s="567">
        <f>IF(AND(W$3&gt;'Rent Roll'!$C12,W$3&lt;='Rent Roll'!$D12),1,IF(AND(YEAR(W$3)=YEAR('Rent Roll'!$D12),MONTH(W$3)=MONTH('Rent Roll'!$D12)),1,0))</f>
        <v>1</v>
      </c>
      <c r="X38" s="567">
        <f>IF(AND(X$3&gt;'Rent Roll'!$C12,X$3&lt;='Rent Roll'!$D12),1,IF(AND(YEAR(X$3)=YEAR('Rent Roll'!$D12),MONTH(X$3)=MONTH('Rent Roll'!$D12)),1,0))</f>
        <v>1</v>
      </c>
      <c r="Y38" s="567">
        <f>IF(AND(Y$3&gt;'Rent Roll'!$C12,Y$3&lt;='Rent Roll'!$D12),1,IF(AND(YEAR(Y$3)=YEAR('Rent Roll'!$D12),MONTH(Y$3)=MONTH('Rent Roll'!$D12)),1,0))</f>
        <v>1</v>
      </c>
      <c r="Z38" s="567">
        <f>IF(AND(Z$3&gt;'Rent Roll'!$C12,Z$3&lt;='Rent Roll'!$D12),1,IF(AND(YEAR(Z$3)=YEAR('Rent Roll'!$D12),MONTH(Z$3)=MONTH('Rent Roll'!$D12)),1,0))</f>
        <v>1</v>
      </c>
      <c r="AA38" s="567">
        <f>IF(AND(AA$3&gt;'Rent Roll'!$C12,AA$3&lt;='Rent Roll'!$D12),1,IF(AND(YEAR(AA$3)=YEAR('Rent Roll'!$D12),MONTH(AA$3)=MONTH('Rent Roll'!$D12)),1,0))</f>
        <v>1</v>
      </c>
      <c r="AB38" s="567">
        <f>IF(AND(AB$3&gt;'Rent Roll'!$C12,AB$3&lt;='Rent Roll'!$D12),1,IF(AND(YEAR(AB$3)=YEAR('Rent Roll'!$D12),MONTH(AB$3)=MONTH('Rent Roll'!$D12)),1,0))</f>
        <v>1</v>
      </c>
      <c r="AC38" s="567">
        <f>IF(AND(AC$3&gt;'Rent Roll'!$C12,AC$3&lt;='Rent Roll'!$D12),1,IF(AND(YEAR(AC$3)=YEAR('Rent Roll'!$D12),MONTH(AC$3)=MONTH('Rent Roll'!$D12)),1,0))</f>
        <v>1</v>
      </c>
      <c r="AD38" s="767">
        <f>IF(AND(AD$3&gt;'Rent Roll'!$C12,AD$3&lt;='Rent Roll'!$D12),1,IF(AND(YEAR(AD$3)=YEAR('Rent Roll'!$D12),MONTH(AD$3)=MONTH('Rent Roll'!$D12)),1,0))</f>
        <v>1</v>
      </c>
      <c r="AE38" s="768">
        <f>IF(AND(AE$3&gt;'Rent Roll'!$C12,AE$3&lt;='Rent Roll'!$D12),1,IF(AND(YEAR(AE$3)=YEAR('Rent Roll'!$D12),MONTH(AE$3)=MONTH('Rent Roll'!$D12)),1,0))</f>
        <v>1</v>
      </c>
      <c r="AF38" s="567">
        <f>IF(AND(AF$3&gt;'Rent Roll'!$C12,AF$3&lt;='Rent Roll'!$D12),1,IF(AND(YEAR(AF$3)=YEAR('Rent Roll'!$D12),MONTH(AF$3)=MONTH('Rent Roll'!$D12)),1,0))</f>
        <v>1</v>
      </c>
      <c r="AG38" s="567">
        <f>IF(AND(AG$3&gt;'Rent Roll'!$C12,AG$3&lt;='Rent Roll'!$D12),1,IF(AND(YEAR(AG$3)=YEAR('Rent Roll'!$D12),MONTH(AG$3)=MONTH('Rent Roll'!$D12)),1,0))</f>
        <v>1</v>
      </c>
      <c r="AH38" s="567">
        <f>IF(AND(AH$3&gt;'Rent Roll'!$C12,AH$3&lt;='Rent Roll'!$D12),1,IF(AND(YEAR(AH$3)=YEAR('Rent Roll'!$D12),MONTH(AH$3)=MONTH('Rent Roll'!$D12)),1,0))</f>
        <v>1</v>
      </c>
      <c r="AI38" s="567">
        <f>IF(AND(AI$3&gt;'Rent Roll'!$C12,AI$3&lt;='Rent Roll'!$D12),1,IF(AND(YEAR(AI$3)=YEAR('Rent Roll'!$D12),MONTH(AI$3)=MONTH('Rent Roll'!$D12)),1,0))</f>
        <v>1</v>
      </c>
      <c r="AJ38" s="567">
        <f>IF(AND(AJ$3&gt;'Rent Roll'!$C12,AJ$3&lt;='Rent Roll'!$D12),1,IF(AND(YEAR(AJ$3)=YEAR('Rent Roll'!$D12),MONTH(AJ$3)=MONTH('Rent Roll'!$D12)),1,0))</f>
        <v>1</v>
      </c>
      <c r="AK38" s="567">
        <f>IF(AND(AK$3&gt;'Rent Roll'!$C12,AK$3&lt;='Rent Roll'!$D12),1,IF(AND(YEAR(AK$3)=YEAR('Rent Roll'!$D12),MONTH(AK$3)=MONTH('Rent Roll'!$D12)),1,0))</f>
        <v>1</v>
      </c>
      <c r="AL38" s="567">
        <f>IF(AND(AL$3&gt;'Rent Roll'!$C12,AL$3&lt;='Rent Roll'!$D12),1,IF(AND(YEAR(AL$3)=YEAR('Rent Roll'!$D12),MONTH(AL$3)=MONTH('Rent Roll'!$D12)),1,0))</f>
        <v>1</v>
      </c>
      <c r="AM38" s="567">
        <f>IF(AND(AM$3&gt;'Rent Roll'!$C12,AM$3&lt;='Rent Roll'!$D12),1,IF(AND(YEAR(AM$3)=YEAR('Rent Roll'!$D12),MONTH(AM$3)=MONTH('Rent Roll'!$D12)),1,0))</f>
        <v>1</v>
      </c>
      <c r="AN38" s="567">
        <f>IF(AND(AN$3&gt;'Rent Roll'!$C12,AN$3&lt;='Rent Roll'!$D12),1,IF(AND(YEAR(AN$3)=YEAR('Rent Roll'!$D12),MONTH(AN$3)=MONTH('Rent Roll'!$D12)),1,0))</f>
        <v>1</v>
      </c>
      <c r="AO38" s="567">
        <f>IF(AND(AO$3&gt;'Rent Roll'!$C12,AO$3&lt;='Rent Roll'!$D12),1,IF(AND(YEAR(AO$3)=YEAR('Rent Roll'!$D12),MONTH(AO$3)=MONTH('Rent Roll'!$D12)),1,0))</f>
        <v>1</v>
      </c>
      <c r="AP38" s="767">
        <f>IF(AND(AP$3&gt;'Rent Roll'!$C12,AP$3&lt;='Rent Roll'!$D12),1,IF(AND(YEAR(AP$3)=YEAR('Rent Roll'!$D12),MONTH(AP$3)=MONTH('Rent Roll'!$D12)),1,0))</f>
        <v>1</v>
      </c>
      <c r="AQ38" s="768">
        <f>IF(AND(AQ$3&gt;'Rent Roll'!$C12,AQ$3&lt;='Rent Roll'!$D12),1,IF(AND(YEAR(AQ$3)=YEAR('Rent Roll'!$D12),MONTH(AQ$3)=MONTH('Rent Roll'!$D12)),1,0))</f>
        <v>1</v>
      </c>
      <c r="AR38" s="567">
        <f>IF(AND(AR$3&gt;'Rent Roll'!$C12,AR$3&lt;='Rent Roll'!$D12),1,IF(AND(YEAR(AR$3)=YEAR('Rent Roll'!$D12),MONTH(AR$3)=MONTH('Rent Roll'!$D12)),1,0))</f>
        <v>1</v>
      </c>
      <c r="AS38" s="567">
        <f>IF(AND(AS$3&gt;'Rent Roll'!$C12,AS$3&lt;='Rent Roll'!$D12),1,IF(AND(YEAR(AS$3)=YEAR('Rent Roll'!$D12),MONTH(AS$3)=MONTH('Rent Roll'!$D12)),1,0))</f>
        <v>1</v>
      </c>
      <c r="AT38" s="567">
        <f>IF(AND(AT$3&gt;'Rent Roll'!$C12,AT$3&lt;='Rent Roll'!$D12),1,IF(AND(YEAR(AT$3)=YEAR('Rent Roll'!$D12),MONTH(AT$3)=MONTH('Rent Roll'!$D12)),1,0))</f>
        <v>1</v>
      </c>
      <c r="AU38" s="567">
        <f>IF(AND(AU$3&gt;'Rent Roll'!$C12,AU$3&lt;='Rent Roll'!$D12),1,IF(AND(YEAR(AU$3)=YEAR('Rent Roll'!$D12),MONTH(AU$3)=MONTH('Rent Roll'!$D12)),1,0))</f>
        <v>1</v>
      </c>
      <c r="AV38" s="567">
        <f>IF(AND(AV$3&gt;'Rent Roll'!$C12,AV$3&lt;='Rent Roll'!$D12),1,IF(AND(YEAR(AV$3)=YEAR('Rent Roll'!$D12),MONTH(AV$3)=MONTH('Rent Roll'!$D12)),1,0))</f>
        <v>1</v>
      </c>
      <c r="AW38" s="567">
        <f>IF(AND(AW$3&gt;'Rent Roll'!$C12,AW$3&lt;='Rent Roll'!$D12),1,IF(AND(YEAR(AW$3)=YEAR('Rent Roll'!$D12),MONTH(AW$3)=MONTH('Rent Roll'!$D12)),1,0))</f>
        <v>1</v>
      </c>
      <c r="AX38" s="567">
        <f>IF(AND(AX$3&gt;'Rent Roll'!$C12,AX$3&lt;='Rent Roll'!$D12),1,IF(AND(YEAR(AX$3)=YEAR('Rent Roll'!$D12),MONTH(AX$3)=MONTH('Rent Roll'!$D12)),1,0))</f>
        <v>1</v>
      </c>
      <c r="AY38" s="567">
        <f>IF(AND(AY$3&gt;'Rent Roll'!$C12,AY$3&lt;='Rent Roll'!$D12),1,IF(AND(YEAR(AY$3)=YEAR('Rent Roll'!$D12),MONTH(AY$3)=MONTH('Rent Roll'!$D12)),1,0))</f>
        <v>1</v>
      </c>
      <c r="AZ38" s="567">
        <f>IF(AND(AZ$3&gt;'Rent Roll'!$C12,AZ$3&lt;='Rent Roll'!$D12),1,IF(AND(YEAR(AZ$3)=YEAR('Rent Roll'!$D12),MONTH(AZ$3)=MONTH('Rent Roll'!$D12)),1,0))</f>
        <v>1</v>
      </c>
      <c r="BA38" s="567">
        <f>IF(AND(BA$3&gt;'Rent Roll'!$C12,BA$3&lt;='Rent Roll'!$D12),1,IF(AND(YEAR(BA$3)=YEAR('Rent Roll'!$D12),MONTH(BA$3)=MONTH('Rent Roll'!$D12)),1,0))</f>
        <v>1</v>
      </c>
      <c r="BB38" s="767">
        <f>IF(AND(BB$3&gt;'Rent Roll'!$C12,BB$3&lt;='Rent Roll'!$D12),1,IF(AND(YEAR(BB$3)=YEAR('Rent Roll'!$D12),MONTH(BB$3)=MONTH('Rent Roll'!$D12)),1,0))</f>
        <v>1</v>
      </c>
      <c r="BC38" s="768">
        <f>IF(AND(BC$3&gt;'Rent Roll'!$C12,BC$3&lt;='Rent Roll'!$D12),1,IF(AND(YEAR(BC$3)=YEAR('Rent Roll'!$D12),MONTH(BC$3)=MONTH('Rent Roll'!$D12)),1,0))</f>
        <v>1</v>
      </c>
      <c r="BD38" s="567">
        <f>IF(AND(BD$3&gt;'Rent Roll'!$C12,BD$3&lt;='Rent Roll'!$D12),1,IF(AND(YEAR(BD$3)=YEAR('Rent Roll'!$D12),MONTH(BD$3)=MONTH('Rent Roll'!$D12)),1,0))</f>
        <v>1</v>
      </c>
      <c r="BE38" s="567">
        <f>IF(AND(BE$3&gt;'Rent Roll'!$C12,BE$3&lt;='Rent Roll'!$D12),1,IF(AND(YEAR(BE$3)=YEAR('Rent Roll'!$D12),MONTH(BE$3)=MONTH('Rent Roll'!$D12)),1,0))</f>
        <v>1</v>
      </c>
      <c r="BF38" s="567">
        <f>IF(AND(BF$3&gt;'Rent Roll'!$C12,BF$3&lt;='Rent Roll'!$D12),1,IF(AND(YEAR(BF$3)=YEAR('Rent Roll'!$D12),MONTH(BF$3)=MONTH('Rent Roll'!$D12)),1,0))</f>
        <v>1</v>
      </c>
      <c r="BG38" s="567">
        <f>IF(AND(BG$3&gt;'Rent Roll'!$C12,BG$3&lt;='Rent Roll'!$D12),1,IF(AND(YEAR(BG$3)=YEAR('Rent Roll'!$D12),MONTH(BG$3)=MONTH('Rent Roll'!$D12)),1,0))</f>
        <v>1</v>
      </c>
      <c r="BH38" s="567">
        <f>IF(AND(BH$3&gt;'Rent Roll'!$C12,BH$3&lt;='Rent Roll'!$D12),1,IF(AND(YEAR(BH$3)=YEAR('Rent Roll'!$D12),MONTH(BH$3)=MONTH('Rent Roll'!$D12)),1,0))</f>
        <v>1</v>
      </c>
      <c r="BI38" s="567">
        <f>IF(AND(BI$3&gt;'Rent Roll'!$C12,BI$3&lt;='Rent Roll'!$D12),1,IF(AND(YEAR(BI$3)=YEAR('Rent Roll'!$D12),MONTH(BI$3)=MONTH('Rent Roll'!$D12)),1,0))</f>
        <v>1</v>
      </c>
      <c r="BJ38" s="567">
        <f>IF(AND(BJ$3&gt;'Rent Roll'!$C12,BJ$3&lt;='Rent Roll'!$D12),1,IF(AND(YEAR(BJ$3)=YEAR('Rent Roll'!$D12),MONTH(BJ$3)=MONTH('Rent Roll'!$D12)),1,0))</f>
        <v>1</v>
      </c>
      <c r="BK38" s="567">
        <f>IF(AND(BK$3&gt;'Rent Roll'!$C12,BK$3&lt;='Rent Roll'!$D12),1,IF(AND(YEAR(BK$3)=YEAR('Rent Roll'!$D12),MONTH(BK$3)=MONTH('Rent Roll'!$D12)),1,0))</f>
        <v>1</v>
      </c>
      <c r="BL38" s="567">
        <f>IF(AND(BL$3&gt;'Rent Roll'!$C12,BL$3&lt;='Rent Roll'!$D12),1,IF(AND(YEAR(BL$3)=YEAR('Rent Roll'!$D12),MONTH(BL$3)=MONTH('Rent Roll'!$D12)),1,0))</f>
        <v>1</v>
      </c>
      <c r="BM38" s="567">
        <f>IF(AND(BM$3&gt;'Rent Roll'!$C12,BM$3&lt;='Rent Roll'!$D12),1,IF(AND(YEAR(BM$3)=YEAR('Rent Roll'!$D12),MONTH(BM$3)=MONTH('Rent Roll'!$D12)),1,0))</f>
        <v>1</v>
      </c>
      <c r="BN38" s="767">
        <f>IF(AND(BN$3&gt;'Rent Roll'!$C12,BN$3&lt;='Rent Roll'!$D12),1,IF(AND(YEAR(BN$3)=YEAR('Rent Roll'!$D12),MONTH(BN$3)=MONTH('Rent Roll'!$D12)),1,0))</f>
        <v>1</v>
      </c>
      <c r="BO38" s="768">
        <f>IF(AND(BO$3&gt;'Rent Roll'!$C12,BO$3&lt;='Rent Roll'!$D12),1,IF(AND(YEAR(BO$3)=YEAR('Rent Roll'!$D12),MONTH(BO$3)=MONTH('Rent Roll'!$D12)),1,0))</f>
        <v>1</v>
      </c>
      <c r="BP38" s="567">
        <f>IF(AND(BP$3&gt;'Rent Roll'!$C12,BP$3&lt;='Rent Roll'!$D12),1,IF(AND(YEAR(BP$3)=YEAR('Rent Roll'!$D12),MONTH(BP$3)=MONTH('Rent Roll'!$D12)),1,0))</f>
        <v>1</v>
      </c>
      <c r="BQ38" s="567">
        <f>IF(AND(BQ$3&gt;'Rent Roll'!$C12,BQ$3&lt;='Rent Roll'!$D12),1,IF(AND(YEAR(BQ$3)=YEAR('Rent Roll'!$D12),MONTH(BQ$3)=MONTH('Rent Roll'!$D12)),1,0))</f>
        <v>1</v>
      </c>
      <c r="BR38" s="567">
        <f>IF(AND(BR$3&gt;'Rent Roll'!$C12,BR$3&lt;='Rent Roll'!$D12),1,IF(AND(YEAR(BR$3)=YEAR('Rent Roll'!$D12),MONTH(BR$3)=MONTH('Rent Roll'!$D12)),1,0))</f>
        <v>1</v>
      </c>
      <c r="BS38" s="567">
        <f>IF(AND(BS$3&gt;'Rent Roll'!$C12,BS$3&lt;='Rent Roll'!$D12),1,IF(AND(YEAR(BS$3)=YEAR('Rent Roll'!$D12),MONTH(BS$3)=MONTH('Rent Roll'!$D12)),1,0))</f>
        <v>1</v>
      </c>
      <c r="BT38" s="567">
        <f>IF(AND(BT$3&gt;'Rent Roll'!$C12,BT$3&lt;='Rent Roll'!$D12),1,IF(AND(YEAR(BT$3)=YEAR('Rent Roll'!$D12),MONTH(BT$3)=MONTH('Rent Roll'!$D12)),1,0))</f>
        <v>1</v>
      </c>
      <c r="BU38" s="567">
        <f>IF(AND(BU$3&gt;'Rent Roll'!$C12,BU$3&lt;='Rent Roll'!$D12),1,IF(AND(YEAR(BU$3)=YEAR('Rent Roll'!$D12),MONTH(BU$3)=MONTH('Rent Roll'!$D12)),1,0))</f>
        <v>1</v>
      </c>
      <c r="BV38" s="567">
        <f>IF(AND(BV$3&gt;'Rent Roll'!$C12,BV$3&lt;='Rent Roll'!$D12),1,IF(AND(YEAR(BV$3)=YEAR('Rent Roll'!$D12),MONTH(BV$3)=MONTH('Rent Roll'!$D12)),1,0))</f>
        <v>1</v>
      </c>
      <c r="BW38" s="567">
        <f>IF(AND(BW$3&gt;'Rent Roll'!$C12,BW$3&lt;='Rent Roll'!$D12),1,IF(AND(YEAR(BW$3)=YEAR('Rent Roll'!$D12),MONTH(BW$3)=MONTH('Rent Roll'!$D12)),1,0))</f>
        <v>1</v>
      </c>
      <c r="BX38" s="567">
        <f>IF(AND(BX$3&gt;'Rent Roll'!$C12,BX$3&lt;='Rent Roll'!$D12),1,IF(AND(YEAR(BX$3)=YEAR('Rent Roll'!$D12),MONTH(BX$3)=MONTH('Rent Roll'!$D12)),1,0))</f>
        <v>1</v>
      </c>
      <c r="BY38" s="567">
        <f>IF(AND(BY$3&gt;'Rent Roll'!$C12,BY$3&lt;='Rent Roll'!$D12),1,IF(AND(YEAR(BY$3)=YEAR('Rent Roll'!$D12),MONTH(BY$3)=MONTH('Rent Roll'!$D12)),1,0))</f>
        <v>1</v>
      </c>
      <c r="BZ38" s="767">
        <f>IF(AND(BZ$3&gt;'Rent Roll'!$C12,BZ$3&lt;='Rent Roll'!$D12),1,IF(AND(YEAR(BZ$3)=YEAR('Rent Roll'!$D12),MONTH(BZ$3)=MONTH('Rent Roll'!$D12)),1,0))</f>
        <v>1</v>
      </c>
      <c r="CA38" s="768">
        <f>IF(AND(CA$3&gt;'Rent Roll'!$C12,CA$3&lt;='Rent Roll'!$D12),1,IF(AND(YEAR(CA$3)=YEAR('Rent Roll'!$D12),MONTH(CA$3)=MONTH('Rent Roll'!$D12)),1,0))</f>
        <v>0</v>
      </c>
      <c r="CB38" s="567">
        <f>IF(AND(CB$3&gt;'Rent Roll'!$C12,CB$3&lt;='Rent Roll'!$D12),1,IF(AND(YEAR(CB$3)=YEAR('Rent Roll'!$D12),MONTH(CB$3)=MONTH('Rent Roll'!$D12)),1,0))</f>
        <v>0</v>
      </c>
      <c r="CC38" s="567">
        <f>IF(AND(CC$3&gt;'Rent Roll'!$C12,CC$3&lt;='Rent Roll'!$D12),1,IF(AND(YEAR(CC$3)=YEAR('Rent Roll'!$D12),MONTH(CC$3)=MONTH('Rent Roll'!$D12)),1,0))</f>
        <v>0</v>
      </c>
      <c r="CD38" s="567">
        <f>IF(AND(CD$3&gt;'Rent Roll'!$C12,CD$3&lt;='Rent Roll'!$D12),1,IF(AND(YEAR(CD$3)=YEAR('Rent Roll'!$D12),MONTH(CD$3)=MONTH('Rent Roll'!$D12)),1,0))</f>
        <v>0</v>
      </c>
      <c r="CE38" s="567">
        <f>IF(AND(CE$3&gt;'Rent Roll'!$C12,CE$3&lt;='Rent Roll'!$D12),1,IF(AND(YEAR(CE$3)=YEAR('Rent Roll'!$D12),MONTH(CE$3)=MONTH('Rent Roll'!$D12)),1,0))</f>
        <v>0</v>
      </c>
      <c r="CF38" s="567">
        <f>IF(AND(CF$3&gt;'Rent Roll'!$C12,CF$3&lt;='Rent Roll'!$D12),1,IF(AND(YEAR(CF$3)=YEAR('Rent Roll'!$D12),MONTH(CF$3)=MONTH('Rent Roll'!$D12)),1,0))</f>
        <v>0</v>
      </c>
      <c r="CG38" s="567">
        <f>IF(AND(CG$3&gt;'Rent Roll'!$C12,CG$3&lt;='Rent Roll'!$D12),1,IF(AND(YEAR(CG$3)=YEAR('Rent Roll'!$D12),MONTH(CG$3)=MONTH('Rent Roll'!$D12)),1,0))</f>
        <v>0</v>
      </c>
      <c r="CH38" s="567">
        <f>IF(AND(CH$3&gt;'Rent Roll'!$C12,CH$3&lt;='Rent Roll'!$D12),1,IF(AND(YEAR(CH$3)=YEAR('Rent Roll'!$D12),MONTH(CH$3)=MONTH('Rent Roll'!$D12)),1,0))</f>
        <v>0</v>
      </c>
      <c r="CI38" s="567">
        <f>IF(AND(CI$3&gt;'Rent Roll'!$C12,CI$3&lt;='Rent Roll'!$D12),1,IF(AND(YEAR(CI$3)=YEAR('Rent Roll'!$D12),MONTH(CI$3)=MONTH('Rent Roll'!$D12)),1,0))</f>
        <v>0</v>
      </c>
      <c r="CJ38" s="567">
        <f>IF(AND(CJ$3&gt;'Rent Roll'!$C12,CJ$3&lt;='Rent Roll'!$D12),1,IF(AND(YEAR(CJ$3)=YEAR('Rent Roll'!$D12),MONTH(CJ$3)=MONTH('Rent Roll'!$D12)),1,0))</f>
        <v>0</v>
      </c>
      <c r="CK38" s="567">
        <f>IF(AND(CK$3&gt;'Rent Roll'!$C12,CK$3&lt;='Rent Roll'!$D12),1,IF(AND(YEAR(CK$3)=YEAR('Rent Roll'!$D12),MONTH(CK$3)=MONTH('Rent Roll'!$D12)),1,0))</f>
        <v>0</v>
      </c>
      <c r="CL38" s="767">
        <f>IF(AND(CL$3&gt;'Rent Roll'!$C12,CL$3&lt;='Rent Roll'!$D12),1,IF(AND(YEAR(CL$3)=YEAR('Rent Roll'!$D12),MONTH(CL$3)=MONTH('Rent Roll'!$D12)),1,0))</f>
        <v>0</v>
      </c>
      <c r="CM38" s="768">
        <f>IF(AND(CM$3&gt;'Rent Roll'!$C12,CM$3&lt;='Rent Roll'!$D12),1,IF(AND(YEAR(CM$3)=YEAR('Rent Roll'!$D12),MONTH(CM$3)=MONTH('Rent Roll'!$D12)),1,0))</f>
        <v>0</v>
      </c>
      <c r="CN38" s="567">
        <f>IF(AND(CN$3&gt;'Rent Roll'!$C12,CN$3&lt;='Rent Roll'!$D12),1,IF(AND(YEAR(CN$3)=YEAR('Rent Roll'!$D12),MONTH(CN$3)=MONTH('Rent Roll'!$D12)),1,0))</f>
        <v>0</v>
      </c>
      <c r="CO38" s="567">
        <f>IF(AND(CO$3&gt;'Rent Roll'!$C12,CO$3&lt;='Rent Roll'!$D12),1,IF(AND(YEAR(CO$3)=YEAR('Rent Roll'!$D12),MONTH(CO$3)=MONTH('Rent Roll'!$D12)),1,0))</f>
        <v>0</v>
      </c>
      <c r="CP38" s="567">
        <f>IF(AND(CP$3&gt;'Rent Roll'!$C12,CP$3&lt;='Rent Roll'!$D12),1,IF(AND(YEAR(CP$3)=YEAR('Rent Roll'!$D12),MONTH(CP$3)=MONTH('Rent Roll'!$D12)),1,0))</f>
        <v>0</v>
      </c>
      <c r="CQ38" s="567">
        <f>IF(AND(CQ$3&gt;'Rent Roll'!$C12,CQ$3&lt;='Rent Roll'!$D12),1,IF(AND(YEAR(CQ$3)=YEAR('Rent Roll'!$D12),MONTH(CQ$3)=MONTH('Rent Roll'!$D12)),1,0))</f>
        <v>0</v>
      </c>
      <c r="CR38" s="567">
        <f>IF(AND(CR$3&gt;'Rent Roll'!$C12,CR$3&lt;='Rent Roll'!$D12),1,IF(AND(YEAR(CR$3)=YEAR('Rent Roll'!$D12),MONTH(CR$3)=MONTH('Rent Roll'!$D12)),1,0))</f>
        <v>0</v>
      </c>
      <c r="CS38" s="567">
        <f>IF(AND(CS$3&gt;'Rent Roll'!$C12,CS$3&lt;='Rent Roll'!$D12),1,IF(AND(YEAR(CS$3)=YEAR('Rent Roll'!$D12),MONTH(CS$3)=MONTH('Rent Roll'!$D12)),1,0))</f>
        <v>0</v>
      </c>
      <c r="CT38" s="567">
        <f>IF(AND(CT$3&gt;'Rent Roll'!$C12,CT$3&lt;='Rent Roll'!$D12),1,IF(AND(YEAR(CT$3)=YEAR('Rent Roll'!$D12),MONTH(CT$3)=MONTH('Rent Roll'!$D12)),1,0))</f>
        <v>0</v>
      </c>
      <c r="CU38" s="567">
        <f>IF(AND(CU$3&gt;'Rent Roll'!$C12,CU$3&lt;='Rent Roll'!$D12),1,IF(AND(YEAR(CU$3)=YEAR('Rent Roll'!$D12),MONTH(CU$3)=MONTH('Rent Roll'!$D12)),1,0))</f>
        <v>0</v>
      </c>
      <c r="CV38" s="567">
        <f>IF(AND(CV$3&gt;'Rent Roll'!$C12,CV$3&lt;='Rent Roll'!$D12),1,IF(AND(YEAR(CV$3)=YEAR('Rent Roll'!$D12),MONTH(CV$3)=MONTH('Rent Roll'!$D12)),1,0))</f>
        <v>0</v>
      </c>
      <c r="CW38" s="567">
        <f>IF(AND(CW$3&gt;'Rent Roll'!$C12,CW$3&lt;='Rent Roll'!$D12),1,IF(AND(YEAR(CW$3)=YEAR('Rent Roll'!$D12),MONTH(CW$3)=MONTH('Rent Roll'!$D12)),1,0))</f>
        <v>0</v>
      </c>
      <c r="CX38" s="767">
        <f>IF(AND(CX$3&gt;'Rent Roll'!$C12,CX$3&lt;='Rent Roll'!$D12),1,IF(AND(YEAR(CX$3)=YEAR('Rent Roll'!$D12),MONTH(CX$3)=MONTH('Rent Roll'!$D12)),1,0))</f>
        <v>0</v>
      </c>
      <c r="CY38" s="768">
        <f>IF(AND(CY$3&gt;'Rent Roll'!$C12,CY$3&lt;='Rent Roll'!$D12),1,IF(AND(YEAR(CY$3)=YEAR('Rent Roll'!$D12),MONTH(CY$3)=MONTH('Rent Roll'!$D12)),1,0))</f>
        <v>0</v>
      </c>
      <c r="CZ38" s="567">
        <f>IF(AND(CZ$3&gt;'Rent Roll'!$C12,CZ$3&lt;='Rent Roll'!$D12),1,IF(AND(YEAR(CZ$3)=YEAR('Rent Roll'!$D12),MONTH(CZ$3)=MONTH('Rent Roll'!$D12)),1,0))</f>
        <v>0</v>
      </c>
      <c r="DA38" s="567">
        <f>IF(AND(DA$3&gt;'Rent Roll'!$C12,DA$3&lt;='Rent Roll'!$D12),1,IF(AND(YEAR(DA$3)=YEAR('Rent Roll'!$D12),MONTH(DA$3)=MONTH('Rent Roll'!$D12)),1,0))</f>
        <v>0</v>
      </c>
      <c r="DB38" s="567">
        <f>IF(AND(DB$3&gt;'Rent Roll'!$C12,DB$3&lt;='Rent Roll'!$D12),1,IF(AND(YEAR(DB$3)=YEAR('Rent Roll'!$D12),MONTH(DB$3)=MONTH('Rent Roll'!$D12)),1,0))</f>
        <v>0</v>
      </c>
      <c r="DC38" s="567">
        <f>IF(AND(DC$3&gt;'Rent Roll'!$C12,DC$3&lt;='Rent Roll'!$D12),1,IF(AND(YEAR(DC$3)=YEAR('Rent Roll'!$D12),MONTH(DC$3)=MONTH('Rent Roll'!$D12)),1,0))</f>
        <v>0</v>
      </c>
      <c r="DD38" s="567">
        <f>IF(AND(DD$3&gt;'Rent Roll'!$C12,DD$3&lt;='Rent Roll'!$D12),1,IF(AND(YEAR(DD$3)=YEAR('Rent Roll'!$D12),MONTH(DD$3)=MONTH('Rent Roll'!$D12)),1,0))</f>
        <v>0</v>
      </c>
      <c r="DE38" s="567">
        <f>IF(AND(DE$3&gt;'Rent Roll'!$C12,DE$3&lt;='Rent Roll'!$D12),1,IF(AND(YEAR(DE$3)=YEAR('Rent Roll'!$D12),MONTH(DE$3)=MONTH('Rent Roll'!$D12)),1,0))</f>
        <v>0</v>
      </c>
      <c r="DF38" s="567">
        <f>IF(AND(DF$3&gt;'Rent Roll'!$C12,DF$3&lt;='Rent Roll'!$D12),1,IF(AND(YEAR(DF$3)=YEAR('Rent Roll'!$D12),MONTH(DF$3)=MONTH('Rent Roll'!$D12)),1,0))</f>
        <v>0</v>
      </c>
      <c r="DG38" s="567">
        <f>IF(AND(DG$3&gt;'Rent Roll'!$C12,DG$3&lt;='Rent Roll'!$D12),1,IF(AND(YEAR(DG$3)=YEAR('Rent Roll'!$D12),MONTH(DG$3)=MONTH('Rent Roll'!$D12)),1,0))</f>
        <v>0</v>
      </c>
      <c r="DH38" s="567">
        <f>IF(AND(DH$3&gt;'Rent Roll'!$C12,DH$3&lt;='Rent Roll'!$D12),1,IF(AND(YEAR(DH$3)=YEAR('Rent Roll'!$D12),MONTH(DH$3)=MONTH('Rent Roll'!$D12)),1,0))</f>
        <v>0</v>
      </c>
      <c r="DI38" s="567">
        <f>IF(AND(DI$3&gt;'Rent Roll'!$C12,DI$3&lt;='Rent Roll'!$D12),1,IF(AND(YEAR(DI$3)=YEAR('Rent Roll'!$D12),MONTH(DI$3)=MONTH('Rent Roll'!$D12)),1,0))</f>
        <v>0</v>
      </c>
      <c r="DJ38" s="767">
        <f>IF(AND(DJ$3&gt;'Rent Roll'!$C12,DJ$3&lt;='Rent Roll'!$D12),1,IF(AND(YEAR(DJ$3)=YEAR('Rent Roll'!$D12),MONTH(DJ$3)=MONTH('Rent Roll'!$D12)),1,0))</f>
        <v>0</v>
      </c>
      <c r="DK38" s="768">
        <f>IF(AND(DK$3&gt;'Rent Roll'!$C12,DK$3&lt;='Rent Roll'!$D12),1,IF(AND(YEAR(DK$3)=YEAR('Rent Roll'!$D12),MONTH(DK$3)=MONTH('Rent Roll'!$D12)),1,0))</f>
        <v>0</v>
      </c>
      <c r="DL38" s="567">
        <f>IF(AND(DL$3&gt;'Rent Roll'!$C12,DL$3&lt;='Rent Roll'!$D12),1,IF(AND(YEAR(DL$3)=YEAR('Rent Roll'!$D12),MONTH(DL$3)=MONTH('Rent Roll'!$D12)),1,0))</f>
        <v>0</v>
      </c>
      <c r="DM38" s="567">
        <f>IF(AND(DM$3&gt;'Rent Roll'!$C12,DM$3&lt;='Rent Roll'!$D12),1,IF(AND(YEAR(DM$3)=YEAR('Rent Roll'!$D12),MONTH(DM$3)=MONTH('Rent Roll'!$D12)),1,0))</f>
        <v>0</v>
      </c>
      <c r="DN38" s="567">
        <f>IF(AND(DN$3&gt;'Rent Roll'!$C12,DN$3&lt;='Rent Roll'!$D12),1,IF(AND(YEAR(DN$3)=YEAR('Rent Roll'!$D12),MONTH(DN$3)=MONTH('Rent Roll'!$D12)),1,0))</f>
        <v>0</v>
      </c>
      <c r="DO38" s="567">
        <f>IF(AND(DO$3&gt;'Rent Roll'!$C12,DO$3&lt;='Rent Roll'!$D12),1,IF(AND(YEAR(DO$3)=YEAR('Rent Roll'!$D12),MONTH(DO$3)=MONTH('Rent Roll'!$D12)),1,0))</f>
        <v>0</v>
      </c>
      <c r="DP38" s="567">
        <f>IF(AND(DP$3&gt;'Rent Roll'!$C12,DP$3&lt;='Rent Roll'!$D12),1,IF(AND(YEAR(DP$3)=YEAR('Rent Roll'!$D12),MONTH(DP$3)=MONTH('Rent Roll'!$D12)),1,0))</f>
        <v>0</v>
      </c>
      <c r="DQ38" s="567">
        <f>IF(AND(DQ$3&gt;'Rent Roll'!$C12,DQ$3&lt;='Rent Roll'!$D12),1,IF(AND(YEAR(DQ$3)=YEAR('Rent Roll'!$D12),MONTH(DQ$3)=MONTH('Rent Roll'!$D12)),1,0))</f>
        <v>0</v>
      </c>
      <c r="DR38" s="567">
        <f>IF(AND(DR$3&gt;'Rent Roll'!$C12,DR$3&lt;='Rent Roll'!$D12),1,IF(AND(YEAR(DR$3)=YEAR('Rent Roll'!$D12),MONTH(DR$3)=MONTH('Rent Roll'!$D12)),1,0))</f>
        <v>0</v>
      </c>
      <c r="DS38" s="567">
        <f>IF(AND(DS$3&gt;'Rent Roll'!$C12,DS$3&lt;='Rent Roll'!$D12),1,IF(AND(YEAR(DS$3)=YEAR('Rent Roll'!$D12),MONTH(DS$3)=MONTH('Rent Roll'!$D12)),1,0))</f>
        <v>0</v>
      </c>
      <c r="DT38" s="567">
        <f>IF(AND(DT$3&gt;'Rent Roll'!$C12,DT$3&lt;='Rent Roll'!$D12),1,IF(AND(YEAR(DT$3)=YEAR('Rent Roll'!$D12),MONTH(DT$3)=MONTH('Rent Roll'!$D12)),1,0))</f>
        <v>0</v>
      </c>
      <c r="DU38" s="567">
        <f>IF(AND(DU$3&gt;'Rent Roll'!$C12,DU$3&lt;='Rent Roll'!$D12),1,IF(AND(YEAR(DU$3)=YEAR('Rent Roll'!$D12),MONTH(DU$3)=MONTH('Rent Roll'!$D12)),1,0))</f>
        <v>0</v>
      </c>
      <c r="DV38" s="567">
        <f>IF(AND(DV$3&gt;'Rent Roll'!$C12,DV$3&lt;='Rent Roll'!$D12),1,IF(AND(YEAR(DV$3)=YEAR('Rent Roll'!$D12),MONTH(DV$3)=MONTH('Rent Roll'!$D12)),1,0))</f>
        <v>0</v>
      </c>
    </row>
    <row r="39" spans="1:126" s="565" customFormat="1" ht="12" customHeight="1" outlineLevel="1" x14ac:dyDescent="0.4">
      <c r="A39" s="731"/>
      <c r="B39" s="564" t="str">
        <f>'Rent Roll'!$B13</f>
        <v>1층</v>
      </c>
      <c r="E39" s="566"/>
      <c r="F39" s="778">
        <f>IF(AND(F$3&gt;'Rent Roll'!$C13,F$3&lt;='Rent Roll'!$D13),1,IF(AND(YEAR(F$3)=YEAR('Rent Roll'!$D13),MONTH(F$3)=MONTH('Rent Roll'!$D13)),1,0))</f>
        <v>0</v>
      </c>
      <c r="G39" s="768">
        <f>IF(AND(G$3&gt;'Rent Roll'!$C13,G$3&lt;='Rent Roll'!$D13),1,IF(AND(YEAR(G$3)=YEAR('Rent Roll'!$D13),MONTH(G$3)=MONTH('Rent Roll'!$D13)),1,0))</f>
        <v>1</v>
      </c>
      <c r="H39" s="567">
        <f>IF(AND(H$3&gt;'Rent Roll'!$C13,H$3&lt;='Rent Roll'!$D13),1,IF(AND(YEAR(H$3)=YEAR('Rent Roll'!$D13),MONTH(H$3)=MONTH('Rent Roll'!$D13)),1,0))</f>
        <v>1</v>
      </c>
      <c r="I39" s="567">
        <f>IF(AND(I$3&gt;'Rent Roll'!$C13,I$3&lt;='Rent Roll'!$D13),1,IF(AND(YEAR(I$3)=YEAR('Rent Roll'!$D13),MONTH(I$3)=MONTH('Rent Roll'!$D13)),1,0))</f>
        <v>1</v>
      </c>
      <c r="J39" s="567">
        <f>IF(AND(J$3&gt;'Rent Roll'!$C13,J$3&lt;='Rent Roll'!$D13),1,IF(AND(YEAR(J$3)=YEAR('Rent Roll'!$D13),MONTH(J$3)=MONTH('Rent Roll'!$D13)),1,0))</f>
        <v>1</v>
      </c>
      <c r="K39" s="567">
        <f>IF(AND(K$3&gt;'Rent Roll'!$C13,K$3&lt;='Rent Roll'!$D13),1,IF(AND(YEAR(K$3)=YEAR('Rent Roll'!$D13),MONTH(K$3)=MONTH('Rent Roll'!$D13)),1,0))</f>
        <v>1</v>
      </c>
      <c r="L39" s="567">
        <f>IF(AND(L$3&gt;'Rent Roll'!$C13,L$3&lt;='Rent Roll'!$D13),1,IF(AND(YEAR(L$3)=YEAR('Rent Roll'!$D13),MONTH(L$3)=MONTH('Rent Roll'!$D13)),1,0))</f>
        <v>1</v>
      </c>
      <c r="M39" s="567">
        <f>IF(AND(M$3&gt;'Rent Roll'!$C13,M$3&lt;='Rent Roll'!$D13),1,IF(AND(YEAR(M$3)=YEAR('Rent Roll'!$D13),MONTH(M$3)=MONTH('Rent Roll'!$D13)),1,0))</f>
        <v>1</v>
      </c>
      <c r="N39" s="567">
        <f>IF(AND(N$3&gt;'Rent Roll'!$C13,N$3&lt;='Rent Roll'!$D13),1,IF(AND(YEAR(N$3)=YEAR('Rent Roll'!$D13),MONTH(N$3)=MONTH('Rent Roll'!$D13)),1,0))</f>
        <v>1</v>
      </c>
      <c r="O39" s="567">
        <f>IF(AND(O$3&gt;'Rent Roll'!$C13,O$3&lt;='Rent Roll'!$D13),1,IF(AND(YEAR(O$3)=YEAR('Rent Roll'!$D13),MONTH(O$3)=MONTH('Rent Roll'!$D13)),1,0))</f>
        <v>1</v>
      </c>
      <c r="P39" s="567">
        <f>IF(AND(P$3&gt;'Rent Roll'!$C13,P$3&lt;='Rent Roll'!$D13),1,IF(AND(YEAR(P$3)=YEAR('Rent Roll'!$D13),MONTH(P$3)=MONTH('Rent Roll'!$D13)),1,0))</f>
        <v>1</v>
      </c>
      <c r="Q39" s="567">
        <f>IF(AND(Q$3&gt;'Rent Roll'!$C13,Q$3&lt;='Rent Roll'!$D13),1,IF(AND(YEAR(Q$3)=YEAR('Rent Roll'!$D13),MONTH(Q$3)=MONTH('Rent Roll'!$D13)),1,0))</f>
        <v>1</v>
      </c>
      <c r="R39" s="767">
        <f>IF(AND(R$3&gt;'Rent Roll'!$C13,R$3&lt;='Rent Roll'!$D13),1,IF(AND(YEAR(R$3)=YEAR('Rent Roll'!$D13),MONTH(R$3)=MONTH('Rent Roll'!$D13)),1,0))</f>
        <v>1</v>
      </c>
      <c r="S39" s="768">
        <f>IF(AND(S$3&gt;'Rent Roll'!$C13,S$3&lt;='Rent Roll'!$D13),1,IF(AND(YEAR(S$3)=YEAR('Rent Roll'!$D13),MONTH(S$3)=MONTH('Rent Roll'!$D13)),1,0))</f>
        <v>1</v>
      </c>
      <c r="T39" s="567">
        <f>IF(AND(T$3&gt;'Rent Roll'!$C13,T$3&lt;='Rent Roll'!$D13),1,IF(AND(YEAR(T$3)=YEAR('Rent Roll'!$D13),MONTH(T$3)=MONTH('Rent Roll'!$D13)),1,0))</f>
        <v>1</v>
      </c>
      <c r="U39" s="567">
        <f>IF(AND(U$3&gt;'Rent Roll'!$C13,U$3&lt;='Rent Roll'!$D13),1,IF(AND(YEAR(U$3)=YEAR('Rent Roll'!$D13),MONTH(U$3)=MONTH('Rent Roll'!$D13)),1,0))</f>
        <v>1</v>
      </c>
      <c r="V39" s="567">
        <f>IF(AND(V$3&gt;'Rent Roll'!$C13,V$3&lt;='Rent Roll'!$D13),1,IF(AND(YEAR(V$3)=YEAR('Rent Roll'!$D13),MONTH(V$3)=MONTH('Rent Roll'!$D13)),1,0))</f>
        <v>1</v>
      </c>
      <c r="W39" s="567">
        <f>IF(AND(W$3&gt;'Rent Roll'!$C13,W$3&lt;='Rent Roll'!$D13),1,IF(AND(YEAR(W$3)=YEAR('Rent Roll'!$D13),MONTH(W$3)=MONTH('Rent Roll'!$D13)),1,0))</f>
        <v>1</v>
      </c>
      <c r="X39" s="567">
        <f>IF(AND(X$3&gt;'Rent Roll'!$C13,X$3&lt;='Rent Roll'!$D13),1,IF(AND(YEAR(X$3)=YEAR('Rent Roll'!$D13),MONTH(X$3)=MONTH('Rent Roll'!$D13)),1,0))</f>
        <v>1</v>
      </c>
      <c r="Y39" s="567">
        <f>IF(AND(Y$3&gt;'Rent Roll'!$C13,Y$3&lt;='Rent Roll'!$D13),1,IF(AND(YEAR(Y$3)=YEAR('Rent Roll'!$D13),MONTH(Y$3)=MONTH('Rent Roll'!$D13)),1,0))</f>
        <v>1</v>
      </c>
      <c r="Z39" s="567">
        <f>IF(AND(Z$3&gt;'Rent Roll'!$C13,Z$3&lt;='Rent Roll'!$D13),1,IF(AND(YEAR(Z$3)=YEAR('Rent Roll'!$D13),MONTH(Z$3)=MONTH('Rent Roll'!$D13)),1,0))</f>
        <v>1</v>
      </c>
      <c r="AA39" s="567">
        <f>IF(AND(AA$3&gt;'Rent Roll'!$C13,AA$3&lt;='Rent Roll'!$D13),1,IF(AND(YEAR(AA$3)=YEAR('Rent Roll'!$D13),MONTH(AA$3)=MONTH('Rent Roll'!$D13)),1,0))</f>
        <v>1</v>
      </c>
      <c r="AB39" s="567">
        <f>IF(AND(AB$3&gt;'Rent Roll'!$C13,AB$3&lt;='Rent Roll'!$D13),1,IF(AND(YEAR(AB$3)=YEAR('Rent Roll'!$D13),MONTH(AB$3)=MONTH('Rent Roll'!$D13)),1,0))</f>
        <v>1</v>
      </c>
      <c r="AC39" s="567">
        <f>IF(AND(AC$3&gt;'Rent Roll'!$C13,AC$3&lt;='Rent Roll'!$D13),1,IF(AND(YEAR(AC$3)=YEAR('Rent Roll'!$D13),MONTH(AC$3)=MONTH('Rent Roll'!$D13)),1,0))</f>
        <v>1</v>
      </c>
      <c r="AD39" s="767">
        <f>IF(AND(AD$3&gt;'Rent Roll'!$C13,AD$3&lt;='Rent Roll'!$D13),1,IF(AND(YEAR(AD$3)=YEAR('Rent Roll'!$D13),MONTH(AD$3)=MONTH('Rent Roll'!$D13)),1,0))</f>
        <v>1</v>
      </c>
      <c r="AE39" s="768">
        <f>IF(AND(AE$3&gt;'Rent Roll'!$C13,AE$3&lt;='Rent Roll'!$D13),1,IF(AND(YEAR(AE$3)=YEAR('Rent Roll'!$D13),MONTH(AE$3)=MONTH('Rent Roll'!$D13)),1,0))</f>
        <v>1</v>
      </c>
      <c r="AF39" s="567">
        <f>IF(AND(AF$3&gt;'Rent Roll'!$C13,AF$3&lt;='Rent Roll'!$D13),1,IF(AND(YEAR(AF$3)=YEAR('Rent Roll'!$D13),MONTH(AF$3)=MONTH('Rent Roll'!$D13)),1,0))</f>
        <v>1</v>
      </c>
      <c r="AG39" s="567">
        <f>IF(AND(AG$3&gt;'Rent Roll'!$C13,AG$3&lt;='Rent Roll'!$D13),1,IF(AND(YEAR(AG$3)=YEAR('Rent Roll'!$D13),MONTH(AG$3)=MONTH('Rent Roll'!$D13)),1,0))</f>
        <v>1</v>
      </c>
      <c r="AH39" s="567">
        <f>IF(AND(AH$3&gt;'Rent Roll'!$C13,AH$3&lt;='Rent Roll'!$D13),1,IF(AND(YEAR(AH$3)=YEAR('Rent Roll'!$D13),MONTH(AH$3)=MONTH('Rent Roll'!$D13)),1,0))</f>
        <v>1</v>
      </c>
      <c r="AI39" s="567">
        <f>IF(AND(AI$3&gt;'Rent Roll'!$C13,AI$3&lt;='Rent Roll'!$D13),1,IF(AND(YEAR(AI$3)=YEAR('Rent Roll'!$D13),MONTH(AI$3)=MONTH('Rent Roll'!$D13)),1,0))</f>
        <v>1</v>
      </c>
      <c r="AJ39" s="567">
        <f>IF(AND(AJ$3&gt;'Rent Roll'!$C13,AJ$3&lt;='Rent Roll'!$D13),1,IF(AND(YEAR(AJ$3)=YEAR('Rent Roll'!$D13),MONTH(AJ$3)=MONTH('Rent Roll'!$D13)),1,0))</f>
        <v>1</v>
      </c>
      <c r="AK39" s="567">
        <f>IF(AND(AK$3&gt;'Rent Roll'!$C13,AK$3&lt;='Rent Roll'!$D13),1,IF(AND(YEAR(AK$3)=YEAR('Rent Roll'!$D13),MONTH(AK$3)=MONTH('Rent Roll'!$D13)),1,0))</f>
        <v>1</v>
      </c>
      <c r="AL39" s="567">
        <f>IF(AND(AL$3&gt;'Rent Roll'!$C13,AL$3&lt;='Rent Roll'!$D13),1,IF(AND(YEAR(AL$3)=YEAR('Rent Roll'!$D13),MONTH(AL$3)=MONTH('Rent Roll'!$D13)),1,0))</f>
        <v>1</v>
      </c>
      <c r="AM39" s="567">
        <f>IF(AND(AM$3&gt;'Rent Roll'!$C13,AM$3&lt;='Rent Roll'!$D13),1,IF(AND(YEAR(AM$3)=YEAR('Rent Roll'!$D13),MONTH(AM$3)=MONTH('Rent Roll'!$D13)),1,0))</f>
        <v>1</v>
      </c>
      <c r="AN39" s="567">
        <f>IF(AND(AN$3&gt;'Rent Roll'!$C13,AN$3&lt;='Rent Roll'!$D13),1,IF(AND(YEAR(AN$3)=YEAR('Rent Roll'!$D13),MONTH(AN$3)=MONTH('Rent Roll'!$D13)),1,0))</f>
        <v>1</v>
      </c>
      <c r="AO39" s="567">
        <f>IF(AND(AO$3&gt;'Rent Roll'!$C13,AO$3&lt;='Rent Roll'!$D13),1,IF(AND(YEAR(AO$3)=YEAR('Rent Roll'!$D13),MONTH(AO$3)=MONTH('Rent Roll'!$D13)),1,0))</f>
        <v>1</v>
      </c>
      <c r="AP39" s="767">
        <f>IF(AND(AP$3&gt;'Rent Roll'!$C13,AP$3&lt;='Rent Roll'!$D13),1,IF(AND(YEAR(AP$3)=YEAR('Rent Roll'!$D13),MONTH(AP$3)=MONTH('Rent Roll'!$D13)),1,0))</f>
        <v>1</v>
      </c>
      <c r="AQ39" s="768">
        <f>IF(AND(AQ$3&gt;'Rent Roll'!$C13,AQ$3&lt;='Rent Roll'!$D13),1,IF(AND(YEAR(AQ$3)=YEAR('Rent Roll'!$D13),MONTH(AQ$3)=MONTH('Rent Roll'!$D13)),1,0))</f>
        <v>1</v>
      </c>
      <c r="AR39" s="567">
        <f>IF(AND(AR$3&gt;'Rent Roll'!$C13,AR$3&lt;='Rent Roll'!$D13),1,IF(AND(YEAR(AR$3)=YEAR('Rent Roll'!$D13),MONTH(AR$3)=MONTH('Rent Roll'!$D13)),1,0))</f>
        <v>1</v>
      </c>
      <c r="AS39" s="567">
        <f>IF(AND(AS$3&gt;'Rent Roll'!$C13,AS$3&lt;='Rent Roll'!$D13),1,IF(AND(YEAR(AS$3)=YEAR('Rent Roll'!$D13),MONTH(AS$3)=MONTH('Rent Roll'!$D13)),1,0))</f>
        <v>1</v>
      </c>
      <c r="AT39" s="567">
        <f>IF(AND(AT$3&gt;'Rent Roll'!$C13,AT$3&lt;='Rent Roll'!$D13),1,IF(AND(YEAR(AT$3)=YEAR('Rent Roll'!$D13),MONTH(AT$3)=MONTH('Rent Roll'!$D13)),1,0))</f>
        <v>1</v>
      </c>
      <c r="AU39" s="567">
        <f>IF(AND(AU$3&gt;'Rent Roll'!$C13,AU$3&lt;='Rent Roll'!$D13),1,IF(AND(YEAR(AU$3)=YEAR('Rent Roll'!$D13),MONTH(AU$3)=MONTH('Rent Roll'!$D13)),1,0))</f>
        <v>1</v>
      </c>
      <c r="AV39" s="567">
        <f>IF(AND(AV$3&gt;'Rent Roll'!$C13,AV$3&lt;='Rent Roll'!$D13),1,IF(AND(YEAR(AV$3)=YEAR('Rent Roll'!$D13),MONTH(AV$3)=MONTH('Rent Roll'!$D13)),1,0))</f>
        <v>1</v>
      </c>
      <c r="AW39" s="567">
        <f>IF(AND(AW$3&gt;'Rent Roll'!$C13,AW$3&lt;='Rent Roll'!$D13),1,IF(AND(YEAR(AW$3)=YEAR('Rent Roll'!$D13),MONTH(AW$3)=MONTH('Rent Roll'!$D13)),1,0))</f>
        <v>1</v>
      </c>
      <c r="AX39" s="567">
        <f>IF(AND(AX$3&gt;'Rent Roll'!$C13,AX$3&lt;='Rent Roll'!$D13),1,IF(AND(YEAR(AX$3)=YEAR('Rent Roll'!$D13),MONTH(AX$3)=MONTH('Rent Roll'!$D13)),1,0))</f>
        <v>1</v>
      </c>
      <c r="AY39" s="567">
        <f>IF(AND(AY$3&gt;'Rent Roll'!$C13,AY$3&lt;='Rent Roll'!$D13),1,IF(AND(YEAR(AY$3)=YEAR('Rent Roll'!$D13),MONTH(AY$3)=MONTH('Rent Roll'!$D13)),1,0))</f>
        <v>1</v>
      </c>
      <c r="AZ39" s="567">
        <f>IF(AND(AZ$3&gt;'Rent Roll'!$C13,AZ$3&lt;='Rent Roll'!$D13),1,IF(AND(YEAR(AZ$3)=YEAR('Rent Roll'!$D13),MONTH(AZ$3)=MONTH('Rent Roll'!$D13)),1,0))</f>
        <v>1</v>
      </c>
      <c r="BA39" s="567">
        <f>IF(AND(BA$3&gt;'Rent Roll'!$C13,BA$3&lt;='Rent Roll'!$D13),1,IF(AND(YEAR(BA$3)=YEAR('Rent Roll'!$D13),MONTH(BA$3)=MONTH('Rent Roll'!$D13)),1,0))</f>
        <v>1</v>
      </c>
      <c r="BB39" s="767">
        <f>IF(AND(BB$3&gt;'Rent Roll'!$C13,BB$3&lt;='Rent Roll'!$D13),1,IF(AND(YEAR(BB$3)=YEAR('Rent Roll'!$D13),MONTH(BB$3)=MONTH('Rent Roll'!$D13)),1,0))</f>
        <v>1</v>
      </c>
      <c r="BC39" s="768">
        <f>IF(AND(BC$3&gt;'Rent Roll'!$C13,BC$3&lt;='Rent Roll'!$D13),1,IF(AND(YEAR(BC$3)=YEAR('Rent Roll'!$D13),MONTH(BC$3)=MONTH('Rent Roll'!$D13)),1,0))</f>
        <v>1</v>
      </c>
      <c r="BD39" s="567">
        <f>IF(AND(BD$3&gt;'Rent Roll'!$C13,BD$3&lt;='Rent Roll'!$D13),1,IF(AND(YEAR(BD$3)=YEAR('Rent Roll'!$D13),MONTH(BD$3)=MONTH('Rent Roll'!$D13)),1,0))</f>
        <v>1</v>
      </c>
      <c r="BE39" s="567">
        <f>IF(AND(BE$3&gt;'Rent Roll'!$C13,BE$3&lt;='Rent Roll'!$D13),1,IF(AND(YEAR(BE$3)=YEAR('Rent Roll'!$D13),MONTH(BE$3)=MONTH('Rent Roll'!$D13)),1,0))</f>
        <v>1</v>
      </c>
      <c r="BF39" s="567">
        <f>IF(AND(BF$3&gt;'Rent Roll'!$C13,BF$3&lt;='Rent Roll'!$D13),1,IF(AND(YEAR(BF$3)=YEAR('Rent Roll'!$D13),MONTH(BF$3)=MONTH('Rent Roll'!$D13)),1,0))</f>
        <v>1</v>
      </c>
      <c r="BG39" s="567">
        <f>IF(AND(BG$3&gt;'Rent Roll'!$C13,BG$3&lt;='Rent Roll'!$D13),1,IF(AND(YEAR(BG$3)=YEAR('Rent Roll'!$D13),MONTH(BG$3)=MONTH('Rent Roll'!$D13)),1,0))</f>
        <v>1</v>
      </c>
      <c r="BH39" s="567">
        <f>IF(AND(BH$3&gt;'Rent Roll'!$C13,BH$3&lt;='Rent Roll'!$D13),1,IF(AND(YEAR(BH$3)=YEAR('Rent Roll'!$D13),MONTH(BH$3)=MONTH('Rent Roll'!$D13)),1,0))</f>
        <v>1</v>
      </c>
      <c r="BI39" s="567">
        <f>IF(AND(BI$3&gt;'Rent Roll'!$C13,BI$3&lt;='Rent Roll'!$D13),1,IF(AND(YEAR(BI$3)=YEAR('Rent Roll'!$D13),MONTH(BI$3)=MONTH('Rent Roll'!$D13)),1,0))</f>
        <v>1</v>
      </c>
      <c r="BJ39" s="567">
        <f>IF(AND(BJ$3&gt;'Rent Roll'!$C13,BJ$3&lt;='Rent Roll'!$D13),1,IF(AND(YEAR(BJ$3)=YEAR('Rent Roll'!$D13),MONTH(BJ$3)=MONTH('Rent Roll'!$D13)),1,0))</f>
        <v>1</v>
      </c>
      <c r="BK39" s="567">
        <f>IF(AND(BK$3&gt;'Rent Roll'!$C13,BK$3&lt;='Rent Roll'!$D13),1,IF(AND(YEAR(BK$3)=YEAR('Rent Roll'!$D13),MONTH(BK$3)=MONTH('Rent Roll'!$D13)),1,0))</f>
        <v>1</v>
      </c>
      <c r="BL39" s="567">
        <f>IF(AND(BL$3&gt;'Rent Roll'!$C13,BL$3&lt;='Rent Roll'!$D13),1,IF(AND(YEAR(BL$3)=YEAR('Rent Roll'!$D13),MONTH(BL$3)=MONTH('Rent Roll'!$D13)),1,0))</f>
        <v>1</v>
      </c>
      <c r="BM39" s="567">
        <f>IF(AND(BM$3&gt;'Rent Roll'!$C13,BM$3&lt;='Rent Roll'!$D13),1,IF(AND(YEAR(BM$3)=YEAR('Rent Roll'!$D13),MONTH(BM$3)=MONTH('Rent Roll'!$D13)),1,0))</f>
        <v>1</v>
      </c>
      <c r="BN39" s="767">
        <f>IF(AND(BN$3&gt;'Rent Roll'!$C13,BN$3&lt;='Rent Roll'!$D13),1,IF(AND(YEAR(BN$3)=YEAR('Rent Roll'!$D13),MONTH(BN$3)=MONTH('Rent Roll'!$D13)),1,0))</f>
        <v>1</v>
      </c>
      <c r="BO39" s="768">
        <f>IF(AND(BO$3&gt;'Rent Roll'!$C13,BO$3&lt;='Rent Roll'!$D13),1,IF(AND(YEAR(BO$3)=YEAR('Rent Roll'!$D13),MONTH(BO$3)=MONTH('Rent Roll'!$D13)),1,0))</f>
        <v>1</v>
      </c>
      <c r="BP39" s="567">
        <f>IF(AND(BP$3&gt;'Rent Roll'!$C13,BP$3&lt;='Rent Roll'!$D13),1,IF(AND(YEAR(BP$3)=YEAR('Rent Roll'!$D13),MONTH(BP$3)=MONTH('Rent Roll'!$D13)),1,0))</f>
        <v>1</v>
      </c>
      <c r="BQ39" s="567">
        <f>IF(AND(BQ$3&gt;'Rent Roll'!$C13,BQ$3&lt;='Rent Roll'!$D13),1,IF(AND(YEAR(BQ$3)=YEAR('Rent Roll'!$D13),MONTH(BQ$3)=MONTH('Rent Roll'!$D13)),1,0))</f>
        <v>1</v>
      </c>
      <c r="BR39" s="567">
        <f>IF(AND(BR$3&gt;'Rent Roll'!$C13,BR$3&lt;='Rent Roll'!$D13),1,IF(AND(YEAR(BR$3)=YEAR('Rent Roll'!$D13),MONTH(BR$3)=MONTH('Rent Roll'!$D13)),1,0))</f>
        <v>1</v>
      </c>
      <c r="BS39" s="567">
        <f>IF(AND(BS$3&gt;'Rent Roll'!$C13,BS$3&lt;='Rent Roll'!$D13),1,IF(AND(YEAR(BS$3)=YEAR('Rent Roll'!$D13),MONTH(BS$3)=MONTH('Rent Roll'!$D13)),1,0))</f>
        <v>1</v>
      </c>
      <c r="BT39" s="567">
        <f>IF(AND(BT$3&gt;'Rent Roll'!$C13,BT$3&lt;='Rent Roll'!$D13),1,IF(AND(YEAR(BT$3)=YEAR('Rent Roll'!$D13),MONTH(BT$3)=MONTH('Rent Roll'!$D13)),1,0))</f>
        <v>1</v>
      </c>
      <c r="BU39" s="567">
        <f>IF(AND(BU$3&gt;'Rent Roll'!$C13,BU$3&lt;='Rent Roll'!$D13),1,IF(AND(YEAR(BU$3)=YEAR('Rent Roll'!$D13),MONTH(BU$3)=MONTH('Rent Roll'!$D13)),1,0))</f>
        <v>1</v>
      </c>
      <c r="BV39" s="567">
        <f>IF(AND(BV$3&gt;'Rent Roll'!$C13,BV$3&lt;='Rent Roll'!$D13),1,IF(AND(YEAR(BV$3)=YEAR('Rent Roll'!$D13),MONTH(BV$3)=MONTH('Rent Roll'!$D13)),1,0))</f>
        <v>1</v>
      </c>
      <c r="BW39" s="567">
        <f>IF(AND(BW$3&gt;'Rent Roll'!$C13,BW$3&lt;='Rent Roll'!$D13),1,IF(AND(YEAR(BW$3)=YEAR('Rent Roll'!$D13),MONTH(BW$3)=MONTH('Rent Roll'!$D13)),1,0))</f>
        <v>1</v>
      </c>
      <c r="BX39" s="567">
        <f>IF(AND(BX$3&gt;'Rent Roll'!$C13,BX$3&lt;='Rent Roll'!$D13),1,IF(AND(YEAR(BX$3)=YEAR('Rent Roll'!$D13),MONTH(BX$3)=MONTH('Rent Roll'!$D13)),1,0))</f>
        <v>1</v>
      </c>
      <c r="BY39" s="567">
        <f>IF(AND(BY$3&gt;'Rent Roll'!$C13,BY$3&lt;='Rent Roll'!$D13),1,IF(AND(YEAR(BY$3)=YEAR('Rent Roll'!$D13),MONTH(BY$3)=MONTH('Rent Roll'!$D13)),1,0))</f>
        <v>1</v>
      </c>
      <c r="BZ39" s="767">
        <f>IF(AND(BZ$3&gt;'Rent Roll'!$C13,BZ$3&lt;='Rent Roll'!$D13),1,IF(AND(YEAR(BZ$3)=YEAR('Rent Roll'!$D13),MONTH(BZ$3)=MONTH('Rent Roll'!$D13)),1,0))</f>
        <v>1</v>
      </c>
      <c r="CA39" s="768">
        <f>IF(AND(CA$3&gt;'Rent Roll'!$C13,CA$3&lt;='Rent Roll'!$D13),1,IF(AND(YEAR(CA$3)=YEAR('Rent Roll'!$D13),MONTH(CA$3)=MONTH('Rent Roll'!$D13)),1,0))</f>
        <v>0</v>
      </c>
      <c r="CB39" s="567">
        <f>IF(AND(CB$3&gt;'Rent Roll'!$C13,CB$3&lt;='Rent Roll'!$D13),1,IF(AND(YEAR(CB$3)=YEAR('Rent Roll'!$D13),MONTH(CB$3)=MONTH('Rent Roll'!$D13)),1,0))</f>
        <v>0</v>
      </c>
      <c r="CC39" s="567">
        <f>IF(AND(CC$3&gt;'Rent Roll'!$C13,CC$3&lt;='Rent Roll'!$D13),1,IF(AND(YEAR(CC$3)=YEAR('Rent Roll'!$D13),MONTH(CC$3)=MONTH('Rent Roll'!$D13)),1,0))</f>
        <v>0</v>
      </c>
      <c r="CD39" s="567">
        <f>IF(AND(CD$3&gt;'Rent Roll'!$C13,CD$3&lt;='Rent Roll'!$D13),1,IF(AND(YEAR(CD$3)=YEAR('Rent Roll'!$D13),MONTH(CD$3)=MONTH('Rent Roll'!$D13)),1,0))</f>
        <v>0</v>
      </c>
      <c r="CE39" s="567">
        <f>IF(AND(CE$3&gt;'Rent Roll'!$C13,CE$3&lt;='Rent Roll'!$D13),1,IF(AND(YEAR(CE$3)=YEAR('Rent Roll'!$D13),MONTH(CE$3)=MONTH('Rent Roll'!$D13)),1,0))</f>
        <v>0</v>
      </c>
      <c r="CF39" s="567">
        <f>IF(AND(CF$3&gt;'Rent Roll'!$C13,CF$3&lt;='Rent Roll'!$D13),1,IF(AND(YEAR(CF$3)=YEAR('Rent Roll'!$D13),MONTH(CF$3)=MONTH('Rent Roll'!$D13)),1,0))</f>
        <v>0</v>
      </c>
      <c r="CG39" s="567">
        <f>IF(AND(CG$3&gt;'Rent Roll'!$C13,CG$3&lt;='Rent Roll'!$D13),1,IF(AND(YEAR(CG$3)=YEAR('Rent Roll'!$D13),MONTH(CG$3)=MONTH('Rent Roll'!$D13)),1,0))</f>
        <v>0</v>
      </c>
      <c r="CH39" s="567">
        <f>IF(AND(CH$3&gt;'Rent Roll'!$C13,CH$3&lt;='Rent Roll'!$D13),1,IF(AND(YEAR(CH$3)=YEAR('Rent Roll'!$D13),MONTH(CH$3)=MONTH('Rent Roll'!$D13)),1,0))</f>
        <v>0</v>
      </c>
      <c r="CI39" s="567">
        <f>IF(AND(CI$3&gt;'Rent Roll'!$C13,CI$3&lt;='Rent Roll'!$D13),1,IF(AND(YEAR(CI$3)=YEAR('Rent Roll'!$D13),MONTH(CI$3)=MONTH('Rent Roll'!$D13)),1,0))</f>
        <v>0</v>
      </c>
      <c r="CJ39" s="567">
        <f>IF(AND(CJ$3&gt;'Rent Roll'!$C13,CJ$3&lt;='Rent Roll'!$D13),1,IF(AND(YEAR(CJ$3)=YEAR('Rent Roll'!$D13),MONTH(CJ$3)=MONTH('Rent Roll'!$D13)),1,0))</f>
        <v>0</v>
      </c>
      <c r="CK39" s="567">
        <f>IF(AND(CK$3&gt;'Rent Roll'!$C13,CK$3&lt;='Rent Roll'!$D13),1,IF(AND(YEAR(CK$3)=YEAR('Rent Roll'!$D13),MONTH(CK$3)=MONTH('Rent Roll'!$D13)),1,0))</f>
        <v>0</v>
      </c>
      <c r="CL39" s="767">
        <f>IF(AND(CL$3&gt;'Rent Roll'!$C13,CL$3&lt;='Rent Roll'!$D13),1,IF(AND(YEAR(CL$3)=YEAR('Rent Roll'!$D13),MONTH(CL$3)=MONTH('Rent Roll'!$D13)),1,0))</f>
        <v>0</v>
      </c>
      <c r="CM39" s="768">
        <f>IF(AND(CM$3&gt;'Rent Roll'!$C13,CM$3&lt;='Rent Roll'!$D13),1,IF(AND(YEAR(CM$3)=YEAR('Rent Roll'!$D13),MONTH(CM$3)=MONTH('Rent Roll'!$D13)),1,0))</f>
        <v>0</v>
      </c>
      <c r="CN39" s="567">
        <f>IF(AND(CN$3&gt;'Rent Roll'!$C13,CN$3&lt;='Rent Roll'!$D13),1,IF(AND(YEAR(CN$3)=YEAR('Rent Roll'!$D13),MONTH(CN$3)=MONTH('Rent Roll'!$D13)),1,0))</f>
        <v>0</v>
      </c>
      <c r="CO39" s="567">
        <f>IF(AND(CO$3&gt;'Rent Roll'!$C13,CO$3&lt;='Rent Roll'!$D13),1,IF(AND(YEAR(CO$3)=YEAR('Rent Roll'!$D13),MONTH(CO$3)=MONTH('Rent Roll'!$D13)),1,0))</f>
        <v>0</v>
      </c>
      <c r="CP39" s="567">
        <f>IF(AND(CP$3&gt;'Rent Roll'!$C13,CP$3&lt;='Rent Roll'!$D13),1,IF(AND(YEAR(CP$3)=YEAR('Rent Roll'!$D13),MONTH(CP$3)=MONTH('Rent Roll'!$D13)),1,0))</f>
        <v>0</v>
      </c>
      <c r="CQ39" s="567">
        <f>IF(AND(CQ$3&gt;'Rent Roll'!$C13,CQ$3&lt;='Rent Roll'!$D13),1,IF(AND(YEAR(CQ$3)=YEAR('Rent Roll'!$D13),MONTH(CQ$3)=MONTH('Rent Roll'!$D13)),1,0))</f>
        <v>0</v>
      </c>
      <c r="CR39" s="567">
        <f>IF(AND(CR$3&gt;'Rent Roll'!$C13,CR$3&lt;='Rent Roll'!$D13),1,IF(AND(YEAR(CR$3)=YEAR('Rent Roll'!$D13),MONTH(CR$3)=MONTH('Rent Roll'!$D13)),1,0))</f>
        <v>0</v>
      </c>
      <c r="CS39" s="567">
        <f>IF(AND(CS$3&gt;'Rent Roll'!$C13,CS$3&lt;='Rent Roll'!$D13),1,IF(AND(YEAR(CS$3)=YEAR('Rent Roll'!$D13),MONTH(CS$3)=MONTH('Rent Roll'!$D13)),1,0))</f>
        <v>0</v>
      </c>
      <c r="CT39" s="567">
        <f>IF(AND(CT$3&gt;'Rent Roll'!$C13,CT$3&lt;='Rent Roll'!$D13),1,IF(AND(YEAR(CT$3)=YEAR('Rent Roll'!$D13),MONTH(CT$3)=MONTH('Rent Roll'!$D13)),1,0))</f>
        <v>0</v>
      </c>
      <c r="CU39" s="567">
        <f>IF(AND(CU$3&gt;'Rent Roll'!$C13,CU$3&lt;='Rent Roll'!$D13),1,IF(AND(YEAR(CU$3)=YEAR('Rent Roll'!$D13),MONTH(CU$3)=MONTH('Rent Roll'!$D13)),1,0))</f>
        <v>0</v>
      </c>
      <c r="CV39" s="567">
        <f>IF(AND(CV$3&gt;'Rent Roll'!$C13,CV$3&lt;='Rent Roll'!$D13),1,IF(AND(YEAR(CV$3)=YEAR('Rent Roll'!$D13),MONTH(CV$3)=MONTH('Rent Roll'!$D13)),1,0))</f>
        <v>0</v>
      </c>
      <c r="CW39" s="567">
        <f>IF(AND(CW$3&gt;'Rent Roll'!$C13,CW$3&lt;='Rent Roll'!$D13),1,IF(AND(YEAR(CW$3)=YEAR('Rent Roll'!$D13),MONTH(CW$3)=MONTH('Rent Roll'!$D13)),1,0))</f>
        <v>0</v>
      </c>
      <c r="CX39" s="767">
        <f>IF(AND(CX$3&gt;'Rent Roll'!$C13,CX$3&lt;='Rent Roll'!$D13),1,IF(AND(YEAR(CX$3)=YEAR('Rent Roll'!$D13),MONTH(CX$3)=MONTH('Rent Roll'!$D13)),1,0))</f>
        <v>0</v>
      </c>
      <c r="CY39" s="768">
        <f>IF(AND(CY$3&gt;'Rent Roll'!$C13,CY$3&lt;='Rent Roll'!$D13),1,IF(AND(YEAR(CY$3)=YEAR('Rent Roll'!$D13),MONTH(CY$3)=MONTH('Rent Roll'!$D13)),1,0))</f>
        <v>0</v>
      </c>
      <c r="CZ39" s="567">
        <f>IF(AND(CZ$3&gt;'Rent Roll'!$C13,CZ$3&lt;='Rent Roll'!$D13),1,IF(AND(YEAR(CZ$3)=YEAR('Rent Roll'!$D13),MONTH(CZ$3)=MONTH('Rent Roll'!$D13)),1,0))</f>
        <v>0</v>
      </c>
      <c r="DA39" s="567">
        <f>IF(AND(DA$3&gt;'Rent Roll'!$C13,DA$3&lt;='Rent Roll'!$D13),1,IF(AND(YEAR(DA$3)=YEAR('Rent Roll'!$D13),MONTH(DA$3)=MONTH('Rent Roll'!$D13)),1,0))</f>
        <v>0</v>
      </c>
      <c r="DB39" s="567">
        <f>IF(AND(DB$3&gt;'Rent Roll'!$C13,DB$3&lt;='Rent Roll'!$D13),1,IF(AND(YEAR(DB$3)=YEAR('Rent Roll'!$D13),MONTH(DB$3)=MONTH('Rent Roll'!$D13)),1,0))</f>
        <v>0</v>
      </c>
      <c r="DC39" s="567">
        <f>IF(AND(DC$3&gt;'Rent Roll'!$C13,DC$3&lt;='Rent Roll'!$D13),1,IF(AND(YEAR(DC$3)=YEAR('Rent Roll'!$D13),MONTH(DC$3)=MONTH('Rent Roll'!$D13)),1,0))</f>
        <v>0</v>
      </c>
      <c r="DD39" s="567">
        <f>IF(AND(DD$3&gt;'Rent Roll'!$C13,DD$3&lt;='Rent Roll'!$D13),1,IF(AND(YEAR(DD$3)=YEAR('Rent Roll'!$D13),MONTH(DD$3)=MONTH('Rent Roll'!$D13)),1,0))</f>
        <v>0</v>
      </c>
      <c r="DE39" s="567">
        <f>IF(AND(DE$3&gt;'Rent Roll'!$C13,DE$3&lt;='Rent Roll'!$D13),1,IF(AND(YEAR(DE$3)=YEAR('Rent Roll'!$D13),MONTH(DE$3)=MONTH('Rent Roll'!$D13)),1,0))</f>
        <v>0</v>
      </c>
      <c r="DF39" s="567">
        <f>IF(AND(DF$3&gt;'Rent Roll'!$C13,DF$3&lt;='Rent Roll'!$D13),1,IF(AND(YEAR(DF$3)=YEAR('Rent Roll'!$D13),MONTH(DF$3)=MONTH('Rent Roll'!$D13)),1,0))</f>
        <v>0</v>
      </c>
      <c r="DG39" s="567">
        <f>IF(AND(DG$3&gt;'Rent Roll'!$C13,DG$3&lt;='Rent Roll'!$D13),1,IF(AND(YEAR(DG$3)=YEAR('Rent Roll'!$D13),MONTH(DG$3)=MONTH('Rent Roll'!$D13)),1,0))</f>
        <v>0</v>
      </c>
      <c r="DH39" s="567">
        <f>IF(AND(DH$3&gt;'Rent Roll'!$C13,DH$3&lt;='Rent Roll'!$D13),1,IF(AND(YEAR(DH$3)=YEAR('Rent Roll'!$D13),MONTH(DH$3)=MONTH('Rent Roll'!$D13)),1,0))</f>
        <v>0</v>
      </c>
      <c r="DI39" s="567">
        <f>IF(AND(DI$3&gt;'Rent Roll'!$C13,DI$3&lt;='Rent Roll'!$D13),1,IF(AND(YEAR(DI$3)=YEAR('Rent Roll'!$D13),MONTH(DI$3)=MONTH('Rent Roll'!$D13)),1,0))</f>
        <v>0</v>
      </c>
      <c r="DJ39" s="767">
        <f>IF(AND(DJ$3&gt;'Rent Roll'!$C13,DJ$3&lt;='Rent Roll'!$D13),1,IF(AND(YEAR(DJ$3)=YEAR('Rent Roll'!$D13),MONTH(DJ$3)=MONTH('Rent Roll'!$D13)),1,0))</f>
        <v>0</v>
      </c>
      <c r="DK39" s="768">
        <f>IF(AND(DK$3&gt;'Rent Roll'!$C13,DK$3&lt;='Rent Roll'!$D13),1,IF(AND(YEAR(DK$3)=YEAR('Rent Roll'!$D13),MONTH(DK$3)=MONTH('Rent Roll'!$D13)),1,0))</f>
        <v>0</v>
      </c>
      <c r="DL39" s="567">
        <f>IF(AND(DL$3&gt;'Rent Roll'!$C13,DL$3&lt;='Rent Roll'!$D13),1,IF(AND(YEAR(DL$3)=YEAR('Rent Roll'!$D13),MONTH(DL$3)=MONTH('Rent Roll'!$D13)),1,0))</f>
        <v>0</v>
      </c>
      <c r="DM39" s="567">
        <f>IF(AND(DM$3&gt;'Rent Roll'!$C13,DM$3&lt;='Rent Roll'!$D13),1,IF(AND(YEAR(DM$3)=YEAR('Rent Roll'!$D13),MONTH(DM$3)=MONTH('Rent Roll'!$D13)),1,0))</f>
        <v>0</v>
      </c>
      <c r="DN39" s="567">
        <f>IF(AND(DN$3&gt;'Rent Roll'!$C13,DN$3&lt;='Rent Roll'!$D13),1,IF(AND(YEAR(DN$3)=YEAR('Rent Roll'!$D13),MONTH(DN$3)=MONTH('Rent Roll'!$D13)),1,0))</f>
        <v>0</v>
      </c>
      <c r="DO39" s="567">
        <f>IF(AND(DO$3&gt;'Rent Roll'!$C13,DO$3&lt;='Rent Roll'!$D13),1,IF(AND(YEAR(DO$3)=YEAR('Rent Roll'!$D13),MONTH(DO$3)=MONTH('Rent Roll'!$D13)),1,0))</f>
        <v>0</v>
      </c>
      <c r="DP39" s="567">
        <f>IF(AND(DP$3&gt;'Rent Roll'!$C13,DP$3&lt;='Rent Roll'!$D13),1,IF(AND(YEAR(DP$3)=YEAR('Rent Roll'!$D13),MONTH(DP$3)=MONTH('Rent Roll'!$D13)),1,0))</f>
        <v>0</v>
      </c>
      <c r="DQ39" s="567">
        <f>IF(AND(DQ$3&gt;'Rent Roll'!$C13,DQ$3&lt;='Rent Roll'!$D13),1,IF(AND(YEAR(DQ$3)=YEAR('Rent Roll'!$D13),MONTH(DQ$3)=MONTH('Rent Roll'!$D13)),1,0))</f>
        <v>0</v>
      </c>
      <c r="DR39" s="567">
        <f>IF(AND(DR$3&gt;'Rent Roll'!$C13,DR$3&lt;='Rent Roll'!$D13),1,IF(AND(YEAR(DR$3)=YEAR('Rent Roll'!$D13),MONTH(DR$3)=MONTH('Rent Roll'!$D13)),1,0))</f>
        <v>0</v>
      </c>
      <c r="DS39" s="567">
        <f>IF(AND(DS$3&gt;'Rent Roll'!$C13,DS$3&lt;='Rent Roll'!$D13),1,IF(AND(YEAR(DS$3)=YEAR('Rent Roll'!$D13),MONTH(DS$3)=MONTH('Rent Roll'!$D13)),1,0))</f>
        <v>0</v>
      </c>
      <c r="DT39" s="567">
        <f>IF(AND(DT$3&gt;'Rent Roll'!$C13,DT$3&lt;='Rent Roll'!$D13),1,IF(AND(YEAR(DT$3)=YEAR('Rent Roll'!$D13),MONTH(DT$3)=MONTH('Rent Roll'!$D13)),1,0))</f>
        <v>0</v>
      </c>
      <c r="DU39" s="567">
        <f>IF(AND(DU$3&gt;'Rent Roll'!$C13,DU$3&lt;='Rent Roll'!$D13),1,IF(AND(YEAR(DU$3)=YEAR('Rent Roll'!$D13),MONTH(DU$3)=MONTH('Rent Roll'!$D13)),1,0))</f>
        <v>0</v>
      </c>
      <c r="DV39" s="567">
        <f>IF(AND(DV$3&gt;'Rent Roll'!$C13,DV$3&lt;='Rent Roll'!$D13),1,IF(AND(YEAR(DV$3)=YEAR('Rent Roll'!$D13),MONTH(DV$3)=MONTH('Rent Roll'!$D13)),1,0))</f>
        <v>0</v>
      </c>
    </row>
    <row r="40" spans="1:126" s="565" customFormat="1" ht="12" customHeight="1" outlineLevel="1" x14ac:dyDescent="0.4">
      <c r="A40" s="731"/>
      <c r="B40" s="564" t="str">
        <f>'Rent Roll'!$B14</f>
        <v>지하1층</v>
      </c>
      <c r="E40" s="566"/>
      <c r="F40" s="778">
        <f>IF(AND(F$3&gt;'Rent Roll'!$C14,F$3&lt;='Rent Roll'!$D14),1,IF(AND(YEAR(F$3)=YEAR('Rent Roll'!$D14),MONTH(F$3)=MONTH('Rent Roll'!$D14)),1,0))</f>
        <v>0</v>
      </c>
      <c r="G40" s="768">
        <f>IF(AND(G$3&gt;'Rent Roll'!$C14,G$3&lt;='Rent Roll'!$D14),1,IF(AND(YEAR(G$3)=YEAR('Rent Roll'!$D14),MONTH(G$3)=MONTH('Rent Roll'!$D14)),1,0))</f>
        <v>1</v>
      </c>
      <c r="H40" s="567">
        <f>IF(AND(H$3&gt;'Rent Roll'!$C14,H$3&lt;='Rent Roll'!$D14),1,IF(AND(YEAR(H$3)=YEAR('Rent Roll'!$D14),MONTH(H$3)=MONTH('Rent Roll'!$D14)),1,0))</f>
        <v>1</v>
      </c>
      <c r="I40" s="567">
        <f>IF(AND(I$3&gt;'Rent Roll'!$C14,I$3&lt;='Rent Roll'!$D14),1,IF(AND(YEAR(I$3)=YEAR('Rent Roll'!$D14),MONTH(I$3)=MONTH('Rent Roll'!$D14)),1,0))</f>
        <v>1</v>
      </c>
      <c r="J40" s="567">
        <f>IF(AND(J$3&gt;'Rent Roll'!$C14,J$3&lt;='Rent Roll'!$D14),1,IF(AND(YEAR(J$3)=YEAR('Rent Roll'!$D14),MONTH(J$3)=MONTH('Rent Roll'!$D14)),1,0))</f>
        <v>1</v>
      </c>
      <c r="K40" s="567">
        <f>IF(AND(K$3&gt;'Rent Roll'!$C14,K$3&lt;='Rent Roll'!$D14),1,IF(AND(YEAR(K$3)=YEAR('Rent Roll'!$D14),MONTH(K$3)=MONTH('Rent Roll'!$D14)),1,0))</f>
        <v>1</v>
      </c>
      <c r="L40" s="567">
        <f>IF(AND(L$3&gt;'Rent Roll'!$C14,L$3&lt;='Rent Roll'!$D14),1,IF(AND(YEAR(L$3)=YEAR('Rent Roll'!$D14),MONTH(L$3)=MONTH('Rent Roll'!$D14)),1,0))</f>
        <v>1</v>
      </c>
      <c r="M40" s="567">
        <f>IF(AND(M$3&gt;'Rent Roll'!$C14,M$3&lt;='Rent Roll'!$D14),1,IF(AND(YEAR(M$3)=YEAR('Rent Roll'!$D14),MONTH(M$3)=MONTH('Rent Roll'!$D14)),1,0))</f>
        <v>1</v>
      </c>
      <c r="N40" s="567">
        <f>IF(AND(N$3&gt;'Rent Roll'!$C14,N$3&lt;='Rent Roll'!$D14),1,IF(AND(YEAR(N$3)=YEAR('Rent Roll'!$D14),MONTH(N$3)=MONTH('Rent Roll'!$D14)),1,0))</f>
        <v>1</v>
      </c>
      <c r="O40" s="567">
        <f>IF(AND(O$3&gt;'Rent Roll'!$C14,O$3&lt;='Rent Roll'!$D14),1,IF(AND(YEAR(O$3)=YEAR('Rent Roll'!$D14),MONTH(O$3)=MONTH('Rent Roll'!$D14)),1,0))</f>
        <v>1</v>
      </c>
      <c r="P40" s="567">
        <f>IF(AND(P$3&gt;'Rent Roll'!$C14,P$3&lt;='Rent Roll'!$D14),1,IF(AND(YEAR(P$3)=YEAR('Rent Roll'!$D14),MONTH(P$3)=MONTH('Rent Roll'!$D14)),1,0))</f>
        <v>1</v>
      </c>
      <c r="Q40" s="567">
        <f>IF(AND(Q$3&gt;'Rent Roll'!$C14,Q$3&lt;='Rent Roll'!$D14),1,IF(AND(YEAR(Q$3)=YEAR('Rent Roll'!$D14),MONTH(Q$3)=MONTH('Rent Roll'!$D14)),1,0))</f>
        <v>1</v>
      </c>
      <c r="R40" s="767">
        <f>IF(AND(R$3&gt;'Rent Roll'!$C14,R$3&lt;='Rent Roll'!$D14),1,IF(AND(YEAR(R$3)=YEAR('Rent Roll'!$D14),MONTH(R$3)=MONTH('Rent Roll'!$D14)),1,0))</f>
        <v>1</v>
      </c>
      <c r="S40" s="768">
        <f>IF(AND(S$3&gt;'Rent Roll'!$C14,S$3&lt;='Rent Roll'!$D14),1,IF(AND(YEAR(S$3)=YEAR('Rent Roll'!$D14),MONTH(S$3)=MONTH('Rent Roll'!$D14)),1,0))</f>
        <v>1</v>
      </c>
      <c r="T40" s="567">
        <f>IF(AND(T$3&gt;'Rent Roll'!$C14,T$3&lt;='Rent Roll'!$D14),1,IF(AND(YEAR(T$3)=YEAR('Rent Roll'!$D14),MONTH(T$3)=MONTH('Rent Roll'!$D14)),1,0))</f>
        <v>1</v>
      </c>
      <c r="U40" s="567">
        <f>IF(AND(U$3&gt;'Rent Roll'!$C14,U$3&lt;='Rent Roll'!$D14),1,IF(AND(YEAR(U$3)=YEAR('Rent Roll'!$D14),MONTH(U$3)=MONTH('Rent Roll'!$D14)),1,0))</f>
        <v>1</v>
      </c>
      <c r="V40" s="567">
        <f>IF(AND(V$3&gt;'Rent Roll'!$C14,V$3&lt;='Rent Roll'!$D14),1,IF(AND(YEAR(V$3)=YEAR('Rent Roll'!$D14),MONTH(V$3)=MONTH('Rent Roll'!$D14)),1,0))</f>
        <v>1</v>
      </c>
      <c r="W40" s="567">
        <f>IF(AND(W$3&gt;'Rent Roll'!$C14,W$3&lt;='Rent Roll'!$D14),1,IF(AND(YEAR(W$3)=YEAR('Rent Roll'!$D14),MONTH(W$3)=MONTH('Rent Roll'!$D14)),1,0))</f>
        <v>1</v>
      </c>
      <c r="X40" s="567">
        <f>IF(AND(X$3&gt;'Rent Roll'!$C14,X$3&lt;='Rent Roll'!$D14),1,IF(AND(YEAR(X$3)=YEAR('Rent Roll'!$D14),MONTH(X$3)=MONTH('Rent Roll'!$D14)),1,0))</f>
        <v>1</v>
      </c>
      <c r="Y40" s="567">
        <f>IF(AND(Y$3&gt;'Rent Roll'!$C14,Y$3&lt;='Rent Roll'!$D14),1,IF(AND(YEAR(Y$3)=YEAR('Rent Roll'!$D14),MONTH(Y$3)=MONTH('Rent Roll'!$D14)),1,0))</f>
        <v>1</v>
      </c>
      <c r="Z40" s="567">
        <f>IF(AND(Z$3&gt;'Rent Roll'!$C14,Z$3&lt;='Rent Roll'!$D14),1,IF(AND(YEAR(Z$3)=YEAR('Rent Roll'!$D14),MONTH(Z$3)=MONTH('Rent Roll'!$D14)),1,0))</f>
        <v>1</v>
      </c>
      <c r="AA40" s="567">
        <f>IF(AND(AA$3&gt;'Rent Roll'!$C14,AA$3&lt;='Rent Roll'!$D14),1,IF(AND(YEAR(AA$3)=YEAR('Rent Roll'!$D14),MONTH(AA$3)=MONTH('Rent Roll'!$D14)),1,0))</f>
        <v>1</v>
      </c>
      <c r="AB40" s="567">
        <f>IF(AND(AB$3&gt;'Rent Roll'!$C14,AB$3&lt;='Rent Roll'!$D14),1,IF(AND(YEAR(AB$3)=YEAR('Rent Roll'!$D14),MONTH(AB$3)=MONTH('Rent Roll'!$D14)),1,0))</f>
        <v>1</v>
      </c>
      <c r="AC40" s="567">
        <f>IF(AND(AC$3&gt;'Rent Roll'!$C14,AC$3&lt;='Rent Roll'!$D14),1,IF(AND(YEAR(AC$3)=YEAR('Rent Roll'!$D14),MONTH(AC$3)=MONTH('Rent Roll'!$D14)),1,0))</f>
        <v>1</v>
      </c>
      <c r="AD40" s="767">
        <f>IF(AND(AD$3&gt;'Rent Roll'!$C14,AD$3&lt;='Rent Roll'!$D14),1,IF(AND(YEAR(AD$3)=YEAR('Rent Roll'!$D14),MONTH(AD$3)=MONTH('Rent Roll'!$D14)),1,0))</f>
        <v>1</v>
      </c>
      <c r="AE40" s="768">
        <f>IF(AND(AE$3&gt;'Rent Roll'!$C14,AE$3&lt;='Rent Roll'!$D14),1,IF(AND(YEAR(AE$3)=YEAR('Rent Roll'!$D14),MONTH(AE$3)=MONTH('Rent Roll'!$D14)),1,0))</f>
        <v>1</v>
      </c>
      <c r="AF40" s="567">
        <f>IF(AND(AF$3&gt;'Rent Roll'!$C14,AF$3&lt;='Rent Roll'!$D14),1,IF(AND(YEAR(AF$3)=YEAR('Rent Roll'!$D14),MONTH(AF$3)=MONTH('Rent Roll'!$D14)),1,0))</f>
        <v>1</v>
      </c>
      <c r="AG40" s="567">
        <f>IF(AND(AG$3&gt;'Rent Roll'!$C14,AG$3&lt;='Rent Roll'!$D14),1,IF(AND(YEAR(AG$3)=YEAR('Rent Roll'!$D14),MONTH(AG$3)=MONTH('Rent Roll'!$D14)),1,0))</f>
        <v>1</v>
      </c>
      <c r="AH40" s="567">
        <f>IF(AND(AH$3&gt;'Rent Roll'!$C14,AH$3&lt;='Rent Roll'!$D14),1,IF(AND(YEAR(AH$3)=YEAR('Rent Roll'!$D14),MONTH(AH$3)=MONTH('Rent Roll'!$D14)),1,0))</f>
        <v>1</v>
      </c>
      <c r="AI40" s="567">
        <f>IF(AND(AI$3&gt;'Rent Roll'!$C14,AI$3&lt;='Rent Roll'!$D14),1,IF(AND(YEAR(AI$3)=YEAR('Rent Roll'!$D14),MONTH(AI$3)=MONTH('Rent Roll'!$D14)),1,0))</f>
        <v>1</v>
      </c>
      <c r="AJ40" s="567">
        <f>IF(AND(AJ$3&gt;'Rent Roll'!$C14,AJ$3&lt;='Rent Roll'!$D14),1,IF(AND(YEAR(AJ$3)=YEAR('Rent Roll'!$D14),MONTH(AJ$3)=MONTH('Rent Roll'!$D14)),1,0))</f>
        <v>1</v>
      </c>
      <c r="AK40" s="567">
        <f>IF(AND(AK$3&gt;'Rent Roll'!$C14,AK$3&lt;='Rent Roll'!$D14),1,IF(AND(YEAR(AK$3)=YEAR('Rent Roll'!$D14),MONTH(AK$3)=MONTH('Rent Roll'!$D14)),1,0))</f>
        <v>1</v>
      </c>
      <c r="AL40" s="567">
        <f>IF(AND(AL$3&gt;'Rent Roll'!$C14,AL$3&lt;='Rent Roll'!$D14),1,IF(AND(YEAR(AL$3)=YEAR('Rent Roll'!$D14),MONTH(AL$3)=MONTH('Rent Roll'!$D14)),1,0))</f>
        <v>1</v>
      </c>
      <c r="AM40" s="567">
        <f>IF(AND(AM$3&gt;'Rent Roll'!$C14,AM$3&lt;='Rent Roll'!$D14),1,IF(AND(YEAR(AM$3)=YEAR('Rent Roll'!$D14),MONTH(AM$3)=MONTH('Rent Roll'!$D14)),1,0))</f>
        <v>1</v>
      </c>
      <c r="AN40" s="567">
        <f>IF(AND(AN$3&gt;'Rent Roll'!$C14,AN$3&lt;='Rent Roll'!$D14),1,IF(AND(YEAR(AN$3)=YEAR('Rent Roll'!$D14),MONTH(AN$3)=MONTH('Rent Roll'!$D14)),1,0))</f>
        <v>1</v>
      </c>
      <c r="AO40" s="567">
        <f>IF(AND(AO$3&gt;'Rent Roll'!$C14,AO$3&lt;='Rent Roll'!$D14),1,IF(AND(YEAR(AO$3)=YEAR('Rent Roll'!$D14),MONTH(AO$3)=MONTH('Rent Roll'!$D14)),1,0))</f>
        <v>1</v>
      </c>
      <c r="AP40" s="767">
        <f>IF(AND(AP$3&gt;'Rent Roll'!$C14,AP$3&lt;='Rent Roll'!$D14),1,IF(AND(YEAR(AP$3)=YEAR('Rent Roll'!$D14),MONTH(AP$3)=MONTH('Rent Roll'!$D14)),1,0))</f>
        <v>1</v>
      </c>
      <c r="AQ40" s="768">
        <f>IF(AND(AQ$3&gt;'Rent Roll'!$C14,AQ$3&lt;='Rent Roll'!$D14),1,IF(AND(YEAR(AQ$3)=YEAR('Rent Roll'!$D14),MONTH(AQ$3)=MONTH('Rent Roll'!$D14)),1,0))</f>
        <v>1</v>
      </c>
      <c r="AR40" s="567">
        <f>IF(AND(AR$3&gt;'Rent Roll'!$C14,AR$3&lt;='Rent Roll'!$D14),1,IF(AND(YEAR(AR$3)=YEAR('Rent Roll'!$D14),MONTH(AR$3)=MONTH('Rent Roll'!$D14)),1,0))</f>
        <v>1</v>
      </c>
      <c r="AS40" s="567">
        <f>IF(AND(AS$3&gt;'Rent Roll'!$C14,AS$3&lt;='Rent Roll'!$D14),1,IF(AND(YEAR(AS$3)=YEAR('Rent Roll'!$D14),MONTH(AS$3)=MONTH('Rent Roll'!$D14)),1,0))</f>
        <v>1</v>
      </c>
      <c r="AT40" s="567">
        <f>IF(AND(AT$3&gt;'Rent Roll'!$C14,AT$3&lt;='Rent Roll'!$D14),1,IF(AND(YEAR(AT$3)=YEAR('Rent Roll'!$D14),MONTH(AT$3)=MONTH('Rent Roll'!$D14)),1,0))</f>
        <v>1</v>
      </c>
      <c r="AU40" s="567">
        <f>IF(AND(AU$3&gt;'Rent Roll'!$C14,AU$3&lt;='Rent Roll'!$D14),1,IF(AND(YEAR(AU$3)=YEAR('Rent Roll'!$D14),MONTH(AU$3)=MONTH('Rent Roll'!$D14)),1,0))</f>
        <v>1</v>
      </c>
      <c r="AV40" s="567">
        <f>IF(AND(AV$3&gt;'Rent Roll'!$C14,AV$3&lt;='Rent Roll'!$D14),1,IF(AND(YEAR(AV$3)=YEAR('Rent Roll'!$D14),MONTH(AV$3)=MONTH('Rent Roll'!$D14)),1,0))</f>
        <v>1</v>
      </c>
      <c r="AW40" s="567">
        <f>IF(AND(AW$3&gt;'Rent Roll'!$C14,AW$3&lt;='Rent Roll'!$D14),1,IF(AND(YEAR(AW$3)=YEAR('Rent Roll'!$D14),MONTH(AW$3)=MONTH('Rent Roll'!$D14)),1,0))</f>
        <v>1</v>
      </c>
      <c r="AX40" s="567">
        <f>IF(AND(AX$3&gt;'Rent Roll'!$C14,AX$3&lt;='Rent Roll'!$D14),1,IF(AND(YEAR(AX$3)=YEAR('Rent Roll'!$D14),MONTH(AX$3)=MONTH('Rent Roll'!$D14)),1,0))</f>
        <v>1</v>
      </c>
      <c r="AY40" s="567">
        <f>IF(AND(AY$3&gt;'Rent Roll'!$C14,AY$3&lt;='Rent Roll'!$D14),1,IF(AND(YEAR(AY$3)=YEAR('Rent Roll'!$D14),MONTH(AY$3)=MONTH('Rent Roll'!$D14)),1,0))</f>
        <v>1</v>
      </c>
      <c r="AZ40" s="567">
        <f>IF(AND(AZ$3&gt;'Rent Roll'!$C14,AZ$3&lt;='Rent Roll'!$D14),1,IF(AND(YEAR(AZ$3)=YEAR('Rent Roll'!$D14),MONTH(AZ$3)=MONTH('Rent Roll'!$D14)),1,0))</f>
        <v>1</v>
      </c>
      <c r="BA40" s="567">
        <f>IF(AND(BA$3&gt;'Rent Roll'!$C14,BA$3&lt;='Rent Roll'!$D14),1,IF(AND(YEAR(BA$3)=YEAR('Rent Roll'!$D14),MONTH(BA$3)=MONTH('Rent Roll'!$D14)),1,0))</f>
        <v>1</v>
      </c>
      <c r="BB40" s="767">
        <f>IF(AND(BB$3&gt;'Rent Roll'!$C14,BB$3&lt;='Rent Roll'!$D14),1,IF(AND(YEAR(BB$3)=YEAR('Rent Roll'!$D14),MONTH(BB$3)=MONTH('Rent Roll'!$D14)),1,0))</f>
        <v>1</v>
      </c>
      <c r="BC40" s="768">
        <f>IF(AND(BC$3&gt;'Rent Roll'!$C14,BC$3&lt;='Rent Roll'!$D14),1,IF(AND(YEAR(BC$3)=YEAR('Rent Roll'!$D14),MONTH(BC$3)=MONTH('Rent Roll'!$D14)),1,0))</f>
        <v>1</v>
      </c>
      <c r="BD40" s="567">
        <f>IF(AND(BD$3&gt;'Rent Roll'!$C14,BD$3&lt;='Rent Roll'!$D14),1,IF(AND(YEAR(BD$3)=YEAR('Rent Roll'!$D14),MONTH(BD$3)=MONTH('Rent Roll'!$D14)),1,0))</f>
        <v>1</v>
      </c>
      <c r="BE40" s="567">
        <f>IF(AND(BE$3&gt;'Rent Roll'!$C14,BE$3&lt;='Rent Roll'!$D14),1,IF(AND(YEAR(BE$3)=YEAR('Rent Roll'!$D14),MONTH(BE$3)=MONTH('Rent Roll'!$D14)),1,0))</f>
        <v>1</v>
      </c>
      <c r="BF40" s="567">
        <f>IF(AND(BF$3&gt;'Rent Roll'!$C14,BF$3&lt;='Rent Roll'!$D14),1,IF(AND(YEAR(BF$3)=YEAR('Rent Roll'!$D14),MONTH(BF$3)=MONTH('Rent Roll'!$D14)),1,0))</f>
        <v>1</v>
      </c>
      <c r="BG40" s="567">
        <f>IF(AND(BG$3&gt;'Rent Roll'!$C14,BG$3&lt;='Rent Roll'!$D14),1,IF(AND(YEAR(BG$3)=YEAR('Rent Roll'!$D14),MONTH(BG$3)=MONTH('Rent Roll'!$D14)),1,0))</f>
        <v>1</v>
      </c>
      <c r="BH40" s="567">
        <f>IF(AND(BH$3&gt;'Rent Roll'!$C14,BH$3&lt;='Rent Roll'!$D14),1,IF(AND(YEAR(BH$3)=YEAR('Rent Roll'!$D14),MONTH(BH$3)=MONTH('Rent Roll'!$D14)),1,0))</f>
        <v>1</v>
      </c>
      <c r="BI40" s="567">
        <f>IF(AND(BI$3&gt;'Rent Roll'!$C14,BI$3&lt;='Rent Roll'!$D14),1,IF(AND(YEAR(BI$3)=YEAR('Rent Roll'!$D14),MONTH(BI$3)=MONTH('Rent Roll'!$D14)),1,0))</f>
        <v>1</v>
      </c>
      <c r="BJ40" s="567">
        <f>IF(AND(BJ$3&gt;'Rent Roll'!$C14,BJ$3&lt;='Rent Roll'!$D14),1,IF(AND(YEAR(BJ$3)=YEAR('Rent Roll'!$D14),MONTH(BJ$3)=MONTH('Rent Roll'!$D14)),1,0))</f>
        <v>1</v>
      </c>
      <c r="BK40" s="567">
        <f>IF(AND(BK$3&gt;'Rent Roll'!$C14,BK$3&lt;='Rent Roll'!$D14),1,IF(AND(YEAR(BK$3)=YEAR('Rent Roll'!$D14),MONTH(BK$3)=MONTH('Rent Roll'!$D14)),1,0))</f>
        <v>1</v>
      </c>
      <c r="BL40" s="567">
        <f>IF(AND(BL$3&gt;'Rent Roll'!$C14,BL$3&lt;='Rent Roll'!$D14),1,IF(AND(YEAR(BL$3)=YEAR('Rent Roll'!$D14),MONTH(BL$3)=MONTH('Rent Roll'!$D14)),1,0))</f>
        <v>1</v>
      </c>
      <c r="BM40" s="567">
        <f>IF(AND(BM$3&gt;'Rent Roll'!$C14,BM$3&lt;='Rent Roll'!$D14),1,IF(AND(YEAR(BM$3)=YEAR('Rent Roll'!$D14),MONTH(BM$3)=MONTH('Rent Roll'!$D14)),1,0))</f>
        <v>1</v>
      </c>
      <c r="BN40" s="767">
        <f>IF(AND(BN$3&gt;'Rent Roll'!$C14,BN$3&lt;='Rent Roll'!$D14),1,IF(AND(YEAR(BN$3)=YEAR('Rent Roll'!$D14),MONTH(BN$3)=MONTH('Rent Roll'!$D14)),1,0))</f>
        <v>1</v>
      </c>
      <c r="BO40" s="768">
        <f>IF(AND(BO$3&gt;'Rent Roll'!$C14,BO$3&lt;='Rent Roll'!$D14),1,IF(AND(YEAR(BO$3)=YEAR('Rent Roll'!$D14),MONTH(BO$3)=MONTH('Rent Roll'!$D14)),1,0))</f>
        <v>1</v>
      </c>
      <c r="BP40" s="567">
        <f>IF(AND(BP$3&gt;'Rent Roll'!$C14,BP$3&lt;='Rent Roll'!$D14),1,IF(AND(YEAR(BP$3)=YEAR('Rent Roll'!$D14),MONTH(BP$3)=MONTH('Rent Roll'!$D14)),1,0))</f>
        <v>1</v>
      </c>
      <c r="BQ40" s="567">
        <f>IF(AND(BQ$3&gt;'Rent Roll'!$C14,BQ$3&lt;='Rent Roll'!$D14),1,IF(AND(YEAR(BQ$3)=YEAR('Rent Roll'!$D14),MONTH(BQ$3)=MONTH('Rent Roll'!$D14)),1,0))</f>
        <v>1</v>
      </c>
      <c r="BR40" s="567">
        <f>IF(AND(BR$3&gt;'Rent Roll'!$C14,BR$3&lt;='Rent Roll'!$D14),1,IF(AND(YEAR(BR$3)=YEAR('Rent Roll'!$D14),MONTH(BR$3)=MONTH('Rent Roll'!$D14)),1,0))</f>
        <v>1</v>
      </c>
      <c r="BS40" s="567">
        <f>IF(AND(BS$3&gt;'Rent Roll'!$C14,BS$3&lt;='Rent Roll'!$D14),1,IF(AND(YEAR(BS$3)=YEAR('Rent Roll'!$D14),MONTH(BS$3)=MONTH('Rent Roll'!$D14)),1,0))</f>
        <v>1</v>
      </c>
      <c r="BT40" s="567">
        <f>IF(AND(BT$3&gt;'Rent Roll'!$C14,BT$3&lt;='Rent Roll'!$D14),1,IF(AND(YEAR(BT$3)=YEAR('Rent Roll'!$D14),MONTH(BT$3)=MONTH('Rent Roll'!$D14)),1,0))</f>
        <v>1</v>
      </c>
      <c r="BU40" s="567">
        <f>IF(AND(BU$3&gt;'Rent Roll'!$C14,BU$3&lt;='Rent Roll'!$D14),1,IF(AND(YEAR(BU$3)=YEAR('Rent Roll'!$D14),MONTH(BU$3)=MONTH('Rent Roll'!$D14)),1,0))</f>
        <v>1</v>
      </c>
      <c r="BV40" s="567">
        <f>IF(AND(BV$3&gt;'Rent Roll'!$C14,BV$3&lt;='Rent Roll'!$D14),1,IF(AND(YEAR(BV$3)=YEAR('Rent Roll'!$D14),MONTH(BV$3)=MONTH('Rent Roll'!$D14)),1,0))</f>
        <v>1</v>
      </c>
      <c r="BW40" s="567">
        <f>IF(AND(BW$3&gt;'Rent Roll'!$C14,BW$3&lt;='Rent Roll'!$D14),1,IF(AND(YEAR(BW$3)=YEAR('Rent Roll'!$D14),MONTH(BW$3)=MONTH('Rent Roll'!$D14)),1,0))</f>
        <v>1</v>
      </c>
      <c r="BX40" s="567">
        <f>IF(AND(BX$3&gt;'Rent Roll'!$C14,BX$3&lt;='Rent Roll'!$D14),1,IF(AND(YEAR(BX$3)=YEAR('Rent Roll'!$D14),MONTH(BX$3)=MONTH('Rent Roll'!$D14)),1,0))</f>
        <v>1</v>
      </c>
      <c r="BY40" s="567">
        <f>IF(AND(BY$3&gt;'Rent Roll'!$C14,BY$3&lt;='Rent Roll'!$D14),1,IF(AND(YEAR(BY$3)=YEAR('Rent Roll'!$D14),MONTH(BY$3)=MONTH('Rent Roll'!$D14)),1,0))</f>
        <v>1</v>
      </c>
      <c r="BZ40" s="767">
        <f>IF(AND(BZ$3&gt;'Rent Roll'!$C14,BZ$3&lt;='Rent Roll'!$D14),1,IF(AND(YEAR(BZ$3)=YEAR('Rent Roll'!$D14),MONTH(BZ$3)=MONTH('Rent Roll'!$D14)),1,0))</f>
        <v>1</v>
      </c>
      <c r="CA40" s="768">
        <f>IF(AND(CA$3&gt;'Rent Roll'!$C14,CA$3&lt;='Rent Roll'!$D14),1,IF(AND(YEAR(CA$3)=YEAR('Rent Roll'!$D14),MONTH(CA$3)=MONTH('Rent Roll'!$D14)),1,0))</f>
        <v>0</v>
      </c>
      <c r="CB40" s="567">
        <f>IF(AND(CB$3&gt;'Rent Roll'!$C14,CB$3&lt;='Rent Roll'!$D14),1,IF(AND(YEAR(CB$3)=YEAR('Rent Roll'!$D14),MONTH(CB$3)=MONTH('Rent Roll'!$D14)),1,0))</f>
        <v>0</v>
      </c>
      <c r="CC40" s="567">
        <f>IF(AND(CC$3&gt;'Rent Roll'!$C14,CC$3&lt;='Rent Roll'!$D14),1,IF(AND(YEAR(CC$3)=YEAR('Rent Roll'!$D14),MONTH(CC$3)=MONTH('Rent Roll'!$D14)),1,0))</f>
        <v>0</v>
      </c>
      <c r="CD40" s="567">
        <f>IF(AND(CD$3&gt;'Rent Roll'!$C14,CD$3&lt;='Rent Roll'!$D14),1,IF(AND(YEAR(CD$3)=YEAR('Rent Roll'!$D14),MONTH(CD$3)=MONTH('Rent Roll'!$D14)),1,0))</f>
        <v>0</v>
      </c>
      <c r="CE40" s="567">
        <f>IF(AND(CE$3&gt;'Rent Roll'!$C14,CE$3&lt;='Rent Roll'!$D14),1,IF(AND(YEAR(CE$3)=YEAR('Rent Roll'!$D14),MONTH(CE$3)=MONTH('Rent Roll'!$D14)),1,0))</f>
        <v>0</v>
      </c>
      <c r="CF40" s="567">
        <f>IF(AND(CF$3&gt;'Rent Roll'!$C14,CF$3&lt;='Rent Roll'!$D14),1,IF(AND(YEAR(CF$3)=YEAR('Rent Roll'!$D14),MONTH(CF$3)=MONTH('Rent Roll'!$D14)),1,0))</f>
        <v>0</v>
      </c>
      <c r="CG40" s="567">
        <f>IF(AND(CG$3&gt;'Rent Roll'!$C14,CG$3&lt;='Rent Roll'!$D14),1,IF(AND(YEAR(CG$3)=YEAR('Rent Roll'!$D14),MONTH(CG$3)=MONTH('Rent Roll'!$D14)),1,0))</f>
        <v>0</v>
      </c>
      <c r="CH40" s="567">
        <f>IF(AND(CH$3&gt;'Rent Roll'!$C14,CH$3&lt;='Rent Roll'!$D14),1,IF(AND(YEAR(CH$3)=YEAR('Rent Roll'!$D14),MONTH(CH$3)=MONTH('Rent Roll'!$D14)),1,0))</f>
        <v>0</v>
      </c>
      <c r="CI40" s="567">
        <f>IF(AND(CI$3&gt;'Rent Roll'!$C14,CI$3&lt;='Rent Roll'!$D14),1,IF(AND(YEAR(CI$3)=YEAR('Rent Roll'!$D14),MONTH(CI$3)=MONTH('Rent Roll'!$D14)),1,0))</f>
        <v>0</v>
      </c>
      <c r="CJ40" s="567">
        <f>IF(AND(CJ$3&gt;'Rent Roll'!$C14,CJ$3&lt;='Rent Roll'!$D14),1,IF(AND(YEAR(CJ$3)=YEAR('Rent Roll'!$D14),MONTH(CJ$3)=MONTH('Rent Roll'!$D14)),1,0))</f>
        <v>0</v>
      </c>
      <c r="CK40" s="567">
        <f>IF(AND(CK$3&gt;'Rent Roll'!$C14,CK$3&lt;='Rent Roll'!$D14),1,IF(AND(YEAR(CK$3)=YEAR('Rent Roll'!$D14),MONTH(CK$3)=MONTH('Rent Roll'!$D14)),1,0))</f>
        <v>0</v>
      </c>
      <c r="CL40" s="767">
        <f>IF(AND(CL$3&gt;'Rent Roll'!$C14,CL$3&lt;='Rent Roll'!$D14),1,IF(AND(YEAR(CL$3)=YEAR('Rent Roll'!$D14),MONTH(CL$3)=MONTH('Rent Roll'!$D14)),1,0))</f>
        <v>0</v>
      </c>
      <c r="CM40" s="768">
        <f>IF(AND(CM$3&gt;'Rent Roll'!$C14,CM$3&lt;='Rent Roll'!$D14),1,IF(AND(YEAR(CM$3)=YEAR('Rent Roll'!$D14),MONTH(CM$3)=MONTH('Rent Roll'!$D14)),1,0))</f>
        <v>0</v>
      </c>
      <c r="CN40" s="567">
        <f>IF(AND(CN$3&gt;'Rent Roll'!$C14,CN$3&lt;='Rent Roll'!$D14),1,IF(AND(YEAR(CN$3)=YEAR('Rent Roll'!$D14),MONTH(CN$3)=MONTH('Rent Roll'!$D14)),1,0))</f>
        <v>0</v>
      </c>
      <c r="CO40" s="567">
        <f>IF(AND(CO$3&gt;'Rent Roll'!$C14,CO$3&lt;='Rent Roll'!$D14),1,IF(AND(YEAR(CO$3)=YEAR('Rent Roll'!$D14),MONTH(CO$3)=MONTH('Rent Roll'!$D14)),1,0))</f>
        <v>0</v>
      </c>
      <c r="CP40" s="567">
        <f>IF(AND(CP$3&gt;'Rent Roll'!$C14,CP$3&lt;='Rent Roll'!$D14),1,IF(AND(YEAR(CP$3)=YEAR('Rent Roll'!$D14),MONTH(CP$3)=MONTH('Rent Roll'!$D14)),1,0))</f>
        <v>0</v>
      </c>
      <c r="CQ40" s="567">
        <f>IF(AND(CQ$3&gt;'Rent Roll'!$C14,CQ$3&lt;='Rent Roll'!$D14),1,IF(AND(YEAR(CQ$3)=YEAR('Rent Roll'!$D14),MONTH(CQ$3)=MONTH('Rent Roll'!$D14)),1,0))</f>
        <v>0</v>
      </c>
      <c r="CR40" s="567">
        <f>IF(AND(CR$3&gt;'Rent Roll'!$C14,CR$3&lt;='Rent Roll'!$D14),1,IF(AND(YEAR(CR$3)=YEAR('Rent Roll'!$D14),MONTH(CR$3)=MONTH('Rent Roll'!$D14)),1,0))</f>
        <v>0</v>
      </c>
      <c r="CS40" s="567">
        <f>IF(AND(CS$3&gt;'Rent Roll'!$C14,CS$3&lt;='Rent Roll'!$D14),1,IF(AND(YEAR(CS$3)=YEAR('Rent Roll'!$D14),MONTH(CS$3)=MONTH('Rent Roll'!$D14)),1,0))</f>
        <v>0</v>
      </c>
      <c r="CT40" s="567">
        <f>IF(AND(CT$3&gt;'Rent Roll'!$C14,CT$3&lt;='Rent Roll'!$D14),1,IF(AND(YEAR(CT$3)=YEAR('Rent Roll'!$D14),MONTH(CT$3)=MONTH('Rent Roll'!$D14)),1,0))</f>
        <v>0</v>
      </c>
      <c r="CU40" s="567">
        <f>IF(AND(CU$3&gt;'Rent Roll'!$C14,CU$3&lt;='Rent Roll'!$D14),1,IF(AND(YEAR(CU$3)=YEAR('Rent Roll'!$D14),MONTH(CU$3)=MONTH('Rent Roll'!$D14)),1,0))</f>
        <v>0</v>
      </c>
      <c r="CV40" s="567">
        <f>IF(AND(CV$3&gt;'Rent Roll'!$C14,CV$3&lt;='Rent Roll'!$D14),1,IF(AND(YEAR(CV$3)=YEAR('Rent Roll'!$D14),MONTH(CV$3)=MONTH('Rent Roll'!$D14)),1,0))</f>
        <v>0</v>
      </c>
      <c r="CW40" s="567">
        <f>IF(AND(CW$3&gt;'Rent Roll'!$C14,CW$3&lt;='Rent Roll'!$D14),1,IF(AND(YEAR(CW$3)=YEAR('Rent Roll'!$D14),MONTH(CW$3)=MONTH('Rent Roll'!$D14)),1,0))</f>
        <v>0</v>
      </c>
      <c r="CX40" s="767">
        <f>IF(AND(CX$3&gt;'Rent Roll'!$C14,CX$3&lt;='Rent Roll'!$D14),1,IF(AND(YEAR(CX$3)=YEAR('Rent Roll'!$D14),MONTH(CX$3)=MONTH('Rent Roll'!$D14)),1,0))</f>
        <v>0</v>
      </c>
      <c r="CY40" s="768">
        <f>IF(AND(CY$3&gt;'Rent Roll'!$C14,CY$3&lt;='Rent Roll'!$D14),1,IF(AND(YEAR(CY$3)=YEAR('Rent Roll'!$D14),MONTH(CY$3)=MONTH('Rent Roll'!$D14)),1,0))</f>
        <v>0</v>
      </c>
      <c r="CZ40" s="567">
        <f>IF(AND(CZ$3&gt;'Rent Roll'!$C14,CZ$3&lt;='Rent Roll'!$D14),1,IF(AND(YEAR(CZ$3)=YEAR('Rent Roll'!$D14),MONTH(CZ$3)=MONTH('Rent Roll'!$D14)),1,0))</f>
        <v>0</v>
      </c>
      <c r="DA40" s="567">
        <f>IF(AND(DA$3&gt;'Rent Roll'!$C14,DA$3&lt;='Rent Roll'!$D14),1,IF(AND(YEAR(DA$3)=YEAR('Rent Roll'!$D14),MONTH(DA$3)=MONTH('Rent Roll'!$D14)),1,0))</f>
        <v>0</v>
      </c>
      <c r="DB40" s="567">
        <f>IF(AND(DB$3&gt;'Rent Roll'!$C14,DB$3&lt;='Rent Roll'!$D14),1,IF(AND(YEAR(DB$3)=YEAR('Rent Roll'!$D14),MONTH(DB$3)=MONTH('Rent Roll'!$D14)),1,0))</f>
        <v>0</v>
      </c>
      <c r="DC40" s="567">
        <f>IF(AND(DC$3&gt;'Rent Roll'!$C14,DC$3&lt;='Rent Roll'!$D14),1,IF(AND(YEAR(DC$3)=YEAR('Rent Roll'!$D14),MONTH(DC$3)=MONTH('Rent Roll'!$D14)),1,0))</f>
        <v>0</v>
      </c>
      <c r="DD40" s="567">
        <f>IF(AND(DD$3&gt;'Rent Roll'!$C14,DD$3&lt;='Rent Roll'!$D14),1,IF(AND(YEAR(DD$3)=YEAR('Rent Roll'!$D14),MONTH(DD$3)=MONTH('Rent Roll'!$D14)),1,0))</f>
        <v>0</v>
      </c>
      <c r="DE40" s="567">
        <f>IF(AND(DE$3&gt;'Rent Roll'!$C14,DE$3&lt;='Rent Roll'!$D14),1,IF(AND(YEAR(DE$3)=YEAR('Rent Roll'!$D14),MONTH(DE$3)=MONTH('Rent Roll'!$D14)),1,0))</f>
        <v>0</v>
      </c>
      <c r="DF40" s="567">
        <f>IF(AND(DF$3&gt;'Rent Roll'!$C14,DF$3&lt;='Rent Roll'!$D14),1,IF(AND(YEAR(DF$3)=YEAR('Rent Roll'!$D14),MONTH(DF$3)=MONTH('Rent Roll'!$D14)),1,0))</f>
        <v>0</v>
      </c>
      <c r="DG40" s="567">
        <f>IF(AND(DG$3&gt;'Rent Roll'!$C14,DG$3&lt;='Rent Roll'!$D14),1,IF(AND(YEAR(DG$3)=YEAR('Rent Roll'!$D14),MONTH(DG$3)=MONTH('Rent Roll'!$D14)),1,0))</f>
        <v>0</v>
      </c>
      <c r="DH40" s="567">
        <f>IF(AND(DH$3&gt;'Rent Roll'!$C14,DH$3&lt;='Rent Roll'!$D14),1,IF(AND(YEAR(DH$3)=YEAR('Rent Roll'!$D14),MONTH(DH$3)=MONTH('Rent Roll'!$D14)),1,0))</f>
        <v>0</v>
      </c>
      <c r="DI40" s="567">
        <f>IF(AND(DI$3&gt;'Rent Roll'!$C14,DI$3&lt;='Rent Roll'!$D14),1,IF(AND(YEAR(DI$3)=YEAR('Rent Roll'!$D14),MONTH(DI$3)=MONTH('Rent Roll'!$D14)),1,0))</f>
        <v>0</v>
      </c>
      <c r="DJ40" s="767">
        <f>IF(AND(DJ$3&gt;'Rent Roll'!$C14,DJ$3&lt;='Rent Roll'!$D14),1,IF(AND(YEAR(DJ$3)=YEAR('Rent Roll'!$D14),MONTH(DJ$3)=MONTH('Rent Roll'!$D14)),1,0))</f>
        <v>0</v>
      </c>
      <c r="DK40" s="768">
        <f>IF(AND(DK$3&gt;'Rent Roll'!$C14,DK$3&lt;='Rent Roll'!$D14),1,IF(AND(YEAR(DK$3)=YEAR('Rent Roll'!$D14),MONTH(DK$3)=MONTH('Rent Roll'!$D14)),1,0))</f>
        <v>0</v>
      </c>
      <c r="DL40" s="567">
        <f>IF(AND(DL$3&gt;'Rent Roll'!$C14,DL$3&lt;='Rent Roll'!$D14),1,IF(AND(YEAR(DL$3)=YEAR('Rent Roll'!$D14),MONTH(DL$3)=MONTH('Rent Roll'!$D14)),1,0))</f>
        <v>0</v>
      </c>
      <c r="DM40" s="567">
        <f>IF(AND(DM$3&gt;'Rent Roll'!$C14,DM$3&lt;='Rent Roll'!$D14),1,IF(AND(YEAR(DM$3)=YEAR('Rent Roll'!$D14),MONTH(DM$3)=MONTH('Rent Roll'!$D14)),1,0))</f>
        <v>0</v>
      </c>
      <c r="DN40" s="567">
        <f>IF(AND(DN$3&gt;'Rent Roll'!$C14,DN$3&lt;='Rent Roll'!$D14),1,IF(AND(YEAR(DN$3)=YEAR('Rent Roll'!$D14),MONTH(DN$3)=MONTH('Rent Roll'!$D14)),1,0))</f>
        <v>0</v>
      </c>
      <c r="DO40" s="567">
        <f>IF(AND(DO$3&gt;'Rent Roll'!$C14,DO$3&lt;='Rent Roll'!$D14),1,IF(AND(YEAR(DO$3)=YEAR('Rent Roll'!$D14),MONTH(DO$3)=MONTH('Rent Roll'!$D14)),1,0))</f>
        <v>0</v>
      </c>
      <c r="DP40" s="567">
        <f>IF(AND(DP$3&gt;'Rent Roll'!$C14,DP$3&lt;='Rent Roll'!$D14),1,IF(AND(YEAR(DP$3)=YEAR('Rent Roll'!$D14),MONTH(DP$3)=MONTH('Rent Roll'!$D14)),1,0))</f>
        <v>0</v>
      </c>
      <c r="DQ40" s="567">
        <f>IF(AND(DQ$3&gt;'Rent Roll'!$C14,DQ$3&lt;='Rent Roll'!$D14),1,IF(AND(YEAR(DQ$3)=YEAR('Rent Roll'!$D14),MONTH(DQ$3)=MONTH('Rent Roll'!$D14)),1,0))</f>
        <v>0</v>
      </c>
      <c r="DR40" s="567">
        <f>IF(AND(DR$3&gt;'Rent Roll'!$C14,DR$3&lt;='Rent Roll'!$D14),1,IF(AND(YEAR(DR$3)=YEAR('Rent Roll'!$D14),MONTH(DR$3)=MONTH('Rent Roll'!$D14)),1,0))</f>
        <v>0</v>
      </c>
      <c r="DS40" s="567">
        <f>IF(AND(DS$3&gt;'Rent Roll'!$C14,DS$3&lt;='Rent Roll'!$D14),1,IF(AND(YEAR(DS$3)=YEAR('Rent Roll'!$D14),MONTH(DS$3)=MONTH('Rent Roll'!$D14)),1,0))</f>
        <v>0</v>
      </c>
      <c r="DT40" s="567">
        <f>IF(AND(DT$3&gt;'Rent Roll'!$C14,DT$3&lt;='Rent Roll'!$D14),1,IF(AND(YEAR(DT$3)=YEAR('Rent Roll'!$D14),MONTH(DT$3)=MONTH('Rent Roll'!$D14)),1,0))</f>
        <v>0</v>
      </c>
      <c r="DU40" s="567">
        <f>IF(AND(DU$3&gt;'Rent Roll'!$C14,DU$3&lt;='Rent Roll'!$D14),1,IF(AND(YEAR(DU$3)=YEAR('Rent Roll'!$D14),MONTH(DU$3)=MONTH('Rent Roll'!$D14)),1,0))</f>
        <v>0</v>
      </c>
      <c r="DV40" s="567">
        <f>IF(AND(DV$3&gt;'Rent Roll'!$C14,DV$3&lt;='Rent Roll'!$D14),1,IF(AND(YEAR(DV$3)=YEAR('Rent Roll'!$D14),MONTH(DV$3)=MONTH('Rent Roll'!$D14)),1,0))</f>
        <v>0</v>
      </c>
    </row>
    <row r="41" spans="1:126" s="565" customFormat="1" ht="12" customHeight="1" outlineLevel="1" x14ac:dyDescent="0.4">
      <c r="A41" s="731"/>
      <c r="B41" s="564">
        <f>'Rent Roll'!$B15</f>
        <v>0</v>
      </c>
      <c r="E41" s="566"/>
      <c r="F41" s="778">
        <f>IF(AND(F$3&gt;'Rent Roll'!$C15,F$3&lt;='Rent Roll'!$D15),1,IF(AND(YEAR(F$3)=YEAR('Rent Roll'!$D15),MONTH(F$3)=MONTH('Rent Roll'!$D15)),1,0))</f>
        <v>0</v>
      </c>
      <c r="G41" s="768">
        <f>IF(AND(G$3&gt;'Rent Roll'!$C15,G$3&lt;='Rent Roll'!$D15),1,IF(AND(YEAR(G$3)=YEAR('Rent Roll'!$D15),MONTH(G$3)=MONTH('Rent Roll'!$D15)),1,0))</f>
        <v>0</v>
      </c>
      <c r="H41" s="567">
        <f>IF(AND(H$3&gt;'Rent Roll'!$C15,H$3&lt;='Rent Roll'!$D15),1,IF(AND(YEAR(H$3)=YEAR('Rent Roll'!$D15),MONTH(H$3)=MONTH('Rent Roll'!$D15)),1,0))</f>
        <v>0</v>
      </c>
      <c r="I41" s="567">
        <f>IF(AND(I$3&gt;'Rent Roll'!$C15,I$3&lt;='Rent Roll'!$D15),1,IF(AND(YEAR(I$3)=YEAR('Rent Roll'!$D15),MONTH(I$3)=MONTH('Rent Roll'!$D15)),1,0))</f>
        <v>0</v>
      </c>
      <c r="J41" s="567">
        <f>IF(AND(J$3&gt;'Rent Roll'!$C15,J$3&lt;='Rent Roll'!$D15),1,IF(AND(YEAR(J$3)=YEAR('Rent Roll'!$D15),MONTH(J$3)=MONTH('Rent Roll'!$D15)),1,0))</f>
        <v>0</v>
      </c>
      <c r="K41" s="567">
        <f>IF(AND(K$3&gt;'Rent Roll'!$C15,K$3&lt;='Rent Roll'!$D15),1,IF(AND(YEAR(K$3)=YEAR('Rent Roll'!$D15),MONTH(K$3)=MONTH('Rent Roll'!$D15)),1,0))</f>
        <v>0</v>
      </c>
      <c r="L41" s="567">
        <f>IF(AND(L$3&gt;'Rent Roll'!$C15,L$3&lt;='Rent Roll'!$D15),1,IF(AND(YEAR(L$3)=YEAR('Rent Roll'!$D15),MONTH(L$3)=MONTH('Rent Roll'!$D15)),1,0))</f>
        <v>0</v>
      </c>
      <c r="M41" s="567">
        <f>IF(AND(M$3&gt;'Rent Roll'!$C15,M$3&lt;='Rent Roll'!$D15),1,IF(AND(YEAR(M$3)=YEAR('Rent Roll'!$D15),MONTH(M$3)=MONTH('Rent Roll'!$D15)),1,0))</f>
        <v>0</v>
      </c>
      <c r="N41" s="567">
        <f>IF(AND(N$3&gt;'Rent Roll'!$C15,N$3&lt;='Rent Roll'!$D15),1,IF(AND(YEAR(N$3)=YEAR('Rent Roll'!$D15),MONTH(N$3)=MONTH('Rent Roll'!$D15)),1,0))</f>
        <v>0</v>
      </c>
      <c r="O41" s="567">
        <f>IF(AND(O$3&gt;'Rent Roll'!$C15,O$3&lt;='Rent Roll'!$D15),1,IF(AND(YEAR(O$3)=YEAR('Rent Roll'!$D15),MONTH(O$3)=MONTH('Rent Roll'!$D15)),1,0))</f>
        <v>0</v>
      </c>
      <c r="P41" s="567">
        <f>IF(AND(P$3&gt;'Rent Roll'!$C15,P$3&lt;='Rent Roll'!$D15),1,IF(AND(YEAR(P$3)=YEAR('Rent Roll'!$D15),MONTH(P$3)=MONTH('Rent Roll'!$D15)),1,0))</f>
        <v>0</v>
      </c>
      <c r="Q41" s="567">
        <f>IF(AND(Q$3&gt;'Rent Roll'!$C15,Q$3&lt;='Rent Roll'!$D15),1,IF(AND(YEAR(Q$3)=YEAR('Rent Roll'!$D15),MONTH(Q$3)=MONTH('Rent Roll'!$D15)),1,0))</f>
        <v>0</v>
      </c>
      <c r="R41" s="767">
        <f>IF(AND(R$3&gt;'Rent Roll'!$C15,R$3&lt;='Rent Roll'!$D15),1,IF(AND(YEAR(R$3)=YEAR('Rent Roll'!$D15),MONTH(R$3)=MONTH('Rent Roll'!$D15)),1,0))</f>
        <v>0</v>
      </c>
      <c r="S41" s="768">
        <f>IF(AND(S$3&gt;'Rent Roll'!$C15,S$3&lt;='Rent Roll'!$D15),1,IF(AND(YEAR(S$3)=YEAR('Rent Roll'!$D15),MONTH(S$3)=MONTH('Rent Roll'!$D15)),1,0))</f>
        <v>0</v>
      </c>
      <c r="T41" s="567">
        <f>IF(AND(T$3&gt;'Rent Roll'!$C15,T$3&lt;='Rent Roll'!$D15),1,IF(AND(YEAR(T$3)=YEAR('Rent Roll'!$D15),MONTH(T$3)=MONTH('Rent Roll'!$D15)),1,0))</f>
        <v>0</v>
      </c>
      <c r="U41" s="567">
        <f>IF(AND(U$3&gt;'Rent Roll'!$C15,U$3&lt;='Rent Roll'!$D15),1,IF(AND(YEAR(U$3)=YEAR('Rent Roll'!$D15),MONTH(U$3)=MONTH('Rent Roll'!$D15)),1,0))</f>
        <v>0</v>
      </c>
      <c r="V41" s="567">
        <f>IF(AND(V$3&gt;'Rent Roll'!$C15,V$3&lt;='Rent Roll'!$D15),1,IF(AND(YEAR(V$3)=YEAR('Rent Roll'!$D15),MONTH(V$3)=MONTH('Rent Roll'!$D15)),1,0))</f>
        <v>0</v>
      </c>
      <c r="W41" s="567">
        <f>IF(AND(W$3&gt;'Rent Roll'!$C15,W$3&lt;='Rent Roll'!$D15),1,IF(AND(YEAR(W$3)=YEAR('Rent Roll'!$D15),MONTH(W$3)=MONTH('Rent Roll'!$D15)),1,0))</f>
        <v>0</v>
      </c>
      <c r="X41" s="567">
        <f>IF(AND(X$3&gt;'Rent Roll'!$C15,X$3&lt;='Rent Roll'!$D15),1,IF(AND(YEAR(X$3)=YEAR('Rent Roll'!$D15),MONTH(X$3)=MONTH('Rent Roll'!$D15)),1,0))</f>
        <v>0</v>
      </c>
      <c r="Y41" s="567">
        <f>IF(AND(Y$3&gt;'Rent Roll'!$C15,Y$3&lt;='Rent Roll'!$D15),1,IF(AND(YEAR(Y$3)=YEAR('Rent Roll'!$D15),MONTH(Y$3)=MONTH('Rent Roll'!$D15)),1,0))</f>
        <v>0</v>
      </c>
      <c r="Z41" s="567">
        <f>IF(AND(Z$3&gt;'Rent Roll'!$C15,Z$3&lt;='Rent Roll'!$D15),1,IF(AND(YEAR(Z$3)=YEAR('Rent Roll'!$D15),MONTH(Z$3)=MONTH('Rent Roll'!$D15)),1,0))</f>
        <v>0</v>
      </c>
      <c r="AA41" s="567">
        <f>IF(AND(AA$3&gt;'Rent Roll'!$C15,AA$3&lt;='Rent Roll'!$D15),1,IF(AND(YEAR(AA$3)=YEAR('Rent Roll'!$D15),MONTH(AA$3)=MONTH('Rent Roll'!$D15)),1,0))</f>
        <v>0</v>
      </c>
      <c r="AB41" s="567">
        <f>IF(AND(AB$3&gt;'Rent Roll'!$C15,AB$3&lt;='Rent Roll'!$D15),1,IF(AND(YEAR(AB$3)=YEAR('Rent Roll'!$D15),MONTH(AB$3)=MONTH('Rent Roll'!$D15)),1,0))</f>
        <v>0</v>
      </c>
      <c r="AC41" s="567">
        <f>IF(AND(AC$3&gt;'Rent Roll'!$C15,AC$3&lt;='Rent Roll'!$D15),1,IF(AND(YEAR(AC$3)=YEAR('Rent Roll'!$D15),MONTH(AC$3)=MONTH('Rent Roll'!$D15)),1,0))</f>
        <v>0</v>
      </c>
      <c r="AD41" s="767">
        <f>IF(AND(AD$3&gt;'Rent Roll'!$C15,AD$3&lt;='Rent Roll'!$D15),1,IF(AND(YEAR(AD$3)=YEAR('Rent Roll'!$D15),MONTH(AD$3)=MONTH('Rent Roll'!$D15)),1,0))</f>
        <v>0</v>
      </c>
      <c r="AE41" s="768">
        <f>IF(AND(AE$3&gt;'Rent Roll'!$C15,AE$3&lt;='Rent Roll'!$D15),1,IF(AND(YEAR(AE$3)=YEAR('Rent Roll'!$D15),MONTH(AE$3)=MONTH('Rent Roll'!$D15)),1,0))</f>
        <v>0</v>
      </c>
      <c r="AF41" s="567">
        <f>IF(AND(AF$3&gt;'Rent Roll'!$C15,AF$3&lt;='Rent Roll'!$D15),1,IF(AND(YEAR(AF$3)=YEAR('Rent Roll'!$D15),MONTH(AF$3)=MONTH('Rent Roll'!$D15)),1,0))</f>
        <v>0</v>
      </c>
      <c r="AG41" s="567">
        <f>IF(AND(AG$3&gt;'Rent Roll'!$C15,AG$3&lt;='Rent Roll'!$D15),1,IF(AND(YEAR(AG$3)=YEAR('Rent Roll'!$D15),MONTH(AG$3)=MONTH('Rent Roll'!$D15)),1,0))</f>
        <v>0</v>
      </c>
      <c r="AH41" s="567">
        <f>IF(AND(AH$3&gt;'Rent Roll'!$C15,AH$3&lt;='Rent Roll'!$D15),1,IF(AND(YEAR(AH$3)=YEAR('Rent Roll'!$D15),MONTH(AH$3)=MONTH('Rent Roll'!$D15)),1,0))</f>
        <v>0</v>
      </c>
      <c r="AI41" s="567">
        <f>IF(AND(AI$3&gt;'Rent Roll'!$C15,AI$3&lt;='Rent Roll'!$D15),1,IF(AND(YEAR(AI$3)=YEAR('Rent Roll'!$D15),MONTH(AI$3)=MONTH('Rent Roll'!$D15)),1,0))</f>
        <v>0</v>
      </c>
      <c r="AJ41" s="567">
        <f>IF(AND(AJ$3&gt;'Rent Roll'!$C15,AJ$3&lt;='Rent Roll'!$D15),1,IF(AND(YEAR(AJ$3)=YEAR('Rent Roll'!$D15),MONTH(AJ$3)=MONTH('Rent Roll'!$D15)),1,0))</f>
        <v>0</v>
      </c>
      <c r="AK41" s="567">
        <f>IF(AND(AK$3&gt;'Rent Roll'!$C15,AK$3&lt;='Rent Roll'!$D15),1,IF(AND(YEAR(AK$3)=YEAR('Rent Roll'!$D15),MONTH(AK$3)=MONTH('Rent Roll'!$D15)),1,0))</f>
        <v>0</v>
      </c>
      <c r="AL41" s="567">
        <f>IF(AND(AL$3&gt;'Rent Roll'!$C15,AL$3&lt;='Rent Roll'!$D15),1,IF(AND(YEAR(AL$3)=YEAR('Rent Roll'!$D15),MONTH(AL$3)=MONTH('Rent Roll'!$D15)),1,0))</f>
        <v>0</v>
      </c>
      <c r="AM41" s="567">
        <f>IF(AND(AM$3&gt;'Rent Roll'!$C15,AM$3&lt;='Rent Roll'!$D15),1,IF(AND(YEAR(AM$3)=YEAR('Rent Roll'!$D15),MONTH(AM$3)=MONTH('Rent Roll'!$D15)),1,0))</f>
        <v>0</v>
      </c>
      <c r="AN41" s="567">
        <f>IF(AND(AN$3&gt;'Rent Roll'!$C15,AN$3&lt;='Rent Roll'!$D15),1,IF(AND(YEAR(AN$3)=YEAR('Rent Roll'!$D15),MONTH(AN$3)=MONTH('Rent Roll'!$D15)),1,0))</f>
        <v>0</v>
      </c>
      <c r="AO41" s="567">
        <f>IF(AND(AO$3&gt;'Rent Roll'!$C15,AO$3&lt;='Rent Roll'!$D15),1,IF(AND(YEAR(AO$3)=YEAR('Rent Roll'!$D15),MONTH(AO$3)=MONTH('Rent Roll'!$D15)),1,0))</f>
        <v>0</v>
      </c>
      <c r="AP41" s="767">
        <f>IF(AND(AP$3&gt;'Rent Roll'!$C15,AP$3&lt;='Rent Roll'!$D15),1,IF(AND(YEAR(AP$3)=YEAR('Rent Roll'!$D15),MONTH(AP$3)=MONTH('Rent Roll'!$D15)),1,0))</f>
        <v>0</v>
      </c>
      <c r="AQ41" s="768">
        <f>IF(AND(AQ$3&gt;'Rent Roll'!$C15,AQ$3&lt;='Rent Roll'!$D15),1,IF(AND(YEAR(AQ$3)=YEAR('Rent Roll'!$D15),MONTH(AQ$3)=MONTH('Rent Roll'!$D15)),1,0))</f>
        <v>0</v>
      </c>
      <c r="AR41" s="567">
        <f>IF(AND(AR$3&gt;'Rent Roll'!$C15,AR$3&lt;='Rent Roll'!$D15),1,IF(AND(YEAR(AR$3)=YEAR('Rent Roll'!$D15),MONTH(AR$3)=MONTH('Rent Roll'!$D15)),1,0))</f>
        <v>0</v>
      </c>
      <c r="AS41" s="567">
        <f>IF(AND(AS$3&gt;'Rent Roll'!$C15,AS$3&lt;='Rent Roll'!$D15),1,IF(AND(YEAR(AS$3)=YEAR('Rent Roll'!$D15),MONTH(AS$3)=MONTH('Rent Roll'!$D15)),1,0))</f>
        <v>0</v>
      </c>
      <c r="AT41" s="567">
        <f>IF(AND(AT$3&gt;'Rent Roll'!$C15,AT$3&lt;='Rent Roll'!$D15),1,IF(AND(YEAR(AT$3)=YEAR('Rent Roll'!$D15),MONTH(AT$3)=MONTH('Rent Roll'!$D15)),1,0))</f>
        <v>0</v>
      </c>
      <c r="AU41" s="567">
        <f>IF(AND(AU$3&gt;'Rent Roll'!$C15,AU$3&lt;='Rent Roll'!$D15),1,IF(AND(YEAR(AU$3)=YEAR('Rent Roll'!$D15),MONTH(AU$3)=MONTH('Rent Roll'!$D15)),1,0))</f>
        <v>0</v>
      </c>
      <c r="AV41" s="567">
        <f>IF(AND(AV$3&gt;'Rent Roll'!$C15,AV$3&lt;='Rent Roll'!$D15),1,IF(AND(YEAR(AV$3)=YEAR('Rent Roll'!$D15),MONTH(AV$3)=MONTH('Rent Roll'!$D15)),1,0))</f>
        <v>0</v>
      </c>
      <c r="AW41" s="567">
        <f>IF(AND(AW$3&gt;'Rent Roll'!$C15,AW$3&lt;='Rent Roll'!$D15),1,IF(AND(YEAR(AW$3)=YEAR('Rent Roll'!$D15),MONTH(AW$3)=MONTH('Rent Roll'!$D15)),1,0))</f>
        <v>0</v>
      </c>
      <c r="AX41" s="567">
        <f>IF(AND(AX$3&gt;'Rent Roll'!$C15,AX$3&lt;='Rent Roll'!$D15),1,IF(AND(YEAR(AX$3)=YEAR('Rent Roll'!$D15),MONTH(AX$3)=MONTH('Rent Roll'!$D15)),1,0))</f>
        <v>0</v>
      </c>
      <c r="AY41" s="567">
        <f>IF(AND(AY$3&gt;'Rent Roll'!$C15,AY$3&lt;='Rent Roll'!$D15),1,IF(AND(YEAR(AY$3)=YEAR('Rent Roll'!$D15),MONTH(AY$3)=MONTH('Rent Roll'!$D15)),1,0))</f>
        <v>0</v>
      </c>
      <c r="AZ41" s="567">
        <f>IF(AND(AZ$3&gt;'Rent Roll'!$C15,AZ$3&lt;='Rent Roll'!$D15),1,IF(AND(YEAR(AZ$3)=YEAR('Rent Roll'!$D15),MONTH(AZ$3)=MONTH('Rent Roll'!$D15)),1,0))</f>
        <v>0</v>
      </c>
      <c r="BA41" s="567">
        <f>IF(AND(BA$3&gt;'Rent Roll'!$C15,BA$3&lt;='Rent Roll'!$D15),1,IF(AND(YEAR(BA$3)=YEAR('Rent Roll'!$D15),MONTH(BA$3)=MONTH('Rent Roll'!$D15)),1,0))</f>
        <v>0</v>
      </c>
      <c r="BB41" s="767">
        <f>IF(AND(BB$3&gt;'Rent Roll'!$C15,BB$3&lt;='Rent Roll'!$D15),1,IF(AND(YEAR(BB$3)=YEAR('Rent Roll'!$D15),MONTH(BB$3)=MONTH('Rent Roll'!$D15)),1,0))</f>
        <v>0</v>
      </c>
      <c r="BC41" s="768">
        <f>IF(AND(BC$3&gt;'Rent Roll'!$C15,BC$3&lt;='Rent Roll'!$D15),1,IF(AND(YEAR(BC$3)=YEAR('Rent Roll'!$D15),MONTH(BC$3)=MONTH('Rent Roll'!$D15)),1,0))</f>
        <v>0</v>
      </c>
      <c r="BD41" s="567">
        <f>IF(AND(BD$3&gt;'Rent Roll'!$C15,BD$3&lt;='Rent Roll'!$D15),1,IF(AND(YEAR(BD$3)=YEAR('Rent Roll'!$D15),MONTH(BD$3)=MONTH('Rent Roll'!$D15)),1,0))</f>
        <v>0</v>
      </c>
      <c r="BE41" s="567">
        <f>IF(AND(BE$3&gt;'Rent Roll'!$C15,BE$3&lt;='Rent Roll'!$D15),1,IF(AND(YEAR(BE$3)=YEAR('Rent Roll'!$D15),MONTH(BE$3)=MONTH('Rent Roll'!$D15)),1,0))</f>
        <v>0</v>
      </c>
      <c r="BF41" s="567">
        <f>IF(AND(BF$3&gt;'Rent Roll'!$C15,BF$3&lt;='Rent Roll'!$D15),1,IF(AND(YEAR(BF$3)=YEAR('Rent Roll'!$D15),MONTH(BF$3)=MONTH('Rent Roll'!$D15)),1,0))</f>
        <v>0</v>
      </c>
      <c r="BG41" s="567">
        <f>IF(AND(BG$3&gt;'Rent Roll'!$C15,BG$3&lt;='Rent Roll'!$D15),1,IF(AND(YEAR(BG$3)=YEAR('Rent Roll'!$D15),MONTH(BG$3)=MONTH('Rent Roll'!$D15)),1,0))</f>
        <v>0</v>
      </c>
      <c r="BH41" s="567">
        <f>IF(AND(BH$3&gt;'Rent Roll'!$C15,BH$3&lt;='Rent Roll'!$D15),1,IF(AND(YEAR(BH$3)=YEAR('Rent Roll'!$D15),MONTH(BH$3)=MONTH('Rent Roll'!$D15)),1,0))</f>
        <v>0</v>
      </c>
      <c r="BI41" s="567">
        <f>IF(AND(BI$3&gt;'Rent Roll'!$C15,BI$3&lt;='Rent Roll'!$D15),1,IF(AND(YEAR(BI$3)=YEAR('Rent Roll'!$D15),MONTH(BI$3)=MONTH('Rent Roll'!$D15)),1,0))</f>
        <v>0</v>
      </c>
      <c r="BJ41" s="567">
        <f>IF(AND(BJ$3&gt;'Rent Roll'!$C15,BJ$3&lt;='Rent Roll'!$D15),1,IF(AND(YEAR(BJ$3)=YEAR('Rent Roll'!$D15),MONTH(BJ$3)=MONTH('Rent Roll'!$D15)),1,0))</f>
        <v>0</v>
      </c>
      <c r="BK41" s="567">
        <f>IF(AND(BK$3&gt;'Rent Roll'!$C15,BK$3&lt;='Rent Roll'!$D15),1,IF(AND(YEAR(BK$3)=YEAR('Rent Roll'!$D15),MONTH(BK$3)=MONTH('Rent Roll'!$D15)),1,0))</f>
        <v>0</v>
      </c>
      <c r="BL41" s="567">
        <f>IF(AND(BL$3&gt;'Rent Roll'!$C15,BL$3&lt;='Rent Roll'!$D15),1,IF(AND(YEAR(BL$3)=YEAR('Rent Roll'!$D15),MONTH(BL$3)=MONTH('Rent Roll'!$D15)),1,0))</f>
        <v>0</v>
      </c>
      <c r="BM41" s="567">
        <f>IF(AND(BM$3&gt;'Rent Roll'!$C15,BM$3&lt;='Rent Roll'!$D15),1,IF(AND(YEAR(BM$3)=YEAR('Rent Roll'!$D15),MONTH(BM$3)=MONTH('Rent Roll'!$D15)),1,0))</f>
        <v>0</v>
      </c>
      <c r="BN41" s="767">
        <f>IF(AND(BN$3&gt;'Rent Roll'!$C15,BN$3&lt;='Rent Roll'!$D15),1,IF(AND(YEAR(BN$3)=YEAR('Rent Roll'!$D15),MONTH(BN$3)=MONTH('Rent Roll'!$D15)),1,0))</f>
        <v>0</v>
      </c>
      <c r="BO41" s="768">
        <f>IF(AND(BO$3&gt;'Rent Roll'!$C15,BO$3&lt;='Rent Roll'!$D15),1,IF(AND(YEAR(BO$3)=YEAR('Rent Roll'!$D15),MONTH(BO$3)=MONTH('Rent Roll'!$D15)),1,0))</f>
        <v>0</v>
      </c>
      <c r="BP41" s="567">
        <f>IF(AND(BP$3&gt;'Rent Roll'!$C15,BP$3&lt;='Rent Roll'!$D15),1,IF(AND(YEAR(BP$3)=YEAR('Rent Roll'!$D15),MONTH(BP$3)=MONTH('Rent Roll'!$D15)),1,0))</f>
        <v>0</v>
      </c>
      <c r="BQ41" s="567">
        <f>IF(AND(BQ$3&gt;'Rent Roll'!$C15,BQ$3&lt;='Rent Roll'!$D15),1,IF(AND(YEAR(BQ$3)=YEAR('Rent Roll'!$D15),MONTH(BQ$3)=MONTH('Rent Roll'!$D15)),1,0))</f>
        <v>0</v>
      </c>
      <c r="BR41" s="567">
        <f>IF(AND(BR$3&gt;'Rent Roll'!$C15,BR$3&lt;='Rent Roll'!$D15),1,IF(AND(YEAR(BR$3)=YEAR('Rent Roll'!$D15),MONTH(BR$3)=MONTH('Rent Roll'!$D15)),1,0))</f>
        <v>0</v>
      </c>
      <c r="BS41" s="567">
        <f>IF(AND(BS$3&gt;'Rent Roll'!$C15,BS$3&lt;='Rent Roll'!$D15),1,IF(AND(YEAR(BS$3)=YEAR('Rent Roll'!$D15),MONTH(BS$3)=MONTH('Rent Roll'!$D15)),1,0))</f>
        <v>0</v>
      </c>
      <c r="BT41" s="567">
        <f>IF(AND(BT$3&gt;'Rent Roll'!$C15,BT$3&lt;='Rent Roll'!$D15),1,IF(AND(YEAR(BT$3)=YEAR('Rent Roll'!$D15),MONTH(BT$3)=MONTH('Rent Roll'!$D15)),1,0))</f>
        <v>0</v>
      </c>
      <c r="BU41" s="567">
        <f>IF(AND(BU$3&gt;'Rent Roll'!$C15,BU$3&lt;='Rent Roll'!$D15),1,IF(AND(YEAR(BU$3)=YEAR('Rent Roll'!$D15),MONTH(BU$3)=MONTH('Rent Roll'!$D15)),1,0))</f>
        <v>0</v>
      </c>
      <c r="BV41" s="567">
        <f>IF(AND(BV$3&gt;'Rent Roll'!$C15,BV$3&lt;='Rent Roll'!$D15),1,IF(AND(YEAR(BV$3)=YEAR('Rent Roll'!$D15),MONTH(BV$3)=MONTH('Rent Roll'!$D15)),1,0))</f>
        <v>0</v>
      </c>
      <c r="BW41" s="567">
        <f>IF(AND(BW$3&gt;'Rent Roll'!$C15,BW$3&lt;='Rent Roll'!$D15),1,IF(AND(YEAR(BW$3)=YEAR('Rent Roll'!$D15),MONTH(BW$3)=MONTH('Rent Roll'!$D15)),1,0))</f>
        <v>0</v>
      </c>
      <c r="BX41" s="567">
        <f>IF(AND(BX$3&gt;'Rent Roll'!$C15,BX$3&lt;='Rent Roll'!$D15),1,IF(AND(YEAR(BX$3)=YEAR('Rent Roll'!$D15),MONTH(BX$3)=MONTH('Rent Roll'!$D15)),1,0))</f>
        <v>0</v>
      </c>
      <c r="BY41" s="567">
        <f>IF(AND(BY$3&gt;'Rent Roll'!$C15,BY$3&lt;='Rent Roll'!$D15),1,IF(AND(YEAR(BY$3)=YEAR('Rent Roll'!$D15),MONTH(BY$3)=MONTH('Rent Roll'!$D15)),1,0))</f>
        <v>0</v>
      </c>
      <c r="BZ41" s="767">
        <f>IF(AND(BZ$3&gt;'Rent Roll'!$C15,BZ$3&lt;='Rent Roll'!$D15),1,IF(AND(YEAR(BZ$3)=YEAR('Rent Roll'!$D15),MONTH(BZ$3)=MONTH('Rent Roll'!$D15)),1,0))</f>
        <v>0</v>
      </c>
      <c r="CA41" s="768">
        <f>IF(AND(CA$3&gt;'Rent Roll'!$C15,CA$3&lt;='Rent Roll'!$D15),1,IF(AND(YEAR(CA$3)=YEAR('Rent Roll'!$D15),MONTH(CA$3)=MONTH('Rent Roll'!$D15)),1,0))</f>
        <v>0</v>
      </c>
      <c r="CB41" s="567">
        <f>IF(AND(CB$3&gt;'Rent Roll'!$C15,CB$3&lt;='Rent Roll'!$D15),1,IF(AND(YEAR(CB$3)=YEAR('Rent Roll'!$D15),MONTH(CB$3)=MONTH('Rent Roll'!$D15)),1,0))</f>
        <v>0</v>
      </c>
      <c r="CC41" s="567">
        <f>IF(AND(CC$3&gt;'Rent Roll'!$C15,CC$3&lt;='Rent Roll'!$D15),1,IF(AND(YEAR(CC$3)=YEAR('Rent Roll'!$D15),MONTH(CC$3)=MONTH('Rent Roll'!$D15)),1,0))</f>
        <v>0</v>
      </c>
      <c r="CD41" s="567">
        <f>IF(AND(CD$3&gt;'Rent Roll'!$C15,CD$3&lt;='Rent Roll'!$D15),1,IF(AND(YEAR(CD$3)=YEAR('Rent Roll'!$D15),MONTH(CD$3)=MONTH('Rent Roll'!$D15)),1,0))</f>
        <v>0</v>
      </c>
      <c r="CE41" s="567">
        <f>IF(AND(CE$3&gt;'Rent Roll'!$C15,CE$3&lt;='Rent Roll'!$D15),1,IF(AND(YEAR(CE$3)=YEAR('Rent Roll'!$D15),MONTH(CE$3)=MONTH('Rent Roll'!$D15)),1,0))</f>
        <v>0</v>
      </c>
      <c r="CF41" s="567">
        <f>IF(AND(CF$3&gt;'Rent Roll'!$C15,CF$3&lt;='Rent Roll'!$D15),1,IF(AND(YEAR(CF$3)=YEAR('Rent Roll'!$D15),MONTH(CF$3)=MONTH('Rent Roll'!$D15)),1,0))</f>
        <v>0</v>
      </c>
      <c r="CG41" s="567">
        <f>IF(AND(CG$3&gt;'Rent Roll'!$C15,CG$3&lt;='Rent Roll'!$D15),1,IF(AND(YEAR(CG$3)=YEAR('Rent Roll'!$D15),MONTH(CG$3)=MONTH('Rent Roll'!$D15)),1,0))</f>
        <v>0</v>
      </c>
      <c r="CH41" s="567">
        <f>IF(AND(CH$3&gt;'Rent Roll'!$C15,CH$3&lt;='Rent Roll'!$D15),1,IF(AND(YEAR(CH$3)=YEAR('Rent Roll'!$D15),MONTH(CH$3)=MONTH('Rent Roll'!$D15)),1,0))</f>
        <v>0</v>
      </c>
      <c r="CI41" s="567">
        <f>IF(AND(CI$3&gt;'Rent Roll'!$C15,CI$3&lt;='Rent Roll'!$D15),1,IF(AND(YEAR(CI$3)=YEAR('Rent Roll'!$D15),MONTH(CI$3)=MONTH('Rent Roll'!$D15)),1,0))</f>
        <v>0</v>
      </c>
      <c r="CJ41" s="567">
        <f>IF(AND(CJ$3&gt;'Rent Roll'!$C15,CJ$3&lt;='Rent Roll'!$D15),1,IF(AND(YEAR(CJ$3)=YEAR('Rent Roll'!$D15),MONTH(CJ$3)=MONTH('Rent Roll'!$D15)),1,0))</f>
        <v>0</v>
      </c>
      <c r="CK41" s="567">
        <f>IF(AND(CK$3&gt;'Rent Roll'!$C15,CK$3&lt;='Rent Roll'!$D15),1,IF(AND(YEAR(CK$3)=YEAR('Rent Roll'!$D15),MONTH(CK$3)=MONTH('Rent Roll'!$D15)),1,0))</f>
        <v>0</v>
      </c>
      <c r="CL41" s="767">
        <f>IF(AND(CL$3&gt;'Rent Roll'!$C15,CL$3&lt;='Rent Roll'!$D15),1,IF(AND(YEAR(CL$3)=YEAR('Rent Roll'!$D15),MONTH(CL$3)=MONTH('Rent Roll'!$D15)),1,0))</f>
        <v>0</v>
      </c>
      <c r="CM41" s="768">
        <f>IF(AND(CM$3&gt;'Rent Roll'!$C15,CM$3&lt;='Rent Roll'!$D15),1,IF(AND(YEAR(CM$3)=YEAR('Rent Roll'!$D15),MONTH(CM$3)=MONTH('Rent Roll'!$D15)),1,0))</f>
        <v>0</v>
      </c>
      <c r="CN41" s="567">
        <f>IF(AND(CN$3&gt;'Rent Roll'!$C15,CN$3&lt;='Rent Roll'!$D15),1,IF(AND(YEAR(CN$3)=YEAR('Rent Roll'!$D15),MONTH(CN$3)=MONTH('Rent Roll'!$D15)),1,0))</f>
        <v>0</v>
      </c>
      <c r="CO41" s="567">
        <f>IF(AND(CO$3&gt;'Rent Roll'!$C15,CO$3&lt;='Rent Roll'!$D15),1,IF(AND(YEAR(CO$3)=YEAR('Rent Roll'!$D15),MONTH(CO$3)=MONTH('Rent Roll'!$D15)),1,0))</f>
        <v>0</v>
      </c>
      <c r="CP41" s="567">
        <f>IF(AND(CP$3&gt;'Rent Roll'!$C15,CP$3&lt;='Rent Roll'!$D15),1,IF(AND(YEAR(CP$3)=YEAR('Rent Roll'!$D15),MONTH(CP$3)=MONTH('Rent Roll'!$D15)),1,0))</f>
        <v>0</v>
      </c>
      <c r="CQ41" s="567">
        <f>IF(AND(CQ$3&gt;'Rent Roll'!$C15,CQ$3&lt;='Rent Roll'!$D15),1,IF(AND(YEAR(CQ$3)=YEAR('Rent Roll'!$D15),MONTH(CQ$3)=MONTH('Rent Roll'!$D15)),1,0))</f>
        <v>0</v>
      </c>
      <c r="CR41" s="567">
        <f>IF(AND(CR$3&gt;'Rent Roll'!$C15,CR$3&lt;='Rent Roll'!$D15),1,IF(AND(YEAR(CR$3)=YEAR('Rent Roll'!$D15),MONTH(CR$3)=MONTH('Rent Roll'!$D15)),1,0))</f>
        <v>0</v>
      </c>
      <c r="CS41" s="567">
        <f>IF(AND(CS$3&gt;'Rent Roll'!$C15,CS$3&lt;='Rent Roll'!$D15),1,IF(AND(YEAR(CS$3)=YEAR('Rent Roll'!$D15),MONTH(CS$3)=MONTH('Rent Roll'!$D15)),1,0))</f>
        <v>0</v>
      </c>
      <c r="CT41" s="567">
        <f>IF(AND(CT$3&gt;'Rent Roll'!$C15,CT$3&lt;='Rent Roll'!$D15),1,IF(AND(YEAR(CT$3)=YEAR('Rent Roll'!$D15),MONTH(CT$3)=MONTH('Rent Roll'!$D15)),1,0))</f>
        <v>0</v>
      </c>
      <c r="CU41" s="567">
        <f>IF(AND(CU$3&gt;'Rent Roll'!$C15,CU$3&lt;='Rent Roll'!$D15),1,IF(AND(YEAR(CU$3)=YEAR('Rent Roll'!$D15),MONTH(CU$3)=MONTH('Rent Roll'!$D15)),1,0))</f>
        <v>0</v>
      </c>
      <c r="CV41" s="567">
        <f>IF(AND(CV$3&gt;'Rent Roll'!$C15,CV$3&lt;='Rent Roll'!$D15),1,IF(AND(YEAR(CV$3)=YEAR('Rent Roll'!$D15),MONTH(CV$3)=MONTH('Rent Roll'!$D15)),1,0))</f>
        <v>0</v>
      </c>
      <c r="CW41" s="567">
        <f>IF(AND(CW$3&gt;'Rent Roll'!$C15,CW$3&lt;='Rent Roll'!$D15),1,IF(AND(YEAR(CW$3)=YEAR('Rent Roll'!$D15),MONTH(CW$3)=MONTH('Rent Roll'!$D15)),1,0))</f>
        <v>0</v>
      </c>
      <c r="CX41" s="767">
        <f>IF(AND(CX$3&gt;'Rent Roll'!$C15,CX$3&lt;='Rent Roll'!$D15),1,IF(AND(YEAR(CX$3)=YEAR('Rent Roll'!$D15),MONTH(CX$3)=MONTH('Rent Roll'!$D15)),1,0))</f>
        <v>0</v>
      </c>
      <c r="CY41" s="768">
        <f>IF(AND(CY$3&gt;'Rent Roll'!$C15,CY$3&lt;='Rent Roll'!$D15),1,IF(AND(YEAR(CY$3)=YEAR('Rent Roll'!$D15),MONTH(CY$3)=MONTH('Rent Roll'!$D15)),1,0))</f>
        <v>0</v>
      </c>
      <c r="CZ41" s="567">
        <f>IF(AND(CZ$3&gt;'Rent Roll'!$C15,CZ$3&lt;='Rent Roll'!$D15),1,IF(AND(YEAR(CZ$3)=YEAR('Rent Roll'!$D15),MONTH(CZ$3)=MONTH('Rent Roll'!$D15)),1,0))</f>
        <v>0</v>
      </c>
      <c r="DA41" s="567">
        <f>IF(AND(DA$3&gt;'Rent Roll'!$C15,DA$3&lt;='Rent Roll'!$D15),1,IF(AND(YEAR(DA$3)=YEAR('Rent Roll'!$D15),MONTH(DA$3)=MONTH('Rent Roll'!$D15)),1,0))</f>
        <v>0</v>
      </c>
      <c r="DB41" s="567">
        <f>IF(AND(DB$3&gt;'Rent Roll'!$C15,DB$3&lt;='Rent Roll'!$D15),1,IF(AND(YEAR(DB$3)=YEAR('Rent Roll'!$D15),MONTH(DB$3)=MONTH('Rent Roll'!$D15)),1,0))</f>
        <v>0</v>
      </c>
      <c r="DC41" s="567">
        <f>IF(AND(DC$3&gt;'Rent Roll'!$C15,DC$3&lt;='Rent Roll'!$D15),1,IF(AND(YEAR(DC$3)=YEAR('Rent Roll'!$D15),MONTH(DC$3)=MONTH('Rent Roll'!$D15)),1,0))</f>
        <v>0</v>
      </c>
      <c r="DD41" s="567">
        <f>IF(AND(DD$3&gt;'Rent Roll'!$C15,DD$3&lt;='Rent Roll'!$D15),1,IF(AND(YEAR(DD$3)=YEAR('Rent Roll'!$D15),MONTH(DD$3)=MONTH('Rent Roll'!$D15)),1,0))</f>
        <v>0</v>
      </c>
      <c r="DE41" s="567">
        <f>IF(AND(DE$3&gt;'Rent Roll'!$C15,DE$3&lt;='Rent Roll'!$D15),1,IF(AND(YEAR(DE$3)=YEAR('Rent Roll'!$D15),MONTH(DE$3)=MONTH('Rent Roll'!$D15)),1,0))</f>
        <v>0</v>
      </c>
      <c r="DF41" s="567">
        <f>IF(AND(DF$3&gt;'Rent Roll'!$C15,DF$3&lt;='Rent Roll'!$D15),1,IF(AND(YEAR(DF$3)=YEAR('Rent Roll'!$D15),MONTH(DF$3)=MONTH('Rent Roll'!$D15)),1,0))</f>
        <v>0</v>
      </c>
      <c r="DG41" s="567">
        <f>IF(AND(DG$3&gt;'Rent Roll'!$C15,DG$3&lt;='Rent Roll'!$D15),1,IF(AND(YEAR(DG$3)=YEAR('Rent Roll'!$D15),MONTH(DG$3)=MONTH('Rent Roll'!$D15)),1,0))</f>
        <v>0</v>
      </c>
      <c r="DH41" s="567">
        <f>IF(AND(DH$3&gt;'Rent Roll'!$C15,DH$3&lt;='Rent Roll'!$D15),1,IF(AND(YEAR(DH$3)=YEAR('Rent Roll'!$D15),MONTH(DH$3)=MONTH('Rent Roll'!$D15)),1,0))</f>
        <v>0</v>
      </c>
      <c r="DI41" s="567">
        <f>IF(AND(DI$3&gt;'Rent Roll'!$C15,DI$3&lt;='Rent Roll'!$D15),1,IF(AND(YEAR(DI$3)=YEAR('Rent Roll'!$D15),MONTH(DI$3)=MONTH('Rent Roll'!$D15)),1,0))</f>
        <v>0</v>
      </c>
      <c r="DJ41" s="767">
        <f>IF(AND(DJ$3&gt;'Rent Roll'!$C15,DJ$3&lt;='Rent Roll'!$D15),1,IF(AND(YEAR(DJ$3)=YEAR('Rent Roll'!$D15),MONTH(DJ$3)=MONTH('Rent Roll'!$D15)),1,0))</f>
        <v>0</v>
      </c>
      <c r="DK41" s="768">
        <f>IF(AND(DK$3&gt;'Rent Roll'!$C15,DK$3&lt;='Rent Roll'!$D15),1,IF(AND(YEAR(DK$3)=YEAR('Rent Roll'!$D15),MONTH(DK$3)=MONTH('Rent Roll'!$D15)),1,0))</f>
        <v>0</v>
      </c>
      <c r="DL41" s="567">
        <f>IF(AND(DL$3&gt;'Rent Roll'!$C15,DL$3&lt;='Rent Roll'!$D15),1,IF(AND(YEAR(DL$3)=YEAR('Rent Roll'!$D15),MONTH(DL$3)=MONTH('Rent Roll'!$D15)),1,0))</f>
        <v>0</v>
      </c>
      <c r="DM41" s="567">
        <f>IF(AND(DM$3&gt;'Rent Roll'!$C15,DM$3&lt;='Rent Roll'!$D15),1,IF(AND(YEAR(DM$3)=YEAR('Rent Roll'!$D15),MONTH(DM$3)=MONTH('Rent Roll'!$D15)),1,0))</f>
        <v>0</v>
      </c>
      <c r="DN41" s="567">
        <f>IF(AND(DN$3&gt;'Rent Roll'!$C15,DN$3&lt;='Rent Roll'!$D15),1,IF(AND(YEAR(DN$3)=YEAR('Rent Roll'!$D15),MONTH(DN$3)=MONTH('Rent Roll'!$D15)),1,0))</f>
        <v>0</v>
      </c>
      <c r="DO41" s="567">
        <f>IF(AND(DO$3&gt;'Rent Roll'!$C15,DO$3&lt;='Rent Roll'!$D15),1,IF(AND(YEAR(DO$3)=YEAR('Rent Roll'!$D15),MONTH(DO$3)=MONTH('Rent Roll'!$D15)),1,0))</f>
        <v>0</v>
      </c>
      <c r="DP41" s="567">
        <f>IF(AND(DP$3&gt;'Rent Roll'!$C15,DP$3&lt;='Rent Roll'!$D15),1,IF(AND(YEAR(DP$3)=YEAR('Rent Roll'!$D15),MONTH(DP$3)=MONTH('Rent Roll'!$D15)),1,0))</f>
        <v>0</v>
      </c>
      <c r="DQ41" s="567">
        <f>IF(AND(DQ$3&gt;'Rent Roll'!$C15,DQ$3&lt;='Rent Roll'!$D15),1,IF(AND(YEAR(DQ$3)=YEAR('Rent Roll'!$D15),MONTH(DQ$3)=MONTH('Rent Roll'!$D15)),1,0))</f>
        <v>0</v>
      </c>
      <c r="DR41" s="567">
        <f>IF(AND(DR$3&gt;'Rent Roll'!$C15,DR$3&lt;='Rent Roll'!$D15),1,IF(AND(YEAR(DR$3)=YEAR('Rent Roll'!$D15),MONTH(DR$3)=MONTH('Rent Roll'!$D15)),1,0))</f>
        <v>0</v>
      </c>
      <c r="DS41" s="567">
        <f>IF(AND(DS$3&gt;'Rent Roll'!$C15,DS$3&lt;='Rent Roll'!$D15),1,IF(AND(YEAR(DS$3)=YEAR('Rent Roll'!$D15),MONTH(DS$3)=MONTH('Rent Roll'!$D15)),1,0))</f>
        <v>0</v>
      </c>
      <c r="DT41" s="567">
        <f>IF(AND(DT$3&gt;'Rent Roll'!$C15,DT$3&lt;='Rent Roll'!$D15),1,IF(AND(YEAR(DT$3)=YEAR('Rent Roll'!$D15),MONTH(DT$3)=MONTH('Rent Roll'!$D15)),1,0))</f>
        <v>0</v>
      </c>
      <c r="DU41" s="567">
        <f>IF(AND(DU$3&gt;'Rent Roll'!$C15,DU$3&lt;='Rent Roll'!$D15),1,IF(AND(YEAR(DU$3)=YEAR('Rent Roll'!$D15),MONTH(DU$3)=MONTH('Rent Roll'!$D15)),1,0))</f>
        <v>0</v>
      </c>
      <c r="DV41" s="567">
        <f>IF(AND(DV$3&gt;'Rent Roll'!$C15,DV$3&lt;='Rent Roll'!$D15),1,IF(AND(YEAR(DV$3)=YEAR('Rent Roll'!$D15),MONTH(DV$3)=MONTH('Rent Roll'!$D15)),1,0))</f>
        <v>0</v>
      </c>
    </row>
    <row r="42" spans="1:126" s="565" customFormat="1" ht="12" customHeight="1" outlineLevel="1" x14ac:dyDescent="0.4">
      <c r="A42" s="731"/>
      <c r="B42" s="564">
        <f>'Rent Roll'!$B16</f>
        <v>0</v>
      </c>
      <c r="E42" s="566"/>
      <c r="F42" s="778">
        <f>IF(AND(F$3&gt;'Rent Roll'!$C16,F$3&lt;='Rent Roll'!$D16),1,IF(AND(YEAR(F$3)=YEAR('Rent Roll'!$D16),MONTH(F$3)=MONTH('Rent Roll'!$D16)),1,0))</f>
        <v>0</v>
      </c>
      <c r="G42" s="768">
        <f>IF(AND(G$3&gt;'Rent Roll'!$C16,G$3&lt;='Rent Roll'!$D16),1,IF(AND(YEAR(G$3)=YEAR('Rent Roll'!$D16),MONTH(G$3)=MONTH('Rent Roll'!$D16)),1,0))</f>
        <v>0</v>
      </c>
      <c r="H42" s="567">
        <f>IF(AND(H$3&gt;'Rent Roll'!$C16,H$3&lt;='Rent Roll'!$D16),1,IF(AND(YEAR(H$3)=YEAR('Rent Roll'!$D16),MONTH(H$3)=MONTH('Rent Roll'!$D16)),1,0))</f>
        <v>0</v>
      </c>
      <c r="I42" s="567">
        <f>IF(AND(I$3&gt;'Rent Roll'!$C16,I$3&lt;='Rent Roll'!$D16),1,IF(AND(YEAR(I$3)=YEAR('Rent Roll'!$D16),MONTH(I$3)=MONTH('Rent Roll'!$D16)),1,0))</f>
        <v>0</v>
      </c>
      <c r="J42" s="567">
        <f>IF(AND(J$3&gt;'Rent Roll'!$C16,J$3&lt;='Rent Roll'!$D16),1,IF(AND(YEAR(J$3)=YEAR('Rent Roll'!$D16),MONTH(J$3)=MONTH('Rent Roll'!$D16)),1,0))</f>
        <v>0</v>
      </c>
      <c r="K42" s="567">
        <f>IF(AND(K$3&gt;'Rent Roll'!$C16,K$3&lt;='Rent Roll'!$D16),1,IF(AND(YEAR(K$3)=YEAR('Rent Roll'!$D16),MONTH(K$3)=MONTH('Rent Roll'!$D16)),1,0))</f>
        <v>0</v>
      </c>
      <c r="L42" s="567">
        <f>IF(AND(L$3&gt;'Rent Roll'!$C16,L$3&lt;='Rent Roll'!$D16),1,IF(AND(YEAR(L$3)=YEAR('Rent Roll'!$D16),MONTH(L$3)=MONTH('Rent Roll'!$D16)),1,0))</f>
        <v>0</v>
      </c>
      <c r="M42" s="567">
        <f>IF(AND(M$3&gt;'Rent Roll'!$C16,M$3&lt;='Rent Roll'!$D16),1,IF(AND(YEAR(M$3)=YEAR('Rent Roll'!$D16),MONTH(M$3)=MONTH('Rent Roll'!$D16)),1,0))</f>
        <v>0</v>
      </c>
      <c r="N42" s="567">
        <f>IF(AND(N$3&gt;'Rent Roll'!$C16,N$3&lt;='Rent Roll'!$D16),1,IF(AND(YEAR(N$3)=YEAR('Rent Roll'!$D16),MONTH(N$3)=MONTH('Rent Roll'!$D16)),1,0))</f>
        <v>0</v>
      </c>
      <c r="O42" s="567">
        <f>IF(AND(O$3&gt;'Rent Roll'!$C16,O$3&lt;='Rent Roll'!$D16),1,IF(AND(YEAR(O$3)=YEAR('Rent Roll'!$D16),MONTH(O$3)=MONTH('Rent Roll'!$D16)),1,0))</f>
        <v>0</v>
      </c>
      <c r="P42" s="567">
        <f>IF(AND(P$3&gt;'Rent Roll'!$C16,P$3&lt;='Rent Roll'!$D16),1,IF(AND(YEAR(P$3)=YEAR('Rent Roll'!$D16),MONTH(P$3)=MONTH('Rent Roll'!$D16)),1,0))</f>
        <v>0</v>
      </c>
      <c r="Q42" s="567">
        <f>IF(AND(Q$3&gt;'Rent Roll'!$C16,Q$3&lt;='Rent Roll'!$D16),1,IF(AND(YEAR(Q$3)=YEAR('Rent Roll'!$D16),MONTH(Q$3)=MONTH('Rent Roll'!$D16)),1,0))</f>
        <v>0</v>
      </c>
      <c r="R42" s="767">
        <f>IF(AND(R$3&gt;'Rent Roll'!$C16,R$3&lt;='Rent Roll'!$D16),1,IF(AND(YEAR(R$3)=YEAR('Rent Roll'!$D16),MONTH(R$3)=MONTH('Rent Roll'!$D16)),1,0))</f>
        <v>0</v>
      </c>
      <c r="S42" s="768">
        <f>IF(AND(S$3&gt;'Rent Roll'!$C16,S$3&lt;='Rent Roll'!$D16),1,IF(AND(YEAR(S$3)=YEAR('Rent Roll'!$D16),MONTH(S$3)=MONTH('Rent Roll'!$D16)),1,0))</f>
        <v>0</v>
      </c>
      <c r="T42" s="567">
        <f>IF(AND(T$3&gt;'Rent Roll'!$C16,T$3&lt;='Rent Roll'!$D16),1,IF(AND(YEAR(T$3)=YEAR('Rent Roll'!$D16),MONTH(T$3)=MONTH('Rent Roll'!$D16)),1,0))</f>
        <v>0</v>
      </c>
      <c r="U42" s="567">
        <f>IF(AND(U$3&gt;'Rent Roll'!$C16,U$3&lt;='Rent Roll'!$D16),1,IF(AND(YEAR(U$3)=YEAR('Rent Roll'!$D16),MONTH(U$3)=MONTH('Rent Roll'!$D16)),1,0))</f>
        <v>0</v>
      </c>
      <c r="V42" s="567">
        <f>IF(AND(V$3&gt;'Rent Roll'!$C16,V$3&lt;='Rent Roll'!$D16),1,IF(AND(YEAR(V$3)=YEAR('Rent Roll'!$D16),MONTH(V$3)=MONTH('Rent Roll'!$D16)),1,0))</f>
        <v>0</v>
      </c>
      <c r="W42" s="567">
        <f>IF(AND(W$3&gt;'Rent Roll'!$C16,W$3&lt;='Rent Roll'!$D16),1,IF(AND(YEAR(W$3)=YEAR('Rent Roll'!$D16),MONTH(W$3)=MONTH('Rent Roll'!$D16)),1,0))</f>
        <v>0</v>
      </c>
      <c r="X42" s="567">
        <f>IF(AND(X$3&gt;'Rent Roll'!$C16,X$3&lt;='Rent Roll'!$D16),1,IF(AND(YEAR(X$3)=YEAR('Rent Roll'!$D16),MONTH(X$3)=MONTH('Rent Roll'!$D16)),1,0))</f>
        <v>0</v>
      </c>
      <c r="Y42" s="567">
        <f>IF(AND(Y$3&gt;'Rent Roll'!$C16,Y$3&lt;='Rent Roll'!$D16),1,IF(AND(YEAR(Y$3)=YEAR('Rent Roll'!$D16),MONTH(Y$3)=MONTH('Rent Roll'!$D16)),1,0))</f>
        <v>0</v>
      </c>
      <c r="Z42" s="567">
        <f>IF(AND(Z$3&gt;'Rent Roll'!$C16,Z$3&lt;='Rent Roll'!$D16),1,IF(AND(YEAR(Z$3)=YEAR('Rent Roll'!$D16),MONTH(Z$3)=MONTH('Rent Roll'!$D16)),1,0))</f>
        <v>0</v>
      </c>
      <c r="AA42" s="567">
        <f>IF(AND(AA$3&gt;'Rent Roll'!$C16,AA$3&lt;='Rent Roll'!$D16),1,IF(AND(YEAR(AA$3)=YEAR('Rent Roll'!$D16),MONTH(AA$3)=MONTH('Rent Roll'!$D16)),1,0))</f>
        <v>0</v>
      </c>
      <c r="AB42" s="567">
        <f>IF(AND(AB$3&gt;'Rent Roll'!$C16,AB$3&lt;='Rent Roll'!$D16),1,IF(AND(YEAR(AB$3)=YEAR('Rent Roll'!$D16),MONTH(AB$3)=MONTH('Rent Roll'!$D16)),1,0))</f>
        <v>0</v>
      </c>
      <c r="AC42" s="567">
        <f>IF(AND(AC$3&gt;'Rent Roll'!$C16,AC$3&lt;='Rent Roll'!$D16),1,IF(AND(YEAR(AC$3)=YEAR('Rent Roll'!$D16),MONTH(AC$3)=MONTH('Rent Roll'!$D16)),1,0))</f>
        <v>0</v>
      </c>
      <c r="AD42" s="767">
        <f>IF(AND(AD$3&gt;'Rent Roll'!$C16,AD$3&lt;='Rent Roll'!$D16),1,IF(AND(YEAR(AD$3)=YEAR('Rent Roll'!$D16),MONTH(AD$3)=MONTH('Rent Roll'!$D16)),1,0))</f>
        <v>0</v>
      </c>
      <c r="AE42" s="768">
        <f>IF(AND(AE$3&gt;'Rent Roll'!$C16,AE$3&lt;='Rent Roll'!$D16),1,IF(AND(YEAR(AE$3)=YEAR('Rent Roll'!$D16),MONTH(AE$3)=MONTH('Rent Roll'!$D16)),1,0))</f>
        <v>0</v>
      </c>
      <c r="AF42" s="567">
        <f>IF(AND(AF$3&gt;'Rent Roll'!$C16,AF$3&lt;='Rent Roll'!$D16),1,IF(AND(YEAR(AF$3)=YEAR('Rent Roll'!$D16),MONTH(AF$3)=MONTH('Rent Roll'!$D16)),1,0))</f>
        <v>0</v>
      </c>
      <c r="AG42" s="567">
        <f>IF(AND(AG$3&gt;'Rent Roll'!$C16,AG$3&lt;='Rent Roll'!$D16),1,IF(AND(YEAR(AG$3)=YEAR('Rent Roll'!$D16),MONTH(AG$3)=MONTH('Rent Roll'!$D16)),1,0))</f>
        <v>0</v>
      </c>
      <c r="AH42" s="567">
        <f>IF(AND(AH$3&gt;'Rent Roll'!$C16,AH$3&lt;='Rent Roll'!$D16),1,IF(AND(YEAR(AH$3)=YEAR('Rent Roll'!$D16),MONTH(AH$3)=MONTH('Rent Roll'!$D16)),1,0))</f>
        <v>0</v>
      </c>
      <c r="AI42" s="567">
        <f>IF(AND(AI$3&gt;'Rent Roll'!$C16,AI$3&lt;='Rent Roll'!$D16),1,IF(AND(YEAR(AI$3)=YEAR('Rent Roll'!$D16),MONTH(AI$3)=MONTH('Rent Roll'!$D16)),1,0))</f>
        <v>0</v>
      </c>
      <c r="AJ42" s="567">
        <f>IF(AND(AJ$3&gt;'Rent Roll'!$C16,AJ$3&lt;='Rent Roll'!$D16),1,IF(AND(YEAR(AJ$3)=YEAR('Rent Roll'!$D16),MONTH(AJ$3)=MONTH('Rent Roll'!$D16)),1,0))</f>
        <v>0</v>
      </c>
      <c r="AK42" s="567">
        <f>IF(AND(AK$3&gt;'Rent Roll'!$C16,AK$3&lt;='Rent Roll'!$D16),1,IF(AND(YEAR(AK$3)=YEAR('Rent Roll'!$D16),MONTH(AK$3)=MONTH('Rent Roll'!$D16)),1,0))</f>
        <v>0</v>
      </c>
      <c r="AL42" s="567">
        <f>IF(AND(AL$3&gt;'Rent Roll'!$C16,AL$3&lt;='Rent Roll'!$D16),1,IF(AND(YEAR(AL$3)=YEAR('Rent Roll'!$D16),MONTH(AL$3)=MONTH('Rent Roll'!$D16)),1,0))</f>
        <v>0</v>
      </c>
      <c r="AM42" s="567">
        <f>IF(AND(AM$3&gt;'Rent Roll'!$C16,AM$3&lt;='Rent Roll'!$D16),1,IF(AND(YEAR(AM$3)=YEAR('Rent Roll'!$D16),MONTH(AM$3)=MONTH('Rent Roll'!$D16)),1,0))</f>
        <v>0</v>
      </c>
      <c r="AN42" s="567">
        <f>IF(AND(AN$3&gt;'Rent Roll'!$C16,AN$3&lt;='Rent Roll'!$D16),1,IF(AND(YEAR(AN$3)=YEAR('Rent Roll'!$D16),MONTH(AN$3)=MONTH('Rent Roll'!$D16)),1,0))</f>
        <v>0</v>
      </c>
      <c r="AO42" s="567">
        <f>IF(AND(AO$3&gt;'Rent Roll'!$C16,AO$3&lt;='Rent Roll'!$D16),1,IF(AND(YEAR(AO$3)=YEAR('Rent Roll'!$D16),MONTH(AO$3)=MONTH('Rent Roll'!$D16)),1,0))</f>
        <v>0</v>
      </c>
      <c r="AP42" s="767">
        <f>IF(AND(AP$3&gt;'Rent Roll'!$C16,AP$3&lt;='Rent Roll'!$D16),1,IF(AND(YEAR(AP$3)=YEAR('Rent Roll'!$D16),MONTH(AP$3)=MONTH('Rent Roll'!$D16)),1,0))</f>
        <v>0</v>
      </c>
      <c r="AQ42" s="768">
        <f>IF(AND(AQ$3&gt;'Rent Roll'!$C16,AQ$3&lt;='Rent Roll'!$D16),1,IF(AND(YEAR(AQ$3)=YEAR('Rent Roll'!$D16),MONTH(AQ$3)=MONTH('Rent Roll'!$D16)),1,0))</f>
        <v>0</v>
      </c>
      <c r="AR42" s="567">
        <f>IF(AND(AR$3&gt;'Rent Roll'!$C16,AR$3&lt;='Rent Roll'!$D16),1,IF(AND(YEAR(AR$3)=YEAR('Rent Roll'!$D16),MONTH(AR$3)=MONTH('Rent Roll'!$D16)),1,0))</f>
        <v>0</v>
      </c>
      <c r="AS42" s="567">
        <f>IF(AND(AS$3&gt;'Rent Roll'!$C16,AS$3&lt;='Rent Roll'!$D16),1,IF(AND(YEAR(AS$3)=YEAR('Rent Roll'!$D16),MONTH(AS$3)=MONTH('Rent Roll'!$D16)),1,0))</f>
        <v>0</v>
      </c>
      <c r="AT42" s="567">
        <f>IF(AND(AT$3&gt;'Rent Roll'!$C16,AT$3&lt;='Rent Roll'!$D16),1,IF(AND(YEAR(AT$3)=YEAR('Rent Roll'!$D16),MONTH(AT$3)=MONTH('Rent Roll'!$D16)),1,0))</f>
        <v>0</v>
      </c>
      <c r="AU42" s="567">
        <f>IF(AND(AU$3&gt;'Rent Roll'!$C16,AU$3&lt;='Rent Roll'!$D16),1,IF(AND(YEAR(AU$3)=YEAR('Rent Roll'!$D16),MONTH(AU$3)=MONTH('Rent Roll'!$D16)),1,0))</f>
        <v>0</v>
      </c>
      <c r="AV42" s="567">
        <f>IF(AND(AV$3&gt;'Rent Roll'!$C16,AV$3&lt;='Rent Roll'!$D16),1,IF(AND(YEAR(AV$3)=YEAR('Rent Roll'!$D16),MONTH(AV$3)=MONTH('Rent Roll'!$D16)),1,0))</f>
        <v>0</v>
      </c>
      <c r="AW42" s="567">
        <f>IF(AND(AW$3&gt;'Rent Roll'!$C16,AW$3&lt;='Rent Roll'!$D16),1,IF(AND(YEAR(AW$3)=YEAR('Rent Roll'!$D16),MONTH(AW$3)=MONTH('Rent Roll'!$D16)),1,0))</f>
        <v>0</v>
      </c>
      <c r="AX42" s="567">
        <f>IF(AND(AX$3&gt;'Rent Roll'!$C16,AX$3&lt;='Rent Roll'!$D16),1,IF(AND(YEAR(AX$3)=YEAR('Rent Roll'!$D16),MONTH(AX$3)=MONTH('Rent Roll'!$D16)),1,0))</f>
        <v>0</v>
      </c>
      <c r="AY42" s="567">
        <f>IF(AND(AY$3&gt;'Rent Roll'!$C16,AY$3&lt;='Rent Roll'!$D16),1,IF(AND(YEAR(AY$3)=YEAR('Rent Roll'!$D16),MONTH(AY$3)=MONTH('Rent Roll'!$D16)),1,0))</f>
        <v>0</v>
      </c>
      <c r="AZ42" s="567">
        <f>IF(AND(AZ$3&gt;'Rent Roll'!$C16,AZ$3&lt;='Rent Roll'!$D16),1,IF(AND(YEAR(AZ$3)=YEAR('Rent Roll'!$D16),MONTH(AZ$3)=MONTH('Rent Roll'!$D16)),1,0))</f>
        <v>0</v>
      </c>
      <c r="BA42" s="567">
        <f>IF(AND(BA$3&gt;'Rent Roll'!$C16,BA$3&lt;='Rent Roll'!$D16),1,IF(AND(YEAR(BA$3)=YEAR('Rent Roll'!$D16),MONTH(BA$3)=MONTH('Rent Roll'!$D16)),1,0))</f>
        <v>0</v>
      </c>
      <c r="BB42" s="767">
        <f>IF(AND(BB$3&gt;'Rent Roll'!$C16,BB$3&lt;='Rent Roll'!$D16),1,IF(AND(YEAR(BB$3)=YEAR('Rent Roll'!$D16),MONTH(BB$3)=MONTH('Rent Roll'!$D16)),1,0))</f>
        <v>0</v>
      </c>
      <c r="BC42" s="768">
        <f>IF(AND(BC$3&gt;'Rent Roll'!$C16,BC$3&lt;='Rent Roll'!$D16),1,IF(AND(YEAR(BC$3)=YEAR('Rent Roll'!$D16),MONTH(BC$3)=MONTH('Rent Roll'!$D16)),1,0))</f>
        <v>0</v>
      </c>
      <c r="BD42" s="567">
        <f>IF(AND(BD$3&gt;'Rent Roll'!$C16,BD$3&lt;='Rent Roll'!$D16),1,IF(AND(YEAR(BD$3)=YEAR('Rent Roll'!$D16),MONTH(BD$3)=MONTH('Rent Roll'!$D16)),1,0))</f>
        <v>0</v>
      </c>
      <c r="BE42" s="567">
        <f>IF(AND(BE$3&gt;'Rent Roll'!$C16,BE$3&lt;='Rent Roll'!$D16),1,IF(AND(YEAR(BE$3)=YEAR('Rent Roll'!$D16),MONTH(BE$3)=MONTH('Rent Roll'!$D16)),1,0))</f>
        <v>0</v>
      </c>
      <c r="BF42" s="567">
        <f>IF(AND(BF$3&gt;'Rent Roll'!$C16,BF$3&lt;='Rent Roll'!$D16),1,IF(AND(YEAR(BF$3)=YEAR('Rent Roll'!$D16),MONTH(BF$3)=MONTH('Rent Roll'!$D16)),1,0))</f>
        <v>0</v>
      </c>
      <c r="BG42" s="567">
        <f>IF(AND(BG$3&gt;'Rent Roll'!$C16,BG$3&lt;='Rent Roll'!$D16),1,IF(AND(YEAR(BG$3)=YEAR('Rent Roll'!$D16),MONTH(BG$3)=MONTH('Rent Roll'!$D16)),1,0))</f>
        <v>0</v>
      </c>
      <c r="BH42" s="567">
        <f>IF(AND(BH$3&gt;'Rent Roll'!$C16,BH$3&lt;='Rent Roll'!$D16),1,IF(AND(YEAR(BH$3)=YEAR('Rent Roll'!$D16),MONTH(BH$3)=MONTH('Rent Roll'!$D16)),1,0))</f>
        <v>0</v>
      </c>
      <c r="BI42" s="567">
        <f>IF(AND(BI$3&gt;'Rent Roll'!$C16,BI$3&lt;='Rent Roll'!$D16),1,IF(AND(YEAR(BI$3)=YEAR('Rent Roll'!$D16),MONTH(BI$3)=MONTH('Rent Roll'!$D16)),1,0))</f>
        <v>0</v>
      </c>
      <c r="BJ42" s="567">
        <f>IF(AND(BJ$3&gt;'Rent Roll'!$C16,BJ$3&lt;='Rent Roll'!$D16),1,IF(AND(YEAR(BJ$3)=YEAR('Rent Roll'!$D16),MONTH(BJ$3)=MONTH('Rent Roll'!$D16)),1,0))</f>
        <v>0</v>
      </c>
      <c r="BK42" s="567">
        <f>IF(AND(BK$3&gt;'Rent Roll'!$C16,BK$3&lt;='Rent Roll'!$D16),1,IF(AND(YEAR(BK$3)=YEAR('Rent Roll'!$D16),MONTH(BK$3)=MONTH('Rent Roll'!$D16)),1,0))</f>
        <v>0</v>
      </c>
      <c r="BL42" s="567">
        <f>IF(AND(BL$3&gt;'Rent Roll'!$C16,BL$3&lt;='Rent Roll'!$D16),1,IF(AND(YEAR(BL$3)=YEAR('Rent Roll'!$D16),MONTH(BL$3)=MONTH('Rent Roll'!$D16)),1,0))</f>
        <v>0</v>
      </c>
      <c r="BM42" s="567">
        <f>IF(AND(BM$3&gt;'Rent Roll'!$C16,BM$3&lt;='Rent Roll'!$D16),1,IF(AND(YEAR(BM$3)=YEAR('Rent Roll'!$D16),MONTH(BM$3)=MONTH('Rent Roll'!$D16)),1,0))</f>
        <v>0</v>
      </c>
      <c r="BN42" s="767">
        <f>IF(AND(BN$3&gt;'Rent Roll'!$C16,BN$3&lt;='Rent Roll'!$D16),1,IF(AND(YEAR(BN$3)=YEAR('Rent Roll'!$D16),MONTH(BN$3)=MONTH('Rent Roll'!$D16)),1,0))</f>
        <v>0</v>
      </c>
      <c r="BO42" s="768">
        <f>IF(AND(BO$3&gt;'Rent Roll'!$C16,BO$3&lt;='Rent Roll'!$D16),1,IF(AND(YEAR(BO$3)=YEAR('Rent Roll'!$D16),MONTH(BO$3)=MONTH('Rent Roll'!$D16)),1,0))</f>
        <v>0</v>
      </c>
      <c r="BP42" s="567">
        <f>IF(AND(BP$3&gt;'Rent Roll'!$C16,BP$3&lt;='Rent Roll'!$D16),1,IF(AND(YEAR(BP$3)=YEAR('Rent Roll'!$D16),MONTH(BP$3)=MONTH('Rent Roll'!$D16)),1,0))</f>
        <v>0</v>
      </c>
      <c r="BQ42" s="567">
        <f>IF(AND(BQ$3&gt;'Rent Roll'!$C16,BQ$3&lt;='Rent Roll'!$D16),1,IF(AND(YEAR(BQ$3)=YEAR('Rent Roll'!$D16),MONTH(BQ$3)=MONTH('Rent Roll'!$D16)),1,0))</f>
        <v>0</v>
      </c>
      <c r="BR42" s="567">
        <f>IF(AND(BR$3&gt;'Rent Roll'!$C16,BR$3&lt;='Rent Roll'!$D16),1,IF(AND(YEAR(BR$3)=YEAR('Rent Roll'!$D16),MONTH(BR$3)=MONTH('Rent Roll'!$D16)),1,0))</f>
        <v>0</v>
      </c>
      <c r="BS42" s="567">
        <f>IF(AND(BS$3&gt;'Rent Roll'!$C16,BS$3&lt;='Rent Roll'!$D16),1,IF(AND(YEAR(BS$3)=YEAR('Rent Roll'!$D16),MONTH(BS$3)=MONTH('Rent Roll'!$D16)),1,0))</f>
        <v>0</v>
      </c>
      <c r="BT42" s="567">
        <f>IF(AND(BT$3&gt;'Rent Roll'!$C16,BT$3&lt;='Rent Roll'!$D16),1,IF(AND(YEAR(BT$3)=YEAR('Rent Roll'!$D16),MONTH(BT$3)=MONTH('Rent Roll'!$D16)),1,0))</f>
        <v>0</v>
      </c>
      <c r="BU42" s="567">
        <f>IF(AND(BU$3&gt;'Rent Roll'!$C16,BU$3&lt;='Rent Roll'!$D16),1,IF(AND(YEAR(BU$3)=YEAR('Rent Roll'!$D16),MONTH(BU$3)=MONTH('Rent Roll'!$D16)),1,0))</f>
        <v>0</v>
      </c>
      <c r="BV42" s="567">
        <f>IF(AND(BV$3&gt;'Rent Roll'!$C16,BV$3&lt;='Rent Roll'!$D16),1,IF(AND(YEAR(BV$3)=YEAR('Rent Roll'!$D16),MONTH(BV$3)=MONTH('Rent Roll'!$D16)),1,0))</f>
        <v>0</v>
      </c>
      <c r="BW42" s="567">
        <f>IF(AND(BW$3&gt;'Rent Roll'!$C16,BW$3&lt;='Rent Roll'!$D16),1,IF(AND(YEAR(BW$3)=YEAR('Rent Roll'!$D16),MONTH(BW$3)=MONTH('Rent Roll'!$D16)),1,0))</f>
        <v>0</v>
      </c>
      <c r="BX42" s="567">
        <f>IF(AND(BX$3&gt;'Rent Roll'!$C16,BX$3&lt;='Rent Roll'!$D16),1,IF(AND(YEAR(BX$3)=YEAR('Rent Roll'!$D16),MONTH(BX$3)=MONTH('Rent Roll'!$D16)),1,0))</f>
        <v>0</v>
      </c>
      <c r="BY42" s="567">
        <f>IF(AND(BY$3&gt;'Rent Roll'!$C16,BY$3&lt;='Rent Roll'!$D16),1,IF(AND(YEAR(BY$3)=YEAR('Rent Roll'!$D16),MONTH(BY$3)=MONTH('Rent Roll'!$D16)),1,0))</f>
        <v>0</v>
      </c>
      <c r="BZ42" s="767">
        <f>IF(AND(BZ$3&gt;'Rent Roll'!$C16,BZ$3&lt;='Rent Roll'!$D16),1,IF(AND(YEAR(BZ$3)=YEAR('Rent Roll'!$D16),MONTH(BZ$3)=MONTH('Rent Roll'!$D16)),1,0))</f>
        <v>0</v>
      </c>
      <c r="CA42" s="768">
        <f>IF(AND(CA$3&gt;'Rent Roll'!$C16,CA$3&lt;='Rent Roll'!$D16),1,IF(AND(YEAR(CA$3)=YEAR('Rent Roll'!$D16),MONTH(CA$3)=MONTH('Rent Roll'!$D16)),1,0))</f>
        <v>0</v>
      </c>
      <c r="CB42" s="567">
        <f>IF(AND(CB$3&gt;'Rent Roll'!$C16,CB$3&lt;='Rent Roll'!$D16),1,IF(AND(YEAR(CB$3)=YEAR('Rent Roll'!$D16),MONTH(CB$3)=MONTH('Rent Roll'!$D16)),1,0))</f>
        <v>0</v>
      </c>
      <c r="CC42" s="567">
        <f>IF(AND(CC$3&gt;'Rent Roll'!$C16,CC$3&lt;='Rent Roll'!$D16),1,IF(AND(YEAR(CC$3)=YEAR('Rent Roll'!$D16),MONTH(CC$3)=MONTH('Rent Roll'!$D16)),1,0))</f>
        <v>0</v>
      </c>
      <c r="CD42" s="567">
        <f>IF(AND(CD$3&gt;'Rent Roll'!$C16,CD$3&lt;='Rent Roll'!$D16),1,IF(AND(YEAR(CD$3)=YEAR('Rent Roll'!$D16),MONTH(CD$3)=MONTH('Rent Roll'!$D16)),1,0))</f>
        <v>0</v>
      </c>
      <c r="CE42" s="567">
        <f>IF(AND(CE$3&gt;'Rent Roll'!$C16,CE$3&lt;='Rent Roll'!$D16),1,IF(AND(YEAR(CE$3)=YEAR('Rent Roll'!$D16),MONTH(CE$3)=MONTH('Rent Roll'!$D16)),1,0))</f>
        <v>0</v>
      </c>
      <c r="CF42" s="567">
        <f>IF(AND(CF$3&gt;'Rent Roll'!$C16,CF$3&lt;='Rent Roll'!$D16),1,IF(AND(YEAR(CF$3)=YEAR('Rent Roll'!$D16),MONTH(CF$3)=MONTH('Rent Roll'!$D16)),1,0))</f>
        <v>0</v>
      </c>
      <c r="CG42" s="567">
        <f>IF(AND(CG$3&gt;'Rent Roll'!$C16,CG$3&lt;='Rent Roll'!$D16),1,IF(AND(YEAR(CG$3)=YEAR('Rent Roll'!$D16),MONTH(CG$3)=MONTH('Rent Roll'!$D16)),1,0))</f>
        <v>0</v>
      </c>
      <c r="CH42" s="567">
        <f>IF(AND(CH$3&gt;'Rent Roll'!$C16,CH$3&lt;='Rent Roll'!$D16),1,IF(AND(YEAR(CH$3)=YEAR('Rent Roll'!$D16),MONTH(CH$3)=MONTH('Rent Roll'!$D16)),1,0))</f>
        <v>0</v>
      </c>
      <c r="CI42" s="567">
        <f>IF(AND(CI$3&gt;'Rent Roll'!$C16,CI$3&lt;='Rent Roll'!$D16),1,IF(AND(YEAR(CI$3)=YEAR('Rent Roll'!$D16),MONTH(CI$3)=MONTH('Rent Roll'!$D16)),1,0))</f>
        <v>0</v>
      </c>
      <c r="CJ42" s="567">
        <f>IF(AND(CJ$3&gt;'Rent Roll'!$C16,CJ$3&lt;='Rent Roll'!$D16),1,IF(AND(YEAR(CJ$3)=YEAR('Rent Roll'!$D16),MONTH(CJ$3)=MONTH('Rent Roll'!$D16)),1,0))</f>
        <v>0</v>
      </c>
      <c r="CK42" s="567">
        <f>IF(AND(CK$3&gt;'Rent Roll'!$C16,CK$3&lt;='Rent Roll'!$D16),1,IF(AND(YEAR(CK$3)=YEAR('Rent Roll'!$D16),MONTH(CK$3)=MONTH('Rent Roll'!$D16)),1,0))</f>
        <v>0</v>
      </c>
      <c r="CL42" s="767">
        <f>IF(AND(CL$3&gt;'Rent Roll'!$C16,CL$3&lt;='Rent Roll'!$D16),1,IF(AND(YEAR(CL$3)=YEAR('Rent Roll'!$D16),MONTH(CL$3)=MONTH('Rent Roll'!$D16)),1,0))</f>
        <v>0</v>
      </c>
      <c r="CM42" s="768">
        <f>IF(AND(CM$3&gt;'Rent Roll'!$C16,CM$3&lt;='Rent Roll'!$D16),1,IF(AND(YEAR(CM$3)=YEAR('Rent Roll'!$D16),MONTH(CM$3)=MONTH('Rent Roll'!$D16)),1,0))</f>
        <v>0</v>
      </c>
      <c r="CN42" s="567">
        <f>IF(AND(CN$3&gt;'Rent Roll'!$C16,CN$3&lt;='Rent Roll'!$D16),1,IF(AND(YEAR(CN$3)=YEAR('Rent Roll'!$D16),MONTH(CN$3)=MONTH('Rent Roll'!$D16)),1,0))</f>
        <v>0</v>
      </c>
      <c r="CO42" s="567">
        <f>IF(AND(CO$3&gt;'Rent Roll'!$C16,CO$3&lt;='Rent Roll'!$D16),1,IF(AND(YEAR(CO$3)=YEAR('Rent Roll'!$D16),MONTH(CO$3)=MONTH('Rent Roll'!$D16)),1,0))</f>
        <v>0</v>
      </c>
      <c r="CP42" s="567">
        <f>IF(AND(CP$3&gt;'Rent Roll'!$C16,CP$3&lt;='Rent Roll'!$D16),1,IF(AND(YEAR(CP$3)=YEAR('Rent Roll'!$D16),MONTH(CP$3)=MONTH('Rent Roll'!$D16)),1,0))</f>
        <v>0</v>
      </c>
      <c r="CQ42" s="567">
        <f>IF(AND(CQ$3&gt;'Rent Roll'!$C16,CQ$3&lt;='Rent Roll'!$D16),1,IF(AND(YEAR(CQ$3)=YEAR('Rent Roll'!$D16),MONTH(CQ$3)=MONTH('Rent Roll'!$D16)),1,0))</f>
        <v>0</v>
      </c>
      <c r="CR42" s="567">
        <f>IF(AND(CR$3&gt;'Rent Roll'!$C16,CR$3&lt;='Rent Roll'!$D16),1,IF(AND(YEAR(CR$3)=YEAR('Rent Roll'!$D16),MONTH(CR$3)=MONTH('Rent Roll'!$D16)),1,0))</f>
        <v>0</v>
      </c>
      <c r="CS42" s="567">
        <f>IF(AND(CS$3&gt;'Rent Roll'!$C16,CS$3&lt;='Rent Roll'!$D16),1,IF(AND(YEAR(CS$3)=YEAR('Rent Roll'!$D16),MONTH(CS$3)=MONTH('Rent Roll'!$D16)),1,0))</f>
        <v>0</v>
      </c>
      <c r="CT42" s="567">
        <f>IF(AND(CT$3&gt;'Rent Roll'!$C16,CT$3&lt;='Rent Roll'!$D16),1,IF(AND(YEAR(CT$3)=YEAR('Rent Roll'!$D16),MONTH(CT$3)=MONTH('Rent Roll'!$D16)),1,0))</f>
        <v>0</v>
      </c>
      <c r="CU42" s="567">
        <f>IF(AND(CU$3&gt;'Rent Roll'!$C16,CU$3&lt;='Rent Roll'!$D16),1,IF(AND(YEAR(CU$3)=YEAR('Rent Roll'!$D16),MONTH(CU$3)=MONTH('Rent Roll'!$D16)),1,0))</f>
        <v>0</v>
      </c>
      <c r="CV42" s="567">
        <f>IF(AND(CV$3&gt;'Rent Roll'!$C16,CV$3&lt;='Rent Roll'!$D16),1,IF(AND(YEAR(CV$3)=YEAR('Rent Roll'!$D16),MONTH(CV$3)=MONTH('Rent Roll'!$D16)),1,0))</f>
        <v>0</v>
      </c>
      <c r="CW42" s="567">
        <f>IF(AND(CW$3&gt;'Rent Roll'!$C16,CW$3&lt;='Rent Roll'!$D16),1,IF(AND(YEAR(CW$3)=YEAR('Rent Roll'!$D16),MONTH(CW$3)=MONTH('Rent Roll'!$D16)),1,0))</f>
        <v>0</v>
      </c>
      <c r="CX42" s="767">
        <f>IF(AND(CX$3&gt;'Rent Roll'!$C16,CX$3&lt;='Rent Roll'!$D16),1,IF(AND(YEAR(CX$3)=YEAR('Rent Roll'!$D16),MONTH(CX$3)=MONTH('Rent Roll'!$D16)),1,0))</f>
        <v>0</v>
      </c>
      <c r="CY42" s="768">
        <f>IF(AND(CY$3&gt;'Rent Roll'!$C16,CY$3&lt;='Rent Roll'!$D16),1,IF(AND(YEAR(CY$3)=YEAR('Rent Roll'!$D16),MONTH(CY$3)=MONTH('Rent Roll'!$D16)),1,0))</f>
        <v>0</v>
      </c>
      <c r="CZ42" s="567">
        <f>IF(AND(CZ$3&gt;'Rent Roll'!$C16,CZ$3&lt;='Rent Roll'!$D16),1,IF(AND(YEAR(CZ$3)=YEAR('Rent Roll'!$D16),MONTH(CZ$3)=MONTH('Rent Roll'!$D16)),1,0))</f>
        <v>0</v>
      </c>
      <c r="DA42" s="567">
        <f>IF(AND(DA$3&gt;'Rent Roll'!$C16,DA$3&lt;='Rent Roll'!$D16),1,IF(AND(YEAR(DA$3)=YEAR('Rent Roll'!$D16),MONTH(DA$3)=MONTH('Rent Roll'!$D16)),1,0))</f>
        <v>0</v>
      </c>
      <c r="DB42" s="567">
        <f>IF(AND(DB$3&gt;'Rent Roll'!$C16,DB$3&lt;='Rent Roll'!$D16),1,IF(AND(YEAR(DB$3)=YEAR('Rent Roll'!$D16),MONTH(DB$3)=MONTH('Rent Roll'!$D16)),1,0))</f>
        <v>0</v>
      </c>
      <c r="DC42" s="567">
        <f>IF(AND(DC$3&gt;'Rent Roll'!$C16,DC$3&lt;='Rent Roll'!$D16),1,IF(AND(YEAR(DC$3)=YEAR('Rent Roll'!$D16),MONTH(DC$3)=MONTH('Rent Roll'!$D16)),1,0))</f>
        <v>0</v>
      </c>
      <c r="DD42" s="567">
        <f>IF(AND(DD$3&gt;'Rent Roll'!$C16,DD$3&lt;='Rent Roll'!$D16),1,IF(AND(YEAR(DD$3)=YEAR('Rent Roll'!$D16),MONTH(DD$3)=MONTH('Rent Roll'!$D16)),1,0))</f>
        <v>0</v>
      </c>
      <c r="DE42" s="567">
        <f>IF(AND(DE$3&gt;'Rent Roll'!$C16,DE$3&lt;='Rent Roll'!$D16),1,IF(AND(YEAR(DE$3)=YEAR('Rent Roll'!$D16),MONTH(DE$3)=MONTH('Rent Roll'!$D16)),1,0))</f>
        <v>0</v>
      </c>
      <c r="DF42" s="567">
        <f>IF(AND(DF$3&gt;'Rent Roll'!$C16,DF$3&lt;='Rent Roll'!$D16),1,IF(AND(YEAR(DF$3)=YEAR('Rent Roll'!$D16),MONTH(DF$3)=MONTH('Rent Roll'!$D16)),1,0))</f>
        <v>0</v>
      </c>
      <c r="DG42" s="567">
        <f>IF(AND(DG$3&gt;'Rent Roll'!$C16,DG$3&lt;='Rent Roll'!$D16),1,IF(AND(YEAR(DG$3)=YEAR('Rent Roll'!$D16),MONTH(DG$3)=MONTH('Rent Roll'!$D16)),1,0))</f>
        <v>0</v>
      </c>
      <c r="DH42" s="567">
        <f>IF(AND(DH$3&gt;'Rent Roll'!$C16,DH$3&lt;='Rent Roll'!$D16),1,IF(AND(YEAR(DH$3)=YEAR('Rent Roll'!$D16),MONTH(DH$3)=MONTH('Rent Roll'!$D16)),1,0))</f>
        <v>0</v>
      </c>
      <c r="DI42" s="567">
        <f>IF(AND(DI$3&gt;'Rent Roll'!$C16,DI$3&lt;='Rent Roll'!$D16),1,IF(AND(YEAR(DI$3)=YEAR('Rent Roll'!$D16),MONTH(DI$3)=MONTH('Rent Roll'!$D16)),1,0))</f>
        <v>0</v>
      </c>
      <c r="DJ42" s="767">
        <f>IF(AND(DJ$3&gt;'Rent Roll'!$C16,DJ$3&lt;='Rent Roll'!$D16),1,IF(AND(YEAR(DJ$3)=YEAR('Rent Roll'!$D16),MONTH(DJ$3)=MONTH('Rent Roll'!$D16)),1,0))</f>
        <v>0</v>
      </c>
      <c r="DK42" s="768">
        <f>IF(AND(DK$3&gt;'Rent Roll'!$C16,DK$3&lt;='Rent Roll'!$D16),1,IF(AND(YEAR(DK$3)=YEAR('Rent Roll'!$D16),MONTH(DK$3)=MONTH('Rent Roll'!$D16)),1,0))</f>
        <v>0</v>
      </c>
      <c r="DL42" s="567">
        <f>IF(AND(DL$3&gt;'Rent Roll'!$C16,DL$3&lt;='Rent Roll'!$D16),1,IF(AND(YEAR(DL$3)=YEAR('Rent Roll'!$D16),MONTH(DL$3)=MONTH('Rent Roll'!$D16)),1,0))</f>
        <v>0</v>
      </c>
      <c r="DM42" s="567">
        <f>IF(AND(DM$3&gt;'Rent Roll'!$C16,DM$3&lt;='Rent Roll'!$D16),1,IF(AND(YEAR(DM$3)=YEAR('Rent Roll'!$D16),MONTH(DM$3)=MONTH('Rent Roll'!$D16)),1,0))</f>
        <v>0</v>
      </c>
      <c r="DN42" s="567">
        <f>IF(AND(DN$3&gt;'Rent Roll'!$C16,DN$3&lt;='Rent Roll'!$D16),1,IF(AND(YEAR(DN$3)=YEAR('Rent Roll'!$D16),MONTH(DN$3)=MONTH('Rent Roll'!$D16)),1,0))</f>
        <v>0</v>
      </c>
      <c r="DO42" s="567">
        <f>IF(AND(DO$3&gt;'Rent Roll'!$C16,DO$3&lt;='Rent Roll'!$D16),1,IF(AND(YEAR(DO$3)=YEAR('Rent Roll'!$D16),MONTH(DO$3)=MONTH('Rent Roll'!$D16)),1,0))</f>
        <v>0</v>
      </c>
      <c r="DP42" s="567">
        <f>IF(AND(DP$3&gt;'Rent Roll'!$C16,DP$3&lt;='Rent Roll'!$D16),1,IF(AND(YEAR(DP$3)=YEAR('Rent Roll'!$D16),MONTH(DP$3)=MONTH('Rent Roll'!$D16)),1,0))</f>
        <v>0</v>
      </c>
      <c r="DQ42" s="567">
        <f>IF(AND(DQ$3&gt;'Rent Roll'!$C16,DQ$3&lt;='Rent Roll'!$D16),1,IF(AND(YEAR(DQ$3)=YEAR('Rent Roll'!$D16),MONTH(DQ$3)=MONTH('Rent Roll'!$D16)),1,0))</f>
        <v>0</v>
      </c>
      <c r="DR42" s="567">
        <f>IF(AND(DR$3&gt;'Rent Roll'!$C16,DR$3&lt;='Rent Roll'!$D16),1,IF(AND(YEAR(DR$3)=YEAR('Rent Roll'!$D16),MONTH(DR$3)=MONTH('Rent Roll'!$D16)),1,0))</f>
        <v>0</v>
      </c>
      <c r="DS42" s="567">
        <f>IF(AND(DS$3&gt;'Rent Roll'!$C16,DS$3&lt;='Rent Roll'!$D16),1,IF(AND(YEAR(DS$3)=YEAR('Rent Roll'!$D16),MONTH(DS$3)=MONTH('Rent Roll'!$D16)),1,0))</f>
        <v>0</v>
      </c>
      <c r="DT42" s="567">
        <f>IF(AND(DT$3&gt;'Rent Roll'!$C16,DT$3&lt;='Rent Roll'!$D16),1,IF(AND(YEAR(DT$3)=YEAR('Rent Roll'!$D16),MONTH(DT$3)=MONTH('Rent Roll'!$D16)),1,0))</f>
        <v>0</v>
      </c>
      <c r="DU42" s="567">
        <f>IF(AND(DU$3&gt;'Rent Roll'!$C16,DU$3&lt;='Rent Roll'!$D16),1,IF(AND(YEAR(DU$3)=YEAR('Rent Roll'!$D16),MONTH(DU$3)=MONTH('Rent Roll'!$D16)),1,0))</f>
        <v>0</v>
      </c>
      <c r="DV42" s="567">
        <f>IF(AND(DV$3&gt;'Rent Roll'!$C16,DV$3&lt;='Rent Roll'!$D16),1,IF(AND(YEAR(DV$3)=YEAR('Rent Roll'!$D16),MONTH(DV$3)=MONTH('Rent Roll'!$D16)),1,0))</f>
        <v>0</v>
      </c>
    </row>
    <row r="43" spans="1:126" s="565" customFormat="1" ht="12" customHeight="1" outlineLevel="1" x14ac:dyDescent="0.4">
      <c r="A43" s="731"/>
      <c r="B43" s="564">
        <f>'Rent Roll'!$B17</f>
        <v>0</v>
      </c>
      <c r="E43" s="566"/>
      <c r="F43" s="778">
        <f>IF(AND(F$3&gt;'Rent Roll'!$C17,F$3&lt;='Rent Roll'!$D17),1,IF(AND(YEAR(F$3)=YEAR('Rent Roll'!$D17),MONTH(F$3)=MONTH('Rent Roll'!$D17)),1,0))</f>
        <v>0</v>
      </c>
      <c r="G43" s="768">
        <f>IF(AND(G$3&gt;'Rent Roll'!$C17,G$3&lt;='Rent Roll'!$D17),1,IF(AND(YEAR(G$3)=YEAR('Rent Roll'!$D17),MONTH(G$3)=MONTH('Rent Roll'!$D17)),1,0))</f>
        <v>0</v>
      </c>
      <c r="H43" s="567">
        <f>IF(AND(H$3&gt;'Rent Roll'!$C17,H$3&lt;='Rent Roll'!$D17),1,IF(AND(YEAR(H$3)=YEAR('Rent Roll'!$D17),MONTH(H$3)=MONTH('Rent Roll'!$D17)),1,0))</f>
        <v>0</v>
      </c>
      <c r="I43" s="567">
        <f>IF(AND(I$3&gt;'Rent Roll'!$C17,I$3&lt;='Rent Roll'!$D17),1,IF(AND(YEAR(I$3)=YEAR('Rent Roll'!$D17),MONTH(I$3)=MONTH('Rent Roll'!$D17)),1,0))</f>
        <v>0</v>
      </c>
      <c r="J43" s="567">
        <f>IF(AND(J$3&gt;'Rent Roll'!$C17,J$3&lt;='Rent Roll'!$D17),1,IF(AND(YEAR(J$3)=YEAR('Rent Roll'!$D17),MONTH(J$3)=MONTH('Rent Roll'!$D17)),1,0))</f>
        <v>0</v>
      </c>
      <c r="K43" s="567">
        <f>IF(AND(K$3&gt;'Rent Roll'!$C17,K$3&lt;='Rent Roll'!$D17),1,IF(AND(YEAR(K$3)=YEAR('Rent Roll'!$D17),MONTH(K$3)=MONTH('Rent Roll'!$D17)),1,0))</f>
        <v>0</v>
      </c>
      <c r="L43" s="567">
        <f>IF(AND(L$3&gt;'Rent Roll'!$C17,L$3&lt;='Rent Roll'!$D17),1,IF(AND(YEAR(L$3)=YEAR('Rent Roll'!$D17),MONTH(L$3)=MONTH('Rent Roll'!$D17)),1,0))</f>
        <v>0</v>
      </c>
      <c r="M43" s="567">
        <f>IF(AND(M$3&gt;'Rent Roll'!$C17,M$3&lt;='Rent Roll'!$D17),1,IF(AND(YEAR(M$3)=YEAR('Rent Roll'!$D17),MONTH(M$3)=MONTH('Rent Roll'!$D17)),1,0))</f>
        <v>0</v>
      </c>
      <c r="N43" s="567">
        <f>IF(AND(N$3&gt;'Rent Roll'!$C17,N$3&lt;='Rent Roll'!$D17),1,IF(AND(YEAR(N$3)=YEAR('Rent Roll'!$D17),MONTH(N$3)=MONTH('Rent Roll'!$D17)),1,0))</f>
        <v>0</v>
      </c>
      <c r="O43" s="567">
        <f>IF(AND(O$3&gt;'Rent Roll'!$C17,O$3&lt;='Rent Roll'!$D17),1,IF(AND(YEAR(O$3)=YEAR('Rent Roll'!$D17),MONTH(O$3)=MONTH('Rent Roll'!$D17)),1,0))</f>
        <v>0</v>
      </c>
      <c r="P43" s="567">
        <f>IF(AND(P$3&gt;'Rent Roll'!$C17,P$3&lt;='Rent Roll'!$D17),1,IF(AND(YEAR(P$3)=YEAR('Rent Roll'!$D17),MONTH(P$3)=MONTH('Rent Roll'!$D17)),1,0))</f>
        <v>0</v>
      </c>
      <c r="Q43" s="567">
        <f>IF(AND(Q$3&gt;'Rent Roll'!$C17,Q$3&lt;='Rent Roll'!$D17),1,IF(AND(YEAR(Q$3)=YEAR('Rent Roll'!$D17),MONTH(Q$3)=MONTH('Rent Roll'!$D17)),1,0))</f>
        <v>0</v>
      </c>
      <c r="R43" s="767">
        <f>IF(AND(R$3&gt;'Rent Roll'!$C17,R$3&lt;='Rent Roll'!$D17),1,IF(AND(YEAR(R$3)=YEAR('Rent Roll'!$D17),MONTH(R$3)=MONTH('Rent Roll'!$D17)),1,0))</f>
        <v>0</v>
      </c>
      <c r="S43" s="768">
        <f>IF(AND(S$3&gt;'Rent Roll'!$C17,S$3&lt;='Rent Roll'!$D17),1,IF(AND(YEAR(S$3)=YEAR('Rent Roll'!$D17),MONTH(S$3)=MONTH('Rent Roll'!$D17)),1,0))</f>
        <v>0</v>
      </c>
      <c r="T43" s="567">
        <f>IF(AND(T$3&gt;'Rent Roll'!$C17,T$3&lt;='Rent Roll'!$D17),1,IF(AND(YEAR(T$3)=YEAR('Rent Roll'!$D17),MONTH(T$3)=MONTH('Rent Roll'!$D17)),1,0))</f>
        <v>0</v>
      </c>
      <c r="U43" s="567">
        <f>IF(AND(U$3&gt;'Rent Roll'!$C17,U$3&lt;='Rent Roll'!$D17),1,IF(AND(YEAR(U$3)=YEAR('Rent Roll'!$D17),MONTH(U$3)=MONTH('Rent Roll'!$D17)),1,0))</f>
        <v>0</v>
      </c>
      <c r="V43" s="567">
        <f>IF(AND(V$3&gt;'Rent Roll'!$C17,V$3&lt;='Rent Roll'!$D17),1,IF(AND(YEAR(V$3)=YEAR('Rent Roll'!$D17),MONTH(V$3)=MONTH('Rent Roll'!$D17)),1,0))</f>
        <v>0</v>
      </c>
      <c r="W43" s="567">
        <f>IF(AND(W$3&gt;'Rent Roll'!$C17,W$3&lt;='Rent Roll'!$D17),1,IF(AND(YEAR(W$3)=YEAR('Rent Roll'!$D17),MONTH(W$3)=MONTH('Rent Roll'!$D17)),1,0))</f>
        <v>0</v>
      </c>
      <c r="X43" s="567">
        <f>IF(AND(X$3&gt;'Rent Roll'!$C17,X$3&lt;='Rent Roll'!$D17),1,IF(AND(YEAR(X$3)=YEAR('Rent Roll'!$D17),MONTH(X$3)=MONTH('Rent Roll'!$D17)),1,0))</f>
        <v>0</v>
      </c>
      <c r="Y43" s="567">
        <f>IF(AND(Y$3&gt;'Rent Roll'!$C17,Y$3&lt;='Rent Roll'!$D17),1,IF(AND(YEAR(Y$3)=YEAR('Rent Roll'!$D17),MONTH(Y$3)=MONTH('Rent Roll'!$D17)),1,0))</f>
        <v>0</v>
      </c>
      <c r="Z43" s="567">
        <f>IF(AND(Z$3&gt;'Rent Roll'!$C17,Z$3&lt;='Rent Roll'!$D17),1,IF(AND(YEAR(Z$3)=YEAR('Rent Roll'!$D17),MONTH(Z$3)=MONTH('Rent Roll'!$D17)),1,0))</f>
        <v>0</v>
      </c>
      <c r="AA43" s="567">
        <f>IF(AND(AA$3&gt;'Rent Roll'!$C17,AA$3&lt;='Rent Roll'!$D17),1,IF(AND(YEAR(AA$3)=YEAR('Rent Roll'!$D17),MONTH(AA$3)=MONTH('Rent Roll'!$D17)),1,0))</f>
        <v>0</v>
      </c>
      <c r="AB43" s="567">
        <f>IF(AND(AB$3&gt;'Rent Roll'!$C17,AB$3&lt;='Rent Roll'!$D17),1,IF(AND(YEAR(AB$3)=YEAR('Rent Roll'!$D17),MONTH(AB$3)=MONTH('Rent Roll'!$D17)),1,0))</f>
        <v>0</v>
      </c>
      <c r="AC43" s="567">
        <f>IF(AND(AC$3&gt;'Rent Roll'!$C17,AC$3&lt;='Rent Roll'!$D17),1,IF(AND(YEAR(AC$3)=YEAR('Rent Roll'!$D17),MONTH(AC$3)=MONTH('Rent Roll'!$D17)),1,0))</f>
        <v>0</v>
      </c>
      <c r="AD43" s="767">
        <f>IF(AND(AD$3&gt;'Rent Roll'!$C17,AD$3&lt;='Rent Roll'!$D17),1,IF(AND(YEAR(AD$3)=YEAR('Rent Roll'!$D17),MONTH(AD$3)=MONTH('Rent Roll'!$D17)),1,0))</f>
        <v>0</v>
      </c>
      <c r="AE43" s="768">
        <f>IF(AND(AE$3&gt;'Rent Roll'!$C17,AE$3&lt;='Rent Roll'!$D17),1,IF(AND(YEAR(AE$3)=YEAR('Rent Roll'!$D17),MONTH(AE$3)=MONTH('Rent Roll'!$D17)),1,0))</f>
        <v>0</v>
      </c>
      <c r="AF43" s="567">
        <f>IF(AND(AF$3&gt;'Rent Roll'!$C17,AF$3&lt;='Rent Roll'!$D17),1,IF(AND(YEAR(AF$3)=YEAR('Rent Roll'!$D17),MONTH(AF$3)=MONTH('Rent Roll'!$D17)),1,0))</f>
        <v>0</v>
      </c>
      <c r="AG43" s="567">
        <f>IF(AND(AG$3&gt;'Rent Roll'!$C17,AG$3&lt;='Rent Roll'!$D17),1,IF(AND(YEAR(AG$3)=YEAR('Rent Roll'!$D17),MONTH(AG$3)=MONTH('Rent Roll'!$D17)),1,0))</f>
        <v>0</v>
      </c>
      <c r="AH43" s="567">
        <f>IF(AND(AH$3&gt;'Rent Roll'!$C17,AH$3&lt;='Rent Roll'!$D17),1,IF(AND(YEAR(AH$3)=YEAR('Rent Roll'!$D17),MONTH(AH$3)=MONTH('Rent Roll'!$D17)),1,0))</f>
        <v>0</v>
      </c>
      <c r="AI43" s="567">
        <f>IF(AND(AI$3&gt;'Rent Roll'!$C17,AI$3&lt;='Rent Roll'!$D17),1,IF(AND(YEAR(AI$3)=YEAR('Rent Roll'!$D17),MONTH(AI$3)=MONTH('Rent Roll'!$D17)),1,0))</f>
        <v>0</v>
      </c>
      <c r="AJ43" s="567">
        <f>IF(AND(AJ$3&gt;'Rent Roll'!$C17,AJ$3&lt;='Rent Roll'!$D17),1,IF(AND(YEAR(AJ$3)=YEAR('Rent Roll'!$D17),MONTH(AJ$3)=MONTH('Rent Roll'!$D17)),1,0))</f>
        <v>0</v>
      </c>
      <c r="AK43" s="567">
        <f>IF(AND(AK$3&gt;'Rent Roll'!$C17,AK$3&lt;='Rent Roll'!$D17),1,IF(AND(YEAR(AK$3)=YEAR('Rent Roll'!$D17),MONTH(AK$3)=MONTH('Rent Roll'!$D17)),1,0))</f>
        <v>0</v>
      </c>
      <c r="AL43" s="567">
        <f>IF(AND(AL$3&gt;'Rent Roll'!$C17,AL$3&lt;='Rent Roll'!$D17),1,IF(AND(YEAR(AL$3)=YEAR('Rent Roll'!$D17),MONTH(AL$3)=MONTH('Rent Roll'!$D17)),1,0))</f>
        <v>0</v>
      </c>
      <c r="AM43" s="567">
        <f>IF(AND(AM$3&gt;'Rent Roll'!$C17,AM$3&lt;='Rent Roll'!$D17),1,IF(AND(YEAR(AM$3)=YEAR('Rent Roll'!$D17),MONTH(AM$3)=MONTH('Rent Roll'!$D17)),1,0))</f>
        <v>0</v>
      </c>
      <c r="AN43" s="567">
        <f>IF(AND(AN$3&gt;'Rent Roll'!$C17,AN$3&lt;='Rent Roll'!$D17),1,IF(AND(YEAR(AN$3)=YEAR('Rent Roll'!$D17),MONTH(AN$3)=MONTH('Rent Roll'!$D17)),1,0))</f>
        <v>0</v>
      </c>
      <c r="AO43" s="567">
        <f>IF(AND(AO$3&gt;'Rent Roll'!$C17,AO$3&lt;='Rent Roll'!$D17),1,IF(AND(YEAR(AO$3)=YEAR('Rent Roll'!$D17),MONTH(AO$3)=MONTH('Rent Roll'!$D17)),1,0))</f>
        <v>0</v>
      </c>
      <c r="AP43" s="767">
        <f>IF(AND(AP$3&gt;'Rent Roll'!$C17,AP$3&lt;='Rent Roll'!$D17),1,IF(AND(YEAR(AP$3)=YEAR('Rent Roll'!$D17),MONTH(AP$3)=MONTH('Rent Roll'!$D17)),1,0))</f>
        <v>0</v>
      </c>
      <c r="AQ43" s="768">
        <f>IF(AND(AQ$3&gt;'Rent Roll'!$C17,AQ$3&lt;='Rent Roll'!$D17),1,IF(AND(YEAR(AQ$3)=YEAR('Rent Roll'!$D17),MONTH(AQ$3)=MONTH('Rent Roll'!$D17)),1,0))</f>
        <v>0</v>
      </c>
      <c r="AR43" s="567">
        <f>IF(AND(AR$3&gt;'Rent Roll'!$C17,AR$3&lt;='Rent Roll'!$D17),1,IF(AND(YEAR(AR$3)=YEAR('Rent Roll'!$D17),MONTH(AR$3)=MONTH('Rent Roll'!$D17)),1,0))</f>
        <v>0</v>
      </c>
      <c r="AS43" s="567">
        <f>IF(AND(AS$3&gt;'Rent Roll'!$C17,AS$3&lt;='Rent Roll'!$D17),1,IF(AND(YEAR(AS$3)=YEAR('Rent Roll'!$D17),MONTH(AS$3)=MONTH('Rent Roll'!$D17)),1,0))</f>
        <v>0</v>
      </c>
      <c r="AT43" s="567">
        <f>IF(AND(AT$3&gt;'Rent Roll'!$C17,AT$3&lt;='Rent Roll'!$D17),1,IF(AND(YEAR(AT$3)=YEAR('Rent Roll'!$D17),MONTH(AT$3)=MONTH('Rent Roll'!$D17)),1,0))</f>
        <v>0</v>
      </c>
      <c r="AU43" s="567">
        <f>IF(AND(AU$3&gt;'Rent Roll'!$C17,AU$3&lt;='Rent Roll'!$D17),1,IF(AND(YEAR(AU$3)=YEAR('Rent Roll'!$D17),MONTH(AU$3)=MONTH('Rent Roll'!$D17)),1,0))</f>
        <v>0</v>
      </c>
      <c r="AV43" s="567">
        <f>IF(AND(AV$3&gt;'Rent Roll'!$C17,AV$3&lt;='Rent Roll'!$D17),1,IF(AND(YEAR(AV$3)=YEAR('Rent Roll'!$D17),MONTH(AV$3)=MONTH('Rent Roll'!$D17)),1,0))</f>
        <v>0</v>
      </c>
      <c r="AW43" s="567">
        <f>IF(AND(AW$3&gt;'Rent Roll'!$C17,AW$3&lt;='Rent Roll'!$D17),1,IF(AND(YEAR(AW$3)=YEAR('Rent Roll'!$D17),MONTH(AW$3)=MONTH('Rent Roll'!$D17)),1,0))</f>
        <v>0</v>
      </c>
      <c r="AX43" s="567">
        <f>IF(AND(AX$3&gt;'Rent Roll'!$C17,AX$3&lt;='Rent Roll'!$D17),1,IF(AND(YEAR(AX$3)=YEAR('Rent Roll'!$D17),MONTH(AX$3)=MONTH('Rent Roll'!$D17)),1,0))</f>
        <v>0</v>
      </c>
      <c r="AY43" s="567">
        <f>IF(AND(AY$3&gt;'Rent Roll'!$C17,AY$3&lt;='Rent Roll'!$D17),1,IF(AND(YEAR(AY$3)=YEAR('Rent Roll'!$D17),MONTH(AY$3)=MONTH('Rent Roll'!$D17)),1,0))</f>
        <v>0</v>
      </c>
      <c r="AZ43" s="567">
        <f>IF(AND(AZ$3&gt;'Rent Roll'!$C17,AZ$3&lt;='Rent Roll'!$D17),1,IF(AND(YEAR(AZ$3)=YEAR('Rent Roll'!$D17),MONTH(AZ$3)=MONTH('Rent Roll'!$D17)),1,0))</f>
        <v>0</v>
      </c>
      <c r="BA43" s="567">
        <f>IF(AND(BA$3&gt;'Rent Roll'!$C17,BA$3&lt;='Rent Roll'!$D17),1,IF(AND(YEAR(BA$3)=YEAR('Rent Roll'!$D17),MONTH(BA$3)=MONTH('Rent Roll'!$D17)),1,0))</f>
        <v>0</v>
      </c>
      <c r="BB43" s="767">
        <f>IF(AND(BB$3&gt;'Rent Roll'!$C17,BB$3&lt;='Rent Roll'!$D17),1,IF(AND(YEAR(BB$3)=YEAR('Rent Roll'!$D17),MONTH(BB$3)=MONTH('Rent Roll'!$D17)),1,0))</f>
        <v>0</v>
      </c>
      <c r="BC43" s="768">
        <f>IF(AND(BC$3&gt;'Rent Roll'!$C17,BC$3&lt;='Rent Roll'!$D17),1,IF(AND(YEAR(BC$3)=YEAR('Rent Roll'!$D17),MONTH(BC$3)=MONTH('Rent Roll'!$D17)),1,0))</f>
        <v>0</v>
      </c>
      <c r="BD43" s="567">
        <f>IF(AND(BD$3&gt;'Rent Roll'!$C17,BD$3&lt;='Rent Roll'!$D17),1,IF(AND(YEAR(BD$3)=YEAR('Rent Roll'!$D17),MONTH(BD$3)=MONTH('Rent Roll'!$D17)),1,0))</f>
        <v>0</v>
      </c>
      <c r="BE43" s="567">
        <f>IF(AND(BE$3&gt;'Rent Roll'!$C17,BE$3&lt;='Rent Roll'!$D17),1,IF(AND(YEAR(BE$3)=YEAR('Rent Roll'!$D17),MONTH(BE$3)=MONTH('Rent Roll'!$D17)),1,0))</f>
        <v>0</v>
      </c>
      <c r="BF43" s="567">
        <f>IF(AND(BF$3&gt;'Rent Roll'!$C17,BF$3&lt;='Rent Roll'!$D17),1,IF(AND(YEAR(BF$3)=YEAR('Rent Roll'!$D17),MONTH(BF$3)=MONTH('Rent Roll'!$D17)),1,0))</f>
        <v>0</v>
      </c>
      <c r="BG43" s="567">
        <f>IF(AND(BG$3&gt;'Rent Roll'!$C17,BG$3&lt;='Rent Roll'!$D17),1,IF(AND(YEAR(BG$3)=YEAR('Rent Roll'!$D17),MONTH(BG$3)=MONTH('Rent Roll'!$D17)),1,0))</f>
        <v>0</v>
      </c>
      <c r="BH43" s="567">
        <f>IF(AND(BH$3&gt;'Rent Roll'!$C17,BH$3&lt;='Rent Roll'!$D17),1,IF(AND(YEAR(BH$3)=YEAR('Rent Roll'!$D17),MONTH(BH$3)=MONTH('Rent Roll'!$D17)),1,0))</f>
        <v>0</v>
      </c>
      <c r="BI43" s="567">
        <f>IF(AND(BI$3&gt;'Rent Roll'!$C17,BI$3&lt;='Rent Roll'!$D17),1,IF(AND(YEAR(BI$3)=YEAR('Rent Roll'!$D17),MONTH(BI$3)=MONTH('Rent Roll'!$D17)),1,0))</f>
        <v>0</v>
      </c>
      <c r="BJ43" s="567">
        <f>IF(AND(BJ$3&gt;'Rent Roll'!$C17,BJ$3&lt;='Rent Roll'!$D17),1,IF(AND(YEAR(BJ$3)=YEAR('Rent Roll'!$D17),MONTH(BJ$3)=MONTH('Rent Roll'!$D17)),1,0))</f>
        <v>0</v>
      </c>
      <c r="BK43" s="567">
        <f>IF(AND(BK$3&gt;'Rent Roll'!$C17,BK$3&lt;='Rent Roll'!$D17),1,IF(AND(YEAR(BK$3)=YEAR('Rent Roll'!$D17),MONTH(BK$3)=MONTH('Rent Roll'!$D17)),1,0))</f>
        <v>0</v>
      </c>
      <c r="BL43" s="567">
        <f>IF(AND(BL$3&gt;'Rent Roll'!$C17,BL$3&lt;='Rent Roll'!$D17),1,IF(AND(YEAR(BL$3)=YEAR('Rent Roll'!$D17),MONTH(BL$3)=MONTH('Rent Roll'!$D17)),1,0))</f>
        <v>0</v>
      </c>
      <c r="BM43" s="567">
        <f>IF(AND(BM$3&gt;'Rent Roll'!$C17,BM$3&lt;='Rent Roll'!$D17),1,IF(AND(YEAR(BM$3)=YEAR('Rent Roll'!$D17),MONTH(BM$3)=MONTH('Rent Roll'!$D17)),1,0))</f>
        <v>0</v>
      </c>
      <c r="BN43" s="767">
        <f>IF(AND(BN$3&gt;'Rent Roll'!$C17,BN$3&lt;='Rent Roll'!$D17),1,IF(AND(YEAR(BN$3)=YEAR('Rent Roll'!$D17),MONTH(BN$3)=MONTH('Rent Roll'!$D17)),1,0))</f>
        <v>0</v>
      </c>
      <c r="BO43" s="768">
        <f>IF(AND(BO$3&gt;'Rent Roll'!$C17,BO$3&lt;='Rent Roll'!$D17),1,IF(AND(YEAR(BO$3)=YEAR('Rent Roll'!$D17),MONTH(BO$3)=MONTH('Rent Roll'!$D17)),1,0))</f>
        <v>0</v>
      </c>
      <c r="BP43" s="567">
        <f>IF(AND(BP$3&gt;'Rent Roll'!$C17,BP$3&lt;='Rent Roll'!$D17),1,IF(AND(YEAR(BP$3)=YEAR('Rent Roll'!$D17),MONTH(BP$3)=MONTH('Rent Roll'!$D17)),1,0))</f>
        <v>0</v>
      </c>
      <c r="BQ43" s="567">
        <f>IF(AND(BQ$3&gt;'Rent Roll'!$C17,BQ$3&lt;='Rent Roll'!$D17),1,IF(AND(YEAR(BQ$3)=YEAR('Rent Roll'!$D17),MONTH(BQ$3)=MONTH('Rent Roll'!$D17)),1,0))</f>
        <v>0</v>
      </c>
      <c r="BR43" s="567">
        <f>IF(AND(BR$3&gt;'Rent Roll'!$C17,BR$3&lt;='Rent Roll'!$D17),1,IF(AND(YEAR(BR$3)=YEAR('Rent Roll'!$D17),MONTH(BR$3)=MONTH('Rent Roll'!$D17)),1,0))</f>
        <v>0</v>
      </c>
      <c r="BS43" s="567">
        <f>IF(AND(BS$3&gt;'Rent Roll'!$C17,BS$3&lt;='Rent Roll'!$D17),1,IF(AND(YEAR(BS$3)=YEAR('Rent Roll'!$D17),MONTH(BS$3)=MONTH('Rent Roll'!$D17)),1,0))</f>
        <v>0</v>
      </c>
      <c r="BT43" s="567">
        <f>IF(AND(BT$3&gt;'Rent Roll'!$C17,BT$3&lt;='Rent Roll'!$D17),1,IF(AND(YEAR(BT$3)=YEAR('Rent Roll'!$D17),MONTH(BT$3)=MONTH('Rent Roll'!$D17)),1,0))</f>
        <v>0</v>
      </c>
      <c r="BU43" s="567">
        <f>IF(AND(BU$3&gt;'Rent Roll'!$C17,BU$3&lt;='Rent Roll'!$D17),1,IF(AND(YEAR(BU$3)=YEAR('Rent Roll'!$D17),MONTH(BU$3)=MONTH('Rent Roll'!$D17)),1,0))</f>
        <v>0</v>
      </c>
      <c r="BV43" s="567">
        <f>IF(AND(BV$3&gt;'Rent Roll'!$C17,BV$3&lt;='Rent Roll'!$D17),1,IF(AND(YEAR(BV$3)=YEAR('Rent Roll'!$D17),MONTH(BV$3)=MONTH('Rent Roll'!$D17)),1,0))</f>
        <v>0</v>
      </c>
      <c r="BW43" s="567">
        <f>IF(AND(BW$3&gt;'Rent Roll'!$C17,BW$3&lt;='Rent Roll'!$D17),1,IF(AND(YEAR(BW$3)=YEAR('Rent Roll'!$D17),MONTH(BW$3)=MONTH('Rent Roll'!$D17)),1,0))</f>
        <v>0</v>
      </c>
      <c r="BX43" s="567">
        <f>IF(AND(BX$3&gt;'Rent Roll'!$C17,BX$3&lt;='Rent Roll'!$D17),1,IF(AND(YEAR(BX$3)=YEAR('Rent Roll'!$D17),MONTH(BX$3)=MONTH('Rent Roll'!$D17)),1,0))</f>
        <v>0</v>
      </c>
      <c r="BY43" s="567">
        <f>IF(AND(BY$3&gt;'Rent Roll'!$C17,BY$3&lt;='Rent Roll'!$D17),1,IF(AND(YEAR(BY$3)=YEAR('Rent Roll'!$D17),MONTH(BY$3)=MONTH('Rent Roll'!$D17)),1,0))</f>
        <v>0</v>
      </c>
      <c r="BZ43" s="767">
        <f>IF(AND(BZ$3&gt;'Rent Roll'!$C17,BZ$3&lt;='Rent Roll'!$D17),1,IF(AND(YEAR(BZ$3)=YEAR('Rent Roll'!$D17),MONTH(BZ$3)=MONTH('Rent Roll'!$D17)),1,0))</f>
        <v>0</v>
      </c>
      <c r="CA43" s="768">
        <f>IF(AND(CA$3&gt;'Rent Roll'!$C17,CA$3&lt;='Rent Roll'!$D17),1,IF(AND(YEAR(CA$3)=YEAR('Rent Roll'!$D17),MONTH(CA$3)=MONTH('Rent Roll'!$D17)),1,0))</f>
        <v>0</v>
      </c>
      <c r="CB43" s="567">
        <f>IF(AND(CB$3&gt;'Rent Roll'!$C17,CB$3&lt;='Rent Roll'!$D17),1,IF(AND(YEAR(CB$3)=YEAR('Rent Roll'!$D17),MONTH(CB$3)=MONTH('Rent Roll'!$D17)),1,0))</f>
        <v>0</v>
      </c>
      <c r="CC43" s="567">
        <f>IF(AND(CC$3&gt;'Rent Roll'!$C17,CC$3&lt;='Rent Roll'!$D17),1,IF(AND(YEAR(CC$3)=YEAR('Rent Roll'!$D17),MONTH(CC$3)=MONTH('Rent Roll'!$D17)),1,0))</f>
        <v>0</v>
      </c>
      <c r="CD43" s="567">
        <f>IF(AND(CD$3&gt;'Rent Roll'!$C17,CD$3&lt;='Rent Roll'!$D17),1,IF(AND(YEAR(CD$3)=YEAR('Rent Roll'!$D17),MONTH(CD$3)=MONTH('Rent Roll'!$D17)),1,0))</f>
        <v>0</v>
      </c>
      <c r="CE43" s="567">
        <f>IF(AND(CE$3&gt;'Rent Roll'!$C17,CE$3&lt;='Rent Roll'!$D17),1,IF(AND(YEAR(CE$3)=YEAR('Rent Roll'!$D17),MONTH(CE$3)=MONTH('Rent Roll'!$D17)),1,0))</f>
        <v>0</v>
      </c>
      <c r="CF43" s="567">
        <f>IF(AND(CF$3&gt;'Rent Roll'!$C17,CF$3&lt;='Rent Roll'!$D17),1,IF(AND(YEAR(CF$3)=YEAR('Rent Roll'!$D17),MONTH(CF$3)=MONTH('Rent Roll'!$D17)),1,0))</f>
        <v>0</v>
      </c>
      <c r="CG43" s="567">
        <f>IF(AND(CG$3&gt;'Rent Roll'!$C17,CG$3&lt;='Rent Roll'!$D17),1,IF(AND(YEAR(CG$3)=YEAR('Rent Roll'!$D17),MONTH(CG$3)=MONTH('Rent Roll'!$D17)),1,0))</f>
        <v>0</v>
      </c>
      <c r="CH43" s="567">
        <f>IF(AND(CH$3&gt;'Rent Roll'!$C17,CH$3&lt;='Rent Roll'!$D17),1,IF(AND(YEAR(CH$3)=YEAR('Rent Roll'!$D17),MONTH(CH$3)=MONTH('Rent Roll'!$D17)),1,0))</f>
        <v>0</v>
      </c>
      <c r="CI43" s="567">
        <f>IF(AND(CI$3&gt;'Rent Roll'!$C17,CI$3&lt;='Rent Roll'!$D17),1,IF(AND(YEAR(CI$3)=YEAR('Rent Roll'!$D17),MONTH(CI$3)=MONTH('Rent Roll'!$D17)),1,0))</f>
        <v>0</v>
      </c>
      <c r="CJ43" s="567">
        <f>IF(AND(CJ$3&gt;'Rent Roll'!$C17,CJ$3&lt;='Rent Roll'!$D17),1,IF(AND(YEAR(CJ$3)=YEAR('Rent Roll'!$D17),MONTH(CJ$3)=MONTH('Rent Roll'!$D17)),1,0))</f>
        <v>0</v>
      </c>
      <c r="CK43" s="567">
        <f>IF(AND(CK$3&gt;'Rent Roll'!$C17,CK$3&lt;='Rent Roll'!$D17),1,IF(AND(YEAR(CK$3)=YEAR('Rent Roll'!$D17),MONTH(CK$3)=MONTH('Rent Roll'!$D17)),1,0))</f>
        <v>0</v>
      </c>
      <c r="CL43" s="767">
        <f>IF(AND(CL$3&gt;'Rent Roll'!$C17,CL$3&lt;='Rent Roll'!$D17),1,IF(AND(YEAR(CL$3)=YEAR('Rent Roll'!$D17),MONTH(CL$3)=MONTH('Rent Roll'!$D17)),1,0))</f>
        <v>0</v>
      </c>
      <c r="CM43" s="768">
        <f>IF(AND(CM$3&gt;'Rent Roll'!$C17,CM$3&lt;='Rent Roll'!$D17),1,IF(AND(YEAR(CM$3)=YEAR('Rent Roll'!$D17),MONTH(CM$3)=MONTH('Rent Roll'!$D17)),1,0))</f>
        <v>0</v>
      </c>
      <c r="CN43" s="567">
        <f>IF(AND(CN$3&gt;'Rent Roll'!$C17,CN$3&lt;='Rent Roll'!$D17),1,IF(AND(YEAR(CN$3)=YEAR('Rent Roll'!$D17),MONTH(CN$3)=MONTH('Rent Roll'!$D17)),1,0))</f>
        <v>0</v>
      </c>
      <c r="CO43" s="567">
        <f>IF(AND(CO$3&gt;'Rent Roll'!$C17,CO$3&lt;='Rent Roll'!$D17),1,IF(AND(YEAR(CO$3)=YEAR('Rent Roll'!$D17),MONTH(CO$3)=MONTH('Rent Roll'!$D17)),1,0))</f>
        <v>0</v>
      </c>
      <c r="CP43" s="567">
        <f>IF(AND(CP$3&gt;'Rent Roll'!$C17,CP$3&lt;='Rent Roll'!$D17),1,IF(AND(YEAR(CP$3)=YEAR('Rent Roll'!$D17),MONTH(CP$3)=MONTH('Rent Roll'!$D17)),1,0))</f>
        <v>0</v>
      </c>
      <c r="CQ43" s="567">
        <f>IF(AND(CQ$3&gt;'Rent Roll'!$C17,CQ$3&lt;='Rent Roll'!$D17),1,IF(AND(YEAR(CQ$3)=YEAR('Rent Roll'!$D17),MONTH(CQ$3)=MONTH('Rent Roll'!$D17)),1,0))</f>
        <v>0</v>
      </c>
      <c r="CR43" s="567">
        <f>IF(AND(CR$3&gt;'Rent Roll'!$C17,CR$3&lt;='Rent Roll'!$D17),1,IF(AND(YEAR(CR$3)=YEAR('Rent Roll'!$D17),MONTH(CR$3)=MONTH('Rent Roll'!$D17)),1,0))</f>
        <v>0</v>
      </c>
      <c r="CS43" s="567">
        <f>IF(AND(CS$3&gt;'Rent Roll'!$C17,CS$3&lt;='Rent Roll'!$D17),1,IF(AND(YEAR(CS$3)=YEAR('Rent Roll'!$D17),MONTH(CS$3)=MONTH('Rent Roll'!$D17)),1,0))</f>
        <v>0</v>
      </c>
      <c r="CT43" s="567">
        <f>IF(AND(CT$3&gt;'Rent Roll'!$C17,CT$3&lt;='Rent Roll'!$D17),1,IF(AND(YEAR(CT$3)=YEAR('Rent Roll'!$D17),MONTH(CT$3)=MONTH('Rent Roll'!$D17)),1,0))</f>
        <v>0</v>
      </c>
      <c r="CU43" s="567">
        <f>IF(AND(CU$3&gt;'Rent Roll'!$C17,CU$3&lt;='Rent Roll'!$D17),1,IF(AND(YEAR(CU$3)=YEAR('Rent Roll'!$D17),MONTH(CU$3)=MONTH('Rent Roll'!$D17)),1,0))</f>
        <v>0</v>
      </c>
      <c r="CV43" s="567">
        <f>IF(AND(CV$3&gt;'Rent Roll'!$C17,CV$3&lt;='Rent Roll'!$D17),1,IF(AND(YEAR(CV$3)=YEAR('Rent Roll'!$D17),MONTH(CV$3)=MONTH('Rent Roll'!$D17)),1,0))</f>
        <v>0</v>
      </c>
      <c r="CW43" s="567">
        <f>IF(AND(CW$3&gt;'Rent Roll'!$C17,CW$3&lt;='Rent Roll'!$D17),1,IF(AND(YEAR(CW$3)=YEAR('Rent Roll'!$D17),MONTH(CW$3)=MONTH('Rent Roll'!$D17)),1,0))</f>
        <v>0</v>
      </c>
      <c r="CX43" s="767">
        <f>IF(AND(CX$3&gt;'Rent Roll'!$C17,CX$3&lt;='Rent Roll'!$D17),1,IF(AND(YEAR(CX$3)=YEAR('Rent Roll'!$D17),MONTH(CX$3)=MONTH('Rent Roll'!$D17)),1,0))</f>
        <v>0</v>
      </c>
      <c r="CY43" s="768">
        <f>IF(AND(CY$3&gt;'Rent Roll'!$C17,CY$3&lt;='Rent Roll'!$D17),1,IF(AND(YEAR(CY$3)=YEAR('Rent Roll'!$D17),MONTH(CY$3)=MONTH('Rent Roll'!$D17)),1,0))</f>
        <v>0</v>
      </c>
      <c r="CZ43" s="567">
        <f>IF(AND(CZ$3&gt;'Rent Roll'!$C17,CZ$3&lt;='Rent Roll'!$D17),1,IF(AND(YEAR(CZ$3)=YEAR('Rent Roll'!$D17),MONTH(CZ$3)=MONTH('Rent Roll'!$D17)),1,0))</f>
        <v>0</v>
      </c>
      <c r="DA43" s="567">
        <f>IF(AND(DA$3&gt;'Rent Roll'!$C17,DA$3&lt;='Rent Roll'!$D17),1,IF(AND(YEAR(DA$3)=YEAR('Rent Roll'!$D17),MONTH(DA$3)=MONTH('Rent Roll'!$D17)),1,0))</f>
        <v>0</v>
      </c>
      <c r="DB43" s="567">
        <f>IF(AND(DB$3&gt;'Rent Roll'!$C17,DB$3&lt;='Rent Roll'!$D17),1,IF(AND(YEAR(DB$3)=YEAR('Rent Roll'!$D17),MONTH(DB$3)=MONTH('Rent Roll'!$D17)),1,0))</f>
        <v>0</v>
      </c>
      <c r="DC43" s="567">
        <f>IF(AND(DC$3&gt;'Rent Roll'!$C17,DC$3&lt;='Rent Roll'!$D17),1,IF(AND(YEAR(DC$3)=YEAR('Rent Roll'!$D17),MONTH(DC$3)=MONTH('Rent Roll'!$D17)),1,0))</f>
        <v>0</v>
      </c>
      <c r="DD43" s="567">
        <f>IF(AND(DD$3&gt;'Rent Roll'!$C17,DD$3&lt;='Rent Roll'!$D17),1,IF(AND(YEAR(DD$3)=YEAR('Rent Roll'!$D17),MONTH(DD$3)=MONTH('Rent Roll'!$D17)),1,0))</f>
        <v>0</v>
      </c>
      <c r="DE43" s="567">
        <f>IF(AND(DE$3&gt;'Rent Roll'!$C17,DE$3&lt;='Rent Roll'!$D17),1,IF(AND(YEAR(DE$3)=YEAR('Rent Roll'!$D17),MONTH(DE$3)=MONTH('Rent Roll'!$D17)),1,0))</f>
        <v>0</v>
      </c>
      <c r="DF43" s="567">
        <f>IF(AND(DF$3&gt;'Rent Roll'!$C17,DF$3&lt;='Rent Roll'!$D17),1,IF(AND(YEAR(DF$3)=YEAR('Rent Roll'!$D17),MONTH(DF$3)=MONTH('Rent Roll'!$D17)),1,0))</f>
        <v>0</v>
      </c>
      <c r="DG43" s="567">
        <f>IF(AND(DG$3&gt;'Rent Roll'!$C17,DG$3&lt;='Rent Roll'!$D17),1,IF(AND(YEAR(DG$3)=YEAR('Rent Roll'!$D17),MONTH(DG$3)=MONTH('Rent Roll'!$D17)),1,0))</f>
        <v>0</v>
      </c>
      <c r="DH43" s="567">
        <f>IF(AND(DH$3&gt;'Rent Roll'!$C17,DH$3&lt;='Rent Roll'!$D17),1,IF(AND(YEAR(DH$3)=YEAR('Rent Roll'!$D17),MONTH(DH$3)=MONTH('Rent Roll'!$D17)),1,0))</f>
        <v>0</v>
      </c>
      <c r="DI43" s="567">
        <f>IF(AND(DI$3&gt;'Rent Roll'!$C17,DI$3&lt;='Rent Roll'!$D17),1,IF(AND(YEAR(DI$3)=YEAR('Rent Roll'!$D17),MONTH(DI$3)=MONTH('Rent Roll'!$D17)),1,0))</f>
        <v>0</v>
      </c>
      <c r="DJ43" s="767">
        <f>IF(AND(DJ$3&gt;'Rent Roll'!$C17,DJ$3&lt;='Rent Roll'!$D17),1,IF(AND(YEAR(DJ$3)=YEAR('Rent Roll'!$D17),MONTH(DJ$3)=MONTH('Rent Roll'!$D17)),1,0))</f>
        <v>0</v>
      </c>
      <c r="DK43" s="768">
        <f>IF(AND(DK$3&gt;'Rent Roll'!$C17,DK$3&lt;='Rent Roll'!$D17),1,IF(AND(YEAR(DK$3)=YEAR('Rent Roll'!$D17),MONTH(DK$3)=MONTH('Rent Roll'!$D17)),1,0))</f>
        <v>0</v>
      </c>
      <c r="DL43" s="567">
        <f>IF(AND(DL$3&gt;'Rent Roll'!$C17,DL$3&lt;='Rent Roll'!$D17),1,IF(AND(YEAR(DL$3)=YEAR('Rent Roll'!$D17),MONTH(DL$3)=MONTH('Rent Roll'!$D17)),1,0))</f>
        <v>0</v>
      </c>
      <c r="DM43" s="567">
        <f>IF(AND(DM$3&gt;'Rent Roll'!$C17,DM$3&lt;='Rent Roll'!$D17),1,IF(AND(YEAR(DM$3)=YEAR('Rent Roll'!$D17),MONTH(DM$3)=MONTH('Rent Roll'!$D17)),1,0))</f>
        <v>0</v>
      </c>
      <c r="DN43" s="567">
        <f>IF(AND(DN$3&gt;'Rent Roll'!$C17,DN$3&lt;='Rent Roll'!$D17),1,IF(AND(YEAR(DN$3)=YEAR('Rent Roll'!$D17),MONTH(DN$3)=MONTH('Rent Roll'!$D17)),1,0))</f>
        <v>0</v>
      </c>
      <c r="DO43" s="567">
        <f>IF(AND(DO$3&gt;'Rent Roll'!$C17,DO$3&lt;='Rent Roll'!$D17),1,IF(AND(YEAR(DO$3)=YEAR('Rent Roll'!$D17),MONTH(DO$3)=MONTH('Rent Roll'!$D17)),1,0))</f>
        <v>0</v>
      </c>
      <c r="DP43" s="567">
        <f>IF(AND(DP$3&gt;'Rent Roll'!$C17,DP$3&lt;='Rent Roll'!$D17),1,IF(AND(YEAR(DP$3)=YEAR('Rent Roll'!$D17),MONTH(DP$3)=MONTH('Rent Roll'!$D17)),1,0))</f>
        <v>0</v>
      </c>
      <c r="DQ43" s="567">
        <f>IF(AND(DQ$3&gt;'Rent Roll'!$C17,DQ$3&lt;='Rent Roll'!$D17),1,IF(AND(YEAR(DQ$3)=YEAR('Rent Roll'!$D17),MONTH(DQ$3)=MONTH('Rent Roll'!$D17)),1,0))</f>
        <v>0</v>
      </c>
      <c r="DR43" s="567">
        <f>IF(AND(DR$3&gt;'Rent Roll'!$C17,DR$3&lt;='Rent Roll'!$D17),1,IF(AND(YEAR(DR$3)=YEAR('Rent Roll'!$D17),MONTH(DR$3)=MONTH('Rent Roll'!$D17)),1,0))</f>
        <v>0</v>
      </c>
      <c r="DS43" s="567">
        <f>IF(AND(DS$3&gt;'Rent Roll'!$C17,DS$3&lt;='Rent Roll'!$D17),1,IF(AND(YEAR(DS$3)=YEAR('Rent Roll'!$D17),MONTH(DS$3)=MONTH('Rent Roll'!$D17)),1,0))</f>
        <v>0</v>
      </c>
      <c r="DT43" s="567">
        <f>IF(AND(DT$3&gt;'Rent Roll'!$C17,DT$3&lt;='Rent Roll'!$D17),1,IF(AND(YEAR(DT$3)=YEAR('Rent Roll'!$D17),MONTH(DT$3)=MONTH('Rent Roll'!$D17)),1,0))</f>
        <v>0</v>
      </c>
      <c r="DU43" s="567">
        <f>IF(AND(DU$3&gt;'Rent Roll'!$C17,DU$3&lt;='Rent Roll'!$D17),1,IF(AND(YEAR(DU$3)=YEAR('Rent Roll'!$D17),MONTH(DU$3)=MONTH('Rent Roll'!$D17)),1,0))</f>
        <v>0</v>
      </c>
      <c r="DV43" s="567">
        <f>IF(AND(DV$3&gt;'Rent Roll'!$C17,DV$3&lt;='Rent Roll'!$D17),1,IF(AND(YEAR(DV$3)=YEAR('Rent Roll'!$D17),MONTH(DV$3)=MONTH('Rent Roll'!$D17)),1,0))</f>
        <v>0</v>
      </c>
    </row>
    <row r="44" spans="1:126" s="565" customFormat="1" ht="12" customHeight="1" outlineLevel="1" x14ac:dyDescent="0.4">
      <c r="A44" s="731"/>
      <c r="B44" s="564">
        <f>'Rent Roll'!$B18</f>
        <v>0</v>
      </c>
      <c r="E44" s="566"/>
      <c r="F44" s="778">
        <f>IF(AND(F$3&gt;'Rent Roll'!$C18,F$3&lt;='Rent Roll'!$D18),1,IF(AND(YEAR(F$3)=YEAR('Rent Roll'!$D18),MONTH(F$3)=MONTH('Rent Roll'!$D18)),1,0))</f>
        <v>0</v>
      </c>
      <c r="G44" s="768">
        <f>IF(AND(G$3&gt;'Rent Roll'!$C18,G$3&lt;='Rent Roll'!$D18),1,IF(AND(YEAR(G$3)=YEAR('Rent Roll'!$D18),MONTH(G$3)=MONTH('Rent Roll'!$D18)),1,0))</f>
        <v>0</v>
      </c>
      <c r="H44" s="567">
        <f>IF(AND(H$3&gt;'Rent Roll'!$C18,H$3&lt;='Rent Roll'!$D18),1,IF(AND(YEAR(H$3)=YEAR('Rent Roll'!$D18),MONTH(H$3)=MONTH('Rent Roll'!$D18)),1,0))</f>
        <v>0</v>
      </c>
      <c r="I44" s="567">
        <f>IF(AND(I$3&gt;'Rent Roll'!$C18,I$3&lt;='Rent Roll'!$D18),1,IF(AND(YEAR(I$3)=YEAR('Rent Roll'!$D18),MONTH(I$3)=MONTH('Rent Roll'!$D18)),1,0))</f>
        <v>0</v>
      </c>
      <c r="J44" s="567">
        <f>IF(AND(J$3&gt;'Rent Roll'!$C18,J$3&lt;='Rent Roll'!$D18),1,IF(AND(YEAR(J$3)=YEAR('Rent Roll'!$D18),MONTH(J$3)=MONTH('Rent Roll'!$D18)),1,0))</f>
        <v>0</v>
      </c>
      <c r="K44" s="567">
        <f>IF(AND(K$3&gt;'Rent Roll'!$C18,K$3&lt;='Rent Roll'!$D18),1,IF(AND(YEAR(K$3)=YEAR('Rent Roll'!$D18),MONTH(K$3)=MONTH('Rent Roll'!$D18)),1,0))</f>
        <v>0</v>
      </c>
      <c r="L44" s="567">
        <f>IF(AND(L$3&gt;'Rent Roll'!$C18,L$3&lt;='Rent Roll'!$D18),1,IF(AND(YEAR(L$3)=YEAR('Rent Roll'!$D18),MONTH(L$3)=MONTH('Rent Roll'!$D18)),1,0))</f>
        <v>0</v>
      </c>
      <c r="M44" s="567">
        <f>IF(AND(M$3&gt;'Rent Roll'!$C18,M$3&lt;='Rent Roll'!$D18),1,IF(AND(YEAR(M$3)=YEAR('Rent Roll'!$D18),MONTH(M$3)=MONTH('Rent Roll'!$D18)),1,0))</f>
        <v>0</v>
      </c>
      <c r="N44" s="567">
        <f>IF(AND(N$3&gt;'Rent Roll'!$C18,N$3&lt;='Rent Roll'!$D18),1,IF(AND(YEAR(N$3)=YEAR('Rent Roll'!$D18),MONTH(N$3)=MONTH('Rent Roll'!$D18)),1,0))</f>
        <v>0</v>
      </c>
      <c r="O44" s="567">
        <f>IF(AND(O$3&gt;'Rent Roll'!$C18,O$3&lt;='Rent Roll'!$D18),1,IF(AND(YEAR(O$3)=YEAR('Rent Roll'!$D18),MONTH(O$3)=MONTH('Rent Roll'!$D18)),1,0))</f>
        <v>0</v>
      </c>
      <c r="P44" s="567">
        <f>IF(AND(P$3&gt;'Rent Roll'!$C18,P$3&lt;='Rent Roll'!$D18),1,IF(AND(YEAR(P$3)=YEAR('Rent Roll'!$D18),MONTH(P$3)=MONTH('Rent Roll'!$D18)),1,0))</f>
        <v>0</v>
      </c>
      <c r="Q44" s="567">
        <f>IF(AND(Q$3&gt;'Rent Roll'!$C18,Q$3&lt;='Rent Roll'!$D18),1,IF(AND(YEAR(Q$3)=YEAR('Rent Roll'!$D18),MONTH(Q$3)=MONTH('Rent Roll'!$D18)),1,0))</f>
        <v>0</v>
      </c>
      <c r="R44" s="767">
        <f>IF(AND(R$3&gt;'Rent Roll'!$C18,R$3&lt;='Rent Roll'!$D18),1,IF(AND(YEAR(R$3)=YEAR('Rent Roll'!$D18),MONTH(R$3)=MONTH('Rent Roll'!$D18)),1,0))</f>
        <v>0</v>
      </c>
      <c r="S44" s="768">
        <f>IF(AND(S$3&gt;'Rent Roll'!$C18,S$3&lt;='Rent Roll'!$D18),1,IF(AND(YEAR(S$3)=YEAR('Rent Roll'!$D18),MONTH(S$3)=MONTH('Rent Roll'!$D18)),1,0))</f>
        <v>0</v>
      </c>
      <c r="T44" s="567">
        <f>IF(AND(T$3&gt;'Rent Roll'!$C18,T$3&lt;='Rent Roll'!$D18),1,IF(AND(YEAR(T$3)=YEAR('Rent Roll'!$D18),MONTH(T$3)=MONTH('Rent Roll'!$D18)),1,0))</f>
        <v>0</v>
      </c>
      <c r="U44" s="567">
        <f>IF(AND(U$3&gt;'Rent Roll'!$C18,U$3&lt;='Rent Roll'!$D18),1,IF(AND(YEAR(U$3)=YEAR('Rent Roll'!$D18),MONTH(U$3)=MONTH('Rent Roll'!$D18)),1,0))</f>
        <v>0</v>
      </c>
      <c r="V44" s="567">
        <f>IF(AND(V$3&gt;'Rent Roll'!$C18,V$3&lt;='Rent Roll'!$D18),1,IF(AND(YEAR(V$3)=YEAR('Rent Roll'!$D18),MONTH(V$3)=MONTH('Rent Roll'!$D18)),1,0))</f>
        <v>0</v>
      </c>
      <c r="W44" s="567">
        <f>IF(AND(W$3&gt;'Rent Roll'!$C18,W$3&lt;='Rent Roll'!$D18),1,IF(AND(YEAR(W$3)=YEAR('Rent Roll'!$D18),MONTH(W$3)=MONTH('Rent Roll'!$D18)),1,0))</f>
        <v>0</v>
      </c>
      <c r="X44" s="567">
        <f>IF(AND(X$3&gt;'Rent Roll'!$C18,X$3&lt;='Rent Roll'!$D18),1,IF(AND(YEAR(X$3)=YEAR('Rent Roll'!$D18),MONTH(X$3)=MONTH('Rent Roll'!$D18)),1,0))</f>
        <v>0</v>
      </c>
      <c r="Y44" s="567">
        <f>IF(AND(Y$3&gt;'Rent Roll'!$C18,Y$3&lt;='Rent Roll'!$D18),1,IF(AND(YEAR(Y$3)=YEAR('Rent Roll'!$D18),MONTH(Y$3)=MONTH('Rent Roll'!$D18)),1,0))</f>
        <v>0</v>
      </c>
      <c r="Z44" s="567">
        <f>IF(AND(Z$3&gt;'Rent Roll'!$C18,Z$3&lt;='Rent Roll'!$D18),1,IF(AND(YEAR(Z$3)=YEAR('Rent Roll'!$D18),MONTH(Z$3)=MONTH('Rent Roll'!$D18)),1,0))</f>
        <v>0</v>
      </c>
      <c r="AA44" s="567">
        <f>IF(AND(AA$3&gt;'Rent Roll'!$C18,AA$3&lt;='Rent Roll'!$D18),1,IF(AND(YEAR(AA$3)=YEAR('Rent Roll'!$D18),MONTH(AA$3)=MONTH('Rent Roll'!$D18)),1,0))</f>
        <v>0</v>
      </c>
      <c r="AB44" s="567">
        <f>IF(AND(AB$3&gt;'Rent Roll'!$C18,AB$3&lt;='Rent Roll'!$D18),1,IF(AND(YEAR(AB$3)=YEAR('Rent Roll'!$D18),MONTH(AB$3)=MONTH('Rent Roll'!$D18)),1,0))</f>
        <v>0</v>
      </c>
      <c r="AC44" s="567">
        <f>IF(AND(AC$3&gt;'Rent Roll'!$C18,AC$3&lt;='Rent Roll'!$D18),1,IF(AND(YEAR(AC$3)=YEAR('Rent Roll'!$D18),MONTH(AC$3)=MONTH('Rent Roll'!$D18)),1,0))</f>
        <v>0</v>
      </c>
      <c r="AD44" s="767">
        <f>IF(AND(AD$3&gt;'Rent Roll'!$C18,AD$3&lt;='Rent Roll'!$D18),1,IF(AND(YEAR(AD$3)=YEAR('Rent Roll'!$D18),MONTH(AD$3)=MONTH('Rent Roll'!$D18)),1,0))</f>
        <v>0</v>
      </c>
      <c r="AE44" s="768">
        <f>IF(AND(AE$3&gt;'Rent Roll'!$C18,AE$3&lt;='Rent Roll'!$D18),1,IF(AND(YEAR(AE$3)=YEAR('Rent Roll'!$D18),MONTH(AE$3)=MONTH('Rent Roll'!$D18)),1,0))</f>
        <v>0</v>
      </c>
      <c r="AF44" s="567">
        <f>IF(AND(AF$3&gt;'Rent Roll'!$C18,AF$3&lt;='Rent Roll'!$D18),1,IF(AND(YEAR(AF$3)=YEAR('Rent Roll'!$D18),MONTH(AF$3)=MONTH('Rent Roll'!$D18)),1,0))</f>
        <v>0</v>
      </c>
      <c r="AG44" s="567">
        <f>IF(AND(AG$3&gt;'Rent Roll'!$C18,AG$3&lt;='Rent Roll'!$D18),1,IF(AND(YEAR(AG$3)=YEAR('Rent Roll'!$D18),MONTH(AG$3)=MONTH('Rent Roll'!$D18)),1,0))</f>
        <v>0</v>
      </c>
      <c r="AH44" s="567">
        <f>IF(AND(AH$3&gt;'Rent Roll'!$C18,AH$3&lt;='Rent Roll'!$D18),1,IF(AND(YEAR(AH$3)=YEAR('Rent Roll'!$D18),MONTH(AH$3)=MONTH('Rent Roll'!$D18)),1,0))</f>
        <v>0</v>
      </c>
      <c r="AI44" s="567">
        <f>IF(AND(AI$3&gt;'Rent Roll'!$C18,AI$3&lt;='Rent Roll'!$D18),1,IF(AND(YEAR(AI$3)=YEAR('Rent Roll'!$D18),MONTH(AI$3)=MONTH('Rent Roll'!$D18)),1,0))</f>
        <v>0</v>
      </c>
      <c r="AJ44" s="567">
        <f>IF(AND(AJ$3&gt;'Rent Roll'!$C18,AJ$3&lt;='Rent Roll'!$D18),1,IF(AND(YEAR(AJ$3)=YEAR('Rent Roll'!$D18),MONTH(AJ$3)=MONTH('Rent Roll'!$D18)),1,0))</f>
        <v>0</v>
      </c>
      <c r="AK44" s="567">
        <f>IF(AND(AK$3&gt;'Rent Roll'!$C18,AK$3&lt;='Rent Roll'!$D18),1,IF(AND(YEAR(AK$3)=YEAR('Rent Roll'!$D18),MONTH(AK$3)=MONTH('Rent Roll'!$D18)),1,0))</f>
        <v>0</v>
      </c>
      <c r="AL44" s="567">
        <f>IF(AND(AL$3&gt;'Rent Roll'!$C18,AL$3&lt;='Rent Roll'!$D18),1,IF(AND(YEAR(AL$3)=YEAR('Rent Roll'!$D18),MONTH(AL$3)=MONTH('Rent Roll'!$D18)),1,0))</f>
        <v>0</v>
      </c>
      <c r="AM44" s="567">
        <f>IF(AND(AM$3&gt;'Rent Roll'!$C18,AM$3&lt;='Rent Roll'!$D18),1,IF(AND(YEAR(AM$3)=YEAR('Rent Roll'!$D18),MONTH(AM$3)=MONTH('Rent Roll'!$D18)),1,0))</f>
        <v>0</v>
      </c>
      <c r="AN44" s="567">
        <f>IF(AND(AN$3&gt;'Rent Roll'!$C18,AN$3&lt;='Rent Roll'!$D18),1,IF(AND(YEAR(AN$3)=YEAR('Rent Roll'!$D18),MONTH(AN$3)=MONTH('Rent Roll'!$D18)),1,0))</f>
        <v>0</v>
      </c>
      <c r="AO44" s="567">
        <f>IF(AND(AO$3&gt;'Rent Roll'!$C18,AO$3&lt;='Rent Roll'!$D18),1,IF(AND(YEAR(AO$3)=YEAR('Rent Roll'!$D18),MONTH(AO$3)=MONTH('Rent Roll'!$D18)),1,0))</f>
        <v>0</v>
      </c>
      <c r="AP44" s="767">
        <f>IF(AND(AP$3&gt;'Rent Roll'!$C18,AP$3&lt;='Rent Roll'!$D18),1,IF(AND(YEAR(AP$3)=YEAR('Rent Roll'!$D18),MONTH(AP$3)=MONTH('Rent Roll'!$D18)),1,0))</f>
        <v>0</v>
      </c>
      <c r="AQ44" s="768">
        <f>IF(AND(AQ$3&gt;'Rent Roll'!$C18,AQ$3&lt;='Rent Roll'!$D18),1,IF(AND(YEAR(AQ$3)=YEAR('Rent Roll'!$D18),MONTH(AQ$3)=MONTH('Rent Roll'!$D18)),1,0))</f>
        <v>0</v>
      </c>
      <c r="AR44" s="567">
        <f>IF(AND(AR$3&gt;'Rent Roll'!$C18,AR$3&lt;='Rent Roll'!$D18),1,IF(AND(YEAR(AR$3)=YEAR('Rent Roll'!$D18),MONTH(AR$3)=MONTH('Rent Roll'!$D18)),1,0))</f>
        <v>0</v>
      </c>
      <c r="AS44" s="567">
        <f>IF(AND(AS$3&gt;'Rent Roll'!$C18,AS$3&lt;='Rent Roll'!$D18),1,IF(AND(YEAR(AS$3)=YEAR('Rent Roll'!$D18),MONTH(AS$3)=MONTH('Rent Roll'!$D18)),1,0))</f>
        <v>0</v>
      </c>
      <c r="AT44" s="567">
        <f>IF(AND(AT$3&gt;'Rent Roll'!$C18,AT$3&lt;='Rent Roll'!$D18),1,IF(AND(YEAR(AT$3)=YEAR('Rent Roll'!$D18),MONTH(AT$3)=MONTH('Rent Roll'!$D18)),1,0))</f>
        <v>0</v>
      </c>
      <c r="AU44" s="567">
        <f>IF(AND(AU$3&gt;'Rent Roll'!$C18,AU$3&lt;='Rent Roll'!$D18),1,IF(AND(YEAR(AU$3)=YEAR('Rent Roll'!$D18),MONTH(AU$3)=MONTH('Rent Roll'!$D18)),1,0))</f>
        <v>0</v>
      </c>
      <c r="AV44" s="567">
        <f>IF(AND(AV$3&gt;'Rent Roll'!$C18,AV$3&lt;='Rent Roll'!$D18),1,IF(AND(YEAR(AV$3)=YEAR('Rent Roll'!$D18),MONTH(AV$3)=MONTH('Rent Roll'!$D18)),1,0))</f>
        <v>0</v>
      </c>
      <c r="AW44" s="567">
        <f>IF(AND(AW$3&gt;'Rent Roll'!$C18,AW$3&lt;='Rent Roll'!$D18),1,IF(AND(YEAR(AW$3)=YEAR('Rent Roll'!$D18),MONTH(AW$3)=MONTH('Rent Roll'!$D18)),1,0))</f>
        <v>0</v>
      </c>
      <c r="AX44" s="567">
        <f>IF(AND(AX$3&gt;'Rent Roll'!$C18,AX$3&lt;='Rent Roll'!$D18),1,IF(AND(YEAR(AX$3)=YEAR('Rent Roll'!$D18),MONTH(AX$3)=MONTH('Rent Roll'!$D18)),1,0))</f>
        <v>0</v>
      </c>
      <c r="AY44" s="567">
        <f>IF(AND(AY$3&gt;'Rent Roll'!$C18,AY$3&lt;='Rent Roll'!$D18),1,IF(AND(YEAR(AY$3)=YEAR('Rent Roll'!$D18),MONTH(AY$3)=MONTH('Rent Roll'!$D18)),1,0))</f>
        <v>0</v>
      </c>
      <c r="AZ44" s="567">
        <f>IF(AND(AZ$3&gt;'Rent Roll'!$C18,AZ$3&lt;='Rent Roll'!$D18),1,IF(AND(YEAR(AZ$3)=YEAR('Rent Roll'!$D18),MONTH(AZ$3)=MONTH('Rent Roll'!$D18)),1,0))</f>
        <v>0</v>
      </c>
      <c r="BA44" s="567">
        <f>IF(AND(BA$3&gt;'Rent Roll'!$C18,BA$3&lt;='Rent Roll'!$D18),1,IF(AND(YEAR(BA$3)=YEAR('Rent Roll'!$D18),MONTH(BA$3)=MONTH('Rent Roll'!$D18)),1,0))</f>
        <v>0</v>
      </c>
      <c r="BB44" s="767">
        <f>IF(AND(BB$3&gt;'Rent Roll'!$C18,BB$3&lt;='Rent Roll'!$D18),1,IF(AND(YEAR(BB$3)=YEAR('Rent Roll'!$D18),MONTH(BB$3)=MONTH('Rent Roll'!$D18)),1,0))</f>
        <v>0</v>
      </c>
      <c r="BC44" s="768">
        <f>IF(AND(BC$3&gt;'Rent Roll'!$C18,BC$3&lt;='Rent Roll'!$D18),1,IF(AND(YEAR(BC$3)=YEAR('Rent Roll'!$D18),MONTH(BC$3)=MONTH('Rent Roll'!$D18)),1,0))</f>
        <v>0</v>
      </c>
      <c r="BD44" s="567">
        <f>IF(AND(BD$3&gt;'Rent Roll'!$C18,BD$3&lt;='Rent Roll'!$D18),1,IF(AND(YEAR(BD$3)=YEAR('Rent Roll'!$D18),MONTH(BD$3)=MONTH('Rent Roll'!$D18)),1,0))</f>
        <v>0</v>
      </c>
      <c r="BE44" s="567">
        <f>IF(AND(BE$3&gt;'Rent Roll'!$C18,BE$3&lt;='Rent Roll'!$D18),1,IF(AND(YEAR(BE$3)=YEAR('Rent Roll'!$D18),MONTH(BE$3)=MONTH('Rent Roll'!$D18)),1,0))</f>
        <v>0</v>
      </c>
      <c r="BF44" s="567">
        <f>IF(AND(BF$3&gt;'Rent Roll'!$C18,BF$3&lt;='Rent Roll'!$D18),1,IF(AND(YEAR(BF$3)=YEAR('Rent Roll'!$D18),MONTH(BF$3)=MONTH('Rent Roll'!$D18)),1,0))</f>
        <v>0</v>
      </c>
      <c r="BG44" s="567">
        <f>IF(AND(BG$3&gt;'Rent Roll'!$C18,BG$3&lt;='Rent Roll'!$D18),1,IF(AND(YEAR(BG$3)=YEAR('Rent Roll'!$D18),MONTH(BG$3)=MONTH('Rent Roll'!$D18)),1,0))</f>
        <v>0</v>
      </c>
      <c r="BH44" s="567">
        <f>IF(AND(BH$3&gt;'Rent Roll'!$C18,BH$3&lt;='Rent Roll'!$D18),1,IF(AND(YEAR(BH$3)=YEAR('Rent Roll'!$D18),MONTH(BH$3)=MONTH('Rent Roll'!$D18)),1,0))</f>
        <v>0</v>
      </c>
      <c r="BI44" s="567">
        <f>IF(AND(BI$3&gt;'Rent Roll'!$C18,BI$3&lt;='Rent Roll'!$D18),1,IF(AND(YEAR(BI$3)=YEAR('Rent Roll'!$D18),MONTH(BI$3)=MONTH('Rent Roll'!$D18)),1,0))</f>
        <v>0</v>
      </c>
      <c r="BJ44" s="567">
        <f>IF(AND(BJ$3&gt;'Rent Roll'!$C18,BJ$3&lt;='Rent Roll'!$D18),1,IF(AND(YEAR(BJ$3)=YEAR('Rent Roll'!$D18),MONTH(BJ$3)=MONTH('Rent Roll'!$D18)),1,0))</f>
        <v>0</v>
      </c>
      <c r="BK44" s="567">
        <f>IF(AND(BK$3&gt;'Rent Roll'!$C18,BK$3&lt;='Rent Roll'!$D18),1,IF(AND(YEAR(BK$3)=YEAR('Rent Roll'!$D18),MONTH(BK$3)=MONTH('Rent Roll'!$D18)),1,0))</f>
        <v>0</v>
      </c>
      <c r="BL44" s="567">
        <f>IF(AND(BL$3&gt;'Rent Roll'!$C18,BL$3&lt;='Rent Roll'!$D18),1,IF(AND(YEAR(BL$3)=YEAR('Rent Roll'!$D18),MONTH(BL$3)=MONTH('Rent Roll'!$D18)),1,0))</f>
        <v>0</v>
      </c>
      <c r="BM44" s="567">
        <f>IF(AND(BM$3&gt;'Rent Roll'!$C18,BM$3&lt;='Rent Roll'!$D18),1,IF(AND(YEAR(BM$3)=YEAR('Rent Roll'!$D18),MONTH(BM$3)=MONTH('Rent Roll'!$D18)),1,0))</f>
        <v>0</v>
      </c>
      <c r="BN44" s="767">
        <f>IF(AND(BN$3&gt;'Rent Roll'!$C18,BN$3&lt;='Rent Roll'!$D18),1,IF(AND(YEAR(BN$3)=YEAR('Rent Roll'!$D18),MONTH(BN$3)=MONTH('Rent Roll'!$D18)),1,0))</f>
        <v>0</v>
      </c>
      <c r="BO44" s="768">
        <f>IF(AND(BO$3&gt;'Rent Roll'!$C18,BO$3&lt;='Rent Roll'!$D18),1,IF(AND(YEAR(BO$3)=YEAR('Rent Roll'!$D18),MONTH(BO$3)=MONTH('Rent Roll'!$D18)),1,0))</f>
        <v>0</v>
      </c>
      <c r="BP44" s="567">
        <f>IF(AND(BP$3&gt;'Rent Roll'!$C18,BP$3&lt;='Rent Roll'!$D18),1,IF(AND(YEAR(BP$3)=YEAR('Rent Roll'!$D18),MONTH(BP$3)=MONTH('Rent Roll'!$D18)),1,0))</f>
        <v>0</v>
      </c>
      <c r="BQ44" s="567">
        <f>IF(AND(BQ$3&gt;'Rent Roll'!$C18,BQ$3&lt;='Rent Roll'!$D18),1,IF(AND(YEAR(BQ$3)=YEAR('Rent Roll'!$D18),MONTH(BQ$3)=MONTH('Rent Roll'!$D18)),1,0))</f>
        <v>0</v>
      </c>
      <c r="BR44" s="567">
        <f>IF(AND(BR$3&gt;'Rent Roll'!$C18,BR$3&lt;='Rent Roll'!$D18),1,IF(AND(YEAR(BR$3)=YEAR('Rent Roll'!$D18),MONTH(BR$3)=MONTH('Rent Roll'!$D18)),1,0))</f>
        <v>0</v>
      </c>
      <c r="BS44" s="567">
        <f>IF(AND(BS$3&gt;'Rent Roll'!$C18,BS$3&lt;='Rent Roll'!$D18),1,IF(AND(YEAR(BS$3)=YEAR('Rent Roll'!$D18),MONTH(BS$3)=MONTH('Rent Roll'!$D18)),1,0))</f>
        <v>0</v>
      </c>
      <c r="BT44" s="567">
        <f>IF(AND(BT$3&gt;'Rent Roll'!$C18,BT$3&lt;='Rent Roll'!$D18),1,IF(AND(YEAR(BT$3)=YEAR('Rent Roll'!$D18),MONTH(BT$3)=MONTH('Rent Roll'!$D18)),1,0))</f>
        <v>0</v>
      </c>
      <c r="BU44" s="567">
        <f>IF(AND(BU$3&gt;'Rent Roll'!$C18,BU$3&lt;='Rent Roll'!$D18),1,IF(AND(YEAR(BU$3)=YEAR('Rent Roll'!$D18),MONTH(BU$3)=MONTH('Rent Roll'!$D18)),1,0))</f>
        <v>0</v>
      </c>
      <c r="BV44" s="567">
        <f>IF(AND(BV$3&gt;'Rent Roll'!$C18,BV$3&lt;='Rent Roll'!$D18),1,IF(AND(YEAR(BV$3)=YEAR('Rent Roll'!$D18),MONTH(BV$3)=MONTH('Rent Roll'!$D18)),1,0))</f>
        <v>0</v>
      </c>
      <c r="BW44" s="567">
        <f>IF(AND(BW$3&gt;'Rent Roll'!$C18,BW$3&lt;='Rent Roll'!$D18),1,IF(AND(YEAR(BW$3)=YEAR('Rent Roll'!$D18),MONTH(BW$3)=MONTH('Rent Roll'!$D18)),1,0))</f>
        <v>0</v>
      </c>
      <c r="BX44" s="567">
        <f>IF(AND(BX$3&gt;'Rent Roll'!$C18,BX$3&lt;='Rent Roll'!$D18),1,IF(AND(YEAR(BX$3)=YEAR('Rent Roll'!$D18),MONTH(BX$3)=MONTH('Rent Roll'!$D18)),1,0))</f>
        <v>0</v>
      </c>
      <c r="BY44" s="567">
        <f>IF(AND(BY$3&gt;'Rent Roll'!$C18,BY$3&lt;='Rent Roll'!$D18),1,IF(AND(YEAR(BY$3)=YEAR('Rent Roll'!$D18),MONTH(BY$3)=MONTH('Rent Roll'!$D18)),1,0))</f>
        <v>0</v>
      </c>
      <c r="BZ44" s="767">
        <f>IF(AND(BZ$3&gt;'Rent Roll'!$C18,BZ$3&lt;='Rent Roll'!$D18),1,IF(AND(YEAR(BZ$3)=YEAR('Rent Roll'!$D18),MONTH(BZ$3)=MONTH('Rent Roll'!$D18)),1,0))</f>
        <v>0</v>
      </c>
      <c r="CA44" s="768">
        <f>IF(AND(CA$3&gt;'Rent Roll'!$C18,CA$3&lt;='Rent Roll'!$D18),1,IF(AND(YEAR(CA$3)=YEAR('Rent Roll'!$D18),MONTH(CA$3)=MONTH('Rent Roll'!$D18)),1,0))</f>
        <v>0</v>
      </c>
      <c r="CB44" s="567">
        <f>IF(AND(CB$3&gt;'Rent Roll'!$C18,CB$3&lt;='Rent Roll'!$D18),1,IF(AND(YEAR(CB$3)=YEAR('Rent Roll'!$D18),MONTH(CB$3)=MONTH('Rent Roll'!$D18)),1,0))</f>
        <v>0</v>
      </c>
      <c r="CC44" s="567">
        <f>IF(AND(CC$3&gt;'Rent Roll'!$C18,CC$3&lt;='Rent Roll'!$D18),1,IF(AND(YEAR(CC$3)=YEAR('Rent Roll'!$D18),MONTH(CC$3)=MONTH('Rent Roll'!$D18)),1,0))</f>
        <v>0</v>
      </c>
      <c r="CD44" s="567">
        <f>IF(AND(CD$3&gt;'Rent Roll'!$C18,CD$3&lt;='Rent Roll'!$D18),1,IF(AND(YEAR(CD$3)=YEAR('Rent Roll'!$D18),MONTH(CD$3)=MONTH('Rent Roll'!$D18)),1,0))</f>
        <v>0</v>
      </c>
      <c r="CE44" s="567">
        <f>IF(AND(CE$3&gt;'Rent Roll'!$C18,CE$3&lt;='Rent Roll'!$D18),1,IF(AND(YEAR(CE$3)=YEAR('Rent Roll'!$D18),MONTH(CE$3)=MONTH('Rent Roll'!$D18)),1,0))</f>
        <v>0</v>
      </c>
      <c r="CF44" s="567">
        <f>IF(AND(CF$3&gt;'Rent Roll'!$C18,CF$3&lt;='Rent Roll'!$D18),1,IF(AND(YEAR(CF$3)=YEAR('Rent Roll'!$D18),MONTH(CF$3)=MONTH('Rent Roll'!$D18)),1,0))</f>
        <v>0</v>
      </c>
      <c r="CG44" s="567">
        <f>IF(AND(CG$3&gt;'Rent Roll'!$C18,CG$3&lt;='Rent Roll'!$D18),1,IF(AND(YEAR(CG$3)=YEAR('Rent Roll'!$D18),MONTH(CG$3)=MONTH('Rent Roll'!$D18)),1,0))</f>
        <v>0</v>
      </c>
      <c r="CH44" s="567">
        <f>IF(AND(CH$3&gt;'Rent Roll'!$C18,CH$3&lt;='Rent Roll'!$D18),1,IF(AND(YEAR(CH$3)=YEAR('Rent Roll'!$D18),MONTH(CH$3)=MONTH('Rent Roll'!$D18)),1,0))</f>
        <v>0</v>
      </c>
      <c r="CI44" s="567">
        <f>IF(AND(CI$3&gt;'Rent Roll'!$C18,CI$3&lt;='Rent Roll'!$D18),1,IF(AND(YEAR(CI$3)=YEAR('Rent Roll'!$D18),MONTH(CI$3)=MONTH('Rent Roll'!$D18)),1,0))</f>
        <v>0</v>
      </c>
      <c r="CJ44" s="567">
        <f>IF(AND(CJ$3&gt;'Rent Roll'!$C18,CJ$3&lt;='Rent Roll'!$D18),1,IF(AND(YEAR(CJ$3)=YEAR('Rent Roll'!$D18),MONTH(CJ$3)=MONTH('Rent Roll'!$D18)),1,0))</f>
        <v>0</v>
      </c>
      <c r="CK44" s="567">
        <f>IF(AND(CK$3&gt;'Rent Roll'!$C18,CK$3&lt;='Rent Roll'!$D18),1,IF(AND(YEAR(CK$3)=YEAR('Rent Roll'!$D18),MONTH(CK$3)=MONTH('Rent Roll'!$D18)),1,0))</f>
        <v>0</v>
      </c>
      <c r="CL44" s="767">
        <f>IF(AND(CL$3&gt;'Rent Roll'!$C18,CL$3&lt;='Rent Roll'!$D18),1,IF(AND(YEAR(CL$3)=YEAR('Rent Roll'!$D18),MONTH(CL$3)=MONTH('Rent Roll'!$D18)),1,0))</f>
        <v>0</v>
      </c>
      <c r="CM44" s="768">
        <f>IF(AND(CM$3&gt;'Rent Roll'!$C18,CM$3&lt;='Rent Roll'!$D18),1,IF(AND(YEAR(CM$3)=YEAR('Rent Roll'!$D18),MONTH(CM$3)=MONTH('Rent Roll'!$D18)),1,0))</f>
        <v>0</v>
      </c>
      <c r="CN44" s="567">
        <f>IF(AND(CN$3&gt;'Rent Roll'!$C18,CN$3&lt;='Rent Roll'!$D18),1,IF(AND(YEAR(CN$3)=YEAR('Rent Roll'!$D18),MONTH(CN$3)=MONTH('Rent Roll'!$D18)),1,0))</f>
        <v>0</v>
      </c>
      <c r="CO44" s="567">
        <f>IF(AND(CO$3&gt;'Rent Roll'!$C18,CO$3&lt;='Rent Roll'!$D18),1,IF(AND(YEAR(CO$3)=YEAR('Rent Roll'!$D18),MONTH(CO$3)=MONTH('Rent Roll'!$D18)),1,0))</f>
        <v>0</v>
      </c>
      <c r="CP44" s="567">
        <f>IF(AND(CP$3&gt;'Rent Roll'!$C18,CP$3&lt;='Rent Roll'!$D18),1,IF(AND(YEAR(CP$3)=YEAR('Rent Roll'!$D18),MONTH(CP$3)=MONTH('Rent Roll'!$D18)),1,0))</f>
        <v>0</v>
      </c>
      <c r="CQ44" s="567">
        <f>IF(AND(CQ$3&gt;'Rent Roll'!$C18,CQ$3&lt;='Rent Roll'!$D18),1,IF(AND(YEAR(CQ$3)=YEAR('Rent Roll'!$D18),MONTH(CQ$3)=MONTH('Rent Roll'!$D18)),1,0))</f>
        <v>0</v>
      </c>
      <c r="CR44" s="567">
        <f>IF(AND(CR$3&gt;'Rent Roll'!$C18,CR$3&lt;='Rent Roll'!$D18),1,IF(AND(YEAR(CR$3)=YEAR('Rent Roll'!$D18),MONTH(CR$3)=MONTH('Rent Roll'!$D18)),1,0))</f>
        <v>0</v>
      </c>
      <c r="CS44" s="567">
        <f>IF(AND(CS$3&gt;'Rent Roll'!$C18,CS$3&lt;='Rent Roll'!$D18),1,IF(AND(YEAR(CS$3)=YEAR('Rent Roll'!$D18),MONTH(CS$3)=MONTH('Rent Roll'!$D18)),1,0))</f>
        <v>0</v>
      </c>
      <c r="CT44" s="567">
        <f>IF(AND(CT$3&gt;'Rent Roll'!$C18,CT$3&lt;='Rent Roll'!$D18),1,IF(AND(YEAR(CT$3)=YEAR('Rent Roll'!$D18),MONTH(CT$3)=MONTH('Rent Roll'!$D18)),1,0))</f>
        <v>0</v>
      </c>
      <c r="CU44" s="567">
        <f>IF(AND(CU$3&gt;'Rent Roll'!$C18,CU$3&lt;='Rent Roll'!$D18),1,IF(AND(YEAR(CU$3)=YEAR('Rent Roll'!$D18),MONTH(CU$3)=MONTH('Rent Roll'!$D18)),1,0))</f>
        <v>0</v>
      </c>
      <c r="CV44" s="567">
        <f>IF(AND(CV$3&gt;'Rent Roll'!$C18,CV$3&lt;='Rent Roll'!$D18),1,IF(AND(YEAR(CV$3)=YEAR('Rent Roll'!$D18),MONTH(CV$3)=MONTH('Rent Roll'!$D18)),1,0))</f>
        <v>0</v>
      </c>
      <c r="CW44" s="567">
        <f>IF(AND(CW$3&gt;'Rent Roll'!$C18,CW$3&lt;='Rent Roll'!$D18),1,IF(AND(YEAR(CW$3)=YEAR('Rent Roll'!$D18),MONTH(CW$3)=MONTH('Rent Roll'!$D18)),1,0))</f>
        <v>0</v>
      </c>
      <c r="CX44" s="767">
        <f>IF(AND(CX$3&gt;'Rent Roll'!$C18,CX$3&lt;='Rent Roll'!$D18),1,IF(AND(YEAR(CX$3)=YEAR('Rent Roll'!$D18),MONTH(CX$3)=MONTH('Rent Roll'!$D18)),1,0))</f>
        <v>0</v>
      </c>
      <c r="CY44" s="768">
        <f>IF(AND(CY$3&gt;'Rent Roll'!$C18,CY$3&lt;='Rent Roll'!$D18),1,IF(AND(YEAR(CY$3)=YEAR('Rent Roll'!$D18),MONTH(CY$3)=MONTH('Rent Roll'!$D18)),1,0))</f>
        <v>0</v>
      </c>
      <c r="CZ44" s="567">
        <f>IF(AND(CZ$3&gt;'Rent Roll'!$C18,CZ$3&lt;='Rent Roll'!$D18),1,IF(AND(YEAR(CZ$3)=YEAR('Rent Roll'!$D18),MONTH(CZ$3)=MONTH('Rent Roll'!$D18)),1,0))</f>
        <v>0</v>
      </c>
      <c r="DA44" s="567">
        <f>IF(AND(DA$3&gt;'Rent Roll'!$C18,DA$3&lt;='Rent Roll'!$D18),1,IF(AND(YEAR(DA$3)=YEAR('Rent Roll'!$D18),MONTH(DA$3)=MONTH('Rent Roll'!$D18)),1,0))</f>
        <v>0</v>
      </c>
      <c r="DB44" s="567">
        <f>IF(AND(DB$3&gt;'Rent Roll'!$C18,DB$3&lt;='Rent Roll'!$D18),1,IF(AND(YEAR(DB$3)=YEAR('Rent Roll'!$D18),MONTH(DB$3)=MONTH('Rent Roll'!$D18)),1,0))</f>
        <v>0</v>
      </c>
      <c r="DC44" s="567">
        <f>IF(AND(DC$3&gt;'Rent Roll'!$C18,DC$3&lt;='Rent Roll'!$D18),1,IF(AND(YEAR(DC$3)=YEAR('Rent Roll'!$D18),MONTH(DC$3)=MONTH('Rent Roll'!$D18)),1,0))</f>
        <v>0</v>
      </c>
      <c r="DD44" s="567">
        <f>IF(AND(DD$3&gt;'Rent Roll'!$C18,DD$3&lt;='Rent Roll'!$D18),1,IF(AND(YEAR(DD$3)=YEAR('Rent Roll'!$D18),MONTH(DD$3)=MONTH('Rent Roll'!$D18)),1,0))</f>
        <v>0</v>
      </c>
      <c r="DE44" s="567">
        <f>IF(AND(DE$3&gt;'Rent Roll'!$C18,DE$3&lt;='Rent Roll'!$D18),1,IF(AND(YEAR(DE$3)=YEAR('Rent Roll'!$D18),MONTH(DE$3)=MONTH('Rent Roll'!$D18)),1,0))</f>
        <v>0</v>
      </c>
      <c r="DF44" s="567">
        <f>IF(AND(DF$3&gt;'Rent Roll'!$C18,DF$3&lt;='Rent Roll'!$D18),1,IF(AND(YEAR(DF$3)=YEAR('Rent Roll'!$D18),MONTH(DF$3)=MONTH('Rent Roll'!$D18)),1,0))</f>
        <v>0</v>
      </c>
      <c r="DG44" s="567">
        <f>IF(AND(DG$3&gt;'Rent Roll'!$C18,DG$3&lt;='Rent Roll'!$D18),1,IF(AND(YEAR(DG$3)=YEAR('Rent Roll'!$D18),MONTH(DG$3)=MONTH('Rent Roll'!$D18)),1,0))</f>
        <v>0</v>
      </c>
      <c r="DH44" s="567">
        <f>IF(AND(DH$3&gt;'Rent Roll'!$C18,DH$3&lt;='Rent Roll'!$D18),1,IF(AND(YEAR(DH$3)=YEAR('Rent Roll'!$D18),MONTH(DH$3)=MONTH('Rent Roll'!$D18)),1,0))</f>
        <v>0</v>
      </c>
      <c r="DI44" s="567">
        <f>IF(AND(DI$3&gt;'Rent Roll'!$C18,DI$3&lt;='Rent Roll'!$D18),1,IF(AND(YEAR(DI$3)=YEAR('Rent Roll'!$D18),MONTH(DI$3)=MONTH('Rent Roll'!$D18)),1,0))</f>
        <v>0</v>
      </c>
      <c r="DJ44" s="767">
        <f>IF(AND(DJ$3&gt;'Rent Roll'!$C18,DJ$3&lt;='Rent Roll'!$D18),1,IF(AND(YEAR(DJ$3)=YEAR('Rent Roll'!$D18),MONTH(DJ$3)=MONTH('Rent Roll'!$D18)),1,0))</f>
        <v>0</v>
      </c>
      <c r="DK44" s="768">
        <f>IF(AND(DK$3&gt;'Rent Roll'!$C18,DK$3&lt;='Rent Roll'!$D18),1,IF(AND(YEAR(DK$3)=YEAR('Rent Roll'!$D18),MONTH(DK$3)=MONTH('Rent Roll'!$D18)),1,0))</f>
        <v>0</v>
      </c>
      <c r="DL44" s="567">
        <f>IF(AND(DL$3&gt;'Rent Roll'!$C18,DL$3&lt;='Rent Roll'!$D18),1,IF(AND(YEAR(DL$3)=YEAR('Rent Roll'!$D18),MONTH(DL$3)=MONTH('Rent Roll'!$D18)),1,0))</f>
        <v>0</v>
      </c>
      <c r="DM44" s="567">
        <f>IF(AND(DM$3&gt;'Rent Roll'!$C18,DM$3&lt;='Rent Roll'!$D18),1,IF(AND(YEAR(DM$3)=YEAR('Rent Roll'!$D18),MONTH(DM$3)=MONTH('Rent Roll'!$D18)),1,0))</f>
        <v>0</v>
      </c>
      <c r="DN44" s="567">
        <f>IF(AND(DN$3&gt;'Rent Roll'!$C18,DN$3&lt;='Rent Roll'!$D18),1,IF(AND(YEAR(DN$3)=YEAR('Rent Roll'!$D18),MONTH(DN$3)=MONTH('Rent Roll'!$D18)),1,0))</f>
        <v>0</v>
      </c>
      <c r="DO44" s="567">
        <f>IF(AND(DO$3&gt;'Rent Roll'!$C18,DO$3&lt;='Rent Roll'!$D18),1,IF(AND(YEAR(DO$3)=YEAR('Rent Roll'!$D18),MONTH(DO$3)=MONTH('Rent Roll'!$D18)),1,0))</f>
        <v>0</v>
      </c>
      <c r="DP44" s="567">
        <f>IF(AND(DP$3&gt;'Rent Roll'!$C18,DP$3&lt;='Rent Roll'!$D18),1,IF(AND(YEAR(DP$3)=YEAR('Rent Roll'!$D18),MONTH(DP$3)=MONTH('Rent Roll'!$D18)),1,0))</f>
        <v>0</v>
      </c>
      <c r="DQ44" s="567">
        <f>IF(AND(DQ$3&gt;'Rent Roll'!$C18,DQ$3&lt;='Rent Roll'!$D18),1,IF(AND(YEAR(DQ$3)=YEAR('Rent Roll'!$D18),MONTH(DQ$3)=MONTH('Rent Roll'!$D18)),1,0))</f>
        <v>0</v>
      </c>
      <c r="DR44" s="567">
        <f>IF(AND(DR$3&gt;'Rent Roll'!$C18,DR$3&lt;='Rent Roll'!$D18),1,IF(AND(YEAR(DR$3)=YEAR('Rent Roll'!$D18),MONTH(DR$3)=MONTH('Rent Roll'!$D18)),1,0))</f>
        <v>0</v>
      </c>
      <c r="DS44" s="567">
        <f>IF(AND(DS$3&gt;'Rent Roll'!$C18,DS$3&lt;='Rent Roll'!$D18),1,IF(AND(YEAR(DS$3)=YEAR('Rent Roll'!$D18),MONTH(DS$3)=MONTH('Rent Roll'!$D18)),1,0))</f>
        <v>0</v>
      </c>
      <c r="DT44" s="567">
        <f>IF(AND(DT$3&gt;'Rent Roll'!$C18,DT$3&lt;='Rent Roll'!$D18),1,IF(AND(YEAR(DT$3)=YEAR('Rent Roll'!$D18),MONTH(DT$3)=MONTH('Rent Roll'!$D18)),1,0))</f>
        <v>0</v>
      </c>
      <c r="DU44" s="567">
        <f>IF(AND(DU$3&gt;'Rent Roll'!$C18,DU$3&lt;='Rent Roll'!$D18),1,IF(AND(YEAR(DU$3)=YEAR('Rent Roll'!$D18),MONTH(DU$3)=MONTH('Rent Roll'!$D18)),1,0))</f>
        <v>0</v>
      </c>
      <c r="DV44" s="567">
        <f>IF(AND(DV$3&gt;'Rent Roll'!$C18,DV$3&lt;='Rent Roll'!$D18),1,IF(AND(YEAR(DV$3)=YEAR('Rent Roll'!$D18),MONTH(DV$3)=MONTH('Rent Roll'!$D18)),1,0))</f>
        <v>0</v>
      </c>
    </row>
    <row r="45" spans="1:126" s="568" customFormat="1" ht="12" customHeight="1" outlineLevel="1" x14ac:dyDescent="0.4">
      <c r="A45" s="732"/>
      <c r="B45" s="564">
        <f>'Rent Roll'!$B19</f>
        <v>0</v>
      </c>
      <c r="C45" s="565"/>
      <c r="D45" s="565"/>
      <c r="E45" s="566"/>
      <c r="F45" s="778">
        <f>IF(AND(F$3&gt;'Rent Roll'!$C19,F$3&lt;='Rent Roll'!$D19),1,IF(AND(YEAR(F$3)=YEAR('Rent Roll'!$D19),MONTH(F$3)=MONTH('Rent Roll'!$D19)),1,0))</f>
        <v>0</v>
      </c>
      <c r="G45" s="768">
        <f>IF(AND(G$3&gt;'Rent Roll'!$C19,G$3&lt;='Rent Roll'!$D19),1,IF(AND(YEAR(G$3)=YEAR('Rent Roll'!$D19),MONTH(G$3)=MONTH('Rent Roll'!$D19)),1,0))</f>
        <v>0</v>
      </c>
      <c r="H45" s="567">
        <f>IF(AND(H$3&gt;'Rent Roll'!$C19,H$3&lt;='Rent Roll'!$D19),1,IF(AND(YEAR(H$3)=YEAR('Rent Roll'!$D19),MONTH(H$3)=MONTH('Rent Roll'!$D19)),1,0))</f>
        <v>0</v>
      </c>
      <c r="I45" s="567">
        <f>IF(AND(I$3&gt;'Rent Roll'!$C19,I$3&lt;='Rent Roll'!$D19),1,IF(AND(YEAR(I$3)=YEAR('Rent Roll'!$D19),MONTH(I$3)=MONTH('Rent Roll'!$D19)),1,0))</f>
        <v>0</v>
      </c>
      <c r="J45" s="567">
        <f>IF(AND(J$3&gt;'Rent Roll'!$C19,J$3&lt;='Rent Roll'!$D19),1,IF(AND(YEAR(J$3)=YEAR('Rent Roll'!$D19),MONTH(J$3)=MONTH('Rent Roll'!$D19)),1,0))</f>
        <v>0</v>
      </c>
      <c r="K45" s="567">
        <f>IF(AND(K$3&gt;'Rent Roll'!$C19,K$3&lt;='Rent Roll'!$D19),1,IF(AND(YEAR(K$3)=YEAR('Rent Roll'!$D19),MONTH(K$3)=MONTH('Rent Roll'!$D19)),1,0))</f>
        <v>0</v>
      </c>
      <c r="L45" s="567">
        <f>IF(AND(L$3&gt;'Rent Roll'!$C19,L$3&lt;='Rent Roll'!$D19),1,IF(AND(YEAR(L$3)=YEAR('Rent Roll'!$D19),MONTH(L$3)=MONTH('Rent Roll'!$D19)),1,0))</f>
        <v>0</v>
      </c>
      <c r="M45" s="567">
        <f>IF(AND(M$3&gt;'Rent Roll'!$C19,M$3&lt;='Rent Roll'!$D19),1,IF(AND(YEAR(M$3)=YEAR('Rent Roll'!$D19),MONTH(M$3)=MONTH('Rent Roll'!$D19)),1,0))</f>
        <v>0</v>
      </c>
      <c r="N45" s="567">
        <f>IF(AND(N$3&gt;'Rent Roll'!$C19,N$3&lt;='Rent Roll'!$D19),1,IF(AND(YEAR(N$3)=YEAR('Rent Roll'!$D19),MONTH(N$3)=MONTH('Rent Roll'!$D19)),1,0))</f>
        <v>0</v>
      </c>
      <c r="O45" s="567">
        <f>IF(AND(O$3&gt;'Rent Roll'!$C19,O$3&lt;='Rent Roll'!$D19),1,IF(AND(YEAR(O$3)=YEAR('Rent Roll'!$D19),MONTH(O$3)=MONTH('Rent Roll'!$D19)),1,0))</f>
        <v>0</v>
      </c>
      <c r="P45" s="567">
        <f>IF(AND(P$3&gt;'Rent Roll'!$C19,P$3&lt;='Rent Roll'!$D19),1,IF(AND(YEAR(P$3)=YEAR('Rent Roll'!$D19),MONTH(P$3)=MONTH('Rent Roll'!$D19)),1,0))</f>
        <v>0</v>
      </c>
      <c r="Q45" s="567">
        <f>IF(AND(Q$3&gt;'Rent Roll'!$C19,Q$3&lt;='Rent Roll'!$D19),1,IF(AND(YEAR(Q$3)=YEAR('Rent Roll'!$D19),MONTH(Q$3)=MONTH('Rent Roll'!$D19)),1,0))</f>
        <v>0</v>
      </c>
      <c r="R45" s="767">
        <f>IF(AND(R$3&gt;'Rent Roll'!$C19,R$3&lt;='Rent Roll'!$D19),1,IF(AND(YEAR(R$3)=YEAR('Rent Roll'!$D19),MONTH(R$3)=MONTH('Rent Roll'!$D19)),1,0))</f>
        <v>0</v>
      </c>
      <c r="S45" s="768">
        <f>IF(AND(S$3&gt;'Rent Roll'!$C19,S$3&lt;='Rent Roll'!$D19),1,IF(AND(YEAR(S$3)=YEAR('Rent Roll'!$D19),MONTH(S$3)=MONTH('Rent Roll'!$D19)),1,0))</f>
        <v>0</v>
      </c>
      <c r="T45" s="567">
        <f>IF(AND(T$3&gt;'Rent Roll'!$C19,T$3&lt;='Rent Roll'!$D19),1,IF(AND(YEAR(T$3)=YEAR('Rent Roll'!$D19),MONTH(T$3)=MONTH('Rent Roll'!$D19)),1,0))</f>
        <v>0</v>
      </c>
      <c r="U45" s="567">
        <f>IF(AND(U$3&gt;'Rent Roll'!$C19,U$3&lt;='Rent Roll'!$D19),1,IF(AND(YEAR(U$3)=YEAR('Rent Roll'!$D19),MONTH(U$3)=MONTH('Rent Roll'!$D19)),1,0))</f>
        <v>0</v>
      </c>
      <c r="V45" s="567">
        <f>IF(AND(V$3&gt;'Rent Roll'!$C19,V$3&lt;='Rent Roll'!$D19),1,IF(AND(YEAR(V$3)=YEAR('Rent Roll'!$D19),MONTH(V$3)=MONTH('Rent Roll'!$D19)),1,0))</f>
        <v>0</v>
      </c>
      <c r="W45" s="567">
        <f>IF(AND(W$3&gt;'Rent Roll'!$C19,W$3&lt;='Rent Roll'!$D19),1,IF(AND(YEAR(W$3)=YEAR('Rent Roll'!$D19),MONTH(W$3)=MONTH('Rent Roll'!$D19)),1,0))</f>
        <v>0</v>
      </c>
      <c r="X45" s="567">
        <f>IF(AND(X$3&gt;'Rent Roll'!$C19,X$3&lt;='Rent Roll'!$D19),1,IF(AND(YEAR(X$3)=YEAR('Rent Roll'!$D19),MONTH(X$3)=MONTH('Rent Roll'!$D19)),1,0))</f>
        <v>0</v>
      </c>
      <c r="Y45" s="567">
        <f>IF(AND(Y$3&gt;'Rent Roll'!$C19,Y$3&lt;='Rent Roll'!$D19),1,IF(AND(YEAR(Y$3)=YEAR('Rent Roll'!$D19),MONTH(Y$3)=MONTH('Rent Roll'!$D19)),1,0))</f>
        <v>0</v>
      </c>
      <c r="Z45" s="567">
        <f>IF(AND(Z$3&gt;'Rent Roll'!$C19,Z$3&lt;='Rent Roll'!$D19),1,IF(AND(YEAR(Z$3)=YEAR('Rent Roll'!$D19),MONTH(Z$3)=MONTH('Rent Roll'!$D19)),1,0))</f>
        <v>0</v>
      </c>
      <c r="AA45" s="567">
        <f>IF(AND(AA$3&gt;'Rent Roll'!$C19,AA$3&lt;='Rent Roll'!$D19),1,IF(AND(YEAR(AA$3)=YEAR('Rent Roll'!$D19),MONTH(AA$3)=MONTH('Rent Roll'!$D19)),1,0))</f>
        <v>0</v>
      </c>
      <c r="AB45" s="567">
        <f>IF(AND(AB$3&gt;'Rent Roll'!$C19,AB$3&lt;='Rent Roll'!$D19),1,IF(AND(YEAR(AB$3)=YEAR('Rent Roll'!$D19),MONTH(AB$3)=MONTH('Rent Roll'!$D19)),1,0))</f>
        <v>0</v>
      </c>
      <c r="AC45" s="567">
        <f>IF(AND(AC$3&gt;'Rent Roll'!$C19,AC$3&lt;='Rent Roll'!$D19),1,IF(AND(YEAR(AC$3)=YEAR('Rent Roll'!$D19),MONTH(AC$3)=MONTH('Rent Roll'!$D19)),1,0))</f>
        <v>0</v>
      </c>
      <c r="AD45" s="767">
        <f>IF(AND(AD$3&gt;'Rent Roll'!$C19,AD$3&lt;='Rent Roll'!$D19),1,IF(AND(YEAR(AD$3)=YEAR('Rent Roll'!$D19),MONTH(AD$3)=MONTH('Rent Roll'!$D19)),1,0))</f>
        <v>0</v>
      </c>
      <c r="AE45" s="768">
        <f>IF(AND(AE$3&gt;'Rent Roll'!$C19,AE$3&lt;='Rent Roll'!$D19),1,IF(AND(YEAR(AE$3)=YEAR('Rent Roll'!$D19),MONTH(AE$3)=MONTH('Rent Roll'!$D19)),1,0))</f>
        <v>0</v>
      </c>
      <c r="AF45" s="567">
        <f>IF(AND(AF$3&gt;'Rent Roll'!$C19,AF$3&lt;='Rent Roll'!$D19),1,IF(AND(YEAR(AF$3)=YEAR('Rent Roll'!$D19),MONTH(AF$3)=MONTH('Rent Roll'!$D19)),1,0))</f>
        <v>0</v>
      </c>
      <c r="AG45" s="567">
        <f>IF(AND(AG$3&gt;'Rent Roll'!$C19,AG$3&lt;='Rent Roll'!$D19),1,IF(AND(YEAR(AG$3)=YEAR('Rent Roll'!$D19),MONTH(AG$3)=MONTH('Rent Roll'!$D19)),1,0))</f>
        <v>0</v>
      </c>
      <c r="AH45" s="567">
        <f>IF(AND(AH$3&gt;'Rent Roll'!$C19,AH$3&lt;='Rent Roll'!$D19),1,IF(AND(YEAR(AH$3)=YEAR('Rent Roll'!$D19),MONTH(AH$3)=MONTH('Rent Roll'!$D19)),1,0))</f>
        <v>0</v>
      </c>
      <c r="AI45" s="567">
        <f>IF(AND(AI$3&gt;'Rent Roll'!$C19,AI$3&lt;='Rent Roll'!$D19),1,IF(AND(YEAR(AI$3)=YEAR('Rent Roll'!$D19),MONTH(AI$3)=MONTH('Rent Roll'!$D19)),1,0))</f>
        <v>0</v>
      </c>
      <c r="AJ45" s="567">
        <f>IF(AND(AJ$3&gt;'Rent Roll'!$C19,AJ$3&lt;='Rent Roll'!$D19),1,IF(AND(YEAR(AJ$3)=YEAR('Rent Roll'!$D19),MONTH(AJ$3)=MONTH('Rent Roll'!$D19)),1,0))</f>
        <v>0</v>
      </c>
      <c r="AK45" s="567">
        <f>IF(AND(AK$3&gt;'Rent Roll'!$C19,AK$3&lt;='Rent Roll'!$D19),1,IF(AND(YEAR(AK$3)=YEAR('Rent Roll'!$D19),MONTH(AK$3)=MONTH('Rent Roll'!$D19)),1,0))</f>
        <v>0</v>
      </c>
      <c r="AL45" s="567">
        <f>IF(AND(AL$3&gt;'Rent Roll'!$C19,AL$3&lt;='Rent Roll'!$D19),1,IF(AND(YEAR(AL$3)=YEAR('Rent Roll'!$D19),MONTH(AL$3)=MONTH('Rent Roll'!$D19)),1,0))</f>
        <v>0</v>
      </c>
      <c r="AM45" s="567">
        <f>IF(AND(AM$3&gt;'Rent Roll'!$C19,AM$3&lt;='Rent Roll'!$D19),1,IF(AND(YEAR(AM$3)=YEAR('Rent Roll'!$D19),MONTH(AM$3)=MONTH('Rent Roll'!$D19)),1,0))</f>
        <v>0</v>
      </c>
      <c r="AN45" s="567">
        <f>IF(AND(AN$3&gt;'Rent Roll'!$C19,AN$3&lt;='Rent Roll'!$D19),1,IF(AND(YEAR(AN$3)=YEAR('Rent Roll'!$D19),MONTH(AN$3)=MONTH('Rent Roll'!$D19)),1,0))</f>
        <v>0</v>
      </c>
      <c r="AO45" s="567">
        <f>IF(AND(AO$3&gt;'Rent Roll'!$C19,AO$3&lt;='Rent Roll'!$D19),1,IF(AND(YEAR(AO$3)=YEAR('Rent Roll'!$D19),MONTH(AO$3)=MONTH('Rent Roll'!$D19)),1,0))</f>
        <v>0</v>
      </c>
      <c r="AP45" s="767">
        <f>IF(AND(AP$3&gt;'Rent Roll'!$C19,AP$3&lt;='Rent Roll'!$D19),1,IF(AND(YEAR(AP$3)=YEAR('Rent Roll'!$D19),MONTH(AP$3)=MONTH('Rent Roll'!$D19)),1,0))</f>
        <v>0</v>
      </c>
      <c r="AQ45" s="768">
        <f>IF(AND(AQ$3&gt;'Rent Roll'!$C19,AQ$3&lt;='Rent Roll'!$D19),1,IF(AND(YEAR(AQ$3)=YEAR('Rent Roll'!$D19),MONTH(AQ$3)=MONTH('Rent Roll'!$D19)),1,0))</f>
        <v>0</v>
      </c>
      <c r="AR45" s="567">
        <f>IF(AND(AR$3&gt;'Rent Roll'!$C19,AR$3&lt;='Rent Roll'!$D19),1,IF(AND(YEAR(AR$3)=YEAR('Rent Roll'!$D19),MONTH(AR$3)=MONTH('Rent Roll'!$D19)),1,0))</f>
        <v>0</v>
      </c>
      <c r="AS45" s="567">
        <f>IF(AND(AS$3&gt;'Rent Roll'!$C19,AS$3&lt;='Rent Roll'!$D19),1,IF(AND(YEAR(AS$3)=YEAR('Rent Roll'!$D19),MONTH(AS$3)=MONTH('Rent Roll'!$D19)),1,0))</f>
        <v>0</v>
      </c>
      <c r="AT45" s="567">
        <f>IF(AND(AT$3&gt;'Rent Roll'!$C19,AT$3&lt;='Rent Roll'!$D19),1,IF(AND(YEAR(AT$3)=YEAR('Rent Roll'!$D19),MONTH(AT$3)=MONTH('Rent Roll'!$D19)),1,0))</f>
        <v>0</v>
      </c>
      <c r="AU45" s="567">
        <f>IF(AND(AU$3&gt;'Rent Roll'!$C19,AU$3&lt;='Rent Roll'!$D19),1,IF(AND(YEAR(AU$3)=YEAR('Rent Roll'!$D19),MONTH(AU$3)=MONTH('Rent Roll'!$D19)),1,0))</f>
        <v>0</v>
      </c>
      <c r="AV45" s="567">
        <f>IF(AND(AV$3&gt;'Rent Roll'!$C19,AV$3&lt;='Rent Roll'!$D19),1,IF(AND(YEAR(AV$3)=YEAR('Rent Roll'!$D19),MONTH(AV$3)=MONTH('Rent Roll'!$D19)),1,0))</f>
        <v>0</v>
      </c>
      <c r="AW45" s="567">
        <f>IF(AND(AW$3&gt;'Rent Roll'!$C19,AW$3&lt;='Rent Roll'!$D19),1,IF(AND(YEAR(AW$3)=YEAR('Rent Roll'!$D19),MONTH(AW$3)=MONTH('Rent Roll'!$D19)),1,0))</f>
        <v>0</v>
      </c>
      <c r="AX45" s="567">
        <f>IF(AND(AX$3&gt;'Rent Roll'!$C19,AX$3&lt;='Rent Roll'!$D19),1,IF(AND(YEAR(AX$3)=YEAR('Rent Roll'!$D19),MONTH(AX$3)=MONTH('Rent Roll'!$D19)),1,0))</f>
        <v>0</v>
      </c>
      <c r="AY45" s="567">
        <f>IF(AND(AY$3&gt;'Rent Roll'!$C19,AY$3&lt;='Rent Roll'!$D19),1,IF(AND(YEAR(AY$3)=YEAR('Rent Roll'!$D19),MONTH(AY$3)=MONTH('Rent Roll'!$D19)),1,0))</f>
        <v>0</v>
      </c>
      <c r="AZ45" s="567">
        <f>IF(AND(AZ$3&gt;'Rent Roll'!$C19,AZ$3&lt;='Rent Roll'!$D19),1,IF(AND(YEAR(AZ$3)=YEAR('Rent Roll'!$D19),MONTH(AZ$3)=MONTH('Rent Roll'!$D19)),1,0))</f>
        <v>0</v>
      </c>
      <c r="BA45" s="567">
        <f>IF(AND(BA$3&gt;'Rent Roll'!$C19,BA$3&lt;='Rent Roll'!$D19),1,IF(AND(YEAR(BA$3)=YEAR('Rent Roll'!$D19),MONTH(BA$3)=MONTH('Rent Roll'!$D19)),1,0))</f>
        <v>0</v>
      </c>
      <c r="BB45" s="767">
        <f>IF(AND(BB$3&gt;'Rent Roll'!$C19,BB$3&lt;='Rent Roll'!$D19),1,IF(AND(YEAR(BB$3)=YEAR('Rent Roll'!$D19),MONTH(BB$3)=MONTH('Rent Roll'!$D19)),1,0))</f>
        <v>0</v>
      </c>
      <c r="BC45" s="768">
        <f>IF(AND(BC$3&gt;'Rent Roll'!$C19,BC$3&lt;='Rent Roll'!$D19),1,IF(AND(YEAR(BC$3)=YEAR('Rent Roll'!$D19),MONTH(BC$3)=MONTH('Rent Roll'!$D19)),1,0))</f>
        <v>0</v>
      </c>
      <c r="BD45" s="567">
        <f>IF(AND(BD$3&gt;'Rent Roll'!$C19,BD$3&lt;='Rent Roll'!$D19),1,IF(AND(YEAR(BD$3)=YEAR('Rent Roll'!$D19),MONTH(BD$3)=MONTH('Rent Roll'!$D19)),1,0))</f>
        <v>0</v>
      </c>
      <c r="BE45" s="567">
        <f>IF(AND(BE$3&gt;'Rent Roll'!$C19,BE$3&lt;='Rent Roll'!$D19),1,IF(AND(YEAR(BE$3)=YEAR('Rent Roll'!$D19),MONTH(BE$3)=MONTH('Rent Roll'!$D19)),1,0))</f>
        <v>0</v>
      </c>
      <c r="BF45" s="567">
        <f>IF(AND(BF$3&gt;'Rent Roll'!$C19,BF$3&lt;='Rent Roll'!$D19),1,IF(AND(YEAR(BF$3)=YEAR('Rent Roll'!$D19),MONTH(BF$3)=MONTH('Rent Roll'!$D19)),1,0))</f>
        <v>0</v>
      </c>
      <c r="BG45" s="567">
        <f>IF(AND(BG$3&gt;'Rent Roll'!$C19,BG$3&lt;='Rent Roll'!$D19),1,IF(AND(YEAR(BG$3)=YEAR('Rent Roll'!$D19),MONTH(BG$3)=MONTH('Rent Roll'!$D19)),1,0))</f>
        <v>0</v>
      </c>
      <c r="BH45" s="567">
        <f>IF(AND(BH$3&gt;'Rent Roll'!$C19,BH$3&lt;='Rent Roll'!$D19),1,IF(AND(YEAR(BH$3)=YEAR('Rent Roll'!$D19),MONTH(BH$3)=MONTH('Rent Roll'!$D19)),1,0))</f>
        <v>0</v>
      </c>
      <c r="BI45" s="567">
        <f>IF(AND(BI$3&gt;'Rent Roll'!$C19,BI$3&lt;='Rent Roll'!$D19),1,IF(AND(YEAR(BI$3)=YEAR('Rent Roll'!$D19),MONTH(BI$3)=MONTH('Rent Roll'!$D19)),1,0))</f>
        <v>0</v>
      </c>
      <c r="BJ45" s="567">
        <f>IF(AND(BJ$3&gt;'Rent Roll'!$C19,BJ$3&lt;='Rent Roll'!$D19),1,IF(AND(YEAR(BJ$3)=YEAR('Rent Roll'!$D19),MONTH(BJ$3)=MONTH('Rent Roll'!$D19)),1,0))</f>
        <v>0</v>
      </c>
      <c r="BK45" s="567">
        <f>IF(AND(BK$3&gt;'Rent Roll'!$C19,BK$3&lt;='Rent Roll'!$D19),1,IF(AND(YEAR(BK$3)=YEAR('Rent Roll'!$D19),MONTH(BK$3)=MONTH('Rent Roll'!$D19)),1,0))</f>
        <v>0</v>
      </c>
      <c r="BL45" s="567">
        <f>IF(AND(BL$3&gt;'Rent Roll'!$C19,BL$3&lt;='Rent Roll'!$D19),1,IF(AND(YEAR(BL$3)=YEAR('Rent Roll'!$D19),MONTH(BL$3)=MONTH('Rent Roll'!$D19)),1,0))</f>
        <v>0</v>
      </c>
      <c r="BM45" s="567">
        <f>IF(AND(BM$3&gt;'Rent Roll'!$C19,BM$3&lt;='Rent Roll'!$D19),1,IF(AND(YEAR(BM$3)=YEAR('Rent Roll'!$D19),MONTH(BM$3)=MONTH('Rent Roll'!$D19)),1,0))</f>
        <v>0</v>
      </c>
      <c r="BN45" s="767">
        <f>IF(AND(BN$3&gt;'Rent Roll'!$C19,BN$3&lt;='Rent Roll'!$D19),1,IF(AND(YEAR(BN$3)=YEAR('Rent Roll'!$D19),MONTH(BN$3)=MONTH('Rent Roll'!$D19)),1,0))</f>
        <v>0</v>
      </c>
      <c r="BO45" s="768">
        <f>IF(AND(BO$3&gt;'Rent Roll'!$C19,BO$3&lt;='Rent Roll'!$D19),1,IF(AND(YEAR(BO$3)=YEAR('Rent Roll'!$D19),MONTH(BO$3)=MONTH('Rent Roll'!$D19)),1,0))</f>
        <v>0</v>
      </c>
      <c r="BP45" s="567">
        <f>IF(AND(BP$3&gt;'Rent Roll'!$C19,BP$3&lt;='Rent Roll'!$D19),1,IF(AND(YEAR(BP$3)=YEAR('Rent Roll'!$D19),MONTH(BP$3)=MONTH('Rent Roll'!$D19)),1,0))</f>
        <v>0</v>
      </c>
      <c r="BQ45" s="567">
        <f>IF(AND(BQ$3&gt;'Rent Roll'!$C19,BQ$3&lt;='Rent Roll'!$D19),1,IF(AND(YEAR(BQ$3)=YEAR('Rent Roll'!$D19),MONTH(BQ$3)=MONTH('Rent Roll'!$D19)),1,0))</f>
        <v>0</v>
      </c>
      <c r="BR45" s="567">
        <f>IF(AND(BR$3&gt;'Rent Roll'!$C19,BR$3&lt;='Rent Roll'!$D19),1,IF(AND(YEAR(BR$3)=YEAR('Rent Roll'!$D19),MONTH(BR$3)=MONTH('Rent Roll'!$D19)),1,0))</f>
        <v>0</v>
      </c>
      <c r="BS45" s="567">
        <f>IF(AND(BS$3&gt;'Rent Roll'!$C19,BS$3&lt;='Rent Roll'!$D19),1,IF(AND(YEAR(BS$3)=YEAR('Rent Roll'!$D19),MONTH(BS$3)=MONTH('Rent Roll'!$D19)),1,0))</f>
        <v>0</v>
      </c>
      <c r="BT45" s="567">
        <f>IF(AND(BT$3&gt;'Rent Roll'!$C19,BT$3&lt;='Rent Roll'!$D19),1,IF(AND(YEAR(BT$3)=YEAR('Rent Roll'!$D19),MONTH(BT$3)=MONTH('Rent Roll'!$D19)),1,0))</f>
        <v>0</v>
      </c>
      <c r="BU45" s="567">
        <f>IF(AND(BU$3&gt;'Rent Roll'!$C19,BU$3&lt;='Rent Roll'!$D19),1,IF(AND(YEAR(BU$3)=YEAR('Rent Roll'!$D19),MONTH(BU$3)=MONTH('Rent Roll'!$D19)),1,0))</f>
        <v>0</v>
      </c>
      <c r="BV45" s="567">
        <f>IF(AND(BV$3&gt;'Rent Roll'!$C19,BV$3&lt;='Rent Roll'!$D19),1,IF(AND(YEAR(BV$3)=YEAR('Rent Roll'!$D19),MONTH(BV$3)=MONTH('Rent Roll'!$D19)),1,0))</f>
        <v>0</v>
      </c>
      <c r="BW45" s="567">
        <f>IF(AND(BW$3&gt;'Rent Roll'!$C19,BW$3&lt;='Rent Roll'!$D19),1,IF(AND(YEAR(BW$3)=YEAR('Rent Roll'!$D19),MONTH(BW$3)=MONTH('Rent Roll'!$D19)),1,0))</f>
        <v>0</v>
      </c>
      <c r="BX45" s="567">
        <f>IF(AND(BX$3&gt;'Rent Roll'!$C19,BX$3&lt;='Rent Roll'!$D19),1,IF(AND(YEAR(BX$3)=YEAR('Rent Roll'!$D19),MONTH(BX$3)=MONTH('Rent Roll'!$D19)),1,0))</f>
        <v>0</v>
      </c>
      <c r="BY45" s="567">
        <f>IF(AND(BY$3&gt;'Rent Roll'!$C19,BY$3&lt;='Rent Roll'!$D19),1,IF(AND(YEAR(BY$3)=YEAR('Rent Roll'!$D19),MONTH(BY$3)=MONTH('Rent Roll'!$D19)),1,0))</f>
        <v>0</v>
      </c>
      <c r="BZ45" s="767">
        <f>IF(AND(BZ$3&gt;'Rent Roll'!$C19,BZ$3&lt;='Rent Roll'!$D19),1,IF(AND(YEAR(BZ$3)=YEAR('Rent Roll'!$D19),MONTH(BZ$3)=MONTH('Rent Roll'!$D19)),1,0))</f>
        <v>0</v>
      </c>
      <c r="CA45" s="768">
        <f>IF(AND(CA$3&gt;'Rent Roll'!$C19,CA$3&lt;='Rent Roll'!$D19),1,IF(AND(YEAR(CA$3)=YEAR('Rent Roll'!$D19),MONTH(CA$3)=MONTH('Rent Roll'!$D19)),1,0))</f>
        <v>0</v>
      </c>
      <c r="CB45" s="567">
        <f>IF(AND(CB$3&gt;'Rent Roll'!$C19,CB$3&lt;='Rent Roll'!$D19),1,IF(AND(YEAR(CB$3)=YEAR('Rent Roll'!$D19),MONTH(CB$3)=MONTH('Rent Roll'!$D19)),1,0))</f>
        <v>0</v>
      </c>
      <c r="CC45" s="567">
        <f>IF(AND(CC$3&gt;'Rent Roll'!$C19,CC$3&lt;='Rent Roll'!$D19),1,IF(AND(YEAR(CC$3)=YEAR('Rent Roll'!$D19),MONTH(CC$3)=MONTH('Rent Roll'!$D19)),1,0))</f>
        <v>0</v>
      </c>
      <c r="CD45" s="567">
        <f>IF(AND(CD$3&gt;'Rent Roll'!$C19,CD$3&lt;='Rent Roll'!$D19),1,IF(AND(YEAR(CD$3)=YEAR('Rent Roll'!$D19),MONTH(CD$3)=MONTH('Rent Roll'!$D19)),1,0))</f>
        <v>0</v>
      </c>
      <c r="CE45" s="567">
        <f>IF(AND(CE$3&gt;'Rent Roll'!$C19,CE$3&lt;='Rent Roll'!$D19),1,IF(AND(YEAR(CE$3)=YEAR('Rent Roll'!$D19),MONTH(CE$3)=MONTH('Rent Roll'!$D19)),1,0))</f>
        <v>0</v>
      </c>
      <c r="CF45" s="567">
        <f>IF(AND(CF$3&gt;'Rent Roll'!$C19,CF$3&lt;='Rent Roll'!$D19),1,IF(AND(YEAR(CF$3)=YEAR('Rent Roll'!$D19),MONTH(CF$3)=MONTH('Rent Roll'!$D19)),1,0))</f>
        <v>0</v>
      </c>
      <c r="CG45" s="567">
        <f>IF(AND(CG$3&gt;'Rent Roll'!$C19,CG$3&lt;='Rent Roll'!$D19),1,IF(AND(YEAR(CG$3)=YEAR('Rent Roll'!$D19),MONTH(CG$3)=MONTH('Rent Roll'!$D19)),1,0))</f>
        <v>0</v>
      </c>
      <c r="CH45" s="567">
        <f>IF(AND(CH$3&gt;'Rent Roll'!$C19,CH$3&lt;='Rent Roll'!$D19),1,IF(AND(YEAR(CH$3)=YEAR('Rent Roll'!$D19),MONTH(CH$3)=MONTH('Rent Roll'!$D19)),1,0))</f>
        <v>0</v>
      </c>
      <c r="CI45" s="567">
        <f>IF(AND(CI$3&gt;'Rent Roll'!$C19,CI$3&lt;='Rent Roll'!$D19),1,IF(AND(YEAR(CI$3)=YEAR('Rent Roll'!$D19),MONTH(CI$3)=MONTH('Rent Roll'!$D19)),1,0))</f>
        <v>0</v>
      </c>
      <c r="CJ45" s="567">
        <f>IF(AND(CJ$3&gt;'Rent Roll'!$C19,CJ$3&lt;='Rent Roll'!$D19),1,IF(AND(YEAR(CJ$3)=YEAR('Rent Roll'!$D19),MONTH(CJ$3)=MONTH('Rent Roll'!$D19)),1,0))</f>
        <v>0</v>
      </c>
      <c r="CK45" s="567">
        <f>IF(AND(CK$3&gt;'Rent Roll'!$C19,CK$3&lt;='Rent Roll'!$D19),1,IF(AND(YEAR(CK$3)=YEAR('Rent Roll'!$D19),MONTH(CK$3)=MONTH('Rent Roll'!$D19)),1,0))</f>
        <v>0</v>
      </c>
      <c r="CL45" s="767">
        <f>IF(AND(CL$3&gt;'Rent Roll'!$C19,CL$3&lt;='Rent Roll'!$D19),1,IF(AND(YEAR(CL$3)=YEAR('Rent Roll'!$D19),MONTH(CL$3)=MONTH('Rent Roll'!$D19)),1,0))</f>
        <v>0</v>
      </c>
      <c r="CM45" s="768">
        <f>IF(AND(CM$3&gt;'Rent Roll'!$C19,CM$3&lt;='Rent Roll'!$D19),1,IF(AND(YEAR(CM$3)=YEAR('Rent Roll'!$D19),MONTH(CM$3)=MONTH('Rent Roll'!$D19)),1,0))</f>
        <v>0</v>
      </c>
      <c r="CN45" s="567">
        <f>IF(AND(CN$3&gt;'Rent Roll'!$C19,CN$3&lt;='Rent Roll'!$D19),1,IF(AND(YEAR(CN$3)=YEAR('Rent Roll'!$D19),MONTH(CN$3)=MONTH('Rent Roll'!$D19)),1,0))</f>
        <v>0</v>
      </c>
      <c r="CO45" s="567">
        <f>IF(AND(CO$3&gt;'Rent Roll'!$C19,CO$3&lt;='Rent Roll'!$D19),1,IF(AND(YEAR(CO$3)=YEAR('Rent Roll'!$D19),MONTH(CO$3)=MONTH('Rent Roll'!$D19)),1,0))</f>
        <v>0</v>
      </c>
      <c r="CP45" s="567">
        <f>IF(AND(CP$3&gt;'Rent Roll'!$C19,CP$3&lt;='Rent Roll'!$D19),1,IF(AND(YEAR(CP$3)=YEAR('Rent Roll'!$D19),MONTH(CP$3)=MONTH('Rent Roll'!$D19)),1,0))</f>
        <v>0</v>
      </c>
      <c r="CQ45" s="567">
        <f>IF(AND(CQ$3&gt;'Rent Roll'!$C19,CQ$3&lt;='Rent Roll'!$D19),1,IF(AND(YEAR(CQ$3)=YEAR('Rent Roll'!$D19),MONTH(CQ$3)=MONTH('Rent Roll'!$D19)),1,0))</f>
        <v>0</v>
      </c>
      <c r="CR45" s="567">
        <f>IF(AND(CR$3&gt;'Rent Roll'!$C19,CR$3&lt;='Rent Roll'!$D19),1,IF(AND(YEAR(CR$3)=YEAR('Rent Roll'!$D19),MONTH(CR$3)=MONTH('Rent Roll'!$D19)),1,0))</f>
        <v>0</v>
      </c>
      <c r="CS45" s="567">
        <f>IF(AND(CS$3&gt;'Rent Roll'!$C19,CS$3&lt;='Rent Roll'!$D19),1,IF(AND(YEAR(CS$3)=YEAR('Rent Roll'!$D19),MONTH(CS$3)=MONTH('Rent Roll'!$D19)),1,0))</f>
        <v>0</v>
      </c>
      <c r="CT45" s="567">
        <f>IF(AND(CT$3&gt;'Rent Roll'!$C19,CT$3&lt;='Rent Roll'!$D19),1,IF(AND(YEAR(CT$3)=YEAR('Rent Roll'!$D19),MONTH(CT$3)=MONTH('Rent Roll'!$D19)),1,0))</f>
        <v>0</v>
      </c>
      <c r="CU45" s="567">
        <f>IF(AND(CU$3&gt;'Rent Roll'!$C19,CU$3&lt;='Rent Roll'!$D19),1,IF(AND(YEAR(CU$3)=YEAR('Rent Roll'!$D19),MONTH(CU$3)=MONTH('Rent Roll'!$D19)),1,0))</f>
        <v>0</v>
      </c>
      <c r="CV45" s="567">
        <f>IF(AND(CV$3&gt;'Rent Roll'!$C19,CV$3&lt;='Rent Roll'!$D19),1,IF(AND(YEAR(CV$3)=YEAR('Rent Roll'!$D19),MONTH(CV$3)=MONTH('Rent Roll'!$D19)),1,0))</f>
        <v>0</v>
      </c>
      <c r="CW45" s="567">
        <f>IF(AND(CW$3&gt;'Rent Roll'!$C19,CW$3&lt;='Rent Roll'!$D19),1,IF(AND(YEAR(CW$3)=YEAR('Rent Roll'!$D19),MONTH(CW$3)=MONTH('Rent Roll'!$D19)),1,0))</f>
        <v>0</v>
      </c>
      <c r="CX45" s="767">
        <f>IF(AND(CX$3&gt;'Rent Roll'!$C19,CX$3&lt;='Rent Roll'!$D19),1,IF(AND(YEAR(CX$3)=YEAR('Rent Roll'!$D19),MONTH(CX$3)=MONTH('Rent Roll'!$D19)),1,0))</f>
        <v>0</v>
      </c>
      <c r="CY45" s="768">
        <f>IF(AND(CY$3&gt;'Rent Roll'!$C19,CY$3&lt;='Rent Roll'!$D19),1,IF(AND(YEAR(CY$3)=YEAR('Rent Roll'!$D19),MONTH(CY$3)=MONTH('Rent Roll'!$D19)),1,0))</f>
        <v>0</v>
      </c>
      <c r="CZ45" s="567">
        <f>IF(AND(CZ$3&gt;'Rent Roll'!$C19,CZ$3&lt;='Rent Roll'!$D19),1,IF(AND(YEAR(CZ$3)=YEAR('Rent Roll'!$D19),MONTH(CZ$3)=MONTH('Rent Roll'!$D19)),1,0))</f>
        <v>0</v>
      </c>
      <c r="DA45" s="567">
        <f>IF(AND(DA$3&gt;'Rent Roll'!$C19,DA$3&lt;='Rent Roll'!$D19),1,IF(AND(YEAR(DA$3)=YEAR('Rent Roll'!$D19),MONTH(DA$3)=MONTH('Rent Roll'!$D19)),1,0))</f>
        <v>0</v>
      </c>
      <c r="DB45" s="567">
        <f>IF(AND(DB$3&gt;'Rent Roll'!$C19,DB$3&lt;='Rent Roll'!$D19),1,IF(AND(YEAR(DB$3)=YEAR('Rent Roll'!$D19),MONTH(DB$3)=MONTH('Rent Roll'!$D19)),1,0))</f>
        <v>0</v>
      </c>
      <c r="DC45" s="567">
        <f>IF(AND(DC$3&gt;'Rent Roll'!$C19,DC$3&lt;='Rent Roll'!$D19),1,IF(AND(YEAR(DC$3)=YEAR('Rent Roll'!$D19),MONTH(DC$3)=MONTH('Rent Roll'!$D19)),1,0))</f>
        <v>0</v>
      </c>
      <c r="DD45" s="567">
        <f>IF(AND(DD$3&gt;'Rent Roll'!$C19,DD$3&lt;='Rent Roll'!$D19),1,IF(AND(YEAR(DD$3)=YEAR('Rent Roll'!$D19),MONTH(DD$3)=MONTH('Rent Roll'!$D19)),1,0))</f>
        <v>0</v>
      </c>
      <c r="DE45" s="567">
        <f>IF(AND(DE$3&gt;'Rent Roll'!$C19,DE$3&lt;='Rent Roll'!$D19),1,IF(AND(YEAR(DE$3)=YEAR('Rent Roll'!$D19),MONTH(DE$3)=MONTH('Rent Roll'!$D19)),1,0))</f>
        <v>0</v>
      </c>
      <c r="DF45" s="567">
        <f>IF(AND(DF$3&gt;'Rent Roll'!$C19,DF$3&lt;='Rent Roll'!$D19),1,IF(AND(YEAR(DF$3)=YEAR('Rent Roll'!$D19),MONTH(DF$3)=MONTH('Rent Roll'!$D19)),1,0))</f>
        <v>0</v>
      </c>
      <c r="DG45" s="567">
        <f>IF(AND(DG$3&gt;'Rent Roll'!$C19,DG$3&lt;='Rent Roll'!$D19),1,IF(AND(YEAR(DG$3)=YEAR('Rent Roll'!$D19),MONTH(DG$3)=MONTH('Rent Roll'!$D19)),1,0))</f>
        <v>0</v>
      </c>
      <c r="DH45" s="567">
        <f>IF(AND(DH$3&gt;'Rent Roll'!$C19,DH$3&lt;='Rent Roll'!$D19),1,IF(AND(YEAR(DH$3)=YEAR('Rent Roll'!$D19),MONTH(DH$3)=MONTH('Rent Roll'!$D19)),1,0))</f>
        <v>0</v>
      </c>
      <c r="DI45" s="567">
        <f>IF(AND(DI$3&gt;'Rent Roll'!$C19,DI$3&lt;='Rent Roll'!$D19),1,IF(AND(YEAR(DI$3)=YEAR('Rent Roll'!$D19),MONTH(DI$3)=MONTH('Rent Roll'!$D19)),1,0))</f>
        <v>0</v>
      </c>
      <c r="DJ45" s="767">
        <f>IF(AND(DJ$3&gt;'Rent Roll'!$C19,DJ$3&lt;='Rent Roll'!$D19),1,IF(AND(YEAR(DJ$3)=YEAR('Rent Roll'!$D19),MONTH(DJ$3)=MONTH('Rent Roll'!$D19)),1,0))</f>
        <v>0</v>
      </c>
      <c r="DK45" s="768">
        <f>IF(AND(DK$3&gt;'Rent Roll'!$C19,DK$3&lt;='Rent Roll'!$D19),1,IF(AND(YEAR(DK$3)=YEAR('Rent Roll'!$D19),MONTH(DK$3)=MONTH('Rent Roll'!$D19)),1,0))</f>
        <v>0</v>
      </c>
      <c r="DL45" s="567">
        <f>IF(AND(DL$3&gt;'Rent Roll'!$C19,DL$3&lt;='Rent Roll'!$D19),1,IF(AND(YEAR(DL$3)=YEAR('Rent Roll'!$D19),MONTH(DL$3)=MONTH('Rent Roll'!$D19)),1,0))</f>
        <v>0</v>
      </c>
      <c r="DM45" s="567">
        <f>IF(AND(DM$3&gt;'Rent Roll'!$C19,DM$3&lt;='Rent Roll'!$D19),1,IF(AND(YEAR(DM$3)=YEAR('Rent Roll'!$D19),MONTH(DM$3)=MONTH('Rent Roll'!$D19)),1,0))</f>
        <v>0</v>
      </c>
      <c r="DN45" s="567">
        <f>IF(AND(DN$3&gt;'Rent Roll'!$C19,DN$3&lt;='Rent Roll'!$D19),1,IF(AND(YEAR(DN$3)=YEAR('Rent Roll'!$D19),MONTH(DN$3)=MONTH('Rent Roll'!$D19)),1,0))</f>
        <v>0</v>
      </c>
      <c r="DO45" s="567">
        <f>IF(AND(DO$3&gt;'Rent Roll'!$C19,DO$3&lt;='Rent Roll'!$D19),1,IF(AND(YEAR(DO$3)=YEAR('Rent Roll'!$D19),MONTH(DO$3)=MONTH('Rent Roll'!$D19)),1,0))</f>
        <v>0</v>
      </c>
      <c r="DP45" s="567">
        <f>IF(AND(DP$3&gt;'Rent Roll'!$C19,DP$3&lt;='Rent Roll'!$D19),1,IF(AND(YEAR(DP$3)=YEAR('Rent Roll'!$D19),MONTH(DP$3)=MONTH('Rent Roll'!$D19)),1,0))</f>
        <v>0</v>
      </c>
      <c r="DQ45" s="567">
        <f>IF(AND(DQ$3&gt;'Rent Roll'!$C19,DQ$3&lt;='Rent Roll'!$D19),1,IF(AND(YEAR(DQ$3)=YEAR('Rent Roll'!$D19),MONTH(DQ$3)=MONTH('Rent Roll'!$D19)),1,0))</f>
        <v>0</v>
      </c>
      <c r="DR45" s="567">
        <f>IF(AND(DR$3&gt;'Rent Roll'!$C19,DR$3&lt;='Rent Roll'!$D19),1,IF(AND(YEAR(DR$3)=YEAR('Rent Roll'!$D19),MONTH(DR$3)=MONTH('Rent Roll'!$D19)),1,0))</f>
        <v>0</v>
      </c>
      <c r="DS45" s="567">
        <f>IF(AND(DS$3&gt;'Rent Roll'!$C19,DS$3&lt;='Rent Roll'!$D19),1,IF(AND(YEAR(DS$3)=YEAR('Rent Roll'!$D19),MONTH(DS$3)=MONTH('Rent Roll'!$D19)),1,0))</f>
        <v>0</v>
      </c>
      <c r="DT45" s="567">
        <f>IF(AND(DT$3&gt;'Rent Roll'!$C19,DT$3&lt;='Rent Roll'!$D19),1,IF(AND(YEAR(DT$3)=YEAR('Rent Roll'!$D19),MONTH(DT$3)=MONTH('Rent Roll'!$D19)),1,0))</f>
        <v>0</v>
      </c>
      <c r="DU45" s="567">
        <f>IF(AND(DU$3&gt;'Rent Roll'!$C19,DU$3&lt;='Rent Roll'!$D19),1,IF(AND(YEAR(DU$3)=YEAR('Rent Roll'!$D19),MONTH(DU$3)=MONTH('Rent Roll'!$D19)),1,0))</f>
        <v>0</v>
      </c>
      <c r="DV45" s="567">
        <f>IF(AND(DV$3&gt;'Rent Roll'!$C19,DV$3&lt;='Rent Roll'!$D19),1,IF(AND(YEAR(DV$3)=YEAR('Rent Roll'!$D19),MONTH(DV$3)=MONTH('Rent Roll'!$D19)),1,0))</f>
        <v>0</v>
      </c>
    </row>
    <row r="46" spans="1:126" s="568" customFormat="1" ht="12" customHeight="1" outlineLevel="1" x14ac:dyDescent="0.4">
      <c r="A46" s="732"/>
      <c r="B46" s="564">
        <f>'Rent Roll'!$B20</f>
        <v>0</v>
      </c>
      <c r="C46" s="565"/>
      <c r="D46" s="565"/>
      <c r="E46" s="566"/>
      <c r="F46" s="778">
        <f>IF(AND(F$3&gt;'Rent Roll'!$C20,F$3&lt;='Rent Roll'!$D20),1,IF(AND(YEAR(F$3)=YEAR('Rent Roll'!$D20),MONTH(F$3)=MONTH('Rent Roll'!$D20)),1,0))</f>
        <v>0</v>
      </c>
      <c r="G46" s="768">
        <f>IF(AND(G$3&gt;'Rent Roll'!$C20,G$3&lt;='Rent Roll'!$D20),1,IF(AND(YEAR(G$3)=YEAR('Rent Roll'!$D20),MONTH(G$3)=MONTH('Rent Roll'!$D20)),1,0))</f>
        <v>0</v>
      </c>
      <c r="H46" s="567">
        <f>IF(AND(H$3&gt;'Rent Roll'!$C20,H$3&lt;='Rent Roll'!$D20),1,IF(AND(YEAR(H$3)=YEAR('Rent Roll'!$D20),MONTH(H$3)=MONTH('Rent Roll'!$D20)),1,0))</f>
        <v>0</v>
      </c>
      <c r="I46" s="567">
        <f>IF(AND(I$3&gt;'Rent Roll'!$C20,I$3&lt;='Rent Roll'!$D20),1,IF(AND(YEAR(I$3)=YEAR('Rent Roll'!$D20),MONTH(I$3)=MONTH('Rent Roll'!$D20)),1,0))</f>
        <v>0</v>
      </c>
      <c r="J46" s="567">
        <f>IF(AND(J$3&gt;'Rent Roll'!$C20,J$3&lt;='Rent Roll'!$D20),1,IF(AND(YEAR(J$3)=YEAR('Rent Roll'!$D20),MONTH(J$3)=MONTH('Rent Roll'!$D20)),1,0))</f>
        <v>0</v>
      </c>
      <c r="K46" s="567">
        <f>IF(AND(K$3&gt;'Rent Roll'!$C20,K$3&lt;='Rent Roll'!$D20),1,IF(AND(YEAR(K$3)=YEAR('Rent Roll'!$D20),MONTH(K$3)=MONTH('Rent Roll'!$D20)),1,0))</f>
        <v>0</v>
      </c>
      <c r="L46" s="567">
        <f>IF(AND(L$3&gt;'Rent Roll'!$C20,L$3&lt;='Rent Roll'!$D20),1,IF(AND(YEAR(L$3)=YEAR('Rent Roll'!$D20),MONTH(L$3)=MONTH('Rent Roll'!$D20)),1,0))</f>
        <v>0</v>
      </c>
      <c r="M46" s="567">
        <f>IF(AND(M$3&gt;'Rent Roll'!$C20,M$3&lt;='Rent Roll'!$D20),1,IF(AND(YEAR(M$3)=YEAR('Rent Roll'!$D20),MONTH(M$3)=MONTH('Rent Roll'!$D20)),1,0))</f>
        <v>0</v>
      </c>
      <c r="N46" s="567">
        <f>IF(AND(N$3&gt;'Rent Roll'!$C20,N$3&lt;='Rent Roll'!$D20),1,IF(AND(YEAR(N$3)=YEAR('Rent Roll'!$D20),MONTH(N$3)=MONTH('Rent Roll'!$D20)),1,0))</f>
        <v>0</v>
      </c>
      <c r="O46" s="567">
        <f>IF(AND(O$3&gt;'Rent Roll'!$C20,O$3&lt;='Rent Roll'!$D20),1,IF(AND(YEAR(O$3)=YEAR('Rent Roll'!$D20),MONTH(O$3)=MONTH('Rent Roll'!$D20)),1,0))</f>
        <v>0</v>
      </c>
      <c r="P46" s="567">
        <f>IF(AND(P$3&gt;'Rent Roll'!$C20,P$3&lt;='Rent Roll'!$D20),1,IF(AND(YEAR(P$3)=YEAR('Rent Roll'!$D20),MONTH(P$3)=MONTH('Rent Roll'!$D20)),1,0))</f>
        <v>0</v>
      </c>
      <c r="Q46" s="567">
        <f>IF(AND(Q$3&gt;'Rent Roll'!$C20,Q$3&lt;='Rent Roll'!$D20),1,IF(AND(YEAR(Q$3)=YEAR('Rent Roll'!$D20),MONTH(Q$3)=MONTH('Rent Roll'!$D20)),1,0))</f>
        <v>0</v>
      </c>
      <c r="R46" s="767">
        <f>IF(AND(R$3&gt;'Rent Roll'!$C20,R$3&lt;='Rent Roll'!$D20),1,IF(AND(YEAR(R$3)=YEAR('Rent Roll'!$D20),MONTH(R$3)=MONTH('Rent Roll'!$D20)),1,0))</f>
        <v>0</v>
      </c>
      <c r="S46" s="768">
        <f>IF(AND(S$3&gt;'Rent Roll'!$C20,S$3&lt;='Rent Roll'!$D20),1,IF(AND(YEAR(S$3)=YEAR('Rent Roll'!$D20),MONTH(S$3)=MONTH('Rent Roll'!$D20)),1,0))</f>
        <v>0</v>
      </c>
      <c r="T46" s="567">
        <f>IF(AND(T$3&gt;'Rent Roll'!$C20,T$3&lt;='Rent Roll'!$D20),1,IF(AND(YEAR(T$3)=YEAR('Rent Roll'!$D20),MONTH(T$3)=MONTH('Rent Roll'!$D20)),1,0))</f>
        <v>0</v>
      </c>
      <c r="U46" s="567">
        <f>IF(AND(U$3&gt;'Rent Roll'!$C20,U$3&lt;='Rent Roll'!$D20),1,IF(AND(YEAR(U$3)=YEAR('Rent Roll'!$D20),MONTH(U$3)=MONTH('Rent Roll'!$D20)),1,0))</f>
        <v>0</v>
      </c>
      <c r="V46" s="567">
        <f>IF(AND(V$3&gt;'Rent Roll'!$C20,V$3&lt;='Rent Roll'!$D20),1,IF(AND(YEAR(V$3)=YEAR('Rent Roll'!$D20),MONTH(V$3)=MONTH('Rent Roll'!$D20)),1,0))</f>
        <v>0</v>
      </c>
      <c r="W46" s="567">
        <f>IF(AND(W$3&gt;'Rent Roll'!$C20,W$3&lt;='Rent Roll'!$D20),1,IF(AND(YEAR(W$3)=YEAR('Rent Roll'!$D20),MONTH(W$3)=MONTH('Rent Roll'!$D20)),1,0))</f>
        <v>0</v>
      </c>
      <c r="X46" s="567">
        <f>IF(AND(X$3&gt;'Rent Roll'!$C20,X$3&lt;='Rent Roll'!$D20),1,IF(AND(YEAR(X$3)=YEAR('Rent Roll'!$D20),MONTH(X$3)=MONTH('Rent Roll'!$D20)),1,0))</f>
        <v>0</v>
      </c>
      <c r="Y46" s="567">
        <f>IF(AND(Y$3&gt;'Rent Roll'!$C20,Y$3&lt;='Rent Roll'!$D20),1,IF(AND(YEAR(Y$3)=YEAR('Rent Roll'!$D20),MONTH(Y$3)=MONTH('Rent Roll'!$D20)),1,0))</f>
        <v>0</v>
      </c>
      <c r="Z46" s="567">
        <f>IF(AND(Z$3&gt;'Rent Roll'!$C20,Z$3&lt;='Rent Roll'!$D20),1,IF(AND(YEAR(Z$3)=YEAR('Rent Roll'!$D20),MONTH(Z$3)=MONTH('Rent Roll'!$D20)),1,0))</f>
        <v>0</v>
      </c>
      <c r="AA46" s="567">
        <f>IF(AND(AA$3&gt;'Rent Roll'!$C20,AA$3&lt;='Rent Roll'!$D20),1,IF(AND(YEAR(AA$3)=YEAR('Rent Roll'!$D20),MONTH(AA$3)=MONTH('Rent Roll'!$D20)),1,0))</f>
        <v>0</v>
      </c>
      <c r="AB46" s="567">
        <f>IF(AND(AB$3&gt;'Rent Roll'!$C20,AB$3&lt;='Rent Roll'!$D20),1,IF(AND(YEAR(AB$3)=YEAR('Rent Roll'!$D20),MONTH(AB$3)=MONTH('Rent Roll'!$D20)),1,0))</f>
        <v>0</v>
      </c>
      <c r="AC46" s="567">
        <f>IF(AND(AC$3&gt;'Rent Roll'!$C20,AC$3&lt;='Rent Roll'!$D20),1,IF(AND(YEAR(AC$3)=YEAR('Rent Roll'!$D20),MONTH(AC$3)=MONTH('Rent Roll'!$D20)),1,0))</f>
        <v>0</v>
      </c>
      <c r="AD46" s="767">
        <f>IF(AND(AD$3&gt;'Rent Roll'!$C20,AD$3&lt;='Rent Roll'!$D20),1,IF(AND(YEAR(AD$3)=YEAR('Rent Roll'!$D20),MONTH(AD$3)=MONTH('Rent Roll'!$D20)),1,0))</f>
        <v>0</v>
      </c>
      <c r="AE46" s="768">
        <f>IF(AND(AE$3&gt;'Rent Roll'!$C20,AE$3&lt;='Rent Roll'!$D20),1,IF(AND(YEAR(AE$3)=YEAR('Rent Roll'!$D20),MONTH(AE$3)=MONTH('Rent Roll'!$D20)),1,0))</f>
        <v>0</v>
      </c>
      <c r="AF46" s="567">
        <f>IF(AND(AF$3&gt;'Rent Roll'!$C20,AF$3&lt;='Rent Roll'!$D20),1,IF(AND(YEAR(AF$3)=YEAR('Rent Roll'!$D20),MONTH(AF$3)=MONTH('Rent Roll'!$D20)),1,0))</f>
        <v>0</v>
      </c>
      <c r="AG46" s="567">
        <f>IF(AND(AG$3&gt;'Rent Roll'!$C20,AG$3&lt;='Rent Roll'!$D20),1,IF(AND(YEAR(AG$3)=YEAR('Rent Roll'!$D20),MONTH(AG$3)=MONTH('Rent Roll'!$D20)),1,0))</f>
        <v>0</v>
      </c>
      <c r="AH46" s="567">
        <f>IF(AND(AH$3&gt;'Rent Roll'!$C20,AH$3&lt;='Rent Roll'!$D20),1,IF(AND(YEAR(AH$3)=YEAR('Rent Roll'!$D20),MONTH(AH$3)=MONTH('Rent Roll'!$D20)),1,0))</f>
        <v>0</v>
      </c>
      <c r="AI46" s="567">
        <f>IF(AND(AI$3&gt;'Rent Roll'!$C20,AI$3&lt;='Rent Roll'!$D20),1,IF(AND(YEAR(AI$3)=YEAR('Rent Roll'!$D20),MONTH(AI$3)=MONTH('Rent Roll'!$D20)),1,0))</f>
        <v>0</v>
      </c>
      <c r="AJ46" s="567">
        <f>IF(AND(AJ$3&gt;'Rent Roll'!$C20,AJ$3&lt;='Rent Roll'!$D20),1,IF(AND(YEAR(AJ$3)=YEAR('Rent Roll'!$D20),MONTH(AJ$3)=MONTH('Rent Roll'!$D20)),1,0))</f>
        <v>0</v>
      </c>
      <c r="AK46" s="567">
        <f>IF(AND(AK$3&gt;'Rent Roll'!$C20,AK$3&lt;='Rent Roll'!$D20),1,IF(AND(YEAR(AK$3)=YEAR('Rent Roll'!$D20),MONTH(AK$3)=MONTH('Rent Roll'!$D20)),1,0))</f>
        <v>0</v>
      </c>
      <c r="AL46" s="567">
        <f>IF(AND(AL$3&gt;'Rent Roll'!$C20,AL$3&lt;='Rent Roll'!$D20),1,IF(AND(YEAR(AL$3)=YEAR('Rent Roll'!$D20),MONTH(AL$3)=MONTH('Rent Roll'!$D20)),1,0))</f>
        <v>0</v>
      </c>
      <c r="AM46" s="567">
        <f>IF(AND(AM$3&gt;'Rent Roll'!$C20,AM$3&lt;='Rent Roll'!$D20),1,IF(AND(YEAR(AM$3)=YEAR('Rent Roll'!$D20),MONTH(AM$3)=MONTH('Rent Roll'!$D20)),1,0))</f>
        <v>0</v>
      </c>
      <c r="AN46" s="567">
        <f>IF(AND(AN$3&gt;'Rent Roll'!$C20,AN$3&lt;='Rent Roll'!$D20),1,IF(AND(YEAR(AN$3)=YEAR('Rent Roll'!$D20),MONTH(AN$3)=MONTH('Rent Roll'!$D20)),1,0))</f>
        <v>0</v>
      </c>
      <c r="AO46" s="567">
        <f>IF(AND(AO$3&gt;'Rent Roll'!$C20,AO$3&lt;='Rent Roll'!$D20),1,IF(AND(YEAR(AO$3)=YEAR('Rent Roll'!$D20),MONTH(AO$3)=MONTH('Rent Roll'!$D20)),1,0))</f>
        <v>0</v>
      </c>
      <c r="AP46" s="767">
        <f>IF(AND(AP$3&gt;'Rent Roll'!$C20,AP$3&lt;='Rent Roll'!$D20),1,IF(AND(YEAR(AP$3)=YEAR('Rent Roll'!$D20),MONTH(AP$3)=MONTH('Rent Roll'!$D20)),1,0))</f>
        <v>0</v>
      </c>
      <c r="AQ46" s="768">
        <f>IF(AND(AQ$3&gt;'Rent Roll'!$C20,AQ$3&lt;='Rent Roll'!$D20),1,IF(AND(YEAR(AQ$3)=YEAR('Rent Roll'!$D20),MONTH(AQ$3)=MONTH('Rent Roll'!$D20)),1,0))</f>
        <v>0</v>
      </c>
      <c r="AR46" s="567">
        <f>IF(AND(AR$3&gt;'Rent Roll'!$C20,AR$3&lt;='Rent Roll'!$D20),1,IF(AND(YEAR(AR$3)=YEAR('Rent Roll'!$D20),MONTH(AR$3)=MONTH('Rent Roll'!$D20)),1,0))</f>
        <v>0</v>
      </c>
      <c r="AS46" s="567">
        <f>IF(AND(AS$3&gt;'Rent Roll'!$C20,AS$3&lt;='Rent Roll'!$D20),1,IF(AND(YEAR(AS$3)=YEAR('Rent Roll'!$D20),MONTH(AS$3)=MONTH('Rent Roll'!$D20)),1,0))</f>
        <v>0</v>
      </c>
      <c r="AT46" s="567">
        <f>IF(AND(AT$3&gt;'Rent Roll'!$C20,AT$3&lt;='Rent Roll'!$D20),1,IF(AND(YEAR(AT$3)=YEAR('Rent Roll'!$D20),MONTH(AT$3)=MONTH('Rent Roll'!$D20)),1,0))</f>
        <v>0</v>
      </c>
      <c r="AU46" s="567">
        <f>IF(AND(AU$3&gt;'Rent Roll'!$C20,AU$3&lt;='Rent Roll'!$D20),1,IF(AND(YEAR(AU$3)=YEAR('Rent Roll'!$D20),MONTH(AU$3)=MONTH('Rent Roll'!$D20)),1,0))</f>
        <v>0</v>
      </c>
      <c r="AV46" s="567">
        <f>IF(AND(AV$3&gt;'Rent Roll'!$C20,AV$3&lt;='Rent Roll'!$D20),1,IF(AND(YEAR(AV$3)=YEAR('Rent Roll'!$D20),MONTH(AV$3)=MONTH('Rent Roll'!$D20)),1,0))</f>
        <v>0</v>
      </c>
      <c r="AW46" s="567">
        <f>IF(AND(AW$3&gt;'Rent Roll'!$C20,AW$3&lt;='Rent Roll'!$D20),1,IF(AND(YEAR(AW$3)=YEAR('Rent Roll'!$D20),MONTH(AW$3)=MONTH('Rent Roll'!$D20)),1,0))</f>
        <v>0</v>
      </c>
      <c r="AX46" s="567">
        <f>IF(AND(AX$3&gt;'Rent Roll'!$C20,AX$3&lt;='Rent Roll'!$D20),1,IF(AND(YEAR(AX$3)=YEAR('Rent Roll'!$D20),MONTH(AX$3)=MONTH('Rent Roll'!$D20)),1,0))</f>
        <v>0</v>
      </c>
      <c r="AY46" s="567">
        <f>IF(AND(AY$3&gt;'Rent Roll'!$C20,AY$3&lt;='Rent Roll'!$D20),1,IF(AND(YEAR(AY$3)=YEAR('Rent Roll'!$D20),MONTH(AY$3)=MONTH('Rent Roll'!$D20)),1,0))</f>
        <v>0</v>
      </c>
      <c r="AZ46" s="567">
        <f>IF(AND(AZ$3&gt;'Rent Roll'!$C20,AZ$3&lt;='Rent Roll'!$D20),1,IF(AND(YEAR(AZ$3)=YEAR('Rent Roll'!$D20),MONTH(AZ$3)=MONTH('Rent Roll'!$D20)),1,0))</f>
        <v>0</v>
      </c>
      <c r="BA46" s="567">
        <f>IF(AND(BA$3&gt;'Rent Roll'!$C20,BA$3&lt;='Rent Roll'!$D20),1,IF(AND(YEAR(BA$3)=YEAR('Rent Roll'!$D20),MONTH(BA$3)=MONTH('Rent Roll'!$D20)),1,0))</f>
        <v>0</v>
      </c>
      <c r="BB46" s="767">
        <f>IF(AND(BB$3&gt;'Rent Roll'!$C20,BB$3&lt;='Rent Roll'!$D20),1,IF(AND(YEAR(BB$3)=YEAR('Rent Roll'!$D20),MONTH(BB$3)=MONTH('Rent Roll'!$D20)),1,0))</f>
        <v>0</v>
      </c>
      <c r="BC46" s="768">
        <f>IF(AND(BC$3&gt;'Rent Roll'!$C20,BC$3&lt;='Rent Roll'!$D20),1,IF(AND(YEAR(BC$3)=YEAR('Rent Roll'!$D20),MONTH(BC$3)=MONTH('Rent Roll'!$D20)),1,0))</f>
        <v>0</v>
      </c>
      <c r="BD46" s="567">
        <f>IF(AND(BD$3&gt;'Rent Roll'!$C20,BD$3&lt;='Rent Roll'!$D20),1,IF(AND(YEAR(BD$3)=YEAR('Rent Roll'!$D20),MONTH(BD$3)=MONTH('Rent Roll'!$D20)),1,0))</f>
        <v>0</v>
      </c>
      <c r="BE46" s="567">
        <f>IF(AND(BE$3&gt;'Rent Roll'!$C20,BE$3&lt;='Rent Roll'!$D20),1,IF(AND(YEAR(BE$3)=YEAR('Rent Roll'!$D20),MONTH(BE$3)=MONTH('Rent Roll'!$D20)),1,0))</f>
        <v>0</v>
      </c>
      <c r="BF46" s="567">
        <f>IF(AND(BF$3&gt;'Rent Roll'!$C20,BF$3&lt;='Rent Roll'!$D20),1,IF(AND(YEAR(BF$3)=YEAR('Rent Roll'!$D20),MONTH(BF$3)=MONTH('Rent Roll'!$D20)),1,0))</f>
        <v>0</v>
      </c>
      <c r="BG46" s="567">
        <f>IF(AND(BG$3&gt;'Rent Roll'!$C20,BG$3&lt;='Rent Roll'!$D20),1,IF(AND(YEAR(BG$3)=YEAR('Rent Roll'!$D20),MONTH(BG$3)=MONTH('Rent Roll'!$D20)),1,0))</f>
        <v>0</v>
      </c>
      <c r="BH46" s="567">
        <f>IF(AND(BH$3&gt;'Rent Roll'!$C20,BH$3&lt;='Rent Roll'!$D20),1,IF(AND(YEAR(BH$3)=YEAR('Rent Roll'!$D20),MONTH(BH$3)=MONTH('Rent Roll'!$D20)),1,0))</f>
        <v>0</v>
      </c>
      <c r="BI46" s="567">
        <f>IF(AND(BI$3&gt;'Rent Roll'!$C20,BI$3&lt;='Rent Roll'!$D20),1,IF(AND(YEAR(BI$3)=YEAR('Rent Roll'!$D20),MONTH(BI$3)=MONTH('Rent Roll'!$D20)),1,0))</f>
        <v>0</v>
      </c>
      <c r="BJ46" s="567">
        <f>IF(AND(BJ$3&gt;'Rent Roll'!$C20,BJ$3&lt;='Rent Roll'!$D20),1,IF(AND(YEAR(BJ$3)=YEAR('Rent Roll'!$D20),MONTH(BJ$3)=MONTH('Rent Roll'!$D20)),1,0))</f>
        <v>0</v>
      </c>
      <c r="BK46" s="567">
        <f>IF(AND(BK$3&gt;'Rent Roll'!$C20,BK$3&lt;='Rent Roll'!$D20),1,IF(AND(YEAR(BK$3)=YEAR('Rent Roll'!$D20),MONTH(BK$3)=MONTH('Rent Roll'!$D20)),1,0))</f>
        <v>0</v>
      </c>
      <c r="BL46" s="567">
        <f>IF(AND(BL$3&gt;'Rent Roll'!$C20,BL$3&lt;='Rent Roll'!$D20),1,IF(AND(YEAR(BL$3)=YEAR('Rent Roll'!$D20),MONTH(BL$3)=MONTH('Rent Roll'!$D20)),1,0))</f>
        <v>0</v>
      </c>
      <c r="BM46" s="567">
        <f>IF(AND(BM$3&gt;'Rent Roll'!$C20,BM$3&lt;='Rent Roll'!$D20),1,IF(AND(YEAR(BM$3)=YEAR('Rent Roll'!$D20),MONTH(BM$3)=MONTH('Rent Roll'!$D20)),1,0))</f>
        <v>0</v>
      </c>
      <c r="BN46" s="767">
        <f>IF(AND(BN$3&gt;'Rent Roll'!$C20,BN$3&lt;='Rent Roll'!$D20),1,IF(AND(YEAR(BN$3)=YEAR('Rent Roll'!$D20),MONTH(BN$3)=MONTH('Rent Roll'!$D20)),1,0))</f>
        <v>0</v>
      </c>
      <c r="BO46" s="768">
        <f>IF(AND(BO$3&gt;'Rent Roll'!$C20,BO$3&lt;='Rent Roll'!$D20),1,IF(AND(YEAR(BO$3)=YEAR('Rent Roll'!$D20),MONTH(BO$3)=MONTH('Rent Roll'!$D20)),1,0))</f>
        <v>0</v>
      </c>
      <c r="BP46" s="567">
        <f>IF(AND(BP$3&gt;'Rent Roll'!$C20,BP$3&lt;='Rent Roll'!$D20),1,IF(AND(YEAR(BP$3)=YEAR('Rent Roll'!$D20),MONTH(BP$3)=MONTH('Rent Roll'!$D20)),1,0))</f>
        <v>0</v>
      </c>
      <c r="BQ46" s="567">
        <f>IF(AND(BQ$3&gt;'Rent Roll'!$C20,BQ$3&lt;='Rent Roll'!$D20),1,IF(AND(YEAR(BQ$3)=YEAR('Rent Roll'!$D20),MONTH(BQ$3)=MONTH('Rent Roll'!$D20)),1,0))</f>
        <v>0</v>
      </c>
      <c r="BR46" s="567">
        <f>IF(AND(BR$3&gt;'Rent Roll'!$C20,BR$3&lt;='Rent Roll'!$D20),1,IF(AND(YEAR(BR$3)=YEAR('Rent Roll'!$D20),MONTH(BR$3)=MONTH('Rent Roll'!$D20)),1,0))</f>
        <v>0</v>
      </c>
      <c r="BS46" s="567">
        <f>IF(AND(BS$3&gt;'Rent Roll'!$C20,BS$3&lt;='Rent Roll'!$D20),1,IF(AND(YEAR(BS$3)=YEAR('Rent Roll'!$D20),MONTH(BS$3)=MONTH('Rent Roll'!$D20)),1,0))</f>
        <v>0</v>
      </c>
      <c r="BT46" s="567">
        <f>IF(AND(BT$3&gt;'Rent Roll'!$C20,BT$3&lt;='Rent Roll'!$D20),1,IF(AND(YEAR(BT$3)=YEAR('Rent Roll'!$D20),MONTH(BT$3)=MONTH('Rent Roll'!$D20)),1,0))</f>
        <v>0</v>
      </c>
      <c r="BU46" s="567">
        <f>IF(AND(BU$3&gt;'Rent Roll'!$C20,BU$3&lt;='Rent Roll'!$D20),1,IF(AND(YEAR(BU$3)=YEAR('Rent Roll'!$D20),MONTH(BU$3)=MONTH('Rent Roll'!$D20)),1,0))</f>
        <v>0</v>
      </c>
      <c r="BV46" s="567">
        <f>IF(AND(BV$3&gt;'Rent Roll'!$C20,BV$3&lt;='Rent Roll'!$D20),1,IF(AND(YEAR(BV$3)=YEAR('Rent Roll'!$D20),MONTH(BV$3)=MONTH('Rent Roll'!$D20)),1,0))</f>
        <v>0</v>
      </c>
      <c r="BW46" s="567">
        <f>IF(AND(BW$3&gt;'Rent Roll'!$C20,BW$3&lt;='Rent Roll'!$D20),1,IF(AND(YEAR(BW$3)=YEAR('Rent Roll'!$D20),MONTH(BW$3)=MONTH('Rent Roll'!$D20)),1,0))</f>
        <v>0</v>
      </c>
      <c r="BX46" s="567">
        <f>IF(AND(BX$3&gt;'Rent Roll'!$C20,BX$3&lt;='Rent Roll'!$D20),1,IF(AND(YEAR(BX$3)=YEAR('Rent Roll'!$D20),MONTH(BX$3)=MONTH('Rent Roll'!$D20)),1,0))</f>
        <v>0</v>
      </c>
      <c r="BY46" s="567">
        <f>IF(AND(BY$3&gt;'Rent Roll'!$C20,BY$3&lt;='Rent Roll'!$D20),1,IF(AND(YEAR(BY$3)=YEAR('Rent Roll'!$D20),MONTH(BY$3)=MONTH('Rent Roll'!$D20)),1,0))</f>
        <v>0</v>
      </c>
      <c r="BZ46" s="767">
        <f>IF(AND(BZ$3&gt;'Rent Roll'!$C20,BZ$3&lt;='Rent Roll'!$D20),1,IF(AND(YEAR(BZ$3)=YEAR('Rent Roll'!$D20),MONTH(BZ$3)=MONTH('Rent Roll'!$D20)),1,0))</f>
        <v>0</v>
      </c>
      <c r="CA46" s="768">
        <f>IF(AND(CA$3&gt;'Rent Roll'!$C20,CA$3&lt;='Rent Roll'!$D20),1,IF(AND(YEAR(CA$3)=YEAR('Rent Roll'!$D20),MONTH(CA$3)=MONTH('Rent Roll'!$D20)),1,0))</f>
        <v>0</v>
      </c>
      <c r="CB46" s="567">
        <f>IF(AND(CB$3&gt;'Rent Roll'!$C20,CB$3&lt;='Rent Roll'!$D20),1,IF(AND(YEAR(CB$3)=YEAR('Rent Roll'!$D20),MONTH(CB$3)=MONTH('Rent Roll'!$D20)),1,0))</f>
        <v>0</v>
      </c>
      <c r="CC46" s="567">
        <f>IF(AND(CC$3&gt;'Rent Roll'!$C20,CC$3&lt;='Rent Roll'!$D20),1,IF(AND(YEAR(CC$3)=YEAR('Rent Roll'!$D20),MONTH(CC$3)=MONTH('Rent Roll'!$D20)),1,0))</f>
        <v>0</v>
      </c>
      <c r="CD46" s="567">
        <f>IF(AND(CD$3&gt;'Rent Roll'!$C20,CD$3&lt;='Rent Roll'!$D20),1,IF(AND(YEAR(CD$3)=YEAR('Rent Roll'!$D20),MONTH(CD$3)=MONTH('Rent Roll'!$D20)),1,0))</f>
        <v>0</v>
      </c>
      <c r="CE46" s="567">
        <f>IF(AND(CE$3&gt;'Rent Roll'!$C20,CE$3&lt;='Rent Roll'!$D20),1,IF(AND(YEAR(CE$3)=YEAR('Rent Roll'!$D20),MONTH(CE$3)=MONTH('Rent Roll'!$D20)),1,0))</f>
        <v>0</v>
      </c>
      <c r="CF46" s="567">
        <f>IF(AND(CF$3&gt;'Rent Roll'!$C20,CF$3&lt;='Rent Roll'!$D20),1,IF(AND(YEAR(CF$3)=YEAR('Rent Roll'!$D20),MONTH(CF$3)=MONTH('Rent Roll'!$D20)),1,0))</f>
        <v>0</v>
      </c>
      <c r="CG46" s="567">
        <f>IF(AND(CG$3&gt;'Rent Roll'!$C20,CG$3&lt;='Rent Roll'!$D20),1,IF(AND(YEAR(CG$3)=YEAR('Rent Roll'!$D20),MONTH(CG$3)=MONTH('Rent Roll'!$D20)),1,0))</f>
        <v>0</v>
      </c>
      <c r="CH46" s="567">
        <f>IF(AND(CH$3&gt;'Rent Roll'!$C20,CH$3&lt;='Rent Roll'!$D20),1,IF(AND(YEAR(CH$3)=YEAR('Rent Roll'!$D20),MONTH(CH$3)=MONTH('Rent Roll'!$D20)),1,0))</f>
        <v>0</v>
      </c>
      <c r="CI46" s="567">
        <f>IF(AND(CI$3&gt;'Rent Roll'!$C20,CI$3&lt;='Rent Roll'!$D20),1,IF(AND(YEAR(CI$3)=YEAR('Rent Roll'!$D20),MONTH(CI$3)=MONTH('Rent Roll'!$D20)),1,0))</f>
        <v>0</v>
      </c>
      <c r="CJ46" s="567">
        <f>IF(AND(CJ$3&gt;'Rent Roll'!$C20,CJ$3&lt;='Rent Roll'!$D20),1,IF(AND(YEAR(CJ$3)=YEAR('Rent Roll'!$D20),MONTH(CJ$3)=MONTH('Rent Roll'!$D20)),1,0))</f>
        <v>0</v>
      </c>
      <c r="CK46" s="567">
        <f>IF(AND(CK$3&gt;'Rent Roll'!$C20,CK$3&lt;='Rent Roll'!$D20),1,IF(AND(YEAR(CK$3)=YEAR('Rent Roll'!$D20),MONTH(CK$3)=MONTH('Rent Roll'!$D20)),1,0))</f>
        <v>0</v>
      </c>
      <c r="CL46" s="767">
        <f>IF(AND(CL$3&gt;'Rent Roll'!$C20,CL$3&lt;='Rent Roll'!$D20),1,IF(AND(YEAR(CL$3)=YEAR('Rent Roll'!$D20),MONTH(CL$3)=MONTH('Rent Roll'!$D20)),1,0))</f>
        <v>0</v>
      </c>
      <c r="CM46" s="768">
        <f>IF(AND(CM$3&gt;'Rent Roll'!$C20,CM$3&lt;='Rent Roll'!$D20),1,IF(AND(YEAR(CM$3)=YEAR('Rent Roll'!$D20),MONTH(CM$3)=MONTH('Rent Roll'!$D20)),1,0))</f>
        <v>0</v>
      </c>
      <c r="CN46" s="567">
        <f>IF(AND(CN$3&gt;'Rent Roll'!$C20,CN$3&lt;='Rent Roll'!$D20),1,IF(AND(YEAR(CN$3)=YEAR('Rent Roll'!$D20),MONTH(CN$3)=MONTH('Rent Roll'!$D20)),1,0))</f>
        <v>0</v>
      </c>
      <c r="CO46" s="567">
        <f>IF(AND(CO$3&gt;'Rent Roll'!$C20,CO$3&lt;='Rent Roll'!$D20),1,IF(AND(YEAR(CO$3)=YEAR('Rent Roll'!$D20),MONTH(CO$3)=MONTH('Rent Roll'!$D20)),1,0))</f>
        <v>0</v>
      </c>
      <c r="CP46" s="567">
        <f>IF(AND(CP$3&gt;'Rent Roll'!$C20,CP$3&lt;='Rent Roll'!$D20),1,IF(AND(YEAR(CP$3)=YEAR('Rent Roll'!$D20),MONTH(CP$3)=MONTH('Rent Roll'!$D20)),1,0))</f>
        <v>0</v>
      </c>
      <c r="CQ46" s="567">
        <f>IF(AND(CQ$3&gt;'Rent Roll'!$C20,CQ$3&lt;='Rent Roll'!$D20),1,IF(AND(YEAR(CQ$3)=YEAR('Rent Roll'!$D20),MONTH(CQ$3)=MONTH('Rent Roll'!$D20)),1,0))</f>
        <v>0</v>
      </c>
      <c r="CR46" s="567">
        <f>IF(AND(CR$3&gt;'Rent Roll'!$C20,CR$3&lt;='Rent Roll'!$D20),1,IF(AND(YEAR(CR$3)=YEAR('Rent Roll'!$D20),MONTH(CR$3)=MONTH('Rent Roll'!$D20)),1,0))</f>
        <v>0</v>
      </c>
      <c r="CS46" s="567">
        <f>IF(AND(CS$3&gt;'Rent Roll'!$C20,CS$3&lt;='Rent Roll'!$D20),1,IF(AND(YEAR(CS$3)=YEAR('Rent Roll'!$D20),MONTH(CS$3)=MONTH('Rent Roll'!$D20)),1,0))</f>
        <v>0</v>
      </c>
      <c r="CT46" s="567">
        <f>IF(AND(CT$3&gt;'Rent Roll'!$C20,CT$3&lt;='Rent Roll'!$D20),1,IF(AND(YEAR(CT$3)=YEAR('Rent Roll'!$D20),MONTH(CT$3)=MONTH('Rent Roll'!$D20)),1,0))</f>
        <v>0</v>
      </c>
      <c r="CU46" s="567">
        <f>IF(AND(CU$3&gt;'Rent Roll'!$C20,CU$3&lt;='Rent Roll'!$D20),1,IF(AND(YEAR(CU$3)=YEAR('Rent Roll'!$D20),MONTH(CU$3)=MONTH('Rent Roll'!$D20)),1,0))</f>
        <v>0</v>
      </c>
      <c r="CV46" s="567">
        <f>IF(AND(CV$3&gt;'Rent Roll'!$C20,CV$3&lt;='Rent Roll'!$D20),1,IF(AND(YEAR(CV$3)=YEAR('Rent Roll'!$D20),MONTH(CV$3)=MONTH('Rent Roll'!$D20)),1,0))</f>
        <v>0</v>
      </c>
      <c r="CW46" s="567">
        <f>IF(AND(CW$3&gt;'Rent Roll'!$C20,CW$3&lt;='Rent Roll'!$D20),1,IF(AND(YEAR(CW$3)=YEAR('Rent Roll'!$D20),MONTH(CW$3)=MONTH('Rent Roll'!$D20)),1,0))</f>
        <v>0</v>
      </c>
      <c r="CX46" s="767">
        <f>IF(AND(CX$3&gt;'Rent Roll'!$C20,CX$3&lt;='Rent Roll'!$D20),1,IF(AND(YEAR(CX$3)=YEAR('Rent Roll'!$D20),MONTH(CX$3)=MONTH('Rent Roll'!$D20)),1,0))</f>
        <v>0</v>
      </c>
      <c r="CY46" s="768">
        <f>IF(AND(CY$3&gt;'Rent Roll'!$C20,CY$3&lt;='Rent Roll'!$D20),1,IF(AND(YEAR(CY$3)=YEAR('Rent Roll'!$D20),MONTH(CY$3)=MONTH('Rent Roll'!$D20)),1,0))</f>
        <v>0</v>
      </c>
      <c r="CZ46" s="567">
        <f>IF(AND(CZ$3&gt;'Rent Roll'!$C20,CZ$3&lt;='Rent Roll'!$D20),1,IF(AND(YEAR(CZ$3)=YEAR('Rent Roll'!$D20),MONTH(CZ$3)=MONTH('Rent Roll'!$D20)),1,0))</f>
        <v>0</v>
      </c>
      <c r="DA46" s="567">
        <f>IF(AND(DA$3&gt;'Rent Roll'!$C20,DA$3&lt;='Rent Roll'!$D20),1,IF(AND(YEAR(DA$3)=YEAR('Rent Roll'!$D20),MONTH(DA$3)=MONTH('Rent Roll'!$D20)),1,0))</f>
        <v>0</v>
      </c>
      <c r="DB46" s="567">
        <f>IF(AND(DB$3&gt;'Rent Roll'!$C20,DB$3&lt;='Rent Roll'!$D20),1,IF(AND(YEAR(DB$3)=YEAR('Rent Roll'!$D20),MONTH(DB$3)=MONTH('Rent Roll'!$D20)),1,0))</f>
        <v>0</v>
      </c>
      <c r="DC46" s="567">
        <f>IF(AND(DC$3&gt;'Rent Roll'!$C20,DC$3&lt;='Rent Roll'!$D20),1,IF(AND(YEAR(DC$3)=YEAR('Rent Roll'!$D20),MONTH(DC$3)=MONTH('Rent Roll'!$D20)),1,0))</f>
        <v>0</v>
      </c>
      <c r="DD46" s="567">
        <f>IF(AND(DD$3&gt;'Rent Roll'!$C20,DD$3&lt;='Rent Roll'!$D20),1,IF(AND(YEAR(DD$3)=YEAR('Rent Roll'!$D20),MONTH(DD$3)=MONTH('Rent Roll'!$D20)),1,0))</f>
        <v>0</v>
      </c>
      <c r="DE46" s="567">
        <f>IF(AND(DE$3&gt;'Rent Roll'!$C20,DE$3&lt;='Rent Roll'!$D20),1,IF(AND(YEAR(DE$3)=YEAR('Rent Roll'!$D20),MONTH(DE$3)=MONTH('Rent Roll'!$D20)),1,0))</f>
        <v>0</v>
      </c>
      <c r="DF46" s="567">
        <f>IF(AND(DF$3&gt;'Rent Roll'!$C20,DF$3&lt;='Rent Roll'!$D20),1,IF(AND(YEAR(DF$3)=YEAR('Rent Roll'!$D20),MONTH(DF$3)=MONTH('Rent Roll'!$D20)),1,0))</f>
        <v>0</v>
      </c>
      <c r="DG46" s="567">
        <f>IF(AND(DG$3&gt;'Rent Roll'!$C20,DG$3&lt;='Rent Roll'!$D20),1,IF(AND(YEAR(DG$3)=YEAR('Rent Roll'!$D20),MONTH(DG$3)=MONTH('Rent Roll'!$D20)),1,0))</f>
        <v>0</v>
      </c>
      <c r="DH46" s="567">
        <f>IF(AND(DH$3&gt;'Rent Roll'!$C20,DH$3&lt;='Rent Roll'!$D20),1,IF(AND(YEAR(DH$3)=YEAR('Rent Roll'!$D20),MONTH(DH$3)=MONTH('Rent Roll'!$D20)),1,0))</f>
        <v>0</v>
      </c>
      <c r="DI46" s="567">
        <f>IF(AND(DI$3&gt;'Rent Roll'!$C20,DI$3&lt;='Rent Roll'!$D20),1,IF(AND(YEAR(DI$3)=YEAR('Rent Roll'!$D20),MONTH(DI$3)=MONTH('Rent Roll'!$D20)),1,0))</f>
        <v>0</v>
      </c>
      <c r="DJ46" s="767">
        <f>IF(AND(DJ$3&gt;'Rent Roll'!$C20,DJ$3&lt;='Rent Roll'!$D20),1,IF(AND(YEAR(DJ$3)=YEAR('Rent Roll'!$D20),MONTH(DJ$3)=MONTH('Rent Roll'!$D20)),1,0))</f>
        <v>0</v>
      </c>
      <c r="DK46" s="768">
        <f>IF(AND(DK$3&gt;'Rent Roll'!$C20,DK$3&lt;='Rent Roll'!$D20),1,IF(AND(YEAR(DK$3)=YEAR('Rent Roll'!$D20),MONTH(DK$3)=MONTH('Rent Roll'!$D20)),1,0))</f>
        <v>0</v>
      </c>
      <c r="DL46" s="567">
        <f>IF(AND(DL$3&gt;'Rent Roll'!$C20,DL$3&lt;='Rent Roll'!$D20),1,IF(AND(YEAR(DL$3)=YEAR('Rent Roll'!$D20),MONTH(DL$3)=MONTH('Rent Roll'!$D20)),1,0))</f>
        <v>0</v>
      </c>
      <c r="DM46" s="567">
        <f>IF(AND(DM$3&gt;'Rent Roll'!$C20,DM$3&lt;='Rent Roll'!$D20),1,IF(AND(YEAR(DM$3)=YEAR('Rent Roll'!$D20),MONTH(DM$3)=MONTH('Rent Roll'!$D20)),1,0))</f>
        <v>0</v>
      </c>
      <c r="DN46" s="567">
        <f>IF(AND(DN$3&gt;'Rent Roll'!$C20,DN$3&lt;='Rent Roll'!$D20),1,IF(AND(YEAR(DN$3)=YEAR('Rent Roll'!$D20),MONTH(DN$3)=MONTH('Rent Roll'!$D20)),1,0))</f>
        <v>0</v>
      </c>
      <c r="DO46" s="567">
        <f>IF(AND(DO$3&gt;'Rent Roll'!$C20,DO$3&lt;='Rent Roll'!$D20),1,IF(AND(YEAR(DO$3)=YEAR('Rent Roll'!$D20),MONTH(DO$3)=MONTH('Rent Roll'!$D20)),1,0))</f>
        <v>0</v>
      </c>
      <c r="DP46" s="567">
        <f>IF(AND(DP$3&gt;'Rent Roll'!$C20,DP$3&lt;='Rent Roll'!$D20),1,IF(AND(YEAR(DP$3)=YEAR('Rent Roll'!$D20),MONTH(DP$3)=MONTH('Rent Roll'!$D20)),1,0))</f>
        <v>0</v>
      </c>
      <c r="DQ46" s="567">
        <f>IF(AND(DQ$3&gt;'Rent Roll'!$C20,DQ$3&lt;='Rent Roll'!$D20),1,IF(AND(YEAR(DQ$3)=YEAR('Rent Roll'!$D20),MONTH(DQ$3)=MONTH('Rent Roll'!$D20)),1,0))</f>
        <v>0</v>
      </c>
      <c r="DR46" s="567">
        <f>IF(AND(DR$3&gt;'Rent Roll'!$C20,DR$3&lt;='Rent Roll'!$D20),1,IF(AND(YEAR(DR$3)=YEAR('Rent Roll'!$D20),MONTH(DR$3)=MONTH('Rent Roll'!$D20)),1,0))</f>
        <v>0</v>
      </c>
      <c r="DS46" s="567">
        <f>IF(AND(DS$3&gt;'Rent Roll'!$C20,DS$3&lt;='Rent Roll'!$D20),1,IF(AND(YEAR(DS$3)=YEAR('Rent Roll'!$D20),MONTH(DS$3)=MONTH('Rent Roll'!$D20)),1,0))</f>
        <v>0</v>
      </c>
      <c r="DT46" s="567">
        <f>IF(AND(DT$3&gt;'Rent Roll'!$C20,DT$3&lt;='Rent Roll'!$D20),1,IF(AND(YEAR(DT$3)=YEAR('Rent Roll'!$D20),MONTH(DT$3)=MONTH('Rent Roll'!$D20)),1,0))</f>
        <v>0</v>
      </c>
      <c r="DU46" s="567">
        <f>IF(AND(DU$3&gt;'Rent Roll'!$C20,DU$3&lt;='Rent Roll'!$D20),1,IF(AND(YEAR(DU$3)=YEAR('Rent Roll'!$D20),MONTH(DU$3)=MONTH('Rent Roll'!$D20)),1,0))</f>
        <v>0</v>
      </c>
      <c r="DV46" s="567">
        <f>IF(AND(DV$3&gt;'Rent Roll'!$C20,DV$3&lt;='Rent Roll'!$D20),1,IF(AND(YEAR(DV$3)=YEAR('Rent Roll'!$D20),MONTH(DV$3)=MONTH('Rent Roll'!$D20)),1,0))</f>
        <v>0</v>
      </c>
    </row>
    <row r="47" spans="1:126" s="568" customFormat="1" ht="12" customHeight="1" outlineLevel="1" x14ac:dyDescent="0.4">
      <c r="A47" s="732"/>
      <c r="B47" s="564">
        <f>'Rent Roll'!$B21</f>
        <v>0</v>
      </c>
      <c r="C47" s="565"/>
      <c r="D47" s="565"/>
      <c r="E47" s="566"/>
      <c r="F47" s="778">
        <f>IF(AND(F$3&gt;'Rent Roll'!$C21,F$3&lt;='Rent Roll'!$D21),1,IF(AND(YEAR(F$3)=YEAR('Rent Roll'!$D21),MONTH(F$3)=MONTH('Rent Roll'!$D21)),1,0))</f>
        <v>0</v>
      </c>
      <c r="G47" s="768">
        <f>IF(AND(G$3&gt;'Rent Roll'!$C21,G$3&lt;='Rent Roll'!$D21),1,IF(AND(YEAR(G$3)=YEAR('Rent Roll'!$D21),MONTH(G$3)=MONTH('Rent Roll'!$D21)),1,0))</f>
        <v>0</v>
      </c>
      <c r="H47" s="567">
        <f>IF(AND(H$3&gt;'Rent Roll'!$C21,H$3&lt;='Rent Roll'!$D21),1,IF(AND(YEAR(H$3)=YEAR('Rent Roll'!$D21),MONTH(H$3)=MONTH('Rent Roll'!$D21)),1,0))</f>
        <v>0</v>
      </c>
      <c r="I47" s="567">
        <f>IF(AND(I$3&gt;'Rent Roll'!$C21,I$3&lt;='Rent Roll'!$D21),1,IF(AND(YEAR(I$3)=YEAR('Rent Roll'!$D21),MONTH(I$3)=MONTH('Rent Roll'!$D21)),1,0))</f>
        <v>0</v>
      </c>
      <c r="J47" s="567">
        <f>IF(AND(J$3&gt;'Rent Roll'!$C21,J$3&lt;='Rent Roll'!$D21),1,IF(AND(YEAR(J$3)=YEAR('Rent Roll'!$D21),MONTH(J$3)=MONTH('Rent Roll'!$D21)),1,0))</f>
        <v>0</v>
      </c>
      <c r="K47" s="567">
        <f>IF(AND(K$3&gt;'Rent Roll'!$C21,K$3&lt;='Rent Roll'!$D21),1,IF(AND(YEAR(K$3)=YEAR('Rent Roll'!$D21),MONTH(K$3)=MONTH('Rent Roll'!$D21)),1,0))</f>
        <v>0</v>
      </c>
      <c r="L47" s="567">
        <f>IF(AND(L$3&gt;'Rent Roll'!$C21,L$3&lt;='Rent Roll'!$D21),1,IF(AND(YEAR(L$3)=YEAR('Rent Roll'!$D21),MONTH(L$3)=MONTH('Rent Roll'!$D21)),1,0))</f>
        <v>0</v>
      </c>
      <c r="M47" s="567">
        <f>IF(AND(M$3&gt;'Rent Roll'!$C21,M$3&lt;='Rent Roll'!$D21),1,IF(AND(YEAR(M$3)=YEAR('Rent Roll'!$D21),MONTH(M$3)=MONTH('Rent Roll'!$D21)),1,0))</f>
        <v>0</v>
      </c>
      <c r="N47" s="567">
        <f>IF(AND(N$3&gt;'Rent Roll'!$C21,N$3&lt;='Rent Roll'!$D21),1,IF(AND(YEAR(N$3)=YEAR('Rent Roll'!$D21),MONTH(N$3)=MONTH('Rent Roll'!$D21)),1,0))</f>
        <v>0</v>
      </c>
      <c r="O47" s="567">
        <f>IF(AND(O$3&gt;'Rent Roll'!$C21,O$3&lt;='Rent Roll'!$D21),1,IF(AND(YEAR(O$3)=YEAR('Rent Roll'!$D21),MONTH(O$3)=MONTH('Rent Roll'!$D21)),1,0))</f>
        <v>0</v>
      </c>
      <c r="P47" s="567">
        <f>IF(AND(P$3&gt;'Rent Roll'!$C21,P$3&lt;='Rent Roll'!$D21),1,IF(AND(YEAR(P$3)=YEAR('Rent Roll'!$D21),MONTH(P$3)=MONTH('Rent Roll'!$D21)),1,0))</f>
        <v>0</v>
      </c>
      <c r="Q47" s="567">
        <f>IF(AND(Q$3&gt;'Rent Roll'!$C21,Q$3&lt;='Rent Roll'!$D21),1,IF(AND(YEAR(Q$3)=YEAR('Rent Roll'!$D21),MONTH(Q$3)=MONTH('Rent Roll'!$D21)),1,0))</f>
        <v>0</v>
      </c>
      <c r="R47" s="767">
        <f>IF(AND(R$3&gt;'Rent Roll'!$C21,R$3&lt;='Rent Roll'!$D21),1,IF(AND(YEAR(R$3)=YEAR('Rent Roll'!$D21),MONTH(R$3)=MONTH('Rent Roll'!$D21)),1,0))</f>
        <v>0</v>
      </c>
      <c r="S47" s="768">
        <f>IF(AND(S$3&gt;'Rent Roll'!$C21,S$3&lt;='Rent Roll'!$D21),1,IF(AND(YEAR(S$3)=YEAR('Rent Roll'!$D21),MONTH(S$3)=MONTH('Rent Roll'!$D21)),1,0))</f>
        <v>0</v>
      </c>
      <c r="T47" s="567">
        <f>IF(AND(T$3&gt;'Rent Roll'!$C21,T$3&lt;='Rent Roll'!$D21),1,IF(AND(YEAR(T$3)=YEAR('Rent Roll'!$D21),MONTH(T$3)=MONTH('Rent Roll'!$D21)),1,0))</f>
        <v>0</v>
      </c>
      <c r="U47" s="567">
        <f>IF(AND(U$3&gt;'Rent Roll'!$C21,U$3&lt;='Rent Roll'!$D21),1,IF(AND(YEAR(U$3)=YEAR('Rent Roll'!$D21),MONTH(U$3)=MONTH('Rent Roll'!$D21)),1,0))</f>
        <v>0</v>
      </c>
      <c r="V47" s="567">
        <f>IF(AND(V$3&gt;'Rent Roll'!$C21,V$3&lt;='Rent Roll'!$D21),1,IF(AND(YEAR(V$3)=YEAR('Rent Roll'!$D21),MONTH(V$3)=MONTH('Rent Roll'!$D21)),1,0))</f>
        <v>0</v>
      </c>
      <c r="W47" s="567">
        <f>IF(AND(W$3&gt;'Rent Roll'!$C21,W$3&lt;='Rent Roll'!$D21),1,IF(AND(YEAR(W$3)=YEAR('Rent Roll'!$D21),MONTH(W$3)=MONTH('Rent Roll'!$D21)),1,0))</f>
        <v>0</v>
      </c>
      <c r="X47" s="567">
        <f>IF(AND(X$3&gt;'Rent Roll'!$C21,X$3&lt;='Rent Roll'!$D21),1,IF(AND(YEAR(X$3)=YEAR('Rent Roll'!$D21),MONTH(X$3)=MONTH('Rent Roll'!$D21)),1,0))</f>
        <v>0</v>
      </c>
      <c r="Y47" s="567">
        <f>IF(AND(Y$3&gt;'Rent Roll'!$C21,Y$3&lt;='Rent Roll'!$D21),1,IF(AND(YEAR(Y$3)=YEAR('Rent Roll'!$D21),MONTH(Y$3)=MONTH('Rent Roll'!$D21)),1,0))</f>
        <v>0</v>
      </c>
      <c r="Z47" s="567">
        <f>IF(AND(Z$3&gt;'Rent Roll'!$C21,Z$3&lt;='Rent Roll'!$D21),1,IF(AND(YEAR(Z$3)=YEAR('Rent Roll'!$D21),MONTH(Z$3)=MONTH('Rent Roll'!$D21)),1,0))</f>
        <v>0</v>
      </c>
      <c r="AA47" s="567">
        <f>IF(AND(AA$3&gt;'Rent Roll'!$C21,AA$3&lt;='Rent Roll'!$D21),1,IF(AND(YEAR(AA$3)=YEAR('Rent Roll'!$D21),MONTH(AA$3)=MONTH('Rent Roll'!$D21)),1,0))</f>
        <v>0</v>
      </c>
      <c r="AB47" s="567">
        <f>IF(AND(AB$3&gt;'Rent Roll'!$C21,AB$3&lt;='Rent Roll'!$D21),1,IF(AND(YEAR(AB$3)=YEAR('Rent Roll'!$D21),MONTH(AB$3)=MONTH('Rent Roll'!$D21)),1,0))</f>
        <v>0</v>
      </c>
      <c r="AC47" s="567">
        <f>IF(AND(AC$3&gt;'Rent Roll'!$C21,AC$3&lt;='Rent Roll'!$D21),1,IF(AND(YEAR(AC$3)=YEAR('Rent Roll'!$D21),MONTH(AC$3)=MONTH('Rent Roll'!$D21)),1,0))</f>
        <v>0</v>
      </c>
      <c r="AD47" s="767">
        <f>IF(AND(AD$3&gt;'Rent Roll'!$C21,AD$3&lt;='Rent Roll'!$D21),1,IF(AND(YEAR(AD$3)=YEAR('Rent Roll'!$D21),MONTH(AD$3)=MONTH('Rent Roll'!$D21)),1,0))</f>
        <v>0</v>
      </c>
      <c r="AE47" s="768">
        <f>IF(AND(AE$3&gt;'Rent Roll'!$C21,AE$3&lt;='Rent Roll'!$D21),1,IF(AND(YEAR(AE$3)=YEAR('Rent Roll'!$D21),MONTH(AE$3)=MONTH('Rent Roll'!$D21)),1,0))</f>
        <v>0</v>
      </c>
      <c r="AF47" s="567">
        <f>IF(AND(AF$3&gt;'Rent Roll'!$C21,AF$3&lt;='Rent Roll'!$D21),1,IF(AND(YEAR(AF$3)=YEAR('Rent Roll'!$D21),MONTH(AF$3)=MONTH('Rent Roll'!$D21)),1,0))</f>
        <v>0</v>
      </c>
      <c r="AG47" s="567">
        <f>IF(AND(AG$3&gt;'Rent Roll'!$C21,AG$3&lt;='Rent Roll'!$D21),1,IF(AND(YEAR(AG$3)=YEAR('Rent Roll'!$D21),MONTH(AG$3)=MONTH('Rent Roll'!$D21)),1,0))</f>
        <v>0</v>
      </c>
      <c r="AH47" s="567">
        <f>IF(AND(AH$3&gt;'Rent Roll'!$C21,AH$3&lt;='Rent Roll'!$D21),1,IF(AND(YEAR(AH$3)=YEAR('Rent Roll'!$D21),MONTH(AH$3)=MONTH('Rent Roll'!$D21)),1,0))</f>
        <v>0</v>
      </c>
      <c r="AI47" s="567">
        <f>IF(AND(AI$3&gt;'Rent Roll'!$C21,AI$3&lt;='Rent Roll'!$D21),1,IF(AND(YEAR(AI$3)=YEAR('Rent Roll'!$D21),MONTH(AI$3)=MONTH('Rent Roll'!$D21)),1,0))</f>
        <v>0</v>
      </c>
      <c r="AJ47" s="567">
        <f>IF(AND(AJ$3&gt;'Rent Roll'!$C21,AJ$3&lt;='Rent Roll'!$D21),1,IF(AND(YEAR(AJ$3)=YEAR('Rent Roll'!$D21),MONTH(AJ$3)=MONTH('Rent Roll'!$D21)),1,0))</f>
        <v>0</v>
      </c>
      <c r="AK47" s="567">
        <f>IF(AND(AK$3&gt;'Rent Roll'!$C21,AK$3&lt;='Rent Roll'!$D21),1,IF(AND(YEAR(AK$3)=YEAR('Rent Roll'!$D21),MONTH(AK$3)=MONTH('Rent Roll'!$D21)),1,0))</f>
        <v>0</v>
      </c>
      <c r="AL47" s="567">
        <f>IF(AND(AL$3&gt;'Rent Roll'!$C21,AL$3&lt;='Rent Roll'!$D21),1,IF(AND(YEAR(AL$3)=YEAR('Rent Roll'!$D21),MONTH(AL$3)=MONTH('Rent Roll'!$D21)),1,0))</f>
        <v>0</v>
      </c>
      <c r="AM47" s="567">
        <f>IF(AND(AM$3&gt;'Rent Roll'!$C21,AM$3&lt;='Rent Roll'!$D21),1,IF(AND(YEAR(AM$3)=YEAR('Rent Roll'!$D21),MONTH(AM$3)=MONTH('Rent Roll'!$D21)),1,0))</f>
        <v>0</v>
      </c>
      <c r="AN47" s="567">
        <f>IF(AND(AN$3&gt;'Rent Roll'!$C21,AN$3&lt;='Rent Roll'!$D21),1,IF(AND(YEAR(AN$3)=YEAR('Rent Roll'!$D21),MONTH(AN$3)=MONTH('Rent Roll'!$D21)),1,0))</f>
        <v>0</v>
      </c>
      <c r="AO47" s="567">
        <f>IF(AND(AO$3&gt;'Rent Roll'!$C21,AO$3&lt;='Rent Roll'!$D21),1,IF(AND(YEAR(AO$3)=YEAR('Rent Roll'!$D21),MONTH(AO$3)=MONTH('Rent Roll'!$D21)),1,0))</f>
        <v>0</v>
      </c>
      <c r="AP47" s="767">
        <f>IF(AND(AP$3&gt;'Rent Roll'!$C21,AP$3&lt;='Rent Roll'!$D21),1,IF(AND(YEAR(AP$3)=YEAR('Rent Roll'!$D21),MONTH(AP$3)=MONTH('Rent Roll'!$D21)),1,0))</f>
        <v>0</v>
      </c>
      <c r="AQ47" s="768">
        <f>IF(AND(AQ$3&gt;'Rent Roll'!$C21,AQ$3&lt;='Rent Roll'!$D21),1,IF(AND(YEAR(AQ$3)=YEAR('Rent Roll'!$D21),MONTH(AQ$3)=MONTH('Rent Roll'!$D21)),1,0))</f>
        <v>0</v>
      </c>
      <c r="AR47" s="567">
        <f>IF(AND(AR$3&gt;'Rent Roll'!$C21,AR$3&lt;='Rent Roll'!$D21),1,IF(AND(YEAR(AR$3)=YEAR('Rent Roll'!$D21),MONTH(AR$3)=MONTH('Rent Roll'!$D21)),1,0))</f>
        <v>0</v>
      </c>
      <c r="AS47" s="567">
        <f>IF(AND(AS$3&gt;'Rent Roll'!$C21,AS$3&lt;='Rent Roll'!$D21),1,IF(AND(YEAR(AS$3)=YEAR('Rent Roll'!$D21),MONTH(AS$3)=MONTH('Rent Roll'!$D21)),1,0))</f>
        <v>0</v>
      </c>
      <c r="AT47" s="567">
        <f>IF(AND(AT$3&gt;'Rent Roll'!$C21,AT$3&lt;='Rent Roll'!$D21),1,IF(AND(YEAR(AT$3)=YEAR('Rent Roll'!$D21),MONTH(AT$3)=MONTH('Rent Roll'!$D21)),1,0))</f>
        <v>0</v>
      </c>
      <c r="AU47" s="567">
        <f>IF(AND(AU$3&gt;'Rent Roll'!$C21,AU$3&lt;='Rent Roll'!$D21),1,IF(AND(YEAR(AU$3)=YEAR('Rent Roll'!$D21),MONTH(AU$3)=MONTH('Rent Roll'!$D21)),1,0))</f>
        <v>0</v>
      </c>
      <c r="AV47" s="567">
        <f>IF(AND(AV$3&gt;'Rent Roll'!$C21,AV$3&lt;='Rent Roll'!$D21),1,IF(AND(YEAR(AV$3)=YEAR('Rent Roll'!$D21),MONTH(AV$3)=MONTH('Rent Roll'!$D21)),1,0))</f>
        <v>0</v>
      </c>
      <c r="AW47" s="567">
        <f>IF(AND(AW$3&gt;'Rent Roll'!$C21,AW$3&lt;='Rent Roll'!$D21),1,IF(AND(YEAR(AW$3)=YEAR('Rent Roll'!$D21),MONTH(AW$3)=MONTH('Rent Roll'!$D21)),1,0))</f>
        <v>0</v>
      </c>
      <c r="AX47" s="567">
        <f>IF(AND(AX$3&gt;'Rent Roll'!$C21,AX$3&lt;='Rent Roll'!$D21),1,IF(AND(YEAR(AX$3)=YEAR('Rent Roll'!$D21),MONTH(AX$3)=MONTH('Rent Roll'!$D21)),1,0))</f>
        <v>0</v>
      </c>
      <c r="AY47" s="567">
        <f>IF(AND(AY$3&gt;'Rent Roll'!$C21,AY$3&lt;='Rent Roll'!$D21),1,IF(AND(YEAR(AY$3)=YEAR('Rent Roll'!$D21),MONTH(AY$3)=MONTH('Rent Roll'!$D21)),1,0))</f>
        <v>0</v>
      </c>
      <c r="AZ47" s="567">
        <f>IF(AND(AZ$3&gt;'Rent Roll'!$C21,AZ$3&lt;='Rent Roll'!$D21),1,IF(AND(YEAR(AZ$3)=YEAR('Rent Roll'!$D21),MONTH(AZ$3)=MONTH('Rent Roll'!$D21)),1,0))</f>
        <v>0</v>
      </c>
      <c r="BA47" s="567">
        <f>IF(AND(BA$3&gt;'Rent Roll'!$C21,BA$3&lt;='Rent Roll'!$D21),1,IF(AND(YEAR(BA$3)=YEAR('Rent Roll'!$D21),MONTH(BA$3)=MONTH('Rent Roll'!$D21)),1,0))</f>
        <v>0</v>
      </c>
      <c r="BB47" s="767">
        <f>IF(AND(BB$3&gt;'Rent Roll'!$C21,BB$3&lt;='Rent Roll'!$D21),1,IF(AND(YEAR(BB$3)=YEAR('Rent Roll'!$D21),MONTH(BB$3)=MONTH('Rent Roll'!$D21)),1,0))</f>
        <v>0</v>
      </c>
      <c r="BC47" s="768">
        <f>IF(AND(BC$3&gt;'Rent Roll'!$C21,BC$3&lt;='Rent Roll'!$D21),1,IF(AND(YEAR(BC$3)=YEAR('Rent Roll'!$D21),MONTH(BC$3)=MONTH('Rent Roll'!$D21)),1,0))</f>
        <v>0</v>
      </c>
      <c r="BD47" s="567">
        <f>IF(AND(BD$3&gt;'Rent Roll'!$C21,BD$3&lt;='Rent Roll'!$D21),1,IF(AND(YEAR(BD$3)=YEAR('Rent Roll'!$D21),MONTH(BD$3)=MONTH('Rent Roll'!$D21)),1,0))</f>
        <v>0</v>
      </c>
      <c r="BE47" s="567">
        <f>IF(AND(BE$3&gt;'Rent Roll'!$C21,BE$3&lt;='Rent Roll'!$D21),1,IF(AND(YEAR(BE$3)=YEAR('Rent Roll'!$D21),MONTH(BE$3)=MONTH('Rent Roll'!$D21)),1,0))</f>
        <v>0</v>
      </c>
      <c r="BF47" s="567">
        <f>IF(AND(BF$3&gt;'Rent Roll'!$C21,BF$3&lt;='Rent Roll'!$D21),1,IF(AND(YEAR(BF$3)=YEAR('Rent Roll'!$D21),MONTH(BF$3)=MONTH('Rent Roll'!$D21)),1,0))</f>
        <v>0</v>
      </c>
      <c r="BG47" s="567">
        <f>IF(AND(BG$3&gt;'Rent Roll'!$C21,BG$3&lt;='Rent Roll'!$D21),1,IF(AND(YEAR(BG$3)=YEAR('Rent Roll'!$D21),MONTH(BG$3)=MONTH('Rent Roll'!$D21)),1,0))</f>
        <v>0</v>
      </c>
      <c r="BH47" s="567">
        <f>IF(AND(BH$3&gt;'Rent Roll'!$C21,BH$3&lt;='Rent Roll'!$D21),1,IF(AND(YEAR(BH$3)=YEAR('Rent Roll'!$D21),MONTH(BH$3)=MONTH('Rent Roll'!$D21)),1,0))</f>
        <v>0</v>
      </c>
      <c r="BI47" s="567">
        <f>IF(AND(BI$3&gt;'Rent Roll'!$C21,BI$3&lt;='Rent Roll'!$D21),1,IF(AND(YEAR(BI$3)=YEAR('Rent Roll'!$D21),MONTH(BI$3)=MONTH('Rent Roll'!$D21)),1,0))</f>
        <v>0</v>
      </c>
      <c r="BJ47" s="567">
        <f>IF(AND(BJ$3&gt;'Rent Roll'!$C21,BJ$3&lt;='Rent Roll'!$D21),1,IF(AND(YEAR(BJ$3)=YEAR('Rent Roll'!$D21),MONTH(BJ$3)=MONTH('Rent Roll'!$D21)),1,0))</f>
        <v>0</v>
      </c>
      <c r="BK47" s="567">
        <f>IF(AND(BK$3&gt;'Rent Roll'!$C21,BK$3&lt;='Rent Roll'!$D21),1,IF(AND(YEAR(BK$3)=YEAR('Rent Roll'!$D21),MONTH(BK$3)=MONTH('Rent Roll'!$D21)),1,0))</f>
        <v>0</v>
      </c>
      <c r="BL47" s="567">
        <f>IF(AND(BL$3&gt;'Rent Roll'!$C21,BL$3&lt;='Rent Roll'!$D21),1,IF(AND(YEAR(BL$3)=YEAR('Rent Roll'!$D21),MONTH(BL$3)=MONTH('Rent Roll'!$D21)),1,0))</f>
        <v>0</v>
      </c>
      <c r="BM47" s="567">
        <f>IF(AND(BM$3&gt;'Rent Roll'!$C21,BM$3&lt;='Rent Roll'!$D21),1,IF(AND(YEAR(BM$3)=YEAR('Rent Roll'!$D21),MONTH(BM$3)=MONTH('Rent Roll'!$D21)),1,0))</f>
        <v>0</v>
      </c>
      <c r="BN47" s="767">
        <f>IF(AND(BN$3&gt;'Rent Roll'!$C21,BN$3&lt;='Rent Roll'!$D21),1,IF(AND(YEAR(BN$3)=YEAR('Rent Roll'!$D21),MONTH(BN$3)=MONTH('Rent Roll'!$D21)),1,0))</f>
        <v>0</v>
      </c>
      <c r="BO47" s="768">
        <f>IF(AND(BO$3&gt;'Rent Roll'!$C21,BO$3&lt;='Rent Roll'!$D21),1,IF(AND(YEAR(BO$3)=YEAR('Rent Roll'!$D21),MONTH(BO$3)=MONTH('Rent Roll'!$D21)),1,0))</f>
        <v>0</v>
      </c>
      <c r="BP47" s="567">
        <f>IF(AND(BP$3&gt;'Rent Roll'!$C21,BP$3&lt;='Rent Roll'!$D21),1,IF(AND(YEAR(BP$3)=YEAR('Rent Roll'!$D21),MONTH(BP$3)=MONTH('Rent Roll'!$D21)),1,0))</f>
        <v>0</v>
      </c>
      <c r="BQ47" s="567">
        <f>IF(AND(BQ$3&gt;'Rent Roll'!$C21,BQ$3&lt;='Rent Roll'!$D21),1,IF(AND(YEAR(BQ$3)=YEAR('Rent Roll'!$D21),MONTH(BQ$3)=MONTH('Rent Roll'!$D21)),1,0))</f>
        <v>0</v>
      </c>
      <c r="BR47" s="567">
        <f>IF(AND(BR$3&gt;'Rent Roll'!$C21,BR$3&lt;='Rent Roll'!$D21),1,IF(AND(YEAR(BR$3)=YEAR('Rent Roll'!$D21),MONTH(BR$3)=MONTH('Rent Roll'!$D21)),1,0))</f>
        <v>0</v>
      </c>
      <c r="BS47" s="567">
        <f>IF(AND(BS$3&gt;'Rent Roll'!$C21,BS$3&lt;='Rent Roll'!$D21),1,IF(AND(YEAR(BS$3)=YEAR('Rent Roll'!$D21),MONTH(BS$3)=MONTH('Rent Roll'!$D21)),1,0))</f>
        <v>0</v>
      </c>
      <c r="BT47" s="567">
        <f>IF(AND(BT$3&gt;'Rent Roll'!$C21,BT$3&lt;='Rent Roll'!$D21),1,IF(AND(YEAR(BT$3)=YEAR('Rent Roll'!$D21),MONTH(BT$3)=MONTH('Rent Roll'!$D21)),1,0))</f>
        <v>0</v>
      </c>
      <c r="BU47" s="567">
        <f>IF(AND(BU$3&gt;'Rent Roll'!$C21,BU$3&lt;='Rent Roll'!$D21),1,IF(AND(YEAR(BU$3)=YEAR('Rent Roll'!$D21),MONTH(BU$3)=MONTH('Rent Roll'!$D21)),1,0))</f>
        <v>0</v>
      </c>
      <c r="BV47" s="567">
        <f>IF(AND(BV$3&gt;'Rent Roll'!$C21,BV$3&lt;='Rent Roll'!$D21),1,IF(AND(YEAR(BV$3)=YEAR('Rent Roll'!$D21),MONTH(BV$3)=MONTH('Rent Roll'!$D21)),1,0))</f>
        <v>0</v>
      </c>
      <c r="BW47" s="567">
        <f>IF(AND(BW$3&gt;'Rent Roll'!$C21,BW$3&lt;='Rent Roll'!$D21),1,IF(AND(YEAR(BW$3)=YEAR('Rent Roll'!$D21),MONTH(BW$3)=MONTH('Rent Roll'!$D21)),1,0))</f>
        <v>0</v>
      </c>
      <c r="BX47" s="567">
        <f>IF(AND(BX$3&gt;'Rent Roll'!$C21,BX$3&lt;='Rent Roll'!$D21),1,IF(AND(YEAR(BX$3)=YEAR('Rent Roll'!$D21),MONTH(BX$3)=MONTH('Rent Roll'!$D21)),1,0))</f>
        <v>0</v>
      </c>
      <c r="BY47" s="567">
        <f>IF(AND(BY$3&gt;'Rent Roll'!$C21,BY$3&lt;='Rent Roll'!$D21),1,IF(AND(YEAR(BY$3)=YEAR('Rent Roll'!$D21),MONTH(BY$3)=MONTH('Rent Roll'!$D21)),1,0))</f>
        <v>0</v>
      </c>
      <c r="BZ47" s="767">
        <f>IF(AND(BZ$3&gt;'Rent Roll'!$C21,BZ$3&lt;='Rent Roll'!$D21),1,IF(AND(YEAR(BZ$3)=YEAR('Rent Roll'!$D21),MONTH(BZ$3)=MONTH('Rent Roll'!$D21)),1,0))</f>
        <v>0</v>
      </c>
      <c r="CA47" s="768">
        <f>IF(AND(CA$3&gt;'Rent Roll'!$C21,CA$3&lt;='Rent Roll'!$D21),1,IF(AND(YEAR(CA$3)=YEAR('Rent Roll'!$D21),MONTH(CA$3)=MONTH('Rent Roll'!$D21)),1,0))</f>
        <v>0</v>
      </c>
      <c r="CB47" s="567">
        <f>IF(AND(CB$3&gt;'Rent Roll'!$C21,CB$3&lt;='Rent Roll'!$D21),1,IF(AND(YEAR(CB$3)=YEAR('Rent Roll'!$D21),MONTH(CB$3)=MONTH('Rent Roll'!$D21)),1,0))</f>
        <v>0</v>
      </c>
      <c r="CC47" s="567">
        <f>IF(AND(CC$3&gt;'Rent Roll'!$C21,CC$3&lt;='Rent Roll'!$D21),1,IF(AND(YEAR(CC$3)=YEAR('Rent Roll'!$D21),MONTH(CC$3)=MONTH('Rent Roll'!$D21)),1,0))</f>
        <v>0</v>
      </c>
      <c r="CD47" s="567">
        <f>IF(AND(CD$3&gt;'Rent Roll'!$C21,CD$3&lt;='Rent Roll'!$D21),1,IF(AND(YEAR(CD$3)=YEAR('Rent Roll'!$D21),MONTH(CD$3)=MONTH('Rent Roll'!$D21)),1,0))</f>
        <v>0</v>
      </c>
      <c r="CE47" s="567">
        <f>IF(AND(CE$3&gt;'Rent Roll'!$C21,CE$3&lt;='Rent Roll'!$D21),1,IF(AND(YEAR(CE$3)=YEAR('Rent Roll'!$D21),MONTH(CE$3)=MONTH('Rent Roll'!$D21)),1,0))</f>
        <v>0</v>
      </c>
      <c r="CF47" s="567">
        <f>IF(AND(CF$3&gt;'Rent Roll'!$C21,CF$3&lt;='Rent Roll'!$D21),1,IF(AND(YEAR(CF$3)=YEAR('Rent Roll'!$D21),MONTH(CF$3)=MONTH('Rent Roll'!$D21)),1,0))</f>
        <v>0</v>
      </c>
      <c r="CG47" s="567">
        <f>IF(AND(CG$3&gt;'Rent Roll'!$C21,CG$3&lt;='Rent Roll'!$D21),1,IF(AND(YEAR(CG$3)=YEAR('Rent Roll'!$D21),MONTH(CG$3)=MONTH('Rent Roll'!$D21)),1,0))</f>
        <v>0</v>
      </c>
      <c r="CH47" s="567">
        <f>IF(AND(CH$3&gt;'Rent Roll'!$C21,CH$3&lt;='Rent Roll'!$D21),1,IF(AND(YEAR(CH$3)=YEAR('Rent Roll'!$D21),MONTH(CH$3)=MONTH('Rent Roll'!$D21)),1,0))</f>
        <v>0</v>
      </c>
      <c r="CI47" s="567">
        <f>IF(AND(CI$3&gt;'Rent Roll'!$C21,CI$3&lt;='Rent Roll'!$D21),1,IF(AND(YEAR(CI$3)=YEAR('Rent Roll'!$D21),MONTH(CI$3)=MONTH('Rent Roll'!$D21)),1,0))</f>
        <v>0</v>
      </c>
      <c r="CJ47" s="567">
        <f>IF(AND(CJ$3&gt;'Rent Roll'!$C21,CJ$3&lt;='Rent Roll'!$D21),1,IF(AND(YEAR(CJ$3)=YEAR('Rent Roll'!$D21),MONTH(CJ$3)=MONTH('Rent Roll'!$D21)),1,0))</f>
        <v>0</v>
      </c>
      <c r="CK47" s="567">
        <f>IF(AND(CK$3&gt;'Rent Roll'!$C21,CK$3&lt;='Rent Roll'!$D21),1,IF(AND(YEAR(CK$3)=YEAR('Rent Roll'!$D21),MONTH(CK$3)=MONTH('Rent Roll'!$D21)),1,0))</f>
        <v>0</v>
      </c>
      <c r="CL47" s="767">
        <f>IF(AND(CL$3&gt;'Rent Roll'!$C21,CL$3&lt;='Rent Roll'!$D21),1,IF(AND(YEAR(CL$3)=YEAR('Rent Roll'!$D21),MONTH(CL$3)=MONTH('Rent Roll'!$D21)),1,0))</f>
        <v>0</v>
      </c>
      <c r="CM47" s="768">
        <f>IF(AND(CM$3&gt;'Rent Roll'!$C21,CM$3&lt;='Rent Roll'!$D21),1,IF(AND(YEAR(CM$3)=YEAR('Rent Roll'!$D21),MONTH(CM$3)=MONTH('Rent Roll'!$D21)),1,0))</f>
        <v>0</v>
      </c>
      <c r="CN47" s="567">
        <f>IF(AND(CN$3&gt;'Rent Roll'!$C21,CN$3&lt;='Rent Roll'!$D21),1,IF(AND(YEAR(CN$3)=YEAR('Rent Roll'!$D21),MONTH(CN$3)=MONTH('Rent Roll'!$D21)),1,0))</f>
        <v>0</v>
      </c>
      <c r="CO47" s="567">
        <f>IF(AND(CO$3&gt;'Rent Roll'!$C21,CO$3&lt;='Rent Roll'!$D21),1,IF(AND(YEAR(CO$3)=YEAR('Rent Roll'!$D21),MONTH(CO$3)=MONTH('Rent Roll'!$D21)),1,0))</f>
        <v>0</v>
      </c>
      <c r="CP47" s="567">
        <f>IF(AND(CP$3&gt;'Rent Roll'!$C21,CP$3&lt;='Rent Roll'!$D21),1,IF(AND(YEAR(CP$3)=YEAR('Rent Roll'!$D21),MONTH(CP$3)=MONTH('Rent Roll'!$D21)),1,0))</f>
        <v>0</v>
      </c>
      <c r="CQ47" s="567">
        <f>IF(AND(CQ$3&gt;'Rent Roll'!$C21,CQ$3&lt;='Rent Roll'!$D21),1,IF(AND(YEAR(CQ$3)=YEAR('Rent Roll'!$D21),MONTH(CQ$3)=MONTH('Rent Roll'!$D21)),1,0))</f>
        <v>0</v>
      </c>
      <c r="CR47" s="567">
        <f>IF(AND(CR$3&gt;'Rent Roll'!$C21,CR$3&lt;='Rent Roll'!$D21),1,IF(AND(YEAR(CR$3)=YEAR('Rent Roll'!$D21),MONTH(CR$3)=MONTH('Rent Roll'!$D21)),1,0))</f>
        <v>0</v>
      </c>
      <c r="CS47" s="567">
        <f>IF(AND(CS$3&gt;'Rent Roll'!$C21,CS$3&lt;='Rent Roll'!$D21),1,IF(AND(YEAR(CS$3)=YEAR('Rent Roll'!$D21),MONTH(CS$3)=MONTH('Rent Roll'!$D21)),1,0))</f>
        <v>0</v>
      </c>
      <c r="CT47" s="567">
        <f>IF(AND(CT$3&gt;'Rent Roll'!$C21,CT$3&lt;='Rent Roll'!$D21),1,IF(AND(YEAR(CT$3)=YEAR('Rent Roll'!$D21),MONTH(CT$3)=MONTH('Rent Roll'!$D21)),1,0))</f>
        <v>0</v>
      </c>
      <c r="CU47" s="567">
        <f>IF(AND(CU$3&gt;'Rent Roll'!$C21,CU$3&lt;='Rent Roll'!$D21),1,IF(AND(YEAR(CU$3)=YEAR('Rent Roll'!$D21),MONTH(CU$3)=MONTH('Rent Roll'!$D21)),1,0))</f>
        <v>0</v>
      </c>
      <c r="CV47" s="567">
        <f>IF(AND(CV$3&gt;'Rent Roll'!$C21,CV$3&lt;='Rent Roll'!$D21),1,IF(AND(YEAR(CV$3)=YEAR('Rent Roll'!$D21),MONTH(CV$3)=MONTH('Rent Roll'!$D21)),1,0))</f>
        <v>0</v>
      </c>
      <c r="CW47" s="567">
        <f>IF(AND(CW$3&gt;'Rent Roll'!$C21,CW$3&lt;='Rent Roll'!$D21),1,IF(AND(YEAR(CW$3)=YEAR('Rent Roll'!$D21),MONTH(CW$3)=MONTH('Rent Roll'!$D21)),1,0))</f>
        <v>0</v>
      </c>
      <c r="CX47" s="767">
        <f>IF(AND(CX$3&gt;'Rent Roll'!$C21,CX$3&lt;='Rent Roll'!$D21),1,IF(AND(YEAR(CX$3)=YEAR('Rent Roll'!$D21),MONTH(CX$3)=MONTH('Rent Roll'!$D21)),1,0))</f>
        <v>0</v>
      </c>
      <c r="CY47" s="768">
        <f>IF(AND(CY$3&gt;'Rent Roll'!$C21,CY$3&lt;='Rent Roll'!$D21),1,IF(AND(YEAR(CY$3)=YEAR('Rent Roll'!$D21),MONTH(CY$3)=MONTH('Rent Roll'!$D21)),1,0))</f>
        <v>0</v>
      </c>
      <c r="CZ47" s="567">
        <f>IF(AND(CZ$3&gt;'Rent Roll'!$C21,CZ$3&lt;='Rent Roll'!$D21),1,IF(AND(YEAR(CZ$3)=YEAR('Rent Roll'!$D21),MONTH(CZ$3)=MONTH('Rent Roll'!$D21)),1,0))</f>
        <v>0</v>
      </c>
      <c r="DA47" s="567">
        <f>IF(AND(DA$3&gt;'Rent Roll'!$C21,DA$3&lt;='Rent Roll'!$D21),1,IF(AND(YEAR(DA$3)=YEAR('Rent Roll'!$D21),MONTH(DA$3)=MONTH('Rent Roll'!$D21)),1,0))</f>
        <v>0</v>
      </c>
      <c r="DB47" s="567">
        <f>IF(AND(DB$3&gt;'Rent Roll'!$C21,DB$3&lt;='Rent Roll'!$D21),1,IF(AND(YEAR(DB$3)=YEAR('Rent Roll'!$D21),MONTH(DB$3)=MONTH('Rent Roll'!$D21)),1,0))</f>
        <v>0</v>
      </c>
      <c r="DC47" s="567">
        <f>IF(AND(DC$3&gt;'Rent Roll'!$C21,DC$3&lt;='Rent Roll'!$D21),1,IF(AND(YEAR(DC$3)=YEAR('Rent Roll'!$D21),MONTH(DC$3)=MONTH('Rent Roll'!$D21)),1,0))</f>
        <v>0</v>
      </c>
      <c r="DD47" s="567">
        <f>IF(AND(DD$3&gt;'Rent Roll'!$C21,DD$3&lt;='Rent Roll'!$D21),1,IF(AND(YEAR(DD$3)=YEAR('Rent Roll'!$D21),MONTH(DD$3)=MONTH('Rent Roll'!$D21)),1,0))</f>
        <v>0</v>
      </c>
      <c r="DE47" s="567">
        <f>IF(AND(DE$3&gt;'Rent Roll'!$C21,DE$3&lt;='Rent Roll'!$D21),1,IF(AND(YEAR(DE$3)=YEAR('Rent Roll'!$D21),MONTH(DE$3)=MONTH('Rent Roll'!$D21)),1,0))</f>
        <v>0</v>
      </c>
      <c r="DF47" s="567">
        <f>IF(AND(DF$3&gt;'Rent Roll'!$C21,DF$3&lt;='Rent Roll'!$D21),1,IF(AND(YEAR(DF$3)=YEAR('Rent Roll'!$D21),MONTH(DF$3)=MONTH('Rent Roll'!$D21)),1,0))</f>
        <v>0</v>
      </c>
      <c r="DG47" s="567">
        <f>IF(AND(DG$3&gt;'Rent Roll'!$C21,DG$3&lt;='Rent Roll'!$D21),1,IF(AND(YEAR(DG$3)=YEAR('Rent Roll'!$D21),MONTH(DG$3)=MONTH('Rent Roll'!$D21)),1,0))</f>
        <v>0</v>
      </c>
      <c r="DH47" s="567">
        <f>IF(AND(DH$3&gt;'Rent Roll'!$C21,DH$3&lt;='Rent Roll'!$D21),1,IF(AND(YEAR(DH$3)=YEAR('Rent Roll'!$D21),MONTH(DH$3)=MONTH('Rent Roll'!$D21)),1,0))</f>
        <v>0</v>
      </c>
      <c r="DI47" s="567">
        <f>IF(AND(DI$3&gt;'Rent Roll'!$C21,DI$3&lt;='Rent Roll'!$D21),1,IF(AND(YEAR(DI$3)=YEAR('Rent Roll'!$D21),MONTH(DI$3)=MONTH('Rent Roll'!$D21)),1,0))</f>
        <v>0</v>
      </c>
      <c r="DJ47" s="767">
        <f>IF(AND(DJ$3&gt;'Rent Roll'!$C21,DJ$3&lt;='Rent Roll'!$D21),1,IF(AND(YEAR(DJ$3)=YEAR('Rent Roll'!$D21),MONTH(DJ$3)=MONTH('Rent Roll'!$D21)),1,0))</f>
        <v>0</v>
      </c>
      <c r="DK47" s="768">
        <f>IF(AND(DK$3&gt;'Rent Roll'!$C21,DK$3&lt;='Rent Roll'!$D21),1,IF(AND(YEAR(DK$3)=YEAR('Rent Roll'!$D21),MONTH(DK$3)=MONTH('Rent Roll'!$D21)),1,0))</f>
        <v>0</v>
      </c>
      <c r="DL47" s="567">
        <f>IF(AND(DL$3&gt;'Rent Roll'!$C21,DL$3&lt;='Rent Roll'!$D21),1,IF(AND(YEAR(DL$3)=YEAR('Rent Roll'!$D21),MONTH(DL$3)=MONTH('Rent Roll'!$D21)),1,0))</f>
        <v>0</v>
      </c>
      <c r="DM47" s="567">
        <f>IF(AND(DM$3&gt;'Rent Roll'!$C21,DM$3&lt;='Rent Roll'!$D21),1,IF(AND(YEAR(DM$3)=YEAR('Rent Roll'!$D21),MONTH(DM$3)=MONTH('Rent Roll'!$D21)),1,0))</f>
        <v>0</v>
      </c>
      <c r="DN47" s="567">
        <f>IF(AND(DN$3&gt;'Rent Roll'!$C21,DN$3&lt;='Rent Roll'!$D21),1,IF(AND(YEAR(DN$3)=YEAR('Rent Roll'!$D21),MONTH(DN$3)=MONTH('Rent Roll'!$D21)),1,0))</f>
        <v>0</v>
      </c>
      <c r="DO47" s="567">
        <f>IF(AND(DO$3&gt;'Rent Roll'!$C21,DO$3&lt;='Rent Roll'!$D21),1,IF(AND(YEAR(DO$3)=YEAR('Rent Roll'!$D21),MONTH(DO$3)=MONTH('Rent Roll'!$D21)),1,0))</f>
        <v>0</v>
      </c>
      <c r="DP47" s="567">
        <f>IF(AND(DP$3&gt;'Rent Roll'!$C21,DP$3&lt;='Rent Roll'!$D21),1,IF(AND(YEAR(DP$3)=YEAR('Rent Roll'!$D21),MONTH(DP$3)=MONTH('Rent Roll'!$D21)),1,0))</f>
        <v>0</v>
      </c>
      <c r="DQ47" s="567">
        <f>IF(AND(DQ$3&gt;'Rent Roll'!$C21,DQ$3&lt;='Rent Roll'!$D21),1,IF(AND(YEAR(DQ$3)=YEAR('Rent Roll'!$D21),MONTH(DQ$3)=MONTH('Rent Roll'!$D21)),1,0))</f>
        <v>0</v>
      </c>
      <c r="DR47" s="567">
        <f>IF(AND(DR$3&gt;'Rent Roll'!$C21,DR$3&lt;='Rent Roll'!$D21),1,IF(AND(YEAR(DR$3)=YEAR('Rent Roll'!$D21),MONTH(DR$3)=MONTH('Rent Roll'!$D21)),1,0))</f>
        <v>0</v>
      </c>
      <c r="DS47" s="567">
        <f>IF(AND(DS$3&gt;'Rent Roll'!$C21,DS$3&lt;='Rent Roll'!$D21),1,IF(AND(YEAR(DS$3)=YEAR('Rent Roll'!$D21),MONTH(DS$3)=MONTH('Rent Roll'!$D21)),1,0))</f>
        <v>0</v>
      </c>
      <c r="DT47" s="567">
        <f>IF(AND(DT$3&gt;'Rent Roll'!$C21,DT$3&lt;='Rent Roll'!$D21),1,IF(AND(YEAR(DT$3)=YEAR('Rent Roll'!$D21),MONTH(DT$3)=MONTH('Rent Roll'!$D21)),1,0))</f>
        <v>0</v>
      </c>
      <c r="DU47" s="567">
        <f>IF(AND(DU$3&gt;'Rent Roll'!$C21,DU$3&lt;='Rent Roll'!$D21),1,IF(AND(YEAR(DU$3)=YEAR('Rent Roll'!$D21),MONTH(DU$3)=MONTH('Rent Roll'!$D21)),1,0))</f>
        <v>0</v>
      </c>
      <c r="DV47" s="567">
        <f>IF(AND(DV$3&gt;'Rent Roll'!$C21,DV$3&lt;='Rent Roll'!$D21),1,IF(AND(YEAR(DV$3)=YEAR('Rent Roll'!$D21),MONTH(DV$3)=MONTH('Rent Roll'!$D21)),1,0))</f>
        <v>0</v>
      </c>
    </row>
    <row r="48" spans="1:126" s="568" customFormat="1" ht="12" customHeight="1" outlineLevel="1" x14ac:dyDescent="0.4">
      <c r="A48" s="732"/>
      <c r="B48" s="564">
        <f>'Rent Roll'!$B22</f>
        <v>0</v>
      </c>
      <c r="C48" s="565"/>
      <c r="D48" s="565"/>
      <c r="E48" s="566"/>
      <c r="F48" s="778">
        <f>IF(AND(F$3&gt;'Rent Roll'!$C22,F$3&lt;='Rent Roll'!$D22),1,IF(AND(YEAR(F$3)=YEAR('Rent Roll'!$D22),MONTH(F$3)=MONTH('Rent Roll'!$D22)),1,0))</f>
        <v>0</v>
      </c>
      <c r="G48" s="768">
        <f>IF(AND(G$3&gt;'Rent Roll'!$C22,G$3&lt;='Rent Roll'!$D22),1,IF(AND(YEAR(G$3)=YEAR('Rent Roll'!$D22),MONTH(G$3)=MONTH('Rent Roll'!$D22)),1,0))</f>
        <v>0</v>
      </c>
      <c r="H48" s="567">
        <f>IF(AND(H$3&gt;'Rent Roll'!$C22,H$3&lt;='Rent Roll'!$D22),1,IF(AND(YEAR(H$3)=YEAR('Rent Roll'!$D22),MONTH(H$3)=MONTH('Rent Roll'!$D22)),1,0))</f>
        <v>0</v>
      </c>
      <c r="I48" s="567">
        <f>IF(AND(I$3&gt;'Rent Roll'!$C22,I$3&lt;='Rent Roll'!$D22),1,IF(AND(YEAR(I$3)=YEAR('Rent Roll'!$D22),MONTH(I$3)=MONTH('Rent Roll'!$D22)),1,0))</f>
        <v>0</v>
      </c>
      <c r="J48" s="567">
        <f>IF(AND(J$3&gt;'Rent Roll'!$C22,J$3&lt;='Rent Roll'!$D22),1,IF(AND(YEAR(J$3)=YEAR('Rent Roll'!$D22),MONTH(J$3)=MONTH('Rent Roll'!$D22)),1,0))</f>
        <v>0</v>
      </c>
      <c r="K48" s="567">
        <f>IF(AND(K$3&gt;'Rent Roll'!$C22,K$3&lt;='Rent Roll'!$D22),1,IF(AND(YEAR(K$3)=YEAR('Rent Roll'!$D22),MONTH(K$3)=MONTH('Rent Roll'!$D22)),1,0))</f>
        <v>0</v>
      </c>
      <c r="L48" s="567">
        <f>IF(AND(L$3&gt;'Rent Roll'!$C22,L$3&lt;='Rent Roll'!$D22),1,IF(AND(YEAR(L$3)=YEAR('Rent Roll'!$D22),MONTH(L$3)=MONTH('Rent Roll'!$D22)),1,0))</f>
        <v>0</v>
      </c>
      <c r="M48" s="567">
        <f>IF(AND(M$3&gt;'Rent Roll'!$C22,M$3&lt;='Rent Roll'!$D22),1,IF(AND(YEAR(M$3)=YEAR('Rent Roll'!$D22),MONTH(M$3)=MONTH('Rent Roll'!$D22)),1,0))</f>
        <v>0</v>
      </c>
      <c r="N48" s="567">
        <f>IF(AND(N$3&gt;'Rent Roll'!$C22,N$3&lt;='Rent Roll'!$D22),1,IF(AND(YEAR(N$3)=YEAR('Rent Roll'!$D22),MONTH(N$3)=MONTH('Rent Roll'!$D22)),1,0))</f>
        <v>0</v>
      </c>
      <c r="O48" s="567">
        <f>IF(AND(O$3&gt;'Rent Roll'!$C22,O$3&lt;='Rent Roll'!$D22),1,IF(AND(YEAR(O$3)=YEAR('Rent Roll'!$D22),MONTH(O$3)=MONTH('Rent Roll'!$D22)),1,0))</f>
        <v>0</v>
      </c>
      <c r="P48" s="567">
        <f>IF(AND(P$3&gt;'Rent Roll'!$C22,P$3&lt;='Rent Roll'!$D22),1,IF(AND(YEAR(P$3)=YEAR('Rent Roll'!$D22),MONTH(P$3)=MONTH('Rent Roll'!$D22)),1,0))</f>
        <v>0</v>
      </c>
      <c r="Q48" s="567">
        <f>IF(AND(Q$3&gt;'Rent Roll'!$C22,Q$3&lt;='Rent Roll'!$D22),1,IF(AND(YEAR(Q$3)=YEAR('Rent Roll'!$D22),MONTH(Q$3)=MONTH('Rent Roll'!$D22)),1,0))</f>
        <v>0</v>
      </c>
      <c r="R48" s="767">
        <f>IF(AND(R$3&gt;'Rent Roll'!$C22,R$3&lt;='Rent Roll'!$D22),1,IF(AND(YEAR(R$3)=YEAR('Rent Roll'!$D22),MONTH(R$3)=MONTH('Rent Roll'!$D22)),1,0))</f>
        <v>0</v>
      </c>
      <c r="S48" s="768">
        <f>IF(AND(S$3&gt;'Rent Roll'!$C22,S$3&lt;='Rent Roll'!$D22),1,IF(AND(YEAR(S$3)=YEAR('Rent Roll'!$D22),MONTH(S$3)=MONTH('Rent Roll'!$D22)),1,0))</f>
        <v>0</v>
      </c>
      <c r="T48" s="567">
        <f>IF(AND(T$3&gt;'Rent Roll'!$C22,T$3&lt;='Rent Roll'!$D22),1,IF(AND(YEAR(T$3)=YEAR('Rent Roll'!$D22),MONTH(T$3)=MONTH('Rent Roll'!$D22)),1,0))</f>
        <v>0</v>
      </c>
      <c r="U48" s="567">
        <f>IF(AND(U$3&gt;'Rent Roll'!$C22,U$3&lt;='Rent Roll'!$D22),1,IF(AND(YEAR(U$3)=YEAR('Rent Roll'!$D22),MONTH(U$3)=MONTH('Rent Roll'!$D22)),1,0))</f>
        <v>0</v>
      </c>
      <c r="V48" s="567">
        <f>IF(AND(V$3&gt;'Rent Roll'!$C22,V$3&lt;='Rent Roll'!$D22),1,IF(AND(YEAR(V$3)=YEAR('Rent Roll'!$D22),MONTH(V$3)=MONTH('Rent Roll'!$D22)),1,0))</f>
        <v>0</v>
      </c>
      <c r="W48" s="567">
        <f>IF(AND(W$3&gt;'Rent Roll'!$C22,W$3&lt;='Rent Roll'!$D22),1,IF(AND(YEAR(W$3)=YEAR('Rent Roll'!$D22),MONTH(W$3)=MONTH('Rent Roll'!$D22)),1,0))</f>
        <v>0</v>
      </c>
      <c r="X48" s="567">
        <f>IF(AND(X$3&gt;'Rent Roll'!$C22,X$3&lt;='Rent Roll'!$D22),1,IF(AND(YEAR(X$3)=YEAR('Rent Roll'!$D22),MONTH(X$3)=MONTH('Rent Roll'!$D22)),1,0))</f>
        <v>0</v>
      </c>
      <c r="Y48" s="567">
        <f>IF(AND(Y$3&gt;'Rent Roll'!$C22,Y$3&lt;='Rent Roll'!$D22),1,IF(AND(YEAR(Y$3)=YEAR('Rent Roll'!$D22),MONTH(Y$3)=MONTH('Rent Roll'!$D22)),1,0))</f>
        <v>0</v>
      </c>
      <c r="Z48" s="567">
        <f>IF(AND(Z$3&gt;'Rent Roll'!$C22,Z$3&lt;='Rent Roll'!$D22),1,IF(AND(YEAR(Z$3)=YEAR('Rent Roll'!$D22),MONTH(Z$3)=MONTH('Rent Roll'!$D22)),1,0))</f>
        <v>0</v>
      </c>
      <c r="AA48" s="567">
        <f>IF(AND(AA$3&gt;'Rent Roll'!$C22,AA$3&lt;='Rent Roll'!$D22),1,IF(AND(YEAR(AA$3)=YEAR('Rent Roll'!$D22),MONTH(AA$3)=MONTH('Rent Roll'!$D22)),1,0))</f>
        <v>0</v>
      </c>
      <c r="AB48" s="567">
        <f>IF(AND(AB$3&gt;'Rent Roll'!$C22,AB$3&lt;='Rent Roll'!$D22),1,IF(AND(YEAR(AB$3)=YEAR('Rent Roll'!$D22),MONTH(AB$3)=MONTH('Rent Roll'!$D22)),1,0))</f>
        <v>0</v>
      </c>
      <c r="AC48" s="567">
        <f>IF(AND(AC$3&gt;'Rent Roll'!$C22,AC$3&lt;='Rent Roll'!$D22),1,IF(AND(YEAR(AC$3)=YEAR('Rent Roll'!$D22),MONTH(AC$3)=MONTH('Rent Roll'!$D22)),1,0))</f>
        <v>0</v>
      </c>
      <c r="AD48" s="767">
        <f>IF(AND(AD$3&gt;'Rent Roll'!$C22,AD$3&lt;='Rent Roll'!$D22),1,IF(AND(YEAR(AD$3)=YEAR('Rent Roll'!$D22),MONTH(AD$3)=MONTH('Rent Roll'!$D22)),1,0))</f>
        <v>0</v>
      </c>
      <c r="AE48" s="768">
        <f>IF(AND(AE$3&gt;'Rent Roll'!$C22,AE$3&lt;='Rent Roll'!$D22),1,IF(AND(YEAR(AE$3)=YEAR('Rent Roll'!$D22),MONTH(AE$3)=MONTH('Rent Roll'!$D22)),1,0))</f>
        <v>0</v>
      </c>
      <c r="AF48" s="567">
        <f>IF(AND(AF$3&gt;'Rent Roll'!$C22,AF$3&lt;='Rent Roll'!$D22),1,IF(AND(YEAR(AF$3)=YEAR('Rent Roll'!$D22),MONTH(AF$3)=MONTH('Rent Roll'!$D22)),1,0))</f>
        <v>0</v>
      </c>
      <c r="AG48" s="567">
        <f>IF(AND(AG$3&gt;'Rent Roll'!$C22,AG$3&lt;='Rent Roll'!$D22),1,IF(AND(YEAR(AG$3)=YEAR('Rent Roll'!$D22),MONTH(AG$3)=MONTH('Rent Roll'!$D22)),1,0))</f>
        <v>0</v>
      </c>
      <c r="AH48" s="567">
        <f>IF(AND(AH$3&gt;'Rent Roll'!$C22,AH$3&lt;='Rent Roll'!$D22),1,IF(AND(YEAR(AH$3)=YEAR('Rent Roll'!$D22),MONTH(AH$3)=MONTH('Rent Roll'!$D22)),1,0))</f>
        <v>0</v>
      </c>
      <c r="AI48" s="567">
        <f>IF(AND(AI$3&gt;'Rent Roll'!$C22,AI$3&lt;='Rent Roll'!$D22),1,IF(AND(YEAR(AI$3)=YEAR('Rent Roll'!$D22),MONTH(AI$3)=MONTH('Rent Roll'!$D22)),1,0))</f>
        <v>0</v>
      </c>
      <c r="AJ48" s="567">
        <f>IF(AND(AJ$3&gt;'Rent Roll'!$C22,AJ$3&lt;='Rent Roll'!$D22),1,IF(AND(YEAR(AJ$3)=YEAR('Rent Roll'!$D22),MONTH(AJ$3)=MONTH('Rent Roll'!$D22)),1,0))</f>
        <v>0</v>
      </c>
      <c r="AK48" s="567">
        <f>IF(AND(AK$3&gt;'Rent Roll'!$C22,AK$3&lt;='Rent Roll'!$D22),1,IF(AND(YEAR(AK$3)=YEAR('Rent Roll'!$D22),MONTH(AK$3)=MONTH('Rent Roll'!$D22)),1,0))</f>
        <v>0</v>
      </c>
      <c r="AL48" s="567">
        <f>IF(AND(AL$3&gt;'Rent Roll'!$C22,AL$3&lt;='Rent Roll'!$D22),1,IF(AND(YEAR(AL$3)=YEAR('Rent Roll'!$D22),MONTH(AL$3)=MONTH('Rent Roll'!$D22)),1,0))</f>
        <v>0</v>
      </c>
      <c r="AM48" s="567">
        <f>IF(AND(AM$3&gt;'Rent Roll'!$C22,AM$3&lt;='Rent Roll'!$D22),1,IF(AND(YEAR(AM$3)=YEAR('Rent Roll'!$D22),MONTH(AM$3)=MONTH('Rent Roll'!$D22)),1,0))</f>
        <v>0</v>
      </c>
      <c r="AN48" s="567">
        <f>IF(AND(AN$3&gt;'Rent Roll'!$C22,AN$3&lt;='Rent Roll'!$D22),1,IF(AND(YEAR(AN$3)=YEAR('Rent Roll'!$D22),MONTH(AN$3)=MONTH('Rent Roll'!$D22)),1,0))</f>
        <v>0</v>
      </c>
      <c r="AO48" s="567">
        <f>IF(AND(AO$3&gt;'Rent Roll'!$C22,AO$3&lt;='Rent Roll'!$D22),1,IF(AND(YEAR(AO$3)=YEAR('Rent Roll'!$D22),MONTH(AO$3)=MONTH('Rent Roll'!$D22)),1,0))</f>
        <v>0</v>
      </c>
      <c r="AP48" s="767">
        <f>IF(AND(AP$3&gt;'Rent Roll'!$C22,AP$3&lt;='Rent Roll'!$D22),1,IF(AND(YEAR(AP$3)=YEAR('Rent Roll'!$D22),MONTH(AP$3)=MONTH('Rent Roll'!$D22)),1,0))</f>
        <v>0</v>
      </c>
      <c r="AQ48" s="768">
        <f>IF(AND(AQ$3&gt;'Rent Roll'!$C22,AQ$3&lt;='Rent Roll'!$D22),1,IF(AND(YEAR(AQ$3)=YEAR('Rent Roll'!$D22),MONTH(AQ$3)=MONTH('Rent Roll'!$D22)),1,0))</f>
        <v>0</v>
      </c>
      <c r="AR48" s="567">
        <f>IF(AND(AR$3&gt;'Rent Roll'!$C22,AR$3&lt;='Rent Roll'!$D22),1,IF(AND(YEAR(AR$3)=YEAR('Rent Roll'!$D22),MONTH(AR$3)=MONTH('Rent Roll'!$D22)),1,0))</f>
        <v>0</v>
      </c>
      <c r="AS48" s="567">
        <f>IF(AND(AS$3&gt;'Rent Roll'!$C22,AS$3&lt;='Rent Roll'!$D22),1,IF(AND(YEAR(AS$3)=YEAR('Rent Roll'!$D22),MONTH(AS$3)=MONTH('Rent Roll'!$D22)),1,0))</f>
        <v>0</v>
      </c>
      <c r="AT48" s="567">
        <f>IF(AND(AT$3&gt;'Rent Roll'!$C22,AT$3&lt;='Rent Roll'!$D22),1,IF(AND(YEAR(AT$3)=YEAR('Rent Roll'!$D22),MONTH(AT$3)=MONTH('Rent Roll'!$D22)),1,0))</f>
        <v>0</v>
      </c>
      <c r="AU48" s="567">
        <f>IF(AND(AU$3&gt;'Rent Roll'!$C22,AU$3&lt;='Rent Roll'!$D22),1,IF(AND(YEAR(AU$3)=YEAR('Rent Roll'!$D22),MONTH(AU$3)=MONTH('Rent Roll'!$D22)),1,0))</f>
        <v>0</v>
      </c>
      <c r="AV48" s="567">
        <f>IF(AND(AV$3&gt;'Rent Roll'!$C22,AV$3&lt;='Rent Roll'!$D22),1,IF(AND(YEAR(AV$3)=YEAR('Rent Roll'!$D22),MONTH(AV$3)=MONTH('Rent Roll'!$D22)),1,0))</f>
        <v>0</v>
      </c>
      <c r="AW48" s="567">
        <f>IF(AND(AW$3&gt;'Rent Roll'!$C22,AW$3&lt;='Rent Roll'!$D22),1,IF(AND(YEAR(AW$3)=YEAR('Rent Roll'!$D22),MONTH(AW$3)=MONTH('Rent Roll'!$D22)),1,0))</f>
        <v>0</v>
      </c>
      <c r="AX48" s="567">
        <f>IF(AND(AX$3&gt;'Rent Roll'!$C22,AX$3&lt;='Rent Roll'!$D22),1,IF(AND(YEAR(AX$3)=YEAR('Rent Roll'!$D22),MONTH(AX$3)=MONTH('Rent Roll'!$D22)),1,0))</f>
        <v>0</v>
      </c>
      <c r="AY48" s="567">
        <f>IF(AND(AY$3&gt;'Rent Roll'!$C22,AY$3&lt;='Rent Roll'!$D22),1,IF(AND(YEAR(AY$3)=YEAR('Rent Roll'!$D22),MONTH(AY$3)=MONTH('Rent Roll'!$D22)),1,0))</f>
        <v>0</v>
      </c>
      <c r="AZ48" s="567">
        <f>IF(AND(AZ$3&gt;'Rent Roll'!$C22,AZ$3&lt;='Rent Roll'!$D22),1,IF(AND(YEAR(AZ$3)=YEAR('Rent Roll'!$D22),MONTH(AZ$3)=MONTH('Rent Roll'!$D22)),1,0))</f>
        <v>0</v>
      </c>
      <c r="BA48" s="567">
        <f>IF(AND(BA$3&gt;'Rent Roll'!$C22,BA$3&lt;='Rent Roll'!$D22),1,IF(AND(YEAR(BA$3)=YEAR('Rent Roll'!$D22),MONTH(BA$3)=MONTH('Rent Roll'!$D22)),1,0))</f>
        <v>0</v>
      </c>
      <c r="BB48" s="767">
        <f>IF(AND(BB$3&gt;'Rent Roll'!$C22,BB$3&lt;='Rent Roll'!$D22),1,IF(AND(YEAR(BB$3)=YEAR('Rent Roll'!$D22),MONTH(BB$3)=MONTH('Rent Roll'!$D22)),1,0))</f>
        <v>0</v>
      </c>
      <c r="BC48" s="768">
        <f>IF(AND(BC$3&gt;'Rent Roll'!$C22,BC$3&lt;='Rent Roll'!$D22),1,IF(AND(YEAR(BC$3)=YEAR('Rent Roll'!$D22),MONTH(BC$3)=MONTH('Rent Roll'!$D22)),1,0))</f>
        <v>0</v>
      </c>
      <c r="BD48" s="567">
        <f>IF(AND(BD$3&gt;'Rent Roll'!$C22,BD$3&lt;='Rent Roll'!$D22),1,IF(AND(YEAR(BD$3)=YEAR('Rent Roll'!$D22),MONTH(BD$3)=MONTH('Rent Roll'!$D22)),1,0))</f>
        <v>0</v>
      </c>
      <c r="BE48" s="567">
        <f>IF(AND(BE$3&gt;'Rent Roll'!$C22,BE$3&lt;='Rent Roll'!$D22),1,IF(AND(YEAR(BE$3)=YEAR('Rent Roll'!$D22),MONTH(BE$3)=MONTH('Rent Roll'!$D22)),1,0))</f>
        <v>0</v>
      </c>
      <c r="BF48" s="567">
        <f>IF(AND(BF$3&gt;'Rent Roll'!$C22,BF$3&lt;='Rent Roll'!$D22),1,IF(AND(YEAR(BF$3)=YEAR('Rent Roll'!$D22),MONTH(BF$3)=MONTH('Rent Roll'!$D22)),1,0))</f>
        <v>0</v>
      </c>
      <c r="BG48" s="567">
        <f>IF(AND(BG$3&gt;'Rent Roll'!$C22,BG$3&lt;='Rent Roll'!$D22),1,IF(AND(YEAR(BG$3)=YEAR('Rent Roll'!$D22),MONTH(BG$3)=MONTH('Rent Roll'!$D22)),1,0))</f>
        <v>0</v>
      </c>
      <c r="BH48" s="567">
        <f>IF(AND(BH$3&gt;'Rent Roll'!$C22,BH$3&lt;='Rent Roll'!$D22),1,IF(AND(YEAR(BH$3)=YEAR('Rent Roll'!$D22),MONTH(BH$3)=MONTH('Rent Roll'!$D22)),1,0))</f>
        <v>0</v>
      </c>
      <c r="BI48" s="567">
        <f>IF(AND(BI$3&gt;'Rent Roll'!$C22,BI$3&lt;='Rent Roll'!$D22),1,IF(AND(YEAR(BI$3)=YEAR('Rent Roll'!$D22),MONTH(BI$3)=MONTH('Rent Roll'!$D22)),1,0))</f>
        <v>0</v>
      </c>
      <c r="BJ48" s="567">
        <f>IF(AND(BJ$3&gt;'Rent Roll'!$C22,BJ$3&lt;='Rent Roll'!$D22),1,IF(AND(YEAR(BJ$3)=YEAR('Rent Roll'!$D22),MONTH(BJ$3)=MONTH('Rent Roll'!$D22)),1,0))</f>
        <v>0</v>
      </c>
      <c r="BK48" s="567">
        <f>IF(AND(BK$3&gt;'Rent Roll'!$C22,BK$3&lt;='Rent Roll'!$D22),1,IF(AND(YEAR(BK$3)=YEAR('Rent Roll'!$D22),MONTH(BK$3)=MONTH('Rent Roll'!$D22)),1,0))</f>
        <v>0</v>
      </c>
      <c r="BL48" s="567">
        <f>IF(AND(BL$3&gt;'Rent Roll'!$C22,BL$3&lt;='Rent Roll'!$D22),1,IF(AND(YEAR(BL$3)=YEAR('Rent Roll'!$D22),MONTH(BL$3)=MONTH('Rent Roll'!$D22)),1,0))</f>
        <v>0</v>
      </c>
      <c r="BM48" s="567">
        <f>IF(AND(BM$3&gt;'Rent Roll'!$C22,BM$3&lt;='Rent Roll'!$D22),1,IF(AND(YEAR(BM$3)=YEAR('Rent Roll'!$D22),MONTH(BM$3)=MONTH('Rent Roll'!$D22)),1,0))</f>
        <v>0</v>
      </c>
      <c r="BN48" s="767">
        <f>IF(AND(BN$3&gt;'Rent Roll'!$C22,BN$3&lt;='Rent Roll'!$D22),1,IF(AND(YEAR(BN$3)=YEAR('Rent Roll'!$D22),MONTH(BN$3)=MONTH('Rent Roll'!$D22)),1,0))</f>
        <v>0</v>
      </c>
      <c r="BO48" s="768">
        <f>IF(AND(BO$3&gt;'Rent Roll'!$C22,BO$3&lt;='Rent Roll'!$D22),1,IF(AND(YEAR(BO$3)=YEAR('Rent Roll'!$D22),MONTH(BO$3)=MONTH('Rent Roll'!$D22)),1,0))</f>
        <v>0</v>
      </c>
      <c r="BP48" s="567">
        <f>IF(AND(BP$3&gt;'Rent Roll'!$C22,BP$3&lt;='Rent Roll'!$D22),1,IF(AND(YEAR(BP$3)=YEAR('Rent Roll'!$D22),MONTH(BP$3)=MONTH('Rent Roll'!$D22)),1,0))</f>
        <v>0</v>
      </c>
      <c r="BQ48" s="567">
        <f>IF(AND(BQ$3&gt;'Rent Roll'!$C22,BQ$3&lt;='Rent Roll'!$D22),1,IF(AND(YEAR(BQ$3)=YEAR('Rent Roll'!$D22),MONTH(BQ$3)=MONTH('Rent Roll'!$D22)),1,0))</f>
        <v>0</v>
      </c>
      <c r="BR48" s="567">
        <f>IF(AND(BR$3&gt;'Rent Roll'!$C22,BR$3&lt;='Rent Roll'!$D22),1,IF(AND(YEAR(BR$3)=YEAR('Rent Roll'!$D22),MONTH(BR$3)=MONTH('Rent Roll'!$D22)),1,0))</f>
        <v>0</v>
      </c>
      <c r="BS48" s="567">
        <f>IF(AND(BS$3&gt;'Rent Roll'!$C22,BS$3&lt;='Rent Roll'!$D22),1,IF(AND(YEAR(BS$3)=YEAR('Rent Roll'!$D22),MONTH(BS$3)=MONTH('Rent Roll'!$D22)),1,0))</f>
        <v>0</v>
      </c>
      <c r="BT48" s="567">
        <f>IF(AND(BT$3&gt;'Rent Roll'!$C22,BT$3&lt;='Rent Roll'!$D22),1,IF(AND(YEAR(BT$3)=YEAR('Rent Roll'!$D22),MONTH(BT$3)=MONTH('Rent Roll'!$D22)),1,0))</f>
        <v>0</v>
      </c>
      <c r="BU48" s="567">
        <f>IF(AND(BU$3&gt;'Rent Roll'!$C22,BU$3&lt;='Rent Roll'!$D22),1,IF(AND(YEAR(BU$3)=YEAR('Rent Roll'!$D22),MONTH(BU$3)=MONTH('Rent Roll'!$D22)),1,0))</f>
        <v>0</v>
      </c>
      <c r="BV48" s="567">
        <f>IF(AND(BV$3&gt;'Rent Roll'!$C22,BV$3&lt;='Rent Roll'!$D22),1,IF(AND(YEAR(BV$3)=YEAR('Rent Roll'!$D22),MONTH(BV$3)=MONTH('Rent Roll'!$D22)),1,0))</f>
        <v>0</v>
      </c>
      <c r="BW48" s="567">
        <f>IF(AND(BW$3&gt;'Rent Roll'!$C22,BW$3&lt;='Rent Roll'!$D22),1,IF(AND(YEAR(BW$3)=YEAR('Rent Roll'!$D22),MONTH(BW$3)=MONTH('Rent Roll'!$D22)),1,0))</f>
        <v>0</v>
      </c>
      <c r="BX48" s="567">
        <f>IF(AND(BX$3&gt;'Rent Roll'!$C22,BX$3&lt;='Rent Roll'!$D22),1,IF(AND(YEAR(BX$3)=YEAR('Rent Roll'!$D22),MONTH(BX$3)=MONTH('Rent Roll'!$D22)),1,0))</f>
        <v>0</v>
      </c>
      <c r="BY48" s="567">
        <f>IF(AND(BY$3&gt;'Rent Roll'!$C22,BY$3&lt;='Rent Roll'!$D22),1,IF(AND(YEAR(BY$3)=YEAR('Rent Roll'!$D22),MONTH(BY$3)=MONTH('Rent Roll'!$D22)),1,0))</f>
        <v>0</v>
      </c>
      <c r="BZ48" s="767">
        <f>IF(AND(BZ$3&gt;'Rent Roll'!$C22,BZ$3&lt;='Rent Roll'!$D22),1,IF(AND(YEAR(BZ$3)=YEAR('Rent Roll'!$D22),MONTH(BZ$3)=MONTH('Rent Roll'!$D22)),1,0))</f>
        <v>0</v>
      </c>
      <c r="CA48" s="768">
        <f>IF(AND(CA$3&gt;'Rent Roll'!$C22,CA$3&lt;='Rent Roll'!$D22),1,IF(AND(YEAR(CA$3)=YEAR('Rent Roll'!$D22),MONTH(CA$3)=MONTH('Rent Roll'!$D22)),1,0))</f>
        <v>0</v>
      </c>
      <c r="CB48" s="567">
        <f>IF(AND(CB$3&gt;'Rent Roll'!$C22,CB$3&lt;='Rent Roll'!$D22),1,IF(AND(YEAR(CB$3)=YEAR('Rent Roll'!$D22),MONTH(CB$3)=MONTH('Rent Roll'!$D22)),1,0))</f>
        <v>0</v>
      </c>
      <c r="CC48" s="567">
        <f>IF(AND(CC$3&gt;'Rent Roll'!$C22,CC$3&lt;='Rent Roll'!$D22),1,IF(AND(YEAR(CC$3)=YEAR('Rent Roll'!$D22),MONTH(CC$3)=MONTH('Rent Roll'!$D22)),1,0))</f>
        <v>0</v>
      </c>
      <c r="CD48" s="567">
        <f>IF(AND(CD$3&gt;'Rent Roll'!$C22,CD$3&lt;='Rent Roll'!$D22),1,IF(AND(YEAR(CD$3)=YEAR('Rent Roll'!$D22),MONTH(CD$3)=MONTH('Rent Roll'!$D22)),1,0))</f>
        <v>0</v>
      </c>
      <c r="CE48" s="567">
        <f>IF(AND(CE$3&gt;'Rent Roll'!$C22,CE$3&lt;='Rent Roll'!$D22),1,IF(AND(YEAR(CE$3)=YEAR('Rent Roll'!$D22),MONTH(CE$3)=MONTH('Rent Roll'!$D22)),1,0))</f>
        <v>0</v>
      </c>
      <c r="CF48" s="567">
        <f>IF(AND(CF$3&gt;'Rent Roll'!$C22,CF$3&lt;='Rent Roll'!$D22),1,IF(AND(YEAR(CF$3)=YEAR('Rent Roll'!$D22),MONTH(CF$3)=MONTH('Rent Roll'!$D22)),1,0))</f>
        <v>0</v>
      </c>
      <c r="CG48" s="567">
        <f>IF(AND(CG$3&gt;'Rent Roll'!$C22,CG$3&lt;='Rent Roll'!$D22),1,IF(AND(YEAR(CG$3)=YEAR('Rent Roll'!$D22),MONTH(CG$3)=MONTH('Rent Roll'!$D22)),1,0))</f>
        <v>0</v>
      </c>
      <c r="CH48" s="567">
        <f>IF(AND(CH$3&gt;'Rent Roll'!$C22,CH$3&lt;='Rent Roll'!$D22),1,IF(AND(YEAR(CH$3)=YEAR('Rent Roll'!$D22),MONTH(CH$3)=MONTH('Rent Roll'!$D22)),1,0))</f>
        <v>0</v>
      </c>
      <c r="CI48" s="567">
        <f>IF(AND(CI$3&gt;'Rent Roll'!$C22,CI$3&lt;='Rent Roll'!$D22),1,IF(AND(YEAR(CI$3)=YEAR('Rent Roll'!$D22),MONTH(CI$3)=MONTH('Rent Roll'!$D22)),1,0))</f>
        <v>0</v>
      </c>
      <c r="CJ48" s="567">
        <f>IF(AND(CJ$3&gt;'Rent Roll'!$C22,CJ$3&lt;='Rent Roll'!$D22),1,IF(AND(YEAR(CJ$3)=YEAR('Rent Roll'!$D22),MONTH(CJ$3)=MONTH('Rent Roll'!$D22)),1,0))</f>
        <v>0</v>
      </c>
      <c r="CK48" s="567">
        <f>IF(AND(CK$3&gt;'Rent Roll'!$C22,CK$3&lt;='Rent Roll'!$D22),1,IF(AND(YEAR(CK$3)=YEAR('Rent Roll'!$D22),MONTH(CK$3)=MONTH('Rent Roll'!$D22)),1,0))</f>
        <v>0</v>
      </c>
      <c r="CL48" s="767">
        <f>IF(AND(CL$3&gt;'Rent Roll'!$C22,CL$3&lt;='Rent Roll'!$D22),1,IF(AND(YEAR(CL$3)=YEAR('Rent Roll'!$D22),MONTH(CL$3)=MONTH('Rent Roll'!$D22)),1,0))</f>
        <v>0</v>
      </c>
      <c r="CM48" s="768">
        <f>IF(AND(CM$3&gt;'Rent Roll'!$C22,CM$3&lt;='Rent Roll'!$D22),1,IF(AND(YEAR(CM$3)=YEAR('Rent Roll'!$D22),MONTH(CM$3)=MONTH('Rent Roll'!$D22)),1,0))</f>
        <v>0</v>
      </c>
      <c r="CN48" s="567">
        <f>IF(AND(CN$3&gt;'Rent Roll'!$C22,CN$3&lt;='Rent Roll'!$D22),1,IF(AND(YEAR(CN$3)=YEAR('Rent Roll'!$D22),MONTH(CN$3)=MONTH('Rent Roll'!$D22)),1,0))</f>
        <v>0</v>
      </c>
      <c r="CO48" s="567">
        <f>IF(AND(CO$3&gt;'Rent Roll'!$C22,CO$3&lt;='Rent Roll'!$D22),1,IF(AND(YEAR(CO$3)=YEAR('Rent Roll'!$D22),MONTH(CO$3)=MONTH('Rent Roll'!$D22)),1,0))</f>
        <v>0</v>
      </c>
      <c r="CP48" s="567">
        <f>IF(AND(CP$3&gt;'Rent Roll'!$C22,CP$3&lt;='Rent Roll'!$D22),1,IF(AND(YEAR(CP$3)=YEAR('Rent Roll'!$D22),MONTH(CP$3)=MONTH('Rent Roll'!$D22)),1,0))</f>
        <v>0</v>
      </c>
      <c r="CQ48" s="567">
        <f>IF(AND(CQ$3&gt;'Rent Roll'!$C22,CQ$3&lt;='Rent Roll'!$D22),1,IF(AND(YEAR(CQ$3)=YEAR('Rent Roll'!$D22),MONTH(CQ$3)=MONTH('Rent Roll'!$D22)),1,0))</f>
        <v>0</v>
      </c>
      <c r="CR48" s="567">
        <f>IF(AND(CR$3&gt;'Rent Roll'!$C22,CR$3&lt;='Rent Roll'!$D22),1,IF(AND(YEAR(CR$3)=YEAR('Rent Roll'!$D22),MONTH(CR$3)=MONTH('Rent Roll'!$D22)),1,0))</f>
        <v>0</v>
      </c>
      <c r="CS48" s="567">
        <f>IF(AND(CS$3&gt;'Rent Roll'!$C22,CS$3&lt;='Rent Roll'!$D22),1,IF(AND(YEAR(CS$3)=YEAR('Rent Roll'!$D22),MONTH(CS$3)=MONTH('Rent Roll'!$D22)),1,0))</f>
        <v>0</v>
      </c>
      <c r="CT48" s="567">
        <f>IF(AND(CT$3&gt;'Rent Roll'!$C22,CT$3&lt;='Rent Roll'!$D22),1,IF(AND(YEAR(CT$3)=YEAR('Rent Roll'!$D22),MONTH(CT$3)=MONTH('Rent Roll'!$D22)),1,0))</f>
        <v>0</v>
      </c>
      <c r="CU48" s="567">
        <f>IF(AND(CU$3&gt;'Rent Roll'!$C22,CU$3&lt;='Rent Roll'!$D22),1,IF(AND(YEAR(CU$3)=YEAR('Rent Roll'!$D22),MONTH(CU$3)=MONTH('Rent Roll'!$D22)),1,0))</f>
        <v>0</v>
      </c>
      <c r="CV48" s="567">
        <f>IF(AND(CV$3&gt;'Rent Roll'!$C22,CV$3&lt;='Rent Roll'!$D22),1,IF(AND(YEAR(CV$3)=YEAR('Rent Roll'!$D22),MONTH(CV$3)=MONTH('Rent Roll'!$D22)),1,0))</f>
        <v>0</v>
      </c>
      <c r="CW48" s="567">
        <f>IF(AND(CW$3&gt;'Rent Roll'!$C22,CW$3&lt;='Rent Roll'!$D22),1,IF(AND(YEAR(CW$3)=YEAR('Rent Roll'!$D22),MONTH(CW$3)=MONTH('Rent Roll'!$D22)),1,0))</f>
        <v>0</v>
      </c>
      <c r="CX48" s="767">
        <f>IF(AND(CX$3&gt;'Rent Roll'!$C22,CX$3&lt;='Rent Roll'!$D22),1,IF(AND(YEAR(CX$3)=YEAR('Rent Roll'!$D22),MONTH(CX$3)=MONTH('Rent Roll'!$D22)),1,0))</f>
        <v>0</v>
      </c>
      <c r="CY48" s="768">
        <f>IF(AND(CY$3&gt;'Rent Roll'!$C22,CY$3&lt;='Rent Roll'!$D22),1,IF(AND(YEAR(CY$3)=YEAR('Rent Roll'!$D22),MONTH(CY$3)=MONTH('Rent Roll'!$D22)),1,0))</f>
        <v>0</v>
      </c>
      <c r="CZ48" s="567">
        <f>IF(AND(CZ$3&gt;'Rent Roll'!$C22,CZ$3&lt;='Rent Roll'!$D22),1,IF(AND(YEAR(CZ$3)=YEAR('Rent Roll'!$D22),MONTH(CZ$3)=MONTH('Rent Roll'!$D22)),1,0))</f>
        <v>0</v>
      </c>
      <c r="DA48" s="567">
        <f>IF(AND(DA$3&gt;'Rent Roll'!$C22,DA$3&lt;='Rent Roll'!$D22),1,IF(AND(YEAR(DA$3)=YEAR('Rent Roll'!$D22),MONTH(DA$3)=MONTH('Rent Roll'!$D22)),1,0))</f>
        <v>0</v>
      </c>
      <c r="DB48" s="567">
        <f>IF(AND(DB$3&gt;'Rent Roll'!$C22,DB$3&lt;='Rent Roll'!$D22),1,IF(AND(YEAR(DB$3)=YEAR('Rent Roll'!$D22),MONTH(DB$3)=MONTH('Rent Roll'!$D22)),1,0))</f>
        <v>0</v>
      </c>
      <c r="DC48" s="567">
        <f>IF(AND(DC$3&gt;'Rent Roll'!$C22,DC$3&lt;='Rent Roll'!$D22),1,IF(AND(YEAR(DC$3)=YEAR('Rent Roll'!$D22),MONTH(DC$3)=MONTH('Rent Roll'!$D22)),1,0))</f>
        <v>0</v>
      </c>
      <c r="DD48" s="567">
        <f>IF(AND(DD$3&gt;'Rent Roll'!$C22,DD$3&lt;='Rent Roll'!$D22),1,IF(AND(YEAR(DD$3)=YEAR('Rent Roll'!$D22),MONTH(DD$3)=MONTH('Rent Roll'!$D22)),1,0))</f>
        <v>0</v>
      </c>
      <c r="DE48" s="567">
        <f>IF(AND(DE$3&gt;'Rent Roll'!$C22,DE$3&lt;='Rent Roll'!$D22),1,IF(AND(YEAR(DE$3)=YEAR('Rent Roll'!$D22),MONTH(DE$3)=MONTH('Rent Roll'!$D22)),1,0))</f>
        <v>0</v>
      </c>
      <c r="DF48" s="567">
        <f>IF(AND(DF$3&gt;'Rent Roll'!$C22,DF$3&lt;='Rent Roll'!$D22),1,IF(AND(YEAR(DF$3)=YEAR('Rent Roll'!$D22),MONTH(DF$3)=MONTH('Rent Roll'!$D22)),1,0))</f>
        <v>0</v>
      </c>
      <c r="DG48" s="567">
        <f>IF(AND(DG$3&gt;'Rent Roll'!$C22,DG$3&lt;='Rent Roll'!$D22),1,IF(AND(YEAR(DG$3)=YEAR('Rent Roll'!$D22),MONTH(DG$3)=MONTH('Rent Roll'!$D22)),1,0))</f>
        <v>0</v>
      </c>
      <c r="DH48" s="567">
        <f>IF(AND(DH$3&gt;'Rent Roll'!$C22,DH$3&lt;='Rent Roll'!$D22),1,IF(AND(YEAR(DH$3)=YEAR('Rent Roll'!$D22),MONTH(DH$3)=MONTH('Rent Roll'!$D22)),1,0))</f>
        <v>0</v>
      </c>
      <c r="DI48" s="567">
        <f>IF(AND(DI$3&gt;'Rent Roll'!$C22,DI$3&lt;='Rent Roll'!$D22),1,IF(AND(YEAR(DI$3)=YEAR('Rent Roll'!$D22),MONTH(DI$3)=MONTH('Rent Roll'!$D22)),1,0))</f>
        <v>0</v>
      </c>
      <c r="DJ48" s="767">
        <f>IF(AND(DJ$3&gt;'Rent Roll'!$C22,DJ$3&lt;='Rent Roll'!$D22),1,IF(AND(YEAR(DJ$3)=YEAR('Rent Roll'!$D22),MONTH(DJ$3)=MONTH('Rent Roll'!$D22)),1,0))</f>
        <v>0</v>
      </c>
      <c r="DK48" s="768">
        <f>IF(AND(DK$3&gt;'Rent Roll'!$C22,DK$3&lt;='Rent Roll'!$D22),1,IF(AND(YEAR(DK$3)=YEAR('Rent Roll'!$D22),MONTH(DK$3)=MONTH('Rent Roll'!$D22)),1,0))</f>
        <v>0</v>
      </c>
      <c r="DL48" s="567">
        <f>IF(AND(DL$3&gt;'Rent Roll'!$C22,DL$3&lt;='Rent Roll'!$D22),1,IF(AND(YEAR(DL$3)=YEAR('Rent Roll'!$D22),MONTH(DL$3)=MONTH('Rent Roll'!$D22)),1,0))</f>
        <v>0</v>
      </c>
      <c r="DM48" s="567">
        <f>IF(AND(DM$3&gt;'Rent Roll'!$C22,DM$3&lt;='Rent Roll'!$D22),1,IF(AND(YEAR(DM$3)=YEAR('Rent Roll'!$D22),MONTH(DM$3)=MONTH('Rent Roll'!$D22)),1,0))</f>
        <v>0</v>
      </c>
      <c r="DN48" s="567">
        <f>IF(AND(DN$3&gt;'Rent Roll'!$C22,DN$3&lt;='Rent Roll'!$D22),1,IF(AND(YEAR(DN$3)=YEAR('Rent Roll'!$D22),MONTH(DN$3)=MONTH('Rent Roll'!$D22)),1,0))</f>
        <v>0</v>
      </c>
      <c r="DO48" s="567">
        <f>IF(AND(DO$3&gt;'Rent Roll'!$C22,DO$3&lt;='Rent Roll'!$D22),1,IF(AND(YEAR(DO$3)=YEAR('Rent Roll'!$D22),MONTH(DO$3)=MONTH('Rent Roll'!$D22)),1,0))</f>
        <v>0</v>
      </c>
      <c r="DP48" s="567">
        <f>IF(AND(DP$3&gt;'Rent Roll'!$C22,DP$3&lt;='Rent Roll'!$D22),1,IF(AND(YEAR(DP$3)=YEAR('Rent Roll'!$D22),MONTH(DP$3)=MONTH('Rent Roll'!$D22)),1,0))</f>
        <v>0</v>
      </c>
      <c r="DQ48" s="567">
        <f>IF(AND(DQ$3&gt;'Rent Roll'!$C22,DQ$3&lt;='Rent Roll'!$D22),1,IF(AND(YEAR(DQ$3)=YEAR('Rent Roll'!$D22),MONTH(DQ$3)=MONTH('Rent Roll'!$D22)),1,0))</f>
        <v>0</v>
      </c>
      <c r="DR48" s="567">
        <f>IF(AND(DR$3&gt;'Rent Roll'!$C22,DR$3&lt;='Rent Roll'!$D22),1,IF(AND(YEAR(DR$3)=YEAR('Rent Roll'!$D22),MONTH(DR$3)=MONTH('Rent Roll'!$D22)),1,0))</f>
        <v>0</v>
      </c>
      <c r="DS48" s="567">
        <f>IF(AND(DS$3&gt;'Rent Roll'!$C22,DS$3&lt;='Rent Roll'!$D22),1,IF(AND(YEAR(DS$3)=YEAR('Rent Roll'!$D22),MONTH(DS$3)=MONTH('Rent Roll'!$D22)),1,0))</f>
        <v>0</v>
      </c>
      <c r="DT48" s="567">
        <f>IF(AND(DT$3&gt;'Rent Roll'!$C22,DT$3&lt;='Rent Roll'!$D22),1,IF(AND(YEAR(DT$3)=YEAR('Rent Roll'!$D22),MONTH(DT$3)=MONTH('Rent Roll'!$D22)),1,0))</f>
        <v>0</v>
      </c>
      <c r="DU48" s="567">
        <f>IF(AND(DU$3&gt;'Rent Roll'!$C22,DU$3&lt;='Rent Roll'!$D22),1,IF(AND(YEAR(DU$3)=YEAR('Rent Roll'!$D22),MONTH(DU$3)=MONTH('Rent Roll'!$D22)),1,0))</f>
        <v>0</v>
      </c>
      <c r="DV48" s="567">
        <f>IF(AND(DV$3&gt;'Rent Roll'!$C22,DV$3&lt;='Rent Roll'!$D22),1,IF(AND(YEAR(DV$3)=YEAR('Rent Roll'!$D22),MONTH(DV$3)=MONTH('Rent Roll'!$D22)),1,0))</f>
        <v>0</v>
      </c>
    </row>
    <row r="49" spans="1:126" s="568" customFormat="1" ht="12" customHeight="1" outlineLevel="1" x14ac:dyDescent="0.4">
      <c r="A49" s="732"/>
      <c r="B49" s="564">
        <f>'Rent Roll'!$B23</f>
        <v>0</v>
      </c>
      <c r="C49" s="565"/>
      <c r="D49" s="565"/>
      <c r="E49" s="566"/>
      <c r="F49" s="778">
        <f>IF(AND(F$3&gt;'Rent Roll'!$C23,F$3&lt;='Rent Roll'!$D23),1,IF(AND(YEAR(F$3)=YEAR('Rent Roll'!$D23),MONTH(F$3)=MONTH('Rent Roll'!$D23)),1,0))</f>
        <v>0</v>
      </c>
      <c r="G49" s="768">
        <f>IF(AND(G$3&gt;'Rent Roll'!$C23,G$3&lt;='Rent Roll'!$D23),1,IF(AND(YEAR(G$3)=YEAR('Rent Roll'!$D23),MONTH(G$3)=MONTH('Rent Roll'!$D23)),1,0))</f>
        <v>0</v>
      </c>
      <c r="H49" s="567">
        <f>IF(AND(H$3&gt;'Rent Roll'!$C23,H$3&lt;='Rent Roll'!$D23),1,IF(AND(YEAR(H$3)=YEAR('Rent Roll'!$D23),MONTH(H$3)=MONTH('Rent Roll'!$D23)),1,0))</f>
        <v>0</v>
      </c>
      <c r="I49" s="567">
        <f>IF(AND(I$3&gt;'Rent Roll'!$C23,I$3&lt;='Rent Roll'!$D23),1,IF(AND(YEAR(I$3)=YEAR('Rent Roll'!$D23),MONTH(I$3)=MONTH('Rent Roll'!$D23)),1,0))</f>
        <v>0</v>
      </c>
      <c r="J49" s="567">
        <f>IF(AND(J$3&gt;'Rent Roll'!$C23,J$3&lt;='Rent Roll'!$D23),1,IF(AND(YEAR(J$3)=YEAR('Rent Roll'!$D23),MONTH(J$3)=MONTH('Rent Roll'!$D23)),1,0))</f>
        <v>0</v>
      </c>
      <c r="K49" s="567">
        <f>IF(AND(K$3&gt;'Rent Roll'!$C23,K$3&lt;='Rent Roll'!$D23),1,IF(AND(YEAR(K$3)=YEAR('Rent Roll'!$D23),MONTH(K$3)=MONTH('Rent Roll'!$D23)),1,0))</f>
        <v>0</v>
      </c>
      <c r="L49" s="567">
        <f>IF(AND(L$3&gt;'Rent Roll'!$C23,L$3&lt;='Rent Roll'!$D23),1,IF(AND(YEAR(L$3)=YEAR('Rent Roll'!$D23),MONTH(L$3)=MONTH('Rent Roll'!$D23)),1,0))</f>
        <v>0</v>
      </c>
      <c r="M49" s="567">
        <f>IF(AND(M$3&gt;'Rent Roll'!$C23,M$3&lt;='Rent Roll'!$D23),1,IF(AND(YEAR(M$3)=YEAR('Rent Roll'!$D23),MONTH(M$3)=MONTH('Rent Roll'!$D23)),1,0))</f>
        <v>0</v>
      </c>
      <c r="N49" s="567">
        <f>IF(AND(N$3&gt;'Rent Roll'!$C23,N$3&lt;='Rent Roll'!$D23),1,IF(AND(YEAR(N$3)=YEAR('Rent Roll'!$D23),MONTH(N$3)=MONTH('Rent Roll'!$D23)),1,0))</f>
        <v>0</v>
      </c>
      <c r="O49" s="567">
        <f>IF(AND(O$3&gt;'Rent Roll'!$C23,O$3&lt;='Rent Roll'!$D23),1,IF(AND(YEAR(O$3)=YEAR('Rent Roll'!$D23),MONTH(O$3)=MONTH('Rent Roll'!$D23)),1,0))</f>
        <v>0</v>
      </c>
      <c r="P49" s="567">
        <f>IF(AND(P$3&gt;'Rent Roll'!$C23,P$3&lt;='Rent Roll'!$D23),1,IF(AND(YEAR(P$3)=YEAR('Rent Roll'!$D23),MONTH(P$3)=MONTH('Rent Roll'!$D23)),1,0))</f>
        <v>0</v>
      </c>
      <c r="Q49" s="567">
        <f>IF(AND(Q$3&gt;'Rent Roll'!$C23,Q$3&lt;='Rent Roll'!$D23),1,IF(AND(YEAR(Q$3)=YEAR('Rent Roll'!$D23),MONTH(Q$3)=MONTH('Rent Roll'!$D23)),1,0))</f>
        <v>0</v>
      </c>
      <c r="R49" s="767">
        <f>IF(AND(R$3&gt;'Rent Roll'!$C23,R$3&lt;='Rent Roll'!$D23),1,IF(AND(YEAR(R$3)=YEAR('Rent Roll'!$D23),MONTH(R$3)=MONTH('Rent Roll'!$D23)),1,0))</f>
        <v>0</v>
      </c>
      <c r="S49" s="768">
        <f>IF(AND(S$3&gt;'Rent Roll'!$C23,S$3&lt;='Rent Roll'!$D23),1,IF(AND(YEAR(S$3)=YEAR('Rent Roll'!$D23),MONTH(S$3)=MONTH('Rent Roll'!$D23)),1,0))</f>
        <v>0</v>
      </c>
      <c r="T49" s="567">
        <f>IF(AND(T$3&gt;'Rent Roll'!$C23,T$3&lt;='Rent Roll'!$D23),1,IF(AND(YEAR(T$3)=YEAR('Rent Roll'!$D23),MONTH(T$3)=MONTH('Rent Roll'!$D23)),1,0))</f>
        <v>0</v>
      </c>
      <c r="U49" s="567">
        <f>IF(AND(U$3&gt;'Rent Roll'!$C23,U$3&lt;='Rent Roll'!$D23),1,IF(AND(YEAR(U$3)=YEAR('Rent Roll'!$D23),MONTH(U$3)=MONTH('Rent Roll'!$D23)),1,0))</f>
        <v>0</v>
      </c>
      <c r="V49" s="567">
        <f>IF(AND(V$3&gt;'Rent Roll'!$C23,V$3&lt;='Rent Roll'!$D23),1,IF(AND(YEAR(V$3)=YEAR('Rent Roll'!$D23),MONTH(V$3)=MONTH('Rent Roll'!$D23)),1,0))</f>
        <v>0</v>
      </c>
      <c r="W49" s="567">
        <f>IF(AND(W$3&gt;'Rent Roll'!$C23,W$3&lt;='Rent Roll'!$D23),1,IF(AND(YEAR(W$3)=YEAR('Rent Roll'!$D23),MONTH(W$3)=MONTH('Rent Roll'!$D23)),1,0))</f>
        <v>0</v>
      </c>
      <c r="X49" s="567">
        <f>IF(AND(X$3&gt;'Rent Roll'!$C23,X$3&lt;='Rent Roll'!$D23),1,IF(AND(YEAR(X$3)=YEAR('Rent Roll'!$D23),MONTH(X$3)=MONTH('Rent Roll'!$D23)),1,0))</f>
        <v>0</v>
      </c>
      <c r="Y49" s="567">
        <f>IF(AND(Y$3&gt;'Rent Roll'!$C23,Y$3&lt;='Rent Roll'!$D23),1,IF(AND(YEAR(Y$3)=YEAR('Rent Roll'!$D23),MONTH(Y$3)=MONTH('Rent Roll'!$D23)),1,0))</f>
        <v>0</v>
      </c>
      <c r="Z49" s="567">
        <f>IF(AND(Z$3&gt;'Rent Roll'!$C23,Z$3&lt;='Rent Roll'!$D23),1,IF(AND(YEAR(Z$3)=YEAR('Rent Roll'!$D23),MONTH(Z$3)=MONTH('Rent Roll'!$D23)),1,0))</f>
        <v>0</v>
      </c>
      <c r="AA49" s="567">
        <f>IF(AND(AA$3&gt;'Rent Roll'!$C23,AA$3&lt;='Rent Roll'!$D23),1,IF(AND(YEAR(AA$3)=YEAR('Rent Roll'!$D23),MONTH(AA$3)=MONTH('Rent Roll'!$D23)),1,0))</f>
        <v>0</v>
      </c>
      <c r="AB49" s="567">
        <f>IF(AND(AB$3&gt;'Rent Roll'!$C23,AB$3&lt;='Rent Roll'!$D23),1,IF(AND(YEAR(AB$3)=YEAR('Rent Roll'!$D23),MONTH(AB$3)=MONTH('Rent Roll'!$D23)),1,0))</f>
        <v>0</v>
      </c>
      <c r="AC49" s="567">
        <f>IF(AND(AC$3&gt;'Rent Roll'!$C23,AC$3&lt;='Rent Roll'!$D23),1,IF(AND(YEAR(AC$3)=YEAR('Rent Roll'!$D23),MONTH(AC$3)=MONTH('Rent Roll'!$D23)),1,0))</f>
        <v>0</v>
      </c>
      <c r="AD49" s="767">
        <f>IF(AND(AD$3&gt;'Rent Roll'!$C23,AD$3&lt;='Rent Roll'!$D23),1,IF(AND(YEAR(AD$3)=YEAR('Rent Roll'!$D23),MONTH(AD$3)=MONTH('Rent Roll'!$D23)),1,0))</f>
        <v>0</v>
      </c>
      <c r="AE49" s="768">
        <f>IF(AND(AE$3&gt;'Rent Roll'!$C23,AE$3&lt;='Rent Roll'!$D23),1,IF(AND(YEAR(AE$3)=YEAR('Rent Roll'!$D23),MONTH(AE$3)=MONTH('Rent Roll'!$D23)),1,0))</f>
        <v>0</v>
      </c>
      <c r="AF49" s="567">
        <f>IF(AND(AF$3&gt;'Rent Roll'!$C23,AF$3&lt;='Rent Roll'!$D23),1,IF(AND(YEAR(AF$3)=YEAR('Rent Roll'!$D23),MONTH(AF$3)=MONTH('Rent Roll'!$D23)),1,0))</f>
        <v>0</v>
      </c>
      <c r="AG49" s="567">
        <f>IF(AND(AG$3&gt;'Rent Roll'!$C23,AG$3&lt;='Rent Roll'!$D23),1,IF(AND(YEAR(AG$3)=YEAR('Rent Roll'!$D23),MONTH(AG$3)=MONTH('Rent Roll'!$D23)),1,0))</f>
        <v>0</v>
      </c>
      <c r="AH49" s="567">
        <f>IF(AND(AH$3&gt;'Rent Roll'!$C23,AH$3&lt;='Rent Roll'!$D23),1,IF(AND(YEAR(AH$3)=YEAR('Rent Roll'!$D23),MONTH(AH$3)=MONTH('Rent Roll'!$D23)),1,0))</f>
        <v>0</v>
      </c>
      <c r="AI49" s="567">
        <f>IF(AND(AI$3&gt;'Rent Roll'!$C23,AI$3&lt;='Rent Roll'!$D23),1,IF(AND(YEAR(AI$3)=YEAR('Rent Roll'!$D23),MONTH(AI$3)=MONTH('Rent Roll'!$D23)),1,0))</f>
        <v>0</v>
      </c>
      <c r="AJ49" s="567">
        <f>IF(AND(AJ$3&gt;'Rent Roll'!$C23,AJ$3&lt;='Rent Roll'!$D23),1,IF(AND(YEAR(AJ$3)=YEAR('Rent Roll'!$D23),MONTH(AJ$3)=MONTH('Rent Roll'!$D23)),1,0))</f>
        <v>0</v>
      </c>
      <c r="AK49" s="567">
        <f>IF(AND(AK$3&gt;'Rent Roll'!$C23,AK$3&lt;='Rent Roll'!$D23),1,IF(AND(YEAR(AK$3)=YEAR('Rent Roll'!$D23),MONTH(AK$3)=MONTH('Rent Roll'!$D23)),1,0))</f>
        <v>0</v>
      </c>
      <c r="AL49" s="567">
        <f>IF(AND(AL$3&gt;'Rent Roll'!$C23,AL$3&lt;='Rent Roll'!$D23),1,IF(AND(YEAR(AL$3)=YEAR('Rent Roll'!$D23),MONTH(AL$3)=MONTH('Rent Roll'!$D23)),1,0))</f>
        <v>0</v>
      </c>
      <c r="AM49" s="567">
        <f>IF(AND(AM$3&gt;'Rent Roll'!$C23,AM$3&lt;='Rent Roll'!$D23),1,IF(AND(YEAR(AM$3)=YEAR('Rent Roll'!$D23),MONTH(AM$3)=MONTH('Rent Roll'!$D23)),1,0))</f>
        <v>0</v>
      </c>
      <c r="AN49" s="567">
        <f>IF(AND(AN$3&gt;'Rent Roll'!$C23,AN$3&lt;='Rent Roll'!$D23),1,IF(AND(YEAR(AN$3)=YEAR('Rent Roll'!$D23),MONTH(AN$3)=MONTH('Rent Roll'!$D23)),1,0))</f>
        <v>0</v>
      </c>
      <c r="AO49" s="567">
        <f>IF(AND(AO$3&gt;'Rent Roll'!$C23,AO$3&lt;='Rent Roll'!$D23),1,IF(AND(YEAR(AO$3)=YEAR('Rent Roll'!$D23),MONTH(AO$3)=MONTH('Rent Roll'!$D23)),1,0))</f>
        <v>0</v>
      </c>
      <c r="AP49" s="767">
        <f>IF(AND(AP$3&gt;'Rent Roll'!$C23,AP$3&lt;='Rent Roll'!$D23),1,IF(AND(YEAR(AP$3)=YEAR('Rent Roll'!$D23),MONTH(AP$3)=MONTH('Rent Roll'!$D23)),1,0))</f>
        <v>0</v>
      </c>
      <c r="AQ49" s="768">
        <f>IF(AND(AQ$3&gt;'Rent Roll'!$C23,AQ$3&lt;='Rent Roll'!$D23),1,IF(AND(YEAR(AQ$3)=YEAR('Rent Roll'!$D23),MONTH(AQ$3)=MONTH('Rent Roll'!$D23)),1,0))</f>
        <v>0</v>
      </c>
      <c r="AR49" s="567">
        <f>IF(AND(AR$3&gt;'Rent Roll'!$C23,AR$3&lt;='Rent Roll'!$D23),1,IF(AND(YEAR(AR$3)=YEAR('Rent Roll'!$D23),MONTH(AR$3)=MONTH('Rent Roll'!$D23)),1,0))</f>
        <v>0</v>
      </c>
      <c r="AS49" s="567">
        <f>IF(AND(AS$3&gt;'Rent Roll'!$C23,AS$3&lt;='Rent Roll'!$D23),1,IF(AND(YEAR(AS$3)=YEAR('Rent Roll'!$D23),MONTH(AS$3)=MONTH('Rent Roll'!$D23)),1,0))</f>
        <v>0</v>
      </c>
      <c r="AT49" s="567">
        <f>IF(AND(AT$3&gt;'Rent Roll'!$C23,AT$3&lt;='Rent Roll'!$D23),1,IF(AND(YEAR(AT$3)=YEAR('Rent Roll'!$D23),MONTH(AT$3)=MONTH('Rent Roll'!$D23)),1,0))</f>
        <v>0</v>
      </c>
      <c r="AU49" s="567">
        <f>IF(AND(AU$3&gt;'Rent Roll'!$C23,AU$3&lt;='Rent Roll'!$D23),1,IF(AND(YEAR(AU$3)=YEAR('Rent Roll'!$D23),MONTH(AU$3)=MONTH('Rent Roll'!$D23)),1,0))</f>
        <v>0</v>
      </c>
      <c r="AV49" s="567">
        <f>IF(AND(AV$3&gt;'Rent Roll'!$C23,AV$3&lt;='Rent Roll'!$D23),1,IF(AND(YEAR(AV$3)=YEAR('Rent Roll'!$D23),MONTH(AV$3)=MONTH('Rent Roll'!$D23)),1,0))</f>
        <v>0</v>
      </c>
      <c r="AW49" s="567">
        <f>IF(AND(AW$3&gt;'Rent Roll'!$C23,AW$3&lt;='Rent Roll'!$D23),1,IF(AND(YEAR(AW$3)=YEAR('Rent Roll'!$D23),MONTH(AW$3)=MONTH('Rent Roll'!$D23)),1,0))</f>
        <v>0</v>
      </c>
      <c r="AX49" s="567">
        <f>IF(AND(AX$3&gt;'Rent Roll'!$C23,AX$3&lt;='Rent Roll'!$D23),1,IF(AND(YEAR(AX$3)=YEAR('Rent Roll'!$D23),MONTH(AX$3)=MONTH('Rent Roll'!$D23)),1,0))</f>
        <v>0</v>
      </c>
      <c r="AY49" s="567">
        <f>IF(AND(AY$3&gt;'Rent Roll'!$C23,AY$3&lt;='Rent Roll'!$D23),1,IF(AND(YEAR(AY$3)=YEAR('Rent Roll'!$D23),MONTH(AY$3)=MONTH('Rent Roll'!$D23)),1,0))</f>
        <v>0</v>
      </c>
      <c r="AZ49" s="567">
        <f>IF(AND(AZ$3&gt;'Rent Roll'!$C23,AZ$3&lt;='Rent Roll'!$D23),1,IF(AND(YEAR(AZ$3)=YEAR('Rent Roll'!$D23),MONTH(AZ$3)=MONTH('Rent Roll'!$D23)),1,0))</f>
        <v>0</v>
      </c>
      <c r="BA49" s="567">
        <f>IF(AND(BA$3&gt;'Rent Roll'!$C23,BA$3&lt;='Rent Roll'!$D23),1,IF(AND(YEAR(BA$3)=YEAR('Rent Roll'!$D23),MONTH(BA$3)=MONTH('Rent Roll'!$D23)),1,0))</f>
        <v>0</v>
      </c>
      <c r="BB49" s="767">
        <f>IF(AND(BB$3&gt;'Rent Roll'!$C23,BB$3&lt;='Rent Roll'!$D23),1,IF(AND(YEAR(BB$3)=YEAR('Rent Roll'!$D23),MONTH(BB$3)=MONTH('Rent Roll'!$D23)),1,0))</f>
        <v>0</v>
      </c>
      <c r="BC49" s="768">
        <f>IF(AND(BC$3&gt;'Rent Roll'!$C23,BC$3&lt;='Rent Roll'!$D23),1,IF(AND(YEAR(BC$3)=YEAR('Rent Roll'!$D23),MONTH(BC$3)=MONTH('Rent Roll'!$D23)),1,0))</f>
        <v>0</v>
      </c>
      <c r="BD49" s="567">
        <f>IF(AND(BD$3&gt;'Rent Roll'!$C23,BD$3&lt;='Rent Roll'!$D23),1,IF(AND(YEAR(BD$3)=YEAR('Rent Roll'!$D23),MONTH(BD$3)=MONTH('Rent Roll'!$D23)),1,0))</f>
        <v>0</v>
      </c>
      <c r="BE49" s="567">
        <f>IF(AND(BE$3&gt;'Rent Roll'!$C23,BE$3&lt;='Rent Roll'!$D23),1,IF(AND(YEAR(BE$3)=YEAR('Rent Roll'!$D23),MONTH(BE$3)=MONTH('Rent Roll'!$D23)),1,0))</f>
        <v>0</v>
      </c>
      <c r="BF49" s="567">
        <f>IF(AND(BF$3&gt;'Rent Roll'!$C23,BF$3&lt;='Rent Roll'!$D23),1,IF(AND(YEAR(BF$3)=YEAR('Rent Roll'!$D23),MONTH(BF$3)=MONTH('Rent Roll'!$D23)),1,0))</f>
        <v>0</v>
      </c>
      <c r="BG49" s="567">
        <f>IF(AND(BG$3&gt;'Rent Roll'!$C23,BG$3&lt;='Rent Roll'!$D23),1,IF(AND(YEAR(BG$3)=YEAR('Rent Roll'!$D23),MONTH(BG$3)=MONTH('Rent Roll'!$D23)),1,0))</f>
        <v>0</v>
      </c>
      <c r="BH49" s="567">
        <f>IF(AND(BH$3&gt;'Rent Roll'!$C23,BH$3&lt;='Rent Roll'!$D23),1,IF(AND(YEAR(BH$3)=YEAR('Rent Roll'!$D23),MONTH(BH$3)=MONTH('Rent Roll'!$D23)),1,0))</f>
        <v>0</v>
      </c>
      <c r="BI49" s="567">
        <f>IF(AND(BI$3&gt;'Rent Roll'!$C23,BI$3&lt;='Rent Roll'!$D23),1,IF(AND(YEAR(BI$3)=YEAR('Rent Roll'!$D23),MONTH(BI$3)=MONTH('Rent Roll'!$D23)),1,0))</f>
        <v>0</v>
      </c>
      <c r="BJ49" s="567">
        <f>IF(AND(BJ$3&gt;'Rent Roll'!$C23,BJ$3&lt;='Rent Roll'!$D23),1,IF(AND(YEAR(BJ$3)=YEAR('Rent Roll'!$D23),MONTH(BJ$3)=MONTH('Rent Roll'!$D23)),1,0))</f>
        <v>0</v>
      </c>
      <c r="BK49" s="567">
        <f>IF(AND(BK$3&gt;'Rent Roll'!$C23,BK$3&lt;='Rent Roll'!$D23),1,IF(AND(YEAR(BK$3)=YEAR('Rent Roll'!$D23),MONTH(BK$3)=MONTH('Rent Roll'!$D23)),1,0))</f>
        <v>0</v>
      </c>
      <c r="BL49" s="567">
        <f>IF(AND(BL$3&gt;'Rent Roll'!$C23,BL$3&lt;='Rent Roll'!$D23),1,IF(AND(YEAR(BL$3)=YEAR('Rent Roll'!$D23),MONTH(BL$3)=MONTH('Rent Roll'!$D23)),1,0))</f>
        <v>0</v>
      </c>
      <c r="BM49" s="567">
        <f>IF(AND(BM$3&gt;'Rent Roll'!$C23,BM$3&lt;='Rent Roll'!$D23),1,IF(AND(YEAR(BM$3)=YEAR('Rent Roll'!$D23),MONTH(BM$3)=MONTH('Rent Roll'!$D23)),1,0))</f>
        <v>0</v>
      </c>
      <c r="BN49" s="767">
        <f>IF(AND(BN$3&gt;'Rent Roll'!$C23,BN$3&lt;='Rent Roll'!$D23),1,IF(AND(YEAR(BN$3)=YEAR('Rent Roll'!$D23),MONTH(BN$3)=MONTH('Rent Roll'!$D23)),1,0))</f>
        <v>0</v>
      </c>
      <c r="BO49" s="768">
        <f>IF(AND(BO$3&gt;'Rent Roll'!$C23,BO$3&lt;='Rent Roll'!$D23),1,IF(AND(YEAR(BO$3)=YEAR('Rent Roll'!$D23),MONTH(BO$3)=MONTH('Rent Roll'!$D23)),1,0))</f>
        <v>0</v>
      </c>
      <c r="BP49" s="567">
        <f>IF(AND(BP$3&gt;'Rent Roll'!$C23,BP$3&lt;='Rent Roll'!$D23),1,IF(AND(YEAR(BP$3)=YEAR('Rent Roll'!$D23),MONTH(BP$3)=MONTH('Rent Roll'!$D23)),1,0))</f>
        <v>0</v>
      </c>
      <c r="BQ49" s="567">
        <f>IF(AND(BQ$3&gt;'Rent Roll'!$C23,BQ$3&lt;='Rent Roll'!$D23),1,IF(AND(YEAR(BQ$3)=YEAR('Rent Roll'!$D23),MONTH(BQ$3)=MONTH('Rent Roll'!$D23)),1,0))</f>
        <v>0</v>
      </c>
      <c r="BR49" s="567">
        <f>IF(AND(BR$3&gt;'Rent Roll'!$C23,BR$3&lt;='Rent Roll'!$D23),1,IF(AND(YEAR(BR$3)=YEAR('Rent Roll'!$D23),MONTH(BR$3)=MONTH('Rent Roll'!$D23)),1,0))</f>
        <v>0</v>
      </c>
      <c r="BS49" s="567">
        <f>IF(AND(BS$3&gt;'Rent Roll'!$C23,BS$3&lt;='Rent Roll'!$D23),1,IF(AND(YEAR(BS$3)=YEAR('Rent Roll'!$D23),MONTH(BS$3)=MONTH('Rent Roll'!$D23)),1,0))</f>
        <v>0</v>
      </c>
      <c r="BT49" s="567">
        <f>IF(AND(BT$3&gt;'Rent Roll'!$C23,BT$3&lt;='Rent Roll'!$D23),1,IF(AND(YEAR(BT$3)=YEAR('Rent Roll'!$D23),MONTH(BT$3)=MONTH('Rent Roll'!$D23)),1,0))</f>
        <v>0</v>
      </c>
      <c r="BU49" s="567">
        <f>IF(AND(BU$3&gt;'Rent Roll'!$C23,BU$3&lt;='Rent Roll'!$D23),1,IF(AND(YEAR(BU$3)=YEAR('Rent Roll'!$D23),MONTH(BU$3)=MONTH('Rent Roll'!$D23)),1,0))</f>
        <v>0</v>
      </c>
      <c r="BV49" s="567">
        <f>IF(AND(BV$3&gt;'Rent Roll'!$C23,BV$3&lt;='Rent Roll'!$D23),1,IF(AND(YEAR(BV$3)=YEAR('Rent Roll'!$D23),MONTH(BV$3)=MONTH('Rent Roll'!$D23)),1,0))</f>
        <v>0</v>
      </c>
      <c r="BW49" s="567">
        <f>IF(AND(BW$3&gt;'Rent Roll'!$C23,BW$3&lt;='Rent Roll'!$D23),1,IF(AND(YEAR(BW$3)=YEAR('Rent Roll'!$D23),MONTH(BW$3)=MONTH('Rent Roll'!$D23)),1,0))</f>
        <v>0</v>
      </c>
      <c r="BX49" s="567">
        <f>IF(AND(BX$3&gt;'Rent Roll'!$C23,BX$3&lt;='Rent Roll'!$D23),1,IF(AND(YEAR(BX$3)=YEAR('Rent Roll'!$D23),MONTH(BX$3)=MONTH('Rent Roll'!$D23)),1,0))</f>
        <v>0</v>
      </c>
      <c r="BY49" s="567">
        <f>IF(AND(BY$3&gt;'Rent Roll'!$C23,BY$3&lt;='Rent Roll'!$D23),1,IF(AND(YEAR(BY$3)=YEAR('Rent Roll'!$D23),MONTH(BY$3)=MONTH('Rent Roll'!$D23)),1,0))</f>
        <v>0</v>
      </c>
      <c r="BZ49" s="767">
        <f>IF(AND(BZ$3&gt;'Rent Roll'!$C23,BZ$3&lt;='Rent Roll'!$D23),1,IF(AND(YEAR(BZ$3)=YEAR('Rent Roll'!$D23),MONTH(BZ$3)=MONTH('Rent Roll'!$D23)),1,0))</f>
        <v>0</v>
      </c>
      <c r="CA49" s="768">
        <f>IF(AND(CA$3&gt;'Rent Roll'!$C23,CA$3&lt;='Rent Roll'!$D23),1,IF(AND(YEAR(CA$3)=YEAR('Rent Roll'!$D23),MONTH(CA$3)=MONTH('Rent Roll'!$D23)),1,0))</f>
        <v>0</v>
      </c>
      <c r="CB49" s="567">
        <f>IF(AND(CB$3&gt;'Rent Roll'!$C23,CB$3&lt;='Rent Roll'!$D23),1,IF(AND(YEAR(CB$3)=YEAR('Rent Roll'!$D23),MONTH(CB$3)=MONTH('Rent Roll'!$D23)),1,0))</f>
        <v>0</v>
      </c>
      <c r="CC49" s="567">
        <f>IF(AND(CC$3&gt;'Rent Roll'!$C23,CC$3&lt;='Rent Roll'!$D23),1,IF(AND(YEAR(CC$3)=YEAR('Rent Roll'!$D23),MONTH(CC$3)=MONTH('Rent Roll'!$D23)),1,0))</f>
        <v>0</v>
      </c>
      <c r="CD49" s="567">
        <f>IF(AND(CD$3&gt;'Rent Roll'!$C23,CD$3&lt;='Rent Roll'!$D23),1,IF(AND(YEAR(CD$3)=YEAR('Rent Roll'!$D23),MONTH(CD$3)=MONTH('Rent Roll'!$D23)),1,0))</f>
        <v>0</v>
      </c>
      <c r="CE49" s="567">
        <f>IF(AND(CE$3&gt;'Rent Roll'!$C23,CE$3&lt;='Rent Roll'!$D23),1,IF(AND(YEAR(CE$3)=YEAR('Rent Roll'!$D23),MONTH(CE$3)=MONTH('Rent Roll'!$D23)),1,0))</f>
        <v>0</v>
      </c>
      <c r="CF49" s="567">
        <f>IF(AND(CF$3&gt;'Rent Roll'!$C23,CF$3&lt;='Rent Roll'!$D23),1,IF(AND(YEAR(CF$3)=YEAR('Rent Roll'!$D23),MONTH(CF$3)=MONTH('Rent Roll'!$D23)),1,0))</f>
        <v>0</v>
      </c>
      <c r="CG49" s="567">
        <f>IF(AND(CG$3&gt;'Rent Roll'!$C23,CG$3&lt;='Rent Roll'!$D23),1,IF(AND(YEAR(CG$3)=YEAR('Rent Roll'!$D23),MONTH(CG$3)=MONTH('Rent Roll'!$D23)),1,0))</f>
        <v>0</v>
      </c>
      <c r="CH49" s="567">
        <f>IF(AND(CH$3&gt;'Rent Roll'!$C23,CH$3&lt;='Rent Roll'!$D23),1,IF(AND(YEAR(CH$3)=YEAR('Rent Roll'!$D23),MONTH(CH$3)=MONTH('Rent Roll'!$D23)),1,0))</f>
        <v>0</v>
      </c>
      <c r="CI49" s="567">
        <f>IF(AND(CI$3&gt;'Rent Roll'!$C23,CI$3&lt;='Rent Roll'!$D23),1,IF(AND(YEAR(CI$3)=YEAR('Rent Roll'!$D23),MONTH(CI$3)=MONTH('Rent Roll'!$D23)),1,0))</f>
        <v>0</v>
      </c>
      <c r="CJ49" s="567">
        <f>IF(AND(CJ$3&gt;'Rent Roll'!$C23,CJ$3&lt;='Rent Roll'!$D23),1,IF(AND(YEAR(CJ$3)=YEAR('Rent Roll'!$D23),MONTH(CJ$3)=MONTH('Rent Roll'!$D23)),1,0))</f>
        <v>0</v>
      </c>
      <c r="CK49" s="567">
        <f>IF(AND(CK$3&gt;'Rent Roll'!$C23,CK$3&lt;='Rent Roll'!$D23),1,IF(AND(YEAR(CK$3)=YEAR('Rent Roll'!$D23),MONTH(CK$3)=MONTH('Rent Roll'!$D23)),1,0))</f>
        <v>0</v>
      </c>
      <c r="CL49" s="767">
        <f>IF(AND(CL$3&gt;'Rent Roll'!$C23,CL$3&lt;='Rent Roll'!$D23),1,IF(AND(YEAR(CL$3)=YEAR('Rent Roll'!$D23),MONTH(CL$3)=MONTH('Rent Roll'!$D23)),1,0))</f>
        <v>0</v>
      </c>
      <c r="CM49" s="768">
        <f>IF(AND(CM$3&gt;'Rent Roll'!$C23,CM$3&lt;='Rent Roll'!$D23),1,IF(AND(YEAR(CM$3)=YEAR('Rent Roll'!$D23),MONTH(CM$3)=MONTH('Rent Roll'!$D23)),1,0))</f>
        <v>0</v>
      </c>
      <c r="CN49" s="567">
        <f>IF(AND(CN$3&gt;'Rent Roll'!$C23,CN$3&lt;='Rent Roll'!$D23),1,IF(AND(YEAR(CN$3)=YEAR('Rent Roll'!$D23),MONTH(CN$3)=MONTH('Rent Roll'!$D23)),1,0))</f>
        <v>0</v>
      </c>
      <c r="CO49" s="567">
        <f>IF(AND(CO$3&gt;'Rent Roll'!$C23,CO$3&lt;='Rent Roll'!$D23),1,IF(AND(YEAR(CO$3)=YEAR('Rent Roll'!$D23),MONTH(CO$3)=MONTH('Rent Roll'!$D23)),1,0))</f>
        <v>0</v>
      </c>
      <c r="CP49" s="567">
        <f>IF(AND(CP$3&gt;'Rent Roll'!$C23,CP$3&lt;='Rent Roll'!$D23),1,IF(AND(YEAR(CP$3)=YEAR('Rent Roll'!$D23),MONTH(CP$3)=MONTH('Rent Roll'!$D23)),1,0))</f>
        <v>0</v>
      </c>
      <c r="CQ49" s="567">
        <f>IF(AND(CQ$3&gt;'Rent Roll'!$C23,CQ$3&lt;='Rent Roll'!$D23),1,IF(AND(YEAR(CQ$3)=YEAR('Rent Roll'!$D23),MONTH(CQ$3)=MONTH('Rent Roll'!$D23)),1,0))</f>
        <v>0</v>
      </c>
      <c r="CR49" s="567">
        <f>IF(AND(CR$3&gt;'Rent Roll'!$C23,CR$3&lt;='Rent Roll'!$D23),1,IF(AND(YEAR(CR$3)=YEAR('Rent Roll'!$D23),MONTH(CR$3)=MONTH('Rent Roll'!$D23)),1,0))</f>
        <v>0</v>
      </c>
      <c r="CS49" s="567">
        <f>IF(AND(CS$3&gt;'Rent Roll'!$C23,CS$3&lt;='Rent Roll'!$D23),1,IF(AND(YEAR(CS$3)=YEAR('Rent Roll'!$D23),MONTH(CS$3)=MONTH('Rent Roll'!$D23)),1,0))</f>
        <v>0</v>
      </c>
      <c r="CT49" s="567">
        <f>IF(AND(CT$3&gt;'Rent Roll'!$C23,CT$3&lt;='Rent Roll'!$D23),1,IF(AND(YEAR(CT$3)=YEAR('Rent Roll'!$D23),MONTH(CT$3)=MONTH('Rent Roll'!$D23)),1,0))</f>
        <v>0</v>
      </c>
      <c r="CU49" s="567">
        <f>IF(AND(CU$3&gt;'Rent Roll'!$C23,CU$3&lt;='Rent Roll'!$D23),1,IF(AND(YEAR(CU$3)=YEAR('Rent Roll'!$D23),MONTH(CU$3)=MONTH('Rent Roll'!$D23)),1,0))</f>
        <v>0</v>
      </c>
      <c r="CV49" s="567">
        <f>IF(AND(CV$3&gt;'Rent Roll'!$C23,CV$3&lt;='Rent Roll'!$D23),1,IF(AND(YEAR(CV$3)=YEAR('Rent Roll'!$D23),MONTH(CV$3)=MONTH('Rent Roll'!$D23)),1,0))</f>
        <v>0</v>
      </c>
      <c r="CW49" s="567">
        <f>IF(AND(CW$3&gt;'Rent Roll'!$C23,CW$3&lt;='Rent Roll'!$D23),1,IF(AND(YEAR(CW$3)=YEAR('Rent Roll'!$D23),MONTH(CW$3)=MONTH('Rent Roll'!$D23)),1,0))</f>
        <v>0</v>
      </c>
      <c r="CX49" s="767">
        <f>IF(AND(CX$3&gt;'Rent Roll'!$C23,CX$3&lt;='Rent Roll'!$D23),1,IF(AND(YEAR(CX$3)=YEAR('Rent Roll'!$D23),MONTH(CX$3)=MONTH('Rent Roll'!$D23)),1,0))</f>
        <v>0</v>
      </c>
      <c r="CY49" s="768">
        <f>IF(AND(CY$3&gt;'Rent Roll'!$C23,CY$3&lt;='Rent Roll'!$D23),1,IF(AND(YEAR(CY$3)=YEAR('Rent Roll'!$D23),MONTH(CY$3)=MONTH('Rent Roll'!$D23)),1,0))</f>
        <v>0</v>
      </c>
      <c r="CZ49" s="567">
        <f>IF(AND(CZ$3&gt;'Rent Roll'!$C23,CZ$3&lt;='Rent Roll'!$D23),1,IF(AND(YEAR(CZ$3)=YEAR('Rent Roll'!$D23),MONTH(CZ$3)=MONTH('Rent Roll'!$D23)),1,0))</f>
        <v>0</v>
      </c>
      <c r="DA49" s="567">
        <f>IF(AND(DA$3&gt;'Rent Roll'!$C23,DA$3&lt;='Rent Roll'!$D23),1,IF(AND(YEAR(DA$3)=YEAR('Rent Roll'!$D23),MONTH(DA$3)=MONTH('Rent Roll'!$D23)),1,0))</f>
        <v>0</v>
      </c>
      <c r="DB49" s="567">
        <f>IF(AND(DB$3&gt;'Rent Roll'!$C23,DB$3&lt;='Rent Roll'!$D23),1,IF(AND(YEAR(DB$3)=YEAR('Rent Roll'!$D23),MONTH(DB$3)=MONTH('Rent Roll'!$D23)),1,0))</f>
        <v>0</v>
      </c>
      <c r="DC49" s="567">
        <f>IF(AND(DC$3&gt;'Rent Roll'!$C23,DC$3&lt;='Rent Roll'!$D23),1,IF(AND(YEAR(DC$3)=YEAR('Rent Roll'!$D23),MONTH(DC$3)=MONTH('Rent Roll'!$D23)),1,0))</f>
        <v>0</v>
      </c>
      <c r="DD49" s="567">
        <f>IF(AND(DD$3&gt;'Rent Roll'!$C23,DD$3&lt;='Rent Roll'!$D23),1,IF(AND(YEAR(DD$3)=YEAR('Rent Roll'!$D23),MONTH(DD$3)=MONTH('Rent Roll'!$D23)),1,0))</f>
        <v>0</v>
      </c>
      <c r="DE49" s="567">
        <f>IF(AND(DE$3&gt;'Rent Roll'!$C23,DE$3&lt;='Rent Roll'!$D23),1,IF(AND(YEAR(DE$3)=YEAR('Rent Roll'!$D23),MONTH(DE$3)=MONTH('Rent Roll'!$D23)),1,0))</f>
        <v>0</v>
      </c>
      <c r="DF49" s="567">
        <f>IF(AND(DF$3&gt;'Rent Roll'!$C23,DF$3&lt;='Rent Roll'!$D23),1,IF(AND(YEAR(DF$3)=YEAR('Rent Roll'!$D23),MONTH(DF$3)=MONTH('Rent Roll'!$D23)),1,0))</f>
        <v>0</v>
      </c>
      <c r="DG49" s="567">
        <f>IF(AND(DG$3&gt;'Rent Roll'!$C23,DG$3&lt;='Rent Roll'!$D23),1,IF(AND(YEAR(DG$3)=YEAR('Rent Roll'!$D23),MONTH(DG$3)=MONTH('Rent Roll'!$D23)),1,0))</f>
        <v>0</v>
      </c>
      <c r="DH49" s="567">
        <f>IF(AND(DH$3&gt;'Rent Roll'!$C23,DH$3&lt;='Rent Roll'!$D23),1,IF(AND(YEAR(DH$3)=YEAR('Rent Roll'!$D23),MONTH(DH$3)=MONTH('Rent Roll'!$D23)),1,0))</f>
        <v>0</v>
      </c>
      <c r="DI49" s="567">
        <f>IF(AND(DI$3&gt;'Rent Roll'!$C23,DI$3&lt;='Rent Roll'!$D23),1,IF(AND(YEAR(DI$3)=YEAR('Rent Roll'!$D23),MONTH(DI$3)=MONTH('Rent Roll'!$D23)),1,0))</f>
        <v>0</v>
      </c>
      <c r="DJ49" s="767">
        <f>IF(AND(DJ$3&gt;'Rent Roll'!$C23,DJ$3&lt;='Rent Roll'!$D23),1,IF(AND(YEAR(DJ$3)=YEAR('Rent Roll'!$D23),MONTH(DJ$3)=MONTH('Rent Roll'!$D23)),1,0))</f>
        <v>0</v>
      </c>
      <c r="DK49" s="768">
        <f>IF(AND(DK$3&gt;'Rent Roll'!$C23,DK$3&lt;='Rent Roll'!$D23),1,IF(AND(YEAR(DK$3)=YEAR('Rent Roll'!$D23),MONTH(DK$3)=MONTH('Rent Roll'!$D23)),1,0))</f>
        <v>0</v>
      </c>
      <c r="DL49" s="567">
        <f>IF(AND(DL$3&gt;'Rent Roll'!$C23,DL$3&lt;='Rent Roll'!$D23),1,IF(AND(YEAR(DL$3)=YEAR('Rent Roll'!$D23),MONTH(DL$3)=MONTH('Rent Roll'!$D23)),1,0))</f>
        <v>0</v>
      </c>
      <c r="DM49" s="567">
        <f>IF(AND(DM$3&gt;'Rent Roll'!$C23,DM$3&lt;='Rent Roll'!$D23),1,IF(AND(YEAR(DM$3)=YEAR('Rent Roll'!$D23),MONTH(DM$3)=MONTH('Rent Roll'!$D23)),1,0))</f>
        <v>0</v>
      </c>
      <c r="DN49" s="567">
        <f>IF(AND(DN$3&gt;'Rent Roll'!$C23,DN$3&lt;='Rent Roll'!$D23),1,IF(AND(YEAR(DN$3)=YEAR('Rent Roll'!$D23),MONTH(DN$3)=MONTH('Rent Roll'!$D23)),1,0))</f>
        <v>0</v>
      </c>
      <c r="DO49" s="567">
        <f>IF(AND(DO$3&gt;'Rent Roll'!$C23,DO$3&lt;='Rent Roll'!$D23),1,IF(AND(YEAR(DO$3)=YEAR('Rent Roll'!$D23),MONTH(DO$3)=MONTH('Rent Roll'!$D23)),1,0))</f>
        <v>0</v>
      </c>
      <c r="DP49" s="567">
        <f>IF(AND(DP$3&gt;'Rent Roll'!$C23,DP$3&lt;='Rent Roll'!$D23),1,IF(AND(YEAR(DP$3)=YEAR('Rent Roll'!$D23),MONTH(DP$3)=MONTH('Rent Roll'!$D23)),1,0))</f>
        <v>0</v>
      </c>
      <c r="DQ49" s="567">
        <f>IF(AND(DQ$3&gt;'Rent Roll'!$C23,DQ$3&lt;='Rent Roll'!$D23),1,IF(AND(YEAR(DQ$3)=YEAR('Rent Roll'!$D23),MONTH(DQ$3)=MONTH('Rent Roll'!$D23)),1,0))</f>
        <v>0</v>
      </c>
      <c r="DR49" s="567">
        <f>IF(AND(DR$3&gt;'Rent Roll'!$C23,DR$3&lt;='Rent Roll'!$D23),1,IF(AND(YEAR(DR$3)=YEAR('Rent Roll'!$D23),MONTH(DR$3)=MONTH('Rent Roll'!$D23)),1,0))</f>
        <v>0</v>
      </c>
      <c r="DS49" s="567">
        <f>IF(AND(DS$3&gt;'Rent Roll'!$C23,DS$3&lt;='Rent Roll'!$D23),1,IF(AND(YEAR(DS$3)=YEAR('Rent Roll'!$D23),MONTH(DS$3)=MONTH('Rent Roll'!$D23)),1,0))</f>
        <v>0</v>
      </c>
      <c r="DT49" s="567">
        <f>IF(AND(DT$3&gt;'Rent Roll'!$C23,DT$3&lt;='Rent Roll'!$D23),1,IF(AND(YEAR(DT$3)=YEAR('Rent Roll'!$D23),MONTH(DT$3)=MONTH('Rent Roll'!$D23)),1,0))</f>
        <v>0</v>
      </c>
      <c r="DU49" s="567">
        <f>IF(AND(DU$3&gt;'Rent Roll'!$C23,DU$3&lt;='Rent Roll'!$D23),1,IF(AND(YEAR(DU$3)=YEAR('Rent Roll'!$D23),MONTH(DU$3)=MONTH('Rent Roll'!$D23)),1,0))</f>
        <v>0</v>
      </c>
      <c r="DV49" s="567">
        <f>IF(AND(DV$3&gt;'Rent Roll'!$C23,DV$3&lt;='Rent Roll'!$D23),1,IF(AND(YEAR(DV$3)=YEAR('Rent Roll'!$D23),MONTH(DV$3)=MONTH('Rent Roll'!$D23)),1,0))</f>
        <v>0</v>
      </c>
    </row>
    <row r="50" spans="1:126" s="568" customFormat="1" ht="12" customHeight="1" outlineLevel="1" x14ac:dyDescent="0.4">
      <c r="A50" s="732"/>
      <c r="B50" s="564">
        <f>'Rent Roll'!$B24</f>
        <v>0</v>
      </c>
      <c r="C50" s="565"/>
      <c r="D50" s="565"/>
      <c r="E50" s="566"/>
      <c r="F50" s="778">
        <f>IF(AND(F$3&gt;'Rent Roll'!$C24,F$3&lt;='Rent Roll'!$D24),1,IF(AND(YEAR(F$3)=YEAR('Rent Roll'!$D24),MONTH(F$3)=MONTH('Rent Roll'!$D24)),1,0))</f>
        <v>0</v>
      </c>
      <c r="G50" s="768">
        <f>IF(AND(G$3&gt;'Rent Roll'!$C24,G$3&lt;='Rent Roll'!$D24),1,IF(AND(YEAR(G$3)=YEAR('Rent Roll'!$D24),MONTH(G$3)=MONTH('Rent Roll'!$D24)),1,0))</f>
        <v>0</v>
      </c>
      <c r="H50" s="567">
        <f>IF(AND(H$3&gt;'Rent Roll'!$C24,H$3&lt;='Rent Roll'!$D24),1,IF(AND(YEAR(H$3)=YEAR('Rent Roll'!$D24),MONTH(H$3)=MONTH('Rent Roll'!$D24)),1,0))</f>
        <v>0</v>
      </c>
      <c r="I50" s="567">
        <f>IF(AND(I$3&gt;'Rent Roll'!$C24,I$3&lt;='Rent Roll'!$D24),1,IF(AND(YEAR(I$3)=YEAR('Rent Roll'!$D24),MONTH(I$3)=MONTH('Rent Roll'!$D24)),1,0))</f>
        <v>0</v>
      </c>
      <c r="J50" s="567">
        <f>IF(AND(J$3&gt;'Rent Roll'!$C24,J$3&lt;='Rent Roll'!$D24),1,IF(AND(YEAR(J$3)=YEAR('Rent Roll'!$D24),MONTH(J$3)=MONTH('Rent Roll'!$D24)),1,0))</f>
        <v>0</v>
      </c>
      <c r="K50" s="567">
        <f>IF(AND(K$3&gt;'Rent Roll'!$C24,K$3&lt;='Rent Roll'!$D24),1,IF(AND(YEAR(K$3)=YEAR('Rent Roll'!$D24),MONTH(K$3)=MONTH('Rent Roll'!$D24)),1,0))</f>
        <v>0</v>
      </c>
      <c r="L50" s="567">
        <f>IF(AND(L$3&gt;'Rent Roll'!$C24,L$3&lt;='Rent Roll'!$D24),1,IF(AND(YEAR(L$3)=YEAR('Rent Roll'!$D24),MONTH(L$3)=MONTH('Rent Roll'!$D24)),1,0))</f>
        <v>0</v>
      </c>
      <c r="M50" s="567">
        <f>IF(AND(M$3&gt;'Rent Roll'!$C24,M$3&lt;='Rent Roll'!$D24),1,IF(AND(YEAR(M$3)=YEAR('Rent Roll'!$D24),MONTH(M$3)=MONTH('Rent Roll'!$D24)),1,0))</f>
        <v>0</v>
      </c>
      <c r="N50" s="567">
        <f>IF(AND(N$3&gt;'Rent Roll'!$C24,N$3&lt;='Rent Roll'!$D24),1,IF(AND(YEAR(N$3)=YEAR('Rent Roll'!$D24),MONTH(N$3)=MONTH('Rent Roll'!$D24)),1,0))</f>
        <v>0</v>
      </c>
      <c r="O50" s="567">
        <f>IF(AND(O$3&gt;'Rent Roll'!$C24,O$3&lt;='Rent Roll'!$D24),1,IF(AND(YEAR(O$3)=YEAR('Rent Roll'!$D24),MONTH(O$3)=MONTH('Rent Roll'!$D24)),1,0))</f>
        <v>0</v>
      </c>
      <c r="P50" s="567">
        <f>IF(AND(P$3&gt;'Rent Roll'!$C24,P$3&lt;='Rent Roll'!$D24),1,IF(AND(YEAR(P$3)=YEAR('Rent Roll'!$D24),MONTH(P$3)=MONTH('Rent Roll'!$D24)),1,0))</f>
        <v>0</v>
      </c>
      <c r="Q50" s="567">
        <f>IF(AND(Q$3&gt;'Rent Roll'!$C24,Q$3&lt;='Rent Roll'!$D24),1,IF(AND(YEAR(Q$3)=YEAR('Rent Roll'!$D24),MONTH(Q$3)=MONTH('Rent Roll'!$D24)),1,0))</f>
        <v>0</v>
      </c>
      <c r="R50" s="767">
        <f>IF(AND(R$3&gt;'Rent Roll'!$C24,R$3&lt;='Rent Roll'!$D24),1,IF(AND(YEAR(R$3)=YEAR('Rent Roll'!$D24),MONTH(R$3)=MONTH('Rent Roll'!$D24)),1,0))</f>
        <v>0</v>
      </c>
      <c r="S50" s="768">
        <f>IF(AND(S$3&gt;'Rent Roll'!$C24,S$3&lt;='Rent Roll'!$D24),1,IF(AND(YEAR(S$3)=YEAR('Rent Roll'!$D24),MONTH(S$3)=MONTH('Rent Roll'!$D24)),1,0))</f>
        <v>0</v>
      </c>
      <c r="T50" s="567">
        <f>IF(AND(T$3&gt;'Rent Roll'!$C24,T$3&lt;='Rent Roll'!$D24),1,IF(AND(YEAR(T$3)=YEAR('Rent Roll'!$D24),MONTH(T$3)=MONTH('Rent Roll'!$D24)),1,0))</f>
        <v>0</v>
      </c>
      <c r="U50" s="567">
        <f>IF(AND(U$3&gt;'Rent Roll'!$C24,U$3&lt;='Rent Roll'!$D24),1,IF(AND(YEAR(U$3)=YEAR('Rent Roll'!$D24),MONTH(U$3)=MONTH('Rent Roll'!$D24)),1,0))</f>
        <v>0</v>
      </c>
      <c r="V50" s="567">
        <f>IF(AND(V$3&gt;'Rent Roll'!$C24,V$3&lt;='Rent Roll'!$D24),1,IF(AND(YEAR(V$3)=YEAR('Rent Roll'!$D24),MONTH(V$3)=MONTH('Rent Roll'!$D24)),1,0))</f>
        <v>0</v>
      </c>
      <c r="W50" s="567">
        <f>IF(AND(W$3&gt;'Rent Roll'!$C24,W$3&lt;='Rent Roll'!$D24),1,IF(AND(YEAR(W$3)=YEAR('Rent Roll'!$D24),MONTH(W$3)=MONTH('Rent Roll'!$D24)),1,0))</f>
        <v>0</v>
      </c>
      <c r="X50" s="567">
        <f>IF(AND(X$3&gt;'Rent Roll'!$C24,X$3&lt;='Rent Roll'!$D24),1,IF(AND(YEAR(X$3)=YEAR('Rent Roll'!$D24),MONTH(X$3)=MONTH('Rent Roll'!$D24)),1,0))</f>
        <v>0</v>
      </c>
      <c r="Y50" s="567">
        <f>IF(AND(Y$3&gt;'Rent Roll'!$C24,Y$3&lt;='Rent Roll'!$D24),1,IF(AND(YEAR(Y$3)=YEAR('Rent Roll'!$D24),MONTH(Y$3)=MONTH('Rent Roll'!$D24)),1,0))</f>
        <v>0</v>
      </c>
      <c r="Z50" s="567">
        <f>IF(AND(Z$3&gt;'Rent Roll'!$C24,Z$3&lt;='Rent Roll'!$D24),1,IF(AND(YEAR(Z$3)=YEAR('Rent Roll'!$D24),MONTH(Z$3)=MONTH('Rent Roll'!$D24)),1,0))</f>
        <v>0</v>
      </c>
      <c r="AA50" s="567">
        <f>IF(AND(AA$3&gt;'Rent Roll'!$C24,AA$3&lt;='Rent Roll'!$D24),1,IF(AND(YEAR(AA$3)=YEAR('Rent Roll'!$D24),MONTH(AA$3)=MONTH('Rent Roll'!$D24)),1,0))</f>
        <v>0</v>
      </c>
      <c r="AB50" s="567">
        <f>IF(AND(AB$3&gt;'Rent Roll'!$C24,AB$3&lt;='Rent Roll'!$D24),1,IF(AND(YEAR(AB$3)=YEAR('Rent Roll'!$D24),MONTH(AB$3)=MONTH('Rent Roll'!$D24)),1,0))</f>
        <v>0</v>
      </c>
      <c r="AC50" s="567">
        <f>IF(AND(AC$3&gt;'Rent Roll'!$C24,AC$3&lt;='Rent Roll'!$D24),1,IF(AND(YEAR(AC$3)=YEAR('Rent Roll'!$D24),MONTH(AC$3)=MONTH('Rent Roll'!$D24)),1,0))</f>
        <v>0</v>
      </c>
      <c r="AD50" s="767">
        <f>IF(AND(AD$3&gt;'Rent Roll'!$C24,AD$3&lt;='Rent Roll'!$D24),1,IF(AND(YEAR(AD$3)=YEAR('Rent Roll'!$D24),MONTH(AD$3)=MONTH('Rent Roll'!$D24)),1,0))</f>
        <v>0</v>
      </c>
      <c r="AE50" s="768">
        <f>IF(AND(AE$3&gt;'Rent Roll'!$C24,AE$3&lt;='Rent Roll'!$D24),1,IF(AND(YEAR(AE$3)=YEAR('Rent Roll'!$D24),MONTH(AE$3)=MONTH('Rent Roll'!$D24)),1,0))</f>
        <v>0</v>
      </c>
      <c r="AF50" s="567">
        <f>IF(AND(AF$3&gt;'Rent Roll'!$C24,AF$3&lt;='Rent Roll'!$D24),1,IF(AND(YEAR(AF$3)=YEAR('Rent Roll'!$D24),MONTH(AF$3)=MONTH('Rent Roll'!$D24)),1,0))</f>
        <v>0</v>
      </c>
      <c r="AG50" s="567">
        <f>IF(AND(AG$3&gt;'Rent Roll'!$C24,AG$3&lt;='Rent Roll'!$D24),1,IF(AND(YEAR(AG$3)=YEAR('Rent Roll'!$D24),MONTH(AG$3)=MONTH('Rent Roll'!$D24)),1,0))</f>
        <v>0</v>
      </c>
      <c r="AH50" s="567">
        <f>IF(AND(AH$3&gt;'Rent Roll'!$C24,AH$3&lt;='Rent Roll'!$D24),1,IF(AND(YEAR(AH$3)=YEAR('Rent Roll'!$D24),MONTH(AH$3)=MONTH('Rent Roll'!$D24)),1,0))</f>
        <v>0</v>
      </c>
      <c r="AI50" s="567">
        <f>IF(AND(AI$3&gt;'Rent Roll'!$C24,AI$3&lt;='Rent Roll'!$D24),1,IF(AND(YEAR(AI$3)=YEAR('Rent Roll'!$D24),MONTH(AI$3)=MONTH('Rent Roll'!$D24)),1,0))</f>
        <v>0</v>
      </c>
      <c r="AJ50" s="567">
        <f>IF(AND(AJ$3&gt;'Rent Roll'!$C24,AJ$3&lt;='Rent Roll'!$D24),1,IF(AND(YEAR(AJ$3)=YEAR('Rent Roll'!$D24),MONTH(AJ$3)=MONTH('Rent Roll'!$D24)),1,0))</f>
        <v>0</v>
      </c>
      <c r="AK50" s="567">
        <f>IF(AND(AK$3&gt;'Rent Roll'!$C24,AK$3&lt;='Rent Roll'!$D24),1,IF(AND(YEAR(AK$3)=YEAR('Rent Roll'!$D24),MONTH(AK$3)=MONTH('Rent Roll'!$D24)),1,0))</f>
        <v>0</v>
      </c>
      <c r="AL50" s="567">
        <f>IF(AND(AL$3&gt;'Rent Roll'!$C24,AL$3&lt;='Rent Roll'!$D24),1,IF(AND(YEAR(AL$3)=YEAR('Rent Roll'!$D24),MONTH(AL$3)=MONTH('Rent Roll'!$D24)),1,0))</f>
        <v>0</v>
      </c>
      <c r="AM50" s="567">
        <f>IF(AND(AM$3&gt;'Rent Roll'!$C24,AM$3&lt;='Rent Roll'!$D24),1,IF(AND(YEAR(AM$3)=YEAR('Rent Roll'!$D24),MONTH(AM$3)=MONTH('Rent Roll'!$D24)),1,0))</f>
        <v>0</v>
      </c>
      <c r="AN50" s="567">
        <f>IF(AND(AN$3&gt;'Rent Roll'!$C24,AN$3&lt;='Rent Roll'!$D24),1,IF(AND(YEAR(AN$3)=YEAR('Rent Roll'!$D24),MONTH(AN$3)=MONTH('Rent Roll'!$D24)),1,0))</f>
        <v>0</v>
      </c>
      <c r="AO50" s="567">
        <f>IF(AND(AO$3&gt;'Rent Roll'!$C24,AO$3&lt;='Rent Roll'!$D24),1,IF(AND(YEAR(AO$3)=YEAR('Rent Roll'!$D24),MONTH(AO$3)=MONTH('Rent Roll'!$D24)),1,0))</f>
        <v>0</v>
      </c>
      <c r="AP50" s="767">
        <f>IF(AND(AP$3&gt;'Rent Roll'!$C24,AP$3&lt;='Rent Roll'!$D24),1,IF(AND(YEAR(AP$3)=YEAR('Rent Roll'!$D24),MONTH(AP$3)=MONTH('Rent Roll'!$D24)),1,0))</f>
        <v>0</v>
      </c>
      <c r="AQ50" s="768">
        <f>IF(AND(AQ$3&gt;'Rent Roll'!$C24,AQ$3&lt;='Rent Roll'!$D24),1,IF(AND(YEAR(AQ$3)=YEAR('Rent Roll'!$D24),MONTH(AQ$3)=MONTH('Rent Roll'!$D24)),1,0))</f>
        <v>0</v>
      </c>
      <c r="AR50" s="567">
        <f>IF(AND(AR$3&gt;'Rent Roll'!$C24,AR$3&lt;='Rent Roll'!$D24),1,IF(AND(YEAR(AR$3)=YEAR('Rent Roll'!$D24),MONTH(AR$3)=MONTH('Rent Roll'!$D24)),1,0))</f>
        <v>0</v>
      </c>
      <c r="AS50" s="567">
        <f>IF(AND(AS$3&gt;'Rent Roll'!$C24,AS$3&lt;='Rent Roll'!$D24),1,IF(AND(YEAR(AS$3)=YEAR('Rent Roll'!$D24),MONTH(AS$3)=MONTH('Rent Roll'!$D24)),1,0))</f>
        <v>0</v>
      </c>
      <c r="AT50" s="567">
        <f>IF(AND(AT$3&gt;'Rent Roll'!$C24,AT$3&lt;='Rent Roll'!$D24),1,IF(AND(YEAR(AT$3)=YEAR('Rent Roll'!$D24),MONTH(AT$3)=MONTH('Rent Roll'!$D24)),1,0))</f>
        <v>0</v>
      </c>
      <c r="AU50" s="567">
        <f>IF(AND(AU$3&gt;'Rent Roll'!$C24,AU$3&lt;='Rent Roll'!$D24),1,IF(AND(YEAR(AU$3)=YEAR('Rent Roll'!$D24),MONTH(AU$3)=MONTH('Rent Roll'!$D24)),1,0))</f>
        <v>0</v>
      </c>
      <c r="AV50" s="567">
        <f>IF(AND(AV$3&gt;'Rent Roll'!$C24,AV$3&lt;='Rent Roll'!$D24),1,IF(AND(YEAR(AV$3)=YEAR('Rent Roll'!$D24),MONTH(AV$3)=MONTH('Rent Roll'!$D24)),1,0))</f>
        <v>0</v>
      </c>
      <c r="AW50" s="567">
        <f>IF(AND(AW$3&gt;'Rent Roll'!$C24,AW$3&lt;='Rent Roll'!$D24),1,IF(AND(YEAR(AW$3)=YEAR('Rent Roll'!$D24),MONTH(AW$3)=MONTH('Rent Roll'!$D24)),1,0))</f>
        <v>0</v>
      </c>
      <c r="AX50" s="567">
        <f>IF(AND(AX$3&gt;'Rent Roll'!$C24,AX$3&lt;='Rent Roll'!$D24),1,IF(AND(YEAR(AX$3)=YEAR('Rent Roll'!$D24),MONTH(AX$3)=MONTH('Rent Roll'!$D24)),1,0))</f>
        <v>0</v>
      </c>
      <c r="AY50" s="567">
        <f>IF(AND(AY$3&gt;'Rent Roll'!$C24,AY$3&lt;='Rent Roll'!$D24),1,IF(AND(YEAR(AY$3)=YEAR('Rent Roll'!$D24),MONTH(AY$3)=MONTH('Rent Roll'!$D24)),1,0))</f>
        <v>0</v>
      </c>
      <c r="AZ50" s="567">
        <f>IF(AND(AZ$3&gt;'Rent Roll'!$C24,AZ$3&lt;='Rent Roll'!$D24),1,IF(AND(YEAR(AZ$3)=YEAR('Rent Roll'!$D24),MONTH(AZ$3)=MONTH('Rent Roll'!$D24)),1,0))</f>
        <v>0</v>
      </c>
      <c r="BA50" s="567">
        <f>IF(AND(BA$3&gt;'Rent Roll'!$C24,BA$3&lt;='Rent Roll'!$D24),1,IF(AND(YEAR(BA$3)=YEAR('Rent Roll'!$D24),MONTH(BA$3)=MONTH('Rent Roll'!$D24)),1,0))</f>
        <v>0</v>
      </c>
      <c r="BB50" s="767">
        <f>IF(AND(BB$3&gt;'Rent Roll'!$C24,BB$3&lt;='Rent Roll'!$D24),1,IF(AND(YEAR(BB$3)=YEAR('Rent Roll'!$D24),MONTH(BB$3)=MONTH('Rent Roll'!$D24)),1,0))</f>
        <v>0</v>
      </c>
      <c r="BC50" s="768">
        <f>IF(AND(BC$3&gt;'Rent Roll'!$C24,BC$3&lt;='Rent Roll'!$D24),1,IF(AND(YEAR(BC$3)=YEAR('Rent Roll'!$D24),MONTH(BC$3)=MONTH('Rent Roll'!$D24)),1,0))</f>
        <v>0</v>
      </c>
      <c r="BD50" s="567">
        <f>IF(AND(BD$3&gt;'Rent Roll'!$C24,BD$3&lt;='Rent Roll'!$D24),1,IF(AND(YEAR(BD$3)=YEAR('Rent Roll'!$D24),MONTH(BD$3)=MONTH('Rent Roll'!$D24)),1,0))</f>
        <v>0</v>
      </c>
      <c r="BE50" s="567">
        <f>IF(AND(BE$3&gt;'Rent Roll'!$C24,BE$3&lt;='Rent Roll'!$D24),1,IF(AND(YEAR(BE$3)=YEAR('Rent Roll'!$D24),MONTH(BE$3)=MONTH('Rent Roll'!$D24)),1,0))</f>
        <v>0</v>
      </c>
      <c r="BF50" s="567">
        <f>IF(AND(BF$3&gt;'Rent Roll'!$C24,BF$3&lt;='Rent Roll'!$D24),1,IF(AND(YEAR(BF$3)=YEAR('Rent Roll'!$D24),MONTH(BF$3)=MONTH('Rent Roll'!$D24)),1,0))</f>
        <v>0</v>
      </c>
      <c r="BG50" s="567">
        <f>IF(AND(BG$3&gt;'Rent Roll'!$C24,BG$3&lt;='Rent Roll'!$D24),1,IF(AND(YEAR(BG$3)=YEAR('Rent Roll'!$D24),MONTH(BG$3)=MONTH('Rent Roll'!$D24)),1,0))</f>
        <v>0</v>
      </c>
      <c r="BH50" s="567">
        <f>IF(AND(BH$3&gt;'Rent Roll'!$C24,BH$3&lt;='Rent Roll'!$D24),1,IF(AND(YEAR(BH$3)=YEAR('Rent Roll'!$D24),MONTH(BH$3)=MONTH('Rent Roll'!$D24)),1,0))</f>
        <v>0</v>
      </c>
      <c r="BI50" s="567">
        <f>IF(AND(BI$3&gt;'Rent Roll'!$C24,BI$3&lt;='Rent Roll'!$D24),1,IF(AND(YEAR(BI$3)=YEAR('Rent Roll'!$D24),MONTH(BI$3)=MONTH('Rent Roll'!$D24)),1,0))</f>
        <v>0</v>
      </c>
      <c r="BJ50" s="567">
        <f>IF(AND(BJ$3&gt;'Rent Roll'!$C24,BJ$3&lt;='Rent Roll'!$D24),1,IF(AND(YEAR(BJ$3)=YEAR('Rent Roll'!$D24),MONTH(BJ$3)=MONTH('Rent Roll'!$D24)),1,0))</f>
        <v>0</v>
      </c>
      <c r="BK50" s="567">
        <f>IF(AND(BK$3&gt;'Rent Roll'!$C24,BK$3&lt;='Rent Roll'!$D24),1,IF(AND(YEAR(BK$3)=YEAR('Rent Roll'!$D24),MONTH(BK$3)=MONTH('Rent Roll'!$D24)),1,0))</f>
        <v>0</v>
      </c>
      <c r="BL50" s="567">
        <f>IF(AND(BL$3&gt;'Rent Roll'!$C24,BL$3&lt;='Rent Roll'!$D24),1,IF(AND(YEAR(BL$3)=YEAR('Rent Roll'!$D24),MONTH(BL$3)=MONTH('Rent Roll'!$D24)),1,0))</f>
        <v>0</v>
      </c>
      <c r="BM50" s="567">
        <f>IF(AND(BM$3&gt;'Rent Roll'!$C24,BM$3&lt;='Rent Roll'!$D24),1,IF(AND(YEAR(BM$3)=YEAR('Rent Roll'!$D24),MONTH(BM$3)=MONTH('Rent Roll'!$D24)),1,0))</f>
        <v>0</v>
      </c>
      <c r="BN50" s="767">
        <f>IF(AND(BN$3&gt;'Rent Roll'!$C24,BN$3&lt;='Rent Roll'!$D24),1,IF(AND(YEAR(BN$3)=YEAR('Rent Roll'!$D24),MONTH(BN$3)=MONTH('Rent Roll'!$D24)),1,0))</f>
        <v>0</v>
      </c>
      <c r="BO50" s="768">
        <f>IF(AND(BO$3&gt;'Rent Roll'!$C24,BO$3&lt;='Rent Roll'!$D24),1,IF(AND(YEAR(BO$3)=YEAR('Rent Roll'!$D24),MONTH(BO$3)=MONTH('Rent Roll'!$D24)),1,0))</f>
        <v>0</v>
      </c>
      <c r="BP50" s="567">
        <f>IF(AND(BP$3&gt;'Rent Roll'!$C24,BP$3&lt;='Rent Roll'!$D24),1,IF(AND(YEAR(BP$3)=YEAR('Rent Roll'!$D24),MONTH(BP$3)=MONTH('Rent Roll'!$D24)),1,0))</f>
        <v>0</v>
      </c>
      <c r="BQ50" s="567">
        <f>IF(AND(BQ$3&gt;'Rent Roll'!$C24,BQ$3&lt;='Rent Roll'!$D24),1,IF(AND(YEAR(BQ$3)=YEAR('Rent Roll'!$D24),MONTH(BQ$3)=MONTH('Rent Roll'!$D24)),1,0))</f>
        <v>0</v>
      </c>
      <c r="BR50" s="567">
        <f>IF(AND(BR$3&gt;'Rent Roll'!$C24,BR$3&lt;='Rent Roll'!$D24),1,IF(AND(YEAR(BR$3)=YEAR('Rent Roll'!$D24),MONTH(BR$3)=MONTH('Rent Roll'!$D24)),1,0))</f>
        <v>0</v>
      </c>
      <c r="BS50" s="567">
        <f>IF(AND(BS$3&gt;'Rent Roll'!$C24,BS$3&lt;='Rent Roll'!$D24),1,IF(AND(YEAR(BS$3)=YEAR('Rent Roll'!$D24),MONTH(BS$3)=MONTH('Rent Roll'!$D24)),1,0))</f>
        <v>0</v>
      </c>
      <c r="BT50" s="567">
        <f>IF(AND(BT$3&gt;'Rent Roll'!$C24,BT$3&lt;='Rent Roll'!$D24),1,IF(AND(YEAR(BT$3)=YEAR('Rent Roll'!$D24),MONTH(BT$3)=MONTH('Rent Roll'!$D24)),1,0))</f>
        <v>0</v>
      </c>
      <c r="BU50" s="567">
        <f>IF(AND(BU$3&gt;'Rent Roll'!$C24,BU$3&lt;='Rent Roll'!$D24),1,IF(AND(YEAR(BU$3)=YEAR('Rent Roll'!$D24),MONTH(BU$3)=MONTH('Rent Roll'!$D24)),1,0))</f>
        <v>0</v>
      </c>
      <c r="BV50" s="567">
        <f>IF(AND(BV$3&gt;'Rent Roll'!$C24,BV$3&lt;='Rent Roll'!$D24),1,IF(AND(YEAR(BV$3)=YEAR('Rent Roll'!$D24),MONTH(BV$3)=MONTH('Rent Roll'!$D24)),1,0))</f>
        <v>0</v>
      </c>
      <c r="BW50" s="567">
        <f>IF(AND(BW$3&gt;'Rent Roll'!$C24,BW$3&lt;='Rent Roll'!$D24),1,IF(AND(YEAR(BW$3)=YEAR('Rent Roll'!$D24),MONTH(BW$3)=MONTH('Rent Roll'!$D24)),1,0))</f>
        <v>0</v>
      </c>
      <c r="BX50" s="567">
        <f>IF(AND(BX$3&gt;'Rent Roll'!$C24,BX$3&lt;='Rent Roll'!$D24),1,IF(AND(YEAR(BX$3)=YEAR('Rent Roll'!$D24),MONTH(BX$3)=MONTH('Rent Roll'!$D24)),1,0))</f>
        <v>0</v>
      </c>
      <c r="BY50" s="567">
        <f>IF(AND(BY$3&gt;'Rent Roll'!$C24,BY$3&lt;='Rent Roll'!$D24),1,IF(AND(YEAR(BY$3)=YEAR('Rent Roll'!$D24),MONTH(BY$3)=MONTH('Rent Roll'!$D24)),1,0))</f>
        <v>0</v>
      </c>
      <c r="BZ50" s="767">
        <f>IF(AND(BZ$3&gt;'Rent Roll'!$C24,BZ$3&lt;='Rent Roll'!$D24),1,IF(AND(YEAR(BZ$3)=YEAR('Rent Roll'!$D24),MONTH(BZ$3)=MONTH('Rent Roll'!$D24)),1,0))</f>
        <v>0</v>
      </c>
      <c r="CA50" s="768">
        <f>IF(AND(CA$3&gt;'Rent Roll'!$C24,CA$3&lt;='Rent Roll'!$D24),1,IF(AND(YEAR(CA$3)=YEAR('Rent Roll'!$D24),MONTH(CA$3)=MONTH('Rent Roll'!$D24)),1,0))</f>
        <v>0</v>
      </c>
      <c r="CB50" s="567">
        <f>IF(AND(CB$3&gt;'Rent Roll'!$C24,CB$3&lt;='Rent Roll'!$D24),1,IF(AND(YEAR(CB$3)=YEAR('Rent Roll'!$D24),MONTH(CB$3)=MONTH('Rent Roll'!$D24)),1,0))</f>
        <v>0</v>
      </c>
      <c r="CC50" s="567">
        <f>IF(AND(CC$3&gt;'Rent Roll'!$C24,CC$3&lt;='Rent Roll'!$D24),1,IF(AND(YEAR(CC$3)=YEAR('Rent Roll'!$D24),MONTH(CC$3)=MONTH('Rent Roll'!$D24)),1,0))</f>
        <v>0</v>
      </c>
      <c r="CD50" s="567">
        <f>IF(AND(CD$3&gt;'Rent Roll'!$C24,CD$3&lt;='Rent Roll'!$D24),1,IF(AND(YEAR(CD$3)=YEAR('Rent Roll'!$D24),MONTH(CD$3)=MONTH('Rent Roll'!$D24)),1,0))</f>
        <v>0</v>
      </c>
      <c r="CE50" s="567">
        <f>IF(AND(CE$3&gt;'Rent Roll'!$C24,CE$3&lt;='Rent Roll'!$D24),1,IF(AND(YEAR(CE$3)=YEAR('Rent Roll'!$D24),MONTH(CE$3)=MONTH('Rent Roll'!$D24)),1,0))</f>
        <v>0</v>
      </c>
      <c r="CF50" s="567">
        <f>IF(AND(CF$3&gt;'Rent Roll'!$C24,CF$3&lt;='Rent Roll'!$D24),1,IF(AND(YEAR(CF$3)=YEAR('Rent Roll'!$D24),MONTH(CF$3)=MONTH('Rent Roll'!$D24)),1,0))</f>
        <v>0</v>
      </c>
      <c r="CG50" s="567">
        <f>IF(AND(CG$3&gt;'Rent Roll'!$C24,CG$3&lt;='Rent Roll'!$D24),1,IF(AND(YEAR(CG$3)=YEAR('Rent Roll'!$D24),MONTH(CG$3)=MONTH('Rent Roll'!$D24)),1,0))</f>
        <v>0</v>
      </c>
      <c r="CH50" s="567">
        <f>IF(AND(CH$3&gt;'Rent Roll'!$C24,CH$3&lt;='Rent Roll'!$D24),1,IF(AND(YEAR(CH$3)=YEAR('Rent Roll'!$D24),MONTH(CH$3)=MONTH('Rent Roll'!$D24)),1,0))</f>
        <v>0</v>
      </c>
      <c r="CI50" s="567">
        <f>IF(AND(CI$3&gt;'Rent Roll'!$C24,CI$3&lt;='Rent Roll'!$D24),1,IF(AND(YEAR(CI$3)=YEAR('Rent Roll'!$D24),MONTH(CI$3)=MONTH('Rent Roll'!$D24)),1,0))</f>
        <v>0</v>
      </c>
      <c r="CJ50" s="567">
        <f>IF(AND(CJ$3&gt;'Rent Roll'!$C24,CJ$3&lt;='Rent Roll'!$D24),1,IF(AND(YEAR(CJ$3)=YEAR('Rent Roll'!$D24),MONTH(CJ$3)=MONTH('Rent Roll'!$D24)),1,0))</f>
        <v>0</v>
      </c>
      <c r="CK50" s="567">
        <f>IF(AND(CK$3&gt;'Rent Roll'!$C24,CK$3&lt;='Rent Roll'!$D24),1,IF(AND(YEAR(CK$3)=YEAR('Rent Roll'!$D24),MONTH(CK$3)=MONTH('Rent Roll'!$D24)),1,0))</f>
        <v>0</v>
      </c>
      <c r="CL50" s="767">
        <f>IF(AND(CL$3&gt;'Rent Roll'!$C24,CL$3&lt;='Rent Roll'!$D24),1,IF(AND(YEAR(CL$3)=YEAR('Rent Roll'!$D24),MONTH(CL$3)=MONTH('Rent Roll'!$D24)),1,0))</f>
        <v>0</v>
      </c>
      <c r="CM50" s="768">
        <f>IF(AND(CM$3&gt;'Rent Roll'!$C24,CM$3&lt;='Rent Roll'!$D24),1,IF(AND(YEAR(CM$3)=YEAR('Rent Roll'!$D24),MONTH(CM$3)=MONTH('Rent Roll'!$D24)),1,0))</f>
        <v>0</v>
      </c>
      <c r="CN50" s="567">
        <f>IF(AND(CN$3&gt;'Rent Roll'!$C24,CN$3&lt;='Rent Roll'!$D24),1,IF(AND(YEAR(CN$3)=YEAR('Rent Roll'!$D24),MONTH(CN$3)=MONTH('Rent Roll'!$D24)),1,0))</f>
        <v>0</v>
      </c>
      <c r="CO50" s="567">
        <f>IF(AND(CO$3&gt;'Rent Roll'!$C24,CO$3&lt;='Rent Roll'!$D24),1,IF(AND(YEAR(CO$3)=YEAR('Rent Roll'!$D24),MONTH(CO$3)=MONTH('Rent Roll'!$D24)),1,0))</f>
        <v>0</v>
      </c>
      <c r="CP50" s="567">
        <f>IF(AND(CP$3&gt;'Rent Roll'!$C24,CP$3&lt;='Rent Roll'!$D24),1,IF(AND(YEAR(CP$3)=YEAR('Rent Roll'!$D24),MONTH(CP$3)=MONTH('Rent Roll'!$D24)),1,0))</f>
        <v>0</v>
      </c>
      <c r="CQ50" s="567">
        <f>IF(AND(CQ$3&gt;'Rent Roll'!$C24,CQ$3&lt;='Rent Roll'!$D24),1,IF(AND(YEAR(CQ$3)=YEAR('Rent Roll'!$D24),MONTH(CQ$3)=MONTH('Rent Roll'!$D24)),1,0))</f>
        <v>0</v>
      </c>
      <c r="CR50" s="567">
        <f>IF(AND(CR$3&gt;'Rent Roll'!$C24,CR$3&lt;='Rent Roll'!$D24),1,IF(AND(YEAR(CR$3)=YEAR('Rent Roll'!$D24),MONTH(CR$3)=MONTH('Rent Roll'!$D24)),1,0))</f>
        <v>0</v>
      </c>
      <c r="CS50" s="567">
        <f>IF(AND(CS$3&gt;'Rent Roll'!$C24,CS$3&lt;='Rent Roll'!$D24),1,IF(AND(YEAR(CS$3)=YEAR('Rent Roll'!$D24),MONTH(CS$3)=MONTH('Rent Roll'!$D24)),1,0))</f>
        <v>0</v>
      </c>
      <c r="CT50" s="567">
        <f>IF(AND(CT$3&gt;'Rent Roll'!$C24,CT$3&lt;='Rent Roll'!$D24),1,IF(AND(YEAR(CT$3)=YEAR('Rent Roll'!$D24),MONTH(CT$3)=MONTH('Rent Roll'!$D24)),1,0))</f>
        <v>0</v>
      </c>
      <c r="CU50" s="567">
        <f>IF(AND(CU$3&gt;'Rent Roll'!$C24,CU$3&lt;='Rent Roll'!$D24),1,IF(AND(YEAR(CU$3)=YEAR('Rent Roll'!$D24),MONTH(CU$3)=MONTH('Rent Roll'!$D24)),1,0))</f>
        <v>0</v>
      </c>
      <c r="CV50" s="567">
        <f>IF(AND(CV$3&gt;'Rent Roll'!$C24,CV$3&lt;='Rent Roll'!$D24),1,IF(AND(YEAR(CV$3)=YEAR('Rent Roll'!$D24),MONTH(CV$3)=MONTH('Rent Roll'!$D24)),1,0))</f>
        <v>0</v>
      </c>
      <c r="CW50" s="567">
        <f>IF(AND(CW$3&gt;'Rent Roll'!$C24,CW$3&lt;='Rent Roll'!$D24),1,IF(AND(YEAR(CW$3)=YEAR('Rent Roll'!$D24),MONTH(CW$3)=MONTH('Rent Roll'!$D24)),1,0))</f>
        <v>0</v>
      </c>
      <c r="CX50" s="767">
        <f>IF(AND(CX$3&gt;'Rent Roll'!$C24,CX$3&lt;='Rent Roll'!$D24),1,IF(AND(YEAR(CX$3)=YEAR('Rent Roll'!$D24),MONTH(CX$3)=MONTH('Rent Roll'!$D24)),1,0))</f>
        <v>0</v>
      </c>
      <c r="CY50" s="768">
        <f>IF(AND(CY$3&gt;'Rent Roll'!$C24,CY$3&lt;='Rent Roll'!$D24),1,IF(AND(YEAR(CY$3)=YEAR('Rent Roll'!$D24),MONTH(CY$3)=MONTH('Rent Roll'!$D24)),1,0))</f>
        <v>0</v>
      </c>
      <c r="CZ50" s="567">
        <f>IF(AND(CZ$3&gt;'Rent Roll'!$C24,CZ$3&lt;='Rent Roll'!$D24),1,IF(AND(YEAR(CZ$3)=YEAR('Rent Roll'!$D24),MONTH(CZ$3)=MONTH('Rent Roll'!$D24)),1,0))</f>
        <v>0</v>
      </c>
      <c r="DA50" s="567">
        <f>IF(AND(DA$3&gt;'Rent Roll'!$C24,DA$3&lt;='Rent Roll'!$D24),1,IF(AND(YEAR(DA$3)=YEAR('Rent Roll'!$D24),MONTH(DA$3)=MONTH('Rent Roll'!$D24)),1,0))</f>
        <v>0</v>
      </c>
      <c r="DB50" s="567">
        <f>IF(AND(DB$3&gt;'Rent Roll'!$C24,DB$3&lt;='Rent Roll'!$D24),1,IF(AND(YEAR(DB$3)=YEAR('Rent Roll'!$D24),MONTH(DB$3)=MONTH('Rent Roll'!$D24)),1,0))</f>
        <v>0</v>
      </c>
      <c r="DC50" s="567">
        <f>IF(AND(DC$3&gt;'Rent Roll'!$C24,DC$3&lt;='Rent Roll'!$D24),1,IF(AND(YEAR(DC$3)=YEAR('Rent Roll'!$D24),MONTH(DC$3)=MONTH('Rent Roll'!$D24)),1,0))</f>
        <v>0</v>
      </c>
      <c r="DD50" s="567">
        <f>IF(AND(DD$3&gt;'Rent Roll'!$C24,DD$3&lt;='Rent Roll'!$D24),1,IF(AND(YEAR(DD$3)=YEAR('Rent Roll'!$D24),MONTH(DD$3)=MONTH('Rent Roll'!$D24)),1,0))</f>
        <v>0</v>
      </c>
      <c r="DE50" s="567">
        <f>IF(AND(DE$3&gt;'Rent Roll'!$C24,DE$3&lt;='Rent Roll'!$D24),1,IF(AND(YEAR(DE$3)=YEAR('Rent Roll'!$D24),MONTH(DE$3)=MONTH('Rent Roll'!$D24)),1,0))</f>
        <v>0</v>
      </c>
      <c r="DF50" s="567">
        <f>IF(AND(DF$3&gt;'Rent Roll'!$C24,DF$3&lt;='Rent Roll'!$D24),1,IF(AND(YEAR(DF$3)=YEAR('Rent Roll'!$D24),MONTH(DF$3)=MONTH('Rent Roll'!$D24)),1,0))</f>
        <v>0</v>
      </c>
      <c r="DG50" s="567">
        <f>IF(AND(DG$3&gt;'Rent Roll'!$C24,DG$3&lt;='Rent Roll'!$D24),1,IF(AND(YEAR(DG$3)=YEAR('Rent Roll'!$D24),MONTH(DG$3)=MONTH('Rent Roll'!$D24)),1,0))</f>
        <v>0</v>
      </c>
      <c r="DH50" s="567">
        <f>IF(AND(DH$3&gt;'Rent Roll'!$C24,DH$3&lt;='Rent Roll'!$D24),1,IF(AND(YEAR(DH$3)=YEAR('Rent Roll'!$D24),MONTH(DH$3)=MONTH('Rent Roll'!$D24)),1,0))</f>
        <v>0</v>
      </c>
      <c r="DI50" s="567">
        <f>IF(AND(DI$3&gt;'Rent Roll'!$C24,DI$3&lt;='Rent Roll'!$D24),1,IF(AND(YEAR(DI$3)=YEAR('Rent Roll'!$D24),MONTH(DI$3)=MONTH('Rent Roll'!$D24)),1,0))</f>
        <v>0</v>
      </c>
      <c r="DJ50" s="767">
        <f>IF(AND(DJ$3&gt;'Rent Roll'!$C24,DJ$3&lt;='Rent Roll'!$D24),1,IF(AND(YEAR(DJ$3)=YEAR('Rent Roll'!$D24),MONTH(DJ$3)=MONTH('Rent Roll'!$D24)),1,0))</f>
        <v>0</v>
      </c>
      <c r="DK50" s="768">
        <f>IF(AND(DK$3&gt;'Rent Roll'!$C24,DK$3&lt;='Rent Roll'!$D24),1,IF(AND(YEAR(DK$3)=YEAR('Rent Roll'!$D24),MONTH(DK$3)=MONTH('Rent Roll'!$D24)),1,0))</f>
        <v>0</v>
      </c>
      <c r="DL50" s="567">
        <f>IF(AND(DL$3&gt;'Rent Roll'!$C24,DL$3&lt;='Rent Roll'!$D24),1,IF(AND(YEAR(DL$3)=YEAR('Rent Roll'!$D24),MONTH(DL$3)=MONTH('Rent Roll'!$D24)),1,0))</f>
        <v>0</v>
      </c>
      <c r="DM50" s="567">
        <f>IF(AND(DM$3&gt;'Rent Roll'!$C24,DM$3&lt;='Rent Roll'!$D24),1,IF(AND(YEAR(DM$3)=YEAR('Rent Roll'!$D24),MONTH(DM$3)=MONTH('Rent Roll'!$D24)),1,0))</f>
        <v>0</v>
      </c>
      <c r="DN50" s="567">
        <f>IF(AND(DN$3&gt;'Rent Roll'!$C24,DN$3&lt;='Rent Roll'!$D24),1,IF(AND(YEAR(DN$3)=YEAR('Rent Roll'!$D24),MONTH(DN$3)=MONTH('Rent Roll'!$D24)),1,0))</f>
        <v>0</v>
      </c>
      <c r="DO50" s="567">
        <f>IF(AND(DO$3&gt;'Rent Roll'!$C24,DO$3&lt;='Rent Roll'!$D24),1,IF(AND(YEAR(DO$3)=YEAR('Rent Roll'!$D24),MONTH(DO$3)=MONTH('Rent Roll'!$D24)),1,0))</f>
        <v>0</v>
      </c>
      <c r="DP50" s="567">
        <f>IF(AND(DP$3&gt;'Rent Roll'!$C24,DP$3&lt;='Rent Roll'!$D24),1,IF(AND(YEAR(DP$3)=YEAR('Rent Roll'!$D24),MONTH(DP$3)=MONTH('Rent Roll'!$D24)),1,0))</f>
        <v>0</v>
      </c>
      <c r="DQ50" s="567">
        <f>IF(AND(DQ$3&gt;'Rent Roll'!$C24,DQ$3&lt;='Rent Roll'!$D24),1,IF(AND(YEAR(DQ$3)=YEAR('Rent Roll'!$D24),MONTH(DQ$3)=MONTH('Rent Roll'!$D24)),1,0))</f>
        <v>0</v>
      </c>
      <c r="DR50" s="567">
        <f>IF(AND(DR$3&gt;'Rent Roll'!$C24,DR$3&lt;='Rent Roll'!$D24),1,IF(AND(YEAR(DR$3)=YEAR('Rent Roll'!$D24),MONTH(DR$3)=MONTH('Rent Roll'!$D24)),1,0))</f>
        <v>0</v>
      </c>
      <c r="DS50" s="567">
        <f>IF(AND(DS$3&gt;'Rent Roll'!$C24,DS$3&lt;='Rent Roll'!$D24),1,IF(AND(YEAR(DS$3)=YEAR('Rent Roll'!$D24),MONTH(DS$3)=MONTH('Rent Roll'!$D24)),1,0))</f>
        <v>0</v>
      </c>
      <c r="DT50" s="567">
        <f>IF(AND(DT$3&gt;'Rent Roll'!$C24,DT$3&lt;='Rent Roll'!$D24),1,IF(AND(YEAR(DT$3)=YEAR('Rent Roll'!$D24),MONTH(DT$3)=MONTH('Rent Roll'!$D24)),1,0))</f>
        <v>0</v>
      </c>
      <c r="DU50" s="567">
        <f>IF(AND(DU$3&gt;'Rent Roll'!$C24,DU$3&lt;='Rent Roll'!$D24),1,IF(AND(YEAR(DU$3)=YEAR('Rent Roll'!$D24),MONTH(DU$3)=MONTH('Rent Roll'!$D24)),1,0))</f>
        <v>0</v>
      </c>
      <c r="DV50" s="567">
        <f>IF(AND(DV$3&gt;'Rent Roll'!$C24,DV$3&lt;='Rent Roll'!$D24),1,IF(AND(YEAR(DV$3)=YEAR('Rent Roll'!$D24),MONTH(DV$3)=MONTH('Rent Roll'!$D24)),1,0))</f>
        <v>0</v>
      </c>
    </row>
    <row r="51" spans="1:126" s="568" customFormat="1" ht="12" customHeight="1" outlineLevel="1" x14ac:dyDescent="0.4">
      <c r="A51" s="732"/>
      <c r="B51" s="564">
        <f>'Rent Roll'!$B25</f>
        <v>0</v>
      </c>
      <c r="C51" s="565"/>
      <c r="D51" s="565"/>
      <c r="E51" s="566"/>
      <c r="F51" s="778">
        <f>IF(AND(F$3&gt;'Rent Roll'!$C25,F$3&lt;='Rent Roll'!$D25),1,IF(AND(YEAR(F$3)=YEAR('Rent Roll'!$D25),MONTH(F$3)=MONTH('Rent Roll'!$D25)),1,0))</f>
        <v>0</v>
      </c>
      <c r="G51" s="768">
        <f>IF(AND(G$3&gt;'Rent Roll'!$C25,G$3&lt;='Rent Roll'!$D25),1,IF(AND(YEAR(G$3)=YEAR('Rent Roll'!$D25),MONTH(G$3)=MONTH('Rent Roll'!$D25)),1,0))</f>
        <v>0</v>
      </c>
      <c r="H51" s="567">
        <f>IF(AND(H$3&gt;'Rent Roll'!$C25,H$3&lt;='Rent Roll'!$D25),1,IF(AND(YEAR(H$3)=YEAR('Rent Roll'!$D25),MONTH(H$3)=MONTH('Rent Roll'!$D25)),1,0))</f>
        <v>0</v>
      </c>
      <c r="I51" s="567">
        <f>IF(AND(I$3&gt;'Rent Roll'!$C25,I$3&lt;='Rent Roll'!$D25),1,IF(AND(YEAR(I$3)=YEAR('Rent Roll'!$D25),MONTH(I$3)=MONTH('Rent Roll'!$D25)),1,0))</f>
        <v>0</v>
      </c>
      <c r="J51" s="567">
        <f>IF(AND(J$3&gt;'Rent Roll'!$C25,J$3&lt;='Rent Roll'!$D25),1,IF(AND(YEAR(J$3)=YEAR('Rent Roll'!$D25),MONTH(J$3)=MONTH('Rent Roll'!$D25)),1,0))</f>
        <v>0</v>
      </c>
      <c r="K51" s="567">
        <f>IF(AND(K$3&gt;'Rent Roll'!$C25,K$3&lt;='Rent Roll'!$D25),1,IF(AND(YEAR(K$3)=YEAR('Rent Roll'!$D25),MONTH(K$3)=MONTH('Rent Roll'!$D25)),1,0))</f>
        <v>0</v>
      </c>
      <c r="L51" s="567">
        <f>IF(AND(L$3&gt;'Rent Roll'!$C25,L$3&lt;='Rent Roll'!$D25),1,IF(AND(YEAR(L$3)=YEAR('Rent Roll'!$D25),MONTH(L$3)=MONTH('Rent Roll'!$D25)),1,0))</f>
        <v>0</v>
      </c>
      <c r="M51" s="567">
        <f>IF(AND(M$3&gt;'Rent Roll'!$C25,M$3&lt;='Rent Roll'!$D25),1,IF(AND(YEAR(M$3)=YEAR('Rent Roll'!$D25),MONTH(M$3)=MONTH('Rent Roll'!$D25)),1,0))</f>
        <v>0</v>
      </c>
      <c r="N51" s="567">
        <f>IF(AND(N$3&gt;'Rent Roll'!$C25,N$3&lt;='Rent Roll'!$D25),1,IF(AND(YEAR(N$3)=YEAR('Rent Roll'!$D25),MONTH(N$3)=MONTH('Rent Roll'!$D25)),1,0))</f>
        <v>0</v>
      </c>
      <c r="O51" s="567">
        <f>IF(AND(O$3&gt;'Rent Roll'!$C25,O$3&lt;='Rent Roll'!$D25),1,IF(AND(YEAR(O$3)=YEAR('Rent Roll'!$D25),MONTH(O$3)=MONTH('Rent Roll'!$D25)),1,0))</f>
        <v>0</v>
      </c>
      <c r="P51" s="567">
        <f>IF(AND(P$3&gt;'Rent Roll'!$C25,P$3&lt;='Rent Roll'!$D25),1,IF(AND(YEAR(P$3)=YEAR('Rent Roll'!$D25),MONTH(P$3)=MONTH('Rent Roll'!$D25)),1,0))</f>
        <v>0</v>
      </c>
      <c r="Q51" s="567">
        <f>IF(AND(Q$3&gt;'Rent Roll'!$C25,Q$3&lt;='Rent Roll'!$D25),1,IF(AND(YEAR(Q$3)=YEAR('Rent Roll'!$D25),MONTH(Q$3)=MONTH('Rent Roll'!$D25)),1,0))</f>
        <v>0</v>
      </c>
      <c r="R51" s="767">
        <f>IF(AND(R$3&gt;'Rent Roll'!$C25,R$3&lt;='Rent Roll'!$D25),1,IF(AND(YEAR(R$3)=YEAR('Rent Roll'!$D25),MONTH(R$3)=MONTH('Rent Roll'!$D25)),1,0))</f>
        <v>0</v>
      </c>
      <c r="S51" s="768">
        <f>IF(AND(S$3&gt;'Rent Roll'!$C25,S$3&lt;='Rent Roll'!$D25),1,IF(AND(YEAR(S$3)=YEAR('Rent Roll'!$D25),MONTH(S$3)=MONTH('Rent Roll'!$D25)),1,0))</f>
        <v>0</v>
      </c>
      <c r="T51" s="567">
        <f>IF(AND(T$3&gt;'Rent Roll'!$C25,T$3&lt;='Rent Roll'!$D25),1,IF(AND(YEAR(T$3)=YEAR('Rent Roll'!$D25),MONTH(T$3)=MONTH('Rent Roll'!$D25)),1,0))</f>
        <v>0</v>
      </c>
      <c r="U51" s="567">
        <f>IF(AND(U$3&gt;'Rent Roll'!$C25,U$3&lt;='Rent Roll'!$D25),1,IF(AND(YEAR(U$3)=YEAR('Rent Roll'!$D25),MONTH(U$3)=MONTH('Rent Roll'!$D25)),1,0))</f>
        <v>0</v>
      </c>
      <c r="V51" s="567">
        <f>IF(AND(V$3&gt;'Rent Roll'!$C25,V$3&lt;='Rent Roll'!$D25),1,IF(AND(YEAR(V$3)=YEAR('Rent Roll'!$D25),MONTH(V$3)=MONTH('Rent Roll'!$D25)),1,0))</f>
        <v>0</v>
      </c>
      <c r="W51" s="567">
        <f>IF(AND(W$3&gt;'Rent Roll'!$C25,W$3&lt;='Rent Roll'!$D25),1,IF(AND(YEAR(W$3)=YEAR('Rent Roll'!$D25),MONTH(W$3)=MONTH('Rent Roll'!$D25)),1,0))</f>
        <v>0</v>
      </c>
      <c r="X51" s="567">
        <f>IF(AND(X$3&gt;'Rent Roll'!$C25,X$3&lt;='Rent Roll'!$D25),1,IF(AND(YEAR(X$3)=YEAR('Rent Roll'!$D25),MONTH(X$3)=MONTH('Rent Roll'!$D25)),1,0))</f>
        <v>0</v>
      </c>
      <c r="Y51" s="567">
        <f>IF(AND(Y$3&gt;'Rent Roll'!$C25,Y$3&lt;='Rent Roll'!$D25),1,IF(AND(YEAR(Y$3)=YEAR('Rent Roll'!$D25),MONTH(Y$3)=MONTH('Rent Roll'!$D25)),1,0))</f>
        <v>0</v>
      </c>
      <c r="Z51" s="567">
        <f>IF(AND(Z$3&gt;'Rent Roll'!$C25,Z$3&lt;='Rent Roll'!$D25),1,IF(AND(YEAR(Z$3)=YEAR('Rent Roll'!$D25),MONTH(Z$3)=MONTH('Rent Roll'!$D25)),1,0))</f>
        <v>0</v>
      </c>
      <c r="AA51" s="567">
        <f>IF(AND(AA$3&gt;'Rent Roll'!$C25,AA$3&lt;='Rent Roll'!$D25),1,IF(AND(YEAR(AA$3)=YEAR('Rent Roll'!$D25),MONTH(AA$3)=MONTH('Rent Roll'!$D25)),1,0))</f>
        <v>0</v>
      </c>
      <c r="AB51" s="567">
        <f>IF(AND(AB$3&gt;'Rent Roll'!$C25,AB$3&lt;='Rent Roll'!$D25),1,IF(AND(YEAR(AB$3)=YEAR('Rent Roll'!$D25),MONTH(AB$3)=MONTH('Rent Roll'!$D25)),1,0))</f>
        <v>0</v>
      </c>
      <c r="AC51" s="567">
        <f>IF(AND(AC$3&gt;'Rent Roll'!$C25,AC$3&lt;='Rent Roll'!$D25),1,IF(AND(YEAR(AC$3)=YEAR('Rent Roll'!$D25),MONTH(AC$3)=MONTH('Rent Roll'!$D25)),1,0))</f>
        <v>0</v>
      </c>
      <c r="AD51" s="767">
        <f>IF(AND(AD$3&gt;'Rent Roll'!$C25,AD$3&lt;='Rent Roll'!$D25),1,IF(AND(YEAR(AD$3)=YEAR('Rent Roll'!$D25),MONTH(AD$3)=MONTH('Rent Roll'!$D25)),1,0))</f>
        <v>0</v>
      </c>
      <c r="AE51" s="768">
        <f>IF(AND(AE$3&gt;'Rent Roll'!$C25,AE$3&lt;='Rent Roll'!$D25),1,IF(AND(YEAR(AE$3)=YEAR('Rent Roll'!$D25),MONTH(AE$3)=MONTH('Rent Roll'!$D25)),1,0))</f>
        <v>0</v>
      </c>
      <c r="AF51" s="567">
        <f>IF(AND(AF$3&gt;'Rent Roll'!$C25,AF$3&lt;='Rent Roll'!$D25),1,IF(AND(YEAR(AF$3)=YEAR('Rent Roll'!$D25),MONTH(AF$3)=MONTH('Rent Roll'!$D25)),1,0))</f>
        <v>0</v>
      </c>
      <c r="AG51" s="567">
        <f>IF(AND(AG$3&gt;'Rent Roll'!$C25,AG$3&lt;='Rent Roll'!$D25),1,IF(AND(YEAR(AG$3)=YEAR('Rent Roll'!$D25),MONTH(AG$3)=MONTH('Rent Roll'!$D25)),1,0))</f>
        <v>0</v>
      </c>
      <c r="AH51" s="567">
        <f>IF(AND(AH$3&gt;'Rent Roll'!$C25,AH$3&lt;='Rent Roll'!$D25),1,IF(AND(YEAR(AH$3)=YEAR('Rent Roll'!$D25),MONTH(AH$3)=MONTH('Rent Roll'!$D25)),1,0))</f>
        <v>0</v>
      </c>
      <c r="AI51" s="567">
        <f>IF(AND(AI$3&gt;'Rent Roll'!$C25,AI$3&lt;='Rent Roll'!$D25),1,IF(AND(YEAR(AI$3)=YEAR('Rent Roll'!$D25),MONTH(AI$3)=MONTH('Rent Roll'!$D25)),1,0))</f>
        <v>0</v>
      </c>
      <c r="AJ51" s="567">
        <f>IF(AND(AJ$3&gt;'Rent Roll'!$C25,AJ$3&lt;='Rent Roll'!$D25),1,IF(AND(YEAR(AJ$3)=YEAR('Rent Roll'!$D25),MONTH(AJ$3)=MONTH('Rent Roll'!$D25)),1,0))</f>
        <v>0</v>
      </c>
      <c r="AK51" s="567">
        <f>IF(AND(AK$3&gt;'Rent Roll'!$C25,AK$3&lt;='Rent Roll'!$D25),1,IF(AND(YEAR(AK$3)=YEAR('Rent Roll'!$D25),MONTH(AK$3)=MONTH('Rent Roll'!$D25)),1,0))</f>
        <v>0</v>
      </c>
      <c r="AL51" s="567">
        <f>IF(AND(AL$3&gt;'Rent Roll'!$C25,AL$3&lt;='Rent Roll'!$D25),1,IF(AND(YEAR(AL$3)=YEAR('Rent Roll'!$D25),MONTH(AL$3)=MONTH('Rent Roll'!$D25)),1,0))</f>
        <v>0</v>
      </c>
      <c r="AM51" s="567">
        <f>IF(AND(AM$3&gt;'Rent Roll'!$C25,AM$3&lt;='Rent Roll'!$D25),1,IF(AND(YEAR(AM$3)=YEAR('Rent Roll'!$D25),MONTH(AM$3)=MONTH('Rent Roll'!$D25)),1,0))</f>
        <v>0</v>
      </c>
      <c r="AN51" s="567">
        <f>IF(AND(AN$3&gt;'Rent Roll'!$C25,AN$3&lt;='Rent Roll'!$D25),1,IF(AND(YEAR(AN$3)=YEAR('Rent Roll'!$D25),MONTH(AN$3)=MONTH('Rent Roll'!$D25)),1,0))</f>
        <v>0</v>
      </c>
      <c r="AO51" s="567">
        <f>IF(AND(AO$3&gt;'Rent Roll'!$C25,AO$3&lt;='Rent Roll'!$D25),1,IF(AND(YEAR(AO$3)=YEAR('Rent Roll'!$D25),MONTH(AO$3)=MONTH('Rent Roll'!$D25)),1,0))</f>
        <v>0</v>
      </c>
      <c r="AP51" s="767">
        <f>IF(AND(AP$3&gt;'Rent Roll'!$C25,AP$3&lt;='Rent Roll'!$D25),1,IF(AND(YEAR(AP$3)=YEAR('Rent Roll'!$D25),MONTH(AP$3)=MONTH('Rent Roll'!$D25)),1,0))</f>
        <v>0</v>
      </c>
      <c r="AQ51" s="768">
        <f>IF(AND(AQ$3&gt;'Rent Roll'!$C25,AQ$3&lt;='Rent Roll'!$D25),1,IF(AND(YEAR(AQ$3)=YEAR('Rent Roll'!$D25),MONTH(AQ$3)=MONTH('Rent Roll'!$D25)),1,0))</f>
        <v>0</v>
      </c>
      <c r="AR51" s="567">
        <f>IF(AND(AR$3&gt;'Rent Roll'!$C25,AR$3&lt;='Rent Roll'!$D25),1,IF(AND(YEAR(AR$3)=YEAR('Rent Roll'!$D25),MONTH(AR$3)=MONTH('Rent Roll'!$D25)),1,0))</f>
        <v>0</v>
      </c>
      <c r="AS51" s="567">
        <f>IF(AND(AS$3&gt;'Rent Roll'!$C25,AS$3&lt;='Rent Roll'!$D25),1,IF(AND(YEAR(AS$3)=YEAR('Rent Roll'!$D25),MONTH(AS$3)=MONTH('Rent Roll'!$D25)),1,0))</f>
        <v>0</v>
      </c>
      <c r="AT51" s="567">
        <f>IF(AND(AT$3&gt;'Rent Roll'!$C25,AT$3&lt;='Rent Roll'!$D25),1,IF(AND(YEAR(AT$3)=YEAR('Rent Roll'!$D25),MONTH(AT$3)=MONTH('Rent Roll'!$D25)),1,0))</f>
        <v>0</v>
      </c>
      <c r="AU51" s="567">
        <f>IF(AND(AU$3&gt;'Rent Roll'!$C25,AU$3&lt;='Rent Roll'!$D25),1,IF(AND(YEAR(AU$3)=YEAR('Rent Roll'!$D25),MONTH(AU$3)=MONTH('Rent Roll'!$D25)),1,0))</f>
        <v>0</v>
      </c>
      <c r="AV51" s="567">
        <f>IF(AND(AV$3&gt;'Rent Roll'!$C25,AV$3&lt;='Rent Roll'!$D25),1,IF(AND(YEAR(AV$3)=YEAR('Rent Roll'!$D25),MONTH(AV$3)=MONTH('Rent Roll'!$D25)),1,0))</f>
        <v>0</v>
      </c>
      <c r="AW51" s="567">
        <f>IF(AND(AW$3&gt;'Rent Roll'!$C25,AW$3&lt;='Rent Roll'!$D25),1,IF(AND(YEAR(AW$3)=YEAR('Rent Roll'!$D25),MONTH(AW$3)=MONTH('Rent Roll'!$D25)),1,0))</f>
        <v>0</v>
      </c>
      <c r="AX51" s="567">
        <f>IF(AND(AX$3&gt;'Rent Roll'!$C25,AX$3&lt;='Rent Roll'!$D25),1,IF(AND(YEAR(AX$3)=YEAR('Rent Roll'!$D25),MONTH(AX$3)=MONTH('Rent Roll'!$D25)),1,0))</f>
        <v>0</v>
      </c>
      <c r="AY51" s="567">
        <f>IF(AND(AY$3&gt;'Rent Roll'!$C25,AY$3&lt;='Rent Roll'!$D25),1,IF(AND(YEAR(AY$3)=YEAR('Rent Roll'!$D25),MONTH(AY$3)=MONTH('Rent Roll'!$D25)),1,0))</f>
        <v>0</v>
      </c>
      <c r="AZ51" s="567">
        <f>IF(AND(AZ$3&gt;'Rent Roll'!$C25,AZ$3&lt;='Rent Roll'!$D25),1,IF(AND(YEAR(AZ$3)=YEAR('Rent Roll'!$D25),MONTH(AZ$3)=MONTH('Rent Roll'!$D25)),1,0))</f>
        <v>0</v>
      </c>
      <c r="BA51" s="567">
        <f>IF(AND(BA$3&gt;'Rent Roll'!$C25,BA$3&lt;='Rent Roll'!$D25),1,IF(AND(YEAR(BA$3)=YEAR('Rent Roll'!$D25),MONTH(BA$3)=MONTH('Rent Roll'!$D25)),1,0))</f>
        <v>0</v>
      </c>
      <c r="BB51" s="767">
        <f>IF(AND(BB$3&gt;'Rent Roll'!$C25,BB$3&lt;='Rent Roll'!$D25),1,IF(AND(YEAR(BB$3)=YEAR('Rent Roll'!$D25),MONTH(BB$3)=MONTH('Rent Roll'!$D25)),1,0))</f>
        <v>0</v>
      </c>
      <c r="BC51" s="768">
        <f>IF(AND(BC$3&gt;'Rent Roll'!$C25,BC$3&lt;='Rent Roll'!$D25),1,IF(AND(YEAR(BC$3)=YEAR('Rent Roll'!$D25),MONTH(BC$3)=MONTH('Rent Roll'!$D25)),1,0))</f>
        <v>0</v>
      </c>
      <c r="BD51" s="567">
        <f>IF(AND(BD$3&gt;'Rent Roll'!$C25,BD$3&lt;='Rent Roll'!$D25),1,IF(AND(YEAR(BD$3)=YEAR('Rent Roll'!$D25),MONTH(BD$3)=MONTH('Rent Roll'!$D25)),1,0))</f>
        <v>0</v>
      </c>
      <c r="BE51" s="567">
        <f>IF(AND(BE$3&gt;'Rent Roll'!$C25,BE$3&lt;='Rent Roll'!$D25),1,IF(AND(YEAR(BE$3)=YEAR('Rent Roll'!$D25),MONTH(BE$3)=MONTH('Rent Roll'!$D25)),1,0))</f>
        <v>0</v>
      </c>
      <c r="BF51" s="567">
        <f>IF(AND(BF$3&gt;'Rent Roll'!$C25,BF$3&lt;='Rent Roll'!$D25),1,IF(AND(YEAR(BF$3)=YEAR('Rent Roll'!$D25),MONTH(BF$3)=MONTH('Rent Roll'!$D25)),1,0))</f>
        <v>0</v>
      </c>
      <c r="BG51" s="567">
        <f>IF(AND(BG$3&gt;'Rent Roll'!$C25,BG$3&lt;='Rent Roll'!$D25),1,IF(AND(YEAR(BG$3)=YEAR('Rent Roll'!$D25),MONTH(BG$3)=MONTH('Rent Roll'!$D25)),1,0))</f>
        <v>0</v>
      </c>
      <c r="BH51" s="567">
        <f>IF(AND(BH$3&gt;'Rent Roll'!$C25,BH$3&lt;='Rent Roll'!$D25),1,IF(AND(YEAR(BH$3)=YEAR('Rent Roll'!$D25),MONTH(BH$3)=MONTH('Rent Roll'!$D25)),1,0))</f>
        <v>0</v>
      </c>
      <c r="BI51" s="567">
        <f>IF(AND(BI$3&gt;'Rent Roll'!$C25,BI$3&lt;='Rent Roll'!$D25),1,IF(AND(YEAR(BI$3)=YEAR('Rent Roll'!$D25),MONTH(BI$3)=MONTH('Rent Roll'!$D25)),1,0))</f>
        <v>0</v>
      </c>
      <c r="BJ51" s="567">
        <f>IF(AND(BJ$3&gt;'Rent Roll'!$C25,BJ$3&lt;='Rent Roll'!$D25),1,IF(AND(YEAR(BJ$3)=YEAR('Rent Roll'!$D25),MONTH(BJ$3)=MONTH('Rent Roll'!$D25)),1,0))</f>
        <v>0</v>
      </c>
      <c r="BK51" s="567">
        <f>IF(AND(BK$3&gt;'Rent Roll'!$C25,BK$3&lt;='Rent Roll'!$D25),1,IF(AND(YEAR(BK$3)=YEAR('Rent Roll'!$D25),MONTH(BK$3)=MONTH('Rent Roll'!$D25)),1,0))</f>
        <v>0</v>
      </c>
      <c r="BL51" s="567">
        <f>IF(AND(BL$3&gt;'Rent Roll'!$C25,BL$3&lt;='Rent Roll'!$D25),1,IF(AND(YEAR(BL$3)=YEAR('Rent Roll'!$D25),MONTH(BL$3)=MONTH('Rent Roll'!$D25)),1,0))</f>
        <v>0</v>
      </c>
      <c r="BM51" s="567">
        <f>IF(AND(BM$3&gt;'Rent Roll'!$C25,BM$3&lt;='Rent Roll'!$D25),1,IF(AND(YEAR(BM$3)=YEAR('Rent Roll'!$D25),MONTH(BM$3)=MONTH('Rent Roll'!$D25)),1,0))</f>
        <v>0</v>
      </c>
      <c r="BN51" s="767">
        <f>IF(AND(BN$3&gt;'Rent Roll'!$C25,BN$3&lt;='Rent Roll'!$D25),1,IF(AND(YEAR(BN$3)=YEAR('Rent Roll'!$D25),MONTH(BN$3)=MONTH('Rent Roll'!$D25)),1,0))</f>
        <v>0</v>
      </c>
      <c r="BO51" s="768">
        <f>IF(AND(BO$3&gt;'Rent Roll'!$C25,BO$3&lt;='Rent Roll'!$D25),1,IF(AND(YEAR(BO$3)=YEAR('Rent Roll'!$D25),MONTH(BO$3)=MONTH('Rent Roll'!$D25)),1,0))</f>
        <v>0</v>
      </c>
      <c r="BP51" s="567">
        <f>IF(AND(BP$3&gt;'Rent Roll'!$C25,BP$3&lt;='Rent Roll'!$D25),1,IF(AND(YEAR(BP$3)=YEAR('Rent Roll'!$D25),MONTH(BP$3)=MONTH('Rent Roll'!$D25)),1,0))</f>
        <v>0</v>
      </c>
      <c r="BQ51" s="567">
        <f>IF(AND(BQ$3&gt;'Rent Roll'!$C25,BQ$3&lt;='Rent Roll'!$D25),1,IF(AND(YEAR(BQ$3)=YEAR('Rent Roll'!$D25),MONTH(BQ$3)=MONTH('Rent Roll'!$D25)),1,0))</f>
        <v>0</v>
      </c>
      <c r="BR51" s="567">
        <f>IF(AND(BR$3&gt;'Rent Roll'!$C25,BR$3&lt;='Rent Roll'!$D25),1,IF(AND(YEAR(BR$3)=YEAR('Rent Roll'!$D25),MONTH(BR$3)=MONTH('Rent Roll'!$D25)),1,0))</f>
        <v>0</v>
      </c>
      <c r="BS51" s="567">
        <f>IF(AND(BS$3&gt;'Rent Roll'!$C25,BS$3&lt;='Rent Roll'!$D25),1,IF(AND(YEAR(BS$3)=YEAR('Rent Roll'!$D25),MONTH(BS$3)=MONTH('Rent Roll'!$D25)),1,0))</f>
        <v>0</v>
      </c>
      <c r="BT51" s="567">
        <f>IF(AND(BT$3&gt;'Rent Roll'!$C25,BT$3&lt;='Rent Roll'!$D25),1,IF(AND(YEAR(BT$3)=YEAR('Rent Roll'!$D25),MONTH(BT$3)=MONTH('Rent Roll'!$D25)),1,0))</f>
        <v>0</v>
      </c>
      <c r="BU51" s="567">
        <f>IF(AND(BU$3&gt;'Rent Roll'!$C25,BU$3&lt;='Rent Roll'!$D25),1,IF(AND(YEAR(BU$3)=YEAR('Rent Roll'!$D25),MONTH(BU$3)=MONTH('Rent Roll'!$D25)),1,0))</f>
        <v>0</v>
      </c>
      <c r="BV51" s="567">
        <f>IF(AND(BV$3&gt;'Rent Roll'!$C25,BV$3&lt;='Rent Roll'!$D25),1,IF(AND(YEAR(BV$3)=YEAR('Rent Roll'!$D25),MONTH(BV$3)=MONTH('Rent Roll'!$D25)),1,0))</f>
        <v>0</v>
      </c>
      <c r="BW51" s="567">
        <f>IF(AND(BW$3&gt;'Rent Roll'!$C25,BW$3&lt;='Rent Roll'!$D25),1,IF(AND(YEAR(BW$3)=YEAR('Rent Roll'!$D25),MONTH(BW$3)=MONTH('Rent Roll'!$D25)),1,0))</f>
        <v>0</v>
      </c>
      <c r="BX51" s="567">
        <f>IF(AND(BX$3&gt;'Rent Roll'!$C25,BX$3&lt;='Rent Roll'!$D25),1,IF(AND(YEAR(BX$3)=YEAR('Rent Roll'!$D25),MONTH(BX$3)=MONTH('Rent Roll'!$D25)),1,0))</f>
        <v>0</v>
      </c>
      <c r="BY51" s="567">
        <f>IF(AND(BY$3&gt;'Rent Roll'!$C25,BY$3&lt;='Rent Roll'!$D25),1,IF(AND(YEAR(BY$3)=YEAR('Rent Roll'!$D25),MONTH(BY$3)=MONTH('Rent Roll'!$D25)),1,0))</f>
        <v>0</v>
      </c>
      <c r="BZ51" s="767">
        <f>IF(AND(BZ$3&gt;'Rent Roll'!$C25,BZ$3&lt;='Rent Roll'!$D25),1,IF(AND(YEAR(BZ$3)=YEAR('Rent Roll'!$D25),MONTH(BZ$3)=MONTH('Rent Roll'!$D25)),1,0))</f>
        <v>0</v>
      </c>
      <c r="CA51" s="768">
        <f>IF(AND(CA$3&gt;'Rent Roll'!$C25,CA$3&lt;='Rent Roll'!$D25),1,IF(AND(YEAR(CA$3)=YEAR('Rent Roll'!$D25),MONTH(CA$3)=MONTH('Rent Roll'!$D25)),1,0))</f>
        <v>0</v>
      </c>
      <c r="CB51" s="567">
        <f>IF(AND(CB$3&gt;'Rent Roll'!$C25,CB$3&lt;='Rent Roll'!$D25),1,IF(AND(YEAR(CB$3)=YEAR('Rent Roll'!$D25),MONTH(CB$3)=MONTH('Rent Roll'!$D25)),1,0))</f>
        <v>0</v>
      </c>
      <c r="CC51" s="567">
        <f>IF(AND(CC$3&gt;'Rent Roll'!$C25,CC$3&lt;='Rent Roll'!$D25),1,IF(AND(YEAR(CC$3)=YEAR('Rent Roll'!$D25),MONTH(CC$3)=MONTH('Rent Roll'!$D25)),1,0))</f>
        <v>0</v>
      </c>
      <c r="CD51" s="567">
        <f>IF(AND(CD$3&gt;'Rent Roll'!$C25,CD$3&lt;='Rent Roll'!$D25),1,IF(AND(YEAR(CD$3)=YEAR('Rent Roll'!$D25),MONTH(CD$3)=MONTH('Rent Roll'!$D25)),1,0))</f>
        <v>0</v>
      </c>
      <c r="CE51" s="567">
        <f>IF(AND(CE$3&gt;'Rent Roll'!$C25,CE$3&lt;='Rent Roll'!$D25),1,IF(AND(YEAR(CE$3)=YEAR('Rent Roll'!$D25),MONTH(CE$3)=MONTH('Rent Roll'!$D25)),1,0))</f>
        <v>0</v>
      </c>
      <c r="CF51" s="567">
        <f>IF(AND(CF$3&gt;'Rent Roll'!$C25,CF$3&lt;='Rent Roll'!$D25),1,IF(AND(YEAR(CF$3)=YEAR('Rent Roll'!$D25),MONTH(CF$3)=MONTH('Rent Roll'!$D25)),1,0))</f>
        <v>0</v>
      </c>
      <c r="CG51" s="567">
        <f>IF(AND(CG$3&gt;'Rent Roll'!$C25,CG$3&lt;='Rent Roll'!$D25),1,IF(AND(YEAR(CG$3)=YEAR('Rent Roll'!$D25),MONTH(CG$3)=MONTH('Rent Roll'!$D25)),1,0))</f>
        <v>0</v>
      </c>
      <c r="CH51" s="567">
        <f>IF(AND(CH$3&gt;'Rent Roll'!$C25,CH$3&lt;='Rent Roll'!$D25),1,IF(AND(YEAR(CH$3)=YEAR('Rent Roll'!$D25),MONTH(CH$3)=MONTH('Rent Roll'!$D25)),1,0))</f>
        <v>0</v>
      </c>
      <c r="CI51" s="567">
        <f>IF(AND(CI$3&gt;'Rent Roll'!$C25,CI$3&lt;='Rent Roll'!$D25),1,IF(AND(YEAR(CI$3)=YEAR('Rent Roll'!$D25),MONTH(CI$3)=MONTH('Rent Roll'!$D25)),1,0))</f>
        <v>0</v>
      </c>
      <c r="CJ51" s="567">
        <f>IF(AND(CJ$3&gt;'Rent Roll'!$C25,CJ$3&lt;='Rent Roll'!$D25),1,IF(AND(YEAR(CJ$3)=YEAR('Rent Roll'!$D25),MONTH(CJ$3)=MONTH('Rent Roll'!$D25)),1,0))</f>
        <v>0</v>
      </c>
      <c r="CK51" s="567">
        <f>IF(AND(CK$3&gt;'Rent Roll'!$C25,CK$3&lt;='Rent Roll'!$D25),1,IF(AND(YEAR(CK$3)=YEAR('Rent Roll'!$D25),MONTH(CK$3)=MONTH('Rent Roll'!$D25)),1,0))</f>
        <v>0</v>
      </c>
      <c r="CL51" s="767">
        <f>IF(AND(CL$3&gt;'Rent Roll'!$C25,CL$3&lt;='Rent Roll'!$D25),1,IF(AND(YEAR(CL$3)=YEAR('Rent Roll'!$D25),MONTH(CL$3)=MONTH('Rent Roll'!$D25)),1,0))</f>
        <v>0</v>
      </c>
      <c r="CM51" s="768">
        <f>IF(AND(CM$3&gt;'Rent Roll'!$C25,CM$3&lt;='Rent Roll'!$D25),1,IF(AND(YEAR(CM$3)=YEAR('Rent Roll'!$D25),MONTH(CM$3)=MONTH('Rent Roll'!$D25)),1,0))</f>
        <v>0</v>
      </c>
      <c r="CN51" s="567">
        <f>IF(AND(CN$3&gt;'Rent Roll'!$C25,CN$3&lt;='Rent Roll'!$D25),1,IF(AND(YEAR(CN$3)=YEAR('Rent Roll'!$D25),MONTH(CN$3)=MONTH('Rent Roll'!$D25)),1,0))</f>
        <v>0</v>
      </c>
      <c r="CO51" s="567">
        <f>IF(AND(CO$3&gt;'Rent Roll'!$C25,CO$3&lt;='Rent Roll'!$D25),1,IF(AND(YEAR(CO$3)=YEAR('Rent Roll'!$D25),MONTH(CO$3)=MONTH('Rent Roll'!$D25)),1,0))</f>
        <v>0</v>
      </c>
      <c r="CP51" s="567">
        <f>IF(AND(CP$3&gt;'Rent Roll'!$C25,CP$3&lt;='Rent Roll'!$D25),1,IF(AND(YEAR(CP$3)=YEAR('Rent Roll'!$D25),MONTH(CP$3)=MONTH('Rent Roll'!$D25)),1,0))</f>
        <v>0</v>
      </c>
      <c r="CQ51" s="567">
        <f>IF(AND(CQ$3&gt;'Rent Roll'!$C25,CQ$3&lt;='Rent Roll'!$D25),1,IF(AND(YEAR(CQ$3)=YEAR('Rent Roll'!$D25),MONTH(CQ$3)=MONTH('Rent Roll'!$D25)),1,0))</f>
        <v>0</v>
      </c>
      <c r="CR51" s="567">
        <f>IF(AND(CR$3&gt;'Rent Roll'!$C25,CR$3&lt;='Rent Roll'!$D25),1,IF(AND(YEAR(CR$3)=YEAR('Rent Roll'!$D25),MONTH(CR$3)=MONTH('Rent Roll'!$D25)),1,0))</f>
        <v>0</v>
      </c>
      <c r="CS51" s="567">
        <f>IF(AND(CS$3&gt;'Rent Roll'!$C25,CS$3&lt;='Rent Roll'!$D25),1,IF(AND(YEAR(CS$3)=YEAR('Rent Roll'!$D25),MONTH(CS$3)=MONTH('Rent Roll'!$D25)),1,0))</f>
        <v>0</v>
      </c>
      <c r="CT51" s="567">
        <f>IF(AND(CT$3&gt;'Rent Roll'!$C25,CT$3&lt;='Rent Roll'!$D25),1,IF(AND(YEAR(CT$3)=YEAR('Rent Roll'!$D25),MONTH(CT$3)=MONTH('Rent Roll'!$D25)),1,0))</f>
        <v>0</v>
      </c>
      <c r="CU51" s="567">
        <f>IF(AND(CU$3&gt;'Rent Roll'!$C25,CU$3&lt;='Rent Roll'!$D25),1,IF(AND(YEAR(CU$3)=YEAR('Rent Roll'!$D25),MONTH(CU$3)=MONTH('Rent Roll'!$D25)),1,0))</f>
        <v>0</v>
      </c>
      <c r="CV51" s="567">
        <f>IF(AND(CV$3&gt;'Rent Roll'!$C25,CV$3&lt;='Rent Roll'!$D25),1,IF(AND(YEAR(CV$3)=YEAR('Rent Roll'!$D25),MONTH(CV$3)=MONTH('Rent Roll'!$D25)),1,0))</f>
        <v>0</v>
      </c>
      <c r="CW51" s="567">
        <f>IF(AND(CW$3&gt;'Rent Roll'!$C25,CW$3&lt;='Rent Roll'!$D25),1,IF(AND(YEAR(CW$3)=YEAR('Rent Roll'!$D25),MONTH(CW$3)=MONTH('Rent Roll'!$D25)),1,0))</f>
        <v>0</v>
      </c>
      <c r="CX51" s="767">
        <f>IF(AND(CX$3&gt;'Rent Roll'!$C25,CX$3&lt;='Rent Roll'!$D25),1,IF(AND(YEAR(CX$3)=YEAR('Rent Roll'!$D25),MONTH(CX$3)=MONTH('Rent Roll'!$D25)),1,0))</f>
        <v>0</v>
      </c>
      <c r="CY51" s="768">
        <f>IF(AND(CY$3&gt;'Rent Roll'!$C25,CY$3&lt;='Rent Roll'!$D25),1,IF(AND(YEAR(CY$3)=YEAR('Rent Roll'!$D25),MONTH(CY$3)=MONTH('Rent Roll'!$D25)),1,0))</f>
        <v>0</v>
      </c>
      <c r="CZ51" s="567">
        <f>IF(AND(CZ$3&gt;'Rent Roll'!$C25,CZ$3&lt;='Rent Roll'!$D25),1,IF(AND(YEAR(CZ$3)=YEAR('Rent Roll'!$D25),MONTH(CZ$3)=MONTH('Rent Roll'!$D25)),1,0))</f>
        <v>0</v>
      </c>
      <c r="DA51" s="567">
        <f>IF(AND(DA$3&gt;'Rent Roll'!$C25,DA$3&lt;='Rent Roll'!$D25),1,IF(AND(YEAR(DA$3)=YEAR('Rent Roll'!$D25),MONTH(DA$3)=MONTH('Rent Roll'!$D25)),1,0))</f>
        <v>0</v>
      </c>
      <c r="DB51" s="567">
        <f>IF(AND(DB$3&gt;'Rent Roll'!$C25,DB$3&lt;='Rent Roll'!$D25),1,IF(AND(YEAR(DB$3)=YEAR('Rent Roll'!$D25),MONTH(DB$3)=MONTH('Rent Roll'!$D25)),1,0))</f>
        <v>0</v>
      </c>
      <c r="DC51" s="567">
        <f>IF(AND(DC$3&gt;'Rent Roll'!$C25,DC$3&lt;='Rent Roll'!$D25),1,IF(AND(YEAR(DC$3)=YEAR('Rent Roll'!$D25),MONTH(DC$3)=MONTH('Rent Roll'!$D25)),1,0))</f>
        <v>0</v>
      </c>
      <c r="DD51" s="567">
        <f>IF(AND(DD$3&gt;'Rent Roll'!$C25,DD$3&lt;='Rent Roll'!$D25),1,IF(AND(YEAR(DD$3)=YEAR('Rent Roll'!$D25),MONTH(DD$3)=MONTH('Rent Roll'!$D25)),1,0))</f>
        <v>0</v>
      </c>
      <c r="DE51" s="567">
        <f>IF(AND(DE$3&gt;'Rent Roll'!$C25,DE$3&lt;='Rent Roll'!$D25),1,IF(AND(YEAR(DE$3)=YEAR('Rent Roll'!$D25),MONTH(DE$3)=MONTH('Rent Roll'!$D25)),1,0))</f>
        <v>0</v>
      </c>
      <c r="DF51" s="567">
        <f>IF(AND(DF$3&gt;'Rent Roll'!$C25,DF$3&lt;='Rent Roll'!$D25),1,IF(AND(YEAR(DF$3)=YEAR('Rent Roll'!$D25),MONTH(DF$3)=MONTH('Rent Roll'!$D25)),1,0))</f>
        <v>0</v>
      </c>
      <c r="DG51" s="567">
        <f>IF(AND(DG$3&gt;'Rent Roll'!$C25,DG$3&lt;='Rent Roll'!$D25),1,IF(AND(YEAR(DG$3)=YEAR('Rent Roll'!$D25),MONTH(DG$3)=MONTH('Rent Roll'!$D25)),1,0))</f>
        <v>0</v>
      </c>
      <c r="DH51" s="567">
        <f>IF(AND(DH$3&gt;'Rent Roll'!$C25,DH$3&lt;='Rent Roll'!$D25),1,IF(AND(YEAR(DH$3)=YEAR('Rent Roll'!$D25),MONTH(DH$3)=MONTH('Rent Roll'!$D25)),1,0))</f>
        <v>0</v>
      </c>
      <c r="DI51" s="567">
        <f>IF(AND(DI$3&gt;'Rent Roll'!$C25,DI$3&lt;='Rent Roll'!$D25),1,IF(AND(YEAR(DI$3)=YEAR('Rent Roll'!$D25),MONTH(DI$3)=MONTH('Rent Roll'!$D25)),1,0))</f>
        <v>0</v>
      </c>
      <c r="DJ51" s="767">
        <f>IF(AND(DJ$3&gt;'Rent Roll'!$C25,DJ$3&lt;='Rent Roll'!$D25),1,IF(AND(YEAR(DJ$3)=YEAR('Rent Roll'!$D25),MONTH(DJ$3)=MONTH('Rent Roll'!$D25)),1,0))</f>
        <v>0</v>
      </c>
      <c r="DK51" s="768">
        <f>IF(AND(DK$3&gt;'Rent Roll'!$C25,DK$3&lt;='Rent Roll'!$D25),1,IF(AND(YEAR(DK$3)=YEAR('Rent Roll'!$D25),MONTH(DK$3)=MONTH('Rent Roll'!$D25)),1,0))</f>
        <v>0</v>
      </c>
      <c r="DL51" s="567">
        <f>IF(AND(DL$3&gt;'Rent Roll'!$C25,DL$3&lt;='Rent Roll'!$D25),1,IF(AND(YEAR(DL$3)=YEAR('Rent Roll'!$D25),MONTH(DL$3)=MONTH('Rent Roll'!$D25)),1,0))</f>
        <v>0</v>
      </c>
      <c r="DM51" s="567">
        <f>IF(AND(DM$3&gt;'Rent Roll'!$C25,DM$3&lt;='Rent Roll'!$D25),1,IF(AND(YEAR(DM$3)=YEAR('Rent Roll'!$D25),MONTH(DM$3)=MONTH('Rent Roll'!$D25)),1,0))</f>
        <v>0</v>
      </c>
      <c r="DN51" s="567">
        <f>IF(AND(DN$3&gt;'Rent Roll'!$C25,DN$3&lt;='Rent Roll'!$D25),1,IF(AND(YEAR(DN$3)=YEAR('Rent Roll'!$D25),MONTH(DN$3)=MONTH('Rent Roll'!$D25)),1,0))</f>
        <v>0</v>
      </c>
      <c r="DO51" s="567">
        <f>IF(AND(DO$3&gt;'Rent Roll'!$C25,DO$3&lt;='Rent Roll'!$D25),1,IF(AND(YEAR(DO$3)=YEAR('Rent Roll'!$D25),MONTH(DO$3)=MONTH('Rent Roll'!$D25)),1,0))</f>
        <v>0</v>
      </c>
      <c r="DP51" s="567">
        <f>IF(AND(DP$3&gt;'Rent Roll'!$C25,DP$3&lt;='Rent Roll'!$D25),1,IF(AND(YEAR(DP$3)=YEAR('Rent Roll'!$D25),MONTH(DP$3)=MONTH('Rent Roll'!$D25)),1,0))</f>
        <v>0</v>
      </c>
      <c r="DQ51" s="567">
        <f>IF(AND(DQ$3&gt;'Rent Roll'!$C25,DQ$3&lt;='Rent Roll'!$D25),1,IF(AND(YEAR(DQ$3)=YEAR('Rent Roll'!$D25),MONTH(DQ$3)=MONTH('Rent Roll'!$D25)),1,0))</f>
        <v>0</v>
      </c>
      <c r="DR51" s="567">
        <f>IF(AND(DR$3&gt;'Rent Roll'!$C25,DR$3&lt;='Rent Roll'!$D25),1,IF(AND(YEAR(DR$3)=YEAR('Rent Roll'!$D25),MONTH(DR$3)=MONTH('Rent Roll'!$D25)),1,0))</f>
        <v>0</v>
      </c>
      <c r="DS51" s="567">
        <f>IF(AND(DS$3&gt;'Rent Roll'!$C25,DS$3&lt;='Rent Roll'!$D25),1,IF(AND(YEAR(DS$3)=YEAR('Rent Roll'!$D25),MONTH(DS$3)=MONTH('Rent Roll'!$D25)),1,0))</f>
        <v>0</v>
      </c>
      <c r="DT51" s="567">
        <f>IF(AND(DT$3&gt;'Rent Roll'!$C25,DT$3&lt;='Rent Roll'!$D25),1,IF(AND(YEAR(DT$3)=YEAR('Rent Roll'!$D25),MONTH(DT$3)=MONTH('Rent Roll'!$D25)),1,0))</f>
        <v>0</v>
      </c>
      <c r="DU51" s="567">
        <f>IF(AND(DU$3&gt;'Rent Roll'!$C25,DU$3&lt;='Rent Roll'!$D25),1,IF(AND(YEAR(DU$3)=YEAR('Rent Roll'!$D25),MONTH(DU$3)=MONTH('Rent Roll'!$D25)),1,0))</f>
        <v>0</v>
      </c>
      <c r="DV51" s="567">
        <f>IF(AND(DV$3&gt;'Rent Roll'!$C25,DV$3&lt;='Rent Roll'!$D25),1,IF(AND(YEAR(DV$3)=YEAR('Rent Roll'!$D25),MONTH(DV$3)=MONTH('Rent Roll'!$D25)),1,0))</f>
        <v>0</v>
      </c>
    </row>
    <row r="52" spans="1:126" s="568" customFormat="1" ht="12" customHeight="1" outlineLevel="1" x14ac:dyDescent="0.4">
      <c r="A52" s="732"/>
      <c r="B52" s="564">
        <f>'Rent Roll'!$B26</f>
        <v>0</v>
      </c>
      <c r="C52" s="565"/>
      <c r="D52" s="565"/>
      <c r="E52" s="566"/>
      <c r="F52" s="778">
        <f>IF(AND(F$3&gt;'Rent Roll'!$C26,F$3&lt;='Rent Roll'!$D26),1,IF(AND(YEAR(F$3)=YEAR('Rent Roll'!$D26),MONTH(F$3)=MONTH('Rent Roll'!$D26)),1,0))</f>
        <v>0</v>
      </c>
      <c r="G52" s="768">
        <f>IF(AND(G$3&gt;'Rent Roll'!$C26,G$3&lt;='Rent Roll'!$D26),1,IF(AND(YEAR(G$3)=YEAR('Rent Roll'!$D26),MONTH(G$3)=MONTH('Rent Roll'!$D26)),1,0))</f>
        <v>0</v>
      </c>
      <c r="H52" s="567">
        <f>IF(AND(H$3&gt;'Rent Roll'!$C26,H$3&lt;='Rent Roll'!$D26),1,IF(AND(YEAR(H$3)=YEAR('Rent Roll'!$D26),MONTH(H$3)=MONTH('Rent Roll'!$D26)),1,0))</f>
        <v>0</v>
      </c>
      <c r="I52" s="567">
        <f>IF(AND(I$3&gt;'Rent Roll'!$C26,I$3&lt;='Rent Roll'!$D26),1,IF(AND(YEAR(I$3)=YEAR('Rent Roll'!$D26),MONTH(I$3)=MONTH('Rent Roll'!$D26)),1,0))</f>
        <v>0</v>
      </c>
      <c r="J52" s="567">
        <f>IF(AND(J$3&gt;'Rent Roll'!$C26,J$3&lt;='Rent Roll'!$D26),1,IF(AND(YEAR(J$3)=YEAR('Rent Roll'!$D26),MONTH(J$3)=MONTH('Rent Roll'!$D26)),1,0))</f>
        <v>0</v>
      </c>
      <c r="K52" s="567">
        <f>IF(AND(K$3&gt;'Rent Roll'!$C26,K$3&lt;='Rent Roll'!$D26),1,IF(AND(YEAR(K$3)=YEAR('Rent Roll'!$D26),MONTH(K$3)=MONTH('Rent Roll'!$D26)),1,0))</f>
        <v>0</v>
      </c>
      <c r="L52" s="567">
        <f>IF(AND(L$3&gt;'Rent Roll'!$C26,L$3&lt;='Rent Roll'!$D26),1,IF(AND(YEAR(L$3)=YEAR('Rent Roll'!$D26),MONTH(L$3)=MONTH('Rent Roll'!$D26)),1,0))</f>
        <v>0</v>
      </c>
      <c r="M52" s="567">
        <f>IF(AND(M$3&gt;'Rent Roll'!$C26,M$3&lt;='Rent Roll'!$D26),1,IF(AND(YEAR(M$3)=YEAR('Rent Roll'!$D26),MONTH(M$3)=MONTH('Rent Roll'!$D26)),1,0))</f>
        <v>0</v>
      </c>
      <c r="N52" s="567">
        <f>IF(AND(N$3&gt;'Rent Roll'!$C26,N$3&lt;='Rent Roll'!$D26),1,IF(AND(YEAR(N$3)=YEAR('Rent Roll'!$D26),MONTH(N$3)=MONTH('Rent Roll'!$D26)),1,0))</f>
        <v>0</v>
      </c>
      <c r="O52" s="567">
        <f>IF(AND(O$3&gt;'Rent Roll'!$C26,O$3&lt;='Rent Roll'!$D26),1,IF(AND(YEAR(O$3)=YEAR('Rent Roll'!$D26),MONTH(O$3)=MONTH('Rent Roll'!$D26)),1,0))</f>
        <v>0</v>
      </c>
      <c r="P52" s="567">
        <f>IF(AND(P$3&gt;'Rent Roll'!$C26,P$3&lt;='Rent Roll'!$D26),1,IF(AND(YEAR(P$3)=YEAR('Rent Roll'!$D26),MONTH(P$3)=MONTH('Rent Roll'!$D26)),1,0))</f>
        <v>0</v>
      </c>
      <c r="Q52" s="567">
        <f>IF(AND(Q$3&gt;'Rent Roll'!$C26,Q$3&lt;='Rent Roll'!$D26),1,IF(AND(YEAR(Q$3)=YEAR('Rent Roll'!$D26),MONTH(Q$3)=MONTH('Rent Roll'!$D26)),1,0))</f>
        <v>0</v>
      </c>
      <c r="R52" s="767">
        <f>IF(AND(R$3&gt;'Rent Roll'!$C26,R$3&lt;='Rent Roll'!$D26),1,IF(AND(YEAR(R$3)=YEAR('Rent Roll'!$D26),MONTH(R$3)=MONTH('Rent Roll'!$D26)),1,0))</f>
        <v>0</v>
      </c>
      <c r="S52" s="768">
        <f>IF(AND(S$3&gt;'Rent Roll'!$C26,S$3&lt;='Rent Roll'!$D26),1,IF(AND(YEAR(S$3)=YEAR('Rent Roll'!$D26),MONTH(S$3)=MONTH('Rent Roll'!$D26)),1,0))</f>
        <v>0</v>
      </c>
      <c r="T52" s="567">
        <f>IF(AND(T$3&gt;'Rent Roll'!$C26,T$3&lt;='Rent Roll'!$D26),1,IF(AND(YEAR(T$3)=YEAR('Rent Roll'!$D26),MONTH(T$3)=MONTH('Rent Roll'!$D26)),1,0))</f>
        <v>0</v>
      </c>
      <c r="U52" s="567">
        <f>IF(AND(U$3&gt;'Rent Roll'!$C26,U$3&lt;='Rent Roll'!$D26),1,IF(AND(YEAR(U$3)=YEAR('Rent Roll'!$D26),MONTH(U$3)=MONTH('Rent Roll'!$D26)),1,0))</f>
        <v>0</v>
      </c>
      <c r="V52" s="567">
        <f>IF(AND(V$3&gt;'Rent Roll'!$C26,V$3&lt;='Rent Roll'!$D26),1,IF(AND(YEAR(V$3)=YEAR('Rent Roll'!$D26),MONTH(V$3)=MONTH('Rent Roll'!$D26)),1,0))</f>
        <v>0</v>
      </c>
      <c r="W52" s="567">
        <f>IF(AND(W$3&gt;'Rent Roll'!$C26,W$3&lt;='Rent Roll'!$D26),1,IF(AND(YEAR(W$3)=YEAR('Rent Roll'!$D26),MONTH(W$3)=MONTH('Rent Roll'!$D26)),1,0))</f>
        <v>0</v>
      </c>
      <c r="X52" s="567">
        <f>IF(AND(X$3&gt;'Rent Roll'!$C26,X$3&lt;='Rent Roll'!$D26),1,IF(AND(YEAR(X$3)=YEAR('Rent Roll'!$D26),MONTH(X$3)=MONTH('Rent Roll'!$D26)),1,0))</f>
        <v>0</v>
      </c>
      <c r="Y52" s="567">
        <f>IF(AND(Y$3&gt;'Rent Roll'!$C26,Y$3&lt;='Rent Roll'!$D26),1,IF(AND(YEAR(Y$3)=YEAR('Rent Roll'!$D26),MONTH(Y$3)=MONTH('Rent Roll'!$D26)),1,0))</f>
        <v>0</v>
      </c>
      <c r="Z52" s="567">
        <f>IF(AND(Z$3&gt;'Rent Roll'!$C26,Z$3&lt;='Rent Roll'!$D26),1,IF(AND(YEAR(Z$3)=YEAR('Rent Roll'!$D26),MONTH(Z$3)=MONTH('Rent Roll'!$D26)),1,0))</f>
        <v>0</v>
      </c>
      <c r="AA52" s="567">
        <f>IF(AND(AA$3&gt;'Rent Roll'!$C26,AA$3&lt;='Rent Roll'!$D26),1,IF(AND(YEAR(AA$3)=YEAR('Rent Roll'!$D26),MONTH(AA$3)=MONTH('Rent Roll'!$D26)),1,0))</f>
        <v>0</v>
      </c>
      <c r="AB52" s="567">
        <f>IF(AND(AB$3&gt;'Rent Roll'!$C26,AB$3&lt;='Rent Roll'!$D26),1,IF(AND(YEAR(AB$3)=YEAR('Rent Roll'!$D26),MONTH(AB$3)=MONTH('Rent Roll'!$D26)),1,0))</f>
        <v>0</v>
      </c>
      <c r="AC52" s="567">
        <f>IF(AND(AC$3&gt;'Rent Roll'!$C26,AC$3&lt;='Rent Roll'!$D26),1,IF(AND(YEAR(AC$3)=YEAR('Rent Roll'!$D26),MONTH(AC$3)=MONTH('Rent Roll'!$D26)),1,0))</f>
        <v>0</v>
      </c>
      <c r="AD52" s="767">
        <f>IF(AND(AD$3&gt;'Rent Roll'!$C26,AD$3&lt;='Rent Roll'!$D26),1,IF(AND(YEAR(AD$3)=YEAR('Rent Roll'!$D26),MONTH(AD$3)=MONTH('Rent Roll'!$D26)),1,0))</f>
        <v>0</v>
      </c>
      <c r="AE52" s="768">
        <f>IF(AND(AE$3&gt;'Rent Roll'!$C26,AE$3&lt;='Rent Roll'!$D26),1,IF(AND(YEAR(AE$3)=YEAR('Rent Roll'!$D26),MONTH(AE$3)=MONTH('Rent Roll'!$D26)),1,0))</f>
        <v>0</v>
      </c>
      <c r="AF52" s="567">
        <f>IF(AND(AF$3&gt;'Rent Roll'!$C26,AF$3&lt;='Rent Roll'!$D26),1,IF(AND(YEAR(AF$3)=YEAR('Rent Roll'!$D26),MONTH(AF$3)=MONTH('Rent Roll'!$D26)),1,0))</f>
        <v>0</v>
      </c>
      <c r="AG52" s="567">
        <f>IF(AND(AG$3&gt;'Rent Roll'!$C26,AG$3&lt;='Rent Roll'!$D26),1,IF(AND(YEAR(AG$3)=YEAR('Rent Roll'!$D26),MONTH(AG$3)=MONTH('Rent Roll'!$D26)),1,0))</f>
        <v>0</v>
      </c>
      <c r="AH52" s="567">
        <f>IF(AND(AH$3&gt;'Rent Roll'!$C26,AH$3&lt;='Rent Roll'!$D26),1,IF(AND(YEAR(AH$3)=YEAR('Rent Roll'!$D26),MONTH(AH$3)=MONTH('Rent Roll'!$D26)),1,0))</f>
        <v>0</v>
      </c>
      <c r="AI52" s="567">
        <f>IF(AND(AI$3&gt;'Rent Roll'!$C26,AI$3&lt;='Rent Roll'!$D26),1,IF(AND(YEAR(AI$3)=YEAR('Rent Roll'!$D26),MONTH(AI$3)=MONTH('Rent Roll'!$D26)),1,0))</f>
        <v>0</v>
      </c>
      <c r="AJ52" s="567">
        <f>IF(AND(AJ$3&gt;'Rent Roll'!$C26,AJ$3&lt;='Rent Roll'!$D26),1,IF(AND(YEAR(AJ$3)=YEAR('Rent Roll'!$D26),MONTH(AJ$3)=MONTH('Rent Roll'!$D26)),1,0))</f>
        <v>0</v>
      </c>
      <c r="AK52" s="567">
        <f>IF(AND(AK$3&gt;'Rent Roll'!$C26,AK$3&lt;='Rent Roll'!$D26),1,IF(AND(YEAR(AK$3)=YEAR('Rent Roll'!$D26),MONTH(AK$3)=MONTH('Rent Roll'!$D26)),1,0))</f>
        <v>0</v>
      </c>
      <c r="AL52" s="567">
        <f>IF(AND(AL$3&gt;'Rent Roll'!$C26,AL$3&lt;='Rent Roll'!$D26),1,IF(AND(YEAR(AL$3)=YEAR('Rent Roll'!$D26),MONTH(AL$3)=MONTH('Rent Roll'!$D26)),1,0))</f>
        <v>0</v>
      </c>
      <c r="AM52" s="567">
        <f>IF(AND(AM$3&gt;'Rent Roll'!$C26,AM$3&lt;='Rent Roll'!$D26),1,IF(AND(YEAR(AM$3)=YEAR('Rent Roll'!$D26),MONTH(AM$3)=MONTH('Rent Roll'!$D26)),1,0))</f>
        <v>0</v>
      </c>
      <c r="AN52" s="567">
        <f>IF(AND(AN$3&gt;'Rent Roll'!$C26,AN$3&lt;='Rent Roll'!$D26),1,IF(AND(YEAR(AN$3)=YEAR('Rent Roll'!$D26),MONTH(AN$3)=MONTH('Rent Roll'!$D26)),1,0))</f>
        <v>0</v>
      </c>
      <c r="AO52" s="567">
        <f>IF(AND(AO$3&gt;'Rent Roll'!$C26,AO$3&lt;='Rent Roll'!$D26),1,IF(AND(YEAR(AO$3)=YEAR('Rent Roll'!$D26),MONTH(AO$3)=MONTH('Rent Roll'!$D26)),1,0))</f>
        <v>0</v>
      </c>
      <c r="AP52" s="767">
        <f>IF(AND(AP$3&gt;'Rent Roll'!$C26,AP$3&lt;='Rent Roll'!$D26),1,IF(AND(YEAR(AP$3)=YEAR('Rent Roll'!$D26),MONTH(AP$3)=MONTH('Rent Roll'!$D26)),1,0))</f>
        <v>0</v>
      </c>
      <c r="AQ52" s="768">
        <f>IF(AND(AQ$3&gt;'Rent Roll'!$C26,AQ$3&lt;='Rent Roll'!$D26),1,IF(AND(YEAR(AQ$3)=YEAR('Rent Roll'!$D26),MONTH(AQ$3)=MONTH('Rent Roll'!$D26)),1,0))</f>
        <v>0</v>
      </c>
      <c r="AR52" s="567">
        <f>IF(AND(AR$3&gt;'Rent Roll'!$C26,AR$3&lt;='Rent Roll'!$D26),1,IF(AND(YEAR(AR$3)=YEAR('Rent Roll'!$D26),MONTH(AR$3)=MONTH('Rent Roll'!$D26)),1,0))</f>
        <v>0</v>
      </c>
      <c r="AS52" s="567">
        <f>IF(AND(AS$3&gt;'Rent Roll'!$C26,AS$3&lt;='Rent Roll'!$D26),1,IF(AND(YEAR(AS$3)=YEAR('Rent Roll'!$D26),MONTH(AS$3)=MONTH('Rent Roll'!$D26)),1,0))</f>
        <v>0</v>
      </c>
      <c r="AT52" s="567">
        <f>IF(AND(AT$3&gt;'Rent Roll'!$C26,AT$3&lt;='Rent Roll'!$D26),1,IF(AND(YEAR(AT$3)=YEAR('Rent Roll'!$D26),MONTH(AT$3)=MONTH('Rent Roll'!$D26)),1,0))</f>
        <v>0</v>
      </c>
      <c r="AU52" s="567">
        <f>IF(AND(AU$3&gt;'Rent Roll'!$C26,AU$3&lt;='Rent Roll'!$D26),1,IF(AND(YEAR(AU$3)=YEAR('Rent Roll'!$D26),MONTH(AU$3)=MONTH('Rent Roll'!$D26)),1,0))</f>
        <v>0</v>
      </c>
      <c r="AV52" s="567">
        <f>IF(AND(AV$3&gt;'Rent Roll'!$C26,AV$3&lt;='Rent Roll'!$D26),1,IF(AND(YEAR(AV$3)=YEAR('Rent Roll'!$D26),MONTH(AV$3)=MONTH('Rent Roll'!$D26)),1,0))</f>
        <v>0</v>
      </c>
      <c r="AW52" s="567">
        <f>IF(AND(AW$3&gt;'Rent Roll'!$C26,AW$3&lt;='Rent Roll'!$D26),1,IF(AND(YEAR(AW$3)=YEAR('Rent Roll'!$D26),MONTH(AW$3)=MONTH('Rent Roll'!$D26)),1,0))</f>
        <v>0</v>
      </c>
      <c r="AX52" s="567">
        <f>IF(AND(AX$3&gt;'Rent Roll'!$C26,AX$3&lt;='Rent Roll'!$D26),1,IF(AND(YEAR(AX$3)=YEAR('Rent Roll'!$D26),MONTH(AX$3)=MONTH('Rent Roll'!$D26)),1,0))</f>
        <v>0</v>
      </c>
      <c r="AY52" s="567">
        <f>IF(AND(AY$3&gt;'Rent Roll'!$C26,AY$3&lt;='Rent Roll'!$D26),1,IF(AND(YEAR(AY$3)=YEAR('Rent Roll'!$D26),MONTH(AY$3)=MONTH('Rent Roll'!$D26)),1,0))</f>
        <v>0</v>
      </c>
      <c r="AZ52" s="567">
        <f>IF(AND(AZ$3&gt;'Rent Roll'!$C26,AZ$3&lt;='Rent Roll'!$D26),1,IF(AND(YEAR(AZ$3)=YEAR('Rent Roll'!$D26),MONTH(AZ$3)=MONTH('Rent Roll'!$D26)),1,0))</f>
        <v>0</v>
      </c>
      <c r="BA52" s="567">
        <f>IF(AND(BA$3&gt;'Rent Roll'!$C26,BA$3&lt;='Rent Roll'!$D26),1,IF(AND(YEAR(BA$3)=YEAR('Rent Roll'!$D26),MONTH(BA$3)=MONTH('Rent Roll'!$D26)),1,0))</f>
        <v>0</v>
      </c>
      <c r="BB52" s="767">
        <f>IF(AND(BB$3&gt;'Rent Roll'!$C26,BB$3&lt;='Rent Roll'!$D26),1,IF(AND(YEAR(BB$3)=YEAR('Rent Roll'!$D26),MONTH(BB$3)=MONTH('Rent Roll'!$D26)),1,0))</f>
        <v>0</v>
      </c>
      <c r="BC52" s="768">
        <f>IF(AND(BC$3&gt;'Rent Roll'!$C26,BC$3&lt;='Rent Roll'!$D26),1,IF(AND(YEAR(BC$3)=YEAR('Rent Roll'!$D26),MONTH(BC$3)=MONTH('Rent Roll'!$D26)),1,0))</f>
        <v>0</v>
      </c>
      <c r="BD52" s="567">
        <f>IF(AND(BD$3&gt;'Rent Roll'!$C26,BD$3&lt;='Rent Roll'!$D26),1,IF(AND(YEAR(BD$3)=YEAR('Rent Roll'!$D26),MONTH(BD$3)=MONTH('Rent Roll'!$D26)),1,0))</f>
        <v>0</v>
      </c>
      <c r="BE52" s="567">
        <f>IF(AND(BE$3&gt;'Rent Roll'!$C26,BE$3&lt;='Rent Roll'!$D26),1,IF(AND(YEAR(BE$3)=YEAR('Rent Roll'!$D26),MONTH(BE$3)=MONTH('Rent Roll'!$D26)),1,0))</f>
        <v>0</v>
      </c>
      <c r="BF52" s="567">
        <f>IF(AND(BF$3&gt;'Rent Roll'!$C26,BF$3&lt;='Rent Roll'!$D26),1,IF(AND(YEAR(BF$3)=YEAR('Rent Roll'!$D26),MONTH(BF$3)=MONTH('Rent Roll'!$D26)),1,0))</f>
        <v>0</v>
      </c>
      <c r="BG52" s="567">
        <f>IF(AND(BG$3&gt;'Rent Roll'!$C26,BG$3&lt;='Rent Roll'!$D26),1,IF(AND(YEAR(BG$3)=YEAR('Rent Roll'!$D26),MONTH(BG$3)=MONTH('Rent Roll'!$D26)),1,0))</f>
        <v>0</v>
      </c>
      <c r="BH52" s="567">
        <f>IF(AND(BH$3&gt;'Rent Roll'!$C26,BH$3&lt;='Rent Roll'!$D26),1,IF(AND(YEAR(BH$3)=YEAR('Rent Roll'!$D26),MONTH(BH$3)=MONTH('Rent Roll'!$D26)),1,0))</f>
        <v>0</v>
      </c>
      <c r="BI52" s="567">
        <f>IF(AND(BI$3&gt;'Rent Roll'!$C26,BI$3&lt;='Rent Roll'!$D26),1,IF(AND(YEAR(BI$3)=YEAR('Rent Roll'!$D26),MONTH(BI$3)=MONTH('Rent Roll'!$D26)),1,0))</f>
        <v>0</v>
      </c>
      <c r="BJ52" s="567">
        <f>IF(AND(BJ$3&gt;'Rent Roll'!$C26,BJ$3&lt;='Rent Roll'!$D26),1,IF(AND(YEAR(BJ$3)=YEAR('Rent Roll'!$D26),MONTH(BJ$3)=MONTH('Rent Roll'!$D26)),1,0))</f>
        <v>0</v>
      </c>
      <c r="BK52" s="567">
        <f>IF(AND(BK$3&gt;'Rent Roll'!$C26,BK$3&lt;='Rent Roll'!$D26),1,IF(AND(YEAR(BK$3)=YEAR('Rent Roll'!$D26),MONTH(BK$3)=MONTH('Rent Roll'!$D26)),1,0))</f>
        <v>0</v>
      </c>
      <c r="BL52" s="567">
        <f>IF(AND(BL$3&gt;'Rent Roll'!$C26,BL$3&lt;='Rent Roll'!$D26),1,IF(AND(YEAR(BL$3)=YEAR('Rent Roll'!$D26),MONTH(BL$3)=MONTH('Rent Roll'!$D26)),1,0))</f>
        <v>0</v>
      </c>
      <c r="BM52" s="567">
        <f>IF(AND(BM$3&gt;'Rent Roll'!$C26,BM$3&lt;='Rent Roll'!$D26),1,IF(AND(YEAR(BM$3)=YEAR('Rent Roll'!$D26),MONTH(BM$3)=MONTH('Rent Roll'!$D26)),1,0))</f>
        <v>0</v>
      </c>
      <c r="BN52" s="767">
        <f>IF(AND(BN$3&gt;'Rent Roll'!$C26,BN$3&lt;='Rent Roll'!$D26),1,IF(AND(YEAR(BN$3)=YEAR('Rent Roll'!$D26),MONTH(BN$3)=MONTH('Rent Roll'!$D26)),1,0))</f>
        <v>0</v>
      </c>
      <c r="BO52" s="768">
        <f>IF(AND(BO$3&gt;'Rent Roll'!$C26,BO$3&lt;='Rent Roll'!$D26),1,IF(AND(YEAR(BO$3)=YEAR('Rent Roll'!$D26),MONTH(BO$3)=MONTH('Rent Roll'!$D26)),1,0))</f>
        <v>0</v>
      </c>
      <c r="BP52" s="567">
        <f>IF(AND(BP$3&gt;'Rent Roll'!$C26,BP$3&lt;='Rent Roll'!$D26),1,IF(AND(YEAR(BP$3)=YEAR('Rent Roll'!$D26),MONTH(BP$3)=MONTH('Rent Roll'!$D26)),1,0))</f>
        <v>0</v>
      </c>
      <c r="BQ52" s="567">
        <f>IF(AND(BQ$3&gt;'Rent Roll'!$C26,BQ$3&lt;='Rent Roll'!$D26),1,IF(AND(YEAR(BQ$3)=YEAR('Rent Roll'!$D26),MONTH(BQ$3)=MONTH('Rent Roll'!$D26)),1,0))</f>
        <v>0</v>
      </c>
      <c r="BR52" s="567">
        <f>IF(AND(BR$3&gt;'Rent Roll'!$C26,BR$3&lt;='Rent Roll'!$D26),1,IF(AND(YEAR(BR$3)=YEAR('Rent Roll'!$D26),MONTH(BR$3)=MONTH('Rent Roll'!$D26)),1,0))</f>
        <v>0</v>
      </c>
      <c r="BS52" s="567">
        <f>IF(AND(BS$3&gt;'Rent Roll'!$C26,BS$3&lt;='Rent Roll'!$D26),1,IF(AND(YEAR(BS$3)=YEAR('Rent Roll'!$D26),MONTH(BS$3)=MONTH('Rent Roll'!$D26)),1,0))</f>
        <v>0</v>
      </c>
      <c r="BT52" s="567">
        <f>IF(AND(BT$3&gt;'Rent Roll'!$C26,BT$3&lt;='Rent Roll'!$D26),1,IF(AND(YEAR(BT$3)=YEAR('Rent Roll'!$D26),MONTH(BT$3)=MONTH('Rent Roll'!$D26)),1,0))</f>
        <v>0</v>
      </c>
      <c r="BU52" s="567">
        <f>IF(AND(BU$3&gt;'Rent Roll'!$C26,BU$3&lt;='Rent Roll'!$D26),1,IF(AND(YEAR(BU$3)=YEAR('Rent Roll'!$D26),MONTH(BU$3)=MONTH('Rent Roll'!$D26)),1,0))</f>
        <v>0</v>
      </c>
      <c r="BV52" s="567">
        <f>IF(AND(BV$3&gt;'Rent Roll'!$C26,BV$3&lt;='Rent Roll'!$D26),1,IF(AND(YEAR(BV$3)=YEAR('Rent Roll'!$D26),MONTH(BV$3)=MONTH('Rent Roll'!$D26)),1,0))</f>
        <v>0</v>
      </c>
      <c r="BW52" s="567">
        <f>IF(AND(BW$3&gt;'Rent Roll'!$C26,BW$3&lt;='Rent Roll'!$D26),1,IF(AND(YEAR(BW$3)=YEAR('Rent Roll'!$D26),MONTH(BW$3)=MONTH('Rent Roll'!$D26)),1,0))</f>
        <v>0</v>
      </c>
      <c r="BX52" s="567">
        <f>IF(AND(BX$3&gt;'Rent Roll'!$C26,BX$3&lt;='Rent Roll'!$D26),1,IF(AND(YEAR(BX$3)=YEAR('Rent Roll'!$D26),MONTH(BX$3)=MONTH('Rent Roll'!$D26)),1,0))</f>
        <v>0</v>
      </c>
      <c r="BY52" s="567">
        <f>IF(AND(BY$3&gt;'Rent Roll'!$C26,BY$3&lt;='Rent Roll'!$D26),1,IF(AND(YEAR(BY$3)=YEAR('Rent Roll'!$D26),MONTH(BY$3)=MONTH('Rent Roll'!$D26)),1,0))</f>
        <v>0</v>
      </c>
      <c r="BZ52" s="767">
        <f>IF(AND(BZ$3&gt;'Rent Roll'!$C26,BZ$3&lt;='Rent Roll'!$D26),1,IF(AND(YEAR(BZ$3)=YEAR('Rent Roll'!$D26),MONTH(BZ$3)=MONTH('Rent Roll'!$D26)),1,0))</f>
        <v>0</v>
      </c>
      <c r="CA52" s="768">
        <f>IF(AND(CA$3&gt;'Rent Roll'!$C26,CA$3&lt;='Rent Roll'!$D26),1,IF(AND(YEAR(CA$3)=YEAR('Rent Roll'!$D26),MONTH(CA$3)=MONTH('Rent Roll'!$D26)),1,0))</f>
        <v>0</v>
      </c>
      <c r="CB52" s="567">
        <f>IF(AND(CB$3&gt;'Rent Roll'!$C26,CB$3&lt;='Rent Roll'!$D26),1,IF(AND(YEAR(CB$3)=YEAR('Rent Roll'!$D26),MONTH(CB$3)=MONTH('Rent Roll'!$D26)),1,0))</f>
        <v>0</v>
      </c>
      <c r="CC52" s="567">
        <f>IF(AND(CC$3&gt;'Rent Roll'!$C26,CC$3&lt;='Rent Roll'!$D26),1,IF(AND(YEAR(CC$3)=YEAR('Rent Roll'!$D26),MONTH(CC$3)=MONTH('Rent Roll'!$D26)),1,0))</f>
        <v>0</v>
      </c>
      <c r="CD52" s="567">
        <f>IF(AND(CD$3&gt;'Rent Roll'!$C26,CD$3&lt;='Rent Roll'!$D26),1,IF(AND(YEAR(CD$3)=YEAR('Rent Roll'!$D26),MONTH(CD$3)=MONTH('Rent Roll'!$D26)),1,0))</f>
        <v>0</v>
      </c>
      <c r="CE52" s="567">
        <f>IF(AND(CE$3&gt;'Rent Roll'!$C26,CE$3&lt;='Rent Roll'!$D26),1,IF(AND(YEAR(CE$3)=YEAR('Rent Roll'!$D26),MONTH(CE$3)=MONTH('Rent Roll'!$D26)),1,0))</f>
        <v>0</v>
      </c>
      <c r="CF52" s="567">
        <f>IF(AND(CF$3&gt;'Rent Roll'!$C26,CF$3&lt;='Rent Roll'!$D26),1,IF(AND(YEAR(CF$3)=YEAR('Rent Roll'!$D26),MONTH(CF$3)=MONTH('Rent Roll'!$D26)),1,0))</f>
        <v>0</v>
      </c>
      <c r="CG52" s="567">
        <f>IF(AND(CG$3&gt;'Rent Roll'!$C26,CG$3&lt;='Rent Roll'!$D26),1,IF(AND(YEAR(CG$3)=YEAR('Rent Roll'!$D26),MONTH(CG$3)=MONTH('Rent Roll'!$D26)),1,0))</f>
        <v>0</v>
      </c>
      <c r="CH52" s="567">
        <f>IF(AND(CH$3&gt;'Rent Roll'!$C26,CH$3&lt;='Rent Roll'!$D26),1,IF(AND(YEAR(CH$3)=YEAR('Rent Roll'!$D26),MONTH(CH$3)=MONTH('Rent Roll'!$D26)),1,0))</f>
        <v>0</v>
      </c>
      <c r="CI52" s="567">
        <f>IF(AND(CI$3&gt;'Rent Roll'!$C26,CI$3&lt;='Rent Roll'!$D26),1,IF(AND(YEAR(CI$3)=YEAR('Rent Roll'!$D26),MONTH(CI$3)=MONTH('Rent Roll'!$D26)),1,0))</f>
        <v>0</v>
      </c>
      <c r="CJ52" s="567">
        <f>IF(AND(CJ$3&gt;'Rent Roll'!$C26,CJ$3&lt;='Rent Roll'!$D26),1,IF(AND(YEAR(CJ$3)=YEAR('Rent Roll'!$D26),MONTH(CJ$3)=MONTH('Rent Roll'!$D26)),1,0))</f>
        <v>0</v>
      </c>
      <c r="CK52" s="567">
        <f>IF(AND(CK$3&gt;'Rent Roll'!$C26,CK$3&lt;='Rent Roll'!$D26),1,IF(AND(YEAR(CK$3)=YEAR('Rent Roll'!$D26),MONTH(CK$3)=MONTH('Rent Roll'!$D26)),1,0))</f>
        <v>0</v>
      </c>
      <c r="CL52" s="767">
        <f>IF(AND(CL$3&gt;'Rent Roll'!$C26,CL$3&lt;='Rent Roll'!$D26),1,IF(AND(YEAR(CL$3)=YEAR('Rent Roll'!$D26),MONTH(CL$3)=MONTH('Rent Roll'!$D26)),1,0))</f>
        <v>0</v>
      </c>
      <c r="CM52" s="768">
        <f>IF(AND(CM$3&gt;'Rent Roll'!$C26,CM$3&lt;='Rent Roll'!$D26),1,IF(AND(YEAR(CM$3)=YEAR('Rent Roll'!$D26),MONTH(CM$3)=MONTH('Rent Roll'!$D26)),1,0))</f>
        <v>0</v>
      </c>
      <c r="CN52" s="567">
        <f>IF(AND(CN$3&gt;'Rent Roll'!$C26,CN$3&lt;='Rent Roll'!$D26),1,IF(AND(YEAR(CN$3)=YEAR('Rent Roll'!$D26),MONTH(CN$3)=MONTH('Rent Roll'!$D26)),1,0))</f>
        <v>0</v>
      </c>
      <c r="CO52" s="567">
        <f>IF(AND(CO$3&gt;'Rent Roll'!$C26,CO$3&lt;='Rent Roll'!$D26),1,IF(AND(YEAR(CO$3)=YEAR('Rent Roll'!$D26),MONTH(CO$3)=MONTH('Rent Roll'!$D26)),1,0))</f>
        <v>0</v>
      </c>
      <c r="CP52" s="567">
        <f>IF(AND(CP$3&gt;'Rent Roll'!$C26,CP$3&lt;='Rent Roll'!$D26),1,IF(AND(YEAR(CP$3)=YEAR('Rent Roll'!$D26),MONTH(CP$3)=MONTH('Rent Roll'!$D26)),1,0))</f>
        <v>0</v>
      </c>
      <c r="CQ52" s="567">
        <f>IF(AND(CQ$3&gt;'Rent Roll'!$C26,CQ$3&lt;='Rent Roll'!$D26),1,IF(AND(YEAR(CQ$3)=YEAR('Rent Roll'!$D26),MONTH(CQ$3)=MONTH('Rent Roll'!$D26)),1,0))</f>
        <v>0</v>
      </c>
      <c r="CR52" s="567">
        <f>IF(AND(CR$3&gt;'Rent Roll'!$C26,CR$3&lt;='Rent Roll'!$D26),1,IF(AND(YEAR(CR$3)=YEAR('Rent Roll'!$D26),MONTH(CR$3)=MONTH('Rent Roll'!$D26)),1,0))</f>
        <v>0</v>
      </c>
      <c r="CS52" s="567">
        <f>IF(AND(CS$3&gt;'Rent Roll'!$C26,CS$3&lt;='Rent Roll'!$D26),1,IF(AND(YEAR(CS$3)=YEAR('Rent Roll'!$D26),MONTH(CS$3)=MONTH('Rent Roll'!$D26)),1,0))</f>
        <v>0</v>
      </c>
      <c r="CT52" s="567">
        <f>IF(AND(CT$3&gt;'Rent Roll'!$C26,CT$3&lt;='Rent Roll'!$D26),1,IF(AND(YEAR(CT$3)=YEAR('Rent Roll'!$D26),MONTH(CT$3)=MONTH('Rent Roll'!$D26)),1,0))</f>
        <v>0</v>
      </c>
      <c r="CU52" s="567">
        <f>IF(AND(CU$3&gt;'Rent Roll'!$C26,CU$3&lt;='Rent Roll'!$D26),1,IF(AND(YEAR(CU$3)=YEAR('Rent Roll'!$D26),MONTH(CU$3)=MONTH('Rent Roll'!$D26)),1,0))</f>
        <v>0</v>
      </c>
      <c r="CV52" s="567">
        <f>IF(AND(CV$3&gt;'Rent Roll'!$C26,CV$3&lt;='Rent Roll'!$D26),1,IF(AND(YEAR(CV$3)=YEAR('Rent Roll'!$D26),MONTH(CV$3)=MONTH('Rent Roll'!$D26)),1,0))</f>
        <v>0</v>
      </c>
      <c r="CW52" s="567">
        <f>IF(AND(CW$3&gt;'Rent Roll'!$C26,CW$3&lt;='Rent Roll'!$D26),1,IF(AND(YEAR(CW$3)=YEAR('Rent Roll'!$D26),MONTH(CW$3)=MONTH('Rent Roll'!$D26)),1,0))</f>
        <v>0</v>
      </c>
      <c r="CX52" s="767">
        <f>IF(AND(CX$3&gt;'Rent Roll'!$C26,CX$3&lt;='Rent Roll'!$D26),1,IF(AND(YEAR(CX$3)=YEAR('Rent Roll'!$D26),MONTH(CX$3)=MONTH('Rent Roll'!$D26)),1,0))</f>
        <v>0</v>
      </c>
      <c r="CY52" s="768">
        <f>IF(AND(CY$3&gt;'Rent Roll'!$C26,CY$3&lt;='Rent Roll'!$D26),1,IF(AND(YEAR(CY$3)=YEAR('Rent Roll'!$D26),MONTH(CY$3)=MONTH('Rent Roll'!$D26)),1,0))</f>
        <v>0</v>
      </c>
      <c r="CZ52" s="567">
        <f>IF(AND(CZ$3&gt;'Rent Roll'!$C26,CZ$3&lt;='Rent Roll'!$D26),1,IF(AND(YEAR(CZ$3)=YEAR('Rent Roll'!$D26),MONTH(CZ$3)=MONTH('Rent Roll'!$D26)),1,0))</f>
        <v>0</v>
      </c>
      <c r="DA52" s="567">
        <f>IF(AND(DA$3&gt;'Rent Roll'!$C26,DA$3&lt;='Rent Roll'!$D26),1,IF(AND(YEAR(DA$3)=YEAR('Rent Roll'!$D26),MONTH(DA$3)=MONTH('Rent Roll'!$D26)),1,0))</f>
        <v>0</v>
      </c>
      <c r="DB52" s="567">
        <f>IF(AND(DB$3&gt;'Rent Roll'!$C26,DB$3&lt;='Rent Roll'!$D26),1,IF(AND(YEAR(DB$3)=YEAR('Rent Roll'!$D26),MONTH(DB$3)=MONTH('Rent Roll'!$D26)),1,0))</f>
        <v>0</v>
      </c>
      <c r="DC52" s="567">
        <f>IF(AND(DC$3&gt;'Rent Roll'!$C26,DC$3&lt;='Rent Roll'!$D26),1,IF(AND(YEAR(DC$3)=YEAR('Rent Roll'!$D26),MONTH(DC$3)=MONTH('Rent Roll'!$D26)),1,0))</f>
        <v>0</v>
      </c>
      <c r="DD52" s="567">
        <f>IF(AND(DD$3&gt;'Rent Roll'!$C26,DD$3&lt;='Rent Roll'!$D26),1,IF(AND(YEAR(DD$3)=YEAR('Rent Roll'!$D26),MONTH(DD$3)=MONTH('Rent Roll'!$D26)),1,0))</f>
        <v>0</v>
      </c>
      <c r="DE52" s="567">
        <f>IF(AND(DE$3&gt;'Rent Roll'!$C26,DE$3&lt;='Rent Roll'!$D26),1,IF(AND(YEAR(DE$3)=YEAR('Rent Roll'!$D26),MONTH(DE$3)=MONTH('Rent Roll'!$D26)),1,0))</f>
        <v>0</v>
      </c>
      <c r="DF52" s="567">
        <f>IF(AND(DF$3&gt;'Rent Roll'!$C26,DF$3&lt;='Rent Roll'!$D26),1,IF(AND(YEAR(DF$3)=YEAR('Rent Roll'!$D26),MONTH(DF$3)=MONTH('Rent Roll'!$D26)),1,0))</f>
        <v>0</v>
      </c>
      <c r="DG52" s="567">
        <f>IF(AND(DG$3&gt;'Rent Roll'!$C26,DG$3&lt;='Rent Roll'!$D26),1,IF(AND(YEAR(DG$3)=YEAR('Rent Roll'!$D26),MONTH(DG$3)=MONTH('Rent Roll'!$D26)),1,0))</f>
        <v>0</v>
      </c>
      <c r="DH52" s="567">
        <f>IF(AND(DH$3&gt;'Rent Roll'!$C26,DH$3&lt;='Rent Roll'!$D26),1,IF(AND(YEAR(DH$3)=YEAR('Rent Roll'!$D26),MONTH(DH$3)=MONTH('Rent Roll'!$D26)),1,0))</f>
        <v>0</v>
      </c>
      <c r="DI52" s="567">
        <f>IF(AND(DI$3&gt;'Rent Roll'!$C26,DI$3&lt;='Rent Roll'!$D26),1,IF(AND(YEAR(DI$3)=YEAR('Rent Roll'!$D26),MONTH(DI$3)=MONTH('Rent Roll'!$D26)),1,0))</f>
        <v>0</v>
      </c>
      <c r="DJ52" s="767">
        <f>IF(AND(DJ$3&gt;'Rent Roll'!$C26,DJ$3&lt;='Rent Roll'!$D26),1,IF(AND(YEAR(DJ$3)=YEAR('Rent Roll'!$D26),MONTH(DJ$3)=MONTH('Rent Roll'!$D26)),1,0))</f>
        <v>0</v>
      </c>
      <c r="DK52" s="768">
        <f>IF(AND(DK$3&gt;'Rent Roll'!$C26,DK$3&lt;='Rent Roll'!$D26),1,IF(AND(YEAR(DK$3)=YEAR('Rent Roll'!$D26),MONTH(DK$3)=MONTH('Rent Roll'!$D26)),1,0))</f>
        <v>0</v>
      </c>
      <c r="DL52" s="567">
        <f>IF(AND(DL$3&gt;'Rent Roll'!$C26,DL$3&lt;='Rent Roll'!$D26),1,IF(AND(YEAR(DL$3)=YEAR('Rent Roll'!$D26),MONTH(DL$3)=MONTH('Rent Roll'!$D26)),1,0))</f>
        <v>0</v>
      </c>
      <c r="DM52" s="567">
        <f>IF(AND(DM$3&gt;'Rent Roll'!$C26,DM$3&lt;='Rent Roll'!$D26),1,IF(AND(YEAR(DM$3)=YEAR('Rent Roll'!$D26),MONTH(DM$3)=MONTH('Rent Roll'!$D26)),1,0))</f>
        <v>0</v>
      </c>
      <c r="DN52" s="567">
        <f>IF(AND(DN$3&gt;'Rent Roll'!$C26,DN$3&lt;='Rent Roll'!$D26),1,IF(AND(YEAR(DN$3)=YEAR('Rent Roll'!$D26),MONTH(DN$3)=MONTH('Rent Roll'!$D26)),1,0))</f>
        <v>0</v>
      </c>
      <c r="DO52" s="567">
        <f>IF(AND(DO$3&gt;'Rent Roll'!$C26,DO$3&lt;='Rent Roll'!$D26),1,IF(AND(YEAR(DO$3)=YEAR('Rent Roll'!$D26),MONTH(DO$3)=MONTH('Rent Roll'!$D26)),1,0))</f>
        <v>0</v>
      </c>
      <c r="DP52" s="567">
        <f>IF(AND(DP$3&gt;'Rent Roll'!$C26,DP$3&lt;='Rent Roll'!$D26),1,IF(AND(YEAR(DP$3)=YEAR('Rent Roll'!$D26),MONTH(DP$3)=MONTH('Rent Roll'!$D26)),1,0))</f>
        <v>0</v>
      </c>
      <c r="DQ52" s="567">
        <f>IF(AND(DQ$3&gt;'Rent Roll'!$C26,DQ$3&lt;='Rent Roll'!$D26),1,IF(AND(YEAR(DQ$3)=YEAR('Rent Roll'!$D26),MONTH(DQ$3)=MONTH('Rent Roll'!$D26)),1,0))</f>
        <v>0</v>
      </c>
      <c r="DR52" s="567">
        <f>IF(AND(DR$3&gt;'Rent Roll'!$C26,DR$3&lt;='Rent Roll'!$D26),1,IF(AND(YEAR(DR$3)=YEAR('Rent Roll'!$D26),MONTH(DR$3)=MONTH('Rent Roll'!$D26)),1,0))</f>
        <v>0</v>
      </c>
      <c r="DS52" s="567">
        <f>IF(AND(DS$3&gt;'Rent Roll'!$C26,DS$3&lt;='Rent Roll'!$D26),1,IF(AND(YEAR(DS$3)=YEAR('Rent Roll'!$D26),MONTH(DS$3)=MONTH('Rent Roll'!$D26)),1,0))</f>
        <v>0</v>
      </c>
      <c r="DT52" s="567">
        <f>IF(AND(DT$3&gt;'Rent Roll'!$C26,DT$3&lt;='Rent Roll'!$D26),1,IF(AND(YEAR(DT$3)=YEAR('Rent Roll'!$D26),MONTH(DT$3)=MONTH('Rent Roll'!$D26)),1,0))</f>
        <v>0</v>
      </c>
      <c r="DU52" s="567">
        <f>IF(AND(DU$3&gt;'Rent Roll'!$C26,DU$3&lt;='Rent Roll'!$D26),1,IF(AND(YEAR(DU$3)=YEAR('Rent Roll'!$D26),MONTH(DU$3)=MONTH('Rent Roll'!$D26)),1,0))</f>
        <v>0</v>
      </c>
      <c r="DV52" s="567">
        <f>IF(AND(DV$3&gt;'Rent Roll'!$C26,DV$3&lt;='Rent Roll'!$D26),1,IF(AND(YEAR(DV$3)=YEAR('Rent Roll'!$D26),MONTH(DV$3)=MONTH('Rent Roll'!$D26)),1,0))</f>
        <v>0</v>
      </c>
    </row>
    <row r="53" spans="1:126" s="568" customFormat="1" ht="12" customHeight="1" outlineLevel="1" x14ac:dyDescent="0.4">
      <c r="A53" s="732"/>
      <c r="B53" s="564">
        <f>'Rent Roll'!$B27</f>
        <v>0</v>
      </c>
      <c r="C53" s="565"/>
      <c r="D53" s="565"/>
      <c r="E53" s="566"/>
      <c r="F53" s="778">
        <f>IF(AND(F$3&gt;'Rent Roll'!$C27,F$3&lt;='Rent Roll'!$D27),1,IF(AND(YEAR(F$3)=YEAR('Rent Roll'!$D27),MONTH(F$3)=MONTH('Rent Roll'!$D27)),1,0))</f>
        <v>0</v>
      </c>
      <c r="G53" s="768">
        <f>IF(AND(G$3&gt;'Rent Roll'!$C27,G$3&lt;='Rent Roll'!$D27),1,IF(AND(YEAR(G$3)=YEAR('Rent Roll'!$D27),MONTH(G$3)=MONTH('Rent Roll'!$D27)),1,0))</f>
        <v>0</v>
      </c>
      <c r="H53" s="567">
        <f>IF(AND(H$3&gt;'Rent Roll'!$C27,H$3&lt;='Rent Roll'!$D27),1,IF(AND(YEAR(H$3)=YEAR('Rent Roll'!$D27),MONTH(H$3)=MONTH('Rent Roll'!$D27)),1,0))</f>
        <v>0</v>
      </c>
      <c r="I53" s="567">
        <f>IF(AND(I$3&gt;'Rent Roll'!$C27,I$3&lt;='Rent Roll'!$D27),1,IF(AND(YEAR(I$3)=YEAR('Rent Roll'!$D27),MONTH(I$3)=MONTH('Rent Roll'!$D27)),1,0))</f>
        <v>0</v>
      </c>
      <c r="J53" s="567">
        <f>IF(AND(J$3&gt;'Rent Roll'!$C27,J$3&lt;='Rent Roll'!$D27),1,IF(AND(YEAR(J$3)=YEAR('Rent Roll'!$D27),MONTH(J$3)=MONTH('Rent Roll'!$D27)),1,0))</f>
        <v>0</v>
      </c>
      <c r="K53" s="567">
        <f>IF(AND(K$3&gt;'Rent Roll'!$C27,K$3&lt;='Rent Roll'!$D27),1,IF(AND(YEAR(K$3)=YEAR('Rent Roll'!$D27),MONTH(K$3)=MONTH('Rent Roll'!$D27)),1,0))</f>
        <v>0</v>
      </c>
      <c r="L53" s="567">
        <f>IF(AND(L$3&gt;'Rent Roll'!$C27,L$3&lt;='Rent Roll'!$D27),1,IF(AND(YEAR(L$3)=YEAR('Rent Roll'!$D27),MONTH(L$3)=MONTH('Rent Roll'!$D27)),1,0))</f>
        <v>0</v>
      </c>
      <c r="M53" s="567">
        <f>IF(AND(M$3&gt;'Rent Roll'!$C27,M$3&lt;='Rent Roll'!$D27),1,IF(AND(YEAR(M$3)=YEAR('Rent Roll'!$D27),MONTH(M$3)=MONTH('Rent Roll'!$D27)),1,0))</f>
        <v>0</v>
      </c>
      <c r="N53" s="567">
        <f>IF(AND(N$3&gt;'Rent Roll'!$C27,N$3&lt;='Rent Roll'!$D27),1,IF(AND(YEAR(N$3)=YEAR('Rent Roll'!$D27),MONTH(N$3)=MONTH('Rent Roll'!$D27)),1,0))</f>
        <v>0</v>
      </c>
      <c r="O53" s="567">
        <f>IF(AND(O$3&gt;'Rent Roll'!$C27,O$3&lt;='Rent Roll'!$D27),1,IF(AND(YEAR(O$3)=YEAR('Rent Roll'!$D27),MONTH(O$3)=MONTH('Rent Roll'!$D27)),1,0))</f>
        <v>0</v>
      </c>
      <c r="P53" s="567">
        <f>IF(AND(P$3&gt;'Rent Roll'!$C27,P$3&lt;='Rent Roll'!$D27),1,IF(AND(YEAR(P$3)=YEAR('Rent Roll'!$D27),MONTH(P$3)=MONTH('Rent Roll'!$D27)),1,0))</f>
        <v>0</v>
      </c>
      <c r="Q53" s="567">
        <f>IF(AND(Q$3&gt;'Rent Roll'!$C27,Q$3&lt;='Rent Roll'!$D27),1,IF(AND(YEAR(Q$3)=YEAR('Rent Roll'!$D27),MONTH(Q$3)=MONTH('Rent Roll'!$D27)),1,0))</f>
        <v>0</v>
      </c>
      <c r="R53" s="767">
        <f>IF(AND(R$3&gt;'Rent Roll'!$C27,R$3&lt;='Rent Roll'!$D27),1,IF(AND(YEAR(R$3)=YEAR('Rent Roll'!$D27),MONTH(R$3)=MONTH('Rent Roll'!$D27)),1,0))</f>
        <v>0</v>
      </c>
      <c r="S53" s="768">
        <f>IF(AND(S$3&gt;'Rent Roll'!$C27,S$3&lt;='Rent Roll'!$D27),1,IF(AND(YEAR(S$3)=YEAR('Rent Roll'!$D27),MONTH(S$3)=MONTH('Rent Roll'!$D27)),1,0))</f>
        <v>0</v>
      </c>
      <c r="T53" s="567">
        <f>IF(AND(T$3&gt;'Rent Roll'!$C27,T$3&lt;='Rent Roll'!$D27),1,IF(AND(YEAR(T$3)=YEAR('Rent Roll'!$D27),MONTH(T$3)=MONTH('Rent Roll'!$D27)),1,0))</f>
        <v>0</v>
      </c>
      <c r="U53" s="567">
        <f>IF(AND(U$3&gt;'Rent Roll'!$C27,U$3&lt;='Rent Roll'!$D27),1,IF(AND(YEAR(U$3)=YEAR('Rent Roll'!$D27),MONTH(U$3)=MONTH('Rent Roll'!$D27)),1,0))</f>
        <v>0</v>
      </c>
      <c r="V53" s="567">
        <f>IF(AND(V$3&gt;'Rent Roll'!$C27,V$3&lt;='Rent Roll'!$D27),1,IF(AND(YEAR(V$3)=YEAR('Rent Roll'!$D27),MONTH(V$3)=MONTH('Rent Roll'!$D27)),1,0))</f>
        <v>0</v>
      </c>
      <c r="W53" s="567">
        <f>IF(AND(W$3&gt;'Rent Roll'!$C27,W$3&lt;='Rent Roll'!$D27),1,IF(AND(YEAR(W$3)=YEAR('Rent Roll'!$D27),MONTH(W$3)=MONTH('Rent Roll'!$D27)),1,0))</f>
        <v>0</v>
      </c>
      <c r="X53" s="567">
        <f>IF(AND(X$3&gt;'Rent Roll'!$C27,X$3&lt;='Rent Roll'!$D27),1,IF(AND(YEAR(X$3)=YEAR('Rent Roll'!$D27),MONTH(X$3)=MONTH('Rent Roll'!$D27)),1,0))</f>
        <v>0</v>
      </c>
      <c r="Y53" s="567">
        <f>IF(AND(Y$3&gt;'Rent Roll'!$C27,Y$3&lt;='Rent Roll'!$D27),1,IF(AND(YEAR(Y$3)=YEAR('Rent Roll'!$D27),MONTH(Y$3)=MONTH('Rent Roll'!$D27)),1,0))</f>
        <v>0</v>
      </c>
      <c r="Z53" s="567">
        <f>IF(AND(Z$3&gt;'Rent Roll'!$C27,Z$3&lt;='Rent Roll'!$D27),1,IF(AND(YEAR(Z$3)=YEAR('Rent Roll'!$D27),MONTH(Z$3)=MONTH('Rent Roll'!$D27)),1,0))</f>
        <v>0</v>
      </c>
      <c r="AA53" s="567">
        <f>IF(AND(AA$3&gt;'Rent Roll'!$C27,AA$3&lt;='Rent Roll'!$D27),1,IF(AND(YEAR(AA$3)=YEAR('Rent Roll'!$D27),MONTH(AA$3)=MONTH('Rent Roll'!$D27)),1,0))</f>
        <v>0</v>
      </c>
      <c r="AB53" s="567">
        <f>IF(AND(AB$3&gt;'Rent Roll'!$C27,AB$3&lt;='Rent Roll'!$D27),1,IF(AND(YEAR(AB$3)=YEAR('Rent Roll'!$D27),MONTH(AB$3)=MONTH('Rent Roll'!$D27)),1,0))</f>
        <v>0</v>
      </c>
      <c r="AC53" s="567">
        <f>IF(AND(AC$3&gt;'Rent Roll'!$C27,AC$3&lt;='Rent Roll'!$D27),1,IF(AND(YEAR(AC$3)=YEAR('Rent Roll'!$D27),MONTH(AC$3)=MONTH('Rent Roll'!$D27)),1,0))</f>
        <v>0</v>
      </c>
      <c r="AD53" s="767">
        <f>IF(AND(AD$3&gt;'Rent Roll'!$C27,AD$3&lt;='Rent Roll'!$D27),1,IF(AND(YEAR(AD$3)=YEAR('Rent Roll'!$D27),MONTH(AD$3)=MONTH('Rent Roll'!$D27)),1,0))</f>
        <v>0</v>
      </c>
      <c r="AE53" s="768">
        <f>IF(AND(AE$3&gt;'Rent Roll'!$C27,AE$3&lt;='Rent Roll'!$D27),1,IF(AND(YEAR(AE$3)=YEAR('Rent Roll'!$D27),MONTH(AE$3)=MONTH('Rent Roll'!$D27)),1,0))</f>
        <v>0</v>
      </c>
      <c r="AF53" s="567">
        <f>IF(AND(AF$3&gt;'Rent Roll'!$C27,AF$3&lt;='Rent Roll'!$D27),1,IF(AND(YEAR(AF$3)=YEAR('Rent Roll'!$D27),MONTH(AF$3)=MONTH('Rent Roll'!$D27)),1,0))</f>
        <v>0</v>
      </c>
      <c r="AG53" s="567">
        <f>IF(AND(AG$3&gt;'Rent Roll'!$C27,AG$3&lt;='Rent Roll'!$D27),1,IF(AND(YEAR(AG$3)=YEAR('Rent Roll'!$D27),MONTH(AG$3)=MONTH('Rent Roll'!$D27)),1,0))</f>
        <v>0</v>
      </c>
      <c r="AH53" s="567">
        <f>IF(AND(AH$3&gt;'Rent Roll'!$C27,AH$3&lt;='Rent Roll'!$D27),1,IF(AND(YEAR(AH$3)=YEAR('Rent Roll'!$D27),MONTH(AH$3)=MONTH('Rent Roll'!$D27)),1,0))</f>
        <v>0</v>
      </c>
      <c r="AI53" s="567">
        <f>IF(AND(AI$3&gt;'Rent Roll'!$C27,AI$3&lt;='Rent Roll'!$D27),1,IF(AND(YEAR(AI$3)=YEAR('Rent Roll'!$D27),MONTH(AI$3)=MONTH('Rent Roll'!$D27)),1,0))</f>
        <v>0</v>
      </c>
      <c r="AJ53" s="567">
        <f>IF(AND(AJ$3&gt;'Rent Roll'!$C27,AJ$3&lt;='Rent Roll'!$D27),1,IF(AND(YEAR(AJ$3)=YEAR('Rent Roll'!$D27),MONTH(AJ$3)=MONTH('Rent Roll'!$D27)),1,0))</f>
        <v>0</v>
      </c>
      <c r="AK53" s="567">
        <f>IF(AND(AK$3&gt;'Rent Roll'!$C27,AK$3&lt;='Rent Roll'!$D27),1,IF(AND(YEAR(AK$3)=YEAR('Rent Roll'!$D27),MONTH(AK$3)=MONTH('Rent Roll'!$D27)),1,0))</f>
        <v>0</v>
      </c>
      <c r="AL53" s="567">
        <f>IF(AND(AL$3&gt;'Rent Roll'!$C27,AL$3&lt;='Rent Roll'!$D27),1,IF(AND(YEAR(AL$3)=YEAR('Rent Roll'!$D27),MONTH(AL$3)=MONTH('Rent Roll'!$D27)),1,0))</f>
        <v>0</v>
      </c>
      <c r="AM53" s="567">
        <f>IF(AND(AM$3&gt;'Rent Roll'!$C27,AM$3&lt;='Rent Roll'!$D27),1,IF(AND(YEAR(AM$3)=YEAR('Rent Roll'!$D27),MONTH(AM$3)=MONTH('Rent Roll'!$D27)),1,0))</f>
        <v>0</v>
      </c>
      <c r="AN53" s="567">
        <f>IF(AND(AN$3&gt;'Rent Roll'!$C27,AN$3&lt;='Rent Roll'!$D27),1,IF(AND(YEAR(AN$3)=YEAR('Rent Roll'!$D27),MONTH(AN$3)=MONTH('Rent Roll'!$D27)),1,0))</f>
        <v>0</v>
      </c>
      <c r="AO53" s="567">
        <f>IF(AND(AO$3&gt;'Rent Roll'!$C27,AO$3&lt;='Rent Roll'!$D27),1,IF(AND(YEAR(AO$3)=YEAR('Rent Roll'!$D27),MONTH(AO$3)=MONTH('Rent Roll'!$D27)),1,0))</f>
        <v>0</v>
      </c>
      <c r="AP53" s="767">
        <f>IF(AND(AP$3&gt;'Rent Roll'!$C27,AP$3&lt;='Rent Roll'!$D27),1,IF(AND(YEAR(AP$3)=YEAR('Rent Roll'!$D27),MONTH(AP$3)=MONTH('Rent Roll'!$D27)),1,0))</f>
        <v>0</v>
      </c>
      <c r="AQ53" s="768">
        <f>IF(AND(AQ$3&gt;'Rent Roll'!$C27,AQ$3&lt;='Rent Roll'!$D27),1,IF(AND(YEAR(AQ$3)=YEAR('Rent Roll'!$D27),MONTH(AQ$3)=MONTH('Rent Roll'!$D27)),1,0))</f>
        <v>0</v>
      </c>
      <c r="AR53" s="567">
        <f>IF(AND(AR$3&gt;'Rent Roll'!$C27,AR$3&lt;='Rent Roll'!$D27),1,IF(AND(YEAR(AR$3)=YEAR('Rent Roll'!$D27),MONTH(AR$3)=MONTH('Rent Roll'!$D27)),1,0))</f>
        <v>0</v>
      </c>
      <c r="AS53" s="567">
        <f>IF(AND(AS$3&gt;'Rent Roll'!$C27,AS$3&lt;='Rent Roll'!$D27),1,IF(AND(YEAR(AS$3)=YEAR('Rent Roll'!$D27),MONTH(AS$3)=MONTH('Rent Roll'!$D27)),1,0))</f>
        <v>0</v>
      </c>
      <c r="AT53" s="567">
        <f>IF(AND(AT$3&gt;'Rent Roll'!$C27,AT$3&lt;='Rent Roll'!$D27),1,IF(AND(YEAR(AT$3)=YEAR('Rent Roll'!$D27),MONTH(AT$3)=MONTH('Rent Roll'!$D27)),1,0))</f>
        <v>0</v>
      </c>
      <c r="AU53" s="567">
        <f>IF(AND(AU$3&gt;'Rent Roll'!$C27,AU$3&lt;='Rent Roll'!$D27),1,IF(AND(YEAR(AU$3)=YEAR('Rent Roll'!$D27),MONTH(AU$3)=MONTH('Rent Roll'!$D27)),1,0))</f>
        <v>0</v>
      </c>
      <c r="AV53" s="567">
        <f>IF(AND(AV$3&gt;'Rent Roll'!$C27,AV$3&lt;='Rent Roll'!$D27),1,IF(AND(YEAR(AV$3)=YEAR('Rent Roll'!$D27),MONTH(AV$3)=MONTH('Rent Roll'!$D27)),1,0))</f>
        <v>0</v>
      </c>
      <c r="AW53" s="567">
        <f>IF(AND(AW$3&gt;'Rent Roll'!$C27,AW$3&lt;='Rent Roll'!$D27),1,IF(AND(YEAR(AW$3)=YEAR('Rent Roll'!$D27),MONTH(AW$3)=MONTH('Rent Roll'!$D27)),1,0))</f>
        <v>0</v>
      </c>
      <c r="AX53" s="567">
        <f>IF(AND(AX$3&gt;'Rent Roll'!$C27,AX$3&lt;='Rent Roll'!$D27),1,IF(AND(YEAR(AX$3)=YEAR('Rent Roll'!$D27),MONTH(AX$3)=MONTH('Rent Roll'!$D27)),1,0))</f>
        <v>0</v>
      </c>
      <c r="AY53" s="567">
        <f>IF(AND(AY$3&gt;'Rent Roll'!$C27,AY$3&lt;='Rent Roll'!$D27),1,IF(AND(YEAR(AY$3)=YEAR('Rent Roll'!$D27),MONTH(AY$3)=MONTH('Rent Roll'!$D27)),1,0))</f>
        <v>0</v>
      </c>
      <c r="AZ53" s="567">
        <f>IF(AND(AZ$3&gt;'Rent Roll'!$C27,AZ$3&lt;='Rent Roll'!$D27),1,IF(AND(YEAR(AZ$3)=YEAR('Rent Roll'!$D27),MONTH(AZ$3)=MONTH('Rent Roll'!$D27)),1,0))</f>
        <v>0</v>
      </c>
      <c r="BA53" s="567">
        <f>IF(AND(BA$3&gt;'Rent Roll'!$C27,BA$3&lt;='Rent Roll'!$D27),1,IF(AND(YEAR(BA$3)=YEAR('Rent Roll'!$D27),MONTH(BA$3)=MONTH('Rent Roll'!$D27)),1,0))</f>
        <v>0</v>
      </c>
      <c r="BB53" s="767">
        <f>IF(AND(BB$3&gt;'Rent Roll'!$C27,BB$3&lt;='Rent Roll'!$D27),1,IF(AND(YEAR(BB$3)=YEAR('Rent Roll'!$D27),MONTH(BB$3)=MONTH('Rent Roll'!$D27)),1,0))</f>
        <v>0</v>
      </c>
      <c r="BC53" s="768">
        <f>IF(AND(BC$3&gt;'Rent Roll'!$C27,BC$3&lt;='Rent Roll'!$D27),1,IF(AND(YEAR(BC$3)=YEAR('Rent Roll'!$D27),MONTH(BC$3)=MONTH('Rent Roll'!$D27)),1,0))</f>
        <v>0</v>
      </c>
      <c r="BD53" s="567">
        <f>IF(AND(BD$3&gt;'Rent Roll'!$C27,BD$3&lt;='Rent Roll'!$D27),1,IF(AND(YEAR(BD$3)=YEAR('Rent Roll'!$D27),MONTH(BD$3)=MONTH('Rent Roll'!$D27)),1,0))</f>
        <v>0</v>
      </c>
      <c r="BE53" s="567">
        <f>IF(AND(BE$3&gt;'Rent Roll'!$C27,BE$3&lt;='Rent Roll'!$D27),1,IF(AND(YEAR(BE$3)=YEAR('Rent Roll'!$D27),MONTH(BE$3)=MONTH('Rent Roll'!$D27)),1,0))</f>
        <v>0</v>
      </c>
      <c r="BF53" s="567">
        <f>IF(AND(BF$3&gt;'Rent Roll'!$C27,BF$3&lt;='Rent Roll'!$D27),1,IF(AND(YEAR(BF$3)=YEAR('Rent Roll'!$D27),MONTH(BF$3)=MONTH('Rent Roll'!$D27)),1,0))</f>
        <v>0</v>
      </c>
      <c r="BG53" s="567">
        <f>IF(AND(BG$3&gt;'Rent Roll'!$C27,BG$3&lt;='Rent Roll'!$D27),1,IF(AND(YEAR(BG$3)=YEAR('Rent Roll'!$D27),MONTH(BG$3)=MONTH('Rent Roll'!$D27)),1,0))</f>
        <v>0</v>
      </c>
      <c r="BH53" s="567">
        <f>IF(AND(BH$3&gt;'Rent Roll'!$C27,BH$3&lt;='Rent Roll'!$D27),1,IF(AND(YEAR(BH$3)=YEAR('Rent Roll'!$D27),MONTH(BH$3)=MONTH('Rent Roll'!$D27)),1,0))</f>
        <v>0</v>
      </c>
      <c r="BI53" s="567">
        <f>IF(AND(BI$3&gt;'Rent Roll'!$C27,BI$3&lt;='Rent Roll'!$D27),1,IF(AND(YEAR(BI$3)=YEAR('Rent Roll'!$D27),MONTH(BI$3)=MONTH('Rent Roll'!$D27)),1,0))</f>
        <v>0</v>
      </c>
      <c r="BJ53" s="567">
        <f>IF(AND(BJ$3&gt;'Rent Roll'!$C27,BJ$3&lt;='Rent Roll'!$D27),1,IF(AND(YEAR(BJ$3)=YEAR('Rent Roll'!$D27),MONTH(BJ$3)=MONTH('Rent Roll'!$D27)),1,0))</f>
        <v>0</v>
      </c>
      <c r="BK53" s="567">
        <f>IF(AND(BK$3&gt;'Rent Roll'!$C27,BK$3&lt;='Rent Roll'!$D27),1,IF(AND(YEAR(BK$3)=YEAR('Rent Roll'!$D27),MONTH(BK$3)=MONTH('Rent Roll'!$D27)),1,0))</f>
        <v>0</v>
      </c>
      <c r="BL53" s="567">
        <f>IF(AND(BL$3&gt;'Rent Roll'!$C27,BL$3&lt;='Rent Roll'!$D27),1,IF(AND(YEAR(BL$3)=YEAR('Rent Roll'!$D27),MONTH(BL$3)=MONTH('Rent Roll'!$D27)),1,0))</f>
        <v>0</v>
      </c>
      <c r="BM53" s="567">
        <f>IF(AND(BM$3&gt;'Rent Roll'!$C27,BM$3&lt;='Rent Roll'!$D27),1,IF(AND(YEAR(BM$3)=YEAR('Rent Roll'!$D27),MONTH(BM$3)=MONTH('Rent Roll'!$D27)),1,0))</f>
        <v>0</v>
      </c>
      <c r="BN53" s="767">
        <f>IF(AND(BN$3&gt;'Rent Roll'!$C27,BN$3&lt;='Rent Roll'!$D27),1,IF(AND(YEAR(BN$3)=YEAR('Rent Roll'!$D27),MONTH(BN$3)=MONTH('Rent Roll'!$D27)),1,0))</f>
        <v>0</v>
      </c>
      <c r="BO53" s="768">
        <f>IF(AND(BO$3&gt;'Rent Roll'!$C27,BO$3&lt;='Rent Roll'!$D27),1,IF(AND(YEAR(BO$3)=YEAR('Rent Roll'!$D27),MONTH(BO$3)=MONTH('Rent Roll'!$D27)),1,0))</f>
        <v>0</v>
      </c>
      <c r="BP53" s="567">
        <f>IF(AND(BP$3&gt;'Rent Roll'!$C27,BP$3&lt;='Rent Roll'!$D27),1,IF(AND(YEAR(BP$3)=YEAR('Rent Roll'!$D27),MONTH(BP$3)=MONTH('Rent Roll'!$D27)),1,0))</f>
        <v>0</v>
      </c>
      <c r="BQ53" s="567">
        <f>IF(AND(BQ$3&gt;'Rent Roll'!$C27,BQ$3&lt;='Rent Roll'!$D27),1,IF(AND(YEAR(BQ$3)=YEAR('Rent Roll'!$D27),MONTH(BQ$3)=MONTH('Rent Roll'!$D27)),1,0))</f>
        <v>0</v>
      </c>
      <c r="BR53" s="567">
        <f>IF(AND(BR$3&gt;'Rent Roll'!$C27,BR$3&lt;='Rent Roll'!$D27),1,IF(AND(YEAR(BR$3)=YEAR('Rent Roll'!$D27),MONTH(BR$3)=MONTH('Rent Roll'!$D27)),1,0))</f>
        <v>0</v>
      </c>
      <c r="BS53" s="567">
        <f>IF(AND(BS$3&gt;'Rent Roll'!$C27,BS$3&lt;='Rent Roll'!$D27),1,IF(AND(YEAR(BS$3)=YEAR('Rent Roll'!$D27),MONTH(BS$3)=MONTH('Rent Roll'!$D27)),1,0))</f>
        <v>0</v>
      </c>
      <c r="BT53" s="567">
        <f>IF(AND(BT$3&gt;'Rent Roll'!$C27,BT$3&lt;='Rent Roll'!$D27),1,IF(AND(YEAR(BT$3)=YEAR('Rent Roll'!$D27),MONTH(BT$3)=MONTH('Rent Roll'!$D27)),1,0))</f>
        <v>0</v>
      </c>
      <c r="BU53" s="567">
        <f>IF(AND(BU$3&gt;'Rent Roll'!$C27,BU$3&lt;='Rent Roll'!$D27),1,IF(AND(YEAR(BU$3)=YEAR('Rent Roll'!$D27),MONTH(BU$3)=MONTH('Rent Roll'!$D27)),1,0))</f>
        <v>0</v>
      </c>
      <c r="BV53" s="567">
        <f>IF(AND(BV$3&gt;'Rent Roll'!$C27,BV$3&lt;='Rent Roll'!$D27),1,IF(AND(YEAR(BV$3)=YEAR('Rent Roll'!$D27),MONTH(BV$3)=MONTH('Rent Roll'!$D27)),1,0))</f>
        <v>0</v>
      </c>
      <c r="BW53" s="567">
        <f>IF(AND(BW$3&gt;'Rent Roll'!$C27,BW$3&lt;='Rent Roll'!$D27),1,IF(AND(YEAR(BW$3)=YEAR('Rent Roll'!$D27),MONTH(BW$3)=MONTH('Rent Roll'!$D27)),1,0))</f>
        <v>0</v>
      </c>
      <c r="BX53" s="567">
        <f>IF(AND(BX$3&gt;'Rent Roll'!$C27,BX$3&lt;='Rent Roll'!$D27),1,IF(AND(YEAR(BX$3)=YEAR('Rent Roll'!$D27),MONTH(BX$3)=MONTH('Rent Roll'!$D27)),1,0))</f>
        <v>0</v>
      </c>
      <c r="BY53" s="567">
        <f>IF(AND(BY$3&gt;'Rent Roll'!$C27,BY$3&lt;='Rent Roll'!$D27),1,IF(AND(YEAR(BY$3)=YEAR('Rent Roll'!$D27),MONTH(BY$3)=MONTH('Rent Roll'!$D27)),1,0))</f>
        <v>0</v>
      </c>
      <c r="BZ53" s="767">
        <f>IF(AND(BZ$3&gt;'Rent Roll'!$C27,BZ$3&lt;='Rent Roll'!$D27),1,IF(AND(YEAR(BZ$3)=YEAR('Rent Roll'!$D27),MONTH(BZ$3)=MONTH('Rent Roll'!$D27)),1,0))</f>
        <v>0</v>
      </c>
      <c r="CA53" s="768">
        <f>IF(AND(CA$3&gt;'Rent Roll'!$C27,CA$3&lt;='Rent Roll'!$D27),1,IF(AND(YEAR(CA$3)=YEAR('Rent Roll'!$D27),MONTH(CA$3)=MONTH('Rent Roll'!$D27)),1,0))</f>
        <v>0</v>
      </c>
      <c r="CB53" s="567">
        <f>IF(AND(CB$3&gt;'Rent Roll'!$C27,CB$3&lt;='Rent Roll'!$D27),1,IF(AND(YEAR(CB$3)=YEAR('Rent Roll'!$D27),MONTH(CB$3)=MONTH('Rent Roll'!$D27)),1,0))</f>
        <v>0</v>
      </c>
      <c r="CC53" s="567">
        <f>IF(AND(CC$3&gt;'Rent Roll'!$C27,CC$3&lt;='Rent Roll'!$D27),1,IF(AND(YEAR(CC$3)=YEAR('Rent Roll'!$D27),MONTH(CC$3)=MONTH('Rent Roll'!$D27)),1,0))</f>
        <v>0</v>
      </c>
      <c r="CD53" s="567">
        <f>IF(AND(CD$3&gt;'Rent Roll'!$C27,CD$3&lt;='Rent Roll'!$D27),1,IF(AND(YEAR(CD$3)=YEAR('Rent Roll'!$D27),MONTH(CD$3)=MONTH('Rent Roll'!$D27)),1,0))</f>
        <v>0</v>
      </c>
      <c r="CE53" s="567">
        <f>IF(AND(CE$3&gt;'Rent Roll'!$C27,CE$3&lt;='Rent Roll'!$D27),1,IF(AND(YEAR(CE$3)=YEAR('Rent Roll'!$D27),MONTH(CE$3)=MONTH('Rent Roll'!$D27)),1,0))</f>
        <v>0</v>
      </c>
      <c r="CF53" s="567">
        <f>IF(AND(CF$3&gt;'Rent Roll'!$C27,CF$3&lt;='Rent Roll'!$D27),1,IF(AND(YEAR(CF$3)=YEAR('Rent Roll'!$D27),MONTH(CF$3)=MONTH('Rent Roll'!$D27)),1,0))</f>
        <v>0</v>
      </c>
      <c r="CG53" s="567">
        <f>IF(AND(CG$3&gt;'Rent Roll'!$C27,CG$3&lt;='Rent Roll'!$D27),1,IF(AND(YEAR(CG$3)=YEAR('Rent Roll'!$D27),MONTH(CG$3)=MONTH('Rent Roll'!$D27)),1,0))</f>
        <v>0</v>
      </c>
      <c r="CH53" s="567">
        <f>IF(AND(CH$3&gt;'Rent Roll'!$C27,CH$3&lt;='Rent Roll'!$D27),1,IF(AND(YEAR(CH$3)=YEAR('Rent Roll'!$D27),MONTH(CH$3)=MONTH('Rent Roll'!$D27)),1,0))</f>
        <v>0</v>
      </c>
      <c r="CI53" s="567">
        <f>IF(AND(CI$3&gt;'Rent Roll'!$C27,CI$3&lt;='Rent Roll'!$D27),1,IF(AND(YEAR(CI$3)=YEAR('Rent Roll'!$D27),MONTH(CI$3)=MONTH('Rent Roll'!$D27)),1,0))</f>
        <v>0</v>
      </c>
      <c r="CJ53" s="567">
        <f>IF(AND(CJ$3&gt;'Rent Roll'!$C27,CJ$3&lt;='Rent Roll'!$D27),1,IF(AND(YEAR(CJ$3)=YEAR('Rent Roll'!$D27),MONTH(CJ$3)=MONTH('Rent Roll'!$D27)),1,0))</f>
        <v>0</v>
      </c>
      <c r="CK53" s="567">
        <f>IF(AND(CK$3&gt;'Rent Roll'!$C27,CK$3&lt;='Rent Roll'!$D27),1,IF(AND(YEAR(CK$3)=YEAR('Rent Roll'!$D27),MONTH(CK$3)=MONTH('Rent Roll'!$D27)),1,0))</f>
        <v>0</v>
      </c>
      <c r="CL53" s="767">
        <f>IF(AND(CL$3&gt;'Rent Roll'!$C27,CL$3&lt;='Rent Roll'!$D27),1,IF(AND(YEAR(CL$3)=YEAR('Rent Roll'!$D27),MONTH(CL$3)=MONTH('Rent Roll'!$D27)),1,0))</f>
        <v>0</v>
      </c>
      <c r="CM53" s="768">
        <f>IF(AND(CM$3&gt;'Rent Roll'!$C27,CM$3&lt;='Rent Roll'!$D27),1,IF(AND(YEAR(CM$3)=YEAR('Rent Roll'!$D27),MONTH(CM$3)=MONTH('Rent Roll'!$D27)),1,0))</f>
        <v>0</v>
      </c>
      <c r="CN53" s="567">
        <f>IF(AND(CN$3&gt;'Rent Roll'!$C27,CN$3&lt;='Rent Roll'!$D27),1,IF(AND(YEAR(CN$3)=YEAR('Rent Roll'!$D27),MONTH(CN$3)=MONTH('Rent Roll'!$D27)),1,0))</f>
        <v>0</v>
      </c>
      <c r="CO53" s="567">
        <f>IF(AND(CO$3&gt;'Rent Roll'!$C27,CO$3&lt;='Rent Roll'!$D27),1,IF(AND(YEAR(CO$3)=YEAR('Rent Roll'!$D27),MONTH(CO$3)=MONTH('Rent Roll'!$D27)),1,0))</f>
        <v>0</v>
      </c>
      <c r="CP53" s="567">
        <f>IF(AND(CP$3&gt;'Rent Roll'!$C27,CP$3&lt;='Rent Roll'!$D27),1,IF(AND(YEAR(CP$3)=YEAR('Rent Roll'!$D27),MONTH(CP$3)=MONTH('Rent Roll'!$D27)),1,0))</f>
        <v>0</v>
      </c>
      <c r="CQ53" s="567">
        <f>IF(AND(CQ$3&gt;'Rent Roll'!$C27,CQ$3&lt;='Rent Roll'!$D27),1,IF(AND(YEAR(CQ$3)=YEAR('Rent Roll'!$D27),MONTH(CQ$3)=MONTH('Rent Roll'!$D27)),1,0))</f>
        <v>0</v>
      </c>
      <c r="CR53" s="567">
        <f>IF(AND(CR$3&gt;'Rent Roll'!$C27,CR$3&lt;='Rent Roll'!$D27),1,IF(AND(YEAR(CR$3)=YEAR('Rent Roll'!$D27),MONTH(CR$3)=MONTH('Rent Roll'!$D27)),1,0))</f>
        <v>0</v>
      </c>
      <c r="CS53" s="567">
        <f>IF(AND(CS$3&gt;'Rent Roll'!$C27,CS$3&lt;='Rent Roll'!$D27),1,IF(AND(YEAR(CS$3)=YEAR('Rent Roll'!$D27),MONTH(CS$3)=MONTH('Rent Roll'!$D27)),1,0))</f>
        <v>0</v>
      </c>
      <c r="CT53" s="567">
        <f>IF(AND(CT$3&gt;'Rent Roll'!$C27,CT$3&lt;='Rent Roll'!$D27),1,IF(AND(YEAR(CT$3)=YEAR('Rent Roll'!$D27),MONTH(CT$3)=MONTH('Rent Roll'!$D27)),1,0))</f>
        <v>0</v>
      </c>
      <c r="CU53" s="567">
        <f>IF(AND(CU$3&gt;'Rent Roll'!$C27,CU$3&lt;='Rent Roll'!$D27),1,IF(AND(YEAR(CU$3)=YEAR('Rent Roll'!$D27),MONTH(CU$3)=MONTH('Rent Roll'!$D27)),1,0))</f>
        <v>0</v>
      </c>
      <c r="CV53" s="567">
        <f>IF(AND(CV$3&gt;'Rent Roll'!$C27,CV$3&lt;='Rent Roll'!$D27),1,IF(AND(YEAR(CV$3)=YEAR('Rent Roll'!$D27),MONTH(CV$3)=MONTH('Rent Roll'!$D27)),1,0))</f>
        <v>0</v>
      </c>
      <c r="CW53" s="567">
        <f>IF(AND(CW$3&gt;'Rent Roll'!$C27,CW$3&lt;='Rent Roll'!$D27),1,IF(AND(YEAR(CW$3)=YEAR('Rent Roll'!$D27),MONTH(CW$3)=MONTH('Rent Roll'!$D27)),1,0))</f>
        <v>0</v>
      </c>
      <c r="CX53" s="767">
        <f>IF(AND(CX$3&gt;'Rent Roll'!$C27,CX$3&lt;='Rent Roll'!$D27),1,IF(AND(YEAR(CX$3)=YEAR('Rent Roll'!$D27),MONTH(CX$3)=MONTH('Rent Roll'!$D27)),1,0))</f>
        <v>0</v>
      </c>
      <c r="CY53" s="768">
        <f>IF(AND(CY$3&gt;'Rent Roll'!$C27,CY$3&lt;='Rent Roll'!$D27),1,IF(AND(YEAR(CY$3)=YEAR('Rent Roll'!$D27),MONTH(CY$3)=MONTH('Rent Roll'!$D27)),1,0))</f>
        <v>0</v>
      </c>
      <c r="CZ53" s="567">
        <f>IF(AND(CZ$3&gt;'Rent Roll'!$C27,CZ$3&lt;='Rent Roll'!$D27),1,IF(AND(YEAR(CZ$3)=YEAR('Rent Roll'!$D27),MONTH(CZ$3)=MONTH('Rent Roll'!$D27)),1,0))</f>
        <v>0</v>
      </c>
      <c r="DA53" s="567">
        <f>IF(AND(DA$3&gt;'Rent Roll'!$C27,DA$3&lt;='Rent Roll'!$D27),1,IF(AND(YEAR(DA$3)=YEAR('Rent Roll'!$D27),MONTH(DA$3)=MONTH('Rent Roll'!$D27)),1,0))</f>
        <v>0</v>
      </c>
      <c r="DB53" s="567">
        <f>IF(AND(DB$3&gt;'Rent Roll'!$C27,DB$3&lt;='Rent Roll'!$D27),1,IF(AND(YEAR(DB$3)=YEAR('Rent Roll'!$D27),MONTH(DB$3)=MONTH('Rent Roll'!$D27)),1,0))</f>
        <v>0</v>
      </c>
      <c r="DC53" s="567">
        <f>IF(AND(DC$3&gt;'Rent Roll'!$C27,DC$3&lt;='Rent Roll'!$D27),1,IF(AND(YEAR(DC$3)=YEAR('Rent Roll'!$D27),MONTH(DC$3)=MONTH('Rent Roll'!$D27)),1,0))</f>
        <v>0</v>
      </c>
      <c r="DD53" s="567">
        <f>IF(AND(DD$3&gt;'Rent Roll'!$C27,DD$3&lt;='Rent Roll'!$D27),1,IF(AND(YEAR(DD$3)=YEAR('Rent Roll'!$D27),MONTH(DD$3)=MONTH('Rent Roll'!$D27)),1,0))</f>
        <v>0</v>
      </c>
      <c r="DE53" s="567">
        <f>IF(AND(DE$3&gt;'Rent Roll'!$C27,DE$3&lt;='Rent Roll'!$D27),1,IF(AND(YEAR(DE$3)=YEAR('Rent Roll'!$D27),MONTH(DE$3)=MONTH('Rent Roll'!$D27)),1,0))</f>
        <v>0</v>
      </c>
      <c r="DF53" s="567">
        <f>IF(AND(DF$3&gt;'Rent Roll'!$C27,DF$3&lt;='Rent Roll'!$D27),1,IF(AND(YEAR(DF$3)=YEAR('Rent Roll'!$D27),MONTH(DF$3)=MONTH('Rent Roll'!$D27)),1,0))</f>
        <v>0</v>
      </c>
      <c r="DG53" s="567">
        <f>IF(AND(DG$3&gt;'Rent Roll'!$C27,DG$3&lt;='Rent Roll'!$D27),1,IF(AND(YEAR(DG$3)=YEAR('Rent Roll'!$D27),MONTH(DG$3)=MONTH('Rent Roll'!$D27)),1,0))</f>
        <v>0</v>
      </c>
      <c r="DH53" s="567">
        <f>IF(AND(DH$3&gt;'Rent Roll'!$C27,DH$3&lt;='Rent Roll'!$D27),1,IF(AND(YEAR(DH$3)=YEAR('Rent Roll'!$D27),MONTH(DH$3)=MONTH('Rent Roll'!$D27)),1,0))</f>
        <v>0</v>
      </c>
      <c r="DI53" s="567">
        <f>IF(AND(DI$3&gt;'Rent Roll'!$C27,DI$3&lt;='Rent Roll'!$D27),1,IF(AND(YEAR(DI$3)=YEAR('Rent Roll'!$D27),MONTH(DI$3)=MONTH('Rent Roll'!$D27)),1,0))</f>
        <v>0</v>
      </c>
      <c r="DJ53" s="767">
        <f>IF(AND(DJ$3&gt;'Rent Roll'!$C27,DJ$3&lt;='Rent Roll'!$D27),1,IF(AND(YEAR(DJ$3)=YEAR('Rent Roll'!$D27),MONTH(DJ$3)=MONTH('Rent Roll'!$D27)),1,0))</f>
        <v>0</v>
      </c>
      <c r="DK53" s="768">
        <f>IF(AND(DK$3&gt;'Rent Roll'!$C27,DK$3&lt;='Rent Roll'!$D27),1,IF(AND(YEAR(DK$3)=YEAR('Rent Roll'!$D27),MONTH(DK$3)=MONTH('Rent Roll'!$D27)),1,0))</f>
        <v>0</v>
      </c>
      <c r="DL53" s="567">
        <f>IF(AND(DL$3&gt;'Rent Roll'!$C27,DL$3&lt;='Rent Roll'!$D27),1,IF(AND(YEAR(DL$3)=YEAR('Rent Roll'!$D27),MONTH(DL$3)=MONTH('Rent Roll'!$D27)),1,0))</f>
        <v>0</v>
      </c>
      <c r="DM53" s="567">
        <f>IF(AND(DM$3&gt;'Rent Roll'!$C27,DM$3&lt;='Rent Roll'!$D27),1,IF(AND(YEAR(DM$3)=YEAR('Rent Roll'!$D27),MONTH(DM$3)=MONTH('Rent Roll'!$D27)),1,0))</f>
        <v>0</v>
      </c>
      <c r="DN53" s="567">
        <f>IF(AND(DN$3&gt;'Rent Roll'!$C27,DN$3&lt;='Rent Roll'!$D27),1,IF(AND(YEAR(DN$3)=YEAR('Rent Roll'!$D27),MONTH(DN$3)=MONTH('Rent Roll'!$D27)),1,0))</f>
        <v>0</v>
      </c>
      <c r="DO53" s="567">
        <f>IF(AND(DO$3&gt;'Rent Roll'!$C27,DO$3&lt;='Rent Roll'!$D27),1,IF(AND(YEAR(DO$3)=YEAR('Rent Roll'!$D27),MONTH(DO$3)=MONTH('Rent Roll'!$D27)),1,0))</f>
        <v>0</v>
      </c>
      <c r="DP53" s="567">
        <f>IF(AND(DP$3&gt;'Rent Roll'!$C27,DP$3&lt;='Rent Roll'!$D27),1,IF(AND(YEAR(DP$3)=YEAR('Rent Roll'!$D27),MONTH(DP$3)=MONTH('Rent Roll'!$D27)),1,0))</f>
        <v>0</v>
      </c>
      <c r="DQ53" s="567">
        <f>IF(AND(DQ$3&gt;'Rent Roll'!$C27,DQ$3&lt;='Rent Roll'!$D27),1,IF(AND(YEAR(DQ$3)=YEAR('Rent Roll'!$D27),MONTH(DQ$3)=MONTH('Rent Roll'!$D27)),1,0))</f>
        <v>0</v>
      </c>
      <c r="DR53" s="567">
        <f>IF(AND(DR$3&gt;'Rent Roll'!$C27,DR$3&lt;='Rent Roll'!$D27),1,IF(AND(YEAR(DR$3)=YEAR('Rent Roll'!$D27),MONTH(DR$3)=MONTH('Rent Roll'!$D27)),1,0))</f>
        <v>0</v>
      </c>
      <c r="DS53" s="567">
        <f>IF(AND(DS$3&gt;'Rent Roll'!$C27,DS$3&lt;='Rent Roll'!$D27),1,IF(AND(YEAR(DS$3)=YEAR('Rent Roll'!$D27),MONTH(DS$3)=MONTH('Rent Roll'!$D27)),1,0))</f>
        <v>0</v>
      </c>
      <c r="DT53" s="567">
        <f>IF(AND(DT$3&gt;'Rent Roll'!$C27,DT$3&lt;='Rent Roll'!$D27),1,IF(AND(YEAR(DT$3)=YEAR('Rent Roll'!$D27),MONTH(DT$3)=MONTH('Rent Roll'!$D27)),1,0))</f>
        <v>0</v>
      </c>
      <c r="DU53" s="567">
        <f>IF(AND(DU$3&gt;'Rent Roll'!$C27,DU$3&lt;='Rent Roll'!$D27),1,IF(AND(YEAR(DU$3)=YEAR('Rent Roll'!$D27),MONTH(DU$3)=MONTH('Rent Roll'!$D27)),1,0))</f>
        <v>0</v>
      </c>
      <c r="DV53" s="567">
        <f>IF(AND(DV$3&gt;'Rent Roll'!$C27,DV$3&lt;='Rent Roll'!$D27),1,IF(AND(YEAR(DV$3)=YEAR('Rent Roll'!$D27),MONTH(DV$3)=MONTH('Rent Roll'!$D27)),1,0))</f>
        <v>0</v>
      </c>
    </row>
    <row r="54" spans="1:126" s="568" customFormat="1" ht="12" customHeight="1" outlineLevel="1" x14ac:dyDescent="0.4">
      <c r="A54" s="732"/>
      <c r="B54" s="564">
        <f>'Rent Roll'!$B28</f>
        <v>0</v>
      </c>
      <c r="C54" s="565"/>
      <c r="D54" s="565"/>
      <c r="E54" s="566"/>
      <c r="F54" s="778">
        <f>IF(AND(F$3&gt;'Rent Roll'!$C28,F$3&lt;='Rent Roll'!$D28),1,IF(AND(YEAR(F$3)=YEAR('Rent Roll'!$D28),MONTH(F$3)=MONTH('Rent Roll'!$D28)),1,0))</f>
        <v>0</v>
      </c>
      <c r="G54" s="768">
        <f>IF(AND(G$3&gt;'Rent Roll'!$C28,G$3&lt;='Rent Roll'!$D28),1,IF(AND(YEAR(G$3)=YEAR('Rent Roll'!$D28),MONTH(G$3)=MONTH('Rent Roll'!$D28)),1,0))</f>
        <v>0</v>
      </c>
      <c r="H54" s="567">
        <f>IF(AND(H$3&gt;'Rent Roll'!$C28,H$3&lt;='Rent Roll'!$D28),1,IF(AND(YEAR(H$3)=YEAR('Rent Roll'!$D28),MONTH(H$3)=MONTH('Rent Roll'!$D28)),1,0))</f>
        <v>0</v>
      </c>
      <c r="I54" s="567">
        <f>IF(AND(I$3&gt;'Rent Roll'!$C28,I$3&lt;='Rent Roll'!$D28),1,IF(AND(YEAR(I$3)=YEAR('Rent Roll'!$D28),MONTH(I$3)=MONTH('Rent Roll'!$D28)),1,0))</f>
        <v>0</v>
      </c>
      <c r="J54" s="567">
        <f>IF(AND(J$3&gt;'Rent Roll'!$C28,J$3&lt;='Rent Roll'!$D28),1,IF(AND(YEAR(J$3)=YEAR('Rent Roll'!$D28),MONTH(J$3)=MONTH('Rent Roll'!$D28)),1,0))</f>
        <v>0</v>
      </c>
      <c r="K54" s="567">
        <f>IF(AND(K$3&gt;'Rent Roll'!$C28,K$3&lt;='Rent Roll'!$D28),1,IF(AND(YEAR(K$3)=YEAR('Rent Roll'!$D28),MONTH(K$3)=MONTH('Rent Roll'!$D28)),1,0))</f>
        <v>0</v>
      </c>
      <c r="L54" s="567">
        <f>IF(AND(L$3&gt;'Rent Roll'!$C28,L$3&lt;='Rent Roll'!$D28),1,IF(AND(YEAR(L$3)=YEAR('Rent Roll'!$D28),MONTH(L$3)=MONTH('Rent Roll'!$D28)),1,0))</f>
        <v>0</v>
      </c>
      <c r="M54" s="567">
        <f>IF(AND(M$3&gt;'Rent Roll'!$C28,M$3&lt;='Rent Roll'!$D28),1,IF(AND(YEAR(M$3)=YEAR('Rent Roll'!$D28),MONTH(M$3)=MONTH('Rent Roll'!$D28)),1,0))</f>
        <v>0</v>
      </c>
      <c r="N54" s="567">
        <f>IF(AND(N$3&gt;'Rent Roll'!$C28,N$3&lt;='Rent Roll'!$D28),1,IF(AND(YEAR(N$3)=YEAR('Rent Roll'!$D28),MONTH(N$3)=MONTH('Rent Roll'!$D28)),1,0))</f>
        <v>0</v>
      </c>
      <c r="O54" s="567">
        <f>IF(AND(O$3&gt;'Rent Roll'!$C28,O$3&lt;='Rent Roll'!$D28),1,IF(AND(YEAR(O$3)=YEAR('Rent Roll'!$D28),MONTH(O$3)=MONTH('Rent Roll'!$D28)),1,0))</f>
        <v>0</v>
      </c>
      <c r="P54" s="567">
        <f>IF(AND(P$3&gt;'Rent Roll'!$C28,P$3&lt;='Rent Roll'!$D28),1,IF(AND(YEAR(P$3)=YEAR('Rent Roll'!$D28),MONTH(P$3)=MONTH('Rent Roll'!$D28)),1,0))</f>
        <v>0</v>
      </c>
      <c r="Q54" s="567">
        <f>IF(AND(Q$3&gt;'Rent Roll'!$C28,Q$3&lt;='Rent Roll'!$D28),1,IF(AND(YEAR(Q$3)=YEAR('Rent Roll'!$D28),MONTH(Q$3)=MONTH('Rent Roll'!$D28)),1,0))</f>
        <v>0</v>
      </c>
      <c r="R54" s="767">
        <f>IF(AND(R$3&gt;'Rent Roll'!$C28,R$3&lt;='Rent Roll'!$D28),1,IF(AND(YEAR(R$3)=YEAR('Rent Roll'!$D28),MONTH(R$3)=MONTH('Rent Roll'!$D28)),1,0))</f>
        <v>0</v>
      </c>
      <c r="S54" s="768">
        <f>IF(AND(S$3&gt;'Rent Roll'!$C28,S$3&lt;='Rent Roll'!$D28),1,IF(AND(YEAR(S$3)=YEAR('Rent Roll'!$D28),MONTH(S$3)=MONTH('Rent Roll'!$D28)),1,0))</f>
        <v>0</v>
      </c>
      <c r="T54" s="567">
        <f>IF(AND(T$3&gt;'Rent Roll'!$C28,T$3&lt;='Rent Roll'!$D28),1,IF(AND(YEAR(T$3)=YEAR('Rent Roll'!$D28),MONTH(T$3)=MONTH('Rent Roll'!$D28)),1,0))</f>
        <v>0</v>
      </c>
      <c r="U54" s="567">
        <f>IF(AND(U$3&gt;'Rent Roll'!$C28,U$3&lt;='Rent Roll'!$D28),1,IF(AND(YEAR(U$3)=YEAR('Rent Roll'!$D28),MONTH(U$3)=MONTH('Rent Roll'!$D28)),1,0))</f>
        <v>0</v>
      </c>
      <c r="V54" s="567">
        <f>IF(AND(V$3&gt;'Rent Roll'!$C28,V$3&lt;='Rent Roll'!$D28),1,IF(AND(YEAR(V$3)=YEAR('Rent Roll'!$D28),MONTH(V$3)=MONTH('Rent Roll'!$D28)),1,0))</f>
        <v>0</v>
      </c>
      <c r="W54" s="567">
        <f>IF(AND(W$3&gt;'Rent Roll'!$C28,W$3&lt;='Rent Roll'!$D28),1,IF(AND(YEAR(W$3)=YEAR('Rent Roll'!$D28),MONTH(W$3)=MONTH('Rent Roll'!$D28)),1,0))</f>
        <v>0</v>
      </c>
      <c r="X54" s="567">
        <f>IF(AND(X$3&gt;'Rent Roll'!$C28,X$3&lt;='Rent Roll'!$D28),1,IF(AND(YEAR(X$3)=YEAR('Rent Roll'!$D28),MONTH(X$3)=MONTH('Rent Roll'!$D28)),1,0))</f>
        <v>0</v>
      </c>
      <c r="Y54" s="567">
        <f>IF(AND(Y$3&gt;'Rent Roll'!$C28,Y$3&lt;='Rent Roll'!$D28),1,IF(AND(YEAR(Y$3)=YEAR('Rent Roll'!$D28),MONTH(Y$3)=MONTH('Rent Roll'!$D28)),1,0))</f>
        <v>0</v>
      </c>
      <c r="Z54" s="567">
        <f>IF(AND(Z$3&gt;'Rent Roll'!$C28,Z$3&lt;='Rent Roll'!$D28),1,IF(AND(YEAR(Z$3)=YEAR('Rent Roll'!$D28),MONTH(Z$3)=MONTH('Rent Roll'!$D28)),1,0))</f>
        <v>0</v>
      </c>
      <c r="AA54" s="567">
        <f>IF(AND(AA$3&gt;'Rent Roll'!$C28,AA$3&lt;='Rent Roll'!$D28),1,IF(AND(YEAR(AA$3)=YEAR('Rent Roll'!$D28),MONTH(AA$3)=MONTH('Rent Roll'!$D28)),1,0))</f>
        <v>0</v>
      </c>
      <c r="AB54" s="567">
        <f>IF(AND(AB$3&gt;'Rent Roll'!$C28,AB$3&lt;='Rent Roll'!$D28),1,IF(AND(YEAR(AB$3)=YEAR('Rent Roll'!$D28),MONTH(AB$3)=MONTH('Rent Roll'!$D28)),1,0))</f>
        <v>0</v>
      </c>
      <c r="AC54" s="567">
        <f>IF(AND(AC$3&gt;'Rent Roll'!$C28,AC$3&lt;='Rent Roll'!$D28),1,IF(AND(YEAR(AC$3)=YEAR('Rent Roll'!$D28),MONTH(AC$3)=MONTH('Rent Roll'!$D28)),1,0))</f>
        <v>0</v>
      </c>
      <c r="AD54" s="767">
        <f>IF(AND(AD$3&gt;'Rent Roll'!$C28,AD$3&lt;='Rent Roll'!$D28),1,IF(AND(YEAR(AD$3)=YEAR('Rent Roll'!$D28),MONTH(AD$3)=MONTH('Rent Roll'!$D28)),1,0))</f>
        <v>0</v>
      </c>
      <c r="AE54" s="768">
        <f>IF(AND(AE$3&gt;'Rent Roll'!$C28,AE$3&lt;='Rent Roll'!$D28),1,IF(AND(YEAR(AE$3)=YEAR('Rent Roll'!$D28),MONTH(AE$3)=MONTH('Rent Roll'!$D28)),1,0))</f>
        <v>0</v>
      </c>
      <c r="AF54" s="567">
        <f>IF(AND(AF$3&gt;'Rent Roll'!$C28,AF$3&lt;='Rent Roll'!$D28),1,IF(AND(YEAR(AF$3)=YEAR('Rent Roll'!$D28),MONTH(AF$3)=MONTH('Rent Roll'!$D28)),1,0))</f>
        <v>0</v>
      </c>
      <c r="AG54" s="567">
        <f>IF(AND(AG$3&gt;'Rent Roll'!$C28,AG$3&lt;='Rent Roll'!$D28),1,IF(AND(YEAR(AG$3)=YEAR('Rent Roll'!$D28),MONTH(AG$3)=MONTH('Rent Roll'!$D28)),1,0))</f>
        <v>0</v>
      </c>
      <c r="AH54" s="567">
        <f>IF(AND(AH$3&gt;'Rent Roll'!$C28,AH$3&lt;='Rent Roll'!$D28),1,IF(AND(YEAR(AH$3)=YEAR('Rent Roll'!$D28),MONTH(AH$3)=MONTH('Rent Roll'!$D28)),1,0))</f>
        <v>0</v>
      </c>
      <c r="AI54" s="567">
        <f>IF(AND(AI$3&gt;'Rent Roll'!$C28,AI$3&lt;='Rent Roll'!$D28),1,IF(AND(YEAR(AI$3)=YEAR('Rent Roll'!$D28),MONTH(AI$3)=MONTH('Rent Roll'!$D28)),1,0))</f>
        <v>0</v>
      </c>
      <c r="AJ54" s="567">
        <f>IF(AND(AJ$3&gt;'Rent Roll'!$C28,AJ$3&lt;='Rent Roll'!$D28),1,IF(AND(YEAR(AJ$3)=YEAR('Rent Roll'!$D28),MONTH(AJ$3)=MONTH('Rent Roll'!$D28)),1,0))</f>
        <v>0</v>
      </c>
      <c r="AK54" s="567">
        <f>IF(AND(AK$3&gt;'Rent Roll'!$C28,AK$3&lt;='Rent Roll'!$D28),1,IF(AND(YEAR(AK$3)=YEAR('Rent Roll'!$D28),MONTH(AK$3)=MONTH('Rent Roll'!$D28)),1,0))</f>
        <v>0</v>
      </c>
      <c r="AL54" s="567">
        <f>IF(AND(AL$3&gt;'Rent Roll'!$C28,AL$3&lt;='Rent Roll'!$D28),1,IF(AND(YEAR(AL$3)=YEAR('Rent Roll'!$D28),MONTH(AL$3)=MONTH('Rent Roll'!$D28)),1,0))</f>
        <v>0</v>
      </c>
      <c r="AM54" s="567">
        <f>IF(AND(AM$3&gt;'Rent Roll'!$C28,AM$3&lt;='Rent Roll'!$D28),1,IF(AND(YEAR(AM$3)=YEAR('Rent Roll'!$D28),MONTH(AM$3)=MONTH('Rent Roll'!$D28)),1,0))</f>
        <v>0</v>
      </c>
      <c r="AN54" s="567">
        <f>IF(AND(AN$3&gt;'Rent Roll'!$C28,AN$3&lt;='Rent Roll'!$D28),1,IF(AND(YEAR(AN$3)=YEAR('Rent Roll'!$D28),MONTH(AN$3)=MONTH('Rent Roll'!$D28)),1,0))</f>
        <v>0</v>
      </c>
      <c r="AO54" s="567">
        <f>IF(AND(AO$3&gt;'Rent Roll'!$C28,AO$3&lt;='Rent Roll'!$D28),1,IF(AND(YEAR(AO$3)=YEAR('Rent Roll'!$D28),MONTH(AO$3)=MONTH('Rent Roll'!$D28)),1,0))</f>
        <v>0</v>
      </c>
      <c r="AP54" s="767">
        <f>IF(AND(AP$3&gt;'Rent Roll'!$C28,AP$3&lt;='Rent Roll'!$D28),1,IF(AND(YEAR(AP$3)=YEAR('Rent Roll'!$D28),MONTH(AP$3)=MONTH('Rent Roll'!$D28)),1,0))</f>
        <v>0</v>
      </c>
      <c r="AQ54" s="768">
        <f>IF(AND(AQ$3&gt;'Rent Roll'!$C28,AQ$3&lt;='Rent Roll'!$D28),1,IF(AND(YEAR(AQ$3)=YEAR('Rent Roll'!$D28),MONTH(AQ$3)=MONTH('Rent Roll'!$D28)),1,0))</f>
        <v>0</v>
      </c>
      <c r="AR54" s="567">
        <f>IF(AND(AR$3&gt;'Rent Roll'!$C28,AR$3&lt;='Rent Roll'!$D28),1,IF(AND(YEAR(AR$3)=YEAR('Rent Roll'!$D28),MONTH(AR$3)=MONTH('Rent Roll'!$D28)),1,0))</f>
        <v>0</v>
      </c>
      <c r="AS54" s="567">
        <f>IF(AND(AS$3&gt;'Rent Roll'!$C28,AS$3&lt;='Rent Roll'!$D28),1,IF(AND(YEAR(AS$3)=YEAR('Rent Roll'!$D28),MONTH(AS$3)=MONTH('Rent Roll'!$D28)),1,0))</f>
        <v>0</v>
      </c>
      <c r="AT54" s="567">
        <f>IF(AND(AT$3&gt;'Rent Roll'!$C28,AT$3&lt;='Rent Roll'!$D28),1,IF(AND(YEAR(AT$3)=YEAR('Rent Roll'!$D28),MONTH(AT$3)=MONTH('Rent Roll'!$D28)),1,0))</f>
        <v>0</v>
      </c>
      <c r="AU54" s="567">
        <f>IF(AND(AU$3&gt;'Rent Roll'!$C28,AU$3&lt;='Rent Roll'!$D28),1,IF(AND(YEAR(AU$3)=YEAR('Rent Roll'!$D28),MONTH(AU$3)=MONTH('Rent Roll'!$D28)),1,0))</f>
        <v>0</v>
      </c>
      <c r="AV54" s="567">
        <f>IF(AND(AV$3&gt;'Rent Roll'!$C28,AV$3&lt;='Rent Roll'!$D28),1,IF(AND(YEAR(AV$3)=YEAR('Rent Roll'!$D28),MONTH(AV$3)=MONTH('Rent Roll'!$D28)),1,0))</f>
        <v>0</v>
      </c>
      <c r="AW54" s="567">
        <f>IF(AND(AW$3&gt;'Rent Roll'!$C28,AW$3&lt;='Rent Roll'!$D28),1,IF(AND(YEAR(AW$3)=YEAR('Rent Roll'!$D28),MONTH(AW$3)=MONTH('Rent Roll'!$D28)),1,0))</f>
        <v>0</v>
      </c>
      <c r="AX54" s="567">
        <f>IF(AND(AX$3&gt;'Rent Roll'!$C28,AX$3&lt;='Rent Roll'!$D28),1,IF(AND(YEAR(AX$3)=YEAR('Rent Roll'!$D28),MONTH(AX$3)=MONTH('Rent Roll'!$D28)),1,0))</f>
        <v>0</v>
      </c>
      <c r="AY54" s="567">
        <f>IF(AND(AY$3&gt;'Rent Roll'!$C28,AY$3&lt;='Rent Roll'!$D28),1,IF(AND(YEAR(AY$3)=YEAR('Rent Roll'!$D28),MONTH(AY$3)=MONTH('Rent Roll'!$D28)),1,0))</f>
        <v>0</v>
      </c>
      <c r="AZ54" s="567">
        <f>IF(AND(AZ$3&gt;'Rent Roll'!$C28,AZ$3&lt;='Rent Roll'!$D28),1,IF(AND(YEAR(AZ$3)=YEAR('Rent Roll'!$D28),MONTH(AZ$3)=MONTH('Rent Roll'!$D28)),1,0))</f>
        <v>0</v>
      </c>
      <c r="BA54" s="567">
        <f>IF(AND(BA$3&gt;'Rent Roll'!$C28,BA$3&lt;='Rent Roll'!$D28),1,IF(AND(YEAR(BA$3)=YEAR('Rent Roll'!$D28),MONTH(BA$3)=MONTH('Rent Roll'!$D28)),1,0))</f>
        <v>0</v>
      </c>
      <c r="BB54" s="767">
        <f>IF(AND(BB$3&gt;'Rent Roll'!$C28,BB$3&lt;='Rent Roll'!$D28),1,IF(AND(YEAR(BB$3)=YEAR('Rent Roll'!$D28),MONTH(BB$3)=MONTH('Rent Roll'!$D28)),1,0))</f>
        <v>0</v>
      </c>
      <c r="BC54" s="768">
        <f>IF(AND(BC$3&gt;'Rent Roll'!$C28,BC$3&lt;='Rent Roll'!$D28),1,IF(AND(YEAR(BC$3)=YEAR('Rent Roll'!$D28),MONTH(BC$3)=MONTH('Rent Roll'!$D28)),1,0))</f>
        <v>0</v>
      </c>
      <c r="BD54" s="567">
        <f>IF(AND(BD$3&gt;'Rent Roll'!$C28,BD$3&lt;='Rent Roll'!$D28),1,IF(AND(YEAR(BD$3)=YEAR('Rent Roll'!$D28),MONTH(BD$3)=MONTH('Rent Roll'!$D28)),1,0))</f>
        <v>0</v>
      </c>
      <c r="BE54" s="567">
        <f>IF(AND(BE$3&gt;'Rent Roll'!$C28,BE$3&lt;='Rent Roll'!$D28),1,IF(AND(YEAR(BE$3)=YEAR('Rent Roll'!$D28),MONTH(BE$3)=MONTH('Rent Roll'!$D28)),1,0))</f>
        <v>0</v>
      </c>
      <c r="BF54" s="567">
        <f>IF(AND(BF$3&gt;'Rent Roll'!$C28,BF$3&lt;='Rent Roll'!$D28),1,IF(AND(YEAR(BF$3)=YEAR('Rent Roll'!$D28),MONTH(BF$3)=MONTH('Rent Roll'!$D28)),1,0))</f>
        <v>0</v>
      </c>
      <c r="BG54" s="567">
        <f>IF(AND(BG$3&gt;'Rent Roll'!$C28,BG$3&lt;='Rent Roll'!$D28),1,IF(AND(YEAR(BG$3)=YEAR('Rent Roll'!$D28),MONTH(BG$3)=MONTH('Rent Roll'!$D28)),1,0))</f>
        <v>0</v>
      </c>
      <c r="BH54" s="567">
        <f>IF(AND(BH$3&gt;'Rent Roll'!$C28,BH$3&lt;='Rent Roll'!$D28),1,IF(AND(YEAR(BH$3)=YEAR('Rent Roll'!$D28),MONTH(BH$3)=MONTH('Rent Roll'!$D28)),1,0))</f>
        <v>0</v>
      </c>
      <c r="BI54" s="567">
        <f>IF(AND(BI$3&gt;'Rent Roll'!$C28,BI$3&lt;='Rent Roll'!$D28),1,IF(AND(YEAR(BI$3)=YEAR('Rent Roll'!$D28),MONTH(BI$3)=MONTH('Rent Roll'!$D28)),1,0))</f>
        <v>0</v>
      </c>
      <c r="BJ54" s="567">
        <f>IF(AND(BJ$3&gt;'Rent Roll'!$C28,BJ$3&lt;='Rent Roll'!$D28),1,IF(AND(YEAR(BJ$3)=YEAR('Rent Roll'!$D28),MONTH(BJ$3)=MONTH('Rent Roll'!$D28)),1,0))</f>
        <v>0</v>
      </c>
      <c r="BK54" s="567">
        <f>IF(AND(BK$3&gt;'Rent Roll'!$C28,BK$3&lt;='Rent Roll'!$D28),1,IF(AND(YEAR(BK$3)=YEAR('Rent Roll'!$D28),MONTH(BK$3)=MONTH('Rent Roll'!$D28)),1,0))</f>
        <v>0</v>
      </c>
      <c r="BL54" s="567">
        <f>IF(AND(BL$3&gt;'Rent Roll'!$C28,BL$3&lt;='Rent Roll'!$D28),1,IF(AND(YEAR(BL$3)=YEAR('Rent Roll'!$D28),MONTH(BL$3)=MONTH('Rent Roll'!$D28)),1,0))</f>
        <v>0</v>
      </c>
      <c r="BM54" s="567">
        <f>IF(AND(BM$3&gt;'Rent Roll'!$C28,BM$3&lt;='Rent Roll'!$D28),1,IF(AND(YEAR(BM$3)=YEAR('Rent Roll'!$D28),MONTH(BM$3)=MONTH('Rent Roll'!$D28)),1,0))</f>
        <v>0</v>
      </c>
      <c r="BN54" s="767">
        <f>IF(AND(BN$3&gt;'Rent Roll'!$C28,BN$3&lt;='Rent Roll'!$D28),1,IF(AND(YEAR(BN$3)=YEAR('Rent Roll'!$D28),MONTH(BN$3)=MONTH('Rent Roll'!$D28)),1,0))</f>
        <v>0</v>
      </c>
      <c r="BO54" s="768">
        <f>IF(AND(BO$3&gt;'Rent Roll'!$C28,BO$3&lt;='Rent Roll'!$D28),1,IF(AND(YEAR(BO$3)=YEAR('Rent Roll'!$D28),MONTH(BO$3)=MONTH('Rent Roll'!$D28)),1,0))</f>
        <v>0</v>
      </c>
      <c r="BP54" s="567">
        <f>IF(AND(BP$3&gt;'Rent Roll'!$C28,BP$3&lt;='Rent Roll'!$D28),1,IF(AND(YEAR(BP$3)=YEAR('Rent Roll'!$D28),MONTH(BP$3)=MONTH('Rent Roll'!$D28)),1,0))</f>
        <v>0</v>
      </c>
      <c r="BQ54" s="567">
        <f>IF(AND(BQ$3&gt;'Rent Roll'!$C28,BQ$3&lt;='Rent Roll'!$D28),1,IF(AND(YEAR(BQ$3)=YEAR('Rent Roll'!$D28),MONTH(BQ$3)=MONTH('Rent Roll'!$D28)),1,0))</f>
        <v>0</v>
      </c>
      <c r="BR54" s="567">
        <f>IF(AND(BR$3&gt;'Rent Roll'!$C28,BR$3&lt;='Rent Roll'!$D28),1,IF(AND(YEAR(BR$3)=YEAR('Rent Roll'!$D28),MONTH(BR$3)=MONTH('Rent Roll'!$D28)),1,0))</f>
        <v>0</v>
      </c>
      <c r="BS54" s="567">
        <f>IF(AND(BS$3&gt;'Rent Roll'!$C28,BS$3&lt;='Rent Roll'!$D28),1,IF(AND(YEAR(BS$3)=YEAR('Rent Roll'!$D28),MONTH(BS$3)=MONTH('Rent Roll'!$D28)),1,0))</f>
        <v>0</v>
      </c>
      <c r="BT54" s="567">
        <f>IF(AND(BT$3&gt;'Rent Roll'!$C28,BT$3&lt;='Rent Roll'!$D28),1,IF(AND(YEAR(BT$3)=YEAR('Rent Roll'!$D28),MONTH(BT$3)=MONTH('Rent Roll'!$D28)),1,0))</f>
        <v>0</v>
      </c>
      <c r="BU54" s="567">
        <f>IF(AND(BU$3&gt;'Rent Roll'!$C28,BU$3&lt;='Rent Roll'!$D28),1,IF(AND(YEAR(BU$3)=YEAR('Rent Roll'!$D28),MONTH(BU$3)=MONTH('Rent Roll'!$D28)),1,0))</f>
        <v>0</v>
      </c>
      <c r="BV54" s="567">
        <f>IF(AND(BV$3&gt;'Rent Roll'!$C28,BV$3&lt;='Rent Roll'!$D28),1,IF(AND(YEAR(BV$3)=YEAR('Rent Roll'!$D28),MONTH(BV$3)=MONTH('Rent Roll'!$D28)),1,0))</f>
        <v>0</v>
      </c>
      <c r="BW54" s="567">
        <f>IF(AND(BW$3&gt;'Rent Roll'!$C28,BW$3&lt;='Rent Roll'!$D28),1,IF(AND(YEAR(BW$3)=YEAR('Rent Roll'!$D28),MONTH(BW$3)=MONTH('Rent Roll'!$D28)),1,0))</f>
        <v>0</v>
      </c>
      <c r="BX54" s="567">
        <f>IF(AND(BX$3&gt;'Rent Roll'!$C28,BX$3&lt;='Rent Roll'!$D28),1,IF(AND(YEAR(BX$3)=YEAR('Rent Roll'!$D28),MONTH(BX$3)=MONTH('Rent Roll'!$D28)),1,0))</f>
        <v>0</v>
      </c>
      <c r="BY54" s="567">
        <f>IF(AND(BY$3&gt;'Rent Roll'!$C28,BY$3&lt;='Rent Roll'!$D28),1,IF(AND(YEAR(BY$3)=YEAR('Rent Roll'!$D28),MONTH(BY$3)=MONTH('Rent Roll'!$D28)),1,0))</f>
        <v>0</v>
      </c>
      <c r="BZ54" s="767">
        <f>IF(AND(BZ$3&gt;'Rent Roll'!$C28,BZ$3&lt;='Rent Roll'!$D28),1,IF(AND(YEAR(BZ$3)=YEAR('Rent Roll'!$D28),MONTH(BZ$3)=MONTH('Rent Roll'!$D28)),1,0))</f>
        <v>0</v>
      </c>
      <c r="CA54" s="768">
        <f>IF(AND(CA$3&gt;'Rent Roll'!$C28,CA$3&lt;='Rent Roll'!$D28),1,IF(AND(YEAR(CA$3)=YEAR('Rent Roll'!$D28),MONTH(CA$3)=MONTH('Rent Roll'!$D28)),1,0))</f>
        <v>0</v>
      </c>
      <c r="CB54" s="567">
        <f>IF(AND(CB$3&gt;'Rent Roll'!$C28,CB$3&lt;='Rent Roll'!$D28),1,IF(AND(YEAR(CB$3)=YEAR('Rent Roll'!$D28),MONTH(CB$3)=MONTH('Rent Roll'!$D28)),1,0))</f>
        <v>0</v>
      </c>
      <c r="CC54" s="567">
        <f>IF(AND(CC$3&gt;'Rent Roll'!$C28,CC$3&lt;='Rent Roll'!$D28),1,IF(AND(YEAR(CC$3)=YEAR('Rent Roll'!$D28),MONTH(CC$3)=MONTH('Rent Roll'!$D28)),1,0))</f>
        <v>0</v>
      </c>
      <c r="CD54" s="567">
        <f>IF(AND(CD$3&gt;'Rent Roll'!$C28,CD$3&lt;='Rent Roll'!$D28),1,IF(AND(YEAR(CD$3)=YEAR('Rent Roll'!$D28),MONTH(CD$3)=MONTH('Rent Roll'!$D28)),1,0))</f>
        <v>0</v>
      </c>
      <c r="CE54" s="567">
        <f>IF(AND(CE$3&gt;'Rent Roll'!$C28,CE$3&lt;='Rent Roll'!$D28),1,IF(AND(YEAR(CE$3)=YEAR('Rent Roll'!$D28),MONTH(CE$3)=MONTH('Rent Roll'!$D28)),1,0))</f>
        <v>0</v>
      </c>
      <c r="CF54" s="567">
        <f>IF(AND(CF$3&gt;'Rent Roll'!$C28,CF$3&lt;='Rent Roll'!$D28),1,IF(AND(YEAR(CF$3)=YEAR('Rent Roll'!$D28),MONTH(CF$3)=MONTH('Rent Roll'!$D28)),1,0))</f>
        <v>0</v>
      </c>
      <c r="CG54" s="567">
        <f>IF(AND(CG$3&gt;'Rent Roll'!$C28,CG$3&lt;='Rent Roll'!$D28),1,IF(AND(YEAR(CG$3)=YEAR('Rent Roll'!$D28),MONTH(CG$3)=MONTH('Rent Roll'!$D28)),1,0))</f>
        <v>0</v>
      </c>
      <c r="CH54" s="567">
        <f>IF(AND(CH$3&gt;'Rent Roll'!$C28,CH$3&lt;='Rent Roll'!$D28),1,IF(AND(YEAR(CH$3)=YEAR('Rent Roll'!$D28),MONTH(CH$3)=MONTH('Rent Roll'!$D28)),1,0))</f>
        <v>0</v>
      </c>
      <c r="CI54" s="567">
        <f>IF(AND(CI$3&gt;'Rent Roll'!$C28,CI$3&lt;='Rent Roll'!$D28),1,IF(AND(YEAR(CI$3)=YEAR('Rent Roll'!$D28),MONTH(CI$3)=MONTH('Rent Roll'!$D28)),1,0))</f>
        <v>0</v>
      </c>
      <c r="CJ54" s="567">
        <f>IF(AND(CJ$3&gt;'Rent Roll'!$C28,CJ$3&lt;='Rent Roll'!$D28),1,IF(AND(YEAR(CJ$3)=YEAR('Rent Roll'!$D28),MONTH(CJ$3)=MONTH('Rent Roll'!$D28)),1,0))</f>
        <v>0</v>
      </c>
      <c r="CK54" s="567">
        <f>IF(AND(CK$3&gt;'Rent Roll'!$C28,CK$3&lt;='Rent Roll'!$D28),1,IF(AND(YEAR(CK$3)=YEAR('Rent Roll'!$D28),MONTH(CK$3)=MONTH('Rent Roll'!$D28)),1,0))</f>
        <v>0</v>
      </c>
      <c r="CL54" s="767">
        <f>IF(AND(CL$3&gt;'Rent Roll'!$C28,CL$3&lt;='Rent Roll'!$D28),1,IF(AND(YEAR(CL$3)=YEAR('Rent Roll'!$D28),MONTH(CL$3)=MONTH('Rent Roll'!$D28)),1,0))</f>
        <v>0</v>
      </c>
      <c r="CM54" s="768">
        <f>IF(AND(CM$3&gt;'Rent Roll'!$C28,CM$3&lt;='Rent Roll'!$D28),1,IF(AND(YEAR(CM$3)=YEAR('Rent Roll'!$D28),MONTH(CM$3)=MONTH('Rent Roll'!$D28)),1,0))</f>
        <v>0</v>
      </c>
      <c r="CN54" s="567">
        <f>IF(AND(CN$3&gt;'Rent Roll'!$C28,CN$3&lt;='Rent Roll'!$D28),1,IF(AND(YEAR(CN$3)=YEAR('Rent Roll'!$D28),MONTH(CN$3)=MONTH('Rent Roll'!$D28)),1,0))</f>
        <v>0</v>
      </c>
      <c r="CO54" s="567">
        <f>IF(AND(CO$3&gt;'Rent Roll'!$C28,CO$3&lt;='Rent Roll'!$D28),1,IF(AND(YEAR(CO$3)=YEAR('Rent Roll'!$D28),MONTH(CO$3)=MONTH('Rent Roll'!$D28)),1,0))</f>
        <v>0</v>
      </c>
      <c r="CP54" s="567">
        <f>IF(AND(CP$3&gt;'Rent Roll'!$C28,CP$3&lt;='Rent Roll'!$D28),1,IF(AND(YEAR(CP$3)=YEAR('Rent Roll'!$D28),MONTH(CP$3)=MONTH('Rent Roll'!$D28)),1,0))</f>
        <v>0</v>
      </c>
      <c r="CQ54" s="567">
        <f>IF(AND(CQ$3&gt;'Rent Roll'!$C28,CQ$3&lt;='Rent Roll'!$D28),1,IF(AND(YEAR(CQ$3)=YEAR('Rent Roll'!$D28),MONTH(CQ$3)=MONTH('Rent Roll'!$D28)),1,0))</f>
        <v>0</v>
      </c>
      <c r="CR54" s="567">
        <f>IF(AND(CR$3&gt;'Rent Roll'!$C28,CR$3&lt;='Rent Roll'!$D28),1,IF(AND(YEAR(CR$3)=YEAR('Rent Roll'!$D28),MONTH(CR$3)=MONTH('Rent Roll'!$D28)),1,0))</f>
        <v>0</v>
      </c>
      <c r="CS54" s="567">
        <f>IF(AND(CS$3&gt;'Rent Roll'!$C28,CS$3&lt;='Rent Roll'!$D28),1,IF(AND(YEAR(CS$3)=YEAR('Rent Roll'!$D28),MONTH(CS$3)=MONTH('Rent Roll'!$D28)),1,0))</f>
        <v>0</v>
      </c>
      <c r="CT54" s="567">
        <f>IF(AND(CT$3&gt;'Rent Roll'!$C28,CT$3&lt;='Rent Roll'!$D28),1,IF(AND(YEAR(CT$3)=YEAR('Rent Roll'!$D28),MONTH(CT$3)=MONTH('Rent Roll'!$D28)),1,0))</f>
        <v>0</v>
      </c>
      <c r="CU54" s="567">
        <f>IF(AND(CU$3&gt;'Rent Roll'!$C28,CU$3&lt;='Rent Roll'!$D28),1,IF(AND(YEAR(CU$3)=YEAR('Rent Roll'!$D28),MONTH(CU$3)=MONTH('Rent Roll'!$D28)),1,0))</f>
        <v>0</v>
      </c>
      <c r="CV54" s="567">
        <f>IF(AND(CV$3&gt;'Rent Roll'!$C28,CV$3&lt;='Rent Roll'!$D28),1,IF(AND(YEAR(CV$3)=YEAR('Rent Roll'!$D28),MONTH(CV$3)=MONTH('Rent Roll'!$D28)),1,0))</f>
        <v>0</v>
      </c>
      <c r="CW54" s="567">
        <f>IF(AND(CW$3&gt;'Rent Roll'!$C28,CW$3&lt;='Rent Roll'!$D28),1,IF(AND(YEAR(CW$3)=YEAR('Rent Roll'!$D28),MONTH(CW$3)=MONTH('Rent Roll'!$D28)),1,0))</f>
        <v>0</v>
      </c>
      <c r="CX54" s="767">
        <f>IF(AND(CX$3&gt;'Rent Roll'!$C28,CX$3&lt;='Rent Roll'!$D28),1,IF(AND(YEAR(CX$3)=YEAR('Rent Roll'!$D28),MONTH(CX$3)=MONTH('Rent Roll'!$D28)),1,0))</f>
        <v>0</v>
      </c>
      <c r="CY54" s="768">
        <f>IF(AND(CY$3&gt;'Rent Roll'!$C28,CY$3&lt;='Rent Roll'!$D28),1,IF(AND(YEAR(CY$3)=YEAR('Rent Roll'!$D28),MONTH(CY$3)=MONTH('Rent Roll'!$D28)),1,0))</f>
        <v>0</v>
      </c>
      <c r="CZ54" s="567">
        <f>IF(AND(CZ$3&gt;'Rent Roll'!$C28,CZ$3&lt;='Rent Roll'!$D28),1,IF(AND(YEAR(CZ$3)=YEAR('Rent Roll'!$D28),MONTH(CZ$3)=MONTH('Rent Roll'!$D28)),1,0))</f>
        <v>0</v>
      </c>
      <c r="DA54" s="567">
        <f>IF(AND(DA$3&gt;'Rent Roll'!$C28,DA$3&lt;='Rent Roll'!$D28),1,IF(AND(YEAR(DA$3)=YEAR('Rent Roll'!$D28),MONTH(DA$3)=MONTH('Rent Roll'!$D28)),1,0))</f>
        <v>0</v>
      </c>
      <c r="DB54" s="567">
        <f>IF(AND(DB$3&gt;'Rent Roll'!$C28,DB$3&lt;='Rent Roll'!$D28),1,IF(AND(YEAR(DB$3)=YEAR('Rent Roll'!$D28),MONTH(DB$3)=MONTH('Rent Roll'!$D28)),1,0))</f>
        <v>0</v>
      </c>
      <c r="DC54" s="567">
        <f>IF(AND(DC$3&gt;'Rent Roll'!$C28,DC$3&lt;='Rent Roll'!$D28),1,IF(AND(YEAR(DC$3)=YEAR('Rent Roll'!$D28),MONTH(DC$3)=MONTH('Rent Roll'!$D28)),1,0))</f>
        <v>0</v>
      </c>
      <c r="DD54" s="567">
        <f>IF(AND(DD$3&gt;'Rent Roll'!$C28,DD$3&lt;='Rent Roll'!$D28),1,IF(AND(YEAR(DD$3)=YEAR('Rent Roll'!$D28),MONTH(DD$3)=MONTH('Rent Roll'!$D28)),1,0))</f>
        <v>0</v>
      </c>
      <c r="DE54" s="567">
        <f>IF(AND(DE$3&gt;'Rent Roll'!$C28,DE$3&lt;='Rent Roll'!$D28),1,IF(AND(YEAR(DE$3)=YEAR('Rent Roll'!$D28),MONTH(DE$3)=MONTH('Rent Roll'!$D28)),1,0))</f>
        <v>0</v>
      </c>
      <c r="DF54" s="567">
        <f>IF(AND(DF$3&gt;'Rent Roll'!$C28,DF$3&lt;='Rent Roll'!$D28),1,IF(AND(YEAR(DF$3)=YEAR('Rent Roll'!$D28),MONTH(DF$3)=MONTH('Rent Roll'!$D28)),1,0))</f>
        <v>0</v>
      </c>
      <c r="DG54" s="567">
        <f>IF(AND(DG$3&gt;'Rent Roll'!$C28,DG$3&lt;='Rent Roll'!$D28),1,IF(AND(YEAR(DG$3)=YEAR('Rent Roll'!$D28),MONTH(DG$3)=MONTH('Rent Roll'!$D28)),1,0))</f>
        <v>0</v>
      </c>
      <c r="DH54" s="567">
        <f>IF(AND(DH$3&gt;'Rent Roll'!$C28,DH$3&lt;='Rent Roll'!$D28),1,IF(AND(YEAR(DH$3)=YEAR('Rent Roll'!$D28),MONTH(DH$3)=MONTH('Rent Roll'!$D28)),1,0))</f>
        <v>0</v>
      </c>
      <c r="DI54" s="567">
        <f>IF(AND(DI$3&gt;'Rent Roll'!$C28,DI$3&lt;='Rent Roll'!$D28),1,IF(AND(YEAR(DI$3)=YEAR('Rent Roll'!$D28),MONTH(DI$3)=MONTH('Rent Roll'!$D28)),1,0))</f>
        <v>0</v>
      </c>
      <c r="DJ54" s="767">
        <f>IF(AND(DJ$3&gt;'Rent Roll'!$C28,DJ$3&lt;='Rent Roll'!$D28),1,IF(AND(YEAR(DJ$3)=YEAR('Rent Roll'!$D28),MONTH(DJ$3)=MONTH('Rent Roll'!$D28)),1,0))</f>
        <v>0</v>
      </c>
      <c r="DK54" s="768">
        <f>IF(AND(DK$3&gt;'Rent Roll'!$C28,DK$3&lt;='Rent Roll'!$D28),1,IF(AND(YEAR(DK$3)=YEAR('Rent Roll'!$D28),MONTH(DK$3)=MONTH('Rent Roll'!$D28)),1,0))</f>
        <v>0</v>
      </c>
      <c r="DL54" s="567">
        <f>IF(AND(DL$3&gt;'Rent Roll'!$C28,DL$3&lt;='Rent Roll'!$D28),1,IF(AND(YEAR(DL$3)=YEAR('Rent Roll'!$D28),MONTH(DL$3)=MONTH('Rent Roll'!$D28)),1,0))</f>
        <v>0</v>
      </c>
      <c r="DM54" s="567">
        <f>IF(AND(DM$3&gt;'Rent Roll'!$C28,DM$3&lt;='Rent Roll'!$D28),1,IF(AND(YEAR(DM$3)=YEAR('Rent Roll'!$D28),MONTH(DM$3)=MONTH('Rent Roll'!$D28)),1,0))</f>
        <v>0</v>
      </c>
      <c r="DN54" s="567">
        <f>IF(AND(DN$3&gt;'Rent Roll'!$C28,DN$3&lt;='Rent Roll'!$D28),1,IF(AND(YEAR(DN$3)=YEAR('Rent Roll'!$D28),MONTH(DN$3)=MONTH('Rent Roll'!$D28)),1,0))</f>
        <v>0</v>
      </c>
      <c r="DO54" s="567">
        <f>IF(AND(DO$3&gt;'Rent Roll'!$C28,DO$3&lt;='Rent Roll'!$D28),1,IF(AND(YEAR(DO$3)=YEAR('Rent Roll'!$D28),MONTH(DO$3)=MONTH('Rent Roll'!$D28)),1,0))</f>
        <v>0</v>
      </c>
      <c r="DP54" s="567">
        <f>IF(AND(DP$3&gt;'Rent Roll'!$C28,DP$3&lt;='Rent Roll'!$D28),1,IF(AND(YEAR(DP$3)=YEAR('Rent Roll'!$D28),MONTH(DP$3)=MONTH('Rent Roll'!$D28)),1,0))</f>
        <v>0</v>
      </c>
      <c r="DQ54" s="567">
        <f>IF(AND(DQ$3&gt;'Rent Roll'!$C28,DQ$3&lt;='Rent Roll'!$D28),1,IF(AND(YEAR(DQ$3)=YEAR('Rent Roll'!$D28),MONTH(DQ$3)=MONTH('Rent Roll'!$D28)),1,0))</f>
        <v>0</v>
      </c>
      <c r="DR54" s="567">
        <f>IF(AND(DR$3&gt;'Rent Roll'!$C28,DR$3&lt;='Rent Roll'!$D28),1,IF(AND(YEAR(DR$3)=YEAR('Rent Roll'!$D28),MONTH(DR$3)=MONTH('Rent Roll'!$D28)),1,0))</f>
        <v>0</v>
      </c>
      <c r="DS54" s="567">
        <f>IF(AND(DS$3&gt;'Rent Roll'!$C28,DS$3&lt;='Rent Roll'!$D28),1,IF(AND(YEAR(DS$3)=YEAR('Rent Roll'!$D28),MONTH(DS$3)=MONTH('Rent Roll'!$D28)),1,0))</f>
        <v>0</v>
      </c>
      <c r="DT54" s="567">
        <f>IF(AND(DT$3&gt;'Rent Roll'!$C28,DT$3&lt;='Rent Roll'!$D28),1,IF(AND(YEAR(DT$3)=YEAR('Rent Roll'!$D28),MONTH(DT$3)=MONTH('Rent Roll'!$D28)),1,0))</f>
        <v>0</v>
      </c>
      <c r="DU54" s="567">
        <f>IF(AND(DU$3&gt;'Rent Roll'!$C28,DU$3&lt;='Rent Roll'!$D28),1,IF(AND(YEAR(DU$3)=YEAR('Rent Roll'!$D28),MONTH(DU$3)=MONTH('Rent Roll'!$D28)),1,0))</f>
        <v>0</v>
      </c>
      <c r="DV54" s="567">
        <f>IF(AND(DV$3&gt;'Rent Roll'!$C28,DV$3&lt;='Rent Roll'!$D28),1,IF(AND(YEAR(DV$3)=YEAR('Rent Roll'!$D28),MONTH(DV$3)=MONTH('Rent Roll'!$D28)),1,0))</f>
        <v>0</v>
      </c>
    </row>
    <row r="55" spans="1:126" s="568" customFormat="1" ht="12" customHeight="1" outlineLevel="1" x14ac:dyDescent="0.4">
      <c r="A55" s="732"/>
      <c r="B55" s="564">
        <f>'Rent Roll'!$B29</f>
        <v>0</v>
      </c>
      <c r="C55" s="565"/>
      <c r="D55" s="565"/>
      <c r="E55" s="566"/>
      <c r="F55" s="778">
        <f>IF(AND(F$3&gt;'Rent Roll'!$C29,F$3&lt;='Rent Roll'!$D29),1,IF(AND(YEAR(F$3)=YEAR('Rent Roll'!$D29),MONTH(F$3)=MONTH('Rent Roll'!$D29)),1,0))</f>
        <v>0</v>
      </c>
      <c r="G55" s="768">
        <f>IF(AND(G$3&gt;'Rent Roll'!$C29,G$3&lt;='Rent Roll'!$D29),1,IF(AND(YEAR(G$3)=YEAR('Rent Roll'!$D29),MONTH(G$3)=MONTH('Rent Roll'!$D29)),1,0))</f>
        <v>0</v>
      </c>
      <c r="H55" s="567">
        <f>IF(AND(H$3&gt;'Rent Roll'!$C29,H$3&lt;='Rent Roll'!$D29),1,IF(AND(YEAR(H$3)=YEAR('Rent Roll'!$D29),MONTH(H$3)=MONTH('Rent Roll'!$D29)),1,0))</f>
        <v>0</v>
      </c>
      <c r="I55" s="567">
        <f>IF(AND(I$3&gt;'Rent Roll'!$C29,I$3&lt;='Rent Roll'!$D29),1,IF(AND(YEAR(I$3)=YEAR('Rent Roll'!$D29),MONTH(I$3)=MONTH('Rent Roll'!$D29)),1,0))</f>
        <v>0</v>
      </c>
      <c r="J55" s="567">
        <f>IF(AND(J$3&gt;'Rent Roll'!$C29,J$3&lt;='Rent Roll'!$D29),1,IF(AND(YEAR(J$3)=YEAR('Rent Roll'!$D29),MONTH(J$3)=MONTH('Rent Roll'!$D29)),1,0))</f>
        <v>0</v>
      </c>
      <c r="K55" s="567">
        <f>IF(AND(K$3&gt;'Rent Roll'!$C29,K$3&lt;='Rent Roll'!$D29),1,IF(AND(YEAR(K$3)=YEAR('Rent Roll'!$D29),MONTH(K$3)=MONTH('Rent Roll'!$D29)),1,0))</f>
        <v>0</v>
      </c>
      <c r="L55" s="567">
        <f>IF(AND(L$3&gt;'Rent Roll'!$C29,L$3&lt;='Rent Roll'!$D29),1,IF(AND(YEAR(L$3)=YEAR('Rent Roll'!$D29),MONTH(L$3)=MONTH('Rent Roll'!$D29)),1,0))</f>
        <v>0</v>
      </c>
      <c r="M55" s="567">
        <f>IF(AND(M$3&gt;'Rent Roll'!$C29,M$3&lt;='Rent Roll'!$D29),1,IF(AND(YEAR(M$3)=YEAR('Rent Roll'!$D29),MONTH(M$3)=MONTH('Rent Roll'!$D29)),1,0))</f>
        <v>0</v>
      </c>
      <c r="N55" s="567">
        <f>IF(AND(N$3&gt;'Rent Roll'!$C29,N$3&lt;='Rent Roll'!$D29),1,IF(AND(YEAR(N$3)=YEAR('Rent Roll'!$D29),MONTH(N$3)=MONTH('Rent Roll'!$D29)),1,0))</f>
        <v>0</v>
      </c>
      <c r="O55" s="567">
        <f>IF(AND(O$3&gt;'Rent Roll'!$C29,O$3&lt;='Rent Roll'!$D29),1,IF(AND(YEAR(O$3)=YEAR('Rent Roll'!$D29),MONTH(O$3)=MONTH('Rent Roll'!$D29)),1,0))</f>
        <v>0</v>
      </c>
      <c r="P55" s="567">
        <f>IF(AND(P$3&gt;'Rent Roll'!$C29,P$3&lt;='Rent Roll'!$D29),1,IF(AND(YEAR(P$3)=YEAR('Rent Roll'!$D29),MONTH(P$3)=MONTH('Rent Roll'!$D29)),1,0))</f>
        <v>0</v>
      </c>
      <c r="Q55" s="567">
        <f>IF(AND(Q$3&gt;'Rent Roll'!$C29,Q$3&lt;='Rent Roll'!$D29),1,IF(AND(YEAR(Q$3)=YEAR('Rent Roll'!$D29),MONTH(Q$3)=MONTH('Rent Roll'!$D29)),1,0))</f>
        <v>0</v>
      </c>
      <c r="R55" s="767">
        <f>IF(AND(R$3&gt;'Rent Roll'!$C29,R$3&lt;='Rent Roll'!$D29),1,IF(AND(YEAR(R$3)=YEAR('Rent Roll'!$D29),MONTH(R$3)=MONTH('Rent Roll'!$D29)),1,0))</f>
        <v>0</v>
      </c>
      <c r="S55" s="768">
        <f>IF(AND(S$3&gt;'Rent Roll'!$C29,S$3&lt;='Rent Roll'!$D29),1,IF(AND(YEAR(S$3)=YEAR('Rent Roll'!$D29),MONTH(S$3)=MONTH('Rent Roll'!$D29)),1,0))</f>
        <v>0</v>
      </c>
      <c r="T55" s="567">
        <f>IF(AND(T$3&gt;'Rent Roll'!$C29,T$3&lt;='Rent Roll'!$D29),1,IF(AND(YEAR(T$3)=YEAR('Rent Roll'!$D29),MONTH(T$3)=MONTH('Rent Roll'!$D29)),1,0))</f>
        <v>0</v>
      </c>
      <c r="U55" s="567">
        <f>IF(AND(U$3&gt;'Rent Roll'!$C29,U$3&lt;='Rent Roll'!$D29),1,IF(AND(YEAR(U$3)=YEAR('Rent Roll'!$D29),MONTH(U$3)=MONTH('Rent Roll'!$D29)),1,0))</f>
        <v>0</v>
      </c>
      <c r="V55" s="567">
        <f>IF(AND(V$3&gt;'Rent Roll'!$C29,V$3&lt;='Rent Roll'!$D29),1,IF(AND(YEAR(V$3)=YEAR('Rent Roll'!$D29),MONTH(V$3)=MONTH('Rent Roll'!$D29)),1,0))</f>
        <v>0</v>
      </c>
      <c r="W55" s="567">
        <f>IF(AND(W$3&gt;'Rent Roll'!$C29,W$3&lt;='Rent Roll'!$D29),1,IF(AND(YEAR(W$3)=YEAR('Rent Roll'!$D29),MONTH(W$3)=MONTH('Rent Roll'!$D29)),1,0))</f>
        <v>0</v>
      </c>
      <c r="X55" s="567">
        <f>IF(AND(X$3&gt;'Rent Roll'!$C29,X$3&lt;='Rent Roll'!$D29),1,IF(AND(YEAR(X$3)=YEAR('Rent Roll'!$D29),MONTH(X$3)=MONTH('Rent Roll'!$D29)),1,0))</f>
        <v>0</v>
      </c>
      <c r="Y55" s="567">
        <f>IF(AND(Y$3&gt;'Rent Roll'!$C29,Y$3&lt;='Rent Roll'!$D29),1,IF(AND(YEAR(Y$3)=YEAR('Rent Roll'!$D29),MONTH(Y$3)=MONTH('Rent Roll'!$D29)),1,0))</f>
        <v>0</v>
      </c>
      <c r="Z55" s="567">
        <f>IF(AND(Z$3&gt;'Rent Roll'!$C29,Z$3&lt;='Rent Roll'!$D29),1,IF(AND(YEAR(Z$3)=YEAR('Rent Roll'!$D29),MONTH(Z$3)=MONTH('Rent Roll'!$D29)),1,0))</f>
        <v>0</v>
      </c>
      <c r="AA55" s="567">
        <f>IF(AND(AA$3&gt;'Rent Roll'!$C29,AA$3&lt;='Rent Roll'!$D29),1,IF(AND(YEAR(AA$3)=YEAR('Rent Roll'!$D29),MONTH(AA$3)=MONTH('Rent Roll'!$D29)),1,0))</f>
        <v>0</v>
      </c>
      <c r="AB55" s="567">
        <f>IF(AND(AB$3&gt;'Rent Roll'!$C29,AB$3&lt;='Rent Roll'!$D29),1,IF(AND(YEAR(AB$3)=YEAR('Rent Roll'!$D29),MONTH(AB$3)=MONTH('Rent Roll'!$D29)),1,0))</f>
        <v>0</v>
      </c>
      <c r="AC55" s="567">
        <f>IF(AND(AC$3&gt;'Rent Roll'!$C29,AC$3&lt;='Rent Roll'!$D29),1,IF(AND(YEAR(AC$3)=YEAR('Rent Roll'!$D29),MONTH(AC$3)=MONTH('Rent Roll'!$D29)),1,0))</f>
        <v>0</v>
      </c>
      <c r="AD55" s="767">
        <f>IF(AND(AD$3&gt;'Rent Roll'!$C29,AD$3&lt;='Rent Roll'!$D29),1,IF(AND(YEAR(AD$3)=YEAR('Rent Roll'!$D29),MONTH(AD$3)=MONTH('Rent Roll'!$D29)),1,0))</f>
        <v>0</v>
      </c>
      <c r="AE55" s="768">
        <f>IF(AND(AE$3&gt;'Rent Roll'!$C29,AE$3&lt;='Rent Roll'!$D29),1,IF(AND(YEAR(AE$3)=YEAR('Rent Roll'!$D29),MONTH(AE$3)=MONTH('Rent Roll'!$D29)),1,0))</f>
        <v>0</v>
      </c>
      <c r="AF55" s="567">
        <f>IF(AND(AF$3&gt;'Rent Roll'!$C29,AF$3&lt;='Rent Roll'!$D29),1,IF(AND(YEAR(AF$3)=YEAR('Rent Roll'!$D29),MONTH(AF$3)=MONTH('Rent Roll'!$D29)),1,0))</f>
        <v>0</v>
      </c>
      <c r="AG55" s="567">
        <f>IF(AND(AG$3&gt;'Rent Roll'!$C29,AG$3&lt;='Rent Roll'!$D29),1,IF(AND(YEAR(AG$3)=YEAR('Rent Roll'!$D29),MONTH(AG$3)=MONTH('Rent Roll'!$D29)),1,0))</f>
        <v>0</v>
      </c>
      <c r="AH55" s="567">
        <f>IF(AND(AH$3&gt;'Rent Roll'!$C29,AH$3&lt;='Rent Roll'!$D29),1,IF(AND(YEAR(AH$3)=YEAR('Rent Roll'!$D29),MONTH(AH$3)=MONTH('Rent Roll'!$D29)),1,0))</f>
        <v>0</v>
      </c>
      <c r="AI55" s="567">
        <f>IF(AND(AI$3&gt;'Rent Roll'!$C29,AI$3&lt;='Rent Roll'!$D29),1,IF(AND(YEAR(AI$3)=YEAR('Rent Roll'!$D29),MONTH(AI$3)=MONTH('Rent Roll'!$D29)),1,0))</f>
        <v>0</v>
      </c>
      <c r="AJ55" s="567">
        <f>IF(AND(AJ$3&gt;'Rent Roll'!$C29,AJ$3&lt;='Rent Roll'!$D29),1,IF(AND(YEAR(AJ$3)=YEAR('Rent Roll'!$D29),MONTH(AJ$3)=MONTH('Rent Roll'!$D29)),1,0))</f>
        <v>0</v>
      </c>
      <c r="AK55" s="567">
        <f>IF(AND(AK$3&gt;'Rent Roll'!$C29,AK$3&lt;='Rent Roll'!$D29),1,IF(AND(YEAR(AK$3)=YEAR('Rent Roll'!$D29),MONTH(AK$3)=MONTH('Rent Roll'!$D29)),1,0))</f>
        <v>0</v>
      </c>
      <c r="AL55" s="567">
        <f>IF(AND(AL$3&gt;'Rent Roll'!$C29,AL$3&lt;='Rent Roll'!$D29),1,IF(AND(YEAR(AL$3)=YEAR('Rent Roll'!$D29),MONTH(AL$3)=MONTH('Rent Roll'!$D29)),1,0))</f>
        <v>0</v>
      </c>
      <c r="AM55" s="567">
        <f>IF(AND(AM$3&gt;'Rent Roll'!$C29,AM$3&lt;='Rent Roll'!$D29),1,IF(AND(YEAR(AM$3)=YEAR('Rent Roll'!$D29),MONTH(AM$3)=MONTH('Rent Roll'!$D29)),1,0))</f>
        <v>0</v>
      </c>
      <c r="AN55" s="567">
        <f>IF(AND(AN$3&gt;'Rent Roll'!$C29,AN$3&lt;='Rent Roll'!$D29),1,IF(AND(YEAR(AN$3)=YEAR('Rent Roll'!$D29),MONTH(AN$3)=MONTH('Rent Roll'!$D29)),1,0))</f>
        <v>0</v>
      </c>
      <c r="AO55" s="567">
        <f>IF(AND(AO$3&gt;'Rent Roll'!$C29,AO$3&lt;='Rent Roll'!$D29),1,IF(AND(YEAR(AO$3)=YEAR('Rent Roll'!$D29),MONTH(AO$3)=MONTH('Rent Roll'!$D29)),1,0))</f>
        <v>0</v>
      </c>
      <c r="AP55" s="767">
        <f>IF(AND(AP$3&gt;'Rent Roll'!$C29,AP$3&lt;='Rent Roll'!$D29),1,IF(AND(YEAR(AP$3)=YEAR('Rent Roll'!$D29),MONTH(AP$3)=MONTH('Rent Roll'!$D29)),1,0))</f>
        <v>0</v>
      </c>
      <c r="AQ55" s="768">
        <f>IF(AND(AQ$3&gt;'Rent Roll'!$C29,AQ$3&lt;='Rent Roll'!$D29),1,IF(AND(YEAR(AQ$3)=YEAR('Rent Roll'!$D29),MONTH(AQ$3)=MONTH('Rent Roll'!$D29)),1,0))</f>
        <v>0</v>
      </c>
      <c r="AR55" s="567">
        <f>IF(AND(AR$3&gt;'Rent Roll'!$C29,AR$3&lt;='Rent Roll'!$D29),1,IF(AND(YEAR(AR$3)=YEAR('Rent Roll'!$D29),MONTH(AR$3)=MONTH('Rent Roll'!$D29)),1,0))</f>
        <v>0</v>
      </c>
      <c r="AS55" s="567">
        <f>IF(AND(AS$3&gt;'Rent Roll'!$C29,AS$3&lt;='Rent Roll'!$D29),1,IF(AND(YEAR(AS$3)=YEAR('Rent Roll'!$D29),MONTH(AS$3)=MONTH('Rent Roll'!$D29)),1,0))</f>
        <v>0</v>
      </c>
      <c r="AT55" s="567">
        <f>IF(AND(AT$3&gt;'Rent Roll'!$C29,AT$3&lt;='Rent Roll'!$D29),1,IF(AND(YEAR(AT$3)=YEAR('Rent Roll'!$D29),MONTH(AT$3)=MONTH('Rent Roll'!$D29)),1,0))</f>
        <v>0</v>
      </c>
      <c r="AU55" s="567">
        <f>IF(AND(AU$3&gt;'Rent Roll'!$C29,AU$3&lt;='Rent Roll'!$D29),1,IF(AND(YEAR(AU$3)=YEAR('Rent Roll'!$D29),MONTH(AU$3)=MONTH('Rent Roll'!$D29)),1,0))</f>
        <v>0</v>
      </c>
      <c r="AV55" s="567">
        <f>IF(AND(AV$3&gt;'Rent Roll'!$C29,AV$3&lt;='Rent Roll'!$D29),1,IF(AND(YEAR(AV$3)=YEAR('Rent Roll'!$D29),MONTH(AV$3)=MONTH('Rent Roll'!$D29)),1,0))</f>
        <v>0</v>
      </c>
      <c r="AW55" s="567">
        <f>IF(AND(AW$3&gt;'Rent Roll'!$C29,AW$3&lt;='Rent Roll'!$D29),1,IF(AND(YEAR(AW$3)=YEAR('Rent Roll'!$D29),MONTH(AW$3)=MONTH('Rent Roll'!$D29)),1,0))</f>
        <v>0</v>
      </c>
      <c r="AX55" s="567">
        <f>IF(AND(AX$3&gt;'Rent Roll'!$C29,AX$3&lt;='Rent Roll'!$D29),1,IF(AND(YEAR(AX$3)=YEAR('Rent Roll'!$D29),MONTH(AX$3)=MONTH('Rent Roll'!$D29)),1,0))</f>
        <v>0</v>
      </c>
      <c r="AY55" s="567">
        <f>IF(AND(AY$3&gt;'Rent Roll'!$C29,AY$3&lt;='Rent Roll'!$D29),1,IF(AND(YEAR(AY$3)=YEAR('Rent Roll'!$D29),MONTH(AY$3)=MONTH('Rent Roll'!$D29)),1,0))</f>
        <v>0</v>
      </c>
      <c r="AZ55" s="567">
        <f>IF(AND(AZ$3&gt;'Rent Roll'!$C29,AZ$3&lt;='Rent Roll'!$D29),1,IF(AND(YEAR(AZ$3)=YEAR('Rent Roll'!$D29),MONTH(AZ$3)=MONTH('Rent Roll'!$D29)),1,0))</f>
        <v>0</v>
      </c>
      <c r="BA55" s="567">
        <f>IF(AND(BA$3&gt;'Rent Roll'!$C29,BA$3&lt;='Rent Roll'!$D29),1,IF(AND(YEAR(BA$3)=YEAR('Rent Roll'!$D29),MONTH(BA$3)=MONTH('Rent Roll'!$D29)),1,0))</f>
        <v>0</v>
      </c>
      <c r="BB55" s="767">
        <f>IF(AND(BB$3&gt;'Rent Roll'!$C29,BB$3&lt;='Rent Roll'!$D29),1,IF(AND(YEAR(BB$3)=YEAR('Rent Roll'!$D29),MONTH(BB$3)=MONTH('Rent Roll'!$D29)),1,0))</f>
        <v>0</v>
      </c>
      <c r="BC55" s="768">
        <f>IF(AND(BC$3&gt;'Rent Roll'!$C29,BC$3&lt;='Rent Roll'!$D29),1,IF(AND(YEAR(BC$3)=YEAR('Rent Roll'!$D29),MONTH(BC$3)=MONTH('Rent Roll'!$D29)),1,0))</f>
        <v>0</v>
      </c>
      <c r="BD55" s="567">
        <f>IF(AND(BD$3&gt;'Rent Roll'!$C29,BD$3&lt;='Rent Roll'!$D29),1,IF(AND(YEAR(BD$3)=YEAR('Rent Roll'!$D29),MONTH(BD$3)=MONTH('Rent Roll'!$D29)),1,0))</f>
        <v>0</v>
      </c>
      <c r="BE55" s="567">
        <f>IF(AND(BE$3&gt;'Rent Roll'!$C29,BE$3&lt;='Rent Roll'!$D29),1,IF(AND(YEAR(BE$3)=YEAR('Rent Roll'!$D29),MONTH(BE$3)=MONTH('Rent Roll'!$D29)),1,0))</f>
        <v>0</v>
      </c>
      <c r="BF55" s="567">
        <f>IF(AND(BF$3&gt;'Rent Roll'!$C29,BF$3&lt;='Rent Roll'!$D29),1,IF(AND(YEAR(BF$3)=YEAR('Rent Roll'!$D29),MONTH(BF$3)=MONTH('Rent Roll'!$D29)),1,0))</f>
        <v>0</v>
      </c>
      <c r="BG55" s="567">
        <f>IF(AND(BG$3&gt;'Rent Roll'!$C29,BG$3&lt;='Rent Roll'!$D29),1,IF(AND(YEAR(BG$3)=YEAR('Rent Roll'!$D29),MONTH(BG$3)=MONTH('Rent Roll'!$D29)),1,0))</f>
        <v>0</v>
      </c>
      <c r="BH55" s="567">
        <f>IF(AND(BH$3&gt;'Rent Roll'!$C29,BH$3&lt;='Rent Roll'!$D29),1,IF(AND(YEAR(BH$3)=YEAR('Rent Roll'!$D29),MONTH(BH$3)=MONTH('Rent Roll'!$D29)),1,0))</f>
        <v>0</v>
      </c>
      <c r="BI55" s="567">
        <f>IF(AND(BI$3&gt;'Rent Roll'!$C29,BI$3&lt;='Rent Roll'!$D29),1,IF(AND(YEAR(BI$3)=YEAR('Rent Roll'!$D29),MONTH(BI$3)=MONTH('Rent Roll'!$D29)),1,0))</f>
        <v>0</v>
      </c>
      <c r="BJ55" s="567">
        <f>IF(AND(BJ$3&gt;'Rent Roll'!$C29,BJ$3&lt;='Rent Roll'!$D29),1,IF(AND(YEAR(BJ$3)=YEAR('Rent Roll'!$D29),MONTH(BJ$3)=MONTH('Rent Roll'!$D29)),1,0))</f>
        <v>0</v>
      </c>
      <c r="BK55" s="567">
        <f>IF(AND(BK$3&gt;'Rent Roll'!$C29,BK$3&lt;='Rent Roll'!$D29),1,IF(AND(YEAR(BK$3)=YEAR('Rent Roll'!$D29),MONTH(BK$3)=MONTH('Rent Roll'!$D29)),1,0))</f>
        <v>0</v>
      </c>
      <c r="BL55" s="567">
        <f>IF(AND(BL$3&gt;'Rent Roll'!$C29,BL$3&lt;='Rent Roll'!$D29),1,IF(AND(YEAR(BL$3)=YEAR('Rent Roll'!$D29),MONTH(BL$3)=MONTH('Rent Roll'!$D29)),1,0))</f>
        <v>0</v>
      </c>
      <c r="BM55" s="567">
        <f>IF(AND(BM$3&gt;'Rent Roll'!$C29,BM$3&lt;='Rent Roll'!$D29),1,IF(AND(YEAR(BM$3)=YEAR('Rent Roll'!$D29),MONTH(BM$3)=MONTH('Rent Roll'!$D29)),1,0))</f>
        <v>0</v>
      </c>
      <c r="BN55" s="767">
        <f>IF(AND(BN$3&gt;'Rent Roll'!$C29,BN$3&lt;='Rent Roll'!$D29),1,IF(AND(YEAR(BN$3)=YEAR('Rent Roll'!$D29),MONTH(BN$3)=MONTH('Rent Roll'!$D29)),1,0))</f>
        <v>0</v>
      </c>
      <c r="BO55" s="768">
        <f>IF(AND(BO$3&gt;'Rent Roll'!$C29,BO$3&lt;='Rent Roll'!$D29),1,IF(AND(YEAR(BO$3)=YEAR('Rent Roll'!$D29),MONTH(BO$3)=MONTH('Rent Roll'!$D29)),1,0))</f>
        <v>0</v>
      </c>
      <c r="BP55" s="567">
        <f>IF(AND(BP$3&gt;'Rent Roll'!$C29,BP$3&lt;='Rent Roll'!$D29),1,IF(AND(YEAR(BP$3)=YEAR('Rent Roll'!$D29),MONTH(BP$3)=MONTH('Rent Roll'!$D29)),1,0))</f>
        <v>0</v>
      </c>
      <c r="BQ55" s="567">
        <f>IF(AND(BQ$3&gt;'Rent Roll'!$C29,BQ$3&lt;='Rent Roll'!$D29),1,IF(AND(YEAR(BQ$3)=YEAR('Rent Roll'!$D29),MONTH(BQ$3)=MONTH('Rent Roll'!$D29)),1,0))</f>
        <v>0</v>
      </c>
      <c r="BR55" s="567">
        <f>IF(AND(BR$3&gt;'Rent Roll'!$C29,BR$3&lt;='Rent Roll'!$D29),1,IF(AND(YEAR(BR$3)=YEAR('Rent Roll'!$D29),MONTH(BR$3)=MONTH('Rent Roll'!$D29)),1,0))</f>
        <v>0</v>
      </c>
      <c r="BS55" s="567">
        <f>IF(AND(BS$3&gt;'Rent Roll'!$C29,BS$3&lt;='Rent Roll'!$D29),1,IF(AND(YEAR(BS$3)=YEAR('Rent Roll'!$D29),MONTH(BS$3)=MONTH('Rent Roll'!$D29)),1,0))</f>
        <v>0</v>
      </c>
      <c r="BT55" s="567">
        <f>IF(AND(BT$3&gt;'Rent Roll'!$C29,BT$3&lt;='Rent Roll'!$D29),1,IF(AND(YEAR(BT$3)=YEAR('Rent Roll'!$D29),MONTH(BT$3)=MONTH('Rent Roll'!$D29)),1,0))</f>
        <v>0</v>
      </c>
      <c r="BU55" s="567">
        <f>IF(AND(BU$3&gt;'Rent Roll'!$C29,BU$3&lt;='Rent Roll'!$D29),1,IF(AND(YEAR(BU$3)=YEAR('Rent Roll'!$D29),MONTH(BU$3)=MONTH('Rent Roll'!$D29)),1,0))</f>
        <v>0</v>
      </c>
      <c r="BV55" s="567">
        <f>IF(AND(BV$3&gt;'Rent Roll'!$C29,BV$3&lt;='Rent Roll'!$D29),1,IF(AND(YEAR(BV$3)=YEAR('Rent Roll'!$D29),MONTH(BV$3)=MONTH('Rent Roll'!$D29)),1,0))</f>
        <v>0</v>
      </c>
      <c r="BW55" s="567">
        <f>IF(AND(BW$3&gt;'Rent Roll'!$C29,BW$3&lt;='Rent Roll'!$D29),1,IF(AND(YEAR(BW$3)=YEAR('Rent Roll'!$D29),MONTH(BW$3)=MONTH('Rent Roll'!$D29)),1,0))</f>
        <v>0</v>
      </c>
      <c r="BX55" s="567">
        <f>IF(AND(BX$3&gt;'Rent Roll'!$C29,BX$3&lt;='Rent Roll'!$D29),1,IF(AND(YEAR(BX$3)=YEAR('Rent Roll'!$D29),MONTH(BX$3)=MONTH('Rent Roll'!$D29)),1,0))</f>
        <v>0</v>
      </c>
      <c r="BY55" s="567">
        <f>IF(AND(BY$3&gt;'Rent Roll'!$C29,BY$3&lt;='Rent Roll'!$D29),1,IF(AND(YEAR(BY$3)=YEAR('Rent Roll'!$D29),MONTH(BY$3)=MONTH('Rent Roll'!$D29)),1,0))</f>
        <v>0</v>
      </c>
      <c r="BZ55" s="767">
        <f>IF(AND(BZ$3&gt;'Rent Roll'!$C29,BZ$3&lt;='Rent Roll'!$D29),1,IF(AND(YEAR(BZ$3)=YEAR('Rent Roll'!$D29),MONTH(BZ$3)=MONTH('Rent Roll'!$D29)),1,0))</f>
        <v>0</v>
      </c>
      <c r="CA55" s="768">
        <f>IF(AND(CA$3&gt;'Rent Roll'!$C29,CA$3&lt;='Rent Roll'!$D29),1,IF(AND(YEAR(CA$3)=YEAR('Rent Roll'!$D29),MONTH(CA$3)=MONTH('Rent Roll'!$D29)),1,0))</f>
        <v>0</v>
      </c>
      <c r="CB55" s="567">
        <f>IF(AND(CB$3&gt;'Rent Roll'!$C29,CB$3&lt;='Rent Roll'!$D29),1,IF(AND(YEAR(CB$3)=YEAR('Rent Roll'!$D29),MONTH(CB$3)=MONTH('Rent Roll'!$D29)),1,0))</f>
        <v>0</v>
      </c>
      <c r="CC55" s="567">
        <f>IF(AND(CC$3&gt;'Rent Roll'!$C29,CC$3&lt;='Rent Roll'!$D29),1,IF(AND(YEAR(CC$3)=YEAR('Rent Roll'!$D29),MONTH(CC$3)=MONTH('Rent Roll'!$D29)),1,0))</f>
        <v>0</v>
      </c>
      <c r="CD55" s="567">
        <f>IF(AND(CD$3&gt;'Rent Roll'!$C29,CD$3&lt;='Rent Roll'!$D29),1,IF(AND(YEAR(CD$3)=YEAR('Rent Roll'!$D29),MONTH(CD$3)=MONTH('Rent Roll'!$D29)),1,0))</f>
        <v>0</v>
      </c>
      <c r="CE55" s="567">
        <f>IF(AND(CE$3&gt;'Rent Roll'!$C29,CE$3&lt;='Rent Roll'!$D29),1,IF(AND(YEAR(CE$3)=YEAR('Rent Roll'!$D29),MONTH(CE$3)=MONTH('Rent Roll'!$D29)),1,0))</f>
        <v>0</v>
      </c>
      <c r="CF55" s="567">
        <f>IF(AND(CF$3&gt;'Rent Roll'!$C29,CF$3&lt;='Rent Roll'!$D29),1,IF(AND(YEAR(CF$3)=YEAR('Rent Roll'!$D29),MONTH(CF$3)=MONTH('Rent Roll'!$D29)),1,0))</f>
        <v>0</v>
      </c>
      <c r="CG55" s="567">
        <f>IF(AND(CG$3&gt;'Rent Roll'!$C29,CG$3&lt;='Rent Roll'!$D29),1,IF(AND(YEAR(CG$3)=YEAR('Rent Roll'!$D29),MONTH(CG$3)=MONTH('Rent Roll'!$D29)),1,0))</f>
        <v>0</v>
      </c>
      <c r="CH55" s="567">
        <f>IF(AND(CH$3&gt;'Rent Roll'!$C29,CH$3&lt;='Rent Roll'!$D29),1,IF(AND(YEAR(CH$3)=YEAR('Rent Roll'!$D29),MONTH(CH$3)=MONTH('Rent Roll'!$D29)),1,0))</f>
        <v>0</v>
      </c>
      <c r="CI55" s="567">
        <f>IF(AND(CI$3&gt;'Rent Roll'!$C29,CI$3&lt;='Rent Roll'!$D29),1,IF(AND(YEAR(CI$3)=YEAR('Rent Roll'!$D29),MONTH(CI$3)=MONTH('Rent Roll'!$D29)),1,0))</f>
        <v>0</v>
      </c>
      <c r="CJ55" s="567">
        <f>IF(AND(CJ$3&gt;'Rent Roll'!$C29,CJ$3&lt;='Rent Roll'!$D29),1,IF(AND(YEAR(CJ$3)=YEAR('Rent Roll'!$D29),MONTH(CJ$3)=MONTH('Rent Roll'!$D29)),1,0))</f>
        <v>0</v>
      </c>
      <c r="CK55" s="567">
        <f>IF(AND(CK$3&gt;'Rent Roll'!$C29,CK$3&lt;='Rent Roll'!$D29),1,IF(AND(YEAR(CK$3)=YEAR('Rent Roll'!$D29),MONTH(CK$3)=MONTH('Rent Roll'!$D29)),1,0))</f>
        <v>0</v>
      </c>
      <c r="CL55" s="767">
        <f>IF(AND(CL$3&gt;'Rent Roll'!$C29,CL$3&lt;='Rent Roll'!$D29),1,IF(AND(YEAR(CL$3)=YEAR('Rent Roll'!$D29),MONTH(CL$3)=MONTH('Rent Roll'!$D29)),1,0))</f>
        <v>0</v>
      </c>
      <c r="CM55" s="768">
        <f>IF(AND(CM$3&gt;'Rent Roll'!$C29,CM$3&lt;='Rent Roll'!$D29),1,IF(AND(YEAR(CM$3)=YEAR('Rent Roll'!$D29),MONTH(CM$3)=MONTH('Rent Roll'!$D29)),1,0))</f>
        <v>0</v>
      </c>
      <c r="CN55" s="567">
        <f>IF(AND(CN$3&gt;'Rent Roll'!$C29,CN$3&lt;='Rent Roll'!$D29),1,IF(AND(YEAR(CN$3)=YEAR('Rent Roll'!$D29),MONTH(CN$3)=MONTH('Rent Roll'!$D29)),1,0))</f>
        <v>0</v>
      </c>
      <c r="CO55" s="567">
        <f>IF(AND(CO$3&gt;'Rent Roll'!$C29,CO$3&lt;='Rent Roll'!$D29),1,IF(AND(YEAR(CO$3)=YEAR('Rent Roll'!$D29),MONTH(CO$3)=MONTH('Rent Roll'!$D29)),1,0))</f>
        <v>0</v>
      </c>
      <c r="CP55" s="567">
        <f>IF(AND(CP$3&gt;'Rent Roll'!$C29,CP$3&lt;='Rent Roll'!$D29),1,IF(AND(YEAR(CP$3)=YEAR('Rent Roll'!$D29),MONTH(CP$3)=MONTH('Rent Roll'!$D29)),1,0))</f>
        <v>0</v>
      </c>
      <c r="CQ55" s="567">
        <f>IF(AND(CQ$3&gt;'Rent Roll'!$C29,CQ$3&lt;='Rent Roll'!$D29),1,IF(AND(YEAR(CQ$3)=YEAR('Rent Roll'!$D29),MONTH(CQ$3)=MONTH('Rent Roll'!$D29)),1,0))</f>
        <v>0</v>
      </c>
      <c r="CR55" s="567">
        <f>IF(AND(CR$3&gt;'Rent Roll'!$C29,CR$3&lt;='Rent Roll'!$D29),1,IF(AND(YEAR(CR$3)=YEAR('Rent Roll'!$D29),MONTH(CR$3)=MONTH('Rent Roll'!$D29)),1,0))</f>
        <v>0</v>
      </c>
      <c r="CS55" s="567">
        <f>IF(AND(CS$3&gt;'Rent Roll'!$C29,CS$3&lt;='Rent Roll'!$D29),1,IF(AND(YEAR(CS$3)=YEAR('Rent Roll'!$D29),MONTH(CS$3)=MONTH('Rent Roll'!$D29)),1,0))</f>
        <v>0</v>
      </c>
      <c r="CT55" s="567">
        <f>IF(AND(CT$3&gt;'Rent Roll'!$C29,CT$3&lt;='Rent Roll'!$D29),1,IF(AND(YEAR(CT$3)=YEAR('Rent Roll'!$D29),MONTH(CT$3)=MONTH('Rent Roll'!$D29)),1,0))</f>
        <v>0</v>
      </c>
      <c r="CU55" s="567">
        <f>IF(AND(CU$3&gt;'Rent Roll'!$C29,CU$3&lt;='Rent Roll'!$D29),1,IF(AND(YEAR(CU$3)=YEAR('Rent Roll'!$D29),MONTH(CU$3)=MONTH('Rent Roll'!$D29)),1,0))</f>
        <v>0</v>
      </c>
      <c r="CV55" s="567">
        <f>IF(AND(CV$3&gt;'Rent Roll'!$C29,CV$3&lt;='Rent Roll'!$D29),1,IF(AND(YEAR(CV$3)=YEAR('Rent Roll'!$D29),MONTH(CV$3)=MONTH('Rent Roll'!$D29)),1,0))</f>
        <v>0</v>
      </c>
      <c r="CW55" s="567">
        <f>IF(AND(CW$3&gt;'Rent Roll'!$C29,CW$3&lt;='Rent Roll'!$D29),1,IF(AND(YEAR(CW$3)=YEAR('Rent Roll'!$D29),MONTH(CW$3)=MONTH('Rent Roll'!$D29)),1,0))</f>
        <v>0</v>
      </c>
      <c r="CX55" s="767">
        <f>IF(AND(CX$3&gt;'Rent Roll'!$C29,CX$3&lt;='Rent Roll'!$D29),1,IF(AND(YEAR(CX$3)=YEAR('Rent Roll'!$D29),MONTH(CX$3)=MONTH('Rent Roll'!$D29)),1,0))</f>
        <v>0</v>
      </c>
      <c r="CY55" s="768">
        <f>IF(AND(CY$3&gt;'Rent Roll'!$C29,CY$3&lt;='Rent Roll'!$D29),1,IF(AND(YEAR(CY$3)=YEAR('Rent Roll'!$D29),MONTH(CY$3)=MONTH('Rent Roll'!$D29)),1,0))</f>
        <v>0</v>
      </c>
      <c r="CZ55" s="567">
        <f>IF(AND(CZ$3&gt;'Rent Roll'!$C29,CZ$3&lt;='Rent Roll'!$D29),1,IF(AND(YEAR(CZ$3)=YEAR('Rent Roll'!$D29),MONTH(CZ$3)=MONTH('Rent Roll'!$D29)),1,0))</f>
        <v>0</v>
      </c>
      <c r="DA55" s="567">
        <f>IF(AND(DA$3&gt;'Rent Roll'!$C29,DA$3&lt;='Rent Roll'!$D29),1,IF(AND(YEAR(DA$3)=YEAR('Rent Roll'!$D29),MONTH(DA$3)=MONTH('Rent Roll'!$D29)),1,0))</f>
        <v>0</v>
      </c>
      <c r="DB55" s="567">
        <f>IF(AND(DB$3&gt;'Rent Roll'!$C29,DB$3&lt;='Rent Roll'!$D29),1,IF(AND(YEAR(DB$3)=YEAR('Rent Roll'!$D29),MONTH(DB$3)=MONTH('Rent Roll'!$D29)),1,0))</f>
        <v>0</v>
      </c>
      <c r="DC55" s="567">
        <f>IF(AND(DC$3&gt;'Rent Roll'!$C29,DC$3&lt;='Rent Roll'!$D29),1,IF(AND(YEAR(DC$3)=YEAR('Rent Roll'!$D29),MONTH(DC$3)=MONTH('Rent Roll'!$D29)),1,0))</f>
        <v>0</v>
      </c>
      <c r="DD55" s="567">
        <f>IF(AND(DD$3&gt;'Rent Roll'!$C29,DD$3&lt;='Rent Roll'!$D29),1,IF(AND(YEAR(DD$3)=YEAR('Rent Roll'!$D29),MONTH(DD$3)=MONTH('Rent Roll'!$D29)),1,0))</f>
        <v>0</v>
      </c>
      <c r="DE55" s="567">
        <f>IF(AND(DE$3&gt;'Rent Roll'!$C29,DE$3&lt;='Rent Roll'!$D29),1,IF(AND(YEAR(DE$3)=YEAR('Rent Roll'!$D29),MONTH(DE$3)=MONTH('Rent Roll'!$D29)),1,0))</f>
        <v>0</v>
      </c>
      <c r="DF55" s="567">
        <f>IF(AND(DF$3&gt;'Rent Roll'!$C29,DF$3&lt;='Rent Roll'!$D29),1,IF(AND(YEAR(DF$3)=YEAR('Rent Roll'!$D29),MONTH(DF$3)=MONTH('Rent Roll'!$D29)),1,0))</f>
        <v>0</v>
      </c>
      <c r="DG55" s="567">
        <f>IF(AND(DG$3&gt;'Rent Roll'!$C29,DG$3&lt;='Rent Roll'!$D29),1,IF(AND(YEAR(DG$3)=YEAR('Rent Roll'!$D29),MONTH(DG$3)=MONTH('Rent Roll'!$D29)),1,0))</f>
        <v>0</v>
      </c>
      <c r="DH55" s="567">
        <f>IF(AND(DH$3&gt;'Rent Roll'!$C29,DH$3&lt;='Rent Roll'!$D29),1,IF(AND(YEAR(DH$3)=YEAR('Rent Roll'!$D29),MONTH(DH$3)=MONTH('Rent Roll'!$D29)),1,0))</f>
        <v>0</v>
      </c>
      <c r="DI55" s="567">
        <f>IF(AND(DI$3&gt;'Rent Roll'!$C29,DI$3&lt;='Rent Roll'!$D29),1,IF(AND(YEAR(DI$3)=YEAR('Rent Roll'!$D29),MONTH(DI$3)=MONTH('Rent Roll'!$D29)),1,0))</f>
        <v>0</v>
      </c>
      <c r="DJ55" s="767">
        <f>IF(AND(DJ$3&gt;'Rent Roll'!$C29,DJ$3&lt;='Rent Roll'!$D29),1,IF(AND(YEAR(DJ$3)=YEAR('Rent Roll'!$D29),MONTH(DJ$3)=MONTH('Rent Roll'!$D29)),1,0))</f>
        <v>0</v>
      </c>
      <c r="DK55" s="768">
        <f>IF(AND(DK$3&gt;'Rent Roll'!$C29,DK$3&lt;='Rent Roll'!$D29),1,IF(AND(YEAR(DK$3)=YEAR('Rent Roll'!$D29),MONTH(DK$3)=MONTH('Rent Roll'!$D29)),1,0))</f>
        <v>0</v>
      </c>
      <c r="DL55" s="567">
        <f>IF(AND(DL$3&gt;'Rent Roll'!$C29,DL$3&lt;='Rent Roll'!$D29),1,IF(AND(YEAR(DL$3)=YEAR('Rent Roll'!$D29),MONTH(DL$3)=MONTH('Rent Roll'!$D29)),1,0))</f>
        <v>0</v>
      </c>
      <c r="DM55" s="567">
        <f>IF(AND(DM$3&gt;'Rent Roll'!$C29,DM$3&lt;='Rent Roll'!$D29),1,IF(AND(YEAR(DM$3)=YEAR('Rent Roll'!$D29),MONTH(DM$3)=MONTH('Rent Roll'!$D29)),1,0))</f>
        <v>0</v>
      </c>
      <c r="DN55" s="567">
        <f>IF(AND(DN$3&gt;'Rent Roll'!$C29,DN$3&lt;='Rent Roll'!$D29),1,IF(AND(YEAR(DN$3)=YEAR('Rent Roll'!$D29),MONTH(DN$3)=MONTH('Rent Roll'!$D29)),1,0))</f>
        <v>0</v>
      </c>
      <c r="DO55" s="567">
        <f>IF(AND(DO$3&gt;'Rent Roll'!$C29,DO$3&lt;='Rent Roll'!$D29),1,IF(AND(YEAR(DO$3)=YEAR('Rent Roll'!$D29),MONTH(DO$3)=MONTH('Rent Roll'!$D29)),1,0))</f>
        <v>0</v>
      </c>
      <c r="DP55" s="567">
        <f>IF(AND(DP$3&gt;'Rent Roll'!$C29,DP$3&lt;='Rent Roll'!$D29),1,IF(AND(YEAR(DP$3)=YEAR('Rent Roll'!$D29),MONTH(DP$3)=MONTH('Rent Roll'!$D29)),1,0))</f>
        <v>0</v>
      </c>
      <c r="DQ55" s="567">
        <f>IF(AND(DQ$3&gt;'Rent Roll'!$C29,DQ$3&lt;='Rent Roll'!$D29),1,IF(AND(YEAR(DQ$3)=YEAR('Rent Roll'!$D29),MONTH(DQ$3)=MONTH('Rent Roll'!$D29)),1,0))</f>
        <v>0</v>
      </c>
      <c r="DR55" s="567">
        <f>IF(AND(DR$3&gt;'Rent Roll'!$C29,DR$3&lt;='Rent Roll'!$D29),1,IF(AND(YEAR(DR$3)=YEAR('Rent Roll'!$D29),MONTH(DR$3)=MONTH('Rent Roll'!$D29)),1,0))</f>
        <v>0</v>
      </c>
      <c r="DS55" s="567">
        <f>IF(AND(DS$3&gt;'Rent Roll'!$C29,DS$3&lt;='Rent Roll'!$D29),1,IF(AND(YEAR(DS$3)=YEAR('Rent Roll'!$D29),MONTH(DS$3)=MONTH('Rent Roll'!$D29)),1,0))</f>
        <v>0</v>
      </c>
      <c r="DT55" s="567">
        <f>IF(AND(DT$3&gt;'Rent Roll'!$C29,DT$3&lt;='Rent Roll'!$D29),1,IF(AND(YEAR(DT$3)=YEAR('Rent Roll'!$D29),MONTH(DT$3)=MONTH('Rent Roll'!$D29)),1,0))</f>
        <v>0</v>
      </c>
      <c r="DU55" s="567">
        <f>IF(AND(DU$3&gt;'Rent Roll'!$C29,DU$3&lt;='Rent Roll'!$D29),1,IF(AND(YEAR(DU$3)=YEAR('Rent Roll'!$D29),MONTH(DU$3)=MONTH('Rent Roll'!$D29)),1,0))</f>
        <v>0</v>
      </c>
      <c r="DV55" s="567">
        <f>IF(AND(DV$3&gt;'Rent Roll'!$C29,DV$3&lt;='Rent Roll'!$D29),1,IF(AND(YEAR(DV$3)=YEAR('Rent Roll'!$D29),MONTH(DV$3)=MONTH('Rent Roll'!$D29)),1,0))</f>
        <v>0</v>
      </c>
    </row>
    <row r="56" spans="1:126" s="568" customFormat="1" ht="12" customHeight="1" outlineLevel="1" x14ac:dyDescent="0.4">
      <c r="A56" s="732"/>
      <c r="B56" s="564">
        <f>'Rent Roll'!$B30</f>
        <v>0</v>
      </c>
      <c r="C56" s="565"/>
      <c r="D56" s="565"/>
      <c r="E56" s="566"/>
      <c r="F56" s="778">
        <f>IF(AND(F$3&gt;'Rent Roll'!$C30,F$3&lt;='Rent Roll'!$D30),1,IF(AND(YEAR(F$3)=YEAR('Rent Roll'!$D30),MONTH(F$3)=MONTH('Rent Roll'!$D30)),1,0))</f>
        <v>0</v>
      </c>
      <c r="G56" s="768">
        <f>IF(AND(G$3&gt;'Rent Roll'!$C30,G$3&lt;='Rent Roll'!$D30),1,IF(AND(YEAR(G$3)=YEAR('Rent Roll'!$D30),MONTH(G$3)=MONTH('Rent Roll'!$D30)),1,0))</f>
        <v>0</v>
      </c>
      <c r="H56" s="567">
        <f>IF(AND(H$3&gt;'Rent Roll'!$C30,H$3&lt;='Rent Roll'!$D30),1,IF(AND(YEAR(H$3)=YEAR('Rent Roll'!$D30),MONTH(H$3)=MONTH('Rent Roll'!$D30)),1,0))</f>
        <v>0</v>
      </c>
      <c r="I56" s="567">
        <f>IF(AND(I$3&gt;'Rent Roll'!$C30,I$3&lt;='Rent Roll'!$D30),1,IF(AND(YEAR(I$3)=YEAR('Rent Roll'!$D30),MONTH(I$3)=MONTH('Rent Roll'!$D30)),1,0))</f>
        <v>0</v>
      </c>
      <c r="J56" s="567">
        <f>IF(AND(J$3&gt;'Rent Roll'!$C30,J$3&lt;='Rent Roll'!$D30),1,IF(AND(YEAR(J$3)=YEAR('Rent Roll'!$D30),MONTH(J$3)=MONTH('Rent Roll'!$D30)),1,0))</f>
        <v>0</v>
      </c>
      <c r="K56" s="567">
        <f>IF(AND(K$3&gt;'Rent Roll'!$C30,K$3&lt;='Rent Roll'!$D30),1,IF(AND(YEAR(K$3)=YEAR('Rent Roll'!$D30),MONTH(K$3)=MONTH('Rent Roll'!$D30)),1,0))</f>
        <v>0</v>
      </c>
      <c r="L56" s="567">
        <f>IF(AND(L$3&gt;'Rent Roll'!$C30,L$3&lt;='Rent Roll'!$D30),1,IF(AND(YEAR(L$3)=YEAR('Rent Roll'!$D30),MONTH(L$3)=MONTH('Rent Roll'!$D30)),1,0))</f>
        <v>0</v>
      </c>
      <c r="M56" s="567">
        <f>IF(AND(M$3&gt;'Rent Roll'!$C30,M$3&lt;='Rent Roll'!$D30),1,IF(AND(YEAR(M$3)=YEAR('Rent Roll'!$D30),MONTH(M$3)=MONTH('Rent Roll'!$D30)),1,0))</f>
        <v>0</v>
      </c>
      <c r="N56" s="567">
        <f>IF(AND(N$3&gt;'Rent Roll'!$C30,N$3&lt;='Rent Roll'!$D30),1,IF(AND(YEAR(N$3)=YEAR('Rent Roll'!$D30),MONTH(N$3)=MONTH('Rent Roll'!$D30)),1,0))</f>
        <v>0</v>
      </c>
      <c r="O56" s="567">
        <f>IF(AND(O$3&gt;'Rent Roll'!$C30,O$3&lt;='Rent Roll'!$D30),1,IF(AND(YEAR(O$3)=YEAR('Rent Roll'!$D30),MONTH(O$3)=MONTH('Rent Roll'!$D30)),1,0))</f>
        <v>0</v>
      </c>
      <c r="P56" s="567">
        <f>IF(AND(P$3&gt;'Rent Roll'!$C30,P$3&lt;='Rent Roll'!$D30),1,IF(AND(YEAR(P$3)=YEAR('Rent Roll'!$D30),MONTH(P$3)=MONTH('Rent Roll'!$D30)),1,0))</f>
        <v>0</v>
      </c>
      <c r="Q56" s="567">
        <f>IF(AND(Q$3&gt;'Rent Roll'!$C30,Q$3&lt;='Rent Roll'!$D30),1,IF(AND(YEAR(Q$3)=YEAR('Rent Roll'!$D30),MONTH(Q$3)=MONTH('Rent Roll'!$D30)),1,0))</f>
        <v>0</v>
      </c>
      <c r="R56" s="767">
        <f>IF(AND(R$3&gt;'Rent Roll'!$C30,R$3&lt;='Rent Roll'!$D30),1,IF(AND(YEAR(R$3)=YEAR('Rent Roll'!$D30),MONTH(R$3)=MONTH('Rent Roll'!$D30)),1,0))</f>
        <v>0</v>
      </c>
      <c r="S56" s="768">
        <f>IF(AND(S$3&gt;'Rent Roll'!$C30,S$3&lt;='Rent Roll'!$D30),1,IF(AND(YEAR(S$3)=YEAR('Rent Roll'!$D30),MONTH(S$3)=MONTH('Rent Roll'!$D30)),1,0))</f>
        <v>0</v>
      </c>
      <c r="T56" s="567">
        <f>IF(AND(T$3&gt;'Rent Roll'!$C30,T$3&lt;='Rent Roll'!$D30),1,IF(AND(YEAR(T$3)=YEAR('Rent Roll'!$D30),MONTH(T$3)=MONTH('Rent Roll'!$D30)),1,0))</f>
        <v>0</v>
      </c>
      <c r="U56" s="567">
        <f>IF(AND(U$3&gt;'Rent Roll'!$C30,U$3&lt;='Rent Roll'!$D30),1,IF(AND(YEAR(U$3)=YEAR('Rent Roll'!$D30),MONTH(U$3)=MONTH('Rent Roll'!$D30)),1,0))</f>
        <v>0</v>
      </c>
      <c r="V56" s="567">
        <f>IF(AND(V$3&gt;'Rent Roll'!$C30,V$3&lt;='Rent Roll'!$D30),1,IF(AND(YEAR(V$3)=YEAR('Rent Roll'!$D30),MONTH(V$3)=MONTH('Rent Roll'!$D30)),1,0))</f>
        <v>0</v>
      </c>
      <c r="W56" s="567">
        <f>IF(AND(W$3&gt;'Rent Roll'!$C30,W$3&lt;='Rent Roll'!$D30),1,IF(AND(YEAR(W$3)=YEAR('Rent Roll'!$D30),MONTH(W$3)=MONTH('Rent Roll'!$D30)),1,0))</f>
        <v>0</v>
      </c>
      <c r="X56" s="567">
        <f>IF(AND(X$3&gt;'Rent Roll'!$C30,X$3&lt;='Rent Roll'!$D30),1,IF(AND(YEAR(X$3)=YEAR('Rent Roll'!$D30),MONTH(X$3)=MONTH('Rent Roll'!$D30)),1,0))</f>
        <v>0</v>
      </c>
      <c r="Y56" s="567">
        <f>IF(AND(Y$3&gt;'Rent Roll'!$C30,Y$3&lt;='Rent Roll'!$D30),1,IF(AND(YEAR(Y$3)=YEAR('Rent Roll'!$D30),MONTH(Y$3)=MONTH('Rent Roll'!$D30)),1,0))</f>
        <v>0</v>
      </c>
      <c r="Z56" s="567">
        <f>IF(AND(Z$3&gt;'Rent Roll'!$C30,Z$3&lt;='Rent Roll'!$D30),1,IF(AND(YEAR(Z$3)=YEAR('Rent Roll'!$D30),MONTH(Z$3)=MONTH('Rent Roll'!$D30)),1,0))</f>
        <v>0</v>
      </c>
      <c r="AA56" s="567">
        <f>IF(AND(AA$3&gt;'Rent Roll'!$C30,AA$3&lt;='Rent Roll'!$D30),1,IF(AND(YEAR(AA$3)=YEAR('Rent Roll'!$D30),MONTH(AA$3)=MONTH('Rent Roll'!$D30)),1,0))</f>
        <v>0</v>
      </c>
      <c r="AB56" s="567">
        <f>IF(AND(AB$3&gt;'Rent Roll'!$C30,AB$3&lt;='Rent Roll'!$D30),1,IF(AND(YEAR(AB$3)=YEAR('Rent Roll'!$D30),MONTH(AB$3)=MONTH('Rent Roll'!$D30)),1,0))</f>
        <v>0</v>
      </c>
      <c r="AC56" s="567">
        <f>IF(AND(AC$3&gt;'Rent Roll'!$C30,AC$3&lt;='Rent Roll'!$D30),1,IF(AND(YEAR(AC$3)=YEAR('Rent Roll'!$D30),MONTH(AC$3)=MONTH('Rent Roll'!$D30)),1,0))</f>
        <v>0</v>
      </c>
      <c r="AD56" s="767">
        <f>IF(AND(AD$3&gt;'Rent Roll'!$C30,AD$3&lt;='Rent Roll'!$D30),1,IF(AND(YEAR(AD$3)=YEAR('Rent Roll'!$D30),MONTH(AD$3)=MONTH('Rent Roll'!$D30)),1,0))</f>
        <v>0</v>
      </c>
      <c r="AE56" s="768">
        <f>IF(AND(AE$3&gt;'Rent Roll'!$C30,AE$3&lt;='Rent Roll'!$D30),1,IF(AND(YEAR(AE$3)=YEAR('Rent Roll'!$D30),MONTH(AE$3)=MONTH('Rent Roll'!$D30)),1,0))</f>
        <v>0</v>
      </c>
      <c r="AF56" s="567">
        <f>IF(AND(AF$3&gt;'Rent Roll'!$C30,AF$3&lt;='Rent Roll'!$D30),1,IF(AND(YEAR(AF$3)=YEAR('Rent Roll'!$D30),MONTH(AF$3)=MONTH('Rent Roll'!$D30)),1,0))</f>
        <v>0</v>
      </c>
      <c r="AG56" s="567">
        <f>IF(AND(AG$3&gt;'Rent Roll'!$C30,AG$3&lt;='Rent Roll'!$D30),1,IF(AND(YEAR(AG$3)=YEAR('Rent Roll'!$D30),MONTH(AG$3)=MONTH('Rent Roll'!$D30)),1,0))</f>
        <v>0</v>
      </c>
      <c r="AH56" s="567">
        <f>IF(AND(AH$3&gt;'Rent Roll'!$C30,AH$3&lt;='Rent Roll'!$D30),1,IF(AND(YEAR(AH$3)=YEAR('Rent Roll'!$D30),MONTH(AH$3)=MONTH('Rent Roll'!$D30)),1,0))</f>
        <v>0</v>
      </c>
      <c r="AI56" s="567">
        <f>IF(AND(AI$3&gt;'Rent Roll'!$C30,AI$3&lt;='Rent Roll'!$D30),1,IF(AND(YEAR(AI$3)=YEAR('Rent Roll'!$D30),MONTH(AI$3)=MONTH('Rent Roll'!$D30)),1,0))</f>
        <v>0</v>
      </c>
      <c r="AJ56" s="567">
        <f>IF(AND(AJ$3&gt;'Rent Roll'!$C30,AJ$3&lt;='Rent Roll'!$D30),1,IF(AND(YEAR(AJ$3)=YEAR('Rent Roll'!$D30),MONTH(AJ$3)=MONTH('Rent Roll'!$D30)),1,0))</f>
        <v>0</v>
      </c>
      <c r="AK56" s="567">
        <f>IF(AND(AK$3&gt;'Rent Roll'!$C30,AK$3&lt;='Rent Roll'!$D30),1,IF(AND(YEAR(AK$3)=YEAR('Rent Roll'!$D30),MONTH(AK$3)=MONTH('Rent Roll'!$D30)),1,0))</f>
        <v>0</v>
      </c>
      <c r="AL56" s="567">
        <f>IF(AND(AL$3&gt;'Rent Roll'!$C30,AL$3&lt;='Rent Roll'!$D30),1,IF(AND(YEAR(AL$3)=YEAR('Rent Roll'!$D30),MONTH(AL$3)=MONTH('Rent Roll'!$D30)),1,0))</f>
        <v>0</v>
      </c>
      <c r="AM56" s="567">
        <f>IF(AND(AM$3&gt;'Rent Roll'!$C30,AM$3&lt;='Rent Roll'!$D30),1,IF(AND(YEAR(AM$3)=YEAR('Rent Roll'!$D30),MONTH(AM$3)=MONTH('Rent Roll'!$D30)),1,0))</f>
        <v>0</v>
      </c>
      <c r="AN56" s="567">
        <f>IF(AND(AN$3&gt;'Rent Roll'!$C30,AN$3&lt;='Rent Roll'!$D30),1,IF(AND(YEAR(AN$3)=YEAR('Rent Roll'!$D30),MONTH(AN$3)=MONTH('Rent Roll'!$D30)),1,0))</f>
        <v>0</v>
      </c>
      <c r="AO56" s="567">
        <f>IF(AND(AO$3&gt;'Rent Roll'!$C30,AO$3&lt;='Rent Roll'!$D30),1,IF(AND(YEAR(AO$3)=YEAR('Rent Roll'!$D30),MONTH(AO$3)=MONTH('Rent Roll'!$D30)),1,0))</f>
        <v>0</v>
      </c>
      <c r="AP56" s="767">
        <f>IF(AND(AP$3&gt;'Rent Roll'!$C30,AP$3&lt;='Rent Roll'!$D30),1,IF(AND(YEAR(AP$3)=YEAR('Rent Roll'!$D30),MONTH(AP$3)=MONTH('Rent Roll'!$D30)),1,0))</f>
        <v>0</v>
      </c>
      <c r="AQ56" s="768">
        <f>IF(AND(AQ$3&gt;'Rent Roll'!$C30,AQ$3&lt;='Rent Roll'!$D30),1,IF(AND(YEAR(AQ$3)=YEAR('Rent Roll'!$D30),MONTH(AQ$3)=MONTH('Rent Roll'!$D30)),1,0))</f>
        <v>0</v>
      </c>
      <c r="AR56" s="567">
        <f>IF(AND(AR$3&gt;'Rent Roll'!$C30,AR$3&lt;='Rent Roll'!$D30),1,IF(AND(YEAR(AR$3)=YEAR('Rent Roll'!$D30),MONTH(AR$3)=MONTH('Rent Roll'!$D30)),1,0))</f>
        <v>0</v>
      </c>
      <c r="AS56" s="567">
        <f>IF(AND(AS$3&gt;'Rent Roll'!$C30,AS$3&lt;='Rent Roll'!$D30),1,IF(AND(YEAR(AS$3)=YEAR('Rent Roll'!$D30),MONTH(AS$3)=MONTH('Rent Roll'!$D30)),1,0))</f>
        <v>0</v>
      </c>
      <c r="AT56" s="567">
        <f>IF(AND(AT$3&gt;'Rent Roll'!$C30,AT$3&lt;='Rent Roll'!$D30),1,IF(AND(YEAR(AT$3)=YEAR('Rent Roll'!$D30),MONTH(AT$3)=MONTH('Rent Roll'!$D30)),1,0))</f>
        <v>0</v>
      </c>
      <c r="AU56" s="567">
        <f>IF(AND(AU$3&gt;'Rent Roll'!$C30,AU$3&lt;='Rent Roll'!$D30),1,IF(AND(YEAR(AU$3)=YEAR('Rent Roll'!$D30),MONTH(AU$3)=MONTH('Rent Roll'!$D30)),1,0))</f>
        <v>0</v>
      </c>
      <c r="AV56" s="567">
        <f>IF(AND(AV$3&gt;'Rent Roll'!$C30,AV$3&lt;='Rent Roll'!$D30),1,IF(AND(YEAR(AV$3)=YEAR('Rent Roll'!$D30),MONTH(AV$3)=MONTH('Rent Roll'!$D30)),1,0))</f>
        <v>0</v>
      </c>
      <c r="AW56" s="567">
        <f>IF(AND(AW$3&gt;'Rent Roll'!$C30,AW$3&lt;='Rent Roll'!$D30),1,IF(AND(YEAR(AW$3)=YEAR('Rent Roll'!$D30),MONTH(AW$3)=MONTH('Rent Roll'!$D30)),1,0))</f>
        <v>0</v>
      </c>
      <c r="AX56" s="567">
        <f>IF(AND(AX$3&gt;'Rent Roll'!$C30,AX$3&lt;='Rent Roll'!$D30),1,IF(AND(YEAR(AX$3)=YEAR('Rent Roll'!$D30),MONTH(AX$3)=MONTH('Rent Roll'!$D30)),1,0))</f>
        <v>0</v>
      </c>
      <c r="AY56" s="567">
        <f>IF(AND(AY$3&gt;'Rent Roll'!$C30,AY$3&lt;='Rent Roll'!$D30),1,IF(AND(YEAR(AY$3)=YEAR('Rent Roll'!$D30),MONTH(AY$3)=MONTH('Rent Roll'!$D30)),1,0))</f>
        <v>0</v>
      </c>
      <c r="AZ56" s="567">
        <f>IF(AND(AZ$3&gt;'Rent Roll'!$C30,AZ$3&lt;='Rent Roll'!$D30),1,IF(AND(YEAR(AZ$3)=YEAR('Rent Roll'!$D30),MONTH(AZ$3)=MONTH('Rent Roll'!$D30)),1,0))</f>
        <v>0</v>
      </c>
      <c r="BA56" s="567">
        <f>IF(AND(BA$3&gt;'Rent Roll'!$C30,BA$3&lt;='Rent Roll'!$D30),1,IF(AND(YEAR(BA$3)=YEAR('Rent Roll'!$D30),MONTH(BA$3)=MONTH('Rent Roll'!$D30)),1,0))</f>
        <v>0</v>
      </c>
      <c r="BB56" s="767">
        <f>IF(AND(BB$3&gt;'Rent Roll'!$C30,BB$3&lt;='Rent Roll'!$D30),1,IF(AND(YEAR(BB$3)=YEAR('Rent Roll'!$D30),MONTH(BB$3)=MONTH('Rent Roll'!$D30)),1,0))</f>
        <v>0</v>
      </c>
      <c r="BC56" s="768">
        <f>IF(AND(BC$3&gt;'Rent Roll'!$C30,BC$3&lt;='Rent Roll'!$D30),1,IF(AND(YEAR(BC$3)=YEAR('Rent Roll'!$D30),MONTH(BC$3)=MONTH('Rent Roll'!$D30)),1,0))</f>
        <v>0</v>
      </c>
      <c r="BD56" s="567">
        <f>IF(AND(BD$3&gt;'Rent Roll'!$C30,BD$3&lt;='Rent Roll'!$D30),1,IF(AND(YEAR(BD$3)=YEAR('Rent Roll'!$D30),MONTH(BD$3)=MONTH('Rent Roll'!$D30)),1,0))</f>
        <v>0</v>
      </c>
      <c r="BE56" s="567">
        <f>IF(AND(BE$3&gt;'Rent Roll'!$C30,BE$3&lt;='Rent Roll'!$D30),1,IF(AND(YEAR(BE$3)=YEAR('Rent Roll'!$D30),MONTH(BE$3)=MONTH('Rent Roll'!$D30)),1,0))</f>
        <v>0</v>
      </c>
      <c r="BF56" s="567">
        <f>IF(AND(BF$3&gt;'Rent Roll'!$C30,BF$3&lt;='Rent Roll'!$D30),1,IF(AND(YEAR(BF$3)=YEAR('Rent Roll'!$D30),MONTH(BF$3)=MONTH('Rent Roll'!$D30)),1,0))</f>
        <v>0</v>
      </c>
      <c r="BG56" s="567">
        <f>IF(AND(BG$3&gt;'Rent Roll'!$C30,BG$3&lt;='Rent Roll'!$D30),1,IF(AND(YEAR(BG$3)=YEAR('Rent Roll'!$D30),MONTH(BG$3)=MONTH('Rent Roll'!$D30)),1,0))</f>
        <v>0</v>
      </c>
      <c r="BH56" s="567">
        <f>IF(AND(BH$3&gt;'Rent Roll'!$C30,BH$3&lt;='Rent Roll'!$D30),1,IF(AND(YEAR(BH$3)=YEAR('Rent Roll'!$D30),MONTH(BH$3)=MONTH('Rent Roll'!$D30)),1,0))</f>
        <v>0</v>
      </c>
      <c r="BI56" s="567">
        <f>IF(AND(BI$3&gt;'Rent Roll'!$C30,BI$3&lt;='Rent Roll'!$D30),1,IF(AND(YEAR(BI$3)=YEAR('Rent Roll'!$D30),MONTH(BI$3)=MONTH('Rent Roll'!$D30)),1,0))</f>
        <v>0</v>
      </c>
      <c r="BJ56" s="567">
        <f>IF(AND(BJ$3&gt;'Rent Roll'!$C30,BJ$3&lt;='Rent Roll'!$D30),1,IF(AND(YEAR(BJ$3)=YEAR('Rent Roll'!$D30),MONTH(BJ$3)=MONTH('Rent Roll'!$D30)),1,0))</f>
        <v>0</v>
      </c>
      <c r="BK56" s="567">
        <f>IF(AND(BK$3&gt;'Rent Roll'!$C30,BK$3&lt;='Rent Roll'!$D30),1,IF(AND(YEAR(BK$3)=YEAR('Rent Roll'!$D30),MONTH(BK$3)=MONTH('Rent Roll'!$D30)),1,0))</f>
        <v>0</v>
      </c>
      <c r="BL56" s="567">
        <f>IF(AND(BL$3&gt;'Rent Roll'!$C30,BL$3&lt;='Rent Roll'!$D30),1,IF(AND(YEAR(BL$3)=YEAR('Rent Roll'!$D30),MONTH(BL$3)=MONTH('Rent Roll'!$D30)),1,0))</f>
        <v>0</v>
      </c>
      <c r="BM56" s="567">
        <f>IF(AND(BM$3&gt;'Rent Roll'!$C30,BM$3&lt;='Rent Roll'!$D30),1,IF(AND(YEAR(BM$3)=YEAR('Rent Roll'!$D30),MONTH(BM$3)=MONTH('Rent Roll'!$D30)),1,0))</f>
        <v>0</v>
      </c>
      <c r="BN56" s="767">
        <f>IF(AND(BN$3&gt;'Rent Roll'!$C30,BN$3&lt;='Rent Roll'!$D30),1,IF(AND(YEAR(BN$3)=YEAR('Rent Roll'!$D30),MONTH(BN$3)=MONTH('Rent Roll'!$D30)),1,0))</f>
        <v>0</v>
      </c>
      <c r="BO56" s="768">
        <f>IF(AND(BO$3&gt;'Rent Roll'!$C30,BO$3&lt;='Rent Roll'!$D30),1,IF(AND(YEAR(BO$3)=YEAR('Rent Roll'!$D30),MONTH(BO$3)=MONTH('Rent Roll'!$D30)),1,0))</f>
        <v>0</v>
      </c>
      <c r="BP56" s="567">
        <f>IF(AND(BP$3&gt;'Rent Roll'!$C30,BP$3&lt;='Rent Roll'!$D30),1,IF(AND(YEAR(BP$3)=YEAR('Rent Roll'!$D30),MONTH(BP$3)=MONTH('Rent Roll'!$D30)),1,0))</f>
        <v>0</v>
      </c>
      <c r="BQ56" s="567">
        <f>IF(AND(BQ$3&gt;'Rent Roll'!$C30,BQ$3&lt;='Rent Roll'!$D30),1,IF(AND(YEAR(BQ$3)=YEAR('Rent Roll'!$D30),MONTH(BQ$3)=MONTH('Rent Roll'!$D30)),1,0))</f>
        <v>0</v>
      </c>
      <c r="BR56" s="567">
        <f>IF(AND(BR$3&gt;'Rent Roll'!$C30,BR$3&lt;='Rent Roll'!$D30),1,IF(AND(YEAR(BR$3)=YEAR('Rent Roll'!$D30),MONTH(BR$3)=MONTH('Rent Roll'!$D30)),1,0))</f>
        <v>0</v>
      </c>
      <c r="BS56" s="567">
        <f>IF(AND(BS$3&gt;'Rent Roll'!$C30,BS$3&lt;='Rent Roll'!$D30),1,IF(AND(YEAR(BS$3)=YEAR('Rent Roll'!$D30),MONTH(BS$3)=MONTH('Rent Roll'!$D30)),1,0))</f>
        <v>0</v>
      </c>
      <c r="BT56" s="567">
        <f>IF(AND(BT$3&gt;'Rent Roll'!$C30,BT$3&lt;='Rent Roll'!$D30),1,IF(AND(YEAR(BT$3)=YEAR('Rent Roll'!$D30),MONTH(BT$3)=MONTH('Rent Roll'!$D30)),1,0))</f>
        <v>0</v>
      </c>
      <c r="BU56" s="567">
        <f>IF(AND(BU$3&gt;'Rent Roll'!$C30,BU$3&lt;='Rent Roll'!$D30),1,IF(AND(YEAR(BU$3)=YEAR('Rent Roll'!$D30),MONTH(BU$3)=MONTH('Rent Roll'!$D30)),1,0))</f>
        <v>0</v>
      </c>
      <c r="BV56" s="567">
        <f>IF(AND(BV$3&gt;'Rent Roll'!$C30,BV$3&lt;='Rent Roll'!$D30),1,IF(AND(YEAR(BV$3)=YEAR('Rent Roll'!$D30),MONTH(BV$3)=MONTH('Rent Roll'!$D30)),1,0))</f>
        <v>0</v>
      </c>
      <c r="BW56" s="567">
        <f>IF(AND(BW$3&gt;'Rent Roll'!$C30,BW$3&lt;='Rent Roll'!$D30),1,IF(AND(YEAR(BW$3)=YEAR('Rent Roll'!$D30),MONTH(BW$3)=MONTH('Rent Roll'!$D30)),1,0))</f>
        <v>0</v>
      </c>
      <c r="BX56" s="567">
        <f>IF(AND(BX$3&gt;'Rent Roll'!$C30,BX$3&lt;='Rent Roll'!$D30),1,IF(AND(YEAR(BX$3)=YEAR('Rent Roll'!$D30),MONTH(BX$3)=MONTH('Rent Roll'!$D30)),1,0))</f>
        <v>0</v>
      </c>
      <c r="BY56" s="567">
        <f>IF(AND(BY$3&gt;'Rent Roll'!$C30,BY$3&lt;='Rent Roll'!$D30),1,IF(AND(YEAR(BY$3)=YEAR('Rent Roll'!$D30),MONTH(BY$3)=MONTH('Rent Roll'!$D30)),1,0))</f>
        <v>0</v>
      </c>
      <c r="BZ56" s="767">
        <f>IF(AND(BZ$3&gt;'Rent Roll'!$C30,BZ$3&lt;='Rent Roll'!$D30),1,IF(AND(YEAR(BZ$3)=YEAR('Rent Roll'!$D30),MONTH(BZ$3)=MONTH('Rent Roll'!$D30)),1,0))</f>
        <v>0</v>
      </c>
      <c r="CA56" s="768">
        <f>IF(AND(CA$3&gt;'Rent Roll'!$C30,CA$3&lt;='Rent Roll'!$D30),1,IF(AND(YEAR(CA$3)=YEAR('Rent Roll'!$D30),MONTH(CA$3)=MONTH('Rent Roll'!$D30)),1,0))</f>
        <v>0</v>
      </c>
      <c r="CB56" s="567">
        <f>IF(AND(CB$3&gt;'Rent Roll'!$C30,CB$3&lt;='Rent Roll'!$D30),1,IF(AND(YEAR(CB$3)=YEAR('Rent Roll'!$D30),MONTH(CB$3)=MONTH('Rent Roll'!$D30)),1,0))</f>
        <v>0</v>
      </c>
      <c r="CC56" s="567">
        <f>IF(AND(CC$3&gt;'Rent Roll'!$C30,CC$3&lt;='Rent Roll'!$D30),1,IF(AND(YEAR(CC$3)=YEAR('Rent Roll'!$D30),MONTH(CC$3)=MONTH('Rent Roll'!$D30)),1,0))</f>
        <v>0</v>
      </c>
      <c r="CD56" s="567">
        <f>IF(AND(CD$3&gt;'Rent Roll'!$C30,CD$3&lt;='Rent Roll'!$D30),1,IF(AND(YEAR(CD$3)=YEAR('Rent Roll'!$D30),MONTH(CD$3)=MONTH('Rent Roll'!$D30)),1,0))</f>
        <v>0</v>
      </c>
      <c r="CE56" s="567">
        <f>IF(AND(CE$3&gt;'Rent Roll'!$C30,CE$3&lt;='Rent Roll'!$D30),1,IF(AND(YEAR(CE$3)=YEAR('Rent Roll'!$D30),MONTH(CE$3)=MONTH('Rent Roll'!$D30)),1,0))</f>
        <v>0</v>
      </c>
      <c r="CF56" s="567">
        <f>IF(AND(CF$3&gt;'Rent Roll'!$C30,CF$3&lt;='Rent Roll'!$D30),1,IF(AND(YEAR(CF$3)=YEAR('Rent Roll'!$D30),MONTH(CF$3)=MONTH('Rent Roll'!$D30)),1,0))</f>
        <v>0</v>
      </c>
      <c r="CG56" s="567">
        <f>IF(AND(CG$3&gt;'Rent Roll'!$C30,CG$3&lt;='Rent Roll'!$D30),1,IF(AND(YEAR(CG$3)=YEAR('Rent Roll'!$D30),MONTH(CG$3)=MONTH('Rent Roll'!$D30)),1,0))</f>
        <v>0</v>
      </c>
      <c r="CH56" s="567">
        <f>IF(AND(CH$3&gt;'Rent Roll'!$C30,CH$3&lt;='Rent Roll'!$D30),1,IF(AND(YEAR(CH$3)=YEAR('Rent Roll'!$D30),MONTH(CH$3)=MONTH('Rent Roll'!$D30)),1,0))</f>
        <v>0</v>
      </c>
      <c r="CI56" s="567">
        <f>IF(AND(CI$3&gt;'Rent Roll'!$C30,CI$3&lt;='Rent Roll'!$D30),1,IF(AND(YEAR(CI$3)=YEAR('Rent Roll'!$D30),MONTH(CI$3)=MONTH('Rent Roll'!$D30)),1,0))</f>
        <v>0</v>
      </c>
      <c r="CJ56" s="567">
        <f>IF(AND(CJ$3&gt;'Rent Roll'!$C30,CJ$3&lt;='Rent Roll'!$D30),1,IF(AND(YEAR(CJ$3)=YEAR('Rent Roll'!$D30),MONTH(CJ$3)=MONTH('Rent Roll'!$D30)),1,0))</f>
        <v>0</v>
      </c>
      <c r="CK56" s="567">
        <f>IF(AND(CK$3&gt;'Rent Roll'!$C30,CK$3&lt;='Rent Roll'!$D30),1,IF(AND(YEAR(CK$3)=YEAR('Rent Roll'!$D30),MONTH(CK$3)=MONTH('Rent Roll'!$D30)),1,0))</f>
        <v>0</v>
      </c>
      <c r="CL56" s="767">
        <f>IF(AND(CL$3&gt;'Rent Roll'!$C30,CL$3&lt;='Rent Roll'!$D30),1,IF(AND(YEAR(CL$3)=YEAR('Rent Roll'!$D30),MONTH(CL$3)=MONTH('Rent Roll'!$D30)),1,0))</f>
        <v>0</v>
      </c>
      <c r="CM56" s="768">
        <f>IF(AND(CM$3&gt;'Rent Roll'!$C30,CM$3&lt;='Rent Roll'!$D30),1,IF(AND(YEAR(CM$3)=YEAR('Rent Roll'!$D30),MONTH(CM$3)=MONTH('Rent Roll'!$D30)),1,0))</f>
        <v>0</v>
      </c>
      <c r="CN56" s="567">
        <f>IF(AND(CN$3&gt;'Rent Roll'!$C30,CN$3&lt;='Rent Roll'!$D30),1,IF(AND(YEAR(CN$3)=YEAR('Rent Roll'!$D30),MONTH(CN$3)=MONTH('Rent Roll'!$D30)),1,0))</f>
        <v>0</v>
      </c>
      <c r="CO56" s="567">
        <f>IF(AND(CO$3&gt;'Rent Roll'!$C30,CO$3&lt;='Rent Roll'!$D30),1,IF(AND(YEAR(CO$3)=YEAR('Rent Roll'!$D30),MONTH(CO$3)=MONTH('Rent Roll'!$D30)),1,0))</f>
        <v>0</v>
      </c>
      <c r="CP56" s="567">
        <f>IF(AND(CP$3&gt;'Rent Roll'!$C30,CP$3&lt;='Rent Roll'!$D30),1,IF(AND(YEAR(CP$3)=YEAR('Rent Roll'!$D30),MONTH(CP$3)=MONTH('Rent Roll'!$D30)),1,0))</f>
        <v>0</v>
      </c>
      <c r="CQ56" s="567">
        <f>IF(AND(CQ$3&gt;'Rent Roll'!$C30,CQ$3&lt;='Rent Roll'!$D30),1,IF(AND(YEAR(CQ$3)=YEAR('Rent Roll'!$D30),MONTH(CQ$3)=MONTH('Rent Roll'!$D30)),1,0))</f>
        <v>0</v>
      </c>
      <c r="CR56" s="567">
        <f>IF(AND(CR$3&gt;'Rent Roll'!$C30,CR$3&lt;='Rent Roll'!$D30),1,IF(AND(YEAR(CR$3)=YEAR('Rent Roll'!$D30),MONTH(CR$3)=MONTH('Rent Roll'!$D30)),1,0))</f>
        <v>0</v>
      </c>
      <c r="CS56" s="567">
        <f>IF(AND(CS$3&gt;'Rent Roll'!$C30,CS$3&lt;='Rent Roll'!$D30),1,IF(AND(YEAR(CS$3)=YEAR('Rent Roll'!$D30),MONTH(CS$3)=MONTH('Rent Roll'!$D30)),1,0))</f>
        <v>0</v>
      </c>
      <c r="CT56" s="567">
        <f>IF(AND(CT$3&gt;'Rent Roll'!$C30,CT$3&lt;='Rent Roll'!$D30),1,IF(AND(YEAR(CT$3)=YEAR('Rent Roll'!$D30),MONTH(CT$3)=MONTH('Rent Roll'!$D30)),1,0))</f>
        <v>0</v>
      </c>
      <c r="CU56" s="567">
        <f>IF(AND(CU$3&gt;'Rent Roll'!$C30,CU$3&lt;='Rent Roll'!$D30),1,IF(AND(YEAR(CU$3)=YEAR('Rent Roll'!$D30),MONTH(CU$3)=MONTH('Rent Roll'!$D30)),1,0))</f>
        <v>0</v>
      </c>
      <c r="CV56" s="567">
        <f>IF(AND(CV$3&gt;'Rent Roll'!$C30,CV$3&lt;='Rent Roll'!$D30),1,IF(AND(YEAR(CV$3)=YEAR('Rent Roll'!$D30),MONTH(CV$3)=MONTH('Rent Roll'!$D30)),1,0))</f>
        <v>0</v>
      </c>
      <c r="CW56" s="567">
        <f>IF(AND(CW$3&gt;'Rent Roll'!$C30,CW$3&lt;='Rent Roll'!$D30),1,IF(AND(YEAR(CW$3)=YEAR('Rent Roll'!$D30),MONTH(CW$3)=MONTH('Rent Roll'!$D30)),1,0))</f>
        <v>0</v>
      </c>
      <c r="CX56" s="767">
        <f>IF(AND(CX$3&gt;'Rent Roll'!$C30,CX$3&lt;='Rent Roll'!$D30),1,IF(AND(YEAR(CX$3)=YEAR('Rent Roll'!$D30),MONTH(CX$3)=MONTH('Rent Roll'!$D30)),1,0))</f>
        <v>0</v>
      </c>
      <c r="CY56" s="768">
        <f>IF(AND(CY$3&gt;'Rent Roll'!$C30,CY$3&lt;='Rent Roll'!$D30),1,IF(AND(YEAR(CY$3)=YEAR('Rent Roll'!$D30),MONTH(CY$3)=MONTH('Rent Roll'!$D30)),1,0))</f>
        <v>0</v>
      </c>
      <c r="CZ56" s="567">
        <f>IF(AND(CZ$3&gt;'Rent Roll'!$C30,CZ$3&lt;='Rent Roll'!$D30),1,IF(AND(YEAR(CZ$3)=YEAR('Rent Roll'!$D30),MONTH(CZ$3)=MONTH('Rent Roll'!$D30)),1,0))</f>
        <v>0</v>
      </c>
      <c r="DA56" s="567">
        <f>IF(AND(DA$3&gt;'Rent Roll'!$C30,DA$3&lt;='Rent Roll'!$D30),1,IF(AND(YEAR(DA$3)=YEAR('Rent Roll'!$D30),MONTH(DA$3)=MONTH('Rent Roll'!$D30)),1,0))</f>
        <v>0</v>
      </c>
      <c r="DB56" s="567">
        <f>IF(AND(DB$3&gt;'Rent Roll'!$C30,DB$3&lt;='Rent Roll'!$D30),1,IF(AND(YEAR(DB$3)=YEAR('Rent Roll'!$D30),MONTH(DB$3)=MONTH('Rent Roll'!$D30)),1,0))</f>
        <v>0</v>
      </c>
      <c r="DC56" s="567">
        <f>IF(AND(DC$3&gt;'Rent Roll'!$C30,DC$3&lt;='Rent Roll'!$D30),1,IF(AND(YEAR(DC$3)=YEAR('Rent Roll'!$D30),MONTH(DC$3)=MONTH('Rent Roll'!$D30)),1,0))</f>
        <v>0</v>
      </c>
      <c r="DD56" s="567">
        <f>IF(AND(DD$3&gt;'Rent Roll'!$C30,DD$3&lt;='Rent Roll'!$D30),1,IF(AND(YEAR(DD$3)=YEAR('Rent Roll'!$D30),MONTH(DD$3)=MONTH('Rent Roll'!$D30)),1,0))</f>
        <v>0</v>
      </c>
      <c r="DE56" s="567">
        <f>IF(AND(DE$3&gt;'Rent Roll'!$C30,DE$3&lt;='Rent Roll'!$D30),1,IF(AND(YEAR(DE$3)=YEAR('Rent Roll'!$D30),MONTH(DE$3)=MONTH('Rent Roll'!$D30)),1,0))</f>
        <v>0</v>
      </c>
      <c r="DF56" s="567">
        <f>IF(AND(DF$3&gt;'Rent Roll'!$C30,DF$3&lt;='Rent Roll'!$D30),1,IF(AND(YEAR(DF$3)=YEAR('Rent Roll'!$D30),MONTH(DF$3)=MONTH('Rent Roll'!$D30)),1,0))</f>
        <v>0</v>
      </c>
      <c r="DG56" s="567">
        <f>IF(AND(DG$3&gt;'Rent Roll'!$C30,DG$3&lt;='Rent Roll'!$D30),1,IF(AND(YEAR(DG$3)=YEAR('Rent Roll'!$D30),MONTH(DG$3)=MONTH('Rent Roll'!$D30)),1,0))</f>
        <v>0</v>
      </c>
      <c r="DH56" s="567">
        <f>IF(AND(DH$3&gt;'Rent Roll'!$C30,DH$3&lt;='Rent Roll'!$D30),1,IF(AND(YEAR(DH$3)=YEAR('Rent Roll'!$D30),MONTH(DH$3)=MONTH('Rent Roll'!$D30)),1,0))</f>
        <v>0</v>
      </c>
      <c r="DI56" s="567">
        <f>IF(AND(DI$3&gt;'Rent Roll'!$C30,DI$3&lt;='Rent Roll'!$D30),1,IF(AND(YEAR(DI$3)=YEAR('Rent Roll'!$D30),MONTH(DI$3)=MONTH('Rent Roll'!$D30)),1,0))</f>
        <v>0</v>
      </c>
      <c r="DJ56" s="767">
        <f>IF(AND(DJ$3&gt;'Rent Roll'!$C30,DJ$3&lt;='Rent Roll'!$D30),1,IF(AND(YEAR(DJ$3)=YEAR('Rent Roll'!$D30),MONTH(DJ$3)=MONTH('Rent Roll'!$D30)),1,0))</f>
        <v>0</v>
      </c>
      <c r="DK56" s="768">
        <f>IF(AND(DK$3&gt;'Rent Roll'!$C30,DK$3&lt;='Rent Roll'!$D30),1,IF(AND(YEAR(DK$3)=YEAR('Rent Roll'!$D30),MONTH(DK$3)=MONTH('Rent Roll'!$D30)),1,0))</f>
        <v>0</v>
      </c>
      <c r="DL56" s="567">
        <f>IF(AND(DL$3&gt;'Rent Roll'!$C30,DL$3&lt;='Rent Roll'!$D30),1,IF(AND(YEAR(DL$3)=YEAR('Rent Roll'!$D30),MONTH(DL$3)=MONTH('Rent Roll'!$D30)),1,0))</f>
        <v>0</v>
      </c>
      <c r="DM56" s="567">
        <f>IF(AND(DM$3&gt;'Rent Roll'!$C30,DM$3&lt;='Rent Roll'!$D30),1,IF(AND(YEAR(DM$3)=YEAR('Rent Roll'!$D30),MONTH(DM$3)=MONTH('Rent Roll'!$D30)),1,0))</f>
        <v>0</v>
      </c>
      <c r="DN56" s="567">
        <f>IF(AND(DN$3&gt;'Rent Roll'!$C30,DN$3&lt;='Rent Roll'!$D30),1,IF(AND(YEAR(DN$3)=YEAR('Rent Roll'!$D30),MONTH(DN$3)=MONTH('Rent Roll'!$D30)),1,0))</f>
        <v>0</v>
      </c>
      <c r="DO56" s="567">
        <f>IF(AND(DO$3&gt;'Rent Roll'!$C30,DO$3&lt;='Rent Roll'!$D30),1,IF(AND(YEAR(DO$3)=YEAR('Rent Roll'!$D30),MONTH(DO$3)=MONTH('Rent Roll'!$D30)),1,0))</f>
        <v>0</v>
      </c>
      <c r="DP56" s="567">
        <f>IF(AND(DP$3&gt;'Rent Roll'!$C30,DP$3&lt;='Rent Roll'!$D30),1,IF(AND(YEAR(DP$3)=YEAR('Rent Roll'!$D30),MONTH(DP$3)=MONTH('Rent Roll'!$D30)),1,0))</f>
        <v>0</v>
      </c>
      <c r="DQ56" s="567">
        <f>IF(AND(DQ$3&gt;'Rent Roll'!$C30,DQ$3&lt;='Rent Roll'!$D30),1,IF(AND(YEAR(DQ$3)=YEAR('Rent Roll'!$D30),MONTH(DQ$3)=MONTH('Rent Roll'!$D30)),1,0))</f>
        <v>0</v>
      </c>
      <c r="DR56" s="567">
        <f>IF(AND(DR$3&gt;'Rent Roll'!$C30,DR$3&lt;='Rent Roll'!$D30),1,IF(AND(YEAR(DR$3)=YEAR('Rent Roll'!$D30),MONTH(DR$3)=MONTH('Rent Roll'!$D30)),1,0))</f>
        <v>0</v>
      </c>
      <c r="DS56" s="567">
        <f>IF(AND(DS$3&gt;'Rent Roll'!$C30,DS$3&lt;='Rent Roll'!$D30),1,IF(AND(YEAR(DS$3)=YEAR('Rent Roll'!$D30),MONTH(DS$3)=MONTH('Rent Roll'!$D30)),1,0))</f>
        <v>0</v>
      </c>
      <c r="DT56" s="567">
        <f>IF(AND(DT$3&gt;'Rent Roll'!$C30,DT$3&lt;='Rent Roll'!$D30),1,IF(AND(YEAR(DT$3)=YEAR('Rent Roll'!$D30),MONTH(DT$3)=MONTH('Rent Roll'!$D30)),1,0))</f>
        <v>0</v>
      </c>
      <c r="DU56" s="567">
        <f>IF(AND(DU$3&gt;'Rent Roll'!$C30,DU$3&lt;='Rent Roll'!$D30),1,IF(AND(YEAR(DU$3)=YEAR('Rent Roll'!$D30),MONTH(DU$3)=MONTH('Rent Roll'!$D30)),1,0))</f>
        <v>0</v>
      </c>
      <c r="DV56" s="567">
        <f>IF(AND(DV$3&gt;'Rent Roll'!$C30,DV$3&lt;='Rent Roll'!$D30),1,IF(AND(YEAR(DV$3)=YEAR('Rent Roll'!$D30),MONTH(DV$3)=MONTH('Rent Roll'!$D30)),1,0))</f>
        <v>0</v>
      </c>
    </row>
    <row r="57" spans="1:126" s="568" customFormat="1" ht="12" customHeight="1" outlineLevel="1" x14ac:dyDescent="0.4">
      <c r="A57" s="732"/>
      <c r="B57" s="564">
        <f>'Rent Roll'!$B31</f>
        <v>0</v>
      </c>
      <c r="C57" s="565"/>
      <c r="D57" s="565"/>
      <c r="E57" s="566"/>
      <c r="F57" s="778">
        <f>IF(AND(F$3&gt;'Rent Roll'!$C31,F$3&lt;='Rent Roll'!$D31),1,IF(AND(YEAR(F$3)=YEAR('Rent Roll'!$D31),MONTH(F$3)=MONTH('Rent Roll'!$D31)),1,0))</f>
        <v>0</v>
      </c>
      <c r="G57" s="768">
        <f>IF(AND(G$3&gt;'Rent Roll'!$C31,G$3&lt;='Rent Roll'!$D31),1,IF(AND(YEAR(G$3)=YEAR('Rent Roll'!$D31),MONTH(G$3)=MONTH('Rent Roll'!$D31)),1,0))</f>
        <v>0</v>
      </c>
      <c r="H57" s="567">
        <f>IF(AND(H$3&gt;'Rent Roll'!$C31,H$3&lt;='Rent Roll'!$D31),1,IF(AND(YEAR(H$3)=YEAR('Rent Roll'!$D31),MONTH(H$3)=MONTH('Rent Roll'!$D31)),1,0))</f>
        <v>0</v>
      </c>
      <c r="I57" s="567">
        <f>IF(AND(I$3&gt;'Rent Roll'!$C31,I$3&lt;='Rent Roll'!$D31),1,IF(AND(YEAR(I$3)=YEAR('Rent Roll'!$D31),MONTH(I$3)=MONTH('Rent Roll'!$D31)),1,0))</f>
        <v>0</v>
      </c>
      <c r="J57" s="567">
        <f>IF(AND(J$3&gt;'Rent Roll'!$C31,J$3&lt;='Rent Roll'!$D31),1,IF(AND(YEAR(J$3)=YEAR('Rent Roll'!$D31),MONTH(J$3)=MONTH('Rent Roll'!$D31)),1,0))</f>
        <v>0</v>
      </c>
      <c r="K57" s="567">
        <f>IF(AND(K$3&gt;'Rent Roll'!$C31,K$3&lt;='Rent Roll'!$D31),1,IF(AND(YEAR(K$3)=YEAR('Rent Roll'!$D31),MONTH(K$3)=MONTH('Rent Roll'!$D31)),1,0))</f>
        <v>0</v>
      </c>
      <c r="L57" s="567">
        <f>IF(AND(L$3&gt;'Rent Roll'!$C31,L$3&lt;='Rent Roll'!$D31),1,IF(AND(YEAR(L$3)=YEAR('Rent Roll'!$D31),MONTH(L$3)=MONTH('Rent Roll'!$D31)),1,0))</f>
        <v>0</v>
      </c>
      <c r="M57" s="567">
        <f>IF(AND(M$3&gt;'Rent Roll'!$C31,M$3&lt;='Rent Roll'!$D31),1,IF(AND(YEAR(M$3)=YEAR('Rent Roll'!$D31),MONTH(M$3)=MONTH('Rent Roll'!$D31)),1,0))</f>
        <v>0</v>
      </c>
      <c r="N57" s="567">
        <f>IF(AND(N$3&gt;'Rent Roll'!$C31,N$3&lt;='Rent Roll'!$D31),1,IF(AND(YEAR(N$3)=YEAR('Rent Roll'!$D31),MONTH(N$3)=MONTH('Rent Roll'!$D31)),1,0))</f>
        <v>0</v>
      </c>
      <c r="O57" s="567">
        <f>IF(AND(O$3&gt;'Rent Roll'!$C31,O$3&lt;='Rent Roll'!$D31),1,IF(AND(YEAR(O$3)=YEAR('Rent Roll'!$D31),MONTH(O$3)=MONTH('Rent Roll'!$D31)),1,0))</f>
        <v>0</v>
      </c>
      <c r="P57" s="567">
        <f>IF(AND(P$3&gt;'Rent Roll'!$C31,P$3&lt;='Rent Roll'!$D31),1,IF(AND(YEAR(P$3)=YEAR('Rent Roll'!$D31),MONTH(P$3)=MONTH('Rent Roll'!$D31)),1,0))</f>
        <v>0</v>
      </c>
      <c r="Q57" s="567">
        <f>IF(AND(Q$3&gt;'Rent Roll'!$C31,Q$3&lt;='Rent Roll'!$D31),1,IF(AND(YEAR(Q$3)=YEAR('Rent Roll'!$D31),MONTH(Q$3)=MONTH('Rent Roll'!$D31)),1,0))</f>
        <v>0</v>
      </c>
      <c r="R57" s="767">
        <f>IF(AND(R$3&gt;'Rent Roll'!$C31,R$3&lt;='Rent Roll'!$D31),1,IF(AND(YEAR(R$3)=YEAR('Rent Roll'!$D31),MONTH(R$3)=MONTH('Rent Roll'!$D31)),1,0))</f>
        <v>0</v>
      </c>
      <c r="S57" s="768">
        <f>IF(AND(S$3&gt;'Rent Roll'!$C31,S$3&lt;='Rent Roll'!$D31),1,IF(AND(YEAR(S$3)=YEAR('Rent Roll'!$D31),MONTH(S$3)=MONTH('Rent Roll'!$D31)),1,0))</f>
        <v>0</v>
      </c>
      <c r="T57" s="567">
        <f>IF(AND(T$3&gt;'Rent Roll'!$C31,T$3&lt;='Rent Roll'!$D31),1,IF(AND(YEAR(T$3)=YEAR('Rent Roll'!$D31),MONTH(T$3)=MONTH('Rent Roll'!$D31)),1,0))</f>
        <v>0</v>
      </c>
      <c r="U57" s="567">
        <f>IF(AND(U$3&gt;'Rent Roll'!$C31,U$3&lt;='Rent Roll'!$D31),1,IF(AND(YEAR(U$3)=YEAR('Rent Roll'!$D31),MONTH(U$3)=MONTH('Rent Roll'!$D31)),1,0))</f>
        <v>0</v>
      </c>
      <c r="V57" s="567">
        <f>IF(AND(V$3&gt;'Rent Roll'!$C31,V$3&lt;='Rent Roll'!$D31),1,IF(AND(YEAR(V$3)=YEAR('Rent Roll'!$D31),MONTH(V$3)=MONTH('Rent Roll'!$D31)),1,0))</f>
        <v>0</v>
      </c>
      <c r="W57" s="567">
        <f>IF(AND(W$3&gt;'Rent Roll'!$C31,W$3&lt;='Rent Roll'!$D31),1,IF(AND(YEAR(W$3)=YEAR('Rent Roll'!$D31),MONTH(W$3)=MONTH('Rent Roll'!$D31)),1,0))</f>
        <v>0</v>
      </c>
      <c r="X57" s="567">
        <f>IF(AND(X$3&gt;'Rent Roll'!$C31,X$3&lt;='Rent Roll'!$D31),1,IF(AND(YEAR(X$3)=YEAR('Rent Roll'!$D31),MONTH(X$3)=MONTH('Rent Roll'!$D31)),1,0))</f>
        <v>0</v>
      </c>
      <c r="Y57" s="567">
        <f>IF(AND(Y$3&gt;'Rent Roll'!$C31,Y$3&lt;='Rent Roll'!$D31),1,IF(AND(YEAR(Y$3)=YEAR('Rent Roll'!$D31),MONTH(Y$3)=MONTH('Rent Roll'!$D31)),1,0))</f>
        <v>0</v>
      </c>
      <c r="Z57" s="567">
        <f>IF(AND(Z$3&gt;'Rent Roll'!$C31,Z$3&lt;='Rent Roll'!$D31),1,IF(AND(YEAR(Z$3)=YEAR('Rent Roll'!$D31),MONTH(Z$3)=MONTH('Rent Roll'!$D31)),1,0))</f>
        <v>0</v>
      </c>
      <c r="AA57" s="567">
        <f>IF(AND(AA$3&gt;'Rent Roll'!$C31,AA$3&lt;='Rent Roll'!$D31),1,IF(AND(YEAR(AA$3)=YEAR('Rent Roll'!$D31),MONTH(AA$3)=MONTH('Rent Roll'!$D31)),1,0))</f>
        <v>0</v>
      </c>
      <c r="AB57" s="567">
        <f>IF(AND(AB$3&gt;'Rent Roll'!$C31,AB$3&lt;='Rent Roll'!$D31),1,IF(AND(YEAR(AB$3)=YEAR('Rent Roll'!$D31),MONTH(AB$3)=MONTH('Rent Roll'!$D31)),1,0))</f>
        <v>0</v>
      </c>
      <c r="AC57" s="567">
        <f>IF(AND(AC$3&gt;'Rent Roll'!$C31,AC$3&lt;='Rent Roll'!$D31),1,IF(AND(YEAR(AC$3)=YEAR('Rent Roll'!$D31),MONTH(AC$3)=MONTH('Rent Roll'!$D31)),1,0))</f>
        <v>0</v>
      </c>
      <c r="AD57" s="767">
        <f>IF(AND(AD$3&gt;'Rent Roll'!$C31,AD$3&lt;='Rent Roll'!$D31),1,IF(AND(YEAR(AD$3)=YEAR('Rent Roll'!$D31),MONTH(AD$3)=MONTH('Rent Roll'!$D31)),1,0))</f>
        <v>0</v>
      </c>
      <c r="AE57" s="768">
        <f>IF(AND(AE$3&gt;'Rent Roll'!$C31,AE$3&lt;='Rent Roll'!$D31),1,IF(AND(YEAR(AE$3)=YEAR('Rent Roll'!$D31),MONTH(AE$3)=MONTH('Rent Roll'!$D31)),1,0))</f>
        <v>0</v>
      </c>
      <c r="AF57" s="567">
        <f>IF(AND(AF$3&gt;'Rent Roll'!$C31,AF$3&lt;='Rent Roll'!$D31),1,IF(AND(YEAR(AF$3)=YEAR('Rent Roll'!$D31),MONTH(AF$3)=MONTH('Rent Roll'!$D31)),1,0))</f>
        <v>0</v>
      </c>
      <c r="AG57" s="567">
        <f>IF(AND(AG$3&gt;'Rent Roll'!$C31,AG$3&lt;='Rent Roll'!$D31),1,IF(AND(YEAR(AG$3)=YEAR('Rent Roll'!$D31),MONTH(AG$3)=MONTH('Rent Roll'!$D31)),1,0))</f>
        <v>0</v>
      </c>
      <c r="AH57" s="567">
        <f>IF(AND(AH$3&gt;'Rent Roll'!$C31,AH$3&lt;='Rent Roll'!$D31),1,IF(AND(YEAR(AH$3)=YEAR('Rent Roll'!$D31),MONTH(AH$3)=MONTH('Rent Roll'!$D31)),1,0))</f>
        <v>0</v>
      </c>
      <c r="AI57" s="567">
        <f>IF(AND(AI$3&gt;'Rent Roll'!$C31,AI$3&lt;='Rent Roll'!$D31),1,IF(AND(YEAR(AI$3)=YEAR('Rent Roll'!$D31),MONTH(AI$3)=MONTH('Rent Roll'!$D31)),1,0))</f>
        <v>0</v>
      </c>
      <c r="AJ57" s="567">
        <f>IF(AND(AJ$3&gt;'Rent Roll'!$C31,AJ$3&lt;='Rent Roll'!$D31),1,IF(AND(YEAR(AJ$3)=YEAR('Rent Roll'!$D31),MONTH(AJ$3)=MONTH('Rent Roll'!$D31)),1,0))</f>
        <v>0</v>
      </c>
      <c r="AK57" s="567">
        <f>IF(AND(AK$3&gt;'Rent Roll'!$C31,AK$3&lt;='Rent Roll'!$D31),1,IF(AND(YEAR(AK$3)=YEAR('Rent Roll'!$D31),MONTH(AK$3)=MONTH('Rent Roll'!$D31)),1,0))</f>
        <v>0</v>
      </c>
      <c r="AL57" s="567">
        <f>IF(AND(AL$3&gt;'Rent Roll'!$C31,AL$3&lt;='Rent Roll'!$D31),1,IF(AND(YEAR(AL$3)=YEAR('Rent Roll'!$D31),MONTH(AL$3)=MONTH('Rent Roll'!$D31)),1,0))</f>
        <v>0</v>
      </c>
      <c r="AM57" s="567">
        <f>IF(AND(AM$3&gt;'Rent Roll'!$C31,AM$3&lt;='Rent Roll'!$D31),1,IF(AND(YEAR(AM$3)=YEAR('Rent Roll'!$D31),MONTH(AM$3)=MONTH('Rent Roll'!$D31)),1,0))</f>
        <v>0</v>
      </c>
      <c r="AN57" s="567">
        <f>IF(AND(AN$3&gt;'Rent Roll'!$C31,AN$3&lt;='Rent Roll'!$D31),1,IF(AND(YEAR(AN$3)=YEAR('Rent Roll'!$D31),MONTH(AN$3)=MONTH('Rent Roll'!$D31)),1,0))</f>
        <v>0</v>
      </c>
      <c r="AO57" s="567">
        <f>IF(AND(AO$3&gt;'Rent Roll'!$C31,AO$3&lt;='Rent Roll'!$D31),1,IF(AND(YEAR(AO$3)=YEAR('Rent Roll'!$D31),MONTH(AO$3)=MONTH('Rent Roll'!$D31)),1,0))</f>
        <v>0</v>
      </c>
      <c r="AP57" s="767">
        <f>IF(AND(AP$3&gt;'Rent Roll'!$C31,AP$3&lt;='Rent Roll'!$D31),1,IF(AND(YEAR(AP$3)=YEAR('Rent Roll'!$D31),MONTH(AP$3)=MONTH('Rent Roll'!$D31)),1,0))</f>
        <v>0</v>
      </c>
      <c r="AQ57" s="768">
        <f>IF(AND(AQ$3&gt;'Rent Roll'!$C31,AQ$3&lt;='Rent Roll'!$D31),1,IF(AND(YEAR(AQ$3)=YEAR('Rent Roll'!$D31),MONTH(AQ$3)=MONTH('Rent Roll'!$D31)),1,0))</f>
        <v>0</v>
      </c>
      <c r="AR57" s="567">
        <f>IF(AND(AR$3&gt;'Rent Roll'!$C31,AR$3&lt;='Rent Roll'!$D31),1,IF(AND(YEAR(AR$3)=YEAR('Rent Roll'!$D31),MONTH(AR$3)=MONTH('Rent Roll'!$D31)),1,0))</f>
        <v>0</v>
      </c>
      <c r="AS57" s="567">
        <f>IF(AND(AS$3&gt;'Rent Roll'!$C31,AS$3&lt;='Rent Roll'!$D31),1,IF(AND(YEAR(AS$3)=YEAR('Rent Roll'!$D31),MONTH(AS$3)=MONTH('Rent Roll'!$D31)),1,0))</f>
        <v>0</v>
      </c>
      <c r="AT57" s="567">
        <f>IF(AND(AT$3&gt;'Rent Roll'!$C31,AT$3&lt;='Rent Roll'!$D31),1,IF(AND(YEAR(AT$3)=YEAR('Rent Roll'!$D31),MONTH(AT$3)=MONTH('Rent Roll'!$D31)),1,0))</f>
        <v>0</v>
      </c>
      <c r="AU57" s="567">
        <f>IF(AND(AU$3&gt;'Rent Roll'!$C31,AU$3&lt;='Rent Roll'!$D31),1,IF(AND(YEAR(AU$3)=YEAR('Rent Roll'!$D31),MONTH(AU$3)=MONTH('Rent Roll'!$D31)),1,0))</f>
        <v>0</v>
      </c>
      <c r="AV57" s="567">
        <f>IF(AND(AV$3&gt;'Rent Roll'!$C31,AV$3&lt;='Rent Roll'!$D31),1,IF(AND(YEAR(AV$3)=YEAR('Rent Roll'!$D31),MONTH(AV$3)=MONTH('Rent Roll'!$D31)),1,0))</f>
        <v>0</v>
      </c>
      <c r="AW57" s="567">
        <f>IF(AND(AW$3&gt;'Rent Roll'!$C31,AW$3&lt;='Rent Roll'!$D31),1,IF(AND(YEAR(AW$3)=YEAR('Rent Roll'!$D31),MONTH(AW$3)=MONTH('Rent Roll'!$D31)),1,0))</f>
        <v>0</v>
      </c>
      <c r="AX57" s="567">
        <f>IF(AND(AX$3&gt;'Rent Roll'!$C31,AX$3&lt;='Rent Roll'!$D31),1,IF(AND(YEAR(AX$3)=YEAR('Rent Roll'!$D31),MONTH(AX$3)=MONTH('Rent Roll'!$D31)),1,0))</f>
        <v>0</v>
      </c>
      <c r="AY57" s="567">
        <f>IF(AND(AY$3&gt;'Rent Roll'!$C31,AY$3&lt;='Rent Roll'!$D31),1,IF(AND(YEAR(AY$3)=YEAR('Rent Roll'!$D31),MONTH(AY$3)=MONTH('Rent Roll'!$D31)),1,0))</f>
        <v>0</v>
      </c>
      <c r="AZ57" s="567">
        <f>IF(AND(AZ$3&gt;'Rent Roll'!$C31,AZ$3&lt;='Rent Roll'!$D31),1,IF(AND(YEAR(AZ$3)=YEAR('Rent Roll'!$D31),MONTH(AZ$3)=MONTH('Rent Roll'!$D31)),1,0))</f>
        <v>0</v>
      </c>
      <c r="BA57" s="567">
        <f>IF(AND(BA$3&gt;'Rent Roll'!$C31,BA$3&lt;='Rent Roll'!$D31),1,IF(AND(YEAR(BA$3)=YEAR('Rent Roll'!$D31),MONTH(BA$3)=MONTH('Rent Roll'!$D31)),1,0))</f>
        <v>0</v>
      </c>
      <c r="BB57" s="767">
        <f>IF(AND(BB$3&gt;'Rent Roll'!$C31,BB$3&lt;='Rent Roll'!$D31),1,IF(AND(YEAR(BB$3)=YEAR('Rent Roll'!$D31),MONTH(BB$3)=MONTH('Rent Roll'!$D31)),1,0))</f>
        <v>0</v>
      </c>
      <c r="BC57" s="768">
        <f>IF(AND(BC$3&gt;'Rent Roll'!$C31,BC$3&lt;='Rent Roll'!$D31),1,IF(AND(YEAR(BC$3)=YEAR('Rent Roll'!$D31),MONTH(BC$3)=MONTH('Rent Roll'!$D31)),1,0))</f>
        <v>0</v>
      </c>
      <c r="BD57" s="567">
        <f>IF(AND(BD$3&gt;'Rent Roll'!$C31,BD$3&lt;='Rent Roll'!$D31),1,IF(AND(YEAR(BD$3)=YEAR('Rent Roll'!$D31),MONTH(BD$3)=MONTH('Rent Roll'!$D31)),1,0))</f>
        <v>0</v>
      </c>
      <c r="BE57" s="567">
        <f>IF(AND(BE$3&gt;'Rent Roll'!$C31,BE$3&lt;='Rent Roll'!$D31),1,IF(AND(YEAR(BE$3)=YEAR('Rent Roll'!$D31),MONTH(BE$3)=MONTH('Rent Roll'!$D31)),1,0))</f>
        <v>0</v>
      </c>
      <c r="BF57" s="567">
        <f>IF(AND(BF$3&gt;'Rent Roll'!$C31,BF$3&lt;='Rent Roll'!$D31),1,IF(AND(YEAR(BF$3)=YEAR('Rent Roll'!$D31),MONTH(BF$3)=MONTH('Rent Roll'!$D31)),1,0))</f>
        <v>0</v>
      </c>
      <c r="BG57" s="567">
        <f>IF(AND(BG$3&gt;'Rent Roll'!$C31,BG$3&lt;='Rent Roll'!$D31),1,IF(AND(YEAR(BG$3)=YEAR('Rent Roll'!$D31),MONTH(BG$3)=MONTH('Rent Roll'!$D31)),1,0))</f>
        <v>0</v>
      </c>
      <c r="BH57" s="567">
        <f>IF(AND(BH$3&gt;'Rent Roll'!$C31,BH$3&lt;='Rent Roll'!$D31),1,IF(AND(YEAR(BH$3)=YEAR('Rent Roll'!$D31),MONTH(BH$3)=MONTH('Rent Roll'!$D31)),1,0))</f>
        <v>0</v>
      </c>
      <c r="BI57" s="567">
        <f>IF(AND(BI$3&gt;'Rent Roll'!$C31,BI$3&lt;='Rent Roll'!$D31),1,IF(AND(YEAR(BI$3)=YEAR('Rent Roll'!$D31),MONTH(BI$3)=MONTH('Rent Roll'!$D31)),1,0))</f>
        <v>0</v>
      </c>
      <c r="BJ57" s="567">
        <f>IF(AND(BJ$3&gt;'Rent Roll'!$C31,BJ$3&lt;='Rent Roll'!$D31),1,IF(AND(YEAR(BJ$3)=YEAR('Rent Roll'!$D31),MONTH(BJ$3)=MONTH('Rent Roll'!$D31)),1,0))</f>
        <v>0</v>
      </c>
      <c r="BK57" s="567">
        <f>IF(AND(BK$3&gt;'Rent Roll'!$C31,BK$3&lt;='Rent Roll'!$D31),1,IF(AND(YEAR(BK$3)=YEAR('Rent Roll'!$D31),MONTH(BK$3)=MONTH('Rent Roll'!$D31)),1,0))</f>
        <v>0</v>
      </c>
      <c r="BL57" s="567">
        <f>IF(AND(BL$3&gt;'Rent Roll'!$C31,BL$3&lt;='Rent Roll'!$D31),1,IF(AND(YEAR(BL$3)=YEAR('Rent Roll'!$D31),MONTH(BL$3)=MONTH('Rent Roll'!$D31)),1,0))</f>
        <v>0</v>
      </c>
      <c r="BM57" s="567">
        <f>IF(AND(BM$3&gt;'Rent Roll'!$C31,BM$3&lt;='Rent Roll'!$D31),1,IF(AND(YEAR(BM$3)=YEAR('Rent Roll'!$D31),MONTH(BM$3)=MONTH('Rent Roll'!$D31)),1,0))</f>
        <v>0</v>
      </c>
      <c r="BN57" s="767">
        <f>IF(AND(BN$3&gt;'Rent Roll'!$C31,BN$3&lt;='Rent Roll'!$D31),1,IF(AND(YEAR(BN$3)=YEAR('Rent Roll'!$D31),MONTH(BN$3)=MONTH('Rent Roll'!$D31)),1,0))</f>
        <v>0</v>
      </c>
      <c r="BO57" s="768">
        <f>IF(AND(BO$3&gt;'Rent Roll'!$C31,BO$3&lt;='Rent Roll'!$D31),1,IF(AND(YEAR(BO$3)=YEAR('Rent Roll'!$D31),MONTH(BO$3)=MONTH('Rent Roll'!$D31)),1,0))</f>
        <v>0</v>
      </c>
      <c r="BP57" s="567">
        <f>IF(AND(BP$3&gt;'Rent Roll'!$C31,BP$3&lt;='Rent Roll'!$D31),1,IF(AND(YEAR(BP$3)=YEAR('Rent Roll'!$D31),MONTH(BP$3)=MONTH('Rent Roll'!$D31)),1,0))</f>
        <v>0</v>
      </c>
      <c r="BQ57" s="567">
        <f>IF(AND(BQ$3&gt;'Rent Roll'!$C31,BQ$3&lt;='Rent Roll'!$D31),1,IF(AND(YEAR(BQ$3)=YEAR('Rent Roll'!$D31),MONTH(BQ$3)=MONTH('Rent Roll'!$D31)),1,0))</f>
        <v>0</v>
      </c>
      <c r="BR57" s="567">
        <f>IF(AND(BR$3&gt;'Rent Roll'!$C31,BR$3&lt;='Rent Roll'!$D31),1,IF(AND(YEAR(BR$3)=YEAR('Rent Roll'!$D31),MONTH(BR$3)=MONTH('Rent Roll'!$D31)),1,0))</f>
        <v>0</v>
      </c>
      <c r="BS57" s="567">
        <f>IF(AND(BS$3&gt;'Rent Roll'!$C31,BS$3&lt;='Rent Roll'!$D31),1,IF(AND(YEAR(BS$3)=YEAR('Rent Roll'!$D31),MONTH(BS$3)=MONTH('Rent Roll'!$D31)),1,0))</f>
        <v>0</v>
      </c>
      <c r="BT57" s="567">
        <f>IF(AND(BT$3&gt;'Rent Roll'!$C31,BT$3&lt;='Rent Roll'!$D31),1,IF(AND(YEAR(BT$3)=YEAR('Rent Roll'!$D31),MONTH(BT$3)=MONTH('Rent Roll'!$D31)),1,0))</f>
        <v>0</v>
      </c>
      <c r="BU57" s="567">
        <f>IF(AND(BU$3&gt;'Rent Roll'!$C31,BU$3&lt;='Rent Roll'!$D31),1,IF(AND(YEAR(BU$3)=YEAR('Rent Roll'!$D31),MONTH(BU$3)=MONTH('Rent Roll'!$D31)),1,0))</f>
        <v>0</v>
      </c>
      <c r="BV57" s="567">
        <f>IF(AND(BV$3&gt;'Rent Roll'!$C31,BV$3&lt;='Rent Roll'!$D31),1,IF(AND(YEAR(BV$3)=YEAR('Rent Roll'!$D31),MONTH(BV$3)=MONTH('Rent Roll'!$D31)),1,0))</f>
        <v>0</v>
      </c>
      <c r="BW57" s="567">
        <f>IF(AND(BW$3&gt;'Rent Roll'!$C31,BW$3&lt;='Rent Roll'!$D31),1,IF(AND(YEAR(BW$3)=YEAR('Rent Roll'!$D31),MONTH(BW$3)=MONTH('Rent Roll'!$D31)),1,0))</f>
        <v>0</v>
      </c>
      <c r="BX57" s="567">
        <f>IF(AND(BX$3&gt;'Rent Roll'!$C31,BX$3&lt;='Rent Roll'!$D31),1,IF(AND(YEAR(BX$3)=YEAR('Rent Roll'!$D31),MONTH(BX$3)=MONTH('Rent Roll'!$D31)),1,0))</f>
        <v>0</v>
      </c>
      <c r="BY57" s="567">
        <f>IF(AND(BY$3&gt;'Rent Roll'!$C31,BY$3&lt;='Rent Roll'!$D31),1,IF(AND(YEAR(BY$3)=YEAR('Rent Roll'!$D31),MONTH(BY$3)=MONTH('Rent Roll'!$D31)),1,0))</f>
        <v>0</v>
      </c>
      <c r="BZ57" s="767">
        <f>IF(AND(BZ$3&gt;'Rent Roll'!$C31,BZ$3&lt;='Rent Roll'!$D31),1,IF(AND(YEAR(BZ$3)=YEAR('Rent Roll'!$D31),MONTH(BZ$3)=MONTH('Rent Roll'!$D31)),1,0))</f>
        <v>0</v>
      </c>
      <c r="CA57" s="768">
        <f>IF(AND(CA$3&gt;'Rent Roll'!$C31,CA$3&lt;='Rent Roll'!$D31),1,IF(AND(YEAR(CA$3)=YEAR('Rent Roll'!$D31),MONTH(CA$3)=MONTH('Rent Roll'!$D31)),1,0))</f>
        <v>0</v>
      </c>
      <c r="CB57" s="567">
        <f>IF(AND(CB$3&gt;'Rent Roll'!$C31,CB$3&lt;='Rent Roll'!$D31),1,IF(AND(YEAR(CB$3)=YEAR('Rent Roll'!$D31),MONTH(CB$3)=MONTH('Rent Roll'!$D31)),1,0))</f>
        <v>0</v>
      </c>
      <c r="CC57" s="567">
        <f>IF(AND(CC$3&gt;'Rent Roll'!$C31,CC$3&lt;='Rent Roll'!$D31),1,IF(AND(YEAR(CC$3)=YEAR('Rent Roll'!$D31),MONTH(CC$3)=MONTH('Rent Roll'!$D31)),1,0))</f>
        <v>0</v>
      </c>
      <c r="CD57" s="567">
        <f>IF(AND(CD$3&gt;'Rent Roll'!$C31,CD$3&lt;='Rent Roll'!$D31),1,IF(AND(YEAR(CD$3)=YEAR('Rent Roll'!$D31),MONTH(CD$3)=MONTH('Rent Roll'!$D31)),1,0))</f>
        <v>0</v>
      </c>
      <c r="CE57" s="567">
        <f>IF(AND(CE$3&gt;'Rent Roll'!$C31,CE$3&lt;='Rent Roll'!$D31),1,IF(AND(YEAR(CE$3)=YEAR('Rent Roll'!$D31),MONTH(CE$3)=MONTH('Rent Roll'!$D31)),1,0))</f>
        <v>0</v>
      </c>
      <c r="CF57" s="567">
        <f>IF(AND(CF$3&gt;'Rent Roll'!$C31,CF$3&lt;='Rent Roll'!$D31),1,IF(AND(YEAR(CF$3)=YEAR('Rent Roll'!$D31),MONTH(CF$3)=MONTH('Rent Roll'!$D31)),1,0))</f>
        <v>0</v>
      </c>
      <c r="CG57" s="567">
        <f>IF(AND(CG$3&gt;'Rent Roll'!$C31,CG$3&lt;='Rent Roll'!$D31),1,IF(AND(YEAR(CG$3)=YEAR('Rent Roll'!$D31),MONTH(CG$3)=MONTH('Rent Roll'!$D31)),1,0))</f>
        <v>0</v>
      </c>
      <c r="CH57" s="567">
        <f>IF(AND(CH$3&gt;'Rent Roll'!$C31,CH$3&lt;='Rent Roll'!$D31),1,IF(AND(YEAR(CH$3)=YEAR('Rent Roll'!$D31),MONTH(CH$3)=MONTH('Rent Roll'!$D31)),1,0))</f>
        <v>0</v>
      </c>
      <c r="CI57" s="567">
        <f>IF(AND(CI$3&gt;'Rent Roll'!$C31,CI$3&lt;='Rent Roll'!$D31),1,IF(AND(YEAR(CI$3)=YEAR('Rent Roll'!$D31),MONTH(CI$3)=MONTH('Rent Roll'!$D31)),1,0))</f>
        <v>0</v>
      </c>
      <c r="CJ57" s="567">
        <f>IF(AND(CJ$3&gt;'Rent Roll'!$C31,CJ$3&lt;='Rent Roll'!$D31),1,IF(AND(YEAR(CJ$3)=YEAR('Rent Roll'!$D31),MONTH(CJ$3)=MONTH('Rent Roll'!$D31)),1,0))</f>
        <v>0</v>
      </c>
      <c r="CK57" s="567">
        <f>IF(AND(CK$3&gt;'Rent Roll'!$C31,CK$3&lt;='Rent Roll'!$D31),1,IF(AND(YEAR(CK$3)=YEAR('Rent Roll'!$D31),MONTH(CK$3)=MONTH('Rent Roll'!$D31)),1,0))</f>
        <v>0</v>
      </c>
      <c r="CL57" s="767">
        <f>IF(AND(CL$3&gt;'Rent Roll'!$C31,CL$3&lt;='Rent Roll'!$D31),1,IF(AND(YEAR(CL$3)=YEAR('Rent Roll'!$D31),MONTH(CL$3)=MONTH('Rent Roll'!$D31)),1,0))</f>
        <v>0</v>
      </c>
      <c r="CM57" s="768">
        <f>IF(AND(CM$3&gt;'Rent Roll'!$C31,CM$3&lt;='Rent Roll'!$D31),1,IF(AND(YEAR(CM$3)=YEAR('Rent Roll'!$D31),MONTH(CM$3)=MONTH('Rent Roll'!$D31)),1,0))</f>
        <v>0</v>
      </c>
      <c r="CN57" s="567">
        <f>IF(AND(CN$3&gt;'Rent Roll'!$C31,CN$3&lt;='Rent Roll'!$D31),1,IF(AND(YEAR(CN$3)=YEAR('Rent Roll'!$D31),MONTH(CN$3)=MONTH('Rent Roll'!$D31)),1,0))</f>
        <v>0</v>
      </c>
      <c r="CO57" s="567">
        <f>IF(AND(CO$3&gt;'Rent Roll'!$C31,CO$3&lt;='Rent Roll'!$D31),1,IF(AND(YEAR(CO$3)=YEAR('Rent Roll'!$D31),MONTH(CO$3)=MONTH('Rent Roll'!$D31)),1,0))</f>
        <v>0</v>
      </c>
      <c r="CP57" s="567">
        <f>IF(AND(CP$3&gt;'Rent Roll'!$C31,CP$3&lt;='Rent Roll'!$D31),1,IF(AND(YEAR(CP$3)=YEAR('Rent Roll'!$D31),MONTH(CP$3)=MONTH('Rent Roll'!$D31)),1,0))</f>
        <v>0</v>
      </c>
      <c r="CQ57" s="567">
        <f>IF(AND(CQ$3&gt;'Rent Roll'!$C31,CQ$3&lt;='Rent Roll'!$D31),1,IF(AND(YEAR(CQ$3)=YEAR('Rent Roll'!$D31),MONTH(CQ$3)=MONTH('Rent Roll'!$D31)),1,0))</f>
        <v>0</v>
      </c>
      <c r="CR57" s="567">
        <f>IF(AND(CR$3&gt;'Rent Roll'!$C31,CR$3&lt;='Rent Roll'!$D31),1,IF(AND(YEAR(CR$3)=YEAR('Rent Roll'!$D31),MONTH(CR$3)=MONTH('Rent Roll'!$D31)),1,0))</f>
        <v>0</v>
      </c>
      <c r="CS57" s="567">
        <f>IF(AND(CS$3&gt;'Rent Roll'!$C31,CS$3&lt;='Rent Roll'!$D31),1,IF(AND(YEAR(CS$3)=YEAR('Rent Roll'!$D31),MONTH(CS$3)=MONTH('Rent Roll'!$D31)),1,0))</f>
        <v>0</v>
      </c>
      <c r="CT57" s="567">
        <f>IF(AND(CT$3&gt;'Rent Roll'!$C31,CT$3&lt;='Rent Roll'!$D31),1,IF(AND(YEAR(CT$3)=YEAR('Rent Roll'!$D31),MONTH(CT$3)=MONTH('Rent Roll'!$D31)),1,0))</f>
        <v>0</v>
      </c>
      <c r="CU57" s="567">
        <f>IF(AND(CU$3&gt;'Rent Roll'!$C31,CU$3&lt;='Rent Roll'!$D31),1,IF(AND(YEAR(CU$3)=YEAR('Rent Roll'!$D31),MONTH(CU$3)=MONTH('Rent Roll'!$D31)),1,0))</f>
        <v>0</v>
      </c>
      <c r="CV57" s="567">
        <f>IF(AND(CV$3&gt;'Rent Roll'!$C31,CV$3&lt;='Rent Roll'!$D31),1,IF(AND(YEAR(CV$3)=YEAR('Rent Roll'!$D31),MONTH(CV$3)=MONTH('Rent Roll'!$D31)),1,0))</f>
        <v>0</v>
      </c>
      <c r="CW57" s="567">
        <f>IF(AND(CW$3&gt;'Rent Roll'!$C31,CW$3&lt;='Rent Roll'!$D31),1,IF(AND(YEAR(CW$3)=YEAR('Rent Roll'!$D31),MONTH(CW$3)=MONTH('Rent Roll'!$D31)),1,0))</f>
        <v>0</v>
      </c>
      <c r="CX57" s="767">
        <f>IF(AND(CX$3&gt;'Rent Roll'!$C31,CX$3&lt;='Rent Roll'!$D31),1,IF(AND(YEAR(CX$3)=YEAR('Rent Roll'!$D31),MONTH(CX$3)=MONTH('Rent Roll'!$D31)),1,0))</f>
        <v>0</v>
      </c>
      <c r="CY57" s="768">
        <f>IF(AND(CY$3&gt;'Rent Roll'!$C31,CY$3&lt;='Rent Roll'!$D31),1,IF(AND(YEAR(CY$3)=YEAR('Rent Roll'!$D31),MONTH(CY$3)=MONTH('Rent Roll'!$D31)),1,0))</f>
        <v>0</v>
      </c>
      <c r="CZ57" s="567">
        <f>IF(AND(CZ$3&gt;'Rent Roll'!$C31,CZ$3&lt;='Rent Roll'!$D31),1,IF(AND(YEAR(CZ$3)=YEAR('Rent Roll'!$D31),MONTH(CZ$3)=MONTH('Rent Roll'!$D31)),1,0))</f>
        <v>0</v>
      </c>
      <c r="DA57" s="567">
        <f>IF(AND(DA$3&gt;'Rent Roll'!$C31,DA$3&lt;='Rent Roll'!$D31),1,IF(AND(YEAR(DA$3)=YEAR('Rent Roll'!$D31),MONTH(DA$3)=MONTH('Rent Roll'!$D31)),1,0))</f>
        <v>0</v>
      </c>
      <c r="DB57" s="567">
        <f>IF(AND(DB$3&gt;'Rent Roll'!$C31,DB$3&lt;='Rent Roll'!$D31),1,IF(AND(YEAR(DB$3)=YEAR('Rent Roll'!$D31),MONTH(DB$3)=MONTH('Rent Roll'!$D31)),1,0))</f>
        <v>0</v>
      </c>
      <c r="DC57" s="567">
        <f>IF(AND(DC$3&gt;'Rent Roll'!$C31,DC$3&lt;='Rent Roll'!$D31),1,IF(AND(YEAR(DC$3)=YEAR('Rent Roll'!$D31),MONTH(DC$3)=MONTH('Rent Roll'!$D31)),1,0))</f>
        <v>0</v>
      </c>
      <c r="DD57" s="567">
        <f>IF(AND(DD$3&gt;'Rent Roll'!$C31,DD$3&lt;='Rent Roll'!$D31),1,IF(AND(YEAR(DD$3)=YEAR('Rent Roll'!$D31),MONTH(DD$3)=MONTH('Rent Roll'!$D31)),1,0))</f>
        <v>0</v>
      </c>
      <c r="DE57" s="567">
        <f>IF(AND(DE$3&gt;'Rent Roll'!$C31,DE$3&lt;='Rent Roll'!$D31),1,IF(AND(YEAR(DE$3)=YEAR('Rent Roll'!$D31),MONTH(DE$3)=MONTH('Rent Roll'!$D31)),1,0))</f>
        <v>0</v>
      </c>
      <c r="DF57" s="567">
        <f>IF(AND(DF$3&gt;'Rent Roll'!$C31,DF$3&lt;='Rent Roll'!$D31),1,IF(AND(YEAR(DF$3)=YEAR('Rent Roll'!$D31),MONTH(DF$3)=MONTH('Rent Roll'!$D31)),1,0))</f>
        <v>0</v>
      </c>
      <c r="DG57" s="567">
        <f>IF(AND(DG$3&gt;'Rent Roll'!$C31,DG$3&lt;='Rent Roll'!$D31),1,IF(AND(YEAR(DG$3)=YEAR('Rent Roll'!$D31),MONTH(DG$3)=MONTH('Rent Roll'!$D31)),1,0))</f>
        <v>0</v>
      </c>
      <c r="DH57" s="567">
        <f>IF(AND(DH$3&gt;'Rent Roll'!$C31,DH$3&lt;='Rent Roll'!$D31),1,IF(AND(YEAR(DH$3)=YEAR('Rent Roll'!$D31),MONTH(DH$3)=MONTH('Rent Roll'!$D31)),1,0))</f>
        <v>0</v>
      </c>
      <c r="DI57" s="567">
        <f>IF(AND(DI$3&gt;'Rent Roll'!$C31,DI$3&lt;='Rent Roll'!$D31),1,IF(AND(YEAR(DI$3)=YEAR('Rent Roll'!$D31),MONTH(DI$3)=MONTH('Rent Roll'!$D31)),1,0))</f>
        <v>0</v>
      </c>
      <c r="DJ57" s="767">
        <f>IF(AND(DJ$3&gt;'Rent Roll'!$C31,DJ$3&lt;='Rent Roll'!$D31),1,IF(AND(YEAR(DJ$3)=YEAR('Rent Roll'!$D31),MONTH(DJ$3)=MONTH('Rent Roll'!$D31)),1,0))</f>
        <v>0</v>
      </c>
      <c r="DK57" s="768">
        <f>IF(AND(DK$3&gt;'Rent Roll'!$C31,DK$3&lt;='Rent Roll'!$D31),1,IF(AND(YEAR(DK$3)=YEAR('Rent Roll'!$D31),MONTH(DK$3)=MONTH('Rent Roll'!$D31)),1,0))</f>
        <v>0</v>
      </c>
      <c r="DL57" s="567">
        <f>IF(AND(DL$3&gt;'Rent Roll'!$C31,DL$3&lt;='Rent Roll'!$D31),1,IF(AND(YEAR(DL$3)=YEAR('Rent Roll'!$D31),MONTH(DL$3)=MONTH('Rent Roll'!$D31)),1,0))</f>
        <v>0</v>
      </c>
      <c r="DM57" s="567">
        <f>IF(AND(DM$3&gt;'Rent Roll'!$C31,DM$3&lt;='Rent Roll'!$D31),1,IF(AND(YEAR(DM$3)=YEAR('Rent Roll'!$D31),MONTH(DM$3)=MONTH('Rent Roll'!$D31)),1,0))</f>
        <v>0</v>
      </c>
      <c r="DN57" s="567">
        <f>IF(AND(DN$3&gt;'Rent Roll'!$C31,DN$3&lt;='Rent Roll'!$D31),1,IF(AND(YEAR(DN$3)=YEAR('Rent Roll'!$D31),MONTH(DN$3)=MONTH('Rent Roll'!$D31)),1,0))</f>
        <v>0</v>
      </c>
      <c r="DO57" s="567">
        <f>IF(AND(DO$3&gt;'Rent Roll'!$C31,DO$3&lt;='Rent Roll'!$D31),1,IF(AND(YEAR(DO$3)=YEAR('Rent Roll'!$D31),MONTH(DO$3)=MONTH('Rent Roll'!$D31)),1,0))</f>
        <v>0</v>
      </c>
      <c r="DP57" s="567">
        <f>IF(AND(DP$3&gt;'Rent Roll'!$C31,DP$3&lt;='Rent Roll'!$D31),1,IF(AND(YEAR(DP$3)=YEAR('Rent Roll'!$D31),MONTH(DP$3)=MONTH('Rent Roll'!$D31)),1,0))</f>
        <v>0</v>
      </c>
      <c r="DQ57" s="567">
        <f>IF(AND(DQ$3&gt;'Rent Roll'!$C31,DQ$3&lt;='Rent Roll'!$D31),1,IF(AND(YEAR(DQ$3)=YEAR('Rent Roll'!$D31),MONTH(DQ$3)=MONTH('Rent Roll'!$D31)),1,0))</f>
        <v>0</v>
      </c>
      <c r="DR57" s="567">
        <f>IF(AND(DR$3&gt;'Rent Roll'!$C31,DR$3&lt;='Rent Roll'!$D31),1,IF(AND(YEAR(DR$3)=YEAR('Rent Roll'!$D31),MONTH(DR$3)=MONTH('Rent Roll'!$D31)),1,0))</f>
        <v>0</v>
      </c>
      <c r="DS57" s="567">
        <f>IF(AND(DS$3&gt;'Rent Roll'!$C31,DS$3&lt;='Rent Roll'!$D31),1,IF(AND(YEAR(DS$3)=YEAR('Rent Roll'!$D31),MONTH(DS$3)=MONTH('Rent Roll'!$D31)),1,0))</f>
        <v>0</v>
      </c>
      <c r="DT57" s="567">
        <f>IF(AND(DT$3&gt;'Rent Roll'!$C31,DT$3&lt;='Rent Roll'!$D31),1,IF(AND(YEAR(DT$3)=YEAR('Rent Roll'!$D31),MONTH(DT$3)=MONTH('Rent Roll'!$D31)),1,0))</f>
        <v>0</v>
      </c>
      <c r="DU57" s="567">
        <f>IF(AND(DU$3&gt;'Rent Roll'!$C31,DU$3&lt;='Rent Roll'!$D31),1,IF(AND(YEAR(DU$3)=YEAR('Rent Roll'!$D31),MONTH(DU$3)=MONTH('Rent Roll'!$D31)),1,0))</f>
        <v>0</v>
      </c>
      <c r="DV57" s="567">
        <f>IF(AND(DV$3&gt;'Rent Roll'!$C31,DV$3&lt;='Rent Roll'!$D31),1,IF(AND(YEAR(DV$3)=YEAR('Rent Roll'!$D31),MONTH(DV$3)=MONTH('Rent Roll'!$D31)),1,0))</f>
        <v>0</v>
      </c>
    </row>
    <row r="58" spans="1:126" s="568" customFormat="1" ht="12" customHeight="1" outlineLevel="1" x14ac:dyDescent="0.4">
      <c r="A58" s="732"/>
      <c r="B58" s="564">
        <f>'Rent Roll'!$B32</f>
        <v>0</v>
      </c>
      <c r="C58" s="565"/>
      <c r="D58" s="565"/>
      <c r="E58" s="566"/>
      <c r="F58" s="778">
        <f>IF(AND(F$3&gt;'Rent Roll'!$C32,F$3&lt;='Rent Roll'!$D32),1,IF(AND(YEAR(F$3)=YEAR('Rent Roll'!$D32),MONTH(F$3)=MONTH('Rent Roll'!$D32)),1,0))</f>
        <v>0</v>
      </c>
      <c r="G58" s="768">
        <f>IF(AND(G$3&gt;'Rent Roll'!$C32,G$3&lt;='Rent Roll'!$D32),1,IF(AND(YEAR(G$3)=YEAR('Rent Roll'!$D32),MONTH(G$3)=MONTH('Rent Roll'!$D32)),1,0))</f>
        <v>0</v>
      </c>
      <c r="H58" s="567">
        <f>IF(AND(H$3&gt;'Rent Roll'!$C32,H$3&lt;='Rent Roll'!$D32),1,IF(AND(YEAR(H$3)=YEAR('Rent Roll'!$D32),MONTH(H$3)=MONTH('Rent Roll'!$D32)),1,0))</f>
        <v>0</v>
      </c>
      <c r="I58" s="567">
        <f>IF(AND(I$3&gt;'Rent Roll'!$C32,I$3&lt;='Rent Roll'!$D32),1,IF(AND(YEAR(I$3)=YEAR('Rent Roll'!$D32),MONTH(I$3)=MONTH('Rent Roll'!$D32)),1,0))</f>
        <v>0</v>
      </c>
      <c r="J58" s="567">
        <f>IF(AND(J$3&gt;'Rent Roll'!$C32,J$3&lt;='Rent Roll'!$D32),1,IF(AND(YEAR(J$3)=YEAR('Rent Roll'!$D32),MONTH(J$3)=MONTH('Rent Roll'!$D32)),1,0))</f>
        <v>0</v>
      </c>
      <c r="K58" s="567">
        <f>IF(AND(K$3&gt;'Rent Roll'!$C32,K$3&lt;='Rent Roll'!$D32),1,IF(AND(YEAR(K$3)=YEAR('Rent Roll'!$D32),MONTH(K$3)=MONTH('Rent Roll'!$D32)),1,0))</f>
        <v>0</v>
      </c>
      <c r="L58" s="567">
        <f>IF(AND(L$3&gt;'Rent Roll'!$C32,L$3&lt;='Rent Roll'!$D32),1,IF(AND(YEAR(L$3)=YEAR('Rent Roll'!$D32),MONTH(L$3)=MONTH('Rent Roll'!$D32)),1,0))</f>
        <v>0</v>
      </c>
      <c r="M58" s="567">
        <f>IF(AND(M$3&gt;'Rent Roll'!$C32,M$3&lt;='Rent Roll'!$D32),1,IF(AND(YEAR(M$3)=YEAR('Rent Roll'!$D32),MONTH(M$3)=MONTH('Rent Roll'!$D32)),1,0))</f>
        <v>0</v>
      </c>
      <c r="N58" s="567">
        <f>IF(AND(N$3&gt;'Rent Roll'!$C32,N$3&lt;='Rent Roll'!$D32),1,IF(AND(YEAR(N$3)=YEAR('Rent Roll'!$D32),MONTH(N$3)=MONTH('Rent Roll'!$D32)),1,0))</f>
        <v>0</v>
      </c>
      <c r="O58" s="567">
        <f>IF(AND(O$3&gt;'Rent Roll'!$C32,O$3&lt;='Rent Roll'!$D32),1,IF(AND(YEAR(O$3)=YEAR('Rent Roll'!$D32),MONTH(O$3)=MONTH('Rent Roll'!$D32)),1,0))</f>
        <v>0</v>
      </c>
      <c r="P58" s="567">
        <f>IF(AND(P$3&gt;'Rent Roll'!$C32,P$3&lt;='Rent Roll'!$D32),1,IF(AND(YEAR(P$3)=YEAR('Rent Roll'!$D32),MONTH(P$3)=MONTH('Rent Roll'!$D32)),1,0))</f>
        <v>0</v>
      </c>
      <c r="Q58" s="567">
        <f>IF(AND(Q$3&gt;'Rent Roll'!$C32,Q$3&lt;='Rent Roll'!$D32),1,IF(AND(YEAR(Q$3)=YEAR('Rent Roll'!$D32),MONTH(Q$3)=MONTH('Rent Roll'!$D32)),1,0))</f>
        <v>0</v>
      </c>
      <c r="R58" s="767">
        <f>IF(AND(R$3&gt;'Rent Roll'!$C32,R$3&lt;='Rent Roll'!$D32),1,IF(AND(YEAR(R$3)=YEAR('Rent Roll'!$D32),MONTH(R$3)=MONTH('Rent Roll'!$D32)),1,0))</f>
        <v>0</v>
      </c>
      <c r="S58" s="768">
        <f>IF(AND(S$3&gt;'Rent Roll'!$C32,S$3&lt;='Rent Roll'!$D32),1,IF(AND(YEAR(S$3)=YEAR('Rent Roll'!$D32),MONTH(S$3)=MONTH('Rent Roll'!$D32)),1,0))</f>
        <v>0</v>
      </c>
      <c r="T58" s="567">
        <f>IF(AND(T$3&gt;'Rent Roll'!$C32,T$3&lt;='Rent Roll'!$D32),1,IF(AND(YEAR(T$3)=YEAR('Rent Roll'!$D32),MONTH(T$3)=MONTH('Rent Roll'!$D32)),1,0))</f>
        <v>0</v>
      </c>
      <c r="U58" s="567">
        <f>IF(AND(U$3&gt;'Rent Roll'!$C32,U$3&lt;='Rent Roll'!$D32),1,IF(AND(YEAR(U$3)=YEAR('Rent Roll'!$D32),MONTH(U$3)=MONTH('Rent Roll'!$D32)),1,0))</f>
        <v>0</v>
      </c>
      <c r="V58" s="567">
        <f>IF(AND(V$3&gt;'Rent Roll'!$C32,V$3&lt;='Rent Roll'!$D32),1,IF(AND(YEAR(V$3)=YEAR('Rent Roll'!$D32),MONTH(V$3)=MONTH('Rent Roll'!$D32)),1,0))</f>
        <v>0</v>
      </c>
      <c r="W58" s="567">
        <f>IF(AND(W$3&gt;'Rent Roll'!$C32,W$3&lt;='Rent Roll'!$D32),1,IF(AND(YEAR(W$3)=YEAR('Rent Roll'!$D32),MONTH(W$3)=MONTH('Rent Roll'!$D32)),1,0))</f>
        <v>0</v>
      </c>
      <c r="X58" s="567">
        <f>IF(AND(X$3&gt;'Rent Roll'!$C32,X$3&lt;='Rent Roll'!$D32),1,IF(AND(YEAR(X$3)=YEAR('Rent Roll'!$D32),MONTH(X$3)=MONTH('Rent Roll'!$D32)),1,0))</f>
        <v>0</v>
      </c>
      <c r="Y58" s="567">
        <f>IF(AND(Y$3&gt;'Rent Roll'!$C32,Y$3&lt;='Rent Roll'!$D32),1,IF(AND(YEAR(Y$3)=YEAR('Rent Roll'!$D32),MONTH(Y$3)=MONTH('Rent Roll'!$D32)),1,0))</f>
        <v>0</v>
      </c>
      <c r="Z58" s="567">
        <f>IF(AND(Z$3&gt;'Rent Roll'!$C32,Z$3&lt;='Rent Roll'!$D32),1,IF(AND(YEAR(Z$3)=YEAR('Rent Roll'!$D32),MONTH(Z$3)=MONTH('Rent Roll'!$D32)),1,0))</f>
        <v>0</v>
      </c>
      <c r="AA58" s="567">
        <f>IF(AND(AA$3&gt;'Rent Roll'!$C32,AA$3&lt;='Rent Roll'!$D32),1,IF(AND(YEAR(AA$3)=YEAR('Rent Roll'!$D32),MONTH(AA$3)=MONTH('Rent Roll'!$D32)),1,0))</f>
        <v>0</v>
      </c>
      <c r="AB58" s="567">
        <f>IF(AND(AB$3&gt;'Rent Roll'!$C32,AB$3&lt;='Rent Roll'!$D32),1,IF(AND(YEAR(AB$3)=YEAR('Rent Roll'!$D32),MONTH(AB$3)=MONTH('Rent Roll'!$D32)),1,0))</f>
        <v>0</v>
      </c>
      <c r="AC58" s="567">
        <f>IF(AND(AC$3&gt;'Rent Roll'!$C32,AC$3&lt;='Rent Roll'!$D32),1,IF(AND(YEAR(AC$3)=YEAR('Rent Roll'!$D32),MONTH(AC$3)=MONTH('Rent Roll'!$D32)),1,0))</f>
        <v>0</v>
      </c>
      <c r="AD58" s="767">
        <f>IF(AND(AD$3&gt;'Rent Roll'!$C32,AD$3&lt;='Rent Roll'!$D32),1,IF(AND(YEAR(AD$3)=YEAR('Rent Roll'!$D32),MONTH(AD$3)=MONTH('Rent Roll'!$D32)),1,0))</f>
        <v>0</v>
      </c>
      <c r="AE58" s="768">
        <f>IF(AND(AE$3&gt;'Rent Roll'!$C32,AE$3&lt;='Rent Roll'!$D32),1,IF(AND(YEAR(AE$3)=YEAR('Rent Roll'!$D32),MONTH(AE$3)=MONTH('Rent Roll'!$D32)),1,0))</f>
        <v>0</v>
      </c>
      <c r="AF58" s="567">
        <f>IF(AND(AF$3&gt;'Rent Roll'!$C32,AF$3&lt;='Rent Roll'!$D32),1,IF(AND(YEAR(AF$3)=YEAR('Rent Roll'!$D32),MONTH(AF$3)=MONTH('Rent Roll'!$D32)),1,0))</f>
        <v>0</v>
      </c>
      <c r="AG58" s="567">
        <f>IF(AND(AG$3&gt;'Rent Roll'!$C32,AG$3&lt;='Rent Roll'!$D32),1,IF(AND(YEAR(AG$3)=YEAR('Rent Roll'!$D32),MONTH(AG$3)=MONTH('Rent Roll'!$D32)),1,0))</f>
        <v>0</v>
      </c>
      <c r="AH58" s="567">
        <f>IF(AND(AH$3&gt;'Rent Roll'!$C32,AH$3&lt;='Rent Roll'!$D32),1,IF(AND(YEAR(AH$3)=YEAR('Rent Roll'!$D32),MONTH(AH$3)=MONTH('Rent Roll'!$D32)),1,0))</f>
        <v>0</v>
      </c>
      <c r="AI58" s="567">
        <f>IF(AND(AI$3&gt;'Rent Roll'!$C32,AI$3&lt;='Rent Roll'!$D32),1,IF(AND(YEAR(AI$3)=YEAR('Rent Roll'!$D32),MONTH(AI$3)=MONTH('Rent Roll'!$D32)),1,0))</f>
        <v>0</v>
      </c>
      <c r="AJ58" s="567">
        <f>IF(AND(AJ$3&gt;'Rent Roll'!$C32,AJ$3&lt;='Rent Roll'!$D32),1,IF(AND(YEAR(AJ$3)=YEAR('Rent Roll'!$D32),MONTH(AJ$3)=MONTH('Rent Roll'!$D32)),1,0))</f>
        <v>0</v>
      </c>
      <c r="AK58" s="567">
        <f>IF(AND(AK$3&gt;'Rent Roll'!$C32,AK$3&lt;='Rent Roll'!$D32),1,IF(AND(YEAR(AK$3)=YEAR('Rent Roll'!$D32),MONTH(AK$3)=MONTH('Rent Roll'!$D32)),1,0))</f>
        <v>0</v>
      </c>
      <c r="AL58" s="567">
        <f>IF(AND(AL$3&gt;'Rent Roll'!$C32,AL$3&lt;='Rent Roll'!$D32),1,IF(AND(YEAR(AL$3)=YEAR('Rent Roll'!$D32),MONTH(AL$3)=MONTH('Rent Roll'!$D32)),1,0))</f>
        <v>0</v>
      </c>
      <c r="AM58" s="567">
        <f>IF(AND(AM$3&gt;'Rent Roll'!$C32,AM$3&lt;='Rent Roll'!$D32),1,IF(AND(YEAR(AM$3)=YEAR('Rent Roll'!$D32),MONTH(AM$3)=MONTH('Rent Roll'!$D32)),1,0))</f>
        <v>0</v>
      </c>
      <c r="AN58" s="567">
        <f>IF(AND(AN$3&gt;'Rent Roll'!$C32,AN$3&lt;='Rent Roll'!$D32),1,IF(AND(YEAR(AN$3)=YEAR('Rent Roll'!$D32),MONTH(AN$3)=MONTH('Rent Roll'!$D32)),1,0))</f>
        <v>0</v>
      </c>
      <c r="AO58" s="567">
        <f>IF(AND(AO$3&gt;'Rent Roll'!$C32,AO$3&lt;='Rent Roll'!$D32),1,IF(AND(YEAR(AO$3)=YEAR('Rent Roll'!$D32),MONTH(AO$3)=MONTH('Rent Roll'!$D32)),1,0))</f>
        <v>0</v>
      </c>
      <c r="AP58" s="767">
        <f>IF(AND(AP$3&gt;'Rent Roll'!$C32,AP$3&lt;='Rent Roll'!$D32),1,IF(AND(YEAR(AP$3)=YEAR('Rent Roll'!$D32),MONTH(AP$3)=MONTH('Rent Roll'!$D32)),1,0))</f>
        <v>0</v>
      </c>
      <c r="AQ58" s="768">
        <f>IF(AND(AQ$3&gt;'Rent Roll'!$C32,AQ$3&lt;='Rent Roll'!$D32),1,IF(AND(YEAR(AQ$3)=YEAR('Rent Roll'!$D32),MONTH(AQ$3)=MONTH('Rent Roll'!$D32)),1,0))</f>
        <v>0</v>
      </c>
      <c r="AR58" s="567">
        <f>IF(AND(AR$3&gt;'Rent Roll'!$C32,AR$3&lt;='Rent Roll'!$D32),1,IF(AND(YEAR(AR$3)=YEAR('Rent Roll'!$D32),MONTH(AR$3)=MONTH('Rent Roll'!$D32)),1,0))</f>
        <v>0</v>
      </c>
      <c r="AS58" s="567">
        <f>IF(AND(AS$3&gt;'Rent Roll'!$C32,AS$3&lt;='Rent Roll'!$D32),1,IF(AND(YEAR(AS$3)=YEAR('Rent Roll'!$D32),MONTH(AS$3)=MONTH('Rent Roll'!$D32)),1,0))</f>
        <v>0</v>
      </c>
      <c r="AT58" s="567">
        <f>IF(AND(AT$3&gt;'Rent Roll'!$C32,AT$3&lt;='Rent Roll'!$D32),1,IF(AND(YEAR(AT$3)=YEAR('Rent Roll'!$D32),MONTH(AT$3)=MONTH('Rent Roll'!$D32)),1,0))</f>
        <v>0</v>
      </c>
      <c r="AU58" s="567">
        <f>IF(AND(AU$3&gt;'Rent Roll'!$C32,AU$3&lt;='Rent Roll'!$D32),1,IF(AND(YEAR(AU$3)=YEAR('Rent Roll'!$D32),MONTH(AU$3)=MONTH('Rent Roll'!$D32)),1,0))</f>
        <v>0</v>
      </c>
      <c r="AV58" s="567">
        <f>IF(AND(AV$3&gt;'Rent Roll'!$C32,AV$3&lt;='Rent Roll'!$D32),1,IF(AND(YEAR(AV$3)=YEAR('Rent Roll'!$D32),MONTH(AV$3)=MONTH('Rent Roll'!$D32)),1,0))</f>
        <v>0</v>
      </c>
      <c r="AW58" s="567">
        <f>IF(AND(AW$3&gt;'Rent Roll'!$C32,AW$3&lt;='Rent Roll'!$D32),1,IF(AND(YEAR(AW$3)=YEAR('Rent Roll'!$D32),MONTH(AW$3)=MONTH('Rent Roll'!$D32)),1,0))</f>
        <v>0</v>
      </c>
      <c r="AX58" s="567">
        <f>IF(AND(AX$3&gt;'Rent Roll'!$C32,AX$3&lt;='Rent Roll'!$D32),1,IF(AND(YEAR(AX$3)=YEAR('Rent Roll'!$D32),MONTH(AX$3)=MONTH('Rent Roll'!$D32)),1,0))</f>
        <v>0</v>
      </c>
      <c r="AY58" s="567">
        <f>IF(AND(AY$3&gt;'Rent Roll'!$C32,AY$3&lt;='Rent Roll'!$D32),1,IF(AND(YEAR(AY$3)=YEAR('Rent Roll'!$D32),MONTH(AY$3)=MONTH('Rent Roll'!$D32)),1,0))</f>
        <v>0</v>
      </c>
      <c r="AZ58" s="567">
        <f>IF(AND(AZ$3&gt;'Rent Roll'!$C32,AZ$3&lt;='Rent Roll'!$D32),1,IF(AND(YEAR(AZ$3)=YEAR('Rent Roll'!$D32),MONTH(AZ$3)=MONTH('Rent Roll'!$D32)),1,0))</f>
        <v>0</v>
      </c>
      <c r="BA58" s="567">
        <f>IF(AND(BA$3&gt;'Rent Roll'!$C32,BA$3&lt;='Rent Roll'!$D32),1,IF(AND(YEAR(BA$3)=YEAR('Rent Roll'!$D32),MONTH(BA$3)=MONTH('Rent Roll'!$D32)),1,0))</f>
        <v>0</v>
      </c>
      <c r="BB58" s="767">
        <f>IF(AND(BB$3&gt;'Rent Roll'!$C32,BB$3&lt;='Rent Roll'!$D32),1,IF(AND(YEAR(BB$3)=YEAR('Rent Roll'!$D32),MONTH(BB$3)=MONTH('Rent Roll'!$D32)),1,0))</f>
        <v>0</v>
      </c>
      <c r="BC58" s="768">
        <f>IF(AND(BC$3&gt;'Rent Roll'!$C32,BC$3&lt;='Rent Roll'!$D32),1,IF(AND(YEAR(BC$3)=YEAR('Rent Roll'!$D32),MONTH(BC$3)=MONTH('Rent Roll'!$D32)),1,0))</f>
        <v>0</v>
      </c>
      <c r="BD58" s="567">
        <f>IF(AND(BD$3&gt;'Rent Roll'!$C32,BD$3&lt;='Rent Roll'!$D32),1,IF(AND(YEAR(BD$3)=YEAR('Rent Roll'!$D32),MONTH(BD$3)=MONTH('Rent Roll'!$D32)),1,0))</f>
        <v>0</v>
      </c>
      <c r="BE58" s="567">
        <f>IF(AND(BE$3&gt;'Rent Roll'!$C32,BE$3&lt;='Rent Roll'!$D32),1,IF(AND(YEAR(BE$3)=YEAR('Rent Roll'!$D32),MONTH(BE$3)=MONTH('Rent Roll'!$D32)),1,0))</f>
        <v>0</v>
      </c>
      <c r="BF58" s="567">
        <f>IF(AND(BF$3&gt;'Rent Roll'!$C32,BF$3&lt;='Rent Roll'!$D32),1,IF(AND(YEAR(BF$3)=YEAR('Rent Roll'!$D32),MONTH(BF$3)=MONTH('Rent Roll'!$D32)),1,0))</f>
        <v>0</v>
      </c>
      <c r="BG58" s="567">
        <f>IF(AND(BG$3&gt;'Rent Roll'!$C32,BG$3&lt;='Rent Roll'!$D32),1,IF(AND(YEAR(BG$3)=YEAR('Rent Roll'!$D32),MONTH(BG$3)=MONTH('Rent Roll'!$D32)),1,0))</f>
        <v>0</v>
      </c>
      <c r="BH58" s="567">
        <f>IF(AND(BH$3&gt;'Rent Roll'!$C32,BH$3&lt;='Rent Roll'!$D32),1,IF(AND(YEAR(BH$3)=YEAR('Rent Roll'!$D32),MONTH(BH$3)=MONTH('Rent Roll'!$D32)),1,0))</f>
        <v>0</v>
      </c>
      <c r="BI58" s="567">
        <f>IF(AND(BI$3&gt;'Rent Roll'!$C32,BI$3&lt;='Rent Roll'!$D32),1,IF(AND(YEAR(BI$3)=YEAR('Rent Roll'!$D32),MONTH(BI$3)=MONTH('Rent Roll'!$D32)),1,0))</f>
        <v>0</v>
      </c>
      <c r="BJ58" s="567">
        <f>IF(AND(BJ$3&gt;'Rent Roll'!$C32,BJ$3&lt;='Rent Roll'!$D32),1,IF(AND(YEAR(BJ$3)=YEAR('Rent Roll'!$D32),MONTH(BJ$3)=MONTH('Rent Roll'!$D32)),1,0))</f>
        <v>0</v>
      </c>
      <c r="BK58" s="567">
        <f>IF(AND(BK$3&gt;'Rent Roll'!$C32,BK$3&lt;='Rent Roll'!$D32),1,IF(AND(YEAR(BK$3)=YEAR('Rent Roll'!$D32),MONTH(BK$3)=MONTH('Rent Roll'!$D32)),1,0))</f>
        <v>0</v>
      </c>
      <c r="BL58" s="567">
        <f>IF(AND(BL$3&gt;'Rent Roll'!$C32,BL$3&lt;='Rent Roll'!$D32),1,IF(AND(YEAR(BL$3)=YEAR('Rent Roll'!$D32),MONTH(BL$3)=MONTH('Rent Roll'!$D32)),1,0))</f>
        <v>0</v>
      </c>
      <c r="BM58" s="567">
        <f>IF(AND(BM$3&gt;'Rent Roll'!$C32,BM$3&lt;='Rent Roll'!$D32),1,IF(AND(YEAR(BM$3)=YEAR('Rent Roll'!$D32),MONTH(BM$3)=MONTH('Rent Roll'!$D32)),1,0))</f>
        <v>0</v>
      </c>
      <c r="BN58" s="767">
        <f>IF(AND(BN$3&gt;'Rent Roll'!$C32,BN$3&lt;='Rent Roll'!$D32),1,IF(AND(YEAR(BN$3)=YEAR('Rent Roll'!$D32),MONTH(BN$3)=MONTH('Rent Roll'!$D32)),1,0))</f>
        <v>0</v>
      </c>
      <c r="BO58" s="768">
        <f>IF(AND(BO$3&gt;'Rent Roll'!$C32,BO$3&lt;='Rent Roll'!$D32),1,IF(AND(YEAR(BO$3)=YEAR('Rent Roll'!$D32),MONTH(BO$3)=MONTH('Rent Roll'!$D32)),1,0))</f>
        <v>0</v>
      </c>
      <c r="BP58" s="567">
        <f>IF(AND(BP$3&gt;'Rent Roll'!$C32,BP$3&lt;='Rent Roll'!$D32),1,IF(AND(YEAR(BP$3)=YEAR('Rent Roll'!$D32),MONTH(BP$3)=MONTH('Rent Roll'!$D32)),1,0))</f>
        <v>0</v>
      </c>
      <c r="BQ58" s="567">
        <f>IF(AND(BQ$3&gt;'Rent Roll'!$C32,BQ$3&lt;='Rent Roll'!$D32),1,IF(AND(YEAR(BQ$3)=YEAR('Rent Roll'!$D32),MONTH(BQ$3)=MONTH('Rent Roll'!$D32)),1,0))</f>
        <v>0</v>
      </c>
      <c r="BR58" s="567">
        <f>IF(AND(BR$3&gt;'Rent Roll'!$C32,BR$3&lt;='Rent Roll'!$D32),1,IF(AND(YEAR(BR$3)=YEAR('Rent Roll'!$D32),MONTH(BR$3)=MONTH('Rent Roll'!$D32)),1,0))</f>
        <v>0</v>
      </c>
      <c r="BS58" s="567">
        <f>IF(AND(BS$3&gt;'Rent Roll'!$C32,BS$3&lt;='Rent Roll'!$D32),1,IF(AND(YEAR(BS$3)=YEAR('Rent Roll'!$D32),MONTH(BS$3)=MONTH('Rent Roll'!$D32)),1,0))</f>
        <v>0</v>
      </c>
      <c r="BT58" s="567">
        <f>IF(AND(BT$3&gt;'Rent Roll'!$C32,BT$3&lt;='Rent Roll'!$D32),1,IF(AND(YEAR(BT$3)=YEAR('Rent Roll'!$D32),MONTH(BT$3)=MONTH('Rent Roll'!$D32)),1,0))</f>
        <v>0</v>
      </c>
      <c r="BU58" s="567">
        <f>IF(AND(BU$3&gt;'Rent Roll'!$C32,BU$3&lt;='Rent Roll'!$D32),1,IF(AND(YEAR(BU$3)=YEAR('Rent Roll'!$D32),MONTH(BU$3)=MONTH('Rent Roll'!$D32)),1,0))</f>
        <v>0</v>
      </c>
      <c r="BV58" s="567">
        <f>IF(AND(BV$3&gt;'Rent Roll'!$C32,BV$3&lt;='Rent Roll'!$D32),1,IF(AND(YEAR(BV$3)=YEAR('Rent Roll'!$D32),MONTH(BV$3)=MONTH('Rent Roll'!$D32)),1,0))</f>
        <v>0</v>
      </c>
      <c r="BW58" s="567">
        <f>IF(AND(BW$3&gt;'Rent Roll'!$C32,BW$3&lt;='Rent Roll'!$D32),1,IF(AND(YEAR(BW$3)=YEAR('Rent Roll'!$D32),MONTH(BW$3)=MONTH('Rent Roll'!$D32)),1,0))</f>
        <v>0</v>
      </c>
      <c r="BX58" s="567">
        <f>IF(AND(BX$3&gt;'Rent Roll'!$C32,BX$3&lt;='Rent Roll'!$D32),1,IF(AND(YEAR(BX$3)=YEAR('Rent Roll'!$D32),MONTH(BX$3)=MONTH('Rent Roll'!$D32)),1,0))</f>
        <v>0</v>
      </c>
      <c r="BY58" s="567">
        <f>IF(AND(BY$3&gt;'Rent Roll'!$C32,BY$3&lt;='Rent Roll'!$D32),1,IF(AND(YEAR(BY$3)=YEAR('Rent Roll'!$D32),MONTH(BY$3)=MONTH('Rent Roll'!$D32)),1,0))</f>
        <v>0</v>
      </c>
      <c r="BZ58" s="767">
        <f>IF(AND(BZ$3&gt;'Rent Roll'!$C32,BZ$3&lt;='Rent Roll'!$D32),1,IF(AND(YEAR(BZ$3)=YEAR('Rent Roll'!$D32),MONTH(BZ$3)=MONTH('Rent Roll'!$D32)),1,0))</f>
        <v>0</v>
      </c>
      <c r="CA58" s="768">
        <f>IF(AND(CA$3&gt;'Rent Roll'!$C32,CA$3&lt;='Rent Roll'!$D32),1,IF(AND(YEAR(CA$3)=YEAR('Rent Roll'!$D32),MONTH(CA$3)=MONTH('Rent Roll'!$D32)),1,0))</f>
        <v>0</v>
      </c>
      <c r="CB58" s="567">
        <f>IF(AND(CB$3&gt;'Rent Roll'!$C32,CB$3&lt;='Rent Roll'!$D32),1,IF(AND(YEAR(CB$3)=YEAR('Rent Roll'!$D32),MONTH(CB$3)=MONTH('Rent Roll'!$D32)),1,0))</f>
        <v>0</v>
      </c>
      <c r="CC58" s="567">
        <f>IF(AND(CC$3&gt;'Rent Roll'!$C32,CC$3&lt;='Rent Roll'!$D32),1,IF(AND(YEAR(CC$3)=YEAR('Rent Roll'!$D32),MONTH(CC$3)=MONTH('Rent Roll'!$D32)),1,0))</f>
        <v>0</v>
      </c>
      <c r="CD58" s="567">
        <f>IF(AND(CD$3&gt;'Rent Roll'!$C32,CD$3&lt;='Rent Roll'!$D32),1,IF(AND(YEAR(CD$3)=YEAR('Rent Roll'!$D32),MONTH(CD$3)=MONTH('Rent Roll'!$D32)),1,0))</f>
        <v>0</v>
      </c>
      <c r="CE58" s="567">
        <f>IF(AND(CE$3&gt;'Rent Roll'!$C32,CE$3&lt;='Rent Roll'!$D32),1,IF(AND(YEAR(CE$3)=YEAR('Rent Roll'!$D32),MONTH(CE$3)=MONTH('Rent Roll'!$D32)),1,0))</f>
        <v>0</v>
      </c>
      <c r="CF58" s="567">
        <f>IF(AND(CF$3&gt;'Rent Roll'!$C32,CF$3&lt;='Rent Roll'!$D32),1,IF(AND(YEAR(CF$3)=YEAR('Rent Roll'!$D32),MONTH(CF$3)=MONTH('Rent Roll'!$D32)),1,0))</f>
        <v>0</v>
      </c>
      <c r="CG58" s="567">
        <f>IF(AND(CG$3&gt;'Rent Roll'!$C32,CG$3&lt;='Rent Roll'!$D32),1,IF(AND(YEAR(CG$3)=YEAR('Rent Roll'!$D32),MONTH(CG$3)=MONTH('Rent Roll'!$D32)),1,0))</f>
        <v>0</v>
      </c>
      <c r="CH58" s="567">
        <f>IF(AND(CH$3&gt;'Rent Roll'!$C32,CH$3&lt;='Rent Roll'!$D32),1,IF(AND(YEAR(CH$3)=YEAR('Rent Roll'!$D32),MONTH(CH$3)=MONTH('Rent Roll'!$D32)),1,0))</f>
        <v>0</v>
      </c>
      <c r="CI58" s="567">
        <f>IF(AND(CI$3&gt;'Rent Roll'!$C32,CI$3&lt;='Rent Roll'!$D32),1,IF(AND(YEAR(CI$3)=YEAR('Rent Roll'!$D32),MONTH(CI$3)=MONTH('Rent Roll'!$D32)),1,0))</f>
        <v>0</v>
      </c>
      <c r="CJ58" s="567">
        <f>IF(AND(CJ$3&gt;'Rent Roll'!$C32,CJ$3&lt;='Rent Roll'!$D32),1,IF(AND(YEAR(CJ$3)=YEAR('Rent Roll'!$D32),MONTH(CJ$3)=MONTH('Rent Roll'!$D32)),1,0))</f>
        <v>0</v>
      </c>
      <c r="CK58" s="567">
        <f>IF(AND(CK$3&gt;'Rent Roll'!$C32,CK$3&lt;='Rent Roll'!$D32),1,IF(AND(YEAR(CK$3)=YEAR('Rent Roll'!$D32),MONTH(CK$3)=MONTH('Rent Roll'!$D32)),1,0))</f>
        <v>0</v>
      </c>
      <c r="CL58" s="767">
        <f>IF(AND(CL$3&gt;'Rent Roll'!$C32,CL$3&lt;='Rent Roll'!$D32),1,IF(AND(YEAR(CL$3)=YEAR('Rent Roll'!$D32),MONTH(CL$3)=MONTH('Rent Roll'!$D32)),1,0))</f>
        <v>0</v>
      </c>
      <c r="CM58" s="768">
        <f>IF(AND(CM$3&gt;'Rent Roll'!$C32,CM$3&lt;='Rent Roll'!$D32),1,IF(AND(YEAR(CM$3)=YEAR('Rent Roll'!$D32),MONTH(CM$3)=MONTH('Rent Roll'!$D32)),1,0))</f>
        <v>0</v>
      </c>
      <c r="CN58" s="567">
        <f>IF(AND(CN$3&gt;'Rent Roll'!$C32,CN$3&lt;='Rent Roll'!$D32),1,IF(AND(YEAR(CN$3)=YEAR('Rent Roll'!$D32),MONTH(CN$3)=MONTH('Rent Roll'!$D32)),1,0))</f>
        <v>0</v>
      </c>
      <c r="CO58" s="567">
        <f>IF(AND(CO$3&gt;'Rent Roll'!$C32,CO$3&lt;='Rent Roll'!$D32),1,IF(AND(YEAR(CO$3)=YEAR('Rent Roll'!$D32),MONTH(CO$3)=MONTH('Rent Roll'!$D32)),1,0))</f>
        <v>0</v>
      </c>
      <c r="CP58" s="567">
        <f>IF(AND(CP$3&gt;'Rent Roll'!$C32,CP$3&lt;='Rent Roll'!$D32),1,IF(AND(YEAR(CP$3)=YEAR('Rent Roll'!$D32),MONTH(CP$3)=MONTH('Rent Roll'!$D32)),1,0))</f>
        <v>0</v>
      </c>
      <c r="CQ58" s="567">
        <f>IF(AND(CQ$3&gt;'Rent Roll'!$C32,CQ$3&lt;='Rent Roll'!$D32),1,IF(AND(YEAR(CQ$3)=YEAR('Rent Roll'!$D32),MONTH(CQ$3)=MONTH('Rent Roll'!$D32)),1,0))</f>
        <v>0</v>
      </c>
      <c r="CR58" s="567">
        <f>IF(AND(CR$3&gt;'Rent Roll'!$C32,CR$3&lt;='Rent Roll'!$D32),1,IF(AND(YEAR(CR$3)=YEAR('Rent Roll'!$D32),MONTH(CR$3)=MONTH('Rent Roll'!$D32)),1,0))</f>
        <v>0</v>
      </c>
      <c r="CS58" s="567">
        <f>IF(AND(CS$3&gt;'Rent Roll'!$C32,CS$3&lt;='Rent Roll'!$D32),1,IF(AND(YEAR(CS$3)=YEAR('Rent Roll'!$D32),MONTH(CS$3)=MONTH('Rent Roll'!$D32)),1,0))</f>
        <v>0</v>
      </c>
      <c r="CT58" s="567">
        <f>IF(AND(CT$3&gt;'Rent Roll'!$C32,CT$3&lt;='Rent Roll'!$D32),1,IF(AND(YEAR(CT$3)=YEAR('Rent Roll'!$D32),MONTH(CT$3)=MONTH('Rent Roll'!$D32)),1,0))</f>
        <v>0</v>
      </c>
      <c r="CU58" s="567">
        <f>IF(AND(CU$3&gt;'Rent Roll'!$C32,CU$3&lt;='Rent Roll'!$D32),1,IF(AND(YEAR(CU$3)=YEAR('Rent Roll'!$D32),MONTH(CU$3)=MONTH('Rent Roll'!$D32)),1,0))</f>
        <v>0</v>
      </c>
      <c r="CV58" s="567">
        <f>IF(AND(CV$3&gt;'Rent Roll'!$C32,CV$3&lt;='Rent Roll'!$D32),1,IF(AND(YEAR(CV$3)=YEAR('Rent Roll'!$D32),MONTH(CV$3)=MONTH('Rent Roll'!$D32)),1,0))</f>
        <v>0</v>
      </c>
      <c r="CW58" s="567">
        <f>IF(AND(CW$3&gt;'Rent Roll'!$C32,CW$3&lt;='Rent Roll'!$D32),1,IF(AND(YEAR(CW$3)=YEAR('Rent Roll'!$D32),MONTH(CW$3)=MONTH('Rent Roll'!$D32)),1,0))</f>
        <v>0</v>
      </c>
      <c r="CX58" s="767">
        <f>IF(AND(CX$3&gt;'Rent Roll'!$C32,CX$3&lt;='Rent Roll'!$D32),1,IF(AND(YEAR(CX$3)=YEAR('Rent Roll'!$D32),MONTH(CX$3)=MONTH('Rent Roll'!$D32)),1,0))</f>
        <v>0</v>
      </c>
      <c r="CY58" s="768">
        <f>IF(AND(CY$3&gt;'Rent Roll'!$C32,CY$3&lt;='Rent Roll'!$D32),1,IF(AND(YEAR(CY$3)=YEAR('Rent Roll'!$D32),MONTH(CY$3)=MONTH('Rent Roll'!$D32)),1,0))</f>
        <v>0</v>
      </c>
      <c r="CZ58" s="567">
        <f>IF(AND(CZ$3&gt;'Rent Roll'!$C32,CZ$3&lt;='Rent Roll'!$D32),1,IF(AND(YEAR(CZ$3)=YEAR('Rent Roll'!$D32),MONTH(CZ$3)=MONTH('Rent Roll'!$D32)),1,0))</f>
        <v>0</v>
      </c>
      <c r="DA58" s="567">
        <f>IF(AND(DA$3&gt;'Rent Roll'!$C32,DA$3&lt;='Rent Roll'!$D32),1,IF(AND(YEAR(DA$3)=YEAR('Rent Roll'!$D32),MONTH(DA$3)=MONTH('Rent Roll'!$D32)),1,0))</f>
        <v>0</v>
      </c>
      <c r="DB58" s="567">
        <f>IF(AND(DB$3&gt;'Rent Roll'!$C32,DB$3&lt;='Rent Roll'!$D32),1,IF(AND(YEAR(DB$3)=YEAR('Rent Roll'!$D32),MONTH(DB$3)=MONTH('Rent Roll'!$D32)),1,0))</f>
        <v>0</v>
      </c>
      <c r="DC58" s="567">
        <f>IF(AND(DC$3&gt;'Rent Roll'!$C32,DC$3&lt;='Rent Roll'!$D32),1,IF(AND(YEAR(DC$3)=YEAR('Rent Roll'!$D32),MONTH(DC$3)=MONTH('Rent Roll'!$D32)),1,0))</f>
        <v>0</v>
      </c>
      <c r="DD58" s="567">
        <f>IF(AND(DD$3&gt;'Rent Roll'!$C32,DD$3&lt;='Rent Roll'!$D32),1,IF(AND(YEAR(DD$3)=YEAR('Rent Roll'!$D32),MONTH(DD$3)=MONTH('Rent Roll'!$D32)),1,0))</f>
        <v>0</v>
      </c>
      <c r="DE58" s="567">
        <f>IF(AND(DE$3&gt;'Rent Roll'!$C32,DE$3&lt;='Rent Roll'!$D32),1,IF(AND(YEAR(DE$3)=YEAR('Rent Roll'!$D32),MONTH(DE$3)=MONTH('Rent Roll'!$D32)),1,0))</f>
        <v>0</v>
      </c>
      <c r="DF58" s="567">
        <f>IF(AND(DF$3&gt;'Rent Roll'!$C32,DF$3&lt;='Rent Roll'!$D32),1,IF(AND(YEAR(DF$3)=YEAR('Rent Roll'!$D32),MONTH(DF$3)=MONTH('Rent Roll'!$D32)),1,0))</f>
        <v>0</v>
      </c>
      <c r="DG58" s="567">
        <f>IF(AND(DG$3&gt;'Rent Roll'!$C32,DG$3&lt;='Rent Roll'!$D32),1,IF(AND(YEAR(DG$3)=YEAR('Rent Roll'!$D32),MONTH(DG$3)=MONTH('Rent Roll'!$D32)),1,0))</f>
        <v>0</v>
      </c>
      <c r="DH58" s="567">
        <f>IF(AND(DH$3&gt;'Rent Roll'!$C32,DH$3&lt;='Rent Roll'!$D32),1,IF(AND(YEAR(DH$3)=YEAR('Rent Roll'!$D32),MONTH(DH$3)=MONTH('Rent Roll'!$D32)),1,0))</f>
        <v>0</v>
      </c>
      <c r="DI58" s="567">
        <f>IF(AND(DI$3&gt;'Rent Roll'!$C32,DI$3&lt;='Rent Roll'!$D32),1,IF(AND(YEAR(DI$3)=YEAR('Rent Roll'!$D32),MONTH(DI$3)=MONTH('Rent Roll'!$D32)),1,0))</f>
        <v>0</v>
      </c>
      <c r="DJ58" s="767">
        <f>IF(AND(DJ$3&gt;'Rent Roll'!$C32,DJ$3&lt;='Rent Roll'!$D32),1,IF(AND(YEAR(DJ$3)=YEAR('Rent Roll'!$D32),MONTH(DJ$3)=MONTH('Rent Roll'!$D32)),1,0))</f>
        <v>0</v>
      </c>
      <c r="DK58" s="768">
        <f>IF(AND(DK$3&gt;'Rent Roll'!$C32,DK$3&lt;='Rent Roll'!$D32),1,IF(AND(YEAR(DK$3)=YEAR('Rent Roll'!$D32),MONTH(DK$3)=MONTH('Rent Roll'!$D32)),1,0))</f>
        <v>0</v>
      </c>
      <c r="DL58" s="567">
        <f>IF(AND(DL$3&gt;'Rent Roll'!$C32,DL$3&lt;='Rent Roll'!$D32),1,IF(AND(YEAR(DL$3)=YEAR('Rent Roll'!$D32),MONTH(DL$3)=MONTH('Rent Roll'!$D32)),1,0))</f>
        <v>0</v>
      </c>
      <c r="DM58" s="567">
        <f>IF(AND(DM$3&gt;'Rent Roll'!$C32,DM$3&lt;='Rent Roll'!$D32),1,IF(AND(YEAR(DM$3)=YEAR('Rent Roll'!$D32),MONTH(DM$3)=MONTH('Rent Roll'!$D32)),1,0))</f>
        <v>0</v>
      </c>
      <c r="DN58" s="567">
        <f>IF(AND(DN$3&gt;'Rent Roll'!$C32,DN$3&lt;='Rent Roll'!$D32),1,IF(AND(YEAR(DN$3)=YEAR('Rent Roll'!$D32),MONTH(DN$3)=MONTH('Rent Roll'!$D32)),1,0))</f>
        <v>0</v>
      </c>
      <c r="DO58" s="567">
        <f>IF(AND(DO$3&gt;'Rent Roll'!$C32,DO$3&lt;='Rent Roll'!$D32),1,IF(AND(YEAR(DO$3)=YEAR('Rent Roll'!$D32),MONTH(DO$3)=MONTH('Rent Roll'!$D32)),1,0))</f>
        <v>0</v>
      </c>
      <c r="DP58" s="567">
        <f>IF(AND(DP$3&gt;'Rent Roll'!$C32,DP$3&lt;='Rent Roll'!$D32),1,IF(AND(YEAR(DP$3)=YEAR('Rent Roll'!$D32),MONTH(DP$3)=MONTH('Rent Roll'!$D32)),1,0))</f>
        <v>0</v>
      </c>
      <c r="DQ58" s="567">
        <f>IF(AND(DQ$3&gt;'Rent Roll'!$C32,DQ$3&lt;='Rent Roll'!$D32),1,IF(AND(YEAR(DQ$3)=YEAR('Rent Roll'!$D32),MONTH(DQ$3)=MONTH('Rent Roll'!$D32)),1,0))</f>
        <v>0</v>
      </c>
      <c r="DR58" s="567">
        <f>IF(AND(DR$3&gt;'Rent Roll'!$C32,DR$3&lt;='Rent Roll'!$D32),1,IF(AND(YEAR(DR$3)=YEAR('Rent Roll'!$D32),MONTH(DR$3)=MONTH('Rent Roll'!$D32)),1,0))</f>
        <v>0</v>
      </c>
      <c r="DS58" s="567">
        <f>IF(AND(DS$3&gt;'Rent Roll'!$C32,DS$3&lt;='Rent Roll'!$D32),1,IF(AND(YEAR(DS$3)=YEAR('Rent Roll'!$D32),MONTH(DS$3)=MONTH('Rent Roll'!$D32)),1,0))</f>
        <v>0</v>
      </c>
      <c r="DT58" s="567">
        <f>IF(AND(DT$3&gt;'Rent Roll'!$C32,DT$3&lt;='Rent Roll'!$D32),1,IF(AND(YEAR(DT$3)=YEAR('Rent Roll'!$D32),MONTH(DT$3)=MONTH('Rent Roll'!$D32)),1,0))</f>
        <v>0</v>
      </c>
      <c r="DU58" s="567">
        <f>IF(AND(DU$3&gt;'Rent Roll'!$C32,DU$3&lt;='Rent Roll'!$D32),1,IF(AND(YEAR(DU$3)=YEAR('Rent Roll'!$D32),MONTH(DU$3)=MONTH('Rent Roll'!$D32)),1,0))</f>
        <v>0</v>
      </c>
      <c r="DV58" s="567">
        <f>IF(AND(DV$3&gt;'Rent Roll'!$C32,DV$3&lt;='Rent Roll'!$D32),1,IF(AND(YEAR(DV$3)=YEAR('Rent Roll'!$D32),MONTH(DV$3)=MONTH('Rent Roll'!$D32)),1,0))</f>
        <v>0</v>
      </c>
    </row>
    <row r="59" spans="1:126" s="568" customFormat="1" ht="12" customHeight="1" outlineLevel="1" x14ac:dyDescent="0.4">
      <c r="A59" s="732"/>
      <c r="B59" s="564">
        <f>'Rent Roll'!$B33</f>
        <v>0</v>
      </c>
      <c r="C59" s="565"/>
      <c r="D59" s="565"/>
      <c r="E59" s="566"/>
      <c r="F59" s="778">
        <f>IF(AND(F$3&gt;'Rent Roll'!$C33,F$3&lt;='Rent Roll'!$D33),1,IF(AND(YEAR(F$3)=YEAR('Rent Roll'!$D33),MONTH(F$3)=MONTH('Rent Roll'!$D33)),1,0))</f>
        <v>0</v>
      </c>
      <c r="G59" s="768">
        <f>IF(AND(G$3&gt;'Rent Roll'!$C33,G$3&lt;='Rent Roll'!$D33),1,IF(AND(YEAR(G$3)=YEAR('Rent Roll'!$D33),MONTH(G$3)=MONTH('Rent Roll'!$D33)),1,0))</f>
        <v>0</v>
      </c>
      <c r="H59" s="567">
        <f>IF(AND(H$3&gt;'Rent Roll'!$C33,H$3&lt;='Rent Roll'!$D33),1,IF(AND(YEAR(H$3)=YEAR('Rent Roll'!$D33),MONTH(H$3)=MONTH('Rent Roll'!$D33)),1,0))</f>
        <v>0</v>
      </c>
      <c r="I59" s="567">
        <f>IF(AND(I$3&gt;'Rent Roll'!$C33,I$3&lt;='Rent Roll'!$D33),1,IF(AND(YEAR(I$3)=YEAR('Rent Roll'!$D33),MONTH(I$3)=MONTH('Rent Roll'!$D33)),1,0))</f>
        <v>0</v>
      </c>
      <c r="J59" s="567">
        <f>IF(AND(J$3&gt;'Rent Roll'!$C33,J$3&lt;='Rent Roll'!$D33),1,IF(AND(YEAR(J$3)=YEAR('Rent Roll'!$D33),MONTH(J$3)=MONTH('Rent Roll'!$D33)),1,0))</f>
        <v>0</v>
      </c>
      <c r="K59" s="567">
        <f>IF(AND(K$3&gt;'Rent Roll'!$C33,K$3&lt;='Rent Roll'!$D33),1,IF(AND(YEAR(K$3)=YEAR('Rent Roll'!$D33),MONTH(K$3)=MONTH('Rent Roll'!$D33)),1,0))</f>
        <v>0</v>
      </c>
      <c r="L59" s="567">
        <f>IF(AND(L$3&gt;'Rent Roll'!$C33,L$3&lt;='Rent Roll'!$D33),1,IF(AND(YEAR(L$3)=YEAR('Rent Roll'!$D33),MONTH(L$3)=MONTH('Rent Roll'!$D33)),1,0))</f>
        <v>0</v>
      </c>
      <c r="M59" s="567">
        <f>IF(AND(M$3&gt;'Rent Roll'!$C33,M$3&lt;='Rent Roll'!$D33),1,IF(AND(YEAR(M$3)=YEAR('Rent Roll'!$D33),MONTH(M$3)=MONTH('Rent Roll'!$D33)),1,0))</f>
        <v>0</v>
      </c>
      <c r="N59" s="567">
        <f>IF(AND(N$3&gt;'Rent Roll'!$C33,N$3&lt;='Rent Roll'!$D33),1,IF(AND(YEAR(N$3)=YEAR('Rent Roll'!$D33),MONTH(N$3)=MONTH('Rent Roll'!$D33)),1,0))</f>
        <v>0</v>
      </c>
      <c r="O59" s="567">
        <f>IF(AND(O$3&gt;'Rent Roll'!$C33,O$3&lt;='Rent Roll'!$D33),1,IF(AND(YEAR(O$3)=YEAR('Rent Roll'!$D33),MONTH(O$3)=MONTH('Rent Roll'!$D33)),1,0))</f>
        <v>0</v>
      </c>
      <c r="P59" s="567">
        <f>IF(AND(P$3&gt;'Rent Roll'!$C33,P$3&lt;='Rent Roll'!$D33),1,IF(AND(YEAR(P$3)=YEAR('Rent Roll'!$D33),MONTH(P$3)=MONTH('Rent Roll'!$D33)),1,0))</f>
        <v>0</v>
      </c>
      <c r="Q59" s="567">
        <f>IF(AND(Q$3&gt;'Rent Roll'!$C33,Q$3&lt;='Rent Roll'!$D33),1,IF(AND(YEAR(Q$3)=YEAR('Rent Roll'!$D33),MONTH(Q$3)=MONTH('Rent Roll'!$D33)),1,0))</f>
        <v>0</v>
      </c>
      <c r="R59" s="767">
        <f>IF(AND(R$3&gt;'Rent Roll'!$C33,R$3&lt;='Rent Roll'!$D33),1,IF(AND(YEAR(R$3)=YEAR('Rent Roll'!$D33),MONTH(R$3)=MONTH('Rent Roll'!$D33)),1,0))</f>
        <v>0</v>
      </c>
      <c r="S59" s="768">
        <f>IF(AND(S$3&gt;'Rent Roll'!$C33,S$3&lt;='Rent Roll'!$D33),1,IF(AND(YEAR(S$3)=YEAR('Rent Roll'!$D33),MONTH(S$3)=MONTH('Rent Roll'!$D33)),1,0))</f>
        <v>0</v>
      </c>
      <c r="T59" s="567">
        <f>IF(AND(T$3&gt;'Rent Roll'!$C33,T$3&lt;='Rent Roll'!$D33),1,IF(AND(YEAR(T$3)=YEAR('Rent Roll'!$D33),MONTH(T$3)=MONTH('Rent Roll'!$D33)),1,0))</f>
        <v>0</v>
      </c>
      <c r="U59" s="567">
        <f>IF(AND(U$3&gt;'Rent Roll'!$C33,U$3&lt;='Rent Roll'!$D33),1,IF(AND(YEAR(U$3)=YEAR('Rent Roll'!$D33),MONTH(U$3)=MONTH('Rent Roll'!$D33)),1,0))</f>
        <v>0</v>
      </c>
      <c r="V59" s="567">
        <f>IF(AND(V$3&gt;'Rent Roll'!$C33,V$3&lt;='Rent Roll'!$D33),1,IF(AND(YEAR(V$3)=YEAR('Rent Roll'!$D33),MONTH(V$3)=MONTH('Rent Roll'!$D33)),1,0))</f>
        <v>0</v>
      </c>
      <c r="W59" s="567">
        <f>IF(AND(W$3&gt;'Rent Roll'!$C33,W$3&lt;='Rent Roll'!$D33),1,IF(AND(YEAR(W$3)=YEAR('Rent Roll'!$D33),MONTH(W$3)=MONTH('Rent Roll'!$D33)),1,0))</f>
        <v>0</v>
      </c>
      <c r="X59" s="567">
        <f>IF(AND(X$3&gt;'Rent Roll'!$C33,X$3&lt;='Rent Roll'!$D33),1,IF(AND(YEAR(X$3)=YEAR('Rent Roll'!$D33),MONTH(X$3)=MONTH('Rent Roll'!$D33)),1,0))</f>
        <v>0</v>
      </c>
      <c r="Y59" s="567">
        <f>IF(AND(Y$3&gt;'Rent Roll'!$C33,Y$3&lt;='Rent Roll'!$D33),1,IF(AND(YEAR(Y$3)=YEAR('Rent Roll'!$D33),MONTH(Y$3)=MONTH('Rent Roll'!$D33)),1,0))</f>
        <v>0</v>
      </c>
      <c r="Z59" s="567">
        <f>IF(AND(Z$3&gt;'Rent Roll'!$C33,Z$3&lt;='Rent Roll'!$D33),1,IF(AND(YEAR(Z$3)=YEAR('Rent Roll'!$D33),MONTH(Z$3)=MONTH('Rent Roll'!$D33)),1,0))</f>
        <v>0</v>
      </c>
      <c r="AA59" s="567">
        <f>IF(AND(AA$3&gt;'Rent Roll'!$C33,AA$3&lt;='Rent Roll'!$D33),1,IF(AND(YEAR(AA$3)=YEAR('Rent Roll'!$D33),MONTH(AA$3)=MONTH('Rent Roll'!$D33)),1,0))</f>
        <v>0</v>
      </c>
      <c r="AB59" s="567">
        <f>IF(AND(AB$3&gt;'Rent Roll'!$C33,AB$3&lt;='Rent Roll'!$D33),1,IF(AND(YEAR(AB$3)=YEAR('Rent Roll'!$D33),MONTH(AB$3)=MONTH('Rent Roll'!$D33)),1,0))</f>
        <v>0</v>
      </c>
      <c r="AC59" s="567">
        <f>IF(AND(AC$3&gt;'Rent Roll'!$C33,AC$3&lt;='Rent Roll'!$D33),1,IF(AND(YEAR(AC$3)=YEAR('Rent Roll'!$D33),MONTH(AC$3)=MONTH('Rent Roll'!$D33)),1,0))</f>
        <v>0</v>
      </c>
      <c r="AD59" s="767">
        <f>IF(AND(AD$3&gt;'Rent Roll'!$C33,AD$3&lt;='Rent Roll'!$D33),1,IF(AND(YEAR(AD$3)=YEAR('Rent Roll'!$D33),MONTH(AD$3)=MONTH('Rent Roll'!$D33)),1,0))</f>
        <v>0</v>
      </c>
      <c r="AE59" s="768">
        <f>IF(AND(AE$3&gt;'Rent Roll'!$C33,AE$3&lt;='Rent Roll'!$D33),1,IF(AND(YEAR(AE$3)=YEAR('Rent Roll'!$D33),MONTH(AE$3)=MONTH('Rent Roll'!$D33)),1,0))</f>
        <v>0</v>
      </c>
      <c r="AF59" s="567">
        <f>IF(AND(AF$3&gt;'Rent Roll'!$C33,AF$3&lt;='Rent Roll'!$D33),1,IF(AND(YEAR(AF$3)=YEAR('Rent Roll'!$D33),MONTH(AF$3)=MONTH('Rent Roll'!$D33)),1,0))</f>
        <v>0</v>
      </c>
      <c r="AG59" s="567">
        <f>IF(AND(AG$3&gt;'Rent Roll'!$C33,AG$3&lt;='Rent Roll'!$D33),1,IF(AND(YEAR(AG$3)=YEAR('Rent Roll'!$D33),MONTH(AG$3)=MONTH('Rent Roll'!$D33)),1,0))</f>
        <v>0</v>
      </c>
      <c r="AH59" s="567">
        <f>IF(AND(AH$3&gt;'Rent Roll'!$C33,AH$3&lt;='Rent Roll'!$D33),1,IF(AND(YEAR(AH$3)=YEAR('Rent Roll'!$D33),MONTH(AH$3)=MONTH('Rent Roll'!$D33)),1,0))</f>
        <v>0</v>
      </c>
      <c r="AI59" s="567">
        <f>IF(AND(AI$3&gt;'Rent Roll'!$C33,AI$3&lt;='Rent Roll'!$D33),1,IF(AND(YEAR(AI$3)=YEAR('Rent Roll'!$D33),MONTH(AI$3)=MONTH('Rent Roll'!$D33)),1,0))</f>
        <v>0</v>
      </c>
      <c r="AJ59" s="567">
        <f>IF(AND(AJ$3&gt;'Rent Roll'!$C33,AJ$3&lt;='Rent Roll'!$D33),1,IF(AND(YEAR(AJ$3)=YEAR('Rent Roll'!$D33),MONTH(AJ$3)=MONTH('Rent Roll'!$D33)),1,0))</f>
        <v>0</v>
      </c>
      <c r="AK59" s="567">
        <f>IF(AND(AK$3&gt;'Rent Roll'!$C33,AK$3&lt;='Rent Roll'!$D33),1,IF(AND(YEAR(AK$3)=YEAR('Rent Roll'!$D33),MONTH(AK$3)=MONTH('Rent Roll'!$D33)),1,0))</f>
        <v>0</v>
      </c>
      <c r="AL59" s="567">
        <f>IF(AND(AL$3&gt;'Rent Roll'!$C33,AL$3&lt;='Rent Roll'!$D33),1,IF(AND(YEAR(AL$3)=YEAR('Rent Roll'!$D33),MONTH(AL$3)=MONTH('Rent Roll'!$D33)),1,0))</f>
        <v>0</v>
      </c>
      <c r="AM59" s="567">
        <f>IF(AND(AM$3&gt;'Rent Roll'!$C33,AM$3&lt;='Rent Roll'!$D33),1,IF(AND(YEAR(AM$3)=YEAR('Rent Roll'!$D33),MONTH(AM$3)=MONTH('Rent Roll'!$D33)),1,0))</f>
        <v>0</v>
      </c>
      <c r="AN59" s="567">
        <f>IF(AND(AN$3&gt;'Rent Roll'!$C33,AN$3&lt;='Rent Roll'!$D33),1,IF(AND(YEAR(AN$3)=YEAR('Rent Roll'!$D33),MONTH(AN$3)=MONTH('Rent Roll'!$D33)),1,0))</f>
        <v>0</v>
      </c>
      <c r="AO59" s="567">
        <f>IF(AND(AO$3&gt;'Rent Roll'!$C33,AO$3&lt;='Rent Roll'!$D33),1,IF(AND(YEAR(AO$3)=YEAR('Rent Roll'!$D33),MONTH(AO$3)=MONTH('Rent Roll'!$D33)),1,0))</f>
        <v>0</v>
      </c>
      <c r="AP59" s="767">
        <f>IF(AND(AP$3&gt;'Rent Roll'!$C33,AP$3&lt;='Rent Roll'!$D33),1,IF(AND(YEAR(AP$3)=YEAR('Rent Roll'!$D33),MONTH(AP$3)=MONTH('Rent Roll'!$D33)),1,0))</f>
        <v>0</v>
      </c>
      <c r="AQ59" s="768">
        <f>IF(AND(AQ$3&gt;'Rent Roll'!$C33,AQ$3&lt;='Rent Roll'!$D33),1,IF(AND(YEAR(AQ$3)=YEAR('Rent Roll'!$D33),MONTH(AQ$3)=MONTH('Rent Roll'!$D33)),1,0))</f>
        <v>0</v>
      </c>
      <c r="AR59" s="567">
        <f>IF(AND(AR$3&gt;'Rent Roll'!$C33,AR$3&lt;='Rent Roll'!$D33),1,IF(AND(YEAR(AR$3)=YEAR('Rent Roll'!$D33),MONTH(AR$3)=MONTH('Rent Roll'!$D33)),1,0))</f>
        <v>0</v>
      </c>
      <c r="AS59" s="567">
        <f>IF(AND(AS$3&gt;'Rent Roll'!$C33,AS$3&lt;='Rent Roll'!$D33),1,IF(AND(YEAR(AS$3)=YEAR('Rent Roll'!$D33),MONTH(AS$3)=MONTH('Rent Roll'!$D33)),1,0))</f>
        <v>0</v>
      </c>
      <c r="AT59" s="567">
        <f>IF(AND(AT$3&gt;'Rent Roll'!$C33,AT$3&lt;='Rent Roll'!$D33),1,IF(AND(YEAR(AT$3)=YEAR('Rent Roll'!$D33),MONTH(AT$3)=MONTH('Rent Roll'!$D33)),1,0))</f>
        <v>0</v>
      </c>
      <c r="AU59" s="567">
        <f>IF(AND(AU$3&gt;'Rent Roll'!$C33,AU$3&lt;='Rent Roll'!$D33),1,IF(AND(YEAR(AU$3)=YEAR('Rent Roll'!$D33),MONTH(AU$3)=MONTH('Rent Roll'!$D33)),1,0))</f>
        <v>0</v>
      </c>
      <c r="AV59" s="567">
        <f>IF(AND(AV$3&gt;'Rent Roll'!$C33,AV$3&lt;='Rent Roll'!$D33),1,IF(AND(YEAR(AV$3)=YEAR('Rent Roll'!$D33),MONTH(AV$3)=MONTH('Rent Roll'!$D33)),1,0))</f>
        <v>0</v>
      </c>
      <c r="AW59" s="567">
        <f>IF(AND(AW$3&gt;'Rent Roll'!$C33,AW$3&lt;='Rent Roll'!$D33),1,IF(AND(YEAR(AW$3)=YEAR('Rent Roll'!$D33),MONTH(AW$3)=MONTH('Rent Roll'!$D33)),1,0))</f>
        <v>0</v>
      </c>
      <c r="AX59" s="567">
        <f>IF(AND(AX$3&gt;'Rent Roll'!$C33,AX$3&lt;='Rent Roll'!$D33),1,IF(AND(YEAR(AX$3)=YEAR('Rent Roll'!$D33),MONTH(AX$3)=MONTH('Rent Roll'!$D33)),1,0))</f>
        <v>0</v>
      </c>
      <c r="AY59" s="567">
        <f>IF(AND(AY$3&gt;'Rent Roll'!$C33,AY$3&lt;='Rent Roll'!$D33),1,IF(AND(YEAR(AY$3)=YEAR('Rent Roll'!$D33),MONTH(AY$3)=MONTH('Rent Roll'!$D33)),1,0))</f>
        <v>0</v>
      </c>
      <c r="AZ59" s="567">
        <f>IF(AND(AZ$3&gt;'Rent Roll'!$C33,AZ$3&lt;='Rent Roll'!$D33),1,IF(AND(YEAR(AZ$3)=YEAR('Rent Roll'!$D33),MONTH(AZ$3)=MONTH('Rent Roll'!$D33)),1,0))</f>
        <v>0</v>
      </c>
      <c r="BA59" s="567">
        <f>IF(AND(BA$3&gt;'Rent Roll'!$C33,BA$3&lt;='Rent Roll'!$D33),1,IF(AND(YEAR(BA$3)=YEAR('Rent Roll'!$D33),MONTH(BA$3)=MONTH('Rent Roll'!$D33)),1,0))</f>
        <v>0</v>
      </c>
      <c r="BB59" s="767">
        <f>IF(AND(BB$3&gt;'Rent Roll'!$C33,BB$3&lt;='Rent Roll'!$D33),1,IF(AND(YEAR(BB$3)=YEAR('Rent Roll'!$D33),MONTH(BB$3)=MONTH('Rent Roll'!$D33)),1,0))</f>
        <v>0</v>
      </c>
      <c r="BC59" s="768">
        <f>IF(AND(BC$3&gt;'Rent Roll'!$C33,BC$3&lt;='Rent Roll'!$D33),1,IF(AND(YEAR(BC$3)=YEAR('Rent Roll'!$D33),MONTH(BC$3)=MONTH('Rent Roll'!$D33)),1,0))</f>
        <v>0</v>
      </c>
      <c r="BD59" s="567">
        <f>IF(AND(BD$3&gt;'Rent Roll'!$C33,BD$3&lt;='Rent Roll'!$D33),1,IF(AND(YEAR(BD$3)=YEAR('Rent Roll'!$D33),MONTH(BD$3)=MONTH('Rent Roll'!$D33)),1,0))</f>
        <v>0</v>
      </c>
      <c r="BE59" s="567">
        <f>IF(AND(BE$3&gt;'Rent Roll'!$C33,BE$3&lt;='Rent Roll'!$D33),1,IF(AND(YEAR(BE$3)=YEAR('Rent Roll'!$D33),MONTH(BE$3)=MONTH('Rent Roll'!$D33)),1,0))</f>
        <v>0</v>
      </c>
      <c r="BF59" s="567">
        <f>IF(AND(BF$3&gt;'Rent Roll'!$C33,BF$3&lt;='Rent Roll'!$D33),1,IF(AND(YEAR(BF$3)=YEAR('Rent Roll'!$D33),MONTH(BF$3)=MONTH('Rent Roll'!$D33)),1,0))</f>
        <v>0</v>
      </c>
      <c r="BG59" s="567">
        <f>IF(AND(BG$3&gt;'Rent Roll'!$C33,BG$3&lt;='Rent Roll'!$D33),1,IF(AND(YEAR(BG$3)=YEAR('Rent Roll'!$D33),MONTH(BG$3)=MONTH('Rent Roll'!$D33)),1,0))</f>
        <v>0</v>
      </c>
      <c r="BH59" s="567">
        <f>IF(AND(BH$3&gt;'Rent Roll'!$C33,BH$3&lt;='Rent Roll'!$D33),1,IF(AND(YEAR(BH$3)=YEAR('Rent Roll'!$D33),MONTH(BH$3)=MONTH('Rent Roll'!$D33)),1,0))</f>
        <v>0</v>
      </c>
      <c r="BI59" s="567">
        <f>IF(AND(BI$3&gt;'Rent Roll'!$C33,BI$3&lt;='Rent Roll'!$D33),1,IF(AND(YEAR(BI$3)=YEAR('Rent Roll'!$D33),MONTH(BI$3)=MONTH('Rent Roll'!$D33)),1,0))</f>
        <v>0</v>
      </c>
      <c r="BJ59" s="567">
        <f>IF(AND(BJ$3&gt;'Rent Roll'!$C33,BJ$3&lt;='Rent Roll'!$D33),1,IF(AND(YEAR(BJ$3)=YEAR('Rent Roll'!$D33),MONTH(BJ$3)=MONTH('Rent Roll'!$D33)),1,0))</f>
        <v>0</v>
      </c>
      <c r="BK59" s="567">
        <f>IF(AND(BK$3&gt;'Rent Roll'!$C33,BK$3&lt;='Rent Roll'!$D33),1,IF(AND(YEAR(BK$3)=YEAR('Rent Roll'!$D33),MONTH(BK$3)=MONTH('Rent Roll'!$D33)),1,0))</f>
        <v>0</v>
      </c>
      <c r="BL59" s="567">
        <f>IF(AND(BL$3&gt;'Rent Roll'!$C33,BL$3&lt;='Rent Roll'!$D33),1,IF(AND(YEAR(BL$3)=YEAR('Rent Roll'!$D33),MONTH(BL$3)=MONTH('Rent Roll'!$D33)),1,0))</f>
        <v>0</v>
      </c>
      <c r="BM59" s="567">
        <f>IF(AND(BM$3&gt;'Rent Roll'!$C33,BM$3&lt;='Rent Roll'!$D33),1,IF(AND(YEAR(BM$3)=YEAR('Rent Roll'!$D33),MONTH(BM$3)=MONTH('Rent Roll'!$D33)),1,0))</f>
        <v>0</v>
      </c>
      <c r="BN59" s="767">
        <f>IF(AND(BN$3&gt;'Rent Roll'!$C33,BN$3&lt;='Rent Roll'!$D33),1,IF(AND(YEAR(BN$3)=YEAR('Rent Roll'!$D33),MONTH(BN$3)=MONTH('Rent Roll'!$D33)),1,0))</f>
        <v>0</v>
      </c>
      <c r="BO59" s="768">
        <f>IF(AND(BO$3&gt;'Rent Roll'!$C33,BO$3&lt;='Rent Roll'!$D33),1,IF(AND(YEAR(BO$3)=YEAR('Rent Roll'!$D33),MONTH(BO$3)=MONTH('Rent Roll'!$D33)),1,0))</f>
        <v>0</v>
      </c>
      <c r="BP59" s="567">
        <f>IF(AND(BP$3&gt;'Rent Roll'!$C33,BP$3&lt;='Rent Roll'!$D33),1,IF(AND(YEAR(BP$3)=YEAR('Rent Roll'!$D33),MONTH(BP$3)=MONTH('Rent Roll'!$D33)),1,0))</f>
        <v>0</v>
      </c>
      <c r="BQ59" s="567">
        <f>IF(AND(BQ$3&gt;'Rent Roll'!$C33,BQ$3&lt;='Rent Roll'!$D33),1,IF(AND(YEAR(BQ$3)=YEAR('Rent Roll'!$D33),MONTH(BQ$3)=MONTH('Rent Roll'!$D33)),1,0))</f>
        <v>0</v>
      </c>
      <c r="BR59" s="567">
        <f>IF(AND(BR$3&gt;'Rent Roll'!$C33,BR$3&lt;='Rent Roll'!$D33),1,IF(AND(YEAR(BR$3)=YEAR('Rent Roll'!$D33),MONTH(BR$3)=MONTH('Rent Roll'!$D33)),1,0))</f>
        <v>0</v>
      </c>
      <c r="BS59" s="567">
        <f>IF(AND(BS$3&gt;'Rent Roll'!$C33,BS$3&lt;='Rent Roll'!$D33),1,IF(AND(YEAR(BS$3)=YEAR('Rent Roll'!$D33),MONTH(BS$3)=MONTH('Rent Roll'!$D33)),1,0))</f>
        <v>0</v>
      </c>
      <c r="BT59" s="567">
        <f>IF(AND(BT$3&gt;'Rent Roll'!$C33,BT$3&lt;='Rent Roll'!$D33),1,IF(AND(YEAR(BT$3)=YEAR('Rent Roll'!$D33),MONTH(BT$3)=MONTH('Rent Roll'!$D33)),1,0))</f>
        <v>0</v>
      </c>
      <c r="BU59" s="567">
        <f>IF(AND(BU$3&gt;'Rent Roll'!$C33,BU$3&lt;='Rent Roll'!$D33),1,IF(AND(YEAR(BU$3)=YEAR('Rent Roll'!$D33),MONTH(BU$3)=MONTH('Rent Roll'!$D33)),1,0))</f>
        <v>0</v>
      </c>
      <c r="BV59" s="567">
        <f>IF(AND(BV$3&gt;'Rent Roll'!$C33,BV$3&lt;='Rent Roll'!$D33),1,IF(AND(YEAR(BV$3)=YEAR('Rent Roll'!$D33),MONTH(BV$3)=MONTH('Rent Roll'!$D33)),1,0))</f>
        <v>0</v>
      </c>
      <c r="BW59" s="567">
        <f>IF(AND(BW$3&gt;'Rent Roll'!$C33,BW$3&lt;='Rent Roll'!$D33),1,IF(AND(YEAR(BW$3)=YEAR('Rent Roll'!$D33),MONTH(BW$3)=MONTH('Rent Roll'!$D33)),1,0))</f>
        <v>0</v>
      </c>
      <c r="BX59" s="567">
        <f>IF(AND(BX$3&gt;'Rent Roll'!$C33,BX$3&lt;='Rent Roll'!$D33),1,IF(AND(YEAR(BX$3)=YEAR('Rent Roll'!$D33),MONTH(BX$3)=MONTH('Rent Roll'!$D33)),1,0))</f>
        <v>0</v>
      </c>
      <c r="BY59" s="567">
        <f>IF(AND(BY$3&gt;'Rent Roll'!$C33,BY$3&lt;='Rent Roll'!$D33),1,IF(AND(YEAR(BY$3)=YEAR('Rent Roll'!$D33),MONTH(BY$3)=MONTH('Rent Roll'!$D33)),1,0))</f>
        <v>0</v>
      </c>
      <c r="BZ59" s="767">
        <f>IF(AND(BZ$3&gt;'Rent Roll'!$C33,BZ$3&lt;='Rent Roll'!$D33),1,IF(AND(YEAR(BZ$3)=YEAR('Rent Roll'!$D33),MONTH(BZ$3)=MONTH('Rent Roll'!$D33)),1,0))</f>
        <v>0</v>
      </c>
      <c r="CA59" s="768">
        <f>IF(AND(CA$3&gt;'Rent Roll'!$C33,CA$3&lt;='Rent Roll'!$D33),1,IF(AND(YEAR(CA$3)=YEAR('Rent Roll'!$D33),MONTH(CA$3)=MONTH('Rent Roll'!$D33)),1,0))</f>
        <v>0</v>
      </c>
      <c r="CB59" s="567">
        <f>IF(AND(CB$3&gt;'Rent Roll'!$C33,CB$3&lt;='Rent Roll'!$D33),1,IF(AND(YEAR(CB$3)=YEAR('Rent Roll'!$D33),MONTH(CB$3)=MONTH('Rent Roll'!$D33)),1,0))</f>
        <v>0</v>
      </c>
      <c r="CC59" s="567">
        <f>IF(AND(CC$3&gt;'Rent Roll'!$C33,CC$3&lt;='Rent Roll'!$D33),1,IF(AND(YEAR(CC$3)=YEAR('Rent Roll'!$D33),MONTH(CC$3)=MONTH('Rent Roll'!$D33)),1,0))</f>
        <v>0</v>
      </c>
      <c r="CD59" s="567">
        <f>IF(AND(CD$3&gt;'Rent Roll'!$C33,CD$3&lt;='Rent Roll'!$D33),1,IF(AND(YEAR(CD$3)=YEAR('Rent Roll'!$D33),MONTH(CD$3)=MONTH('Rent Roll'!$D33)),1,0))</f>
        <v>0</v>
      </c>
      <c r="CE59" s="567">
        <f>IF(AND(CE$3&gt;'Rent Roll'!$C33,CE$3&lt;='Rent Roll'!$D33),1,IF(AND(YEAR(CE$3)=YEAR('Rent Roll'!$D33),MONTH(CE$3)=MONTH('Rent Roll'!$D33)),1,0))</f>
        <v>0</v>
      </c>
      <c r="CF59" s="567">
        <f>IF(AND(CF$3&gt;'Rent Roll'!$C33,CF$3&lt;='Rent Roll'!$D33),1,IF(AND(YEAR(CF$3)=YEAR('Rent Roll'!$D33),MONTH(CF$3)=MONTH('Rent Roll'!$D33)),1,0))</f>
        <v>0</v>
      </c>
      <c r="CG59" s="567">
        <f>IF(AND(CG$3&gt;'Rent Roll'!$C33,CG$3&lt;='Rent Roll'!$D33),1,IF(AND(YEAR(CG$3)=YEAR('Rent Roll'!$D33),MONTH(CG$3)=MONTH('Rent Roll'!$D33)),1,0))</f>
        <v>0</v>
      </c>
      <c r="CH59" s="567">
        <f>IF(AND(CH$3&gt;'Rent Roll'!$C33,CH$3&lt;='Rent Roll'!$D33),1,IF(AND(YEAR(CH$3)=YEAR('Rent Roll'!$D33),MONTH(CH$3)=MONTH('Rent Roll'!$D33)),1,0))</f>
        <v>0</v>
      </c>
      <c r="CI59" s="567">
        <f>IF(AND(CI$3&gt;'Rent Roll'!$C33,CI$3&lt;='Rent Roll'!$D33),1,IF(AND(YEAR(CI$3)=YEAR('Rent Roll'!$D33),MONTH(CI$3)=MONTH('Rent Roll'!$D33)),1,0))</f>
        <v>0</v>
      </c>
      <c r="CJ59" s="567">
        <f>IF(AND(CJ$3&gt;'Rent Roll'!$C33,CJ$3&lt;='Rent Roll'!$D33),1,IF(AND(YEAR(CJ$3)=YEAR('Rent Roll'!$D33),MONTH(CJ$3)=MONTH('Rent Roll'!$D33)),1,0))</f>
        <v>0</v>
      </c>
      <c r="CK59" s="567">
        <f>IF(AND(CK$3&gt;'Rent Roll'!$C33,CK$3&lt;='Rent Roll'!$D33),1,IF(AND(YEAR(CK$3)=YEAR('Rent Roll'!$D33),MONTH(CK$3)=MONTH('Rent Roll'!$D33)),1,0))</f>
        <v>0</v>
      </c>
      <c r="CL59" s="767">
        <f>IF(AND(CL$3&gt;'Rent Roll'!$C33,CL$3&lt;='Rent Roll'!$D33),1,IF(AND(YEAR(CL$3)=YEAR('Rent Roll'!$D33),MONTH(CL$3)=MONTH('Rent Roll'!$D33)),1,0))</f>
        <v>0</v>
      </c>
      <c r="CM59" s="768">
        <f>IF(AND(CM$3&gt;'Rent Roll'!$C33,CM$3&lt;='Rent Roll'!$D33),1,IF(AND(YEAR(CM$3)=YEAR('Rent Roll'!$D33),MONTH(CM$3)=MONTH('Rent Roll'!$D33)),1,0))</f>
        <v>0</v>
      </c>
      <c r="CN59" s="567">
        <f>IF(AND(CN$3&gt;'Rent Roll'!$C33,CN$3&lt;='Rent Roll'!$D33),1,IF(AND(YEAR(CN$3)=YEAR('Rent Roll'!$D33),MONTH(CN$3)=MONTH('Rent Roll'!$D33)),1,0))</f>
        <v>0</v>
      </c>
      <c r="CO59" s="567">
        <f>IF(AND(CO$3&gt;'Rent Roll'!$C33,CO$3&lt;='Rent Roll'!$D33),1,IF(AND(YEAR(CO$3)=YEAR('Rent Roll'!$D33),MONTH(CO$3)=MONTH('Rent Roll'!$D33)),1,0))</f>
        <v>0</v>
      </c>
      <c r="CP59" s="567">
        <f>IF(AND(CP$3&gt;'Rent Roll'!$C33,CP$3&lt;='Rent Roll'!$D33),1,IF(AND(YEAR(CP$3)=YEAR('Rent Roll'!$D33),MONTH(CP$3)=MONTH('Rent Roll'!$D33)),1,0))</f>
        <v>0</v>
      </c>
      <c r="CQ59" s="567">
        <f>IF(AND(CQ$3&gt;'Rent Roll'!$C33,CQ$3&lt;='Rent Roll'!$D33),1,IF(AND(YEAR(CQ$3)=YEAR('Rent Roll'!$D33),MONTH(CQ$3)=MONTH('Rent Roll'!$D33)),1,0))</f>
        <v>0</v>
      </c>
      <c r="CR59" s="567">
        <f>IF(AND(CR$3&gt;'Rent Roll'!$C33,CR$3&lt;='Rent Roll'!$D33),1,IF(AND(YEAR(CR$3)=YEAR('Rent Roll'!$D33),MONTH(CR$3)=MONTH('Rent Roll'!$D33)),1,0))</f>
        <v>0</v>
      </c>
      <c r="CS59" s="567">
        <f>IF(AND(CS$3&gt;'Rent Roll'!$C33,CS$3&lt;='Rent Roll'!$D33),1,IF(AND(YEAR(CS$3)=YEAR('Rent Roll'!$D33),MONTH(CS$3)=MONTH('Rent Roll'!$D33)),1,0))</f>
        <v>0</v>
      </c>
      <c r="CT59" s="567">
        <f>IF(AND(CT$3&gt;'Rent Roll'!$C33,CT$3&lt;='Rent Roll'!$D33),1,IF(AND(YEAR(CT$3)=YEAR('Rent Roll'!$D33),MONTH(CT$3)=MONTH('Rent Roll'!$D33)),1,0))</f>
        <v>0</v>
      </c>
      <c r="CU59" s="567">
        <f>IF(AND(CU$3&gt;'Rent Roll'!$C33,CU$3&lt;='Rent Roll'!$D33),1,IF(AND(YEAR(CU$3)=YEAR('Rent Roll'!$D33),MONTH(CU$3)=MONTH('Rent Roll'!$D33)),1,0))</f>
        <v>0</v>
      </c>
      <c r="CV59" s="567">
        <f>IF(AND(CV$3&gt;'Rent Roll'!$C33,CV$3&lt;='Rent Roll'!$D33),1,IF(AND(YEAR(CV$3)=YEAR('Rent Roll'!$D33),MONTH(CV$3)=MONTH('Rent Roll'!$D33)),1,0))</f>
        <v>0</v>
      </c>
      <c r="CW59" s="567">
        <f>IF(AND(CW$3&gt;'Rent Roll'!$C33,CW$3&lt;='Rent Roll'!$D33),1,IF(AND(YEAR(CW$3)=YEAR('Rent Roll'!$D33),MONTH(CW$3)=MONTH('Rent Roll'!$D33)),1,0))</f>
        <v>0</v>
      </c>
      <c r="CX59" s="767">
        <f>IF(AND(CX$3&gt;'Rent Roll'!$C33,CX$3&lt;='Rent Roll'!$D33),1,IF(AND(YEAR(CX$3)=YEAR('Rent Roll'!$D33),MONTH(CX$3)=MONTH('Rent Roll'!$D33)),1,0))</f>
        <v>0</v>
      </c>
      <c r="CY59" s="768">
        <f>IF(AND(CY$3&gt;'Rent Roll'!$C33,CY$3&lt;='Rent Roll'!$D33),1,IF(AND(YEAR(CY$3)=YEAR('Rent Roll'!$D33),MONTH(CY$3)=MONTH('Rent Roll'!$D33)),1,0))</f>
        <v>0</v>
      </c>
      <c r="CZ59" s="567">
        <f>IF(AND(CZ$3&gt;'Rent Roll'!$C33,CZ$3&lt;='Rent Roll'!$D33),1,IF(AND(YEAR(CZ$3)=YEAR('Rent Roll'!$D33),MONTH(CZ$3)=MONTH('Rent Roll'!$D33)),1,0))</f>
        <v>0</v>
      </c>
      <c r="DA59" s="567">
        <f>IF(AND(DA$3&gt;'Rent Roll'!$C33,DA$3&lt;='Rent Roll'!$D33),1,IF(AND(YEAR(DA$3)=YEAR('Rent Roll'!$D33),MONTH(DA$3)=MONTH('Rent Roll'!$D33)),1,0))</f>
        <v>0</v>
      </c>
      <c r="DB59" s="567">
        <f>IF(AND(DB$3&gt;'Rent Roll'!$C33,DB$3&lt;='Rent Roll'!$D33),1,IF(AND(YEAR(DB$3)=YEAR('Rent Roll'!$D33),MONTH(DB$3)=MONTH('Rent Roll'!$D33)),1,0))</f>
        <v>0</v>
      </c>
      <c r="DC59" s="567">
        <f>IF(AND(DC$3&gt;'Rent Roll'!$C33,DC$3&lt;='Rent Roll'!$D33),1,IF(AND(YEAR(DC$3)=YEAR('Rent Roll'!$D33),MONTH(DC$3)=MONTH('Rent Roll'!$D33)),1,0))</f>
        <v>0</v>
      </c>
      <c r="DD59" s="567">
        <f>IF(AND(DD$3&gt;'Rent Roll'!$C33,DD$3&lt;='Rent Roll'!$D33),1,IF(AND(YEAR(DD$3)=YEAR('Rent Roll'!$D33),MONTH(DD$3)=MONTH('Rent Roll'!$D33)),1,0))</f>
        <v>0</v>
      </c>
      <c r="DE59" s="567">
        <f>IF(AND(DE$3&gt;'Rent Roll'!$C33,DE$3&lt;='Rent Roll'!$D33),1,IF(AND(YEAR(DE$3)=YEAR('Rent Roll'!$D33),MONTH(DE$3)=MONTH('Rent Roll'!$D33)),1,0))</f>
        <v>0</v>
      </c>
      <c r="DF59" s="567">
        <f>IF(AND(DF$3&gt;'Rent Roll'!$C33,DF$3&lt;='Rent Roll'!$D33),1,IF(AND(YEAR(DF$3)=YEAR('Rent Roll'!$D33),MONTH(DF$3)=MONTH('Rent Roll'!$D33)),1,0))</f>
        <v>0</v>
      </c>
      <c r="DG59" s="567">
        <f>IF(AND(DG$3&gt;'Rent Roll'!$C33,DG$3&lt;='Rent Roll'!$D33),1,IF(AND(YEAR(DG$3)=YEAR('Rent Roll'!$D33),MONTH(DG$3)=MONTH('Rent Roll'!$D33)),1,0))</f>
        <v>0</v>
      </c>
      <c r="DH59" s="567">
        <f>IF(AND(DH$3&gt;'Rent Roll'!$C33,DH$3&lt;='Rent Roll'!$D33),1,IF(AND(YEAR(DH$3)=YEAR('Rent Roll'!$D33),MONTH(DH$3)=MONTH('Rent Roll'!$D33)),1,0))</f>
        <v>0</v>
      </c>
      <c r="DI59" s="567">
        <f>IF(AND(DI$3&gt;'Rent Roll'!$C33,DI$3&lt;='Rent Roll'!$D33),1,IF(AND(YEAR(DI$3)=YEAR('Rent Roll'!$D33),MONTH(DI$3)=MONTH('Rent Roll'!$D33)),1,0))</f>
        <v>0</v>
      </c>
      <c r="DJ59" s="767">
        <f>IF(AND(DJ$3&gt;'Rent Roll'!$C33,DJ$3&lt;='Rent Roll'!$D33),1,IF(AND(YEAR(DJ$3)=YEAR('Rent Roll'!$D33),MONTH(DJ$3)=MONTH('Rent Roll'!$D33)),1,0))</f>
        <v>0</v>
      </c>
      <c r="DK59" s="768">
        <f>IF(AND(DK$3&gt;'Rent Roll'!$C33,DK$3&lt;='Rent Roll'!$D33),1,IF(AND(YEAR(DK$3)=YEAR('Rent Roll'!$D33),MONTH(DK$3)=MONTH('Rent Roll'!$D33)),1,0))</f>
        <v>0</v>
      </c>
      <c r="DL59" s="567">
        <f>IF(AND(DL$3&gt;'Rent Roll'!$C33,DL$3&lt;='Rent Roll'!$D33),1,IF(AND(YEAR(DL$3)=YEAR('Rent Roll'!$D33),MONTH(DL$3)=MONTH('Rent Roll'!$D33)),1,0))</f>
        <v>0</v>
      </c>
      <c r="DM59" s="567">
        <f>IF(AND(DM$3&gt;'Rent Roll'!$C33,DM$3&lt;='Rent Roll'!$D33),1,IF(AND(YEAR(DM$3)=YEAR('Rent Roll'!$D33),MONTH(DM$3)=MONTH('Rent Roll'!$D33)),1,0))</f>
        <v>0</v>
      </c>
      <c r="DN59" s="567">
        <f>IF(AND(DN$3&gt;'Rent Roll'!$C33,DN$3&lt;='Rent Roll'!$D33),1,IF(AND(YEAR(DN$3)=YEAR('Rent Roll'!$D33),MONTH(DN$3)=MONTH('Rent Roll'!$D33)),1,0))</f>
        <v>0</v>
      </c>
      <c r="DO59" s="567">
        <f>IF(AND(DO$3&gt;'Rent Roll'!$C33,DO$3&lt;='Rent Roll'!$D33),1,IF(AND(YEAR(DO$3)=YEAR('Rent Roll'!$D33),MONTH(DO$3)=MONTH('Rent Roll'!$D33)),1,0))</f>
        <v>0</v>
      </c>
      <c r="DP59" s="567">
        <f>IF(AND(DP$3&gt;'Rent Roll'!$C33,DP$3&lt;='Rent Roll'!$D33),1,IF(AND(YEAR(DP$3)=YEAR('Rent Roll'!$D33),MONTH(DP$3)=MONTH('Rent Roll'!$D33)),1,0))</f>
        <v>0</v>
      </c>
      <c r="DQ59" s="567">
        <f>IF(AND(DQ$3&gt;'Rent Roll'!$C33,DQ$3&lt;='Rent Roll'!$D33),1,IF(AND(YEAR(DQ$3)=YEAR('Rent Roll'!$D33),MONTH(DQ$3)=MONTH('Rent Roll'!$D33)),1,0))</f>
        <v>0</v>
      </c>
      <c r="DR59" s="567">
        <f>IF(AND(DR$3&gt;'Rent Roll'!$C33,DR$3&lt;='Rent Roll'!$D33),1,IF(AND(YEAR(DR$3)=YEAR('Rent Roll'!$D33),MONTH(DR$3)=MONTH('Rent Roll'!$D33)),1,0))</f>
        <v>0</v>
      </c>
      <c r="DS59" s="567">
        <f>IF(AND(DS$3&gt;'Rent Roll'!$C33,DS$3&lt;='Rent Roll'!$D33),1,IF(AND(YEAR(DS$3)=YEAR('Rent Roll'!$D33),MONTH(DS$3)=MONTH('Rent Roll'!$D33)),1,0))</f>
        <v>0</v>
      </c>
      <c r="DT59" s="567">
        <f>IF(AND(DT$3&gt;'Rent Roll'!$C33,DT$3&lt;='Rent Roll'!$D33),1,IF(AND(YEAR(DT$3)=YEAR('Rent Roll'!$D33),MONTH(DT$3)=MONTH('Rent Roll'!$D33)),1,0))</f>
        <v>0</v>
      </c>
      <c r="DU59" s="567">
        <f>IF(AND(DU$3&gt;'Rent Roll'!$C33,DU$3&lt;='Rent Roll'!$D33),1,IF(AND(YEAR(DU$3)=YEAR('Rent Roll'!$D33),MONTH(DU$3)=MONTH('Rent Roll'!$D33)),1,0))</f>
        <v>0</v>
      </c>
      <c r="DV59" s="567">
        <f>IF(AND(DV$3&gt;'Rent Roll'!$C33,DV$3&lt;='Rent Roll'!$D33),1,IF(AND(YEAR(DV$3)=YEAR('Rent Roll'!$D33),MONTH(DV$3)=MONTH('Rent Roll'!$D33)),1,0))</f>
        <v>0</v>
      </c>
    </row>
    <row r="60" spans="1:126" s="568" customFormat="1" ht="12" customHeight="1" outlineLevel="1" x14ac:dyDescent="0.4">
      <c r="A60" s="732"/>
      <c r="B60" s="564">
        <f>'Rent Roll'!$B34</f>
        <v>0</v>
      </c>
      <c r="C60" s="565"/>
      <c r="D60" s="565"/>
      <c r="E60" s="566"/>
      <c r="F60" s="778">
        <f>IF(AND(F$3&gt;'Rent Roll'!$C34,F$3&lt;='Rent Roll'!$D34),1,IF(AND(YEAR(F$3)=YEAR('Rent Roll'!$D34),MONTH(F$3)=MONTH('Rent Roll'!$D34)),1,0))</f>
        <v>0</v>
      </c>
      <c r="G60" s="768">
        <f>IF(AND(G$3&gt;'Rent Roll'!$C34,G$3&lt;='Rent Roll'!$D34),1,IF(AND(YEAR(G$3)=YEAR('Rent Roll'!$D34),MONTH(G$3)=MONTH('Rent Roll'!$D34)),1,0))</f>
        <v>0</v>
      </c>
      <c r="H60" s="567">
        <f>IF(AND(H$3&gt;'Rent Roll'!$C34,H$3&lt;='Rent Roll'!$D34),1,IF(AND(YEAR(H$3)=YEAR('Rent Roll'!$D34),MONTH(H$3)=MONTH('Rent Roll'!$D34)),1,0))</f>
        <v>0</v>
      </c>
      <c r="I60" s="567">
        <f>IF(AND(I$3&gt;'Rent Roll'!$C34,I$3&lt;='Rent Roll'!$D34),1,IF(AND(YEAR(I$3)=YEAR('Rent Roll'!$D34),MONTH(I$3)=MONTH('Rent Roll'!$D34)),1,0))</f>
        <v>0</v>
      </c>
      <c r="J60" s="567">
        <f>IF(AND(J$3&gt;'Rent Roll'!$C34,J$3&lt;='Rent Roll'!$D34),1,IF(AND(YEAR(J$3)=YEAR('Rent Roll'!$D34),MONTH(J$3)=MONTH('Rent Roll'!$D34)),1,0))</f>
        <v>0</v>
      </c>
      <c r="K60" s="567">
        <f>IF(AND(K$3&gt;'Rent Roll'!$C34,K$3&lt;='Rent Roll'!$D34),1,IF(AND(YEAR(K$3)=YEAR('Rent Roll'!$D34),MONTH(K$3)=MONTH('Rent Roll'!$D34)),1,0))</f>
        <v>0</v>
      </c>
      <c r="L60" s="567">
        <f>IF(AND(L$3&gt;'Rent Roll'!$C34,L$3&lt;='Rent Roll'!$D34),1,IF(AND(YEAR(L$3)=YEAR('Rent Roll'!$D34),MONTH(L$3)=MONTH('Rent Roll'!$D34)),1,0))</f>
        <v>0</v>
      </c>
      <c r="M60" s="567">
        <f>IF(AND(M$3&gt;'Rent Roll'!$C34,M$3&lt;='Rent Roll'!$D34),1,IF(AND(YEAR(M$3)=YEAR('Rent Roll'!$D34),MONTH(M$3)=MONTH('Rent Roll'!$D34)),1,0))</f>
        <v>0</v>
      </c>
      <c r="N60" s="567">
        <f>IF(AND(N$3&gt;'Rent Roll'!$C34,N$3&lt;='Rent Roll'!$D34),1,IF(AND(YEAR(N$3)=YEAR('Rent Roll'!$D34),MONTH(N$3)=MONTH('Rent Roll'!$D34)),1,0))</f>
        <v>0</v>
      </c>
      <c r="O60" s="567">
        <f>IF(AND(O$3&gt;'Rent Roll'!$C34,O$3&lt;='Rent Roll'!$D34),1,IF(AND(YEAR(O$3)=YEAR('Rent Roll'!$D34),MONTH(O$3)=MONTH('Rent Roll'!$D34)),1,0))</f>
        <v>0</v>
      </c>
      <c r="P60" s="567">
        <f>IF(AND(P$3&gt;'Rent Roll'!$C34,P$3&lt;='Rent Roll'!$D34),1,IF(AND(YEAR(P$3)=YEAR('Rent Roll'!$D34),MONTH(P$3)=MONTH('Rent Roll'!$D34)),1,0))</f>
        <v>0</v>
      </c>
      <c r="Q60" s="567">
        <f>IF(AND(Q$3&gt;'Rent Roll'!$C34,Q$3&lt;='Rent Roll'!$D34),1,IF(AND(YEAR(Q$3)=YEAR('Rent Roll'!$D34),MONTH(Q$3)=MONTH('Rent Roll'!$D34)),1,0))</f>
        <v>0</v>
      </c>
      <c r="R60" s="767">
        <f>IF(AND(R$3&gt;'Rent Roll'!$C34,R$3&lt;='Rent Roll'!$D34),1,IF(AND(YEAR(R$3)=YEAR('Rent Roll'!$D34),MONTH(R$3)=MONTH('Rent Roll'!$D34)),1,0))</f>
        <v>0</v>
      </c>
      <c r="S60" s="768">
        <f>IF(AND(S$3&gt;'Rent Roll'!$C34,S$3&lt;='Rent Roll'!$D34),1,IF(AND(YEAR(S$3)=YEAR('Rent Roll'!$D34),MONTH(S$3)=MONTH('Rent Roll'!$D34)),1,0))</f>
        <v>0</v>
      </c>
      <c r="T60" s="567">
        <f>IF(AND(T$3&gt;'Rent Roll'!$C34,T$3&lt;='Rent Roll'!$D34),1,IF(AND(YEAR(T$3)=YEAR('Rent Roll'!$D34),MONTH(T$3)=MONTH('Rent Roll'!$D34)),1,0))</f>
        <v>0</v>
      </c>
      <c r="U60" s="567">
        <f>IF(AND(U$3&gt;'Rent Roll'!$C34,U$3&lt;='Rent Roll'!$D34),1,IF(AND(YEAR(U$3)=YEAR('Rent Roll'!$D34),MONTH(U$3)=MONTH('Rent Roll'!$D34)),1,0))</f>
        <v>0</v>
      </c>
      <c r="V60" s="567">
        <f>IF(AND(V$3&gt;'Rent Roll'!$C34,V$3&lt;='Rent Roll'!$D34),1,IF(AND(YEAR(V$3)=YEAR('Rent Roll'!$D34),MONTH(V$3)=MONTH('Rent Roll'!$D34)),1,0))</f>
        <v>0</v>
      </c>
      <c r="W60" s="567">
        <f>IF(AND(W$3&gt;'Rent Roll'!$C34,W$3&lt;='Rent Roll'!$D34),1,IF(AND(YEAR(W$3)=YEAR('Rent Roll'!$D34),MONTH(W$3)=MONTH('Rent Roll'!$D34)),1,0))</f>
        <v>0</v>
      </c>
      <c r="X60" s="567">
        <f>IF(AND(X$3&gt;'Rent Roll'!$C34,X$3&lt;='Rent Roll'!$D34),1,IF(AND(YEAR(X$3)=YEAR('Rent Roll'!$D34),MONTH(X$3)=MONTH('Rent Roll'!$D34)),1,0))</f>
        <v>0</v>
      </c>
      <c r="Y60" s="567">
        <f>IF(AND(Y$3&gt;'Rent Roll'!$C34,Y$3&lt;='Rent Roll'!$D34),1,IF(AND(YEAR(Y$3)=YEAR('Rent Roll'!$D34),MONTH(Y$3)=MONTH('Rent Roll'!$D34)),1,0))</f>
        <v>0</v>
      </c>
      <c r="Z60" s="567">
        <f>IF(AND(Z$3&gt;'Rent Roll'!$C34,Z$3&lt;='Rent Roll'!$D34),1,IF(AND(YEAR(Z$3)=YEAR('Rent Roll'!$D34),MONTH(Z$3)=MONTH('Rent Roll'!$D34)),1,0))</f>
        <v>0</v>
      </c>
      <c r="AA60" s="567">
        <f>IF(AND(AA$3&gt;'Rent Roll'!$C34,AA$3&lt;='Rent Roll'!$D34),1,IF(AND(YEAR(AA$3)=YEAR('Rent Roll'!$D34),MONTH(AA$3)=MONTH('Rent Roll'!$D34)),1,0))</f>
        <v>0</v>
      </c>
      <c r="AB60" s="567">
        <f>IF(AND(AB$3&gt;'Rent Roll'!$C34,AB$3&lt;='Rent Roll'!$D34),1,IF(AND(YEAR(AB$3)=YEAR('Rent Roll'!$D34),MONTH(AB$3)=MONTH('Rent Roll'!$D34)),1,0))</f>
        <v>0</v>
      </c>
      <c r="AC60" s="567">
        <f>IF(AND(AC$3&gt;'Rent Roll'!$C34,AC$3&lt;='Rent Roll'!$D34),1,IF(AND(YEAR(AC$3)=YEAR('Rent Roll'!$D34),MONTH(AC$3)=MONTH('Rent Roll'!$D34)),1,0))</f>
        <v>0</v>
      </c>
      <c r="AD60" s="767">
        <f>IF(AND(AD$3&gt;'Rent Roll'!$C34,AD$3&lt;='Rent Roll'!$D34),1,IF(AND(YEAR(AD$3)=YEAR('Rent Roll'!$D34),MONTH(AD$3)=MONTH('Rent Roll'!$D34)),1,0))</f>
        <v>0</v>
      </c>
      <c r="AE60" s="768">
        <f>IF(AND(AE$3&gt;'Rent Roll'!$C34,AE$3&lt;='Rent Roll'!$D34),1,IF(AND(YEAR(AE$3)=YEAR('Rent Roll'!$D34),MONTH(AE$3)=MONTH('Rent Roll'!$D34)),1,0))</f>
        <v>0</v>
      </c>
      <c r="AF60" s="567">
        <f>IF(AND(AF$3&gt;'Rent Roll'!$C34,AF$3&lt;='Rent Roll'!$D34),1,IF(AND(YEAR(AF$3)=YEAR('Rent Roll'!$D34),MONTH(AF$3)=MONTH('Rent Roll'!$D34)),1,0))</f>
        <v>0</v>
      </c>
      <c r="AG60" s="567">
        <f>IF(AND(AG$3&gt;'Rent Roll'!$C34,AG$3&lt;='Rent Roll'!$D34),1,IF(AND(YEAR(AG$3)=YEAR('Rent Roll'!$D34),MONTH(AG$3)=MONTH('Rent Roll'!$D34)),1,0))</f>
        <v>0</v>
      </c>
      <c r="AH60" s="567">
        <f>IF(AND(AH$3&gt;'Rent Roll'!$C34,AH$3&lt;='Rent Roll'!$D34),1,IF(AND(YEAR(AH$3)=YEAR('Rent Roll'!$D34),MONTH(AH$3)=MONTH('Rent Roll'!$D34)),1,0))</f>
        <v>0</v>
      </c>
      <c r="AI60" s="567">
        <f>IF(AND(AI$3&gt;'Rent Roll'!$C34,AI$3&lt;='Rent Roll'!$D34),1,IF(AND(YEAR(AI$3)=YEAR('Rent Roll'!$D34),MONTH(AI$3)=MONTH('Rent Roll'!$D34)),1,0))</f>
        <v>0</v>
      </c>
      <c r="AJ60" s="567">
        <f>IF(AND(AJ$3&gt;'Rent Roll'!$C34,AJ$3&lt;='Rent Roll'!$D34),1,IF(AND(YEAR(AJ$3)=YEAR('Rent Roll'!$D34),MONTH(AJ$3)=MONTH('Rent Roll'!$D34)),1,0))</f>
        <v>0</v>
      </c>
      <c r="AK60" s="567">
        <f>IF(AND(AK$3&gt;'Rent Roll'!$C34,AK$3&lt;='Rent Roll'!$D34),1,IF(AND(YEAR(AK$3)=YEAR('Rent Roll'!$D34),MONTH(AK$3)=MONTH('Rent Roll'!$D34)),1,0))</f>
        <v>0</v>
      </c>
      <c r="AL60" s="567">
        <f>IF(AND(AL$3&gt;'Rent Roll'!$C34,AL$3&lt;='Rent Roll'!$D34),1,IF(AND(YEAR(AL$3)=YEAR('Rent Roll'!$D34),MONTH(AL$3)=MONTH('Rent Roll'!$D34)),1,0))</f>
        <v>0</v>
      </c>
      <c r="AM60" s="567">
        <f>IF(AND(AM$3&gt;'Rent Roll'!$C34,AM$3&lt;='Rent Roll'!$D34),1,IF(AND(YEAR(AM$3)=YEAR('Rent Roll'!$D34),MONTH(AM$3)=MONTH('Rent Roll'!$D34)),1,0))</f>
        <v>0</v>
      </c>
      <c r="AN60" s="567">
        <f>IF(AND(AN$3&gt;'Rent Roll'!$C34,AN$3&lt;='Rent Roll'!$D34),1,IF(AND(YEAR(AN$3)=YEAR('Rent Roll'!$D34),MONTH(AN$3)=MONTH('Rent Roll'!$D34)),1,0))</f>
        <v>0</v>
      </c>
      <c r="AO60" s="567">
        <f>IF(AND(AO$3&gt;'Rent Roll'!$C34,AO$3&lt;='Rent Roll'!$D34),1,IF(AND(YEAR(AO$3)=YEAR('Rent Roll'!$D34),MONTH(AO$3)=MONTH('Rent Roll'!$D34)),1,0))</f>
        <v>0</v>
      </c>
      <c r="AP60" s="767">
        <f>IF(AND(AP$3&gt;'Rent Roll'!$C34,AP$3&lt;='Rent Roll'!$D34),1,IF(AND(YEAR(AP$3)=YEAR('Rent Roll'!$D34),MONTH(AP$3)=MONTH('Rent Roll'!$D34)),1,0))</f>
        <v>0</v>
      </c>
      <c r="AQ60" s="768">
        <f>IF(AND(AQ$3&gt;'Rent Roll'!$C34,AQ$3&lt;='Rent Roll'!$D34),1,IF(AND(YEAR(AQ$3)=YEAR('Rent Roll'!$D34),MONTH(AQ$3)=MONTH('Rent Roll'!$D34)),1,0))</f>
        <v>0</v>
      </c>
      <c r="AR60" s="567">
        <f>IF(AND(AR$3&gt;'Rent Roll'!$C34,AR$3&lt;='Rent Roll'!$D34),1,IF(AND(YEAR(AR$3)=YEAR('Rent Roll'!$D34),MONTH(AR$3)=MONTH('Rent Roll'!$D34)),1,0))</f>
        <v>0</v>
      </c>
      <c r="AS60" s="567">
        <f>IF(AND(AS$3&gt;'Rent Roll'!$C34,AS$3&lt;='Rent Roll'!$D34),1,IF(AND(YEAR(AS$3)=YEAR('Rent Roll'!$D34),MONTH(AS$3)=MONTH('Rent Roll'!$D34)),1,0))</f>
        <v>0</v>
      </c>
      <c r="AT60" s="567">
        <f>IF(AND(AT$3&gt;'Rent Roll'!$C34,AT$3&lt;='Rent Roll'!$D34),1,IF(AND(YEAR(AT$3)=YEAR('Rent Roll'!$D34),MONTH(AT$3)=MONTH('Rent Roll'!$D34)),1,0))</f>
        <v>0</v>
      </c>
      <c r="AU60" s="567">
        <f>IF(AND(AU$3&gt;'Rent Roll'!$C34,AU$3&lt;='Rent Roll'!$D34),1,IF(AND(YEAR(AU$3)=YEAR('Rent Roll'!$D34),MONTH(AU$3)=MONTH('Rent Roll'!$D34)),1,0))</f>
        <v>0</v>
      </c>
      <c r="AV60" s="567">
        <f>IF(AND(AV$3&gt;'Rent Roll'!$C34,AV$3&lt;='Rent Roll'!$D34),1,IF(AND(YEAR(AV$3)=YEAR('Rent Roll'!$D34),MONTH(AV$3)=MONTH('Rent Roll'!$D34)),1,0))</f>
        <v>0</v>
      </c>
      <c r="AW60" s="567">
        <f>IF(AND(AW$3&gt;'Rent Roll'!$C34,AW$3&lt;='Rent Roll'!$D34),1,IF(AND(YEAR(AW$3)=YEAR('Rent Roll'!$D34),MONTH(AW$3)=MONTH('Rent Roll'!$D34)),1,0))</f>
        <v>0</v>
      </c>
      <c r="AX60" s="567">
        <f>IF(AND(AX$3&gt;'Rent Roll'!$C34,AX$3&lt;='Rent Roll'!$D34),1,IF(AND(YEAR(AX$3)=YEAR('Rent Roll'!$D34),MONTH(AX$3)=MONTH('Rent Roll'!$D34)),1,0))</f>
        <v>0</v>
      </c>
      <c r="AY60" s="567">
        <f>IF(AND(AY$3&gt;'Rent Roll'!$C34,AY$3&lt;='Rent Roll'!$D34),1,IF(AND(YEAR(AY$3)=YEAR('Rent Roll'!$D34),MONTH(AY$3)=MONTH('Rent Roll'!$D34)),1,0))</f>
        <v>0</v>
      </c>
      <c r="AZ60" s="567">
        <f>IF(AND(AZ$3&gt;'Rent Roll'!$C34,AZ$3&lt;='Rent Roll'!$D34),1,IF(AND(YEAR(AZ$3)=YEAR('Rent Roll'!$D34),MONTH(AZ$3)=MONTH('Rent Roll'!$D34)),1,0))</f>
        <v>0</v>
      </c>
      <c r="BA60" s="567">
        <f>IF(AND(BA$3&gt;'Rent Roll'!$C34,BA$3&lt;='Rent Roll'!$D34),1,IF(AND(YEAR(BA$3)=YEAR('Rent Roll'!$D34),MONTH(BA$3)=MONTH('Rent Roll'!$D34)),1,0))</f>
        <v>0</v>
      </c>
      <c r="BB60" s="767">
        <f>IF(AND(BB$3&gt;'Rent Roll'!$C34,BB$3&lt;='Rent Roll'!$D34),1,IF(AND(YEAR(BB$3)=YEAR('Rent Roll'!$D34),MONTH(BB$3)=MONTH('Rent Roll'!$D34)),1,0))</f>
        <v>0</v>
      </c>
      <c r="BC60" s="768">
        <f>IF(AND(BC$3&gt;'Rent Roll'!$C34,BC$3&lt;='Rent Roll'!$D34),1,IF(AND(YEAR(BC$3)=YEAR('Rent Roll'!$D34),MONTH(BC$3)=MONTH('Rent Roll'!$D34)),1,0))</f>
        <v>0</v>
      </c>
      <c r="BD60" s="567">
        <f>IF(AND(BD$3&gt;'Rent Roll'!$C34,BD$3&lt;='Rent Roll'!$D34),1,IF(AND(YEAR(BD$3)=YEAR('Rent Roll'!$D34),MONTH(BD$3)=MONTH('Rent Roll'!$D34)),1,0))</f>
        <v>0</v>
      </c>
      <c r="BE60" s="567">
        <f>IF(AND(BE$3&gt;'Rent Roll'!$C34,BE$3&lt;='Rent Roll'!$D34),1,IF(AND(YEAR(BE$3)=YEAR('Rent Roll'!$D34),MONTH(BE$3)=MONTH('Rent Roll'!$D34)),1,0))</f>
        <v>0</v>
      </c>
      <c r="BF60" s="567">
        <f>IF(AND(BF$3&gt;'Rent Roll'!$C34,BF$3&lt;='Rent Roll'!$D34),1,IF(AND(YEAR(BF$3)=YEAR('Rent Roll'!$D34),MONTH(BF$3)=MONTH('Rent Roll'!$D34)),1,0))</f>
        <v>0</v>
      </c>
      <c r="BG60" s="567">
        <f>IF(AND(BG$3&gt;'Rent Roll'!$C34,BG$3&lt;='Rent Roll'!$D34),1,IF(AND(YEAR(BG$3)=YEAR('Rent Roll'!$D34),MONTH(BG$3)=MONTH('Rent Roll'!$D34)),1,0))</f>
        <v>0</v>
      </c>
      <c r="BH60" s="567">
        <f>IF(AND(BH$3&gt;'Rent Roll'!$C34,BH$3&lt;='Rent Roll'!$D34),1,IF(AND(YEAR(BH$3)=YEAR('Rent Roll'!$D34),MONTH(BH$3)=MONTH('Rent Roll'!$D34)),1,0))</f>
        <v>0</v>
      </c>
      <c r="BI60" s="567">
        <f>IF(AND(BI$3&gt;'Rent Roll'!$C34,BI$3&lt;='Rent Roll'!$D34),1,IF(AND(YEAR(BI$3)=YEAR('Rent Roll'!$D34),MONTH(BI$3)=MONTH('Rent Roll'!$D34)),1,0))</f>
        <v>0</v>
      </c>
      <c r="BJ60" s="567">
        <f>IF(AND(BJ$3&gt;'Rent Roll'!$C34,BJ$3&lt;='Rent Roll'!$D34),1,IF(AND(YEAR(BJ$3)=YEAR('Rent Roll'!$D34),MONTH(BJ$3)=MONTH('Rent Roll'!$D34)),1,0))</f>
        <v>0</v>
      </c>
      <c r="BK60" s="567">
        <f>IF(AND(BK$3&gt;'Rent Roll'!$C34,BK$3&lt;='Rent Roll'!$D34),1,IF(AND(YEAR(BK$3)=YEAR('Rent Roll'!$D34),MONTH(BK$3)=MONTH('Rent Roll'!$D34)),1,0))</f>
        <v>0</v>
      </c>
      <c r="BL60" s="567">
        <f>IF(AND(BL$3&gt;'Rent Roll'!$C34,BL$3&lt;='Rent Roll'!$D34),1,IF(AND(YEAR(BL$3)=YEAR('Rent Roll'!$D34),MONTH(BL$3)=MONTH('Rent Roll'!$D34)),1,0))</f>
        <v>0</v>
      </c>
      <c r="BM60" s="567">
        <f>IF(AND(BM$3&gt;'Rent Roll'!$C34,BM$3&lt;='Rent Roll'!$D34),1,IF(AND(YEAR(BM$3)=YEAR('Rent Roll'!$D34),MONTH(BM$3)=MONTH('Rent Roll'!$D34)),1,0))</f>
        <v>0</v>
      </c>
      <c r="BN60" s="767">
        <f>IF(AND(BN$3&gt;'Rent Roll'!$C34,BN$3&lt;='Rent Roll'!$D34),1,IF(AND(YEAR(BN$3)=YEAR('Rent Roll'!$D34),MONTH(BN$3)=MONTH('Rent Roll'!$D34)),1,0))</f>
        <v>0</v>
      </c>
      <c r="BO60" s="768">
        <f>IF(AND(BO$3&gt;'Rent Roll'!$C34,BO$3&lt;='Rent Roll'!$D34),1,IF(AND(YEAR(BO$3)=YEAR('Rent Roll'!$D34),MONTH(BO$3)=MONTH('Rent Roll'!$D34)),1,0))</f>
        <v>0</v>
      </c>
      <c r="BP60" s="567">
        <f>IF(AND(BP$3&gt;'Rent Roll'!$C34,BP$3&lt;='Rent Roll'!$D34),1,IF(AND(YEAR(BP$3)=YEAR('Rent Roll'!$D34),MONTH(BP$3)=MONTH('Rent Roll'!$D34)),1,0))</f>
        <v>0</v>
      </c>
      <c r="BQ60" s="567">
        <f>IF(AND(BQ$3&gt;'Rent Roll'!$C34,BQ$3&lt;='Rent Roll'!$D34),1,IF(AND(YEAR(BQ$3)=YEAR('Rent Roll'!$D34),MONTH(BQ$3)=MONTH('Rent Roll'!$D34)),1,0))</f>
        <v>0</v>
      </c>
      <c r="BR60" s="567">
        <f>IF(AND(BR$3&gt;'Rent Roll'!$C34,BR$3&lt;='Rent Roll'!$D34),1,IF(AND(YEAR(BR$3)=YEAR('Rent Roll'!$D34),MONTH(BR$3)=MONTH('Rent Roll'!$D34)),1,0))</f>
        <v>0</v>
      </c>
      <c r="BS60" s="567">
        <f>IF(AND(BS$3&gt;'Rent Roll'!$C34,BS$3&lt;='Rent Roll'!$D34),1,IF(AND(YEAR(BS$3)=YEAR('Rent Roll'!$D34),MONTH(BS$3)=MONTH('Rent Roll'!$D34)),1,0))</f>
        <v>0</v>
      </c>
      <c r="BT60" s="567">
        <f>IF(AND(BT$3&gt;'Rent Roll'!$C34,BT$3&lt;='Rent Roll'!$D34),1,IF(AND(YEAR(BT$3)=YEAR('Rent Roll'!$D34),MONTH(BT$3)=MONTH('Rent Roll'!$D34)),1,0))</f>
        <v>0</v>
      </c>
      <c r="BU60" s="567">
        <f>IF(AND(BU$3&gt;'Rent Roll'!$C34,BU$3&lt;='Rent Roll'!$D34),1,IF(AND(YEAR(BU$3)=YEAR('Rent Roll'!$D34),MONTH(BU$3)=MONTH('Rent Roll'!$D34)),1,0))</f>
        <v>0</v>
      </c>
      <c r="BV60" s="567">
        <f>IF(AND(BV$3&gt;'Rent Roll'!$C34,BV$3&lt;='Rent Roll'!$D34),1,IF(AND(YEAR(BV$3)=YEAR('Rent Roll'!$D34),MONTH(BV$3)=MONTH('Rent Roll'!$D34)),1,0))</f>
        <v>0</v>
      </c>
      <c r="BW60" s="567">
        <f>IF(AND(BW$3&gt;'Rent Roll'!$C34,BW$3&lt;='Rent Roll'!$D34),1,IF(AND(YEAR(BW$3)=YEAR('Rent Roll'!$D34),MONTH(BW$3)=MONTH('Rent Roll'!$D34)),1,0))</f>
        <v>0</v>
      </c>
      <c r="BX60" s="567">
        <f>IF(AND(BX$3&gt;'Rent Roll'!$C34,BX$3&lt;='Rent Roll'!$D34),1,IF(AND(YEAR(BX$3)=YEAR('Rent Roll'!$D34),MONTH(BX$3)=MONTH('Rent Roll'!$D34)),1,0))</f>
        <v>0</v>
      </c>
      <c r="BY60" s="567">
        <f>IF(AND(BY$3&gt;'Rent Roll'!$C34,BY$3&lt;='Rent Roll'!$D34),1,IF(AND(YEAR(BY$3)=YEAR('Rent Roll'!$D34),MONTH(BY$3)=MONTH('Rent Roll'!$D34)),1,0))</f>
        <v>0</v>
      </c>
      <c r="BZ60" s="767">
        <f>IF(AND(BZ$3&gt;'Rent Roll'!$C34,BZ$3&lt;='Rent Roll'!$D34),1,IF(AND(YEAR(BZ$3)=YEAR('Rent Roll'!$D34),MONTH(BZ$3)=MONTH('Rent Roll'!$D34)),1,0))</f>
        <v>0</v>
      </c>
      <c r="CA60" s="768">
        <f>IF(AND(CA$3&gt;'Rent Roll'!$C34,CA$3&lt;='Rent Roll'!$D34),1,IF(AND(YEAR(CA$3)=YEAR('Rent Roll'!$D34),MONTH(CA$3)=MONTH('Rent Roll'!$D34)),1,0))</f>
        <v>0</v>
      </c>
      <c r="CB60" s="567">
        <f>IF(AND(CB$3&gt;'Rent Roll'!$C34,CB$3&lt;='Rent Roll'!$D34),1,IF(AND(YEAR(CB$3)=YEAR('Rent Roll'!$D34),MONTH(CB$3)=MONTH('Rent Roll'!$D34)),1,0))</f>
        <v>0</v>
      </c>
      <c r="CC60" s="567">
        <f>IF(AND(CC$3&gt;'Rent Roll'!$C34,CC$3&lt;='Rent Roll'!$D34),1,IF(AND(YEAR(CC$3)=YEAR('Rent Roll'!$D34),MONTH(CC$3)=MONTH('Rent Roll'!$D34)),1,0))</f>
        <v>0</v>
      </c>
      <c r="CD60" s="567">
        <f>IF(AND(CD$3&gt;'Rent Roll'!$C34,CD$3&lt;='Rent Roll'!$D34),1,IF(AND(YEAR(CD$3)=YEAR('Rent Roll'!$D34),MONTH(CD$3)=MONTH('Rent Roll'!$D34)),1,0))</f>
        <v>0</v>
      </c>
      <c r="CE60" s="567">
        <f>IF(AND(CE$3&gt;'Rent Roll'!$C34,CE$3&lt;='Rent Roll'!$D34),1,IF(AND(YEAR(CE$3)=YEAR('Rent Roll'!$D34),MONTH(CE$3)=MONTH('Rent Roll'!$D34)),1,0))</f>
        <v>0</v>
      </c>
      <c r="CF60" s="567">
        <f>IF(AND(CF$3&gt;'Rent Roll'!$C34,CF$3&lt;='Rent Roll'!$D34),1,IF(AND(YEAR(CF$3)=YEAR('Rent Roll'!$D34),MONTH(CF$3)=MONTH('Rent Roll'!$D34)),1,0))</f>
        <v>0</v>
      </c>
      <c r="CG60" s="567">
        <f>IF(AND(CG$3&gt;'Rent Roll'!$C34,CG$3&lt;='Rent Roll'!$D34),1,IF(AND(YEAR(CG$3)=YEAR('Rent Roll'!$D34),MONTH(CG$3)=MONTH('Rent Roll'!$D34)),1,0))</f>
        <v>0</v>
      </c>
      <c r="CH60" s="567">
        <f>IF(AND(CH$3&gt;'Rent Roll'!$C34,CH$3&lt;='Rent Roll'!$D34),1,IF(AND(YEAR(CH$3)=YEAR('Rent Roll'!$D34),MONTH(CH$3)=MONTH('Rent Roll'!$D34)),1,0))</f>
        <v>0</v>
      </c>
      <c r="CI60" s="567">
        <f>IF(AND(CI$3&gt;'Rent Roll'!$C34,CI$3&lt;='Rent Roll'!$D34),1,IF(AND(YEAR(CI$3)=YEAR('Rent Roll'!$D34),MONTH(CI$3)=MONTH('Rent Roll'!$D34)),1,0))</f>
        <v>0</v>
      </c>
      <c r="CJ60" s="567">
        <f>IF(AND(CJ$3&gt;'Rent Roll'!$C34,CJ$3&lt;='Rent Roll'!$D34),1,IF(AND(YEAR(CJ$3)=YEAR('Rent Roll'!$D34),MONTH(CJ$3)=MONTH('Rent Roll'!$D34)),1,0))</f>
        <v>0</v>
      </c>
      <c r="CK60" s="567">
        <f>IF(AND(CK$3&gt;'Rent Roll'!$C34,CK$3&lt;='Rent Roll'!$D34),1,IF(AND(YEAR(CK$3)=YEAR('Rent Roll'!$D34),MONTH(CK$3)=MONTH('Rent Roll'!$D34)),1,0))</f>
        <v>0</v>
      </c>
      <c r="CL60" s="767">
        <f>IF(AND(CL$3&gt;'Rent Roll'!$C34,CL$3&lt;='Rent Roll'!$D34),1,IF(AND(YEAR(CL$3)=YEAR('Rent Roll'!$D34),MONTH(CL$3)=MONTH('Rent Roll'!$D34)),1,0))</f>
        <v>0</v>
      </c>
      <c r="CM60" s="768">
        <f>IF(AND(CM$3&gt;'Rent Roll'!$C34,CM$3&lt;='Rent Roll'!$D34),1,IF(AND(YEAR(CM$3)=YEAR('Rent Roll'!$D34),MONTH(CM$3)=MONTH('Rent Roll'!$D34)),1,0))</f>
        <v>0</v>
      </c>
      <c r="CN60" s="567">
        <f>IF(AND(CN$3&gt;'Rent Roll'!$C34,CN$3&lt;='Rent Roll'!$D34),1,IF(AND(YEAR(CN$3)=YEAR('Rent Roll'!$D34),MONTH(CN$3)=MONTH('Rent Roll'!$D34)),1,0))</f>
        <v>0</v>
      </c>
      <c r="CO60" s="567">
        <f>IF(AND(CO$3&gt;'Rent Roll'!$C34,CO$3&lt;='Rent Roll'!$D34),1,IF(AND(YEAR(CO$3)=YEAR('Rent Roll'!$D34),MONTH(CO$3)=MONTH('Rent Roll'!$D34)),1,0))</f>
        <v>0</v>
      </c>
      <c r="CP60" s="567">
        <f>IF(AND(CP$3&gt;'Rent Roll'!$C34,CP$3&lt;='Rent Roll'!$D34),1,IF(AND(YEAR(CP$3)=YEAR('Rent Roll'!$D34),MONTH(CP$3)=MONTH('Rent Roll'!$D34)),1,0))</f>
        <v>0</v>
      </c>
      <c r="CQ60" s="567">
        <f>IF(AND(CQ$3&gt;'Rent Roll'!$C34,CQ$3&lt;='Rent Roll'!$D34),1,IF(AND(YEAR(CQ$3)=YEAR('Rent Roll'!$D34),MONTH(CQ$3)=MONTH('Rent Roll'!$D34)),1,0))</f>
        <v>0</v>
      </c>
      <c r="CR60" s="567">
        <f>IF(AND(CR$3&gt;'Rent Roll'!$C34,CR$3&lt;='Rent Roll'!$D34),1,IF(AND(YEAR(CR$3)=YEAR('Rent Roll'!$D34),MONTH(CR$3)=MONTH('Rent Roll'!$D34)),1,0))</f>
        <v>0</v>
      </c>
      <c r="CS60" s="567">
        <f>IF(AND(CS$3&gt;'Rent Roll'!$C34,CS$3&lt;='Rent Roll'!$D34),1,IF(AND(YEAR(CS$3)=YEAR('Rent Roll'!$D34),MONTH(CS$3)=MONTH('Rent Roll'!$D34)),1,0))</f>
        <v>0</v>
      </c>
      <c r="CT60" s="567">
        <f>IF(AND(CT$3&gt;'Rent Roll'!$C34,CT$3&lt;='Rent Roll'!$D34),1,IF(AND(YEAR(CT$3)=YEAR('Rent Roll'!$D34),MONTH(CT$3)=MONTH('Rent Roll'!$D34)),1,0))</f>
        <v>0</v>
      </c>
      <c r="CU60" s="567">
        <f>IF(AND(CU$3&gt;'Rent Roll'!$C34,CU$3&lt;='Rent Roll'!$D34),1,IF(AND(YEAR(CU$3)=YEAR('Rent Roll'!$D34),MONTH(CU$3)=MONTH('Rent Roll'!$D34)),1,0))</f>
        <v>0</v>
      </c>
      <c r="CV60" s="567">
        <f>IF(AND(CV$3&gt;'Rent Roll'!$C34,CV$3&lt;='Rent Roll'!$D34),1,IF(AND(YEAR(CV$3)=YEAR('Rent Roll'!$D34),MONTH(CV$3)=MONTH('Rent Roll'!$D34)),1,0))</f>
        <v>0</v>
      </c>
      <c r="CW60" s="567">
        <f>IF(AND(CW$3&gt;'Rent Roll'!$C34,CW$3&lt;='Rent Roll'!$D34),1,IF(AND(YEAR(CW$3)=YEAR('Rent Roll'!$D34),MONTH(CW$3)=MONTH('Rent Roll'!$D34)),1,0))</f>
        <v>0</v>
      </c>
      <c r="CX60" s="767">
        <f>IF(AND(CX$3&gt;'Rent Roll'!$C34,CX$3&lt;='Rent Roll'!$D34),1,IF(AND(YEAR(CX$3)=YEAR('Rent Roll'!$D34),MONTH(CX$3)=MONTH('Rent Roll'!$D34)),1,0))</f>
        <v>0</v>
      </c>
      <c r="CY60" s="768">
        <f>IF(AND(CY$3&gt;'Rent Roll'!$C34,CY$3&lt;='Rent Roll'!$D34),1,IF(AND(YEAR(CY$3)=YEAR('Rent Roll'!$D34),MONTH(CY$3)=MONTH('Rent Roll'!$D34)),1,0))</f>
        <v>0</v>
      </c>
      <c r="CZ60" s="567">
        <f>IF(AND(CZ$3&gt;'Rent Roll'!$C34,CZ$3&lt;='Rent Roll'!$D34),1,IF(AND(YEAR(CZ$3)=YEAR('Rent Roll'!$D34),MONTH(CZ$3)=MONTH('Rent Roll'!$D34)),1,0))</f>
        <v>0</v>
      </c>
      <c r="DA60" s="567">
        <f>IF(AND(DA$3&gt;'Rent Roll'!$C34,DA$3&lt;='Rent Roll'!$D34),1,IF(AND(YEAR(DA$3)=YEAR('Rent Roll'!$D34),MONTH(DA$3)=MONTH('Rent Roll'!$D34)),1,0))</f>
        <v>0</v>
      </c>
      <c r="DB60" s="567">
        <f>IF(AND(DB$3&gt;'Rent Roll'!$C34,DB$3&lt;='Rent Roll'!$D34),1,IF(AND(YEAR(DB$3)=YEAR('Rent Roll'!$D34),MONTH(DB$3)=MONTH('Rent Roll'!$D34)),1,0))</f>
        <v>0</v>
      </c>
      <c r="DC60" s="567">
        <f>IF(AND(DC$3&gt;'Rent Roll'!$C34,DC$3&lt;='Rent Roll'!$D34),1,IF(AND(YEAR(DC$3)=YEAR('Rent Roll'!$D34),MONTH(DC$3)=MONTH('Rent Roll'!$D34)),1,0))</f>
        <v>0</v>
      </c>
      <c r="DD60" s="567">
        <f>IF(AND(DD$3&gt;'Rent Roll'!$C34,DD$3&lt;='Rent Roll'!$D34),1,IF(AND(YEAR(DD$3)=YEAR('Rent Roll'!$D34),MONTH(DD$3)=MONTH('Rent Roll'!$D34)),1,0))</f>
        <v>0</v>
      </c>
      <c r="DE60" s="567">
        <f>IF(AND(DE$3&gt;'Rent Roll'!$C34,DE$3&lt;='Rent Roll'!$D34),1,IF(AND(YEAR(DE$3)=YEAR('Rent Roll'!$D34),MONTH(DE$3)=MONTH('Rent Roll'!$D34)),1,0))</f>
        <v>0</v>
      </c>
      <c r="DF60" s="567">
        <f>IF(AND(DF$3&gt;'Rent Roll'!$C34,DF$3&lt;='Rent Roll'!$D34),1,IF(AND(YEAR(DF$3)=YEAR('Rent Roll'!$D34),MONTH(DF$3)=MONTH('Rent Roll'!$D34)),1,0))</f>
        <v>0</v>
      </c>
      <c r="DG60" s="567">
        <f>IF(AND(DG$3&gt;'Rent Roll'!$C34,DG$3&lt;='Rent Roll'!$D34),1,IF(AND(YEAR(DG$3)=YEAR('Rent Roll'!$D34),MONTH(DG$3)=MONTH('Rent Roll'!$D34)),1,0))</f>
        <v>0</v>
      </c>
      <c r="DH60" s="567">
        <f>IF(AND(DH$3&gt;'Rent Roll'!$C34,DH$3&lt;='Rent Roll'!$D34),1,IF(AND(YEAR(DH$3)=YEAR('Rent Roll'!$D34),MONTH(DH$3)=MONTH('Rent Roll'!$D34)),1,0))</f>
        <v>0</v>
      </c>
      <c r="DI60" s="567">
        <f>IF(AND(DI$3&gt;'Rent Roll'!$C34,DI$3&lt;='Rent Roll'!$D34),1,IF(AND(YEAR(DI$3)=YEAR('Rent Roll'!$D34),MONTH(DI$3)=MONTH('Rent Roll'!$D34)),1,0))</f>
        <v>0</v>
      </c>
      <c r="DJ60" s="767">
        <f>IF(AND(DJ$3&gt;'Rent Roll'!$C34,DJ$3&lt;='Rent Roll'!$D34),1,IF(AND(YEAR(DJ$3)=YEAR('Rent Roll'!$D34),MONTH(DJ$3)=MONTH('Rent Roll'!$D34)),1,0))</f>
        <v>0</v>
      </c>
      <c r="DK60" s="768">
        <f>IF(AND(DK$3&gt;'Rent Roll'!$C34,DK$3&lt;='Rent Roll'!$D34),1,IF(AND(YEAR(DK$3)=YEAR('Rent Roll'!$D34),MONTH(DK$3)=MONTH('Rent Roll'!$D34)),1,0))</f>
        <v>0</v>
      </c>
      <c r="DL60" s="567">
        <f>IF(AND(DL$3&gt;'Rent Roll'!$C34,DL$3&lt;='Rent Roll'!$D34),1,IF(AND(YEAR(DL$3)=YEAR('Rent Roll'!$D34),MONTH(DL$3)=MONTH('Rent Roll'!$D34)),1,0))</f>
        <v>0</v>
      </c>
      <c r="DM60" s="567">
        <f>IF(AND(DM$3&gt;'Rent Roll'!$C34,DM$3&lt;='Rent Roll'!$D34),1,IF(AND(YEAR(DM$3)=YEAR('Rent Roll'!$D34),MONTH(DM$3)=MONTH('Rent Roll'!$D34)),1,0))</f>
        <v>0</v>
      </c>
      <c r="DN60" s="567">
        <f>IF(AND(DN$3&gt;'Rent Roll'!$C34,DN$3&lt;='Rent Roll'!$D34),1,IF(AND(YEAR(DN$3)=YEAR('Rent Roll'!$D34),MONTH(DN$3)=MONTH('Rent Roll'!$D34)),1,0))</f>
        <v>0</v>
      </c>
      <c r="DO60" s="567">
        <f>IF(AND(DO$3&gt;'Rent Roll'!$C34,DO$3&lt;='Rent Roll'!$D34),1,IF(AND(YEAR(DO$3)=YEAR('Rent Roll'!$D34),MONTH(DO$3)=MONTH('Rent Roll'!$D34)),1,0))</f>
        <v>0</v>
      </c>
      <c r="DP60" s="567">
        <f>IF(AND(DP$3&gt;'Rent Roll'!$C34,DP$3&lt;='Rent Roll'!$D34),1,IF(AND(YEAR(DP$3)=YEAR('Rent Roll'!$D34),MONTH(DP$3)=MONTH('Rent Roll'!$D34)),1,0))</f>
        <v>0</v>
      </c>
      <c r="DQ60" s="567">
        <f>IF(AND(DQ$3&gt;'Rent Roll'!$C34,DQ$3&lt;='Rent Roll'!$D34),1,IF(AND(YEAR(DQ$3)=YEAR('Rent Roll'!$D34),MONTH(DQ$3)=MONTH('Rent Roll'!$D34)),1,0))</f>
        <v>0</v>
      </c>
      <c r="DR60" s="567">
        <f>IF(AND(DR$3&gt;'Rent Roll'!$C34,DR$3&lt;='Rent Roll'!$D34),1,IF(AND(YEAR(DR$3)=YEAR('Rent Roll'!$D34),MONTH(DR$3)=MONTH('Rent Roll'!$D34)),1,0))</f>
        <v>0</v>
      </c>
      <c r="DS60" s="567">
        <f>IF(AND(DS$3&gt;'Rent Roll'!$C34,DS$3&lt;='Rent Roll'!$D34),1,IF(AND(YEAR(DS$3)=YEAR('Rent Roll'!$D34),MONTH(DS$3)=MONTH('Rent Roll'!$D34)),1,0))</f>
        <v>0</v>
      </c>
      <c r="DT60" s="567">
        <f>IF(AND(DT$3&gt;'Rent Roll'!$C34,DT$3&lt;='Rent Roll'!$D34),1,IF(AND(YEAR(DT$3)=YEAR('Rent Roll'!$D34),MONTH(DT$3)=MONTH('Rent Roll'!$D34)),1,0))</f>
        <v>0</v>
      </c>
      <c r="DU60" s="567">
        <f>IF(AND(DU$3&gt;'Rent Roll'!$C34,DU$3&lt;='Rent Roll'!$D34),1,IF(AND(YEAR(DU$3)=YEAR('Rent Roll'!$D34),MONTH(DU$3)=MONTH('Rent Roll'!$D34)),1,0))</f>
        <v>0</v>
      </c>
      <c r="DV60" s="567">
        <f>IF(AND(DV$3&gt;'Rent Roll'!$C34,DV$3&lt;='Rent Roll'!$D34),1,IF(AND(YEAR(DV$3)=YEAR('Rent Roll'!$D34),MONTH(DV$3)=MONTH('Rent Roll'!$D34)),1,0))</f>
        <v>0</v>
      </c>
    </row>
    <row r="61" spans="1:126" s="568" customFormat="1" ht="12" customHeight="1" outlineLevel="1" x14ac:dyDescent="0.4">
      <c r="A61" s="732"/>
      <c r="B61" s="564">
        <f>'Rent Roll'!$B35</f>
        <v>0</v>
      </c>
      <c r="C61" s="565"/>
      <c r="D61" s="565"/>
      <c r="E61" s="566"/>
      <c r="F61" s="778">
        <f>IF(AND(F$3&gt;'Rent Roll'!$C35,F$3&lt;='Rent Roll'!$D35),1,IF(AND(YEAR(F$3)=YEAR('Rent Roll'!$D35),MONTH(F$3)=MONTH('Rent Roll'!$D35)),1,0))</f>
        <v>0</v>
      </c>
      <c r="G61" s="768">
        <f>IF(AND(G$3&gt;'Rent Roll'!$C35,G$3&lt;='Rent Roll'!$D35),1,IF(AND(YEAR(G$3)=YEAR('Rent Roll'!$D35),MONTH(G$3)=MONTH('Rent Roll'!$D35)),1,0))</f>
        <v>0</v>
      </c>
      <c r="H61" s="567">
        <f>IF(AND(H$3&gt;'Rent Roll'!$C35,H$3&lt;='Rent Roll'!$D35),1,IF(AND(YEAR(H$3)=YEAR('Rent Roll'!$D35),MONTH(H$3)=MONTH('Rent Roll'!$D35)),1,0))</f>
        <v>0</v>
      </c>
      <c r="I61" s="567">
        <f>IF(AND(I$3&gt;'Rent Roll'!$C35,I$3&lt;='Rent Roll'!$D35),1,IF(AND(YEAR(I$3)=YEAR('Rent Roll'!$D35),MONTH(I$3)=MONTH('Rent Roll'!$D35)),1,0))</f>
        <v>0</v>
      </c>
      <c r="J61" s="567">
        <f>IF(AND(J$3&gt;'Rent Roll'!$C35,J$3&lt;='Rent Roll'!$D35),1,IF(AND(YEAR(J$3)=YEAR('Rent Roll'!$D35),MONTH(J$3)=MONTH('Rent Roll'!$D35)),1,0))</f>
        <v>0</v>
      </c>
      <c r="K61" s="567">
        <f>IF(AND(K$3&gt;'Rent Roll'!$C35,K$3&lt;='Rent Roll'!$D35),1,IF(AND(YEAR(K$3)=YEAR('Rent Roll'!$D35),MONTH(K$3)=MONTH('Rent Roll'!$D35)),1,0))</f>
        <v>0</v>
      </c>
      <c r="L61" s="567">
        <f>IF(AND(L$3&gt;'Rent Roll'!$C35,L$3&lt;='Rent Roll'!$D35),1,IF(AND(YEAR(L$3)=YEAR('Rent Roll'!$D35),MONTH(L$3)=MONTH('Rent Roll'!$D35)),1,0))</f>
        <v>0</v>
      </c>
      <c r="M61" s="567">
        <f>IF(AND(M$3&gt;'Rent Roll'!$C35,M$3&lt;='Rent Roll'!$D35),1,IF(AND(YEAR(M$3)=YEAR('Rent Roll'!$D35),MONTH(M$3)=MONTH('Rent Roll'!$D35)),1,0))</f>
        <v>0</v>
      </c>
      <c r="N61" s="567">
        <f>IF(AND(N$3&gt;'Rent Roll'!$C35,N$3&lt;='Rent Roll'!$D35),1,IF(AND(YEAR(N$3)=YEAR('Rent Roll'!$D35),MONTH(N$3)=MONTH('Rent Roll'!$D35)),1,0))</f>
        <v>0</v>
      </c>
      <c r="O61" s="567">
        <f>IF(AND(O$3&gt;'Rent Roll'!$C35,O$3&lt;='Rent Roll'!$D35),1,IF(AND(YEAR(O$3)=YEAR('Rent Roll'!$D35),MONTH(O$3)=MONTH('Rent Roll'!$D35)),1,0))</f>
        <v>0</v>
      </c>
      <c r="P61" s="567">
        <f>IF(AND(P$3&gt;'Rent Roll'!$C35,P$3&lt;='Rent Roll'!$D35),1,IF(AND(YEAR(P$3)=YEAR('Rent Roll'!$D35),MONTH(P$3)=MONTH('Rent Roll'!$D35)),1,0))</f>
        <v>0</v>
      </c>
      <c r="Q61" s="567">
        <f>IF(AND(Q$3&gt;'Rent Roll'!$C35,Q$3&lt;='Rent Roll'!$D35),1,IF(AND(YEAR(Q$3)=YEAR('Rent Roll'!$D35),MONTH(Q$3)=MONTH('Rent Roll'!$D35)),1,0))</f>
        <v>0</v>
      </c>
      <c r="R61" s="767">
        <f>IF(AND(R$3&gt;'Rent Roll'!$C35,R$3&lt;='Rent Roll'!$D35),1,IF(AND(YEAR(R$3)=YEAR('Rent Roll'!$D35),MONTH(R$3)=MONTH('Rent Roll'!$D35)),1,0))</f>
        <v>0</v>
      </c>
      <c r="S61" s="768">
        <f>IF(AND(S$3&gt;'Rent Roll'!$C35,S$3&lt;='Rent Roll'!$D35),1,IF(AND(YEAR(S$3)=YEAR('Rent Roll'!$D35),MONTH(S$3)=MONTH('Rent Roll'!$D35)),1,0))</f>
        <v>0</v>
      </c>
      <c r="T61" s="567">
        <f>IF(AND(T$3&gt;'Rent Roll'!$C35,T$3&lt;='Rent Roll'!$D35),1,IF(AND(YEAR(T$3)=YEAR('Rent Roll'!$D35),MONTH(T$3)=MONTH('Rent Roll'!$D35)),1,0))</f>
        <v>0</v>
      </c>
      <c r="U61" s="567">
        <f>IF(AND(U$3&gt;'Rent Roll'!$C35,U$3&lt;='Rent Roll'!$D35),1,IF(AND(YEAR(U$3)=YEAR('Rent Roll'!$D35),MONTH(U$3)=MONTH('Rent Roll'!$D35)),1,0))</f>
        <v>0</v>
      </c>
      <c r="V61" s="567">
        <f>IF(AND(V$3&gt;'Rent Roll'!$C35,V$3&lt;='Rent Roll'!$D35),1,IF(AND(YEAR(V$3)=YEAR('Rent Roll'!$D35),MONTH(V$3)=MONTH('Rent Roll'!$D35)),1,0))</f>
        <v>0</v>
      </c>
      <c r="W61" s="567">
        <f>IF(AND(W$3&gt;'Rent Roll'!$C35,W$3&lt;='Rent Roll'!$D35),1,IF(AND(YEAR(W$3)=YEAR('Rent Roll'!$D35),MONTH(W$3)=MONTH('Rent Roll'!$D35)),1,0))</f>
        <v>0</v>
      </c>
      <c r="X61" s="567">
        <f>IF(AND(X$3&gt;'Rent Roll'!$C35,X$3&lt;='Rent Roll'!$D35),1,IF(AND(YEAR(X$3)=YEAR('Rent Roll'!$D35),MONTH(X$3)=MONTH('Rent Roll'!$D35)),1,0))</f>
        <v>0</v>
      </c>
      <c r="Y61" s="567">
        <f>IF(AND(Y$3&gt;'Rent Roll'!$C35,Y$3&lt;='Rent Roll'!$D35),1,IF(AND(YEAR(Y$3)=YEAR('Rent Roll'!$D35),MONTH(Y$3)=MONTH('Rent Roll'!$D35)),1,0))</f>
        <v>0</v>
      </c>
      <c r="Z61" s="567">
        <f>IF(AND(Z$3&gt;'Rent Roll'!$C35,Z$3&lt;='Rent Roll'!$D35),1,IF(AND(YEAR(Z$3)=YEAR('Rent Roll'!$D35),MONTH(Z$3)=MONTH('Rent Roll'!$D35)),1,0))</f>
        <v>0</v>
      </c>
      <c r="AA61" s="567">
        <f>IF(AND(AA$3&gt;'Rent Roll'!$C35,AA$3&lt;='Rent Roll'!$D35),1,IF(AND(YEAR(AA$3)=YEAR('Rent Roll'!$D35),MONTH(AA$3)=MONTH('Rent Roll'!$D35)),1,0))</f>
        <v>0</v>
      </c>
      <c r="AB61" s="567">
        <f>IF(AND(AB$3&gt;'Rent Roll'!$C35,AB$3&lt;='Rent Roll'!$D35),1,IF(AND(YEAR(AB$3)=YEAR('Rent Roll'!$D35),MONTH(AB$3)=MONTH('Rent Roll'!$D35)),1,0))</f>
        <v>0</v>
      </c>
      <c r="AC61" s="567">
        <f>IF(AND(AC$3&gt;'Rent Roll'!$C35,AC$3&lt;='Rent Roll'!$D35),1,IF(AND(YEAR(AC$3)=YEAR('Rent Roll'!$D35),MONTH(AC$3)=MONTH('Rent Roll'!$D35)),1,0))</f>
        <v>0</v>
      </c>
      <c r="AD61" s="767">
        <f>IF(AND(AD$3&gt;'Rent Roll'!$C35,AD$3&lt;='Rent Roll'!$D35),1,IF(AND(YEAR(AD$3)=YEAR('Rent Roll'!$D35),MONTH(AD$3)=MONTH('Rent Roll'!$D35)),1,0))</f>
        <v>0</v>
      </c>
      <c r="AE61" s="768">
        <f>IF(AND(AE$3&gt;'Rent Roll'!$C35,AE$3&lt;='Rent Roll'!$D35),1,IF(AND(YEAR(AE$3)=YEAR('Rent Roll'!$D35),MONTH(AE$3)=MONTH('Rent Roll'!$D35)),1,0))</f>
        <v>0</v>
      </c>
      <c r="AF61" s="567">
        <f>IF(AND(AF$3&gt;'Rent Roll'!$C35,AF$3&lt;='Rent Roll'!$D35),1,IF(AND(YEAR(AF$3)=YEAR('Rent Roll'!$D35),MONTH(AF$3)=MONTH('Rent Roll'!$D35)),1,0))</f>
        <v>0</v>
      </c>
      <c r="AG61" s="567">
        <f>IF(AND(AG$3&gt;'Rent Roll'!$C35,AG$3&lt;='Rent Roll'!$D35),1,IF(AND(YEAR(AG$3)=YEAR('Rent Roll'!$D35),MONTH(AG$3)=MONTH('Rent Roll'!$D35)),1,0))</f>
        <v>0</v>
      </c>
      <c r="AH61" s="567">
        <f>IF(AND(AH$3&gt;'Rent Roll'!$C35,AH$3&lt;='Rent Roll'!$D35),1,IF(AND(YEAR(AH$3)=YEAR('Rent Roll'!$D35),MONTH(AH$3)=MONTH('Rent Roll'!$D35)),1,0))</f>
        <v>0</v>
      </c>
      <c r="AI61" s="567">
        <f>IF(AND(AI$3&gt;'Rent Roll'!$C35,AI$3&lt;='Rent Roll'!$D35),1,IF(AND(YEAR(AI$3)=YEAR('Rent Roll'!$D35),MONTH(AI$3)=MONTH('Rent Roll'!$D35)),1,0))</f>
        <v>0</v>
      </c>
      <c r="AJ61" s="567">
        <f>IF(AND(AJ$3&gt;'Rent Roll'!$C35,AJ$3&lt;='Rent Roll'!$D35),1,IF(AND(YEAR(AJ$3)=YEAR('Rent Roll'!$D35),MONTH(AJ$3)=MONTH('Rent Roll'!$D35)),1,0))</f>
        <v>0</v>
      </c>
      <c r="AK61" s="567">
        <f>IF(AND(AK$3&gt;'Rent Roll'!$C35,AK$3&lt;='Rent Roll'!$D35),1,IF(AND(YEAR(AK$3)=YEAR('Rent Roll'!$D35),MONTH(AK$3)=MONTH('Rent Roll'!$D35)),1,0))</f>
        <v>0</v>
      </c>
      <c r="AL61" s="567">
        <f>IF(AND(AL$3&gt;'Rent Roll'!$C35,AL$3&lt;='Rent Roll'!$D35),1,IF(AND(YEAR(AL$3)=YEAR('Rent Roll'!$D35),MONTH(AL$3)=MONTH('Rent Roll'!$D35)),1,0))</f>
        <v>0</v>
      </c>
      <c r="AM61" s="567">
        <f>IF(AND(AM$3&gt;'Rent Roll'!$C35,AM$3&lt;='Rent Roll'!$D35),1,IF(AND(YEAR(AM$3)=YEAR('Rent Roll'!$D35),MONTH(AM$3)=MONTH('Rent Roll'!$D35)),1,0))</f>
        <v>0</v>
      </c>
      <c r="AN61" s="567">
        <f>IF(AND(AN$3&gt;'Rent Roll'!$C35,AN$3&lt;='Rent Roll'!$D35),1,IF(AND(YEAR(AN$3)=YEAR('Rent Roll'!$D35),MONTH(AN$3)=MONTH('Rent Roll'!$D35)),1,0))</f>
        <v>0</v>
      </c>
      <c r="AO61" s="567">
        <f>IF(AND(AO$3&gt;'Rent Roll'!$C35,AO$3&lt;='Rent Roll'!$D35),1,IF(AND(YEAR(AO$3)=YEAR('Rent Roll'!$D35),MONTH(AO$3)=MONTH('Rent Roll'!$D35)),1,0))</f>
        <v>0</v>
      </c>
      <c r="AP61" s="767">
        <f>IF(AND(AP$3&gt;'Rent Roll'!$C35,AP$3&lt;='Rent Roll'!$D35),1,IF(AND(YEAR(AP$3)=YEAR('Rent Roll'!$D35),MONTH(AP$3)=MONTH('Rent Roll'!$D35)),1,0))</f>
        <v>0</v>
      </c>
      <c r="AQ61" s="768">
        <f>IF(AND(AQ$3&gt;'Rent Roll'!$C35,AQ$3&lt;='Rent Roll'!$D35),1,IF(AND(YEAR(AQ$3)=YEAR('Rent Roll'!$D35),MONTH(AQ$3)=MONTH('Rent Roll'!$D35)),1,0))</f>
        <v>0</v>
      </c>
      <c r="AR61" s="567">
        <f>IF(AND(AR$3&gt;'Rent Roll'!$C35,AR$3&lt;='Rent Roll'!$D35),1,IF(AND(YEAR(AR$3)=YEAR('Rent Roll'!$D35),MONTH(AR$3)=MONTH('Rent Roll'!$D35)),1,0))</f>
        <v>0</v>
      </c>
      <c r="AS61" s="567">
        <f>IF(AND(AS$3&gt;'Rent Roll'!$C35,AS$3&lt;='Rent Roll'!$D35),1,IF(AND(YEAR(AS$3)=YEAR('Rent Roll'!$D35),MONTH(AS$3)=MONTH('Rent Roll'!$D35)),1,0))</f>
        <v>0</v>
      </c>
      <c r="AT61" s="567">
        <f>IF(AND(AT$3&gt;'Rent Roll'!$C35,AT$3&lt;='Rent Roll'!$D35),1,IF(AND(YEAR(AT$3)=YEAR('Rent Roll'!$D35),MONTH(AT$3)=MONTH('Rent Roll'!$D35)),1,0))</f>
        <v>0</v>
      </c>
      <c r="AU61" s="567">
        <f>IF(AND(AU$3&gt;'Rent Roll'!$C35,AU$3&lt;='Rent Roll'!$D35),1,IF(AND(YEAR(AU$3)=YEAR('Rent Roll'!$D35),MONTH(AU$3)=MONTH('Rent Roll'!$D35)),1,0))</f>
        <v>0</v>
      </c>
      <c r="AV61" s="567">
        <f>IF(AND(AV$3&gt;'Rent Roll'!$C35,AV$3&lt;='Rent Roll'!$D35),1,IF(AND(YEAR(AV$3)=YEAR('Rent Roll'!$D35),MONTH(AV$3)=MONTH('Rent Roll'!$D35)),1,0))</f>
        <v>0</v>
      </c>
      <c r="AW61" s="567">
        <f>IF(AND(AW$3&gt;'Rent Roll'!$C35,AW$3&lt;='Rent Roll'!$D35),1,IF(AND(YEAR(AW$3)=YEAR('Rent Roll'!$D35),MONTH(AW$3)=MONTH('Rent Roll'!$D35)),1,0))</f>
        <v>0</v>
      </c>
      <c r="AX61" s="567">
        <f>IF(AND(AX$3&gt;'Rent Roll'!$C35,AX$3&lt;='Rent Roll'!$D35),1,IF(AND(YEAR(AX$3)=YEAR('Rent Roll'!$D35),MONTH(AX$3)=MONTH('Rent Roll'!$D35)),1,0))</f>
        <v>0</v>
      </c>
      <c r="AY61" s="567">
        <f>IF(AND(AY$3&gt;'Rent Roll'!$C35,AY$3&lt;='Rent Roll'!$D35),1,IF(AND(YEAR(AY$3)=YEAR('Rent Roll'!$D35),MONTH(AY$3)=MONTH('Rent Roll'!$D35)),1,0))</f>
        <v>0</v>
      </c>
      <c r="AZ61" s="567">
        <f>IF(AND(AZ$3&gt;'Rent Roll'!$C35,AZ$3&lt;='Rent Roll'!$D35),1,IF(AND(YEAR(AZ$3)=YEAR('Rent Roll'!$D35),MONTH(AZ$3)=MONTH('Rent Roll'!$D35)),1,0))</f>
        <v>0</v>
      </c>
      <c r="BA61" s="567">
        <f>IF(AND(BA$3&gt;'Rent Roll'!$C35,BA$3&lt;='Rent Roll'!$D35),1,IF(AND(YEAR(BA$3)=YEAR('Rent Roll'!$D35),MONTH(BA$3)=MONTH('Rent Roll'!$D35)),1,0))</f>
        <v>0</v>
      </c>
      <c r="BB61" s="767">
        <f>IF(AND(BB$3&gt;'Rent Roll'!$C35,BB$3&lt;='Rent Roll'!$D35),1,IF(AND(YEAR(BB$3)=YEAR('Rent Roll'!$D35),MONTH(BB$3)=MONTH('Rent Roll'!$D35)),1,0))</f>
        <v>0</v>
      </c>
      <c r="BC61" s="768">
        <f>IF(AND(BC$3&gt;'Rent Roll'!$C35,BC$3&lt;='Rent Roll'!$D35),1,IF(AND(YEAR(BC$3)=YEAR('Rent Roll'!$D35),MONTH(BC$3)=MONTH('Rent Roll'!$D35)),1,0))</f>
        <v>0</v>
      </c>
      <c r="BD61" s="567">
        <f>IF(AND(BD$3&gt;'Rent Roll'!$C35,BD$3&lt;='Rent Roll'!$D35),1,IF(AND(YEAR(BD$3)=YEAR('Rent Roll'!$D35),MONTH(BD$3)=MONTH('Rent Roll'!$D35)),1,0))</f>
        <v>0</v>
      </c>
      <c r="BE61" s="567">
        <f>IF(AND(BE$3&gt;'Rent Roll'!$C35,BE$3&lt;='Rent Roll'!$D35),1,IF(AND(YEAR(BE$3)=YEAR('Rent Roll'!$D35),MONTH(BE$3)=MONTH('Rent Roll'!$D35)),1,0))</f>
        <v>0</v>
      </c>
      <c r="BF61" s="567">
        <f>IF(AND(BF$3&gt;'Rent Roll'!$C35,BF$3&lt;='Rent Roll'!$D35),1,IF(AND(YEAR(BF$3)=YEAR('Rent Roll'!$D35),MONTH(BF$3)=MONTH('Rent Roll'!$D35)),1,0))</f>
        <v>0</v>
      </c>
      <c r="BG61" s="567">
        <f>IF(AND(BG$3&gt;'Rent Roll'!$C35,BG$3&lt;='Rent Roll'!$D35),1,IF(AND(YEAR(BG$3)=YEAR('Rent Roll'!$D35),MONTH(BG$3)=MONTH('Rent Roll'!$D35)),1,0))</f>
        <v>0</v>
      </c>
      <c r="BH61" s="567">
        <f>IF(AND(BH$3&gt;'Rent Roll'!$C35,BH$3&lt;='Rent Roll'!$D35),1,IF(AND(YEAR(BH$3)=YEAR('Rent Roll'!$D35),MONTH(BH$3)=MONTH('Rent Roll'!$D35)),1,0))</f>
        <v>0</v>
      </c>
      <c r="BI61" s="567">
        <f>IF(AND(BI$3&gt;'Rent Roll'!$C35,BI$3&lt;='Rent Roll'!$D35),1,IF(AND(YEAR(BI$3)=YEAR('Rent Roll'!$D35),MONTH(BI$3)=MONTH('Rent Roll'!$D35)),1,0))</f>
        <v>0</v>
      </c>
      <c r="BJ61" s="567">
        <f>IF(AND(BJ$3&gt;'Rent Roll'!$C35,BJ$3&lt;='Rent Roll'!$D35),1,IF(AND(YEAR(BJ$3)=YEAR('Rent Roll'!$D35),MONTH(BJ$3)=MONTH('Rent Roll'!$D35)),1,0))</f>
        <v>0</v>
      </c>
      <c r="BK61" s="567">
        <f>IF(AND(BK$3&gt;'Rent Roll'!$C35,BK$3&lt;='Rent Roll'!$D35),1,IF(AND(YEAR(BK$3)=YEAR('Rent Roll'!$D35),MONTH(BK$3)=MONTH('Rent Roll'!$D35)),1,0))</f>
        <v>0</v>
      </c>
      <c r="BL61" s="567">
        <f>IF(AND(BL$3&gt;'Rent Roll'!$C35,BL$3&lt;='Rent Roll'!$D35),1,IF(AND(YEAR(BL$3)=YEAR('Rent Roll'!$D35),MONTH(BL$3)=MONTH('Rent Roll'!$D35)),1,0))</f>
        <v>0</v>
      </c>
      <c r="BM61" s="567">
        <f>IF(AND(BM$3&gt;'Rent Roll'!$C35,BM$3&lt;='Rent Roll'!$D35),1,IF(AND(YEAR(BM$3)=YEAR('Rent Roll'!$D35),MONTH(BM$3)=MONTH('Rent Roll'!$D35)),1,0))</f>
        <v>0</v>
      </c>
      <c r="BN61" s="767">
        <f>IF(AND(BN$3&gt;'Rent Roll'!$C35,BN$3&lt;='Rent Roll'!$D35),1,IF(AND(YEAR(BN$3)=YEAR('Rent Roll'!$D35),MONTH(BN$3)=MONTH('Rent Roll'!$D35)),1,0))</f>
        <v>0</v>
      </c>
      <c r="BO61" s="768">
        <f>IF(AND(BO$3&gt;'Rent Roll'!$C35,BO$3&lt;='Rent Roll'!$D35),1,IF(AND(YEAR(BO$3)=YEAR('Rent Roll'!$D35),MONTH(BO$3)=MONTH('Rent Roll'!$D35)),1,0))</f>
        <v>0</v>
      </c>
      <c r="BP61" s="567">
        <f>IF(AND(BP$3&gt;'Rent Roll'!$C35,BP$3&lt;='Rent Roll'!$D35),1,IF(AND(YEAR(BP$3)=YEAR('Rent Roll'!$D35),MONTH(BP$3)=MONTH('Rent Roll'!$D35)),1,0))</f>
        <v>0</v>
      </c>
      <c r="BQ61" s="567">
        <f>IF(AND(BQ$3&gt;'Rent Roll'!$C35,BQ$3&lt;='Rent Roll'!$D35),1,IF(AND(YEAR(BQ$3)=YEAR('Rent Roll'!$D35),MONTH(BQ$3)=MONTH('Rent Roll'!$D35)),1,0))</f>
        <v>0</v>
      </c>
      <c r="BR61" s="567">
        <f>IF(AND(BR$3&gt;'Rent Roll'!$C35,BR$3&lt;='Rent Roll'!$D35),1,IF(AND(YEAR(BR$3)=YEAR('Rent Roll'!$D35),MONTH(BR$3)=MONTH('Rent Roll'!$D35)),1,0))</f>
        <v>0</v>
      </c>
      <c r="BS61" s="567">
        <f>IF(AND(BS$3&gt;'Rent Roll'!$C35,BS$3&lt;='Rent Roll'!$D35),1,IF(AND(YEAR(BS$3)=YEAR('Rent Roll'!$D35),MONTH(BS$3)=MONTH('Rent Roll'!$D35)),1,0))</f>
        <v>0</v>
      </c>
      <c r="BT61" s="567">
        <f>IF(AND(BT$3&gt;'Rent Roll'!$C35,BT$3&lt;='Rent Roll'!$D35),1,IF(AND(YEAR(BT$3)=YEAR('Rent Roll'!$D35),MONTH(BT$3)=MONTH('Rent Roll'!$D35)),1,0))</f>
        <v>0</v>
      </c>
      <c r="BU61" s="567">
        <f>IF(AND(BU$3&gt;'Rent Roll'!$C35,BU$3&lt;='Rent Roll'!$D35),1,IF(AND(YEAR(BU$3)=YEAR('Rent Roll'!$D35),MONTH(BU$3)=MONTH('Rent Roll'!$D35)),1,0))</f>
        <v>0</v>
      </c>
      <c r="BV61" s="567">
        <f>IF(AND(BV$3&gt;'Rent Roll'!$C35,BV$3&lt;='Rent Roll'!$D35),1,IF(AND(YEAR(BV$3)=YEAR('Rent Roll'!$D35),MONTH(BV$3)=MONTH('Rent Roll'!$D35)),1,0))</f>
        <v>0</v>
      </c>
      <c r="BW61" s="567">
        <f>IF(AND(BW$3&gt;'Rent Roll'!$C35,BW$3&lt;='Rent Roll'!$D35),1,IF(AND(YEAR(BW$3)=YEAR('Rent Roll'!$D35),MONTH(BW$3)=MONTH('Rent Roll'!$D35)),1,0))</f>
        <v>0</v>
      </c>
      <c r="BX61" s="567">
        <f>IF(AND(BX$3&gt;'Rent Roll'!$C35,BX$3&lt;='Rent Roll'!$D35),1,IF(AND(YEAR(BX$3)=YEAR('Rent Roll'!$D35),MONTH(BX$3)=MONTH('Rent Roll'!$D35)),1,0))</f>
        <v>0</v>
      </c>
      <c r="BY61" s="567">
        <f>IF(AND(BY$3&gt;'Rent Roll'!$C35,BY$3&lt;='Rent Roll'!$D35),1,IF(AND(YEAR(BY$3)=YEAR('Rent Roll'!$D35),MONTH(BY$3)=MONTH('Rent Roll'!$D35)),1,0))</f>
        <v>0</v>
      </c>
      <c r="BZ61" s="767">
        <f>IF(AND(BZ$3&gt;'Rent Roll'!$C35,BZ$3&lt;='Rent Roll'!$D35),1,IF(AND(YEAR(BZ$3)=YEAR('Rent Roll'!$D35),MONTH(BZ$3)=MONTH('Rent Roll'!$D35)),1,0))</f>
        <v>0</v>
      </c>
      <c r="CA61" s="768">
        <f>IF(AND(CA$3&gt;'Rent Roll'!$C35,CA$3&lt;='Rent Roll'!$D35),1,IF(AND(YEAR(CA$3)=YEAR('Rent Roll'!$D35),MONTH(CA$3)=MONTH('Rent Roll'!$D35)),1,0))</f>
        <v>0</v>
      </c>
      <c r="CB61" s="567">
        <f>IF(AND(CB$3&gt;'Rent Roll'!$C35,CB$3&lt;='Rent Roll'!$D35),1,IF(AND(YEAR(CB$3)=YEAR('Rent Roll'!$D35),MONTH(CB$3)=MONTH('Rent Roll'!$D35)),1,0))</f>
        <v>0</v>
      </c>
      <c r="CC61" s="567">
        <f>IF(AND(CC$3&gt;'Rent Roll'!$C35,CC$3&lt;='Rent Roll'!$D35),1,IF(AND(YEAR(CC$3)=YEAR('Rent Roll'!$D35),MONTH(CC$3)=MONTH('Rent Roll'!$D35)),1,0))</f>
        <v>0</v>
      </c>
      <c r="CD61" s="567">
        <f>IF(AND(CD$3&gt;'Rent Roll'!$C35,CD$3&lt;='Rent Roll'!$D35),1,IF(AND(YEAR(CD$3)=YEAR('Rent Roll'!$D35),MONTH(CD$3)=MONTH('Rent Roll'!$D35)),1,0))</f>
        <v>0</v>
      </c>
      <c r="CE61" s="567">
        <f>IF(AND(CE$3&gt;'Rent Roll'!$C35,CE$3&lt;='Rent Roll'!$D35),1,IF(AND(YEAR(CE$3)=YEAR('Rent Roll'!$D35),MONTH(CE$3)=MONTH('Rent Roll'!$D35)),1,0))</f>
        <v>0</v>
      </c>
      <c r="CF61" s="567">
        <f>IF(AND(CF$3&gt;'Rent Roll'!$C35,CF$3&lt;='Rent Roll'!$D35),1,IF(AND(YEAR(CF$3)=YEAR('Rent Roll'!$D35),MONTH(CF$3)=MONTH('Rent Roll'!$D35)),1,0))</f>
        <v>0</v>
      </c>
      <c r="CG61" s="567">
        <f>IF(AND(CG$3&gt;'Rent Roll'!$C35,CG$3&lt;='Rent Roll'!$D35),1,IF(AND(YEAR(CG$3)=YEAR('Rent Roll'!$D35),MONTH(CG$3)=MONTH('Rent Roll'!$D35)),1,0))</f>
        <v>0</v>
      </c>
      <c r="CH61" s="567">
        <f>IF(AND(CH$3&gt;'Rent Roll'!$C35,CH$3&lt;='Rent Roll'!$D35),1,IF(AND(YEAR(CH$3)=YEAR('Rent Roll'!$D35),MONTH(CH$3)=MONTH('Rent Roll'!$D35)),1,0))</f>
        <v>0</v>
      </c>
      <c r="CI61" s="567">
        <f>IF(AND(CI$3&gt;'Rent Roll'!$C35,CI$3&lt;='Rent Roll'!$D35),1,IF(AND(YEAR(CI$3)=YEAR('Rent Roll'!$D35),MONTH(CI$3)=MONTH('Rent Roll'!$D35)),1,0))</f>
        <v>0</v>
      </c>
      <c r="CJ61" s="567">
        <f>IF(AND(CJ$3&gt;'Rent Roll'!$C35,CJ$3&lt;='Rent Roll'!$D35),1,IF(AND(YEAR(CJ$3)=YEAR('Rent Roll'!$D35),MONTH(CJ$3)=MONTH('Rent Roll'!$D35)),1,0))</f>
        <v>0</v>
      </c>
      <c r="CK61" s="567">
        <f>IF(AND(CK$3&gt;'Rent Roll'!$C35,CK$3&lt;='Rent Roll'!$D35),1,IF(AND(YEAR(CK$3)=YEAR('Rent Roll'!$D35),MONTH(CK$3)=MONTH('Rent Roll'!$D35)),1,0))</f>
        <v>0</v>
      </c>
      <c r="CL61" s="767">
        <f>IF(AND(CL$3&gt;'Rent Roll'!$C35,CL$3&lt;='Rent Roll'!$D35),1,IF(AND(YEAR(CL$3)=YEAR('Rent Roll'!$D35),MONTH(CL$3)=MONTH('Rent Roll'!$D35)),1,0))</f>
        <v>0</v>
      </c>
      <c r="CM61" s="768">
        <f>IF(AND(CM$3&gt;'Rent Roll'!$C35,CM$3&lt;='Rent Roll'!$D35),1,IF(AND(YEAR(CM$3)=YEAR('Rent Roll'!$D35),MONTH(CM$3)=MONTH('Rent Roll'!$D35)),1,0))</f>
        <v>0</v>
      </c>
      <c r="CN61" s="567">
        <f>IF(AND(CN$3&gt;'Rent Roll'!$C35,CN$3&lt;='Rent Roll'!$D35),1,IF(AND(YEAR(CN$3)=YEAR('Rent Roll'!$D35),MONTH(CN$3)=MONTH('Rent Roll'!$D35)),1,0))</f>
        <v>0</v>
      </c>
      <c r="CO61" s="567">
        <f>IF(AND(CO$3&gt;'Rent Roll'!$C35,CO$3&lt;='Rent Roll'!$D35),1,IF(AND(YEAR(CO$3)=YEAR('Rent Roll'!$D35),MONTH(CO$3)=MONTH('Rent Roll'!$D35)),1,0))</f>
        <v>0</v>
      </c>
      <c r="CP61" s="567">
        <f>IF(AND(CP$3&gt;'Rent Roll'!$C35,CP$3&lt;='Rent Roll'!$D35),1,IF(AND(YEAR(CP$3)=YEAR('Rent Roll'!$D35),MONTH(CP$3)=MONTH('Rent Roll'!$D35)),1,0))</f>
        <v>0</v>
      </c>
      <c r="CQ61" s="567">
        <f>IF(AND(CQ$3&gt;'Rent Roll'!$C35,CQ$3&lt;='Rent Roll'!$D35),1,IF(AND(YEAR(CQ$3)=YEAR('Rent Roll'!$D35),MONTH(CQ$3)=MONTH('Rent Roll'!$D35)),1,0))</f>
        <v>0</v>
      </c>
      <c r="CR61" s="567">
        <f>IF(AND(CR$3&gt;'Rent Roll'!$C35,CR$3&lt;='Rent Roll'!$D35),1,IF(AND(YEAR(CR$3)=YEAR('Rent Roll'!$D35),MONTH(CR$3)=MONTH('Rent Roll'!$D35)),1,0))</f>
        <v>0</v>
      </c>
      <c r="CS61" s="567">
        <f>IF(AND(CS$3&gt;'Rent Roll'!$C35,CS$3&lt;='Rent Roll'!$D35),1,IF(AND(YEAR(CS$3)=YEAR('Rent Roll'!$D35),MONTH(CS$3)=MONTH('Rent Roll'!$D35)),1,0))</f>
        <v>0</v>
      </c>
      <c r="CT61" s="567">
        <f>IF(AND(CT$3&gt;'Rent Roll'!$C35,CT$3&lt;='Rent Roll'!$D35),1,IF(AND(YEAR(CT$3)=YEAR('Rent Roll'!$D35),MONTH(CT$3)=MONTH('Rent Roll'!$D35)),1,0))</f>
        <v>0</v>
      </c>
      <c r="CU61" s="567">
        <f>IF(AND(CU$3&gt;'Rent Roll'!$C35,CU$3&lt;='Rent Roll'!$D35),1,IF(AND(YEAR(CU$3)=YEAR('Rent Roll'!$D35),MONTH(CU$3)=MONTH('Rent Roll'!$D35)),1,0))</f>
        <v>0</v>
      </c>
      <c r="CV61" s="567">
        <f>IF(AND(CV$3&gt;'Rent Roll'!$C35,CV$3&lt;='Rent Roll'!$D35),1,IF(AND(YEAR(CV$3)=YEAR('Rent Roll'!$D35),MONTH(CV$3)=MONTH('Rent Roll'!$D35)),1,0))</f>
        <v>0</v>
      </c>
      <c r="CW61" s="567">
        <f>IF(AND(CW$3&gt;'Rent Roll'!$C35,CW$3&lt;='Rent Roll'!$D35),1,IF(AND(YEAR(CW$3)=YEAR('Rent Roll'!$D35),MONTH(CW$3)=MONTH('Rent Roll'!$D35)),1,0))</f>
        <v>0</v>
      </c>
      <c r="CX61" s="767">
        <f>IF(AND(CX$3&gt;'Rent Roll'!$C35,CX$3&lt;='Rent Roll'!$D35),1,IF(AND(YEAR(CX$3)=YEAR('Rent Roll'!$D35),MONTH(CX$3)=MONTH('Rent Roll'!$D35)),1,0))</f>
        <v>0</v>
      </c>
      <c r="CY61" s="768">
        <f>IF(AND(CY$3&gt;'Rent Roll'!$C35,CY$3&lt;='Rent Roll'!$D35),1,IF(AND(YEAR(CY$3)=YEAR('Rent Roll'!$D35),MONTH(CY$3)=MONTH('Rent Roll'!$D35)),1,0))</f>
        <v>0</v>
      </c>
      <c r="CZ61" s="567">
        <f>IF(AND(CZ$3&gt;'Rent Roll'!$C35,CZ$3&lt;='Rent Roll'!$D35),1,IF(AND(YEAR(CZ$3)=YEAR('Rent Roll'!$D35),MONTH(CZ$3)=MONTH('Rent Roll'!$D35)),1,0))</f>
        <v>0</v>
      </c>
      <c r="DA61" s="567">
        <f>IF(AND(DA$3&gt;'Rent Roll'!$C35,DA$3&lt;='Rent Roll'!$D35),1,IF(AND(YEAR(DA$3)=YEAR('Rent Roll'!$D35),MONTH(DA$3)=MONTH('Rent Roll'!$D35)),1,0))</f>
        <v>0</v>
      </c>
      <c r="DB61" s="567">
        <f>IF(AND(DB$3&gt;'Rent Roll'!$C35,DB$3&lt;='Rent Roll'!$D35),1,IF(AND(YEAR(DB$3)=YEAR('Rent Roll'!$D35),MONTH(DB$3)=MONTH('Rent Roll'!$D35)),1,0))</f>
        <v>0</v>
      </c>
      <c r="DC61" s="567">
        <f>IF(AND(DC$3&gt;'Rent Roll'!$C35,DC$3&lt;='Rent Roll'!$D35),1,IF(AND(YEAR(DC$3)=YEAR('Rent Roll'!$D35),MONTH(DC$3)=MONTH('Rent Roll'!$D35)),1,0))</f>
        <v>0</v>
      </c>
      <c r="DD61" s="567">
        <f>IF(AND(DD$3&gt;'Rent Roll'!$C35,DD$3&lt;='Rent Roll'!$D35),1,IF(AND(YEAR(DD$3)=YEAR('Rent Roll'!$D35),MONTH(DD$3)=MONTH('Rent Roll'!$D35)),1,0))</f>
        <v>0</v>
      </c>
      <c r="DE61" s="567">
        <f>IF(AND(DE$3&gt;'Rent Roll'!$C35,DE$3&lt;='Rent Roll'!$D35),1,IF(AND(YEAR(DE$3)=YEAR('Rent Roll'!$D35),MONTH(DE$3)=MONTH('Rent Roll'!$D35)),1,0))</f>
        <v>0</v>
      </c>
      <c r="DF61" s="567">
        <f>IF(AND(DF$3&gt;'Rent Roll'!$C35,DF$3&lt;='Rent Roll'!$D35),1,IF(AND(YEAR(DF$3)=YEAR('Rent Roll'!$D35),MONTH(DF$3)=MONTH('Rent Roll'!$D35)),1,0))</f>
        <v>0</v>
      </c>
      <c r="DG61" s="567">
        <f>IF(AND(DG$3&gt;'Rent Roll'!$C35,DG$3&lt;='Rent Roll'!$D35),1,IF(AND(YEAR(DG$3)=YEAR('Rent Roll'!$D35),MONTH(DG$3)=MONTH('Rent Roll'!$D35)),1,0))</f>
        <v>0</v>
      </c>
      <c r="DH61" s="567">
        <f>IF(AND(DH$3&gt;'Rent Roll'!$C35,DH$3&lt;='Rent Roll'!$D35),1,IF(AND(YEAR(DH$3)=YEAR('Rent Roll'!$D35),MONTH(DH$3)=MONTH('Rent Roll'!$D35)),1,0))</f>
        <v>0</v>
      </c>
      <c r="DI61" s="567">
        <f>IF(AND(DI$3&gt;'Rent Roll'!$C35,DI$3&lt;='Rent Roll'!$D35),1,IF(AND(YEAR(DI$3)=YEAR('Rent Roll'!$D35),MONTH(DI$3)=MONTH('Rent Roll'!$D35)),1,0))</f>
        <v>0</v>
      </c>
      <c r="DJ61" s="767">
        <f>IF(AND(DJ$3&gt;'Rent Roll'!$C35,DJ$3&lt;='Rent Roll'!$D35),1,IF(AND(YEAR(DJ$3)=YEAR('Rent Roll'!$D35),MONTH(DJ$3)=MONTH('Rent Roll'!$D35)),1,0))</f>
        <v>0</v>
      </c>
      <c r="DK61" s="768">
        <f>IF(AND(DK$3&gt;'Rent Roll'!$C35,DK$3&lt;='Rent Roll'!$D35),1,IF(AND(YEAR(DK$3)=YEAR('Rent Roll'!$D35),MONTH(DK$3)=MONTH('Rent Roll'!$D35)),1,0))</f>
        <v>0</v>
      </c>
      <c r="DL61" s="567">
        <f>IF(AND(DL$3&gt;'Rent Roll'!$C35,DL$3&lt;='Rent Roll'!$D35),1,IF(AND(YEAR(DL$3)=YEAR('Rent Roll'!$D35),MONTH(DL$3)=MONTH('Rent Roll'!$D35)),1,0))</f>
        <v>0</v>
      </c>
      <c r="DM61" s="567">
        <f>IF(AND(DM$3&gt;'Rent Roll'!$C35,DM$3&lt;='Rent Roll'!$D35),1,IF(AND(YEAR(DM$3)=YEAR('Rent Roll'!$D35),MONTH(DM$3)=MONTH('Rent Roll'!$D35)),1,0))</f>
        <v>0</v>
      </c>
      <c r="DN61" s="567">
        <f>IF(AND(DN$3&gt;'Rent Roll'!$C35,DN$3&lt;='Rent Roll'!$D35),1,IF(AND(YEAR(DN$3)=YEAR('Rent Roll'!$D35),MONTH(DN$3)=MONTH('Rent Roll'!$D35)),1,0))</f>
        <v>0</v>
      </c>
      <c r="DO61" s="567">
        <f>IF(AND(DO$3&gt;'Rent Roll'!$C35,DO$3&lt;='Rent Roll'!$D35),1,IF(AND(YEAR(DO$3)=YEAR('Rent Roll'!$D35),MONTH(DO$3)=MONTH('Rent Roll'!$D35)),1,0))</f>
        <v>0</v>
      </c>
      <c r="DP61" s="567">
        <f>IF(AND(DP$3&gt;'Rent Roll'!$C35,DP$3&lt;='Rent Roll'!$D35),1,IF(AND(YEAR(DP$3)=YEAR('Rent Roll'!$D35),MONTH(DP$3)=MONTH('Rent Roll'!$D35)),1,0))</f>
        <v>0</v>
      </c>
      <c r="DQ61" s="567">
        <f>IF(AND(DQ$3&gt;'Rent Roll'!$C35,DQ$3&lt;='Rent Roll'!$D35),1,IF(AND(YEAR(DQ$3)=YEAR('Rent Roll'!$D35),MONTH(DQ$3)=MONTH('Rent Roll'!$D35)),1,0))</f>
        <v>0</v>
      </c>
      <c r="DR61" s="567">
        <f>IF(AND(DR$3&gt;'Rent Roll'!$C35,DR$3&lt;='Rent Roll'!$D35),1,IF(AND(YEAR(DR$3)=YEAR('Rent Roll'!$D35),MONTH(DR$3)=MONTH('Rent Roll'!$D35)),1,0))</f>
        <v>0</v>
      </c>
      <c r="DS61" s="567">
        <f>IF(AND(DS$3&gt;'Rent Roll'!$C35,DS$3&lt;='Rent Roll'!$D35),1,IF(AND(YEAR(DS$3)=YEAR('Rent Roll'!$D35),MONTH(DS$3)=MONTH('Rent Roll'!$D35)),1,0))</f>
        <v>0</v>
      </c>
      <c r="DT61" s="567">
        <f>IF(AND(DT$3&gt;'Rent Roll'!$C35,DT$3&lt;='Rent Roll'!$D35),1,IF(AND(YEAR(DT$3)=YEAR('Rent Roll'!$D35),MONTH(DT$3)=MONTH('Rent Roll'!$D35)),1,0))</f>
        <v>0</v>
      </c>
      <c r="DU61" s="567">
        <f>IF(AND(DU$3&gt;'Rent Roll'!$C35,DU$3&lt;='Rent Roll'!$D35),1,IF(AND(YEAR(DU$3)=YEAR('Rent Roll'!$D35),MONTH(DU$3)=MONTH('Rent Roll'!$D35)),1,0))</f>
        <v>0</v>
      </c>
      <c r="DV61" s="567">
        <f>IF(AND(DV$3&gt;'Rent Roll'!$C35,DV$3&lt;='Rent Roll'!$D35),1,IF(AND(YEAR(DV$3)=YEAR('Rent Roll'!$D35),MONTH(DV$3)=MONTH('Rent Roll'!$D35)),1,0))</f>
        <v>0</v>
      </c>
    </row>
    <row r="62" spans="1:126" s="568" customFormat="1" ht="12" customHeight="1" outlineLevel="1" x14ac:dyDescent="0.4">
      <c r="A62" s="732"/>
      <c r="B62" s="564">
        <f>'Rent Roll'!$B36</f>
        <v>0</v>
      </c>
      <c r="C62" s="565"/>
      <c r="D62" s="565"/>
      <c r="E62" s="566"/>
      <c r="F62" s="778">
        <f>IF(AND(F$3&gt;'Rent Roll'!$C36,F$3&lt;='Rent Roll'!$D36),1,IF(AND(YEAR(F$3)=YEAR('Rent Roll'!$D36),MONTH(F$3)=MONTH('Rent Roll'!$D36)),1,0))</f>
        <v>0</v>
      </c>
      <c r="G62" s="768">
        <f>IF(AND(G$3&gt;'Rent Roll'!$C36,G$3&lt;='Rent Roll'!$D36),1,IF(AND(YEAR(G$3)=YEAR('Rent Roll'!$D36),MONTH(G$3)=MONTH('Rent Roll'!$D36)),1,0))</f>
        <v>0</v>
      </c>
      <c r="H62" s="567">
        <f>IF(AND(H$3&gt;'Rent Roll'!$C36,H$3&lt;='Rent Roll'!$D36),1,IF(AND(YEAR(H$3)=YEAR('Rent Roll'!$D36),MONTH(H$3)=MONTH('Rent Roll'!$D36)),1,0))</f>
        <v>0</v>
      </c>
      <c r="I62" s="567">
        <f>IF(AND(I$3&gt;'Rent Roll'!$C36,I$3&lt;='Rent Roll'!$D36),1,IF(AND(YEAR(I$3)=YEAR('Rent Roll'!$D36),MONTH(I$3)=MONTH('Rent Roll'!$D36)),1,0))</f>
        <v>0</v>
      </c>
      <c r="J62" s="567">
        <f>IF(AND(J$3&gt;'Rent Roll'!$C36,J$3&lt;='Rent Roll'!$D36),1,IF(AND(YEAR(J$3)=YEAR('Rent Roll'!$D36),MONTH(J$3)=MONTH('Rent Roll'!$D36)),1,0))</f>
        <v>0</v>
      </c>
      <c r="K62" s="567">
        <f>IF(AND(K$3&gt;'Rent Roll'!$C36,K$3&lt;='Rent Roll'!$D36),1,IF(AND(YEAR(K$3)=YEAR('Rent Roll'!$D36),MONTH(K$3)=MONTH('Rent Roll'!$D36)),1,0))</f>
        <v>0</v>
      </c>
      <c r="L62" s="567">
        <f>IF(AND(L$3&gt;'Rent Roll'!$C36,L$3&lt;='Rent Roll'!$D36),1,IF(AND(YEAR(L$3)=YEAR('Rent Roll'!$D36),MONTH(L$3)=MONTH('Rent Roll'!$D36)),1,0))</f>
        <v>0</v>
      </c>
      <c r="M62" s="567">
        <f>IF(AND(M$3&gt;'Rent Roll'!$C36,M$3&lt;='Rent Roll'!$D36),1,IF(AND(YEAR(M$3)=YEAR('Rent Roll'!$D36),MONTH(M$3)=MONTH('Rent Roll'!$D36)),1,0))</f>
        <v>0</v>
      </c>
      <c r="N62" s="567">
        <f>IF(AND(N$3&gt;'Rent Roll'!$C36,N$3&lt;='Rent Roll'!$D36),1,IF(AND(YEAR(N$3)=YEAR('Rent Roll'!$D36),MONTH(N$3)=MONTH('Rent Roll'!$D36)),1,0))</f>
        <v>0</v>
      </c>
      <c r="O62" s="567">
        <f>IF(AND(O$3&gt;'Rent Roll'!$C36,O$3&lt;='Rent Roll'!$D36),1,IF(AND(YEAR(O$3)=YEAR('Rent Roll'!$D36),MONTH(O$3)=MONTH('Rent Roll'!$D36)),1,0))</f>
        <v>0</v>
      </c>
      <c r="P62" s="567">
        <f>IF(AND(P$3&gt;'Rent Roll'!$C36,P$3&lt;='Rent Roll'!$D36),1,IF(AND(YEAR(P$3)=YEAR('Rent Roll'!$D36),MONTH(P$3)=MONTH('Rent Roll'!$D36)),1,0))</f>
        <v>0</v>
      </c>
      <c r="Q62" s="567">
        <f>IF(AND(Q$3&gt;'Rent Roll'!$C36,Q$3&lt;='Rent Roll'!$D36),1,IF(AND(YEAR(Q$3)=YEAR('Rent Roll'!$D36),MONTH(Q$3)=MONTH('Rent Roll'!$D36)),1,0))</f>
        <v>0</v>
      </c>
      <c r="R62" s="767">
        <f>IF(AND(R$3&gt;'Rent Roll'!$C36,R$3&lt;='Rent Roll'!$D36),1,IF(AND(YEAR(R$3)=YEAR('Rent Roll'!$D36),MONTH(R$3)=MONTH('Rent Roll'!$D36)),1,0))</f>
        <v>0</v>
      </c>
      <c r="S62" s="768">
        <f>IF(AND(S$3&gt;'Rent Roll'!$C36,S$3&lt;='Rent Roll'!$D36),1,IF(AND(YEAR(S$3)=YEAR('Rent Roll'!$D36),MONTH(S$3)=MONTH('Rent Roll'!$D36)),1,0))</f>
        <v>0</v>
      </c>
      <c r="T62" s="567">
        <f>IF(AND(T$3&gt;'Rent Roll'!$C36,T$3&lt;='Rent Roll'!$D36),1,IF(AND(YEAR(T$3)=YEAR('Rent Roll'!$D36),MONTH(T$3)=MONTH('Rent Roll'!$D36)),1,0))</f>
        <v>0</v>
      </c>
      <c r="U62" s="567">
        <f>IF(AND(U$3&gt;'Rent Roll'!$C36,U$3&lt;='Rent Roll'!$D36),1,IF(AND(YEAR(U$3)=YEAR('Rent Roll'!$D36),MONTH(U$3)=MONTH('Rent Roll'!$D36)),1,0))</f>
        <v>0</v>
      </c>
      <c r="V62" s="567">
        <f>IF(AND(V$3&gt;'Rent Roll'!$C36,V$3&lt;='Rent Roll'!$D36),1,IF(AND(YEAR(V$3)=YEAR('Rent Roll'!$D36),MONTH(V$3)=MONTH('Rent Roll'!$D36)),1,0))</f>
        <v>0</v>
      </c>
      <c r="W62" s="567">
        <f>IF(AND(W$3&gt;'Rent Roll'!$C36,W$3&lt;='Rent Roll'!$D36),1,IF(AND(YEAR(W$3)=YEAR('Rent Roll'!$D36),MONTH(W$3)=MONTH('Rent Roll'!$D36)),1,0))</f>
        <v>0</v>
      </c>
      <c r="X62" s="567">
        <f>IF(AND(X$3&gt;'Rent Roll'!$C36,X$3&lt;='Rent Roll'!$D36),1,IF(AND(YEAR(X$3)=YEAR('Rent Roll'!$D36),MONTH(X$3)=MONTH('Rent Roll'!$D36)),1,0))</f>
        <v>0</v>
      </c>
      <c r="Y62" s="567">
        <f>IF(AND(Y$3&gt;'Rent Roll'!$C36,Y$3&lt;='Rent Roll'!$D36),1,IF(AND(YEAR(Y$3)=YEAR('Rent Roll'!$D36),MONTH(Y$3)=MONTH('Rent Roll'!$D36)),1,0))</f>
        <v>0</v>
      </c>
      <c r="Z62" s="567">
        <f>IF(AND(Z$3&gt;'Rent Roll'!$C36,Z$3&lt;='Rent Roll'!$D36),1,IF(AND(YEAR(Z$3)=YEAR('Rent Roll'!$D36),MONTH(Z$3)=MONTH('Rent Roll'!$D36)),1,0))</f>
        <v>0</v>
      </c>
      <c r="AA62" s="567">
        <f>IF(AND(AA$3&gt;'Rent Roll'!$C36,AA$3&lt;='Rent Roll'!$D36),1,IF(AND(YEAR(AA$3)=YEAR('Rent Roll'!$D36),MONTH(AA$3)=MONTH('Rent Roll'!$D36)),1,0))</f>
        <v>0</v>
      </c>
      <c r="AB62" s="567">
        <f>IF(AND(AB$3&gt;'Rent Roll'!$C36,AB$3&lt;='Rent Roll'!$D36),1,IF(AND(YEAR(AB$3)=YEAR('Rent Roll'!$D36),MONTH(AB$3)=MONTH('Rent Roll'!$D36)),1,0))</f>
        <v>0</v>
      </c>
      <c r="AC62" s="567">
        <f>IF(AND(AC$3&gt;'Rent Roll'!$C36,AC$3&lt;='Rent Roll'!$D36),1,IF(AND(YEAR(AC$3)=YEAR('Rent Roll'!$D36),MONTH(AC$3)=MONTH('Rent Roll'!$D36)),1,0))</f>
        <v>0</v>
      </c>
      <c r="AD62" s="767">
        <f>IF(AND(AD$3&gt;'Rent Roll'!$C36,AD$3&lt;='Rent Roll'!$D36),1,IF(AND(YEAR(AD$3)=YEAR('Rent Roll'!$D36),MONTH(AD$3)=MONTH('Rent Roll'!$D36)),1,0))</f>
        <v>0</v>
      </c>
      <c r="AE62" s="768">
        <f>IF(AND(AE$3&gt;'Rent Roll'!$C36,AE$3&lt;='Rent Roll'!$D36),1,IF(AND(YEAR(AE$3)=YEAR('Rent Roll'!$D36),MONTH(AE$3)=MONTH('Rent Roll'!$D36)),1,0))</f>
        <v>0</v>
      </c>
      <c r="AF62" s="567">
        <f>IF(AND(AF$3&gt;'Rent Roll'!$C36,AF$3&lt;='Rent Roll'!$D36),1,IF(AND(YEAR(AF$3)=YEAR('Rent Roll'!$D36),MONTH(AF$3)=MONTH('Rent Roll'!$D36)),1,0))</f>
        <v>0</v>
      </c>
      <c r="AG62" s="567">
        <f>IF(AND(AG$3&gt;'Rent Roll'!$C36,AG$3&lt;='Rent Roll'!$D36),1,IF(AND(YEAR(AG$3)=YEAR('Rent Roll'!$D36),MONTH(AG$3)=MONTH('Rent Roll'!$D36)),1,0))</f>
        <v>0</v>
      </c>
      <c r="AH62" s="567">
        <f>IF(AND(AH$3&gt;'Rent Roll'!$C36,AH$3&lt;='Rent Roll'!$D36),1,IF(AND(YEAR(AH$3)=YEAR('Rent Roll'!$D36),MONTH(AH$3)=MONTH('Rent Roll'!$D36)),1,0))</f>
        <v>0</v>
      </c>
      <c r="AI62" s="567">
        <f>IF(AND(AI$3&gt;'Rent Roll'!$C36,AI$3&lt;='Rent Roll'!$D36),1,IF(AND(YEAR(AI$3)=YEAR('Rent Roll'!$D36),MONTH(AI$3)=MONTH('Rent Roll'!$D36)),1,0))</f>
        <v>0</v>
      </c>
      <c r="AJ62" s="567">
        <f>IF(AND(AJ$3&gt;'Rent Roll'!$C36,AJ$3&lt;='Rent Roll'!$D36),1,IF(AND(YEAR(AJ$3)=YEAR('Rent Roll'!$D36),MONTH(AJ$3)=MONTH('Rent Roll'!$D36)),1,0))</f>
        <v>0</v>
      </c>
      <c r="AK62" s="567">
        <f>IF(AND(AK$3&gt;'Rent Roll'!$C36,AK$3&lt;='Rent Roll'!$D36),1,IF(AND(YEAR(AK$3)=YEAR('Rent Roll'!$D36),MONTH(AK$3)=MONTH('Rent Roll'!$D36)),1,0))</f>
        <v>0</v>
      </c>
      <c r="AL62" s="567">
        <f>IF(AND(AL$3&gt;'Rent Roll'!$C36,AL$3&lt;='Rent Roll'!$D36),1,IF(AND(YEAR(AL$3)=YEAR('Rent Roll'!$D36),MONTH(AL$3)=MONTH('Rent Roll'!$D36)),1,0))</f>
        <v>0</v>
      </c>
      <c r="AM62" s="567">
        <f>IF(AND(AM$3&gt;'Rent Roll'!$C36,AM$3&lt;='Rent Roll'!$D36),1,IF(AND(YEAR(AM$3)=YEAR('Rent Roll'!$D36),MONTH(AM$3)=MONTH('Rent Roll'!$D36)),1,0))</f>
        <v>0</v>
      </c>
      <c r="AN62" s="567">
        <f>IF(AND(AN$3&gt;'Rent Roll'!$C36,AN$3&lt;='Rent Roll'!$D36),1,IF(AND(YEAR(AN$3)=YEAR('Rent Roll'!$D36),MONTH(AN$3)=MONTH('Rent Roll'!$D36)),1,0))</f>
        <v>0</v>
      </c>
      <c r="AO62" s="567">
        <f>IF(AND(AO$3&gt;'Rent Roll'!$C36,AO$3&lt;='Rent Roll'!$D36),1,IF(AND(YEAR(AO$3)=YEAR('Rent Roll'!$D36),MONTH(AO$3)=MONTH('Rent Roll'!$D36)),1,0))</f>
        <v>0</v>
      </c>
      <c r="AP62" s="767">
        <f>IF(AND(AP$3&gt;'Rent Roll'!$C36,AP$3&lt;='Rent Roll'!$D36),1,IF(AND(YEAR(AP$3)=YEAR('Rent Roll'!$D36),MONTH(AP$3)=MONTH('Rent Roll'!$D36)),1,0))</f>
        <v>0</v>
      </c>
      <c r="AQ62" s="768">
        <f>IF(AND(AQ$3&gt;'Rent Roll'!$C36,AQ$3&lt;='Rent Roll'!$D36),1,IF(AND(YEAR(AQ$3)=YEAR('Rent Roll'!$D36),MONTH(AQ$3)=MONTH('Rent Roll'!$D36)),1,0))</f>
        <v>0</v>
      </c>
      <c r="AR62" s="567">
        <f>IF(AND(AR$3&gt;'Rent Roll'!$C36,AR$3&lt;='Rent Roll'!$D36),1,IF(AND(YEAR(AR$3)=YEAR('Rent Roll'!$D36),MONTH(AR$3)=MONTH('Rent Roll'!$D36)),1,0))</f>
        <v>0</v>
      </c>
      <c r="AS62" s="567">
        <f>IF(AND(AS$3&gt;'Rent Roll'!$C36,AS$3&lt;='Rent Roll'!$D36),1,IF(AND(YEAR(AS$3)=YEAR('Rent Roll'!$D36),MONTH(AS$3)=MONTH('Rent Roll'!$D36)),1,0))</f>
        <v>0</v>
      </c>
      <c r="AT62" s="567">
        <f>IF(AND(AT$3&gt;'Rent Roll'!$C36,AT$3&lt;='Rent Roll'!$D36),1,IF(AND(YEAR(AT$3)=YEAR('Rent Roll'!$D36),MONTH(AT$3)=MONTH('Rent Roll'!$D36)),1,0))</f>
        <v>0</v>
      </c>
      <c r="AU62" s="567">
        <f>IF(AND(AU$3&gt;'Rent Roll'!$C36,AU$3&lt;='Rent Roll'!$D36),1,IF(AND(YEAR(AU$3)=YEAR('Rent Roll'!$D36),MONTH(AU$3)=MONTH('Rent Roll'!$D36)),1,0))</f>
        <v>0</v>
      </c>
      <c r="AV62" s="567">
        <f>IF(AND(AV$3&gt;'Rent Roll'!$C36,AV$3&lt;='Rent Roll'!$D36),1,IF(AND(YEAR(AV$3)=YEAR('Rent Roll'!$D36),MONTH(AV$3)=MONTH('Rent Roll'!$D36)),1,0))</f>
        <v>0</v>
      </c>
      <c r="AW62" s="567">
        <f>IF(AND(AW$3&gt;'Rent Roll'!$C36,AW$3&lt;='Rent Roll'!$D36),1,IF(AND(YEAR(AW$3)=YEAR('Rent Roll'!$D36),MONTH(AW$3)=MONTH('Rent Roll'!$D36)),1,0))</f>
        <v>0</v>
      </c>
      <c r="AX62" s="567">
        <f>IF(AND(AX$3&gt;'Rent Roll'!$C36,AX$3&lt;='Rent Roll'!$D36),1,IF(AND(YEAR(AX$3)=YEAR('Rent Roll'!$D36),MONTH(AX$3)=MONTH('Rent Roll'!$D36)),1,0))</f>
        <v>0</v>
      </c>
      <c r="AY62" s="567">
        <f>IF(AND(AY$3&gt;'Rent Roll'!$C36,AY$3&lt;='Rent Roll'!$D36),1,IF(AND(YEAR(AY$3)=YEAR('Rent Roll'!$D36),MONTH(AY$3)=MONTH('Rent Roll'!$D36)),1,0))</f>
        <v>0</v>
      </c>
      <c r="AZ62" s="567">
        <f>IF(AND(AZ$3&gt;'Rent Roll'!$C36,AZ$3&lt;='Rent Roll'!$D36),1,IF(AND(YEAR(AZ$3)=YEAR('Rent Roll'!$D36),MONTH(AZ$3)=MONTH('Rent Roll'!$D36)),1,0))</f>
        <v>0</v>
      </c>
      <c r="BA62" s="567">
        <f>IF(AND(BA$3&gt;'Rent Roll'!$C36,BA$3&lt;='Rent Roll'!$D36),1,IF(AND(YEAR(BA$3)=YEAR('Rent Roll'!$D36),MONTH(BA$3)=MONTH('Rent Roll'!$D36)),1,0))</f>
        <v>0</v>
      </c>
      <c r="BB62" s="767">
        <f>IF(AND(BB$3&gt;'Rent Roll'!$C36,BB$3&lt;='Rent Roll'!$D36),1,IF(AND(YEAR(BB$3)=YEAR('Rent Roll'!$D36),MONTH(BB$3)=MONTH('Rent Roll'!$D36)),1,0))</f>
        <v>0</v>
      </c>
      <c r="BC62" s="768">
        <f>IF(AND(BC$3&gt;'Rent Roll'!$C36,BC$3&lt;='Rent Roll'!$D36),1,IF(AND(YEAR(BC$3)=YEAR('Rent Roll'!$D36),MONTH(BC$3)=MONTH('Rent Roll'!$D36)),1,0))</f>
        <v>0</v>
      </c>
      <c r="BD62" s="567">
        <f>IF(AND(BD$3&gt;'Rent Roll'!$C36,BD$3&lt;='Rent Roll'!$D36),1,IF(AND(YEAR(BD$3)=YEAR('Rent Roll'!$D36),MONTH(BD$3)=MONTH('Rent Roll'!$D36)),1,0))</f>
        <v>0</v>
      </c>
      <c r="BE62" s="567">
        <f>IF(AND(BE$3&gt;'Rent Roll'!$C36,BE$3&lt;='Rent Roll'!$D36),1,IF(AND(YEAR(BE$3)=YEAR('Rent Roll'!$D36),MONTH(BE$3)=MONTH('Rent Roll'!$D36)),1,0))</f>
        <v>0</v>
      </c>
      <c r="BF62" s="567">
        <f>IF(AND(BF$3&gt;'Rent Roll'!$C36,BF$3&lt;='Rent Roll'!$D36),1,IF(AND(YEAR(BF$3)=YEAR('Rent Roll'!$D36),MONTH(BF$3)=MONTH('Rent Roll'!$D36)),1,0))</f>
        <v>0</v>
      </c>
      <c r="BG62" s="567">
        <f>IF(AND(BG$3&gt;'Rent Roll'!$C36,BG$3&lt;='Rent Roll'!$D36),1,IF(AND(YEAR(BG$3)=YEAR('Rent Roll'!$D36),MONTH(BG$3)=MONTH('Rent Roll'!$D36)),1,0))</f>
        <v>0</v>
      </c>
      <c r="BH62" s="567">
        <f>IF(AND(BH$3&gt;'Rent Roll'!$C36,BH$3&lt;='Rent Roll'!$D36),1,IF(AND(YEAR(BH$3)=YEAR('Rent Roll'!$D36),MONTH(BH$3)=MONTH('Rent Roll'!$D36)),1,0))</f>
        <v>0</v>
      </c>
      <c r="BI62" s="567">
        <f>IF(AND(BI$3&gt;'Rent Roll'!$C36,BI$3&lt;='Rent Roll'!$D36),1,IF(AND(YEAR(BI$3)=YEAR('Rent Roll'!$D36),MONTH(BI$3)=MONTH('Rent Roll'!$D36)),1,0))</f>
        <v>0</v>
      </c>
      <c r="BJ62" s="567">
        <f>IF(AND(BJ$3&gt;'Rent Roll'!$C36,BJ$3&lt;='Rent Roll'!$D36),1,IF(AND(YEAR(BJ$3)=YEAR('Rent Roll'!$D36),MONTH(BJ$3)=MONTH('Rent Roll'!$D36)),1,0))</f>
        <v>0</v>
      </c>
      <c r="BK62" s="567">
        <f>IF(AND(BK$3&gt;'Rent Roll'!$C36,BK$3&lt;='Rent Roll'!$D36),1,IF(AND(YEAR(BK$3)=YEAR('Rent Roll'!$D36),MONTH(BK$3)=MONTH('Rent Roll'!$D36)),1,0))</f>
        <v>0</v>
      </c>
      <c r="BL62" s="567">
        <f>IF(AND(BL$3&gt;'Rent Roll'!$C36,BL$3&lt;='Rent Roll'!$D36),1,IF(AND(YEAR(BL$3)=YEAR('Rent Roll'!$D36),MONTH(BL$3)=MONTH('Rent Roll'!$D36)),1,0))</f>
        <v>0</v>
      </c>
      <c r="BM62" s="567">
        <f>IF(AND(BM$3&gt;'Rent Roll'!$C36,BM$3&lt;='Rent Roll'!$D36),1,IF(AND(YEAR(BM$3)=YEAR('Rent Roll'!$D36),MONTH(BM$3)=MONTH('Rent Roll'!$D36)),1,0))</f>
        <v>0</v>
      </c>
      <c r="BN62" s="767">
        <f>IF(AND(BN$3&gt;'Rent Roll'!$C36,BN$3&lt;='Rent Roll'!$D36),1,IF(AND(YEAR(BN$3)=YEAR('Rent Roll'!$D36),MONTH(BN$3)=MONTH('Rent Roll'!$D36)),1,0))</f>
        <v>0</v>
      </c>
      <c r="BO62" s="768">
        <f>IF(AND(BO$3&gt;'Rent Roll'!$C36,BO$3&lt;='Rent Roll'!$D36),1,IF(AND(YEAR(BO$3)=YEAR('Rent Roll'!$D36),MONTH(BO$3)=MONTH('Rent Roll'!$D36)),1,0))</f>
        <v>0</v>
      </c>
      <c r="BP62" s="567">
        <f>IF(AND(BP$3&gt;'Rent Roll'!$C36,BP$3&lt;='Rent Roll'!$D36),1,IF(AND(YEAR(BP$3)=YEAR('Rent Roll'!$D36),MONTH(BP$3)=MONTH('Rent Roll'!$D36)),1,0))</f>
        <v>0</v>
      </c>
      <c r="BQ62" s="567">
        <f>IF(AND(BQ$3&gt;'Rent Roll'!$C36,BQ$3&lt;='Rent Roll'!$D36),1,IF(AND(YEAR(BQ$3)=YEAR('Rent Roll'!$D36),MONTH(BQ$3)=MONTH('Rent Roll'!$D36)),1,0))</f>
        <v>0</v>
      </c>
      <c r="BR62" s="567">
        <f>IF(AND(BR$3&gt;'Rent Roll'!$C36,BR$3&lt;='Rent Roll'!$D36),1,IF(AND(YEAR(BR$3)=YEAR('Rent Roll'!$D36),MONTH(BR$3)=MONTH('Rent Roll'!$D36)),1,0))</f>
        <v>0</v>
      </c>
      <c r="BS62" s="567">
        <f>IF(AND(BS$3&gt;'Rent Roll'!$C36,BS$3&lt;='Rent Roll'!$D36),1,IF(AND(YEAR(BS$3)=YEAR('Rent Roll'!$D36),MONTH(BS$3)=MONTH('Rent Roll'!$D36)),1,0))</f>
        <v>0</v>
      </c>
      <c r="BT62" s="567">
        <f>IF(AND(BT$3&gt;'Rent Roll'!$C36,BT$3&lt;='Rent Roll'!$D36),1,IF(AND(YEAR(BT$3)=YEAR('Rent Roll'!$D36),MONTH(BT$3)=MONTH('Rent Roll'!$D36)),1,0))</f>
        <v>0</v>
      </c>
      <c r="BU62" s="567">
        <f>IF(AND(BU$3&gt;'Rent Roll'!$C36,BU$3&lt;='Rent Roll'!$D36),1,IF(AND(YEAR(BU$3)=YEAR('Rent Roll'!$D36),MONTH(BU$3)=MONTH('Rent Roll'!$D36)),1,0))</f>
        <v>0</v>
      </c>
      <c r="BV62" s="567">
        <f>IF(AND(BV$3&gt;'Rent Roll'!$C36,BV$3&lt;='Rent Roll'!$D36),1,IF(AND(YEAR(BV$3)=YEAR('Rent Roll'!$D36),MONTH(BV$3)=MONTH('Rent Roll'!$D36)),1,0))</f>
        <v>0</v>
      </c>
      <c r="BW62" s="567">
        <f>IF(AND(BW$3&gt;'Rent Roll'!$C36,BW$3&lt;='Rent Roll'!$D36),1,IF(AND(YEAR(BW$3)=YEAR('Rent Roll'!$D36),MONTH(BW$3)=MONTH('Rent Roll'!$D36)),1,0))</f>
        <v>0</v>
      </c>
      <c r="BX62" s="567">
        <f>IF(AND(BX$3&gt;'Rent Roll'!$C36,BX$3&lt;='Rent Roll'!$D36),1,IF(AND(YEAR(BX$3)=YEAR('Rent Roll'!$D36),MONTH(BX$3)=MONTH('Rent Roll'!$D36)),1,0))</f>
        <v>0</v>
      </c>
      <c r="BY62" s="567">
        <f>IF(AND(BY$3&gt;'Rent Roll'!$C36,BY$3&lt;='Rent Roll'!$D36),1,IF(AND(YEAR(BY$3)=YEAR('Rent Roll'!$D36),MONTH(BY$3)=MONTH('Rent Roll'!$D36)),1,0))</f>
        <v>0</v>
      </c>
      <c r="BZ62" s="767">
        <f>IF(AND(BZ$3&gt;'Rent Roll'!$C36,BZ$3&lt;='Rent Roll'!$D36),1,IF(AND(YEAR(BZ$3)=YEAR('Rent Roll'!$D36),MONTH(BZ$3)=MONTH('Rent Roll'!$D36)),1,0))</f>
        <v>0</v>
      </c>
      <c r="CA62" s="768">
        <f>IF(AND(CA$3&gt;'Rent Roll'!$C36,CA$3&lt;='Rent Roll'!$D36),1,IF(AND(YEAR(CA$3)=YEAR('Rent Roll'!$D36),MONTH(CA$3)=MONTH('Rent Roll'!$D36)),1,0))</f>
        <v>0</v>
      </c>
      <c r="CB62" s="567">
        <f>IF(AND(CB$3&gt;'Rent Roll'!$C36,CB$3&lt;='Rent Roll'!$D36),1,IF(AND(YEAR(CB$3)=YEAR('Rent Roll'!$D36),MONTH(CB$3)=MONTH('Rent Roll'!$D36)),1,0))</f>
        <v>0</v>
      </c>
      <c r="CC62" s="567">
        <f>IF(AND(CC$3&gt;'Rent Roll'!$C36,CC$3&lt;='Rent Roll'!$D36),1,IF(AND(YEAR(CC$3)=YEAR('Rent Roll'!$D36),MONTH(CC$3)=MONTH('Rent Roll'!$D36)),1,0))</f>
        <v>0</v>
      </c>
      <c r="CD62" s="567">
        <f>IF(AND(CD$3&gt;'Rent Roll'!$C36,CD$3&lt;='Rent Roll'!$D36),1,IF(AND(YEAR(CD$3)=YEAR('Rent Roll'!$D36),MONTH(CD$3)=MONTH('Rent Roll'!$D36)),1,0))</f>
        <v>0</v>
      </c>
      <c r="CE62" s="567">
        <f>IF(AND(CE$3&gt;'Rent Roll'!$C36,CE$3&lt;='Rent Roll'!$D36),1,IF(AND(YEAR(CE$3)=YEAR('Rent Roll'!$D36),MONTH(CE$3)=MONTH('Rent Roll'!$D36)),1,0))</f>
        <v>0</v>
      </c>
      <c r="CF62" s="567">
        <f>IF(AND(CF$3&gt;'Rent Roll'!$C36,CF$3&lt;='Rent Roll'!$D36),1,IF(AND(YEAR(CF$3)=YEAR('Rent Roll'!$D36),MONTH(CF$3)=MONTH('Rent Roll'!$D36)),1,0))</f>
        <v>0</v>
      </c>
      <c r="CG62" s="567">
        <f>IF(AND(CG$3&gt;'Rent Roll'!$C36,CG$3&lt;='Rent Roll'!$D36),1,IF(AND(YEAR(CG$3)=YEAR('Rent Roll'!$D36),MONTH(CG$3)=MONTH('Rent Roll'!$D36)),1,0))</f>
        <v>0</v>
      </c>
      <c r="CH62" s="567">
        <f>IF(AND(CH$3&gt;'Rent Roll'!$C36,CH$3&lt;='Rent Roll'!$D36),1,IF(AND(YEAR(CH$3)=YEAR('Rent Roll'!$D36),MONTH(CH$3)=MONTH('Rent Roll'!$D36)),1,0))</f>
        <v>0</v>
      </c>
      <c r="CI62" s="567">
        <f>IF(AND(CI$3&gt;'Rent Roll'!$C36,CI$3&lt;='Rent Roll'!$D36),1,IF(AND(YEAR(CI$3)=YEAR('Rent Roll'!$D36),MONTH(CI$3)=MONTH('Rent Roll'!$D36)),1,0))</f>
        <v>0</v>
      </c>
      <c r="CJ62" s="567">
        <f>IF(AND(CJ$3&gt;'Rent Roll'!$C36,CJ$3&lt;='Rent Roll'!$D36),1,IF(AND(YEAR(CJ$3)=YEAR('Rent Roll'!$D36),MONTH(CJ$3)=MONTH('Rent Roll'!$D36)),1,0))</f>
        <v>0</v>
      </c>
      <c r="CK62" s="567">
        <f>IF(AND(CK$3&gt;'Rent Roll'!$C36,CK$3&lt;='Rent Roll'!$D36),1,IF(AND(YEAR(CK$3)=YEAR('Rent Roll'!$D36),MONTH(CK$3)=MONTH('Rent Roll'!$D36)),1,0))</f>
        <v>0</v>
      </c>
      <c r="CL62" s="767">
        <f>IF(AND(CL$3&gt;'Rent Roll'!$C36,CL$3&lt;='Rent Roll'!$D36),1,IF(AND(YEAR(CL$3)=YEAR('Rent Roll'!$D36),MONTH(CL$3)=MONTH('Rent Roll'!$D36)),1,0))</f>
        <v>0</v>
      </c>
      <c r="CM62" s="768">
        <f>IF(AND(CM$3&gt;'Rent Roll'!$C36,CM$3&lt;='Rent Roll'!$D36),1,IF(AND(YEAR(CM$3)=YEAR('Rent Roll'!$D36),MONTH(CM$3)=MONTH('Rent Roll'!$D36)),1,0))</f>
        <v>0</v>
      </c>
      <c r="CN62" s="567">
        <f>IF(AND(CN$3&gt;'Rent Roll'!$C36,CN$3&lt;='Rent Roll'!$D36),1,IF(AND(YEAR(CN$3)=YEAR('Rent Roll'!$D36),MONTH(CN$3)=MONTH('Rent Roll'!$D36)),1,0))</f>
        <v>0</v>
      </c>
      <c r="CO62" s="567">
        <f>IF(AND(CO$3&gt;'Rent Roll'!$C36,CO$3&lt;='Rent Roll'!$D36),1,IF(AND(YEAR(CO$3)=YEAR('Rent Roll'!$D36),MONTH(CO$3)=MONTH('Rent Roll'!$D36)),1,0))</f>
        <v>0</v>
      </c>
      <c r="CP62" s="567">
        <f>IF(AND(CP$3&gt;'Rent Roll'!$C36,CP$3&lt;='Rent Roll'!$D36),1,IF(AND(YEAR(CP$3)=YEAR('Rent Roll'!$D36),MONTH(CP$3)=MONTH('Rent Roll'!$D36)),1,0))</f>
        <v>0</v>
      </c>
      <c r="CQ62" s="567">
        <f>IF(AND(CQ$3&gt;'Rent Roll'!$C36,CQ$3&lt;='Rent Roll'!$D36),1,IF(AND(YEAR(CQ$3)=YEAR('Rent Roll'!$D36),MONTH(CQ$3)=MONTH('Rent Roll'!$D36)),1,0))</f>
        <v>0</v>
      </c>
      <c r="CR62" s="567">
        <f>IF(AND(CR$3&gt;'Rent Roll'!$C36,CR$3&lt;='Rent Roll'!$D36),1,IF(AND(YEAR(CR$3)=YEAR('Rent Roll'!$D36),MONTH(CR$3)=MONTH('Rent Roll'!$D36)),1,0))</f>
        <v>0</v>
      </c>
      <c r="CS62" s="567">
        <f>IF(AND(CS$3&gt;'Rent Roll'!$C36,CS$3&lt;='Rent Roll'!$D36),1,IF(AND(YEAR(CS$3)=YEAR('Rent Roll'!$D36),MONTH(CS$3)=MONTH('Rent Roll'!$D36)),1,0))</f>
        <v>0</v>
      </c>
      <c r="CT62" s="567">
        <f>IF(AND(CT$3&gt;'Rent Roll'!$C36,CT$3&lt;='Rent Roll'!$D36),1,IF(AND(YEAR(CT$3)=YEAR('Rent Roll'!$D36),MONTH(CT$3)=MONTH('Rent Roll'!$D36)),1,0))</f>
        <v>0</v>
      </c>
      <c r="CU62" s="567">
        <f>IF(AND(CU$3&gt;'Rent Roll'!$C36,CU$3&lt;='Rent Roll'!$D36),1,IF(AND(YEAR(CU$3)=YEAR('Rent Roll'!$D36),MONTH(CU$3)=MONTH('Rent Roll'!$D36)),1,0))</f>
        <v>0</v>
      </c>
      <c r="CV62" s="567">
        <f>IF(AND(CV$3&gt;'Rent Roll'!$C36,CV$3&lt;='Rent Roll'!$D36),1,IF(AND(YEAR(CV$3)=YEAR('Rent Roll'!$D36),MONTH(CV$3)=MONTH('Rent Roll'!$D36)),1,0))</f>
        <v>0</v>
      </c>
      <c r="CW62" s="567">
        <f>IF(AND(CW$3&gt;'Rent Roll'!$C36,CW$3&lt;='Rent Roll'!$D36),1,IF(AND(YEAR(CW$3)=YEAR('Rent Roll'!$D36),MONTH(CW$3)=MONTH('Rent Roll'!$D36)),1,0))</f>
        <v>0</v>
      </c>
      <c r="CX62" s="767">
        <f>IF(AND(CX$3&gt;'Rent Roll'!$C36,CX$3&lt;='Rent Roll'!$D36),1,IF(AND(YEAR(CX$3)=YEAR('Rent Roll'!$D36),MONTH(CX$3)=MONTH('Rent Roll'!$D36)),1,0))</f>
        <v>0</v>
      </c>
      <c r="CY62" s="768">
        <f>IF(AND(CY$3&gt;'Rent Roll'!$C36,CY$3&lt;='Rent Roll'!$D36),1,IF(AND(YEAR(CY$3)=YEAR('Rent Roll'!$D36),MONTH(CY$3)=MONTH('Rent Roll'!$D36)),1,0))</f>
        <v>0</v>
      </c>
      <c r="CZ62" s="567">
        <f>IF(AND(CZ$3&gt;'Rent Roll'!$C36,CZ$3&lt;='Rent Roll'!$D36),1,IF(AND(YEAR(CZ$3)=YEAR('Rent Roll'!$D36),MONTH(CZ$3)=MONTH('Rent Roll'!$D36)),1,0))</f>
        <v>0</v>
      </c>
      <c r="DA62" s="567">
        <f>IF(AND(DA$3&gt;'Rent Roll'!$C36,DA$3&lt;='Rent Roll'!$D36),1,IF(AND(YEAR(DA$3)=YEAR('Rent Roll'!$D36),MONTH(DA$3)=MONTH('Rent Roll'!$D36)),1,0))</f>
        <v>0</v>
      </c>
      <c r="DB62" s="567">
        <f>IF(AND(DB$3&gt;'Rent Roll'!$C36,DB$3&lt;='Rent Roll'!$D36),1,IF(AND(YEAR(DB$3)=YEAR('Rent Roll'!$D36),MONTH(DB$3)=MONTH('Rent Roll'!$D36)),1,0))</f>
        <v>0</v>
      </c>
      <c r="DC62" s="567">
        <f>IF(AND(DC$3&gt;'Rent Roll'!$C36,DC$3&lt;='Rent Roll'!$D36),1,IF(AND(YEAR(DC$3)=YEAR('Rent Roll'!$D36),MONTH(DC$3)=MONTH('Rent Roll'!$D36)),1,0))</f>
        <v>0</v>
      </c>
      <c r="DD62" s="567">
        <f>IF(AND(DD$3&gt;'Rent Roll'!$C36,DD$3&lt;='Rent Roll'!$D36),1,IF(AND(YEAR(DD$3)=YEAR('Rent Roll'!$D36),MONTH(DD$3)=MONTH('Rent Roll'!$D36)),1,0))</f>
        <v>0</v>
      </c>
      <c r="DE62" s="567">
        <f>IF(AND(DE$3&gt;'Rent Roll'!$C36,DE$3&lt;='Rent Roll'!$D36),1,IF(AND(YEAR(DE$3)=YEAR('Rent Roll'!$D36),MONTH(DE$3)=MONTH('Rent Roll'!$D36)),1,0))</f>
        <v>0</v>
      </c>
      <c r="DF62" s="567">
        <f>IF(AND(DF$3&gt;'Rent Roll'!$C36,DF$3&lt;='Rent Roll'!$D36),1,IF(AND(YEAR(DF$3)=YEAR('Rent Roll'!$D36),MONTH(DF$3)=MONTH('Rent Roll'!$D36)),1,0))</f>
        <v>0</v>
      </c>
      <c r="DG62" s="567">
        <f>IF(AND(DG$3&gt;'Rent Roll'!$C36,DG$3&lt;='Rent Roll'!$D36),1,IF(AND(YEAR(DG$3)=YEAR('Rent Roll'!$D36),MONTH(DG$3)=MONTH('Rent Roll'!$D36)),1,0))</f>
        <v>0</v>
      </c>
      <c r="DH62" s="567">
        <f>IF(AND(DH$3&gt;'Rent Roll'!$C36,DH$3&lt;='Rent Roll'!$D36),1,IF(AND(YEAR(DH$3)=YEAR('Rent Roll'!$D36),MONTH(DH$3)=MONTH('Rent Roll'!$D36)),1,0))</f>
        <v>0</v>
      </c>
      <c r="DI62" s="567">
        <f>IF(AND(DI$3&gt;'Rent Roll'!$C36,DI$3&lt;='Rent Roll'!$D36),1,IF(AND(YEAR(DI$3)=YEAR('Rent Roll'!$D36),MONTH(DI$3)=MONTH('Rent Roll'!$D36)),1,0))</f>
        <v>0</v>
      </c>
      <c r="DJ62" s="767">
        <f>IF(AND(DJ$3&gt;'Rent Roll'!$C36,DJ$3&lt;='Rent Roll'!$D36),1,IF(AND(YEAR(DJ$3)=YEAR('Rent Roll'!$D36),MONTH(DJ$3)=MONTH('Rent Roll'!$D36)),1,0))</f>
        <v>0</v>
      </c>
      <c r="DK62" s="768">
        <f>IF(AND(DK$3&gt;'Rent Roll'!$C36,DK$3&lt;='Rent Roll'!$D36),1,IF(AND(YEAR(DK$3)=YEAR('Rent Roll'!$D36),MONTH(DK$3)=MONTH('Rent Roll'!$D36)),1,0))</f>
        <v>0</v>
      </c>
      <c r="DL62" s="567">
        <f>IF(AND(DL$3&gt;'Rent Roll'!$C36,DL$3&lt;='Rent Roll'!$D36),1,IF(AND(YEAR(DL$3)=YEAR('Rent Roll'!$D36),MONTH(DL$3)=MONTH('Rent Roll'!$D36)),1,0))</f>
        <v>0</v>
      </c>
      <c r="DM62" s="567">
        <f>IF(AND(DM$3&gt;'Rent Roll'!$C36,DM$3&lt;='Rent Roll'!$D36),1,IF(AND(YEAR(DM$3)=YEAR('Rent Roll'!$D36),MONTH(DM$3)=MONTH('Rent Roll'!$D36)),1,0))</f>
        <v>0</v>
      </c>
      <c r="DN62" s="567">
        <f>IF(AND(DN$3&gt;'Rent Roll'!$C36,DN$3&lt;='Rent Roll'!$D36),1,IF(AND(YEAR(DN$3)=YEAR('Rent Roll'!$D36),MONTH(DN$3)=MONTH('Rent Roll'!$D36)),1,0))</f>
        <v>0</v>
      </c>
      <c r="DO62" s="567">
        <f>IF(AND(DO$3&gt;'Rent Roll'!$C36,DO$3&lt;='Rent Roll'!$D36),1,IF(AND(YEAR(DO$3)=YEAR('Rent Roll'!$D36),MONTH(DO$3)=MONTH('Rent Roll'!$D36)),1,0))</f>
        <v>0</v>
      </c>
      <c r="DP62" s="567">
        <f>IF(AND(DP$3&gt;'Rent Roll'!$C36,DP$3&lt;='Rent Roll'!$D36),1,IF(AND(YEAR(DP$3)=YEAR('Rent Roll'!$D36),MONTH(DP$3)=MONTH('Rent Roll'!$D36)),1,0))</f>
        <v>0</v>
      </c>
      <c r="DQ62" s="567">
        <f>IF(AND(DQ$3&gt;'Rent Roll'!$C36,DQ$3&lt;='Rent Roll'!$D36),1,IF(AND(YEAR(DQ$3)=YEAR('Rent Roll'!$D36),MONTH(DQ$3)=MONTH('Rent Roll'!$D36)),1,0))</f>
        <v>0</v>
      </c>
      <c r="DR62" s="567">
        <f>IF(AND(DR$3&gt;'Rent Roll'!$C36,DR$3&lt;='Rent Roll'!$D36),1,IF(AND(YEAR(DR$3)=YEAR('Rent Roll'!$D36),MONTH(DR$3)=MONTH('Rent Roll'!$D36)),1,0))</f>
        <v>0</v>
      </c>
      <c r="DS62" s="567">
        <f>IF(AND(DS$3&gt;'Rent Roll'!$C36,DS$3&lt;='Rent Roll'!$D36),1,IF(AND(YEAR(DS$3)=YEAR('Rent Roll'!$D36),MONTH(DS$3)=MONTH('Rent Roll'!$D36)),1,0))</f>
        <v>0</v>
      </c>
      <c r="DT62" s="567">
        <f>IF(AND(DT$3&gt;'Rent Roll'!$C36,DT$3&lt;='Rent Roll'!$D36),1,IF(AND(YEAR(DT$3)=YEAR('Rent Roll'!$D36),MONTH(DT$3)=MONTH('Rent Roll'!$D36)),1,0))</f>
        <v>0</v>
      </c>
      <c r="DU62" s="567">
        <f>IF(AND(DU$3&gt;'Rent Roll'!$C36,DU$3&lt;='Rent Roll'!$D36),1,IF(AND(YEAR(DU$3)=YEAR('Rent Roll'!$D36),MONTH(DU$3)=MONTH('Rent Roll'!$D36)),1,0))</f>
        <v>0</v>
      </c>
      <c r="DV62" s="567">
        <f>IF(AND(DV$3&gt;'Rent Roll'!$C36,DV$3&lt;='Rent Roll'!$D36),1,IF(AND(YEAR(DV$3)=YEAR('Rent Roll'!$D36),MONTH(DV$3)=MONTH('Rent Roll'!$D36)),1,0))</f>
        <v>0</v>
      </c>
    </row>
    <row r="63" spans="1:126" s="568" customFormat="1" ht="12" customHeight="1" outlineLevel="1" x14ac:dyDescent="0.4">
      <c r="A63" s="732"/>
      <c r="B63" s="564">
        <f>'Rent Roll'!$B37</f>
        <v>0</v>
      </c>
      <c r="C63" s="565"/>
      <c r="D63" s="565"/>
      <c r="E63" s="566"/>
      <c r="F63" s="778">
        <f>IF(AND(F$3&gt;'Rent Roll'!$C37,F$3&lt;='Rent Roll'!$D37),1,IF(AND(YEAR(F$3)=YEAR('Rent Roll'!$D37),MONTH(F$3)=MONTH('Rent Roll'!$D37)),1,0))</f>
        <v>0</v>
      </c>
      <c r="G63" s="768">
        <f>IF(AND(G$3&gt;'Rent Roll'!$C37,G$3&lt;='Rent Roll'!$D37),1,IF(AND(YEAR(G$3)=YEAR('Rent Roll'!$D37),MONTH(G$3)=MONTH('Rent Roll'!$D37)),1,0))</f>
        <v>0</v>
      </c>
      <c r="H63" s="567">
        <f>IF(AND(H$3&gt;'Rent Roll'!$C37,H$3&lt;='Rent Roll'!$D37),1,IF(AND(YEAR(H$3)=YEAR('Rent Roll'!$D37),MONTH(H$3)=MONTH('Rent Roll'!$D37)),1,0))</f>
        <v>0</v>
      </c>
      <c r="I63" s="567">
        <f>IF(AND(I$3&gt;'Rent Roll'!$C37,I$3&lt;='Rent Roll'!$D37),1,IF(AND(YEAR(I$3)=YEAR('Rent Roll'!$D37),MONTH(I$3)=MONTH('Rent Roll'!$D37)),1,0))</f>
        <v>0</v>
      </c>
      <c r="J63" s="567">
        <f>IF(AND(J$3&gt;'Rent Roll'!$C37,J$3&lt;='Rent Roll'!$D37),1,IF(AND(YEAR(J$3)=YEAR('Rent Roll'!$D37),MONTH(J$3)=MONTH('Rent Roll'!$D37)),1,0))</f>
        <v>0</v>
      </c>
      <c r="K63" s="567">
        <f>IF(AND(K$3&gt;'Rent Roll'!$C37,K$3&lt;='Rent Roll'!$D37),1,IF(AND(YEAR(K$3)=YEAR('Rent Roll'!$D37),MONTH(K$3)=MONTH('Rent Roll'!$D37)),1,0))</f>
        <v>0</v>
      </c>
      <c r="L63" s="567">
        <f>IF(AND(L$3&gt;'Rent Roll'!$C37,L$3&lt;='Rent Roll'!$D37),1,IF(AND(YEAR(L$3)=YEAR('Rent Roll'!$D37),MONTH(L$3)=MONTH('Rent Roll'!$D37)),1,0))</f>
        <v>0</v>
      </c>
      <c r="M63" s="567">
        <f>IF(AND(M$3&gt;'Rent Roll'!$C37,M$3&lt;='Rent Roll'!$D37),1,IF(AND(YEAR(M$3)=YEAR('Rent Roll'!$D37),MONTH(M$3)=MONTH('Rent Roll'!$D37)),1,0))</f>
        <v>0</v>
      </c>
      <c r="N63" s="567">
        <f>IF(AND(N$3&gt;'Rent Roll'!$C37,N$3&lt;='Rent Roll'!$D37),1,IF(AND(YEAR(N$3)=YEAR('Rent Roll'!$D37),MONTH(N$3)=MONTH('Rent Roll'!$D37)),1,0))</f>
        <v>0</v>
      </c>
      <c r="O63" s="567">
        <f>IF(AND(O$3&gt;'Rent Roll'!$C37,O$3&lt;='Rent Roll'!$D37),1,IF(AND(YEAR(O$3)=YEAR('Rent Roll'!$D37),MONTH(O$3)=MONTH('Rent Roll'!$D37)),1,0))</f>
        <v>0</v>
      </c>
      <c r="P63" s="567">
        <f>IF(AND(P$3&gt;'Rent Roll'!$C37,P$3&lt;='Rent Roll'!$D37),1,IF(AND(YEAR(P$3)=YEAR('Rent Roll'!$D37),MONTH(P$3)=MONTH('Rent Roll'!$D37)),1,0))</f>
        <v>0</v>
      </c>
      <c r="Q63" s="567">
        <f>IF(AND(Q$3&gt;'Rent Roll'!$C37,Q$3&lt;='Rent Roll'!$D37),1,IF(AND(YEAR(Q$3)=YEAR('Rent Roll'!$D37),MONTH(Q$3)=MONTH('Rent Roll'!$D37)),1,0))</f>
        <v>0</v>
      </c>
      <c r="R63" s="767">
        <f>IF(AND(R$3&gt;'Rent Roll'!$C37,R$3&lt;='Rent Roll'!$D37),1,IF(AND(YEAR(R$3)=YEAR('Rent Roll'!$D37),MONTH(R$3)=MONTH('Rent Roll'!$D37)),1,0))</f>
        <v>0</v>
      </c>
      <c r="S63" s="768">
        <f>IF(AND(S$3&gt;'Rent Roll'!$C37,S$3&lt;='Rent Roll'!$D37),1,IF(AND(YEAR(S$3)=YEAR('Rent Roll'!$D37),MONTH(S$3)=MONTH('Rent Roll'!$D37)),1,0))</f>
        <v>0</v>
      </c>
      <c r="T63" s="567">
        <f>IF(AND(T$3&gt;'Rent Roll'!$C37,T$3&lt;='Rent Roll'!$D37),1,IF(AND(YEAR(T$3)=YEAR('Rent Roll'!$D37),MONTH(T$3)=MONTH('Rent Roll'!$D37)),1,0))</f>
        <v>0</v>
      </c>
      <c r="U63" s="567">
        <f>IF(AND(U$3&gt;'Rent Roll'!$C37,U$3&lt;='Rent Roll'!$D37),1,IF(AND(YEAR(U$3)=YEAR('Rent Roll'!$D37),MONTH(U$3)=MONTH('Rent Roll'!$D37)),1,0))</f>
        <v>0</v>
      </c>
      <c r="V63" s="567">
        <f>IF(AND(V$3&gt;'Rent Roll'!$C37,V$3&lt;='Rent Roll'!$D37),1,IF(AND(YEAR(V$3)=YEAR('Rent Roll'!$D37),MONTH(V$3)=MONTH('Rent Roll'!$D37)),1,0))</f>
        <v>0</v>
      </c>
      <c r="W63" s="567">
        <f>IF(AND(W$3&gt;'Rent Roll'!$C37,W$3&lt;='Rent Roll'!$D37),1,IF(AND(YEAR(W$3)=YEAR('Rent Roll'!$D37),MONTH(W$3)=MONTH('Rent Roll'!$D37)),1,0))</f>
        <v>0</v>
      </c>
      <c r="X63" s="567">
        <f>IF(AND(X$3&gt;'Rent Roll'!$C37,X$3&lt;='Rent Roll'!$D37),1,IF(AND(YEAR(X$3)=YEAR('Rent Roll'!$D37),MONTH(X$3)=MONTH('Rent Roll'!$D37)),1,0))</f>
        <v>0</v>
      </c>
      <c r="Y63" s="567">
        <f>IF(AND(Y$3&gt;'Rent Roll'!$C37,Y$3&lt;='Rent Roll'!$D37),1,IF(AND(YEAR(Y$3)=YEAR('Rent Roll'!$D37),MONTH(Y$3)=MONTH('Rent Roll'!$D37)),1,0))</f>
        <v>0</v>
      </c>
      <c r="Z63" s="567">
        <f>IF(AND(Z$3&gt;'Rent Roll'!$C37,Z$3&lt;='Rent Roll'!$D37),1,IF(AND(YEAR(Z$3)=YEAR('Rent Roll'!$D37),MONTH(Z$3)=MONTH('Rent Roll'!$D37)),1,0))</f>
        <v>0</v>
      </c>
      <c r="AA63" s="567">
        <f>IF(AND(AA$3&gt;'Rent Roll'!$C37,AA$3&lt;='Rent Roll'!$D37),1,IF(AND(YEAR(AA$3)=YEAR('Rent Roll'!$D37),MONTH(AA$3)=MONTH('Rent Roll'!$D37)),1,0))</f>
        <v>0</v>
      </c>
      <c r="AB63" s="567">
        <f>IF(AND(AB$3&gt;'Rent Roll'!$C37,AB$3&lt;='Rent Roll'!$D37),1,IF(AND(YEAR(AB$3)=YEAR('Rent Roll'!$D37),MONTH(AB$3)=MONTH('Rent Roll'!$D37)),1,0))</f>
        <v>0</v>
      </c>
      <c r="AC63" s="567">
        <f>IF(AND(AC$3&gt;'Rent Roll'!$C37,AC$3&lt;='Rent Roll'!$D37),1,IF(AND(YEAR(AC$3)=YEAR('Rent Roll'!$D37),MONTH(AC$3)=MONTH('Rent Roll'!$D37)),1,0))</f>
        <v>0</v>
      </c>
      <c r="AD63" s="767">
        <f>IF(AND(AD$3&gt;'Rent Roll'!$C37,AD$3&lt;='Rent Roll'!$D37),1,IF(AND(YEAR(AD$3)=YEAR('Rent Roll'!$D37),MONTH(AD$3)=MONTH('Rent Roll'!$D37)),1,0))</f>
        <v>0</v>
      </c>
      <c r="AE63" s="768">
        <f>IF(AND(AE$3&gt;'Rent Roll'!$C37,AE$3&lt;='Rent Roll'!$D37),1,IF(AND(YEAR(AE$3)=YEAR('Rent Roll'!$D37),MONTH(AE$3)=MONTH('Rent Roll'!$D37)),1,0))</f>
        <v>0</v>
      </c>
      <c r="AF63" s="567">
        <f>IF(AND(AF$3&gt;'Rent Roll'!$C37,AF$3&lt;='Rent Roll'!$D37),1,IF(AND(YEAR(AF$3)=YEAR('Rent Roll'!$D37),MONTH(AF$3)=MONTH('Rent Roll'!$D37)),1,0))</f>
        <v>0</v>
      </c>
      <c r="AG63" s="567">
        <f>IF(AND(AG$3&gt;'Rent Roll'!$C37,AG$3&lt;='Rent Roll'!$D37),1,IF(AND(YEAR(AG$3)=YEAR('Rent Roll'!$D37),MONTH(AG$3)=MONTH('Rent Roll'!$D37)),1,0))</f>
        <v>0</v>
      </c>
      <c r="AH63" s="567">
        <f>IF(AND(AH$3&gt;'Rent Roll'!$C37,AH$3&lt;='Rent Roll'!$D37),1,IF(AND(YEAR(AH$3)=YEAR('Rent Roll'!$D37),MONTH(AH$3)=MONTH('Rent Roll'!$D37)),1,0))</f>
        <v>0</v>
      </c>
      <c r="AI63" s="567">
        <f>IF(AND(AI$3&gt;'Rent Roll'!$C37,AI$3&lt;='Rent Roll'!$D37),1,IF(AND(YEAR(AI$3)=YEAR('Rent Roll'!$D37),MONTH(AI$3)=MONTH('Rent Roll'!$D37)),1,0))</f>
        <v>0</v>
      </c>
      <c r="AJ63" s="567">
        <f>IF(AND(AJ$3&gt;'Rent Roll'!$C37,AJ$3&lt;='Rent Roll'!$D37),1,IF(AND(YEAR(AJ$3)=YEAR('Rent Roll'!$D37),MONTH(AJ$3)=MONTH('Rent Roll'!$D37)),1,0))</f>
        <v>0</v>
      </c>
      <c r="AK63" s="567">
        <f>IF(AND(AK$3&gt;'Rent Roll'!$C37,AK$3&lt;='Rent Roll'!$D37),1,IF(AND(YEAR(AK$3)=YEAR('Rent Roll'!$D37),MONTH(AK$3)=MONTH('Rent Roll'!$D37)),1,0))</f>
        <v>0</v>
      </c>
      <c r="AL63" s="567">
        <f>IF(AND(AL$3&gt;'Rent Roll'!$C37,AL$3&lt;='Rent Roll'!$D37),1,IF(AND(YEAR(AL$3)=YEAR('Rent Roll'!$D37),MONTH(AL$3)=MONTH('Rent Roll'!$D37)),1,0))</f>
        <v>0</v>
      </c>
      <c r="AM63" s="567">
        <f>IF(AND(AM$3&gt;'Rent Roll'!$C37,AM$3&lt;='Rent Roll'!$D37),1,IF(AND(YEAR(AM$3)=YEAR('Rent Roll'!$D37),MONTH(AM$3)=MONTH('Rent Roll'!$D37)),1,0))</f>
        <v>0</v>
      </c>
      <c r="AN63" s="567">
        <f>IF(AND(AN$3&gt;'Rent Roll'!$C37,AN$3&lt;='Rent Roll'!$D37),1,IF(AND(YEAR(AN$3)=YEAR('Rent Roll'!$D37),MONTH(AN$3)=MONTH('Rent Roll'!$D37)),1,0))</f>
        <v>0</v>
      </c>
      <c r="AO63" s="567">
        <f>IF(AND(AO$3&gt;'Rent Roll'!$C37,AO$3&lt;='Rent Roll'!$D37),1,IF(AND(YEAR(AO$3)=YEAR('Rent Roll'!$D37),MONTH(AO$3)=MONTH('Rent Roll'!$D37)),1,0))</f>
        <v>0</v>
      </c>
      <c r="AP63" s="767">
        <f>IF(AND(AP$3&gt;'Rent Roll'!$C37,AP$3&lt;='Rent Roll'!$D37),1,IF(AND(YEAR(AP$3)=YEAR('Rent Roll'!$D37),MONTH(AP$3)=MONTH('Rent Roll'!$D37)),1,0))</f>
        <v>0</v>
      </c>
      <c r="AQ63" s="768">
        <f>IF(AND(AQ$3&gt;'Rent Roll'!$C37,AQ$3&lt;='Rent Roll'!$D37),1,IF(AND(YEAR(AQ$3)=YEAR('Rent Roll'!$D37),MONTH(AQ$3)=MONTH('Rent Roll'!$D37)),1,0))</f>
        <v>0</v>
      </c>
      <c r="AR63" s="567">
        <f>IF(AND(AR$3&gt;'Rent Roll'!$C37,AR$3&lt;='Rent Roll'!$D37),1,IF(AND(YEAR(AR$3)=YEAR('Rent Roll'!$D37),MONTH(AR$3)=MONTH('Rent Roll'!$D37)),1,0))</f>
        <v>0</v>
      </c>
      <c r="AS63" s="567">
        <f>IF(AND(AS$3&gt;'Rent Roll'!$C37,AS$3&lt;='Rent Roll'!$D37),1,IF(AND(YEAR(AS$3)=YEAR('Rent Roll'!$D37),MONTH(AS$3)=MONTH('Rent Roll'!$D37)),1,0))</f>
        <v>0</v>
      </c>
      <c r="AT63" s="567">
        <f>IF(AND(AT$3&gt;'Rent Roll'!$C37,AT$3&lt;='Rent Roll'!$D37),1,IF(AND(YEAR(AT$3)=YEAR('Rent Roll'!$D37),MONTH(AT$3)=MONTH('Rent Roll'!$D37)),1,0))</f>
        <v>0</v>
      </c>
      <c r="AU63" s="567">
        <f>IF(AND(AU$3&gt;'Rent Roll'!$C37,AU$3&lt;='Rent Roll'!$D37),1,IF(AND(YEAR(AU$3)=YEAR('Rent Roll'!$D37),MONTH(AU$3)=MONTH('Rent Roll'!$D37)),1,0))</f>
        <v>0</v>
      </c>
      <c r="AV63" s="567">
        <f>IF(AND(AV$3&gt;'Rent Roll'!$C37,AV$3&lt;='Rent Roll'!$D37),1,IF(AND(YEAR(AV$3)=YEAR('Rent Roll'!$D37),MONTH(AV$3)=MONTH('Rent Roll'!$D37)),1,0))</f>
        <v>0</v>
      </c>
      <c r="AW63" s="567">
        <f>IF(AND(AW$3&gt;'Rent Roll'!$C37,AW$3&lt;='Rent Roll'!$D37),1,IF(AND(YEAR(AW$3)=YEAR('Rent Roll'!$D37),MONTH(AW$3)=MONTH('Rent Roll'!$D37)),1,0))</f>
        <v>0</v>
      </c>
      <c r="AX63" s="567">
        <f>IF(AND(AX$3&gt;'Rent Roll'!$C37,AX$3&lt;='Rent Roll'!$D37),1,IF(AND(YEAR(AX$3)=YEAR('Rent Roll'!$D37),MONTH(AX$3)=MONTH('Rent Roll'!$D37)),1,0))</f>
        <v>0</v>
      </c>
      <c r="AY63" s="567">
        <f>IF(AND(AY$3&gt;'Rent Roll'!$C37,AY$3&lt;='Rent Roll'!$D37),1,IF(AND(YEAR(AY$3)=YEAR('Rent Roll'!$D37),MONTH(AY$3)=MONTH('Rent Roll'!$D37)),1,0))</f>
        <v>0</v>
      </c>
      <c r="AZ63" s="567">
        <f>IF(AND(AZ$3&gt;'Rent Roll'!$C37,AZ$3&lt;='Rent Roll'!$D37),1,IF(AND(YEAR(AZ$3)=YEAR('Rent Roll'!$D37),MONTH(AZ$3)=MONTH('Rent Roll'!$D37)),1,0))</f>
        <v>0</v>
      </c>
      <c r="BA63" s="567">
        <f>IF(AND(BA$3&gt;'Rent Roll'!$C37,BA$3&lt;='Rent Roll'!$D37),1,IF(AND(YEAR(BA$3)=YEAR('Rent Roll'!$D37),MONTH(BA$3)=MONTH('Rent Roll'!$D37)),1,0))</f>
        <v>0</v>
      </c>
      <c r="BB63" s="767">
        <f>IF(AND(BB$3&gt;'Rent Roll'!$C37,BB$3&lt;='Rent Roll'!$D37),1,IF(AND(YEAR(BB$3)=YEAR('Rent Roll'!$D37),MONTH(BB$3)=MONTH('Rent Roll'!$D37)),1,0))</f>
        <v>0</v>
      </c>
      <c r="BC63" s="768">
        <f>IF(AND(BC$3&gt;'Rent Roll'!$C37,BC$3&lt;='Rent Roll'!$D37),1,IF(AND(YEAR(BC$3)=YEAR('Rent Roll'!$D37),MONTH(BC$3)=MONTH('Rent Roll'!$D37)),1,0))</f>
        <v>0</v>
      </c>
      <c r="BD63" s="567">
        <f>IF(AND(BD$3&gt;'Rent Roll'!$C37,BD$3&lt;='Rent Roll'!$D37),1,IF(AND(YEAR(BD$3)=YEAR('Rent Roll'!$D37),MONTH(BD$3)=MONTH('Rent Roll'!$D37)),1,0))</f>
        <v>0</v>
      </c>
      <c r="BE63" s="567">
        <f>IF(AND(BE$3&gt;'Rent Roll'!$C37,BE$3&lt;='Rent Roll'!$D37),1,IF(AND(YEAR(BE$3)=YEAR('Rent Roll'!$D37),MONTH(BE$3)=MONTH('Rent Roll'!$D37)),1,0))</f>
        <v>0</v>
      </c>
      <c r="BF63" s="567">
        <f>IF(AND(BF$3&gt;'Rent Roll'!$C37,BF$3&lt;='Rent Roll'!$D37),1,IF(AND(YEAR(BF$3)=YEAR('Rent Roll'!$D37),MONTH(BF$3)=MONTH('Rent Roll'!$D37)),1,0))</f>
        <v>0</v>
      </c>
      <c r="BG63" s="567">
        <f>IF(AND(BG$3&gt;'Rent Roll'!$C37,BG$3&lt;='Rent Roll'!$D37),1,IF(AND(YEAR(BG$3)=YEAR('Rent Roll'!$D37),MONTH(BG$3)=MONTH('Rent Roll'!$D37)),1,0))</f>
        <v>0</v>
      </c>
      <c r="BH63" s="567">
        <f>IF(AND(BH$3&gt;'Rent Roll'!$C37,BH$3&lt;='Rent Roll'!$D37),1,IF(AND(YEAR(BH$3)=YEAR('Rent Roll'!$D37),MONTH(BH$3)=MONTH('Rent Roll'!$D37)),1,0))</f>
        <v>0</v>
      </c>
      <c r="BI63" s="567">
        <f>IF(AND(BI$3&gt;'Rent Roll'!$C37,BI$3&lt;='Rent Roll'!$D37),1,IF(AND(YEAR(BI$3)=YEAR('Rent Roll'!$D37),MONTH(BI$3)=MONTH('Rent Roll'!$D37)),1,0))</f>
        <v>0</v>
      </c>
      <c r="BJ63" s="567">
        <f>IF(AND(BJ$3&gt;'Rent Roll'!$C37,BJ$3&lt;='Rent Roll'!$D37),1,IF(AND(YEAR(BJ$3)=YEAR('Rent Roll'!$D37),MONTH(BJ$3)=MONTH('Rent Roll'!$D37)),1,0))</f>
        <v>0</v>
      </c>
      <c r="BK63" s="567">
        <f>IF(AND(BK$3&gt;'Rent Roll'!$C37,BK$3&lt;='Rent Roll'!$D37),1,IF(AND(YEAR(BK$3)=YEAR('Rent Roll'!$D37),MONTH(BK$3)=MONTH('Rent Roll'!$D37)),1,0))</f>
        <v>0</v>
      </c>
      <c r="BL63" s="567">
        <f>IF(AND(BL$3&gt;'Rent Roll'!$C37,BL$3&lt;='Rent Roll'!$D37),1,IF(AND(YEAR(BL$3)=YEAR('Rent Roll'!$D37),MONTH(BL$3)=MONTH('Rent Roll'!$D37)),1,0))</f>
        <v>0</v>
      </c>
      <c r="BM63" s="567">
        <f>IF(AND(BM$3&gt;'Rent Roll'!$C37,BM$3&lt;='Rent Roll'!$D37),1,IF(AND(YEAR(BM$3)=YEAR('Rent Roll'!$D37),MONTH(BM$3)=MONTH('Rent Roll'!$D37)),1,0))</f>
        <v>0</v>
      </c>
      <c r="BN63" s="767">
        <f>IF(AND(BN$3&gt;'Rent Roll'!$C37,BN$3&lt;='Rent Roll'!$D37),1,IF(AND(YEAR(BN$3)=YEAR('Rent Roll'!$D37),MONTH(BN$3)=MONTH('Rent Roll'!$D37)),1,0))</f>
        <v>0</v>
      </c>
      <c r="BO63" s="768">
        <f>IF(AND(BO$3&gt;'Rent Roll'!$C37,BO$3&lt;='Rent Roll'!$D37),1,IF(AND(YEAR(BO$3)=YEAR('Rent Roll'!$D37),MONTH(BO$3)=MONTH('Rent Roll'!$D37)),1,0))</f>
        <v>0</v>
      </c>
      <c r="BP63" s="567">
        <f>IF(AND(BP$3&gt;'Rent Roll'!$C37,BP$3&lt;='Rent Roll'!$D37),1,IF(AND(YEAR(BP$3)=YEAR('Rent Roll'!$D37),MONTH(BP$3)=MONTH('Rent Roll'!$D37)),1,0))</f>
        <v>0</v>
      </c>
      <c r="BQ63" s="567">
        <f>IF(AND(BQ$3&gt;'Rent Roll'!$C37,BQ$3&lt;='Rent Roll'!$D37),1,IF(AND(YEAR(BQ$3)=YEAR('Rent Roll'!$D37),MONTH(BQ$3)=MONTH('Rent Roll'!$D37)),1,0))</f>
        <v>0</v>
      </c>
      <c r="BR63" s="567">
        <f>IF(AND(BR$3&gt;'Rent Roll'!$C37,BR$3&lt;='Rent Roll'!$D37),1,IF(AND(YEAR(BR$3)=YEAR('Rent Roll'!$D37),MONTH(BR$3)=MONTH('Rent Roll'!$D37)),1,0))</f>
        <v>0</v>
      </c>
      <c r="BS63" s="567">
        <f>IF(AND(BS$3&gt;'Rent Roll'!$C37,BS$3&lt;='Rent Roll'!$D37),1,IF(AND(YEAR(BS$3)=YEAR('Rent Roll'!$D37),MONTH(BS$3)=MONTH('Rent Roll'!$D37)),1,0))</f>
        <v>0</v>
      </c>
      <c r="BT63" s="567">
        <f>IF(AND(BT$3&gt;'Rent Roll'!$C37,BT$3&lt;='Rent Roll'!$D37),1,IF(AND(YEAR(BT$3)=YEAR('Rent Roll'!$D37),MONTH(BT$3)=MONTH('Rent Roll'!$D37)),1,0))</f>
        <v>0</v>
      </c>
      <c r="BU63" s="567">
        <f>IF(AND(BU$3&gt;'Rent Roll'!$C37,BU$3&lt;='Rent Roll'!$D37),1,IF(AND(YEAR(BU$3)=YEAR('Rent Roll'!$D37),MONTH(BU$3)=MONTH('Rent Roll'!$D37)),1,0))</f>
        <v>0</v>
      </c>
      <c r="BV63" s="567">
        <f>IF(AND(BV$3&gt;'Rent Roll'!$C37,BV$3&lt;='Rent Roll'!$D37),1,IF(AND(YEAR(BV$3)=YEAR('Rent Roll'!$D37),MONTH(BV$3)=MONTH('Rent Roll'!$D37)),1,0))</f>
        <v>0</v>
      </c>
      <c r="BW63" s="567">
        <f>IF(AND(BW$3&gt;'Rent Roll'!$C37,BW$3&lt;='Rent Roll'!$D37),1,IF(AND(YEAR(BW$3)=YEAR('Rent Roll'!$D37),MONTH(BW$3)=MONTH('Rent Roll'!$D37)),1,0))</f>
        <v>0</v>
      </c>
      <c r="BX63" s="567">
        <f>IF(AND(BX$3&gt;'Rent Roll'!$C37,BX$3&lt;='Rent Roll'!$D37),1,IF(AND(YEAR(BX$3)=YEAR('Rent Roll'!$D37),MONTH(BX$3)=MONTH('Rent Roll'!$D37)),1,0))</f>
        <v>0</v>
      </c>
      <c r="BY63" s="567">
        <f>IF(AND(BY$3&gt;'Rent Roll'!$C37,BY$3&lt;='Rent Roll'!$D37),1,IF(AND(YEAR(BY$3)=YEAR('Rent Roll'!$D37),MONTH(BY$3)=MONTH('Rent Roll'!$D37)),1,0))</f>
        <v>0</v>
      </c>
      <c r="BZ63" s="767">
        <f>IF(AND(BZ$3&gt;'Rent Roll'!$C37,BZ$3&lt;='Rent Roll'!$D37),1,IF(AND(YEAR(BZ$3)=YEAR('Rent Roll'!$D37),MONTH(BZ$3)=MONTH('Rent Roll'!$D37)),1,0))</f>
        <v>0</v>
      </c>
      <c r="CA63" s="768">
        <f>IF(AND(CA$3&gt;'Rent Roll'!$C37,CA$3&lt;='Rent Roll'!$D37),1,IF(AND(YEAR(CA$3)=YEAR('Rent Roll'!$D37),MONTH(CA$3)=MONTH('Rent Roll'!$D37)),1,0))</f>
        <v>0</v>
      </c>
      <c r="CB63" s="567">
        <f>IF(AND(CB$3&gt;'Rent Roll'!$C37,CB$3&lt;='Rent Roll'!$D37),1,IF(AND(YEAR(CB$3)=YEAR('Rent Roll'!$D37),MONTH(CB$3)=MONTH('Rent Roll'!$D37)),1,0))</f>
        <v>0</v>
      </c>
      <c r="CC63" s="567">
        <f>IF(AND(CC$3&gt;'Rent Roll'!$C37,CC$3&lt;='Rent Roll'!$D37),1,IF(AND(YEAR(CC$3)=YEAR('Rent Roll'!$D37),MONTH(CC$3)=MONTH('Rent Roll'!$D37)),1,0))</f>
        <v>0</v>
      </c>
      <c r="CD63" s="567">
        <f>IF(AND(CD$3&gt;'Rent Roll'!$C37,CD$3&lt;='Rent Roll'!$D37),1,IF(AND(YEAR(CD$3)=YEAR('Rent Roll'!$D37),MONTH(CD$3)=MONTH('Rent Roll'!$D37)),1,0))</f>
        <v>0</v>
      </c>
      <c r="CE63" s="567">
        <f>IF(AND(CE$3&gt;'Rent Roll'!$C37,CE$3&lt;='Rent Roll'!$D37),1,IF(AND(YEAR(CE$3)=YEAR('Rent Roll'!$D37),MONTH(CE$3)=MONTH('Rent Roll'!$D37)),1,0))</f>
        <v>0</v>
      </c>
      <c r="CF63" s="567">
        <f>IF(AND(CF$3&gt;'Rent Roll'!$C37,CF$3&lt;='Rent Roll'!$D37),1,IF(AND(YEAR(CF$3)=YEAR('Rent Roll'!$D37),MONTH(CF$3)=MONTH('Rent Roll'!$D37)),1,0))</f>
        <v>0</v>
      </c>
      <c r="CG63" s="567">
        <f>IF(AND(CG$3&gt;'Rent Roll'!$C37,CG$3&lt;='Rent Roll'!$D37),1,IF(AND(YEAR(CG$3)=YEAR('Rent Roll'!$D37),MONTH(CG$3)=MONTH('Rent Roll'!$D37)),1,0))</f>
        <v>0</v>
      </c>
      <c r="CH63" s="567">
        <f>IF(AND(CH$3&gt;'Rent Roll'!$C37,CH$3&lt;='Rent Roll'!$D37),1,IF(AND(YEAR(CH$3)=YEAR('Rent Roll'!$D37),MONTH(CH$3)=MONTH('Rent Roll'!$D37)),1,0))</f>
        <v>0</v>
      </c>
      <c r="CI63" s="567">
        <f>IF(AND(CI$3&gt;'Rent Roll'!$C37,CI$3&lt;='Rent Roll'!$D37),1,IF(AND(YEAR(CI$3)=YEAR('Rent Roll'!$D37),MONTH(CI$3)=MONTH('Rent Roll'!$D37)),1,0))</f>
        <v>0</v>
      </c>
      <c r="CJ63" s="567">
        <f>IF(AND(CJ$3&gt;'Rent Roll'!$C37,CJ$3&lt;='Rent Roll'!$D37),1,IF(AND(YEAR(CJ$3)=YEAR('Rent Roll'!$D37),MONTH(CJ$3)=MONTH('Rent Roll'!$D37)),1,0))</f>
        <v>0</v>
      </c>
      <c r="CK63" s="567">
        <f>IF(AND(CK$3&gt;'Rent Roll'!$C37,CK$3&lt;='Rent Roll'!$D37),1,IF(AND(YEAR(CK$3)=YEAR('Rent Roll'!$D37),MONTH(CK$3)=MONTH('Rent Roll'!$D37)),1,0))</f>
        <v>0</v>
      </c>
      <c r="CL63" s="767">
        <f>IF(AND(CL$3&gt;'Rent Roll'!$C37,CL$3&lt;='Rent Roll'!$D37),1,IF(AND(YEAR(CL$3)=YEAR('Rent Roll'!$D37),MONTH(CL$3)=MONTH('Rent Roll'!$D37)),1,0))</f>
        <v>0</v>
      </c>
      <c r="CM63" s="768">
        <f>IF(AND(CM$3&gt;'Rent Roll'!$C37,CM$3&lt;='Rent Roll'!$D37),1,IF(AND(YEAR(CM$3)=YEAR('Rent Roll'!$D37),MONTH(CM$3)=MONTH('Rent Roll'!$D37)),1,0))</f>
        <v>0</v>
      </c>
      <c r="CN63" s="567">
        <f>IF(AND(CN$3&gt;'Rent Roll'!$C37,CN$3&lt;='Rent Roll'!$D37),1,IF(AND(YEAR(CN$3)=YEAR('Rent Roll'!$D37),MONTH(CN$3)=MONTH('Rent Roll'!$D37)),1,0))</f>
        <v>0</v>
      </c>
      <c r="CO63" s="567">
        <f>IF(AND(CO$3&gt;'Rent Roll'!$C37,CO$3&lt;='Rent Roll'!$D37),1,IF(AND(YEAR(CO$3)=YEAR('Rent Roll'!$D37),MONTH(CO$3)=MONTH('Rent Roll'!$D37)),1,0))</f>
        <v>0</v>
      </c>
      <c r="CP63" s="567">
        <f>IF(AND(CP$3&gt;'Rent Roll'!$C37,CP$3&lt;='Rent Roll'!$D37),1,IF(AND(YEAR(CP$3)=YEAR('Rent Roll'!$D37),MONTH(CP$3)=MONTH('Rent Roll'!$D37)),1,0))</f>
        <v>0</v>
      </c>
      <c r="CQ63" s="567">
        <f>IF(AND(CQ$3&gt;'Rent Roll'!$C37,CQ$3&lt;='Rent Roll'!$D37),1,IF(AND(YEAR(CQ$3)=YEAR('Rent Roll'!$D37),MONTH(CQ$3)=MONTH('Rent Roll'!$D37)),1,0))</f>
        <v>0</v>
      </c>
      <c r="CR63" s="567">
        <f>IF(AND(CR$3&gt;'Rent Roll'!$C37,CR$3&lt;='Rent Roll'!$D37),1,IF(AND(YEAR(CR$3)=YEAR('Rent Roll'!$D37),MONTH(CR$3)=MONTH('Rent Roll'!$D37)),1,0))</f>
        <v>0</v>
      </c>
      <c r="CS63" s="567">
        <f>IF(AND(CS$3&gt;'Rent Roll'!$C37,CS$3&lt;='Rent Roll'!$D37),1,IF(AND(YEAR(CS$3)=YEAR('Rent Roll'!$D37),MONTH(CS$3)=MONTH('Rent Roll'!$D37)),1,0))</f>
        <v>0</v>
      </c>
      <c r="CT63" s="567">
        <f>IF(AND(CT$3&gt;'Rent Roll'!$C37,CT$3&lt;='Rent Roll'!$D37),1,IF(AND(YEAR(CT$3)=YEAR('Rent Roll'!$D37),MONTH(CT$3)=MONTH('Rent Roll'!$D37)),1,0))</f>
        <v>0</v>
      </c>
      <c r="CU63" s="567">
        <f>IF(AND(CU$3&gt;'Rent Roll'!$C37,CU$3&lt;='Rent Roll'!$D37),1,IF(AND(YEAR(CU$3)=YEAR('Rent Roll'!$D37),MONTH(CU$3)=MONTH('Rent Roll'!$D37)),1,0))</f>
        <v>0</v>
      </c>
      <c r="CV63" s="567">
        <f>IF(AND(CV$3&gt;'Rent Roll'!$C37,CV$3&lt;='Rent Roll'!$D37),1,IF(AND(YEAR(CV$3)=YEAR('Rent Roll'!$D37),MONTH(CV$3)=MONTH('Rent Roll'!$D37)),1,0))</f>
        <v>0</v>
      </c>
      <c r="CW63" s="567">
        <f>IF(AND(CW$3&gt;'Rent Roll'!$C37,CW$3&lt;='Rent Roll'!$D37),1,IF(AND(YEAR(CW$3)=YEAR('Rent Roll'!$D37),MONTH(CW$3)=MONTH('Rent Roll'!$D37)),1,0))</f>
        <v>0</v>
      </c>
      <c r="CX63" s="767">
        <f>IF(AND(CX$3&gt;'Rent Roll'!$C37,CX$3&lt;='Rent Roll'!$D37),1,IF(AND(YEAR(CX$3)=YEAR('Rent Roll'!$D37),MONTH(CX$3)=MONTH('Rent Roll'!$D37)),1,0))</f>
        <v>0</v>
      </c>
      <c r="CY63" s="768">
        <f>IF(AND(CY$3&gt;'Rent Roll'!$C37,CY$3&lt;='Rent Roll'!$D37),1,IF(AND(YEAR(CY$3)=YEAR('Rent Roll'!$D37),MONTH(CY$3)=MONTH('Rent Roll'!$D37)),1,0))</f>
        <v>0</v>
      </c>
      <c r="CZ63" s="567">
        <f>IF(AND(CZ$3&gt;'Rent Roll'!$C37,CZ$3&lt;='Rent Roll'!$D37),1,IF(AND(YEAR(CZ$3)=YEAR('Rent Roll'!$D37),MONTH(CZ$3)=MONTH('Rent Roll'!$D37)),1,0))</f>
        <v>0</v>
      </c>
      <c r="DA63" s="567">
        <f>IF(AND(DA$3&gt;'Rent Roll'!$C37,DA$3&lt;='Rent Roll'!$D37),1,IF(AND(YEAR(DA$3)=YEAR('Rent Roll'!$D37),MONTH(DA$3)=MONTH('Rent Roll'!$D37)),1,0))</f>
        <v>0</v>
      </c>
      <c r="DB63" s="567">
        <f>IF(AND(DB$3&gt;'Rent Roll'!$C37,DB$3&lt;='Rent Roll'!$D37),1,IF(AND(YEAR(DB$3)=YEAR('Rent Roll'!$D37),MONTH(DB$3)=MONTH('Rent Roll'!$D37)),1,0))</f>
        <v>0</v>
      </c>
      <c r="DC63" s="567">
        <f>IF(AND(DC$3&gt;'Rent Roll'!$C37,DC$3&lt;='Rent Roll'!$D37),1,IF(AND(YEAR(DC$3)=YEAR('Rent Roll'!$D37),MONTH(DC$3)=MONTH('Rent Roll'!$D37)),1,0))</f>
        <v>0</v>
      </c>
      <c r="DD63" s="567">
        <f>IF(AND(DD$3&gt;'Rent Roll'!$C37,DD$3&lt;='Rent Roll'!$D37),1,IF(AND(YEAR(DD$3)=YEAR('Rent Roll'!$D37),MONTH(DD$3)=MONTH('Rent Roll'!$D37)),1,0))</f>
        <v>0</v>
      </c>
      <c r="DE63" s="567">
        <f>IF(AND(DE$3&gt;'Rent Roll'!$C37,DE$3&lt;='Rent Roll'!$D37),1,IF(AND(YEAR(DE$3)=YEAR('Rent Roll'!$D37),MONTH(DE$3)=MONTH('Rent Roll'!$D37)),1,0))</f>
        <v>0</v>
      </c>
      <c r="DF63" s="567">
        <f>IF(AND(DF$3&gt;'Rent Roll'!$C37,DF$3&lt;='Rent Roll'!$D37),1,IF(AND(YEAR(DF$3)=YEAR('Rent Roll'!$D37),MONTH(DF$3)=MONTH('Rent Roll'!$D37)),1,0))</f>
        <v>0</v>
      </c>
      <c r="DG63" s="567">
        <f>IF(AND(DG$3&gt;'Rent Roll'!$C37,DG$3&lt;='Rent Roll'!$D37),1,IF(AND(YEAR(DG$3)=YEAR('Rent Roll'!$D37),MONTH(DG$3)=MONTH('Rent Roll'!$D37)),1,0))</f>
        <v>0</v>
      </c>
      <c r="DH63" s="567">
        <f>IF(AND(DH$3&gt;'Rent Roll'!$C37,DH$3&lt;='Rent Roll'!$D37),1,IF(AND(YEAR(DH$3)=YEAR('Rent Roll'!$D37),MONTH(DH$3)=MONTH('Rent Roll'!$D37)),1,0))</f>
        <v>0</v>
      </c>
      <c r="DI63" s="567">
        <f>IF(AND(DI$3&gt;'Rent Roll'!$C37,DI$3&lt;='Rent Roll'!$D37),1,IF(AND(YEAR(DI$3)=YEAR('Rent Roll'!$D37),MONTH(DI$3)=MONTH('Rent Roll'!$D37)),1,0))</f>
        <v>0</v>
      </c>
      <c r="DJ63" s="767">
        <f>IF(AND(DJ$3&gt;'Rent Roll'!$C37,DJ$3&lt;='Rent Roll'!$D37),1,IF(AND(YEAR(DJ$3)=YEAR('Rent Roll'!$D37),MONTH(DJ$3)=MONTH('Rent Roll'!$D37)),1,0))</f>
        <v>0</v>
      </c>
      <c r="DK63" s="768">
        <f>IF(AND(DK$3&gt;'Rent Roll'!$C37,DK$3&lt;='Rent Roll'!$D37),1,IF(AND(YEAR(DK$3)=YEAR('Rent Roll'!$D37),MONTH(DK$3)=MONTH('Rent Roll'!$D37)),1,0))</f>
        <v>0</v>
      </c>
      <c r="DL63" s="567">
        <f>IF(AND(DL$3&gt;'Rent Roll'!$C37,DL$3&lt;='Rent Roll'!$D37),1,IF(AND(YEAR(DL$3)=YEAR('Rent Roll'!$D37),MONTH(DL$3)=MONTH('Rent Roll'!$D37)),1,0))</f>
        <v>0</v>
      </c>
      <c r="DM63" s="567">
        <f>IF(AND(DM$3&gt;'Rent Roll'!$C37,DM$3&lt;='Rent Roll'!$D37),1,IF(AND(YEAR(DM$3)=YEAR('Rent Roll'!$D37),MONTH(DM$3)=MONTH('Rent Roll'!$D37)),1,0))</f>
        <v>0</v>
      </c>
      <c r="DN63" s="567">
        <f>IF(AND(DN$3&gt;'Rent Roll'!$C37,DN$3&lt;='Rent Roll'!$D37),1,IF(AND(YEAR(DN$3)=YEAR('Rent Roll'!$D37),MONTH(DN$3)=MONTH('Rent Roll'!$D37)),1,0))</f>
        <v>0</v>
      </c>
      <c r="DO63" s="567">
        <f>IF(AND(DO$3&gt;'Rent Roll'!$C37,DO$3&lt;='Rent Roll'!$D37),1,IF(AND(YEAR(DO$3)=YEAR('Rent Roll'!$D37),MONTH(DO$3)=MONTH('Rent Roll'!$D37)),1,0))</f>
        <v>0</v>
      </c>
      <c r="DP63" s="567">
        <f>IF(AND(DP$3&gt;'Rent Roll'!$C37,DP$3&lt;='Rent Roll'!$D37),1,IF(AND(YEAR(DP$3)=YEAR('Rent Roll'!$D37),MONTH(DP$3)=MONTH('Rent Roll'!$D37)),1,0))</f>
        <v>0</v>
      </c>
      <c r="DQ63" s="567">
        <f>IF(AND(DQ$3&gt;'Rent Roll'!$C37,DQ$3&lt;='Rent Roll'!$D37),1,IF(AND(YEAR(DQ$3)=YEAR('Rent Roll'!$D37),MONTH(DQ$3)=MONTH('Rent Roll'!$D37)),1,0))</f>
        <v>0</v>
      </c>
      <c r="DR63" s="567">
        <f>IF(AND(DR$3&gt;'Rent Roll'!$C37,DR$3&lt;='Rent Roll'!$D37),1,IF(AND(YEAR(DR$3)=YEAR('Rent Roll'!$D37),MONTH(DR$3)=MONTH('Rent Roll'!$D37)),1,0))</f>
        <v>0</v>
      </c>
      <c r="DS63" s="567">
        <f>IF(AND(DS$3&gt;'Rent Roll'!$C37,DS$3&lt;='Rent Roll'!$D37),1,IF(AND(YEAR(DS$3)=YEAR('Rent Roll'!$D37),MONTH(DS$3)=MONTH('Rent Roll'!$D37)),1,0))</f>
        <v>0</v>
      </c>
      <c r="DT63" s="567">
        <f>IF(AND(DT$3&gt;'Rent Roll'!$C37,DT$3&lt;='Rent Roll'!$D37),1,IF(AND(YEAR(DT$3)=YEAR('Rent Roll'!$D37),MONTH(DT$3)=MONTH('Rent Roll'!$D37)),1,0))</f>
        <v>0</v>
      </c>
      <c r="DU63" s="567">
        <f>IF(AND(DU$3&gt;'Rent Roll'!$C37,DU$3&lt;='Rent Roll'!$D37),1,IF(AND(YEAR(DU$3)=YEAR('Rent Roll'!$D37),MONTH(DU$3)=MONTH('Rent Roll'!$D37)),1,0))</f>
        <v>0</v>
      </c>
      <c r="DV63" s="567">
        <f>IF(AND(DV$3&gt;'Rent Roll'!$C37,DV$3&lt;='Rent Roll'!$D37),1,IF(AND(YEAR(DV$3)=YEAR('Rent Roll'!$D37),MONTH(DV$3)=MONTH('Rent Roll'!$D37)),1,0))</f>
        <v>0</v>
      </c>
    </row>
    <row r="64" spans="1:126" s="568" customFormat="1" ht="12" customHeight="1" outlineLevel="1" x14ac:dyDescent="0.4">
      <c r="A64" s="732"/>
      <c r="B64" s="564">
        <f>'Rent Roll'!$B38</f>
        <v>0</v>
      </c>
      <c r="C64" s="565"/>
      <c r="D64" s="565"/>
      <c r="E64" s="566"/>
      <c r="F64" s="778">
        <f>IF(AND(F$3&gt;'Rent Roll'!$C38,F$3&lt;='Rent Roll'!$D38),1,IF(AND(YEAR(F$3)=YEAR('Rent Roll'!$D38),MONTH(F$3)=MONTH('Rent Roll'!$D38)),1,0))</f>
        <v>0</v>
      </c>
      <c r="G64" s="768">
        <f>IF(AND(G$3&gt;'Rent Roll'!$C38,G$3&lt;='Rent Roll'!$D38),1,IF(AND(YEAR(G$3)=YEAR('Rent Roll'!$D38),MONTH(G$3)=MONTH('Rent Roll'!$D38)),1,0))</f>
        <v>0</v>
      </c>
      <c r="H64" s="567">
        <f>IF(AND(H$3&gt;'Rent Roll'!$C38,H$3&lt;='Rent Roll'!$D38),1,IF(AND(YEAR(H$3)=YEAR('Rent Roll'!$D38),MONTH(H$3)=MONTH('Rent Roll'!$D38)),1,0))</f>
        <v>0</v>
      </c>
      <c r="I64" s="567">
        <f>IF(AND(I$3&gt;'Rent Roll'!$C38,I$3&lt;='Rent Roll'!$D38),1,IF(AND(YEAR(I$3)=YEAR('Rent Roll'!$D38),MONTH(I$3)=MONTH('Rent Roll'!$D38)),1,0))</f>
        <v>0</v>
      </c>
      <c r="J64" s="567">
        <f>IF(AND(J$3&gt;'Rent Roll'!$C38,J$3&lt;='Rent Roll'!$D38),1,IF(AND(YEAR(J$3)=YEAR('Rent Roll'!$D38),MONTH(J$3)=MONTH('Rent Roll'!$D38)),1,0))</f>
        <v>0</v>
      </c>
      <c r="K64" s="567">
        <f>IF(AND(K$3&gt;'Rent Roll'!$C38,K$3&lt;='Rent Roll'!$D38),1,IF(AND(YEAR(K$3)=YEAR('Rent Roll'!$D38),MONTH(K$3)=MONTH('Rent Roll'!$D38)),1,0))</f>
        <v>0</v>
      </c>
      <c r="L64" s="567">
        <f>IF(AND(L$3&gt;'Rent Roll'!$C38,L$3&lt;='Rent Roll'!$D38),1,IF(AND(YEAR(L$3)=YEAR('Rent Roll'!$D38),MONTH(L$3)=MONTH('Rent Roll'!$D38)),1,0))</f>
        <v>0</v>
      </c>
      <c r="M64" s="567">
        <f>IF(AND(M$3&gt;'Rent Roll'!$C38,M$3&lt;='Rent Roll'!$D38),1,IF(AND(YEAR(M$3)=YEAR('Rent Roll'!$D38),MONTH(M$3)=MONTH('Rent Roll'!$D38)),1,0))</f>
        <v>0</v>
      </c>
      <c r="N64" s="567">
        <f>IF(AND(N$3&gt;'Rent Roll'!$C38,N$3&lt;='Rent Roll'!$D38),1,IF(AND(YEAR(N$3)=YEAR('Rent Roll'!$D38),MONTH(N$3)=MONTH('Rent Roll'!$D38)),1,0))</f>
        <v>0</v>
      </c>
      <c r="O64" s="567">
        <f>IF(AND(O$3&gt;'Rent Roll'!$C38,O$3&lt;='Rent Roll'!$D38),1,IF(AND(YEAR(O$3)=YEAR('Rent Roll'!$D38),MONTH(O$3)=MONTH('Rent Roll'!$D38)),1,0))</f>
        <v>0</v>
      </c>
      <c r="P64" s="567">
        <f>IF(AND(P$3&gt;'Rent Roll'!$C38,P$3&lt;='Rent Roll'!$D38),1,IF(AND(YEAR(P$3)=YEAR('Rent Roll'!$D38),MONTH(P$3)=MONTH('Rent Roll'!$D38)),1,0))</f>
        <v>0</v>
      </c>
      <c r="Q64" s="567">
        <f>IF(AND(Q$3&gt;'Rent Roll'!$C38,Q$3&lt;='Rent Roll'!$D38),1,IF(AND(YEAR(Q$3)=YEAR('Rent Roll'!$D38),MONTH(Q$3)=MONTH('Rent Roll'!$D38)),1,0))</f>
        <v>0</v>
      </c>
      <c r="R64" s="767">
        <f>IF(AND(R$3&gt;'Rent Roll'!$C38,R$3&lt;='Rent Roll'!$D38),1,IF(AND(YEAR(R$3)=YEAR('Rent Roll'!$D38),MONTH(R$3)=MONTH('Rent Roll'!$D38)),1,0))</f>
        <v>0</v>
      </c>
      <c r="S64" s="768">
        <f>IF(AND(S$3&gt;'Rent Roll'!$C38,S$3&lt;='Rent Roll'!$D38),1,IF(AND(YEAR(S$3)=YEAR('Rent Roll'!$D38),MONTH(S$3)=MONTH('Rent Roll'!$D38)),1,0))</f>
        <v>0</v>
      </c>
      <c r="T64" s="567">
        <f>IF(AND(T$3&gt;'Rent Roll'!$C38,T$3&lt;='Rent Roll'!$D38),1,IF(AND(YEAR(T$3)=YEAR('Rent Roll'!$D38),MONTH(T$3)=MONTH('Rent Roll'!$D38)),1,0))</f>
        <v>0</v>
      </c>
      <c r="U64" s="567">
        <f>IF(AND(U$3&gt;'Rent Roll'!$C38,U$3&lt;='Rent Roll'!$D38),1,IF(AND(YEAR(U$3)=YEAR('Rent Roll'!$D38),MONTH(U$3)=MONTH('Rent Roll'!$D38)),1,0))</f>
        <v>0</v>
      </c>
      <c r="V64" s="567">
        <f>IF(AND(V$3&gt;'Rent Roll'!$C38,V$3&lt;='Rent Roll'!$D38),1,IF(AND(YEAR(V$3)=YEAR('Rent Roll'!$D38),MONTH(V$3)=MONTH('Rent Roll'!$D38)),1,0))</f>
        <v>0</v>
      </c>
      <c r="W64" s="567">
        <f>IF(AND(W$3&gt;'Rent Roll'!$C38,W$3&lt;='Rent Roll'!$D38),1,IF(AND(YEAR(W$3)=YEAR('Rent Roll'!$D38),MONTH(W$3)=MONTH('Rent Roll'!$D38)),1,0))</f>
        <v>0</v>
      </c>
      <c r="X64" s="567">
        <f>IF(AND(X$3&gt;'Rent Roll'!$C38,X$3&lt;='Rent Roll'!$D38),1,IF(AND(YEAR(X$3)=YEAR('Rent Roll'!$D38),MONTH(X$3)=MONTH('Rent Roll'!$D38)),1,0))</f>
        <v>0</v>
      </c>
      <c r="Y64" s="567">
        <f>IF(AND(Y$3&gt;'Rent Roll'!$C38,Y$3&lt;='Rent Roll'!$D38),1,IF(AND(YEAR(Y$3)=YEAR('Rent Roll'!$D38),MONTH(Y$3)=MONTH('Rent Roll'!$D38)),1,0))</f>
        <v>0</v>
      </c>
      <c r="Z64" s="567">
        <f>IF(AND(Z$3&gt;'Rent Roll'!$C38,Z$3&lt;='Rent Roll'!$D38),1,IF(AND(YEAR(Z$3)=YEAR('Rent Roll'!$D38),MONTH(Z$3)=MONTH('Rent Roll'!$D38)),1,0))</f>
        <v>0</v>
      </c>
      <c r="AA64" s="567">
        <f>IF(AND(AA$3&gt;'Rent Roll'!$C38,AA$3&lt;='Rent Roll'!$D38),1,IF(AND(YEAR(AA$3)=YEAR('Rent Roll'!$D38),MONTH(AA$3)=MONTH('Rent Roll'!$D38)),1,0))</f>
        <v>0</v>
      </c>
      <c r="AB64" s="567">
        <f>IF(AND(AB$3&gt;'Rent Roll'!$C38,AB$3&lt;='Rent Roll'!$D38),1,IF(AND(YEAR(AB$3)=YEAR('Rent Roll'!$D38),MONTH(AB$3)=MONTH('Rent Roll'!$D38)),1,0))</f>
        <v>0</v>
      </c>
      <c r="AC64" s="567">
        <f>IF(AND(AC$3&gt;'Rent Roll'!$C38,AC$3&lt;='Rent Roll'!$D38),1,IF(AND(YEAR(AC$3)=YEAR('Rent Roll'!$D38),MONTH(AC$3)=MONTH('Rent Roll'!$D38)),1,0))</f>
        <v>0</v>
      </c>
      <c r="AD64" s="767">
        <f>IF(AND(AD$3&gt;'Rent Roll'!$C38,AD$3&lt;='Rent Roll'!$D38),1,IF(AND(YEAR(AD$3)=YEAR('Rent Roll'!$D38),MONTH(AD$3)=MONTH('Rent Roll'!$D38)),1,0))</f>
        <v>0</v>
      </c>
      <c r="AE64" s="768">
        <f>IF(AND(AE$3&gt;'Rent Roll'!$C38,AE$3&lt;='Rent Roll'!$D38),1,IF(AND(YEAR(AE$3)=YEAR('Rent Roll'!$D38),MONTH(AE$3)=MONTH('Rent Roll'!$D38)),1,0))</f>
        <v>0</v>
      </c>
      <c r="AF64" s="567">
        <f>IF(AND(AF$3&gt;'Rent Roll'!$C38,AF$3&lt;='Rent Roll'!$D38),1,IF(AND(YEAR(AF$3)=YEAR('Rent Roll'!$D38),MONTH(AF$3)=MONTH('Rent Roll'!$D38)),1,0))</f>
        <v>0</v>
      </c>
      <c r="AG64" s="567">
        <f>IF(AND(AG$3&gt;'Rent Roll'!$C38,AG$3&lt;='Rent Roll'!$D38),1,IF(AND(YEAR(AG$3)=YEAR('Rent Roll'!$D38),MONTH(AG$3)=MONTH('Rent Roll'!$D38)),1,0))</f>
        <v>0</v>
      </c>
      <c r="AH64" s="567">
        <f>IF(AND(AH$3&gt;'Rent Roll'!$C38,AH$3&lt;='Rent Roll'!$D38),1,IF(AND(YEAR(AH$3)=YEAR('Rent Roll'!$D38),MONTH(AH$3)=MONTH('Rent Roll'!$D38)),1,0))</f>
        <v>0</v>
      </c>
      <c r="AI64" s="567">
        <f>IF(AND(AI$3&gt;'Rent Roll'!$C38,AI$3&lt;='Rent Roll'!$D38),1,IF(AND(YEAR(AI$3)=YEAR('Rent Roll'!$D38),MONTH(AI$3)=MONTH('Rent Roll'!$D38)),1,0))</f>
        <v>0</v>
      </c>
      <c r="AJ64" s="567">
        <f>IF(AND(AJ$3&gt;'Rent Roll'!$C38,AJ$3&lt;='Rent Roll'!$D38),1,IF(AND(YEAR(AJ$3)=YEAR('Rent Roll'!$D38),MONTH(AJ$3)=MONTH('Rent Roll'!$D38)),1,0))</f>
        <v>0</v>
      </c>
      <c r="AK64" s="567">
        <f>IF(AND(AK$3&gt;'Rent Roll'!$C38,AK$3&lt;='Rent Roll'!$D38),1,IF(AND(YEAR(AK$3)=YEAR('Rent Roll'!$D38),MONTH(AK$3)=MONTH('Rent Roll'!$D38)),1,0))</f>
        <v>0</v>
      </c>
      <c r="AL64" s="567">
        <f>IF(AND(AL$3&gt;'Rent Roll'!$C38,AL$3&lt;='Rent Roll'!$D38),1,IF(AND(YEAR(AL$3)=YEAR('Rent Roll'!$D38),MONTH(AL$3)=MONTH('Rent Roll'!$D38)),1,0))</f>
        <v>0</v>
      </c>
      <c r="AM64" s="567">
        <f>IF(AND(AM$3&gt;'Rent Roll'!$C38,AM$3&lt;='Rent Roll'!$D38),1,IF(AND(YEAR(AM$3)=YEAR('Rent Roll'!$D38),MONTH(AM$3)=MONTH('Rent Roll'!$D38)),1,0))</f>
        <v>0</v>
      </c>
      <c r="AN64" s="567">
        <f>IF(AND(AN$3&gt;'Rent Roll'!$C38,AN$3&lt;='Rent Roll'!$D38),1,IF(AND(YEAR(AN$3)=YEAR('Rent Roll'!$D38),MONTH(AN$3)=MONTH('Rent Roll'!$D38)),1,0))</f>
        <v>0</v>
      </c>
      <c r="AO64" s="567">
        <f>IF(AND(AO$3&gt;'Rent Roll'!$C38,AO$3&lt;='Rent Roll'!$D38),1,IF(AND(YEAR(AO$3)=YEAR('Rent Roll'!$D38),MONTH(AO$3)=MONTH('Rent Roll'!$D38)),1,0))</f>
        <v>0</v>
      </c>
      <c r="AP64" s="767">
        <f>IF(AND(AP$3&gt;'Rent Roll'!$C38,AP$3&lt;='Rent Roll'!$D38),1,IF(AND(YEAR(AP$3)=YEAR('Rent Roll'!$D38),MONTH(AP$3)=MONTH('Rent Roll'!$D38)),1,0))</f>
        <v>0</v>
      </c>
      <c r="AQ64" s="768">
        <f>IF(AND(AQ$3&gt;'Rent Roll'!$C38,AQ$3&lt;='Rent Roll'!$D38),1,IF(AND(YEAR(AQ$3)=YEAR('Rent Roll'!$D38),MONTH(AQ$3)=MONTH('Rent Roll'!$D38)),1,0))</f>
        <v>0</v>
      </c>
      <c r="AR64" s="567">
        <f>IF(AND(AR$3&gt;'Rent Roll'!$C38,AR$3&lt;='Rent Roll'!$D38),1,IF(AND(YEAR(AR$3)=YEAR('Rent Roll'!$D38),MONTH(AR$3)=MONTH('Rent Roll'!$D38)),1,0))</f>
        <v>0</v>
      </c>
      <c r="AS64" s="567">
        <f>IF(AND(AS$3&gt;'Rent Roll'!$C38,AS$3&lt;='Rent Roll'!$D38),1,IF(AND(YEAR(AS$3)=YEAR('Rent Roll'!$D38),MONTH(AS$3)=MONTH('Rent Roll'!$D38)),1,0))</f>
        <v>0</v>
      </c>
      <c r="AT64" s="567">
        <f>IF(AND(AT$3&gt;'Rent Roll'!$C38,AT$3&lt;='Rent Roll'!$D38),1,IF(AND(YEAR(AT$3)=YEAR('Rent Roll'!$D38),MONTH(AT$3)=MONTH('Rent Roll'!$D38)),1,0))</f>
        <v>0</v>
      </c>
      <c r="AU64" s="567">
        <f>IF(AND(AU$3&gt;'Rent Roll'!$C38,AU$3&lt;='Rent Roll'!$D38),1,IF(AND(YEAR(AU$3)=YEAR('Rent Roll'!$D38),MONTH(AU$3)=MONTH('Rent Roll'!$D38)),1,0))</f>
        <v>0</v>
      </c>
      <c r="AV64" s="567">
        <f>IF(AND(AV$3&gt;'Rent Roll'!$C38,AV$3&lt;='Rent Roll'!$D38),1,IF(AND(YEAR(AV$3)=YEAR('Rent Roll'!$D38),MONTH(AV$3)=MONTH('Rent Roll'!$D38)),1,0))</f>
        <v>0</v>
      </c>
      <c r="AW64" s="567">
        <f>IF(AND(AW$3&gt;'Rent Roll'!$C38,AW$3&lt;='Rent Roll'!$D38),1,IF(AND(YEAR(AW$3)=YEAR('Rent Roll'!$D38),MONTH(AW$3)=MONTH('Rent Roll'!$D38)),1,0))</f>
        <v>0</v>
      </c>
      <c r="AX64" s="567">
        <f>IF(AND(AX$3&gt;'Rent Roll'!$C38,AX$3&lt;='Rent Roll'!$D38),1,IF(AND(YEAR(AX$3)=YEAR('Rent Roll'!$D38),MONTH(AX$3)=MONTH('Rent Roll'!$D38)),1,0))</f>
        <v>0</v>
      </c>
      <c r="AY64" s="567">
        <f>IF(AND(AY$3&gt;'Rent Roll'!$C38,AY$3&lt;='Rent Roll'!$D38),1,IF(AND(YEAR(AY$3)=YEAR('Rent Roll'!$D38),MONTH(AY$3)=MONTH('Rent Roll'!$D38)),1,0))</f>
        <v>0</v>
      </c>
      <c r="AZ64" s="567">
        <f>IF(AND(AZ$3&gt;'Rent Roll'!$C38,AZ$3&lt;='Rent Roll'!$D38),1,IF(AND(YEAR(AZ$3)=YEAR('Rent Roll'!$D38),MONTH(AZ$3)=MONTH('Rent Roll'!$D38)),1,0))</f>
        <v>0</v>
      </c>
      <c r="BA64" s="567">
        <f>IF(AND(BA$3&gt;'Rent Roll'!$C38,BA$3&lt;='Rent Roll'!$D38),1,IF(AND(YEAR(BA$3)=YEAR('Rent Roll'!$D38),MONTH(BA$3)=MONTH('Rent Roll'!$D38)),1,0))</f>
        <v>0</v>
      </c>
      <c r="BB64" s="767">
        <f>IF(AND(BB$3&gt;'Rent Roll'!$C38,BB$3&lt;='Rent Roll'!$D38),1,IF(AND(YEAR(BB$3)=YEAR('Rent Roll'!$D38),MONTH(BB$3)=MONTH('Rent Roll'!$D38)),1,0))</f>
        <v>0</v>
      </c>
      <c r="BC64" s="768">
        <f>IF(AND(BC$3&gt;'Rent Roll'!$C38,BC$3&lt;='Rent Roll'!$D38),1,IF(AND(YEAR(BC$3)=YEAR('Rent Roll'!$D38),MONTH(BC$3)=MONTH('Rent Roll'!$D38)),1,0))</f>
        <v>0</v>
      </c>
      <c r="BD64" s="567">
        <f>IF(AND(BD$3&gt;'Rent Roll'!$C38,BD$3&lt;='Rent Roll'!$D38),1,IF(AND(YEAR(BD$3)=YEAR('Rent Roll'!$D38),MONTH(BD$3)=MONTH('Rent Roll'!$D38)),1,0))</f>
        <v>0</v>
      </c>
      <c r="BE64" s="567">
        <f>IF(AND(BE$3&gt;'Rent Roll'!$C38,BE$3&lt;='Rent Roll'!$D38),1,IF(AND(YEAR(BE$3)=YEAR('Rent Roll'!$D38),MONTH(BE$3)=MONTH('Rent Roll'!$D38)),1,0))</f>
        <v>0</v>
      </c>
      <c r="BF64" s="567">
        <f>IF(AND(BF$3&gt;'Rent Roll'!$C38,BF$3&lt;='Rent Roll'!$D38),1,IF(AND(YEAR(BF$3)=YEAR('Rent Roll'!$D38),MONTH(BF$3)=MONTH('Rent Roll'!$D38)),1,0))</f>
        <v>0</v>
      </c>
      <c r="BG64" s="567">
        <f>IF(AND(BG$3&gt;'Rent Roll'!$C38,BG$3&lt;='Rent Roll'!$D38),1,IF(AND(YEAR(BG$3)=YEAR('Rent Roll'!$D38),MONTH(BG$3)=MONTH('Rent Roll'!$D38)),1,0))</f>
        <v>0</v>
      </c>
      <c r="BH64" s="567">
        <f>IF(AND(BH$3&gt;'Rent Roll'!$C38,BH$3&lt;='Rent Roll'!$D38),1,IF(AND(YEAR(BH$3)=YEAR('Rent Roll'!$D38),MONTH(BH$3)=MONTH('Rent Roll'!$D38)),1,0))</f>
        <v>0</v>
      </c>
      <c r="BI64" s="567">
        <f>IF(AND(BI$3&gt;'Rent Roll'!$C38,BI$3&lt;='Rent Roll'!$D38),1,IF(AND(YEAR(BI$3)=YEAR('Rent Roll'!$D38),MONTH(BI$3)=MONTH('Rent Roll'!$D38)),1,0))</f>
        <v>0</v>
      </c>
      <c r="BJ64" s="567">
        <f>IF(AND(BJ$3&gt;'Rent Roll'!$C38,BJ$3&lt;='Rent Roll'!$D38),1,IF(AND(YEAR(BJ$3)=YEAR('Rent Roll'!$D38),MONTH(BJ$3)=MONTH('Rent Roll'!$D38)),1,0))</f>
        <v>0</v>
      </c>
      <c r="BK64" s="567">
        <f>IF(AND(BK$3&gt;'Rent Roll'!$C38,BK$3&lt;='Rent Roll'!$D38),1,IF(AND(YEAR(BK$3)=YEAR('Rent Roll'!$D38),MONTH(BK$3)=MONTH('Rent Roll'!$D38)),1,0))</f>
        <v>0</v>
      </c>
      <c r="BL64" s="567">
        <f>IF(AND(BL$3&gt;'Rent Roll'!$C38,BL$3&lt;='Rent Roll'!$D38),1,IF(AND(YEAR(BL$3)=YEAR('Rent Roll'!$D38),MONTH(BL$3)=MONTH('Rent Roll'!$D38)),1,0))</f>
        <v>0</v>
      </c>
      <c r="BM64" s="567">
        <f>IF(AND(BM$3&gt;'Rent Roll'!$C38,BM$3&lt;='Rent Roll'!$D38),1,IF(AND(YEAR(BM$3)=YEAR('Rent Roll'!$D38),MONTH(BM$3)=MONTH('Rent Roll'!$D38)),1,0))</f>
        <v>0</v>
      </c>
      <c r="BN64" s="767">
        <f>IF(AND(BN$3&gt;'Rent Roll'!$C38,BN$3&lt;='Rent Roll'!$D38),1,IF(AND(YEAR(BN$3)=YEAR('Rent Roll'!$D38),MONTH(BN$3)=MONTH('Rent Roll'!$D38)),1,0))</f>
        <v>0</v>
      </c>
      <c r="BO64" s="768">
        <f>IF(AND(BO$3&gt;'Rent Roll'!$C38,BO$3&lt;='Rent Roll'!$D38),1,IF(AND(YEAR(BO$3)=YEAR('Rent Roll'!$D38),MONTH(BO$3)=MONTH('Rent Roll'!$D38)),1,0))</f>
        <v>0</v>
      </c>
      <c r="BP64" s="567">
        <f>IF(AND(BP$3&gt;'Rent Roll'!$C38,BP$3&lt;='Rent Roll'!$D38),1,IF(AND(YEAR(BP$3)=YEAR('Rent Roll'!$D38),MONTH(BP$3)=MONTH('Rent Roll'!$D38)),1,0))</f>
        <v>0</v>
      </c>
      <c r="BQ64" s="567">
        <f>IF(AND(BQ$3&gt;'Rent Roll'!$C38,BQ$3&lt;='Rent Roll'!$D38),1,IF(AND(YEAR(BQ$3)=YEAR('Rent Roll'!$D38),MONTH(BQ$3)=MONTH('Rent Roll'!$D38)),1,0))</f>
        <v>0</v>
      </c>
      <c r="BR64" s="567">
        <f>IF(AND(BR$3&gt;'Rent Roll'!$C38,BR$3&lt;='Rent Roll'!$D38),1,IF(AND(YEAR(BR$3)=YEAR('Rent Roll'!$D38),MONTH(BR$3)=MONTH('Rent Roll'!$D38)),1,0))</f>
        <v>0</v>
      </c>
      <c r="BS64" s="567">
        <f>IF(AND(BS$3&gt;'Rent Roll'!$C38,BS$3&lt;='Rent Roll'!$D38),1,IF(AND(YEAR(BS$3)=YEAR('Rent Roll'!$D38),MONTH(BS$3)=MONTH('Rent Roll'!$D38)),1,0))</f>
        <v>0</v>
      </c>
      <c r="BT64" s="567">
        <f>IF(AND(BT$3&gt;'Rent Roll'!$C38,BT$3&lt;='Rent Roll'!$D38),1,IF(AND(YEAR(BT$3)=YEAR('Rent Roll'!$D38),MONTH(BT$3)=MONTH('Rent Roll'!$D38)),1,0))</f>
        <v>0</v>
      </c>
      <c r="BU64" s="567">
        <f>IF(AND(BU$3&gt;'Rent Roll'!$C38,BU$3&lt;='Rent Roll'!$D38),1,IF(AND(YEAR(BU$3)=YEAR('Rent Roll'!$D38),MONTH(BU$3)=MONTH('Rent Roll'!$D38)),1,0))</f>
        <v>0</v>
      </c>
      <c r="BV64" s="567">
        <f>IF(AND(BV$3&gt;'Rent Roll'!$C38,BV$3&lt;='Rent Roll'!$D38),1,IF(AND(YEAR(BV$3)=YEAR('Rent Roll'!$D38),MONTH(BV$3)=MONTH('Rent Roll'!$D38)),1,0))</f>
        <v>0</v>
      </c>
      <c r="BW64" s="567">
        <f>IF(AND(BW$3&gt;'Rent Roll'!$C38,BW$3&lt;='Rent Roll'!$D38),1,IF(AND(YEAR(BW$3)=YEAR('Rent Roll'!$D38),MONTH(BW$3)=MONTH('Rent Roll'!$D38)),1,0))</f>
        <v>0</v>
      </c>
      <c r="BX64" s="567">
        <f>IF(AND(BX$3&gt;'Rent Roll'!$C38,BX$3&lt;='Rent Roll'!$D38),1,IF(AND(YEAR(BX$3)=YEAR('Rent Roll'!$D38),MONTH(BX$3)=MONTH('Rent Roll'!$D38)),1,0))</f>
        <v>0</v>
      </c>
      <c r="BY64" s="567">
        <f>IF(AND(BY$3&gt;'Rent Roll'!$C38,BY$3&lt;='Rent Roll'!$D38),1,IF(AND(YEAR(BY$3)=YEAR('Rent Roll'!$D38),MONTH(BY$3)=MONTH('Rent Roll'!$D38)),1,0))</f>
        <v>0</v>
      </c>
      <c r="BZ64" s="767">
        <f>IF(AND(BZ$3&gt;'Rent Roll'!$C38,BZ$3&lt;='Rent Roll'!$D38),1,IF(AND(YEAR(BZ$3)=YEAR('Rent Roll'!$D38),MONTH(BZ$3)=MONTH('Rent Roll'!$D38)),1,0))</f>
        <v>0</v>
      </c>
      <c r="CA64" s="768">
        <f>IF(AND(CA$3&gt;'Rent Roll'!$C38,CA$3&lt;='Rent Roll'!$D38),1,IF(AND(YEAR(CA$3)=YEAR('Rent Roll'!$D38),MONTH(CA$3)=MONTH('Rent Roll'!$D38)),1,0))</f>
        <v>0</v>
      </c>
      <c r="CB64" s="567">
        <f>IF(AND(CB$3&gt;'Rent Roll'!$C38,CB$3&lt;='Rent Roll'!$D38),1,IF(AND(YEAR(CB$3)=YEAR('Rent Roll'!$D38),MONTH(CB$3)=MONTH('Rent Roll'!$D38)),1,0))</f>
        <v>0</v>
      </c>
      <c r="CC64" s="567">
        <f>IF(AND(CC$3&gt;'Rent Roll'!$C38,CC$3&lt;='Rent Roll'!$D38),1,IF(AND(YEAR(CC$3)=YEAR('Rent Roll'!$D38),MONTH(CC$3)=MONTH('Rent Roll'!$D38)),1,0))</f>
        <v>0</v>
      </c>
      <c r="CD64" s="567">
        <f>IF(AND(CD$3&gt;'Rent Roll'!$C38,CD$3&lt;='Rent Roll'!$D38),1,IF(AND(YEAR(CD$3)=YEAR('Rent Roll'!$D38),MONTH(CD$3)=MONTH('Rent Roll'!$D38)),1,0))</f>
        <v>0</v>
      </c>
      <c r="CE64" s="567">
        <f>IF(AND(CE$3&gt;'Rent Roll'!$C38,CE$3&lt;='Rent Roll'!$D38),1,IF(AND(YEAR(CE$3)=YEAR('Rent Roll'!$D38),MONTH(CE$3)=MONTH('Rent Roll'!$D38)),1,0))</f>
        <v>0</v>
      </c>
      <c r="CF64" s="567">
        <f>IF(AND(CF$3&gt;'Rent Roll'!$C38,CF$3&lt;='Rent Roll'!$D38),1,IF(AND(YEAR(CF$3)=YEAR('Rent Roll'!$D38),MONTH(CF$3)=MONTH('Rent Roll'!$D38)),1,0))</f>
        <v>0</v>
      </c>
      <c r="CG64" s="567">
        <f>IF(AND(CG$3&gt;'Rent Roll'!$C38,CG$3&lt;='Rent Roll'!$D38),1,IF(AND(YEAR(CG$3)=YEAR('Rent Roll'!$D38),MONTH(CG$3)=MONTH('Rent Roll'!$D38)),1,0))</f>
        <v>0</v>
      </c>
      <c r="CH64" s="567">
        <f>IF(AND(CH$3&gt;'Rent Roll'!$C38,CH$3&lt;='Rent Roll'!$D38),1,IF(AND(YEAR(CH$3)=YEAR('Rent Roll'!$D38),MONTH(CH$3)=MONTH('Rent Roll'!$D38)),1,0))</f>
        <v>0</v>
      </c>
      <c r="CI64" s="567">
        <f>IF(AND(CI$3&gt;'Rent Roll'!$C38,CI$3&lt;='Rent Roll'!$D38),1,IF(AND(YEAR(CI$3)=YEAR('Rent Roll'!$D38),MONTH(CI$3)=MONTH('Rent Roll'!$D38)),1,0))</f>
        <v>0</v>
      </c>
      <c r="CJ64" s="567">
        <f>IF(AND(CJ$3&gt;'Rent Roll'!$C38,CJ$3&lt;='Rent Roll'!$D38),1,IF(AND(YEAR(CJ$3)=YEAR('Rent Roll'!$D38),MONTH(CJ$3)=MONTH('Rent Roll'!$D38)),1,0))</f>
        <v>0</v>
      </c>
      <c r="CK64" s="567">
        <f>IF(AND(CK$3&gt;'Rent Roll'!$C38,CK$3&lt;='Rent Roll'!$D38),1,IF(AND(YEAR(CK$3)=YEAR('Rent Roll'!$D38),MONTH(CK$3)=MONTH('Rent Roll'!$D38)),1,0))</f>
        <v>0</v>
      </c>
      <c r="CL64" s="767">
        <f>IF(AND(CL$3&gt;'Rent Roll'!$C38,CL$3&lt;='Rent Roll'!$D38),1,IF(AND(YEAR(CL$3)=YEAR('Rent Roll'!$D38),MONTH(CL$3)=MONTH('Rent Roll'!$D38)),1,0))</f>
        <v>0</v>
      </c>
      <c r="CM64" s="768">
        <f>IF(AND(CM$3&gt;'Rent Roll'!$C38,CM$3&lt;='Rent Roll'!$D38),1,IF(AND(YEAR(CM$3)=YEAR('Rent Roll'!$D38),MONTH(CM$3)=MONTH('Rent Roll'!$D38)),1,0))</f>
        <v>0</v>
      </c>
      <c r="CN64" s="567">
        <f>IF(AND(CN$3&gt;'Rent Roll'!$C38,CN$3&lt;='Rent Roll'!$D38),1,IF(AND(YEAR(CN$3)=YEAR('Rent Roll'!$D38),MONTH(CN$3)=MONTH('Rent Roll'!$D38)),1,0))</f>
        <v>0</v>
      </c>
      <c r="CO64" s="567">
        <f>IF(AND(CO$3&gt;'Rent Roll'!$C38,CO$3&lt;='Rent Roll'!$D38),1,IF(AND(YEAR(CO$3)=YEAR('Rent Roll'!$D38),MONTH(CO$3)=MONTH('Rent Roll'!$D38)),1,0))</f>
        <v>0</v>
      </c>
      <c r="CP64" s="567">
        <f>IF(AND(CP$3&gt;'Rent Roll'!$C38,CP$3&lt;='Rent Roll'!$D38),1,IF(AND(YEAR(CP$3)=YEAR('Rent Roll'!$D38),MONTH(CP$3)=MONTH('Rent Roll'!$D38)),1,0))</f>
        <v>0</v>
      </c>
      <c r="CQ64" s="567">
        <f>IF(AND(CQ$3&gt;'Rent Roll'!$C38,CQ$3&lt;='Rent Roll'!$D38),1,IF(AND(YEAR(CQ$3)=YEAR('Rent Roll'!$D38),MONTH(CQ$3)=MONTH('Rent Roll'!$D38)),1,0))</f>
        <v>0</v>
      </c>
      <c r="CR64" s="567">
        <f>IF(AND(CR$3&gt;'Rent Roll'!$C38,CR$3&lt;='Rent Roll'!$D38),1,IF(AND(YEAR(CR$3)=YEAR('Rent Roll'!$D38),MONTH(CR$3)=MONTH('Rent Roll'!$D38)),1,0))</f>
        <v>0</v>
      </c>
      <c r="CS64" s="567">
        <f>IF(AND(CS$3&gt;'Rent Roll'!$C38,CS$3&lt;='Rent Roll'!$D38),1,IF(AND(YEAR(CS$3)=YEAR('Rent Roll'!$D38),MONTH(CS$3)=MONTH('Rent Roll'!$D38)),1,0))</f>
        <v>0</v>
      </c>
      <c r="CT64" s="567">
        <f>IF(AND(CT$3&gt;'Rent Roll'!$C38,CT$3&lt;='Rent Roll'!$D38),1,IF(AND(YEAR(CT$3)=YEAR('Rent Roll'!$D38),MONTH(CT$3)=MONTH('Rent Roll'!$D38)),1,0))</f>
        <v>0</v>
      </c>
      <c r="CU64" s="567">
        <f>IF(AND(CU$3&gt;'Rent Roll'!$C38,CU$3&lt;='Rent Roll'!$D38),1,IF(AND(YEAR(CU$3)=YEAR('Rent Roll'!$D38),MONTH(CU$3)=MONTH('Rent Roll'!$D38)),1,0))</f>
        <v>0</v>
      </c>
      <c r="CV64" s="567">
        <f>IF(AND(CV$3&gt;'Rent Roll'!$C38,CV$3&lt;='Rent Roll'!$D38),1,IF(AND(YEAR(CV$3)=YEAR('Rent Roll'!$D38),MONTH(CV$3)=MONTH('Rent Roll'!$D38)),1,0))</f>
        <v>0</v>
      </c>
      <c r="CW64" s="567">
        <f>IF(AND(CW$3&gt;'Rent Roll'!$C38,CW$3&lt;='Rent Roll'!$D38),1,IF(AND(YEAR(CW$3)=YEAR('Rent Roll'!$D38),MONTH(CW$3)=MONTH('Rent Roll'!$D38)),1,0))</f>
        <v>0</v>
      </c>
      <c r="CX64" s="767">
        <f>IF(AND(CX$3&gt;'Rent Roll'!$C38,CX$3&lt;='Rent Roll'!$D38),1,IF(AND(YEAR(CX$3)=YEAR('Rent Roll'!$D38),MONTH(CX$3)=MONTH('Rent Roll'!$D38)),1,0))</f>
        <v>0</v>
      </c>
      <c r="CY64" s="768">
        <f>IF(AND(CY$3&gt;'Rent Roll'!$C38,CY$3&lt;='Rent Roll'!$D38),1,IF(AND(YEAR(CY$3)=YEAR('Rent Roll'!$D38),MONTH(CY$3)=MONTH('Rent Roll'!$D38)),1,0))</f>
        <v>0</v>
      </c>
      <c r="CZ64" s="567">
        <f>IF(AND(CZ$3&gt;'Rent Roll'!$C38,CZ$3&lt;='Rent Roll'!$D38),1,IF(AND(YEAR(CZ$3)=YEAR('Rent Roll'!$D38),MONTH(CZ$3)=MONTH('Rent Roll'!$D38)),1,0))</f>
        <v>0</v>
      </c>
      <c r="DA64" s="567">
        <f>IF(AND(DA$3&gt;'Rent Roll'!$C38,DA$3&lt;='Rent Roll'!$D38),1,IF(AND(YEAR(DA$3)=YEAR('Rent Roll'!$D38),MONTH(DA$3)=MONTH('Rent Roll'!$D38)),1,0))</f>
        <v>0</v>
      </c>
      <c r="DB64" s="567">
        <f>IF(AND(DB$3&gt;'Rent Roll'!$C38,DB$3&lt;='Rent Roll'!$D38),1,IF(AND(YEAR(DB$3)=YEAR('Rent Roll'!$D38),MONTH(DB$3)=MONTH('Rent Roll'!$D38)),1,0))</f>
        <v>0</v>
      </c>
      <c r="DC64" s="567">
        <f>IF(AND(DC$3&gt;'Rent Roll'!$C38,DC$3&lt;='Rent Roll'!$D38),1,IF(AND(YEAR(DC$3)=YEAR('Rent Roll'!$D38),MONTH(DC$3)=MONTH('Rent Roll'!$D38)),1,0))</f>
        <v>0</v>
      </c>
      <c r="DD64" s="567">
        <f>IF(AND(DD$3&gt;'Rent Roll'!$C38,DD$3&lt;='Rent Roll'!$D38),1,IF(AND(YEAR(DD$3)=YEAR('Rent Roll'!$D38),MONTH(DD$3)=MONTH('Rent Roll'!$D38)),1,0))</f>
        <v>0</v>
      </c>
      <c r="DE64" s="567">
        <f>IF(AND(DE$3&gt;'Rent Roll'!$C38,DE$3&lt;='Rent Roll'!$D38),1,IF(AND(YEAR(DE$3)=YEAR('Rent Roll'!$D38),MONTH(DE$3)=MONTH('Rent Roll'!$D38)),1,0))</f>
        <v>0</v>
      </c>
      <c r="DF64" s="567">
        <f>IF(AND(DF$3&gt;'Rent Roll'!$C38,DF$3&lt;='Rent Roll'!$D38),1,IF(AND(YEAR(DF$3)=YEAR('Rent Roll'!$D38),MONTH(DF$3)=MONTH('Rent Roll'!$D38)),1,0))</f>
        <v>0</v>
      </c>
      <c r="DG64" s="567">
        <f>IF(AND(DG$3&gt;'Rent Roll'!$C38,DG$3&lt;='Rent Roll'!$D38),1,IF(AND(YEAR(DG$3)=YEAR('Rent Roll'!$D38),MONTH(DG$3)=MONTH('Rent Roll'!$D38)),1,0))</f>
        <v>0</v>
      </c>
      <c r="DH64" s="567">
        <f>IF(AND(DH$3&gt;'Rent Roll'!$C38,DH$3&lt;='Rent Roll'!$D38),1,IF(AND(YEAR(DH$3)=YEAR('Rent Roll'!$D38),MONTH(DH$3)=MONTH('Rent Roll'!$D38)),1,0))</f>
        <v>0</v>
      </c>
      <c r="DI64" s="567">
        <f>IF(AND(DI$3&gt;'Rent Roll'!$C38,DI$3&lt;='Rent Roll'!$D38),1,IF(AND(YEAR(DI$3)=YEAR('Rent Roll'!$D38),MONTH(DI$3)=MONTH('Rent Roll'!$D38)),1,0))</f>
        <v>0</v>
      </c>
      <c r="DJ64" s="767">
        <f>IF(AND(DJ$3&gt;'Rent Roll'!$C38,DJ$3&lt;='Rent Roll'!$D38),1,IF(AND(YEAR(DJ$3)=YEAR('Rent Roll'!$D38),MONTH(DJ$3)=MONTH('Rent Roll'!$D38)),1,0))</f>
        <v>0</v>
      </c>
      <c r="DK64" s="768">
        <f>IF(AND(DK$3&gt;'Rent Roll'!$C38,DK$3&lt;='Rent Roll'!$D38),1,IF(AND(YEAR(DK$3)=YEAR('Rent Roll'!$D38),MONTH(DK$3)=MONTH('Rent Roll'!$D38)),1,0))</f>
        <v>0</v>
      </c>
      <c r="DL64" s="567">
        <f>IF(AND(DL$3&gt;'Rent Roll'!$C38,DL$3&lt;='Rent Roll'!$D38),1,IF(AND(YEAR(DL$3)=YEAR('Rent Roll'!$D38),MONTH(DL$3)=MONTH('Rent Roll'!$D38)),1,0))</f>
        <v>0</v>
      </c>
      <c r="DM64" s="567">
        <f>IF(AND(DM$3&gt;'Rent Roll'!$C38,DM$3&lt;='Rent Roll'!$D38),1,IF(AND(YEAR(DM$3)=YEAR('Rent Roll'!$D38),MONTH(DM$3)=MONTH('Rent Roll'!$D38)),1,0))</f>
        <v>0</v>
      </c>
      <c r="DN64" s="567">
        <f>IF(AND(DN$3&gt;'Rent Roll'!$C38,DN$3&lt;='Rent Roll'!$D38),1,IF(AND(YEAR(DN$3)=YEAR('Rent Roll'!$D38),MONTH(DN$3)=MONTH('Rent Roll'!$D38)),1,0))</f>
        <v>0</v>
      </c>
      <c r="DO64" s="567">
        <f>IF(AND(DO$3&gt;'Rent Roll'!$C38,DO$3&lt;='Rent Roll'!$D38),1,IF(AND(YEAR(DO$3)=YEAR('Rent Roll'!$D38),MONTH(DO$3)=MONTH('Rent Roll'!$D38)),1,0))</f>
        <v>0</v>
      </c>
      <c r="DP64" s="567">
        <f>IF(AND(DP$3&gt;'Rent Roll'!$C38,DP$3&lt;='Rent Roll'!$D38),1,IF(AND(YEAR(DP$3)=YEAR('Rent Roll'!$D38),MONTH(DP$3)=MONTH('Rent Roll'!$D38)),1,0))</f>
        <v>0</v>
      </c>
      <c r="DQ64" s="567">
        <f>IF(AND(DQ$3&gt;'Rent Roll'!$C38,DQ$3&lt;='Rent Roll'!$D38),1,IF(AND(YEAR(DQ$3)=YEAR('Rent Roll'!$D38),MONTH(DQ$3)=MONTH('Rent Roll'!$D38)),1,0))</f>
        <v>0</v>
      </c>
      <c r="DR64" s="567">
        <f>IF(AND(DR$3&gt;'Rent Roll'!$C38,DR$3&lt;='Rent Roll'!$D38),1,IF(AND(YEAR(DR$3)=YEAR('Rent Roll'!$D38),MONTH(DR$3)=MONTH('Rent Roll'!$D38)),1,0))</f>
        <v>0</v>
      </c>
      <c r="DS64" s="567">
        <f>IF(AND(DS$3&gt;'Rent Roll'!$C38,DS$3&lt;='Rent Roll'!$D38),1,IF(AND(YEAR(DS$3)=YEAR('Rent Roll'!$D38),MONTH(DS$3)=MONTH('Rent Roll'!$D38)),1,0))</f>
        <v>0</v>
      </c>
      <c r="DT64" s="567">
        <f>IF(AND(DT$3&gt;'Rent Roll'!$C38,DT$3&lt;='Rent Roll'!$D38),1,IF(AND(YEAR(DT$3)=YEAR('Rent Roll'!$D38),MONTH(DT$3)=MONTH('Rent Roll'!$D38)),1,0))</f>
        <v>0</v>
      </c>
      <c r="DU64" s="567">
        <f>IF(AND(DU$3&gt;'Rent Roll'!$C38,DU$3&lt;='Rent Roll'!$D38),1,IF(AND(YEAR(DU$3)=YEAR('Rent Roll'!$D38),MONTH(DU$3)=MONTH('Rent Roll'!$D38)),1,0))</f>
        <v>0</v>
      </c>
      <c r="DV64" s="567">
        <f>IF(AND(DV$3&gt;'Rent Roll'!$C38,DV$3&lt;='Rent Roll'!$D38),1,IF(AND(YEAR(DV$3)=YEAR('Rent Roll'!$D38),MONTH(DV$3)=MONTH('Rent Roll'!$D38)),1,0))</f>
        <v>0</v>
      </c>
    </row>
    <row r="65" spans="1:126" s="568" customFormat="1" ht="12" customHeight="1" outlineLevel="1" x14ac:dyDescent="0.4">
      <c r="A65" s="732"/>
      <c r="B65" s="564">
        <f>'Rent Roll'!$B39</f>
        <v>0</v>
      </c>
      <c r="C65" s="565"/>
      <c r="D65" s="565"/>
      <c r="E65" s="566"/>
      <c r="F65" s="778">
        <f>IF(AND(F$3&gt;'Rent Roll'!$C39,F$3&lt;='Rent Roll'!$D39),1,IF(AND(YEAR(F$3)=YEAR('Rent Roll'!$D39),MONTH(F$3)=MONTH('Rent Roll'!$D39)),1,0))</f>
        <v>0</v>
      </c>
      <c r="G65" s="768">
        <f>IF(AND(G$3&gt;'Rent Roll'!$C39,G$3&lt;='Rent Roll'!$D39),1,IF(AND(YEAR(G$3)=YEAR('Rent Roll'!$D39),MONTH(G$3)=MONTH('Rent Roll'!$D39)),1,0))</f>
        <v>0</v>
      </c>
      <c r="H65" s="567">
        <f>IF(AND(H$3&gt;'Rent Roll'!$C39,H$3&lt;='Rent Roll'!$D39),1,IF(AND(YEAR(H$3)=YEAR('Rent Roll'!$D39),MONTH(H$3)=MONTH('Rent Roll'!$D39)),1,0))</f>
        <v>0</v>
      </c>
      <c r="I65" s="567">
        <f>IF(AND(I$3&gt;'Rent Roll'!$C39,I$3&lt;='Rent Roll'!$D39),1,IF(AND(YEAR(I$3)=YEAR('Rent Roll'!$D39),MONTH(I$3)=MONTH('Rent Roll'!$D39)),1,0))</f>
        <v>0</v>
      </c>
      <c r="J65" s="567">
        <f>IF(AND(J$3&gt;'Rent Roll'!$C39,J$3&lt;='Rent Roll'!$D39),1,IF(AND(YEAR(J$3)=YEAR('Rent Roll'!$D39),MONTH(J$3)=MONTH('Rent Roll'!$D39)),1,0))</f>
        <v>0</v>
      </c>
      <c r="K65" s="567">
        <f>IF(AND(K$3&gt;'Rent Roll'!$C39,K$3&lt;='Rent Roll'!$D39),1,IF(AND(YEAR(K$3)=YEAR('Rent Roll'!$D39),MONTH(K$3)=MONTH('Rent Roll'!$D39)),1,0))</f>
        <v>0</v>
      </c>
      <c r="L65" s="567">
        <f>IF(AND(L$3&gt;'Rent Roll'!$C39,L$3&lt;='Rent Roll'!$D39),1,IF(AND(YEAR(L$3)=YEAR('Rent Roll'!$D39),MONTH(L$3)=MONTH('Rent Roll'!$D39)),1,0))</f>
        <v>0</v>
      </c>
      <c r="M65" s="567">
        <f>IF(AND(M$3&gt;'Rent Roll'!$C39,M$3&lt;='Rent Roll'!$D39),1,IF(AND(YEAR(M$3)=YEAR('Rent Roll'!$D39),MONTH(M$3)=MONTH('Rent Roll'!$D39)),1,0))</f>
        <v>0</v>
      </c>
      <c r="N65" s="567">
        <f>IF(AND(N$3&gt;'Rent Roll'!$C39,N$3&lt;='Rent Roll'!$D39),1,IF(AND(YEAR(N$3)=YEAR('Rent Roll'!$D39),MONTH(N$3)=MONTH('Rent Roll'!$D39)),1,0))</f>
        <v>0</v>
      </c>
      <c r="O65" s="567">
        <f>IF(AND(O$3&gt;'Rent Roll'!$C39,O$3&lt;='Rent Roll'!$D39),1,IF(AND(YEAR(O$3)=YEAR('Rent Roll'!$D39),MONTH(O$3)=MONTH('Rent Roll'!$D39)),1,0))</f>
        <v>0</v>
      </c>
      <c r="P65" s="567">
        <f>IF(AND(P$3&gt;'Rent Roll'!$C39,P$3&lt;='Rent Roll'!$D39),1,IF(AND(YEAR(P$3)=YEAR('Rent Roll'!$D39),MONTH(P$3)=MONTH('Rent Roll'!$D39)),1,0))</f>
        <v>0</v>
      </c>
      <c r="Q65" s="567">
        <f>IF(AND(Q$3&gt;'Rent Roll'!$C39,Q$3&lt;='Rent Roll'!$D39),1,IF(AND(YEAR(Q$3)=YEAR('Rent Roll'!$D39),MONTH(Q$3)=MONTH('Rent Roll'!$D39)),1,0))</f>
        <v>0</v>
      </c>
      <c r="R65" s="767">
        <f>IF(AND(R$3&gt;'Rent Roll'!$C39,R$3&lt;='Rent Roll'!$D39),1,IF(AND(YEAR(R$3)=YEAR('Rent Roll'!$D39),MONTH(R$3)=MONTH('Rent Roll'!$D39)),1,0))</f>
        <v>0</v>
      </c>
      <c r="S65" s="768">
        <f>IF(AND(S$3&gt;'Rent Roll'!$C39,S$3&lt;='Rent Roll'!$D39),1,IF(AND(YEAR(S$3)=YEAR('Rent Roll'!$D39),MONTH(S$3)=MONTH('Rent Roll'!$D39)),1,0))</f>
        <v>0</v>
      </c>
      <c r="T65" s="567">
        <f>IF(AND(T$3&gt;'Rent Roll'!$C39,T$3&lt;='Rent Roll'!$D39),1,IF(AND(YEAR(T$3)=YEAR('Rent Roll'!$D39),MONTH(T$3)=MONTH('Rent Roll'!$D39)),1,0))</f>
        <v>0</v>
      </c>
      <c r="U65" s="567">
        <f>IF(AND(U$3&gt;'Rent Roll'!$C39,U$3&lt;='Rent Roll'!$D39),1,IF(AND(YEAR(U$3)=YEAR('Rent Roll'!$D39),MONTH(U$3)=MONTH('Rent Roll'!$D39)),1,0))</f>
        <v>0</v>
      </c>
      <c r="V65" s="567">
        <f>IF(AND(V$3&gt;'Rent Roll'!$C39,V$3&lt;='Rent Roll'!$D39),1,IF(AND(YEAR(V$3)=YEAR('Rent Roll'!$D39),MONTH(V$3)=MONTH('Rent Roll'!$D39)),1,0))</f>
        <v>0</v>
      </c>
      <c r="W65" s="567">
        <f>IF(AND(W$3&gt;'Rent Roll'!$C39,W$3&lt;='Rent Roll'!$D39),1,IF(AND(YEAR(W$3)=YEAR('Rent Roll'!$D39),MONTH(W$3)=MONTH('Rent Roll'!$D39)),1,0))</f>
        <v>0</v>
      </c>
      <c r="X65" s="567">
        <f>IF(AND(X$3&gt;'Rent Roll'!$C39,X$3&lt;='Rent Roll'!$D39),1,IF(AND(YEAR(X$3)=YEAR('Rent Roll'!$D39),MONTH(X$3)=MONTH('Rent Roll'!$D39)),1,0))</f>
        <v>0</v>
      </c>
      <c r="Y65" s="567">
        <f>IF(AND(Y$3&gt;'Rent Roll'!$C39,Y$3&lt;='Rent Roll'!$D39),1,IF(AND(YEAR(Y$3)=YEAR('Rent Roll'!$D39),MONTH(Y$3)=MONTH('Rent Roll'!$D39)),1,0))</f>
        <v>0</v>
      </c>
      <c r="Z65" s="567">
        <f>IF(AND(Z$3&gt;'Rent Roll'!$C39,Z$3&lt;='Rent Roll'!$D39),1,IF(AND(YEAR(Z$3)=YEAR('Rent Roll'!$D39),MONTH(Z$3)=MONTH('Rent Roll'!$D39)),1,0))</f>
        <v>0</v>
      </c>
      <c r="AA65" s="567">
        <f>IF(AND(AA$3&gt;'Rent Roll'!$C39,AA$3&lt;='Rent Roll'!$D39),1,IF(AND(YEAR(AA$3)=YEAR('Rent Roll'!$D39),MONTH(AA$3)=MONTH('Rent Roll'!$D39)),1,0))</f>
        <v>0</v>
      </c>
      <c r="AB65" s="567">
        <f>IF(AND(AB$3&gt;'Rent Roll'!$C39,AB$3&lt;='Rent Roll'!$D39),1,IF(AND(YEAR(AB$3)=YEAR('Rent Roll'!$D39),MONTH(AB$3)=MONTH('Rent Roll'!$D39)),1,0))</f>
        <v>0</v>
      </c>
      <c r="AC65" s="567">
        <f>IF(AND(AC$3&gt;'Rent Roll'!$C39,AC$3&lt;='Rent Roll'!$D39),1,IF(AND(YEAR(AC$3)=YEAR('Rent Roll'!$D39),MONTH(AC$3)=MONTH('Rent Roll'!$D39)),1,0))</f>
        <v>0</v>
      </c>
      <c r="AD65" s="767">
        <f>IF(AND(AD$3&gt;'Rent Roll'!$C39,AD$3&lt;='Rent Roll'!$D39),1,IF(AND(YEAR(AD$3)=YEAR('Rent Roll'!$D39),MONTH(AD$3)=MONTH('Rent Roll'!$D39)),1,0))</f>
        <v>0</v>
      </c>
      <c r="AE65" s="768">
        <f>IF(AND(AE$3&gt;'Rent Roll'!$C39,AE$3&lt;='Rent Roll'!$D39),1,IF(AND(YEAR(AE$3)=YEAR('Rent Roll'!$D39),MONTH(AE$3)=MONTH('Rent Roll'!$D39)),1,0))</f>
        <v>0</v>
      </c>
      <c r="AF65" s="567">
        <f>IF(AND(AF$3&gt;'Rent Roll'!$C39,AF$3&lt;='Rent Roll'!$D39),1,IF(AND(YEAR(AF$3)=YEAR('Rent Roll'!$D39),MONTH(AF$3)=MONTH('Rent Roll'!$D39)),1,0))</f>
        <v>0</v>
      </c>
      <c r="AG65" s="567">
        <f>IF(AND(AG$3&gt;'Rent Roll'!$C39,AG$3&lt;='Rent Roll'!$D39),1,IF(AND(YEAR(AG$3)=YEAR('Rent Roll'!$D39),MONTH(AG$3)=MONTH('Rent Roll'!$D39)),1,0))</f>
        <v>0</v>
      </c>
      <c r="AH65" s="567">
        <f>IF(AND(AH$3&gt;'Rent Roll'!$C39,AH$3&lt;='Rent Roll'!$D39),1,IF(AND(YEAR(AH$3)=YEAR('Rent Roll'!$D39),MONTH(AH$3)=MONTH('Rent Roll'!$D39)),1,0))</f>
        <v>0</v>
      </c>
      <c r="AI65" s="567">
        <f>IF(AND(AI$3&gt;'Rent Roll'!$C39,AI$3&lt;='Rent Roll'!$D39),1,IF(AND(YEAR(AI$3)=YEAR('Rent Roll'!$D39),MONTH(AI$3)=MONTH('Rent Roll'!$D39)),1,0))</f>
        <v>0</v>
      </c>
      <c r="AJ65" s="567">
        <f>IF(AND(AJ$3&gt;'Rent Roll'!$C39,AJ$3&lt;='Rent Roll'!$D39),1,IF(AND(YEAR(AJ$3)=YEAR('Rent Roll'!$D39),MONTH(AJ$3)=MONTH('Rent Roll'!$D39)),1,0))</f>
        <v>0</v>
      </c>
      <c r="AK65" s="567">
        <f>IF(AND(AK$3&gt;'Rent Roll'!$C39,AK$3&lt;='Rent Roll'!$D39),1,IF(AND(YEAR(AK$3)=YEAR('Rent Roll'!$D39),MONTH(AK$3)=MONTH('Rent Roll'!$D39)),1,0))</f>
        <v>0</v>
      </c>
      <c r="AL65" s="567">
        <f>IF(AND(AL$3&gt;'Rent Roll'!$C39,AL$3&lt;='Rent Roll'!$D39),1,IF(AND(YEAR(AL$3)=YEAR('Rent Roll'!$D39),MONTH(AL$3)=MONTH('Rent Roll'!$D39)),1,0))</f>
        <v>0</v>
      </c>
      <c r="AM65" s="567">
        <f>IF(AND(AM$3&gt;'Rent Roll'!$C39,AM$3&lt;='Rent Roll'!$D39),1,IF(AND(YEAR(AM$3)=YEAR('Rent Roll'!$D39),MONTH(AM$3)=MONTH('Rent Roll'!$D39)),1,0))</f>
        <v>0</v>
      </c>
      <c r="AN65" s="567">
        <f>IF(AND(AN$3&gt;'Rent Roll'!$C39,AN$3&lt;='Rent Roll'!$D39),1,IF(AND(YEAR(AN$3)=YEAR('Rent Roll'!$D39),MONTH(AN$3)=MONTH('Rent Roll'!$D39)),1,0))</f>
        <v>0</v>
      </c>
      <c r="AO65" s="567">
        <f>IF(AND(AO$3&gt;'Rent Roll'!$C39,AO$3&lt;='Rent Roll'!$D39),1,IF(AND(YEAR(AO$3)=YEAR('Rent Roll'!$D39),MONTH(AO$3)=MONTH('Rent Roll'!$D39)),1,0))</f>
        <v>0</v>
      </c>
      <c r="AP65" s="767">
        <f>IF(AND(AP$3&gt;'Rent Roll'!$C39,AP$3&lt;='Rent Roll'!$D39),1,IF(AND(YEAR(AP$3)=YEAR('Rent Roll'!$D39),MONTH(AP$3)=MONTH('Rent Roll'!$D39)),1,0))</f>
        <v>0</v>
      </c>
      <c r="AQ65" s="768">
        <f>IF(AND(AQ$3&gt;'Rent Roll'!$C39,AQ$3&lt;='Rent Roll'!$D39),1,IF(AND(YEAR(AQ$3)=YEAR('Rent Roll'!$D39),MONTH(AQ$3)=MONTH('Rent Roll'!$D39)),1,0))</f>
        <v>0</v>
      </c>
      <c r="AR65" s="567">
        <f>IF(AND(AR$3&gt;'Rent Roll'!$C39,AR$3&lt;='Rent Roll'!$D39),1,IF(AND(YEAR(AR$3)=YEAR('Rent Roll'!$D39),MONTH(AR$3)=MONTH('Rent Roll'!$D39)),1,0))</f>
        <v>0</v>
      </c>
      <c r="AS65" s="567">
        <f>IF(AND(AS$3&gt;'Rent Roll'!$C39,AS$3&lt;='Rent Roll'!$D39),1,IF(AND(YEAR(AS$3)=YEAR('Rent Roll'!$D39),MONTH(AS$3)=MONTH('Rent Roll'!$D39)),1,0))</f>
        <v>0</v>
      </c>
      <c r="AT65" s="567">
        <f>IF(AND(AT$3&gt;'Rent Roll'!$C39,AT$3&lt;='Rent Roll'!$D39),1,IF(AND(YEAR(AT$3)=YEAR('Rent Roll'!$D39),MONTH(AT$3)=MONTH('Rent Roll'!$D39)),1,0))</f>
        <v>0</v>
      </c>
      <c r="AU65" s="567">
        <f>IF(AND(AU$3&gt;'Rent Roll'!$C39,AU$3&lt;='Rent Roll'!$D39),1,IF(AND(YEAR(AU$3)=YEAR('Rent Roll'!$D39),MONTH(AU$3)=MONTH('Rent Roll'!$D39)),1,0))</f>
        <v>0</v>
      </c>
      <c r="AV65" s="567">
        <f>IF(AND(AV$3&gt;'Rent Roll'!$C39,AV$3&lt;='Rent Roll'!$D39),1,IF(AND(YEAR(AV$3)=YEAR('Rent Roll'!$D39),MONTH(AV$3)=MONTH('Rent Roll'!$D39)),1,0))</f>
        <v>0</v>
      </c>
      <c r="AW65" s="567">
        <f>IF(AND(AW$3&gt;'Rent Roll'!$C39,AW$3&lt;='Rent Roll'!$D39),1,IF(AND(YEAR(AW$3)=YEAR('Rent Roll'!$D39),MONTH(AW$3)=MONTH('Rent Roll'!$D39)),1,0))</f>
        <v>0</v>
      </c>
      <c r="AX65" s="567">
        <f>IF(AND(AX$3&gt;'Rent Roll'!$C39,AX$3&lt;='Rent Roll'!$D39),1,IF(AND(YEAR(AX$3)=YEAR('Rent Roll'!$D39),MONTH(AX$3)=MONTH('Rent Roll'!$D39)),1,0))</f>
        <v>0</v>
      </c>
      <c r="AY65" s="567">
        <f>IF(AND(AY$3&gt;'Rent Roll'!$C39,AY$3&lt;='Rent Roll'!$D39),1,IF(AND(YEAR(AY$3)=YEAR('Rent Roll'!$D39),MONTH(AY$3)=MONTH('Rent Roll'!$D39)),1,0))</f>
        <v>0</v>
      </c>
      <c r="AZ65" s="567">
        <f>IF(AND(AZ$3&gt;'Rent Roll'!$C39,AZ$3&lt;='Rent Roll'!$D39),1,IF(AND(YEAR(AZ$3)=YEAR('Rent Roll'!$D39),MONTH(AZ$3)=MONTH('Rent Roll'!$D39)),1,0))</f>
        <v>0</v>
      </c>
      <c r="BA65" s="567">
        <f>IF(AND(BA$3&gt;'Rent Roll'!$C39,BA$3&lt;='Rent Roll'!$D39),1,IF(AND(YEAR(BA$3)=YEAR('Rent Roll'!$D39),MONTH(BA$3)=MONTH('Rent Roll'!$D39)),1,0))</f>
        <v>0</v>
      </c>
      <c r="BB65" s="767">
        <f>IF(AND(BB$3&gt;'Rent Roll'!$C39,BB$3&lt;='Rent Roll'!$D39),1,IF(AND(YEAR(BB$3)=YEAR('Rent Roll'!$D39),MONTH(BB$3)=MONTH('Rent Roll'!$D39)),1,0))</f>
        <v>0</v>
      </c>
      <c r="BC65" s="768">
        <f>IF(AND(BC$3&gt;'Rent Roll'!$C39,BC$3&lt;='Rent Roll'!$D39),1,IF(AND(YEAR(BC$3)=YEAR('Rent Roll'!$D39),MONTH(BC$3)=MONTH('Rent Roll'!$D39)),1,0))</f>
        <v>0</v>
      </c>
      <c r="BD65" s="567">
        <f>IF(AND(BD$3&gt;'Rent Roll'!$C39,BD$3&lt;='Rent Roll'!$D39),1,IF(AND(YEAR(BD$3)=YEAR('Rent Roll'!$D39),MONTH(BD$3)=MONTH('Rent Roll'!$D39)),1,0))</f>
        <v>0</v>
      </c>
      <c r="BE65" s="567">
        <f>IF(AND(BE$3&gt;'Rent Roll'!$C39,BE$3&lt;='Rent Roll'!$D39),1,IF(AND(YEAR(BE$3)=YEAR('Rent Roll'!$D39),MONTH(BE$3)=MONTH('Rent Roll'!$D39)),1,0))</f>
        <v>0</v>
      </c>
      <c r="BF65" s="567">
        <f>IF(AND(BF$3&gt;'Rent Roll'!$C39,BF$3&lt;='Rent Roll'!$D39),1,IF(AND(YEAR(BF$3)=YEAR('Rent Roll'!$D39),MONTH(BF$3)=MONTH('Rent Roll'!$D39)),1,0))</f>
        <v>0</v>
      </c>
      <c r="BG65" s="567">
        <f>IF(AND(BG$3&gt;'Rent Roll'!$C39,BG$3&lt;='Rent Roll'!$D39),1,IF(AND(YEAR(BG$3)=YEAR('Rent Roll'!$D39),MONTH(BG$3)=MONTH('Rent Roll'!$D39)),1,0))</f>
        <v>0</v>
      </c>
      <c r="BH65" s="567">
        <f>IF(AND(BH$3&gt;'Rent Roll'!$C39,BH$3&lt;='Rent Roll'!$D39),1,IF(AND(YEAR(BH$3)=YEAR('Rent Roll'!$D39),MONTH(BH$3)=MONTH('Rent Roll'!$D39)),1,0))</f>
        <v>0</v>
      </c>
      <c r="BI65" s="567">
        <f>IF(AND(BI$3&gt;'Rent Roll'!$C39,BI$3&lt;='Rent Roll'!$D39),1,IF(AND(YEAR(BI$3)=YEAR('Rent Roll'!$D39),MONTH(BI$3)=MONTH('Rent Roll'!$D39)),1,0))</f>
        <v>0</v>
      </c>
      <c r="BJ65" s="567">
        <f>IF(AND(BJ$3&gt;'Rent Roll'!$C39,BJ$3&lt;='Rent Roll'!$D39),1,IF(AND(YEAR(BJ$3)=YEAR('Rent Roll'!$D39),MONTH(BJ$3)=MONTH('Rent Roll'!$D39)),1,0))</f>
        <v>0</v>
      </c>
      <c r="BK65" s="567">
        <f>IF(AND(BK$3&gt;'Rent Roll'!$C39,BK$3&lt;='Rent Roll'!$D39),1,IF(AND(YEAR(BK$3)=YEAR('Rent Roll'!$D39),MONTH(BK$3)=MONTH('Rent Roll'!$D39)),1,0))</f>
        <v>0</v>
      </c>
      <c r="BL65" s="567">
        <f>IF(AND(BL$3&gt;'Rent Roll'!$C39,BL$3&lt;='Rent Roll'!$D39),1,IF(AND(YEAR(BL$3)=YEAR('Rent Roll'!$D39),MONTH(BL$3)=MONTH('Rent Roll'!$D39)),1,0))</f>
        <v>0</v>
      </c>
      <c r="BM65" s="567">
        <f>IF(AND(BM$3&gt;'Rent Roll'!$C39,BM$3&lt;='Rent Roll'!$D39),1,IF(AND(YEAR(BM$3)=YEAR('Rent Roll'!$D39),MONTH(BM$3)=MONTH('Rent Roll'!$D39)),1,0))</f>
        <v>0</v>
      </c>
      <c r="BN65" s="767">
        <f>IF(AND(BN$3&gt;'Rent Roll'!$C39,BN$3&lt;='Rent Roll'!$D39),1,IF(AND(YEAR(BN$3)=YEAR('Rent Roll'!$D39),MONTH(BN$3)=MONTH('Rent Roll'!$D39)),1,0))</f>
        <v>0</v>
      </c>
      <c r="BO65" s="768">
        <f>IF(AND(BO$3&gt;'Rent Roll'!$C39,BO$3&lt;='Rent Roll'!$D39),1,IF(AND(YEAR(BO$3)=YEAR('Rent Roll'!$D39),MONTH(BO$3)=MONTH('Rent Roll'!$D39)),1,0))</f>
        <v>0</v>
      </c>
      <c r="BP65" s="567">
        <f>IF(AND(BP$3&gt;'Rent Roll'!$C39,BP$3&lt;='Rent Roll'!$D39),1,IF(AND(YEAR(BP$3)=YEAR('Rent Roll'!$D39),MONTH(BP$3)=MONTH('Rent Roll'!$D39)),1,0))</f>
        <v>0</v>
      </c>
      <c r="BQ65" s="567">
        <f>IF(AND(BQ$3&gt;'Rent Roll'!$C39,BQ$3&lt;='Rent Roll'!$D39),1,IF(AND(YEAR(BQ$3)=YEAR('Rent Roll'!$D39),MONTH(BQ$3)=MONTH('Rent Roll'!$D39)),1,0))</f>
        <v>0</v>
      </c>
      <c r="BR65" s="567">
        <f>IF(AND(BR$3&gt;'Rent Roll'!$C39,BR$3&lt;='Rent Roll'!$D39),1,IF(AND(YEAR(BR$3)=YEAR('Rent Roll'!$D39),MONTH(BR$3)=MONTH('Rent Roll'!$D39)),1,0))</f>
        <v>0</v>
      </c>
      <c r="BS65" s="567">
        <f>IF(AND(BS$3&gt;'Rent Roll'!$C39,BS$3&lt;='Rent Roll'!$D39),1,IF(AND(YEAR(BS$3)=YEAR('Rent Roll'!$D39),MONTH(BS$3)=MONTH('Rent Roll'!$D39)),1,0))</f>
        <v>0</v>
      </c>
      <c r="BT65" s="567">
        <f>IF(AND(BT$3&gt;'Rent Roll'!$C39,BT$3&lt;='Rent Roll'!$D39),1,IF(AND(YEAR(BT$3)=YEAR('Rent Roll'!$D39),MONTH(BT$3)=MONTH('Rent Roll'!$D39)),1,0))</f>
        <v>0</v>
      </c>
      <c r="BU65" s="567">
        <f>IF(AND(BU$3&gt;'Rent Roll'!$C39,BU$3&lt;='Rent Roll'!$D39),1,IF(AND(YEAR(BU$3)=YEAR('Rent Roll'!$D39),MONTH(BU$3)=MONTH('Rent Roll'!$D39)),1,0))</f>
        <v>0</v>
      </c>
      <c r="BV65" s="567">
        <f>IF(AND(BV$3&gt;'Rent Roll'!$C39,BV$3&lt;='Rent Roll'!$D39),1,IF(AND(YEAR(BV$3)=YEAR('Rent Roll'!$D39),MONTH(BV$3)=MONTH('Rent Roll'!$D39)),1,0))</f>
        <v>0</v>
      </c>
      <c r="BW65" s="567">
        <f>IF(AND(BW$3&gt;'Rent Roll'!$C39,BW$3&lt;='Rent Roll'!$D39),1,IF(AND(YEAR(BW$3)=YEAR('Rent Roll'!$D39),MONTH(BW$3)=MONTH('Rent Roll'!$D39)),1,0))</f>
        <v>0</v>
      </c>
      <c r="BX65" s="567">
        <f>IF(AND(BX$3&gt;'Rent Roll'!$C39,BX$3&lt;='Rent Roll'!$D39),1,IF(AND(YEAR(BX$3)=YEAR('Rent Roll'!$D39),MONTH(BX$3)=MONTH('Rent Roll'!$D39)),1,0))</f>
        <v>0</v>
      </c>
      <c r="BY65" s="567">
        <f>IF(AND(BY$3&gt;'Rent Roll'!$C39,BY$3&lt;='Rent Roll'!$D39),1,IF(AND(YEAR(BY$3)=YEAR('Rent Roll'!$D39),MONTH(BY$3)=MONTH('Rent Roll'!$D39)),1,0))</f>
        <v>0</v>
      </c>
      <c r="BZ65" s="767">
        <f>IF(AND(BZ$3&gt;'Rent Roll'!$C39,BZ$3&lt;='Rent Roll'!$D39),1,IF(AND(YEAR(BZ$3)=YEAR('Rent Roll'!$D39),MONTH(BZ$3)=MONTH('Rent Roll'!$D39)),1,0))</f>
        <v>0</v>
      </c>
      <c r="CA65" s="768">
        <f>IF(AND(CA$3&gt;'Rent Roll'!$C39,CA$3&lt;='Rent Roll'!$D39),1,IF(AND(YEAR(CA$3)=YEAR('Rent Roll'!$D39),MONTH(CA$3)=MONTH('Rent Roll'!$D39)),1,0))</f>
        <v>0</v>
      </c>
      <c r="CB65" s="567">
        <f>IF(AND(CB$3&gt;'Rent Roll'!$C39,CB$3&lt;='Rent Roll'!$D39),1,IF(AND(YEAR(CB$3)=YEAR('Rent Roll'!$D39),MONTH(CB$3)=MONTH('Rent Roll'!$D39)),1,0))</f>
        <v>0</v>
      </c>
      <c r="CC65" s="567">
        <f>IF(AND(CC$3&gt;'Rent Roll'!$C39,CC$3&lt;='Rent Roll'!$D39),1,IF(AND(YEAR(CC$3)=YEAR('Rent Roll'!$D39),MONTH(CC$3)=MONTH('Rent Roll'!$D39)),1,0))</f>
        <v>0</v>
      </c>
      <c r="CD65" s="567">
        <f>IF(AND(CD$3&gt;'Rent Roll'!$C39,CD$3&lt;='Rent Roll'!$D39),1,IF(AND(YEAR(CD$3)=YEAR('Rent Roll'!$D39),MONTH(CD$3)=MONTH('Rent Roll'!$D39)),1,0))</f>
        <v>0</v>
      </c>
      <c r="CE65" s="567">
        <f>IF(AND(CE$3&gt;'Rent Roll'!$C39,CE$3&lt;='Rent Roll'!$D39),1,IF(AND(YEAR(CE$3)=YEAR('Rent Roll'!$D39),MONTH(CE$3)=MONTH('Rent Roll'!$D39)),1,0))</f>
        <v>0</v>
      </c>
      <c r="CF65" s="567">
        <f>IF(AND(CF$3&gt;'Rent Roll'!$C39,CF$3&lt;='Rent Roll'!$D39),1,IF(AND(YEAR(CF$3)=YEAR('Rent Roll'!$D39),MONTH(CF$3)=MONTH('Rent Roll'!$D39)),1,0))</f>
        <v>0</v>
      </c>
      <c r="CG65" s="567">
        <f>IF(AND(CG$3&gt;'Rent Roll'!$C39,CG$3&lt;='Rent Roll'!$D39),1,IF(AND(YEAR(CG$3)=YEAR('Rent Roll'!$D39),MONTH(CG$3)=MONTH('Rent Roll'!$D39)),1,0))</f>
        <v>0</v>
      </c>
      <c r="CH65" s="567">
        <f>IF(AND(CH$3&gt;'Rent Roll'!$C39,CH$3&lt;='Rent Roll'!$D39),1,IF(AND(YEAR(CH$3)=YEAR('Rent Roll'!$D39),MONTH(CH$3)=MONTH('Rent Roll'!$D39)),1,0))</f>
        <v>0</v>
      </c>
      <c r="CI65" s="567">
        <f>IF(AND(CI$3&gt;'Rent Roll'!$C39,CI$3&lt;='Rent Roll'!$D39),1,IF(AND(YEAR(CI$3)=YEAR('Rent Roll'!$D39),MONTH(CI$3)=MONTH('Rent Roll'!$D39)),1,0))</f>
        <v>0</v>
      </c>
      <c r="CJ65" s="567">
        <f>IF(AND(CJ$3&gt;'Rent Roll'!$C39,CJ$3&lt;='Rent Roll'!$D39),1,IF(AND(YEAR(CJ$3)=YEAR('Rent Roll'!$D39),MONTH(CJ$3)=MONTH('Rent Roll'!$D39)),1,0))</f>
        <v>0</v>
      </c>
      <c r="CK65" s="567">
        <f>IF(AND(CK$3&gt;'Rent Roll'!$C39,CK$3&lt;='Rent Roll'!$D39),1,IF(AND(YEAR(CK$3)=YEAR('Rent Roll'!$D39),MONTH(CK$3)=MONTH('Rent Roll'!$D39)),1,0))</f>
        <v>0</v>
      </c>
      <c r="CL65" s="767">
        <f>IF(AND(CL$3&gt;'Rent Roll'!$C39,CL$3&lt;='Rent Roll'!$D39),1,IF(AND(YEAR(CL$3)=YEAR('Rent Roll'!$D39),MONTH(CL$3)=MONTH('Rent Roll'!$D39)),1,0))</f>
        <v>0</v>
      </c>
      <c r="CM65" s="768">
        <f>IF(AND(CM$3&gt;'Rent Roll'!$C39,CM$3&lt;='Rent Roll'!$D39),1,IF(AND(YEAR(CM$3)=YEAR('Rent Roll'!$D39),MONTH(CM$3)=MONTH('Rent Roll'!$D39)),1,0))</f>
        <v>0</v>
      </c>
      <c r="CN65" s="567">
        <f>IF(AND(CN$3&gt;'Rent Roll'!$C39,CN$3&lt;='Rent Roll'!$D39),1,IF(AND(YEAR(CN$3)=YEAR('Rent Roll'!$D39),MONTH(CN$3)=MONTH('Rent Roll'!$D39)),1,0))</f>
        <v>0</v>
      </c>
      <c r="CO65" s="567">
        <f>IF(AND(CO$3&gt;'Rent Roll'!$C39,CO$3&lt;='Rent Roll'!$D39),1,IF(AND(YEAR(CO$3)=YEAR('Rent Roll'!$D39),MONTH(CO$3)=MONTH('Rent Roll'!$D39)),1,0))</f>
        <v>0</v>
      </c>
      <c r="CP65" s="567">
        <f>IF(AND(CP$3&gt;'Rent Roll'!$C39,CP$3&lt;='Rent Roll'!$D39),1,IF(AND(YEAR(CP$3)=YEAR('Rent Roll'!$D39),MONTH(CP$3)=MONTH('Rent Roll'!$D39)),1,0))</f>
        <v>0</v>
      </c>
      <c r="CQ65" s="567">
        <f>IF(AND(CQ$3&gt;'Rent Roll'!$C39,CQ$3&lt;='Rent Roll'!$D39),1,IF(AND(YEAR(CQ$3)=YEAR('Rent Roll'!$D39),MONTH(CQ$3)=MONTH('Rent Roll'!$D39)),1,0))</f>
        <v>0</v>
      </c>
      <c r="CR65" s="567">
        <f>IF(AND(CR$3&gt;'Rent Roll'!$C39,CR$3&lt;='Rent Roll'!$D39),1,IF(AND(YEAR(CR$3)=YEAR('Rent Roll'!$D39),MONTH(CR$3)=MONTH('Rent Roll'!$D39)),1,0))</f>
        <v>0</v>
      </c>
      <c r="CS65" s="567">
        <f>IF(AND(CS$3&gt;'Rent Roll'!$C39,CS$3&lt;='Rent Roll'!$D39),1,IF(AND(YEAR(CS$3)=YEAR('Rent Roll'!$D39),MONTH(CS$3)=MONTH('Rent Roll'!$D39)),1,0))</f>
        <v>0</v>
      </c>
      <c r="CT65" s="567">
        <f>IF(AND(CT$3&gt;'Rent Roll'!$C39,CT$3&lt;='Rent Roll'!$D39),1,IF(AND(YEAR(CT$3)=YEAR('Rent Roll'!$D39),MONTH(CT$3)=MONTH('Rent Roll'!$D39)),1,0))</f>
        <v>0</v>
      </c>
      <c r="CU65" s="567">
        <f>IF(AND(CU$3&gt;'Rent Roll'!$C39,CU$3&lt;='Rent Roll'!$D39),1,IF(AND(YEAR(CU$3)=YEAR('Rent Roll'!$D39),MONTH(CU$3)=MONTH('Rent Roll'!$D39)),1,0))</f>
        <v>0</v>
      </c>
      <c r="CV65" s="567">
        <f>IF(AND(CV$3&gt;'Rent Roll'!$C39,CV$3&lt;='Rent Roll'!$D39),1,IF(AND(YEAR(CV$3)=YEAR('Rent Roll'!$D39),MONTH(CV$3)=MONTH('Rent Roll'!$D39)),1,0))</f>
        <v>0</v>
      </c>
      <c r="CW65" s="567">
        <f>IF(AND(CW$3&gt;'Rent Roll'!$C39,CW$3&lt;='Rent Roll'!$D39),1,IF(AND(YEAR(CW$3)=YEAR('Rent Roll'!$D39),MONTH(CW$3)=MONTH('Rent Roll'!$D39)),1,0))</f>
        <v>0</v>
      </c>
      <c r="CX65" s="767">
        <f>IF(AND(CX$3&gt;'Rent Roll'!$C39,CX$3&lt;='Rent Roll'!$D39),1,IF(AND(YEAR(CX$3)=YEAR('Rent Roll'!$D39),MONTH(CX$3)=MONTH('Rent Roll'!$D39)),1,0))</f>
        <v>0</v>
      </c>
      <c r="CY65" s="768">
        <f>IF(AND(CY$3&gt;'Rent Roll'!$C39,CY$3&lt;='Rent Roll'!$D39),1,IF(AND(YEAR(CY$3)=YEAR('Rent Roll'!$D39),MONTH(CY$3)=MONTH('Rent Roll'!$D39)),1,0))</f>
        <v>0</v>
      </c>
      <c r="CZ65" s="567">
        <f>IF(AND(CZ$3&gt;'Rent Roll'!$C39,CZ$3&lt;='Rent Roll'!$D39),1,IF(AND(YEAR(CZ$3)=YEAR('Rent Roll'!$D39),MONTH(CZ$3)=MONTH('Rent Roll'!$D39)),1,0))</f>
        <v>0</v>
      </c>
      <c r="DA65" s="567">
        <f>IF(AND(DA$3&gt;'Rent Roll'!$C39,DA$3&lt;='Rent Roll'!$D39),1,IF(AND(YEAR(DA$3)=YEAR('Rent Roll'!$D39),MONTH(DA$3)=MONTH('Rent Roll'!$D39)),1,0))</f>
        <v>0</v>
      </c>
      <c r="DB65" s="567">
        <f>IF(AND(DB$3&gt;'Rent Roll'!$C39,DB$3&lt;='Rent Roll'!$D39),1,IF(AND(YEAR(DB$3)=YEAR('Rent Roll'!$D39),MONTH(DB$3)=MONTH('Rent Roll'!$D39)),1,0))</f>
        <v>0</v>
      </c>
      <c r="DC65" s="567">
        <f>IF(AND(DC$3&gt;'Rent Roll'!$C39,DC$3&lt;='Rent Roll'!$D39),1,IF(AND(YEAR(DC$3)=YEAR('Rent Roll'!$D39),MONTH(DC$3)=MONTH('Rent Roll'!$D39)),1,0))</f>
        <v>0</v>
      </c>
      <c r="DD65" s="567">
        <f>IF(AND(DD$3&gt;'Rent Roll'!$C39,DD$3&lt;='Rent Roll'!$D39),1,IF(AND(YEAR(DD$3)=YEAR('Rent Roll'!$D39),MONTH(DD$3)=MONTH('Rent Roll'!$D39)),1,0))</f>
        <v>0</v>
      </c>
      <c r="DE65" s="567">
        <f>IF(AND(DE$3&gt;'Rent Roll'!$C39,DE$3&lt;='Rent Roll'!$D39),1,IF(AND(YEAR(DE$3)=YEAR('Rent Roll'!$D39),MONTH(DE$3)=MONTH('Rent Roll'!$D39)),1,0))</f>
        <v>0</v>
      </c>
      <c r="DF65" s="567">
        <f>IF(AND(DF$3&gt;'Rent Roll'!$C39,DF$3&lt;='Rent Roll'!$D39),1,IF(AND(YEAR(DF$3)=YEAR('Rent Roll'!$D39),MONTH(DF$3)=MONTH('Rent Roll'!$D39)),1,0))</f>
        <v>0</v>
      </c>
      <c r="DG65" s="567">
        <f>IF(AND(DG$3&gt;'Rent Roll'!$C39,DG$3&lt;='Rent Roll'!$D39),1,IF(AND(YEAR(DG$3)=YEAR('Rent Roll'!$D39),MONTH(DG$3)=MONTH('Rent Roll'!$D39)),1,0))</f>
        <v>0</v>
      </c>
      <c r="DH65" s="567">
        <f>IF(AND(DH$3&gt;'Rent Roll'!$C39,DH$3&lt;='Rent Roll'!$D39),1,IF(AND(YEAR(DH$3)=YEAR('Rent Roll'!$D39),MONTH(DH$3)=MONTH('Rent Roll'!$D39)),1,0))</f>
        <v>0</v>
      </c>
      <c r="DI65" s="567">
        <f>IF(AND(DI$3&gt;'Rent Roll'!$C39,DI$3&lt;='Rent Roll'!$D39),1,IF(AND(YEAR(DI$3)=YEAR('Rent Roll'!$D39),MONTH(DI$3)=MONTH('Rent Roll'!$D39)),1,0))</f>
        <v>0</v>
      </c>
      <c r="DJ65" s="767">
        <f>IF(AND(DJ$3&gt;'Rent Roll'!$C39,DJ$3&lt;='Rent Roll'!$D39),1,IF(AND(YEAR(DJ$3)=YEAR('Rent Roll'!$D39),MONTH(DJ$3)=MONTH('Rent Roll'!$D39)),1,0))</f>
        <v>0</v>
      </c>
      <c r="DK65" s="768">
        <f>IF(AND(DK$3&gt;'Rent Roll'!$C39,DK$3&lt;='Rent Roll'!$D39),1,IF(AND(YEAR(DK$3)=YEAR('Rent Roll'!$D39),MONTH(DK$3)=MONTH('Rent Roll'!$D39)),1,0))</f>
        <v>0</v>
      </c>
      <c r="DL65" s="567">
        <f>IF(AND(DL$3&gt;'Rent Roll'!$C39,DL$3&lt;='Rent Roll'!$D39),1,IF(AND(YEAR(DL$3)=YEAR('Rent Roll'!$D39),MONTH(DL$3)=MONTH('Rent Roll'!$D39)),1,0))</f>
        <v>0</v>
      </c>
      <c r="DM65" s="567">
        <f>IF(AND(DM$3&gt;'Rent Roll'!$C39,DM$3&lt;='Rent Roll'!$D39),1,IF(AND(YEAR(DM$3)=YEAR('Rent Roll'!$D39),MONTH(DM$3)=MONTH('Rent Roll'!$D39)),1,0))</f>
        <v>0</v>
      </c>
      <c r="DN65" s="567">
        <f>IF(AND(DN$3&gt;'Rent Roll'!$C39,DN$3&lt;='Rent Roll'!$D39),1,IF(AND(YEAR(DN$3)=YEAR('Rent Roll'!$D39),MONTH(DN$3)=MONTH('Rent Roll'!$D39)),1,0))</f>
        <v>0</v>
      </c>
      <c r="DO65" s="567">
        <f>IF(AND(DO$3&gt;'Rent Roll'!$C39,DO$3&lt;='Rent Roll'!$D39),1,IF(AND(YEAR(DO$3)=YEAR('Rent Roll'!$D39),MONTH(DO$3)=MONTH('Rent Roll'!$D39)),1,0))</f>
        <v>0</v>
      </c>
      <c r="DP65" s="567">
        <f>IF(AND(DP$3&gt;'Rent Roll'!$C39,DP$3&lt;='Rent Roll'!$D39),1,IF(AND(YEAR(DP$3)=YEAR('Rent Roll'!$D39),MONTH(DP$3)=MONTH('Rent Roll'!$D39)),1,0))</f>
        <v>0</v>
      </c>
      <c r="DQ65" s="567">
        <f>IF(AND(DQ$3&gt;'Rent Roll'!$C39,DQ$3&lt;='Rent Roll'!$D39),1,IF(AND(YEAR(DQ$3)=YEAR('Rent Roll'!$D39),MONTH(DQ$3)=MONTH('Rent Roll'!$D39)),1,0))</f>
        <v>0</v>
      </c>
      <c r="DR65" s="567">
        <f>IF(AND(DR$3&gt;'Rent Roll'!$C39,DR$3&lt;='Rent Roll'!$D39),1,IF(AND(YEAR(DR$3)=YEAR('Rent Roll'!$D39),MONTH(DR$3)=MONTH('Rent Roll'!$D39)),1,0))</f>
        <v>0</v>
      </c>
      <c r="DS65" s="567">
        <f>IF(AND(DS$3&gt;'Rent Roll'!$C39,DS$3&lt;='Rent Roll'!$D39),1,IF(AND(YEAR(DS$3)=YEAR('Rent Roll'!$D39),MONTH(DS$3)=MONTH('Rent Roll'!$D39)),1,0))</f>
        <v>0</v>
      </c>
      <c r="DT65" s="567">
        <f>IF(AND(DT$3&gt;'Rent Roll'!$C39,DT$3&lt;='Rent Roll'!$D39),1,IF(AND(YEAR(DT$3)=YEAR('Rent Roll'!$D39),MONTH(DT$3)=MONTH('Rent Roll'!$D39)),1,0))</f>
        <v>0</v>
      </c>
      <c r="DU65" s="567">
        <f>IF(AND(DU$3&gt;'Rent Roll'!$C39,DU$3&lt;='Rent Roll'!$D39),1,IF(AND(YEAR(DU$3)=YEAR('Rent Roll'!$D39),MONTH(DU$3)=MONTH('Rent Roll'!$D39)),1,0))</f>
        <v>0</v>
      </c>
      <c r="DV65" s="567">
        <f>IF(AND(DV$3&gt;'Rent Roll'!$C39,DV$3&lt;='Rent Roll'!$D39),1,IF(AND(YEAR(DV$3)=YEAR('Rent Roll'!$D39),MONTH(DV$3)=MONTH('Rent Roll'!$D39)),1,0))</f>
        <v>0</v>
      </c>
    </row>
    <row r="66" spans="1:126" s="568" customFormat="1" ht="12" customHeight="1" outlineLevel="1" x14ac:dyDescent="0.4">
      <c r="A66" s="732"/>
      <c r="B66" s="564">
        <f>'Rent Roll'!$B40</f>
        <v>0</v>
      </c>
      <c r="C66" s="565"/>
      <c r="D66" s="565"/>
      <c r="E66" s="566"/>
      <c r="F66" s="778">
        <f>IF(AND(F$3&gt;'Rent Roll'!$C40,F$3&lt;='Rent Roll'!$D40),1,IF(AND(YEAR(F$3)=YEAR('Rent Roll'!$D40),MONTH(F$3)=MONTH('Rent Roll'!$D40)),1,0))</f>
        <v>0</v>
      </c>
      <c r="G66" s="768">
        <f>IF(AND(G$3&gt;'Rent Roll'!$C40,G$3&lt;='Rent Roll'!$D40),1,IF(AND(YEAR(G$3)=YEAR('Rent Roll'!$D40),MONTH(G$3)=MONTH('Rent Roll'!$D40)),1,0))</f>
        <v>0</v>
      </c>
      <c r="H66" s="567">
        <f>IF(AND(H$3&gt;'Rent Roll'!$C40,H$3&lt;='Rent Roll'!$D40),1,IF(AND(YEAR(H$3)=YEAR('Rent Roll'!$D40),MONTH(H$3)=MONTH('Rent Roll'!$D40)),1,0))</f>
        <v>0</v>
      </c>
      <c r="I66" s="567">
        <f>IF(AND(I$3&gt;'Rent Roll'!$C40,I$3&lt;='Rent Roll'!$D40),1,IF(AND(YEAR(I$3)=YEAR('Rent Roll'!$D40),MONTH(I$3)=MONTH('Rent Roll'!$D40)),1,0))</f>
        <v>0</v>
      </c>
      <c r="J66" s="567">
        <f>IF(AND(J$3&gt;'Rent Roll'!$C40,J$3&lt;='Rent Roll'!$D40),1,IF(AND(YEAR(J$3)=YEAR('Rent Roll'!$D40),MONTH(J$3)=MONTH('Rent Roll'!$D40)),1,0))</f>
        <v>0</v>
      </c>
      <c r="K66" s="567">
        <f>IF(AND(K$3&gt;'Rent Roll'!$C40,K$3&lt;='Rent Roll'!$D40),1,IF(AND(YEAR(K$3)=YEAR('Rent Roll'!$D40),MONTH(K$3)=MONTH('Rent Roll'!$D40)),1,0))</f>
        <v>0</v>
      </c>
      <c r="L66" s="567">
        <f>IF(AND(L$3&gt;'Rent Roll'!$C40,L$3&lt;='Rent Roll'!$D40),1,IF(AND(YEAR(L$3)=YEAR('Rent Roll'!$D40),MONTH(L$3)=MONTH('Rent Roll'!$D40)),1,0))</f>
        <v>0</v>
      </c>
      <c r="M66" s="567">
        <f>IF(AND(M$3&gt;'Rent Roll'!$C40,M$3&lt;='Rent Roll'!$D40),1,IF(AND(YEAR(M$3)=YEAR('Rent Roll'!$D40),MONTH(M$3)=MONTH('Rent Roll'!$D40)),1,0))</f>
        <v>0</v>
      </c>
      <c r="N66" s="567">
        <f>IF(AND(N$3&gt;'Rent Roll'!$C40,N$3&lt;='Rent Roll'!$D40),1,IF(AND(YEAR(N$3)=YEAR('Rent Roll'!$D40),MONTH(N$3)=MONTH('Rent Roll'!$D40)),1,0))</f>
        <v>0</v>
      </c>
      <c r="O66" s="567">
        <f>IF(AND(O$3&gt;'Rent Roll'!$C40,O$3&lt;='Rent Roll'!$D40),1,IF(AND(YEAR(O$3)=YEAR('Rent Roll'!$D40),MONTH(O$3)=MONTH('Rent Roll'!$D40)),1,0))</f>
        <v>0</v>
      </c>
      <c r="P66" s="567">
        <f>IF(AND(P$3&gt;'Rent Roll'!$C40,P$3&lt;='Rent Roll'!$D40),1,IF(AND(YEAR(P$3)=YEAR('Rent Roll'!$D40),MONTH(P$3)=MONTH('Rent Roll'!$D40)),1,0))</f>
        <v>0</v>
      </c>
      <c r="Q66" s="567">
        <f>IF(AND(Q$3&gt;'Rent Roll'!$C40,Q$3&lt;='Rent Roll'!$D40),1,IF(AND(YEAR(Q$3)=YEAR('Rent Roll'!$D40),MONTH(Q$3)=MONTH('Rent Roll'!$D40)),1,0))</f>
        <v>0</v>
      </c>
      <c r="R66" s="767">
        <f>IF(AND(R$3&gt;'Rent Roll'!$C40,R$3&lt;='Rent Roll'!$D40),1,IF(AND(YEAR(R$3)=YEAR('Rent Roll'!$D40),MONTH(R$3)=MONTH('Rent Roll'!$D40)),1,0))</f>
        <v>0</v>
      </c>
      <c r="S66" s="768">
        <f>IF(AND(S$3&gt;'Rent Roll'!$C40,S$3&lt;='Rent Roll'!$D40),1,IF(AND(YEAR(S$3)=YEAR('Rent Roll'!$D40),MONTH(S$3)=MONTH('Rent Roll'!$D40)),1,0))</f>
        <v>0</v>
      </c>
      <c r="T66" s="567">
        <f>IF(AND(T$3&gt;'Rent Roll'!$C40,T$3&lt;='Rent Roll'!$D40),1,IF(AND(YEAR(T$3)=YEAR('Rent Roll'!$D40),MONTH(T$3)=MONTH('Rent Roll'!$D40)),1,0))</f>
        <v>0</v>
      </c>
      <c r="U66" s="567">
        <f>IF(AND(U$3&gt;'Rent Roll'!$C40,U$3&lt;='Rent Roll'!$D40),1,IF(AND(YEAR(U$3)=YEAR('Rent Roll'!$D40),MONTH(U$3)=MONTH('Rent Roll'!$D40)),1,0))</f>
        <v>0</v>
      </c>
      <c r="V66" s="567">
        <f>IF(AND(V$3&gt;'Rent Roll'!$C40,V$3&lt;='Rent Roll'!$D40),1,IF(AND(YEAR(V$3)=YEAR('Rent Roll'!$D40),MONTH(V$3)=MONTH('Rent Roll'!$D40)),1,0))</f>
        <v>0</v>
      </c>
      <c r="W66" s="567">
        <f>IF(AND(W$3&gt;'Rent Roll'!$C40,W$3&lt;='Rent Roll'!$D40),1,IF(AND(YEAR(W$3)=YEAR('Rent Roll'!$D40),MONTH(W$3)=MONTH('Rent Roll'!$D40)),1,0))</f>
        <v>0</v>
      </c>
      <c r="X66" s="567">
        <f>IF(AND(X$3&gt;'Rent Roll'!$C40,X$3&lt;='Rent Roll'!$D40),1,IF(AND(YEAR(X$3)=YEAR('Rent Roll'!$D40),MONTH(X$3)=MONTH('Rent Roll'!$D40)),1,0))</f>
        <v>0</v>
      </c>
      <c r="Y66" s="567">
        <f>IF(AND(Y$3&gt;'Rent Roll'!$C40,Y$3&lt;='Rent Roll'!$D40),1,IF(AND(YEAR(Y$3)=YEAR('Rent Roll'!$D40),MONTH(Y$3)=MONTH('Rent Roll'!$D40)),1,0))</f>
        <v>0</v>
      </c>
      <c r="Z66" s="567">
        <f>IF(AND(Z$3&gt;'Rent Roll'!$C40,Z$3&lt;='Rent Roll'!$D40),1,IF(AND(YEAR(Z$3)=YEAR('Rent Roll'!$D40),MONTH(Z$3)=MONTH('Rent Roll'!$D40)),1,0))</f>
        <v>0</v>
      </c>
      <c r="AA66" s="567">
        <f>IF(AND(AA$3&gt;'Rent Roll'!$C40,AA$3&lt;='Rent Roll'!$D40),1,IF(AND(YEAR(AA$3)=YEAR('Rent Roll'!$D40),MONTH(AA$3)=MONTH('Rent Roll'!$D40)),1,0))</f>
        <v>0</v>
      </c>
      <c r="AB66" s="567">
        <f>IF(AND(AB$3&gt;'Rent Roll'!$C40,AB$3&lt;='Rent Roll'!$D40),1,IF(AND(YEAR(AB$3)=YEAR('Rent Roll'!$D40),MONTH(AB$3)=MONTH('Rent Roll'!$D40)),1,0))</f>
        <v>0</v>
      </c>
      <c r="AC66" s="567">
        <f>IF(AND(AC$3&gt;'Rent Roll'!$C40,AC$3&lt;='Rent Roll'!$D40),1,IF(AND(YEAR(AC$3)=YEAR('Rent Roll'!$D40),MONTH(AC$3)=MONTH('Rent Roll'!$D40)),1,0))</f>
        <v>0</v>
      </c>
      <c r="AD66" s="767">
        <f>IF(AND(AD$3&gt;'Rent Roll'!$C40,AD$3&lt;='Rent Roll'!$D40),1,IF(AND(YEAR(AD$3)=YEAR('Rent Roll'!$D40),MONTH(AD$3)=MONTH('Rent Roll'!$D40)),1,0))</f>
        <v>0</v>
      </c>
      <c r="AE66" s="768">
        <f>IF(AND(AE$3&gt;'Rent Roll'!$C40,AE$3&lt;='Rent Roll'!$D40),1,IF(AND(YEAR(AE$3)=YEAR('Rent Roll'!$D40),MONTH(AE$3)=MONTH('Rent Roll'!$D40)),1,0))</f>
        <v>0</v>
      </c>
      <c r="AF66" s="567">
        <f>IF(AND(AF$3&gt;'Rent Roll'!$C40,AF$3&lt;='Rent Roll'!$D40),1,IF(AND(YEAR(AF$3)=YEAR('Rent Roll'!$D40),MONTH(AF$3)=MONTH('Rent Roll'!$D40)),1,0))</f>
        <v>0</v>
      </c>
      <c r="AG66" s="567">
        <f>IF(AND(AG$3&gt;'Rent Roll'!$C40,AG$3&lt;='Rent Roll'!$D40),1,IF(AND(YEAR(AG$3)=YEAR('Rent Roll'!$D40),MONTH(AG$3)=MONTH('Rent Roll'!$D40)),1,0))</f>
        <v>0</v>
      </c>
      <c r="AH66" s="567">
        <f>IF(AND(AH$3&gt;'Rent Roll'!$C40,AH$3&lt;='Rent Roll'!$D40),1,IF(AND(YEAR(AH$3)=YEAR('Rent Roll'!$D40),MONTH(AH$3)=MONTH('Rent Roll'!$D40)),1,0))</f>
        <v>0</v>
      </c>
      <c r="AI66" s="567">
        <f>IF(AND(AI$3&gt;'Rent Roll'!$C40,AI$3&lt;='Rent Roll'!$D40),1,IF(AND(YEAR(AI$3)=YEAR('Rent Roll'!$D40),MONTH(AI$3)=MONTH('Rent Roll'!$D40)),1,0))</f>
        <v>0</v>
      </c>
      <c r="AJ66" s="567">
        <f>IF(AND(AJ$3&gt;'Rent Roll'!$C40,AJ$3&lt;='Rent Roll'!$D40),1,IF(AND(YEAR(AJ$3)=YEAR('Rent Roll'!$D40),MONTH(AJ$3)=MONTH('Rent Roll'!$D40)),1,0))</f>
        <v>0</v>
      </c>
      <c r="AK66" s="567">
        <f>IF(AND(AK$3&gt;'Rent Roll'!$C40,AK$3&lt;='Rent Roll'!$D40),1,IF(AND(YEAR(AK$3)=YEAR('Rent Roll'!$D40),MONTH(AK$3)=MONTH('Rent Roll'!$D40)),1,0))</f>
        <v>0</v>
      </c>
      <c r="AL66" s="567">
        <f>IF(AND(AL$3&gt;'Rent Roll'!$C40,AL$3&lt;='Rent Roll'!$D40),1,IF(AND(YEAR(AL$3)=YEAR('Rent Roll'!$D40),MONTH(AL$3)=MONTH('Rent Roll'!$D40)),1,0))</f>
        <v>0</v>
      </c>
      <c r="AM66" s="567">
        <f>IF(AND(AM$3&gt;'Rent Roll'!$C40,AM$3&lt;='Rent Roll'!$D40),1,IF(AND(YEAR(AM$3)=YEAR('Rent Roll'!$D40),MONTH(AM$3)=MONTH('Rent Roll'!$D40)),1,0))</f>
        <v>0</v>
      </c>
      <c r="AN66" s="567">
        <f>IF(AND(AN$3&gt;'Rent Roll'!$C40,AN$3&lt;='Rent Roll'!$D40),1,IF(AND(YEAR(AN$3)=YEAR('Rent Roll'!$D40),MONTH(AN$3)=MONTH('Rent Roll'!$D40)),1,0))</f>
        <v>0</v>
      </c>
      <c r="AO66" s="567">
        <f>IF(AND(AO$3&gt;'Rent Roll'!$C40,AO$3&lt;='Rent Roll'!$D40),1,IF(AND(YEAR(AO$3)=YEAR('Rent Roll'!$D40),MONTH(AO$3)=MONTH('Rent Roll'!$D40)),1,0))</f>
        <v>0</v>
      </c>
      <c r="AP66" s="767">
        <f>IF(AND(AP$3&gt;'Rent Roll'!$C40,AP$3&lt;='Rent Roll'!$D40),1,IF(AND(YEAR(AP$3)=YEAR('Rent Roll'!$D40),MONTH(AP$3)=MONTH('Rent Roll'!$D40)),1,0))</f>
        <v>0</v>
      </c>
      <c r="AQ66" s="768">
        <f>IF(AND(AQ$3&gt;'Rent Roll'!$C40,AQ$3&lt;='Rent Roll'!$D40),1,IF(AND(YEAR(AQ$3)=YEAR('Rent Roll'!$D40),MONTH(AQ$3)=MONTH('Rent Roll'!$D40)),1,0))</f>
        <v>0</v>
      </c>
      <c r="AR66" s="567">
        <f>IF(AND(AR$3&gt;'Rent Roll'!$C40,AR$3&lt;='Rent Roll'!$D40),1,IF(AND(YEAR(AR$3)=YEAR('Rent Roll'!$D40),MONTH(AR$3)=MONTH('Rent Roll'!$D40)),1,0))</f>
        <v>0</v>
      </c>
      <c r="AS66" s="567">
        <f>IF(AND(AS$3&gt;'Rent Roll'!$C40,AS$3&lt;='Rent Roll'!$D40),1,IF(AND(YEAR(AS$3)=YEAR('Rent Roll'!$D40),MONTH(AS$3)=MONTH('Rent Roll'!$D40)),1,0))</f>
        <v>0</v>
      </c>
      <c r="AT66" s="567">
        <f>IF(AND(AT$3&gt;'Rent Roll'!$C40,AT$3&lt;='Rent Roll'!$D40),1,IF(AND(YEAR(AT$3)=YEAR('Rent Roll'!$D40),MONTH(AT$3)=MONTH('Rent Roll'!$D40)),1,0))</f>
        <v>0</v>
      </c>
      <c r="AU66" s="567">
        <f>IF(AND(AU$3&gt;'Rent Roll'!$C40,AU$3&lt;='Rent Roll'!$D40),1,IF(AND(YEAR(AU$3)=YEAR('Rent Roll'!$D40),MONTH(AU$3)=MONTH('Rent Roll'!$D40)),1,0))</f>
        <v>0</v>
      </c>
      <c r="AV66" s="567">
        <f>IF(AND(AV$3&gt;'Rent Roll'!$C40,AV$3&lt;='Rent Roll'!$D40),1,IF(AND(YEAR(AV$3)=YEAR('Rent Roll'!$D40),MONTH(AV$3)=MONTH('Rent Roll'!$D40)),1,0))</f>
        <v>0</v>
      </c>
      <c r="AW66" s="567">
        <f>IF(AND(AW$3&gt;'Rent Roll'!$C40,AW$3&lt;='Rent Roll'!$D40),1,IF(AND(YEAR(AW$3)=YEAR('Rent Roll'!$D40),MONTH(AW$3)=MONTH('Rent Roll'!$D40)),1,0))</f>
        <v>0</v>
      </c>
      <c r="AX66" s="567">
        <f>IF(AND(AX$3&gt;'Rent Roll'!$C40,AX$3&lt;='Rent Roll'!$D40),1,IF(AND(YEAR(AX$3)=YEAR('Rent Roll'!$D40),MONTH(AX$3)=MONTH('Rent Roll'!$D40)),1,0))</f>
        <v>0</v>
      </c>
      <c r="AY66" s="567">
        <f>IF(AND(AY$3&gt;'Rent Roll'!$C40,AY$3&lt;='Rent Roll'!$D40),1,IF(AND(YEAR(AY$3)=YEAR('Rent Roll'!$D40),MONTH(AY$3)=MONTH('Rent Roll'!$D40)),1,0))</f>
        <v>0</v>
      </c>
      <c r="AZ66" s="567">
        <f>IF(AND(AZ$3&gt;'Rent Roll'!$C40,AZ$3&lt;='Rent Roll'!$D40),1,IF(AND(YEAR(AZ$3)=YEAR('Rent Roll'!$D40),MONTH(AZ$3)=MONTH('Rent Roll'!$D40)),1,0))</f>
        <v>0</v>
      </c>
      <c r="BA66" s="567">
        <f>IF(AND(BA$3&gt;'Rent Roll'!$C40,BA$3&lt;='Rent Roll'!$D40),1,IF(AND(YEAR(BA$3)=YEAR('Rent Roll'!$D40),MONTH(BA$3)=MONTH('Rent Roll'!$D40)),1,0))</f>
        <v>0</v>
      </c>
      <c r="BB66" s="767">
        <f>IF(AND(BB$3&gt;'Rent Roll'!$C40,BB$3&lt;='Rent Roll'!$D40),1,IF(AND(YEAR(BB$3)=YEAR('Rent Roll'!$D40),MONTH(BB$3)=MONTH('Rent Roll'!$D40)),1,0))</f>
        <v>0</v>
      </c>
      <c r="BC66" s="768">
        <f>IF(AND(BC$3&gt;'Rent Roll'!$C40,BC$3&lt;='Rent Roll'!$D40),1,IF(AND(YEAR(BC$3)=YEAR('Rent Roll'!$D40),MONTH(BC$3)=MONTH('Rent Roll'!$D40)),1,0))</f>
        <v>0</v>
      </c>
      <c r="BD66" s="567">
        <f>IF(AND(BD$3&gt;'Rent Roll'!$C40,BD$3&lt;='Rent Roll'!$D40),1,IF(AND(YEAR(BD$3)=YEAR('Rent Roll'!$D40),MONTH(BD$3)=MONTH('Rent Roll'!$D40)),1,0))</f>
        <v>0</v>
      </c>
      <c r="BE66" s="567">
        <f>IF(AND(BE$3&gt;'Rent Roll'!$C40,BE$3&lt;='Rent Roll'!$D40),1,IF(AND(YEAR(BE$3)=YEAR('Rent Roll'!$D40),MONTH(BE$3)=MONTH('Rent Roll'!$D40)),1,0))</f>
        <v>0</v>
      </c>
      <c r="BF66" s="567">
        <f>IF(AND(BF$3&gt;'Rent Roll'!$C40,BF$3&lt;='Rent Roll'!$D40),1,IF(AND(YEAR(BF$3)=YEAR('Rent Roll'!$D40),MONTH(BF$3)=MONTH('Rent Roll'!$D40)),1,0))</f>
        <v>0</v>
      </c>
      <c r="BG66" s="567">
        <f>IF(AND(BG$3&gt;'Rent Roll'!$C40,BG$3&lt;='Rent Roll'!$D40),1,IF(AND(YEAR(BG$3)=YEAR('Rent Roll'!$D40),MONTH(BG$3)=MONTH('Rent Roll'!$D40)),1,0))</f>
        <v>0</v>
      </c>
      <c r="BH66" s="567">
        <f>IF(AND(BH$3&gt;'Rent Roll'!$C40,BH$3&lt;='Rent Roll'!$D40),1,IF(AND(YEAR(BH$3)=YEAR('Rent Roll'!$D40),MONTH(BH$3)=MONTH('Rent Roll'!$D40)),1,0))</f>
        <v>0</v>
      </c>
      <c r="BI66" s="567">
        <f>IF(AND(BI$3&gt;'Rent Roll'!$C40,BI$3&lt;='Rent Roll'!$D40),1,IF(AND(YEAR(BI$3)=YEAR('Rent Roll'!$D40),MONTH(BI$3)=MONTH('Rent Roll'!$D40)),1,0))</f>
        <v>0</v>
      </c>
      <c r="BJ66" s="567">
        <f>IF(AND(BJ$3&gt;'Rent Roll'!$C40,BJ$3&lt;='Rent Roll'!$D40),1,IF(AND(YEAR(BJ$3)=YEAR('Rent Roll'!$D40),MONTH(BJ$3)=MONTH('Rent Roll'!$D40)),1,0))</f>
        <v>0</v>
      </c>
      <c r="BK66" s="567">
        <f>IF(AND(BK$3&gt;'Rent Roll'!$C40,BK$3&lt;='Rent Roll'!$D40),1,IF(AND(YEAR(BK$3)=YEAR('Rent Roll'!$D40),MONTH(BK$3)=MONTH('Rent Roll'!$D40)),1,0))</f>
        <v>0</v>
      </c>
      <c r="BL66" s="567">
        <f>IF(AND(BL$3&gt;'Rent Roll'!$C40,BL$3&lt;='Rent Roll'!$D40),1,IF(AND(YEAR(BL$3)=YEAR('Rent Roll'!$D40),MONTH(BL$3)=MONTH('Rent Roll'!$D40)),1,0))</f>
        <v>0</v>
      </c>
      <c r="BM66" s="567">
        <f>IF(AND(BM$3&gt;'Rent Roll'!$C40,BM$3&lt;='Rent Roll'!$D40),1,IF(AND(YEAR(BM$3)=YEAR('Rent Roll'!$D40),MONTH(BM$3)=MONTH('Rent Roll'!$D40)),1,0))</f>
        <v>0</v>
      </c>
      <c r="BN66" s="767">
        <f>IF(AND(BN$3&gt;'Rent Roll'!$C40,BN$3&lt;='Rent Roll'!$D40),1,IF(AND(YEAR(BN$3)=YEAR('Rent Roll'!$D40),MONTH(BN$3)=MONTH('Rent Roll'!$D40)),1,0))</f>
        <v>0</v>
      </c>
      <c r="BO66" s="768">
        <f>IF(AND(BO$3&gt;'Rent Roll'!$C40,BO$3&lt;='Rent Roll'!$D40),1,IF(AND(YEAR(BO$3)=YEAR('Rent Roll'!$D40),MONTH(BO$3)=MONTH('Rent Roll'!$D40)),1,0))</f>
        <v>0</v>
      </c>
      <c r="BP66" s="567">
        <f>IF(AND(BP$3&gt;'Rent Roll'!$C40,BP$3&lt;='Rent Roll'!$D40),1,IF(AND(YEAR(BP$3)=YEAR('Rent Roll'!$D40),MONTH(BP$3)=MONTH('Rent Roll'!$D40)),1,0))</f>
        <v>0</v>
      </c>
      <c r="BQ66" s="567">
        <f>IF(AND(BQ$3&gt;'Rent Roll'!$C40,BQ$3&lt;='Rent Roll'!$D40),1,IF(AND(YEAR(BQ$3)=YEAR('Rent Roll'!$D40),MONTH(BQ$3)=MONTH('Rent Roll'!$D40)),1,0))</f>
        <v>0</v>
      </c>
      <c r="BR66" s="567">
        <f>IF(AND(BR$3&gt;'Rent Roll'!$C40,BR$3&lt;='Rent Roll'!$D40),1,IF(AND(YEAR(BR$3)=YEAR('Rent Roll'!$D40),MONTH(BR$3)=MONTH('Rent Roll'!$D40)),1,0))</f>
        <v>0</v>
      </c>
      <c r="BS66" s="567">
        <f>IF(AND(BS$3&gt;'Rent Roll'!$C40,BS$3&lt;='Rent Roll'!$D40),1,IF(AND(YEAR(BS$3)=YEAR('Rent Roll'!$D40),MONTH(BS$3)=MONTH('Rent Roll'!$D40)),1,0))</f>
        <v>0</v>
      </c>
      <c r="BT66" s="567">
        <f>IF(AND(BT$3&gt;'Rent Roll'!$C40,BT$3&lt;='Rent Roll'!$D40),1,IF(AND(YEAR(BT$3)=YEAR('Rent Roll'!$D40),MONTH(BT$3)=MONTH('Rent Roll'!$D40)),1,0))</f>
        <v>0</v>
      </c>
      <c r="BU66" s="567">
        <f>IF(AND(BU$3&gt;'Rent Roll'!$C40,BU$3&lt;='Rent Roll'!$D40),1,IF(AND(YEAR(BU$3)=YEAR('Rent Roll'!$D40),MONTH(BU$3)=MONTH('Rent Roll'!$D40)),1,0))</f>
        <v>0</v>
      </c>
      <c r="BV66" s="567">
        <f>IF(AND(BV$3&gt;'Rent Roll'!$C40,BV$3&lt;='Rent Roll'!$D40),1,IF(AND(YEAR(BV$3)=YEAR('Rent Roll'!$D40),MONTH(BV$3)=MONTH('Rent Roll'!$D40)),1,0))</f>
        <v>0</v>
      </c>
      <c r="BW66" s="567">
        <f>IF(AND(BW$3&gt;'Rent Roll'!$C40,BW$3&lt;='Rent Roll'!$D40),1,IF(AND(YEAR(BW$3)=YEAR('Rent Roll'!$D40),MONTH(BW$3)=MONTH('Rent Roll'!$D40)),1,0))</f>
        <v>0</v>
      </c>
      <c r="BX66" s="567">
        <f>IF(AND(BX$3&gt;'Rent Roll'!$C40,BX$3&lt;='Rent Roll'!$D40),1,IF(AND(YEAR(BX$3)=YEAR('Rent Roll'!$D40),MONTH(BX$3)=MONTH('Rent Roll'!$D40)),1,0))</f>
        <v>0</v>
      </c>
      <c r="BY66" s="567">
        <f>IF(AND(BY$3&gt;'Rent Roll'!$C40,BY$3&lt;='Rent Roll'!$D40),1,IF(AND(YEAR(BY$3)=YEAR('Rent Roll'!$D40),MONTH(BY$3)=MONTH('Rent Roll'!$D40)),1,0))</f>
        <v>0</v>
      </c>
      <c r="BZ66" s="767">
        <f>IF(AND(BZ$3&gt;'Rent Roll'!$C40,BZ$3&lt;='Rent Roll'!$D40),1,IF(AND(YEAR(BZ$3)=YEAR('Rent Roll'!$D40),MONTH(BZ$3)=MONTH('Rent Roll'!$D40)),1,0))</f>
        <v>0</v>
      </c>
      <c r="CA66" s="768">
        <f>IF(AND(CA$3&gt;'Rent Roll'!$C40,CA$3&lt;='Rent Roll'!$D40),1,IF(AND(YEAR(CA$3)=YEAR('Rent Roll'!$D40),MONTH(CA$3)=MONTH('Rent Roll'!$D40)),1,0))</f>
        <v>0</v>
      </c>
      <c r="CB66" s="567">
        <f>IF(AND(CB$3&gt;'Rent Roll'!$C40,CB$3&lt;='Rent Roll'!$D40),1,IF(AND(YEAR(CB$3)=YEAR('Rent Roll'!$D40),MONTH(CB$3)=MONTH('Rent Roll'!$D40)),1,0))</f>
        <v>0</v>
      </c>
      <c r="CC66" s="567">
        <f>IF(AND(CC$3&gt;'Rent Roll'!$C40,CC$3&lt;='Rent Roll'!$D40),1,IF(AND(YEAR(CC$3)=YEAR('Rent Roll'!$D40),MONTH(CC$3)=MONTH('Rent Roll'!$D40)),1,0))</f>
        <v>0</v>
      </c>
      <c r="CD66" s="567">
        <f>IF(AND(CD$3&gt;'Rent Roll'!$C40,CD$3&lt;='Rent Roll'!$D40),1,IF(AND(YEAR(CD$3)=YEAR('Rent Roll'!$D40),MONTH(CD$3)=MONTH('Rent Roll'!$D40)),1,0))</f>
        <v>0</v>
      </c>
      <c r="CE66" s="567">
        <f>IF(AND(CE$3&gt;'Rent Roll'!$C40,CE$3&lt;='Rent Roll'!$D40),1,IF(AND(YEAR(CE$3)=YEAR('Rent Roll'!$D40),MONTH(CE$3)=MONTH('Rent Roll'!$D40)),1,0))</f>
        <v>0</v>
      </c>
      <c r="CF66" s="567">
        <f>IF(AND(CF$3&gt;'Rent Roll'!$C40,CF$3&lt;='Rent Roll'!$D40),1,IF(AND(YEAR(CF$3)=YEAR('Rent Roll'!$D40),MONTH(CF$3)=MONTH('Rent Roll'!$D40)),1,0))</f>
        <v>0</v>
      </c>
      <c r="CG66" s="567">
        <f>IF(AND(CG$3&gt;'Rent Roll'!$C40,CG$3&lt;='Rent Roll'!$D40),1,IF(AND(YEAR(CG$3)=YEAR('Rent Roll'!$D40),MONTH(CG$3)=MONTH('Rent Roll'!$D40)),1,0))</f>
        <v>0</v>
      </c>
      <c r="CH66" s="567">
        <f>IF(AND(CH$3&gt;'Rent Roll'!$C40,CH$3&lt;='Rent Roll'!$D40),1,IF(AND(YEAR(CH$3)=YEAR('Rent Roll'!$D40),MONTH(CH$3)=MONTH('Rent Roll'!$D40)),1,0))</f>
        <v>0</v>
      </c>
      <c r="CI66" s="567">
        <f>IF(AND(CI$3&gt;'Rent Roll'!$C40,CI$3&lt;='Rent Roll'!$D40),1,IF(AND(YEAR(CI$3)=YEAR('Rent Roll'!$D40),MONTH(CI$3)=MONTH('Rent Roll'!$D40)),1,0))</f>
        <v>0</v>
      </c>
      <c r="CJ66" s="567">
        <f>IF(AND(CJ$3&gt;'Rent Roll'!$C40,CJ$3&lt;='Rent Roll'!$D40),1,IF(AND(YEAR(CJ$3)=YEAR('Rent Roll'!$D40),MONTH(CJ$3)=MONTH('Rent Roll'!$D40)),1,0))</f>
        <v>0</v>
      </c>
      <c r="CK66" s="567">
        <f>IF(AND(CK$3&gt;'Rent Roll'!$C40,CK$3&lt;='Rent Roll'!$D40),1,IF(AND(YEAR(CK$3)=YEAR('Rent Roll'!$D40),MONTH(CK$3)=MONTH('Rent Roll'!$D40)),1,0))</f>
        <v>0</v>
      </c>
      <c r="CL66" s="767">
        <f>IF(AND(CL$3&gt;'Rent Roll'!$C40,CL$3&lt;='Rent Roll'!$D40),1,IF(AND(YEAR(CL$3)=YEAR('Rent Roll'!$D40),MONTH(CL$3)=MONTH('Rent Roll'!$D40)),1,0))</f>
        <v>0</v>
      </c>
      <c r="CM66" s="768">
        <f>IF(AND(CM$3&gt;'Rent Roll'!$C40,CM$3&lt;='Rent Roll'!$D40),1,IF(AND(YEAR(CM$3)=YEAR('Rent Roll'!$D40),MONTH(CM$3)=MONTH('Rent Roll'!$D40)),1,0))</f>
        <v>0</v>
      </c>
      <c r="CN66" s="567">
        <f>IF(AND(CN$3&gt;'Rent Roll'!$C40,CN$3&lt;='Rent Roll'!$D40),1,IF(AND(YEAR(CN$3)=YEAR('Rent Roll'!$D40),MONTH(CN$3)=MONTH('Rent Roll'!$D40)),1,0))</f>
        <v>0</v>
      </c>
      <c r="CO66" s="567">
        <f>IF(AND(CO$3&gt;'Rent Roll'!$C40,CO$3&lt;='Rent Roll'!$D40),1,IF(AND(YEAR(CO$3)=YEAR('Rent Roll'!$D40),MONTH(CO$3)=MONTH('Rent Roll'!$D40)),1,0))</f>
        <v>0</v>
      </c>
      <c r="CP66" s="567">
        <f>IF(AND(CP$3&gt;'Rent Roll'!$C40,CP$3&lt;='Rent Roll'!$D40),1,IF(AND(YEAR(CP$3)=YEAR('Rent Roll'!$D40),MONTH(CP$3)=MONTH('Rent Roll'!$D40)),1,0))</f>
        <v>0</v>
      </c>
      <c r="CQ66" s="567">
        <f>IF(AND(CQ$3&gt;'Rent Roll'!$C40,CQ$3&lt;='Rent Roll'!$D40),1,IF(AND(YEAR(CQ$3)=YEAR('Rent Roll'!$D40),MONTH(CQ$3)=MONTH('Rent Roll'!$D40)),1,0))</f>
        <v>0</v>
      </c>
      <c r="CR66" s="567">
        <f>IF(AND(CR$3&gt;'Rent Roll'!$C40,CR$3&lt;='Rent Roll'!$D40),1,IF(AND(YEAR(CR$3)=YEAR('Rent Roll'!$D40),MONTH(CR$3)=MONTH('Rent Roll'!$D40)),1,0))</f>
        <v>0</v>
      </c>
      <c r="CS66" s="567">
        <f>IF(AND(CS$3&gt;'Rent Roll'!$C40,CS$3&lt;='Rent Roll'!$D40),1,IF(AND(YEAR(CS$3)=YEAR('Rent Roll'!$D40),MONTH(CS$3)=MONTH('Rent Roll'!$D40)),1,0))</f>
        <v>0</v>
      </c>
      <c r="CT66" s="567">
        <f>IF(AND(CT$3&gt;'Rent Roll'!$C40,CT$3&lt;='Rent Roll'!$D40),1,IF(AND(YEAR(CT$3)=YEAR('Rent Roll'!$D40),MONTH(CT$3)=MONTH('Rent Roll'!$D40)),1,0))</f>
        <v>0</v>
      </c>
      <c r="CU66" s="567">
        <f>IF(AND(CU$3&gt;'Rent Roll'!$C40,CU$3&lt;='Rent Roll'!$D40),1,IF(AND(YEAR(CU$3)=YEAR('Rent Roll'!$D40),MONTH(CU$3)=MONTH('Rent Roll'!$D40)),1,0))</f>
        <v>0</v>
      </c>
      <c r="CV66" s="567">
        <f>IF(AND(CV$3&gt;'Rent Roll'!$C40,CV$3&lt;='Rent Roll'!$D40),1,IF(AND(YEAR(CV$3)=YEAR('Rent Roll'!$D40),MONTH(CV$3)=MONTH('Rent Roll'!$D40)),1,0))</f>
        <v>0</v>
      </c>
      <c r="CW66" s="567">
        <f>IF(AND(CW$3&gt;'Rent Roll'!$C40,CW$3&lt;='Rent Roll'!$D40),1,IF(AND(YEAR(CW$3)=YEAR('Rent Roll'!$D40),MONTH(CW$3)=MONTH('Rent Roll'!$D40)),1,0))</f>
        <v>0</v>
      </c>
      <c r="CX66" s="767">
        <f>IF(AND(CX$3&gt;'Rent Roll'!$C40,CX$3&lt;='Rent Roll'!$D40),1,IF(AND(YEAR(CX$3)=YEAR('Rent Roll'!$D40),MONTH(CX$3)=MONTH('Rent Roll'!$D40)),1,0))</f>
        <v>0</v>
      </c>
      <c r="CY66" s="768">
        <f>IF(AND(CY$3&gt;'Rent Roll'!$C40,CY$3&lt;='Rent Roll'!$D40),1,IF(AND(YEAR(CY$3)=YEAR('Rent Roll'!$D40),MONTH(CY$3)=MONTH('Rent Roll'!$D40)),1,0))</f>
        <v>0</v>
      </c>
      <c r="CZ66" s="567">
        <f>IF(AND(CZ$3&gt;'Rent Roll'!$C40,CZ$3&lt;='Rent Roll'!$D40),1,IF(AND(YEAR(CZ$3)=YEAR('Rent Roll'!$D40),MONTH(CZ$3)=MONTH('Rent Roll'!$D40)),1,0))</f>
        <v>0</v>
      </c>
      <c r="DA66" s="567">
        <f>IF(AND(DA$3&gt;'Rent Roll'!$C40,DA$3&lt;='Rent Roll'!$D40),1,IF(AND(YEAR(DA$3)=YEAR('Rent Roll'!$D40),MONTH(DA$3)=MONTH('Rent Roll'!$D40)),1,0))</f>
        <v>0</v>
      </c>
      <c r="DB66" s="567">
        <f>IF(AND(DB$3&gt;'Rent Roll'!$C40,DB$3&lt;='Rent Roll'!$D40),1,IF(AND(YEAR(DB$3)=YEAR('Rent Roll'!$D40),MONTH(DB$3)=MONTH('Rent Roll'!$D40)),1,0))</f>
        <v>0</v>
      </c>
      <c r="DC66" s="567">
        <f>IF(AND(DC$3&gt;'Rent Roll'!$C40,DC$3&lt;='Rent Roll'!$D40),1,IF(AND(YEAR(DC$3)=YEAR('Rent Roll'!$D40),MONTH(DC$3)=MONTH('Rent Roll'!$D40)),1,0))</f>
        <v>0</v>
      </c>
      <c r="DD66" s="567">
        <f>IF(AND(DD$3&gt;'Rent Roll'!$C40,DD$3&lt;='Rent Roll'!$D40),1,IF(AND(YEAR(DD$3)=YEAR('Rent Roll'!$D40),MONTH(DD$3)=MONTH('Rent Roll'!$D40)),1,0))</f>
        <v>0</v>
      </c>
      <c r="DE66" s="567">
        <f>IF(AND(DE$3&gt;'Rent Roll'!$C40,DE$3&lt;='Rent Roll'!$D40),1,IF(AND(YEAR(DE$3)=YEAR('Rent Roll'!$D40),MONTH(DE$3)=MONTH('Rent Roll'!$D40)),1,0))</f>
        <v>0</v>
      </c>
      <c r="DF66" s="567">
        <f>IF(AND(DF$3&gt;'Rent Roll'!$C40,DF$3&lt;='Rent Roll'!$D40),1,IF(AND(YEAR(DF$3)=YEAR('Rent Roll'!$D40),MONTH(DF$3)=MONTH('Rent Roll'!$D40)),1,0))</f>
        <v>0</v>
      </c>
      <c r="DG66" s="567">
        <f>IF(AND(DG$3&gt;'Rent Roll'!$C40,DG$3&lt;='Rent Roll'!$D40),1,IF(AND(YEAR(DG$3)=YEAR('Rent Roll'!$D40),MONTH(DG$3)=MONTH('Rent Roll'!$D40)),1,0))</f>
        <v>0</v>
      </c>
      <c r="DH66" s="567">
        <f>IF(AND(DH$3&gt;'Rent Roll'!$C40,DH$3&lt;='Rent Roll'!$D40),1,IF(AND(YEAR(DH$3)=YEAR('Rent Roll'!$D40),MONTH(DH$3)=MONTH('Rent Roll'!$D40)),1,0))</f>
        <v>0</v>
      </c>
      <c r="DI66" s="567">
        <f>IF(AND(DI$3&gt;'Rent Roll'!$C40,DI$3&lt;='Rent Roll'!$D40),1,IF(AND(YEAR(DI$3)=YEAR('Rent Roll'!$D40),MONTH(DI$3)=MONTH('Rent Roll'!$D40)),1,0))</f>
        <v>0</v>
      </c>
      <c r="DJ66" s="767">
        <f>IF(AND(DJ$3&gt;'Rent Roll'!$C40,DJ$3&lt;='Rent Roll'!$D40),1,IF(AND(YEAR(DJ$3)=YEAR('Rent Roll'!$D40),MONTH(DJ$3)=MONTH('Rent Roll'!$D40)),1,0))</f>
        <v>0</v>
      </c>
      <c r="DK66" s="768">
        <f>IF(AND(DK$3&gt;'Rent Roll'!$C40,DK$3&lt;='Rent Roll'!$D40),1,IF(AND(YEAR(DK$3)=YEAR('Rent Roll'!$D40),MONTH(DK$3)=MONTH('Rent Roll'!$D40)),1,0))</f>
        <v>0</v>
      </c>
      <c r="DL66" s="567">
        <f>IF(AND(DL$3&gt;'Rent Roll'!$C40,DL$3&lt;='Rent Roll'!$D40),1,IF(AND(YEAR(DL$3)=YEAR('Rent Roll'!$D40),MONTH(DL$3)=MONTH('Rent Roll'!$D40)),1,0))</f>
        <v>0</v>
      </c>
      <c r="DM66" s="567">
        <f>IF(AND(DM$3&gt;'Rent Roll'!$C40,DM$3&lt;='Rent Roll'!$D40),1,IF(AND(YEAR(DM$3)=YEAR('Rent Roll'!$D40),MONTH(DM$3)=MONTH('Rent Roll'!$D40)),1,0))</f>
        <v>0</v>
      </c>
      <c r="DN66" s="567">
        <f>IF(AND(DN$3&gt;'Rent Roll'!$C40,DN$3&lt;='Rent Roll'!$D40),1,IF(AND(YEAR(DN$3)=YEAR('Rent Roll'!$D40),MONTH(DN$3)=MONTH('Rent Roll'!$D40)),1,0))</f>
        <v>0</v>
      </c>
      <c r="DO66" s="567">
        <f>IF(AND(DO$3&gt;'Rent Roll'!$C40,DO$3&lt;='Rent Roll'!$D40),1,IF(AND(YEAR(DO$3)=YEAR('Rent Roll'!$D40),MONTH(DO$3)=MONTH('Rent Roll'!$D40)),1,0))</f>
        <v>0</v>
      </c>
      <c r="DP66" s="567">
        <f>IF(AND(DP$3&gt;'Rent Roll'!$C40,DP$3&lt;='Rent Roll'!$D40),1,IF(AND(YEAR(DP$3)=YEAR('Rent Roll'!$D40),MONTH(DP$3)=MONTH('Rent Roll'!$D40)),1,0))</f>
        <v>0</v>
      </c>
      <c r="DQ66" s="567">
        <f>IF(AND(DQ$3&gt;'Rent Roll'!$C40,DQ$3&lt;='Rent Roll'!$D40),1,IF(AND(YEAR(DQ$3)=YEAR('Rent Roll'!$D40),MONTH(DQ$3)=MONTH('Rent Roll'!$D40)),1,0))</f>
        <v>0</v>
      </c>
      <c r="DR66" s="567">
        <f>IF(AND(DR$3&gt;'Rent Roll'!$C40,DR$3&lt;='Rent Roll'!$D40),1,IF(AND(YEAR(DR$3)=YEAR('Rent Roll'!$D40),MONTH(DR$3)=MONTH('Rent Roll'!$D40)),1,0))</f>
        <v>0</v>
      </c>
      <c r="DS66" s="567">
        <f>IF(AND(DS$3&gt;'Rent Roll'!$C40,DS$3&lt;='Rent Roll'!$D40),1,IF(AND(YEAR(DS$3)=YEAR('Rent Roll'!$D40),MONTH(DS$3)=MONTH('Rent Roll'!$D40)),1,0))</f>
        <v>0</v>
      </c>
      <c r="DT66" s="567">
        <f>IF(AND(DT$3&gt;'Rent Roll'!$C40,DT$3&lt;='Rent Roll'!$D40),1,IF(AND(YEAR(DT$3)=YEAR('Rent Roll'!$D40),MONTH(DT$3)=MONTH('Rent Roll'!$D40)),1,0))</f>
        <v>0</v>
      </c>
      <c r="DU66" s="567">
        <f>IF(AND(DU$3&gt;'Rent Roll'!$C40,DU$3&lt;='Rent Roll'!$D40),1,IF(AND(YEAR(DU$3)=YEAR('Rent Roll'!$D40),MONTH(DU$3)=MONTH('Rent Roll'!$D40)),1,0))</f>
        <v>0</v>
      </c>
      <c r="DV66" s="567">
        <f>IF(AND(DV$3&gt;'Rent Roll'!$C40,DV$3&lt;='Rent Roll'!$D40),1,IF(AND(YEAR(DV$3)=YEAR('Rent Roll'!$D40),MONTH(DV$3)=MONTH('Rent Roll'!$D40)),1,0))</f>
        <v>0</v>
      </c>
    </row>
    <row r="67" spans="1:126" s="568" customFormat="1" ht="12" customHeight="1" outlineLevel="1" x14ac:dyDescent="0.4">
      <c r="A67" s="732"/>
      <c r="B67" s="564">
        <f>'Rent Roll'!$B41</f>
        <v>0</v>
      </c>
      <c r="C67" s="565"/>
      <c r="D67" s="565"/>
      <c r="E67" s="566"/>
      <c r="F67" s="778">
        <f>IF(AND(F$3&gt;'Rent Roll'!$C41,F$3&lt;='Rent Roll'!$D41),1,IF(AND(YEAR(F$3)=YEAR('Rent Roll'!$D41),MONTH(F$3)=MONTH('Rent Roll'!$D41)),1,0))</f>
        <v>0</v>
      </c>
      <c r="G67" s="768">
        <f>IF(AND(G$3&gt;'Rent Roll'!$C41,G$3&lt;='Rent Roll'!$D41),1,IF(AND(YEAR(G$3)=YEAR('Rent Roll'!$D41),MONTH(G$3)=MONTH('Rent Roll'!$D41)),1,0))</f>
        <v>0</v>
      </c>
      <c r="H67" s="567">
        <f>IF(AND(H$3&gt;'Rent Roll'!$C41,H$3&lt;='Rent Roll'!$D41),1,IF(AND(YEAR(H$3)=YEAR('Rent Roll'!$D41),MONTH(H$3)=MONTH('Rent Roll'!$D41)),1,0))</f>
        <v>0</v>
      </c>
      <c r="I67" s="567">
        <f>IF(AND(I$3&gt;'Rent Roll'!$C41,I$3&lt;='Rent Roll'!$D41),1,IF(AND(YEAR(I$3)=YEAR('Rent Roll'!$D41),MONTH(I$3)=MONTH('Rent Roll'!$D41)),1,0))</f>
        <v>0</v>
      </c>
      <c r="J67" s="567">
        <f>IF(AND(J$3&gt;'Rent Roll'!$C41,J$3&lt;='Rent Roll'!$D41),1,IF(AND(YEAR(J$3)=YEAR('Rent Roll'!$D41),MONTH(J$3)=MONTH('Rent Roll'!$D41)),1,0))</f>
        <v>0</v>
      </c>
      <c r="K67" s="567">
        <f>IF(AND(K$3&gt;'Rent Roll'!$C41,K$3&lt;='Rent Roll'!$D41),1,IF(AND(YEAR(K$3)=YEAR('Rent Roll'!$D41),MONTH(K$3)=MONTH('Rent Roll'!$D41)),1,0))</f>
        <v>0</v>
      </c>
      <c r="L67" s="567">
        <f>IF(AND(L$3&gt;'Rent Roll'!$C41,L$3&lt;='Rent Roll'!$D41),1,IF(AND(YEAR(L$3)=YEAR('Rent Roll'!$D41),MONTH(L$3)=MONTH('Rent Roll'!$D41)),1,0))</f>
        <v>0</v>
      </c>
      <c r="M67" s="567">
        <f>IF(AND(M$3&gt;'Rent Roll'!$C41,M$3&lt;='Rent Roll'!$D41),1,IF(AND(YEAR(M$3)=YEAR('Rent Roll'!$D41),MONTH(M$3)=MONTH('Rent Roll'!$D41)),1,0))</f>
        <v>0</v>
      </c>
      <c r="N67" s="567">
        <f>IF(AND(N$3&gt;'Rent Roll'!$C41,N$3&lt;='Rent Roll'!$D41),1,IF(AND(YEAR(N$3)=YEAR('Rent Roll'!$D41),MONTH(N$3)=MONTH('Rent Roll'!$D41)),1,0))</f>
        <v>0</v>
      </c>
      <c r="O67" s="567">
        <f>IF(AND(O$3&gt;'Rent Roll'!$C41,O$3&lt;='Rent Roll'!$D41),1,IF(AND(YEAR(O$3)=YEAR('Rent Roll'!$D41),MONTH(O$3)=MONTH('Rent Roll'!$D41)),1,0))</f>
        <v>0</v>
      </c>
      <c r="P67" s="567">
        <f>IF(AND(P$3&gt;'Rent Roll'!$C41,P$3&lt;='Rent Roll'!$D41),1,IF(AND(YEAR(P$3)=YEAR('Rent Roll'!$D41),MONTH(P$3)=MONTH('Rent Roll'!$D41)),1,0))</f>
        <v>0</v>
      </c>
      <c r="Q67" s="567">
        <f>IF(AND(Q$3&gt;'Rent Roll'!$C41,Q$3&lt;='Rent Roll'!$D41),1,IF(AND(YEAR(Q$3)=YEAR('Rent Roll'!$D41),MONTH(Q$3)=MONTH('Rent Roll'!$D41)),1,0))</f>
        <v>0</v>
      </c>
      <c r="R67" s="767">
        <f>IF(AND(R$3&gt;'Rent Roll'!$C41,R$3&lt;='Rent Roll'!$D41),1,IF(AND(YEAR(R$3)=YEAR('Rent Roll'!$D41),MONTH(R$3)=MONTH('Rent Roll'!$D41)),1,0))</f>
        <v>0</v>
      </c>
      <c r="S67" s="768">
        <f>IF(AND(S$3&gt;'Rent Roll'!$C41,S$3&lt;='Rent Roll'!$D41),1,IF(AND(YEAR(S$3)=YEAR('Rent Roll'!$D41),MONTH(S$3)=MONTH('Rent Roll'!$D41)),1,0))</f>
        <v>0</v>
      </c>
      <c r="T67" s="567">
        <f>IF(AND(T$3&gt;'Rent Roll'!$C41,T$3&lt;='Rent Roll'!$D41),1,IF(AND(YEAR(T$3)=YEAR('Rent Roll'!$D41),MONTH(T$3)=MONTH('Rent Roll'!$D41)),1,0))</f>
        <v>0</v>
      </c>
      <c r="U67" s="567">
        <f>IF(AND(U$3&gt;'Rent Roll'!$C41,U$3&lt;='Rent Roll'!$D41),1,IF(AND(YEAR(U$3)=YEAR('Rent Roll'!$D41),MONTH(U$3)=MONTH('Rent Roll'!$D41)),1,0))</f>
        <v>0</v>
      </c>
      <c r="V67" s="567">
        <f>IF(AND(V$3&gt;'Rent Roll'!$C41,V$3&lt;='Rent Roll'!$D41),1,IF(AND(YEAR(V$3)=YEAR('Rent Roll'!$D41),MONTH(V$3)=MONTH('Rent Roll'!$D41)),1,0))</f>
        <v>0</v>
      </c>
      <c r="W67" s="567">
        <f>IF(AND(W$3&gt;'Rent Roll'!$C41,W$3&lt;='Rent Roll'!$D41),1,IF(AND(YEAR(W$3)=YEAR('Rent Roll'!$D41),MONTH(W$3)=MONTH('Rent Roll'!$D41)),1,0))</f>
        <v>0</v>
      </c>
      <c r="X67" s="567">
        <f>IF(AND(X$3&gt;'Rent Roll'!$C41,X$3&lt;='Rent Roll'!$D41),1,IF(AND(YEAR(X$3)=YEAR('Rent Roll'!$D41),MONTH(X$3)=MONTH('Rent Roll'!$D41)),1,0))</f>
        <v>0</v>
      </c>
      <c r="Y67" s="567">
        <f>IF(AND(Y$3&gt;'Rent Roll'!$C41,Y$3&lt;='Rent Roll'!$D41),1,IF(AND(YEAR(Y$3)=YEAR('Rent Roll'!$D41),MONTH(Y$3)=MONTH('Rent Roll'!$D41)),1,0))</f>
        <v>0</v>
      </c>
      <c r="Z67" s="567">
        <f>IF(AND(Z$3&gt;'Rent Roll'!$C41,Z$3&lt;='Rent Roll'!$D41),1,IF(AND(YEAR(Z$3)=YEAR('Rent Roll'!$D41),MONTH(Z$3)=MONTH('Rent Roll'!$D41)),1,0))</f>
        <v>0</v>
      </c>
      <c r="AA67" s="567">
        <f>IF(AND(AA$3&gt;'Rent Roll'!$C41,AA$3&lt;='Rent Roll'!$D41),1,IF(AND(YEAR(AA$3)=YEAR('Rent Roll'!$D41),MONTH(AA$3)=MONTH('Rent Roll'!$D41)),1,0))</f>
        <v>0</v>
      </c>
      <c r="AB67" s="567">
        <f>IF(AND(AB$3&gt;'Rent Roll'!$C41,AB$3&lt;='Rent Roll'!$D41),1,IF(AND(YEAR(AB$3)=YEAR('Rent Roll'!$D41),MONTH(AB$3)=MONTH('Rent Roll'!$D41)),1,0))</f>
        <v>0</v>
      </c>
      <c r="AC67" s="567">
        <f>IF(AND(AC$3&gt;'Rent Roll'!$C41,AC$3&lt;='Rent Roll'!$D41),1,IF(AND(YEAR(AC$3)=YEAR('Rent Roll'!$D41),MONTH(AC$3)=MONTH('Rent Roll'!$D41)),1,0))</f>
        <v>0</v>
      </c>
      <c r="AD67" s="767">
        <f>IF(AND(AD$3&gt;'Rent Roll'!$C41,AD$3&lt;='Rent Roll'!$D41),1,IF(AND(YEAR(AD$3)=YEAR('Rent Roll'!$D41),MONTH(AD$3)=MONTH('Rent Roll'!$D41)),1,0))</f>
        <v>0</v>
      </c>
      <c r="AE67" s="768">
        <f>IF(AND(AE$3&gt;'Rent Roll'!$C41,AE$3&lt;='Rent Roll'!$D41),1,IF(AND(YEAR(AE$3)=YEAR('Rent Roll'!$D41),MONTH(AE$3)=MONTH('Rent Roll'!$D41)),1,0))</f>
        <v>0</v>
      </c>
      <c r="AF67" s="567">
        <f>IF(AND(AF$3&gt;'Rent Roll'!$C41,AF$3&lt;='Rent Roll'!$D41),1,IF(AND(YEAR(AF$3)=YEAR('Rent Roll'!$D41),MONTH(AF$3)=MONTH('Rent Roll'!$D41)),1,0))</f>
        <v>0</v>
      </c>
      <c r="AG67" s="567">
        <f>IF(AND(AG$3&gt;'Rent Roll'!$C41,AG$3&lt;='Rent Roll'!$D41),1,IF(AND(YEAR(AG$3)=YEAR('Rent Roll'!$D41),MONTH(AG$3)=MONTH('Rent Roll'!$D41)),1,0))</f>
        <v>0</v>
      </c>
      <c r="AH67" s="567">
        <f>IF(AND(AH$3&gt;'Rent Roll'!$C41,AH$3&lt;='Rent Roll'!$D41),1,IF(AND(YEAR(AH$3)=YEAR('Rent Roll'!$D41),MONTH(AH$3)=MONTH('Rent Roll'!$D41)),1,0))</f>
        <v>0</v>
      </c>
      <c r="AI67" s="567">
        <f>IF(AND(AI$3&gt;'Rent Roll'!$C41,AI$3&lt;='Rent Roll'!$D41),1,IF(AND(YEAR(AI$3)=YEAR('Rent Roll'!$D41),MONTH(AI$3)=MONTH('Rent Roll'!$D41)),1,0))</f>
        <v>0</v>
      </c>
      <c r="AJ67" s="567">
        <f>IF(AND(AJ$3&gt;'Rent Roll'!$C41,AJ$3&lt;='Rent Roll'!$D41),1,IF(AND(YEAR(AJ$3)=YEAR('Rent Roll'!$D41),MONTH(AJ$3)=MONTH('Rent Roll'!$D41)),1,0))</f>
        <v>0</v>
      </c>
      <c r="AK67" s="567">
        <f>IF(AND(AK$3&gt;'Rent Roll'!$C41,AK$3&lt;='Rent Roll'!$D41),1,IF(AND(YEAR(AK$3)=YEAR('Rent Roll'!$D41),MONTH(AK$3)=MONTH('Rent Roll'!$D41)),1,0))</f>
        <v>0</v>
      </c>
      <c r="AL67" s="567">
        <f>IF(AND(AL$3&gt;'Rent Roll'!$C41,AL$3&lt;='Rent Roll'!$D41),1,IF(AND(YEAR(AL$3)=YEAR('Rent Roll'!$D41),MONTH(AL$3)=MONTH('Rent Roll'!$D41)),1,0))</f>
        <v>0</v>
      </c>
      <c r="AM67" s="567">
        <f>IF(AND(AM$3&gt;'Rent Roll'!$C41,AM$3&lt;='Rent Roll'!$D41),1,IF(AND(YEAR(AM$3)=YEAR('Rent Roll'!$D41),MONTH(AM$3)=MONTH('Rent Roll'!$D41)),1,0))</f>
        <v>0</v>
      </c>
      <c r="AN67" s="567">
        <f>IF(AND(AN$3&gt;'Rent Roll'!$C41,AN$3&lt;='Rent Roll'!$D41),1,IF(AND(YEAR(AN$3)=YEAR('Rent Roll'!$D41),MONTH(AN$3)=MONTH('Rent Roll'!$D41)),1,0))</f>
        <v>0</v>
      </c>
      <c r="AO67" s="567">
        <f>IF(AND(AO$3&gt;'Rent Roll'!$C41,AO$3&lt;='Rent Roll'!$D41),1,IF(AND(YEAR(AO$3)=YEAR('Rent Roll'!$D41),MONTH(AO$3)=MONTH('Rent Roll'!$D41)),1,0))</f>
        <v>0</v>
      </c>
      <c r="AP67" s="767">
        <f>IF(AND(AP$3&gt;'Rent Roll'!$C41,AP$3&lt;='Rent Roll'!$D41),1,IF(AND(YEAR(AP$3)=YEAR('Rent Roll'!$D41),MONTH(AP$3)=MONTH('Rent Roll'!$D41)),1,0))</f>
        <v>0</v>
      </c>
      <c r="AQ67" s="768">
        <f>IF(AND(AQ$3&gt;'Rent Roll'!$C41,AQ$3&lt;='Rent Roll'!$D41),1,IF(AND(YEAR(AQ$3)=YEAR('Rent Roll'!$D41),MONTH(AQ$3)=MONTH('Rent Roll'!$D41)),1,0))</f>
        <v>0</v>
      </c>
      <c r="AR67" s="567">
        <f>IF(AND(AR$3&gt;'Rent Roll'!$C41,AR$3&lt;='Rent Roll'!$D41),1,IF(AND(YEAR(AR$3)=YEAR('Rent Roll'!$D41),MONTH(AR$3)=MONTH('Rent Roll'!$D41)),1,0))</f>
        <v>0</v>
      </c>
      <c r="AS67" s="567">
        <f>IF(AND(AS$3&gt;'Rent Roll'!$C41,AS$3&lt;='Rent Roll'!$D41),1,IF(AND(YEAR(AS$3)=YEAR('Rent Roll'!$D41),MONTH(AS$3)=MONTH('Rent Roll'!$D41)),1,0))</f>
        <v>0</v>
      </c>
      <c r="AT67" s="567">
        <f>IF(AND(AT$3&gt;'Rent Roll'!$C41,AT$3&lt;='Rent Roll'!$D41),1,IF(AND(YEAR(AT$3)=YEAR('Rent Roll'!$D41),MONTH(AT$3)=MONTH('Rent Roll'!$D41)),1,0))</f>
        <v>0</v>
      </c>
      <c r="AU67" s="567">
        <f>IF(AND(AU$3&gt;'Rent Roll'!$C41,AU$3&lt;='Rent Roll'!$D41),1,IF(AND(YEAR(AU$3)=YEAR('Rent Roll'!$D41),MONTH(AU$3)=MONTH('Rent Roll'!$D41)),1,0))</f>
        <v>0</v>
      </c>
      <c r="AV67" s="567">
        <f>IF(AND(AV$3&gt;'Rent Roll'!$C41,AV$3&lt;='Rent Roll'!$D41),1,IF(AND(YEAR(AV$3)=YEAR('Rent Roll'!$D41),MONTH(AV$3)=MONTH('Rent Roll'!$D41)),1,0))</f>
        <v>0</v>
      </c>
      <c r="AW67" s="567">
        <f>IF(AND(AW$3&gt;'Rent Roll'!$C41,AW$3&lt;='Rent Roll'!$D41),1,IF(AND(YEAR(AW$3)=YEAR('Rent Roll'!$D41),MONTH(AW$3)=MONTH('Rent Roll'!$D41)),1,0))</f>
        <v>0</v>
      </c>
      <c r="AX67" s="567">
        <f>IF(AND(AX$3&gt;'Rent Roll'!$C41,AX$3&lt;='Rent Roll'!$D41),1,IF(AND(YEAR(AX$3)=YEAR('Rent Roll'!$D41),MONTH(AX$3)=MONTH('Rent Roll'!$D41)),1,0))</f>
        <v>0</v>
      </c>
      <c r="AY67" s="567">
        <f>IF(AND(AY$3&gt;'Rent Roll'!$C41,AY$3&lt;='Rent Roll'!$D41),1,IF(AND(YEAR(AY$3)=YEAR('Rent Roll'!$D41),MONTH(AY$3)=MONTH('Rent Roll'!$D41)),1,0))</f>
        <v>0</v>
      </c>
      <c r="AZ67" s="567">
        <f>IF(AND(AZ$3&gt;'Rent Roll'!$C41,AZ$3&lt;='Rent Roll'!$D41),1,IF(AND(YEAR(AZ$3)=YEAR('Rent Roll'!$D41),MONTH(AZ$3)=MONTH('Rent Roll'!$D41)),1,0))</f>
        <v>0</v>
      </c>
      <c r="BA67" s="567">
        <f>IF(AND(BA$3&gt;'Rent Roll'!$C41,BA$3&lt;='Rent Roll'!$D41),1,IF(AND(YEAR(BA$3)=YEAR('Rent Roll'!$D41),MONTH(BA$3)=MONTH('Rent Roll'!$D41)),1,0))</f>
        <v>0</v>
      </c>
      <c r="BB67" s="767">
        <f>IF(AND(BB$3&gt;'Rent Roll'!$C41,BB$3&lt;='Rent Roll'!$D41),1,IF(AND(YEAR(BB$3)=YEAR('Rent Roll'!$D41),MONTH(BB$3)=MONTH('Rent Roll'!$D41)),1,0))</f>
        <v>0</v>
      </c>
      <c r="BC67" s="768">
        <f>IF(AND(BC$3&gt;'Rent Roll'!$C41,BC$3&lt;='Rent Roll'!$D41),1,IF(AND(YEAR(BC$3)=YEAR('Rent Roll'!$D41),MONTH(BC$3)=MONTH('Rent Roll'!$D41)),1,0))</f>
        <v>0</v>
      </c>
      <c r="BD67" s="567">
        <f>IF(AND(BD$3&gt;'Rent Roll'!$C41,BD$3&lt;='Rent Roll'!$D41),1,IF(AND(YEAR(BD$3)=YEAR('Rent Roll'!$D41),MONTH(BD$3)=MONTH('Rent Roll'!$D41)),1,0))</f>
        <v>0</v>
      </c>
      <c r="BE67" s="567">
        <f>IF(AND(BE$3&gt;'Rent Roll'!$C41,BE$3&lt;='Rent Roll'!$D41),1,IF(AND(YEAR(BE$3)=YEAR('Rent Roll'!$D41),MONTH(BE$3)=MONTH('Rent Roll'!$D41)),1,0))</f>
        <v>0</v>
      </c>
      <c r="BF67" s="567">
        <f>IF(AND(BF$3&gt;'Rent Roll'!$C41,BF$3&lt;='Rent Roll'!$D41),1,IF(AND(YEAR(BF$3)=YEAR('Rent Roll'!$D41),MONTH(BF$3)=MONTH('Rent Roll'!$D41)),1,0))</f>
        <v>0</v>
      </c>
      <c r="BG67" s="567">
        <f>IF(AND(BG$3&gt;'Rent Roll'!$C41,BG$3&lt;='Rent Roll'!$D41),1,IF(AND(YEAR(BG$3)=YEAR('Rent Roll'!$D41),MONTH(BG$3)=MONTH('Rent Roll'!$D41)),1,0))</f>
        <v>0</v>
      </c>
      <c r="BH67" s="567">
        <f>IF(AND(BH$3&gt;'Rent Roll'!$C41,BH$3&lt;='Rent Roll'!$D41),1,IF(AND(YEAR(BH$3)=YEAR('Rent Roll'!$D41),MONTH(BH$3)=MONTH('Rent Roll'!$D41)),1,0))</f>
        <v>0</v>
      </c>
      <c r="BI67" s="567">
        <f>IF(AND(BI$3&gt;'Rent Roll'!$C41,BI$3&lt;='Rent Roll'!$D41),1,IF(AND(YEAR(BI$3)=YEAR('Rent Roll'!$D41),MONTH(BI$3)=MONTH('Rent Roll'!$D41)),1,0))</f>
        <v>0</v>
      </c>
      <c r="BJ67" s="567">
        <f>IF(AND(BJ$3&gt;'Rent Roll'!$C41,BJ$3&lt;='Rent Roll'!$D41),1,IF(AND(YEAR(BJ$3)=YEAR('Rent Roll'!$D41),MONTH(BJ$3)=MONTH('Rent Roll'!$D41)),1,0))</f>
        <v>0</v>
      </c>
      <c r="BK67" s="567">
        <f>IF(AND(BK$3&gt;'Rent Roll'!$C41,BK$3&lt;='Rent Roll'!$D41),1,IF(AND(YEAR(BK$3)=YEAR('Rent Roll'!$D41),MONTH(BK$3)=MONTH('Rent Roll'!$D41)),1,0))</f>
        <v>0</v>
      </c>
      <c r="BL67" s="567">
        <f>IF(AND(BL$3&gt;'Rent Roll'!$C41,BL$3&lt;='Rent Roll'!$D41),1,IF(AND(YEAR(BL$3)=YEAR('Rent Roll'!$D41),MONTH(BL$3)=MONTH('Rent Roll'!$D41)),1,0))</f>
        <v>0</v>
      </c>
      <c r="BM67" s="567">
        <f>IF(AND(BM$3&gt;'Rent Roll'!$C41,BM$3&lt;='Rent Roll'!$D41),1,IF(AND(YEAR(BM$3)=YEAR('Rent Roll'!$D41),MONTH(BM$3)=MONTH('Rent Roll'!$D41)),1,0))</f>
        <v>0</v>
      </c>
      <c r="BN67" s="767">
        <f>IF(AND(BN$3&gt;'Rent Roll'!$C41,BN$3&lt;='Rent Roll'!$D41),1,IF(AND(YEAR(BN$3)=YEAR('Rent Roll'!$D41),MONTH(BN$3)=MONTH('Rent Roll'!$D41)),1,0))</f>
        <v>0</v>
      </c>
      <c r="BO67" s="768">
        <f>IF(AND(BO$3&gt;'Rent Roll'!$C41,BO$3&lt;='Rent Roll'!$D41),1,IF(AND(YEAR(BO$3)=YEAR('Rent Roll'!$D41),MONTH(BO$3)=MONTH('Rent Roll'!$D41)),1,0))</f>
        <v>0</v>
      </c>
      <c r="BP67" s="567">
        <f>IF(AND(BP$3&gt;'Rent Roll'!$C41,BP$3&lt;='Rent Roll'!$D41),1,IF(AND(YEAR(BP$3)=YEAR('Rent Roll'!$D41),MONTH(BP$3)=MONTH('Rent Roll'!$D41)),1,0))</f>
        <v>0</v>
      </c>
      <c r="BQ67" s="567">
        <f>IF(AND(BQ$3&gt;'Rent Roll'!$C41,BQ$3&lt;='Rent Roll'!$D41),1,IF(AND(YEAR(BQ$3)=YEAR('Rent Roll'!$D41),MONTH(BQ$3)=MONTH('Rent Roll'!$D41)),1,0))</f>
        <v>0</v>
      </c>
      <c r="BR67" s="567">
        <f>IF(AND(BR$3&gt;'Rent Roll'!$C41,BR$3&lt;='Rent Roll'!$D41),1,IF(AND(YEAR(BR$3)=YEAR('Rent Roll'!$D41),MONTH(BR$3)=MONTH('Rent Roll'!$D41)),1,0))</f>
        <v>0</v>
      </c>
      <c r="BS67" s="567">
        <f>IF(AND(BS$3&gt;'Rent Roll'!$C41,BS$3&lt;='Rent Roll'!$D41),1,IF(AND(YEAR(BS$3)=YEAR('Rent Roll'!$D41),MONTH(BS$3)=MONTH('Rent Roll'!$D41)),1,0))</f>
        <v>0</v>
      </c>
      <c r="BT67" s="567">
        <f>IF(AND(BT$3&gt;'Rent Roll'!$C41,BT$3&lt;='Rent Roll'!$D41),1,IF(AND(YEAR(BT$3)=YEAR('Rent Roll'!$D41),MONTH(BT$3)=MONTH('Rent Roll'!$D41)),1,0))</f>
        <v>0</v>
      </c>
      <c r="BU67" s="567">
        <f>IF(AND(BU$3&gt;'Rent Roll'!$C41,BU$3&lt;='Rent Roll'!$D41),1,IF(AND(YEAR(BU$3)=YEAR('Rent Roll'!$D41),MONTH(BU$3)=MONTH('Rent Roll'!$D41)),1,0))</f>
        <v>0</v>
      </c>
      <c r="BV67" s="567">
        <f>IF(AND(BV$3&gt;'Rent Roll'!$C41,BV$3&lt;='Rent Roll'!$D41),1,IF(AND(YEAR(BV$3)=YEAR('Rent Roll'!$D41),MONTH(BV$3)=MONTH('Rent Roll'!$D41)),1,0))</f>
        <v>0</v>
      </c>
      <c r="BW67" s="567">
        <f>IF(AND(BW$3&gt;'Rent Roll'!$C41,BW$3&lt;='Rent Roll'!$D41),1,IF(AND(YEAR(BW$3)=YEAR('Rent Roll'!$D41),MONTH(BW$3)=MONTH('Rent Roll'!$D41)),1,0))</f>
        <v>0</v>
      </c>
      <c r="BX67" s="567">
        <f>IF(AND(BX$3&gt;'Rent Roll'!$C41,BX$3&lt;='Rent Roll'!$D41),1,IF(AND(YEAR(BX$3)=YEAR('Rent Roll'!$D41),MONTH(BX$3)=MONTH('Rent Roll'!$D41)),1,0))</f>
        <v>0</v>
      </c>
      <c r="BY67" s="567">
        <f>IF(AND(BY$3&gt;'Rent Roll'!$C41,BY$3&lt;='Rent Roll'!$D41),1,IF(AND(YEAR(BY$3)=YEAR('Rent Roll'!$D41),MONTH(BY$3)=MONTH('Rent Roll'!$D41)),1,0))</f>
        <v>0</v>
      </c>
      <c r="BZ67" s="767">
        <f>IF(AND(BZ$3&gt;'Rent Roll'!$C41,BZ$3&lt;='Rent Roll'!$D41),1,IF(AND(YEAR(BZ$3)=YEAR('Rent Roll'!$D41),MONTH(BZ$3)=MONTH('Rent Roll'!$D41)),1,0))</f>
        <v>0</v>
      </c>
      <c r="CA67" s="768">
        <f>IF(AND(CA$3&gt;'Rent Roll'!$C41,CA$3&lt;='Rent Roll'!$D41),1,IF(AND(YEAR(CA$3)=YEAR('Rent Roll'!$D41),MONTH(CA$3)=MONTH('Rent Roll'!$D41)),1,0))</f>
        <v>0</v>
      </c>
      <c r="CB67" s="567">
        <f>IF(AND(CB$3&gt;'Rent Roll'!$C41,CB$3&lt;='Rent Roll'!$D41),1,IF(AND(YEAR(CB$3)=YEAR('Rent Roll'!$D41),MONTH(CB$3)=MONTH('Rent Roll'!$D41)),1,0))</f>
        <v>0</v>
      </c>
      <c r="CC67" s="567">
        <f>IF(AND(CC$3&gt;'Rent Roll'!$C41,CC$3&lt;='Rent Roll'!$D41),1,IF(AND(YEAR(CC$3)=YEAR('Rent Roll'!$D41),MONTH(CC$3)=MONTH('Rent Roll'!$D41)),1,0))</f>
        <v>0</v>
      </c>
      <c r="CD67" s="567">
        <f>IF(AND(CD$3&gt;'Rent Roll'!$C41,CD$3&lt;='Rent Roll'!$D41),1,IF(AND(YEAR(CD$3)=YEAR('Rent Roll'!$D41),MONTH(CD$3)=MONTH('Rent Roll'!$D41)),1,0))</f>
        <v>0</v>
      </c>
      <c r="CE67" s="567">
        <f>IF(AND(CE$3&gt;'Rent Roll'!$C41,CE$3&lt;='Rent Roll'!$D41),1,IF(AND(YEAR(CE$3)=YEAR('Rent Roll'!$D41),MONTH(CE$3)=MONTH('Rent Roll'!$D41)),1,0))</f>
        <v>0</v>
      </c>
      <c r="CF67" s="567">
        <f>IF(AND(CF$3&gt;'Rent Roll'!$C41,CF$3&lt;='Rent Roll'!$D41),1,IF(AND(YEAR(CF$3)=YEAR('Rent Roll'!$D41),MONTH(CF$3)=MONTH('Rent Roll'!$D41)),1,0))</f>
        <v>0</v>
      </c>
      <c r="CG67" s="567">
        <f>IF(AND(CG$3&gt;'Rent Roll'!$C41,CG$3&lt;='Rent Roll'!$D41),1,IF(AND(YEAR(CG$3)=YEAR('Rent Roll'!$D41),MONTH(CG$3)=MONTH('Rent Roll'!$D41)),1,0))</f>
        <v>0</v>
      </c>
      <c r="CH67" s="567">
        <f>IF(AND(CH$3&gt;'Rent Roll'!$C41,CH$3&lt;='Rent Roll'!$D41),1,IF(AND(YEAR(CH$3)=YEAR('Rent Roll'!$D41),MONTH(CH$3)=MONTH('Rent Roll'!$D41)),1,0))</f>
        <v>0</v>
      </c>
      <c r="CI67" s="567">
        <f>IF(AND(CI$3&gt;'Rent Roll'!$C41,CI$3&lt;='Rent Roll'!$D41),1,IF(AND(YEAR(CI$3)=YEAR('Rent Roll'!$D41),MONTH(CI$3)=MONTH('Rent Roll'!$D41)),1,0))</f>
        <v>0</v>
      </c>
      <c r="CJ67" s="567">
        <f>IF(AND(CJ$3&gt;'Rent Roll'!$C41,CJ$3&lt;='Rent Roll'!$D41),1,IF(AND(YEAR(CJ$3)=YEAR('Rent Roll'!$D41),MONTH(CJ$3)=MONTH('Rent Roll'!$D41)),1,0))</f>
        <v>0</v>
      </c>
      <c r="CK67" s="567">
        <f>IF(AND(CK$3&gt;'Rent Roll'!$C41,CK$3&lt;='Rent Roll'!$D41),1,IF(AND(YEAR(CK$3)=YEAR('Rent Roll'!$D41),MONTH(CK$3)=MONTH('Rent Roll'!$D41)),1,0))</f>
        <v>0</v>
      </c>
      <c r="CL67" s="767">
        <f>IF(AND(CL$3&gt;'Rent Roll'!$C41,CL$3&lt;='Rent Roll'!$D41),1,IF(AND(YEAR(CL$3)=YEAR('Rent Roll'!$D41),MONTH(CL$3)=MONTH('Rent Roll'!$D41)),1,0))</f>
        <v>0</v>
      </c>
      <c r="CM67" s="768">
        <f>IF(AND(CM$3&gt;'Rent Roll'!$C41,CM$3&lt;='Rent Roll'!$D41),1,IF(AND(YEAR(CM$3)=YEAR('Rent Roll'!$D41),MONTH(CM$3)=MONTH('Rent Roll'!$D41)),1,0))</f>
        <v>0</v>
      </c>
      <c r="CN67" s="567">
        <f>IF(AND(CN$3&gt;'Rent Roll'!$C41,CN$3&lt;='Rent Roll'!$D41),1,IF(AND(YEAR(CN$3)=YEAR('Rent Roll'!$D41),MONTH(CN$3)=MONTH('Rent Roll'!$D41)),1,0))</f>
        <v>0</v>
      </c>
      <c r="CO67" s="567">
        <f>IF(AND(CO$3&gt;'Rent Roll'!$C41,CO$3&lt;='Rent Roll'!$D41),1,IF(AND(YEAR(CO$3)=YEAR('Rent Roll'!$D41),MONTH(CO$3)=MONTH('Rent Roll'!$D41)),1,0))</f>
        <v>0</v>
      </c>
      <c r="CP67" s="567">
        <f>IF(AND(CP$3&gt;'Rent Roll'!$C41,CP$3&lt;='Rent Roll'!$D41),1,IF(AND(YEAR(CP$3)=YEAR('Rent Roll'!$D41),MONTH(CP$3)=MONTH('Rent Roll'!$D41)),1,0))</f>
        <v>0</v>
      </c>
      <c r="CQ67" s="567">
        <f>IF(AND(CQ$3&gt;'Rent Roll'!$C41,CQ$3&lt;='Rent Roll'!$D41),1,IF(AND(YEAR(CQ$3)=YEAR('Rent Roll'!$D41),MONTH(CQ$3)=MONTH('Rent Roll'!$D41)),1,0))</f>
        <v>0</v>
      </c>
      <c r="CR67" s="567">
        <f>IF(AND(CR$3&gt;'Rent Roll'!$C41,CR$3&lt;='Rent Roll'!$D41),1,IF(AND(YEAR(CR$3)=YEAR('Rent Roll'!$D41),MONTH(CR$3)=MONTH('Rent Roll'!$D41)),1,0))</f>
        <v>0</v>
      </c>
      <c r="CS67" s="567">
        <f>IF(AND(CS$3&gt;'Rent Roll'!$C41,CS$3&lt;='Rent Roll'!$D41),1,IF(AND(YEAR(CS$3)=YEAR('Rent Roll'!$D41),MONTH(CS$3)=MONTH('Rent Roll'!$D41)),1,0))</f>
        <v>0</v>
      </c>
      <c r="CT67" s="567">
        <f>IF(AND(CT$3&gt;'Rent Roll'!$C41,CT$3&lt;='Rent Roll'!$D41),1,IF(AND(YEAR(CT$3)=YEAR('Rent Roll'!$D41),MONTH(CT$3)=MONTH('Rent Roll'!$D41)),1,0))</f>
        <v>0</v>
      </c>
      <c r="CU67" s="567">
        <f>IF(AND(CU$3&gt;'Rent Roll'!$C41,CU$3&lt;='Rent Roll'!$D41),1,IF(AND(YEAR(CU$3)=YEAR('Rent Roll'!$D41),MONTH(CU$3)=MONTH('Rent Roll'!$D41)),1,0))</f>
        <v>0</v>
      </c>
      <c r="CV67" s="567">
        <f>IF(AND(CV$3&gt;'Rent Roll'!$C41,CV$3&lt;='Rent Roll'!$D41),1,IF(AND(YEAR(CV$3)=YEAR('Rent Roll'!$D41),MONTH(CV$3)=MONTH('Rent Roll'!$D41)),1,0))</f>
        <v>0</v>
      </c>
      <c r="CW67" s="567">
        <f>IF(AND(CW$3&gt;'Rent Roll'!$C41,CW$3&lt;='Rent Roll'!$D41),1,IF(AND(YEAR(CW$3)=YEAR('Rent Roll'!$D41),MONTH(CW$3)=MONTH('Rent Roll'!$D41)),1,0))</f>
        <v>0</v>
      </c>
      <c r="CX67" s="767">
        <f>IF(AND(CX$3&gt;'Rent Roll'!$C41,CX$3&lt;='Rent Roll'!$D41),1,IF(AND(YEAR(CX$3)=YEAR('Rent Roll'!$D41),MONTH(CX$3)=MONTH('Rent Roll'!$D41)),1,0))</f>
        <v>0</v>
      </c>
      <c r="CY67" s="768">
        <f>IF(AND(CY$3&gt;'Rent Roll'!$C41,CY$3&lt;='Rent Roll'!$D41),1,IF(AND(YEAR(CY$3)=YEAR('Rent Roll'!$D41),MONTH(CY$3)=MONTH('Rent Roll'!$D41)),1,0))</f>
        <v>0</v>
      </c>
      <c r="CZ67" s="567">
        <f>IF(AND(CZ$3&gt;'Rent Roll'!$C41,CZ$3&lt;='Rent Roll'!$D41),1,IF(AND(YEAR(CZ$3)=YEAR('Rent Roll'!$D41),MONTH(CZ$3)=MONTH('Rent Roll'!$D41)),1,0))</f>
        <v>0</v>
      </c>
      <c r="DA67" s="567">
        <f>IF(AND(DA$3&gt;'Rent Roll'!$C41,DA$3&lt;='Rent Roll'!$D41),1,IF(AND(YEAR(DA$3)=YEAR('Rent Roll'!$D41),MONTH(DA$3)=MONTH('Rent Roll'!$D41)),1,0))</f>
        <v>0</v>
      </c>
      <c r="DB67" s="567">
        <f>IF(AND(DB$3&gt;'Rent Roll'!$C41,DB$3&lt;='Rent Roll'!$D41),1,IF(AND(YEAR(DB$3)=YEAR('Rent Roll'!$D41),MONTH(DB$3)=MONTH('Rent Roll'!$D41)),1,0))</f>
        <v>0</v>
      </c>
      <c r="DC67" s="567">
        <f>IF(AND(DC$3&gt;'Rent Roll'!$C41,DC$3&lt;='Rent Roll'!$D41),1,IF(AND(YEAR(DC$3)=YEAR('Rent Roll'!$D41),MONTH(DC$3)=MONTH('Rent Roll'!$D41)),1,0))</f>
        <v>0</v>
      </c>
      <c r="DD67" s="567">
        <f>IF(AND(DD$3&gt;'Rent Roll'!$C41,DD$3&lt;='Rent Roll'!$D41),1,IF(AND(YEAR(DD$3)=YEAR('Rent Roll'!$D41),MONTH(DD$3)=MONTH('Rent Roll'!$D41)),1,0))</f>
        <v>0</v>
      </c>
      <c r="DE67" s="567">
        <f>IF(AND(DE$3&gt;'Rent Roll'!$C41,DE$3&lt;='Rent Roll'!$D41),1,IF(AND(YEAR(DE$3)=YEAR('Rent Roll'!$D41),MONTH(DE$3)=MONTH('Rent Roll'!$D41)),1,0))</f>
        <v>0</v>
      </c>
      <c r="DF67" s="567">
        <f>IF(AND(DF$3&gt;'Rent Roll'!$C41,DF$3&lt;='Rent Roll'!$D41),1,IF(AND(YEAR(DF$3)=YEAR('Rent Roll'!$D41),MONTH(DF$3)=MONTH('Rent Roll'!$D41)),1,0))</f>
        <v>0</v>
      </c>
      <c r="DG67" s="567">
        <f>IF(AND(DG$3&gt;'Rent Roll'!$C41,DG$3&lt;='Rent Roll'!$D41),1,IF(AND(YEAR(DG$3)=YEAR('Rent Roll'!$D41),MONTH(DG$3)=MONTH('Rent Roll'!$D41)),1,0))</f>
        <v>0</v>
      </c>
      <c r="DH67" s="567">
        <f>IF(AND(DH$3&gt;'Rent Roll'!$C41,DH$3&lt;='Rent Roll'!$D41),1,IF(AND(YEAR(DH$3)=YEAR('Rent Roll'!$D41),MONTH(DH$3)=MONTH('Rent Roll'!$D41)),1,0))</f>
        <v>0</v>
      </c>
      <c r="DI67" s="567">
        <f>IF(AND(DI$3&gt;'Rent Roll'!$C41,DI$3&lt;='Rent Roll'!$D41),1,IF(AND(YEAR(DI$3)=YEAR('Rent Roll'!$D41),MONTH(DI$3)=MONTH('Rent Roll'!$D41)),1,0))</f>
        <v>0</v>
      </c>
      <c r="DJ67" s="767">
        <f>IF(AND(DJ$3&gt;'Rent Roll'!$C41,DJ$3&lt;='Rent Roll'!$D41),1,IF(AND(YEAR(DJ$3)=YEAR('Rent Roll'!$D41),MONTH(DJ$3)=MONTH('Rent Roll'!$D41)),1,0))</f>
        <v>0</v>
      </c>
      <c r="DK67" s="768">
        <f>IF(AND(DK$3&gt;'Rent Roll'!$C41,DK$3&lt;='Rent Roll'!$D41),1,IF(AND(YEAR(DK$3)=YEAR('Rent Roll'!$D41),MONTH(DK$3)=MONTH('Rent Roll'!$D41)),1,0))</f>
        <v>0</v>
      </c>
      <c r="DL67" s="567">
        <f>IF(AND(DL$3&gt;'Rent Roll'!$C41,DL$3&lt;='Rent Roll'!$D41),1,IF(AND(YEAR(DL$3)=YEAR('Rent Roll'!$D41),MONTH(DL$3)=MONTH('Rent Roll'!$D41)),1,0))</f>
        <v>0</v>
      </c>
      <c r="DM67" s="567">
        <f>IF(AND(DM$3&gt;'Rent Roll'!$C41,DM$3&lt;='Rent Roll'!$D41),1,IF(AND(YEAR(DM$3)=YEAR('Rent Roll'!$D41),MONTH(DM$3)=MONTH('Rent Roll'!$D41)),1,0))</f>
        <v>0</v>
      </c>
      <c r="DN67" s="567">
        <f>IF(AND(DN$3&gt;'Rent Roll'!$C41,DN$3&lt;='Rent Roll'!$D41),1,IF(AND(YEAR(DN$3)=YEAR('Rent Roll'!$D41),MONTH(DN$3)=MONTH('Rent Roll'!$D41)),1,0))</f>
        <v>0</v>
      </c>
      <c r="DO67" s="567">
        <f>IF(AND(DO$3&gt;'Rent Roll'!$C41,DO$3&lt;='Rent Roll'!$D41),1,IF(AND(YEAR(DO$3)=YEAR('Rent Roll'!$D41),MONTH(DO$3)=MONTH('Rent Roll'!$D41)),1,0))</f>
        <v>0</v>
      </c>
      <c r="DP67" s="567">
        <f>IF(AND(DP$3&gt;'Rent Roll'!$C41,DP$3&lt;='Rent Roll'!$D41),1,IF(AND(YEAR(DP$3)=YEAR('Rent Roll'!$D41),MONTH(DP$3)=MONTH('Rent Roll'!$D41)),1,0))</f>
        <v>0</v>
      </c>
      <c r="DQ67" s="567">
        <f>IF(AND(DQ$3&gt;'Rent Roll'!$C41,DQ$3&lt;='Rent Roll'!$D41),1,IF(AND(YEAR(DQ$3)=YEAR('Rent Roll'!$D41),MONTH(DQ$3)=MONTH('Rent Roll'!$D41)),1,0))</f>
        <v>0</v>
      </c>
      <c r="DR67" s="567">
        <f>IF(AND(DR$3&gt;'Rent Roll'!$C41,DR$3&lt;='Rent Roll'!$D41),1,IF(AND(YEAR(DR$3)=YEAR('Rent Roll'!$D41),MONTH(DR$3)=MONTH('Rent Roll'!$D41)),1,0))</f>
        <v>0</v>
      </c>
      <c r="DS67" s="567">
        <f>IF(AND(DS$3&gt;'Rent Roll'!$C41,DS$3&lt;='Rent Roll'!$D41),1,IF(AND(YEAR(DS$3)=YEAR('Rent Roll'!$D41),MONTH(DS$3)=MONTH('Rent Roll'!$D41)),1,0))</f>
        <v>0</v>
      </c>
      <c r="DT67" s="567">
        <f>IF(AND(DT$3&gt;'Rent Roll'!$C41,DT$3&lt;='Rent Roll'!$D41),1,IF(AND(YEAR(DT$3)=YEAR('Rent Roll'!$D41),MONTH(DT$3)=MONTH('Rent Roll'!$D41)),1,0))</f>
        <v>0</v>
      </c>
      <c r="DU67" s="567">
        <f>IF(AND(DU$3&gt;'Rent Roll'!$C41,DU$3&lt;='Rent Roll'!$D41),1,IF(AND(YEAR(DU$3)=YEAR('Rent Roll'!$D41),MONTH(DU$3)=MONTH('Rent Roll'!$D41)),1,0))</f>
        <v>0</v>
      </c>
      <c r="DV67" s="567">
        <f>IF(AND(DV$3&gt;'Rent Roll'!$C41,DV$3&lt;='Rent Roll'!$D41),1,IF(AND(YEAR(DV$3)=YEAR('Rent Roll'!$D41),MONTH(DV$3)=MONTH('Rent Roll'!$D41)),1,0))</f>
        <v>0</v>
      </c>
    </row>
    <row r="68" spans="1:126" s="568" customFormat="1" ht="12" customHeight="1" outlineLevel="1" x14ac:dyDescent="0.4">
      <c r="A68" s="732"/>
      <c r="B68" s="564">
        <f>'Rent Roll'!$B42</f>
        <v>0</v>
      </c>
      <c r="C68" s="565"/>
      <c r="D68" s="565"/>
      <c r="E68" s="566"/>
      <c r="F68" s="778">
        <f>IF(AND(F$3&gt;'Rent Roll'!$C42,F$3&lt;='Rent Roll'!$D42),1,IF(AND(YEAR(F$3)=YEAR('Rent Roll'!$D42),MONTH(F$3)=MONTH('Rent Roll'!$D42)),1,0))</f>
        <v>0</v>
      </c>
      <c r="G68" s="768">
        <f>IF(AND(G$3&gt;'Rent Roll'!$C42,G$3&lt;='Rent Roll'!$D42),1,IF(AND(YEAR(G$3)=YEAR('Rent Roll'!$D42),MONTH(G$3)=MONTH('Rent Roll'!$D42)),1,0))</f>
        <v>0</v>
      </c>
      <c r="H68" s="567">
        <f>IF(AND(H$3&gt;'Rent Roll'!$C42,H$3&lt;='Rent Roll'!$D42),1,IF(AND(YEAR(H$3)=YEAR('Rent Roll'!$D42),MONTH(H$3)=MONTH('Rent Roll'!$D42)),1,0))</f>
        <v>0</v>
      </c>
      <c r="I68" s="567">
        <f>IF(AND(I$3&gt;'Rent Roll'!$C42,I$3&lt;='Rent Roll'!$D42),1,IF(AND(YEAR(I$3)=YEAR('Rent Roll'!$D42),MONTH(I$3)=MONTH('Rent Roll'!$D42)),1,0))</f>
        <v>0</v>
      </c>
      <c r="J68" s="567">
        <f>IF(AND(J$3&gt;'Rent Roll'!$C42,J$3&lt;='Rent Roll'!$D42),1,IF(AND(YEAR(J$3)=YEAR('Rent Roll'!$D42),MONTH(J$3)=MONTH('Rent Roll'!$D42)),1,0))</f>
        <v>0</v>
      </c>
      <c r="K68" s="567">
        <f>IF(AND(K$3&gt;'Rent Roll'!$C42,K$3&lt;='Rent Roll'!$D42),1,IF(AND(YEAR(K$3)=YEAR('Rent Roll'!$D42),MONTH(K$3)=MONTH('Rent Roll'!$D42)),1,0))</f>
        <v>0</v>
      </c>
      <c r="L68" s="567">
        <f>IF(AND(L$3&gt;'Rent Roll'!$C42,L$3&lt;='Rent Roll'!$D42),1,IF(AND(YEAR(L$3)=YEAR('Rent Roll'!$D42),MONTH(L$3)=MONTH('Rent Roll'!$D42)),1,0))</f>
        <v>0</v>
      </c>
      <c r="M68" s="567">
        <f>IF(AND(M$3&gt;'Rent Roll'!$C42,M$3&lt;='Rent Roll'!$D42),1,IF(AND(YEAR(M$3)=YEAR('Rent Roll'!$D42),MONTH(M$3)=MONTH('Rent Roll'!$D42)),1,0))</f>
        <v>0</v>
      </c>
      <c r="N68" s="567">
        <f>IF(AND(N$3&gt;'Rent Roll'!$C42,N$3&lt;='Rent Roll'!$D42),1,IF(AND(YEAR(N$3)=YEAR('Rent Roll'!$D42),MONTH(N$3)=MONTH('Rent Roll'!$D42)),1,0))</f>
        <v>0</v>
      </c>
      <c r="O68" s="567">
        <f>IF(AND(O$3&gt;'Rent Roll'!$C42,O$3&lt;='Rent Roll'!$D42),1,IF(AND(YEAR(O$3)=YEAR('Rent Roll'!$D42),MONTH(O$3)=MONTH('Rent Roll'!$D42)),1,0))</f>
        <v>0</v>
      </c>
      <c r="P68" s="567">
        <f>IF(AND(P$3&gt;'Rent Roll'!$C42,P$3&lt;='Rent Roll'!$D42),1,IF(AND(YEAR(P$3)=YEAR('Rent Roll'!$D42),MONTH(P$3)=MONTH('Rent Roll'!$D42)),1,0))</f>
        <v>0</v>
      </c>
      <c r="Q68" s="567">
        <f>IF(AND(Q$3&gt;'Rent Roll'!$C42,Q$3&lt;='Rent Roll'!$D42),1,IF(AND(YEAR(Q$3)=YEAR('Rent Roll'!$D42),MONTH(Q$3)=MONTH('Rent Roll'!$D42)),1,0))</f>
        <v>0</v>
      </c>
      <c r="R68" s="767">
        <f>IF(AND(R$3&gt;'Rent Roll'!$C42,R$3&lt;='Rent Roll'!$D42),1,IF(AND(YEAR(R$3)=YEAR('Rent Roll'!$D42),MONTH(R$3)=MONTH('Rent Roll'!$D42)),1,0))</f>
        <v>0</v>
      </c>
      <c r="S68" s="768">
        <f>IF(AND(S$3&gt;'Rent Roll'!$C42,S$3&lt;='Rent Roll'!$D42),1,IF(AND(YEAR(S$3)=YEAR('Rent Roll'!$D42),MONTH(S$3)=MONTH('Rent Roll'!$D42)),1,0))</f>
        <v>0</v>
      </c>
      <c r="T68" s="567">
        <f>IF(AND(T$3&gt;'Rent Roll'!$C42,T$3&lt;='Rent Roll'!$D42),1,IF(AND(YEAR(T$3)=YEAR('Rent Roll'!$D42),MONTH(T$3)=MONTH('Rent Roll'!$D42)),1,0))</f>
        <v>0</v>
      </c>
      <c r="U68" s="567">
        <f>IF(AND(U$3&gt;'Rent Roll'!$C42,U$3&lt;='Rent Roll'!$D42),1,IF(AND(YEAR(U$3)=YEAR('Rent Roll'!$D42),MONTH(U$3)=MONTH('Rent Roll'!$D42)),1,0))</f>
        <v>0</v>
      </c>
      <c r="V68" s="567">
        <f>IF(AND(V$3&gt;'Rent Roll'!$C42,V$3&lt;='Rent Roll'!$D42),1,IF(AND(YEAR(V$3)=YEAR('Rent Roll'!$D42),MONTH(V$3)=MONTH('Rent Roll'!$D42)),1,0))</f>
        <v>0</v>
      </c>
      <c r="W68" s="567">
        <f>IF(AND(W$3&gt;'Rent Roll'!$C42,W$3&lt;='Rent Roll'!$D42),1,IF(AND(YEAR(W$3)=YEAR('Rent Roll'!$D42),MONTH(W$3)=MONTH('Rent Roll'!$D42)),1,0))</f>
        <v>0</v>
      </c>
      <c r="X68" s="567">
        <f>IF(AND(X$3&gt;'Rent Roll'!$C42,X$3&lt;='Rent Roll'!$D42),1,IF(AND(YEAR(X$3)=YEAR('Rent Roll'!$D42),MONTH(X$3)=MONTH('Rent Roll'!$D42)),1,0))</f>
        <v>0</v>
      </c>
      <c r="Y68" s="567">
        <f>IF(AND(Y$3&gt;'Rent Roll'!$C42,Y$3&lt;='Rent Roll'!$D42),1,IF(AND(YEAR(Y$3)=YEAR('Rent Roll'!$D42),MONTH(Y$3)=MONTH('Rent Roll'!$D42)),1,0))</f>
        <v>0</v>
      </c>
      <c r="Z68" s="567">
        <f>IF(AND(Z$3&gt;'Rent Roll'!$C42,Z$3&lt;='Rent Roll'!$D42),1,IF(AND(YEAR(Z$3)=YEAR('Rent Roll'!$D42),MONTH(Z$3)=MONTH('Rent Roll'!$D42)),1,0))</f>
        <v>0</v>
      </c>
      <c r="AA68" s="567">
        <f>IF(AND(AA$3&gt;'Rent Roll'!$C42,AA$3&lt;='Rent Roll'!$D42),1,IF(AND(YEAR(AA$3)=YEAR('Rent Roll'!$D42),MONTH(AA$3)=MONTH('Rent Roll'!$D42)),1,0))</f>
        <v>0</v>
      </c>
      <c r="AB68" s="567">
        <f>IF(AND(AB$3&gt;'Rent Roll'!$C42,AB$3&lt;='Rent Roll'!$D42),1,IF(AND(YEAR(AB$3)=YEAR('Rent Roll'!$D42),MONTH(AB$3)=MONTH('Rent Roll'!$D42)),1,0))</f>
        <v>0</v>
      </c>
      <c r="AC68" s="567">
        <f>IF(AND(AC$3&gt;'Rent Roll'!$C42,AC$3&lt;='Rent Roll'!$D42),1,IF(AND(YEAR(AC$3)=YEAR('Rent Roll'!$D42),MONTH(AC$3)=MONTH('Rent Roll'!$D42)),1,0))</f>
        <v>0</v>
      </c>
      <c r="AD68" s="767">
        <f>IF(AND(AD$3&gt;'Rent Roll'!$C42,AD$3&lt;='Rent Roll'!$D42),1,IF(AND(YEAR(AD$3)=YEAR('Rent Roll'!$D42),MONTH(AD$3)=MONTH('Rent Roll'!$D42)),1,0))</f>
        <v>0</v>
      </c>
      <c r="AE68" s="768">
        <f>IF(AND(AE$3&gt;'Rent Roll'!$C42,AE$3&lt;='Rent Roll'!$D42),1,IF(AND(YEAR(AE$3)=YEAR('Rent Roll'!$D42),MONTH(AE$3)=MONTH('Rent Roll'!$D42)),1,0))</f>
        <v>0</v>
      </c>
      <c r="AF68" s="567">
        <f>IF(AND(AF$3&gt;'Rent Roll'!$C42,AF$3&lt;='Rent Roll'!$D42),1,IF(AND(YEAR(AF$3)=YEAR('Rent Roll'!$D42),MONTH(AF$3)=MONTH('Rent Roll'!$D42)),1,0))</f>
        <v>0</v>
      </c>
      <c r="AG68" s="567">
        <f>IF(AND(AG$3&gt;'Rent Roll'!$C42,AG$3&lt;='Rent Roll'!$D42),1,IF(AND(YEAR(AG$3)=YEAR('Rent Roll'!$D42),MONTH(AG$3)=MONTH('Rent Roll'!$D42)),1,0))</f>
        <v>0</v>
      </c>
      <c r="AH68" s="567">
        <f>IF(AND(AH$3&gt;'Rent Roll'!$C42,AH$3&lt;='Rent Roll'!$D42),1,IF(AND(YEAR(AH$3)=YEAR('Rent Roll'!$D42),MONTH(AH$3)=MONTH('Rent Roll'!$D42)),1,0))</f>
        <v>0</v>
      </c>
      <c r="AI68" s="567">
        <f>IF(AND(AI$3&gt;'Rent Roll'!$C42,AI$3&lt;='Rent Roll'!$D42),1,IF(AND(YEAR(AI$3)=YEAR('Rent Roll'!$D42),MONTH(AI$3)=MONTH('Rent Roll'!$D42)),1,0))</f>
        <v>0</v>
      </c>
      <c r="AJ68" s="567">
        <f>IF(AND(AJ$3&gt;'Rent Roll'!$C42,AJ$3&lt;='Rent Roll'!$D42),1,IF(AND(YEAR(AJ$3)=YEAR('Rent Roll'!$D42),MONTH(AJ$3)=MONTH('Rent Roll'!$D42)),1,0))</f>
        <v>0</v>
      </c>
      <c r="AK68" s="567">
        <f>IF(AND(AK$3&gt;'Rent Roll'!$C42,AK$3&lt;='Rent Roll'!$D42),1,IF(AND(YEAR(AK$3)=YEAR('Rent Roll'!$D42),MONTH(AK$3)=MONTH('Rent Roll'!$D42)),1,0))</f>
        <v>0</v>
      </c>
      <c r="AL68" s="567">
        <f>IF(AND(AL$3&gt;'Rent Roll'!$C42,AL$3&lt;='Rent Roll'!$D42),1,IF(AND(YEAR(AL$3)=YEAR('Rent Roll'!$D42),MONTH(AL$3)=MONTH('Rent Roll'!$D42)),1,0))</f>
        <v>0</v>
      </c>
      <c r="AM68" s="567">
        <f>IF(AND(AM$3&gt;'Rent Roll'!$C42,AM$3&lt;='Rent Roll'!$D42),1,IF(AND(YEAR(AM$3)=YEAR('Rent Roll'!$D42),MONTH(AM$3)=MONTH('Rent Roll'!$D42)),1,0))</f>
        <v>0</v>
      </c>
      <c r="AN68" s="567">
        <f>IF(AND(AN$3&gt;'Rent Roll'!$C42,AN$3&lt;='Rent Roll'!$D42),1,IF(AND(YEAR(AN$3)=YEAR('Rent Roll'!$D42),MONTH(AN$3)=MONTH('Rent Roll'!$D42)),1,0))</f>
        <v>0</v>
      </c>
      <c r="AO68" s="567">
        <f>IF(AND(AO$3&gt;'Rent Roll'!$C42,AO$3&lt;='Rent Roll'!$D42),1,IF(AND(YEAR(AO$3)=YEAR('Rent Roll'!$D42),MONTH(AO$3)=MONTH('Rent Roll'!$D42)),1,0))</f>
        <v>0</v>
      </c>
      <c r="AP68" s="767">
        <f>IF(AND(AP$3&gt;'Rent Roll'!$C42,AP$3&lt;='Rent Roll'!$D42),1,IF(AND(YEAR(AP$3)=YEAR('Rent Roll'!$D42),MONTH(AP$3)=MONTH('Rent Roll'!$D42)),1,0))</f>
        <v>0</v>
      </c>
      <c r="AQ68" s="768">
        <f>IF(AND(AQ$3&gt;'Rent Roll'!$C42,AQ$3&lt;='Rent Roll'!$D42),1,IF(AND(YEAR(AQ$3)=YEAR('Rent Roll'!$D42),MONTH(AQ$3)=MONTH('Rent Roll'!$D42)),1,0))</f>
        <v>0</v>
      </c>
      <c r="AR68" s="567">
        <f>IF(AND(AR$3&gt;'Rent Roll'!$C42,AR$3&lt;='Rent Roll'!$D42),1,IF(AND(YEAR(AR$3)=YEAR('Rent Roll'!$D42),MONTH(AR$3)=MONTH('Rent Roll'!$D42)),1,0))</f>
        <v>0</v>
      </c>
      <c r="AS68" s="567">
        <f>IF(AND(AS$3&gt;'Rent Roll'!$C42,AS$3&lt;='Rent Roll'!$D42),1,IF(AND(YEAR(AS$3)=YEAR('Rent Roll'!$D42),MONTH(AS$3)=MONTH('Rent Roll'!$D42)),1,0))</f>
        <v>0</v>
      </c>
      <c r="AT68" s="567">
        <f>IF(AND(AT$3&gt;'Rent Roll'!$C42,AT$3&lt;='Rent Roll'!$D42),1,IF(AND(YEAR(AT$3)=YEAR('Rent Roll'!$D42),MONTH(AT$3)=MONTH('Rent Roll'!$D42)),1,0))</f>
        <v>0</v>
      </c>
      <c r="AU68" s="567">
        <f>IF(AND(AU$3&gt;'Rent Roll'!$C42,AU$3&lt;='Rent Roll'!$D42),1,IF(AND(YEAR(AU$3)=YEAR('Rent Roll'!$D42),MONTH(AU$3)=MONTH('Rent Roll'!$D42)),1,0))</f>
        <v>0</v>
      </c>
      <c r="AV68" s="567">
        <f>IF(AND(AV$3&gt;'Rent Roll'!$C42,AV$3&lt;='Rent Roll'!$D42),1,IF(AND(YEAR(AV$3)=YEAR('Rent Roll'!$D42),MONTH(AV$3)=MONTH('Rent Roll'!$D42)),1,0))</f>
        <v>0</v>
      </c>
      <c r="AW68" s="567">
        <f>IF(AND(AW$3&gt;'Rent Roll'!$C42,AW$3&lt;='Rent Roll'!$D42),1,IF(AND(YEAR(AW$3)=YEAR('Rent Roll'!$D42),MONTH(AW$3)=MONTH('Rent Roll'!$D42)),1,0))</f>
        <v>0</v>
      </c>
      <c r="AX68" s="567">
        <f>IF(AND(AX$3&gt;'Rent Roll'!$C42,AX$3&lt;='Rent Roll'!$D42),1,IF(AND(YEAR(AX$3)=YEAR('Rent Roll'!$D42),MONTH(AX$3)=MONTH('Rent Roll'!$D42)),1,0))</f>
        <v>0</v>
      </c>
      <c r="AY68" s="567">
        <f>IF(AND(AY$3&gt;'Rent Roll'!$C42,AY$3&lt;='Rent Roll'!$D42),1,IF(AND(YEAR(AY$3)=YEAR('Rent Roll'!$D42),MONTH(AY$3)=MONTH('Rent Roll'!$D42)),1,0))</f>
        <v>0</v>
      </c>
      <c r="AZ68" s="567">
        <f>IF(AND(AZ$3&gt;'Rent Roll'!$C42,AZ$3&lt;='Rent Roll'!$D42),1,IF(AND(YEAR(AZ$3)=YEAR('Rent Roll'!$D42),MONTH(AZ$3)=MONTH('Rent Roll'!$D42)),1,0))</f>
        <v>0</v>
      </c>
      <c r="BA68" s="567">
        <f>IF(AND(BA$3&gt;'Rent Roll'!$C42,BA$3&lt;='Rent Roll'!$D42),1,IF(AND(YEAR(BA$3)=YEAR('Rent Roll'!$D42),MONTH(BA$3)=MONTH('Rent Roll'!$D42)),1,0))</f>
        <v>0</v>
      </c>
      <c r="BB68" s="767">
        <f>IF(AND(BB$3&gt;'Rent Roll'!$C42,BB$3&lt;='Rent Roll'!$D42),1,IF(AND(YEAR(BB$3)=YEAR('Rent Roll'!$D42),MONTH(BB$3)=MONTH('Rent Roll'!$D42)),1,0))</f>
        <v>0</v>
      </c>
      <c r="BC68" s="768">
        <f>IF(AND(BC$3&gt;'Rent Roll'!$C42,BC$3&lt;='Rent Roll'!$D42),1,IF(AND(YEAR(BC$3)=YEAR('Rent Roll'!$D42),MONTH(BC$3)=MONTH('Rent Roll'!$D42)),1,0))</f>
        <v>0</v>
      </c>
      <c r="BD68" s="567">
        <f>IF(AND(BD$3&gt;'Rent Roll'!$C42,BD$3&lt;='Rent Roll'!$D42),1,IF(AND(YEAR(BD$3)=YEAR('Rent Roll'!$D42),MONTH(BD$3)=MONTH('Rent Roll'!$D42)),1,0))</f>
        <v>0</v>
      </c>
      <c r="BE68" s="567">
        <f>IF(AND(BE$3&gt;'Rent Roll'!$C42,BE$3&lt;='Rent Roll'!$D42),1,IF(AND(YEAR(BE$3)=YEAR('Rent Roll'!$D42),MONTH(BE$3)=MONTH('Rent Roll'!$D42)),1,0))</f>
        <v>0</v>
      </c>
      <c r="BF68" s="567">
        <f>IF(AND(BF$3&gt;'Rent Roll'!$C42,BF$3&lt;='Rent Roll'!$D42),1,IF(AND(YEAR(BF$3)=YEAR('Rent Roll'!$D42),MONTH(BF$3)=MONTH('Rent Roll'!$D42)),1,0))</f>
        <v>0</v>
      </c>
      <c r="BG68" s="567">
        <f>IF(AND(BG$3&gt;'Rent Roll'!$C42,BG$3&lt;='Rent Roll'!$D42),1,IF(AND(YEAR(BG$3)=YEAR('Rent Roll'!$D42),MONTH(BG$3)=MONTH('Rent Roll'!$D42)),1,0))</f>
        <v>0</v>
      </c>
      <c r="BH68" s="567">
        <f>IF(AND(BH$3&gt;'Rent Roll'!$C42,BH$3&lt;='Rent Roll'!$D42),1,IF(AND(YEAR(BH$3)=YEAR('Rent Roll'!$D42),MONTH(BH$3)=MONTH('Rent Roll'!$D42)),1,0))</f>
        <v>0</v>
      </c>
      <c r="BI68" s="567">
        <f>IF(AND(BI$3&gt;'Rent Roll'!$C42,BI$3&lt;='Rent Roll'!$D42),1,IF(AND(YEAR(BI$3)=YEAR('Rent Roll'!$D42),MONTH(BI$3)=MONTH('Rent Roll'!$D42)),1,0))</f>
        <v>0</v>
      </c>
      <c r="BJ68" s="567">
        <f>IF(AND(BJ$3&gt;'Rent Roll'!$C42,BJ$3&lt;='Rent Roll'!$D42),1,IF(AND(YEAR(BJ$3)=YEAR('Rent Roll'!$D42),MONTH(BJ$3)=MONTH('Rent Roll'!$D42)),1,0))</f>
        <v>0</v>
      </c>
      <c r="BK68" s="567">
        <f>IF(AND(BK$3&gt;'Rent Roll'!$C42,BK$3&lt;='Rent Roll'!$D42),1,IF(AND(YEAR(BK$3)=YEAR('Rent Roll'!$D42),MONTH(BK$3)=MONTH('Rent Roll'!$D42)),1,0))</f>
        <v>0</v>
      </c>
      <c r="BL68" s="567">
        <f>IF(AND(BL$3&gt;'Rent Roll'!$C42,BL$3&lt;='Rent Roll'!$D42),1,IF(AND(YEAR(BL$3)=YEAR('Rent Roll'!$D42),MONTH(BL$3)=MONTH('Rent Roll'!$D42)),1,0))</f>
        <v>0</v>
      </c>
      <c r="BM68" s="567">
        <f>IF(AND(BM$3&gt;'Rent Roll'!$C42,BM$3&lt;='Rent Roll'!$D42),1,IF(AND(YEAR(BM$3)=YEAR('Rent Roll'!$D42),MONTH(BM$3)=MONTH('Rent Roll'!$D42)),1,0))</f>
        <v>0</v>
      </c>
      <c r="BN68" s="767">
        <f>IF(AND(BN$3&gt;'Rent Roll'!$C42,BN$3&lt;='Rent Roll'!$D42),1,IF(AND(YEAR(BN$3)=YEAR('Rent Roll'!$D42),MONTH(BN$3)=MONTH('Rent Roll'!$D42)),1,0))</f>
        <v>0</v>
      </c>
      <c r="BO68" s="768">
        <f>IF(AND(BO$3&gt;'Rent Roll'!$C42,BO$3&lt;='Rent Roll'!$D42),1,IF(AND(YEAR(BO$3)=YEAR('Rent Roll'!$D42),MONTH(BO$3)=MONTH('Rent Roll'!$D42)),1,0))</f>
        <v>0</v>
      </c>
      <c r="BP68" s="567">
        <f>IF(AND(BP$3&gt;'Rent Roll'!$C42,BP$3&lt;='Rent Roll'!$D42),1,IF(AND(YEAR(BP$3)=YEAR('Rent Roll'!$D42),MONTH(BP$3)=MONTH('Rent Roll'!$D42)),1,0))</f>
        <v>0</v>
      </c>
      <c r="BQ68" s="567">
        <f>IF(AND(BQ$3&gt;'Rent Roll'!$C42,BQ$3&lt;='Rent Roll'!$D42),1,IF(AND(YEAR(BQ$3)=YEAR('Rent Roll'!$D42),MONTH(BQ$3)=MONTH('Rent Roll'!$D42)),1,0))</f>
        <v>0</v>
      </c>
      <c r="BR68" s="567">
        <f>IF(AND(BR$3&gt;'Rent Roll'!$C42,BR$3&lt;='Rent Roll'!$D42),1,IF(AND(YEAR(BR$3)=YEAR('Rent Roll'!$D42),MONTH(BR$3)=MONTH('Rent Roll'!$D42)),1,0))</f>
        <v>0</v>
      </c>
      <c r="BS68" s="567">
        <f>IF(AND(BS$3&gt;'Rent Roll'!$C42,BS$3&lt;='Rent Roll'!$D42),1,IF(AND(YEAR(BS$3)=YEAR('Rent Roll'!$D42),MONTH(BS$3)=MONTH('Rent Roll'!$D42)),1,0))</f>
        <v>0</v>
      </c>
      <c r="BT68" s="567">
        <f>IF(AND(BT$3&gt;'Rent Roll'!$C42,BT$3&lt;='Rent Roll'!$D42),1,IF(AND(YEAR(BT$3)=YEAR('Rent Roll'!$D42),MONTH(BT$3)=MONTH('Rent Roll'!$D42)),1,0))</f>
        <v>0</v>
      </c>
      <c r="BU68" s="567">
        <f>IF(AND(BU$3&gt;'Rent Roll'!$C42,BU$3&lt;='Rent Roll'!$D42),1,IF(AND(YEAR(BU$3)=YEAR('Rent Roll'!$D42),MONTH(BU$3)=MONTH('Rent Roll'!$D42)),1,0))</f>
        <v>0</v>
      </c>
      <c r="BV68" s="567">
        <f>IF(AND(BV$3&gt;'Rent Roll'!$C42,BV$3&lt;='Rent Roll'!$D42),1,IF(AND(YEAR(BV$3)=YEAR('Rent Roll'!$D42),MONTH(BV$3)=MONTH('Rent Roll'!$D42)),1,0))</f>
        <v>0</v>
      </c>
      <c r="BW68" s="567">
        <f>IF(AND(BW$3&gt;'Rent Roll'!$C42,BW$3&lt;='Rent Roll'!$D42),1,IF(AND(YEAR(BW$3)=YEAR('Rent Roll'!$D42),MONTH(BW$3)=MONTH('Rent Roll'!$D42)),1,0))</f>
        <v>0</v>
      </c>
      <c r="BX68" s="567">
        <f>IF(AND(BX$3&gt;'Rent Roll'!$C42,BX$3&lt;='Rent Roll'!$D42),1,IF(AND(YEAR(BX$3)=YEAR('Rent Roll'!$D42),MONTH(BX$3)=MONTH('Rent Roll'!$D42)),1,0))</f>
        <v>0</v>
      </c>
      <c r="BY68" s="567">
        <f>IF(AND(BY$3&gt;'Rent Roll'!$C42,BY$3&lt;='Rent Roll'!$D42),1,IF(AND(YEAR(BY$3)=YEAR('Rent Roll'!$D42),MONTH(BY$3)=MONTH('Rent Roll'!$D42)),1,0))</f>
        <v>0</v>
      </c>
      <c r="BZ68" s="767">
        <f>IF(AND(BZ$3&gt;'Rent Roll'!$C42,BZ$3&lt;='Rent Roll'!$D42),1,IF(AND(YEAR(BZ$3)=YEAR('Rent Roll'!$D42),MONTH(BZ$3)=MONTH('Rent Roll'!$D42)),1,0))</f>
        <v>0</v>
      </c>
      <c r="CA68" s="768">
        <f>IF(AND(CA$3&gt;'Rent Roll'!$C42,CA$3&lt;='Rent Roll'!$D42),1,IF(AND(YEAR(CA$3)=YEAR('Rent Roll'!$D42),MONTH(CA$3)=MONTH('Rent Roll'!$D42)),1,0))</f>
        <v>0</v>
      </c>
      <c r="CB68" s="567">
        <f>IF(AND(CB$3&gt;'Rent Roll'!$C42,CB$3&lt;='Rent Roll'!$D42),1,IF(AND(YEAR(CB$3)=YEAR('Rent Roll'!$D42),MONTH(CB$3)=MONTH('Rent Roll'!$D42)),1,0))</f>
        <v>0</v>
      </c>
      <c r="CC68" s="567">
        <f>IF(AND(CC$3&gt;'Rent Roll'!$C42,CC$3&lt;='Rent Roll'!$D42),1,IF(AND(YEAR(CC$3)=YEAR('Rent Roll'!$D42),MONTH(CC$3)=MONTH('Rent Roll'!$D42)),1,0))</f>
        <v>0</v>
      </c>
      <c r="CD68" s="567">
        <f>IF(AND(CD$3&gt;'Rent Roll'!$C42,CD$3&lt;='Rent Roll'!$D42),1,IF(AND(YEAR(CD$3)=YEAR('Rent Roll'!$D42),MONTH(CD$3)=MONTH('Rent Roll'!$D42)),1,0))</f>
        <v>0</v>
      </c>
      <c r="CE68" s="567">
        <f>IF(AND(CE$3&gt;'Rent Roll'!$C42,CE$3&lt;='Rent Roll'!$D42),1,IF(AND(YEAR(CE$3)=YEAR('Rent Roll'!$D42),MONTH(CE$3)=MONTH('Rent Roll'!$D42)),1,0))</f>
        <v>0</v>
      </c>
      <c r="CF68" s="567">
        <f>IF(AND(CF$3&gt;'Rent Roll'!$C42,CF$3&lt;='Rent Roll'!$D42),1,IF(AND(YEAR(CF$3)=YEAR('Rent Roll'!$D42),MONTH(CF$3)=MONTH('Rent Roll'!$D42)),1,0))</f>
        <v>0</v>
      </c>
      <c r="CG68" s="567">
        <f>IF(AND(CG$3&gt;'Rent Roll'!$C42,CG$3&lt;='Rent Roll'!$D42),1,IF(AND(YEAR(CG$3)=YEAR('Rent Roll'!$D42),MONTH(CG$3)=MONTH('Rent Roll'!$D42)),1,0))</f>
        <v>0</v>
      </c>
      <c r="CH68" s="567">
        <f>IF(AND(CH$3&gt;'Rent Roll'!$C42,CH$3&lt;='Rent Roll'!$D42),1,IF(AND(YEAR(CH$3)=YEAR('Rent Roll'!$D42),MONTH(CH$3)=MONTH('Rent Roll'!$D42)),1,0))</f>
        <v>0</v>
      </c>
      <c r="CI68" s="567">
        <f>IF(AND(CI$3&gt;'Rent Roll'!$C42,CI$3&lt;='Rent Roll'!$D42),1,IF(AND(YEAR(CI$3)=YEAR('Rent Roll'!$D42),MONTH(CI$3)=MONTH('Rent Roll'!$D42)),1,0))</f>
        <v>0</v>
      </c>
      <c r="CJ68" s="567">
        <f>IF(AND(CJ$3&gt;'Rent Roll'!$C42,CJ$3&lt;='Rent Roll'!$D42),1,IF(AND(YEAR(CJ$3)=YEAR('Rent Roll'!$D42),MONTH(CJ$3)=MONTH('Rent Roll'!$D42)),1,0))</f>
        <v>0</v>
      </c>
      <c r="CK68" s="567">
        <f>IF(AND(CK$3&gt;'Rent Roll'!$C42,CK$3&lt;='Rent Roll'!$D42),1,IF(AND(YEAR(CK$3)=YEAR('Rent Roll'!$D42),MONTH(CK$3)=MONTH('Rent Roll'!$D42)),1,0))</f>
        <v>0</v>
      </c>
      <c r="CL68" s="767">
        <f>IF(AND(CL$3&gt;'Rent Roll'!$C42,CL$3&lt;='Rent Roll'!$D42),1,IF(AND(YEAR(CL$3)=YEAR('Rent Roll'!$D42),MONTH(CL$3)=MONTH('Rent Roll'!$D42)),1,0))</f>
        <v>0</v>
      </c>
      <c r="CM68" s="768">
        <f>IF(AND(CM$3&gt;'Rent Roll'!$C42,CM$3&lt;='Rent Roll'!$D42),1,IF(AND(YEAR(CM$3)=YEAR('Rent Roll'!$D42),MONTH(CM$3)=MONTH('Rent Roll'!$D42)),1,0))</f>
        <v>0</v>
      </c>
      <c r="CN68" s="567">
        <f>IF(AND(CN$3&gt;'Rent Roll'!$C42,CN$3&lt;='Rent Roll'!$D42),1,IF(AND(YEAR(CN$3)=YEAR('Rent Roll'!$D42),MONTH(CN$3)=MONTH('Rent Roll'!$D42)),1,0))</f>
        <v>0</v>
      </c>
      <c r="CO68" s="567">
        <f>IF(AND(CO$3&gt;'Rent Roll'!$C42,CO$3&lt;='Rent Roll'!$D42),1,IF(AND(YEAR(CO$3)=YEAR('Rent Roll'!$D42),MONTH(CO$3)=MONTH('Rent Roll'!$D42)),1,0))</f>
        <v>0</v>
      </c>
      <c r="CP68" s="567">
        <f>IF(AND(CP$3&gt;'Rent Roll'!$C42,CP$3&lt;='Rent Roll'!$D42),1,IF(AND(YEAR(CP$3)=YEAR('Rent Roll'!$D42),MONTH(CP$3)=MONTH('Rent Roll'!$D42)),1,0))</f>
        <v>0</v>
      </c>
      <c r="CQ68" s="567">
        <f>IF(AND(CQ$3&gt;'Rent Roll'!$C42,CQ$3&lt;='Rent Roll'!$D42),1,IF(AND(YEAR(CQ$3)=YEAR('Rent Roll'!$D42),MONTH(CQ$3)=MONTH('Rent Roll'!$D42)),1,0))</f>
        <v>0</v>
      </c>
      <c r="CR68" s="567">
        <f>IF(AND(CR$3&gt;'Rent Roll'!$C42,CR$3&lt;='Rent Roll'!$D42),1,IF(AND(YEAR(CR$3)=YEAR('Rent Roll'!$D42),MONTH(CR$3)=MONTH('Rent Roll'!$D42)),1,0))</f>
        <v>0</v>
      </c>
      <c r="CS68" s="567">
        <f>IF(AND(CS$3&gt;'Rent Roll'!$C42,CS$3&lt;='Rent Roll'!$D42),1,IF(AND(YEAR(CS$3)=YEAR('Rent Roll'!$D42),MONTH(CS$3)=MONTH('Rent Roll'!$D42)),1,0))</f>
        <v>0</v>
      </c>
      <c r="CT68" s="567">
        <f>IF(AND(CT$3&gt;'Rent Roll'!$C42,CT$3&lt;='Rent Roll'!$D42),1,IF(AND(YEAR(CT$3)=YEAR('Rent Roll'!$D42),MONTH(CT$3)=MONTH('Rent Roll'!$D42)),1,0))</f>
        <v>0</v>
      </c>
      <c r="CU68" s="567">
        <f>IF(AND(CU$3&gt;'Rent Roll'!$C42,CU$3&lt;='Rent Roll'!$D42),1,IF(AND(YEAR(CU$3)=YEAR('Rent Roll'!$D42),MONTH(CU$3)=MONTH('Rent Roll'!$D42)),1,0))</f>
        <v>0</v>
      </c>
      <c r="CV68" s="567">
        <f>IF(AND(CV$3&gt;'Rent Roll'!$C42,CV$3&lt;='Rent Roll'!$D42),1,IF(AND(YEAR(CV$3)=YEAR('Rent Roll'!$D42),MONTH(CV$3)=MONTH('Rent Roll'!$D42)),1,0))</f>
        <v>0</v>
      </c>
      <c r="CW68" s="567">
        <f>IF(AND(CW$3&gt;'Rent Roll'!$C42,CW$3&lt;='Rent Roll'!$D42),1,IF(AND(YEAR(CW$3)=YEAR('Rent Roll'!$D42),MONTH(CW$3)=MONTH('Rent Roll'!$D42)),1,0))</f>
        <v>0</v>
      </c>
      <c r="CX68" s="767">
        <f>IF(AND(CX$3&gt;'Rent Roll'!$C42,CX$3&lt;='Rent Roll'!$D42),1,IF(AND(YEAR(CX$3)=YEAR('Rent Roll'!$D42),MONTH(CX$3)=MONTH('Rent Roll'!$D42)),1,0))</f>
        <v>0</v>
      </c>
      <c r="CY68" s="768">
        <f>IF(AND(CY$3&gt;'Rent Roll'!$C42,CY$3&lt;='Rent Roll'!$D42),1,IF(AND(YEAR(CY$3)=YEAR('Rent Roll'!$D42),MONTH(CY$3)=MONTH('Rent Roll'!$D42)),1,0))</f>
        <v>0</v>
      </c>
      <c r="CZ68" s="567">
        <f>IF(AND(CZ$3&gt;'Rent Roll'!$C42,CZ$3&lt;='Rent Roll'!$D42),1,IF(AND(YEAR(CZ$3)=YEAR('Rent Roll'!$D42),MONTH(CZ$3)=MONTH('Rent Roll'!$D42)),1,0))</f>
        <v>0</v>
      </c>
      <c r="DA68" s="567">
        <f>IF(AND(DA$3&gt;'Rent Roll'!$C42,DA$3&lt;='Rent Roll'!$D42),1,IF(AND(YEAR(DA$3)=YEAR('Rent Roll'!$D42),MONTH(DA$3)=MONTH('Rent Roll'!$D42)),1,0))</f>
        <v>0</v>
      </c>
      <c r="DB68" s="567">
        <f>IF(AND(DB$3&gt;'Rent Roll'!$C42,DB$3&lt;='Rent Roll'!$D42),1,IF(AND(YEAR(DB$3)=YEAR('Rent Roll'!$D42),MONTH(DB$3)=MONTH('Rent Roll'!$D42)),1,0))</f>
        <v>0</v>
      </c>
      <c r="DC68" s="567">
        <f>IF(AND(DC$3&gt;'Rent Roll'!$C42,DC$3&lt;='Rent Roll'!$D42),1,IF(AND(YEAR(DC$3)=YEAR('Rent Roll'!$D42),MONTH(DC$3)=MONTH('Rent Roll'!$D42)),1,0))</f>
        <v>0</v>
      </c>
      <c r="DD68" s="567">
        <f>IF(AND(DD$3&gt;'Rent Roll'!$C42,DD$3&lt;='Rent Roll'!$D42),1,IF(AND(YEAR(DD$3)=YEAR('Rent Roll'!$D42),MONTH(DD$3)=MONTH('Rent Roll'!$D42)),1,0))</f>
        <v>0</v>
      </c>
      <c r="DE68" s="567">
        <f>IF(AND(DE$3&gt;'Rent Roll'!$C42,DE$3&lt;='Rent Roll'!$D42),1,IF(AND(YEAR(DE$3)=YEAR('Rent Roll'!$D42),MONTH(DE$3)=MONTH('Rent Roll'!$D42)),1,0))</f>
        <v>0</v>
      </c>
      <c r="DF68" s="567">
        <f>IF(AND(DF$3&gt;'Rent Roll'!$C42,DF$3&lt;='Rent Roll'!$D42),1,IF(AND(YEAR(DF$3)=YEAR('Rent Roll'!$D42),MONTH(DF$3)=MONTH('Rent Roll'!$D42)),1,0))</f>
        <v>0</v>
      </c>
      <c r="DG68" s="567">
        <f>IF(AND(DG$3&gt;'Rent Roll'!$C42,DG$3&lt;='Rent Roll'!$D42),1,IF(AND(YEAR(DG$3)=YEAR('Rent Roll'!$D42),MONTH(DG$3)=MONTH('Rent Roll'!$D42)),1,0))</f>
        <v>0</v>
      </c>
      <c r="DH68" s="567">
        <f>IF(AND(DH$3&gt;'Rent Roll'!$C42,DH$3&lt;='Rent Roll'!$D42),1,IF(AND(YEAR(DH$3)=YEAR('Rent Roll'!$D42),MONTH(DH$3)=MONTH('Rent Roll'!$D42)),1,0))</f>
        <v>0</v>
      </c>
      <c r="DI68" s="567">
        <f>IF(AND(DI$3&gt;'Rent Roll'!$C42,DI$3&lt;='Rent Roll'!$D42),1,IF(AND(YEAR(DI$3)=YEAR('Rent Roll'!$D42),MONTH(DI$3)=MONTH('Rent Roll'!$D42)),1,0))</f>
        <v>0</v>
      </c>
      <c r="DJ68" s="767">
        <f>IF(AND(DJ$3&gt;'Rent Roll'!$C42,DJ$3&lt;='Rent Roll'!$D42),1,IF(AND(YEAR(DJ$3)=YEAR('Rent Roll'!$D42),MONTH(DJ$3)=MONTH('Rent Roll'!$D42)),1,0))</f>
        <v>0</v>
      </c>
      <c r="DK68" s="768">
        <f>IF(AND(DK$3&gt;'Rent Roll'!$C42,DK$3&lt;='Rent Roll'!$D42),1,IF(AND(YEAR(DK$3)=YEAR('Rent Roll'!$D42),MONTH(DK$3)=MONTH('Rent Roll'!$D42)),1,0))</f>
        <v>0</v>
      </c>
      <c r="DL68" s="567">
        <f>IF(AND(DL$3&gt;'Rent Roll'!$C42,DL$3&lt;='Rent Roll'!$D42),1,IF(AND(YEAR(DL$3)=YEAR('Rent Roll'!$D42),MONTH(DL$3)=MONTH('Rent Roll'!$D42)),1,0))</f>
        <v>0</v>
      </c>
      <c r="DM68" s="567">
        <f>IF(AND(DM$3&gt;'Rent Roll'!$C42,DM$3&lt;='Rent Roll'!$D42),1,IF(AND(YEAR(DM$3)=YEAR('Rent Roll'!$D42),MONTH(DM$3)=MONTH('Rent Roll'!$D42)),1,0))</f>
        <v>0</v>
      </c>
      <c r="DN68" s="567">
        <f>IF(AND(DN$3&gt;'Rent Roll'!$C42,DN$3&lt;='Rent Roll'!$D42),1,IF(AND(YEAR(DN$3)=YEAR('Rent Roll'!$D42),MONTH(DN$3)=MONTH('Rent Roll'!$D42)),1,0))</f>
        <v>0</v>
      </c>
      <c r="DO68" s="567">
        <f>IF(AND(DO$3&gt;'Rent Roll'!$C42,DO$3&lt;='Rent Roll'!$D42),1,IF(AND(YEAR(DO$3)=YEAR('Rent Roll'!$D42),MONTH(DO$3)=MONTH('Rent Roll'!$D42)),1,0))</f>
        <v>0</v>
      </c>
      <c r="DP68" s="567">
        <f>IF(AND(DP$3&gt;'Rent Roll'!$C42,DP$3&lt;='Rent Roll'!$D42),1,IF(AND(YEAR(DP$3)=YEAR('Rent Roll'!$D42),MONTH(DP$3)=MONTH('Rent Roll'!$D42)),1,0))</f>
        <v>0</v>
      </c>
      <c r="DQ68" s="567">
        <f>IF(AND(DQ$3&gt;'Rent Roll'!$C42,DQ$3&lt;='Rent Roll'!$D42),1,IF(AND(YEAR(DQ$3)=YEAR('Rent Roll'!$D42),MONTH(DQ$3)=MONTH('Rent Roll'!$D42)),1,0))</f>
        <v>0</v>
      </c>
      <c r="DR68" s="567">
        <f>IF(AND(DR$3&gt;'Rent Roll'!$C42,DR$3&lt;='Rent Roll'!$D42),1,IF(AND(YEAR(DR$3)=YEAR('Rent Roll'!$D42),MONTH(DR$3)=MONTH('Rent Roll'!$D42)),1,0))</f>
        <v>0</v>
      </c>
      <c r="DS68" s="567">
        <f>IF(AND(DS$3&gt;'Rent Roll'!$C42,DS$3&lt;='Rent Roll'!$D42),1,IF(AND(YEAR(DS$3)=YEAR('Rent Roll'!$D42),MONTH(DS$3)=MONTH('Rent Roll'!$D42)),1,0))</f>
        <v>0</v>
      </c>
      <c r="DT68" s="567">
        <f>IF(AND(DT$3&gt;'Rent Roll'!$C42,DT$3&lt;='Rent Roll'!$D42),1,IF(AND(YEAR(DT$3)=YEAR('Rent Roll'!$D42),MONTH(DT$3)=MONTH('Rent Roll'!$D42)),1,0))</f>
        <v>0</v>
      </c>
      <c r="DU68" s="567">
        <f>IF(AND(DU$3&gt;'Rent Roll'!$C42,DU$3&lt;='Rent Roll'!$D42),1,IF(AND(YEAR(DU$3)=YEAR('Rent Roll'!$D42),MONTH(DU$3)=MONTH('Rent Roll'!$D42)),1,0))</f>
        <v>0</v>
      </c>
      <c r="DV68" s="567">
        <f>IF(AND(DV$3&gt;'Rent Roll'!$C42,DV$3&lt;='Rent Roll'!$D42),1,IF(AND(YEAR(DV$3)=YEAR('Rent Roll'!$D42),MONTH(DV$3)=MONTH('Rent Roll'!$D42)),1,0))</f>
        <v>0</v>
      </c>
    </row>
    <row r="69" spans="1:126" s="568" customFormat="1" ht="12" customHeight="1" outlineLevel="1" x14ac:dyDescent="0.4">
      <c r="A69" s="732"/>
      <c r="B69" s="564">
        <f>'Rent Roll'!$B43</f>
        <v>0</v>
      </c>
      <c r="C69" s="565"/>
      <c r="D69" s="565"/>
      <c r="E69" s="566"/>
      <c r="F69" s="778">
        <f>IF(AND(F$3&gt;'Rent Roll'!$C43,F$3&lt;='Rent Roll'!$D43),1,IF(AND(YEAR(F$3)=YEAR('Rent Roll'!$D43),MONTH(F$3)=MONTH('Rent Roll'!$D43)),1,0))</f>
        <v>0</v>
      </c>
      <c r="G69" s="768">
        <f>IF(AND(G$3&gt;'Rent Roll'!$C43,G$3&lt;='Rent Roll'!$D43),1,IF(AND(YEAR(G$3)=YEAR('Rent Roll'!$D43),MONTH(G$3)=MONTH('Rent Roll'!$D43)),1,0))</f>
        <v>0</v>
      </c>
      <c r="H69" s="567">
        <f>IF(AND(H$3&gt;'Rent Roll'!$C43,H$3&lt;='Rent Roll'!$D43),1,IF(AND(YEAR(H$3)=YEAR('Rent Roll'!$D43),MONTH(H$3)=MONTH('Rent Roll'!$D43)),1,0))</f>
        <v>0</v>
      </c>
      <c r="I69" s="567">
        <f>IF(AND(I$3&gt;'Rent Roll'!$C43,I$3&lt;='Rent Roll'!$D43),1,IF(AND(YEAR(I$3)=YEAR('Rent Roll'!$D43),MONTH(I$3)=MONTH('Rent Roll'!$D43)),1,0))</f>
        <v>0</v>
      </c>
      <c r="J69" s="567">
        <f>IF(AND(J$3&gt;'Rent Roll'!$C43,J$3&lt;='Rent Roll'!$D43),1,IF(AND(YEAR(J$3)=YEAR('Rent Roll'!$D43),MONTH(J$3)=MONTH('Rent Roll'!$D43)),1,0))</f>
        <v>0</v>
      </c>
      <c r="K69" s="567">
        <f>IF(AND(K$3&gt;'Rent Roll'!$C43,K$3&lt;='Rent Roll'!$D43),1,IF(AND(YEAR(K$3)=YEAR('Rent Roll'!$D43),MONTH(K$3)=MONTH('Rent Roll'!$D43)),1,0))</f>
        <v>0</v>
      </c>
      <c r="L69" s="567">
        <f>IF(AND(L$3&gt;'Rent Roll'!$C43,L$3&lt;='Rent Roll'!$D43),1,IF(AND(YEAR(L$3)=YEAR('Rent Roll'!$D43),MONTH(L$3)=MONTH('Rent Roll'!$D43)),1,0))</f>
        <v>0</v>
      </c>
      <c r="M69" s="567">
        <f>IF(AND(M$3&gt;'Rent Roll'!$C43,M$3&lt;='Rent Roll'!$D43),1,IF(AND(YEAR(M$3)=YEAR('Rent Roll'!$D43),MONTH(M$3)=MONTH('Rent Roll'!$D43)),1,0))</f>
        <v>0</v>
      </c>
      <c r="N69" s="567">
        <f>IF(AND(N$3&gt;'Rent Roll'!$C43,N$3&lt;='Rent Roll'!$D43),1,IF(AND(YEAR(N$3)=YEAR('Rent Roll'!$D43),MONTH(N$3)=MONTH('Rent Roll'!$D43)),1,0))</f>
        <v>0</v>
      </c>
      <c r="O69" s="567">
        <f>IF(AND(O$3&gt;'Rent Roll'!$C43,O$3&lt;='Rent Roll'!$D43),1,IF(AND(YEAR(O$3)=YEAR('Rent Roll'!$D43),MONTH(O$3)=MONTH('Rent Roll'!$D43)),1,0))</f>
        <v>0</v>
      </c>
      <c r="P69" s="567">
        <f>IF(AND(P$3&gt;'Rent Roll'!$C43,P$3&lt;='Rent Roll'!$D43),1,IF(AND(YEAR(P$3)=YEAR('Rent Roll'!$D43),MONTH(P$3)=MONTH('Rent Roll'!$D43)),1,0))</f>
        <v>0</v>
      </c>
      <c r="Q69" s="567">
        <f>IF(AND(Q$3&gt;'Rent Roll'!$C43,Q$3&lt;='Rent Roll'!$D43),1,IF(AND(YEAR(Q$3)=YEAR('Rent Roll'!$D43),MONTH(Q$3)=MONTH('Rent Roll'!$D43)),1,0))</f>
        <v>0</v>
      </c>
      <c r="R69" s="767">
        <f>IF(AND(R$3&gt;'Rent Roll'!$C43,R$3&lt;='Rent Roll'!$D43),1,IF(AND(YEAR(R$3)=YEAR('Rent Roll'!$D43),MONTH(R$3)=MONTH('Rent Roll'!$D43)),1,0))</f>
        <v>0</v>
      </c>
      <c r="S69" s="768">
        <f>IF(AND(S$3&gt;'Rent Roll'!$C43,S$3&lt;='Rent Roll'!$D43),1,IF(AND(YEAR(S$3)=YEAR('Rent Roll'!$D43),MONTH(S$3)=MONTH('Rent Roll'!$D43)),1,0))</f>
        <v>0</v>
      </c>
      <c r="T69" s="567">
        <f>IF(AND(T$3&gt;'Rent Roll'!$C43,T$3&lt;='Rent Roll'!$D43),1,IF(AND(YEAR(T$3)=YEAR('Rent Roll'!$D43),MONTH(T$3)=MONTH('Rent Roll'!$D43)),1,0))</f>
        <v>0</v>
      </c>
      <c r="U69" s="567">
        <f>IF(AND(U$3&gt;'Rent Roll'!$C43,U$3&lt;='Rent Roll'!$D43),1,IF(AND(YEAR(U$3)=YEAR('Rent Roll'!$D43),MONTH(U$3)=MONTH('Rent Roll'!$D43)),1,0))</f>
        <v>0</v>
      </c>
      <c r="V69" s="567">
        <f>IF(AND(V$3&gt;'Rent Roll'!$C43,V$3&lt;='Rent Roll'!$D43),1,IF(AND(YEAR(V$3)=YEAR('Rent Roll'!$D43),MONTH(V$3)=MONTH('Rent Roll'!$D43)),1,0))</f>
        <v>0</v>
      </c>
      <c r="W69" s="567">
        <f>IF(AND(W$3&gt;'Rent Roll'!$C43,W$3&lt;='Rent Roll'!$D43),1,IF(AND(YEAR(W$3)=YEAR('Rent Roll'!$D43),MONTH(W$3)=MONTH('Rent Roll'!$D43)),1,0))</f>
        <v>0</v>
      </c>
      <c r="X69" s="567">
        <f>IF(AND(X$3&gt;'Rent Roll'!$C43,X$3&lt;='Rent Roll'!$D43),1,IF(AND(YEAR(X$3)=YEAR('Rent Roll'!$D43),MONTH(X$3)=MONTH('Rent Roll'!$D43)),1,0))</f>
        <v>0</v>
      </c>
      <c r="Y69" s="567">
        <f>IF(AND(Y$3&gt;'Rent Roll'!$C43,Y$3&lt;='Rent Roll'!$D43),1,IF(AND(YEAR(Y$3)=YEAR('Rent Roll'!$D43),MONTH(Y$3)=MONTH('Rent Roll'!$D43)),1,0))</f>
        <v>0</v>
      </c>
      <c r="Z69" s="567">
        <f>IF(AND(Z$3&gt;'Rent Roll'!$C43,Z$3&lt;='Rent Roll'!$D43),1,IF(AND(YEAR(Z$3)=YEAR('Rent Roll'!$D43),MONTH(Z$3)=MONTH('Rent Roll'!$D43)),1,0))</f>
        <v>0</v>
      </c>
      <c r="AA69" s="567">
        <f>IF(AND(AA$3&gt;'Rent Roll'!$C43,AA$3&lt;='Rent Roll'!$D43),1,IF(AND(YEAR(AA$3)=YEAR('Rent Roll'!$D43),MONTH(AA$3)=MONTH('Rent Roll'!$D43)),1,0))</f>
        <v>0</v>
      </c>
      <c r="AB69" s="567">
        <f>IF(AND(AB$3&gt;'Rent Roll'!$C43,AB$3&lt;='Rent Roll'!$D43),1,IF(AND(YEAR(AB$3)=YEAR('Rent Roll'!$D43),MONTH(AB$3)=MONTH('Rent Roll'!$D43)),1,0))</f>
        <v>0</v>
      </c>
      <c r="AC69" s="567">
        <f>IF(AND(AC$3&gt;'Rent Roll'!$C43,AC$3&lt;='Rent Roll'!$D43),1,IF(AND(YEAR(AC$3)=YEAR('Rent Roll'!$D43),MONTH(AC$3)=MONTH('Rent Roll'!$D43)),1,0))</f>
        <v>0</v>
      </c>
      <c r="AD69" s="767">
        <f>IF(AND(AD$3&gt;'Rent Roll'!$C43,AD$3&lt;='Rent Roll'!$D43),1,IF(AND(YEAR(AD$3)=YEAR('Rent Roll'!$D43),MONTH(AD$3)=MONTH('Rent Roll'!$D43)),1,0))</f>
        <v>0</v>
      </c>
      <c r="AE69" s="768">
        <f>IF(AND(AE$3&gt;'Rent Roll'!$C43,AE$3&lt;='Rent Roll'!$D43),1,IF(AND(YEAR(AE$3)=YEAR('Rent Roll'!$D43),MONTH(AE$3)=MONTH('Rent Roll'!$D43)),1,0))</f>
        <v>0</v>
      </c>
      <c r="AF69" s="567">
        <f>IF(AND(AF$3&gt;'Rent Roll'!$C43,AF$3&lt;='Rent Roll'!$D43),1,IF(AND(YEAR(AF$3)=YEAR('Rent Roll'!$D43),MONTH(AF$3)=MONTH('Rent Roll'!$D43)),1,0))</f>
        <v>0</v>
      </c>
      <c r="AG69" s="567">
        <f>IF(AND(AG$3&gt;'Rent Roll'!$C43,AG$3&lt;='Rent Roll'!$D43),1,IF(AND(YEAR(AG$3)=YEAR('Rent Roll'!$D43),MONTH(AG$3)=MONTH('Rent Roll'!$D43)),1,0))</f>
        <v>0</v>
      </c>
      <c r="AH69" s="567">
        <f>IF(AND(AH$3&gt;'Rent Roll'!$C43,AH$3&lt;='Rent Roll'!$D43),1,IF(AND(YEAR(AH$3)=YEAR('Rent Roll'!$D43),MONTH(AH$3)=MONTH('Rent Roll'!$D43)),1,0))</f>
        <v>0</v>
      </c>
      <c r="AI69" s="567">
        <f>IF(AND(AI$3&gt;'Rent Roll'!$C43,AI$3&lt;='Rent Roll'!$D43),1,IF(AND(YEAR(AI$3)=YEAR('Rent Roll'!$D43),MONTH(AI$3)=MONTH('Rent Roll'!$D43)),1,0))</f>
        <v>0</v>
      </c>
      <c r="AJ69" s="567">
        <f>IF(AND(AJ$3&gt;'Rent Roll'!$C43,AJ$3&lt;='Rent Roll'!$D43),1,IF(AND(YEAR(AJ$3)=YEAR('Rent Roll'!$D43),MONTH(AJ$3)=MONTH('Rent Roll'!$D43)),1,0))</f>
        <v>0</v>
      </c>
      <c r="AK69" s="567">
        <f>IF(AND(AK$3&gt;'Rent Roll'!$C43,AK$3&lt;='Rent Roll'!$D43),1,IF(AND(YEAR(AK$3)=YEAR('Rent Roll'!$D43),MONTH(AK$3)=MONTH('Rent Roll'!$D43)),1,0))</f>
        <v>0</v>
      </c>
      <c r="AL69" s="567">
        <f>IF(AND(AL$3&gt;'Rent Roll'!$C43,AL$3&lt;='Rent Roll'!$D43),1,IF(AND(YEAR(AL$3)=YEAR('Rent Roll'!$D43),MONTH(AL$3)=MONTH('Rent Roll'!$D43)),1,0))</f>
        <v>0</v>
      </c>
      <c r="AM69" s="567">
        <f>IF(AND(AM$3&gt;'Rent Roll'!$C43,AM$3&lt;='Rent Roll'!$D43),1,IF(AND(YEAR(AM$3)=YEAR('Rent Roll'!$D43),MONTH(AM$3)=MONTH('Rent Roll'!$D43)),1,0))</f>
        <v>0</v>
      </c>
      <c r="AN69" s="567">
        <f>IF(AND(AN$3&gt;'Rent Roll'!$C43,AN$3&lt;='Rent Roll'!$D43),1,IF(AND(YEAR(AN$3)=YEAR('Rent Roll'!$D43),MONTH(AN$3)=MONTH('Rent Roll'!$D43)),1,0))</f>
        <v>0</v>
      </c>
      <c r="AO69" s="567">
        <f>IF(AND(AO$3&gt;'Rent Roll'!$C43,AO$3&lt;='Rent Roll'!$D43),1,IF(AND(YEAR(AO$3)=YEAR('Rent Roll'!$D43),MONTH(AO$3)=MONTH('Rent Roll'!$D43)),1,0))</f>
        <v>0</v>
      </c>
      <c r="AP69" s="767">
        <f>IF(AND(AP$3&gt;'Rent Roll'!$C43,AP$3&lt;='Rent Roll'!$D43),1,IF(AND(YEAR(AP$3)=YEAR('Rent Roll'!$D43),MONTH(AP$3)=MONTH('Rent Roll'!$D43)),1,0))</f>
        <v>0</v>
      </c>
      <c r="AQ69" s="768">
        <f>IF(AND(AQ$3&gt;'Rent Roll'!$C43,AQ$3&lt;='Rent Roll'!$D43),1,IF(AND(YEAR(AQ$3)=YEAR('Rent Roll'!$D43),MONTH(AQ$3)=MONTH('Rent Roll'!$D43)),1,0))</f>
        <v>0</v>
      </c>
      <c r="AR69" s="567">
        <f>IF(AND(AR$3&gt;'Rent Roll'!$C43,AR$3&lt;='Rent Roll'!$D43),1,IF(AND(YEAR(AR$3)=YEAR('Rent Roll'!$D43),MONTH(AR$3)=MONTH('Rent Roll'!$D43)),1,0))</f>
        <v>0</v>
      </c>
      <c r="AS69" s="567">
        <f>IF(AND(AS$3&gt;'Rent Roll'!$C43,AS$3&lt;='Rent Roll'!$D43),1,IF(AND(YEAR(AS$3)=YEAR('Rent Roll'!$D43),MONTH(AS$3)=MONTH('Rent Roll'!$D43)),1,0))</f>
        <v>0</v>
      </c>
      <c r="AT69" s="567">
        <f>IF(AND(AT$3&gt;'Rent Roll'!$C43,AT$3&lt;='Rent Roll'!$D43),1,IF(AND(YEAR(AT$3)=YEAR('Rent Roll'!$D43),MONTH(AT$3)=MONTH('Rent Roll'!$D43)),1,0))</f>
        <v>0</v>
      </c>
      <c r="AU69" s="567">
        <f>IF(AND(AU$3&gt;'Rent Roll'!$C43,AU$3&lt;='Rent Roll'!$D43),1,IF(AND(YEAR(AU$3)=YEAR('Rent Roll'!$D43),MONTH(AU$3)=MONTH('Rent Roll'!$D43)),1,0))</f>
        <v>0</v>
      </c>
      <c r="AV69" s="567">
        <f>IF(AND(AV$3&gt;'Rent Roll'!$C43,AV$3&lt;='Rent Roll'!$D43),1,IF(AND(YEAR(AV$3)=YEAR('Rent Roll'!$D43),MONTH(AV$3)=MONTH('Rent Roll'!$D43)),1,0))</f>
        <v>0</v>
      </c>
      <c r="AW69" s="567">
        <f>IF(AND(AW$3&gt;'Rent Roll'!$C43,AW$3&lt;='Rent Roll'!$D43),1,IF(AND(YEAR(AW$3)=YEAR('Rent Roll'!$D43),MONTH(AW$3)=MONTH('Rent Roll'!$D43)),1,0))</f>
        <v>0</v>
      </c>
      <c r="AX69" s="567">
        <f>IF(AND(AX$3&gt;'Rent Roll'!$C43,AX$3&lt;='Rent Roll'!$D43),1,IF(AND(YEAR(AX$3)=YEAR('Rent Roll'!$D43),MONTH(AX$3)=MONTH('Rent Roll'!$D43)),1,0))</f>
        <v>0</v>
      </c>
      <c r="AY69" s="567">
        <f>IF(AND(AY$3&gt;'Rent Roll'!$C43,AY$3&lt;='Rent Roll'!$D43),1,IF(AND(YEAR(AY$3)=YEAR('Rent Roll'!$D43),MONTH(AY$3)=MONTH('Rent Roll'!$D43)),1,0))</f>
        <v>0</v>
      </c>
      <c r="AZ69" s="567">
        <f>IF(AND(AZ$3&gt;'Rent Roll'!$C43,AZ$3&lt;='Rent Roll'!$D43),1,IF(AND(YEAR(AZ$3)=YEAR('Rent Roll'!$D43),MONTH(AZ$3)=MONTH('Rent Roll'!$D43)),1,0))</f>
        <v>0</v>
      </c>
      <c r="BA69" s="567">
        <f>IF(AND(BA$3&gt;'Rent Roll'!$C43,BA$3&lt;='Rent Roll'!$D43),1,IF(AND(YEAR(BA$3)=YEAR('Rent Roll'!$D43),MONTH(BA$3)=MONTH('Rent Roll'!$D43)),1,0))</f>
        <v>0</v>
      </c>
      <c r="BB69" s="767">
        <f>IF(AND(BB$3&gt;'Rent Roll'!$C43,BB$3&lt;='Rent Roll'!$D43),1,IF(AND(YEAR(BB$3)=YEAR('Rent Roll'!$D43),MONTH(BB$3)=MONTH('Rent Roll'!$D43)),1,0))</f>
        <v>0</v>
      </c>
      <c r="BC69" s="768">
        <f>IF(AND(BC$3&gt;'Rent Roll'!$C43,BC$3&lt;='Rent Roll'!$D43),1,IF(AND(YEAR(BC$3)=YEAR('Rent Roll'!$D43),MONTH(BC$3)=MONTH('Rent Roll'!$D43)),1,0))</f>
        <v>0</v>
      </c>
      <c r="BD69" s="567">
        <f>IF(AND(BD$3&gt;'Rent Roll'!$C43,BD$3&lt;='Rent Roll'!$D43),1,IF(AND(YEAR(BD$3)=YEAR('Rent Roll'!$D43),MONTH(BD$3)=MONTH('Rent Roll'!$D43)),1,0))</f>
        <v>0</v>
      </c>
      <c r="BE69" s="567">
        <f>IF(AND(BE$3&gt;'Rent Roll'!$C43,BE$3&lt;='Rent Roll'!$D43),1,IF(AND(YEAR(BE$3)=YEAR('Rent Roll'!$D43),MONTH(BE$3)=MONTH('Rent Roll'!$D43)),1,0))</f>
        <v>0</v>
      </c>
      <c r="BF69" s="567">
        <f>IF(AND(BF$3&gt;'Rent Roll'!$C43,BF$3&lt;='Rent Roll'!$D43),1,IF(AND(YEAR(BF$3)=YEAR('Rent Roll'!$D43),MONTH(BF$3)=MONTH('Rent Roll'!$D43)),1,0))</f>
        <v>0</v>
      </c>
      <c r="BG69" s="567">
        <f>IF(AND(BG$3&gt;'Rent Roll'!$C43,BG$3&lt;='Rent Roll'!$D43),1,IF(AND(YEAR(BG$3)=YEAR('Rent Roll'!$D43),MONTH(BG$3)=MONTH('Rent Roll'!$D43)),1,0))</f>
        <v>0</v>
      </c>
      <c r="BH69" s="567">
        <f>IF(AND(BH$3&gt;'Rent Roll'!$C43,BH$3&lt;='Rent Roll'!$D43),1,IF(AND(YEAR(BH$3)=YEAR('Rent Roll'!$D43),MONTH(BH$3)=MONTH('Rent Roll'!$D43)),1,0))</f>
        <v>0</v>
      </c>
      <c r="BI69" s="567">
        <f>IF(AND(BI$3&gt;'Rent Roll'!$C43,BI$3&lt;='Rent Roll'!$D43),1,IF(AND(YEAR(BI$3)=YEAR('Rent Roll'!$D43),MONTH(BI$3)=MONTH('Rent Roll'!$D43)),1,0))</f>
        <v>0</v>
      </c>
      <c r="BJ69" s="567">
        <f>IF(AND(BJ$3&gt;'Rent Roll'!$C43,BJ$3&lt;='Rent Roll'!$D43),1,IF(AND(YEAR(BJ$3)=YEAR('Rent Roll'!$D43),MONTH(BJ$3)=MONTH('Rent Roll'!$D43)),1,0))</f>
        <v>0</v>
      </c>
      <c r="BK69" s="567">
        <f>IF(AND(BK$3&gt;'Rent Roll'!$C43,BK$3&lt;='Rent Roll'!$D43),1,IF(AND(YEAR(BK$3)=YEAR('Rent Roll'!$D43),MONTH(BK$3)=MONTH('Rent Roll'!$D43)),1,0))</f>
        <v>0</v>
      </c>
      <c r="BL69" s="567">
        <f>IF(AND(BL$3&gt;'Rent Roll'!$C43,BL$3&lt;='Rent Roll'!$D43),1,IF(AND(YEAR(BL$3)=YEAR('Rent Roll'!$D43),MONTH(BL$3)=MONTH('Rent Roll'!$D43)),1,0))</f>
        <v>0</v>
      </c>
      <c r="BM69" s="567">
        <f>IF(AND(BM$3&gt;'Rent Roll'!$C43,BM$3&lt;='Rent Roll'!$D43),1,IF(AND(YEAR(BM$3)=YEAR('Rent Roll'!$D43),MONTH(BM$3)=MONTH('Rent Roll'!$D43)),1,0))</f>
        <v>0</v>
      </c>
      <c r="BN69" s="767">
        <f>IF(AND(BN$3&gt;'Rent Roll'!$C43,BN$3&lt;='Rent Roll'!$D43),1,IF(AND(YEAR(BN$3)=YEAR('Rent Roll'!$D43),MONTH(BN$3)=MONTH('Rent Roll'!$D43)),1,0))</f>
        <v>0</v>
      </c>
      <c r="BO69" s="768">
        <f>IF(AND(BO$3&gt;'Rent Roll'!$C43,BO$3&lt;='Rent Roll'!$D43),1,IF(AND(YEAR(BO$3)=YEAR('Rent Roll'!$D43),MONTH(BO$3)=MONTH('Rent Roll'!$D43)),1,0))</f>
        <v>0</v>
      </c>
      <c r="BP69" s="567">
        <f>IF(AND(BP$3&gt;'Rent Roll'!$C43,BP$3&lt;='Rent Roll'!$D43),1,IF(AND(YEAR(BP$3)=YEAR('Rent Roll'!$D43),MONTH(BP$3)=MONTH('Rent Roll'!$D43)),1,0))</f>
        <v>0</v>
      </c>
      <c r="BQ69" s="567">
        <f>IF(AND(BQ$3&gt;'Rent Roll'!$C43,BQ$3&lt;='Rent Roll'!$D43),1,IF(AND(YEAR(BQ$3)=YEAR('Rent Roll'!$D43),MONTH(BQ$3)=MONTH('Rent Roll'!$D43)),1,0))</f>
        <v>0</v>
      </c>
      <c r="BR69" s="567">
        <f>IF(AND(BR$3&gt;'Rent Roll'!$C43,BR$3&lt;='Rent Roll'!$D43),1,IF(AND(YEAR(BR$3)=YEAR('Rent Roll'!$D43),MONTH(BR$3)=MONTH('Rent Roll'!$D43)),1,0))</f>
        <v>0</v>
      </c>
      <c r="BS69" s="567">
        <f>IF(AND(BS$3&gt;'Rent Roll'!$C43,BS$3&lt;='Rent Roll'!$D43),1,IF(AND(YEAR(BS$3)=YEAR('Rent Roll'!$D43),MONTH(BS$3)=MONTH('Rent Roll'!$D43)),1,0))</f>
        <v>0</v>
      </c>
      <c r="BT69" s="567">
        <f>IF(AND(BT$3&gt;'Rent Roll'!$C43,BT$3&lt;='Rent Roll'!$D43),1,IF(AND(YEAR(BT$3)=YEAR('Rent Roll'!$D43),MONTH(BT$3)=MONTH('Rent Roll'!$D43)),1,0))</f>
        <v>0</v>
      </c>
      <c r="BU69" s="567">
        <f>IF(AND(BU$3&gt;'Rent Roll'!$C43,BU$3&lt;='Rent Roll'!$D43),1,IF(AND(YEAR(BU$3)=YEAR('Rent Roll'!$D43),MONTH(BU$3)=MONTH('Rent Roll'!$D43)),1,0))</f>
        <v>0</v>
      </c>
      <c r="BV69" s="567">
        <f>IF(AND(BV$3&gt;'Rent Roll'!$C43,BV$3&lt;='Rent Roll'!$D43),1,IF(AND(YEAR(BV$3)=YEAR('Rent Roll'!$D43),MONTH(BV$3)=MONTH('Rent Roll'!$D43)),1,0))</f>
        <v>0</v>
      </c>
      <c r="BW69" s="567">
        <f>IF(AND(BW$3&gt;'Rent Roll'!$C43,BW$3&lt;='Rent Roll'!$D43),1,IF(AND(YEAR(BW$3)=YEAR('Rent Roll'!$D43),MONTH(BW$3)=MONTH('Rent Roll'!$D43)),1,0))</f>
        <v>0</v>
      </c>
      <c r="BX69" s="567">
        <f>IF(AND(BX$3&gt;'Rent Roll'!$C43,BX$3&lt;='Rent Roll'!$D43),1,IF(AND(YEAR(BX$3)=YEAR('Rent Roll'!$D43),MONTH(BX$3)=MONTH('Rent Roll'!$D43)),1,0))</f>
        <v>0</v>
      </c>
      <c r="BY69" s="567">
        <f>IF(AND(BY$3&gt;'Rent Roll'!$C43,BY$3&lt;='Rent Roll'!$D43),1,IF(AND(YEAR(BY$3)=YEAR('Rent Roll'!$D43),MONTH(BY$3)=MONTH('Rent Roll'!$D43)),1,0))</f>
        <v>0</v>
      </c>
      <c r="BZ69" s="767">
        <f>IF(AND(BZ$3&gt;'Rent Roll'!$C43,BZ$3&lt;='Rent Roll'!$D43),1,IF(AND(YEAR(BZ$3)=YEAR('Rent Roll'!$D43),MONTH(BZ$3)=MONTH('Rent Roll'!$D43)),1,0))</f>
        <v>0</v>
      </c>
      <c r="CA69" s="768">
        <f>IF(AND(CA$3&gt;'Rent Roll'!$C43,CA$3&lt;='Rent Roll'!$D43),1,IF(AND(YEAR(CA$3)=YEAR('Rent Roll'!$D43),MONTH(CA$3)=MONTH('Rent Roll'!$D43)),1,0))</f>
        <v>0</v>
      </c>
      <c r="CB69" s="567">
        <f>IF(AND(CB$3&gt;'Rent Roll'!$C43,CB$3&lt;='Rent Roll'!$D43),1,IF(AND(YEAR(CB$3)=YEAR('Rent Roll'!$D43),MONTH(CB$3)=MONTH('Rent Roll'!$D43)),1,0))</f>
        <v>0</v>
      </c>
      <c r="CC69" s="567">
        <f>IF(AND(CC$3&gt;'Rent Roll'!$C43,CC$3&lt;='Rent Roll'!$D43),1,IF(AND(YEAR(CC$3)=YEAR('Rent Roll'!$D43),MONTH(CC$3)=MONTH('Rent Roll'!$D43)),1,0))</f>
        <v>0</v>
      </c>
      <c r="CD69" s="567">
        <f>IF(AND(CD$3&gt;'Rent Roll'!$C43,CD$3&lt;='Rent Roll'!$D43),1,IF(AND(YEAR(CD$3)=YEAR('Rent Roll'!$D43),MONTH(CD$3)=MONTH('Rent Roll'!$D43)),1,0))</f>
        <v>0</v>
      </c>
      <c r="CE69" s="567">
        <f>IF(AND(CE$3&gt;'Rent Roll'!$C43,CE$3&lt;='Rent Roll'!$D43),1,IF(AND(YEAR(CE$3)=YEAR('Rent Roll'!$D43),MONTH(CE$3)=MONTH('Rent Roll'!$D43)),1,0))</f>
        <v>0</v>
      </c>
      <c r="CF69" s="567">
        <f>IF(AND(CF$3&gt;'Rent Roll'!$C43,CF$3&lt;='Rent Roll'!$D43),1,IF(AND(YEAR(CF$3)=YEAR('Rent Roll'!$D43),MONTH(CF$3)=MONTH('Rent Roll'!$D43)),1,0))</f>
        <v>0</v>
      </c>
      <c r="CG69" s="567">
        <f>IF(AND(CG$3&gt;'Rent Roll'!$C43,CG$3&lt;='Rent Roll'!$D43),1,IF(AND(YEAR(CG$3)=YEAR('Rent Roll'!$D43),MONTH(CG$3)=MONTH('Rent Roll'!$D43)),1,0))</f>
        <v>0</v>
      </c>
      <c r="CH69" s="567">
        <f>IF(AND(CH$3&gt;'Rent Roll'!$C43,CH$3&lt;='Rent Roll'!$D43),1,IF(AND(YEAR(CH$3)=YEAR('Rent Roll'!$D43),MONTH(CH$3)=MONTH('Rent Roll'!$D43)),1,0))</f>
        <v>0</v>
      </c>
      <c r="CI69" s="567">
        <f>IF(AND(CI$3&gt;'Rent Roll'!$C43,CI$3&lt;='Rent Roll'!$D43),1,IF(AND(YEAR(CI$3)=YEAR('Rent Roll'!$D43),MONTH(CI$3)=MONTH('Rent Roll'!$D43)),1,0))</f>
        <v>0</v>
      </c>
      <c r="CJ69" s="567">
        <f>IF(AND(CJ$3&gt;'Rent Roll'!$C43,CJ$3&lt;='Rent Roll'!$D43),1,IF(AND(YEAR(CJ$3)=YEAR('Rent Roll'!$D43),MONTH(CJ$3)=MONTH('Rent Roll'!$D43)),1,0))</f>
        <v>0</v>
      </c>
      <c r="CK69" s="567">
        <f>IF(AND(CK$3&gt;'Rent Roll'!$C43,CK$3&lt;='Rent Roll'!$D43),1,IF(AND(YEAR(CK$3)=YEAR('Rent Roll'!$D43),MONTH(CK$3)=MONTH('Rent Roll'!$D43)),1,0))</f>
        <v>0</v>
      </c>
      <c r="CL69" s="767">
        <f>IF(AND(CL$3&gt;'Rent Roll'!$C43,CL$3&lt;='Rent Roll'!$D43),1,IF(AND(YEAR(CL$3)=YEAR('Rent Roll'!$D43),MONTH(CL$3)=MONTH('Rent Roll'!$D43)),1,0))</f>
        <v>0</v>
      </c>
      <c r="CM69" s="768">
        <f>IF(AND(CM$3&gt;'Rent Roll'!$C43,CM$3&lt;='Rent Roll'!$D43),1,IF(AND(YEAR(CM$3)=YEAR('Rent Roll'!$D43),MONTH(CM$3)=MONTH('Rent Roll'!$D43)),1,0))</f>
        <v>0</v>
      </c>
      <c r="CN69" s="567">
        <f>IF(AND(CN$3&gt;'Rent Roll'!$C43,CN$3&lt;='Rent Roll'!$D43),1,IF(AND(YEAR(CN$3)=YEAR('Rent Roll'!$D43),MONTH(CN$3)=MONTH('Rent Roll'!$D43)),1,0))</f>
        <v>0</v>
      </c>
      <c r="CO69" s="567">
        <f>IF(AND(CO$3&gt;'Rent Roll'!$C43,CO$3&lt;='Rent Roll'!$D43),1,IF(AND(YEAR(CO$3)=YEAR('Rent Roll'!$D43),MONTH(CO$3)=MONTH('Rent Roll'!$D43)),1,0))</f>
        <v>0</v>
      </c>
      <c r="CP69" s="567">
        <f>IF(AND(CP$3&gt;'Rent Roll'!$C43,CP$3&lt;='Rent Roll'!$D43),1,IF(AND(YEAR(CP$3)=YEAR('Rent Roll'!$D43),MONTH(CP$3)=MONTH('Rent Roll'!$D43)),1,0))</f>
        <v>0</v>
      </c>
      <c r="CQ69" s="567">
        <f>IF(AND(CQ$3&gt;'Rent Roll'!$C43,CQ$3&lt;='Rent Roll'!$D43),1,IF(AND(YEAR(CQ$3)=YEAR('Rent Roll'!$D43),MONTH(CQ$3)=MONTH('Rent Roll'!$D43)),1,0))</f>
        <v>0</v>
      </c>
      <c r="CR69" s="567">
        <f>IF(AND(CR$3&gt;'Rent Roll'!$C43,CR$3&lt;='Rent Roll'!$D43),1,IF(AND(YEAR(CR$3)=YEAR('Rent Roll'!$D43),MONTH(CR$3)=MONTH('Rent Roll'!$D43)),1,0))</f>
        <v>0</v>
      </c>
      <c r="CS69" s="567">
        <f>IF(AND(CS$3&gt;'Rent Roll'!$C43,CS$3&lt;='Rent Roll'!$D43),1,IF(AND(YEAR(CS$3)=YEAR('Rent Roll'!$D43),MONTH(CS$3)=MONTH('Rent Roll'!$D43)),1,0))</f>
        <v>0</v>
      </c>
      <c r="CT69" s="567">
        <f>IF(AND(CT$3&gt;'Rent Roll'!$C43,CT$3&lt;='Rent Roll'!$D43),1,IF(AND(YEAR(CT$3)=YEAR('Rent Roll'!$D43),MONTH(CT$3)=MONTH('Rent Roll'!$D43)),1,0))</f>
        <v>0</v>
      </c>
      <c r="CU69" s="567">
        <f>IF(AND(CU$3&gt;'Rent Roll'!$C43,CU$3&lt;='Rent Roll'!$D43),1,IF(AND(YEAR(CU$3)=YEAR('Rent Roll'!$D43),MONTH(CU$3)=MONTH('Rent Roll'!$D43)),1,0))</f>
        <v>0</v>
      </c>
      <c r="CV69" s="567">
        <f>IF(AND(CV$3&gt;'Rent Roll'!$C43,CV$3&lt;='Rent Roll'!$D43),1,IF(AND(YEAR(CV$3)=YEAR('Rent Roll'!$D43),MONTH(CV$3)=MONTH('Rent Roll'!$D43)),1,0))</f>
        <v>0</v>
      </c>
      <c r="CW69" s="567">
        <f>IF(AND(CW$3&gt;'Rent Roll'!$C43,CW$3&lt;='Rent Roll'!$D43),1,IF(AND(YEAR(CW$3)=YEAR('Rent Roll'!$D43),MONTH(CW$3)=MONTH('Rent Roll'!$D43)),1,0))</f>
        <v>0</v>
      </c>
      <c r="CX69" s="767">
        <f>IF(AND(CX$3&gt;'Rent Roll'!$C43,CX$3&lt;='Rent Roll'!$D43),1,IF(AND(YEAR(CX$3)=YEAR('Rent Roll'!$D43),MONTH(CX$3)=MONTH('Rent Roll'!$D43)),1,0))</f>
        <v>0</v>
      </c>
      <c r="CY69" s="768">
        <f>IF(AND(CY$3&gt;'Rent Roll'!$C43,CY$3&lt;='Rent Roll'!$D43),1,IF(AND(YEAR(CY$3)=YEAR('Rent Roll'!$D43),MONTH(CY$3)=MONTH('Rent Roll'!$D43)),1,0))</f>
        <v>0</v>
      </c>
      <c r="CZ69" s="567">
        <f>IF(AND(CZ$3&gt;'Rent Roll'!$C43,CZ$3&lt;='Rent Roll'!$D43),1,IF(AND(YEAR(CZ$3)=YEAR('Rent Roll'!$D43),MONTH(CZ$3)=MONTH('Rent Roll'!$D43)),1,0))</f>
        <v>0</v>
      </c>
      <c r="DA69" s="567">
        <f>IF(AND(DA$3&gt;'Rent Roll'!$C43,DA$3&lt;='Rent Roll'!$D43),1,IF(AND(YEAR(DA$3)=YEAR('Rent Roll'!$D43),MONTH(DA$3)=MONTH('Rent Roll'!$D43)),1,0))</f>
        <v>0</v>
      </c>
      <c r="DB69" s="567">
        <f>IF(AND(DB$3&gt;'Rent Roll'!$C43,DB$3&lt;='Rent Roll'!$D43),1,IF(AND(YEAR(DB$3)=YEAR('Rent Roll'!$D43),MONTH(DB$3)=MONTH('Rent Roll'!$D43)),1,0))</f>
        <v>0</v>
      </c>
      <c r="DC69" s="567">
        <f>IF(AND(DC$3&gt;'Rent Roll'!$C43,DC$3&lt;='Rent Roll'!$D43),1,IF(AND(YEAR(DC$3)=YEAR('Rent Roll'!$D43),MONTH(DC$3)=MONTH('Rent Roll'!$D43)),1,0))</f>
        <v>0</v>
      </c>
      <c r="DD69" s="567">
        <f>IF(AND(DD$3&gt;'Rent Roll'!$C43,DD$3&lt;='Rent Roll'!$D43),1,IF(AND(YEAR(DD$3)=YEAR('Rent Roll'!$D43),MONTH(DD$3)=MONTH('Rent Roll'!$D43)),1,0))</f>
        <v>0</v>
      </c>
      <c r="DE69" s="567">
        <f>IF(AND(DE$3&gt;'Rent Roll'!$C43,DE$3&lt;='Rent Roll'!$D43),1,IF(AND(YEAR(DE$3)=YEAR('Rent Roll'!$D43),MONTH(DE$3)=MONTH('Rent Roll'!$D43)),1,0))</f>
        <v>0</v>
      </c>
      <c r="DF69" s="567">
        <f>IF(AND(DF$3&gt;'Rent Roll'!$C43,DF$3&lt;='Rent Roll'!$D43),1,IF(AND(YEAR(DF$3)=YEAR('Rent Roll'!$D43),MONTH(DF$3)=MONTH('Rent Roll'!$D43)),1,0))</f>
        <v>0</v>
      </c>
      <c r="DG69" s="567">
        <f>IF(AND(DG$3&gt;'Rent Roll'!$C43,DG$3&lt;='Rent Roll'!$D43),1,IF(AND(YEAR(DG$3)=YEAR('Rent Roll'!$D43),MONTH(DG$3)=MONTH('Rent Roll'!$D43)),1,0))</f>
        <v>0</v>
      </c>
      <c r="DH69" s="567">
        <f>IF(AND(DH$3&gt;'Rent Roll'!$C43,DH$3&lt;='Rent Roll'!$D43),1,IF(AND(YEAR(DH$3)=YEAR('Rent Roll'!$D43),MONTH(DH$3)=MONTH('Rent Roll'!$D43)),1,0))</f>
        <v>0</v>
      </c>
      <c r="DI69" s="567">
        <f>IF(AND(DI$3&gt;'Rent Roll'!$C43,DI$3&lt;='Rent Roll'!$D43),1,IF(AND(YEAR(DI$3)=YEAR('Rent Roll'!$D43),MONTH(DI$3)=MONTH('Rent Roll'!$D43)),1,0))</f>
        <v>0</v>
      </c>
      <c r="DJ69" s="767">
        <f>IF(AND(DJ$3&gt;'Rent Roll'!$C43,DJ$3&lt;='Rent Roll'!$D43),1,IF(AND(YEAR(DJ$3)=YEAR('Rent Roll'!$D43),MONTH(DJ$3)=MONTH('Rent Roll'!$D43)),1,0))</f>
        <v>0</v>
      </c>
      <c r="DK69" s="768">
        <f>IF(AND(DK$3&gt;'Rent Roll'!$C43,DK$3&lt;='Rent Roll'!$D43),1,IF(AND(YEAR(DK$3)=YEAR('Rent Roll'!$D43),MONTH(DK$3)=MONTH('Rent Roll'!$D43)),1,0))</f>
        <v>0</v>
      </c>
      <c r="DL69" s="567">
        <f>IF(AND(DL$3&gt;'Rent Roll'!$C43,DL$3&lt;='Rent Roll'!$D43),1,IF(AND(YEAR(DL$3)=YEAR('Rent Roll'!$D43),MONTH(DL$3)=MONTH('Rent Roll'!$D43)),1,0))</f>
        <v>0</v>
      </c>
      <c r="DM69" s="567">
        <f>IF(AND(DM$3&gt;'Rent Roll'!$C43,DM$3&lt;='Rent Roll'!$D43),1,IF(AND(YEAR(DM$3)=YEAR('Rent Roll'!$D43),MONTH(DM$3)=MONTH('Rent Roll'!$D43)),1,0))</f>
        <v>0</v>
      </c>
      <c r="DN69" s="567">
        <f>IF(AND(DN$3&gt;'Rent Roll'!$C43,DN$3&lt;='Rent Roll'!$D43),1,IF(AND(YEAR(DN$3)=YEAR('Rent Roll'!$D43),MONTH(DN$3)=MONTH('Rent Roll'!$D43)),1,0))</f>
        <v>0</v>
      </c>
      <c r="DO69" s="567">
        <f>IF(AND(DO$3&gt;'Rent Roll'!$C43,DO$3&lt;='Rent Roll'!$D43),1,IF(AND(YEAR(DO$3)=YEAR('Rent Roll'!$D43),MONTH(DO$3)=MONTH('Rent Roll'!$D43)),1,0))</f>
        <v>0</v>
      </c>
      <c r="DP69" s="567">
        <f>IF(AND(DP$3&gt;'Rent Roll'!$C43,DP$3&lt;='Rent Roll'!$D43),1,IF(AND(YEAR(DP$3)=YEAR('Rent Roll'!$D43),MONTH(DP$3)=MONTH('Rent Roll'!$D43)),1,0))</f>
        <v>0</v>
      </c>
      <c r="DQ69" s="567">
        <f>IF(AND(DQ$3&gt;'Rent Roll'!$C43,DQ$3&lt;='Rent Roll'!$D43),1,IF(AND(YEAR(DQ$3)=YEAR('Rent Roll'!$D43),MONTH(DQ$3)=MONTH('Rent Roll'!$D43)),1,0))</f>
        <v>0</v>
      </c>
      <c r="DR69" s="567">
        <f>IF(AND(DR$3&gt;'Rent Roll'!$C43,DR$3&lt;='Rent Roll'!$D43),1,IF(AND(YEAR(DR$3)=YEAR('Rent Roll'!$D43),MONTH(DR$3)=MONTH('Rent Roll'!$D43)),1,0))</f>
        <v>0</v>
      </c>
      <c r="DS69" s="567">
        <f>IF(AND(DS$3&gt;'Rent Roll'!$C43,DS$3&lt;='Rent Roll'!$D43),1,IF(AND(YEAR(DS$3)=YEAR('Rent Roll'!$D43),MONTH(DS$3)=MONTH('Rent Roll'!$D43)),1,0))</f>
        <v>0</v>
      </c>
      <c r="DT69" s="567">
        <f>IF(AND(DT$3&gt;'Rent Roll'!$C43,DT$3&lt;='Rent Roll'!$D43),1,IF(AND(YEAR(DT$3)=YEAR('Rent Roll'!$D43),MONTH(DT$3)=MONTH('Rent Roll'!$D43)),1,0))</f>
        <v>0</v>
      </c>
      <c r="DU69" s="567">
        <f>IF(AND(DU$3&gt;'Rent Roll'!$C43,DU$3&lt;='Rent Roll'!$D43),1,IF(AND(YEAR(DU$3)=YEAR('Rent Roll'!$D43),MONTH(DU$3)=MONTH('Rent Roll'!$D43)),1,0))</f>
        <v>0</v>
      </c>
      <c r="DV69" s="567">
        <f>IF(AND(DV$3&gt;'Rent Roll'!$C43,DV$3&lt;='Rent Roll'!$D43),1,IF(AND(YEAR(DV$3)=YEAR('Rent Roll'!$D43),MONTH(DV$3)=MONTH('Rent Roll'!$D43)),1,0))</f>
        <v>0</v>
      </c>
    </row>
    <row r="70" spans="1:126" s="568" customFormat="1" ht="12" customHeight="1" outlineLevel="1" x14ac:dyDescent="0.4">
      <c r="A70" s="732"/>
      <c r="B70" s="564">
        <f>'Rent Roll'!$B44</f>
        <v>0</v>
      </c>
      <c r="C70" s="565"/>
      <c r="D70" s="565"/>
      <c r="E70" s="566"/>
      <c r="F70" s="778">
        <f>IF(AND(F$3&gt;'Rent Roll'!$C44,F$3&lt;='Rent Roll'!$D44),1,IF(AND(YEAR(F$3)=YEAR('Rent Roll'!$D44),MONTH(F$3)=MONTH('Rent Roll'!$D44)),1,0))</f>
        <v>0</v>
      </c>
      <c r="G70" s="768">
        <f>IF(AND(G$3&gt;'Rent Roll'!$C44,G$3&lt;='Rent Roll'!$D44),1,IF(AND(YEAR(G$3)=YEAR('Rent Roll'!$D44),MONTH(G$3)=MONTH('Rent Roll'!$D44)),1,0))</f>
        <v>0</v>
      </c>
      <c r="H70" s="567">
        <f>IF(AND(H$3&gt;'Rent Roll'!$C44,H$3&lt;='Rent Roll'!$D44),1,IF(AND(YEAR(H$3)=YEAR('Rent Roll'!$D44),MONTH(H$3)=MONTH('Rent Roll'!$D44)),1,0))</f>
        <v>0</v>
      </c>
      <c r="I70" s="567">
        <f>IF(AND(I$3&gt;'Rent Roll'!$C44,I$3&lt;='Rent Roll'!$D44),1,IF(AND(YEAR(I$3)=YEAR('Rent Roll'!$D44),MONTH(I$3)=MONTH('Rent Roll'!$D44)),1,0))</f>
        <v>0</v>
      </c>
      <c r="J70" s="567">
        <f>IF(AND(J$3&gt;'Rent Roll'!$C44,J$3&lt;='Rent Roll'!$D44),1,IF(AND(YEAR(J$3)=YEAR('Rent Roll'!$D44),MONTH(J$3)=MONTH('Rent Roll'!$D44)),1,0))</f>
        <v>0</v>
      </c>
      <c r="K70" s="567">
        <f>IF(AND(K$3&gt;'Rent Roll'!$C44,K$3&lt;='Rent Roll'!$D44),1,IF(AND(YEAR(K$3)=YEAR('Rent Roll'!$D44),MONTH(K$3)=MONTH('Rent Roll'!$D44)),1,0))</f>
        <v>0</v>
      </c>
      <c r="L70" s="567">
        <f>IF(AND(L$3&gt;'Rent Roll'!$C44,L$3&lt;='Rent Roll'!$D44),1,IF(AND(YEAR(L$3)=YEAR('Rent Roll'!$D44),MONTH(L$3)=MONTH('Rent Roll'!$D44)),1,0))</f>
        <v>0</v>
      </c>
      <c r="M70" s="567">
        <f>IF(AND(M$3&gt;'Rent Roll'!$C44,M$3&lt;='Rent Roll'!$D44),1,IF(AND(YEAR(M$3)=YEAR('Rent Roll'!$D44),MONTH(M$3)=MONTH('Rent Roll'!$D44)),1,0))</f>
        <v>0</v>
      </c>
      <c r="N70" s="567">
        <f>IF(AND(N$3&gt;'Rent Roll'!$C44,N$3&lt;='Rent Roll'!$D44),1,IF(AND(YEAR(N$3)=YEAR('Rent Roll'!$D44),MONTH(N$3)=MONTH('Rent Roll'!$D44)),1,0))</f>
        <v>0</v>
      </c>
      <c r="O70" s="567">
        <f>IF(AND(O$3&gt;'Rent Roll'!$C44,O$3&lt;='Rent Roll'!$D44),1,IF(AND(YEAR(O$3)=YEAR('Rent Roll'!$D44),MONTH(O$3)=MONTH('Rent Roll'!$D44)),1,0))</f>
        <v>0</v>
      </c>
      <c r="P70" s="567">
        <f>IF(AND(P$3&gt;'Rent Roll'!$C44,P$3&lt;='Rent Roll'!$D44),1,IF(AND(YEAR(P$3)=YEAR('Rent Roll'!$D44),MONTH(P$3)=MONTH('Rent Roll'!$D44)),1,0))</f>
        <v>0</v>
      </c>
      <c r="Q70" s="567">
        <f>IF(AND(Q$3&gt;'Rent Roll'!$C44,Q$3&lt;='Rent Roll'!$D44),1,IF(AND(YEAR(Q$3)=YEAR('Rent Roll'!$D44),MONTH(Q$3)=MONTH('Rent Roll'!$D44)),1,0))</f>
        <v>0</v>
      </c>
      <c r="R70" s="767">
        <f>IF(AND(R$3&gt;'Rent Roll'!$C44,R$3&lt;='Rent Roll'!$D44),1,IF(AND(YEAR(R$3)=YEAR('Rent Roll'!$D44),MONTH(R$3)=MONTH('Rent Roll'!$D44)),1,0))</f>
        <v>0</v>
      </c>
      <c r="S70" s="768">
        <f>IF(AND(S$3&gt;'Rent Roll'!$C44,S$3&lt;='Rent Roll'!$D44),1,IF(AND(YEAR(S$3)=YEAR('Rent Roll'!$D44),MONTH(S$3)=MONTH('Rent Roll'!$D44)),1,0))</f>
        <v>0</v>
      </c>
      <c r="T70" s="567">
        <f>IF(AND(T$3&gt;'Rent Roll'!$C44,T$3&lt;='Rent Roll'!$D44),1,IF(AND(YEAR(T$3)=YEAR('Rent Roll'!$D44),MONTH(T$3)=MONTH('Rent Roll'!$D44)),1,0))</f>
        <v>0</v>
      </c>
      <c r="U70" s="567">
        <f>IF(AND(U$3&gt;'Rent Roll'!$C44,U$3&lt;='Rent Roll'!$D44),1,IF(AND(YEAR(U$3)=YEAR('Rent Roll'!$D44),MONTH(U$3)=MONTH('Rent Roll'!$D44)),1,0))</f>
        <v>0</v>
      </c>
      <c r="V70" s="567">
        <f>IF(AND(V$3&gt;'Rent Roll'!$C44,V$3&lt;='Rent Roll'!$D44),1,IF(AND(YEAR(V$3)=YEAR('Rent Roll'!$D44),MONTH(V$3)=MONTH('Rent Roll'!$D44)),1,0))</f>
        <v>0</v>
      </c>
      <c r="W70" s="567">
        <f>IF(AND(W$3&gt;'Rent Roll'!$C44,W$3&lt;='Rent Roll'!$D44),1,IF(AND(YEAR(W$3)=YEAR('Rent Roll'!$D44),MONTH(W$3)=MONTH('Rent Roll'!$D44)),1,0))</f>
        <v>0</v>
      </c>
      <c r="X70" s="567">
        <f>IF(AND(X$3&gt;'Rent Roll'!$C44,X$3&lt;='Rent Roll'!$D44),1,IF(AND(YEAR(X$3)=YEAR('Rent Roll'!$D44),MONTH(X$3)=MONTH('Rent Roll'!$D44)),1,0))</f>
        <v>0</v>
      </c>
      <c r="Y70" s="567">
        <f>IF(AND(Y$3&gt;'Rent Roll'!$C44,Y$3&lt;='Rent Roll'!$D44),1,IF(AND(YEAR(Y$3)=YEAR('Rent Roll'!$D44),MONTH(Y$3)=MONTH('Rent Roll'!$D44)),1,0))</f>
        <v>0</v>
      </c>
      <c r="Z70" s="567">
        <f>IF(AND(Z$3&gt;'Rent Roll'!$C44,Z$3&lt;='Rent Roll'!$D44),1,IF(AND(YEAR(Z$3)=YEAR('Rent Roll'!$D44),MONTH(Z$3)=MONTH('Rent Roll'!$D44)),1,0))</f>
        <v>0</v>
      </c>
      <c r="AA70" s="567">
        <f>IF(AND(AA$3&gt;'Rent Roll'!$C44,AA$3&lt;='Rent Roll'!$D44),1,IF(AND(YEAR(AA$3)=YEAR('Rent Roll'!$D44),MONTH(AA$3)=MONTH('Rent Roll'!$D44)),1,0))</f>
        <v>0</v>
      </c>
      <c r="AB70" s="567">
        <f>IF(AND(AB$3&gt;'Rent Roll'!$C44,AB$3&lt;='Rent Roll'!$D44),1,IF(AND(YEAR(AB$3)=YEAR('Rent Roll'!$D44),MONTH(AB$3)=MONTH('Rent Roll'!$D44)),1,0))</f>
        <v>0</v>
      </c>
      <c r="AC70" s="567">
        <f>IF(AND(AC$3&gt;'Rent Roll'!$C44,AC$3&lt;='Rent Roll'!$D44),1,IF(AND(YEAR(AC$3)=YEAR('Rent Roll'!$D44),MONTH(AC$3)=MONTH('Rent Roll'!$D44)),1,0))</f>
        <v>0</v>
      </c>
      <c r="AD70" s="767">
        <f>IF(AND(AD$3&gt;'Rent Roll'!$C44,AD$3&lt;='Rent Roll'!$D44),1,IF(AND(YEAR(AD$3)=YEAR('Rent Roll'!$D44),MONTH(AD$3)=MONTH('Rent Roll'!$D44)),1,0))</f>
        <v>0</v>
      </c>
      <c r="AE70" s="768">
        <f>IF(AND(AE$3&gt;'Rent Roll'!$C44,AE$3&lt;='Rent Roll'!$D44),1,IF(AND(YEAR(AE$3)=YEAR('Rent Roll'!$D44),MONTH(AE$3)=MONTH('Rent Roll'!$D44)),1,0))</f>
        <v>0</v>
      </c>
      <c r="AF70" s="567">
        <f>IF(AND(AF$3&gt;'Rent Roll'!$C44,AF$3&lt;='Rent Roll'!$D44),1,IF(AND(YEAR(AF$3)=YEAR('Rent Roll'!$D44),MONTH(AF$3)=MONTH('Rent Roll'!$D44)),1,0))</f>
        <v>0</v>
      </c>
      <c r="AG70" s="567">
        <f>IF(AND(AG$3&gt;'Rent Roll'!$C44,AG$3&lt;='Rent Roll'!$D44),1,IF(AND(YEAR(AG$3)=YEAR('Rent Roll'!$D44),MONTH(AG$3)=MONTH('Rent Roll'!$D44)),1,0))</f>
        <v>0</v>
      </c>
      <c r="AH70" s="567">
        <f>IF(AND(AH$3&gt;'Rent Roll'!$C44,AH$3&lt;='Rent Roll'!$D44),1,IF(AND(YEAR(AH$3)=YEAR('Rent Roll'!$D44),MONTH(AH$3)=MONTH('Rent Roll'!$D44)),1,0))</f>
        <v>0</v>
      </c>
      <c r="AI70" s="567">
        <f>IF(AND(AI$3&gt;'Rent Roll'!$C44,AI$3&lt;='Rent Roll'!$D44),1,IF(AND(YEAR(AI$3)=YEAR('Rent Roll'!$D44),MONTH(AI$3)=MONTH('Rent Roll'!$D44)),1,0))</f>
        <v>0</v>
      </c>
      <c r="AJ70" s="567">
        <f>IF(AND(AJ$3&gt;'Rent Roll'!$C44,AJ$3&lt;='Rent Roll'!$D44),1,IF(AND(YEAR(AJ$3)=YEAR('Rent Roll'!$D44),MONTH(AJ$3)=MONTH('Rent Roll'!$D44)),1,0))</f>
        <v>0</v>
      </c>
      <c r="AK70" s="567">
        <f>IF(AND(AK$3&gt;'Rent Roll'!$C44,AK$3&lt;='Rent Roll'!$D44),1,IF(AND(YEAR(AK$3)=YEAR('Rent Roll'!$D44),MONTH(AK$3)=MONTH('Rent Roll'!$D44)),1,0))</f>
        <v>0</v>
      </c>
      <c r="AL70" s="567">
        <f>IF(AND(AL$3&gt;'Rent Roll'!$C44,AL$3&lt;='Rent Roll'!$D44),1,IF(AND(YEAR(AL$3)=YEAR('Rent Roll'!$D44),MONTH(AL$3)=MONTH('Rent Roll'!$D44)),1,0))</f>
        <v>0</v>
      </c>
      <c r="AM70" s="567">
        <f>IF(AND(AM$3&gt;'Rent Roll'!$C44,AM$3&lt;='Rent Roll'!$D44),1,IF(AND(YEAR(AM$3)=YEAR('Rent Roll'!$D44),MONTH(AM$3)=MONTH('Rent Roll'!$D44)),1,0))</f>
        <v>0</v>
      </c>
      <c r="AN70" s="567">
        <f>IF(AND(AN$3&gt;'Rent Roll'!$C44,AN$3&lt;='Rent Roll'!$D44),1,IF(AND(YEAR(AN$3)=YEAR('Rent Roll'!$D44),MONTH(AN$3)=MONTH('Rent Roll'!$D44)),1,0))</f>
        <v>0</v>
      </c>
      <c r="AO70" s="567">
        <f>IF(AND(AO$3&gt;'Rent Roll'!$C44,AO$3&lt;='Rent Roll'!$D44),1,IF(AND(YEAR(AO$3)=YEAR('Rent Roll'!$D44),MONTH(AO$3)=MONTH('Rent Roll'!$D44)),1,0))</f>
        <v>0</v>
      </c>
      <c r="AP70" s="767">
        <f>IF(AND(AP$3&gt;'Rent Roll'!$C44,AP$3&lt;='Rent Roll'!$D44),1,IF(AND(YEAR(AP$3)=YEAR('Rent Roll'!$D44),MONTH(AP$3)=MONTH('Rent Roll'!$D44)),1,0))</f>
        <v>0</v>
      </c>
      <c r="AQ70" s="768">
        <f>IF(AND(AQ$3&gt;'Rent Roll'!$C44,AQ$3&lt;='Rent Roll'!$D44),1,IF(AND(YEAR(AQ$3)=YEAR('Rent Roll'!$D44),MONTH(AQ$3)=MONTH('Rent Roll'!$D44)),1,0))</f>
        <v>0</v>
      </c>
      <c r="AR70" s="567">
        <f>IF(AND(AR$3&gt;'Rent Roll'!$C44,AR$3&lt;='Rent Roll'!$D44),1,IF(AND(YEAR(AR$3)=YEAR('Rent Roll'!$D44),MONTH(AR$3)=MONTH('Rent Roll'!$D44)),1,0))</f>
        <v>0</v>
      </c>
      <c r="AS70" s="567">
        <f>IF(AND(AS$3&gt;'Rent Roll'!$C44,AS$3&lt;='Rent Roll'!$D44),1,IF(AND(YEAR(AS$3)=YEAR('Rent Roll'!$D44),MONTH(AS$3)=MONTH('Rent Roll'!$D44)),1,0))</f>
        <v>0</v>
      </c>
      <c r="AT70" s="567">
        <f>IF(AND(AT$3&gt;'Rent Roll'!$C44,AT$3&lt;='Rent Roll'!$D44),1,IF(AND(YEAR(AT$3)=YEAR('Rent Roll'!$D44),MONTH(AT$3)=MONTH('Rent Roll'!$D44)),1,0))</f>
        <v>0</v>
      </c>
      <c r="AU70" s="567">
        <f>IF(AND(AU$3&gt;'Rent Roll'!$C44,AU$3&lt;='Rent Roll'!$D44),1,IF(AND(YEAR(AU$3)=YEAR('Rent Roll'!$D44),MONTH(AU$3)=MONTH('Rent Roll'!$D44)),1,0))</f>
        <v>0</v>
      </c>
      <c r="AV70" s="567">
        <f>IF(AND(AV$3&gt;'Rent Roll'!$C44,AV$3&lt;='Rent Roll'!$D44),1,IF(AND(YEAR(AV$3)=YEAR('Rent Roll'!$D44),MONTH(AV$3)=MONTH('Rent Roll'!$D44)),1,0))</f>
        <v>0</v>
      </c>
      <c r="AW70" s="567">
        <f>IF(AND(AW$3&gt;'Rent Roll'!$C44,AW$3&lt;='Rent Roll'!$D44),1,IF(AND(YEAR(AW$3)=YEAR('Rent Roll'!$D44),MONTH(AW$3)=MONTH('Rent Roll'!$D44)),1,0))</f>
        <v>0</v>
      </c>
      <c r="AX70" s="567">
        <f>IF(AND(AX$3&gt;'Rent Roll'!$C44,AX$3&lt;='Rent Roll'!$D44),1,IF(AND(YEAR(AX$3)=YEAR('Rent Roll'!$D44),MONTH(AX$3)=MONTH('Rent Roll'!$D44)),1,0))</f>
        <v>0</v>
      </c>
      <c r="AY70" s="567">
        <f>IF(AND(AY$3&gt;'Rent Roll'!$C44,AY$3&lt;='Rent Roll'!$D44),1,IF(AND(YEAR(AY$3)=YEAR('Rent Roll'!$D44),MONTH(AY$3)=MONTH('Rent Roll'!$D44)),1,0))</f>
        <v>0</v>
      </c>
      <c r="AZ70" s="567">
        <f>IF(AND(AZ$3&gt;'Rent Roll'!$C44,AZ$3&lt;='Rent Roll'!$D44),1,IF(AND(YEAR(AZ$3)=YEAR('Rent Roll'!$D44),MONTH(AZ$3)=MONTH('Rent Roll'!$D44)),1,0))</f>
        <v>0</v>
      </c>
      <c r="BA70" s="567">
        <f>IF(AND(BA$3&gt;'Rent Roll'!$C44,BA$3&lt;='Rent Roll'!$D44),1,IF(AND(YEAR(BA$3)=YEAR('Rent Roll'!$D44),MONTH(BA$3)=MONTH('Rent Roll'!$D44)),1,0))</f>
        <v>0</v>
      </c>
      <c r="BB70" s="767">
        <f>IF(AND(BB$3&gt;'Rent Roll'!$C44,BB$3&lt;='Rent Roll'!$D44),1,IF(AND(YEAR(BB$3)=YEAR('Rent Roll'!$D44),MONTH(BB$3)=MONTH('Rent Roll'!$D44)),1,0))</f>
        <v>0</v>
      </c>
      <c r="BC70" s="768">
        <f>IF(AND(BC$3&gt;'Rent Roll'!$C44,BC$3&lt;='Rent Roll'!$D44),1,IF(AND(YEAR(BC$3)=YEAR('Rent Roll'!$D44),MONTH(BC$3)=MONTH('Rent Roll'!$D44)),1,0))</f>
        <v>0</v>
      </c>
      <c r="BD70" s="567">
        <f>IF(AND(BD$3&gt;'Rent Roll'!$C44,BD$3&lt;='Rent Roll'!$D44),1,IF(AND(YEAR(BD$3)=YEAR('Rent Roll'!$D44),MONTH(BD$3)=MONTH('Rent Roll'!$D44)),1,0))</f>
        <v>0</v>
      </c>
      <c r="BE70" s="567">
        <f>IF(AND(BE$3&gt;'Rent Roll'!$C44,BE$3&lt;='Rent Roll'!$D44),1,IF(AND(YEAR(BE$3)=YEAR('Rent Roll'!$D44),MONTH(BE$3)=MONTH('Rent Roll'!$D44)),1,0))</f>
        <v>0</v>
      </c>
      <c r="BF70" s="567">
        <f>IF(AND(BF$3&gt;'Rent Roll'!$C44,BF$3&lt;='Rent Roll'!$D44),1,IF(AND(YEAR(BF$3)=YEAR('Rent Roll'!$D44),MONTH(BF$3)=MONTH('Rent Roll'!$D44)),1,0))</f>
        <v>0</v>
      </c>
      <c r="BG70" s="567">
        <f>IF(AND(BG$3&gt;'Rent Roll'!$C44,BG$3&lt;='Rent Roll'!$D44),1,IF(AND(YEAR(BG$3)=YEAR('Rent Roll'!$D44),MONTH(BG$3)=MONTH('Rent Roll'!$D44)),1,0))</f>
        <v>0</v>
      </c>
      <c r="BH70" s="567">
        <f>IF(AND(BH$3&gt;'Rent Roll'!$C44,BH$3&lt;='Rent Roll'!$D44),1,IF(AND(YEAR(BH$3)=YEAR('Rent Roll'!$D44),MONTH(BH$3)=MONTH('Rent Roll'!$D44)),1,0))</f>
        <v>0</v>
      </c>
      <c r="BI70" s="567">
        <f>IF(AND(BI$3&gt;'Rent Roll'!$C44,BI$3&lt;='Rent Roll'!$D44),1,IF(AND(YEAR(BI$3)=YEAR('Rent Roll'!$D44),MONTH(BI$3)=MONTH('Rent Roll'!$D44)),1,0))</f>
        <v>0</v>
      </c>
      <c r="BJ70" s="567">
        <f>IF(AND(BJ$3&gt;'Rent Roll'!$C44,BJ$3&lt;='Rent Roll'!$D44),1,IF(AND(YEAR(BJ$3)=YEAR('Rent Roll'!$D44),MONTH(BJ$3)=MONTH('Rent Roll'!$D44)),1,0))</f>
        <v>0</v>
      </c>
      <c r="BK70" s="567">
        <f>IF(AND(BK$3&gt;'Rent Roll'!$C44,BK$3&lt;='Rent Roll'!$D44),1,IF(AND(YEAR(BK$3)=YEAR('Rent Roll'!$D44),MONTH(BK$3)=MONTH('Rent Roll'!$D44)),1,0))</f>
        <v>0</v>
      </c>
      <c r="BL70" s="567">
        <f>IF(AND(BL$3&gt;'Rent Roll'!$C44,BL$3&lt;='Rent Roll'!$D44),1,IF(AND(YEAR(BL$3)=YEAR('Rent Roll'!$D44),MONTH(BL$3)=MONTH('Rent Roll'!$D44)),1,0))</f>
        <v>0</v>
      </c>
      <c r="BM70" s="567">
        <f>IF(AND(BM$3&gt;'Rent Roll'!$C44,BM$3&lt;='Rent Roll'!$D44),1,IF(AND(YEAR(BM$3)=YEAR('Rent Roll'!$D44),MONTH(BM$3)=MONTH('Rent Roll'!$D44)),1,0))</f>
        <v>0</v>
      </c>
      <c r="BN70" s="767">
        <f>IF(AND(BN$3&gt;'Rent Roll'!$C44,BN$3&lt;='Rent Roll'!$D44),1,IF(AND(YEAR(BN$3)=YEAR('Rent Roll'!$D44),MONTH(BN$3)=MONTH('Rent Roll'!$D44)),1,0))</f>
        <v>0</v>
      </c>
      <c r="BO70" s="768">
        <f>IF(AND(BO$3&gt;'Rent Roll'!$C44,BO$3&lt;='Rent Roll'!$D44),1,IF(AND(YEAR(BO$3)=YEAR('Rent Roll'!$D44),MONTH(BO$3)=MONTH('Rent Roll'!$D44)),1,0))</f>
        <v>0</v>
      </c>
      <c r="BP70" s="567">
        <f>IF(AND(BP$3&gt;'Rent Roll'!$C44,BP$3&lt;='Rent Roll'!$D44),1,IF(AND(YEAR(BP$3)=YEAR('Rent Roll'!$D44),MONTH(BP$3)=MONTH('Rent Roll'!$D44)),1,0))</f>
        <v>0</v>
      </c>
      <c r="BQ70" s="567">
        <f>IF(AND(BQ$3&gt;'Rent Roll'!$C44,BQ$3&lt;='Rent Roll'!$D44),1,IF(AND(YEAR(BQ$3)=YEAR('Rent Roll'!$D44),MONTH(BQ$3)=MONTH('Rent Roll'!$D44)),1,0))</f>
        <v>0</v>
      </c>
      <c r="BR70" s="567">
        <f>IF(AND(BR$3&gt;'Rent Roll'!$C44,BR$3&lt;='Rent Roll'!$D44),1,IF(AND(YEAR(BR$3)=YEAR('Rent Roll'!$D44),MONTH(BR$3)=MONTH('Rent Roll'!$D44)),1,0))</f>
        <v>0</v>
      </c>
      <c r="BS70" s="567">
        <f>IF(AND(BS$3&gt;'Rent Roll'!$C44,BS$3&lt;='Rent Roll'!$D44),1,IF(AND(YEAR(BS$3)=YEAR('Rent Roll'!$D44),MONTH(BS$3)=MONTH('Rent Roll'!$D44)),1,0))</f>
        <v>0</v>
      </c>
      <c r="BT70" s="567">
        <f>IF(AND(BT$3&gt;'Rent Roll'!$C44,BT$3&lt;='Rent Roll'!$D44),1,IF(AND(YEAR(BT$3)=YEAR('Rent Roll'!$D44),MONTH(BT$3)=MONTH('Rent Roll'!$D44)),1,0))</f>
        <v>0</v>
      </c>
      <c r="BU70" s="567">
        <f>IF(AND(BU$3&gt;'Rent Roll'!$C44,BU$3&lt;='Rent Roll'!$D44),1,IF(AND(YEAR(BU$3)=YEAR('Rent Roll'!$D44),MONTH(BU$3)=MONTH('Rent Roll'!$D44)),1,0))</f>
        <v>0</v>
      </c>
      <c r="BV70" s="567">
        <f>IF(AND(BV$3&gt;'Rent Roll'!$C44,BV$3&lt;='Rent Roll'!$D44),1,IF(AND(YEAR(BV$3)=YEAR('Rent Roll'!$D44),MONTH(BV$3)=MONTH('Rent Roll'!$D44)),1,0))</f>
        <v>0</v>
      </c>
      <c r="BW70" s="567">
        <f>IF(AND(BW$3&gt;'Rent Roll'!$C44,BW$3&lt;='Rent Roll'!$D44),1,IF(AND(YEAR(BW$3)=YEAR('Rent Roll'!$D44),MONTH(BW$3)=MONTH('Rent Roll'!$D44)),1,0))</f>
        <v>0</v>
      </c>
      <c r="BX70" s="567">
        <f>IF(AND(BX$3&gt;'Rent Roll'!$C44,BX$3&lt;='Rent Roll'!$D44),1,IF(AND(YEAR(BX$3)=YEAR('Rent Roll'!$D44),MONTH(BX$3)=MONTH('Rent Roll'!$D44)),1,0))</f>
        <v>0</v>
      </c>
      <c r="BY70" s="567">
        <f>IF(AND(BY$3&gt;'Rent Roll'!$C44,BY$3&lt;='Rent Roll'!$D44),1,IF(AND(YEAR(BY$3)=YEAR('Rent Roll'!$D44),MONTH(BY$3)=MONTH('Rent Roll'!$D44)),1,0))</f>
        <v>0</v>
      </c>
      <c r="BZ70" s="767">
        <f>IF(AND(BZ$3&gt;'Rent Roll'!$C44,BZ$3&lt;='Rent Roll'!$D44),1,IF(AND(YEAR(BZ$3)=YEAR('Rent Roll'!$D44),MONTH(BZ$3)=MONTH('Rent Roll'!$D44)),1,0))</f>
        <v>0</v>
      </c>
      <c r="CA70" s="768">
        <f>IF(AND(CA$3&gt;'Rent Roll'!$C44,CA$3&lt;='Rent Roll'!$D44),1,IF(AND(YEAR(CA$3)=YEAR('Rent Roll'!$D44),MONTH(CA$3)=MONTH('Rent Roll'!$D44)),1,0))</f>
        <v>0</v>
      </c>
      <c r="CB70" s="567">
        <f>IF(AND(CB$3&gt;'Rent Roll'!$C44,CB$3&lt;='Rent Roll'!$D44),1,IF(AND(YEAR(CB$3)=YEAR('Rent Roll'!$D44),MONTH(CB$3)=MONTH('Rent Roll'!$D44)),1,0))</f>
        <v>0</v>
      </c>
      <c r="CC70" s="567">
        <f>IF(AND(CC$3&gt;'Rent Roll'!$C44,CC$3&lt;='Rent Roll'!$D44),1,IF(AND(YEAR(CC$3)=YEAR('Rent Roll'!$D44),MONTH(CC$3)=MONTH('Rent Roll'!$D44)),1,0))</f>
        <v>0</v>
      </c>
      <c r="CD70" s="567">
        <f>IF(AND(CD$3&gt;'Rent Roll'!$C44,CD$3&lt;='Rent Roll'!$D44),1,IF(AND(YEAR(CD$3)=YEAR('Rent Roll'!$D44),MONTH(CD$3)=MONTH('Rent Roll'!$D44)),1,0))</f>
        <v>0</v>
      </c>
      <c r="CE70" s="567">
        <f>IF(AND(CE$3&gt;'Rent Roll'!$C44,CE$3&lt;='Rent Roll'!$D44),1,IF(AND(YEAR(CE$3)=YEAR('Rent Roll'!$D44),MONTH(CE$3)=MONTH('Rent Roll'!$D44)),1,0))</f>
        <v>0</v>
      </c>
      <c r="CF70" s="567">
        <f>IF(AND(CF$3&gt;'Rent Roll'!$C44,CF$3&lt;='Rent Roll'!$D44),1,IF(AND(YEAR(CF$3)=YEAR('Rent Roll'!$D44),MONTH(CF$3)=MONTH('Rent Roll'!$D44)),1,0))</f>
        <v>0</v>
      </c>
      <c r="CG70" s="567">
        <f>IF(AND(CG$3&gt;'Rent Roll'!$C44,CG$3&lt;='Rent Roll'!$D44),1,IF(AND(YEAR(CG$3)=YEAR('Rent Roll'!$D44),MONTH(CG$3)=MONTH('Rent Roll'!$D44)),1,0))</f>
        <v>0</v>
      </c>
      <c r="CH70" s="567">
        <f>IF(AND(CH$3&gt;'Rent Roll'!$C44,CH$3&lt;='Rent Roll'!$D44),1,IF(AND(YEAR(CH$3)=YEAR('Rent Roll'!$D44),MONTH(CH$3)=MONTH('Rent Roll'!$D44)),1,0))</f>
        <v>0</v>
      </c>
      <c r="CI70" s="567">
        <f>IF(AND(CI$3&gt;'Rent Roll'!$C44,CI$3&lt;='Rent Roll'!$D44),1,IF(AND(YEAR(CI$3)=YEAR('Rent Roll'!$D44),MONTH(CI$3)=MONTH('Rent Roll'!$D44)),1,0))</f>
        <v>0</v>
      </c>
      <c r="CJ70" s="567">
        <f>IF(AND(CJ$3&gt;'Rent Roll'!$C44,CJ$3&lt;='Rent Roll'!$D44),1,IF(AND(YEAR(CJ$3)=YEAR('Rent Roll'!$D44),MONTH(CJ$3)=MONTH('Rent Roll'!$D44)),1,0))</f>
        <v>0</v>
      </c>
      <c r="CK70" s="567">
        <f>IF(AND(CK$3&gt;'Rent Roll'!$C44,CK$3&lt;='Rent Roll'!$D44),1,IF(AND(YEAR(CK$3)=YEAR('Rent Roll'!$D44),MONTH(CK$3)=MONTH('Rent Roll'!$D44)),1,0))</f>
        <v>0</v>
      </c>
      <c r="CL70" s="767">
        <f>IF(AND(CL$3&gt;'Rent Roll'!$C44,CL$3&lt;='Rent Roll'!$D44),1,IF(AND(YEAR(CL$3)=YEAR('Rent Roll'!$D44),MONTH(CL$3)=MONTH('Rent Roll'!$D44)),1,0))</f>
        <v>0</v>
      </c>
      <c r="CM70" s="768">
        <f>IF(AND(CM$3&gt;'Rent Roll'!$C44,CM$3&lt;='Rent Roll'!$D44),1,IF(AND(YEAR(CM$3)=YEAR('Rent Roll'!$D44),MONTH(CM$3)=MONTH('Rent Roll'!$D44)),1,0))</f>
        <v>0</v>
      </c>
      <c r="CN70" s="567">
        <f>IF(AND(CN$3&gt;'Rent Roll'!$C44,CN$3&lt;='Rent Roll'!$D44),1,IF(AND(YEAR(CN$3)=YEAR('Rent Roll'!$D44),MONTH(CN$3)=MONTH('Rent Roll'!$D44)),1,0))</f>
        <v>0</v>
      </c>
      <c r="CO70" s="567">
        <f>IF(AND(CO$3&gt;'Rent Roll'!$C44,CO$3&lt;='Rent Roll'!$D44),1,IF(AND(YEAR(CO$3)=YEAR('Rent Roll'!$D44),MONTH(CO$3)=MONTH('Rent Roll'!$D44)),1,0))</f>
        <v>0</v>
      </c>
      <c r="CP70" s="567">
        <f>IF(AND(CP$3&gt;'Rent Roll'!$C44,CP$3&lt;='Rent Roll'!$D44),1,IF(AND(YEAR(CP$3)=YEAR('Rent Roll'!$D44),MONTH(CP$3)=MONTH('Rent Roll'!$D44)),1,0))</f>
        <v>0</v>
      </c>
      <c r="CQ70" s="567">
        <f>IF(AND(CQ$3&gt;'Rent Roll'!$C44,CQ$3&lt;='Rent Roll'!$D44),1,IF(AND(YEAR(CQ$3)=YEAR('Rent Roll'!$D44),MONTH(CQ$3)=MONTH('Rent Roll'!$D44)),1,0))</f>
        <v>0</v>
      </c>
      <c r="CR70" s="567">
        <f>IF(AND(CR$3&gt;'Rent Roll'!$C44,CR$3&lt;='Rent Roll'!$D44),1,IF(AND(YEAR(CR$3)=YEAR('Rent Roll'!$D44),MONTH(CR$3)=MONTH('Rent Roll'!$D44)),1,0))</f>
        <v>0</v>
      </c>
      <c r="CS70" s="567">
        <f>IF(AND(CS$3&gt;'Rent Roll'!$C44,CS$3&lt;='Rent Roll'!$D44),1,IF(AND(YEAR(CS$3)=YEAR('Rent Roll'!$D44),MONTH(CS$3)=MONTH('Rent Roll'!$D44)),1,0))</f>
        <v>0</v>
      </c>
      <c r="CT70" s="567">
        <f>IF(AND(CT$3&gt;'Rent Roll'!$C44,CT$3&lt;='Rent Roll'!$D44),1,IF(AND(YEAR(CT$3)=YEAR('Rent Roll'!$D44),MONTH(CT$3)=MONTH('Rent Roll'!$D44)),1,0))</f>
        <v>0</v>
      </c>
      <c r="CU70" s="567">
        <f>IF(AND(CU$3&gt;'Rent Roll'!$C44,CU$3&lt;='Rent Roll'!$D44),1,IF(AND(YEAR(CU$3)=YEAR('Rent Roll'!$D44),MONTH(CU$3)=MONTH('Rent Roll'!$D44)),1,0))</f>
        <v>0</v>
      </c>
      <c r="CV70" s="567">
        <f>IF(AND(CV$3&gt;'Rent Roll'!$C44,CV$3&lt;='Rent Roll'!$D44),1,IF(AND(YEAR(CV$3)=YEAR('Rent Roll'!$D44),MONTH(CV$3)=MONTH('Rent Roll'!$D44)),1,0))</f>
        <v>0</v>
      </c>
      <c r="CW70" s="567">
        <f>IF(AND(CW$3&gt;'Rent Roll'!$C44,CW$3&lt;='Rent Roll'!$D44),1,IF(AND(YEAR(CW$3)=YEAR('Rent Roll'!$D44),MONTH(CW$3)=MONTH('Rent Roll'!$D44)),1,0))</f>
        <v>0</v>
      </c>
      <c r="CX70" s="767">
        <f>IF(AND(CX$3&gt;'Rent Roll'!$C44,CX$3&lt;='Rent Roll'!$D44),1,IF(AND(YEAR(CX$3)=YEAR('Rent Roll'!$D44),MONTH(CX$3)=MONTH('Rent Roll'!$D44)),1,0))</f>
        <v>0</v>
      </c>
      <c r="CY70" s="768">
        <f>IF(AND(CY$3&gt;'Rent Roll'!$C44,CY$3&lt;='Rent Roll'!$D44),1,IF(AND(YEAR(CY$3)=YEAR('Rent Roll'!$D44),MONTH(CY$3)=MONTH('Rent Roll'!$D44)),1,0))</f>
        <v>0</v>
      </c>
      <c r="CZ70" s="567">
        <f>IF(AND(CZ$3&gt;'Rent Roll'!$C44,CZ$3&lt;='Rent Roll'!$D44),1,IF(AND(YEAR(CZ$3)=YEAR('Rent Roll'!$D44),MONTH(CZ$3)=MONTH('Rent Roll'!$D44)),1,0))</f>
        <v>0</v>
      </c>
      <c r="DA70" s="567">
        <f>IF(AND(DA$3&gt;'Rent Roll'!$C44,DA$3&lt;='Rent Roll'!$D44),1,IF(AND(YEAR(DA$3)=YEAR('Rent Roll'!$D44),MONTH(DA$3)=MONTH('Rent Roll'!$D44)),1,0))</f>
        <v>0</v>
      </c>
      <c r="DB70" s="567">
        <f>IF(AND(DB$3&gt;'Rent Roll'!$C44,DB$3&lt;='Rent Roll'!$D44),1,IF(AND(YEAR(DB$3)=YEAR('Rent Roll'!$D44),MONTH(DB$3)=MONTH('Rent Roll'!$D44)),1,0))</f>
        <v>0</v>
      </c>
      <c r="DC70" s="567">
        <f>IF(AND(DC$3&gt;'Rent Roll'!$C44,DC$3&lt;='Rent Roll'!$D44),1,IF(AND(YEAR(DC$3)=YEAR('Rent Roll'!$D44),MONTH(DC$3)=MONTH('Rent Roll'!$D44)),1,0))</f>
        <v>0</v>
      </c>
      <c r="DD70" s="567">
        <f>IF(AND(DD$3&gt;'Rent Roll'!$C44,DD$3&lt;='Rent Roll'!$D44),1,IF(AND(YEAR(DD$3)=YEAR('Rent Roll'!$D44),MONTH(DD$3)=MONTH('Rent Roll'!$D44)),1,0))</f>
        <v>0</v>
      </c>
      <c r="DE70" s="567">
        <f>IF(AND(DE$3&gt;'Rent Roll'!$C44,DE$3&lt;='Rent Roll'!$D44),1,IF(AND(YEAR(DE$3)=YEAR('Rent Roll'!$D44),MONTH(DE$3)=MONTH('Rent Roll'!$D44)),1,0))</f>
        <v>0</v>
      </c>
      <c r="DF70" s="567">
        <f>IF(AND(DF$3&gt;'Rent Roll'!$C44,DF$3&lt;='Rent Roll'!$D44),1,IF(AND(YEAR(DF$3)=YEAR('Rent Roll'!$D44),MONTH(DF$3)=MONTH('Rent Roll'!$D44)),1,0))</f>
        <v>0</v>
      </c>
      <c r="DG70" s="567">
        <f>IF(AND(DG$3&gt;'Rent Roll'!$C44,DG$3&lt;='Rent Roll'!$D44),1,IF(AND(YEAR(DG$3)=YEAR('Rent Roll'!$D44),MONTH(DG$3)=MONTH('Rent Roll'!$D44)),1,0))</f>
        <v>0</v>
      </c>
      <c r="DH70" s="567">
        <f>IF(AND(DH$3&gt;'Rent Roll'!$C44,DH$3&lt;='Rent Roll'!$D44),1,IF(AND(YEAR(DH$3)=YEAR('Rent Roll'!$D44),MONTH(DH$3)=MONTH('Rent Roll'!$D44)),1,0))</f>
        <v>0</v>
      </c>
      <c r="DI70" s="567">
        <f>IF(AND(DI$3&gt;'Rent Roll'!$C44,DI$3&lt;='Rent Roll'!$D44),1,IF(AND(YEAR(DI$3)=YEAR('Rent Roll'!$D44),MONTH(DI$3)=MONTH('Rent Roll'!$D44)),1,0))</f>
        <v>0</v>
      </c>
      <c r="DJ70" s="767">
        <f>IF(AND(DJ$3&gt;'Rent Roll'!$C44,DJ$3&lt;='Rent Roll'!$D44),1,IF(AND(YEAR(DJ$3)=YEAR('Rent Roll'!$D44),MONTH(DJ$3)=MONTH('Rent Roll'!$D44)),1,0))</f>
        <v>0</v>
      </c>
      <c r="DK70" s="768">
        <f>IF(AND(DK$3&gt;'Rent Roll'!$C44,DK$3&lt;='Rent Roll'!$D44),1,IF(AND(YEAR(DK$3)=YEAR('Rent Roll'!$D44),MONTH(DK$3)=MONTH('Rent Roll'!$D44)),1,0))</f>
        <v>0</v>
      </c>
      <c r="DL70" s="567">
        <f>IF(AND(DL$3&gt;'Rent Roll'!$C44,DL$3&lt;='Rent Roll'!$D44),1,IF(AND(YEAR(DL$3)=YEAR('Rent Roll'!$D44),MONTH(DL$3)=MONTH('Rent Roll'!$D44)),1,0))</f>
        <v>0</v>
      </c>
      <c r="DM70" s="567">
        <f>IF(AND(DM$3&gt;'Rent Roll'!$C44,DM$3&lt;='Rent Roll'!$D44),1,IF(AND(YEAR(DM$3)=YEAR('Rent Roll'!$D44),MONTH(DM$3)=MONTH('Rent Roll'!$D44)),1,0))</f>
        <v>0</v>
      </c>
      <c r="DN70" s="567">
        <f>IF(AND(DN$3&gt;'Rent Roll'!$C44,DN$3&lt;='Rent Roll'!$D44),1,IF(AND(YEAR(DN$3)=YEAR('Rent Roll'!$D44),MONTH(DN$3)=MONTH('Rent Roll'!$D44)),1,0))</f>
        <v>0</v>
      </c>
      <c r="DO70" s="567">
        <f>IF(AND(DO$3&gt;'Rent Roll'!$C44,DO$3&lt;='Rent Roll'!$D44),1,IF(AND(YEAR(DO$3)=YEAR('Rent Roll'!$D44),MONTH(DO$3)=MONTH('Rent Roll'!$D44)),1,0))</f>
        <v>0</v>
      </c>
      <c r="DP70" s="567">
        <f>IF(AND(DP$3&gt;'Rent Roll'!$C44,DP$3&lt;='Rent Roll'!$D44),1,IF(AND(YEAR(DP$3)=YEAR('Rent Roll'!$D44),MONTH(DP$3)=MONTH('Rent Roll'!$D44)),1,0))</f>
        <v>0</v>
      </c>
      <c r="DQ70" s="567">
        <f>IF(AND(DQ$3&gt;'Rent Roll'!$C44,DQ$3&lt;='Rent Roll'!$D44),1,IF(AND(YEAR(DQ$3)=YEAR('Rent Roll'!$D44),MONTH(DQ$3)=MONTH('Rent Roll'!$D44)),1,0))</f>
        <v>0</v>
      </c>
      <c r="DR70" s="567">
        <f>IF(AND(DR$3&gt;'Rent Roll'!$C44,DR$3&lt;='Rent Roll'!$D44),1,IF(AND(YEAR(DR$3)=YEAR('Rent Roll'!$D44),MONTH(DR$3)=MONTH('Rent Roll'!$D44)),1,0))</f>
        <v>0</v>
      </c>
      <c r="DS70" s="567">
        <f>IF(AND(DS$3&gt;'Rent Roll'!$C44,DS$3&lt;='Rent Roll'!$D44),1,IF(AND(YEAR(DS$3)=YEAR('Rent Roll'!$D44),MONTH(DS$3)=MONTH('Rent Roll'!$D44)),1,0))</f>
        <v>0</v>
      </c>
      <c r="DT70" s="567">
        <f>IF(AND(DT$3&gt;'Rent Roll'!$C44,DT$3&lt;='Rent Roll'!$D44),1,IF(AND(YEAR(DT$3)=YEAR('Rent Roll'!$D44),MONTH(DT$3)=MONTH('Rent Roll'!$D44)),1,0))</f>
        <v>0</v>
      </c>
      <c r="DU70" s="567">
        <f>IF(AND(DU$3&gt;'Rent Roll'!$C44,DU$3&lt;='Rent Roll'!$D44),1,IF(AND(YEAR(DU$3)=YEAR('Rent Roll'!$D44),MONTH(DU$3)=MONTH('Rent Roll'!$D44)),1,0))</f>
        <v>0</v>
      </c>
      <c r="DV70" s="567">
        <f>IF(AND(DV$3&gt;'Rent Roll'!$C44,DV$3&lt;='Rent Roll'!$D44),1,IF(AND(YEAR(DV$3)=YEAR('Rent Roll'!$D44),MONTH(DV$3)=MONTH('Rent Roll'!$D44)),1,0))</f>
        <v>0</v>
      </c>
    </row>
    <row r="71" spans="1:126" s="568" customFormat="1" ht="12" customHeight="1" outlineLevel="1" x14ac:dyDescent="0.4">
      <c r="A71" s="732"/>
      <c r="B71" s="564">
        <f>'Rent Roll'!$B45</f>
        <v>0</v>
      </c>
      <c r="C71" s="565"/>
      <c r="D71" s="565"/>
      <c r="E71" s="566"/>
      <c r="F71" s="778">
        <f>IF(AND(F$3&gt;'Rent Roll'!$C45,F$3&lt;='Rent Roll'!$D45),1,IF(AND(YEAR(F$3)=YEAR('Rent Roll'!$D45),MONTH(F$3)=MONTH('Rent Roll'!$D45)),1,0))</f>
        <v>0</v>
      </c>
      <c r="G71" s="768">
        <f>IF(AND(G$3&gt;'Rent Roll'!$C45,G$3&lt;='Rent Roll'!$D45),1,IF(AND(YEAR(G$3)=YEAR('Rent Roll'!$D45),MONTH(G$3)=MONTH('Rent Roll'!$D45)),1,0))</f>
        <v>0</v>
      </c>
      <c r="H71" s="567">
        <f>IF(AND(H$3&gt;'Rent Roll'!$C45,H$3&lt;='Rent Roll'!$D45),1,IF(AND(YEAR(H$3)=YEAR('Rent Roll'!$D45),MONTH(H$3)=MONTH('Rent Roll'!$D45)),1,0))</f>
        <v>0</v>
      </c>
      <c r="I71" s="567">
        <f>IF(AND(I$3&gt;'Rent Roll'!$C45,I$3&lt;='Rent Roll'!$D45),1,IF(AND(YEAR(I$3)=YEAR('Rent Roll'!$D45),MONTH(I$3)=MONTH('Rent Roll'!$D45)),1,0))</f>
        <v>0</v>
      </c>
      <c r="J71" s="567">
        <f>IF(AND(J$3&gt;'Rent Roll'!$C45,J$3&lt;='Rent Roll'!$D45),1,IF(AND(YEAR(J$3)=YEAR('Rent Roll'!$D45),MONTH(J$3)=MONTH('Rent Roll'!$D45)),1,0))</f>
        <v>0</v>
      </c>
      <c r="K71" s="567">
        <f>IF(AND(K$3&gt;'Rent Roll'!$C45,K$3&lt;='Rent Roll'!$D45),1,IF(AND(YEAR(K$3)=YEAR('Rent Roll'!$D45),MONTH(K$3)=MONTH('Rent Roll'!$D45)),1,0))</f>
        <v>0</v>
      </c>
      <c r="L71" s="567">
        <f>IF(AND(L$3&gt;'Rent Roll'!$C45,L$3&lt;='Rent Roll'!$D45),1,IF(AND(YEAR(L$3)=YEAR('Rent Roll'!$D45),MONTH(L$3)=MONTH('Rent Roll'!$D45)),1,0))</f>
        <v>0</v>
      </c>
      <c r="M71" s="567">
        <f>IF(AND(M$3&gt;'Rent Roll'!$C45,M$3&lt;='Rent Roll'!$D45),1,IF(AND(YEAR(M$3)=YEAR('Rent Roll'!$D45),MONTH(M$3)=MONTH('Rent Roll'!$D45)),1,0))</f>
        <v>0</v>
      </c>
      <c r="N71" s="567">
        <f>IF(AND(N$3&gt;'Rent Roll'!$C45,N$3&lt;='Rent Roll'!$D45),1,IF(AND(YEAR(N$3)=YEAR('Rent Roll'!$D45),MONTH(N$3)=MONTH('Rent Roll'!$D45)),1,0))</f>
        <v>0</v>
      </c>
      <c r="O71" s="567">
        <f>IF(AND(O$3&gt;'Rent Roll'!$C45,O$3&lt;='Rent Roll'!$D45),1,IF(AND(YEAR(O$3)=YEAR('Rent Roll'!$D45),MONTH(O$3)=MONTH('Rent Roll'!$D45)),1,0))</f>
        <v>0</v>
      </c>
      <c r="P71" s="567">
        <f>IF(AND(P$3&gt;'Rent Roll'!$C45,P$3&lt;='Rent Roll'!$D45),1,IF(AND(YEAR(P$3)=YEAR('Rent Roll'!$D45),MONTH(P$3)=MONTH('Rent Roll'!$D45)),1,0))</f>
        <v>0</v>
      </c>
      <c r="Q71" s="567">
        <f>IF(AND(Q$3&gt;'Rent Roll'!$C45,Q$3&lt;='Rent Roll'!$D45),1,IF(AND(YEAR(Q$3)=YEAR('Rent Roll'!$D45),MONTH(Q$3)=MONTH('Rent Roll'!$D45)),1,0))</f>
        <v>0</v>
      </c>
      <c r="R71" s="767">
        <f>IF(AND(R$3&gt;'Rent Roll'!$C45,R$3&lt;='Rent Roll'!$D45),1,IF(AND(YEAR(R$3)=YEAR('Rent Roll'!$D45),MONTH(R$3)=MONTH('Rent Roll'!$D45)),1,0))</f>
        <v>0</v>
      </c>
      <c r="S71" s="768">
        <f>IF(AND(S$3&gt;'Rent Roll'!$C45,S$3&lt;='Rent Roll'!$D45),1,IF(AND(YEAR(S$3)=YEAR('Rent Roll'!$D45),MONTH(S$3)=MONTH('Rent Roll'!$D45)),1,0))</f>
        <v>0</v>
      </c>
      <c r="T71" s="567">
        <f>IF(AND(T$3&gt;'Rent Roll'!$C45,T$3&lt;='Rent Roll'!$D45),1,IF(AND(YEAR(T$3)=YEAR('Rent Roll'!$D45),MONTH(T$3)=MONTH('Rent Roll'!$D45)),1,0))</f>
        <v>0</v>
      </c>
      <c r="U71" s="567">
        <f>IF(AND(U$3&gt;'Rent Roll'!$C45,U$3&lt;='Rent Roll'!$D45),1,IF(AND(YEAR(U$3)=YEAR('Rent Roll'!$D45),MONTH(U$3)=MONTH('Rent Roll'!$D45)),1,0))</f>
        <v>0</v>
      </c>
      <c r="V71" s="567">
        <f>IF(AND(V$3&gt;'Rent Roll'!$C45,V$3&lt;='Rent Roll'!$D45),1,IF(AND(YEAR(V$3)=YEAR('Rent Roll'!$D45),MONTH(V$3)=MONTH('Rent Roll'!$D45)),1,0))</f>
        <v>0</v>
      </c>
      <c r="W71" s="567">
        <f>IF(AND(W$3&gt;'Rent Roll'!$C45,W$3&lt;='Rent Roll'!$D45),1,IF(AND(YEAR(W$3)=YEAR('Rent Roll'!$D45),MONTH(W$3)=MONTH('Rent Roll'!$D45)),1,0))</f>
        <v>0</v>
      </c>
      <c r="X71" s="567">
        <f>IF(AND(X$3&gt;'Rent Roll'!$C45,X$3&lt;='Rent Roll'!$D45),1,IF(AND(YEAR(X$3)=YEAR('Rent Roll'!$D45),MONTH(X$3)=MONTH('Rent Roll'!$D45)),1,0))</f>
        <v>0</v>
      </c>
      <c r="Y71" s="567">
        <f>IF(AND(Y$3&gt;'Rent Roll'!$C45,Y$3&lt;='Rent Roll'!$D45),1,IF(AND(YEAR(Y$3)=YEAR('Rent Roll'!$D45),MONTH(Y$3)=MONTH('Rent Roll'!$D45)),1,0))</f>
        <v>0</v>
      </c>
      <c r="Z71" s="567">
        <f>IF(AND(Z$3&gt;'Rent Roll'!$C45,Z$3&lt;='Rent Roll'!$D45),1,IF(AND(YEAR(Z$3)=YEAR('Rent Roll'!$D45),MONTH(Z$3)=MONTH('Rent Roll'!$D45)),1,0))</f>
        <v>0</v>
      </c>
      <c r="AA71" s="567">
        <f>IF(AND(AA$3&gt;'Rent Roll'!$C45,AA$3&lt;='Rent Roll'!$D45),1,IF(AND(YEAR(AA$3)=YEAR('Rent Roll'!$D45),MONTH(AA$3)=MONTH('Rent Roll'!$D45)),1,0))</f>
        <v>0</v>
      </c>
      <c r="AB71" s="567">
        <f>IF(AND(AB$3&gt;'Rent Roll'!$C45,AB$3&lt;='Rent Roll'!$D45),1,IF(AND(YEAR(AB$3)=YEAR('Rent Roll'!$D45),MONTH(AB$3)=MONTH('Rent Roll'!$D45)),1,0))</f>
        <v>0</v>
      </c>
      <c r="AC71" s="567">
        <f>IF(AND(AC$3&gt;'Rent Roll'!$C45,AC$3&lt;='Rent Roll'!$D45),1,IF(AND(YEAR(AC$3)=YEAR('Rent Roll'!$D45),MONTH(AC$3)=MONTH('Rent Roll'!$D45)),1,0))</f>
        <v>0</v>
      </c>
      <c r="AD71" s="767">
        <f>IF(AND(AD$3&gt;'Rent Roll'!$C45,AD$3&lt;='Rent Roll'!$D45),1,IF(AND(YEAR(AD$3)=YEAR('Rent Roll'!$D45),MONTH(AD$3)=MONTH('Rent Roll'!$D45)),1,0))</f>
        <v>0</v>
      </c>
      <c r="AE71" s="768">
        <f>IF(AND(AE$3&gt;'Rent Roll'!$C45,AE$3&lt;='Rent Roll'!$D45),1,IF(AND(YEAR(AE$3)=YEAR('Rent Roll'!$D45),MONTH(AE$3)=MONTH('Rent Roll'!$D45)),1,0))</f>
        <v>0</v>
      </c>
      <c r="AF71" s="567">
        <f>IF(AND(AF$3&gt;'Rent Roll'!$C45,AF$3&lt;='Rent Roll'!$D45),1,IF(AND(YEAR(AF$3)=YEAR('Rent Roll'!$D45),MONTH(AF$3)=MONTH('Rent Roll'!$D45)),1,0))</f>
        <v>0</v>
      </c>
      <c r="AG71" s="567">
        <f>IF(AND(AG$3&gt;'Rent Roll'!$C45,AG$3&lt;='Rent Roll'!$D45),1,IF(AND(YEAR(AG$3)=YEAR('Rent Roll'!$D45),MONTH(AG$3)=MONTH('Rent Roll'!$D45)),1,0))</f>
        <v>0</v>
      </c>
      <c r="AH71" s="567">
        <f>IF(AND(AH$3&gt;'Rent Roll'!$C45,AH$3&lt;='Rent Roll'!$D45),1,IF(AND(YEAR(AH$3)=YEAR('Rent Roll'!$D45),MONTH(AH$3)=MONTH('Rent Roll'!$D45)),1,0))</f>
        <v>0</v>
      </c>
      <c r="AI71" s="567">
        <f>IF(AND(AI$3&gt;'Rent Roll'!$C45,AI$3&lt;='Rent Roll'!$D45),1,IF(AND(YEAR(AI$3)=YEAR('Rent Roll'!$D45),MONTH(AI$3)=MONTH('Rent Roll'!$D45)),1,0))</f>
        <v>0</v>
      </c>
      <c r="AJ71" s="567">
        <f>IF(AND(AJ$3&gt;'Rent Roll'!$C45,AJ$3&lt;='Rent Roll'!$D45),1,IF(AND(YEAR(AJ$3)=YEAR('Rent Roll'!$D45),MONTH(AJ$3)=MONTH('Rent Roll'!$D45)),1,0))</f>
        <v>0</v>
      </c>
      <c r="AK71" s="567">
        <f>IF(AND(AK$3&gt;'Rent Roll'!$C45,AK$3&lt;='Rent Roll'!$D45),1,IF(AND(YEAR(AK$3)=YEAR('Rent Roll'!$D45),MONTH(AK$3)=MONTH('Rent Roll'!$D45)),1,0))</f>
        <v>0</v>
      </c>
      <c r="AL71" s="567">
        <f>IF(AND(AL$3&gt;'Rent Roll'!$C45,AL$3&lt;='Rent Roll'!$D45),1,IF(AND(YEAR(AL$3)=YEAR('Rent Roll'!$D45),MONTH(AL$3)=MONTH('Rent Roll'!$D45)),1,0))</f>
        <v>0</v>
      </c>
      <c r="AM71" s="567">
        <f>IF(AND(AM$3&gt;'Rent Roll'!$C45,AM$3&lt;='Rent Roll'!$D45),1,IF(AND(YEAR(AM$3)=YEAR('Rent Roll'!$D45),MONTH(AM$3)=MONTH('Rent Roll'!$D45)),1,0))</f>
        <v>0</v>
      </c>
      <c r="AN71" s="567">
        <f>IF(AND(AN$3&gt;'Rent Roll'!$C45,AN$3&lt;='Rent Roll'!$D45),1,IF(AND(YEAR(AN$3)=YEAR('Rent Roll'!$D45),MONTH(AN$3)=MONTH('Rent Roll'!$D45)),1,0))</f>
        <v>0</v>
      </c>
      <c r="AO71" s="567">
        <f>IF(AND(AO$3&gt;'Rent Roll'!$C45,AO$3&lt;='Rent Roll'!$D45),1,IF(AND(YEAR(AO$3)=YEAR('Rent Roll'!$D45),MONTH(AO$3)=MONTH('Rent Roll'!$D45)),1,0))</f>
        <v>0</v>
      </c>
      <c r="AP71" s="767">
        <f>IF(AND(AP$3&gt;'Rent Roll'!$C45,AP$3&lt;='Rent Roll'!$D45),1,IF(AND(YEAR(AP$3)=YEAR('Rent Roll'!$D45),MONTH(AP$3)=MONTH('Rent Roll'!$D45)),1,0))</f>
        <v>0</v>
      </c>
      <c r="AQ71" s="768">
        <f>IF(AND(AQ$3&gt;'Rent Roll'!$C45,AQ$3&lt;='Rent Roll'!$D45),1,IF(AND(YEAR(AQ$3)=YEAR('Rent Roll'!$D45),MONTH(AQ$3)=MONTH('Rent Roll'!$D45)),1,0))</f>
        <v>0</v>
      </c>
      <c r="AR71" s="567">
        <f>IF(AND(AR$3&gt;'Rent Roll'!$C45,AR$3&lt;='Rent Roll'!$D45),1,IF(AND(YEAR(AR$3)=YEAR('Rent Roll'!$D45),MONTH(AR$3)=MONTH('Rent Roll'!$D45)),1,0))</f>
        <v>0</v>
      </c>
      <c r="AS71" s="567">
        <f>IF(AND(AS$3&gt;'Rent Roll'!$C45,AS$3&lt;='Rent Roll'!$D45),1,IF(AND(YEAR(AS$3)=YEAR('Rent Roll'!$D45),MONTH(AS$3)=MONTH('Rent Roll'!$D45)),1,0))</f>
        <v>0</v>
      </c>
      <c r="AT71" s="567">
        <f>IF(AND(AT$3&gt;'Rent Roll'!$C45,AT$3&lt;='Rent Roll'!$D45),1,IF(AND(YEAR(AT$3)=YEAR('Rent Roll'!$D45),MONTH(AT$3)=MONTH('Rent Roll'!$D45)),1,0))</f>
        <v>0</v>
      </c>
      <c r="AU71" s="567">
        <f>IF(AND(AU$3&gt;'Rent Roll'!$C45,AU$3&lt;='Rent Roll'!$D45),1,IF(AND(YEAR(AU$3)=YEAR('Rent Roll'!$D45),MONTH(AU$3)=MONTH('Rent Roll'!$D45)),1,0))</f>
        <v>0</v>
      </c>
      <c r="AV71" s="567">
        <f>IF(AND(AV$3&gt;'Rent Roll'!$C45,AV$3&lt;='Rent Roll'!$D45),1,IF(AND(YEAR(AV$3)=YEAR('Rent Roll'!$D45),MONTH(AV$3)=MONTH('Rent Roll'!$D45)),1,0))</f>
        <v>0</v>
      </c>
      <c r="AW71" s="567">
        <f>IF(AND(AW$3&gt;'Rent Roll'!$C45,AW$3&lt;='Rent Roll'!$D45),1,IF(AND(YEAR(AW$3)=YEAR('Rent Roll'!$D45),MONTH(AW$3)=MONTH('Rent Roll'!$D45)),1,0))</f>
        <v>0</v>
      </c>
      <c r="AX71" s="567">
        <f>IF(AND(AX$3&gt;'Rent Roll'!$C45,AX$3&lt;='Rent Roll'!$D45),1,IF(AND(YEAR(AX$3)=YEAR('Rent Roll'!$D45),MONTH(AX$3)=MONTH('Rent Roll'!$D45)),1,0))</f>
        <v>0</v>
      </c>
      <c r="AY71" s="567">
        <f>IF(AND(AY$3&gt;'Rent Roll'!$C45,AY$3&lt;='Rent Roll'!$D45),1,IF(AND(YEAR(AY$3)=YEAR('Rent Roll'!$D45),MONTH(AY$3)=MONTH('Rent Roll'!$D45)),1,0))</f>
        <v>0</v>
      </c>
      <c r="AZ71" s="567">
        <f>IF(AND(AZ$3&gt;'Rent Roll'!$C45,AZ$3&lt;='Rent Roll'!$D45),1,IF(AND(YEAR(AZ$3)=YEAR('Rent Roll'!$D45),MONTH(AZ$3)=MONTH('Rent Roll'!$D45)),1,0))</f>
        <v>0</v>
      </c>
      <c r="BA71" s="567">
        <f>IF(AND(BA$3&gt;'Rent Roll'!$C45,BA$3&lt;='Rent Roll'!$D45),1,IF(AND(YEAR(BA$3)=YEAR('Rent Roll'!$D45),MONTH(BA$3)=MONTH('Rent Roll'!$D45)),1,0))</f>
        <v>0</v>
      </c>
      <c r="BB71" s="767">
        <f>IF(AND(BB$3&gt;'Rent Roll'!$C45,BB$3&lt;='Rent Roll'!$D45),1,IF(AND(YEAR(BB$3)=YEAR('Rent Roll'!$D45),MONTH(BB$3)=MONTH('Rent Roll'!$D45)),1,0))</f>
        <v>0</v>
      </c>
      <c r="BC71" s="768">
        <f>IF(AND(BC$3&gt;'Rent Roll'!$C45,BC$3&lt;='Rent Roll'!$D45),1,IF(AND(YEAR(BC$3)=YEAR('Rent Roll'!$D45),MONTH(BC$3)=MONTH('Rent Roll'!$D45)),1,0))</f>
        <v>0</v>
      </c>
      <c r="BD71" s="567">
        <f>IF(AND(BD$3&gt;'Rent Roll'!$C45,BD$3&lt;='Rent Roll'!$D45),1,IF(AND(YEAR(BD$3)=YEAR('Rent Roll'!$D45),MONTH(BD$3)=MONTH('Rent Roll'!$D45)),1,0))</f>
        <v>0</v>
      </c>
      <c r="BE71" s="567">
        <f>IF(AND(BE$3&gt;'Rent Roll'!$C45,BE$3&lt;='Rent Roll'!$D45),1,IF(AND(YEAR(BE$3)=YEAR('Rent Roll'!$D45),MONTH(BE$3)=MONTH('Rent Roll'!$D45)),1,0))</f>
        <v>0</v>
      </c>
      <c r="BF71" s="567">
        <f>IF(AND(BF$3&gt;'Rent Roll'!$C45,BF$3&lt;='Rent Roll'!$D45),1,IF(AND(YEAR(BF$3)=YEAR('Rent Roll'!$D45),MONTH(BF$3)=MONTH('Rent Roll'!$D45)),1,0))</f>
        <v>0</v>
      </c>
      <c r="BG71" s="567">
        <f>IF(AND(BG$3&gt;'Rent Roll'!$C45,BG$3&lt;='Rent Roll'!$D45),1,IF(AND(YEAR(BG$3)=YEAR('Rent Roll'!$D45),MONTH(BG$3)=MONTH('Rent Roll'!$D45)),1,0))</f>
        <v>0</v>
      </c>
      <c r="BH71" s="567">
        <f>IF(AND(BH$3&gt;'Rent Roll'!$C45,BH$3&lt;='Rent Roll'!$D45),1,IF(AND(YEAR(BH$3)=YEAR('Rent Roll'!$D45),MONTH(BH$3)=MONTH('Rent Roll'!$D45)),1,0))</f>
        <v>0</v>
      </c>
      <c r="BI71" s="567">
        <f>IF(AND(BI$3&gt;'Rent Roll'!$C45,BI$3&lt;='Rent Roll'!$D45),1,IF(AND(YEAR(BI$3)=YEAR('Rent Roll'!$D45),MONTH(BI$3)=MONTH('Rent Roll'!$D45)),1,0))</f>
        <v>0</v>
      </c>
      <c r="BJ71" s="567">
        <f>IF(AND(BJ$3&gt;'Rent Roll'!$C45,BJ$3&lt;='Rent Roll'!$D45),1,IF(AND(YEAR(BJ$3)=YEAR('Rent Roll'!$D45),MONTH(BJ$3)=MONTH('Rent Roll'!$D45)),1,0))</f>
        <v>0</v>
      </c>
      <c r="BK71" s="567">
        <f>IF(AND(BK$3&gt;'Rent Roll'!$C45,BK$3&lt;='Rent Roll'!$D45),1,IF(AND(YEAR(BK$3)=YEAR('Rent Roll'!$D45),MONTH(BK$3)=MONTH('Rent Roll'!$D45)),1,0))</f>
        <v>0</v>
      </c>
      <c r="BL71" s="567">
        <f>IF(AND(BL$3&gt;'Rent Roll'!$C45,BL$3&lt;='Rent Roll'!$D45),1,IF(AND(YEAR(BL$3)=YEAR('Rent Roll'!$D45),MONTH(BL$3)=MONTH('Rent Roll'!$D45)),1,0))</f>
        <v>0</v>
      </c>
      <c r="BM71" s="567">
        <f>IF(AND(BM$3&gt;'Rent Roll'!$C45,BM$3&lt;='Rent Roll'!$D45),1,IF(AND(YEAR(BM$3)=YEAR('Rent Roll'!$D45),MONTH(BM$3)=MONTH('Rent Roll'!$D45)),1,0))</f>
        <v>0</v>
      </c>
      <c r="BN71" s="767">
        <f>IF(AND(BN$3&gt;'Rent Roll'!$C45,BN$3&lt;='Rent Roll'!$D45),1,IF(AND(YEAR(BN$3)=YEAR('Rent Roll'!$D45),MONTH(BN$3)=MONTH('Rent Roll'!$D45)),1,0))</f>
        <v>0</v>
      </c>
      <c r="BO71" s="768">
        <f>IF(AND(BO$3&gt;'Rent Roll'!$C45,BO$3&lt;='Rent Roll'!$D45),1,IF(AND(YEAR(BO$3)=YEAR('Rent Roll'!$D45),MONTH(BO$3)=MONTH('Rent Roll'!$D45)),1,0))</f>
        <v>0</v>
      </c>
      <c r="BP71" s="567">
        <f>IF(AND(BP$3&gt;'Rent Roll'!$C45,BP$3&lt;='Rent Roll'!$D45),1,IF(AND(YEAR(BP$3)=YEAR('Rent Roll'!$D45),MONTH(BP$3)=MONTH('Rent Roll'!$D45)),1,0))</f>
        <v>0</v>
      </c>
      <c r="BQ71" s="567">
        <f>IF(AND(BQ$3&gt;'Rent Roll'!$C45,BQ$3&lt;='Rent Roll'!$D45),1,IF(AND(YEAR(BQ$3)=YEAR('Rent Roll'!$D45),MONTH(BQ$3)=MONTH('Rent Roll'!$D45)),1,0))</f>
        <v>0</v>
      </c>
      <c r="BR71" s="567">
        <f>IF(AND(BR$3&gt;'Rent Roll'!$C45,BR$3&lt;='Rent Roll'!$D45),1,IF(AND(YEAR(BR$3)=YEAR('Rent Roll'!$D45),MONTH(BR$3)=MONTH('Rent Roll'!$D45)),1,0))</f>
        <v>0</v>
      </c>
      <c r="BS71" s="567">
        <f>IF(AND(BS$3&gt;'Rent Roll'!$C45,BS$3&lt;='Rent Roll'!$D45),1,IF(AND(YEAR(BS$3)=YEAR('Rent Roll'!$D45),MONTH(BS$3)=MONTH('Rent Roll'!$D45)),1,0))</f>
        <v>0</v>
      </c>
      <c r="BT71" s="567">
        <f>IF(AND(BT$3&gt;'Rent Roll'!$C45,BT$3&lt;='Rent Roll'!$D45),1,IF(AND(YEAR(BT$3)=YEAR('Rent Roll'!$D45),MONTH(BT$3)=MONTH('Rent Roll'!$D45)),1,0))</f>
        <v>0</v>
      </c>
      <c r="BU71" s="567">
        <f>IF(AND(BU$3&gt;'Rent Roll'!$C45,BU$3&lt;='Rent Roll'!$D45),1,IF(AND(YEAR(BU$3)=YEAR('Rent Roll'!$D45),MONTH(BU$3)=MONTH('Rent Roll'!$D45)),1,0))</f>
        <v>0</v>
      </c>
      <c r="BV71" s="567">
        <f>IF(AND(BV$3&gt;'Rent Roll'!$C45,BV$3&lt;='Rent Roll'!$D45),1,IF(AND(YEAR(BV$3)=YEAR('Rent Roll'!$D45),MONTH(BV$3)=MONTH('Rent Roll'!$D45)),1,0))</f>
        <v>0</v>
      </c>
      <c r="BW71" s="567">
        <f>IF(AND(BW$3&gt;'Rent Roll'!$C45,BW$3&lt;='Rent Roll'!$D45),1,IF(AND(YEAR(BW$3)=YEAR('Rent Roll'!$D45),MONTH(BW$3)=MONTH('Rent Roll'!$D45)),1,0))</f>
        <v>0</v>
      </c>
      <c r="BX71" s="567">
        <f>IF(AND(BX$3&gt;'Rent Roll'!$C45,BX$3&lt;='Rent Roll'!$D45),1,IF(AND(YEAR(BX$3)=YEAR('Rent Roll'!$D45),MONTH(BX$3)=MONTH('Rent Roll'!$D45)),1,0))</f>
        <v>0</v>
      </c>
      <c r="BY71" s="567">
        <f>IF(AND(BY$3&gt;'Rent Roll'!$C45,BY$3&lt;='Rent Roll'!$D45),1,IF(AND(YEAR(BY$3)=YEAR('Rent Roll'!$D45),MONTH(BY$3)=MONTH('Rent Roll'!$D45)),1,0))</f>
        <v>0</v>
      </c>
      <c r="BZ71" s="767">
        <f>IF(AND(BZ$3&gt;'Rent Roll'!$C45,BZ$3&lt;='Rent Roll'!$D45),1,IF(AND(YEAR(BZ$3)=YEAR('Rent Roll'!$D45),MONTH(BZ$3)=MONTH('Rent Roll'!$D45)),1,0))</f>
        <v>0</v>
      </c>
      <c r="CA71" s="768">
        <f>IF(AND(CA$3&gt;'Rent Roll'!$C45,CA$3&lt;='Rent Roll'!$D45),1,IF(AND(YEAR(CA$3)=YEAR('Rent Roll'!$D45),MONTH(CA$3)=MONTH('Rent Roll'!$D45)),1,0))</f>
        <v>0</v>
      </c>
      <c r="CB71" s="567">
        <f>IF(AND(CB$3&gt;'Rent Roll'!$C45,CB$3&lt;='Rent Roll'!$D45),1,IF(AND(YEAR(CB$3)=YEAR('Rent Roll'!$D45),MONTH(CB$3)=MONTH('Rent Roll'!$D45)),1,0))</f>
        <v>0</v>
      </c>
      <c r="CC71" s="567">
        <f>IF(AND(CC$3&gt;'Rent Roll'!$C45,CC$3&lt;='Rent Roll'!$D45),1,IF(AND(YEAR(CC$3)=YEAR('Rent Roll'!$D45),MONTH(CC$3)=MONTH('Rent Roll'!$D45)),1,0))</f>
        <v>0</v>
      </c>
      <c r="CD71" s="567">
        <f>IF(AND(CD$3&gt;'Rent Roll'!$C45,CD$3&lt;='Rent Roll'!$D45),1,IF(AND(YEAR(CD$3)=YEAR('Rent Roll'!$D45),MONTH(CD$3)=MONTH('Rent Roll'!$D45)),1,0))</f>
        <v>0</v>
      </c>
      <c r="CE71" s="567">
        <f>IF(AND(CE$3&gt;'Rent Roll'!$C45,CE$3&lt;='Rent Roll'!$D45),1,IF(AND(YEAR(CE$3)=YEAR('Rent Roll'!$D45),MONTH(CE$3)=MONTH('Rent Roll'!$D45)),1,0))</f>
        <v>0</v>
      </c>
      <c r="CF71" s="567">
        <f>IF(AND(CF$3&gt;'Rent Roll'!$C45,CF$3&lt;='Rent Roll'!$D45),1,IF(AND(YEAR(CF$3)=YEAR('Rent Roll'!$D45),MONTH(CF$3)=MONTH('Rent Roll'!$D45)),1,0))</f>
        <v>0</v>
      </c>
      <c r="CG71" s="567">
        <f>IF(AND(CG$3&gt;'Rent Roll'!$C45,CG$3&lt;='Rent Roll'!$D45),1,IF(AND(YEAR(CG$3)=YEAR('Rent Roll'!$D45),MONTH(CG$3)=MONTH('Rent Roll'!$D45)),1,0))</f>
        <v>0</v>
      </c>
      <c r="CH71" s="567">
        <f>IF(AND(CH$3&gt;'Rent Roll'!$C45,CH$3&lt;='Rent Roll'!$D45),1,IF(AND(YEAR(CH$3)=YEAR('Rent Roll'!$D45),MONTH(CH$3)=MONTH('Rent Roll'!$D45)),1,0))</f>
        <v>0</v>
      </c>
      <c r="CI71" s="567">
        <f>IF(AND(CI$3&gt;'Rent Roll'!$C45,CI$3&lt;='Rent Roll'!$D45),1,IF(AND(YEAR(CI$3)=YEAR('Rent Roll'!$D45),MONTH(CI$3)=MONTH('Rent Roll'!$D45)),1,0))</f>
        <v>0</v>
      </c>
      <c r="CJ71" s="567">
        <f>IF(AND(CJ$3&gt;'Rent Roll'!$C45,CJ$3&lt;='Rent Roll'!$D45),1,IF(AND(YEAR(CJ$3)=YEAR('Rent Roll'!$D45),MONTH(CJ$3)=MONTH('Rent Roll'!$D45)),1,0))</f>
        <v>0</v>
      </c>
      <c r="CK71" s="567">
        <f>IF(AND(CK$3&gt;'Rent Roll'!$C45,CK$3&lt;='Rent Roll'!$D45),1,IF(AND(YEAR(CK$3)=YEAR('Rent Roll'!$D45),MONTH(CK$3)=MONTH('Rent Roll'!$D45)),1,0))</f>
        <v>0</v>
      </c>
      <c r="CL71" s="767">
        <f>IF(AND(CL$3&gt;'Rent Roll'!$C45,CL$3&lt;='Rent Roll'!$D45),1,IF(AND(YEAR(CL$3)=YEAR('Rent Roll'!$D45),MONTH(CL$3)=MONTH('Rent Roll'!$D45)),1,0))</f>
        <v>0</v>
      </c>
      <c r="CM71" s="768">
        <f>IF(AND(CM$3&gt;'Rent Roll'!$C45,CM$3&lt;='Rent Roll'!$D45),1,IF(AND(YEAR(CM$3)=YEAR('Rent Roll'!$D45),MONTH(CM$3)=MONTH('Rent Roll'!$D45)),1,0))</f>
        <v>0</v>
      </c>
      <c r="CN71" s="567">
        <f>IF(AND(CN$3&gt;'Rent Roll'!$C45,CN$3&lt;='Rent Roll'!$D45),1,IF(AND(YEAR(CN$3)=YEAR('Rent Roll'!$D45),MONTH(CN$3)=MONTH('Rent Roll'!$D45)),1,0))</f>
        <v>0</v>
      </c>
      <c r="CO71" s="567">
        <f>IF(AND(CO$3&gt;'Rent Roll'!$C45,CO$3&lt;='Rent Roll'!$D45),1,IF(AND(YEAR(CO$3)=YEAR('Rent Roll'!$D45),MONTH(CO$3)=MONTH('Rent Roll'!$D45)),1,0))</f>
        <v>0</v>
      </c>
      <c r="CP71" s="567">
        <f>IF(AND(CP$3&gt;'Rent Roll'!$C45,CP$3&lt;='Rent Roll'!$D45),1,IF(AND(YEAR(CP$3)=YEAR('Rent Roll'!$D45),MONTH(CP$3)=MONTH('Rent Roll'!$D45)),1,0))</f>
        <v>0</v>
      </c>
      <c r="CQ71" s="567">
        <f>IF(AND(CQ$3&gt;'Rent Roll'!$C45,CQ$3&lt;='Rent Roll'!$D45),1,IF(AND(YEAR(CQ$3)=YEAR('Rent Roll'!$D45),MONTH(CQ$3)=MONTH('Rent Roll'!$D45)),1,0))</f>
        <v>0</v>
      </c>
      <c r="CR71" s="567">
        <f>IF(AND(CR$3&gt;'Rent Roll'!$C45,CR$3&lt;='Rent Roll'!$D45),1,IF(AND(YEAR(CR$3)=YEAR('Rent Roll'!$D45),MONTH(CR$3)=MONTH('Rent Roll'!$D45)),1,0))</f>
        <v>0</v>
      </c>
      <c r="CS71" s="567">
        <f>IF(AND(CS$3&gt;'Rent Roll'!$C45,CS$3&lt;='Rent Roll'!$D45),1,IF(AND(YEAR(CS$3)=YEAR('Rent Roll'!$D45),MONTH(CS$3)=MONTH('Rent Roll'!$D45)),1,0))</f>
        <v>0</v>
      </c>
      <c r="CT71" s="567">
        <f>IF(AND(CT$3&gt;'Rent Roll'!$C45,CT$3&lt;='Rent Roll'!$D45),1,IF(AND(YEAR(CT$3)=YEAR('Rent Roll'!$D45),MONTH(CT$3)=MONTH('Rent Roll'!$D45)),1,0))</f>
        <v>0</v>
      </c>
      <c r="CU71" s="567">
        <f>IF(AND(CU$3&gt;'Rent Roll'!$C45,CU$3&lt;='Rent Roll'!$D45),1,IF(AND(YEAR(CU$3)=YEAR('Rent Roll'!$D45),MONTH(CU$3)=MONTH('Rent Roll'!$D45)),1,0))</f>
        <v>0</v>
      </c>
      <c r="CV71" s="567">
        <f>IF(AND(CV$3&gt;'Rent Roll'!$C45,CV$3&lt;='Rent Roll'!$D45),1,IF(AND(YEAR(CV$3)=YEAR('Rent Roll'!$D45),MONTH(CV$3)=MONTH('Rent Roll'!$D45)),1,0))</f>
        <v>0</v>
      </c>
      <c r="CW71" s="567">
        <f>IF(AND(CW$3&gt;'Rent Roll'!$C45,CW$3&lt;='Rent Roll'!$D45),1,IF(AND(YEAR(CW$3)=YEAR('Rent Roll'!$D45),MONTH(CW$3)=MONTH('Rent Roll'!$D45)),1,0))</f>
        <v>0</v>
      </c>
      <c r="CX71" s="767">
        <f>IF(AND(CX$3&gt;'Rent Roll'!$C45,CX$3&lt;='Rent Roll'!$D45),1,IF(AND(YEAR(CX$3)=YEAR('Rent Roll'!$D45),MONTH(CX$3)=MONTH('Rent Roll'!$D45)),1,0))</f>
        <v>0</v>
      </c>
      <c r="CY71" s="768">
        <f>IF(AND(CY$3&gt;'Rent Roll'!$C45,CY$3&lt;='Rent Roll'!$D45),1,IF(AND(YEAR(CY$3)=YEAR('Rent Roll'!$D45),MONTH(CY$3)=MONTH('Rent Roll'!$D45)),1,0))</f>
        <v>0</v>
      </c>
      <c r="CZ71" s="567">
        <f>IF(AND(CZ$3&gt;'Rent Roll'!$C45,CZ$3&lt;='Rent Roll'!$D45),1,IF(AND(YEAR(CZ$3)=YEAR('Rent Roll'!$D45),MONTH(CZ$3)=MONTH('Rent Roll'!$D45)),1,0))</f>
        <v>0</v>
      </c>
      <c r="DA71" s="567">
        <f>IF(AND(DA$3&gt;'Rent Roll'!$C45,DA$3&lt;='Rent Roll'!$D45),1,IF(AND(YEAR(DA$3)=YEAR('Rent Roll'!$D45),MONTH(DA$3)=MONTH('Rent Roll'!$D45)),1,0))</f>
        <v>0</v>
      </c>
      <c r="DB71" s="567">
        <f>IF(AND(DB$3&gt;'Rent Roll'!$C45,DB$3&lt;='Rent Roll'!$D45),1,IF(AND(YEAR(DB$3)=YEAR('Rent Roll'!$D45),MONTH(DB$3)=MONTH('Rent Roll'!$D45)),1,0))</f>
        <v>0</v>
      </c>
      <c r="DC71" s="567">
        <f>IF(AND(DC$3&gt;'Rent Roll'!$C45,DC$3&lt;='Rent Roll'!$D45),1,IF(AND(YEAR(DC$3)=YEAR('Rent Roll'!$D45),MONTH(DC$3)=MONTH('Rent Roll'!$D45)),1,0))</f>
        <v>0</v>
      </c>
      <c r="DD71" s="567">
        <f>IF(AND(DD$3&gt;'Rent Roll'!$C45,DD$3&lt;='Rent Roll'!$D45),1,IF(AND(YEAR(DD$3)=YEAR('Rent Roll'!$D45),MONTH(DD$3)=MONTH('Rent Roll'!$D45)),1,0))</f>
        <v>0</v>
      </c>
      <c r="DE71" s="567">
        <f>IF(AND(DE$3&gt;'Rent Roll'!$C45,DE$3&lt;='Rent Roll'!$D45),1,IF(AND(YEAR(DE$3)=YEAR('Rent Roll'!$D45),MONTH(DE$3)=MONTH('Rent Roll'!$D45)),1,0))</f>
        <v>0</v>
      </c>
      <c r="DF71" s="567">
        <f>IF(AND(DF$3&gt;'Rent Roll'!$C45,DF$3&lt;='Rent Roll'!$D45),1,IF(AND(YEAR(DF$3)=YEAR('Rent Roll'!$D45),MONTH(DF$3)=MONTH('Rent Roll'!$D45)),1,0))</f>
        <v>0</v>
      </c>
      <c r="DG71" s="567">
        <f>IF(AND(DG$3&gt;'Rent Roll'!$C45,DG$3&lt;='Rent Roll'!$D45),1,IF(AND(YEAR(DG$3)=YEAR('Rent Roll'!$D45),MONTH(DG$3)=MONTH('Rent Roll'!$D45)),1,0))</f>
        <v>0</v>
      </c>
      <c r="DH71" s="567">
        <f>IF(AND(DH$3&gt;'Rent Roll'!$C45,DH$3&lt;='Rent Roll'!$D45),1,IF(AND(YEAR(DH$3)=YEAR('Rent Roll'!$D45),MONTH(DH$3)=MONTH('Rent Roll'!$D45)),1,0))</f>
        <v>0</v>
      </c>
      <c r="DI71" s="567">
        <f>IF(AND(DI$3&gt;'Rent Roll'!$C45,DI$3&lt;='Rent Roll'!$D45),1,IF(AND(YEAR(DI$3)=YEAR('Rent Roll'!$D45),MONTH(DI$3)=MONTH('Rent Roll'!$D45)),1,0))</f>
        <v>0</v>
      </c>
      <c r="DJ71" s="767">
        <f>IF(AND(DJ$3&gt;'Rent Roll'!$C45,DJ$3&lt;='Rent Roll'!$D45),1,IF(AND(YEAR(DJ$3)=YEAR('Rent Roll'!$D45),MONTH(DJ$3)=MONTH('Rent Roll'!$D45)),1,0))</f>
        <v>0</v>
      </c>
      <c r="DK71" s="768">
        <f>IF(AND(DK$3&gt;'Rent Roll'!$C45,DK$3&lt;='Rent Roll'!$D45),1,IF(AND(YEAR(DK$3)=YEAR('Rent Roll'!$D45),MONTH(DK$3)=MONTH('Rent Roll'!$D45)),1,0))</f>
        <v>0</v>
      </c>
      <c r="DL71" s="567">
        <f>IF(AND(DL$3&gt;'Rent Roll'!$C45,DL$3&lt;='Rent Roll'!$D45),1,IF(AND(YEAR(DL$3)=YEAR('Rent Roll'!$D45),MONTH(DL$3)=MONTH('Rent Roll'!$D45)),1,0))</f>
        <v>0</v>
      </c>
      <c r="DM71" s="567">
        <f>IF(AND(DM$3&gt;'Rent Roll'!$C45,DM$3&lt;='Rent Roll'!$D45),1,IF(AND(YEAR(DM$3)=YEAR('Rent Roll'!$D45),MONTH(DM$3)=MONTH('Rent Roll'!$D45)),1,0))</f>
        <v>0</v>
      </c>
      <c r="DN71" s="567">
        <f>IF(AND(DN$3&gt;'Rent Roll'!$C45,DN$3&lt;='Rent Roll'!$D45),1,IF(AND(YEAR(DN$3)=YEAR('Rent Roll'!$D45),MONTH(DN$3)=MONTH('Rent Roll'!$D45)),1,0))</f>
        <v>0</v>
      </c>
      <c r="DO71" s="567">
        <f>IF(AND(DO$3&gt;'Rent Roll'!$C45,DO$3&lt;='Rent Roll'!$D45),1,IF(AND(YEAR(DO$3)=YEAR('Rent Roll'!$D45),MONTH(DO$3)=MONTH('Rent Roll'!$D45)),1,0))</f>
        <v>0</v>
      </c>
      <c r="DP71" s="567">
        <f>IF(AND(DP$3&gt;'Rent Roll'!$C45,DP$3&lt;='Rent Roll'!$D45),1,IF(AND(YEAR(DP$3)=YEAR('Rent Roll'!$D45),MONTH(DP$3)=MONTH('Rent Roll'!$D45)),1,0))</f>
        <v>0</v>
      </c>
      <c r="DQ71" s="567">
        <f>IF(AND(DQ$3&gt;'Rent Roll'!$C45,DQ$3&lt;='Rent Roll'!$D45),1,IF(AND(YEAR(DQ$3)=YEAR('Rent Roll'!$D45),MONTH(DQ$3)=MONTH('Rent Roll'!$D45)),1,0))</f>
        <v>0</v>
      </c>
      <c r="DR71" s="567">
        <f>IF(AND(DR$3&gt;'Rent Roll'!$C45,DR$3&lt;='Rent Roll'!$D45),1,IF(AND(YEAR(DR$3)=YEAR('Rent Roll'!$D45),MONTH(DR$3)=MONTH('Rent Roll'!$D45)),1,0))</f>
        <v>0</v>
      </c>
      <c r="DS71" s="567">
        <f>IF(AND(DS$3&gt;'Rent Roll'!$C45,DS$3&lt;='Rent Roll'!$D45),1,IF(AND(YEAR(DS$3)=YEAR('Rent Roll'!$D45),MONTH(DS$3)=MONTH('Rent Roll'!$D45)),1,0))</f>
        <v>0</v>
      </c>
      <c r="DT71" s="567">
        <f>IF(AND(DT$3&gt;'Rent Roll'!$C45,DT$3&lt;='Rent Roll'!$D45),1,IF(AND(YEAR(DT$3)=YEAR('Rent Roll'!$D45),MONTH(DT$3)=MONTH('Rent Roll'!$D45)),1,0))</f>
        <v>0</v>
      </c>
      <c r="DU71" s="567">
        <f>IF(AND(DU$3&gt;'Rent Roll'!$C45,DU$3&lt;='Rent Roll'!$D45),1,IF(AND(YEAR(DU$3)=YEAR('Rent Roll'!$D45),MONTH(DU$3)=MONTH('Rent Roll'!$D45)),1,0))</f>
        <v>0</v>
      </c>
      <c r="DV71" s="567">
        <f>IF(AND(DV$3&gt;'Rent Roll'!$C45,DV$3&lt;='Rent Roll'!$D45),1,IF(AND(YEAR(DV$3)=YEAR('Rent Roll'!$D45),MONTH(DV$3)=MONTH('Rent Roll'!$D45)),1,0))</f>
        <v>0</v>
      </c>
    </row>
    <row r="72" spans="1:126" s="568" customFormat="1" ht="12" customHeight="1" x14ac:dyDescent="0.4">
      <c r="A72" s="732"/>
      <c r="B72" s="569"/>
      <c r="E72" s="570"/>
      <c r="F72" s="779"/>
      <c r="G72" s="770"/>
      <c r="H72" s="571"/>
      <c r="I72" s="571"/>
      <c r="J72" s="571"/>
      <c r="K72" s="571"/>
      <c r="L72" s="571"/>
      <c r="M72" s="571"/>
      <c r="N72" s="571"/>
      <c r="O72" s="571"/>
      <c r="P72" s="571"/>
      <c r="Q72" s="571"/>
      <c r="R72" s="769"/>
      <c r="S72" s="770"/>
      <c r="T72" s="571"/>
      <c r="U72" s="571"/>
      <c r="V72" s="571"/>
      <c r="W72" s="571"/>
      <c r="X72" s="571"/>
      <c r="Y72" s="571"/>
      <c r="Z72" s="571"/>
      <c r="AA72" s="571"/>
      <c r="AB72" s="571"/>
      <c r="AC72" s="571"/>
      <c r="AD72" s="769"/>
      <c r="AE72" s="770"/>
      <c r="AF72" s="571"/>
      <c r="AG72" s="571"/>
      <c r="AH72" s="571"/>
      <c r="AI72" s="571"/>
      <c r="AJ72" s="571"/>
      <c r="AK72" s="571"/>
      <c r="AL72" s="571"/>
      <c r="AM72" s="571"/>
      <c r="AN72" s="571"/>
      <c r="AO72" s="571"/>
      <c r="AP72" s="769"/>
      <c r="AQ72" s="770"/>
      <c r="AR72" s="571"/>
      <c r="AS72" s="571"/>
      <c r="AT72" s="571"/>
      <c r="AU72" s="571"/>
      <c r="AV72" s="571"/>
      <c r="AW72" s="571"/>
      <c r="AX72" s="571"/>
      <c r="AY72" s="571"/>
      <c r="AZ72" s="571"/>
      <c r="BA72" s="571"/>
      <c r="BB72" s="769"/>
      <c r="BC72" s="770"/>
      <c r="BD72" s="571"/>
      <c r="BE72" s="571"/>
      <c r="BF72" s="571"/>
      <c r="BG72" s="571"/>
      <c r="BH72" s="571"/>
      <c r="BI72" s="571"/>
      <c r="BJ72" s="571"/>
      <c r="BK72" s="571"/>
      <c r="BL72" s="571"/>
      <c r="BM72" s="571"/>
      <c r="BN72" s="769"/>
      <c r="BO72" s="770"/>
      <c r="BP72" s="571"/>
      <c r="BQ72" s="571"/>
      <c r="BR72" s="571"/>
      <c r="BS72" s="571"/>
      <c r="BT72" s="571"/>
      <c r="BU72" s="571"/>
      <c r="BV72" s="571"/>
      <c r="BW72" s="571"/>
      <c r="BX72" s="571"/>
      <c r="BY72" s="571"/>
      <c r="BZ72" s="769"/>
      <c r="CA72" s="770"/>
      <c r="CB72" s="571"/>
      <c r="CC72" s="571"/>
      <c r="CD72" s="571"/>
      <c r="CE72" s="571"/>
      <c r="CF72" s="571"/>
      <c r="CG72" s="571"/>
      <c r="CH72" s="571"/>
      <c r="CI72" s="571"/>
      <c r="CJ72" s="571"/>
      <c r="CK72" s="571"/>
      <c r="CL72" s="769"/>
      <c r="CM72" s="770"/>
      <c r="CN72" s="571"/>
      <c r="CO72" s="571"/>
      <c r="CP72" s="571"/>
      <c r="CQ72" s="571"/>
      <c r="CR72" s="571"/>
      <c r="CS72" s="571"/>
      <c r="CT72" s="571"/>
      <c r="CU72" s="571"/>
      <c r="CV72" s="571"/>
      <c r="CW72" s="571"/>
      <c r="CX72" s="769"/>
      <c r="CY72" s="770"/>
      <c r="CZ72" s="571"/>
      <c r="DA72" s="571"/>
      <c r="DB72" s="571"/>
      <c r="DC72" s="571"/>
      <c r="DD72" s="571"/>
      <c r="DE72" s="571"/>
      <c r="DF72" s="571"/>
      <c r="DG72" s="571"/>
      <c r="DH72" s="571"/>
      <c r="DI72" s="571"/>
      <c r="DJ72" s="769"/>
      <c r="DK72" s="770"/>
      <c r="DL72" s="571"/>
      <c r="DM72" s="571"/>
      <c r="DN72" s="571"/>
      <c r="DO72" s="571"/>
      <c r="DP72" s="571"/>
      <c r="DQ72" s="571"/>
      <c r="DR72" s="571"/>
      <c r="DS72" s="571"/>
      <c r="DT72" s="571"/>
      <c r="DU72" s="571"/>
      <c r="DV72" s="571"/>
    </row>
    <row r="73" spans="1:126" s="563" customFormat="1" ht="12" customHeight="1" x14ac:dyDescent="0.4">
      <c r="A73" s="730"/>
      <c r="B73" s="1150"/>
      <c r="C73" s="572"/>
      <c r="D73" s="572"/>
      <c r="E73" s="573"/>
      <c r="F73" s="780"/>
      <c r="G73" s="772"/>
      <c r="H73" s="562"/>
      <c r="I73" s="562"/>
      <c r="J73" s="562"/>
      <c r="K73" s="562"/>
      <c r="L73" s="562"/>
      <c r="M73" s="562"/>
      <c r="N73" s="562"/>
      <c r="O73" s="562"/>
      <c r="P73" s="562"/>
      <c r="Q73" s="562"/>
      <c r="R73" s="771"/>
      <c r="S73" s="772"/>
      <c r="T73" s="562"/>
      <c r="U73" s="562"/>
      <c r="V73" s="562"/>
      <c r="W73" s="562"/>
      <c r="X73" s="562"/>
      <c r="Y73" s="562"/>
      <c r="Z73" s="562"/>
      <c r="AA73" s="562"/>
      <c r="AB73" s="562"/>
      <c r="AC73" s="562"/>
      <c r="AD73" s="771"/>
      <c r="AE73" s="772"/>
      <c r="AF73" s="562"/>
      <c r="AG73" s="562"/>
      <c r="AH73" s="562"/>
      <c r="AI73" s="562"/>
      <c r="AJ73" s="562"/>
      <c r="AK73" s="562"/>
      <c r="AL73" s="562"/>
      <c r="AM73" s="562"/>
      <c r="AN73" s="562"/>
      <c r="AO73" s="562"/>
      <c r="AP73" s="771"/>
      <c r="AQ73" s="772"/>
      <c r="AR73" s="562"/>
      <c r="AS73" s="562"/>
      <c r="AT73" s="562"/>
      <c r="AU73" s="562"/>
      <c r="AV73" s="562"/>
      <c r="AW73" s="562"/>
      <c r="AX73" s="562"/>
      <c r="AY73" s="562"/>
      <c r="AZ73" s="562"/>
      <c r="BA73" s="562"/>
      <c r="BB73" s="771"/>
      <c r="BC73" s="772"/>
      <c r="BD73" s="562"/>
      <c r="BE73" s="562"/>
      <c r="BF73" s="562"/>
      <c r="BG73" s="562"/>
      <c r="BH73" s="562"/>
      <c r="BI73" s="562"/>
      <c r="BJ73" s="562"/>
      <c r="BK73" s="562"/>
      <c r="BL73" s="562"/>
      <c r="BM73" s="562"/>
      <c r="BN73" s="771"/>
      <c r="BO73" s="772"/>
      <c r="BP73" s="562"/>
      <c r="BQ73" s="562"/>
      <c r="BR73" s="562"/>
      <c r="BS73" s="562"/>
      <c r="BT73" s="562"/>
      <c r="BU73" s="562"/>
      <c r="BV73" s="562"/>
      <c r="BW73" s="562"/>
      <c r="BX73" s="562"/>
      <c r="BY73" s="562"/>
      <c r="BZ73" s="771"/>
      <c r="CA73" s="772"/>
      <c r="CB73" s="562"/>
      <c r="CC73" s="562"/>
      <c r="CD73" s="562"/>
      <c r="CE73" s="562"/>
      <c r="CF73" s="562"/>
      <c r="CG73" s="562"/>
      <c r="CH73" s="562"/>
      <c r="CI73" s="562"/>
      <c r="CJ73" s="562"/>
      <c r="CK73" s="562"/>
      <c r="CL73" s="771"/>
      <c r="CM73" s="772"/>
      <c r="CN73" s="562"/>
      <c r="CO73" s="562"/>
      <c r="CP73" s="562"/>
      <c r="CQ73" s="562"/>
      <c r="CR73" s="562"/>
      <c r="CS73" s="562"/>
      <c r="CT73" s="562"/>
      <c r="CU73" s="562"/>
      <c r="CV73" s="562"/>
      <c r="CW73" s="562"/>
      <c r="CX73" s="771"/>
      <c r="CY73" s="772"/>
      <c r="CZ73" s="562"/>
      <c r="DA73" s="562"/>
      <c r="DB73" s="562"/>
      <c r="DC73" s="562"/>
      <c r="DD73" s="562"/>
      <c r="DE73" s="562"/>
      <c r="DF73" s="562"/>
      <c r="DG73" s="562"/>
      <c r="DH73" s="562"/>
      <c r="DI73" s="562"/>
      <c r="DJ73" s="771"/>
      <c r="DK73" s="772"/>
      <c r="DL73" s="562"/>
      <c r="DM73" s="562"/>
      <c r="DN73" s="562"/>
      <c r="DO73" s="562"/>
      <c r="DP73" s="562"/>
      <c r="DQ73" s="562"/>
      <c r="DR73" s="562"/>
      <c r="DS73" s="562"/>
      <c r="DT73" s="562"/>
      <c r="DU73" s="562"/>
      <c r="DV73" s="562"/>
    </row>
    <row r="74" spans="1:126" s="1168" customFormat="1" ht="12" customHeight="1" x14ac:dyDescent="0.4">
      <c r="A74" s="1167" t="s">
        <v>810</v>
      </c>
      <c r="C74" s="1194"/>
      <c r="D74" s="1194"/>
      <c r="E74" s="1189"/>
      <c r="F74" s="1185"/>
      <c r="G74" s="1186"/>
      <c r="H74" s="1187"/>
      <c r="I74" s="1187"/>
      <c r="J74" s="1187"/>
      <c r="K74" s="1187"/>
      <c r="L74" s="1187"/>
      <c r="M74" s="1187"/>
      <c r="N74" s="1187"/>
      <c r="O74" s="1187"/>
      <c r="P74" s="1187"/>
      <c r="Q74" s="1187"/>
      <c r="R74" s="1188"/>
      <c r="S74" s="1186"/>
      <c r="T74" s="1187"/>
      <c r="U74" s="1187"/>
      <c r="V74" s="1187"/>
      <c r="W74" s="1187"/>
      <c r="X74" s="1187"/>
      <c r="Y74" s="1187"/>
      <c r="Z74" s="1187"/>
      <c r="AA74" s="1187"/>
      <c r="AB74" s="1187"/>
      <c r="AC74" s="1187"/>
      <c r="AD74" s="1188"/>
      <c r="AE74" s="1186"/>
      <c r="AF74" s="1187"/>
      <c r="AG74" s="1187"/>
      <c r="AH74" s="1187"/>
      <c r="AI74" s="1187"/>
      <c r="AJ74" s="1187"/>
      <c r="AK74" s="1187"/>
      <c r="AL74" s="1187"/>
      <c r="AM74" s="1187"/>
      <c r="AN74" s="1187"/>
      <c r="AO74" s="1187"/>
      <c r="AP74" s="1188"/>
      <c r="AQ74" s="1186"/>
      <c r="AR74" s="1187"/>
      <c r="AS74" s="1187"/>
      <c r="AT74" s="1187"/>
      <c r="AU74" s="1187"/>
      <c r="AV74" s="1187"/>
      <c r="AW74" s="1187"/>
      <c r="AX74" s="1187"/>
      <c r="AY74" s="1187"/>
      <c r="AZ74" s="1187"/>
      <c r="BA74" s="1187"/>
      <c r="BB74" s="1188"/>
      <c r="BC74" s="1186"/>
      <c r="BD74" s="1187"/>
      <c r="BE74" s="1187"/>
      <c r="BF74" s="1187"/>
      <c r="BG74" s="1187"/>
      <c r="BH74" s="1187"/>
      <c r="BI74" s="1187"/>
      <c r="BJ74" s="1187"/>
      <c r="BK74" s="1187"/>
      <c r="BL74" s="1187"/>
      <c r="BM74" s="1187"/>
      <c r="BN74" s="1188"/>
      <c r="BO74" s="1186"/>
      <c r="BP74" s="1187"/>
      <c r="BQ74" s="1187"/>
      <c r="BR74" s="1187"/>
      <c r="BS74" s="1187"/>
      <c r="BT74" s="1187"/>
      <c r="BU74" s="1187"/>
      <c r="BV74" s="1187"/>
      <c r="BW74" s="1187"/>
      <c r="BX74" s="1187"/>
      <c r="BY74" s="1187"/>
      <c r="BZ74" s="1188"/>
      <c r="CA74" s="1186"/>
      <c r="CB74" s="1187"/>
      <c r="CC74" s="1187"/>
      <c r="CD74" s="1187"/>
      <c r="CE74" s="1187"/>
      <c r="CF74" s="1187"/>
      <c r="CG74" s="1187"/>
      <c r="CH74" s="1187"/>
      <c r="CI74" s="1187"/>
      <c r="CJ74" s="1187"/>
      <c r="CK74" s="1187"/>
      <c r="CL74" s="1188"/>
      <c r="CM74" s="1186"/>
      <c r="CN74" s="1187"/>
      <c r="CO74" s="1187"/>
      <c r="CP74" s="1187"/>
      <c r="CQ74" s="1187"/>
      <c r="CR74" s="1187"/>
      <c r="CS74" s="1187"/>
      <c r="CT74" s="1187"/>
      <c r="CU74" s="1187"/>
      <c r="CV74" s="1187"/>
      <c r="CW74" s="1187"/>
      <c r="CX74" s="1188"/>
      <c r="CY74" s="1186"/>
      <c r="CZ74" s="1187"/>
      <c r="DA74" s="1187"/>
      <c r="DB74" s="1187"/>
      <c r="DC74" s="1187"/>
      <c r="DD74" s="1187"/>
      <c r="DE74" s="1187"/>
      <c r="DF74" s="1187"/>
      <c r="DG74" s="1187"/>
      <c r="DH74" s="1187"/>
      <c r="DI74" s="1187"/>
      <c r="DJ74" s="1188"/>
      <c r="DK74" s="1186"/>
      <c r="DL74" s="1187"/>
      <c r="DM74" s="1187"/>
      <c r="DN74" s="1187"/>
      <c r="DO74" s="1187"/>
      <c r="DP74" s="1187"/>
      <c r="DQ74" s="1187"/>
      <c r="DR74" s="1187"/>
      <c r="DS74" s="1187"/>
      <c r="DT74" s="1187"/>
      <c r="DU74" s="1187"/>
      <c r="DV74" s="1187"/>
    </row>
    <row r="75" spans="1:126" s="565" customFormat="1" ht="12" customHeight="1" x14ac:dyDescent="0.4">
      <c r="A75" s="731"/>
      <c r="B75" s="564" t="str">
        <f>'Rent Roll'!$B5</f>
        <v>월드비전</v>
      </c>
      <c r="E75" s="566"/>
      <c r="F75" s="778">
        <f>IF(AND(YEAR(F$3)=YEAR('Rent Roll'!$C5),MONTH(F$3)=MONTH('Rent Roll'!$C5)),(F$4-DAY('Rent Roll'!$C5)+1)/F$4,IF(AND(YEAR(F$3)=YEAR('Rent Roll'!$D5),MONTH(F$3)=MONTH('Rent Roll'!$D5)),DAY('Rent Roll'!$D5)/F$4,F31))</f>
        <v>3.2258064516129031E-2</v>
      </c>
      <c r="G75" s="768">
        <f>IF(AND(YEAR(G$3)=YEAR('Rent Roll'!$C5),MONTH(G$3)=MONTH('Rent Roll'!$C5)),(G$4-DAY('Rent Roll'!$C5)+1)/G$4,IF(AND(YEAR(G$3)=YEAR('Rent Roll'!$D5),MONTH(G$3)=MONTH('Rent Roll'!$D5)),DAY('Rent Roll'!$D5)/G$4,G31))</f>
        <v>1</v>
      </c>
      <c r="H75" s="567">
        <f>IF(AND(YEAR(H$3)=YEAR('Rent Roll'!$C5),MONTH(H$3)=MONTH('Rent Roll'!$C5)),(H$4-DAY('Rent Roll'!$C5)+1)/H$4,IF(AND(YEAR(H$3)=YEAR('Rent Roll'!$D5),MONTH(H$3)=MONTH('Rent Roll'!$D5)),DAY('Rent Roll'!$D5)/H$4,H31))</f>
        <v>1</v>
      </c>
      <c r="I75" s="567">
        <f>IF(AND(YEAR(I$3)=YEAR('Rent Roll'!$C5),MONTH(I$3)=MONTH('Rent Roll'!$C5)),(I$4-DAY('Rent Roll'!$C5)+1)/I$4,IF(AND(YEAR(I$3)=YEAR('Rent Roll'!$D5),MONTH(I$3)=MONTH('Rent Roll'!$D5)),DAY('Rent Roll'!$D5)/I$4,I31))</f>
        <v>1</v>
      </c>
      <c r="J75" s="567">
        <f>IF(AND(YEAR(J$3)=YEAR('Rent Roll'!$C5),MONTH(J$3)=MONTH('Rent Roll'!$C5)),(J$4-DAY('Rent Roll'!$C5)+1)/J$4,IF(AND(YEAR(J$3)=YEAR('Rent Roll'!$D5),MONTH(J$3)=MONTH('Rent Roll'!$D5)),DAY('Rent Roll'!$D5)/J$4,J31))</f>
        <v>1</v>
      </c>
      <c r="K75" s="567">
        <f>IF(AND(YEAR(K$3)=YEAR('Rent Roll'!$C5),MONTH(K$3)=MONTH('Rent Roll'!$C5)),(K$4-DAY('Rent Roll'!$C5)+1)/K$4,IF(AND(YEAR(K$3)=YEAR('Rent Roll'!$D5),MONTH(K$3)=MONTH('Rent Roll'!$D5)),DAY('Rent Roll'!$D5)/K$4,K31))</f>
        <v>1</v>
      </c>
      <c r="L75" s="567">
        <f>IF(AND(YEAR(L$3)=YEAR('Rent Roll'!$C5),MONTH(L$3)=MONTH('Rent Roll'!$C5)),(L$4-DAY('Rent Roll'!$C5)+1)/L$4,IF(AND(YEAR(L$3)=YEAR('Rent Roll'!$D5),MONTH(L$3)=MONTH('Rent Roll'!$D5)),DAY('Rent Roll'!$D5)/L$4,L31))</f>
        <v>1</v>
      </c>
      <c r="M75" s="567">
        <f>IF(AND(YEAR(M$3)=YEAR('Rent Roll'!$C5),MONTH(M$3)=MONTH('Rent Roll'!$C5)),(M$4-DAY('Rent Roll'!$C5)+1)/M$4,IF(AND(YEAR(M$3)=YEAR('Rent Roll'!$D5),MONTH(M$3)=MONTH('Rent Roll'!$D5)),DAY('Rent Roll'!$D5)/M$4,M31))</f>
        <v>1</v>
      </c>
      <c r="N75" s="567">
        <f>IF(AND(YEAR(N$3)=YEAR('Rent Roll'!$C5),MONTH(N$3)=MONTH('Rent Roll'!$C5)),(N$4-DAY('Rent Roll'!$C5)+1)/N$4,IF(AND(YEAR(N$3)=YEAR('Rent Roll'!$D5),MONTH(N$3)=MONTH('Rent Roll'!$D5)),DAY('Rent Roll'!$D5)/N$4,N31))</f>
        <v>1</v>
      </c>
      <c r="O75" s="567">
        <f>IF(AND(YEAR(O$3)=YEAR('Rent Roll'!$C5),MONTH(O$3)=MONTH('Rent Roll'!$C5)),(O$4-DAY('Rent Roll'!$C5)+1)/O$4,IF(AND(YEAR(O$3)=YEAR('Rent Roll'!$D5),MONTH(O$3)=MONTH('Rent Roll'!$D5)),DAY('Rent Roll'!$D5)/O$4,O31))</f>
        <v>1</v>
      </c>
      <c r="P75" s="567">
        <f>IF(AND(YEAR(P$3)=YEAR('Rent Roll'!$C5),MONTH(P$3)=MONTH('Rent Roll'!$C5)),(P$4-DAY('Rent Roll'!$C5)+1)/P$4,IF(AND(YEAR(P$3)=YEAR('Rent Roll'!$D5),MONTH(P$3)=MONTH('Rent Roll'!$D5)),DAY('Rent Roll'!$D5)/P$4,P31))</f>
        <v>1</v>
      </c>
      <c r="Q75" s="567">
        <f>IF(AND(YEAR(Q$3)=YEAR('Rent Roll'!$C5),MONTH(Q$3)=MONTH('Rent Roll'!$C5)),(Q$4-DAY('Rent Roll'!$C5)+1)/Q$4,IF(AND(YEAR(Q$3)=YEAR('Rent Roll'!$D5),MONTH(Q$3)=MONTH('Rent Roll'!$D5)),DAY('Rent Roll'!$D5)/Q$4,Q31))</f>
        <v>1</v>
      </c>
      <c r="R75" s="767">
        <f>IF(AND(YEAR(R$3)=YEAR('Rent Roll'!$C5),MONTH(R$3)=MONTH('Rent Roll'!$C5)),(R$4-DAY('Rent Roll'!$C5)+1)/R$4,IF(AND(YEAR(R$3)=YEAR('Rent Roll'!$D5),MONTH(R$3)=MONTH('Rent Roll'!$D5)),DAY('Rent Roll'!$D5)/R$4,R31))</f>
        <v>1</v>
      </c>
      <c r="S75" s="768">
        <f>IF(AND(YEAR(S$3)=YEAR('Rent Roll'!$C5),MONTH(S$3)=MONTH('Rent Roll'!$C5)),(S$4-DAY('Rent Roll'!$C5)+1)/S$4,IF(AND(YEAR(S$3)=YEAR('Rent Roll'!$D5),MONTH(S$3)=MONTH('Rent Roll'!$D5)),DAY('Rent Roll'!$D5)/S$4,S31))</f>
        <v>1</v>
      </c>
      <c r="T75" s="567">
        <f>IF(AND(YEAR(T$3)=YEAR('Rent Roll'!$C5),MONTH(T$3)=MONTH('Rent Roll'!$C5)),(T$4-DAY('Rent Roll'!$C5)+1)/T$4,IF(AND(YEAR(T$3)=YEAR('Rent Roll'!$D5),MONTH(T$3)=MONTH('Rent Roll'!$D5)),DAY('Rent Roll'!$D5)/T$4,T31))</f>
        <v>1</v>
      </c>
      <c r="U75" s="567">
        <f>IF(AND(YEAR(U$3)=YEAR('Rent Roll'!$C5),MONTH(U$3)=MONTH('Rent Roll'!$C5)),(U$4-DAY('Rent Roll'!$C5)+1)/U$4,IF(AND(YEAR(U$3)=YEAR('Rent Roll'!$D5),MONTH(U$3)=MONTH('Rent Roll'!$D5)),DAY('Rent Roll'!$D5)/U$4,U31))</f>
        <v>1</v>
      </c>
      <c r="V75" s="567">
        <f>IF(AND(YEAR(V$3)=YEAR('Rent Roll'!$C5),MONTH(V$3)=MONTH('Rent Roll'!$C5)),(V$4-DAY('Rent Roll'!$C5)+1)/V$4,IF(AND(YEAR(V$3)=YEAR('Rent Roll'!$D5),MONTH(V$3)=MONTH('Rent Roll'!$D5)),DAY('Rent Roll'!$D5)/V$4,V31))</f>
        <v>1</v>
      </c>
      <c r="W75" s="567">
        <f>IF(AND(YEAR(W$3)=YEAR('Rent Roll'!$C5),MONTH(W$3)=MONTH('Rent Roll'!$C5)),(W$4-DAY('Rent Roll'!$C5)+1)/W$4,IF(AND(YEAR(W$3)=YEAR('Rent Roll'!$D5),MONTH(W$3)=MONTH('Rent Roll'!$D5)),DAY('Rent Roll'!$D5)/W$4,W31))</f>
        <v>1</v>
      </c>
      <c r="X75" s="567">
        <f>IF(AND(YEAR(X$3)=YEAR('Rent Roll'!$C5),MONTH(X$3)=MONTH('Rent Roll'!$C5)),(X$4-DAY('Rent Roll'!$C5)+1)/X$4,IF(AND(YEAR(X$3)=YEAR('Rent Roll'!$D5),MONTH(X$3)=MONTH('Rent Roll'!$D5)),DAY('Rent Roll'!$D5)/X$4,X31))</f>
        <v>1</v>
      </c>
      <c r="Y75" s="567">
        <f>IF(AND(YEAR(Y$3)=YEAR('Rent Roll'!$C5),MONTH(Y$3)=MONTH('Rent Roll'!$C5)),(Y$4-DAY('Rent Roll'!$C5)+1)/Y$4,IF(AND(YEAR(Y$3)=YEAR('Rent Roll'!$D5),MONTH(Y$3)=MONTH('Rent Roll'!$D5)),DAY('Rent Roll'!$D5)/Y$4,Y31))</f>
        <v>1</v>
      </c>
      <c r="Z75" s="567">
        <f>IF(AND(YEAR(Z$3)=YEAR('Rent Roll'!$C5),MONTH(Z$3)=MONTH('Rent Roll'!$C5)),(Z$4-DAY('Rent Roll'!$C5)+1)/Z$4,IF(AND(YEAR(Z$3)=YEAR('Rent Roll'!$D5),MONTH(Z$3)=MONTH('Rent Roll'!$D5)),DAY('Rent Roll'!$D5)/Z$4,Z31))</f>
        <v>1</v>
      </c>
      <c r="AA75" s="567">
        <f>IF(AND(YEAR(AA$3)=YEAR('Rent Roll'!$C5),MONTH(AA$3)=MONTH('Rent Roll'!$C5)),(AA$4-DAY('Rent Roll'!$C5)+1)/AA$4,IF(AND(YEAR(AA$3)=YEAR('Rent Roll'!$D5),MONTH(AA$3)=MONTH('Rent Roll'!$D5)),DAY('Rent Roll'!$D5)/AA$4,AA31))</f>
        <v>1</v>
      </c>
      <c r="AB75" s="567">
        <f>IF(AND(YEAR(AB$3)=YEAR('Rent Roll'!$C5),MONTH(AB$3)=MONTH('Rent Roll'!$C5)),(AB$4-DAY('Rent Roll'!$C5)+1)/AB$4,IF(AND(YEAR(AB$3)=YEAR('Rent Roll'!$D5),MONTH(AB$3)=MONTH('Rent Roll'!$D5)),DAY('Rent Roll'!$D5)/AB$4,AB31))</f>
        <v>1</v>
      </c>
      <c r="AC75" s="567">
        <f>IF(AND(YEAR(AC$3)=YEAR('Rent Roll'!$C5),MONTH(AC$3)=MONTH('Rent Roll'!$C5)),(AC$4-DAY('Rent Roll'!$C5)+1)/AC$4,IF(AND(YEAR(AC$3)=YEAR('Rent Roll'!$D5),MONTH(AC$3)=MONTH('Rent Roll'!$D5)),DAY('Rent Roll'!$D5)/AC$4,AC31))</f>
        <v>1</v>
      </c>
      <c r="AD75" s="767">
        <f>IF(AND(YEAR(AD$3)=YEAR('Rent Roll'!$C5),MONTH(AD$3)=MONTH('Rent Roll'!$C5)),(AD$4-DAY('Rent Roll'!$C5)+1)/AD$4,IF(AND(YEAR(AD$3)=YEAR('Rent Roll'!$D5),MONTH(AD$3)=MONTH('Rent Roll'!$D5)),DAY('Rent Roll'!$D5)/AD$4,AD31))</f>
        <v>1</v>
      </c>
      <c r="AE75" s="768">
        <f>IF(AND(YEAR(AE$3)=YEAR('Rent Roll'!$C5),MONTH(AE$3)=MONTH('Rent Roll'!$C5)),(AE$4-DAY('Rent Roll'!$C5)+1)/AE$4,IF(AND(YEAR(AE$3)=YEAR('Rent Roll'!$D5),MONTH(AE$3)=MONTH('Rent Roll'!$D5)),DAY('Rent Roll'!$D5)/AE$4,AE31))</f>
        <v>1</v>
      </c>
      <c r="AF75" s="567">
        <f>IF(AND(YEAR(AF$3)=YEAR('Rent Roll'!$C5),MONTH(AF$3)=MONTH('Rent Roll'!$C5)),(AF$4-DAY('Rent Roll'!$C5)+1)/AF$4,IF(AND(YEAR(AF$3)=YEAR('Rent Roll'!$D5),MONTH(AF$3)=MONTH('Rent Roll'!$D5)),DAY('Rent Roll'!$D5)/AF$4,AF31))</f>
        <v>1</v>
      </c>
      <c r="AG75" s="567">
        <f>IF(AND(YEAR(AG$3)=YEAR('Rent Roll'!$C5),MONTH(AG$3)=MONTH('Rent Roll'!$C5)),(AG$4-DAY('Rent Roll'!$C5)+1)/AG$4,IF(AND(YEAR(AG$3)=YEAR('Rent Roll'!$D5),MONTH(AG$3)=MONTH('Rent Roll'!$D5)),DAY('Rent Roll'!$D5)/AG$4,AG31))</f>
        <v>1</v>
      </c>
      <c r="AH75" s="567">
        <f>IF(AND(YEAR(AH$3)=YEAR('Rent Roll'!$C5),MONTH(AH$3)=MONTH('Rent Roll'!$C5)),(AH$4-DAY('Rent Roll'!$C5)+1)/AH$4,IF(AND(YEAR(AH$3)=YEAR('Rent Roll'!$D5),MONTH(AH$3)=MONTH('Rent Roll'!$D5)),DAY('Rent Roll'!$D5)/AH$4,AH31))</f>
        <v>1</v>
      </c>
      <c r="AI75" s="567">
        <f>IF(AND(YEAR(AI$3)=YEAR('Rent Roll'!$C5),MONTH(AI$3)=MONTH('Rent Roll'!$C5)),(AI$4-DAY('Rent Roll'!$C5)+1)/AI$4,IF(AND(YEAR(AI$3)=YEAR('Rent Roll'!$D5),MONTH(AI$3)=MONTH('Rent Roll'!$D5)),DAY('Rent Roll'!$D5)/AI$4,AI31))</f>
        <v>1</v>
      </c>
      <c r="AJ75" s="567">
        <f>IF(AND(YEAR(AJ$3)=YEAR('Rent Roll'!$C5),MONTH(AJ$3)=MONTH('Rent Roll'!$C5)),(AJ$4-DAY('Rent Roll'!$C5)+1)/AJ$4,IF(AND(YEAR(AJ$3)=YEAR('Rent Roll'!$D5),MONTH(AJ$3)=MONTH('Rent Roll'!$D5)),DAY('Rent Roll'!$D5)/AJ$4,AJ31))</f>
        <v>1</v>
      </c>
      <c r="AK75" s="567">
        <f>IF(AND(YEAR(AK$3)=YEAR('Rent Roll'!$C5),MONTH(AK$3)=MONTH('Rent Roll'!$C5)),(AK$4-DAY('Rent Roll'!$C5)+1)/AK$4,IF(AND(YEAR(AK$3)=YEAR('Rent Roll'!$D5),MONTH(AK$3)=MONTH('Rent Roll'!$D5)),DAY('Rent Roll'!$D5)/AK$4,AK31))</f>
        <v>1</v>
      </c>
      <c r="AL75" s="567">
        <f>IF(AND(YEAR(AL$3)=YEAR('Rent Roll'!$C5),MONTH(AL$3)=MONTH('Rent Roll'!$C5)),(AL$4-DAY('Rent Roll'!$C5)+1)/AL$4,IF(AND(YEAR(AL$3)=YEAR('Rent Roll'!$D5),MONTH(AL$3)=MONTH('Rent Roll'!$D5)),DAY('Rent Roll'!$D5)/AL$4,AL31))</f>
        <v>1</v>
      </c>
      <c r="AM75" s="567">
        <f>IF(AND(YEAR(AM$3)=YEAR('Rent Roll'!$C5),MONTH(AM$3)=MONTH('Rent Roll'!$C5)),(AM$4-DAY('Rent Roll'!$C5)+1)/AM$4,IF(AND(YEAR(AM$3)=YEAR('Rent Roll'!$D5),MONTH(AM$3)=MONTH('Rent Roll'!$D5)),DAY('Rent Roll'!$D5)/AM$4,AM31))</f>
        <v>1</v>
      </c>
      <c r="AN75" s="567">
        <f>IF(AND(YEAR(AN$3)=YEAR('Rent Roll'!$C5),MONTH(AN$3)=MONTH('Rent Roll'!$C5)),(AN$4-DAY('Rent Roll'!$C5)+1)/AN$4,IF(AND(YEAR(AN$3)=YEAR('Rent Roll'!$D5),MONTH(AN$3)=MONTH('Rent Roll'!$D5)),DAY('Rent Roll'!$D5)/AN$4,AN31))</f>
        <v>1</v>
      </c>
      <c r="AO75" s="567">
        <f>IF(AND(YEAR(AO$3)=YEAR('Rent Roll'!$C5),MONTH(AO$3)=MONTH('Rent Roll'!$C5)),(AO$4-DAY('Rent Roll'!$C5)+1)/AO$4,IF(AND(YEAR(AO$3)=YEAR('Rent Roll'!$D5),MONTH(AO$3)=MONTH('Rent Roll'!$D5)),DAY('Rent Roll'!$D5)/AO$4,AO31))</f>
        <v>1</v>
      </c>
      <c r="AP75" s="767">
        <f>IF(AND(YEAR(AP$3)=YEAR('Rent Roll'!$C5),MONTH(AP$3)=MONTH('Rent Roll'!$C5)),(AP$4-DAY('Rent Roll'!$C5)+1)/AP$4,IF(AND(YEAR(AP$3)=YEAR('Rent Roll'!$D5),MONTH(AP$3)=MONTH('Rent Roll'!$D5)),DAY('Rent Roll'!$D5)/AP$4,AP31))</f>
        <v>1</v>
      </c>
      <c r="AQ75" s="768">
        <f>IF(AND(YEAR(AQ$3)=YEAR('Rent Roll'!$C5),MONTH(AQ$3)=MONTH('Rent Roll'!$C5)),(AQ$4-DAY('Rent Roll'!$C5)+1)/AQ$4,IF(AND(YEAR(AQ$3)=YEAR('Rent Roll'!$D5),MONTH(AQ$3)=MONTH('Rent Roll'!$D5)),DAY('Rent Roll'!$D5)/AQ$4,AQ31))</f>
        <v>1</v>
      </c>
      <c r="AR75" s="567">
        <f>IF(AND(YEAR(AR$3)=YEAR('Rent Roll'!$C5),MONTH(AR$3)=MONTH('Rent Roll'!$C5)),(AR$4-DAY('Rent Roll'!$C5)+1)/AR$4,IF(AND(YEAR(AR$3)=YEAR('Rent Roll'!$D5),MONTH(AR$3)=MONTH('Rent Roll'!$D5)),DAY('Rent Roll'!$D5)/AR$4,AR31))</f>
        <v>1</v>
      </c>
      <c r="AS75" s="567">
        <f>IF(AND(YEAR(AS$3)=YEAR('Rent Roll'!$C5),MONTH(AS$3)=MONTH('Rent Roll'!$C5)),(AS$4-DAY('Rent Roll'!$C5)+1)/AS$4,IF(AND(YEAR(AS$3)=YEAR('Rent Roll'!$D5),MONTH(AS$3)=MONTH('Rent Roll'!$D5)),DAY('Rent Roll'!$D5)/AS$4,AS31))</f>
        <v>1</v>
      </c>
      <c r="AT75" s="567">
        <f>IF(AND(YEAR(AT$3)=YEAR('Rent Roll'!$C5),MONTH(AT$3)=MONTH('Rent Roll'!$C5)),(AT$4-DAY('Rent Roll'!$C5)+1)/AT$4,IF(AND(YEAR(AT$3)=YEAR('Rent Roll'!$D5),MONTH(AT$3)=MONTH('Rent Roll'!$D5)),DAY('Rent Roll'!$D5)/AT$4,AT31))</f>
        <v>1</v>
      </c>
      <c r="AU75" s="567">
        <f>IF(AND(YEAR(AU$3)=YEAR('Rent Roll'!$C5),MONTH(AU$3)=MONTH('Rent Roll'!$C5)),(AU$4-DAY('Rent Roll'!$C5)+1)/AU$4,IF(AND(YEAR(AU$3)=YEAR('Rent Roll'!$D5),MONTH(AU$3)=MONTH('Rent Roll'!$D5)),DAY('Rent Roll'!$D5)/AU$4,AU31))</f>
        <v>1</v>
      </c>
      <c r="AV75" s="567">
        <f>IF(AND(YEAR(AV$3)=YEAR('Rent Roll'!$C5),MONTH(AV$3)=MONTH('Rent Roll'!$C5)),(AV$4-DAY('Rent Roll'!$C5)+1)/AV$4,IF(AND(YEAR(AV$3)=YEAR('Rent Roll'!$D5),MONTH(AV$3)=MONTH('Rent Roll'!$D5)),DAY('Rent Roll'!$D5)/AV$4,AV31))</f>
        <v>1</v>
      </c>
      <c r="AW75" s="567">
        <f>IF(AND(YEAR(AW$3)=YEAR('Rent Roll'!$C5),MONTH(AW$3)=MONTH('Rent Roll'!$C5)),(AW$4-DAY('Rent Roll'!$C5)+1)/AW$4,IF(AND(YEAR(AW$3)=YEAR('Rent Roll'!$D5),MONTH(AW$3)=MONTH('Rent Roll'!$D5)),DAY('Rent Roll'!$D5)/AW$4,AW31))</f>
        <v>1</v>
      </c>
      <c r="AX75" s="567">
        <f>IF(AND(YEAR(AX$3)=YEAR('Rent Roll'!$C5),MONTH(AX$3)=MONTH('Rent Roll'!$C5)),(AX$4-DAY('Rent Roll'!$C5)+1)/AX$4,IF(AND(YEAR(AX$3)=YEAR('Rent Roll'!$D5),MONTH(AX$3)=MONTH('Rent Roll'!$D5)),DAY('Rent Roll'!$D5)/AX$4,AX31))</f>
        <v>1</v>
      </c>
      <c r="AY75" s="567">
        <f>IF(AND(YEAR(AY$3)=YEAR('Rent Roll'!$C5),MONTH(AY$3)=MONTH('Rent Roll'!$C5)),(AY$4-DAY('Rent Roll'!$C5)+1)/AY$4,IF(AND(YEAR(AY$3)=YEAR('Rent Roll'!$D5),MONTH(AY$3)=MONTH('Rent Roll'!$D5)),DAY('Rent Roll'!$D5)/AY$4,AY31))</f>
        <v>1</v>
      </c>
      <c r="AZ75" s="567">
        <f>IF(AND(YEAR(AZ$3)=YEAR('Rent Roll'!$C5),MONTH(AZ$3)=MONTH('Rent Roll'!$C5)),(AZ$4-DAY('Rent Roll'!$C5)+1)/AZ$4,IF(AND(YEAR(AZ$3)=YEAR('Rent Roll'!$D5),MONTH(AZ$3)=MONTH('Rent Roll'!$D5)),DAY('Rent Roll'!$D5)/AZ$4,AZ31))</f>
        <v>1</v>
      </c>
      <c r="BA75" s="567">
        <f>IF(AND(YEAR(BA$3)=YEAR('Rent Roll'!$C5),MONTH(BA$3)=MONTH('Rent Roll'!$C5)),(BA$4-DAY('Rent Roll'!$C5)+1)/BA$4,IF(AND(YEAR(BA$3)=YEAR('Rent Roll'!$D5),MONTH(BA$3)=MONTH('Rent Roll'!$D5)),DAY('Rent Roll'!$D5)/BA$4,BA31))</f>
        <v>1</v>
      </c>
      <c r="BB75" s="767">
        <f>IF(AND(YEAR(BB$3)=YEAR('Rent Roll'!$C5),MONTH(BB$3)=MONTH('Rent Roll'!$C5)),(BB$4-DAY('Rent Roll'!$C5)+1)/BB$4,IF(AND(YEAR(BB$3)=YEAR('Rent Roll'!$D5),MONTH(BB$3)=MONTH('Rent Roll'!$D5)),DAY('Rent Roll'!$D5)/BB$4,BB31))</f>
        <v>1</v>
      </c>
      <c r="BC75" s="768">
        <f>IF(AND(YEAR(BC$3)=YEAR('Rent Roll'!$C5),MONTH(BC$3)=MONTH('Rent Roll'!$C5)),(BC$4-DAY('Rent Roll'!$C5)+1)/BC$4,IF(AND(YEAR(BC$3)=YEAR('Rent Roll'!$D5),MONTH(BC$3)=MONTH('Rent Roll'!$D5)),DAY('Rent Roll'!$D5)/BC$4,BC31))</f>
        <v>1</v>
      </c>
      <c r="BD75" s="567">
        <f>IF(AND(YEAR(BD$3)=YEAR('Rent Roll'!$C5),MONTH(BD$3)=MONTH('Rent Roll'!$C5)),(BD$4-DAY('Rent Roll'!$C5)+1)/BD$4,IF(AND(YEAR(BD$3)=YEAR('Rent Roll'!$D5),MONTH(BD$3)=MONTH('Rent Roll'!$D5)),DAY('Rent Roll'!$D5)/BD$4,BD31))</f>
        <v>1</v>
      </c>
      <c r="BE75" s="567">
        <f>IF(AND(YEAR(BE$3)=YEAR('Rent Roll'!$C5),MONTH(BE$3)=MONTH('Rent Roll'!$C5)),(BE$4-DAY('Rent Roll'!$C5)+1)/BE$4,IF(AND(YEAR(BE$3)=YEAR('Rent Roll'!$D5),MONTH(BE$3)=MONTH('Rent Roll'!$D5)),DAY('Rent Roll'!$D5)/BE$4,BE31))</f>
        <v>1</v>
      </c>
      <c r="BF75" s="567">
        <f>IF(AND(YEAR(BF$3)=YEAR('Rent Roll'!$C5),MONTH(BF$3)=MONTH('Rent Roll'!$C5)),(BF$4-DAY('Rent Roll'!$C5)+1)/BF$4,IF(AND(YEAR(BF$3)=YEAR('Rent Roll'!$D5),MONTH(BF$3)=MONTH('Rent Roll'!$D5)),DAY('Rent Roll'!$D5)/BF$4,BF31))</f>
        <v>1</v>
      </c>
      <c r="BG75" s="567">
        <f>IF(AND(YEAR(BG$3)=YEAR('Rent Roll'!$C5),MONTH(BG$3)=MONTH('Rent Roll'!$C5)),(BG$4-DAY('Rent Roll'!$C5)+1)/BG$4,IF(AND(YEAR(BG$3)=YEAR('Rent Roll'!$D5),MONTH(BG$3)=MONTH('Rent Roll'!$D5)),DAY('Rent Roll'!$D5)/BG$4,BG31))</f>
        <v>1</v>
      </c>
      <c r="BH75" s="567">
        <f>IF(AND(YEAR(BH$3)=YEAR('Rent Roll'!$C5),MONTH(BH$3)=MONTH('Rent Roll'!$C5)),(BH$4-DAY('Rent Roll'!$C5)+1)/BH$4,IF(AND(YEAR(BH$3)=YEAR('Rent Roll'!$D5),MONTH(BH$3)=MONTH('Rent Roll'!$D5)),DAY('Rent Roll'!$D5)/BH$4,BH31))</f>
        <v>1</v>
      </c>
      <c r="BI75" s="567">
        <f>IF(AND(YEAR(BI$3)=YEAR('Rent Roll'!$C5),MONTH(BI$3)=MONTH('Rent Roll'!$C5)),(BI$4-DAY('Rent Roll'!$C5)+1)/BI$4,IF(AND(YEAR(BI$3)=YEAR('Rent Roll'!$D5),MONTH(BI$3)=MONTH('Rent Roll'!$D5)),DAY('Rent Roll'!$D5)/BI$4,BI31))</f>
        <v>1</v>
      </c>
      <c r="BJ75" s="567">
        <f>IF(AND(YEAR(BJ$3)=YEAR('Rent Roll'!$C5),MONTH(BJ$3)=MONTH('Rent Roll'!$C5)),(BJ$4-DAY('Rent Roll'!$C5)+1)/BJ$4,IF(AND(YEAR(BJ$3)=YEAR('Rent Roll'!$D5),MONTH(BJ$3)=MONTH('Rent Roll'!$D5)),DAY('Rent Roll'!$D5)/BJ$4,BJ31))</f>
        <v>1</v>
      </c>
      <c r="BK75" s="567">
        <f>IF(AND(YEAR(BK$3)=YEAR('Rent Roll'!$C5),MONTH(BK$3)=MONTH('Rent Roll'!$C5)),(BK$4-DAY('Rent Roll'!$C5)+1)/BK$4,IF(AND(YEAR(BK$3)=YEAR('Rent Roll'!$D5),MONTH(BK$3)=MONTH('Rent Roll'!$D5)),DAY('Rent Roll'!$D5)/BK$4,BK31))</f>
        <v>1</v>
      </c>
      <c r="BL75" s="567">
        <f>IF(AND(YEAR(BL$3)=YEAR('Rent Roll'!$C5),MONTH(BL$3)=MONTH('Rent Roll'!$C5)),(BL$4-DAY('Rent Roll'!$C5)+1)/BL$4,IF(AND(YEAR(BL$3)=YEAR('Rent Roll'!$D5),MONTH(BL$3)=MONTH('Rent Roll'!$D5)),DAY('Rent Roll'!$D5)/BL$4,BL31))</f>
        <v>1</v>
      </c>
      <c r="BM75" s="567">
        <f>IF(AND(YEAR(BM$3)=YEAR('Rent Roll'!$C5),MONTH(BM$3)=MONTH('Rent Roll'!$C5)),(BM$4-DAY('Rent Roll'!$C5)+1)/BM$4,IF(AND(YEAR(BM$3)=YEAR('Rent Roll'!$D5),MONTH(BM$3)=MONTH('Rent Roll'!$D5)),DAY('Rent Roll'!$D5)/BM$4,BM31))</f>
        <v>1</v>
      </c>
      <c r="BN75" s="767">
        <f>IF(AND(YEAR(BN$3)=YEAR('Rent Roll'!$C5),MONTH(BN$3)=MONTH('Rent Roll'!$C5)),(BN$4-DAY('Rent Roll'!$C5)+1)/BN$4,IF(AND(YEAR(BN$3)=YEAR('Rent Roll'!$D5),MONTH(BN$3)=MONTH('Rent Roll'!$D5)),DAY('Rent Roll'!$D5)/BN$4,BN31))</f>
        <v>1</v>
      </c>
      <c r="BO75" s="768">
        <f>IF(AND(YEAR(BO$3)=YEAR('Rent Roll'!$C5),MONTH(BO$3)=MONTH('Rent Roll'!$C5)),(BO$4-DAY('Rent Roll'!$C5)+1)/BO$4,IF(AND(YEAR(BO$3)=YEAR('Rent Roll'!$D5),MONTH(BO$3)=MONTH('Rent Roll'!$D5)),DAY('Rent Roll'!$D5)/BO$4,BO31))</f>
        <v>1</v>
      </c>
      <c r="BP75" s="567">
        <f>IF(AND(YEAR(BP$3)=YEAR('Rent Roll'!$C5),MONTH(BP$3)=MONTH('Rent Roll'!$C5)),(BP$4-DAY('Rent Roll'!$C5)+1)/BP$4,IF(AND(YEAR(BP$3)=YEAR('Rent Roll'!$D5),MONTH(BP$3)=MONTH('Rent Roll'!$D5)),DAY('Rent Roll'!$D5)/BP$4,BP31))</f>
        <v>1</v>
      </c>
      <c r="BQ75" s="567">
        <f>IF(AND(YEAR(BQ$3)=YEAR('Rent Roll'!$C5),MONTH(BQ$3)=MONTH('Rent Roll'!$C5)),(BQ$4-DAY('Rent Roll'!$C5)+1)/BQ$4,IF(AND(YEAR(BQ$3)=YEAR('Rent Roll'!$D5),MONTH(BQ$3)=MONTH('Rent Roll'!$D5)),DAY('Rent Roll'!$D5)/BQ$4,BQ31))</f>
        <v>1</v>
      </c>
      <c r="BR75" s="567">
        <f>IF(AND(YEAR(BR$3)=YEAR('Rent Roll'!$C5),MONTH(BR$3)=MONTH('Rent Roll'!$C5)),(BR$4-DAY('Rent Roll'!$C5)+1)/BR$4,IF(AND(YEAR(BR$3)=YEAR('Rent Roll'!$D5),MONTH(BR$3)=MONTH('Rent Roll'!$D5)),DAY('Rent Roll'!$D5)/BR$4,BR31))</f>
        <v>1</v>
      </c>
      <c r="BS75" s="567">
        <f>IF(AND(YEAR(BS$3)=YEAR('Rent Roll'!$C5),MONTH(BS$3)=MONTH('Rent Roll'!$C5)),(BS$4-DAY('Rent Roll'!$C5)+1)/BS$4,IF(AND(YEAR(BS$3)=YEAR('Rent Roll'!$D5),MONTH(BS$3)=MONTH('Rent Roll'!$D5)),DAY('Rent Roll'!$D5)/BS$4,BS31))</f>
        <v>1</v>
      </c>
      <c r="BT75" s="567">
        <f>IF(AND(YEAR(BT$3)=YEAR('Rent Roll'!$C5),MONTH(BT$3)=MONTH('Rent Roll'!$C5)),(BT$4-DAY('Rent Roll'!$C5)+1)/BT$4,IF(AND(YEAR(BT$3)=YEAR('Rent Roll'!$D5),MONTH(BT$3)=MONTH('Rent Roll'!$D5)),DAY('Rent Roll'!$D5)/BT$4,BT31))</f>
        <v>1</v>
      </c>
      <c r="BU75" s="567">
        <f>IF(AND(YEAR(BU$3)=YEAR('Rent Roll'!$C5),MONTH(BU$3)=MONTH('Rent Roll'!$C5)),(BU$4-DAY('Rent Roll'!$C5)+1)/BU$4,IF(AND(YEAR(BU$3)=YEAR('Rent Roll'!$D5),MONTH(BU$3)=MONTH('Rent Roll'!$D5)),DAY('Rent Roll'!$D5)/BU$4,BU31))</f>
        <v>1</v>
      </c>
      <c r="BV75" s="567">
        <f>IF(AND(YEAR(BV$3)=YEAR('Rent Roll'!$C5),MONTH(BV$3)=MONTH('Rent Roll'!$C5)),(BV$4-DAY('Rent Roll'!$C5)+1)/BV$4,IF(AND(YEAR(BV$3)=YEAR('Rent Roll'!$D5),MONTH(BV$3)=MONTH('Rent Roll'!$D5)),DAY('Rent Roll'!$D5)/BV$4,BV31))</f>
        <v>1</v>
      </c>
      <c r="BW75" s="567">
        <f>IF(AND(YEAR(BW$3)=YEAR('Rent Roll'!$C5),MONTH(BW$3)=MONTH('Rent Roll'!$C5)),(BW$4-DAY('Rent Roll'!$C5)+1)/BW$4,IF(AND(YEAR(BW$3)=YEAR('Rent Roll'!$D5),MONTH(BW$3)=MONTH('Rent Roll'!$D5)),DAY('Rent Roll'!$D5)/BW$4,BW31))</f>
        <v>1</v>
      </c>
      <c r="BX75" s="567">
        <f>IF(AND(YEAR(BX$3)=YEAR('Rent Roll'!$C5),MONTH(BX$3)=MONTH('Rent Roll'!$C5)),(BX$4-DAY('Rent Roll'!$C5)+1)/BX$4,IF(AND(YEAR(BX$3)=YEAR('Rent Roll'!$D5),MONTH(BX$3)=MONTH('Rent Roll'!$D5)),DAY('Rent Roll'!$D5)/BX$4,BX31))</f>
        <v>1</v>
      </c>
      <c r="BY75" s="567">
        <f>IF(AND(YEAR(BY$3)=YEAR('Rent Roll'!$C5),MONTH(BY$3)=MONTH('Rent Roll'!$C5)),(BY$4-DAY('Rent Roll'!$C5)+1)/BY$4,IF(AND(YEAR(BY$3)=YEAR('Rent Roll'!$D5),MONTH(BY$3)=MONTH('Rent Roll'!$D5)),DAY('Rent Roll'!$D5)/BY$4,BY31))</f>
        <v>1</v>
      </c>
      <c r="BZ75" s="767">
        <f>IF(AND(YEAR(BZ$3)=YEAR('Rent Roll'!$C5),MONTH(BZ$3)=MONTH('Rent Roll'!$C5)),(BZ$4-DAY('Rent Roll'!$C5)+1)/BZ$4,IF(AND(YEAR(BZ$3)=YEAR('Rent Roll'!$D5),MONTH(BZ$3)=MONTH('Rent Roll'!$D5)),DAY('Rent Roll'!$D5)/BZ$4,BZ31))</f>
        <v>1</v>
      </c>
      <c r="CA75" s="768">
        <f>IF(AND(YEAR(CA$3)=YEAR('Rent Roll'!$C5),MONTH(CA$3)=MONTH('Rent Roll'!$C5)),(CA$4-DAY('Rent Roll'!$C5)+1)/CA$4,IF(AND(YEAR(CA$3)=YEAR('Rent Roll'!$D5),MONTH(CA$3)=MONTH('Rent Roll'!$D5)),DAY('Rent Roll'!$D5)/CA$4,CA31))</f>
        <v>1</v>
      </c>
      <c r="CB75" s="567">
        <f>IF(AND(YEAR(CB$3)=YEAR('Rent Roll'!$C5),MONTH(CB$3)=MONTH('Rent Roll'!$C5)),(CB$4-DAY('Rent Roll'!$C5)+1)/CB$4,IF(AND(YEAR(CB$3)=YEAR('Rent Roll'!$D5),MONTH(CB$3)=MONTH('Rent Roll'!$D5)),DAY('Rent Roll'!$D5)/CB$4,CB31))</f>
        <v>1</v>
      </c>
      <c r="CC75" s="567">
        <f>IF(AND(YEAR(CC$3)=YEAR('Rent Roll'!$C5),MONTH(CC$3)=MONTH('Rent Roll'!$C5)),(CC$4-DAY('Rent Roll'!$C5)+1)/CC$4,IF(AND(YEAR(CC$3)=YEAR('Rent Roll'!$D5),MONTH(CC$3)=MONTH('Rent Roll'!$D5)),DAY('Rent Roll'!$D5)/CC$4,CC31))</f>
        <v>1</v>
      </c>
      <c r="CD75" s="567">
        <f>IF(AND(YEAR(CD$3)=YEAR('Rent Roll'!$C5),MONTH(CD$3)=MONTH('Rent Roll'!$C5)),(CD$4-DAY('Rent Roll'!$C5)+1)/CD$4,IF(AND(YEAR(CD$3)=YEAR('Rent Roll'!$D5),MONTH(CD$3)=MONTH('Rent Roll'!$D5)),DAY('Rent Roll'!$D5)/CD$4,CD31))</f>
        <v>1</v>
      </c>
      <c r="CE75" s="567">
        <f>IF(AND(YEAR(CE$3)=YEAR('Rent Roll'!$C5),MONTH(CE$3)=MONTH('Rent Roll'!$C5)),(CE$4-DAY('Rent Roll'!$C5)+1)/CE$4,IF(AND(YEAR(CE$3)=YEAR('Rent Roll'!$D5),MONTH(CE$3)=MONTH('Rent Roll'!$D5)),DAY('Rent Roll'!$D5)/CE$4,CE31))</f>
        <v>1</v>
      </c>
      <c r="CF75" s="567">
        <f>IF(AND(YEAR(CF$3)=YEAR('Rent Roll'!$C5),MONTH(CF$3)=MONTH('Rent Roll'!$C5)),(CF$4-DAY('Rent Roll'!$C5)+1)/CF$4,IF(AND(YEAR(CF$3)=YEAR('Rent Roll'!$D5),MONTH(CF$3)=MONTH('Rent Roll'!$D5)),DAY('Rent Roll'!$D5)/CF$4,CF31))</f>
        <v>1</v>
      </c>
      <c r="CG75" s="567">
        <f>IF(AND(YEAR(CG$3)=YEAR('Rent Roll'!$C5),MONTH(CG$3)=MONTH('Rent Roll'!$C5)),(CG$4-DAY('Rent Roll'!$C5)+1)/CG$4,IF(AND(YEAR(CG$3)=YEAR('Rent Roll'!$D5),MONTH(CG$3)=MONTH('Rent Roll'!$D5)),DAY('Rent Roll'!$D5)/CG$4,CG31))</f>
        <v>1</v>
      </c>
      <c r="CH75" s="567">
        <f>IF(AND(YEAR(CH$3)=YEAR('Rent Roll'!$C5),MONTH(CH$3)=MONTH('Rent Roll'!$C5)),(CH$4-DAY('Rent Roll'!$C5)+1)/CH$4,IF(AND(YEAR(CH$3)=YEAR('Rent Roll'!$D5),MONTH(CH$3)=MONTH('Rent Roll'!$D5)),DAY('Rent Roll'!$D5)/CH$4,CH31))</f>
        <v>1</v>
      </c>
      <c r="CI75" s="567">
        <f>IF(AND(YEAR(CI$3)=YEAR('Rent Roll'!$C5),MONTH(CI$3)=MONTH('Rent Roll'!$C5)),(CI$4-DAY('Rent Roll'!$C5)+1)/CI$4,IF(AND(YEAR(CI$3)=YEAR('Rent Roll'!$D5),MONTH(CI$3)=MONTH('Rent Roll'!$D5)),DAY('Rent Roll'!$D5)/CI$4,CI31))</f>
        <v>1</v>
      </c>
      <c r="CJ75" s="567">
        <f>IF(AND(YEAR(CJ$3)=YEAR('Rent Roll'!$C5),MONTH(CJ$3)=MONTH('Rent Roll'!$C5)),(CJ$4-DAY('Rent Roll'!$C5)+1)/CJ$4,IF(AND(YEAR(CJ$3)=YEAR('Rent Roll'!$D5),MONTH(CJ$3)=MONTH('Rent Roll'!$D5)),DAY('Rent Roll'!$D5)/CJ$4,CJ31))</f>
        <v>1</v>
      </c>
      <c r="CK75" s="567">
        <f>IF(AND(YEAR(CK$3)=YEAR('Rent Roll'!$C5),MONTH(CK$3)=MONTH('Rent Roll'!$C5)),(CK$4-DAY('Rent Roll'!$C5)+1)/CK$4,IF(AND(YEAR(CK$3)=YEAR('Rent Roll'!$D5),MONTH(CK$3)=MONTH('Rent Roll'!$D5)),DAY('Rent Roll'!$D5)/CK$4,CK31))</f>
        <v>1</v>
      </c>
      <c r="CL75" s="767">
        <f>IF(AND(YEAR(CL$3)=YEAR('Rent Roll'!$C5),MONTH(CL$3)=MONTH('Rent Roll'!$C5)),(CL$4-DAY('Rent Roll'!$C5)+1)/CL$4,IF(AND(YEAR(CL$3)=YEAR('Rent Roll'!$D5),MONTH(CL$3)=MONTH('Rent Roll'!$D5)),DAY('Rent Roll'!$D5)/CL$4,CL31))</f>
        <v>1</v>
      </c>
      <c r="CM75" s="768">
        <f>IF(AND(YEAR(CM$3)=YEAR('Rent Roll'!$C5),MONTH(CM$3)=MONTH('Rent Roll'!$C5)),(CM$4-DAY('Rent Roll'!$C5)+1)/CM$4,IF(AND(YEAR(CM$3)=YEAR('Rent Roll'!$D5),MONTH(CM$3)=MONTH('Rent Roll'!$D5)),DAY('Rent Roll'!$D5)/CM$4,CM31))</f>
        <v>1</v>
      </c>
      <c r="CN75" s="567">
        <f>IF(AND(YEAR(CN$3)=YEAR('Rent Roll'!$C5),MONTH(CN$3)=MONTH('Rent Roll'!$C5)),(CN$4-DAY('Rent Roll'!$C5)+1)/CN$4,IF(AND(YEAR(CN$3)=YEAR('Rent Roll'!$D5),MONTH(CN$3)=MONTH('Rent Roll'!$D5)),DAY('Rent Roll'!$D5)/CN$4,CN31))</f>
        <v>1</v>
      </c>
      <c r="CO75" s="567">
        <f>IF(AND(YEAR(CO$3)=YEAR('Rent Roll'!$C5),MONTH(CO$3)=MONTH('Rent Roll'!$C5)),(CO$4-DAY('Rent Roll'!$C5)+1)/CO$4,IF(AND(YEAR(CO$3)=YEAR('Rent Roll'!$D5),MONTH(CO$3)=MONTH('Rent Roll'!$D5)),DAY('Rent Roll'!$D5)/CO$4,CO31))</f>
        <v>1</v>
      </c>
      <c r="CP75" s="567">
        <f>IF(AND(YEAR(CP$3)=YEAR('Rent Roll'!$C5),MONTH(CP$3)=MONTH('Rent Roll'!$C5)),(CP$4-DAY('Rent Roll'!$C5)+1)/CP$4,IF(AND(YEAR(CP$3)=YEAR('Rent Roll'!$D5),MONTH(CP$3)=MONTH('Rent Roll'!$D5)),DAY('Rent Roll'!$D5)/CP$4,CP31))</f>
        <v>1</v>
      </c>
      <c r="CQ75" s="567">
        <f>IF(AND(YEAR(CQ$3)=YEAR('Rent Roll'!$C5),MONTH(CQ$3)=MONTH('Rent Roll'!$C5)),(CQ$4-DAY('Rent Roll'!$C5)+1)/CQ$4,IF(AND(YEAR(CQ$3)=YEAR('Rent Roll'!$D5),MONTH(CQ$3)=MONTH('Rent Roll'!$D5)),DAY('Rent Roll'!$D5)/CQ$4,CQ31))</f>
        <v>1</v>
      </c>
      <c r="CR75" s="567">
        <f>IF(AND(YEAR(CR$3)=YEAR('Rent Roll'!$C5),MONTH(CR$3)=MONTH('Rent Roll'!$C5)),(CR$4-DAY('Rent Roll'!$C5)+1)/CR$4,IF(AND(YEAR(CR$3)=YEAR('Rent Roll'!$D5),MONTH(CR$3)=MONTH('Rent Roll'!$D5)),DAY('Rent Roll'!$D5)/CR$4,CR31))</f>
        <v>1</v>
      </c>
      <c r="CS75" s="567">
        <f>IF(AND(YEAR(CS$3)=YEAR('Rent Roll'!$C5),MONTH(CS$3)=MONTH('Rent Roll'!$C5)),(CS$4-DAY('Rent Roll'!$C5)+1)/CS$4,IF(AND(YEAR(CS$3)=YEAR('Rent Roll'!$D5),MONTH(CS$3)=MONTH('Rent Roll'!$D5)),DAY('Rent Roll'!$D5)/CS$4,CS31))</f>
        <v>1</v>
      </c>
      <c r="CT75" s="567">
        <f>IF(AND(YEAR(CT$3)=YEAR('Rent Roll'!$C5),MONTH(CT$3)=MONTH('Rent Roll'!$C5)),(CT$4-DAY('Rent Roll'!$C5)+1)/CT$4,IF(AND(YEAR(CT$3)=YEAR('Rent Roll'!$D5),MONTH(CT$3)=MONTH('Rent Roll'!$D5)),DAY('Rent Roll'!$D5)/CT$4,CT31))</f>
        <v>1</v>
      </c>
      <c r="CU75" s="567">
        <f>IF(AND(YEAR(CU$3)=YEAR('Rent Roll'!$C5),MONTH(CU$3)=MONTH('Rent Roll'!$C5)),(CU$4-DAY('Rent Roll'!$C5)+1)/CU$4,IF(AND(YEAR(CU$3)=YEAR('Rent Roll'!$D5),MONTH(CU$3)=MONTH('Rent Roll'!$D5)),DAY('Rent Roll'!$D5)/CU$4,CU31))</f>
        <v>1</v>
      </c>
      <c r="CV75" s="567">
        <f>IF(AND(YEAR(CV$3)=YEAR('Rent Roll'!$C5),MONTH(CV$3)=MONTH('Rent Roll'!$C5)),(CV$4-DAY('Rent Roll'!$C5)+1)/CV$4,IF(AND(YEAR(CV$3)=YEAR('Rent Roll'!$D5),MONTH(CV$3)=MONTH('Rent Roll'!$D5)),DAY('Rent Roll'!$D5)/CV$4,CV31))</f>
        <v>1</v>
      </c>
      <c r="CW75" s="567">
        <f>IF(AND(YEAR(CW$3)=YEAR('Rent Roll'!$C5),MONTH(CW$3)=MONTH('Rent Roll'!$C5)),(CW$4-DAY('Rent Roll'!$C5)+1)/CW$4,IF(AND(YEAR(CW$3)=YEAR('Rent Roll'!$D5),MONTH(CW$3)=MONTH('Rent Roll'!$D5)),DAY('Rent Roll'!$D5)/CW$4,CW31))</f>
        <v>1</v>
      </c>
      <c r="CX75" s="767">
        <f>IF(AND(YEAR(CX$3)=YEAR('Rent Roll'!$C5),MONTH(CX$3)=MONTH('Rent Roll'!$C5)),(CX$4-DAY('Rent Roll'!$C5)+1)/CX$4,IF(AND(YEAR(CX$3)=YEAR('Rent Roll'!$D5),MONTH(CX$3)=MONTH('Rent Roll'!$D5)),DAY('Rent Roll'!$D5)/CX$4,CX31))</f>
        <v>1</v>
      </c>
      <c r="CY75" s="768">
        <f>IF(AND(YEAR(CY$3)=YEAR('Rent Roll'!$C5),MONTH(CY$3)=MONTH('Rent Roll'!$C5)),(CY$4-DAY('Rent Roll'!$C5)+1)/CY$4,IF(AND(YEAR(CY$3)=YEAR('Rent Roll'!$D5),MONTH(CY$3)=MONTH('Rent Roll'!$D5)),DAY('Rent Roll'!$D5)/CY$4,CY31))</f>
        <v>1</v>
      </c>
      <c r="CZ75" s="567">
        <f>IF(AND(YEAR(CZ$3)=YEAR('Rent Roll'!$C5),MONTH(CZ$3)=MONTH('Rent Roll'!$C5)),(CZ$4-DAY('Rent Roll'!$C5)+1)/CZ$4,IF(AND(YEAR(CZ$3)=YEAR('Rent Roll'!$D5),MONTH(CZ$3)=MONTH('Rent Roll'!$D5)),DAY('Rent Roll'!$D5)/CZ$4,CZ31))</f>
        <v>1</v>
      </c>
      <c r="DA75" s="567">
        <f>IF(AND(YEAR(DA$3)=YEAR('Rent Roll'!$C5),MONTH(DA$3)=MONTH('Rent Roll'!$C5)),(DA$4-DAY('Rent Roll'!$C5)+1)/DA$4,IF(AND(YEAR(DA$3)=YEAR('Rent Roll'!$D5),MONTH(DA$3)=MONTH('Rent Roll'!$D5)),DAY('Rent Roll'!$D5)/DA$4,DA31))</f>
        <v>1</v>
      </c>
      <c r="DB75" s="567">
        <f>IF(AND(YEAR(DB$3)=YEAR('Rent Roll'!$C5),MONTH(DB$3)=MONTH('Rent Roll'!$C5)),(DB$4-DAY('Rent Roll'!$C5)+1)/DB$4,IF(AND(YEAR(DB$3)=YEAR('Rent Roll'!$D5),MONTH(DB$3)=MONTH('Rent Roll'!$D5)),DAY('Rent Roll'!$D5)/DB$4,DB31))</f>
        <v>1</v>
      </c>
      <c r="DC75" s="567">
        <f>IF(AND(YEAR(DC$3)=YEAR('Rent Roll'!$C5),MONTH(DC$3)=MONTH('Rent Roll'!$C5)),(DC$4-DAY('Rent Roll'!$C5)+1)/DC$4,IF(AND(YEAR(DC$3)=YEAR('Rent Roll'!$D5),MONTH(DC$3)=MONTH('Rent Roll'!$D5)),DAY('Rent Roll'!$D5)/DC$4,DC31))</f>
        <v>1</v>
      </c>
      <c r="DD75" s="567">
        <f>IF(AND(YEAR(DD$3)=YEAR('Rent Roll'!$C5),MONTH(DD$3)=MONTH('Rent Roll'!$C5)),(DD$4-DAY('Rent Roll'!$C5)+1)/DD$4,IF(AND(YEAR(DD$3)=YEAR('Rent Roll'!$D5),MONTH(DD$3)=MONTH('Rent Roll'!$D5)),DAY('Rent Roll'!$D5)/DD$4,DD31))</f>
        <v>1</v>
      </c>
      <c r="DE75" s="567">
        <f>IF(AND(YEAR(DE$3)=YEAR('Rent Roll'!$C5),MONTH(DE$3)=MONTH('Rent Roll'!$C5)),(DE$4-DAY('Rent Roll'!$C5)+1)/DE$4,IF(AND(YEAR(DE$3)=YEAR('Rent Roll'!$D5),MONTH(DE$3)=MONTH('Rent Roll'!$D5)),DAY('Rent Roll'!$D5)/DE$4,DE31))</f>
        <v>1</v>
      </c>
      <c r="DF75" s="567">
        <f>IF(AND(YEAR(DF$3)=YEAR('Rent Roll'!$C5),MONTH(DF$3)=MONTH('Rent Roll'!$C5)),(DF$4-DAY('Rent Roll'!$C5)+1)/DF$4,IF(AND(YEAR(DF$3)=YEAR('Rent Roll'!$D5),MONTH(DF$3)=MONTH('Rent Roll'!$D5)),DAY('Rent Roll'!$D5)/DF$4,DF31))</f>
        <v>1</v>
      </c>
      <c r="DG75" s="567">
        <f>IF(AND(YEAR(DG$3)=YEAR('Rent Roll'!$C5),MONTH(DG$3)=MONTH('Rent Roll'!$C5)),(DG$4-DAY('Rent Roll'!$C5)+1)/DG$4,IF(AND(YEAR(DG$3)=YEAR('Rent Roll'!$D5),MONTH(DG$3)=MONTH('Rent Roll'!$D5)),DAY('Rent Roll'!$D5)/DG$4,DG31))</f>
        <v>1</v>
      </c>
      <c r="DH75" s="567">
        <f>IF(AND(YEAR(DH$3)=YEAR('Rent Roll'!$C5),MONTH(DH$3)=MONTH('Rent Roll'!$C5)),(DH$4-DAY('Rent Roll'!$C5)+1)/DH$4,IF(AND(YEAR(DH$3)=YEAR('Rent Roll'!$D5),MONTH(DH$3)=MONTH('Rent Roll'!$D5)),DAY('Rent Roll'!$D5)/DH$4,DH31))</f>
        <v>1</v>
      </c>
      <c r="DI75" s="567">
        <f>IF(AND(YEAR(DI$3)=YEAR('Rent Roll'!$C5),MONTH(DI$3)=MONTH('Rent Roll'!$C5)),(DI$4-DAY('Rent Roll'!$C5)+1)/DI$4,IF(AND(YEAR(DI$3)=YEAR('Rent Roll'!$D5),MONTH(DI$3)=MONTH('Rent Roll'!$D5)),DAY('Rent Roll'!$D5)/DI$4,DI31))</f>
        <v>1</v>
      </c>
      <c r="DJ75" s="767">
        <f>IF(AND(YEAR(DJ$3)=YEAR('Rent Roll'!$C5),MONTH(DJ$3)=MONTH('Rent Roll'!$C5)),(DJ$4-DAY('Rent Roll'!$C5)+1)/DJ$4,IF(AND(YEAR(DJ$3)=YEAR('Rent Roll'!$D5),MONTH(DJ$3)=MONTH('Rent Roll'!$D5)),DAY('Rent Roll'!$D5)/DJ$4,DJ31))</f>
        <v>1</v>
      </c>
      <c r="DK75" s="768">
        <f>IF(AND(YEAR(DK$3)=YEAR('Rent Roll'!$C5),MONTH(DK$3)=MONTH('Rent Roll'!$C5)),(DK$4-DAY('Rent Roll'!$C5)+1)/DK$4,IF(AND(YEAR(DK$3)=YEAR('Rent Roll'!$D5),MONTH(DK$3)=MONTH('Rent Roll'!$D5)),DAY('Rent Roll'!$D5)/DK$4,DK31))</f>
        <v>1</v>
      </c>
      <c r="DL75" s="567">
        <f>IF(AND(YEAR(DL$3)=YEAR('Rent Roll'!$C5),MONTH(DL$3)=MONTH('Rent Roll'!$C5)),(DL$4-DAY('Rent Roll'!$C5)+1)/DL$4,IF(AND(YEAR(DL$3)=YEAR('Rent Roll'!$D5),MONTH(DL$3)=MONTH('Rent Roll'!$D5)),DAY('Rent Roll'!$D5)/DL$4,DL31))</f>
        <v>1</v>
      </c>
      <c r="DM75" s="567">
        <f>IF(AND(YEAR(DM$3)=YEAR('Rent Roll'!$C5),MONTH(DM$3)=MONTH('Rent Roll'!$C5)),(DM$4-DAY('Rent Roll'!$C5)+1)/DM$4,IF(AND(YEAR(DM$3)=YEAR('Rent Roll'!$D5),MONTH(DM$3)=MONTH('Rent Roll'!$D5)),DAY('Rent Roll'!$D5)/DM$4,DM31))</f>
        <v>1</v>
      </c>
      <c r="DN75" s="567">
        <f>IF(AND(YEAR(DN$3)=YEAR('Rent Roll'!$C5),MONTH(DN$3)=MONTH('Rent Roll'!$C5)),(DN$4-DAY('Rent Roll'!$C5)+1)/DN$4,IF(AND(YEAR(DN$3)=YEAR('Rent Roll'!$D5),MONTH(DN$3)=MONTH('Rent Roll'!$D5)),DAY('Rent Roll'!$D5)/DN$4,DN31))</f>
        <v>1</v>
      </c>
      <c r="DO75" s="567">
        <f>IF(AND(YEAR(DO$3)=YEAR('Rent Roll'!$C5),MONTH(DO$3)=MONTH('Rent Roll'!$C5)),(DO$4-DAY('Rent Roll'!$C5)+1)/DO$4,IF(AND(YEAR(DO$3)=YEAR('Rent Roll'!$D5),MONTH(DO$3)=MONTH('Rent Roll'!$D5)),DAY('Rent Roll'!$D5)/DO$4,DO31))</f>
        <v>1</v>
      </c>
      <c r="DP75" s="567">
        <f>IF(AND(YEAR(DP$3)=YEAR('Rent Roll'!$C5),MONTH(DP$3)=MONTH('Rent Roll'!$C5)),(DP$4-DAY('Rent Roll'!$C5)+1)/DP$4,IF(AND(YEAR(DP$3)=YEAR('Rent Roll'!$D5),MONTH(DP$3)=MONTH('Rent Roll'!$D5)),DAY('Rent Roll'!$D5)/DP$4,DP31))</f>
        <v>1</v>
      </c>
      <c r="DQ75" s="567">
        <f>IF(AND(YEAR(DQ$3)=YEAR('Rent Roll'!$C5),MONTH(DQ$3)=MONTH('Rent Roll'!$C5)),(DQ$4-DAY('Rent Roll'!$C5)+1)/DQ$4,IF(AND(YEAR(DQ$3)=YEAR('Rent Roll'!$D5),MONTH(DQ$3)=MONTH('Rent Roll'!$D5)),DAY('Rent Roll'!$D5)/DQ$4,DQ31))</f>
        <v>1</v>
      </c>
      <c r="DR75" s="567">
        <f>IF(AND(YEAR(DR$3)=YEAR('Rent Roll'!$C5),MONTH(DR$3)=MONTH('Rent Roll'!$C5)),(DR$4-DAY('Rent Roll'!$C5)+1)/DR$4,IF(AND(YEAR(DR$3)=YEAR('Rent Roll'!$D5),MONTH(DR$3)=MONTH('Rent Roll'!$D5)),DAY('Rent Roll'!$D5)/DR$4,DR31))</f>
        <v>1</v>
      </c>
      <c r="DS75" s="567">
        <f>IF(AND(YEAR(DS$3)=YEAR('Rent Roll'!$C5),MONTH(DS$3)=MONTH('Rent Roll'!$C5)),(DS$4-DAY('Rent Roll'!$C5)+1)/DS$4,IF(AND(YEAR(DS$3)=YEAR('Rent Roll'!$D5),MONTH(DS$3)=MONTH('Rent Roll'!$D5)),DAY('Rent Roll'!$D5)/DS$4,DS31))</f>
        <v>1</v>
      </c>
      <c r="DT75" s="567">
        <f>IF(AND(YEAR(DT$3)=YEAR('Rent Roll'!$C5),MONTH(DT$3)=MONTH('Rent Roll'!$C5)),(DT$4-DAY('Rent Roll'!$C5)+1)/DT$4,IF(AND(YEAR(DT$3)=YEAR('Rent Roll'!$D5),MONTH(DT$3)=MONTH('Rent Roll'!$D5)),DAY('Rent Roll'!$D5)/DT$4,DT31))</f>
        <v>1</v>
      </c>
      <c r="DU75" s="567">
        <f>IF(AND(YEAR(DU$3)=YEAR('Rent Roll'!$C5),MONTH(DU$3)=MONTH('Rent Roll'!$C5)),(DU$4-DAY('Rent Roll'!$C5)+1)/DU$4,IF(AND(YEAR(DU$3)=YEAR('Rent Roll'!$D5),MONTH(DU$3)=MONTH('Rent Roll'!$D5)),DAY('Rent Roll'!$D5)/DU$4,DU31))</f>
        <v>1</v>
      </c>
      <c r="DV75" s="567">
        <f>IF(AND(YEAR(DV$3)=YEAR('Rent Roll'!$C5),MONTH(DV$3)=MONTH('Rent Roll'!$C5)),(DV$4-DAY('Rent Roll'!$C5)+1)/DV$4,IF(AND(YEAR(DV$3)=YEAR('Rent Roll'!$D5),MONTH(DV$3)=MONTH('Rent Roll'!$D5)),DAY('Rent Roll'!$D5)/DV$4,DV31))</f>
        <v>1</v>
      </c>
    </row>
    <row r="76" spans="1:126" s="565" customFormat="1" ht="12" customHeight="1" outlineLevel="1" x14ac:dyDescent="0.4">
      <c r="A76" s="731"/>
      <c r="B76" s="564" t="str">
        <f>'Rent Roll'!$B6</f>
        <v>16층</v>
      </c>
      <c r="E76" s="566"/>
      <c r="F76" s="778">
        <f>IF(AND(YEAR(F$3)=YEAR('Rent Roll'!$C6),MONTH(F$3)=MONTH('Rent Roll'!$C6)),(F$4-DAY('Rent Roll'!$C6)+1)/F$4,IF(AND(YEAR(F$3)=YEAR('Rent Roll'!$D6),MONTH(F$3)=MONTH('Rent Roll'!$D6)),DAY('Rent Roll'!$D6)/F$4,F32))</f>
        <v>3.2258064516129031E-2</v>
      </c>
      <c r="G76" s="768">
        <f>IF(AND(YEAR(G$3)=YEAR('Rent Roll'!$C6),MONTH(G$3)=MONTH('Rent Roll'!$C6)),(G$4-DAY('Rent Roll'!$C6)+1)/G$4,IF(AND(YEAR(G$3)=YEAR('Rent Roll'!$D6),MONTH(G$3)=MONTH('Rent Roll'!$D6)),DAY('Rent Roll'!$D6)/G$4,G32))</f>
        <v>1</v>
      </c>
      <c r="H76" s="567">
        <f>IF(AND(YEAR(H$3)=YEAR('Rent Roll'!$C6),MONTH(H$3)=MONTH('Rent Roll'!$C6)),(H$4-DAY('Rent Roll'!$C6)+1)/H$4,IF(AND(YEAR(H$3)=YEAR('Rent Roll'!$D6),MONTH(H$3)=MONTH('Rent Roll'!$D6)),DAY('Rent Roll'!$D6)/H$4,H32))</f>
        <v>1</v>
      </c>
      <c r="I76" s="567">
        <f>IF(AND(YEAR(I$3)=YEAR('Rent Roll'!$C6),MONTH(I$3)=MONTH('Rent Roll'!$C6)),(I$4-DAY('Rent Roll'!$C6)+1)/I$4,IF(AND(YEAR(I$3)=YEAR('Rent Roll'!$D6),MONTH(I$3)=MONTH('Rent Roll'!$D6)),DAY('Rent Roll'!$D6)/I$4,I32))</f>
        <v>1</v>
      </c>
      <c r="J76" s="567">
        <f>IF(AND(YEAR(J$3)=YEAR('Rent Roll'!$C6),MONTH(J$3)=MONTH('Rent Roll'!$C6)),(J$4-DAY('Rent Roll'!$C6)+1)/J$4,IF(AND(YEAR(J$3)=YEAR('Rent Roll'!$D6),MONTH(J$3)=MONTH('Rent Roll'!$D6)),DAY('Rent Roll'!$D6)/J$4,J32))</f>
        <v>1</v>
      </c>
      <c r="K76" s="567">
        <f>IF(AND(YEAR(K$3)=YEAR('Rent Roll'!$C6),MONTH(K$3)=MONTH('Rent Roll'!$C6)),(K$4-DAY('Rent Roll'!$C6)+1)/K$4,IF(AND(YEAR(K$3)=YEAR('Rent Roll'!$D6),MONTH(K$3)=MONTH('Rent Roll'!$D6)),DAY('Rent Roll'!$D6)/K$4,K32))</f>
        <v>1</v>
      </c>
      <c r="L76" s="567">
        <f>IF(AND(YEAR(L$3)=YEAR('Rent Roll'!$C6),MONTH(L$3)=MONTH('Rent Roll'!$C6)),(L$4-DAY('Rent Roll'!$C6)+1)/L$4,IF(AND(YEAR(L$3)=YEAR('Rent Roll'!$D6),MONTH(L$3)=MONTH('Rent Roll'!$D6)),DAY('Rent Roll'!$D6)/L$4,L32))</f>
        <v>1</v>
      </c>
      <c r="M76" s="567">
        <f>IF(AND(YEAR(M$3)=YEAR('Rent Roll'!$C6),MONTH(M$3)=MONTH('Rent Roll'!$C6)),(M$4-DAY('Rent Roll'!$C6)+1)/M$4,IF(AND(YEAR(M$3)=YEAR('Rent Roll'!$D6),MONTH(M$3)=MONTH('Rent Roll'!$D6)),DAY('Rent Roll'!$D6)/M$4,M32))</f>
        <v>1</v>
      </c>
      <c r="N76" s="567">
        <f>IF(AND(YEAR(N$3)=YEAR('Rent Roll'!$C6),MONTH(N$3)=MONTH('Rent Roll'!$C6)),(N$4-DAY('Rent Roll'!$C6)+1)/N$4,IF(AND(YEAR(N$3)=YEAR('Rent Roll'!$D6),MONTH(N$3)=MONTH('Rent Roll'!$D6)),DAY('Rent Roll'!$D6)/N$4,N32))</f>
        <v>1</v>
      </c>
      <c r="O76" s="567">
        <f>IF(AND(YEAR(O$3)=YEAR('Rent Roll'!$C6),MONTH(O$3)=MONTH('Rent Roll'!$C6)),(O$4-DAY('Rent Roll'!$C6)+1)/O$4,IF(AND(YEAR(O$3)=YEAR('Rent Roll'!$D6),MONTH(O$3)=MONTH('Rent Roll'!$D6)),DAY('Rent Roll'!$D6)/O$4,O32))</f>
        <v>1</v>
      </c>
      <c r="P76" s="567">
        <f>IF(AND(YEAR(P$3)=YEAR('Rent Roll'!$C6),MONTH(P$3)=MONTH('Rent Roll'!$C6)),(P$4-DAY('Rent Roll'!$C6)+1)/P$4,IF(AND(YEAR(P$3)=YEAR('Rent Roll'!$D6),MONTH(P$3)=MONTH('Rent Roll'!$D6)),DAY('Rent Roll'!$D6)/P$4,P32))</f>
        <v>1</v>
      </c>
      <c r="Q76" s="567">
        <f>IF(AND(YEAR(Q$3)=YEAR('Rent Roll'!$C6),MONTH(Q$3)=MONTH('Rent Roll'!$C6)),(Q$4-DAY('Rent Roll'!$C6)+1)/Q$4,IF(AND(YEAR(Q$3)=YEAR('Rent Roll'!$D6),MONTH(Q$3)=MONTH('Rent Roll'!$D6)),DAY('Rent Roll'!$D6)/Q$4,Q32))</f>
        <v>1</v>
      </c>
      <c r="R76" s="767">
        <f>IF(AND(YEAR(R$3)=YEAR('Rent Roll'!$C6),MONTH(R$3)=MONTH('Rent Roll'!$C6)),(R$4-DAY('Rent Roll'!$C6)+1)/R$4,IF(AND(YEAR(R$3)=YEAR('Rent Roll'!$D6),MONTH(R$3)=MONTH('Rent Roll'!$D6)),DAY('Rent Roll'!$D6)/R$4,R32))</f>
        <v>1</v>
      </c>
      <c r="S76" s="768">
        <f>IF(AND(YEAR(S$3)=YEAR('Rent Roll'!$C6),MONTH(S$3)=MONTH('Rent Roll'!$C6)),(S$4-DAY('Rent Roll'!$C6)+1)/S$4,IF(AND(YEAR(S$3)=YEAR('Rent Roll'!$D6),MONTH(S$3)=MONTH('Rent Roll'!$D6)),DAY('Rent Roll'!$D6)/S$4,S32))</f>
        <v>1</v>
      </c>
      <c r="T76" s="567">
        <f>IF(AND(YEAR(T$3)=YEAR('Rent Roll'!$C6),MONTH(T$3)=MONTH('Rent Roll'!$C6)),(T$4-DAY('Rent Roll'!$C6)+1)/T$4,IF(AND(YEAR(T$3)=YEAR('Rent Roll'!$D6),MONTH(T$3)=MONTH('Rent Roll'!$D6)),DAY('Rent Roll'!$D6)/T$4,T32))</f>
        <v>1</v>
      </c>
      <c r="U76" s="567">
        <f>IF(AND(YEAR(U$3)=YEAR('Rent Roll'!$C6),MONTH(U$3)=MONTH('Rent Roll'!$C6)),(U$4-DAY('Rent Roll'!$C6)+1)/U$4,IF(AND(YEAR(U$3)=YEAR('Rent Roll'!$D6),MONTH(U$3)=MONTH('Rent Roll'!$D6)),DAY('Rent Roll'!$D6)/U$4,U32))</f>
        <v>1</v>
      </c>
      <c r="V76" s="567">
        <f>IF(AND(YEAR(V$3)=YEAR('Rent Roll'!$C6),MONTH(V$3)=MONTH('Rent Roll'!$C6)),(V$4-DAY('Rent Roll'!$C6)+1)/V$4,IF(AND(YEAR(V$3)=YEAR('Rent Roll'!$D6),MONTH(V$3)=MONTH('Rent Roll'!$D6)),DAY('Rent Roll'!$D6)/V$4,V32))</f>
        <v>1</v>
      </c>
      <c r="W76" s="567">
        <f>IF(AND(YEAR(W$3)=YEAR('Rent Roll'!$C6),MONTH(W$3)=MONTH('Rent Roll'!$C6)),(W$4-DAY('Rent Roll'!$C6)+1)/W$4,IF(AND(YEAR(W$3)=YEAR('Rent Roll'!$D6),MONTH(W$3)=MONTH('Rent Roll'!$D6)),DAY('Rent Roll'!$D6)/W$4,W32))</f>
        <v>1</v>
      </c>
      <c r="X76" s="567">
        <f>IF(AND(YEAR(X$3)=YEAR('Rent Roll'!$C6),MONTH(X$3)=MONTH('Rent Roll'!$C6)),(X$4-DAY('Rent Roll'!$C6)+1)/X$4,IF(AND(YEAR(X$3)=YEAR('Rent Roll'!$D6),MONTH(X$3)=MONTH('Rent Roll'!$D6)),DAY('Rent Roll'!$D6)/X$4,X32))</f>
        <v>1</v>
      </c>
      <c r="Y76" s="567">
        <f>IF(AND(YEAR(Y$3)=YEAR('Rent Roll'!$C6),MONTH(Y$3)=MONTH('Rent Roll'!$C6)),(Y$4-DAY('Rent Roll'!$C6)+1)/Y$4,IF(AND(YEAR(Y$3)=YEAR('Rent Roll'!$D6),MONTH(Y$3)=MONTH('Rent Roll'!$D6)),DAY('Rent Roll'!$D6)/Y$4,Y32))</f>
        <v>1</v>
      </c>
      <c r="Z76" s="567">
        <f>IF(AND(YEAR(Z$3)=YEAR('Rent Roll'!$C6),MONTH(Z$3)=MONTH('Rent Roll'!$C6)),(Z$4-DAY('Rent Roll'!$C6)+1)/Z$4,IF(AND(YEAR(Z$3)=YEAR('Rent Roll'!$D6),MONTH(Z$3)=MONTH('Rent Roll'!$D6)),DAY('Rent Roll'!$D6)/Z$4,Z32))</f>
        <v>1</v>
      </c>
      <c r="AA76" s="567">
        <f>IF(AND(YEAR(AA$3)=YEAR('Rent Roll'!$C6),MONTH(AA$3)=MONTH('Rent Roll'!$C6)),(AA$4-DAY('Rent Roll'!$C6)+1)/AA$4,IF(AND(YEAR(AA$3)=YEAR('Rent Roll'!$D6),MONTH(AA$3)=MONTH('Rent Roll'!$D6)),DAY('Rent Roll'!$D6)/AA$4,AA32))</f>
        <v>1</v>
      </c>
      <c r="AB76" s="567">
        <f>IF(AND(YEAR(AB$3)=YEAR('Rent Roll'!$C6),MONTH(AB$3)=MONTH('Rent Roll'!$C6)),(AB$4-DAY('Rent Roll'!$C6)+1)/AB$4,IF(AND(YEAR(AB$3)=YEAR('Rent Roll'!$D6),MONTH(AB$3)=MONTH('Rent Roll'!$D6)),DAY('Rent Roll'!$D6)/AB$4,AB32))</f>
        <v>1</v>
      </c>
      <c r="AC76" s="567">
        <f>IF(AND(YEAR(AC$3)=YEAR('Rent Roll'!$C6),MONTH(AC$3)=MONTH('Rent Roll'!$C6)),(AC$4-DAY('Rent Roll'!$C6)+1)/AC$4,IF(AND(YEAR(AC$3)=YEAR('Rent Roll'!$D6),MONTH(AC$3)=MONTH('Rent Roll'!$D6)),DAY('Rent Roll'!$D6)/AC$4,AC32))</f>
        <v>1</v>
      </c>
      <c r="AD76" s="767">
        <f>IF(AND(YEAR(AD$3)=YEAR('Rent Roll'!$C6),MONTH(AD$3)=MONTH('Rent Roll'!$C6)),(AD$4-DAY('Rent Roll'!$C6)+1)/AD$4,IF(AND(YEAR(AD$3)=YEAR('Rent Roll'!$D6),MONTH(AD$3)=MONTH('Rent Roll'!$D6)),DAY('Rent Roll'!$D6)/AD$4,AD32))</f>
        <v>1</v>
      </c>
      <c r="AE76" s="768">
        <f>IF(AND(YEAR(AE$3)=YEAR('Rent Roll'!$C6),MONTH(AE$3)=MONTH('Rent Roll'!$C6)),(AE$4-DAY('Rent Roll'!$C6)+1)/AE$4,IF(AND(YEAR(AE$3)=YEAR('Rent Roll'!$D6),MONTH(AE$3)=MONTH('Rent Roll'!$D6)),DAY('Rent Roll'!$D6)/AE$4,AE32))</f>
        <v>1</v>
      </c>
      <c r="AF76" s="567">
        <f>IF(AND(YEAR(AF$3)=YEAR('Rent Roll'!$C6),MONTH(AF$3)=MONTH('Rent Roll'!$C6)),(AF$4-DAY('Rent Roll'!$C6)+1)/AF$4,IF(AND(YEAR(AF$3)=YEAR('Rent Roll'!$D6),MONTH(AF$3)=MONTH('Rent Roll'!$D6)),DAY('Rent Roll'!$D6)/AF$4,AF32))</f>
        <v>1</v>
      </c>
      <c r="AG76" s="567">
        <f>IF(AND(YEAR(AG$3)=YEAR('Rent Roll'!$C6),MONTH(AG$3)=MONTH('Rent Roll'!$C6)),(AG$4-DAY('Rent Roll'!$C6)+1)/AG$4,IF(AND(YEAR(AG$3)=YEAR('Rent Roll'!$D6),MONTH(AG$3)=MONTH('Rent Roll'!$D6)),DAY('Rent Roll'!$D6)/AG$4,AG32))</f>
        <v>1</v>
      </c>
      <c r="AH76" s="567">
        <f>IF(AND(YEAR(AH$3)=YEAR('Rent Roll'!$C6),MONTH(AH$3)=MONTH('Rent Roll'!$C6)),(AH$4-DAY('Rent Roll'!$C6)+1)/AH$4,IF(AND(YEAR(AH$3)=YEAR('Rent Roll'!$D6),MONTH(AH$3)=MONTH('Rent Roll'!$D6)),DAY('Rent Roll'!$D6)/AH$4,AH32))</f>
        <v>1</v>
      </c>
      <c r="AI76" s="567">
        <f>IF(AND(YEAR(AI$3)=YEAR('Rent Roll'!$C6),MONTH(AI$3)=MONTH('Rent Roll'!$C6)),(AI$4-DAY('Rent Roll'!$C6)+1)/AI$4,IF(AND(YEAR(AI$3)=YEAR('Rent Roll'!$D6),MONTH(AI$3)=MONTH('Rent Roll'!$D6)),DAY('Rent Roll'!$D6)/AI$4,AI32))</f>
        <v>1</v>
      </c>
      <c r="AJ76" s="567">
        <f>IF(AND(YEAR(AJ$3)=YEAR('Rent Roll'!$C6),MONTH(AJ$3)=MONTH('Rent Roll'!$C6)),(AJ$4-DAY('Rent Roll'!$C6)+1)/AJ$4,IF(AND(YEAR(AJ$3)=YEAR('Rent Roll'!$D6),MONTH(AJ$3)=MONTH('Rent Roll'!$D6)),DAY('Rent Roll'!$D6)/AJ$4,AJ32))</f>
        <v>1</v>
      </c>
      <c r="AK76" s="567">
        <f>IF(AND(YEAR(AK$3)=YEAR('Rent Roll'!$C6),MONTH(AK$3)=MONTH('Rent Roll'!$C6)),(AK$4-DAY('Rent Roll'!$C6)+1)/AK$4,IF(AND(YEAR(AK$3)=YEAR('Rent Roll'!$D6),MONTH(AK$3)=MONTH('Rent Roll'!$D6)),DAY('Rent Roll'!$D6)/AK$4,AK32))</f>
        <v>1</v>
      </c>
      <c r="AL76" s="567">
        <f>IF(AND(YEAR(AL$3)=YEAR('Rent Roll'!$C6),MONTH(AL$3)=MONTH('Rent Roll'!$C6)),(AL$4-DAY('Rent Roll'!$C6)+1)/AL$4,IF(AND(YEAR(AL$3)=YEAR('Rent Roll'!$D6),MONTH(AL$3)=MONTH('Rent Roll'!$D6)),DAY('Rent Roll'!$D6)/AL$4,AL32))</f>
        <v>1</v>
      </c>
      <c r="AM76" s="567">
        <f>IF(AND(YEAR(AM$3)=YEAR('Rent Roll'!$C6),MONTH(AM$3)=MONTH('Rent Roll'!$C6)),(AM$4-DAY('Rent Roll'!$C6)+1)/AM$4,IF(AND(YEAR(AM$3)=YEAR('Rent Roll'!$D6),MONTH(AM$3)=MONTH('Rent Roll'!$D6)),DAY('Rent Roll'!$D6)/AM$4,AM32))</f>
        <v>1</v>
      </c>
      <c r="AN76" s="567">
        <f>IF(AND(YEAR(AN$3)=YEAR('Rent Roll'!$C6),MONTH(AN$3)=MONTH('Rent Roll'!$C6)),(AN$4-DAY('Rent Roll'!$C6)+1)/AN$4,IF(AND(YEAR(AN$3)=YEAR('Rent Roll'!$D6),MONTH(AN$3)=MONTH('Rent Roll'!$D6)),DAY('Rent Roll'!$D6)/AN$4,AN32))</f>
        <v>1</v>
      </c>
      <c r="AO76" s="567">
        <f>IF(AND(YEAR(AO$3)=YEAR('Rent Roll'!$C6),MONTH(AO$3)=MONTH('Rent Roll'!$C6)),(AO$4-DAY('Rent Roll'!$C6)+1)/AO$4,IF(AND(YEAR(AO$3)=YEAR('Rent Roll'!$D6),MONTH(AO$3)=MONTH('Rent Roll'!$D6)),DAY('Rent Roll'!$D6)/AO$4,AO32))</f>
        <v>1</v>
      </c>
      <c r="AP76" s="767">
        <f>IF(AND(YEAR(AP$3)=YEAR('Rent Roll'!$C6),MONTH(AP$3)=MONTH('Rent Roll'!$C6)),(AP$4-DAY('Rent Roll'!$C6)+1)/AP$4,IF(AND(YEAR(AP$3)=YEAR('Rent Roll'!$D6),MONTH(AP$3)=MONTH('Rent Roll'!$D6)),DAY('Rent Roll'!$D6)/AP$4,AP32))</f>
        <v>1</v>
      </c>
      <c r="AQ76" s="768">
        <f>IF(AND(YEAR(AQ$3)=YEAR('Rent Roll'!$C6),MONTH(AQ$3)=MONTH('Rent Roll'!$C6)),(AQ$4-DAY('Rent Roll'!$C6)+1)/AQ$4,IF(AND(YEAR(AQ$3)=YEAR('Rent Roll'!$D6),MONTH(AQ$3)=MONTH('Rent Roll'!$D6)),DAY('Rent Roll'!$D6)/AQ$4,AQ32))</f>
        <v>1</v>
      </c>
      <c r="AR76" s="567">
        <f>IF(AND(YEAR(AR$3)=YEAR('Rent Roll'!$C6),MONTH(AR$3)=MONTH('Rent Roll'!$C6)),(AR$4-DAY('Rent Roll'!$C6)+1)/AR$4,IF(AND(YEAR(AR$3)=YEAR('Rent Roll'!$D6),MONTH(AR$3)=MONTH('Rent Roll'!$D6)),DAY('Rent Roll'!$D6)/AR$4,AR32))</f>
        <v>1</v>
      </c>
      <c r="AS76" s="567">
        <f>IF(AND(YEAR(AS$3)=YEAR('Rent Roll'!$C6),MONTH(AS$3)=MONTH('Rent Roll'!$C6)),(AS$4-DAY('Rent Roll'!$C6)+1)/AS$4,IF(AND(YEAR(AS$3)=YEAR('Rent Roll'!$D6),MONTH(AS$3)=MONTH('Rent Roll'!$D6)),DAY('Rent Roll'!$D6)/AS$4,AS32))</f>
        <v>1</v>
      </c>
      <c r="AT76" s="567">
        <f>IF(AND(YEAR(AT$3)=YEAR('Rent Roll'!$C6),MONTH(AT$3)=MONTH('Rent Roll'!$C6)),(AT$4-DAY('Rent Roll'!$C6)+1)/AT$4,IF(AND(YEAR(AT$3)=YEAR('Rent Roll'!$D6),MONTH(AT$3)=MONTH('Rent Roll'!$D6)),DAY('Rent Roll'!$D6)/AT$4,AT32))</f>
        <v>1</v>
      </c>
      <c r="AU76" s="567">
        <f>IF(AND(YEAR(AU$3)=YEAR('Rent Roll'!$C6),MONTH(AU$3)=MONTH('Rent Roll'!$C6)),(AU$4-DAY('Rent Roll'!$C6)+1)/AU$4,IF(AND(YEAR(AU$3)=YEAR('Rent Roll'!$D6),MONTH(AU$3)=MONTH('Rent Roll'!$D6)),DAY('Rent Roll'!$D6)/AU$4,AU32))</f>
        <v>1</v>
      </c>
      <c r="AV76" s="567">
        <f>IF(AND(YEAR(AV$3)=YEAR('Rent Roll'!$C6),MONTH(AV$3)=MONTH('Rent Roll'!$C6)),(AV$4-DAY('Rent Roll'!$C6)+1)/AV$4,IF(AND(YEAR(AV$3)=YEAR('Rent Roll'!$D6),MONTH(AV$3)=MONTH('Rent Roll'!$D6)),DAY('Rent Roll'!$D6)/AV$4,AV32))</f>
        <v>1</v>
      </c>
      <c r="AW76" s="567">
        <f>IF(AND(YEAR(AW$3)=YEAR('Rent Roll'!$C6),MONTH(AW$3)=MONTH('Rent Roll'!$C6)),(AW$4-DAY('Rent Roll'!$C6)+1)/AW$4,IF(AND(YEAR(AW$3)=YEAR('Rent Roll'!$D6),MONTH(AW$3)=MONTH('Rent Roll'!$D6)),DAY('Rent Roll'!$D6)/AW$4,AW32))</f>
        <v>1</v>
      </c>
      <c r="AX76" s="567">
        <f>IF(AND(YEAR(AX$3)=YEAR('Rent Roll'!$C6),MONTH(AX$3)=MONTH('Rent Roll'!$C6)),(AX$4-DAY('Rent Roll'!$C6)+1)/AX$4,IF(AND(YEAR(AX$3)=YEAR('Rent Roll'!$D6),MONTH(AX$3)=MONTH('Rent Roll'!$D6)),DAY('Rent Roll'!$D6)/AX$4,AX32))</f>
        <v>1</v>
      </c>
      <c r="AY76" s="567">
        <f>IF(AND(YEAR(AY$3)=YEAR('Rent Roll'!$C6),MONTH(AY$3)=MONTH('Rent Roll'!$C6)),(AY$4-DAY('Rent Roll'!$C6)+1)/AY$4,IF(AND(YEAR(AY$3)=YEAR('Rent Roll'!$D6),MONTH(AY$3)=MONTH('Rent Roll'!$D6)),DAY('Rent Roll'!$D6)/AY$4,AY32))</f>
        <v>1</v>
      </c>
      <c r="AZ76" s="567">
        <f>IF(AND(YEAR(AZ$3)=YEAR('Rent Roll'!$C6),MONTH(AZ$3)=MONTH('Rent Roll'!$C6)),(AZ$4-DAY('Rent Roll'!$C6)+1)/AZ$4,IF(AND(YEAR(AZ$3)=YEAR('Rent Roll'!$D6),MONTH(AZ$3)=MONTH('Rent Roll'!$D6)),DAY('Rent Roll'!$D6)/AZ$4,AZ32))</f>
        <v>1</v>
      </c>
      <c r="BA76" s="567">
        <f>IF(AND(YEAR(BA$3)=YEAR('Rent Roll'!$C6),MONTH(BA$3)=MONTH('Rent Roll'!$C6)),(BA$4-DAY('Rent Roll'!$C6)+1)/BA$4,IF(AND(YEAR(BA$3)=YEAR('Rent Roll'!$D6),MONTH(BA$3)=MONTH('Rent Roll'!$D6)),DAY('Rent Roll'!$D6)/BA$4,BA32))</f>
        <v>1</v>
      </c>
      <c r="BB76" s="767">
        <f>IF(AND(YEAR(BB$3)=YEAR('Rent Roll'!$C6),MONTH(BB$3)=MONTH('Rent Roll'!$C6)),(BB$4-DAY('Rent Roll'!$C6)+1)/BB$4,IF(AND(YEAR(BB$3)=YEAR('Rent Roll'!$D6),MONTH(BB$3)=MONTH('Rent Roll'!$D6)),DAY('Rent Roll'!$D6)/BB$4,BB32))</f>
        <v>1</v>
      </c>
      <c r="BC76" s="768">
        <f>IF(AND(YEAR(BC$3)=YEAR('Rent Roll'!$C6),MONTH(BC$3)=MONTH('Rent Roll'!$C6)),(BC$4-DAY('Rent Roll'!$C6)+1)/BC$4,IF(AND(YEAR(BC$3)=YEAR('Rent Roll'!$D6),MONTH(BC$3)=MONTH('Rent Roll'!$D6)),DAY('Rent Roll'!$D6)/BC$4,BC32))</f>
        <v>1</v>
      </c>
      <c r="BD76" s="567">
        <f>IF(AND(YEAR(BD$3)=YEAR('Rent Roll'!$C6),MONTH(BD$3)=MONTH('Rent Roll'!$C6)),(BD$4-DAY('Rent Roll'!$C6)+1)/BD$4,IF(AND(YEAR(BD$3)=YEAR('Rent Roll'!$D6),MONTH(BD$3)=MONTH('Rent Roll'!$D6)),DAY('Rent Roll'!$D6)/BD$4,BD32))</f>
        <v>1</v>
      </c>
      <c r="BE76" s="567">
        <f>IF(AND(YEAR(BE$3)=YEAR('Rent Roll'!$C6),MONTH(BE$3)=MONTH('Rent Roll'!$C6)),(BE$4-DAY('Rent Roll'!$C6)+1)/BE$4,IF(AND(YEAR(BE$3)=YEAR('Rent Roll'!$D6),MONTH(BE$3)=MONTH('Rent Roll'!$D6)),DAY('Rent Roll'!$D6)/BE$4,BE32))</f>
        <v>1</v>
      </c>
      <c r="BF76" s="567">
        <f>IF(AND(YEAR(BF$3)=YEAR('Rent Roll'!$C6),MONTH(BF$3)=MONTH('Rent Roll'!$C6)),(BF$4-DAY('Rent Roll'!$C6)+1)/BF$4,IF(AND(YEAR(BF$3)=YEAR('Rent Roll'!$D6),MONTH(BF$3)=MONTH('Rent Roll'!$D6)),DAY('Rent Roll'!$D6)/BF$4,BF32))</f>
        <v>1</v>
      </c>
      <c r="BG76" s="567">
        <f>IF(AND(YEAR(BG$3)=YEAR('Rent Roll'!$C6),MONTH(BG$3)=MONTH('Rent Roll'!$C6)),(BG$4-DAY('Rent Roll'!$C6)+1)/BG$4,IF(AND(YEAR(BG$3)=YEAR('Rent Roll'!$D6),MONTH(BG$3)=MONTH('Rent Roll'!$D6)),DAY('Rent Roll'!$D6)/BG$4,BG32))</f>
        <v>1</v>
      </c>
      <c r="BH76" s="567">
        <f>IF(AND(YEAR(BH$3)=YEAR('Rent Roll'!$C6),MONTH(BH$3)=MONTH('Rent Roll'!$C6)),(BH$4-DAY('Rent Roll'!$C6)+1)/BH$4,IF(AND(YEAR(BH$3)=YEAR('Rent Roll'!$D6),MONTH(BH$3)=MONTH('Rent Roll'!$D6)),DAY('Rent Roll'!$D6)/BH$4,BH32))</f>
        <v>1</v>
      </c>
      <c r="BI76" s="567">
        <f>IF(AND(YEAR(BI$3)=YEAR('Rent Roll'!$C6),MONTH(BI$3)=MONTH('Rent Roll'!$C6)),(BI$4-DAY('Rent Roll'!$C6)+1)/BI$4,IF(AND(YEAR(BI$3)=YEAR('Rent Roll'!$D6),MONTH(BI$3)=MONTH('Rent Roll'!$D6)),DAY('Rent Roll'!$D6)/BI$4,BI32))</f>
        <v>1</v>
      </c>
      <c r="BJ76" s="567">
        <f>IF(AND(YEAR(BJ$3)=YEAR('Rent Roll'!$C6),MONTH(BJ$3)=MONTH('Rent Roll'!$C6)),(BJ$4-DAY('Rent Roll'!$C6)+1)/BJ$4,IF(AND(YEAR(BJ$3)=YEAR('Rent Roll'!$D6),MONTH(BJ$3)=MONTH('Rent Roll'!$D6)),DAY('Rent Roll'!$D6)/BJ$4,BJ32))</f>
        <v>1</v>
      </c>
      <c r="BK76" s="567">
        <f>IF(AND(YEAR(BK$3)=YEAR('Rent Roll'!$C6),MONTH(BK$3)=MONTH('Rent Roll'!$C6)),(BK$4-DAY('Rent Roll'!$C6)+1)/BK$4,IF(AND(YEAR(BK$3)=YEAR('Rent Roll'!$D6),MONTH(BK$3)=MONTH('Rent Roll'!$D6)),DAY('Rent Roll'!$D6)/BK$4,BK32))</f>
        <v>1</v>
      </c>
      <c r="BL76" s="567">
        <f>IF(AND(YEAR(BL$3)=YEAR('Rent Roll'!$C6),MONTH(BL$3)=MONTH('Rent Roll'!$C6)),(BL$4-DAY('Rent Roll'!$C6)+1)/BL$4,IF(AND(YEAR(BL$3)=YEAR('Rent Roll'!$D6),MONTH(BL$3)=MONTH('Rent Roll'!$D6)),DAY('Rent Roll'!$D6)/BL$4,BL32))</f>
        <v>1</v>
      </c>
      <c r="BM76" s="567">
        <f>IF(AND(YEAR(BM$3)=YEAR('Rent Roll'!$C6),MONTH(BM$3)=MONTH('Rent Roll'!$C6)),(BM$4-DAY('Rent Roll'!$C6)+1)/BM$4,IF(AND(YEAR(BM$3)=YEAR('Rent Roll'!$D6),MONTH(BM$3)=MONTH('Rent Roll'!$D6)),DAY('Rent Roll'!$D6)/BM$4,BM32))</f>
        <v>1</v>
      </c>
      <c r="BN76" s="767">
        <f>IF(AND(YEAR(BN$3)=YEAR('Rent Roll'!$C6),MONTH(BN$3)=MONTH('Rent Roll'!$C6)),(BN$4-DAY('Rent Roll'!$C6)+1)/BN$4,IF(AND(YEAR(BN$3)=YEAR('Rent Roll'!$D6),MONTH(BN$3)=MONTH('Rent Roll'!$D6)),DAY('Rent Roll'!$D6)/BN$4,BN32))</f>
        <v>1</v>
      </c>
      <c r="BO76" s="768">
        <f>IF(AND(YEAR(BO$3)=YEAR('Rent Roll'!$C6),MONTH(BO$3)=MONTH('Rent Roll'!$C6)),(BO$4-DAY('Rent Roll'!$C6)+1)/BO$4,IF(AND(YEAR(BO$3)=YEAR('Rent Roll'!$D6),MONTH(BO$3)=MONTH('Rent Roll'!$D6)),DAY('Rent Roll'!$D6)/BO$4,BO32))</f>
        <v>1</v>
      </c>
      <c r="BP76" s="567">
        <f>IF(AND(YEAR(BP$3)=YEAR('Rent Roll'!$C6),MONTH(BP$3)=MONTH('Rent Roll'!$C6)),(BP$4-DAY('Rent Roll'!$C6)+1)/BP$4,IF(AND(YEAR(BP$3)=YEAR('Rent Roll'!$D6),MONTH(BP$3)=MONTH('Rent Roll'!$D6)),DAY('Rent Roll'!$D6)/BP$4,BP32))</f>
        <v>1</v>
      </c>
      <c r="BQ76" s="567">
        <f>IF(AND(YEAR(BQ$3)=YEAR('Rent Roll'!$C6),MONTH(BQ$3)=MONTH('Rent Roll'!$C6)),(BQ$4-DAY('Rent Roll'!$C6)+1)/BQ$4,IF(AND(YEAR(BQ$3)=YEAR('Rent Roll'!$D6),MONTH(BQ$3)=MONTH('Rent Roll'!$D6)),DAY('Rent Roll'!$D6)/BQ$4,BQ32))</f>
        <v>1</v>
      </c>
      <c r="BR76" s="567">
        <f>IF(AND(YEAR(BR$3)=YEAR('Rent Roll'!$C6),MONTH(BR$3)=MONTH('Rent Roll'!$C6)),(BR$4-DAY('Rent Roll'!$C6)+1)/BR$4,IF(AND(YEAR(BR$3)=YEAR('Rent Roll'!$D6),MONTH(BR$3)=MONTH('Rent Roll'!$D6)),DAY('Rent Roll'!$D6)/BR$4,BR32))</f>
        <v>1</v>
      </c>
      <c r="BS76" s="567">
        <f>IF(AND(YEAR(BS$3)=YEAR('Rent Roll'!$C6),MONTH(BS$3)=MONTH('Rent Roll'!$C6)),(BS$4-DAY('Rent Roll'!$C6)+1)/BS$4,IF(AND(YEAR(BS$3)=YEAR('Rent Roll'!$D6),MONTH(BS$3)=MONTH('Rent Roll'!$D6)),DAY('Rent Roll'!$D6)/BS$4,BS32))</f>
        <v>1</v>
      </c>
      <c r="BT76" s="567">
        <f>IF(AND(YEAR(BT$3)=YEAR('Rent Roll'!$C6),MONTH(BT$3)=MONTH('Rent Roll'!$C6)),(BT$4-DAY('Rent Roll'!$C6)+1)/BT$4,IF(AND(YEAR(BT$3)=YEAR('Rent Roll'!$D6),MONTH(BT$3)=MONTH('Rent Roll'!$D6)),DAY('Rent Roll'!$D6)/BT$4,BT32))</f>
        <v>1</v>
      </c>
      <c r="BU76" s="567">
        <f>IF(AND(YEAR(BU$3)=YEAR('Rent Roll'!$C6),MONTH(BU$3)=MONTH('Rent Roll'!$C6)),(BU$4-DAY('Rent Roll'!$C6)+1)/BU$4,IF(AND(YEAR(BU$3)=YEAR('Rent Roll'!$D6),MONTH(BU$3)=MONTH('Rent Roll'!$D6)),DAY('Rent Roll'!$D6)/BU$4,BU32))</f>
        <v>1</v>
      </c>
      <c r="BV76" s="567">
        <f>IF(AND(YEAR(BV$3)=YEAR('Rent Roll'!$C6),MONTH(BV$3)=MONTH('Rent Roll'!$C6)),(BV$4-DAY('Rent Roll'!$C6)+1)/BV$4,IF(AND(YEAR(BV$3)=YEAR('Rent Roll'!$D6),MONTH(BV$3)=MONTH('Rent Roll'!$D6)),DAY('Rent Roll'!$D6)/BV$4,BV32))</f>
        <v>1</v>
      </c>
      <c r="BW76" s="567">
        <f>IF(AND(YEAR(BW$3)=YEAR('Rent Roll'!$C6),MONTH(BW$3)=MONTH('Rent Roll'!$C6)),(BW$4-DAY('Rent Roll'!$C6)+1)/BW$4,IF(AND(YEAR(BW$3)=YEAR('Rent Roll'!$D6),MONTH(BW$3)=MONTH('Rent Roll'!$D6)),DAY('Rent Roll'!$D6)/BW$4,BW32))</f>
        <v>1</v>
      </c>
      <c r="BX76" s="567">
        <f>IF(AND(YEAR(BX$3)=YEAR('Rent Roll'!$C6),MONTH(BX$3)=MONTH('Rent Roll'!$C6)),(BX$4-DAY('Rent Roll'!$C6)+1)/BX$4,IF(AND(YEAR(BX$3)=YEAR('Rent Roll'!$D6),MONTH(BX$3)=MONTH('Rent Roll'!$D6)),DAY('Rent Roll'!$D6)/BX$4,BX32))</f>
        <v>1</v>
      </c>
      <c r="BY76" s="567">
        <f>IF(AND(YEAR(BY$3)=YEAR('Rent Roll'!$C6),MONTH(BY$3)=MONTH('Rent Roll'!$C6)),(BY$4-DAY('Rent Roll'!$C6)+1)/BY$4,IF(AND(YEAR(BY$3)=YEAR('Rent Roll'!$D6),MONTH(BY$3)=MONTH('Rent Roll'!$D6)),DAY('Rent Roll'!$D6)/BY$4,BY32))</f>
        <v>1</v>
      </c>
      <c r="BZ76" s="767">
        <f>IF(AND(YEAR(BZ$3)=YEAR('Rent Roll'!$C6),MONTH(BZ$3)=MONTH('Rent Roll'!$C6)),(BZ$4-DAY('Rent Roll'!$C6)+1)/BZ$4,IF(AND(YEAR(BZ$3)=YEAR('Rent Roll'!$D6),MONTH(BZ$3)=MONTH('Rent Roll'!$D6)),DAY('Rent Roll'!$D6)/BZ$4,BZ32))</f>
        <v>1</v>
      </c>
      <c r="CA76" s="768">
        <f>IF(AND(YEAR(CA$3)=YEAR('Rent Roll'!$C6),MONTH(CA$3)=MONTH('Rent Roll'!$C6)),(CA$4-DAY('Rent Roll'!$C6)+1)/CA$4,IF(AND(YEAR(CA$3)=YEAR('Rent Roll'!$D6),MONTH(CA$3)=MONTH('Rent Roll'!$D6)),DAY('Rent Roll'!$D6)/CA$4,CA32))</f>
        <v>0</v>
      </c>
      <c r="CB76" s="567">
        <f>IF(AND(YEAR(CB$3)=YEAR('Rent Roll'!$C6),MONTH(CB$3)=MONTH('Rent Roll'!$C6)),(CB$4-DAY('Rent Roll'!$C6)+1)/CB$4,IF(AND(YEAR(CB$3)=YEAR('Rent Roll'!$D6),MONTH(CB$3)=MONTH('Rent Roll'!$D6)),DAY('Rent Roll'!$D6)/CB$4,CB32))</f>
        <v>0</v>
      </c>
      <c r="CC76" s="567">
        <f>IF(AND(YEAR(CC$3)=YEAR('Rent Roll'!$C6),MONTH(CC$3)=MONTH('Rent Roll'!$C6)),(CC$4-DAY('Rent Roll'!$C6)+1)/CC$4,IF(AND(YEAR(CC$3)=YEAR('Rent Roll'!$D6),MONTH(CC$3)=MONTH('Rent Roll'!$D6)),DAY('Rent Roll'!$D6)/CC$4,CC32))</f>
        <v>0</v>
      </c>
      <c r="CD76" s="567">
        <f>IF(AND(YEAR(CD$3)=YEAR('Rent Roll'!$C6),MONTH(CD$3)=MONTH('Rent Roll'!$C6)),(CD$4-DAY('Rent Roll'!$C6)+1)/CD$4,IF(AND(YEAR(CD$3)=YEAR('Rent Roll'!$D6),MONTH(CD$3)=MONTH('Rent Roll'!$D6)),DAY('Rent Roll'!$D6)/CD$4,CD32))</f>
        <v>0</v>
      </c>
      <c r="CE76" s="567">
        <f>IF(AND(YEAR(CE$3)=YEAR('Rent Roll'!$C6),MONTH(CE$3)=MONTH('Rent Roll'!$C6)),(CE$4-DAY('Rent Roll'!$C6)+1)/CE$4,IF(AND(YEAR(CE$3)=YEAR('Rent Roll'!$D6),MONTH(CE$3)=MONTH('Rent Roll'!$D6)),DAY('Rent Roll'!$D6)/CE$4,CE32))</f>
        <v>0</v>
      </c>
      <c r="CF76" s="567">
        <f>IF(AND(YEAR(CF$3)=YEAR('Rent Roll'!$C6),MONTH(CF$3)=MONTH('Rent Roll'!$C6)),(CF$4-DAY('Rent Roll'!$C6)+1)/CF$4,IF(AND(YEAR(CF$3)=YEAR('Rent Roll'!$D6),MONTH(CF$3)=MONTH('Rent Roll'!$D6)),DAY('Rent Roll'!$D6)/CF$4,CF32))</f>
        <v>0</v>
      </c>
      <c r="CG76" s="567">
        <f>IF(AND(YEAR(CG$3)=YEAR('Rent Roll'!$C6),MONTH(CG$3)=MONTH('Rent Roll'!$C6)),(CG$4-DAY('Rent Roll'!$C6)+1)/CG$4,IF(AND(YEAR(CG$3)=YEAR('Rent Roll'!$D6),MONTH(CG$3)=MONTH('Rent Roll'!$D6)),DAY('Rent Roll'!$D6)/CG$4,CG32))</f>
        <v>0</v>
      </c>
      <c r="CH76" s="567">
        <f>IF(AND(YEAR(CH$3)=YEAR('Rent Roll'!$C6),MONTH(CH$3)=MONTH('Rent Roll'!$C6)),(CH$4-DAY('Rent Roll'!$C6)+1)/CH$4,IF(AND(YEAR(CH$3)=YEAR('Rent Roll'!$D6),MONTH(CH$3)=MONTH('Rent Roll'!$D6)),DAY('Rent Roll'!$D6)/CH$4,CH32))</f>
        <v>0</v>
      </c>
      <c r="CI76" s="567">
        <f>IF(AND(YEAR(CI$3)=YEAR('Rent Roll'!$C6),MONTH(CI$3)=MONTH('Rent Roll'!$C6)),(CI$4-DAY('Rent Roll'!$C6)+1)/CI$4,IF(AND(YEAR(CI$3)=YEAR('Rent Roll'!$D6),MONTH(CI$3)=MONTH('Rent Roll'!$D6)),DAY('Rent Roll'!$D6)/CI$4,CI32))</f>
        <v>0</v>
      </c>
      <c r="CJ76" s="567">
        <f>IF(AND(YEAR(CJ$3)=YEAR('Rent Roll'!$C6),MONTH(CJ$3)=MONTH('Rent Roll'!$C6)),(CJ$4-DAY('Rent Roll'!$C6)+1)/CJ$4,IF(AND(YEAR(CJ$3)=YEAR('Rent Roll'!$D6),MONTH(CJ$3)=MONTH('Rent Roll'!$D6)),DAY('Rent Roll'!$D6)/CJ$4,CJ32))</f>
        <v>0</v>
      </c>
      <c r="CK76" s="567">
        <f>IF(AND(YEAR(CK$3)=YEAR('Rent Roll'!$C6),MONTH(CK$3)=MONTH('Rent Roll'!$C6)),(CK$4-DAY('Rent Roll'!$C6)+1)/CK$4,IF(AND(YEAR(CK$3)=YEAR('Rent Roll'!$D6),MONTH(CK$3)=MONTH('Rent Roll'!$D6)),DAY('Rent Roll'!$D6)/CK$4,CK32))</f>
        <v>0</v>
      </c>
      <c r="CL76" s="767">
        <f>IF(AND(YEAR(CL$3)=YEAR('Rent Roll'!$C6),MONTH(CL$3)=MONTH('Rent Roll'!$C6)),(CL$4-DAY('Rent Roll'!$C6)+1)/CL$4,IF(AND(YEAR(CL$3)=YEAR('Rent Roll'!$D6),MONTH(CL$3)=MONTH('Rent Roll'!$D6)),DAY('Rent Roll'!$D6)/CL$4,CL32))</f>
        <v>0</v>
      </c>
      <c r="CM76" s="768">
        <f>IF(AND(YEAR(CM$3)=YEAR('Rent Roll'!$C6),MONTH(CM$3)=MONTH('Rent Roll'!$C6)),(CM$4-DAY('Rent Roll'!$C6)+1)/CM$4,IF(AND(YEAR(CM$3)=YEAR('Rent Roll'!$D6),MONTH(CM$3)=MONTH('Rent Roll'!$D6)),DAY('Rent Roll'!$D6)/CM$4,CM32))</f>
        <v>0</v>
      </c>
      <c r="CN76" s="567">
        <f>IF(AND(YEAR(CN$3)=YEAR('Rent Roll'!$C6),MONTH(CN$3)=MONTH('Rent Roll'!$C6)),(CN$4-DAY('Rent Roll'!$C6)+1)/CN$4,IF(AND(YEAR(CN$3)=YEAR('Rent Roll'!$D6),MONTH(CN$3)=MONTH('Rent Roll'!$D6)),DAY('Rent Roll'!$D6)/CN$4,CN32))</f>
        <v>0</v>
      </c>
      <c r="CO76" s="567">
        <f>IF(AND(YEAR(CO$3)=YEAR('Rent Roll'!$C6),MONTH(CO$3)=MONTH('Rent Roll'!$C6)),(CO$4-DAY('Rent Roll'!$C6)+1)/CO$4,IF(AND(YEAR(CO$3)=YEAR('Rent Roll'!$D6),MONTH(CO$3)=MONTH('Rent Roll'!$D6)),DAY('Rent Roll'!$D6)/CO$4,CO32))</f>
        <v>0</v>
      </c>
      <c r="CP76" s="567">
        <f>IF(AND(YEAR(CP$3)=YEAR('Rent Roll'!$C6),MONTH(CP$3)=MONTH('Rent Roll'!$C6)),(CP$4-DAY('Rent Roll'!$C6)+1)/CP$4,IF(AND(YEAR(CP$3)=YEAR('Rent Roll'!$D6),MONTH(CP$3)=MONTH('Rent Roll'!$D6)),DAY('Rent Roll'!$D6)/CP$4,CP32))</f>
        <v>0</v>
      </c>
      <c r="CQ76" s="567">
        <f>IF(AND(YEAR(CQ$3)=YEAR('Rent Roll'!$C6),MONTH(CQ$3)=MONTH('Rent Roll'!$C6)),(CQ$4-DAY('Rent Roll'!$C6)+1)/CQ$4,IF(AND(YEAR(CQ$3)=YEAR('Rent Roll'!$D6),MONTH(CQ$3)=MONTH('Rent Roll'!$D6)),DAY('Rent Roll'!$D6)/CQ$4,CQ32))</f>
        <v>0</v>
      </c>
      <c r="CR76" s="567">
        <f>IF(AND(YEAR(CR$3)=YEAR('Rent Roll'!$C6),MONTH(CR$3)=MONTH('Rent Roll'!$C6)),(CR$4-DAY('Rent Roll'!$C6)+1)/CR$4,IF(AND(YEAR(CR$3)=YEAR('Rent Roll'!$D6),MONTH(CR$3)=MONTH('Rent Roll'!$D6)),DAY('Rent Roll'!$D6)/CR$4,CR32))</f>
        <v>0</v>
      </c>
      <c r="CS76" s="567">
        <f>IF(AND(YEAR(CS$3)=YEAR('Rent Roll'!$C6),MONTH(CS$3)=MONTH('Rent Roll'!$C6)),(CS$4-DAY('Rent Roll'!$C6)+1)/CS$4,IF(AND(YEAR(CS$3)=YEAR('Rent Roll'!$D6),MONTH(CS$3)=MONTH('Rent Roll'!$D6)),DAY('Rent Roll'!$D6)/CS$4,CS32))</f>
        <v>0</v>
      </c>
      <c r="CT76" s="567">
        <f>IF(AND(YEAR(CT$3)=YEAR('Rent Roll'!$C6),MONTH(CT$3)=MONTH('Rent Roll'!$C6)),(CT$4-DAY('Rent Roll'!$C6)+1)/CT$4,IF(AND(YEAR(CT$3)=YEAR('Rent Roll'!$D6),MONTH(CT$3)=MONTH('Rent Roll'!$D6)),DAY('Rent Roll'!$D6)/CT$4,CT32))</f>
        <v>0</v>
      </c>
      <c r="CU76" s="567">
        <f>IF(AND(YEAR(CU$3)=YEAR('Rent Roll'!$C6),MONTH(CU$3)=MONTH('Rent Roll'!$C6)),(CU$4-DAY('Rent Roll'!$C6)+1)/CU$4,IF(AND(YEAR(CU$3)=YEAR('Rent Roll'!$D6),MONTH(CU$3)=MONTH('Rent Roll'!$D6)),DAY('Rent Roll'!$D6)/CU$4,CU32))</f>
        <v>0</v>
      </c>
      <c r="CV76" s="567">
        <f>IF(AND(YEAR(CV$3)=YEAR('Rent Roll'!$C6),MONTH(CV$3)=MONTH('Rent Roll'!$C6)),(CV$4-DAY('Rent Roll'!$C6)+1)/CV$4,IF(AND(YEAR(CV$3)=YEAR('Rent Roll'!$D6),MONTH(CV$3)=MONTH('Rent Roll'!$D6)),DAY('Rent Roll'!$D6)/CV$4,CV32))</f>
        <v>0</v>
      </c>
      <c r="CW76" s="567">
        <f>IF(AND(YEAR(CW$3)=YEAR('Rent Roll'!$C6),MONTH(CW$3)=MONTH('Rent Roll'!$C6)),(CW$4-DAY('Rent Roll'!$C6)+1)/CW$4,IF(AND(YEAR(CW$3)=YEAR('Rent Roll'!$D6),MONTH(CW$3)=MONTH('Rent Roll'!$D6)),DAY('Rent Roll'!$D6)/CW$4,CW32))</f>
        <v>0</v>
      </c>
      <c r="CX76" s="767">
        <f>IF(AND(YEAR(CX$3)=YEAR('Rent Roll'!$C6),MONTH(CX$3)=MONTH('Rent Roll'!$C6)),(CX$4-DAY('Rent Roll'!$C6)+1)/CX$4,IF(AND(YEAR(CX$3)=YEAR('Rent Roll'!$D6),MONTH(CX$3)=MONTH('Rent Roll'!$D6)),DAY('Rent Roll'!$D6)/CX$4,CX32))</f>
        <v>0</v>
      </c>
      <c r="CY76" s="768">
        <f>IF(AND(YEAR(CY$3)=YEAR('Rent Roll'!$C6),MONTH(CY$3)=MONTH('Rent Roll'!$C6)),(CY$4-DAY('Rent Roll'!$C6)+1)/CY$4,IF(AND(YEAR(CY$3)=YEAR('Rent Roll'!$D6),MONTH(CY$3)=MONTH('Rent Roll'!$D6)),DAY('Rent Roll'!$D6)/CY$4,CY32))</f>
        <v>0</v>
      </c>
      <c r="CZ76" s="567">
        <f>IF(AND(YEAR(CZ$3)=YEAR('Rent Roll'!$C6),MONTH(CZ$3)=MONTH('Rent Roll'!$C6)),(CZ$4-DAY('Rent Roll'!$C6)+1)/CZ$4,IF(AND(YEAR(CZ$3)=YEAR('Rent Roll'!$D6),MONTH(CZ$3)=MONTH('Rent Roll'!$D6)),DAY('Rent Roll'!$D6)/CZ$4,CZ32))</f>
        <v>0</v>
      </c>
      <c r="DA76" s="567">
        <f>IF(AND(YEAR(DA$3)=YEAR('Rent Roll'!$C6),MONTH(DA$3)=MONTH('Rent Roll'!$C6)),(DA$4-DAY('Rent Roll'!$C6)+1)/DA$4,IF(AND(YEAR(DA$3)=YEAR('Rent Roll'!$D6),MONTH(DA$3)=MONTH('Rent Roll'!$D6)),DAY('Rent Roll'!$D6)/DA$4,DA32))</f>
        <v>0</v>
      </c>
      <c r="DB76" s="567">
        <f>IF(AND(YEAR(DB$3)=YEAR('Rent Roll'!$C6),MONTH(DB$3)=MONTH('Rent Roll'!$C6)),(DB$4-DAY('Rent Roll'!$C6)+1)/DB$4,IF(AND(YEAR(DB$3)=YEAR('Rent Roll'!$D6),MONTH(DB$3)=MONTH('Rent Roll'!$D6)),DAY('Rent Roll'!$D6)/DB$4,DB32))</f>
        <v>0</v>
      </c>
      <c r="DC76" s="567">
        <f>IF(AND(YEAR(DC$3)=YEAR('Rent Roll'!$C6),MONTH(DC$3)=MONTH('Rent Roll'!$C6)),(DC$4-DAY('Rent Roll'!$C6)+1)/DC$4,IF(AND(YEAR(DC$3)=YEAR('Rent Roll'!$D6),MONTH(DC$3)=MONTH('Rent Roll'!$D6)),DAY('Rent Roll'!$D6)/DC$4,DC32))</f>
        <v>0</v>
      </c>
      <c r="DD76" s="567">
        <f>IF(AND(YEAR(DD$3)=YEAR('Rent Roll'!$C6),MONTH(DD$3)=MONTH('Rent Roll'!$C6)),(DD$4-DAY('Rent Roll'!$C6)+1)/DD$4,IF(AND(YEAR(DD$3)=YEAR('Rent Roll'!$D6),MONTH(DD$3)=MONTH('Rent Roll'!$D6)),DAY('Rent Roll'!$D6)/DD$4,DD32))</f>
        <v>0</v>
      </c>
      <c r="DE76" s="567">
        <f>IF(AND(YEAR(DE$3)=YEAR('Rent Roll'!$C6),MONTH(DE$3)=MONTH('Rent Roll'!$C6)),(DE$4-DAY('Rent Roll'!$C6)+1)/DE$4,IF(AND(YEAR(DE$3)=YEAR('Rent Roll'!$D6),MONTH(DE$3)=MONTH('Rent Roll'!$D6)),DAY('Rent Roll'!$D6)/DE$4,DE32))</f>
        <v>0</v>
      </c>
      <c r="DF76" s="567">
        <f>IF(AND(YEAR(DF$3)=YEAR('Rent Roll'!$C6),MONTH(DF$3)=MONTH('Rent Roll'!$C6)),(DF$4-DAY('Rent Roll'!$C6)+1)/DF$4,IF(AND(YEAR(DF$3)=YEAR('Rent Roll'!$D6),MONTH(DF$3)=MONTH('Rent Roll'!$D6)),DAY('Rent Roll'!$D6)/DF$4,DF32))</f>
        <v>0</v>
      </c>
      <c r="DG76" s="567">
        <f>IF(AND(YEAR(DG$3)=YEAR('Rent Roll'!$C6),MONTH(DG$3)=MONTH('Rent Roll'!$C6)),(DG$4-DAY('Rent Roll'!$C6)+1)/DG$4,IF(AND(YEAR(DG$3)=YEAR('Rent Roll'!$D6),MONTH(DG$3)=MONTH('Rent Roll'!$D6)),DAY('Rent Roll'!$D6)/DG$4,DG32))</f>
        <v>0</v>
      </c>
      <c r="DH76" s="567">
        <f>IF(AND(YEAR(DH$3)=YEAR('Rent Roll'!$C6),MONTH(DH$3)=MONTH('Rent Roll'!$C6)),(DH$4-DAY('Rent Roll'!$C6)+1)/DH$4,IF(AND(YEAR(DH$3)=YEAR('Rent Roll'!$D6),MONTH(DH$3)=MONTH('Rent Roll'!$D6)),DAY('Rent Roll'!$D6)/DH$4,DH32))</f>
        <v>0</v>
      </c>
      <c r="DI76" s="567">
        <f>IF(AND(YEAR(DI$3)=YEAR('Rent Roll'!$C6),MONTH(DI$3)=MONTH('Rent Roll'!$C6)),(DI$4-DAY('Rent Roll'!$C6)+1)/DI$4,IF(AND(YEAR(DI$3)=YEAR('Rent Roll'!$D6),MONTH(DI$3)=MONTH('Rent Roll'!$D6)),DAY('Rent Roll'!$D6)/DI$4,DI32))</f>
        <v>0</v>
      </c>
      <c r="DJ76" s="767">
        <f>IF(AND(YEAR(DJ$3)=YEAR('Rent Roll'!$C6),MONTH(DJ$3)=MONTH('Rent Roll'!$C6)),(DJ$4-DAY('Rent Roll'!$C6)+1)/DJ$4,IF(AND(YEAR(DJ$3)=YEAR('Rent Roll'!$D6),MONTH(DJ$3)=MONTH('Rent Roll'!$D6)),DAY('Rent Roll'!$D6)/DJ$4,DJ32))</f>
        <v>0</v>
      </c>
      <c r="DK76" s="768">
        <f>IF(AND(YEAR(DK$3)=YEAR('Rent Roll'!$C6),MONTH(DK$3)=MONTH('Rent Roll'!$C6)),(DK$4-DAY('Rent Roll'!$C6)+1)/DK$4,IF(AND(YEAR(DK$3)=YEAR('Rent Roll'!$D6),MONTH(DK$3)=MONTH('Rent Roll'!$D6)),DAY('Rent Roll'!$D6)/DK$4,DK32))</f>
        <v>0</v>
      </c>
      <c r="DL76" s="567">
        <f>IF(AND(YEAR(DL$3)=YEAR('Rent Roll'!$C6),MONTH(DL$3)=MONTH('Rent Roll'!$C6)),(DL$4-DAY('Rent Roll'!$C6)+1)/DL$4,IF(AND(YEAR(DL$3)=YEAR('Rent Roll'!$D6),MONTH(DL$3)=MONTH('Rent Roll'!$D6)),DAY('Rent Roll'!$D6)/DL$4,DL32))</f>
        <v>0</v>
      </c>
      <c r="DM76" s="567">
        <f>IF(AND(YEAR(DM$3)=YEAR('Rent Roll'!$C6),MONTH(DM$3)=MONTH('Rent Roll'!$C6)),(DM$4-DAY('Rent Roll'!$C6)+1)/DM$4,IF(AND(YEAR(DM$3)=YEAR('Rent Roll'!$D6),MONTH(DM$3)=MONTH('Rent Roll'!$D6)),DAY('Rent Roll'!$D6)/DM$4,DM32))</f>
        <v>0</v>
      </c>
      <c r="DN76" s="567">
        <f>IF(AND(YEAR(DN$3)=YEAR('Rent Roll'!$C6),MONTH(DN$3)=MONTH('Rent Roll'!$C6)),(DN$4-DAY('Rent Roll'!$C6)+1)/DN$4,IF(AND(YEAR(DN$3)=YEAR('Rent Roll'!$D6),MONTH(DN$3)=MONTH('Rent Roll'!$D6)),DAY('Rent Roll'!$D6)/DN$4,DN32))</f>
        <v>0</v>
      </c>
      <c r="DO76" s="567">
        <f>IF(AND(YEAR(DO$3)=YEAR('Rent Roll'!$C6),MONTH(DO$3)=MONTH('Rent Roll'!$C6)),(DO$4-DAY('Rent Roll'!$C6)+1)/DO$4,IF(AND(YEAR(DO$3)=YEAR('Rent Roll'!$D6),MONTH(DO$3)=MONTH('Rent Roll'!$D6)),DAY('Rent Roll'!$D6)/DO$4,DO32))</f>
        <v>0</v>
      </c>
      <c r="DP76" s="567">
        <f>IF(AND(YEAR(DP$3)=YEAR('Rent Roll'!$C6),MONTH(DP$3)=MONTH('Rent Roll'!$C6)),(DP$4-DAY('Rent Roll'!$C6)+1)/DP$4,IF(AND(YEAR(DP$3)=YEAR('Rent Roll'!$D6),MONTH(DP$3)=MONTH('Rent Roll'!$D6)),DAY('Rent Roll'!$D6)/DP$4,DP32))</f>
        <v>0</v>
      </c>
      <c r="DQ76" s="567">
        <f>IF(AND(YEAR(DQ$3)=YEAR('Rent Roll'!$C6),MONTH(DQ$3)=MONTH('Rent Roll'!$C6)),(DQ$4-DAY('Rent Roll'!$C6)+1)/DQ$4,IF(AND(YEAR(DQ$3)=YEAR('Rent Roll'!$D6),MONTH(DQ$3)=MONTH('Rent Roll'!$D6)),DAY('Rent Roll'!$D6)/DQ$4,DQ32))</f>
        <v>0</v>
      </c>
      <c r="DR76" s="567">
        <f>IF(AND(YEAR(DR$3)=YEAR('Rent Roll'!$C6),MONTH(DR$3)=MONTH('Rent Roll'!$C6)),(DR$4-DAY('Rent Roll'!$C6)+1)/DR$4,IF(AND(YEAR(DR$3)=YEAR('Rent Roll'!$D6),MONTH(DR$3)=MONTH('Rent Roll'!$D6)),DAY('Rent Roll'!$D6)/DR$4,DR32))</f>
        <v>0</v>
      </c>
      <c r="DS76" s="567">
        <f>IF(AND(YEAR(DS$3)=YEAR('Rent Roll'!$C6),MONTH(DS$3)=MONTH('Rent Roll'!$C6)),(DS$4-DAY('Rent Roll'!$C6)+1)/DS$4,IF(AND(YEAR(DS$3)=YEAR('Rent Roll'!$D6),MONTH(DS$3)=MONTH('Rent Roll'!$D6)),DAY('Rent Roll'!$D6)/DS$4,DS32))</f>
        <v>0</v>
      </c>
      <c r="DT76" s="567">
        <f>IF(AND(YEAR(DT$3)=YEAR('Rent Roll'!$C6),MONTH(DT$3)=MONTH('Rent Roll'!$C6)),(DT$4-DAY('Rent Roll'!$C6)+1)/DT$4,IF(AND(YEAR(DT$3)=YEAR('Rent Roll'!$D6),MONTH(DT$3)=MONTH('Rent Roll'!$D6)),DAY('Rent Roll'!$D6)/DT$4,DT32))</f>
        <v>0</v>
      </c>
      <c r="DU76" s="567">
        <f>IF(AND(YEAR(DU$3)=YEAR('Rent Roll'!$C6),MONTH(DU$3)=MONTH('Rent Roll'!$C6)),(DU$4-DAY('Rent Roll'!$C6)+1)/DU$4,IF(AND(YEAR(DU$3)=YEAR('Rent Roll'!$D6),MONTH(DU$3)=MONTH('Rent Roll'!$D6)),DAY('Rent Roll'!$D6)/DU$4,DU32))</f>
        <v>0</v>
      </c>
      <c r="DV76" s="567">
        <f>IF(AND(YEAR(DV$3)=YEAR('Rent Roll'!$C6),MONTH(DV$3)=MONTH('Rent Roll'!$C6)),(DV$4-DAY('Rent Roll'!$C6)+1)/DV$4,IF(AND(YEAR(DV$3)=YEAR('Rent Roll'!$D6),MONTH(DV$3)=MONTH('Rent Roll'!$D6)),DAY('Rent Roll'!$D6)/DV$4,DV32))</f>
        <v>0</v>
      </c>
    </row>
    <row r="77" spans="1:126" s="565" customFormat="1" ht="12" customHeight="1" outlineLevel="1" x14ac:dyDescent="0.4">
      <c r="A77" s="731"/>
      <c r="B77" s="564" t="str">
        <f>'Rent Roll'!$B7</f>
        <v>7층</v>
      </c>
      <c r="E77" s="566"/>
      <c r="F77" s="778">
        <f>IF(AND(YEAR(F$3)=YEAR('Rent Roll'!$C7),MONTH(F$3)=MONTH('Rent Roll'!$C7)),(F$4-DAY('Rent Roll'!$C7)+1)/F$4,IF(AND(YEAR(F$3)=YEAR('Rent Roll'!$D7),MONTH(F$3)=MONTH('Rent Roll'!$D7)),DAY('Rent Roll'!$D7)/F$4,F33))</f>
        <v>3.2258064516129031E-2</v>
      </c>
      <c r="G77" s="768">
        <f>IF(AND(YEAR(G$3)=YEAR('Rent Roll'!$C7),MONTH(G$3)=MONTH('Rent Roll'!$C7)),(G$4-DAY('Rent Roll'!$C7)+1)/G$4,IF(AND(YEAR(G$3)=YEAR('Rent Roll'!$D7),MONTH(G$3)=MONTH('Rent Roll'!$D7)),DAY('Rent Roll'!$D7)/G$4,G33))</f>
        <v>1</v>
      </c>
      <c r="H77" s="567">
        <f>IF(AND(YEAR(H$3)=YEAR('Rent Roll'!$C7),MONTH(H$3)=MONTH('Rent Roll'!$C7)),(H$4-DAY('Rent Roll'!$C7)+1)/H$4,IF(AND(YEAR(H$3)=YEAR('Rent Roll'!$D7),MONTH(H$3)=MONTH('Rent Roll'!$D7)),DAY('Rent Roll'!$D7)/H$4,H33))</f>
        <v>1</v>
      </c>
      <c r="I77" s="567">
        <f>IF(AND(YEAR(I$3)=YEAR('Rent Roll'!$C7),MONTH(I$3)=MONTH('Rent Roll'!$C7)),(I$4-DAY('Rent Roll'!$C7)+1)/I$4,IF(AND(YEAR(I$3)=YEAR('Rent Roll'!$D7),MONTH(I$3)=MONTH('Rent Roll'!$D7)),DAY('Rent Roll'!$D7)/I$4,I33))</f>
        <v>1</v>
      </c>
      <c r="J77" s="567">
        <f>IF(AND(YEAR(J$3)=YEAR('Rent Roll'!$C7),MONTH(J$3)=MONTH('Rent Roll'!$C7)),(J$4-DAY('Rent Roll'!$C7)+1)/J$4,IF(AND(YEAR(J$3)=YEAR('Rent Roll'!$D7),MONTH(J$3)=MONTH('Rent Roll'!$D7)),DAY('Rent Roll'!$D7)/J$4,J33))</f>
        <v>1</v>
      </c>
      <c r="K77" s="567">
        <f>IF(AND(YEAR(K$3)=YEAR('Rent Roll'!$C7),MONTH(K$3)=MONTH('Rent Roll'!$C7)),(K$4-DAY('Rent Roll'!$C7)+1)/K$4,IF(AND(YEAR(K$3)=YEAR('Rent Roll'!$D7),MONTH(K$3)=MONTH('Rent Roll'!$D7)),DAY('Rent Roll'!$D7)/K$4,K33))</f>
        <v>1</v>
      </c>
      <c r="L77" s="567">
        <f>IF(AND(YEAR(L$3)=YEAR('Rent Roll'!$C7),MONTH(L$3)=MONTH('Rent Roll'!$C7)),(L$4-DAY('Rent Roll'!$C7)+1)/L$4,IF(AND(YEAR(L$3)=YEAR('Rent Roll'!$D7),MONTH(L$3)=MONTH('Rent Roll'!$D7)),DAY('Rent Roll'!$D7)/L$4,L33))</f>
        <v>1</v>
      </c>
      <c r="M77" s="567">
        <f>IF(AND(YEAR(M$3)=YEAR('Rent Roll'!$C7),MONTH(M$3)=MONTH('Rent Roll'!$C7)),(M$4-DAY('Rent Roll'!$C7)+1)/M$4,IF(AND(YEAR(M$3)=YEAR('Rent Roll'!$D7),MONTH(M$3)=MONTH('Rent Roll'!$D7)),DAY('Rent Roll'!$D7)/M$4,M33))</f>
        <v>1</v>
      </c>
      <c r="N77" s="567">
        <f>IF(AND(YEAR(N$3)=YEAR('Rent Roll'!$C7),MONTH(N$3)=MONTH('Rent Roll'!$C7)),(N$4-DAY('Rent Roll'!$C7)+1)/N$4,IF(AND(YEAR(N$3)=YEAR('Rent Roll'!$D7),MONTH(N$3)=MONTH('Rent Roll'!$D7)),DAY('Rent Roll'!$D7)/N$4,N33))</f>
        <v>1</v>
      </c>
      <c r="O77" s="567">
        <f>IF(AND(YEAR(O$3)=YEAR('Rent Roll'!$C7),MONTH(O$3)=MONTH('Rent Roll'!$C7)),(O$4-DAY('Rent Roll'!$C7)+1)/O$4,IF(AND(YEAR(O$3)=YEAR('Rent Roll'!$D7),MONTH(O$3)=MONTH('Rent Roll'!$D7)),DAY('Rent Roll'!$D7)/O$4,O33))</f>
        <v>1</v>
      </c>
      <c r="P77" s="567">
        <f>IF(AND(YEAR(P$3)=YEAR('Rent Roll'!$C7),MONTH(P$3)=MONTH('Rent Roll'!$C7)),(P$4-DAY('Rent Roll'!$C7)+1)/P$4,IF(AND(YEAR(P$3)=YEAR('Rent Roll'!$D7),MONTH(P$3)=MONTH('Rent Roll'!$D7)),DAY('Rent Roll'!$D7)/P$4,P33))</f>
        <v>1</v>
      </c>
      <c r="Q77" s="567">
        <f>IF(AND(YEAR(Q$3)=YEAR('Rent Roll'!$C7),MONTH(Q$3)=MONTH('Rent Roll'!$C7)),(Q$4-DAY('Rent Roll'!$C7)+1)/Q$4,IF(AND(YEAR(Q$3)=YEAR('Rent Roll'!$D7),MONTH(Q$3)=MONTH('Rent Roll'!$D7)),DAY('Rent Roll'!$D7)/Q$4,Q33))</f>
        <v>1</v>
      </c>
      <c r="R77" s="767">
        <f>IF(AND(YEAR(R$3)=YEAR('Rent Roll'!$C7),MONTH(R$3)=MONTH('Rent Roll'!$C7)),(R$4-DAY('Rent Roll'!$C7)+1)/R$4,IF(AND(YEAR(R$3)=YEAR('Rent Roll'!$D7),MONTH(R$3)=MONTH('Rent Roll'!$D7)),DAY('Rent Roll'!$D7)/R$4,R33))</f>
        <v>1</v>
      </c>
      <c r="S77" s="768">
        <f>IF(AND(YEAR(S$3)=YEAR('Rent Roll'!$C7),MONTH(S$3)=MONTH('Rent Roll'!$C7)),(S$4-DAY('Rent Roll'!$C7)+1)/S$4,IF(AND(YEAR(S$3)=YEAR('Rent Roll'!$D7),MONTH(S$3)=MONTH('Rent Roll'!$D7)),DAY('Rent Roll'!$D7)/S$4,S33))</f>
        <v>1</v>
      </c>
      <c r="T77" s="567">
        <f>IF(AND(YEAR(T$3)=YEAR('Rent Roll'!$C7),MONTH(T$3)=MONTH('Rent Roll'!$C7)),(T$4-DAY('Rent Roll'!$C7)+1)/T$4,IF(AND(YEAR(T$3)=YEAR('Rent Roll'!$D7),MONTH(T$3)=MONTH('Rent Roll'!$D7)),DAY('Rent Roll'!$D7)/T$4,T33))</f>
        <v>1</v>
      </c>
      <c r="U77" s="567">
        <f>IF(AND(YEAR(U$3)=YEAR('Rent Roll'!$C7),MONTH(U$3)=MONTH('Rent Roll'!$C7)),(U$4-DAY('Rent Roll'!$C7)+1)/U$4,IF(AND(YEAR(U$3)=YEAR('Rent Roll'!$D7),MONTH(U$3)=MONTH('Rent Roll'!$D7)),DAY('Rent Roll'!$D7)/U$4,U33))</f>
        <v>1</v>
      </c>
      <c r="V77" s="567">
        <f>IF(AND(YEAR(V$3)=YEAR('Rent Roll'!$C7),MONTH(V$3)=MONTH('Rent Roll'!$C7)),(V$4-DAY('Rent Roll'!$C7)+1)/V$4,IF(AND(YEAR(V$3)=YEAR('Rent Roll'!$D7),MONTH(V$3)=MONTH('Rent Roll'!$D7)),DAY('Rent Roll'!$D7)/V$4,V33))</f>
        <v>1</v>
      </c>
      <c r="W77" s="567">
        <f>IF(AND(YEAR(W$3)=YEAR('Rent Roll'!$C7),MONTH(W$3)=MONTH('Rent Roll'!$C7)),(W$4-DAY('Rent Roll'!$C7)+1)/W$4,IF(AND(YEAR(W$3)=YEAR('Rent Roll'!$D7),MONTH(W$3)=MONTH('Rent Roll'!$D7)),DAY('Rent Roll'!$D7)/W$4,W33))</f>
        <v>1</v>
      </c>
      <c r="X77" s="567">
        <f>IF(AND(YEAR(X$3)=YEAR('Rent Roll'!$C7),MONTH(X$3)=MONTH('Rent Roll'!$C7)),(X$4-DAY('Rent Roll'!$C7)+1)/X$4,IF(AND(YEAR(X$3)=YEAR('Rent Roll'!$D7),MONTH(X$3)=MONTH('Rent Roll'!$D7)),DAY('Rent Roll'!$D7)/X$4,X33))</f>
        <v>1</v>
      </c>
      <c r="Y77" s="567">
        <f>IF(AND(YEAR(Y$3)=YEAR('Rent Roll'!$C7),MONTH(Y$3)=MONTH('Rent Roll'!$C7)),(Y$4-DAY('Rent Roll'!$C7)+1)/Y$4,IF(AND(YEAR(Y$3)=YEAR('Rent Roll'!$D7),MONTH(Y$3)=MONTH('Rent Roll'!$D7)),DAY('Rent Roll'!$D7)/Y$4,Y33))</f>
        <v>1</v>
      </c>
      <c r="Z77" s="567">
        <f>IF(AND(YEAR(Z$3)=YEAR('Rent Roll'!$C7),MONTH(Z$3)=MONTH('Rent Roll'!$C7)),(Z$4-DAY('Rent Roll'!$C7)+1)/Z$4,IF(AND(YEAR(Z$3)=YEAR('Rent Roll'!$D7),MONTH(Z$3)=MONTH('Rent Roll'!$D7)),DAY('Rent Roll'!$D7)/Z$4,Z33))</f>
        <v>1</v>
      </c>
      <c r="AA77" s="567">
        <f>IF(AND(YEAR(AA$3)=YEAR('Rent Roll'!$C7),MONTH(AA$3)=MONTH('Rent Roll'!$C7)),(AA$4-DAY('Rent Roll'!$C7)+1)/AA$4,IF(AND(YEAR(AA$3)=YEAR('Rent Roll'!$D7),MONTH(AA$3)=MONTH('Rent Roll'!$D7)),DAY('Rent Roll'!$D7)/AA$4,AA33))</f>
        <v>1</v>
      </c>
      <c r="AB77" s="567">
        <f>IF(AND(YEAR(AB$3)=YEAR('Rent Roll'!$C7),MONTH(AB$3)=MONTH('Rent Roll'!$C7)),(AB$4-DAY('Rent Roll'!$C7)+1)/AB$4,IF(AND(YEAR(AB$3)=YEAR('Rent Roll'!$D7),MONTH(AB$3)=MONTH('Rent Roll'!$D7)),DAY('Rent Roll'!$D7)/AB$4,AB33))</f>
        <v>1</v>
      </c>
      <c r="AC77" s="567">
        <f>IF(AND(YEAR(AC$3)=YEAR('Rent Roll'!$C7),MONTH(AC$3)=MONTH('Rent Roll'!$C7)),(AC$4-DAY('Rent Roll'!$C7)+1)/AC$4,IF(AND(YEAR(AC$3)=YEAR('Rent Roll'!$D7),MONTH(AC$3)=MONTH('Rent Roll'!$D7)),DAY('Rent Roll'!$D7)/AC$4,AC33))</f>
        <v>1</v>
      </c>
      <c r="AD77" s="767">
        <f>IF(AND(YEAR(AD$3)=YEAR('Rent Roll'!$C7),MONTH(AD$3)=MONTH('Rent Roll'!$C7)),(AD$4-DAY('Rent Roll'!$C7)+1)/AD$4,IF(AND(YEAR(AD$3)=YEAR('Rent Roll'!$D7),MONTH(AD$3)=MONTH('Rent Roll'!$D7)),DAY('Rent Roll'!$D7)/AD$4,AD33))</f>
        <v>1</v>
      </c>
      <c r="AE77" s="768">
        <f>IF(AND(YEAR(AE$3)=YEAR('Rent Roll'!$C7),MONTH(AE$3)=MONTH('Rent Roll'!$C7)),(AE$4-DAY('Rent Roll'!$C7)+1)/AE$4,IF(AND(YEAR(AE$3)=YEAR('Rent Roll'!$D7),MONTH(AE$3)=MONTH('Rent Roll'!$D7)),DAY('Rent Roll'!$D7)/AE$4,AE33))</f>
        <v>1</v>
      </c>
      <c r="AF77" s="567">
        <f>IF(AND(YEAR(AF$3)=YEAR('Rent Roll'!$C7),MONTH(AF$3)=MONTH('Rent Roll'!$C7)),(AF$4-DAY('Rent Roll'!$C7)+1)/AF$4,IF(AND(YEAR(AF$3)=YEAR('Rent Roll'!$D7),MONTH(AF$3)=MONTH('Rent Roll'!$D7)),DAY('Rent Roll'!$D7)/AF$4,AF33))</f>
        <v>1</v>
      </c>
      <c r="AG77" s="567">
        <f>IF(AND(YEAR(AG$3)=YEAR('Rent Roll'!$C7),MONTH(AG$3)=MONTH('Rent Roll'!$C7)),(AG$4-DAY('Rent Roll'!$C7)+1)/AG$4,IF(AND(YEAR(AG$3)=YEAR('Rent Roll'!$D7),MONTH(AG$3)=MONTH('Rent Roll'!$D7)),DAY('Rent Roll'!$D7)/AG$4,AG33))</f>
        <v>1</v>
      </c>
      <c r="AH77" s="567">
        <f>IF(AND(YEAR(AH$3)=YEAR('Rent Roll'!$C7),MONTH(AH$3)=MONTH('Rent Roll'!$C7)),(AH$4-DAY('Rent Roll'!$C7)+1)/AH$4,IF(AND(YEAR(AH$3)=YEAR('Rent Roll'!$D7),MONTH(AH$3)=MONTH('Rent Roll'!$D7)),DAY('Rent Roll'!$D7)/AH$4,AH33))</f>
        <v>1</v>
      </c>
      <c r="AI77" s="567">
        <f>IF(AND(YEAR(AI$3)=YEAR('Rent Roll'!$C7),MONTH(AI$3)=MONTH('Rent Roll'!$C7)),(AI$4-DAY('Rent Roll'!$C7)+1)/AI$4,IF(AND(YEAR(AI$3)=YEAR('Rent Roll'!$D7),MONTH(AI$3)=MONTH('Rent Roll'!$D7)),DAY('Rent Roll'!$D7)/AI$4,AI33))</f>
        <v>1</v>
      </c>
      <c r="AJ77" s="567">
        <f>IF(AND(YEAR(AJ$3)=YEAR('Rent Roll'!$C7),MONTH(AJ$3)=MONTH('Rent Roll'!$C7)),(AJ$4-DAY('Rent Roll'!$C7)+1)/AJ$4,IF(AND(YEAR(AJ$3)=YEAR('Rent Roll'!$D7),MONTH(AJ$3)=MONTH('Rent Roll'!$D7)),DAY('Rent Roll'!$D7)/AJ$4,AJ33))</f>
        <v>1</v>
      </c>
      <c r="AK77" s="567">
        <f>IF(AND(YEAR(AK$3)=YEAR('Rent Roll'!$C7),MONTH(AK$3)=MONTH('Rent Roll'!$C7)),(AK$4-DAY('Rent Roll'!$C7)+1)/AK$4,IF(AND(YEAR(AK$3)=YEAR('Rent Roll'!$D7),MONTH(AK$3)=MONTH('Rent Roll'!$D7)),DAY('Rent Roll'!$D7)/AK$4,AK33))</f>
        <v>1</v>
      </c>
      <c r="AL77" s="567">
        <f>IF(AND(YEAR(AL$3)=YEAR('Rent Roll'!$C7),MONTH(AL$3)=MONTH('Rent Roll'!$C7)),(AL$4-DAY('Rent Roll'!$C7)+1)/AL$4,IF(AND(YEAR(AL$3)=YEAR('Rent Roll'!$D7),MONTH(AL$3)=MONTH('Rent Roll'!$D7)),DAY('Rent Roll'!$D7)/AL$4,AL33))</f>
        <v>1</v>
      </c>
      <c r="AM77" s="567">
        <f>IF(AND(YEAR(AM$3)=YEAR('Rent Roll'!$C7),MONTH(AM$3)=MONTH('Rent Roll'!$C7)),(AM$4-DAY('Rent Roll'!$C7)+1)/AM$4,IF(AND(YEAR(AM$3)=YEAR('Rent Roll'!$D7),MONTH(AM$3)=MONTH('Rent Roll'!$D7)),DAY('Rent Roll'!$D7)/AM$4,AM33))</f>
        <v>1</v>
      </c>
      <c r="AN77" s="567">
        <f>IF(AND(YEAR(AN$3)=YEAR('Rent Roll'!$C7),MONTH(AN$3)=MONTH('Rent Roll'!$C7)),(AN$4-DAY('Rent Roll'!$C7)+1)/AN$4,IF(AND(YEAR(AN$3)=YEAR('Rent Roll'!$D7),MONTH(AN$3)=MONTH('Rent Roll'!$D7)),DAY('Rent Roll'!$D7)/AN$4,AN33))</f>
        <v>1</v>
      </c>
      <c r="AO77" s="567">
        <f>IF(AND(YEAR(AO$3)=YEAR('Rent Roll'!$C7),MONTH(AO$3)=MONTH('Rent Roll'!$C7)),(AO$4-DAY('Rent Roll'!$C7)+1)/AO$4,IF(AND(YEAR(AO$3)=YEAR('Rent Roll'!$D7),MONTH(AO$3)=MONTH('Rent Roll'!$D7)),DAY('Rent Roll'!$D7)/AO$4,AO33))</f>
        <v>1</v>
      </c>
      <c r="AP77" s="767">
        <f>IF(AND(YEAR(AP$3)=YEAR('Rent Roll'!$C7),MONTH(AP$3)=MONTH('Rent Roll'!$C7)),(AP$4-DAY('Rent Roll'!$C7)+1)/AP$4,IF(AND(YEAR(AP$3)=YEAR('Rent Roll'!$D7),MONTH(AP$3)=MONTH('Rent Roll'!$D7)),DAY('Rent Roll'!$D7)/AP$4,AP33))</f>
        <v>1</v>
      </c>
      <c r="AQ77" s="768">
        <f>IF(AND(YEAR(AQ$3)=YEAR('Rent Roll'!$C7),MONTH(AQ$3)=MONTH('Rent Roll'!$C7)),(AQ$4-DAY('Rent Roll'!$C7)+1)/AQ$4,IF(AND(YEAR(AQ$3)=YEAR('Rent Roll'!$D7),MONTH(AQ$3)=MONTH('Rent Roll'!$D7)),DAY('Rent Roll'!$D7)/AQ$4,AQ33))</f>
        <v>1</v>
      </c>
      <c r="AR77" s="567">
        <f>IF(AND(YEAR(AR$3)=YEAR('Rent Roll'!$C7),MONTH(AR$3)=MONTH('Rent Roll'!$C7)),(AR$4-DAY('Rent Roll'!$C7)+1)/AR$4,IF(AND(YEAR(AR$3)=YEAR('Rent Roll'!$D7),MONTH(AR$3)=MONTH('Rent Roll'!$D7)),DAY('Rent Roll'!$D7)/AR$4,AR33))</f>
        <v>1</v>
      </c>
      <c r="AS77" s="567">
        <f>IF(AND(YEAR(AS$3)=YEAR('Rent Roll'!$C7),MONTH(AS$3)=MONTH('Rent Roll'!$C7)),(AS$4-DAY('Rent Roll'!$C7)+1)/AS$4,IF(AND(YEAR(AS$3)=YEAR('Rent Roll'!$D7),MONTH(AS$3)=MONTH('Rent Roll'!$D7)),DAY('Rent Roll'!$D7)/AS$4,AS33))</f>
        <v>1</v>
      </c>
      <c r="AT77" s="567">
        <f>IF(AND(YEAR(AT$3)=YEAR('Rent Roll'!$C7),MONTH(AT$3)=MONTH('Rent Roll'!$C7)),(AT$4-DAY('Rent Roll'!$C7)+1)/AT$4,IF(AND(YEAR(AT$3)=YEAR('Rent Roll'!$D7),MONTH(AT$3)=MONTH('Rent Roll'!$D7)),DAY('Rent Roll'!$D7)/AT$4,AT33))</f>
        <v>1</v>
      </c>
      <c r="AU77" s="567">
        <f>IF(AND(YEAR(AU$3)=YEAR('Rent Roll'!$C7),MONTH(AU$3)=MONTH('Rent Roll'!$C7)),(AU$4-DAY('Rent Roll'!$C7)+1)/AU$4,IF(AND(YEAR(AU$3)=YEAR('Rent Roll'!$D7),MONTH(AU$3)=MONTH('Rent Roll'!$D7)),DAY('Rent Roll'!$D7)/AU$4,AU33))</f>
        <v>1</v>
      </c>
      <c r="AV77" s="567">
        <f>IF(AND(YEAR(AV$3)=YEAR('Rent Roll'!$C7),MONTH(AV$3)=MONTH('Rent Roll'!$C7)),(AV$4-DAY('Rent Roll'!$C7)+1)/AV$4,IF(AND(YEAR(AV$3)=YEAR('Rent Roll'!$D7),MONTH(AV$3)=MONTH('Rent Roll'!$D7)),DAY('Rent Roll'!$D7)/AV$4,AV33))</f>
        <v>1</v>
      </c>
      <c r="AW77" s="567">
        <f>IF(AND(YEAR(AW$3)=YEAR('Rent Roll'!$C7),MONTH(AW$3)=MONTH('Rent Roll'!$C7)),(AW$4-DAY('Rent Roll'!$C7)+1)/AW$4,IF(AND(YEAR(AW$3)=YEAR('Rent Roll'!$D7),MONTH(AW$3)=MONTH('Rent Roll'!$D7)),DAY('Rent Roll'!$D7)/AW$4,AW33))</f>
        <v>1</v>
      </c>
      <c r="AX77" s="567">
        <f>IF(AND(YEAR(AX$3)=YEAR('Rent Roll'!$C7),MONTH(AX$3)=MONTH('Rent Roll'!$C7)),(AX$4-DAY('Rent Roll'!$C7)+1)/AX$4,IF(AND(YEAR(AX$3)=YEAR('Rent Roll'!$D7),MONTH(AX$3)=MONTH('Rent Roll'!$D7)),DAY('Rent Roll'!$D7)/AX$4,AX33))</f>
        <v>1</v>
      </c>
      <c r="AY77" s="567">
        <f>IF(AND(YEAR(AY$3)=YEAR('Rent Roll'!$C7),MONTH(AY$3)=MONTH('Rent Roll'!$C7)),(AY$4-DAY('Rent Roll'!$C7)+1)/AY$4,IF(AND(YEAR(AY$3)=YEAR('Rent Roll'!$D7),MONTH(AY$3)=MONTH('Rent Roll'!$D7)),DAY('Rent Roll'!$D7)/AY$4,AY33))</f>
        <v>1</v>
      </c>
      <c r="AZ77" s="567">
        <f>IF(AND(YEAR(AZ$3)=YEAR('Rent Roll'!$C7),MONTH(AZ$3)=MONTH('Rent Roll'!$C7)),(AZ$4-DAY('Rent Roll'!$C7)+1)/AZ$4,IF(AND(YEAR(AZ$3)=YEAR('Rent Roll'!$D7),MONTH(AZ$3)=MONTH('Rent Roll'!$D7)),DAY('Rent Roll'!$D7)/AZ$4,AZ33))</f>
        <v>1</v>
      </c>
      <c r="BA77" s="567">
        <f>IF(AND(YEAR(BA$3)=YEAR('Rent Roll'!$C7),MONTH(BA$3)=MONTH('Rent Roll'!$C7)),(BA$4-DAY('Rent Roll'!$C7)+1)/BA$4,IF(AND(YEAR(BA$3)=YEAR('Rent Roll'!$D7),MONTH(BA$3)=MONTH('Rent Roll'!$D7)),DAY('Rent Roll'!$D7)/BA$4,BA33))</f>
        <v>1</v>
      </c>
      <c r="BB77" s="767">
        <f>IF(AND(YEAR(BB$3)=YEAR('Rent Roll'!$C7),MONTH(BB$3)=MONTH('Rent Roll'!$C7)),(BB$4-DAY('Rent Roll'!$C7)+1)/BB$4,IF(AND(YEAR(BB$3)=YEAR('Rent Roll'!$D7),MONTH(BB$3)=MONTH('Rent Roll'!$D7)),DAY('Rent Roll'!$D7)/BB$4,BB33))</f>
        <v>1</v>
      </c>
      <c r="BC77" s="768">
        <f>IF(AND(YEAR(BC$3)=YEAR('Rent Roll'!$C7),MONTH(BC$3)=MONTH('Rent Roll'!$C7)),(BC$4-DAY('Rent Roll'!$C7)+1)/BC$4,IF(AND(YEAR(BC$3)=YEAR('Rent Roll'!$D7),MONTH(BC$3)=MONTH('Rent Roll'!$D7)),DAY('Rent Roll'!$D7)/BC$4,BC33))</f>
        <v>1</v>
      </c>
      <c r="BD77" s="567">
        <f>IF(AND(YEAR(BD$3)=YEAR('Rent Roll'!$C7),MONTH(BD$3)=MONTH('Rent Roll'!$C7)),(BD$4-DAY('Rent Roll'!$C7)+1)/BD$4,IF(AND(YEAR(BD$3)=YEAR('Rent Roll'!$D7),MONTH(BD$3)=MONTH('Rent Roll'!$D7)),DAY('Rent Roll'!$D7)/BD$4,BD33))</f>
        <v>1</v>
      </c>
      <c r="BE77" s="567">
        <f>IF(AND(YEAR(BE$3)=YEAR('Rent Roll'!$C7),MONTH(BE$3)=MONTH('Rent Roll'!$C7)),(BE$4-DAY('Rent Roll'!$C7)+1)/BE$4,IF(AND(YEAR(BE$3)=YEAR('Rent Roll'!$D7),MONTH(BE$3)=MONTH('Rent Roll'!$D7)),DAY('Rent Roll'!$D7)/BE$4,BE33))</f>
        <v>1</v>
      </c>
      <c r="BF77" s="567">
        <f>IF(AND(YEAR(BF$3)=YEAR('Rent Roll'!$C7),MONTH(BF$3)=MONTH('Rent Roll'!$C7)),(BF$4-DAY('Rent Roll'!$C7)+1)/BF$4,IF(AND(YEAR(BF$3)=YEAR('Rent Roll'!$D7),MONTH(BF$3)=MONTH('Rent Roll'!$D7)),DAY('Rent Roll'!$D7)/BF$4,BF33))</f>
        <v>1</v>
      </c>
      <c r="BG77" s="567">
        <f>IF(AND(YEAR(BG$3)=YEAR('Rent Roll'!$C7),MONTH(BG$3)=MONTH('Rent Roll'!$C7)),(BG$4-DAY('Rent Roll'!$C7)+1)/BG$4,IF(AND(YEAR(BG$3)=YEAR('Rent Roll'!$D7),MONTH(BG$3)=MONTH('Rent Roll'!$D7)),DAY('Rent Roll'!$D7)/BG$4,BG33))</f>
        <v>1</v>
      </c>
      <c r="BH77" s="567">
        <f>IF(AND(YEAR(BH$3)=YEAR('Rent Roll'!$C7),MONTH(BH$3)=MONTH('Rent Roll'!$C7)),(BH$4-DAY('Rent Roll'!$C7)+1)/BH$4,IF(AND(YEAR(BH$3)=YEAR('Rent Roll'!$D7),MONTH(BH$3)=MONTH('Rent Roll'!$D7)),DAY('Rent Roll'!$D7)/BH$4,BH33))</f>
        <v>1</v>
      </c>
      <c r="BI77" s="567">
        <f>IF(AND(YEAR(BI$3)=YEAR('Rent Roll'!$C7),MONTH(BI$3)=MONTH('Rent Roll'!$C7)),(BI$4-DAY('Rent Roll'!$C7)+1)/BI$4,IF(AND(YEAR(BI$3)=YEAR('Rent Roll'!$D7),MONTH(BI$3)=MONTH('Rent Roll'!$D7)),DAY('Rent Roll'!$D7)/BI$4,BI33))</f>
        <v>1</v>
      </c>
      <c r="BJ77" s="567">
        <f>IF(AND(YEAR(BJ$3)=YEAR('Rent Roll'!$C7),MONTH(BJ$3)=MONTH('Rent Roll'!$C7)),(BJ$4-DAY('Rent Roll'!$C7)+1)/BJ$4,IF(AND(YEAR(BJ$3)=YEAR('Rent Roll'!$D7),MONTH(BJ$3)=MONTH('Rent Roll'!$D7)),DAY('Rent Roll'!$D7)/BJ$4,BJ33))</f>
        <v>1</v>
      </c>
      <c r="BK77" s="567">
        <f>IF(AND(YEAR(BK$3)=YEAR('Rent Roll'!$C7),MONTH(BK$3)=MONTH('Rent Roll'!$C7)),(BK$4-DAY('Rent Roll'!$C7)+1)/BK$4,IF(AND(YEAR(BK$3)=YEAR('Rent Roll'!$D7),MONTH(BK$3)=MONTH('Rent Roll'!$D7)),DAY('Rent Roll'!$D7)/BK$4,BK33))</f>
        <v>1</v>
      </c>
      <c r="BL77" s="567">
        <f>IF(AND(YEAR(BL$3)=YEAR('Rent Roll'!$C7),MONTH(BL$3)=MONTH('Rent Roll'!$C7)),(BL$4-DAY('Rent Roll'!$C7)+1)/BL$4,IF(AND(YEAR(BL$3)=YEAR('Rent Roll'!$D7),MONTH(BL$3)=MONTH('Rent Roll'!$D7)),DAY('Rent Roll'!$D7)/BL$4,BL33))</f>
        <v>1</v>
      </c>
      <c r="BM77" s="567">
        <f>IF(AND(YEAR(BM$3)=YEAR('Rent Roll'!$C7),MONTH(BM$3)=MONTH('Rent Roll'!$C7)),(BM$4-DAY('Rent Roll'!$C7)+1)/BM$4,IF(AND(YEAR(BM$3)=YEAR('Rent Roll'!$D7),MONTH(BM$3)=MONTH('Rent Roll'!$D7)),DAY('Rent Roll'!$D7)/BM$4,BM33))</f>
        <v>1</v>
      </c>
      <c r="BN77" s="767">
        <f>IF(AND(YEAR(BN$3)=YEAR('Rent Roll'!$C7),MONTH(BN$3)=MONTH('Rent Roll'!$C7)),(BN$4-DAY('Rent Roll'!$C7)+1)/BN$4,IF(AND(YEAR(BN$3)=YEAR('Rent Roll'!$D7),MONTH(BN$3)=MONTH('Rent Roll'!$D7)),DAY('Rent Roll'!$D7)/BN$4,BN33))</f>
        <v>1</v>
      </c>
      <c r="BO77" s="768">
        <f>IF(AND(YEAR(BO$3)=YEAR('Rent Roll'!$C7),MONTH(BO$3)=MONTH('Rent Roll'!$C7)),(BO$4-DAY('Rent Roll'!$C7)+1)/BO$4,IF(AND(YEAR(BO$3)=YEAR('Rent Roll'!$D7),MONTH(BO$3)=MONTH('Rent Roll'!$D7)),DAY('Rent Roll'!$D7)/BO$4,BO33))</f>
        <v>1</v>
      </c>
      <c r="BP77" s="567">
        <f>IF(AND(YEAR(BP$3)=YEAR('Rent Roll'!$C7),MONTH(BP$3)=MONTH('Rent Roll'!$C7)),(BP$4-DAY('Rent Roll'!$C7)+1)/BP$4,IF(AND(YEAR(BP$3)=YEAR('Rent Roll'!$D7),MONTH(BP$3)=MONTH('Rent Roll'!$D7)),DAY('Rent Roll'!$D7)/BP$4,BP33))</f>
        <v>1</v>
      </c>
      <c r="BQ77" s="567">
        <f>IF(AND(YEAR(BQ$3)=YEAR('Rent Roll'!$C7),MONTH(BQ$3)=MONTH('Rent Roll'!$C7)),(BQ$4-DAY('Rent Roll'!$C7)+1)/BQ$4,IF(AND(YEAR(BQ$3)=YEAR('Rent Roll'!$D7),MONTH(BQ$3)=MONTH('Rent Roll'!$D7)),DAY('Rent Roll'!$D7)/BQ$4,BQ33))</f>
        <v>1</v>
      </c>
      <c r="BR77" s="567">
        <f>IF(AND(YEAR(BR$3)=YEAR('Rent Roll'!$C7),MONTH(BR$3)=MONTH('Rent Roll'!$C7)),(BR$4-DAY('Rent Roll'!$C7)+1)/BR$4,IF(AND(YEAR(BR$3)=YEAR('Rent Roll'!$D7),MONTH(BR$3)=MONTH('Rent Roll'!$D7)),DAY('Rent Roll'!$D7)/BR$4,BR33))</f>
        <v>1</v>
      </c>
      <c r="BS77" s="567">
        <f>IF(AND(YEAR(BS$3)=YEAR('Rent Roll'!$C7),MONTH(BS$3)=MONTH('Rent Roll'!$C7)),(BS$4-DAY('Rent Roll'!$C7)+1)/BS$4,IF(AND(YEAR(BS$3)=YEAR('Rent Roll'!$D7),MONTH(BS$3)=MONTH('Rent Roll'!$D7)),DAY('Rent Roll'!$D7)/BS$4,BS33))</f>
        <v>1</v>
      </c>
      <c r="BT77" s="567">
        <f>IF(AND(YEAR(BT$3)=YEAR('Rent Roll'!$C7),MONTH(BT$3)=MONTH('Rent Roll'!$C7)),(BT$4-DAY('Rent Roll'!$C7)+1)/BT$4,IF(AND(YEAR(BT$3)=YEAR('Rent Roll'!$D7),MONTH(BT$3)=MONTH('Rent Roll'!$D7)),DAY('Rent Roll'!$D7)/BT$4,BT33))</f>
        <v>1</v>
      </c>
      <c r="BU77" s="567">
        <f>IF(AND(YEAR(BU$3)=YEAR('Rent Roll'!$C7),MONTH(BU$3)=MONTH('Rent Roll'!$C7)),(BU$4-DAY('Rent Roll'!$C7)+1)/BU$4,IF(AND(YEAR(BU$3)=YEAR('Rent Roll'!$D7),MONTH(BU$3)=MONTH('Rent Roll'!$D7)),DAY('Rent Roll'!$D7)/BU$4,BU33))</f>
        <v>1</v>
      </c>
      <c r="BV77" s="567">
        <f>IF(AND(YEAR(BV$3)=YEAR('Rent Roll'!$C7),MONTH(BV$3)=MONTH('Rent Roll'!$C7)),(BV$4-DAY('Rent Roll'!$C7)+1)/BV$4,IF(AND(YEAR(BV$3)=YEAR('Rent Roll'!$D7),MONTH(BV$3)=MONTH('Rent Roll'!$D7)),DAY('Rent Roll'!$D7)/BV$4,BV33))</f>
        <v>1</v>
      </c>
      <c r="BW77" s="567">
        <f>IF(AND(YEAR(BW$3)=YEAR('Rent Roll'!$C7),MONTH(BW$3)=MONTH('Rent Roll'!$C7)),(BW$4-DAY('Rent Roll'!$C7)+1)/BW$4,IF(AND(YEAR(BW$3)=YEAR('Rent Roll'!$D7),MONTH(BW$3)=MONTH('Rent Roll'!$D7)),DAY('Rent Roll'!$D7)/BW$4,BW33))</f>
        <v>1</v>
      </c>
      <c r="BX77" s="567">
        <f>IF(AND(YEAR(BX$3)=YEAR('Rent Roll'!$C7),MONTH(BX$3)=MONTH('Rent Roll'!$C7)),(BX$4-DAY('Rent Roll'!$C7)+1)/BX$4,IF(AND(YEAR(BX$3)=YEAR('Rent Roll'!$D7),MONTH(BX$3)=MONTH('Rent Roll'!$D7)),DAY('Rent Roll'!$D7)/BX$4,BX33))</f>
        <v>1</v>
      </c>
      <c r="BY77" s="567">
        <f>IF(AND(YEAR(BY$3)=YEAR('Rent Roll'!$C7),MONTH(BY$3)=MONTH('Rent Roll'!$C7)),(BY$4-DAY('Rent Roll'!$C7)+1)/BY$4,IF(AND(YEAR(BY$3)=YEAR('Rent Roll'!$D7),MONTH(BY$3)=MONTH('Rent Roll'!$D7)),DAY('Rent Roll'!$D7)/BY$4,BY33))</f>
        <v>1</v>
      </c>
      <c r="BZ77" s="767">
        <f>IF(AND(YEAR(BZ$3)=YEAR('Rent Roll'!$C7),MONTH(BZ$3)=MONTH('Rent Roll'!$C7)),(BZ$4-DAY('Rent Roll'!$C7)+1)/BZ$4,IF(AND(YEAR(BZ$3)=YEAR('Rent Roll'!$D7),MONTH(BZ$3)=MONTH('Rent Roll'!$D7)),DAY('Rent Roll'!$D7)/BZ$4,BZ33))</f>
        <v>1</v>
      </c>
      <c r="CA77" s="768">
        <f>IF(AND(YEAR(CA$3)=YEAR('Rent Roll'!$C7),MONTH(CA$3)=MONTH('Rent Roll'!$C7)),(CA$4-DAY('Rent Roll'!$C7)+1)/CA$4,IF(AND(YEAR(CA$3)=YEAR('Rent Roll'!$D7),MONTH(CA$3)=MONTH('Rent Roll'!$D7)),DAY('Rent Roll'!$D7)/CA$4,CA33))</f>
        <v>0</v>
      </c>
      <c r="CB77" s="567">
        <f>IF(AND(YEAR(CB$3)=YEAR('Rent Roll'!$C7),MONTH(CB$3)=MONTH('Rent Roll'!$C7)),(CB$4-DAY('Rent Roll'!$C7)+1)/CB$4,IF(AND(YEAR(CB$3)=YEAR('Rent Roll'!$D7),MONTH(CB$3)=MONTH('Rent Roll'!$D7)),DAY('Rent Roll'!$D7)/CB$4,CB33))</f>
        <v>0</v>
      </c>
      <c r="CC77" s="567">
        <f>IF(AND(YEAR(CC$3)=YEAR('Rent Roll'!$C7),MONTH(CC$3)=MONTH('Rent Roll'!$C7)),(CC$4-DAY('Rent Roll'!$C7)+1)/CC$4,IF(AND(YEAR(CC$3)=YEAR('Rent Roll'!$D7),MONTH(CC$3)=MONTH('Rent Roll'!$D7)),DAY('Rent Roll'!$D7)/CC$4,CC33))</f>
        <v>0</v>
      </c>
      <c r="CD77" s="567">
        <f>IF(AND(YEAR(CD$3)=YEAR('Rent Roll'!$C7),MONTH(CD$3)=MONTH('Rent Roll'!$C7)),(CD$4-DAY('Rent Roll'!$C7)+1)/CD$4,IF(AND(YEAR(CD$3)=YEAR('Rent Roll'!$D7),MONTH(CD$3)=MONTH('Rent Roll'!$D7)),DAY('Rent Roll'!$D7)/CD$4,CD33))</f>
        <v>0</v>
      </c>
      <c r="CE77" s="567">
        <f>IF(AND(YEAR(CE$3)=YEAR('Rent Roll'!$C7),MONTH(CE$3)=MONTH('Rent Roll'!$C7)),(CE$4-DAY('Rent Roll'!$C7)+1)/CE$4,IF(AND(YEAR(CE$3)=YEAR('Rent Roll'!$D7),MONTH(CE$3)=MONTH('Rent Roll'!$D7)),DAY('Rent Roll'!$D7)/CE$4,CE33))</f>
        <v>0</v>
      </c>
      <c r="CF77" s="567">
        <f>IF(AND(YEAR(CF$3)=YEAR('Rent Roll'!$C7),MONTH(CF$3)=MONTH('Rent Roll'!$C7)),(CF$4-DAY('Rent Roll'!$C7)+1)/CF$4,IF(AND(YEAR(CF$3)=YEAR('Rent Roll'!$D7),MONTH(CF$3)=MONTH('Rent Roll'!$D7)),DAY('Rent Roll'!$D7)/CF$4,CF33))</f>
        <v>0</v>
      </c>
      <c r="CG77" s="567">
        <f>IF(AND(YEAR(CG$3)=YEAR('Rent Roll'!$C7),MONTH(CG$3)=MONTH('Rent Roll'!$C7)),(CG$4-DAY('Rent Roll'!$C7)+1)/CG$4,IF(AND(YEAR(CG$3)=YEAR('Rent Roll'!$D7),MONTH(CG$3)=MONTH('Rent Roll'!$D7)),DAY('Rent Roll'!$D7)/CG$4,CG33))</f>
        <v>0</v>
      </c>
      <c r="CH77" s="567">
        <f>IF(AND(YEAR(CH$3)=YEAR('Rent Roll'!$C7),MONTH(CH$3)=MONTH('Rent Roll'!$C7)),(CH$4-DAY('Rent Roll'!$C7)+1)/CH$4,IF(AND(YEAR(CH$3)=YEAR('Rent Roll'!$D7),MONTH(CH$3)=MONTH('Rent Roll'!$D7)),DAY('Rent Roll'!$D7)/CH$4,CH33))</f>
        <v>0</v>
      </c>
      <c r="CI77" s="567">
        <f>IF(AND(YEAR(CI$3)=YEAR('Rent Roll'!$C7),MONTH(CI$3)=MONTH('Rent Roll'!$C7)),(CI$4-DAY('Rent Roll'!$C7)+1)/CI$4,IF(AND(YEAR(CI$3)=YEAR('Rent Roll'!$D7),MONTH(CI$3)=MONTH('Rent Roll'!$D7)),DAY('Rent Roll'!$D7)/CI$4,CI33))</f>
        <v>0</v>
      </c>
      <c r="CJ77" s="567">
        <f>IF(AND(YEAR(CJ$3)=YEAR('Rent Roll'!$C7),MONTH(CJ$3)=MONTH('Rent Roll'!$C7)),(CJ$4-DAY('Rent Roll'!$C7)+1)/CJ$4,IF(AND(YEAR(CJ$3)=YEAR('Rent Roll'!$D7),MONTH(CJ$3)=MONTH('Rent Roll'!$D7)),DAY('Rent Roll'!$D7)/CJ$4,CJ33))</f>
        <v>0</v>
      </c>
      <c r="CK77" s="567">
        <f>IF(AND(YEAR(CK$3)=YEAR('Rent Roll'!$C7),MONTH(CK$3)=MONTH('Rent Roll'!$C7)),(CK$4-DAY('Rent Roll'!$C7)+1)/CK$4,IF(AND(YEAR(CK$3)=YEAR('Rent Roll'!$D7),MONTH(CK$3)=MONTH('Rent Roll'!$D7)),DAY('Rent Roll'!$D7)/CK$4,CK33))</f>
        <v>0</v>
      </c>
      <c r="CL77" s="767">
        <f>IF(AND(YEAR(CL$3)=YEAR('Rent Roll'!$C7),MONTH(CL$3)=MONTH('Rent Roll'!$C7)),(CL$4-DAY('Rent Roll'!$C7)+1)/CL$4,IF(AND(YEAR(CL$3)=YEAR('Rent Roll'!$D7),MONTH(CL$3)=MONTH('Rent Roll'!$D7)),DAY('Rent Roll'!$D7)/CL$4,CL33))</f>
        <v>0</v>
      </c>
      <c r="CM77" s="768">
        <f>IF(AND(YEAR(CM$3)=YEAR('Rent Roll'!$C7),MONTH(CM$3)=MONTH('Rent Roll'!$C7)),(CM$4-DAY('Rent Roll'!$C7)+1)/CM$4,IF(AND(YEAR(CM$3)=YEAR('Rent Roll'!$D7),MONTH(CM$3)=MONTH('Rent Roll'!$D7)),DAY('Rent Roll'!$D7)/CM$4,CM33))</f>
        <v>0</v>
      </c>
      <c r="CN77" s="567">
        <f>IF(AND(YEAR(CN$3)=YEAR('Rent Roll'!$C7),MONTH(CN$3)=MONTH('Rent Roll'!$C7)),(CN$4-DAY('Rent Roll'!$C7)+1)/CN$4,IF(AND(YEAR(CN$3)=YEAR('Rent Roll'!$D7),MONTH(CN$3)=MONTH('Rent Roll'!$D7)),DAY('Rent Roll'!$D7)/CN$4,CN33))</f>
        <v>0</v>
      </c>
      <c r="CO77" s="567">
        <f>IF(AND(YEAR(CO$3)=YEAR('Rent Roll'!$C7),MONTH(CO$3)=MONTH('Rent Roll'!$C7)),(CO$4-DAY('Rent Roll'!$C7)+1)/CO$4,IF(AND(YEAR(CO$3)=YEAR('Rent Roll'!$D7),MONTH(CO$3)=MONTH('Rent Roll'!$D7)),DAY('Rent Roll'!$D7)/CO$4,CO33))</f>
        <v>0</v>
      </c>
      <c r="CP77" s="567">
        <f>IF(AND(YEAR(CP$3)=YEAR('Rent Roll'!$C7),MONTH(CP$3)=MONTH('Rent Roll'!$C7)),(CP$4-DAY('Rent Roll'!$C7)+1)/CP$4,IF(AND(YEAR(CP$3)=YEAR('Rent Roll'!$D7),MONTH(CP$3)=MONTH('Rent Roll'!$D7)),DAY('Rent Roll'!$D7)/CP$4,CP33))</f>
        <v>0</v>
      </c>
      <c r="CQ77" s="567">
        <f>IF(AND(YEAR(CQ$3)=YEAR('Rent Roll'!$C7),MONTH(CQ$3)=MONTH('Rent Roll'!$C7)),(CQ$4-DAY('Rent Roll'!$C7)+1)/CQ$4,IF(AND(YEAR(CQ$3)=YEAR('Rent Roll'!$D7),MONTH(CQ$3)=MONTH('Rent Roll'!$D7)),DAY('Rent Roll'!$D7)/CQ$4,CQ33))</f>
        <v>0</v>
      </c>
      <c r="CR77" s="567">
        <f>IF(AND(YEAR(CR$3)=YEAR('Rent Roll'!$C7),MONTH(CR$3)=MONTH('Rent Roll'!$C7)),(CR$4-DAY('Rent Roll'!$C7)+1)/CR$4,IF(AND(YEAR(CR$3)=YEAR('Rent Roll'!$D7),MONTH(CR$3)=MONTH('Rent Roll'!$D7)),DAY('Rent Roll'!$D7)/CR$4,CR33))</f>
        <v>0</v>
      </c>
      <c r="CS77" s="567">
        <f>IF(AND(YEAR(CS$3)=YEAR('Rent Roll'!$C7),MONTH(CS$3)=MONTH('Rent Roll'!$C7)),(CS$4-DAY('Rent Roll'!$C7)+1)/CS$4,IF(AND(YEAR(CS$3)=YEAR('Rent Roll'!$D7),MONTH(CS$3)=MONTH('Rent Roll'!$D7)),DAY('Rent Roll'!$D7)/CS$4,CS33))</f>
        <v>0</v>
      </c>
      <c r="CT77" s="567">
        <f>IF(AND(YEAR(CT$3)=YEAR('Rent Roll'!$C7),MONTH(CT$3)=MONTH('Rent Roll'!$C7)),(CT$4-DAY('Rent Roll'!$C7)+1)/CT$4,IF(AND(YEAR(CT$3)=YEAR('Rent Roll'!$D7),MONTH(CT$3)=MONTH('Rent Roll'!$D7)),DAY('Rent Roll'!$D7)/CT$4,CT33))</f>
        <v>0</v>
      </c>
      <c r="CU77" s="567">
        <f>IF(AND(YEAR(CU$3)=YEAR('Rent Roll'!$C7),MONTH(CU$3)=MONTH('Rent Roll'!$C7)),(CU$4-DAY('Rent Roll'!$C7)+1)/CU$4,IF(AND(YEAR(CU$3)=YEAR('Rent Roll'!$D7),MONTH(CU$3)=MONTH('Rent Roll'!$D7)),DAY('Rent Roll'!$D7)/CU$4,CU33))</f>
        <v>0</v>
      </c>
      <c r="CV77" s="567">
        <f>IF(AND(YEAR(CV$3)=YEAR('Rent Roll'!$C7),MONTH(CV$3)=MONTH('Rent Roll'!$C7)),(CV$4-DAY('Rent Roll'!$C7)+1)/CV$4,IF(AND(YEAR(CV$3)=YEAR('Rent Roll'!$D7),MONTH(CV$3)=MONTH('Rent Roll'!$D7)),DAY('Rent Roll'!$D7)/CV$4,CV33))</f>
        <v>0</v>
      </c>
      <c r="CW77" s="567">
        <f>IF(AND(YEAR(CW$3)=YEAR('Rent Roll'!$C7),MONTH(CW$3)=MONTH('Rent Roll'!$C7)),(CW$4-DAY('Rent Roll'!$C7)+1)/CW$4,IF(AND(YEAR(CW$3)=YEAR('Rent Roll'!$D7),MONTH(CW$3)=MONTH('Rent Roll'!$D7)),DAY('Rent Roll'!$D7)/CW$4,CW33))</f>
        <v>0</v>
      </c>
      <c r="CX77" s="767">
        <f>IF(AND(YEAR(CX$3)=YEAR('Rent Roll'!$C7),MONTH(CX$3)=MONTH('Rent Roll'!$C7)),(CX$4-DAY('Rent Roll'!$C7)+1)/CX$4,IF(AND(YEAR(CX$3)=YEAR('Rent Roll'!$D7),MONTH(CX$3)=MONTH('Rent Roll'!$D7)),DAY('Rent Roll'!$D7)/CX$4,CX33))</f>
        <v>0</v>
      </c>
      <c r="CY77" s="768">
        <f>IF(AND(YEAR(CY$3)=YEAR('Rent Roll'!$C7),MONTH(CY$3)=MONTH('Rent Roll'!$C7)),(CY$4-DAY('Rent Roll'!$C7)+1)/CY$4,IF(AND(YEAR(CY$3)=YEAR('Rent Roll'!$D7),MONTH(CY$3)=MONTH('Rent Roll'!$D7)),DAY('Rent Roll'!$D7)/CY$4,CY33))</f>
        <v>0</v>
      </c>
      <c r="CZ77" s="567">
        <f>IF(AND(YEAR(CZ$3)=YEAR('Rent Roll'!$C7),MONTH(CZ$3)=MONTH('Rent Roll'!$C7)),(CZ$4-DAY('Rent Roll'!$C7)+1)/CZ$4,IF(AND(YEAR(CZ$3)=YEAR('Rent Roll'!$D7),MONTH(CZ$3)=MONTH('Rent Roll'!$D7)),DAY('Rent Roll'!$D7)/CZ$4,CZ33))</f>
        <v>0</v>
      </c>
      <c r="DA77" s="567">
        <f>IF(AND(YEAR(DA$3)=YEAR('Rent Roll'!$C7),MONTH(DA$3)=MONTH('Rent Roll'!$C7)),(DA$4-DAY('Rent Roll'!$C7)+1)/DA$4,IF(AND(YEAR(DA$3)=YEAR('Rent Roll'!$D7),MONTH(DA$3)=MONTH('Rent Roll'!$D7)),DAY('Rent Roll'!$D7)/DA$4,DA33))</f>
        <v>0</v>
      </c>
      <c r="DB77" s="567">
        <f>IF(AND(YEAR(DB$3)=YEAR('Rent Roll'!$C7),MONTH(DB$3)=MONTH('Rent Roll'!$C7)),(DB$4-DAY('Rent Roll'!$C7)+1)/DB$4,IF(AND(YEAR(DB$3)=YEAR('Rent Roll'!$D7),MONTH(DB$3)=MONTH('Rent Roll'!$D7)),DAY('Rent Roll'!$D7)/DB$4,DB33))</f>
        <v>0</v>
      </c>
      <c r="DC77" s="567">
        <f>IF(AND(YEAR(DC$3)=YEAR('Rent Roll'!$C7),MONTH(DC$3)=MONTH('Rent Roll'!$C7)),(DC$4-DAY('Rent Roll'!$C7)+1)/DC$4,IF(AND(YEAR(DC$3)=YEAR('Rent Roll'!$D7),MONTH(DC$3)=MONTH('Rent Roll'!$D7)),DAY('Rent Roll'!$D7)/DC$4,DC33))</f>
        <v>0</v>
      </c>
      <c r="DD77" s="567">
        <f>IF(AND(YEAR(DD$3)=YEAR('Rent Roll'!$C7),MONTH(DD$3)=MONTH('Rent Roll'!$C7)),(DD$4-DAY('Rent Roll'!$C7)+1)/DD$4,IF(AND(YEAR(DD$3)=YEAR('Rent Roll'!$D7),MONTH(DD$3)=MONTH('Rent Roll'!$D7)),DAY('Rent Roll'!$D7)/DD$4,DD33))</f>
        <v>0</v>
      </c>
      <c r="DE77" s="567">
        <f>IF(AND(YEAR(DE$3)=YEAR('Rent Roll'!$C7),MONTH(DE$3)=MONTH('Rent Roll'!$C7)),(DE$4-DAY('Rent Roll'!$C7)+1)/DE$4,IF(AND(YEAR(DE$3)=YEAR('Rent Roll'!$D7),MONTH(DE$3)=MONTH('Rent Roll'!$D7)),DAY('Rent Roll'!$D7)/DE$4,DE33))</f>
        <v>0</v>
      </c>
      <c r="DF77" s="567">
        <f>IF(AND(YEAR(DF$3)=YEAR('Rent Roll'!$C7),MONTH(DF$3)=MONTH('Rent Roll'!$C7)),(DF$4-DAY('Rent Roll'!$C7)+1)/DF$4,IF(AND(YEAR(DF$3)=YEAR('Rent Roll'!$D7),MONTH(DF$3)=MONTH('Rent Roll'!$D7)),DAY('Rent Roll'!$D7)/DF$4,DF33))</f>
        <v>0</v>
      </c>
      <c r="DG77" s="567">
        <f>IF(AND(YEAR(DG$3)=YEAR('Rent Roll'!$C7),MONTH(DG$3)=MONTH('Rent Roll'!$C7)),(DG$4-DAY('Rent Roll'!$C7)+1)/DG$4,IF(AND(YEAR(DG$3)=YEAR('Rent Roll'!$D7),MONTH(DG$3)=MONTH('Rent Roll'!$D7)),DAY('Rent Roll'!$D7)/DG$4,DG33))</f>
        <v>0</v>
      </c>
      <c r="DH77" s="567">
        <f>IF(AND(YEAR(DH$3)=YEAR('Rent Roll'!$C7),MONTH(DH$3)=MONTH('Rent Roll'!$C7)),(DH$4-DAY('Rent Roll'!$C7)+1)/DH$4,IF(AND(YEAR(DH$3)=YEAR('Rent Roll'!$D7),MONTH(DH$3)=MONTH('Rent Roll'!$D7)),DAY('Rent Roll'!$D7)/DH$4,DH33))</f>
        <v>0</v>
      </c>
      <c r="DI77" s="567">
        <f>IF(AND(YEAR(DI$3)=YEAR('Rent Roll'!$C7),MONTH(DI$3)=MONTH('Rent Roll'!$C7)),(DI$4-DAY('Rent Roll'!$C7)+1)/DI$4,IF(AND(YEAR(DI$3)=YEAR('Rent Roll'!$D7),MONTH(DI$3)=MONTH('Rent Roll'!$D7)),DAY('Rent Roll'!$D7)/DI$4,DI33))</f>
        <v>0</v>
      </c>
      <c r="DJ77" s="767">
        <f>IF(AND(YEAR(DJ$3)=YEAR('Rent Roll'!$C7),MONTH(DJ$3)=MONTH('Rent Roll'!$C7)),(DJ$4-DAY('Rent Roll'!$C7)+1)/DJ$4,IF(AND(YEAR(DJ$3)=YEAR('Rent Roll'!$D7),MONTH(DJ$3)=MONTH('Rent Roll'!$D7)),DAY('Rent Roll'!$D7)/DJ$4,DJ33))</f>
        <v>0</v>
      </c>
      <c r="DK77" s="768">
        <f>IF(AND(YEAR(DK$3)=YEAR('Rent Roll'!$C7),MONTH(DK$3)=MONTH('Rent Roll'!$C7)),(DK$4-DAY('Rent Roll'!$C7)+1)/DK$4,IF(AND(YEAR(DK$3)=YEAR('Rent Roll'!$D7),MONTH(DK$3)=MONTH('Rent Roll'!$D7)),DAY('Rent Roll'!$D7)/DK$4,DK33))</f>
        <v>0</v>
      </c>
      <c r="DL77" s="567">
        <f>IF(AND(YEAR(DL$3)=YEAR('Rent Roll'!$C7),MONTH(DL$3)=MONTH('Rent Roll'!$C7)),(DL$4-DAY('Rent Roll'!$C7)+1)/DL$4,IF(AND(YEAR(DL$3)=YEAR('Rent Roll'!$D7),MONTH(DL$3)=MONTH('Rent Roll'!$D7)),DAY('Rent Roll'!$D7)/DL$4,DL33))</f>
        <v>0</v>
      </c>
      <c r="DM77" s="567">
        <f>IF(AND(YEAR(DM$3)=YEAR('Rent Roll'!$C7),MONTH(DM$3)=MONTH('Rent Roll'!$C7)),(DM$4-DAY('Rent Roll'!$C7)+1)/DM$4,IF(AND(YEAR(DM$3)=YEAR('Rent Roll'!$D7),MONTH(DM$3)=MONTH('Rent Roll'!$D7)),DAY('Rent Roll'!$D7)/DM$4,DM33))</f>
        <v>0</v>
      </c>
      <c r="DN77" s="567">
        <f>IF(AND(YEAR(DN$3)=YEAR('Rent Roll'!$C7),MONTH(DN$3)=MONTH('Rent Roll'!$C7)),(DN$4-DAY('Rent Roll'!$C7)+1)/DN$4,IF(AND(YEAR(DN$3)=YEAR('Rent Roll'!$D7),MONTH(DN$3)=MONTH('Rent Roll'!$D7)),DAY('Rent Roll'!$D7)/DN$4,DN33))</f>
        <v>0</v>
      </c>
      <c r="DO77" s="567">
        <f>IF(AND(YEAR(DO$3)=YEAR('Rent Roll'!$C7),MONTH(DO$3)=MONTH('Rent Roll'!$C7)),(DO$4-DAY('Rent Roll'!$C7)+1)/DO$4,IF(AND(YEAR(DO$3)=YEAR('Rent Roll'!$D7),MONTH(DO$3)=MONTH('Rent Roll'!$D7)),DAY('Rent Roll'!$D7)/DO$4,DO33))</f>
        <v>0</v>
      </c>
      <c r="DP77" s="567">
        <f>IF(AND(YEAR(DP$3)=YEAR('Rent Roll'!$C7),MONTH(DP$3)=MONTH('Rent Roll'!$C7)),(DP$4-DAY('Rent Roll'!$C7)+1)/DP$4,IF(AND(YEAR(DP$3)=YEAR('Rent Roll'!$D7),MONTH(DP$3)=MONTH('Rent Roll'!$D7)),DAY('Rent Roll'!$D7)/DP$4,DP33))</f>
        <v>0</v>
      </c>
      <c r="DQ77" s="567">
        <f>IF(AND(YEAR(DQ$3)=YEAR('Rent Roll'!$C7),MONTH(DQ$3)=MONTH('Rent Roll'!$C7)),(DQ$4-DAY('Rent Roll'!$C7)+1)/DQ$4,IF(AND(YEAR(DQ$3)=YEAR('Rent Roll'!$D7),MONTH(DQ$3)=MONTH('Rent Roll'!$D7)),DAY('Rent Roll'!$D7)/DQ$4,DQ33))</f>
        <v>0</v>
      </c>
      <c r="DR77" s="567">
        <f>IF(AND(YEAR(DR$3)=YEAR('Rent Roll'!$C7),MONTH(DR$3)=MONTH('Rent Roll'!$C7)),(DR$4-DAY('Rent Roll'!$C7)+1)/DR$4,IF(AND(YEAR(DR$3)=YEAR('Rent Roll'!$D7),MONTH(DR$3)=MONTH('Rent Roll'!$D7)),DAY('Rent Roll'!$D7)/DR$4,DR33))</f>
        <v>0</v>
      </c>
      <c r="DS77" s="567">
        <f>IF(AND(YEAR(DS$3)=YEAR('Rent Roll'!$C7),MONTH(DS$3)=MONTH('Rent Roll'!$C7)),(DS$4-DAY('Rent Roll'!$C7)+1)/DS$4,IF(AND(YEAR(DS$3)=YEAR('Rent Roll'!$D7),MONTH(DS$3)=MONTH('Rent Roll'!$D7)),DAY('Rent Roll'!$D7)/DS$4,DS33))</f>
        <v>0</v>
      </c>
      <c r="DT77" s="567">
        <f>IF(AND(YEAR(DT$3)=YEAR('Rent Roll'!$C7),MONTH(DT$3)=MONTH('Rent Roll'!$C7)),(DT$4-DAY('Rent Roll'!$C7)+1)/DT$4,IF(AND(YEAR(DT$3)=YEAR('Rent Roll'!$D7),MONTH(DT$3)=MONTH('Rent Roll'!$D7)),DAY('Rent Roll'!$D7)/DT$4,DT33))</f>
        <v>0</v>
      </c>
      <c r="DU77" s="567">
        <f>IF(AND(YEAR(DU$3)=YEAR('Rent Roll'!$C7),MONTH(DU$3)=MONTH('Rent Roll'!$C7)),(DU$4-DAY('Rent Roll'!$C7)+1)/DU$4,IF(AND(YEAR(DU$3)=YEAR('Rent Roll'!$D7),MONTH(DU$3)=MONTH('Rent Roll'!$D7)),DAY('Rent Roll'!$D7)/DU$4,DU33))</f>
        <v>0</v>
      </c>
      <c r="DV77" s="567">
        <f>IF(AND(YEAR(DV$3)=YEAR('Rent Roll'!$C7),MONTH(DV$3)=MONTH('Rent Roll'!$C7)),(DV$4-DAY('Rent Roll'!$C7)+1)/DV$4,IF(AND(YEAR(DV$3)=YEAR('Rent Roll'!$D7),MONTH(DV$3)=MONTH('Rent Roll'!$D7)),DAY('Rent Roll'!$D7)/DV$4,DV33))</f>
        <v>0</v>
      </c>
    </row>
    <row r="78" spans="1:126" s="565" customFormat="1" ht="12" customHeight="1" outlineLevel="1" x14ac:dyDescent="0.4">
      <c r="A78" s="731"/>
      <c r="B78" s="564" t="str">
        <f>'Rent Roll'!$B8</f>
        <v>6층</v>
      </c>
      <c r="E78" s="566"/>
      <c r="F78" s="778">
        <f>IF(AND(YEAR(F$3)=YEAR('Rent Roll'!$C8),MONTH(F$3)=MONTH('Rent Roll'!$C8)),(F$4-DAY('Rent Roll'!$C8)+1)/F$4,IF(AND(YEAR(F$3)=YEAR('Rent Roll'!$D8),MONTH(F$3)=MONTH('Rent Roll'!$D8)),DAY('Rent Roll'!$D8)/F$4,F34))</f>
        <v>0</v>
      </c>
      <c r="G78" s="768">
        <f>IF(AND(YEAR(G$3)=YEAR('Rent Roll'!$C8),MONTH(G$3)=MONTH('Rent Roll'!$C8)),(G$4-DAY('Rent Roll'!$C8)+1)/G$4,IF(AND(YEAR(G$3)=YEAR('Rent Roll'!$D8),MONTH(G$3)=MONTH('Rent Roll'!$D8)),DAY('Rent Roll'!$D8)/G$4,G34))</f>
        <v>0</v>
      </c>
      <c r="H78" s="567">
        <f>IF(AND(YEAR(H$3)=YEAR('Rent Roll'!$C8),MONTH(H$3)=MONTH('Rent Roll'!$C8)),(H$4-DAY('Rent Roll'!$C8)+1)/H$4,IF(AND(YEAR(H$3)=YEAR('Rent Roll'!$D8),MONTH(H$3)=MONTH('Rent Roll'!$D8)),DAY('Rent Roll'!$D8)/H$4,H34))</f>
        <v>0</v>
      </c>
      <c r="I78" s="567">
        <f>IF(AND(YEAR(I$3)=YEAR('Rent Roll'!$C8),MONTH(I$3)=MONTH('Rent Roll'!$C8)),(I$4-DAY('Rent Roll'!$C8)+1)/I$4,IF(AND(YEAR(I$3)=YEAR('Rent Roll'!$D8),MONTH(I$3)=MONTH('Rent Roll'!$D8)),DAY('Rent Roll'!$D8)/I$4,I34))</f>
        <v>0</v>
      </c>
      <c r="J78" s="567">
        <f>IF(AND(YEAR(J$3)=YEAR('Rent Roll'!$C8),MONTH(J$3)=MONTH('Rent Roll'!$C8)),(J$4-DAY('Rent Roll'!$C8)+1)/J$4,IF(AND(YEAR(J$3)=YEAR('Rent Roll'!$D8),MONTH(J$3)=MONTH('Rent Roll'!$D8)),DAY('Rent Roll'!$D8)/J$4,J34))</f>
        <v>0</v>
      </c>
      <c r="K78" s="567">
        <f>IF(AND(YEAR(K$3)=YEAR('Rent Roll'!$C8),MONTH(K$3)=MONTH('Rent Roll'!$C8)),(K$4-DAY('Rent Roll'!$C8)+1)/K$4,IF(AND(YEAR(K$3)=YEAR('Rent Roll'!$D8),MONTH(K$3)=MONTH('Rent Roll'!$D8)),DAY('Rent Roll'!$D8)/K$4,K34))</f>
        <v>0</v>
      </c>
      <c r="L78" s="567">
        <f>IF(AND(YEAR(L$3)=YEAR('Rent Roll'!$C8),MONTH(L$3)=MONTH('Rent Roll'!$C8)),(L$4-DAY('Rent Roll'!$C8)+1)/L$4,IF(AND(YEAR(L$3)=YEAR('Rent Roll'!$D8),MONTH(L$3)=MONTH('Rent Roll'!$D8)),DAY('Rent Roll'!$D8)/L$4,L34))</f>
        <v>0</v>
      </c>
      <c r="M78" s="567">
        <f>IF(AND(YEAR(M$3)=YEAR('Rent Roll'!$C8),MONTH(M$3)=MONTH('Rent Roll'!$C8)),(M$4-DAY('Rent Roll'!$C8)+1)/M$4,IF(AND(YEAR(M$3)=YEAR('Rent Roll'!$D8),MONTH(M$3)=MONTH('Rent Roll'!$D8)),DAY('Rent Roll'!$D8)/M$4,M34))</f>
        <v>0</v>
      </c>
      <c r="N78" s="567">
        <f>IF(AND(YEAR(N$3)=YEAR('Rent Roll'!$C8),MONTH(N$3)=MONTH('Rent Roll'!$C8)),(N$4-DAY('Rent Roll'!$C8)+1)/N$4,IF(AND(YEAR(N$3)=YEAR('Rent Roll'!$D8),MONTH(N$3)=MONTH('Rent Roll'!$D8)),DAY('Rent Roll'!$D8)/N$4,N34))</f>
        <v>0</v>
      </c>
      <c r="O78" s="567">
        <f>IF(AND(YEAR(O$3)=YEAR('Rent Roll'!$C8),MONTH(O$3)=MONTH('Rent Roll'!$C8)),(O$4-DAY('Rent Roll'!$C8)+1)/O$4,IF(AND(YEAR(O$3)=YEAR('Rent Roll'!$D8),MONTH(O$3)=MONTH('Rent Roll'!$D8)),DAY('Rent Roll'!$D8)/O$4,O34))</f>
        <v>0</v>
      </c>
      <c r="P78" s="567">
        <f>IF(AND(YEAR(P$3)=YEAR('Rent Roll'!$C8),MONTH(P$3)=MONTH('Rent Roll'!$C8)),(P$4-DAY('Rent Roll'!$C8)+1)/P$4,IF(AND(YEAR(P$3)=YEAR('Rent Roll'!$D8),MONTH(P$3)=MONTH('Rent Roll'!$D8)),DAY('Rent Roll'!$D8)/P$4,P34))</f>
        <v>0</v>
      </c>
      <c r="Q78" s="567">
        <f>IF(AND(YEAR(Q$3)=YEAR('Rent Roll'!$C8),MONTH(Q$3)=MONTH('Rent Roll'!$C8)),(Q$4-DAY('Rent Roll'!$C8)+1)/Q$4,IF(AND(YEAR(Q$3)=YEAR('Rent Roll'!$D8),MONTH(Q$3)=MONTH('Rent Roll'!$D8)),DAY('Rent Roll'!$D8)/Q$4,Q34))</f>
        <v>0</v>
      </c>
      <c r="R78" s="767">
        <f>IF(AND(YEAR(R$3)=YEAR('Rent Roll'!$C8),MONTH(R$3)=MONTH('Rent Roll'!$C8)),(R$4-DAY('Rent Roll'!$C8)+1)/R$4,IF(AND(YEAR(R$3)=YEAR('Rent Roll'!$D8),MONTH(R$3)=MONTH('Rent Roll'!$D8)),DAY('Rent Roll'!$D8)/R$4,R34))</f>
        <v>3.2258064516129031E-2</v>
      </c>
      <c r="S78" s="768">
        <f>IF(AND(YEAR(S$3)=YEAR('Rent Roll'!$C8),MONTH(S$3)=MONTH('Rent Roll'!$C8)),(S$4-DAY('Rent Roll'!$C8)+1)/S$4,IF(AND(YEAR(S$3)=YEAR('Rent Roll'!$D8),MONTH(S$3)=MONTH('Rent Roll'!$D8)),DAY('Rent Roll'!$D8)/S$4,S34))</f>
        <v>1</v>
      </c>
      <c r="T78" s="567">
        <f>IF(AND(YEAR(T$3)=YEAR('Rent Roll'!$C8),MONTH(T$3)=MONTH('Rent Roll'!$C8)),(T$4-DAY('Rent Roll'!$C8)+1)/T$4,IF(AND(YEAR(T$3)=YEAR('Rent Roll'!$D8),MONTH(T$3)=MONTH('Rent Roll'!$D8)),DAY('Rent Roll'!$D8)/T$4,T34))</f>
        <v>1</v>
      </c>
      <c r="U78" s="567">
        <f>IF(AND(YEAR(U$3)=YEAR('Rent Roll'!$C8),MONTH(U$3)=MONTH('Rent Roll'!$C8)),(U$4-DAY('Rent Roll'!$C8)+1)/U$4,IF(AND(YEAR(U$3)=YEAR('Rent Roll'!$D8),MONTH(U$3)=MONTH('Rent Roll'!$D8)),DAY('Rent Roll'!$D8)/U$4,U34))</f>
        <v>1</v>
      </c>
      <c r="V78" s="567">
        <f>IF(AND(YEAR(V$3)=YEAR('Rent Roll'!$C8),MONTH(V$3)=MONTH('Rent Roll'!$C8)),(V$4-DAY('Rent Roll'!$C8)+1)/V$4,IF(AND(YEAR(V$3)=YEAR('Rent Roll'!$D8),MONTH(V$3)=MONTH('Rent Roll'!$D8)),DAY('Rent Roll'!$D8)/V$4,V34))</f>
        <v>1</v>
      </c>
      <c r="W78" s="567">
        <f>IF(AND(YEAR(W$3)=YEAR('Rent Roll'!$C8),MONTH(W$3)=MONTH('Rent Roll'!$C8)),(W$4-DAY('Rent Roll'!$C8)+1)/W$4,IF(AND(YEAR(W$3)=YEAR('Rent Roll'!$D8),MONTH(W$3)=MONTH('Rent Roll'!$D8)),DAY('Rent Roll'!$D8)/W$4,W34))</f>
        <v>1</v>
      </c>
      <c r="X78" s="567">
        <f>IF(AND(YEAR(X$3)=YEAR('Rent Roll'!$C8),MONTH(X$3)=MONTH('Rent Roll'!$C8)),(X$4-DAY('Rent Roll'!$C8)+1)/X$4,IF(AND(YEAR(X$3)=YEAR('Rent Roll'!$D8),MONTH(X$3)=MONTH('Rent Roll'!$D8)),DAY('Rent Roll'!$D8)/X$4,X34))</f>
        <v>1</v>
      </c>
      <c r="Y78" s="567">
        <f>IF(AND(YEAR(Y$3)=YEAR('Rent Roll'!$C8),MONTH(Y$3)=MONTH('Rent Roll'!$C8)),(Y$4-DAY('Rent Roll'!$C8)+1)/Y$4,IF(AND(YEAR(Y$3)=YEAR('Rent Roll'!$D8),MONTH(Y$3)=MONTH('Rent Roll'!$D8)),DAY('Rent Roll'!$D8)/Y$4,Y34))</f>
        <v>1</v>
      </c>
      <c r="Z78" s="567">
        <f>IF(AND(YEAR(Z$3)=YEAR('Rent Roll'!$C8),MONTH(Z$3)=MONTH('Rent Roll'!$C8)),(Z$4-DAY('Rent Roll'!$C8)+1)/Z$4,IF(AND(YEAR(Z$3)=YEAR('Rent Roll'!$D8),MONTH(Z$3)=MONTH('Rent Roll'!$D8)),DAY('Rent Roll'!$D8)/Z$4,Z34))</f>
        <v>1</v>
      </c>
      <c r="AA78" s="567">
        <f>IF(AND(YEAR(AA$3)=YEAR('Rent Roll'!$C8),MONTH(AA$3)=MONTH('Rent Roll'!$C8)),(AA$4-DAY('Rent Roll'!$C8)+1)/AA$4,IF(AND(YEAR(AA$3)=YEAR('Rent Roll'!$D8),MONTH(AA$3)=MONTH('Rent Roll'!$D8)),DAY('Rent Roll'!$D8)/AA$4,AA34))</f>
        <v>1</v>
      </c>
      <c r="AB78" s="567">
        <f>IF(AND(YEAR(AB$3)=YEAR('Rent Roll'!$C8),MONTH(AB$3)=MONTH('Rent Roll'!$C8)),(AB$4-DAY('Rent Roll'!$C8)+1)/AB$4,IF(AND(YEAR(AB$3)=YEAR('Rent Roll'!$D8),MONTH(AB$3)=MONTH('Rent Roll'!$D8)),DAY('Rent Roll'!$D8)/AB$4,AB34))</f>
        <v>1</v>
      </c>
      <c r="AC78" s="567">
        <f>IF(AND(YEAR(AC$3)=YEAR('Rent Roll'!$C8),MONTH(AC$3)=MONTH('Rent Roll'!$C8)),(AC$4-DAY('Rent Roll'!$C8)+1)/AC$4,IF(AND(YEAR(AC$3)=YEAR('Rent Roll'!$D8),MONTH(AC$3)=MONTH('Rent Roll'!$D8)),DAY('Rent Roll'!$D8)/AC$4,AC34))</f>
        <v>1</v>
      </c>
      <c r="AD78" s="767">
        <f>IF(AND(YEAR(AD$3)=YEAR('Rent Roll'!$C8),MONTH(AD$3)=MONTH('Rent Roll'!$C8)),(AD$4-DAY('Rent Roll'!$C8)+1)/AD$4,IF(AND(YEAR(AD$3)=YEAR('Rent Roll'!$D8),MONTH(AD$3)=MONTH('Rent Roll'!$D8)),DAY('Rent Roll'!$D8)/AD$4,AD34))</f>
        <v>1</v>
      </c>
      <c r="AE78" s="768">
        <f>IF(AND(YEAR(AE$3)=YEAR('Rent Roll'!$C8),MONTH(AE$3)=MONTH('Rent Roll'!$C8)),(AE$4-DAY('Rent Roll'!$C8)+1)/AE$4,IF(AND(YEAR(AE$3)=YEAR('Rent Roll'!$D8),MONTH(AE$3)=MONTH('Rent Roll'!$D8)),DAY('Rent Roll'!$D8)/AE$4,AE34))</f>
        <v>1</v>
      </c>
      <c r="AF78" s="567">
        <f>IF(AND(YEAR(AF$3)=YEAR('Rent Roll'!$C8),MONTH(AF$3)=MONTH('Rent Roll'!$C8)),(AF$4-DAY('Rent Roll'!$C8)+1)/AF$4,IF(AND(YEAR(AF$3)=YEAR('Rent Roll'!$D8),MONTH(AF$3)=MONTH('Rent Roll'!$D8)),DAY('Rent Roll'!$D8)/AF$4,AF34))</f>
        <v>1</v>
      </c>
      <c r="AG78" s="567">
        <f>IF(AND(YEAR(AG$3)=YEAR('Rent Roll'!$C8),MONTH(AG$3)=MONTH('Rent Roll'!$C8)),(AG$4-DAY('Rent Roll'!$C8)+1)/AG$4,IF(AND(YEAR(AG$3)=YEAR('Rent Roll'!$D8),MONTH(AG$3)=MONTH('Rent Roll'!$D8)),DAY('Rent Roll'!$D8)/AG$4,AG34))</f>
        <v>1</v>
      </c>
      <c r="AH78" s="567">
        <f>IF(AND(YEAR(AH$3)=YEAR('Rent Roll'!$C8),MONTH(AH$3)=MONTH('Rent Roll'!$C8)),(AH$4-DAY('Rent Roll'!$C8)+1)/AH$4,IF(AND(YEAR(AH$3)=YEAR('Rent Roll'!$D8),MONTH(AH$3)=MONTH('Rent Roll'!$D8)),DAY('Rent Roll'!$D8)/AH$4,AH34))</f>
        <v>1</v>
      </c>
      <c r="AI78" s="567">
        <f>IF(AND(YEAR(AI$3)=YEAR('Rent Roll'!$C8),MONTH(AI$3)=MONTH('Rent Roll'!$C8)),(AI$4-DAY('Rent Roll'!$C8)+1)/AI$4,IF(AND(YEAR(AI$3)=YEAR('Rent Roll'!$D8),MONTH(AI$3)=MONTH('Rent Roll'!$D8)),DAY('Rent Roll'!$D8)/AI$4,AI34))</f>
        <v>1</v>
      </c>
      <c r="AJ78" s="567">
        <f>IF(AND(YEAR(AJ$3)=YEAR('Rent Roll'!$C8),MONTH(AJ$3)=MONTH('Rent Roll'!$C8)),(AJ$4-DAY('Rent Roll'!$C8)+1)/AJ$4,IF(AND(YEAR(AJ$3)=YEAR('Rent Roll'!$D8),MONTH(AJ$3)=MONTH('Rent Roll'!$D8)),DAY('Rent Roll'!$D8)/AJ$4,AJ34))</f>
        <v>1</v>
      </c>
      <c r="AK78" s="567">
        <f>IF(AND(YEAR(AK$3)=YEAR('Rent Roll'!$C8),MONTH(AK$3)=MONTH('Rent Roll'!$C8)),(AK$4-DAY('Rent Roll'!$C8)+1)/AK$4,IF(AND(YEAR(AK$3)=YEAR('Rent Roll'!$D8),MONTH(AK$3)=MONTH('Rent Roll'!$D8)),DAY('Rent Roll'!$D8)/AK$4,AK34))</f>
        <v>1</v>
      </c>
      <c r="AL78" s="567">
        <f>IF(AND(YEAR(AL$3)=YEAR('Rent Roll'!$C8),MONTH(AL$3)=MONTH('Rent Roll'!$C8)),(AL$4-DAY('Rent Roll'!$C8)+1)/AL$4,IF(AND(YEAR(AL$3)=YEAR('Rent Roll'!$D8),MONTH(AL$3)=MONTH('Rent Roll'!$D8)),DAY('Rent Roll'!$D8)/AL$4,AL34))</f>
        <v>1</v>
      </c>
      <c r="AM78" s="567">
        <f>IF(AND(YEAR(AM$3)=YEAR('Rent Roll'!$C8),MONTH(AM$3)=MONTH('Rent Roll'!$C8)),(AM$4-DAY('Rent Roll'!$C8)+1)/AM$4,IF(AND(YEAR(AM$3)=YEAR('Rent Roll'!$D8),MONTH(AM$3)=MONTH('Rent Roll'!$D8)),DAY('Rent Roll'!$D8)/AM$4,AM34))</f>
        <v>1</v>
      </c>
      <c r="AN78" s="567">
        <f>IF(AND(YEAR(AN$3)=YEAR('Rent Roll'!$C8),MONTH(AN$3)=MONTH('Rent Roll'!$C8)),(AN$4-DAY('Rent Roll'!$C8)+1)/AN$4,IF(AND(YEAR(AN$3)=YEAR('Rent Roll'!$D8),MONTH(AN$3)=MONTH('Rent Roll'!$D8)),DAY('Rent Roll'!$D8)/AN$4,AN34))</f>
        <v>1</v>
      </c>
      <c r="AO78" s="567">
        <f>IF(AND(YEAR(AO$3)=YEAR('Rent Roll'!$C8),MONTH(AO$3)=MONTH('Rent Roll'!$C8)),(AO$4-DAY('Rent Roll'!$C8)+1)/AO$4,IF(AND(YEAR(AO$3)=YEAR('Rent Roll'!$D8),MONTH(AO$3)=MONTH('Rent Roll'!$D8)),DAY('Rent Roll'!$D8)/AO$4,AO34))</f>
        <v>1</v>
      </c>
      <c r="AP78" s="767">
        <f>IF(AND(YEAR(AP$3)=YEAR('Rent Roll'!$C8),MONTH(AP$3)=MONTH('Rent Roll'!$C8)),(AP$4-DAY('Rent Roll'!$C8)+1)/AP$4,IF(AND(YEAR(AP$3)=YEAR('Rent Roll'!$D8),MONTH(AP$3)=MONTH('Rent Roll'!$D8)),DAY('Rent Roll'!$D8)/AP$4,AP34))</f>
        <v>1</v>
      </c>
      <c r="AQ78" s="768">
        <f>IF(AND(YEAR(AQ$3)=YEAR('Rent Roll'!$C8),MONTH(AQ$3)=MONTH('Rent Roll'!$C8)),(AQ$4-DAY('Rent Roll'!$C8)+1)/AQ$4,IF(AND(YEAR(AQ$3)=YEAR('Rent Roll'!$D8),MONTH(AQ$3)=MONTH('Rent Roll'!$D8)),DAY('Rent Roll'!$D8)/AQ$4,AQ34))</f>
        <v>1</v>
      </c>
      <c r="AR78" s="567">
        <f>IF(AND(YEAR(AR$3)=YEAR('Rent Roll'!$C8),MONTH(AR$3)=MONTH('Rent Roll'!$C8)),(AR$4-DAY('Rent Roll'!$C8)+1)/AR$4,IF(AND(YEAR(AR$3)=YEAR('Rent Roll'!$D8),MONTH(AR$3)=MONTH('Rent Roll'!$D8)),DAY('Rent Roll'!$D8)/AR$4,AR34))</f>
        <v>1</v>
      </c>
      <c r="AS78" s="567">
        <f>IF(AND(YEAR(AS$3)=YEAR('Rent Roll'!$C8),MONTH(AS$3)=MONTH('Rent Roll'!$C8)),(AS$4-DAY('Rent Roll'!$C8)+1)/AS$4,IF(AND(YEAR(AS$3)=YEAR('Rent Roll'!$D8),MONTH(AS$3)=MONTH('Rent Roll'!$D8)),DAY('Rent Roll'!$D8)/AS$4,AS34))</f>
        <v>1</v>
      </c>
      <c r="AT78" s="567">
        <f>IF(AND(YEAR(AT$3)=YEAR('Rent Roll'!$C8),MONTH(AT$3)=MONTH('Rent Roll'!$C8)),(AT$4-DAY('Rent Roll'!$C8)+1)/AT$4,IF(AND(YEAR(AT$3)=YEAR('Rent Roll'!$D8),MONTH(AT$3)=MONTH('Rent Roll'!$D8)),DAY('Rent Roll'!$D8)/AT$4,AT34))</f>
        <v>1</v>
      </c>
      <c r="AU78" s="567">
        <f>IF(AND(YEAR(AU$3)=YEAR('Rent Roll'!$C8),MONTH(AU$3)=MONTH('Rent Roll'!$C8)),(AU$4-DAY('Rent Roll'!$C8)+1)/AU$4,IF(AND(YEAR(AU$3)=YEAR('Rent Roll'!$D8),MONTH(AU$3)=MONTH('Rent Roll'!$D8)),DAY('Rent Roll'!$D8)/AU$4,AU34))</f>
        <v>1</v>
      </c>
      <c r="AV78" s="567">
        <f>IF(AND(YEAR(AV$3)=YEAR('Rent Roll'!$C8),MONTH(AV$3)=MONTH('Rent Roll'!$C8)),(AV$4-DAY('Rent Roll'!$C8)+1)/AV$4,IF(AND(YEAR(AV$3)=YEAR('Rent Roll'!$D8),MONTH(AV$3)=MONTH('Rent Roll'!$D8)),DAY('Rent Roll'!$D8)/AV$4,AV34))</f>
        <v>1</v>
      </c>
      <c r="AW78" s="567">
        <f>IF(AND(YEAR(AW$3)=YEAR('Rent Roll'!$C8),MONTH(AW$3)=MONTH('Rent Roll'!$C8)),(AW$4-DAY('Rent Roll'!$C8)+1)/AW$4,IF(AND(YEAR(AW$3)=YEAR('Rent Roll'!$D8),MONTH(AW$3)=MONTH('Rent Roll'!$D8)),DAY('Rent Roll'!$D8)/AW$4,AW34))</f>
        <v>1</v>
      </c>
      <c r="AX78" s="567">
        <f>IF(AND(YEAR(AX$3)=YEAR('Rent Roll'!$C8),MONTH(AX$3)=MONTH('Rent Roll'!$C8)),(AX$4-DAY('Rent Roll'!$C8)+1)/AX$4,IF(AND(YEAR(AX$3)=YEAR('Rent Roll'!$D8),MONTH(AX$3)=MONTH('Rent Roll'!$D8)),DAY('Rent Roll'!$D8)/AX$4,AX34))</f>
        <v>1</v>
      </c>
      <c r="AY78" s="567">
        <f>IF(AND(YEAR(AY$3)=YEAR('Rent Roll'!$C8),MONTH(AY$3)=MONTH('Rent Roll'!$C8)),(AY$4-DAY('Rent Roll'!$C8)+1)/AY$4,IF(AND(YEAR(AY$3)=YEAR('Rent Roll'!$D8),MONTH(AY$3)=MONTH('Rent Roll'!$D8)),DAY('Rent Roll'!$D8)/AY$4,AY34))</f>
        <v>1</v>
      </c>
      <c r="AZ78" s="567">
        <f>IF(AND(YEAR(AZ$3)=YEAR('Rent Roll'!$C8),MONTH(AZ$3)=MONTH('Rent Roll'!$C8)),(AZ$4-DAY('Rent Roll'!$C8)+1)/AZ$4,IF(AND(YEAR(AZ$3)=YEAR('Rent Roll'!$D8),MONTH(AZ$3)=MONTH('Rent Roll'!$D8)),DAY('Rent Roll'!$D8)/AZ$4,AZ34))</f>
        <v>1</v>
      </c>
      <c r="BA78" s="567">
        <f>IF(AND(YEAR(BA$3)=YEAR('Rent Roll'!$C8),MONTH(BA$3)=MONTH('Rent Roll'!$C8)),(BA$4-DAY('Rent Roll'!$C8)+1)/BA$4,IF(AND(YEAR(BA$3)=YEAR('Rent Roll'!$D8),MONTH(BA$3)=MONTH('Rent Roll'!$D8)),DAY('Rent Roll'!$D8)/BA$4,BA34))</f>
        <v>1</v>
      </c>
      <c r="BB78" s="767">
        <f>IF(AND(YEAR(BB$3)=YEAR('Rent Roll'!$C8),MONTH(BB$3)=MONTH('Rent Roll'!$C8)),(BB$4-DAY('Rent Roll'!$C8)+1)/BB$4,IF(AND(YEAR(BB$3)=YEAR('Rent Roll'!$D8),MONTH(BB$3)=MONTH('Rent Roll'!$D8)),DAY('Rent Roll'!$D8)/BB$4,BB34))</f>
        <v>1</v>
      </c>
      <c r="BC78" s="768">
        <f>IF(AND(YEAR(BC$3)=YEAR('Rent Roll'!$C8),MONTH(BC$3)=MONTH('Rent Roll'!$C8)),(BC$4-DAY('Rent Roll'!$C8)+1)/BC$4,IF(AND(YEAR(BC$3)=YEAR('Rent Roll'!$D8),MONTH(BC$3)=MONTH('Rent Roll'!$D8)),DAY('Rent Roll'!$D8)/BC$4,BC34))</f>
        <v>1</v>
      </c>
      <c r="BD78" s="567">
        <f>IF(AND(YEAR(BD$3)=YEAR('Rent Roll'!$C8),MONTH(BD$3)=MONTH('Rent Roll'!$C8)),(BD$4-DAY('Rent Roll'!$C8)+1)/BD$4,IF(AND(YEAR(BD$3)=YEAR('Rent Roll'!$D8),MONTH(BD$3)=MONTH('Rent Roll'!$D8)),DAY('Rent Roll'!$D8)/BD$4,BD34))</f>
        <v>1</v>
      </c>
      <c r="BE78" s="567">
        <f>IF(AND(YEAR(BE$3)=YEAR('Rent Roll'!$C8),MONTH(BE$3)=MONTH('Rent Roll'!$C8)),(BE$4-DAY('Rent Roll'!$C8)+1)/BE$4,IF(AND(YEAR(BE$3)=YEAR('Rent Roll'!$D8),MONTH(BE$3)=MONTH('Rent Roll'!$D8)),DAY('Rent Roll'!$D8)/BE$4,BE34))</f>
        <v>1</v>
      </c>
      <c r="BF78" s="567">
        <f>IF(AND(YEAR(BF$3)=YEAR('Rent Roll'!$C8),MONTH(BF$3)=MONTH('Rent Roll'!$C8)),(BF$4-DAY('Rent Roll'!$C8)+1)/BF$4,IF(AND(YEAR(BF$3)=YEAR('Rent Roll'!$D8),MONTH(BF$3)=MONTH('Rent Roll'!$D8)),DAY('Rent Roll'!$D8)/BF$4,BF34))</f>
        <v>1</v>
      </c>
      <c r="BG78" s="567">
        <f>IF(AND(YEAR(BG$3)=YEAR('Rent Roll'!$C8),MONTH(BG$3)=MONTH('Rent Roll'!$C8)),(BG$4-DAY('Rent Roll'!$C8)+1)/BG$4,IF(AND(YEAR(BG$3)=YEAR('Rent Roll'!$D8),MONTH(BG$3)=MONTH('Rent Roll'!$D8)),DAY('Rent Roll'!$D8)/BG$4,BG34))</f>
        <v>1</v>
      </c>
      <c r="BH78" s="567">
        <f>IF(AND(YEAR(BH$3)=YEAR('Rent Roll'!$C8),MONTH(BH$3)=MONTH('Rent Roll'!$C8)),(BH$4-DAY('Rent Roll'!$C8)+1)/BH$4,IF(AND(YEAR(BH$3)=YEAR('Rent Roll'!$D8),MONTH(BH$3)=MONTH('Rent Roll'!$D8)),DAY('Rent Roll'!$D8)/BH$4,BH34))</f>
        <v>1</v>
      </c>
      <c r="BI78" s="567">
        <f>IF(AND(YEAR(BI$3)=YEAR('Rent Roll'!$C8),MONTH(BI$3)=MONTH('Rent Roll'!$C8)),(BI$4-DAY('Rent Roll'!$C8)+1)/BI$4,IF(AND(YEAR(BI$3)=YEAR('Rent Roll'!$D8),MONTH(BI$3)=MONTH('Rent Roll'!$D8)),DAY('Rent Roll'!$D8)/BI$4,BI34))</f>
        <v>1</v>
      </c>
      <c r="BJ78" s="567">
        <f>IF(AND(YEAR(BJ$3)=YEAR('Rent Roll'!$C8),MONTH(BJ$3)=MONTH('Rent Roll'!$C8)),(BJ$4-DAY('Rent Roll'!$C8)+1)/BJ$4,IF(AND(YEAR(BJ$3)=YEAR('Rent Roll'!$D8),MONTH(BJ$3)=MONTH('Rent Roll'!$D8)),DAY('Rent Roll'!$D8)/BJ$4,BJ34))</f>
        <v>1</v>
      </c>
      <c r="BK78" s="567">
        <f>IF(AND(YEAR(BK$3)=YEAR('Rent Roll'!$C8),MONTH(BK$3)=MONTH('Rent Roll'!$C8)),(BK$4-DAY('Rent Roll'!$C8)+1)/BK$4,IF(AND(YEAR(BK$3)=YEAR('Rent Roll'!$D8),MONTH(BK$3)=MONTH('Rent Roll'!$D8)),DAY('Rent Roll'!$D8)/BK$4,BK34))</f>
        <v>1</v>
      </c>
      <c r="BL78" s="567">
        <f>IF(AND(YEAR(BL$3)=YEAR('Rent Roll'!$C8),MONTH(BL$3)=MONTH('Rent Roll'!$C8)),(BL$4-DAY('Rent Roll'!$C8)+1)/BL$4,IF(AND(YEAR(BL$3)=YEAR('Rent Roll'!$D8),MONTH(BL$3)=MONTH('Rent Roll'!$D8)),DAY('Rent Roll'!$D8)/BL$4,BL34))</f>
        <v>1</v>
      </c>
      <c r="BM78" s="567">
        <f>IF(AND(YEAR(BM$3)=YEAR('Rent Roll'!$C8),MONTH(BM$3)=MONTH('Rent Roll'!$C8)),(BM$4-DAY('Rent Roll'!$C8)+1)/BM$4,IF(AND(YEAR(BM$3)=YEAR('Rent Roll'!$D8),MONTH(BM$3)=MONTH('Rent Roll'!$D8)),DAY('Rent Roll'!$D8)/BM$4,BM34))</f>
        <v>1</v>
      </c>
      <c r="BN78" s="767">
        <f>IF(AND(YEAR(BN$3)=YEAR('Rent Roll'!$C8),MONTH(BN$3)=MONTH('Rent Roll'!$C8)),(BN$4-DAY('Rent Roll'!$C8)+1)/BN$4,IF(AND(YEAR(BN$3)=YEAR('Rent Roll'!$D8),MONTH(BN$3)=MONTH('Rent Roll'!$D8)),DAY('Rent Roll'!$D8)/BN$4,BN34))</f>
        <v>1</v>
      </c>
      <c r="BO78" s="768">
        <f>IF(AND(YEAR(BO$3)=YEAR('Rent Roll'!$C8),MONTH(BO$3)=MONTH('Rent Roll'!$C8)),(BO$4-DAY('Rent Roll'!$C8)+1)/BO$4,IF(AND(YEAR(BO$3)=YEAR('Rent Roll'!$D8),MONTH(BO$3)=MONTH('Rent Roll'!$D8)),DAY('Rent Roll'!$D8)/BO$4,BO34))</f>
        <v>1</v>
      </c>
      <c r="BP78" s="567">
        <f>IF(AND(YEAR(BP$3)=YEAR('Rent Roll'!$C8),MONTH(BP$3)=MONTH('Rent Roll'!$C8)),(BP$4-DAY('Rent Roll'!$C8)+1)/BP$4,IF(AND(YEAR(BP$3)=YEAR('Rent Roll'!$D8),MONTH(BP$3)=MONTH('Rent Roll'!$D8)),DAY('Rent Roll'!$D8)/BP$4,BP34))</f>
        <v>1</v>
      </c>
      <c r="BQ78" s="567">
        <f>IF(AND(YEAR(BQ$3)=YEAR('Rent Roll'!$C8),MONTH(BQ$3)=MONTH('Rent Roll'!$C8)),(BQ$4-DAY('Rent Roll'!$C8)+1)/BQ$4,IF(AND(YEAR(BQ$3)=YEAR('Rent Roll'!$D8),MONTH(BQ$3)=MONTH('Rent Roll'!$D8)),DAY('Rent Roll'!$D8)/BQ$4,BQ34))</f>
        <v>1</v>
      </c>
      <c r="BR78" s="567">
        <f>IF(AND(YEAR(BR$3)=YEAR('Rent Roll'!$C8),MONTH(BR$3)=MONTH('Rent Roll'!$C8)),(BR$4-DAY('Rent Roll'!$C8)+1)/BR$4,IF(AND(YEAR(BR$3)=YEAR('Rent Roll'!$D8),MONTH(BR$3)=MONTH('Rent Roll'!$D8)),DAY('Rent Roll'!$D8)/BR$4,BR34))</f>
        <v>1</v>
      </c>
      <c r="BS78" s="567">
        <f>IF(AND(YEAR(BS$3)=YEAR('Rent Roll'!$C8),MONTH(BS$3)=MONTH('Rent Roll'!$C8)),(BS$4-DAY('Rent Roll'!$C8)+1)/BS$4,IF(AND(YEAR(BS$3)=YEAR('Rent Roll'!$D8),MONTH(BS$3)=MONTH('Rent Roll'!$D8)),DAY('Rent Roll'!$D8)/BS$4,BS34))</f>
        <v>1</v>
      </c>
      <c r="BT78" s="567">
        <f>IF(AND(YEAR(BT$3)=YEAR('Rent Roll'!$C8),MONTH(BT$3)=MONTH('Rent Roll'!$C8)),(BT$4-DAY('Rent Roll'!$C8)+1)/BT$4,IF(AND(YEAR(BT$3)=YEAR('Rent Roll'!$D8),MONTH(BT$3)=MONTH('Rent Roll'!$D8)),DAY('Rent Roll'!$D8)/BT$4,BT34))</f>
        <v>1</v>
      </c>
      <c r="BU78" s="567">
        <f>IF(AND(YEAR(BU$3)=YEAR('Rent Roll'!$C8),MONTH(BU$3)=MONTH('Rent Roll'!$C8)),(BU$4-DAY('Rent Roll'!$C8)+1)/BU$4,IF(AND(YEAR(BU$3)=YEAR('Rent Roll'!$D8),MONTH(BU$3)=MONTH('Rent Roll'!$D8)),DAY('Rent Roll'!$D8)/BU$4,BU34))</f>
        <v>1</v>
      </c>
      <c r="BV78" s="567">
        <f>IF(AND(YEAR(BV$3)=YEAR('Rent Roll'!$C8),MONTH(BV$3)=MONTH('Rent Roll'!$C8)),(BV$4-DAY('Rent Roll'!$C8)+1)/BV$4,IF(AND(YEAR(BV$3)=YEAR('Rent Roll'!$D8),MONTH(BV$3)=MONTH('Rent Roll'!$D8)),DAY('Rent Roll'!$D8)/BV$4,BV34))</f>
        <v>1</v>
      </c>
      <c r="BW78" s="567">
        <f>IF(AND(YEAR(BW$3)=YEAR('Rent Roll'!$C8),MONTH(BW$3)=MONTH('Rent Roll'!$C8)),(BW$4-DAY('Rent Roll'!$C8)+1)/BW$4,IF(AND(YEAR(BW$3)=YEAR('Rent Roll'!$D8),MONTH(BW$3)=MONTH('Rent Roll'!$D8)),DAY('Rent Roll'!$D8)/BW$4,BW34))</f>
        <v>1</v>
      </c>
      <c r="BX78" s="567">
        <f>IF(AND(YEAR(BX$3)=YEAR('Rent Roll'!$C8),MONTH(BX$3)=MONTH('Rent Roll'!$C8)),(BX$4-DAY('Rent Roll'!$C8)+1)/BX$4,IF(AND(YEAR(BX$3)=YEAR('Rent Roll'!$D8),MONTH(BX$3)=MONTH('Rent Roll'!$D8)),DAY('Rent Roll'!$D8)/BX$4,BX34))</f>
        <v>1</v>
      </c>
      <c r="BY78" s="567">
        <f>IF(AND(YEAR(BY$3)=YEAR('Rent Roll'!$C8),MONTH(BY$3)=MONTH('Rent Roll'!$C8)),(BY$4-DAY('Rent Roll'!$C8)+1)/BY$4,IF(AND(YEAR(BY$3)=YEAR('Rent Roll'!$D8),MONTH(BY$3)=MONTH('Rent Roll'!$D8)),DAY('Rent Roll'!$D8)/BY$4,BY34))</f>
        <v>1</v>
      </c>
      <c r="BZ78" s="767">
        <f>IF(AND(YEAR(BZ$3)=YEAR('Rent Roll'!$C8),MONTH(BZ$3)=MONTH('Rent Roll'!$C8)),(BZ$4-DAY('Rent Roll'!$C8)+1)/BZ$4,IF(AND(YEAR(BZ$3)=YEAR('Rent Roll'!$D8),MONTH(BZ$3)=MONTH('Rent Roll'!$D8)),DAY('Rent Roll'!$D8)/BZ$4,BZ34))</f>
        <v>1</v>
      </c>
      <c r="CA78" s="768">
        <f>IF(AND(YEAR(CA$3)=YEAR('Rent Roll'!$C8),MONTH(CA$3)=MONTH('Rent Roll'!$C8)),(CA$4-DAY('Rent Roll'!$C8)+1)/CA$4,IF(AND(YEAR(CA$3)=YEAR('Rent Roll'!$D8),MONTH(CA$3)=MONTH('Rent Roll'!$D8)),DAY('Rent Roll'!$D8)/CA$4,CA34))</f>
        <v>1</v>
      </c>
      <c r="CB78" s="567">
        <f>IF(AND(YEAR(CB$3)=YEAR('Rent Roll'!$C8),MONTH(CB$3)=MONTH('Rent Roll'!$C8)),(CB$4-DAY('Rent Roll'!$C8)+1)/CB$4,IF(AND(YEAR(CB$3)=YEAR('Rent Roll'!$D8),MONTH(CB$3)=MONTH('Rent Roll'!$D8)),DAY('Rent Roll'!$D8)/CB$4,CB34))</f>
        <v>1</v>
      </c>
      <c r="CC78" s="567">
        <f>IF(AND(YEAR(CC$3)=YEAR('Rent Roll'!$C8),MONTH(CC$3)=MONTH('Rent Roll'!$C8)),(CC$4-DAY('Rent Roll'!$C8)+1)/CC$4,IF(AND(YEAR(CC$3)=YEAR('Rent Roll'!$D8),MONTH(CC$3)=MONTH('Rent Roll'!$D8)),DAY('Rent Roll'!$D8)/CC$4,CC34))</f>
        <v>1</v>
      </c>
      <c r="CD78" s="567">
        <f>IF(AND(YEAR(CD$3)=YEAR('Rent Roll'!$C8),MONTH(CD$3)=MONTH('Rent Roll'!$C8)),(CD$4-DAY('Rent Roll'!$C8)+1)/CD$4,IF(AND(YEAR(CD$3)=YEAR('Rent Roll'!$D8),MONTH(CD$3)=MONTH('Rent Roll'!$D8)),DAY('Rent Roll'!$D8)/CD$4,CD34))</f>
        <v>1</v>
      </c>
      <c r="CE78" s="567">
        <f>IF(AND(YEAR(CE$3)=YEAR('Rent Roll'!$C8),MONTH(CE$3)=MONTH('Rent Roll'!$C8)),(CE$4-DAY('Rent Roll'!$C8)+1)/CE$4,IF(AND(YEAR(CE$3)=YEAR('Rent Roll'!$D8),MONTH(CE$3)=MONTH('Rent Roll'!$D8)),DAY('Rent Roll'!$D8)/CE$4,CE34))</f>
        <v>1</v>
      </c>
      <c r="CF78" s="567">
        <f>IF(AND(YEAR(CF$3)=YEAR('Rent Roll'!$C8),MONTH(CF$3)=MONTH('Rent Roll'!$C8)),(CF$4-DAY('Rent Roll'!$C8)+1)/CF$4,IF(AND(YEAR(CF$3)=YEAR('Rent Roll'!$D8),MONTH(CF$3)=MONTH('Rent Roll'!$D8)),DAY('Rent Roll'!$D8)/CF$4,CF34))</f>
        <v>1</v>
      </c>
      <c r="CG78" s="567">
        <f>IF(AND(YEAR(CG$3)=YEAR('Rent Roll'!$C8),MONTH(CG$3)=MONTH('Rent Roll'!$C8)),(CG$4-DAY('Rent Roll'!$C8)+1)/CG$4,IF(AND(YEAR(CG$3)=YEAR('Rent Roll'!$D8),MONTH(CG$3)=MONTH('Rent Roll'!$D8)),DAY('Rent Roll'!$D8)/CG$4,CG34))</f>
        <v>1</v>
      </c>
      <c r="CH78" s="567">
        <f>IF(AND(YEAR(CH$3)=YEAR('Rent Roll'!$C8),MONTH(CH$3)=MONTH('Rent Roll'!$C8)),(CH$4-DAY('Rent Roll'!$C8)+1)/CH$4,IF(AND(YEAR(CH$3)=YEAR('Rent Roll'!$D8),MONTH(CH$3)=MONTH('Rent Roll'!$D8)),DAY('Rent Roll'!$D8)/CH$4,CH34))</f>
        <v>1</v>
      </c>
      <c r="CI78" s="567">
        <f>IF(AND(YEAR(CI$3)=YEAR('Rent Roll'!$C8),MONTH(CI$3)=MONTH('Rent Roll'!$C8)),(CI$4-DAY('Rent Roll'!$C8)+1)/CI$4,IF(AND(YEAR(CI$3)=YEAR('Rent Roll'!$D8),MONTH(CI$3)=MONTH('Rent Roll'!$D8)),DAY('Rent Roll'!$D8)/CI$4,CI34))</f>
        <v>1</v>
      </c>
      <c r="CJ78" s="567">
        <f>IF(AND(YEAR(CJ$3)=YEAR('Rent Roll'!$C8),MONTH(CJ$3)=MONTH('Rent Roll'!$C8)),(CJ$4-DAY('Rent Roll'!$C8)+1)/CJ$4,IF(AND(YEAR(CJ$3)=YEAR('Rent Roll'!$D8),MONTH(CJ$3)=MONTH('Rent Roll'!$D8)),DAY('Rent Roll'!$D8)/CJ$4,CJ34))</f>
        <v>1</v>
      </c>
      <c r="CK78" s="567">
        <f>IF(AND(YEAR(CK$3)=YEAR('Rent Roll'!$C8),MONTH(CK$3)=MONTH('Rent Roll'!$C8)),(CK$4-DAY('Rent Roll'!$C8)+1)/CK$4,IF(AND(YEAR(CK$3)=YEAR('Rent Roll'!$D8),MONTH(CK$3)=MONTH('Rent Roll'!$D8)),DAY('Rent Roll'!$D8)/CK$4,CK34))</f>
        <v>1</v>
      </c>
      <c r="CL78" s="767">
        <f>IF(AND(YEAR(CL$3)=YEAR('Rent Roll'!$C8),MONTH(CL$3)=MONTH('Rent Roll'!$C8)),(CL$4-DAY('Rent Roll'!$C8)+1)/CL$4,IF(AND(YEAR(CL$3)=YEAR('Rent Roll'!$D8),MONTH(CL$3)=MONTH('Rent Roll'!$D8)),DAY('Rent Roll'!$D8)/CL$4,CL34))</f>
        <v>1</v>
      </c>
      <c r="CM78" s="768">
        <f>IF(AND(YEAR(CM$3)=YEAR('Rent Roll'!$C8),MONTH(CM$3)=MONTH('Rent Roll'!$C8)),(CM$4-DAY('Rent Roll'!$C8)+1)/CM$4,IF(AND(YEAR(CM$3)=YEAR('Rent Roll'!$D8),MONTH(CM$3)=MONTH('Rent Roll'!$D8)),DAY('Rent Roll'!$D8)/CM$4,CM34))</f>
        <v>0</v>
      </c>
      <c r="CN78" s="567">
        <f>IF(AND(YEAR(CN$3)=YEAR('Rent Roll'!$C8),MONTH(CN$3)=MONTH('Rent Roll'!$C8)),(CN$4-DAY('Rent Roll'!$C8)+1)/CN$4,IF(AND(YEAR(CN$3)=YEAR('Rent Roll'!$D8),MONTH(CN$3)=MONTH('Rent Roll'!$D8)),DAY('Rent Roll'!$D8)/CN$4,CN34))</f>
        <v>0</v>
      </c>
      <c r="CO78" s="567">
        <f>IF(AND(YEAR(CO$3)=YEAR('Rent Roll'!$C8),MONTH(CO$3)=MONTH('Rent Roll'!$C8)),(CO$4-DAY('Rent Roll'!$C8)+1)/CO$4,IF(AND(YEAR(CO$3)=YEAR('Rent Roll'!$D8),MONTH(CO$3)=MONTH('Rent Roll'!$D8)),DAY('Rent Roll'!$D8)/CO$4,CO34))</f>
        <v>0</v>
      </c>
      <c r="CP78" s="567">
        <f>IF(AND(YEAR(CP$3)=YEAR('Rent Roll'!$C8),MONTH(CP$3)=MONTH('Rent Roll'!$C8)),(CP$4-DAY('Rent Roll'!$C8)+1)/CP$4,IF(AND(YEAR(CP$3)=YEAR('Rent Roll'!$D8),MONTH(CP$3)=MONTH('Rent Roll'!$D8)),DAY('Rent Roll'!$D8)/CP$4,CP34))</f>
        <v>0</v>
      </c>
      <c r="CQ78" s="567">
        <f>IF(AND(YEAR(CQ$3)=YEAR('Rent Roll'!$C8),MONTH(CQ$3)=MONTH('Rent Roll'!$C8)),(CQ$4-DAY('Rent Roll'!$C8)+1)/CQ$4,IF(AND(YEAR(CQ$3)=YEAR('Rent Roll'!$D8),MONTH(CQ$3)=MONTH('Rent Roll'!$D8)),DAY('Rent Roll'!$D8)/CQ$4,CQ34))</f>
        <v>0</v>
      </c>
      <c r="CR78" s="567">
        <f>IF(AND(YEAR(CR$3)=YEAR('Rent Roll'!$C8),MONTH(CR$3)=MONTH('Rent Roll'!$C8)),(CR$4-DAY('Rent Roll'!$C8)+1)/CR$4,IF(AND(YEAR(CR$3)=YEAR('Rent Roll'!$D8),MONTH(CR$3)=MONTH('Rent Roll'!$D8)),DAY('Rent Roll'!$D8)/CR$4,CR34))</f>
        <v>0</v>
      </c>
      <c r="CS78" s="567">
        <f>IF(AND(YEAR(CS$3)=YEAR('Rent Roll'!$C8),MONTH(CS$3)=MONTH('Rent Roll'!$C8)),(CS$4-DAY('Rent Roll'!$C8)+1)/CS$4,IF(AND(YEAR(CS$3)=YEAR('Rent Roll'!$D8),MONTH(CS$3)=MONTH('Rent Roll'!$D8)),DAY('Rent Roll'!$D8)/CS$4,CS34))</f>
        <v>0</v>
      </c>
      <c r="CT78" s="567">
        <f>IF(AND(YEAR(CT$3)=YEAR('Rent Roll'!$C8),MONTH(CT$3)=MONTH('Rent Roll'!$C8)),(CT$4-DAY('Rent Roll'!$C8)+1)/CT$4,IF(AND(YEAR(CT$3)=YEAR('Rent Roll'!$D8),MONTH(CT$3)=MONTH('Rent Roll'!$D8)),DAY('Rent Roll'!$D8)/CT$4,CT34))</f>
        <v>0</v>
      </c>
      <c r="CU78" s="567">
        <f>IF(AND(YEAR(CU$3)=YEAR('Rent Roll'!$C8),MONTH(CU$3)=MONTH('Rent Roll'!$C8)),(CU$4-DAY('Rent Roll'!$C8)+1)/CU$4,IF(AND(YEAR(CU$3)=YEAR('Rent Roll'!$D8),MONTH(CU$3)=MONTH('Rent Roll'!$D8)),DAY('Rent Roll'!$D8)/CU$4,CU34))</f>
        <v>0</v>
      </c>
      <c r="CV78" s="567">
        <f>IF(AND(YEAR(CV$3)=YEAR('Rent Roll'!$C8),MONTH(CV$3)=MONTH('Rent Roll'!$C8)),(CV$4-DAY('Rent Roll'!$C8)+1)/CV$4,IF(AND(YEAR(CV$3)=YEAR('Rent Roll'!$D8),MONTH(CV$3)=MONTH('Rent Roll'!$D8)),DAY('Rent Roll'!$D8)/CV$4,CV34))</f>
        <v>0</v>
      </c>
      <c r="CW78" s="567">
        <f>IF(AND(YEAR(CW$3)=YEAR('Rent Roll'!$C8),MONTH(CW$3)=MONTH('Rent Roll'!$C8)),(CW$4-DAY('Rent Roll'!$C8)+1)/CW$4,IF(AND(YEAR(CW$3)=YEAR('Rent Roll'!$D8),MONTH(CW$3)=MONTH('Rent Roll'!$D8)),DAY('Rent Roll'!$D8)/CW$4,CW34))</f>
        <v>0</v>
      </c>
      <c r="CX78" s="767">
        <f>IF(AND(YEAR(CX$3)=YEAR('Rent Roll'!$C8),MONTH(CX$3)=MONTH('Rent Roll'!$C8)),(CX$4-DAY('Rent Roll'!$C8)+1)/CX$4,IF(AND(YEAR(CX$3)=YEAR('Rent Roll'!$D8),MONTH(CX$3)=MONTH('Rent Roll'!$D8)),DAY('Rent Roll'!$D8)/CX$4,CX34))</f>
        <v>0</v>
      </c>
      <c r="CY78" s="768">
        <f>IF(AND(YEAR(CY$3)=YEAR('Rent Roll'!$C8),MONTH(CY$3)=MONTH('Rent Roll'!$C8)),(CY$4-DAY('Rent Roll'!$C8)+1)/CY$4,IF(AND(YEAR(CY$3)=YEAR('Rent Roll'!$D8),MONTH(CY$3)=MONTH('Rent Roll'!$D8)),DAY('Rent Roll'!$D8)/CY$4,CY34))</f>
        <v>0</v>
      </c>
      <c r="CZ78" s="567">
        <f>IF(AND(YEAR(CZ$3)=YEAR('Rent Roll'!$C8),MONTH(CZ$3)=MONTH('Rent Roll'!$C8)),(CZ$4-DAY('Rent Roll'!$C8)+1)/CZ$4,IF(AND(YEAR(CZ$3)=YEAR('Rent Roll'!$D8),MONTH(CZ$3)=MONTH('Rent Roll'!$D8)),DAY('Rent Roll'!$D8)/CZ$4,CZ34))</f>
        <v>0</v>
      </c>
      <c r="DA78" s="567">
        <f>IF(AND(YEAR(DA$3)=YEAR('Rent Roll'!$C8),MONTH(DA$3)=MONTH('Rent Roll'!$C8)),(DA$4-DAY('Rent Roll'!$C8)+1)/DA$4,IF(AND(YEAR(DA$3)=YEAR('Rent Roll'!$D8),MONTH(DA$3)=MONTH('Rent Roll'!$D8)),DAY('Rent Roll'!$D8)/DA$4,DA34))</f>
        <v>0</v>
      </c>
      <c r="DB78" s="567">
        <f>IF(AND(YEAR(DB$3)=YEAR('Rent Roll'!$C8),MONTH(DB$3)=MONTH('Rent Roll'!$C8)),(DB$4-DAY('Rent Roll'!$C8)+1)/DB$4,IF(AND(YEAR(DB$3)=YEAR('Rent Roll'!$D8),MONTH(DB$3)=MONTH('Rent Roll'!$D8)),DAY('Rent Roll'!$D8)/DB$4,DB34))</f>
        <v>0</v>
      </c>
      <c r="DC78" s="567">
        <f>IF(AND(YEAR(DC$3)=YEAR('Rent Roll'!$C8),MONTH(DC$3)=MONTH('Rent Roll'!$C8)),(DC$4-DAY('Rent Roll'!$C8)+1)/DC$4,IF(AND(YEAR(DC$3)=YEAR('Rent Roll'!$D8),MONTH(DC$3)=MONTH('Rent Roll'!$D8)),DAY('Rent Roll'!$D8)/DC$4,DC34))</f>
        <v>0</v>
      </c>
      <c r="DD78" s="567">
        <f>IF(AND(YEAR(DD$3)=YEAR('Rent Roll'!$C8),MONTH(DD$3)=MONTH('Rent Roll'!$C8)),(DD$4-DAY('Rent Roll'!$C8)+1)/DD$4,IF(AND(YEAR(DD$3)=YEAR('Rent Roll'!$D8),MONTH(DD$3)=MONTH('Rent Roll'!$D8)),DAY('Rent Roll'!$D8)/DD$4,DD34))</f>
        <v>0</v>
      </c>
      <c r="DE78" s="567">
        <f>IF(AND(YEAR(DE$3)=YEAR('Rent Roll'!$C8),MONTH(DE$3)=MONTH('Rent Roll'!$C8)),(DE$4-DAY('Rent Roll'!$C8)+1)/DE$4,IF(AND(YEAR(DE$3)=YEAR('Rent Roll'!$D8),MONTH(DE$3)=MONTH('Rent Roll'!$D8)),DAY('Rent Roll'!$D8)/DE$4,DE34))</f>
        <v>0</v>
      </c>
      <c r="DF78" s="567">
        <f>IF(AND(YEAR(DF$3)=YEAR('Rent Roll'!$C8),MONTH(DF$3)=MONTH('Rent Roll'!$C8)),(DF$4-DAY('Rent Roll'!$C8)+1)/DF$4,IF(AND(YEAR(DF$3)=YEAR('Rent Roll'!$D8),MONTH(DF$3)=MONTH('Rent Roll'!$D8)),DAY('Rent Roll'!$D8)/DF$4,DF34))</f>
        <v>0</v>
      </c>
      <c r="DG78" s="567">
        <f>IF(AND(YEAR(DG$3)=YEAR('Rent Roll'!$C8),MONTH(DG$3)=MONTH('Rent Roll'!$C8)),(DG$4-DAY('Rent Roll'!$C8)+1)/DG$4,IF(AND(YEAR(DG$3)=YEAR('Rent Roll'!$D8),MONTH(DG$3)=MONTH('Rent Roll'!$D8)),DAY('Rent Roll'!$D8)/DG$4,DG34))</f>
        <v>0</v>
      </c>
      <c r="DH78" s="567">
        <f>IF(AND(YEAR(DH$3)=YEAR('Rent Roll'!$C8),MONTH(DH$3)=MONTH('Rent Roll'!$C8)),(DH$4-DAY('Rent Roll'!$C8)+1)/DH$4,IF(AND(YEAR(DH$3)=YEAR('Rent Roll'!$D8),MONTH(DH$3)=MONTH('Rent Roll'!$D8)),DAY('Rent Roll'!$D8)/DH$4,DH34))</f>
        <v>0</v>
      </c>
      <c r="DI78" s="567">
        <f>IF(AND(YEAR(DI$3)=YEAR('Rent Roll'!$C8),MONTH(DI$3)=MONTH('Rent Roll'!$C8)),(DI$4-DAY('Rent Roll'!$C8)+1)/DI$4,IF(AND(YEAR(DI$3)=YEAR('Rent Roll'!$D8),MONTH(DI$3)=MONTH('Rent Roll'!$D8)),DAY('Rent Roll'!$D8)/DI$4,DI34))</f>
        <v>0</v>
      </c>
      <c r="DJ78" s="767">
        <f>IF(AND(YEAR(DJ$3)=YEAR('Rent Roll'!$C8),MONTH(DJ$3)=MONTH('Rent Roll'!$C8)),(DJ$4-DAY('Rent Roll'!$C8)+1)/DJ$4,IF(AND(YEAR(DJ$3)=YEAR('Rent Roll'!$D8),MONTH(DJ$3)=MONTH('Rent Roll'!$D8)),DAY('Rent Roll'!$D8)/DJ$4,DJ34))</f>
        <v>0</v>
      </c>
      <c r="DK78" s="768">
        <f>IF(AND(YEAR(DK$3)=YEAR('Rent Roll'!$C8),MONTH(DK$3)=MONTH('Rent Roll'!$C8)),(DK$4-DAY('Rent Roll'!$C8)+1)/DK$4,IF(AND(YEAR(DK$3)=YEAR('Rent Roll'!$D8),MONTH(DK$3)=MONTH('Rent Roll'!$D8)),DAY('Rent Roll'!$D8)/DK$4,DK34))</f>
        <v>0</v>
      </c>
      <c r="DL78" s="567">
        <f>IF(AND(YEAR(DL$3)=YEAR('Rent Roll'!$C8),MONTH(DL$3)=MONTH('Rent Roll'!$C8)),(DL$4-DAY('Rent Roll'!$C8)+1)/DL$4,IF(AND(YEAR(DL$3)=YEAR('Rent Roll'!$D8),MONTH(DL$3)=MONTH('Rent Roll'!$D8)),DAY('Rent Roll'!$D8)/DL$4,DL34))</f>
        <v>0</v>
      </c>
      <c r="DM78" s="567">
        <f>IF(AND(YEAR(DM$3)=YEAR('Rent Roll'!$C8),MONTH(DM$3)=MONTH('Rent Roll'!$C8)),(DM$4-DAY('Rent Roll'!$C8)+1)/DM$4,IF(AND(YEAR(DM$3)=YEAR('Rent Roll'!$D8),MONTH(DM$3)=MONTH('Rent Roll'!$D8)),DAY('Rent Roll'!$D8)/DM$4,DM34))</f>
        <v>0</v>
      </c>
      <c r="DN78" s="567">
        <f>IF(AND(YEAR(DN$3)=YEAR('Rent Roll'!$C8),MONTH(DN$3)=MONTH('Rent Roll'!$C8)),(DN$4-DAY('Rent Roll'!$C8)+1)/DN$4,IF(AND(YEAR(DN$3)=YEAR('Rent Roll'!$D8),MONTH(DN$3)=MONTH('Rent Roll'!$D8)),DAY('Rent Roll'!$D8)/DN$4,DN34))</f>
        <v>0</v>
      </c>
      <c r="DO78" s="567">
        <f>IF(AND(YEAR(DO$3)=YEAR('Rent Roll'!$C8),MONTH(DO$3)=MONTH('Rent Roll'!$C8)),(DO$4-DAY('Rent Roll'!$C8)+1)/DO$4,IF(AND(YEAR(DO$3)=YEAR('Rent Roll'!$D8),MONTH(DO$3)=MONTH('Rent Roll'!$D8)),DAY('Rent Roll'!$D8)/DO$4,DO34))</f>
        <v>0</v>
      </c>
      <c r="DP78" s="567">
        <f>IF(AND(YEAR(DP$3)=YEAR('Rent Roll'!$C8),MONTH(DP$3)=MONTH('Rent Roll'!$C8)),(DP$4-DAY('Rent Roll'!$C8)+1)/DP$4,IF(AND(YEAR(DP$3)=YEAR('Rent Roll'!$D8),MONTH(DP$3)=MONTH('Rent Roll'!$D8)),DAY('Rent Roll'!$D8)/DP$4,DP34))</f>
        <v>0</v>
      </c>
      <c r="DQ78" s="567">
        <f>IF(AND(YEAR(DQ$3)=YEAR('Rent Roll'!$C8),MONTH(DQ$3)=MONTH('Rent Roll'!$C8)),(DQ$4-DAY('Rent Roll'!$C8)+1)/DQ$4,IF(AND(YEAR(DQ$3)=YEAR('Rent Roll'!$D8),MONTH(DQ$3)=MONTH('Rent Roll'!$D8)),DAY('Rent Roll'!$D8)/DQ$4,DQ34))</f>
        <v>0</v>
      </c>
      <c r="DR78" s="567">
        <f>IF(AND(YEAR(DR$3)=YEAR('Rent Roll'!$C8),MONTH(DR$3)=MONTH('Rent Roll'!$C8)),(DR$4-DAY('Rent Roll'!$C8)+1)/DR$4,IF(AND(YEAR(DR$3)=YEAR('Rent Roll'!$D8),MONTH(DR$3)=MONTH('Rent Roll'!$D8)),DAY('Rent Roll'!$D8)/DR$4,DR34))</f>
        <v>0</v>
      </c>
      <c r="DS78" s="567">
        <f>IF(AND(YEAR(DS$3)=YEAR('Rent Roll'!$C8),MONTH(DS$3)=MONTH('Rent Roll'!$C8)),(DS$4-DAY('Rent Roll'!$C8)+1)/DS$4,IF(AND(YEAR(DS$3)=YEAR('Rent Roll'!$D8),MONTH(DS$3)=MONTH('Rent Roll'!$D8)),DAY('Rent Roll'!$D8)/DS$4,DS34))</f>
        <v>0</v>
      </c>
      <c r="DT78" s="567">
        <f>IF(AND(YEAR(DT$3)=YEAR('Rent Roll'!$C8),MONTH(DT$3)=MONTH('Rent Roll'!$C8)),(DT$4-DAY('Rent Roll'!$C8)+1)/DT$4,IF(AND(YEAR(DT$3)=YEAR('Rent Roll'!$D8),MONTH(DT$3)=MONTH('Rent Roll'!$D8)),DAY('Rent Roll'!$D8)/DT$4,DT34))</f>
        <v>0</v>
      </c>
      <c r="DU78" s="567">
        <f>IF(AND(YEAR(DU$3)=YEAR('Rent Roll'!$C8),MONTH(DU$3)=MONTH('Rent Roll'!$C8)),(DU$4-DAY('Rent Roll'!$C8)+1)/DU$4,IF(AND(YEAR(DU$3)=YEAR('Rent Roll'!$D8),MONTH(DU$3)=MONTH('Rent Roll'!$D8)),DAY('Rent Roll'!$D8)/DU$4,DU34))</f>
        <v>0</v>
      </c>
      <c r="DV78" s="567">
        <f>IF(AND(YEAR(DV$3)=YEAR('Rent Roll'!$C8),MONTH(DV$3)=MONTH('Rent Roll'!$C8)),(DV$4-DAY('Rent Roll'!$C8)+1)/DV$4,IF(AND(YEAR(DV$3)=YEAR('Rent Roll'!$D8),MONTH(DV$3)=MONTH('Rent Roll'!$D8)),DAY('Rent Roll'!$D8)/DV$4,DV34))</f>
        <v>0</v>
      </c>
    </row>
    <row r="79" spans="1:126" s="565" customFormat="1" ht="12" customHeight="1" outlineLevel="1" x14ac:dyDescent="0.4">
      <c r="A79" s="731"/>
      <c r="B79" s="564" t="str">
        <f>'Rent Roll'!$B9</f>
        <v>5층</v>
      </c>
      <c r="E79" s="566"/>
      <c r="F79" s="778">
        <f>IF(AND(YEAR(F$3)=YEAR('Rent Roll'!$C9),MONTH(F$3)=MONTH('Rent Roll'!$C9)),(F$4-DAY('Rent Roll'!$C9)+1)/F$4,IF(AND(YEAR(F$3)=YEAR('Rent Roll'!$D9),MONTH(F$3)=MONTH('Rent Roll'!$D9)),DAY('Rent Roll'!$D9)/F$4,F35))</f>
        <v>0</v>
      </c>
      <c r="G79" s="768">
        <f>IF(AND(YEAR(G$3)=YEAR('Rent Roll'!$C9),MONTH(G$3)=MONTH('Rent Roll'!$C9)),(G$4-DAY('Rent Roll'!$C9)+1)/G$4,IF(AND(YEAR(G$3)=YEAR('Rent Roll'!$D9),MONTH(G$3)=MONTH('Rent Roll'!$D9)),DAY('Rent Roll'!$D9)/G$4,G35))</f>
        <v>0</v>
      </c>
      <c r="H79" s="567">
        <f>IF(AND(YEAR(H$3)=YEAR('Rent Roll'!$C9),MONTH(H$3)=MONTH('Rent Roll'!$C9)),(H$4-DAY('Rent Roll'!$C9)+1)/H$4,IF(AND(YEAR(H$3)=YEAR('Rent Roll'!$D9),MONTH(H$3)=MONTH('Rent Roll'!$D9)),DAY('Rent Roll'!$D9)/H$4,H35))</f>
        <v>0</v>
      </c>
      <c r="I79" s="567">
        <f>IF(AND(YEAR(I$3)=YEAR('Rent Roll'!$C9),MONTH(I$3)=MONTH('Rent Roll'!$C9)),(I$4-DAY('Rent Roll'!$C9)+1)/I$4,IF(AND(YEAR(I$3)=YEAR('Rent Roll'!$D9),MONTH(I$3)=MONTH('Rent Roll'!$D9)),DAY('Rent Roll'!$D9)/I$4,I35))</f>
        <v>0</v>
      </c>
      <c r="J79" s="567">
        <f>IF(AND(YEAR(J$3)=YEAR('Rent Roll'!$C9),MONTH(J$3)=MONTH('Rent Roll'!$C9)),(J$4-DAY('Rent Roll'!$C9)+1)/J$4,IF(AND(YEAR(J$3)=YEAR('Rent Roll'!$D9),MONTH(J$3)=MONTH('Rent Roll'!$D9)),DAY('Rent Roll'!$D9)/J$4,J35))</f>
        <v>0</v>
      </c>
      <c r="K79" s="567">
        <f>IF(AND(YEAR(K$3)=YEAR('Rent Roll'!$C9),MONTH(K$3)=MONTH('Rent Roll'!$C9)),(K$4-DAY('Rent Roll'!$C9)+1)/K$4,IF(AND(YEAR(K$3)=YEAR('Rent Roll'!$D9),MONTH(K$3)=MONTH('Rent Roll'!$D9)),DAY('Rent Roll'!$D9)/K$4,K35))</f>
        <v>0</v>
      </c>
      <c r="L79" s="567">
        <f>IF(AND(YEAR(L$3)=YEAR('Rent Roll'!$C9),MONTH(L$3)=MONTH('Rent Roll'!$C9)),(L$4-DAY('Rent Roll'!$C9)+1)/L$4,IF(AND(YEAR(L$3)=YEAR('Rent Roll'!$D9),MONTH(L$3)=MONTH('Rent Roll'!$D9)),DAY('Rent Roll'!$D9)/L$4,L35))</f>
        <v>0</v>
      </c>
      <c r="M79" s="567">
        <f>IF(AND(YEAR(M$3)=YEAR('Rent Roll'!$C9),MONTH(M$3)=MONTH('Rent Roll'!$C9)),(M$4-DAY('Rent Roll'!$C9)+1)/M$4,IF(AND(YEAR(M$3)=YEAR('Rent Roll'!$D9),MONTH(M$3)=MONTH('Rent Roll'!$D9)),DAY('Rent Roll'!$D9)/M$4,M35))</f>
        <v>0</v>
      </c>
      <c r="N79" s="567">
        <f>IF(AND(YEAR(N$3)=YEAR('Rent Roll'!$C9),MONTH(N$3)=MONTH('Rent Roll'!$C9)),(N$4-DAY('Rent Roll'!$C9)+1)/N$4,IF(AND(YEAR(N$3)=YEAR('Rent Roll'!$D9),MONTH(N$3)=MONTH('Rent Roll'!$D9)),DAY('Rent Roll'!$D9)/N$4,N35))</f>
        <v>0</v>
      </c>
      <c r="O79" s="567">
        <f>IF(AND(YEAR(O$3)=YEAR('Rent Roll'!$C9),MONTH(O$3)=MONTH('Rent Roll'!$C9)),(O$4-DAY('Rent Roll'!$C9)+1)/O$4,IF(AND(YEAR(O$3)=YEAR('Rent Roll'!$D9),MONTH(O$3)=MONTH('Rent Roll'!$D9)),DAY('Rent Roll'!$D9)/O$4,O35))</f>
        <v>0</v>
      </c>
      <c r="P79" s="567">
        <f>IF(AND(YEAR(P$3)=YEAR('Rent Roll'!$C9),MONTH(P$3)=MONTH('Rent Roll'!$C9)),(P$4-DAY('Rent Roll'!$C9)+1)/P$4,IF(AND(YEAR(P$3)=YEAR('Rent Roll'!$D9),MONTH(P$3)=MONTH('Rent Roll'!$D9)),DAY('Rent Roll'!$D9)/P$4,P35))</f>
        <v>0</v>
      </c>
      <c r="Q79" s="567">
        <f>IF(AND(YEAR(Q$3)=YEAR('Rent Roll'!$C9),MONTH(Q$3)=MONTH('Rent Roll'!$C9)),(Q$4-DAY('Rent Roll'!$C9)+1)/Q$4,IF(AND(YEAR(Q$3)=YEAR('Rent Roll'!$D9),MONTH(Q$3)=MONTH('Rent Roll'!$D9)),DAY('Rent Roll'!$D9)/Q$4,Q35))</f>
        <v>0</v>
      </c>
      <c r="R79" s="767">
        <f>IF(AND(YEAR(R$3)=YEAR('Rent Roll'!$C9),MONTH(R$3)=MONTH('Rent Roll'!$C9)),(R$4-DAY('Rent Roll'!$C9)+1)/R$4,IF(AND(YEAR(R$3)=YEAR('Rent Roll'!$D9),MONTH(R$3)=MONTH('Rent Roll'!$D9)),DAY('Rent Roll'!$D9)/R$4,R35))</f>
        <v>3.2258064516129031E-2</v>
      </c>
      <c r="S79" s="768">
        <f>IF(AND(YEAR(S$3)=YEAR('Rent Roll'!$C9),MONTH(S$3)=MONTH('Rent Roll'!$C9)),(S$4-DAY('Rent Roll'!$C9)+1)/S$4,IF(AND(YEAR(S$3)=YEAR('Rent Roll'!$D9),MONTH(S$3)=MONTH('Rent Roll'!$D9)),DAY('Rent Roll'!$D9)/S$4,S35))</f>
        <v>1</v>
      </c>
      <c r="T79" s="567">
        <f>IF(AND(YEAR(T$3)=YEAR('Rent Roll'!$C9),MONTH(T$3)=MONTH('Rent Roll'!$C9)),(T$4-DAY('Rent Roll'!$C9)+1)/T$4,IF(AND(YEAR(T$3)=YEAR('Rent Roll'!$D9),MONTH(T$3)=MONTH('Rent Roll'!$D9)),DAY('Rent Roll'!$D9)/T$4,T35))</f>
        <v>1</v>
      </c>
      <c r="U79" s="567">
        <f>IF(AND(YEAR(U$3)=YEAR('Rent Roll'!$C9),MONTH(U$3)=MONTH('Rent Roll'!$C9)),(U$4-DAY('Rent Roll'!$C9)+1)/U$4,IF(AND(YEAR(U$3)=YEAR('Rent Roll'!$D9),MONTH(U$3)=MONTH('Rent Roll'!$D9)),DAY('Rent Roll'!$D9)/U$4,U35))</f>
        <v>1</v>
      </c>
      <c r="V79" s="567">
        <f>IF(AND(YEAR(V$3)=YEAR('Rent Roll'!$C9),MONTH(V$3)=MONTH('Rent Roll'!$C9)),(V$4-DAY('Rent Roll'!$C9)+1)/V$4,IF(AND(YEAR(V$3)=YEAR('Rent Roll'!$D9),MONTH(V$3)=MONTH('Rent Roll'!$D9)),DAY('Rent Roll'!$D9)/V$4,V35))</f>
        <v>1</v>
      </c>
      <c r="W79" s="567">
        <f>IF(AND(YEAR(W$3)=YEAR('Rent Roll'!$C9),MONTH(W$3)=MONTH('Rent Roll'!$C9)),(W$4-DAY('Rent Roll'!$C9)+1)/W$4,IF(AND(YEAR(W$3)=YEAR('Rent Roll'!$D9),MONTH(W$3)=MONTH('Rent Roll'!$D9)),DAY('Rent Roll'!$D9)/W$4,W35))</f>
        <v>1</v>
      </c>
      <c r="X79" s="567">
        <f>IF(AND(YEAR(X$3)=YEAR('Rent Roll'!$C9),MONTH(X$3)=MONTH('Rent Roll'!$C9)),(X$4-DAY('Rent Roll'!$C9)+1)/X$4,IF(AND(YEAR(X$3)=YEAR('Rent Roll'!$D9),MONTH(X$3)=MONTH('Rent Roll'!$D9)),DAY('Rent Roll'!$D9)/X$4,X35))</f>
        <v>1</v>
      </c>
      <c r="Y79" s="567">
        <f>IF(AND(YEAR(Y$3)=YEAR('Rent Roll'!$C9),MONTH(Y$3)=MONTH('Rent Roll'!$C9)),(Y$4-DAY('Rent Roll'!$C9)+1)/Y$4,IF(AND(YEAR(Y$3)=YEAR('Rent Roll'!$D9),MONTH(Y$3)=MONTH('Rent Roll'!$D9)),DAY('Rent Roll'!$D9)/Y$4,Y35))</f>
        <v>1</v>
      </c>
      <c r="Z79" s="567">
        <f>IF(AND(YEAR(Z$3)=YEAR('Rent Roll'!$C9),MONTH(Z$3)=MONTH('Rent Roll'!$C9)),(Z$4-DAY('Rent Roll'!$C9)+1)/Z$4,IF(AND(YEAR(Z$3)=YEAR('Rent Roll'!$D9),MONTH(Z$3)=MONTH('Rent Roll'!$D9)),DAY('Rent Roll'!$D9)/Z$4,Z35))</f>
        <v>1</v>
      </c>
      <c r="AA79" s="567">
        <f>IF(AND(YEAR(AA$3)=YEAR('Rent Roll'!$C9),MONTH(AA$3)=MONTH('Rent Roll'!$C9)),(AA$4-DAY('Rent Roll'!$C9)+1)/AA$4,IF(AND(YEAR(AA$3)=YEAR('Rent Roll'!$D9),MONTH(AA$3)=MONTH('Rent Roll'!$D9)),DAY('Rent Roll'!$D9)/AA$4,AA35))</f>
        <v>1</v>
      </c>
      <c r="AB79" s="567">
        <f>IF(AND(YEAR(AB$3)=YEAR('Rent Roll'!$C9),MONTH(AB$3)=MONTH('Rent Roll'!$C9)),(AB$4-DAY('Rent Roll'!$C9)+1)/AB$4,IF(AND(YEAR(AB$3)=YEAR('Rent Roll'!$D9),MONTH(AB$3)=MONTH('Rent Roll'!$D9)),DAY('Rent Roll'!$D9)/AB$4,AB35))</f>
        <v>1</v>
      </c>
      <c r="AC79" s="567">
        <f>IF(AND(YEAR(AC$3)=YEAR('Rent Roll'!$C9),MONTH(AC$3)=MONTH('Rent Roll'!$C9)),(AC$4-DAY('Rent Roll'!$C9)+1)/AC$4,IF(AND(YEAR(AC$3)=YEAR('Rent Roll'!$D9),MONTH(AC$3)=MONTH('Rent Roll'!$D9)),DAY('Rent Roll'!$D9)/AC$4,AC35))</f>
        <v>1</v>
      </c>
      <c r="AD79" s="767">
        <f>IF(AND(YEAR(AD$3)=YEAR('Rent Roll'!$C9),MONTH(AD$3)=MONTH('Rent Roll'!$C9)),(AD$4-DAY('Rent Roll'!$C9)+1)/AD$4,IF(AND(YEAR(AD$3)=YEAR('Rent Roll'!$D9),MONTH(AD$3)=MONTH('Rent Roll'!$D9)),DAY('Rent Roll'!$D9)/AD$4,AD35))</f>
        <v>1</v>
      </c>
      <c r="AE79" s="768">
        <f>IF(AND(YEAR(AE$3)=YEAR('Rent Roll'!$C9),MONTH(AE$3)=MONTH('Rent Roll'!$C9)),(AE$4-DAY('Rent Roll'!$C9)+1)/AE$4,IF(AND(YEAR(AE$3)=YEAR('Rent Roll'!$D9),MONTH(AE$3)=MONTH('Rent Roll'!$D9)),DAY('Rent Roll'!$D9)/AE$4,AE35))</f>
        <v>1</v>
      </c>
      <c r="AF79" s="567">
        <f>IF(AND(YEAR(AF$3)=YEAR('Rent Roll'!$C9),MONTH(AF$3)=MONTH('Rent Roll'!$C9)),(AF$4-DAY('Rent Roll'!$C9)+1)/AF$4,IF(AND(YEAR(AF$3)=YEAR('Rent Roll'!$D9),MONTH(AF$3)=MONTH('Rent Roll'!$D9)),DAY('Rent Roll'!$D9)/AF$4,AF35))</f>
        <v>1</v>
      </c>
      <c r="AG79" s="567">
        <f>IF(AND(YEAR(AG$3)=YEAR('Rent Roll'!$C9),MONTH(AG$3)=MONTH('Rent Roll'!$C9)),(AG$4-DAY('Rent Roll'!$C9)+1)/AG$4,IF(AND(YEAR(AG$3)=YEAR('Rent Roll'!$D9),MONTH(AG$3)=MONTH('Rent Roll'!$D9)),DAY('Rent Roll'!$D9)/AG$4,AG35))</f>
        <v>1</v>
      </c>
      <c r="AH79" s="567">
        <f>IF(AND(YEAR(AH$3)=YEAR('Rent Roll'!$C9),MONTH(AH$3)=MONTH('Rent Roll'!$C9)),(AH$4-DAY('Rent Roll'!$C9)+1)/AH$4,IF(AND(YEAR(AH$3)=YEAR('Rent Roll'!$D9),MONTH(AH$3)=MONTH('Rent Roll'!$D9)),DAY('Rent Roll'!$D9)/AH$4,AH35))</f>
        <v>1</v>
      </c>
      <c r="AI79" s="567">
        <f>IF(AND(YEAR(AI$3)=YEAR('Rent Roll'!$C9),MONTH(AI$3)=MONTH('Rent Roll'!$C9)),(AI$4-DAY('Rent Roll'!$C9)+1)/AI$4,IF(AND(YEAR(AI$3)=YEAR('Rent Roll'!$D9),MONTH(AI$3)=MONTH('Rent Roll'!$D9)),DAY('Rent Roll'!$D9)/AI$4,AI35))</f>
        <v>1</v>
      </c>
      <c r="AJ79" s="567">
        <f>IF(AND(YEAR(AJ$3)=YEAR('Rent Roll'!$C9),MONTH(AJ$3)=MONTH('Rent Roll'!$C9)),(AJ$4-DAY('Rent Roll'!$C9)+1)/AJ$4,IF(AND(YEAR(AJ$3)=YEAR('Rent Roll'!$D9),MONTH(AJ$3)=MONTH('Rent Roll'!$D9)),DAY('Rent Roll'!$D9)/AJ$4,AJ35))</f>
        <v>1</v>
      </c>
      <c r="AK79" s="567">
        <f>IF(AND(YEAR(AK$3)=YEAR('Rent Roll'!$C9),MONTH(AK$3)=MONTH('Rent Roll'!$C9)),(AK$4-DAY('Rent Roll'!$C9)+1)/AK$4,IF(AND(YEAR(AK$3)=YEAR('Rent Roll'!$D9),MONTH(AK$3)=MONTH('Rent Roll'!$D9)),DAY('Rent Roll'!$D9)/AK$4,AK35))</f>
        <v>1</v>
      </c>
      <c r="AL79" s="567">
        <f>IF(AND(YEAR(AL$3)=YEAR('Rent Roll'!$C9),MONTH(AL$3)=MONTH('Rent Roll'!$C9)),(AL$4-DAY('Rent Roll'!$C9)+1)/AL$4,IF(AND(YEAR(AL$3)=YEAR('Rent Roll'!$D9),MONTH(AL$3)=MONTH('Rent Roll'!$D9)),DAY('Rent Roll'!$D9)/AL$4,AL35))</f>
        <v>1</v>
      </c>
      <c r="AM79" s="567">
        <f>IF(AND(YEAR(AM$3)=YEAR('Rent Roll'!$C9),MONTH(AM$3)=MONTH('Rent Roll'!$C9)),(AM$4-DAY('Rent Roll'!$C9)+1)/AM$4,IF(AND(YEAR(AM$3)=YEAR('Rent Roll'!$D9),MONTH(AM$3)=MONTH('Rent Roll'!$D9)),DAY('Rent Roll'!$D9)/AM$4,AM35))</f>
        <v>1</v>
      </c>
      <c r="AN79" s="567">
        <f>IF(AND(YEAR(AN$3)=YEAR('Rent Roll'!$C9),MONTH(AN$3)=MONTH('Rent Roll'!$C9)),(AN$4-DAY('Rent Roll'!$C9)+1)/AN$4,IF(AND(YEAR(AN$3)=YEAR('Rent Roll'!$D9),MONTH(AN$3)=MONTH('Rent Roll'!$D9)),DAY('Rent Roll'!$D9)/AN$4,AN35))</f>
        <v>1</v>
      </c>
      <c r="AO79" s="567">
        <f>IF(AND(YEAR(AO$3)=YEAR('Rent Roll'!$C9),MONTH(AO$3)=MONTH('Rent Roll'!$C9)),(AO$4-DAY('Rent Roll'!$C9)+1)/AO$4,IF(AND(YEAR(AO$3)=YEAR('Rent Roll'!$D9),MONTH(AO$3)=MONTH('Rent Roll'!$D9)),DAY('Rent Roll'!$D9)/AO$4,AO35))</f>
        <v>1</v>
      </c>
      <c r="AP79" s="767">
        <f>IF(AND(YEAR(AP$3)=YEAR('Rent Roll'!$C9),MONTH(AP$3)=MONTH('Rent Roll'!$C9)),(AP$4-DAY('Rent Roll'!$C9)+1)/AP$4,IF(AND(YEAR(AP$3)=YEAR('Rent Roll'!$D9),MONTH(AP$3)=MONTH('Rent Roll'!$D9)),DAY('Rent Roll'!$D9)/AP$4,AP35))</f>
        <v>1</v>
      </c>
      <c r="AQ79" s="768">
        <f>IF(AND(YEAR(AQ$3)=YEAR('Rent Roll'!$C9),MONTH(AQ$3)=MONTH('Rent Roll'!$C9)),(AQ$4-DAY('Rent Roll'!$C9)+1)/AQ$4,IF(AND(YEAR(AQ$3)=YEAR('Rent Roll'!$D9),MONTH(AQ$3)=MONTH('Rent Roll'!$D9)),DAY('Rent Roll'!$D9)/AQ$4,AQ35))</f>
        <v>1</v>
      </c>
      <c r="AR79" s="567">
        <f>IF(AND(YEAR(AR$3)=YEAR('Rent Roll'!$C9),MONTH(AR$3)=MONTH('Rent Roll'!$C9)),(AR$4-DAY('Rent Roll'!$C9)+1)/AR$4,IF(AND(YEAR(AR$3)=YEAR('Rent Roll'!$D9),MONTH(AR$3)=MONTH('Rent Roll'!$D9)),DAY('Rent Roll'!$D9)/AR$4,AR35))</f>
        <v>1</v>
      </c>
      <c r="AS79" s="567">
        <f>IF(AND(YEAR(AS$3)=YEAR('Rent Roll'!$C9),MONTH(AS$3)=MONTH('Rent Roll'!$C9)),(AS$4-DAY('Rent Roll'!$C9)+1)/AS$4,IF(AND(YEAR(AS$3)=YEAR('Rent Roll'!$D9),MONTH(AS$3)=MONTH('Rent Roll'!$D9)),DAY('Rent Roll'!$D9)/AS$4,AS35))</f>
        <v>1</v>
      </c>
      <c r="AT79" s="567">
        <f>IF(AND(YEAR(AT$3)=YEAR('Rent Roll'!$C9),MONTH(AT$3)=MONTH('Rent Roll'!$C9)),(AT$4-DAY('Rent Roll'!$C9)+1)/AT$4,IF(AND(YEAR(AT$3)=YEAR('Rent Roll'!$D9),MONTH(AT$3)=MONTH('Rent Roll'!$D9)),DAY('Rent Roll'!$D9)/AT$4,AT35))</f>
        <v>1</v>
      </c>
      <c r="AU79" s="567">
        <f>IF(AND(YEAR(AU$3)=YEAR('Rent Roll'!$C9),MONTH(AU$3)=MONTH('Rent Roll'!$C9)),(AU$4-DAY('Rent Roll'!$C9)+1)/AU$4,IF(AND(YEAR(AU$3)=YEAR('Rent Roll'!$D9),MONTH(AU$3)=MONTH('Rent Roll'!$D9)),DAY('Rent Roll'!$D9)/AU$4,AU35))</f>
        <v>1</v>
      </c>
      <c r="AV79" s="567">
        <f>IF(AND(YEAR(AV$3)=YEAR('Rent Roll'!$C9),MONTH(AV$3)=MONTH('Rent Roll'!$C9)),(AV$4-DAY('Rent Roll'!$C9)+1)/AV$4,IF(AND(YEAR(AV$3)=YEAR('Rent Roll'!$D9),MONTH(AV$3)=MONTH('Rent Roll'!$D9)),DAY('Rent Roll'!$D9)/AV$4,AV35))</f>
        <v>1</v>
      </c>
      <c r="AW79" s="567">
        <f>IF(AND(YEAR(AW$3)=YEAR('Rent Roll'!$C9),MONTH(AW$3)=MONTH('Rent Roll'!$C9)),(AW$4-DAY('Rent Roll'!$C9)+1)/AW$4,IF(AND(YEAR(AW$3)=YEAR('Rent Roll'!$D9),MONTH(AW$3)=MONTH('Rent Roll'!$D9)),DAY('Rent Roll'!$D9)/AW$4,AW35))</f>
        <v>1</v>
      </c>
      <c r="AX79" s="567">
        <f>IF(AND(YEAR(AX$3)=YEAR('Rent Roll'!$C9),MONTH(AX$3)=MONTH('Rent Roll'!$C9)),(AX$4-DAY('Rent Roll'!$C9)+1)/AX$4,IF(AND(YEAR(AX$3)=YEAR('Rent Roll'!$D9),MONTH(AX$3)=MONTH('Rent Roll'!$D9)),DAY('Rent Roll'!$D9)/AX$4,AX35))</f>
        <v>1</v>
      </c>
      <c r="AY79" s="567">
        <f>IF(AND(YEAR(AY$3)=YEAR('Rent Roll'!$C9),MONTH(AY$3)=MONTH('Rent Roll'!$C9)),(AY$4-DAY('Rent Roll'!$C9)+1)/AY$4,IF(AND(YEAR(AY$3)=YEAR('Rent Roll'!$D9),MONTH(AY$3)=MONTH('Rent Roll'!$D9)),DAY('Rent Roll'!$D9)/AY$4,AY35))</f>
        <v>1</v>
      </c>
      <c r="AZ79" s="567">
        <f>IF(AND(YEAR(AZ$3)=YEAR('Rent Roll'!$C9),MONTH(AZ$3)=MONTH('Rent Roll'!$C9)),(AZ$4-DAY('Rent Roll'!$C9)+1)/AZ$4,IF(AND(YEAR(AZ$3)=YEAR('Rent Roll'!$D9),MONTH(AZ$3)=MONTH('Rent Roll'!$D9)),DAY('Rent Roll'!$D9)/AZ$4,AZ35))</f>
        <v>1</v>
      </c>
      <c r="BA79" s="567">
        <f>IF(AND(YEAR(BA$3)=YEAR('Rent Roll'!$C9),MONTH(BA$3)=MONTH('Rent Roll'!$C9)),(BA$4-DAY('Rent Roll'!$C9)+1)/BA$4,IF(AND(YEAR(BA$3)=YEAR('Rent Roll'!$D9),MONTH(BA$3)=MONTH('Rent Roll'!$D9)),DAY('Rent Roll'!$D9)/BA$4,BA35))</f>
        <v>1</v>
      </c>
      <c r="BB79" s="767">
        <f>IF(AND(YEAR(BB$3)=YEAR('Rent Roll'!$C9),MONTH(BB$3)=MONTH('Rent Roll'!$C9)),(BB$4-DAY('Rent Roll'!$C9)+1)/BB$4,IF(AND(YEAR(BB$3)=YEAR('Rent Roll'!$D9),MONTH(BB$3)=MONTH('Rent Roll'!$D9)),DAY('Rent Roll'!$D9)/BB$4,BB35))</f>
        <v>1</v>
      </c>
      <c r="BC79" s="768">
        <f>IF(AND(YEAR(BC$3)=YEAR('Rent Roll'!$C9),MONTH(BC$3)=MONTH('Rent Roll'!$C9)),(BC$4-DAY('Rent Roll'!$C9)+1)/BC$4,IF(AND(YEAR(BC$3)=YEAR('Rent Roll'!$D9),MONTH(BC$3)=MONTH('Rent Roll'!$D9)),DAY('Rent Roll'!$D9)/BC$4,BC35))</f>
        <v>1</v>
      </c>
      <c r="BD79" s="567">
        <f>IF(AND(YEAR(BD$3)=YEAR('Rent Roll'!$C9),MONTH(BD$3)=MONTH('Rent Roll'!$C9)),(BD$4-DAY('Rent Roll'!$C9)+1)/BD$4,IF(AND(YEAR(BD$3)=YEAR('Rent Roll'!$D9),MONTH(BD$3)=MONTH('Rent Roll'!$D9)),DAY('Rent Roll'!$D9)/BD$4,BD35))</f>
        <v>1</v>
      </c>
      <c r="BE79" s="567">
        <f>IF(AND(YEAR(BE$3)=YEAR('Rent Roll'!$C9),MONTH(BE$3)=MONTH('Rent Roll'!$C9)),(BE$4-DAY('Rent Roll'!$C9)+1)/BE$4,IF(AND(YEAR(BE$3)=YEAR('Rent Roll'!$D9),MONTH(BE$3)=MONTH('Rent Roll'!$D9)),DAY('Rent Roll'!$D9)/BE$4,BE35))</f>
        <v>1</v>
      </c>
      <c r="BF79" s="567">
        <f>IF(AND(YEAR(BF$3)=YEAR('Rent Roll'!$C9),MONTH(BF$3)=MONTH('Rent Roll'!$C9)),(BF$4-DAY('Rent Roll'!$C9)+1)/BF$4,IF(AND(YEAR(BF$3)=YEAR('Rent Roll'!$D9),MONTH(BF$3)=MONTH('Rent Roll'!$D9)),DAY('Rent Roll'!$D9)/BF$4,BF35))</f>
        <v>1</v>
      </c>
      <c r="BG79" s="567">
        <f>IF(AND(YEAR(BG$3)=YEAR('Rent Roll'!$C9),MONTH(BG$3)=MONTH('Rent Roll'!$C9)),(BG$4-DAY('Rent Roll'!$C9)+1)/BG$4,IF(AND(YEAR(BG$3)=YEAR('Rent Roll'!$D9),MONTH(BG$3)=MONTH('Rent Roll'!$D9)),DAY('Rent Roll'!$D9)/BG$4,BG35))</f>
        <v>1</v>
      </c>
      <c r="BH79" s="567">
        <f>IF(AND(YEAR(BH$3)=YEAR('Rent Roll'!$C9),MONTH(BH$3)=MONTH('Rent Roll'!$C9)),(BH$4-DAY('Rent Roll'!$C9)+1)/BH$4,IF(AND(YEAR(BH$3)=YEAR('Rent Roll'!$D9),MONTH(BH$3)=MONTH('Rent Roll'!$D9)),DAY('Rent Roll'!$D9)/BH$4,BH35))</f>
        <v>1</v>
      </c>
      <c r="BI79" s="567">
        <f>IF(AND(YEAR(BI$3)=YEAR('Rent Roll'!$C9),MONTH(BI$3)=MONTH('Rent Roll'!$C9)),(BI$4-DAY('Rent Roll'!$C9)+1)/BI$4,IF(AND(YEAR(BI$3)=YEAR('Rent Roll'!$D9),MONTH(BI$3)=MONTH('Rent Roll'!$D9)),DAY('Rent Roll'!$D9)/BI$4,BI35))</f>
        <v>1</v>
      </c>
      <c r="BJ79" s="567">
        <f>IF(AND(YEAR(BJ$3)=YEAR('Rent Roll'!$C9),MONTH(BJ$3)=MONTH('Rent Roll'!$C9)),(BJ$4-DAY('Rent Roll'!$C9)+1)/BJ$4,IF(AND(YEAR(BJ$3)=YEAR('Rent Roll'!$D9),MONTH(BJ$3)=MONTH('Rent Roll'!$D9)),DAY('Rent Roll'!$D9)/BJ$4,BJ35))</f>
        <v>1</v>
      </c>
      <c r="BK79" s="567">
        <f>IF(AND(YEAR(BK$3)=YEAR('Rent Roll'!$C9),MONTH(BK$3)=MONTH('Rent Roll'!$C9)),(BK$4-DAY('Rent Roll'!$C9)+1)/BK$4,IF(AND(YEAR(BK$3)=YEAR('Rent Roll'!$D9),MONTH(BK$3)=MONTH('Rent Roll'!$D9)),DAY('Rent Roll'!$D9)/BK$4,BK35))</f>
        <v>1</v>
      </c>
      <c r="BL79" s="567">
        <f>IF(AND(YEAR(BL$3)=YEAR('Rent Roll'!$C9),MONTH(BL$3)=MONTH('Rent Roll'!$C9)),(BL$4-DAY('Rent Roll'!$C9)+1)/BL$4,IF(AND(YEAR(BL$3)=YEAR('Rent Roll'!$D9),MONTH(BL$3)=MONTH('Rent Roll'!$D9)),DAY('Rent Roll'!$D9)/BL$4,BL35))</f>
        <v>1</v>
      </c>
      <c r="BM79" s="567">
        <f>IF(AND(YEAR(BM$3)=YEAR('Rent Roll'!$C9),MONTH(BM$3)=MONTH('Rent Roll'!$C9)),(BM$4-DAY('Rent Roll'!$C9)+1)/BM$4,IF(AND(YEAR(BM$3)=YEAR('Rent Roll'!$D9),MONTH(BM$3)=MONTH('Rent Roll'!$D9)),DAY('Rent Roll'!$D9)/BM$4,BM35))</f>
        <v>1</v>
      </c>
      <c r="BN79" s="767">
        <f>IF(AND(YEAR(BN$3)=YEAR('Rent Roll'!$C9),MONTH(BN$3)=MONTH('Rent Roll'!$C9)),(BN$4-DAY('Rent Roll'!$C9)+1)/BN$4,IF(AND(YEAR(BN$3)=YEAR('Rent Roll'!$D9),MONTH(BN$3)=MONTH('Rent Roll'!$D9)),DAY('Rent Roll'!$D9)/BN$4,BN35))</f>
        <v>1</v>
      </c>
      <c r="BO79" s="768">
        <f>IF(AND(YEAR(BO$3)=YEAR('Rent Roll'!$C9),MONTH(BO$3)=MONTH('Rent Roll'!$C9)),(BO$4-DAY('Rent Roll'!$C9)+1)/BO$4,IF(AND(YEAR(BO$3)=YEAR('Rent Roll'!$D9),MONTH(BO$3)=MONTH('Rent Roll'!$D9)),DAY('Rent Roll'!$D9)/BO$4,BO35))</f>
        <v>1</v>
      </c>
      <c r="BP79" s="567">
        <f>IF(AND(YEAR(BP$3)=YEAR('Rent Roll'!$C9),MONTH(BP$3)=MONTH('Rent Roll'!$C9)),(BP$4-DAY('Rent Roll'!$C9)+1)/BP$4,IF(AND(YEAR(BP$3)=YEAR('Rent Roll'!$D9),MONTH(BP$3)=MONTH('Rent Roll'!$D9)),DAY('Rent Roll'!$D9)/BP$4,BP35))</f>
        <v>1</v>
      </c>
      <c r="BQ79" s="567">
        <f>IF(AND(YEAR(BQ$3)=YEAR('Rent Roll'!$C9),MONTH(BQ$3)=MONTH('Rent Roll'!$C9)),(BQ$4-DAY('Rent Roll'!$C9)+1)/BQ$4,IF(AND(YEAR(BQ$3)=YEAR('Rent Roll'!$D9),MONTH(BQ$3)=MONTH('Rent Roll'!$D9)),DAY('Rent Roll'!$D9)/BQ$4,BQ35))</f>
        <v>1</v>
      </c>
      <c r="BR79" s="567">
        <f>IF(AND(YEAR(BR$3)=YEAR('Rent Roll'!$C9),MONTH(BR$3)=MONTH('Rent Roll'!$C9)),(BR$4-DAY('Rent Roll'!$C9)+1)/BR$4,IF(AND(YEAR(BR$3)=YEAR('Rent Roll'!$D9),MONTH(BR$3)=MONTH('Rent Roll'!$D9)),DAY('Rent Roll'!$D9)/BR$4,BR35))</f>
        <v>1</v>
      </c>
      <c r="BS79" s="567">
        <f>IF(AND(YEAR(BS$3)=YEAR('Rent Roll'!$C9),MONTH(BS$3)=MONTH('Rent Roll'!$C9)),(BS$4-DAY('Rent Roll'!$C9)+1)/BS$4,IF(AND(YEAR(BS$3)=YEAR('Rent Roll'!$D9),MONTH(BS$3)=MONTH('Rent Roll'!$D9)),DAY('Rent Roll'!$D9)/BS$4,BS35))</f>
        <v>1</v>
      </c>
      <c r="BT79" s="567">
        <f>IF(AND(YEAR(BT$3)=YEAR('Rent Roll'!$C9),MONTH(BT$3)=MONTH('Rent Roll'!$C9)),(BT$4-DAY('Rent Roll'!$C9)+1)/BT$4,IF(AND(YEAR(BT$3)=YEAR('Rent Roll'!$D9),MONTH(BT$3)=MONTH('Rent Roll'!$D9)),DAY('Rent Roll'!$D9)/BT$4,BT35))</f>
        <v>1</v>
      </c>
      <c r="BU79" s="567">
        <f>IF(AND(YEAR(BU$3)=YEAR('Rent Roll'!$C9),MONTH(BU$3)=MONTH('Rent Roll'!$C9)),(BU$4-DAY('Rent Roll'!$C9)+1)/BU$4,IF(AND(YEAR(BU$3)=YEAR('Rent Roll'!$D9),MONTH(BU$3)=MONTH('Rent Roll'!$D9)),DAY('Rent Roll'!$D9)/BU$4,BU35))</f>
        <v>1</v>
      </c>
      <c r="BV79" s="567">
        <f>IF(AND(YEAR(BV$3)=YEAR('Rent Roll'!$C9),MONTH(BV$3)=MONTH('Rent Roll'!$C9)),(BV$4-DAY('Rent Roll'!$C9)+1)/BV$4,IF(AND(YEAR(BV$3)=YEAR('Rent Roll'!$D9),MONTH(BV$3)=MONTH('Rent Roll'!$D9)),DAY('Rent Roll'!$D9)/BV$4,BV35))</f>
        <v>1</v>
      </c>
      <c r="BW79" s="567">
        <f>IF(AND(YEAR(BW$3)=YEAR('Rent Roll'!$C9),MONTH(BW$3)=MONTH('Rent Roll'!$C9)),(BW$4-DAY('Rent Roll'!$C9)+1)/BW$4,IF(AND(YEAR(BW$3)=YEAR('Rent Roll'!$D9),MONTH(BW$3)=MONTH('Rent Roll'!$D9)),DAY('Rent Roll'!$D9)/BW$4,BW35))</f>
        <v>1</v>
      </c>
      <c r="BX79" s="567">
        <f>IF(AND(YEAR(BX$3)=YEAR('Rent Roll'!$C9),MONTH(BX$3)=MONTH('Rent Roll'!$C9)),(BX$4-DAY('Rent Roll'!$C9)+1)/BX$4,IF(AND(YEAR(BX$3)=YEAR('Rent Roll'!$D9),MONTH(BX$3)=MONTH('Rent Roll'!$D9)),DAY('Rent Roll'!$D9)/BX$4,BX35))</f>
        <v>1</v>
      </c>
      <c r="BY79" s="567">
        <f>IF(AND(YEAR(BY$3)=YEAR('Rent Roll'!$C9),MONTH(BY$3)=MONTH('Rent Roll'!$C9)),(BY$4-DAY('Rent Roll'!$C9)+1)/BY$4,IF(AND(YEAR(BY$3)=YEAR('Rent Roll'!$D9),MONTH(BY$3)=MONTH('Rent Roll'!$D9)),DAY('Rent Roll'!$D9)/BY$4,BY35))</f>
        <v>1</v>
      </c>
      <c r="BZ79" s="767">
        <f>IF(AND(YEAR(BZ$3)=YEAR('Rent Roll'!$C9),MONTH(BZ$3)=MONTH('Rent Roll'!$C9)),(BZ$4-DAY('Rent Roll'!$C9)+1)/BZ$4,IF(AND(YEAR(BZ$3)=YEAR('Rent Roll'!$D9),MONTH(BZ$3)=MONTH('Rent Roll'!$D9)),DAY('Rent Roll'!$D9)/BZ$4,BZ35))</f>
        <v>1</v>
      </c>
      <c r="CA79" s="768">
        <f>IF(AND(YEAR(CA$3)=YEAR('Rent Roll'!$C9),MONTH(CA$3)=MONTH('Rent Roll'!$C9)),(CA$4-DAY('Rent Roll'!$C9)+1)/CA$4,IF(AND(YEAR(CA$3)=YEAR('Rent Roll'!$D9),MONTH(CA$3)=MONTH('Rent Roll'!$D9)),DAY('Rent Roll'!$D9)/CA$4,CA35))</f>
        <v>1</v>
      </c>
      <c r="CB79" s="567">
        <f>IF(AND(YEAR(CB$3)=YEAR('Rent Roll'!$C9),MONTH(CB$3)=MONTH('Rent Roll'!$C9)),(CB$4-DAY('Rent Roll'!$C9)+1)/CB$4,IF(AND(YEAR(CB$3)=YEAR('Rent Roll'!$D9),MONTH(CB$3)=MONTH('Rent Roll'!$D9)),DAY('Rent Roll'!$D9)/CB$4,CB35))</f>
        <v>1</v>
      </c>
      <c r="CC79" s="567">
        <f>IF(AND(YEAR(CC$3)=YEAR('Rent Roll'!$C9),MONTH(CC$3)=MONTH('Rent Roll'!$C9)),(CC$4-DAY('Rent Roll'!$C9)+1)/CC$4,IF(AND(YEAR(CC$3)=YEAR('Rent Roll'!$D9),MONTH(CC$3)=MONTH('Rent Roll'!$D9)),DAY('Rent Roll'!$D9)/CC$4,CC35))</f>
        <v>1</v>
      </c>
      <c r="CD79" s="567">
        <f>IF(AND(YEAR(CD$3)=YEAR('Rent Roll'!$C9),MONTH(CD$3)=MONTH('Rent Roll'!$C9)),(CD$4-DAY('Rent Roll'!$C9)+1)/CD$4,IF(AND(YEAR(CD$3)=YEAR('Rent Roll'!$D9),MONTH(CD$3)=MONTH('Rent Roll'!$D9)),DAY('Rent Roll'!$D9)/CD$4,CD35))</f>
        <v>1</v>
      </c>
      <c r="CE79" s="567">
        <f>IF(AND(YEAR(CE$3)=YEAR('Rent Roll'!$C9),MONTH(CE$3)=MONTH('Rent Roll'!$C9)),(CE$4-DAY('Rent Roll'!$C9)+1)/CE$4,IF(AND(YEAR(CE$3)=YEAR('Rent Roll'!$D9),MONTH(CE$3)=MONTH('Rent Roll'!$D9)),DAY('Rent Roll'!$D9)/CE$4,CE35))</f>
        <v>1</v>
      </c>
      <c r="CF79" s="567">
        <f>IF(AND(YEAR(CF$3)=YEAR('Rent Roll'!$C9),MONTH(CF$3)=MONTH('Rent Roll'!$C9)),(CF$4-DAY('Rent Roll'!$C9)+1)/CF$4,IF(AND(YEAR(CF$3)=YEAR('Rent Roll'!$D9),MONTH(CF$3)=MONTH('Rent Roll'!$D9)),DAY('Rent Roll'!$D9)/CF$4,CF35))</f>
        <v>1</v>
      </c>
      <c r="CG79" s="567">
        <f>IF(AND(YEAR(CG$3)=YEAR('Rent Roll'!$C9),MONTH(CG$3)=MONTH('Rent Roll'!$C9)),(CG$4-DAY('Rent Roll'!$C9)+1)/CG$4,IF(AND(YEAR(CG$3)=YEAR('Rent Roll'!$D9),MONTH(CG$3)=MONTH('Rent Roll'!$D9)),DAY('Rent Roll'!$D9)/CG$4,CG35))</f>
        <v>1</v>
      </c>
      <c r="CH79" s="567">
        <f>IF(AND(YEAR(CH$3)=YEAR('Rent Roll'!$C9),MONTH(CH$3)=MONTH('Rent Roll'!$C9)),(CH$4-DAY('Rent Roll'!$C9)+1)/CH$4,IF(AND(YEAR(CH$3)=YEAR('Rent Roll'!$D9),MONTH(CH$3)=MONTH('Rent Roll'!$D9)),DAY('Rent Roll'!$D9)/CH$4,CH35))</f>
        <v>1</v>
      </c>
      <c r="CI79" s="567">
        <f>IF(AND(YEAR(CI$3)=YEAR('Rent Roll'!$C9),MONTH(CI$3)=MONTH('Rent Roll'!$C9)),(CI$4-DAY('Rent Roll'!$C9)+1)/CI$4,IF(AND(YEAR(CI$3)=YEAR('Rent Roll'!$D9),MONTH(CI$3)=MONTH('Rent Roll'!$D9)),DAY('Rent Roll'!$D9)/CI$4,CI35))</f>
        <v>1</v>
      </c>
      <c r="CJ79" s="567">
        <f>IF(AND(YEAR(CJ$3)=YEAR('Rent Roll'!$C9),MONTH(CJ$3)=MONTH('Rent Roll'!$C9)),(CJ$4-DAY('Rent Roll'!$C9)+1)/CJ$4,IF(AND(YEAR(CJ$3)=YEAR('Rent Roll'!$D9),MONTH(CJ$3)=MONTH('Rent Roll'!$D9)),DAY('Rent Roll'!$D9)/CJ$4,CJ35))</f>
        <v>1</v>
      </c>
      <c r="CK79" s="567">
        <f>IF(AND(YEAR(CK$3)=YEAR('Rent Roll'!$C9),MONTH(CK$3)=MONTH('Rent Roll'!$C9)),(CK$4-DAY('Rent Roll'!$C9)+1)/CK$4,IF(AND(YEAR(CK$3)=YEAR('Rent Roll'!$D9),MONTH(CK$3)=MONTH('Rent Roll'!$D9)),DAY('Rent Roll'!$D9)/CK$4,CK35))</f>
        <v>1</v>
      </c>
      <c r="CL79" s="767">
        <f>IF(AND(YEAR(CL$3)=YEAR('Rent Roll'!$C9),MONTH(CL$3)=MONTH('Rent Roll'!$C9)),(CL$4-DAY('Rent Roll'!$C9)+1)/CL$4,IF(AND(YEAR(CL$3)=YEAR('Rent Roll'!$D9),MONTH(CL$3)=MONTH('Rent Roll'!$D9)),DAY('Rent Roll'!$D9)/CL$4,CL35))</f>
        <v>1</v>
      </c>
      <c r="CM79" s="768">
        <f>IF(AND(YEAR(CM$3)=YEAR('Rent Roll'!$C9),MONTH(CM$3)=MONTH('Rent Roll'!$C9)),(CM$4-DAY('Rent Roll'!$C9)+1)/CM$4,IF(AND(YEAR(CM$3)=YEAR('Rent Roll'!$D9),MONTH(CM$3)=MONTH('Rent Roll'!$D9)),DAY('Rent Roll'!$D9)/CM$4,CM35))</f>
        <v>0</v>
      </c>
      <c r="CN79" s="567">
        <f>IF(AND(YEAR(CN$3)=YEAR('Rent Roll'!$C9),MONTH(CN$3)=MONTH('Rent Roll'!$C9)),(CN$4-DAY('Rent Roll'!$C9)+1)/CN$4,IF(AND(YEAR(CN$3)=YEAR('Rent Roll'!$D9),MONTH(CN$3)=MONTH('Rent Roll'!$D9)),DAY('Rent Roll'!$D9)/CN$4,CN35))</f>
        <v>0</v>
      </c>
      <c r="CO79" s="567">
        <f>IF(AND(YEAR(CO$3)=YEAR('Rent Roll'!$C9),MONTH(CO$3)=MONTH('Rent Roll'!$C9)),(CO$4-DAY('Rent Roll'!$C9)+1)/CO$4,IF(AND(YEAR(CO$3)=YEAR('Rent Roll'!$D9),MONTH(CO$3)=MONTH('Rent Roll'!$D9)),DAY('Rent Roll'!$D9)/CO$4,CO35))</f>
        <v>0</v>
      </c>
      <c r="CP79" s="567">
        <f>IF(AND(YEAR(CP$3)=YEAR('Rent Roll'!$C9),MONTH(CP$3)=MONTH('Rent Roll'!$C9)),(CP$4-DAY('Rent Roll'!$C9)+1)/CP$4,IF(AND(YEAR(CP$3)=YEAR('Rent Roll'!$D9),MONTH(CP$3)=MONTH('Rent Roll'!$D9)),DAY('Rent Roll'!$D9)/CP$4,CP35))</f>
        <v>0</v>
      </c>
      <c r="CQ79" s="567">
        <f>IF(AND(YEAR(CQ$3)=YEAR('Rent Roll'!$C9),MONTH(CQ$3)=MONTH('Rent Roll'!$C9)),(CQ$4-DAY('Rent Roll'!$C9)+1)/CQ$4,IF(AND(YEAR(CQ$3)=YEAR('Rent Roll'!$D9),MONTH(CQ$3)=MONTH('Rent Roll'!$D9)),DAY('Rent Roll'!$D9)/CQ$4,CQ35))</f>
        <v>0</v>
      </c>
      <c r="CR79" s="567">
        <f>IF(AND(YEAR(CR$3)=YEAR('Rent Roll'!$C9),MONTH(CR$3)=MONTH('Rent Roll'!$C9)),(CR$4-DAY('Rent Roll'!$C9)+1)/CR$4,IF(AND(YEAR(CR$3)=YEAR('Rent Roll'!$D9),MONTH(CR$3)=MONTH('Rent Roll'!$D9)),DAY('Rent Roll'!$D9)/CR$4,CR35))</f>
        <v>0</v>
      </c>
      <c r="CS79" s="567">
        <f>IF(AND(YEAR(CS$3)=YEAR('Rent Roll'!$C9),MONTH(CS$3)=MONTH('Rent Roll'!$C9)),(CS$4-DAY('Rent Roll'!$C9)+1)/CS$4,IF(AND(YEAR(CS$3)=YEAR('Rent Roll'!$D9),MONTH(CS$3)=MONTH('Rent Roll'!$D9)),DAY('Rent Roll'!$D9)/CS$4,CS35))</f>
        <v>0</v>
      </c>
      <c r="CT79" s="567">
        <f>IF(AND(YEAR(CT$3)=YEAR('Rent Roll'!$C9),MONTH(CT$3)=MONTH('Rent Roll'!$C9)),(CT$4-DAY('Rent Roll'!$C9)+1)/CT$4,IF(AND(YEAR(CT$3)=YEAR('Rent Roll'!$D9),MONTH(CT$3)=MONTH('Rent Roll'!$D9)),DAY('Rent Roll'!$D9)/CT$4,CT35))</f>
        <v>0</v>
      </c>
      <c r="CU79" s="567">
        <f>IF(AND(YEAR(CU$3)=YEAR('Rent Roll'!$C9),MONTH(CU$3)=MONTH('Rent Roll'!$C9)),(CU$4-DAY('Rent Roll'!$C9)+1)/CU$4,IF(AND(YEAR(CU$3)=YEAR('Rent Roll'!$D9),MONTH(CU$3)=MONTH('Rent Roll'!$D9)),DAY('Rent Roll'!$D9)/CU$4,CU35))</f>
        <v>0</v>
      </c>
      <c r="CV79" s="567">
        <f>IF(AND(YEAR(CV$3)=YEAR('Rent Roll'!$C9),MONTH(CV$3)=MONTH('Rent Roll'!$C9)),(CV$4-DAY('Rent Roll'!$C9)+1)/CV$4,IF(AND(YEAR(CV$3)=YEAR('Rent Roll'!$D9),MONTH(CV$3)=MONTH('Rent Roll'!$D9)),DAY('Rent Roll'!$D9)/CV$4,CV35))</f>
        <v>0</v>
      </c>
      <c r="CW79" s="567">
        <f>IF(AND(YEAR(CW$3)=YEAR('Rent Roll'!$C9),MONTH(CW$3)=MONTH('Rent Roll'!$C9)),(CW$4-DAY('Rent Roll'!$C9)+1)/CW$4,IF(AND(YEAR(CW$3)=YEAR('Rent Roll'!$D9),MONTH(CW$3)=MONTH('Rent Roll'!$D9)),DAY('Rent Roll'!$D9)/CW$4,CW35))</f>
        <v>0</v>
      </c>
      <c r="CX79" s="767">
        <f>IF(AND(YEAR(CX$3)=YEAR('Rent Roll'!$C9),MONTH(CX$3)=MONTH('Rent Roll'!$C9)),(CX$4-DAY('Rent Roll'!$C9)+1)/CX$4,IF(AND(YEAR(CX$3)=YEAR('Rent Roll'!$D9),MONTH(CX$3)=MONTH('Rent Roll'!$D9)),DAY('Rent Roll'!$D9)/CX$4,CX35))</f>
        <v>0</v>
      </c>
      <c r="CY79" s="768">
        <f>IF(AND(YEAR(CY$3)=YEAR('Rent Roll'!$C9),MONTH(CY$3)=MONTH('Rent Roll'!$C9)),(CY$4-DAY('Rent Roll'!$C9)+1)/CY$4,IF(AND(YEAR(CY$3)=YEAR('Rent Roll'!$D9),MONTH(CY$3)=MONTH('Rent Roll'!$D9)),DAY('Rent Roll'!$D9)/CY$4,CY35))</f>
        <v>0</v>
      </c>
      <c r="CZ79" s="567">
        <f>IF(AND(YEAR(CZ$3)=YEAR('Rent Roll'!$C9),MONTH(CZ$3)=MONTH('Rent Roll'!$C9)),(CZ$4-DAY('Rent Roll'!$C9)+1)/CZ$4,IF(AND(YEAR(CZ$3)=YEAR('Rent Roll'!$D9),MONTH(CZ$3)=MONTH('Rent Roll'!$D9)),DAY('Rent Roll'!$D9)/CZ$4,CZ35))</f>
        <v>0</v>
      </c>
      <c r="DA79" s="567">
        <f>IF(AND(YEAR(DA$3)=YEAR('Rent Roll'!$C9),MONTH(DA$3)=MONTH('Rent Roll'!$C9)),(DA$4-DAY('Rent Roll'!$C9)+1)/DA$4,IF(AND(YEAR(DA$3)=YEAR('Rent Roll'!$D9),MONTH(DA$3)=MONTH('Rent Roll'!$D9)),DAY('Rent Roll'!$D9)/DA$4,DA35))</f>
        <v>0</v>
      </c>
      <c r="DB79" s="567">
        <f>IF(AND(YEAR(DB$3)=YEAR('Rent Roll'!$C9),MONTH(DB$3)=MONTH('Rent Roll'!$C9)),(DB$4-DAY('Rent Roll'!$C9)+1)/DB$4,IF(AND(YEAR(DB$3)=YEAR('Rent Roll'!$D9),MONTH(DB$3)=MONTH('Rent Roll'!$D9)),DAY('Rent Roll'!$D9)/DB$4,DB35))</f>
        <v>0</v>
      </c>
      <c r="DC79" s="567">
        <f>IF(AND(YEAR(DC$3)=YEAR('Rent Roll'!$C9),MONTH(DC$3)=MONTH('Rent Roll'!$C9)),(DC$4-DAY('Rent Roll'!$C9)+1)/DC$4,IF(AND(YEAR(DC$3)=YEAR('Rent Roll'!$D9),MONTH(DC$3)=MONTH('Rent Roll'!$D9)),DAY('Rent Roll'!$D9)/DC$4,DC35))</f>
        <v>0</v>
      </c>
      <c r="DD79" s="567">
        <f>IF(AND(YEAR(DD$3)=YEAR('Rent Roll'!$C9),MONTH(DD$3)=MONTH('Rent Roll'!$C9)),(DD$4-DAY('Rent Roll'!$C9)+1)/DD$4,IF(AND(YEAR(DD$3)=YEAR('Rent Roll'!$D9),MONTH(DD$3)=MONTH('Rent Roll'!$D9)),DAY('Rent Roll'!$D9)/DD$4,DD35))</f>
        <v>0</v>
      </c>
      <c r="DE79" s="567">
        <f>IF(AND(YEAR(DE$3)=YEAR('Rent Roll'!$C9),MONTH(DE$3)=MONTH('Rent Roll'!$C9)),(DE$4-DAY('Rent Roll'!$C9)+1)/DE$4,IF(AND(YEAR(DE$3)=YEAR('Rent Roll'!$D9),MONTH(DE$3)=MONTH('Rent Roll'!$D9)),DAY('Rent Roll'!$D9)/DE$4,DE35))</f>
        <v>0</v>
      </c>
      <c r="DF79" s="567">
        <f>IF(AND(YEAR(DF$3)=YEAR('Rent Roll'!$C9),MONTH(DF$3)=MONTH('Rent Roll'!$C9)),(DF$4-DAY('Rent Roll'!$C9)+1)/DF$4,IF(AND(YEAR(DF$3)=YEAR('Rent Roll'!$D9),MONTH(DF$3)=MONTH('Rent Roll'!$D9)),DAY('Rent Roll'!$D9)/DF$4,DF35))</f>
        <v>0</v>
      </c>
      <c r="DG79" s="567">
        <f>IF(AND(YEAR(DG$3)=YEAR('Rent Roll'!$C9),MONTH(DG$3)=MONTH('Rent Roll'!$C9)),(DG$4-DAY('Rent Roll'!$C9)+1)/DG$4,IF(AND(YEAR(DG$3)=YEAR('Rent Roll'!$D9),MONTH(DG$3)=MONTH('Rent Roll'!$D9)),DAY('Rent Roll'!$D9)/DG$4,DG35))</f>
        <v>0</v>
      </c>
      <c r="DH79" s="567">
        <f>IF(AND(YEAR(DH$3)=YEAR('Rent Roll'!$C9),MONTH(DH$3)=MONTH('Rent Roll'!$C9)),(DH$4-DAY('Rent Roll'!$C9)+1)/DH$4,IF(AND(YEAR(DH$3)=YEAR('Rent Roll'!$D9),MONTH(DH$3)=MONTH('Rent Roll'!$D9)),DAY('Rent Roll'!$D9)/DH$4,DH35))</f>
        <v>0</v>
      </c>
      <c r="DI79" s="567">
        <f>IF(AND(YEAR(DI$3)=YEAR('Rent Roll'!$C9),MONTH(DI$3)=MONTH('Rent Roll'!$C9)),(DI$4-DAY('Rent Roll'!$C9)+1)/DI$4,IF(AND(YEAR(DI$3)=YEAR('Rent Roll'!$D9),MONTH(DI$3)=MONTH('Rent Roll'!$D9)),DAY('Rent Roll'!$D9)/DI$4,DI35))</f>
        <v>0</v>
      </c>
      <c r="DJ79" s="767">
        <f>IF(AND(YEAR(DJ$3)=YEAR('Rent Roll'!$C9),MONTH(DJ$3)=MONTH('Rent Roll'!$C9)),(DJ$4-DAY('Rent Roll'!$C9)+1)/DJ$4,IF(AND(YEAR(DJ$3)=YEAR('Rent Roll'!$D9),MONTH(DJ$3)=MONTH('Rent Roll'!$D9)),DAY('Rent Roll'!$D9)/DJ$4,DJ35))</f>
        <v>0</v>
      </c>
      <c r="DK79" s="768">
        <f>IF(AND(YEAR(DK$3)=YEAR('Rent Roll'!$C9),MONTH(DK$3)=MONTH('Rent Roll'!$C9)),(DK$4-DAY('Rent Roll'!$C9)+1)/DK$4,IF(AND(YEAR(DK$3)=YEAR('Rent Roll'!$D9),MONTH(DK$3)=MONTH('Rent Roll'!$D9)),DAY('Rent Roll'!$D9)/DK$4,DK35))</f>
        <v>0</v>
      </c>
      <c r="DL79" s="567">
        <f>IF(AND(YEAR(DL$3)=YEAR('Rent Roll'!$C9),MONTH(DL$3)=MONTH('Rent Roll'!$C9)),(DL$4-DAY('Rent Roll'!$C9)+1)/DL$4,IF(AND(YEAR(DL$3)=YEAR('Rent Roll'!$D9),MONTH(DL$3)=MONTH('Rent Roll'!$D9)),DAY('Rent Roll'!$D9)/DL$4,DL35))</f>
        <v>0</v>
      </c>
      <c r="DM79" s="567">
        <f>IF(AND(YEAR(DM$3)=YEAR('Rent Roll'!$C9),MONTH(DM$3)=MONTH('Rent Roll'!$C9)),(DM$4-DAY('Rent Roll'!$C9)+1)/DM$4,IF(AND(YEAR(DM$3)=YEAR('Rent Roll'!$D9),MONTH(DM$3)=MONTH('Rent Roll'!$D9)),DAY('Rent Roll'!$D9)/DM$4,DM35))</f>
        <v>0</v>
      </c>
      <c r="DN79" s="567">
        <f>IF(AND(YEAR(DN$3)=YEAR('Rent Roll'!$C9),MONTH(DN$3)=MONTH('Rent Roll'!$C9)),(DN$4-DAY('Rent Roll'!$C9)+1)/DN$4,IF(AND(YEAR(DN$3)=YEAR('Rent Roll'!$D9),MONTH(DN$3)=MONTH('Rent Roll'!$D9)),DAY('Rent Roll'!$D9)/DN$4,DN35))</f>
        <v>0</v>
      </c>
      <c r="DO79" s="567">
        <f>IF(AND(YEAR(DO$3)=YEAR('Rent Roll'!$C9),MONTH(DO$3)=MONTH('Rent Roll'!$C9)),(DO$4-DAY('Rent Roll'!$C9)+1)/DO$4,IF(AND(YEAR(DO$3)=YEAR('Rent Roll'!$D9),MONTH(DO$3)=MONTH('Rent Roll'!$D9)),DAY('Rent Roll'!$D9)/DO$4,DO35))</f>
        <v>0</v>
      </c>
      <c r="DP79" s="567">
        <f>IF(AND(YEAR(DP$3)=YEAR('Rent Roll'!$C9),MONTH(DP$3)=MONTH('Rent Roll'!$C9)),(DP$4-DAY('Rent Roll'!$C9)+1)/DP$4,IF(AND(YEAR(DP$3)=YEAR('Rent Roll'!$D9),MONTH(DP$3)=MONTH('Rent Roll'!$D9)),DAY('Rent Roll'!$D9)/DP$4,DP35))</f>
        <v>0</v>
      </c>
      <c r="DQ79" s="567">
        <f>IF(AND(YEAR(DQ$3)=YEAR('Rent Roll'!$C9),MONTH(DQ$3)=MONTH('Rent Roll'!$C9)),(DQ$4-DAY('Rent Roll'!$C9)+1)/DQ$4,IF(AND(YEAR(DQ$3)=YEAR('Rent Roll'!$D9),MONTH(DQ$3)=MONTH('Rent Roll'!$D9)),DAY('Rent Roll'!$D9)/DQ$4,DQ35))</f>
        <v>0</v>
      </c>
      <c r="DR79" s="567">
        <f>IF(AND(YEAR(DR$3)=YEAR('Rent Roll'!$C9),MONTH(DR$3)=MONTH('Rent Roll'!$C9)),(DR$4-DAY('Rent Roll'!$C9)+1)/DR$4,IF(AND(YEAR(DR$3)=YEAR('Rent Roll'!$D9),MONTH(DR$3)=MONTH('Rent Roll'!$D9)),DAY('Rent Roll'!$D9)/DR$4,DR35))</f>
        <v>0</v>
      </c>
      <c r="DS79" s="567">
        <f>IF(AND(YEAR(DS$3)=YEAR('Rent Roll'!$C9),MONTH(DS$3)=MONTH('Rent Roll'!$C9)),(DS$4-DAY('Rent Roll'!$C9)+1)/DS$4,IF(AND(YEAR(DS$3)=YEAR('Rent Roll'!$D9),MONTH(DS$3)=MONTH('Rent Roll'!$D9)),DAY('Rent Roll'!$D9)/DS$4,DS35))</f>
        <v>0</v>
      </c>
      <c r="DT79" s="567">
        <f>IF(AND(YEAR(DT$3)=YEAR('Rent Roll'!$C9),MONTH(DT$3)=MONTH('Rent Roll'!$C9)),(DT$4-DAY('Rent Roll'!$C9)+1)/DT$4,IF(AND(YEAR(DT$3)=YEAR('Rent Roll'!$D9),MONTH(DT$3)=MONTH('Rent Roll'!$D9)),DAY('Rent Roll'!$D9)/DT$4,DT35))</f>
        <v>0</v>
      </c>
      <c r="DU79" s="567">
        <f>IF(AND(YEAR(DU$3)=YEAR('Rent Roll'!$C9),MONTH(DU$3)=MONTH('Rent Roll'!$C9)),(DU$4-DAY('Rent Roll'!$C9)+1)/DU$4,IF(AND(YEAR(DU$3)=YEAR('Rent Roll'!$D9),MONTH(DU$3)=MONTH('Rent Roll'!$D9)),DAY('Rent Roll'!$D9)/DU$4,DU35))</f>
        <v>0</v>
      </c>
      <c r="DV79" s="567">
        <f>IF(AND(YEAR(DV$3)=YEAR('Rent Roll'!$C9),MONTH(DV$3)=MONTH('Rent Roll'!$C9)),(DV$4-DAY('Rent Roll'!$C9)+1)/DV$4,IF(AND(YEAR(DV$3)=YEAR('Rent Roll'!$D9),MONTH(DV$3)=MONTH('Rent Roll'!$D9)),DAY('Rent Roll'!$D9)/DV$4,DV35))</f>
        <v>0</v>
      </c>
    </row>
    <row r="80" spans="1:126" s="565" customFormat="1" ht="12" customHeight="1" outlineLevel="1" x14ac:dyDescent="0.4">
      <c r="A80" s="731"/>
      <c r="B80" s="564" t="str">
        <f>'Rent Roll'!$B10</f>
        <v>4층</v>
      </c>
      <c r="E80" s="566"/>
      <c r="F80" s="778">
        <f>IF(AND(YEAR(F$3)=YEAR('Rent Roll'!$C10),MONTH(F$3)=MONTH('Rent Roll'!$C10)),(F$4-DAY('Rent Roll'!$C10)+1)/F$4,IF(AND(YEAR(F$3)=YEAR('Rent Roll'!$D10),MONTH(F$3)=MONTH('Rent Roll'!$D10)),DAY('Rent Roll'!$D10)/F$4,F36))</f>
        <v>0</v>
      </c>
      <c r="G80" s="768">
        <f>IF(AND(YEAR(G$3)=YEAR('Rent Roll'!$C10),MONTH(G$3)=MONTH('Rent Roll'!$C10)),(G$4-DAY('Rent Roll'!$C10)+1)/G$4,IF(AND(YEAR(G$3)=YEAR('Rent Roll'!$D10),MONTH(G$3)=MONTH('Rent Roll'!$D10)),DAY('Rent Roll'!$D10)/G$4,G36))</f>
        <v>0</v>
      </c>
      <c r="H80" s="567">
        <f>IF(AND(YEAR(H$3)=YEAR('Rent Roll'!$C10),MONTH(H$3)=MONTH('Rent Roll'!$C10)),(H$4-DAY('Rent Roll'!$C10)+1)/H$4,IF(AND(YEAR(H$3)=YEAR('Rent Roll'!$D10),MONTH(H$3)=MONTH('Rent Roll'!$D10)),DAY('Rent Roll'!$D10)/H$4,H36))</f>
        <v>0</v>
      </c>
      <c r="I80" s="567">
        <f>IF(AND(YEAR(I$3)=YEAR('Rent Roll'!$C10),MONTH(I$3)=MONTH('Rent Roll'!$C10)),(I$4-DAY('Rent Roll'!$C10)+1)/I$4,IF(AND(YEAR(I$3)=YEAR('Rent Roll'!$D10),MONTH(I$3)=MONTH('Rent Roll'!$D10)),DAY('Rent Roll'!$D10)/I$4,I36))</f>
        <v>0</v>
      </c>
      <c r="J80" s="567">
        <f>IF(AND(YEAR(J$3)=YEAR('Rent Roll'!$C10),MONTH(J$3)=MONTH('Rent Roll'!$C10)),(J$4-DAY('Rent Roll'!$C10)+1)/J$4,IF(AND(YEAR(J$3)=YEAR('Rent Roll'!$D10),MONTH(J$3)=MONTH('Rent Roll'!$D10)),DAY('Rent Roll'!$D10)/J$4,J36))</f>
        <v>0</v>
      </c>
      <c r="K80" s="567">
        <f>IF(AND(YEAR(K$3)=YEAR('Rent Roll'!$C10),MONTH(K$3)=MONTH('Rent Roll'!$C10)),(K$4-DAY('Rent Roll'!$C10)+1)/K$4,IF(AND(YEAR(K$3)=YEAR('Rent Roll'!$D10),MONTH(K$3)=MONTH('Rent Roll'!$D10)),DAY('Rent Roll'!$D10)/K$4,K36))</f>
        <v>0</v>
      </c>
      <c r="L80" s="567">
        <f>IF(AND(YEAR(L$3)=YEAR('Rent Roll'!$C10),MONTH(L$3)=MONTH('Rent Roll'!$C10)),(L$4-DAY('Rent Roll'!$C10)+1)/L$4,IF(AND(YEAR(L$3)=YEAR('Rent Roll'!$D10),MONTH(L$3)=MONTH('Rent Roll'!$D10)),DAY('Rent Roll'!$D10)/L$4,L36))</f>
        <v>0</v>
      </c>
      <c r="M80" s="567">
        <f>IF(AND(YEAR(M$3)=YEAR('Rent Roll'!$C10),MONTH(M$3)=MONTH('Rent Roll'!$C10)),(M$4-DAY('Rent Roll'!$C10)+1)/M$4,IF(AND(YEAR(M$3)=YEAR('Rent Roll'!$D10),MONTH(M$3)=MONTH('Rent Roll'!$D10)),DAY('Rent Roll'!$D10)/M$4,M36))</f>
        <v>0</v>
      </c>
      <c r="N80" s="567">
        <f>IF(AND(YEAR(N$3)=YEAR('Rent Roll'!$C10),MONTH(N$3)=MONTH('Rent Roll'!$C10)),(N$4-DAY('Rent Roll'!$C10)+1)/N$4,IF(AND(YEAR(N$3)=YEAR('Rent Roll'!$D10),MONTH(N$3)=MONTH('Rent Roll'!$D10)),DAY('Rent Roll'!$D10)/N$4,N36))</f>
        <v>0</v>
      </c>
      <c r="O80" s="567">
        <f>IF(AND(YEAR(O$3)=YEAR('Rent Roll'!$C10),MONTH(O$3)=MONTH('Rent Roll'!$C10)),(O$4-DAY('Rent Roll'!$C10)+1)/O$4,IF(AND(YEAR(O$3)=YEAR('Rent Roll'!$D10),MONTH(O$3)=MONTH('Rent Roll'!$D10)),DAY('Rent Roll'!$D10)/O$4,O36))</f>
        <v>0</v>
      </c>
      <c r="P80" s="567">
        <f>IF(AND(YEAR(P$3)=YEAR('Rent Roll'!$C10),MONTH(P$3)=MONTH('Rent Roll'!$C10)),(P$4-DAY('Rent Roll'!$C10)+1)/P$4,IF(AND(YEAR(P$3)=YEAR('Rent Roll'!$D10),MONTH(P$3)=MONTH('Rent Roll'!$D10)),DAY('Rent Roll'!$D10)/P$4,P36))</f>
        <v>0</v>
      </c>
      <c r="Q80" s="567">
        <f>IF(AND(YEAR(Q$3)=YEAR('Rent Roll'!$C10),MONTH(Q$3)=MONTH('Rent Roll'!$C10)),(Q$4-DAY('Rent Roll'!$C10)+1)/Q$4,IF(AND(YEAR(Q$3)=YEAR('Rent Roll'!$D10),MONTH(Q$3)=MONTH('Rent Roll'!$D10)),DAY('Rent Roll'!$D10)/Q$4,Q36))</f>
        <v>0</v>
      </c>
      <c r="R80" s="767">
        <f>IF(AND(YEAR(R$3)=YEAR('Rent Roll'!$C10),MONTH(R$3)=MONTH('Rent Roll'!$C10)),(R$4-DAY('Rent Roll'!$C10)+1)/R$4,IF(AND(YEAR(R$3)=YEAR('Rent Roll'!$D10),MONTH(R$3)=MONTH('Rent Roll'!$D10)),DAY('Rent Roll'!$D10)/R$4,R36))</f>
        <v>0</v>
      </c>
      <c r="S80" s="768">
        <f>IF(AND(YEAR(S$3)=YEAR('Rent Roll'!$C10),MONTH(S$3)=MONTH('Rent Roll'!$C10)),(S$4-DAY('Rent Roll'!$C10)+1)/S$4,IF(AND(YEAR(S$3)=YEAR('Rent Roll'!$D10),MONTH(S$3)=MONTH('Rent Roll'!$D10)),DAY('Rent Roll'!$D10)/S$4,S36))</f>
        <v>0</v>
      </c>
      <c r="T80" s="567">
        <f>IF(AND(YEAR(T$3)=YEAR('Rent Roll'!$C10),MONTH(T$3)=MONTH('Rent Roll'!$C10)),(T$4-DAY('Rent Roll'!$C10)+1)/T$4,IF(AND(YEAR(T$3)=YEAR('Rent Roll'!$D10),MONTH(T$3)=MONTH('Rent Roll'!$D10)),DAY('Rent Roll'!$D10)/T$4,T36))</f>
        <v>0</v>
      </c>
      <c r="U80" s="567">
        <f>IF(AND(YEAR(U$3)=YEAR('Rent Roll'!$C10),MONTH(U$3)=MONTH('Rent Roll'!$C10)),(U$4-DAY('Rent Roll'!$C10)+1)/U$4,IF(AND(YEAR(U$3)=YEAR('Rent Roll'!$D10),MONTH(U$3)=MONTH('Rent Roll'!$D10)),DAY('Rent Roll'!$D10)/U$4,U36))</f>
        <v>0</v>
      </c>
      <c r="V80" s="567">
        <f>IF(AND(YEAR(V$3)=YEAR('Rent Roll'!$C10),MONTH(V$3)=MONTH('Rent Roll'!$C10)),(V$4-DAY('Rent Roll'!$C10)+1)/V$4,IF(AND(YEAR(V$3)=YEAR('Rent Roll'!$D10),MONTH(V$3)=MONTH('Rent Roll'!$D10)),DAY('Rent Roll'!$D10)/V$4,V36))</f>
        <v>0</v>
      </c>
      <c r="W80" s="567">
        <f>IF(AND(YEAR(W$3)=YEAR('Rent Roll'!$C10),MONTH(W$3)=MONTH('Rent Roll'!$C10)),(W$4-DAY('Rent Roll'!$C10)+1)/W$4,IF(AND(YEAR(W$3)=YEAR('Rent Roll'!$D10),MONTH(W$3)=MONTH('Rent Roll'!$D10)),DAY('Rent Roll'!$D10)/W$4,W36))</f>
        <v>0</v>
      </c>
      <c r="X80" s="567">
        <f>IF(AND(YEAR(X$3)=YEAR('Rent Roll'!$C10),MONTH(X$3)=MONTH('Rent Roll'!$C10)),(X$4-DAY('Rent Roll'!$C10)+1)/X$4,IF(AND(YEAR(X$3)=YEAR('Rent Roll'!$D10),MONTH(X$3)=MONTH('Rent Roll'!$D10)),DAY('Rent Roll'!$D10)/X$4,X36))</f>
        <v>0</v>
      </c>
      <c r="Y80" s="567">
        <f>IF(AND(YEAR(Y$3)=YEAR('Rent Roll'!$C10),MONTH(Y$3)=MONTH('Rent Roll'!$C10)),(Y$4-DAY('Rent Roll'!$C10)+1)/Y$4,IF(AND(YEAR(Y$3)=YEAR('Rent Roll'!$D10),MONTH(Y$3)=MONTH('Rent Roll'!$D10)),DAY('Rent Roll'!$D10)/Y$4,Y36))</f>
        <v>0</v>
      </c>
      <c r="Z80" s="567">
        <f>IF(AND(YEAR(Z$3)=YEAR('Rent Roll'!$C10),MONTH(Z$3)=MONTH('Rent Roll'!$C10)),(Z$4-DAY('Rent Roll'!$C10)+1)/Z$4,IF(AND(YEAR(Z$3)=YEAR('Rent Roll'!$D10),MONTH(Z$3)=MONTH('Rent Roll'!$D10)),DAY('Rent Roll'!$D10)/Z$4,Z36))</f>
        <v>0</v>
      </c>
      <c r="AA80" s="567">
        <f>IF(AND(YEAR(AA$3)=YEAR('Rent Roll'!$C10),MONTH(AA$3)=MONTH('Rent Roll'!$C10)),(AA$4-DAY('Rent Roll'!$C10)+1)/AA$4,IF(AND(YEAR(AA$3)=YEAR('Rent Roll'!$D10),MONTH(AA$3)=MONTH('Rent Roll'!$D10)),DAY('Rent Roll'!$D10)/AA$4,AA36))</f>
        <v>0</v>
      </c>
      <c r="AB80" s="567">
        <f>IF(AND(YEAR(AB$3)=YEAR('Rent Roll'!$C10),MONTH(AB$3)=MONTH('Rent Roll'!$C10)),(AB$4-DAY('Rent Roll'!$C10)+1)/AB$4,IF(AND(YEAR(AB$3)=YEAR('Rent Roll'!$D10),MONTH(AB$3)=MONTH('Rent Roll'!$D10)),DAY('Rent Roll'!$D10)/AB$4,AB36))</f>
        <v>0</v>
      </c>
      <c r="AC80" s="567">
        <f>IF(AND(YEAR(AC$3)=YEAR('Rent Roll'!$C10),MONTH(AC$3)=MONTH('Rent Roll'!$C10)),(AC$4-DAY('Rent Roll'!$C10)+1)/AC$4,IF(AND(YEAR(AC$3)=YEAR('Rent Roll'!$D10),MONTH(AC$3)=MONTH('Rent Roll'!$D10)),DAY('Rent Roll'!$D10)/AC$4,AC36))</f>
        <v>0</v>
      </c>
      <c r="AD80" s="767">
        <f>IF(AND(YEAR(AD$3)=YEAR('Rent Roll'!$C10),MONTH(AD$3)=MONTH('Rent Roll'!$C10)),(AD$4-DAY('Rent Roll'!$C10)+1)/AD$4,IF(AND(YEAR(AD$3)=YEAR('Rent Roll'!$D10),MONTH(AD$3)=MONTH('Rent Roll'!$D10)),DAY('Rent Roll'!$D10)/AD$4,AD36))</f>
        <v>3.2258064516129031E-2</v>
      </c>
      <c r="AE80" s="768">
        <f>IF(AND(YEAR(AE$3)=YEAR('Rent Roll'!$C10),MONTH(AE$3)=MONTH('Rent Roll'!$C10)),(AE$4-DAY('Rent Roll'!$C10)+1)/AE$4,IF(AND(YEAR(AE$3)=YEAR('Rent Roll'!$D10),MONTH(AE$3)=MONTH('Rent Roll'!$D10)),DAY('Rent Roll'!$D10)/AE$4,AE36))</f>
        <v>1</v>
      </c>
      <c r="AF80" s="567">
        <f>IF(AND(YEAR(AF$3)=YEAR('Rent Roll'!$C10),MONTH(AF$3)=MONTH('Rent Roll'!$C10)),(AF$4-DAY('Rent Roll'!$C10)+1)/AF$4,IF(AND(YEAR(AF$3)=YEAR('Rent Roll'!$D10),MONTH(AF$3)=MONTH('Rent Roll'!$D10)),DAY('Rent Roll'!$D10)/AF$4,AF36))</f>
        <v>1</v>
      </c>
      <c r="AG80" s="567">
        <f>IF(AND(YEAR(AG$3)=YEAR('Rent Roll'!$C10),MONTH(AG$3)=MONTH('Rent Roll'!$C10)),(AG$4-DAY('Rent Roll'!$C10)+1)/AG$4,IF(AND(YEAR(AG$3)=YEAR('Rent Roll'!$D10),MONTH(AG$3)=MONTH('Rent Roll'!$D10)),DAY('Rent Roll'!$D10)/AG$4,AG36))</f>
        <v>1</v>
      </c>
      <c r="AH80" s="567">
        <f>IF(AND(YEAR(AH$3)=YEAR('Rent Roll'!$C10),MONTH(AH$3)=MONTH('Rent Roll'!$C10)),(AH$4-DAY('Rent Roll'!$C10)+1)/AH$4,IF(AND(YEAR(AH$3)=YEAR('Rent Roll'!$D10),MONTH(AH$3)=MONTH('Rent Roll'!$D10)),DAY('Rent Roll'!$D10)/AH$4,AH36))</f>
        <v>1</v>
      </c>
      <c r="AI80" s="567">
        <f>IF(AND(YEAR(AI$3)=YEAR('Rent Roll'!$C10),MONTH(AI$3)=MONTH('Rent Roll'!$C10)),(AI$4-DAY('Rent Roll'!$C10)+1)/AI$4,IF(AND(YEAR(AI$3)=YEAR('Rent Roll'!$D10),MONTH(AI$3)=MONTH('Rent Roll'!$D10)),DAY('Rent Roll'!$D10)/AI$4,AI36))</f>
        <v>1</v>
      </c>
      <c r="AJ80" s="567">
        <f>IF(AND(YEAR(AJ$3)=YEAR('Rent Roll'!$C10),MONTH(AJ$3)=MONTH('Rent Roll'!$C10)),(AJ$4-DAY('Rent Roll'!$C10)+1)/AJ$4,IF(AND(YEAR(AJ$3)=YEAR('Rent Roll'!$D10),MONTH(AJ$3)=MONTH('Rent Roll'!$D10)),DAY('Rent Roll'!$D10)/AJ$4,AJ36))</f>
        <v>1</v>
      </c>
      <c r="AK80" s="567">
        <f>IF(AND(YEAR(AK$3)=YEAR('Rent Roll'!$C10),MONTH(AK$3)=MONTH('Rent Roll'!$C10)),(AK$4-DAY('Rent Roll'!$C10)+1)/AK$4,IF(AND(YEAR(AK$3)=YEAR('Rent Roll'!$D10),MONTH(AK$3)=MONTH('Rent Roll'!$D10)),DAY('Rent Roll'!$D10)/AK$4,AK36))</f>
        <v>1</v>
      </c>
      <c r="AL80" s="567">
        <f>IF(AND(YEAR(AL$3)=YEAR('Rent Roll'!$C10),MONTH(AL$3)=MONTH('Rent Roll'!$C10)),(AL$4-DAY('Rent Roll'!$C10)+1)/AL$4,IF(AND(YEAR(AL$3)=YEAR('Rent Roll'!$D10),MONTH(AL$3)=MONTH('Rent Roll'!$D10)),DAY('Rent Roll'!$D10)/AL$4,AL36))</f>
        <v>1</v>
      </c>
      <c r="AM80" s="567">
        <f>IF(AND(YEAR(AM$3)=YEAR('Rent Roll'!$C10),MONTH(AM$3)=MONTH('Rent Roll'!$C10)),(AM$4-DAY('Rent Roll'!$C10)+1)/AM$4,IF(AND(YEAR(AM$3)=YEAR('Rent Roll'!$D10),MONTH(AM$3)=MONTH('Rent Roll'!$D10)),DAY('Rent Roll'!$D10)/AM$4,AM36))</f>
        <v>1</v>
      </c>
      <c r="AN80" s="567">
        <f>IF(AND(YEAR(AN$3)=YEAR('Rent Roll'!$C10),MONTH(AN$3)=MONTH('Rent Roll'!$C10)),(AN$4-DAY('Rent Roll'!$C10)+1)/AN$4,IF(AND(YEAR(AN$3)=YEAR('Rent Roll'!$D10),MONTH(AN$3)=MONTH('Rent Roll'!$D10)),DAY('Rent Roll'!$D10)/AN$4,AN36))</f>
        <v>1</v>
      </c>
      <c r="AO80" s="567">
        <f>IF(AND(YEAR(AO$3)=YEAR('Rent Roll'!$C10),MONTH(AO$3)=MONTH('Rent Roll'!$C10)),(AO$4-DAY('Rent Roll'!$C10)+1)/AO$4,IF(AND(YEAR(AO$3)=YEAR('Rent Roll'!$D10),MONTH(AO$3)=MONTH('Rent Roll'!$D10)),DAY('Rent Roll'!$D10)/AO$4,AO36))</f>
        <v>1</v>
      </c>
      <c r="AP80" s="767">
        <f>IF(AND(YEAR(AP$3)=YEAR('Rent Roll'!$C10),MONTH(AP$3)=MONTH('Rent Roll'!$C10)),(AP$4-DAY('Rent Roll'!$C10)+1)/AP$4,IF(AND(YEAR(AP$3)=YEAR('Rent Roll'!$D10),MONTH(AP$3)=MONTH('Rent Roll'!$D10)),DAY('Rent Roll'!$D10)/AP$4,AP36))</f>
        <v>1</v>
      </c>
      <c r="AQ80" s="768">
        <f>IF(AND(YEAR(AQ$3)=YEAR('Rent Roll'!$C10),MONTH(AQ$3)=MONTH('Rent Roll'!$C10)),(AQ$4-DAY('Rent Roll'!$C10)+1)/AQ$4,IF(AND(YEAR(AQ$3)=YEAR('Rent Roll'!$D10),MONTH(AQ$3)=MONTH('Rent Roll'!$D10)),DAY('Rent Roll'!$D10)/AQ$4,AQ36))</f>
        <v>1</v>
      </c>
      <c r="AR80" s="567">
        <f>IF(AND(YEAR(AR$3)=YEAR('Rent Roll'!$C10),MONTH(AR$3)=MONTH('Rent Roll'!$C10)),(AR$4-DAY('Rent Roll'!$C10)+1)/AR$4,IF(AND(YEAR(AR$3)=YEAR('Rent Roll'!$D10),MONTH(AR$3)=MONTH('Rent Roll'!$D10)),DAY('Rent Roll'!$D10)/AR$4,AR36))</f>
        <v>1</v>
      </c>
      <c r="AS80" s="567">
        <f>IF(AND(YEAR(AS$3)=YEAR('Rent Roll'!$C10),MONTH(AS$3)=MONTH('Rent Roll'!$C10)),(AS$4-DAY('Rent Roll'!$C10)+1)/AS$4,IF(AND(YEAR(AS$3)=YEAR('Rent Roll'!$D10),MONTH(AS$3)=MONTH('Rent Roll'!$D10)),DAY('Rent Roll'!$D10)/AS$4,AS36))</f>
        <v>1</v>
      </c>
      <c r="AT80" s="567">
        <f>IF(AND(YEAR(AT$3)=YEAR('Rent Roll'!$C10),MONTH(AT$3)=MONTH('Rent Roll'!$C10)),(AT$4-DAY('Rent Roll'!$C10)+1)/AT$4,IF(AND(YEAR(AT$3)=YEAR('Rent Roll'!$D10),MONTH(AT$3)=MONTH('Rent Roll'!$D10)),DAY('Rent Roll'!$D10)/AT$4,AT36))</f>
        <v>1</v>
      </c>
      <c r="AU80" s="567">
        <f>IF(AND(YEAR(AU$3)=YEAR('Rent Roll'!$C10),MONTH(AU$3)=MONTH('Rent Roll'!$C10)),(AU$4-DAY('Rent Roll'!$C10)+1)/AU$4,IF(AND(YEAR(AU$3)=YEAR('Rent Roll'!$D10),MONTH(AU$3)=MONTH('Rent Roll'!$D10)),DAY('Rent Roll'!$D10)/AU$4,AU36))</f>
        <v>1</v>
      </c>
      <c r="AV80" s="567">
        <f>IF(AND(YEAR(AV$3)=YEAR('Rent Roll'!$C10),MONTH(AV$3)=MONTH('Rent Roll'!$C10)),(AV$4-DAY('Rent Roll'!$C10)+1)/AV$4,IF(AND(YEAR(AV$3)=YEAR('Rent Roll'!$D10),MONTH(AV$3)=MONTH('Rent Roll'!$D10)),DAY('Rent Roll'!$D10)/AV$4,AV36))</f>
        <v>1</v>
      </c>
      <c r="AW80" s="567">
        <f>IF(AND(YEAR(AW$3)=YEAR('Rent Roll'!$C10),MONTH(AW$3)=MONTH('Rent Roll'!$C10)),(AW$4-DAY('Rent Roll'!$C10)+1)/AW$4,IF(AND(YEAR(AW$3)=YEAR('Rent Roll'!$D10),MONTH(AW$3)=MONTH('Rent Roll'!$D10)),DAY('Rent Roll'!$D10)/AW$4,AW36))</f>
        <v>1</v>
      </c>
      <c r="AX80" s="567">
        <f>IF(AND(YEAR(AX$3)=YEAR('Rent Roll'!$C10),MONTH(AX$3)=MONTH('Rent Roll'!$C10)),(AX$4-DAY('Rent Roll'!$C10)+1)/AX$4,IF(AND(YEAR(AX$3)=YEAR('Rent Roll'!$D10),MONTH(AX$3)=MONTH('Rent Roll'!$D10)),DAY('Rent Roll'!$D10)/AX$4,AX36))</f>
        <v>1</v>
      </c>
      <c r="AY80" s="567">
        <f>IF(AND(YEAR(AY$3)=YEAR('Rent Roll'!$C10),MONTH(AY$3)=MONTH('Rent Roll'!$C10)),(AY$4-DAY('Rent Roll'!$C10)+1)/AY$4,IF(AND(YEAR(AY$3)=YEAR('Rent Roll'!$D10),MONTH(AY$3)=MONTH('Rent Roll'!$D10)),DAY('Rent Roll'!$D10)/AY$4,AY36))</f>
        <v>1</v>
      </c>
      <c r="AZ80" s="567">
        <f>IF(AND(YEAR(AZ$3)=YEAR('Rent Roll'!$C10),MONTH(AZ$3)=MONTH('Rent Roll'!$C10)),(AZ$4-DAY('Rent Roll'!$C10)+1)/AZ$4,IF(AND(YEAR(AZ$3)=YEAR('Rent Roll'!$D10),MONTH(AZ$3)=MONTH('Rent Roll'!$D10)),DAY('Rent Roll'!$D10)/AZ$4,AZ36))</f>
        <v>1</v>
      </c>
      <c r="BA80" s="567">
        <f>IF(AND(YEAR(BA$3)=YEAR('Rent Roll'!$C10),MONTH(BA$3)=MONTH('Rent Roll'!$C10)),(BA$4-DAY('Rent Roll'!$C10)+1)/BA$4,IF(AND(YEAR(BA$3)=YEAR('Rent Roll'!$D10),MONTH(BA$3)=MONTH('Rent Roll'!$D10)),DAY('Rent Roll'!$D10)/BA$4,BA36))</f>
        <v>1</v>
      </c>
      <c r="BB80" s="767">
        <f>IF(AND(YEAR(BB$3)=YEAR('Rent Roll'!$C10),MONTH(BB$3)=MONTH('Rent Roll'!$C10)),(BB$4-DAY('Rent Roll'!$C10)+1)/BB$4,IF(AND(YEAR(BB$3)=YEAR('Rent Roll'!$D10),MONTH(BB$3)=MONTH('Rent Roll'!$D10)),DAY('Rent Roll'!$D10)/BB$4,BB36))</f>
        <v>1</v>
      </c>
      <c r="BC80" s="768">
        <f>IF(AND(YEAR(BC$3)=YEAR('Rent Roll'!$C10),MONTH(BC$3)=MONTH('Rent Roll'!$C10)),(BC$4-DAY('Rent Roll'!$C10)+1)/BC$4,IF(AND(YEAR(BC$3)=YEAR('Rent Roll'!$D10),MONTH(BC$3)=MONTH('Rent Roll'!$D10)),DAY('Rent Roll'!$D10)/BC$4,BC36))</f>
        <v>1</v>
      </c>
      <c r="BD80" s="567">
        <f>IF(AND(YEAR(BD$3)=YEAR('Rent Roll'!$C10),MONTH(BD$3)=MONTH('Rent Roll'!$C10)),(BD$4-DAY('Rent Roll'!$C10)+1)/BD$4,IF(AND(YEAR(BD$3)=YEAR('Rent Roll'!$D10),MONTH(BD$3)=MONTH('Rent Roll'!$D10)),DAY('Rent Roll'!$D10)/BD$4,BD36))</f>
        <v>1</v>
      </c>
      <c r="BE80" s="567">
        <f>IF(AND(YEAR(BE$3)=YEAR('Rent Roll'!$C10),MONTH(BE$3)=MONTH('Rent Roll'!$C10)),(BE$4-DAY('Rent Roll'!$C10)+1)/BE$4,IF(AND(YEAR(BE$3)=YEAR('Rent Roll'!$D10),MONTH(BE$3)=MONTH('Rent Roll'!$D10)),DAY('Rent Roll'!$D10)/BE$4,BE36))</f>
        <v>1</v>
      </c>
      <c r="BF80" s="567">
        <f>IF(AND(YEAR(BF$3)=YEAR('Rent Roll'!$C10),MONTH(BF$3)=MONTH('Rent Roll'!$C10)),(BF$4-DAY('Rent Roll'!$C10)+1)/BF$4,IF(AND(YEAR(BF$3)=YEAR('Rent Roll'!$D10),MONTH(BF$3)=MONTH('Rent Roll'!$D10)),DAY('Rent Roll'!$D10)/BF$4,BF36))</f>
        <v>1</v>
      </c>
      <c r="BG80" s="567">
        <f>IF(AND(YEAR(BG$3)=YEAR('Rent Roll'!$C10),MONTH(BG$3)=MONTH('Rent Roll'!$C10)),(BG$4-DAY('Rent Roll'!$C10)+1)/BG$4,IF(AND(YEAR(BG$3)=YEAR('Rent Roll'!$D10),MONTH(BG$3)=MONTH('Rent Roll'!$D10)),DAY('Rent Roll'!$D10)/BG$4,BG36))</f>
        <v>1</v>
      </c>
      <c r="BH80" s="567">
        <f>IF(AND(YEAR(BH$3)=YEAR('Rent Roll'!$C10),MONTH(BH$3)=MONTH('Rent Roll'!$C10)),(BH$4-DAY('Rent Roll'!$C10)+1)/BH$4,IF(AND(YEAR(BH$3)=YEAR('Rent Roll'!$D10),MONTH(BH$3)=MONTH('Rent Roll'!$D10)),DAY('Rent Roll'!$D10)/BH$4,BH36))</f>
        <v>1</v>
      </c>
      <c r="BI80" s="567">
        <f>IF(AND(YEAR(BI$3)=YEAR('Rent Roll'!$C10),MONTH(BI$3)=MONTH('Rent Roll'!$C10)),(BI$4-DAY('Rent Roll'!$C10)+1)/BI$4,IF(AND(YEAR(BI$3)=YEAR('Rent Roll'!$D10),MONTH(BI$3)=MONTH('Rent Roll'!$D10)),DAY('Rent Roll'!$D10)/BI$4,BI36))</f>
        <v>1</v>
      </c>
      <c r="BJ80" s="567">
        <f>IF(AND(YEAR(BJ$3)=YEAR('Rent Roll'!$C10),MONTH(BJ$3)=MONTH('Rent Roll'!$C10)),(BJ$4-DAY('Rent Roll'!$C10)+1)/BJ$4,IF(AND(YEAR(BJ$3)=YEAR('Rent Roll'!$D10),MONTH(BJ$3)=MONTH('Rent Roll'!$D10)),DAY('Rent Roll'!$D10)/BJ$4,BJ36))</f>
        <v>1</v>
      </c>
      <c r="BK80" s="567">
        <f>IF(AND(YEAR(BK$3)=YEAR('Rent Roll'!$C10),MONTH(BK$3)=MONTH('Rent Roll'!$C10)),(BK$4-DAY('Rent Roll'!$C10)+1)/BK$4,IF(AND(YEAR(BK$3)=YEAR('Rent Roll'!$D10),MONTH(BK$3)=MONTH('Rent Roll'!$D10)),DAY('Rent Roll'!$D10)/BK$4,BK36))</f>
        <v>1</v>
      </c>
      <c r="BL80" s="567">
        <f>IF(AND(YEAR(BL$3)=YEAR('Rent Roll'!$C10),MONTH(BL$3)=MONTH('Rent Roll'!$C10)),(BL$4-DAY('Rent Roll'!$C10)+1)/BL$4,IF(AND(YEAR(BL$3)=YEAR('Rent Roll'!$D10),MONTH(BL$3)=MONTH('Rent Roll'!$D10)),DAY('Rent Roll'!$D10)/BL$4,BL36))</f>
        <v>1</v>
      </c>
      <c r="BM80" s="567">
        <f>IF(AND(YEAR(BM$3)=YEAR('Rent Roll'!$C10),MONTH(BM$3)=MONTH('Rent Roll'!$C10)),(BM$4-DAY('Rent Roll'!$C10)+1)/BM$4,IF(AND(YEAR(BM$3)=YEAR('Rent Roll'!$D10),MONTH(BM$3)=MONTH('Rent Roll'!$D10)),DAY('Rent Roll'!$D10)/BM$4,BM36))</f>
        <v>1</v>
      </c>
      <c r="BN80" s="767">
        <f>IF(AND(YEAR(BN$3)=YEAR('Rent Roll'!$C10),MONTH(BN$3)=MONTH('Rent Roll'!$C10)),(BN$4-DAY('Rent Roll'!$C10)+1)/BN$4,IF(AND(YEAR(BN$3)=YEAR('Rent Roll'!$D10),MONTH(BN$3)=MONTH('Rent Roll'!$D10)),DAY('Rent Roll'!$D10)/BN$4,BN36))</f>
        <v>1</v>
      </c>
      <c r="BO80" s="768">
        <f>IF(AND(YEAR(BO$3)=YEAR('Rent Roll'!$C10),MONTH(BO$3)=MONTH('Rent Roll'!$C10)),(BO$4-DAY('Rent Roll'!$C10)+1)/BO$4,IF(AND(YEAR(BO$3)=YEAR('Rent Roll'!$D10),MONTH(BO$3)=MONTH('Rent Roll'!$D10)),DAY('Rent Roll'!$D10)/BO$4,BO36))</f>
        <v>1</v>
      </c>
      <c r="BP80" s="567">
        <f>IF(AND(YEAR(BP$3)=YEAR('Rent Roll'!$C10),MONTH(BP$3)=MONTH('Rent Roll'!$C10)),(BP$4-DAY('Rent Roll'!$C10)+1)/BP$4,IF(AND(YEAR(BP$3)=YEAR('Rent Roll'!$D10),MONTH(BP$3)=MONTH('Rent Roll'!$D10)),DAY('Rent Roll'!$D10)/BP$4,BP36))</f>
        <v>1</v>
      </c>
      <c r="BQ80" s="567">
        <f>IF(AND(YEAR(BQ$3)=YEAR('Rent Roll'!$C10),MONTH(BQ$3)=MONTH('Rent Roll'!$C10)),(BQ$4-DAY('Rent Roll'!$C10)+1)/BQ$4,IF(AND(YEAR(BQ$3)=YEAR('Rent Roll'!$D10),MONTH(BQ$3)=MONTH('Rent Roll'!$D10)),DAY('Rent Roll'!$D10)/BQ$4,BQ36))</f>
        <v>1</v>
      </c>
      <c r="BR80" s="567">
        <f>IF(AND(YEAR(BR$3)=YEAR('Rent Roll'!$C10),MONTH(BR$3)=MONTH('Rent Roll'!$C10)),(BR$4-DAY('Rent Roll'!$C10)+1)/BR$4,IF(AND(YEAR(BR$3)=YEAR('Rent Roll'!$D10),MONTH(BR$3)=MONTH('Rent Roll'!$D10)),DAY('Rent Roll'!$D10)/BR$4,BR36))</f>
        <v>1</v>
      </c>
      <c r="BS80" s="567">
        <f>IF(AND(YEAR(BS$3)=YEAR('Rent Roll'!$C10),MONTH(BS$3)=MONTH('Rent Roll'!$C10)),(BS$4-DAY('Rent Roll'!$C10)+1)/BS$4,IF(AND(YEAR(BS$3)=YEAR('Rent Roll'!$D10),MONTH(BS$3)=MONTH('Rent Roll'!$D10)),DAY('Rent Roll'!$D10)/BS$4,BS36))</f>
        <v>1</v>
      </c>
      <c r="BT80" s="567">
        <f>IF(AND(YEAR(BT$3)=YEAR('Rent Roll'!$C10),MONTH(BT$3)=MONTH('Rent Roll'!$C10)),(BT$4-DAY('Rent Roll'!$C10)+1)/BT$4,IF(AND(YEAR(BT$3)=YEAR('Rent Roll'!$D10),MONTH(BT$3)=MONTH('Rent Roll'!$D10)),DAY('Rent Roll'!$D10)/BT$4,BT36))</f>
        <v>1</v>
      </c>
      <c r="BU80" s="567">
        <f>IF(AND(YEAR(BU$3)=YEAR('Rent Roll'!$C10),MONTH(BU$3)=MONTH('Rent Roll'!$C10)),(BU$4-DAY('Rent Roll'!$C10)+1)/BU$4,IF(AND(YEAR(BU$3)=YEAR('Rent Roll'!$D10),MONTH(BU$3)=MONTH('Rent Roll'!$D10)),DAY('Rent Roll'!$D10)/BU$4,BU36))</f>
        <v>1</v>
      </c>
      <c r="BV80" s="567">
        <f>IF(AND(YEAR(BV$3)=YEAR('Rent Roll'!$C10),MONTH(BV$3)=MONTH('Rent Roll'!$C10)),(BV$4-DAY('Rent Roll'!$C10)+1)/BV$4,IF(AND(YEAR(BV$3)=YEAR('Rent Roll'!$D10),MONTH(BV$3)=MONTH('Rent Roll'!$D10)),DAY('Rent Roll'!$D10)/BV$4,BV36))</f>
        <v>1</v>
      </c>
      <c r="BW80" s="567">
        <f>IF(AND(YEAR(BW$3)=YEAR('Rent Roll'!$C10),MONTH(BW$3)=MONTH('Rent Roll'!$C10)),(BW$4-DAY('Rent Roll'!$C10)+1)/BW$4,IF(AND(YEAR(BW$3)=YEAR('Rent Roll'!$D10),MONTH(BW$3)=MONTH('Rent Roll'!$D10)),DAY('Rent Roll'!$D10)/BW$4,BW36))</f>
        <v>1</v>
      </c>
      <c r="BX80" s="567">
        <f>IF(AND(YEAR(BX$3)=YEAR('Rent Roll'!$C10),MONTH(BX$3)=MONTH('Rent Roll'!$C10)),(BX$4-DAY('Rent Roll'!$C10)+1)/BX$4,IF(AND(YEAR(BX$3)=YEAR('Rent Roll'!$D10),MONTH(BX$3)=MONTH('Rent Roll'!$D10)),DAY('Rent Roll'!$D10)/BX$4,BX36))</f>
        <v>1</v>
      </c>
      <c r="BY80" s="567">
        <f>IF(AND(YEAR(BY$3)=YEAR('Rent Roll'!$C10),MONTH(BY$3)=MONTH('Rent Roll'!$C10)),(BY$4-DAY('Rent Roll'!$C10)+1)/BY$4,IF(AND(YEAR(BY$3)=YEAR('Rent Roll'!$D10),MONTH(BY$3)=MONTH('Rent Roll'!$D10)),DAY('Rent Roll'!$D10)/BY$4,BY36))</f>
        <v>1</v>
      </c>
      <c r="BZ80" s="767">
        <f>IF(AND(YEAR(BZ$3)=YEAR('Rent Roll'!$C10),MONTH(BZ$3)=MONTH('Rent Roll'!$C10)),(BZ$4-DAY('Rent Roll'!$C10)+1)/BZ$4,IF(AND(YEAR(BZ$3)=YEAR('Rent Roll'!$D10),MONTH(BZ$3)=MONTH('Rent Roll'!$D10)),DAY('Rent Roll'!$D10)/BZ$4,BZ36))</f>
        <v>1</v>
      </c>
      <c r="CA80" s="768">
        <f>IF(AND(YEAR(CA$3)=YEAR('Rent Roll'!$C10),MONTH(CA$3)=MONTH('Rent Roll'!$C10)),(CA$4-DAY('Rent Roll'!$C10)+1)/CA$4,IF(AND(YEAR(CA$3)=YEAR('Rent Roll'!$D10),MONTH(CA$3)=MONTH('Rent Roll'!$D10)),DAY('Rent Roll'!$D10)/CA$4,CA36))</f>
        <v>1</v>
      </c>
      <c r="CB80" s="567">
        <f>IF(AND(YEAR(CB$3)=YEAR('Rent Roll'!$C10),MONTH(CB$3)=MONTH('Rent Roll'!$C10)),(CB$4-DAY('Rent Roll'!$C10)+1)/CB$4,IF(AND(YEAR(CB$3)=YEAR('Rent Roll'!$D10),MONTH(CB$3)=MONTH('Rent Roll'!$D10)),DAY('Rent Roll'!$D10)/CB$4,CB36))</f>
        <v>1</v>
      </c>
      <c r="CC80" s="567">
        <f>IF(AND(YEAR(CC$3)=YEAR('Rent Roll'!$C10),MONTH(CC$3)=MONTH('Rent Roll'!$C10)),(CC$4-DAY('Rent Roll'!$C10)+1)/CC$4,IF(AND(YEAR(CC$3)=YEAR('Rent Roll'!$D10),MONTH(CC$3)=MONTH('Rent Roll'!$D10)),DAY('Rent Roll'!$D10)/CC$4,CC36))</f>
        <v>1</v>
      </c>
      <c r="CD80" s="567">
        <f>IF(AND(YEAR(CD$3)=YEAR('Rent Roll'!$C10),MONTH(CD$3)=MONTH('Rent Roll'!$C10)),(CD$4-DAY('Rent Roll'!$C10)+1)/CD$4,IF(AND(YEAR(CD$3)=YEAR('Rent Roll'!$D10),MONTH(CD$3)=MONTH('Rent Roll'!$D10)),DAY('Rent Roll'!$D10)/CD$4,CD36))</f>
        <v>1</v>
      </c>
      <c r="CE80" s="567">
        <f>IF(AND(YEAR(CE$3)=YEAR('Rent Roll'!$C10),MONTH(CE$3)=MONTH('Rent Roll'!$C10)),(CE$4-DAY('Rent Roll'!$C10)+1)/CE$4,IF(AND(YEAR(CE$3)=YEAR('Rent Roll'!$D10),MONTH(CE$3)=MONTH('Rent Roll'!$D10)),DAY('Rent Roll'!$D10)/CE$4,CE36))</f>
        <v>1</v>
      </c>
      <c r="CF80" s="567">
        <f>IF(AND(YEAR(CF$3)=YEAR('Rent Roll'!$C10),MONTH(CF$3)=MONTH('Rent Roll'!$C10)),(CF$4-DAY('Rent Roll'!$C10)+1)/CF$4,IF(AND(YEAR(CF$3)=YEAR('Rent Roll'!$D10),MONTH(CF$3)=MONTH('Rent Roll'!$D10)),DAY('Rent Roll'!$D10)/CF$4,CF36))</f>
        <v>1</v>
      </c>
      <c r="CG80" s="567">
        <f>IF(AND(YEAR(CG$3)=YEAR('Rent Roll'!$C10),MONTH(CG$3)=MONTH('Rent Roll'!$C10)),(CG$4-DAY('Rent Roll'!$C10)+1)/CG$4,IF(AND(YEAR(CG$3)=YEAR('Rent Roll'!$D10),MONTH(CG$3)=MONTH('Rent Roll'!$D10)),DAY('Rent Roll'!$D10)/CG$4,CG36))</f>
        <v>1</v>
      </c>
      <c r="CH80" s="567">
        <f>IF(AND(YEAR(CH$3)=YEAR('Rent Roll'!$C10),MONTH(CH$3)=MONTH('Rent Roll'!$C10)),(CH$4-DAY('Rent Roll'!$C10)+1)/CH$4,IF(AND(YEAR(CH$3)=YEAR('Rent Roll'!$D10),MONTH(CH$3)=MONTH('Rent Roll'!$D10)),DAY('Rent Roll'!$D10)/CH$4,CH36))</f>
        <v>1</v>
      </c>
      <c r="CI80" s="567">
        <f>IF(AND(YEAR(CI$3)=YEAR('Rent Roll'!$C10),MONTH(CI$3)=MONTH('Rent Roll'!$C10)),(CI$4-DAY('Rent Roll'!$C10)+1)/CI$4,IF(AND(YEAR(CI$3)=YEAR('Rent Roll'!$D10),MONTH(CI$3)=MONTH('Rent Roll'!$D10)),DAY('Rent Roll'!$D10)/CI$4,CI36))</f>
        <v>1</v>
      </c>
      <c r="CJ80" s="567">
        <f>IF(AND(YEAR(CJ$3)=YEAR('Rent Roll'!$C10),MONTH(CJ$3)=MONTH('Rent Roll'!$C10)),(CJ$4-DAY('Rent Roll'!$C10)+1)/CJ$4,IF(AND(YEAR(CJ$3)=YEAR('Rent Roll'!$D10),MONTH(CJ$3)=MONTH('Rent Roll'!$D10)),DAY('Rent Roll'!$D10)/CJ$4,CJ36))</f>
        <v>1</v>
      </c>
      <c r="CK80" s="567">
        <f>IF(AND(YEAR(CK$3)=YEAR('Rent Roll'!$C10),MONTH(CK$3)=MONTH('Rent Roll'!$C10)),(CK$4-DAY('Rent Roll'!$C10)+1)/CK$4,IF(AND(YEAR(CK$3)=YEAR('Rent Roll'!$D10),MONTH(CK$3)=MONTH('Rent Roll'!$D10)),DAY('Rent Roll'!$D10)/CK$4,CK36))</f>
        <v>1</v>
      </c>
      <c r="CL80" s="767">
        <f>IF(AND(YEAR(CL$3)=YEAR('Rent Roll'!$C10),MONTH(CL$3)=MONTH('Rent Roll'!$C10)),(CL$4-DAY('Rent Roll'!$C10)+1)/CL$4,IF(AND(YEAR(CL$3)=YEAR('Rent Roll'!$D10),MONTH(CL$3)=MONTH('Rent Roll'!$D10)),DAY('Rent Roll'!$D10)/CL$4,CL36))</f>
        <v>1</v>
      </c>
      <c r="CM80" s="768">
        <f>IF(AND(YEAR(CM$3)=YEAR('Rent Roll'!$C10),MONTH(CM$3)=MONTH('Rent Roll'!$C10)),(CM$4-DAY('Rent Roll'!$C10)+1)/CM$4,IF(AND(YEAR(CM$3)=YEAR('Rent Roll'!$D10),MONTH(CM$3)=MONTH('Rent Roll'!$D10)),DAY('Rent Roll'!$D10)/CM$4,CM36))</f>
        <v>1</v>
      </c>
      <c r="CN80" s="567">
        <f>IF(AND(YEAR(CN$3)=YEAR('Rent Roll'!$C10),MONTH(CN$3)=MONTH('Rent Roll'!$C10)),(CN$4-DAY('Rent Roll'!$C10)+1)/CN$4,IF(AND(YEAR(CN$3)=YEAR('Rent Roll'!$D10),MONTH(CN$3)=MONTH('Rent Roll'!$D10)),DAY('Rent Roll'!$D10)/CN$4,CN36))</f>
        <v>1</v>
      </c>
      <c r="CO80" s="567">
        <f>IF(AND(YEAR(CO$3)=YEAR('Rent Roll'!$C10),MONTH(CO$3)=MONTH('Rent Roll'!$C10)),(CO$4-DAY('Rent Roll'!$C10)+1)/CO$4,IF(AND(YEAR(CO$3)=YEAR('Rent Roll'!$D10),MONTH(CO$3)=MONTH('Rent Roll'!$D10)),DAY('Rent Roll'!$D10)/CO$4,CO36))</f>
        <v>1</v>
      </c>
      <c r="CP80" s="567">
        <f>IF(AND(YEAR(CP$3)=YEAR('Rent Roll'!$C10),MONTH(CP$3)=MONTH('Rent Roll'!$C10)),(CP$4-DAY('Rent Roll'!$C10)+1)/CP$4,IF(AND(YEAR(CP$3)=YEAR('Rent Roll'!$D10),MONTH(CP$3)=MONTH('Rent Roll'!$D10)),DAY('Rent Roll'!$D10)/CP$4,CP36))</f>
        <v>1</v>
      </c>
      <c r="CQ80" s="567">
        <f>IF(AND(YEAR(CQ$3)=YEAR('Rent Roll'!$C10),MONTH(CQ$3)=MONTH('Rent Roll'!$C10)),(CQ$4-DAY('Rent Roll'!$C10)+1)/CQ$4,IF(AND(YEAR(CQ$3)=YEAR('Rent Roll'!$D10),MONTH(CQ$3)=MONTH('Rent Roll'!$D10)),DAY('Rent Roll'!$D10)/CQ$4,CQ36))</f>
        <v>1</v>
      </c>
      <c r="CR80" s="567">
        <f>IF(AND(YEAR(CR$3)=YEAR('Rent Roll'!$C10),MONTH(CR$3)=MONTH('Rent Roll'!$C10)),(CR$4-DAY('Rent Roll'!$C10)+1)/CR$4,IF(AND(YEAR(CR$3)=YEAR('Rent Roll'!$D10),MONTH(CR$3)=MONTH('Rent Roll'!$D10)),DAY('Rent Roll'!$D10)/CR$4,CR36))</f>
        <v>1</v>
      </c>
      <c r="CS80" s="567">
        <f>IF(AND(YEAR(CS$3)=YEAR('Rent Roll'!$C10),MONTH(CS$3)=MONTH('Rent Roll'!$C10)),(CS$4-DAY('Rent Roll'!$C10)+1)/CS$4,IF(AND(YEAR(CS$3)=YEAR('Rent Roll'!$D10),MONTH(CS$3)=MONTH('Rent Roll'!$D10)),DAY('Rent Roll'!$D10)/CS$4,CS36))</f>
        <v>1</v>
      </c>
      <c r="CT80" s="567">
        <f>IF(AND(YEAR(CT$3)=YEAR('Rent Roll'!$C10),MONTH(CT$3)=MONTH('Rent Roll'!$C10)),(CT$4-DAY('Rent Roll'!$C10)+1)/CT$4,IF(AND(YEAR(CT$3)=YEAR('Rent Roll'!$D10),MONTH(CT$3)=MONTH('Rent Roll'!$D10)),DAY('Rent Roll'!$D10)/CT$4,CT36))</f>
        <v>1</v>
      </c>
      <c r="CU80" s="567">
        <f>IF(AND(YEAR(CU$3)=YEAR('Rent Roll'!$C10),MONTH(CU$3)=MONTH('Rent Roll'!$C10)),(CU$4-DAY('Rent Roll'!$C10)+1)/CU$4,IF(AND(YEAR(CU$3)=YEAR('Rent Roll'!$D10),MONTH(CU$3)=MONTH('Rent Roll'!$D10)),DAY('Rent Roll'!$D10)/CU$4,CU36))</f>
        <v>1</v>
      </c>
      <c r="CV80" s="567">
        <f>IF(AND(YEAR(CV$3)=YEAR('Rent Roll'!$C10),MONTH(CV$3)=MONTH('Rent Roll'!$C10)),(CV$4-DAY('Rent Roll'!$C10)+1)/CV$4,IF(AND(YEAR(CV$3)=YEAR('Rent Roll'!$D10),MONTH(CV$3)=MONTH('Rent Roll'!$D10)),DAY('Rent Roll'!$D10)/CV$4,CV36))</f>
        <v>1</v>
      </c>
      <c r="CW80" s="567">
        <f>IF(AND(YEAR(CW$3)=YEAR('Rent Roll'!$C10),MONTH(CW$3)=MONTH('Rent Roll'!$C10)),(CW$4-DAY('Rent Roll'!$C10)+1)/CW$4,IF(AND(YEAR(CW$3)=YEAR('Rent Roll'!$D10),MONTH(CW$3)=MONTH('Rent Roll'!$D10)),DAY('Rent Roll'!$D10)/CW$4,CW36))</f>
        <v>1</v>
      </c>
      <c r="CX80" s="767">
        <f>IF(AND(YEAR(CX$3)=YEAR('Rent Roll'!$C10),MONTH(CX$3)=MONTH('Rent Roll'!$C10)),(CX$4-DAY('Rent Roll'!$C10)+1)/CX$4,IF(AND(YEAR(CX$3)=YEAR('Rent Roll'!$D10),MONTH(CX$3)=MONTH('Rent Roll'!$D10)),DAY('Rent Roll'!$D10)/CX$4,CX36))</f>
        <v>1</v>
      </c>
      <c r="CY80" s="768">
        <f>IF(AND(YEAR(CY$3)=YEAR('Rent Roll'!$C10),MONTH(CY$3)=MONTH('Rent Roll'!$C10)),(CY$4-DAY('Rent Roll'!$C10)+1)/CY$4,IF(AND(YEAR(CY$3)=YEAR('Rent Roll'!$D10),MONTH(CY$3)=MONTH('Rent Roll'!$D10)),DAY('Rent Roll'!$D10)/CY$4,CY36))</f>
        <v>0</v>
      </c>
      <c r="CZ80" s="567">
        <f>IF(AND(YEAR(CZ$3)=YEAR('Rent Roll'!$C10),MONTH(CZ$3)=MONTH('Rent Roll'!$C10)),(CZ$4-DAY('Rent Roll'!$C10)+1)/CZ$4,IF(AND(YEAR(CZ$3)=YEAR('Rent Roll'!$D10),MONTH(CZ$3)=MONTH('Rent Roll'!$D10)),DAY('Rent Roll'!$D10)/CZ$4,CZ36))</f>
        <v>0</v>
      </c>
      <c r="DA80" s="567">
        <f>IF(AND(YEAR(DA$3)=YEAR('Rent Roll'!$C10),MONTH(DA$3)=MONTH('Rent Roll'!$C10)),(DA$4-DAY('Rent Roll'!$C10)+1)/DA$4,IF(AND(YEAR(DA$3)=YEAR('Rent Roll'!$D10),MONTH(DA$3)=MONTH('Rent Roll'!$D10)),DAY('Rent Roll'!$D10)/DA$4,DA36))</f>
        <v>0</v>
      </c>
      <c r="DB80" s="567">
        <f>IF(AND(YEAR(DB$3)=YEAR('Rent Roll'!$C10),MONTH(DB$3)=MONTH('Rent Roll'!$C10)),(DB$4-DAY('Rent Roll'!$C10)+1)/DB$4,IF(AND(YEAR(DB$3)=YEAR('Rent Roll'!$D10),MONTH(DB$3)=MONTH('Rent Roll'!$D10)),DAY('Rent Roll'!$D10)/DB$4,DB36))</f>
        <v>0</v>
      </c>
      <c r="DC80" s="567">
        <f>IF(AND(YEAR(DC$3)=YEAR('Rent Roll'!$C10),MONTH(DC$3)=MONTH('Rent Roll'!$C10)),(DC$4-DAY('Rent Roll'!$C10)+1)/DC$4,IF(AND(YEAR(DC$3)=YEAR('Rent Roll'!$D10),MONTH(DC$3)=MONTH('Rent Roll'!$D10)),DAY('Rent Roll'!$D10)/DC$4,DC36))</f>
        <v>0</v>
      </c>
      <c r="DD80" s="567">
        <f>IF(AND(YEAR(DD$3)=YEAR('Rent Roll'!$C10),MONTH(DD$3)=MONTH('Rent Roll'!$C10)),(DD$4-DAY('Rent Roll'!$C10)+1)/DD$4,IF(AND(YEAR(DD$3)=YEAR('Rent Roll'!$D10),MONTH(DD$3)=MONTH('Rent Roll'!$D10)),DAY('Rent Roll'!$D10)/DD$4,DD36))</f>
        <v>0</v>
      </c>
      <c r="DE80" s="567">
        <f>IF(AND(YEAR(DE$3)=YEAR('Rent Roll'!$C10),MONTH(DE$3)=MONTH('Rent Roll'!$C10)),(DE$4-DAY('Rent Roll'!$C10)+1)/DE$4,IF(AND(YEAR(DE$3)=YEAR('Rent Roll'!$D10),MONTH(DE$3)=MONTH('Rent Roll'!$D10)),DAY('Rent Roll'!$D10)/DE$4,DE36))</f>
        <v>0</v>
      </c>
      <c r="DF80" s="567">
        <f>IF(AND(YEAR(DF$3)=YEAR('Rent Roll'!$C10),MONTH(DF$3)=MONTH('Rent Roll'!$C10)),(DF$4-DAY('Rent Roll'!$C10)+1)/DF$4,IF(AND(YEAR(DF$3)=YEAR('Rent Roll'!$D10),MONTH(DF$3)=MONTH('Rent Roll'!$D10)),DAY('Rent Roll'!$D10)/DF$4,DF36))</f>
        <v>0</v>
      </c>
      <c r="DG80" s="567">
        <f>IF(AND(YEAR(DG$3)=YEAR('Rent Roll'!$C10),MONTH(DG$3)=MONTH('Rent Roll'!$C10)),(DG$4-DAY('Rent Roll'!$C10)+1)/DG$4,IF(AND(YEAR(DG$3)=YEAR('Rent Roll'!$D10),MONTH(DG$3)=MONTH('Rent Roll'!$D10)),DAY('Rent Roll'!$D10)/DG$4,DG36))</f>
        <v>0</v>
      </c>
      <c r="DH80" s="567">
        <f>IF(AND(YEAR(DH$3)=YEAR('Rent Roll'!$C10),MONTH(DH$3)=MONTH('Rent Roll'!$C10)),(DH$4-DAY('Rent Roll'!$C10)+1)/DH$4,IF(AND(YEAR(DH$3)=YEAR('Rent Roll'!$D10),MONTH(DH$3)=MONTH('Rent Roll'!$D10)),DAY('Rent Roll'!$D10)/DH$4,DH36))</f>
        <v>0</v>
      </c>
      <c r="DI80" s="567">
        <f>IF(AND(YEAR(DI$3)=YEAR('Rent Roll'!$C10),MONTH(DI$3)=MONTH('Rent Roll'!$C10)),(DI$4-DAY('Rent Roll'!$C10)+1)/DI$4,IF(AND(YEAR(DI$3)=YEAR('Rent Roll'!$D10),MONTH(DI$3)=MONTH('Rent Roll'!$D10)),DAY('Rent Roll'!$D10)/DI$4,DI36))</f>
        <v>0</v>
      </c>
      <c r="DJ80" s="767">
        <f>IF(AND(YEAR(DJ$3)=YEAR('Rent Roll'!$C10),MONTH(DJ$3)=MONTH('Rent Roll'!$C10)),(DJ$4-DAY('Rent Roll'!$C10)+1)/DJ$4,IF(AND(YEAR(DJ$3)=YEAR('Rent Roll'!$D10),MONTH(DJ$3)=MONTH('Rent Roll'!$D10)),DAY('Rent Roll'!$D10)/DJ$4,DJ36))</f>
        <v>0</v>
      </c>
      <c r="DK80" s="768">
        <f>IF(AND(YEAR(DK$3)=YEAR('Rent Roll'!$C10),MONTH(DK$3)=MONTH('Rent Roll'!$C10)),(DK$4-DAY('Rent Roll'!$C10)+1)/DK$4,IF(AND(YEAR(DK$3)=YEAR('Rent Roll'!$D10),MONTH(DK$3)=MONTH('Rent Roll'!$D10)),DAY('Rent Roll'!$D10)/DK$4,DK36))</f>
        <v>0</v>
      </c>
      <c r="DL80" s="567">
        <f>IF(AND(YEAR(DL$3)=YEAR('Rent Roll'!$C10),MONTH(DL$3)=MONTH('Rent Roll'!$C10)),(DL$4-DAY('Rent Roll'!$C10)+1)/DL$4,IF(AND(YEAR(DL$3)=YEAR('Rent Roll'!$D10),MONTH(DL$3)=MONTH('Rent Roll'!$D10)),DAY('Rent Roll'!$D10)/DL$4,DL36))</f>
        <v>0</v>
      </c>
      <c r="DM80" s="567">
        <f>IF(AND(YEAR(DM$3)=YEAR('Rent Roll'!$C10),MONTH(DM$3)=MONTH('Rent Roll'!$C10)),(DM$4-DAY('Rent Roll'!$C10)+1)/DM$4,IF(AND(YEAR(DM$3)=YEAR('Rent Roll'!$D10),MONTH(DM$3)=MONTH('Rent Roll'!$D10)),DAY('Rent Roll'!$D10)/DM$4,DM36))</f>
        <v>0</v>
      </c>
      <c r="DN80" s="567">
        <f>IF(AND(YEAR(DN$3)=YEAR('Rent Roll'!$C10),MONTH(DN$3)=MONTH('Rent Roll'!$C10)),(DN$4-DAY('Rent Roll'!$C10)+1)/DN$4,IF(AND(YEAR(DN$3)=YEAR('Rent Roll'!$D10),MONTH(DN$3)=MONTH('Rent Roll'!$D10)),DAY('Rent Roll'!$D10)/DN$4,DN36))</f>
        <v>0</v>
      </c>
      <c r="DO80" s="567">
        <f>IF(AND(YEAR(DO$3)=YEAR('Rent Roll'!$C10),MONTH(DO$3)=MONTH('Rent Roll'!$C10)),(DO$4-DAY('Rent Roll'!$C10)+1)/DO$4,IF(AND(YEAR(DO$3)=YEAR('Rent Roll'!$D10),MONTH(DO$3)=MONTH('Rent Roll'!$D10)),DAY('Rent Roll'!$D10)/DO$4,DO36))</f>
        <v>0</v>
      </c>
      <c r="DP80" s="567">
        <f>IF(AND(YEAR(DP$3)=YEAR('Rent Roll'!$C10),MONTH(DP$3)=MONTH('Rent Roll'!$C10)),(DP$4-DAY('Rent Roll'!$C10)+1)/DP$4,IF(AND(YEAR(DP$3)=YEAR('Rent Roll'!$D10),MONTH(DP$3)=MONTH('Rent Roll'!$D10)),DAY('Rent Roll'!$D10)/DP$4,DP36))</f>
        <v>0</v>
      </c>
      <c r="DQ80" s="567">
        <f>IF(AND(YEAR(DQ$3)=YEAR('Rent Roll'!$C10),MONTH(DQ$3)=MONTH('Rent Roll'!$C10)),(DQ$4-DAY('Rent Roll'!$C10)+1)/DQ$4,IF(AND(YEAR(DQ$3)=YEAR('Rent Roll'!$D10),MONTH(DQ$3)=MONTH('Rent Roll'!$D10)),DAY('Rent Roll'!$D10)/DQ$4,DQ36))</f>
        <v>0</v>
      </c>
      <c r="DR80" s="567">
        <f>IF(AND(YEAR(DR$3)=YEAR('Rent Roll'!$C10),MONTH(DR$3)=MONTH('Rent Roll'!$C10)),(DR$4-DAY('Rent Roll'!$C10)+1)/DR$4,IF(AND(YEAR(DR$3)=YEAR('Rent Roll'!$D10),MONTH(DR$3)=MONTH('Rent Roll'!$D10)),DAY('Rent Roll'!$D10)/DR$4,DR36))</f>
        <v>0</v>
      </c>
      <c r="DS80" s="567">
        <f>IF(AND(YEAR(DS$3)=YEAR('Rent Roll'!$C10),MONTH(DS$3)=MONTH('Rent Roll'!$C10)),(DS$4-DAY('Rent Roll'!$C10)+1)/DS$4,IF(AND(YEAR(DS$3)=YEAR('Rent Roll'!$D10),MONTH(DS$3)=MONTH('Rent Roll'!$D10)),DAY('Rent Roll'!$D10)/DS$4,DS36))</f>
        <v>0</v>
      </c>
      <c r="DT80" s="567">
        <f>IF(AND(YEAR(DT$3)=YEAR('Rent Roll'!$C10),MONTH(DT$3)=MONTH('Rent Roll'!$C10)),(DT$4-DAY('Rent Roll'!$C10)+1)/DT$4,IF(AND(YEAR(DT$3)=YEAR('Rent Roll'!$D10),MONTH(DT$3)=MONTH('Rent Roll'!$D10)),DAY('Rent Roll'!$D10)/DT$4,DT36))</f>
        <v>0</v>
      </c>
      <c r="DU80" s="567">
        <f>IF(AND(YEAR(DU$3)=YEAR('Rent Roll'!$C10),MONTH(DU$3)=MONTH('Rent Roll'!$C10)),(DU$4-DAY('Rent Roll'!$C10)+1)/DU$4,IF(AND(YEAR(DU$3)=YEAR('Rent Roll'!$D10),MONTH(DU$3)=MONTH('Rent Roll'!$D10)),DAY('Rent Roll'!$D10)/DU$4,DU36))</f>
        <v>0</v>
      </c>
      <c r="DV80" s="567">
        <f>IF(AND(YEAR(DV$3)=YEAR('Rent Roll'!$C10),MONTH(DV$3)=MONTH('Rent Roll'!$C10)),(DV$4-DAY('Rent Roll'!$C10)+1)/DV$4,IF(AND(YEAR(DV$3)=YEAR('Rent Roll'!$D10),MONTH(DV$3)=MONTH('Rent Roll'!$D10)),DAY('Rent Roll'!$D10)/DV$4,DV36))</f>
        <v>0</v>
      </c>
    </row>
    <row r="81" spans="1:126" s="565" customFormat="1" ht="12" customHeight="1" outlineLevel="1" x14ac:dyDescent="0.4">
      <c r="A81" s="731"/>
      <c r="B81" s="564" t="str">
        <f>'Rent Roll'!$B11</f>
        <v>3층</v>
      </c>
      <c r="E81" s="566"/>
      <c r="F81" s="778">
        <f>IF(AND(YEAR(F$3)=YEAR('Rent Roll'!$C11),MONTH(F$3)=MONTH('Rent Roll'!$C11)),(F$4-DAY('Rent Roll'!$C11)+1)/F$4,IF(AND(YEAR(F$3)=YEAR('Rent Roll'!$D11),MONTH(F$3)=MONTH('Rent Roll'!$D11)),DAY('Rent Roll'!$D11)/F$4,F37))</f>
        <v>0</v>
      </c>
      <c r="G81" s="768">
        <f>IF(AND(YEAR(G$3)=YEAR('Rent Roll'!$C11),MONTH(G$3)=MONTH('Rent Roll'!$C11)),(G$4-DAY('Rent Roll'!$C11)+1)/G$4,IF(AND(YEAR(G$3)=YEAR('Rent Roll'!$D11),MONTH(G$3)=MONTH('Rent Roll'!$D11)),DAY('Rent Roll'!$D11)/G$4,G37))</f>
        <v>0</v>
      </c>
      <c r="H81" s="567">
        <f>IF(AND(YEAR(H$3)=YEAR('Rent Roll'!$C11),MONTH(H$3)=MONTH('Rent Roll'!$C11)),(H$4-DAY('Rent Roll'!$C11)+1)/H$4,IF(AND(YEAR(H$3)=YEAR('Rent Roll'!$D11),MONTH(H$3)=MONTH('Rent Roll'!$D11)),DAY('Rent Roll'!$D11)/H$4,H37))</f>
        <v>0</v>
      </c>
      <c r="I81" s="567">
        <f>IF(AND(YEAR(I$3)=YEAR('Rent Roll'!$C11),MONTH(I$3)=MONTH('Rent Roll'!$C11)),(I$4-DAY('Rent Roll'!$C11)+1)/I$4,IF(AND(YEAR(I$3)=YEAR('Rent Roll'!$D11),MONTH(I$3)=MONTH('Rent Roll'!$D11)),DAY('Rent Roll'!$D11)/I$4,I37))</f>
        <v>0</v>
      </c>
      <c r="J81" s="567">
        <f>IF(AND(YEAR(J$3)=YEAR('Rent Roll'!$C11),MONTH(J$3)=MONTH('Rent Roll'!$C11)),(J$4-DAY('Rent Roll'!$C11)+1)/J$4,IF(AND(YEAR(J$3)=YEAR('Rent Roll'!$D11),MONTH(J$3)=MONTH('Rent Roll'!$D11)),DAY('Rent Roll'!$D11)/J$4,J37))</f>
        <v>0</v>
      </c>
      <c r="K81" s="567">
        <f>IF(AND(YEAR(K$3)=YEAR('Rent Roll'!$C11),MONTH(K$3)=MONTH('Rent Roll'!$C11)),(K$4-DAY('Rent Roll'!$C11)+1)/K$4,IF(AND(YEAR(K$3)=YEAR('Rent Roll'!$D11),MONTH(K$3)=MONTH('Rent Roll'!$D11)),DAY('Rent Roll'!$D11)/K$4,K37))</f>
        <v>0</v>
      </c>
      <c r="L81" s="567">
        <f>IF(AND(YEAR(L$3)=YEAR('Rent Roll'!$C11),MONTH(L$3)=MONTH('Rent Roll'!$C11)),(L$4-DAY('Rent Roll'!$C11)+1)/L$4,IF(AND(YEAR(L$3)=YEAR('Rent Roll'!$D11),MONTH(L$3)=MONTH('Rent Roll'!$D11)),DAY('Rent Roll'!$D11)/L$4,L37))</f>
        <v>0</v>
      </c>
      <c r="M81" s="567">
        <f>IF(AND(YEAR(M$3)=YEAR('Rent Roll'!$C11),MONTH(M$3)=MONTH('Rent Roll'!$C11)),(M$4-DAY('Rent Roll'!$C11)+1)/M$4,IF(AND(YEAR(M$3)=YEAR('Rent Roll'!$D11),MONTH(M$3)=MONTH('Rent Roll'!$D11)),DAY('Rent Roll'!$D11)/M$4,M37))</f>
        <v>0</v>
      </c>
      <c r="N81" s="567">
        <f>IF(AND(YEAR(N$3)=YEAR('Rent Roll'!$C11),MONTH(N$3)=MONTH('Rent Roll'!$C11)),(N$4-DAY('Rent Roll'!$C11)+1)/N$4,IF(AND(YEAR(N$3)=YEAR('Rent Roll'!$D11),MONTH(N$3)=MONTH('Rent Roll'!$D11)),DAY('Rent Roll'!$D11)/N$4,N37))</f>
        <v>0</v>
      </c>
      <c r="O81" s="567">
        <f>IF(AND(YEAR(O$3)=YEAR('Rent Roll'!$C11),MONTH(O$3)=MONTH('Rent Roll'!$C11)),(O$4-DAY('Rent Roll'!$C11)+1)/O$4,IF(AND(YEAR(O$3)=YEAR('Rent Roll'!$D11),MONTH(O$3)=MONTH('Rent Roll'!$D11)),DAY('Rent Roll'!$D11)/O$4,O37))</f>
        <v>0</v>
      </c>
      <c r="P81" s="567">
        <f>IF(AND(YEAR(P$3)=YEAR('Rent Roll'!$C11),MONTH(P$3)=MONTH('Rent Roll'!$C11)),(P$4-DAY('Rent Roll'!$C11)+1)/P$4,IF(AND(YEAR(P$3)=YEAR('Rent Roll'!$D11),MONTH(P$3)=MONTH('Rent Roll'!$D11)),DAY('Rent Roll'!$D11)/P$4,P37))</f>
        <v>0</v>
      </c>
      <c r="Q81" s="567">
        <f>IF(AND(YEAR(Q$3)=YEAR('Rent Roll'!$C11),MONTH(Q$3)=MONTH('Rent Roll'!$C11)),(Q$4-DAY('Rent Roll'!$C11)+1)/Q$4,IF(AND(YEAR(Q$3)=YEAR('Rent Roll'!$D11),MONTH(Q$3)=MONTH('Rent Roll'!$D11)),DAY('Rent Roll'!$D11)/Q$4,Q37))</f>
        <v>0</v>
      </c>
      <c r="R81" s="767">
        <f>IF(AND(YEAR(R$3)=YEAR('Rent Roll'!$C11),MONTH(R$3)=MONTH('Rent Roll'!$C11)),(R$4-DAY('Rent Roll'!$C11)+1)/R$4,IF(AND(YEAR(R$3)=YEAR('Rent Roll'!$D11),MONTH(R$3)=MONTH('Rent Roll'!$D11)),DAY('Rent Roll'!$D11)/R$4,R37))</f>
        <v>0</v>
      </c>
      <c r="S81" s="768">
        <f>IF(AND(YEAR(S$3)=YEAR('Rent Roll'!$C11),MONTH(S$3)=MONTH('Rent Roll'!$C11)),(S$4-DAY('Rent Roll'!$C11)+1)/S$4,IF(AND(YEAR(S$3)=YEAR('Rent Roll'!$D11),MONTH(S$3)=MONTH('Rent Roll'!$D11)),DAY('Rent Roll'!$D11)/S$4,S37))</f>
        <v>0</v>
      </c>
      <c r="T81" s="567">
        <f>IF(AND(YEAR(T$3)=YEAR('Rent Roll'!$C11),MONTH(T$3)=MONTH('Rent Roll'!$C11)),(T$4-DAY('Rent Roll'!$C11)+1)/T$4,IF(AND(YEAR(T$3)=YEAR('Rent Roll'!$D11),MONTH(T$3)=MONTH('Rent Roll'!$D11)),DAY('Rent Roll'!$D11)/T$4,T37))</f>
        <v>0</v>
      </c>
      <c r="U81" s="567">
        <f>IF(AND(YEAR(U$3)=YEAR('Rent Roll'!$C11),MONTH(U$3)=MONTH('Rent Roll'!$C11)),(U$4-DAY('Rent Roll'!$C11)+1)/U$4,IF(AND(YEAR(U$3)=YEAR('Rent Roll'!$D11),MONTH(U$3)=MONTH('Rent Roll'!$D11)),DAY('Rent Roll'!$D11)/U$4,U37))</f>
        <v>0</v>
      </c>
      <c r="V81" s="567">
        <f>IF(AND(YEAR(V$3)=YEAR('Rent Roll'!$C11),MONTH(V$3)=MONTH('Rent Roll'!$C11)),(V$4-DAY('Rent Roll'!$C11)+1)/V$4,IF(AND(YEAR(V$3)=YEAR('Rent Roll'!$D11),MONTH(V$3)=MONTH('Rent Roll'!$D11)),DAY('Rent Roll'!$D11)/V$4,V37))</f>
        <v>0</v>
      </c>
      <c r="W81" s="567">
        <f>IF(AND(YEAR(W$3)=YEAR('Rent Roll'!$C11),MONTH(W$3)=MONTH('Rent Roll'!$C11)),(W$4-DAY('Rent Roll'!$C11)+1)/W$4,IF(AND(YEAR(W$3)=YEAR('Rent Roll'!$D11),MONTH(W$3)=MONTH('Rent Roll'!$D11)),DAY('Rent Roll'!$D11)/W$4,W37))</f>
        <v>0</v>
      </c>
      <c r="X81" s="567">
        <f>IF(AND(YEAR(X$3)=YEAR('Rent Roll'!$C11),MONTH(X$3)=MONTH('Rent Roll'!$C11)),(X$4-DAY('Rent Roll'!$C11)+1)/X$4,IF(AND(YEAR(X$3)=YEAR('Rent Roll'!$D11),MONTH(X$3)=MONTH('Rent Roll'!$D11)),DAY('Rent Roll'!$D11)/X$4,X37))</f>
        <v>0</v>
      </c>
      <c r="Y81" s="567">
        <f>IF(AND(YEAR(Y$3)=YEAR('Rent Roll'!$C11),MONTH(Y$3)=MONTH('Rent Roll'!$C11)),(Y$4-DAY('Rent Roll'!$C11)+1)/Y$4,IF(AND(YEAR(Y$3)=YEAR('Rent Roll'!$D11),MONTH(Y$3)=MONTH('Rent Roll'!$D11)),DAY('Rent Roll'!$D11)/Y$4,Y37))</f>
        <v>0</v>
      </c>
      <c r="Z81" s="567">
        <f>IF(AND(YEAR(Z$3)=YEAR('Rent Roll'!$C11),MONTH(Z$3)=MONTH('Rent Roll'!$C11)),(Z$4-DAY('Rent Roll'!$C11)+1)/Z$4,IF(AND(YEAR(Z$3)=YEAR('Rent Roll'!$D11),MONTH(Z$3)=MONTH('Rent Roll'!$D11)),DAY('Rent Roll'!$D11)/Z$4,Z37))</f>
        <v>0</v>
      </c>
      <c r="AA81" s="567">
        <f>IF(AND(YEAR(AA$3)=YEAR('Rent Roll'!$C11),MONTH(AA$3)=MONTH('Rent Roll'!$C11)),(AA$4-DAY('Rent Roll'!$C11)+1)/AA$4,IF(AND(YEAR(AA$3)=YEAR('Rent Roll'!$D11),MONTH(AA$3)=MONTH('Rent Roll'!$D11)),DAY('Rent Roll'!$D11)/AA$4,AA37))</f>
        <v>0</v>
      </c>
      <c r="AB81" s="567">
        <f>IF(AND(YEAR(AB$3)=YEAR('Rent Roll'!$C11),MONTH(AB$3)=MONTH('Rent Roll'!$C11)),(AB$4-DAY('Rent Roll'!$C11)+1)/AB$4,IF(AND(YEAR(AB$3)=YEAR('Rent Roll'!$D11),MONTH(AB$3)=MONTH('Rent Roll'!$D11)),DAY('Rent Roll'!$D11)/AB$4,AB37))</f>
        <v>0</v>
      </c>
      <c r="AC81" s="567">
        <f>IF(AND(YEAR(AC$3)=YEAR('Rent Roll'!$C11),MONTH(AC$3)=MONTH('Rent Roll'!$C11)),(AC$4-DAY('Rent Roll'!$C11)+1)/AC$4,IF(AND(YEAR(AC$3)=YEAR('Rent Roll'!$D11),MONTH(AC$3)=MONTH('Rent Roll'!$D11)),DAY('Rent Roll'!$D11)/AC$4,AC37))</f>
        <v>0</v>
      </c>
      <c r="AD81" s="767">
        <f>IF(AND(YEAR(AD$3)=YEAR('Rent Roll'!$C11),MONTH(AD$3)=MONTH('Rent Roll'!$C11)),(AD$4-DAY('Rent Roll'!$C11)+1)/AD$4,IF(AND(YEAR(AD$3)=YEAR('Rent Roll'!$D11),MONTH(AD$3)=MONTH('Rent Roll'!$D11)),DAY('Rent Roll'!$D11)/AD$4,AD37))</f>
        <v>0</v>
      </c>
      <c r="AE81" s="768">
        <f>IF(AND(YEAR(AE$3)=YEAR('Rent Roll'!$C11),MONTH(AE$3)=MONTH('Rent Roll'!$C11)),(AE$4-DAY('Rent Roll'!$C11)+1)/AE$4,IF(AND(YEAR(AE$3)=YEAR('Rent Roll'!$D11),MONTH(AE$3)=MONTH('Rent Roll'!$D11)),DAY('Rent Roll'!$D11)/AE$4,AE37))</f>
        <v>0</v>
      </c>
      <c r="AF81" s="567">
        <f>IF(AND(YEAR(AF$3)=YEAR('Rent Roll'!$C11),MONTH(AF$3)=MONTH('Rent Roll'!$C11)),(AF$4-DAY('Rent Roll'!$C11)+1)/AF$4,IF(AND(YEAR(AF$3)=YEAR('Rent Roll'!$D11),MONTH(AF$3)=MONTH('Rent Roll'!$D11)),DAY('Rent Roll'!$D11)/AF$4,AF37))</f>
        <v>0</v>
      </c>
      <c r="AG81" s="567">
        <f>IF(AND(YEAR(AG$3)=YEAR('Rent Roll'!$C11),MONTH(AG$3)=MONTH('Rent Roll'!$C11)),(AG$4-DAY('Rent Roll'!$C11)+1)/AG$4,IF(AND(YEAR(AG$3)=YEAR('Rent Roll'!$D11),MONTH(AG$3)=MONTH('Rent Roll'!$D11)),DAY('Rent Roll'!$D11)/AG$4,AG37))</f>
        <v>0</v>
      </c>
      <c r="AH81" s="567">
        <f>IF(AND(YEAR(AH$3)=YEAR('Rent Roll'!$C11),MONTH(AH$3)=MONTH('Rent Roll'!$C11)),(AH$4-DAY('Rent Roll'!$C11)+1)/AH$4,IF(AND(YEAR(AH$3)=YEAR('Rent Roll'!$D11),MONTH(AH$3)=MONTH('Rent Roll'!$D11)),DAY('Rent Roll'!$D11)/AH$4,AH37))</f>
        <v>0</v>
      </c>
      <c r="AI81" s="567">
        <f>IF(AND(YEAR(AI$3)=YEAR('Rent Roll'!$C11),MONTH(AI$3)=MONTH('Rent Roll'!$C11)),(AI$4-DAY('Rent Roll'!$C11)+1)/AI$4,IF(AND(YEAR(AI$3)=YEAR('Rent Roll'!$D11),MONTH(AI$3)=MONTH('Rent Roll'!$D11)),DAY('Rent Roll'!$D11)/AI$4,AI37))</f>
        <v>0</v>
      </c>
      <c r="AJ81" s="567">
        <f>IF(AND(YEAR(AJ$3)=YEAR('Rent Roll'!$C11),MONTH(AJ$3)=MONTH('Rent Roll'!$C11)),(AJ$4-DAY('Rent Roll'!$C11)+1)/AJ$4,IF(AND(YEAR(AJ$3)=YEAR('Rent Roll'!$D11),MONTH(AJ$3)=MONTH('Rent Roll'!$D11)),DAY('Rent Roll'!$D11)/AJ$4,AJ37))</f>
        <v>0</v>
      </c>
      <c r="AK81" s="567">
        <f>IF(AND(YEAR(AK$3)=YEAR('Rent Roll'!$C11),MONTH(AK$3)=MONTH('Rent Roll'!$C11)),(AK$4-DAY('Rent Roll'!$C11)+1)/AK$4,IF(AND(YEAR(AK$3)=YEAR('Rent Roll'!$D11),MONTH(AK$3)=MONTH('Rent Roll'!$D11)),DAY('Rent Roll'!$D11)/AK$4,AK37))</f>
        <v>0</v>
      </c>
      <c r="AL81" s="567">
        <f>IF(AND(YEAR(AL$3)=YEAR('Rent Roll'!$C11),MONTH(AL$3)=MONTH('Rent Roll'!$C11)),(AL$4-DAY('Rent Roll'!$C11)+1)/AL$4,IF(AND(YEAR(AL$3)=YEAR('Rent Roll'!$D11),MONTH(AL$3)=MONTH('Rent Roll'!$D11)),DAY('Rent Roll'!$D11)/AL$4,AL37))</f>
        <v>0</v>
      </c>
      <c r="AM81" s="567">
        <f>IF(AND(YEAR(AM$3)=YEAR('Rent Roll'!$C11),MONTH(AM$3)=MONTH('Rent Roll'!$C11)),(AM$4-DAY('Rent Roll'!$C11)+1)/AM$4,IF(AND(YEAR(AM$3)=YEAR('Rent Roll'!$D11),MONTH(AM$3)=MONTH('Rent Roll'!$D11)),DAY('Rent Roll'!$D11)/AM$4,AM37))</f>
        <v>0</v>
      </c>
      <c r="AN81" s="567">
        <f>IF(AND(YEAR(AN$3)=YEAR('Rent Roll'!$C11),MONTH(AN$3)=MONTH('Rent Roll'!$C11)),(AN$4-DAY('Rent Roll'!$C11)+1)/AN$4,IF(AND(YEAR(AN$3)=YEAR('Rent Roll'!$D11),MONTH(AN$3)=MONTH('Rent Roll'!$D11)),DAY('Rent Roll'!$D11)/AN$4,AN37))</f>
        <v>0</v>
      </c>
      <c r="AO81" s="567">
        <f>IF(AND(YEAR(AO$3)=YEAR('Rent Roll'!$C11),MONTH(AO$3)=MONTH('Rent Roll'!$C11)),(AO$4-DAY('Rent Roll'!$C11)+1)/AO$4,IF(AND(YEAR(AO$3)=YEAR('Rent Roll'!$D11),MONTH(AO$3)=MONTH('Rent Roll'!$D11)),DAY('Rent Roll'!$D11)/AO$4,AO37))</f>
        <v>0</v>
      </c>
      <c r="AP81" s="767">
        <f>IF(AND(YEAR(AP$3)=YEAR('Rent Roll'!$C11),MONTH(AP$3)=MONTH('Rent Roll'!$C11)),(AP$4-DAY('Rent Roll'!$C11)+1)/AP$4,IF(AND(YEAR(AP$3)=YEAR('Rent Roll'!$D11),MONTH(AP$3)=MONTH('Rent Roll'!$D11)),DAY('Rent Roll'!$D11)/AP$4,AP37))</f>
        <v>0</v>
      </c>
      <c r="AQ81" s="768">
        <f>IF(AND(YEAR(AQ$3)=YEAR('Rent Roll'!$C11),MONTH(AQ$3)=MONTH('Rent Roll'!$C11)),(AQ$4-DAY('Rent Roll'!$C11)+1)/AQ$4,IF(AND(YEAR(AQ$3)=YEAR('Rent Roll'!$D11),MONTH(AQ$3)=MONTH('Rent Roll'!$D11)),DAY('Rent Roll'!$D11)/AQ$4,AQ37))</f>
        <v>0</v>
      </c>
      <c r="AR81" s="567">
        <f>IF(AND(YEAR(AR$3)=YEAR('Rent Roll'!$C11),MONTH(AR$3)=MONTH('Rent Roll'!$C11)),(AR$4-DAY('Rent Roll'!$C11)+1)/AR$4,IF(AND(YEAR(AR$3)=YEAR('Rent Roll'!$D11),MONTH(AR$3)=MONTH('Rent Roll'!$D11)),DAY('Rent Roll'!$D11)/AR$4,AR37))</f>
        <v>0</v>
      </c>
      <c r="AS81" s="567">
        <f>IF(AND(YEAR(AS$3)=YEAR('Rent Roll'!$C11),MONTH(AS$3)=MONTH('Rent Roll'!$C11)),(AS$4-DAY('Rent Roll'!$C11)+1)/AS$4,IF(AND(YEAR(AS$3)=YEAR('Rent Roll'!$D11),MONTH(AS$3)=MONTH('Rent Roll'!$D11)),DAY('Rent Roll'!$D11)/AS$4,AS37))</f>
        <v>0</v>
      </c>
      <c r="AT81" s="567">
        <f>IF(AND(YEAR(AT$3)=YEAR('Rent Roll'!$C11),MONTH(AT$3)=MONTH('Rent Roll'!$C11)),(AT$4-DAY('Rent Roll'!$C11)+1)/AT$4,IF(AND(YEAR(AT$3)=YEAR('Rent Roll'!$D11),MONTH(AT$3)=MONTH('Rent Roll'!$D11)),DAY('Rent Roll'!$D11)/AT$4,AT37))</f>
        <v>0</v>
      </c>
      <c r="AU81" s="567">
        <f>IF(AND(YEAR(AU$3)=YEAR('Rent Roll'!$C11),MONTH(AU$3)=MONTH('Rent Roll'!$C11)),(AU$4-DAY('Rent Roll'!$C11)+1)/AU$4,IF(AND(YEAR(AU$3)=YEAR('Rent Roll'!$D11),MONTH(AU$3)=MONTH('Rent Roll'!$D11)),DAY('Rent Roll'!$D11)/AU$4,AU37))</f>
        <v>0</v>
      </c>
      <c r="AV81" s="567">
        <f>IF(AND(YEAR(AV$3)=YEAR('Rent Roll'!$C11),MONTH(AV$3)=MONTH('Rent Roll'!$C11)),(AV$4-DAY('Rent Roll'!$C11)+1)/AV$4,IF(AND(YEAR(AV$3)=YEAR('Rent Roll'!$D11),MONTH(AV$3)=MONTH('Rent Roll'!$D11)),DAY('Rent Roll'!$D11)/AV$4,AV37))</f>
        <v>0</v>
      </c>
      <c r="AW81" s="567">
        <f>IF(AND(YEAR(AW$3)=YEAR('Rent Roll'!$C11),MONTH(AW$3)=MONTH('Rent Roll'!$C11)),(AW$4-DAY('Rent Roll'!$C11)+1)/AW$4,IF(AND(YEAR(AW$3)=YEAR('Rent Roll'!$D11),MONTH(AW$3)=MONTH('Rent Roll'!$D11)),DAY('Rent Roll'!$D11)/AW$4,AW37))</f>
        <v>0</v>
      </c>
      <c r="AX81" s="567">
        <f>IF(AND(YEAR(AX$3)=YEAR('Rent Roll'!$C11),MONTH(AX$3)=MONTH('Rent Roll'!$C11)),(AX$4-DAY('Rent Roll'!$C11)+1)/AX$4,IF(AND(YEAR(AX$3)=YEAR('Rent Roll'!$D11),MONTH(AX$3)=MONTH('Rent Roll'!$D11)),DAY('Rent Roll'!$D11)/AX$4,AX37))</f>
        <v>0</v>
      </c>
      <c r="AY81" s="567">
        <f>IF(AND(YEAR(AY$3)=YEAR('Rent Roll'!$C11),MONTH(AY$3)=MONTH('Rent Roll'!$C11)),(AY$4-DAY('Rent Roll'!$C11)+1)/AY$4,IF(AND(YEAR(AY$3)=YEAR('Rent Roll'!$D11),MONTH(AY$3)=MONTH('Rent Roll'!$D11)),DAY('Rent Roll'!$D11)/AY$4,AY37))</f>
        <v>0</v>
      </c>
      <c r="AZ81" s="567">
        <f>IF(AND(YEAR(AZ$3)=YEAR('Rent Roll'!$C11),MONTH(AZ$3)=MONTH('Rent Roll'!$C11)),(AZ$4-DAY('Rent Roll'!$C11)+1)/AZ$4,IF(AND(YEAR(AZ$3)=YEAR('Rent Roll'!$D11),MONTH(AZ$3)=MONTH('Rent Roll'!$D11)),DAY('Rent Roll'!$D11)/AZ$4,AZ37))</f>
        <v>0</v>
      </c>
      <c r="BA81" s="567">
        <f>IF(AND(YEAR(BA$3)=YEAR('Rent Roll'!$C11),MONTH(BA$3)=MONTH('Rent Roll'!$C11)),(BA$4-DAY('Rent Roll'!$C11)+1)/BA$4,IF(AND(YEAR(BA$3)=YEAR('Rent Roll'!$D11),MONTH(BA$3)=MONTH('Rent Roll'!$D11)),DAY('Rent Roll'!$D11)/BA$4,BA37))</f>
        <v>0</v>
      </c>
      <c r="BB81" s="767">
        <f>IF(AND(YEAR(BB$3)=YEAR('Rent Roll'!$C11),MONTH(BB$3)=MONTH('Rent Roll'!$C11)),(BB$4-DAY('Rent Roll'!$C11)+1)/BB$4,IF(AND(YEAR(BB$3)=YEAR('Rent Roll'!$D11),MONTH(BB$3)=MONTH('Rent Roll'!$D11)),DAY('Rent Roll'!$D11)/BB$4,BB37))</f>
        <v>0</v>
      </c>
      <c r="BC81" s="768">
        <f>IF(AND(YEAR(BC$3)=YEAR('Rent Roll'!$C11),MONTH(BC$3)=MONTH('Rent Roll'!$C11)),(BC$4-DAY('Rent Roll'!$C11)+1)/BC$4,IF(AND(YEAR(BC$3)=YEAR('Rent Roll'!$D11),MONTH(BC$3)=MONTH('Rent Roll'!$D11)),DAY('Rent Roll'!$D11)/BC$4,BC37))</f>
        <v>0</v>
      </c>
      <c r="BD81" s="567">
        <f>IF(AND(YEAR(BD$3)=YEAR('Rent Roll'!$C11),MONTH(BD$3)=MONTH('Rent Roll'!$C11)),(BD$4-DAY('Rent Roll'!$C11)+1)/BD$4,IF(AND(YEAR(BD$3)=YEAR('Rent Roll'!$D11),MONTH(BD$3)=MONTH('Rent Roll'!$D11)),DAY('Rent Roll'!$D11)/BD$4,BD37))</f>
        <v>0</v>
      </c>
      <c r="BE81" s="567">
        <f>IF(AND(YEAR(BE$3)=YEAR('Rent Roll'!$C11),MONTH(BE$3)=MONTH('Rent Roll'!$C11)),(BE$4-DAY('Rent Roll'!$C11)+1)/BE$4,IF(AND(YEAR(BE$3)=YEAR('Rent Roll'!$D11),MONTH(BE$3)=MONTH('Rent Roll'!$D11)),DAY('Rent Roll'!$D11)/BE$4,BE37))</f>
        <v>0</v>
      </c>
      <c r="BF81" s="567">
        <f>IF(AND(YEAR(BF$3)=YEAR('Rent Roll'!$C11),MONTH(BF$3)=MONTH('Rent Roll'!$C11)),(BF$4-DAY('Rent Roll'!$C11)+1)/BF$4,IF(AND(YEAR(BF$3)=YEAR('Rent Roll'!$D11),MONTH(BF$3)=MONTH('Rent Roll'!$D11)),DAY('Rent Roll'!$D11)/BF$4,BF37))</f>
        <v>0</v>
      </c>
      <c r="BG81" s="567">
        <f>IF(AND(YEAR(BG$3)=YEAR('Rent Roll'!$C11),MONTH(BG$3)=MONTH('Rent Roll'!$C11)),(BG$4-DAY('Rent Roll'!$C11)+1)/BG$4,IF(AND(YEAR(BG$3)=YEAR('Rent Roll'!$D11),MONTH(BG$3)=MONTH('Rent Roll'!$D11)),DAY('Rent Roll'!$D11)/BG$4,BG37))</f>
        <v>0</v>
      </c>
      <c r="BH81" s="567">
        <f>IF(AND(YEAR(BH$3)=YEAR('Rent Roll'!$C11),MONTH(BH$3)=MONTH('Rent Roll'!$C11)),(BH$4-DAY('Rent Roll'!$C11)+1)/BH$4,IF(AND(YEAR(BH$3)=YEAR('Rent Roll'!$D11),MONTH(BH$3)=MONTH('Rent Roll'!$D11)),DAY('Rent Roll'!$D11)/BH$4,BH37))</f>
        <v>0</v>
      </c>
      <c r="BI81" s="567">
        <f>IF(AND(YEAR(BI$3)=YEAR('Rent Roll'!$C11),MONTH(BI$3)=MONTH('Rent Roll'!$C11)),(BI$4-DAY('Rent Roll'!$C11)+1)/BI$4,IF(AND(YEAR(BI$3)=YEAR('Rent Roll'!$D11),MONTH(BI$3)=MONTH('Rent Roll'!$D11)),DAY('Rent Roll'!$D11)/BI$4,BI37))</f>
        <v>0</v>
      </c>
      <c r="BJ81" s="567">
        <f>IF(AND(YEAR(BJ$3)=YEAR('Rent Roll'!$C11),MONTH(BJ$3)=MONTH('Rent Roll'!$C11)),(BJ$4-DAY('Rent Roll'!$C11)+1)/BJ$4,IF(AND(YEAR(BJ$3)=YEAR('Rent Roll'!$D11),MONTH(BJ$3)=MONTH('Rent Roll'!$D11)),DAY('Rent Roll'!$D11)/BJ$4,BJ37))</f>
        <v>0</v>
      </c>
      <c r="BK81" s="567">
        <f>IF(AND(YEAR(BK$3)=YEAR('Rent Roll'!$C11),MONTH(BK$3)=MONTH('Rent Roll'!$C11)),(BK$4-DAY('Rent Roll'!$C11)+1)/BK$4,IF(AND(YEAR(BK$3)=YEAR('Rent Roll'!$D11),MONTH(BK$3)=MONTH('Rent Roll'!$D11)),DAY('Rent Roll'!$D11)/BK$4,BK37))</f>
        <v>0</v>
      </c>
      <c r="BL81" s="567">
        <f>IF(AND(YEAR(BL$3)=YEAR('Rent Roll'!$C11),MONTH(BL$3)=MONTH('Rent Roll'!$C11)),(BL$4-DAY('Rent Roll'!$C11)+1)/BL$4,IF(AND(YEAR(BL$3)=YEAR('Rent Roll'!$D11),MONTH(BL$3)=MONTH('Rent Roll'!$D11)),DAY('Rent Roll'!$D11)/BL$4,BL37))</f>
        <v>0</v>
      </c>
      <c r="BM81" s="567">
        <f>IF(AND(YEAR(BM$3)=YEAR('Rent Roll'!$C11),MONTH(BM$3)=MONTH('Rent Roll'!$C11)),(BM$4-DAY('Rent Roll'!$C11)+1)/BM$4,IF(AND(YEAR(BM$3)=YEAR('Rent Roll'!$D11),MONTH(BM$3)=MONTH('Rent Roll'!$D11)),DAY('Rent Roll'!$D11)/BM$4,BM37))</f>
        <v>0</v>
      </c>
      <c r="BN81" s="767">
        <f>IF(AND(YEAR(BN$3)=YEAR('Rent Roll'!$C11),MONTH(BN$3)=MONTH('Rent Roll'!$C11)),(BN$4-DAY('Rent Roll'!$C11)+1)/BN$4,IF(AND(YEAR(BN$3)=YEAR('Rent Roll'!$D11),MONTH(BN$3)=MONTH('Rent Roll'!$D11)),DAY('Rent Roll'!$D11)/BN$4,BN37))</f>
        <v>0</v>
      </c>
      <c r="BO81" s="768">
        <f>IF(AND(YEAR(BO$3)=YEAR('Rent Roll'!$C11),MONTH(BO$3)=MONTH('Rent Roll'!$C11)),(BO$4-DAY('Rent Roll'!$C11)+1)/BO$4,IF(AND(YEAR(BO$3)=YEAR('Rent Roll'!$D11),MONTH(BO$3)=MONTH('Rent Roll'!$D11)),DAY('Rent Roll'!$D11)/BO$4,BO37))</f>
        <v>0</v>
      </c>
      <c r="BP81" s="567">
        <f>IF(AND(YEAR(BP$3)=YEAR('Rent Roll'!$C11),MONTH(BP$3)=MONTH('Rent Roll'!$C11)),(BP$4-DAY('Rent Roll'!$C11)+1)/BP$4,IF(AND(YEAR(BP$3)=YEAR('Rent Roll'!$D11),MONTH(BP$3)=MONTH('Rent Roll'!$D11)),DAY('Rent Roll'!$D11)/BP$4,BP37))</f>
        <v>0</v>
      </c>
      <c r="BQ81" s="567">
        <f>IF(AND(YEAR(BQ$3)=YEAR('Rent Roll'!$C11),MONTH(BQ$3)=MONTH('Rent Roll'!$C11)),(BQ$4-DAY('Rent Roll'!$C11)+1)/BQ$4,IF(AND(YEAR(BQ$3)=YEAR('Rent Roll'!$D11),MONTH(BQ$3)=MONTH('Rent Roll'!$D11)),DAY('Rent Roll'!$D11)/BQ$4,BQ37))</f>
        <v>0</v>
      </c>
      <c r="BR81" s="567">
        <f>IF(AND(YEAR(BR$3)=YEAR('Rent Roll'!$C11),MONTH(BR$3)=MONTH('Rent Roll'!$C11)),(BR$4-DAY('Rent Roll'!$C11)+1)/BR$4,IF(AND(YEAR(BR$3)=YEAR('Rent Roll'!$D11),MONTH(BR$3)=MONTH('Rent Roll'!$D11)),DAY('Rent Roll'!$D11)/BR$4,BR37))</f>
        <v>0</v>
      </c>
      <c r="BS81" s="567">
        <f>IF(AND(YEAR(BS$3)=YEAR('Rent Roll'!$C11),MONTH(BS$3)=MONTH('Rent Roll'!$C11)),(BS$4-DAY('Rent Roll'!$C11)+1)/BS$4,IF(AND(YEAR(BS$3)=YEAR('Rent Roll'!$D11),MONTH(BS$3)=MONTH('Rent Roll'!$D11)),DAY('Rent Roll'!$D11)/BS$4,BS37))</f>
        <v>0</v>
      </c>
      <c r="BT81" s="567">
        <f>IF(AND(YEAR(BT$3)=YEAR('Rent Roll'!$C11),MONTH(BT$3)=MONTH('Rent Roll'!$C11)),(BT$4-DAY('Rent Roll'!$C11)+1)/BT$4,IF(AND(YEAR(BT$3)=YEAR('Rent Roll'!$D11),MONTH(BT$3)=MONTH('Rent Roll'!$D11)),DAY('Rent Roll'!$D11)/BT$4,BT37))</f>
        <v>0</v>
      </c>
      <c r="BU81" s="567">
        <f>IF(AND(YEAR(BU$3)=YEAR('Rent Roll'!$C11),MONTH(BU$3)=MONTH('Rent Roll'!$C11)),(BU$4-DAY('Rent Roll'!$C11)+1)/BU$4,IF(AND(YEAR(BU$3)=YEAR('Rent Roll'!$D11),MONTH(BU$3)=MONTH('Rent Roll'!$D11)),DAY('Rent Roll'!$D11)/BU$4,BU37))</f>
        <v>0</v>
      </c>
      <c r="BV81" s="567">
        <f>IF(AND(YEAR(BV$3)=YEAR('Rent Roll'!$C11),MONTH(BV$3)=MONTH('Rent Roll'!$C11)),(BV$4-DAY('Rent Roll'!$C11)+1)/BV$4,IF(AND(YEAR(BV$3)=YEAR('Rent Roll'!$D11),MONTH(BV$3)=MONTH('Rent Roll'!$D11)),DAY('Rent Roll'!$D11)/BV$4,BV37))</f>
        <v>0</v>
      </c>
      <c r="BW81" s="567">
        <f>IF(AND(YEAR(BW$3)=YEAR('Rent Roll'!$C11),MONTH(BW$3)=MONTH('Rent Roll'!$C11)),(BW$4-DAY('Rent Roll'!$C11)+1)/BW$4,IF(AND(YEAR(BW$3)=YEAR('Rent Roll'!$D11),MONTH(BW$3)=MONTH('Rent Roll'!$D11)),DAY('Rent Roll'!$D11)/BW$4,BW37))</f>
        <v>0</v>
      </c>
      <c r="BX81" s="567">
        <f>IF(AND(YEAR(BX$3)=YEAR('Rent Roll'!$C11),MONTH(BX$3)=MONTH('Rent Roll'!$C11)),(BX$4-DAY('Rent Roll'!$C11)+1)/BX$4,IF(AND(YEAR(BX$3)=YEAR('Rent Roll'!$D11),MONTH(BX$3)=MONTH('Rent Roll'!$D11)),DAY('Rent Roll'!$D11)/BX$4,BX37))</f>
        <v>0</v>
      </c>
      <c r="BY81" s="567">
        <f>IF(AND(YEAR(BY$3)=YEAR('Rent Roll'!$C11),MONTH(BY$3)=MONTH('Rent Roll'!$C11)),(BY$4-DAY('Rent Roll'!$C11)+1)/BY$4,IF(AND(YEAR(BY$3)=YEAR('Rent Roll'!$D11),MONTH(BY$3)=MONTH('Rent Roll'!$D11)),DAY('Rent Roll'!$D11)/BY$4,BY37))</f>
        <v>0</v>
      </c>
      <c r="BZ81" s="767">
        <f>IF(AND(YEAR(BZ$3)=YEAR('Rent Roll'!$C11),MONTH(BZ$3)=MONTH('Rent Roll'!$C11)),(BZ$4-DAY('Rent Roll'!$C11)+1)/BZ$4,IF(AND(YEAR(BZ$3)=YEAR('Rent Roll'!$D11),MONTH(BZ$3)=MONTH('Rent Roll'!$D11)),DAY('Rent Roll'!$D11)/BZ$4,BZ37))</f>
        <v>0</v>
      </c>
      <c r="CA81" s="768">
        <f>IF(AND(YEAR(CA$3)=YEAR('Rent Roll'!$C11),MONTH(CA$3)=MONTH('Rent Roll'!$C11)),(CA$4-DAY('Rent Roll'!$C11)+1)/CA$4,IF(AND(YEAR(CA$3)=YEAR('Rent Roll'!$D11),MONTH(CA$3)=MONTH('Rent Roll'!$D11)),DAY('Rent Roll'!$D11)/CA$4,CA37))</f>
        <v>0</v>
      </c>
      <c r="CB81" s="567">
        <f>IF(AND(YEAR(CB$3)=YEAR('Rent Roll'!$C11),MONTH(CB$3)=MONTH('Rent Roll'!$C11)),(CB$4-DAY('Rent Roll'!$C11)+1)/CB$4,IF(AND(YEAR(CB$3)=YEAR('Rent Roll'!$D11),MONTH(CB$3)=MONTH('Rent Roll'!$D11)),DAY('Rent Roll'!$D11)/CB$4,CB37))</f>
        <v>0</v>
      </c>
      <c r="CC81" s="567">
        <f>IF(AND(YEAR(CC$3)=YEAR('Rent Roll'!$C11),MONTH(CC$3)=MONTH('Rent Roll'!$C11)),(CC$4-DAY('Rent Roll'!$C11)+1)/CC$4,IF(AND(YEAR(CC$3)=YEAR('Rent Roll'!$D11),MONTH(CC$3)=MONTH('Rent Roll'!$D11)),DAY('Rent Roll'!$D11)/CC$4,CC37))</f>
        <v>0</v>
      </c>
      <c r="CD81" s="567">
        <f>IF(AND(YEAR(CD$3)=YEAR('Rent Roll'!$C11),MONTH(CD$3)=MONTH('Rent Roll'!$C11)),(CD$4-DAY('Rent Roll'!$C11)+1)/CD$4,IF(AND(YEAR(CD$3)=YEAR('Rent Roll'!$D11),MONTH(CD$3)=MONTH('Rent Roll'!$D11)),DAY('Rent Roll'!$D11)/CD$4,CD37))</f>
        <v>0</v>
      </c>
      <c r="CE81" s="567">
        <f>IF(AND(YEAR(CE$3)=YEAR('Rent Roll'!$C11),MONTH(CE$3)=MONTH('Rent Roll'!$C11)),(CE$4-DAY('Rent Roll'!$C11)+1)/CE$4,IF(AND(YEAR(CE$3)=YEAR('Rent Roll'!$D11),MONTH(CE$3)=MONTH('Rent Roll'!$D11)),DAY('Rent Roll'!$D11)/CE$4,CE37))</f>
        <v>0</v>
      </c>
      <c r="CF81" s="567">
        <f>IF(AND(YEAR(CF$3)=YEAR('Rent Roll'!$C11),MONTH(CF$3)=MONTH('Rent Roll'!$C11)),(CF$4-DAY('Rent Roll'!$C11)+1)/CF$4,IF(AND(YEAR(CF$3)=YEAR('Rent Roll'!$D11),MONTH(CF$3)=MONTH('Rent Roll'!$D11)),DAY('Rent Roll'!$D11)/CF$4,CF37))</f>
        <v>0</v>
      </c>
      <c r="CG81" s="567">
        <f>IF(AND(YEAR(CG$3)=YEAR('Rent Roll'!$C11),MONTH(CG$3)=MONTH('Rent Roll'!$C11)),(CG$4-DAY('Rent Roll'!$C11)+1)/CG$4,IF(AND(YEAR(CG$3)=YEAR('Rent Roll'!$D11),MONTH(CG$3)=MONTH('Rent Roll'!$D11)),DAY('Rent Roll'!$D11)/CG$4,CG37))</f>
        <v>0</v>
      </c>
      <c r="CH81" s="567">
        <f>IF(AND(YEAR(CH$3)=YEAR('Rent Roll'!$C11),MONTH(CH$3)=MONTH('Rent Roll'!$C11)),(CH$4-DAY('Rent Roll'!$C11)+1)/CH$4,IF(AND(YEAR(CH$3)=YEAR('Rent Roll'!$D11),MONTH(CH$3)=MONTH('Rent Roll'!$D11)),DAY('Rent Roll'!$D11)/CH$4,CH37))</f>
        <v>0</v>
      </c>
      <c r="CI81" s="567">
        <f>IF(AND(YEAR(CI$3)=YEAR('Rent Roll'!$C11),MONTH(CI$3)=MONTH('Rent Roll'!$C11)),(CI$4-DAY('Rent Roll'!$C11)+1)/CI$4,IF(AND(YEAR(CI$3)=YEAR('Rent Roll'!$D11),MONTH(CI$3)=MONTH('Rent Roll'!$D11)),DAY('Rent Roll'!$D11)/CI$4,CI37))</f>
        <v>0</v>
      </c>
      <c r="CJ81" s="567">
        <f>IF(AND(YEAR(CJ$3)=YEAR('Rent Roll'!$C11),MONTH(CJ$3)=MONTH('Rent Roll'!$C11)),(CJ$4-DAY('Rent Roll'!$C11)+1)/CJ$4,IF(AND(YEAR(CJ$3)=YEAR('Rent Roll'!$D11),MONTH(CJ$3)=MONTH('Rent Roll'!$D11)),DAY('Rent Roll'!$D11)/CJ$4,CJ37))</f>
        <v>0</v>
      </c>
      <c r="CK81" s="567">
        <f>IF(AND(YEAR(CK$3)=YEAR('Rent Roll'!$C11),MONTH(CK$3)=MONTH('Rent Roll'!$C11)),(CK$4-DAY('Rent Roll'!$C11)+1)/CK$4,IF(AND(YEAR(CK$3)=YEAR('Rent Roll'!$D11),MONTH(CK$3)=MONTH('Rent Roll'!$D11)),DAY('Rent Roll'!$D11)/CK$4,CK37))</f>
        <v>0</v>
      </c>
      <c r="CL81" s="767">
        <f>IF(AND(YEAR(CL$3)=YEAR('Rent Roll'!$C11),MONTH(CL$3)=MONTH('Rent Roll'!$C11)),(CL$4-DAY('Rent Roll'!$C11)+1)/CL$4,IF(AND(YEAR(CL$3)=YEAR('Rent Roll'!$D11),MONTH(CL$3)=MONTH('Rent Roll'!$D11)),DAY('Rent Roll'!$D11)/CL$4,CL37))</f>
        <v>0</v>
      </c>
      <c r="CM81" s="768">
        <f>IF(AND(YEAR(CM$3)=YEAR('Rent Roll'!$C11),MONTH(CM$3)=MONTH('Rent Roll'!$C11)),(CM$4-DAY('Rent Roll'!$C11)+1)/CM$4,IF(AND(YEAR(CM$3)=YEAR('Rent Roll'!$D11),MONTH(CM$3)=MONTH('Rent Roll'!$D11)),DAY('Rent Roll'!$D11)/CM$4,CM37))</f>
        <v>0</v>
      </c>
      <c r="CN81" s="567">
        <f>IF(AND(YEAR(CN$3)=YEAR('Rent Roll'!$C11),MONTH(CN$3)=MONTH('Rent Roll'!$C11)),(CN$4-DAY('Rent Roll'!$C11)+1)/CN$4,IF(AND(YEAR(CN$3)=YEAR('Rent Roll'!$D11),MONTH(CN$3)=MONTH('Rent Roll'!$D11)),DAY('Rent Roll'!$D11)/CN$4,CN37))</f>
        <v>0</v>
      </c>
      <c r="CO81" s="567">
        <f>IF(AND(YEAR(CO$3)=YEAR('Rent Roll'!$C11),MONTH(CO$3)=MONTH('Rent Roll'!$C11)),(CO$4-DAY('Rent Roll'!$C11)+1)/CO$4,IF(AND(YEAR(CO$3)=YEAR('Rent Roll'!$D11),MONTH(CO$3)=MONTH('Rent Roll'!$D11)),DAY('Rent Roll'!$D11)/CO$4,CO37))</f>
        <v>0</v>
      </c>
      <c r="CP81" s="567">
        <f>IF(AND(YEAR(CP$3)=YEAR('Rent Roll'!$C11),MONTH(CP$3)=MONTH('Rent Roll'!$C11)),(CP$4-DAY('Rent Roll'!$C11)+1)/CP$4,IF(AND(YEAR(CP$3)=YEAR('Rent Roll'!$D11),MONTH(CP$3)=MONTH('Rent Roll'!$D11)),DAY('Rent Roll'!$D11)/CP$4,CP37))</f>
        <v>0</v>
      </c>
      <c r="CQ81" s="567">
        <f>IF(AND(YEAR(CQ$3)=YEAR('Rent Roll'!$C11),MONTH(CQ$3)=MONTH('Rent Roll'!$C11)),(CQ$4-DAY('Rent Roll'!$C11)+1)/CQ$4,IF(AND(YEAR(CQ$3)=YEAR('Rent Roll'!$D11),MONTH(CQ$3)=MONTH('Rent Roll'!$D11)),DAY('Rent Roll'!$D11)/CQ$4,CQ37))</f>
        <v>0</v>
      </c>
      <c r="CR81" s="567">
        <f>IF(AND(YEAR(CR$3)=YEAR('Rent Roll'!$C11),MONTH(CR$3)=MONTH('Rent Roll'!$C11)),(CR$4-DAY('Rent Roll'!$C11)+1)/CR$4,IF(AND(YEAR(CR$3)=YEAR('Rent Roll'!$D11),MONTH(CR$3)=MONTH('Rent Roll'!$D11)),DAY('Rent Roll'!$D11)/CR$4,CR37))</f>
        <v>0</v>
      </c>
      <c r="CS81" s="567">
        <f>IF(AND(YEAR(CS$3)=YEAR('Rent Roll'!$C11),MONTH(CS$3)=MONTH('Rent Roll'!$C11)),(CS$4-DAY('Rent Roll'!$C11)+1)/CS$4,IF(AND(YEAR(CS$3)=YEAR('Rent Roll'!$D11),MONTH(CS$3)=MONTH('Rent Roll'!$D11)),DAY('Rent Roll'!$D11)/CS$4,CS37))</f>
        <v>0</v>
      </c>
      <c r="CT81" s="567">
        <f>IF(AND(YEAR(CT$3)=YEAR('Rent Roll'!$C11),MONTH(CT$3)=MONTH('Rent Roll'!$C11)),(CT$4-DAY('Rent Roll'!$C11)+1)/CT$4,IF(AND(YEAR(CT$3)=YEAR('Rent Roll'!$D11),MONTH(CT$3)=MONTH('Rent Roll'!$D11)),DAY('Rent Roll'!$D11)/CT$4,CT37))</f>
        <v>0</v>
      </c>
      <c r="CU81" s="567">
        <f>IF(AND(YEAR(CU$3)=YEAR('Rent Roll'!$C11),MONTH(CU$3)=MONTH('Rent Roll'!$C11)),(CU$4-DAY('Rent Roll'!$C11)+1)/CU$4,IF(AND(YEAR(CU$3)=YEAR('Rent Roll'!$D11),MONTH(CU$3)=MONTH('Rent Roll'!$D11)),DAY('Rent Roll'!$D11)/CU$4,CU37))</f>
        <v>0</v>
      </c>
      <c r="CV81" s="567">
        <f>IF(AND(YEAR(CV$3)=YEAR('Rent Roll'!$C11),MONTH(CV$3)=MONTH('Rent Roll'!$C11)),(CV$4-DAY('Rent Roll'!$C11)+1)/CV$4,IF(AND(YEAR(CV$3)=YEAR('Rent Roll'!$D11),MONTH(CV$3)=MONTH('Rent Roll'!$D11)),DAY('Rent Roll'!$D11)/CV$4,CV37))</f>
        <v>0</v>
      </c>
      <c r="CW81" s="567">
        <f>IF(AND(YEAR(CW$3)=YEAR('Rent Roll'!$C11),MONTH(CW$3)=MONTH('Rent Roll'!$C11)),(CW$4-DAY('Rent Roll'!$C11)+1)/CW$4,IF(AND(YEAR(CW$3)=YEAR('Rent Roll'!$D11),MONTH(CW$3)=MONTH('Rent Roll'!$D11)),DAY('Rent Roll'!$D11)/CW$4,CW37))</f>
        <v>0</v>
      </c>
      <c r="CX81" s="767">
        <f>IF(AND(YEAR(CX$3)=YEAR('Rent Roll'!$C11),MONTH(CX$3)=MONTH('Rent Roll'!$C11)),(CX$4-DAY('Rent Roll'!$C11)+1)/CX$4,IF(AND(YEAR(CX$3)=YEAR('Rent Roll'!$D11),MONTH(CX$3)=MONTH('Rent Roll'!$D11)),DAY('Rent Roll'!$D11)/CX$4,CX37))</f>
        <v>0</v>
      </c>
      <c r="CY81" s="768">
        <f>IF(AND(YEAR(CY$3)=YEAR('Rent Roll'!$C11),MONTH(CY$3)=MONTH('Rent Roll'!$C11)),(CY$4-DAY('Rent Roll'!$C11)+1)/CY$4,IF(AND(YEAR(CY$3)=YEAR('Rent Roll'!$D11),MONTH(CY$3)=MONTH('Rent Roll'!$D11)),DAY('Rent Roll'!$D11)/CY$4,CY37))</f>
        <v>0</v>
      </c>
      <c r="CZ81" s="567">
        <f>IF(AND(YEAR(CZ$3)=YEAR('Rent Roll'!$C11),MONTH(CZ$3)=MONTH('Rent Roll'!$C11)),(CZ$4-DAY('Rent Roll'!$C11)+1)/CZ$4,IF(AND(YEAR(CZ$3)=YEAR('Rent Roll'!$D11),MONTH(CZ$3)=MONTH('Rent Roll'!$D11)),DAY('Rent Roll'!$D11)/CZ$4,CZ37))</f>
        <v>0</v>
      </c>
      <c r="DA81" s="567">
        <f>IF(AND(YEAR(DA$3)=YEAR('Rent Roll'!$C11),MONTH(DA$3)=MONTH('Rent Roll'!$C11)),(DA$4-DAY('Rent Roll'!$C11)+1)/DA$4,IF(AND(YEAR(DA$3)=YEAR('Rent Roll'!$D11),MONTH(DA$3)=MONTH('Rent Roll'!$D11)),DAY('Rent Roll'!$D11)/DA$4,DA37))</f>
        <v>0</v>
      </c>
      <c r="DB81" s="567">
        <f>IF(AND(YEAR(DB$3)=YEAR('Rent Roll'!$C11),MONTH(DB$3)=MONTH('Rent Roll'!$C11)),(DB$4-DAY('Rent Roll'!$C11)+1)/DB$4,IF(AND(YEAR(DB$3)=YEAR('Rent Roll'!$D11),MONTH(DB$3)=MONTH('Rent Roll'!$D11)),DAY('Rent Roll'!$D11)/DB$4,DB37))</f>
        <v>0</v>
      </c>
      <c r="DC81" s="567">
        <f>IF(AND(YEAR(DC$3)=YEAR('Rent Roll'!$C11),MONTH(DC$3)=MONTH('Rent Roll'!$C11)),(DC$4-DAY('Rent Roll'!$C11)+1)/DC$4,IF(AND(YEAR(DC$3)=YEAR('Rent Roll'!$D11),MONTH(DC$3)=MONTH('Rent Roll'!$D11)),DAY('Rent Roll'!$D11)/DC$4,DC37))</f>
        <v>0</v>
      </c>
      <c r="DD81" s="567">
        <f>IF(AND(YEAR(DD$3)=YEAR('Rent Roll'!$C11),MONTH(DD$3)=MONTH('Rent Roll'!$C11)),(DD$4-DAY('Rent Roll'!$C11)+1)/DD$4,IF(AND(YEAR(DD$3)=YEAR('Rent Roll'!$D11),MONTH(DD$3)=MONTH('Rent Roll'!$D11)),DAY('Rent Roll'!$D11)/DD$4,DD37))</f>
        <v>0</v>
      </c>
      <c r="DE81" s="567">
        <f>IF(AND(YEAR(DE$3)=YEAR('Rent Roll'!$C11),MONTH(DE$3)=MONTH('Rent Roll'!$C11)),(DE$4-DAY('Rent Roll'!$C11)+1)/DE$4,IF(AND(YEAR(DE$3)=YEAR('Rent Roll'!$D11),MONTH(DE$3)=MONTH('Rent Roll'!$D11)),DAY('Rent Roll'!$D11)/DE$4,DE37))</f>
        <v>0</v>
      </c>
      <c r="DF81" s="567">
        <f>IF(AND(YEAR(DF$3)=YEAR('Rent Roll'!$C11),MONTH(DF$3)=MONTH('Rent Roll'!$C11)),(DF$4-DAY('Rent Roll'!$C11)+1)/DF$4,IF(AND(YEAR(DF$3)=YEAR('Rent Roll'!$D11),MONTH(DF$3)=MONTH('Rent Roll'!$D11)),DAY('Rent Roll'!$D11)/DF$4,DF37))</f>
        <v>0</v>
      </c>
      <c r="DG81" s="567">
        <f>IF(AND(YEAR(DG$3)=YEAR('Rent Roll'!$C11),MONTH(DG$3)=MONTH('Rent Roll'!$C11)),(DG$4-DAY('Rent Roll'!$C11)+1)/DG$4,IF(AND(YEAR(DG$3)=YEAR('Rent Roll'!$D11),MONTH(DG$3)=MONTH('Rent Roll'!$D11)),DAY('Rent Roll'!$D11)/DG$4,DG37))</f>
        <v>0</v>
      </c>
      <c r="DH81" s="567">
        <f>IF(AND(YEAR(DH$3)=YEAR('Rent Roll'!$C11),MONTH(DH$3)=MONTH('Rent Roll'!$C11)),(DH$4-DAY('Rent Roll'!$C11)+1)/DH$4,IF(AND(YEAR(DH$3)=YEAR('Rent Roll'!$D11),MONTH(DH$3)=MONTH('Rent Roll'!$D11)),DAY('Rent Roll'!$D11)/DH$4,DH37))</f>
        <v>0</v>
      </c>
      <c r="DI81" s="567">
        <f>IF(AND(YEAR(DI$3)=YEAR('Rent Roll'!$C11),MONTH(DI$3)=MONTH('Rent Roll'!$C11)),(DI$4-DAY('Rent Roll'!$C11)+1)/DI$4,IF(AND(YEAR(DI$3)=YEAR('Rent Roll'!$D11),MONTH(DI$3)=MONTH('Rent Roll'!$D11)),DAY('Rent Roll'!$D11)/DI$4,DI37))</f>
        <v>0</v>
      </c>
      <c r="DJ81" s="767">
        <f>IF(AND(YEAR(DJ$3)=YEAR('Rent Roll'!$C11),MONTH(DJ$3)=MONTH('Rent Roll'!$C11)),(DJ$4-DAY('Rent Roll'!$C11)+1)/DJ$4,IF(AND(YEAR(DJ$3)=YEAR('Rent Roll'!$D11),MONTH(DJ$3)=MONTH('Rent Roll'!$D11)),DAY('Rent Roll'!$D11)/DJ$4,DJ37))</f>
        <v>0</v>
      </c>
      <c r="DK81" s="768">
        <f>IF(AND(YEAR(DK$3)=YEAR('Rent Roll'!$C11),MONTH(DK$3)=MONTH('Rent Roll'!$C11)),(DK$4-DAY('Rent Roll'!$C11)+1)/DK$4,IF(AND(YEAR(DK$3)=YEAR('Rent Roll'!$D11),MONTH(DK$3)=MONTH('Rent Roll'!$D11)),DAY('Rent Roll'!$D11)/DK$4,DK37))</f>
        <v>0</v>
      </c>
      <c r="DL81" s="567">
        <f>IF(AND(YEAR(DL$3)=YEAR('Rent Roll'!$C11),MONTH(DL$3)=MONTH('Rent Roll'!$C11)),(DL$4-DAY('Rent Roll'!$C11)+1)/DL$4,IF(AND(YEAR(DL$3)=YEAR('Rent Roll'!$D11),MONTH(DL$3)=MONTH('Rent Roll'!$D11)),DAY('Rent Roll'!$D11)/DL$4,DL37))</f>
        <v>0</v>
      </c>
      <c r="DM81" s="567">
        <f>IF(AND(YEAR(DM$3)=YEAR('Rent Roll'!$C11),MONTH(DM$3)=MONTH('Rent Roll'!$C11)),(DM$4-DAY('Rent Roll'!$C11)+1)/DM$4,IF(AND(YEAR(DM$3)=YEAR('Rent Roll'!$D11),MONTH(DM$3)=MONTH('Rent Roll'!$D11)),DAY('Rent Roll'!$D11)/DM$4,DM37))</f>
        <v>0</v>
      </c>
      <c r="DN81" s="567">
        <f>IF(AND(YEAR(DN$3)=YEAR('Rent Roll'!$C11),MONTH(DN$3)=MONTH('Rent Roll'!$C11)),(DN$4-DAY('Rent Roll'!$C11)+1)/DN$4,IF(AND(YEAR(DN$3)=YEAR('Rent Roll'!$D11),MONTH(DN$3)=MONTH('Rent Roll'!$D11)),DAY('Rent Roll'!$D11)/DN$4,DN37))</f>
        <v>0</v>
      </c>
      <c r="DO81" s="567">
        <f>IF(AND(YEAR(DO$3)=YEAR('Rent Roll'!$C11),MONTH(DO$3)=MONTH('Rent Roll'!$C11)),(DO$4-DAY('Rent Roll'!$C11)+1)/DO$4,IF(AND(YEAR(DO$3)=YEAR('Rent Roll'!$D11),MONTH(DO$3)=MONTH('Rent Roll'!$D11)),DAY('Rent Roll'!$D11)/DO$4,DO37))</f>
        <v>0</v>
      </c>
      <c r="DP81" s="567">
        <f>IF(AND(YEAR(DP$3)=YEAR('Rent Roll'!$C11),MONTH(DP$3)=MONTH('Rent Roll'!$C11)),(DP$4-DAY('Rent Roll'!$C11)+1)/DP$4,IF(AND(YEAR(DP$3)=YEAR('Rent Roll'!$D11),MONTH(DP$3)=MONTH('Rent Roll'!$D11)),DAY('Rent Roll'!$D11)/DP$4,DP37))</f>
        <v>0</v>
      </c>
      <c r="DQ81" s="567">
        <f>IF(AND(YEAR(DQ$3)=YEAR('Rent Roll'!$C11),MONTH(DQ$3)=MONTH('Rent Roll'!$C11)),(DQ$4-DAY('Rent Roll'!$C11)+1)/DQ$4,IF(AND(YEAR(DQ$3)=YEAR('Rent Roll'!$D11),MONTH(DQ$3)=MONTH('Rent Roll'!$D11)),DAY('Rent Roll'!$D11)/DQ$4,DQ37))</f>
        <v>0</v>
      </c>
      <c r="DR81" s="567">
        <f>IF(AND(YEAR(DR$3)=YEAR('Rent Roll'!$C11),MONTH(DR$3)=MONTH('Rent Roll'!$C11)),(DR$4-DAY('Rent Roll'!$C11)+1)/DR$4,IF(AND(YEAR(DR$3)=YEAR('Rent Roll'!$D11),MONTH(DR$3)=MONTH('Rent Roll'!$D11)),DAY('Rent Roll'!$D11)/DR$4,DR37))</f>
        <v>0</v>
      </c>
      <c r="DS81" s="567">
        <f>IF(AND(YEAR(DS$3)=YEAR('Rent Roll'!$C11),MONTH(DS$3)=MONTH('Rent Roll'!$C11)),(DS$4-DAY('Rent Roll'!$C11)+1)/DS$4,IF(AND(YEAR(DS$3)=YEAR('Rent Roll'!$D11),MONTH(DS$3)=MONTH('Rent Roll'!$D11)),DAY('Rent Roll'!$D11)/DS$4,DS37))</f>
        <v>0</v>
      </c>
      <c r="DT81" s="567">
        <f>IF(AND(YEAR(DT$3)=YEAR('Rent Roll'!$C11),MONTH(DT$3)=MONTH('Rent Roll'!$C11)),(DT$4-DAY('Rent Roll'!$C11)+1)/DT$4,IF(AND(YEAR(DT$3)=YEAR('Rent Roll'!$D11),MONTH(DT$3)=MONTH('Rent Roll'!$D11)),DAY('Rent Roll'!$D11)/DT$4,DT37))</f>
        <v>0</v>
      </c>
      <c r="DU81" s="567">
        <f>IF(AND(YEAR(DU$3)=YEAR('Rent Roll'!$C11),MONTH(DU$3)=MONTH('Rent Roll'!$C11)),(DU$4-DAY('Rent Roll'!$C11)+1)/DU$4,IF(AND(YEAR(DU$3)=YEAR('Rent Roll'!$D11),MONTH(DU$3)=MONTH('Rent Roll'!$D11)),DAY('Rent Roll'!$D11)/DU$4,DU37))</f>
        <v>0</v>
      </c>
      <c r="DV81" s="567">
        <f>IF(AND(YEAR(DV$3)=YEAR('Rent Roll'!$C11),MONTH(DV$3)=MONTH('Rent Roll'!$C11)),(DV$4-DAY('Rent Roll'!$C11)+1)/DV$4,IF(AND(YEAR(DV$3)=YEAR('Rent Roll'!$D11),MONTH(DV$3)=MONTH('Rent Roll'!$D11)),DAY('Rent Roll'!$D11)/DV$4,DV37))</f>
        <v>0</v>
      </c>
    </row>
    <row r="82" spans="1:126" s="565" customFormat="1" ht="12" customHeight="1" outlineLevel="1" x14ac:dyDescent="0.4">
      <c r="A82" s="731"/>
      <c r="B82" s="564" t="str">
        <f>'Rent Roll'!$B12</f>
        <v>2층</v>
      </c>
      <c r="E82" s="566"/>
      <c r="F82" s="778">
        <f>IF(AND(YEAR(F$3)=YEAR('Rent Roll'!$C12),MONTH(F$3)=MONTH('Rent Roll'!$C12)),(F$4-DAY('Rent Roll'!$C12)+1)/F$4,IF(AND(YEAR(F$3)=YEAR('Rent Roll'!$D12),MONTH(F$3)=MONTH('Rent Roll'!$D12)),DAY('Rent Roll'!$D12)/F$4,F38))</f>
        <v>3.2258064516129031E-2</v>
      </c>
      <c r="G82" s="768">
        <f>IF(AND(YEAR(G$3)=YEAR('Rent Roll'!$C12),MONTH(G$3)=MONTH('Rent Roll'!$C12)),(G$4-DAY('Rent Roll'!$C12)+1)/G$4,IF(AND(YEAR(G$3)=YEAR('Rent Roll'!$D12),MONTH(G$3)=MONTH('Rent Roll'!$D12)),DAY('Rent Roll'!$D12)/G$4,G38))</f>
        <v>1</v>
      </c>
      <c r="H82" s="567">
        <f>IF(AND(YEAR(H$3)=YEAR('Rent Roll'!$C12),MONTH(H$3)=MONTH('Rent Roll'!$C12)),(H$4-DAY('Rent Roll'!$C12)+1)/H$4,IF(AND(YEAR(H$3)=YEAR('Rent Roll'!$D12),MONTH(H$3)=MONTH('Rent Roll'!$D12)),DAY('Rent Roll'!$D12)/H$4,H38))</f>
        <v>1</v>
      </c>
      <c r="I82" s="567">
        <f>IF(AND(YEAR(I$3)=YEAR('Rent Roll'!$C12),MONTH(I$3)=MONTH('Rent Roll'!$C12)),(I$4-DAY('Rent Roll'!$C12)+1)/I$4,IF(AND(YEAR(I$3)=YEAR('Rent Roll'!$D12),MONTH(I$3)=MONTH('Rent Roll'!$D12)),DAY('Rent Roll'!$D12)/I$4,I38))</f>
        <v>1</v>
      </c>
      <c r="J82" s="567">
        <f>IF(AND(YEAR(J$3)=YEAR('Rent Roll'!$C12),MONTH(J$3)=MONTH('Rent Roll'!$C12)),(J$4-DAY('Rent Roll'!$C12)+1)/J$4,IF(AND(YEAR(J$3)=YEAR('Rent Roll'!$D12),MONTH(J$3)=MONTH('Rent Roll'!$D12)),DAY('Rent Roll'!$D12)/J$4,J38))</f>
        <v>1</v>
      </c>
      <c r="K82" s="567">
        <f>IF(AND(YEAR(K$3)=YEAR('Rent Roll'!$C12),MONTH(K$3)=MONTH('Rent Roll'!$C12)),(K$4-DAY('Rent Roll'!$C12)+1)/K$4,IF(AND(YEAR(K$3)=YEAR('Rent Roll'!$D12),MONTH(K$3)=MONTH('Rent Roll'!$D12)),DAY('Rent Roll'!$D12)/K$4,K38))</f>
        <v>1</v>
      </c>
      <c r="L82" s="567">
        <f>IF(AND(YEAR(L$3)=YEAR('Rent Roll'!$C12),MONTH(L$3)=MONTH('Rent Roll'!$C12)),(L$4-DAY('Rent Roll'!$C12)+1)/L$4,IF(AND(YEAR(L$3)=YEAR('Rent Roll'!$D12),MONTH(L$3)=MONTH('Rent Roll'!$D12)),DAY('Rent Roll'!$D12)/L$4,L38))</f>
        <v>1</v>
      </c>
      <c r="M82" s="567">
        <f>IF(AND(YEAR(M$3)=YEAR('Rent Roll'!$C12),MONTH(M$3)=MONTH('Rent Roll'!$C12)),(M$4-DAY('Rent Roll'!$C12)+1)/M$4,IF(AND(YEAR(M$3)=YEAR('Rent Roll'!$D12),MONTH(M$3)=MONTH('Rent Roll'!$D12)),DAY('Rent Roll'!$D12)/M$4,M38))</f>
        <v>1</v>
      </c>
      <c r="N82" s="567">
        <f>IF(AND(YEAR(N$3)=YEAR('Rent Roll'!$C12),MONTH(N$3)=MONTH('Rent Roll'!$C12)),(N$4-DAY('Rent Roll'!$C12)+1)/N$4,IF(AND(YEAR(N$3)=YEAR('Rent Roll'!$D12),MONTH(N$3)=MONTH('Rent Roll'!$D12)),DAY('Rent Roll'!$D12)/N$4,N38))</f>
        <v>1</v>
      </c>
      <c r="O82" s="567">
        <f>IF(AND(YEAR(O$3)=YEAR('Rent Roll'!$C12),MONTH(O$3)=MONTH('Rent Roll'!$C12)),(O$4-DAY('Rent Roll'!$C12)+1)/O$4,IF(AND(YEAR(O$3)=YEAR('Rent Roll'!$D12),MONTH(O$3)=MONTH('Rent Roll'!$D12)),DAY('Rent Roll'!$D12)/O$4,O38))</f>
        <v>1</v>
      </c>
      <c r="P82" s="567">
        <f>IF(AND(YEAR(P$3)=YEAR('Rent Roll'!$C12),MONTH(P$3)=MONTH('Rent Roll'!$C12)),(P$4-DAY('Rent Roll'!$C12)+1)/P$4,IF(AND(YEAR(P$3)=YEAR('Rent Roll'!$D12),MONTH(P$3)=MONTH('Rent Roll'!$D12)),DAY('Rent Roll'!$D12)/P$4,P38))</f>
        <v>1</v>
      </c>
      <c r="Q82" s="567">
        <f>IF(AND(YEAR(Q$3)=YEAR('Rent Roll'!$C12),MONTH(Q$3)=MONTH('Rent Roll'!$C12)),(Q$4-DAY('Rent Roll'!$C12)+1)/Q$4,IF(AND(YEAR(Q$3)=YEAR('Rent Roll'!$D12),MONTH(Q$3)=MONTH('Rent Roll'!$D12)),DAY('Rent Roll'!$D12)/Q$4,Q38))</f>
        <v>1</v>
      </c>
      <c r="R82" s="767">
        <f>IF(AND(YEAR(R$3)=YEAR('Rent Roll'!$C12),MONTH(R$3)=MONTH('Rent Roll'!$C12)),(R$4-DAY('Rent Roll'!$C12)+1)/R$4,IF(AND(YEAR(R$3)=YEAR('Rent Roll'!$D12),MONTH(R$3)=MONTH('Rent Roll'!$D12)),DAY('Rent Roll'!$D12)/R$4,R38))</f>
        <v>1</v>
      </c>
      <c r="S82" s="768">
        <f>IF(AND(YEAR(S$3)=YEAR('Rent Roll'!$C12),MONTH(S$3)=MONTH('Rent Roll'!$C12)),(S$4-DAY('Rent Roll'!$C12)+1)/S$4,IF(AND(YEAR(S$3)=YEAR('Rent Roll'!$D12),MONTH(S$3)=MONTH('Rent Roll'!$D12)),DAY('Rent Roll'!$D12)/S$4,S38))</f>
        <v>1</v>
      </c>
      <c r="T82" s="567">
        <f>IF(AND(YEAR(T$3)=YEAR('Rent Roll'!$C12),MONTH(T$3)=MONTH('Rent Roll'!$C12)),(T$4-DAY('Rent Roll'!$C12)+1)/T$4,IF(AND(YEAR(T$3)=YEAR('Rent Roll'!$D12),MONTH(T$3)=MONTH('Rent Roll'!$D12)),DAY('Rent Roll'!$D12)/T$4,T38))</f>
        <v>1</v>
      </c>
      <c r="U82" s="567">
        <f>IF(AND(YEAR(U$3)=YEAR('Rent Roll'!$C12),MONTH(U$3)=MONTH('Rent Roll'!$C12)),(U$4-DAY('Rent Roll'!$C12)+1)/U$4,IF(AND(YEAR(U$3)=YEAR('Rent Roll'!$D12),MONTH(U$3)=MONTH('Rent Roll'!$D12)),DAY('Rent Roll'!$D12)/U$4,U38))</f>
        <v>1</v>
      </c>
      <c r="V82" s="567">
        <f>IF(AND(YEAR(V$3)=YEAR('Rent Roll'!$C12),MONTH(V$3)=MONTH('Rent Roll'!$C12)),(V$4-DAY('Rent Roll'!$C12)+1)/V$4,IF(AND(YEAR(V$3)=YEAR('Rent Roll'!$D12),MONTH(V$3)=MONTH('Rent Roll'!$D12)),DAY('Rent Roll'!$D12)/V$4,V38))</f>
        <v>1</v>
      </c>
      <c r="W82" s="567">
        <f>IF(AND(YEAR(W$3)=YEAR('Rent Roll'!$C12),MONTH(W$3)=MONTH('Rent Roll'!$C12)),(W$4-DAY('Rent Roll'!$C12)+1)/W$4,IF(AND(YEAR(W$3)=YEAR('Rent Roll'!$D12),MONTH(W$3)=MONTH('Rent Roll'!$D12)),DAY('Rent Roll'!$D12)/W$4,W38))</f>
        <v>1</v>
      </c>
      <c r="X82" s="567">
        <f>IF(AND(YEAR(X$3)=YEAR('Rent Roll'!$C12),MONTH(X$3)=MONTH('Rent Roll'!$C12)),(X$4-DAY('Rent Roll'!$C12)+1)/X$4,IF(AND(YEAR(X$3)=YEAR('Rent Roll'!$D12),MONTH(X$3)=MONTH('Rent Roll'!$D12)),DAY('Rent Roll'!$D12)/X$4,X38))</f>
        <v>1</v>
      </c>
      <c r="Y82" s="567">
        <f>IF(AND(YEAR(Y$3)=YEAR('Rent Roll'!$C12),MONTH(Y$3)=MONTH('Rent Roll'!$C12)),(Y$4-DAY('Rent Roll'!$C12)+1)/Y$4,IF(AND(YEAR(Y$3)=YEAR('Rent Roll'!$D12),MONTH(Y$3)=MONTH('Rent Roll'!$D12)),DAY('Rent Roll'!$D12)/Y$4,Y38))</f>
        <v>1</v>
      </c>
      <c r="Z82" s="567">
        <f>IF(AND(YEAR(Z$3)=YEAR('Rent Roll'!$C12),MONTH(Z$3)=MONTH('Rent Roll'!$C12)),(Z$4-DAY('Rent Roll'!$C12)+1)/Z$4,IF(AND(YEAR(Z$3)=YEAR('Rent Roll'!$D12),MONTH(Z$3)=MONTH('Rent Roll'!$D12)),DAY('Rent Roll'!$D12)/Z$4,Z38))</f>
        <v>1</v>
      </c>
      <c r="AA82" s="567">
        <f>IF(AND(YEAR(AA$3)=YEAR('Rent Roll'!$C12),MONTH(AA$3)=MONTH('Rent Roll'!$C12)),(AA$4-DAY('Rent Roll'!$C12)+1)/AA$4,IF(AND(YEAR(AA$3)=YEAR('Rent Roll'!$D12),MONTH(AA$3)=MONTH('Rent Roll'!$D12)),DAY('Rent Roll'!$D12)/AA$4,AA38))</f>
        <v>1</v>
      </c>
      <c r="AB82" s="567">
        <f>IF(AND(YEAR(AB$3)=YEAR('Rent Roll'!$C12),MONTH(AB$3)=MONTH('Rent Roll'!$C12)),(AB$4-DAY('Rent Roll'!$C12)+1)/AB$4,IF(AND(YEAR(AB$3)=YEAR('Rent Roll'!$D12),MONTH(AB$3)=MONTH('Rent Roll'!$D12)),DAY('Rent Roll'!$D12)/AB$4,AB38))</f>
        <v>1</v>
      </c>
      <c r="AC82" s="567">
        <f>IF(AND(YEAR(AC$3)=YEAR('Rent Roll'!$C12),MONTH(AC$3)=MONTH('Rent Roll'!$C12)),(AC$4-DAY('Rent Roll'!$C12)+1)/AC$4,IF(AND(YEAR(AC$3)=YEAR('Rent Roll'!$D12),MONTH(AC$3)=MONTH('Rent Roll'!$D12)),DAY('Rent Roll'!$D12)/AC$4,AC38))</f>
        <v>1</v>
      </c>
      <c r="AD82" s="767">
        <f>IF(AND(YEAR(AD$3)=YEAR('Rent Roll'!$C12),MONTH(AD$3)=MONTH('Rent Roll'!$C12)),(AD$4-DAY('Rent Roll'!$C12)+1)/AD$4,IF(AND(YEAR(AD$3)=YEAR('Rent Roll'!$D12),MONTH(AD$3)=MONTH('Rent Roll'!$D12)),DAY('Rent Roll'!$D12)/AD$4,AD38))</f>
        <v>1</v>
      </c>
      <c r="AE82" s="768">
        <f>IF(AND(YEAR(AE$3)=YEAR('Rent Roll'!$C12),MONTH(AE$3)=MONTH('Rent Roll'!$C12)),(AE$4-DAY('Rent Roll'!$C12)+1)/AE$4,IF(AND(YEAR(AE$3)=YEAR('Rent Roll'!$D12),MONTH(AE$3)=MONTH('Rent Roll'!$D12)),DAY('Rent Roll'!$D12)/AE$4,AE38))</f>
        <v>1</v>
      </c>
      <c r="AF82" s="567">
        <f>IF(AND(YEAR(AF$3)=YEAR('Rent Roll'!$C12),MONTH(AF$3)=MONTH('Rent Roll'!$C12)),(AF$4-DAY('Rent Roll'!$C12)+1)/AF$4,IF(AND(YEAR(AF$3)=YEAR('Rent Roll'!$D12),MONTH(AF$3)=MONTH('Rent Roll'!$D12)),DAY('Rent Roll'!$D12)/AF$4,AF38))</f>
        <v>1</v>
      </c>
      <c r="AG82" s="567">
        <f>IF(AND(YEAR(AG$3)=YEAR('Rent Roll'!$C12),MONTH(AG$3)=MONTH('Rent Roll'!$C12)),(AG$4-DAY('Rent Roll'!$C12)+1)/AG$4,IF(AND(YEAR(AG$3)=YEAR('Rent Roll'!$D12),MONTH(AG$3)=MONTH('Rent Roll'!$D12)),DAY('Rent Roll'!$D12)/AG$4,AG38))</f>
        <v>1</v>
      </c>
      <c r="AH82" s="567">
        <f>IF(AND(YEAR(AH$3)=YEAR('Rent Roll'!$C12),MONTH(AH$3)=MONTH('Rent Roll'!$C12)),(AH$4-DAY('Rent Roll'!$C12)+1)/AH$4,IF(AND(YEAR(AH$3)=YEAR('Rent Roll'!$D12),MONTH(AH$3)=MONTH('Rent Roll'!$D12)),DAY('Rent Roll'!$D12)/AH$4,AH38))</f>
        <v>1</v>
      </c>
      <c r="AI82" s="567">
        <f>IF(AND(YEAR(AI$3)=YEAR('Rent Roll'!$C12),MONTH(AI$3)=MONTH('Rent Roll'!$C12)),(AI$4-DAY('Rent Roll'!$C12)+1)/AI$4,IF(AND(YEAR(AI$3)=YEAR('Rent Roll'!$D12),MONTH(AI$3)=MONTH('Rent Roll'!$D12)),DAY('Rent Roll'!$D12)/AI$4,AI38))</f>
        <v>1</v>
      </c>
      <c r="AJ82" s="567">
        <f>IF(AND(YEAR(AJ$3)=YEAR('Rent Roll'!$C12),MONTH(AJ$3)=MONTH('Rent Roll'!$C12)),(AJ$4-DAY('Rent Roll'!$C12)+1)/AJ$4,IF(AND(YEAR(AJ$3)=YEAR('Rent Roll'!$D12),MONTH(AJ$3)=MONTH('Rent Roll'!$D12)),DAY('Rent Roll'!$D12)/AJ$4,AJ38))</f>
        <v>1</v>
      </c>
      <c r="AK82" s="567">
        <f>IF(AND(YEAR(AK$3)=YEAR('Rent Roll'!$C12),MONTH(AK$3)=MONTH('Rent Roll'!$C12)),(AK$4-DAY('Rent Roll'!$C12)+1)/AK$4,IF(AND(YEAR(AK$3)=YEAR('Rent Roll'!$D12),MONTH(AK$3)=MONTH('Rent Roll'!$D12)),DAY('Rent Roll'!$D12)/AK$4,AK38))</f>
        <v>1</v>
      </c>
      <c r="AL82" s="567">
        <f>IF(AND(YEAR(AL$3)=YEAR('Rent Roll'!$C12),MONTH(AL$3)=MONTH('Rent Roll'!$C12)),(AL$4-DAY('Rent Roll'!$C12)+1)/AL$4,IF(AND(YEAR(AL$3)=YEAR('Rent Roll'!$D12),MONTH(AL$3)=MONTH('Rent Roll'!$D12)),DAY('Rent Roll'!$D12)/AL$4,AL38))</f>
        <v>1</v>
      </c>
      <c r="AM82" s="567">
        <f>IF(AND(YEAR(AM$3)=YEAR('Rent Roll'!$C12),MONTH(AM$3)=MONTH('Rent Roll'!$C12)),(AM$4-DAY('Rent Roll'!$C12)+1)/AM$4,IF(AND(YEAR(AM$3)=YEAR('Rent Roll'!$D12),MONTH(AM$3)=MONTH('Rent Roll'!$D12)),DAY('Rent Roll'!$D12)/AM$4,AM38))</f>
        <v>1</v>
      </c>
      <c r="AN82" s="567">
        <f>IF(AND(YEAR(AN$3)=YEAR('Rent Roll'!$C12),MONTH(AN$3)=MONTH('Rent Roll'!$C12)),(AN$4-DAY('Rent Roll'!$C12)+1)/AN$4,IF(AND(YEAR(AN$3)=YEAR('Rent Roll'!$D12),MONTH(AN$3)=MONTH('Rent Roll'!$D12)),DAY('Rent Roll'!$D12)/AN$4,AN38))</f>
        <v>1</v>
      </c>
      <c r="AO82" s="567">
        <f>IF(AND(YEAR(AO$3)=YEAR('Rent Roll'!$C12),MONTH(AO$3)=MONTH('Rent Roll'!$C12)),(AO$4-DAY('Rent Roll'!$C12)+1)/AO$4,IF(AND(YEAR(AO$3)=YEAR('Rent Roll'!$D12),MONTH(AO$3)=MONTH('Rent Roll'!$D12)),DAY('Rent Roll'!$D12)/AO$4,AO38))</f>
        <v>1</v>
      </c>
      <c r="AP82" s="767">
        <f>IF(AND(YEAR(AP$3)=YEAR('Rent Roll'!$C12),MONTH(AP$3)=MONTH('Rent Roll'!$C12)),(AP$4-DAY('Rent Roll'!$C12)+1)/AP$4,IF(AND(YEAR(AP$3)=YEAR('Rent Roll'!$D12),MONTH(AP$3)=MONTH('Rent Roll'!$D12)),DAY('Rent Roll'!$D12)/AP$4,AP38))</f>
        <v>1</v>
      </c>
      <c r="AQ82" s="768">
        <f>IF(AND(YEAR(AQ$3)=YEAR('Rent Roll'!$C12),MONTH(AQ$3)=MONTH('Rent Roll'!$C12)),(AQ$4-DAY('Rent Roll'!$C12)+1)/AQ$4,IF(AND(YEAR(AQ$3)=YEAR('Rent Roll'!$D12),MONTH(AQ$3)=MONTH('Rent Roll'!$D12)),DAY('Rent Roll'!$D12)/AQ$4,AQ38))</f>
        <v>1</v>
      </c>
      <c r="AR82" s="567">
        <f>IF(AND(YEAR(AR$3)=YEAR('Rent Roll'!$C12),MONTH(AR$3)=MONTH('Rent Roll'!$C12)),(AR$4-DAY('Rent Roll'!$C12)+1)/AR$4,IF(AND(YEAR(AR$3)=YEAR('Rent Roll'!$D12),MONTH(AR$3)=MONTH('Rent Roll'!$D12)),DAY('Rent Roll'!$D12)/AR$4,AR38))</f>
        <v>1</v>
      </c>
      <c r="AS82" s="567">
        <f>IF(AND(YEAR(AS$3)=YEAR('Rent Roll'!$C12),MONTH(AS$3)=MONTH('Rent Roll'!$C12)),(AS$4-DAY('Rent Roll'!$C12)+1)/AS$4,IF(AND(YEAR(AS$3)=YEAR('Rent Roll'!$D12),MONTH(AS$3)=MONTH('Rent Roll'!$D12)),DAY('Rent Roll'!$D12)/AS$4,AS38))</f>
        <v>1</v>
      </c>
      <c r="AT82" s="567">
        <f>IF(AND(YEAR(AT$3)=YEAR('Rent Roll'!$C12),MONTH(AT$3)=MONTH('Rent Roll'!$C12)),(AT$4-DAY('Rent Roll'!$C12)+1)/AT$4,IF(AND(YEAR(AT$3)=YEAR('Rent Roll'!$D12),MONTH(AT$3)=MONTH('Rent Roll'!$D12)),DAY('Rent Roll'!$D12)/AT$4,AT38))</f>
        <v>1</v>
      </c>
      <c r="AU82" s="567">
        <f>IF(AND(YEAR(AU$3)=YEAR('Rent Roll'!$C12),MONTH(AU$3)=MONTH('Rent Roll'!$C12)),(AU$4-DAY('Rent Roll'!$C12)+1)/AU$4,IF(AND(YEAR(AU$3)=YEAR('Rent Roll'!$D12),MONTH(AU$3)=MONTH('Rent Roll'!$D12)),DAY('Rent Roll'!$D12)/AU$4,AU38))</f>
        <v>1</v>
      </c>
      <c r="AV82" s="567">
        <f>IF(AND(YEAR(AV$3)=YEAR('Rent Roll'!$C12),MONTH(AV$3)=MONTH('Rent Roll'!$C12)),(AV$4-DAY('Rent Roll'!$C12)+1)/AV$4,IF(AND(YEAR(AV$3)=YEAR('Rent Roll'!$D12),MONTH(AV$3)=MONTH('Rent Roll'!$D12)),DAY('Rent Roll'!$D12)/AV$4,AV38))</f>
        <v>1</v>
      </c>
      <c r="AW82" s="567">
        <f>IF(AND(YEAR(AW$3)=YEAR('Rent Roll'!$C12),MONTH(AW$3)=MONTH('Rent Roll'!$C12)),(AW$4-DAY('Rent Roll'!$C12)+1)/AW$4,IF(AND(YEAR(AW$3)=YEAR('Rent Roll'!$D12),MONTH(AW$3)=MONTH('Rent Roll'!$D12)),DAY('Rent Roll'!$D12)/AW$4,AW38))</f>
        <v>1</v>
      </c>
      <c r="AX82" s="567">
        <f>IF(AND(YEAR(AX$3)=YEAR('Rent Roll'!$C12),MONTH(AX$3)=MONTH('Rent Roll'!$C12)),(AX$4-DAY('Rent Roll'!$C12)+1)/AX$4,IF(AND(YEAR(AX$3)=YEAR('Rent Roll'!$D12),MONTH(AX$3)=MONTH('Rent Roll'!$D12)),DAY('Rent Roll'!$D12)/AX$4,AX38))</f>
        <v>1</v>
      </c>
      <c r="AY82" s="567">
        <f>IF(AND(YEAR(AY$3)=YEAR('Rent Roll'!$C12),MONTH(AY$3)=MONTH('Rent Roll'!$C12)),(AY$4-DAY('Rent Roll'!$C12)+1)/AY$4,IF(AND(YEAR(AY$3)=YEAR('Rent Roll'!$D12),MONTH(AY$3)=MONTH('Rent Roll'!$D12)),DAY('Rent Roll'!$D12)/AY$4,AY38))</f>
        <v>1</v>
      </c>
      <c r="AZ82" s="567">
        <f>IF(AND(YEAR(AZ$3)=YEAR('Rent Roll'!$C12),MONTH(AZ$3)=MONTH('Rent Roll'!$C12)),(AZ$4-DAY('Rent Roll'!$C12)+1)/AZ$4,IF(AND(YEAR(AZ$3)=YEAR('Rent Roll'!$D12),MONTH(AZ$3)=MONTH('Rent Roll'!$D12)),DAY('Rent Roll'!$D12)/AZ$4,AZ38))</f>
        <v>1</v>
      </c>
      <c r="BA82" s="567">
        <f>IF(AND(YEAR(BA$3)=YEAR('Rent Roll'!$C12),MONTH(BA$3)=MONTH('Rent Roll'!$C12)),(BA$4-DAY('Rent Roll'!$C12)+1)/BA$4,IF(AND(YEAR(BA$3)=YEAR('Rent Roll'!$D12),MONTH(BA$3)=MONTH('Rent Roll'!$D12)),DAY('Rent Roll'!$D12)/BA$4,BA38))</f>
        <v>1</v>
      </c>
      <c r="BB82" s="767">
        <f>IF(AND(YEAR(BB$3)=YEAR('Rent Roll'!$C12),MONTH(BB$3)=MONTH('Rent Roll'!$C12)),(BB$4-DAY('Rent Roll'!$C12)+1)/BB$4,IF(AND(YEAR(BB$3)=YEAR('Rent Roll'!$D12),MONTH(BB$3)=MONTH('Rent Roll'!$D12)),DAY('Rent Roll'!$D12)/BB$4,BB38))</f>
        <v>1</v>
      </c>
      <c r="BC82" s="768">
        <f>IF(AND(YEAR(BC$3)=YEAR('Rent Roll'!$C12),MONTH(BC$3)=MONTH('Rent Roll'!$C12)),(BC$4-DAY('Rent Roll'!$C12)+1)/BC$4,IF(AND(YEAR(BC$3)=YEAR('Rent Roll'!$D12),MONTH(BC$3)=MONTH('Rent Roll'!$D12)),DAY('Rent Roll'!$D12)/BC$4,BC38))</f>
        <v>1</v>
      </c>
      <c r="BD82" s="567">
        <f>IF(AND(YEAR(BD$3)=YEAR('Rent Roll'!$C12),MONTH(BD$3)=MONTH('Rent Roll'!$C12)),(BD$4-DAY('Rent Roll'!$C12)+1)/BD$4,IF(AND(YEAR(BD$3)=YEAR('Rent Roll'!$D12),MONTH(BD$3)=MONTH('Rent Roll'!$D12)),DAY('Rent Roll'!$D12)/BD$4,BD38))</f>
        <v>1</v>
      </c>
      <c r="BE82" s="567">
        <f>IF(AND(YEAR(BE$3)=YEAR('Rent Roll'!$C12),MONTH(BE$3)=MONTH('Rent Roll'!$C12)),(BE$4-DAY('Rent Roll'!$C12)+1)/BE$4,IF(AND(YEAR(BE$3)=YEAR('Rent Roll'!$D12),MONTH(BE$3)=MONTH('Rent Roll'!$D12)),DAY('Rent Roll'!$D12)/BE$4,BE38))</f>
        <v>1</v>
      </c>
      <c r="BF82" s="567">
        <f>IF(AND(YEAR(BF$3)=YEAR('Rent Roll'!$C12),MONTH(BF$3)=MONTH('Rent Roll'!$C12)),(BF$4-DAY('Rent Roll'!$C12)+1)/BF$4,IF(AND(YEAR(BF$3)=YEAR('Rent Roll'!$D12),MONTH(BF$3)=MONTH('Rent Roll'!$D12)),DAY('Rent Roll'!$D12)/BF$4,BF38))</f>
        <v>1</v>
      </c>
      <c r="BG82" s="567">
        <f>IF(AND(YEAR(BG$3)=YEAR('Rent Roll'!$C12),MONTH(BG$3)=MONTH('Rent Roll'!$C12)),(BG$4-DAY('Rent Roll'!$C12)+1)/BG$4,IF(AND(YEAR(BG$3)=YEAR('Rent Roll'!$D12),MONTH(BG$3)=MONTH('Rent Roll'!$D12)),DAY('Rent Roll'!$D12)/BG$4,BG38))</f>
        <v>1</v>
      </c>
      <c r="BH82" s="567">
        <f>IF(AND(YEAR(BH$3)=YEAR('Rent Roll'!$C12),MONTH(BH$3)=MONTH('Rent Roll'!$C12)),(BH$4-DAY('Rent Roll'!$C12)+1)/BH$4,IF(AND(YEAR(BH$3)=YEAR('Rent Roll'!$D12),MONTH(BH$3)=MONTH('Rent Roll'!$D12)),DAY('Rent Roll'!$D12)/BH$4,BH38))</f>
        <v>1</v>
      </c>
      <c r="BI82" s="567">
        <f>IF(AND(YEAR(BI$3)=YEAR('Rent Roll'!$C12),MONTH(BI$3)=MONTH('Rent Roll'!$C12)),(BI$4-DAY('Rent Roll'!$C12)+1)/BI$4,IF(AND(YEAR(BI$3)=YEAR('Rent Roll'!$D12),MONTH(BI$3)=MONTH('Rent Roll'!$D12)),DAY('Rent Roll'!$D12)/BI$4,BI38))</f>
        <v>1</v>
      </c>
      <c r="BJ82" s="567">
        <f>IF(AND(YEAR(BJ$3)=YEAR('Rent Roll'!$C12),MONTH(BJ$3)=MONTH('Rent Roll'!$C12)),(BJ$4-DAY('Rent Roll'!$C12)+1)/BJ$4,IF(AND(YEAR(BJ$3)=YEAR('Rent Roll'!$D12),MONTH(BJ$3)=MONTH('Rent Roll'!$D12)),DAY('Rent Roll'!$D12)/BJ$4,BJ38))</f>
        <v>1</v>
      </c>
      <c r="BK82" s="567">
        <f>IF(AND(YEAR(BK$3)=YEAR('Rent Roll'!$C12),MONTH(BK$3)=MONTH('Rent Roll'!$C12)),(BK$4-DAY('Rent Roll'!$C12)+1)/BK$4,IF(AND(YEAR(BK$3)=YEAR('Rent Roll'!$D12),MONTH(BK$3)=MONTH('Rent Roll'!$D12)),DAY('Rent Roll'!$D12)/BK$4,BK38))</f>
        <v>1</v>
      </c>
      <c r="BL82" s="567">
        <f>IF(AND(YEAR(BL$3)=YEAR('Rent Roll'!$C12),MONTH(BL$3)=MONTH('Rent Roll'!$C12)),(BL$4-DAY('Rent Roll'!$C12)+1)/BL$4,IF(AND(YEAR(BL$3)=YEAR('Rent Roll'!$D12),MONTH(BL$3)=MONTH('Rent Roll'!$D12)),DAY('Rent Roll'!$D12)/BL$4,BL38))</f>
        <v>1</v>
      </c>
      <c r="BM82" s="567">
        <f>IF(AND(YEAR(BM$3)=YEAR('Rent Roll'!$C12),MONTH(BM$3)=MONTH('Rent Roll'!$C12)),(BM$4-DAY('Rent Roll'!$C12)+1)/BM$4,IF(AND(YEAR(BM$3)=YEAR('Rent Roll'!$D12),MONTH(BM$3)=MONTH('Rent Roll'!$D12)),DAY('Rent Roll'!$D12)/BM$4,BM38))</f>
        <v>1</v>
      </c>
      <c r="BN82" s="767">
        <f>IF(AND(YEAR(BN$3)=YEAR('Rent Roll'!$C12),MONTH(BN$3)=MONTH('Rent Roll'!$C12)),(BN$4-DAY('Rent Roll'!$C12)+1)/BN$4,IF(AND(YEAR(BN$3)=YEAR('Rent Roll'!$D12),MONTH(BN$3)=MONTH('Rent Roll'!$D12)),DAY('Rent Roll'!$D12)/BN$4,BN38))</f>
        <v>1</v>
      </c>
      <c r="BO82" s="768">
        <f>IF(AND(YEAR(BO$3)=YEAR('Rent Roll'!$C12),MONTH(BO$3)=MONTH('Rent Roll'!$C12)),(BO$4-DAY('Rent Roll'!$C12)+1)/BO$4,IF(AND(YEAR(BO$3)=YEAR('Rent Roll'!$D12),MONTH(BO$3)=MONTH('Rent Roll'!$D12)),DAY('Rent Roll'!$D12)/BO$4,BO38))</f>
        <v>1</v>
      </c>
      <c r="BP82" s="567">
        <f>IF(AND(YEAR(BP$3)=YEAR('Rent Roll'!$C12),MONTH(BP$3)=MONTH('Rent Roll'!$C12)),(BP$4-DAY('Rent Roll'!$C12)+1)/BP$4,IF(AND(YEAR(BP$3)=YEAR('Rent Roll'!$D12),MONTH(BP$3)=MONTH('Rent Roll'!$D12)),DAY('Rent Roll'!$D12)/BP$4,BP38))</f>
        <v>1</v>
      </c>
      <c r="BQ82" s="567">
        <f>IF(AND(YEAR(BQ$3)=YEAR('Rent Roll'!$C12),MONTH(BQ$3)=MONTH('Rent Roll'!$C12)),(BQ$4-DAY('Rent Roll'!$C12)+1)/BQ$4,IF(AND(YEAR(BQ$3)=YEAR('Rent Roll'!$D12),MONTH(BQ$3)=MONTH('Rent Roll'!$D12)),DAY('Rent Roll'!$D12)/BQ$4,BQ38))</f>
        <v>1</v>
      </c>
      <c r="BR82" s="567">
        <f>IF(AND(YEAR(BR$3)=YEAR('Rent Roll'!$C12),MONTH(BR$3)=MONTH('Rent Roll'!$C12)),(BR$4-DAY('Rent Roll'!$C12)+1)/BR$4,IF(AND(YEAR(BR$3)=YEAR('Rent Roll'!$D12),MONTH(BR$3)=MONTH('Rent Roll'!$D12)),DAY('Rent Roll'!$D12)/BR$4,BR38))</f>
        <v>1</v>
      </c>
      <c r="BS82" s="567">
        <f>IF(AND(YEAR(BS$3)=YEAR('Rent Roll'!$C12),MONTH(BS$3)=MONTH('Rent Roll'!$C12)),(BS$4-DAY('Rent Roll'!$C12)+1)/BS$4,IF(AND(YEAR(BS$3)=YEAR('Rent Roll'!$D12),MONTH(BS$3)=MONTH('Rent Roll'!$D12)),DAY('Rent Roll'!$D12)/BS$4,BS38))</f>
        <v>1</v>
      </c>
      <c r="BT82" s="567">
        <f>IF(AND(YEAR(BT$3)=YEAR('Rent Roll'!$C12),MONTH(BT$3)=MONTH('Rent Roll'!$C12)),(BT$4-DAY('Rent Roll'!$C12)+1)/BT$4,IF(AND(YEAR(BT$3)=YEAR('Rent Roll'!$D12),MONTH(BT$3)=MONTH('Rent Roll'!$D12)),DAY('Rent Roll'!$D12)/BT$4,BT38))</f>
        <v>1</v>
      </c>
      <c r="BU82" s="567">
        <f>IF(AND(YEAR(BU$3)=YEAR('Rent Roll'!$C12),MONTH(BU$3)=MONTH('Rent Roll'!$C12)),(BU$4-DAY('Rent Roll'!$C12)+1)/BU$4,IF(AND(YEAR(BU$3)=YEAR('Rent Roll'!$D12),MONTH(BU$3)=MONTH('Rent Roll'!$D12)),DAY('Rent Roll'!$D12)/BU$4,BU38))</f>
        <v>1</v>
      </c>
      <c r="BV82" s="567">
        <f>IF(AND(YEAR(BV$3)=YEAR('Rent Roll'!$C12),MONTH(BV$3)=MONTH('Rent Roll'!$C12)),(BV$4-DAY('Rent Roll'!$C12)+1)/BV$4,IF(AND(YEAR(BV$3)=YEAR('Rent Roll'!$D12),MONTH(BV$3)=MONTH('Rent Roll'!$D12)),DAY('Rent Roll'!$D12)/BV$4,BV38))</f>
        <v>1</v>
      </c>
      <c r="BW82" s="567">
        <f>IF(AND(YEAR(BW$3)=YEAR('Rent Roll'!$C12),MONTH(BW$3)=MONTH('Rent Roll'!$C12)),(BW$4-DAY('Rent Roll'!$C12)+1)/BW$4,IF(AND(YEAR(BW$3)=YEAR('Rent Roll'!$D12),MONTH(BW$3)=MONTH('Rent Roll'!$D12)),DAY('Rent Roll'!$D12)/BW$4,BW38))</f>
        <v>1</v>
      </c>
      <c r="BX82" s="567">
        <f>IF(AND(YEAR(BX$3)=YEAR('Rent Roll'!$C12),MONTH(BX$3)=MONTH('Rent Roll'!$C12)),(BX$4-DAY('Rent Roll'!$C12)+1)/BX$4,IF(AND(YEAR(BX$3)=YEAR('Rent Roll'!$D12),MONTH(BX$3)=MONTH('Rent Roll'!$D12)),DAY('Rent Roll'!$D12)/BX$4,BX38))</f>
        <v>1</v>
      </c>
      <c r="BY82" s="567">
        <f>IF(AND(YEAR(BY$3)=YEAR('Rent Roll'!$C12),MONTH(BY$3)=MONTH('Rent Roll'!$C12)),(BY$4-DAY('Rent Roll'!$C12)+1)/BY$4,IF(AND(YEAR(BY$3)=YEAR('Rent Roll'!$D12),MONTH(BY$3)=MONTH('Rent Roll'!$D12)),DAY('Rent Roll'!$D12)/BY$4,BY38))</f>
        <v>1</v>
      </c>
      <c r="BZ82" s="767">
        <f>IF(AND(YEAR(BZ$3)=YEAR('Rent Roll'!$C12),MONTH(BZ$3)=MONTH('Rent Roll'!$C12)),(BZ$4-DAY('Rent Roll'!$C12)+1)/BZ$4,IF(AND(YEAR(BZ$3)=YEAR('Rent Roll'!$D12),MONTH(BZ$3)=MONTH('Rent Roll'!$D12)),DAY('Rent Roll'!$D12)/BZ$4,BZ38))</f>
        <v>1</v>
      </c>
      <c r="CA82" s="768">
        <f>IF(AND(YEAR(CA$3)=YEAR('Rent Roll'!$C12),MONTH(CA$3)=MONTH('Rent Roll'!$C12)),(CA$4-DAY('Rent Roll'!$C12)+1)/CA$4,IF(AND(YEAR(CA$3)=YEAR('Rent Roll'!$D12),MONTH(CA$3)=MONTH('Rent Roll'!$D12)),DAY('Rent Roll'!$D12)/CA$4,CA38))</f>
        <v>0</v>
      </c>
      <c r="CB82" s="567">
        <f>IF(AND(YEAR(CB$3)=YEAR('Rent Roll'!$C12),MONTH(CB$3)=MONTH('Rent Roll'!$C12)),(CB$4-DAY('Rent Roll'!$C12)+1)/CB$4,IF(AND(YEAR(CB$3)=YEAR('Rent Roll'!$D12),MONTH(CB$3)=MONTH('Rent Roll'!$D12)),DAY('Rent Roll'!$D12)/CB$4,CB38))</f>
        <v>0</v>
      </c>
      <c r="CC82" s="567">
        <f>IF(AND(YEAR(CC$3)=YEAR('Rent Roll'!$C12),MONTH(CC$3)=MONTH('Rent Roll'!$C12)),(CC$4-DAY('Rent Roll'!$C12)+1)/CC$4,IF(AND(YEAR(CC$3)=YEAR('Rent Roll'!$D12),MONTH(CC$3)=MONTH('Rent Roll'!$D12)),DAY('Rent Roll'!$D12)/CC$4,CC38))</f>
        <v>0</v>
      </c>
      <c r="CD82" s="567">
        <f>IF(AND(YEAR(CD$3)=YEAR('Rent Roll'!$C12),MONTH(CD$3)=MONTH('Rent Roll'!$C12)),(CD$4-DAY('Rent Roll'!$C12)+1)/CD$4,IF(AND(YEAR(CD$3)=YEAR('Rent Roll'!$D12),MONTH(CD$3)=MONTH('Rent Roll'!$D12)),DAY('Rent Roll'!$D12)/CD$4,CD38))</f>
        <v>0</v>
      </c>
      <c r="CE82" s="567">
        <f>IF(AND(YEAR(CE$3)=YEAR('Rent Roll'!$C12),MONTH(CE$3)=MONTH('Rent Roll'!$C12)),(CE$4-DAY('Rent Roll'!$C12)+1)/CE$4,IF(AND(YEAR(CE$3)=YEAR('Rent Roll'!$D12),MONTH(CE$3)=MONTH('Rent Roll'!$D12)),DAY('Rent Roll'!$D12)/CE$4,CE38))</f>
        <v>0</v>
      </c>
      <c r="CF82" s="567">
        <f>IF(AND(YEAR(CF$3)=YEAR('Rent Roll'!$C12),MONTH(CF$3)=MONTH('Rent Roll'!$C12)),(CF$4-DAY('Rent Roll'!$C12)+1)/CF$4,IF(AND(YEAR(CF$3)=YEAR('Rent Roll'!$D12),MONTH(CF$3)=MONTH('Rent Roll'!$D12)),DAY('Rent Roll'!$D12)/CF$4,CF38))</f>
        <v>0</v>
      </c>
      <c r="CG82" s="567">
        <f>IF(AND(YEAR(CG$3)=YEAR('Rent Roll'!$C12),MONTH(CG$3)=MONTH('Rent Roll'!$C12)),(CG$4-DAY('Rent Roll'!$C12)+1)/CG$4,IF(AND(YEAR(CG$3)=YEAR('Rent Roll'!$D12),MONTH(CG$3)=MONTH('Rent Roll'!$D12)),DAY('Rent Roll'!$D12)/CG$4,CG38))</f>
        <v>0</v>
      </c>
      <c r="CH82" s="567">
        <f>IF(AND(YEAR(CH$3)=YEAR('Rent Roll'!$C12),MONTH(CH$3)=MONTH('Rent Roll'!$C12)),(CH$4-DAY('Rent Roll'!$C12)+1)/CH$4,IF(AND(YEAR(CH$3)=YEAR('Rent Roll'!$D12),MONTH(CH$3)=MONTH('Rent Roll'!$D12)),DAY('Rent Roll'!$D12)/CH$4,CH38))</f>
        <v>0</v>
      </c>
      <c r="CI82" s="567">
        <f>IF(AND(YEAR(CI$3)=YEAR('Rent Roll'!$C12),MONTH(CI$3)=MONTH('Rent Roll'!$C12)),(CI$4-DAY('Rent Roll'!$C12)+1)/CI$4,IF(AND(YEAR(CI$3)=YEAR('Rent Roll'!$D12),MONTH(CI$3)=MONTH('Rent Roll'!$D12)),DAY('Rent Roll'!$D12)/CI$4,CI38))</f>
        <v>0</v>
      </c>
      <c r="CJ82" s="567">
        <f>IF(AND(YEAR(CJ$3)=YEAR('Rent Roll'!$C12),MONTH(CJ$3)=MONTH('Rent Roll'!$C12)),(CJ$4-DAY('Rent Roll'!$C12)+1)/CJ$4,IF(AND(YEAR(CJ$3)=YEAR('Rent Roll'!$D12),MONTH(CJ$3)=MONTH('Rent Roll'!$D12)),DAY('Rent Roll'!$D12)/CJ$4,CJ38))</f>
        <v>0</v>
      </c>
      <c r="CK82" s="567">
        <f>IF(AND(YEAR(CK$3)=YEAR('Rent Roll'!$C12),MONTH(CK$3)=MONTH('Rent Roll'!$C12)),(CK$4-DAY('Rent Roll'!$C12)+1)/CK$4,IF(AND(YEAR(CK$3)=YEAR('Rent Roll'!$D12),MONTH(CK$3)=MONTH('Rent Roll'!$D12)),DAY('Rent Roll'!$D12)/CK$4,CK38))</f>
        <v>0</v>
      </c>
      <c r="CL82" s="767">
        <f>IF(AND(YEAR(CL$3)=YEAR('Rent Roll'!$C12),MONTH(CL$3)=MONTH('Rent Roll'!$C12)),(CL$4-DAY('Rent Roll'!$C12)+1)/CL$4,IF(AND(YEAR(CL$3)=YEAR('Rent Roll'!$D12),MONTH(CL$3)=MONTH('Rent Roll'!$D12)),DAY('Rent Roll'!$D12)/CL$4,CL38))</f>
        <v>0</v>
      </c>
      <c r="CM82" s="768">
        <f>IF(AND(YEAR(CM$3)=YEAR('Rent Roll'!$C12),MONTH(CM$3)=MONTH('Rent Roll'!$C12)),(CM$4-DAY('Rent Roll'!$C12)+1)/CM$4,IF(AND(YEAR(CM$3)=YEAR('Rent Roll'!$D12),MONTH(CM$3)=MONTH('Rent Roll'!$D12)),DAY('Rent Roll'!$D12)/CM$4,CM38))</f>
        <v>0</v>
      </c>
      <c r="CN82" s="567">
        <f>IF(AND(YEAR(CN$3)=YEAR('Rent Roll'!$C12),MONTH(CN$3)=MONTH('Rent Roll'!$C12)),(CN$4-DAY('Rent Roll'!$C12)+1)/CN$4,IF(AND(YEAR(CN$3)=YEAR('Rent Roll'!$D12),MONTH(CN$3)=MONTH('Rent Roll'!$D12)),DAY('Rent Roll'!$D12)/CN$4,CN38))</f>
        <v>0</v>
      </c>
      <c r="CO82" s="567">
        <f>IF(AND(YEAR(CO$3)=YEAR('Rent Roll'!$C12),MONTH(CO$3)=MONTH('Rent Roll'!$C12)),(CO$4-DAY('Rent Roll'!$C12)+1)/CO$4,IF(AND(YEAR(CO$3)=YEAR('Rent Roll'!$D12),MONTH(CO$3)=MONTH('Rent Roll'!$D12)),DAY('Rent Roll'!$D12)/CO$4,CO38))</f>
        <v>0</v>
      </c>
      <c r="CP82" s="567">
        <f>IF(AND(YEAR(CP$3)=YEAR('Rent Roll'!$C12),MONTH(CP$3)=MONTH('Rent Roll'!$C12)),(CP$4-DAY('Rent Roll'!$C12)+1)/CP$4,IF(AND(YEAR(CP$3)=YEAR('Rent Roll'!$D12),MONTH(CP$3)=MONTH('Rent Roll'!$D12)),DAY('Rent Roll'!$D12)/CP$4,CP38))</f>
        <v>0</v>
      </c>
      <c r="CQ82" s="567">
        <f>IF(AND(YEAR(CQ$3)=YEAR('Rent Roll'!$C12),MONTH(CQ$3)=MONTH('Rent Roll'!$C12)),(CQ$4-DAY('Rent Roll'!$C12)+1)/CQ$4,IF(AND(YEAR(CQ$3)=YEAR('Rent Roll'!$D12),MONTH(CQ$3)=MONTH('Rent Roll'!$D12)),DAY('Rent Roll'!$D12)/CQ$4,CQ38))</f>
        <v>0</v>
      </c>
      <c r="CR82" s="567">
        <f>IF(AND(YEAR(CR$3)=YEAR('Rent Roll'!$C12),MONTH(CR$3)=MONTH('Rent Roll'!$C12)),(CR$4-DAY('Rent Roll'!$C12)+1)/CR$4,IF(AND(YEAR(CR$3)=YEAR('Rent Roll'!$D12),MONTH(CR$3)=MONTH('Rent Roll'!$D12)),DAY('Rent Roll'!$D12)/CR$4,CR38))</f>
        <v>0</v>
      </c>
      <c r="CS82" s="567">
        <f>IF(AND(YEAR(CS$3)=YEAR('Rent Roll'!$C12),MONTH(CS$3)=MONTH('Rent Roll'!$C12)),(CS$4-DAY('Rent Roll'!$C12)+1)/CS$4,IF(AND(YEAR(CS$3)=YEAR('Rent Roll'!$D12),MONTH(CS$3)=MONTH('Rent Roll'!$D12)),DAY('Rent Roll'!$D12)/CS$4,CS38))</f>
        <v>0</v>
      </c>
      <c r="CT82" s="567">
        <f>IF(AND(YEAR(CT$3)=YEAR('Rent Roll'!$C12),MONTH(CT$3)=MONTH('Rent Roll'!$C12)),(CT$4-DAY('Rent Roll'!$C12)+1)/CT$4,IF(AND(YEAR(CT$3)=YEAR('Rent Roll'!$D12),MONTH(CT$3)=MONTH('Rent Roll'!$D12)),DAY('Rent Roll'!$D12)/CT$4,CT38))</f>
        <v>0</v>
      </c>
      <c r="CU82" s="567">
        <f>IF(AND(YEAR(CU$3)=YEAR('Rent Roll'!$C12),MONTH(CU$3)=MONTH('Rent Roll'!$C12)),(CU$4-DAY('Rent Roll'!$C12)+1)/CU$4,IF(AND(YEAR(CU$3)=YEAR('Rent Roll'!$D12),MONTH(CU$3)=MONTH('Rent Roll'!$D12)),DAY('Rent Roll'!$D12)/CU$4,CU38))</f>
        <v>0</v>
      </c>
      <c r="CV82" s="567">
        <f>IF(AND(YEAR(CV$3)=YEAR('Rent Roll'!$C12),MONTH(CV$3)=MONTH('Rent Roll'!$C12)),(CV$4-DAY('Rent Roll'!$C12)+1)/CV$4,IF(AND(YEAR(CV$3)=YEAR('Rent Roll'!$D12),MONTH(CV$3)=MONTH('Rent Roll'!$D12)),DAY('Rent Roll'!$D12)/CV$4,CV38))</f>
        <v>0</v>
      </c>
      <c r="CW82" s="567">
        <f>IF(AND(YEAR(CW$3)=YEAR('Rent Roll'!$C12),MONTH(CW$3)=MONTH('Rent Roll'!$C12)),(CW$4-DAY('Rent Roll'!$C12)+1)/CW$4,IF(AND(YEAR(CW$3)=YEAR('Rent Roll'!$D12),MONTH(CW$3)=MONTH('Rent Roll'!$D12)),DAY('Rent Roll'!$D12)/CW$4,CW38))</f>
        <v>0</v>
      </c>
      <c r="CX82" s="767">
        <f>IF(AND(YEAR(CX$3)=YEAR('Rent Roll'!$C12),MONTH(CX$3)=MONTH('Rent Roll'!$C12)),(CX$4-DAY('Rent Roll'!$C12)+1)/CX$4,IF(AND(YEAR(CX$3)=YEAR('Rent Roll'!$D12),MONTH(CX$3)=MONTH('Rent Roll'!$D12)),DAY('Rent Roll'!$D12)/CX$4,CX38))</f>
        <v>0</v>
      </c>
      <c r="CY82" s="768">
        <f>IF(AND(YEAR(CY$3)=YEAR('Rent Roll'!$C12),MONTH(CY$3)=MONTH('Rent Roll'!$C12)),(CY$4-DAY('Rent Roll'!$C12)+1)/CY$4,IF(AND(YEAR(CY$3)=YEAR('Rent Roll'!$D12),MONTH(CY$3)=MONTH('Rent Roll'!$D12)),DAY('Rent Roll'!$D12)/CY$4,CY38))</f>
        <v>0</v>
      </c>
      <c r="CZ82" s="567">
        <f>IF(AND(YEAR(CZ$3)=YEAR('Rent Roll'!$C12),MONTH(CZ$3)=MONTH('Rent Roll'!$C12)),(CZ$4-DAY('Rent Roll'!$C12)+1)/CZ$4,IF(AND(YEAR(CZ$3)=YEAR('Rent Roll'!$D12),MONTH(CZ$3)=MONTH('Rent Roll'!$D12)),DAY('Rent Roll'!$D12)/CZ$4,CZ38))</f>
        <v>0</v>
      </c>
      <c r="DA82" s="567">
        <f>IF(AND(YEAR(DA$3)=YEAR('Rent Roll'!$C12),MONTH(DA$3)=MONTH('Rent Roll'!$C12)),(DA$4-DAY('Rent Roll'!$C12)+1)/DA$4,IF(AND(YEAR(DA$3)=YEAR('Rent Roll'!$D12),MONTH(DA$3)=MONTH('Rent Roll'!$D12)),DAY('Rent Roll'!$D12)/DA$4,DA38))</f>
        <v>0</v>
      </c>
      <c r="DB82" s="567">
        <f>IF(AND(YEAR(DB$3)=YEAR('Rent Roll'!$C12),MONTH(DB$3)=MONTH('Rent Roll'!$C12)),(DB$4-DAY('Rent Roll'!$C12)+1)/DB$4,IF(AND(YEAR(DB$3)=YEAR('Rent Roll'!$D12),MONTH(DB$3)=MONTH('Rent Roll'!$D12)),DAY('Rent Roll'!$D12)/DB$4,DB38))</f>
        <v>0</v>
      </c>
      <c r="DC82" s="567">
        <f>IF(AND(YEAR(DC$3)=YEAR('Rent Roll'!$C12),MONTH(DC$3)=MONTH('Rent Roll'!$C12)),(DC$4-DAY('Rent Roll'!$C12)+1)/DC$4,IF(AND(YEAR(DC$3)=YEAR('Rent Roll'!$D12),MONTH(DC$3)=MONTH('Rent Roll'!$D12)),DAY('Rent Roll'!$D12)/DC$4,DC38))</f>
        <v>0</v>
      </c>
      <c r="DD82" s="567">
        <f>IF(AND(YEAR(DD$3)=YEAR('Rent Roll'!$C12),MONTH(DD$3)=MONTH('Rent Roll'!$C12)),(DD$4-DAY('Rent Roll'!$C12)+1)/DD$4,IF(AND(YEAR(DD$3)=YEAR('Rent Roll'!$D12),MONTH(DD$3)=MONTH('Rent Roll'!$D12)),DAY('Rent Roll'!$D12)/DD$4,DD38))</f>
        <v>0</v>
      </c>
      <c r="DE82" s="567">
        <f>IF(AND(YEAR(DE$3)=YEAR('Rent Roll'!$C12),MONTH(DE$3)=MONTH('Rent Roll'!$C12)),(DE$4-DAY('Rent Roll'!$C12)+1)/DE$4,IF(AND(YEAR(DE$3)=YEAR('Rent Roll'!$D12),MONTH(DE$3)=MONTH('Rent Roll'!$D12)),DAY('Rent Roll'!$D12)/DE$4,DE38))</f>
        <v>0</v>
      </c>
      <c r="DF82" s="567">
        <f>IF(AND(YEAR(DF$3)=YEAR('Rent Roll'!$C12),MONTH(DF$3)=MONTH('Rent Roll'!$C12)),(DF$4-DAY('Rent Roll'!$C12)+1)/DF$4,IF(AND(YEAR(DF$3)=YEAR('Rent Roll'!$D12),MONTH(DF$3)=MONTH('Rent Roll'!$D12)),DAY('Rent Roll'!$D12)/DF$4,DF38))</f>
        <v>0</v>
      </c>
      <c r="DG82" s="567">
        <f>IF(AND(YEAR(DG$3)=YEAR('Rent Roll'!$C12),MONTH(DG$3)=MONTH('Rent Roll'!$C12)),(DG$4-DAY('Rent Roll'!$C12)+1)/DG$4,IF(AND(YEAR(DG$3)=YEAR('Rent Roll'!$D12),MONTH(DG$3)=MONTH('Rent Roll'!$D12)),DAY('Rent Roll'!$D12)/DG$4,DG38))</f>
        <v>0</v>
      </c>
      <c r="DH82" s="567">
        <f>IF(AND(YEAR(DH$3)=YEAR('Rent Roll'!$C12),MONTH(DH$3)=MONTH('Rent Roll'!$C12)),(DH$4-DAY('Rent Roll'!$C12)+1)/DH$4,IF(AND(YEAR(DH$3)=YEAR('Rent Roll'!$D12),MONTH(DH$3)=MONTH('Rent Roll'!$D12)),DAY('Rent Roll'!$D12)/DH$4,DH38))</f>
        <v>0</v>
      </c>
      <c r="DI82" s="567">
        <f>IF(AND(YEAR(DI$3)=YEAR('Rent Roll'!$C12),MONTH(DI$3)=MONTH('Rent Roll'!$C12)),(DI$4-DAY('Rent Roll'!$C12)+1)/DI$4,IF(AND(YEAR(DI$3)=YEAR('Rent Roll'!$D12),MONTH(DI$3)=MONTH('Rent Roll'!$D12)),DAY('Rent Roll'!$D12)/DI$4,DI38))</f>
        <v>0</v>
      </c>
      <c r="DJ82" s="767">
        <f>IF(AND(YEAR(DJ$3)=YEAR('Rent Roll'!$C12),MONTH(DJ$3)=MONTH('Rent Roll'!$C12)),(DJ$4-DAY('Rent Roll'!$C12)+1)/DJ$4,IF(AND(YEAR(DJ$3)=YEAR('Rent Roll'!$D12),MONTH(DJ$3)=MONTH('Rent Roll'!$D12)),DAY('Rent Roll'!$D12)/DJ$4,DJ38))</f>
        <v>0</v>
      </c>
      <c r="DK82" s="768">
        <f>IF(AND(YEAR(DK$3)=YEAR('Rent Roll'!$C12),MONTH(DK$3)=MONTH('Rent Roll'!$C12)),(DK$4-DAY('Rent Roll'!$C12)+1)/DK$4,IF(AND(YEAR(DK$3)=YEAR('Rent Roll'!$D12),MONTH(DK$3)=MONTH('Rent Roll'!$D12)),DAY('Rent Roll'!$D12)/DK$4,DK38))</f>
        <v>0</v>
      </c>
      <c r="DL82" s="567">
        <f>IF(AND(YEAR(DL$3)=YEAR('Rent Roll'!$C12),MONTH(DL$3)=MONTH('Rent Roll'!$C12)),(DL$4-DAY('Rent Roll'!$C12)+1)/DL$4,IF(AND(YEAR(DL$3)=YEAR('Rent Roll'!$D12),MONTH(DL$3)=MONTH('Rent Roll'!$D12)),DAY('Rent Roll'!$D12)/DL$4,DL38))</f>
        <v>0</v>
      </c>
      <c r="DM82" s="567">
        <f>IF(AND(YEAR(DM$3)=YEAR('Rent Roll'!$C12),MONTH(DM$3)=MONTH('Rent Roll'!$C12)),(DM$4-DAY('Rent Roll'!$C12)+1)/DM$4,IF(AND(YEAR(DM$3)=YEAR('Rent Roll'!$D12),MONTH(DM$3)=MONTH('Rent Roll'!$D12)),DAY('Rent Roll'!$D12)/DM$4,DM38))</f>
        <v>0</v>
      </c>
      <c r="DN82" s="567">
        <f>IF(AND(YEAR(DN$3)=YEAR('Rent Roll'!$C12),MONTH(DN$3)=MONTH('Rent Roll'!$C12)),(DN$4-DAY('Rent Roll'!$C12)+1)/DN$4,IF(AND(YEAR(DN$3)=YEAR('Rent Roll'!$D12),MONTH(DN$3)=MONTH('Rent Roll'!$D12)),DAY('Rent Roll'!$D12)/DN$4,DN38))</f>
        <v>0</v>
      </c>
      <c r="DO82" s="567">
        <f>IF(AND(YEAR(DO$3)=YEAR('Rent Roll'!$C12),MONTH(DO$3)=MONTH('Rent Roll'!$C12)),(DO$4-DAY('Rent Roll'!$C12)+1)/DO$4,IF(AND(YEAR(DO$3)=YEAR('Rent Roll'!$D12),MONTH(DO$3)=MONTH('Rent Roll'!$D12)),DAY('Rent Roll'!$D12)/DO$4,DO38))</f>
        <v>0</v>
      </c>
      <c r="DP82" s="567">
        <f>IF(AND(YEAR(DP$3)=YEAR('Rent Roll'!$C12),MONTH(DP$3)=MONTH('Rent Roll'!$C12)),(DP$4-DAY('Rent Roll'!$C12)+1)/DP$4,IF(AND(YEAR(DP$3)=YEAR('Rent Roll'!$D12),MONTH(DP$3)=MONTH('Rent Roll'!$D12)),DAY('Rent Roll'!$D12)/DP$4,DP38))</f>
        <v>0</v>
      </c>
      <c r="DQ82" s="567">
        <f>IF(AND(YEAR(DQ$3)=YEAR('Rent Roll'!$C12),MONTH(DQ$3)=MONTH('Rent Roll'!$C12)),(DQ$4-DAY('Rent Roll'!$C12)+1)/DQ$4,IF(AND(YEAR(DQ$3)=YEAR('Rent Roll'!$D12),MONTH(DQ$3)=MONTH('Rent Roll'!$D12)),DAY('Rent Roll'!$D12)/DQ$4,DQ38))</f>
        <v>0</v>
      </c>
      <c r="DR82" s="567">
        <f>IF(AND(YEAR(DR$3)=YEAR('Rent Roll'!$C12),MONTH(DR$3)=MONTH('Rent Roll'!$C12)),(DR$4-DAY('Rent Roll'!$C12)+1)/DR$4,IF(AND(YEAR(DR$3)=YEAR('Rent Roll'!$D12),MONTH(DR$3)=MONTH('Rent Roll'!$D12)),DAY('Rent Roll'!$D12)/DR$4,DR38))</f>
        <v>0</v>
      </c>
      <c r="DS82" s="567">
        <f>IF(AND(YEAR(DS$3)=YEAR('Rent Roll'!$C12),MONTH(DS$3)=MONTH('Rent Roll'!$C12)),(DS$4-DAY('Rent Roll'!$C12)+1)/DS$4,IF(AND(YEAR(DS$3)=YEAR('Rent Roll'!$D12),MONTH(DS$3)=MONTH('Rent Roll'!$D12)),DAY('Rent Roll'!$D12)/DS$4,DS38))</f>
        <v>0</v>
      </c>
      <c r="DT82" s="567">
        <f>IF(AND(YEAR(DT$3)=YEAR('Rent Roll'!$C12),MONTH(DT$3)=MONTH('Rent Roll'!$C12)),(DT$4-DAY('Rent Roll'!$C12)+1)/DT$4,IF(AND(YEAR(DT$3)=YEAR('Rent Roll'!$D12),MONTH(DT$3)=MONTH('Rent Roll'!$D12)),DAY('Rent Roll'!$D12)/DT$4,DT38))</f>
        <v>0</v>
      </c>
      <c r="DU82" s="567">
        <f>IF(AND(YEAR(DU$3)=YEAR('Rent Roll'!$C12),MONTH(DU$3)=MONTH('Rent Roll'!$C12)),(DU$4-DAY('Rent Roll'!$C12)+1)/DU$4,IF(AND(YEAR(DU$3)=YEAR('Rent Roll'!$D12),MONTH(DU$3)=MONTH('Rent Roll'!$D12)),DAY('Rent Roll'!$D12)/DU$4,DU38))</f>
        <v>0</v>
      </c>
      <c r="DV82" s="567">
        <f>IF(AND(YEAR(DV$3)=YEAR('Rent Roll'!$C12),MONTH(DV$3)=MONTH('Rent Roll'!$C12)),(DV$4-DAY('Rent Roll'!$C12)+1)/DV$4,IF(AND(YEAR(DV$3)=YEAR('Rent Roll'!$D12),MONTH(DV$3)=MONTH('Rent Roll'!$D12)),DAY('Rent Roll'!$D12)/DV$4,DV38))</f>
        <v>0</v>
      </c>
    </row>
    <row r="83" spans="1:126" s="565" customFormat="1" ht="12" customHeight="1" outlineLevel="1" x14ac:dyDescent="0.4">
      <c r="A83" s="731"/>
      <c r="B83" s="564" t="str">
        <f>'Rent Roll'!$B13</f>
        <v>1층</v>
      </c>
      <c r="E83" s="566"/>
      <c r="F83" s="778">
        <f>IF(AND(YEAR(F$3)=YEAR('Rent Roll'!$C13),MONTH(F$3)=MONTH('Rent Roll'!$C13)),(F$4-DAY('Rent Roll'!$C13)+1)/F$4,IF(AND(YEAR(F$3)=YEAR('Rent Roll'!$D13),MONTH(F$3)=MONTH('Rent Roll'!$D13)),DAY('Rent Roll'!$D13)/F$4,F39))</f>
        <v>3.2258064516129031E-2</v>
      </c>
      <c r="G83" s="768">
        <f>IF(AND(YEAR(G$3)=YEAR('Rent Roll'!$C13),MONTH(G$3)=MONTH('Rent Roll'!$C13)),(G$4-DAY('Rent Roll'!$C13)+1)/G$4,IF(AND(YEAR(G$3)=YEAR('Rent Roll'!$D13),MONTH(G$3)=MONTH('Rent Roll'!$D13)),DAY('Rent Roll'!$D13)/G$4,G39))</f>
        <v>1</v>
      </c>
      <c r="H83" s="567">
        <f>IF(AND(YEAR(H$3)=YEAR('Rent Roll'!$C13),MONTH(H$3)=MONTH('Rent Roll'!$C13)),(H$4-DAY('Rent Roll'!$C13)+1)/H$4,IF(AND(YEAR(H$3)=YEAR('Rent Roll'!$D13),MONTH(H$3)=MONTH('Rent Roll'!$D13)),DAY('Rent Roll'!$D13)/H$4,H39))</f>
        <v>1</v>
      </c>
      <c r="I83" s="567">
        <f>IF(AND(YEAR(I$3)=YEAR('Rent Roll'!$C13),MONTH(I$3)=MONTH('Rent Roll'!$C13)),(I$4-DAY('Rent Roll'!$C13)+1)/I$4,IF(AND(YEAR(I$3)=YEAR('Rent Roll'!$D13),MONTH(I$3)=MONTH('Rent Roll'!$D13)),DAY('Rent Roll'!$D13)/I$4,I39))</f>
        <v>1</v>
      </c>
      <c r="J83" s="567">
        <f>IF(AND(YEAR(J$3)=YEAR('Rent Roll'!$C13),MONTH(J$3)=MONTH('Rent Roll'!$C13)),(J$4-DAY('Rent Roll'!$C13)+1)/J$4,IF(AND(YEAR(J$3)=YEAR('Rent Roll'!$D13),MONTH(J$3)=MONTH('Rent Roll'!$D13)),DAY('Rent Roll'!$D13)/J$4,J39))</f>
        <v>1</v>
      </c>
      <c r="K83" s="567">
        <f>IF(AND(YEAR(K$3)=YEAR('Rent Roll'!$C13),MONTH(K$3)=MONTH('Rent Roll'!$C13)),(K$4-DAY('Rent Roll'!$C13)+1)/K$4,IF(AND(YEAR(K$3)=YEAR('Rent Roll'!$D13),MONTH(K$3)=MONTH('Rent Roll'!$D13)),DAY('Rent Roll'!$D13)/K$4,K39))</f>
        <v>1</v>
      </c>
      <c r="L83" s="567">
        <f>IF(AND(YEAR(L$3)=YEAR('Rent Roll'!$C13),MONTH(L$3)=MONTH('Rent Roll'!$C13)),(L$4-DAY('Rent Roll'!$C13)+1)/L$4,IF(AND(YEAR(L$3)=YEAR('Rent Roll'!$D13),MONTH(L$3)=MONTH('Rent Roll'!$D13)),DAY('Rent Roll'!$D13)/L$4,L39))</f>
        <v>1</v>
      </c>
      <c r="M83" s="567">
        <f>IF(AND(YEAR(M$3)=YEAR('Rent Roll'!$C13),MONTH(M$3)=MONTH('Rent Roll'!$C13)),(M$4-DAY('Rent Roll'!$C13)+1)/M$4,IF(AND(YEAR(M$3)=YEAR('Rent Roll'!$D13),MONTH(M$3)=MONTH('Rent Roll'!$D13)),DAY('Rent Roll'!$D13)/M$4,M39))</f>
        <v>1</v>
      </c>
      <c r="N83" s="567">
        <f>IF(AND(YEAR(N$3)=YEAR('Rent Roll'!$C13),MONTH(N$3)=MONTH('Rent Roll'!$C13)),(N$4-DAY('Rent Roll'!$C13)+1)/N$4,IF(AND(YEAR(N$3)=YEAR('Rent Roll'!$D13),MONTH(N$3)=MONTH('Rent Roll'!$D13)),DAY('Rent Roll'!$D13)/N$4,N39))</f>
        <v>1</v>
      </c>
      <c r="O83" s="567">
        <f>IF(AND(YEAR(O$3)=YEAR('Rent Roll'!$C13),MONTH(O$3)=MONTH('Rent Roll'!$C13)),(O$4-DAY('Rent Roll'!$C13)+1)/O$4,IF(AND(YEAR(O$3)=YEAR('Rent Roll'!$D13),MONTH(O$3)=MONTH('Rent Roll'!$D13)),DAY('Rent Roll'!$D13)/O$4,O39))</f>
        <v>1</v>
      </c>
      <c r="P83" s="567">
        <f>IF(AND(YEAR(P$3)=YEAR('Rent Roll'!$C13),MONTH(P$3)=MONTH('Rent Roll'!$C13)),(P$4-DAY('Rent Roll'!$C13)+1)/P$4,IF(AND(YEAR(P$3)=YEAR('Rent Roll'!$D13),MONTH(P$3)=MONTH('Rent Roll'!$D13)),DAY('Rent Roll'!$D13)/P$4,P39))</f>
        <v>1</v>
      </c>
      <c r="Q83" s="567">
        <f>IF(AND(YEAR(Q$3)=YEAR('Rent Roll'!$C13),MONTH(Q$3)=MONTH('Rent Roll'!$C13)),(Q$4-DAY('Rent Roll'!$C13)+1)/Q$4,IF(AND(YEAR(Q$3)=YEAR('Rent Roll'!$D13),MONTH(Q$3)=MONTH('Rent Roll'!$D13)),DAY('Rent Roll'!$D13)/Q$4,Q39))</f>
        <v>1</v>
      </c>
      <c r="R83" s="767">
        <f>IF(AND(YEAR(R$3)=YEAR('Rent Roll'!$C13),MONTH(R$3)=MONTH('Rent Roll'!$C13)),(R$4-DAY('Rent Roll'!$C13)+1)/R$4,IF(AND(YEAR(R$3)=YEAR('Rent Roll'!$D13),MONTH(R$3)=MONTH('Rent Roll'!$D13)),DAY('Rent Roll'!$D13)/R$4,R39))</f>
        <v>1</v>
      </c>
      <c r="S83" s="768">
        <f>IF(AND(YEAR(S$3)=YEAR('Rent Roll'!$C13),MONTH(S$3)=MONTH('Rent Roll'!$C13)),(S$4-DAY('Rent Roll'!$C13)+1)/S$4,IF(AND(YEAR(S$3)=YEAR('Rent Roll'!$D13),MONTH(S$3)=MONTH('Rent Roll'!$D13)),DAY('Rent Roll'!$D13)/S$4,S39))</f>
        <v>1</v>
      </c>
      <c r="T83" s="567">
        <f>IF(AND(YEAR(T$3)=YEAR('Rent Roll'!$C13),MONTH(T$3)=MONTH('Rent Roll'!$C13)),(T$4-DAY('Rent Roll'!$C13)+1)/T$4,IF(AND(YEAR(T$3)=YEAR('Rent Roll'!$D13),MONTH(T$3)=MONTH('Rent Roll'!$D13)),DAY('Rent Roll'!$D13)/T$4,T39))</f>
        <v>1</v>
      </c>
      <c r="U83" s="567">
        <f>IF(AND(YEAR(U$3)=YEAR('Rent Roll'!$C13),MONTH(U$3)=MONTH('Rent Roll'!$C13)),(U$4-DAY('Rent Roll'!$C13)+1)/U$4,IF(AND(YEAR(U$3)=YEAR('Rent Roll'!$D13),MONTH(U$3)=MONTH('Rent Roll'!$D13)),DAY('Rent Roll'!$D13)/U$4,U39))</f>
        <v>1</v>
      </c>
      <c r="V83" s="567">
        <f>IF(AND(YEAR(V$3)=YEAR('Rent Roll'!$C13),MONTH(V$3)=MONTH('Rent Roll'!$C13)),(V$4-DAY('Rent Roll'!$C13)+1)/V$4,IF(AND(YEAR(V$3)=YEAR('Rent Roll'!$D13),MONTH(V$3)=MONTH('Rent Roll'!$D13)),DAY('Rent Roll'!$D13)/V$4,V39))</f>
        <v>1</v>
      </c>
      <c r="W83" s="567">
        <f>IF(AND(YEAR(W$3)=YEAR('Rent Roll'!$C13),MONTH(W$3)=MONTH('Rent Roll'!$C13)),(W$4-DAY('Rent Roll'!$C13)+1)/W$4,IF(AND(YEAR(W$3)=YEAR('Rent Roll'!$D13),MONTH(W$3)=MONTH('Rent Roll'!$D13)),DAY('Rent Roll'!$D13)/W$4,W39))</f>
        <v>1</v>
      </c>
      <c r="X83" s="567">
        <f>IF(AND(YEAR(X$3)=YEAR('Rent Roll'!$C13),MONTH(X$3)=MONTH('Rent Roll'!$C13)),(X$4-DAY('Rent Roll'!$C13)+1)/X$4,IF(AND(YEAR(X$3)=YEAR('Rent Roll'!$D13),MONTH(X$3)=MONTH('Rent Roll'!$D13)),DAY('Rent Roll'!$D13)/X$4,X39))</f>
        <v>1</v>
      </c>
      <c r="Y83" s="567">
        <f>IF(AND(YEAR(Y$3)=YEAR('Rent Roll'!$C13),MONTH(Y$3)=MONTH('Rent Roll'!$C13)),(Y$4-DAY('Rent Roll'!$C13)+1)/Y$4,IF(AND(YEAR(Y$3)=YEAR('Rent Roll'!$D13),MONTH(Y$3)=MONTH('Rent Roll'!$D13)),DAY('Rent Roll'!$D13)/Y$4,Y39))</f>
        <v>1</v>
      </c>
      <c r="Z83" s="567">
        <f>IF(AND(YEAR(Z$3)=YEAR('Rent Roll'!$C13),MONTH(Z$3)=MONTH('Rent Roll'!$C13)),(Z$4-DAY('Rent Roll'!$C13)+1)/Z$4,IF(AND(YEAR(Z$3)=YEAR('Rent Roll'!$D13),MONTH(Z$3)=MONTH('Rent Roll'!$D13)),DAY('Rent Roll'!$D13)/Z$4,Z39))</f>
        <v>1</v>
      </c>
      <c r="AA83" s="567">
        <f>IF(AND(YEAR(AA$3)=YEAR('Rent Roll'!$C13),MONTH(AA$3)=MONTH('Rent Roll'!$C13)),(AA$4-DAY('Rent Roll'!$C13)+1)/AA$4,IF(AND(YEAR(AA$3)=YEAR('Rent Roll'!$D13),MONTH(AA$3)=MONTH('Rent Roll'!$D13)),DAY('Rent Roll'!$D13)/AA$4,AA39))</f>
        <v>1</v>
      </c>
      <c r="AB83" s="567">
        <f>IF(AND(YEAR(AB$3)=YEAR('Rent Roll'!$C13),MONTH(AB$3)=MONTH('Rent Roll'!$C13)),(AB$4-DAY('Rent Roll'!$C13)+1)/AB$4,IF(AND(YEAR(AB$3)=YEAR('Rent Roll'!$D13),MONTH(AB$3)=MONTH('Rent Roll'!$D13)),DAY('Rent Roll'!$D13)/AB$4,AB39))</f>
        <v>1</v>
      </c>
      <c r="AC83" s="567">
        <f>IF(AND(YEAR(AC$3)=YEAR('Rent Roll'!$C13),MONTH(AC$3)=MONTH('Rent Roll'!$C13)),(AC$4-DAY('Rent Roll'!$C13)+1)/AC$4,IF(AND(YEAR(AC$3)=YEAR('Rent Roll'!$D13),MONTH(AC$3)=MONTH('Rent Roll'!$D13)),DAY('Rent Roll'!$D13)/AC$4,AC39))</f>
        <v>1</v>
      </c>
      <c r="AD83" s="767">
        <f>IF(AND(YEAR(AD$3)=YEAR('Rent Roll'!$C13),MONTH(AD$3)=MONTH('Rent Roll'!$C13)),(AD$4-DAY('Rent Roll'!$C13)+1)/AD$4,IF(AND(YEAR(AD$3)=YEAR('Rent Roll'!$D13),MONTH(AD$3)=MONTH('Rent Roll'!$D13)),DAY('Rent Roll'!$D13)/AD$4,AD39))</f>
        <v>1</v>
      </c>
      <c r="AE83" s="768">
        <f>IF(AND(YEAR(AE$3)=YEAR('Rent Roll'!$C13),MONTH(AE$3)=MONTH('Rent Roll'!$C13)),(AE$4-DAY('Rent Roll'!$C13)+1)/AE$4,IF(AND(YEAR(AE$3)=YEAR('Rent Roll'!$D13),MONTH(AE$3)=MONTH('Rent Roll'!$D13)),DAY('Rent Roll'!$D13)/AE$4,AE39))</f>
        <v>1</v>
      </c>
      <c r="AF83" s="567">
        <f>IF(AND(YEAR(AF$3)=YEAR('Rent Roll'!$C13),MONTH(AF$3)=MONTH('Rent Roll'!$C13)),(AF$4-DAY('Rent Roll'!$C13)+1)/AF$4,IF(AND(YEAR(AF$3)=YEAR('Rent Roll'!$D13),MONTH(AF$3)=MONTH('Rent Roll'!$D13)),DAY('Rent Roll'!$D13)/AF$4,AF39))</f>
        <v>1</v>
      </c>
      <c r="AG83" s="567">
        <f>IF(AND(YEAR(AG$3)=YEAR('Rent Roll'!$C13),MONTH(AG$3)=MONTH('Rent Roll'!$C13)),(AG$4-DAY('Rent Roll'!$C13)+1)/AG$4,IF(AND(YEAR(AG$3)=YEAR('Rent Roll'!$D13),MONTH(AG$3)=MONTH('Rent Roll'!$D13)),DAY('Rent Roll'!$D13)/AG$4,AG39))</f>
        <v>1</v>
      </c>
      <c r="AH83" s="567">
        <f>IF(AND(YEAR(AH$3)=YEAR('Rent Roll'!$C13),MONTH(AH$3)=MONTH('Rent Roll'!$C13)),(AH$4-DAY('Rent Roll'!$C13)+1)/AH$4,IF(AND(YEAR(AH$3)=YEAR('Rent Roll'!$D13),MONTH(AH$3)=MONTH('Rent Roll'!$D13)),DAY('Rent Roll'!$D13)/AH$4,AH39))</f>
        <v>1</v>
      </c>
      <c r="AI83" s="567">
        <f>IF(AND(YEAR(AI$3)=YEAR('Rent Roll'!$C13),MONTH(AI$3)=MONTH('Rent Roll'!$C13)),(AI$4-DAY('Rent Roll'!$C13)+1)/AI$4,IF(AND(YEAR(AI$3)=YEAR('Rent Roll'!$D13),MONTH(AI$3)=MONTH('Rent Roll'!$D13)),DAY('Rent Roll'!$D13)/AI$4,AI39))</f>
        <v>1</v>
      </c>
      <c r="AJ83" s="567">
        <f>IF(AND(YEAR(AJ$3)=YEAR('Rent Roll'!$C13),MONTH(AJ$3)=MONTH('Rent Roll'!$C13)),(AJ$4-DAY('Rent Roll'!$C13)+1)/AJ$4,IF(AND(YEAR(AJ$3)=YEAR('Rent Roll'!$D13),MONTH(AJ$3)=MONTH('Rent Roll'!$D13)),DAY('Rent Roll'!$D13)/AJ$4,AJ39))</f>
        <v>1</v>
      </c>
      <c r="AK83" s="567">
        <f>IF(AND(YEAR(AK$3)=YEAR('Rent Roll'!$C13),MONTH(AK$3)=MONTH('Rent Roll'!$C13)),(AK$4-DAY('Rent Roll'!$C13)+1)/AK$4,IF(AND(YEAR(AK$3)=YEAR('Rent Roll'!$D13),MONTH(AK$3)=MONTH('Rent Roll'!$D13)),DAY('Rent Roll'!$D13)/AK$4,AK39))</f>
        <v>1</v>
      </c>
      <c r="AL83" s="567">
        <f>IF(AND(YEAR(AL$3)=YEAR('Rent Roll'!$C13),MONTH(AL$3)=MONTH('Rent Roll'!$C13)),(AL$4-DAY('Rent Roll'!$C13)+1)/AL$4,IF(AND(YEAR(AL$3)=YEAR('Rent Roll'!$D13),MONTH(AL$3)=MONTH('Rent Roll'!$D13)),DAY('Rent Roll'!$D13)/AL$4,AL39))</f>
        <v>1</v>
      </c>
      <c r="AM83" s="567">
        <f>IF(AND(YEAR(AM$3)=YEAR('Rent Roll'!$C13),MONTH(AM$3)=MONTH('Rent Roll'!$C13)),(AM$4-DAY('Rent Roll'!$C13)+1)/AM$4,IF(AND(YEAR(AM$3)=YEAR('Rent Roll'!$D13),MONTH(AM$3)=MONTH('Rent Roll'!$D13)),DAY('Rent Roll'!$D13)/AM$4,AM39))</f>
        <v>1</v>
      </c>
      <c r="AN83" s="567">
        <f>IF(AND(YEAR(AN$3)=YEAR('Rent Roll'!$C13),MONTH(AN$3)=MONTH('Rent Roll'!$C13)),(AN$4-DAY('Rent Roll'!$C13)+1)/AN$4,IF(AND(YEAR(AN$3)=YEAR('Rent Roll'!$D13),MONTH(AN$3)=MONTH('Rent Roll'!$D13)),DAY('Rent Roll'!$D13)/AN$4,AN39))</f>
        <v>1</v>
      </c>
      <c r="AO83" s="567">
        <f>IF(AND(YEAR(AO$3)=YEAR('Rent Roll'!$C13),MONTH(AO$3)=MONTH('Rent Roll'!$C13)),(AO$4-DAY('Rent Roll'!$C13)+1)/AO$4,IF(AND(YEAR(AO$3)=YEAR('Rent Roll'!$D13),MONTH(AO$3)=MONTH('Rent Roll'!$D13)),DAY('Rent Roll'!$D13)/AO$4,AO39))</f>
        <v>1</v>
      </c>
      <c r="AP83" s="767">
        <f>IF(AND(YEAR(AP$3)=YEAR('Rent Roll'!$C13),MONTH(AP$3)=MONTH('Rent Roll'!$C13)),(AP$4-DAY('Rent Roll'!$C13)+1)/AP$4,IF(AND(YEAR(AP$3)=YEAR('Rent Roll'!$D13),MONTH(AP$3)=MONTH('Rent Roll'!$D13)),DAY('Rent Roll'!$D13)/AP$4,AP39))</f>
        <v>1</v>
      </c>
      <c r="AQ83" s="768">
        <f>IF(AND(YEAR(AQ$3)=YEAR('Rent Roll'!$C13),MONTH(AQ$3)=MONTH('Rent Roll'!$C13)),(AQ$4-DAY('Rent Roll'!$C13)+1)/AQ$4,IF(AND(YEAR(AQ$3)=YEAR('Rent Roll'!$D13),MONTH(AQ$3)=MONTH('Rent Roll'!$D13)),DAY('Rent Roll'!$D13)/AQ$4,AQ39))</f>
        <v>1</v>
      </c>
      <c r="AR83" s="567">
        <f>IF(AND(YEAR(AR$3)=YEAR('Rent Roll'!$C13),MONTH(AR$3)=MONTH('Rent Roll'!$C13)),(AR$4-DAY('Rent Roll'!$C13)+1)/AR$4,IF(AND(YEAR(AR$3)=YEAR('Rent Roll'!$D13),MONTH(AR$3)=MONTH('Rent Roll'!$D13)),DAY('Rent Roll'!$D13)/AR$4,AR39))</f>
        <v>1</v>
      </c>
      <c r="AS83" s="567">
        <f>IF(AND(YEAR(AS$3)=YEAR('Rent Roll'!$C13),MONTH(AS$3)=MONTH('Rent Roll'!$C13)),(AS$4-DAY('Rent Roll'!$C13)+1)/AS$4,IF(AND(YEAR(AS$3)=YEAR('Rent Roll'!$D13),MONTH(AS$3)=MONTH('Rent Roll'!$D13)),DAY('Rent Roll'!$D13)/AS$4,AS39))</f>
        <v>1</v>
      </c>
      <c r="AT83" s="567">
        <f>IF(AND(YEAR(AT$3)=YEAR('Rent Roll'!$C13),MONTH(AT$3)=MONTH('Rent Roll'!$C13)),(AT$4-DAY('Rent Roll'!$C13)+1)/AT$4,IF(AND(YEAR(AT$3)=YEAR('Rent Roll'!$D13),MONTH(AT$3)=MONTH('Rent Roll'!$D13)),DAY('Rent Roll'!$D13)/AT$4,AT39))</f>
        <v>1</v>
      </c>
      <c r="AU83" s="567">
        <f>IF(AND(YEAR(AU$3)=YEAR('Rent Roll'!$C13),MONTH(AU$3)=MONTH('Rent Roll'!$C13)),(AU$4-DAY('Rent Roll'!$C13)+1)/AU$4,IF(AND(YEAR(AU$3)=YEAR('Rent Roll'!$D13),MONTH(AU$3)=MONTH('Rent Roll'!$D13)),DAY('Rent Roll'!$D13)/AU$4,AU39))</f>
        <v>1</v>
      </c>
      <c r="AV83" s="567">
        <f>IF(AND(YEAR(AV$3)=YEAR('Rent Roll'!$C13),MONTH(AV$3)=MONTH('Rent Roll'!$C13)),(AV$4-DAY('Rent Roll'!$C13)+1)/AV$4,IF(AND(YEAR(AV$3)=YEAR('Rent Roll'!$D13),MONTH(AV$3)=MONTH('Rent Roll'!$D13)),DAY('Rent Roll'!$D13)/AV$4,AV39))</f>
        <v>1</v>
      </c>
      <c r="AW83" s="567">
        <f>IF(AND(YEAR(AW$3)=YEAR('Rent Roll'!$C13),MONTH(AW$3)=MONTH('Rent Roll'!$C13)),(AW$4-DAY('Rent Roll'!$C13)+1)/AW$4,IF(AND(YEAR(AW$3)=YEAR('Rent Roll'!$D13),MONTH(AW$3)=MONTH('Rent Roll'!$D13)),DAY('Rent Roll'!$D13)/AW$4,AW39))</f>
        <v>1</v>
      </c>
      <c r="AX83" s="567">
        <f>IF(AND(YEAR(AX$3)=YEAR('Rent Roll'!$C13),MONTH(AX$3)=MONTH('Rent Roll'!$C13)),(AX$4-DAY('Rent Roll'!$C13)+1)/AX$4,IF(AND(YEAR(AX$3)=YEAR('Rent Roll'!$D13),MONTH(AX$3)=MONTH('Rent Roll'!$D13)),DAY('Rent Roll'!$D13)/AX$4,AX39))</f>
        <v>1</v>
      </c>
      <c r="AY83" s="567">
        <f>IF(AND(YEAR(AY$3)=YEAR('Rent Roll'!$C13),MONTH(AY$3)=MONTH('Rent Roll'!$C13)),(AY$4-DAY('Rent Roll'!$C13)+1)/AY$4,IF(AND(YEAR(AY$3)=YEAR('Rent Roll'!$D13),MONTH(AY$3)=MONTH('Rent Roll'!$D13)),DAY('Rent Roll'!$D13)/AY$4,AY39))</f>
        <v>1</v>
      </c>
      <c r="AZ83" s="567">
        <f>IF(AND(YEAR(AZ$3)=YEAR('Rent Roll'!$C13),MONTH(AZ$3)=MONTH('Rent Roll'!$C13)),(AZ$4-DAY('Rent Roll'!$C13)+1)/AZ$4,IF(AND(YEAR(AZ$3)=YEAR('Rent Roll'!$D13),MONTH(AZ$3)=MONTH('Rent Roll'!$D13)),DAY('Rent Roll'!$D13)/AZ$4,AZ39))</f>
        <v>1</v>
      </c>
      <c r="BA83" s="567">
        <f>IF(AND(YEAR(BA$3)=YEAR('Rent Roll'!$C13),MONTH(BA$3)=MONTH('Rent Roll'!$C13)),(BA$4-DAY('Rent Roll'!$C13)+1)/BA$4,IF(AND(YEAR(BA$3)=YEAR('Rent Roll'!$D13),MONTH(BA$3)=MONTH('Rent Roll'!$D13)),DAY('Rent Roll'!$D13)/BA$4,BA39))</f>
        <v>1</v>
      </c>
      <c r="BB83" s="767">
        <f>IF(AND(YEAR(BB$3)=YEAR('Rent Roll'!$C13),MONTH(BB$3)=MONTH('Rent Roll'!$C13)),(BB$4-DAY('Rent Roll'!$C13)+1)/BB$4,IF(AND(YEAR(BB$3)=YEAR('Rent Roll'!$D13),MONTH(BB$3)=MONTH('Rent Roll'!$D13)),DAY('Rent Roll'!$D13)/BB$4,BB39))</f>
        <v>1</v>
      </c>
      <c r="BC83" s="768">
        <f>IF(AND(YEAR(BC$3)=YEAR('Rent Roll'!$C13),MONTH(BC$3)=MONTH('Rent Roll'!$C13)),(BC$4-DAY('Rent Roll'!$C13)+1)/BC$4,IF(AND(YEAR(BC$3)=YEAR('Rent Roll'!$D13),MONTH(BC$3)=MONTH('Rent Roll'!$D13)),DAY('Rent Roll'!$D13)/BC$4,BC39))</f>
        <v>1</v>
      </c>
      <c r="BD83" s="567">
        <f>IF(AND(YEAR(BD$3)=YEAR('Rent Roll'!$C13),MONTH(BD$3)=MONTH('Rent Roll'!$C13)),(BD$4-DAY('Rent Roll'!$C13)+1)/BD$4,IF(AND(YEAR(BD$3)=YEAR('Rent Roll'!$D13),MONTH(BD$3)=MONTH('Rent Roll'!$D13)),DAY('Rent Roll'!$D13)/BD$4,BD39))</f>
        <v>1</v>
      </c>
      <c r="BE83" s="567">
        <f>IF(AND(YEAR(BE$3)=YEAR('Rent Roll'!$C13),MONTH(BE$3)=MONTH('Rent Roll'!$C13)),(BE$4-DAY('Rent Roll'!$C13)+1)/BE$4,IF(AND(YEAR(BE$3)=YEAR('Rent Roll'!$D13),MONTH(BE$3)=MONTH('Rent Roll'!$D13)),DAY('Rent Roll'!$D13)/BE$4,BE39))</f>
        <v>1</v>
      </c>
      <c r="BF83" s="567">
        <f>IF(AND(YEAR(BF$3)=YEAR('Rent Roll'!$C13),MONTH(BF$3)=MONTH('Rent Roll'!$C13)),(BF$4-DAY('Rent Roll'!$C13)+1)/BF$4,IF(AND(YEAR(BF$3)=YEAR('Rent Roll'!$D13),MONTH(BF$3)=MONTH('Rent Roll'!$D13)),DAY('Rent Roll'!$D13)/BF$4,BF39))</f>
        <v>1</v>
      </c>
      <c r="BG83" s="567">
        <f>IF(AND(YEAR(BG$3)=YEAR('Rent Roll'!$C13),MONTH(BG$3)=MONTH('Rent Roll'!$C13)),(BG$4-DAY('Rent Roll'!$C13)+1)/BG$4,IF(AND(YEAR(BG$3)=YEAR('Rent Roll'!$D13),MONTH(BG$3)=MONTH('Rent Roll'!$D13)),DAY('Rent Roll'!$D13)/BG$4,BG39))</f>
        <v>1</v>
      </c>
      <c r="BH83" s="567">
        <f>IF(AND(YEAR(BH$3)=YEAR('Rent Roll'!$C13),MONTH(BH$3)=MONTH('Rent Roll'!$C13)),(BH$4-DAY('Rent Roll'!$C13)+1)/BH$4,IF(AND(YEAR(BH$3)=YEAR('Rent Roll'!$D13),MONTH(BH$3)=MONTH('Rent Roll'!$D13)),DAY('Rent Roll'!$D13)/BH$4,BH39))</f>
        <v>1</v>
      </c>
      <c r="BI83" s="567">
        <f>IF(AND(YEAR(BI$3)=YEAR('Rent Roll'!$C13),MONTH(BI$3)=MONTH('Rent Roll'!$C13)),(BI$4-DAY('Rent Roll'!$C13)+1)/BI$4,IF(AND(YEAR(BI$3)=YEAR('Rent Roll'!$D13),MONTH(BI$3)=MONTH('Rent Roll'!$D13)),DAY('Rent Roll'!$D13)/BI$4,BI39))</f>
        <v>1</v>
      </c>
      <c r="BJ83" s="567">
        <f>IF(AND(YEAR(BJ$3)=YEAR('Rent Roll'!$C13),MONTH(BJ$3)=MONTH('Rent Roll'!$C13)),(BJ$4-DAY('Rent Roll'!$C13)+1)/BJ$4,IF(AND(YEAR(BJ$3)=YEAR('Rent Roll'!$D13),MONTH(BJ$3)=MONTH('Rent Roll'!$D13)),DAY('Rent Roll'!$D13)/BJ$4,BJ39))</f>
        <v>1</v>
      </c>
      <c r="BK83" s="567">
        <f>IF(AND(YEAR(BK$3)=YEAR('Rent Roll'!$C13),MONTH(BK$3)=MONTH('Rent Roll'!$C13)),(BK$4-DAY('Rent Roll'!$C13)+1)/BK$4,IF(AND(YEAR(BK$3)=YEAR('Rent Roll'!$D13),MONTH(BK$3)=MONTH('Rent Roll'!$D13)),DAY('Rent Roll'!$D13)/BK$4,BK39))</f>
        <v>1</v>
      </c>
      <c r="BL83" s="567">
        <f>IF(AND(YEAR(BL$3)=YEAR('Rent Roll'!$C13),MONTH(BL$3)=MONTH('Rent Roll'!$C13)),(BL$4-DAY('Rent Roll'!$C13)+1)/BL$4,IF(AND(YEAR(BL$3)=YEAR('Rent Roll'!$D13),MONTH(BL$3)=MONTH('Rent Roll'!$D13)),DAY('Rent Roll'!$D13)/BL$4,BL39))</f>
        <v>1</v>
      </c>
      <c r="BM83" s="567">
        <f>IF(AND(YEAR(BM$3)=YEAR('Rent Roll'!$C13),MONTH(BM$3)=MONTH('Rent Roll'!$C13)),(BM$4-DAY('Rent Roll'!$C13)+1)/BM$4,IF(AND(YEAR(BM$3)=YEAR('Rent Roll'!$D13),MONTH(BM$3)=MONTH('Rent Roll'!$D13)),DAY('Rent Roll'!$D13)/BM$4,BM39))</f>
        <v>1</v>
      </c>
      <c r="BN83" s="767">
        <f>IF(AND(YEAR(BN$3)=YEAR('Rent Roll'!$C13),MONTH(BN$3)=MONTH('Rent Roll'!$C13)),(BN$4-DAY('Rent Roll'!$C13)+1)/BN$4,IF(AND(YEAR(BN$3)=YEAR('Rent Roll'!$D13),MONTH(BN$3)=MONTH('Rent Roll'!$D13)),DAY('Rent Roll'!$D13)/BN$4,BN39))</f>
        <v>1</v>
      </c>
      <c r="BO83" s="768">
        <f>IF(AND(YEAR(BO$3)=YEAR('Rent Roll'!$C13),MONTH(BO$3)=MONTH('Rent Roll'!$C13)),(BO$4-DAY('Rent Roll'!$C13)+1)/BO$4,IF(AND(YEAR(BO$3)=YEAR('Rent Roll'!$D13),MONTH(BO$3)=MONTH('Rent Roll'!$D13)),DAY('Rent Roll'!$D13)/BO$4,BO39))</f>
        <v>1</v>
      </c>
      <c r="BP83" s="567">
        <f>IF(AND(YEAR(BP$3)=YEAR('Rent Roll'!$C13),MONTH(BP$3)=MONTH('Rent Roll'!$C13)),(BP$4-DAY('Rent Roll'!$C13)+1)/BP$4,IF(AND(YEAR(BP$3)=YEAR('Rent Roll'!$D13),MONTH(BP$3)=MONTH('Rent Roll'!$D13)),DAY('Rent Roll'!$D13)/BP$4,BP39))</f>
        <v>1</v>
      </c>
      <c r="BQ83" s="567">
        <f>IF(AND(YEAR(BQ$3)=YEAR('Rent Roll'!$C13),MONTH(BQ$3)=MONTH('Rent Roll'!$C13)),(BQ$4-DAY('Rent Roll'!$C13)+1)/BQ$4,IF(AND(YEAR(BQ$3)=YEAR('Rent Roll'!$D13),MONTH(BQ$3)=MONTH('Rent Roll'!$D13)),DAY('Rent Roll'!$D13)/BQ$4,BQ39))</f>
        <v>1</v>
      </c>
      <c r="BR83" s="567">
        <f>IF(AND(YEAR(BR$3)=YEAR('Rent Roll'!$C13),MONTH(BR$3)=MONTH('Rent Roll'!$C13)),(BR$4-DAY('Rent Roll'!$C13)+1)/BR$4,IF(AND(YEAR(BR$3)=YEAR('Rent Roll'!$D13),MONTH(BR$3)=MONTH('Rent Roll'!$D13)),DAY('Rent Roll'!$D13)/BR$4,BR39))</f>
        <v>1</v>
      </c>
      <c r="BS83" s="567">
        <f>IF(AND(YEAR(BS$3)=YEAR('Rent Roll'!$C13),MONTH(BS$3)=MONTH('Rent Roll'!$C13)),(BS$4-DAY('Rent Roll'!$C13)+1)/BS$4,IF(AND(YEAR(BS$3)=YEAR('Rent Roll'!$D13),MONTH(BS$3)=MONTH('Rent Roll'!$D13)),DAY('Rent Roll'!$D13)/BS$4,BS39))</f>
        <v>1</v>
      </c>
      <c r="BT83" s="567">
        <f>IF(AND(YEAR(BT$3)=YEAR('Rent Roll'!$C13),MONTH(BT$3)=MONTH('Rent Roll'!$C13)),(BT$4-DAY('Rent Roll'!$C13)+1)/BT$4,IF(AND(YEAR(BT$3)=YEAR('Rent Roll'!$D13),MONTH(BT$3)=MONTH('Rent Roll'!$D13)),DAY('Rent Roll'!$D13)/BT$4,BT39))</f>
        <v>1</v>
      </c>
      <c r="BU83" s="567">
        <f>IF(AND(YEAR(BU$3)=YEAR('Rent Roll'!$C13),MONTH(BU$3)=MONTH('Rent Roll'!$C13)),(BU$4-DAY('Rent Roll'!$C13)+1)/BU$4,IF(AND(YEAR(BU$3)=YEAR('Rent Roll'!$D13),MONTH(BU$3)=MONTH('Rent Roll'!$D13)),DAY('Rent Roll'!$D13)/BU$4,BU39))</f>
        <v>1</v>
      </c>
      <c r="BV83" s="567">
        <f>IF(AND(YEAR(BV$3)=YEAR('Rent Roll'!$C13),MONTH(BV$3)=MONTH('Rent Roll'!$C13)),(BV$4-DAY('Rent Roll'!$C13)+1)/BV$4,IF(AND(YEAR(BV$3)=YEAR('Rent Roll'!$D13),MONTH(BV$3)=MONTH('Rent Roll'!$D13)),DAY('Rent Roll'!$D13)/BV$4,BV39))</f>
        <v>1</v>
      </c>
      <c r="BW83" s="567">
        <f>IF(AND(YEAR(BW$3)=YEAR('Rent Roll'!$C13),MONTH(BW$3)=MONTH('Rent Roll'!$C13)),(BW$4-DAY('Rent Roll'!$C13)+1)/BW$4,IF(AND(YEAR(BW$3)=YEAR('Rent Roll'!$D13),MONTH(BW$3)=MONTH('Rent Roll'!$D13)),DAY('Rent Roll'!$D13)/BW$4,BW39))</f>
        <v>1</v>
      </c>
      <c r="BX83" s="567">
        <f>IF(AND(YEAR(BX$3)=YEAR('Rent Roll'!$C13),MONTH(BX$3)=MONTH('Rent Roll'!$C13)),(BX$4-DAY('Rent Roll'!$C13)+1)/BX$4,IF(AND(YEAR(BX$3)=YEAR('Rent Roll'!$D13),MONTH(BX$3)=MONTH('Rent Roll'!$D13)),DAY('Rent Roll'!$D13)/BX$4,BX39))</f>
        <v>1</v>
      </c>
      <c r="BY83" s="567">
        <f>IF(AND(YEAR(BY$3)=YEAR('Rent Roll'!$C13),MONTH(BY$3)=MONTH('Rent Roll'!$C13)),(BY$4-DAY('Rent Roll'!$C13)+1)/BY$4,IF(AND(YEAR(BY$3)=YEAR('Rent Roll'!$D13),MONTH(BY$3)=MONTH('Rent Roll'!$D13)),DAY('Rent Roll'!$D13)/BY$4,BY39))</f>
        <v>1</v>
      </c>
      <c r="BZ83" s="767">
        <f>IF(AND(YEAR(BZ$3)=YEAR('Rent Roll'!$C13),MONTH(BZ$3)=MONTH('Rent Roll'!$C13)),(BZ$4-DAY('Rent Roll'!$C13)+1)/BZ$4,IF(AND(YEAR(BZ$3)=YEAR('Rent Roll'!$D13),MONTH(BZ$3)=MONTH('Rent Roll'!$D13)),DAY('Rent Roll'!$D13)/BZ$4,BZ39))</f>
        <v>1</v>
      </c>
      <c r="CA83" s="768">
        <f>IF(AND(YEAR(CA$3)=YEAR('Rent Roll'!$C13),MONTH(CA$3)=MONTH('Rent Roll'!$C13)),(CA$4-DAY('Rent Roll'!$C13)+1)/CA$4,IF(AND(YEAR(CA$3)=YEAR('Rent Roll'!$D13),MONTH(CA$3)=MONTH('Rent Roll'!$D13)),DAY('Rent Roll'!$D13)/CA$4,CA39))</f>
        <v>0</v>
      </c>
      <c r="CB83" s="567">
        <f>IF(AND(YEAR(CB$3)=YEAR('Rent Roll'!$C13),MONTH(CB$3)=MONTH('Rent Roll'!$C13)),(CB$4-DAY('Rent Roll'!$C13)+1)/CB$4,IF(AND(YEAR(CB$3)=YEAR('Rent Roll'!$D13),MONTH(CB$3)=MONTH('Rent Roll'!$D13)),DAY('Rent Roll'!$D13)/CB$4,CB39))</f>
        <v>0</v>
      </c>
      <c r="CC83" s="567">
        <f>IF(AND(YEAR(CC$3)=YEAR('Rent Roll'!$C13),MONTH(CC$3)=MONTH('Rent Roll'!$C13)),(CC$4-DAY('Rent Roll'!$C13)+1)/CC$4,IF(AND(YEAR(CC$3)=YEAR('Rent Roll'!$D13),MONTH(CC$3)=MONTH('Rent Roll'!$D13)),DAY('Rent Roll'!$D13)/CC$4,CC39))</f>
        <v>0</v>
      </c>
      <c r="CD83" s="567">
        <f>IF(AND(YEAR(CD$3)=YEAR('Rent Roll'!$C13),MONTH(CD$3)=MONTH('Rent Roll'!$C13)),(CD$4-DAY('Rent Roll'!$C13)+1)/CD$4,IF(AND(YEAR(CD$3)=YEAR('Rent Roll'!$D13),MONTH(CD$3)=MONTH('Rent Roll'!$D13)),DAY('Rent Roll'!$D13)/CD$4,CD39))</f>
        <v>0</v>
      </c>
      <c r="CE83" s="567">
        <f>IF(AND(YEAR(CE$3)=YEAR('Rent Roll'!$C13),MONTH(CE$3)=MONTH('Rent Roll'!$C13)),(CE$4-DAY('Rent Roll'!$C13)+1)/CE$4,IF(AND(YEAR(CE$3)=YEAR('Rent Roll'!$D13),MONTH(CE$3)=MONTH('Rent Roll'!$D13)),DAY('Rent Roll'!$D13)/CE$4,CE39))</f>
        <v>0</v>
      </c>
      <c r="CF83" s="567">
        <f>IF(AND(YEAR(CF$3)=YEAR('Rent Roll'!$C13),MONTH(CF$3)=MONTH('Rent Roll'!$C13)),(CF$4-DAY('Rent Roll'!$C13)+1)/CF$4,IF(AND(YEAR(CF$3)=YEAR('Rent Roll'!$D13),MONTH(CF$3)=MONTH('Rent Roll'!$D13)),DAY('Rent Roll'!$D13)/CF$4,CF39))</f>
        <v>0</v>
      </c>
      <c r="CG83" s="567">
        <f>IF(AND(YEAR(CG$3)=YEAR('Rent Roll'!$C13),MONTH(CG$3)=MONTH('Rent Roll'!$C13)),(CG$4-DAY('Rent Roll'!$C13)+1)/CG$4,IF(AND(YEAR(CG$3)=YEAR('Rent Roll'!$D13),MONTH(CG$3)=MONTH('Rent Roll'!$D13)),DAY('Rent Roll'!$D13)/CG$4,CG39))</f>
        <v>0</v>
      </c>
      <c r="CH83" s="567">
        <f>IF(AND(YEAR(CH$3)=YEAR('Rent Roll'!$C13),MONTH(CH$3)=MONTH('Rent Roll'!$C13)),(CH$4-DAY('Rent Roll'!$C13)+1)/CH$4,IF(AND(YEAR(CH$3)=YEAR('Rent Roll'!$D13),MONTH(CH$3)=MONTH('Rent Roll'!$D13)),DAY('Rent Roll'!$D13)/CH$4,CH39))</f>
        <v>0</v>
      </c>
      <c r="CI83" s="567">
        <f>IF(AND(YEAR(CI$3)=YEAR('Rent Roll'!$C13),MONTH(CI$3)=MONTH('Rent Roll'!$C13)),(CI$4-DAY('Rent Roll'!$C13)+1)/CI$4,IF(AND(YEAR(CI$3)=YEAR('Rent Roll'!$D13),MONTH(CI$3)=MONTH('Rent Roll'!$D13)),DAY('Rent Roll'!$D13)/CI$4,CI39))</f>
        <v>0</v>
      </c>
      <c r="CJ83" s="567">
        <f>IF(AND(YEAR(CJ$3)=YEAR('Rent Roll'!$C13),MONTH(CJ$3)=MONTH('Rent Roll'!$C13)),(CJ$4-DAY('Rent Roll'!$C13)+1)/CJ$4,IF(AND(YEAR(CJ$3)=YEAR('Rent Roll'!$D13),MONTH(CJ$3)=MONTH('Rent Roll'!$D13)),DAY('Rent Roll'!$D13)/CJ$4,CJ39))</f>
        <v>0</v>
      </c>
      <c r="CK83" s="567">
        <f>IF(AND(YEAR(CK$3)=YEAR('Rent Roll'!$C13),MONTH(CK$3)=MONTH('Rent Roll'!$C13)),(CK$4-DAY('Rent Roll'!$C13)+1)/CK$4,IF(AND(YEAR(CK$3)=YEAR('Rent Roll'!$D13),MONTH(CK$3)=MONTH('Rent Roll'!$D13)),DAY('Rent Roll'!$D13)/CK$4,CK39))</f>
        <v>0</v>
      </c>
      <c r="CL83" s="767">
        <f>IF(AND(YEAR(CL$3)=YEAR('Rent Roll'!$C13),MONTH(CL$3)=MONTH('Rent Roll'!$C13)),(CL$4-DAY('Rent Roll'!$C13)+1)/CL$4,IF(AND(YEAR(CL$3)=YEAR('Rent Roll'!$D13),MONTH(CL$3)=MONTH('Rent Roll'!$D13)),DAY('Rent Roll'!$D13)/CL$4,CL39))</f>
        <v>0</v>
      </c>
      <c r="CM83" s="768">
        <f>IF(AND(YEAR(CM$3)=YEAR('Rent Roll'!$C13),MONTH(CM$3)=MONTH('Rent Roll'!$C13)),(CM$4-DAY('Rent Roll'!$C13)+1)/CM$4,IF(AND(YEAR(CM$3)=YEAR('Rent Roll'!$D13),MONTH(CM$3)=MONTH('Rent Roll'!$D13)),DAY('Rent Roll'!$D13)/CM$4,CM39))</f>
        <v>0</v>
      </c>
      <c r="CN83" s="567">
        <f>IF(AND(YEAR(CN$3)=YEAR('Rent Roll'!$C13),MONTH(CN$3)=MONTH('Rent Roll'!$C13)),(CN$4-DAY('Rent Roll'!$C13)+1)/CN$4,IF(AND(YEAR(CN$3)=YEAR('Rent Roll'!$D13),MONTH(CN$3)=MONTH('Rent Roll'!$D13)),DAY('Rent Roll'!$D13)/CN$4,CN39))</f>
        <v>0</v>
      </c>
      <c r="CO83" s="567">
        <f>IF(AND(YEAR(CO$3)=YEAR('Rent Roll'!$C13),MONTH(CO$3)=MONTH('Rent Roll'!$C13)),(CO$4-DAY('Rent Roll'!$C13)+1)/CO$4,IF(AND(YEAR(CO$3)=YEAR('Rent Roll'!$D13),MONTH(CO$3)=MONTH('Rent Roll'!$D13)),DAY('Rent Roll'!$D13)/CO$4,CO39))</f>
        <v>0</v>
      </c>
      <c r="CP83" s="567">
        <f>IF(AND(YEAR(CP$3)=YEAR('Rent Roll'!$C13),MONTH(CP$3)=MONTH('Rent Roll'!$C13)),(CP$4-DAY('Rent Roll'!$C13)+1)/CP$4,IF(AND(YEAR(CP$3)=YEAR('Rent Roll'!$D13),MONTH(CP$3)=MONTH('Rent Roll'!$D13)),DAY('Rent Roll'!$D13)/CP$4,CP39))</f>
        <v>0</v>
      </c>
      <c r="CQ83" s="567">
        <f>IF(AND(YEAR(CQ$3)=YEAR('Rent Roll'!$C13),MONTH(CQ$3)=MONTH('Rent Roll'!$C13)),(CQ$4-DAY('Rent Roll'!$C13)+1)/CQ$4,IF(AND(YEAR(CQ$3)=YEAR('Rent Roll'!$D13),MONTH(CQ$3)=MONTH('Rent Roll'!$D13)),DAY('Rent Roll'!$D13)/CQ$4,CQ39))</f>
        <v>0</v>
      </c>
      <c r="CR83" s="567">
        <f>IF(AND(YEAR(CR$3)=YEAR('Rent Roll'!$C13),MONTH(CR$3)=MONTH('Rent Roll'!$C13)),(CR$4-DAY('Rent Roll'!$C13)+1)/CR$4,IF(AND(YEAR(CR$3)=YEAR('Rent Roll'!$D13),MONTH(CR$3)=MONTH('Rent Roll'!$D13)),DAY('Rent Roll'!$D13)/CR$4,CR39))</f>
        <v>0</v>
      </c>
      <c r="CS83" s="567">
        <f>IF(AND(YEAR(CS$3)=YEAR('Rent Roll'!$C13),MONTH(CS$3)=MONTH('Rent Roll'!$C13)),(CS$4-DAY('Rent Roll'!$C13)+1)/CS$4,IF(AND(YEAR(CS$3)=YEAR('Rent Roll'!$D13),MONTH(CS$3)=MONTH('Rent Roll'!$D13)),DAY('Rent Roll'!$D13)/CS$4,CS39))</f>
        <v>0</v>
      </c>
      <c r="CT83" s="567">
        <f>IF(AND(YEAR(CT$3)=YEAR('Rent Roll'!$C13),MONTH(CT$3)=MONTH('Rent Roll'!$C13)),(CT$4-DAY('Rent Roll'!$C13)+1)/CT$4,IF(AND(YEAR(CT$3)=YEAR('Rent Roll'!$D13),MONTH(CT$3)=MONTH('Rent Roll'!$D13)),DAY('Rent Roll'!$D13)/CT$4,CT39))</f>
        <v>0</v>
      </c>
      <c r="CU83" s="567">
        <f>IF(AND(YEAR(CU$3)=YEAR('Rent Roll'!$C13),MONTH(CU$3)=MONTH('Rent Roll'!$C13)),(CU$4-DAY('Rent Roll'!$C13)+1)/CU$4,IF(AND(YEAR(CU$3)=YEAR('Rent Roll'!$D13),MONTH(CU$3)=MONTH('Rent Roll'!$D13)),DAY('Rent Roll'!$D13)/CU$4,CU39))</f>
        <v>0</v>
      </c>
      <c r="CV83" s="567">
        <f>IF(AND(YEAR(CV$3)=YEAR('Rent Roll'!$C13),MONTH(CV$3)=MONTH('Rent Roll'!$C13)),(CV$4-DAY('Rent Roll'!$C13)+1)/CV$4,IF(AND(YEAR(CV$3)=YEAR('Rent Roll'!$D13),MONTH(CV$3)=MONTH('Rent Roll'!$D13)),DAY('Rent Roll'!$D13)/CV$4,CV39))</f>
        <v>0</v>
      </c>
      <c r="CW83" s="567">
        <f>IF(AND(YEAR(CW$3)=YEAR('Rent Roll'!$C13),MONTH(CW$3)=MONTH('Rent Roll'!$C13)),(CW$4-DAY('Rent Roll'!$C13)+1)/CW$4,IF(AND(YEAR(CW$3)=YEAR('Rent Roll'!$D13),MONTH(CW$3)=MONTH('Rent Roll'!$D13)),DAY('Rent Roll'!$D13)/CW$4,CW39))</f>
        <v>0</v>
      </c>
      <c r="CX83" s="767">
        <f>IF(AND(YEAR(CX$3)=YEAR('Rent Roll'!$C13),MONTH(CX$3)=MONTH('Rent Roll'!$C13)),(CX$4-DAY('Rent Roll'!$C13)+1)/CX$4,IF(AND(YEAR(CX$3)=YEAR('Rent Roll'!$D13),MONTH(CX$3)=MONTH('Rent Roll'!$D13)),DAY('Rent Roll'!$D13)/CX$4,CX39))</f>
        <v>0</v>
      </c>
      <c r="CY83" s="768">
        <f>IF(AND(YEAR(CY$3)=YEAR('Rent Roll'!$C13),MONTH(CY$3)=MONTH('Rent Roll'!$C13)),(CY$4-DAY('Rent Roll'!$C13)+1)/CY$4,IF(AND(YEAR(CY$3)=YEAR('Rent Roll'!$D13),MONTH(CY$3)=MONTH('Rent Roll'!$D13)),DAY('Rent Roll'!$D13)/CY$4,CY39))</f>
        <v>0</v>
      </c>
      <c r="CZ83" s="567">
        <f>IF(AND(YEAR(CZ$3)=YEAR('Rent Roll'!$C13),MONTH(CZ$3)=MONTH('Rent Roll'!$C13)),(CZ$4-DAY('Rent Roll'!$C13)+1)/CZ$4,IF(AND(YEAR(CZ$3)=YEAR('Rent Roll'!$D13),MONTH(CZ$3)=MONTH('Rent Roll'!$D13)),DAY('Rent Roll'!$D13)/CZ$4,CZ39))</f>
        <v>0</v>
      </c>
      <c r="DA83" s="567">
        <f>IF(AND(YEAR(DA$3)=YEAR('Rent Roll'!$C13),MONTH(DA$3)=MONTH('Rent Roll'!$C13)),(DA$4-DAY('Rent Roll'!$C13)+1)/DA$4,IF(AND(YEAR(DA$3)=YEAR('Rent Roll'!$D13),MONTH(DA$3)=MONTH('Rent Roll'!$D13)),DAY('Rent Roll'!$D13)/DA$4,DA39))</f>
        <v>0</v>
      </c>
      <c r="DB83" s="567">
        <f>IF(AND(YEAR(DB$3)=YEAR('Rent Roll'!$C13),MONTH(DB$3)=MONTH('Rent Roll'!$C13)),(DB$4-DAY('Rent Roll'!$C13)+1)/DB$4,IF(AND(YEAR(DB$3)=YEAR('Rent Roll'!$D13),MONTH(DB$3)=MONTH('Rent Roll'!$D13)),DAY('Rent Roll'!$D13)/DB$4,DB39))</f>
        <v>0</v>
      </c>
      <c r="DC83" s="567">
        <f>IF(AND(YEAR(DC$3)=YEAR('Rent Roll'!$C13),MONTH(DC$3)=MONTH('Rent Roll'!$C13)),(DC$4-DAY('Rent Roll'!$C13)+1)/DC$4,IF(AND(YEAR(DC$3)=YEAR('Rent Roll'!$D13),MONTH(DC$3)=MONTH('Rent Roll'!$D13)),DAY('Rent Roll'!$D13)/DC$4,DC39))</f>
        <v>0</v>
      </c>
      <c r="DD83" s="567">
        <f>IF(AND(YEAR(DD$3)=YEAR('Rent Roll'!$C13),MONTH(DD$3)=MONTH('Rent Roll'!$C13)),(DD$4-DAY('Rent Roll'!$C13)+1)/DD$4,IF(AND(YEAR(DD$3)=YEAR('Rent Roll'!$D13),MONTH(DD$3)=MONTH('Rent Roll'!$D13)),DAY('Rent Roll'!$D13)/DD$4,DD39))</f>
        <v>0</v>
      </c>
      <c r="DE83" s="567">
        <f>IF(AND(YEAR(DE$3)=YEAR('Rent Roll'!$C13),MONTH(DE$3)=MONTH('Rent Roll'!$C13)),(DE$4-DAY('Rent Roll'!$C13)+1)/DE$4,IF(AND(YEAR(DE$3)=YEAR('Rent Roll'!$D13),MONTH(DE$3)=MONTH('Rent Roll'!$D13)),DAY('Rent Roll'!$D13)/DE$4,DE39))</f>
        <v>0</v>
      </c>
      <c r="DF83" s="567">
        <f>IF(AND(YEAR(DF$3)=YEAR('Rent Roll'!$C13),MONTH(DF$3)=MONTH('Rent Roll'!$C13)),(DF$4-DAY('Rent Roll'!$C13)+1)/DF$4,IF(AND(YEAR(DF$3)=YEAR('Rent Roll'!$D13),MONTH(DF$3)=MONTH('Rent Roll'!$D13)),DAY('Rent Roll'!$D13)/DF$4,DF39))</f>
        <v>0</v>
      </c>
      <c r="DG83" s="567">
        <f>IF(AND(YEAR(DG$3)=YEAR('Rent Roll'!$C13),MONTH(DG$3)=MONTH('Rent Roll'!$C13)),(DG$4-DAY('Rent Roll'!$C13)+1)/DG$4,IF(AND(YEAR(DG$3)=YEAR('Rent Roll'!$D13),MONTH(DG$3)=MONTH('Rent Roll'!$D13)),DAY('Rent Roll'!$D13)/DG$4,DG39))</f>
        <v>0</v>
      </c>
      <c r="DH83" s="567">
        <f>IF(AND(YEAR(DH$3)=YEAR('Rent Roll'!$C13),MONTH(DH$3)=MONTH('Rent Roll'!$C13)),(DH$4-DAY('Rent Roll'!$C13)+1)/DH$4,IF(AND(YEAR(DH$3)=YEAR('Rent Roll'!$D13),MONTH(DH$3)=MONTH('Rent Roll'!$D13)),DAY('Rent Roll'!$D13)/DH$4,DH39))</f>
        <v>0</v>
      </c>
      <c r="DI83" s="567">
        <f>IF(AND(YEAR(DI$3)=YEAR('Rent Roll'!$C13),MONTH(DI$3)=MONTH('Rent Roll'!$C13)),(DI$4-DAY('Rent Roll'!$C13)+1)/DI$4,IF(AND(YEAR(DI$3)=YEAR('Rent Roll'!$D13),MONTH(DI$3)=MONTH('Rent Roll'!$D13)),DAY('Rent Roll'!$D13)/DI$4,DI39))</f>
        <v>0</v>
      </c>
      <c r="DJ83" s="767">
        <f>IF(AND(YEAR(DJ$3)=YEAR('Rent Roll'!$C13),MONTH(DJ$3)=MONTH('Rent Roll'!$C13)),(DJ$4-DAY('Rent Roll'!$C13)+1)/DJ$4,IF(AND(YEAR(DJ$3)=YEAR('Rent Roll'!$D13),MONTH(DJ$3)=MONTH('Rent Roll'!$D13)),DAY('Rent Roll'!$D13)/DJ$4,DJ39))</f>
        <v>0</v>
      </c>
      <c r="DK83" s="768">
        <f>IF(AND(YEAR(DK$3)=YEAR('Rent Roll'!$C13),MONTH(DK$3)=MONTH('Rent Roll'!$C13)),(DK$4-DAY('Rent Roll'!$C13)+1)/DK$4,IF(AND(YEAR(DK$3)=YEAR('Rent Roll'!$D13),MONTH(DK$3)=MONTH('Rent Roll'!$D13)),DAY('Rent Roll'!$D13)/DK$4,DK39))</f>
        <v>0</v>
      </c>
      <c r="DL83" s="567">
        <f>IF(AND(YEAR(DL$3)=YEAR('Rent Roll'!$C13),MONTH(DL$3)=MONTH('Rent Roll'!$C13)),(DL$4-DAY('Rent Roll'!$C13)+1)/DL$4,IF(AND(YEAR(DL$3)=YEAR('Rent Roll'!$D13),MONTH(DL$3)=MONTH('Rent Roll'!$D13)),DAY('Rent Roll'!$D13)/DL$4,DL39))</f>
        <v>0</v>
      </c>
      <c r="DM83" s="567">
        <f>IF(AND(YEAR(DM$3)=YEAR('Rent Roll'!$C13),MONTH(DM$3)=MONTH('Rent Roll'!$C13)),(DM$4-DAY('Rent Roll'!$C13)+1)/DM$4,IF(AND(YEAR(DM$3)=YEAR('Rent Roll'!$D13),MONTH(DM$3)=MONTH('Rent Roll'!$D13)),DAY('Rent Roll'!$D13)/DM$4,DM39))</f>
        <v>0</v>
      </c>
      <c r="DN83" s="567">
        <f>IF(AND(YEAR(DN$3)=YEAR('Rent Roll'!$C13),MONTH(DN$3)=MONTH('Rent Roll'!$C13)),(DN$4-DAY('Rent Roll'!$C13)+1)/DN$4,IF(AND(YEAR(DN$3)=YEAR('Rent Roll'!$D13),MONTH(DN$3)=MONTH('Rent Roll'!$D13)),DAY('Rent Roll'!$D13)/DN$4,DN39))</f>
        <v>0</v>
      </c>
      <c r="DO83" s="567">
        <f>IF(AND(YEAR(DO$3)=YEAR('Rent Roll'!$C13),MONTH(DO$3)=MONTH('Rent Roll'!$C13)),(DO$4-DAY('Rent Roll'!$C13)+1)/DO$4,IF(AND(YEAR(DO$3)=YEAR('Rent Roll'!$D13),MONTH(DO$3)=MONTH('Rent Roll'!$D13)),DAY('Rent Roll'!$D13)/DO$4,DO39))</f>
        <v>0</v>
      </c>
      <c r="DP83" s="567">
        <f>IF(AND(YEAR(DP$3)=YEAR('Rent Roll'!$C13),MONTH(DP$3)=MONTH('Rent Roll'!$C13)),(DP$4-DAY('Rent Roll'!$C13)+1)/DP$4,IF(AND(YEAR(DP$3)=YEAR('Rent Roll'!$D13),MONTH(DP$3)=MONTH('Rent Roll'!$D13)),DAY('Rent Roll'!$D13)/DP$4,DP39))</f>
        <v>0</v>
      </c>
      <c r="DQ83" s="567">
        <f>IF(AND(YEAR(DQ$3)=YEAR('Rent Roll'!$C13),MONTH(DQ$3)=MONTH('Rent Roll'!$C13)),(DQ$4-DAY('Rent Roll'!$C13)+1)/DQ$4,IF(AND(YEAR(DQ$3)=YEAR('Rent Roll'!$D13),MONTH(DQ$3)=MONTH('Rent Roll'!$D13)),DAY('Rent Roll'!$D13)/DQ$4,DQ39))</f>
        <v>0</v>
      </c>
      <c r="DR83" s="567">
        <f>IF(AND(YEAR(DR$3)=YEAR('Rent Roll'!$C13),MONTH(DR$3)=MONTH('Rent Roll'!$C13)),(DR$4-DAY('Rent Roll'!$C13)+1)/DR$4,IF(AND(YEAR(DR$3)=YEAR('Rent Roll'!$D13),MONTH(DR$3)=MONTH('Rent Roll'!$D13)),DAY('Rent Roll'!$D13)/DR$4,DR39))</f>
        <v>0</v>
      </c>
      <c r="DS83" s="567">
        <f>IF(AND(YEAR(DS$3)=YEAR('Rent Roll'!$C13),MONTH(DS$3)=MONTH('Rent Roll'!$C13)),(DS$4-DAY('Rent Roll'!$C13)+1)/DS$4,IF(AND(YEAR(DS$3)=YEAR('Rent Roll'!$D13),MONTH(DS$3)=MONTH('Rent Roll'!$D13)),DAY('Rent Roll'!$D13)/DS$4,DS39))</f>
        <v>0</v>
      </c>
      <c r="DT83" s="567">
        <f>IF(AND(YEAR(DT$3)=YEAR('Rent Roll'!$C13),MONTH(DT$3)=MONTH('Rent Roll'!$C13)),(DT$4-DAY('Rent Roll'!$C13)+1)/DT$4,IF(AND(YEAR(DT$3)=YEAR('Rent Roll'!$D13),MONTH(DT$3)=MONTH('Rent Roll'!$D13)),DAY('Rent Roll'!$D13)/DT$4,DT39))</f>
        <v>0</v>
      </c>
      <c r="DU83" s="567">
        <f>IF(AND(YEAR(DU$3)=YEAR('Rent Roll'!$C13),MONTH(DU$3)=MONTH('Rent Roll'!$C13)),(DU$4-DAY('Rent Roll'!$C13)+1)/DU$4,IF(AND(YEAR(DU$3)=YEAR('Rent Roll'!$D13),MONTH(DU$3)=MONTH('Rent Roll'!$D13)),DAY('Rent Roll'!$D13)/DU$4,DU39))</f>
        <v>0</v>
      </c>
      <c r="DV83" s="567">
        <f>IF(AND(YEAR(DV$3)=YEAR('Rent Roll'!$C13),MONTH(DV$3)=MONTH('Rent Roll'!$C13)),(DV$4-DAY('Rent Roll'!$C13)+1)/DV$4,IF(AND(YEAR(DV$3)=YEAR('Rent Roll'!$D13),MONTH(DV$3)=MONTH('Rent Roll'!$D13)),DAY('Rent Roll'!$D13)/DV$4,DV39))</f>
        <v>0</v>
      </c>
    </row>
    <row r="84" spans="1:126" s="565" customFormat="1" ht="12" customHeight="1" outlineLevel="1" x14ac:dyDescent="0.4">
      <c r="A84" s="731"/>
      <c r="B84" s="564" t="str">
        <f>'Rent Roll'!$B14</f>
        <v>지하1층</v>
      </c>
      <c r="E84" s="566"/>
      <c r="F84" s="778">
        <f>IF(AND(YEAR(F$3)=YEAR('Rent Roll'!$C14),MONTH(F$3)=MONTH('Rent Roll'!$C14)),(F$4-DAY('Rent Roll'!$C14)+1)/F$4,IF(AND(YEAR(F$3)=YEAR('Rent Roll'!$D14),MONTH(F$3)=MONTH('Rent Roll'!$D14)),DAY('Rent Roll'!$D14)/F$4,F40))</f>
        <v>3.2258064516129031E-2</v>
      </c>
      <c r="G84" s="768">
        <f>IF(AND(YEAR(G$3)=YEAR('Rent Roll'!$C14),MONTH(G$3)=MONTH('Rent Roll'!$C14)),(G$4-DAY('Rent Roll'!$C14)+1)/G$4,IF(AND(YEAR(G$3)=YEAR('Rent Roll'!$D14),MONTH(G$3)=MONTH('Rent Roll'!$D14)),DAY('Rent Roll'!$D14)/G$4,G40))</f>
        <v>1</v>
      </c>
      <c r="H84" s="567">
        <f>IF(AND(YEAR(H$3)=YEAR('Rent Roll'!$C14),MONTH(H$3)=MONTH('Rent Roll'!$C14)),(H$4-DAY('Rent Roll'!$C14)+1)/H$4,IF(AND(YEAR(H$3)=YEAR('Rent Roll'!$D14),MONTH(H$3)=MONTH('Rent Roll'!$D14)),DAY('Rent Roll'!$D14)/H$4,H40))</f>
        <v>1</v>
      </c>
      <c r="I84" s="567">
        <f>IF(AND(YEAR(I$3)=YEAR('Rent Roll'!$C14),MONTH(I$3)=MONTH('Rent Roll'!$C14)),(I$4-DAY('Rent Roll'!$C14)+1)/I$4,IF(AND(YEAR(I$3)=YEAR('Rent Roll'!$D14),MONTH(I$3)=MONTH('Rent Roll'!$D14)),DAY('Rent Roll'!$D14)/I$4,I40))</f>
        <v>1</v>
      </c>
      <c r="J84" s="567">
        <f>IF(AND(YEAR(J$3)=YEAR('Rent Roll'!$C14),MONTH(J$3)=MONTH('Rent Roll'!$C14)),(J$4-DAY('Rent Roll'!$C14)+1)/J$4,IF(AND(YEAR(J$3)=YEAR('Rent Roll'!$D14),MONTH(J$3)=MONTH('Rent Roll'!$D14)),DAY('Rent Roll'!$D14)/J$4,J40))</f>
        <v>1</v>
      </c>
      <c r="K84" s="567">
        <f>IF(AND(YEAR(K$3)=YEAR('Rent Roll'!$C14),MONTH(K$3)=MONTH('Rent Roll'!$C14)),(K$4-DAY('Rent Roll'!$C14)+1)/K$4,IF(AND(YEAR(K$3)=YEAR('Rent Roll'!$D14),MONTH(K$3)=MONTH('Rent Roll'!$D14)),DAY('Rent Roll'!$D14)/K$4,K40))</f>
        <v>1</v>
      </c>
      <c r="L84" s="567">
        <f>IF(AND(YEAR(L$3)=YEAR('Rent Roll'!$C14),MONTH(L$3)=MONTH('Rent Roll'!$C14)),(L$4-DAY('Rent Roll'!$C14)+1)/L$4,IF(AND(YEAR(L$3)=YEAR('Rent Roll'!$D14),MONTH(L$3)=MONTH('Rent Roll'!$D14)),DAY('Rent Roll'!$D14)/L$4,L40))</f>
        <v>1</v>
      </c>
      <c r="M84" s="567">
        <f>IF(AND(YEAR(M$3)=YEAR('Rent Roll'!$C14),MONTH(M$3)=MONTH('Rent Roll'!$C14)),(M$4-DAY('Rent Roll'!$C14)+1)/M$4,IF(AND(YEAR(M$3)=YEAR('Rent Roll'!$D14),MONTH(M$3)=MONTH('Rent Roll'!$D14)),DAY('Rent Roll'!$D14)/M$4,M40))</f>
        <v>1</v>
      </c>
      <c r="N84" s="567">
        <f>IF(AND(YEAR(N$3)=YEAR('Rent Roll'!$C14),MONTH(N$3)=MONTH('Rent Roll'!$C14)),(N$4-DAY('Rent Roll'!$C14)+1)/N$4,IF(AND(YEAR(N$3)=YEAR('Rent Roll'!$D14),MONTH(N$3)=MONTH('Rent Roll'!$D14)),DAY('Rent Roll'!$D14)/N$4,N40))</f>
        <v>1</v>
      </c>
      <c r="O84" s="567">
        <f>IF(AND(YEAR(O$3)=YEAR('Rent Roll'!$C14),MONTH(O$3)=MONTH('Rent Roll'!$C14)),(O$4-DAY('Rent Roll'!$C14)+1)/O$4,IF(AND(YEAR(O$3)=YEAR('Rent Roll'!$D14),MONTH(O$3)=MONTH('Rent Roll'!$D14)),DAY('Rent Roll'!$D14)/O$4,O40))</f>
        <v>1</v>
      </c>
      <c r="P84" s="567">
        <f>IF(AND(YEAR(P$3)=YEAR('Rent Roll'!$C14),MONTH(P$3)=MONTH('Rent Roll'!$C14)),(P$4-DAY('Rent Roll'!$C14)+1)/P$4,IF(AND(YEAR(P$3)=YEAR('Rent Roll'!$D14),MONTH(P$3)=MONTH('Rent Roll'!$D14)),DAY('Rent Roll'!$D14)/P$4,P40))</f>
        <v>1</v>
      </c>
      <c r="Q84" s="567">
        <f>IF(AND(YEAR(Q$3)=YEAR('Rent Roll'!$C14),MONTH(Q$3)=MONTH('Rent Roll'!$C14)),(Q$4-DAY('Rent Roll'!$C14)+1)/Q$4,IF(AND(YEAR(Q$3)=YEAR('Rent Roll'!$D14),MONTH(Q$3)=MONTH('Rent Roll'!$D14)),DAY('Rent Roll'!$D14)/Q$4,Q40))</f>
        <v>1</v>
      </c>
      <c r="R84" s="767">
        <f>IF(AND(YEAR(R$3)=YEAR('Rent Roll'!$C14),MONTH(R$3)=MONTH('Rent Roll'!$C14)),(R$4-DAY('Rent Roll'!$C14)+1)/R$4,IF(AND(YEAR(R$3)=YEAR('Rent Roll'!$D14),MONTH(R$3)=MONTH('Rent Roll'!$D14)),DAY('Rent Roll'!$D14)/R$4,R40))</f>
        <v>1</v>
      </c>
      <c r="S84" s="768">
        <f>IF(AND(YEAR(S$3)=YEAR('Rent Roll'!$C14),MONTH(S$3)=MONTH('Rent Roll'!$C14)),(S$4-DAY('Rent Roll'!$C14)+1)/S$4,IF(AND(YEAR(S$3)=YEAR('Rent Roll'!$D14),MONTH(S$3)=MONTH('Rent Roll'!$D14)),DAY('Rent Roll'!$D14)/S$4,S40))</f>
        <v>1</v>
      </c>
      <c r="T84" s="567">
        <f>IF(AND(YEAR(T$3)=YEAR('Rent Roll'!$C14),MONTH(T$3)=MONTH('Rent Roll'!$C14)),(T$4-DAY('Rent Roll'!$C14)+1)/T$4,IF(AND(YEAR(T$3)=YEAR('Rent Roll'!$D14),MONTH(T$3)=MONTH('Rent Roll'!$D14)),DAY('Rent Roll'!$D14)/T$4,T40))</f>
        <v>1</v>
      </c>
      <c r="U84" s="567">
        <f>IF(AND(YEAR(U$3)=YEAR('Rent Roll'!$C14),MONTH(U$3)=MONTH('Rent Roll'!$C14)),(U$4-DAY('Rent Roll'!$C14)+1)/U$4,IF(AND(YEAR(U$3)=YEAR('Rent Roll'!$D14),MONTH(U$3)=MONTH('Rent Roll'!$D14)),DAY('Rent Roll'!$D14)/U$4,U40))</f>
        <v>1</v>
      </c>
      <c r="V84" s="567">
        <f>IF(AND(YEAR(V$3)=YEAR('Rent Roll'!$C14),MONTH(V$3)=MONTH('Rent Roll'!$C14)),(V$4-DAY('Rent Roll'!$C14)+1)/V$4,IF(AND(YEAR(V$3)=YEAR('Rent Roll'!$D14),MONTH(V$3)=MONTH('Rent Roll'!$D14)),DAY('Rent Roll'!$D14)/V$4,V40))</f>
        <v>1</v>
      </c>
      <c r="W84" s="567">
        <f>IF(AND(YEAR(W$3)=YEAR('Rent Roll'!$C14),MONTH(W$3)=MONTH('Rent Roll'!$C14)),(W$4-DAY('Rent Roll'!$C14)+1)/W$4,IF(AND(YEAR(W$3)=YEAR('Rent Roll'!$D14),MONTH(W$3)=MONTH('Rent Roll'!$D14)),DAY('Rent Roll'!$D14)/W$4,W40))</f>
        <v>1</v>
      </c>
      <c r="X84" s="567">
        <f>IF(AND(YEAR(X$3)=YEAR('Rent Roll'!$C14),MONTH(X$3)=MONTH('Rent Roll'!$C14)),(X$4-DAY('Rent Roll'!$C14)+1)/X$4,IF(AND(YEAR(X$3)=YEAR('Rent Roll'!$D14),MONTH(X$3)=MONTH('Rent Roll'!$D14)),DAY('Rent Roll'!$D14)/X$4,X40))</f>
        <v>1</v>
      </c>
      <c r="Y84" s="567">
        <f>IF(AND(YEAR(Y$3)=YEAR('Rent Roll'!$C14),MONTH(Y$3)=MONTH('Rent Roll'!$C14)),(Y$4-DAY('Rent Roll'!$C14)+1)/Y$4,IF(AND(YEAR(Y$3)=YEAR('Rent Roll'!$D14),MONTH(Y$3)=MONTH('Rent Roll'!$D14)),DAY('Rent Roll'!$D14)/Y$4,Y40))</f>
        <v>1</v>
      </c>
      <c r="Z84" s="567">
        <f>IF(AND(YEAR(Z$3)=YEAR('Rent Roll'!$C14),MONTH(Z$3)=MONTH('Rent Roll'!$C14)),(Z$4-DAY('Rent Roll'!$C14)+1)/Z$4,IF(AND(YEAR(Z$3)=YEAR('Rent Roll'!$D14),MONTH(Z$3)=MONTH('Rent Roll'!$D14)),DAY('Rent Roll'!$D14)/Z$4,Z40))</f>
        <v>1</v>
      </c>
      <c r="AA84" s="567">
        <f>IF(AND(YEAR(AA$3)=YEAR('Rent Roll'!$C14),MONTH(AA$3)=MONTH('Rent Roll'!$C14)),(AA$4-DAY('Rent Roll'!$C14)+1)/AA$4,IF(AND(YEAR(AA$3)=YEAR('Rent Roll'!$D14),MONTH(AA$3)=MONTH('Rent Roll'!$D14)),DAY('Rent Roll'!$D14)/AA$4,AA40))</f>
        <v>1</v>
      </c>
      <c r="AB84" s="567">
        <f>IF(AND(YEAR(AB$3)=YEAR('Rent Roll'!$C14),MONTH(AB$3)=MONTH('Rent Roll'!$C14)),(AB$4-DAY('Rent Roll'!$C14)+1)/AB$4,IF(AND(YEAR(AB$3)=YEAR('Rent Roll'!$D14),MONTH(AB$3)=MONTH('Rent Roll'!$D14)),DAY('Rent Roll'!$D14)/AB$4,AB40))</f>
        <v>1</v>
      </c>
      <c r="AC84" s="567">
        <f>IF(AND(YEAR(AC$3)=YEAR('Rent Roll'!$C14),MONTH(AC$3)=MONTH('Rent Roll'!$C14)),(AC$4-DAY('Rent Roll'!$C14)+1)/AC$4,IF(AND(YEAR(AC$3)=YEAR('Rent Roll'!$D14),MONTH(AC$3)=MONTH('Rent Roll'!$D14)),DAY('Rent Roll'!$D14)/AC$4,AC40))</f>
        <v>1</v>
      </c>
      <c r="AD84" s="767">
        <f>IF(AND(YEAR(AD$3)=YEAR('Rent Roll'!$C14),MONTH(AD$3)=MONTH('Rent Roll'!$C14)),(AD$4-DAY('Rent Roll'!$C14)+1)/AD$4,IF(AND(YEAR(AD$3)=YEAR('Rent Roll'!$D14),MONTH(AD$3)=MONTH('Rent Roll'!$D14)),DAY('Rent Roll'!$D14)/AD$4,AD40))</f>
        <v>1</v>
      </c>
      <c r="AE84" s="768">
        <f>IF(AND(YEAR(AE$3)=YEAR('Rent Roll'!$C14),MONTH(AE$3)=MONTH('Rent Roll'!$C14)),(AE$4-DAY('Rent Roll'!$C14)+1)/AE$4,IF(AND(YEAR(AE$3)=YEAR('Rent Roll'!$D14),MONTH(AE$3)=MONTH('Rent Roll'!$D14)),DAY('Rent Roll'!$D14)/AE$4,AE40))</f>
        <v>1</v>
      </c>
      <c r="AF84" s="567">
        <f>IF(AND(YEAR(AF$3)=YEAR('Rent Roll'!$C14),MONTH(AF$3)=MONTH('Rent Roll'!$C14)),(AF$4-DAY('Rent Roll'!$C14)+1)/AF$4,IF(AND(YEAR(AF$3)=YEAR('Rent Roll'!$D14),MONTH(AF$3)=MONTH('Rent Roll'!$D14)),DAY('Rent Roll'!$D14)/AF$4,AF40))</f>
        <v>1</v>
      </c>
      <c r="AG84" s="567">
        <f>IF(AND(YEAR(AG$3)=YEAR('Rent Roll'!$C14),MONTH(AG$3)=MONTH('Rent Roll'!$C14)),(AG$4-DAY('Rent Roll'!$C14)+1)/AG$4,IF(AND(YEAR(AG$3)=YEAR('Rent Roll'!$D14),MONTH(AG$3)=MONTH('Rent Roll'!$D14)),DAY('Rent Roll'!$D14)/AG$4,AG40))</f>
        <v>1</v>
      </c>
      <c r="AH84" s="567">
        <f>IF(AND(YEAR(AH$3)=YEAR('Rent Roll'!$C14),MONTH(AH$3)=MONTH('Rent Roll'!$C14)),(AH$4-DAY('Rent Roll'!$C14)+1)/AH$4,IF(AND(YEAR(AH$3)=YEAR('Rent Roll'!$D14),MONTH(AH$3)=MONTH('Rent Roll'!$D14)),DAY('Rent Roll'!$D14)/AH$4,AH40))</f>
        <v>1</v>
      </c>
      <c r="AI84" s="567">
        <f>IF(AND(YEAR(AI$3)=YEAR('Rent Roll'!$C14),MONTH(AI$3)=MONTH('Rent Roll'!$C14)),(AI$4-DAY('Rent Roll'!$C14)+1)/AI$4,IF(AND(YEAR(AI$3)=YEAR('Rent Roll'!$D14),MONTH(AI$3)=MONTH('Rent Roll'!$D14)),DAY('Rent Roll'!$D14)/AI$4,AI40))</f>
        <v>1</v>
      </c>
      <c r="AJ84" s="567">
        <f>IF(AND(YEAR(AJ$3)=YEAR('Rent Roll'!$C14),MONTH(AJ$3)=MONTH('Rent Roll'!$C14)),(AJ$4-DAY('Rent Roll'!$C14)+1)/AJ$4,IF(AND(YEAR(AJ$3)=YEAR('Rent Roll'!$D14),MONTH(AJ$3)=MONTH('Rent Roll'!$D14)),DAY('Rent Roll'!$D14)/AJ$4,AJ40))</f>
        <v>1</v>
      </c>
      <c r="AK84" s="567">
        <f>IF(AND(YEAR(AK$3)=YEAR('Rent Roll'!$C14),MONTH(AK$3)=MONTH('Rent Roll'!$C14)),(AK$4-DAY('Rent Roll'!$C14)+1)/AK$4,IF(AND(YEAR(AK$3)=YEAR('Rent Roll'!$D14),MONTH(AK$3)=MONTH('Rent Roll'!$D14)),DAY('Rent Roll'!$D14)/AK$4,AK40))</f>
        <v>1</v>
      </c>
      <c r="AL84" s="567">
        <f>IF(AND(YEAR(AL$3)=YEAR('Rent Roll'!$C14),MONTH(AL$3)=MONTH('Rent Roll'!$C14)),(AL$4-DAY('Rent Roll'!$C14)+1)/AL$4,IF(AND(YEAR(AL$3)=YEAR('Rent Roll'!$D14),MONTH(AL$3)=MONTH('Rent Roll'!$D14)),DAY('Rent Roll'!$D14)/AL$4,AL40))</f>
        <v>1</v>
      </c>
      <c r="AM84" s="567">
        <f>IF(AND(YEAR(AM$3)=YEAR('Rent Roll'!$C14),MONTH(AM$3)=MONTH('Rent Roll'!$C14)),(AM$4-DAY('Rent Roll'!$C14)+1)/AM$4,IF(AND(YEAR(AM$3)=YEAR('Rent Roll'!$D14),MONTH(AM$3)=MONTH('Rent Roll'!$D14)),DAY('Rent Roll'!$D14)/AM$4,AM40))</f>
        <v>1</v>
      </c>
      <c r="AN84" s="567">
        <f>IF(AND(YEAR(AN$3)=YEAR('Rent Roll'!$C14),MONTH(AN$3)=MONTH('Rent Roll'!$C14)),(AN$4-DAY('Rent Roll'!$C14)+1)/AN$4,IF(AND(YEAR(AN$3)=YEAR('Rent Roll'!$D14),MONTH(AN$3)=MONTH('Rent Roll'!$D14)),DAY('Rent Roll'!$D14)/AN$4,AN40))</f>
        <v>1</v>
      </c>
      <c r="AO84" s="567">
        <f>IF(AND(YEAR(AO$3)=YEAR('Rent Roll'!$C14),MONTH(AO$3)=MONTH('Rent Roll'!$C14)),(AO$4-DAY('Rent Roll'!$C14)+1)/AO$4,IF(AND(YEAR(AO$3)=YEAR('Rent Roll'!$D14),MONTH(AO$3)=MONTH('Rent Roll'!$D14)),DAY('Rent Roll'!$D14)/AO$4,AO40))</f>
        <v>1</v>
      </c>
      <c r="AP84" s="767">
        <f>IF(AND(YEAR(AP$3)=YEAR('Rent Roll'!$C14),MONTH(AP$3)=MONTH('Rent Roll'!$C14)),(AP$4-DAY('Rent Roll'!$C14)+1)/AP$4,IF(AND(YEAR(AP$3)=YEAR('Rent Roll'!$D14),MONTH(AP$3)=MONTH('Rent Roll'!$D14)),DAY('Rent Roll'!$D14)/AP$4,AP40))</f>
        <v>1</v>
      </c>
      <c r="AQ84" s="768">
        <f>IF(AND(YEAR(AQ$3)=YEAR('Rent Roll'!$C14),MONTH(AQ$3)=MONTH('Rent Roll'!$C14)),(AQ$4-DAY('Rent Roll'!$C14)+1)/AQ$4,IF(AND(YEAR(AQ$3)=YEAR('Rent Roll'!$D14),MONTH(AQ$3)=MONTH('Rent Roll'!$D14)),DAY('Rent Roll'!$D14)/AQ$4,AQ40))</f>
        <v>1</v>
      </c>
      <c r="AR84" s="567">
        <f>IF(AND(YEAR(AR$3)=YEAR('Rent Roll'!$C14),MONTH(AR$3)=MONTH('Rent Roll'!$C14)),(AR$4-DAY('Rent Roll'!$C14)+1)/AR$4,IF(AND(YEAR(AR$3)=YEAR('Rent Roll'!$D14),MONTH(AR$3)=MONTH('Rent Roll'!$D14)),DAY('Rent Roll'!$D14)/AR$4,AR40))</f>
        <v>1</v>
      </c>
      <c r="AS84" s="567">
        <f>IF(AND(YEAR(AS$3)=YEAR('Rent Roll'!$C14),MONTH(AS$3)=MONTH('Rent Roll'!$C14)),(AS$4-DAY('Rent Roll'!$C14)+1)/AS$4,IF(AND(YEAR(AS$3)=YEAR('Rent Roll'!$D14),MONTH(AS$3)=MONTH('Rent Roll'!$D14)),DAY('Rent Roll'!$D14)/AS$4,AS40))</f>
        <v>1</v>
      </c>
      <c r="AT84" s="567">
        <f>IF(AND(YEAR(AT$3)=YEAR('Rent Roll'!$C14),MONTH(AT$3)=MONTH('Rent Roll'!$C14)),(AT$4-DAY('Rent Roll'!$C14)+1)/AT$4,IF(AND(YEAR(AT$3)=YEAR('Rent Roll'!$D14),MONTH(AT$3)=MONTH('Rent Roll'!$D14)),DAY('Rent Roll'!$D14)/AT$4,AT40))</f>
        <v>1</v>
      </c>
      <c r="AU84" s="567">
        <f>IF(AND(YEAR(AU$3)=YEAR('Rent Roll'!$C14),MONTH(AU$3)=MONTH('Rent Roll'!$C14)),(AU$4-DAY('Rent Roll'!$C14)+1)/AU$4,IF(AND(YEAR(AU$3)=YEAR('Rent Roll'!$D14),MONTH(AU$3)=MONTH('Rent Roll'!$D14)),DAY('Rent Roll'!$D14)/AU$4,AU40))</f>
        <v>1</v>
      </c>
      <c r="AV84" s="567">
        <f>IF(AND(YEAR(AV$3)=YEAR('Rent Roll'!$C14),MONTH(AV$3)=MONTH('Rent Roll'!$C14)),(AV$4-DAY('Rent Roll'!$C14)+1)/AV$4,IF(AND(YEAR(AV$3)=YEAR('Rent Roll'!$D14),MONTH(AV$3)=MONTH('Rent Roll'!$D14)),DAY('Rent Roll'!$D14)/AV$4,AV40))</f>
        <v>1</v>
      </c>
      <c r="AW84" s="567">
        <f>IF(AND(YEAR(AW$3)=YEAR('Rent Roll'!$C14),MONTH(AW$3)=MONTH('Rent Roll'!$C14)),(AW$4-DAY('Rent Roll'!$C14)+1)/AW$4,IF(AND(YEAR(AW$3)=YEAR('Rent Roll'!$D14),MONTH(AW$3)=MONTH('Rent Roll'!$D14)),DAY('Rent Roll'!$D14)/AW$4,AW40))</f>
        <v>1</v>
      </c>
      <c r="AX84" s="567">
        <f>IF(AND(YEAR(AX$3)=YEAR('Rent Roll'!$C14),MONTH(AX$3)=MONTH('Rent Roll'!$C14)),(AX$4-DAY('Rent Roll'!$C14)+1)/AX$4,IF(AND(YEAR(AX$3)=YEAR('Rent Roll'!$D14),MONTH(AX$3)=MONTH('Rent Roll'!$D14)),DAY('Rent Roll'!$D14)/AX$4,AX40))</f>
        <v>1</v>
      </c>
      <c r="AY84" s="567">
        <f>IF(AND(YEAR(AY$3)=YEAR('Rent Roll'!$C14),MONTH(AY$3)=MONTH('Rent Roll'!$C14)),(AY$4-DAY('Rent Roll'!$C14)+1)/AY$4,IF(AND(YEAR(AY$3)=YEAR('Rent Roll'!$D14),MONTH(AY$3)=MONTH('Rent Roll'!$D14)),DAY('Rent Roll'!$D14)/AY$4,AY40))</f>
        <v>1</v>
      </c>
      <c r="AZ84" s="567">
        <f>IF(AND(YEAR(AZ$3)=YEAR('Rent Roll'!$C14),MONTH(AZ$3)=MONTH('Rent Roll'!$C14)),(AZ$4-DAY('Rent Roll'!$C14)+1)/AZ$4,IF(AND(YEAR(AZ$3)=YEAR('Rent Roll'!$D14),MONTH(AZ$3)=MONTH('Rent Roll'!$D14)),DAY('Rent Roll'!$D14)/AZ$4,AZ40))</f>
        <v>1</v>
      </c>
      <c r="BA84" s="567">
        <f>IF(AND(YEAR(BA$3)=YEAR('Rent Roll'!$C14),MONTH(BA$3)=MONTH('Rent Roll'!$C14)),(BA$4-DAY('Rent Roll'!$C14)+1)/BA$4,IF(AND(YEAR(BA$3)=YEAR('Rent Roll'!$D14),MONTH(BA$3)=MONTH('Rent Roll'!$D14)),DAY('Rent Roll'!$D14)/BA$4,BA40))</f>
        <v>1</v>
      </c>
      <c r="BB84" s="767">
        <f>IF(AND(YEAR(BB$3)=YEAR('Rent Roll'!$C14),MONTH(BB$3)=MONTH('Rent Roll'!$C14)),(BB$4-DAY('Rent Roll'!$C14)+1)/BB$4,IF(AND(YEAR(BB$3)=YEAR('Rent Roll'!$D14),MONTH(BB$3)=MONTH('Rent Roll'!$D14)),DAY('Rent Roll'!$D14)/BB$4,BB40))</f>
        <v>1</v>
      </c>
      <c r="BC84" s="768">
        <f>IF(AND(YEAR(BC$3)=YEAR('Rent Roll'!$C14),MONTH(BC$3)=MONTH('Rent Roll'!$C14)),(BC$4-DAY('Rent Roll'!$C14)+1)/BC$4,IF(AND(YEAR(BC$3)=YEAR('Rent Roll'!$D14),MONTH(BC$3)=MONTH('Rent Roll'!$D14)),DAY('Rent Roll'!$D14)/BC$4,BC40))</f>
        <v>1</v>
      </c>
      <c r="BD84" s="567">
        <f>IF(AND(YEAR(BD$3)=YEAR('Rent Roll'!$C14),MONTH(BD$3)=MONTH('Rent Roll'!$C14)),(BD$4-DAY('Rent Roll'!$C14)+1)/BD$4,IF(AND(YEAR(BD$3)=YEAR('Rent Roll'!$D14),MONTH(BD$3)=MONTH('Rent Roll'!$D14)),DAY('Rent Roll'!$D14)/BD$4,BD40))</f>
        <v>1</v>
      </c>
      <c r="BE84" s="567">
        <f>IF(AND(YEAR(BE$3)=YEAR('Rent Roll'!$C14),MONTH(BE$3)=MONTH('Rent Roll'!$C14)),(BE$4-DAY('Rent Roll'!$C14)+1)/BE$4,IF(AND(YEAR(BE$3)=YEAR('Rent Roll'!$D14),MONTH(BE$3)=MONTH('Rent Roll'!$D14)),DAY('Rent Roll'!$D14)/BE$4,BE40))</f>
        <v>1</v>
      </c>
      <c r="BF84" s="567">
        <f>IF(AND(YEAR(BF$3)=YEAR('Rent Roll'!$C14),MONTH(BF$3)=MONTH('Rent Roll'!$C14)),(BF$4-DAY('Rent Roll'!$C14)+1)/BF$4,IF(AND(YEAR(BF$3)=YEAR('Rent Roll'!$D14),MONTH(BF$3)=MONTH('Rent Roll'!$D14)),DAY('Rent Roll'!$D14)/BF$4,BF40))</f>
        <v>1</v>
      </c>
      <c r="BG84" s="567">
        <f>IF(AND(YEAR(BG$3)=YEAR('Rent Roll'!$C14),MONTH(BG$3)=MONTH('Rent Roll'!$C14)),(BG$4-DAY('Rent Roll'!$C14)+1)/BG$4,IF(AND(YEAR(BG$3)=YEAR('Rent Roll'!$D14),MONTH(BG$3)=MONTH('Rent Roll'!$D14)),DAY('Rent Roll'!$D14)/BG$4,BG40))</f>
        <v>1</v>
      </c>
      <c r="BH84" s="567">
        <f>IF(AND(YEAR(BH$3)=YEAR('Rent Roll'!$C14),MONTH(BH$3)=MONTH('Rent Roll'!$C14)),(BH$4-DAY('Rent Roll'!$C14)+1)/BH$4,IF(AND(YEAR(BH$3)=YEAR('Rent Roll'!$D14),MONTH(BH$3)=MONTH('Rent Roll'!$D14)),DAY('Rent Roll'!$D14)/BH$4,BH40))</f>
        <v>1</v>
      </c>
      <c r="BI84" s="567">
        <f>IF(AND(YEAR(BI$3)=YEAR('Rent Roll'!$C14),MONTH(BI$3)=MONTH('Rent Roll'!$C14)),(BI$4-DAY('Rent Roll'!$C14)+1)/BI$4,IF(AND(YEAR(BI$3)=YEAR('Rent Roll'!$D14),MONTH(BI$3)=MONTH('Rent Roll'!$D14)),DAY('Rent Roll'!$D14)/BI$4,BI40))</f>
        <v>1</v>
      </c>
      <c r="BJ84" s="567">
        <f>IF(AND(YEAR(BJ$3)=YEAR('Rent Roll'!$C14),MONTH(BJ$3)=MONTH('Rent Roll'!$C14)),(BJ$4-DAY('Rent Roll'!$C14)+1)/BJ$4,IF(AND(YEAR(BJ$3)=YEAR('Rent Roll'!$D14),MONTH(BJ$3)=MONTH('Rent Roll'!$D14)),DAY('Rent Roll'!$D14)/BJ$4,BJ40))</f>
        <v>1</v>
      </c>
      <c r="BK84" s="567">
        <f>IF(AND(YEAR(BK$3)=YEAR('Rent Roll'!$C14),MONTH(BK$3)=MONTH('Rent Roll'!$C14)),(BK$4-DAY('Rent Roll'!$C14)+1)/BK$4,IF(AND(YEAR(BK$3)=YEAR('Rent Roll'!$D14),MONTH(BK$3)=MONTH('Rent Roll'!$D14)),DAY('Rent Roll'!$D14)/BK$4,BK40))</f>
        <v>1</v>
      </c>
      <c r="BL84" s="567">
        <f>IF(AND(YEAR(BL$3)=YEAR('Rent Roll'!$C14),MONTH(BL$3)=MONTH('Rent Roll'!$C14)),(BL$4-DAY('Rent Roll'!$C14)+1)/BL$4,IF(AND(YEAR(BL$3)=YEAR('Rent Roll'!$D14),MONTH(BL$3)=MONTH('Rent Roll'!$D14)),DAY('Rent Roll'!$D14)/BL$4,BL40))</f>
        <v>1</v>
      </c>
      <c r="BM84" s="567">
        <f>IF(AND(YEAR(BM$3)=YEAR('Rent Roll'!$C14),MONTH(BM$3)=MONTH('Rent Roll'!$C14)),(BM$4-DAY('Rent Roll'!$C14)+1)/BM$4,IF(AND(YEAR(BM$3)=YEAR('Rent Roll'!$D14),MONTH(BM$3)=MONTH('Rent Roll'!$D14)),DAY('Rent Roll'!$D14)/BM$4,BM40))</f>
        <v>1</v>
      </c>
      <c r="BN84" s="767">
        <f>IF(AND(YEAR(BN$3)=YEAR('Rent Roll'!$C14),MONTH(BN$3)=MONTH('Rent Roll'!$C14)),(BN$4-DAY('Rent Roll'!$C14)+1)/BN$4,IF(AND(YEAR(BN$3)=YEAR('Rent Roll'!$D14),MONTH(BN$3)=MONTH('Rent Roll'!$D14)),DAY('Rent Roll'!$D14)/BN$4,BN40))</f>
        <v>1</v>
      </c>
      <c r="BO84" s="768">
        <f>IF(AND(YEAR(BO$3)=YEAR('Rent Roll'!$C14),MONTH(BO$3)=MONTH('Rent Roll'!$C14)),(BO$4-DAY('Rent Roll'!$C14)+1)/BO$4,IF(AND(YEAR(BO$3)=YEAR('Rent Roll'!$D14),MONTH(BO$3)=MONTH('Rent Roll'!$D14)),DAY('Rent Roll'!$D14)/BO$4,BO40))</f>
        <v>1</v>
      </c>
      <c r="BP84" s="567">
        <f>IF(AND(YEAR(BP$3)=YEAR('Rent Roll'!$C14),MONTH(BP$3)=MONTH('Rent Roll'!$C14)),(BP$4-DAY('Rent Roll'!$C14)+1)/BP$4,IF(AND(YEAR(BP$3)=YEAR('Rent Roll'!$D14),MONTH(BP$3)=MONTH('Rent Roll'!$D14)),DAY('Rent Roll'!$D14)/BP$4,BP40))</f>
        <v>1</v>
      </c>
      <c r="BQ84" s="567">
        <f>IF(AND(YEAR(BQ$3)=YEAR('Rent Roll'!$C14),MONTH(BQ$3)=MONTH('Rent Roll'!$C14)),(BQ$4-DAY('Rent Roll'!$C14)+1)/BQ$4,IF(AND(YEAR(BQ$3)=YEAR('Rent Roll'!$D14),MONTH(BQ$3)=MONTH('Rent Roll'!$D14)),DAY('Rent Roll'!$D14)/BQ$4,BQ40))</f>
        <v>1</v>
      </c>
      <c r="BR84" s="567">
        <f>IF(AND(YEAR(BR$3)=YEAR('Rent Roll'!$C14),MONTH(BR$3)=MONTH('Rent Roll'!$C14)),(BR$4-DAY('Rent Roll'!$C14)+1)/BR$4,IF(AND(YEAR(BR$3)=YEAR('Rent Roll'!$D14),MONTH(BR$3)=MONTH('Rent Roll'!$D14)),DAY('Rent Roll'!$D14)/BR$4,BR40))</f>
        <v>1</v>
      </c>
      <c r="BS84" s="567">
        <f>IF(AND(YEAR(BS$3)=YEAR('Rent Roll'!$C14),MONTH(BS$3)=MONTH('Rent Roll'!$C14)),(BS$4-DAY('Rent Roll'!$C14)+1)/BS$4,IF(AND(YEAR(BS$3)=YEAR('Rent Roll'!$D14),MONTH(BS$3)=MONTH('Rent Roll'!$D14)),DAY('Rent Roll'!$D14)/BS$4,BS40))</f>
        <v>1</v>
      </c>
      <c r="BT84" s="567">
        <f>IF(AND(YEAR(BT$3)=YEAR('Rent Roll'!$C14),MONTH(BT$3)=MONTH('Rent Roll'!$C14)),(BT$4-DAY('Rent Roll'!$C14)+1)/BT$4,IF(AND(YEAR(BT$3)=YEAR('Rent Roll'!$D14),MONTH(BT$3)=MONTH('Rent Roll'!$D14)),DAY('Rent Roll'!$D14)/BT$4,BT40))</f>
        <v>1</v>
      </c>
      <c r="BU84" s="567">
        <f>IF(AND(YEAR(BU$3)=YEAR('Rent Roll'!$C14),MONTH(BU$3)=MONTH('Rent Roll'!$C14)),(BU$4-DAY('Rent Roll'!$C14)+1)/BU$4,IF(AND(YEAR(BU$3)=YEAR('Rent Roll'!$D14),MONTH(BU$3)=MONTH('Rent Roll'!$D14)),DAY('Rent Roll'!$D14)/BU$4,BU40))</f>
        <v>1</v>
      </c>
      <c r="BV84" s="567">
        <f>IF(AND(YEAR(BV$3)=YEAR('Rent Roll'!$C14),MONTH(BV$3)=MONTH('Rent Roll'!$C14)),(BV$4-DAY('Rent Roll'!$C14)+1)/BV$4,IF(AND(YEAR(BV$3)=YEAR('Rent Roll'!$D14),MONTH(BV$3)=MONTH('Rent Roll'!$D14)),DAY('Rent Roll'!$D14)/BV$4,BV40))</f>
        <v>1</v>
      </c>
      <c r="BW84" s="567">
        <f>IF(AND(YEAR(BW$3)=YEAR('Rent Roll'!$C14),MONTH(BW$3)=MONTH('Rent Roll'!$C14)),(BW$4-DAY('Rent Roll'!$C14)+1)/BW$4,IF(AND(YEAR(BW$3)=YEAR('Rent Roll'!$D14),MONTH(BW$3)=MONTH('Rent Roll'!$D14)),DAY('Rent Roll'!$D14)/BW$4,BW40))</f>
        <v>1</v>
      </c>
      <c r="BX84" s="567">
        <f>IF(AND(YEAR(BX$3)=YEAR('Rent Roll'!$C14),MONTH(BX$3)=MONTH('Rent Roll'!$C14)),(BX$4-DAY('Rent Roll'!$C14)+1)/BX$4,IF(AND(YEAR(BX$3)=YEAR('Rent Roll'!$D14),MONTH(BX$3)=MONTH('Rent Roll'!$D14)),DAY('Rent Roll'!$D14)/BX$4,BX40))</f>
        <v>1</v>
      </c>
      <c r="BY84" s="567">
        <f>IF(AND(YEAR(BY$3)=YEAR('Rent Roll'!$C14),MONTH(BY$3)=MONTH('Rent Roll'!$C14)),(BY$4-DAY('Rent Roll'!$C14)+1)/BY$4,IF(AND(YEAR(BY$3)=YEAR('Rent Roll'!$D14),MONTH(BY$3)=MONTH('Rent Roll'!$D14)),DAY('Rent Roll'!$D14)/BY$4,BY40))</f>
        <v>1</v>
      </c>
      <c r="BZ84" s="767">
        <f>IF(AND(YEAR(BZ$3)=YEAR('Rent Roll'!$C14),MONTH(BZ$3)=MONTH('Rent Roll'!$C14)),(BZ$4-DAY('Rent Roll'!$C14)+1)/BZ$4,IF(AND(YEAR(BZ$3)=YEAR('Rent Roll'!$D14),MONTH(BZ$3)=MONTH('Rent Roll'!$D14)),DAY('Rent Roll'!$D14)/BZ$4,BZ40))</f>
        <v>1</v>
      </c>
      <c r="CA84" s="768">
        <f>IF(AND(YEAR(CA$3)=YEAR('Rent Roll'!$C14),MONTH(CA$3)=MONTH('Rent Roll'!$C14)),(CA$4-DAY('Rent Roll'!$C14)+1)/CA$4,IF(AND(YEAR(CA$3)=YEAR('Rent Roll'!$D14),MONTH(CA$3)=MONTH('Rent Roll'!$D14)),DAY('Rent Roll'!$D14)/CA$4,CA40))</f>
        <v>0</v>
      </c>
      <c r="CB84" s="567">
        <f>IF(AND(YEAR(CB$3)=YEAR('Rent Roll'!$C14),MONTH(CB$3)=MONTH('Rent Roll'!$C14)),(CB$4-DAY('Rent Roll'!$C14)+1)/CB$4,IF(AND(YEAR(CB$3)=YEAR('Rent Roll'!$D14),MONTH(CB$3)=MONTH('Rent Roll'!$D14)),DAY('Rent Roll'!$D14)/CB$4,CB40))</f>
        <v>0</v>
      </c>
      <c r="CC84" s="567">
        <f>IF(AND(YEAR(CC$3)=YEAR('Rent Roll'!$C14),MONTH(CC$3)=MONTH('Rent Roll'!$C14)),(CC$4-DAY('Rent Roll'!$C14)+1)/CC$4,IF(AND(YEAR(CC$3)=YEAR('Rent Roll'!$D14),MONTH(CC$3)=MONTH('Rent Roll'!$D14)),DAY('Rent Roll'!$D14)/CC$4,CC40))</f>
        <v>0</v>
      </c>
      <c r="CD84" s="567">
        <f>IF(AND(YEAR(CD$3)=YEAR('Rent Roll'!$C14),MONTH(CD$3)=MONTH('Rent Roll'!$C14)),(CD$4-DAY('Rent Roll'!$C14)+1)/CD$4,IF(AND(YEAR(CD$3)=YEAR('Rent Roll'!$D14),MONTH(CD$3)=MONTH('Rent Roll'!$D14)),DAY('Rent Roll'!$D14)/CD$4,CD40))</f>
        <v>0</v>
      </c>
      <c r="CE84" s="567">
        <f>IF(AND(YEAR(CE$3)=YEAR('Rent Roll'!$C14),MONTH(CE$3)=MONTH('Rent Roll'!$C14)),(CE$4-DAY('Rent Roll'!$C14)+1)/CE$4,IF(AND(YEAR(CE$3)=YEAR('Rent Roll'!$D14),MONTH(CE$3)=MONTH('Rent Roll'!$D14)),DAY('Rent Roll'!$D14)/CE$4,CE40))</f>
        <v>0</v>
      </c>
      <c r="CF84" s="567">
        <f>IF(AND(YEAR(CF$3)=YEAR('Rent Roll'!$C14),MONTH(CF$3)=MONTH('Rent Roll'!$C14)),(CF$4-DAY('Rent Roll'!$C14)+1)/CF$4,IF(AND(YEAR(CF$3)=YEAR('Rent Roll'!$D14),MONTH(CF$3)=MONTH('Rent Roll'!$D14)),DAY('Rent Roll'!$D14)/CF$4,CF40))</f>
        <v>0</v>
      </c>
      <c r="CG84" s="567">
        <f>IF(AND(YEAR(CG$3)=YEAR('Rent Roll'!$C14),MONTH(CG$3)=MONTH('Rent Roll'!$C14)),(CG$4-DAY('Rent Roll'!$C14)+1)/CG$4,IF(AND(YEAR(CG$3)=YEAR('Rent Roll'!$D14),MONTH(CG$3)=MONTH('Rent Roll'!$D14)),DAY('Rent Roll'!$D14)/CG$4,CG40))</f>
        <v>0</v>
      </c>
      <c r="CH84" s="567">
        <f>IF(AND(YEAR(CH$3)=YEAR('Rent Roll'!$C14),MONTH(CH$3)=MONTH('Rent Roll'!$C14)),(CH$4-DAY('Rent Roll'!$C14)+1)/CH$4,IF(AND(YEAR(CH$3)=YEAR('Rent Roll'!$D14),MONTH(CH$3)=MONTH('Rent Roll'!$D14)),DAY('Rent Roll'!$D14)/CH$4,CH40))</f>
        <v>0</v>
      </c>
      <c r="CI84" s="567">
        <f>IF(AND(YEAR(CI$3)=YEAR('Rent Roll'!$C14),MONTH(CI$3)=MONTH('Rent Roll'!$C14)),(CI$4-DAY('Rent Roll'!$C14)+1)/CI$4,IF(AND(YEAR(CI$3)=YEAR('Rent Roll'!$D14),MONTH(CI$3)=MONTH('Rent Roll'!$D14)),DAY('Rent Roll'!$D14)/CI$4,CI40))</f>
        <v>0</v>
      </c>
      <c r="CJ84" s="567">
        <f>IF(AND(YEAR(CJ$3)=YEAR('Rent Roll'!$C14),MONTH(CJ$3)=MONTH('Rent Roll'!$C14)),(CJ$4-DAY('Rent Roll'!$C14)+1)/CJ$4,IF(AND(YEAR(CJ$3)=YEAR('Rent Roll'!$D14),MONTH(CJ$3)=MONTH('Rent Roll'!$D14)),DAY('Rent Roll'!$D14)/CJ$4,CJ40))</f>
        <v>0</v>
      </c>
      <c r="CK84" s="567">
        <f>IF(AND(YEAR(CK$3)=YEAR('Rent Roll'!$C14),MONTH(CK$3)=MONTH('Rent Roll'!$C14)),(CK$4-DAY('Rent Roll'!$C14)+1)/CK$4,IF(AND(YEAR(CK$3)=YEAR('Rent Roll'!$D14),MONTH(CK$3)=MONTH('Rent Roll'!$D14)),DAY('Rent Roll'!$D14)/CK$4,CK40))</f>
        <v>0</v>
      </c>
      <c r="CL84" s="767">
        <f>IF(AND(YEAR(CL$3)=YEAR('Rent Roll'!$C14),MONTH(CL$3)=MONTH('Rent Roll'!$C14)),(CL$4-DAY('Rent Roll'!$C14)+1)/CL$4,IF(AND(YEAR(CL$3)=YEAR('Rent Roll'!$D14),MONTH(CL$3)=MONTH('Rent Roll'!$D14)),DAY('Rent Roll'!$D14)/CL$4,CL40))</f>
        <v>0</v>
      </c>
      <c r="CM84" s="768">
        <f>IF(AND(YEAR(CM$3)=YEAR('Rent Roll'!$C14),MONTH(CM$3)=MONTH('Rent Roll'!$C14)),(CM$4-DAY('Rent Roll'!$C14)+1)/CM$4,IF(AND(YEAR(CM$3)=YEAR('Rent Roll'!$D14),MONTH(CM$3)=MONTH('Rent Roll'!$D14)),DAY('Rent Roll'!$D14)/CM$4,CM40))</f>
        <v>0</v>
      </c>
      <c r="CN84" s="567">
        <f>IF(AND(YEAR(CN$3)=YEAR('Rent Roll'!$C14),MONTH(CN$3)=MONTH('Rent Roll'!$C14)),(CN$4-DAY('Rent Roll'!$C14)+1)/CN$4,IF(AND(YEAR(CN$3)=YEAR('Rent Roll'!$D14),MONTH(CN$3)=MONTH('Rent Roll'!$D14)),DAY('Rent Roll'!$D14)/CN$4,CN40))</f>
        <v>0</v>
      </c>
      <c r="CO84" s="567">
        <f>IF(AND(YEAR(CO$3)=YEAR('Rent Roll'!$C14),MONTH(CO$3)=MONTH('Rent Roll'!$C14)),(CO$4-DAY('Rent Roll'!$C14)+1)/CO$4,IF(AND(YEAR(CO$3)=YEAR('Rent Roll'!$D14),MONTH(CO$3)=MONTH('Rent Roll'!$D14)),DAY('Rent Roll'!$D14)/CO$4,CO40))</f>
        <v>0</v>
      </c>
      <c r="CP84" s="567">
        <f>IF(AND(YEAR(CP$3)=YEAR('Rent Roll'!$C14),MONTH(CP$3)=MONTH('Rent Roll'!$C14)),(CP$4-DAY('Rent Roll'!$C14)+1)/CP$4,IF(AND(YEAR(CP$3)=YEAR('Rent Roll'!$D14),MONTH(CP$3)=MONTH('Rent Roll'!$D14)),DAY('Rent Roll'!$D14)/CP$4,CP40))</f>
        <v>0</v>
      </c>
      <c r="CQ84" s="567">
        <f>IF(AND(YEAR(CQ$3)=YEAR('Rent Roll'!$C14),MONTH(CQ$3)=MONTH('Rent Roll'!$C14)),(CQ$4-DAY('Rent Roll'!$C14)+1)/CQ$4,IF(AND(YEAR(CQ$3)=YEAR('Rent Roll'!$D14),MONTH(CQ$3)=MONTH('Rent Roll'!$D14)),DAY('Rent Roll'!$D14)/CQ$4,CQ40))</f>
        <v>0</v>
      </c>
      <c r="CR84" s="567">
        <f>IF(AND(YEAR(CR$3)=YEAR('Rent Roll'!$C14),MONTH(CR$3)=MONTH('Rent Roll'!$C14)),(CR$4-DAY('Rent Roll'!$C14)+1)/CR$4,IF(AND(YEAR(CR$3)=YEAR('Rent Roll'!$D14),MONTH(CR$3)=MONTH('Rent Roll'!$D14)),DAY('Rent Roll'!$D14)/CR$4,CR40))</f>
        <v>0</v>
      </c>
      <c r="CS84" s="567">
        <f>IF(AND(YEAR(CS$3)=YEAR('Rent Roll'!$C14),MONTH(CS$3)=MONTH('Rent Roll'!$C14)),(CS$4-DAY('Rent Roll'!$C14)+1)/CS$4,IF(AND(YEAR(CS$3)=YEAR('Rent Roll'!$D14),MONTH(CS$3)=MONTH('Rent Roll'!$D14)),DAY('Rent Roll'!$D14)/CS$4,CS40))</f>
        <v>0</v>
      </c>
      <c r="CT84" s="567">
        <f>IF(AND(YEAR(CT$3)=YEAR('Rent Roll'!$C14),MONTH(CT$3)=MONTH('Rent Roll'!$C14)),(CT$4-DAY('Rent Roll'!$C14)+1)/CT$4,IF(AND(YEAR(CT$3)=YEAR('Rent Roll'!$D14),MONTH(CT$3)=MONTH('Rent Roll'!$D14)),DAY('Rent Roll'!$D14)/CT$4,CT40))</f>
        <v>0</v>
      </c>
      <c r="CU84" s="567">
        <f>IF(AND(YEAR(CU$3)=YEAR('Rent Roll'!$C14),MONTH(CU$3)=MONTH('Rent Roll'!$C14)),(CU$4-DAY('Rent Roll'!$C14)+1)/CU$4,IF(AND(YEAR(CU$3)=YEAR('Rent Roll'!$D14),MONTH(CU$3)=MONTH('Rent Roll'!$D14)),DAY('Rent Roll'!$D14)/CU$4,CU40))</f>
        <v>0</v>
      </c>
      <c r="CV84" s="567">
        <f>IF(AND(YEAR(CV$3)=YEAR('Rent Roll'!$C14),MONTH(CV$3)=MONTH('Rent Roll'!$C14)),(CV$4-DAY('Rent Roll'!$C14)+1)/CV$4,IF(AND(YEAR(CV$3)=YEAR('Rent Roll'!$D14),MONTH(CV$3)=MONTH('Rent Roll'!$D14)),DAY('Rent Roll'!$D14)/CV$4,CV40))</f>
        <v>0</v>
      </c>
      <c r="CW84" s="567">
        <f>IF(AND(YEAR(CW$3)=YEAR('Rent Roll'!$C14),MONTH(CW$3)=MONTH('Rent Roll'!$C14)),(CW$4-DAY('Rent Roll'!$C14)+1)/CW$4,IF(AND(YEAR(CW$3)=YEAR('Rent Roll'!$D14),MONTH(CW$3)=MONTH('Rent Roll'!$D14)),DAY('Rent Roll'!$D14)/CW$4,CW40))</f>
        <v>0</v>
      </c>
      <c r="CX84" s="767">
        <f>IF(AND(YEAR(CX$3)=YEAR('Rent Roll'!$C14),MONTH(CX$3)=MONTH('Rent Roll'!$C14)),(CX$4-DAY('Rent Roll'!$C14)+1)/CX$4,IF(AND(YEAR(CX$3)=YEAR('Rent Roll'!$D14),MONTH(CX$3)=MONTH('Rent Roll'!$D14)),DAY('Rent Roll'!$D14)/CX$4,CX40))</f>
        <v>0</v>
      </c>
      <c r="CY84" s="768">
        <f>IF(AND(YEAR(CY$3)=YEAR('Rent Roll'!$C14),MONTH(CY$3)=MONTH('Rent Roll'!$C14)),(CY$4-DAY('Rent Roll'!$C14)+1)/CY$4,IF(AND(YEAR(CY$3)=YEAR('Rent Roll'!$D14),MONTH(CY$3)=MONTH('Rent Roll'!$D14)),DAY('Rent Roll'!$D14)/CY$4,CY40))</f>
        <v>0</v>
      </c>
      <c r="CZ84" s="567">
        <f>IF(AND(YEAR(CZ$3)=YEAR('Rent Roll'!$C14),MONTH(CZ$3)=MONTH('Rent Roll'!$C14)),(CZ$4-DAY('Rent Roll'!$C14)+1)/CZ$4,IF(AND(YEAR(CZ$3)=YEAR('Rent Roll'!$D14),MONTH(CZ$3)=MONTH('Rent Roll'!$D14)),DAY('Rent Roll'!$D14)/CZ$4,CZ40))</f>
        <v>0</v>
      </c>
      <c r="DA84" s="567">
        <f>IF(AND(YEAR(DA$3)=YEAR('Rent Roll'!$C14),MONTH(DA$3)=MONTH('Rent Roll'!$C14)),(DA$4-DAY('Rent Roll'!$C14)+1)/DA$4,IF(AND(YEAR(DA$3)=YEAR('Rent Roll'!$D14),MONTH(DA$3)=MONTH('Rent Roll'!$D14)),DAY('Rent Roll'!$D14)/DA$4,DA40))</f>
        <v>0</v>
      </c>
      <c r="DB84" s="567">
        <f>IF(AND(YEAR(DB$3)=YEAR('Rent Roll'!$C14),MONTH(DB$3)=MONTH('Rent Roll'!$C14)),(DB$4-DAY('Rent Roll'!$C14)+1)/DB$4,IF(AND(YEAR(DB$3)=YEAR('Rent Roll'!$D14),MONTH(DB$3)=MONTH('Rent Roll'!$D14)),DAY('Rent Roll'!$D14)/DB$4,DB40))</f>
        <v>0</v>
      </c>
      <c r="DC84" s="567">
        <f>IF(AND(YEAR(DC$3)=YEAR('Rent Roll'!$C14),MONTH(DC$3)=MONTH('Rent Roll'!$C14)),(DC$4-DAY('Rent Roll'!$C14)+1)/DC$4,IF(AND(YEAR(DC$3)=YEAR('Rent Roll'!$D14),MONTH(DC$3)=MONTH('Rent Roll'!$D14)),DAY('Rent Roll'!$D14)/DC$4,DC40))</f>
        <v>0</v>
      </c>
      <c r="DD84" s="567">
        <f>IF(AND(YEAR(DD$3)=YEAR('Rent Roll'!$C14),MONTH(DD$3)=MONTH('Rent Roll'!$C14)),(DD$4-DAY('Rent Roll'!$C14)+1)/DD$4,IF(AND(YEAR(DD$3)=YEAR('Rent Roll'!$D14),MONTH(DD$3)=MONTH('Rent Roll'!$D14)),DAY('Rent Roll'!$D14)/DD$4,DD40))</f>
        <v>0</v>
      </c>
      <c r="DE84" s="567">
        <f>IF(AND(YEAR(DE$3)=YEAR('Rent Roll'!$C14),MONTH(DE$3)=MONTH('Rent Roll'!$C14)),(DE$4-DAY('Rent Roll'!$C14)+1)/DE$4,IF(AND(YEAR(DE$3)=YEAR('Rent Roll'!$D14),MONTH(DE$3)=MONTH('Rent Roll'!$D14)),DAY('Rent Roll'!$D14)/DE$4,DE40))</f>
        <v>0</v>
      </c>
      <c r="DF84" s="567">
        <f>IF(AND(YEAR(DF$3)=YEAR('Rent Roll'!$C14),MONTH(DF$3)=MONTH('Rent Roll'!$C14)),(DF$4-DAY('Rent Roll'!$C14)+1)/DF$4,IF(AND(YEAR(DF$3)=YEAR('Rent Roll'!$D14),MONTH(DF$3)=MONTH('Rent Roll'!$D14)),DAY('Rent Roll'!$D14)/DF$4,DF40))</f>
        <v>0</v>
      </c>
      <c r="DG84" s="567">
        <f>IF(AND(YEAR(DG$3)=YEAR('Rent Roll'!$C14),MONTH(DG$3)=MONTH('Rent Roll'!$C14)),(DG$4-DAY('Rent Roll'!$C14)+1)/DG$4,IF(AND(YEAR(DG$3)=YEAR('Rent Roll'!$D14),MONTH(DG$3)=MONTH('Rent Roll'!$D14)),DAY('Rent Roll'!$D14)/DG$4,DG40))</f>
        <v>0</v>
      </c>
      <c r="DH84" s="567">
        <f>IF(AND(YEAR(DH$3)=YEAR('Rent Roll'!$C14),MONTH(DH$3)=MONTH('Rent Roll'!$C14)),(DH$4-DAY('Rent Roll'!$C14)+1)/DH$4,IF(AND(YEAR(DH$3)=YEAR('Rent Roll'!$D14),MONTH(DH$3)=MONTH('Rent Roll'!$D14)),DAY('Rent Roll'!$D14)/DH$4,DH40))</f>
        <v>0</v>
      </c>
      <c r="DI84" s="567">
        <f>IF(AND(YEAR(DI$3)=YEAR('Rent Roll'!$C14),MONTH(DI$3)=MONTH('Rent Roll'!$C14)),(DI$4-DAY('Rent Roll'!$C14)+1)/DI$4,IF(AND(YEAR(DI$3)=YEAR('Rent Roll'!$D14),MONTH(DI$3)=MONTH('Rent Roll'!$D14)),DAY('Rent Roll'!$D14)/DI$4,DI40))</f>
        <v>0</v>
      </c>
      <c r="DJ84" s="767">
        <f>IF(AND(YEAR(DJ$3)=YEAR('Rent Roll'!$C14),MONTH(DJ$3)=MONTH('Rent Roll'!$C14)),(DJ$4-DAY('Rent Roll'!$C14)+1)/DJ$4,IF(AND(YEAR(DJ$3)=YEAR('Rent Roll'!$D14),MONTH(DJ$3)=MONTH('Rent Roll'!$D14)),DAY('Rent Roll'!$D14)/DJ$4,DJ40))</f>
        <v>0</v>
      </c>
      <c r="DK84" s="768">
        <f>IF(AND(YEAR(DK$3)=YEAR('Rent Roll'!$C14),MONTH(DK$3)=MONTH('Rent Roll'!$C14)),(DK$4-DAY('Rent Roll'!$C14)+1)/DK$4,IF(AND(YEAR(DK$3)=YEAR('Rent Roll'!$D14),MONTH(DK$3)=MONTH('Rent Roll'!$D14)),DAY('Rent Roll'!$D14)/DK$4,DK40))</f>
        <v>0</v>
      </c>
      <c r="DL84" s="567">
        <f>IF(AND(YEAR(DL$3)=YEAR('Rent Roll'!$C14),MONTH(DL$3)=MONTH('Rent Roll'!$C14)),(DL$4-DAY('Rent Roll'!$C14)+1)/DL$4,IF(AND(YEAR(DL$3)=YEAR('Rent Roll'!$D14),MONTH(DL$3)=MONTH('Rent Roll'!$D14)),DAY('Rent Roll'!$D14)/DL$4,DL40))</f>
        <v>0</v>
      </c>
      <c r="DM84" s="567">
        <f>IF(AND(YEAR(DM$3)=YEAR('Rent Roll'!$C14),MONTH(DM$3)=MONTH('Rent Roll'!$C14)),(DM$4-DAY('Rent Roll'!$C14)+1)/DM$4,IF(AND(YEAR(DM$3)=YEAR('Rent Roll'!$D14),MONTH(DM$3)=MONTH('Rent Roll'!$D14)),DAY('Rent Roll'!$D14)/DM$4,DM40))</f>
        <v>0</v>
      </c>
      <c r="DN84" s="567">
        <f>IF(AND(YEAR(DN$3)=YEAR('Rent Roll'!$C14),MONTH(DN$3)=MONTH('Rent Roll'!$C14)),(DN$4-DAY('Rent Roll'!$C14)+1)/DN$4,IF(AND(YEAR(DN$3)=YEAR('Rent Roll'!$D14),MONTH(DN$3)=MONTH('Rent Roll'!$D14)),DAY('Rent Roll'!$D14)/DN$4,DN40))</f>
        <v>0</v>
      </c>
      <c r="DO84" s="567">
        <f>IF(AND(YEAR(DO$3)=YEAR('Rent Roll'!$C14),MONTH(DO$3)=MONTH('Rent Roll'!$C14)),(DO$4-DAY('Rent Roll'!$C14)+1)/DO$4,IF(AND(YEAR(DO$3)=YEAR('Rent Roll'!$D14),MONTH(DO$3)=MONTH('Rent Roll'!$D14)),DAY('Rent Roll'!$D14)/DO$4,DO40))</f>
        <v>0</v>
      </c>
      <c r="DP84" s="567">
        <f>IF(AND(YEAR(DP$3)=YEAR('Rent Roll'!$C14),MONTH(DP$3)=MONTH('Rent Roll'!$C14)),(DP$4-DAY('Rent Roll'!$C14)+1)/DP$4,IF(AND(YEAR(DP$3)=YEAR('Rent Roll'!$D14),MONTH(DP$3)=MONTH('Rent Roll'!$D14)),DAY('Rent Roll'!$D14)/DP$4,DP40))</f>
        <v>0</v>
      </c>
      <c r="DQ84" s="567">
        <f>IF(AND(YEAR(DQ$3)=YEAR('Rent Roll'!$C14),MONTH(DQ$3)=MONTH('Rent Roll'!$C14)),(DQ$4-DAY('Rent Roll'!$C14)+1)/DQ$4,IF(AND(YEAR(DQ$3)=YEAR('Rent Roll'!$D14),MONTH(DQ$3)=MONTH('Rent Roll'!$D14)),DAY('Rent Roll'!$D14)/DQ$4,DQ40))</f>
        <v>0</v>
      </c>
      <c r="DR84" s="567">
        <f>IF(AND(YEAR(DR$3)=YEAR('Rent Roll'!$C14),MONTH(DR$3)=MONTH('Rent Roll'!$C14)),(DR$4-DAY('Rent Roll'!$C14)+1)/DR$4,IF(AND(YEAR(DR$3)=YEAR('Rent Roll'!$D14),MONTH(DR$3)=MONTH('Rent Roll'!$D14)),DAY('Rent Roll'!$D14)/DR$4,DR40))</f>
        <v>0</v>
      </c>
      <c r="DS84" s="567">
        <f>IF(AND(YEAR(DS$3)=YEAR('Rent Roll'!$C14),MONTH(DS$3)=MONTH('Rent Roll'!$C14)),(DS$4-DAY('Rent Roll'!$C14)+1)/DS$4,IF(AND(YEAR(DS$3)=YEAR('Rent Roll'!$D14),MONTH(DS$3)=MONTH('Rent Roll'!$D14)),DAY('Rent Roll'!$D14)/DS$4,DS40))</f>
        <v>0</v>
      </c>
      <c r="DT84" s="567">
        <f>IF(AND(YEAR(DT$3)=YEAR('Rent Roll'!$C14),MONTH(DT$3)=MONTH('Rent Roll'!$C14)),(DT$4-DAY('Rent Roll'!$C14)+1)/DT$4,IF(AND(YEAR(DT$3)=YEAR('Rent Roll'!$D14),MONTH(DT$3)=MONTH('Rent Roll'!$D14)),DAY('Rent Roll'!$D14)/DT$4,DT40))</f>
        <v>0</v>
      </c>
      <c r="DU84" s="567">
        <f>IF(AND(YEAR(DU$3)=YEAR('Rent Roll'!$C14),MONTH(DU$3)=MONTH('Rent Roll'!$C14)),(DU$4-DAY('Rent Roll'!$C14)+1)/DU$4,IF(AND(YEAR(DU$3)=YEAR('Rent Roll'!$D14),MONTH(DU$3)=MONTH('Rent Roll'!$D14)),DAY('Rent Roll'!$D14)/DU$4,DU40))</f>
        <v>0</v>
      </c>
      <c r="DV84" s="567">
        <f>IF(AND(YEAR(DV$3)=YEAR('Rent Roll'!$C14),MONTH(DV$3)=MONTH('Rent Roll'!$C14)),(DV$4-DAY('Rent Roll'!$C14)+1)/DV$4,IF(AND(YEAR(DV$3)=YEAR('Rent Roll'!$D14),MONTH(DV$3)=MONTH('Rent Roll'!$D14)),DAY('Rent Roll'!$D14)/DV$4,DV40))</f>
        <v>0</v>
      </c>
    </row>
    <row r="85" spans="1:126" s="565" customFormat="1" ht="12" customHeight="1" outlineLevel="1" x14ac:dyDescent="0.4">
      <c r="A85" s="731"/>
      <c r="B85" s="564">
        <f>'Rent Roll'!$B15</f>
        <v>0</v>
      </c>
      <c r="E85" s="566"/>
      <c r="F85" s="778">
        <f>IF(AND(YEAR(F$3)=YEAR('Rent Roll'!$C15),MONTH(F$3)=MONTH('Rent Roll'!$C15)),(F$4-DAY('Rent Roll'!$C15)+1)/F$4,IF(AND(YEAR(F$3)=YEAR('Rent Roll'!$D15),MONTH(F$3)=MONTH('Rent Roll'!$D15)),DAY('Rent Roll'!$D15)/F$4,F41))</f>
        <v>0</v>
      </c>
      <c r="G85" s="768">
        <f>IF(AND(YEAR(G$3)=YEAR('Rent Roll'!$C15),MONTH(G$3)=MONTH('Rent Roll'!$C15)),(G$4-DAY('Rent Roll'!$C15)+1)/G$4,IF(AND(YEAR(G$3)=YEAR('Rent Roll'!$D15),MONTH(G$3)=MONTH('Rent Roll'!$D15)),DAY('Rent Roll'!$D15)/G$4,G41))</f>
        <v>0</v>
      </c>
      <c r="H85" s="567">
        <f>IF(AND(YEAR(H$3)=YEAR('Rent Roll'!$C15),MONTH(H$3)=MONTH('Rent Roll'!$C15)),(H$4-DAY('Rent Roll'!$C15)+1)/H$4,IF(AND(YEAR(H$3)=YEAR('Rent Roll'!$D15),MONTH(H$3)=MONTH('Rent Roll'!$D15)),DAY('Rent Roll'!$D15)/H$4,H41))</f>
        <v>0</v>
      </c>
      <c r="I85" s="567">
        <f>IF(AND(YEAR(I$3)=YEAR('Rent Roll'!$C15),MONTH(I$3)=MONTH('Rent Roll'!$C15)),(I$4-DAY('Rent Roll'!$C15)+1)/I$4,IF(AND(YEAR(I$3)=YEAR('Rent Roll'!$D15),MONTH(I$3)=MONTH('Rent Roll'!$D15)),DAY('Rent Roll'!$D15)/I$4,I41))</f>
        <v>0</v>
      </c>
      <c r="J85" s="567">
        <f>IF(AND(YEAR(J$3)=YEAR('Rent Roll'!$C15),MONTH(J$3)=MONTH('Rent Roll'!$C15)),(J$4-DAY('Rent Roll'!$C15)+1)/J$4,IF(AND(YEAR(J$3)=YEAR('Rent Roll'!$D15),MONTH(J$3)=MONTH('Rent Roll'!$D15)),DAY('Rent Roll'!$D15)/J$4,J41))</f>
        <v>0</v>
      </c>
      <c r="K85" s="567">
        <f>IF(AND(YEAR(K$3)=YEAR('Rent Roll'!$C15),MONTH(K$3)=MONTH('Rent Roll'!$C15)),(K$4-DAY('Rent Roll'!$C15)+1)/K$4,IF(AND(YEAR(K$3)=YEAR('Rent Roll'!$D15),MONTH(K$3)=MONTH('Rent Roll'!$D15)),DAY('Rent Roll'!$D15)/K$4,K41))</f>
        <v>0</v>
      </c>
      <c r="L85" s="567">
        <f>IF(AND(YEAR(L$3)=YEAR('Rent Roll'!$C15),MONTH(L$3)=MONTH('Rent Roll'!$C15)),(L$4-DAY('Rent Roll'!$C15)+1)/L$4,IF(AND(YEAR(L$3)=YEAR('Rent Roll'!$D15),MONTH(L$3)=MONTH('Rent Roll'!$D15)),DAY('Rent Roll'!$D15)/L$4,L41))</f>
        <v>0</v>
      </c>
      <c r="M85" s="567">
        <f>IF(AND(YEAR(M$3)=YEAR('Rent Roll'!$C15),MONTH(M$3)=MONTH('Rent Roll'!$C15)),(M$4-DAY('Rent Roll'!$C15)+1)/M$4,IF(AND(YEAR(M$3)=YEAR('Rent Roll'!$D15),MONTH(M$3)=MONTH('Rent Roll'!$D15)),DAY('Rent Roll'!$D15)/M$4,M41))</f>
        <v>0</v>
      </c>
      <c r="N85" s="567">
        <f>IF(AND(YEAR(N$3)=YEAR('Rent Roll'!$C15),MONTH(N$3)=MONTH('Rent Roll'!$C15)),(N$4-DAY('Rent Roll'!$C15)+1)/N$4,IF(AND(YEAR(N$3)=YEAR('Rent Roll'!$D15),MONTH(N$3)=MONTH('Rent Roll'!$D15)),DAY('Rent Roll'!$D15)/N$4,N41))</f>
        <v>0</v>
      </c>
      <c r="O85" s="567">
        <f>IF(AND(YEAR(O$3)=YEAR('Rent Roll'!$C15),MONTH(O$3)=MONTH('Rent Roll'!$C15)),(O$4-DAY('Rent Roll'!$C15)+1)/O$4,IF(AND(YEAR(O$3)=YEAR('Rent Roll'!$D15),MONTH(O$3)=MONTH('Rent Roll'!$D15)),DAY('Rent Roll'!$D15)/O$4,O41))</f>
        <v>0</v>
      </c>
      <c r="P85" s="567">
        <f>IF(AND(YEAR(P$3)=YEAR('Rent Roll'!$C15),MONTH(P$3)=MONTH('Rent Roll'!$C15)),(P$4-DAY('Rent Roll'!$C15)+1)/P$4,IF(AND(YEAR(P$3)=YEAR('Rent Roll'!$D15),MONTH(P$3)=MONTH('Rent Roll'!$D15)),DAY('Rent Roll'!$D15)/P$4,P41))</f>
        <v>0</v>
      </c>
      <c r="Q85" s="567">
        <f>IF(AND(YEAR(Q$3)=YEAR('Rent Roll'!$C15),MONTH(Q$3)=MONTH('Rent Roll'!$C15)),(Q$4-DAY('Rent Roll'!$C15)+1)/Q$4,IF(AND(YEAR(Q$3)=YEAR('Rent Roll'!$D15),MONTH(Q$3)=MONTH('Rent Roll'!$D15)),DAY('Rent Roll'!$D15)/Q$4,Q41))</f>
        <v>0</v>
      </c>
      <c r="R85" s="767">
        <f>IF(AND(YEAR(R$3)=YEAR('Rent Roll'!$C15),MONTH(R$3)=MONTH('Rent Roll'!$C15)),(R$4-DAY('Rent Roll'!$C15)+1)/R$4,IF(AND(YEAR(R$3)=YEAR('Rent Roll'!$D15),MONTH(R$3)=MONTH('Rent Roll'!$D15)),DAY('Rent Roll'!$D15)/R$4,R41))</f>
        <v>0</v>
      </c>
      <c r="S85" s="768">
        <f>IF(AND(YEAR(S$3)=YEAR('Rent Roll'!$C15),MONTH(S$3)=MONTH('Rent Roll'!$C15)),(S$4-DAY('Rent Roll'!$C15)+1)/S$4,IF(AND(YEAR(S$3)=YEAR('Rent Roll'!$D15),MONTH(S$3)=MONTH('Rent Roll'!$D15)),DAY('Rent Roll'!$D15)/S$4,S41))</f>
        <v>0</v>
      </c>
      <c r="T85" s="567">
        <f>IF(AND(YEAR(T$3)=YEAR('Rent Roll'!$C15),MONTH(T$3)=MONTH('Rent Roll'!$C15)),(T$4-DAY('Rent Roll'!$C15)+1)/T$4,IF(AND(YEAR(T$3)=YEAR('Rent Roll'!$D15),MONTH(T$3)=MONTH('Rent Roll'!$D15)),DAY('Rent Roll'!$D15)/T$4,T41))</f>
        <v>0</v>
      </c>
      <c r="U85" s="567">
        <f>IF(AND(YEAR(U$3)=YEAR('Rent Roll'!$C15),MONTH(U$3)=MONTH('Rent Roll'!$C15)),(U$4-DAY('Rent Roll'!$C15)+1)/U$4,IF(AND(YEAR(U$3)=YEAR('Rent Roll'!$D15),MONTH(U$3)=MONTH('Rent Roll'!$D15)),DAY('Rent Roll'!$D15)/U$4,U41))</f>
        <v>0</v>
      </c>
      <c r="V85" s="567">
        <f>IF(AND(YEAR(V$3)=YEAR('Rent Roll'!$C15),MONTH(V$3)=MONTH('Rent Roll'!$C15)),(V$4-DAY('Rent Roll'!$C15)+1)/V$4,IF(AND(YEAR(V$3)=YEAR('Rent Roll'!$D15),MONTH(V$3)=MONTH('Rent Roll'!$D15)),DAY('Rent Roll'!$D15)/V$4,V41))</f>
        <v>0</v>
      </c>
      <c r="W85" s="567">
        <f>IF(AND(YEAR(W$3)=YEAR('Rent Roll'!$C15),MONTH(W$3)=MONTH('Rent Roll'!$C15)),(W$4-DAY('Rent Roll'!$C15)+1)/W$4,IF(AND(YEAR(W$3)=YEAR('Rent Roll'!$D15),MONTH(W$3)=MONTH('Rent Roll'!$D15)),DAY('Rent Roll'!$D15)/W$4,W41))</f>
        <v>0</v>
      </c>
      <c r="X85" s="567">
        <f>IF(AND(YEAR(X$3)=YEAR('Rent Roll'!$C15),MONTH(X$3)=MONTH('Rent Roll'!$C15)),(X$4-DAY('Rent Roll'!$C15)+1)/X$4,IF(AND(YEAR(X$3)=YEAR('Rent Roll'!$D15),MONTH(X$3)=MONTH('Rent Roll'!$D15)),DAY('Rent Roll'!$D15)/X$4,X41))</f>
        <v>0</v>
      </c>
      <c r="Y85" s="567">
        <f>IF(AND(YEAR(Y$3)=YEAR('Rent Roll'!$C15),MONTH(Y$3)=MONTH('Rent Roll'!$C15)),(Y$4-DAY('Rent Roll'!$C15)+1)/Y$4,IF(AND(YEAR(Y$3)=YEAR('Rent Roll'!$D15),MONTH(Y$3)=MONTH('Rent Roll'!$D15)),DAY('Rent Roll'!$D15)/Y$4,Y41))</f>
        <v>0</v>
      </c>
      <c r="Z85" s="567">
        <f>IF(AND(YEAR(Z$3)=YEAR('Rent Roll'!$C15),MONTH(Z$3)=MONTH('Rent Roll'!$C15)),(Z$4-DAY('Rent Roll'!$C15)+1)/Z$4,IF(AND(YEAR(Z$3)=YEAR('Rent Roll'!$D15),MONTH(Z$3)=MONTH('Rent Roll'!$D15)),DAY('Rent Roll'!$D15)/Z$4,Z41))</f>
        <v>0</v>
      </c>
      <c r="AA85" s="567">
        <f>IF(AND(YEAR(AA$3)=YEAR('Rent Roll'!$C15),MONTH(AA$3)=MONTH('Rent Roll'!$C15)),(AA$4-DAY('Rent Roll'!$C15)+1)/AA$4,IF(AND(YEAR(AA$3)=YEAR('Rent Roll'!$D15),MONTH(AA$3)=MONTH('Rent Roll'!$D15)),DAY('Rent Roll'!$D15)/AA$4,AA41))</f>
        <v>0</v>
      </c>
      <c r="AB85" s="567">
        <f>IF(AND(YEAR(AB$3)=YEAR('Rent Roll'!$C15),MONTH(AB$3)=MONTH('Rent Roll'!$C15)),(AB$4-DAY('Rent Roll'!$C15)+1)/AB$4,IF(AND(YEAR(AB$3)=YEAR('Rent Roll'!$D15),MONTH(AB$3)=MONTH('Rent Roll'!$D15)),DAY('Rent Roll'!$D15)/AB$4,AB41))</f>
        <v>0</v>
      </c>
      <c r="AC85" s="567">
        <f>IF(AND(YEAR(AC$3)=YEAR('Rent Roll'!$C15),MONTH(AC$3)=MONTH('Rent Roll'!$C15)),(AC$4-DAY('Rent Roll'!$C15)+1)/AC$4,IF(AND(YEAR(AC$3)=YEAR('Rent Roll'!$D15),MONTH(AC$3)=MONTH('Rent Roll'!$D15)),DAY('Rent Roll'!$D15)/AC$4,AC41))</f>
        <v>0</v>
      </c>
      <c r="AD85" s="767">
        <f>IF(AND(YEAR(AD$3)=YEAR('Rent Roll'!$C15),MONTH(AD$3)=MONTH('Rent Roll'!$C15)),(AD$4-DAY('Rent Roll'!$C15)+1)/AD$4,IF(AND(YEAR(AD$3)=YEAR('Rent Roll'!$D15),MONTH(AD$3)=MONTH('Rent Roll'!$D15)),DAY('Rent Roll'!$D15)/AD$4,AD41))</f>
        <v>0</v>
      </c>
      <c r="AE85" s="768">
        <f>IF(AND(YEAR(AE$3)=YEAR('Rent Roll'!$C15),MONTH(AE$3)=MONTH('Rent Roll'!$C15)),(AE$4-DAY('Rent Roll'!$C15)+1)/AE$4,IF(AND(YEAR(AE$3)=YEAR('Rent Roll'!$D15),MONTH(AE$3)=MONTH('Rent Roll'!$D15)),DAY('Rent Roll'!$D15)/AE$4,AE41))</f>
        <v>0</v>
      </c>
      <c r="AF85" s="567">
        <f>IF(AND(YEAR(AF$3)=YEAR('Rent Roll'!$C15),MONTH(AF$3)=MONTH('Rent Roll'!$C15)),(AF$4-DAY('Rent Roll'!$C15)+1)/AF$4,IF(AND(YEAR(AF$3)=YEAR('Rent Roll'!$D15),MONTH(AF$3)=MONTH('Rent Roll'!$D15)),DAY('Rent Roll'!$D15)/AF$4,AF41))</f>
        <v>0</v>
      </c>
      <c r="AG85" s="567">
        <f>IF(AND(YEAR(AG$3)=YEAR('Rent Roll'!$C15),MONTH(AG$3)=MONTH('Rent Roll'!$C15)),(AG$4-DAY('Rent Roll'!$C15)+1)/AG$4,IF(AND(YEAR(AG$3)=YEAR('Rent Roll'!$D15),MONTH(AG$3)=MONTH('Rent Roll'!$D15)),DAY('Rent Roll'!$D15)/AG$4,AG41))</f>
        <v>0</v>
      </c>
      <c r="AH85" s="567">
        <f>IF(AND(YEAR(AH$3)=YEAR('Rent Roll'!$C15),MONTH(AH$3)=MONTH('Rent Roll'!$C15)),(AH$4-DAY('Rent Roll'!$C15)+1)/AH$4,IF(AND(YEAR(AH$3)=YEAR('Rent Roll'!$D15),MONTH(AH$3)=MONTH('Rent Roll'!$D15)),DAY('Rent Roll'!$D15)/AH$4,AH41))</f>
        <v>0</v>
      </c>
      <c r="AI85" s="567">
        <f>IF(AND(YEAR(AI$3)=YEAR('Rent Roll'!$C15),MONTH(AI$3)=MONTH('Rent Roll'!$C15)),(AI$4-DAY('Rent Roll'!$C15)+1)/AI$4,IF(AND(YEAR(AI$3)=YEAR('Rent Roll'!$D15),MONTH(AI$3)=MONTH('Rent Roll'!$D15)),DAY('Rent Roll'!$D15)/AI$4,AI41))</f>
        <v>0</v>
      </c>
      <c r="AJ85" s="567">
        <f>IF(AND(YEAR(AJ$3)=YEAR('Rent Roll'!$C15),MONTH(AJ$3)=MONTH('Rent Roll'!$C15)),(AJ$4-DAY('Rent Roll'!$C15)+1)/AJ$4,IF(AND(YEAR(AJ$3)=YEAR('Rent Roll'!$D15),MONTH(AJ$3)=MONTH('Rent Roll'!$D15)),DAY('Rent Roll'!$D15)/AJ$4,AJ41))</f>
        <v>0</v>
      </c>
      <c r="AK85" s="567">
        <f>IF(AND(YEAR(AK$3)=YEAR('Rent Roll'!$C15),MONTH(AK$3)=MONTH('Rent Roll'!$C15)),(AK$4-DAY('Rent Roll'!$C15)+1)/AK$4,IF(AND(YEAR(AK$3)=YEAR('Rent Roll'!$D15),MONTH(AK$3)=MONTH('Rent Roll'!$D15)),DAY('Rent Roll'!$D15)/AK$4,AK41))</f>
        <v>0</v>
      </c>
      <c r="AL85" s="567">
        <f>IF(AND(YEAR(AL$3)=YEAR('Rent Roll'!$C15),MONTH(AL$3)=MONTH('Rent Roll'!$C15)),(AL$4-DAY('Rent Roll'!$C15)+1)/AL$4,IF(AND(YEAR(AL$3)=YEAR('Rent Roll'!$D15),MONTH(AL$3)=MONTH('Rent Roll'!$D15)),DAY('Rent Roll'!$D15)/AL$4,AL41))</f>
        <v>0</v>
      </c>
      <c r="AM85" s="567">
        <f>IF(AND(YEAR(AM$3)=YEAR('Rent Roll'!$C15),MONTH(AM$3)=MONTH('Rent Roll'!$C15)),(AM$4-DAY('Rent Roll'!$C15)+1)/AM$4,IF(AND(YEAR(AM$3)=YEAR('Rent Roll'!$D15),MONTH(AM$3)=MONTH('Rent Roll'!$D15)),DAY('Rent Roll'!$D15)/AM$4,AM41))</f>
        <v>0</v>
      </c>
      <c r="AN85" s="567">
        <f>IF(AND(YEAR(AN$3)=YEAR('Rent Roll'!$C15),MONTH(AN$3)=MONTH('Rent Roll'!$C15)),(AN$4-DAY('Rent Roll'!$C15)+1)/AN$4,IF(AND(YEAR(AN$3)=YEAR('Rent Roll'!$D15),MONTH(AN$3)=MONTH('Rent Roll'!$D15)),DAY('Rent Roll'!$D15)/AN$4,AN41))</f>
        <v>0</v>
      </c>
      <c r="AO85" s="567">
        <f>IF(AND(YEAR(AO$3)=YEAR('Rent Roll'!$C15),MONTH(AO$3)=MONTH('Rent Roll'!$C15)),(AO$4-DAY('Rent Roll'!$C15)+1)/AO$4,IF(AND(YEAR(AO$3)=YEAR('Rent Roll'!$D15),MONTH(AO$3)=MONTH('Rent Roll'!$D15)),DAY('Rent Roll'!$D15)/AO$4,AO41))</f>
        <v>0</v>
      </c>
      <c r="AP85" s="767">
        <f>IF(AND(YEAR(AP$3)=YEAR('Rent Roll'!$C15),MONTH(AP$3)=MONTH('Rent Roll'!$C15)),(AP$4-DAY('Rent Roll'!$C15)+1)/AP$4,IF(AND(YEAR(AP$3)=YEAR('Rent Roll'!$D15),MONTH(AP$3)=MONTH('Rent Roll'!$D15)),DAY('Rent Roll'!$D15)/AP$4,AP41))</f>
        <v>0</v>
      </c>
      <c r="AQ85" s="768">
        <f>IF(AND(YEAR(AQ$3)=YEAR('Rent Roll'!$C15),MONTH(AQ$3)=MONTH('Rent Roll'!$C15)),(AQ$4-DAY('Rent Roll'!$C15)+1)/AQ$4,IF(AND(YEAR(AQ$3)=YEAR('Rent Roll'!$D15),MONTH(AQ$3)=MONTH('Rent Roll'!$D15)),DAY('Rent Roll'!$D15)/AQ$4,AQ41))</f>
        <v>0</v>
      </c>
      <c r="AR85" s="567">
        <f>IF(AND(YEAR(AR$3)=YEAR('Rent Roll'!$C15),MONTH(AR$3)=MONTH('Rent Roll'!$C15)),(AR$4-DAY('Rent Roll'!$C15)+1)/AR$4,IF(AND(YEAR(AR$3)=YEAR('Rent Roll'!$D15),MONTH(AR$3)=MONTH('Rent Roll'!$D15)),DAY('Rent Roll'!$D15)/AR$4,AR41))</f>
        <v>0</v>
      </c>
      <c r="AS85" s="567">
        <f>IF(AND(YEAR(AS$3)=YEAR('Rent Roll'!$C15),MONTH(AS$3)=MONTH('Rent Roll'!$C15)),(AS$4-DAY('Rent Roll'!$C15)+1)/AS$4,IF(AND(YEAR(AS$3)=YEAR('Rent Roll'!$D15),MONTH(AS$3)=MONTH('Rent Roll'!$D15)),DAY('Rent Roll'!$D15)/AS$4,AS41))</f>
        <v>0</v>
      </c>
      <c r="AT85" s="567">
        <f>IF(AND(YEAR(AT$3)=YEAR('Rent Roll'!$C15),MONTH(AT$3)=MONTH('Rent Roll'!$C15)),(AT$4-DAY('Rent Roll'!$C15)+1)/AT$4,IF(AND(YEAR(AT$3)=YEAR('Rent Roll'!$D15),MONTH(AT$3)=MONTH('Rent Roll'!$D15)),DAY('Rent Roll'!$D15)/AT$4,AT41))</f>
        <v>0</v>
      </c>
      <c r="AU85" s="567">
        <f>IF(AND(YEAR(AU$3)=YEAR('Rent Roll'!$C15),MONTH(AU$3)=MONTH('Rent Roll'!$C15)),(AU$4-DAY('Rent Roll'!$C15)+1)/AU$4,IF(AND(YEAR(AU$3)=YEAR('Rent Roll'!$D15),MONTH(AU$3)=MONTH('Rent Roll'!$D15)),DAY('Rent Roll'!$D15)/AU$4,AU41))</f>
        <v>0</v>
      </c>
      <c r="AV85" s="567">
        <f>IF(AND(YEAR(AV$3)=YEAR('Rent Roll'!$C15),MONTH(AV$3)=MONTH('Rent Roll'!$C15)),(AV$4-DAY('Rent Roll'!$C15)+1)/AV$4,IF(AND(YEAR(AV$3)=YEAR('Rent Roll'!$D15),MONTH(AV$3)=MONTH('Rent Roll'!$D15)),DAY('Rent Roll'!$D15)/AV$4,AV41))</f>
        <v>0</v>
      </c>
      <c r="AW85" s="567">
        <f>IF(AND(YEAR(AW$3)=YEAR('Rent Roll'!$C15),MONTH(AW$3)=MONTH('Rent Roll'!$C15)),(AW$4-DAY('Rent Roll'!$C15)+1)/AW$4,IF(AND(YEAR(AW$3)=YEAR('Rent Roll'!$D15),MONTH(AW$3)=MONTH('Rent Roll'!$D15)),DAY('Rent Roll'!$D15)/AW$4,AW41))</f>
        <v>0</v>
      </c>
      <c r="AX85" s="567">
        <f>IF(AND(YEAR(AX$3)=YEAR('Rent Roll'!$C15),MONTH(AX$3)=MONTH('Rent Roll'!$C15)),(AX$4-DAY('Rent Roll'!$C15)+1)/AX$4,IF(AND(YEAR(AX$3)=YEAR('Rent Roll'!$D15),MONTH(AX$3)=MONTH('Rent Roll'!$D15)),DAY('Rent Roll'!$D15)/AX$4,AX41))</f>
        <v>0</v>
      </c>
      <c r="AY85" s="567">
        <f>IF(AND(YEAR(AY$3)=YEAR('Rent Roll'!$C15),MONTH(AY$3)=MONTH('Rent Roll'!$C15)),(AY$4-DAY('Rent Roll'!$C15)+1)/AY$4,IF(AND(YEAR(AY$3)=YEAR('Rent Roll'!$D15),MONTH(AY$3)=MONTH('Rent Roll'!$D15)),DAY('Rent Roll'!$D15)/AY$4,AY41))</f>
        <v>0</v>
      </c>
      <c r="AZ85" s="567">
        <f>IF(AND(YEAR(AZ$3)=YEAR('Rent Roll'!$C15),MONTH(AZ$3)=MONTH('Rent Roll'!$C15)),(AZ$4-DAY('Rent Roll'!$C15)+1)/AZ$4,IF(AND(YEAR(AZ$3)=YEAR('Rent Roll'!$D15),MONTH(AZ$3)=MONTH('Rent Roll'!$D15)),DAY('Rent Roll'!$D15)/AZ$4,AZ41))</f>
        <v>0</v>
      </c>
      <c r="BA85" s="567">
        <f>IF(AND(YEAR(BA$3)=YEAR('Rent Roll'!$C15),MONTH(BA$3)=MONTH('Rent Roll'!$C15)),(BA$4-DAY('Rent Roll'!$C15)+1)/BA$4,IF(AND(YEAR(BA$3)=YEAR('Rent Roll'!$D15),MONTH(BA$3)=MONTH('Rent Roll'!$D15)),DAY('Rent Roll'!$D15)/BA$4,BA41))</f>
        <v>0</v>
      </c>
      <c r="BB85" s="767">
        <f>IF(AND(YEAR(BB$3)=YEAR('Rent Roll'!$C15),MONTH(BB$3)=MONTH('Rent Roll'!$C15)),(BB$4-DAY('Rent Roll'!$C15)+1)/BB$4,IF(AND(YEAR(BB$3)=YEAR('Rent Roll'!$D15),MONTH(BB$3)=MONTH('Rent Roll'!$D15)),DAY('Rent Roll'!$D15)/BB$4,BB41))</f>
        <v>0</v>
      </c>
      <c r="BC85" s="768">
        <f>IF(AND(YEAR(BC$3)=YEAR('Rent Roll'!$C15),MONTH(BC$3)=MONTH('Rent Roll'!$C15)),(BC$4-DAY('Rent Roll'!$C15)+1)/BC$4,IF(AND(YEAR(BC$3)=YEAR('Rent Roll'!$D15),MONTH(BC$3)=MONTH('Rent Roll'!$D15)),DAY('Rent Roll'!$D15)/BC$4,BC41))</f>
        <v>0</v>
      </c>
      <c r="BD85" s="567">
        <f>IF(AND(YEAR(BD$3)=YEAR('Rent Roll'!$C15),MONTH(BD$3)=MONTH('Rent Roll'!$C15)),(BD$4-DAY('Rent Roll'!$C15)+1)/BD$4,IF(AND(YEAR(BD$3)=YEAR('Rent Roll'!$D15),MONTH(BD$3)=MONTH('Rent Roll'!$D15)),DAY('Rent Roll'!$D15)/BD$4,BD41))</f>
        <v>0</v>
      </c>
      <c r="BE85" s="567">
        <f>IF(AND(YEAR(BE$3)=YEAR('Rent Roll'!$C15),MONTH(BE$3)=MONTH('Rent Roll'!$C15)),(BE$4-DAY('Rent Roll'!$C15)+1)/BE$4,IF(AND(YEAR(BE$3)=YEAR('Rent Roll'!$D15),MONTH(BE$3)=MONTH('Rent Roll'!$D15)),DAY('Rent Roll'!$D15)/BE$4,BE41))</f>
        <v>0</v>
      </c>
      <c r="BF85" s="567">
        <f>IF(AND(YEAR(BF$3)=YEAR('Rent Roll'!$C15),MONTH(BF$3)=MONTH('Rent Roll'!$C15)),(BF$4-DAY('Rent Roll'!$C15)+1)/BF$4,IF(AND(YEAR(BF$3)=YEAR('Rent Roll'!$D15),MONTH(BF$3)=MONTH('Rent Roll'!$D15)),DAY('Rent Roll'!$D15)/BF$4,BF41))</f>
        <v>0</v>
      </c>
      <c r="BG85" s="567">
        <f>IF(AND(YEAR(BG$3)=YEAR('Rent Roll'!$C15),MONTH(BG$3)=MONTH('Rent Roll'!$C15)),(BG$4-DAY('Rent Roll'!$C15)+1)/BG$4,IF(AND(YEAR(BG$3)=YEAR('Rent Roll'!$D15),MONTH(BG$3)=MONTH('Rent Roll'!$D15)),DAY('Rent Roll'!$D15)/BG$4,BG41))</f>
        <v>0</v>
      </c>
      <c r="BH85" s="567">
        <f>IF(AND(YEAR(BH$3)=YEAR('Rent Roll'!$C15),MONTH(BH$3)=MONTH('Rent Roll'!$C15)),(BH$4-DAY('Rent Roll'!$C15)+1)/BH$4,IF(AND(YEAR(BH$3)=YEAR('Rent Roll'!$D15),MONTH(BH$3)=MONTH('Rent Roll'!$D15)),DAY('Rent Roll'!$D15)/BH$4,BH41))</f>
        <v>0</v>
      </c>
      <c r="BI85" s="567">
        <f>IF(AND(YEAR(BI$3)=YEAR('Rent Roll'!$C15),MONTH(BI$3)=MONTH('Rent Roll'!$C15)),(BI$4-DAY('Rent Roll'!$C15)+1)/BI$4,IF(AND(YEAR(BI$3)=YEAR('Rent Roll'!$D15),MONTH(BI$3)=MONTH('Rent Roll'!$D15)),DAY('Rent Roll'!$D15)/BI$4,BI41))</f>
        <v>0</v>
      </c>
      <c r="BJ85" s="567">
        <f>IF(AND(YEAR(BJ$3)=YEAR('Rent Roll'!$C15),MONTH(BJ$3)=MONTH('Rent Roll'!$C15)),(BJ$4-DAY('Rent Roll'!$C15)+1)/BJ$4,IF(AND(YEAR(BJ$3)=YEAR('Rent Roll'!$D15),MONTH(BJ$3)=MONTH('Rent Roll'!$D15)),DAY('Rent Roll'!$D15)/BJ$4,BJ41))</f>
        <v>0</v>
      </c>
      <c r="BK85" s="567">
        <f>IF(AND(YEAR(BK$3)=YEAR('Rent Roll'!$C15),MONTH(BK$3)=MONTH('Rent Roll'!$C15)),(BK$4-DAY('Rent Roll'!$C15)+1)/BK$4,IF(AND(YEAR(BK$3)=YEAR('Rent Roll'!$D15),MONTH(BK$3)=MONTH('Rent Roll'!$D15)),DAY('Rent Roll'!$D15)/BK$4,BK41))</f>
        <v>0</v>
      </c>
      <c r="BL85" s="567">
        <f>IF(AND(YEAR(BL$3)=YEAR('Rent Roll'!$C15),MONTH(BL$3)=MONTH('Rent Roll'!$C15)),(BL$4-DAY('Rent Roll'!$C15)+1)/BL$4,IF(AND(YEAR(BL$3)=YEAR('Rent Roll'!$D15),MONTH(BL$3)=MONTH('Rent Roll'!$D15)),DAY('Rent Roll'!$D15)/BL$4,BL41))</f>
        <v>0</v>
      </c>
      <c r="BM85" s="567">
        <f>IF(AND(YEAR(BM$3)=YEAR('Rent Roll'!$C15),MONTH(BM$3)=MONTH('Rent Roll'!$C15)),(BM$4-DAY('Rent Roll'!$C15)+1)/BM$4,IF(AND(YEAR(BM$3)=YEAR('Rent Roll'!$D15),MONTH(BM$3)=MONTH('Rent Roll'!$D15)),DAY('Rent Roll'!$D15)/BM$4,BM41))</f>
        <v>0</v>
      </c>
      <c r="BN85" s="767">
        <f>IF(AND(YEAR(BN$3)=YEAR('Rent Roll'!$C15),MONTH(BN$3)=MONTH('Rent Roll'!$C15)),(BN$4-DAY('Rent Roll'!$C15)+1)/BN$4,IF(AND(YEAR(BN$3)=YEAR('Rent Roll'!$D15),MONTH(BN$3)=MONTH('Rent Roll'!$D15)),DAY('Rent Roll'!$D15)/BN$4,BN41))</f>
        <v>0</v>
      </c>
      <c r="BO85" s="768">
        <f>IF(AND(YEAR(BO$3)=YEAR('Rent Roll'!$C15),MONTH(BO$3)=MONTH('Rent Roll'!$C15)),(BO$4-DAY('Rent Roll'!$C15)+1)/BO$4,IF(AND(YEAR(BO$3)=YEAR('Rent Roll'!$D15),MONTH(BO$3)=MONTH('Rent Roll'!$D15)),DAY('Rent Roll'!$D15)/BO$4,BO41))</f>
        <v>0</v>
      </c>
      <c r="BP85" s="567">
        <f>IF(AND(YEAR(BP$3)=YEAR('Rent Roll'!$C15),MONTH(BP$3)=MONTH('Rent Roll'!$C15)),(BP$4-DAY('Rent Roll'!$C15)+1)/BP$4,IF(AND(YEAR(BP$3)=YEAR('Rent Roll'!$D15),MONTH(BP$3)=MONTH('Rent Roll'!$D15)),DAY('Rent Roll'!$D15)/BP$4,BP41))</f>
        <v>0</v>
      </c>
      <c r="BQ85" s="567">
        <f>IF(AND(YEAR(BQ$3)=YEAR('Rent Roll'!$C15),MONTH(BQ$3)=MONTH('Rent Roll'!$C15)),(BQ$4-DAY('Rent Roll'!$C15)+1)/BQ$4,IF(AND(YEAR(BQ$3)=YEAR('Rent Roll'!$D15),MONTH(BQ$3)=MONTH('Rent Roll'!$D15)),DAY('Rent Roll'!$D15)/BQ$4,BQ41))</f>
        <v>0</v>
      </c>
      <c r="BR85" s="567">
        <f>IF(AND(YEAR(BR$3)=YEAR('Rent Roll'!$C15),MONTH(BR$3)=MONTH('Rent Roll'!$C15)),(BR$4-DAY('Rent Roll'!$C15)+1)/BR$4,IF(AND(YEAR(BR$3)=YEAR('Rent Roll'!$D15),MONTH(BR$3)=MONTH('Rent Roll'!$D15)),DAY('Rent Roll'!$D15)/BR$4,BR41))</f>
        <v>0</v>
      </c>
      <c r="BS85" s="567">
        <f>IF(AND(YEAR(BS$3)=YEAR('Rent Roll'!$C15),MONTH(BS$3)=MONTH('Rent Roll'!$C15)),(BS$4-DAY('Rent Roll'!$C15)+1)/BS$4,IF(AND(YEAR(BS$3)=YEAR('Rent Roll'!$D15),MONTH(BS$3)=MONTH('Rent Roll'!$D15)),DAY('Rent Roll'!$D15)/BS$4,BS41))</f>
        <v>0</v>
      </c>
      <c r="BT85" s="567">
        <f>IF(AND(YEAR(BT$3)=YEAR('Rent Roll'!$C15),MONTH(BT$3)=MONTH('Rent Roll'!$C15)),(BT$4-DAY('Rent Roll'!$C15)+1)/BT$4,IF(AND(YEAR(BT$3)=YEAR('Rent Roll'!$D15),MONTH(BT$3)=MONTH('Rent Roll'!$D15)),DAY('Rent Roll'!$D15)/BT$4,BT41))</f>
        <v>0</v>
      </c>
      <c r="BU85" s="567">
        <f>IF(AND(YEAR(BU$3)=YEAR('Rent Roll'!$C15),MONTH(BU$3)=MONTH('Rent Roll'!$C15)),(BU$4-DAY('Rent Roll'!$C15)+1)/BU$4,IF(AND(YEAR(BU$3)=YEAR('Rent Roll'!$D15),MONTH(BU$3)=MONTH('Rent Roll'!$D15)),DAY('Rent Roll'!$D15)/BU$4,BU41))</f>
        <v>0</v>
      </c>
      <c r="BV85" s="567">
        <f>IF(AND(YEAR(BV$3)=YEAR('Rent Roll'!$C15),MONTH(BV$3)=MONTH('Rent Roll'!$C15)),(BV$4-DAY('Rent Roll'!$C15)+1)/BV$4,IF(AND(YEAR(BV$3)=YEAR('Rent Roll'!$D15),MONTH(BV$3)=MONTH('Rent Roll'!$D15)),DAY('Rent Roll'!$D15)/BV$4,BV41))</f>
        <v>0</v>
      </c>
      <c r="BW85" s="567">
        <f>IF(AND(YEAR(BW$3)=YEAR('Rent Roll'!$C15),MONTH(BW$3)=MONTH('Rent Roll'!$C15)),(BW$4-DAY('Rent Roll'!$C15)+1)/BW$4,IF(AND(YEAR(BW$3)=YEAR('Rent Roll'!$D15),MONTH(BW$3)=MONTH('Rent Roll'!$D15)),DAY('Rent Roll'!$D15)/BW$4,BW41))</f>
        <v>0</v>
      </c>
      <c r="BX85" s="567">
        <f>IF(AND(YEAR(BX$3)=YEAR('Rent Roll'!$C15),MONTH(BX$3)=MONTH('Rent Roll'!$C15)),(BX$4-DAY('Rent Roll'!$C15)+1)/BX$4,IF(AND(YEAR(BX$3)=YEAR('Rent Roll'!$D15),MONTH(BX$3)=MONTH('Rent Roll'!$D15)),DAY('Rent Roll'!$D15)/BX$4,BX41))</f>
        <v>0</v>
      </c>
      <c r="BY85" s="567">
        <f>IF(AND(YEAR(BY$3)=YEAR('Rent Roll'!$C15),MONTH(BY$3)=MONTH('Rent Roll'!$C15)),(BY$4-DAY('Rent Roll'!$C15)+1)/BY$4,IF(AND(YEAR(BY$3)=YEAR('Rent Roll'!$D15),MONTH(BY$3)=MONTH('Rent Roll'!$D15)),DAY('Rent Roll'!$D15)/BY$4,BY41))</f>
        <v>0</v>
      </c>
      <c r="BZ85" s="767">
        <f>IF(AND(YEAR(BZ$3)=YEAR('Rent Roll'!$C15),MONTH(BZ$3)=MONTH('Rent Roll'!$C15)),(BZ$4-DAY('Rent Roll'!$C15)+1)/BZ$4,IF(AND(YEAR(BZ$3)=YEAR('Rent Roll'!$D15),MONTH(BZ$3)=MONTH('Rent Roll'!$D15)),DAY('Rent Roll'!$D15)/BZ$4,BZ41))</f>
        <v>0</v>
      </c>
      <c r="CA85" s="768">
        <f>IF(AND(YEAR(CA$3)=YEAR('Rent Roll'!$C15),MONTH(CA$3)=MONTH('Rent Roll'!$C15)),(CA$4-DAY('Rent Roll'!$C15)+1)/CA$4,IF(AND(YEAR(CA$3)=YEAR('Rent Roll'!$D15),MONTH(CA$3)=MONTH('Rent Roll'!$D15)),DAY('Rent Roll'!$D15)/CA$4,CA41))</f>
        <v>0</v>
      </c>
      <c r="CB85" s="567">
        <f>IF(AND(YEAR(CB$3)=YEAR('Rent Roll'!$C15),MONTH(CB$3)=MONTH('Rent Roll'!$C15)),(CB$4-DAY('Rent Roll'!$C15)+1)/CB$4,IF(AND(YEAR(CB$3)=YEAR('Rent Roll'!$D15),MONTH(CB$3)=MONTH('Rent Roll'!$D15)),DAY('Rent Roll'!$D15)/CB$4,CB41))</f>
        <v>0</v>
      </c>
      <c r="CC85" s="567">
        <f>IF(AND(YEAR(CC$3)=YEAR('Rent Roll'!$C15),MONTH(CC$3)=MONTH('Rent Roll'!$C15)),(CC$4-DAY('Rent Roll'!$C15)+1)/CC$4,IF(AND(YEAR(CC$3)=YEAR('Rent Roll'!$D15),MONTH(CC$3)=MONTH('Rent Roll'!$D15)),DAY('Rent Roll'!$D15)/CC$4,CC41))</f>
        <v>0</v>
      </c>
      <c r="CD85" s="567">
        <f>IF(AND(YEAR(CD$3)=YEAR('Rent Roll'!$C15),MONTH(CD$3)=MONTH('Rent Roll'!$C15)),(CD$4-DAY('Rent Roll'!$C15)+1)/CD$4,IF(AND(YEAR(CD$3)=YEAR('Rent Roll'!$D15),MONTH(CD$3)=MONTH('Rent Roll'!$D15)),DAY('Rent Roll'!$D15)/CD$4,CD41))</f>
        <v>0</v>
      </c>
      <c r="CE85" s="567">
        <f>IF(AND(YEAR(CE$3)=YEAR('Rent Roll'!$C15),MONTH(CE$3)=MONTH('Rent Roll'!$C15)),(CE$4-DAY('Rent Roll'!$C15)+1)/CE$4,IF(AND(YEAR(CE$3)=YEAR('Rent Roll'!$D15),MONTH(CE$3)=MONTH('Rent Roll'!$D15)),DAY('Rent Roll'!$D15)/CE$4,CE41))</f>
        <v>0</v>
      </c>
      <c r="CF85" s="567">
        <f>IF(AND(YEAR(CF$3)=YEAR('Rent Roll'!$C15),MONTH(CF$3)=MONTH('Rent Roll'!$C15)),(CF$4-DAY('Rent Roll'!$C15)+1)/CF$4,IF(AND(YEAR(CF$3)=YEAR('Rent Roll'!$D15),MONTH(CF$3)=MONTH('Rent Roll'!$D15)),DAY('Rent Roll'!$D15)/CF$4,CF41))</f>
        <v>0</v>
      </c>
      <c r="CG85" s="567">
        <f>IF(AND(YEAR(CG$3)=YEAR('Rent Roll'!$C15),MONTH(CG$3)=MONTH('Rent Roll'!$C15)),(CG$4-DAY('Rent Roll'!$C15)+1)/CG$4,IF(AND(YEAR(CG$3)=YEAR('Rent Roll'!$D15),MONTH(CG$3)=MONTH('Rent Roll'!$D15)),DAY('Rent Roll'!$D15)/CG$4,CG41))</f>
        <v>0</v>
      </c>
      <c r="CH85" s="567">
        <f>IF(AND(YEAR(CH$3)=YEAR('Rent Roll'!$C15),MONTH(CH$3)=MONTH('Rent Roll'!$C15)),(CH$4-DAY('Rent Roll'!$C15)+1)/CH$4,IF(AND(YEAR(CH$3)=YEAR('Rent Roll'!$D15),MONTH(CH$3)=MONTH('Rent Roll'!$D15)),DAY('Rent Roll'!$D15)/CH$4,CH41))</f>
        <v>0</v>
      </c>
      <c r="CI85" s="567">
        <f>IF(AND(YEAR(CI$3)=YEAR('Rent Roll'!$C15),MONTH(CI$3)=MONTH('Rent Roll'!$C15)),(CI$4-DAY('Rent Roll'!$C15)+1)/CI$4,IF(AND(YEAR(CI$3)=YEAR('Rent Roll'!$D15),MONTH(CI$3)=MONTH('Rent Roll'!$D15)),DAY('Rent Roll'!$D15)/CI$4,CI41))</f>
        <v>0</v>
      </c>
      <c r="CJ85" s="567">
        <f>IF(AND(YEAR(CJ$3)=YEAR('Rent Roll'!$C15),MONTH(CJ$3)=MONTH('Rent Roll'!$C15)),(CJ$4-DAY('Rent Roll'!$C15)+1)/CJ$4,IF(AND(YEAR(CJ$3)=YEAR('Rent Roll'!$D15),MONTH(CJ$3)=MONTH('Rent Roll'!$D15)),DAY('Rent Roll'!$D15)/CJ$4,CJ41))</f>
        <v>0</v>
      </c>
      <c r="CK85" s="567">
        <f>IF(AND(YEAR(CK$3)=YEAR('Rent Roll'!$C15),MONTH(CK$3)=MONTH('Rent Roll'!$C15)),(CK$4-DAY('Rent Roll'!$C15)+1)/CK$4,IF(AND(YEAR(CK$3)=YEAR('Rent Roll'!$D15),MONTH(CK$3)=MONTH('Rent Roll'!$D15)),DAY('Rent Roll'!$D15)/CK$4,CK41))</f>
        <v>0</v>
      </c>
      <c r="CL85" s="767">
        <f>IF(AND(YEAR(CL$3)=YEAR('Rent Roll'!$C15),MONTH(CL$3)=MONTH('Rent Roll'!$C15)),(CL$4-DAY('Rent Roll'!$C15)+1)/CL$4,IF(AND(YEAR(CL$3)=YEAR('Rent Roll'!$D15),MONTH(CL$3)=MONTH('Rent Roll'!$D15)),DAY('Rent Roll'!$D15)/CL$4,CL41))</f>
        <v>0</v>
      </c>
      <c r="CM85" s="768">
        <f>IF(AND(YEAR(CM$3)=YEAR('Rent Roll'!$C15),MONTH(CM$3)=MONTH('Rent Roll'!$C15)),(CM$4-DAY('Rent Roll'!$C15)+1)/CM$4,IF(AND(YEAR(CM$3)=YEAR('Rent Roll'!$D15),MONTH(CM$3)=MONTH('Rent Roll'!$D15)),DAY('Rent Roll'!$D15)/CM$4,CM41))</f>
        <v>0</v>
      </c>
      <c r="CN85" s="567">
        <f>IF(AND(YEAR(CN$3)=YEAR('Rent Roll'!$C15),MONTH(CN$3)=MONTH('Rent Roll'!$C15)),(CN$4-DAY('Rent Roll'!$C15)+1)/CN$4,IF(AND(YEAR(CN$3)=YEAR('Rent Roll'!$D15),MONTH(CN$3)=MONTH('Rent Roll'!$D15)),DAY('Rent Roll'!$D15)/CN$4,CN41))</f>
        <v>0</v>
      </c>
      <c r="CO85" s="567">
        <f>IF(AND(YEAR(CO$3)=YEAR('Rent Roll'!$C15),MONTH(CO$3)=MONTH('Rent Roll'!$C15)),(CO$4-DAY('Rent Roll'!$C15)+1)/CO$4,IF(AND(YEAR(CO$3)=YEAR('Rent Roll'!$D15),MONTH(CO$3)=MONTH('Rent Roll'!$D15)),DAY('Rent Roll'!$D15)/CO$4,CO41))</f>
        <v>0</v>
      </c>
      <c r="CP85" s="567">
        <f>IF(AND(YEAR(CP$3)=YEAR('Rent Roll'!$C15),MONTH(CP$3)=MONTH('Rent Roll'!$C15)),(CP$4-DAY('Rent Roll'!$C15)+1)/CP$4,IF(AND(YEAR(CP$3)=YEAR('Rent Roll'!$D15),MONTH(CP$3)=MONTH('Rent Roll'!$D15)),DAY('Rent Roll'!$D15)/CP$4,CP41))</f>
        <v>0</v>
      </c>
      <c r="CQ85" s="567">
        <f>IF(AND(YEAR(CQ$3)=YEAR('Rent Roll'!$C15),MONTH(CQ$3)=MONTH('Rent Roll'!$C15)),(CQ$4-DAY('Rent Roll'!$C15)+1)/CQ$4,IF(AND(YEAR(CQ$3)=YEAR('Rent Roll'!$D15),MONTH(CQ$3)=MONTH('Rent Roll'!$D15)),DAY('Rent Roll'!$D15)/CQ$4,CQ41))</f>
        <v>0</v>
      </c>
      <c r="CR85" s="567">
        <f>IF(AND(YEAR(CR$3)=YEAR('Rent Roll'!$C15),MONTH(CR$3)=MONTH('Rent Roll'!$C15)),(CR$4-DAY('Rent Roll'!$C15)+1)/CR$4,IF(AND(YEAR(CR$3)=YEAR('Rent Roll'!$D15),MONTH(CR$3)=MONTH('Rent Roll'!$D15)),DAY('Rent Roll'!$D15)/CR$4,CR41))</f>
        <v>0</v>
      </c>
      <c r="CS85" s="567">
        <f>IF(AND(YEAR(CS$3)=YEAR('Rent Roll'!$C15),MONTH(CS$3)=MONTH('Rent Roll'!$C15)),(CS$4-DAY('Rent Roll'!$C15)+1)/CS$4,IF(AND(YEAR(CS$3)=YEAR('Rent Roll'!$D15),MONTH(CS$3)=MONTH('Rent Roll'!$D15)),DAY('Rent Roll'!$D15)/CS$4,CS41))</f>
        <v>0</v>
      </c>
      <c r="CT85" s="567">
        <f>IF(AND(YEAR(CT$3)=YEAR('Rent Roll'!$C15),MONTH(CT$3)=MONTH('Rent Roll'!$C15)),(CT$4-DAY('Rent Roll'!$C15)+1)/CT$4,IF(AND(YEAR(CT$3)=YEAR('Rent Roll'!$D15),MONTH(CT$3)=MONTH('Rent Roll'!$D15)),DAY('Rent Roll'!$D15)/CT$4,CT41))</f>
        <v>0</v>
      </c>
      <c r="CU85" s="567">
        <f>IF(AND(YEAR(CU$3)=YEAR('Rent Roll'!$C15),MONTH(CU$3)=MONTH('Rent Roll'!$C15)),(CU$4-DAY('Rent Roll'!$C15)+1)/CU$4,IF(AND(YEAR(CU$3)=YEAR('Rent Roll'!$D15),MONTH(CU$3)=MONTH('Rent Roll'!$D15)),DAY('Rent Roll'!$D15)/CU$4,CU41))</f>
        <v>0</v>
      </c>
      <c r="CV85" s="567">
        <f>IF(AND(YEAR(CV$3)=YEAR('Rent Roll'!$C15),MONTH(CV$3)=MONTH('Rent Roll'!$C15)),(CV$4-DAY('Rent Roll'!$C15)+1)/CV$4,IF(AND(YEAR(CV$3)=YEAR('Rent Roll'!$D15),MONTH(CV$3)=MONTH('Rent Roll'!$D15)),DAY('Rent Roll'!$D15)/CV$4,CV41))</f>
        <v>0</v>
      </c>
      <c r="CW85" s="567">
        <f>IF(AND(YEAR(CW$3)=YEAR('Rent Roll'!$C15),MONTH(CW$3)=MONTH('Rent Roll'!$C15)),(CW$4-DAY('Rent Roll'!$C15)+1)/CW$4,IF(AND(YEAR(CW$3)=YEAR('Rent Roll'!$D15),MONTH(CW$3)=MONTH('Rent Roll'!$D15)),DAY('Rent Roll'!$D15)/CW$4,CW41))</f>
        <v>0</v>
      </c>
      <c r="CX85" s="767">
        <f>IF(AND(YEAR(CX$3)=YEAR('Rent Roll'!$C15),MONTH(CX$3)=MONTH('Rent Roll'!$C15)),(CX$4-DAY('Rent Roll'!$C15)+1)/CX$4,IF(AND(YEAR(CX$3)=YEAR('Rent Roll'!$D15),MONTH(CX$3)=MONTH('Rent Roll'!$D15)),DAY('Rent Roll'!$D15)/CX$4,CX41))</f>
        <v>0</v>
      </c>
      <c r="CY85" s="768">
        <f>IF(AND(YEAR(CY$3)=YEAR('Rent Roll'!$C15),MONTH(CY$3)=MONTH('Rent Roll'!$C15)),(CY$4-DAY('Rent Roll'!$C15)+1)/CY$4,IF(AND(YEAR(CY$3)=YEAR('Rent Roll'!$D15),MONTH(CY$3)=MONTH('Rent Roll'!$D15)),DAY('Rent Roll'!$D15)/CY$4,CY41))</f>
        <v>0</v>
      </c>
      <c r="CZ85" s="567">
        <f>IF(AND(YEAR(CZ$3)=YEAR('Rent Roll'!$C15),MONTH(CZ$3)=MONTH('Rent Roll'!$C15)),(CZ$4-DAY('Rent Roll'!$C15)+1)/CZ$4,IF(AND(YEAR(CZ$3)=YEAR('Rent Roll'!$D15),MONTH(CZ$3)=MONTH('Rent Roll'!$D15)),DAY('Rent Roll'!$D15)/CZ$4,CZ41))</f>
        <v>0</v>
      </c>
      <c r="DA85" s="567">
        <f>IF(AND(YEAR(DA$3)=YEAR('Rent Roll'!$C15),MONTH(DA$3)=MONTH('Rent Roll'!$C15)),(DA$4-DAY('Rent Roll'!$C15)+1)/DA$4,IF(AND(YEAR(DA$3)=YEAR('Rent Roll'!$D15),MONTH(DA$3)=MONTH('Rent Roll'!$D15)),DAY('Rent Roll'!$D15)/DA$4,DA41))</f>
        <v>0</v>
      </c>
      <c r="DB85" s="567">
        <f>IF(AND(YEAR(DB$3)=YEAR('Rent Roll'!$C15),MONTH(DB$3)=MONTH('Rent Roll'!$C15)),(DB$4-DAY('Rent Roll'!$C15)+1)/DB$4,IF(AND(YEAR(DB$3)=YEAR('Rent Roll'!$D15),MONTH(DB$3)=MONTH('Rent Roll'!$D15)),DAY('Rent Roll'!$D15)/DB$4,DB41))</f>
        <v>0</v>
      </c>
      <c r="DC85" s="567">
        <f>IF(AND(YEAR(DC$3)=YEAR('Rent Roll'!$C15),MONTH(DC$3)=MONTH('Rent Roll'!$C15)),(DC$4-DAY('Rent Roll'!$C15)+1)/DC$4,IF(AND(YEAR(DC$3)=YEAR('Rent Roll'!$D15),MONTH(DC$3)=MONTH('Rent Roll'!$D15)),DAY('Rent Roll'!$D15)/DC$4,DC41))</f>
        <v>0</v>
      </c>
      <c r="DD85" s="567">
        <f>IF(AND(YEAR(DD$3)=YEAR('Rent Roll'!$C15),MONTH(DD$3)=MONTH('Rent Roll'!$C15)),(DD$4-DAY('Rent Roll'!$C15)+1)/DD$4,IF(AND(YEAR(DD$3)=YEAR('Rent Roll'!$D15),MONTH(DD$3)=MONTH('Rent Roll'!$D15)),DAY('Rent Roll'!$D15)/DD$4,DD41))</f>
        <v>0</v>
      </c>
      <c r="DE85" s="567">
        <f>IF(AND(YEAR(DE$3)=YEAR('Rent Roll'!$C15),MONTH(DE$3)=MONTH('Rent Roll'!$C15)),(DE$4-DAY('Rent Roll'!$C15)+1)/DE$4,IF(AND(YEAR(DE$3)=YEAR('Rent Roll'!$D15),MONTH(DE$3)=MONTH('Rent Roll'!$D15)),DAY('Rent Roll'!$D15)/DE$4,DE41))</f>
        <v>0</v>
      </c>
      <c r="DF85" s="567">
        <f>IF(AND(YEAR(DF$3)=YEAR('Rent Roll'!$C15),MONTH(DF$3)=MONTH('Rent Roll'!$C15)),(DF$4-DAY('Rent Roll'!$C15)+1)/DF$4,IF(AND(YEAR(DF$3)=YEAR('Rent Roll'!$D15),MONTH(DF$3)=MONTH('Rent Roll'!$D15)),DAY('Rent Roll'!$D15)/DF$4,DF41))</f>
        <v>0</v>
      </c>
      <c r="DG85" s="567">
        <f>IF(AND(YEAR(DG$3)=YEAR('Rent Roll'!$C15),MONTH(DG$3)=MONTH('Rent Roll'!$C15)),(DG$4-DAY('Rent Roll'!$C15)+1)/DG$4,IF(AND(YEAR(DG$3)=YEAR('Rent Roll'!$D15),MONTH(DG$3)=MONTH('Rent Roll'!$D15)),DAY('Rent Roll'!$D15)/DG$4,DG41))</f>
        <v>0</v>
      </c>
      <c r="DH85" s="567">
        <f>IF(AND(YEAR(DH$3)=YEAR('Rent Roll'!$C15),MONTH(DH$3)=MONTH('Rent Roll'!$C15)),(DH$4-DAY('Rent Roll'!$C15)+1)/DH$4,IF(AND(YEAR(DH$3)=YEAR('Rent Roll'!$D15),MONTH(DH$3)=MONTH('Rent Roll'!$D15)),DAY('Rent Roll'!$D15)/DH$4,DH41))</f>
        <v>0</v>
      </c>
      <c r="DI85" s="567">
        <f>IF(AND(YEAR(DI$3)=YEAR('Rent Roll'!$C15),MONTH(DI$3)=MONTH('Rent Roll'!$C15)),(DI$4-DAY('Rent Roll'!$C15)+1)/DI$4,IF(AND(YEAR(DI$3)=YEAR('Rent Roll'!$D15),MONTH(DI$3)=MONTH('Rent Roll'!$D15)),DAY('Rent Roll'!$D15)/DI$4,DI41))</f>
        <v>0</v>
      </c>
      <c r="DJ85" s="767">
        <f>IF(AND(YEAR(DJ$3)=YEAR('Rent Roll'!$C15),MONTH(DJ$3)=MONTH('Rent Roll'!$C15)),(DJ$4-DAY('Rent Roll'!$C15)+1)/DJ$4,IF(AND(YEAR(DJ$3)=YEAR('Rent Roll'!$D15),MONTH(DJ$3)=MONTH('Rent Roll'!$D15)),DAY('Rent Roll'!$D15)/DJ$4,DJ41))</f>
        <v>0</v>
      </c>
      <c r="DK85" s="768">
        <f>IF(AND(YEAR(DK$3)=YEAR('Rent Roll'!$C15),MONTH(DK$3)=MONTH('Rent Roll'!$C15)),(DK$4-DAY('Rent Roll'!$C15)+1)/DK$4,IF(AND(YEAR(DK$3)=YEAR('Rent Roll'!$D15),MONTH(DK$3)=MONTH('Rent Roll'!$D15)),DAY('Rent Roll'!$D15)/DK$4,DK41))</f>
        <v>0</v>
      </c>
      <c r="DL85" s="567">
        <f>IF(AND(YEAR(DL$3)=YEAR('Rent Roll'!$C15),MONTH(DL$3)=MONTH('Rent Roll'!$C15)),(DL$4-DAY('Rent Roll'!$C15)+1)/DL$4,IF(AND(YEAR(DL$3)=YEAR('Rent Roll'!$D15),MONTH(DL$3)=MONTH('Rent Roll'!$D15)),DAY('Rent Roll'!$D15)/DL$4,DL41))</f>
        <v>0</v>
      </c>
      <c r="DM85" s="567">
        <f>IF(AND(YEAR(DM$3)=YEAR('Rent Roll'!$C15),MONTH(DM$3)=MONTH('Rent Roll'!$C15)),(DM$4-DAY('Rent Roll'!$C15)+1)/DM$4,IF(AND(YEAR(DM$3)=YEAR('Rent Roll'!$D15),MONTH(DM$3)=MONTH('Rent Roll'!$D15)),DAY('Rent Roll'!$D15)/DM$4,DM41))</f>
        <v>0</v>
      </c>
      <c r="DN85" s="567">
        <f>IF(AND(YEAR(DN$3)=YEAR('Rent Roll'!$C15),MONTH(DN$3)=MONTH('Rent Roll'!$C15)),(DN$4-DAY('Rent Roll'!$C15)+1)/DN$4,IF(AND(YEAR(DN$3)=YEAR('Rent Roll'!$D15),MONTH(DN$3)=MONTH('Rent Roll'!$D15)),DAY('Rent Roll'!$D15)/DN$4,DN41))</f>
        <v>0</v>
      </c>
      <c r="DO85" s="567">
        <f>IF(AND(YEAR(DO$3)=YEAR('Rent Roll'!$C15),MONTH(DO$3)=MONTH('Rent Roll'!$C15)),(DO$4-DAY('Rent Roll'!$C15)+1)/DO$4,IF(AND(YEAR(DO$3)=YEAR('Rent Roll'!$D15),MONTH(DO$3)=MONTH('Rent Roll'!$D15)),DAY('Rent Roll'!$D15)/DO$4,DO41))</f>
        <v>0</v>
      </c>
      <c r="DP85" s="567">
        <f>IF(AND(YEAR(DP$3)=YEAR('Rent Roll'!$C15),MONTH(DP$3)=MONTH('Rent Roll'!$C15)),(DP$4-DAY('Rent Roll'!$C15)+1)/DP$4,IF(AND(YEAR(DP$3)=YEAR('Rent Roll'!$D15),MONTH(DP$3)=MONTH('Rent Roll'!$D15)),DAY('Rent Roll'!$D15)/DP$4,DP41))</f>
        <v>0</v>
      </c>
      <c r="DQ85" s="567">
        <f>IF(AND(YEAR(DQ$3)=YEAR('Rent Roll'!$C15),MONTH(DQ$3)=MONTH('Rent Roll'!$C15)),(DQ$4-DAY('Rent Roll'!$C15)+1)/DQ$4,IF(AND(YEAR(DQ$3)=YEAR('Rent Roll'!$D15),MONTH(DQ$3)=MONTH('Rent Roll'!$D15)),DAY('Rent Roll'!$D15)/DQ$4,DQ41))</f>
        <v>0</v>
      </c>
      <c r="DR85" s="567">
        <f>IF(AND(YEAR(DR$3)=YEAR('Rent Roll'!$C15),MONTH(DR$3)=MONTH('Rent Roll'!$C15)),(DR$4-DAY('Rent Roll'!$C15)+1)/DR$4,IF(AND(YEAR(DR$3)=YEAR('Rent Roll'!$D15),MONTH(DR$3)=MONTH('Rent Roll'!$D15)),DAY('Rent Roll'!$D15)/DR$4,DR41))</f>
        <v>0</v>
      </c>
      <c r="DS85" s="567">
        <f>IF(AND(YEAR(DS$3)=YEAR('Rent Roll'!$C15),MONTH(DS$3)=MONTH('Rent Roll'!$C15)),(DS$4-DAY('Rent Roll'!$C15)+1)/DS$4,IF(AND(YEAR(DS$3)=YEAR('Rent Roll'!$D15),MONTH(DS$3)=MONTH('Rent Roll'!$D15)),DAY('Rent Roll'!$D15)/DS$4,DS41))</f>
        <v>0</v>
      </c>
      <c r="DT85" s="567">
        <f>IF(AND(YEAR(DT$3)=YEAR('Rent Roll'!$C15),MONTH(DT$3)=MONTH('Rent Roll'!$C15)),(DT$4-DAY('Rent Roll'!$C15)+1)/DT$4,IF(AND(YEAR(DT$3)=YEAR('Rent Roll'!$D15),MONTH(DT$3)=MONTH('Rent Roll'!$D15)),DAY('Rent Roll'!$D15)/DT$4,DT41))</f>
        <v>0</v>
      </c>
      <c r="DU85" s="567">
        <f>IF(AND(YEAR(DU$3)=YEAR('Rent Roll'!$C15),MONTH(DU$3)=MONTH('Rent Roll'!$C15)),(DU$4-DAY('Rent Roll'!$C15)+1)/DU$4,IF(AND(YEAR(DU$3)=YEAR('Rent Roll'!$D15),MONTH(DU$3)=MONTH('Rent Roll'!$D15)),DAY('Rent Roll'!$D15)/DU$4,DU41))</f>
        <v>0</v>
      </c>
      <c r="DV85" s="567">
        <f>IF(AND(YEAR(DV$3)=YEAR('Rent Roll'!$C15),MONTH(DV$3)=MONTH('Rent Roll'!$C15)),(DV$4-DAY('Rent Roll'!$C15)+1)/DV$4,IF(AND(YEAR(DV$3)=YEAR('Rent Roll'!$D15),MONTH(DV$3)=MONTH('Rent Roll'!$D15)),DAY('Rent Roll'!$D15)/DV$4,DV41))</f>
        <v>0</v>
      </c>
    </row>
    <row r="86" spans="1:126" s="565" customFormat="1" ht="12" customHeight="1" outlineLevel="1" x14ac:dyDescent="0.4">
      <c r="A86" s="731"/>
      <c r="B86" s="564">
        <f>'Rent Roll'!$B16</f>
        <v>0</v>
      </c>
      <c r="E86" s="566"/>
      <c r="F86" s="778">
        <f>IF(AND(YEAR(F$3)=YEAR('Rent Roll'!$C16),MONTH(F$3)=MONTH('Rent Roll'!$C16)),(F$4-DAY('Rent Roll'!$C16)+1)/F$4,IF(AND(YEAR(F$3)=YEAR('Rent Roll'!$D16),MONTH(F$3)=MONTH('Rent Roll'!$D16)),DAY('Rent Roll'!$D16)/F$4,F42))</f>
        <v>0</v>
      </c>
      <c r="G86" s="768">
        <f>IF(AND(YEAR(G$3)=YEAR('Rent Roll'!$C16),MONTH(G$3)=MONTH('Rent Roll'!$C16)),(G$4-DAY('Rent Roll'!$C16)+1)/G$4,IF(AND(YEAR(G$3)=YEAR('Rent Roll'!$D16),MONTH(G$3)=MONTH('Rent Roll'!$D16)),DAY('Rent Roll'!$D16)/G$4,G42))</f>
        <v>0</v>
      </c>
      <c r="H86" s="567">
        <f>IF(AND(YEAR(H$3)=YEAR('Rent Roll'!$C16),MONTH(H$3)=MONTH('Rent Roll'!$C16)),(H$4-DAY('Rent Roll'!$C16)+1)/H$4,IF(AND(YEAR(H$3)=YEAR('Rent Roll'!$D16),MONTH(H$3)=MONTH('Rent Roll'!$D16)),DAY('Rent Roll'!$D16)/H$4,H42))</f>
        <v>0</v>
      </c>
      <c r="I86" s="567">
        <f>IF(AND(YEAR(I$3)=YEAR('Rent Roll'!$C16),MONTH(I$3)=MONTH('Rent Roll'!$C16)),(I$4-DAY('Rent Roll'!$C16)+1)/I$4,IF(AND(YEAR(I$3)=YEAR('Rent Roll'!$D16),MONTH(I$3)=MONTH('Rent Roll'!$D16)),DAY('Rent Roll'!$D16)/I$4,I42))</f>
        <v>0</v>
      </c>
      <c r="J86" s="567">
        <f>IF(AND(YEAR(J$3)=YEAR('Rent Roll'!$C16),MONTH(J$3)=MONTH('Rent Roll'!$C16)),(J$4-DAY('Rent Roll'!$C16)+1)/J$4,IF(AND(YEAR(J$3)=YEAR('Rent Roll'!$D16),MONTH(J$3)=MONTH('Rent Roll'!$D16)),DAY('Rent Roll'!$D16)/J$4,J42))</f>
        <v>0</v>
      </c>
      <c r="K86" s="567">
        <f>IF(AND(YEAR(K$3)=YEAR('Rent Roll'!$C16),MONTH(K$3)=MONTH('Rent Roll'!$C16)),(K$4-DAY('Rent Roll'!$C16)+1)/K$4,IF(AND(YEAR(K$3)=YEAR('Rent Roll'!$D16),MONTH(K$3)=MONTH('Rent Roll'!$D16)),DAY('Rent Roll'!$D16)/K$4,K42))</f>
        <v>0</v>
      </c>
      <c r="L86" s="567">
        <f>IF(AND(YEAR(L$3)=YEAR('Rent Roll'!$C16),MONTH(L$3)=MONTH('Rent Roll'!$C16)),(L$4-DAY('Rent Roll'!$C16)+1)/L$4,IF(AND(YEAR(L$3)=YEAR('Rent Roll'!$D16),MONTH(L$3)=MONTH('Rent Roll'!$D16)),DAY('Rent Roll'!$D16)/L$4,L42))</f>
        <v>0</v>
      </c>
      <c r="M86" s="567">
        <f>IF(AND(YEAR(M$3)=YEAR('Rent Roll'!$C16),MONTH(M$3)=MONTH('Rent Roll'!$C16)),(M$4-DAY('Rent Roll'!$C16)+1)/M$4,IF(AND(YEAR(M$3)=YEAR('Rent Roll'!$D16),MONTH(M$3)=MONTH('Rent Roll'!$D16)),DAY('Rent Roll'!$D16)/M$4,M42))</f>
        <v>0</v>
      </c>
      <c r="N86" s="567">
        <f>IF(AND(YEAR(N$3)=YEAR('Rent Roll'!$C16),MONTH(N$3)=MONTH('Rent Roll'!$C16)),(N$4-DAY('Rent Roll'!$C16)+1)/N$4,IF(AND(YEAR(N$3)=YEAR('Rent Roll'!$D16),MONTH(N$3)=MONTH('Rent Roll'!$D16)),DAY('Rent Roll'!$D16)/N$4,N42))</f>
        <v>0</v>
      </c>
      <c r="O86" s="567">
        <f>IF(AND(YEAR(O$3)=YEAR('Rent Roll'!$C16),MONTH(O$3)=MONTH('Rent Roll'!$C16)),(O$4-DAY('Rent Roll'!$C16)+1)/O$4,IF(AND(YEAR(O$3)=YEAR('Rent Roll'!$D16),MONTH(O$3)=MONTH('Rent Roll'!$D16)),DAY('Rent Roll'!$D16)/O$4,O42))</f>
        <v>0</v>
      </c>
      <c r="P86" s="567">
        <f>IF(AND(YEAR(P$3)=YEAR('Rent Roll'!$C16),MONTH(P$3)=MONTH('Rent Roll'!$C16)),(P$4-DAY('Rent Roll'!$C16)+1)/P$4,IF(AND(YEAR(P$3)=YEAR('Rent Roll'!$D16),MONTH(P$3)=MONTH('Rent Roll'!$D16)),DAY('Rent Roll'!$D16)/P$4,P42))</f>
        <v>0</v>
      </c>
      <c r="Q86" s="567">
        <f>IF(AND(YEAR(Q$3)=YEAR('Rent Roll'!$C16),MONTH(Q$3)=MONTH('Rent Roll'!$C16)),(Q$4-DAY('Rent Roll'!$C16)+1)/Q$4,IF(AND(YEAR(Q$3)=YEAR('Rent Roll'!$D16),MONTH(Q$3)=MONTH('Rent Roll'!$D16)),DAY('Rent Roll'!$D16)/Q$4,Q42))</f>
        <v>0</v>
      </c>
      <c r="R86" s="767">
        <f>IF(AND(YEAR(R$3)=YEAR('Rent Roll'!$C16),MONTH(R$3)=MONTH('Rent Roll'!$C16)),(R$4-DAY('Rent Roll'!$C16)+1)/R$4,IF(AND(YEAR(R$3)=YEAR('Rent Roll'!$D16),MONTH(R$3)=MONTH('Rent Roll'!$D16)),DAY('Rent Roll'!$D16)/R$4,R42))</f>
        <v>0</v>
      </c>
      <c r="S86" s="768">
        <f>IF(AND(YEAR(S$3)=YEAR('Rent Roll'!$C16),MONTH(S$3)=MONTH('Rent Roll'!$C16)),(S$4-DAY('Rent Roll'!$C16)+1)/S$4,IF(AND(YEAR(S$3)=YEAR('Rent Roll'!$D16),MONTH(S$3)=MONTH('Rent Roll'!$D16)),DAY('Rent Roll'!$D16)/S$4,S42))</f>
        <v>0</v>
      </c>
      <c r="T86" s="567">
        <f>IF(AND(YEAR(T$3)=YEAR('Rent Roll'!$C16),MONTH(T$3)=MONTH('Rent Roll'!$C16)),(T$4-DAY('Rent Roll'!$C16)+1)/T$4,IF(AND(YEAR(T$3)=YEAR('Rent Roll'!$D16),MONTH(T$3)=MONTH('Rent Roll'!$D16)),DAY('Rent Roll'!$D16)/T$4,T42))</f>
        <v>0</v>
      </c>
      <c r="U86" s="567">
        <f>IF(AND(YEAR(U$3)=YEAR('Rent Roll'!$C16),MONTH(U$3)=MONTH('Rent Roll'!$C16)),(U$4-DAY('Rent Roll'!$C16)+1)/U$4,IF(AND(YEAR(U$3)=YEAR('Rent Roll'!$D16),MONTH(U$3)=MONTH('Rent Roll'!$D16)),DAY('Rent Roll'!$D16)/U$4,U42))</f>
        <v>0</v>
      </c>
      <c r="V86" s="567">
        <f>IF(AND(YEAR(V$3)=YEAR('Rent Roll'!$C16),MONTH(V$3)=MONTH('Rent Roll'!$C16)),(V$4-DAY('Rent Roll'!$C16)+1)/V$4,IF(AND(YEAR(V$3)=YEAR('Rent Roll'!$D16),MONTH(V$3)=MONTH('Rent Roll'!$D16)),DAY('Rent Roll'!$D16)/V$4,V42))</f>
        <v>0</v>
      </c>
      <c r="W86" s="567">
        <f>IF(AND(YEAR(W$3)=YEAR('Rent Roll'!$C16),MONTH(W$3)=MONTH('Rent Roll'!$C16)),(W$4-DAY('Rent Roll'!$C16)+1)/W$4,IF(AND(YEAR(W$3)=YEAR('Rent Roll'!$D16),MONTH(W$3)=MONTH('Rent Roll'!$D16)),DAY('Rent Roll'!$D16)/W$4,W42))</f>
        <v>0</v>
      </c>
      <c r="X86" s="567">
        <f>IF(AND(YEAR(X$3)=YEAR('Rent Roll'!$C16),MONTH(X$3)=MONTH('Rent Roll'!$C16)),(X$4-DAY('Rent Roll'!$C16)+1)/X$4,IF(AND(YEAR(X$3)=YEAR('Rent Roll'!$D16),MONTH(X$3)=MONTH('Rent Roll'!$D16)),DAY('Rent Roll'!$D16)/X$4,X42))</f>
        <v>0</v>
      </c>
      <c r="Y86" s="567">
        <f>IF(AND(YEAR(Y$3)=YEAR('Rent Roll'!$C16),MONTH(Y$3)=MONTH('Rent Roll'!$C16)),(Y$4-DAY('Rent Roll'!$C16)+1)/Y$4,IF(AND(YEAR(Y$3)=YEAR('Rent Roll'!$D16),MONTH(Y$3)=MONTH('Rent Roll'!$D16)),DAY('Rent Roll'!$D16)/Y$4,Y42))</f>
        <v>0</v>
      </c>
      <c r="Z86" s="567">
        <f>IF(AND(YEAR(Z$3)=YEAR('Rent Roll'!$C16),MONTH(Z$3)=MONTH('Rent Roll'!$C16)),(Z$4-DAY('Rent Roll'!$C16)+1)/Z$4,IF(AND(YEAR(Z$3)=YEAR('Rent Roll'!$D16),MONTH(Z$3)=MONTH('Rent Roll'!$D16)),DAY('Rent Roll'!$D16)/Z$4,Z42))</f>
        <v>0</v>
      </c>
      <c r="AA86" s="567">
        <f>IF(AND(YEAR(AA$3)=YEAR('Rent Roll'!$C16),MONTH(AA$3)=MONTH('Rent Roll'!$C16)),(AA$4-DAY('Rent Roll'!$C16)+1)/AA$4,IF(AND(YEAR(AA$3)=YEAR('Rent Roll'!$D16),MONTH(AA$3)=MONTH('Rent Roll'!$D16)),DAY('Rent Roll'!$D16)/AA$4,AA42))</f>
        <v>0</v>
      </c>
      <c r="AB86" s="567">
        <f>IF(AND(YEAR(AB$3)=YEAR('Rent Roll'!$C16),MONTH(AB$3)=MONTH('Rent Roll'!$C16)),(AB$4-DAY('Rent Roll'!$C16)+1)/AB$4,IF(AND(YEAR(AB$3)=YEAR('Rent Roll'!$D16),MONTH(AB$3)=MONTH('Rent Roll'!$D16)),DAY('Rent Roll'!$D16)/AB$4,AB42))</f>
        <v>0</v>
      </c>
      <c r="AC86" s="567">
        <f>IF(AND(YEAR(AC$3)=YEAR('Rent Roll'!$C16),MONTH(AC$3)=MONTH('Rent Roll'!$C16)),(AC$4-DAY('Rent Roll'!$C16)+1)/AC$4,IF(AND(YEAR(AC$3)=YEAR('Rent Roll'!$D16),MONTH(AC$3)=MONTH('Rent Roll'!$D16)),DAY('Rent Roll'!$D16)/AC$4,AC42))</f>
        <v>0</v>
      </c>
      <c r="AD86" s="767">
        <f>IF(AND(YEAR(AD$3)=YEAR('Rent Roll'!$C16),MONTH(AD$3)=MONTH('Rent Roll'!$C16)),(AD$4-DAY('Rent Roll'!$C16)+1)/AD$4,IF(AND(YEAR(AD$3)=YEAR('Rent Roll'!$D16),MONTH(AD$3)=MONTH('Rent Roll'!$D16)),DAY('Rent Roll'!$D16)/AD$4,AD42))</f>
        <v>0</v>
      </c>
      <c r="AE86" s="768">
        <f>IF(AND(YEAR(AE$3)=YEAR('Rent Roll'!$C16),MONTH(AE$3)=MONTH('Rent Roll'!$C16)),(AE$4-DAY('Rent Roll'!$C16)+1)/AE$4,IF(AND(YEAR(AE$3)=YEAR('Rent Roll'!$D16),MONTH(AE$3)=MONTH('Rent Roll'!$D16)),DAY('Rent Roll'!$D16)/AE$4,AE42))</f>
        <v>0</v>
      </c>
      <c r="AF86" s="567">
        <f>IF(AND(YEAR(AF$3)=YEAR('Rent Roll'!$C16),MONTH(AF$3)=MONTH('Rent Roll'!$C16)),(AF$4-DAY('Rent Roll'!$C16)+1)/AF$4,IF(AND(YEAR(AF$3)=YEAR('Rent Roll'!$D16),MONTH(AF$3)=MONTH('Rent Roll'!$D16)),DAY('Rent Roll'!$D16)/AF$4,AF42))</f>
        <v>0</v>
      </c>
      <c r="AG86" s="567">
        <f>IF(AND(YEAR(AG$3)=YEAR('Rent Roll'!$C16),MONTH(AG$3)=MONTH('Rent Roll'!$C16)),(AG$4-DAY('Rent Roll'!$C16)+1)/AG$4,IF(AND(YEAR(AG$3)=YEAR('Rent Roll'!$D16),MONTH(AG$3)=MONTH('Rent Roll'!$D16)),DAY('Rent Roll'!$D16)/AG$4,AG42))</f>
        <v>0</v>
      </c>
      <c r="AH86" s="567">
        <f>IF(AND(YEAR(AH$3)=YEAR('Rent Roll'!$C16),MONTH(AH$3)=MONTH('Rent Roll'!$C16)),(AH$4-DAY('Rent Roll'!$C16)+1)/AH$4,IF(AND(YEAR(AH$3)=YEAR('Rent Roll'!$D16),MONTH(AH$3)=MONTH('Rent Roll'!$D16)),DAY('Rent Roll'!$D16)/AH$4,AH42))</f>
        <v>0</v>
      </c>
      <c r="AI86" s="567">
        <f>IF(AND(YEAR(AI$3)=YEAR('Rent Roll'!$C16),MONTH(AI$3)=MONTH('Rent Roll'!$C16)),(AI$4-DAY('Rent Roll'!$C16)+1)/AI$4,IF(AND(YEAR(AI$3)=YEAR('Rent Roll'!$D16),MONTH(AI$3)=MONTH('Rent Roll'!$D16)),DAY('Rent Roll'!$D16)/AI$4,AI42))</f>
        <v>0</v>
      </c>
      <c r="AJ86" s="567">
        <f>IF(AND(YEAR(AJ$3)=YEAR('Rent Roll'!$C16),MONTH(AJ$3)=MONTH('Rent Roll'!$C16)),(AJ$4-DAY('Rent Roll'!$C16)+1)/AJ$4,IF(AND(YEAR(AJ$3)=YEAR('Rent Roll'!$D16),MONTH(AJ$3)=MONTH('Rent Roll'!$D16)),DAY('Rent Roll'!$D16)/AJ$4,AJ42))</f>
        <v>0</v>
      </c>
      <c r="AK86" s="567">
        <f>IF(AND(YEAR(AK$3)=YEAR('Rent Roll'!$C16),MONTH(AK$3)=MONTH('Rent Roll'!$C16)),(AK$4-DAY('Rent Roll'!$C16)+1)/AK$4,IF(AND(YEAR(AK$3)=YEAR('Rent Roll'!$D16),MONTH(AK$3)=MONTH('Rent Roll'!$D16)),DAY('Rent Roll'!$D16)/AK$4,AK42))</f>
        <v>0</v>
      </c>
      <c r="AL86" s="567">
        <f>IF(AND(YEAR(AL$3)=YEAR('Rent Roll'!$C16),MONTH(AL$3)=MONTH('Rent Roll'!$C16)),(AL$4-DAY('Rent Roll'!$C16)+1)/AL$4,IF(AND(YEAR(AL$3)=YEAR('Rent Roll'!$D16),MONTH(AL$3)=MONTH('Rent Roll'!$D16)),DAY('Rent Roll'!$D16)/AL$4,AL42))</f>
        <v>0</v>
      </c>
      <c r="AM86" s="567">
        <f>IF(AND(YEAR(AM$3)=YEAR('Rent Roll'!$C16),MONTH(AM$3)=MONTH('Rent Roll'!$C16)),(AM$4-DAY('Rent Roll'!$C16)+1)/AM$4,IF(AND(YEAR(AM$3)=YEAR('Rent Roll'!$D16),MONTH(AM$3)=MONTH('Rent Roll'!$D16)),DAY('Rent Roll'!$D16)/AM$4,AM42))</f>
        <v>0</v>
      </c>
      <c r="AN86" s="567">
        <f>IF(AND(YEAR(AN$3)=YEAR('Rent Roll'!$C16),MONTH(AN$3)=MONTH('Rent Roll'!$C16)),(AN$4-DAY('Rent Roll'!$C16)+1)/AN$4,IF(AND(YEAR(AN$3)=YEAR('Rent Roll'!$D16),MONTH(AN$3)=MONTH('Rent Roll'!$D16)),DAY('Rent Roll'!$D16)/AN$4,AN42))</f>
        <v>0</v>
      </c>
      <c r="AO86" s="567">
        <f>IF(AND(YEAR(AO$3)=YEAR('Rent Roll'!$C16),MONTH(AO$3)=MONTH('Rent Roll'!$C16)),(AO$4-DAY('Rent Roll'!$C16)+1)/AO$4,IF(AND(YEAR(AO$3)=YEAR('Rent Roll'!$D16),MONTH(AO$3)=MONTH('Rent Roll'!$D16)),DAY('Rent Roll'!$D16)/AO$4,AO42))</f>
        <v>0</v>
      </c>
      <c r="AP86" s="767">
        <f>IF(AND(YEAR(AP$3)=YEAR('Rent Roll'!$C16),MONTH(AP$3)=MONTH('Rent Roll'!$C16)),(AP$4-DAY('Rent Roll'!$C16)+1)/AP$4,IF(AND(YEAR(AP$3)=YEAR('Rent Roll'!$D16),MONTH(AP$3)=MONTH('Rent Roll'!$D16)),DAY('Rent Roll'!$D16)/AP$4,AP42))</f>
        <v>0</v>
      </c>
      <c r="AQ86" s="768">
        <f>IF(AND(YEAR(AQ$3)=YEAR('Rent Roll'!$C16),MONTH(AQ$3)=MONTH('Rent Roll'!$C16)),(AQ$4-DAY('Rent Roll'!$C16)+1)/AQ$4,IF(AND(YEAR(AQ$3)=YEAR('Rent Roll'!$D16),MONTH(AQ$3)=MONTH('Rent Roll'!$D16)),DAY('Rent Roll'!$D16)/AQ$4,AQ42))</f>
        <v>0</v>
      </c>
      <c r="AR86" s="567">
        <f>IF(AND(YEAR(AR$3)=YEAR('Rent Roll'!$C16),MONTH(AR$3)=MONTH('Rent Roll'!$C16)),(AR$4-DAY('Rent Roll'!$C16)+1)/AR$4,IF(AND(YEAR(AR$3)=YEAR('Rent Roll'!$D16),MONTH(AR$3)=MONTH('Rent Roll'!$D16)),DAY('Rent Roll'!$D16)/AR$4,AR42))</f>
        <v>0</v>
      </c>
      <c r="AS86" s="567">
        <f>IF(AND(YEAR(AS$3)=YEAR('Rent Roll'!$C16),MONTH(AS$3)=MONTH('Rent Roll'!$C16)),(AS$4-DAY('Rent Roll'!$C16)+1)/AS$4,IF(AND(YEAR(AS$3)=YEAR('Rent Roll'!$D16),MONTH(AS$3)=MONTH('Rent Roll'!$D16)),DAY('Rent Roll'!$D16)/AS$4,AS42))</f>
        <v>0</v>
      </c>
      <c r="AT86" s="567">
        <f>IF(AND(YEAR(AT$3)=YEAR('Rent Roll'!$C16),MONTH(AT$3)=MONTH('Rent Roll'!$C16)),(AT$4-DAY('Rent Roll'!$C16)+1)/AT$4,IF(AND(YEAR(AT$3)=YEAR('Rent Roll'!$D16),MONTH(AT$3)=MONTH('Rent Roll'!$D16)),DAY('Rent Roll'!$D16)/AT$4,AT42))</f>
        <v>0</v>
      </c>
      <c r="AU86" s="567">
        <f>IF(AND(YEAR(AU$3)=YEAR('Rent Roll'!$C16),MONTH(AU$3)=MONTH('Rent Roll'!$C16)),(AU$4-DAY('Rent Roll'!$C16)+1)/AU$4,IF(AND(YEAR(AU$3)=YEAR('Rent Roll'!$D16),MONTH(AU$3)=MONTH('Rent Roll'!$D16)),DAY('Rent Roll'!$D16)/AU$4,AU42))</f>
        <v>0</v>
      </c>
      <c r="AV86" s="567">
        <f>IF(AND(YEAR(AV$3)=YEAR('Rent Roll'!$C16),MONTH(AV$3)=MONTH('Rent Roll'!$C16)),(AV$4-DAY('Rent Roll'!$C16)+1)/AV$4,IF(AND(YEAR(AV$3)=YEAR('Rent Roll'!$D16),MONTH(AV$3)=MONTH('Rent Roll'!$D16)),DAY('Rent Roll'!$D16)/AV$4,AV42))</f>
        <v>0</v>
      </c>
      <c r="AW86" s="567">
        <f>IF(AND(YEAR(AW$3)=YEAR('Rent Roll'!$C16),MONTH(AW$3)=MONTH('Rent Roll'!$C16)),(AW$4-DAY('Rent Roll'!$C16)+1)/AW$4,IF(AND(YEAR(AW$3)=YEAR('Rent Roll'!$D16),MONTH(AW$3)=MONTH('Rent Roll'!$D16)),DAY('Rent Roll'!$D16)/AW$4,AW42))</f>
        <v>0</v>
      </c>
      <c r="AX86" s="567">
        <f>IF(AND(YEAR(AX$3)=YEAR('Rent Roll'!$C16),MONTH(AX$3)=MONTH('Rent Roll'!$C16)),(AX$4-DAY('Rent Roll'!$C16)+1)/AX$4,IF(AND(YEAR(AX$3)=YEAR('Rent Roll'!$D16),MONTH(AX$3)=MONTH('Rent Roll'!$D16)),DAY('Rent Roll'!$D16)/AX$4,AX42))</f>
        <v>0</v>
      </c>
      <c r="AY86" s="567">
        <f>IF(AND(YEAR(AY$3)=YEAR('Rent Roll'!$C16),MONTH(AY$3)=MONTH('Rent Roll'!$C16)),(AY$4-DAY('Rent Roll'!$C16)+1)/AY$4,IF(AND(YEAR(AY$3)=YEAR('Rent Roll'!$D16),MONTH(AY$3)=MONTH('Rent Roll'!$D16)),DAY('Rent Roll'!$D16)/AY$4,AY42))</f>
        <v>0</v>
      </c>
      <c r="AZ86" s="567">
        <f>IF(AND(YEAR(AZ$3)=YEAR('Rent Roll'!$C16),MONTH(AZ$3)=MONTH('Rent Roll'!$C16)),(AZ$4-DAY('Rent Roll'!$C16)+1)/AZ$4,IF(AND(YEAR(AZ$3)=YEAR('Rent Roll'!$D16),MONTH(AZ$3)=MONTH('Rent Roll'!$D16)),DAY('Rent Roll'!$D16)/AZ$4,AZ42))</f>
        <v>0</v>
      </c>
      <c r="BA86" s="567">
        <f>IF(AND(YEAR(BA$3)=YEAR('Rent Roll'!$C16),MONTH(BA$3)=MONTH('Rent Roll'!$C16)),(BA$4-DAY('Rent Roll'!$C16)+1)/BA$4,IF(AND(YEAR(BA$3)=YEAR('Rent Roll'!$D16),MONTH(BA$3)=MONTH('Rent Roll'!$D16)),DAY('Rent Roll'!$D16)/BA$4,BA42))</f>
        <v>0</v>
      </c>
      <c r="BB86" s="767">
        <f>IF(AND(YEAR(BB$3)=YEAR('Rent Roll'!$C16),MONTH(BB$3)=MONTH('Rent Roll'!$C16)),(BB$4-DAY('Rent Roll'!$C16)+1)/BB$4,IF(AND(YEAR(BB$3)=YEAR('Rent Roll'!$D16),MONTH(BB$3)=MONTH('Rent Roll'!$D16)),DAY('Rent Roll'!$D16)/BB$4,BB42))</f>
        <v>0</v>
      </c>
      <c r="BC86" s="768">
        <f>IF(AND(YEAR(BC$3)=YEAR('Rent Roll'!$C16),MONTH(BC$3)=MONTH('Rent Roll'!$C16)),(BC$4-DAY('Rent Roll'!$C16)+1)/BC$4,IF(AND(YEAR(BC$3)=YEAR('Rent Roll'!$D16),MONTH(BC$3)=MONTH('Rent Roll'!$D16)),DAY('Rent Roll'!$D16)/BC$4,BC42))</f>
        <v>0</v>
      </c>
      <c r="BD86" s="567">
        <f>IF(AND(YEAR(BD$3)=YEAR('Rent Roll'!$C16),MONTH(BD$3)=MONTH('Rent Roll'!$C16)),(BD$4-DAY('Rent Roll'!$C16)+1)/BD$4,IF(AND(YEAR(BD$3)=YEAR('Rent Roll'!$D16),MONTH(BD$3)=MONTH('Rent Roll'!$D16)),DAY('Rent Roll'!$D16)/BD$4,BD42))</f>
        <v>0</v>
      </c>
      <c r="BE86" s="567">
        <f>IF(AND(YEAR(BE$3)=YEAR('Rent Roll'!$C16),MONTH(BE$3)=MONTH('Rent Roll'!$C16)),(BE$4-DAY('Rent Roll'!$C16)+1)/BE$4,IF(AND(YEAR(BE$3)=YEAR('Rent Roll'!$D16),MONTH(BE$3)=MONTH('Rent Roll'!$D16)),DAY('Rent Roll'!$D16)/BE$4,BE42))</f>
        <v>0</v>
      </c>
      <c r="BF86" s="567">
        <f>IF(AND(YEAR(BF$3)=YEAR('Rent Roll'!$C16),MONTH(BF$3)=MONTH('Rent Roll'!$C16)),(BF$4-DAY('Rent Roll'!$C16)+1)/BF$4,IF(AND(YEAR(BF$3)=YEAR('Rent Roll'!$D16),MONTH(BF$3)=MONTH('Rent Roll'!$D16)),DAY('Rent Roll'!$D16)/BF$4,BF42))</f>
        <v>0</v>
      </c>
      <c r="BG86" s="567">
        <f>IF(AND(YEAR(BG$3)=YEAR('Rent Roll'!$C16),MONTH(BG$3)=MONTH('Rent Roll'!$C16)),(BG$4-DAY('Rent Roll'!$C16)+1)/BG$4,IF(AND(YEAR(BG$3)=YEAR('Rent Roll'!$D16),MONTH(BG$3)=MONTH('Rent Roll'!$D16)),DAY('Rent Roll'!$D16)/BG$4,BG42))</f>
        <v>0</v>
      </c>
      <c r="BH86" s="567">
        <f>IF(AND(YEAR(BH$3)=YEAR('Rent Roll'!$C16),MONTH(BH$3)=MONTH('Rent Roll'!$C16)),(BH$4-DAY('Rent Roll'!$C16)+1)/BH$4,IF(AND(YEAR(BH$3)=YEAR('Rent Roll'!$D16),MONTH(BH$3)=MONTH('Rent Roll'!$D16)),DAY('Rent Roll'!$D16)/BH$4,BH42))</f>
        <v>0</v>
      </c>
      <c r="BI86" s="567">
        <f>IF(AND(YEAR(BI$3)=YEAR('Rent Roll'!$C16),MONTH(BI$3)=MONTH('Rent Roll'!$C16)),(BI$4-DAY('Rent Roll'!$C16)+1)/BI$4,IF(AND(YEAR(BI$3)=YEAR('Rent Roll'!$D16),MONTH(BI$3)=MONTH('Rent Roll'!$D16)),DAY('Rent Roll'!$D16)/BI$4,BI42))</f>
        <v>0</v>
      </c>
      <c r="BJ86" s="567">
        <f>IF(AND(YEAR(BJ$3)=YEAR('Rent Roll'!$C16),MONTH(BJ$3)=MONTH('Rent Roll'!$C16)),(BJ$4-DAY('Rent Roll'!$C16)+1)/BJ$4,IF(AND(YEAR(BJ$3)=YEAR('Rent Roll'!$D16),MONTH(BJ$3)=MONTH('Rent Roll'!$D16)),DAY('Rent Roll'!$D16)/BJ$4,BJ42))</f>
        <v>0</v>
      </c>
      <c r="BK86" s="567">
        <f>IF(AND(YEAR(BK$3)=YEAR('Rent Roll'!$C16),MONTH(BK$3)=MONTH('Rent Roll'!$C16)),(BK$4-DAY('Rent Roll'!$C16)+1)/BK$4,IF(AND(YEAR(BK$3)=YEAR('Rent Roll'!$D16),MONTH(BK$3)=MONTH('Rent Roll'!$D16)),DAY('Rent Roll'!$D16)/BK$4,BK42))</f>
        <v>0</v>
      </c>
      <c r="BL86" s="567">
        <f>IF(AND(YEAR(BL$3)=YEAR('Rent Roll'!$C16),MONTH(BL$3)=MONTH('Rent Roll'!$C16)),(BL$4-DAY('Rent Roll'!$C16)+1)/BL$4,IF(AND(YEAR(BL$3)=YEAR('Rent Roll'!$D16),MONTH(BL$3)=MONTH('Rent Roll'!$D16)),DAY('Rent Roll'!$D16)/BL$4,BL42))</f>
        <v>0</v>
      </c>
      <c r="BM86" s="567">
        <f>IF(AND(YEAR(BM$3)=YEAR('Rent Roll'!$C16),MONTH(BM$3)=MONTH('Rent Roll'!$C16)),(BM$4-DAY('Rent Roll'!$C16)+1)/BM$4,IF(AND(YEAR(BM$3)=YEAR('Rent Roll'!$D16),MONTH(BM$3)=MONTH('Rent Roll'!$D16)),DAY('Rent Roll'!$D16)/BM$4,BM42))</f>
        <v>0</v>
      </c>
      <c r="BN86" s="767">
        <f>IF(AND(YEAR(BN$3)=YEAR('Rent Roll'!$C16),MONTH(BN$3)=MONTH('Rent Roll'!$C16)),(BN$4-DAY('Rent Roll'!$C16)+1)/BN$4,IF(AND(YEAR(BN$3)=YEAR('Rent Roll'!$D16),MONTH(BN$3)=MONTH('Rent Roll'!$D16)),DAY('Rent Roll'!$D16)/BN$4,BN42))</f>
        <v>0</v>
      </c>
      <c r="BO86" s="768">
        <f>IF(AND(YEAR(BO$3)=YEAR('Rent Roll'!$C16),MONTH(BO$3)=MONTH('Rent Roll'!$C16)),(BO$4-DAY('Rent Roll'!$C16)+1)/BO$4,IF(AND(YEAR(BO$3)=YEAR('Rent Roll'!$D16),MONTH(BO$3)=MONTH('Rent Roll'!$D16)),DAY('Rent Roll'!$D16)/BO$4,BO42))</f>
        <v>0</v>
      </c>
      <c r="BP86" s="567">
        <f>IF(AND(YEAR(BP$3)=YEAR('Rent Roll'!$C16),MONTH(BP$3)=MONTH('Rent Roll'!$C16)),(BP$4-DAY('Rent Roll'!$C16)+1)/BP$4,IF(AND(YEAR(BP$3)=YEAR('Rent Roll'!$D16),MONTH(BP$3)=MONTH('Rent Roll'!$D16)),DAY('Rent Roll'!$D16)/BP$4,BP42))</f>
        <v>0</v>
      </c>
      <c r="BQ86" s="567">
        <f>IF(AND(YEAR(BQ$3)=YEAR('Rent Roll'!$C16),MONTH(BQ$3)=MONTH('Rent Roll'!$C16)),(BQ$4-DAY('Rent Roll'!$C16)+1)/BQ$4,IF(AND(YEAR(BQ$3)=YEAR('Rent Roll'!$D16),MONTH(BQ$3)=MONTH('Rent Roll'!$D16)),DAY('Rent Roll'!$D16)/BQ$4,BQ42))</f>
        <v>0</v>
      </c>
      <c r="BR86" s="567">
        <f>IF(AND(YEAR(BR$3)=YEAR('Rent Roll'!$C16),MONTH(BR$3)=MONTH('Rent Roll'!$C16)),(BR$4-DAY('Rent Roll'!$C16)+1)/BR$4,IF(AND(YEAR(BR$3)=YEAR('Rent Roll'!$D16),MONTH(BR$3)=MONTH('Rent Roll'!$D16)),DAY('Rent Roll'!$D16)/BR$4,BR42))</f>
        <v>0</v>
      </c>
      <c r="BS86" s="567">
        <f>IF(AND(YEAR(BS$3)=YEAR('Rent Roll'!$C16),MONTH(BS$3)=MONTH('Rent Roll'!$C16)),(BS$4-DAY('Rent Roll'!$C16)+1)/BS$4,IF(AND(YEAR(BS$3)=YEAR('Rent Roll'!$D16),MONTH(BS$3)=MONTH('Rent Roll'!$D16)),DAY('Rent Roll'!$D16)/BS$4,BS42))</f>
        <v>0</v>
      </c>
      <c r="BT86" s="567">
        <f>IF(AND(YEAR(BT$3)=YEAR('Rent Roll'!$C16),MONTH(BT$3)=MONTH('Rent Roll'!$C16)),(BT$4-DAY('Rent Roll'!$C16)+1)/BT$4,IF(AND(YEAR(BT$3)=YEAR('Rent Roll'!$D16),MONTH(BT$3)=MONTH('Rent Roll'!$D16)),DAY('Rent Roll'!$D16)/BT$4,BT42))</f>
        <v>0</v>
      </c>
      <c r="BU86" s="567">
        <f>IF(AND(YEAR(BU$3)=YEAR('Rent Roll'!$C16),MONTH(BU$3)=MONTH('Rent Roll'!$C16)),(BU$4-DAY('Rent Roll'!$C16)+1)/BU$4,IF(AND(YEAR(BU$3)=YEAR('Rent Roll'!$D16),MONTH(BU$3)=MONTH('Rent Roll'!$D16)),DAY('Rent Roll'!$D16)/BU$4,BU42))</f>
        <v>0</v>
      </c>
      <c r="BV86" s="567">
        <f>IF(AND(YEAR(BV$3)=YEAR('Rent Roll'!$C16),MONTH(BV$3)=MONTH('Rent Roll'!$C16)),(BV$4-DAY('Rent Roll'!$C16)+1)/BV$4,IF(AND(YEAR(BV$3)=YEAR('Rent Roll'!$D16),MONTH(BV$3)=MONTH('Rent Roll'!$D16)),DAY('Rent Roll'!$D16)/BV$4,BV42))</f>
        <v>0</v>
      </c>
      <c r="BW86" s="567">
        <f>IF(AND(YEAR(BW$3)=YEAR('Rent Roll'!$C16),MONTH(BW$3)=MONTH('Rent Roll'!$C16)),(BW$4-DAY('Rent Roll'!$C16)+1)/BW$4,IF(AND(YEAR(BW$3)=YEAR('Rent Roll'!$D16),MONTH(BW$3)=MONTH('Rent Roll'!$D16)),DAY('Rent Roll'!$D16)/BW$4,BW42))</f>
        <v>0</v>
      </c>
      <c r="BX86" s="567">
        <f>IF(AND(YEAR(BX$3)=YEAR('Rent Roll'!$C16),MONTH(BX$3)=MONTH('Rent Roll'!$C16)),(BX$4-DAY('Rent Roll'!$C16)+1)/BX$4,IF(AND(YEAR(BX$3)=YEAR('Rent Roll'!$D16),MONTH(BX$3)=MONTH('Rent Roll'!$D16)),DAY('Rent Roll'!$D16)/BX$4,BX42))</f>
        <v>0</v>
      </c>
      <c r="BY86" s="567">
        <f>IF(AND(YEAR(BY$3)=YEAR('Rent Roll'!$C16),MONTH(BY$3)=MONTH('Rent Roll'!$C16)),(BY$4-DAY('Rent Roll'!$C16)+1)/BY$4,IF(AND(YEAR(BY$3)=YEAR('Rent Roll'!$D16),MONTH(BY$3)=MONTH('Rent Roll'!$D16)),DAY('Rent Roll'!$D16)/BY$4,BY42))</f>
        <v>0</v>
      </c>
      <c r="BZ86" s="767">
        <f>IF(AND(YEAR(BZ$3)=YEAR('Rent Roll'!$C16),MONTH(BZ$3)=MONTH('Rent Roll'!$C16)),(BZ$4-DAY('Rent Roll'!$C16)+1)/BZ$4,IF(AND(YEAR(BZ$3)=YEAR('Rent Roll'!$D16),MONTH(BZ$3)=MONTH('Rent Roll'!$D16)),DAY('Rent Roll'!$D16)/BZ$4,BZ42))</f>
        <v>0</v>
      </c>
      <c r="CA86" s="768">
        <f>IF(AND(YEAR(CA$3)=YEAR('Rent Roll'!$C16),MONTH(CA$3)=MONTH('Rent Roll'!$C16)),(CA$4-DAY('Rent Roll'!$C16)+1)/CA$4,IF(AND(YEAR(CA$3)=YEAR('Rent Roll'!$D16),MONTH(CA$3)=MONTH('Rent Roll'!$D16)),DAY('Rent Roll'!$D16)/CA$4,CA42))</f>
        <v>0</v>
      </c>
      <c r="CB86" s="567">
        <f>IF(AND(YEAR(CB$3)=YEAR('Rent Roll'!$C16),MONTH(CB$3)=MONTH('Rent Roll'!$C16)),(CB$4-DAY('Rent Roll'!$C16)+1)/CB$4,IF(AND(YEAR(CB$3)=YEAR('Rent Roll'!$D16),MONTH(CB$3)=MONTH('Rent Roll'!$D16)),DAY('Rent Roll'!$D16)/CB$4,CB42))</f>
        <v>0</v>
      </c>
      <c r="CC86" s="567">
        <f>IF(AND(YEAR(CC$3)=YEAR('Rent Roll'!$C16),MONTH(CC$3)=MONTH('Rent Roll'!$C16)),(CC$4-DAY('Rent Roll'!$C16)+1)/CC$4,IF(AND(YEAR(CC$3)=YEAR('Rent Roll'!$D16),MONTH(CC$3)=MONTH('Rent Roll'!$D16)),DAY('Rent Roll'!$D16)/CC$4,CC42))</f>
        <v>0</v>
      </c>
      <c r="CD86" s="567">
        <f>IF(AND(YEAR(CD$3)=YEAR('Rent Roll'!$C16),MONTH(CD$3)=MONTH('Rent Roll'!$C16)),(CD$4-DAY('Rent Roll'!$C16)+1)/CD$4,IF(AND(YEAR(CD$3)=YEAR('Rent Roll'!$D16),MONTH(CD$3)=MONTH('Rent Roll'!$D16)),DAY('Rent Roll'!$D16)/CD$4,CD42))</f>
        <v>0</v>
      </c>
      <c r="CE86" s="567">
        <f>IF(AND(YEAR(CE$3)=YEAR('Rent Roll'!$C16),MONTH(CE$3)=MONTH('Rent Roll'!$C16)),(CE$4-DAY('Rent Roll'!$C16)+1)/CE$4,IF(AND(YEAR(CE$3)=YEAR('Rent Roll'!$D16),MONTH(CE$3)=MONTH('Rent Roll'!$D16)),DAY('Rent Roll'!$D16)/CE$4,CE42))</f>
        <v>0</v>
      </c>
      <c r="CF86" s="567">
        <f>IF(AND(YEAR(CF$3)=YEAR('Rent Roll'!$C16),MONTH(CF$3)=MONTH('Rent Roll'!$C16)),(CF$4-DAY('Rent Roll'!$C16)+1)/CF$4,IF(AND(YEAR(CF$3)=YEAR('Rent Roll'!$D16),MONTH(CF$3)=MONTH('Rent Roll'!$D16)),DAY('Rent Roll'!$D16)/CF$4,CF42))</f>
        <v>0</v>
      </c>
      <c r="CG86" s="567">
        <f>IF(AND(YEAR(CG$3)=YEAR('Rent Roll'!$C16),MONTH(CG$3)=MONTH('Rent Roll'!$C16)),(CG$4-DAY('Rent Roll'!$C16)+1)/CG$4,IF(AND(YEAR(CG$3)=YEAR('Rent Roll'!$D16),MONTH(CG$3)=MONTH('Rent Roll'!$D16)),DAY('Rent Roll'!$D16)/CG$4,CG42))</f>
        <v>0</v>
      </c>
      <c r="CH86" s="567">
        <f>IF(AND(YEAR(CH$3)=YEAR('Rent Roll'!$C16),MONTH(CH$3)=MONTH('Rent Roll'!$C16)),(CH$4-DAY('Rent Roll'!$C16)+1)/CH$4,IF(AND(YEAR(CH$3)=YEAR('Rent Roll'!$D16),MONTH(CH$3)=MONTH('Rent Roll'!$D16)),DAY('Rent Roll'!$D16)/CH$4,CH42))</f>
        <v>0</v>
      </c>
      <c r="CI86" s="567">
        <f>IF(AND(YEAR(CI$3)=YEAR('Rent Roll'!$C16),MONTH(CI$3)=MONTH('Rent Roll'!$C16)),(CI$4-DAY('Rent Roll'!$C16)+1)/CI$4,IF(AND(YEAR(CI$3)=YEAR('Rent Roll'!$D16),MONTH(CI$3)=MONTH('Rent Roll'!$D16)),DAY('Rent Roll'!$D16)/CI$4,CI42))</f>
        <v>0</v>
      </c>
      <c r="CJ86" s="567">
        <f>IF(AND(YEAR(CJ$3)=YEAR('Rent Roll'!$C16),MONTH(CJ$3)=MONTH('Rent Roll'!$C16)),(CJ$4-DAY('Rent Roll'!$C16)+1)/CJ$4,IF(AND(YEAR(CJ$3)=YEAR('Rent Roll'!$D16),MONTH(CJ$3)=MONTH('Rent Roll'!$D16)),DAY('Rent Roll'!$D16)/CJ$4,CJ42))</f>
        <v>0</v>
      </c>
      <c r="CK86" s="567">
        <f>IF(AND(YEAR(CK$3)=YEAR('Rent Roll'!$C16),MONTH(CK$3)=MONTH('Rent Roll'!$C16)),(CK$4-DAY('Rent Roll'!$C16)+1)/CK$4,IF(AND(YEAR(CK$3)=YEAR('Rent Roll'!$D16),MONTH(CK$3)=MONTH('Rent Roll'!$D16)),DAY('Rent Roll'!$D16)/CK$4,CK42))</f>
        <v>0</v>
      </c>
      <c r="CL86" s="767">
        <f>IF(AND(YEAR(CL$3)=YEAR('Rent Roll'!$C16),MONTH(CL$3)=MONTH('Rent Roll'!$C16)),(CL$4-DAY('Rent Roll'!$C16)+1)/CL$4,IF(AND(YEAR(CL$3)=YEAR('Rent Roll'!$D16),MONTH(CL$3)=MONTH('Rent Roll'!$D16)),DAY('Rent Roll'!$D16)/CL$4,CL42))</f>
        <v>0</v>
      </c>
      <c r="CM86" s="768">
        <f>IF(AND(YEAR(CM$3)=YEAR('Rent Roll'!$C16),MONTH(CM$3)=MONTH('Rent Roll'!$C16)),(CM$4-DAY('Rent Roll'!$C16)+1)/CM$4,IF(AND(YEAR(CM$3)=YEAR('Rent Roll'!$D16),MONTH(CM$3)=MONTH('Rent Roll'!$D16)),DAY('Rent Roll'!$D16)/CM$4,CM42))</f>
        <v>0</v>
      </c>
      <c r="CN86" s="567">
        <f>IF(AND(YEAR(CN$3)=YEAR('Rent Roll'!$C16),MONTH(CN$3)=MONTH('Rent Roll'!$C16)),(CN$4-DAY('Rent Roll'!$C16)+1)/CN$4,IF(AND(YEAR(CN$3)=YEAR('Rent Roll'!$D16),MONTH(CN$3)=MONTH('Rent Roll'!$D16)),DAY('Rent Roll'!$D16)/CN$4,CN42))</f>
        <v>0</v>
      </c>
      <c r="CO86" s="567">
        <f>IF(AND(YEAR(CO$3)=YEAR('Rent Roll'!$C16),MONTH(CO$3)=MONTH('Rent Roll'!$C16)),(CO$4-DAY('Rent Roll'!$C16)+1)/CO$4,IF(AND(YEAR(CO$3)=YEAR('Rent Roll'!$D16),MONTH(CO$3)=MONTH('Rent Roll'!$D16)),DAY('Rent Roll'!$D16)/CO$4,CO42))</f>
        <v>0</v>
      </c>
      <c r="CP86" s="567">
        <f>IF(AND(YEAR(CP$3)=YEAR('Rent Roll'!$C16),MONTH(CP$3)=MONTH('Rent Roll'!$C16)),(CP$4-DAY('Rent Roll'!$C16)+1)/CP$4,IF(AND(YEAR(CP$3)=YEAR('Rent Roll'!$D16),MONTH(CP$3)=MONTH('Rent Roll'!$D16)),DAY('Rent Roll'!$D16)/CP$4,CP42))</f>
        <v>0</v>
      </c>
      <c r="CQ86" s="567">
        <f>IF(AND(YEAR(CQ$3)=YEAR('Rent Roll'!$C16),MONTH(CQ$3)=MONTH('Rent Roll'!$C16)),(CQ$4-DAY('Rent Roll'!$C16)+1)/CQ$4,IF(AND(YEAR(CQ$3)=YEAR('Rent Roll'!$D16),MONTH(CQ$3)=MONTH('Rent Roll'!$D16)),DAY('Rent Roll'!$D16)/CQ$4,CQ42))</f>
        <v>0</v>
      </c>
      <c r="CR86" s="567">
        <f>IF(AND(YEAR(CR$3)=YEAR('Rent Roll'!$C16),MONTH(CR$3)=MONTH('Rent Roll'!$C16)),(CR$4-DAY('Rent Roll'!$C16)+1)/CR$4,IF(AND(YEAR(CR$3)=YEAR('Rent Roll'!$D16),MONTH(CR$3)=MONTH('Rent Roll'!$D16)),DAY('Rent Roll'!$D16)/CR$4,CR42))</f>
        <v>0</v>
      </c>
      <c r="CS86" s="567">
        <f>IF(AND(YEAR(CS$3)=YEAR('Rent Roll'!$C16),MONTH(CS$3)=MONTH('Rent Roll'!$C16)),(CS$4-DAY('Rent Roll'!$C16)+1)/CS$4,IF(AND(YEAR(CS$3)=YEAR('Rent Roll'!$D16),MONTH(CS$3)=MONTH('Rent Roll'!$D16)),DAY('Rent Roll'!$D16)/CS$4,CS42))</f>
        <v>0</v>
      </c>
      <c r="CT86" s="567">
        <f>IF(AND(YEAR(CT$3)=YEAR('Rent Roll'!$C16),MONTH(CT$3)=MONTH('Rent Roll'!$C16)),(CT$4-DAY('Rent Roll'!$C16)+1)/CT$4,IF(AND(YEAR(CT$3)=YEAR('Rent Roll'!$D16),MONTH(CT$3)=MONTH('Rent Roll'!$D16)),DAY('Rent Roll'!$D16)/CT$4,CT42))</f>
        <v>0</v>
      </c>
      <c r="CU86" s="567">
        <f>IF(AND(YEAR(CU$3)=YEAR('Rent Roll'!$C16),MONTH(CU$3)=MONTH('Rent Roll'!$C16)),(CU$4-DAY('Rent Roll'!$C16)+1)/CU$4,IF(AND(YEAR(CU$3)=YEAR('Rent Roll'!$D16),MONTH(CU$3)=MONTH('Rent Roll'!$D16)),DAY('Rent Roll'!$D16)/CU$4,CU42))</f>
        <v>0</v>
      </c>
      <c r="CV86" s="567">
        <f>IF(AND(YEAR(CV$3)=YEAR('Rent Roll'!$C16),MONTH(CV$3)=MONTH('Rent Roll'!$C16)),(CV$4-DAY('Rent Roll'!$C16)+1)/CV$4,IF(AND(YEAR(CV$3)=YEAR('Rent Roll'!$D16),MONTH(CV$3)=MONTH('Rent Roll'!$D16)),DAY('Rent Roll'!$D16)/CV$4,CV42))</f>
        <v>0</v>
      </c>
      <c r="CW86" s="567">
        <f>IF(AND(YEAR(CW$3)=YEAR('Rent Roll'!$C16),MONTH(CW$3)=MONTH('Rent Roll'!$C16)),(CW$4-DAY('Rent Roll'!$C16)+1)/CW$4,IF(AND(YEAR(CW$3)=YEAR('Rent Roll'!$D16),MONTH(CW$3)=MONTH('Rent Roll'!$D16)),DAY('Rent Roll'!$D16)/CW$4,CW42))</f>
        <v>0</v>
      </c>
      <c r="CX86" s="767">
        <f>IF(AND(YEAR(CX$3)=YEAR('Rent Roll'!$C16),MONTH(CX$3)=MONTH('Rent Roll'!$C16)),(CX$4-DAY('Rent Roll'!$C16)+1)/CX$4,IF(AND(YEAR(CX$3)=YEAR('Rent Roll'!$D16),MONTH(CX$3)=MONTH('Rent Roll'!$D16)),DAY('Rent Roll'!$D16)/CX$4,CX42))</f>
        <v>0</v>
      </c>
      <c r="CY86" s="768">
        <f>IF(AND(YEAR(CY$3)=YEAR('Rent Roll'!$C16),MONTH(CY$3)=MONTH('Rent Roll'!$C16)),(CY$4-DAY('Rent Roll'!$C16)+1)/CY$4,IF(AND(YEAR(CY$3)=YEAR('Rent Roll'!$D16),MONTH(CY$3)=MONTH('Rent Roll'!$D16)),DAY('Rent Roll'!$D16)/CY$4,CY42))</f>
        <v>0</v>
      </c>
      <c r="CZ86" s="567">
        <f>IF(AND(YEAR(CZ$3)=YEAR('Rent Roll'!$C16),MONTH(CZ$3)=MONTH('Rent Roll'!$C16)),(CZ$4-DAY('Rent Roll'!$C16)+1)/CZ$4,IF(AND(YEAR(CZ$3)=YEAR('Rent Roll'!$D16),MONTH(CZ$3)=MONTH('Rent Roll'!$D16)),DAY('Rent Roll'!$D16)/CZ$4,CZ42))</f>
        <v>0</v>
      </c>
      <c r="DA86" s="567">
        <f>IF(AND(YEAR(DA$3)=YEAR('Rent Roll'!$C16),MONTH(DA$3)=MONTH('Rent Roll'!$C16)),(DA$4-DAY('Rent Roll'!$C16)+1)/DA$4,IF(AND(YEAR(DA$3)=YEAR('Rent Roll'!$D16),MONTH(DA$3)=MONTH('Rent Roll'!$D16)),DAY('Rent Roll'!$D16)/DA$4,DA42))</f>
        <v>0</v>
      </c>
      <c r="DB86" s="567">
        <f>IF(AND(YEAR(DB$3)=YEAR('Rent Roll'!$C16),MONTH(DB$3)=MONTH('Rent Roll'!$C16)),(DB$4-DAY('Rent Roll'!$C16)+1)/DB$4,IF(AND(YEAR(DB$3)=YEAR('Rent Roll'!$D16),MONTH(DB$3)=MONTH('Rent Roll'!$D16)),DAY('Rent Roll'!$D16)/DB$4,DB42))</f>
        <v>0</v>
      </c>
      <c r="DC86" s="567">
        <f>IF(AND(YEAR(DC$3)=YEAR('Rent Roll'!$C16),MONTH(DC$3)=MONTH('Rent Roll'!$C16)),(DC$4-DAY('Rent Roll'!$C16)+1)/DC$4,IF(AND(YEAR(DC$3)=YEAR('Rent Roll'!$D16),MONTH(DC$3)=MONTH('Rent Roll'!$D16)),DAY('Rent Roll'!$D16)/DC$4,DC42))</f>
        <v>0</v>
      </c>
      <c r="DD86" s="567">
        <f>IF(AND(YEAR(DD$3)=YEAR('Rent Roll'!$C16),MONTH(DD$3)=MONTH('Rent Roll'!$C16)),(DD$4-DAY('Rent Roll'!$C16)+1)/DD$4,IF(AND(YEAR(DD$3)=YEAR('Rent Roll'!$D16),MONTH(DD$3)=MONTH('Rent Roll'!$D16)),DAY('Rent Roll'!$D16)/DD$4,DD42))</f>
        <v>0</v>
      </c>
      <c r="DE86" s="567">
        <f>IF(AND(YEAR(DE$3)=YEAR('Rent Roll'!$C16),MONTH(DE$3)=MONTH('Rent Roll'!$C16)),(DE$4-DAY('Rent Roll'!$C16)+1)/DE$4,IF(AND(YEAR(DE$3)=YEAR('Rent Roll'!$D16),MONTH(DE$3)=MONTH('Rent Roll'!$D16)),DAY('Rent Roll'!$D16)/DE$4,DE42))</f>
        <v>0</v>
      </c>
      <c r="DF86" s="567">
        <f>IF(AND(YEAR(DF$3)=YEAR('Rent Roll'!$C16),MONTH(DF$3)=MONTH('Rent Roll'!$C16)),(DF$4-DAY('Rent Roll'!$C16)+1)/DF$4,IF(AND(YEAR(DF$3)=YEAR('Rent Roll'!$D16),MONTH(DF$3)=MONTH('Rent Roll'!$D16)),DAY('Rent Roll'!$D16)/DF$4,DF42))</f>
        <v>0</v>
      </c>
      <c r="DG86" s="567">
        <f>IF(AND(YEAR(DG$3)=YEAR('Rent Roll'!$C16),MONTH(DG$3)=MONTH('Rent Roll'!$C16)),(DG$4-DAY('Rent Roll'!$C16)+1)/DG$4,IF(AND(YEAR(DG$3)=YEAR('Rent Roll'!$D16),MONTH(DG$3)=MONTH('Rent Roll'!$D16)),DAY('Rent Roll'!$D16)/DG$4,DG42))</f>
        <v>0</v>
      </c>
      <c r="DH86" s="567">
        <f>IF(AND(YEAR(DH$3)=YEAR('Rent Roll'!$C16),MONTH(DH$3)=MONTH('Rent Roll'!$C16)),(DH$4-DAY('Rent Roll'!$C16)+1)/DH$4,IF(AND(YEAR(DH$3)=YEAR('Rent Roll'!$D16),MONTH(DH$3)=MONTH('Rent Roll'!$D16)),DAY('Rent Roll'!$D16)/DH$4,DH42))</f>
        <v>0</v>
      </c>
      <c r="DI86" s="567">
        <f>IF(AND(YEAR(DI$3)=YEAR('Rent Roll'!$C16),MONTH(DI$3)=MONTH('Rent Roll'!$C16)),(DI$4-DAY('Rent Roll'!$C16)+1)/DI$4,IF(AND(YEAR(DI$3)=YEAR('Rent Roll'!$D16),MONTH(DI$3)=MONTH('Rent Roll'!$D16)),DAY('Rent Roll'!$D16)/DI$4,DI42))</f>
        <v>0</v>
      </c>
      <c r="DJ86" s="767">
        <f>IF(AND(YEAR(DJ$3)=YEAR('Rent Roll'!$C16),MONTH(DJ$3)=MONTH('Rent Roll'!$C16)),(DJ$4-DAY('Rent Roll'!$C16)+1)/DJ$4,IF(AND(YEAR(DJ$3)=YEAR('Rent Roll'!$D16),MONTH(DJ$3)=MONTH('Rent Roll'!$D16)),DAY('Rent Roll'!$D16)/DJ$4,DJ42))</f>
        <v>0</v>
      </c>
      <c r="DK86" s="768">
        <f>IF(AND(YEAR(DK$3)=YEAR('Rent Roll'!$C16),MONTH(DK$3)=MONTH('Rent Roll'!$C16)),(DK$4-DAY('Rent Roll'!$C16)+1)/DK$4,IF(AND(YEAR(DK$3)=YEAR('Rent Roll'!$D16),MONTH(DK$3)=MONTH('Rent Roll'!$D16)),DAY('Rent Roll'!$D16)/DK$4,DK42))</f>
        <v>0</v>
      </c>
      <c r="DL86" s="567">
        <f>IF(AND(YEAR(DL$3)=YEAR('Rent Roll'!$C16),MONTH(DL$3)=MONTH('Rent Roll'!$C16)),(DL$4-DAY('Rent Roll'!$C16)+1)/DL$4,IF(AND(YEAR(DL$3)=YEAR('Rent Roll'!$D16),MONTH(DL$3)=MONTH('Rent Roll'!$D16)),DAY('Rent Roll'!$D16)/DL$4,DL42))</f>
        <v>0</v>
      </c>
      <c r="DM86" s="567">
        <f>IF(AND(YEAR(DM$3)=YEAR('Rent Roll'!$C16),MONTH(DM$3)=MONTH('Rent Roll'!$C16)),(DM$4-DAY('Rent Roll'!$C16)+1)/DM$4,IF(AND(YEAR(DM$3)=YEAR('Rent Roll'!$D16),MONTH(DM$3)=MONTH('Rent Roll'!$D16)),DAY('Rent Roll'!$D16)/DM$4,DM42))</f>
        <v>0</v>
      </c>
      <c r="DN86" s="567">
        <f>IF(AND(YEAR(DN$3)=YEAR('Rent Roll'!$C16),MONTH(DN$3)=MONTH('Rent Roll'!$C16)),(DN$4-DAY('Rent Roll'!$C16)+1)/DN$4,IF(AND(YEAR(DN$3)=YEAR('Rent Roll'!$D16),MONTH(DN$3)=MONTH('Rent Roll'!$D16)),DAY('Rent Roll'!$D16)/DN$4,DN42))</f>
        <v>0</v>
      </c>
      <c r="DO86" s="567">
        <f>IF(AND(YEAR(DO$3)=YEAR('Rent Roll'!$C16),MONTH(DO$3)=MONTH('Rent Roll'!$C16)),(DO$4-DAY('Rent Roll'!$C16)+1)/DO$4,IF(AND(YEAR(DO$3)=YEAR('Rent Roll'!$D16),MONTH(DO$3)=MONTH('Rent Roll'!$D16)),DAY('Rent Roll'!$D16)/DO$4,DO42))</f>
        <v>0</v>
      </c>
      <c r="DP86" s="567">
        <f>IF(AND(YEAR(DP$3)=YEAR('Rent Roll'!$C16),MONTH(DP$3)=MONTH('Rent Roll'!$C16)),(DP$4-DAY('Rent Roll'!$C16)+1)/DP$4,IF(AND(YEAR(DP$3)=YEAR('Rent Roll'!$D16),MONTH(DP$3)=MONTH('Rent Roll'!$D16)),DAY('Rent Roll'!$D16)/DP$4,DP42))</f>
        <v>0</v>
      </c>
      <c r="DQ86" s="567">
        <f>IF(AND(YEAR(DQ$3)=YEAR('Rent Roll'!$C16),MONTH(DQ$3)=MONTH('Rent Roll'!$C16)),(DQ$4-DAY('Rent Roll'!$C16)+1)/DQ$4,IF(AND(YEAR(DQ$3)=YEAR('Rent Roll'!$D16),MONTH(DQ$3)=MONTH('Rent Roll'!$D16)),DAY('Rent Roll'!$D16)/DQ$4,DQ42))</f>
        <v>0</v>
      </c>
      <c r="DR86" s="567">
        <f>IF(AND(YEAR(DR$3)=YEAR('Rent Roll'!$C16),MONTH(DR$3)=MONTH('Rent Roll'!$C16)),(DR$4-DAY('Rent Roll'!$C16)+1)/DR$4,IF(AND(YEAR(DR$3)=YEAR('Rent Roll'!$D16),MONTH(DR$3)=MONTH('Rent Roll'!$D16)),DAY('Rent Roll'!$D16)/DR$4,DR42))</f>
        <v>0</v>
      </c>
      <c r="DS86" s="567">
        <f>IF(AND(YEAR(DS$3)=YEAR('Rent Roll'!$C16),MONTH(DS$3)=MONTH('Rent Roll'!$C16)),(DS$4-DAY('Rent Roll'!$C16)+1)/DS$4,IF(AND(YEAR(DS$3)=YEAR('Rent Roll'!$D16),MONTH(DS$3)=MONTH('Rent Roll'!$D16)),DAY('Rent Roll'!$D16)/DS$4,DS42))</f>
        <v>0</v>
      </c>
      <c r="DT86" s="567">
        <f>IF(AND(YEAR(DT$3)=YEAR('Rent Roll'!$C16),MONTH(DT$3)=MONTH('Rent Roll'!$C16)),(DT$4-DAY('Rent Roll'!$C16)+1)/DT$4,IF(AND(YEAR(DT$3)=YEAR('Rent Roll'!$D16),MONTH(DT$3)=MONTH('Rent Roll'!$D16)),DAY('Rent Roll'!$D16)/DT$4,DT42))</f>
        <v>0</v>
      </c>
      <c r="DU86" s="567">
        <f>IF(AND(YEAR(DU$3)=YEAR('Rent Roll'!$C16),MONTH(DU$3)=MONTH('Rent Roll'!$C16)),(DU$4-DAY('Rent Roll'!$C16)+1)/DU$4,IF(AND(YEAR(DU$3)=YEAR('Rent Roll'!$D16),MONTH(DU$3)=MONTH('Rent Roll'!$D16)),DAY('Rent Roll'!$D16)/DU$4,DU42))</f>
        <v>0</v>
      </c>
      <c r="DV86" s="567">
        <f>IF(AND(YEAR(DV$3)=YEAR('Rent Roll'!$C16),MONTH(DV$3)=MONTH('Rent Roll'!$C16)),(DV$4-DAY('Rent Roll'!$C16)+1)/DV$4,IF(AND(YEAR(DV$3)=YEAR('Rent Roll'!$D16),MONTH(DV$3)=MONTH('Rent Roll'!$D16)),DAY('Rent Roll'!$D16)/DV$4,DV42))</f>
        <v>0</v>
      </c>
    </row>
    <row r="87" spans="1:126" s="565" customFormat="1" ht="12" customHeight="1" outlineLevel="1" x14ac:dyDescent="0.4">
      <c r="A87" s="731"/>
      <c r="B87" s="564">
        <f>'Rent Roll'!$B17</f>
        <v>0</v>
      </c>
      <c r="E87" s="566"/>
      <c r="F87" s="778">
        <f>IF(AND(YEAR(F$3)=YEAR('Rent Roll'!$C17),MONTH(F$3)=MONTH('Rent Roll'!$C17)),(F$4-DAY('Rent Roll'!$C17)+1)/F$4,IF(AND(YEAR(F$3)=YEAR('Rent Roll'!$D17),MONTH(F$3)=MONTH('Rent Roll'!$D17)),DAY('Rent Roll'!$D17)/F$4,F43))</f>
        <v>0</v>
      </c>
      <c r="G87" s="768">
        <f>IF(AND(YEAR(G$3)=YEAR('Rent Roll'!$C17),MONTH(G$3)=MONTH('Rent Roll'!$C17)),(G$4-DAY('Rent Roll'!$C17)+1)/G$4,IF(AND(YEAR(G$3)=YEAR('Rent Roll'!$D17),MONTH(G$3)=MONTH('Rent Roll'!$D17)),DAY('Rent Roll'!$D17)/G$4,G43))</f>
        <v>0</v>
      </c>
      <c r="H87" s="567">
        <f>IF(AND(YEAR(H$3)=YEAR('Rent Roll'!$C17),MONTH(H$3)=MONTH('Rent Roll'!$C17)),(H$4-DAY('Rent Roll'!$C17)+1)/H$4,IF(AND(YEAR(H$3)=YEAR('Rent Roll'!$D17),MONTH(H$3)=MONTH('Rent Roll'!$D17)),DAY('Rent Roll'!$D17)/H$4,H43))</f>
        <v>0</v>
      </c>
      <c r="I87" s="567">
        <f>IF(AND(YEAR(I$3)=YEAR('Rent Roll'!$C17),MONTH(I$3)=MONTH('Rent Roll'!$C17)),(I$4-DAY('Rent Roll'!$C17)+1)/I$4,IF(AND(YEAR(I$3)=YEAR('Rent Roll'!$D17),MONTH(I$3)=MONTH('Rent Roll'!$D17)),DAY('Rent Roll'!$D17)/I$4,I43))</f>
        <v>0</v>
      </c>
      <c r="J87" s="567">
        <f>IF(AND(YEAR(J$3)=YEAR('Rent Roll'!$C17),MONTH(J$3)=MONTH('Rent Roll'!$C17)),(J$4-DAY('Rent Roll'!$C17)+1)/J$4,IF(AND(YEAR(J$3)=YEAR('Rent Roll'!$D17),MONTH(J$3)=MONTH('Rent Roll'!$D17)),DAY('Rent Roll'!$D17)/J$4,J43))</f>
        <v>0</v>
      </c>
      <c r="K87" s="567">
        <f>IF(AND(YEAR(K$3)=YEAR('Rent Roll'!$C17),MONTH(K$3)=MONTH('Rent Roll'!$C17)),(K$4-DAY('Rent Roll'!$C17)+1)/K$4,IF(AND(YEAR(K$3)=YEAR('Rent Roll'!$D17),MONTH(K$3)=MONTH('Rent Roll'!$D17)),DAY('Rent Roll'!$D17)/K$4,K43))</f>
        <v>0</v>
      </c>
      <c r="L87" s="567">
        <f>IF(AND(YEAR(L$3)=YEAR('Rent Roll'!$C17),MONTH(L$3)=MONTH('Rent Roll'!$C17)),(L$4-DAY('Rent Roll'!$C17)+1)/L$4,IF(AND(YEAR(L$3)=YEAR('Rent Roll'!$D17),MONTH(L$3)=MONTH('Rent Roll'!$D17)),DAY('Rent Roll'!$D17)/L$4,L43))</f>
        <v>0</v>
      </c>
      <c r="M87" s="567">
        <f>IF(AND(YEAR(M$3)=YEAR('Rent Roll'!$C17),MONTH(M$3)=MONTH('Rent Roll'!$C17)),(M$4-DAY('Rent Roll'!$C17)+1)/M$4,IF(AND(YEAR(M$3)=YEAR('Rent Roll'!$D17),MONTH(M$3)=MONTH('Rent Roll'!$D17)),DAY('Rent Roll'!$D17)/M$4,M43))</f>
        <v>0</v>
      </c>
      <c r="N87" s="567">
        <f>IF(AND(YEAR(N$3)=YEAR('Rent Roll'!$C17),MONTH(N$3)=MONTH('Rent Roll'!$C17)),(N$4-DAY('Rent Roll'!$C17)+1)/N$4,IF(AND(YEAR(N$3)=YEAR('Rent Roll'!$D17),MONTH(N$3)=MONTH('Rent Roll'!$D17)),DAY('Rent Roll'!$D17)/N$4,N43))</f>
        <v>0</v>
      </c>
      <c r="O87" s="567">
        <f>IF(AND(YEAR(O$3)=YEAR('Rent Roll'!$C17),MONTH(O$3)=MONTH('Rent Roll'!$C17)),(O$4-DAY('Rent Roll'!$C17)+1)/O$4,IF(AND(YEAR(O$3)=YEAR('Rent Roll'!$D17),MONTH(O$3)=MONTH('Rent Roll'!$D17)),DAY('Rent Roll'!$D17)/O$4,O43))</f>
        <v>0</v>
      </c>
      <c r="P87" s="567">
        <f>IF(AND(YEAR(P$3)=YEAR('Rent Roll'!$C17),MONTH(P$3)=MONTH('Rent Roll'!$C17)),(P$4-DAY('Rent Roll'!$C17)+1)/P$4,IF(AND(YEAR(P$3)=YEAR('Rent Roll'!$D17),MONTH(P$3)=MONTH('Rent Roll'!$D17)),DAY('Rent Roll'!$D17)/P$4,P43))</f>
        <v>0</v>
      </c>
      <c r="Q87" s="567">
        <f>IF(AND(YEAR(Q$3)=YEAR('Rent Roll'!$C17),MONTH(Q$3)=MONTH('Rent Roll'!$C17)),(Q$4-DAY('Rent Roll'!$C17)+1)/Q$4,IF(AND(YEAR(Q$3)=YEAR('Rent Roll'!$D17),MONTH(Q$3)=MONTH('Rent Roll'!$D17)),DAY('Rent Roll'!$D17)/Q$4,Q43))</f>
        <v>0</v>
      </c>
      <c r="R87" s="767">
        <f>IF(AND(YEAR(R$3)=YEAR('Rent Roll'!$C17),MONTH(R$3)=MONTH('Rent Roll'!$C17)),(R$4-DAY('Rent Roll'!$C17)+1)/R$4,IF(AND(YEAR(R$3)=YEAR('Rent Roll'!$D17),MONTH(R$3)=MONTH('Rent Roll'!$D17)),DAY('Rent Roll'!$D17)/R$4,R43))</f>
        <v>0</v>
      </c>
      <c r="S87" s="768">
        <f>IF(AND(YEAR(S$3)=YEAR('Rent Roll'!$C17),MONTH(S$3)=MONTH('Rent Roll'!$C17)),(S$4-DAY('Rent Roll'!$C17)+1)/S$4,IF(AND(YEAR(S$3)=YEAR('Rent Roll'!$D17),MONTH(S$3)=MONTH('Rent Roll'!$D17)),DAY('Rent Roll'!$D17)/S$4,S43))</f>
        <v>0</v>
      </c>
      <c r="T87" s="567">
        <f>IF(AND(YEAR(T$3)=YEAR('Rent Roll'!$C17),MONTH(T$3)=MONTH('Rent Roll'!$C17)),(T$4-DAY('Rent Roll'!$C17)+1)/T$4,IF(AND(YEAR(T$3)=YEAR('Rent Roll'!$D17),MONTH(T$3)=MONTH('Rent Roll'!$D17)),DAY('Rent Roll'!$D17)/T$4,T43))</f>
        <v>0</v>
      </c>
      <c r="U87" s="567">
        <f>IF(AND(YEAR(U$3)=YEAR('Rent Roll'!$C17),MONTH(U$3)=MONTH('Rent Roll'!$C17)),(U$4-DAY('Rent Roll'!$C17)+1)/U$4,IF(AND(YEAR(U$3)=YEAR('Rent Roll'!$D17),MONTH(U$3)=MONTH('Rent Roll'!$D17)),DAY('Rent Roll'!$D17)/U$4,U43))</f>
        <v>0</v>
      </c>
      <c r="V87" s="567">
        <f>IF(AND(YEAR(V$3)=YEAR('Rent Roll'!$C17),MONTH(V$3)=MONTH('Rent Roll'!$C17)),(V$4-DAY('Rent Roll'!$C17)+1)/V$4,IF(AND(YEAR(V$3)=YEAR('Rent Roll'!$D17),MONTH(V$3)=MONTH('Rent Roll'!$D17)),DAY('Rent Roll'!$D17)/V$4,V43))</f>
        <v>0</v>
      </c>
      <c r="W87" s="567">
        <f>IF(AND(YEAR(W$3)=YEAR('Rent Roll'!$C17),MONTH(W$3)=MONTH('Rent Roll'!$C17)),(W$4-DAY('Rent Roll'!$C17)+1)/W$4,IF(AND(YEAR(W$3)=YEAR('Rent Roll'!$D17),MONTH(W$3)=MONTH('Rent Roll'!$D17)),DAY('Rent Roll'!$D17)/W$4,W43))</f>
        <v>0</v>
      </c>
      <c r="X87" s="567">
        <f>IF(AND(YEAR(X$3)=YEAR('Rent Roll'!$C17),MONTH(X$3)=MONTH('Rent Roll'!$C17)),(X$4-DAY('Rent Roll'!$C17)+1)/X$4,IF(AND(YEAR(X$3)=YEAR('Rent Roll'!$D17),MONTH(X$3)=MONTH('Rent Roll'!$D17)),DAY('Rent Roll'!$D17)/X$4,X43))</f>
        <v>0</v>
      </c>
      <c r="Y87" s="567">
        <f>IF(AND(YEAR(Y$3)=YEAR('Rent Roll'!$C17),MONTH(Y$3)=MONTH('Rent Roll'!$C17)),(Y$4-DAY('Rent Roll'!$C17)+1)/Y$4,IF(AND(YEAR(Y$3)=YEAR('Rent Roll'!$D17),MONTH(Y$3)=MONTH('Rent Roll'!$D17)),DAY('Rent Roll'!$D17)/Y$4,Y43))</f>
        <v>0</v>
      </c>
      <c r="Z87" s="567">
        <f>IF(AND(YEAR(Z$3)=YEAR('Rent Roll'!$C17),MONTH(Z$3)=MONTH('Rent Roll'!$C17)),(Z$4-DAY('Rent Roll'!$C17)+1)/Z$4,IF(AND(YEAR(Z$3)=YEAR('Rent Roll'!$D17),MONTH(Z$3)=MONTH('Rent Roll'!$D17)),DAY('Rent Roll'!$D17)/Z$4,Z43))</f>
        <v>0</v>
      </c>
      <c r="AA87" s="567">
        <f>IF(AND(YEAR(AA$3)=YEAR('Rent Roll'!$C17),MONTH(AA$3)=MONTH('Rent Roll'!$C17)),(AA$4-DAY('Rent Roll'!$C17)+1)/AA$4,IF(AND(YEAR(AA$3)=YEAR('Rent Roll'!$D17),MONTH(AA$3)=MONTH('Rent Roll'!$D17)),DAY('Rent Roll'!$D17)/AA$4,AA43))</f>
        <v>0</v>
      </c>
      <c r="AB87" s="567">
        <f>IF(AND(YEAR(AB$3)=YEAR('Rent Roll'!$C17),MONTH(AB$3)=MONTH('Rent Roll'!$C17)),(AB$4-DAY('Rent Roll'!$C17)+1)/AB$4,IF(AND(YEAR(AB$3)=YEAR('Rent Roll'!$D17),MONTH(AB$3)=MONTH('Rent Roll'!$D17)),DAY('Rent Roll'!$D17)/AB$4,AB43))</f>
        <v>0</v>
      </c>
      <c r="AC87" s="567">
        <f>IF(AND(YEAR(AC$3)=YEAR('Rent Roll'!$C17),MONTH(AC$3)=MONTH('Rent Roll'!$C17)),(AC$4-DAY('Rent Roll'!$C17)+1)/AC$4,IF(AND(YEAR(AC$3)=YEAR('Rent Roll'!$D17),MONTH(AC$3)=MONTH('Rent Roll'!$D17)),DAY('Rent Roll'!$D17)/AC$4,AC43))</f>
        <v>0</v>
      </c>
      <c r="AD87" s="767">
        <f>IF(AND(YEAR(AD$3)=YEAR('Rent Roll'!$C17),MONTH(AD$3)=MONTH('Rent Roll'!$C17)),(AD$4-DAY('Rent Roll'!$C17)+1)/AD$4,IF(AND(YEAR(AD$3)=YEAR('Rent Roll'!$D17),MONTH(AD$3)=MONTH('Rent Roll'!$D17)),DAY('Rent Roll'!$D17)/AD$4,AD43))</f>
        <v>0</v>
      </c>
      <c r="AE87" s="768">
        <f>IF(AND(YEAR(AE$3)=YEAR('Rent Roll'!$C17),MONTH(AE$3)=MONTH('Rent Roll'!$C17)),(AE$4-DAY('Rent Roll'!$C17)+1)/AE$4,IF(AND(YEAR(AE$3)=YEAR('Rent Roll'!$D17),MONTH(AE$3)=MONTH('Rent Roll'!$D17)),DAY('Rent Roll'!$D17)/AE$4,AE43))</f>
        <v>0</v>
      </c>
      <c r="AF87" s="567">
        <f>IF(AND(YEAR(AF$3)=YEAR('Rent Roll'!$C17),MONTH(AF$3)=MONTH('Rent Roll'!$C17)),(AF$4-DAY('Rent Roll'!$C17)+1)/AF$4,IF(AND(YEAR(AF$3)=YEAR('Rent Roll'!$D17),MONTH(AF$3)=MONTH('Rent Roll'!$D17)),DAY('Rent Roll'!$D17)/AF$4,AF43))</f>
        <v>0</v>
      </c>
      <c r="AG87" s="567">
        <f>IF(AND(YEAR(AG$3)=YEAR('Rent Roll'!$C17),MONTH(AG$3)=MONTH('Rent Roll'!$C17)),(AG$4-DAY('Rent Roll'!$C17)+1)/AG$4,IF(AND(YEAR(AG$3)=YEAR('Rent Roll'!$D17),MONTH(AG$3)=MONTH('Rent Roll'!$D17)),DAY('Rent Roll'!$D17)/AG$4,AG43))</f>
        <v>0</v>
      </c>
      <c r="AH87" s="567">
        <f>IF(AND(YEAR(AH$3)=YEAR('Rent Roll'!$C17),MONTH(AH$3)=MONTH('Rent Roll'!$C17)),(AH$4-DAY('Rent Roll'!$C17)+1)/AH$4,IF(AND(YEAR(AH$3)=YEAR('Rent Roll'!$D17),MONTH(AH$3)=MONTH('Rent Roll'!$D17)),DAY('Rent Roll'!$D17)/AH$4,AH43))</f>
        <v>0</v>
      </c>
      <c r="AI87" s="567">
        <f>IF(AND(YEAR(AI$3)=YEAR('Rent Roll'!$C17),MONTH(AI$3)=MONTH('Rent Roll'!$C17)),(AI$4-DAY('Rent Roll'!$C17)+1)/AI$4,IF(AND(YEAR(AI$3)=YEAR('Rent Roll'!$D17),MONTH(AI$3)=MONTH('Rent Roll'!$D17)),DAY('Rent Roll'!$D17)/AI$4,AI43))</f>
        <v>0</v>
      </c>
      <c r="AJ87" s="567">
        <f>IF(AND(YEAR(AJ$3)=YEAR('Rent Roll'!$C17),MONTH(AJ$3)=MONTH('Rent Roll'!$C17)),(AJ$4-DAY('Rent Roll'!$C17)+1)/AJ$4,IF(AND(YEAR(AJ$3)=YEAR('Rent Roll'!$D17),MONTH(AJ$3)=MONTH('Rent Roll'!$D17)),DAY('Rent Roll'!$D17)/AJ$4,AJ43))</f>
        <v>0</v>
      </c>
      <c r="AK87" s="567">
        <f>IF(AND(YEAR(AK$3)=YEAR('Rent Roll'!$C17),MONTH(AK$3)=MONTH('Rent Roll'!$C17)),(AK$4-DAY('Rent Roll'!$C17)+1)/AK$4,IF(AND(YEAR(AK$3)=YEAR('Rent Roll'!$D17),MONTH(AK$3)=MONTH('Rent Roll'!$D17)),DAY('Rent Roll'!$D17)/AK$4,AK43))</f>
        <v>0</v>
      </c>
      <c r="AL87" s="567">
        <f>IF(AND(YEAR(AL$3)=YEAR('Rent Roll'!$C17),MONTH(AL$3)=MONTH('Rent Roll'!$C17)),(AL$4-DAY('Rent Roll'!$C17)+1)/AL$4,IF(AND(YEAR(AL$3)=YEAR('Rent Roll'!$D17),MONTH(AL$3)=MONTH('Rent Roll'!$D17)),DAY('Rent Roll'!$D17)/AL$4,AL43))</f>
        <v>0</v>
      </c>
      <c r="AM87" s="567">
        <f>IF(AND(YEAR(AM$3)=YEAR('Rent Roll'!$C17),MONTH(AM$3)=MONTH('Rent Roll'!$C17)),(AM$4-DAY('Rent Roll'!$C17)+1)/AM$4,IF(AND(YEAR(AM$3)=YEAR('Rent Roll'!$D17),MONTH(AM$3)=MONTH('Rent Roll'!$D17)),DAY('Rent Roll'!$D17)/AM$4,AM43))</f>
        <v>0</v>
      </c>
      <c r="AN87" s="567">
        <f>IF(AND(YEAR(AN$3)=YEAR('Rent Roll'!$C17),MONTH(AN$3)=MONTH('Rent Roll'!$C17)),(AN$4-DAY('Rent Roll'!$C17)+1)/AN$4,IF(AND(YEAR(AN$3)=YEAR('Rent Roll'!$D17),MONTH(AN$3)=MONTH('Rent Roll'!$D17)),DAY('Rent Roll'!$D17)/AN$4,AN43))</f>
        <v>0</v>
      </c>
      <c r="AO87" s="567">
        <f>IF(AND(YEAR(AO$3)=YEAR('Rent Roll'!$C17),MONTH(AO$3)=MONTH('Rent Roll'!$C17)),(AO$4-DAY('Rent Roll'!$C17)+1)/AO$4,IF(AND(YEAR(AO$3)=YEAR('Rent Roll'!$D17),MONTH(AO$3)=MONTH('Rent Roll'!$D17)),DAY('Rent Roll'!$D17)/AO$4,AO43))</f>
        <v>0</v>
      </c>
      <c r="AP87" s="767">
        <f>IF(AND(YEAR(AP$3)=YEAR('Rent Roll'!$C17),MONTH(AP$3)=MONTH('Rent Roll'!$C17)),(AP$4-DAY('Rent Roll'!$C17)+1)/AP$4,IF(AND(YEAR(AP$3)=YEAR('Rent Roll'!$D17),MONTH(AP$3)=MONTH('Rent Roll'!$D17)),DAY('Rent Roll'!$D17)/AP$4,AP43))</f>
        <v>0</v>
      </c>
      <c r="AQ87" s="768">
        <f>IF(AND(YEAR(AQ$3)=YEAR('Rent Roll'!$C17),MONTH(AQ$3)=MONTH('Rent Roll'!$C17)),(AQ$4-DAY('Rent Roll'!$C17)+1)/AQ$4,IF(AND(YEAR(AQ$3)=YEAR('Rent Roll'!$D17),MONTH(AQ$3)=MONTH('Rent Roll'!$D17)),DAY('Rent Roll'!$D17)/AQ$4,AQ43))</f>
        <v>0</v>
      </c>
      <c r="AR87" s="567">
        <f>IF(AND(YEAR(AR$3)=YEAR('Rent Roll'!$C17),MONTH(AR$3)=MONTH('Rent Roll'!$C17)),(AR$4-DAY('Rent Roll'!$C17)+1)/AR$4,IF(AND(YEAR(AR$3)=YEAR('Rent Roll'!$D17),MONTH(AR$3)=MONTH('Rent Roll'!$D17)),DAY('Rent Roll'!$D17)/AR$4,AR43))</f>
        <v>0</v>
      </c>
      <c r="AS87" s="567">
        <f>IF(AND(YEAR(AS$3)=YEAR('Rent Roll'!$C17),MONTH(AS$3)=MONTH('Rent Roll'!$C17)),(AS$4-DAY('Rent Roll'!$C17)+1)/AS$4,IF(AND(YEAR(AS$3)=YEAR('Rent Roll'!$D17),MONTH(AS$3)=MONTH('Rent Roll'!$D17)),DAY('Rent Roll'!$D17)/AS$4,AS43))</f>
        <v>0</v>
      </c>
      <c r="AT87" s="567">
        <f>IF(AND(YEAR(AT$3)=YEAR('Rent Roll'!$C17),MONTH(AT$3)=MONTH('Rent Roll'!$C17)),(AT$4-DAY('Rent Roll'!$C17)+1)/AT$4,IF(AND(YEAR(AT$3)=YEAR('Rent Roll'!$D17),MONTH(AT$3)=MONTH('Rent Roll'!$D17)),DAY('Rent Roll'!$D17)/AT$4,AT43))</f>
        <v>0</v>
      </c>
      <c r="AU87" s="567">
        <f>IF(AND(YEAR(AU$3)=YEAR('Rent Roll'!$C17),MONTH(AU$3)=MONTH('Rent Roll'!$C17)),(AU$4-DAY('Rent Roll'!$C17)+1)/AU$4,IF(AND(YEAR(AU$3)=YEAR('Rent Roll'!$D17),MONTH(AU$3)=MONTH('Rent Roll'!$D17)),DAY('Rent Roll'!$D17)/AU$4,AU43))</f>
        <v>0</v>
      </c>
      <c r="AV87" s="567">
        <f>IF(AND(YEAR(AV$3)=YEAR('Rent Roll'!$C17),MONTH(AV$3)=MONTH('Rent Roll'!$C17)),(AV$4-DAY('Rent Roll'!$C17)+1)/AV$4,IF(AND(YEAR(AV$3)=YEAR('Rent Roll'!$D17),MONTH(AV$3)=MONTH('Rent Roll'!$D17)),DAY('Rent Roll'!$D17)/AV$4,AV43))</f>
        <v>0</v>
      </c>
      <c r="AW87" s="567">
        <f>IF(AND(YEAR(AW$3)=YEAR('Rent Roll'!$C17),MONTH(AW$3)=MONTH('Rent Roll'!$C17)),(AW$4-DAY('Rent Roll'!$C17)+1)/AW$4,IF(AND(YEAR(AW$3)=YEAR('Rent Roll'!$D17),MONTH(AW$3)=MONTH('Rent Roll'!$D17)),DAY('Rent Roll'!$D17)/AW$4,AW43))</f>
        <v>0</v>
      </c>
      <c r="AX87" s="567">
        <f>IF(AND(YEAR(AX$3)=YEAR('Rent Roll'!$C17),MONTH(AX$3)=MONTH('Rent Roll'!$C17)),(AX$4-DAY('Rent Roll'!$C17)+1)/AX$4,IF(AND(YEAR(AX$3)=YEAR('Rent Roll'!$D17),MONTH(AX$3)=MONTH('Rent Roll'!$D17)),DAY('Rent Roll'!$D17)/AX$4,AX43))</f>
        <v>0</v>
      </c>
      <c r="AY87" s="567">
        <f>IF(AND(YEAR(AY$3)=YEAR('Rent Roll'!$C17),MONTH(AY$3)=MONTH('Rent Roll'!$C17)),(AY$4-DAY('Rent Roll'!$C17)+1)/AY$4,IF(AND(YEAR(AY$3)=YEAR('Rent Roll'!$D17),MONTH(AY$3)=MONTH('Rent Roll'!$D17)),DAY('Rent Roll'!$D17)/AY$4,AY43))</f>
        <v>0</v>
      </c>
      <c r="AZ87" s="567">
        <f>IF(AND(YEAR(AZ$3)=YEAR('Rent Roll'!$C17),MONTH(AZ$3)=MONTH('Rent Roll'!$C17)),(AZ$4-DAY('Rent Roll'!$C17)+1)/AZ$4,IF(AND(YEAR(AZ$3)=YEAR('Rent Roll'!$D17),MONTH(AZ$3)=MONTH('Rent Roll'!$D17)),DAY('Rent Roll'!$D17)/AZ$4,AZ43))</f>
        <v>0</v>
      </c>
      <c r="BA87" s="567">
        <f>IF(AND(YEAR(BA$3)=YEAR('Rent Roll'!$C17),MONTH(BA$3)=MONTH('Rent Roll'!$C17)),(BA$4-DAY('Rent Roll'!$C17)+1)/BA$4,IF(AND(YEAR(BA$3)=YEAR('Rent Roll'!$D17),MONTH(BA$3)=MONTH('Rent Roll'!$D17)),DAY('Rent Roll'!$D17)/BA$4,BA43))</f>
        <v>0</v>
      </c>
      <c r="BB87" s="767">
        <f>IF(AND(YEAR(BB$3)=YEAR('Rent Roll'!$C17),MONTH(BB$3)=MONTH('Rent Roll'!$C17)),(BB$4-DAY('Rent Roll'!$C17)+1)/BB$4,IF(AND(YEAR(BB$3)=YEAR('Rent Roll'!$D17),MONTH(BB$3)=MONTH('Rent Roll'!$D17)),DAY('Rent Roll'!$D17)/BB$4,BB43))</f>
        <v>0</v>
      </c>
      <c r="BC87" s="768">
        <f>IF(AND(YEAR(BC$3)=YEAR('Rent Roll'!$C17),MONTH(BC$3)=MONTH('Rent Roll'!$C17)),(BC$4-DAY('Rent Roll'!$C17)+1)/BC$4,IF(AND(YEAR(BC$3)=YEAR('Rent Roll'!$D17),MONTH(BC$3)=MONTH('Rent Roll'!$D17)),DAY('Rent Roll'!$D17)/BC$4,BC43))</f>
        <v>0</v>
      </c>
      <c r="BD87" s="567">
        <f>IF(AND(YEAR(BD$3)=YEAR('Rent Roll'!$C17),MONTH(BD$3)=MONTH('Rent Roll'!$C17)),(BD$4-DAY('Rent Roll'!$C17)+1)/BD$4,IF(AND(YEAR(BD$3)=YEAR('Rent Roll'!$D17),MONTH(BD$3)=MONTH('Rent Roll'!$D17)),DAY('Rent Roll'!$D17)/BD$4,BD43))</f>
        <v>0</v>
      </c>
      <c r="BE87" s="567">
        <f>IF(AND(YEAR(BE$3)=YEAR('Rent Roll'!$C17),MONTH(BE$3)=MONTH('Rent Roll'!$C17)),(BE$4-DAY('Rent Roll'!$C17)+1)/BE$4,IF(AND(YEAR(BE$3)=YEAR('Rent Roll'!$D17),MONTH(BE$3)=MONTH('Rent Roll'!$D17)),DAY('Rent Roll'!$D17)/BE$4,BE43))</f>
        <v>0</v>
      </c>
      <c r="BF87" s="567">
        <f>IF(AND(YEAR(BF$3)=YEAR('Rent Roll'!$C17),MONTH(BF$3)=MONTH('Rent Roll'!$C17)),(BF$4-DAY('Rent Roll'!$C17)+1)/BF$4,IF(AND(YEAR(BF$3)=YEAR('Rent Roll'!$D17),MONTH(BF$3)=MONTH('Rent Roll'!$D17)),DAY('Rent Roll'!$D17)/BF$4,BF43))</f>
        <v>0</v>
      </c>
      <c r="BG87" s="567">
        <f>IF(AND(YEAR(BG$3)=YEAR('Rent Roll'!$C17),MONTH(BG$3)=MONTH('Rent Roll'!$C17)),(BG$4-DAY('Rent Roll'!$C17)+1)/BG$4,IF(AND(YEAR(BG$3)=YEAR('Rent Roll'!$D17),MONTH(BG$3)=MONTH('Rent Roll'!$D17)),DAY('Rent Roll'!$D17)/BG$4,BG43))</f>
        <v>0</v>
      </c>
      <c r="BH87" s="567">
        <f>IF(AND(YEAR(BH$3)=YEAR('Rent Roll'!$C17),MONTH(BH$3)=MONTH('Rent Roll'!$C17)),(BH$4-DAY('Rent Roll'!$C17)+1)/BH$4,IF(AND(YEAR(BH$3)=YEAR('Rent Roll'!$D17),MONTH(BH$3)=MONTH('Rent Roll'!$D17)),DAY('Rent Roll'!$D17)/BH$4,BH43))</f>
        <v>0</v>
      </c>
      <c r="BI87" s="567">
        <f>IF(AND(YEAR(BI$3)=YEAR('Rent Roll'!$C17),MONTH(BI$3)=MONTH('Rent Roll'!$C17)),(BI$4-DAY('Rent Roll'!$C17)+1)/BI$4,IF(AND(YEAR(BI$3)=YEAR('Rent Roll'!$D17),MONTH(BI$3)=MONTH('Rent Roll'!$D17)),DAY('Rent Roll'!$D17)/BI$4,BI43))</f>
        <v>0</v>
      </c>
      <c r="BJ87" s="567">
        <f>IF(AND(YEAR(BJ$3)=YEAR('Rent Roll'!$C17),MONTH(BJ$3)=MONTH('Rent Roll'!$C17)),(BJ$4-DAY('Rent Roll'!$C17)+1)/BJ$4,IF(AND(YEAR(BJ$3)=YEAR('Rent Roll'!$D17),MONTH(BJ$3)=MONTH('Rent Roll'!$D17)),DAY('Rent Roll'!$D17)/BJ$4,BJ43))</f>
        <v>0</v>
      </c>
      <c r="BK87" s="567">
        <f>IF(AND(YEAR(BK$3)=YEAR('Rent Roll'!$C17),MONTH(BK$3)=MONTH('Rent Roll'!$C17)),(BK$4-DAY('Rent Roll'!$C17)+1)/BK$4,IF(AND(YEAR(BK$3)=YEAR('Rent Roll'!$D17),MONTH(BK$3)=MONTH('Rent Roll'!$D17)),DAY('Rent Roll'!$D17)/BK$4,BK43))</f>
        <v>0</v>
      </c>
      <c r="BL87" s="567">
        <f>IF(AND(YEAR(BL$3)=YEAR('Rent Roll'!$C17),MONTH(BL$3)=MONTH('Rent Roll'!$C17)),(BL$4-DAY('Rent Roll'!$C17)+1)/BL$4,IF(AND(YEAR(BL$3)=YEAR('Rent Roll'!$D17),MONTH(BL$3)=MONTH('Rent Roll'!$D17)),DAY('Rent Roll'!$D17)/BL$4,BL43))</f>
        <v>0</v>
      </c>
      <c r="BM87" s="567">
        <f>IF(AND(YEAR(BM$3)=YEAR('Rent Roll'!$C17),MONTH(BM$3)=MONTH('Rent Roll'!$C17)),(BM$4-DAY('Rent Roll'!$C17)+1)/BM$4,IF(AND(YEAR(BM$3)=YEAR('Rent Roll'!$D17),MONTH(BM$3)=MONTH('Rent Roll'!$D17)),DAY('Rent Roll'!$D17)/BM$4,BM43))</f>
        <v>0</v>
      </c>
      <c r="BN87" s="767">
        <f>IF(AND(YEAR(BN$3)=YEAR('Rent Roll'!$C17),MONTH(BN$3)=MONTH('Rent Roll'!$C17)),(BN$4-DAY('Rent Roll'!$C17)+1)/BN$4,IF(AND(YEAR(BN$3)=YEAR('Rent Roll'!$D17),MONTH(BN$3)=MONTH('Rent Roll'!$D17)),DAY('Rent Roll'!$D17)/BN$4,BN43))</f>
        <v>0</v>
      </c>
      <c r="BO87" s="768">
        <f>IF(AND(YEAR(BO$3)=YEAR('Rent Roll'!$C17),MONTH(BO$3)=MONTH('Rent Roll'!$C17)),(BO$4-DAY('Rent Roll'!$C17)+1)/BO$4,IF(AND(YEAR(BO$3)=YEAR('Rent Roll'!$D17),MONTH(BO$3)=MONTH('Rent Roll'!$D17)),DAY('Rent Roll'!$D17)/BO$4,BO43))</f>
        <v>0</v>
      </c>
      <c r="BP87" s="567">
        <f>IF(AND(YEAR(BP$3)=YEAR('Rent Roll'!$C17),MONTH(BP$3)=MONTH('Rent Roll'!$C17)),(BP$4-DAY('Rent Roll'!$C17)+1)/BP$4,IF(AND(YEAR(BP$3)=YEAR('Rent Roll'!$D17),MONTH(BP$3)=MONTH('Rent Roll'!$D17)),DAY('Rent Roll'!$D17)/BP$4,BP43))</f>
        <v>0</v>
      </c>
      <c r="BQ87" s="567">
        <f>IF(AND(YEAR(BQ$3)=YEAR('Rent Roll'!$C17),MONTH(BQ$3)=MONTH('Rent Roll'!$C17)),(BQ$4-DAY('Rent Roll'!$C17)+1)/BQ$4,IF(AND(YEAR(BQ$3)=YEAR('Rent Roll'!$D17),MONTH(BQ$3)=MONTH('Rent Roll'!$D17)),DAY('Rent Roll'!$D17)/BQ$4,BQ43))</f>
        <v>0</v>
      </c>
      <c r="BR87" s="567">
        <f>IF(AND(YEAR(BR$3)=YEAR('Rent Roll'!$C17),MONTH(BR$3)=MONTH('Rent Roll'!$C17)),(BR$4-DAY('Rent Roll'!$C17)+1)/BR$4,IF(AND(YEAR(BR$3)=YEAR('Rent Roll'!$D17),MONTH(BR$3)=MONTH('Rent Roll'!$D17)),DAY('Rent Roll'!$D17)/BR$4,BR43))</f>
        <v>0</v>
      </c>
      <c r="BS87" s="567">
        <f>IF(AND(YEAR(BS$3)=YEAR('Rent Roll'!$C17),MONTH(BS$3)=MONTH('Rent Roll'!$C17)),(BS$4-DAY('Rent Roll'!$C17)+1)/BS$4,IF(AND(YEAR(BS$3)=YEAR('Rent Roll'!$D17),MONTH(BS$3)=MONTH('Rent Roll'!$D17)),DAY('Rent Roll'!$D17)/BS$4,BS43))</f>
        <v>0</v>
      </c>
      <c r="BT87" s="567">
        <f>IF(AND(YEAR(BT$3)=YEAR('Rent Roll'!$C17),MONTH(BT$3)=MONTH('Rent Roll'!$C17)),(BT$4-DAY('Rent Roll'!$C17)+1)/BT$4,IF(AND(YEAR(BT$3)=YEAR('Rent Roll'!$D17),MONTH(BT$3)=MONTH('Rent Roll'!$D17)),DAY('Rent Roll'!$D17)/BT$4,BT43))</f>
        <v>0</v>
      </c>
      <c r="BU87" s="567">
        <f>IF(AND(YEAR(BU$3)=YEAR('Rent Roll'!$C17),MONTH(BU$3)=MONTH('Rent Roll'!$C17)),(BU$4-DAY('Rent Roll'!$C17)+1)/BU$4,IF(AND(YEAR(BU$3)=YEAR('Rent Roll'!$D17),MONTH(BU$3)=MONTH('Rent Roll'!$D17)),DAY('Rent Roll'!$D17)/BU$4,BU43))</f>
        <v>0</v>
      </c>
      <c r="BV87" s="567">
        <f>IF(AND(YEAR(BV$3)=YEAR('Rent Roll'!$C17),MONTH(BV$3)=MONTH('Rent Roll'!$C17)),(BV$4-DAY('Rent Roll'!$C17)+1)/BV$4,IF(AND(YEAR(BV$3)=YEAR('Rent Roll'!$D17),MONTH(BV$3)=MONTH('Rent Roll'!$D17)),DAY('Rent Roll'!$D17)/BV$4,BV43))</f>
        <v>0</v>
      </c>
      <c r="BW87" s="567">
        <f>IF(AND(YEAR(BW$3)=YEAR('Rent Roll'!$C17),MONTH(BW$3)=MONTH('Rent Roll'!$C17)),(BW$4-DAY('Rent Roll'!$C17)+1)/BW$4,IF(AND(YEAR(BW$3)=YEAR('Rent Roll'!$D17),MONTH(BW$3)=MONTH('Rent Roll'!$D17)),DAY('Rent Roll'!$D17)/BW$4,BW43))</f>
        <v>0</v>
      </c>
      <c r="BX87" s="567">
        <f>IF(AND(YEAR(BX$3)=YEAR('Rent Roll'!$C17),MONTH(BX$3)=MONTH('Rent Roll'!$C17)),(BX$4-DAY('Rent Roll'!$C17)+1)/BX$4,IF(AND(YEAR(BX$3)=YEAR('Rent Roll'!$D17),MONTH(BX$3)=MONTH('Rent Roll'!$D17)),DAY('Rent Roll'!$D17)/BX$4,BX43))</f>
        <v>0</v>
      </c>
      <c r="BY87" s="567">
        <f>IF(AND(YEAR(BY$3)=YEAR('Rent Roll'!$C17),MONTH(BY$3)=MONTH('Rent Roll'!$C17)),(BY$4-DAY('Rent Roll'!$C17)+1)/BY$4,IF(AND(YEAR(BY$3)=YEAR('Rent Roll'!$D17),MONTH(BY$3)=MONTH('Rent Roll'!$D17)),DAY('Rent Roll'!$D17)/BY$4,BY43))</f>
        <v>0</v>
      </c>
      <c r="BZ87" s="767">
        <f>IF(AND(YEAR(BZ$3)=YEAR('Rent Roll'!$C17),MONTH(BZ$3)=MONTH('Rent Roll'!$C17)),(BZ$4-DAY('Rent Roll'!$C17)+1)/BZ$4,IF(AND(YEAR(BZ$3)=YEAR('Rent Roll'!$D17),MONTH(BZ$3)=MONTH('Rent Roll'!$D17)),DAY('Rent Roll'!$D17)/BZ$4,BZ43))</f>
        <v>0</v>
      </c>
      <c r="CA87" s="768">
        <f>IF(AND(YEAR(CA$3)=YEAR('Rent Roll'!$C17),MONTH(CA$3)=MONTH('Rent Roll'!$C17)),(CA$4-DAY('Rent Roll'!$C17)+1)/CA$4,IF(AND(YEAR(CA$3)=YEAR('Rent Roll'!$D17),MONTH(CA$3)=MONTH('Rent Roll'!$D17)),DAY('Rent Roll'!$D17)/CA$4,CA43))</f>
        <v>0</v>
      </c>
      <c r="CB87" s="567">
        <f>IF(AND(YEAR(CB$3)=YEAR('Rent Roll'!$C17),MONTH(CB$3)=MONTH('Rent Roll'!$C17)),(CB$4-DAY('Rent Roll'!$C17)+1)/CB$4,IF(AND(YEAR(CB$3)=YEAR('Rent Roll'!$D17),MONTH(CB$3)=MONTH('Rent Roll'!$D17)),DAY('Rent Roll'!$D17)/CB$4,CB43))</f>
        <v>0</v>
      </c>
      <c r="CC87" s="567">
        <f>IF(AND(YEAR(CC$3)=YEAR('Rent Roll'!$C17),MONTH(CC$3)=MONTH('Rent Roll'!$C17)),(CC$4-DAY('Rent Roll'!$C17)+1)/CC$4,IF(AND(YEAR(CC$3)=YEAR('Rent Roll'!$D17),MONTH(CC$3)=MONTH('Rent Roll'!$D17)),DAY('Rent Roll'!$D17)/CC$4,CC43))</f>
        <v>0</v>
      </c>
      <c r="CD87" s="567">
        <f>IF(AND(YEAR(CD$3)=YEAR('Rent Roll'!$C17),MONTH(CD$3)=MONTH('Rent Roll'!$C17)),(CD$4-DAY('Rent Roll'!$C17)+1)/CD$4,IF(AND(YEAR(CD$3)=YEAR('Rent Roll'!$D17),MONTH(CD$3)=MONTH('Rent Roll'!$D17)),DAY('Rent Roll'!$D17)/CD$4,CD43))</f>
        <v>0</v>
      </c>
      <c r="CE87" s="567">
        <f>IF(AND(YEAR(CE$3)=YEAR('Rent Roll'!$C17),MONTH(CE$3)=MONTH('Rent Roll'!$C17)),(CE$4-DAY('Rent Roll'!$C17)+1)/CE$4,IF(AND(YEAR(CE$3)=YEAR('Rent Roll'!$D17),MONTH(CE$3)=MONTH('Rent Roll'!$D17)),DAY('Rent Roll'!$D17)/CE$4,CE43))</f>
        <v>0</v>
      </c>
      <c r="CF87" s="567">
        <f>IF(AND(YEAR(CF$3)=YEAR('Rent Roll'!$C17),MONTH(CF$3)=MONTH('Rent Roll'!$C17)),(CF$4-DAY('Rent Roll'!$C17)+1)/CF$4,IF(AND(YEAR(CF$3)=YEAR('Rent Roll'!$D17),MONTH(CF$3)=MONTH('Rent Roll'!$D17)),DAY('Rent Roll'!$D17)/CF$4,CF43))</f>
        <v>0</v>
      </c>
      <c r="CG87" s="567">
        <f>IF(AND(YEAR(CG$3)=YEAR('Rent Roll'!$C17),MONTH(CG$3)=MONTH('Rent Roll'!$C17)),(CG$4-DAY('Rent Roll'!$C17)+1)/CG$4,IF(AND(YEAR(CG$3)=YEAR('Rent Roll'!$D17),MONTH(CG$3)=MONTH('Rent Roll'!$D17)),DAY('Rent Roll'!$D17)/CG$4,CG43))</f>
        <v>0</v>
      </c>
      <c r="CH87" s="567">
        <f>IF(AND(YEAR(CH$3)=YEAR('Rent Roll'!$C17),MONTH(CH$3)=MONTH('Rent Roll'!$C17)),(CH$4-DAY('Rent Roll'!$C17)+1)/CH$4,IF(AND(YEAR(CH$3)=YEAR('Rent Roll'!$D17),MONTH(CH$3)=MONTH('Rent Roll'!$D17)),DAY('Rent Roll'!$D17)/CH$4,CH43))</f>
        <v>0</v>
      </c>
      <c r="CI87" s="567">
        <f>IF(AND(YEAR(CI$3)=YEAR('Rent Roll'!$C17),MONTH(CI$3)=MONTH('Rent Roll'!$C17)),(CI$4-DAY('Rent Roll'!$C17)+1)/CI$4,IF(AND(YEAR(CI$3)=YEAR('Rent Roll'!$D17),MONTH(CI$3)=MONTH('Rent Roll'!$D17)),DAY('Rent Roll'!$D17)/CI$4,CI43))</f>
        <v>0</v>
      </c>
      <c r="CJ87" s="567">
        <f>IF(AND(YEAR(CJ$3)=YEAR('Rent Roll'!$C17),MONTH(CJ$3)=MONTH('Rent Roll'!$C17)),(CJ$4-DAY('Rent Roll'!$C17)+1)/CJ$4,IF(AND(YEAR(CJ$3)=YEAR('Rent Roll'!$D17),MONTH(CJ$3)=MONTH('Rent Roll'!$D17)),DAY('Rent Roll'!$D17)/CJ$4,CJ43))</f>
        <v>0</v>
      </c>
      <c r="CK87" s="567">
        <f>IF(AND(YEAR(CK$3)=YEAR('Rent Roll'!$C17),MONTH(CK$3)=MONTH('Rent Roll'!$C17)),(CK$4-DAY('Rent Roll'!$C17)+1)/CK$4,IF(AND(YEAR(CK$3)=YEAR('Rent Roll'!$D17),MONTH(CK$3)=MONTH('Rent Roll'!$D17)),DAY('Rent Roll'!$D17)/CK$4,CK43))</f>
        <v>0</v>
      </c>
      <c r="CL87" s="767">
        <f>IF(AND(YEAR(CL$3)=YEAR('Rent Roll'!$C17),MONTH(CL$3)=MONTH('Rent Roll'!$C17)),(CL$4-DAY('Rent Roll'!$C17)+1)/CL$4,IF(AND(YEAR(CL$3)=YEAR('Rent Roll'!$D17),MONTH(CL$3)=MONTH('Rent Roll'!$D17)),DAY('Rent Roll'!$D17)/CL$4,CL43))</f>
        <v>0</v>
      </c>
      <c r="CM87" s="768">
        <f>IF(AND(YEAR(CM$3)=YEAR('Rent Roll'!$C17),MONTH(CM$3)=MONTH('Rent Roll'!$C17)),(CM$4-DAY('Rent Roll'!$C17)+1)/CM$4,IF(AND(YEAR(CM$3)=YEAR('Rent Roll'!$D17),MONTH(CM$3)=MONTH('Rent Roll'!$D17)),DAY('Rent Roll'!$D17)/CM$4,CM43))</f>
        <v>0</v>
      </c>
      <c r="CN87" s="567">
        <f>IF(AND(YEAR(CN$3)=YEAR('Rent Roll'!$C17),MONTH(CN$3)=MONTH('Rent Roll'!$C17)),(CN$4-DAY('Rent Roll'!$C17)+1)/CN$4,IF(AND(YEAR(CN$3)=YEAR('Rent Roll'!$D17),MONTH(CN$3)=MONTH('Rent Roll'!$D17)),DAY('Rent Roll'!$D17)/CN$4,CN43))</f>
        <v>0</v>
      </c>
      <c r="CO87" s="567">
        <f>IF(AND(YEAR(CO$3)=YEAR('Rent Roll'!$C17),MONTH(CO$3)=MONTH('Rent Roll'!$C17)),(CO$4-DAY('Rent Roll'!$C17)+1)/CO$4,IF(AND(YEAR(CO$3)=YEAR('Rent Roll'!$D17),MONTH(CO$3)=MONTH('Rent Roll'!$D17)),DAY('Rent Roll'!$D17)/CO$4,CO43))</f>
        <v>0</v>
      </c>
      <c r="CP87" s="567">
        <f>IF(AND(YEAR(CP$3)=YEAR('Rent Roll'!$C17),MONTH(CP$3)=MONTH('Rent Roll'!$C17)),(CP$4-DAY('Rent Roll'!$C17)+1)/CP$4,IF(AND(YEAR(CP$3)=YEAR('Rent Roll'!$D17),MONTH(CP$3)=MONTH('Rent Roll'!$D17)),DAY('Rent Roll'!$D17)/CP$4,CP43))</f>
        <v>0</v>
      </c>
      <c r="CQ87" s="567">
        <f>IF(AND(YEAR(CQ$3)=YEAR('Rent Roll'!$C17),MONTH(CQ$3)=MONTH('Rent Roll'!$C17)),(CQ$4-DAY('Rent Roll'!$C17)+1)/CQ$4,IF(AND(YEAR(CQ$3)=YEAR('Rent Roll'!$D17),MONTH(CQ$3)=MONTH('Rent Roll'!$D17)),DAY('Rent Roll'!$D17)/CQ$4,CQ43))</f>
        <v>0</v>
      </c>
      <c r="CR87" s="567">
        <f>IF(AND(YEAR(CR$3)=YEAR('Rent Roll'!$C17),MONTH(CR$3)=MONTH('Rent Roll'!$C17)),(CR$4-DAY('Rent Roll'!$C17)+1)/CR$4,IF(AND(YEAR(CR$3)=YEAR('Rent Roll'!$D17),MONTH(CR$3)=MONTH('Rent Roll'!$D17)),DAY('Rent Roll'!$D17)/CR$4,CR43))</f>
        <v>0</v>
      </c>
      <c r="CS87" s="567">
        <f>IF(AND(YEAR(CS$3)=YEAR('Rent Roll'!$C17),MONTH(CS$3)=MONTH('Rent Roll'!$C17)),(CS$4-DAY('Rent Roll'!$C17)+1)/CS$4,IF(AND(YEAR(CS$3)=YEAR('Rent Roll'!$D17),MONTH(CS$3)=MONTH('Rent Roll'!$D17)),DAY('Rent Roll'!$D17)/CS$4,CS43))</f>
        <v>0</v>
      </c>
      <c r="CT87" s="567">
        <f>IF(AND(YEAR(CT$3)=YEAR('Rent Roll'!$C17),MONTH(CT$3)=MONTH('Rent Roll'!$C17)),(CT$4-DAY('Rent Roll'!$C17)+1)/CT$4,IF(AND(YEAR(CT$3)=YEAR('Rent Roll'!$D17),MONTH(CT$3)=MONTH('Rent Roll'!$D17)),DAY('Rent Roll'!$D17)/CT$4,CT43))</f>
        <v>0</v>
      </c>
      <c r="CU87" s="567">
        <f>IF(AND(YEAR(CU$3)=YEAR('Rent Roll'!$C17),MONTH(CU$3)=MONTH('Rent Roll'!$C17)),(CU$4-DAY('Rent Roll'!$C17)+1)/CU$4,IF(AND(YEAR(CU$3)=YEAR('Rent Roll'!$D17),MONTH(CU$3)=MONTH('Rent Roll'!$D17)),DAY('Rent Roll'!$D17)/CU$4,CU43))</f>
        <v>0</v>
      </c>
      <c r="CV87" s="567">
        <f>IF(AND(YEAR(CV$3)=YEAR('Rent Roll'!$C17),MONTH(CV$3)=MONTH('Rent Roll'!$C17)),(CV$4-DAY('Rent Roll'!$C17)+1)/CV$4,IF(AND(YEAR(CV$3)=YEAR('Rent Roll'!$D17),MONTH(CV$3)=MONTH('Rent Roll'!$D17)),DAY('Rent Roll'!$D17)/CV$4,CV43))</f>
        <v>0</v>
      </c>
      <c r="CW87" s="567">
        <f>IF(AND(YEAR(CW$3)=YEAR('Rent Roll'!$C17),MONTH(CW$3)=MONTH('Rent Roll'!$C17)),(CW$4-DAY('Rent Roll'!$C17)+1)/CW$4,IF(AND(YEAR(CW$3)=YEAR('Rent Roll'!$D17),MONTH(CW$3)=MONTH('Rent Roll'!$D17)),DAY('Rent Roll'!$D17)/CW$4,CW43))</f>
        <v>0</v>
      </c>
      <c r="CX87" s="767">
        <f>IF(AND(YEAR(CX$3)=YEAR('Rent Roll'!$C17),MONTH(CX$3)=MONTH('Rent Roll'!$C17)),(CX$4-DAY('Rent Roll'!$C17)+1)/CX$4,IF(AND(YEAR(CX$3)=YEAR('Rent Roll'!$D17),MONTH(CX$3)=MONTH('Rent Roll'!$D17)),DAY('Rent Roll'!$D17)/CX$4,CX43))</f>
        <v>0</v>
      </c>
      <c r="CY87" s="768">
        <f>IF(AND(YEAR(CY$3)=YEAR('Rent Roll'!$C17),MONTH(CY$3)=MONTH('Rent Roll'!$C17)),(CY$4-DAY('Rent Roll'!$C17)+1)/CY$4,IF(AND(YEAR(CY$3)=YEAR('Rent Roll'!$D17),MONTH(CY$3)=MONTH('Rent Roll'!$D17)),DAY('Rent Roll'!$D17)/CY$4,CY43))</f>
        <v>0</v>
      </c>
      <c r="CZ87" s="567">
        <f>IF(AND(YEAR(CZ$3)=YEAR('Rent Roll'!$C17),MONTH(CZ$3)=MONTH('Rent Roll'!$C17)),(CZ$4-DAY('Rent Roll'!$C17)+1)/CZ$4,IF(AND(YEAR(CZ$3)=YEAR('Rent Roll'!$D17),MONTH(CZ$3)=MONTH('Rent Roll'!$D17)),DAY('Rent Roll'!$D17)/CZ$4,CZ43))</f>
        <v>0</v>
      </c>
      <c r="DA87" s="567">
        <f>IF(AND(YEAR(DA$3)=YEAR('Rent Roll'!$C17),MONTH(DA$3)=MONTH('Rent Roll'!$C17)),(DA$4-DAY('Rent Roll'!$C17)+1)/DA$4,IF(AND(YEAR(DA$3)=YEAR('Rent Roll'!$D17),MONTH(DA$3)=MONTH('Rent Roll'!$D17)),DAY('Rent Roll'!$D17)/DA$4,DA43))</f>
        <v>0</v>
      </c>
      <c r="DB87" s="567">
        <f>IF(AND(YEAR(DB$3)=YEAR('Rent Roll'!$C17),MONTH(DB$3)=MONTH('Rent Roll'!$C17)),(DB$4-DAY('Rent Roll'!$C17)+1)/DB$4,IF(AND(YEAR(DB$3)=YEAR('Rent Roll'!$D17),MONTH(DB$3)=MONTH('Rent Roll'!$D17)),DAY('Rent Roll'!$D17)/DB$4,DB43))</f>
        <v>0</v>
      </c>
      <c r="DC87" s="567">
        <f>IF(AND(YEAR(DC$3)=YEAR('Rent Roll'!$C17),MONTH(DC$3)=MONTH('Rent Roll'!$C17)),(DC$4-DAY('Rent Roll'!$C17)+1)/DC$4,IF(AND(YEAR(DC$3)=YEAR('Rent Roll'!$D17),MONTH(DC$3)=MONTH('Rent Roll'!$D17)),DAY('Rent Roll'!$D17)/DC$4,DC43))</f>
        <v>0</v>
      </c>
      <c r="DD87" s="567">
        <f>IF(AND(YEAR(DD$3)=YEAR('Rent Roll'!$C17),MONTH(DD$3)=MONTH('Rent Roll'!$C17)),(DD$4-DAY('Rent Roll'!$C17)+1)/DD$4,IF(AND(YEAR(DD$3)=YEAR('Rent Roll'!$D17),MONTH(DD$3)=MONTH('Rent Roll'!$D17)),DAY('Rent Roll'!$D17)/DD$4,DD43))</f>
        <v>0</v>
      </c>
      <c r="DE87" s="567">
        <f>IF(AND(YEAR(DE$3)=YEAR('Rent Roll'!$C17),MONTH(DE$3)=MONTH('Rent Roll'!$C17)),(DE$4-DAY('Rent Roll'!$C17)+1)/DE$4,IF(AND(YEAR(DE$3)=YEAR('Rent Roll'!$D17),MONTH(DE$3)=MONTH('Rent Roll'!$D17)),DAY('Rent Roll'!$D17)/DE$4,DE43))</f>
        <v>0</v>
      </c>
      <c r="DF87" s="567">
        <f>IF(AND(YEAR(DF$3)=YEAR('Rent Roll'!$C17),MONTH(DF$3)=MONTH('Rent Roll'!$C17)),(DF$4-DAY('Rent Roll'!$C17)+1)/DF$4,IF(AND(YEAR(DF$3)=YEAR('Rent Roll'!$D17),MONTH(DF$3)=MONTH('Rent Roll'!$D17)),DAY('Rent Roll'!$D17)/DF$4,DF43))</f>
        <v>0</v>
      </c>
      <c r="DG87" s="567">
        <f>IF(AND(YEAR(DG$3)=YEAR('Rent Roll'!$C17),MONTH(DG$3)=MONTH('Rent Roll'!$C17)),(DG$4-DAY('Rent Roll'!$C17)+1)/DG$4,IF(AND(YEAR(DG$3)=YEAR('Rent Roll'!$D17),MONTH(DG$3)=MONTH('Rent Roll'!$D17)),DAY('Rent Roll'!$D17)/DG$4,DG43))</f>
        <v>0</v>
      </c>
      <c r="DH87" s="567">
        <f>IF(AND(YEAR(DH$3)=YEAR('Rent Roll'!$C17),MONTH(DH$3)=MONTH('Rent Roll'!$C17)),(DH$4-DAY('Rent Roll'!$C17)+1)/DH$4,IF(AND(YEAR(DH$3)=YEAR('Rent Roll'!$D17),MONTH(DH$3)=MONTH('Rent Roll'!$D17)),DAY('Rent Roll'!$D17)/DH$4,DH43))</f>
        <v>0</v>
      </c>
      <c r="DI87" s="567">
        <f>IF(AND(YEAR(DI$3)=YEAR('Rent Roll'!$C17),MONTH(DI$3)=MONTH('Rent Roll'!$C17)),(DI$4-DAY('Rent Roll'!$C17)+1)/DI$4,IF(AND(YEAR(DI$3)=YEAR('Rent Roll'!$D17),MONTH(DI$3)=MONTH('Rent Roll'!$D17)),DAY('Rent Roll'!$D17)/DI$4,DI43))</f>
        <v>0</v>
      </c>
      <c r="DJ87" s="767">
        <f>IF(AND(YEAR(DJ$3)=YEAR('Rent Roll'!$C17),MONTH(DJ$3)=MONTH('Rent Roll'!$C17)),(DJ$4-DAY('Rent Roll'!$C17)+1)/DJ$4,IF(AND(YEAR(DJ$3)=YEAR('Rent Roll'!$D17),MONTH(DJ$3)=MONTH('Rent Roll'!$D17)),DAY('Rent Roll'!$D17)/DJ$4,DJ43))</f>
        <v>0</v>
      </c>
      <c r="DK87" s="768">
        <f>IF(AND(YEAR(DK$3)=YEAR('Rent Roll'!$C17),MONTH(DK$3)=MONTH('Rent Roll'!$C17)),(DK$4-DAY('Rent Roll'!$C17)+1)/DK$4,IF(AND(YEAR(DK$3)=YEAR('Rent Roll'!$D17),MONTH(DK$3)=MONTH('Rent Roll'!$D17)),DAY('Rent Roll'!$D17)/DK$4,DK43))</f>
        <v>0</v>
      </c>
      <c r="DL87" s="567">
        <f>IF(AND(YEAR(DL$3)=YEAR('Rent Roll'!$C17),MONTH(DL$3)=MONTH('Rent Roll'!$C17)),(DL$4-DAY('Rent Roll'!$C17)+1)/DL$4,IF(AND(YEAR(DL$3)=YEAR('Rent Roll'!$D17),MONTH(DL$3)=MONTH('Rent Roll'!$D17)),DAY('Rent Roll'!$D17)/DL$4,DL43))</f>
        <v>0</v>
      </c>
      <c r="DM87" s="567">
        <f>IF(AND(YEAR(DM$3)=YEAR('Rent Roll'!$C17),MONTH(DM$3)=MONTH('Rent Roll'!$C17)),(DM$4-DAY('Rent Roll'!$C17)+1)/DM$4,IF(AND(YEAR(DM$3)=YEAR('Rent Roll'!$D17),MONTH(DM$3)=MONTH('Rent Roll'!$D17)),DAY('Rent Roll'!$D17)/DM$4,DM43))</f>
        <v>0</v>
      </c>
      <c r="DN87" s="567">
        <f>IF(AND(YEAR(DN$3)=YEAR('Rent Roll'!$C17),MONTH(DN$3)=MONTH('Rent Roll'!$C17)),(DN$4-DAY('Rent Roll'!$C17)+1)/DN$4,IF(AND(YEAR(DN$3)=YEAR('Rent Roll'!$D17),MONTH(DN$3)=MONTH('Rent Roll'!$D17)),DAY('Rent Roll'!$D17)/DN$4,DN43))</f>
        <v>0</v>
      </c>
      <c r="DO87" s="567">
        <f>IF(AND(YEAR(DO$3)=YEAR('Rent Roll'!$C17),MONTH(DO$3)=MONTH('Rent Roll'!$C17)),(DO$4-DAY('Rent Roll'!$C17)+1)/DO$4,IF(AND(YEAR(DO$3)=YEAR('Rent Roll'!$D17),MONTH(DO$3)=MONTH('Rent Roll'!$D17)),DAY('Rent Roll'!$D17)/DO$4,DO43))</f>
        <v>0</v>
      </c>
      <c r="DP87" s="567">
        <f>IF(AND(YEAR(DP$3)=YEAR('Rent Roll'!$C17),MONTH(DP$3)=MONTH('Rent Roll'!$C17)),(DP$4-DAY('Rent Roll'!$C17)+1)/DP$4,IF(AND(YEAR(DP$3)=YEAR('Rent Roll'!$D17),MONTH(DP$3)=MONTH('Rent Roll'!$D17)),DAY('Rent Roll'!$D17)/DP$4,DP43))</f>
        <v>0</v>
      </c>
      <c r="DQ87" s="567">
        <f>IF(AND(YEAR(DQ$3)=YEAR('Rent Roll'!$C17),MONTH(DQ$3)=MONTH('Rent Roll'!$C17)),(DQ$4-DAY('Rent Roll'!$C17)+1)/DQ$4,IF(AND(YEAR(DQ$3)=YEAR('Rent Roll'!$D17),MONTH(DQ$3)=MONTH('Rent Roll'!$D17)),DAY('Rent Roll'!$D17)/DQ$4,DQ43))</f>
        <v>0</v>
      </c>
      <c r="DR87" s="567">
        <f>IF(AND(YEAR(DR$3)=YEAR('Rent Roll'!$C17),MONTH(DR$3)=MONTH('Rent Roll'!$C17)),(DR$4-DAY('Rent Roll'!$C17)+1)/DR$4,IF(AND(YEAR(DR$3)=YEAR('Rent Roll'!$D17),MONTH(DR$3)=MONTH('Rent Roll'!$D17)),DAY('Rent Roll'!$D17)/DR$4,DR43))</f>
        <v>0</v>
      </c>
      <c r="DS87" s="567">
        <f>IF(AND(YEAR(DS$3)=YEAR('Rent Roll'!$C17),MONTH(DS$3)=MONTH('Rent Roll'!$C17)),(DS$4-DAY('Rent Roll'!$C17)+1)/DS$4,IF(AND(YEAR(DS$3)=YEAR('Rent Roll'!$D17),MONTH(DS$3)=MONTH('Rent Roll'!$D17)),DAY('Rent Roll'!$D17)/DS$4,DS43))</f>
        <v>0</v>
      </c>
      <c r="DT87" s="567">
        <f>IF(AND(YEAR(DT$3)=YEAR('Rent Roll'!$C17),MONTH(DT$3)=MONTH('Rent Roll'!$C17)),(DT$4-DAY('Rent Roll'!$C17)+1)/DT$4,IF(AND(YEAR(DT$3)=YEAR('Rent Roll'!$D17),MONTH(DT$3)=MONTH('Rent Roll'!$D17)),DAY('Rent Roll'!$D17)/DT$4,DT43))</f>
        <v>0</v>
      </c>
      <c r="DU87" s="567">
        <f>IF(AND(YEAR(DU$3)=YEAR('Rent Roll'!$C17),MONTH(DU$3)=MONTH('Rent Roll'!$C17)),(DU$4-DAY('Rent Roll'!$C17)+1)/DU$4,IF(AND(YEAR(DU$3)=YEAR('Rent Roll'!$D17),MONTH(DU$3)=MONTH('Rent Roll'!$D17)),DAY('Rent Roll'!$D17)/DU$4,DU43))</f>
        <v>0</v>
      </c>
      <c r="DV87" s="567">
        <f>IF(AND(YEAR(DV$3)=YEAR('Rent Roll'!$C17),MONTH(DV$3)=MONTH('Rent Roll'!$C17)),(DV$4-DAY('Rent Roll'!$C17)+1)/DV$4,IF(AND(YEAR(DV$3)=YEAR('Rent Roll'!$D17),MONTH(DV$3)=MONTH('Rent Roll'!$D17)),DAY('Rent Roll'!$D17)/DV$4,DV43))</f>
        <v>0</v>
      </c>
    </row>
    <row r="88" spans="1:126" s="565" customFormat="1" ht="12" customHeight="1" outlineLevel="1" x14ac:dyDescent="0.4">
      <c r="A88" s="731"/>
      <c r="B88" s="564">
        <f>'Rent Roll'!$B18</f>
        <v>0</v>
      </c>
      <c r="E88" s="566"/>
      <c r="F88" s="778">
        <f>IF(AND(YEAR(F$3)=YEAR('Rent Roll'!$C18),MONTH(F$3)=MONTH('Rent Roll'!$C18)),(F$4-DAY('Rent Roll'!$C18)+1)/F$4,IF(AND(YEAR(F$3)=YEAR('Rent Roll'!$D18),MONTH(F$3)=MONTH('Rent Roll'!$D18)),DAY('Rent Roll'!$D18)/F$4,F44))</f>
        <v>0</v>
      </c>
      <c r="G88" s="768">
        <f>IF(AND(YEAR(G$3)=YEAR('Rent Roll'!$C18),MONTH(G$3)=MONTH('Rent Roll'!$C18)),(G$4-DAY('Rent Roll'!$C18)+1)/G$4,IF(AND(YEAR(G$3)=YEAR('Rent Roll'!$D18),MONTH(G$3)=MONTH('Rent Roll'!$D18)),DAY('Rent Roll'!$D18)/G$4,G44))</f>
        <v>0</v>
      </c>
      <c r="H88" s="567">
        <f>IF(AND(YEAR(H$3)=YEAR('Rent Roll'!$C18),MONTH(H$3)=MONTH('Rent Roll'!$C18)),(H$4-DAY('Rent Roll'!$C18)+1)/H$4,IF(AND(YEAR(H$3)=YEAR('Rent Roll'!$D18),MONTH(H$3)=MONTH('Rent Roll'!$D18)),DAY('Rent Roll'!$D18)/H$4,H44))</f>
        <v>0</v>
      </c>
      <c r="I88" s="567">
        <f>IF(AND(YEAR(I$3)=YEAR('Rent Roll'!$C18),MONTH(I$3)=MONTH('Rent Roll'!$C18)),(I$4-DAY('Rent Roll'!$C18)+1)/I$4,IF(AND(YEAR(I$3)=YEAR('Rent Roll'!$D18),MONTH(I$3)=MONTH('Rent Roll'!$D18)),DAY('Rent Roll'!$D18)/I$4,I44))</f>
        <v>0</v>
      </c>
      <c r="J88" s="567">
        <f>IF(AND(YEAR(J$3)=YEAR('Rent Roll'!$C18),MONTH(J$3)=MONTH('Rent Roll'!$C18)),(J$4-DAY('Rent Roll'!$C18)+1)/J$4,IF(AND(YEAR(J$3)=YEAR('Rent Roll'!$D18),MONTH(J$3)=MONTH('Rent Roll'!$D18)),DAY('Rent Roll'!$D18)/J$4,J44))</f>
        <v>0</v>
      </c>
      <c r="K88" s="567">
        <f>IF(AND(YEAR(K$3)=YEAR('Rent Roll'!$C18),MONTH(K$3)=MONTH('Rent Roll'!$C18)),(K$4-DAY('Rent Roll'!$C18)+1)/K$4,IF(AND(YEAR(K$3)=YEAR('Rent Roll'!$D18),MONTH(K$3)=MONTH('Rent Roll'!$D18)),DAY('Rent Roll'!$D18)/K$4,K44))</f>
        <v>0</v>
      </c>
      <c r="L88" s="567">
        <f>IF(AND(YEAR(L$3)=YEAR('Rent Roll'!$C18),MONTH(L$3)=MONTH('Rent Roll'!$C18)),(L$4-DAY('Rent Roll'!$C18)+1)/L$4,IF(AND(YEAR(L$3)=YEAR('Rent Roll'!$D18),MONTH(L$3)=MONTH('Rent Roll'!$D18)),DAY('Rent Roll'!$D18)/L$4,L44))</f>
        <v>0</v>
      </c>
      <c r="M88" s="567">
        <f>IF(AND(YEAR(M$3)=YEAR('Rent Roll'!$C18),MONTH(M$3)=MONTH('Rent Roll'!$C18)),(M$4-DAY('Rent Roll'!$C18)+1)/M$4,IF(AND(YEAR(M$3)=YEAR('Rent Roll'!$D18),MONTH(M$3)=MONTH('Rent Roll'!$D18)),DAY('Rent Roll'!$D18)/M$4,M44))</f>
        <v>0</v>
      </c>
      <c r="N88" s="567">
        <f>IF(AND(YEAR(N$3)=YEAR('Rent Roll'!$C18),MONTH(N$3)=MONTH('Rent Roll'!$C18)),(N$4-DAY('Rent Roll'!$C18)+1)/N$4,IF(AND(YEAR(N$3)=YEAR('Rent Roll'!$D18),MONTH(N$3)=MONTH('Rent Roll'!$D18)),DAY('Rent Roll'!$D18)/N$4,N44))</f>
        <v>0</v>
      </c>
      <c r="O88" s="567">
        <f>IF(AND(YEAR(O$3)=YEAR('Rent Roll'!$C18),MONTH(O$3)=MONTH('Rent Roll'!$C18)),(O$4-DAY('Rent Roll'!$C18)+1)/O$4,IF(AND(YEAR(O$3)=YEAR('Rent Roll'!$D18),MONTH(O$3)=MONTH('Rent Roll'!$D18)),DAY('Rent Roll'!$D18)/O$4,O44))</f>
        <v>0</v>
      </c>
      <c r="P88" s="567">
        <f>IF(AND(YEAR(P$3)=YEAR('Rent Roll'!$C18),MONTH(P$3)=MONTH('Rent Roll'!$C18)),(P$4-DAY('Rent Roll'!$C18)+1)/P$4,IF(AND(YEAR(P$3)=YEAR('Rent Roll'!$D18),MONTH(P$3)=MONTH('Rent Roll'!$D18)),DAY('Rent Roll'!$D18)/P$4,P44))</f>
        <v>0</v>
      </c>
      <c r="Q88" s="567">
        <f>IF(AND(YEAR(Q$3)=YEAR('Rent Roll'!$C18),MONTH(Q$3)=MONTH('Rent Roll'!$C18)),(Q$4-DAY('Rent Roll'!$C18)+1)/Q$4,IF(AND(YEAR(Q$3)=YEAR('Rent Roll'!$D18),MONTH(Q$3)=MONTH('Rent Roll'!$D18)),DAY('Rent Roll'!$D18)/Q$4,Q44))</f>
        <v>0</v>
      </c>
      <c r="R88" s="767">
        <f>IF(AND(YEAR(R$3)=YEAR('Rent Roll'!$C18),MONTH(R$3)=MONTH('Rent Roll'!$C18)),(R$4-DAY('Rent Roll'!$C18)+1)/R$4,IF(AND(YEAR(R$3)=YEAR('Rent Roll'!$D18),MONTH(R$3)=MONTH('Rent Roll'!$D18)),DAY('Rent Roll'!$D18)/R$4,R44))</f>
        <v>0</v>
      </c>
      <c r="S88" s="768">
        <f>IF(AND(YEAR(S$3)=YEAR('Rent Roll'!$C18),MONTH(S$3)=MONTH('Rent Roll'!$C18)),(S$4-DAY('Rent Roll'!$C18)+1)/S$4,IF(AND(YEAR(S$3)=YEAR('Rent Roll'!$D18),MONTH(S$3)=MONTH('Rent Roll'!$D18)),DAY('Rent Roll'!$D18)/S$4,S44))</f>
        <v>0</v>
      </c>
      <c r="T88" s="567">
        <f>IF(AND(YEAR(T$3)=YEAR('Rent Roll'!$C18),MONTH(T$3)=MONTH('Rent Roll'!$C18)),(T$4-DAY('Rent Roll'!$C18)+1)/T$4,IF(AND(YEAR(T$3)=YEAR('Rent Roll'!$D18),MONTH(T$3)=MONTH('Rent Roll'!$D18)),DAY('Rent Roll'!$D18)/T$4,T44))</f>
        <v>0</v>
      </c>
      <c r="U88" s="567">
        <f>IF(AND(YEAR(U$3)=YEAR('Rent Roll'!$C18),MONTH(U$3)=MONTH('Rent Roll'!$C18)),(U$4-DAY('Rent Roll'!$C18)+1)/U$4,IF(AND(YEAR(U$3)=YEAR('Rent Roll'!$D18),MONTH(U$3)=MONTH('Rent Roll'!$D18)),DAY('Rent Roll'!$D18)/U$4,U44))</f>
        <v>0</v>
      </c>
      <c r="V88" s="567">
        <f>IF(AND(YEAR(V$3)=YEAR('Rent Roll'!$C18),MONTH(V$3)=MONTH('Rent Roll'!$C18)),(V$4-DAY('Rent Roll'!$C18)+1)/V$4,IF(AND(YEAR(V$3)=YEAR('Rent Roll'!$D18),MONTH(V$3)=MONTH('Rent Roll'!$D18)),DAY('Rent Roll'!$D18)/V$4,V44))</f>
        <v>0</v>
      </c>
      <c r="W88" s="567">
        <f>IF(AND(YEAR(W$3)=YEAR('Rent Roll'!$C18),MONTH(W$3)=MONTH('Rent Roll'!$C18)),(W$4-DAY('Rent Roll'!$C18)+1)/W$4,IF(AND(YEAR(W$3)=YEAR('Rent Roll'!$D18),MONTH(W$3)=MONTH('Rent Roll'!$D18)),DAY('Rent Roll'!$D18)/W$4,W44))</f>
        <v>0</v>
      </c>
      <c r="X88" s="567">
        <f>IF(AND(YEAR(X$3)=YEAR('Rent Roll'!$C18),MONTH(X$3)=MONTH('Rent Roll'!$C18)),(X$4-DAY('Rent Roll'!$C18)+1)/X$4,IF(AND(YEAR(X$3)=YEAR('Rent Roll'!$D18),MONTH(X$3)=MONTH('Rent Roll'!$D18)),DAY('Rent Roll'!$D18)/X$4,X44))</f>
        <v>0</v>
      </c>
      <c r="Y88" s="567">
        <f>IF(AND(YEAR(Y$3)=YEAR('Rent Roll'!$C18),MONTH(Y$3)=MONTH('Rent Roll'!$C18)),(Y$4-DAY('Rent Roll'!$C18)+1)/Y$4,IF(AND(YEAR(Y$3)=YEAR('Rent Roll'!$D18),MONTH(Y$3)=MONTH('Rent Roll'!$D18)),DAY('Rent Roll'!$D18)/Y$4,Y44))</f>
        <v>0</v>
      </c>
      <c r="Z88" s="567">
        <f>IF(AND(YEAR(Z$3)=YEAR('Rent Roll'!$C18),MONTH(Z$3)=MONTH('Rent Roll'!$C18)),(Z$4-DAY('Rent Roll'!$C18)+1)/Z$4,IF(AND(YEAR(Z$3)=YEAR('Rent Roll'!$D18),MONTH(Z$3)=MONTH('Rent Roll'!$D18)),DAY('Rent Roll'!$D18)/Z$4,Z44))</f>
        <v>0</v>
      </c>
      <c r="AA88" s="567">
        <f>IF(AND(YEAR(AA$3)=YEAR('Rent Roll'!$C18),MONTH(AA$3)=MONTH('Rent Roll'!$C18)),(AA$4-DAY('Rent Roll'!$C18)+1)/AA$4,IF(AND(YEAR(AA$3)=YEAR('Rent Roll'!$D18),MONTH(AA$3)=MONTH('Rent Roll'!$D18)),DAY('Rent Roll'!$D18)/AA$4,AA44))</f>
        <v>0</v>
      </c>
      <c r="AB88" s="567">
        <f>IF(AND(YEAR(AB$3)=YEAR('Rent Roll'!$C18),MONTH(AB$3)=MONTH('Rent Roll'!$C18)),(AB$4-DAY('Rent Roll'!$C18)+1)/AB$4,IF(AND(YEAR(AB$3)=YEAR('Rent Roll'!$D18),MONTH(AB$3)=MONTH('Rent Roll'!$D18)),DAY('Rent Roll'!$D18)/AB$4,AB44))</f>
        <v>0</v>
      </c>
      <c r="AC88" s="567">
        <f>IF(AND(YEAR(AC$3)=YEAR('Rent Roll'!$C18),MONTH(AC$3)=MONTH('Rent Roll'!$C18)),(AC$4-DAY('Rent Roll'!$C18)+1)/AC$4,IF(AND(YEAR(AC$3)=YEAR('Rent Roll'!$D18),MONTH(AC$3)=MONTH('Rent Roll'!$D18)),DAY('Rent Roll'!$D18)/AC$4,AC44))</f>
        <v>0</v>
      </c>
      <c r="AD88" s="767">
        <f>IF(AND(YEAR(AD$3)=YEAR('Rent Roll'!$C18),MONTH(AD$3)=MONTH('Rent Roll'!$C18)),(AD$4-DAY('Rent Roll'!$C18)+1)/AD$4,IF(AND(YEAR(AD$3)=YEAR('Rent Roll'!$D18),MONTH(AD$3)=MONTH('Rent Roll'!$D18)),DAY('Rent Roll'!$D18)/AD$4,AD44))</f>
        <v>0</v>
      </c>
      <c r="AE88" s="768">
        <f>IF(AND(YEAR(AE$3)=YEAR('Rent Roll'!$C18),MONTH(AE$3)=MONTH('Rent Roll'!$C18)),(AE$4-DAY('Rent Roll'!$C18)+1)/AE$4,IF(AND(YEAR(AE$3)=YEAR('Rent Roll'!$D18),MONTH(AE$3)=MONTH('Rent Roll'!$D18)),DAY('Rent Roll'!$D18)/AE$4,AE44))</f>
        <v>0</v>
      </c>
      <c r="AF88" s="567">
        <f>IF(AND(YEAR(AF$3)=YEAR('Rent Roll'!$C18),MONTH(AF$3)=MONTH('Rent Roll'!$C18)),(AF$4-DAY('Rent Roll'!$C18)+1)/AF$4,IF(AND(YEAR(AF$3)=YEAR('Rent Roll'!$D18),MONTH(AF$3)=MONTH('Rent Roll'!$D18)),DAY('Rent Roll'!$D18)/AF$4,AF44))</f>
        <v>0</v>
      </c>
      <c r="AG88" s="567">
        <f>IF(AND(YEAR(AG$3)=YEAR('Rent Roll'!$C18),MONTH(AG$3)=MONTH('Rent Roll'!$C18)),(AG$4-DAY('Rent Roll'!$C18)+1)/AG$4,IF(AND(YEAR(AG$3)=YEAR('Rent Roll'!$D18),MONTH(AG$3)=MONTH('Rent Roll'!$D18)),DAY('Rent Roll'!$D18)/AG$4,AG44))</f>
        <v>0</v>
      </c>
      <c r="AH88" s="567">
        <f>IF(AND(YEAR(AH$3)=YEAR('Rent Roll'!$C18),MONTH(AH$3)=MONTH('Rent Roll'!$C18)),(AH$4-DAY('Rent Roll'!$C18)+1)/AH$4,IF(AND(YEAR(AH$3)=YEAR('Rent Roll'!$D18),MONTH(AH$3)=MONTH('Rent Roll'!$D18)),DAY('Rent Roll'!$D18)/AH$4,AH44))</f>
        <v>0</v>
      </c>
      <c r="AI88" s="567">
        <f>IF(AND(YEAR(AI$3)=YEAR('Rent Roll'!$C18),MONTH(AI$3)=MONTH('Rent Roll'!$C18)),(AI$4-DAY('Rent Roll'!$C18)+1)/AI$4,IF(AND(YEAR(AI$3)=YEAR('Rent Roll'!$D18),MONTH(AI$3)=MONTH('Rent Roll'!$D18)),DAY('Rent Roll'!$D18)/AI$4,AI44))</f>
        <v>0</v>
      </c>
      <c r="AJ88" s="567">
        <f>IF(AND(YEAR(AJ$3)=YEAR('Rent Roll'!$C18),MONTH(AJ$3)=MONTH('Rent Roll'!$C18)),(AJ$4-DAY('Rent Roll'!$C18)+1)/AJ$4,IF(AND(YEAR(AJ$3)=YEAR('Rent Roll'!$D18),MONTH(AJ$3)=MONTH('Rent Roll'!$D18)),DAY('Rent Roll'!$D18)/AJ$4,AJ44))</f>
        <v>0</v>
      </c>
      <c r="AK88" s="567">
        <f>IF(AND(YEAR(AK$3)=YEAR('Rent Roll'!$C18),MONTH(AK$3)=MONTH('Rent Roll'!$C18)),(AK$4-DAY('Rent Roll'!$C18)+1)/AK$4,IF(AND(YEAR(AK$3)=YEAR('Rent Roll'!$D18),MONTH(AK$3)=MONTH('Rent Roll'!$D18)),DAY('Rent Roll'!$D18)/AK$4,AK44))</f>
        <v>0</v>
      </c>
      <c r="AL88" s="567">
        <f>IF(AND(YEAR(AL$3)=YEAR('Rent Roll'!$C18),MONTH(AL$3)=MONTH('Rent Roll'!$C18)),(AL$4-DAY('Rent Roll'!$C18)+1)/AL$4,IF(AND(YEAR(AL$3)=YEAR('Rent Roll'!$D18),MONTH(AL$3)=MONTH('Rent Roll'!$D18)),DAY('Rent Roll'!$D18)/AL$4,AL44))</f>
        <v>0</v>
      </c>
      <c r="AM88" s="567">
        <f>IF(AND(YEAR(AM$3)=YEAR('Rent Roll'!$C18),MONTH(AM$3)=MONTH('Rent Roll'!$C18)),(AM$4-DAY('Rent Roll'!$C18)+1)/AM$4,IF(AND(YEAR(AM$3)=YEAR('Rent Roll'!$D18),MONTH(AM$3)=MONTH('Rent Roll'!$D18)),DAY('Rent Roll'!$D18)/AM$4,AM44))</f>
        <v>0</v>
      </c>
      <c r="AN88" s="567">
        <f>IF(AND(YEAR(AN$3)=YEAR('Rent Roll'!$C18),MONTH(AN$3)=MONTH('Rent Roll'!$C18)),(AN$4-DAY('Rent Roll'!$C18)+1)/AN$4,IF(AND(YEAR(AN$3)=YEAR('Rent Roll'!$D18),MONTH(AN$3)=MONTH('Rent Roll'!$D18)),DAY('Rent Roll'!$D18)/AN$4,AN44))</f>
        <v>0</v>
      </c>
      <c r="AO88" s="567">
        <f>IF(AND(YEAR(AO$3)=YEAR('Rent Roll'!$C18),MONTH(AO$3)=MONTH('Rent Roll'!$C18)),(AO$4-DAY('Rent Roll'!$C18)+1)/AO$4,IF(AND(YEAR(AO$3)=YEAR('Rent Roll'!$D18),MONTH(AO$3)=MONTH('Rent Roll'!$D18)),DAY('Rent Roll'!$D18)/AO$4,AO44))</f>
        <v>0</v>
      </c>
      <c r="AP88" s="767">
        <f>IF(AND(YEAR(AP$3)=YEAR('Rent Roll'!$C18),MONTH(AP$3)=MONTH('Rent Roll'!$C18)),(AP$4-DAY('Rent Roll'!$C18)+1)/AP$4,IF(AND(YEAR(AP$3)=YEAR('Rent Roll'!$D18),MONTH(AP$3)=MONTH('Rent Roll'!$D18)),DAY('Rent Roll'!$D18)/AP$4,AP44))</f>
        <v>0</v>
      </c>
      <c r="AQ88" s="768">
        <f>IF(AND(YEAR(AQ$3)=YEAR('Rent Roll'!$C18),MONTH(AQ$3)=MONTH('Rent Roll'!$C18)),(AQ$4-DAY('Rent Roll'!$C18)+1)/AQ$4,IF(AND(YEAR(AQ$3)=YEAR('Rent Roll'!$D18),MONTH(AQ$3)=MONTH('Rent Roll'!$D18)),DAY('Rent Roll'!$D18)/AQ$4,AQ44))</f>
        <v>0</v>
      </c>
      <c r="AR88" s="567">
        <f>IF(AND(YEAR(AR$3)=YEAR('Rent Roll'!$C18),MONTH(AR$3)=MONTH('Rent Roll'!$C18)),(AR$4-DAY('Rent Roll'!$C18)+1)/AR$4,IF(AND(YEAR(AR$3)=YEAR('Rent Roll'!$D18),MONTH(AR$3)=MONTH('Rent Roll'!$D18)),DAY('Rent Roll'!$D18)/AR$4,AR44))</f>
        <v>0</v>
      </c>
      <c r="AS88" s="567">
        <f>IF(AND(YEAR(AS$3)=YEAR('Rent Roll'!$C18),MONTH(AS$3)=MONTH('Rent Roll'!$C18)),(AS$4-DAY('Rent Roll'!$C18)+1)/AS$4,IF(AND(YEAR(AS$3)=YEAR('Rent Roll'!$D18),MONTH(AS$3)=MONTH('Rent Roll'!$D18)),DAY('Rent Roll'!$D18)/AS$4,AS44))</f>
        <v>0</v>
      </c>
      <c r="AT88" s="567">
        <f>IF(AND(YEAR(AT$3)=YEAR('Rent Roll'!$C18),MONTH(AT$3)=MONTH('Rent Roll'!$C18)),(AT$4-DAY('Rent Roll'!$C18)+1)/AT$4,IF(AND(YEAR(AT$3)=YEAR('Rent Roll'!$D18),MONTH(AT$3)=MONTH('Rent Roll'!$D18)),DAY('Rent Roll'!$D18)/AT$4,AT44))</f>
        <v>0</v>
      </c>
      <c r="AU88" s="567">
        <f>IF(AND(YEAR(AU$3)=YEAR('Rent Roll'!$C18),MONTH(AU$3)=MONTH('Rent Roll'!$C18)),(AU$4-DAY('Rent Roll'!$C18)+1)/AU$4,IF(AND(YEAR(AU$3)=YEAR('Rent Roll'!$D18),MONTH(AU$3)=MONTH('Rent Roll'!$D18)),DAY('Rent Roll'!$D18)/AU$4,AU44))</f>
        <v>0</v>
      </c>
      <c r="AV88" s="567">
        <f>IF(AND(YEAR(AV$3)=YEAR('Rent Roll'!$C18),MONTH(AV$3)=MONTH('Rent Roll'!$C18)),(AV$4-DAY('Rent Roll'!$C18)+1)/AV$4,IF(AND(YEAR(AV$3)=YEAR('Rent Roll'!$D18),MONTH(AV$3)=MONTH('Rent Roll'!$D18)),DAY('Rent Roll'!$D18)/AV$4,AV44))</f>
        <v>0</v>
      </c>
      <c r="AW88" s="567">
        <f>IF(AND(YEAR(AW$3)=YEAR('Rent Roll'!$C18),MONTH(AW$3)=MONTH('Rent Roll'!$C18)),(AW$4-DAY('Rent Roll'!$C18)+1)/AW$4,IF(AND(YEAR(AW$3)=YEAR('Rent Roll'!$D18),MONTH(AW$3)=MONTH('Rent Roll'!$D18)),DAY('Rent Roll'!$D18)/AW$4,AW44))</f>
        <v>0</v>
      </c>
      <c r="AX88" s="567">
        <f>IF(AND(YEAR(AX$3)=YEAR('Rent Roll'!$C18),MONTH(AX$3)=MONTH('Rent Roll'!$C18)),(AX$4-DAY('Rent Roll'!$C18)+1)/AX$4,IF(AND(YEAR(AX$3)=YEAR('Rent Roll'!$D18),MONTH(AX$3)=MONTH('Rent Roll'!$D18)),DAY('Rent Roll'!$D18)/AX$4,AX44))</f>
        <v>0</v>
      </c>
      <c r="AY88" s="567">
        <f>IF(AND(YEAR(AY$3)=YEAR('Rent Roll'!$C18),MONTH(AY$3)=MONTH('Rent Roll'!$C18)),(AY$4-DAY('Rent Roll'!$C18)+1)/AY$4,IF(AND(YEAR(AY$3)=YEAR('Rent Roll'!$D18),MONTH(AY$3)=MONTH('Rent Roll'!$D18)),DAY('Rent Roll'!$D18)/AY$4,AY44))</f>
        <v>0</v>
      </c>
      <c r="AZ88" s="567">
        <f>IF(AND(YEAR(AZ$3)=YEAR('Rent Roll'!$C18),MONTH(AZ$3)=MONTH('Rent Roll'!$C18)),(AZ$4-DAY('Rent Roll'!$C18)+1)/AZ$4,IF(AND(YEAR(AZ$3)=YEAR('Rent Roll'!$D18),MONTH(AZ$3)=MONTH('Rent Roll'!$D18)),DAY('Rent Roll'!$D18)/AZ$4,AZ44))</f>
        <v>0</v>
      </c>
      <c r="BA88" s="567">
        <f>IF(AND(YEAR(BA$3)=YEAR('Rent Roll'!$C18),MONTH(BA$3)=MONTH('Rent Roll'!$C18)),(BA$4-DAY('Rent Roll'!$C18)+1)/BA$4,IF(AND(YEAR(BA$3)=YEAR('Rent Roll'!$D18),MONTH(BA$3)=MONTH('Rent Roll'!$D18)),DAY('Rent Roll'!$D18)/BA$4,BA44))</f>
        <v>0</v>
      </c>
      <c r="BB88" s="767">
        <f>IF(AND(YEAR(BB$3)=YEAR('Rent Roll'!$C18),MONTH(BB$3)=MONTH('Rent Roll'!$C18)),(BB$4-DAY('Rent Roll'!$C18)+1)/BB$4,IF(AND(YEAR(BB$3)=YEAR('Rent Roll'!$D18),MONTH(BB$3)=MONTH('Rent Roll'!$D18)),DAY('Rent Roll'!$D18)/BB$4,BB44))</f>
        <v>0</v>
      </c>
      <c r="BC88" s="768">
        <f>IF(AND(YEAR(BC$3)=YEAR('Rent Roll'!$C18),MONTH(BC$3)=MONTH('Rent Roll'!$C18)),(BC$4-DAY('Rent Roll'!$C18)+1)/BC$4,IF(AND(YEAR(BC$3)=YEAR('Rent Roll'!$D18),MONTH(BC$3)=MONTH('Rent Roll'!$D18)),DAY('Rent Roll'!$D18)/BC$4,BC44))</f>
        <v>0</v>
      </c>
      <c r="BD88" s="567">
        <f>IF(AND(YEAR(BD$3)=YEAR('Rent Roll'!$C18),MONTH(BD$3)=MONTH('Rent Roll'!$C18)),(BD$4-DAY('Rent Roll'!$C18)+1)/BD$4,IF(AND(YEAR(BD$3)=YEAR('Rent Roll'!$D18),MONTH(BD$3)=MONTH('Rent Roll'!$D18)),DAY('Rent Roll'!$D18)/BD$4,BD44))</f>
        <v>0</v>
      </c>
      <c r="BE88" s="567">
        <f>IF(AND(YEAR(BE$3)=YEAR('Rent Roll'!$C18),MONTH(BE$3)=MONTH('Rent Roll'!$C18)),(BE$4-DAY('Rent Roll'!$C18)+1)/BE$4,IF(AND(YEAR(BE$3)=YEAR('Rent Roll'!$D18),MONTH(BE$3)=MONTH('Rent Roll'!$D18)),DAY('Rent Roll'!$D18)/BE$4,BE44))</f>
        <v>0</v>
      </c>
      <c r="BF88" s="567">
        <f>IF(AND(YEAR(BF$3)=YEAR('Rent Roll'!$C18),MONTH(BF$3)=MONTH('Rent Roll'!$C18)),(BF$4-DAY('Rent Roll'!$C18)+1)/BF$4,IF(AND(YEAR(BF$3)=YEAR('Rent Roll'!$D18),MONTH(BF$3)=MONTH('Rent Roll'!$D18)),DAY('Rent Roll'!$D18)/BF$4,BF44))</f>
        <v>0</v>
      </c>
      <c r="BG88" s="567">
        <f>IF(AND(YEAR(BG$3)=YEAR('Rent Roll'!$C18),MONTH(BG$3)=MONTH('Rent Roll'!$C18)),(BG$4-DAY('Rent Roll'!$C18)+1)/BG$4,IF(AND(YEAR(BG$3)=YEAR('Rent Roll'!$D18),MONTH(BG$3)=MONTH('Rent Roll'!$D18)),DAY('Rent Roll'!$D18)/BG$4,BG44))</f>
        <v>0</v>
      </c>
      <c r="BH88" s="567">
        <f>IF(AND(YEAR(BH$3)=YEAR('Rent Roll'!$C18),MONTH(BH$3)=MONTH('Rent Roll'!$C18)),(BH$4-DAY('Rent Roll'!$C18)+1)/BH$4,IF(AND(YEAR(BH$3)=YEAR('Rent Roll'!$D18),MONTH(BH$3)=MONTH('Rent Roll'!$D18)),DAY('Rent Roll'!$D18)/BH$4,BH44))</f>
        <v>0</v>
      </c>
      <c r="BI88" s="567">
        <f>IF(AND(YEAR(BI$3)=YEAR('Rent Roll'!$C18),MONTH(BI$3)=MONTH('Rent Roll'!$C18)),(BI$4-DAY('Rent Roll'!$C18)+1)/BI$4,IF(AND(YEAR(BI$3)=YEAR('Rent Roll'!$D18),MONTH(BI$3)=MONTH('Rent Roll'!$D18)),DAY('Rent Roll'!$D18)/BI$4,BI44))</f>
        <v>0</v>
      </c>
      <c r="BJ88" s="567">
        <f>IF(AND(YEAR(BJ$3)=YEAR('Rent Roll'!$C18),MONTH(BJ$3)=MONTH('Rent Roll'!$C18)),(BJ$4-DAY('Rent Roll'!$C18)+1)/BJ$4,IF(AND(YEAR(BJ$3)=YEAR('Rent Roll'!$D18),MONTH(BJ$3)=MONTH('Rent Roll'!$D18)),DAY('Rent Roll'!$D18)/BJ$4,BJ44))</f>
        <v>0</v>
      </c>
      <c r="BK88" s="567">
        <f>IF(AND(YEAR(BK$3)=YEAR('Rent Roll'!$C18),MONTH(BK$3)=MONTH('Rent Roll'!$C18)),(BK$4-DAY('Rent Roll'!$C18)+1)/BK$4,IF(AND(YEAR(BK$3)=YEAR('Rent Roll'!$D18),MONTH(BK$3)=MONTH('Rent Roll'!$D18)),DAY('Rent Roll'!$D18)/BK$4,BK44))</f>
        <v>0</v>
      </c>
      <c r="BL88" s="567">
        <f>IF(AND(YEAR(BL$3)=YEAR('Rent Roll'!$C18),MONTH(BL$3)=MONTH('Rent Roll'!$C18)),(BL$4-DAY('Rent Roll'!$C18)+1)/BL$4,IF(AND(YEAR(BL$3)=YEAR('Rent Roll'!$D18),MONTH(BL$3)=MONTH('Rent Roll'!$D18)),DAY('Rent Roll'!$D18)/BL$4,BL44))</f>
        <v>0</v>
      </c>
      <c r="BM88" s="567">
        <f>IF(AND(YEAR(BM$3)=YEAR('Rent Roll'!$C18),MONTH(BM$3)=MONTH('Rent Roll'!$C18)),(BM$4-DAY('Rent Roll'!$C18)+1)/BM$4,IF(AND(YEAR(BM$3)=YEAR('Rent Roll'!$D18),MONTH(BM$3)=MONTH('Rent Roll'!$D18)),DAY('Rent Roll'!$D18)/BM$4,BM44))</f>
        <v>0</v>
      </c>
      <c r="BN88" s="767">
        <f>IF(AND(YEAR(BN$3)=YEAR('Rent Roll'!$C18),MONTH(BN$3)=MONTH('Rent Roll'!$C18)),(BN$4-DAY('Rent Roll'!$C18)+1)/BN$4,IF(AND(YEAR(BN$3)=YEAR('Rent Roll'!$D18),MONTH(BN$3)=MONTH('Rent Roll'!$D18)),DAY('Rent Roll'!$D18)/BN$4,BN44))</f>
        <v>0</v>
      </c>
      <c r="BO88" s="768">
        <f>IF(AND(YEAR(BO$3)=YEAR('Rent Roll'!$C18),MONTH(BO$3)=MONTH('Rent Roll'!$C18)),(BO$4-DAY('Rent Roll'!$C18)+1)/BO$4,IF(AND(YEAR(BO$3)=YEAR('Rent Roll'!$D18),MONTH(BO$3)=MONTH('Rent Roll'!$D18)),DAY('Rent Roll'!$D18)/BO$4,BO44))</f>
        <v>0</v>
      </c>
      <c r="BP88" s="567">
        <f>IF(AND(YEAR(BP$3)=YEAR('Rent Roll'!$C18),MONTH(BP$3)=MONTH('Rent Roll'!$C18)),(BP$4-DAY('Rent Roll'!$C18)+1)/BP$4,IF(AND(YEAR(BP$3)=YEAR('Rent Roll'!$D18),MONTH(BP$3)=MONTH('Rent Roll'!$D18)),DAY('Rent Roll'!$D18)/BP$4,BP44))</f>
        <v>0</v>
      </c>
      <c r="BQ88" s="567">
        <f>IF(AND(YEAR(BQ$3)=YEAR('Rent Roll'!$C18),MONTH(BQ$3)=MONTH('Rent Roll'!$C18)),(BQ$4-DAY('Rent Roll'!$C18)+1)/BQ$4,IF(AND(YEAR(BQ$3)=YEAR('Rent Roll'!$D18),MONTH(BQ$3)=MONTH('Rent Roll'!$D18)),DAY('Rent Roll'!$D18)/BQ$4,BQ44))</f>
        <v>0</v>
      </c>
      <c r="BR88" s="567">
        <f>IF(AND(YEAR(BR$3)=YEAR('Rent Roll'!$C18),MONTH(BR$3)=MONTH('Rent Roll'!$C18)),(BR$4-DAY('Rent Roll'!$C18)+1)/BR$4,IF(AND(YEAR(BR$3)=YEAR('Rent Roll'!$D18),MONTH(BR$3)=MONTH('Rent Roll'!$D18)),DAY('Rent Roll'!$D18)/BR$4,BR44))</f>
        <v>0</v>
      </c>
      <c r="BS88" s="567">
        <f>IF(AND(YEAR(BS$3)=YEAR('Rent Roll'!$C18),MONTH(BS$3)=MONTH('Rent Roll'!$C18)),(BS$4-DAY('Rent Roll'!$C18)+1)/BS$4,IF(AND(YEAR(BS$3)=YEAR('Rent Roll'!$D18),MONTH(BS$3)=MONTH('Rent Roll'!$D18)),DAY('Rent Roll'!$D18)/BS$4,BS44))</f>
        <v>0</v>
      </c>
      <c r="BT88" s="567">
        <f>IF(AND(YEAR(BT$3)=YEAR('Rent Roll'!$C18),MONTH(BT$3)=MONTH('Rent Roll'!$C18)),(BT$4-DAY('Rent Roll'!$C18)+1)/BT$4,IF(AND(YEAR(BT$3)=YEAR('Rent Roll'!$D18),MONTH(BT$3)=MONTH('Rent Roll'!$D18)),DAY('Rent Roll'!$D18)/BT$4,BT44))</f>
        <v>0</v>
      </c>
      <c r="BU88" s="567">
        <f>IF(AND(YEAR(BU$3)=YEAR('Rent Roll'!$C18),MONTH(BU$3)=MONTH('Rent Roll'!$C18)),(BU$4-DAY('Rent Roll'!$C18)+1)/BU$4,IF(AND(YEAR(BU$3)=YEAR('Rent Roll'!$D18),MONTH(BU$3)=MONTH('Rent Roll'!$D18)),DAY('Rent Roll'!$D18)/BU$4,BU44))</f>
        <v>0</v>
      </c>
      <c r="BV88" s="567">
        <f>IF(AND(YEAR(BV$3)=YEAR('Rent Roll'!$C18),MONTH(BV$3)=MONTH('Rent Roll'!$C18)),(BV$4-DAY('Rent Roll'!$C18)+1)/BV$4,IF(AND(YEAR(BV$3)=YEAR('Rent Roll'!$D18),MONTH(BV$3)=MONTH('Rent Roll'!$D18)),DAY('Rent Roll'!$D18)/BV$4,BV44))</f>
        <v>0</v>
      </c>
      <c r="BW88" s="567">
        <f>IF(AND(YEAR(BW$3)=YEAR('Rent Roll'!$C18),MONTH(BW$3)=MONTH('Rent Roll'!$C18)),(BW$4-DAY('Rent Roll'!$C18)+1)/BW$4,IF(AND(YEAR(BW$3)=YEAR('Rent Roll'!$D18),MONTH(BW$3)=MONTH('Rent Roll'!$D18)),DAY('Rent Roll'!$D18)/BW$4,BW44))</f>
        <v>0</v>
      </c>
      <c r="BX88" s="567">
        <f>IF(AND(YEAR(BX$3)=YEAR('Rent Roll'!$C18),MONTH(BX$3)=MONTH('Rent Roll'!$C18)),(BX$4-DAY('Rent Roll'!$C18)+1)/BX$4,IF(AND(YEAR(BX$3)=YEAR('Rent Roll'!$D18),MONTH(BX$3)=MONTH('Rent Roll'!$D18)),DAY('Rent Roll'!$D18)/BX$4,BX44))</f>
        <v>0</v>
      </c>
      <c r="BY88" s="567">
        <f>IF(AND(YEAR(BY$3)=YEAR('Rent Roll'!$C18),MONTH(BY$3)=MONTH('Rent Roll'!$C18)),(BY$4-DAY('Rent Roll'!$C18)+1)/BY$4,IF(AND(YEAR(BY$3)=YEAR('Rent Roll'!$D18),MONTH(BY$3)=MONTH('Rent Roll'!$D18)),DAY('Rent Roll'!$D18)/BY$4,BY44))</f>
        <v>0</v>
      </c>
      <c r="BZ88" s="767">
        <f>IF(AND(YEAR(BZ$3)=YEAR('Rent Roll'!$C18),MONTH(BZ$3)=MONTH('Rent Roll'!$C18)),(BZ$4-DAY('Rent Roll'!$C18)+1)/BZ$4,IF(AND(YEAR(BZ$3)=YEAR('Rent Roll'!$D18),MONTH(BZ$3)=MONTH('Rent Roll'!$D18)),DAY('Rent Roll'!$D18)/BZ$4,BZ44))</f>
        <v>0</v>
      </c>
      <c r="CA88" s="768">
        <f>IF(AND(YEAR(CA$3)=YEAR('Rent Roll'!$C18),MONTH(CA$3)=MONTH('Rent Roll'!$C18)),(CA$4-DAY('Rent Roll'!$C18)+1)/CA$4,IF(AND(YEAR(CA$3)=YEAR('Rent Roll'!$D18),MONTH(CA$3)=MONTH('Rent Roll'!$D18)),DAY('Rent Roll'!$D18)/CA$4,CA44))</f>
        <v>0</v>
      </c>
      <c r="CB88" s="567">
        <f>IF(AND(YEAR(CB$3)=YEAR('Rent Roll'!$C18),MONTH(CB$3)=MONTH('Rent Roll'!$C18)),(CB$4-DAY('Rent Roll'!$C18)+1)/CB$4,IF(AND(YEAR(CB$3)=YEAR('Rent Roll'!$D18),MONTH(CB$3)=MONTH('Rent Roll'!$D18)),DAY('Rent Roll'!$D18)/CB$4,CB44))</f>
        <v>0</v>
      </c>
      <c r="CC88" s="567">
        <f>IF(AND(YEAR(CC$3)=YEAR('Rent Roll'!$C18),MONTH(CC$3)=MONTH('Rent Roll'!$C18)),(CC$4-DAY('Rent Roll'!$C18)+1)/CC$4,IF(AND(YEAR(CC$3)=YEAR('Rent Roll'!$D18),MONTH(CC$3)=MONTH('Rent Roll'!$D18)),DAY('Rent Roll'!$D18)/CC$4,CC44))</f>
        <v>0</v>
      </c>
      <c r="CD88" s="567">
        <f>IF(AND(YEAR(CD$3)=YEAR('Rent Roll'!$C18),MONTH(CD$3)=MONTH('Rent Roll'!$C18)),(CD$4-DAY('Rent Roll'!$C18)+1)/CD$4,IF(AND(YEAR(CD$3)=YEAR('Rent Roll'!$D18),MONTH(CD$3)=MONTH('Rent Roll'!$D18)),DAY('Rent Roll'!$D18)/CD$4,CD44))</f>
        <v>0</v>
      </c>
      <c r="CE88" s="567">
        <f>IF(AND(YEAR(CE$3)=YEAR('Rent Roll'!$C18),MONTH(CE$3)=MONTH('Rent Roll'!$C18)),(CE$4-DAY('Rent Roll'!$C18)+1)/CE$4,IF(AND(YEAR(CE$3)=YEAR('Rent Roll'!$D18),MONTH(CE$3)=MONTH('Rent Roll'!$D18)),DAY('Rent Roll'!$D18)/CE$4,CE44))</f>
        <v>0</v>
      </c>
      <c r="CF88" s="567">
        <f>IF(AND(YEAR(CF$3)=YEAR('Rent Roll'!$C18),MONTH(CF$3)=MONTH('Rent Roll'!$C18)),(CF$4-DAY('Rent Roll'!$C18)+1)/CF$4,IF(AND(YEAR(CF$3)=YEAR('Rent Roll'!$D18),MONTH(CF$3)=MONTH('Rent Roll'!$D18)),DAY('Rent Roll'!$D18)/CF$4,CF44))</f>
        <v>0</v>
      </c>
      <c r="CG88" s="567">
        <f>IF(AND(YEAR(CG$3)=YEAR('Rent Roll'!$C18),MONTH(CG$3)=MONTH('Rent Roll'!$C18)),(CG$4-DAY('Rent Roll'!$C18)+1)/CG$4,IF(AND(YEAR(CG$3)=YEAR('Rent Roll'!$D18),MONTH(CG$3)=MONTH('Rent Roll'!$D18)),DAY('Rent Roll'!$D18)/CG$4,CG44))</f>
        <v>0</v>
      </c>
      <c r="CH88" s="567">
        <f>IF(AND(YEAR(CH$3)=YEAR('Rent Roll'!$C18),MONTH(CH$3)=MONTH('Rent Roll'!$C18)),(CH$4-DAY('Rent Roll'!$C18)+1)/CH$4,IF(AND(YEAR(CH$3)=YEAR('Rent Roll'!$D18),MONTH(CH$3)=MONTH('Rent Roll'!$D18)),DAY('Rent Roll'!$D18)/CH$4,CH44))</f>
        <v>0</v>
      </c>
      <c r="CI88" s="567">
        <f>IF(AND(YEAR(CI$3)=YEAR('Rent Roll'!$C18),MONTH(CI$3)=MONTH('Rent Roll'!$C18)),(CI$4-DAY('Rent Roll'!$C18)+1)/CI$4,IF(AND(YEAR(CI$3)=YEAR('Rent Roll'!$D18),MONTH(CI$3)=MONTH('Rent Roll'!$D18)),DAY('Rent Roll'!$D18)/CI$4,CI44))</f>
        <v>0</v>
      </c>
      <c r="CJ88" s="567">
        <f>IF(AND(YEAR(CJ$3)=YEAR('Rent Roll'!$C18),MONTH(CJ$3)=MONTH('Rent Roll'!$C18)),(CJ$4-DAY('Rent Roll'!$C18)+1)/CJ$4,IF(AND(YEAR(CJ$3)=YEAR('Rent Roll'!$D18),MONTH(CJ$3)=MONTH('Rent Roll'!$D18)),DAY('Rent Roll'!$D18)/CJ$4,CJ44))</f>
        <v>0</v>
      </c>
      <c r="CK88" s="567">
        <f>IF(AND(YEAR(CK$3)=YEAR('Rent Roll'!$C18),MONTH(CK$3)=MONTH('Rent Roll'!$C18)),(CK$4-DAY('Rent Roll'!$C18)+1)/CK$4,IF(AND(YEAR(CK$3)=YEAR('Rent Roll'!$D18),MONTH(CK$3)=MONTH('Rent Roll'!$D18)),DAY('Rent Roll'!$D18)/CK$4,CK44))</f>
        <v>0</v>
      </c>
      <c r="CL88" s="767">
        <f>IF(AND(YEAR(CL$3)=YEAR('Rent Roll'!$C18),MONTH(CL$3)=MONTH('Rent Roll'!$C18)),(CL$4-DAY('Rent Roll'!$C18)+1)/CL$4,IF(AND(YEAR(CL$3)=YEAR('Rent Roll'!$D18),MONTH(CL$3)=MONTH('Rent Roll'!$D18)),DAY('Rent Roll'!$D18)/CL$4,CL44))</f>
        <v>0</v>
      </c>
      <c r="CM88" s="768">
        <f>IF(AND(YEAR(CM$3)=YEAR('Rent Roll'!$C18),MONTH(CM$3)=MONTH('Rent Roll'!$C18)),(CM$4-DAY('Rent Roll'!$C18)+1)/CM$4,IF(AND(YEAR(CM$3)=YEAR('Rent Roll'!$D18),MONTH(CM$3)=MONTH('Rent Roll'!$D18)),DAY('Rent Roll'!$D18)/CM$4,CM44))</f>
        <v>0</v>
      </c>
      <c r="CN88" s="567">
        <f>IF(AND(YEAR(CN$3)=YEAR('Rent Roll'!$C18),MONTH(CN$3)=MONTH('Rent Roll'!$C18)),(CN$4-DAY('Rent Roll'!$C18)+1)/CN$4,IF(AND(YEAR(CN$3)=YEAR('Rent Roll'!$D18),MONTH(CN$3)=MONTH('Rent Roll'!$D18)),DAY('Rent Roll'!$D18)/CN$4,CN44))</f>
        <v>0</v>
      </c>
      <c r="CO88" s="567">
        <f>IF(AND(YEAR(CO$3)=YEAR('Rent Roll'!$C18),MONTH(CO$3)=MONTH('Rent Roll'!$C18)),(CO$4-DAY('Rent Roll'!$C18)+1)/CO$4,IF(AND(YEAR(CO$3)=YEAR('Rent Roll'!$D18),MONTH(CO$3)=MONTH('Rent Roll'!$D18)),DAY('Rent Roll'!$D18)/CO$4,CO44))</f>
        <v>0</v>
      </c>
      <c r="CP88" s="567">
        <f>IF(AND(YEAR(CP$3)=YEAR('Rent Roll'!$C18),MONTH(CP$3)=MONTH('Rent Roll'!$C18)),(CP$4-DAY('Rent Roll'!$C18)+1)/CP$4,IF(AND(YEAR(CP$3)=YEAR('Rent Roll'!$D18),MONTH(CP$3)=MONTH('Rent Roll'!$D18)),DAY('Rent Roll'!$D18)/CP$4,CP44))</f>
        <v>0</v>
      </c>
      <c r="CQ88" s="567">
        <f>IF(AND(YEAR(CQ$3)=YEAR('Rent Roll'!$C18),MONTH(CQ$3)=MONTH('Rent Roll'!$C18)),(CQ$4-DAY('Rent Roll'!$C18)+1)/CQ$4,IF(AND(YEAR(CQ$3)=YEAR('Rent Roll'!$D18),MONTH(CQ$3)=MONTH('Rent Roll'!$D18)),DAY('Rent Roll'!$D18)/CQ$4,CQ44))</f>
        <v>0</v>
      </c>
      <c r="CR88" s="567">
        <f>IF(AND(YEAR(CR$3)=YEAR('Rent Roll'!$C18),MONTH(CR$3)=MONTH('Rent Roll'!$C18)),(CR$4-DAY('Rent Roll'!$C18)+1)/CR$4,IF(AND(YEAR(CR$3)=YEAR('Rent Roll'!$D18),MONTH(CR$3)=MONTH('Rent Roll'!$D18)),DAY('Rent Roll'!$D18)/CR$4,CR44))</f>
        <v>0</v>
      </c>
      <c r="CS88" s="567">
        <f>IF(AND(YEAR(CS$3)=YEAR('Rent Roll'!$C18),MONTH(CS$3)=MONTH('Rent Roll'!$C18)),(CS$4-DAY('Rent Roll'!$C18)+1)/CS$4,IF(AND(YEAR(CS$3)=YEAR('Rent Roll'!$D18),MONTH(CS$3)=MONTH('Rent Roll'!$D18)),DAY('Rent Roll'!$D18)/CS$4,CS44))</f>
        <v>0</v>
      </c>
      <c r="CT88" s="567">
        <f>IF(AND(YEAR(CT$3)=YEAR('Rent Roll'!$C18),MONTH(CT$3)=MONTH('Rent Roll'!$C18)),(CT$4-DAY('Rent Roll'!$C18)+1)/CT$4,IF(AND(YEAR(CT$3)=YEAR('Rent Roll'!$D18),MONTH(CT$3)=MONTH('Rent Roll'!$D18)),DAY('Rent Roll'!$D18)/CT$4,CT44))</f>
        <v>0</v>
      </c>
      <c r="CU88" s="567">
        <f>IF(AND(YEAR(CU$3)=YEAR('Rent Roll'!$C18),MONTH(CU$3)=MONTH('Rent Roll'!$C18)),(CU$4-DAY('Rent Roll'!$C18)+1)/CU$4,IF(AND(YEAR(CU$3)=YEAR('Rent Roll'!$D18),MONTH(CU$3)=MONTH('Rent Roll'!$D18)),DAY('Rent Roll'!$D18)/CU$4,CU44))</f>
        <v>0</v>
      </c>
      <c r="CV88" s="567">
        <f>IF(AND(YEAR(CV$3)=YEAR('Rent Roll'!$C18),MONTH(CV$3)=MONTH('Rent Roll'!$C18)),(CV$4-DAY('Rent Roll'!$C18)+1)/CV$4,IF(AND(YEAR(CV$3)=YEAR('Rent Roll'!$D18),MONTH(CV$3)=MONTH('Rent Roll'!$D18)),DAY('Rent Roll'!$D18)/CV$4,CV44))</f>
        <v>0</v>
      </c>
      <c r="CW88" s="567">
        <f>IF(AND(YEAR(CW$3)=YEAR('Rent Roll'!$C18),MONTH(CW$3)=MONTH('Rent Roll'!$C18)),(CW$4-DAY('Rent Roll'!$C18)+1)/CW$4,IF(AND(YEAR(CW$3)=YEAR('Rent Roll'!$D18),MONTH(CW$3)=MONTH('Rent Roll'!$D18)),DAY('Rent Roll'!$D18)/CW$4,CW44))</f>
        <v>0</v>
      </c>
      <c r="CX88" s="767">
        <f>IF(AND(YEAR(CX$3)=YEAR('Rent Roll'!$C18),MONTH(CX$3)=MONTH('Rent Roll'!$C18)),(CX$4-DAY('Rent Roll'!$C18)+1)/CX$4,IF(AND(YEAR(CX$3)=YEAR('Rent Roll'!$D18),MONTH(CX$3)=MONTH('Rent Roll'!$D18)),DAY('Rent Roll'!$D18)/CX$4,CX44))</f>
        <v>0</v>
      </c>
      <c r="CY88" s="768">
        <f>IF(AND(YEAR(CY$3)=YEAR('Rent Roll'!$C18),MONTH(CY$3)=MONTH('Rent Roll'!$C18)),(CY$4-DAY('Rent Roll'!$C18)+1)/CY$4,IF(AND(YEAR(CY$3)=YEAR('Rent Roll'!$D18),MONTH(CY$3)=MONTH('Rent Roll'!$D18)),DAY('Rent Roll'!$D18)/CY$4,CY44))</f>
        <v>0</v>
      </c>
      <c r="CZ88" s="567">
        <f>IF(AND(YEAR(CZ$3)=YEAR('Rent Roll'!$C18),MONTH(CZ$3)=MONTH('Rent Roll'!$C18)),(CZ$4-DAY('Rent Roll'!$C18)+1)/CZ$4,IF(AND(YEAR(CZ$3)=YEAR('Rent Roll'!$D18),MONTH(CZ$3)=MONTH('Rent Roll'!$D18)),DAY('Rent Roll'!$D18)/CZ$4,CZ44))</f>
        <v>0</v>
      </c>
      <c r="DA88" s="567">
        <f>IF(AND(YEAR(DA$3)=YEAR('Rent Roll'!$C18),MONTH(DA$3)=MONTH('Rent Roll'!$C18)),(DA$4-DAY('Rent Roll'!$C18)+1)/DA$4,IF(AND(YEAR(DA$3)=YEAR('Rent Roll'!$D18),MONTH(DA$3)=MONTH('Rent Roll'!$D18)),DAY('Rent Roll'!$D18)/DA$4,DA44))</f>
        <v>0</v>
      </c>
      <c r="DB88" s="567">
        <f>IF(AND(YEAR(DB$3)=YEAR('Rent Roll'!$C18),MONTH(DB$3)=MONTH('Rent Roll'!$C18)),(DB$4-DAY('Rent Roll'!$C18)+1)/DB$4,IF(AND(YEAR(DB$3)=YEAR('Rent Roll'!$D18),MONTH(DB$3)=MONTH('Rent Roll'!$D18)),DAY('Rent Roll'!$D18)/DB$4,DB44))</f>
        <v>0</v>
      </c>
      <c r="DC88" s="567">
        <f>IF(AND(YEAR(DC$3)=YEAR('Rent Roll'!$C18),MONTH(DC$3)=MONTH('Rent Roll'!$C18)),(DC$4-DAY('Rent Roll'!$C18)+1)/DC$4,IF(AND(YEAR(DC$3)=YEAR('Rent Roll'!$D18),MONTH(DC$3)=MONTH('Rent Roll'!$D18)),DAY('Rent Roll'!$D18)/DC$4,DC44))</f>
        <v>0</v>
      </c>
      <c r="DD88" s="567">
        <f>IF(AND(YEAR(DD$3)=YEAR('Rent Roll'!$C18),MONTH(DD$3)=MONTH('Rent Roll'!$C18)),(DD$4-DAY('Rent Roll'!$C18)+1)/DD$4,IF(AND(YEAR(DD$3)=YEAR('Rent Roll'!$D18),MONTH(DD$3)=MONTH('Rent Roll'!$D18)),DAY('Rent Roll'!$D18)/DD$4,DD44))</f>
        <v>0</v>
      </c>
      <c r="DE88" s="567">
        <f>IF(AND(YEAR(DE$3)=YEAR('Rent Roll'!$C18),MONTH(DE$3)=MONTH('Rent Roll'!$C18)),(DE$4-DAY('Rent Roll'!$C18)+1)/DE$4,IF(AND(YEAR(DE$3)=YEAR('Rent Roll'!$D18),MONTH(DE$3)=MONTH('Rent Roll'!$D18)),DAY('Rent Roll'!$D18)/DE$4,DE44))</f>
        <v>0</v>
      </c>
      <c r="DF88" s="567">
        <f>IF(AND(YEAR(DF$3)=YEAR('Rent Roll'!$C18),MONTH(DF$3)=MONTH('Rent Roll'!$C18)),(DF$4-DAY('Rent Roll'!$C18)+1)/DF$4,IF(AND(YEAR(DF$3)=YEAR('Rent Roll'!$D18),MONTH(DF$3)=MONTH('Rent Roll'!$D18)),DAY('Rent Roll'!$D18)/DF$4,DF44))</f>
        <v>0</v>
      </c>
      <c r="DG88" s="567">
        <f>IF(AND(YEAR(DG$3)=YEAR('Rent Roll'!$C18),MONTH(DG$3)=MONTH('Rent Roll'!$C18)),(DG$4-DAY('Rent Roll'!$C18)+1)/DG$4,IF(AND(YEAR(DG$3)=YEAR('Rent Roll'!$D18),MONTH(DG$3)=MONTH('Rent Roll'!$D18)),DAY('Rent Roll'!$D18)/DG$4,DG44))</f>
        <v>0</v>
      </c>
      <c r="DH88" s="567">
        <f>IF(AND(YEAR(DH$3)=YEAR('Rent Roll'!$C18),MONTH(DH$3)=MONTH('Rent Roll'!$C18)),(DH$4-DAY('Rent Roll'!$C18)+1)/DH$4,IF(AND(YEAR(DH$3)=YEAR('Rent Roll'!$D18),MONTH(DH$3)=MONTH('Rent Roll'!$D18)),DAY('Rent Roll'!$D18)/DH$4,DH44))</f>
        <v>0</v>
      </c>
      <c r="DI88" s="567">
        <f>IF(AND(YEAR(DI$3)=YEAR('Rent Roll'!$C18),MONTH(DI$3)=MONTH('Rent Roll'!$C18)),(DI$4-DAY('Rent Roll'!$C18)+1)/DI$4,IF(AND(YEAR(DI$3)=YEAR('Rent Roll'!$D18),MONTH(DI$3)=MONTH('Rent Roll'!$D18)),DAY('Rent Roll'!$D18)/DI$4,DI44))</f>
        <v>0</v>
      </c>
      <c r="DJ88" s="767">
        <f>IF(AND(YEAR(DJ$3)=YEAR('Rent Roll'!$C18),MONTH(DJ$3)=MONTH('Rent Roll'!$C18)),(DJ$4-DAY('Rent Roll'!$C18)+1)/DJ$4,IF(AND(YEAR(DJ$3)=YEAR('Rent Roll'!$D18),MONTH(DJ$3)=MONTH('Rent Roll'!$D18)),DAY('Rent Roll'!$D18)/DJ$4,DJ44))</f>
        <v>0</v>
      </c>
      <c r="DK88" s="768">
        <f>IF(AND(YEAR(DK$3)=YEAR('Rent Roll'!$C18),MONTH(DK$3)=MONTH('Rent Roll'!$C18)),(DK$4-DAY('Rent Roll'!$C18)+1)/DK$4,IF(AND(YEAR(DK$3)=YEAR('Rent Roll'!$D18),MONTH(DK$3)=MONTH('Rent Roll'!$D18)),DAY('Rent Roll'!$D18)/DK$4,DK44))</f>
        <v>0</v>
      </c>
      <c r="DL88" s="567">
        <f>IF(AND(YEAR(DL$3)=YEAR('Rent Roll'!$C18),MONTH(DL$3)=MONTH('Rent Roll'!$C18)),(DL$4-DAY('Rent Roll'!$C18)+1)/DL$4,IF(AND(YEAR(DL$3)=YEAR('Rent Roll'!$D18),MONTH(DL$3)=MONTH('Rent Roll'!$D18)),DAY('Rent Roll'!$D18)/DL$4,DL44))</f>
        <v>0</v>
      </c>
      <c r="DM88" s="567">
        <f>IF(AND(YEAR(DM$3)=YEAR('Rent Roll'!$C18),MONTH(DM$3)=MONTH('Rent Roll'!$C18)),(DM$4-DAY('Rent Roll'!$C18)+1)/DM$4,IF(AND(YEAR(DM$3)=YEAR('Rent Roll'!$D18),MONTH(DM$3)=MONTH('Rent Roll'!$D18)),DAY('Rent Roll'!$D18)/DM$4,DM44))</f>
        <v>0</v>
      </c>
      <c r="DN88" s="567">
        <f>IF(AND(YEAR(DN$3)=YEAR('Rent Roll'!$C18),MONTH(DN$3)=MONTH('Rent Roll'!$C18)),(DN$4-DAY('Rent Roll'!$C18)+1)/DN$4,IF(AND(YEAR(DN$3)=YEAR('Rent Roll'!$D18),MONTH(DN$3)=MONTH('Rent Roll'!$D18)),DAY('Rent Roll'!$D18)/DN$4,DN44))</f>
        <v>0</v>
      </c>
      <c r="DO88" s="567">
        <f>IF(AND(YEAR(DO$3)=YEAR('Rent Roll'!$C18),MONTH(DO$3)=MONTH('Rent Roll'!$C18)),(DO$4-DAY('Rent Roll'!$C18)+1)/DO$4,IF(AND(YEAR(DO$3)=YEAR('Rent Roll'!$D18),MONTH(DO$3)=MONTH('Rent Roll'!$D18)),DAY('Rent Roll'!$D18)/DO$4,DO44))</f>
        <v>0</v>
      </c>
      <c r="DP88" s="567">
        <f>IF(AND(YEAR(DP$3)=YEAR('Rent Roll'!$C18),MONTH(DP$3)=MONTH('Rent Roll'!$C18)),(DP$4-DAY('Rent Roll'!$C18)+1)/DP$4,IF(AND(YEAR(DP$3)=YEAR('Rent Roll'!$D18),MONTH(DP$3)=MONTH('Rent Roll'!$D18)),DAY('Rent Roll'!$D18)/DP$4,DP44))</f>
        <v>0</v>
      </c>
      <c r="DQ88" s="567">
        <f>IF(AND(YEAR(DQ$3)=YEAR('Rent Roll'!$C18),MONTH(DQ$3)=MONTH('Rent Roll'!$C18)),(DQ$4-DAY('Rent Roll'!$C18)+1)/DQ$4,IF(AND(YEAR(DQ$3)=YEAR('Rent Roll'!$D18),MONTH(DQ$3)=MONTH('Rent Roll'!$D18)),DAY('Rent Roll'!$D18)/DQ$4,DQ44))</f>
        <v>0</v>
      </c>
      <c r="DR88" s="567">
        <f>IF(AND(YEAR(DR$3)=YEAR('Rent Roll'!$C18),MONTH(DR$3)=MONTH('Rent Roll'!$C18)),(DR$4-DAY('Rent Roll'!$C18)+1)/DR$4,IF(AND(YEAR(DR$3)=YEAR('Rent Roll'!$D18),MONTH(DR$3)=MONTH('Rent Roll'!$D18)),DAY('Rent Roll'!$D18)/DR$4,DR44))</f>
        <v>0</v>
      </c>
      <c r="DS88" s="567">
        <f>IF(AND(YEAR(DS$3)=YEAR('Rent Roll'!$C18),MONTH(DS$3)=MONTH('Rent Roll'!$C18)),(DS$4-DAY('Rent Roll'!$C18)+1)/DS$4,IF(AND(YEAR(DS$3)=YEAR('Rent Roll'!$D18),MONTH(DS$3)=MONTH('Rent Roll'!$D18)),DAY('Rent Roll'!$D18)/DS$4,DS44))</f>
        <v>0</v>
      </c>
      <c r="DT88" s="567">
        <f>IF(AND(YEAR(DT$3)=YEAR('Rent Roll'!$C18),MONTH(DT$3)=MONTH('Rent Roll'!$C18)),(DT$4-DAY('Rent Roll'!$C18)+1)/DT$4,IF(AND(YEAR(DT$3)=YEAR('Rent Roll'!$D18),MONTH(DT$3)=MONTH('Rent Roll'!$D18)),DAY('Rent Roll'!$D18)/DT$4,DT44))</f>
        <v>0</v>
      </c>
      <c r="DU88" s="567">
        <f>IF(AND(YEAR(DU$3)=YEAR('Rent Roll'!$C18),MONTH(DU$3)=MONTH('Rent Roll'!$C18)),(DU$4-DAY('Rent Roll'!$C18)+1)/DU$4,IF(AND(YEAR(DU$3)=YEAR('Rent Roll'!$D18),MONTH(DU$3)=MONTH('Rent Roll'!$D18)),DAY('Rent Roll'!$D18)/DU$4,DU44))</f>
        <v>0</v>
      </c>
      <c r="DV88" s="567">
        <f>IF(AND(YEAR(DV$3)=YEAR('Rent Roll'!$C18),MONTH(DV$3)=MONTH('Rent Roll'!$C18)),(DV$4-DAY('Rent Roll'!$C18)+1)/DV$4,IF(AND(YEAR(DV$3)=YEAR('Rent Roll'!$D18),MONTH(DV$3)=MONTH('Rent Roll'!$D18)),DAY('Rent Roll'!$D18)/DV$4,DV44))</f>
        <v>0</v>
      </c>
    </row>
    <row r="89" spans="1:126" s="563" customFormat="1" ht="12" customHeight="1" outlineLevel="1" x14ac:dyDescent="0.4">
      <c r="A89" s="730"/>
      <c r="B89" s="564">
        <f>'Rent Roll'!$B19</f>
        <v>0</v>
      </c>
      <c r="C89" s="565"/>
      <c r="D89" s="565"/>
      <c r="E89" s="566"/>
      <c r="F89" s="778">
        <f>IF(AND(YEAR(F$3)=YEAR('Rent Roll'!$C19),MONTH(F$3)=MONTH('Rent Roll'!$C19)),(F$4-DAY('Rent Roll'!$C19)+1)/F$4,IF(AND(YEAR(F$3)=YEAR('Rent Roll'!$D19),MONTH(F$3)=MONTH('Rent Roll'!$D19)),DAY('Rent Roll'!$D19)/F$4,F45))</f>
        <v>0</v>
      </c>
      <c r="G89" s="768">
        <f>IF(AND(YEAR(G$3)=YEAR('Rent Roll'!$C19),MONTH(G$3)=MONTH('Rent Roll'!$C19)),(G$4-DAY('Rent Roll'!$C19)+1)/G$4,IF(AND(YEAR(G$3)=YEAR('Rent Roll'!$D19),MONTH(G$3)=MONTH('Rent Roll'!$D19)),DAY('Rent Roll'!$D19)/G$4,G45))</f>
        <v>0</v>
      </c>
      <c r="H89" s="567">
        <f>IF(AND(YEAR(H$3)=YEAR('Rent Roll'!$C19),MONTH(H$3)=MONTH('Rent Roll'!$C19)),(H$4-DAY('Rent Roll'!$C19)+1)/H$4,IF(AND(YEAR(H$3)=YEAR('Rent Roll'!$D19),MONTH(H$3)=MONTH('Rent Roll'!$D19)),DAY('Rent Roll'!$D19)/H$4,H45))</f>
        <v>0</v>
      </c>
      <c r="I89" s="567">
        <f>IF(AND(YEAR(I$3)=YEAR('Rent Roll'!$C19),MONTH(I$3)=MONTH('Rent Roll'!$C19)),(I$4-DAY('Rent Roll'!$C19)+1)/I$4,IF(AND(YEAR(I$3)=YEAR('Rent Roll'!$D19),MONTH(I$3)=MONTH('Rent Roll'!$D19)),DAY('Rent Roll'!$D19)/I$4,I45))</f>
        <v>0</v>
      </c>
      <c r="J89" s="567">
        <f>IF(AND(YEAR(J$3)=YEAR('Rent Roll'!$C19),MONTH(J$3)=MONTH('Rent Roll'!$C19)),(J$4-DAY('Rent Roll'!$C19)+1)/J$4,IF(AND(YEAR(J$3)=YEAR('Rent Roll'!$D19),MONTH(J$3)=MONTH('Rent Roll'!$D19)),DAY('Rent Roll'!$D19)/J$4,J45))</f>
        <v>0</v>
      </c>
      <c r="K89" s="567">
        <f>IF(AND(YEAR(K$3)=YEAR('Rent Roll'!$C19),MONTH(K$3)=MONTH('Rent Roll'!$C19)),(K$4-DAY('Rent Roll'!$C19)+1)/K$4,IF(AND(YEAR(K$3)=YEAR('Rent Roll'!$D19),MONTH(K$3)=MONTH('Rent Roll'!$D19)),DAY('Rent Roll'!$D19)/K$4,K45))</f>
        <v>0</v>
      </c>
      <c r="L89" s="567">
        <f>IF(AND(YEAR(L$3)=YEAR('Rent Roll'!$C19),MONTH(L$3)=MONTH('Rent Roll'!$C19)),(L$4-DAY('Rent Roll'!$C19)+1)/L$4,IF(AND(YEAR(L$3)=YEAR('Rent Roll'!$D19),MONTH(L$3)=MONTH('Rent Roll'!$D19)),DAY('Rent Roll'!$D19)/L$4,L45))</f>
        <v>0</v>
      </c>
      <c r="M89" s="567">
        <f>IF(AND(YEAR(M$3)=YEAR('Rent Roll'!$C19),MONTH(M$3)=MONTH('Rent Roll'!$C19)),(M$4-DAY('Rent Roll'!$C19)+1)/M$4,IF(AND(YEAR(M$3)=YEAR('Rent Roll'!$D19),MONTH(M$3)=MONTH('Rent Roll'!$D19)),DAY('Rent Roll'!$D19)/M$4,M45))</f>
        <v>0</v>
      </c>
      <c r="N89" s="567">
        <f>IF(AND(YEAR(N$3)=YEAR('Rent Roll'!$C19),MONTH(N$3)=MONTH('Rent Roll'!$C19)),(N$4-DAY('Rent Roll'!$C19)+1)/N$4,IF(AND(YEAR(N$3)=YEAR('Rent Roll'!$D19),MONTH(N$3)=MONTH('Rent Roll'!$D19)),DAY('Rent Roll'!$D19)/N$4,N45))</f>
        <v>0</v>
      </c>
      <c r="O89" s="567">
        <f>IF(AND(YEAR(O$3)=YEAR('Rent Roll'!$C19),MONTH(O$3)=MONTH('Rent Roll'!$C19)),(O$4-DAY('Rent Roll'!$C19)+1)/O$4,IF(AND(YEAR(O$3)=YEAR('Rent Roll'!$D19),MONTH(O$3)=MONTH('Rent Roll'!$D19)),DAY('Rent Roll'!$D19)/O$4,O45))</f>
        <v>0</v>
      </c>
      <c r="P89" s="567">
        <f>IF(AND(YEAR(P$3)=YEAR('Rent Roll'!$C19),MONTH(P$3)=MONTH('Rent Roll'!$C19)),(P$4-DAY('Rent Roll'!$C19)+1)/P$4,IF(AND(YEAR(P$3)=YEAR('Rent Roll'!$D19),MONTH(P$3)=MONTH('Rent Roll'!$D19)),DAY('Rent Roll'!$D19)/P$4,P45))</f>
        <v>0</v>
      </c>
      <c r="Q89" s="567">
        <f>IF(AND(YEAR(Q$3)=YEAR('Rent Roll'!$C19),MONTH(Q$3)=MONTH('Rent Roll'!$C19)),(Q$4-DAY('Rent Roll'!$C19)+1)/Q$4,IF(AND(YEAR(Q$3)=YEAR('Rent Roll'!$D19),MONTH(Q$3)=MONTH('Rent Roll'!$D19)),DAY('Rent Roll'!$D19)/Q$4,Q45))</f>
        <v>0</v>
      </c>
      <c r="R89" s="767">
        <f>IF(AND(YEAR(R$3)=YEAR('Rent Roll'!$C19),MONTH(R$3)=MONTH('Rent Roll'!$C19)),(R$4-DAY('Rent Roll'!$C19)+1)/R$4,IF(AND(YEAR(R$3)=YEAR('Rent Roll'!$D19),MONTH(R$3)=MONTH('Rent Roll'!$D19)),DAY('Rent Roll'!$D19)/R$4,R45))</f>
        <v>0</v>
      </c>
      <c r="S89" s="768">
        <f>IF(AND(YEAR(S$3)=YEAR('Rent Roll'!$C19),MONTH(S$3)=MONTH('Rent Roll'!$C19)),(S$4-DAY('Rent Roll'!$C19)+1)/S$4,IF(AND(YEAR(S$3)=YEAR('Rent Roll'!$D19),MONTH(S$3)=MONTH('Rent Roll'!$D19)),DAY('Rent Roll'!$D19)/S$4,S45))</f>
        <v>0</v>
      </c>
      <c r="T89" s="567">
        <f>IF(AND(YEAR(T$3)=YEAR('Rent Roll'!$C19),MONTH(T$3)=MONTH('Rent Roll'!$C19)),(T$4-DAY('Rent Roll'!$C19)+1)/T$4,IF(AND(YEAR(T$3)=YEAR('Rent Roll'!$D19),MONTH(T$3)=MONTH('Rent Roll'!$D19)),DAY('Rent Roll'!$D19)/T$4,T45))</f>
        <v>0</v>
      </c>
      <c r="U89" s="567">
        <f>IF(AND(YEAR(U$3)=YEAR('Rent Roll'!$C19),MONTH(U$3)=MONTH('Rent Roll'!$C19)),(U$4-DAY('Rent Roll'!$C19)+1)/U$4,IF(AND(YEAR(U$3)=YEAR('Rent Roll'!$D19),MONTH(U$3)=MONTH('Rent Roll'!$D19)),DAY('Rent Roll'!$D19)/U$4,U45))</f>
        <v>0</v>
      </c>
      <c r="V89" s="567">
        <f>IF(AND(YEAR(V$3)=YEAR('Rent Roll'!$C19),MONTH(V$3)=MONTH('Rent Roll'!$C19)),(V$4-DAY('Rent Roll'!$C19)+1)/V$4,IF(AND(YEAR(V$3)=YEAR('Rent Roll'!$D19),MONTH(V$3)=MONTH('Rent Roll'!$D19)),DAY('Rent Roll'!$D19)/V$4,V45))</f>
        <v>0</v>
      </c>
      <c r="W89" s="567">
        <f>IF(AND(YEAR(W$3)=YEAR('Rent Roll'!$C19),MONTH(W$3)=MONTH('Rent Roll'!$C19)),(W$4-DAY('Rent Roll'!$C19)+1)/W$4,IF(AND(YEAR(W$3)=YEAR('Rent Roll'!$D19),MONTH(W$3)=MONTH('Rent Roll'!$D19)),DAY('Rent Roll'!$D19)/W$4,W45))</f>
        <v>0</v>
      </c>
      <c r="X89" s="567">
        <f>IF(AND(YEAR(X$3)=YEAR('Rent Roll'!$C19),MONTH(X$3)=MONTH('Rent Roll'!$C19)),(X$4-DAY('Rent Roll'!$C19)+1)/X$4,IF(AND(YEAR(X$3)=YEAR('Rent Roll'!$D19),MONTH(X$3)=MONTH('Rent Roll'!$D19)),DAY('Rent Roll'!$D19)/X$4,X45))</f>
        <v>0</v>
      </c>
      <c r="Y89" s="567">
        <f>IF(AND(YEAR(Y$3)=YEAR('Rent Roll'!$C19),MONTH(Y$3)=MONTH('Rent Roll'!$C19)),(Y$4-DAY('Rent Roll'!$C19)+1)/Y$4,IF(AND(YEAR(Y$3)=YEAR('Rent Roll'!$D19),MONTH(Y$3)=MONTH('Rent Roll'!$D19)),DAY('Rent Roll'!$D19)/Y$4,Y45))</f>
        <v>0</v>
      </c>
      <c r="Z89" s="567">
        <f>IF(AND(YEAR(Z$3)=YEAR('Rent Roll'!$C19),MONTH(Z$3)=MONTH('Rent Roll'!$C19)),(Z$4-DAY('Rent Roll'!$C19)+1)/Z$4,IF(AND(YEAR(Z$3)=YEAR('Rent Roll'!$D19),MONTH(Z$3)=MONTH('Rent Roll'!$D19)),DAY('Rent Roll'!$D19)/Z$4,Z45))</f>
        <v>0</v>
      </c>
      <c r="AA89" s="567">
        <f>IF(AND(YEAR(AA$3)=YEAR('Rent Roll'!$C19),MONTH(AA$3)=MONTH('Rent Roll'!$C19)),(AA$4-DAY('Rent Roll'!$C19)+1)/AA$4,IF(AND(YEAR(AA$3)=YEAR('Rent Roll'!$D19),MONTH(AA$3)=MONTH('Rent Roll'!$D19)),DAY('Rent Roll'!$D19)/AA$4,AA45))</f>
        <v>0</v>
      </c>
      <c r="AB89" s="567">
        <f>IF(AND(YEAR(AB$3)=YEAR('Rent Roll'!$C19),MONTH(AB$3)=MONTH('Rent Roll'!$C19)),(AB$4-DAY('Rent Roll'!$C19)+1)/AB$4,IF(AND(YEAR(AB$3)=YEAR('Rent Roll'!$D19),MONTH(AB$3)=MONTH('Rent Roll'!$D19)),DAY('Rent Roll'!$D19)/AB$4,AB45))</f>
        <v>0</v>
      </c>
      <c r="AC89" s="567">
        <f>IF(AND(YEAR(AC$3)=YEAR('Rent Roll'!$C19),MONTH(AC$3)=MONTH('Rent Roll'!$C19)),(AC$4-DAY('Rent Roll'!$C19)+1)/AC$4,IF(AND(YEAR(AC$3)=YEAR('Rent Roll'!$D19),MONTH(AC$3)=MONTH('Rent Roll'!$D19)),DAY('Rent Roll'!$D19)/AC$4,AC45))</f>
        <v>0</v>
      </c>
      <c r="AD89" s="767">
        <f>IF(AND(YEAR(AD$3)=YEAR('Rent Roll'!$C19),MONTH(AD$3)=MONTH('Rent Roll'!$C19)),(AD$4-DAY('Rent Roll'!$C19)+1)/AD$4,IF(AND(YEAR(AD$3)=YEAR('Rent Roll'!$D19),MONTH(AD$3)=MONTH('Rent Roll'!$D19)),DAY('Rent Roll'!$D19)/AD$4,AD45))</f>
        <v>0</v>
      </c>
      <c r="AE89" s="768">
        <f>IF(AND(YEAR(AE$3)=YEAR('Rent Roll'!$C19),MONTH(AE$3)=MONTH('Rent Roll'!$C19)),(AE$4-DAY('Rent Roll'!$C19)+1)/AE$4,IF(AND(YEAR(AE$3)=YEAR('Rent Roll'!$D19),MONTH(AE$3)=MONTH('Rent Roll'!$D19)),DAY('Rent Roll'!$D19)/AE$4,AE45))</f>
        <v>0</v>
      </c>
      <c r="AF89" s="567">
        <f>IF(AND(YEAR(AF$3)=YEAR('Rent Roll'!$C19),MONTH(AF$3)=MONTH('Rent Roll'!$C19)),(AF$4-DAY('Rent Roll'!$C19)+1)/AF$4,IF(AND(YEAR(AF$3)=YEAR('Rent Roll'!$D19),MONTH(AF$3)=MONTH('Rent Roll'!$D19)),DAY('Rent Roll'!$D19)/AF$4,AF45))</f>
        <v>0</v>
      </c>
      <c r="AG89" s="567">
        <f>IF(AND(YEAR(AG$3)=YEAR('Rent Roll'!$C19),MONTH(AG$3)=MONTH('Rent Roll'!$C19)),(AG$4-DAY('Rent Roll'!$C19)+1)/AG$4,IF(AND(YEAR(AG$3)=YEAR('Rent Roll'!$D19),MONTH(AG$3)=MONTH('Rent Roll'!$D19)),DAY('Rent Roll'!$D19)/AG$4,AG45))</f>
        <v>0</v>
      </c>
      <c r="AH89" s="567">
        <f>IF(AND(YEAR(AH$3)=YEAR('Rent Roll'!$C19),MONTH(AH$3)=MONTH('Rent Roll'!$C19)),(AH$4-DAY('Rent Roll'!$C19)+1)/AH$4,IF(AND(YEAR(AH$3)=YEAR('Rent Roll'!$D19),MONTH(AH$3)=MONTH('Rent Roll'!$D19)),DAY('Rent Roll'!$D19)/AH$4,AH45))</f>
        <v>0</v>
      </c>
      <c r="AI89" s="567">
        <f>IF(AND(YEAR(AI$3)=YEAR('Rent Roll'!$C19),MONTH(AI$3)=MONTH('Rent Roll'!$C19)),(AI$4-DAY('Rent Roll'!$C19)+1)/AI$4,IF(AND(YEAR(AI$3)=YEAR('Rent Roll'!$D19),MONTH(AI$3)=MONTH('Rent Roll'!$D19)),DAY('Rent Roll'!$D19)/AI$4,AI45))</f>
        <v>0</v>
      </c>
      <c r="AJ89" s="567">
        <f>IF(AND(YEAR(AJ$3)=YEAR('Rent Roll'!$C19),MONTH(AJ$3)=MONTH('Rent Roll'!$C19)),(AJ$4-DAY('Rent Roll'!$C19)+1)/AJ$4,IF(AND(YEAR(AJ$3)=YEAR('Rent Roll'!$D19),MONTH(AJ$3)=MONTH('Rent Roll'!$D19)),DAY('Rent Roll'!$D19)/AJ$4,AJ45))</f>
        <v>0</v>
      </c>
      <c r="AK89" s="567">
        <f>IF(AND(YEAR(AK$3)=YEAR('Rent Roll'!$C19),MONTH(AK$3)=MONTH('Rent Roll'!$C19)),(AK$4-DAY('Rent Roll'!$C19)+1)/AK$4,IF(AND(YEAR(AK$3)=YEAR('Rent Roll'!$D19),MONTH(AK$3)=MONTH('Rent Roll'!$D19)),DAY('Rent Roll'!$D19)/AK$4,AK45))</f>
        <v>0</v>
      </c>
      <c r="AL89" s="567">
        <f>IF(AND(YEAR(AL$3)=YEAR('Rent Roll'!$C19),MONTH(AL$3)=MONTH('Rent Roll'!$C19)),(AL$4-DAY('Rent Roll'!$C19)+1)/AL$4,IF(AND(YEAR(AL$3)=YEAR('Rent Roll'!$D19),MONTH(AL$3)=MONTH('Rent Roll'!$D19)),DAY('Rent Roll'!$D19)/AL$4,AL45))</f>
        <v>0</v>
      </c>
      <c r="AM89" s="567">
        <f>IF(AND(YEAR(AM$3)=YEAR('Rent Roll'!$C19),MONTH(AM$3)=MONTH('Rent Roll'!$C19)),(AM$4-DAY('Rent Roll'!$C19)+1)/AM$4,IF(AND(YEAR(AM$3)=YEAR('Rent Roll'!$D19),MONTH(AM$3)=MONTH('Rent Roll'!$D19)),DAY('Rent Roll'!$D19)/AM$4,AM45))</f>
        <v>0</v>
      </c>
      <c r="AN89" s="567">
        <f>IF(AND(YEAR(AN$3)=YEAR('Rent Roll'!$C19),MONTH(AN$3)=MONTH('Rent Roll'!$C19)),(AN$4-DAY('Rent Roll'!$C19)+1)/AN$4,IF(AND(YEAR(AN$3)=YEAR('Rent Roll'!$D19),MONTH(AN$3)=MONTH('Rent Roll'!$D19)),DAY('Rent Roll'!$D19)/AN$4,AN45))</f>
        <v>0</v>
      </c>
      <c r="AO89" s="567">
        <f>IF(AND(YEAR(AO$3)=YEAR('Rent Roll'!$C19),MONTH(AO$3)=MONTH('Rent Roll'!$C19)),(AO$4-DAY('Rent Roll'!$C19)+1)/AO$4,IF(AND(YEAR(AO$3)=YEAR('Rent Roll'!$D19),MONTH(AO$3)=MONTH('Rent Roll'!$D19)),DAY('Rent Roll'!$D19)/AO$4,AO45))</f>
        <v>0</v>
      </c>
      <c r="AP89" s="767">
        <f>IF(AND(YEAR(AP$3)=YEAR('Rent Roll'!$C19),MONTH(AP$3)=MONTH('Rent Roll'!$C19)),(AP$4-DAY('Rent Roll'!$C19)+1)/AP$4,IF(AND(YEAR(AP$3)=YEAR('Rent Roll'!$D19),MONTH(AP$3)=MONTH('Rent Roll'!$D19)),DAY('Rent Roll'!$D19)/AP$4,AP45))</f>
        <v>0</v>
      </c>
      <c r="AQ89" s="768">
        <f>IF(AND(YEAR(AQ$3)=YEAR('Rent Roll'!$C19),MONTH(AQ$3)=MONTH('Rent Roll'!$C19)),(AQ$4-DAY('Rent Roll'!$C19)+1)/AQ$4,IF(AND(YEAR(AQ$3)=YEAR('Rent Roll'!$D19),MONTH(AQ$3)=MONTH('Rent Roll'!$D19)),DAY('Rent Roll'!$D19)/AQ$4,AQ45))</f>
        <v>0</v>
      </c>
      <c r="AR89" s="567">
        <f>IF(AND(YEAR(AR$3)=YEAR('Rent Roll'!$C19),MONTH(AR$3)=MONTH('Rent Roll'!$C19)),(AR$4-DAY('Rent Roll'!$C19)+1)/AR$4,IF(AND(YEAR(AR$3)=YEAR('Rent Roll'!$D19),MONTH(AR$3)=MONTH('Rent Roll'!$D19)),DAY('Rent Roll'!$D19)/AR$4,AR45))</f>
        <v>0</v>
      </c>
      <c r="AS89" s="567">
        <f>IF(AND(YEAR(AS$3)=YEAR('Rent Roll'!$C19),MONTH(AS$3)=MONTH('Rent Roll'!$C19)),(AS$4-DAY('Rent Roll'!$C19)+1)/AS$4,IF(AND(YEAR(AS$3)=YEAR('Rent Roll'!$D19),MONTH(AS$3)=MONTH('Rent Roll'!$D19)),DAY('Rent Roll'!$D19)/AS$4,AS45))</f>
        <v>0</v>
      </c>
      <c r="AT89" s="567">
        <f>IF(AND(YEAR(AT$3)=YEAR('Rent Roll'!$C19),MONTH(AT$3)=MONTH('Rent Roll'!$C19)),(AT$4-DAY('Rent Roll'!$C19)+1)/AT$4,IF(AND(YEAR(AT$3)=YEAR('Rent Roll'!$D19),MONTH(AT$3)=MONTH('Rent Roll'!$D19)),DAY('Rent Roll'!$D19)/AT$4,AT45))</f>
        <v>0</v>
      </c>
      <c r="AU89" s="567">
        <f>IF(AND(YEAR(AU$3)=YEAR('Rent Roll'!$C19),MONTH(AU$3)=MONTH('Rent Roll'!$C19)),(AU$4-DAY('Rent Roll'!$C19)+1)/AU$4,IF(AND(YEAR(AU$3)=YEAR('Rent Roll'!$D19),MONTH(AU$3)=MONTH('Rent Roll'!$D19)),DAY('Rent Roll'!$D19)/AU$4,AU45))</f>
        <v>0</v>
      </c>
      <c r="AV89" s="567">
        <f>IF(AND(YEAR(AV$3)=YEAR('Rent Roll'!$C19),MONTH(AV$3)=MONTH('Rent Roll'!$C19)),(AV$4-DAY('Rent Roll'!$C19)+1)/AV$4,IF(AND(YEAR(AV$3)=YEAR('Rent Roll'!$D19),MONTH(AV$3)=MONTH('Rent Roll'!$D19)),DAY('Rent Roll'!$D19)/AV$4,AV45))</f>
        <v>0</v>
      </c>
      <c r="AW89" s="567">
        <f>IF(AND(YEAR(AW$3)=YEAR('Rent Roll'!$C19),MONTH(AW$3)=MONTH('Rent Roll'!$C19)),(AW$4-DAY('Rent Roll'!$C19)+1)/AW$4,IF(AND(YEAR(AW$3)=YEAR('Rent Roll'!$D19),MONTH(AW$3)=MONTH('Rent Roll'!$D19)),DAY('Rent Roll'!$D19)/AW$4,AW45))</f>
        <v>0</v>
      </c>
      <c r="AX89" s="567">
        <f>IF(AND(YEAR(AX$3)=YEAR('Rent Roll'!$C19),MONTH(AX$3)=MONTH('Rent Roll'!$C19)),(AX$4-DAY('Rent Roll'!$C19)+1)/AX$4,IF(AND(YEAR(AX$3)=YEAR('Rent Roll'!$D19),MONTH(AX$3)=MONTH('Rent Roll'!$D19)),DAY('Rent Roll'!$D19)/AX$4,AX45))</f>
        <v>0</v>
      </c>
      <c r="AY89" s="567">
        <f>IF(AND(YEAR(AY$3)=YEAR('Rent Roll'!$C19),MONTH(AY$3)=MONTH('Rent Roll'!$C19)),(AY$4-DAY('Rent Roll'!$C19)+1)/AY$4,IF(AND(YEAR(AY$3)=YEAR('Rent Roll'!$D19),MONTH(AY$3)=MONTH('Rent Roll'!$D19)),DAY('Rent Roll'!$D19)/AY$4,AY45))</f>
        <v>0</v>
      </c>
      <c r="AZ89" s="567">
        <f>IF(AND(YEAR(AZ$3)=YEAR('Rent Roll'!$C19),MONTH(AZ$3)=MONTH('Rent Roll'!$C19)),(AZ$4-DAY('Rent Roll'!$C19)+1)/AZ$4,IF(AND(YEAR(AZ$3)=YEAR('Rent Roll'!$D19),MONTH(AZ$3)=MONTH('Rent Roll'!$D19)),DAY('Rent Roll'!$D19)/AZ$4,AZ45))</f>
        <v>0</v>
      </c>
      <c r="BA89" s="567">
        <f>IF(AND(YEAR(BA$3)=YEAR('Rent Roll'!$C19),MONTH(BA$3)=MONTH('Rent Roll'!$C19)),(BA$4-DAY('Rent Roll'!$C19)+1)/BA$4,IF(AND(YEAR(BA$3)=YEAR('Rent Roll'!$D19),MONTH(BA$3)=MONTH('Rent Roll'!$D19)),DAY('Rent Roll'!$D19)/BA$4,BA45))</f>
        <v>0</v>
      </c>
      <c r="BB89" s="767">
        <f>IF(AND(YEAR(BB$3)=YEAR('Rent Roll'!$C19),MONTH(BB$3)=MONTH('Rent Roll'!$C19)),(BB$4-DAY('Rent Roll'!$C19)+1)/BB$4,IF(AND(YEAR(BB$3)=YEAR('Rent Roll'!$D19),MONTH(BB$3)=MONTH('Rent Roll'!$D19)),DAY('Rent Roll'!$D19)/BB$4,BB45))</f>
        <v>0</v>
      </c>
      <c r="BC89" s="768">
        <f>IF(AND(YEAR(BC$3)=YEAR('Rent Roll'!$C19),MONTH(BC$3)=MONTH('Rent Roll'!$C19)),(BC$4-DAY('Rent Roll'!$C19)+1)/BC$4,IF(AND(YEAR(BC$3)=YEAR('Rent Roll'!$D19),MONTH(BC$3)=MONTH('Rent Roll'!$D19)),DAY('Rent Roll'!$D19)/BC$4,BC45))</f>
        <v>0</v>
      </c>
      <c r="BD89" s="567">
        <f>IF(AND(YEAR(BD$3)=YEAR('Rent Roll'!$C19),MONTH(BD$3)=MONTH('Rent Roll'!$C19)),(BD$4-DAY('Rent Roll'!$C19)+1)/BD$4,IF(AND(YEAR(BD$3)=YEAR('Rent Roll'!$D19),MONTH(BD$3)=MONTH('Rent Roll'!$D19)),DAY('Rent Roll'!$D19)/BD$4,BD45))</f>
        <v>0</v>
      </c>
      <c r="BE89" s="567">
        <f>IF(AND(YEAR(BE$3)=YEAR('Rent Roll'!$C19),MONTH(BE$3)=MONTH('Rent Roll'!$C19)),(BE$4-DAY('Rent Roll'!$C19)+1)/BE$4,IF(AND(YEAR(BE$3)=YEAR('Rent Roll'!$D19),MONTH(BE$3)=MONTH('Rent Roll'!$D19)),DAY('Rent Roll'!$D19)/BE$4,BE45))</f>
        <v>0</v>
      </c>
      <c r="BF89" s="567">
        <f>IF(AND(YEAR(BF$3)=YEAR('Rent Roll'!$C19),MONTH(BF$3)=MONTH('Rent Roll'!$C19)),(BF$4-DAY('Rent Roll'!$C19)+1)/BF$4,IF(AND(YEAR(BF$3)=YEAR('Rent Roll'!$D19),MONTH(BF$3)=MONTH('Rent Roll'!$D19)),DAY('Rent Roll'!$D19)/BF$4,BF45))</f>
        <v>0</v>
      </c>
      <c r="BG89" s="567">
        <f>IF(AND(YEAR(BG$3)=YEAR('Rent Roll'!$C19),MONTH(BG$3)=MONTH('Rent Roll'!$C19)),(BG$4-DAY('Rent Roll'!$C19)+1)/BG$4,IF(AND(YEAR(BG$3)=YEAR('Rent Roll'!$D19),MONTH(BG$3)=MONTH('Rent Roll'!$D19)),DAY('Rent Roll'!$D19)/BG$4,BG45))</f>
        <v>0</v>
      </c>
      <c r="BH89" s="567">
        <f>IF(AND(YEAR(BH$3)=YEAR('Rent Roll'!$C19),MONTH(BH$3)=MONTH('Rent Roll'!$C19)),(BH$4-DAY('Rent Roll'!$C19)+1)/BH$4,IF(AND(YEAR(BH$3)=YEAR('Rent Roll'!$D19),MONTH(BH$3)=MONTH('Rent Roll'!$D19)),DAY('Rent Roll'!$D19)/BH$4,BH45))</f>
        <v>0</v>
      </c>
      <c r="BI89" s="567">
        <f>IF(AND(YEAR(BI$3)=YEAR('Rent Roll'!$C19),MONTH(BI$3)=MONTH('Rent Roll'!$C19)),(BI$4-DAY('Rent Roll'!$C19)+1)/BI$4,IF(AND(YEAR(BI$3)=YEAR('Rent Roll'!$D19),MONTH(BI$3)=MONTH('Rent Roll'!$D19)),DAY('Rent Roll'!$D19)/BI$4,BI45))</f>
        <v>0</v>
      </c>
      <c r="BJ89" s="567">
        <f>IF(AND(YEAR(BJ$3)=YEAR('Rent Roll'!$C19),MONTH(BJ$3)=MONTH('Rent Roll'!$C19)),(BJ$4-DAY('Rent Roll'!$C19)+1)/BJ$4,IF(AND(YEAR(BJ$3)=YEAR('Rent Roll'!$D19),MONTH(BJ$3)=MONTH('Rent Roll'!$D19)),DAY('Rent Roll'!$D19)/BJ$4,BJ45))</f>
        <v>0</v>
      </c>
      <c r="BK89" s="567">
        <f>IF(AND(YEAR(BK$3)=YEAR('Rent Roll'!$C19),MONTH(BK$3)=MONTH('Rent Roll'!$C19)),(BK$4-DAY('Rent Roll'!$C19)+1)/BK$4,IF(AND(YEAR(BK$3)=YEAR('Rent Roll'!$D19),MONTH(BK$3)=MONTH('Rent Roll'!$D19)),DAY('Rent Roll'!$D19)/BK$4,BK45))</f>
        <v>0</v>
      </c>
      <c r="BL89" s="567">
        <f>IF(AND(YEAR(BL$3)=YEAR('Rent Roll'!$C19),MONTH(BL$3)=MONTH('Rent Roll'!$C19)),(BL$4-DAY('Rent Roll'!$C19)+1)/BL$4,IF(AND(YEAR(BL$3)=YEAR('Rent Roll'!$D19),MONTH(BL$3)=MONTH('Rent Roll'!$D19)),DAY('Rent Roll'!$D19)/BL$4,BL45))</f>
        <v>0</v>
      </c>
      <c r="BM89" s="567">
        <f>IF(AND(YEAR(BM$3)=YEAR('Rent Roll'!$C19),MONTH(BM$3)=MONTH('Rent Roll'!$C19)),(BM$4-DAY('Rent Roll'!$C19)+1)/BM$4,IF(AND(YEAR(BM$3)=YEAR('Rent Roll'!$D19),MONTH(BM$3)=MONTH('Rent Roll'!$D19)),DAY('Rent Roll'!$D19)/BM$4,BM45))</f>
        <v>0</v>
      </c>
      <c r="BN89" s="767">
        <f>IF(AND(YEAR(BN$3)=YEAR('Rent Roll'!$C19),MONTH(BN$3)=MONTH('Rent Roll'!$C19)),(BN$4-DAY('Rent Roll'!$C19)+1)/BN$4,IF(AND(YEAR(BN$3)=YEAR('Rent Roll'!$D19),MONTH(BN$3)=MONTH('Rent Roll'!$D19)),DAY('Rent Roll'!$D19)/BN$4,BN45))</f>
        <v>0</v>
      </c>
      <c r="BO89" s="768">
        <f>IF(AND(YEAR(BO$3)=YEAR('Rent Roll'!$C19),MONTH(BO$3)=MONTH('Rent Roll'!$C19)),(BO$4-DAY('Rent Roll'!$C19)+1)/BO$4,IF(AND(YEAR(BO$3)=YEAR('Rent Roll'!$D19),MONTH(BO$3)=MONTH('Rent Roll'!$D19)),DAY('Rent Roll'!$D19)/BO$4,BO45))</f>
        <v>0</v>
      </c>
      <c r="BP89" s="567">
        <f>IF(AND(YEAR(BP$3)=YEAR('Rent Roll'!$C19),MONTH(BP$3)=MONTH('Rent Roll'!$C19)),(BP$4-DAY('Rent Roll'!$C19)+1)/BP$4,IF(AND(YEAR(BP$3)=YEAR('Rent Roll'!$D19),MONTH(BP$3)=MONTH('Rent Roll'!$D19)),DAY('Rent Roll'!$D19)/BP$4,BP45))</f>
        <v>0</v>
      </c>
      <c r="BQ89" s="567">
        <f>IF(AND(YEAR(BQ$3)=YEAR('Rent Roll'!$C19),MONTH(BQ$3)=MONTH('Rent Roll'!$C19)),(BQ$4-DAY('Rent Roll'!$C19)+1)/BQ$4,IF(AND(YEAR(BQ$3)=YEAR('Rent Roll'!$D19),MONTH(BQ$3)=MONTH('Rent Roll'!$D19)),DAY('Rent Roll'!$D19)/BQ$4,BQ45))</f>
        <v>0</v>
      </c>
      <c r="BR89" s="567">
        <f>IF(AND(YEAR(BR$3)=YEAR('Rent Roll'!$C19),MONTH(BR$3)=MONTH('Rent Roll'!$C19)),(BR$4-DAY('Rent Roll'!$C19)+1)/BR$4,IF(AND(YEAR(BR$3)=YEAR('Rent Roll'!$D19),MONTH(BR$3)=MONTH('Rent Roll'!$D19)),DAY('Rent Roll'!$D19)/BR$4,BR45))</f>
        <v>0</v>
      </c>
      <c r="BS89" s="567">
        <f>IF(AND(YEAR(BS$3)=YEAR('Rent Roll'!$C19),MONTH(BS$3)=MONTH('Rent Roll'!$C19)),(BS$4-DAY('Rent Roll'!$C19)+1)/BS$4,IF(AND(YEAR(BS$3)=YEAR('Rent Roll'!$D19),MONTH(BS$3)=MONTH('Rent Roll'!$D19)),DAY('Rent Roll'!$D19)/BS$4,BS45))</f>
        <v>0</v>
      </c>
      <c r="BT89" s="567">
        <f>IF(AND(YEAR(BT$3)=YEAR('Rent Roll'!$C19),MONTH(BT$3)=MONTH('Rent Roll'!$C19)),(BT$4-DAY('Rent Roll'!$C19)+1)/BT$4,IF(AND(YEAR(BT$3)=YEAR('Rent Roll'!$D19),MONTH(BT$3)=MONTH('Rent Roll'!$D19)),DAY('Rent Roll'!$D19)/BT$4,BT45))</f>
        <v>0</v>
      </c>
      <c r="BU89" s="567">
        <f>IF(AND(YEAR(BU$3)=YEAR('Rent Roll'!$C19),MONTH(BU$3)=MONTH('Rent Roll'!$C19)),(BU$4-DAY('Rent Roll'!$C19)+1)/BU$4,IF(AND(YEAR(BU$3)=YEAR('Rent Roll'!$D19),MONTH(BU$3)=MONTH('Rent Roll'!$D19)),DAY('Rent Roll'!$D19)/BU$4,BU45))</f>
        <v>0</v>
      </c>
      <c r="BV89" s="567">
        <f>IF(AND(YEAR(BV$3)=YEAR('Rent Roll'!$C19),MONTH(BV$3)=MONTH('Rent Roll'!$C19)),(BV$4-DAY('Rent Roll'!$C19)+1)/BV$4,IF(AND(YEAR(BV$3)=YEAR('Rent Roll'!$D19),MONTH(BV$3)=MONTH('Rent Roll'!$D19)),DAY('Rent Roll'!$D19)/BV$4,BV45))</f>
        <v>0</v>
      </c>
      <c r="BW89" s="567">
        <f>IF(AND(YEAR(BW$3)=YEAR('Rent Roll'!$C19),MONTH(BW$3)=MONTH('Rent Roll'!$C19)),(BW$4-DAY('Rent Roll'!$C19)+1)/BW$4,IF(AND(YEAR(BW$3)=YEAR('Rent Roll'!$D19),MONTH(BW$3)=MONTH('Rent Roll'!$D19)),DAY('Rent Roll'!$D19)/BW$4,BW45))</f>
        <v>0</v>
      </c>
      <c r="BX89" s="567">
        <f>IF(AND(YEAR(BX$3)=YEAR('Rent Roll'!$C19),MONTH(BX$3)=MONTH('Rent Roll'!$C19)),(BX$4-DAY('Rent Roll'!$C19)+1)/BX$4,IF(AND(YEAR(BX$3)=YEAR('Rent Roll'!$D19),MONTH(BX$3)=MONTH('Rent Roll'!$D19)),DAY('Rent Roll'!$D19)/BX$4,BX45))</f>
        <v>0</v>
      </c>
      <c r="BY89" s="567">
        <f>IF(AND(YEAR(BY$3)=YEAR('Rent Roll'!$C19),MONTH(BY$3)=MONTH('Rent Roll'!$C19)),(BY$4-DAY('Rent Roll'!$C19)+1)/BY$4,IF(AND(YEAR(BY$3)=YEAR('Rent Roll'!$D19),MONTH(BY$3)=MONTH('Rent Roll'!$D19)),DAY('Rent Roll'!$D19)/BY$4,BY45))</f>
        <v>0</v>
      </c>
      <c r="BZ89" s="767">
        <f>IF(AND(YEAR(BZ$3)=YEAR('Rent Roll'!$C19),MONTH(BZ$3)=MONTH('Rent Roll'!$C19)),(BZ$4-DAY('Rent Roll'!$C19)+1)/BZ$4,IF(AND(YEAR(BZ$3)=YEAR('Rent Roll'!$D19),MONTH(BZ$3)=MONTH('Rent Roll'!$D19)),DAY('Rent Roll'!$D19)/BZ$4,BZ45))</f>
        <v>0</v>
      </c>
      <c r="CA89" s="768">
        <f>IF(AND(YEAR(CA$3)=YEAR('Rent Roll'!$C19),MONTH(CA$3)=MONTH('Rent Roll'!$C19)),(CA$4-DAY('Rent Roll'!$C19)+1)/CA$4,IF(AND(YEAR(CA$3)=YEAR('Rent Roll'!$D19),MONTH(CA$3)=MONTH('Rent Roll'!$D19)),DAY('Rent Roll'!$D19)/CA$4,CA45))</f>
        <v>0</v>
      </c>
      <c r="CB89" s="567">
        <f>IF(AND(YEAR(CB$3)=YEAR('Rent Roll'!$C19),MONTH(CB$3)=MONTH('Rent Roll'!$C19)),(CB$4-DAY('Rent Roll'!$C19)+1)/CB$4,IF(AND(YEAR(CB$3)=YEAR('Rent Roll'!$D19),MONTH(CB$3)=MONTH('Rent Roll'!$D19)),DAY('Rent Roll'!$D19)/CB$4,CB45))</f>
        <v>0</v>
      </c>
      <c r="CC89" s="567">
        <f>IF(AND(YEAR(CC$3)=YEAR('Rent Roll'!$C19),MONTH(CC$3)=MONTH('Rent Roll'!$C19)),(CC$4-DAY('Rent Roll'!$C19)+1)/CC$4,IF(AND(YEAR(CC$3)=YEAR('Rent Roll'!$D19),MONTH(CC$3)=MONTH('Rent Roll'!$D19)),DAY('Rent Roll'!$D19)/CC$4,CC45))</f>
        <v>0</v>
      </c>
      <c r="CD89" s="567">
        <f>IF(AND(YEAR(CD$3)=YEAR('Rent Roll'!$C19),MONTH(CD$3)=MONTH('Rent Roll'!$C19)),(CD$4-DAY('Rent Roll'!$C19)+1)/CD$4,IF(AND(YEAR(CD$3)=YEAR('Rent Roll'!$D19),MONTH(CD$3)=MONTH('Rent Roll'!$D19)),DAY('Rent Roll'!$D19)/CD$4,CD45))</f>
        <v>0</v>
      </c>
      <c r="CE89" s="567">
        <f>IF(AND(YEAR(CE$3)=YEAR('Rent Roll'!$C19),MONTH(CE$3)=MONTH('Rent Roll'!$C19)),(CE$4-DAY('Rent Roll'!$C19)+1)/CE$4,IF(AND(YEAR(CE$3)=YEAR('Rent Roll'!$D19),MONTH(CE$3)=MONTH('Rent Roll'!$D19)),DAY('Rent Roll'!$D19)/CE$4,CE45))</f>
        <v>0</v>
      </c>
      <c r="CF89" s="567">
        <f>IF(AND(YEAR(CF$3)=YEAR('Rent Roll'!$C19),MONTH(CF$3)=MONTH('Rent Roll'!$C19)),(CF$4-DAY('Rent Roll'!$C19)+1)/CF$4,IF(AND(YEAR(CF$3)=YEAR('Rent Roll'!$D19),MONTH(CF$3)=MONTH('Rent Roll'!$D19)),DAY('Rent Roll'!$D19)/CF$4,CF45))</f>
        <v>0</v>
      </c>
      <c r="CG89" s="567">
        <f>IF(AND(YEAR(CG$3)=YEAR('Rent Roll'!$C19),MONTH(CG$3)=MONTH('Rent Roll'!$C19)),(CG$4-DAY('Rent Roll'!$C19)+1)/CG$4,IF(AND(YEAR(CG$3)=YEAR('Rent Roll'!$D19),MONTH(CG$3)=MONTH('Rent Roll'!$D19)),DAY('Rent Roll'!$D19)/CG$4,CG45))</f>
        <v>0</v>
      </c>
      <c r="CH89" s="567">
        <f>IF(AND(YEAR(CH$3)=YEAR('Rent Roll'!$C19),MONTH(CH$3)=MONTH('Rent Roll'!$C19)),(CH$4-DAY('Rent Roll'!$C19)+1)/CH$4,IF(AND(YEAR(CH$3)=YEAR('Rent Roll'!$D19),MONTH(CH$3)=MONTH('Rent Roll'!$D19)),DAY('Rent Roll'!$D19)/CH$4,CH45))</f>
        <v>0</v>
      </c>
      <c r="CI89" s="567">
        <f>IF(AND(YEAR(CI$3)=YEAR('Rent Roll'!$C19),MONTH(CI$3)=MONTH('Rent Roll'!$C19)),(CI$4-DAY('Rent Roll'!$C19)+1)/CI$4,IF(AND(YEAR(CI$3)=YEAR('Rent Roll'!$D19),MONTH(CI$3)=MONTH('Rent Roll'!$D19)),DAY('Rent Roll'!$D19)/CI$4,CI45))</f>
        <v>0</v>
      </c>
      <c r="CJ89" s="567">
        <f>IF(AND(YEAR(CJ$3)=YEAR('Rent Roll'!$C19),MONTH(CJ$3)=MONTH('Rent Roll'!$C19)),(CJ$4-DAY('Rent Roll'!$C19)+1)/CJ$4,IF(AND(YEAR(CJ$3)=YEAR('Rent Roll'!$D19),MONTH(CJ$3)=MONTH('Rent Roll'!$D19)),DAY('Rent Roll'!$D19)/CJ$4,CJ45))</f>
        <v>0</v>
      </c>
      <c r="CK89" s="567">
        <f>IF(AND(YEAR(CK$3)=YEAR('Rent Roll'!$C19),MONTH(CK$3)=MONTH('Rent Roll'!$C19)),(CK$4-DAY('Rent Roll'!$C19)+1)/CK$4,IF(AND(YEAR(CK$3)=YEAR('Rent Roll'!$D19),MONTH(CK$3)=MONTH('Rent Roll'!$D19)),DAY('Rent Roll'!$D19)/CK$4,CK45))</f>
        <v>0</v>
      </c>
      <c r="CL89" s="767">
        <f>IF(AND(YEAR(CL$3)=YEAR('Rent Roll'!$C19),MONTH(CL$3)=MONTH('Rent Roll'!$C19)),(CL$4-DAY('Rent Roll'!$C19)+1)/CL$4,IF(AND(YEAR(CL$3)=YEAR('Rent Roll'!$D19),MONTH(CL$3)=MONTH('Rent Roll'!$D19)),DAY('Rent Roll'!$D19)/CL$4,CL45))</f>
        <v>0</v>
      </c>
      <c r="CM89" s="768">
        <f>IF(AND(YEAR(CM$3)=YEAR('Rent Roll'!$C19),MONTH(CM$3)=MONTH('Rent Roll'!$C19)),(CM$4-DAY('Rent Roll'!$C19)+1)/CM$4,IF(AND(YEAR(CM$3)=YEAR('Rent Roll'!$D19),MONTH(CM$3)=MONTH('Rent Roll'!$D19)),DAY('Rent Roll'!$D19)/CM$4,CM45))</f>
        <v>0</v>
      </c>
      <c r="CN89" s="567">
        <f>IF(AND(YEAR(CN$3)=YEAR('Rent Roll'!$C19),MONTH(CN$3)=MONTH('Rent Roll'!$C19)),(CN$4-DAY('Rent Roll'!$C19)+1)/CN$4,IF(AND(YEAR(CN$3)=YEAR('Rent Roll'!$D19),MONTH(CN$3)=MONTH('Rent Roll'!$D19)),DAY('Rent Roll'!$D19)/CN$4,CN45))</f>
        <v>0</v>
      </c>
      <c r="CO89" s="567">
        <f>IF(AND(YEAR(CO$3)=YEAR('Rent Roll'!$C19),MONTH(CO$3)=MONTH('Rent Roll'!$C19)),(CO$4-DAY('Rent Roll'!$C19)+1)/CO$4,IF(AND(YEAR(CO$3)=YEAR('Rent Roll'!$D19),MONTH(CO$3)=MONTH('Rent Roll'!$D19)),DAY('Rent Roll'!$D19)/CO$4,CO45))</f>
        <v>0</v>
      </c>
      <c r="CP89" s="567">
        <f>IF(AND(YEAR(CP$3)=YEAR('Rent Roll'!$C19),MONTH(CP$3)=MONTH('Rent Roll'!$C19)),(CP$4-DAY('Rent Roll'!$C19)+1)/CP$4,IF(AND(YEAR(CP$3)=YEAR('Rent Roll'!$D19),MONTH(CP$3)=MONTH('Rent Roll'!$D19)),DAY('Rent Roll'!$D19)/CP$4,CP45))</f>
        <v>0</v>
      </c>
      <c r="CQ89" s="567">
        <f>IF(AND(YEAR(CQ$3)=YEAR('Rent Roll'!$C19),MONTH(CQ$3)=MONTH('Rent Roll'!$C19)),(CQ$4-DAY('Rent Roll'!$C19)+1)/CQ$4,IF(AND(YEAR(CQ$3)=YEAR('Rent Roll'!$D19),MONTH(CQ$3)=MONTH('Rent Roll'!$D19)),DAY('Rent Roll'!$D19)/CQ$4,CQ45))</f>
        <v>0</v>
      </c>
      <c r="CR89" s="567">
        <f>IF(AND(YEAR(CR$3)=YEAR('Rent Roll'!$C19),MONTH(CR$3)=MONTH('Rent Roll'!$C19)),(CR$4-DAY('Rent Roll'!$C19)+1)/CR$4,IF(AND(YEAR(CR$3)=YEAR('Rent Roll'!$D19),MONTH(CR$3)=MONTH('Rent Roll'!$D19)),DAY('Rent Roll'!$D19)/CR$4,CR45))</f>
        <v>0</v>
      </c>
      <c r="CS89" s="567">
        <f>IF(AND(YEAR(CS$3)=YEAR('Rent Roll'!$C19),MONTH(CS$3)=MONTH('Rent Roll'!$C19)),(CS$4-DAY('Rent Roll'!$C19)+1)/CS$4,IF(AND(YEAR(CS$3)=YEAR('Rent Roll'!$D19),MONTH(CS$3)=MONTH('Rent Roll'!$D19)),DAY('Rent Roll'!$D19)/CS$4,CS45))</f>
        <v>0</v>
      </c>
      <c r="CT89" s="567">
        <f>IF(AND(YEAR(CT$3)=YEAR('Rent Roll'!$C19),MONTH(CT$3)=MONTH('Rent Roll'!$C19)),(CT$4-DAY('Rent Roll'!$C19)+1)/CT$4,IF(AND(YEAR(CT$3)=YEAR('Rent Roll'!$D19),MONTH(CT$3)=MONTH('Rent Roll'!$D19)),DAY('Rent Roll'!$D19)/CT$4,CT45))</f>
        <v>0</v>
      </c>
      <c r="CU89" s="567">
        <f>IF(AND(YEAR(CU$3)=YEAR('Rent Roll'!$C19),MONTH(CU$3)=MONTH('Rent Roll'!$C19)),(CU$4-DAY('Rent Roll'!$C19)+1)/CU$4,IF(AND(YEAR(CU$3)=YEAR('Rent Roll'!$D19),MONTH(CU$3)=MONTH('Rent Roll'!$D19)),DAY('Rent Roll'!$D19)/CU$4,CU45))</f>
        <v>0</v>
      </c>
      <c r="CV89" s="567">
        <f>IF(AND(YEAR(CV$3)=YEAR('Rent Roll'!$C19),MONTH(CV$3)=MONTH('Rent Roll'!$C19)),(CV$4-DAY('Rent Roll'!$C19)+1)/CV$4,IF(AND(YEAR(CV$3)=YEAR('Rent Roll'!$D19),MONTH(CV$3)=MONTH('Rent Roll'!$D19)),DAY('Rent Roll'!$D19)/CV$4,CV45))</f>
        <v>0</v>
      </c>
      <c r="CW89" s="567">
        <f>IF(AND(YEAR(CW$3)=YEAR('Rent Roll'!$C19),MONTH(CW$3)=MONTH('Rent Roll'!$C19)),(CW$4-DAY('Rent Roll'!$C19)+1)/CW$4,IF(AND(YEAR(CW$3)=YEAR('Rent Roll'!$D19),MONTH(CW$3)=MONTH('Rent Roll'!$D19)),DAY('Rent Roll'!$D19)/CW$4,CW45))</f>
        <v>0</v>
      </c>
      <c r="CX89" s="767">
        <f>IF(AND(YEAR(CX$3)=YEAR('Rent Roll'!$C19),MONTH(CX$3)=MONTH('Rent Roll'!$C19)),(CX$4-DAY('Rent Roll'!$C19)+1)/CX$4,IF(AND(YEAR(CX$3)=YEAR('Rent Roll'!$D19),MONTH(CX$3)=MONTH('Rent Roll'!$D19)),DAY('Rent Roll'!$D19)/CX$4,CX45))</f>
        <v>0</v>
      </c>
      <c r="CY89" s="768">
        <f>IF(AND(YEAR(CY$3)=YEAR('Rent Roll'!$C19),MONTH(CY$3)=MONTH('Rent Roll'!$C19)),(CY$4-DAY('Rent Roll'!$C19)+1)/CY$4,IF(AND(YEAR(CY$3)=YEAR('Rent Roll'!$D19),MONTH(CY$3)=MONTH('Rent Roll'!$D19)),DAY('Rent Roll'!$D19)/CY$4,CY45))</f>
        <v>0</v>
      </c>
      <c r="CZ89" s="567">
        <f>IF(AND(YEAR(CZ$3)=YEAR('Rent Roll'!$C19),MONTH(CZ$3)=MONTH('Rent Roll'!$C19)),(CZ$4-DAY('Rent Roll'!$C19)+1)/CZ$4,IF(AND(YEAR(CZ$3)=YEAR('Rent Roll'!$D19),MONTH(CZ$3)=MONTH('Rent Roll'!$D19)),DAY('Rent Roll'!$D19)/CZ$4,CZ45))</f>
        <v>0</v>
      </c>
      <c r="DA89" s="567">
        <f>IF(AND(YEAR(DA$3)=YEAR('Rent Roll'!$C19),MONTH(DA$3)=MONTH('Rent Roll'!$C19)),(DA$4-DAY('Rent Roll'!$C19)+1)/DA$4,IF(AND(YEAR(DA$3)=YEAR('Rent Roll'!$D19),MONTH(DA$3)=MONTH('Rent Roll'!$D19)),DAY('Rent Roll'!$D19)/DA$4,DA45))</f>
        <v>0</v>
      </c>
      <c r="DB89" s="567">
        <f>IF(AND(YEAR(DB$3)=YEAR('Rent Roll'!$C19),MONTH(DB$3)=MONTH('Rent Roll'!$C19)),(DB$4-DAY('Rent Roll'!$C19)+1)/DB$4,IF(AND(YEAR(DB$3)=YEAR('Rent Roll'!$D19),MONTH(DB$3)=MONTH('Rent Roll'!$D19)),DAY('Rent Roll'!$D19)/DB$4,DB45))</f>
        <v>0</v>
      </c>
      <c r="DC89" s="567">
        <f>IF(AND(YEAR(DC$3)=YEAR('Rent Roll'!$C19),MONTH(DC$3)=MONTH('Rent Roll'!$C19)),(DC$4-DAY('Rent Roll'!$C19)+1)/DC$4,IF(AND(YEAR(DC$3)=YEAR('Rent Roll'!$D19),MONTH(DC$3)=MONTH('Rent Roll'!$D19)),DAY('Rent Roll'!$D19)/DC$4,DC45))</f>
        <v>0</v>
      </c>
      <c r="DD89" s="567">
        <f>IF(AND(YEAR(DD$3)=YEAR('Rent Roll'!$C19),MONTH(DD$3)=MONTH('Rent Roll'!$C19)),(DD$4-DAY('Rent Roll'!$C19)+1)/DD$4,IF(AND(YEAR(DD$3)=YEAR('Rent Roll'!$D19),MONTH(DD$3)=MONTH('Rent Roll'!$D19)),DAY('Rent Roll'!$D19)/DD$4,DD45))</f>
        <v>0</v>
      </c>
      <c r="DE89" s="567">
        <f>IF(AND(YEAR(DE$3)=YEAR('Rent Roll'!$C19),MONTH(DE$3)=MONTH('Rent Roll'!$C19)),(DE$4-DAY('Rent Roll'!$C19)+1)/DE$4,IF(AND(YEAR(DE$3)=YEAR('Rent Roll'!$D19),MONTH(DE$3)=MONTH('Rent Roll'!$D19)),DAY('Rent Roll'!$D19)/DE$4,DE45))</f>
        <v>0</v>
      </c>
      <c r="DF89" s="567">
        <f>IF(AND(YEAR(DF$3)=YEAR('Rent Roll'!$C19),MONTH(DF$3)=MONTH('Rent Roll'!$C19)),(DF$4-DAY('Rent Roll'!$C19)+1)/DF$4,IF(AND(YEAR(DF$3)=YEAR('Rent Roll'!$D19),MONTH(DF$3)=MONTH('Rent Roll'!$D19)),DAY('Rent Roll'!$D19)/DF$4,DF45))</f>
        <v>0</v>
      </c>
      <c r="DG89" s="567">
        <f>IF(AND(YEAR(DG$3)=YEAR('Rent Roll'!$C19),MONTH(DG$3)=MONTH('Rent Roll'!$C19)),(DG$4-DAY('Rent Roll'!$C19)+1)/DG$4,IF(AND(YEAR(DG$3)=YEAR('Rent Roll'!$D19),MONTH(DG$3)=MONTH('Rent Roll'!$D19)),DAY('Rent Roll'!$D19)/DG$4,DG45))</f>
        <v>0</v>
      </c>
      <c r="DH89" s="567">
        <f>IF(AND(YEAR(DH$3)=YEAR('Rent Roll'!$C19),MONTH(DH$3)=MONTH('Rent Roll'!$C19)),(DH$4-DAY('Rent Roll'!$C19)+1)/DH$4,IF(AND(YEAR(DH$3)=YEAR('Rent Roll'!$D19),MONTH(DH$3)=MONTH('Rent Roll'!$D19)),DAY('Rent Roll'!$D19)/DH$4,DH45))</f>
        <v>0</v>
      </c>
      <c r="DI89" s="567">
        <f>IF(AND(YEAR(DI$3)=YEAR('Rent Roll'!$C19),MONTH(DI$3)=MONTH('Rent Roll'!$C19)),(DI$4-DAY('Rent Roll'!$C19)+1)/DI$4,IF(AND(YEAR(DI$3)=YEAR('Rent Roll'!$D19),MONTH(DI$3)=MONTH('Rent Roll'!$D19)),DAY('Rent Roll'!$D19)/DI$4,DI45))</f>
        <v>0</v>
      </c>
      <c r="DJ89" s="767">
        <f>IF(AND(YEAR(DJ$3)=YEAR('Rent Roll'!$C19),MONTH(DJ$3)=MONTH('Rent Roll'!$C19)),(DJ$4-DAY('Rent Roll'!$C19)+1)/DJ$4,IF(AND(YEAR(DJ$3)=YEAR('Rent Roll'!$D19),MONTH(DJ$3)=MONTH('Rent Roll'!$D19)),DAY('Rent Roll'!$D19)/DJ$4,DJ45))</f>
        <v>0</v>
      </c>
      <c r="DK89" s="768">
        <f>IF(AND(YEAR(DK$3)=YEAR('Rent Roll'!$C19),MONTH(DK$3)=MONTH('Rent Roll'!$C19)),(DK$4-DAY('Rent Roll'!$C19)+1)/DK$4,IF(AND(YEAR(DK$3)=YEAR('Rent Roll'!$D19),MONTH(DK$3)=MONTH('Rent Roll'!$D19)),DAY('Rent Roll'!$D19)/DK$4,DK45))</f>
        <v>0</v>
      </c>
      <c r="DL89" s="567">
        <f>IF(AND(YEAR(DL$3)=YEAR('Rent Roll'!$C19),MONTH(DL$3)=MONTH('Rent Roll'!$C19)),(DL$4-DAY('Rent Roll'!$C19)+1)/DL$4,IF(AND(YEAR(DL$3)=YEAR('Rent Roll'!$D19),MONTH(DL$3)=MONTH('Rent Roll'!$D19)),DAY('Rent Roll'!$D19)/DL$4,DL45))</f>
        <v>0</v>
      </c>
      <c r="DM89" s="567">
        <f>IF(AND(YEAR(DM$3)=YEAR('Rent Roll'!$C19),MONTH(DM$3)=MONTH('Rent Roll'!$C19)),(DM$4-DAY('Rent Roll'!$C19)+1)/DM$4,IF(AND(YEAR(DM$3)=YEAR('Rent Roll'!$D19),MONTH(DM$3)=MONTH('Rent Roll'!$D19)),DAY('Rent Roll'!$D19)/DM$4,DM45))</f>
        <v>0</v>
      </c>
      <c r="DN89" s="567">
        <f>IF(AND(YEAR(DN$3)=YEAR('Rent Roll'!$C19),MONTH(DN$3)=MONTH('Rent Roll'!$C19)),(DN$4-DAY('Rent Roll'!$C19)+1)/DN$4,IF(AND(YEAR(DN$3)=YEAR('Rent Roll'!$D19),MONTH(DN$3)=MONTH('Rent Roll'!$D19)),DAY('Rent Roll'!$D19)/DN$4,DN45))</f>
        <v>0</v>
      </c>
      <c r="DO89" s="567">
        <f>IF(AND(YEAR(DO$3)=YEAR('Rent Roll'!$C19),MONTH(DO$3)=MONTH('Rent Roll'!$C19)),(DO$4-DAY('Rent Roll'!$C19)+1)/DO$4,IF(AND(YEAR(DO$3)=YEAR('Rent Roll'!$D19),MONTH(DO$3)=MONTH('Rent Roll'!$D19)),DAY('Rent Roll'!$D19)/DO$4,DO45))</f>
        <v>0</v>
      </c>
      <c r="DP89" s="567">
        <f>IF(AND(YEAR(DP$3)=YEAR('Rent Roll'!$C19),MONTH(DP$3)=MONTH('Rent Roll'!$C19)),(DP$4-DAY('Rent Roll'!$C19)+1)/DP$4,IF(AND(YEAR(DP$3)=YEAR('Rent Roll'!$D19),MONTH(DP$3)=MONTH('Rent Roll'!$D19)),DAY('Rent Roll'!$D19)/DP$4,DP45))</f>
        <v>0</v>
      </c>
      <c r="DQ89" s="567">
        <f>IF(AND(YEAR(DQ$3)=YEAR('Rent Roll'!$C19),MONTH(DQ$3)=MONTH('Rent Roll'!$C19)),(DQ$4-DAY('Rent Roll'!$C19)+1)/DQ$4,IF(AND(YEAR(DQ$3)=YEAR('Rent Roll'!$D19),MONTH(DQ$3)=MONTH('Rent Roll'!$D19)),DAY('Rent Roll'!$D19)/DQ$4,DQ45))</f>
        <v>0</v>
      </c>
      <c r="DR89" s="567">
        <f>IF(AND(YEAR(DR$3)=YEAR('Rent Roll'!$C19),MONTH(DR$3)=MONTH('Rent Roll'!$C19)),(DR$4-DAY('Rent Roll'!$C19)+1)/DR$4,IF(AND(YEAR(DR$3)=YEAR('Rent Roll'!$D19),MONTH(DR$3)=MONTH('Rent Roll'!$D19)),DAY('Rent Roll'!$D19)/DR$4,DR45))</f>
        <v>0</v>
      </c>
      <c r="DS89" s="567">
        <f>IF(AND(YEAR(DS$3)=YEAR('Rent Roll'!$C19),MONTH(DS$3)=MONTH('Rent Roll'!$C19)),(DS$4-DAY('Rent Roll'!$C19)+1)/DS$4,IF(AND(YEAR(DS$3)=YEAR('Rent Roll'!$D19),MONTH(DS$3)=MONTH('Rent Roll'!$D19)),DAY('Rent Roll'!$D19)/DS$4,DS45))</f>
        <v>0</v>
      </c>
      <c r="DT89" s="567">
        <f>IF(AND(YEAR(DT$3)=YEAR('Rent Roll'!$C19),MONTH(DT$3)=MONTH('Rent Roll'!$C19)),(DT$4-DAY('Rent Roll'!$C19)+1)/DT$4,IF(AND(YEAR(DT$3)=YEAR('Rent Roll'!$D19),MONTH(DT$3)=MONTH('Rent Roll'!$D19)),DAY('Rent Roll'!$D19)/DT$4,DT45))</f>
        <v>0</v>
      </c>
      <c r="DU89" s="567">
        <f>IF(AND(YEAR(DU$3)=YEAR('Rent Roll'!$C19),MONTH(DU$3)=MONTH('Rent Roll'!$C19)),(DU$4-DAY('Rent Roll'!$C19)+1)/DU$4,IF(AND(YEAR(DU$3)=YEAR('Rent Roll'!$D19),MONTH(DU$3)=MONTH('Rent Roll'!$D19)),DAY('Rent Roll'!$D19)/DU$4,DU45))</f>
        <v>0</v>
      </c>
      <c r="DV89" s="567">
        <f>IF(AND(YEAR(DV$3)=YEAR('Rent Roll'!$C19),MONTH(DV$3)=MONTH('Rent Roll'!$C19)),(DV$4-DAY('Rent Roll'!$C19)+1)/DV$4,IF(AND(YEAR(DV$3)=YEAR('Rent Roll'!$D19),MONTH(DV$3)=MONTH('Rent Roll'!$D19)),DAY('Rent Roll'!$D19)/DV$4,DV45))</f>
        <v>0</v>
      </c>
    </row>
    <row r="90" spans="1:126" s="563" customFormat="1" ht="12" customHeight="1" outlineLevel="1" x14ac:dyDescent="0.4">
      <c r="A90" s="730"/>
      <c r="B90" s="564">
        <f>'Rent Roll'!$B20</f>
        <v>0</v>
      </c>
      <c r="C90" s="565"/>
      <c r="D90" s="565"/>
      <c r="E90" s="566"/>
      <c r="F90" s="778">
        <f>IF(AND(YEAR(F$3)=YEAR('Rent Roll'!$C20),MONTH(F$3)=MONTH('Rent Roll'!$C20)),(F$4-DAY('Rent Roll'!$C20)+1)/F$4,IF(AND(YEAR(F$3)=YEAR('Rent Roll'!$D20),MONTH(F$3)=MONTH('Rent Roll'!$D20)),DAY('Rent Roll'!$D20)/F$4,F46))</f>
        <v>0</v>
      </c>
      <c r="G90" s="768">
        <f>IF(AND(YEAR(G$3)=YEAR('Rent Roll'!$C20),MONTH(G$3)=MONTH('Rent Roll'!$C20)),(G$4-DAY('Rent Roll'!$C20)+1)/G$4,IF(AND(YEAR(G$3)=YEAR('Rent Roll'!$D20),MONTH(G$3)=MONTH('Rent Roll'!$D20)),DAY('Rent Roll'!$D20)/G$4,G46))</f>
        <v>0</v>
      </c>
      <c r="H90" s="567">
        <f>IF(AND(YEAR(H$3)=YEAR('Rent Roll'!$C20),MONTH(H$3)=MONTH('Rent Roll'!$C20)),(H$4-DAY('Rent Roll'!$C20)+1)/H$4,IF(AND(YEAR(H$3)=YEAR('Rent Roll'!$D20),MONTH(H$3)=MONTH('Rent Roll'!$D20)),DAY('Rent Roll'!$D20)/H$4,H46))</f>
        <v>0</v>
      </c>
      <c r="I90" s="567">
        <f>IF(AND(YEAR(I$3)=YEAR('Rent Roll'!$C20),MONTH(I$3)=MONTH('Rent Roll'!$C20)),(I$4-DAY('Rent Roll'!$C20)+1)/I$4,IF(AND(YEAR(I$3)=YEAR('Rent Roll'!$D20),MONTH(I$3)=MONTH('Rent Roll'!$D20)),DAY('Rent Roll'!$D20)/I$4,I46))</f>
        <v>0</v>
      </c>
      <c r="J90" s="567">
        <f>IF(AND(YEAR(J$3)=YEAR('Rent Roll'!$C20),MONTH(J$3)=MONTH('Rent Roll'!$C20)),(J$4-DAY('Rent Roll'!$C20)+1)/J$4,IF(AND(YEAR(J$3)=YEAR('Rent Roll'!$D20),MONTH(J$3)=MONTH('Rent Roll'!$D20)),DAY('Rent Roll'!$D20)/J$4,J46))</f>
        <v>0</v>
      </c>
      <c r="K90" s="567">
        <f>IF(AND(YEAR(K$3)=YEAR('Rent Roll'!$C20),MONTH(K$3)=MONTH('Rent Roll'!$C20)),(K$4-DAY('Rent Roll'!$C20)+1)/K$4,IF(AND(YEAR(K$3)=YEAR('Rent Roll'!$D20),MONTH(K$3)=MONTH('Rent Roll'!$D20)),DAY('Rent Roll'!$D20)/K$4,K46))</f>
        <v>0</v>
      </c>
      <c r="L90" s="567">
        <f>IF(AND(YEAR(L$3)=YEAR('Rent Roll'!$C20),MONTH(L$3)=MONTH('Rent Roll'!$C20)),(L$4-DAY('Rent Roll'!$C20)+1)/L$4,IF(AND(YEAR(L$3)=YEAR('Rent Roll'!$D20),MONTH(L$3)=MONTH('Rent Roll'!$D20)),DAY('Rent Roll'!$D20)/L$4,L46))</f>
        <v>0</v>
      </c>
      <c r="M90" s="567">
        <f>IF(AND(YEAR(M$3)=YEAR('Rent Roll'!$C20),MONTH(M$3)=MONTH('Rent Roll'!$C20)),(M$4-DAY('Rent Roll'!$C20)+1)/M$4,IF(AND(YEAR(M$3)=YEAR('Rent Roll'!$D20),MONTH(M$3)=MONTH('Rent Roll'!$D20)),DAY('Rent Roll'!$D20)/M$4,M46))</f>
        <v>0</v>
      </c>
      <c r="N90" s="567">
        <f>IF(AND(YEAR(N$3)=YEAR('Rent Roll'!$C20),MONTH(N$3)=MONTH('Rent Roll'!$C20)),(N$4-DAY('Rent Roll'!$C20)+1)/N$4,IF(AND(YEAR(N$3)=YEAR('Rent Roll'!$D20),MONTH(N$3)=MONTH('Rent Roll'!$D20)),DAY('Rent Roll'!$D20)/N$4,N46))</f>
        <v>0</v>
      </c>
      <c r="O90" s="567">
        <f>IF(AND(YEAR(O$3)=YEAR('Rent Roll'!$C20),MONTH(O$3)=MONTH('Rent Roll'!$C20)),(O$4-DAY('Rent Roll'!$C20)+1)/O$4,IF(AND(YEAR(O$3)=YEAR('Rent Roll'!$D20),MONTH(O$3)=MONTH('Rent Roll'!$D20)),DAY('Rent Roll'!$D20)/O$4,O46))</f>
        <v>0</v>
      </c>
      <c r="P90" s="567">
        <f>IF(AND(YEAR(P$3)=YEAR('Rent Roll'!$C20),MONTH(P$3)=MONTH('Rent Roll'!$C20)),(P$4-DAY('Rent Roll'!$C20)+1)/P$4,IF(AND(YEAR(P$3)=YEAR('Rent Roll'!$D20),MONTH(P$3)=MONTH('Rent Roll'!$D20)),DAY('Rent Roll'!$D20)/P$4,P46))</f>
        <v>0</v>
      </c>
      <c r="Q90" s="567">
        <f>IF(AND(YEAR(Q$3)=YEAR('Rent Roll'!$C20),MONTH(Q$3)=MONTH('Rent Roll'!$C20)),(Q$4-DAY('Rent Roll'!$C20)+1)/Q$4,IF(AND(YEAR(Q$3)=YEAR('Rent Roll'!$D20),MONTH(Q$3)=MONTH('Rent Roll'!$D20)),DAY('Rent Roll'!$D20)/Q$4,Q46))</f>
        <v>0</v>
      </c>
      <c r="R90" s="767">
        <f>IF(AND(YEAR(R$3)=YEAR('Rent Roll'!$C20),MONTH(R$3)=MONTH('Rent Roll'!$C20)),(R$4-DAY('Rent Roll'!$C20)+1)/R$4,IF(AND(YEAR(R$3)=YEAR('Rent Roll'!$D20),MONTH(R$3)=MONTH('Rent Roll'!$D20)),DAY('Rent Roll'!$D20)/R$4,R46))</f>
        <v>0</v>
      </c>
      <c r="S90" s="768">
        <f>IF(AND(YEAR(S$3)=YEAR('Rent Roll'!$C20),MONTH(S$3)=MONTH('Rent Roll'!$C20)),(S$4-DAY('Rent Roll'!$C20)+1)/S$4,IF(AND(YEAR(S$3)=YEAR('Rent Roll'!$D20),MONTH(S$3)=MONTH('Rent Roll'!$D20)),DAY('Rent Roll'!$D20)/S$4,S46))</f>
        <v>0</v>
      </c>
      <c r="T90" s="567">
        <f>IF(AND(YEAR(T$3)=YEAR('Rent Roll'!$C20),MONTH(T$3)=MONTH('Rent Roll'!$C20)),(T$4-DAY('Rent Roll'!$C20)+1)/T$4,IF(AND(YEAR(T$3)=YEAR('Rent Roll'!$D20),MONTH(T$3)=MONTH('Rent Roll'!$D20)),DAY('Rent Roll'!$D20)/T$4,T46))</f>
        <v>0</v>
      </c>
      <c r="U90" s="567">
        <f>IF(AND(YEAR(U$3)=YEAR('Rent Roll'!$C20),MONTH(U$3)=MONTH('Rent Roll'!$C20)),(U$4-DAY('Rent Roll'!$C20)+1)/U$4,IF(AND(YEAR(U$3)=YEAR('Rent Roll'!$D20),MONTH(U$3)=MONTH('Rent Roll'!$D20)),DAY('Rent Roll'!$D20)/U$4,U46))</f>
        <v>0</v>
      </c>
      <c r="V90" s="567">
        <f>IF(AND(YEAR(V$3)=YEAR('Rent Roll'!$C20),MONTH(V$3)=MONTH('Rent Roll'!$C20)),(V$4-DAY('Rent Roll'!$C20)+1)/V$4,IF(AND(YEAR(V$3)=YEAR('Rent Roll'!$D20),MONTH(V$3)=MONTH('Rent Roll'!$D20)),DAY('Rent Roll'!$D20)/V$4,V46))</f>
        <v>0</v>
      </c>
      <c r="W90" s="567">
        <f>IF(AND(YEAR(W$3)=YEAR('Rent Roll'!$C20),MONTH(W$3)=MONTH('Rent Roll'!$C20)),(W$4-DAY('Rent Roll'!$C20)+1)/W$4,IF(AND(YEAR(W$3)=YEAR('Rent Roll'!$D20),MONTH(W$3)=MONTH('Rent Roll'!$D20)),DAY('Rent Roll'!$D20)/W$4,W46))</f>
        <v>0</v>
      </c>
      <c r="X90" s="567">
        <f>IF(AND(YEAR(X$3)=YEAR('Rent Roll'!$C20),MONTH(X$3)=MONTH('Rent Roll'!$C20)),(X$4-DAY('Rent Roll'!$C20)+1)/X$4,IF(AND(YEAR(X$3)=YEAR('Rent Roll'!$D20),MONTH(X$3)=MONTH('Rent Roll'!$D20)),DAY('Rent Roll'!$D20)/X$4,X46))</f>
        <v>0</v>
      </c>
      <c r="Y90" s="567">
        <f>IF(AND(YEAR(Y$3)=YEAR('Rent Roll'!$C20),MONTH(Y$3)=MONTH('Rent Roll'!$C20)),(Y$4-DAY('Rent Roll'!$C20)+1)/Y$4,IF(AND(YEAR(Y$3)=YEAR('Rent Roll'!$D20),MONTH(Y$3)=MONTH('Rent Roll'!$D20)),DAY('Rent Roll'!$D20)/Y$4,Y46))</f>
        <v>0</v>
      </c>
      <c r="Z90" s="567">
        <f>IF(AND(YEAR(Z$3)=YEAR('Rent Roll'!$C20),MONTH(Z$3)=MONTH('Rent Roll'!$C20)),(Z$4-DAY('Rent Roll'!$C20)+1)/Z$4,IF(AND(YEAR(Z$3)=YEAR('Rent Roll'!$D20),MONTH(Z$3)=MONTH('Rent Roll'!$D20)),DAY('Rent Roll'!$D20)/Z$4,Z46))</f>
        <v>0</v>
      </c>
      <c r="AA90" s="567">
        <f>IF(AND(YEAR(AA$3)=YEAR('Rent Roll'!$C20),MONTH(AA$3)=MONTH('Rent Roll'!$C20)),(AA$4-DAY('Rent Roll'!$C20)+1)/AA$4,IF(AND(YEAR(AA$3)=YEAR('Rent Roll'!$D20),MONTH(AA$3)=MONTH('Rent Roll'!$D20)),DAY('Rent Roll'!$D20)/AA$4,AA46))</f>
        <v>0</v>
      </c>
      <c r="AB90" s="567">
        <f>IF(AND(YEAR(AB$3)=YEAR('Rent Roll'!$C20),MONTH(AB$3)=MONTH('Rent Roll'!$C20)),(AB$4-DAY('Rent Roll'!$C20)+1)/AB$4,IF(AND(YEAR(AB$3)=YEAR('Rent Roll'!$D20),MONTH(AB$3)=MONTH('Rent Roll'!$D20)),DAY('Rent Roll'!$D20)/AB$4,AB46))</f>
        <v>0</v>
      </c>
      <c r="AC90" s="567">
        <f>IF(AND(YEAR(AC$3)=YEAR('Rent Roll'!$C20),MONTH(AC$3)=MONTH('Rent Roll'!$C20)),(AC$4-DAY('Rent Roll'!$C20)+1)/AC$4,IF(AND(YEAR(AC$3)=YEAR('Rent Roll'!$D20),MONTH(AC$3)=MONTH('Rent Roll'!$D20)),DAY('Rent Roll'!$D20)/AC$4,AC46))</f>
        <v>0</v>
      </c>
      <c r="AD90" s="767">
        <f>IF(AND(YEAR(AD$3)=YEAR('Rent Roll'!$C20),MONTH(AD$3)=MONTH('Rent Roll'!$C20)),(AD$4-DAY('Rent Roll'!$C20)+1)/AD$4,IF(AND(YEAR(AD$3)=YEAR('Rent Roll'!$D20),MONTH(AD$3)=MONTH('Rent Roll'!$D20)),DAY('Rent Roll'!$D20)/AD$4,AD46))</f>
        <v>0</v>
      </c>
      <c r="AE90" s="768">
        <f>IF(AND(YEAR(AE$3)=YEAR('Rent Roll'!$C20),MONTH(AE$3)=MONTH('Rent Roll'!$C20)),(AE$4-DAY('Rent Roll'!$C20)+1)/AE$4,IF(AND(YEAR(AE$3)=YEAR('Rent Roll'!$D20),MONTH(AE$3)=MONTH('Rent Roll'!$D20)),DAY('Rent Roll'!$D20)/AE$4,AE46))</f>
        <v>0</v>
      </c>
      <c r="AF90" s="567">
        <f>IF(AND(YEAR(AF$3)=YEAR('Rent Roll'!$C20),MONTH(AF$3)=MONTH('Rent Roll'!$C20)),(AF$4-DAY('Rent Roll'!$C20)+1)/AF$4,IF(AND(YEAR(AF$3)=YEAR('Rent Roll'!$D20),MONTH(AF$3)=MONTH('Rent Roll'!$D20)),DAY('Rent Roll'!$D20)/AF$4,AF46))</f>
        <v>0</v>
      </c>
      <c r="AG90" s="567">
        <f>IF(AND(YEAR(AG$3)=YEAR('Rent Roll'!$C20),MONTH(AG$3)=MONTH('Rent Roll'!$C20)),(AG$4-DAY('Rent Roll'!$C20)+1)/AG$4,IF(AND(YEAR(AG$3)=YEAR('Rent Roll'!$D20),MONTH(AG$3)=MONTH('Rent Roll'!$D20)),DAY('Rent Roll'!$D20)/AG$4,AG46))</f>
        <v>0</v>
      </c>
      <c r="AH90" s="567">
        <f>IF(AND(YEAR(AH$3)=YEAR('Rent Roll'!$C20),MONTH(AH$3)=MONTH('Rent Roll'!$C20)),(AH$4-DAY('Rent Roll'!$C20)+1)/AH$4,IF(AND(YEAR(AH$3)=YEAR('Rent Roll'!$D20),MONTH(AH$3)=MONTH('Rent Roll'!$D20)),DAY('Rent Roll'!$D20)/AH$4,AH46))</f>
        <v>0</v>
      </c>
      <c r="AI90" s="567">
        <f>IF(AND(YEAR(AI$3)=YEAR('Rent Roll'!$C20),MONTH(AI$3)=MONTH('Rent Roll'!$C20)),(AI$4-DAY('Rent Roll'!$C20)+1)/AI$4,IF(AND(YEAR(AI$3)=YEAR('Rent Roll'!$D20),MONTH(AI$3)=MONTH('Rent Roll'!$D20)),DAY('Rent Roll'!$D20)/AI$4,AI46))</f>
        <v>0</v>
      </c>
      <c r="AJ90" s="567">
        <f>IF(AND(YEAR(AJ$3)=YEAR('Rent Roll'!$C20),MONTH(AJ$3)=MONTH('Rent Roll'!$C20)),(AJ$4-DAY('Rent Roll'!$C20)+1)/AJ$4,IF(AND(YEAR(AJ$3)=YEAR('Rent Roll'!$D20),MONTH(AJ$3)=MONTH('Rent Roll'!$D20)),DAY('Rent Roll'!$D20)/AJ$4,AJ46))</f>
        <v>0</v>
      </c>
      <c r="AK90" s="567">
        <f>IF(AND(YEAR(AK$3)=YEAR('Rent Roll'!$C20),MONTH(AK$3)=MONTH('Rent Roll'!$C20)),(AK$4-DAY('Rent Roll'!$C20)+1)/AK$4,IF(AND(YEAR(AK$3)=YEAR('Rent Roll'!$D20),MONTH(AK$3)=MONTH('Rent Roll'!$D20)),DAY('Rent Roll'!$D20)/AK$4,AK46))</f>
        <v>0</v>
      </c>
      <c r="AL90" s="567">
        <f>IF(AND(YEAR(AL$3)=YEAR('Rent Roll'!$C20),MONTH(AL$3)=MONTH('Rent Roll'!$C20)),(AL$4-DAY('Rent Roll'!$C20)+1)/AL$4,IF(AND(YEAR(AL$3)=YEAR('Rent Roll'!$D20),MONTH(AL$3)=MONTH('Rent Roll'!$D20)),DAY('Rent Roll'!$D20)/AL$4,AL46))</f>
        <v>0</v>
      </c>
      <c r="AM90" s="567">
        <f>IF(AND(YEAR(AM$3)=YEAR('Rent Roll'!$C20),MONTH(AM$3)=MONTH('Rent Roll'!$C20)),(AM$4-DAY('Rent Roll'!$C20)+1)/AM$4,IF(AND(YEAR(AM$3)=YEAR('Rent Roll'!$D20),MONTH(AM$3)=MONTH('Rent Roll'!$D20)),DAY('Rent Roll'!$D20)/AM$4,AM46))</f>
        <v>0</v>
      </c>
      <c r="AN90" s="567">
        <f>IF(AND(YEAR(AN$3)=YEAR('Rent Roll'!$C20),MONTH(AN$3)=MONTH('Rent Roll'!$C20)),(AN$4-DAY('Rent Roll'!$C20)+1)/AN$4,IF(AND(YEAR(AN$3)=YEAR('Rent Roll'!$D20),MONTH(AN$3)=MONTH('Rent Roll'!$D20)),DAY('Rent Roll'!$D20)/AN$4,AN46))</f>
        <v>0</v>
      </c>
      <c r="AO90" s="567">
        <f>IF(AND(YEAR(AO$3)=YEAR('Rent Roll'!$C20),MONTH(AO$3)=MONTH('Rent Roll'!$C20)),(AO$4-DAY('Rent Roll'!$C20)+1)/AO$4,IF(AND(YEAR(AO$3)=YEAR('Rent Roll'!$D20),MONTH(AO$3)=MONTH('Rent Roll'!$D20)),DAY('Rent Roll'!$D20)/AO$4,AO46))</f>
        <v>0</v>
      </c>
      <c r="AP90" s="767">
        <f>IF(AND(YEAR(AP$3)=YEAR('Rent Roll'!$C20),MONTH(AP$3)=MONTH('Rent Roll'!$C20)),(AP$4-DAY('Rent Roll'!$C20)+1)/AP$4,IF(AND(YEAR(AP$3)=YEAR('Rent Roll'!$D20),MONTH(AP$3)=MONTH('Rent Roll'!$D20)),DAY('Rent Roll'!$D20)/AP$4,AP46))</f>
        <v>0</v>
      </c>
      <c r="AQ90" s="768">
        <f>IF(AND(YEAR(AQ$3)=YEAR('Rent Roll'!$C20),MONTH(AQ$3)=MONTH('Rent Roll'!$C20)),(AQ$4-DAY('Rent Roll'!$C20)+1)/AQ$4,IF(AND(YEAR(AQ$3)=YEAR('Rent Roll'!$D20),MONTH(AQ$3)=MONTH('Rent Roll'!$D20)),DAY('Rent Roll'!$D20)/AQ$4,AQ46))</f>
        <v>0</v>
      </c>
      <c r="AR90" s="567">
        <f>IF(AND(YEAR(AR$3)=YEAR('Rent Roll'!$C20),MONTH(AR$3)=MONTH('Rent Roll'!$C20)),(AR$4-DAY('Rent Roll'!$C20)+1)/AR$4,IF(AND(YEAR(AR$3)=YEAR('Rent Roll'!$D20),MONTH(AR$3)=MONTH('Rent Roll'!$D20)),DAY('Rent Roll'!$D20)/AR$4,AR46))</f>
        <v>0</v>
      </c>
      <c r="AS90" s="567">
        <f>IF(AND(YEAR(AS$3)=YEAR('Rent Roll'!$C20),MONTH(AS$3)=MONTH('Rent Roll'!$C20)),(AS$4-DAY('Rent Roll'!$C20)+1)/AS$4,IF(AND(YEAR(AS$3)=YEAR('Rent Roll'!$D20),MONTH(AS$3)=MONTH('Rent Roll'!$D20)),DAY('Rent Roll'!$D20)/AS$4,AS46))</f>
        <v>0</v>
      </c>
      <c r="AT90" s="567">
        <f>IF(AND(YEAR(AT$3)=YEAR('Rent Roll'!$C20),MONTH(AT$3)=MONTH('Rent Roll'!$C20)),(AT$4-DAY('Rent Roll'!$C20)+1)/AT$4,IF(AND(YEAR(AT$3)=YEAR('Rent Roll'!$D20),MONTH(AT$3)=MONTH('Rent Roll'!$D20)),DAY('Rent Roll'!$D20)/AT$4,AT46))</f>
        <v>0</v>
      </c>
      <c r="AU90" s="567">
        <f>IF(AND(YEAR(AU$3)=YEAR('Rent Roll'!$C20),MONTH(AU$3)=MONTH('Rent Roll'!$C20)),(AU$4-DAY('Rent Roll'!$C20)+1)/AU$4,IF(AND(YEAR(AU$3)=YEAR('Rent Roll'!$D20),MONTH(AU$3)=MONTH('Rent Roll'!$D20)),DAY('Rent Roll'!$D20)/AU$4,AU46))</f>
        <v>0</v>
      </c>
      <c r="AV90" s="567">
        <f>IF(AND(YEAR(AV$3)=YEAR('Rent Roll'!$C20),MONTH(AV$3)=MONTH('Rent Roll'!$C20)),(AV$4-DAY('Rent Roll'!$C20)+1)/AV$4,IF(AND(YEAR(AV$3)=YEAR('Rent Roll'!$D20),MONTH(AV$3)=MONTH('Rent Roll'!$D20)),DAY('Rent Roll'!$D20)/AV$4,AV46))</f>
        <v>0</v>
      </c>
      <c r="AW90" s="567">
        <f>IF(AND(YEAR(AW$3)=YEAR('Rent Roll'!$C20),MONTH(AW$3)=MONTH('Rent Roll'!$C20)),(AW$4-DAY('Rent Roll'!$C20)+1)/AW$4,IF(AND(YEAR(AW$3)=YEAR('Rent Roll'!$D20),MONTH(AW$3)=MONTH('Rent Roll'!$D20)),DAY('Rent Roll'!$D20)/AW$4,AW46))</f>
        <v>0</v>
      </c>
      <c r="AX90" s="567">
        <f>IF(AND(YEAR(AX$3)=YEAR('Rent Roll'!$C20),MONTH(AX$3)=MONTH('Rent Roll'!$C20)),(AX$4-DAY('Rent Roll'!$C20)+1)/AX$4,IF(AND(YEAR(AX$3)=YEAR('Rent Roll'!$D20),MONTH(AX$3)=MONTH('Rent Roll'!$D20)),DAY('Rent Roll'!$D20)/AX$4,AX46))</f>
        <v>0</v>
      </c>
      <c r="AY90" s="567">
        <f>IF(AND(YEAR(AY$3)=YEAR('Rent Roll'!$C20),MONTH(AY$3)=MONTH('Rent Roll'!$C20)),(AY$4-DAY('Rent Roll'!$C20)+1)/AY$4,IF(AND(YEAR(AY$3)=YEAR('Rent Roll'!$D20),MONTH(AY$3)=MONTH('Rent Roll'!$D20)),DAY('Rent Roll'!$D20)/AY$4,AY46))</f>
        <v>0</v>
      </c>
      <c r="AZ90" s="567">
        <f>IF(AND(YEAR(AZ$3)=YEAR('Rent Roll'!$C20),MONTH(AZ$3)=MONTH('Rent Roll'!$C20)),(AZ$4-DAY('Rent Roll'!$C20)+1)/AZ$4,IF(AND(YEAR(AZ$3)=YEAR('Rent Roll'!$D20),MONTH(AZ$3)=MONTH('Rent Roll'!$D20)),DAY('Rent Roll'!$D20)/AZ$4,AZ46))</f>
        <v>0</v>
      </c>
      <c r="BA90" s="567">
        <f>IF(AND(YEAR(BA$3)=YEAR('Rent Roll'!$C20),MONTH(BA$3)=MONTH('Rent Roll'!$C20)),(BA$4-DAY('Rent Roll'!$C20)+1)/BA$4,IF(AND(YEAR(BA$3)=YEAR('Rent Roll'!$D20),MONTH(BA$3)=MONTH('Rent Roll'!$D20)),DAY('Rent Roll'!$D20)/BA$4,BA46))</f>
        <v>0</v>
      </c>
      <c r="BB90" s="767">
        <f>IF(AND(YEAR(BB$3)=YEAR('Rent Roll'!$C20),MONTH(BB$3)=MONTH('Rent Roll'!$C20)),(BB$4-DAY('Rent Roll'!$C20)+1)/BB$4,IF(AND(YEAR(BB$3)=YEAR('Rent Roll'!$D20),MONTH(BB$3)=MONTH('Rent Roll'!$D20)),DAY('Rent Roll'!$D20)/BB$4,BB46))</f>
        <v>0</v>
      </c>
      <c r="BC90" s="768">
        <f>IF(AND(YEAR(BC$3)=YEAR('Rent Roll'!$C20),MONTH(BC$3)=MONTH('Rent Roll'!$C20)),(BC$4-DAY('Rent Roll'!$C20)+1)/BC$4,IF(AND(YEAR(BC$3)=YEAR('Rent Roll'!$D20),MONTH(BC$3)=MONTH('Rent Roll'!$D20)),DAY('Rent Roll'!$D20)/BC$4,BC46))</f>
        <v>0</v>
      </c>
      <c r="BD90" s="567">
        <f>IF(AND(YEAR(BD$3)=YEAR('Rent Roll'!$C20),MONTH(BD$3)=MONTH('Rent Roll'!$C20)),(BD$4-DAY('Rent Roll'!$C20)+1)/BD$4,IF(AND(YEAR(BD$3)=YEAR('Rent Roll'!$D20),MONTH(BD$3)=MONTH('Rent Roll'!$D20)),DAY('Rent Roll'!$D20)/BD$4,BD46))</f>
        <v>0</v>
      </c>
      <c r="BE90" s="567">
        <f>IF(AND(YEAR(BE$3)=YEAR('Rent Roll'!$C20),MONTH(BE$3)=MONTH('Rent Roll'!$C20)),(BE$4-DAY('Rent Roll'!$C20)+1)/BE$4,IF(AND(YEAR(BE$3)=YEAR('Rent Roll'!$D20),MONTH(BE$3)=MONTH('Rent Roll'!$D20)),DAY('Rent Roll'!$D20)/BE$4,BE46))</f>
        <v>0</v>
      </c>
      <c r="BF90" s="567">
        <f>IF(AND(YEAR(BF$3)=YEAR('Rent Roll'!$C20),MONTH(BF$3)=MONTH('Rent Roll'!$C20)),(BF$4-DAY('Rent Roll'!$C20)+1)/BF$4,IF(AND(YEAR(BF$3)=YEAR('Rent Roll'!$D20),MONTH(BF$3)=MONTH('Rent Roll'!$D20)),DAY('Rent Roll'!$D20)/BF$4,BF46))</f>
        <v>0</v>
      </c>
      <c r="BG90" s="567">
        <f>IF(AND(YEAR(BG$3)=YEAR('Rent Roll'!$C20),MONTH(BG$3)=MONTH('Rent Roll'!$C20)),(BG$4-DAY('Rent Roll'!$C20)+1)/BG$4,IF(AND(YEAR(BG$3)=YEAR('Rent Roll'!$D20),MONTH(BG$3)=MONTH('Rent Roll'!$D20)),DAY('Rent Roll'!$D20)/BG$4,BG46))</f>
        <v>0</v>
      </c>
      <c r="BH90" s="567">
        <f>IF(AND(YEAR(BH$3)=YEAR('Rent Roll'!$C20),MONTH(BH$3)=MONTH('Rent Roll'!$C20)),(BH$4-DAY('Rent Roll'!$C20)+1)/BH$4,IF(AND(YEAR(BH$3)=YEAR('Rent Roll'!$D20),MONTH(BH$3)=MONTH('Rent Roll'!$D20)),DAY('Rent Roll'!$D20)/BH$4,BH46))</f>
        <v>0</v>
      </c>
      <c r="BI90" s="567">
        <f>IF(AND(YEAR(BI$3)=YEAR('Rent Roll'!$C20),MONTH(BI$3)=MONTH('Rent Roll'!$C20)),(BI$4-DAY('Rent Roll'!$C20)+1)/BI$4,IF(AND(YEAR(BI$3)=YEAR('Rent Roll'!$D20),MONTH(BI$3)=MONTH('Rent Roll'!$D20)),DAY('Rent Roll'!$D20)/BI$4,BI46))</f>
        <v>0</v>
      </c>
      <c r="BJ90" s="567">
        <f>IF(AND(YEAR(BJ$3)=YEAR('Rent Roll'!$C20),MONTH(BJ$3)=MONTH('Rent Roll'!$C20)),(BJ$4-DAY('Rent Roll'!$C20)+1)/BJ$4,IF(AND(YEAR(BJ$3)=YEAR('Rent Roll'!$D20),MONTH(BJ$3)=MONTH('Rent Roll'!$D20)),DAY('Rent Roll'!$D20)/BJ$4,BJ46))</f>
        <v>0</v>
      </c>
      <c r="BK90" s="567">
        <f>IF(AND(YEAR(BK$3)=YEAR('Rent Roll'!$C20),MONTH(BK$3)=MONTH('Rent Roll'!$C20)),(BK$4-DAY('Rent Roll'!$C20)+1)/BK$4,IF(AND(YEAR(BK$3)=YEAR('Rent Roll'!$D20),MONTH(BK$3)=MONTH('Rent Roll'!$D20)),DAY('Rent Roll'!$D20)/BK$4,BK46))</f>
        <v>0</v>
      </c>
      <c r="BL90" s="567">
        <f>IF(AND(YEAR(BL$3)=YEAR('Rent Roll'!$C20),MONTH(BL$3)=MONTH('Rent Roll'!$C20)),(BL$4-DAY('Rent Roll'!$C20)+1)/BL$4,IF(AND(YEAR(BL$3)=YEAR('Rent Roll'!$D20),MONTH(BL$3)=MONTH('Rent Roll'!$D20)),DAY('Rent Roll'!$D20)/BL$4,BL46))</f>
        <v>0</v>
      </c>
      <c r="BM90" s="567">
        <f>IF(AND(YEAR(BM$3)=YEAR('Rent Roll'!$C20),MONTH(BM$3)=MONTH('Rent Roll'!$C20)),(BM$4-DAY('Rent Roll'!$C20)+1)/BM$4,IF(AND(YEAR(BM$3)=YEAR('Rent Roll'!$D20),MONTH(BM$3)=MONTH('Rent Roll'!$D20)),DAY('Rent Roll'!$D20)/BM$4,BM46))</f>
        <v>0</v>
      </c>
      <c r="BN90" s="767">
        <f>IF(AND(YEAR(BN$3)=YEAR('Rent Roll'!$C20),MONTH(BN$3)=MONTH('Rent Roll'!$C20)),(BN$4-DAY('Rent Roll'!$C20)+1)/BN$4,IF(AND(YEAR(BN$3)=YEAR('Rent Roll'!$D20),MONTH(BN$3)=MONTH('Rent Roll'!$D20)),DAY('Rent Roll'!$D20)/BN$4,BN46))</f>
        <v>0</v>
      </c>
      <c r="BO90" s="768">
        <f>IF(AND(YEAR(BO$3)=YEAR('Rent Roll'!$C20),MONTH(BO$3)=MONTH('Rent Roll'!$C20)),(BO$4-DAY('Rent Roll'!$C20)+1)/BO$4,IF(AND(YEAR(BO$3)=YEAR('Rent Roll'!$D20),MONTH(BO$3)=MONTH('Rent Roll'!$D20)),DAY('Rent Roll'!$D20)/BO$4,BO46))</f>
        <v>0</v>
      </c>
      <c r="BP90" s="567">
        <f>IF(AND(YEAR(BP$3)=YEAR('Rent Roll'!$C20),MONTH(BP$3)=MONTH('Rent Roll'!$C20)),(BP$4-DAY('Rent Roll'!$C20)+1)/BP$4,IF(AND(YEAR(BP$3)=YEAR('Rent Roll'!$D20),MONTH(BP$3)=MONTH('Rent Roll'!$D20)),DAY('Rent Roll'!$D20)/BP$4,BP46))</f>
        <v>0</v>
      </c>
      <c r="BQ90" s="567">
        <f>IF(AND(YEAR(BQ$3)=YEAR('Rent Roll'!$C20),MONTH(BQ$3)=MONTH('Rent Roll'!$C20)),(BQ$4-DAY('Rent Roll'!$C20)+1)/BQ$4,IF(AND(YEAR(BQ$3)=YEAR('Rent Roll'!$D20),MONTH(BQ$3)=MONTH('Rent Roll'!$D20)),DAY('Rent Roll'!$D20)/BQ$4,BQ46))</f>
        <v>0</v>
      </c>
      <c r="BR90" s="567">
        <f>IF(AND(YEAR(BR$3)=YEAR('Rent Roll'!$C20),MONTH(BR$3)=MONTH('Rent Roll'!$C20)),(BR$4-DAY('Rent Roll'!$C20)+1)/BR$4,IF(AND(YEAR(BR$3)=YEAR('Rent Roll'!$D20),MONTH(BR$3)=MONTH('Rent Roll'!$D20)),DAY('Rent Roll'!$D20)/BR$4,BR46))</f>
        <v>0</v>
      </c>
      <c r="BS90" s="567">
        <f>IF(AND(YEAR(BS$3)=YEAR('Rent Roll'!$C20),MONTH(BS$3)=MONTH('Rent Roll'!$C20)),(BS$4-DAY('Rent Roll'!$C20)+1)/BS$4,IF(AND(YEAR(BS$3)=YEAR('Rent Roll'!$D20),MONTH(BS$3)=MONTH('Rent Roll'!$D20)),DAY('Rent Roll'!$D20)/BS$4,BS46))</f>
        <v>0</v>
      </c>
      <c r="BT90" s="567">
        <f>IF(AND(YEAR(BT$3)=YEAR('Rent Roll'!$C20),MONTH(BT$3)=MONTH('Rent Roll'!$C20)),(BT$4-DAY('Rent Roll'!$C20)+1)/BT$4,IF(AND(YEAR(BT$3)=YEAR('Rent Roll'!$D20),MONTH(BT$3)=MONTH('Rent Roll'!$D20)),DAY('Rent Roll'!$D20)/BT$4,BT46))</f>
        <v>0</v>
      </c>
      <c r="BU90" s="567">
        <f>IF(AND(YEAR(BU$3)=YEAR('Rent Roll'!$C20),MONTH(BU$3)=MONTH('Rent Roll'!$C20)),(BU$4-DAY('Rent Roll'!$C20)+1)/BU$4,IF(AND(YEAR(BU$3)=YEAR('Rent Roll'!$D20),MONTH(BU$3)=MONTH('Rent Roll'!$D20)),DAY('Rent Roll'!$D20)/BU$4,BU46))</f>
        <v>0</v>
      </c>
      <c r="BV90" s="567">
        <f>IF(AND(YEAR(BV$3)=YEAR('Rent Roll'!$C20),MONTH(BV$3)=MONTH('Rent Roll'!$C20)),(BV$4-DAY('Rent Roll'!$C20)+1)/BV$4,IF(AND(YEAR(BV$3)=YEAR('Rent Roll'!$D20),MONTH(BV$3)=MONTH('Rent Roll'!$D20)),DAY('Rent Roll'!$D20)/BV$4,BV46))</f>
        <v>0</v>
      </c>
      <c r="BW90" s="567">
        <f>IF(AND(YEAR(BW$3)=YEAR('Rent Roll'!$C20),MONTH(BW$3)=MONTH('Rent Roll'!$C20)),(BW$4-DAY('Rent Roll'!$C20)+1)/BW$4,IF(AND(YEAR(BW$3)=YEAR('Rent Roll'!$D20),MONTH(BW$3)=MONTH('Rent Roll'!$D20)),DAY('Rent Roll'!$D20)/BW$4,BW46))</f>
        <v>0</v>
      </c>
      <c r="BX90" s="567">
        <f>IF(AND(YEAR(BX$3)=YEAR('Rent Roll'!$C20),MONTH(BX$3)=MONTH('Rent Roll'!$C20)),(BX$4-DAY('Rent Roll'!$C20)+1)/BX$4,IF(AND(YEAR(BX$3)=YEAR('Rent Roll'!$D20),MONTH(BX$3)=MONTH('Rent Roll'!$D20)),DAY('Rent Roll'!$D20)/BX$4,BX46))</f>
        <v>0</v>
      </c>
      <c r="BY90" s="567">
        <f>IF(AND(YEAR(BY$3)=YEAR('Rent Roll'!$C20),MONTH(BY$3)=MONTH('Rent Roll'!$C20)),(BY$4-DAY('Rent Roll'!$C20)+1)/BY$4,IF(AND(YEAR(BY$3)=YEAR('Rent Roll'!$D20),MONTH(BY$3)=MONTH('Rent Roll'!$D20)),DAY('Rent Roll'!$D20)/BY$4,BY46))</f>
        <v>0</v>
      </c>
      <c r="BZ90" s="767">
        <f>IF(AND(YEAR(BZ$3)=YEAR('Rent Roll'!$C20),MONTH(BZ$3)=MONTH('Rent Roll'!$C20)),(BZ$4-DAY('Rent Roll'!$C20)+1)/BZ$4,IF(AND(YEAR(BZ$3)=YEAR('Rent Roll'!$D20),MONTH(BZ$3)=MONTH('Rent Roll'!$D20)),DAY('Rent Roll'!$D20)/BZ$4,BZ46))</f>
        <v>0</v>
      </c>
      <c r="CA90" s="768">
        <f>IF(AND(YEAR(CA$3)=YEAR('Rent Roll'!$C20),MONTH(CA$3)=MONTH('Rent Roll'!$C20)),(CA$4-DAY('Rent Roll'!$C20)+1)/CA$4,IF(AND(YEAR(CA$3)=YEAR('Rent Roll'!$D20),MONTH(CA$3)=MONTH('Rent Roll'!$D20)),DAY('Rent Roll'!$D20)/CA$4,CA46))</f>
        <v>0</v>
      </c>
      <c r="CB90" s="567">
        <f>IF(AND(YEAR(CB$3)=YEAR('Rent Roll'!$C20),MONTH(CB$3)=MONTH('Rent Roll'!$C20)),(CB$4-DAY('Rent Roll'!$C20)+1)/CB$4,IF(AND(YEAR(CB$3)=YEAR('Rent Roll'!$D20),MONTH(CB$3)=MONTH('Rent Roll'!$D20)),DAY('Rent Roll'!$D20)/CB$4,CB46))</f>
        <v>0</v>
      </c>
      <c r="CC90" s="567">
        <f>IF(AND(YEAR(CC$3)=YEAR('Rent Roll'!$C20),MONTH(CC$3)=MONTH('Rent Roll'!$C20)),(CC$4-DAY('Rent Roll'!$C20)+1)/CC$4,IF(AND(YEAR(CC$3)=YEAR('Rent Roll'!$D20),MONTH(CC$3)=MONTH('Rent Roll'!$D20)),DAY('Rent Roll'!$D20)/CC$4,CC46))</f>
        <v>0</v>
      </c>
      <c r="CD90" s="567">
        <f>IF(AND(YEAR(CD$3)=YEAR('Rent Roll'!$C20),MONTH(CD$3)=MONTH('Rent Roll'!$C20)),(CD$4-DAY('Rent Roll'!$C20)+1)/CD$4,IF(AND(YEAR(CD$3)=YEAR('Rent Roll'!$D20),MONTH(CD$3)=MONTH('Rent Roll'!$D20)),DAY('Rent Roll'!$D20)/CD$4,CD46))</f>
        <v>0</v>
      </c>
      <c r="CE90" s="567">
        <f>IF(AND(YEAR(CE$3)=YEAR('Rent Roll'!$C20),MONTH(CE$3)=MONTH('Rent Roll'!$C20)),(CE$4-DAY('Rent Roll'!$C20)+1)/CE$4,IF(AND(YEAR(CE$3)=YEAR('Rent Roll'!$D20),MONTH(CE$3)=MONTH('Rent Roll'!$D20)),DAY('Rent Roll'!$D20)/CE$4,CE46))</f>
        <v>0</v>
      </c>
      <c r="CF90" s="567">
        <f>IF(AND(YEAR(CF$3)=YEAR('Rent Roll'!$C20),MONTH(CF$3)=MONTH('Rent Roll'!$C20)),(CF$4-DAY('Rent Roll'!$C20)+1)/CF$4,IF(AND(YEAR(CF$3)=YEAR('Rent Roll'!$D20),MONTH(CF$3)=MONTH('Rent Roll'!$D20)),DAY('Rent Roll'!$D20)/CF$4,CF46))</f>
        <v>0</v>
      </c>
      <c r="CG90" s="567">
        <f>IF(AND(YEAR(CG$3)=YEAR('Rent Roll'!$C20),MONTH(CG$3)=MONTH('Rent Roll'!$C20)),(CG$4-DAY('Rent Roll'!$C20)+1)/CG$4,IF(AND(YEAR(CG$3)=YEAR('Rent Roll'!$D20),MONTH(CG$3)=MONTH('Rent Roll'!$D20)),DAY('Rent Roll'!$D20)/CG$4,CG46))</f>
        <v>0</v>
      </c>
      <c r="CH90" s="567">
        <f>IF(AND(YEAR(CH$3)=YEAR('Rent Roll'!$C20),MONTH(CH$3)=MONTH('Rent Roll'!$C20)),(CH$4-DAY('Rent Roll'!$C20)+1)/CH$4,IF(AND(YEAR(CH$3)=YEAR('Rent Roll'!$D20),MONTH(CH$3)=MONTH('Rent Roll'!$D20)),DAY('Rent Roll'!$D20)/CH$4,CH46))</f>
        <v>0</v>
      </c>
      <c r="CI90" s="567">
        <f>IF(AND(YEAR(CI$3)=YEAR('Rent Roll'!$C20),MONTH(CI$3)=MONTH('Rent Roll'!$C20)),(CI$4-DAY('Rent Roll'!$C20)+1)/CI$4,IF(AND(YEAR(CI$3)=YEAR('Rent Roll'!$D20),MONTH(CI$3)=MONTH('Rent Roll'!$D20)),DAY('Rent Roll'!$D20)/CI$4,CI46))</f>
        <v>0</v>
      </c>
      <c r="CJ90" s="567">
        <f>IF(AND(YEAR(CJ$3)=YEAR('Rent Roll'!$C20),MONTH(CJ$3)=MONTH('Rent Roll'!$C20)),(CJ$4-DAY('Rent Roll'!$C20)+1)/CJ$4,IF(AND(YEAR(CJ$3)=YEAR('Rent Roll'!$D20),MONTH(CJ$3)=MONTH('Rent Roll'!$D20)),DAY('Rent Roll'!$D20)/CJ$4,CJ46))</f>
        <v>0</v>
      </c>
      <c r="CK90" s="567">
        <f>IF(AND(YEAR(CK$3)=YEAR('Rent Roll'!$C20),MONTH(CK$3)=MONTH('Rent Roll'!$C20)),(CK$4-DAY('Rent Roll'!$C20)+1)/CK$4,IF(AND(YEAR(CK$3)=YEAR('Rent Roll'!$D20),MONTH(CK$3)=MONTH('Rent Roll'!$D20)),DAY('Rent Roll'!$D20)/CK$4,CK46))</f>
        <v>0</v>
      </c>
      <c r="CL90" s="767">
        <f>IF(AND(YEAR(CL$3)=YEAR('Rent Roll'!$C20),MONTH(CL$3)=MONTH('Rent Roll'!$C20)),(CL$4-DAY('Rent Roll'!$C20)+1)/CL$4,IF(AND(YEAR(CL$3)=YEAR('Rent Roll'!$D20),MONTH(CL$3)=MONTH('Rent Roll'!$D20)),DAY('Rent Roll'!$D20)/CL$4,CL46))</f>
        <v>0</v>
      </c>
      <c r="CM90" s="768">
        <f>IF(AND(YEAR(CM$3)=YEAR('Rent Roll'!$C20),MONTH(CM$3)=MONTH('Rent Roll'!$C20)),(CM$4-DAY('Rent Roll'!$C20)+1)/CM$4,IF(AND(YEAR(CM$3)=YEAR('Rent Roll'!$D20),MONTH(CM$3)=MONTH('Rent Roll'!$D20)),DAY('Rent Roll'!$D20)/CM$4,CM46))</f>
        <v>0</v>
      </c>
      <c r="CN90" s="567">
        <f>IF(AND(YEAR(CN$3)=YEAR('Rent Roll'!$C20),MONTH(CN$3)=MONTH('Rent Roll'!$C20)),(CN$4-DAY('Rent Roll'!$C20)+1)/CN$4,IF(AND(YEAR(CN$3)=YEAR('Rent Roll'!$D20),MONTH(CN$3)=MONTH('Rent Roll'!$D20)),DAY('Rent Roll'!$D20)/CN$4,CN46))</f>
        <v>0</v>
      </c>
      <c r="CO90" s="567">
        <f>IF(AND(YEAR(CO$3)=YEAR('Rent Roll'!$C20),MONTH(CO$3)=MONTH('Rent Roll'!$C20)),(CO$4-DAY('Rent Roll'!$C20)+1)/CO$4,IF(AND(YEAR(CO$3)=YEAR('Rent Roll'!$D20),MONTH(CO$3)=MONTH('Rent Roll'!$D20)),DAY('Rent Roll'!$D20)/CO$4,CO46))</f>
        <v>0</v>
      </c>
      <c r="CP90" s="567">
        <f>IF(AND(YEAR(CP$3)=YEAR('Rent Roll'!$C20),MONTH(CP$3)=MONTH('Rent Roll'!$C20)),(CP$4-DAY('Rent Roll'!$C20)+1)/CP$4,IF(AND(YEAR(CP$3)=YEAR('Rent Roll'!$D20),MONTH(CP$3)=MONTH('Rent Roll'!$D20)),DAY('Rent Roll'!$D20)/CP$4,CP46))</f>
        <v>0</v>
      </c>
      <c r="CQ90" s="567">
        <f>IF(AND(YEAR(CQ$3)=YEAR('Rent Roll'!$C20),MONTH(CQ$3)=MONTH('Rent Roll'!$C20)),(CQ$4-DAY('Rent Roll'!$C20)+1)/CQ$4,IF(AND(YEAR(CQ$3)=YEAR('Rent Roll'!$D20),MONTH(CQ$3)=MONTH('Rent Roll'!$D20)),DAY('Rent Roll'!$D20)/CQ$4,CQ46))</f>
        <v>0</v>
      </c>
      <c r="CR90" s="567">
        <f>IF(AND(YEAR(CR$3)=YEAR('Rent Roll'!$C20),MONTH(CR$3)=MONTH('Rent Roll'!$C20)),(CR$4-DAY('Rent Roll'!$C20)+1)/CR$4,IF(AND(YEAR(CR$3)=YEAR('Rent Roll'!$D20),MONTH(CR$3)=MONTH('Rent Roll'!$D20)),DAY('Rent Roll'!$D20)/CR$4,CR46))</f>
        <v>0</v>
      </c>
      <c r="CS90" s="567">
        <f>IF(AND(YEAR(CS$3)=YEAR('Rent Roll'!$C20),MONTH(CS$3)=MONTH('Rent Roll'!$C20)),(CS$4-DAY('Rent Roll'!$C20)+1)/CS$4,IF(AND(YEAR(CS$3)=YEAR('Rent Roll'!$D20),MONTH(CS$3)=MONTH('Rent Roll'!$D20)),DAY('Rent Roll'!$D20)/CS$4,CS46))</f>
        <v>0</v>
      </c>
      <c r="CT90" s="567">
        <f>IF(AND(YEAR(CT$3)=YEAR('Rent Roll'!$C20),MONTH(CT$3)=MONTH('Rent Roll'!$C20)),(CT$4-DAY('Rent Roll'!$C20)+1)/CT$4,IF(AND(YEAR(CT$3)=YEAR('Rent Roll'!$D20),MONTH(CT$3)=MONTH('Rent Roll'!$D20)),DAY('Rent Roll'!$D20)/CT$4,CT46))</f>
        <v>0</v>
      </c>
      <c r="CU90" s="567">
        <f>IF(AND(YEAR(CU$3)=YEAR('Rent Roll'!$C20),MONTH(CU$3)=MONTH('Rent Roll'!$C20)),(CU$4-DAY('Rent Roll'!$C20)+1)/CU$4,IF(AND(YEAR(CU$3)=YEAR('Rent Roll'!$D20),MONTH(CU$3)=MONTH('Rent Roll'!$D20)),DAY('Rent Roll'!$D20)/CU$4,CU46))</f>
        <v>0</v>
      </c>
      <c r="CV90" s="567">
        <f>IF(AND(YEAR(CV$3)=YEAR('Rent Roll'!$C20),MONTH(CV$3)=MONTH('Rent Roll'!$C20)),(CV$4-DAY('Rent Roll'!$C20)+1)/CV$4,IF(AND(YEAR(CV$3)=YEAR('Rent Roll'!$D20),MONTH(CV$3)=MONTH('Rent Roll'!$D20)),DAY('Rent Roll'!$D20)/CV$4,CV46))</f>
        <v>0</v>
      </c>
      <c r="CW90" s="567">
        <f>IF(AND(YEAR(CW$3)=YEAR('Rent Roll'!$C20),MONTH(CW$3)=MONTH('Rent Roll'!$C20)),(CW$4-DAY('Rent Roll'!$C20)+1)/CW$4,IF(AND(YEAR(CW$3)=YEAR('Rent Roll'!$D20),MONTH(CW$3)=MONTH('Rent Roll'!$D20)),DAY('Rent Roll'!$D20)/CW$4,CW46))</f>
        <v>0</v>
      </c>
      <c r="CX90" s="767">
        <f>IF(AND(YEAR(CX$3)=YEAR('Rent Roll'!$C20),MONTH(CX$3)=MONTH('Rent Roll'!$C20)),(CX$4-DAY('Rent Roll'!$C20)+1)/CX$4,IF(AND(YEAR(CX$3)=YEAR('Rent Roll'!$D20),MONTH(CX$3)=MONTH('Rent Roll'!$D20)),DAY('Rent Roll'!$D20)/CX$4,CX46))</f>
        <v>0</v>
      </c>
      <c r="CY90" s="768">
        <f>IF(AND(YEAR(CY$3)=YEAR('Rent Roll'!$C20),MONTH(CY$3)=MONTH('Rent Roll'!$C20)),(CY$4-DAY('Rent Roll'!$C20)+1)/CY$4,IF(AND(YEAR(CY$3)=YEAR('Rent Roll'!$D20),MONTH(CY$3)=MONTH('Rent Roll'!$D20)),DAY('Rent Roll'!$D20)/CY$4,CY46))</f>
        <v>0</v>
      </c>
      <c r="CZ90" s="567">
        <f>IF(AND(YEAR(CZ$3)=YEAR('Rent Roll'!$C20),MONTH(CZ$3)=MONTH('Rent Roll'!$C20)),(CZ$4-DAY('Rent Roll'!$C20)+1)/CZ$4,IF(AND(YEAR(CZ$3)=YEAR('Rent Roll'!$D20),MONTH(CZ$3)=MONTH('Rent Roll'!$D20)),DAY('Rent Roll'!$D20)/CZ$4,CZ46))</f>
        <v>0</v>
      </c>
      <c r="DA90" s="567">
        <f>IF(AND(YEAR(DA$3)=YEAR('Rent Roll'!$C20),MONTH(DA$3)=MONTH('Rent Roll'!$C20)),(DA$4-DAY('Rent Roll'!$C20)+1)/DA$4,IF(AND(YEAR(DA$3)=YEAR('Rent Roll'!$D20),MONTH(DA$3)=MONTH('Rent Roll'!$D20)),DAY('Rent Roll'!$D20)/DA$4,DA46))</f>
        <v>0</v>
      </c>
      <c r="DB90" s="567">
        <f>IF(AND(YEAR(DB$3)=YEAR('Rent Roll'!$C20),MONTH(DB$3)=MONTH('Rent Roll'!$C20)),(DB$4-DAY('Rent Roll'!$C20)+1)/DB$4,IF(AND(YEAR(DB$3)=YEAR('Rent Roll'!$D20),MONTH(DB$3)=MONTH('Rent Roll'!$D20)),DAY('Rent Roll'!$D20)/DB$4,DB46))</f>
        <v>0</v>
      </c>
      <c r="DC90" s="567">
        <f>IF(AND(YEAR(DC$3)=YEAR('Rent Roll'!$C20),MONTH(DC$3)=MONTH('Rent Roll'!$C20)),(DC$4-DAY('Rent Roll'!$C20)+1)/DC$4,IF(AND(YEAR(DC$3)=YEAR('Rent Roll'!$D20),MONTH(DC$3)=MONTH('Rent Roll'!$D20)),DAY('Rent Roll'!$D20)/DC$4,DC46))</f>
        <v>0</v>
      </c>
      <c r="DD90" s="567">
        <f>IF(AND(YEAR(DD$3)=YEAR('Rent Roll'!$C20),MONTH(DD$3)=MONTH('Rent Roll'!$C20)),(DD$4-DAY('Rent Roll'!$C20)+1)/DD$4,IF(AND(YEAR(DD$3)=YEAR('Rent Roll'!$D20),MONTH(DD$3)=MONTH('Rent Roll'!$D20)),DAY('Rent Roll'!$D20)/DD$4,DD46))</f>
        <v>0</v>
      </c>
      <c r="DE90" s="567">
        <f>IF(AND(YEAR(DE$3)=YEAR('Rent Roll'!$C20),MONTH(DE$3)=MONTH('Rent Roll'!$C20)),(DE$4-DAY('Rent Roll'!$C20)+1)/DE$4,IF(AND(YEAR(DE$3)=YEAR('Rent Roll'!$D20),MONTH(DE$3)=MONTH('Rent Roll'!$D20)),DAY('Rent Roll'!$D20)/DE$4,DE46))</f>
        <v>0</v>
      </c>
      <c r="DF90" s="567">
        <f>IF(AND(YEAR(DF$3)=YEAR('Rent Roll'!$C20),MONTH(DF$3)=MONTH('Rent Roll'!$C20)),(DF$4-DAY('Rent Roll'!$C20)+1)/DF$4,IF(AND(YEAR(DF$3)=YEAR('Rent Roll'!$D20),MONTH(DF$3)=MONTH('Rent Roll'!$D20)),DAY('Rent Roll'!$D20)/DF$4,DF46))</f>
        <v>0</v>
      </c>
      <c r="DG90" s="567">
        <f>IF(AND(YEAR(DG$3)=YEAR('Rent Roll'!$C20),MONTH(DG$3)=MONTH('Rent Roll'!$C20)),(DG$4-DAY('Rent Roll'!$C20)+1)/DG$4,IF(AND(YEAR(DG$3)=YEAR('Rent Roll'!$D20),MONTH(DG$3)=MONTH('Rent Roll'!$D20)),DAY('Rent Roll'!$D20)/DG$4,DG46))</f>
        <v>0</v>
      </c>
      <c r="DH90" s="567">
        <f>IF(AND(YEAR(DH$3)=YEAR('Rent Roll'!$C20),MONTH(DH$3)=MONTH('Rent Roll'!$C20)),(DH$4-DAY('Rent Roll'!$C20)+1)/DH$4,IF(AND(YEAR(DH$3)=YEAR('Rent Roll'!$D20),MONTH(DH$3)=MONTH('Rent Roll'!$D20)),DAY('Rent Roll'!$D20)/DH$4,DH46))</f>
        <v>0</v>
      </c>
      <c r="DI90" s="567">
        <f>IF(AND(YEAR(DI$3)=YEAR('Rent Roll'!$C20),MONTH(DI$3)=MONTH('Rent Roll'!$C20)),(DI$4-DAY('Rent Roll'!$C20)+1)/DI$4,IF(AND(YEAR(DI$3)=YEAR('Rent Roll'!$D20),MONTH(DI$3)=MONTH('Rent Roll'!$D20)),DAY('Rent Roll'!$D20)/DI$4,DI46))</f>
        <v>0</v>
      </c>
      <c r="DJ90" s="767">
        <f>IF(AND(YEAR(DJ$3)=YEAR('Rent Roll'!$C20),MONTH(DJ$3)=MONTH('Rent Roll'!$C20)),(DJ$4-DAY('Rent Roll'!$C20)+1)/DJ$4,IF(AND(YEAR(DJ$3)=YEAR('Rent Roll'!$D20),MONTH(DJ$3)=MONTH('Rent Roll'!$D20)),DAY('Rent Roll'!$D20)/DJ$4,DJ46))</f>
        <v>0</v>
      </c>
      <c r="DK90" s="768">
        <f>IF(AND(YEAR(DK$3)=YEAR('Rent Roll'!$C20),MONTH(DK$3)=MONTH('Rent Roll'!$C20)),(DK$4-DAY('Rent Roll'!$C20)+1)/DK$4,IF(AND(YEAR(DK$3)=YEAR('Rent Roll'!$D20),MONTH(DK$3)=MONTH('Rent Roll'!$D20)),DAY('Rent Roll'!$D20)/DK$4,DK46))</f>
        <v>0</v>
      </c>
      <c r="DL90" s="567">
        <f>IF(AND(YEAR(DL$3)=YEAR('Rent Roll'!$C20),MONTH(DL$3)=MONTH('Rent Roll'!$C20)),(DL$4-DAY('Rent Roll'!$C20)+1)/DL$4,IF(AND(YEAR(DL$3)=YEAR('Rent Roll'!$D20),MONTH(DL$3)=MONTH('Rent Roll'!$D20)),DAY('Rent Roll'!$D20)/DL$4,DL46))</f>
        <v>0</v>
      </c>
      <c r="DM90" s="567">
        <f>IF(AND(YEAR(DM$3)=YEAR('Rent Roll'!$C20),MONTH(DM$3)=MONTH('Rent Roll'!$C20)),(DM$4-DAY('Rent Roll'!$C20)+1)/DM$4,IF(AND(YEAR(DM$3)=YEAR('Rent Roll'!$D20),MONTH(DM$3)=MONTH('Rent Roll'!$D20)),DAY('Rent Roll'!$D20)/DM$4,DM46))</f>
        <v>0</v>
      </c>
      <c r="DN90" s="567">
        <f>IF(AND(YEAR(DN$3)=YEAR('Rent Roll'!$C20),MONTH(DN$3)=MONTH('Rent Roll'!$C20)),(DN$4-DAY('Rent Roll'!$C20)+1)/DN$4,IF(AND(YEAR(DN$3)=YEAR('Rent Roll'!$D20),MONTH(DN$3)=MONTH('Rent Roll'!$D20)),DAY('Rent Roll'!$D20)/DN$4,DN46))</f>
        <v>0</v>
      </c>
      <c r="DO90" s="567">
        <f>IF(AND(YEAR(DO$3)=YEAR('Rent Roll'!$C20),MONTH(DO$3)=MONTH('Rent Roll'!$C20)),(DO$4-DAY('Rent Roll'!$C20)+1)/DO$4,IF(AND(YEAR(DO$3)=YEAR('Rent Roll'!$D20),MONTH(DO$3)=MONTH('Rent Roll'!$D20)),DAY('Rent Roll'!$D20)/DO$4,DO46))</f>
        <v>0</v>
      </c>
      <c r="DP90" s="567">
        <f>IF(AND(YEAR(DP$3)=YEAR('Rent Roll'!$C20),MONTH(DP$3)=MONTH('Rent Roll'!$C20)),(DP$4-DAY('Rent Roll'!$C20)+1)/DP$4,IF(AND(YEAR(DP$3)=YEAR('Rent Roll'!$D20),MONTH(DP$3)=MONTH('Rent Roll'!$D20)),DAY('Rent Roll'!$D20)/DP$4,DP46))</f>
        <v>0</v>
      </c>
      <c r="DQ90" s="567">
        <f>IF(AND(YEAR(DQ$3)=YEAR('Rent Roll'!$C20),MONTH(DQ$3)=MONTH('Rent Roll'!$C20)),(DQ$4-DAY('Rent Roll'!$C20)+1)/DQ$4,IF(AND(YEAR(DQ$3)=YEAR('Rent Roll'!$D20),MONTH(DQ$3)=MONTH('Rent Roll'!$D20)),DAY('Rent Roll'!$D20)/DQ$4,DQ46))</f>
        <v>0</v>
      </c>
      <c r="DR90" s="567">
        <f>IF(AND(YEAR(DR$3)=YEAR('Rent Roll'!$C20),MONTH(DR$3)=MONTH('Rent Roll'!$C20)),(DR$4-DAY('Rent Roll'!$C20)+1)/DR$4,IF(AND(YEAR(DR$3)=YEAR('Rent Roll'!$D20),MONTH(DR$3)=MONTH('Rent Roll'!$D20)),DAY('Rent Roll'!$D20)/DR$4,DR46))</f>
        <v>0</v>
      </c>
      <c r="DS90" s="567">
        <f>IF(AND(YEAR(DS$3)=YEAR('Rent Roll'!$C20),MONTH(DS$3)=MONTH('Rent Roll'!$C20)),(DS$4-DAY('Rent Roll'!$C20)+1)/DS$4,IF(AND(YEAR(DS$3)=YEAR('Rent Roll'!$D20),MONTH(DS$3)=MONTH('Rent Roll'!$D20)),DAY('Rent Roll'!$D20)/DS$4,DS46))</f>
        <v>0</v>
      </c>
      <c r="DT90" s="567">
        <f>IF(AND(YEAR(DT$3)=YEAR('Rent Roll'!$C20),MONTH(DT$3)=MONTH('Rent Roll'!$C20)),(DT$4-DAY('Rent Roll'!$C20)+1)/DT$4,IF(AND(YEAR(DT$3)=YEAR('Rent Roll'!$D20),MONTH(DT$3)=MONTH('Rent Roll'!$D20)),DAY('Rent Roll'!$D20)/DT$4,DT46))</f>
        <v>0</v>
      </c>
      <c r="DU90" s="567">
        <f>IF(AND(YEAR(DU$3)=YEAR('Rent Roll'!$C20),MONTH(DU$3)=MONTH('Rent Roll'!$C20)),(DU$4-DAY('Rent Roll'!$C20)+1)/DU$4,IF(AND(YEAR(DU$3)=YEAR('Rent Roll'!$D20),MONTH(DU$3)=MONTH('Rent Roll'!$D20)),DAY('Rent Roll'!$D20)/DU$4,DU46))</f>
        <v>0</v>
      </c>
      <c r="DV90" s="567">
        <f>IF(AND(YEAR(DV$3)=YEAR('Rent Roll'!$C20),MONTH(DV$3)=MONTH('Rent Roll'!$C20)),(DV$4-DAY('Rent Roll'!$C20)+1)/DV$4,IF(AND(YEAR(DV$3)=YEAR('Rent Roll'!$D20),MONTH(DV$3)=MONTH('Rent Roll'!$D20)),DAY('Rent Roll'!$D20)/DV$4,DV46))</f>
        <v>0</v>
      </c>
    </row>
    <row r="91" spans="1:126" s="563" customFormat="1" ht="12" customHeight="1" outlineLevel="1" x14ac:dyDescent="0.4">
      <c r="A91" s="730"/>
      <c r="B91" s="564">
        <f>'Rent Roll'!$B21</f>
        <v>0</v>
      </c>
      <c r="C91" s="565"/>
      <c r="D91" s="565"/>
      <c r="E91" s="566"/>
      <c r="F91" s="778">
        <f>IF(AND(YEAR(F$3)=YEAR('Rent Roll'!$C21),MONTH(F$3)=MONTH('Rent Roll'!$C21)),(F$4-DAY('Rent Roll'!$C21)+1)/F$4,IF(AND(YEAR(F$3)=YEAR('Rent Roll'!$D21),MONTH(F$3)=MONTH('Rent Roll'!$D21)),DAY('Rent Roll'!$D21)/F$4,F47))</f>
        <v>0</v>
      </c>
      <c r="G91" s="768">
        <f>IF(AND(YEAR(G$3)=YEAR('Rent Roll'!$C21),MONTH(G$3)=MONTH('Rent Roll'!$C21)),(G$4-DAY('Rent Roll'!$C21)+1)/G$4,IF(AND(YEAR(G$3)=YEAR('Rent Roll'!$D21),MONTH(G$3)=MONTH('Rent Roll'!$D21)),DAY('Rent Roll'!$D21)/G$4,G47))</f>
        <v>0</v>
      </c>
      <c r="H91" s="567">
        <f>IF(AND(YEAR(H$3)=YEAR('Rent Roll'!$C21),MONTH(H$3)=MONTH('Rent Roll'!$C21)),(H$4-DAY('Rent Roll'!$C21)+1)/H$4,IF(AND(YEAR(H$3)=YEAR('Rent Roll'!$D21),MONTH(H$3)=MONTH('Rent Roll'!$D21)),DAY('Rent Roll'!$D21)/H$4,H47))</f>
        <v>0</v>
      </c>
      <c r="I91" s="567">
        <f>IF(AND(YEAR(I$3)=YEAR('Rent Roll'!$C21),MONTH(I$3)=MONTH('Rent Roll'!$C21)),(I$4-DAY('Rent Roll'!$C21)+1)/I$4,IF(AND(YEAR(I$3)=YEAR('Rent Roll'!$D21),MONTH(I$3)=MONTH('Rent Roll'!$D21)),DAY('Rent Roll'!$D21)/I$4,I47))</f>
        <v>0</v>
      </c>
      <c r="J91" s="567">
        <f>IF(AND(YEAR(J$3)=YEAR('Rent Roll'!$C21),MONTH(J$3)=MONTH('Rent Roll'!$C21)),(J$4-DAY('Rent Roll'!$C21)+1)/J$4,IF(AND(YEAR(J$3)=YEAR('Rent Roll'!$D21),MONTH(J$3)=MONTH('Rent Roll'!$D21)),DAY('Rent Roll'!$D21)/J$4,J47))</f>
        <v>0</v>
      </c>
      <c r="K91" s="567">
        <f>IF(AND(YEAR(K$3)=YEAR('Rent Roll'!$C21),MONTH(K$3)=MONTH('Rent Roll'!$C21)),(K$4-DAY('Rent Roll'!$C21)+1)/K$4,IF(AND(YEAR(K$3)=YEAR('Rent Roll'!$D21),MONTH(K$3)=MONTH('Rent Roll'!$D21)),DAY('Rent Roll'!$D21)/K$4,K47))</f>
        <v>0</v>
      </c>
      <c r="L91" s="567">
        <f>IF(AND(YEAR(L$3)=YEAR('Rent Roll'!$C21),MONTH(L$3)=MONTH('Rent Roll'!$C21)),(L$4-DAY('Rent Roll'!$C21)+1)/L$4,IF(AND(YEAR(L$3)=YEAR('Rent Roll'!$D21),MONTH(L$3)=MONTH('Rent Roll'!$D21)),DAY('Rent Roll'!$D21)/L$4,L47))</f>
        <v>0</v>
      </c>
      <c r="M91" s="567">
        <f>IF(AND(YEAR(M$3)=YEAR('Rent Roll'!$C21),MONTH(M$3)=MONTH('Rent Roll'!$C21)),(M$4-DAY('Rent Roll'!$C21)+1)/M$4,IF(AND(YEAR(M$3)=YEAR('Rent Roll'!$D21),MONTH(M$3)=MONTH('Rent Roll'!$D21)),DAY('Rent Roll'!$D21)/M$4,M47))</f>
        <v>0</v>
      </c>
      <c r="N91" s="567">
        <f>IF(AND(YEAR(N$3)=YEAR('Rent Roll'!$C21),MONTH(N$3)=MONTH('Rent Roll'!$C21)),(N$4-DAY('Rent Roll'!$C21)+1)/N$4,IF(AND(YEAR(N$3)=YEAR('Rent Roll'!$D21),MONTH(N$3)=MONTH('Rent Roll'!$D21)),DAY('Rent Roll'!$D21)/N$4,N47))</f>
        <v>0</v>
      </c>
      <c r="O91" s="567">
        <f>IF(AND(YEAR(O$3)=YEAR('Rent Roll'!$C21),MONTH(O$3)=MONTH('Rent Roll'!$C21)),(O$4-DAY('Rent Roll'!$C21)+1)/O$4,IF(AND(YEAR(O$3)=YEAR('Rent Roll'!$D21),MONTH(O$3)=MONTH('Rent Roll'!$D21)),DAY('Rent Roll'!$D21)/O$4,O47))</f>
        <v>0</v>
      </c>
      <c r="P91" s="567">
        <f>IF(AND(YEAR(P$3)=YEAR('Rent Roll'!$C21),MONTH(P$3)=MONTH('Rent Roll'!$C21)),(P$4-DAY('Rent Roll'!$C21)+1)/P$4,IF(AND(YEAR(P$3)=YEAR('Rent Roll'!$D21),MONTH(P$3)=MONTH('Rent Roll'!$D21)),DAY('Rent Roll'!$D21)/P$4,P47))</f>
        <v>0</v>
      </c>
      <c r="Q91" s="567">
        <f>IF(AND(YEAR(Q$3)=YEAR('Rent Roll'!$C21),MONTH(Q$3)=MONTH('Rent Roll'!$C21)),(Q$4-DAY('Rent Roll'!$C21)+1)/Q$4,IF(AND(YEAR(Q$3)=YEAR('Rent Roll'!$D21),MONTH(Q$3)=MONTH('Rent Roll'!$D21)),DAY('Rent Roll'!$D21)/Q$4,Q47))</f>
        <v>0</v>
      </c>
      <c r="R91" s="767">
        <f>IF(AND(YEAR(R$3)=YEAR('Rent Roll'!$C21),MONTH(R$3)=MONTH('Rent Roll'!$C21)),(R$4-DAY('Rent Roll'!$C21)+1)/R$4,IF(AND(YEAR(R$3)=YEAR('Rent Roll'!$D21),MONTH(R$3)=MONTH('Rent Roll'!$D21)),DAY('Rent Roll'!$D21)/R$4,R47))</f>
        <v>0</v>
      </c>
      <c r="S91" s="768">
        <f>IF(AND(YEAR(S$3)=YEAR('Rent Roll'!$C21),MONTH(S$3)=MONTH('Rent Roll'!$C21)),(S$4-DAY('Rent Roll'!$C21)+1)/S$4,IF(AND(YEAR(S$3)=YEAR('Rent Roll'!$D21),MONTH(S$3)=MONTH('Rent Roll'!$D21)),DAY('Rent Roll'!$D21)/S$4,S47))</f>
        <v>0</v>
      </c>
      <c r="T91" s="567">
        <f>IF(AND(YEAR(T$3)=YEAR('Rent Roll'!$C21),MONTH(T$3)=MONTH('Rent Roll'!$C21)),(T$4-DAY('Rent Roll'!$C21)+1)/T$4,IF(AND(YEAR(T$3)=YEAR('Rent Roll'!$D21),MONTH(T$3)=MONTH('Rent Roll'!$D21)),DAY('Rent Roll'!$D21)/T$4,T47))</f>
        <v>0</v>
      </c>
      <c r="U91" s="567">
        <f>IF(AND(YEAR(U$3)=YEAR('Rent Roll'!$C21),MONTH(U$3)=MONTH('Rent Roll'!$C21)),(U$4-DAY('Rent Roll'!$C21)+1)/U$4,IF(AND(YEAR(U$3)=YEAR('Rent Roll'!$D21),MONTH(U$3)=MONTH('Rent Roll'!$D21)),DAY('Rent Roll'!$D21)/U$4,U47))</f>
        <v>0</v>
      </c>
      <c r="V91" s="567">
        <f>IF(AND(YEAR(V$3)=YEAR('Rent Roll'!$C21),MONTH(V$3)=MONTH('Rent Roll'!$C21)),(V$4-DAY('Rent Roll'!$C21)+1)/V$4,IF(AND(YEAR(V$3)=YEAR('Rent Roll'!$D21),MONTH(V$3)=MONTH('Rent Roll'!$D21)),DAY('Rent Roll'!$D21)/V$4,V47))</f>
        <v>0</v>
      </c>
      <c r="W91" s="567">
        <f>IF(AND(YEAR(W$3)=YEAR('Rent Roll'!$C21),MONTH(W$3)=MONTH('Rent Roll'!$C21)),(W$4-DAY('Rent Roll'!$C21)+1)/W$4,IF(AND(YEAR(W$3)=YEAR('Rent Roll'!$D21),MONTH(W$3)=MONTH('Rent Roll'!$D21)),DAY('Rent Roll'!$D21)/W$4,W47))</f>
        <v>0</v>
      </c>
      <c r="X91" s="567">
        <f>IF(AND(YEAR(X$3)=YEAR('Rent Roll'!$C21),MONTH(X$3)=MONTH('Rent Roll'!$C21)),(X$4-DAY('Rent Roll'!$C21)+1)/X$4,IF(AND(YEAR(X$3)=YEAR('Rent Roll'!$D21),MONTH(X$3)=MONTH('Rent Roll'!$D21)),DAY('Rent Roll'!$D21)/X$4,X47))</f>
        <v>0</v>
      </c>
      <c r="Y91" s="567">
        <f>IF(AND(YEAR(Y$3)=YEAR('Rent Roll'!$C21),MONTH(Y$3)=MONTH('Rent Roll'!$C21)),(Y$4-DAY('Rent Roll'!$C21)+1)/Y$4,IF(AND(YEAR(Y$3)=YEAR('Rent Roll'!$D21),MONTH(Y$3)=MONTH('Rent Roll'!$D21)),DAY('Rent Roll'!$D21)/Y$4,Y47))</f>
        <v>0</v>
      </c>
      <c r="Z91" s="567">
        <f>IF(AND(YEAR(Z$3)=YEAR('Rent Roll'!$C21),MONTH(Z$3)=MONTH('Rent Roll'!$C21)),(Z$4-DAY('Rent Roll'!$C21)+1)/Z$4,IF(AND(YEAR(Z$3)=YEAR('Rent Roll'!$D21),MONTH(Z$3)=MONTH('Rent Roll'!$D21)),DAY('Rent Roll'!$D21)/Z$4,Z47))</f>
        <v>0</v>
      </c>
      <c r="AA91" s="567">
        <f>IF(AND(YEAR(AA$3)=YEAR('Rent Roll'!$C21),MONTH(AA$3)=MONTH('Rent Roll'!$C21)),(AA$4-DAY('Rent Roll'!$C21)+1)/AA$4,IF(AND(YEAR(AA$3)=YEAR('Rent Roll'!$D21),MONTH(AA$3)=MONTH('Rent Roll'!$D21)),DAY('Rent Roll'!$D21)/AA$4,AA47))</f>
        <v>0</v>
      </c>
      <c r="AB91" s="567">
        <f>IF(AND(YEAR(AB$3)=YEAR('Rent Roll'!$C21),MONTH(AB$3)=MONTH('Rent Roll'!$C21)),(AB$4-DAY('Rent Roll'!$C21)+1)/AB$4,IF(AND(YEAR(AB$3)=YEAR('Rent Roll'!$D21),MONTH(AB$3)=MONTH('Rent Roll'!$D21)),DAY('Rent Roll'!$D21)/AB$4,AB47))</f>
        <v>0</v>
      </c>
      <c r="AC91" s="567">
        <f>IF(AND(YEAR(AC$3)=YEAR('Rent Roll'!$C21),MONTH(AC$3)=MONTH('Rent Roll'!$C21)),(AC$4-DAY('Rent Roll'!$C21)+1)/AC$4,IF(AND(YEAR(AC$3)=YEAR('Rent Roll'!$D21),MONTH(AC$3)=MONTH('Rent Roll'!$D21)),DAY('Rent Roll'!$D21)/AC$4,AC47))</f>
        <v>0</v>
      </c>
      <c r="AD91" s="767">
        <f>IF(AND(YEAR(AD$3)=YEAR('Rent Roll'!$C21),MONTH(AD$3)=MONTH('Rent Roll'!$C21)),(AD$4-DAY('Rent Roll'!$C21)+1)/AD$4,IF(AND(YEAR(AD$3)=YEAR('Rent Roll'!$D21),MONTH(AD$3)=MONTH('Rent Roll'!$D21)),DAY('Rent Roll'!$D21)/AD$4,AD47))</f>
        <v>0</v>
      </c>
      <c r="AE91" s="768">
        <f>IF(AND(YEAR(AE$3)=YEAR('Rent Roll'!$C21),MONTH(AE$3)=MONTH('Rent Roll'!$C21)),(AE$4-DAY('Rent Roll'!$C21)+1)/AE$4,IF(AND(YEAR(AE$3)=YEAR('Rent Roll'!$D21),MONTH(AE$3)=MONTH('Rent Roll'!$D21)),DAY('Rent Roll'!$D21)/AE$4,AE47))</f>
        <v>0</v>
      </c>
      <c r="AF91" s="567">
        <f>IF(AND(YEAR(AF$3)=YEAR('Rent Roll'!$C21),MONTH(AF$3)=MONTH('Rent Roll'!$C21)),(AF$4-DAY('Rent Roll'!$C21)+1)/AF$4,IF(AND(YEAR(AF$3)=YEAR('Rent Roll'!$D21),MONTH(AF$3)=MONTH('Rent Roll'!$D21)),DAY('Rent Roll'!$D21)/AF$4,AF47))</f>
        <v>0</v>
      </c>
      <c r="AG91" s="567">
        <f>IF(AND(YEAR(AG$3)=YEAR('Rent Roll'!$C21),MONTH(AG$3)=MONTH('Rent Roll'!$C21)),(AG$4-DAY('Rent Roll'!$C21)+1)/AG$4,IF(AND(YEAR(AG$3)=YEAR('Rent Roll'!$D21),MONTH(AG$3)=MONTH('Rent Roll'!$D21)),DAY('Rent Roll'!$D21)/AG$4,AG47))</f>
        <v>0</v>
      </c>
      <c r="AH91" s="567">
        <f>IF(AND(YEAR(AH$3)=YEAR('Rent Roll'!$C21),MONTH(AH$3)=MONTH('Rent Roll'!$C21)),(AH$4-DAY('Rent Roll'!$C21)+1)/AH$4,IF(AND(YEAR(AH$3)=YEAR('Rent Roll'!$D21),MONTH(AH$3)=MONTH('Rent Roll'!$D21)),DAY('Rent Roll'!$D21)/AH$4,AH47))</f>
        <v>0</v>
      </c>
      <c r="AI91" s="567">
        <f>IF(AND(YEAR(AI$3)=YEAR('Rent Roll'!$C21),MONTH(AI$3)=MONTH('Rent Roll'!$C21)),(AI$4-DAY('Rent Roll'!$C21)+1)/AI$4,IF(AND(YEAR(AI$3)=YEAR('Rent Roll'!$D21),MONTH(AI$3)=MONTH('Rent Roll'!$D21)),DAY('Rent Roll'!$D21)/AI$4,AI47))</f>
        <v>0</v>
      </c>
      <c r="AJ91" s="567">
        <f>IF(AND(YEAR(AJ$3)=YEAR('Rent Roll'!$C21),MONTH(AJ$3)=MONTH('Rent Roll'!$C21)),(AJ$4-DAY('Rent Roll'!$C21)+1)/AJ$4,IF(AND(YEAR(AJ$3)=YEAR('Rent Roll'!$D21),MONTH(AJ$3)=MONTH('Rent Roll'!$D21)),DAY('Rent Roll'!$D21)/AJ$4,AJ47))</f>
        <v>0</v>
      </c>
      <c r="AK91" s="567">
        <f>IF(AND(YEAR(AK$3)=YEAR('Rent Roll'!$C21),MONTH(AK$3)=MONTH('Rent Roll'!$C21)),(AK$4-DAY('Rent Roll'!$C21)+1)/AK$4,IF(AND(YEAR(AK$3)=YEAR('Rent Roll'!$D21),MONTH(AK$3)=MONTH('Rent Roll'!$D21)),DAY('Rent Roll'!$D21)/AK$4,AK47))</f>
        <v>0</v>
      </c>
      <c r="AL91" s="567">
        <f>IF(AND(YEAR(AL$3)=YEAR('Rent Roll'!$C21),MONTH(AL$3)=MONTH('Rent Roll'!$C21)),(AL$4-DAY('Rent Roll'!$C21)+1)/AL$4,IF(AND(YEAR(AL$3)=YEAR('Rent Roll'!$D21),MONTH(AL$3)=MONTH('Rent Roll'!$D21)),DAY('Rent Roll'!$D21)/AL$4,AL47))</f>
        <v>0</v>
      </c>
      <c r="AM91" s="567">
        <f>IF(AND(YEAR(AM$3)=YEAR('Rent Roll'!$C21),MONTH(AM$3)=MONTH('Rent Roll'!$C21)),(AM$4-DAY('Rent Roll'!$C21)+1)/AM$4,IF(AND(YEAR(AM$3)=YEAR('Rent Roll'!$D21),MONTH(AM$3)=MONTH('Rent Roll'!$D21)),DAY('Rent Roll'!$D21)/AM$4,AM47))</f>
        <v>0</v>
      </c>
      <c r="AN91" s="567">
        <f>IF(AND(YEAR(AN$3)=YEAR('Rent Roll'!$C21),MONTH(AN$3)=MONTH('Rent Roll'!$C21)),(AN$4-DAY('Rent Roll'!$C21)+1)/AN$4,IF(AND(YEAR(AN$3)=YEAR('Rent Roll'!$D21),MONTH(AN$3)=MONTH('Rent Roll'!$D21)),DAY('Rent Roll'!$D21)/AN$4,AN47))</f>
        <v>0</v>
      </c>
      <c r="AO91" s="567">
        <f>IF(AND(YEAR(AO$3)=YEAR('Rent Roll'!$C21),MONTH(AO$3)=MONTH('Rent Roll'!$C21)),(AO$4-DAY('Rent Roll'!$C21)+1)/AO$4,IF(AND(YEAR(AO$3)=YEAR('Rent Roll'!$D21),MONTH(AO$3)=MONTH('Rent Roll'!$D21)),DAY('Rent Roll'!$D21)/AO$4,AO47))</f>
        <v>0</v>
      </c>
      <c r="AP91" s="767">
        <f>IF(AND(YEAR(AP$3)=YEAR('Rent Roll'!$C21),MONTH(AP$3)=MONTH('Rent Roll'!$C21)),(AP$4-DAY('Rent Roll'!$C21)+1)/AP$4,IF(AND(YEAR(AP$3)=YEAR('Rent Roll'!$D21),MONTH(AP$3)=MONTH('Rent Roll'!$D21)),DAY('Rent Roll'!$D21)/AP$4,AP47))</f>
        <v>0</v>
      </c>
      <c r="AQ91" s="768">
        <f>IF(AND(YEAR(AQ$3)=YEAR('Rent Roll'!$C21),MONTH(AQ$3)=MONTH('Rent Roll'!$C21)),(AQ$4-DAY('Rent Roll'!$C21)+1)/AQ$4,IF(AND(YEAR(AQ$3)=YEAR('Rent Roll'!$D21),MONTH(AQ$3)=MONTH('Rent Roll'!$D21)),DAY('Rent Roll'!$D21)/AQ$4,AQ47))</f>
        <v>0</v>
      </c>
      <c r="AR91" s="567">
        <f>IF(AND(YEAR(AR$3)=YEAR('Rent Roll'!$C21),MONTH(AR$3)=MONTH('Rent Roll'!$C21)),(AR$4-DAY('Rent Roll'!$C21)+1)/AR$4,IF(AND(YEAR(AR$3)=YEAR('Rent Roll'!$D21),MONTH(AR$3)=MONTH('Rent Roll'!$D21)),DAY('Rent Roll'!$D21)/AR$4,AR47))</f>
        <v>0</v>
      </c>
      <c r="AS91" s="567">
        <f>IF(AND(YEAR(AS$3)=YEAR('Rent Roll'!$C21),MONTH(AS$3)=MONTH('Rent Roll'!$C21)),(AS$4-DAY('Rent Roll'!$C21)+1)/AS$4,IF(AND(YEAR(AS$3)=YEAR('Rent Roll'!$D21),MONTH(AS$3)=MONTH('Rent Roll'!$D21)),DAY('Rent Roll'!$D21)/AS$4,AS47))</f>
        <v>0</v>
      </c>
      <c r="AT91" s="567">
        <f>IF(AND(YEAR(AT$3)=YEAR('Rent Roll'!$C21),MONTH(AT$3)=MONTH('Rent Roll'!$C21)),(AT$4-DAY('Rent Roll'!$C21)+1)/AT$4,IF(AND(YEAR(AT$3)=YEAR('Rent Roll'!$D21),MONTH(AT$3)=MONTH('Rent Roll'!$D21)),DAY('Rent Roll'!$D21)/AT$4,AT47))</f>
        <v>0</v>
      </c>
      <c r="AU91" s="567">
        <f>IF(AND(YEAR(AU$3)=YEAR('Rent Roll'!$C21),MONTH(AU$3)=MONTH('Rent Roll'!$C21)),(AU$4-DAY('Rent Roll'!$C21)+1)/AU$4,IF(AND(YEAR(AU$3)=YEAR('Rent Roll'!$D21),MONTH(AU$3)=MONTH('Rent Roll'!$D21)),DAY('Rent Roll'!$D21)/AU$4,AU47))</f>
        <v>0</v>
      </c>
      <c r="AV91" s="567">
        <f>IF(AND(YEAR(AV$3)=YEAR('Rent Roll'!$C21),MONTH(AV$3)=MONTH('Rent Roll'!$C21)),(AV$4-DAY('Rent Roll'!$C21)+1)/AV$4,IF(AND(YEAR(AV$3)=YEAR('Rent Roll'!$D21),MONTH(AV$3)=MONTH('Rent Roll'!$D21)),DAY('Rent Roll'!$D21)/AV$4,AV47))</f>
        <v>0</v>
      </c>
      <c r="AW91" s="567">
        <f>IF(AND(YEAR(AW$3)=YEAR('Rent Roll'!$C21),MONTH(AW$3)=MONTH('Rent Roll'!$C21)),(AW$4-DAY('Rent Roll'!$C21)+1)/AW$4,IF(AND(YEAR(AW$3)=YEAR('Rent Roll'!$D21),MONTH(AW$3)=MONTH('Rent Roll'!$D21)),DAY('Rent Roll'!$D21)/AW$4,AW47))</f>
        <v>0</v>
      </c>
      <c r="AX91" s="567">
        <f>IF(AND(YEAR(AX$3)=YEAR('Rent Roll'!$C21),MONTH(AX$3)=MONTH('Rent Roll'!$C21)),(AX$4-DAY('Rent Roll'!$C21)+1)/AX$4,IF(AND(YEAR(AX$3)=YEAR('Rent Roll'!$D21),MONTH(AX$3)=MONTH('Rent Roll'!$D21)),DAY('Rent Roll'!$D21)/AX$4,AX47))</f>
        <v>0</v>
      </c>
      <c r="AY91" s="567">
        <f>IF(AND(YEAR(AY$3)=YEAR('Rent Roll'!$C21),MONTH(AY$3)=MONTH('Rent Roll'!$C21)),(AY$4-DAY('Rent Roll'!$C21)+1)/AY$4,IF(AND(YEAR(AY$3)=YEAR('Rent Roll'!$D21),MONTH(AY$3)=MONTH('Rent Roll'!$D21)),DAY('Rent Roll'!$D21)/AY$4,AY47))</f>
        <v>0</v>
      </c>
      <c r="AZ91" s="567">
        <f>IF(AND(YEAR(AZ$3)=YEAR('Rent Roll'!$C21),MONTH(AZ$3)=MONTH('Rent Roll'!$C21)),(AZ$4-DAY('Rent Roll'!$C21)+1)/AZ$4,IF(AND(YEAR(AZ$3)=YEAR('Rent Roll'!$D21),MONTH(AZ$3)=MONTH('Rent Roll'!$D21)),DAY('Rent Roll'!$D21)/AZ$4,AZ47))</f>
        <v>0</v>
      </c>
      <c r="BA91" s="567">
        <f>IF(AND(YEAR(BA$3)=YEAR('Rent Roll'!$C21),MONTH(BA$3)=MONTH('Rent Roll'!$C21)),(BA$4-DAY('Rent Roll'!$C21)+1)/BA$4,IF(AND(YEAR(BA$3)=YEAR('Rent Roll'!$D21),MONTH(BA$3)=MONTH('Rent Roll'!$D21)),DAY('Rent Roll'!$D21)/BA$4,BA47))</f>
        <v>0</v>
      </c>
      <c r="BB91" s="767">
        <f>IF(AND(YEAR(BB$3)=YEAR('Rent Roll'!$C21),MONTH(BB$3)=MONTH('Rent Roll'!$C21)),(BB$4-DAY('Rent Roll'!$C21)+1)/BB$4,IF(AND(YEAR(BB$3)=YEAR('Rent Roll'!$D21),MONTH(BB$3)=MONTH('Rent Roll'!$D21)),DAY('Rent Roll'!$D21)/BB$4,BB47))</f>
        <v>0</v>
      </c>
      <c r="BC91" s="768">
        <f>IF(AND(YEAR(BC$3)=YEAR('Rent Roll'!$C21),MONTH(BC$3)=MONTH('Rent Roll'!$C21)),(BC$4-DAY('Rent Roll'!$C21)+1)/BC$4,IF(AND(YEAR(BC$3)=YEAR('Rent Roll'!$D21),MONTH(BC$3)=MONTH('Rent Roll'!$D21)),DAY('Rent Roll'!$D21)/BC$4,BC47))</f>
        <v>0</v>
      </c>
      <c r="BD91" s="567">
        <f>IF(AND(YEAR(BD$3)=YEAR('Rent Roll'!$C21),MONTH(BD$3)=MONTH('Rent Roll'!$C21)),(BD$4-DAY('Rent Roll'!$C21)+1)/BD$4,IF(AND(YEAR(BD$3)=YEAR('Rent Roll'!$D21),MONTH(BD$3)=MONTH('Rent Roll'!$D21)),DAY('Rent Roll'!$D21)/BD$4,BD47))</f>
        <v>0</v>
      </c>
      <c r="BE91" s="567">
        <f>IF(AND(YEAR(BE$3)=YEAR('Rent Roll'!$C21),MONTH(BE$3)=MONTH('Rent Roll'!$C21)),(BE$4-DAY('Rent Roll'!$C21)+1)/BE$4,IF(AND(YEAR(BE$3)=YEAR('Rent Roll'!$D21),MONTH(BE$3)=MONTH('Rent Roll'!$D21)),DAY('Rent Roll'!$D21)/BE$4,BE47))</f>
        <v>0</v>
      </c>
      <c r="BF91" s="567">
        <f>IF(AND(YEAR(BF$3)=YEAR('Rent Roll'!$C21),MONTH(BF$3)=MONTH('Rent Roll'!$C21)),(BF$4-DAY('Rent Roll'!$C21)+1)/BF$4,IF(AND(YEAR(BF$3)=YEAR('Rent Roll'!$D21),MONTH(BF$3)=MONTH('Rent Roll'!$D21)),DAY('Rent Roll'!$D21)/BF$4,BF47))</f>
        <v>0</v>
      </c>
      <c r="BG91" s="567">
        <f>IF(AND(YEAR(BG$3)=YEAR('Rent Roll'!$C21),MONTH(BG$3)=MONTH('Rent Roll'!$C21)),(BG$4-DAY('Rent Roll'!$C21)+1)/BG$4,IF(AND(YEAR(BG$3)=YEAR('Rent Roll'!$D21),MONTH(BG$3)=MONTH('Rent Roll'!$D21)),DAY('Rent Roll'!$D21)/BG$4,BG47))</f>
        <v>0</v>
      </c>
      <c r="BH91" s="567">
        <f>IF(AND(YEAR(BH$3)=YEAR('Rent Roll'!$C21),MONTH(BH$3)=MONTH('Rent Roll'!$C21)),(BH$4-DAY('Rent Roll'!$C21)+1)/BH$4,IF(AND(YEAR(BH$3)=YEAR('Rent Roll'!$D21),MONTH(BH$3)=MONTH('Rent Roll'!$D21)),DAY('Rent Roll'!$D21)/BH$4,BH47))</f>
        <v>0</v>
      </c>
      <c r="BI91" s="567">
        <f>IF(AND(YEAR(BI$3)=YEAR('Rent Roll'!$C21),MONTH(BI$3)=MONTH('Rent Roll'!$C21)),(BI$4-DAY('Rent Roll'!$C21)+1)/BI$4,IF(AND(YEAR(BI$3)=YEAR('Rent Roll'!$D21),MONTH(BI$3)=MONTH('Rent Roll'!$D21)),DAY('Rent Roll'!$D21)/BI$4,BI47))</f>
        <v>0</v>
      </c>
      <c r="BJ91" s="567">
        <f>IF(AND(YEAR(BJ$3)=YEAR('Rent Roll'!$C21),MONTH(BJ$3)=MONTH('Rent Roll'!$C21)),(BJ$4-DAY('Rent Roll'!$C21)+1)/BJ$4,IF(AND(YEAR(BJ$3)=YEAR('Rent Roll'!$D21),MONTH(BJ$3)=MONTH('Rent Roll'!$D21)),DAY('Rent Roll'!$D21)/BJ$4,BJ47))</f>
        <v>0</v>
      </c>
      <c r="BK91" s="567">
        <f>IF(AND(YEAR(BK$3)=YEAR('Rent Roll'!$C21),MONTH(BK$3)=MONTH('Rent Roll'!$C21)),(BK$4-DAY('Rent Roll'!$C21)+1)/BK$4,IF(AND(YEAR(BK$3)=YEAR('Rent Roll'!$D21),MONTH(BK$3)=MONTH('Rent Roll'!$D21)),DAY('Rent Roll'!$D21)/BK$4,BK47))</f>
        <v>0</v>
      </c>
      <c r="BL91" s="567">
        <f>IF(AND(YEAR(BL$3)=YEAR('Rent Roll'!$C21),MONTH(BL$3)=MONTH('Rent Roll'!$C21)),(BL$4-DAY('Rent Roll'!$C21)+1)/BL$4,IF(AND(YEAR(BL$3)=YEAR('Rent Roll'!$D21),MONTH(BL$3)=MONTH('Rent Roll'!$D21)),DAY('Rent Roll'!$D21)/BL$4,BL47))</f>
        <v>0</v>
      </c>
      <c r="BM91" s="567">
        <f>IF(AND(YEAR(BM$3)=YEAR('Rent Roll'!$C21),MONTH(BM$3)=MONTH('Rent Roll'!$C21)),(BM$4-DAY('Rent Roll'!$C21)+1)/BM$4,IF(AND(YEAR(BM$3)=YEAR('Rent Roll'!$D21),MONTH(BM$3)=MONTH('Rent Roll'!$D21)),DAY('Rent Roll'!$D21)/BM$4,BM47))</f>
        <v>0</v>
      </c>
      <c r="BN91" s="767">
        <f>IF(AND(YEAR(BN$3)=YEAR('Rent Roll'!$C21),MONTH(BN$3)=MONTH('Rent Roll'!$C21)),(BN$4-DAY('Rent Roll'!$C21)+1)/BN$4,IF(AND(YEAR(BN$3)=YEAR('Rent Roll'!$D21),MONTH(BN$3)=MONTH('Rent Roll'!$D21)),DAY('Rent Roll'!$D21)/BN$4,BN47))</f>
        <v>0</v>
      </c>
      <c r="BO91" s="768">
        <f>IF(AND(YEAR(BO$3)=YEAR('Rent Roll'!$C21),MONTH(BO$3)=MONTH('Rent Roll'!$C21)),(BO$4-DAY('Rent Roll'!$C21)+1)/BO$4,IF(AND(YEAR(BO$3)=YEAR('Rent Roll'!$D21),MONTH(BO$3)=MONTH('Rent Roll'!$D21)),DAY('Rent Roll'!$D21)/BO$4,BO47))</f>
        <v>0</v>
      </c>
      <c r="BP91" s="567">
        <f>IF(AND(YEAR(BP$3)=YEAR('Rent Roll'!$C21),MONTH(BP$3)=MONTH('Rent Roll'!$C21)),(BP$4-DAY('Rent Roll'!$C21)+1)/BP$4,IF(AND(YEAR(BP$3)=YEAR('Rent Roll'!$D21),MONTH(BP$3)=MONTH('Rent Roll'!$D21)),DAY('Rent Roll'!$D21)/BP$4,BP47))</f>
        <v>0</v>
      </c>
      <c r="BQ91" s="567">
        <f>IF(AND(YEAR(BQ$3)=YEAR('Rent Roll'!$C21),MONTH(BQ$3)=MONTH('Rent Roll'!$C21)),(BQ$4-DAY('Rent Roll'!$C21)+1)/BQ$4,IF(AND(YEAR(BQ$3)=YEAR('Rent Roll'!$D21),MONTH(BQ$3)=MONTH('Rent Roll'!$D21)),DAY('Rent Roll'!$D21)/BQ$4,BQ47))</f>
        <v>0</v>
      </c>
      <c r="BR91" s="567">
        <f>IF(AND(YEAR(BR$3)=YEAR('Rent Roll'!$C21),MONTH(BR$3)=MONTH('Rent Roll'!$C21)),(BR$4-DAY('Rent Roll'!$C21)+1)/BR$4,IF(AND(YEAR(BR$3)=YEAR('Rent Roll'!$D21),MONTH(BR$3)=MONTH('Rent Roll'!$D21)),DAY('Rent Roll'!$D21)/BR$4,BR47))</f>
        <v>0</v>
      </c>
      <c r="BS91" s="567">
        <f>IF(AND(YEAR(BS$3)=YEAR('Rent Roll'!$C21),MONTH(BS$3)=MONTH('Rent Roll'!$C21)),(BS$4-DAY('Rent Roll'!$C21)+1)/BS$4,IF(AND(YEAR(BS$3)=YEAR('Rent Roll'!$D21),MONTH(BS$3)=MONTH('Rent Roll'!$D21)),DAY('Rent Roll'!$D21)/BS$4,BS47))</f>
        <v>0</v>
      </c>
      <c r="BT91" s="567">
        <f>IF(AND(YEAR(BT$3)=YEAR('Rent Roll'!$C21),MONTH(BT$3)=MONTH('Rent Roll'!$C21)),(BT$4-DAY('Rent Roll'!$C21)+1)/BT$4,IF(AND(YEAR(BT$3)=YEAR('Rent Roll'!$D21),MONTH(BT$3)=MONTH('Rent Roll'!$D21)),DAY('Rent Roll'!$D21)/BT$4,BT47))</f>
        <v>0</v>
      </c>
      <c r="BU91" s="567">
        <f>IF(AND(YEAR(BU$3)=YEAR('Rent Roll'!$C21),MONTH(BU$3)=MONTH('Rent Roll'!$C21)),(BU$4-DAY('Rent Roll'!$C21)+1)/BU$4,IF(AND(YEAR(BU$3)=YEAR('Rent Roll'!$D21),MONTH(BU$3)=MONTH('Rent Roll'!$D21)),DAY('Rent Roll'!$D21)/BU$4,BU47))</f>
        <v>0</v>
      </c>
      <c r="BV91" s="567">
        <f>IF(AND(YEAR(BV$3)=YEAR('Rent Roll'!$C21),MONTH(BV$3)=MONTH('Rent Roll'!$C21)),(BV$4-DAY('Rent Roll'!$C21)+1)/BV$4,IF(AND(YEAR(BV$3)=YEAR('Rent Roll'!$D21),MONTH(BV$3)=MONTH('Rent Roll'!$D21)),DAY('Rent Roll'!$D21)/BV$4,BV47))</f>
        <v>0</v>
      </c>
      <c r="BW91" s="567">
        <f>IF(AND(YEAR(BW$3)=YEAR('Rent Roll'!$C21),MONTH(BW$3)=MONTH('Rent Roll'!$C21)),(BW$4-DAY('Rent Roll'!$C21)+1)/BW$4,IF(AND(YEAR(BW$3)=YEAR('Rent Roll'!$D21),MONTH(BW$3)=MONTH('Rent Roll'!$D21)),DAY('Rent Roll'!$D21)/BW$4,BW47))</f>
        <v>0</v>
      </c>
      <c r="BX91" s="567">
        <f>IF(AND(YEAR(BX$3)=YEAR('Rent Roll'!$C21),MONTH(BX$3)=MONTH('Rent Roll'!$C21)),(BX$4-DAY('Rent Roll'!$C21)+1)/BX$4,IF(AND(YEAR(BX$3)=YEAR('Rent Roll'!$D21),MONTH(BX$3)=MONTH('Rent Roll'!$D21)),DAY('Rent Roll'!$D21)/BX$4,BX47))</f>
        <v>0</v>
      </c>
      <c r="BY91" s="567">
        <f>IF(AND(YEAR(BY$3)=YEAR('Rent Roll'!$C21),MONTH(BY$3)=MONTH('Rent Roll'!$C21)),(BY$4-DAY('Rent Roll'!$C21)+1)/BY$4,IF(AND(YEAR(BY$3)=YEAR('Rent Roll'!$D21),MONTH(BY$3)=MONTH('Rent Roll'!$D21)),DAY('Rent Roll'!$D21)/BY$4,BY47))</f>
        <v>0</v>
      </c>
      <c r="BZ91" s="767">
        <f>IF(AND(YEAR(BZ$3)=YEAR('Rent Roll'!$C21),MONTH(BZ$3)=MONTH('Rent Roll'!$C21)),(BZ$4-DAY('Rent Roll'!$C21)+1)/BZ$4,IF(AND(YEAR(BZ$3)=YEAR('Rent Roll'!$D21),MONTH(BZ$3)=MONTH('Rent Roll'!$D21)),DAY('Rent Roll'!$D21)/BZ$4,BZ47))</f>
        <v>0</v>
      </c>
      <c r="CA91" s="768">
        <f>IF(AND(YEAR(CA$3)=YEAR('Rent Roll'!$C21),MONTH(CA$3)=MONTH('Rent Roll'!$C21)),(CA$4-DAY('Rent Roll'!$C21)+1)/CA$4,IF(AND(YEAR(CA$3)=YEAR('Rent Roll'!$D21),MONTH(CA$3)=MONTH('Rent Roll'!$D21)),DAY('Rent Roll'!$D21)/CA$4,CA47))</f>
        <v>0</v>
      </c>
      <c r="CB91" s="567">
        <f>IF(AND(YEAR(CB$3)=YEAR('Rent Roll'!$C21),MONTH(CB$3)=MONTH('Rent Roll'!$C21)),(CB$4-DAY('Rent Roll'!$C21)+1)/CB$4,IF(AND(YEAR(CB$3)=YEAR('Rent Roll'!$D21),MONTH(CB$3)=MONTH('Rent Roll'!$D21)),DAY('Rent Roll'!$D21)/CB$4,CB47))</f>
        <v>0</v>
      </c>
      <c r="CC91" s="567">
        <f>IF(AND(YEAR(CC$3)=YEAR('Rent Roll'!$C21),MONTH(CC$3)=MONTH('Rent Roll'!$C21)),(CC$4-DAY('Rent Roll'!$C21)+1)/CC$4,IF(AND(YEAR(CC$3)=YEAR('Rent Roll'!$D21),MONTH(CC$3)=MONTH('Rent Roll'!$D21)),DAY('Rent Roll'!$D21)/CC$4,CC47))</f>
        <v>0</v>
      </c>
      <c r="CD91" s="567">
        <f>IF(AND(YEAR(CD$3)=YEAR('Rent Roll'!$C21),MONTH(CD$3)=MONTH('Rent Roll'!$C21)),(CD$4-DAY('Rent Roll'!$C21)+1)/CD$4,IF(AND(YEAR(CD$3)=YEAR('Rent Roll'!$D21),MONTH(CD$3)=MONTH('Rent Roll'!$D21)),DAY('Rent Roll'!$D21)/CD$4,CD47))</f>
        <v>0</v>
      </c>
      <c r="CE91" s="567">
        <f>IF(AND(YEAR(CE$3)=YEAR('Rent Roll'!$C21),MONTH(CE$3)=MONTH('Rent Roll'!$C21)),(CE$4-DAY('Rent Roll'!$C21)+1)/CE$4,IF(AND(YEAR(CE$3)=YEAR('Rent Roll'!$D21),MONTH(CE$3)=MONTH('Rent Roll'!$D21)),DAY('Rent Roll'!$D21)/CE$4,CE47))</f>
        <v>0</v>
      </c>
      <c r="CF91" s="567">
        <f>IF(AND(YEAR(CF$3)=YEAR('Rent Roll'!$C21),MONTH(CF$3)=MONTH('Rent Roll'!$C21)),(CF$4-DAY('Rent Roll'!$C21)+1)/CF$4,IF(AND(YEAR(CF$3)=YEAR('Rent Roll'!$D21),MONTH(CF$3)=MONTH('Rent Roll'!$D21)),DAY('Rent Roll'!$D21)/CF$4,CF47))</f>
        <v>0</v>
      </c>
      <c r="CG91" s="567">
        <f>IF(AND(YEAR(CG$3)=YEAR('Rent Roll'!$C21),MONTH(CG$3)=MONTH('Rent Roll'!$C21)),(CG$4-DAY('Rent Roll'!$C21)+1)/CG$4,IF(AND(YEAR(CG$3)=YEAR('Rent Roll'!$D21),MONTH(CG$3)=MONTH('Rent Roll'!$D21)),DAY('Rent Roll'!$D21)/CG$4,CG47))</f>
        <v>0</v>
      </c>
      <c r="CH91" s="567">
        <f>IF(AND(YEAR(CH$3)=YEAR('Rent Roll'!$C21),MONTH(CH$3)=MONTH('Rent Roll'!$C21)),(CH$4-DAY('Rent Roll'!$C21)+1)/CH$4,IF(AND(YEAR(CH$3)=YEAR('Rent Roll'!$D21),MONTH(CH$3)=MONTH('Rent Roll'!$D21)),DAY('Rent Roll'!$D21)/CH$4,CH47))</f>
        <v>0</v>
      </c>
      <c r="CI91" s="567">
        <f>IF(AND(YEAR(CI$3)=YEAR('Rent Roll'!$C21),MONTH(CI$3)=MONTH('Rent Roll'!$C21)),(CI$4-DAY('Rent Roll'!$C21)+1)/CI$4,IF(AND(YEAR(CI$3)=YEAR('Rent Roll'!$D21),MONTH(CI$3)=MONTH('Rent Roll'!$D21)),DAY('Rent Roll'!$D21)/CI$4,CI47))</f>
        <v>0</v>
      </c>
      <c r="CJ91" s="567">
        <f>IF(AND(YEAR(CJ$3)=YEAR('Rent Roll'!$C21),MONTH(CJ$3)=MONTH('Rent Roll'!$C21)),(CJ$4-DAY('Rent Roll'!$C21)+1)/CJ$4,IF(AND(YEAR(CJ$3)=YEAR('Rent Roll'!$D21),MONTH(CJ$3)=MONTH('Rent Roll'!$D21)),DAY('Rent Roll'!$D21)/CJ$4,CJ47))</f>
        <v>0</v>
      </c>
      <c r="CK91" s="567">
        <f>IF(AND(YEAR(CK$3)=YEAR('Rent Roll'!$C21),MONTH(CK$3)=MONTH('Rent Roll'!$C21)),(CK$4-DAY('Rent Roll'!$C21)+1)/CK$4,IF(AND(YEAR(CK$3)=YEAR('Rent Roll'!$D21),MONTH(CK$3)=MONTH('Rent Roll'!$D21)),DAY('Rent Roll'!$D21)/CK$4,CK47))</f>
        <v>0</v>
      </c>
      <c r="CL91" s="767">
        <f>IF(AND(YEAR(CL$3)=YEAR('Rent Roll'!$C21),MONTH(CL$3)=MONTH('Rent Roll'!$C21)),(CL$4-DAY('Rent Roll'!$C21)+1)/CL$4,IF(AND(YEAR(CL$3)=YEAR('Rent Roll'!$D21),MONTH(CL$3)=MONTH('Rent Roll'!$D21)),DAY('Rent Roll'!$D21)/CL$4,CL47))</f>
        <v>0</v>
      </c>
      <c r="CM91" s="768">
        <f>IF(AND(YEAR(CM$3)=YEAR('Rent Roll'!$C21),MONTH(CM$3)=MONTH('Rent Roll'!$C21)),(CM$4-DAY('Rent Roll'!$C21)+1)/CM$4,IF(AND(YEAR(CM$3)=YEAR('Rent Roll'!$D21),MONTH(CM$3)=MONTH('Rent Roll'!$D21)),DAY('Rent Roll'!$D21)/CM$4,CM47))</f>
        <v>0</v>
      </c>
      <c r="CN91" s="567">
        <f>IF(AND(YEAR(CN$3)=YEAR('Rent Roll'!$C21),MONTH(CN$3)=MONTH('Rent Roll'!$C21)),(CN$4-DAY('Rent Roll'!$C21)+1)/CN$4,IF(AND(YEAR(CN$3)=YEAR('Rent Roll'!$D21),MONTH(CN$3)=MONTH('Rent Roll'!$D21)),DAY('Rent Roll'!$D21)/CN$4,CN47))</f>
        <v>0</v>
      </c>
      <c r="CO91" s="567">
        <f>IF(AND(YEAR(CO$3)=YEAR('Rent Roll'!$C21),MONTH(CO$3)=MONTH('Rent Roll'!$C21)),(CO$4-DAY('Rent Roll'!$C21)+1)/CO$4,IF(AND(YEAR(CO$3)=YEAR('Rent Roll'!$D21),MONTH(CO$3)=MONTH('Rent Roll'!$D21)),DAY('Rent Roll'!$D21)/CO$4,CO47))</f>
        <v>0</v>
      </c>
      <c r="CP91" s="567">
        <f>IF(AND(YEAR(CP$3)=YEAR('Rent Roll'!$C21),MONTH(CP$3)=MONTH('Rent Roll'!$C21)),(CP$4-DAY('Rent Roll'!$C21)+1)/CP$4,IF(AND(YEAR(CP$3)=YEAR('Rent Roll'!$D21),MONTH(CP$3)=MONTH('Rent Roll'!$D21)),DAY('Rent Roll'!$D21)/CP$4,CP47))</f>
        <v>0</v>
      </c>
      <c r="CQ91" s="567">
        <f>IF(AND(YEAR(CQ$3)=YEAR('Rent Roll'!$C21),MONTH(CQ$3)=MONTH('Rent Roll'!$C21)),(CQ$4-DAY('Rent Roll'!$C21)+1)/CQ$4,IF(AND(YEAR(CQ$3)=YEAR('Rent Roll'!$D21),MONTH(CQ$3)=MONTH('Rent Roll'!$D21)),DAY('Rent Roll'!$D21)/CQ$4,CQ47))</f>
        <v>0</v>
      </c>
      <c r="CR91" s="567">
        <f>IF(AND(YEAR(CR$3)=YEAR('Rent Roll'!$C21),MONTH(CR$3)=MONTH('Rent Roll'!$C21)),(CR$4-DAY('Rent Roll'!$C21)+1)/CR$4,IF(AND(YEAR(CR$3)=YEAR('Rent Roll'!$D21),MONTH(CR$3)=MONTH('Rent Roll'!$D21)),DAY('Rent Roll'!$D21)/CR$4,CR47))</f>
        <v>0</v>
      </c>
      <c r="CS91" s="567">
        <f>IF(AND(YEAR(CS$3)=YEAR('Rent Roll'!$C21),MONTH(CS$3)=MONTH('Rent Roll'!$C21)),(CS$4-DAY('Rent Roll'!$C21)+1)/CS$4,IF(AND(YEAR(CS$3)=YEAR('Rent Roll'!$D21),MONTH(CS$3)=MONTH('Rent Roll'!$D21)),DAY('Rent Roll'!$D21)/CS$4,CS47))</f>
        <v>0</v>
      </c>
      <c r="CT91" s="567">
        <f>IF(AND(YEAR(CT$3)=YEAR('Rent Roll'!$C21),MONTH(CT$3)=MONTH('Rent Roll'!$C21)),(CT$4-DAY('Rent Roll'!$C21)+1)/CT$4,IF(AND(YEAR(CT$3)=YEAR('Rent Roll'!$D21),MONTH(CT$3)=MONTH('Rent Roll'!$D21)),DAY('Rent Roll'!$D21)/CT$4,CT47))</f>
        <v>0</v>
      </c>
      <c r="CU91" s="567">
        <f>IF(AND(YEAR(CU$3)=YEAR('Rent Roll'!$C21),MONTH(CU$3)=MONTH('Rent Roll'!$C21)),(CU$4-DAY('Rent Roll'!$C21)+1)/CU$4,IF(AND(YEAR(CU$3)=YEAR('Rent Roll'!$D21),MONTH(CU$3)=MONTH('Rent Roll'!$D21)),DAY('Rent Roll'!$D21)/CU$4,CU47))</f>
        <v>0</v>
      </c>
      <c r="CV91" s="567">
        <f>IF(AND(YEAR(CV$3)=YEAR('Rent Roll'!$C21),MONTH(CV$3)=MONTH('Rent Roll'!$C21)),(CV$4-DAY('Rent Roll'!$C21)+1)/CV$4,IF(AND(YEAR(CV$3)=YEAR('Rent Roll'!$D21),MONTH(CV$3)=MONTH('Rent Roll'!$D21)),DAY('Rent Roll'!$D21)/CV$4,CV47))</f>
        <v>0</v>
      </c>
      <c r="CW91" s="567">
        <f>IF(AND(YEAR(CW$3)=YEAR('Rent Roll'!$C21),MONTH(CW$3)=MONTH('Rent Roll'!$C21)),(CW$4-DAY('Rent Roll'!$C21)+1)/CW$4,IF(AND(YEAR(CW$3)=YEAR('Rent Roll'!$D21),MONTH(CW$3)=MONTH('Rent Roll'!$D21)),DAY('Rent Roll'!$D21)/CW$4,CW47))</f>
        <v>0</v>
      </c>
      <c r="CX91" s="767">
        <f>IF(AND(YEAR(CX$3)=YEAR('Rent Roll'!$C21),MONTH(CX$3)=MONTH('Rent Roll'!$C21)),(CX$4-DAY('Rent Roll'!$C21)+1)/CX$4,IF(AND(YEAR(CX$3)=YEAR('Rent Roll'!$D21),MONTH(CX$3)=MONTH('Rent Roll'!$D21)),DAY('Rent Roll'!$D21)/CX$4,CX47))</f>
        <v>0</v>
      </c>
      <c r="CY91" s="768">
        <f>IF(AND(YEAR(CY$3)=YEAR('Rent Roll'!$C21),MONTH(CY$3)=MONTH('Rent Roll'!$C21)),(CY$4-DAY('Rent Roll'!$C21)+1)/CY$4,IF(AND(YEAR(CY$3)=YEAR('Rent Roll'!$D21),MONTH(CY$3)=MONTH('Rent Roll'!$D21)),DAY('Rent Roll'!$D21)/CY$4,CY47))</f>
        <v>0</v>
      </c>
      <c r="CZ91" s="567">
        <f>IF(AND(YEAR(CZ$3)=YEAR('Rent Roll'!$C21),MONTH(CZ$3)=MONTH('Rent Roll'!$C21)),(CZ$4-DAY('Rent Roll'!$C21)+1)/CZ$4,IF(AND(YEAR(CZ$3)=YEAR('Rent Roll'!$D21),MONTH(CZ$3)=MONTH('Rent Roll'!$D21)),DAY('Rent Roll'!$D21)/CZ$4,CZ47))</f>
        <v>0</v>
      </c>
      <c r="DA91" s="567">
        <f>IF(AND(YEAR(DA$3)=YEAR('Rent Roll'!$C21),MONTH(DA$3)=MONTH('Rent Roll'!$C21)),(DA$4-DAY('Rent Roll'!$C21)+1)/DA$4,IF(AND(YEAR(DA$3)=YEAR('Rent Roll'!$D21),MONTH(DA$3)=MONTH('Rent Roll'!$D21)),DAY('Rent Roll'!$D21)/DA$4,DA47))</f>
        <v>0</v>
      </c>
      <c r="DB91" s="567">
        <f>IF(AND(YEAR(DB$3)=YEAR('Rent Roll'!$C21),MONTH(DB$3)=MONTH('Rent Roll'!$C21)),(DB$4-DAY('Rent Roll'!$C21)+1)/DB$4,IF(AND(YEAR(DB$3)=YEAR('Rent Roll'!$D21),MONTH(DB$3)=MONTH('Rent Roll'!$D21)),DAY('Rent Roll'!$D21)/DB$4,DB47))</f>
        <v>0</v>
      </c>
      <c r="DC91" s="567">
        <f>IF(AND(YEAR(DC$3)=YEAR('Rent Roll'!$C21),MONTH(DC$3)=MONTH('Rent Roll'!$C21)),(DC$4-DAY('Rent Roll'!$C21)+1)/DC$4,IF(AND(YEAR(DC$3)=YEAR('Rent Roll'!$D21),MONTH(DC$3)=MONTH('Rent Roll'!$D21)),DAY('Rent Roll'!$D21)/DC$4,DC47))</f>
        <v>0</v>
      </c>
      <c r="DD91" s="567">
        <f>IF(AND(YEAR(DD$3)=YEAR('Rent Roll'!$C21),MONTH(DD$3)=MONTH('Rent Roll'!$C21)),(DD$4-DAY('Rent Roll'!$C21)+1)/DD$4,IF(AND(YEAR(DD$3)=YEAR('Rent Roll'!$D21),MONTH(DD$3)=MONTH('Rent Roll'!$D21)),DAY('Rent Roll'!$D21)/DD$4,DD47))</f>
        <v>0</v>
      </c>
      <c r="DE91" s="567">
        <f>IF(AND(YEAR(DE$3)=YEAR('Rent Roll'!$C21),MONTH(DE$3)=MONTH('Rent Roll'!$C21)),(DE$4-DAY('Rent Roll'!$C21)+1)/DE$4,IF(AND(YEAR(DE$3)=YEAR('Rent Roll'!$D21),MONTH(DE$3)=MONTH('Rent Roll'!$D21)),DAY('Rent Roll'!$D21)/DE$4,DE47))</f>
        <v>0</v>
      </c>
      <c r="DF91" s="567">
        <f>IF(AND(YEAR(DF$3)=YEAR('Rent Roll'!$C21),MONTH(DF$3)=MONTH('Rent Roll'!$C21)),(DF$4-DAY('Rent Roll'!$C21)+1)/DF$4,IF(AND(YEAR(DF$3)=YEAR('Rent Roll'!$D21),MONTH(DF$3)=MONTH('Rent Roll'!$D21)),DAY('Rent Roll'!$D21)/DF$4,DF47))</f>
        <v>0</v>
      </c>
      <c r="DG91" s="567">
        <f>IF(AND(YEAR(DG$3)=YEAR('Rent Roll'!$C21),MONTH(DG$3)=MONTH('Rent Roll'!$C21)),(DG$4-DAY('Rent Roll'!$C21)+1)/DG$4,IF(AND(YEAR(DG$3)=YEAR('Rent Roll'!$D21),MONTH(DG$3)=MONTH('Rent Roll'!$D21)),DAY('Rent Roll'!$D21)/DG$4,DG47))</f>
        <v>0</v>
      </c>
      <c r="DH91" s="567">
        <f>IF(AND(YEAR(DH$3)=YEAR('Rent Roll'!$C21),MONTH(DH$3)=MONTH('Rent Roll'!$C21)),(DH$4-DAY('Rent Roll'!$C21)+1)/DH$4,IF(AND(YEAR(DH$3)=YEAR('Rent Roll'!$D21),MONTH(DH$3)=MONTH('Rent Roll'!$D21)),DAY('Rent Roll'!$D21)/DH$4,DH47))</f>
        <v>0</v>
      </c>
      <c r="DI91" s="567">
        <f>IF(AND(YEAR(DI$3)=YEAR('Rent Roll'!$C21),MONTH(DI$3)=MONTH('Rent Roll'!$C21)),(DI$4-DAY('Rent Roll'!$C21)+1)/DI$4,IF(AND(YEAR(DI$3)=YEAR('Rent Roll'!$D21),MONTH(DI$3)=MONTH('Rent Roll'!$D21)),DAY('Rent Roll'!$D21)/DI$4,DI47))</f>
        <v>0</v>
      </c>
      <c r="DJ91" s="767">
        <f>IF(AND(YEAR(DJ$3)=YEAR('Rent Roll'!$C21),MONTH(DJ$3)=MONTH('Rent Roll'!$C21)),(DJ$4-DAY('Rent Roll'!$C21)+1)/DJ$4,IF(AND(YEAR(DJ$3)=YEAR('Rent Roll'!$D21),MONTH(DJ$3)=MONTH('Rent Roll'!$D21)),DAY('Rent Roll'!$D21)/DJ$4,DJ47))</f>
        <v>0</v>
      </c>
      <c r="DK91" s="768">
        <f>IF(AND(YEAR(DK$3)=YEAR('Rent Roll'!$C21),MONTH(DK$3)=MONTH('Rent Roll'!$C21)),(DK$4-DAY('Rent Roll'!$C21)+1)/DK$4,IF(AND(YEAR(DK$3)=YEAR('Rent Roll'!$D21),MONTH(DK$3)=MONTH('Rent Roll'!$D21)),DAY('Rent Roll'!$D21)/DK$4,DK47))</f>
        <v>0</v>
      </c>
      <c r="DL91" s="567">
        <f>IF(AND(YEAR(DL$3)=YEAR('Rent Roll'!$C21),MONTH(DL$3)=MONTH('Rent Roll'!$C21)),(DL$4-DAY('Rent Roll'!$C21)+1)/DL$4,IF(AND(YEAR(DL$3)=YEAR('Rent Roll'!$D21),MONTH(DL$3)=MONTH('Rent Roll'!$D21)),DAY('Rent Roll'!$D21)/DL$4,DL47))</f>
        <v>0</v>
      </c>
      <c r="DM91" s="567">
        <f>IF(AND(YEAR(DM$3)=YEAR('Rent Roll'!$C21),MONTH(DM$3)=MONTH('Rent Roll'!$C21)),(DM$4-DAY('Rent Roll'!$C21)+1)/DM$4,IF(AND(YEAR(DM$3)=YEAR('Rent Roll'!$D21),MONTH(DM$3)=MONTH('Rent Roll'!$D21)),DAY('Rent Roll'!$D21)/DM$4,DM47))</f>
        <v>0</v>
      </c>
      <c r="DN91" s="567">
        <f>IF(AND(YEAR(DN$3)=YEAR('Rent Roll'!$C21),MONTH(DN$3)=MONTH('Rent Roll'!$C21)),(DN$4-DAY('Rent Roll'!$C21)+1)/DN$4,IF(AND(YEAR(DN$3)=YEAR('Rent Roll'!$D21),MONTH(DN$3)=MONTH('Rent Roll'!$D21)),DAY('Rent Roll'!$D21)/DN$4,DN47))</f>
        <v>0</v>
      </c>
      <c r="DO91" s="567">
        <f>IF(AND(YEAR(DO$3)=YEAR('Rent Roll'!$C21),MONTH(DO$3)=MONTH('Rent Roll'!$C21)),(DO$4-DAY('Rent Roll'!$C21)+1)/DO$4,IF(AND(YEAR(DO$3)=YEAR('Rent Roll'!$D21),MONTH(DO$3)=MONTH('Rent Roll'!$D21)),DAY('Rent Roll'!$D21)/DO$4,DO47))</f>
        <v>0</v>
      </c>
      <c r="DP91" s="567">
        <f>IF(AND(YEAR(DP$3)=YEAR('Rent Roll'!$C21),MONTH(DP$3)=MONTH('Rent Roll'!$C21)),(DP$4-DAY('Rent Roll'!$C21)+1)/DP$4,IF(AND(YEAR(DP$3)=YEAR('Rent Roll'!$D21),MONTH(DP$3)=MONTH('Rent Roll'!$D21)),DAY('Rent Roll'!$D21)/DP$4,DP47))</f>
        <v>0</v>
      </c>
      <c r="DQ91" s="567">
        <f>IF(AND(YEAR(DQ$3)=YEAR('Rent Roll'!$C21),MONTH(DQ$3)=MONTH('Rent Roll'!$C21)),(DQ$4-DAY('Rent Roll'!$C21)+1)/DQ$4,IF(AND(YEAR(DQ$3)=YEAR('Rent Roll'!$D21),MONTH(DQ$3)=MONTH('Rent Roll'!$D21)),DAY('Rent Roll'!$D21)/DQ$4,DQ47))</f>
        <v>0</v>
      </c>
      <c r="DR91" s="567">
        <f>IF(AND(YEAR(DR$3)=YEAR('Rent Roll'!$C21),MONTH(DR$3)=MONTH('Rent Roll'!$C21)),(DR$4-DAY('Rent Roll'!$C21)+1)/DR$4,IF(AND(YEAR(DR$3)=YEAR('Rent Roll'!$D21),MONTH(DR$3)=MONTH('Rent Roll'!$D21)),DAY('Rent Roll'!$D21)/DR$4,DR47))</f>
        <v>0</v>
      </c>
      <c r="DS91" s="567">
        <f>IF(AND(YEAR(DS$3)=YEAR('Rent Roll'!$C21),MONTH(DS$3)=MONTH('Rent Roll'!$C21)),(DS$4-DAY('Rent Roll'!$C21)+1)/DS$4,IF(AND(YEAR(DS$3)=YEAR('Rent Roll'!$D21),MONTH(DS$3)=MONTH('Rent Roll'!$D21)),DAY('Rent Roll'!$D21)/DS$4,DS47))</f>
        <v>0</v>
      </c>
      <c r="DT91" s="567">
        <f>IF(AND(YEAR(DT$3)=YEAR('Rent Roll'!$C21),MONTH(DT$3)=MONTH('Rent Roll'!$C21)),(DT$4-DAY('Rent Roll'!$C21)+1)/DT$4,IF(AND(YEAR(DT$3)=YEAR('Rent Roll'!$D21),MONTH(DT$3)=MONTH('Rent Roll'!$D21)),DAY('Rent Roll'!$D21)/DT$4,DT47))</f>
        <v>0</v>
      </c>
      <c r="DU91" s="567">
        <f>IF(AND(YEAR(DU$3)=YEAR('Rent Roll'!$C21),MONTH(DU$3)=MONTH('Rent Roll'!$C21)),(DU$4-DAY('Rent Roll'!$C21)+1)/DU$4,IF(AND(YEAR(DU$3)=YEAR('Rent Roll'!$D21),MONTH(DU$3)=MONTH('Rent Roll'!$D21)),DAY('Rent Roll'!$D21)/DU$4,DU47))</f>
        <v>0</v>
      </c>
      <c r="DV91" s="567">
        <f>IF(AND(YEAR(DV$3)=YEAR('Rent Roll'!$C21),MONTH(DV$3)=MONTH('Rent Roll'!$C21)),(DV$4-DAY('Rent Roll'!$C21)+1)/DV$4,IF(AND(YEAR(DV$3)=YEAR('Rent Roll'!$D21),MONTH(DV$3)=MONTH('Rent Roll'!$D21)),DAY('Rent Roll'!$D21)/DV$4,DV47))</f>
        <v>0</v>
      </c>
    </row>
    <row r="92" spans="1:126" s="563" customFormat="1" ht="12" customHeight="1" outlineLevel="1" x14ac:dyDescent="0.4">
      <c r="A92" s="730"/>
      <c r="B92" s="564">
        <f>'Rent Roll'!$B22</f>
        <v>0</v>
      </c>
      <c r="C92" s="565"/>
      <c r="D92" s="565"/>
      <c r="E92" s="566"/>
      <c r="F92" s="778">
        <f>IF(AND(YEAR(F$3)=YEAR('Rent Roll'!$C22),MONTH(F$3)=MONTH('Rent Roll'!$C22)),(F$4-DAY('Rent Roll'!$C22)+1)/F$4,IF(AND(YEAR(F$3)=YEAR('Rent Roll'!$D22),MONTH(F$3)=MONTH('Rent Roll'!$D22)),DAY('Rent Roll'!$D22)/F$4,F48))</f>
        <v>0</v>
      </c>
      <c r="G92" s="768">
        <f>IF(AND(YEAR(G$3)=YEAR('Rent Roll'!$C22),MONTH(G$3)=MONTH('Rent Roll'!$C22)),(G$4-DAY('Rent Roll'!$C22)+1)/G$4,IF(AND(YEAR(G$3)=YEAR('Rent Roll'!$D22),MONTH(G$3)=MONTH('Rent Roll'!$D22)),DAY('Rent Roll'!$D22)/G$4,G48))</f>
        <v>0</v>
      </c>
      <c r="H92" s="567">
        <f>IF(AND(YEAR(H$3)=YEAR('Rent Roll'!$C22),MONTH(H$3)=MONTH('Rent Roll'!$C22)),(H$4-DAY('Rent Roll'!$C22)+1)/H$4,IF(AND(YEAR(H$3)=YEAR('Rent Roll'!$D22),MONTH(H$3)=MONTH('Rent Roll'!$D22)),DAY('Rent Roll'!$D22)/H$4,H48))</f>
        <v>0</v>
      </c>
      <c r="I92" s="567">
        <f>IF(AND(YEAR(I$3)=YEAR('Rent Roll'!$C22),MONTH(I$3)=MONTH('Rent Roll'!$C22)),(I$4-DAY('Rent Roll'!$C22)+1)/I$4,IF(AND(YEAR(I$3)=YEAR('Rent Roll'!$D22),MONTH(I$3)=MONTH('Rent Roll'!$D22)),DAY('Rent Roll'!$D22)/I$4,I48))</f>
        <v>0</v>
      </c>
      <c r="J92" s="567">
        <f>IF(AND(YEAR(J$3)=YEAR('Rent Roll'!$C22),MONTH(J$3)=MONTH('Rent Roll'!$C22)),(J$4-DAY('Rent Roll'!$C22)+1)/J$4,IF(AND(YEAR(J$3)=YEAR('Rent Roll'!$D22),MONTH(J$3)=MONTH('Rent Roll'!$D22)),DAY('Rent Roll'!$D22)/J$4,J48))</f>
        <v>0</v>
      </c>
      <c r="K92" s="567">
        <f>IF(AND(YEAR(K$3)=YEAR('Rent Roll'!$C22),MONTH(K$3)=MONTH('Rent Roll'!$C22)),(K$4-DAY('Rent Roll'!$C22)+1)/K$4,IF(AND(YEAR(K$3)=YEAR('Rent Roll'!$D22),MONTH(K$3)=MONTH('Rent Roll'!$D22)),DAY('Rent Roll'!$D22)/K$4,K48))</f>
        <v>0</v>
      </c>
      <c r="L92" s="567">
        <f>IF(AND(YEAR(L$3)=YEAR('Rent Roll'!$C22),MONTH(L$3)=MONTH('Rent Roll'!$C22)),(L$4-DAY('Rent Roll'!$C22)+1)/L$4,IF(AND(YEAR(L$3)=YEAR('Rent Roll'!$D22),MONTH(L$3)=MONTH('Rent Roll'!$D22)),DAY('Rent Roll'!$D22)/L$4,L48))</f>
        <v>0</v>
      </c>
      <c r="M92" s="567">
        <f>IF(AND(YEAR(M$3)=YEAR('Rent Roll'!$C22),MONTH(M$3)=MONTH('Rent Roll'!$C22)),(M$4-DAY('Rent Roll'!$C22)+1)/M$4,IF(AND(YEAR(M$3)=YEAR('Rent Roll'!$D22),MONTH(M$3)=MONTH('Rent Roll'!$D22)),DAY('Rent Roll'!$D22)/M$4,M48))</f>
        <v>0</v>
      </c>
      <c r="N92" s="567">
        <f>IF(AND(YEAR(N$3)=YEAR('Rent Roll'!$C22),MONTH(N$3)=MONTH('Rent Roll'!$C22)),(N$4-DAY('Rent Roll'!$C22)+1)/N$4,IF(AND(YEAR(N$3)=YEAR('Rent Roll'!$D22),MONTH(N$3)=MONTH('Rent Roll'!$D22)),DAY('Rent Roll'!$D22)/N$4,N48))</f>
        <v>0</v>
      </c>
      <c r="O92" s="567">
        <f>IF(AND(YEAR(O$3)=YEAR('Rent Roll'!$C22),MONTH(O$3)=MONTH('Rent Roll'!$C22)),(O$4-DAY('Rent Roll'!$C22)+1)/O$4,IF(AND(YEAR(O$3)=YEAR('Rent Roll'!$D22),MONTH(O$3)=MONTH('Rent Roll'!$D22)),DAY('Rent Roll'!$D22)/O$4,O48))</f>
        <v>0</v>
      </c>
      <c r="P92" s="567">
        <f>IF(AND(YEAR(P$3)=YEAR('Rent Roll'!$C22),MONTH(P$3)=MONTH('Rent Roll'!$C22)),(P$4-DAY('Rent Roll'!$C22)+1)/P$4,IF(AND(YEAR(P$3)=YEAR('Rent Roll'!$D22),MONTH(P$3)=MONTH('Rent Roll'!$D22)),DAY('Rent Roll'!$D22)/P$4,P48))</f>
        <v>0</v>
      </c>
      <c r="Q92" s="567">
        <f>IF(AND(YEAR(Q$3)=YEAR('Rent Roll'!$C22),MONTH(Q$3)=MONTH('Rent Roll'!$C22)),(Q$4-DAY('Rent Roll'!$C22)+1)/Q$4,IF(AND(YEAR(Q$3)=YEAR('Rent Roll'!$D22),MONTH(Q$3)=MONTH('Rent Roll'!$D22)),DAY('Rent Roll'!$D22)/Q$4,Q48))</f>
        <v>0</v>
      </c>
      <c r="R92" s="767">
        <f>IF(AND(YEAR(R$3)=YEAR('Rent Roll'!$C22),MONTH(R$3)=MONTH('Rent Roll'!$C22)),(R$4-DAY('Rent Roll'!$C22)+1)/R$4,IF(AND(YEAR(R$3)=YEAR('Rent Roll'!$D22),MONTH(R$3)=MONTH('Rent Roll'!$D22)),DAY('Rent Roll'!$D22)/R$4,R48))</f>
        <v>0</v>
      </c>
      <c r="S92" s="768">
        <f>IF(AND(YEAR(S$3)=YEAR('Rent Roll'!$C22),MONTH(S$3)=MONTH('Rent Roll'!$C22)),(S$4-DAY('Rent Roll'!$C22)+1)/S$4,IF(AND(YEAR(S$3)=YEAR('Rent Roll'!$D22),MONTH(S$3)=MONTH('Rent Roll'!$D22)),DAY('Rent Roll'!$D22)/S$4,S48))</f>
        <v>0</v>
      </c>
      <c r="T92" s="567">
        <f>IF(AND(YEAR(T$3)=YEAR('Rent Roll'!$C22),MONTH(T$3)=MONTH('Rent Roll'!$C22)),(T$4-DAY('Rent Roll'!$C22)+1)/T$4,IF(AND(YEAR(T$3)=YEAR('Rent Roll'!$D22),MONTH(T$3)=MONTH('Rent Roll'!$D22)),DAY('Rent Roll'!$D22)/T$4,T48))</f>
        <v>0</v>
      </c>
      <c r="U92" s="567">
        <f>IF(AND(YEAR(U$3)=YEAR('Rent Roll'!$C22),MONTH(U$3)=MONTH('Rent Roll'!$C22)),(U$4-DAY('Rent Roll'!$C22)+1)/U$4,IF(AND(YEAR(U$3)=YEAR('Rent Roll'!$D22),MONTH(U$3)=MONTH('Rent Roll'!$D22)),DAY('Rent Roll'!$D22)/U$4,U48))</f>
        <v>0</v>
      </c>
      <c r="V92" s="567">
        <f>IF(AND(YEAR(V$3)=YEAR('Rent Roll'!$C22),MONTH(V$3)=MONTH('Rent Roll'!$C22)),(V$4-DAY('Rent Roll'!$C22)+1)/V$4,IF(AND(YEAR(V$3)=YEAR('Rent Roll'!$D22),MONTH(V$3)=MONTH('Rent Roll'!$D22)),DAY('Rent Roll'!$D22)/V$4,V48))</f>
        <v>0</v>
      </c>
      <c r="W92" s="567">
        <f>IF(AND(YEAR(W$3)=YEAR('Rent Roll'!$C22),MONTH(W$3)=MONTH('Rent Roll'!$C22)),(W$4-DAY('Rent Roll'!$C22)+1)/W$4,IF(AND(YEAR(W$3)=YEAR('Rent Roll'!$D22),MONTH(W$3)=MONTH('Rent Roll'!$D22)),DAY('Rent Roll'!$D22)/W$4,W48))</f>
        <v>0</v>
      </c>
      <c r="X92" s="567">
        <f>IF(AND(YEAR(X$3)=YEAR('Rent Roll'!$C22),MONTH(X$3)=MONTH('Rent Roll'!$C22)),(X$4-DAY('Rent Roll'!$C22)+1)/X$4,IF(AND(YEAR(X$3)=YEAR('Rent Roll'!$D22),MONTH(X$3)=MONTH('Rent Roll'!$D22)),DAY('Rent Roll'!$D22)/X$4,X48))</f>
        <v>0</v>
      </c>
      <c r="Y92" s="567">
        <f>IF(AND(YEAR(Y$3)=YEAR('Rent Roll'!$C22),MONTH(Y$3)=MONTH('Rent Roll'!$C22)),(Y$4-DAY('Rent Roll'!$C22)+1)/Y$4,IF(AND(YEAR(Y$3)=YEAR('Rent Roll'!$D22),MONTH(Y$3)=MONTH('Rent Roll'!$D22)),DAY('Rent Roll'!$D22)/Y$4,Y48))</f>
        <v>0</v>
      </c>
      <c r="Z92" s="567">
        <f>IF(AND(YEAR(Z$3)=YEAR('Rent Roll'!$C22),MONTH(Z$3)=MONTH('Rent Roll'!$C22)),(Z$4-DAY('Rent Roll'!$C22)+1)/Z$4,IF(AND(YEAR(Z$3)=YEAR('Rent Roll'!$D22),MONTH(Z$3)=MONTH('Rent Roll'!$D22)),DAY('Rent Roll'!$D22)/Z$4,Z48))</f>
        <v>0</v>
      </c>
      <c r="AA92" s="567">
        <f>IF(AND(YEAR(AA$3)=YEAR('Rent Roll'!$C22),MONTH(AA$3)=MONTH('Rent Roll'!$C22)),(AA$4-DAY('Rent Roll'!$C22)+1)/AA$4,IF(AND(YEAR(AA$3)=YEAR('Rent Roll'!$D22),MONTH(AA$3)=MONTH('Rent Roll'!$D22)),DAY('Rent Roll'!$D22)/AA$4,AA48))</f>
        <v>0</v>
      </c>
      <c r="AB92" s="567">
        <f>IF(AND(YEAR(AB$3)=YEAR('Rent Roll'!$C22),MONTH(AB$3)=MONTH('Rent Roll'!$C22)),(AB$4-DAY('Rent Roll'!$C22)+1)/AB$4,IF(AND(YEAR(AB$3)=YEAR('Rent Roll'!$D22),MONTH(AB$3)=MONTH('Rent Roll'!$D22)),DAY('Rent Roll'!$D22)/AB$4,AB48))</f>
        <v>0</v>
      </c>
      <c r="AC92" s="567">
        <f>IF(AND(YEAR(AC$3)=YEAR('Rent Roll'!$C22),MONTH(AC$3)=MONTH('Rent Roll'!$C22)),(AC$4-DAY('Rent Roll'!$C22)+1)/AC$4,IF(AND(YEAR(AC$3)=YEAR('Rent Roll'!$D22),MONTH(AC$3)=MONTH('Rent Roll'!$D22)),DAY('Rent Roll'!$D22)/AC$4,AC48))</f>
        <v>0</v>
      </c>
      <c r="AD92" s="767">
        <f>IF(AND(YEAR(AD$3)=YEAR('Rent Roll'!$C22),MONTH(AD$3)=MONTH('Rent Roll'!$C22)),(AD$4-DAY('Rent Roll'!$C22)+1)/AD$4,IF(AND(YEAR(AD$3)=YEAR('Rent Roll'!$D22),MONTH(AD$3)=MONTH('Rent Roll'!$D22)),DAY('Rent Roll'!$D22)/AD$4,AD48))</f>
        <v>0</v>
      </c>
      <c r="AE92" s="768">
        <f>IF(AND(YEAR(AE$3)=YEAR('Rent Roll'!$C22),MONTH(AE$3)=MONTH('Rent Roll'!$C22)),(AE$4-DAY('Rent Roll'!$C22)+1)/AE$4,IF(AND(YEAR(AE$3)=YEAR('Rent Roll'!$D22),MONTH(AE$3)=MONTH('Rent Roll'!$D22)),DAY('Rent Roll'!$D22)/AE$4,AE48))</f>
        <v>0</v>
      </c>
      <c r="AF92" s="567">
        <f>IF(AND(YEAR(AF$3)=YEAR('Rent Roll'!$C22),MONTH(AF$3)=MONTH('Rent Roll'!$C22)),(AF$4-DAY('Rent Roll'!$C22)+1)/AF$4,IF(AND(YEAR(AF$3)=YEAR('Rent Roll'!$D22),MONTH(AF$3)=MONTH('Rent Roll'!$D22)),DAY('Rent Roll'!$D22)/AF$4,AF48))</f>
        <v>0</v>
      </c>
      <c r="AG92" s="567">
        <f>IF(AND(YEAR(AG$3)=YEAR('Rent Roll'!$C22),MONTH(AG$3)=MONTH('Rent Roll'!$C22)),(AG$4-DAY('Rent Roll'!$C22)+1)/AG$4,IF(AND(YEAR(AG$3)=YEAR('Rent Roll'!$D22),MONTH(AG$3)=MONTH('Rent Roll'!$D22)),DAY('Rent Roll'!$D22)/AG$4,AG48))</f>
        <v>0</v>
      </c>
      <c r="AH92" s="567">
        <f>IF(AND(YEAR(AH$3)=YEAR('Rent Roll'!$C22),MONTH(AH$3)=MONTH('Rent Roll'!$C22)),(AH$4-DAY('Rent Roll'!$C22)+1)/AH$4,IF(AND(YEAR(AH$3)=YEAR('Rent Roll'!$D22),MONTH(AH$3)=MONTH('Rent Roll'!$D22)),DAY('Rent Roll'!$D22)/AH$4,AH48))</f>
        <v>0</v>
      </c>
      <c r="AI92" s="567">
        <f>IF(AND(YEAR(AI$3)=YEAR('Rent Roll'!$C22),MONTH(AI$3)=MONTH('Rent Roll'!$C22)),(AI$4-DAY('Rent Roll'!$C22)+1)/AI$4,IF(AND(YEAR(AI$3)=YEAR('Rent Roll'!$D22),MONTH(AI$3)=MONTH('Rent Roll'!$D22)),DAY('Rent Roll'!$D22)/AI$4,AI48))</f>
        <v>0</v>
      </c>
      <c r="AJ92" s="567">
        <f>IF(AND(YEAR(AJ$3)=YEAR('Rent Roll'!$C22),MONTH(AJ$3)=MONTH('Rent Roll'!$C22)),(AJ$4-DAY('Rent Roll'!$C22)+1)/AJ$4,IF(AND(YEAR(AJ$3)=YEAR('Rent Roll'!$D22),MONTH(AJ$3)=MONTH('Rent Roll'!$D22)),DAY('Rent Roll'!$D22)/AJ$4,AJ48))</f>
        <v>0</v>
      </c>
      <c r="AK92" s="567">
        <f>IF(AND(YEAR(AK$3)=YEAR('Rent Roll'!$C22),MONTH(AK$3)=MONTH('Rent Roll'!$C22)),(AK$4-DAY('Rent Roll'!$C22)+1)/AK$4,IF(AND(YEAR(AK$3)=YEAR('Rent Roll'!$D22),MONTH(AK$3)=MONTH('Rent Roll'!$D22)),DAY('Rent Roll'!$D22)/AK$4,AK48))</f>
        <v>0</v>
      </c>
      <c r="AL92" s="567">
        <f>IF(AND(YEAR(AL$3)=YEAR('Rent Roll'!$C22),MONTH(AL$3)=MONTH('Rent Roll'!$C22)),(AL$4-DAY('Rent Roll'!$C22)+1)/AL$4,IF(AND(YEAR(AL$3)=YEAR('Rent Roll'!$D22),MONTH(AL$3)=MONTH('Rent Roll'!$D22)),DAY('Rent Roll'!$D22)/AL$4,AL48))</f>
        <v>0</v>
      </c>
      <c r="AM92" s="567">
        <f>IF(AND(YEAR(AM$3)=YEAR('Rent Roll'!$C22),MONTH(AM$3)=MONTH('Rent Roll'!$C22)),(AM$4-DAY('Rent Roll'!$C22)+1)/AM$4,IF(AND(YEAR(AM$3)=YEAR('Rent Roll'!$D22),MONTH(AM$3)=MONTH('Rent Roll'!$D22)),DAY('Rent Roll'!$D22)/AM$4,AM48))</f>
        <v>0</v>
      </c>
      <c r="AN92" s="567">
        <f>IF(AND(YEAR(AN$3)=YEAR('Rent Roll'!$C22),MONTH(AN$3)=MONTH('Rent Roll'!$C22)),(AN$4-DAY('Rent Roll'!$C22)+1)/AN$4,IF(AND(YEAR(AN$3)=YEAR('Rent Roll'!$D22),MONTH(AN$3)=MONTH('Rent Roll'!$D22)),DAY('Rent Roll'!$D22)/AN$4,AN48))</f>
        <v>0</v>
      </c>
      <c r="AO92" s="567">
        <f>IF(AND(YEAR(AO$3)=YEAR('Rent Roll'!$C22),MONTH(AO$3)=MONTH('Rent Roll'!$C22)),(AO$4-DAY('Rent Roll'!$C22)+1)/AO$4,IF(AND(YEAR(AO$3)=YEAR('Rent Roll'!$D22),MONTH(AO$3)=MONTH('Rent Roll'!$D22)),DAY('Rent Roll'!$D22)/AO$4,AO48))</f>
        <v>0</v>
      </c>
      <c r="AP92" s="767">
        <f>IF(AND(YEAR(AP$3)=YEAR('Rent Roll'!$C22),MONTH(AP$3)=MONTH('Rent Roll'!$C22)),(AP$4-DAY('Rent Roll'!$C22)+1)/AP$4,IF(AND(YEAR(AP$3)=YEAR('Rent Roll'!$D22),MONTH(AP$3)=MONTH('Rent Roll'!$D22)),DAY('Rent Roll'!$D22)/AP$4,AP48))</f>
        <v>0</v>
      </c>
      <c r="AQ92" s="768">
        <f>IF(AND(YEAR(AQ$3)=YEAR('Rent Roll'!$C22),MONTH(AQ$3)=MONTH('Rent Roll'!$C22)),(AQ$4-DAY('Rent Roll'!$C22)+1)/AQ$4,IF(AND(YEAR(AQ$3)=YEAR('Rent Roll'!$D22),MONTH(AQ$3)=MONTH('Rent Roll'!$D22)),DAY('Rent Roll'!$D22)/AQ$4,AQ48))</f>
        <v>0</v>
      </c>
      <c r="AR92" s="567">
        <f>IF(AND(YEAR(AR$3)=YEAR('Rent Roll'!$C22),MONTH(AR$3)=MONTH('Rent Roll'!$C22)),(AR$4-DAY('Rent Roll'!$C22)+1)/AR$4,IF(AND(YEAR(AR$3)=YEAR('Rent Roll'!$D22),MONTH(AR$3)=MONTH('Rent Roll'!$D22)),DAY('Rent Roll'!$D22)/AR$4,AR48))</f>
        <v>0</v>
      </c>
      <c r="AS92" s="567">
        <f>IF(AND(YEAR(AS$3)=YEAR('Rent Roll'!$C22),MONTH(AS$3)=MONTH('Rent Roll'!$C22)),(AS$4-DAY('Rent Roll'!$C22)+1)/AS$4,IF(AND(YEAR(AS$3)=YEAR('Rent Roll'!$D22),MONTH(AS$3)=MONTH('Rent Roll'!$D22)),DAY('Rent Roll'!$D22)/AS$4,AS48))</f>
        <v>0</v>
      </c>
      <c r="AT92" s="567">
        <f>IF(AND(YEAR(AT$3)=YEAR('Rent Roll'!$C22),MONTH(AT$3)=MONTH('Rent Roll'!$C22)),(AT$4-DAY('Rent Roll'!$C22)+1)/AT$4,IF(AND(YEAR(AT$3)=YEAR('Rent Roll'!$D22),MONTH(AT$3)=MONTH('Rent Roll'!$D22)),DAY('Rent Roll'!$D22)/AT$4,AT48))</f>
        <v>0</v>
      </c>
      <c r="AU92" s="567">
        <f>IF(AND(YEAR(AU$3)=YEAR('Rent Roll'!$C22),MONTH(AU$3)=MONTH('Rent Roll'!$C22)),(AU$4-DAY('Rent Roll'!$C22)+1)/AU$4,IF(AND(YEAR(AU$3)=YEAR('Rent Roll'!$D22),MONTH(AU$3)=MONTH('Rent Roll'!$D22)),DAY('Rent Roll'!$D22)/AU$4,AU48))</f>
        <v>0</v>
      </c>
      <c r="AV92" s="567">
        <f>IF(AND(YEAR(AV$3)=YEAR('Rent Roll'!$C22),MONTH(AV$3)=MONTH('Rent Roll'!$C22)),(AV$4-DAY('Rent Roll'!$C22)+1)/AV$4,IF(AND(YEAR(AV$3)=YEAR('Rent Roll'!$D22),MONTH(AV$3)=MONTH('Rent Roll'!$D22)),DAY('Rent Roll'!$D22)/AV$4,AV48))</f>
        <v>0</v>
      </c>
      <c r="AW92" s="567">
        <f>IF(AND(YEAR(AW$3)=YEAR('Rent Roll'!$C22),MONTH(AW$3)=MONTH('Rent Roll'!$C22)),(AW$4-DAY('Rent Roll'!$C22)+1)/AW$4,IF(AND(YEAR(AW$3)=YEAR('Rent Roll'!$D22),MONTH(AW$3)=MONTH('Rent Roll'!$D22)),DAY('Rent Roll'!$D22)/AW$4,AW48))</f>
        <v>0</v>
      </c>
      <c r="AX92" s="567">
        <f>IF(AND(YEAR(AX$3)=YEAR('Rent Roll'!$C22),MONTH(AX$3)=MONTH('Rent Roll'!$C22)),(AX$4-DAY('Rent Roll'!$C22)+1)/AX$4,IF(AND(YEAR(AX$3)=YEAR('Rent Roll'!$D22),MONTH(AX$3)=MONTH('Rent Roll'!$D22)),DAY('Rent Roll'!$D22)/AX$4,AX48))</f>
        <v>0</v>
      </c>
      <c r="AY92" s="567">
        <f>IF(AND(YEAR(AY$3)=YEAR('Rent Roll'!$C22),MONTH(AY$3)=MONTH('Rent Roll'!$C22)),(AY$4-DAY('Rent Roll'!$C22)+1)/AY$4,IF(AND(YEAR(AY$3)=YEAR('Rent Roll'!$D22),MONTH(AY$3)=MONTH('Rent Roll'!$D22)),DAY('Rent Roll'!$D22)/AY$4,AY48))</f>
        <v>0</v>
      </c>
      <c r="AZ92" s="567">
        <f>IF(AND(YEAR(AZ$3)=YEAR('Rent Roll'!$C22),MONTH(AZ$3)=MONTH('Rent Roll'!$C22)),(AZ$4-DAY('Rent Roll'!$C22)+1)/AZ$4,IF(AND(YEAR(AZ$3)=YEAR('Rent Roll'!$D22),MONTH(AZ$3)=MONTH('Rent Roll'!$D22)),DAY('Rent Roll'!$D22)/AZ$4,AZ48))</f>
        <v>0</v>
      </c>
      <c r="BA92" s="567">
        <f>IF(AND(YEAR(BA$3)=YEAR('Rent Roll'!$C22),MONTH(BA$3)=MONTH('Rent Roll'!$C22)),(BA$4-DAY('Rent Roll'!$C22)+1)/BA$4,IF(AND(YEAR(BA$3)=YEAR('Rent Roll'!$D22),MONTH(BA$3)=MONTH('Rent Roll'!$D22)),DAY('Rent Roll'!$D22)/BA$4,BA48))</f>
        <v>0</v>
      </c>
      <c r="BB92" s="767">
        <f>IF(AND(YEAR(BB$3)=YEAR('Rent Roll'!$C22),MONTH(BB$3)=MONTH('Rent Roll'!$C22)),(BB$4-DAY('Rent Roll'!$C22)+1)/BB$4,IF(AND(YEAR(BB$3)=YEAR('Rent Roll'!$D22),MONTH(BB$3)=MONTH('Rent Roll'!$D22)),DAY('Rent Roll'!$D22)/BB$4,BB48))</f>
        <v>0</v>
      </c>
      <c r="BC92" s="768">
        <f>IF(AND(YEAR(BC$3)=YEAR('Rent Roll'!$C22),MONTH(BC$3)=MONTH('Rent Roll'!$C22)),(BC$4-DAY('Rent Roll'!$C22)+1)/BC$4,IF(AND(YEAR(BC$3)=YEAR('Rent Roll'!$D22),MONTH(BC$3)=MONTH('Rent Roll'!$D22)),DAY('Rent Roll'!$D22)/BC$4,BC48))</f>
        <v>0</v>
      </c>
      <c r="BD92" s="567">
        <f>IF(AND(YEAR(BD$3)=YEAR('Rent Roll'!$C22),MONTH(BD$3)=MONTH('Rent Roll'!$C22)),(BD$4-DAY('Rent Roll'!$C22)+1)/BD$4,IF(AND(YEAR(BD$3)=YEAR('Rent Roll'!$D22),MONTH(BD$3)=MONTH('Rent Roll'!$D22)),DAY('Rent Roll'!$D22)/BD$4,BD48))</f>
        <v>0</v>
      </c>
      <c r="BE92" s="567">
        <f>IF(AND(YEAR(BE$3)=YEAR('Rent Roll'!$C22),MONTH(BE$3)=MONTH('Rent Roll'!$C22)),(BE$4-DAY('Rent Roll'!$C22)+1)/BE$4,IF(AND(YEAR(BE$3)=YEAR('Rent Roll'!$D22),MONTH(BE$3)=MONTH('Rent Roll'!$D22)),DAY('Rent Roll'!$D22)/BE$4,BE48))</f>
        <v>0</v>
      </c>
      <c r="BF92" s="567">
        <f>IF(AND(YEAR(BF$3)=YEAR('Rent Roll'!$C22),MONTH(BF$3)=MONTH('Rent Roll'!$C22)),(BF$4-DAY('Rent Roll'!$C22)+1)/BF$4,IF(AND(YEAR(BF$3)=YEAR('Rent Roll'!$D22),MONTH(BF$3)=MONTH('Rent Roll'!$D22)),DAY('Rent Roll'!$D22)/BF$4,BF48))</f>
        <v>0</v>
      </c>
      <c r="BG92" s="567">
        <f>IF(AND(YEAR(BG$3)=YEAR('Rent Roll'!$C22),MONTH(BG$3)=MONTH('Rent Roll'!$C22)),(BG$4-DAY('Rent Roll'!$C22)+1)/BG$4,IF(AND(YEAR(BG$3)=YEAR('Rent Roll'!$D22),MONTH(BG$3)=MONTH('Rent Roll'!$D22)),DAY('Rent Roll'!$D22)/BG$4,BG48))</f>
        <v>0</v>
      </c>
      <c r="BH92" s="567">
        <f>IF(AND(YEAR(BH$3)=YEAR('Rent Roll'!$C22),MONTH(BH$3)=MONTH('Rent Roll'!$C22)),(BH$4-DAY('Rent Roll'!$C22)+1)/BH$4,IF(AND(YEAR(BH$3)=YEAR('Rent Roll'!$D22),MONTH(BH$3)=MONTH('Rent Roll'!$D22)),DAY('Rent Roll'!$D22)/BH$4,BH48))</f>
        <v>0</v>
      </c>
      <c r="BI92" s="567">
        <f>IF(AND(YEAR(BI$3)=YEAR('Rent Roll'!$C22),MONTH(BI$3)=MONTH('Rent Roll'!$C22)),(BI$4-DAY('Rent Roll'!$C22)+1)/BI$4,IF(AND(YEAR(BI$3)=YEAR('Rent Roll'!$D22),MONTH(BI$3)=MONTH('Rent Roll'!$D22)),DAY('Rent Roll'!$D22)/BI$4,BI48))</f>
        <v>0</v>
      </c>
      <c r="BJ92" s="567">
        <f>IF(AND(YEAR(BJ$3)=YEAR('Rent Roll'!$C22),MONTH(BJ$3)=MONTH('Rent Roll'!$C22)),(BJ$4-DAY('Rent Roll'!$C22)+1)/BJ$4,IF(AND(YEAR(BJ$3)=YEAR('Rent Roll'!$D22),MONTH(BJ$3)=MONTH('Rent Roll'!$D22)),DAY('Rent Roll'!$D22)/BJ$4,BJ48))</f>
        <v>0</v>
      </c>
      <c r="BK92" s="567">
        <f>IF(AND(YEAR(BK$3)=YEAR('Rent Roll'!$C22),MONTH(BK$3)=MONTH('Rent Roll'!$C22)),(BK$4-DAY('Rent Roll'!$C22)+1)/BK$4,IF(AND(YEAR(BK$3)=YEAR('Rent Roll'!$D22),MONTH(BK$3)=MONTH('Rent Roll'!$D22)),DAY('Rent Roll'!$D22)/BK$4,BK48))</f>
        <v>0</v>
      </c>
      <c r="BL92" s="567">
        <f>IF(AND(YEAR(BL$3)=YEAR('Rent Roll'!$C22),MONTH(BL$3)=MONTH('Rent Roll'!$C22)),(BL$4-DAY('Rent Roll'!$C22)+1)/BL$4,IF(AND(YEAR(BL$3)=YEAR('Rent Roll'!$D22),MONTH(BL$3)=MONTH('Rent Roll'!$D22)),DAY('Rent Roll'!$D22)/BL$4,BL48))</f>
        <v>0</v>
      </c>
      <c r="BM92" s="567">
        <f>IF(AND(YEAR(BM$3)=YEAR('Rent Roll'!$C22),MONTH(BM$3)=MONTH('Rent Roll'!$C22)),(BM$4-DAY('Rent Roll'!$C22)+1)/BM$4,IF(AND(YEAR(BM$3)=YEAR('Rent Roll'!$D22),MONTH(BM$3)=MONTH('Rent Roll'!$D22)),DAY('Rent Roll'!$D22)/BM$4,BM48))</f>
        <v>0</v>
      </c>
      <c r="BN92" s="767">
        <f>IF(AND(YEAR(BN$3)=YEAR('Rent Roll'!$C22),MONTH(BN$3)=MONTH('Rent Roll'!$C22)),(BN$4-DAY('Rent Roll'!$C22)+1)/BN$4,IF(AND(YEAR(BN$3)=YEAR('Rent Roll'!$D22),MONTH(BN$3)=MONTH('Rent Roll'!$D22)),DAY('Rent Roll'!$D22)/BN$4,BN48))</f>
        <v>0</v>
      </c>
      <c r="BO92" s="768">
        <f>IF(AND(YEAR(BO$3)=YEAR('Rent Roll'!$C22),MONTH(BO$3)=MONTH('Rent Roll'!$C22)),(BO$4-DAY('Rent Roll'!$C22)+1)/BO$4,IF(AND(YEAR(BO$3)=YEAR('Rent Roll'!$D22),MONTH(BO$3)=MONTH('Rent Roll'!$D22)),DAY('Rent Roll'!$D22)/BO$4,BO48))</f>
        <v>0</v>
      </c>
      <c r="BP92" s="567">
        <f>IF(AND(YEAR(BP$3)=YEAR('Rent Roll'!$C22),MONTH(BP$3)=MONTH('Rent Roll'!$C22)),(BP$4-DAY('Rent Roll'!$C22)+1)/BP$4,IF(AND(YEAR(BP$3)=YEAR('Rent Roll'!$D22),MONTH(BP$3)=MONTH('Rent Roll'!$D22)),DAY('Rent Roll'!$D22)/BP$4,BP48))</f>
        <v>0</v>
      </c>
      <c r="BQ92" s="567">
        <f>IF(AND(YEAR(BQ$3)=YEAR('Rent Roll'!$C22),MONTH(BQ$3)=MONTH('Rent Roll'!$C22)),(BQ$4-DAY('Rent Roll'!$C22)+1)/BQ$4,IF(AND(YEAR(BQ$3)=YEAR('Rent Roll'!$D22),MONTH(BQ$3)=MONTH('Rent Roll'!$D22)),DAY('Rent Roll'!$D22)/BQ$4,BQ48))</f>
        <v>0</v>
      </c>
      <c r="BR92" s="567">
        <f>IF(AND(YEAR(BR$3)=YEAR('Rent Roll'!$C22),MONTH(BR$3)=MONTH('Rent Roll'!$C22)),(BR$4-DAY('Rent Roll'!$C22)+1)/BR$4,IF(AND(YEAR(BR$3)=YEAR('Rent Roll'!$D22),MONTH(BR$3)=MONTH('Rent Roll'!$D22)),DAY('Rent Roll'!$D22)/BR$4,BR48))</f>
        <v>0</v>
      </c>
      <c r="BS92" s="567">
        <f>IF(AND(YEAR(BS$3)=YEAR('Rent Roll'!$C22),MONTH(BS$3)=MONTH('Rent Roll'!$C22)),(BS$4-DAY('Rent Roll'!$C22)+1)/BS$4,IF(AND(YEAR(BS$3)=YEAR('Rent Roll'!$D22),MONTH(BS$3)=MONTH('Rent Roll'!$D22)),DAY('Rent Roll'!$D22)/BS$4,BS48))</f>
        <v>0</v>
      </c>
      <c r="BT92" s="567">
        <f>IF(AND(YEAR(BT$3)=YEAR('Rent Roll'!$C22),MONTH(BT$3)=MONTH('Rent Roll'!$C22)),(BT$4-DAY('Rent Roll'!$C22)+1)/BT$4,IF(AND(YEAR(BT$3)=YEAR('Rent Roll'!$D22),MONTH(BT$3)=MONTH('Rent Roll'!$D22)),DAY('Rent Roll'!$D22)/BT$4,BT48))</f>
        <v>0</v>
      </c>
      <c r="BU92" s="567">
        <f>IF(AND(YEAR(BU$3)=YEAR('Rent Roll'!$C22),MONTH(BU$3)=MONTH('Rent Roll'!$C22)),(BU$4-DAY('Rent Roll'!$C22)+1)/BU$4,IF(AND(YEAR(BU$3)=YEAR('Rent Roll'!$D22),MONTH(BU$3)=MONTH('Rent Roll'!$D22)),DAY('Rent Roll'!$D22)/BU$4,BU48))</f>
        <v>0</v>
      </c>
      <c r="BV92" s="567">
        <f>IF(AND(YEAR(BV$3)=YEAR('Rent Roll'!$C22),MONTH(BV$3)=MONTH('Rent Roll'!$C22)),(BV$4-DAY('Rent Roll'!$C22)+1)/BV$4,IF(AND(YEAR(BV$3)=YEAR('Rent Roll'!$D22),MONTH(BV$3)=MONTH('Rent Roll'!$D22)),DAY('Rent Roll'!$D22)/BV$4,BV48))</f>
        <v>0</v>
      </c>
      <c r="BW92" s="567">
        <f>IF(AND(YEAR(BW$3)=YEAR('Rent Roll'!$C22),MONTH(BW$3)=MONTH('Rent Roll'!$C22)),(BW$4-DAY('Rent Roll'!$C22)+1)/BW$4,IF(AND(YEAR(BW$3)=YEAR('Rent Roll'!$D22),MONTH(BW$3)=MONTH('Rent Roll'!$D22)),DAY('Rent Roll'!$D22)/BW$4,BW48))</f>
        <v>0</v>
      </c>
      <c r="BX92" s="567">
        <f>IF(AND(YEAR(BX$3)=YEAR('Rent Roll'!$C22),MONTH(BX$3)=MONTH('Rent Roll'!$C22)),(BX$4-DAY('Rent Roll'!$C22)+1)/BX$4,IF(AND(YEAR(BX$3)=YEAR('Rent Roll'!$D22),MONTH(BX$3)=MONTH('Rent Roll'!$D22)),DAY('Rent Roll'!$D22)/BX$4,BX48))</f>
        <v>0</v>
      </c>
      <c r="BY92" s="567">
        <f>IF(AND(YEAR(BY$3)=YEAR('Rent Roll'!$C22),MONTH(BY$3)=MONTH('Rent Roll'!$C22)),(BY$4-DAY('Rent Roll'!$C22)+1)/BY$4,IF(AND(YEAR(BY$3)=YEAR('Rent Roll'!$D22),MONTH(BY$3)=MONTH('Rent Roll'!$D22)),DAY('Rent Roll'!$D22)/BY$4,BY48))</f>
        <v>0</v>
      </c>
      <c r="BZ92" s="767">
        <f>IF(AND(YEAR(BZ$3)=YEAR('Rent Roll'!$C22),MONTH(BZ$3)=MONTH('Rent Roll'!$C22)),(BZ$4-DAY('Rent Roll'!$C22)+1)/BZ$4,IF(AND(YEAR(BZ$3)=YEAR('Rent Roll'!$D22),MONTH(BZ$3)=MONTH('Rent Roll'!$D22)),DAY('Rent Roll'!$D22)/BZ$4,BZ48))</f>
        <v>0</v>
      </c>
      <c r="CA92" s="768">
        <f>IF(AND(YEAR(CA$3)=YEAR('Rent Roll'!$C22),MONTH(CA$3)=MONTH('Rent Roll'!$C22)),(CA$4-DAY('Rent Roll'!$C22)+1)/CA$4,IF(AND(YEAR(CA$3)=YEAR('Rent Roll'!$D22),MONTH(CA$3)=MONTH('Rent Roll'!$D22)),DAY('Rent Roll'!$D22)/CA$4,CA48))</f>
        <v>0</v>
      </c>
      <c r="CB92" s="567">
        <f>IF(AND(YEAR(CB$3)=YEAR('Rent Roll'!$C22),MONTH(CB$3)=MONTH('Rent Roll'!$C22)),(CB$4-DAY('Rent Roll'!$C22)+1)/CB$4,IF(AND(YEAR(CB$3)=YEAR('Rent Roll'!$D22),MONTH(CB$3)=MONTH('Rent Roll'!$D22)),DAY('Rent Roll'!$D22)/CB$4,CB48))</f>
        <v>0</v>
      </c>
      <c r="CC92" s="567">
        <f>IF(AND(YEAR(CC$3)=YEAR('Rent Roll'!$C22),MONTH(CC$3)=MONTH('Rent Roll'!$C22)),(CC$4-DAY('Rent Roll'!$C22)+1)/CC$4,IF(AND(YEAR(CC$3)=YEAR('Rent Roll'!$D22),MONTH(CC$3)=MONTH('Rent Roll'!$D22)),DAY('Rent Roll'!$D22)/CC$4,CC48))</f>
        <v>0</v>
      </c>
      <c r="CD92" s="567">
        <f>IF(AND(YEAR(CD$3)=YEAR('Rent Roll'!$C22),MONTH(CD$3)=MONTH('Rent Roll'!$C22)),(CD$4-DAY('Rent Roll'!$C22)+1)/CD$4,IF(AND(YEAR(CD$3)=YEAR('Rent Roll'!$D22),MONTH(CD$3)=MONTH('Rent Roll'!$D22)),DAY('Rent Roll'!$D22)/CD$4,CD48))</f>
        <v>0</v>
      </c>
      <c r="CE92" s="567">
        <f>IF(AND(YEAR(CE$3)=YEAR('Rent Roll'!$C22),MONTH(CE$3)=MONTH('Rent Roll'!$C22)),(CE$4-DAY('Rent Roll'!$C22)+1)/CE$4,IF(AND(YEAR(CE$3)=YEAR('Rent Roll'!$D22),MONTH(CE$3)=MONTH('Rent Roll'!$D22)),DAY('Rent Roll'!$D22)/CE$4,CE48))</f>
        <v>0</v>
      </c>
      <c r="CF92" s="567">
        <f>IF(AND(YEAR(CF$3)=YEAR('Rent Roll'!$C22),MONTH(CF$3)=MONTH('Rent Roll'!$C22)),(CF$4-DAY('Rent Roll'!$C22)+1)/CF$4,IF(AND(YEAR(CF$3)=YEAR('Rent Roll'!$D22),MONTH(CF$3)=MONTH('Rent Roll'!$D22)),DAY('Rent Roll'!$D22)/CF$4,CF48))</f>
        <v>0</v>
      </c>
      <c r="CG92" s="567">
        <f>IF(AND(YEAR(CG$3)=YEAR('Rent Roll'!$C22),MONTH(CG$3)=MONTH('Rent Roll'!$C22)),(CG$4-DAY('Rent Roll'!$C22)+1)/CG$4,IF(AND(YEAR(CG$3)=YEAR('Rent Roll'!$D22),MONTH(CG$3)=MONTH('Rent Roll'!$D22)),DAY('Rent Roll'!$D22)/CG$4,CG48))</f>
        <v>0</v>
      </c>
      <c r="CH92" s="567">
        <f>IF(AND(YEAR(CH$3)=YEAR('Rent Roll'!$C22),MONTH(CH$3)=MONTH('Rent Roll'!$C22)),(CH$4-DAY('Rent Roll'!$C22)+1)/CH$4,IF(AND(YEAR(CH$3)=YEAR('Rent Roll'!$D22),MONTH(CH$3)=MONTH('Rent Roll'!$D22)),DAY('Rent Roll'!$D22)/CH$4,CH48))</f>
        <v>0</v>
      </c>
      <c r="CI92" s="567">
        <f>IF(AND(YEAR(CI$3)=YEAR('Rent Roll'!$C22),MONTH(CI$3)=MONTH('Rent Roll'!$C22)),(CI$4-DAY('Rent Roll'!$C22)+1)/CI$4,IF(AND(YEAR(CI$3)=YEAR('Rent Roll'!$D22),MONTH(CI$3)=MONTH('Rent Roll'!$D22)),DAY('Rent Roll'!$D22)/CI$4,CI48))</f>
        <v>0</v>
      </c>
      <c r="CJ92" s="567">
        <f>IF(AND(YEAR(CJ$3)=YEAR('Rent Roll'!$C22),MONTH(CJ$3)=MONTH('Rent Roll'!$C22)),(CJ$4-DAY('Rent Roll'!$C22)+1)/CJ$4,IF(AND(YEAR(CJ$3)=YEAR('Rent Roll'!$D22),MONTH(CJ$3)=MONTH('Rent Roll'!$D22)),DAY('Rent Roll'!$D22)/CJ$4,CJ48))</f>
        <v>0</v>
      </c>
      <c r="CK92" s="567">
        <f>IF(AND(YEAR(CK$3)=YEAR('Rent Roll'!$C22),MONTH(CK$3)=MONTH('Rent Roll'!$C22)),(CK$4-DAY('Rent Roll'!$C22)+1)/CK$4,IF(AND(YEAR(CK$3)=YEAR('Rent Roll'!$D22),MONTH(CK$3)=MONTH('Rent Roll'!$D22)),DAY('Rent Roll'!$D22)/CK$4,CK48))</f>
        <v>0</v>
      </c>
      <c r="CL92" s="767">
        <f>IF(AND(YEAR(CL$3)=YEAR('Rent Roll'!$C22),MONTH(CL$3)=MONTH('Rent Roll'!$C22)),(CL$4-DAY('Rent Roll'!$C22)+1)/CL$4,IF(AND(YEAR(CL$3)=YEAR('Rent Roll'!$D22),MONTH(CL$3)=MONTH('Rent Roll'!$D22)),DAY('Rent Roll'!$D22)/CL$4,CL48))</f>
        <v>0</v>
      </c>
      <c r="CM92" s="768">
        <f>IF(AND(YEAR(CM$3)=YEAR('Rent Roll'!$C22),MONTH(CM$3)=MONTH('Rent Roll'!$C22)),(CM$4-DAY('Rent Roll'!$C22)+1)/CM$4,IF(AND(YEAR(CM$3)=YEAR('Rent Roll'!$D22),MONTH(CM$3)=MONTH('Rent Roll'!$D22)),DAY('Rent Roll'!$D22)/CM$4,CM48))</f>
        <v>0</v>
      </c>
      <c r="CN92" s="567">
        <f>IF(AND(YEAR(CN$3)=YEAR('Rent Roll'!$C22),MONTH(CN$3)=MONTH('Rent Roll'!$C22)),(CN$4-DAY('Rent Roll'!$C22)+1)/CN$4,IF(AND(YEAR(CN$3)=YEAR('Rent Roll'!$D22),MONTH(CN$3)=MONTH('Rent Roll'!$D22)),DAY('Rent Roll'!$D22)/CN$4,CN48))</f>
        <v>0</v>
      </c>
      <c r="CO92" s="567">
        <f>IF(AND(YEAR(CO$3)=YEAR('Rent Roll'!$C22),MONTH(CO$3)=MONTH('Rent Roll'!$C22)),(CO$4-DAY('Rent Roll'!$C22)+1)/CO$4,IF(AND(YEAR(CO$3)=YEAR('Rent Roll'!$D22),MONTH(CO$3)=MONTH('Rent Roll'!$D22)),DAY('Rent Roll'!$D22)/CO$4,CO48))</f>
        <v>0</v>
      </c>
      <c r="CP92" s="567">
        <f>IF(AND(YEAR(CP$3)=YEAR('Rent Roll'!$C22),MONTH(CP$3)=MONTH('Rent Roll'!$C22)),(CP$4-DAY('Rent Roll'!$C22)+1)/CP$4,IF(AND(YEAR(CP$3)=YEAR('Rent Roll'!$D22),MONTH(CP$3)=MONTH('Rent Roll'!$D22)),DAY('Rent Roll'!$D22)/CP$4,CP48))</f>
        <v>0</v>
      </c>
      <c r="CQ92" s="567">
        <f>IF(AND(YEAR(CQ$3)=YEAR('Rent Roll'!$C22),MONTH(CQ$3)=MONTH('Rent Roll'!$C22)),(CQ$4-DAY('Rent Roll'!$C22)+1)/CQ$4,IF(AND(YEAR(CQ$3)=YEAR('Rent Roll'!$D22),MONTH(CQ$3)=MONTH('Rent Roll'!$D22)),DAY('Rent Roll'!$D22)/CQ$4,CQ48))</f>
        <v>0</v>
      </c>
      <c r="CR92" s="567">
        <f>IF(AND(YEAR(CR$3)=YEAR('Rent Roll'!$C22),MONTH(CR$3)=MONTH('Rent Roll'!$C22)),(CR$4-DAY('Rent Roll'!$C22)+1)/CR$4,IF(AND(YEAR(CR$3)=YEAR('Rent Roll'!$D22),MONTH(CR$3)=MONTH('Rent Roll'!$D22)),DAY('Rent Roll'!$D22)/CR$4,CR48))</f>
        <v>0</v>
      </c>
      <c r="CS92" s="567">
        <f>IF(AND(YEAR(CS$3)=YEAR('Rent Roll'!$C22),MONTH(CS$3)=MONTH('Rent Roll'!$C22)),(CS$4-DAY('Rent Roll'!$C22)+1)/CS$4,IF(AND(YEAR(CS$3)=YEAR('Rent Roll'!$D22),MONTH(CS$3)=MONTH('Rent Roll'!$D22)),DAY('Rent Roll'!$D22)/CS$4,CS48))</f>
        <v>0</v>
      </c>
      <c r="CT92" s="567">
        <f>IF(AND(YEAR(CT$3)=YEAR('Rent Roll'!$C22),MONTH(CT$3)=MONTH('Rent Roll'!$C22)),(CT$4-DAY('Rent Roll'!$C22)+1)/CT$4,IF(AND(YEAR(CT$3)=YEAR('Rent Roll'!$D22),MONTH(CT$3)=MONTH('Rent Roll'!$D22)),DAY('Rent Roll'!$D22)/CT$4,CT48))</f>
        <v>0</v>
      </c>
      <c r="CU92" s="567">
        <f>IF(AND(YEAR(CU$3)=YEAR('Rent Roll'!$C22),MONTH(CU$3)=MONTH('Rent Roll'!$C22)),(CU$4-DAY('Rent Roll'!$C22)+1)/CU$4,IF(AND(YEAR(CU$3)=YEAR('Rent Roll'!$D22),MONTH(CU$3)=MONTH('Rent Roll'!$D22)),DAY('Rent Roll'!$D22)/CU$4,CU48))</f>
        <v>0</v>
      </c>
      <c r="CV92" s="567">
        <f>IF(AND(YEAR(CV$3)=YEAR('Rent Roll'!$C22),MONTH(CV$3)=MONTH('Rent Roll'!$C22)),(CV$4-DAY('Rent Roll'!$C22)+1)/CV$4,IF(AND(YEAR(CV$3)=YEAR('Rent Roll'!$D22),MONTH(CV$3)=MONTH('Rent Roll'!$D22)),DAY('Rent Roll'!$D22)/CV$4,CV48))</f>
        <v>0</v>
      </c>
      <c r="CW92" s="567">
        <f>IF(AND(YEAR(CW$3)=YEAR('Rent Roll'!$C22),MONTH(CW$3)=MONTH('Rent Roll'!$C22)),(CW$4-DAY('Rent Roll'!$C22)+1)/CW$4,IF(AND(YEAR(CW$3)=YEAR('Rent Roll'!$D22),MONTH(CW$3)=MONTH('Rent Roll'!$D22)),DAY('Rent Roll'!$D22)/CW$4,CW48))</f>
        <v>0</v>
      </c>
      <c r="CX92" s="767">
        <f>IF(AND(YEAR(CX$3)=YEAR('Rent Roll'!$C22),MONTH(CX$3)=MONTH('Rent Roll'!$C22)),(CX$4-DAY('Rent Roll'!$C22)+1)/CX$4,IF(AND(YEAR(CX$3)=YEAR('Rent Roll'!$D22),MONTH(CX$3)=MONTH('Rent Roll'!$D22)),DAY('Rent Roll'!$D22)/CX$4,CX48))</f>
        <v>0</v>
      </c>
      <c r="CY92" s="768">
        <f>IF(AND(YEAR(CY$3)=YEAR('Rent Roll'!$C22),MONTH(CY$3)=MONTH('Rent Roll'!$C22)),(CY$4-DAY('Rent Roll'!$C22)+1)/CY$4,IF(AND(YEAR(CY$3)=YEAR('Rent Roll'!$D22),MONTH(CY$3)=MONTH('Rent Roll'!$D22)),DAY('Rent Roll'!$D22)/CY$4,CY48))</f>
        <v>0</v>
      </c>
      <c r="CZ92" s="567">
        <f>IF(AND(YEAR(CZ$3)=YEAR('Rent Roll'!$C22),MONTH(CZ$3)=MONTH('Rent Roll'!$C22)),(CZ$4-DAY('Rent Roll'!$C22)+1)/CZ$4,IF(AND(YEAR(CZ$3)=YEAR('Rent Roll'!$D22),MONTH(CZ$3)=MONTH('Rent Roll'!$D22)),DAY('Rent Roll'!$D22)/CZ$4,CZ48))</f>
        <v>0</v>
      </c>
      <c r="DA92" s="567">
        <f>IF(AND(YEAR(DA$3)=YEAR('Rent Roll'!$C22),MONTH(DA$3)=MONTH('Rent Roll'!$C22)),(DA$4-DAY('Rent Roll'!$C22)+1)/DA$4,IF(AND(YEAR(DA$3)=YEAR('Rent Roll'!$D22),MONTH(DA$3)=MONTH('Rent Roll'!$D22)),DAY('Rent Roll'!$D22)/DA$4,DA48))</f>
        <v>0</v>
      </c>
      <c r="DB92" s="567">
        <f>IF(AND(YEAR(DB$3)=YEAR('Rent Roll'!$C22),MONTH(DB$3)=MONTH('Rent Roll'!$C22)),(DB$4-DAY('Rent Roll'!$C22)+1)/DB$4,IF(AND(YEAR(DB$3)=YEAR('Rent Roll'!$D22),MONTH(DB$3)=MONTH('Rent Roll'!$D22)),DAY('Rent Roll'!$D22)/DB$4,DB48))</f>
        <v>0</v>
      </c>
      <c r="DC92" s="567">
        <f>IF(AND(YEAR(DC$3)=YEAR('Rent Roll'!$C22),MONTH(DC$3)=MONTH('Rent Roll'!$C22)),(DC$4-DAY('Rent Roll'!$C22)+1)/DC$4,IF(AND(YEAR(DC$3)=YEAR('Rent Roll'!$D22),MONTH(DC$3)=MONTH('Rent Roll'!$D22)),DAY('Rent Roll'!$D22)/DC$4,DC48))</f>
        <v>0</v>
      </c>
      <c r="DD92" s="567">
        <f>IF(AND(YEAR(DD$3)=YEAR('Rent Roll'!$C22),MONTH(DD$3)=MONTH('Rent Roll'!$C22)),(DD$4-DAY('Rent Roll'!$C22)+1)/DD$4,IF(AND(YEAR(DD$3)=YEAR('Rent Roll'!$D22),MONTH(DD$3)=MONTH('Rent Roll'!$D22)),DAY('Rent Roll'!$D22)/DD$4,DD48))</f>
        <v>0</v>
      </c>
      <c r="DE92" s="567">
        <f>IF(AND(YEAR(DE$3)=YEAR('Rent Roll'!$C22),MONTH(DE$3)=MONTH('Rent Roll'!$C22)),(DE$4-DAY('Rent Roll'!$C22)+1)/DE$4,IF(AND(YEAR(DE$3)=YEAR('Rent Roll'!$D22),MONTH(DE$3)=MONTH('Rent Roll'!$D22)),DAY('Rent Roll'!$D22)/DE$4,DE48))</f>
        <v>0</v>
      </c>
      <c r="DF92" s="567">
        <f>IF(AND(YEAR(DF$3)=YEAR('Rent Roll'!$C22),MONTH(DF$3)=MONTH('Rent Roll'!$C22)),(DF$4-DAY('Rent Roll'!$C22)+1)/DF$4,IF(AND(YEAR(DF$3)=YEAR('Rent Roll'!$D22),MONTH(DF$3)=MONTH('Rent Roll'!$D22)),DAY('Rent Roll'!$D22)/DF$4,DF48))</f>
        <v>0</v>
      </c>
      <c r="DG92" s="567">
        <f>IF(AND(YEAR(DG$3)=YEAR('Rent Roll'!$C22),MONTH(DG$3)=MONTH('Rent Roll'!$C22)),(DG$4-DAY('Rent Roll'!$C22)+1)/DG$4,IF(AND(YEAR(DG$3)=YEAR('Rent Roll'!$D22),MONTH(DG$3)=MONTH('Rent Roll'!$D22)),DAY('Rent Roll'!$D22)/DG$4,DG48))</f>
        <v>0</v>
      </c>
      <c r="DH92" s="567">
        <f>IF(AND(YEAR(DH$3)=YEAR('Rent Roll'!$C22),MONTH(DH$3)=MONTH('Rent Roll'!$C22)),(DH$4-DAY('Rent Roll'!$C22)+1)/DH$4,IF(AND(YEAR(DH$3)=YEAR('Rent Roll'!$D22),MONTH(DH$3)=MONTH('Rent Roll'!$D22)),DAY('Rent Roll'!$D22)/DH$4,DH48))</f>
        <v>0</v>
      </c>
      <c r="DI92" s="567">
        <f>IF(AND(YEAR(DI$3)=YEAR('Rent Roll'!$C22),MONTH(DI$3)=MONTH('Rent Roll'!$C22)),(DI$4-DAY('Rent Roll'!$C22)+1)/DI$4,IF(AND(YEAR(DI$3)=YEAR('Rent Roll'!$D22),MONTH(DI$3)=MONTH('Rent Roll'!$D22)),DAY('Rent Roll'!$D22)/DI$4,DI48))</f>
        <v>0</v>
      </c>
      <c r="DJ92" s="767">
        <f>IF(AND(YEAR(DJ$3)=YEAR('Rent Roll'!$C22),MONTH(DJ$3)=MONTH('Rent Roll'!$C22)),(DJ$4-DAY('Rent Roll'!$C22)+1)/DJ$4,IF(AND(YEAR(DJ$3)=YEAR('Rent Roll'!$D22),MONTH(DJ$3)=MONTH('Rent Roll'!$D22)),DAY('Rent Roll'!$D22)/DJ$4,DJ48))</f>
        <v>0</v>
      </c>
      <c r="DK92" s="768">
        <f>IF(AND(YEAR(DK$3)=YEAR('Rent Roll'!$C22),MONTH(DK$3)=MONTH('Rent Roll'!$C22)),(DK$4-DAY('Rent Roll'!$C22)+1)/DK$4,IF(AND(YEAR(DK$3)=YEAR('Rent Roll'!$D22),MONTH(DK$3)=MONTH('Rent Roll'!$D22)),DAY('Rent Roll'!$D22)/DK$4,DK48))</f>
        <v>0</v>
      </c>
      <c r="DL92" s="567">
        <f>IF(AND(YEAR(DL$3)=YEAR('Rent Roll'!$C22),MONTH(DL$3)=MONTH('Rent Roll'!$C22)),(DL$4-DAY('Rent Roll'!$C22)+1)/DL$4,IF(AND(YEAR(DL$3)=YEAR('Rent Roll'!$D22),MONTH(DL$3)=MONTH('Rent Roll'!$D22)),DAY('Rent Roll'!$D22)/DL$4,DL48))</f>
        <v>0</v>
      </c>
      <c r="DM92" s="567">
        <f>IF(AND(YEAR(DM$3)=YEAR('Rent Roll'!$C22),MONTH(DM$3)=MONTH('Rent Roll'!$C22)),(DM$4-DAY('Rent Roll'!$C22)+1)/DM$4,IF(AND(YEAR(DM$3)=YEAR('Rent Roll'!$D22),MONTH(DM$3)=MONTH('Rent Roll'!$D22)),DAY('Rent Roll'!$D22)/DM$4,DM48))</f>
        <v>0</v>
      </c>
      <c r="DN92" s="567">
        <f>IF(AND(YEAR(DN$3)=YEAR('Rent Roll'!$C22),MONTH(DN$3)=MONTH('Rent Roll'!$C22)),(DN$4-DAY('Rent Roll'!$C22)+1)/DN$4,IF(AND(YEAR(DN$3)=YEAR('Rent Roll'!$D22),MONTH(DN$3)=MONTH('Rent Roll'!$D22)),DAY('Rent Roll'!$D22)/DN$4,DN48))</f>
        <v>0</v>
      </c>
      <c r="DO92" s="567">
        <f>IF(AND(YEAR(DO$3)=YEAR('Rent Roll'!$C22),MONTH(DO$3)=MONTH('Rent Roll'!$C22)),(DO$4-DAY('Rent Roll'!$C22)+1)/DO$4,IF(AND(YEAR(DO$3)=YEAR('Rent Roll'!$D22),MONTH(DO$3)=MONTH('Rent Roll'!$D22)),DAY('Rent Roll'!$D22)/DO$4,DO48))</f>
        <v>0</v>
      </c>
      <c r="DP92" s="567">
        <f>IF(AND(YEAR(DP$3)=YEAR('Rent Roll'!$C22),MONTH(DP$3)=MONTH('Rent Roll'!$C22)),(DP$4-DAY('Rent Roll'!$C22)+1)/DP$4,IF(AND(YEAR(DP$3)=YEAR('Rent Roll'!$D22),MONTH(DP$3)=MONTH('Rent Roll'!$D22)),DAY('Rent Roll'!$D22)/DP$4,DP48))</f>
        <v>0</v>
      </c>
      <c r="DQ92" s="567">
        <f>IF(AND(YEAR(DQ$3)=YEAR('Rent Roll'!$C22),MONTH(DQ$3)=MONTH('Rent Roll'!$C22)),(DQ$4-DAY('Rent Roll'!$C22)+1)/DQ$4,IF(AND(YEAR(DQ$3)=YEAR('Rent Roll'!$D22),MONTH(DQ$3)=MONTH('Rent Roll'!$D22)),DAY('Rent Roll'!$D22)/DQ$4,DQ48))</f>
        <v>0</v>
      </c>
      <c r="DR92" s="567">
        <f>IF(AND(YEAR(DR$3)=YEAR('Rent Roll'!$C22),MONTH(DR$3)=MONTH('Rent Roll'!$C22)),(DR$4-DAY('Rent Roll'!$C22)+1)/DR$4,IF(AND(YEAR(DR$3)=YEAR('Rent Roll'!$D22),MONTH(DR$3)=MONTH('Rent Roll'!$D22)),DAY('Rent Roll'!$D22)/DR$4,DR48))</f>
        <v>0</v>
      </c>
      <c r="DS92" s="567">
        <f>IF(AND(YEAR(DS$3)=YEAR('Rent Roll'!$C22),MONTH(DS$3)=MONTH('Rent Roll'!$C22)),(DS$4-DAY('Rent Roll'!$C22)+1)/DS$4,IF(AND(YEAR(DS$3)=YEAR('Rent Roll'!$D22),MONTH(DS$3)=MONTH('Rent Roll'!$D22)),DAY('Rent Roll'!$D22)/DS$4,DS48))</f>
        <v>0</v>
      </c>
      <c r="DT92" s="567">
        <f>IF(AND(YEAR(DT$3)=YEAR('Rent Roll'!$C22),MONTH(DT$3)=MONTH('Rent Roll'!$C22)),(DT$4-DAY('Rent Roll'!$C22)+1)/DT$4,IF(AND(YEAR(DT$3)=YEAR('Rent Roll'!$D22),MONTH(DT$3)=MONTH('Rent Roll'!$D22)),DAY('Rent Roll'!$D22)/DT$4,DT48))</f>
        <v>0</v>
      </c>
      <c r="DU92" s="567">
        <f>IF(AND(YEAR(DU$3)=YEAR('Rent Roll'!$C22),MONTH(DU$3)=MONTH('Rent Roll'!$C22)),(DU$4-DAY('Rent Roll'!$C22)+1)/DU$4,IF(AND(YEAR(DU$3)=YEAR('Rent Roll'!$D22),MONTH(DU$3)=MONTH('Rent Roll'!$D22)),DAY('Rent Roll'!$D22)/DU$4,DU48))</f>
        <v>0</v>
      </c>
      <c r="DV92" s="567">
        <f>IF(AND(YEAR(DV$3)=YEAR('Rent Roll'!$C22),MONTH(DV$3)=MONTH('Rent Roll'!$C22)),(DV$4-DAY('Rent Roll'!$C22)+1)/DV$4,IF(AND(YEAR(DV$3)=YEAR('Rent Roll'!$D22),MONTH(DV$3)=MONTH('Rent Roll'!$D22)),DAY('Rent Roll'!$D22)/DV$4,DV48))</f>
        <v>0</v>
      </c>
    </row>
    <row r="93" spans="1:126" s="563" customFormat="1" ht="12" customHeight="1" outlineLevel="1" x14ac:dyDescent="0.4">
      <c r="A93" s="730"/>
      <c r="B93" s="564">
        <f>'Rent Roll'!$B23</f>
        <v>0</v>
      </c>
      <c r="C93" s="565"/>
      <c r="D93" s="565"/>
      <c r="E93" s="566"/>
      <c r="F93" s="778">
        <f>IF(AND(YEAR(F$3)=YEAR('Rent Roll'!$C23),MONTH(F$3)=MONTH('Rent Roll'!$C23)),(F$4-DAY('Rent Roll'!$C23)+1)/F$4,IF(AND(YEAR(F$3)=YEAR('Rent Roll'!$D23),MONTH(F$3)=MONTH('Rent Roll'!$D23)),DAY('Rent Roll'!$D23)/F$4,F49))</f>
        <v>0</v>
      </c>
      <c r="G93" s="768">
        <f>IF(AND(YEAR(G$3)=YEAR('Rent Roll'!$C23),MONTH(G$3)=MONTH('Rent Roll'!$C23)),(G$4-DAY('Rent Roll'!$C23)+1)/G$4,IF(AND(YEAR(G$3)=YEAR('Rent Roll'!$D23),MONTH(G$3)=MONTH('Rent Roll'!$D23)),DAY('Rent Roll'!$D23)/G$4,G49))</f>
        <v>0</v>
      </c>
      <c r="H93" s="567">
        <f>IF(AND(YEAR(H$3)=YEAR('Rent Roll'!$C23),MONTH(H$3)=MONTH('Rent Roll'!$C23)),(H$4-DAY('Rent Roll'!$C23)+1)/H$4,IF(AND(YEAR(H$3)=YEAR('Rent Roll'!$D23),MONTH(H$3)=MONTH('Rent Roll'!$D23)),DAY('Rent Roll'!$D23)/H$4,H49))</f>
        <v>0</v>
      </c>
      <c r="I93" s="567">
        <f>IF(AND(YEAR(I$3)=YEAR('Rent Roll'!$C23),MONTH(I$3)=MONTH('Rent Roll'!$C23)),(I$4-DAY('Rent Roll'!$C23)+1)/I$4,IF(AND(YEAR(I$3)=YEAR('Rent Roll'!$D23),MONTH(I$3)=MONTH('Rent Roll'!$D23)),DAY('Rent Roll'!$D23)/I$4,I49))</f>
        <v>0</v>
      </c>
      <c r="J93" s="567">
        <f>IF(AND(YEAR(J$3)=YEAR('Rent Roll'!$C23),MONTH(J$3)=MONTH('Rent Roll'!$C23)),(J$4-DAY('Rent Roll'!$C23)+1)/J$4,IF(AND(YEAR(J$3)=YEAR('Rent Roll'!$D23),MONTH(J$3)=MONTH('Rent Roll'!$D23)),DAY('Rent Roll'!$D23)/J$4,J49))</f>
        <v>0</v>
      </c>
      <c r="K93" s="567">
        <f>IF(AND(YEAR(K$3)=YEAR('Rent Roll'!$C23),MONTH(K$3)=MONTH('Rent Roll'!$C23)),(K$4-DAY('Rent Roll'!$C23)+1)/K$4,IF(AND(YEAR(K$3)=YEAR('Rent Roll'!$D23),MONTH(K$3)=MONTH('Rent Roll'!$D23)),DAY('Rent Roll'!$D23)/K$4,K49))</f>
        <v>0</v>
      </c>
      <c r="L93" s="567">
        <f>IF(AND(YEAR(L$3)=YEAR('Rent Roll'!$C23),MONTH(L$3)=MONTH('Rent Roll'!$C23)),(L$4-DAY('Rent Roll'!$C23)+1)/L$4,IF(AND(YEAR(L$3)=YEAR('Rent Roll'!$D23),MONTH(L$3)=MONTH('Rent Roll'!$D23)),DAY('Rent Roll'!$D23)/L$4,L49))</f>
        <v>0</v>
      </c>
      <c r="M93" s="567">
        <f>IF(AND(YEAR(M$3)=YEAR('Rent Roll'!$C23),MONTH(M$3)=MONTH('Rent Roll'!$C23)),(M$4-DAY('Rent Roll'!$C23)+1)/M$4,IF(AND(YEAR(M$3)=YEAR('Rent Roll'!$D23),MONTH(M$3)=MONTH('Rent Roll'!$D23)),DAY('Rent Roll'!$D23)/M$4,M49))</f>
        <v>0</v>
      </c>
      <c r="N93" s="567">
        <f>IF(AND(YEAR(N$3)=YEAR('Rent Roll'!$C23),MONTH(N$3)=MONTH('Rent Roll'!$C23)),(N$4-DAY('Rent Roll'!$C23)+1)/N$4,IF(AND(YEAR(N$3)=YEAR('Rent Roll'!$D23),MONTH(N$3)=MONTH('Rent Roll'!$D23)),DAY('Rent Roll'!$D23)/N$4,N49))</f>
        <v>0</v>
      </c>
      <c r="O93" s="567">
        <f>IF(AND(YEAR(O$3)=YEAR('Rent Roll'!$C23),MONTH(O$3)=MONTH('Rent Roll'!$C23)),(O$4-DAY('Rent Roll'!$C23)+1)/O$4,IF(AND(YEAR(O$3)=YEAR('Rent Roll'!$D23),MONTH(O$3)=MONTH('Rent Roll'!$D23)),DAY('Rent Roll'!$D23)/O$4,O49))</f>
        <v>0</v>
      </c>
      <c r="P93" s="567">
        <f>IF(AND(YEAR(P$3)=YEAR('Rent Roll'!$C23),MONTH(P$3)=MONTH('Rent Roll'!$C23)),(P$4-DAY('Rent Roll'!$C23)+1)/P$4,IF(AND(YEAR(P$3)=YEAR('Rent Roll'!$D23),MONTH(P$3)=MONTH('Rent Roll'!$D23)),DAY('Rent Roll'!$D23)/P$4,P49))</f>
        <v>0</v>
      </c>
      <c r="Q93" s="567">
        <f>IF(AND(YEAR(Q$3)=YEAR('Rent Roll'!$C23),MONTH(Q$3)=MONTH('Rent Roll'!$C23)),(Q$4-DAY('Rent Roll'!$C23)+1)/Q$4,IF(AND(YEAR(Q$3)=YEAR('Rent Roll'!$D23),MONTH(Q$3)=MONTH('Rent Roll'!$D23)),DAY('Rent Roll'!$D23)/Q$4,Q49))</f>
        <v>0</v>
      </c>
      <c r="R93" s="767">
        <f>IF(AND(YEAR(R$3)=YEAR('Rent Roll'!$C23),MONTH(R$3)=MONTH('Rent Roll'!$C23)),(R$4-DAY('Rent Roll'!$C23)+1)/R$4,IF(AND(YEAR(R$3)=YEAR('Rent Roll'!$D23),MONTH(R$3)=MONTH('Rent Roll'!$D23)),DAY('Rent Roll'!$D23)/R$4,R49))</f>
        <v>0</v>
      </c>
      <c r="S93" s="768">
        <f>IF(AND(YEAR(S$3)=YEAR('Rent Roll'!$C23),MONTH(S$3)=MONTH('Rent Roll'!$C23)),(S$4-DAY('Rent Roll'!$C23)+1)/S$4,IF(AND(YEAR(S$3)=YEAR('Rent Roll'!$D23),MONTH(S$3)=MONTH('Rent Roll'!$D23)),DAY('Rent Roll'!$D23)/S$4,S49))</f>
        <v>0</v>
      </c>
      <c r="T93" s="567">
        <f>IF(AND(YEAR(T$3)=YEAR('Rent Roll'!$C23),MONTH(T$3)=MONTH('Rent Roll'!$C23)),(T$4-DAY('Rent Roll'!$C23)+1)/T$4,IF(AND(YEAR(T$3)=YEAR('Rent Roll'!$D23),MONTH(T$3)=MONTH('Rent Roll'!$D23)),DAY('Rent Roll'!$D23)/T$4,T49))</f>
        <v>0</v>
      </c>
      <c r="U93" s="567">
        <f>IF(AND(YEAR(U$3)=YEAR('Rent Roll'!$C23),MONTH(U$3)=MONTH('Rent Roll'!$C23)),(U$4-DAY('Rent Roll'!$C23)+1)/U$4,IF(AND(YEAR(U$3)=YEAR('Rent Roll'!$D23),MONTH(U$3)=MONTH('Rent Roll'!$D23)),DAY('Rent Roll'!$D23)/U$4,U49))</f>
        <v>0</v>
      </c>
      <c r="V93" s="567">
        <f>IF(AND(YEAR(V$3)=YEAR('Rent Roll'!$C23),MONTH(V$3)=MONTH('Rent Roll'!$C23)),(V$4-DAY('Rent Roll'!$C23)+1)/V$4,IF(AND(YEAR(V$3)=YEAR('Rent Roll'!$D23),MONTH(V$3)=MONTH('Rent Roll'!$D23)),DAY('Rent Roll'!$D23)/V$4,V49))</f>
        <v>0</v>
      </c>
      <c r="W93" s="567">
        <f>IF(AND(YEAR(W$3)=YEAR('Rent Roll'!$C23),MONTH(W$3)=MONTH('Rent Roll'!$C23)),(W$4-DAY('Rent Roll'!$C23)+1)/W$4,IF(AND(YEAR(W$3)=YEAR('Rent Roll'!$D23),MONTH(W$3)=MONTH('Rent Roll'!$D23)),DAY('Rent Roll'!$D23)/W$4,W49))</f>
        <v>0</v>
      </c>
      <c r="X93" s="567">
        <f>IF(AND(YEAR(X$3)=YEAR('Rent Roll'!$C23),MONTH(X$3)=MONTH('Rent Roll'!$C23)),(X$4-DAY('Rent Roll'!$C23)+1)/X$4,IF(AND(YEAR(X$3)=YEAR('Rent Roll'!$D23),MONTH(X$3)=MONTH('Rent Roll'!$D23)),DAY('Rent Roll'!$D23)/X$4,X49))</f>
        <v>0</v>
      </c>
      <c r="Y93" s="567">
        <f>IF(AND(YEAR(Y$3)=YEAR('Rent Roll'!$C23),MONTH(Y$3)=MONTH('Rent Roll'!$C23)),(Y$4-DAY('Rent Roll'!$C23)+1)/Y$4,IF(AND(YEAR(Y$3)=YEAR('Rent Roll'!$D23),MONTH(Y$3)=MONTH('Rent Roll'!$D23)),DAY('Rent Roll'!$D23)/Y$4,Y49))</f>
        <v>0</v>
      </c>
      <c r="Z93" s="567">
        <f>IF(AND(YEAR(Z$3)=YEAR('Rent Roll'!$C23),MONTH(Z$3)=MONTH('Rent Roll'!$C23)),(Z$4-DAY('Rent Roll'!$C23)+1)/Z$4,IF(AND(YEAR(Z$3)=YEAR('Rent Roll'!$D23),MONTH(Z$3)=MONTH('Rent Roll'!$D23)),DAY('Rent Roll'!$D23)/Z$4,Z49))</f>
        <v>0</v>
      </c>
      <c r="AA93" s="567">
        <f>IF(AND(YEAR(AA$3)=YEAR('Rent Roll'!$C23),MONTH(AA$3)=MONTH('Rent Roll'!$C23)),(AA$4-DAY('Rent Roll'!$C23)+1)/AA$4,IF(AND(YEAR(AA$3)=YEAR('Rent Roll'!$D23),MONTH(AA$3)=MONTH('Rent Roll'!$D23)),DAY('Rent Roll'!$D23)/AA$4,AA49))</f>
        <v>0</v>
      </c>
      <c r="AB93" s="567">
        <f>IF(AND(YEAR(AB$3)=YEAR('Rent Roll'!$C23),MONTH(AB$3)=MONTH('Rent Roll'!$C23)),(AB$4-DAY('Rent Roll'!$C23)+1)/AB$4,IF(AND(YEAR(AB$3)=YEAR('Rent Roll'!$D23),MONTH(AB$3)=MONTH('Rent Roll'!$D23)),DAY('Rent Roll'!$D23)/AB$4,AB49))</f>
        <v>0</v>
      </c>
      <c r="AC93" s="567">
        <f>IF(AND(YEAR(AC$3)=YEAR('Rent Roll'!$C23),MONTH(AC$3)=MONTH('Rent Roll'!$C23)),(AC$4-DAY('Rent Roll'!$C23)+1)/AC$4,IF(AND(YEAR(AC$3)=YEAR('Rent Roll'!$D23),MONTH(AC$3)=MONTH('Rent Roll'!$D23)),DAY('Rent Roll'!$D23)/AC$4,AC49))</f>
        <v>0</v>
      </c>
      <c r="AD93" s="767">
        <f>IF(AND(YEAR(AD$3)=YEAR('Rent Roll'!$C23),MONTH(AD$3)=MONTH('Rent Roll'!$C23)),(AD$4-DAY('Rent Roll'!$C23)+1)/AD$4,IF(AND(YEAR(AD$3)=YEAR('Rent Roll'!$D23),MONTH(AD$3)=MONTH('Rent Roll'!$D23)),DAY('Rent Roll'!$D23)/AD$4,AD49))</f>
        <v>0</v>
      </c>
      <c r="AE93" s="768">
        <f>IF(AND(YEAR(AE$3)=YEAR('Rent Roll'!$C23),MONTH(AE$3)=MONTH('Rent Roll'!$C23)),(AE$4-DAY('Rent Roll'!$C23)+1)/AE$4,IF(AND(YEAR(AE$3)=YEAR('Rent Roll'!$D23),MONTH(AE$3)=MONTH('Rent Roll'!$D23)),DAY('Rent Roll'!$D23)/AE$4,AE49))</f>
        <v>0</v>
      </c>
      <c r="AF93" s="567">
        <f>IF(AND(YEAR(AF$3)=YEAR('Rent Roll'!$C23),MONTH(AF$3)=MONTH('Rent Roll'!$C23)),(AF$4-DAY('Rent Roll'!$C23)+1)/AF$4,IF(AND(YEAR(AF$3)=YEAR('Rent Roll'!$D23),MONTH(AF$3)=MONTH('Rent Roll'!$D23)),DAY('Rent Roll'!$D23)/AF$4,AF49))</f>
        <v>0</v>
      </c>
      <c r="AG93" s="567">
        <f>IF(AND(YEAR(AG$3)=YEAR('Rent Roll'!$C23),MONTH(AG$3)=MONTH('Rent Roll'!$C23)),(AG$4-DAY('Rent Roll'!$C23)+1)/AG$4,IF(AND(YEAR(AG$3)=YEAR('Rent Roll'!$D23),MONTH(AG$3)=MONTH('Rent Roll'!$D23)),DAY('Rent Roll'!$D23)/AG$4,AG49))</f>
        <v>0</v>
      </c>
      <c r="AH93" s="567">
        <f>IF(AND(YEAR(AH$3)=YEAR('Rent Roll'!$C23),MONTH(AH$3)=MONTH('Rent Roll'!$C23)),(AH$4-DAY('Rent Roll'!$C23)+1)/AH$4,IF(AND(YEAR(AH$3)=YEAR('Rent Roll'!$D23),MONTH(AH$3)=MONTH('Rent Roll'!$D23)),DAY('Rent Roll'!$D23)/AH$4,AH49))</f>
        <v>0</v>
      </c>
      <c r="AI93" s="567">
        <f>IF(AND(YEAR(AI$3)=YEAR('Rent Roll'!$C23),MONTH(AI$3)=MONTH('Rent Roll'!$C23)),(AI$4-DAY('Rent Roll'!$C23)+1)/AI$4,IF(AND(YEAR(AI$3)=YEAR('Rent Roll'!$D23),MONTH(AI$3)=MONTH('Rent Roll'!$D23)),DAY('Rent Roll'!$D23)/AI$4,AI49))</f>
        <v>0</v>
      </c>
      <c r="AJ93" s="567">
        <f>IF(AND(YEAR(AJ$3)=YEAR('Rent Roll'!$C23),MONTH(AJ$3)=MONTH('Rent Roll'!$C23)),(AJ$4-DAY('Rent Roll'!$C23)+1)/AJ$4,IF(AND(YEAR(AJ$3)=YEAR('Rent Roll'!$D23),MONTH(AJ$3)=MONTH('Rent Roll'!$D23)),DAY('Rent Roll'!$D23)/AJ$4,AJ49))</f>
        <v>0</v>
      </c>
      <c r="AK93" s="567">
        <f>IF(AND(YEAR(AK$3)=YEAR('Rent Roll'!$C23),MONTH(AK$3)=MONTH('Rent Roll'!$C23)),(AK$4-DAY('Rent Roll'!$C23)+1)/AK$4,IF(AND(YEAR(AK$3)=YEAR('Rent Roll'!$D23),MONTH(AK$3)=MONTH('Rent Roll'!$D23)),DAY('Rent Roll'!$D23)/AK$4,AK49))</f>
        <v>0</v>
      </c>
      <c r="AL93" s="567">
        <f>IF(AND(YEAR(AL$3)=YEAR('Rent Roll'!$C23),MONTH(AL$3)=MONTH('Rent Roll'!$C23)),(AL$4-DAY('Rent Roll'!$C23)+1)/AL$4,IF(AND(YEAR(AL$3)=YEAR('Rent Roll'!$D23),MONTH(AL$3)=MONTH('Rent Roll'!$D23)),DAY('Rent Roll'!$D23)/AL$4,AL49))</f>
        <v>0</v>
      </c>
      <c r="AM93" s="567">
        <f>IF(AND(YEAR(AM$3)=YEAR('Rent Roll'!$C23),MONTH(AM$3)=MONTH('Rent Roll'!$C23)),(AM$4-DAY('Rent Roll'!$C23)+1)/AM$4,IF(AND(YEAR(AM$3)=YEAR('Rent Roll'!$D23),MONTH(AM$3)=MONTH('Rent Roll'!$D23)),DAY('Rent Roll'!$D23)/AM$4,AM49))</f>
        <v>0</v>
      </c>
      <c r="AN93" s="567">
        <f>IF(AND(YEAR(AN$3)=YEAR('Rent Roll'!$C23),MONTH(AN$3)=MONTH('Rent Roll'!$C23)),(AN$4-DAY('Rent Roll'!$C23)+1)/AN$4,IF(AND(YEAR(AN$3)=YEAR('Rent Roll'!$D23),MONTH(AN$3)=MONTH('Rent Roll'!$D23)),DAY('Rent Roll'!$D23)/AN$4,AN49))</f>
        <v>0</v>
      </c>
      <c r="AO93" s="567">
        <f>IF(AND(YEAR(AO$3)=YEAR('Rent Roll'!$C23),MONTH(AO$3)=MONTH('Rent Roll'!$C23)),(AO$4-DAY('Rent Roll'!$C23)+1)/AO$4,IF(AND(YEAR(AO$3)=YEAR('Rent Roll'!$D23),MONTH(AO$3)=MONTH('Rent Roll'!$D23)),DAY('Rent Roll'!$D23)/AO$4,AO49))</f>
        <v>0</v>
      </c>
      <c r="AP93" s="767">
        <f>IF(AND(YEAR(AP$3)=YEAR('Rent Roll'!$C23),MONTH(AP$3)=MONTH('Rent Roll'!$C23)),(AP$4-DAY('Rent Roll'!$C23)+1)/AP$4,IF(AND(YEAR(AP$3)=YEAR('Rent Roll'!$D23),MONTH(AP$3)=MONTH('Rent Roll'!$D23)),DAY('Rent Roll'!$D23)/AP$4,AP49))</f>
        <v>0</v>
      </c>
      <c r="AQ93" s="768">
        <f>IF(AND(YEAR(AQ$3)=YEAR('Rent Roll'!$C23),MONTH(AQ$3)=MONTH('Rent Roll'!$C23)),(AQ$4-DAY('Rent Roll'!$C23)+1)/AQ$4,IF(AND(YEAR(AQ$3)=YEAR('Rent Roll'!$D23),MONTH(AQ$3)=MONTH('Rent Roll'!$D23)),DAY('Rent Roll'!$D23)/AQ$4,AQ49))</f>
        <v>0</v>
      </c>
      <c r="AR93" s="567">
        <f>IF(AND(YEAR(AR$3)=YEAR('Rent Roll'!$C23),MONTH(AR$3)=MONTH('Rent Roll'!$C23)),(AR$4-DAY('Rent Roll'!$C23)+1)/AR$4,IF(AND(YEAR(AR$3)=YEAR('Rent Roll'!$D23),MONTH(AR$3)=MONTH('Rent Roll'!$D23)),DAY('Rent Roll'!$D23)/AR$4,AR49))</f>
        <v>0</v>
      </c>
      <c r="AS93" s="567">
        <f>IF(AND(YEAR(AS$3)=YEAR('Rent Roll'!$C23),MONTH(AS$3)=MONTH('Rent Roll'!$C23)),(AS$4-DAY('Rent Roll'!$C23)+1)/AS$4,IF(AND(YEAR(AS$3)=YEAR('Rent Roll'!$D23),MONTH(AS$3)=MONTH('Rent Roll'!$D23)),DAY('Rent Roll'!$D23)/AS$4,AS49))</f>
        <v>0</v>
      </c>
      <c r="AT93" s="567">
        <f>IF(AND(YEAR(AT$3)=YEAR('Rent Roll'!$C23),MONTH(AT$3)=MONTH('Rent Roll'!$C23)),(AT$4-DAY('Rent Roll'!$C23)+1)/AT$4,IF(AND(YEAR(AT$3)=YEAR('Rent Roll'!$D23),MONTH(AT$3)=MONTH('Rent Roll'!$D23)),DAY('Rent Roll'!$D23)/AT$4,AT49))</f>
        <v>0</v>
      </c>
      <c r="AU93" s="567">
        <f>IF(AND(YEAR(AU$3)=YEAR('Rent Roll'!$C23),MONTH(AU$3)=MONTH('Rent Roll'!$C23)),(AU$4-DAY('Rent Roll'!$C23)+1)/AU$4,IF(AND(YEAR(AU$3)=YEAR('Rent Roll'!$D23),MONTH(AU$3)=MONTH('Rent Roll'!$D23)),DAY('Rent Roll'!$D23)/AU$4,AU49))</f>
        <v>0</v>
      </c>
      <c r="AV93" s="567">
        <f>IF(AND(YEAR(AV$3)=YEAR('Rent Roll'!$C23),MONTH(AV$3)=MONTH('Rent Roll'!$C23)),(AV$4-DAY('Rent Roll'!$C23)+1)/AV$4,IF(AND(YEAR(AV$3)=YEAR('Rent Roll'!$D23),MONTH(AV$3)=MONTH('Rent Roll'!$D23)),DAY('Rent Roll'!$D23)/AV$4,AV49))</f>
        <v>0</v>
      </c>
      <c r="AW93" s="567">
        <f>IF(AND(YEAR(AW$3)=YEAR('Rent Roll'!$C23),MONTH(AW$3)=MONTH('Rent Roll'!$C23)),(AW$4-DAY('Rent Roll'!$C23)+1)/AW$4,IF(AND(YEAR(AW$3)=YEAR('Rent Roll'!$D23),MONTH(AW$3)=MONTH('Rent Roll'!$D23)),DAY('Rent Roll'!$D23)/AW$4,AW49))</f>
        <v>0</v>
      </c>
      <c r="AX93" s="567">
        <f>IF(AND(YEAR(AX$3)=YEAR('Rent Roll'!$C23),MONTH(AX$3)=MONTH('Rent Roll'!$C23)),(AX$4-DAY('Rent Roll'!$C23)+1)/AX$4,IF(AND(YEAR(AX$3)=YEAR('Rent Roll'!$D23),MONTH(AX$3)=MONTH('Rent Roll'!$D23)),DAY('Rent Roll'!$D23)/AX$4,AX49))</f>
        <v>0</v>
      </c>
      <c r="AY93" s="567">
        <f>IF(AND(YEAR(AY$3)=YEAR('Rent Roll'!$C23),MONTH(AY$3)=MONTH('Rent Roll'!$C23)),(AY$4-DAY('Rent Roll'!$C23)+1)/AY$4,IF(AND(YEAR(AY$3)=YEAR('Rent Roll'!$D23),MONTH(AY$3)=MONTH('Rent Roll'!$D23)),DAY('Rent Roll'!$D23)/AY$4,AY49))</f>
        <v>0</v>
      </c>
      <c r="AZ93" s="567">
        <f>IF(AND(YEAR(AZ$3)=YEAR('Rent Roll'!$C23),MONTH(AZ$3)=MONTH('Rent Roll'!$C23)),(AZ$4-DAY('Rent Roll'!$C23)+1)/AZ$4,IF(AND(YEAR(AZ$3)=YEAR('Rent Roll'!$D23),MONTH(AZ$3)=MONTH('Rent Roll'!$D23)),DAY('Rent Roll'!$D23)/AZ$4,AZ49))</f>
        <v>0</v>
      </c>
      <c r="BA93" s="567">
        <f>IF(AND(YEAR(BA$3)=YEAR('Rent Roll'!$C23),MONTH(BA$3)=MONTH('Rent Roll'!$C23)),(BA$4-DAY('Rent Roll'!$C23)+1)/BA$4,IF(AND(YEAR(BA$3)=YEAR('Rent Roll'!$D23),MONTH(BA$3)=MONTH('Rent Roll'!$D23)),DAY('Rent Roll'!$D23)/BA$4,BA49))</f>
        <v>0</v>
      </c>
      <c r="BB93" s="767">
        <f>IF(AND(YEAR(BB$3)=YEAR('Rent Roll'!$C23),MONTH(BB$3)=MONTH('Rent Roll'!$C23)),(BB$4-DAY('Rent Roll'!$C23)+1)/BB$4,IF(AND(YEAR(BB$3)=YEAR('Rent Roll'!$D23),MONTH(BB$3)=MONTH('Rent Roll'!$D23)),DAY('Rent Roll'!$D23)/BB$4,BB49))</f>
        <v>0</v>
      </c>
      <c r="BC93" s="768">
        <f>IF(AND(YEAR(BC$3)=YEAR('Rent Roll'!$C23),MONTH(BC$3)=MONTH('Rent Roll'!$C23)),(BC$4-DAY('Rent Roll'!$C23)+1)/BC$4,IF(AND(YEAR(BC$3)=YEAR('Rent Roll'!$D23),MONTH(BC$3)=MONTH('Rent Roll'!$D23)),DAY('Rent Roll'!$D23)/BC$4,BC49))</f>
        <v>0</v>
      </c>
      <c r="BD93" s="567">
        <f>IF(AND(YEAR(BD$3)=YEAR('Rent Roll'!$C23),MONTH(BD$3)=MONTH('Rent Roll'!$C23)),(BD$4-DAY('Rent Roll'!$C23)+1)/BD$4,IF(AND(YEAR(BD$3)=YEAR('Rent Roll'!$D23),MONTH(BD$3)=MONTH('Rent Roll'!$D23)),DAY('Rent Roll'!$D23)/BD$4,BD49))</f>
        <v>0</v>
      </c>
      <c r="BE93" s="567">
        <f>IF(AND(YEAR(BE$3)=YEAR('Rent Roll'!$C23),MONTH(BE$3)=MONTH('Rent Roll'!$C23)),(BE$4-DAY('Rent Roll'!$C23)+1)/BE$4,IF(AND(YEAR(BE$3)=YEAR('Rent Roll'!$D23),MONTH(BE$3)=MONTH('Rent Roll'!$D23)),DAY('Rent Roll'!$D23)/BE$4,BE49))</f>
        <v>0</v>
      </c>
      <c r="BF93" s="567">
        <f>IF(AND(YEAR(BF$3)=YEAR('Rent Roll'!$C23),MONTH(BF$3)=MONTH('Rent Roll'!$C23)),(BF$4-DAY('Rent Roll'!$C23)+1)/BF$4,IF(AND(YEAR(BF$3)=YEAR('Rent Roll'!$D23),MONTH(BF$3)=MONTH('Rent Roll'!$D23)),DAY('Rent Roll'!$D23)/BF$4,BF49))</f>
        <v>0</v>
      </c>
      <c r="BG93" s="567">
        <f>IF(AND(YEAR(BG$3)=YEAR('Rent Roll'!$C23),MONTH(BG$3)=MONTH('Rent Roll'!$C23)),(BG$4-DAY('Rent Roll'!$C23)+1)/BG$4,IF(AND(YEAR(BG$3)=YEAR('Rent Roll'!$D23),MONTH(BG$3)=MONTH('Rent Roll'!$D23)),DAY('Rent Roll'!$D23)/BG$4,BG49))</f>
        <v>0</v>
      </c>
      <c r="BH93" s="567">
        <f>IF(AND(YEAR(BH$3)=YEAR('Rent Roll'!$C23),MONTH(BH$3)=MONTH('Rent Roll'!$C23)),(BH$4-DAY('Rent Roll'!$C23)+1)/BH$4,IF(AND(YEAR(BH$3)=YEAR('Rent Roll'!$D23),MONTH(BH$3)=MONTH('Rent Roll'!$D23)),DAY('Rent Roll'!$D23)/BH$4,BH49))</f>
        <v>0</v>
      </c>
      <c r="BI93" s="567">
        <f>IF(AND(YEAR(BI$3)=YEAR('Rent Roll'!$C23),MONTH(BI$3)=MONTH('Rent Roll'!$C23)),(BI$4-DAY('Rent Roll'!$C23)+1)/BI$4,IF(AND(YEAR(BI$3)=YEAR('Rent Roll'!$D23),MONTH(BI$3)=MONTH('Rent Roll'!$D23)),DAY('Rent Roll'!$D23)/BI$4,BI49))</f>
        <v>0</v>
      </c>
      <c r="BJ93" s="567">
        <f>IF(AND(YEAR(BJ$3)=YEAR('Rent Roll'!$C23),MONTH(BJ$3)=MONTH('Rent Roll'!$C23)),(BJ$4-DAY('Rent Roll'!$C23)+1)/BJ$4,IF(AND(YEAR(BJ$3)=YEAR('Rent Roll'!$D23),MONTH(BJ$3)=MONTH('Rent Roll'!$D23)),DAY('Rent Roll'!$D23)/BJ$4,BJ49))</f>
        <v>0</v>
      </c>
      <c r="BK93" s="567">
        <f>IF(AND(YEAR(BK$3)=YEAR('Rent Roll'!$C23),MONTH(BK$3)=MONTH('Rent Roll'!$C23)),(BK$4-DAY('Rent Roll'!$C23)+1)/BK$4,IF(AND(YEAR(BK$3)=YEAR('Rent Roll'!$D23),MONTH(BK$3)=MONTH('Rent Roll'!$D23)),DAY('Rent Roll'!$D23)/BK$4,BK49))</f>
        <v>0</v>
      </c>
      <c r="BL93" s="567">
        <f>IF(AND(YEAR(BL$3)=YEAR('Rent Roll'!$C23),MONTH(BL$3)=MONTH('Rent Roll'!$C23)),(BL$4-DAY('Rent Roll'!$C23)+1)/BL$4,IF(AND(YEAR(BL$3)=YEAR('Rent Roll'!$D23),MONTH(BL$3)=MONTH('Rent Roll'!$D23)),DAY('Rent Roll'!$D23)/BL$4,BL49))</f>
        <v>0</v>
      </c>
      <c r="BM93" s="567">
        <f>IF(AND(YEAR(BM$3)=YEAR('Rent Roll'!$C23),MONTH(BM$3)=MONTH('Rent Roll'!$C23)),(BM$4-DAY('Rent Roll'!$C23)+1)/BM$4,IF(AND(YEAR(BM$3)=YEAR('Rent Roll'!$D23),MONTH(BM$3)=MONTH('Rent Roll'!$D23)),DAY('Rent Roll'!$D23)/BM$4,BM49))</f>
        <v>0</v>
      </c>
      <c r="BN93" s="767">
        <f>IF(AND(YEAR(BN$3)=YEAR('Rent Roll'!$C23),MONTH(BN$3)=MONTH('Rent Roll'!$C23)),(BN$4-DAY('Rent Roll'!$C23)+1)/BN$4,IF(AND(YEAR(BN$3)=YEAR('Rent Roll'!$D23),MONTH(BN$3)=MONTH('Rent Roll'!$D23)),DAY('Rent Roll'!$D23)/BN$4,BN49))</f>
        <v>0</v>
      </c>
      <c r="BO93" s="768">
        <f>IF(AND(YEAR(BO$3)=YEAR('Rent Roll'!$C23),MONTH(BO$3)=MONTH('Rent Roll'!$C23)),(BO$4-DAY('Rent Roll'!$C23)+1)/BO$4,IF(AND(YEAR(BO$3)=YEAR('Rent Roll'!$D23),MONTH(BO$3)=MONTH('Rent Roll'!$D23)),DAY('Rent Roll'!$D23)/BO$4,BO49))</f>
        <v>0</v>
      </c>
      <c r="BP93" s="567">
        <f>IF(AND(YEAR(BP$3)=YEAR('Rent Roll'!$C23),MONTH(BP$3)=MONTH('Rent Roll'!$C23)),(BP$4-DAY('Rent Roll'!$C23)+1)/BP$4,IF(AND(YEAR(BP$3)=YEAR('Rent Roll'!$D23),MONTH(BP$3)=MONTH('Rent Roll'!$D23)),DAY('Rent Roll'!$D23)/BP$4,BP49))</f>
        <v>0</v>
      </c>
      <c r="BQ93" s="567">
        <f>IF(AND(YEAR(BQ$3)=YEAR('Rent Roll'!$C23),MONTH(BQ$3)=MONTH('Rent Roll'!$C23)),(BQ$4-DAY('Rent Roll'!$C23)+1)/BQ$4,IF(AND(YEAR(BQ$3)=YEAR('Rent Roll'!$D23),MONTH(BQ$3)=MONTH('Rent Roll'!$D23)),DAY('Rent Roll'!$D23)/BQ$4,BQ49))</f>
        <v>0</v>
      </c>
      <c r="BR93" s="567">
        <f>IF(AND(YEAR(BR$3)=YEAR('Rent Roll'!$C23),MONTH(BR$3)=MONTH('Rent Roll'!$C23)),(BR$4-DAY('Rent Roll'!$C23)+1)/BR$4,IF(AND(YEAR(BR$3)=YEAR('Rent Roll'!$D23),MONTH(BR$3)=MONTH('Rent Roll'!$D23)),DAY('Rent Roll'!$D23)/BR$4,BR49))</f>
        <v>0</v>
      </c>
      <c r="BS93" s="567">
        <f>IF(AND(YEAR(BS$3)=YEAR('Rent Roll'!$C23),MONTH(BS$3)=MONTH('Rent Roll'!$C23)),(BS$4-DAY('Rent Roll'!$C23)+1)/BS$4,IF(AND(YEAR(BS$3)=YEAR('Rent Roll'!$D23),MONTH(BS$3)=MONTH('Rent Roll'!$D23)),DAY('Rent Roll'!$D23)/BS$4,BS49))</f>
        <v>0</v>
      </c>
      <c r="BT93" s="567">
        <f>IF(AND(YEAR(BT$3)=YEAR('Rent Roll'!$C23),MONTH(BT$3)=MONTH('Rent Roll'!$C23)),(BT$4-DAY('Rent Roll'!$C23)+1)/BT$4,IF(AND(YEAR(BT$3)=YEAR('Rent Roll'!$D23),MONTH(BT$3)=MONTH('Rent Roll'!$D23)),DAY('Rent Roll'!$D23)/BT$4,BT49))</f>
        <v>0</v>
      </c>
      <c r="BU93" s="567">
        <f>IF(AND(YEAR(BU$3)=YEAR('Rent Roll'!$C23),MONTH(BU$3)=MONTH('Rent Roll'!$C23)),(BU$4-DAY('Rent Roll'!$C23)+1)/BU$4,IF(AND(YEAR(BU$3)=YEAR('Rent Roll'!$D23),MONTH(BU$3)=MONTH('Rent Roll'!$D23)),DAY('Rent Roll'!$D23)/BU$4,BU49))</f>
        <v>0</v>
      </c>
      <c r="BV93" s="567">
        <f>IF(AND(YEAR(BV$3)=YEAR('Rent Roll'!$C23),MONTH(BV$3)=MONTH('Rent Roll'!$C23)),(BV$4-DAY('Rent Roll'!$C23)+1)/BV$4,IF(AND(YEAR(BV$3)=YEAR('Rent Roll'!$D23),MONTH(BV$3)=MONTH('Rent Roll'!$D23)),DAY('Rent Roll'!$D23)/BV$4,BV49))</f>
        <v>0</v>
      </c>
      <c r="BW93" s="567">
        <f>IF(AND(YEAR(BW$3)=YEAR('Rent Roll'!$C23),MONTH(BW$3)=MONTH('Rent Roll'!$C23)),(BW$4-DAY('Rent Roll'!$C23)+1)/BW$4,IF(AND(YEAR(BW$3)=YEAR('Rent Roll'!$D23),MONTH(BW$3)=MONTH('Rent Roll'!$D23)),DAY('Rent Roll'!$D23)/BW$4,BW49))</f>
        <v>0</v>
      </c>
      <c r="BX93" s="567">
        <f>IF(AND(YEAR(BX$3)=YEAR('Rent Roll'!$C23),MONTH(BX$3)=MONTH('Rent Roll'!$C23)),(BX$4-DAY('Rent Roll'!$C23)+1)/BX$4,IF(AND(YEAR(BX$3)=YEAR('Rent Roll'!$D23),MONTH(BX$3)=MONTH('Rent Roll'!$D23)),DAY('Rent Roll'!$D23)/BX$4,BX49))</f>
        <v>0</v>
      </c>
      <c r="BY93" s="567">
        <f>IF(AND(YEAR(BY$3)=YEAR('Rent Roll'!$C23),MONTH(BY$3)=MONTH('Rent Roll'!$C23)),(BY$4-DAY('Rent Roll'!$C23)+1)/BY$4,IF(AND(YEAR(BY$3)=YEAR('Rent Roll'!$D23),MONTH(BY$3)=MONTH('Rent Roll'!$D23)),DAY('Rent Roll'!$D23)/BY$4,BY49))</f>
        <v>0</v>
      </c>
      <c r="BZ93" s="767">
        <f>IF(AND(YEAR(BZ$3)=YEAR('Rent Roll'!$C23),MONTH(BZ$3)=MONTH('Rent Roll'!$C23)),(BZ$4-DAY('Rent Roll'!$C23)+1)/BZ$4,IF(AND(YEAR(BZ$3)=YEAR('Rent Roll'!$D23),MONTH(BZ$3)=MONTH('Rent Roll'!$D23)),DAY('Rent Roll'!$D23)/BZ$4,BZ49))</f>
        <v>0</v>
      </c>
      <c r="CA93" s="768">
        <f>IF(AND(YEAR(CA$3)=YEAR('Rent Roll'!$C23),MONTH(CA$3)=MONTH('Rent Roll'!$C23)),(CA$4-DAY('Rent Roll'!$C23)+1)/CA$4,IF(AND(YEAR(CA$3)=YEAR('Rent Roll'!$D23),MONTH(CA$3)=MONTH('Rent Roll'!$D23)),DAY('Rent Roll'!$D23)/CA$4,CA49))</f>
        <v>0</v>
      </c>
      <c r="CB93" s="567">
        <f>IF(AND(YEAR(CB$3)=YEAR('Rent Roll'!$C23),MONTH(CB$3)=MONTH('Rent Roll'!$C23)),(CB$4-DAY('Rent Roll'!$C23)+1)/CB$4,IF(AND(YEAR(CB$3)=YEAR('Rent Roll'!$D23),MONTH(CB$3)=MONTH('Rent Roll'!$D23)),DAY('Rent Roll'!$D23)/CB$4,CB49))</f>
        <v>0</v>
      </c>
      <c r="CC93" s="567">
        <f>IF(AND(YEAR(CC$3)=YEAR('Rent Roll'!$C23),MONTH(CC$3)=MONTH('Rent Roll'!$C23)),(CC$4-DAY('Rent Roll'!$C23)+1)/CC$4,IF(AND(YEAR(CC$3)=YEAR('Rent Roll'!$D23),MONTH(CC$3)=MONTH('Rent Roll'!$D23)),DAY('Rent Roll'!$D23)/CC$4,CC49))</f>
        <v>0</v>
      </c>
      <c r="CD93" s="567">
        <f>IF(AND(YEAR(CD$3)=YEAR('Rent Roll'!$C23),MONTH(CD$3)=MONTH('Rent Roll'!$C23)),(CD$4-DAY('Rent Roll'!$C23)+1)/CD$4,IF(AND(YEAR(CD$3)=YEAR('Rent Roll'!$D23),MONTH(CD$3)=MONTH('Rent Roll'!$D23)),DAY('Rent Roll'!$D23)/CD$4,CD49))</f>
        <v>0</v>
      </c>
      <c r="CE93" s="567">
        <f>IF(AND(YEAR(CE$3)=YEAR('Rent Roll'!$C23),MONTH(CE$3)=MONTH('Rent Roll'!$C23)),(CE$4-DAY('Rent Roll'!$C23)+1)/CE$4,IF(AND(YEAR(CE$3)=YEAR('Rent Roll'!$D23),MONTH(CE$3)=MONTH('Rent Roll'!$D23)),DAY('Rent Roll'!$D23)/CE$4,CE49))</f>
        <v>0</v>
      </c>
      <c r="CF93" s="567">
        <f>IF(AND(YEAR(CF$3)=YEAR('Rent Roll'!$C23),MONTH(CF$3)=MONTH('Rent Roll'!$C23)),(CF$4-DAY('Rent Roll'!$C23)+1)/CF$4,IF(AND(YEAR(CF$3)=YEAR('Rent Roll'!$D23),MONTH(CF$3)=MONTH('Rent Roll'!$D23)),DAY('Rent Roll'!$D23)/CF$4,CF49))</f>
        <v>0</v>
      </c>
      <c r="CG93" s="567">
        <f>IF(AND(YEAR(CG$3)=YEAR('Rent Roll'!$C23),MONTH(CG$3)=MONTH('Rent Roll'!$C23)),(CG$4-DAY('Rent Roll'!$C23)+1)/CG$4,IF(AND(YEAR(CG$3)=YEAR('Rent Roll'!$D23),MONTH(CG$3)=MONTH('Rent Roll'!$D23)),DAY('Rent Roll'!$D23)/CG$4,CG49))</f>
        <v>0</v>
      </c>
      <c r="CH93" s="567">
        <f>IF(AND(YEAR(CH$3)=YEAR('Rent Roll'!$C23),MONTH(CH$3)=MONTH('Rent Roll'!$C23)),(CH$4-DAY('Rent Roll'!$C23)+1)/CH$4,IF(AND(YEAR(CH$3)=YEAR('Rent Roll'!$D23),MONTH(CH$3)=MONTH('Rent Roll'!$D23)),DAY('Rent Roll'!$D23)/CH$4,CH49))</f>
        <v>0</v>
      </c>
      <c r="CI93" s="567">
        <f>IF(AND(YEAR(CI$3)=YEAR('Rent Roll'!$C23),MONTH(CI$3)=MONTH('Rent Roll'!$C23)),(CI$4-DAY('Rent Roll'!$C23)+1)/CI$4,IF(AND(YEAR(CI$3)=YEAR('Rent Roll'!$D23),MONTH(CI$3)=MONTH('Rent Roll'!$D23)),DAY('Rent Roll'!$D23)/CI$4,CI49))</f>
        <v>0</v>
      </c>
      <c r="CJ93" s="567">
        <f>IF(AND(YEAR(CJ$3)=YEAR('Rent Roll'!$C23),MONTH(CJ$3)=MONTH('Rent Roll'!$C23)),(CJ$4-DAY('Rent Roll'!$C23)+1)/CJ$4,IF(AND(YEAR(CJ$3)=YEAR('Rent Roll'!$D23),MONTH(CJ$3)=MONTH('Rent Roll'!$D23)),DAY('Rent Roll'!$D23)/CJ$4,CJ49))</f>
        <v>0</v>
      </c>
      <c r="CK93" s="567">
        <f>IF(AND(YEAR(CK$3)=YEAR('Rent Roll'!$C23),MONTH(CK$3)=MONTH('Rent Roll'!$C23)),(CK$4-DAY('Rent Roll'!$C23)+1)/CK$4,IF(AND(YEAR(CK$3)=YEAR('Rent Roll'!$D23),MONTH(CK$3)=MONTH('Rent Roll'!$D23)),DAY('Rent Roll'!$D23)/CK$4,CK49))</f>
        <v>0</v>
      </c>
      <c r="CL93" s="767">
        <f>IF(AND(YEAR(CL$3)=YEAR('Rent Roll'!$C23),MONTH(CL$3)=MONTH('Rent Roll'!$C23)),(CL$4-DAY('Rent Roll'!$C23)+1)/CL$4,IF(AND(YEAR(CL$3)=YEAR('Rent Roll'!$D23),MONTH(CL$3)=MONTH('Rent Roll'!$D23)),DAY('Rent Roll'!$D23)/CL$4,CL49))</f>
        <v>0</v>
      </c>
      <c r="CM93" s="768">
        <f>IF(AND(YEAR(CM$3)=YEAR('Rent Roll'!$C23),MONTH(CM$3)=MONTH('Rent Roll'!$C23)),(CM$4-DAY('Rent Roll'!$C23)+1)/CM$4,IF(AND(YEAR(CM$3)=YEAR('Rent Roll'!$D23),MONTH(CM$3)=MONTH('Rent Roll'!$D23)),DAY('Rent Roll'!$D23)/CM$4,CM49))</f>
        <v>0</v>
      </c>
      <c r="CN93" s="567">
        <f>IF(AND(YEAR(CN$3)=YEAR('Rent Roll'!$C23),MONTH(CN$3)=MONTH('Rent Roll'!$C23)),(CN$4-DAY('Rent Roll'!$C23)+1)/CN$4,IF(AND(YEAR(CN$3)=YEAR('Rent Roll'!$D23),MONTH(CN$3)=MONTH('Rent Roll'!$D23)),DAY('Rent Roll'!$D23)/CN$4,CN49))</f>
        <v>0</v>
      </c>
      <c r="CO93" s="567">
        <f>IF(AND(YEAR(CO$3)=YEAR('Rent Roll'!$C23),MONTH(CO$3)=MONTH('Rent Roll'!$C23)),(CO$4-DAY('Rent Roll'!$C23)+1)/CO$4,IF(AND(YEAR(CO$3)=YEAR('Rent Roll'!$D23),MONTH(CO$3)=MONTH('Rent Roll'!$D23)),DAY('Rent Roll'!$D23)/CO$4,CO49))</f>
        <v>0</v>
      </c>
      <c r="CP93" s="567">
        <f>IF(AND(YEAR(CP$3)=YEAR('Rent Roll'!$C23),MONTH(CP$3)=MONTH('Rent Roll'!$C23)),(CP$4-DAY('Rent Roll'!$C23)+1)/CP$4,IF(AND(YEAR(CP$3)=YEAR('Rent Roll'!$D23),MONTH(CP$3)=MONTH('Rent Roll'!$D23)),DAY('Rent Roll'!$D23)/CP$4,CP49))</f>
        <v>0</v>
      </c>
      <c r="CQ93" s="567">
        <f>IF(AND(YEAR(CQ$3)=YEAR('Rent Roll'!$C23),MONTH(CQ$3)=MONTH('Rent Roll'!$C23)),(CQ$4-DAY('Rent Roll'!$C23)+1)/CQ$4,IF(AND(YEAR(CQ$3)=YEAR('Rent Roll'!$D23),MONTH(CQ$3)=MONTH('Rent Roll'!$D23)),DAY('Rent Roll'!$D23)/CQ$4,CQ49))</f>
        <v>0</v>
      </c>
      <c r="CR93" s="567">
        <f>IF(AND(YEAR(CR$3)=YEAR('Rent Roll'!$C23),MONTH(CR$3)=MONTH('Rent Roll'!$C23)),(CR$4-DAY('Rent Roll'!$C23)+1)/CR$4,IF(AND(YEAR(CR$3)=YEAR('Rent Roll'!$D23),MONTH(CR$3)=MONTH('Rent Roll'!$D23)),DAY('Rent Roll'!$D23)/CR$4,CR49))</f>
        <v>0</v>
      </c>
      <c r="CS93" s="567">
        <f>IF(AND(YEAR(CS$3)=YEAR('Rent Roll'!$C23),MONTH(CS$3)=MONTH('Rent Roll'!$C23)),(CS$4-DAY('Rent Roll'!$C23)+1)/CS$4,IF(AND(YEAR(CS$3)=YEAR('Rent Roll'!$D23),MONTH(CS$3)=MONTH('Rent Roll'!$D23)),DAY('Rent Roll'!$D23)/CS$4,CS49))</f>
        <v>0</v>
      </c>
      <c r="CT93" s="567">
        <f>IF(AND(YEAR(CT$3)=YEAR('Rent Roll'!$C23),MONTH(CT$3)=MONTH('Rent Roll'!$C23)),(CT$4-DAY('Rent Roll'!$C23)+1)/CT$4,IF(AND(YEAR(CT$3)=YEAR('Rent Roll'!$D23),MONTH(CT$3)=MONTH('Rent Roll'!$D23)),DAY('Rent Roll'!$D23)/CT$4,CT49))</f>
        <v>0</v>
      </c>
      <c r="CU93" s="567">
        <f>IF(AND(YEAR(CU$3)=YEAR('Rent Roll'!$C23),MONTH(CU$3)=MONTH('Rent Roll'!$C23)),(CU$4-DAY('Rent Roll'!$C23)+1)/CU$4,IF(AND(YEAR(CU$3)=YEAR('Rent Roll'!$D23),MONTH(CU$3)=MONTH('Rent Roll'!$D23)),DAY('Rent Roll'!$D23)/CU$4,CU49))</f>
        <v>0</v>
      </c>
      <c r="CV93" s="567">
        <f>IF(AND(YEAR(CV$3)=YEAR('Rent Roll'!$C23),MONTH(CV$3)=MONTH('Rent Roll'!$C23)),(CV$4-DAY('Rent Roll'!$C23)+1)/CV$4,IF(AND(YEAR(CV$3)=YEAR('Rent Roll'!$D23),MONTH(CV$3)=MONTH('Rent Roll'!$D23)),DAY('Rent Roll'!$D23)/CV$4,CV49))</f>
        <v>0</v>
      </c>
      <c r="CW93" s="567">
        <f>IF(AND(YEAR(CW$3)=YEAR('Rent Roll'!$C23),MONTH(CW$3)=MONTH('Rent Roll'!$C23)),(CW$4-DAY('Rent Roll'!$C23)+1)/CW$4,IF(AND(YEAR(CW$3)=YEAR('Rent Roll'!$D23),MONTH(CW$3)=MONTH('Rent Roll'!$D23)),DAY('Rent Roll'!$D23)/CW$4,CW49))</f>
        <v>0</v>
      </c>
      <c r="CX93" s="767">
        <f>IF(AND(YEAR(CX$3)=YEAR('Rent Roll'!$C23),MONTH(CX$3)=MONTH('Rent Roll'!$C23)),(CX$4-DAY('Rent Roll'!$C23)+1)/CX$4,IF(AND(YEAR(CX$3)=YEAR('Rent Roll'!$D23),MONTH(CX$3)=MONTH('Rent Roll'!$D23)),DAY('Rent Roll'!$D23)/CX$4,CX49))</f>
        <v>0</v>
      </c>
      <c r="CY93" s="768">
        <f>IF(AND(YEAR(CY$3)=YEAR('Rent Roll'!$C23),MONTH(CY$3)=MONTH('Rent Roll'!$C23)),(CY$4-DAY('Rent Roll'!$C23)+1)/CY$4,IF(AND(YEAR(CY$3)=YEAR('Rent Roll'!$D23),MONTH(CY$3)=MONTH('Rent Roll'!$D23)),DAY('Rent Roll'!$D23)/CY$4,CY49))</f>
        <v>0</v>
      </c>
      <c r="CZ93" s="567">
        <f>IF(AND(YEAR(CZ$3)=YEAR('Rent Roll'!$C23),MONTH(CZ$3)=MONTH('Rent Roll'!$C23)),(CZ$4-DAY('Rent Roll'!$C23)+1)/CZ$4,IF(AND(YEAR(CZ$3)=YEAR('Rent Roll'!$D23),MONTH(CZ$3)=MONTH('Rent Roll'!$D23)),DAY('Rent Roll'!$D23)/CZ$4,CZ49))</f>
        <v>0</v>
      </c>
      <c r="DA93" s="567">
        <f>IF(AND(YEAR(DA$3)=YEAR('Rent Roll'!$C23),MONTH(DA$3)=MONTH('Rent Roll'!$C23)),(DA$4-DAY('Rent Roll'!$C23)+1)/DA$4,IF(AND(YEAR(DA$3)=YEAR('Rent Roll'!$D23),MONTH(DA$3)=MONTH('Rent Roll'!$D23)),DAY('Rent Roll'!$D23)/DA$4,DA49))</f>
        <v>0</v>
      </c>
      <c r="DB93" s="567">
        <f>IF(AND(YEAR(DB$3)=YEAR('Rent Roll'!$C23),MONTH(DB$3)=MONTH('Rent Roll'!$C23)),(DB$4-DAY('Rent Roll'!$C23)+1)/DB$4,IF(AND(YEAR(DB$3)=YEAR('Rent Roll'!$D23),MONTH(DB$3)=MONTH('Rent Roll'!$D23)),DAY('Rent Roll'!$D23)/DB$4,DB49))</f>
        <v>0</v>
      </c>
      <c r="DC93" s="567">
        <f>IF(AND(YEAR(DC$3)=YEAR('Rent Roll'!$C23),MONTH(DC$3)=MONTH('Rent Roll'!$C23)),(DC$4-DAY('Rent Roll'!$C23)+1)/DC$4,IF(AND(YEAR(DC$3)=YEAR('Rent Roll'!$D23),MONTH(DC$3)=MONTH('Rent Roll'!$D23)),DAY('Rent Roll'!$D23)/DC$4,DC49))</f>
        <v>0</v>
      </c>
      <c r="DD93" s="567">
        <f>IF(AND(YEAR(DD$3)=YEAR('Rent Roll'!$C23),MONTH(DD$3)=MONTH('Rent Roll'!$C23)),(DD$4-DAY('Rent Roll'!$C23)+1)/DD$4,IF(AND(YEAR(DD$3)=YEAR('Rent Roll'!$D23),MONTH(DD$3)=MONTH('Rent Roll'!$D23)),DAY('Rent Roll'!$D23)/DD$4,DD49))</f>
        <v>0</v>
      </c>
      <c r="DE93" s="567">
        <f>IF(AND(YEAR(DE$3)=YEAR('Rent Roll'!$C23),MONTH(DE$3)=MONTH('Rent Roll'!$C23)),(DE$4-DAY('Rent Roll'!$C23)+1)/DE$4,IF(AND(YEAR(DE$3)=YEAR('Rent Roll'!$D23),MONTH(DE$3)=MONTH('Rent Roll'!$D23)),DAY('Rent Roll'!$D23)/DE$4,DE49))</f>
        <v>0</v>
      </c>
      <c r="DF93" s="567">
        <f>IF(AND(YEAR(DF$3)=YEAR('Rent Roll'!$C23),MONTH(DF$3)=MONTH('Rent Roll'!$C23)),(DF$4-DAY('Rent Roll'!$C23)+1)/DF$4,IF(AND(YEAR(DF$3)=YEAR('Rent Roll'!$D23),MONTH(DF$3)=MONTH('Rent Roll'!$D23)),DAY('Rent Roll'!$D23)/DF$4,DF49))</f>
        <v>0</v>
      </c>
      <c r="DG93" s="567">
        <f>IF(AND(YEAR(DG$3)=YEAR('Rent Roll'!$C23),MONTH(DG$3)=MONTH('Rent Roll'!$C23)),(DG$4-DAY('Rent Roll'!$C23)+1)/DG$4,IF(AND(YEAR(DG$3)=YEAR('Rent Roll'!$D23),MONTH(DG$3)=MONTH('Rent Roll'!$D23)),DAY('Rent Roll'!$D23)/DG$4,DG49))</f>
        <v>0</v>
      </c>
      <c r="DH93" s="567">
        <f>IF(AND(YEAR(DH$3)=YEAR('Rent Roll'!$C23),MONTH(DH$3)=MONTH('Rent Roll'!$C23)),(DH$4-DAY('Rent Roll'!$C23)+1)/DH$4,IF(AND(YEAR(DH$3)=YEAR('Rent Roll'!$D23),MONTH(DH$3)=MONTH('Rent Roll'!$D23)),DAY('Rent Roll'!$D23)/DH$4,DH49))</f>
        <v>0</v>
      </c>
      <c r="DI93" s="567">
        <f>IF(AND(YEAR(DI$3)=YEAR('Rent Roll'!$C23),MONTH(DI$3)=MONTH('Rent Roll'!$C23)),(DI$4-DAY('Rent Roll'!$C23)+1)/DI$4,IF(AND(YEAR(DI$3)=YEAR('Rent Roll'!$D23),MONTH(DI$3)=MONTH('Rent Roll'!$D23)),DAY('Rent Roll'!$D23)/DI$4,DI49))</f>
        <v>0</v>
      </c>
      <c r="DJ93" s="767">
        <f>IF(AND(YEAR(DJ$3)=YEAR('Rent Roll'!$C23),MONTH(DJ$3)=MONTH('Rent Roll'!$C23)),(DJ$4-DAY('Rent Roll'!$C23)+1)/DJ$4,IF(AND(YEAR(DJ$3)=YEAR('Rent Roll'!$D23),MONTH(DJ$3)=MONTH('Rent Roll'!$D23)),DAY('Rent Roll'!$D23)/DJ$4,DJ49))</f>
        <v>0</v>
      </c>
      <c r="DK93" s="768">
        <f>IF(AND(YEAR(DK$3)=YEAR('Rent Roll'!$C23),MONTH(DK$3)=MONTH('Rent Roll'!$C23)),(DK$4-DAY('Rent Roll'!$C23)+1)/DK$4,IF(AND(YEAR(DK$3)=YEAR('Rent Roll'!$D23),MONTH(DK$3)=MONTH('Rent Roll'!$D23)),DAY('Rent Roll'!$D23)/DK$4,DK49))</f>
        <v>0</v>
      </c>
      <c r="DL93" s="567">
        <f>IF(AND(YEAR(DL$3)=YEAR('Rent Roll'!$C23),MONTH(DL$3)=MONTH('Rent Roll'!$C23)),(DL$4-DAY('Rent Roll'!$C23)+1)/DL$4,IF(AND(YEAR(DL$3)=YEAR('Rent Roll'!$D23),MONTH(DL$3)=MONTH('Rent Roll'!$D23)),DAY('Rent Roll'!$D23)/DL$4,DL49))</f>
        <v>0</v>
      </c>
      <c r="DM93" s="567">
        <f>IF(AND(YEAR(DM$3)=YEAR('Rent Roll'!$C23),MONTH(DM$3)=MONTH('Rent Roll'!$C23)),(DM$4-DAY('Rent Roll'!$C23)+1)/DM$4,IF(AND(YEAR(DM$3)=YEAR('Rent Roll'!$D23),MONTH(DM$3)=MONTH('Rent Roll'!$D23)),DAY('Rent Roll'!$D23)/DM$4,DM49))</f>
        <v>0</v>
      </c>
      <c r="DN93" s="567">
        <f>IF(AND(YEAR(DN$3)=YEAR('Rent Roll'!$C23),MONTH(DN$3)=MONTH('Rent Roll'!$C23)),(DN$4-DAY('Rent Roll'!$C23)+1)/DN$4,IF(AND(YEAR(DN$3)=YEAR('Rent Roll'!$D23),MONTH(DN$3)=MONTH('Rent Roll'!$D23)),DAY('Rent Roll'!$D23)/DN$4,DN49))</f>
        <v>0</v>
      </c>
      <c r="DO93" s="567">
        <f>IF(AND(YEAR(DO$3)=YEAR('Rent Roll'!$C23),MONTH(DO$3)=MONTH('Rent Roll'!$C23)),(DO$4-DAY('Rent Roll'!$C23)+1)/DO$4,IF(AND(YEAR(DO$3)=YEAR('Rent Roll'!$D23),MONTH(DO$3)=MONTH('Rent Roll'!$D23)),DAY('Rent Roll'!$D23)/DO$4,DO49))</f>
        <v>0</v>
      </c>
      <c r="DP93" s="567">
        <f>IF(AND(YEAR(DP$3)=YEAR('Rent Roll'!$C23),MONTH(DP$3)=MONTH('Rent Roll'!$C23)),(DP$4-DAY('Rent Roll'!$C23)+1)/DP$4,IF(AND(YEAR(DP$3)=YEAR('Rent Roll'!$D23),MONTH(DP$3)=MONTH('Rent Roll'!$D23)),DAY('Rent Roll'!$D23)/DP$4,DP49))</f>
        <v>0</v>
      </c>
      <c r="DQ93" s="567">
        <f>IF(AND(YEAR(DQ$3)=YEAR('Rent Roll'!$C23),MONTH(DQ$3)=MONTH('Rent Roll'!$C23)),(DQ$4-DAY('Rent Roll'!$C23)+1)/DQ$4,IF(AND(YEAR(DQ$3)=YEAR('Rent Roll'!$D23),MONTH(DQ$3)=MONTH('Rent Roll'!$D23)),DAY('Rent Roll'!$D23)/DQ$4,DQ49))</f>
        <v>0</v>
      </c>
      <c r="DR93" s="567">
        <f>IF(AND(YEAR(DR$3)=YEAR('Rent Roll'!$C23),MONTH(DR$3)=MONTH('Rent Roll'!$C23)),(DR$4-DAY('Rent Roll'!$C23)+1)/DR$4,IF(AND(YEAR(DR$3)=YEAR('Rent Roll'!$D23),MONTH(DR$3)=MONTH('Rent Roll'!$D23)),DAY('Rent Roll'!$D23)/DR$4,DR49))</f>
        <v>0</v>
      </c>
      <c r="DS93" s="567">
        <f>IF(AND(YEAR(DS$3)=YEAR('Rent Roll'!$C23),MONTH(DS$3)=MONTH('Rent Roll'!$C23)),(DS$4-DAY('Rent Roll'!$C23)+1)/DS$4,IF(AND(YEAR(DS$3)=YEAR('Rent Roll'!$D23),MONTH(DS$3)=MONTH('Rent Roll'!$D23)),DAY('Rent Roll'!$D23)/DS$4,DS49))</f>
        <v>0</v>
      </c>
      <c r="DT93" s="567">
        <f>IF(AND(YEAR(DT$3)=YEAR('Rent Roll'!$C23),MONTH(DT$3)=MONTH('Rent Roll'!$C23)),(DT$4-DAY('Rent Roll'!$C23)+1)/DT$4,IF(AND(YEAR(DT$3)=YEAR('Rent Roll'!$D23),MONTH(DT$3)=MONTH('Rent Roll'!$D23)),DAY('Rent Roll'!$D23)/DT$4,DT49))</f>
        <v>0</v>
      </c>
      <c r="DU93" s="567">
        <f>IF(AND(YEAR(DU$3)=YEAR('Rent Roll'!$C23),MONTH(DU$3)=MONTH('Rent Roll'!$C23)),(DU$4-DAY('Rent Roll'!$C23)+1)/DU$4,IF(AND(YEAR(DU$3)=YEAR('Rent Roll'!$D23),MONTH(DU$3)=MONTH('Rent Roll'!$D23)),DAY('Rent Roll'!$D23)/DU$4,DU49))</f>
        <v>0</v>
      </c>
      <c r="DV93" s="567">
        <f>IF(AND(YEAR(DV$3)=YEAR('Rent Roll'!$C23),MONTH(DV$3)=MONTH('Rent Roll'!$C23)),(DV$4-DAY('Rent Roll'!$C23)+1)/DV$4,IF(AND(YEAR(DV$3)=YEAR('Rent Roll'!$D23),MONTH(DV$3)=MONTH('Rent Roll'!$D23)),DAY('Rent Roll'!$D23)/DV$4,DV49))</f>
        <v>0</v>
      </c>
    </row>
    <row r="94" spans="1:126" s="563" customFormat="1" ht="12" customHeight="1" outlineLevel="1" x14ac:dyDescent="0.4">
      <c r="A94" s="730"/>
      <c r="B94" s="564">
        <f>'Rent Roll'!$B24</f>
        <v>0</v>
      </c>
      <c r="C94" s="565"/>
      <c r="D94" s="565"/>
      <c r="E94" s="566"/>
      <c r="F94" s="778">
        <f>IF(AND(YEAR(F$3)=YEAR('Rent Roll'!$C24),MONTH(F$3)=MONTH('Rent Roll'!$C24)),(F$4-DAY('Rent Roll'!$C24)+1)/F$4,IF(AND(YEAR(F$3)=YEAR('Rent Roll'!$D24),MONTH(F$3)=MONTH('Rent Roll'!$D24)),DAY('Rent Roll'!$D24)/F$4,F50))</f>
        <v>0</v>
      </c>
      <c r="G94" s="768">
        <f>IF(AND(YEAR(G$3)=YEAR('Rent Roll'!$C24),MONTH(G$3)=MONTH('Rent Roll'!$C24)),(G$4-DAY('Rent Roll'!$C24)+1)/G$4,IF(AND(YEAR(G$3)=YEAR('Rent Roll'!$D24),MONTH(G$3)=MONTH('Rent Roll'!$D24)),DAY('Rent Roll'!$D24)/G$4,G50))</f>
        <v>0</v>
      </c>
      <c r="H94" s="567">
        <f>IF(AND(YEAR(H$3)=YEAR('Rent Roll'!$C24),MONTH(H$3)=MONTH('Rent Roll'!$C24)),(H$4-DAY('Rent Roll'!$C24)+1)/H$4,IF(AND(YEAR(H$3)=YEAR('Rent Roll'!$D24),MONTH(H$3)=MONTH('Rent Roll'!$D24)),DAY('Rent Roll'!$D24)/H$4,H50))</f>
        <v>0</v>
      </c>
      <c r="I94" s="567">
        <f>IF(AND(YEAR(I$3)=YEAR('Rent Roll'!$C24),MONTH(I$3)=MONTH('Rent Roll'!$C24)),(I$4-DAY('Rent Roll'!$C24)+1)/I$4,IF(AND(YEAR(I$3)=YEAR('Rent Roll'!$D24),MONTH(I$3)=MONTH('Rent Roll'!$D24)),DAY('Rent Roll'!$D24)/I$4,I50))</f>
        <v>0</v>
      </c>
      <c r="J94" s="567">
        <f>IF(AND(YEAR(J$3)=YEAR('Rent Roll'!$C24),MONTH(J$3)=MONTH('Rent Roll'!$C24)),(J$4-DAY('Rent Roll'!$C24)+1)/J$4,IF(AND(YEAR(J$3)=YEAR('Rent Roll'!$D24),MONTH(J$3)=MONTH('Rent Roll'!$D24)),DAY('Rent Roll'!$D24)/J$4,J50))</f>
        <v>0</v>
      </c>
      <c r="K94" s="567">
        <f>IF(AND(YEAR(K$3)=YEAR('Rent Roll'!$C24),MONTH(K$3)=MONTH('Rent Roll'!$C24)),(K$4-DAY('Rent Roll'!$C24)+1)/K$4,IF(AND(YEAR(K$3)=YEAR('Rent Roll'!$D24),MONTH(K$3)=MONTH('Rent Roll'!$D24)),DAY('Rent Roll'!$D24)/K$4,K50))</f>
        <v>0</v>
      </c>
      <c r="L94" s="567">
        <f>IF(AND(YEAR(L$3)=YEAR('Rent Roll'!$C24),MONTH(L$3)=MONTH('Rent Roll'!$C24)),(L$4-DAY('Rent Roll'!$C24)+1)/L$4,IF(AND(YEAR(L$3)=YEAR('Rent Roll'!$D24),MONTH(L$3)=MONTH('Rent Roll'!$D24)),DAY('Rent Roll'!$D24)/L$4,L50))</f>
        <v>0</v>
      </c>
      <c r="M94" s="567">
        <f>IF(AND(YEAR(M$3)=YEAR('Rent Roll'!$C24),MONTH(M$3)=MONTH('Rent Roll'!$C24)),(M$4-DAY('Rent Roll'!$C24)+1)/M$4,IF(AND(YEAR(M$3)=YEAR('Rent Roll'!$D24),MONTH(M$3)=MONTH('Rent Roll'!$D24)),DAY('Rent Roll'!$D24)/M$4,M50))</f>
        <v>0</v>
      </c>
      <c r="N94" s="567">
        <f>IF(AND(YEAR(N$3)=YEAR('Rent Roll'!$C24),MONTH(N$3)=MONTH('Rent Roll'!$C24)),(N$4-DAY('Rent Roll'!$C24)+1)/N$4,IF(AND(YEAR(N$3)=YEAR('Rent Roll'!$D24),MONTH(N$3)=MONTH('Rent Roll'!$D24)),DAY('Rent Roll'!$D24)/N$4,N50))</f>
        <v>0</v>
      </c>
      <c r="O94" s="567">
        <f>IF(AND(YEAR(O$3)=YEAR('Rent Roll'!$C24),MONTH(O$3)=MONTH('Rent Roll'!$C24)),(O$4-DAY('Rent Roll'!$C24)+1)/O$4,IF(AND(YEAR(O$3)=YEAR('Rent Roll'!$D24),MONTH(O$3)=MONTH('Rent Roll'!$D24)),DAY('Rent Roll'!$D24)/O$4,O50))</f>
        <v>0</v>
      </c>
      <c r="P94" s="567">
        <f>IF(AND(YEAR(P$3)=YEAR('Rent Roll'!$C24),MONTH(P$3)=MONTH('Rent Roll'!$C24)),(P$4-DAY('Rent Roll'!$C24)+1)/P$4,IF(AND(YEAR(P$3)=YEAR('Rent Roll'!$D24),MONTH(P$3)=MONTH('Rent Roll'!$D24)),DAY('Rent Roll'!$D24)/P$4,P50))</f>
        <v>0</v>
      </c>
      <c r="Q94" s="567">
        <f>IF(AND(YEAR(Q$3)=YEAR('Rent Roll'!$C24),MONTH(Q$3)=MONTH('Rent Roll'!$C24)),(Q$4-DAY('Rent Roll'!$C24)+1)/Q$4,IF(AND(YEAR(Q$3)=YEAR('Rent Roll'!$D24),MONTH(Q$3)=MONTH('Rent Roll'!$D24)),DAY('Rent Roll'!$D24)/Q$4,Q50))</f>
        <v>0</v>
      </c>
      <c r="R94" s="767">
        <f>IF(AND(YEAR(R$3)=YEAR('Rent Roll'!$C24),MONTH(R$3)=MONTH('Rent Roll'!$C24)),(R$4-DAY('Rent Roll'!$C24)+1)/R$4,IF(AND(YEAR(R$3)=YEAR('Rent Roll'!$D24),MONTH(R$3)=MONTH('Rent Roll'!$D24)),DAY('Rent Roll'!$D24)/R$4,R50))</f>
        <v>0</v>
      </c>
      <c r="S94" s="768">
        <f>IF(AND(YEAR(S$3)=YEAR('Rent Roll'!$C24),MONTH(S$3)=MONTH('Rent Roll'!$C24)),(S$4-DAY('Rent Roll'!$C24)+1)/S$4,IF(AND(YEAR(S$3)=YEAR('Rent Roll'!$D24),MONTH(S$3)=MONTH('Rent Roll'!$D24)),DAY('Rent Roll'!$D24)/S$4,S50))</f>
        <v>0</v>
      </c>
      <c r="T94" s="567">
        <f>IF(AND(YEAR(T$3)=YEAR('Rent Roll'!$C24),MONTH(T$3)=MONTH('Rent Roll'!$C24)),(T$4-DAY('Rent Roll'!$C24)+1)/T$4,IF(AND(YEAR(T$3)=YEAR('Rent Roll'!$D24),MONTH(T$3)=MONTH('Rent Roll'!$D24)),DAY('Rent Roll'!$D24)/T$4,T50))</f>
        <v>0</v>
      </c>
      <c r="U94" s="567">
        <f>IF(AND(YEAR(U$3)=YEAR('Rent Roll'!$C24),MONTH(U$3)=MONTH('Rent Roll'!$C24)),(U$4-DAY('Rent Roll'!$C24)+1)/U$4,IF(AND(YEAR(U$3)=YEAR('Rent Roll'!$D24),MONTH(U$3)=MONTH('Rent Roll'!$D24)),DAY('Rent Roll'!$D24)/U$4,U50))</f>
        <v>0</v>
      </c>
      <c r="V94" s="567">
        <f>IF(AND(YEAR(V$3)=YEAR('Rent Roll'!$C24),MONTH(V$3)=MONTH('Rent Roll'!$C24)),(V$4-DAY('Rent Roll'!$C24)+1)/V$4,IF(AND(YEAR(V$3)=YEAR('Rent Roll'!$D24),MONTH(V$3)=MONTH('Rent Roll'!$D24)),DAY('Rent Roll'!$D24)/V$4,V50))</f>
        <v>0</v>
      </c>
      <c r="W94" s="567">
        <f>IF(AND(YEAR(W$3)=YEAR('Rent Roll'!$C24),MONTH(W$3)=MONTH('Rent Roll'!$C24)),(W$4-DAY('Rent Roll'!$C24)+1)/W$4,IF(AND(YEAR(W$3)=YEAR('Rent Roll'!$D24),MONTH(W$3)=MONTH('Rent Roll'!$D24)),DAY('Rent Roll'!$D24)/W$4,W50))</f>
        <v>0</v>
      </c>
      <c r="X94" s="567">
        <f>IF(AND(YEAR(X$3)=YEAR('Rent Roll'!$C24),MONTH(X$3)=MONTH('Rent Roll'!$C24)),(X$4-DAY('Rent Roll'!$C24)+1)/X$4,IF(AND(YEAR(X$3)=YEAR('Rent Roll'!$D24),MONTH(X$3)=MONTH('Rent Roll'!$D24)),DAY('Rent Roll'!$D24)/X$4,X50))</f>
        <v>0</v>
      </c>
      <c r="Y94" s="567">
        <f>IF(AND(YEAR(Y$3)=YEAR('Rent Roll'!$C24),MONTH(Y$3)=MONTH('Rent Roll'!$C24)),(Y$4-DAY('Rent Roll'!$C24)+1)/Y$4,IF(AND(YEAR(Y$3)=YEAR('Rent Roll'!$D24),MONTH(Y$3)=MONTH('Rent Roll'!$D24)),DAY('Rent Roll'!$D24)/Y$4,Y50))</f>
        <v>0</v>
      </c>
      <c r="Z94" s="567">
        <f>IF(AND(YEAR(Z$3)=YEAR('Rent Roll'!$C24),MONTH(Z$3)=MONTH('Rent Roll'!$C24)),(Z$4-DAY('Rent Roll'!$C24)+1)/Z$4,IF(AND(YEAR(Z$3)=YEAR('Rent Roll'!$D24),MONTH(Z$3)=MONTH('Rent Roll'!$D24)),DAY('Rent Roll'!$D24)/Z$4,Z50))</f>
        <v>0</v>
      </c>
      <c r="AA94" s="567">
        <f>IF(AND(YEAR(AA$3)=YEAR('Rent Roll'!$C24),MONTH(AA$3)=MONTH('Rent Roll'!$C24)),(AA$4-DAY('Rent Roll'!$C24)+1)/AA$4,IF(AND(YEAR(AA$3)=YEAR('Rent Roll'!$D24),MONTH(AA$3)=MONTH('Rent Roll'!$D24)),DAY('Rent Roll'!$D24)/AA$4,AA50))</f>
        <v>0</v>
      </c>
      <c r="AB94" s="567">
        <f>IF(AND(YEAR(AB$3)=YEAR('Rent Roll'!$C24),MONTH(AB$3)=MONTH('Rent Roll'!$C24)),(AB$4-DAY('Rent Roll'!$C24)+1)/AB$4,IF(AND(YEAR(AB$3)=YEAR('Rent Roll'!$D24),MONTH(AB$3)=MONTH('Rent Roll'!$D24)),DAY('Rent Roll'!$D24)/AB$4,AB50))</f>
        <v>0</v>
      </c>
      <c r="AC94" s="567">
        <f>IF(AND(YEAR(AC$3)=YEAR('Rent Roll'!$C24),MONTH(AC$3)=MONTH('Rent Roll'!$C24)),(AC$4-DAY('Rent Roll'!$C24)+1)/AC$4,IF(AND(YEAR(AC$3)=YEAR('Rent Roll'!$D24),MONTH(AC$3)=MONTH('Rent Roll'!$D24)),DAY('Rent Roll'!$D24)/AC$4,AC50))</f>
        <v>0</v>
      </c>
      <c r="AD94" s="767">
        <f>IF(AND(YEAR(AD$3)=YEAR('Rent Roll'!$C24),MONTH(AD$3)=MONTH('Rent Roll'!$C24)),(AD$4-DAY('Rent Roll'!$C24)+1)/AD$4,IF(AND(YEAR(AD$3)=YEAR('Rent Roll'!$D24),MONTH(AD$3)=MONTH('Rent Roll'!$D24)),DAY('Rent Roll'!$D24)/AD$4,AD50))</f>
        <v>0</v>
      </c>
      <c r="AE94" s="768">
        <f>IF(AND(YEAR(AE$3)=YEAR('Rent Roll'!$C24),MONTH(AE$3)=MONTH('Rent Roll'!$C24)),(AE$4-DAY('Rent Roll'!$C24)+1)/AE$4,IF(AND(YEAR(AE$3)=YEAR('Rent Roll'!$D24),MONTH(AE$3)=MONTH('Rent Roll'!$D24)),DAY('Rent Roll'!$D24)/AE$4,AE50))</f>
        <v>0</v>
      </c>
      <c r="AF94" s="567">
        <f>IF(AND(YEAR(AF$3)=YEAR('Rent Roll'!$C24),MONTH(AF$3)=MONTH('Rent Roll'!$C24)),(AF$4-DAY('Rent Roll'!$C24)+1)/AF$4,IF(AND(YEAR(AF$3)=YEAR('Rent Roll'!$D24),MONTH(AF$3)=MONTH('Rent Roll'!$D24)),DAY('Rent Roll'!$D24)/AF$4,AF50))</f>
        <v>0</v>
      </c>
      <c r="AG94" s="567">
        <f>IF(AND(YEAR(AG$3)=YEAR('Rent Roll'!$C24),MONTH(AG$3)=MONTH('Rent Roll'!$C24)),(AG$4-DAY('Rent Roll'!$C24)+1)/AG$4,IF(AND(YEAR(AG$3)=YEAR('Rent Roll'!$D24),MONTH(AG$3)=MONTH('Rent Roll'!$D24)),DAY('Rent Roll'!$D24)/AG$4,AG50))</f>
        <v>0</v>
      </c>
      <c r="AH94" s="567">
        <f>IF(AND(YEAR(AH$3)=YEAR('Rent Roll'!$C24),MONTH(AH$3)=MONTH('Rent Roll'!$C24)),(AH$4-DAY('Rent Roll'!$C24)+1)/AH$4,IF(AND(YEAR(AH$3)=YEAR('Rent Roll'!$D24),MONTH(AH$3)=MONTH('Rent Roll'!$D24)),DAY('Rent Roll'!$D24)/AH$4,AH50))</f>
        <v>0</v>
      </c>
      <c r="AI94" s="567">
        <f>IF(AND(YEAR(AI$3)=YEAR('Rent Roll'!$C24),MONTH(AI$3)=MONTH('Rent Roll'!$C24)),(AI$4-DAY('Rent Roll'!$C24)+1)/AI$4,IF(AND(YEAR(AI$3)=YEAR('Rent Roll'!$D24),MONTH(AI$3)=MONTH('Rent Roll'!$D24)),DAY('Rent Roll'!$D24)/AI$4,AI50))</f>
        <v>0</v>
      </c>
      <c r="AJ94" s="567">
        <f>IF(AND(YEAR(AJ$3)=YEAR('Rent Roll'!$C24),MONTH(AJ$3)=MONTH('Rent Roll'!$C24)),(AJ$4-DAY('Rent Roll'!$C24)+1)/AJ$4,IF(AND(YEAR(AJ$3)=YEAR('Rent Roll'!$D24),MONTH(AJ$3)=MONTH('Rent Roll'!$D24)),DAY('Rent Roll'!$D24)/AJ$4,AJ50))</f>
        <v>0</v>
      </c>
      <c r="AK94" s="567">
        <f>IF(AND(YEAR(AK$3)=YEAR('Rent Roll'!$C24),MONTH(AK$3)=MONTH('Rent Roll'!$C24)),(AK$4-DAY('Rent Roll'!$C24)+1)/AK$4,IF(AND(YEAR(AK$3)=YEAR('Rent Roll'!$D24),MONTH(AK$3)=MONTH('Rent Roll'!$D24)),DAY('Rent Roll'!$D24)/AK$4,AK50))</f>
        <v>0</v>
      </c>
      <c r="AL94" s="567">
        <f>IF(AND(YEAR(AL$3)=YEAR('Rent Roll'!$C24),MONTH(AL$3)=MONTH('Rent Roll'!$C24)),(AL$4-DAY('Rent Roll'!$C24)+1)/AL$4,IF(AND(YEAR(AL$3)=YEAR('Rent Roll'!$D24),MONTH(AL$3)=MONTH('Rent Roll'!$D24)),DAY('Rent Roll'!$D24)/AL$4,AL50))</f>
        <v>0</v>
      </c>
      <c r="AM94" s="567">
        <f>IF(AND(YEAR(AM$3)=YEAR('Rent Roll'!$C24),MONTH(AM$3)=MONTH('Rent Roll'!$C24)),(AM$4-DAY('Rent Roll'!$C24)+1)/AM$4,IF(AND(YEAR(AM$3)=YEAR('Rent Roll'!$D24),MONTH(AM$3)=MONTH('Rent Roll'!$D24)),DAY('Rent Roll'!$D24)/AM$4,AM50))</f>
        <v>0</v>
      </c>
      <c r="AN94" s="567">
        <f>IF(AND(YEAR(AN$3)=YEAR('Rent Roll'!$C24),MONTH(AN$3)=MONTH('Rent Roll'!$C24)),(AN$4-DAY('Rent Roll'!$C24)+1)/AN$4,IF(AND(YEAR(AN$3)=YEAR('Rent Roll'!$D24),MONTH(AN$3)=MONTH('Rent Roll'!$D24)),DAY('Rent Roll'!$D24)/AN$4,AN50))</f>
        <v>0</v>
      </c>
      <c r="AO94" s="567">
        <f>IF(AND(YEAR(AO$3)=YEAR('Rent Roll'!$C24),MONTH(AO$3)=MONTH('Rent Roll'!$C24)),(AO$4-DAY('Rent Roll'!$C24)+1)/AO$4,IF(AND(YEAR(AO$3)=YEAR('Rent Roll'!$D24),MONTH(AO$3)=MONTH('Rent Roll'!$D24)),DAY('Rent Roll'!$D24)/AO$4,AO50))</f>
        <v>0</v>
      </c>
      <c r="AP94" s="767">
        <f>IF(AND(YEAR(AP$3)=YEAR('Rent Roll'!$C24),MONTH(AP$3)=MONTH('Rent Roll'!$C24)),(AP$4-DAY('Rent Roll'!$C24)+1)/AP$4,IF(AND(YEAR(AP$3)=YEAR('Rent Roll'!$D24),MONTH(AP$3)=MONTH('Rent Roll'!$D24)),DAY('Rent Roll'!$D24)/AP$4,AP50))</f>
        <v>0</v>
      </c>
      <c r="AQ94" s="768">
        <f>IF(AND(YEAR(AQ$3)=YEAR('Rent Roll'!$C24),MONTH(AQ$3)=MONTH('Rent Roll'!$C24)),(AQ$4-DAY('Rent Roll'!$C24)+1)/AQ$4,IF(AND(YEAR(AQ$3)=YEAR('Rent Roll'!$D24),MONTH(AQ$3)=MONTH('Rent Roll'!$D24)),DAY('Rent Roll'!$D24)/AQ$4,AQ50))</f>
        <v>0</v>
      </c>
      <c r="AR94" s="567">
        <f>IF(AND(YEAR(AR$3)=YEAR('Rent Roll'!$C24),MONTH(AR$3)=MONTH('Rent Roll'!$C24)),(AR$4-DAY('Rent Roll'!$C24)+1)/AR$4,IF(AND(YEAR(AR$3)=YEAR('Rent Roll'!$D24),MONTH(AR$3)=MONTH('Rent Roll'!$D24)),DAY('Rent Roll'!$D24)/AR$4,AR50))</f>
        <v>0</v>
      </c>
      <c r="AS94" s="567">
        <f>IF(AND(YEAR(AS$3)=YEAR('Rent Roll'!$C24),MONTH(AS$3)=MONTH('Rent Roll'!$C24)),(AS$4-DAY('Rent Roll'!$C24)+1)/AS$4,IF(AND(YEAR(AS$3)=YEAR('Rent Roll'!$D24),MONTH(AS$3)=MONTH('Rent Roll'!$D24)),DAY('Rent Roll'!$D24)/AS$4,AS50))</f>
        <v>0</v>
      </c>
      <c r="AT94" s="567">
        <f>IF(AND(YEAR(AT$3)=YEAR('Rent Roll'!$C24),MONTH(AT$3)=MONTH('Rent Roll'!$C24)),(AT$4-DAY('Rent Roll'!$C24)+1)/AT$4,IF(AND(YEAR(AT$3)=YEAR('Rent Roll'!$D24),MONTH(AT$3)=MONTH('Rent Roll'!$D24)),DAY('Rent Roll'!$D24)/AT$4,AT50))</f>
        <v>0</v>
      </c>
      <c r="AU94" s="567">
        <f>IF(AND(YEAR(AU$3)=YEAR('Rent Roll'!$C24),MONTH(AU$3)=MONTH('Rent Roll'!$C24)),(AU$4-DAY('Rent Roll'!$C24)+1)/AU$4,IF(AND(YEAR(AU$3)=YEAR('Rent Roll'!$D24),MONTH(AU$3)=MONTH('Rent Roll'!$D24)),DAY('Rent Roll'!$D24)/AU$4,AU50))</f>
        <v>0</v>
      </c>
      <c r="AV94" s="567">
        <f>IF(AND(YEAR(AV$3)=YEAR('Rent Roll'!$C24),MONTH(AV$3)=MONTH('Rent Roll'!$C24)),(AV$4-DAY('Rent Roll'!$C24)+1)/AV$4,IF(AND(YEAR(AV$3)=YEAR('Rent Roll'!$D24),MONTH(AV$3)=MONTH('Rent Roll'!$D24)),DAY('Rent Roll'!$D24)/AV$4,AV50))</f>
        <v>0</v>
      </c>
      <c r="AW94" s="567">
        <f>IF(AND(YEAR(AW$3)=YEAR('Rent Roll'!$C24),MONTH(AW$3)=MONTH('Rent Roll'!$C24)),(AW$4-DAY('Rent Roll'!$C24)+1)/AW$4,IF(AND(YEAR(AW$3)=YEAR('Rent Roll'!$D24),MONTH(AW$3)=MONTH('Rent Roll'!$D24)),DAY('Rent Roll'!$D24)/AW$4,AW50))</f>
        <v>0</v>
      </c>
      <c r="AX94" s="567">
        <f>IF(AND(YEAR(AX$3)=YEAR('Rent Roll'!$C24),MONTH(AX$3)=MONTH('Rent Roll'!$C24)),(AX$4-DAY('Rent Roll'!$C24)+1)/AX$4,IF(AND(YEAR(AX$3)=YEAR('Rent Roll'!$D24),MONTH(AX$3)=MONTH('Rent Roll'!$D24)),DAY('Rent Roll'!$D24)/AX$4,AX50))</f>
        <v>0</v>
      </c>
      <c r="AY94" s="567">
        <f>IF(AND(YEAR(AY$3)=YEAR('Rent Roll'!$C24),MONTH(AY$3)=MONTH('Rent Roll'!$C24)),(AY$4-DAY('Rent Roll'!$C24)+1)/AY$4,IF(AND(YEAR(AY$3)=YEAR('Rent Roll'!$D24),MONTH(AY$3)=MONTH('Rent Roll'!$D24)),DAY('Rent Roll'!$D24)/AY$4,AY50))</f>
        <v>0</v>
      </c>
      <c r="AZ94" s="567">
        <f>IF(AND(YEAR(AZ$3)=YEAR('Rent Roll'!$C24),MONTH(AZ$3)=MONTH('Rent Roll'!$C24)),(AZ$4-DAY('Rent Roll'!$C24)+1)/AZ$4,IF(AND(YEAR(AZ$3)=YEAR('Rent Roll'!$D24),MONTH(AZ$3)=MONTH('Rent Roll'!$D24)),DAY('Rent Roll'!$D24)/AZ$4,AZ50))</f>
        <v>0</v>
      </c>
      <c r="BA94" s="567">
        <f>IF(AND(YEAR(BA$3)=YEAR('Rent Roll'!$C24),MONTH(BA$3)=MONTH('Rent Roll'!$C24)),(BA$4-DAY('Rent Roll'!$C24)+1)/BA$4,IF(AND(YEAR(BA$3)=YEAR('Rent Roll'!$D24),MONTH(BA$3)=MONTH('Rent Roll'!$D24)),DAY('Rent Roll'!$D24)/BA$4,BA50))</f>
        <v>0</v>
      </c>
      <c r="BB94" s="767">
        <f>IF(AND(YEAR(BB$3)=YEAR('Rent Roll'!$C24),MONTH(BB$3)=MONTH('Rent Roll'!$C24)),(BB$4-DAY('Rent Roll'!$C24)+1)/BB$4,IF(AND(YEAR(BB$3)=YEAR('Rent Roll'!$D24),MONTH(BB$3)=MONTH('Rent Roll'!$D24)),DAY('Rent Roll'!$D24)/BB$4,BB50))</f>
        <v>0</v>
      </c>
      <c r="BC94" s="768">
        <f>IF(AND(YEAR(BC$3)=YEAR('Rent Roll'!$C24),MONTH(BC$3)=MONTH('Rent Roll'!$C24)),(BC$4-DAY('Rent Roll'!$C24)+1)/BC$4,IF(AND(YEAR(BC$3)=YEAR('Rent Roll'!$D24),MONTH(BC$3)=MONTH('Rent Roll'!$D24)),DAY('Rent Roll'!$D24)/BC$4,BC50))</f>
        <v>0</v>
      </c>
      <c r="BD94" s="567">
        <f>IF(AND(YEAR(BD$3)=YEAR('Rent Roll'!$C24),MONTH(BD$3)=MONTH('Rent Roll'!$C24)),(BD$4-DAY('Rent Roll'!$C24)+1)/BD$4,IF(AND(YEAR(BD$3)=YEAR('Rent Roll'!$D24),MONTH(BD$3)=MONTH('Rent Roll'!$D24)),DAY('Rent Roll'!$D24)/BD$4,BD50))</f>
        <v>0</v>
      </c>
      <c r="BE94" s="567">
        <f>IF(AND(YEAR(BE$3)=YEAR('Rent Roll'!$C24),MONTH(BE$3)=MONTH('Rent Roll'!$C24)),(BE$4-DAY('Rent Roll'!$C24)+1)/BE$4,IF(AND(YEAR(BE$3)=YEAR('Rent Roll'!$D24),MONTH(BE$3)=MONTH('Rent Roll'!$D24)),DAY('Rent Roll'!$D24)/BE$4,BE50))</f>
        <v>0</v>
      </c>
      <c r="BF94" s="567">
        <f>IF(AND(YEAR(BF$3)=YEAR('Rent Roll'!$C24),MONTH(BF$3)=MONTH('Rent Roll'!$C24)),(BF$4-DAY('Rent Roll'!$C24)+1)/BF$4,IF(AND(YEAR(BF$3)=YEAR('Rent Roll'!$D24),MONTH(BF$3)=MONTH('Rent Roll'!$D24)),DAY('Rent Roll'!$D24)/BF$4,BF50))</f>
        <v>0</v>
      </c>
      <c r="BG94" s="567">
        <f>IF(AND(YEAR(BG$3)=YEAR('Rent Roll'!$C24),MONTH(BG$3)=MONTH('Rent Roll'!$C24)),(BG$4-DAY('Rent Roll'!$C24)+1)/BG$4,IF(AND(YEAR(BG$3)=YEAR('Rent Roll'!$D24),MONTH(BG$3)=MONTH('Rent Roll'!$D24)),DAY('Rent Roll'!$D24)/BG$4,BG50))</f>
        <v>0</v>
      </c>
      <c r="BH94" s="567">
        <f>IF(AND(YEAR(BH$3)=YEAR('Rent Roll'!$C24),MONTH(BH$3)=MONTH('Rent Roll'!$C24)),(BH$4-DAY('Rent Roll'!$C24)+1)/BH$4,IF(AND(YEAR(BH$3)=YEAR('Rent Roll'!$D24),MONTH(BH$3)=MONTH('Rent Roll'!$D24)),DAY('Rent Roll'!$D24)/BH$4,BH50))</f>
        <v>0</v>
      </c>
      <c r="BI94" s="567">
        <f>IF(AND(YEAR(BI$3)=YEAR('Rent Roll'!$C24),MONTH(BI$3)=MONTH('Rent Roll'!$C24)),(BI$4-DAY('Rent Roll'!$C24)+1)/BI$4,IF(AND(YEAR(BI$3)=YEAR('Rent Roll'!$D24),MONTH(BI$3)=MONTH('Rent Roll'!$D24)),DAY('Rent Roll'!$D24)/BI$4,BI50))</f>
        <v>0</v>
      </c>
      <c r="BJ94" s="567">
        <f>IF(AND(YEAR(BJ$3)=YEAR('Rent Roll'!$C24),MONTH(BJ$3)=MONTH('Rent Roll'!$C24)),(BJ$4-DAY('Rent Roll'!$C24)+1)/BJ$4,IF(AND(YEAR(BJ$3)=YEAR('Rent Roll'!$D24),MONTH(BJ$3)=MONTH('Rent Roll'!$D24)),DAY('Rent Roll'!$D24)/BJ$4,BJ50))</f>
        <v>0</v>
      </c>
      <c r="BK94" s="567">
        <f>IF(AND(YEAR(BK$3)=YEAR('Rent Roll'!$C24),MONTH(BK$3)=MONTH('Rent Roll'!$C24)),(BK$4-DAY('Rent Roll'!$C24)+1)/BK$4,IF(AND(YEAR(BK$3)=YEAR('Rent Roll'!$D24),MONTH(BK$3)=MONTH('Rent Roll'!$D24)),DAY('Rent Roll'!$D24)/BK$4,BK50))</f>
        <v>0</v>
      </c>
      <c r="BL94" s="567">
        <f>IF(AND(YEAR(BL$3)=YEAR('Rent Roll'!$C24),MONTH(BL$3)=MONTH('Rent Roll'!$C24)),(BL$4-DAY('Rent Roll'!$C24)+1)/BL$4,IF(AND(YEAR(BL$3)=YEAR('Rent Roll'!$D24),MONTH(BL$3)=MONTH('Rent Roll'!$D24)),DAY('Rent Roll'!$D24)/BL$4,BL50))</f>
        <v>0</v>
      </c>
      <c r="BM94" s="567">
        <f>IF(AND(YEAR(BM$3)=YEAR('Rent Roll'!$C24),MONTH(BM$3)=MONTH('Rent Roll'!$C24)),(BM$4-DAY('Rent Roll'!$C24)+1)/BM$4,IF(AND(YEAR(BM$3)=YEAR('Rent Roll'!$D24),MONTH(BM$3)=MONTH('Rent Roll'!$D24)),DAY('Rent Roll'!$D24)/BM$4,BM50))</f>
        <v>0</v>
      </c>
      <c r="BN94" s="767">
        <f>IF(AND(YEAR(BN$3)=YEAR('Rent Roll'!$C24),MONTH(BN$3)=MONTH('Rent Roll'!$C24)),(BN$4-DAY('Rent Roll'!$C24)+1)/BN$4,IF(AND(YEAR(BN$3)=YEAR('Rent Roll'!$D24),MONTH(BN$3)=MONTH('Rent Roll'!$D24)),DAY('Rent Roll'!$D24)/BN$4,BN50))</f>
        <v>0</v>
      </c>
      <c r="BO94" s="768">
        <f>IF(AND(YEAR(BO$3)=YEAR('Rent Roll'!$C24),MONTH(BO$3)=MONTH('Rent Roll'!$C24)),(BO$4-DAY('Rent Roll'!$C24)+1)/BO$4,IF(AND(YEAR(BO$3)=YEAR('Rent Roll'!$D24),MONTH(BO$3)=MONTH('Rent Roll'!$D24)),DAY('Rent Roll'!$D24)/BO$4,BO50))</f>
        <v>0</v>
      </c>
      <c r="BP94" s="567">
        <f>IF(AND(YEAR(BP$3)=YEAR('Rent Roll'!$C24),MONTH(BP$3)=MONTH('Rent Roll'!$C24)),(BP$4-DAY('Rent Roll'!$C24)+1)/BP$4,IF(AND(YEAR(BP$3)=YEAR('Rent Roll'!$D24),MONTH(BP$3)=MONTH('Rent Roll'!$D24)),DAY('Rent Roll'!$D24)/BP$4,BP50))</f>
        <v>0</v>
      </c>
      <c r="BQ94" s="567">
        <f>IF(AND(YEAR(BQ$3)=YEAR('Rent Roll'!$C24),MONTH(BQ$3)=MONTH('Rent Roll'!$C24)),(BQ$4-DAY('Rent Roll'!$C24)+1)/BQ$4,IF(AND(YEAR(BQ$3)=YEAR('Rent Roll'!$D24),MONTH(BQ$3)=MONTH('Rent Roll'!$D24)),DAY('Rent Roll'!$D24)/BQ$4,BQ50))</f>
        <v>0</v>
      </c>
      <c r="BR94" s="567">
        <f>IF(AND(YEAR(BR$3)=YEAR('Rent Roll'!$C24),MONTH(BR$3)=MONTH('Rent Roll'!$C24)),(BR$4-DAY('Rent Roll'!$C24)+1)/BR$4,IF(AND(YEAR(BR$3)=YEAR('Rent Roll'!$D24),MONTH(BR$3)=MONTH('Rent Roll'!$D24)),DAY('Rent Roll'!$D24)/BR$4,BR50))</f>
        <v>0</v>
      </c>
      <c r="BS94" s="567">
        <f>IF(AND(YEAR(BS$3)=YEAR('Rent Roll'!$C24),MONTH(BS$3)=MONTH('Rent Roll'!$C24)),(BS$4-DAY('Rent Roll'!$C24)+1)/BS$4,IF(AND(YEAR(BS$3)=YEAR('Rent Roll'!$D24),MONTH(BS$3)=MONTH('Rent Roll'!$D24)),DAY('Rent Roll'!$D24)/BS$4,BS50))</f>
        <v>0</v>
      </c>
      <c r="BT94" s="567">
        <f>IF(AND(YEAR(BT$3)=YEAR('Rent Roll'!$C24),MONTH(BT$3)=MONTH('Rent Roll'!$C24)),(BT$4-DAY('Rent Roll'!$C24)+1)/BT$4,IF(AND(YEAR(BT$3)=YEAR('Rent Roll'!$D24),MONTH(BT$3)=MONTH('Rent Roll'!$D24)),DAY('Rent Roll'!$D24)/BT$4,BT50))</f>
        <v>0</v>
      </c>
      <c r="BU94" s="567">
        <f>IF(AND(YEAR(BU$3)=YEAR('Rent Roll'!$C24),MONTH(BU$3)=MONTH('Rent Roll'!$C24)),(BU$4-DAY('Rent Roll'!$C24)+1)/BU$4,IF(AND(YEAR(BU$3)=YEAR('Rent Roll'!$D24),MONTH(BU$3)=MONTH('Rent Roll'!$D24)),DAY('Rent Roll'!$D24)/BU$4,BU50))</f>
        <v>0</v>
      </c>
      <c r="BV94" s="567">
        <f>IF(AND(YEAR(BV$3)=YEAR('Rent Roll'!$C24),MONTH(BV$3)=MONTH('Rent Roll'!$C24)),(BV$4-DAY('Rent Roll'!$C24)+1)/BV$4,IF(AND(YEAR(BV$3)=YEAR('Rent Roll'!$D24),MONTH(BV$3)=MONTH('Rent Roll'!$D24)),DAY('Rent Roll'!$D24)/BV$4,BV50))</f>
        <v>0</v>
      </c>
      <c r="BW94" s="567">
        <f>IF(AND(YEAR(BW$3)=YEAR('Rent Roll'!$C24),MONTH(BW$3)=MONTH('Rent Roll'!$C24)),(BW$4-DAY('Rent Roll'!$C24)+1)/BW$4,IF(AND(YEAR(BW$3)=YEAR('Rent Roll'!$D24),MONTH(BW$3)=MONTH('Rent Roll'!$D24)),DAY('Rent Roll'!$D24)/BW$4,BW50))</f>
        <v>0</v>
      </c>
      <c r="BX94" s="567">
        <f>IF(AND(YEAR(BX$3)=YEAR('Rent Roll'!$C24),MONTH(BX$3)=MONTH('Rent Roll'!$C24)),(BX$4-DAY('Rent Roll'!$C24)+1)/BX$4,IF(AND(YEAR(BX$3)=YEAR('Rent Roll'!$D24),MONTH(BX$3)=MONTH('Rent Roll'!$D24)),DAY('Rent Roll'!$D24)/BX$4,BX50))</f>
        <v>0</v>
      </c>
      <c r="BY94" s="567">
        <f>IF(AND(YEAR(BY$3)=YEAR('Rent Roll'!$C24),MONTH(BY$3)=MONTH('Rent Roll'!$C24)),(BY$4-DAY('Rent Roll'!$C24)+1)/BY$4,IF(AND(YEAR(BY$3)=YEAR('Rent Roll'!$D24),MONTH(BY$3)=MONTH('Rent Roll'!$D24)),DAY('Rent Roll'!$D24)/BY$4,BY50))</f>
        <v>0</v>
      </c>
      <c r="BZ94" s="767">
        <f>IF(AND(YEAR(BZ$3)=YEAR('Rent Roll'!$C24),MONTH(BZ$3)=MONTH('Rent Roll'!$C24)),(BZ$4-DAY('Rent Roll'!$C24)+1)/BZ$4,IF(AND(YEAR(BZ$3)=YEAR('Rent Roll'!$D24),MONTH(BZ$3)=MONTH('Rent Roll'!$D24)),DAY('Rent Roll'!$D24)/BZ$4,BZ50))</f>
        <v>0</v>
      </c>
      <c r="CA94" s="768">
        <f>IF(AND(YEAR(CA$3)=YEAR('Rent Roll'!$C24),MONTH(CA$3)=MONTH('Rent Roll'!$C24)),(CA$4-DAY('Rent Roll'!$C24)+1)/CA$4,IF(AND(YEAR(CA$3)=YEAR('Rent Roll'!$D24),MONTH(CA$3)=MONTH('Rent Roll'!$D24)),DAY('Rent Roll'!$D24)/CA$4,CA50))</f>
        <v>0</v>
      </c>
      <c r="CB94" s="567">
        <f>IF(AND(YEAR(CB$3)=YEAR('Rent Roll'!$C24),MONTH(CB$3)=MONTH('Rent Roll'!$C24)),(CB$4-DAY('Rent Roll'!$C24)+1)/CB$4,IF(AND(YEAR(CB$3)=YEAR('Rent Roll'!$D24),MONTH(CB$3)=MONTH('Rent Roll'!$D24)),DAY('Rent Roll'!$D24)/CB$4,CB50))</f>
        <v>0</v>
      </c>
      <c r="CC94" s="567">
        <f>IF(AND(YEAR(CC$3)=YEAR('Rent Roll'!$C24),MONTH(CC$3)=MONTH('Rent Roll'!$C24)),(CC$4-DAY('Rent Roll'!$C24)+1)/CC$4,IF(AND(YEAR(CC$3)=YEAR('Rent Roll'!$D24),MONTH(CC$3)=MONTH('Rent Roll'!$D24)),DAY('Rent Roll'!$D24)/CC$4,CC50))</f>
        <v>0</v>
      </c>
      <c r="CD94" s="567">
        <f>IF(AND(YEAR(CD$3)=YEAR('Rent Roll'!$C24),MONTH(CD$3)=MONTH('Rent Roll'!$C24)),(CD$4-DAY('Rent Roll'!$C24)+1)/CD$4,IF(AND(YEAR(CD$3)=YEAR('Rent Roll'!$D24),MONTH(CD$3)=MONTH('Rent Roll'!$D24)),DAY('Rent Roll'!$D24)/CD$4,CD50))</f>
        <v>0</v>
      </c>
      <c r="CE94" s="567">
        <f>IF(AND(YEAR(CE$3)=YEAR('Rent Roll'!$C24),MONTH(CE$3)=MONTH('Rent Roll'!$C24)),(CE$4-DAY('Rent Roll'!$C24)+1)/CE$4,IF(AND(YEAR(CE$3)=YEAR('Rent Roll'!$D24),MONTH(CE$3)=MONTH('Rent Roll'!$D24)),DAY('Rent Roll'!$D24)/CE$4,CE50))</f>
        <v>0</v>
      </c>
      <c r="CF94" s="567">
        <f>IF(AND(YEAR(CF$3)=YEAR('Rent Roll'!$C24),MONTH(CF$3)=MONTH('Rent Roll'!$C24)),(CF$4-DAY('Rent Roll'!$C24)+1)/CF$4,IF(AND(YEAR(CF$3)=YEAR('Rent Roll'!$D24),MONTH(CF$3)=MONTH('Rent Roll'!$D24)),DAY('Rent Roll'!$D24)/CF$4,CF50))</f>
        <v>0</v>
      </c>
      <c r="CG94" s="567">
        <f>IF(AND(YEAR(CG$3)=YEAR('Rent Roll'!$C24),MONTH(CG$3)=MONTH('Rent Roll'!$C24)),(CG$4-DAY('Rent Roll'!$C24)+1)/CG$4,IF(AND(YEAR(CG$3)=YEAR('Rent Roll'!$D24),MONTH(CG$3)=MONTH('Rent Roll'!$D24)),DAY('Rent Roll'!$D24)/CG$4,CG50))</f>
        <v>0</v>
      </c>
      <c r="CH94" s="567">
        <f>IF(AND(YEAR(CH$3)=YEAR('Rent Roll'!$C24),MONTH(CH$3)=MONTH('Rent Roll'!$C24)),(CH$4-DAY('Rent Roll'!$C24)+1)/CH$4,IF(AND(YEAR(CH$3)=YEAR('Rent Roll'!$D24),MONTH(CH$3)=MONTH('Rent Roll'!$D24)),DAY('Rent Roll'!$D24)/CH$4,CH50))</f>
        <v>0</v>
      </c>
      <c r="CI94" s="567">
        <f>IF(AND(YEAR(CI$3)=YEAR('Rent Roll'!$C24),MONTH(CI$3)=MONTH('Rent Roll'!$C24)),(CI$4-DAY('Rent Roll'!$C24)+1)/CI$4,IF(AND(YEAR(CI$3)=YEAR('Rent Roll'!$D24),MONTH(CI$3)=MONTH('Rent Roll'!$D24)),DAY('Rent Roll'!$D24)/CI$4,CI50))</f>
        <v>0</v>
      </c>
      <c r="CJ94" s="567">
        <f>IF(AND(YEAR(CJ$3)=YEAR('Rent Roll'!$C24),MONTH(CJ$3)=MONTH('Rent Roll'!$C24)),(CJ$4-DAY('Rent Roll'!$C24)+1)/CJ$4,IF(AND(YEAR(CJ$3)=YEAR('Rent Roll'!$D24),MONTH(CJ$3)=MONTH('Rent Roll'!$D24)),DAY('Rent Roll'!$D24)/CJ$4,CJ50))</f>
        <v>0</v>
      </c>
      <c r="CK94" s="567">
        <f>IF(AND(YEAR(CK$3)=YEAR('Rent Roll'!$C24),MONTH(CK$3)=MONTH('Rent Roll'!$C24)),(CK$4-DAY('Rent Roll'!$C24)+1)/CK$4,IF(AND(YEAR(CK$3)=YEAR('Rent Roll'!$D24),MONTH(CK$3)=MONTH('Rent Roll'!$D24)),DAY('Rent Roll'!$D24)/CK$4,CK50))</f>
        <v>0</v>
      </c>
      <c r="CL94" s="767">
        <f>IF(AND(YEAR(CL$3)=YEAR('Rent Roll'!$C24),MONTH(CL$3)=MONTH('Rent Roll'!$C24)),(CL$4-DAY('Rent Roll'!$C24)+1)/CL$4,IF(AND(YEAR(CL$3)=YEAR('Rent Roll'!$D24),MONTH(CL$3)=MONTH('Rent Roll'!$D24)),DAY('Rent Roll'!$D24)/CL$4,CL50))</f>
        <v>0</v>
      </c>
      <c r="CM94" s="768">
        <f>IF(AND(YEAR(CM$3)=YEAR('Rent Roll'!$C24),MONTH(CM$3)=MONTH('Rent Roll'!$C24)),(CM$4-DAY('Rent Roll'!$C24)+1)/CM$4,IF(AND(YEAR(CM$3)=YEAR('Rent Roll'!$D24),MONTH(CM$3)=MONTH('Rent Roll'!$D24)),DAY('Rent Roll'!$D24)/CM$4,CM50))</f>
        <v>0</v>
      </c>
      <c r="CN94" s="567">
        <f>IF(AND(YEAR(CN$3)=YEAR('Rent Roll'!$C24),MONTH(CN$3)=MONTH('Rent Roll'!$C24)),(CN$4-DAY('Rent Roll'!$C24)+1)/CN$4,IF(AND(YEAR(CN$3)=YEAR('Rent Roll'!$D24),MONTH(CN$3)=MONTH('Rent Roll'!$D24)),DAY('Rent Roll'!$D24)/CN$4,CN50))</f>
        <v>0</v>
      </c>
      <c r="CO94" s="567">
        <f>IF(AND(YEAR(CO$3)=YEAR('Rent Roll'!$C24),MONTH(CO$3)=MONTH('Rent Roll'!$C24)),(CO$4-DAY('Rent Roll'!$C24)+1)/CO$4,IF(AND(YEAR(CO$3)=YEAR('Rent Roll'!$D24),MONTH(CO$3)=MONTH('Rent Roll'!$D24)),DAY('Rent Roll'!$D24)/CO$4,CO50))</f>
        <v>0</v>
      </c>
      <c r="CP94" s="567">
        <f>IF(AND(YEAR(CP$3)=YEAR('Rent Roll'!$C24),MONTH(CP$3)=MONTH('Rent Roll'!$C24)),(CP$4-DAY('Rent Roll'!$C24)+1)/CP$4,IF(AND(YEAR(CP$3)=YEAR('Rent Roll'!$D24),MONTH(CP$3)=MONTH('Rent Roll'!$D24)),DAY('Rent Roll'!$D24)/CP$4,CP50))</f>
        <v>0</v>
      </c>
      <c r="CQ94" s="567">
        <f>IF(AND(YEAR(CQ$3)=YEAR('Rent Roll'!$C24),MONTH(CQ$3)=MONTH('Rent Roll'!$C24)),(CQ$4-DAY('Rent Roll'!$C24)+1)/CQ$4,IF(AND(YEAR(CQ$3)=YEAR('Rent Roll'!$D24),MONTH(CQ$3)=MONTH('Rent Roll'!$D24)),DAY('Rent Roll'!$D24)/CQ$4,CQ50))</f>
        <v>0</v>
      </c>
      <c r="CR94" s="567">
        <f>IF(AND(YEAR(CR$3)=YEAR('Rent Roll'!$C24),MONTH(CR$3)=MONTH('Rent Roll'!$C24)),(CR$4-DAY('Rent Roll'!$C24)+1)/CR$4,IF(AND(YEAR(CR$3)=YEAR('Rent Roll'!$D24),MONTH(CR$3)=MONTH('Rent Roll'!$D24)),DAY('Rent Roll'!$D24)/CR$4,CR50))</f>
        <v>0</v>
      </c>
      <c r="CS94" s="567">
        <f>IF(AND(YEAR(CS$3)=YEAR('Rent Roll'!$C24),MONTH(CS$3)=MONTH('Rent Roll'!$C24)),(CS$4-DAY('Rent Roll'!$C24)+1)/CS$4,IF(AND(YEAR(CS$3)=YEAR('Rent Roll'!$D24),MONTH(CS$3)=MONTH('Rent Roll'!$D24)),DAY('Rent Roll'!$D24)/CS$4,CS50))</f>
        <v>0</v>
      </c>
      <c r="CT94" s="567">
        <f>IF(AND(YEAR(CT$3)=YEAR('Rent Roll'!$C24),MONTH(CT$3)=MONTH('Rent Roll'!$C24)),(CT$4-DAY('Rent Roll'!$C24)+1)/CT$4,IF(AND(YEAR(CT$3)=YEAR('Rent Roll'!$D24),MONTH(CT$3)=MONTH('Rent Roll'!$D24)),DAY('Rent Roll'!$D24)/CT$4,CT50))</f>
        <v>0</v>
      </c>
      <c r="CU94" s="567">
        <f>IF(AND(YEAR(CU$3)=YEAR('Rent Roll'!$C24),MONTH(CU$3)=MONTH('Rent Roll'!$C24)),(CU$4-DAY('Rent Roll'!$C24)+1)/CU$4,IF(AND(YEAR(CU$3)=YEAR('Rent Roll'!$D24),MONTH(CU$3)=MONTH('Rent Roll'!$D24)),DAY('Rent Roll'!$D24)/CU$4,CU50))</f>
        <v>0</v>
      </c>
      <c r="CV94" s="567">
        <f>IF(AND(YEAR(CV$3)=YEAR('Rent Roll'!$C24),MONTH(CV$3)=MONTH('Rent Roll'!$C24)),(CV$4-DAY('Rent Roll'!$C24)+1)/CV$4,IF(AND(YEAR(CV$3)=YEAR('Rent Roll'!$D24),MONTH(CV$3)=MONTH('Rent Roll'!$D24)),DAY('Rent Roll'!$D24)/CV$4,CV50))</f>
        <v>0</v>
      </c>
      <c r="CW94" s="567">
        <f>IF(AND(YEAR(CW$3)=YEAR('Rent Roll'!$C24),MONTH(CW$3)=MONTH('Rent Roll'!$C24)),(CW$4-DAY('Rent Roll'!$C24)+1)/CW$4,IF(AND(YEAR(CW$3)=YEAR('Rent Roll'!$D24),MONTH(CW$3)=MONTH('Rent Roll'!$D24)),DAY('Rent Roll'!$D24)/CW$4,CW50))</f>
        <v>0</v>
      </c>
      <c r="CX94" s="767">
        <f>IF(AND(YEAR(CX$3)=YEAR('Rent Roll'!$C24),MONTH(CX$3)=MONTH('Rent Roll'!$C24)),(CX$4-DAY('Rent Roll'!$C24)+1)/CX$4,IF(AND(YEAR(CX$3)=YEAR('Rent Roll'!$D24),MONTH(CX$3)=MONTH('Rent Roll'!$D24)),DAY('Rent Roll'!$D24)/CX$4,CX50))</f>
        <v>0</v>
      </c>
      <c r="CY94" s="768">
        <f>IF(AND(YEAR(CY$3)=YEAR('Rent Roll'!$C24),MONTH(CY$3)=MONTH('Rent Roll'!$C24)),(CY$4-DAY('Rent Roll'!$C24)+1)/CY$4,IF(AND(YEAR(CY$3)=YEAR('Rent Roll'!$D24),MONTH(CY$3)=MONTH('Rent Roll'!$D24)),DAY('Rent Roll'!$D24)/CY$4,CY50))</f>
        <v>0</v>
      </c>
      <c r="CZ94" s="567">
        <f>IF(AND(YEAR(CZ$3)=YEAR('Rent Roll'!$C24),MONTH(CZ$3)=MONTH('Rent Roll'!$C24)),(CZ$4-DAY('Rent Roll'!$C24)+1)/CZ$4,IF(AND(YEAR(CZ$3)=YEAR('Rent Roll'!$D24),MONTH(CZ$3)=MONTH('Rent Roll'!$D24)),DAY('Rent Roll'!$D24)/CZ$4,CZ50))</f>
        <v>0</v>
      </c>
      <c r="DA94" s="567">
        <f>IF(AND(YEAR(DA$3)=YEAR('Rent Roll'!$C24),MONTH(DA$3)=MONTH('Rent Roll'!$C24)),(DA$4-DAY('Rent Roll'!$C24)+1)/DA$4,IF(AND(YEAR(DA$3)=YEAR('Rent Roll'!$D24),MONTH(DA$3)=MONTH('Rent Roll'!$D24)),DAY('Rent Roll'!$D24)/DA$4,DA50))</f>
        <v>0</v>
      </c>
      <c r="DB94" s="567">
        <f>IF(AND(YEAR(DB$3)=YEAR('Rent Roll'!$C24),MONTH(DB$3)=MONTH('Rent Roll'!$C24)),(DB$4-DAY('Rent Roll'!$C24)+1)/DB$4,IF(AND(YEAR(DB$3)=YEAR('Rent Roll'!$D24),MONTH(DB$3)=MONTH('Rent Roll'!$D24)),DAY('Rent Roll'!$D24)/DB$4,DB50))</f>
        <v>0</v>
      </c>
      <c r="DC94" s="567">
        <f>IF(AND(YEAR(DC$3)=YEAR('Rent Roll'!$C24),MONTH(DC$3)=MONTH('Rent Roll'!$C24)),(DC$4-DAY('Rent Roll'!$C24)+1)/DC$4,IF(AND(YEAR(DC$3)=YEAR('Rent Roll'!$D24),MONTH(DC$3)=MONTH('Rent Roll'!$D24)),DAY('Rent Roll'!$D24)/DC$4,DC50))</f>
        <v>0</v>
      </c>
      <c r="DD94" s="567">
        <f>IF(AND(YEAR(DD$3)=YEAR('Rent Roll'!$C24),MONTH(DD$3)=MONTH('Rent Roll'!$C24)),(DD$4-DAY('Rent Roll'!$C24)+1)/DD$4,IF(AND(YEAR(DD$3)=YEAR('Rent Roll'!$D24),MONTH(DD$3)=MONTH('Rent Roll'!$D24)),DAY('Rent Roll'!$D24)/DD$4,DD50))</f>
        <v>0</v>
      </c>
      <c r="DE94" s="567">
        <f>IF(AND(YEAR(DE$3)=YEAR('Rent Roll'!$C24),MONTH(DE$3)=MONTH('Rent Roll'!$C24)),(DE$4-DAY('Rent Roll'!$C24)+1)/DE$4,IF(AND(YEAR(DE$3)=YEAR('Rent Roll'!$D24),MONTH(DE$3)=MONTH('Rent Roll'!$D24)),DAY('Rent Roll'!$D24)/DE$4,DE50))</f>
        <v>0</v>
      </c>
      <c r="DF94" s="567">
        <f>IF(AND(YEAR(DF$3)=YEAR('Rent Roll'!$C24),MONTH(DF$3)=MONTH('Rent Roll'!$C24)),(DF$4-DAY('Rent Roll'!$C24)+1)/DF$4,IF(AND(YEAR(DF$3)=YEAR('Rent Roll'!$D24),MONTH(DF$3)=MONTH('Rent Roll'!$D24)),DAY('Rent Roll'!$D24)/DF$4,DF50))</f>
        <v>0</v>
      </c>
      <c r="DG94" s="567">
        <f>IF(AND(YEAR(DG$3)=YEAR('Rent Roll'!$C24),MONTH(DG$3)=MONTH('Rent Roll'!$C24)),(DG$4-DAY('Rent Roll'!$C24)+1)/DG$4,IF(AND(YEAR(DG$3)=YEAR('Rent Roll'!$D24),MONTH(DG$3)=MONTH('Rent Roll'!$D24)),DAY('Rent Roll'!$D24)/DG$4,DG50))</f>
        <v>0</v>
      </c>
      <c r="DH94" s="567">
        <f>IF(AND(YEAR(DH$3)=YEAR('Rent Roll'!$C24),MONTH(DH$3)=MONTH('Rent Roll'!$C24)),(DH$4-DAY('Rent Roll'!$C24)+1)/DH$4,IF(AND(YEAR(DH$3)=YEAR('Rent Roll'!$D24),MONTH(DH$3)=MONTH('Rent Roll'!$D24)),DAY('Rent Roll'!$D24)/DH$4,DH50))</f>
        <v>0</v>
      </c>
      <c r="DI94" s="567">
        <f>IF(AND(YEAR(DI$3)=YEAR('Rent Roll'!$C24),MONTH(DI$3)=MONTH('Rent Roll'!$C24)),(DI$4-DAY('Rent Roll'!$C24)+1)/DI$4,IF(AND(YEAR(DI$3)=YEAR('Rent Roll'!$D24),MONTH(DI$3)=MONTH('Rent Roll'!$D24)),DAY('Rent Roll'!$D24)/DI$4,DI50))</f>
        <v>0</v>
      </c>
      <c r="DJ94" s="767">
        <f>IF(AND(YEAR(DJ$3)=YEAR('Rent Roll'!$C24),MONTH(DJ$3)=MONTH('Rent Roll'!$C24)),(DJ$4-DAY('Rent Roll'!$C24)+1)/DJ$4,IF(AND(YEAR(DJ$3)=YEAR('Rent Roll'!$D24),MONTH(DJ$3)=MONTH('Rent Roll'!$D24)),DAY('Rent Roll'!$D24)/DJ$4,DJ50))</f>
        <v>0</v>
      </c>
      <c r="DK94" s="768">
        <f>IF(AND(YEAR(DK$3)=YEAR('Rent Roll'!$C24),MONTH(DK$3)=MONTH('Rent Roll'!$C24)),(DK$4-DAY('Rent Roll'!$C24)+1)/DK$4,IF(AND(YEAR(DK$3)=YEAR('Rent Roll'!$D24),MONTH(DK$3)=MONTH('Rent Roll'!$D24)),DAY('Rent Roll'!$D24)/DK$4,DK50))</f>
        <v>0</v>
      </c>
      <c r="DL94" s="567">
        <f>IF(AND(YEAR(DL$3)=YEAR('Rent Roll'!$C24),MONTH(DL$3)=MONTH('Rent Roll'!$C24)),(DL$4-DAY('Rent Roll'!$C24)+1)/DL$4,IF(AND(YEAR(DL$3)=YEAR('Rent Roll'!$D24),MONTH(DL$3)=MONTH('Rent Roll'!$D24)),DAY('Rent Roll'!$D24)/DL$4,DL50))</f>
        <v>0</v>
      </c>
      <c r="DM94" s="567">
        <f>IF(AND(YEAR(DM$3)=YEAR('Rent Roll'!$C24),MONTH(DM$3)=MONTH('Rent Roll'!$C24)),(DM$4-DAY('Rent Roll'!$C24)+1)/DM$4,IF(AND(YEAR(DM$3)=YEAR('Rent Roll'!$D24),MONTH(DM$3)=MONTH('Rent Roll'!$D24)),DAY('Rent Roll'!$D24)/DM$4,DM50))</f>
        <v>0</v>
      </c>
      <c r="DN94" s="567">
        <f>IF(AND(YEAR(DN$3)=YEAR('Rent Roll'!$C24),MONTH(DN$3)=MONTH('Rent Roll'!$C24)),(DN$4-DAY('Rent Roll'!$C24)+1)/DN$4,IF(AND(YEAR(DN$3)=YEAR('Rent Roll'!$D24),MONTH(DN$3)=MONTH('Rent Roll'!$D24)),DAY('Rent Roll'!$D24)/DN$4,DN50))</f>
        <v>0</v>
      </c>
      <c r="DO94" s="567">
        <f>IF(AND(YEAR(DO$3)=YEAR('Rent Roll'!$C24),MONTH(DO$3)=MONTH('Rent Roll'!$C24)),(DO$4-DAY('Rent Roll'!$C24)+1)/DO$4,IF(AND(YEAR(DO$3)=YEAR('Rent Roll'!$D24),MONTH(DO$3)=MONTH('Rent Roll'!$D24)),DAY('Rent Roll'!$D24)/DO$4,DO50))</f>
        <v>0</v>
      </c>
      <c r="DP94" s="567">
        <f>IF(AND(YEAR(DP$3)=YEAR('Rent Roll'!$C24),MONTH(DP$3)=MONTH('Rent Roll'!$C24)),(DP$4-DAY('Rent Roll'!$C24)+1)/DP$4,IF(AND(YEAR(DP$3)=YEAR('Rent Roll'!$D24),MONTH(DP$3)=MONTH('Rent Roll'!$D24)),DAY('Rent Roll'!$D24)/DP$4,DP50))</f>
        <v>0</v>
      </c>
      <c r="DQ94" s="567">
        <f>IF(AND(YEAR(DQ$3)=YEAR('Rent Roll'!$C24),MONTH(DQ$3)=MONTH('Rent Roll'!$C24)),(DQ$4-DAY('Rent Roll'!$C24)+1)/DQ$4,IF(AND(YEAR(DQ$3)=YEAR('Rent Roll'!$D24),MONTH(DQ$3)=MONTH('Rent Roll'!$D24)),DAY('Rent Roll'!$D24)/DQ$4,DQ50))</f>
        <v>0</v>
      </c>
      <c r="DR94" s="567">
        <f>IF(AND(YEAR(DR$3)=YEAR('Rent Roll'!$C24),MONTH(DR$3)=MONTH('Rent Roll'!$C24)),(DR$4-DAY('Rent Roll'!$C24)+1)/DR$4,IF(AND(YEAR(DR$3)=YEAR('Rent Roll'!$D24),MONTH(DR$3)=MONTH('Rent Roll'!$D24)),DAY('Rent Roll'!$D24)/DR$4,DR50))</f>
        <v>0</v>
      </c>
      <c r="DS94" s="567">
        <f>IF(AND(YEAR(DS$3)=YEAR('Rent Roll'!$C24),MONTH(DS$3)=MONTH('Rent Roll'!$C24)),(DS$4-DAY('Rent Roll'!$C24)+1)/DS$4,IF(AND(YEAR(DS$3)=YEAR('Rent Roll'!$D24),MONTH(DS$3)=MONTH('Rent Roll'!$D24)),DAY('Rent Roll'!$D24)/DS$4,DS50))</f>
        <v>0</v>
      </c>
      <c r="DT94" s="567">
        <f>IF(AND(YEAR(DT$3)=YEAR('Rent Roll'!$C24),MONTH(DT$3)=MONTH('Rent Roll'!$C24)),(DT$4-DAY('Rent Roll'!$C24)+1)/DT$4,IF(AND(YEAR(DT$3)=YEAR('Rent Roll'!$D24),MONTH(DT$3)=MONTH('Rent Roll'!$D24)),DAY('Rent Roll'!$D24)/DT$4,DT50))</f>
        <v>0</v>
      </c>
      <c r="DU94" s="567">
        <f>IF(AND(YEAR(DU$3)=YEAR('Rent Roll'!$C24),MONTH(DU$3)=MONTH('Rent Roll'!$C24)),(DU$4-DAY('Rent Roll'!$C24)+1)/DU$4,IF(AND(YEAR(DU$3)=YEAR('Rent Roll'!$D24),MONTH(DU$3)=MONTH('Rent Roll'!$D24)),DAY('Rent Roll'!$D24)/DU$4,DU50))</f>
        <v>0</v>
      </c>
      <c r="DV94" s="567">
        <f>IF(AND(YEAR(DV$3)=YEAR('Rent Roll'!$C24),MONTH(DV$3)=MONTH('Rent Roll'!$C24)),(DV$4-DAY('Rent Roll'!$C24)+1)/DV$4,IF(AND(YEAR(DV$3)=YEAR('Rent Roll'!$D24),MONTH(DV$3)=MONTH('Rent Roll'!$D24)),DAY('Rent Roll'!$D24)/DV$4,DV50))</f>
        <v>0</v>
      </c>
    </row>
    <row r="95" spans="1:126" s="563" customFormat="1" ht="12" customHeight="1" outlineLevel="1" x14ac:dyDescent="0.4">
      <c r="A95" s="730"/>
      <c r="B95" s="564">
        <f>'Rent Roll'!$B25</f>
        <v>0</v>
      </c>
      <c r="C95" s="565"/>
      <c r="D95" s="565"/>
      <c r="E95" s="566"/>
      <c r="F95" s="778">
        <f>IF(AND(YEAR(F$3)=YEAR('Rent Roll'!$C25),MONTH(F$3)=MONTH('Rent Roll'!$C25)),(F$4-DAY('Rent Roll'!$C25)+1)/F$4,IF(AND(YEAR(F$3)=YEAR('Rent Roll'!$D25),MONTH(F$3)=MONTH('Rent Roll'!$D25)),DAY('Rent Roll'!$D25)/F$4,F51))</f>
        <v>0</v>
      </c>
      <c r="G95" s="768">
        <f>IF(AND(YEAR(G$3)=YEAR('Rent Roll'!$C25),MONTH(G$3)=MONTH('Rent Roll'!$C25)),(G$4-DAY('Rent Roll'!$C25)+1)/G$4,IF(AND(YEAR(G$3)=YEAR('Rent Roll'!$D25),MONTH(G$3)=MONTH('Rent Roll'!$D25)),DAY('Rent Roll'!$D25)/G$4,G51))</f>
        <v>0</v>
      </c>
      <c r="H95" s="567">
        <f>IF(AND(YEAR(H$3)=YEAR('Rent Roll'!$C25),MONTH(H$3)=MONTH('Rent Roll'!$C25)),(H$4-DAY('Rent Roll'!$C25)+1)/H$4,IF(AND(YEAR(H$3)=YEAR('Rent Roll'!$D25),MONTH(H$3)=MONTH('Rent Roll'!$D25)),DAY('Rent Roll'!$D25)/H$4,H51))</f>
        <v>0</v>
      </c>
      <c r="I95" s="567">
        <f>IF(AND(YEAR(I$3)=YEAR('Rent Roll'!$C25),MONTH(I$3)=MONTH('Rent Roll'!$C25)),(I$4-DAY('Rent Roll'!$C25)+1)/I$4,IF(AND(YEAR(I$3)=YEAR('Rent Roll'!$D25),MONTH(I$3)=MONTH('Rent Roll'!$D25)),DAY('Rent Roll'!$D25)/I$4,I51))</f>
        <v>0</v>
      </c>
      <c r="J95" s="567">
        <f>IF(AND(YEAR(J$3)=YEAR('Rent Roll'!$C25),MONTH(J$3)=MONTH('Rent Roll'!$C25)),(J$4-DAY('Rent Roll'!$C25)+1)/J$4,IF(AND(YEAR(J$3)=YEAR('Rent Roll'!$D25),MONTH(J$3)=MONTH('Rent Roll'!$D25)),DAY('Rent Roll'!$D25)/J$4,J51))</f>
        <v>0</v>
      </c>
      <c r="K95" s="567">
        <f>IF(AND(YEAR(K$3)=YEAR('Rent Roll'!$C25),MONTH(K$3)=MONTH('Rent Roll'!$C25)),(K$4-DAY('Rent Roll'!$C25)+1)/K$4,IF(AND(YEAR(K$3)=YEAR('Rent Roll'!$D25),MONTH(K$3)=MONTH('Rent Roll'!$D25)),DAY('Rent Roll'!$D25)/K$4,K51))</f>
        <v>0</v>
      </c>
      <c r="L95" s="567">
        <f>IF(AND(YEAR(L$3)=YEAR('Rent Roll'!$C25),MONTH(L$3)=MONTH('Rent Roll'!$C25)),(L$4-DAY('Rent Roll'!$C25)+1)/L$4,IF(AND(YEAR(L$3)=YEAR('Rent Roll'!$D25),MONTH(L$3)=MONTH('Rent Roll'!$D25)),DAY('Rent Roll'!$D25)/L$4,L51))</f>
        <v>0</v>
      </c>
      <c r="M95" s="567">
        <f>IF(AND(YEAR(M$3)=YEAR('Rent Roll'!$C25),MONTH(M$3)=MONTH('Rent Roll'!$C25)),(M$4-DAY('Rent Roll'!$C25)+1)/M$4,IF(AND(YEAR(M$3)=YEAR('Rent Roll'!$D25),MONTH(M$3)=MONTH('Rent Roll'!$D25)),DAY('Rent Roll'!$D25)/M$4,M51))</f>
        <v>0</v>
      </c>
      <c r="N95" s="567">
        <f>IF(AND(YEAR(N$3)=YEAR('Rent Roll'!$C25),MONTH(N$3)=MONTH('Rent Roll'!$C25)),(N$4-DAY('Rent Roll'!$C25)+1)/N$4,IF(AND(YEAR(N$3)=YEAR('Rent Roll'!$D25),MONTH(N$3)=MONTH('Rent Roll'!$D25)),DAY('Rent Roll'!$D25)/N$4,N51))</f>
        <v>0</v>
      </c>
      <c r="O95" s="567">
        <f>IF(AND(YEAR(O$3)=YEAR('Rent Roll'!$C25),MONTH(O$3)=MONTH('Rent Roll'!$C25)),(O$4-DAY('Rent Roll'!$C25)+1)/O$4,IF(AND(YEAR(O$3)=YEAR('Rent Roll'!$D25),MONTH(O$3)=MONTH('Rent Roll'!$D25)),DAY('Rent Roll'!$D25)/O$4,O51))</f>
        <v>0</v>
      </c>
      <c r="P95" s="567">
        <f>IF(AND(YEAR(P$3)=YEAR('Rent Roll'!$C25),MONTH(P$3)=MONTH('Rent Roll'!$C25)),(P$4-DAY('Rent Roll'!$C25)+1)/P$4,IF(AND(YEAR(P$3)=YEAR('Rent Roll'!$D25),MONTH(P$3)=MONTH('Rent Roll'!$D25)),DAY('Rent Roll'!$D25)/P$4,P51))</f>
        <v>0</v>
      </c>
      <c r="Q95" s="567">
        <f>IF(AND(YEAR(Q$3)=YEAR('Rent Roll'!$C25),MONTH(Q$3)=MONTH('Rent Roll'!$C25)),(Q$4-DAY('Rent Roll'!$C25)+1)/Q$4,IF(AND(YEAR(Q$3)=YEAR('Rent Roll'!$D25),MONTH(Q$3)=MONTH('Rent Roll'!$D25)),DAY('Rent Roll'!$D25)/Q$4,Q51))</f>
        <v>0</v>
      </c>
      <c r="R95" s="767">
        <f>IF(AND(YEAR(R$3)=YEAR('Rent Roll'!$C25),MONTH(R$3)=MONTH('Rent Roll'!$C25)),(R$4-DAY('Rent Roll'!$C25)+1)/R$4,IF(AND(YEAR(R$3)=YEAR('Rent Roll'!$D25),MONTH(R$3)=MONTH('Rent Roll'!$D25)),DAY('Rent Roll'!$D25)/R$4,R51))</f>
        <v>0</v>
      </c>
      <c r="S95" s="768">
        <f>IF(AND(YEAR(S$3)=YEAR('Rent Roll'!$C25),MONTH(S$3)=MONTH('Rent Roll'!$C25)),(S$4-DAY('Rent Roll'!$C25)+1)/S$4,IF(AND(YEAR(S$3)=YEAR('Rent Roll'!$D25),MONTH(S$3)=MONTH('Rent Roll'!$D25)),DAY('Rent Roll'!$D25)/S$4,S51))</f>
        <v>0</v>
      </c>
      <c r="T95" s="567">
        <f>IF(AND(YEAR(T$3)=YEAR('Rent Roll'!$C25),MONTH(T$3)=MONTH('Rent Roll'!$C25)),(T$4-DAY('Rent Roll'!$C25)+1)/T$4,IF(AND(YEAR(T$3)=YEAR('Rent Roll'!$D25),MONTH(T$3)=MONTH('Rent Roll'!$D25)),DAY('Rent Roll'!$D25)/T$4,T51))</f>
        <v>0</v>
      </c>
      <c r="U95" s="567">
        <f>IF(AND(YEAR(U$3)=YEAR('Rent Roll'!$C25),MONTH(U$3)=MONTH('Rent Roll'!$C25)),(U$4-DAY('Rent Roll'!$C25)+1)/U$4,IF(AND(YEAR(U$3)=YEAR('Rent Roll'!$D25),MONTH(U$3)=MONTH('Rent Roll'!$D25)),DAY('Rent Roll'!$D25)/U$4,U51))</f>
        <v>0</v>
      </c>
      <c r="V95" s="567">
        <f>IF(AND(YEAR(V$3)=YEAR('Rent Roll'!$C25),MONTH(V$3)=MONTH('Rent Roll'!$C25)),(V$4-DAY('Rent Roll'!$C25)+1)/V$4,IF(AND(YEAR(V$3)=YEAR('Rent Roll'!$D25),MONTH(V$3)=MONTH('Rent Roll'!$D25)),DAY('Rent Roll'!$D25)/V$4,V51))</f>
        <v>0</v>
      </c>
      <c r="W95" s="567">
        <f>IF(AND(YEAR(W$3)=YEAR('Rent Roll'!$C25),MONTH(W$3)=MONTH('Rent Roll'!$C25)),(W$4-DAY('Rent Roll'!$C25)+1)/W$4,IF(AND(YEAR(W$3)=YEAR('Rent Roll'!$D25),MONTH(W$3)=MONTH('Rent Roll'!$D25)),DAY('Rent Roll'!$D25)/W$4,W51))</f>
        <v>0</v>
      </c>
      <c r="X95" s="567">
        <f>IF(AND(YEAR(X$3)=YEAR('Rent Roll'!$C25),MONTH(X$3)=MONTH('Rent Roll'!$C25)),(X$4-DAY('Rent Roll'!$C25)+1)/X$4,IF(AND(YEAR(X$3)=YEAR('Rent Roll'!$D25),MONTH(X$3)=MONTH('Rent Roll'!$D25)),DAY('Rent Roll'!$D25)/X$4,X51))</f>
        <v>0</v>
      </c>
      <c r="Y95" s="567">
        <f>IF(AND(YEAR(Y$3)=YEAR('Rent Roll'!$C25),MONTH(Y$3)=MONTH('Rent Roll'!$C25)),(Y$4-DAY('Rent Roll'!$C25)+1)/Y$4,IF(AND(YEAR(Y$3)=YEAR('Rent Roll'!$D25),MONTH(Y$3)=MONTH('Rent Roll'!$D25)),DAY('Rent Roll'!$D25)/Y$4,Y51))</f>
        <v>0</v>
      </c>
      <c r="Z95" s="567">
        <f>IF(AND(YEAR(Z$3)=YEAR('Rent Roll'!$C25),MONTH(Z$3)=MONTH('Rent Roll'!$C25)),(Z$4-DAY('Rent Roll'!$C25)+1)/Z$4,IF(AND(YEAR(Z$3)=YEAR('Rent Roll'!$D25),MONTH(Z$3)=MONTH('Rent Roll'!$D25)),DAY('Rent Roll'!$D25)/Z$4,Z51))</f>
        <v>0</v>
      </c>
      <c r="AA95" s="567">
        <f>IF(AND(YEAR(AA$3)=YEAR('Rent Roll'!$C25),MONTH(AA$3)=MONTH('Rent Roll'!$C25)),(AA$4-DAY('Rent Roll'!$C25)+1)/AA$4,IF(AND(YEAR(AA$3)=YEAR('Rent Roll'!$D25),MONTH(AA$3)=MONTH('Rent Roll'!$D25)),DAY('Rent Roll'!$D25)/AA$4,AA51))</f>
        <v>0</v>
      </c>
      <c r="AB95" s="567">
        <f>IF(AND(YEAR(AB$3)=YEAR('Rent Roll'!$C25),MONTH(AB$3)=MONTH('Rent Roll'!$C25)),(AB$4-DAY('Rent Roll'!$C25)+1)/AB$4,IF(AND(YEAR(AB$3)=YEAR('Rent Roll'!$D25),MONTH(AB$3)=MONTH('Rent Roll'!$D25)),DAY('Rent Roll'!$D25)/AB$4,AB51))</f>
        <v>0</v>
      </c>
      <c r="AC95" s="567">
        <f>IF(AND(YEAR(AC$3)=YEAR('Rent Roll'!$C25),MONTH(AC$3)=MONTH('Rent Roll'!$C25)),(AC$4-DAY('Rent Roll'!$C25)+1)/AC$4,IF(AND(YEAR(AC$3)=YEAR('Rent Roll'!$D25),MONTH(AC$3)=MONTH('Rent Roll'!$D25)),DAY('Rent Roll'!$D25)/AC$4,AC51))</f>
        <v>0</v>
      </c>
      <c r="AD95" s="767">
        <f>IF(AND(YEAR(AD$3)=YEAR('Rent Roll'!$C25),MONTH(AD$3)=MONTH('Rent Roll'!$C25)),(AD$4-DAY('Rent Roll'!$C25)+1)/AD$4,IF(AND(YEAR(AD$3)=YEAR('Rent Roll'!$D25),MONTH(AD$3)=MONTH('Rent Roll'!$D25)),DAY('Rent Roll'!$D25)/AD$4,AD51))</f>
        <v>0</v>
      </c>
      <c r="AE95" s="768">
        <f>IF(AND(YEAR(AE$3)=YEAR('Rent Roll'!$C25),MONTH(AE$3)=MONTH('Rent Roll'!$C25)),(AE$4-DAY('Rent Roll'!$C25)+1)/AE$4,IF(AND(YEAR(AE$3)=YEAR('Rent Roll'!$D25),MONTH(AE$3)=MONTH('Rent Roll'!$D25)),DAY('Rent Roll'!$D25)/AE$4,AE51))</f>
        <v>0</v>
      </c>
      <c r="AF95" s="567">
        <f>IF(AND(YEAR(AF$3)=YEAR('Rent Roll'!$C25),MONTH(AF$3)=MONTH('Rent Roll'!$C25)),(AF$4-DAY('Rent Roll'!$C25)+1)/AF$4,IF(AND(YEAR(AF$3)=YEAR('Rent Roll'!$D25),MONTH(AF$3)=MONTH('Rent Roll'!$D25)),DAY('Rent Roll'!$D25)/AF$4,AF51))</f>
        <v>0</v>
      </c>
      <c r="AG95" s="567">
        <f>IF(AND(YEAR(AG$3)=YEAR('Rent Roll'!$C25),MONTH(AG$3)=MONTH('Rent Roll'!$C25)),(AG$4-DAY('Rent Roll'!$C25)+1)/AG$4,IF(AND(YEAR(AG$3)=YEAR('Rent Roll'!$D25),MONTH(AG$3)=MONTH('Rent Roll'!$D25)),DAY('Rent Roll'!$D25)/AG$4,AG51))</f>
        <v>0</v>
      </c>
      <c r="AH95" s="567">
        <f>IF(AND(YEAR(AH$3)=YEAR('Rent Roll'!$C25),MONTH(AH$3)=MONTH('Rent Roll'!$C25)),(AH$4-DAY('Rent Roll'!$C25)+1)/AH$4,IF(AND(YEAR(AH$3)=YEAR('Rent Roll'!$D25),MONTH(AH$3)=MONTH('Rent Roll'!$D25)),DAY('Rent Roll'!$D25)/AH$4,AH51))</f>
        <v>0</v>
      </c>
      <c r="AI95" s="567">
        <f>IF(AND(YEAR(AI$3)=YEAR('Rent Roll'!$C25),MONTH(AI$3)=MONTH('Rent Roll'!$C25)),(AI$4-DAY('Rent Roll'!$C25)+1)/AI$4,IF(AND(YEAR(AI$3)=YEAR('Rent Roll'!$D25),MONTH(AI$3)=MONTH('Rent Roll'!$D25)),DAY('Rent Roll'!$D25)/AI$4,AI51))</f>
        <v>0</v>
      </c>
      <c r="AJ95" s="567">
        <f>IF(AND(YEAR(AJ$3)=YEAR('Rent Roll'!$C25),MONTH(AJ$3)=MONTH('Rent Roll'!$C25)),(AJ$4-DAY('Rent Roll'!$C25)+1)/AJ$4,IF(AND(YEAR(AJ$3)=YEAR('Rent Roll'!$D25),MONTH(AJ$3)=MONTH('Rent Roll'!$D25)),DAY('Rent Roll'!$D25)/AJ$4,AJ51))</f>
        <v>0</v>
      </c>
      <c r="AK95" s="567">
        <f>IF(AND(YEAR(AK$3)=YEAR('Rent Roll'!$C25),MONTH(AK$3)=MONTH('Rent Roll'!$C25)),(AK$4-DAY('Rent Roll'!$C25)+1)/AK$4,IF(AND(YEAR(AK$3)=YEAR('Rent Roll'!$D25),MONTH(AK$3)=MONTH('Rent Roll'!$D25)),DAY('Rent Roll'!$D25)/AK$4,AK51))</f>
        <v>0</v>
      </c>
      <c r="AL95" s="567">
        <f>IF(AND(YEAR(AL$3)=YEAR('Rent Roll'!$C25),MONTH(AL$3)=MONTH('Rent Roll'!$C25)),(AL$4-DAY('Rent Roll'!$C25)+1)/AL$4,IF(AND(YEAR(AL$3)=YEAR('Rent Roll'!$D25),MONTH(AL$3)=MONTH('Rent Roll'!$D25)),DAY('Rent Roll'!$D25)/AL$4,AL51))</f>
        <v>0</v>
      </c>
      <c r="AM95" s="567">
        <f>IF(AND(YEAR(AM$3)=YEAR('Rent Roll'!$C25),MONTH(AM$3)=MONTH('Rent Roll'!$C25)),(AM$4-DAY('Rent Roll'!$C25)+1)/AM$4,IF(AND(YEAR(AM$3)=YEAR('Rent Roll'!$D25),MONTH(AM$3)=MONTH('Rent Roll'!$D25)),DAY('Rent Roll'!$D25)/AM$4,AM51))</f>
        <v>0</v>
      </c>
      <c r="AN95" s="567">
        <f>IF(AND(YEAR(AN$3)=YEAR('Rent Roll'!$C25),MONTH(AN$3)=MONTH('Rent Roll'!$C25)),(AN$4-DAY('Rent Roll'!$C25)+1)/AN$4,IF(AND(YEAR(AN$3)=YEAR('Rent Roll'!$D25),MONTH(AN$3)=MONTH('Rent Roll'!$D25)),DAY('Rent Roll'!$D25)/AN$4,AN51))</f>
        <v>0</v>
      </c>
      <c r="AO95" s="567">
        <f>IF(AND(YEAR(AO$3)=YEAR('Rent Roll'!$C25),MONTH(AO$3)=MONTH('Rent Roll'!$C25)),(AO$4-DAY('Rent Roll'!$C25)+1)/AO$4,IF(AND(YEAR(AO$3)=YEAR('Rent Roll'!$D25),MONTH(AO$3)=MONTH('Rent Roll'!$D25)),DAY('Rent Roll'!$D25)/AO$4,AO51))</f>
        <v>0</v>
      </c>
      <c r="AP95" s="767">
        <f>IF(AND(YEAR(AP$3)=YEAR('Rent Roll'!$C25),MONTH(AP$3)=MONTH('Rent Roll'!$C25)),(AP$4-DAY('Rent Roll'!$C25)+1)/AP$4,IF(AND(YEAR(AP$3)=YEAR('Rent Roll'!$D25),MONTH(AP$3)=MONTH('Rent Roll'!$D25)),DAY('Rent Roll'!$D25)/AP$4,AP51))</f>
        <v>0</v>
      </c>
      <c r="AQ95" s="768">
        <f>IF(AND(YEAR(AQ$3)=YEAR('Rent Roll'!$C25),MONTH(AQ$3)=MONTH('Rent Roll'!$C25)),(AQ$4-DAY('Rent Roll'!$C25)+1)/AQ$4,IF(AND(YEAR(AQ$3)=YEAR('Rent Roll'!$D25),MONTH(AQ$3)=MONTH('Rent Roll'!$D25)),DAY('Rent Roll'!$D25)/AQ$4,AQ51))</f>
        <v>0</v>
      </c>
      <c r="AR95" s="567">
        <f>IF(AND(YEAR(AR$3)=YEAR('Rent Roll'!$C25),MONTH(AR$3)=MONTH('Rent Roll'!$C25)),(AR$4-DAY('Rent Roll'!$C25)+1)/AR$4,IF(AND(YEAR(AR$3)=YEAR('Rent Roll'!$D25),MONTH(AR$3)=MONTH('Rent Roll'!$D25)),DAY('Rent Roll'!$D25)/AR$4,AR51))</f>
        <v>0</v>
      </c>
      <c r="AS95" s="567">
        <f>IF(AND(YEAR(AS$3)=YEAR('Rent Roll'!$C25),MONTH(AS$3)=MONTH('Rent Roll'!$C25)),(AS$4-DAY('Rent Roll'!$C25)+1)/AS$4,IF(AND(YEAR(AS$3)=YEAR('Rent Roll'!$D25),MONTH(AS$3)=MONTH('Rent Roll'!$D25)),DAY('Rent Roll'!$D25)/AS$4,AS51))</f>
        <v>0</v>
      </c>
      <c r="AT95" s="567">
        <f>IF(AND(YEAR(AT$3)=YEAR('Rent Roll'!$C25),MONTH(AT$3)=MONTH('Rent Roll'!$C25)),(AT$4-DAY('Rent Roll'!$C25)+1)/AT$4,IF(AND(YEAR(AT$3)=YEAR('Rent Roll'!$D25),MONTH(AT$3)=MONTH('Rent Roll'!$D25)),DAY('Rent Roll'!$D25)/AT$4,AT51))</f>
        <v>0</v>
      </c>
      <c r="AU95" s="567">
        <f>IF(AND(YEAR(AU$3)=YEAR('Rent Roll'!$C25),MONTH(AU$3)=MONTH('Rent Roll'!$C25)),(AU$4-DAY('Rent Roll'!$C25)+1)/AU$4,IF(AND(YEAR(AU$3)=YEAR('Rent Roll'!$D25),MONTH(AU$3)=MONTH('Rent Roll'!$D25)),DAY('Rent Roll'!$D25)/AU$4,AU51))</f>
        <v>0</v>
      </c>
      <c r="AV95" s="567">
        <f>IF(AND(YEAR(AV$3)=YEAR('Rent Roll'!$C25),MONTH(AV$3)=MONTH('Rent Roll'!$C25)),(AV$4-DAY('Rent Roll'!$C25)+1)/AV$4,IF(AND(YEAR(AV$3)=YEAR('Rent Roll'!$D25),MONTH(AV$3)=MONTH('Rent Roll'!$D25)),DAY('Rent Roll'!$D25)/AV$4,AV51))</f>
        <v>0</v>
      </c>
      <c r="AW95" s="567">
        <f>IF(AND(YEAR(AW$3)=YEAR('Rent Roll'!$C25),MONTH(AW$3)=MONTH('Rent Roll'!$C25)),(AW$4-DAY('Rent Roll'!$C25)+1)/AW$4,IF(AND(YEAR(AW$3)=YEAR('Rent Roll'!$D25),MONTH(AW$3)=MONTH('Rent Roll'!$D25)),DAY('Rent Roll'!$D25)/AW$4,AW51))</f>
        <v>0</v>
      </c>
      <c r="AX95" s="567">
        <f>IF(AND(YEAR(AX$3)=YEAR('Rent Roll'!$C25),MONTH(AX$3)=MONTH('Rent Roll'!$C25)),(AX$4-DAY('Rent Roll'!$C25)+1)/AX$4,IF(AND(YEAR(AX$3)=YEAR('Rent Roll'!$D25),MONTH(AX$3)=MONTH('Rent Roll'!$D25)),DAY('Rent Roll'!$D25)/AX$4,AX51))</f>
        <v>0</v>
      </c>
      <c r="AY95" s="567">
        <f>IF(AND(YEAR(AY$3)=YEAR('Rent Roll'!$C25),MONTH(AY$3)=MONTH('Rent Roll'!$C25)),(AY$4-DAY('Rent Roll'!$C25)+1)/AY$4,IF(AND(YEAR(AY$3)=YEAR('Rent Roll'!$D25),MONTH(AY$3)=MONTH('Rent Roll'!$D25)),DAY('Rent Roll'!$D25)/AY$4,AY51))</f>
        <v>0</v>
      </c>
      <c r="AZ95" s="567">
        <f>IF(AND(YEAR(AZ$3)=YEAR('Rent Roll'!$C25),MONTH(AZ$3)=MONTH('Rent Roll'!$C25)),(AZ$4-DAY('Rent Roll'!$C25)+1)/AZ$4,IF(AND(YEAR(AZ$3)=YEAR('Rent Roll'!$D25),MONTH(AZ$3)=MONTH('Rent Roll'!$D25)),DAY('Rent Roll'!$D25)/AZ$4,AZ51))</f>
        <v>0</v>
      </c>
      <c r="BA95" s="567">
        <f>IF(AND(YEAR(BA$3)=YEAR('Rent Roll'!$C25),MONTH(BA$3)=MONTH('Rent Roll'!$C25)),(BA$4-DAY('Rent Roll'!$C25)+1)/BA$4,IF(AND(YEAR(BA$3)=YEAR('Rent Roll'!$D25),MONTH(BA$3)=MONTH('Rent Roll'!$D25)),DAY('Rent Roll'!$D25)/BA$4,BA51))</f>
        <v>0</v>
      </c>
      <c r="BB95" s="767">
        <f>IF(AND(YEAR(BB$3)=YEAR('Rent Roll'!$C25),MONTH(BB$3)=MONTH('Rent Roll'!$C25)),(BB$4-DAY('Rent Roll'!$C25)+1)/BB$4,IF(AND(YEAR(BB$3)=YEAR('Rent Roll'!$D25),MONTH(BB$3)=MONTH('Rent Roll'!$D25)),DAY('Rent Roll'!$D25)/BB$4,BB51))</f>
        <v>0</v>
      </c>
      <c r="BC95" s="768">
        <f>IF(AND(YEAR(BC$3)=YEAR('Rent Roll'!$C25),MONTH(BC$3)=MONTH('Rent Roll'!$C25)),(BC$4-DAY('Rent Roll'!$C25)+1)/BC$4,IF(AND(YEAR(BC$3)=YEAR('Rent Roll'!$D25),MONTH(BC$3)=MONTH('Rent Roll'!$D25)),DAY('Rent Roll'!$D25)/BC$4,BC51))</f>
        <v>0</v>
      </c>
      <c r="BD95" s="567">
        <f>IF(AND(YEAR(BD$3)=YEAR('Rent Roll'!$C25),MONTH(BD$3)=MONTH('Rent Roll'!$C25)),(BD$4-DAY('Rent Roll'!$C25)+1)/BD$4,IF(AND(YEAR(BD$3)=YEAR('Rent Roll'!$D25),MONTH(BD$3)=MONTH('Rent Roll'!$D25)),DAY('Rent Roll'!$D25)/BD$4,BD51))</f>
        <v>0</v>
      </c>
      <c r="BE95" s="567">
        <f>IF(AND(YEAR(BE$3)=YEAR('Rent Roll'!$C25),MONTH(BE$3)=MONTH('Rent Roll'!$C25)),(BE$4-DAY('Rent Roll'!$C25)+1)/BE$4,IF(AND(YEAR(BE$3)=YEAR('Rent Roll'!$D25),MONTH(BE$3)=MONTH('Rent Roll'!$D25)),DAY('Rent Roll'!$D25)/BE$4,BE51))</f>
        <v>0</v>
      </c>
      <c r="BF95" s="567">
        <f>IF(AND(YEAR(BF$3)=YEAR('Rent Roll'!$C25),MONTH(BF$3)=MONTH('Rent Roll'!$C25)),(BF$4-DAY('Rent Roll'!$C25)+1)/BF$4,IF(AND(YEAR(BF$3)=YEAR('Rent Roll'!$D25),MONTH(BF$3)=MONTH('Rent Roll'!$D25)),DAY('Rent Roll'!$D25)/BF$4,BF51))</f>
        <v>0</v>
      </c>
      <c r="BG95" s="567">
        <f>IF(AND(YEAR(BG$3)=YEAR('Rent Roll'!$C25),MONTH(BG$3)=MONTH('Rent Roll'!$C25)),(BG$4-DAY('Rent Roll'!$C25)+1)/BG$4,IF(AND(YEAR(BG$3)=YEAR('Rent Roll'!$D25),MONTH(BG$3)=MONTH('Rent Roll'!$D25)),DAY('Rent Roll'!$D25)/BG$4,BG51))</f>
        <v>0</v>
      </c>
      <c r="BH95" s="567">
        <f>IF(AND(YEAR(BH$3)=YEAR('Rent Roll'!$C25),MONTH(BH$3)=MONTH('Rent Roll'!$C25)),(BH$4-DAY('Rent Roll'!$C25)+1)/BH$4,IF(AND(YEAR(BH$3)=YEAR('Rent Roll'!$D25),MONTH(BH$3)=MONTH('Rent Roll'!$D25)),DAY('Rent Roll'!$D25)/BH$4,BH51))</f>
        <v>0</v>
      </c>
      <c r="BI95" s="567">
        <f>IF(AND(YEAR(BI$3)=YEAR('Rent Roll'!$C25),MONTH(BI$3)=MONTH('Rent Roll'!$C25)),(BI$4-DAY('Rent Roll'!$C25)+1)/BI$4,IF(AND(YEAR(BI$3)=YEAR('Rent Roll'!$D25),MONTH(BI$3)=MONTH('Rent Roll'!$D25)),DAY('Rent Roll'!$D25)/BI$4,BI51))</f>
        <v>0</v>
      </c>
      <c r="BJ95" s="567">
        <f>IF(AND(YEAR(BJ$3)=YEAR('Rent Roll'!$C25),MONTH(BJ$3)=MONTH('Rent Roll'!$C25)),(BJ$4-DAY('Rent Roll'!$C25)+1)/BJ$4,IF(AND(YEAR(BJ$3)=YEAR('Rent Roll'!$D25),MONTH(BJ$3)=MONTH('Rent Roll'!$D25)),DAY('Rent Roll'!$D25)/BJ$4,BJ51))</f>
        <v>0</v>
      </c>
      <c r="BK95" s="567">
        <f>IF(AND(YEAR(BK$3)=YEAR('Rent Roll'!$C25),MONTH(BK$3)=MONTH('Rent Roll'!$C25)),(BK$4-DAY('Rent Roll'!$C25)+1)/BK$4,IF(AND(YEAR(BK$3)=YEAR('Rent Roll'!$D25),MONTH(BK$3)=MONTH('Rent Roll'!$D25)),DAY('Rent Roll'!$D25)/BK$4,BK51))</f>
        <v>0</v>
      </c>
      <c r="BL95" s="567">
        <f>IF(AND(YEAR(BL$3)=YEAR('Rent Roll'!$C25),MONTH(BL$3)=MONTH('Rent Roll'!$C25)),(BL$4-DAY('Rent Roll'!$C25)+1)/BL$4,IF(AND(YEAR(BL$3)=YEAR('Rent Roll'!$D25),MONTH(BL$3)=MONTH('Rent Roll'!$D25)),DAY('Rent Roll'!$D25)/BL$4,BL51))</f>
        <v>0</v>
      </c>
      <c r="BM95" s="567">
        <f>IF(AND(YEAR(BM$3)=YEAR('Rent Roll'!$C25),MONTH(BM$3)=MONTH('Rent Roll'!$C25)),(BM$4-DAY('Rent Roll'!$C25)+1)/BM$4,IF(AND(YEAR(BM$3)=YEAR('Rent Roll'!$D25),MONTH(BM$3)=MONTH('Rent Roll'!$D25)),DAY('Rent Roll'!$D25)/BM$4,BM51))</f>
        <v>0</v>
      </c>
      <c r="BN95" s="767">
        <f>IF(AND(YEAR(BN$3)=YEAR('Rent Roll'!$C25),MONTH(BN$3)=MONTH('Rent Roll'!$C25)),(BN$4-DAY('Rent Roll'!$C25)+1)/BN$4,IF(AND(YEAR(BN$3)=YEAR('Rent Roll'!$D25),MONTH(BN$3)=MONTH('Rent Roll'!$D25)),DAY('Rent Roll'!$D25)/BN$4,BN51))</f>
        <v>0</v>
      </c>
      <c r="BO95" s="768">
        <f>IF(AND(YEAR(BO$3)=YEAR('Rent Roll'!$C25),MONTH(BO$3)=MONTH('Rent Roll'!$C25)),(BO$4-DAY('Rent Roll'!$C25)+1)/BO$4,IF(AND(YEAR(BO$3)=YEAR('Rent Roll'!$D25),MONTH(BO$3)=MONTH('Rent Roll'!$D25)),DAY('Rent Roll'!$D25)/BO$4,BO51))</f>
        <v>0</v>
      </c>
      <c r="BP95" s="567">
        <f>IF(AND(YEAR(BP$3)=YEAR('Rent Roll'!$C25),MONTH(BP$3)=MONTH('Rent Roll'!$C25)),(BP$4-DAY('Rent Roll'!$C25)+1)/BP$4,IF(AND(YEAR(BP$3)=YEAR('Rent Roll'!$D25),MONTH(BP$3)=MONTH('Rent Roll'!$D25)),DAY('Rent Roll'!$D25)/BP$4,BP51))</f>
        <v>0</v>
      </c>
      <c r="BQ95" s="567">
        <f>IF(AND(YEAR(BQ$3)=YEAR('Rent Roll'!$C25),MONTH(BQ$3)=MONTH('Rent Roll'!$C25)),(BQ$4-DAY('Rent Roll'!$C25)+1)/BQ$4,IF(AND(YEAR(BQ$3)=YEAR('Rent Roll'!$D25),MONTH(BQ$3)=MONTH('Rent Roll'!$D25)),DAY('Rent Roll'!$D25)/BQ$4,BQ51))</f>
        <v>0</v>
      </c>
      <c r="BR95" s="567">
        <f>IF(AND(YEAR(BR$3)=YEAR('Rent Roll'!$C25),MONTH(BR$3)=MONTH('Rent Roll'!$C25)),(BR$4-DAY('Rent Roll'!$C25)+1)/BR$4,IF(AND(YEAR(BR$3)=YEAR('Rent Roll'!$D25),MONTH(BR$3)=MONTH('Rent Roll'!$D25)),DAY('Rent Roll'!$D25)/BR$4,BR51))</f>
        <v>0</v>
      </c>
      <c r="BS95" s="567">
        <f>IF(AND(YEAR(BS$3)=YEAR('Rent Roll'!$C25),MONTH(BS$3)=MONTH('Rent Roll'!$C25)),(BS$4-DAY('Rent Roll'!$C25)+1)/BS$4,IF(AND(YEAR(BS$3)=YEAR('Rent Roll'!$D25),MONTH(BS$3)=MONTH('Rent Roll'!$D25)),DAY('Rent Roll'!$D25)/BS$4,BS51))</f>
        <v>0</v>
      </c>
      <c r="BT95" s="567">
        <f>IF(AND(YEAR(BT$3)=YEAR('Rent Roll'!$C25),MONTH(BT$3)=MONTH('Rent Roll'!$C25)),(BT$4-DAY('Rent Roll'!$C25)+1)/BT$4,IF(AND(YEAR(BT$3)=YEAR('Rent Roll'!$D25),MONTH(BT$3)=MONTH('Rent Roll'!$D25)),DAY('Rent Roll'!$D25)/BT$4,BT51))</f>
        <v>0</v>
      </c>
      <c r="BU95" s="567">
        <f>IF(AND(YEAR(BU$3)=YEAR('Rent Roll'!$C25),MONTH(BU$3)=MONTH('Rent Roll'!$C25)),(BU$4-DAY('Rent Roll'!$C25)+1)/BU$4,IF(AND(YEAR(BU$3)=YEAR('Rent Roll'!$D25),MONTH(BU$3)=MONTH('Rent Roll'!$D25)),DAY('Rent Roll'!$D25)/BU$4,BU51))</f>
        <v>0</v>
      </c>
      <c r="BV95" s="567">
        <f>IF(AND(YEAR(BV$3)=YEAR('Rent Roll'!$C25),MONTH(BV$3)=MONTH('Rent Roll'!$C25)),(BV$4-DAY('Rent Roll'!$C25)+1)/BV$4,IF(AND(YEAR(BV$3)=YEAR('Rent Roll'!$D25),MONTH(BV$3)=MONTH('Rent Roll'!$D25)),DAY('Rent Roll'!$D25)/BV$4,BV51))</f>
        <v>0</v>
      </c>
      <c r="BW95" s="567">
        <f>IF(AND(YEAR(BW$3)=YEAR('Rent Roll'!$C25),MONTH(BW$3)=MONTH('Rent Roll'!$C25)),(BW$4-DAY('Rent Roll'!$C25)+1)/BW$4,IF(AND(YEAR(BW$3)=YEAR('Rent Roll'!$D25),MONTH(BW$3)=MONTH('Rent Roll'!$D25)),DAY('Rent Roll'!$D25)/BW$4,BW51))</f>
        <v>0</v>
      </c>
      <c r="BX95" s="567">
        <f>IF(AND(YEAR(BX$3)=YEAR('Rent Roll'!$C25),MONTH(BX$3)=MONTH('Rent Roll'!$C25)),(BX$4-DAY('Rent Roll'!$C25)+1)/BX$4,IF(AND(YEAR(BX$3)=YEAR('Rent Roll'!$D25),MONTH(BX$3)=MONTH('Rent Roll'!$D25)),DAY('Rent Roll'!$D25)/BX$4,BX51))</f>
        <v>0</v>
      </c>
      <c r="BY95" s="567">
        <f>IF(AND(YEAR(BY$3)=YEAR('Rent Roll'!$C25),MONTH(BY$3)=MONTH('Rent Roll'!$C25)),(BY$4-DAY('Rent Roll'!$C25)+1)/BY$4,IF(AND(YEAR(BY$3)=YEAR('Rent Roll'!$D25),MONTH(BY$3)=MONTH('Rent Roll'!$D25)),DAY('Rent Roll'!$D25)/BY$4,BY51))</f>
        <v>0</v>
      </c>
      <c r="BZ95" s="767">
        <f>IF(AND(YEAR(BZ$3)=YEAR('Rent Roll'!$C25),MONTH(BZ$3)=MONTH('Rent Roll'!$C25)),(BZ$4-DAY('Rent Roll'!$C25)+1)/BZ$4,IF(AND(YEAR(BZ$3)=YEAR('Rent Roll'!$D25),MONTH(BZ$3)=MONTH('Rent Roll'!$D25)),DAY('Rent Roll'!$D25)/BZ$4,BZ51))</f>
        <v>0</v>
      </c>
      <c r="CA95" s="768">
        <f>IF(AND(YEAR(CA$3)=YEAR('Rent Roll'!$C25),MONTH(CA$3)=MONTH('Rent Roll'!$C25)),(CA$4-DAY('Rent Roll'!$C25)+1)/CA$4,IF(AND(YEAR(CA$3)=YEAR('Rent Roll'!$D25),MONTH(CA$3)=MONTH('Rent Roll'!$D25)),DAY('Rent Roll'!$D25)/CA$4,CA51))</f>
        <v>0</v>
      </c>
      <c r="CB95" s="567">
        <f>IF(AND(YEAR(CB$3)=YEAR('Rent Roll'!$C25),MONTH(CB$3)=MONTH('Rent Roll'!$C25)),(CB$4-DAY('Rent Roll'!$C25)+1)/CB$4,IF(AND(YEAR(CB$3)=YEAR('Rent Roll'!$D25),MONTH(CB$3)=MONTH('Rent Roll'!$D25)),DAY('Rent Roll'!$D25)/CB$4,CB51))</f>
        <v>0</v>
      </c>
      <c r="CC95" s="567">
        <f>IF(AND(YEAR(CC$3)=YEAR('Rent Roll'!$C25),MONTH(CC$3)=MONTH('Rent Roll'!$C25)),(CC$4-DAY('Rent Roll'!$C25)+1)/CC$4,IF(AND(YEAR(CC$3)=YEAR('Rent Roll'!$D25),MONTH(CC$3)=MONTH('Rent Roll'!$D25)),DAY('Rent Roll'!$D25)/CC$4,CC51))</f>
        <v>0</v>
      </c>
      <c r="CD95" s="567">
        <f>IF(AND(YEAR(CD$3)=YEAR('Rent Roll'!$C25),MONTH(CD$3)=MONTH('Rent Roll'!$C25)),(CD$4-DAY('Rent Roll'!$C25)+1)/CD$4,IF(AND(YEAR(CD$3)=YEAR('Rent Roll'!$D25),MONTH(CD$3)=MONTH('Rent Roll'!$D25)),DAY('Rent Roll'!$D25)/CD$4,CD51))</f>
        <v>0</v>
      </c>
      <c r="CE95" s="567">
        <f>IF(AND(YEAR(CE$3)=YEAR('Rent Roll'!$C25),MONTH(CE$3)=MONTH('Rent Roll'!$C25)),(CE$4-DAY('Rent Roll'!$C25)+1)/CE$4,IF(AND(YEAR(CE$3)=YEAR('Rent Roll'!$D25),MONTH(CE$3)=MONTH('Rent Roll'!$D25)),DAY('Rent Roll'!$D25)/CE$4,CE51))</f>
        <v>0</v>
      </c>
      <c r="CF95" s="567">
        <f>IF(AND(YEAR(CF$3)=YEAR('Rent Roll'!$C25),MONTH(CF$3)=MONTH('Rent Roll'!$C25)),(CF$4-DAY('Rent Roll'!$C25)+1)/CF$4,IF(AND(YEAR(CF$3)=YEAR('Rent Roll'!$D25),MONTH(CF$3)=MONTH('Rent Roll'!$D25)),DAY('Rent Roll'!$D25)/CF$4,CF51))</f>
        <v>0</v>
      </c>
      <c r="CG95" s="567">
        <f>IF(AND(YEAR(CG$3)=YEAR('Rent Roll'!$C25),MONTH(CG$3)=MONTH('Rent Roll'!$C25)),(CG$4-DAY('Rent Roll'!$C25)+1)/CG$4,IF(AND(YEAR(CG$3)=YEAR('Rent Roll'!$D25),MONTH(CG$3)=MONTH('Rent Roll'!$D25)),DAY('Rent Roll'!$D25)/CG$4,CG51))</f>
        <v>0</v>
      </c>
      <c r="CH95" s="567">
        <f>IF(AND(YEAR(CH$3)=YEAR('Rent Roll'!$C25),MONTH(CH$3)=MONTH('Rent Roll'!$C25)),(CH$4-DAY('Rent Roll'!$C25)+1)/CH$4,IF(AND(YEAR(CH$3)=YEAR('Rent Roll'!$D25),MONTH(CH$3)=MONTH('Rent Roll'!$D25)),DAY('Rent Roll'!$D25)/CH$4,CH51))</f>
        <v>0</v>
      </c>
      <c r="CI95" s="567">
        <f>IF(AND(YEAR(CI$3)=YEAR('Rent Roll'!$C25),MONTH(CI$3)=MONTH('Rent Roll'!$C25)),(CI$4-DAY('Rent Roll'!$C25)+1)/CI$4,IF(AND(YEAR(CI$3)=YEAR('Rent Roll'!$D25),MONTH(CI$3)=MONTH('Rent Roll'!$D25)),DAY('Rent Roll'!$D25)/CI$4,CI51))</f>
        <v>0</v>
      </c>
      <c r="CJ95" s="567">
        <f>IF(AND(YEAR(CJ$3)=YEAR('Rent Roll'!$C25),MONTH(CJ$3)=MONTH('Rent Roll'!$C25)),(CJ$4-DAY('Rent Roll'!$C25)+1)/CJ$4,IF(AND(YEAR(CJ$3)=YEAR('Rent Roll'!$D25),MONTH(CJ$3)=MONTH('Rent Roll'!$D25)),DAY('Rent Roll'!$D25)/CJ$4,CJ51))</f>
        <v>0</v>
      </c>
      <c r="CK95" s="567">
        <f>IF(AND(YEAR(CK$3)=YEAR('Rent Roll'!$C25),MONTH(CK$3)=MONTH('Rent Roll'!$C25)),(CK$4-DAY('Rent Roll'!$C25)+1)/CK$4,IF(AND(YEAR(CK$3)=YEAR('Rent Roll'!$D25),MONTH(CK$3)=MONTH('Rent Roll'!$D25)),DAY('Rent Roll'!$D25)/CK$4,CK51))</f>
        <v>0</v>
      </c>
      <c r="CL95" s="767">
        <f>IF(AND(YEAR(CL$3)=YEAR('Rent Roll'!$C25),MONTH(CL$3)=MONTH('Rent Roll'!$C25)),(CL$4-DAY('Rent Roll'!$C25)+1)/CL$4,IF(AND(YEAR(CL$3)=YEAR('Rent Roll'!$D25),MONTH(CL$3)=MONTH('Rent Roll'!$D25)),DAY('Rent Roll'!$D25)/CL$4,CL51))</f>
        <v>0</v>
      </c>
      <c r="CM95" s="768">
        <f>IF(AND(YEAR(CM$3)=YEAR('Rent Roll'!$C25),MONTH(CM$3)=MONTH('Rent Roll'!$C25)),(CM$4-DAY('Rent Roll'!$C25)+1)/CM$4,IF(AND(YEAR(CM$3)=YEAR('Rent Roll'!$D25),MONTH(CM$3)=MONTH('Rent Roll'!$D25)),DAY('Rent Roll'!$D25)/CM$4,CM51))</f>
        <v>0</v>
      </c>
      <c r="CN95" s="567">
        <f>IF(AND(YEAR(CN$3)=YEAR('Rent Roll'!$C25),MONTH(CN$3)=MONTH('Rent Roll'!$C25)),(CN$4-DAY('Rent Roll'!$C25)+1)/CN$4,IF(AND(YEAR(CN$3)=YEAR('Rent Roll'!$D25),MONTH(CN$3)=MONTH('Rent Roll'!$D25)),DAY('Rent Roll'!$D25)/CN$4,CN51))</f>
        <v>0</v>
      </c>
      <c r="CO95" s="567">
        <f>IF(AND(YEAR(CO$3)=YEAR('Rent Roll'!$C25),MONTH(CO$3)=MONTH('Rent Roll'!$C25)),(CO$4-DAY('Rent Roll'!$C25)+1)/CO$4,IF(AND(YEAR(CO$3)=YEAR('Rent Roll'!$D25),MONTH(CO$3)=MONTH('Rent Roll'!$D25)),DAY('Rent Roll'!$D25)/CO$4,CO51))</f>
        <v>0</v>
      </c>
      <c r="CP95" s="567">
        <f>IF(AND(YEAR(CP$3)=YEAR('Rent Roll'!$C25),MONTH(CP$3)=MONTH('Rent Roll'!$C25)),(CP$4-DAY('Rent Roll'!$C25)+1)/CP$4,IF(AND(YEAR(CP$3)=YEAR('Rent Roll'!$D25),MONTH(CP$3)=MONTH('Rent Roll'!$D25)),DAY('Rent Roll'!$D25)/CP$4,CP51))</f>
        <v>0</v>
      </c>
      <c r="CQ95" s="567">
        <f>IF(AND(YEAR(CQ$3)=YEAR('Rent Roll'!$C25),MONTH(CQ$3)=MONTH('Rent Roll'!$C25)),(CQ$4-DAY('Rent Roll'!$C25)+1)/CQ$4,IF(AND(YEAR(CQ$3)=YEAR('Rent Roll'!$D25),MONTH(CQ$3)=MONTH('Rent Roll'!$D25)),DAY('Rent Roll'!$D25)/CQ$4,CQ51))</f>
        <v>0</v>
      </c>
      <c r="CR95" s="567">
        <f>IF(AND(YEAR(CR$3)=YEAR('Rent Roll'!$C25),MONTH(CR$3)=MONTH('Rent Roll'!$C25)),(CR$4-DAY('Rent Roll'!$C25)+1)/CR$4,IF(AND(YEAR(CR$3)=YEAR('Rent Roll'!$D25),MONTH(CR$3)=MONTH('Rent Roll'!$D25)),DAY('Rent Roll'!$D25)/CR$4,CR51))</f>
        <v>0</v>
      </c>
      <c r="CS95" s="567">
        <f>IF(AND(YEAR(CS$3)=YEAR('Rent Roll'!$C25),MONTH(CS$3)=MONTH('Rent Roll'!$C25)),(CS$4-DAY('Rent Roll'!$C25)+1)/CS$4,IF(AND(YEAR(CS$3)=YEAR('Rent Roll'!$D25),MONTH(CS$3)=MONTH('Rent Roll'!$D25)),DAY('Rent Roll'!$D25)/CS$4,CS51))</f>
        <v>0</v>
      </c>
      <c r="CT95" s="567">
        <f>IF(AND(YEAR(CT$3)=YEAR('Rent Roll'!$C25),MONTH(CT$3)=MONTH('Rent Roll'!$C25)),(CT$4-DAY('Rent Roll'!$C25)+1)/CT$4,IF(AND(YEAR(CT$3)=YEAR('Rent Roll'!$D25),MONTH(CT$3)=MONTH('Rent Roll'!$D25)),DAY('Rent Roll'!$D25)/CT$4,CT51))</f>
        <v>0</v>
      </c>
      <c r="CU95" s="567">
        <f>IF(AND(YEAR(CU$3)=YEAR('Rent Roll'!$C25),MONTH(CU$3)=MONTH('Rent Roll'!$C25)),(CU$4-DAY('Rent Roll'!$C25)+1)/CU$4,IF(AND(YEAR(CU$3)=YEAR('Rent Roll'!$D25),MONTH(CU$3)=MONTH('Rent Roll'!$D25)),DAY('Rent Roll'!$D25)/CU$4,CU51))</f>
        <v>0</v>
      </c>
      <c r="CV95" s="567">
        <f>IF(AND(YEAR(CV$3)=YEAR('Rent Roll'!$C25),MONTH(CV$3)=MONTH('Rent Roll'!$C25)),(CV$4-DAY('Rent Roll'!$C25)+1)/CV$4,IF(AND(YEAR(CV$3)=YEAR('Rent Roll'!$D25),MONTH(CV$3)=MONTH('Rent Roll'!$D25)),DAY('Rent Roll'!$D25)/CV$4,CV51))</f>
        <v>0</v>
      </c>
      <c r="CW95" s="567">
        <f>IF(AND(YEAR(CW$3)=YEAR('Rent Roll'!$C25),MONTH(CW$3)=MONTH('Rent Roll'!$C25)),(CW$4-DAY('Rent Roll'!$C25)+1)/CW$4,IF(AND(YEAR(CW$3)=YEAR('Rent Roll'!$D25),MONTH(CW$3)=MONTH('Rent Roll'!$D25)),DAY('Rent Roll'!$D25)/CW$4,CW51))</f>
        <v>0</v>
      </c>
      <c r="CX95" s="767">
        <f>IF(AND(YEAR(CX$3)=YEAR('Rent Roll'!$C25),MONTH(CX$3)=MONTH('Rent Roll'!$C25)),(CX$4-DAY('Rent Roll'!$C25)+1)/CX$4,IF(AND(YEAR(CX$3)=YEAR('Rent Roll'!$D25),MONTH(CX$3)=MONTH('Rent Roll'!$D25)),DAY('Rent Roll'!$D25)/CX$4,CX51))</f>
        <v>0</v>
      </c>
      <c r="CY95" s="768">
        <f>IF(AND(YEAR(CY$3)=YEAR('Rent Roll'!$C25),MONTH(CY$3)=MONTH('Rent Roll'!$C25)),(CY$4-DAY('Rent Roll'!$C25)+1)/CY$4,IF(AND(YEAR(CY$3)=YEAR('Rent Roll'!$D25),MONTH(CY$3)=MONTH('Rent Roll'!$D25)),DAY('Rent Roll'!$D25)/CY$4,CY51))</f>
        <v>0</v>
      </c>
      <c r="CZ95" s="567">
        <f>IF(AND(YEAR(CZ$3)=YEAR('Rent Roll'!$C25),MONTH(CZ$3)=MONTH('Rent Roll'!$C25)),(CZ$4-DAY('Rent Roll'!$C25)+1)/CZ$4,IF(AND(YEAR(CZ$3)=YEAR('Rent Roll'!$D25),MONTH(CZ$3)=MONTH('Rent Roll'!$D25)),DAY('Rent Roll'!$D25)/CZ$4,CZ51))</f>
        <v>0</v>
      </c>
      <c r="DA95" s="567">
        <f>IF(AND(YEAR(DA$3)=YEAR('Rent Roll'!$C25),MONTH(DA$3)=MONTH('Rent Roll'!$C25)),(DA$4-DAY('Rent Roll'!$C25)+1)/DA$4,IF(AND(YEAR(DA$3)=YEAR('Rent Roll'!$D25),MONTH(DA$3)=MONTH('Rent Roll'!$D25)),DAY('Rent Roll'!$D25)/DA$4,DA51))</f>
        <v>0</v>
      </c>
      <c r="DB95" s="567">
        <f>IF(AND(YEAR(DB$3)=YEAR('Rent Roll'!$C25),MONTH(DB$3)=MONTH('Rent Roll'!$C25)),(DB$4-DAY('Rent Roll'!$C25)+1)/DB$4,IF(AND(YEAR(DB$3)=YEAR('Rent Roll'!$D25),MONTH(DB$3)=MONTH('Rent Roll'!$D25)),DAY('Rent Roll'!$D25)/DB$4,DB51))</f>
        <v>0</v>
      </c>
      <c r="DC95" s="567">
        <f>IF(AND(YEAR(DC$3)=YEAR('Rent Roll'!$C25),MONTH(DC$3)=MONTH('Rent Roll'!$C25)),(DC$4-DAY('Rent Roll'!$C25)+1)/DC$4,IF(AND(YEAR(DC$3)=YEAR('Rent Roll'!$D25),MONTH(DC$3)=MONTH('Rent Roll'!$D25)),DAY('Rent Roll'!$D25)/DC$4,DC51))</f>
        <v>0</v>
      </c>
      <c r="DD95" s="567">
        <f>IF(AND(YEAR(DD$3)=YEAR('Rent Roll'!$C25),MONTH(DD$3)=MONTH('Rent Roll'!$C25)),(DD$4-DAY('Rent Roll'!$C25)+1)/DD$4,IF(AND(YEAR(DD$3)=YEAR('Rent Roll'!$D25),MONTH(DD$3)=MONTH('Rent Roll'!$D25)),DAY('Rent Roll'!$D25)/DD$4,DD51))</f>
        <v>0</v>
      </c>
      <c r="DE95" s="567">
        <f>IF(AND(YEAR(DE$3)=YEAR('Rent Roll'!$C25),MONTH(DE$3)=MONTH('Rent Roll'!$C25)),(DE$4-DAY('Rent Roll'!$C25)+1)/DE$4,IF(AND(YEAR(DE$3)=YEAR('Rent Roll'!$D25),MONTH(DE$3)=MONTH('Rent Roll'!$D25)),DAY('Rent Roll'!$D25)/DE$4,DE51))</f>
        <v>0</v>
      </c>
      <c r="DF95" s="567">
        <f>IF(AND(YEAR(DF$3)=YEAR('Rent Roll'!$C25),MONTH(DF$3)=MONTH('Rent Roll'!$C25)),(DF$4-DAY('Rent Roll'!$C25)+1)/DF$4,IF(AND(YEAR(DF$3)=YEAR('Rent Roll'!$D25),MONTH(DF$3)=MONTH('Rent Roll'!$D25)),DAY('Rent Roll'!$D25)/DF$4,DF51))</f>
        <v>0</v>
      </c>
      <c r="DG95" s="567">
        <f>IF(AND(YEAR(DG$3)=YEAR('Rent Roll'!$C25),MONTH(DG$3)=MONTH('Rent Roll'!$C25)),(DG$4-DAY('Rent Roll'!$C25)+1)/DG$4,IF(AND(YEAR(DG$3)=YEAR('Rent Roll'!$D25),MONTH(DG$3)=MONTH('Rent Roll'!$D25)),DAY('Rent Roll'!$D25)/DG$4,DG51))</f>
        <v>0</v>
      </c>
      <c r="DH95" s="567">
        <f>IF(AND(YEAR(DH$3)=YEAR('Rent Roll'!$C25),MONTH(DH$3)=MONTH('Rent Roll'!$C25)),(DH$4-DAY('Rent Roll'!$C25)+1)/DH$4,IF(AND(YEAR(DH$3)=YEAR('Rent Roll'!$D25),MONTH(DH$3)=MONTH('Rent Roll'!$D25)),DAY('Rent Roll'!$D25)/DH$4,DH51))</f>
        <v>0</v>
      </c>
      <c r="DI95" s="567">
        <f>IF(AND(YEAR(DI$3)=YEAR('Rent Roll'!$C25),MONTH(DI$3)=MONTH('Rent Roll'!$C25)),(DI$4-DAY('Rent Roll'!$C25)+1)/DI$4,IF(AND(YEAR(DI$3)=YEAR('Rent Roll'!$D25),MONTH(DI$3)=MONTH('Rent Roll'!$D25)),DAY('Rent Roll'!$D25)/DI$4,DI51))</f>
        <v>0</v>
      </c>
      <c r="DJ95" s="767">
        <f>IF(AND(YEAR(DJ$3)=YEAR('Rent Roll'!$C25),MONTH(DJ$3)=MONTH('Rent Roll'!$C25)),(DJ$4-DAY('Rent Roll'!$C25)+1)/DJ$4,IF(AND(YEAR(DJ$3)=YEAR('Rent Roll'!$D25),MONTH(DJ$3)=MONTH('Rent Roll'!$D25)),DAY('Rent Roll'!$D25)/DJ$4,DJ51))</f>
        <v>0</v>
      </c>
      <c r="DK95" s="768">
        <f>IF(AND(YEAR(DK$3)=YEAR('Rent Roll'!$C25),MONTH(DK$3)=MONTH('Rent Roll'!$C25)),(DK$4-DAY('Rent Roll'!$C25)+1)/DK$4,IF(AND(YEAR(DK$3)=YEAR('Rent Roll'!$D25),MONTH(DK$3)=MONTH('Rent Roll'!$D25)),DAY('Rent Roll'!$D25)/DK$4,DK51))</f>
        <v>0</v>
      </c>
      <c r="DL95" s="567">
        <f>IF(AND(YEAR(DL$3)=YEAR('Rent Roll'!$C25),MONTH(DL$3)=MONTH('Rent Roll'!$C25)),(DL$4-DAY('Rent Roll'!$C25)+1)/DL$4,IF(AND(YEAR(DL$3)=YEAR('Rent Roll'!$D25),MONTH(DL$3)=MONTH('Rent Roll'!$D25)),DAY('Rent Roll'!$D25)/DL$4,DL51))</f>
        <v>0</v>
      </c>
      <c r="DM95" s="567">
        <f>IF(AND(YEAR(DM$3)=YEAR('Rent Roll'!$C25),MONTH(DM$3)=MONTH('Rent Roll'!$C25)),(DM$4-DAY('Rent Roll'!$C25)+1)/DM$4,IF(AND(YEAR(DM$3)=YEAR('Rent Roll'!$D25),MONTH(DM$3)=MONTH('Rent Roll'!$D25)),DAY('Rent Roll'!$D25)/DM$4,DM51))</f>
        <v>0</v>
      </c>
      <c r="DN95" s="567">
        <f>IF(AND(YEAR(DN$3)=YEAR('Rent Roll'!$C25),MONTH(DN$3)=MONTH('Rent Roll'!$C25)),(DN$4-DAY('Rent Roll'!$C25)+1)/DN$4,IF(AND(YEAR(DN$3)=YEAR('Rent Roll'!$D25),MONTH(DN$3)=MONTH('Rent Roll'!$D25)),DAY('Rent Roll'!$D25)/DN$4,DN51))</f>
        <v>0</v>
      </c>
      <c r="DO95" s="567">
        <f>IF(AND(YEAR(DO$3)=YEAR('Rent Roll'!$C25),MONTH(DO$3)=MONTH('Rent Roll'!$C25)),(DO$4-DAY('Rent Roll'!$C25)+1)/DO$4,IF(AND(YEAR(DO$3)=YEAR('Rent Roll'!$D25),MONTH(DO$3)=MONTH('Rent Roll'!$D25)),DAY('Rent Roll'!$D25)/DO$4,DO51))</f>
        <v>0</v>
      </c>
      <c r="DP95" s="567">
        <f>IF(AND(YEAR(DP$3)=YEAR('Rent Roll'!$C25),MONTH(DP$3)=MONTH('Rent Roll'!$C25)),(DP$4-DAY('Rent Roll'!$C25)+1)/DP$4,IF(AND(YEAR(DP$3)=YEAR('Rent Roll'!$D25),MONTH(DP$3)=MONTH('Rent Roll'!$D25)),DAY('Rent Roll'!$D25)/DP$4,DP51))</f>
        <v>0</v>
      </c>
      <c r="DQ95" s="567">
        <f>IF(AND(YEAR(DQ$3)=YEAR('Rent Roll'!$C25),MONTH(DQ$3)=MONTH('Rent Roll'!$C25)),(DQ$4-DAY('Rent Roll'!$C25)+1)/DQ$4,IF(AND(YEAR(DQ$3)=YEAR('Rent Roll'!$D25),MONTH(DQ$3)=MONTH('Rent Roll'!$D25)),DAY('Rent Roll'!$D25)/DQ$4,DQ51))</f>
        <v>0</v>
      </c>
      <c r="DR95" s="567">
        <f>IF(AND(YEAR(DR$3)=YEAR('Rent Roll'!$C25),MONTH(DR$3)=MONTH('Rent Roll'!$C25)),(DR$4-DAY('Rent Roll'!$C25)+1)/DR$4,IF(AND(YEAR(DR$3)=YEAR('Rent Roll'!$D25),MONTH(DR$3)=MONTH('Rent Roll'!$D25)),DAY('Rent Roll'!$D25)/DR$4,DR51))</f>
        <v>0</v>
      </c>
      <c r="DS95" s="567">
        <f>IF(AND(YEAR(DS$3)=YEAR('Rent Roll'!$C25),MONTH(DS$3)=MONTH('Rent Roll'!$C25)),(DS$4-DAY('Rent Roll'!$C25)+1)/DS$4,IF(AND(YEAR(DS$3)=YEAR('Rent Roll'!$D25),MONTH(DS$3)=MONTH('Rent Roll'!$D25)),DAY('Rent Roll'!$D25)/DS$4,DS51))</f>
        <v>0</v>
      </c>
      <c r="DT95" s="567">
        <f>IF(AND(YEAR(DT$3)=YEAR('Rent Roll'!$C25),MONTH(DT$3)=MONTH('Rent Roll'!$C25)),(DT$4-DAY('Rent Roll'!$C25)+1)/DT$4,IF(AND(YEAR(DT$3)=YEAR('Rent Roll'!$D25),MONTH(DT$3)=MONTH('Rent Roll'!$D25)),DAY('Rent Roll'!$D25)/DT$4,DT51))</f>
        <v>0</v>
      </c>
      <c r="DU95" s="567">
        <f>IF(AND(YEAR(DU$3)=YEAR('Rent Roll'!$C25),MONTH(DU$3)=MONTH('Rent Roll'!$C25)),(DU$4-DAY('Rent Roll'!$C25)+1)/DU$4,IF(AND(YEAR(DU$3)=YEAR('Rent Roll'!$D25),MONTH(DU$3)=MONTH('Rent Roll'!$D25)),DAY('Rent Roll'!$D25)/DU$4,DU51))</f>
        <v>0</v>
      </c>
      <c r="DV95" s="567">
        <f>IF(AND(YEAR(DV$3)=YEAR('Rent Roll'!$C25),MONTH(DV$3)=MONTH('Rent Roll'!$C25)),(DV$4-DAY('Rent Roll'!$C25)+1)/DV$4,IF(AND(YEAR(DV$3)=YEAR('Rent Roll'!$D25),MONTH(DV$3)=MONTH('Rent Roll'!$D25)),DAY('Rent Roll'!$D25)/DV$4,DV51))</f>
        <v>0</v>
      </c>
    </row>
    <row r="96" spans="1:126" s="563" customFormat="1" ht="12" customHeight="1" outlineLevel="1" x14ac:dyDescent="0.4">
      <c r="A96" s="730"/>
      <c r="B96" s="564">
        <f>'Rent Roll'!$B26</f>
        <v>0</v>
      </c>
      <c r="C96" s="565"/>
      <c r="D96" s="565"/>
      <c r="E96" s="566"/>
      <c r="F96" s="778">
        <f>IF(AND(YEAR(F$3)=YEAR('Rent Roll'!$C26),MONTH(F$3)=MONTH('Rent Roll'!$C26)),(F$4-DAY('Rent Roll'!$C26)+1)/F$4,IF(AND(YEAR(F$3)=YEAR('Rent Roll'!$D26),MONTH(F$3)=MONTH('Rent Roll'!$D26)),DAY('Rent Roll'!$D26)/F$4,F52))</f>
        <v>0</v>
      </c>
      <c r="G96" s="768">
        <f>IF(AND(YEAR(G$3)=YEAR('Rent Roll'!$C26),MONTH(G$3)=MONTH('Rent Roll'!$C26)),(G$4-DAY('Rent Roll'!$C26)+1)/G$4,IF(AND(YEAR(G$3)=YEAR('Rent Roll'!$D26),MONTH(G$3)=MONTH('Rent Roll'!$D26)),DAY('Rent Roll'!$D26)/G$4,G52))</f>
        <v>0</v>
      </c>
      <c r="H96" s="567">
        <f>IF(AND(YEAR(H$3)=YEAR('Rent Roll'!$C26),MONTH(H$3)=MONTH('Rent Roll'!$C26)),(H$4-DAY('Rent Roll'!$C26)+1)/H$4,IF(AND(YEAR(H$3)=YEAR('Rent Roll'!$D26),MONTH(H$3)=MONTH('Rent Roll'!$D26)),DAY('Rent Roll'!$D26)/H$4,H52))</f>
        <v>0</v>
      </c>
      <c r="I96" s="567">
        <f>IF(AND(YEAR(I$3)=YEAR('Rent Roll'!$C26),MONTH(I$3)=MONTH('Rent Roll'!$C26)),(I$4-DAY('Rent Roll'!$C26)+1)/I$4,IF(AND(YEAR(I$3)=YEAR('Rent Roll'!$D26),MONTH(I$3)=MONTH('Rent Roll'!$D26)),DAY('Rent Roll'!$D26)/I$4,I52))</f>
        <v>0</v>
      </c>
      <c r="J96" s="567">
        <f>IF(AND(YEAR(J$3)=YEAR('Rent Roll'!$C26),MONTH(J$3)=MONTH('Rent Roll'!$C26)),(J$4-DAY('Rent Roll'!$C26)+1)/J$4,IF(AND(YEAR(J$3)=YEAR('Rent Roll'!$D26),MONTH(J$3)=MONTH('Rent Roll'!$D26)),DAY('Rent Roll'!$D26)/J$4,J52))</f>
        <v>0</v>
      </c>
      <c r="K96" s="567">
        <f>IF(AND(YEAR(K$3)=YEAR('Rent Roll'!$C26),MONTH(K$3)=MONTH('Rent Roll'!$C26)),(K$4-DAY('Rent Roll'!$C26)+1)/K$4,IF(AND(YEAR(K$3)=YEAR('Rent Roll'!$D26),MONTH(K$3)=MONTH('Rent Roll'!$D26)),DAY('Rent Roll'!$D26)/K$4,K52))</f>
        <v>0</v>
      </c>
      <c r="L96" s="567">
        <f>IF(AND(YEAR(L$3)=YEAR('Rent Roll'!$C26),MONTH(L$3)=MONTH('Rent Roll'!$C26)),(L$4-DAY('Rent Roll'!$C26)+1)/L$4,IF(AND(YEAR(L$3)=YEAR('Rent Roll'!$D26),MONTH(L$3)=MONTH('Rent Roll'!$D26)),DAY('Rent Roll'!$D26)/L$4,L52))</f>
        <v>0</v>
      </c>
      <c r="M96" s="567">
        <f>IF(AND(YEAR(M$3)=YEAR('Rent Roll'!$C26),MONTH(M$3)=MONTH('Rent Roll'!$C26)),(M$4-DAY('Rent Roll'!$C26)+1)/M$4,IF(AND(YEAR(M$3)=YEAR('Rent Roll'!$D26),MONTH(M$3)=MONTH('Rent Roll'!$D26)),DAY('Rent Roll'!$D26)/M$4,M52))</f>
        <v>0</v>
      </c>
      <c r="N96" s="567">
        <f>IF(AND(YEAR(N$3)=YEAR('Rent Roll'!$C26),MONTH(N$3)=MONTH('Rent Roll'!$C26)),(N$4-DAY('Rent Roll'!$C26)+1)/N$4,IF(AND(YEAR(N$3)=YEAR('Rent Roll'!$D26),MONTH(N$3)=MONTH('Rent Roll'!$D26)),DAY('Rent Roll'!$D26)/N$4,N52))</f>
        <v>0</v>
      </c>
      <c r="O96" s="567">
        <f>IF(AND(YEAR(O$3)=YEAR('Rent Roll'!$C26),MONTH(O$3)=MONTH('Rent Roll'!$C26)),(O$4-DAY('Rent Roll'!$C26)+1)/O$4,IF(AND(YEAR(O$3)=YEAR('Rent Roll'!$D26),MONTH(O$3)=MONTH('Rent Roll'!$D26)),DAY('Rent Roll'!$D26)/O$4,O52))</f>
        <v>0</v>
      </c>
      <c r="P96" s="567">
        <f>IF(AND(YEAR(P$3)=YEAR('Rent Roll'!$C26),MONTH(P$3)=MONTH('Rent Roll'!$C26)),(P$4-DAY('Rent Roll'!$C26)+1)/P$4,IF(AND(YEAR(P$3)=YEAR('Rent Roll'!$D26),MONTH(P$3)=MONTH('Rent Roll'!$D26)),DAY('Rent Roll'!$D26)/P$4,P52))</f>
        <v>0</v>
      </c>
      <c r="Q96" s="567">
        <f>IF(AND(YEAR(Q$3)=YEAR('Rent Roll'!$C26),MONTH(Q$3)=MONTH('Rent Roll'!$C26)),(Q$4-DAY('Rent Roll'!$C26)+1)/Q$4,IF(AND(YEAR(Q$3)=YEAR('Rent Roll'!$D26),MONTH(Q$3)=MONTH('Rent Roll'!$D26)),DAY('Rent Roll'!$D26)/Q$4,Q52))</f>
        <v>0</v>
      </c>
      <c r="R96" s="767">
        <f>IF(AND(YEAR(R$3)=YEAR('Rent Roll'!$C26),MONTH(R$3)=MONTH('Rent Roll'!$C26)),(R$4-DAY('Rent Roll'!$C26)+1)/R$4,IF(AND(YEAR(R$3)=YEAR('Rent Roll'!$D26),MONTH(R$3)=MONTH('Rent Roll'!$D26)),DAY('Rent Roll'!$D26)/R$4,R52))</f>
        <v>0</v>
      </c>
      <c r="S96" s="768">
        <f>IF(AND(YEAR(S$3)=YEAR('Rent Roll'!$C26),MONTH(S$3)=MONTH('Rent Roll'!$C26)),(S$4-DAY('Rent Roll'!$C26)+1)/S$4,IF(AND(YEAR(S$3)=YEAR('Rent Roll'!$D26),MONTH(S$3)=MONTH('Rent Roll'!$D26)),DAY('Rent Roll'!$D26)/S$4,S52))</f>
        <v>0</v>
      </c>
      <c r="T96" s="567">
        <f>IF(AND(YEAR(T$3)=YEAR('Rent Roll'!$C26),MONTH(T$3)=MONTH('Rent Roll'!$C26)),(T$4-DAY('Rent Roll'!$C26)+1)/T$4,IF(AND(YEAR(T$3)=YEAR('Rent Roll'!$D26),MONTH(T$3)=MONTH('Rent Roll'!$D26)),DAY('Rent Roll'!$D26)/T$4,T52))</f>
        <v>0</v>
      </c>
      <c r="U96" s="567">
        <f>IF(AND(YEAR(U$3)=YEAR('Rent Roll'!$C26),MONTH(U$3)=MONTH('Rent Roll'!$C26)),(U$4-DAY('Rent Roll'!$C26)+1)/U$4,IF(AND(YEAR(U$3)=YEAR('Rent Roll'!$D26),MONTH(U$3)=MONTH('Rent Roll'!$D26)),DAY('Rent Roll'!$D26)/U$4,U52))</f>
        <v>0</v>
      </c>
      <c r="V96" s="567">
        <f>IF(AND(YEAR(V$3)=YEAR('Rent Roll'!$C26),MONTH(V$3)=MONTH('Rent Roll'!$C26)),(V$4-DAY('Rent Roll'!$C26)+1)/V$4,IF(AND(YEAR(V$3)=YEAR('Rent Roll'!$D26),MONTH(V$3)=MONTH('Rent Roll'!$D26)),DAY('Rent Roll'!$D26)/V$4,V52))</f>
        <v>0</v>
      </c>
      <c r="W96" s="567">
        <f>IF(AND(YEAR(W$3)=YEAR('Rent Roll'!$C26),MONTH(W$3)=MONTH('Rent Roll'!$C26)),(W$4-DAY('Rent Roll'!$C26)+1)/W$4,IF(AND(YEAR(W$3)=YEAR('Rent Roll'!$D26),MONTH(W$3)=MONTH('Rent Roll'!$D26)),DAY('Rent Roll'!$D26)/W$4,W52))</f>
        <v>0</v>
      </c>
      <c r="X96" s="567">
        <f>IF(AND(YEAR(X$3)=YEAR('Rent Roll'!$C26),MONTH(X$3)=MONTH('Rent Roll'!$C26)),(X$4-DAY('Rent Roll'!$C26)+1)/X$4,IF(AND(YEAR(X$3)=YEAR('Rent Roll'!$D26),MONTH(X$3)=MONTH('Rent Roll'!$D26)),DAY('Rent Roll'!$D26)/X$4,X52))</f>
        <v>0</v>
      </c>
      <c r="Y96" s="567">
        <f>IF(AND(YEAR(Y$3)=YEAR('Rent Roll'!$C26),MONTH(Y$3)=MONTH('Rent Roll'!$C26)),(Y$4-DAY('Rent Roll'!$C26)+1)/Y$4,IF(AND(YEAR(Y$3)=YEAR('Rent Roll'!$D26),MONTH(Y$3)=MONTH('Rent Roll'!$D26)),DAY('Rent Roll'!$D26)/Y$4,Y52))</f>
        <v>0</v>
      </c>
      <c r="Z96" s="567">
        <f>IF(AND(YEAR(Z$3)=YEAR('Rent Roll'!$C26),MONTH(Z$3)=MONTH('Rent Roll'!$C26)),(Z$4-DAY('Rent Roll'!$C26)+1)/Z$4,IF(AND(YEAR(Z$3)=YEAR('Rent Roll'!$D26),MONTH(Z$3)=MONTH('Rent Roll'!$D26)),DAY('Rent Roll'!$D26)/Z$4,Z52))</f>
        <v>0</v>
      </c>
      <c r="AA96" s="567">
        <f>IF(AND(YEAR(AA$3)=YEAR('Rent Roll'!$C26),MONTH(AA$3)=MONTH('Rent Roll'!$C26)),(AA$4-DAY('Rent Roll'!$C26)+1)/AA$4,IF(AND(YEAR(AA$3)=YEAR('Rent Roll'!$D26),MONTH(AA$3)=MONTH('Rent Roll'!$D26)),DAY('Rent Roll'!$D26)/AA$4,AA52))</f>
        <v>0</v>
      </c>
      <c r="AB96" s="567">
        <f>IF(AND(YEAR(AB$3)=YEAR('Rent Roll'!$C26),MONTH(AB$3)=MONTH('Rent Roll'!$C26)),(AB$4-DAY('Rent Roll'!$C26)+1)/AB$4,IF(AND(YEAR(AB$3)=YEAR('Rent Roll'!$D26),MONTH(AB$3)=MONTH('Rent Roll'!$D26)),DAY('Rent Roll'!$D26)/AB$4,AB52))</f>
        <v>0</v>
      </c>
      <c r="AC96" s="567">
        <f>IF(AND(YEAR(AC$3)=YEAR('Rent Roll'!$C26),MONTH(AC$3)=MONTH('Rent Roll'!$C26)),(AC$4-DAY('Rent Roll'!$C26)+1)/AC$4,IF(AND(YEAR(AC$3)=YEAR('Rent Roll'!$D26),MONTH(AC$3)=MONTH('Rent Roll'!$D26)),DAY('Rent Roll'!$D26)/AC$4,AC52))</f>
        <v>0</v>
      </c>
      <c r="AD96" s="767">
        <f>IF(AND(YEAR(AD$3)=YEAR('Rent Roll'!$C26),MONTH(AD$3)=MONTH('Rent Roll'!$C26)),(AD$4-DAY('Rent Roll'!$C26)+1)/AD$4,IF(AND(YEAR(AD$3)=YEAR('Rent Roll'!$D26),MONTH(AD$3)=MONTH('Rent Roll'!$D26)),DAY('Rent Roll'!$D26)/AD$4,AD52))</f>
        <v>0</v>
      </c>
      <c r="AE96" s="768">
        <f>IF(AND(YEAR(AE$3)=YEAR('Rent Roll'!$C26),MONTH(AE$3)=MONTH('Rent Roll'!$C26)),(AE$4-DAY('Rent Roll'!$C26)+1)/AE$4,IF(AND(YEAR(AE$3)=YEAR('Rent Roll'!$D26),MONTH(AE$3)=MONTH('Rent Roll'!$D26)),DAY('Rent Roll'!$D26)/AE$4,AE52))</f>
        <v>0</v>
      </c>
      <c r="AF96" s="567">
        <f>IF(AND(YEAR(AF$3)=YEAR('Rent Roll'!$C26),MONTH(AF$3)=MONTH('Rent Roll'!$C26)),(AF$4-DAY('Rent Roll'!$C26)+1)/AF$4,IF(AND(YEAR(AF$3)=YEAR('Rent Roll'!$D26),MONTH(AF$3)=MONTH('Rent Roll'!$D26)),DAY('Rent Roll'!$D26)/AF$4,AF52))</f>
        <v>0</v>
      </c>
      <c r="AG96" s="567">
        <f>IF(AND(YEAR(AG$3)=YEAR('Rent Roll'!$C26),MONTH(AG$3)=MONTH('Rent Roll'!$C26)),(AG$4-DAY('Rent Roll'!$C26)+1)/AG$4,IF(AND(YEAR(AG$3)=YEAR('Rent Roll'!$D26),MONTH(AG$3)=MONTH('Rent Roll'!$D26)),DAY('Rent Roll'!$D26)/AG$4,AG52))</f>
        <v>0</v>
      </c>
      <c r="AH96" s="567">
        <f>IF(AND(YEAR(AH$3)=YEAR('Rent Roll'!$C26),MONTH(AH$3)=MONTH('Rent Roll'!$C26)),(AH$4-DAY('Rent Roll'!$C26)+1)/AH$4,IF(AND(YEAR(AH$3)=YEAR('Rent Roll'!$D26),MONTH(AH$3)=MONTH('Rent Roll'!$D26)),DAY('Rent Roll'!$D26)/AH$4,AH52))</f>
        <v>0</v>
      </c>
      <c r="AI96" s="567">
        <f>IF(AND(YEAR(AI$3)=YEAR('Rent Roll'!$C26),MONTH(AI$3)=MONTH('Rent Roll'!$C26)),(AI$4-DAY('Rent Roll'!$C26)+1)/AI$4,IF(AND(YEAR(AI$3)=YEAR('Rent Roll'!$D26),MONTH(AI$3)=MONTH('Rent Roll'!$D26)),DAY('Rent Roll'!$D26)/AI$4,AI52))</f>
        <v>0</v>
      </c>
      <c r="AJ96" s="567">
        <f>IF(AND(YEAR(AJ$3)=YEAR('Rent Roll'!$C26),MONTH(AJ$3)=MONTH('Rent Roll'!$C26)),(AJ$4-DAY('Rent Roll'!$C26)+1)/AJ$4,IF(AND(YEAR(AJ$3)=YEAR('Rent Roll'!$D26),MONTH(AJ$3)=MONTH('Rent Roll'!$D26)),DAY('Rent Roll'!$D26)/AJ$4,AJ52))</f>
        <v>0</v>
      </c>
      <c r="AK96" s="567">
        <f>IF(AND(YEAR(AK$3)=YEAR('Rent Roll'!$C26),MONTH(AK$3)=MONTH('Rent Roll'!$C26)),(AK$4-DAY('Rent Roll'!$C26)+1)/AK$4,IF(AND(YEAR(AK$3)=YEAR('Rent Roll'!$D26),MONTH(AK$3)=MONTH('Rent Roll'!$D26)),DAY('Rent Roll'!$D26)/AK$4,AK52))</f>
        <v>0</v>
      </c>
      <c r="AL96" s="567">
        <f>IF(AND(YEAR(AL$3)=YEAR('Rent Roll'!$C26),MONTH(AL$3)=MONTH('Rent Roll'!$C26)),(AL$4-DAY('Rent Roll'!$C26)+1)/AL$4,IF(AND(YEAR(AL$3)=YEAR('Rent Roll'!$D26),MONTH(AL$3)=MONTH('Rent Roll'!$D26)),DAY('Rent Roll'!$D26)/AL$4,AL52))</f>
        <v>0</v>
      </c>
      <c r="AM96" s="567">
        <f>IF(AND(YEAR(AM$3)=YEAR('Rent Roll'!$C26),MONTH(AM$3)=MONTH('Rent Roll'!$C26)),(AM$4-DAY('Rent Roll'!$C26)+1)/AM$4,IF(AND(YEAR(AM$3)=YEAR('Rent Roll'!$D26),MONTH(AM$3)=MONTH('Rent Roll'!$D26)),DAY('Rent Roll'!$D26)/AM$4,AM52))</f>
        <v>0</v>
      </c>
      <c r="AN96" s="567">
        <f>IF(AND(YEAR(AN$3)=YEAR('Rent Roll'!$C26),MONTH(AN$3)=MONTH('Rent Roll'!$C26)),(AN$4-DAY('Rent Roll'!$C26)+1)/AN$4,IF(AND(YEAR(AN$3)=YEAR('Rent Roll'!$D26),MONTH(AN$3)=MONTH('Rent Roll'!$D26)),DAY('Rent Roll'!$D26)/AN$4,AN52))</f>
        <v>0</v>
      </c>
      <c r="AO96" s="567">
        <f>IF(AND(YEAR(AO$3)=YEAR('Rent Roll'!$C26),MONTH(AO$3)=MONTH('Rent Roll'!$C26)),(AO$4-DAY('Rent Roll'!$C26)+1)/AO$4,IF(AND(YEAR(AO$3)=YEAR('Rent Roll'!$D26),MONTH(AO$3)=MONTH('Rent Roll'!$D26)),DAY('Rent Roll'!$D26)/AO$4,AO52))</f>
        <v>0</v>
      </c>
      <c r="AP96" s="767">
        <f>IF(AND(YEAR(AP$3)=YEAR('Rent Roll'!$C26),MONTH(AP$3)=MONTH('Rent Roll'!$C26)),(AP$4-DAY('Rent Roll'!$C26)+1)/AP$4,IF(AND(YEAR(AP$3)=YEAR('Rent Roll'!$D26),MONTH(AP$3)=MONTH('Rent Roll'!$D26)),DAY('Rent Roll'!$D26)/AP$4,AP52))</f>
        <v>0</v>
      </c>
      <c r="AQ96" s="768">
        <f>IF(AND(YEAR(AQ$3)=YEAR('Rent Roll'!$C26),MONTH(AQ$3)=MONTH('Rent Roll'!$C26)),(AQ$4-DAY('Rent Roll'!$C26)+1)/AQ$4,IF(AND(YEAR(AQ$3)=YEAR('Rent Roll'!$D26),MONTH(AQ$3)=MONTH('Rent Roll'!$D26)),DAY('Rent Roll'!$D26)/AQ$4,AQ52))</f>
        <v>0</v>
      </c>
      <c r="AR96" s="567">
        <f>IF(AND(YEAR(AR$3)=YEAR('Rent Roll'!$C26),MONTH(AR$3)=MONTH('Rent Roll'!$C26)),(AR$4-DAY('Rent Roll'!$C26)+1)/AR$4,IF(AND(YEAR(AR$3)=YEAR('Rent Roll'!$D26),MONTH(AR$3)=MONTH('Rent Roll'!$D26)),DAY('Rent Roll'!$D26)/AR$4,AR52))</f>
        <v>0</v>
      </c>
      <c r="AS96" s="567">
        <f>IF(AND(YEAR(AS$3)=YEAR('Rent Roll'!$C26),MONTH(AS$3)=MONTH('Rent Roll'!$C26)),(AS$4-DAY('Rent Roll'!$C26)+1)/AS$4,IF(AND(YEAR(AS$3)=YEAR('Rent Roll'!$D26),MONTH(AS$3)=MONTH('Rent Roll'!$D26)),DAY('Rent Roll'!$D26)/AS$4,AS52))</f>
        <v>0</v>
      </c>
      <c r="AT96" s="567">
        <f>IF(AND(YEAR(AT$3)=YEAR('Rent Roll'!$C26),MONTH(AT$3)=MONTH('Rent Roll'!$C26)),(AT$4-DAY('Rent Roll'!$C26)+1)/AT$4,IF(AND(YEAR(AT$3)=YEAR('Rent Roll'!$D26),MONTH(AT$3)=MONTH('Rent Roll'!$D26)),DAY('Rent Roll'!$D26)/AT$4,AT52))</f>
        <v>0</v>
      </c>
      <c r="AU96" s="567">
        <f>IF(AND(YEAR(AU$3)=YEAR('Rent Roll'!$C26),MONTH(AU$3)=MONTH('Rent Roll'!$C26)),(AU$4-DAY('Rent Roll'!$C26)+1)/AU$4,IF(AND(YEAR(AU$3)=YEAR('Rent Roll'!$D26),MONTH(AU$3)=MONTH('Rent Roll'!$D26)),DAY('Rent Roll'!$D26)/AU$4,AU52))</f>
        <v>0</v>
      </c>
      <c r="AV96" s="567">
        <f>IF(AND(YEAR(AV$3)=YEAR('Rent Roll'!$C26),MONTH(AV$3)=MONTH('Rent Roll'!$C26)),(AV$4-DAY('Rent Roll'!$C26)+1)/AV$4,IF(AND(YEAR(AV$3)=YEAR('Rent Roll'!$D26),MONTH(AV$3)=MONTH('Rent Roll'!$D26)),DAY('Rent Roll'!$D26)/AV$4,AV52))</f>
        <v>0</v>
      </c>
      <c r="AW96" s="567">
        <f>IF(AND(YEAR(AW$3)=YEAR('Rent Roll'!$C26),MONTH(AW$3)=MONTH('Rent Roll'!$C26)),(AW$4-DAY('Rent Roll'!$C26)+1)/AW$4,IF(AND(YEAR(AW$3)=YEAR('Rent Roll'!$D26),MONTH(AW$3)=MONTH('Rent Roll'!$D26)),DAY('Rent Roll'!$D26)/AW$4,AW52))</f>
        <v>0</v>
      </c>
      <c r="AX96" s="567">
        <f>IF(AND(YEAR(AX$3)=YEAR('Rent Roll'!$C26),MONTH(AX$3)=MONTH('Rent Roll'!$C26)),(AX$4-DAY('Rent Roll'!$C26)+1)/AX$4,IF(AND(YEAR(AX$3)=YEAR('Rent Roll'!$D26),MONTH(AX$3)=MONTH('Rent Roll'!$D26)),DAY('Rent Roll'!$D26)/AX$4,AX52))</f>
        <v>0</v>
      </c>
      <c r="AY96" s="567">
        <f>IF(AND(YEAR(AY$3)=YEAR('Rent Roll'!$C26),MONTH(AY$3)=MONTH('Rent Roll'!$C26)),(AY$4-DAY('Rent Roll'!$C26)+1)/AY$4,IF(AND(YEAR(AY$3)=YEAR('Rent Roll'!$D26),MONTH(AY$3)=MONTH('Rent Roll'!$D26)),DAY('Rent Roll'!$D26)/AY$4,AY52))</f>
        <v>0</v>
      </c>
      <c r="AZ96" s="567">
        <f>IF(AND(YEAR(AZ$3)=YEAR('Rent Roll'!$C26),MONTH(AZ$3)=MONTH('Rent Roll'!$C26)),(AZ$4-DAY('Rent Roll'!$C26)+1)/AZ$4,IF(AND(YEAR(AZ$3)=YEAR('Rent Roll'!$D26),MONTH(AZ$3)=MONTH('Rent Roll'!$D26)),DAY('Rent Roll'!$D26)/AZ$4,AZ52))</f>
        <v>0</v>
      </c>
      <c r="BA96" s="567">
        <f>IF(AND(YEAR(BA$3)=YEAR('Rent Roll'!$C26),MONTH(BA$3)=MONTH('Rent Roll'!$C26)),(BA$4-DAY('Rent Roll'!$C26)+1)/BA$4,IF(AND(YEAR(BA$3)=YEAR('Rent Roll'!$D26),MONTH(BA$3)=MONTH('Rent Roll'!$D26)),DAY('Rent Roll'!$D26)/BA$4,BA52))</f>
        <v>0</v>
      </c>
      <c r="BB96" s="767">
        <f>IF(AND(YEAR(BB$3)=YEAR('Rent Roll'!$C26),MONTH(BB$3)=MONTH('Rent Roll'!$C26)),(BB$4-DAY('Rent Roll'!$C26)+1)/BB$4,IF(AND(YEAR(BB$3)=YEAR('Rent Roll'!$D26),MONTH(BB$3)=MONTH('Rent Roll'!$D26)),DAY('Rent Roll'!$D26)/BB$4,BB52))</f>
        <v>0</v>
      </c>
      <c r="BC96" s="768">
        <f>IF(AND(YEAR(BC$3)=YEAR('Rent Roll'!$C26),MONTH(BC$3)=MONTH('Rent Roll'!$C26)),(BC$4-DAY('Rent Roll'!$C26)+1)/BC$4,IF(AND(YEAR(BC$3)=YEAR('Rent Roll'!$D26),MONTH(BC$3)=MONTH('Rent Roll'!$D26)),DAY('Rent Roll'!$D26)/BC$4,BC52))</f>
        <v>0</v>
      </c>
      <c r="BD96" s="567">
        <f>IF(AND(YEAR(BD$3)=YEAR('Rent Roll'!$C26),MONTH(BD$3)=MONTH('Rent Roll'!$C26)),(BD$4-DAY('Rent Roll'!$C26)+1)/BD$4,IF(AND(YEAR(BD$3)=YEAR('Rent Roll'!$D26),MONTH(BD$3)=MONTH('Rent Roll'!$D26)),DAY('Rent Roll'!$D26)/BD$4,BD52))</f>
        <v>0</v>
      </c>
      <c r="BE96" s="567">
        <f>IF(AND(YEAR(BE$3)=YEAR('Rent Roll'!$C26),MONTH(BE$3)=MONTH('Rent Roll'!$C26)),(BE$4-DAY('Rent Roll'!$C26)+1)/BE$4,IF(AND(YEAR(BE$3)=YEAR('Rent Roll'!$D26),MONTH(BE$3)=MONTH('Rent Roll'!$D26)),DAY('Rent Roll'!$D26)/BE$4,BE52))</f>
        <v>0</v>
      </c>
      <c r="BF96" s="567">
        <f>IF(AND(YEAR(BF$3)=YEAR('Rent Roll'!$C26),MONTH(BF$3)=MONTH('Rent Roll'!$C26)),(BF$4-DAY('Rent Roll'!$C26)+1)/BF$4,IF(AND(YEAR(BF$3)=YEAR('Rent Roll'!$D26),MONTH(BF$3)=MONTH('Rent Roll'!$D26)),DAY('Rent Roll'!$D26)/BF$4,BF52))</f>
        <v>0</v>
      </c>
      <c r="BG96" s="567">
        <f>IF(AND(YEAR(BG$3)=YEAR('Rent Roll'!$C26),MONTH(BG$3)=MONTH('Rent Roll'!$C26)),(BG$4-DAY('Rent Roll'!$C26)+1)/BG$4,IF(AND(YEAR(BG$3)=YEAR('Rent Roll'!$D26),MONTH(BG$3)=MONTH('Rent Roll'!$D26)),DAY('Rent Roll'!$D26)/BG$4,BG52))</f>
        <v>0</v>
      </c>
      <c r="BH96" s="567">
        <f>IF(AND(YEAR(BH$3)=YEAR('Rent Roll'!$C26),MONTH(BH$3)=MONTH('Rent Roll'!$C26)),(BH$4-DAY('Rent Roll'!$C26)+1)/BH$4,IF(AND(YEAR(BH$3)=YEAR('Rent Roll'!$D26),MONTH(BH$3)=MONTH('Rent Roll'!$D26)),DAY('Rent Roll'!$D26)/BH$4,BH52))</f>
        <v>0</v>
      </c>
      <c r="BI96" s="567">
        <f>IF(AND(YEAR(BI$3)=YEAR('Rent Roll'!$C26),MONTH(BI$3)=MONTH('Rent Roll'!$C26)),(BI$4-DAY('Rent Roll'!$C26)+1)/BI$4,IF(AND(YEAR(BI$3)=YEAR('Rent Roll'!$D26),MONTH(BI$3)=MONTH('Rent Roll'!$D26)),DAY('Rent Roll'!$D26)/BI$4,BI52))</f>
        <v>0</v>
      </c>
      <c r="BJ96" s="567">
        <f>IF(AND(YEAR(BJ$3)=YEAR('Rent Roll'!$C26),MONTH(BJ$3)=MONTH('Rent Roll'!$C26)),(BJ$4-DAY('Rent Roll'!$C26)+1)/BJ$4,IF(AND(YEAR(BJ$3)=YEAR('Rent Roll'!$D26),MONTH(BJ$3)=MONTH('Rent Roll'!$D26)),DAY('Rent Roll'!$D26)/BJ$4,BJ52))</f>
        <v>0</v>
      </c>
      <c r="BK96" s="567">
        <f>IF(AND(YEAR(BK$3)=YEAR('Rent Roll'!$C26),MONTH(BK$3)=MONTH('Rent Roll'!$C26)),(BK$4-DAY('Rent Roll'!$C26)+1)/BK$4,IF(AND(YEAR(BK$3)=YEAR('Rent Roll'!$D26),MONTH(BK$3)=MONTH('Rent Roll'!$D26)),DAY('Rent Roll'!$D26)/BK$4,BK52))</f>
        <v>0</v>
      </c>
      <c r="BL96" s="567">
        <f>IF(AND(YEAR(BL$3)=YEAR('Rent Roll'!$C26),MONTH(BL$3)=MONTH('Rent Roll'!$C26)),(BL$4-DAY('Rent Roll'!$C26)+1)/BL$4,IF(AND(YEAR(BL$3)=YEAR('Rent Roll'!$D26),MONTH(BL$3)=MONTH('Rent Roll'!$D26)),DAY('Rent Roll'!$D26)/BL$4,BL52))</f>
        <v>0</v>
      </c>
      <c r="BM96" s="567">
        <f>IF(AND(YEAR(BM$3)=YEAR('Rent Roll'!$C26),MONTH(BM$3)=MONTH('Rent Roll'!$C26)),(BM$4-DAY('Rent Roll'!$C26)+1)/BM$4,IF(AND(YEAR(BM$3)=YEAR('Rent Roll'!$D26),MONTH(BM$3)=MONTH('Rent Roll'!$D26)),DAY('Rent Roll'!$D26)/BM$4,BM52))</f>
        <v>0</v>
      </c>
      <c r="BN96" s="767">
        <f>IF(AND(YEAR(BN$3)=YEAR('Rent Roll'!$C26),MONTH(BN$3)=MONTH('Rent Roll'!$C26)),(BN$4-DAY('Rent Roll'!$C26)+1)/BN$4,IF(AND(YEAR(BN$3)=YEAR('Rent Roll'!$D26),MONTH(BN$3)=MONTH('Rent Roll'!$D26)),DAY('Rent Roll'!$D26)/BN$4,BN52))</f>
        <v>0</v>
      </c>
      <c r="BO96" s="768">
        <f>IF(AND(YEAR(BO$3)=YEAR('Rent Roll'!$C26),MONTH(BO$3)=MONTH('Rent Roll'!$C26)),(BO$4-DAY('Rent Roll'!$C26)+1)/BO$4,IF(AND(YEAR(BO$3)=YEAR('Rent Roll'!$D26),MONTH(BO$3)=MONTH('Rent Roll'!$D26)),DAY('Rent Roll'!$D26)/BO$4,BO52))</f>
        <v>0</v>
      </c>
      <c r="BP96" s="567">
        <f>IF(AND(YEAR(BP$3)=YEAR('Rent Roll'!$C26),MONTH(BP$3)=MONTH('Rent Roll'!$C26)),(BP$4-DAY('Rent Roll'!$C26)+1)/BP$4,IF(AND(YEAR(BP$3)=YEAR('Rent Roll'!$D26),MONTH(BP$3)=MONTH('Rent Roll'!$D26)),DAY('Rent Roll'!$D26)/BP$4,BP52))</f>
        <v>0</v>
      </c>
      <c r="BQ96" s="567">
        <f>IF(AND(YEAR(BQ$3)=YEAR('Rent Roll'!$C26),MONTH(BQ$3)=MONTH('Rent Roll'!$C26)),(BQ$4-DAY('Rent Roll'!$C26)+1)/BQ$4,IF(AND(YEAR(BQ$3)=YEAR('Rent Roll'!$D26),MONTH(BQ$3)=MONTH('Rent Roll'!$D26)),DAY('Rent Roll'!$D26)/BQ$4,BQ52))</f>
        <v>0</v>
      </c>
      <c r="BR96" s="567">
        <f>IF(AND(YEAR(BR$3)=YEAR('Rent Roll'!$C26),MONTH(BR$3)=MONTH('Rent Roll'!$C26)),(BR$4-DAY('Rent Roll'!$C26)+1)/BR$4,IF(AND(YEAR(BR$3)=YEAR('Rent Roll'!$D26),MONTH(BR$3)=MONTH('Rent Roll'!$D26)),DAY('Rent Roll'!$D26)/BR$4,BR52))</f>
        <v>0</v>
      </c>
      <c r="BS96" s="567">
        <f>IF(AND(YEAR(BS$3)=YEAR('Rent Roll'!$C26),MONTH(BS$3)=MONTH('Rent Roll'!$C26)),(BS$4-DAY('Rent Roll'!$C26)+1)/BS$4,IF(AND(YEAR(BS$3)=YEAR('Rent Roll'!$D26),MONTH(BS$3)=MONTH('Rent Roll'!$D26)),DAY('Rent Roll'!$D26)/BS$4,BS52))</f>
        <v>0</v>
      </c>
      <c r="BT96" s="567">
        <f>IF(AND(YEAR(BT$3)=YEAR('Rent Roll'!$C26),MONTH(BT$3)=MONTH('Rent Roll'!$C26)),(BT$4-DAY('Rent Roll'!$C26)+1)/BT$4,IF(AND(YEAR(BT$3)=YEAR('Rent Roll'!$D26),MONTH(BT$3)=MONTH('Rent Roll'!$D26)),DAY('Rent Roll'!$D26)/BT$4,BT52))</f>
        <v>0</v>
      </c>
      <c r="BU96" s="567">
        <f>IF(AND(YEAR(BU$3)=YEAR('Rent Roll'!$C26),MONTH(BU$3)=MONTH('Rent Roll'!$C26)),(BU$4-DAY('Rent Roll'!$C26)+1)/BU$4,IF(AND(YEAR(BU$3)=YEAR('Rent Roll'!$D26),MONTH(BU$3)=MONTH('Rent Roll'!$D26)),DAY('Rent Roll'!$D26)/BU$4,BU52))</f>
        <v>0</v>
      </c>
      <c r="BV96" s="567">
        <f>IF(AND(YEAR(BV$3)=YEAR('Rent Roll'!$C26),MONTH(BV$3)=MONTH('Rent Roll'!$C26)),(BV$4-DAY('Rent Roll'!$C26)+1)/BV$4,IF(AND(YEAR(BV$3)=YEAR('Rent Roll'!$D26),MONTH(BV$3)=MONTH('Rent Roll'!$D26)),DAY('Rent Roll'!$D26)/BV$4,BV52))</f>
        <v>0</v>
      </c>
      <c r="BW96" s="567">
        <f>IF(AND(YEAR(BW$3)=YEAR('Rent Roll'!$C26),MONTH(BW$3)=MONTH('Rent Roll'!$C26)),(BW$4-DAY('Rent Roll'!$C26)+1)/BW$4,IF(AND(YEAR(BW$3)=YEAR('Rent Roll'!$D26),MONTH(BW$3)=MONTH('Rent Roll'!$D26)),DAY('Rent Roll'!$D26)/BW$4,BW52))</f>
        <v>0</v>
      </c>
      <c r="BX96" s="567">
        <f>IF(AND(YEAR(BX$3)=YEAR('Rent Roll'!$C26),MONTH(BX$3)=MONTH('Rent Roll'!$C26)),(BX$4-DAY('Rent Roll'!$C26)+1)/BX$4,IF(AND(YEAR(BX$3)=YEAR('Rent Roll'!$D26),MONTH(BX$3)=MONTH('Rent Roll'!$D26)),DAY('Rent Roll'!$D26)/BX$4,BX52))</f>
        <v>0</v>
      </c>
      <c r="BY96" s="567">
        <f>IF(AND(YEAR(BY$3)=YEAR('Rent Roll'!$C26),MONTH(BY$3)=MONTH('Rent Roll'!$C26)),(BY$4-DAY('Rent Roll'!$C26)+1)/BY$4,IF(AND(YEAR(BY$3)=YEAR('Rent Roll'!$D26),MONTH(BY$3)=MONTH('Rent Roll'!$D26)),DAY('Rent Roll'!$D26)/BY$4,BY52))</f>
        <v>0</v>
      </c>
      <c r="BZ96" s="767">
        <f>IF(AND(YEAR(BZ$3)=YEAR('Rent Roll'!$C26),MONTH(BZ$3)=MONTH('Rent Roll'!$C26)),(BZ$4-DAY('Rent Roll'!$C26)+1)/BZ$4,IF(AND(YEAR(BZ$3)=YEAR('Rent Roll'!$D26),MONTH(BZ$3)=MONTH('Rent Roll'!$D26)),DAY('Rent Roll'!$D26)/BZ$4,BZ52))</f>
        <v>0</v>
      </c>
      <c r="CA96" s="768">
        <f>IF(AND(YEAR(CA$3)=YEAR('Rent Roll'!$C26),MONTH(CA$3)=MONTH('Rent Roll'!$C26)),(CA$4-DAY('Rent Roll'!$C26)+1)/CA$4,IF(AND(YEAR(CA$3)=YEAR('Rent Roll'!$D26),MONTH(CA$3)=MONTH('Rent Roll'!$D26)),DAY('Rent Roll'!$D26)/CA$4,CA52))</f>
        <v>0</v>
      </c>
      <c r="CB96" s="567">
        <f>IF(AND(YEAR(CB$3)=YEAR('Rent Roll'!$C26),MONTH(CB$3)=MONTH('Rent Roll'!$C26)),(CB$4-DAY('Rent Roll'!$C26)+1)/CB$4,IF(AND(YEAR(CB$3)=YEAR('Rent Roll'!$D26),MONTH(CB$3)=MONTH('Rent Roll'!$D26)),DAY('Rent Roll'!$D26)/CB$4,CB52))</f>
        <v>0</v>
      </c>
      <c r="CC96" s="567">
        <f>IF(AND(YEAR(CC$3)=YEAR('Rent Roll'!$C26),MONTH(CC$3)=MONTH('Rent Roll'!$C26)),(CC$4-DAY('Rent Roll'!$C26)+1)/CC$4,IF(AND(YEAR(CC$3)=YEAR('Rent Roll'!$D26),MONTH(CC$3)=MONTH('Rent Roll'!$D26)),DAY('Rent Roll'!$D26)/CC$4,CC52))</f>
        <v>0</v>
      </c>
      <c r="CD96" s="567">
        <f>IF(AND(YEAR(CD$3)=YEAR('Rent Roll'!$C26),MONTH(CD$3)=MONTH('Rent Roll'!$C26)),(CD$4-DAY('Rent Roll'!$C26)+1)/CD$4,IF(AND(YEAR(CD$3)=YEAR('Rent Roll'!$D26),MONTH(CD$3)=MONTH('Rent Roll'!$D26)),DAY('Rent Roll'!$D26)/CD$4,CD52))</f>
        <v>0</v>
      </c>
      <c r="CE96" s="567">
        <f>IF(AND(YEAR(CE$3)=YEAR('Rent Roll'!$C26),MONTH(CE$3)=MONTH('Rent Roll'!$C26)),(CE$4-DAY('Rent Roll'!$C26)+1)/CE$4,IF(AND(YEAR(CE$3)=YEAR('Rent Roll'!$D26),MONTH(CE$3)=MONTH('Rent Roll'!$D26)),DAY('Rent Roll'!$D26)/CE$4,CE52))</f>
        <v>0</v>
      </c>
      <c r="CF96" s="567">
        <f>IF(AND(YEAR(CF$3)=YEAR('Rent Roll'!$C26),MONTH(CF$3)=MONTH('Rent Roll'!$C26)),(CF$4-DAY('Rent Roll'!$C26)+1)/CF$4,IF(AND(YEAR(CF$3)=YEAR('Rent Roll'!$D26),MONTH(CF$3)=MONTH('Rent Roll'!$D26)),DAY('Rent Roll'!$D26)/CF$4,CF52))</f>
        <v>0</v>
      </c>
      <c r="CG96" s="567">
        <f>IF(AND(YEAR(CG$3)=YEAR('Rent Roll'!$C26),MONTH(CG$3)=MONTH('Rent Roll'!$C26)),(CG$4-DAY('Rent Roll'!$C26)+1)/CG$4,IF(AND(YEAR(CG$3)=YEAR('Rent Roll'!$D26),MONTH(CG$3)=MONTH('Rent Roll'!$D26)),DAY('Rent Roll'!$D26)/CG$4,CG52))</f>
        <v>0</v>
      </c>
      <c r="CH96" s="567">
        <f>IF(AND(YEAR(CH$3)=YEAR('Rent Roll'!$C26),MONTH(CH$3)=MONTH('Rent Roll'!$C26)),(CH$4-DAY('Rent Roll'!$C26)+1)/CH$4,IF(AND(YEAR(CH$3)=YEAR('Rent Roll'!$D26),MONTH(CH$3)=MONTH('Rent Roll'!$D26)),DAY('Rent Roll'!$D26)/CH$4,CH52))</f>
        <v>0</v>
      </c>
      <c r="CI96" s="567">
        <f>IF(AND(YEAR(CI$3)=YEAR('Rent Roll'!$C26),MONTH(CI$3)=MONTH('Rent Roll'!$C26)),(CI$4-DAY('Rent Roll'!$C26)+1)/CI$4,IF(AND(YEAR(CI$3)=YEAR('Rent Roll'!$D26),MONTH(CI$3)=MONTH('Rent Roll'!$D26)),DAY('Rent Roll'!$D26)/CI$4,CI52))</f>
        <v>0</v>
      </c>
      <c r="CJ96" s="567">
        <f>IF(AND(YEAR(CJ$3)=YEAR('Rent Roll'!$C26),MONTH(CJ$3)=MONTH('Rent Roll'!$C26)),(CJ$4-DAY('Rent Roll'!$C26)+1)/CJ$4,IF(AND(YEAR(CJ$3)=YEAR('Rent Roll'!$D26),MONTH(CJ$3)=MONTH('Rent Roll'!$D26)),DAY('Rent Roll'!$D26)/CJ$4,CJ52))</f>
        <v>0</v>
      </c>
      <c r="CK96" s="567">
        <f>IF(AND(YEAR(CK$3)=YEAR('Rent Roll'!$C26),MONTH(CK$3)=MONTH('Rent Roll'!$C26)),(CK$4-DAY('Rent Roll'!$C26)+1)/CK$4,IF(AND(YEAR(CK$3)=YEAR('Rent Roll'!$D26),MONTH(CK$3)=MONTH('Rent Roll'!$D26)),DAY('Rent Roll'!$D26)/CK$4,CK52))</f>
        <v>0</v>
      </c>
      <c r="CL96" s="767">
        <f>IF(AND(YEAR(CL$3)=YEAR('Rent Roll'!$C26),MONTH(CL$3)=MONTH('Rent Roll'!$C26)),(CL$4-DAY('Rent Roll'!$C26)+1)/CL$4,IF(AND(YEAR(CL$3)=YEAR('Rent Roll'!$D26),MONTH(CL$3)=MONTH('Rent Roll'!$D26)),DAY('Rent Roll'!$D26)/CL$4,CL52))</f>
        <v>0</v>
      </c>
      <c r="CM96" s="768">
        <f>IF(AND(YEAR(CM$3)=YEAR('Rent Roll'!$C26),MONTH(CM$3)=MONTH('Rent Roll'!$C26)),(CM$4-DAY('Rent Roll'!$C26)+1)/CM$4,IF(AND(YEAR(CM$3)=YEAR('Rent Roll'!$D26),MONTH(CM$3)=MONTH('Rent Roll'!$D26)),DAY('Rent Roll'!$D26)/CM$4,CM52))</f>
        <v>0</v>
      </c>
      <c r="CN96" s="567">
        <f>IF(AND(YEAR(CN$3)=YEAR('Rent Roll'!$C26),MONTH(CN$3)=MONTH('Rent Roll'!$C26)),(CN$4-DAY('Rent Roll'!$C26)+1)/CN$4,IF(AND(YEAR(CN$3)=YEAR('Rent Roll'!$D26),MONTH(CN$3)=MONTH('Rent Roll'!$D26)),DAY('Rent Roll'!$D26)/CN$4,CN52))</f>
        <v>0</v>
      </c>
      <c r="CO96" s="567">
        <f>IF(AND(YEAR(CO$3)=YEAR('Rent Roll'!$C26),MONTH(CO$3)=MONTH('Rent Roll'!$C26)),(CO$4-DAY('Rent Roll'!$C26)+1)/CO$4,IF(AND(YEAR(CO$3)=YEAR('Rent Roll'!$D26),MONTH(CO$3)=MONTH('Rent Roll'!$D26)),DAY('Rent Roll'!$D26)/CO$4,CO52))</f>
        <v>0</v>
      </c>
      <c r="CP96" s="567">
        <f>IF(AND(YEAR(CP$3)=YEAR('Rent Roll'!$C26),MONTH(CP$3)=MONTH('Rent Roll'!$C26)),(CP$4-DAY('Rent Roll'!$C26)+1)/CP$4,IF(AND(YEAR(CP$3)=YEAR('Rent Roll'!$D26),MONTH(CP$3)=MONTH('Rent Roll'!$D26)),DAY('Rent Roll'!$D26)/CP$4,CP52))</f>
        <v>0</v>
      </c>
      <c r="CQ96" s="567">
        <f>IF(AND(YEAR(CQ$3)=YEAR('Rent Roll'!$C26),MONTH(CQ$3)=MONTH('Rent Roll'!$C26)),(CQ$4-DAY('Rent Roll'!$C26)+1)/CQ$4,IF(AND(YEAR(CQ$3)=YEAR('Rent Roll'!$D26),MONTH(CQ$3)=MONTH('Rent Roll'!$D26)),DAY('Rent Roll'!$D26)/CQ$4,CQ52))</f>
        <v>0</v>
      </c>
      <c r="CR96" s="567">
        <f>IF(AND(YEAR(CR$3)=YEAR('Rent Roll'!$C26),MONTH(CR$3)=MONTH('Rent Roll'!$C26)),(CR$4-DAY('Rent Roll'!$C26)+1)/CR$4,IF(AND(YEAR(CR$3)=YEAR('Rent Roll'!$D26),MONTH(CR$3)=MONTH('Rent Roll'!$D26)),DAY('Rent Roll'!$D26)/CR$4,CR52))</f>
        <v>0</v>
      </c>
      <c r="CS96" s="567">
        <f>IF(AND(YEAR(CS$3)=YEAR('Rent Roll'!$C26),MONTH(CS$3)=MONTH('Rent Roll'!$C26)),(CS$4-DAY('Rent Roll'!$C26)+1)/CS$4,IF(AND(YEAR(CS$3)=YEAR('Rent Roll'!$D26),MONTH(CS$3)=MONTH('Rent Roll'!$D26)),DAY('Rent Roll'!$D26)/CS$4,CS52))</f>
        <v>0</v>
      </c>
      <c r="CT96" s="567">
        <f>IF(AND(YEAR(CT$3)=YEAR('Rent Roll'!$C26),MONTH(CT$3)=MONTH('Rent Roll'!$C26)),(CT$4-DAY('Rent Roll'!$C26)+1)/CT$4,IF(AND(YEAR(CT$3)=YEAR('Rent Roll'!$D26),MONTH(CT$3)=MONTH('Rent Roll'!$D26)),DAY('Rent Roll'!$D26)/CT$4,CT52))</f>
        <v>0</v>
      </c>
      <c r="CU96" s="567">
        <f>IF(AND(YEAR(CU$3)=YEAR('Rent Roll'!$C26),MONTH(CU$3)=MONTH('Rent Roll'!$C26)),(CU$4-DAY('Rent Roll'!$C26)+1)/CU$4,IF(AND(YEAR(CU$3)=YEAR('Rent Roll'!$D26),MONTH(CU$3)=MONTH('Rent Roll'!$D26)),DAY('Rent Roll'!$D26)/CU$4,CU52))</f>
        <v>0</v>
      </c>
      <c r="CV96" s="567">
        <f>IF(AND(YEAR(CV$3)=YEAR('Rent Roll'!$C26),MONTH(CV$3)=MONTH('Rent Roll'!$C26)),(CV$4-DAY('Rent Roll'!$C26)+1)/CV$4,IF(AND(YEAR(CV$3)=YEAR('Rent Roll'!$D26),MONTH(CV$3)=MONTH('Rent Roll'!$D26)),DAY('Rent Roll'!$D26)/CV$4,CV52))</f>
        <v>0</v>
      </c>
      <c r="CW96" s="567">
        <f>IF(AND(YEAR(CW$3)=YEAR('Rent Roll'!$C26),MONTH(CW$3)=MONTH('Rent Roll'!$C26)),(CW$4-DAY('Rent Roll'!$C26)+1)/CW$4,IF(AND(YEAR(CW$3)=YEAR('Rent Roll'!$D26),MONTH(CW$3)=MONTH('Rent Roll'!$D26)),DAY('Rent Roll'!$D26)/CW$4,CW52))</f>
        <v>0</v>
      </c>
      <c r="CX96" s="767">
        <f>IF(AND(YEAR(CX$3)=YEAR('Rent Roll'!$C26),MONTH(CX$3)=MONTH('Rent Roll'!$C26)),(CX$4-DAY('Rent Roll'!$C26)+1)/CX$4,IF(AND(YEAR(CX$3)=YEAR('Rent Roll'!$D26),MONTH(CX$3)=MONTH('Rent Roll'!$D26)),DAY('Rent Roll'!$D26)/CX$4,CX52))</f>
        <v>0</v>
      </c>
      <c r="CY96" s="768">
        <f>IF(AND(YEAR(CY$3)=YEAR('Rent Roll'!$C26),MONTH(CY$3)=MONTH('Rent Roll'!$C26)),(CY$4-DAY('Rent Roll'!$C26)+1)/CY$4,IF(AND(YEAR(CY$3)=YEAR('Rent Roll'!$D26),MONTH(CY$3)=MONTH('Rent Roll'!$D26)),DAY('Rent Roll'!$D26)/CY$4,CY52))</f>
        <v>0</v>
      </c>
      <c r="CZ96" s="567">
        <f>IF(AND(YEAR(CZ$3)=YEAR('Rent Roll'!$C26),MONTH(CZ$3)=MONTH('Rent Roll'!$C26)),(CZ$4-DAY('Rent Roll'!$C26)+1)/CZ$4,IF(AND(YEAR(CZ$3)=YEAR('Rent Roll'!$D26),MONTH(CZ$3)=MONTH('Rent Roll'!$D26)),DAY('Rent Roll'!$D26)/CZ$4,CZ52))</f>
        <v>0</v>
      </c>
      <c r="DA96" s="567">
        <f>IF(AND(YEAR(DA$3)=YEAR('Rent Roll'!$C26),MONTH(DA$3)=MONTH('Rent Roll'!$C26)),(DA$4-DAY('Rent Roll'!$C26)+1)/DA$4,IF(AND(YEAR(DA$3)=YEAR('Rent Roll'!$D26),MONTH(DA$3)=MONTH('Rent Roll'!$D26)),DAY('Rent Roll'!$D26)/DA$4,DA52))</f>
        <v>0</v>
      </c>
      <c r="DB96" s="567">
        <f>IF(AND(YEAR(DB$3)=YEAR('Rent Roll'!$C26),MONTH(DB$3)=MONTH('Rent Roll'!$C26)),(DB$4-DAY('Rent Roll'!$C26)+1)/DB$4,IF(AND(YEAR(DB$3)=YEAR('Rent Roll'!$D26),MONTH(DB$3)=MONTH('Rent Roll'!$D26)),DAY('Rent Roll'!$D26)/DB$4,DB52))</f>
        <v>0</v>
      </c>
      <c r="DC96" s="567">
        <f>IF(AND(YEAR(DC$3)=YEAR('Rent Roll'!$C26),MONTH(DC$3)=MONTH('Rent Roll'!$C26)),(DC$4-DAY('Rent Roll'!$C26)+1)/DC$4,IF(AND(YEAR(DC$3)=YEAR('Rent Roll'!$D26),MONTH(DC$3)=MONTH('Rent Roll'!$D26)),DAY('Rent Roll'!$D26)/DC$4,DC52))</f>
        <v>0</v>
      </c>
      <c r="DD96" s="567">
        <f>IF(AND(YEAR(DD$3)=YEAR('Rent Roll'!$C26),MONTH(DD$3)=MONTH('Rent Roll'!$C26)),(DD$4-DAY('Rent Roll'!$C26)+1)/DD$4,IF(AND(YEAR(DD$3)=YEAR('Rent Roll'!$D26),MONTH(DD$3)=MONTH('Rent Roll'!$D26)),DAY('Rent Roll'!$D26)/DD$4,DD52))</f>
        <v>0</v>
      </c>
      <c r="DE96" s="567">
        <f>IF(AND(YEAR(DE$3)=YEAR('Rent Roll'!$C26),MONTH(DE$3)=MONTH('Rent Roll'!$C26)),(DE$4-DAY('Rent Roll'!$C26)+1)/DE$4,IF(AND(YEAR(DE$3)=YEAR('Rent Roll'!$D26),MONTH(DE$3)=MONTH('Rent Roll'!$D26)),DAY('Rent Roll'!$D26)/DE$4,DE52))</f>
        <v>0</v>
      </c>
      <c r="DF96" s="567">
        <f>IF(AND(YEAR(DF$3)=YEAR('Rent Roll'!$C26),MONTH(DF$3)=MONTH('Rent Roll'!$C26)),(DF$4-DAY('Rent Roll'!$C26)+1)/DF$4,IF(AND(YEAR(DF$3)=YEAR('Rent Roll'!$D26),MONTH(DF$3)=MONTH('Rent Roll'!$D26)),DAY('Rent Roll'!$D26)/DF$4,DF52))</f>
        <v>0</v>
      </c>
      <c r="DG96" s="567">
        <f>IF(AND(YEAR(DG$3)=YEAR('Rent Roll'!$C26),MONTH(DG$3)=MONTH('Rent Roll'!$C26)),(DG$4-DAY('Rent Roll'!$C26)+1)/DG$4,IF(AND(YEAR(DG$3)=YEAR('Rent Roll'!$D26),MONTH(DG$3)=MONTH('Rent Roll'!$D26)),DAY('Rent Roll'!$D26)/DG$4,DG52))</f>
        <v>0</v>
      </c>
      <c r="DH96" s="567">
        <f>IF(AND(YEAR(DH$3)=YEAR('Rent Roll'!$C26),MONTH(DH$3)=MONTH('Rent Roll'!$C26)),(DH$4-DAY('Rent Roll'!$C26)+1)/DH$4,IF(AND(YEAR(DH$3)=YEAR('Rent Roll'!$D26),MONTH(DH$3)=MONTH('Rent Roll'!$D26)),DAY('Rent Roll'!$D26)/DH$4,DH52))</f>
        <v>0</v>
      </c>
      <c r="DI96" s="567">
        <f>IF(AND(YEAR(DI$3)=YEAR('Rent Roll'!$C26),MONTH(DI$3)=MONTH('Rent Roll'!$C26)),(DI$4-DAY('Rent Roll'!$C26)+1)/DI$4,IF(AND(YEAR(DI$3)=YEAR('Rent Roll'!$D26),MONTH(DI$3)=MONTH('Rent Roll'!$D26)),DAY('Rent Roll'!$D26)/DI$4,DI52))</f>
        <v>0</v>
      </c>
      <c r="DJ96" s="767">
        <f>IF(AND(YEAR(DJ$3)=YEAR('Rent Roll'!$C26),MONTH(DJ$3)=MONTH('Rent Roll'!$C26)),(DJ$4-DAY('Rent Roll'!$C26)+1)/DJ$4,IF(AND(YEAR(DJ$3)=YEAR('Rent Roll'!$D26),MONTH(DJ$3)=MONTH('Rent Roll'!$D26)),DAY('Rent Roll'!$D26)/DJ$4,DJ52))</f>
        <v>0</v>
      </c>
      <c r="DK96" s="768">
        <f>IF(AND(YEAR(DK$3)=YEAR('Rent Roll'!$C26),MONTH(DK$3)=MONTH('Rent Roll'!$C26)),(DK$4-DAY('Rent Roll'!$C26)+1)/DK$4,IF(AND(YEAR(DK$3)=YEAR('Rent Roll'!$D26),MONTH(DK$3)=MONTH('Rent Roll'!$D26)),DAY('Rent Roll'!$D26)/DK$4,DK52))</f>
        <v>0</v>
      </c>
      <c r="DL96" s="567">
        <f>IF(AND(YEAR(DL$3)=YEAR('Rent Roll'!$C26),MONTH(DL$3)=MONTH('Rent Roll'!$C26)),(DL$4-DAY('Rent Roll'!$C26)+1)/DL$4,IF(AND(YEAR(DL$3)=YEAR('Rent Roll'!$D26),MONTH(DL$3)=MONTH('Rent Roll'!$D26)),DAY('Rent Roll'!$D26)/DL$4,DL52))</f>
        <v>0</v>
      </c>
      <c r="DM96" s="567">
        <f>IF(AND(YEAR(DM$3)=YEAR('Rent Roll'!$C26),MONTH(DM$3)=MONTH('Rent Roll'!$C26)),(DM$4-DAY('Rent Roll'!$C26)+1)/DM$4,IF(AND(YEAR(DM$3)=YEAR('Rent Roll'!$D26),MONTH(DM$3)=MONTH('Rent Roll'!$D26)),DAY('Rent Roll'!$D26)/DM$4,DM52))</f>
        <v>0</v>
      </c>
      <c r="DN96" s="567">
        <f>IF(AND(YEAR(DN$3)=YEAR('Rent Roll'!$C26),MONTH(DN$3)=MONTH('Rent Roll'!$C26)),(DN$4-DAY('Rent Roll'!$C26)+1)/DN$4,IF(AND(YEAR(DN$3)=YEAR('Rent Roll'!$D26),MONTH(DN$3)=MONTH('Rent Roll'!$D26)),DAY('Rent Roll'!$D26)/DN$4,DN52))</f>
        <v>0</v>
      </c>
      <c r="DO96" s="567">
        <f>IF(AND(YEAR(DO$3)=YEAR('Rent Roll'!$C26),MONTH(DO$3)=MONTH('Rent Roll'!$C26)),(DO$4-DAY('Rent Roll'!$C26)+1)/DO$4,IF(AND(YEAR(DO$3)=YEAR('Rent Roll'!$D26),MONTH(DO$3)=MONTH('Rent Roll'!$D26)),DAY('Rent Roll'!$D26)/DO$4,DO52))</f>
        <v>0</v>
      </c>
      <c r="DP96" s="567">
        <f>IF(AND(YEAR(DP$3)=YEAR('Rent Roll'!$C26),MONTH(DP$3)=MONTH('Rent Roll'!$C26)),(DP$4-DAY('Rent Roll'!$C26)+1)/DP$4,IF(AND(YEAR(DP$3)=YEAR('Rent Roll'!$D26),MONTH(DP$3)=MONTH('Rent Roll'!$D26)),DAY('Rent Roll'!$D26)/DP$4,DP52))</f>
        <v>0</v>
      </c>
      <c r="DQ96" s="567">
        <f>IF(AND(YEAR(DQ$3)=YEAR('Rent Roll'!$C26),MONTH(DQ$3)=MONTH('Rent Roll'!$C26)),(DQ$4-DAY('Rent Roll'!$C26)+1)/DQ$4,IF(AND(YEAR(DQ$3)=YEAR('Rent Roll'!$D26),MONTH(DQ$3)=MONTH('Rent Roll'!$D26)),DAY('Rent Roll'!$D26)/DQ$4,DQ52))</f>
        <v>0</v>
      </c>
      <c r="DR96" s="567">
        <f>IF(AND(YEAR(DR$3)=YEAR('Rent Roll'!$C26),MONTH(DR$3)=MONTH('Rent Roll'!$C26)),(DR$4-DAY('Rent Roll'!$C26)+1)/DR$4,IF(AND(YEAR(DR$3)=YEAR('Rent Roll'!$D26),MONTH(DR$3)=MONTH('Rent Roll'!$D26)),DAY('Rent Roll'!$D26)/DR$4,DR52))</f>
        <v>0</v>
      </c>
      <c r="DS96" s="567">
        <f>IF(AND(YEAR(DS$3)=YEAR('Rent Roll'!$C26),MONTH(DS$3)=MONTH('Rent Roll'!$C26)),(DS$4-DAY('Rent Roll'!$C26)+1)/DS$4,IF(AND(YEAR(DS$3)=YEAR('Rent Roll'!$D26),MONTH(DS$3)=MONTH('Rent Roll'!$D26)),DAY('Rent Roll'!$D26)/DS$4,DS52))</f>
        <v>0</v>
      </c>
      <c r="DT96" s="567">
        <f>IF(AND(YEAR(DT$3)=YEAR('Rent Roll'!$C26),MONTH(DT$3)=MONTH('Rent Roll'!$C26)),(DT$4-DAY('Rent Roll'!$C26)+1)/DT$4,IF(AND(YEAR(DT$3)=YEAR('Rent Roll'!$D26),MONTH(DT$3)=MONTH('Rent Roll'!$D26)),DAY('Rent Roll'!$D26)/DT$4,DT52))</f>
        <v>0</v>
      </c>
      <c r="DU96" s="567">
        <f>IF(AND(YEAR(DU$3)=YEAR('Rent Roll'!$C26),MONTH(DU$3)=MONTH('Rent Roll'!$C26)),(DU$4-DAY('Rent Roll'!$C26)+1)/DU$4,IF(AND(YEAR(DU$3)=YEAR('Rent Roll'!$D26),MONTH(DU$3)=MONTH('Rent Roll'!$D26)),DAY('Rent Roll'!$D26)/DU$4,DU52))</f>
        <v>0</v>
      </c>
      <c r="DV96" s="567">
        <f>IF(AND(YEAR(DV$3)=YEAR('Rent Roll'!$C26),MONTH(DV$3)=MONTH('Rent Roll'!$C26)),(DV$4-DAY('Rent Roll'!$C26)+1)/DV$4,IF(AND(YEAR(DV$3)=YEAR('Rent Roll'!$D26),MONTH(DV$3)=MONTH('Rent Roll'!$D26)),DAY('Rent Roll'!$D26)/DV$4,DV52))</f>
        <v>0</v>
      </c>
    </row>
    <row r="97" spans="1:126" s="563" customFormat="1" ht="12" customHeight="1" outlineLevel="1" x14ac:dyDescent="0.4">
      <c r="A97" s="730"/>
      <c r="B97" s="564">
        <f>'Rent Roll'!$B27</f>
        <v>0</v>
      </c>
      <c r="C97" s="565"/>
      <c r="D97" s="565"/>
      <c r="E97" s="566"/>
      <c r="F97" s="778">
        <f>IF(AND(YEAR(F$3)=YEAR('Rent Roll'!$C27),MONTH(F$3)=MONTH('Rent Roll'!$C27)),(F$4-DAY('Rent Roll'!$C27)+1)/F$4,IF(AND(YEAR(F$3)=YEAR('Rent Roll'!$D27),MONTH(F$3)=MONTH('Rent Roll'!$D27)),DAY('Rent Roll'!$D27)/F$4,F53))</f>
        <v>0</v>
      </c>
      <c r="G97" s="768">
        <f>IF(AND(YEAR(G$3)=YEAR('Rent Roll'!$C27),MONTH(G$3)=MONTH('Rent Roll'!$C27)),(G$4-DAY('Rent Roll'!$C27)+1)/G$4,IF(AND(YEAR(G$3)=YEAR('Rent Roll'!$D27),MONTH(G$3)=MONTH('Rent Roll'!$D27)),DAY('Rent Roll'!$D27)/G$4,G53))</f>
        <v>0</v>
      </c>
      <c r="H97" s="567">
        <f>IF(AND(YEAR(H$3)=YEAR('Rent Roll'!$C27),MONTH(H$3)=MONTH('Rent Roll'!$C27)),(H$4-DAY('Rent Roll'!$C27)+1)/H$4,IF(AND(YEAR(H$3)=YEAR('Rent Roll'!$D27),MONTH(H$3)=MONTH('Rent Roll'!$D27)),DAY('Rent Roll'!$D27)/H$4,H53))</f>
        <v>0</v>
      </c>
      <c r="I97" s="567">
        <f>IF(AND(YEAR(I$3)=YEAR('Rent Roll'!$C27),MONTH(I$3)=MONTH('Rent Roll'!$C27)),(I$4-DAY('Rent Roll'!$C27)+1)/I$4,IF(AND(YEAR(I$3)=YEAR('Rent Roll'!$D27),MONTH(I$3)=MONTH('Rent Roll'!$D27)),DAY('Rent Roll'!$D27)/I$4,I53))</f>
        <v>0</v>
      </c>
      <c r="J97" s="567">
        <f>IF(AND(YEAR(J$3)=YEAR('Rent Roll'!$C27),MONTH(J$3)=MONTH('Rent Roll'!$C27)),(J$4-DAY('Rent Roll'!$C27)+1)/J$4,IF(AND(YEAR(J$3)=YEAR('Rent Roll'!$D27),MONTH(J$3)=MONTH('Rent Roll'!$D27)),DAY('Rent Roll'!$D27)/J$4,J53))</f>
        <v>0</v>
      </c>
      <c r="K97" s="567">
        <f>IF(AND(YEAR(K$3)=YEAR('Rent Roll'!$C27),MONTH(K$3)=MONTH('Rent Roll'!$C27)),(K$4-DAY('Rent Roll'!$C27)+1)/K$4,IF(AND(YEAR(K$3)=YEAR('Rent Roll'!$D27),MONTH(K$3)=MONTH('Rent Roll'!$D27)),DAY('Rent Roll'!$D27)/K$4,K53))</f>
        <v>0</v>
      </c>
      <c r="L97" s="567">
        <f>IF(AND(YEAR(L$3)=YEAR('Rent Roll'!$C27),MONTH(L$3)=MONTH('Rent Roll'!$C27)),(L$4-DAY('Rent Roll'!$C27)+1)/L$4,IF(AND(YEAR(L$3)=YEAR('Rent Roll'!$D27),MONTH(L$3)=MONTH('Rent Roll'!$D27)),DAY('Rent Roll'!$D27)/L$4,L53))</f>
        <v>0</v>
      </c>
      <c r="M97" s="567">
        <f>IF(AND(YEAR(M$3)=YEAR('Rent Roll'!$C27),MONTH(M$3)=MONTH('Rent Roll'!$C27)),(M$4-DAY('Rent Roll'!$C27)+1)/M$4,IF(AND(YEAR(M$3)=YEAR('Rent Roll'!$D27),MONTH(M$3)=MONTH('Rent Roll'!$D27)),DAY('Rent Roll'!$D27)/M$4,M53))</f>
        <v>0</v>
      </c>
      <c r="N97" s="567">
        <f>IF(AND(YEAR(N$3)=YEAR('Rent Roll'!$C27),MONTH(N$3)=MONTH('Rent Roll'!$C27)),(N$4-DAY('Rent Roll'!$C27)+1)/N$4,IF(AND(YEAR(N$3)=YEAR('Rent Roll'!$D27),MONTH(N$3)=MONTH('Rent Roll'!$D27)),DAY('Rent Roll'!$D27)/N$4,N53))</f>
        <v>0</v>
      </c>
      <c r="O97" s="567">
        <f>IF(AND(YEAR(O$3)=YEAR('Rent Roll'!$C27),MONTH(O$3)=MONTH('Rent Roll'!$C27)),(O$4-DAY('Rent Roll'!$C27)+1)/O$4,IF(AND(YEAR(O$3)=YEAR('Rent Roll'!$D27),MONTH(O$3)=MONTH('Rent Roll'!$D27)),DAY('Rent Roll'!$D27)/O$4,O53))</f>
        <v>0</v>
      </c>
      <c r="P97" s="567">
        <f>IF(AND(YEAR(P$3)=YEAR('Rent Roll'!$C27),MONTH(P$3)=MONTH('Rent Roll'!$C27)),(P$4-DAY('Rent Roll'!$C27)+1)/P$4,IF(AND(YEAR(P$3)=YEAR('Rent Roll'!$D27),MONTH(P$3)=MONTH('Rent Roll'!$D27)),DAY('Rent Roll'!$D27)/P$4,P53))</f>
        <v>0</v>
      </c>
      <c r="Q97" s="567">
        <f>IF(AND(YEAR(Q$3)=YEAR('Rent Roll'!$C27),MONTH(Q$3)=MONTH('Rent Roll'!$C27)),(Q$4-DAY('Rent Roll'!$C27)+1)/Q$4,IF(AND(YEAR(Q$3)=YEAR('Rent Roll'!$D27),MONTH(Q$3)=MONTH('Rent Roll'!$D27)),DAY('Rent Roll'!$D27)/Q$4,Q53))</f>
        <v>0</v>
      </c>
      <c r="R97" s="767">
        <f>IF(AND(YEAR(R$3)=YEAR('Rent Roll'!$C27),MONTH(R$3)=MONTH('Rent Roll'!$C27)),(R$4-DAY('Rent Roll'!$C27)+1)/R$4,IF(AND(YEAR(R$3)=YEAR('Rent Roll'!$D27),MONTH(R$3)=MONTH('Rent Roll'!$D27)),DAY('Rent Roll'!$D27)/R$4,R53))</f>
        <v>0</v>
      </c>
      <c r="S97" s="768">
        <f>IF(AND(YEAR(S$3)=YEAR('Rent Roll'!$C27),MONTH(S$3)=MONTH('Rent Roll'!$C27)),(S$4-DAY('Rent Roll'!$C27)+1)/S$4,IF(AND(YEAR(S$3)=YEAR('Rent Roll'!$D27),MONTH(S$3)=MONTH('Rent Roll'!$D27)),DAY('Rent Roll'!$D27)/S$4,S53))</f>
        <v>0</v>
      </c>
      <c r="T97" s="567">
        <f>IF(AND(YEAR(T$3)=YEAR('Rent Roll'!$C27),MONTH(T$3)=MONTH('Rent Roll'!$C27)),(T$4-DAY('Rent Roll'!$C27)+1)/T$4,IF(AND(YEAR(T$3)=YEAR('Rent Roll'!$D27),MONTH(T$3)=MONTH('Rent Roll'!$D27)),DAY('Rent Roll'!$D27)/T$4,T53))</f>
        <v>0</v>
      </c>
      <c r="U97" s="567">
        <f>IF(AND(YEAR(U$3)=YEAR('Rent Roll'!$C27),MONTH(U$3)=MONTH('Rent Roll'!$C27)),(U$4-DAY('Rent Roll'!$C27)+1)/U$4,IF(AND(YEAR(U$3)=YEAR('Rent Roll'!$D27),MONTH(U$3)=MONTH('Rent Roll'!$D27)),DAY('Rent Roll'!$D27)/U$4,U53))</f>
        <v>0</v>
      </c>
      <c r="V97" s="567">
        <f>IF(AND(YEAR(V$3)=YEAR('Rent Roll'!$C27),MONTH(V$3)=MONTH('Rent Roll'!$C27)),(V$4-DAY('Rent Roll'!$C27)+1)/V$4,IF(AND(YEAR(V$3)=YEAR('Rent Roll'!$D27),MONTH(V$3)=MONTH('Rent Roll'!$D27)),DAY('Rent Roll'!$D27)/V$4,V53))</f>
        <v>0</v>
      </c>
      <c r="W97" s="567">
        <f>IF(AND(YEAR(W$3)=YEAR('Rent Roll'!$C27),MONTH(W$3)=MONTH('Rent Roll'!$C27)),(W$4-DAY('Rent Roll'!$C27)+1)/W$4,IF(AND(YEAR(W$3)=YEAR('Rent Roll'!$D27),MONTH(W$3)=MONTH('Rent Roll'!$D27)),DAY('Rent Roll'!$D27)/W$4,W53))</f>
        <v>0</v>
      </c>
      <c r="X97" s="567">
        <f>IF(AND(YEAR(X$3)=YEAR('Rent Roll'!$C27),MONTH(X$3)=MONTH('Rent Roll'!$C27)),(X$4-DAY('Rent Roll'!$C27)+1)/X$4,IF(AND(YEAR(X$3)=YEAR('Rent Roll'!$D27),MONTH(X$3)=MONTH('Rent Roll'!$D27)),DAY('Rent Roll'!$D27)/X$4,X53))</f>
        <v>0</v>
      </c>
      <c r="Y97" s="567">
        <f>IF(AND(YEAR(Y$3)=YEAR('Rent Roll'!$C27),MONTH(Y$3)=MONTH('Rent Roll'!$C27)),(Y$4-DAY('Rent Roll'!$C27)+1)/Y$4,IF(AND(YEAR(Y$3)=YEAR('Rent Roll'!$D27),MONTH(Y$3)=MONTH('Rent Roll'!$D27)),DAY('Rent Roll'!$D27)/Y$4,Y53))</f>
        <v>0</v>
      </c>
      <c r="Z97" s="567">
        <f>IF(AND(YEAR(Z$3)=YEAR('Rent Roll'!$C27),MONTH(Z$3)=MONTH('Rent Roll'!$C27)),(Z$4-DAY('Rent Roll'!$C27)+1)/Z$4,IF(AND(YEAR(Z$3)=YEAR('Rent Roll'!$D27),MONTH(Z$3)=MONTH('Rent Roll'!$D27)),DAY('Rent Roll'!$D27)/Z$4,Z53))</f>
        <v>0</v>
      </c>
      <c r="AA97" s="567">
        <f>IF(AND(YEAR(AA$3)=YEAR('Rent Roll'!$C27),MONTH(AA$3)=MONTH('Rent Roll'!$C27)),(AA$4-DAY('Rent Roll'!$C27)+1)/AA$4,IF(AND(YEAR(AA$3)=YEAR('Rent Roll'!$D27),MONTH(AA$3)=MONTH('Rent Roll'!$D27)),DAY('Rent Roll'!$D27)/AA$4,AA53))</f>
        <v>0</v>
      </c>
      <c r="AB97" s="567">
        <f>IF(AND(YEAR(AB$3)=YEAR('Rent Roll'!$C27),MONTH(AB$3)=MONTH('Rent Roll'!$C27)),(AB$4-DAY('Rent Roll'!$C27)+1)/AB$4,IF(AND(YEAR(AB$3)=YEAR('Rent Roll'!$D27),MONTH(AB$3)=MONTH('Rent Roll'!$D27)),DAY('Rent Roll'!$D27)/AB$4,AB53))</f>
        <v>0</v>
      </c>
      <c r="AC97" s="567">
        <f>IF(AND(YEAR(AC$3)=YEAR('Rent Roll'!$C27),MONTH(AC$3)=MONTH('Rent Roll'!$C27)),(AC$4-DAY('Rent Roll'!$C27)+1)/AC$4,IF(AND(YEAR(AC$3)=YEAR('Rent Roll'!$D27),MONTH(AC$3)=MONTH('Rent Roll'!$D27)),DAY('Rent Roll'!$D27)/AC$4,AC53))</f>
        <v>0</v>
      </c>
      <c r="AD97" s="767">
        <f>IF(AND(YEAR(AD$3)=YEAR('Rent Roll'!$C27),MONTH(AD$3)=MONTH('Rent Roll'!$C27)),(AD$4-DAY('Rent Roll'!$C27)+1)/AD$4,IF(AND(YEAR(AD$3)=YEAR('Rent Roll'!$D27),MONTH(AD$3)=MONTH('Rent Roll'!$D27)),DAY('Rent Roll'!$D27)/AD$4,AD53))</f>
        <v>0</v>
      </c>
      <c r="AE97" s="768">
        <f>IF(AND(YEAR(AE$3)=YEAR('Rent Roll'!$C27),MONTH(AE$3)=MONTH('Rent Roll'!$C27)),(AE$4-DAY('Rent Roll'!$C27)+1)/AE$4,IF(AND(YEAR(AE$3)=YEAR('Rent Roll'!$D27),MONTH(AE$3)=MONTH('Rent Roll'!$D27)),DAY('Rent Roll'!$D27)/AE$4,AE53))</f>
        <v>0</v>
      </c>
      <c r="AF97" s="567">
        <f>IF(AND(YEAR(AF$3)=YEAR('Rent Roll'!$C27),MONTH(AF$3)=MONTH('Rent Roll'!$C27)),(AF$4-DAY('Rent Roll'!$C27)+1)/AF$4,IF(AND(YEAR(AF$3)=YEAR('Rent Roll'!$D27),MONTH(AF$3)=MONTH('Rent Roll'!$D27)),DAY('Rent Roll'!$D27)/AF$4,AF53))</f>
        <v>0</v>
      </c>
      <c r="AG97" s="567">
        <f>IF(AND(YEAR(AG$3)=YEAR('Rent Roll'!$C27),MONTH(AG$3)=MONTH('Rent Roll'!$C27)),(AG$4-DAY('Rent Roll'!$C27)+1)/AG$4,IF(AND(YEAR(AG$3)=YEAR('Rent Roll'!$D27),MONTH(AG$3)=MONTH('Rent Roll'!$D27)),DAY('Rent Roll'!$D27)/AG$4,AG53))</f>
        <v>0</v>
      </c>
      <c r="AH97" s="567">
        <f>IF(AND(YEAR(AH$3)=YEAR('Rent Roll'!$C27),MONTH(AH$3)=MONTH('Rent Roll'!$C27)),(AH$4-DAY('Rent Roll'!$C27)+1)/AH$4,IF(AND(YEAR(AH$3)=YEAR('Rent Roll'!$D27),MONTH(AH$3)=MONTH('Rent Roll'!$D27)),DAY('Rent Roll'!$D27)/AH$4,AH53))</f>
        <v>0</v>
      </c>
      <c r="AI97" s="567">
        <f>IF(AND(YEAR(AI$3)=YEAR('Rent Roll'!$C27),MONTH(AI$3)=MONTH('Rent Roll'!$C27)),(AI$4-DAY('Rent Roll'!$C27)+1)/AI$4,IF(AND(YEAR(AI$3)=YEAR('Rent Roll'!$D27),MONTH(AI$3)=MONTH('Rent Roll'!$D27)),DAY('Rent Roll'!$D27)/AI$4,AI53))</f>
        <v>0</v>
      </c>
      <c r="AJ97" s="567">
        <f>IF(AND(YEAR(AJ$3)=YEAR('Rent Roll'!$C27),MONTH(AJ$3)=MONTH('Rent Roll'!$C27)),(AJ$4-DAY('Rent Roll'!$C27)+1)/AJ$4,IF(AND(YEAR(AJ$3)=YEAR('Rent Roll'!$D27),MONTH(AJ$3)=MONTH('Rent Roll'!$D27)),DAY('Rent Roll'!$D27)/AJ$4,AJ53))</f>
        <v>0</v>
      </c>
      <c r="AK97" s="567">
        <f>IF(AND(YEAR(AK$3)=YEAR('Rent Roll'!$C27),MONTH(AK$3)=MONTH('Rent Roll'!$C27)),(AK$4-DAY('Rent Roll'!$C27)+1)/AK$4,IF(AND(YEAR(AK$3)=YEAR('Rent Roll'!$D27),MONTH(AK$3)=MONTH('Rent Roll'!$D27)),DAY('Rent Roll'!$D27)/AK$4,AK53))</f>
        <v>0</v>
      </c>
      <c r="AL97" s="567">
        <f>IF(AND(YEAR(AL$3)=YEAR('Rent Roll'!$C27),MONTH(AL$3)=MONTH('Rent Roll'!$C27)),(AL$4-DAY('Rent Roll'!$C27)+1)/AL$4,IF(AND(YEAR(AL$3)=YEAR('Rent Roll'!$D27),MONTH(AL$3)=MONTH('Rent Roll'!$D27)),DAY('Rent Roll'!$D27)/AL$4,AL53))</f>
        <v>0</v>
      </c>
      <c r="AM97" s="567">
        <f>IF(AND(YEAR(AM$3)=YEAR('Rent Roll'!$C27),MONTH(AM$3)=MONTH('Rent Roll'!$C27)),(AM$4-DAY('Rent Roll'!$C27)+1)/AM$4,IF(AND(YEAR(AM$3)=YEAR('Rent Roll'!$D27),MONTH(AM$3)=MONTH('Rent Roll'!$D27)),DAY('Rent Roll'!$D27)/AM$4,AM53))</f>
        <v>0</v>
      </c>
      <c r="AN97" s="567">
        <f>IF(AND(YEAR(AN$3)=YEAR('Rent Roll'!$C27),MONTH(AN$3)=MONTH('Rent Roll'!$C27)),(AN$4-DAY('Rent Roll'!$C27)+1)/AN$4,IF(AND(YEAR(AN$3)=YEAR('Rent Roll'!$D27),MONTH(AN$3)=MONTH('Rent Roll'!$D27)),DAY('Rent Roll'!$D27)/AN$4,AN53))</f>
        <v>0</v>
      </c>
      <c r="AO97" s="567">
        <f>IF(AND(YEAR(AO$3)=YEAR('Rent Roll'!$C27),MONTH(AO$3)=MONTH('Rent Roll'!$C27)),(AO$4-DAY('Rent Roll'!$C27)+1)/AO$4,IF(AND(YEAR(AO$3)=YEAR('Rent Roll'!$D27),MONTH(AO$3)=MONTH('Rent Roll'!$D27)),DAY('Rent Roll'!$D27)/AO$4,AO53))</f>
        <v>0</v>
      </c>
      <c r="AP97" s="767">
        <f>IF(AND(YEAR(AP$3)=YEAR('Rent Roll'!$C27),MONTH(AP$3)=MONTH('Rent Roll'!$C27)),(AP$4-DAY('Rent Roll'!$C27)+1)/AP$4,IF(AND(YEAR(AP$3)=YEAR('Rent Roll'!$D27),MONTH(AP$3)=MONTH('Rent Roll'!$D27)),DAY('Rent Roll'!$D27)/AP$4,AP53))</f>
        <v>0</v>
      </c>
      <c r="AQ97" s="768">
        <f>IF(AND(YEAR(AQ$3)=YEAR('Rent Roll'!$C27),MONTH(AQ$3)=MONTH('Rent Roll'!$C27)),(AQ$4-DAY('Rent Roll'!$C27)+1)/AQ$4,IF(AND(YEAR(AQ$3)=YEAR('Rent Roll'!$D27),MONTH(AQ$3)=MONTH('Rent Roll'!$D27)),DAY('Rent Roll'!$D27)/AQ$4,AQ53))</f>
        <v>0</v>
      </c>
      <c r="AR97" s="567">
        <f>IF(AND(YEAR(AR$3)=YEAR('Rent Roll'!$C27),MONTH(AR$3)=MONTH('Rent Roll'!$C27)),(AR$4-DAY('Rent Roll'!$C27)+1)/AR$4,IF(AND(YEAR(AR$3)=YEAR('Rent Roll'!$D27),MONTH(AR$3)=MONTH('Rent Roll'!$D27)),DAY('Rent Roll'!$D27)/AR$4,AR53))</f>
        <v>0</v>
      </c>
      <c r="AS97" s="567">
        <f>IF(AND(YEAR(AS$3)=YEAR('Rent Roll'!$C27),MONTH(AS$3)=MONTH('Rent Roll'!$C27)),(AS$4-DAY('Rent Roll'!$C27)+1)/AS$4,IF(AND(YEAR(AS$3)=YEAR('Rent Roll'!$D27),MONTH(AS$3)=MONTH('Rent Roll'!$D27)),DAY('Rent Roll'!$D27)/AS$4,AS53))</f>
        <v>0</v>
      </c>
      <c r="AT97" s="567">
        <f>IF(AND(YEAR(AT$3)=YEAR('Rent Roll'!$C27),MONTH(AT$3)=MONTH('Rent Roll'!$C27)),(AT$4-DAY('Rent Roll'!$C27)+1)/AT$4,IF(AND(YEAR(AT$3)=YEAR('Rent Roll'!$D27),MONTH(AT$3)=MONTH('Rent Roll'!$D27)),DAY('Rent Roll'!$D27)/AT$4,AT53))</f>
        <v>0</v>
      </c>
      <c r="AU97" s="567">
        <f>IF(AND(YEAR(AU$3)=YEAR('Rent Roll'!$C27),MONTH(AU$3)=MONTH('Rent Roll'!$C27)),(AU$4-DAY('Rent Roll'!$C27)+1)/AU$4,IF(AND(YEAR(AU$3)=YEAR('Rent Roll'!$D27),MONTH(AU$3)=MONTH('Rent Roll'!$D27)),DAY('Rent Roll'!$D27)/AU$4,AU53))</f>
        <v>0</v>
      </c>
      <c r="AV97" s="567">
        <f>IF(AND(YEAR(AV$3)=YEAR('Rent Roll'!$C27),MONTH(AV$3)=MONTH('Rent Roll'!$C27)),(AV$4-DAY('Rent Roll'!$C27)+1)/AV$4,IF(AND(YEAR(AV$3)=YEAR('Rent Roll'!$D27),MONTH(AV$3)=MONTH('Rent Roll'!$D27)),DAY('Rent Roll'!$D27)/AV$4,AV53))</f>
        <v>0</v>
      </c>
      <c r="AW97" s="567">
        <f>IF(AND(YEAR(AW$3)=YEAR('Rent Roll'!$C27),MONTH(AW$3)=MONTH('Rent Roll'!$C27)),(AW$4-DAY('Rent Roll'!$C27)+1)/AW$4,IF(AND(YEAR(AW$3)=YEAR('Rent Roll'!$D27),MONTH(AW$3)=MONTH('Rent Roll'!$D27)),DAY('Rent Roll'!$D27)/AW$4,AW53))</f>
        <v>0</v>
      </c>
      <c r="AX97" s="567">
        <f>IF(AND(YEAR(AX$3)=YEAR('Rent Roll'!$C27),MONTH(AX$3)=MONTH('Rent Roll'!$C27)),(AX$4-DAY('Rent Roll'!$C27)+1)/AX$4,IF(AND(YEAR(AX$3)=YEAR('Rent Roll'!$D27),MONTH(AX$3)=MONTH('Rent Roll'!$D27)),DAY('Rent Roll'!$D27)/AX$4,AX53))</f>
        <v>0</v>
      </c>
      <c r="AY97" s="567">
        <f>IF(AND(YEAR(AY$3)=YEAR('Rent Roll'!$C27),MONTH(AY$3)=MONTH('Rent Roll'!$C27)),(AY$4-DAY('Rent Roll'!$C27)+1)/AY$4,IF(AND(YEAR(AY$3)=YEAR('Rent Roll'!$D27),MONTH(AY$3)=MONTH('Rent Roll'!$D27)),DAY('Rent Roll'!$D27)/AY$4,AY53))</f>
        <v>0</v>
      </c>
      <c r="AZ97" s="567">
        <f>IF(AND(YEAR(AZ$3)=YEAR('Rent Roll'!$C27),MONTH(AZ$3)=MONTH('Rent Roll'!$C27)),(AZ$4-DAY('Rent Roll'!$C27)+1)/AZ$4,IF(AND(YEAR(AZ$3)=YEAR('Rent Roll'!$D27),MONTH(AZ$3)=MONTH('Rent Roll'!$D27)),DAY('Rent Roll'!$D27)/AZ$4,AZ53))</f>
        <v>0</v>
      </c>
      <c r="BA97" s="567">
        <f>IF(AND(YEAR(BA$3)=YEAR('Rent Roll'!$C27),MONTH(BA$3)=MONTH('Rent Roll'!$C27)),(BA$4-DAY('Rent Roll'!$C27)+1)/BA$4,IF(AND(YEAR(BA$3)=YEAR('Rent Roll'!$D27),MONTH(BA$3)=MONTH('Rent Roll'!$D27)),DAY('Rent Roll'!$D27)/BA$4,BA53))</f>
        <v>0</v>
      </c>
      <c r="BB97" s="767">
        <f>IF(AND(YEAR(BB$3)=YEAR('Rent Roll'!$C27),MONTH(BB$3)=MONTH('Rent Roll'!$C27)),(BB$4-DAY('Rent Roll'!$C27)+1)/BB$4,IF(AND(YEAR(BB$3)=YEAR('Rent Roll'!$D27),MONTH(BB$3)=MONTH('Rent Roll'!$D27)),DAY('Rent Roll'!$D27)/BB$4,BB53))</f>
        <v>0</v>
      </c>
      <c r="BC97" s="768">
        <f>IF(AND(YEAR(BC$3)=YEAR('Rent Roll'!$C27),MONTH(BC$3)=MONTH('Rent Roll'!$C27)),(BC$4-DAY('Rent Roll'!$C27)+1)/BC$4,IF(AND(YEAR(BC$3)=YEAR('Rent Roll'!$D27),MONTH(BC$3)=MONTH('Rent Roll'!$D27)),DAY('Rent Roll'!$D27)/BC$4,BC53))</f>
        <v>0</v>
      </c>
      <c r="BD97" s="567">
        <f>IF(AND(YEAR(BD$3)=YEAR('Rent Roll'!$C27),MONTH(BD$3)=MONTH('Rent Roll'!$C27)),(BD$4-DAY('Rent Roll'!$C27)+1)/BD$4,IF(AND(YEAR(BD$3)=YEAR('Rent Roll'!$D27),MONTH(BD$3)=MONTH('Rent Roll'!$D27)),DAY('Rent Roll'!$D27)/BD$4,BD53))</f>
        <v>0</v>
      </c>
      <c r="BE97" s="567">
        <f>IF(AND(YEAR(BE$3)=YEAR('Rent Roll'!$C27),MONTH(BE$3)=MONTH('Rent Roll'!$C27)),(BE$4-DAY('Rent Roll'!$C27)+1)/BE$4,IF(AND(YEAR(BE$3)=YEAR('Rent Roll'!$D27),MONTH(BE$3)=MONTH('Rent Roll'!$D27)),DAY('Rent Roll'!$D27)/BE$4,BE53))</f>
        <v>0</v>
      </c>
      <c r="BF97" s="567">
        <f>IF(AND(YEAR(BF$3)=YEAR('Rent Roll'!$C27),MONTH(BF$3)=MONTH('Rent Roll'!$C27)),(BF$4-DAY('Rent Roll'!$C27)+1)/BF$4,IF(AND(YEAR(BF$3)=YEAR('Rent Roll'!$D27),MONTH(BF$3)=MONTH('Rent Roll'!$D27)),DAY('Rent Roll'!$D27)/BF$4,BF53))</f>
        <v>0</v>
      </c>
      <c r="BG97" s="567">
        <f>IF(AND(YEAR(BG$3)=YEAR('Rent Roll'!$C27),MONTH(BG$3)=MONTH('Rent Roll'!$C27)),(BG$4-DAY('Rent Roll'!$C27)+1)/BG$4,IF(AND(YEAR(BG$3)=YEAR('Rent Roll'!$D27),MONTH(BG$3)=MONTH('Rent Roll'!$D27)),DAY('Rent Roll'!$D27)/BG$4,BG53))</f>
        <v>0</v>
      </c>
      <c r="BH97" s="567">
        <f>IF(AND(YEAR(BH$3)=YEAR('Rent Roll'!$C27),MONTH(BH$3)=MONTH('Rent Roll'!$C27)),(BH$4-DAY('Rent Roll'!$C27)+1)/BH$4,IF(AND(YEAR(BH$3)=YEAR('Rent Roll'!$D27),MONTH(BH$3)=MONTH('Rent Roll'!$D27)),DAY('Rent Roll'!$D27)/BH$4,BH53))</f>
        <v>0</v>
      </c>
      <c r="BI97" s="567">
        <f>IF(AND(YEAR(BI$3)=YEAR('Rent Roll'!$C27),MONTH(BI$3)=MONTH('Rent Roll'!$C27)),(BI$4-DAY('Rent Roll'!$C27)+1)/BI$4,IF(AND(YEAR(BI$3)=YEAR('Rent Roll'!$D27),MONTH(BI$3)=MONTH('Rent Roll'!$D27)),DAY('Rent Roll'!$D27)/BI$4,BI53))</f>
        <v>0</v>
      </c>
      <c r="BJ97" s="567">
        <f>IF(AND(YEAR(BJ$3)=YEAR('Rent Roll'!$C27),MONTH(BJ$3)=MONTH('Rent Roll'!$C27)),(BJ$4-DAY('Rent Roll'!$C27)+1)/BJ$4,IF(AND(YEAR(BJ$3)=YEAR('Rent Roll'!$D27),MONTH(BJ$3)=MONTH('Rent Roll'!$D27)),DAY('Rent Roll'!$D27)/BJ$4,BJ53))</f>
        <v>0</v>
      </c>
      <c r="BK97" s="567">
        <f>IF(AND(YEAR(BK$3)=YEAR('Rent Roll'!$C27),MONTH(BK$3)=MONTH('Rent Roll'!$C27)),(BK$4-DAY('Rent Roll'!$C27)+1)/BK$4,IF(AND(YEAR(BK$3)=YEAR('Rent Roll'!$D27),MONTH(BK$3)=MONTH('Rent Roll'!$D27)),DAY('Rent Roll'!$D27)/BK$4,BK53))</f>
        <v>0</v>
      </c>
      <c r="BL97" s="567">
        <f>IF(AND(YEAR(BL$3)=YEAR('Rent Roll'!$C27),MONTH(BL$3)=MONTH('Rent Roll'!$C27)),(BL$4-DAY('Rent Roll'!$C27)+1)/BL$4,IF(AND(YEAR(BL$3)=YEAR('Rent Roll'!$D27),MONTH(BL$3)=MONTH('Rent Roll'!$D27)),DAY('Rent Roll'!$D27)/BL$4,BL53))</f>
        <v>0</v>
      </c>
      <c r="BM97" s="567">
        <f>IF(AND(YEAR(BM$3)=YEAR('Rent Roll'!$C27),MONTH(BM$3)=MONTH('Rent Roll'!$C27)),(BM$4-DAY('Rent Roll'!$C27)+1)/BM$4,IF(AND(YEAR(BM$3)=YEAR('Rent Roll'!$D27),MONTH(BM$3)=MONTH('Rent Roll'!$D27)),DAY('Rent Roll'!$D27)/BM$4,BM53))</f>
        <v>0</v>
      </c>
      <c r="BN97" s="767">
        <f>IF(AND(YEAR(BN$3)=YEAR('Rent Roll'!$C27),MONTH(BN$3)=MONTH('Rent Roll'!$C27)),(BN$4-DAY('Rent Roll'!$C27)+1)/BN$4,IF(AND(YEAR(BN$3)=YEAR('Rent Roll'!$D27),MONTH(BN$3)=MONTH('Rent Roll'!$D27)),DAY('Rent Roll'!$D27)/BN$4,BN53))</f>
        <v>0</v>
      </c>
      <c r="BO97" s="768">
        <f>IF(AND(YEAR(BO$3)=YEAR('Rent Roll'!$C27),MONTH(BO$3)=MONTH('Rent Roll'!$C27)),(BO$4-DAY('Rent Roll'!$C27)+1)/BO$4,IF(AND(YEAR(BO$3)=YEAR('Rent Roll'!$D27),MONTH(BO$3)=MONTH('Rent Roll'!$D27)),DAY('Rent Roll'!$D27)/BO$4,BO53))</f>
        <v>0</v>
      </c>
      <c r="BP97" s="567">
        <f>IF(AND(YEAR(BP$3)=YEAR('Rent Roll'!$C27),MONTH(BP$3)=MONTH('Rent Roll'!$C27)),(BP$4-DAY('Rent Roll'!$C27)+1)/BP$4,IF(AND(YEAR(BP$3)=YEAR('Rent Roll'!$D27),MONTH(BP$3)=MONTH('Rent Roll'!$D27)),DAY('Rent Roll'!$D27)/BP$4,BP53))</f>
        <v>0</v>
      </c>
      <c r="BQ97" s="567">
        <f>IF(AND(YEAR(BQ$3)=YEAR('Rent Roll'!$C27),MONTH(BQ$3)=MONTH('Rent Roll'!$C27)),(BQ$4-DAY('Rent Roll'!$C27)+1)/BQ$4,IF(AND(YEAR(BQ$3)=YEAR('Rent Roll'!$D27),MONTH(BQ$3)=MONTH('Rent Roll'!$D27)),DAY('Rent Roll'!$D27)/BQ$4,BQ53))</f>
        <v>0</v>
      </c>
      <c r="BR97" s="567">
        <f>IF(AND(YEAR(BR$3)=YEAR('Rent Roll'!$C27),MONTH(BR$3)=MONTH('Rent Roll'!$C27)),(BR$4-DAY('Rent Roll'!$C27)+1)/BR$4,IF(AND(YEAR(BR$3)=YEAR('Rent Roll'!$D27),MONTH(BR$3)=MONTH('Rent Roll'!$D27)),DAY('Rent Roll'!$D27)/BR$4,BR53))</f>
        <v>0</v>
      </c>
      <c r="BS97" s="567">
        <f>IF(AND(YEAR(BS$3)=YEAR('Rent Roll'!$C27),MONTH(BS$3)=MONTH('Rent Roll'!$C27)),(BS$4-DAY('Rent Roll'!$C27)+1)/BS$4,IF(AND(YEAR(BS$3)=YEAR('Rent Roll'!$D27),MONTH(BS$3)=MONTH('Rent Roll'!$D27)),DAY('Rent Roll'!$D27)/BS$4,BS53))</f>
        <v>0</v>
      </c>
      <c r="BT97" s="567">
        <f>IF(AND(YEAR(BT$3)=YEAR('Rent Roll'!$C27),MONTH(BT$3)=MONTH('Rent Roll'!$C27)),(BT$4-DAY('Rent Roll'!$C27)+1)/BT$4,IF(AND(YEAR(BT$3)=YEAR('Rent Roll'!$D27),MONTH(BT$3)=MONTH('Rent Roll'!$D27)),DAY('Rent Roll'!$D27)/BT$4,BT53))</f>
        <v>0</v>
      </c>
      <c r="BU97" s="567">
        <f>IF(AND(YEAR(BU$3)=YEAR('Rent Roll'!$C27),MONTH(BU$3)=MONTH('Rent Roll'!$C27)),(BU$4-DAY('Rent Roll'!$C27)+1)/BU$4,IF(AND(YEAR(BU$3)=YEAR('Rent Roll'!$D27),MONTH(BU$3)=MONTH('Rent Roll'!$D27)),DAY('Rent Roll'!$D27)/BU$4,BU53))</f>
        <v>0</v>
      </c>
      <c r="BV97" s="567">
        <f>IF(AND(YEAR(BV$3)=YEAR('Rent Roll'!$C27),MONTH(BV$3)=MONTH('Rent Roll'!$C27)),(BV$4-DAY('Rent Roll'!$C27)+1)/BV$4,IF(AND(YEAR(BV$3)=YEAR('Rent Roll'!$D27),MONTH(BV$3)=MONTH('Rent Roll'!$D27)),DAY('Rent Roll'!$D27)/BV$4,BV53))</f>
        <v>0</v>
      </c>
      <c r="BW97" s="567">
        <f>IF(AND(YEAR(BW$3)=YEAR('Rent Roll'!$C27),MONTH(BW$3)=MONTH('Rent Roll'!$C27)),(BW$4-DAY('Rent Roll'!$C27)+1)/BW$4,IF(AND(YEAR(BW$3)=YEAR('Rent Roll'!$D27),MONTH(BW$3)=MONTH('Rent Roll'!$D27)),DAY('Rent Roll'!$D27)/BW$4,BW53))</f>
        <v>0</v>
      </c>
      <c r="BX97" s="567">
        <f>IF(AND(YEAR(BX$3)=YEAR('Rent Roll'!$C27),MONTH(BX$3)=MONTH('Rent Roll'!$C27)),(BX$4-DAY('Rent Roll'!$C27)+1)/BX$4,IF(AND(YEAR(BX$3)=YEAR('Rent Roll'!$D27),MONTH(BX$3)=MONTH('Rent Roll'!$D27)),DAY('Rent Roll'!$D27)/BX$4,BX53))</f>
        <v>0</v>
      </c>
      <c r="BY97" s="567">
        <f>IF(AND(YEAR(BY$3)=YEAR('Rent Roll'!$C27),MONTH(BY$3)=MONTH('Rent Roll'!$C27)),(BY$4-DAY('Rent Roll'!$C27)+1)/BY$4,IF(AND(YEAR(BY$3)=YEAR('Rent Roll'!$D27),MONTH(BY$3)=MONTH('Rent Roll'!$D27)),DAY('Rent Roll'!$D27)/BY$4,BY53))</f>
        <v>0</v>
      </c>
      <c r="BZ97" s="767">
        <f>IF(AND(YEAR(BZ$3)=YEAR('Rent Roll'!$C27),MONTH(BZ$3)=MONTH('Rent Roll'!$C27)),(BZ$4-DAY('Rent Roll'!$C27)+1)/BZ$4,IF(AND(YEAR(BZ$3)=YEAR('Rent Roll'!$D27),MONTH(BZ$3)=MONTH('Rent Roll'!$D27)),DAY('Rent Roll'!$D27)/BZ$4,BZ53))</f>
        <v>0</v>
      </c>
      <c r="CA97" s="768">
        <f>IF(AND(YEAR(CA$3)=YEAR('Rent Roll'!$C27),MONTH(CA$3)=MONTH('Rent Roll'!$C27)),(CA$4-DAY('Rent Roll'!$C27)+1)/CA$4,IF(AND(YEAR(CA$3)=YEAR('Rent Roll'!$D27),MONTH(CA$3)=MONTH('Rent Roll'!$D27)),DAY('Rent Roll'!$D27)/CA$4,CA53))</f>
        <v>0</v>
      </c>
      <c r="CB97" s="567">
        <f>IF(AND(YEAR(CB$3)=YEAR('Rent Roll'!$C27),MONTH(CB$3)=MONTH('Rent Roll'!$C27)),(CB$4-DAY('Rent Roll'!$C27)+1)/CB$4,IF(AND(YEAR(CB$3)=YEAR('Rent Roll'!$D27),MONTH(CB$3)=MONTH('Rent Roll'!$D27)),DAY('Rent Roll'!$D27)/CB$4,CB53))</f>
        <v>0</v>
      </c>
      <c r="CC97" s="567">
        <f>IF(AND(YEAR(CC$3)=YEAR('Rent Roll'!$C27),MONTH(CC$3)=MONTH('Rent Roll'!$C27)),(CC$4-DAY('Rent Roll'!$C27)+1)/CC$4,IF(AND(YEAR(CC$3)=YEAR('Rent Roll'!$D27),MONTH(CC$3)=MONTH('Rent Roll'!$D27)),DAY('Rent Roll'!$D27)/CC$4,CC53))</f>
        <v>0</v>
      </c>
      <c r="CD97" s="567">
        <f>IF(AND(YEAR(CD$3)=YEAR('Rent Roll'!$C27),MONTH(CD$3)=MONTH('Rent Roll'!$C27)),(CD$4-DAY('Rent Roll'!$C27)+1)/CD$4,IF(AND(YEAR(CD$3)=YEAR('Rent Roll'!$D27),MONTH(CD$3)=MONTH('Rent Roll'!$D27)),DAY('Rent Roll'!$D27)/CD$4,CD53))</f>
        <v>0</v>
      </c>
      <c r="CE97" s="567">
        <f>IF(AND(YEAR(CE$3)=YEAR('Rent Roll'!$C27),MONTH(CE$3)=MONTH('Rent Roll'!$C27)),(CE$4-DAY('Rent Roll'!$C27)+1)/CE$4,IF(AND(YEAR(CE$3)=YEAR('Rent Roll'!$D27),MONTH(CE$3)=MONTH('Rent Roll'!$D27)),DAY('Rent Roll'!$D27)/CE$4,CE53))</f>
        <v>0</v>
      </c>
      <c r="CF97" s="567">
        <f>IF(AND(YEAR(CF$3)=YEAR('Rent Roll'!$C27),MONTH(CF$3)=MONTH('Rent Roll'!$C27)),(CF$4-DAY('Rent Roll'!$C27)+1)/CF$4,IF(AND(YEAR(CF$3)=YEAR('Rent Roll'!$D27),MONTH(CF$3)=MONTH('Rent Roll'!$D27)),DAY('Rent Roll'!$D27)/CF$4,CF53))</f>
        <v>0</v>
      </c>
      <c r="CG97" s="567">
        <f>IF(AND(YEAR(CG$3)=YEAR('Rent Roll'!$C27),MONTH(CG$3)=MONTH('Rent Roll'!$C27)),(CG$4-DAY('Rent Roll'!$C27)+1)/CG$4,IF(AND(YEAR(CG$3)=YEAR('Rent Roll'!$D27),MONTH(CG$3)=MONTH('Rent Roll'!$D27)),DAY('Rent Roll'!$D27)/CG$4,CG53))</f>
        <v>0</v>
      </c>
      <c r="CH97" s="567">
        <f>IF(AND(YEAR(CH$3)=YEAR('Rent Roll'!$C27),MONTH(CH$3)=MONTH('Rent Roll'!$C27)),(CH$4-DAY('Rent Roll'!$C27)+1)/CH$4,IF(AND(YEAR(CH$3)=YEAR('Rent Roll'!$D27),MONTH(CH$3)=MONTH('Rent Roll'!$D27)),DAY('Rent Roll'!$D27)/CH$4,CH53))</f>
        <v>0</v>
      </c>
      <c r="CI97" s="567">
        <f>IF(AND(YEAR(CI$3)=YEAR('Rent Roll'!$C27),MONTH(CI$3)=MONTH('Rent Roll'!$C27)),(CI$4-DAY('Rent Roll'!$C27)+1)/CI$4,IF(AND(YEAR(CI$3)=YEAR('Rent Roll'!$D27),MONTH(CI$3)=MONTH('Rent Roll'!$D27)),DAY('Rent Roll'!$D27)/CI$4,CI53))</f>
        <v>0</v>
      </c>
      <c r="CJ97" s="567">
        <f>IF(AND(YEAR(CJ$3)=YEAR('Rent Roll'!$C27),MONTH(CJ$3)=MONTH('Rent Roll'!$C27)),(CJ$4-DAY('Rent Roll'!$C27)+1)/CJ$4,IF(AND(YEAR(CJ$3)=YEAR('Rent Roll'!$D27),MONTH(CJ$3)=MONTH('Rent Roll'!$D27)),DAY('Rent Roll'!$D27)/CJ$4,CJ53))</f>
        <v>0</v>
      </c>
      <c r="CK97" s="567">
        <f>IF(AND(YEAR(CK$3)=YEAR('Rent Roll'!$C27),MONTH(CK$3)=MONTH('Rent Roll'!$C27)),(CK$4-DAY('Rent Roll'!$C27)+1)/CK$4,IF(AND(YEAR(CK$3)=YEAR('Rent Roll'!$D27),MONTH(CK$3)=MONTH('Rent Roll'!$D27)),DAY('Rent Roll'!$D27)/CK$4,CK53))</f>
        <v>0</v>
      </c>
      <c r="CL97" s="767">
        <f>IF(AND(YEAR(CL$3)=YEAR('Rent Roll'!$C27),MONTH(CL$3)=MONTH('Rent Roll'!$C27)),(CL$4-DAY('Rent Roll'!$C27)+1)/CL$4,IF(AND(YEAR(CL$3)=YEAR('Rent Roll'!$D27),MONTH(CL$3)=MONTH('Rent Roll'!$D27)),DAY('Rent Roll'!$D27)/CL$4,CL53))</f>
        <v>0</v>
      </c>
      <c r="CM97" s="768">
        <f>IF(AND(YEAR(CM$3)=YEAR('Rent Roll'!$C27),MONTH(CM$3)=MONTH('Rent Roll'!$C27)),(CM$4-DAY('Rent Roll'!$C27)+1)/CM$4,IF(AND(YEAR(CM$3)=YEAR('Rent Roll'!$D27),MONTH(CM$3)=MONTH('Rent Roll'!$D27)),DAY('Rent Roll'!$D27)/CM$4,CM53))</f>
        <v>0</v>
      </c>
      <c r="CN97" s="567">
        <f>IF(AND(YEAR(CN$3)=YEAR('Rent Roll'!$C27),MONTH(CN$3)=MONTH('Rent Roll'!$C27)),(CN$4-DAY('Rent Roll'!$C27)+1)/CN$4,IF(AND(YEAR(CN$3)=YEAR('Rent Roll'!$D27),MONTH(CN$3)=MONTH('Rent Roll'!$D27)),DAY('Rent Roll'!$D27)/CN$4,CN53))</f>
        <v>0</v>
      </c>
      <c r="CO97" s="567">
        <f>IF(AND(YEAR(CO$3)=YEAR('Rent Roll'!$C27),MONTH(CO$3)=MONTH('Rent Roll'!$C27)),(CO$4-DAY('Rent Roll'!$C27)+1)/CO$4,IF(AND(YEAR(CO$3)=YEAR('Rent Roll'!$D27),MONTH(CO$3)=MONTH('Rent Roll'!$D27)),DAY('Rent Roll'!$D27)/CO$4,CO53))</f>
        <v>0</v>
      </c>
      <c r="CP97" s="567">
        <f>IF(AND(YEAR(CP$3)=YEAR('Rent Roll'!$C27),MONTH(CP$3)=MONTH('Rent Roll'!$C27)),(CP$4-DAY('Rent Roll'!$C27)+1)/CP$4,IF(AND(YEAR(CP$3)=YEAR('Rent Roll'!$D27),MONTH(CP$3)=MONTH('Rent Roll'!$D27)),DAY('Rent Roll'!$D27)/CP$4,CP53))</f>
        <v>0</v>
      </c>
      <c r="CQ97" s="567">
        <f>IF(AND(YEAR(CQ$3)=YEAR('Rent Roll'!$C27),MONTH(CQ$3)=MONTH('Rent Roll'!$C27)),(CQ$4-DAY('Rent Roll'!$C27)+1)/CQ$4,IF(AND(YEAR(CQ$3)=YEAR('Rent Roll'!$D27),MONTH(CQ$3)=MONTH('Rent Roll'!$D27)),DAY('Rent Roll'!$D27)/CQ$4,CQ53))</f>
        <v>0</v>
      </c>
      <c r="CR97" s="567">
        <f>IF(AND(YEAR(CR$3)=YEAR('Rent Roll'!$C27),MONTH(CR$3)=MONTH('Rent Roll'!$C27)),(CR$4-DAY('Rent Roll'!$C27)+1)/CR$4,IF(AND(YEAR(CR$3)=YEAR('Rent Roll'!$D27),MONTH(CR$3)=MONTH('Rent Roll'!$D27)),DAY('Rent Roll'!$D27)/CR$4,CR53))</f>
        <v>0</v>
      </c>
      <c r="CS97" s="567">
        <f>IF(AND(YEAR(CS$3)=YEAR('Rent Roll'!$C27),MONTH(CS$3)=MONTH('Rent Roll'!$C27)),(CS$4-DAY('Rent Roll'!$C27)+1)/CS$4,IF(AND(YEAR(CS$3)=YEAR('Rent Roll'!$D27),MONTH(CS$3)=MONTH('Rent Roll'!$D27)),DAY('Rent Roll'!$D27)/CS$4,CS53))</f>
        <v>0</v>
      </c>
      <c r="CT97" s="567">
        <f>IF(AND(YEAR(CT$3)=YEAR('Rent Roll'!$C27),MONTH(CT$3)=MONTH('Rent Roll'!$C27)),(CT$4-DAY('Rent Roll'!$C27)+1)/CT$4,IF(AND(YEAR(CT$3)=YEAR('Rent Roll'!$D27),MONTH(CT$3)=MONTH('Rent Roll'!$D27)),DAY('Rent Roll'!$D27)/CT$4,CT53))</f>
        <v>0</v>
      </c>
      <c r="CU97" s="567">
        <f>IF(AND(YEAR(CU$3)=YEAR('Rent Roll'!$C27),MONTH(CU$3)=MONTH('Rent Roll'!$C27)),(CU$4-DAY('Rent Roll'!$C27)+1)/CU$4,IF(AND(YEAR(CU$3)=YEAR('Rent Roll'!$D27),MONTH(CU$3)=MONTH('Rent Roll'!$D27)),DAY('Rent Roll'!$D27)/CU$4,CU53))</f>
        <v>0</v>
      </c>
      <c r="CV97" s="567">
        <f>IF(AND(YEAR(CV$3)=YEAR('Rent Roll'!$C27),MONTH(CV$3)=MONTH('Rent Roll'!$C27)),(CV$4-DAY('Rent Roll'!$C27)+1)/CV$4,IF(AND(YEAR(CV$3)=YEAR('Rent Roll'!$D27),MONTH(CV$3)=MONTH('Rent Roll'!$D27)),DAY('Rent Roll'!$D27)/CV$4,CV53))</f>
        <v>0</v>
      </c>
      <c r="CW97" s="567">
        <f>IF(AND(YEAR(CW$3)=YEAR('Rent Roll'!$C27),MONTH(CW$3)=MONTH('Rent Roll'!$C27)),(CW$4-DAY('Rent Roll'!$C27)+1)/CW$4,IF(AND(YEAR(CW$3)=YEAR('Rent Roll'!$D27),MONTH(CW$3)=MONTH('Rent Roll'!$D27)),DAY('Rent Roll'!$D27)/CW$4,CW53))</f>
        <v>0</v>
      </c>
      <c r="CX97" s="767">
        <f>IF(AND(YEAR(CX$3)=YEAR('Rent Roll'!$C27),MONTH(CX$3)=MONTH('Rent Roll'!$C27)),(CX$4-DAY('Rent Roll'!$C27)+1)/CX$4,IF(AND(YEAR(CX$3)=YEAR('Rent Roll'!$D27),MONTH(CX$3)=MONTH('Rent Roll'!$D27)),DAY('Rent Roll'!$D27)/CX$4,CX53))</f>
        <v>0</v>
      </c>
      <c r="CY97" s="768">
        <f>IF(AND(YEAR(CY$3)=YEAR('Rent Roll'!$C27),MONTH(CY$3)=MONTH('Rent Roll'!$C27)),(CY$4-DAY('Rent Roll'!$C27)+1)/CY$4,IF(AND(YEAR(CY$3)=YEAR('Rent Roll'!$D27),MONTH(CY$3)=MONTH('Rent Roll'!$D27)),DAY('Rent Roll'!$D27)/CY$4,CY53))</f>
        <v>0</v>
      </c>
      <c r="CZ97" s="567">
        <f>IF(AND(YEAR(CZ$3)=YEAR('Rent Roll'!$C27),MONTH(CZ$3)=MONTH('Rent Roll'!$C27)),(CZ$4-DAY('Rent Roll'!$C27)+1)/CZ$4,IF(AND(YEAR(CZ$3)=YEAR('Rent Roll'!$D27),MONTH(CZ$3)=MONTH('Rent Roll'!$D27)),DAY('Rent Roll'!$D27)/CZ$4,CZ53))</f>
        <v>0</v>
      </c>
      <c r="DA97" s="567">
        <f>IF(AND(YEAR(DA$3)=YEAR('Rent Roll'!$C27),MONTH(DA$3)=MONTH('Rent Roll'!$C27)),(DA$4-DAY('Rent Roll'!$C27)+1)/DA$4,IF(AND(YEAR(DA$3)=YEAR('Rent Roll'!$D27),MONTH(DA$3)=MONTH('Rent Roll'!$D27)),DAY('Rent Roll'!$D27)/DA$4,DA53))</f>
        <v>0</v>
      </c>
      <c r="DB97" s="567">
        <f>IF(AND(YEAR(DB$3)=YEAR('Rent Roll'!$C27),MONTH(DB$3)=MONTH('Rent Roll'!$C27)),(DB$4-DAY('Rent Roll'!$C27)+1)/DB$4,IF(AND(YEAR(DB$3)=YEAR('Rent Roll'!$D27),MONTH(DB$3)=MONTH('Rent Roll'!$D27)),DAY('Rent Roll'!$D27)/DB$4,DB53))</f>
        <v>0</v>
      </c>
      <c r="DC97" s="567">
        <f>IF(AND(YEAR(DC$3)=YEAR('Rent Roll'!$C27),MONTH(DC$3)=MONTH('Rent Roll'!$C27)),(DC$4-DAY('Rent Roll'!$C27)+1)/DC$4,IF(AND(YEAR(DC$3)=YEAR('Rent Roll'!$D27),MONTH(DC$3)=MONTH('Rent Roll'!$D27)),DAY('Rent Roll'!$D27)/DC$4,DC53))</f>
        <v>0</v>
      </c>
      <c r="DD97" s="567">
        <f>IF(AND(YEAR(DD$3)=YEAR('Rent Roll'!$C27),MONTH(DD$3)=MONTH('Rent Roll'!$C27)),(DD$4-DAY('Rent Roll'!$C27)+1)/DD$4,IF(AND(YEAR(DD$3)=YEAR('Rent Roll'!$D27),MONTH(DD$3)=MONTH('Rent Roll'!$D27)),DAY('Rent Roll'!$D27)/DD$4,DD53))</f>
        <v>0</v>
      </c>
      <c r="DE97" s="567">
        <f>IF(AND(YEAR(DE$3)=YEAR('Rent Roll'!$C27),MONTH(DE$3)=MONTH('Rent Roll'!$C27)),(DE$4-DAY('Rent Roll'!$C27)+1)/DE$4,IF(AND(YEAR(DE$3)=YEAR('Rent Roll'!$D27),MONTH(DE$3)=MONTH('Rent Roll'!$D27)),DAY('Rent Roll'!$D27)/DE$4,DE53))</f>
        <v>0</v>
      </c>
      <c r="DF97" s="567">
        <f>IF(AND(YEAR(DF$3)=YEAR('Rent Roll'!$C27),MONTH(DF$3)=MONTH('Rent Roll'!$C27)),(DF$4-DAY('Rent Roll'!$C27)+1)/DF$4,IF(AND(YEAR(DF$3)=YEAR('Rent Roll'!$D27),MONTH(DF$3)=MONTH('Rent Roll'!$D27)),DAY('Rent Roll'!$D27)/DF$4,DF53))</f>
        <v>0</v>
      </c>
      <c r="DG97" s="567">
        <f>IF(AND(YEAR(DG$3)=YEAR('Rent Roll'!$C27),MONTH(DG$3)=MONTH('Rent Roll'!$C27)),(DG$4-DAY('Rent Roll'!$C27)+1)/DG$4,IF(AND(YEAR(DG$3)=YEAR('Rent Roll'!$D27),MONTH(DG$3)=MONTH('Rent Roll'!$D27)),DAY('Rent Roll'!$D27)/DG$4,DG53))</f>
        <v>0</v>
      </c>
      <c r="DH97" s="567">
        <f>IF(AND(YEAR(DH$3)=YEAR('Rent Roll'!$C27),MONTH(DH$3)=MONTH('Rent Roll'!$C27)),(DH$4-DAY('Rent Roll'!$C27)+1)/DH$4,IF(AND(YEAR(DH$3)=YEAR('Rent Roll'!$D27),MONTH(DH$3)=MONTH('Rent Roll'!$D27)),DAY('Rent Roll'!$D27)/DH$4,DH53))</f>
        <v>0</v>
      </c>
      <c r="DI97" s="567">
        <f>IF(AND(YEAR(DI$3)=YEAR('Rent Roll'!$C27),MONTH(DI$3)=MONTH('Rent Roll'!$C27)),(DI$4-DAY('Rent Roll'!$C27)+1)/DI$4,IF(AND(YEAR(DI$3)=YEAR('Rent Roll'!$D27),MONTH(DI$3)=MONTH('Rent Roll'!$D27)),DAY('Rent Roll'!$D27)/DI$4,DI53))</f>
        <v>0</v>
      </c>
      <c r="DJ97" s="767">
        <f>IF(AND(YEAR(DJ$3)=YEAR('Rent Roll'!$C27),MONTH(DJ$3)=MONTH('Rent Roll'!$C27)),(DJ$4-DAY('Rent Roll'!$C27)+1)/DJ$4,IF(AND(YEAR(DJ$3)=YEAR('Rent Roll'!$D27),MONTH(DJ$3)=MONTH('Rent Roll'!$D27)),DAY('Rent Roll'!$D27)/DJ$4,DJ53))</f>
        <v>0</v>
      </c>
      <c r="DK97" s="768">
        <f>IF(AND(YEAR(DK$3)=YEAR('Rent Roll'!$C27),MONTH(DK$3)=MONTH('Rent Roll'!$C27)),(DK$4-DAY('Rent Roll'!$C27)+1)/DK$4,IF(AND(YEAR(DK$3)=YEAR('Rent Roll'!$D27),MONTH(DK$3)=MONTH('Rent Roll'!$D27)),DAY('Rent Roll'!$D27)/DK$4,DK53))</f>
        <v>0</v>
      </c>
      <c r="DL97" s="567">
        <f>IF(AND(YEAR(DL$3)=YEAR('Rent Roll'!$C27),MONTH(DL$3)=MONTH('Rent Roll'!$C27)),(DL$4-DAY('Rent Roll'!$C27)+1)/DL$4,IF(AND(YEAR(DL$3)=YEAR('Rent Roll'!$D27),MONTH(DL$3)=MONTH('Rent Roll'!$D27)),DAY('Rent Roll'!$D27)/DL$4,DL53))</f>
        <v>0</v>
      </c>
      <c r="DM97" s="567">
        <f>IF(AND(YEAR(DM$3)=YEAR('Rent Roll'!$C27),MONTH(DM$3)=MONTH('Rent Roll'!$C27)),(DM$4-DAY('Rent Roll'!$C27)+1)/DM$4,IF(AND(YEAR(DM$3)=YEAR('Rent Roll'!$D27),MONTH(DM$3)=MONTH('Rent Roll'!$D27)),DAY('Rent Roll'!$D27)/DM$4,DM53))</f>
        <v>0</v>
      </c>
      <c r="DN97" s="567">
        <f>IF(AND(YEAR(DN$3)=YEAR('Rent Roll'!$C27),MONTH(DN$3)=MONTH('Rent Roll'!$C27)),(DN$4-DAY('Rent Roll'!$C27)+1)/DN$4,IF(AND(YEAR(DN$3)=YEAR('Rent Roll'!$D27),MONTH(DN$3)=MONTH('Rent Roll'!$D27)),DAY('Rent Roll'!$D27)/DN$4,DN53))</f>
        <v>0</v>
      </c>
      <c r="DO97" s="567">
        <f>IF(AND(YEAR(DO$3)=YEAR('Rent Roll'!$C27),MONTH(DO$3)=MONTH('Rent Roll'!$C27)),(DO$4-DAY('Rent Roll'!$C27)+1)/DO$4,IF(AND(YEAR(DO$3)=YEAR('Rent Roll'!$D27),MONTH(DO$3)=MONTH('Rent Roll'!$D27)),DAY('Rent Roll'!$D27)/DO$4,DO53))</f>
        <v>0</v>
      </c>
      <c r="DP97" s="567">
        <f>IF(AND(YEAR(DP$3)=YEAR('Rent Roll'!$C27),MONTH(DP$3)=MONTH('Rent Roll'!$C27)),(DP$4-DAY('Rent Roll'!$C27)+1)/DP$4,IF(AND(YEAR(DP$3)=YEAR('Rent Roll'!$D27),MONTH(DP$3)=MONTH('Rent Roll'!$D27)),DAY('Rent Roll'!$D27)/DP$4,DP53))</f>
        <v>0</v>
      </c>
      <c r="DQ97" s="567">
        <f>IF(AND(YEAR(DQ$3)=YEAR('Rent Roll'!$C27),MONTH(DQ$3)=MONTH('Rent Roll'!$C27)),(DQ$4-DAY('Rent Roll'!$C27)+1)/DQ$4,IF(AND(YEAR(DQ$3)=YEAR('Rent Roll'!$D27),MONTH(DQ$3)=MONTH('Rent Roll'!$D27)),DAY('Rent Roll'!$D27)/DQ$4,DQ53))</f>
        <v>0</v>
      </c>
      <c r="DR97" s="567">
        <f>IF(AND(YEAR(DR$3)=YEAR('Rent Roll'!$C27),MONTH(DR$3)=MONTH('Rent Roll'!$C27)),(DR$4-DAY('Rent Roll'!$C27)+1)/DR$4,IF(AND(YEAR(DR$3)=YEAR('Rent Roll'!$D27),MONTH(DR$3)=MONTH('Rent Roll'!$D27)),DAY('Rent Roll'!$D27)/DR$4,DR53))</f>
        <v>0</v>
      </c>
      <c r="DS97" s="567">
        <f>IF(AND(YEAR(DS$3)=YEAR('Rent Roll'!$C27),MONTH(DS$3)=MONTH('Rent Roll'!$C27)),(DS$4-DAY('Rent Roll'!$C27)+1)/DS$4,IF(AND(YEAR(DS$3)=YEAR('Rent Roll'!$D27),MONTH(DS$3)=MONTH('Rent Roll'!$D27)),DAY('Rent Roll'!$D27)/DS$4,DS53))</f>
        <v>0</v>
      </c>
      <c r="DT97" s="567">
        <f>IF(AND(YEAR(DT$3)=YEAR('Rent Roll'!$C27),MONTH(DT$3)=MONTH('Rent Roll'!$C27)),(DT$4-DAY('Rent Roll'!$C27)+1)/DT$4,IF(AND(YEAR(DT$3)=YEAR('Rent Roll'!$D27),MONTH(DT$3)=MONTH('Rent Roll'!$D27)),DAY('Rent Roll'!$D27)/DT$4,DT53))</f>
        <v>0</v>
      </c>
      <c r="DU97" s="567">
        <f>IF(AND(YEAR(DU$3)=YEAR('Rent Roll'!$C27),MONTH(DU$3)=MONTH('Rent Roll'!$C27)),(DU$4-DAY('Rent Roll'!$C27)+1)/DU$4,IF(AND(YEAR(DU$3)=YEAR('Rent Roll'!$D27),MONTH(DU$3)=MONTH('Rent Roll'!$D27)),DAY('Rent Roll'!$D27)/DU$4,DU53))</f>
        <v>0</v>
      </c>
      <c r="DV97" s="567">
        <f>IF(AND(YEAR(DV$3)=YEAR('Rent Roll'!$C27),MONTH(DV$3)=MONTH('Rent Roll'!$C27)),(DV$4-DAY('Rent Roll'!$C27)+1)/DV$4,IF(AND(YEAR(DV$3)=YEAR('Rent Roll'!$D27),MONTH(DV$3)=MONTH('Rent Roll'!$D27)),DAY('Rent Roll'!$D27)/DV$4,DV53))</f>
        <v>0</v>
      </c>
    </row>
    <row r="98" spans="1:126" s="563" customFormat="1" ht="12" customHeight="1" outlineLevel="1" x14ac:dyDescent="0.4">
      <c r="A98" s="730"/>
      <c r="B98" s="564">
        <f>'Rent Roll'!$B28</f>
        <v>0</v>
      </c>
      <c r="C98" s="565"/>
      <c r="D98" s="565"/>
      <c r="E98" s="566"/>
      <c r="F98" s="778">
        <f>IF(AND(YEAR(F$3)=YEAR('Rent Roll'!$C28),MONTH(F$3)=MONTH('Rent Roll'!$C28)),(F$4-DAY('Rent Roll'!$C28)+1)/F$4,IF(AND(YEAR(F$3)=YEAR('Rent Roll'!$D28),MONTH(F$3)=MONTH('Rent Roll'!$D28)),DAY('Rent Roll'!$D28)/F$4,F54))</f>
        <v>0</v>
      </c>
      <c r="G98" s="768">
        <f>IF(AND(YEAR(G$3)=YEAR('Rent Roll'!$C28),MONTH(G$3)=MONTH('Rent Roll'!$C28)),(G$4-DAY('Rent Roll'!$C28)+1)/G$4,IF(AND(YEAR(G$3)=YEAR('Rent Roll'!$D28),MONTH(G$3)=MONTH('Rent Roll'!$D28)),DAY('Rent Roll'!$D28)/G$4,G54))</f>
        <v>0</v>
      </c>
      <c r="H98" s="567">
        <f>IF(AND(YEAR(H$3)=YEAR('Rent Roll'!$C28),MONTH(H$3)=MONTH('Rent Roll'!$C28)),(H$4-DAY('Rent Roll'!$C28)+1)/H$4,IF(AND(YEAR(H$3)=YEAR('Rent Roll'!$D28),MONTH(H$3)=MONTH('Rent Roll'!$D28)),DAY('Rent Roll'!$D28)/H$4,H54))</f>
        <v>0</v>
      </c>
      <c r="I98" s="567">
        <f>IF(AND(YEAR(I$3)=YEAR('Rent Roll'!$C28),MONTH(I$3)=MONTH('Rent Roll'!$C28)),(I$4-DAY('Rent Roll'!$C28)+1)/I$4,IF(AND(YEAR(I$3)=YEAR('Rent Roll'!$D28),MONTH(I$3)=MONTH('Rent Roll'!$D28)),DAY('Rent Roll'!$D28)/I$4,I54))</f>
        <v>0</v>
      </c>
      <c r="J98" s="567">
        <f>IF(AND(YEAR(J$3)=YEAR('Rent Roll'!$C28),MONTH(J$3)=MONTH('Rent Roll'!$C28)),(J$4-DAY('Rent Roll'!$C28)+1)/J$4,IF(AND(YEAR(J$3)=YEAR('Rent Roll'!$D28),MONTH(J$3)=MONTH('Rent Roll'!$D28)),DAY('Rent Roll'!$D28)/J$4,J54))</f>
        <v>0</v>
      </c>
      <c r="K98" s="567">
        <f>IF(AND(YEAR(K$3)=YEAR('Rent Roll'!$C28),MONTH(K$3)=MONTH('Rent Roll'!$C28)),(K$4-DAY('Rent Roll'!$C28)+1)/K$4,IF(AND(YEAR(K$3)=YEAR('Rent Roll'!$D28),MONTH(K$3)=MONTH('Rent Roll'!$D28)),DAY('Rent Roll'!$D28)/K$4,K54))</f>
        <v>0</v>
      </c>
      <c r="L98" s="567">
        <f>IF(AND(YEAR(L$3)=YEAR('Rent Roll'!$C28),MONTH(L$3)=MONTH('Rent Roll'!$C28)),(L$4-DAY('Rent Roll'!$C28)+1)/L$4,IF(AND(YEAR(L$3)=YEAR('Rent Roll'!$D28),MONTH(L$3)=MONTH('Rent Roll'!$D28)),DAY('Rent Roll'!$D28)/L$4,L54))</f>
        <v>0</v>
      </c>
      <c r="M98" s="567">
        <f>IF(AND(YEAR(M$3)=YEAR('Rent Roll'!$C28),MONTH(M$3)=MONTH('Rent Roll'!$C28)),(M$4-DAY('Rent Roll'!$C28)+1)/M$4,IF(AND(YEAR(M$3)=YEAR('Rent Roll'!$D28),MONTH(M$3)=MONTH('Rent Roll'!$D28)),DAY('Rent Roll'!$D28)/M$4,M54))</f>
        <v>0</v>
      </c>
      <c r="N98" s="567">
        <f>IF(AND(YEAR(N$3)=YEAR('Rent Roll'!$C28),MONTH(N$3)=MONTH('Rent Roll'!$C28)),(N$4-DAY('Rent Roll'!$C28)+1)/N$4,IF(AND(YEAR(N$3)=YEAR('Rent Roll'!$D28),MONTH(N$3)=MONTH('Rent Roll'!$D28)),DAY('Rent Roll'!$D28)/N$4,N54))</f>
        <v>0</v>
      </c>
      <c r="O98" s="567">
        <f>IF(AND(YEAR(O$3)=YEAR('Rent Roll'!$C28),MONTH(O$3)=MONTH('Rent Roll'!$C28)),(O$4-DAY('Rent Roll'!$C28)+1)/O$4,IF(AND(YEAR(O$3)=YEAR('Rent Roll'!$D28),MONTH(O$3)=MONTH('Rent Roll'!$D28)),DAY('Rent Roll'!$D28)/O$4,O54))</f>
        <v>0</v>
      </c>
      <c r="P98" s="567">
        <f>IF(AND(YEAR(P$3)=YEAR('Rent Roll'!$C28),MONTH(P$3)=MONTH('Rent Roll'!$C28)),(P$4-DAY('Rent Roll'!$C28)+1)/P$4,IF(AND(YEAR(P$3)=YEAR('Rent Roll'!$D28),MONTH(P$3)=MONTH('Rent Roll'!$D28)),DAY('Rent Roll'!$D28)/P$4,P54))</f>
        <v>0</v>
      </c>
      <c r="Q98" s="567">
        <f>IF(AND(YEAR(Q$3)=YEAR('Rent Roll'!$C28),MONTH(Q$3)=MONTH('Rent Roll'!$C28)),(Q$4-DAY('Rent Roll'!$C28)+1)/Q$4,IF(AND(YEAR(Q$3)=YEAR('Rent Roll'!$D28),MONTH(Q$3)=MONTH('Rent Roll'!$D28)),DAY('Rent Roll'!$D28)/Q$4,Q54))</f>
        <v>0</v>
      </c>
      <c r="R98" s="767">
        <f>IF(AND(YEAR(R$3)=YEAR('Rent Roll'!$C28),MONTH(R$3)=MONTH('Rent Roll'!$C28)),(R$4-DAY('Rent Roll'!$C28)+1)/R$4,IF(AND(YEAR(R$3)=YEAR('Rent Roll'!$D28),MONTH(R$3)=MONTH('Rent Roll'!$D28)),DAY('Rent Roll'!$D28)/R$4,R54))</f>
        <v>0</v>
      </c>
      <c r="S98" s="768">
        <f>IF(AND(YEAR(S$3)=YEAR('Rent Roll'!$C28),MONTH(S$3)=MONTH('Rent Roll'!$C28)),(S$4-DAY('Rent Roll'!$C28)+1)/S$4,IF(AND(YEAR(S$3)=YEAR('Rent Roll'!$D28),MONTH(S$3)=MONTH('Rent Roll'!$D28)),DAY('Rent Roll'!$D28)/S$4,S54))</f>
        <v>0</v>
      </c>
      <c r="T98" s="567">
        <f>IF(AND(YEAR(T$3)=YEAR('Rent Roll'!$C28),MONTH(T$3)=MONTH('Rent Roll'!$C28)),(T$4-DAY('Rent Roll'!$C28)+1)/T$4,IF(AND(YEAR(T$3)=YEAR('Rent Roll'!$D28),MONTH(T$3)=MONTH('Rent Roll'!$D28)),DAY('Rent Roll'!$D28)/T$4,T54))</f>
        <v>0</v>
      </c>
      <c r="U98" s="567">
        <f>IF(AND(YEAR(U$3)=YEAR('Rent Roll'!$C28),MONTH(U$3)=MONTH('Rent Roll'!$C28)),(U$4-DAY('Rent Roll'!$C28)+1)/U$4,IF(AND(YEAR(U$3)=YEAR('Rent Roll'!$D28),MONTH(U$3)=MONTH('Rent Roll'!$D28)),DAY('Rent Roll'!$D28)/U$4,U54))</f>
        <v>0</v>
      </c>
      <c r="V98" s="567">
        <f>IF(AND(YEAR(V$3)=YEAR('Rent Roll'!$C28),MONTH(V$3)=MONTH('Rent Roll'!$C28)),(V$4-DAY('Rent Roll'!$C28)+1)/V$4,IF(AND(YEAR(V$3)=YEAR('Rent Roll'!$D28),MONTH(V$3)=MONTH('Rent Roll'!$D28)),DAY('Rent Roll'!$D28)/V$4,V54))</f>
        <v>0</v>
      </c>
      <c r="W98" s="567">
        <f>IF(AND(YEAR(W$3)=YEAR('Rent Roll'!$C28),MONTH(W$3)=MONTH('Rent Roll'!$C28)),(W$4-DAY('Rent Roll'!$C28)+1)/W$4,IF(AND(YEAR(W$3)=YEAR('Rent Roll'!$D28),MONTH(W$3)=MONTH('Rent Roll'!$D28)),DAY('Rent Roll'!$D28)/W$4,W54))</f>
        <v>0</v>
      </c>
      <c r="X98" s="567">
        <f>IF(AND(YEAR(X$3)=YEAR('Rent Roll'!$C28),MONTH(X$3)=MONTH('Rent Roll'!$C28)),(X$4-DAY('Rent Roll'!$C28)+1)/X$4,IF(AND(YEAR(X$3)=YEAR('Rent Roll'!$D28),MONTH(X$3)=MONTH('Rent Roll'!$D28)),DAY('Rent Roll'!$D28)/X$4,X54))</f>
        <v>0</v>
      </c>
      <c r="Y98" s="567">
        <f>IF(AND(YEAR(Y$3)=YEAR('Rent Roll'!$C28),MONTH(Y$3)=MONTH('Rent Roll'!$C28)),(Y$4-DAY('Rent Roll'!$C28)+1)/Y$4,IF(AND(YEAR(Y$3)=YEAR('Rent Roll'!$D28),MONTH(Y$3)=MONTH('Rent Roll'!$D28)),DAY('Rent Roll'!$D28)/Y$4,Y54))</f>
        <v>0</v>
      </c>
      <c r="Z98" s="567">
        <f>IF(AND(YEAR(Z$3)=YEAR('Rent Roll'!$C28),MONTH(Z$3)=MONTH('Rent Roll'!$C28)),(Z$4-DAY('Rent Roll'!$C28)+1)/Z$4,IF(AND(YEAR(Z$3)=YEAR('Rent Roll'!$D28),MONTH(Z$3)=MONTH('Rent Roll'!$D28)),DAY('Rent Roll'!$D28)/Z$4,Z54))</f>
        <v>0</v>
      </c>
      <c r="AA98" s="567">
        <f>IF(AND(YEAR(AA$3)=YEAR('Rent Roll'!$C28),MONTH(AA$3)=MONTH('Rent Roll'!$C28)),(AA$4-DAY('Rent Roll'!$C28)+1)/AA$4,IF(AND(YEAR(AA$3)=YEAR('Rent Roll'!$D28),MONTH(AA$3)=MONTH('Rent Roll'!$D28)),DAY('Rent Roll'!$D28)/AA$4,AA54))</f>
        <v>0</v>
      </c>
      <c r="AB98" s="567">
        <f>IF(AND(YEAR(AB$3)=YEAR('Rent Roll'!$C28),MONTH(AB$3)=MONTH('Rent Roll'!$C28)),(AB$4-DAY('Rent Roll'!$C28)+1)/AB$4,IF(AND(YEAR(AB$3)=YEAR('Rent Roll'!$D28),MONTH(AB$3)=MONTH('Rent Roll'!$D28)),DAY('Rent Roll'!$D28)/AB$4,AB54))</f>
        <v>0</v>
      </c>
      <c r="AC98" s="567">
        <f>IF(AND(YEAR(AC$3)=YEAR('Rent Roll'!$C28),MONTH(AC$3)=MONTH('Rent Roll'!$C28)),(AC$4-DAY('Rent Roll'!$C28)+1)/AC$4,IF(AND(YEAR(AC$3)=YEAR('Rent Roll'!$D28),MONTH(AC$3)=MONTH('Rent Roll'!$D28)),DAY('Rent Roll'!$D28)/AC$4,AC54))</f>
        <v>0</v>
      </c>
      <c r="AD98" s="767">
        <f>IF(AND(YEAR(AD$3)=YEAR('Rent Roll'!$C28),MONTH(AD$3)=MONTH('Rent Roll'!$C28)),(AD$4-DAY('Rent Roll'!$C28)+1)/AD$4,IF(AND(YEAR(AD$3)=YEAR('Rent Roll'!$D28),MONTH(AD$3)=MONTH('Rent Roll'!$D28)),DAY('Rent Roll'!$D28)/AD$4,AD54))</f>
        <v>0</v>
      </c>
      <c r="AE98" s="768">
        <f>IF(AND(YEAR(AE$3)=YEAR('Rent Roll'!$C28),MONTH(AE$3)=MONTH('Rent Roll'!$C28)),(AE$4-DAY('Rent Roll'!$C28)+1)/AE$4,IF(AND(YEAR(AE$3)=YEAR('Rent Roll'!$D28),MONTH(AE$3)=MONTH('Rent Roll'!$D28)),DAY('Rent Roll'!$D28)/AE$4,AE54))</f>
        <v>0</v>
      </c>
      <c r="AF98" s="567">
        <f>IF(AND(YEAR(AF$3)=YEAR('Rent Roll'!$C28),MONTH(AF$3)=MONTH('Rent Roll'!$C28)),(AF$4-DAY('Rent Roll'!$C28)+1)/AF$4,IF(AND(YEAR(AF$3)=YEAR('Rent Roll'!$D28),MONTH(AF$3)=MONTH('Rent Roll'!$D28)),DAY('Rent Roll'!$D28)/AF$4,AF54))</f>
        <v>0</v>
      </c>
      <c r="AG98" s="567">
        <f>IF(AND(YEAR(AG$3)=YEAR('Rent Roll'!$C28),MONTH(AG$3)=MONTH('Rent Roll'!$C28)),(AG$4-DAY('Rent Roll'!$C28)+1)/AG$4,IF(AND(YEAR(AG$3)=YEAR('Rent Roll'!$D28),MONTH(AG$3)=MONTH('Rent Roll'!$D28)),DAY('Rent Roll'!$D28)/AG$4,AG54))</f>
        <v>0</v>
      </c>
      <c r="AH98" s="567">
        <f>IF(AND(YEAR(AH$3)=YEAR('Rent Roll'!$C28),MONTH(AH$3)=MONTH('Rent Roll'!$C28)),(AH$4-DAY('Rent Roll'!$C28)+1)/AH$4,IF(AND(YEAR(AH$3)=YEAR('Rent Roll'!$D28),MONTH(AH$3)=MONTH('Rent Roll'!$D28)),DAY('Rent Roll'!$D28)/AH$4,AH54))</f>
        <v>0</v>
      </c>
      <c r="AI98" s="567">
        <f>IF(AND(YEAR(AI$3)=YEAR('Rent Roll'!$C28),MONTH(AI$3)=MONTH('Rent Roll'!$C28)),(AI$4-DAY('Rent Roll'!$C28)+1)/AI$4,IF(AND(YEAR(AI$3)=YEAR('Rent Roll'!$D28),MONTH(AI$3)=MONTH('Rent Roll'!$D28)),DAY('Rent Roll'!$D28)/AI$4,AI54))</f>
        <v>0</v>
      </c>
      <c r="AJ98" s="567">
        <f>IF(AND(YEAR(AJ$3)=YEAR('Rent Roll'!$C28),MONTH(AJ$3)=MONTH('Rent Roll'!$C28)),(AJ$4-DAY('Rent Roll'!$C28)+1)/AJ$4,IF(AND(YEAR(AJ$3)=YEAR('Rent Roll'!$D28),MONTH(AJ$3)=MONTH('Rent Roll'!$D28)),DAY('Rent Roll'!$D28)/AJ$4,AJ54))</f>
        <v>0</v>
      </c>
      <c r="AK98" s="567">
        <f>IF(AND(YEAR(AK$3)=YEAR('Rent Roll'!$C28),MONTH(AK$3)=MONTH('Rent Roll'!$C28)),(AK$4-DAY('Rent Roll'!$C28)+1)/AK$4,IF(AND(YEAR(AK$3)=YEAR('Rent Roll'!$D28),MONTH(AK$3)=MONTH('Rent Roll'!$D28)),DAY('Rent Roll'!$D28)/AK$4,AK54))</f>
        <v>0</v>
      </c>
      <c r="AL98" s="567">
        <f>IF(AND(YEAR(AL$3)=YEAR('Rent Roll'!$C28),MONTH(AL$3)=MONTH('Rent Roll'!$C28)),(AL$4-DAY('Rent Roll'!$C28)+1)/AL$4,IF(AND(YEAR(AL$3)=YEAR('Rent Roll'!$D28),MONTH(AL$3)=MONTH('Rent Roll'!$D28)),DAY('Rent Roll'!$D28)/AL$4,AL54))</f>
        <v>0</v>
      </c>
      <c r="AM98" s="567">
        <f>IF(AND(YEAR(AM$3)=YEAR('Rent Roll'!$C28),MONTH(AM$3)=MONTH('Rent Roll'!$C28)),(AM$4-DAY('Rent Roll'!$C28)+1)/AM$4,IF(AND(YEAR(AM$3)=YEAR('Rent Roll'!$D28),MONTH(AM$3)=MONTH('Rent Roll'!$D28)),DAY('Rent Roll'!$D28)/AM$4,AM54))</f>
        <v>0</v>
      </c>
      <c r="AN98" s="567">
        <f>IF(AND(YEAR(AN$3)=YEAR('Rent Roll'!$C28),MONTH(AN$3)=MONTH('Rent Roll'!$C28)),(AN$4-DAY('Rent Roll'!$C28)+1)/AN$4,IF(AND(YEAR(AN$3)=YEAR('Rent Roll'!$D28),MONTH(AN$3)=MONTH('Rent Roll'!$D28)),DAY('Rent Roll'!$D28)/AN$4,AN54))</f>
        <v>0</v>
      </c>
      <c r="AO98" s="567">
        <f>IF(AND(YEAR(AO$3)=YEAR('Rent Roll'!$C28),MONTH(AO$3)=MONTH('Rent Roll'!$C28)),(AO$4-DAY('Rent Roll'!$C28)+1)/AO$4,IF(AND(YEAR(AO$3)=YEAR('Rent Roll'!$D28),MONTH(AO$3)=MONTH('Rent Roll'!$D28)),DAY('Rent Roll'!$D28)/AO$4,AO54))</f>
        <v>0</v>
      </c>
      <c r="AP98" s="767">
        <f>IF(AND(YEAR(AP$3)=YEAR('Rent Roll'!$C28),MONTH(AP$3)=MONTH('Rent Roll'!$C28)),(AP$4-DAY('Rent Roll'!$C28)+1)/AP$4,IF(AND(YEAR(AP$3)=YEAR('Rent Roll'!$D28),MONTH(AP$3)=MONTH('Rent Roll'!$D28)),DAY('Rent Roll'!$D28)/AP$4,AP54))</f>
        <v>0</v>
      </c>
      <c r="AQ98" s="768">
        <f>IF(AND(YEAR(AQ$3)=YEAR('Rent Roll'!$C28),MONTH(AQ$3)=MONTH('Rent Roll'!$C28)),(AQ$4-DAY('Rent Roll'!$C28)+1)/AQ$4,IF(AND(YEAR(AQ$3)=YEAR('Rent Roll'!$D28),MONTH(AQ$3)=MONTH('Rent Roll'!$D28)),DAY('Rent Roll'!$D28)/AQ$4,AQ54))</f>
        <v>0</v>
      </c>
      <c r="AR98" s="567">
        <f>IF(AND(YEAR(AR$3)=YEAR('Rent Roll'!$C28),MONTH(AR$3)=MONTH('Rent Roll'!$C28)),(AR$4-DAY('Rent Roll'!$C28)+1)/AR$4,IF(AND(YEAR(AR$3)=YEAR('Rent Roll'!$D28),MONTH(AR$3)=MONTH('Rent Roll'!$D28)),DAY('Rent Roll'!$D28)/AR$4,AR54))</f>
        <v>0</v>
      </c>
      <c r="AS98" s="567">
        <f>IF(AND(YEAR(AS$3)=YEAR('Rent Roll'!$C28),MONTH(AS$3)=MONTH('Rent Roll'!$C28)),(AS$4-DAY('Rent Roll'!$C28)+1)/AS$4,IF(AND(YEAR(AS$3)=YEAR('Rent Roll'!$D28),MONTH(AS$3)=MONTH('Rent Roll'!$D28)),DAY('Rent Roll'!$D28)/AS$4,AS54))</f>
        <v>0</v>
      </c>
      <c r="AT98" s="567">
        <f>IF(AND(YEAR(AT$3)=YEAR('Rent Roll'!$C28),MONTH(AT$3)=MONTH('Rent Roll'!$C28)),(AT$4-DAY('Rent Roll'!$C28)+1)/AT$4,IF(AND(YEAR(AT$3)=YEAR('Rent Roll'!$D28),MONTH(AT$3)=MONTH('Rent Roll'!$D28)),DAY('Rent Roll'!$D28)/AT$4,AT54))</f>
        <v>0</v>
      </c>
      <c r="AU98" s="567">
        <f>IF(AND(YEAR(AU$3)=YEAR('Rent Roll'!$C28),MONTH(AU$3)=MONTH('Rent Roll'!$C28)),(AU$4-DAY('Rent Roll'!$C28)+1)/AU$4,IF(AND(YEAR(AU$3)=YEAR('Rent Roll'!$D28),MONTH(AU$3)=MONTH('Rent Roll'!$D28)),DAY('Rent Roll'!$D28)/AU$4,AU54))</f>
        <v>0</v>
      </c>
      <c r="AV98" s="567">
        <f>IF(AND(YEAR(AV$3)=YEAR('Rent Roll'!$C28),MONTH(AV$3)=MONTH('Rent Roll'!$C28)),(AV$4-DAY('Rent Roll'!$C28)+1)/AV$4,IF(AND(YEAR(AV$3)=YEAR('Rent Roll'!$D28),MONTH(AV$3)=MONTH('Rent Roll'!$D28)),DAY('Rent Roll'!$D28)/AV$4,AV54))</f>
        <v>0</v>
      </c>
      <c r="AW98" s="567">
        <f>IF(AND(YEAR(AW$3)=YEAR('Rent Roll'!$C28),MONTH(AW$3)=MONTH('Rent Roll'!$C28)),(AW$4-DAY('Rent Roll'!$C28)+1)/AW$4,IF(AND(YEAR(AW$3)=YEAR('Rent Roll'!$D28),MONTH(AW$3)=MONTH('Rent Roll'!$D28)),DAY('Rent Roll'!$D28)/AW$4,AW54))</f>
        <v>0</v>
      </c>
      <c r="AX98" s="567">
        <f>IF(AND(YEAR(AX$3)=YEAR('Rent Roll'!$C28),MONTH(AX$3)=MONTH('Rent Roll'!$C28)),(AX$4-DAY('Rent Roll'!$C28)+1)/AX$4,IF(AND(YEAR(AX$3)=YEAR('Rent Roll'!$D28),MONTH(AX$3)=MONTH('Rent Roll'!$D28)),DAY('Rent Roll'!$D28)/AX$4,AX54))</f>
        <v>0</v>
      </c>
      <c r="AY98" s="567">
        <f>IF(AND(YEAR(AY$3)=YEAR('Rent Roll'!$C28),MONTH(AY$3)=MONTH('Rent Roll'!$C28)),(AY$4-DAY('Rent Roll'!$C28)+1)/AY$4,IF(AND(YEAR(AY$3)=YEAR('Rent Roll'!$D28),MONTH(AY$3)=MONTH('Rent Roll'!$D28)),DAY('Rent Roll'!$D28)/AY$4,AY54))</f>
        <v>0</v>
      </c>
      <c r="AZ98" s="567">
        <f>IF(AND(YEAR(AZ$3)=YEAR('Rent Roll'!$C28),MONTH(AZ$3)=MONTH('Rent Roll'!$C28)),(AZ$4-DAY('Rent Roll'!$C28)+1)/AZ$4,IF(AND(YEAR(AZ$3)=YEAR('Rent Roll'!$D28),MONTH(AZ$3)=MONTH('Rent Roll'!$D28)),DAY('Rent Roll'!$D28)/AZ$4,AZ54))</f>
        <v>0</v>
      </c>
      <c r="BA98" s="567">
        <f>IF(AND(YEAR(BA$3)=YEAR('Rent Roll'!$C28),MONTH(BA$3)=MONTH('Rent Roll'!$C28)),(BA$4-DAY('Rent Roll'!$C28)+1)/BA$4,IF(AND(YEAR(BA$3)=YEAR('Rent Roll'!$D28),MONTH(BA$3)=MONTH('Rent Roll'!$D28)),DAY('Rent Roll'!$D28)/BA$4,BA54))</f>
        <v>0</v>
      </c>
      <c r="BB98" s="767">
        <f>IF(AND(YEAR(BB$3)=YEAR('Rent Roll'!$C28),MONTH(BB$3)=MONTH('Rent Roll'!$C28)),(BB$4-DAY('Rent Roll'!$C28)+1)/BB$4,IF(AND(YEAR(BB$3)=YEAR('Rent Roll'!$D28),MONTH(BB$3)=MONTH('Rent Roll'!$D28)),DAY('Rent Roll'!$D28)/BB$4,BB54))</f>
        <v>0</v>
      </c>
      <c r="BC98" s="768">
        <f>IF(AND(YEAR(BC$3)=YEAR('Rent Roll'!$C28),MONTH(BC$3)=MONTH('Rent Roll'!$C28)),(BC$4-DAY('Rent Roll'!$C28)+1)/BC$4,IF(AND(YEAR(BC$3)=YEAR('Rent Roll'!$D28),MONTH(BC$3)=MONTH('Rent Roll'!$D28)),DAY('Rent Roll'!$D28)/BC$4,BC54))</f>
        <v>0</v>
      </c>
      <c r="BD98" s="567">
        <f>IF(AND(YEAR(BD$3)=YEAR('Rent Roll'!$C28),MONTH(BD$3)=MONTH('Rent Roll'!$C28)),(BD$4-DAY('Rent Roll'!$C28)+1)/BD$4,IF(AND(YEAR(BD$3)=YEAR('Rent Roll'!$D28),MONTH(BD$3)=MONTH('Rent Roll'!$D28)),DAY('Rent Roll'!$D28)/BD$4,BD54))</f>
        <v>0</v>
      </c>
      <c r="BE98" s="567">
        <f>IF(AND(YEAR(BE$3)=YEAR('Rent Roll'!$C28),MONTH(BE$3)=MONTH('Rent Roll'!$C28)),(BE$4-DAY('Rent Roll'!$C28)+1)/BE$4,IF(AND(YEAR(BE$3)=YEAR('Rent Roll'!$D28),MONTH(BE$3)=MONTH('Rent Roll'!$D28)),DAY('Rent Roll'!$D28)/BE$4,BE54))</f>
        <v>0</v>
      </c>
      <c r="BF98" s="567">
        <f>IF(AND(YEAR(BF$3)=YEAR('Rent Roll'!$C28),MONTH(BF$3)=MONTH('Rent Roll'!$C28)),(BF$4-DAY('Rent Roll'!$C28)+1)/BF$4,IF(AND(YEAR(BF$3)=YEAR('Rent Roll'!$D28),MONTH(BF$3)=MONTH('Rent Roll'!$D28)),DAY('Rent Roll'!$D28)/BF$4,BF54))</f>
        <v>0</v>
      </c>
      <c r="BG98" s="567">
        <f>IF(AND(YEAR(BG$3)=YEAR('Rent Roll'!$C28),MONTH(BG$3)=MONTH('Rent Roll'!$C28)),(BG$4-DAY('Rent Roll'!$C28)+1)/BG$4,IF(AND(YEAR(BG$3)=YEAR('Rent Roll'!$D28),MONTH(BG$3)=MONTH('Rent Roll'!$D28)),DAY('Rent Roll'!$D28)/BG$4,BG54))</f>
        <v>0</v>
      </c>
      <c r="BH98" s="567">
        <f>IF(AND(YEAR(BH$3)=YEAR('Rent Roll'!$C28),MONTH(BH$3)=MONTH('Rent Roll'!$C28)),(BH$4-DAY('Rent Roll'!$C28)+1)/BH$4,IF(AND(YEAR(BH$3)=YEAR('Rent Roll'!$D28),MONTH(BH$3)=MONTH('Rent Roll'!$D28)),DAY('Rent Roll'!$D28)/BH$4,BH54))</f>
        <v>0</v>
      </c>
      <c r="BI98" s="567">
        <f>IF(AND(YEAR(BI$3)=YEAR('Rent Roll'!$C28),MONTH(BI$3)=MONTH('Rent Roll'!$C28)),(BI$4-DAY('Rent Roll'!$C28)+1)/BI$4,IF(AND(YEAR(BI$3)=YEAR('Rent Roll'!$D28),MONTH(BI$3)=MONTH('Rent Roll'!$D28)),DAY('Rent Roll'!$D28)/BI$4,BI54))</f>
        <v>0</v>
      </c>
      <c r="BJ98" s="567">
        <f>IF(AND(YEAR(BJ$3)=YEAR('Rent Roll'!$C28),MONTH(BJ$3)=MONTH('Rent Roll'!$C28)),(BJ$4-DAY('Rent Roll'!$C28)+1)/BJ$4,IF(AND(YEAR(BJ$3)=YEAR('Rent Roll'!$D28),MONTH(BJ$3)=MONTH('Rent Roll'!$D28)),DAY('Rent Roll'!$D28)/BJ$4,BJ54))</f>
        <v>0</v>
      </c>
      <c r="BK98" s="567">
        <f>IF(AND(YEAR(BK$3)=YEAR('Rent Roll'!$C28),MONTH(BK$3)=MONTH('Rent Roll'!$C28)),(BK$4-DAY('Rent Roll'!$C28)+1)/BK$4,IF(AND(YEAR(BK$3)=YEAR('Rent Roll'!$D28),MONTH(BK$3)=MONTH('Rent Roll'!$D28)),DAY('Rent Roll'!$D28)/BK$4,BK54))</f>
        <v>0</v>
      </c>
      <c r="BL98" s="567">
        <f>IF(AND(YEAR(BL$3)=YEAR('Rent Roll'!$C28),MONTH(BL$3)=MONTH('Rent Roll'!$C28)),(BL$4-DAY('Rent Roll'!$C28)+1)/BL$4,IF(AND(YEAR(BL$3)=YEAR('Rent Roll'!$D28),MONTH(BL$3)=MONTH('Rent Roll'!$D28)),DAY('Rent Roll'!$D28)/BL$4,BL54))</f>
        <v>0</v>
      </c>
      <c r="BM98" s="567">
        <f>IF(AND(YEAR(BM$3)=YEAR('Rent Roll'!$C28),MONTH(BM$3)=MONTH('Rent Roll'!$C28)),(BM$4-DAY('Rent Roll'!$C28)+1)/BM$4,IF(AND(YEAR(BM$3)=YEAR('Rent Roll'!$D28),MONTH(BM$3)=MONTH('Rent Roll'!$D28)),DAY('Rent Roll'!$D28)/BM$4,BM54))</f>
        <v>0</v>
      </c>
      <c r="BN98" s="767">
        <f>IF(AND(YEAR(BN$3)=YEAR('Rent Roll'!$C28),MONTH(BN$3)=MONTH('Rent Roll'!$C28)),(BN$4-DAY('Rent Roll'!$C28)+1)/BN$4,IF(AND(YEAR(BN$3)=YEAR('Rent Roll'!$D28),MONTH(BN$3)=MONTH('Rent Roll'!$D28)),DAY('Rent Roll'!$D28)/BN$4,BN54))</f>
        <v>0</v>
      </c>
      <c r="BO98" s="768">
        <f>IF(AND(YEAR(BO$3)=YEAR('Rent Roll'!$C28),MONTH(BO$3)=MONTH('Rent Roll'!$C28)),(BO$4-DAY('Rent Roll'!$C28)+1)/BO$4,IF(AND(YEAR(BO$3)=YEAR('Rent Roll'!$D28),MONTH(BO$3)=MONTH('Rent Roll'!$D28)),DAY('Rent Roll'!$D28)/BO$4,BO54))</f>
        <v>0</v>
      </c>
      <c r="BP98" s="567">
        <f>IF(AND(YEAR(BP$3)=YEAR('Rent Roll'!$C28),MONTH(BP$3)=MONTH('Rent Roll'!$C28)),(BP$4-DAY('Rent Roll'!$C28)+1)/BP$4,IF(AND(YEAR(BP$3)=YEAR('Rent Roll'!$D28),MONTH(BP$3)=MONTH('Rent Roll'!$D28)),DAY('Rent Roll'!$D28)/BP$4,BP54))</f>
        <v>0</v>
      </c>
      <c r="BQ98" s="567">
        <f>IF(AND(YEAR(BQ$3)=YEAR('Rent Roll'!$C28),MONTH(BQ$3)=MONTH('Rent Roll'!$C28)),(BQ$4-DAY('Rent Roll'!$C28)+1)/BQ$4,IF(AND(YEAR(BQ$3)=YEAR('Rent Roll'!$D28),MONTH(BQ$3)=MONTH('Rent Roll'!$D28)),DAY('Rent Roll'!$D28)/BQ$4,BQ54))</f>
        <v>0</v>
      </c>
      <c r="BR98" s="567">
        <f>IF(AND(YEAR(BR$3)=YEAR('Rent Roll'!$C28),MONTH(BR$3)=MONTH('Rent Roll'!$C28)),(BR$4-DAY('Rent Roll'!$C28)+1)/BR$4,IF(AND(YEAR(BR$3)=YEAR('Rent Roll'!$D28),MONTH(BR$3)=MONTH('Rent Roll'!$D28)),DAY('Rent Roll'!$D28)/BR$4,BR54))</f>
        <v>0</v>
      </c>
      <c r="BS98" s="567">
        <f>IF(AND(YEAR(BS$3)=YEAR('Rent Roll'!$C28),MONTH(BS$3)=MONTH('Rent Roll'!$C28)),(BS$4-DAY('Rent Roll'!$C28)+1)/BS$4,IF(AND(YEAR(BS$3)=YEAR('Rent Roll'!$D28),MONTH(BS$3)=MONTH('Rent Roll'!$D28)),DAY('Rent Roll'!$D28)/BS$4,BS54))</f>
        <v>0</v>
      </c>
      <c r="BT98" s="567">
        <f>IF(AND(YEAR(BT$3)=YEAR('Rent Roll'!$C28),MONTH(BT$3)=MONTH('Rent Roll'!$C28)),(BT$4-DAY('Rent Roll'!$C28)+1)/BT$4,IF(AND(YEAR(BT$3)=YEAR('Rent Roll'!$D28),MONTH(BT$3)=MONTH('Rent Roll'!$D28)),DAY('Rent Roll'!$D28)/BT$4,BT54))</f>
        <v>0</v>
      </c>
      <c r="BU98" s="567">
        <f>IF(AND(YEAR(BU$3)=YEAR('Rent Roll'!$C28),MONTH(BU$3)=MONTH('Rent Roll'!$C28)),(BU$4-DAY('Rent Roll'!$C28)+1)/BU$4,IF(AND(YEAR(BU$3)=YEAR('Rent Roll'!$D28),MONTH(BU$3)=MONTH('Rent Roll'!$D28)),DAY('Rent Roll'!$D28)/BU$4,BU54))</f>
        <v>0</v>
      </c>
      <c r="BV98" s="567">
        <f>IF(AND(YEAR(BV$3)=YEAR('Rent Roll'!$C28),MONTH(BV$3)=MONTH('Rent Roll'!$C28)),(BV$4-DAY('Rent Roll'!$C28)+1)/BV$4,IF(AND(YEAR(BV$3)=YEAR('Rent Roll'!$D28),MONTH(BV$3)=MONTH('Rent Roll'!$D28)),DAY('Rent Roll'!$D28)/BV$4,BV54))</f>
        <v>0</v>
      </c>
      <c r="BW98" s="567">
        <f>IF(AND(YEAR(BW$3)=YEAR('Rent Roll'!$C28),MONTH(BW$3)=MONTH('Rent Roll'!$C28)),(BW$4-DAY('Rent Roll'!$C28)+1)/BW$4,IF(AND(YEAR(BW$3)=YEAR('Rent Roll'!$D28),MONTH(BW$3)=MONTH('Rent Roll'!$D28)),DAY('Rent Roll'!$D28)/BW$4,BW54))</f>
        <v>0</v>
      </c>
      <c r="BX98" s="567">
        <f>IF(AND(YEAR(BX$3)=YEAR('Rent Roll'!$C28),MONTH(BX$3)=MONTH('Rent Roll'!$C28)),(BX$4-DAY('Rent Roll'!$C28)+1)/BX$4,IF(AND(YEAR(BX$3)=YEAR('Rent Roll'!$D28),MONTH(BX$3)=MONTH('Rent Roll'!$D28)),DAY('Rent Roll'!$D28)/BX$4,BX54))</f>
        <v>0</v>
      </c>
      <c r="BY98" s="567">
        <f>IF(AND(YEAR(BY$3)=YEAR('Rent Roll'!$C28),MONTH(BY$3)=MONTH('Rent Roll'!$C28)),(BY$4-DAY('Rent Roll'!$C28)+1)/BY$4,IF(AND(YEAR(BY$3)=YEAR('Rent Roll'!$D28),MONTH(BY$3)=MONTH('Rent Roll'!$D28)),DAY('Rent Roll'!$D28)/BY$4,BY54))</f>
        <v>0</v>
      </c>
      <c r="BZ98" s="767">
        <f>IF(AND(YEAR(BZ$3)=YEAR('Rent Roll'!$C28),MONTH(BZ$3)=MONTH('Rent Roll'!$C28)),(BZ$4-DAY('Rent Roll'!$C28)+1)/BZ$4,IF(AND(YEAR(BZ$3)=YEAR('Rent Roll'!$D28),MONTH(BZ$3)=MONTH('Rent Roll'!$D28)),DAY('Rent Roll'!$D28)/BZ$4,BZ54))</f>
        <v>0</v>
      </c>
      <c r="CA98" s="768">
        <f>IF(AND(YEAR(CA$3)=YEAR('Rent Roll'!$C28),MONTH(CA$3)=MONTH('Rent Roll'!$C28)),(CA$4-DAY('Rent Roll'!$C28)+1)/CA$4,IF(AND(YEAR(CA$3)=YEAR('Rent Roll'!$D28),MONTH(CA$3)=MONTH('Rent Roll'!$D28)),DAY('Rent Roll'!$D28)/CA$4,CA54))</f>
        <v>0</v>
      </c>
      <c r="CB98" s="567">
        <f>IF(AND(YEAR(CB$3)=YEAR('Rent Roll'!$C28),MONTH(CB$3)=MONTH('Rent Roll'!$C28)),(CB$4-DAY('Rent Roll'!$C28)+1)/CB$4,IF(AND(YEAR(CB$3)=YEAR('Rent Roll'!$D28),MONTH(CB$3)=MONTH('Rent Roll'!$D28)),DAY('Rent Roll'!$D28)/CB$4,CB54))</f>
        <v>0</v>
      </c>
      <c r="CC98" s="567">
        <f>IF(AND(YEAR(CC$3)=YEAR('Rent Roll'!$C28),MONTH(CC$3)=MONTH('Rent Roll'!$C28)),(CC$4-DAY('Rent Roll'!$C28)+1)/CC$4,IF(AND(YEAR(CC$3)=YEAR('Rent Roll'!$D28),MONTH(CC$3)=MONTH('Rent Roll'!$D28)),DAY('Rent Roll'!$D28)/CC$4,CC54))</f>
        <v>0</v>
      </c>
      <c r="CD98" s="567">
        <f>IF(AND(YEAR(CD$3)=YEAR('Rent Roll'!$C28),MONTH(CD$3)=MONTH('Rent Roll'!$C28)),(CD$4-DAY('Rent Roll'!$C28)+1)/CD$4,IF(AND(YEAR(CD$3)=YEAR('Rent Roll'!$D28),MONTH(CD$3)=MONTH('Rent Roll'!$D28)),DAY('Rent Roll'!$D28)/CD$4,CD54))</f>
        <v>0</v>
      </c>
      <c r="CE98" s="567">
        <f>IF(AND(YEAR(CE$3)=YEAR('Rent Roll'!$C28),MONTH(CE$3)=MONTH('Rent Roll'!$C28)),(CE$4-DAY('Rent Roll'!$C28)+1)/CE$4,IF(AND(YEAR(CE$3)=YEAR('Rent Roll'!$D28),MONTH(CE$3)=MONTH('Rent Roll'!$D28)),DAY('Rent Roll'!$D28)/CE$4,CE54))</f>
        <v>0</v>
      </c>
      <c r="CF98" s="567">
        <f>IF(AND(YEAR(CF$3)=YEAR('Rent Roll'!$C28),MONTH(CF$3)=MONTH('Rent Roll'!$C28)),(CF$4-DAY('Rent Roll'!$C28)+1)/CF$4,IF(AND(YEAR(CF$3)=YEAR('Rent Roll'!$D28),MONTH(CF$3)=MONTH('Rent Roll'!$D28)),DAY('Rent Roll'!$D28)/CF$4,CF54))</f>
        <v>0</v>
      </c>
      <c r="CG98" s="567">
        <f>IF(AND(YEAR(CG$3)=YEAR('Rent Roll'!$C28),MONTH(CG$3)=MONTH('Rent Roll'!$C28)),(CG$4-DAY('Rent Roll'!$C28)+1)/CG$4,IF(AND(YEAR(CG$3)=YEAR('Rent Roll'!$D28),MONTH(CG$3)=MONTH('Rent Roll'!$D28)),DAY('Rent Roll'!$D28)/CG$4,CG54))</f>
        <v>0</v>
      </c>
      <c r="CH98" s="567">
        <f>IF(AND(YEAR(CH$3)=YEAR('Rent Roll'!$C28),MONTH(CH$3)=MONTH('Rent Roll'!$C28)),(CH$4-DAY('Rent Roll'!$C28)+1)/CH$4,IF(AND(YEAR(CH$3)=YEAR('Rent Roll'!$D28),MONTH(CH$3)=MONTH('Rent Roll'!$D28)),DAY('Rent Roll'!$D28)/CH$4,CH54))</f>
        <v>0</v>
      </c>
      <c r="CI98" s="567">
        <f>IF(AND(YEAR(CI$3)=YEAR('Rent Roll'!$C28),MONTH(CI$3)=MONTH('Rent Roll'!$C28)),(CI$4-DAY('Rent Roll'!$C28)+1)/CI$4,IF(AND(YEAR(CI$3)=YEAR('Rent Roll'!$D28),MONTH(CI$3)=MONTH('Rent Roll'!$D28)),DAY('Rent Roll'!$D28)/CI$4,CI54))</f>
        <v>0</v>
      </c>
      <c r="CJ98" s="567">
        <f>IF(AND(YEAR(CJ$3)=YEAR('Rent Roll'!$C28),MONTH(CJ$3)=MONTH('Rent Roll'!$C28)),(CJ$4-DAY('Rent Roll'!$C28)+1)/CJ$4,IF(AND(YEAR(CJ$3)=YEAR('Rent Roll'!$D28),MONTH(CJ$3)=MONTH('Rent Roll'!$D28)),DAY('Rent Roll'!$D28)/CJ$4,CJ54))</f>
        <v>0</v>
      </c>
      <c r="CK98" s="567">
        <f>IF(AND(YEAR(CK$3)=YEAR('Rent Roll'!$C28),MONTH(CK$3)=MONTH('Rent Roll'!$C28)),(CK$4-DAY('Rent Roll'!$C28)+1)/CK$4,IF(AND(YEAR(CK$3)=YEAR('Rent Roll'!$D28),MONTH(CK$3)=MONTH('Rent Roll'!$D28)),DAY('Rent Roll'!$D28)/CK$4,CK54))</f>
        <v>0</v>
      </c>
      <c r="CL98" s="767">
        <f>IF(AND(YEAR(CL$3)=YEAR('Rent Roll'!$C28),MONTH(CL$3)=MONTH('Rent Roll'!$C28)),(CL$4-DAY('Rent Roll'!$C28)+1)/CL$4,IF(AND(YEAR(CL$3)=YEAR('Rent Roll'!$D28),MONTH(CL$3)=MONTH('Rent Roll'!$D28)),DAY('Rent Roll'!$D28)/CL$4,CL54))</f>
        <v>0</v>
      </c>
      <c r="CM98" s="768">
        <f>IF(AND(YEAR(CM$3)=YEAR('Rent Roll'!$C28),MONTH(CM$3)=MONTH('Rent Roll'!$C28)),(CM$4-DAY('Rent Roll'!$C28)+1)/CM$4,IF(AND(YEAR(CM$3)=YEAR('Rent Roll'!$D28),MONTH(CM$3)=MONTH('Rent Roll'!$D28)),DAY('Rent Roll'!$D28)/CM$4,CM54))</f>
        <v>0</v>
      </c>
      <c r="CN98" s="567">
        <f>IF(AND(YEAR(CN$3)=YEAR('Rent Roll'!$C28),MONTH(CN$3)=MONTH('Rent Roll'!$C28)),(CN$4-DAY('Rent Roll'!$C28)+1)/CN$4,IF(AND(YEAR(CN$3)=YEAR('Rent Roll'!$D28),MONTH(CN$3)=MONTH('Rent Roll'!$D28)),DAY('Rent Roll'!$D28)/CN$4,CN54))</f>
        <v>0</v>
      </c>
      <c r="CO98" s="567">
        <f>IF(AND(YEAR(CO$3)=YEAR('Rent Roll'!$C28),MONTH(CO$3)=MONTH('Rent Roll'!$C28)),(CO$4-DAY('Rent Roll'!$C28)+1)/CO$4,IF(AND(YEAR(CO$3)=YEAR('Rent Roll'!$D28),MONTH(CO$3)=MONTH('Rent Roll'!$D28)),DAY('Rent Roll'!$D28)/CO$4,CO54))</f>
        <v>0</v>
      </c>
      <c r="CP98" s="567">
        <f>IF(AND(YEAR(CP$3)=YEAR('Rent Roll'!$C28),MONTH(CP$3)=MONTH('Rent Roll'!$C28)),(CP$4-DAY('Rent Roll'!$C28)+1)/CP$4,IF(AND(YEAR(CP$3)=YEAR('Rent Roll'!$D28),MONTH(CP$3)=MONTH('Rent Roll'!$D28)),DAY('Rent Roll'!$D28)/CP$4,CP54))</f>
        <v>0</v>
      </c>
      <c r="CQ98" s="567">
        <f>IF(AND(YEAR(CQ$3)=YEAR('Rent Roll'!$C28),MONTH(CQ$3)=MONTH('Rent Roll'!$C28)),(CQ$4-DAY('Rent Roll'!$C28)+1)/CQ$4,IF(AND(YEAR(CQ$3)=YEAR('Rent Roll'!$D28),MONTH(CQ$3)=MONTH('Rent Roll'!$D28)),DAY('Rent Roll'!$D28)/CQ$4,CQ54))</f>
        <v>0</v>
      </c>
      <c r="CR98" s="567">
        <f>IF(AND(YEAR(CR$3)=YEAR('Rent Roll'!$C28),MONTH(CR$3)=MONTH('Rent Roll'!$C28)),(CR$4-DAY('Rent Roll'!$C28)+1)/CR$4,IF(AND(YEAR(CR$3)=YEAR('Rent Roll'!$D28),MONTH(CR$3)=MONTH('Rent Roll'!$D28)),DAY('Rent Roll'!$D28)/CR$4,CR54))</f>
        <v>0</v>
      </c>
      <c r="CS98" s="567">
        <f>IF(AND(YEAR(CS$3)=YEAR('Rent Roll'!$C28),MONTH(CS$3)=MONTH('Rent Roll'!$C28)),(CS$4-DAY('Rent Roll'!$C28)+1)/CS$4,IF(AND(YEAR(CS$3)=YEAR('Rent Roll'!$D28),MONTH(CS$3)=MONTH('Rent Roll'!$D28)),DAY('Rent Roll'!$D28)/CS$4,CS54))</f>
        <v>0</v>
      </c>
      <c r="CT98" s="567">
        <f>IF(AND(YEAR(CT$3)=YEAR('Rent Roll'!$C28),MONTH(CT$3)=MONTH('Rent Roll'!$C28)),(CT$4-DAY('Rent Roll'!$C28)+1)/CT$4,IF(AND(YEAR(CT$3)=YEAR('Rent Roll'!$D28),MONTH(CT$3)=MONTH('Rent Roll'!$D28)),DAY('Rent Roll'!$D28)/CT$4,CT54))</f>
        <v>0</v>
      </c>
      <c r="CU98" s="567">
        <f>IF(AND(YEAR(CU$3)=YEAR('Rent Roll'!$C28),MONTH(CU$3)=MONTH('Rent Roll'!$C28)),(CU$4-DAY('Rent Roll'!$C28)+1)/CU$4,IF(AND(YEAR(CU$3)=YEAR('Rent Roll'!$D28),MONTH(CU$3)=MONTH('Rent Roll'!$D28)),DAY('Rent Roll'!$D28)/CU$4,CU54))</f>
        <v>0</v>
      </c>
      <c r="CV98" s="567">
        <f>IF(AND(YEAR(CV$3)=YEAR('Rent Roll'!$C28),MONTH(CV$3)=MONTH('Rent Roll'!$C28)),(CV$4-DAY('Rent Roll'!$C28)+1)/CV$4,IF(AND(YEAR(CV$3)=YEAR('Rent Roll'!$D28),MONTH(CV$3)=MONTH('Rent Roll'!$D28)),DAY('Rent Roll'!$D28)/CV$4,CV54))</f>
        <v>0</v>
      </c>
      <c r="CW98" s="567">
        <f>IF(AND(YEAR(CW$3)=YEAR('Rent Roll'!$C28),MONTH(CW$3)=MONTH('Rent Roll'!$C28)),(CW$4-DAY('Rent Roll'!$C28)+1)/CW$4,IF(AND(YEAR(CW$3)=YEAR('Rent Roll'!$D28),MONTH(CW$3)=MONTH('Rent Roll'!$D28)),DAY('Rent Roll'!$D28)/CW$4,CW54))</f>
        <v>0</v>
      </c>
      <c r="CX98" s="767">
        <f>IF(AND(YEAR(CX$3)=YEAR('Rent Roll'!$C28),MONTH(CX$3)=MONTH('Rent Roll'!$C28)),(CX$4-DAY('Rent Roll'!$C28)+1)/CX$4,IF(AND(YEAR(CX$3)=YEAR('Rent Roll'!$D28),MONTH(CX$3)=MONTH('Rent Roll'!$D28)),DAY('Rent Roll'!$D28)/CX$4,CX54))</f>
        <v>0</v>
      </c>
      <c r="CY98" s="768">
        <f>IF(AND(YEAR(CY$3)=YEAR('Rent Roll'!$C28),MONTH(CY$3)=MONTH('Rent Roll'!$C28)),(CY$4-DAY('Rent Roll'!$C28)+1)/CY$4,IF(AND(YEAR(CY$3)=YEAR('Rent Roll'!$D28),MONTH(CY$3)=MONTH('Rent Roll'!$D28)),DAY('Rent Roll'!$D28)/CY$4,CY54))</f>
        <v>0</v>
      </c>
      <c r="CZ98" s="567">
        <f>IF(AND(YEAR(CZ$3)=YEAR('Rent Roll'!$C28),MONTH(CZ$3)=MONTH('Rent Roll'!$C28)),(CZ$4-DAY('Rent Roll'!$C28)+1)/CZ$4,IF(AND(YEAR(CZ$3)=YEAR('Rent Roll'!$D28),MONTH(CZ$3)=MONTH('Rent Roll'!$D28)),DAY('Rent Roll'!$D28)/CZ$4,CZ54))</f>
        <v>0</v>
      </c>
      <c r="DA98" s="567">
        <f>IF(AND(YEAR(DA$3)=YEAR('Rent Roll'!$C28),MONTH(DA$3)=MONTH('Rent Roll'!$C28)),(DA$4-DAY('Rent Roll'!$C28)+1)/DA$4,IF(AND(YEAR(DA$3)=YEAR('Rent Roll'!$D28),MONTH(DA$3)=MONTH('Rent Roll'!$D28)),DAY('Rent Roll'!$D28)/DA$4,DA54))</f>
        <v>0</v>
      </c>
      <c r="DB98" s="567">
        <f>IF(AND(YEAR(DB$3)=YEAR('Rent Roll'!$C28),MONTH(DB$3)=MONTH('Rent Roll'!$C28)),(DB$4-DAY('Rent Roll'!$C28)+1)/DB$4,IF(AND(YEAR(DB$3)=YEAR('Rent Roll'!$D28),MONTH(DB$3)=MONTH('Rent Roll'!$D28)),DAY('Rent Roll'!$D28)/DB$4,DB54))</f>
        <v>0</v>
      </c>
      <c r="DC98" s="567">
        <f>IF(AND(YEAR(DC$3)=YEAR('Rent Roll'!$C28),MONTH(DC$3)=MONTH('Rent Roll'!$C28)),(DC$4-DAY('Rent Roll'!$C28)+1)/DC$4,IF(AND(YEAR(DC$3)=YEAR('Rent Roll'!$D28),MONTH(DC$3)=MONTH('Rent Roll'!$D28)),DAY('Rent Roll'!$D28)/DC$4,DC54))</f>
        <v>0</v>
      </c>
      <c r="DD98" s="567">
        <f>IF(AND(YEAR(DD$3)=YEAR('Rent Roll'!$C28),MONTH(DD$3)=MONTH('Rent Roll'!$C28)),(DD$4-DAY('Rent Roll'!$C28)+1)/DD$4,IF(AND(YEAR(DD$3)=YEAR('Rent Roll'!$D28),MONTH(DD$3)=MONTH('Rent Roll'!$D28)),DAY('Rent Roll'!$D28)/DD$4,DD54))</f>
        <v>0</v>
      </c>
      <c r="DE98" s="567">
        <f>IF(AND(YEAR(DE$3)=YEAR('Rent Roll'!$C28),MONTH(DE$3)=MONTH('Rent Roll'!$C28)),(DE$4-DAY('Rent Roll'!$C28)+1)/DE$4,IF(AND(YEAR(DE$3)=YEAR('Rent Roll'!$D28),MONTH(DE$3)=MONTH('Rent Roll'!$D28)),DAY('Rent Roll'!$D28)/DE$4,DE54))</f>
        <v>0</v>
      </c>
      <c r="DF98" s="567">
        <f>IF(AND(YEAR(DF$3)=YEAR('Rent Roll'!$C28),MONTH(DF$3)=MONTH('Rent Roll'!$C28)),(DF$4-DAY('Rent Roll'!$C28)+1)/DF$4,IF(AND(YEAR(DF$3)=YEAR('Rent Roll'!$D28),MONTH(DF$3)=MONTH('Rent Roll'!$D28)),DAY('Rent Roll'!$D28)/DF$4,DF54))</f>
        <v>0</v>
      </c>
      <c r="DG98" s="567">
        <f>IF(AND(YEAR(DG$3)=YEAR('Rent Roll'!$C28),MONTH(DG$3)=MONTH('Rent Roll'!$C28)),(DG$4-DAY('Rent Roll'!$C28)+1)/DG$4,IF(AND(YEAR(DG$3)=YEAR('Rent Roll'!$D28),MONTH(DG$3)=MONTH('Rent Roll'!$D28)),DAY('Rent Roll'!$D28)/DG$4,DG54))</f>
        <v>0</v>
      </c>
      <c r="DH98" s="567">
        <f>IF(AND(YEAR(DH$3)=YEAR('Rent Roll'!$C28),MONTH(DH$3)=MONTH('Rent Roll'!$C28)),(DH$4-DAY('Rent Roll'!$C28)+1)/DH$4,IF(AND(YEAR(DH$3)=YEAR('Rent Roll'!$D28),MONTH(DH$3)=MONTH('Rent Roll'!$D28)),DAY('Rent Roll'!$D28)/DH$4,DH54))</f>
        <v>0</v>
      </c>
      <c r="DI98" s="567">
        <f>IF(AND(YEAR(DI$3)=YEAR('Rent Roll'!$C28),MONTH(DI$3)=MONTH('Rent Roll'!$C28)),(DI$4-DAY('Rent Roll'!$C28)+1)/DI$4,IF(AND(YEAR(DI$3)=YEAR('Rent Roll'!$D28),MONTH(DI$3)=MONTH('Rent Roll'!$D28)),DAY('Rent Roll'!$D28)/DI$4,DI54))</f>
        <v>0</v>
      </c>
      <c r="DJ98" s="767">
        <f>IF(AND(YEAR(DJ$3)=YEAR('Rent Roll'!$C28),MONTH(DJ$3)=MONTH('Rent Roll'!$C28)),(DJ$4-DAY('Rent Roll'!$C28)+1)/DJ$4,IF(AND(YEAR(DJ$3)=YEAR('Rent Roll'!$D28),MONTH(DJ$3)=MONTH('Rent Roll'!$D28)),DAY('Rent Roll'!$D28)/DJ$4,DJ54))</f>
        <v>0</v>
      </c>
      <c r="DK98" s="768">
        <f>IF(AND(YEAR(DK$3)=YEAR('Rent Roll'!$C28),MONTH(DK$3)=MONTH('Rent Roll'!$C28)),(DK$4-DAY('Rent Roll'!$C28)+1)/DK$4,IF(AND(YEAR(DK$3)=YEAR('Rent Roll'!$D28),MONTH(DK$3)=MONTH('Rent Roll'!$D28)),DAY('Rent Roll'!$D28)/DK$4,DK54))</f>
        <v>0</v>
      </c>
      <c r="DL98" s="567">
        <f>IF(AND(YEAR(DL$3)=YEAR('Rent Roll'!$C28),MONTH(DL$3)=MONTH('Rent Roll'!$C28)),(DL$4-DAY('Rent Roll'!$C28)+1)/DL$4,IF(AND(YEAR(DL$3)=YEAR('Rent Roll'!$D28),MONTH(DL$3)=MONTH('Rent Roll'!$D28)),DAY('Rent Roll'!$D28)/DL$4,DL54))</f>
        <v>0</v>
      </c>
      <c r="DM98" s="567">
        <f>IF(AND(YEAR(DM$3)=YEAR('Rent Roll'!$C28),MONTH(DM$3)=MONTH('Rent Roll'!$C28)),(DM$4-DAY('Rent Roll'!$C28)+1)/DM$4,IF(AND(YEAR(DM$3)=YEAR('Rent Roll'!$D28),MONTH(DM$3)=MONTH('Rent Roll'!$D28)),DAY('Rent Roll'!$D28)/DM$4,DM54))</f>
        <v>0</v>
      </c>
      <c r="DN98" s="567">
        <f>IF(AND(YEAR(DN$3)=YEAR('Rent Roll'!$C28),MONTH(DN$3)=MONTH('Rent Roll'!$C28)),(DN$4-DAY('Rent Roll'!$C28)+1)/DN$4,IF(AND(YEAR(DN$3)=YEAR('Rent Roll'!$D28),MONTH(DN$3)=MONTH('Rent Roll'!$D28)),DAY('Rent Roll'!$D28)/DN$4,DN54))</f>
        <v>0</v>
      </c>
      <c r="DO98" s="567">
        <f>IF(AND(YEAR(DO$3)=YEAR('Rent Roll'!$C28),MONTH(DO$3)=MONTH('Rent Roll'!$C28)),(DO$4-DAY('Rent Roll'!$C28)+1)/DO$4,IF(AND(YEAR(DO$3)=YEAR('Rent Roll'!$D28),MONTH(DO$3)=MONTH('Rent Roll'!$D28)),DAY('Rent Roll'!$D28)/DO$4,DO54))</f>
        <v>0</v>
      </c>
      <c r="DP98" s="567">
        <f>IF(AND(YEAR(DP$3)=YEAR('Rent Roll'!$C28),MONTH(DP$3)=MONTH('Rent Roll'!$C28)),(DP$4-DAY('Rent Roll'!$C28)+1)/DP$4,IF(AND(YEAR(DP$3)=YEAR('Rent Roll'!$D28),MONTH(DP$3)=MONTH('Rent Roll'!$D28)),DAY('Rent Roll'!$D28)/DP$4,DP54))</f>
        <v>0</v>
      </c>
      <c r="DQ98" s="567">
        <f>IF(AND(YEAR(DQ$3)=YEAR('Rent Roll'!$C28),MONTH(DQ$3)=MONTH('Rent Roll'!$C28)),(DQ$4-DAY('Rent Roll'!$C28)+1)/DQ$4,IF(AND(YEAR(DQ$3)=YEAR('Rent Roll'!$D28),MONTH(DQ$3)=MONTH('Rent Roll'!$D28)),DAY('Rent Roll'!$D28)/DQ$4,DQ54))</f>
        <v>0</v>
      </c>
      <c r="DR98" s="567">
        <f>IF(AND(YEAR(DR$3)=YEAR('Rent Roll'!$C28),MONTH(DR$3)=MONTH('Rent Roll'!$C28)),(DR$4-DAY('Rent Roll'!$C28)+1)/DR$4,IF(AND(YEAR(DR$3)=YEAR('Rent Roll'!$D28),MONTH(DR$3)=MONTH('Rent Roll'!$D28)),DAY('Rent Roll'!$D28)/DR$4,DR54))</f>
        <v>0</v>
      </c>
      <c r="DS98" s="567">
        <f>IF(AND(YEAR(DS$3)=YEAR('Rent Roll'!$C28),MONTH(DS$3)=MONTH('Rent Roll'!$C28)),(DS$4-DAY('Rent Roll'!$C28)+1)/DS$4,IF(AND(YEAR(DS$3)=YEAR('Rent Roll'!$D28),MONTH(DS$3)=MONTH('Rent Roll'!$D28)),DAY('Rent Roll'!$D28)/DS$4,DS54))</f>
        <v>0</v>
      </c>
      <c r="DT98" s="567">
        <f>IF(AND(YEAR(DT$3)=YEAR('Rent Roll'!$C28),MONTH(DT$3)=MONTH('Rent Roll'!$C28)),(DT$4-DAY('Rent Roll'!$C28)+1)/DT$4,IF(AND(YEAR(DT$3)=YEAR('Rent Roll'!$D28),MONTH(DT$3)=MONTH('Rent Roll'!$D28)),DAY('Rent Roll'!$D28)/DT$4,DT54))</f>
        <v>0</v>
      </c>
      <c r="DU98" s="567">
        <f>IF(AND(YEAR(DU$3)=YEAR('Rent Roll'!$C28),MONTH(DU$3)=MONTH('Rent Roll'!$C28)),(DU$4-DAY('Rent Roll'!$C28)+1)/DU$4,IF(AND(YEAR(DU$3)=YEAR('Rent Roll'!$D28),MONTH(DU$3)=MONTH('Rent Roll'!$D28)),DAY('Rent Roll'!$D28)/DU$4,DU54))</f>
        <v>0</v>
      </c>
      <c r="DV98" s="567">
        <f>IF(AND(YEAR(DV$3)=YEAR('Rent Roll'!$C28),MONTH(DV$3)=MONTH('Rent Roll'!$C28)),(DV$4-DAY('Rent Roll'!$C28)+1)/DV$4,IF(AND(YEAR(DV$3)=YEAR('Rent Roll'!$D28),MONTH(DV$3)=MONTH('Rent Roll'!$D28)),DAY('Rent Roll'!$D28)/DV$4,DV54))</f>
        <v>0</v>
      </c>
    </row>
    <row r="99" spans="1:126" s="563" customFormat="1" ht="12" customHeight="1" outlineLevel="1" x14ac:dyDescent="0.4">
      <c r="A99" s="730"/>
      <c r="B99" s="564">
        <f>'Rent Roll'!$B29</f>
        <v>0</v>
      </c>
      <c r="C99" s="565"/>
      <c r="D99" s="565"/>
      <c r="E99" s="566"/>
      <c r="F99" s="778">
        <f>IF(AND(YEAR(F$3)=YEAR('Rent Roll'!$C29),MONTH(F$3)=MONTH('Rent Roll'!$C29)),(F$4-DAY('Rent Roll'!$C29)+1)/F$4,IF(AND(YEAR(F$3)=YEAR('Rent Roll'!$D29),MONTH(F$3)=MONTH('Rent Roll'!$D29)),DAY('Rent Roll'!$D29)/F$4,F55))</f>
        <v>0</v>
      </c>
      <c r="G99" s="768">
        <f>IF(AND(YEAR(G$3)=YEAR('Rent Roll'!$C29),MONTH(G$3)=MONTH('Rent Roll'!$C29)),(G$4-DAY('Rent Roll'!$C29)+1)/G$4,IF(AND(YEAR(G$3)=YEAR('Rent Roll'!$D29),MONTH(G$3)=MONTH('Rent Roll'!$D29)),DAY('Rent Roll'!$D29)/G$4,G55))</f>
        <v>0</v>
      </c>
      <c r="H99" s="567">
        <f>IF(AND(YEAR(H$3)=YEAR('Rent Roll'!$C29),MONTH(H$3)=MONTH('Rent Roll'!$C29)),(H$4-DAY('Rent Roll'!$C29)+1)/H$4,IF(AND(YEAR(H$3)=YEAR('Rent Roll'!$D29),MONTH(H$3)=MONTH('Rent Roll'!$D29)),DAY('Rent Roll'!$D29)/H$4,H55))</f>
        <v>0</v>
      </c>
      <c r="I99" s="567">
        <f>IF(AND(YEAR(I$3)=YEAR('Rent Roll'!$C29),MONTH(I$3)=MONTH('Rent Roll'!$C29)),(I$4-DAY('Rent Roll'!$C29)+1)/I$4,IF(AND(YEAR(I$3)=YEAR('Rent Roll'!$D29),MONTH(I$3)=MONTH('Rent Roll'!$D29)),DAY('Rent Roll'!$D29)/I$4,I55))</f>
        <v>0</v>
      </c>
      <c r="J99" s="567">
        <f>IF(AND(YEAR(J$3)=YEAR('Rent Roll'!$C29),MONTH(J$3)=MONTH('Rent Roll'!$C29)),(J$4-DAY('Rent Roll'!$C29)+1)/J$4,IF(AND(YEAR(J$3)=YEAR('Rent Roll'!$D29),MONTH(J$3)=MONTH('Rent Roll'!$D29)),DAY('Rent Roll'!$D29)/J$4,J55))</f>
        <v>0</v>
      </c>
      <c r="K99" s="567">
        <f>IF(AND(YEAR(K$3)=YEAR('Rent Roll'!$C29),MONTH(K$3)=MONTH('Rent Roll'!$C29)),(K$4-DAY('Rent Roll'!$C29)+1)/K$4,IF(AND(YEAR(K$3)=YEAR('Rent Roll'!$D29),MONTH(K$3)=MONTH('Rent Roll'!$D29)),DAY('Rent Roll'!$D29)/K$4,K55))</f>
        <v>0</v>
      </c>
      <c r="L99" s="567">
        <f>IF(AND(YEAR(L$3)=YEAR('Rent Roll'!$C29),MONTH(L$3)=MONTH('Rent Roll'!$C29)),(L$4-DAY('Rent Roll'!$C29)+1)/L$4,IF(AND(YEAR(L$3)=YEAR('Rent Roll'!$D29),MONTH(L$3)=MONTH('Rent Roll'!$D29)),DAY('Rent Roll'!$D29)/L$4,L55))</f>
        <v>0</v>
      </c>
      <c r="M99" s="567">
        <f>IF(AND(YEAR(M$3)=YEAR('Rent Roll'!$C29),MONTH(M$3)=MONTH('Rent Roll'!$C29)),(M$4-DAY('Rent Roll'!$C29)+1)/M$4,IF(AND(YEAR(M$3)=YEAR('Rent Roll'!$D29),MONTH(M$3)=MONTH('Rent Roll'!$D29)),DAY('Rent Roll'!$D29)/M$4,M55))</f>
        <v>0</v>
      </c>
      <c r="N99" s="567">
        <f>IF(AND(YEAR(N$3)=YEAR('Rent Roll'!$C29),MONTH(N$3)=MONTH('Rent Roll'!$C29)),(N$4-DAY('Rent Roll'!$C29)+1)/N$4,IF(AND(YEAR(N$3)=YEAR('Rent Roll'!$D29),MONTH(N$3)=MONTH('Rent Roll'!$D29)),DAY('Rent Roll'!$D29)/N$4,N55))</f>
        <v>0</v>
      </c>
      <c r="O99" s="567">
        <f>IF(AND(YEAR(O$3)=YEAR('Rent Roll'!$C29),MONTH(O$3)=MONTH('Rent Roll'!$C29)),(O$4-DAY('Rent Roll'!$C29)+1)/O$4,IF(AND(YEAR(O$3)=YEAR('Rent Roll'!$D29),MONTH(O$3)=MONTH('Rent Roll'!$D29)),DAY('Rent Roll'!$D29)/O$4,O55))</f>
        <v>0</v>
      </c>
      <c r="P99" s="567">
        <f>IF(AND(YEAR(P$3)=YEAR('Rent Roll'!$C29),MONTH(P$3)=MONTH('Rent Roll'!$C29)),(P$4-DAY('Rent Roll'!$C29)+1)/P$4,IF(AND(YEAR(P$3)=YEAR('Rent Roll'!$D29),MONTH(P$3)=MONTH('Rent Roll'!$D29)),DAY('Rent Roll'!$D29)/P$4,P55))</f>
        <v>0</v>
      </c>
      <c r="Q99" s="567">
        <f>IF(AND(YEAR(Q$3)=YEAR('Rent Roll'!$C29),MONTH(Q$3)=MONTH('Rent Roll'!$C29)),(Q$4-DAY('Rent Roll'!$C29)+1)/Q$4,IF(AND(YEAR(Q$3)=YEAR('Rent Roll'!$D29),MONTH(Q$3)=MONTH('Rent Roll'!$D29)),DAY('Rent Roll'!$D29)/Q$4,Q55))</f>
        <v>0</v>
      </c>
      <c r="R99" s="767">
        <f>IF(AND(YEAR(R$3)=YEAR('Rent Roll'!$C29),MONTH(R$3)=MONTH('Rent Roll'!$C29)),(R$4-DAY('Rent Roll'!$C29)+1)/R$4,IF(AND(YEAR(R$3)=YEAR('Rent Roll'!$D29),MONTH(R$3)=MONTH('Rent Roll'!$D29)),DAY('Rent Roll'!$D29)/R$4,R55))</f>
        <v>0</v>
      </c>
      <c r="S99" s="768">
        <f>IF(AND(YEAR(S$3)=YEAR('Rent Roll'!$C29),MONTH(S$3)=MONTH('Rent Roll'!$C29)),(S$4-DAY('Rent Roll'!$C29)+1)/S$4,IF(AND(YEAR(S$3)=YEAR('Rent Roll'!$D29),MONTH(S$3)=MONTH('Rent Roll'!$D29)),DAY('Rent Roll'!$D29)/S$4,S55))</f>
        <v>0</v>
      </c>
      <c r="T99" s="567">
        <f>IF(AND(YEAR(T$3)=YEAR('Rent Roll'!$C29),MONTH(T$3)=MONTH('Rent Roll'!$C29)),(T$4-DAY('Rent Roll'!$C29)+1)/T$4,IF(AND(YEAR(T$3)=YEAR('Rent Roll'!$D29),MONTH(T$3)=MONTH('Rent Roll'!$D29)),DAY('Rent Roll'!$D29)/T$4,T55))</f>
        <v>0</v>
      </c>
      <c r="U99" s="567">
        <f>IF(AND(YEAR(U$3)=YEAR('Rent Roll'!$C29),MONTH(U$3)=MONTH('Rent Roll'!$C29)),(U$4-DAY('Rent Roll'!$C29)+1)/U$4,IF(AND(YEAR(U$3)=YEAR('Rent Roll'!$D29),MONTH(U$3)=MONTH('Rent Roll'!$D29)),DAY('Rent Roll'!$D29)/U$4,U55))</f>
        <v>0</v>
      </c>
      <c r="V99" s="567">
        <f>IF(AND(YEAR(V$3)=YEAR('Rent Roll'!$C29),MONTH(V$3)=MONTH('Rent Roll'!$C29)),(V$4-DAY('Rent Roll'!$C29)+1)/V$4,IF(AND(YEAR(V$3)=YEAR('Rent Roll'!$D29),MONTH(V$3)=MONTH('Rent Roll'!$D29)),DAY('Rent Roll'!$D29)/V$4,V55))</f>
        <v>0</v>
      </c>
      <c r="W99" s="567">
        <f>IF(AND(YEAR(W$3)=YEAR('Rent Roll'!$C29),MONTH(W$3)=MONTH('Rent Roll'!$C29)),(W$4-DAY('Rent Roll'!$C29)+1)/W$4,IF(AND(YEAR(W$3)=YEAR('Rent Roll'!$D29),MONTH(W$3)=MONTH('Rent Roll'!$D29)),DAY('Rent Roll'!$D29)/W$4,W55))</f>
        <v>0</v>
      </c>
      <c r="X99" s="567">
        <f>IF(AND(YEAR(X$3)=YEAR('Rent Roll'!$C29),MONTH(X$3)=MONTH('Rent Roll'!$C29)),(X$4-DAY('Rent Roll'!$C29)+1)/X$4,IF(AND(YEAR(X$3)=YEAR('Rent Roll'!$D29),MONTH(X$3)=MONTH('Rent Roll'!$D29)),DAY('Rent Roll'!$D29)/X$4,X55))</f>
        <v>0</v>
      </c>
      <c r="Y99" s="567">
        <f>IF(AND(YEAR(Y$3)=YEAR('Rent Roll'!$C29),MONTH(Y$3)=MONTH('Rent Roll'!$C29)),(Y$4-DAY('Rent Roll'!$C29)+1)/Y$4,IF(AND(YEAR(Y$3)=YEAR('Rent Roll'!$D29),MONTH(Y$3)=MONTH('Rent Roll'!$D29)),DAY('Rent Roll'!$D29)/Y$4,Y55))</f>
        <v>0</v>
      </c>
      <c r="Z99" s="567">
        <f>IF(AND(YEAR(Z$3)=YEAR('Rent Roll'!$C29),MONTH(Z$3)=MONTH('Rent Roll'!$C29)),(Z$4-DAY('Rent Roll'!$C29)+1)/Z$4,IF(AND(YEAR(Z$3)=YEAR('Rent Roll'!$D29),MONTH(Z$3)=MONTH('Rent Roll'!$D29)),DAY('Rent Roll'!$D29)/Z$4,Z55))</f>
        <v>0</v>
      </c>
      <c r="AA99" s="567">
        <f>IF(AND(YEAR(AA$3)=YEAR('Rent Roll'!$C29),MONTH(AA$3)=MONTH('Rent Roll'!$C29)),(AA$4-DAY('Rent Roll'!$C29)+1)/AA$4,IF(AND(YEAR(AA$3)=YEAR('Rent Roll'!$D29),MONTH(AA$3)=MONTH('Rent Roll'!$D29)),DAY('Rent Roll'!$D29)/AA$4,AA55))</f>
        <v>0</v>
      </c>
      <c r="AB99" s="567">
        <f>IF(AND(YEAR(AB$3)=YEAR('Rent Roll'!$C29),MONTH(AB$3)=MONTH('Rent Roll'!$C29)),(AB$4-DAY('Rent Roll'!$C29)+1)/AB$4,IF(AND(YEAR(AB$3)=YEAR('Rent Roll'!$D29),MONTH(AB$3)=MONTH('Rent Roll'!$D29)),DAY('Rent Roll'!$D29)/AB$4,AB55))</f>
        <v>0</v>
      </c>
      <c r="AC99" s="567">
        <f>IF(AND(YEAR(AC$3)=YEAR('Rent Roll'!$C29),MONTH(AC$3)=MONTH('Rent Roll'!$C29)),(AC$4-DAY('Rent Roll'!$C29)+1)/AC$4,IF(AND(YEAR(AC$3)=YEAR('Rent Roll'!$D29),MONTH(AC$3)=MONTH('Rent Roll'!$D29)),DAY('Rent Roll'!$D29)/AC$4,AC55))</f>
        <v>0</v>
      </c>
      <c r="AD99" s="767">
        <f>IF(AND(YEAR(AD$3)=YEAR('Rent Roll'!$C29),MONTH(AD$3)=MONTH('Rent Roll'!$C29)),(AD$4-DAY('Rent Roll'!$C29)+1)/AD$4,IF(AND(YEAR(AD$3)=YEAR('Rent Roll'!$D29),MONTH(AD$3)=MONTH('Rent Roll'!$D29)),DAY('Rent Roll'!$D29)/AD$4,AD55))</f>
        <v>0</v>
      </c>
      <c r="AE99" s="768">
        <f>IF(AND(YEAR(AE$3)=YEAR('Rent Roll'!$C29),MONTH(AE$3)=MONTH('Rent Roll'!$C29)),(AE$4-DAY('Rent Roll'!$C29)+1)/AE$4,IF(AND(YEAR(AE$3)=YEAR('Rent Roll'!$D29),MONTH(AE$3)=MONTH('Rent Roll'!$D29)),DAY('Rent Roll'!$D29)/AE$4,AE55))</f>
        <v>0</v>
      </c>
      <c r="AF99" s="567">
        <f>IF(AND(YEAR(AF$3)=YEAR('Rent Roll'!$C29),MONTH(AF$3)=MONTH('Rent Roll'!$C29)),(AF$4-DAY('Rent Roll'!$C29)+1)/AF$4,IF(AND(YEAR(AF$3)=YEAR('Rent Roll'!$D29),MONTH(AF$3)=MONTH('Rent Roll'!$D29)),DAY('Rent Roll'!$D29)/AF$4,AF55))</f>
        <v>0</v>
      </c>
      <c r="AG99" s="567">
        <f>IF(AND(YEAR(AG$3)=YEAR('Rent Roll'!$C29),MONTH(AG$3)=MONTH('Rent Roll'!$C29)),(AG$4-DAY('Rent Roll'!$C29)+1)/AG$4,IF(AND(YEAR(AG$3)=YEAR('Rent Roll'!$D29),MONTH(AG$3)=MONTH('Rent Roll'!$D29)),DAY('Rent Roll'!$D29)/AG$4,AG55))</f>
        <v>0</v>
      </c>
      <c r="AH99" s="567">
        <f>IF(AND(YEAR(AH$3)=YEAR('Rent Roll'!$C29),MONTH(AH$3)=MONTH('Rent Roll'!$C29)),(AH$4-DAY('Rent Roll'!$C29)+1)/AH$4,IF(AND(YEAR(AH$3)=YEAR('Rent Roll'!$D29),MONTH(AH$3)=MONTH('Rent Roll'!$D29)),DAY('Rent Roll'!$D29)/AH$4,AH55))</f>
        <v>0</v>
      </c>
      <c r="AI99" s="567">
        <f>IF(AND(YEAR(AI$3)=YEAR('Rent Roll'!$C29),MONTH(AI$3)=MONTH('Rent Roll'!$C29)),(AI$4-DAY('Rent Roll'!$C29)+1)/AI$4,IF(AND(YEAR(AI$3)=YEAR('Rent Roll'!$D29),MONTH(AI$3)=MONTH('Rent Roll'!$D29)),DAY('Rent Roll'!$D29)/AI$4,AI55))</f>
        <v>0</v>
      </c>
      <c r="AJ99" s="567">
        <f>IF(AND(YEAR(AJ$3)=YEAR('Rent Roll'!$C29),MONTH(AJ$3)=MONTH('Rent Roll'!$C29)),(AJ$4-DAY('Rent Roll'!$C29)+1)/AJ$4,IF(AND(YEAR(AJ$3)=YEAR('Rent Roll'!$D29),MONTH(AJ$3)=MONTH('Rent Roll'!$D29)),DAY('Rent Roll'!$D29)/AJ$4,AJ55))</f>
        <v>0</v>
      </c>
      <c r="AK99" s="567">
        <f>IF(AND(YEAR(AK$3)=YEAR('Rent Roll'!$C29),MONTH(AK$3)=MONTH('Rent Roll'!$C29)),(AK$4-DAY('Rent Roll'!$C29)+1)/AK$4,IF(AND(YEAR(AK$3)=YEAR('Rent Roll'!$D29),MONTH(AK$3)=MONTH('Rent Roll'!$D29)),DAY('Rent Roll'!$D29)/AK$4,AK55))</f>
        <v>0</v>
      </c>
      <c r="AL99" s="567">
        <f>IF(AND(YEAR(AL$3)=YEAR('Rent Roll'!$C29),MONTH(AL$3)=MONTH('Rent Roll'!$C29)),(AL$4-DAY('Rent Roll'!$C29)+1)/AL$4,IF(AND(YEAR(AL$3)=YEAR('Rent Roll'!$D29),MONTH(AL$3)=MONTH('Rent Roll'!$D29)),DAY('Rent Roll'!$D29)/AL$4,AL55))</f>
        <v>0</v>
      </c>
      <c r="AM99" s="567">
        <f>IF(AND(YEAR(AM$3)=YEAR('Rent Roll'!$C29),MONTH(AM$3)=MONTH('Rent Roll'!$C29)),(AM$4-DAY('Rent Roll'!$C29)+1)/AM$4,IF(AND(YEAR(AM$3)=YEAR('Rent Roll'!$D29),MONTH(AM$3)=MONTH('Rent Roll'!$D29)),DAY('Rent Roll'!$D29)/AM$4,AM55))</f>
        <v>0</v>
      </c>
      <c r="AN99" s="567">
        <f>IF(AND(YEAR(AN$3)=YEAR('Rent Roll'!$C29),MONTH(AN$3)=MONTH('Rent Roll'!$C29)),(AN$4-DAY('Rent Roll'!$C29)+1)/AN$4,IF(AND(YEAR(AN$3)=YEAR('Rent Roll'!$D29),MONTH(AN$3)=MONTH('Rent Roll'!$D29)),DAY('Rent Roll'!$D29)/AN$4,AN55))</f>
        <v>0</v>
      </c>
      <c r="AO99" s="567">
        <f>IF(AND(YEAR(AO$3)=YEAR('Rent Roll'!$C29),MONTH(AO$3)=MONTH('Rent Roll'!$C29)),(AO$4-DAY('Rent Roll'!$C29)+1)/AO$4,IF(AND(YEAR(AO$3)=YEAR('Rent Roll'!$D29),MONTH(AO$3)=MONTH('Rent Roll'!$D29)),DAY('Rent Roll'!$D29)/AO$4,AO55))</f>
        <v>0</v>
      </c>
      <c r="AP99" s="767">
        <f>IF(AND(YEAR(AP$3)=YEAR('Rent Roll'!$C29),MONTH(AP$3)=MONTH('Rent Roll'!$C29)),(AP$4-DAY('Rent Roll'!$C29)+1)/AP$4,IF(AND(YEAR(AP$3)=YEAR('Rent Roll'!$D29),MONTH(AP$3)=MONTH('Rent Roll'!$D29)),DAY('Rent Roll'!$D29)/AP$4,AP55))</f>
        <v>0</v>
      </c>
      <c r="AQ99" s="768">
        <f>IF(AND(YEAR(AQ$3)=YEAR('Rent Roll'!$C29),MONTH(AQ$3)=MONTH('Rent Roll'!$C29)),(AQ$4-DAY('Rent Roll'!$C29)+1)/AQ$4,IF(AND(YEAR(AQ$3)=YEAR('Rent Roll'!$D29),MONTH(AQ$3)=MONTH('Rent Roll'!$D29)),DAY('Rent Roll'!$D29)/AQ$4,AQ55))</f>
        <v>0</v>
      </c>
      <c r="AR99" s="567">
        <f>IF(AND(YEAR(AR$3)=YEAR('Rent Roll'!$C29),MONTH(AR$3)=MONTH('Rent Roll'!$C29)),(AR$4-DAY('Rent Roll'!$C29)+1)/AR$4,IF(AND(YEAR(AR$3)=YEAR('Rent Roll'!$D29),MONTH(AR$3)=MONTH('Rent Roll'!$D29)),DAY('Rent Roll'!$D29)/AR$4,AR55))</f>
        <v>0</v>
      </c>
      <c r="AS99" s="567">
        <f>IF(AND(YEAR(AS$3)=YEAR('Rent Roll'!$C29),MONTH(AS$3)=MONTH('Rent Roll'!$C29)),(AS$4-DAY('Rent Roll'!$C29)+1)/AS$4,IF(AND(YEAR(AS$3)=YEAR('Rent Roll'!$D29),MONTH(AS$3)=MONTH('Rent Roll'!$D29)),DAY('Rent Roll'!$D29)/AS$4,AS55))</f>
        <v>0</v>
      </c>
      <c r="AT99" s="567">
        <f>IF(AND(YEAR(AT$3)=YEAR('Rent Roll'!$C29),MONTH(AT$3)=MONTH('Rent Roll'!$C29)),(AT$4-DAY('Rent Roll'!$C29)+1)/AT$4,IF(AND(YEAR(AT$3)=YEAR('Rent Roll'!$D29),MONTH(AT$3)=MONTH('Rent Roll'!$D29)),DAY('Rent Roll'!$D29)/AT$4,AT55))</f>
        <v>0</v>
      </c>
      <c r="AU99" s="567">
        <f>IF(AND(YEAR(AU$3)=YEAR('Rent Roll'!$C29),MONTH(AU$3)=MONTH('Rent Roll'!$C29)),(AU$4-DAY('Rent Roll'!$C29)+1)/AU$4,IF(AND(YEAR(AU$3)=YEAR('Rent Roll'!$D29),MONTH(AU$3)=MONTH('Rent Roll'!$D29)),DAY('Rent Roll'!$D29)/AU$4,AU55))</f>
        <v>0</v>
      </c>
      <c r="AV99" s="567">
        <f>IF(AND(YEAR(AV$3)=YEAR('Rent Roll'!$C29),MONTH(AV$3)=MONTH('Rent Roll'!$C29)),(AV$4-DAY('Rent Roll'!$C29)+1)/AV$4,IF(AND(YEAR(AV$3)=YEAR('Rent Roll'!$D29),MONTH(AV$3)=MONTH('Rent Roll'!$D29)),DAY('Rent Roll'!$D29)/AV$4,AV55))</f>
        <v>0</v>
      </c>
      <c r="AW99" s="567">
        <f>IF(AND(YEAR(AW$3)=YEAR('Rent Roll'!$C29),MONTH(AW$3)=MONTH('Rent Roll'!$C29)),(AW$4-DAY('Rent Roll'!$C29)+1)/AW$4,IF(AND(YEAR(AW$3)=YEAR('Rent Roll'!$D29),MONTH(AW$3)=MONTH('Rent Roll'!$D29)),DAY('Rent Roll'!$D29)/AW$4,AW55))</f>
        <v>0</v>
      </c>
      <c r="AX99" s="567">
        <f>IF(AND(YEAR(AX$3)=YEAR('Rent Roll'!$C29),MONTH(AX$3)=MONTH('Rent Roll'!$C29)),(AX$4-DAY('Rent Roll'!$C29)+1)/AX$4,IF(AND(YEAR(AX$3)=YEAR('Rent Roll'!$D29),MONTH(AX$3)=MONTH('Rent Roll'!$D29)),DAY('Rent Roll'!$D29)/AX$4,AX55))</f>
        <v>0</v>
      </c>
      <c r="AY99" s="567">
        <f>IF(AND(YEAR(AY$3)=YEAR('Rent Roll'!$C29),MONTH(AY$3)=MONTH('Rent Roll'!$C29)),(AY$4-DAY('Rent Roll'!$C29)+1)/AY$4,IF(AND(YEAR(AY$3)=YEAR('Rent Roll'!$D29),MONTH(AY$3)=MONTH('Rent Roll'!$D29)),DAY('Rent Roll'!$D29)/AY$4,AY55))</f>
        <v>0</v>
      </c>
      <c r="AZ99" s="567">
        <f>IF(AND(YEAR(AZ$3)=YEAR('Rent Roll'!$C29),MONTH(AZ$3)=MONTH('Rent Roll'!$C29)),(AZ$4-DAY('Rent Roll'!$C29)+1)/AZ$4,IF(AND(YEAR(AZ$3)=YEAR('Rent Roll'!$D29),MONTH(AZ$3)=MONTH('Rent Roll'!$D29)),DAY('Rent Roll'!$D29)/AZ$4,AZ55))</f>
        <v>0</v>
      </c>
      <c r="BA99" s="567">
        <f>IF(AND(YEAR(BA$3)=YEAR('Rent Roll'!$C29),MONTH(BA$3)=MONTH('Rent Roll'!$C29)),(BA$4-DAY('Rent Roll'!$C29)+1)/BA$4,IF(AND(YEAR(BA$3)=YEAR('Rent Roll'!$D29),MONTH(BA$3)=MONTH('Rent Roll'!$D29)),DAY('Rent Roll'!$D29)/BA$4,BA55))</f>
        <v>0</v>
      </c>
      <c r="BB99" s="767">
        <f>IF(AND(YEAR(BB$3)=YEAR('Rent Roll'!$C29),MONTH(BB$3)=MONTH('Rent Roll'!$C29)),(BB$4-DAY('Rent Roll'!$C29)+1)/BB$4,IF(AND(YEAR(BB$3)=YEAR('Rent Roll'!$D29),MONTH(BB$3)=MONTH('Rent Roll'!$D29)),DAY('Rent Roll'!$D29)/BB$4,BB55))</f>
        <v>0</v>
      </c>
      <c r="BC99" s="768">
        <f>IF(AND(YEAR(BC$3)=YEAR('Rent Roll'!$C29),MONTH(BC$3)=MONTH('Rent Roll'!$C29)),(BC$4-DAY('Rent Roll'!$C29)+1)/BC$4,IF(AND(YEAR(BC$3)=YEAR('Rent Roll'!$D29),MONTH(BC$3)=MONTH('Rent Roll'!$D29)),DAY('Rent Roll'!$D29)/BC$4,BC55))</f>
        <v>0</v>
      </c>
      <c r="BD99" s="567">
        <f>IF(AND(YEAR(BD$3)=YEAR('Rent Roll'!$C29),MONTH(BD$3)=MONTH('Rent Roll'!$C29)),(BD$4-DAY('Rent Roll'!$C29)+1)/BD$4,IF(AND(YEAR(BD$3)=YEAR('Rent Roll'!$D29),MONTH(BD$3)=MONTH('Rent Roll'!$D29)),DAY('Rent Roll'!$D29)/BD$4,BD55))</f>
        <v>0</v>
      </c>
      <c r="BE99" s="567">
        <f>IF(AND(YEAR(BE$3)=YEAR('Rent Roll'!$C29),MONTH(BE$3)=MONTH('Rent Roll'!$C29)),(BE$4-DAY('Rent Roll'!$C29)+1)/BE$4,IF(AND(YEAR(BE$3)=YEAR('Rent Roll'!$D29),MONTH(BE$3)=MONTH('Rent Roll'!$D29)),DAY('Rent Roll'!$D29)/BE$4,BE55))</f>
        <v>0</v>
      </c>
      <c r="BF99" s="567">
        <f>IF(AND(YEAR(BF$3)=YEAR('Rent Roll'!$C29),MONTH(BF$3)=MONTH('Rent Roll'!$C29)),(BF$4-DAY('Rent Roll'!$C29)+1)/BF$4,IF(AND(YEAR(BF$3)=YEAR('Rent Roll'!$D29),MONTH(BF$3)=MONTH('Rent Roll'!$D29)),DAY('Rent Roll'!$D29)/BF$4,BF55))</f>
        <v>0</v>
      </c>
      <c r="BG99" s="567">
        <f>IF(AND(YEAR(BG$3)=YEAR('Rent Roll'!$C29),MONTH(BG$3)=MONTH('Rent Roll'!$C29)),(BG$4-DAY('Rent Roll'!$C29)+1)/BG$4,IF(AND(YEAR(BG$3)=YEAR('Rent Roll'!$D29),MONTH(BG$3)=MONTH('Rent Roll'!$D29)),DAY('Rent Roll'!$D29)/BG$4,BG55))</f>
        <v>0</v>
      </c>
      <c r="BH99" s="567">
        <f>IF(AND(YEAR(BH$3)=YEAR('Rent Roll'!$C29),MONTH(BH$3)=MONTH('Rent Roll'!$C29)),(BH$4-DAY('Rent Roll'!$C29)+1)/BH$4,IF(AND(YEAR(BH$3)=YEAR('Rent Roll'!$D29),MONTH(BH$3)=MONTH('Rent Roll'!$D29)),DAY('Rent Roll'!$D29)/BH$4,BH55))</f>
        <v>0</v>
      </c>
      <c r="BI99" s="567">
        <f>IF(AND(YEAR(BI$3)=YEAR('Rent Roll'!$C29),MONTH(BI$3)=MONTH('Rent Roll'!$C29)),(BI$4-DAY('Rent Roll'!$C29)+1)/BI$4,IF(AND(YEAR(BI$3)=YEAR('Rent Roll'!$D29),MONTH(BI$3)=MONTH('Rent Roll'!$D29)),DAY('Rent Roll'!$D29)/BI$4,BI55))</f>
        <v>0</v>
      </c>
      <c r="BJ99" s="567">
        <f>IF(AND(YEAR(BJ$3)=YEAR('Rent Roll'!$C29),MONTH(BJ$3)=MONTH('Rent Roll'!$C29)),(BJ$4-DAY('Rent Roll'!$C29)+1)/BJ$4,IF(AND(YEAR(BJ$3)=YEAR('Rent Roll'!$D29),MONTH(BJ$3)=MONTH('Rent Roll'!$D29)),DAY('Rent Roll'!$D29)/BJ$4,BJ55))</f>
        <v>0</v>
      </c>
      <c r="BK99" s="567">
        <f>IF(AND(YEAR(BK$3)=YEAR('Rent Roll'!$C29),MONTH(BK$3)=MONTH('Rent Roll'!$C29)),(BK$4-DAY('Rent Roll'!$C29)+1)/BK$4,IF(AND(YEAR(BK$3)=YEAR('Rent Roll'!$D29),MONTH(BK$3)=MONTH('Rent Roll'!$D29)),DAY('Rent Roll'!$D29)/BK$4,BK55))</f>
        <v>0</v>
      </c>
      <c r="BL99" s="567">
        <f>IF(AND(YEAR(BL$3)=YEAR('Rent Roll'!$C29),MONTH(BL$3)=MONTH('Rent Roll'!$C29)),(BL$4-DAY('Rent Roll'!$C29)+1)/BL$4,IF(AND(YEAR(BL$3)=YEAR('Rent Roll'!$D29),MONTH(BL$3)=MONTH('Rent Roll'!$D29)),DAY('Rent Roll'!$D29)/BL$4,BL55))</f>
        <v>0</v>
      </c>
      <c r="BM99" s="567">
        <f>IF(AND(YEAR(BM$3)=YEAR('Rent Roll'!$C29),MONTH(BM$3)=MONTH('Rent Roll'!$C29)),(BM$4-DAY('Rent Roll'!$C29)+1)/BM$4,IF(AND(YEAR(BM$3)=YEAR('Rent Roll'!$D29),MONTH(BM$3)=MONTH('Rent Roll'!$D29)),DAY('Rent Roll'!$D29)/BM$4,BM55))</f>
        <v>0</v>
      </c>
      <c r="BN99" s="767">
        <f>IF(AND(YEAR(BN$3)=YEAR('Rent Roll'!$C29),MONTH(BN$3)=MONTH('Rent Roll'!$C29)),(BN$4-DAY('Rent Roll'!$C29)+1)/BN$4,IF(AND(YEAR(BN$3)=YEAR('Rent Roll'!$D29),MONTH(BN$3)=MONTH('Rent Roll'!$D29)),DAY('Rent Roll'!$D29)/BN$4,BN55))</f>
        <v>0</v>
      </c>
      <c r="BO99" s="768">
        <f>IF(AND(YEAR(BO$3)=YEAR('Rent Roll'!$C29),MONTH(BO$3)=MONTH('Rent Roll'!$C29)),(BO$4-DAY('Rent Roll'!$C29)+1)/BO$4,IF(AND(YEAR(BO$3)=YEAR('Rent Roll'!$D29),MONTH(BO$3)=MONTH('Rent Roll'!$D29)),DAY('Rent Roll'!$D29)/BO$4,BO55))</f>
        <v>0</v>
      </c>
      <c r="BP99" s="567">
        <f>IF(AND(YEAR(BP$3)=YEAR('Rent Roll'!$C29),MONTH(BP$3)=MONTH('Rent Roll'!$C29)),(BP$4-DAY('Rent Roll'!$C29)+1)/BP$4,IF(AND(YEAR(BP$3)=YEAR('Rent Roll'!$D29),MONTH(BP$3)=MONTH('Rent Roll'!$D29)),DAY('Rent Roll'!$D29)/BP$4,BP55))</f>
        <v>0</v>
      </c>
      <c r="BQ99" s="567">
        <f>IF(AND(YEAR(BQ$3)=YEAR('Rent Roll'!$C29),MONTH(BQ$3)=MONTH('Rent Roll'!$C29)),(BQ$4-DAY('Rent Roll'!$C29)+1)/BQ$4,IF(AND(YEAR(BQ$3)=YEAR('Rent Roll'!$D29),MONTH(BQ$3)=MONTH('Rent Roll'!$D29)),DAY('Rent Roll'!$D29)/BQ$4,BQ55))</f>
        <v>0</v>
      </c>
      <c r="BR99" s="567">
        <f>IF(AND(YEAR(BR$3)=YEAR('Rent Roll'!$C29),MONTH(BR$3)=MONTH('Rent Roll'!$C29)),(BR$4-DAY('Rent Roll'!$C29)+1)/BR$4,IF(AND(YEAR(BR$3)=YEAR('Rent Roll'!$D29),MONTH(BR$3)=MONTH('Rent Roll'!$D29)),DAY('Rent Roll'!$D29)/BR$4,BR55))</f>
        <v>0</v>
      </c>
      <c r="BS99" s="567">
        <f>IF(AND(YEAR(BS$3)=YEAR('Rent Roll'!$C29),MONTH(BS$3)=MONTH('Rent Roll'!$C29)),(BS$4-DAY('Rent Roll'!$C29)+1)/BS$4,IF(AND(YEAR(BS$3)=YEAR('Rent Roll'!$D29),MONTH(BS$3)=MONTH('Rent Roll'!$D29)),DAY('Rent Roll'!$D29)/BS$4,BS55))</f>
        <v>0</v>
      </c>
      <c r="BT99" s="567">
        <f>IF(AND(YEAR(BT$3)=YEAR('Rent Roll'!$C29),MONTH(BT$3)=MONTH('Rent Roll'!$C29)),(BT$4-DAY('Rent Roll'!$C29)+1)/BT$4,IF(AND(YEAR(BT$3)=YEAR('Rent Roll'!$D29),MONTH(BT$3)=MONTH('Rent Roll'!$D29)),DAY('Rent Roll'!$D29)/BT$4,BT55))</f>
        <v>0</v>
      </c>
      <c r="BU99" s="567">
        <f>IF(AND(YEAR(BU$3)=YEAR('Rent Roll'!$C29),MONTH(BU$3)=MONTH('Rent Roll'!$C29)),(BU$4-DAY('Rent Roll'!$C29)+1)/BU$4,IF(AND(YEAR(BU$3)=YEAR('Rent Roll'!$D29),MONTH(BU$3)=MONTH('Rent Roll'!$D29)),DAY('Rent Roll'!$D29)/BU$4,BU55))</f>
        <v>0</v>
      </c>
      <c r="BV99" s="567">
        <f>IF(AND(YEAR(BV$3)=YEAR('Rent Roll'!$C29),MONTH(BV$3)=MONTH('Rent Roll'!$C29)),(BV$4-DAY('Rent Roll'!$C29)+1)/BV$4,IF(AND(YEAR(BV$3)=YEAR('Rent Roll'!$D29),MONTH(BV$3)=MONTH('Rent Roll'!$D29)),DAY('Rent Roll'!$D29)/BV$4,BV55))</f>
        <v>0</v>
      </c>
      <c r="BW99" s="567">
        <f>IF(AND(YEAR(BW$3)=YEAR('Rent Roll'!$C29),MONTH(BW$3)=MONTH('Rent Roll'!$C29)),(BW$4-DAY('Rent Roll'!$C29)+1)/BW$4,IF(AND(YEAR(BW$3)=YEAR('Rent Roll'!$D29),MONTH(BW$3)=MONTH('Rent Roll'!$D29)),DAY('Rent Roll'!$D29)/BW$4,BW55))</f>
        <v>0</v>
      </c>
      <c r="BX99" s="567">
        <f>IF(AND(YEAR(BX$3)=YEAR('Rent Roll'!$C29),MONTH(BX$3)=MONTH('Rent Roll'!$C29)),(BX$4-DAY('Rent Roll'!$C29)+1)/BX$4,IF(AND(YEAR(BX$3)=YEAR('Rent Roll'!$D29),MONTH(BX$3)=MONTH('Rent Roll'!$D29)),DAY('Rent Roll'!$D29)/BX$4,BX55))</f>
        <v>0</v>
      </c>
      <c r="BY99" s="567">
        <f>IF(AND(YEAR(BY$3)=YEAR('Rent Roll'!$C29),MONTH(BY$3)=MONTH('Rent Roll'!$C29)),(BY$4-DAY('Rent Roll'!$C29)+1)/BY$4,IF(AND(YEAR(BY$3)=YEAR('Rent Roll'!$D29),MONTH(BY$3)=MONTH('Rent Roll'!$D29)),DAY('Rent Roll'!$D29)/BY$4,BY55))</f>
        <v>0</v>
      </c>
      <c r="BZ99" s="767">
        <f>IF(AND(YEAR(BZ$3)=YEAR('Rent Roll'!$C29),MONTH(BZ$3)=MONTH('Rent Roll'!$C29)),(BZ$4-DAY('Rent Roll'!$C29)+1)/BZ$4,IF(AND(YEAR(BZ$3)=YEAR('Rent Roll'!$D29),MONTH(BZ$3)=MONTH('Rent Roll'!$D29)),DAY('Rent Roll'!$D29)/BZ$4,BZ55))</f>
        <v>0</v>
      </c>
      <c r="CA99" s="768">
        <f>IF(AND(YEAR(CA$3)=YEAR('Rent Roll'!$C29),MONTH(CA$3)=MONTH('Rent Roll'!$C29)),(CA$4-DAY('Rent Roll'!$C29)+1)/CA$4,IF(AND(YEAR(CA$3)=YEAR('Rent Roll'!$D29),MONTH(CA$3)=MONTH('Rent Roll'!$D29)),DAY('Rent Roll'!$D29)/CA$4,CA55))</f>
        <v>0</v>
      </c>
      <c r="CB99" s="567">
        <f>IF(AND(YEAR(CB$3)=YEAR('Rent Roll'!$C29),MONTH(CB$3)=MONTH('Rent Roll'!$C29)),(CB$4-DAY('Rent Roll'!$C29)+1)/CB$4,IF(AND(YEAR(CB$3)=YEAR('Rent Roll'!$D29),MONTH(CB$3)=MONTH('Rent Roll'!$D29)),DAY('Rent Roll'!$D29)/CB$4,CB55))</f>
        <v>0</v>
      </c>
      <c r="CC99" s="567">
        <f>IF(AND(YEAR(CC$3)=YEAR('Rent Roll'!$C29),MONTH(CC$3)=MONTH('Rent Roll'!$C29)),(CC$4-DAY('Rent Roll'!$C29)+1)/CC$4,IF(AND(YEAR(CC$3)=YEAR('Rent Roll'!$D29),MONTH(CC$3)=MONTH('Rent Roll'!$D29)),DAY('Rent Roll'!$D29)/CC$4,CC55))</f>
        <v>0</v>
      </c>
      <c r="CD99" s="567">
        <f>IF(AND(YEAR(CD$3)=YEAR('Rent Roll'!$C29),MONTH(CD$3)=MONTH('Rent Roll'!$C29)),(CD$4-DAY('Rent Roll'!$C29)+1)/CD$4,IF(AND(YEAR(CD$3)=YEAR('Rent Roll'!$D29),MONTH(CD$3)=MONTH('Rent Roll'!$D29)),DAY('Rent Roll'!$D29)/CD$4,CD55))</f>
        <v>0</v>
      </c>
      <c r="CE99" s="567">
        <f>IF(AND(YEAR(CE$3)=YEAR('Rent Roll'!$C29),MONTH(CE$3)=MONTH('Rent Roll'!$C29)),(CE$4-DAY('Rent Roll'!$C29)+1)/CE$4,IF(AND(YEAR(CE$3)=YEAR('Rent Roll'!$D29),MONTH(CE$3)=MONTH('Rent Roll'!$D29)),DAY('Rent Roll'!$D29)/CE$4,CE55))</f>
        <v>0</v>
      </c>
      <c r="CF99" s="567">
        <f>IF(AND(YEAR(CF$3)=YEAR('Rent Roll'!$C29),MONTH(CF$3)=MONTH('Rent Roll'!$C29)),(CF$4-DAY('Rent Roll'!$C29)+1)/CF$4,IF(AND(YEAR(CF$3)=YEAR('Rent Roll'!$D29),MONTH(CF$3)=MONTH('Rent Roll'!$D29)),DAY('Rent Roll'!$D29)/CF$4,CF55))</f>
        <v>0</v>
      </c>
      <c r="CG99" s="567">
        <f>IF(AND(YEAR(CG$3)=YEAR('Rent Roll'!$C29),MONTH(CG$3)=MONTH('Rent Roll'!$C29)),(CG$4-DAY('Rent Roll'!$C29)+1)/CG$4,IF(AND(YEAR(CG$3)=YEAR('Rent Roll'!$D29),MONTH(CG$3)=MONTH('Rent Roll'!$D29)),DAY('Rent Roll'!$D29)/CG$4,CG55))</f>
        <v>0</v>
      </c>
      <c r="CH99" s="567">
        <f>IF(AND(YEAR(CH$3)=YEAR('Rent Roll'!$C29),MONTH(CH$3)=MONTH('Rent Roll'!$C29)),(CH$4-DAY('Rent Roll'!$C29)+1)/CH$4,IF(AND(YEAR(CH$3)=YEAR('Rent Roll'!$D29),MONTH(CH$3)=MONTH('Rent Roll'!$D29)),DAY('Rent Roll'!$D29)/CH$4,CH55))</f>
        <v>0</v>
      </c>
      <c r="CI99" s="567">
        <f>IF(AND(YEAR(CI$3)=YEAR('Rent Roll'!$C29),MONTH(CI$3)=MONTH('Rent Roll'!$C29)),(CI$4-DAY('Rent Roll'!$C29)+1)/CI$4,IF(AND(YEAR(CI$3)=YEAR('Rent Roll'!$D29),MONTH(CI$3)=MONTH('Rent Roll'!$D29)),DAY('Rent Roll'!$D29)/CI$4,CI55))</f>
        <v>0</v>
      </c>
      <c r="CJ99" s="567">
        <f>IF(AND(YEAR(CJ$3)=YEAR('Rent Roll'!$C29),MONTH(CJ$3)=MONTH('Rent Roll'!$C29)),(CJ$4-DAY('Rent Roll'!$C29)+1)/CJ$4,IF(AND(YEAR(CJ$3)=YEAR('Rent Roll'!$D29),MONTH(CJ$3)=MONTH('Rent Roll'!$D29)),DAY('Rent Roll'!$D29)/CJ$4,CJ55))</f>
        <v>0</v>
      </c>
      <c r="CK99" s="567">
        <f>IF(AND(YEAR(CK$3)=YEAR('Rent Roll'!$C29),MONTH(CK$3)=MONTH('Rent Roll'!$C29)),(CK$4-DAY('Rent Roll'!$C29)+1)/CK$4,IF(AND(YEAR(CK$3)=YEAR('Rent Roll'!$D29),MONTH(CK$3)=MONTH('Rent Roll'!$D29)),DAY('Rent Roll'!$D29)/CK$4,CK55))</f>
        <v>0</v>
      </c>
      <c r="CL99" s="767">
        <f>IF(AND(YEAR(CL$3)=YEAR('Rent Roll'!$C29),MONTH(CL$3)=MONTH('Rent Roll'!$C29)),(CL$4-DAY('Rent Roll'!$C29)+1)/CL$4,IF(AND(YEAR(CL$3)=YEAR('Rent Roll'!$D29),MONTH(CL$3)=MONTH('Rent Roll'!$D29)),DAY('Rent Roll'!$D29)/CL$4,CL55))</f>
        <v>0</v>
      </c>
      <c r="CM99" s="768">
        <f>IF(AND(YEAR(CM$3)=YEAR('Rent Roll'!$C29),MONTH(CM$3)=MONTH('Rent Roll'!$C29)),(CM$4-DAY('Rent Roll'!$C29)+1)/CM$4,IF(AND(YEAR(CM$3)=YEAR('Rent Roll'!$D29),MONTH(CM$3)=MONTH('Rent Roll'!$D29)),DAY('Rent Roll'!$D29)/CM$4,CM55))</f>
        <v>0</v>
      </c>
      <c r="CN99" s="567">
        <f>IF(AND(YEAR(CN$3)=YEAR('Rent Roll'!$C29),MONTH(CN$3)=MONTH('Rent Roll'!$C29)),(CN$4-DAY('Rent Roll'!$C29)+1)/CN$4,IF(AND(YEAR(CN$3)=YEAR('Rent Roll'!$D29),MONTH(CN$3)=MONTH('Rent Roll'!$D29)),DAY('Rent Roll'!$D29)/CN$4,CN55))</f>
        <v>0</v>
      </c>
      <c r="CO99" s="567">
        <f>IF(AND(YEAR(CO$3)=YEAR('Rent Roll'!$C29),MONTH(CO$3)=MONTH('Rent Roll'!$C29)),(CO$4-DAY('Rent Roll'!$C29)+1)/CO$4,IF(AND(YEAR(CO$3)=YEAR('Rent Roll'!$D29),MONTH(CO$3)=MONTH('Rent Roll'!$D29)),DAY('Rent Roll'!$D29)/CO$4,CO55))</f>
        <v>0</v>
      </c>
      <c r="CP99" s="567">
        <f>IF(AND(YEAR(CP$3)=YEAR('Rent Roll'!$C29),MONTH(CP$3)=MONTH('Rent Roll'!$C29)),(CP$4-DAY('Rent Roll'!$C29)+1)/CP$4,IF(AND(YEAR(CP$3)=YEAR('Rent Roll'!$D29),MONTH(CP$3)=MONTH('Rent Roll'!$D29)),DAY('Rent Roll'!$D29)/CP$4,CP55))</f>
        <v>0</v>
      </c>
      <c r="CQ99" s="567">
        <f>IF(AND(YEAR(CQ$3)=YEAR('Rent Roll'!$C29),MONTH(CQ$3)=MONTH('Rent Roll'!$C29)),(CQ$4-DAY('Rent Roll'!$C29)+1)/CQ$4,IF(AND(YEAR(CQ$3)=YEAR('Rent Roll'!$D29),MONTH(CQ$3)=MONTH('Rent Roll'!$D29)),DAY('Rent Roll'!$D29)/CQ$4,CQ55))</f>
        <v>0</v>
      </c>
      <c r="CR99" s="567">
        <f>IF(AND(YEAR(CR$3)=YEAR('Rent Roll'!$C29),MONTH(CR$3)=MONTH('Rent Roll'!$C29)),(CR$4-DAY('Rent Roll'!$C29)+1)/CR$4,IF(AND(YEAR(CR$3)=YEAR('Rent Roll'!$D29),MONTH(CR$3)=MONTH('Rent Roll'!$D29)),DAY('Rent Roll'!$D29)/CR$4,CR55))</f>
        <v>0</v>
      </c>
      <c r="CS99" s="567">
        <f>IF(AND(YEAR(CS$3)=YEAR('Rent Roll'!$C29),MONTH(CS$3)=MONTH('Rent Roll'!$C29)),(CS$4-DAY('Rent Roll'!$C29)+1)/CS$4,IF(AND(YEAR(CS$3)=YEAR('Rent Roll'!$D29),MONTH(CS$3)=MONTH('Rent Roll'!$D29)),DAY('Rent Roll'!$D29)/CS$4,CS55))</f>
        <v>0</v>
      </c>
      <c r="CT99" s="567">
        <f>IF(AND(YEAR(CT$3)=YEAR('Rent Roll'!$C29),MONTH(CT$3)=MONTH('Rent Roll'!$C29)),(CT$4-DAY('Rent Roll'!$C29)+1)/CT$4,IF(AND(YEAR(CT$3)=YEAR('Rent Roll'!$D29),MONTH(CT$3)=MONTH('Rent Roll'!$D29)),DAY('Rent Roll'!$D29)/CT$4,CT55))</f>
        <v>0</v>
      </c>
      <c r="CU99" s="567">
        <f>IF(AND(YEAR(CU$3)=YEAR('Rent Roll'!$C29),MONTH(CU$3)=MONTH('Rent Roll'!$C29)),(CU$4-DAY('Rent Roll'!$C29)+1)/CU$4,IF(AND(YEAR(CU$3)=YEAR('Rent Roll'!$D29),MONTH(CU$3)=MONTH('Rent Roll'!$D29)),DAY('Rent Roll'!$D29)/CU$4,CU55))</f>
        <v>0</v>
      </c>
      <c r="CV99" s="567">
        <f>IF(AND(YEAR(CV$3)=YEAR('Rent Roll'!$C29),MONTH(CV$3)=MONTH('Rent Roll'!$C29)),(CV$4-DAY('Rent Roll'!$C29)+1)/CV$4,IF(AND(YEAR(CV$3)=YEAR('Rent Roll'!$D29),MONTH(CV$3)=MONTH('Rent Roll'!$D29)),DAY('Rent Roll'!$D29)/CV$4,CV55))</f>
        <v>0</v>
      </c>
      <c r="CW99" s="567">
        <f>IF(AND(YEAR(CW$3)=YEAR('Rent Roll'!$C29),MONTH(CW$3)=MONTH('Rent Roll'!$C29)),(CW$4-DAY('Rent Roll'!$C29)+1)/CW$4,IF(AND(YEAR(CW$3)=YEAR('Rent Roll'!$D29),MONTH(CW$3)=MONTH('Rent Roll'!$D29)),DAY('Rent Roll'!$D29)/CW$4,CW55))</f>
        <v>0</v>
      </c>
      <c r="CX99" s="767">
        <f>IF(AND(YEAR(CX$3)=YEAR('Rent Roll'!$C29),MONTH(CX$3)=MONTH('Rent Roll'!$C29)),(CX$4-DAY('Rent Roll'!$C29)+1)/CX$4,IF(AND(YEAR(CX$3)=YEAR('Rent Roll'!$D29),MONTH(CX$3)=MONTH('Rent Roll'!$D29)),DAY('Rent Roll'!$D29)/CX$4,CX55))</f>
        <v>0</v>
      </c>
      <c r="CY99" s="768">
        <f>IF(AND(YEAR(CY$3)=YEAR('Rent Roll'!$C29),MONTH(CY$3)=MONTH('Rent Roll'!$C29)),(CY$4-DAY('Rent Roll'!$C29)+1)/CY$4,IF(AND(YEAR(CY$3)=YEAR('Rent Roll'!$D29),MONTH(CY$3)=MONTH('Rent Roll'!$D29)),DAY('Rent Roll'!$D29)/CY$4,CY55))</f>
        <v>0</v>
      </c>
      <c r="CZ99" s="567">
        <f>IF(AND(YEAR(CZ$3)=YEAR('Rent Roll'!$C29),MONTH(CZ$3)=MONTH('Rent Roll'!$C29)),(CZ$4-DAY('Rent Roll'!$C29)+1)/CZ$4,IF(AND(YEAR(CZ$3)=YEAR('Rent Roll'!$D29),MONTH(CZ$3)=MONTH('Rent Roll'!$D29)),DAY('Rent Roll'!$D29)/CZ$4,CZ55))</f>
        <v>0</v>
      </c>
      <c r="DA99" s="567">
        <f>IF(AND(YEAR(DA$3)=YEAR('Rent Roll'!$C29),MONTH(DA$3)=MONTH('Rent Roll'!$C29)),(DA$4-DAY('Rent Roll'!$C29)+1)/DA$4,IF(AND(YEAR(DA$3)=YEAR('Rent Roll'!$D29),MONTH(DA$3)=MONTH('Rent Roll'!$D29)),DAY('Rent Roll'!$D29)/DA$4,DA55))</f>
        <v>0</v>
      </c>
      <c r="DB99" s="567">
        <f>IF(AND(YEAR(DB$3)=YEAR('Rent Roll'!$C29),MONTH(DB$3)=MONTH('Rent Roll'!$C29)),(DB$4-DAY('Rent Roll'!$C29)+1)/DB$4,IF(AND(YEAR(DB$3)=YEAR('Rent Roll'!$D29),MONTH(DB$3)=MONTH('Rent Roll'!$D29)),DAY('Rent Roll'!$D29)/DB$4,DB55))</f>
        <v>0</v>
      </c>
      <c r="DC99" s="567">
        <f>IF(AND(YEAR(DC$3)=YEAR('Rent Roll'!$C29),MONTH(DC$3)=MONTH('Rent Roll'!$C29)),(DC$4-DAY('Rent Roll'!$C29)+1)/DC$4,IF(AND(YEAR(DC$3)=YEAR('Rent Roll'!$D29),MONTH(DC$3)=MONTH('Rent Roll'!$D29)),DAY('Rent Roll'!$D29)/DC$4,DC55))</f>
        <v>0</v>
      </c>
      <c r="DD99" s="567">
        <f>IF(AND(YEAR(DD$3)=YEAR('Rent Roll'!$C29),MONTH(DD$3)=MONTH('Rent Roll'!$C29)),(DD$4-DAY('Rent Roll'!$C29)+1)/DD$4,IF(AND(YEAR(DD$3)=YEAR('Rent Roll'!$D29),MONTH(DD$3)=MONTH('Rent Roll'!$D29)),DAY('Rent Roll'!$D29)/DD$4,DD55))</f>
        <v>0</v>
      </c>
      <c r="DE99" s="567">
        <f>IF(AND(YEAR(DE$3)=YEAR('Rent Roll'!$C29),MONTH(DE$3)=MONTH('Rent Roll'!$C29)),(DE$4-DAY('Rent Roll'!$C29)+1)/DE$4,IF(AND(YEAR(DE$3)=YEAR('Rent Roll'!$D29),MONTH(DE$3)=MONTH('Rent Roll'!$D29)),DAY('Rent Roll'!$D29)/DE$4,DE55))</f>
        <v>0</v>
      </c>
      <c r="DF99" s="567">
        <f>IF(AND(YEAR(DF$3)=YEAR('Rent Roll'!$C29),MONTH(DF$3)=MONTH('Rent Roll'!$C29)),(DF$4-DAY('Rent Roll'!$C29)+1)/DF$4,IF(AND(YEAR(DF$3)=YEAR('Rent Roll'!$D29),MONTH(DF$3)=MONTH('Rent Roll'!$D29)),DAY('Rent Roll'!$D29)/DF$4,DF55))</f>
        <v>0</v>
      </c>
      <c r="DG99" s="567">
        <f>IF(AND(YEAR(DG$3)=YEAR('Rent Roll'!$C29),MONTH(DG$3)=MONTH('Rent Roll'!$C29)),(DG$4-DAY('Rent Roll'!$C29)+1)/DG$4,IF(AND(YEAR(DG$3)=YEAR('Rent Roll'!$D29),MONTH(DG$3)=MONTH('Rent Roll'!$D29)),DAY('Rent Roll'!$D29)/DG$4,DG55))</f>
        <v>0</v>
      </c>
      <c r="DH99" s="567">
        <f>IF(AND(YEAR(DH$3)=YEAR('Rent Roll'!$C29),MONTH(DH$3)=MONTH('Rent Roll'!$C29)),(DH$4-DAY('Rent Roll'!$C29)+1)/DH$4,IF(AND(YEAR(DH$3)=YEAR('Rent Roll'!$D29),MONTH(DH$3)=MONTH('Rent Roll'!$D29)),DAY('Rent Roll'!$D29)/DH$4,DH55))</f>
        <v>0</v>
      </c>
      <c r="DI99" s="567">
        <f>IF(AND(YEAR(DI$3)=YEAR('Rent Roll'!$C29),MONTH(DI$3)=MONTH('Rent Roll'!$C29)),(DI$4-DAY('Rent Roll'!$C29)+1)/DI$4,IF(AND(YEAR(DI$3)=YEAR('Rent Roll'!$D29),MONTH(DI$3)=MONTH('Rent Roll'!$D29)),DAY('Rent Roll'!$D29)/DI$4,DI55))</f>
        <v>0</v>
      </c>
      <c r="DJ99" s="767">
        <f>IF(AND(YEAR(DJ$3)=YEAR('Rent Roll'!$C29),MONTH(DJ$3)=MONTH('Rent Roll'!$C29)),(DJ$4-DAY('Rent Roll'!$C29)+1)/DJ$4,IF(AND(YEAR(DJ$3)=YEAR('Rent Roll'!$D29),MONTH(DJ$3)=MONTH('Rent Roll'!$D29)),DAY('Rent Roll'!$D29)/DJ$4,DJ55))</f>
        <v>0</v>
      </c>
      <c r="DK99" s="768">
        <f>IF(AND(YEAR(DK$3)=YEAR('Rent Roll'!$C29),MONTH(DK$3)=MONTH('Rent Roll'!$C29)),(DK$4-DAY('Rent Roll'!$C29)+1)/DK$4,IF(AND(YEAR(DK$3)=YEAR('Rent Roll'!$D29),MONTH(DK$3)=MONTH('Rent Roll'!$D29)),DAY('Rent Roll'!$D29)/DK$4,DK55))</f>
        <v>0</v>
      </c>
      <c r="DL99" s="567">
        <f>IF(AND(YEAR(DL$3)=YEAR('Rent Roll'!$C29),MONTH(DL$3)=MONTH('Rent Roll'!$C29)),(DL$4-DAY('Rent Roll'!$C29)+1)/DL$4,IF(AND(YEAR(DL$3)=YEAR('Rent Roll'!$D29),MONTH(DL$3)=MONTH('Rent Roll'!$D29)),DAY('Rent Roll'!$D29)/DL$4,DL55))</f>
        <v>0</v>
      </c>
      <c r="DM99" s="567">
        <f>IF(AND(YEAR(DM$3)=YEAR('Rent Roll'!$C29),MONTH(DM$3)=MONTH('Rent Roll'!$C29)),(DM$4-DAY('Rent Roll'!$C29)+1)/DM$4,IF(AND(YEAR(DM$3)=YEAR('Rent Roll'!$D29),MONTH(DM$3)=MONTH('Rent Roll'!$D29)),DAY('Rent Roll'!$D29)/DM$4,DM55))</f>
        <v>0</v>
      </c>
      <c r="DN99" s="567">
        <f>IF(AND(YEAR(DN$3)=YEAR('Rent Roll'!$C29),MONTH(DN$3)=MONTH('Rent Roll'!$C29)),(DN$4-DAY('Rent Roll'!$C29)+1)/DN$4,IF(AND(YEAR(DN$3)=YEAR('Rent Roll'!$D29),MONTH(DN$3)=MONTH('Rent Roll'!$D29)),DAY('Rent Roll'!$D29)/DN$4,DN55))</f>
        <v>0</v>
      </c>
      <c r="DO99" s="567">
        <f>IF(AND(YEAR(DO$3)=YEAR('Rent Roll'!$C29),MONTH(DO$3)=MONTH('Rent Roll'!$C29)),(DO$4-DAY('Rent Roll'!$C29)+1)/DO$4,IF(AND(YEAR(DO$3)=YEAR('Rent Roll'!$D29),MONTH(DO$3)=MONTH('Rent Roll'!$D29)),DAY('Rent Roll'!$D29)/DO$4,DO55))</f>
        <v>0</v>
      </c>
      <c r="DP99" s="567">
        <f>IF(AND(YEAR(DP$3)=YEAR('Rent Roll'!$C29),MONTH(DP$3)=MONTH('Rent Roll'!$C29)),(DP$4-DAY('Rent Roll'!$C29)+1)/DP$4,IF(AND(YEAR(DP$3)=YEAR('Rent Roll'!$D29),MONTH(DP$3)=MONTH('Rent Roll'!$D29)),DAY('Rent Roll'!$D29)/DP$4,DP55))</f>
        <v>0</v>
      </c>
      <c r="DQ99" s="567">
        <f>IF(AND(YEAR(DQ$3)=YEAR('Rent Roll'!$C29),MONTH(DQ$3)=MONTH('Rent Roll'!$C29)),(DQ$4-DAY('Rent Roll'!$C29)+1)/DQ$4,IF(AND(YEAR(DQ$3)=YEAR('Rent Roll'!$D29),MONTH(DQ$3)=MONTH('Rent Roll'!$D29)),DAY('Rent Roll'!$D29)/DQ$4,DQ55))</f>
        <v>0</v>
      </c>
      <c r="DR99" s="567">
        <f>IF(AND(YEAR(DR$3)=YEAR('Rent Roll'!$C29),MONTH(DR$3)=MONTH('Rent Roll'!$C29)),(DR$4-DAY('Rent Roll'!$C29)+1)/DR$4,IF(AND(YEAR(DR$3)=YEAR('Rent Roll'!$D29),MONTH(DR$3)=MONTH('Rent Roll'!$D29)),DAY('Rent Roll'!$D29)/DR$4,DR55))</f>
        <v>0</v>
      </c>
      <c r="DS99" s="567">
        <f>IF(AND(YEAR(DS$3)=YEAR('Rent Roll'!$C29),MONTH(DS$3)=MONTH('Rent Roll'!$C29)),(DS$4-DAY('Rent Roll'!$C29)+1)/DS$4,IF(AND(YEAR(DS$3)=YEAR('Rent Roll'!$D29),MONTH(DS$3)=MONTH('Rent Roll'!$D29)),DAY('Rent Roll'!$D29)/DS$4,DS55))</f>
        <v>0</v>
      </c>
      <c r="DT99" s="567">
        <f>IF(AND(YEAR(DT$3)=YEAR('Rent Roll'!$C29),MONTH(DT$3)=MONTH('Rent Roll'!$C29)),(DT$4-DAY('Rent Roll'!$C29)+1)/DT$4,IF(AND(YEAR(DT$3)=YEAR('Rent Roll'!$D29),MONTH(DT$3)=MONTH('Rent Roll'!$D29)),DAY('Rent Roll'!$D29)/DT$4,DT55))</f>
        <v>0</v>
      </c>
      <c r="DU99" s="567">
        <f>IF(AND(YEAR(DU$3)=YEAR('Rent Roll'!$C29),MONTH(DU$3)=MONTH('Rent Roll'!$C29)),(DU$4-DAY('Rent Roll'!$C29)+1)/DU$4,IF(AND(YEAR(DU$3)=YEAR('Rent Roll'!$D29),MONTH(DU$3)=MONTH('Rent Roll'!$D29)),DAY('Rent Roll'!$D29)/DU$4,DU55))</f>
        <v>0</v>
      </c>
      <c r="DV99" s="567">
        <f>IF(AND(YEAR(DV$3)=YEAR('Rent Roll'!$C29),MONTH(DV$3)=MONTH('Rent Roll'!$C29)),(DV$4-DAY('Rent Roll'!$C29)+1)/DV$4,IF(AND(YEAR(DV$3)=YEAR('Rent Roll'!$D29),MONTH(DV$3)=MONTH('Rent Roll'!$D29)),DAY('Rent Roll'!$D29)/DV$4,DV55))</f>
        <v>0</v>
      </c>
    </row>
    <row r="100" spans="1:126" s="563" customFormat="1" ht="12" customHeight="1" outlineLevel="1" x14ac:dyDescent="0.4">
      <c r="A100" s="730"/>
      <c r="B100" s="564">
        <f>'Rent Roll'!$B30</f>
        <v>0</v>
      </c>
      <c r="C100" s="565"/>
      <c r="D100" s="565"/>
      <c r="E100" s="566"/>
      <c r="F100" s="778">
        <f>IF(AND(YEAR(F$3)=YEAR('Rent Roll'!$C30),MONTH(F$3)=MONTH('Rent Roll'!$C30)),(F$4-DAY('Rent Roll'!$C30)+1)/F$4,IF(AND(YEAR(F$3)=YEAR('Rent Roll'!$D30),MONTH(F$3)=MONTH('Rent Roll'!$D30)),DAY('Rent Roll'!$D30)/F$4,F56))</f>
        <v>0</v>
      </c>
      <c r="G100" s="768">
        <f>IF(AND(YEAR(G$3)=YEAR('Rent Roll'!$C30),MONTH(G$3)=MONTH('Rent Roll'!$C30)),(G$4-DAY('Rent Roll'!$C30)+1)/G$4,IF(AND(YEAR(G$3)=YEAR('Rent Roll'!$D30),MONTH(G$3)=MONTH('Rent Roll'!$D30)),DAY('Rent Roll'!$D30)/G$4,G56))</f>
        <v>0</v>
      </c>
      <c r="H100" s="567">
        <f>IF(AND(YEAR(H$3)=YEAR('Rent Roll'!$C30),MONTH(H$3)=MONTH('Rent Roll'!$C30)),(H$4-DAY('Rent Roll'!$C30)+1)/H$4,IF(AND(YEAR(H$3)=YEAR('Rent Roll'!$D30),MONTH(H$3)=MONTH('Rent Roll'!$D30)),DAY('Rent Roll'!$D30)/H$4,H56))</f>
        <v>0</v>
      </c>
      <c r="I100" s="567">
        <f>IF(AND(YEAR(I$3)=YEAR('Rent Roll'!$C30),MONTH(I$3)=MONTH('Rent Roll'!$C30)),(I$4-DAY('Rent Roll'!$C30)+1)/I$4,IF(AND(YEAR(I$3)=YEAR('Rent Roll'!$D30),MONTH(I$3)=MONTH('Rent Roll'!$D30)),DAY('Rent Roll'!$D30)/I$4,I56))</f>
        <v>0</v>
      </c>
      <c r="J100" s="567">
        <f>IF(AND(YEAR(J$3)=YEAR('Rent Roll'!$C30),MONTH(J$3)=MONTH('Rent Roll'!$C30)),(J$4-DAY('Rent Roll'!$C30)+1)/J$4,IF(AND(YEAR(J$3)=YEAR('Rent Roll'!$D30),MONTH(J$3)=MONTH('Rent Roll'!$D30)),DAY('Rent Roll'!$D30)/J$4,J56))</f>
        <v>0</v>
      </c>
      <c r="K100" s="567">
        <f>IF(AND(YEAR(K$3)=YEAR('Rent Roll'!$C30),MONTH(K$3)=MONTH('Rent Roll'!$C30)),(K$4-DAY('Rent Roll'!$C30)+1)/K$4,IF(AND(YEAR(K$3)=YEAR('Rent Roll'!$D30),MONTH(K$3)=MONTH('Rent Roll'!$D30)),DAY('Rent Roll'!$D30)/K$4,K56))</f>
        <v>0</v>
      </c>
      <c r="L100" s="567">
        <f>IF(AND(YEAR(L$3)=YEAR('Rent Roll'!$C30),MONTH(L$3)=MONTH('Rent Roll'!$C30)),(L$4-DAY('Rent Roll'!$C30)+1)/L$4,IF(AND(YEAR(L$3)=YEAR('Rent Roll'!$D30),MONTH(L$3)=MONTH('Rent Roll'!$D30)),DAY('Rent Roll'!$D30)/L$4,L56))</f>
        <v>0</v>
      </c>
      <c r="M100" s="567">
        <f>IF(AND(YEAR(M$3)=YEAR('Rent Roll'!$C30),MONTH(M$3)=MONTH('Rent Roll'!$C30)),(M$4-DAY('Rent Roll'!$C30)+1)/M$4,IF(AND(YEAR(M$3)=YEAR('Rent Roll'!$D30),MONTH(M$3)=MONTH('Rent Roll'!$D30)),DAY('Rent Roll'!$D30)/M$4,M56))</f>
        <v>0</v>
      </c>
      <c r="N100" s="567">
        <f>IF(AND(YEAR(N$3)=YEAR('Rent Roll'!$C30),MONTH(N$3)=MONTH('Rent Roll'!$C30)),(N$4-DAY('Rent Roll'!$C30)+1)/N$4,IF(AND(YEAR(N$3)=YEAR('Rent Roll'!$D30),MONTH(N$3)=MONTH('Rent Roll'!$D30)),DAY('Rent Roll'!$D30)/N$4,N56))</f>
        <v>0</v>
      </c>
      <c r="O100" s="567">
        <f>IF(AND(YEAR(O$3)=YEAR('Rent Roll'!$C30),MONTH(O$3)=MONTH('Rent Roll'!$C30)),(O$4-DAY('Rent Roll'!$C30)+1)/O$4,IF(AND(YEAR(O$3)=YEAR('Rent Roll'!$D30),MONTH(O$3)=MONTH('Rent Roll'!$D30)),DAY('Rent Roll'!$D30)/O$4,O56))</f>
        <v>0</v>
      </c>
      <c r="P100" s="567">
        <f>IF(AND(YEAR(P$3)=YEAR('Rent Roll'!$C30),MONTH(P$3)=MONTH('Rent Roll'!$C30)),(P$4-DAY('Rent Roll'!$C30)+1)/P$4,IF(AND(YEAR(P$3)=YEAR('Rent Roll'!$D30),MONTH(P$3)=MONTH('Rent Roll'!$D30)),DAY('Rent Roll'!$D30)/P$4,P56))</f>
        <v>0</v>
      </c>
      <c r="Q100" s="567">
        <f>IF(AND(YEAR(Q$3)=YEAR('Rent Roll'!$C30),MONTH(Q$3)=MONTH('Rent Roll'!$C30)),(Q$4-DAY('Rent Roll'!$C30)+1)/Q$4,IF(AND(YEAR(Q$3)=YEAR('Rent Roll'!$D30),MONTH(Q$3)=MONTH('Rent Roll'!$D30)),DAY('Rent Roll'!$D30)/Q$4,Q56))</f>
        <v>0</v>
      </c>
      <c r="R100" s="767">
        <f>IF(AND(YEAR(R$3)=YEAR('Rent Roll'!$C30),MONTH(R$3)=MONTH('Rent Roll'!$C30)),(R$4-DAY('Rent Roll'!$C30)+1)/R$4,IF(AND(YEAR(R$3)=YEAR('Rent Roll'!$D30),MONTH(R$3)=MONTH('Rent Roll'!$D30)),DAY('Rent Roll'!$D30)/R$4,R56))</f>
        <v>0</v>
      </c>
      <c r="S100" s="768">
        <f>IF(AND(YEAR(S$3)=YEAR('Rent Roll'!$C30),MONTH(S$3)=MONTH('Rent Roll'!$C30)),(S$4-DAY('Rent Roll'!$C30)+1)/S$4,IF(AND(YEAR(S$3)=YEAR('Rent Roll'!$D30),MONTH(S$3)=MONTH('Rent Roll'!$D30)),DAY('Rent Roll'!$D30)/S$4,S56))</f>
        <v>0</v>
      </c>
      <c r="T100" s="567">
        <f>IF(AND(YEAR(T$3)=YEAR('Rent Roll'!$C30),MONTH(T$3)=MONTH('Rent Roll'!$C30)),(T$4-DAY('Rent Roll'!$C30)+1)/T$4,IF(AND(YEAR(T$3)=YEAR('Rent Roll'!$D30),MONTH(T$3)=MONTH('Rent Roll'!$D30)),DAY('Rent Roll'!$D30)/T$4,T56))</f>
        <v>0</v>
      </c>
      <c r="U100" s="567">
        <f>IF(AND(YEAR(U$3)=YEAR('Rent Roll'!$C30),MONTH(U$3)=MONTH('Rent Roll'!$C30)),(U$4-DAY('Rent Roll'!$C30)+1)/U$4,IF(AND(YEAR(U$3)=YEAR('Rent Roll'!$D30),MONTH(U$3)=MONTH('Rent Roll'!$D30)),DAY('Rent Roll'!$D30)/U$4,U56))</f>
        <v>0</v>
      </c>
      <c r="V100" s="567">
        <f>IF(AND(YEAR(V$3)=YEAR('Rent Roll'!$C30),MONTH(V$3)=MONTH('Rent Roll'!$C30)),(V$4-DAY('Rent Roll'!$C30)+1)/V$4,IF(AND(YEAR(V$3)=YEAR('Rent Roll'!$D30),MONTH(V$3)=MONTH('Rent Roll'!$D30)),DAY('Rent Roll'!$D30)/V$4,V56))</f>
        <v>0</v>
      </c>
      <c r="W100" s="567">
        <f>IF(AND(YEAR(W$3)=YEAR('Rent Roll'!$C30),MONTH(W$3)=MONTH('Rent Roll'!$C30)),(W$4-DAY('Rent Roll'!$C30)+1)/W$4,IF(AND(YEAR(W$3)=YEAR('Rent Roll'!$D30),MONTH(W$3)=MONTH('Rent Roll'!$D30)),DAY('Rent Roll'!$D30)/W$4,W56))</f>
        <v>0</v>
      </c>
      <c r="X100" s="567">
        <f>IF(AND(YEAR(X$3)=YEAR('Rent Roll'!$C30),MONTH(X$3)=MONTH('Rent Roll'!$C30)),(X$4-DAY('Rent Roll'!$C30)+1)/X$4,IF(AND(YEAR(X$3)=YEAR('Rent Roll'!$D30),MONTH(X$3)=MONTH('Rent Roll'!$D30)),DAY('Rent Roll'!$D30)/X$4,X56))</f>
        <v>0</v>
      </c>
      <c r="Y100" s="567">
        <f>IF(AND(YEAR(Y$3)=YEAR('Rent Roll'!$C30),MONTH(Y$3)=MONTH('Rent Roll'!$C30)),(Y$4-DAY('Rent Roll'!$C30)+1)/Y$4,IF(AND(YEAR(Y$3)=YEAR('Rent Roll'!$D30),MONTH(Y$3)=MONTH('Rent Roll'!$D30)),DAY('Rent Roll'!$D30)/Y$4,Y56))</f>
        <v>0</v>
      </c>
      <c r="Z100" s="567">
        <f>IF(AND(YEAR(Z$3)=YEAR('Rent Roll'!$C30),MONTH(Z$3)=MONTH('Rent Roll'!$C30)),(Z$4-DAY('Rent Roll'!$C30)+1)/Z$4,IF(AND(YEAR(Z$3)=YEAR('Rent Roll'!$D30),MONTH(Z$3)=MONTH('Rent Roll'!$D30)),DAY('Rent Roll'!$D30)/Z$4,Z56))</f>
        <v>0</v>
      </c>
      <c r="AA100" s="567">
        <f>IF(AND(YEAR(AA$3)=YEAR('Rent Roll'!$C30),MONTH(AA$3)=MONTH('Rent Roll'!$C30)),(AA$4-DAY('Rent Roll'!$C30)+1)/AA$4,IF(AND(YEAR(AA$3)=YEAR('Rent Roll'!$D30),MONTH(AA$3)=MONTH('Rent Roll'!$D30)),DAY('Rent Roll'!$D30)/AA$4,AA56))</f>
        <v>0</v>
      </c>
      <c r="AB100" s="567">
        <f>IF(AND(YEAR(AB$3)=YEAR('Rent Roll'!$C30),MONTH(AB$3)=MONTH('Rent Roll'!$C30)),(AB$4-DAY('Rent Roll'!$C30)+1)/AB$4,IF(AND(YEAR(AB$3)=YEAR('Rent Roll'!$D30),MONTH(AB$3)=MONTH('Rent Roll'!$D30)),DAY('Rent Roll'!$D30)/AB$4,AB56))</f>
        <v>0</v>
      </c>
      <c r="AC100" s="567">
        <f>IF(AND(YEAR(AC$3)=YEAR('Rent Roll'!$C30),MONTH(AC$3)=MONTH('Rent Roll'!$C30)),(AC$4-DAY('Rent Roll'!$C30)+1)/AC$4,IF(AND(YEAR(AC$3)=YEAR('Rent Roll'!$D30),MONTH(AC$3)=MONTH('Rent Roll'!$D30)),DAY('Rent Roll'!$D30)/AC$4,AC56))</f>
        <v>0</v>
      </c>
      <c r="AD100" s="767">
        <f>IF(AND(YEAR(AD$3)=YEAR('Rent Roll'!$C30),MONTH(AD$3)=MONTH('Rent Roll'!$C30)),(AD$4-DAY('Rent Roll'!$C30)+1)/AD$4,IF(AND(YEAR(AD$3)=YEAR('Rent Roll'!$D30),MONTH(AD$3)=MONTH('Rent Roll'!$D30)),DAY('Rent Roll'!$D30)/AD$4,AD56))</f>
        <v>0</v>
      </c>
      <c r="AE100" s="768">
        <f>IF(AND(YEAR(AE$3)=YEAR('Rent Roll'!$C30),MONTH(AE$3)=MONTH('Rent Roll'!$C30)),(AE$4-DAY('Rent Roll'!$C30)+1)/AE$4,IF(AND(YEAR(AE$3)=YEAR('Rent Roll'!$D30),MONTH(AE$3)=MONTH('Rent Roll'!$D30)),DAY('Rent Roll'!$D30)/AE$4,AE56))</f>
        <v>0</v>
      </c>
      <c r="AF100" s="567">
        <f>IF(AND(YEAR(AF$3)=YEAR('Rent Roll'!$C30),MONTH(AF$3)=MONTH('Rent Roll'!$C30)),(AF$4-DAY('Rent Roll'!$C30)+1)/AF$4,IF(AND(YEAR(AF$3)=YEAR('Rent Roll'!$D30),MONTH(AF$3)=MONTH('Rent Roll'!$D30)),DAY('Rent Roll'!$D30)/AF$4,AF56))</f>
        <v>0</v>
      </c>
      <c r="AG100" s="567">
        <f>IF(AND(YEAR(AG$3)=YEAR('Rent Roll'!$C30),MONTH(AG$3)=MONTH('Rent Roll'!$C30)),(AG$4-DAY('Rent Roll'!$C30)+1)/AG$4,IF(AND(YEAR(AG$3)=YEAR('Rent Roll'!$D30),MONTH(AG$3)=MONTH('Rent Roll'!$D30)),DAY('Rent Roll'!$D30)/AG$4,AG56))</f>
        <v>0</v>
      </c>
      <c r="AH100" s="567">
        <f>IF(AND(YEAR(AH$3)=YEAR('Rent Roll'!$C30),MONTH(AH$3)=MONTH('Rent Roll'!$C30)),(AH$4-DAY('Rent Roll'!$C30)+1)/AH$4,IF(AND(YEAR(AH$3)=YEAR('Rent Roll'!$D30),MONTH(AH$3)=MONTH('Rent Roll'!$D30)),DAY('Rent Roll'!$D30)/AH$4,AH56))</f>
        <v>0</v>
      </c>
      <c r="AI100" s="567">
        <f>IF(AND(YEAR(AI$3)=YEAR('Rent Roll'!$C30),MONTH(AI$3)=MONTH('Rent Roll'!$C30)),(AI$4-DAY('Rent Roll'!$C30)+1)/AI$4,IF(AND(YEAR(AI$3)=YEAR('Rent Roll'!$D30),MONTH(AI$3)=MONTH('Rent Roll'!$D30)),DAY('Rent Roll'!$D30)/AI$4,AI56))</f>
        <v>0</v>
      </c>
      <c r="AJ100" s="567">
        <f>IF(AND(YEAR(AJ$3)=YEAR('Rent Roll'!$C30),MONTH(AJ$3)=MONTH('Rent Roll'!$C30)),(AJ$4-DAY('Rent Roll'!$C30)+1)/AJ$4,IF(AND(YEAR(AJ$3)=YEAR('Rent Roll'!$D30),MONTH(AJ$3)=MONTH('Rent Roll'!$D30)),DAY('Rent Roll'!$D30)/AJ$4,AJ56))</f>
        <v>0</v>
      </c>
      <c r="AK100" s="567">
        <f>IF(AND(YEAR(AK$3)=YEAR('Rent Roll'!$C30),MONTH(AK$3)=MONTH('Rent Roll'!$C30)),(AK$4-DAY('Rent Roll'!$C30)+1)/AK$4,IF(AND(YEAR(AK$3)=YEAR('Rent Roll'!$D30),MONTH(AK$3)=MONTH('Rent Roll'!$D30)),DAY('Rent Roll'!$D30)/AK$4,AK56))</f>
        <v>0</v>
      </c>
      <c r="AL100" s="567">
        <f>IF(AND(YEAR(AL$3)=YEAR('Rent Roll'!$C30),MONTH(AL$3)=MONTH('Rent Roll'!$C30)),(AL$4-DAY('Rent Roll'!$C30)+1)/AL$4,IF(AND(YEAR(AL$3)=YEAR('Rent Roll'!$D30),MONTH(AL$3)=MONTH('Rent Roll'!$D30)),DAY('Rent Roll'!$D30)/AL$4,AL56))</f>
        <v>0</v>
      </c>
      <c r="AM100" s="567">
        <f>IF(AND(YEAR(AM$3)=YEAR('Rent Roll'!$C30),MONTH(AM$3)=MONTH('Rent Roll'!$C30)),(AM$4-DAY('Rent Roll'!$C30)+1)/AM$4,IF(AND(YEAR(AM$3)=YEAR('Rent Roll'!$D30),MONTH(AM$3)=MONTH('Rent Roll'!$D30)),DAY('Rent Roll'!$D30)/AM$4,AM56))</f>
        <v>0</v>
      </c>
      <c r="AN100" s="567">
        <f>IF(AND(YEAR(AN$3)=YEAR('Rent Roll'!$C30),MONTH(AN$3)=MONTH('Rent Roll'!$C30)),(AN$4-DAY('Rent Roll'!$C30)+1)/AN$4,IF(AND(YEAR(AN$3)=YEAR('Rent Roll'!$D30),MONTH(AN$3)=MONTH('Rent Roll'!$D30)),DAY('Rent Roll'!$D30)/AN$4,AN56))</f>
        <v>0</v>
      </c>
      <c r="AO100" s="567">
        <f>IF(AND(YEAR(AO$3)=YEAR('Rent Roll'!$C30),MONTH(AO$3)=MONTH('Rent Roll'!$C30)),(AO$4-DAY('Rent Roll'!$C30)+1)/AO$4,IF(AND(YEAR(AO$3)=YEAR('Rent Roll'!$D30),MONTH(AO$3)=MONTH('Rent Roll'!$D30)),DAY('Rent Roll'!$D30)/AO$4,AO56))</f>
        <v>0</v>
      </c>
      <c r="AP100" s="767">
        <f>IF(AND(YEAR(AP$3)=YEAR('Rent Roll'!$C30),MONTH(AP$3)=MONTH('Rent Roll'!$C30)),(AP$4-DAY('Rent Roll'!$C30)+1)/AP$4,IF(AND(YEAR(AP$3)=YEAR('Rent Roll'!$D30),MONTH(AP$3)=MONTH('Rent Roll'!$D30)),DAY('Rent Roll'!$D30)/AP$4,AP56))</f>
        <v>0</v>
      </c>
      <c r="AQ100" s="768">
        <f>IF(AND(YEAR(AQ$3)=YEAR('Rent Roll'!$C30),MONTH(AQ$3)=MONTH('Rent Roll'!$C30)),(AQ$4-DAY('Rent Roll'!$C30)+1)/AQ$4,IF(AND(YEAR(AQ$3)=YEAR('Rent Roll'!$D30),MONTH(AQ$3)=MONTH('Rent Roll'!$D30)),DAY('Rent Roll'!$D30)/AQ$4,AQ56))</f>
        <v>0</v>
      </c>
      <c r="AR100" s="567">
        <f>IF(AND(YEAR(AR$3)=YEAR('Rent Roll'!$C30),MONTH(AR$3)=MONTH('Rent Roll'!$C30)),(AR$4-DAY('Rent Roll'!$C30)+1)/AR$4,IF(AND(YEAR(AR$3)=YEAR('Rent Roll'!$D30),MONTH(AR$3)=MONTH('Rent Roll'!$D30)),DAY('Rent Roll'!$D30)/AR$4,AR56))</f>
        <v>0</v>
      </c>
      <c r="AS100" s="567">
        <f>IF(AND(YEAR(AS$3)=YEAR('Rent Roll'!$C30),MONTH(AS$3)=MONTH('Rent Roll'!$C30)),(AS$4-DAY('Rent Roll'!$C30)+1)/AS$4,IF(AND(YEAR(AS$3)=YEAR('Rent Roll'!$D30),MONTH(AS$3)=MONTH('Rent Roll'!$D30)),DAY('Rent Roll'!$D30)/AS$4,AS56))</f>
        <v>0</v>
      </c>
      <c r="AT100" s="567">
        <f>IF(AND(YEAR(AT$3)=YEAR('Rent Roll'!$C30),MONTH(AT$3)=MONTH('Rent Roll'!$C30)),(AT$4-DAY('Rent Roll'!$C30)+1)/AT$4,IF(AND(YEAR(AT$3)=YEAR('Rent Roll'!$D30),MONTH(AT$3)=MONTH('Rent Roll'!$D30)),DAY('Rent Roll'!$D30)/AT$4,AT56))</f>
        <v>0</v>
      </c>
      <c r="AU100" s="567">
        <f>IF(AND(YEAR(AU$3)=YEAR('Rent Roll'!$C30),MONTH(AU$3)=MONTH('Rent Roll'!$C30)),(AU$4-DAY('Rent Roll'!$C30)+1)/AU$4,IF(AND(YEAR(AU$3)=YEAR('Rent Roll'!$D30),MONTH(AU$3)=MONTH('Rent Roll'!$D30)),DAY('Rent Roll'!$D30)/AU$4,AU56))</f>
        <v>0</v>
      </c>
      <c r="AV100" s="567">
        <f>IF(AND(YEAR(AV$3)=YEAR('Rent Roll'!$C30),MONTH(AV$3)=MONTH('Rent Roll'!$C30)),(AV$4-DAY('Rent Roll'!$C30)+1)/AV$4,IF(AND(YEAR(AV$3)=YEAR('Rent Roll'!$D30),MONTH(AV$3)=MONTH('Rent Roll'!$D30)),DAY('Rent Roll'!$D30)/AV$4,AV56))</f>
        <v>0</v>
      </c>
      <c r="AW100" s="567">
        <f>IF(AND(YEAR(AW$3)=YEAR('Rent Roll'!$C30),MONTH(AW$3)=MONTH('Rent Roll'!$C30)),(AW$4-DAY('Rent Roll'!$C30)+1)/AW$4,IF(AND(YEAR(AW$3)=YEAR('Rent Roll'!$D30),MONTH(AW$3)=MONTH('Rent Roll'!$D30)),DAY('Rent Roll'!$D30)/AW$4,AW56))</f>
        <v>0</v>
      </c>
      <c r="AX100" s="567">
        <f>IF(AND(YEAR(AX$3)=YEAR('Rent Roll'!$C30),MONTH(AX$3)=MONTH('Rent Roll'!$C30)),(AX$4-DAY('Rent Roll'!$C30)+1)/AX$4,IF(AND(YEAR(AX$3)=YEAR('Rent Roll'!$D30),MONTH(AX$3)=MONTH('Rent Roll'!$D30)),DAY('Rent Roll'!$D30)/AX$4,AX56))</f>
        <v>0</v>
      </c>
      <c r="AY100" s="567">
        <f>IF(AND(YEAR(AY$3)=YEAR('Rent Roll'!$C30),MONTH(AY$3)=MONTH('Rent Roll'!$C30)),(AY$4-DAY('Rent Roll'!$C30)+1)/AY$4,IF(AND(YEAR(AY$3)=YEAR('Rent Roll'!$D30),MONTH(AY$3)=MONTH('Rent Roll'!$D30)),DAY('Rent Roll'!$D30)/AY$4,AY56))</f>
        <v>0</v>
      </c>
      <c r="AZ100" s="567">
        <f>IF(AND(YEAR(AZ$3)=YEAR('Rent Roll'!$C30),MONTH(AZ$3)=MONTH('Rent Roll'!$C30)),(AZ$4-DAY('Rent Roll'!$C30)+1)/AZ$4,IF(AND(YEAR(AZ$3)=YEAR('Rent Roll'!$D30),MONTH(AZ$3)=MONTH('Rent Roll'!$D30)),DAY('Rent Roll'!$D30)/AZ$4,AZ56))</f>
        <v>0</v>
      </c>
      <c r="BA100" s="567">
        <f>IF(AND(YEAR(BA$3)=YEAR('Rent Roll'!$C30),MONTH(BA$3)=MONTH('Rent Roll'!$C30)),(BA$4-DAY('Rent Roll'!$C30)+1)/BA$4,IF(AND(YEAR(BA$3)=YEAR('Rent Roll'!$D30),MONTH(BA$3)=MONTH('Rent Roll'!$D30)),DAY('Rent Roll'!$D30)/BA$4,BA56))</f>
        <v>0</v>
      </c>
      <c r="BB100" s="767">
        <f>IF(AND(YEAR(BB$3)=YEAR('Rent Roll'!$C30),MONTH(BB$3)=MONTH('Rent Roll'!$C30)),(BB$4-DAY('Rent Roll'!$C30)+1)/BB$4,IF(AND(YEAR(BB$3)=YEAR('Rent Roll'!$D30),MONTH(BB$3)=MONTH('Rent Roll'!$D30)),DAY('Rent Roll'!$D30)/BB$4,BB56))</f>
        <v>0</v>
      </c>
      <c r="BC100" s="768">
        <f>IF(AND(YEAR(BC$3)=YEAR('Rent Roll'!$C30),MONTH(BC$3)=MONTH('Rent Roll'!$C30)),(BC$4-DAY('Rent Roll'!$C30)+1)/BC$4,IF(AND(YEAR(BC$3)=YEAR('Rent Roll'!$D30),MONTH(BC$3)=MONTH('Rent Roll'!$D30)),DAY('Rent Roll'!$D30)/BC$4,BC56))</f>
        <v>0</v>
      </c>
      <c r="BD100" s="567">
        <f>IF(AND(YEAR(BD$3)=YEAR('Rent Roll'!$C30),MONTH(BD$3)=MONTH('Rent Roll'!$C30)),(BD$4-DAY('Rent Roll'!$C30)+1)/BD$4,IF(AND(YEAR(BD$3)=YEAR('Rent Roll'!$D30),MONTH(BD$3)=MONTH('Rent Roll'!$D30)),DAY('Rent Roll'!$D30)/BD$4,BD56))</f>
        <v>0</v>
      </c>
      <c r="BE100" s="567">
        <f>IF(AND(YEAR(BE$3)=YEAR('Rent Roll'!$C30),MONTH(BE$3)=MONTH('Rent Roll'!$C30)),(BE$4-DAY('Rent Roll'!$C30)+1)/BE$4,IF(AND(YEAR(BE$3)=YEAR('Rent Roll'!$D30),MONTH(BE$3)=MONTH('Rent Roll'!$D30)),DAY('Rent Roll'!$D30)/BE$4,BE56))</f>
        <v>0</v>
      </c>
      <c r="BF100" s="567">
        <f>IF(AND(YEAR(BF$3)=YEAR('Rent Roll'!$C30),MONTH(BF$3)=MONTH('Rent Roll'!$C30)),(BF$4-DAY('Rent Roll'!$C30)+1)/BF$4,IF(AND(YEAR(BF$3)=YEAR('Rent Roll'!$D30),MONTH(BF$3)=MONTH('Rent Roll'!$D30)),DAY('Rent Roll'!$D30)/BF$4,BF56))</f>
        <v>0</v>
      </c>
      <c r="BG100" s="567">
        <f>IF(AND(YEAR(BG$3)=YEAR('Rent Roll'!$C30),MONTH(BG$3)=MONTH('Rent Roll'!$C30)),(BG$4-DAY('Rent Roll'!$C30)+1)/BG$4,IF(AND(YEAR(BG$3)=YEAR('Rent Roll'!$D30),MONTH(BG$3)=MONTH('Rent Roll'!$D30)),DAY('Rent Roll'!$D30)/BG$4,BG56))</f>
        <v>0</v>
      </c>
      <c r="BH100" s="567">
        <f>IF(AND(YEAR(BH$3)=YEAR('Rent Roll'!$C30),MONTH(BH$3)=MONTH('Rent Roll'!$C30)),(BH$4-DAY('Rent Roll'!$C30)+1)/BH$4,IF(AND(YEAR(BH$3)=YEAR('Rent Roll'!$D30),MONTH(BH$3)=MONTH('Rent Roll'!$D30)),DAY('Rent Roll'!$D30)/BH$4,BH56))</f>
        <v>0</v>
      </c>
      <c r="BI100" s="567">
        <f>IF(AND(YEAR(BI$3)=YEAR('Rent Roll'!$C30),MONTH(BI$3)=MONTH('Rent Roll'!$C30)),(BI$4-DAY('Rent Roll'!$C30)+1)/BI$4,IF(AND(YEAR(BI$3)=YEAR('Rent Roll'!$D30),MONTH(BI$3)=MONTH('Rent Roll'!$D30)),DAY('Rent Roll'!$D30)/BI$4,BI56))</f>
        <v>0</v>
      </c>
      <c r="BJ100" s="567">
        <f>IF(AND(YEAR(BJ$3)=YEAR('Rent Roll'!$C30),MONTH(BJ$3)=MONTH('Rent Roll'!$C30)),(BJ$4-DAY('Rent Roll'!$C30)+1)/BJ$4,IF(AND(YEAR(BJ$3)=YEAR('Rent Roll'!$D30),MONTH(BJ$3)=MONTH('Rent Roll'!$D30)),DAY('Rent Roll'!$D30)/BJ$4,BJ56))</f>
        <v>0</v>
      </c>
      <c r="BK100" s="567">
        <f>IF(AND(YEAR(BK$3)=YEAR('Rent Roll'!$C30),MONTH(BK$3)=MONTH('Rent Roll'!$C30)),(BK$4-DAY('Rent Roll'!$C30)+1)/BK$4,IF(AND(YEAR(BK$3)=YEAR('Rent Roll'!$D30),MONTH(BK$3)=MONTH('Rent Roll'!$D30)),DAY('Rent Roll'!$D30)/BK$4,BK56))</f>
        <v>0</v>
      </c>
      <c r="BL100" s="567">
        <f>IF(AND(YEAR(BL$3)=YEAR('Rent Roll'!$C30),MONTH(BL$3)=MONTH('Rent Roll'!$C30)),(BL$4-DAY('Rent Roll'!$C30)+1)/BL$4,IF(AND(YEAR(BL$3)=YEAR('Rent Roll'!$D30),MONTH(BL$3)=MONTH('Rent Roll'!$D30)),DAY('Rent Roll'!$D30)/BL$4,BL56))</f>
        <v>0</v>
      </c>
      <c r="BM100" s="567">
        <f>IF(AND(YEAR(BM$3)=YEAR('Rent Roll'!$C30),MONTH(BM$3)=MONTH('Rent Roll'!$C30)),(BM$4-DAY('Rent Roll'!$C30)+1)/BM$4,IF(AND(YEAR(BM$3)=YEAR('Rent Roll'!$D30),MONTH(BM$3)=MONTH('Rent Roll'!$D30)),DAY('Rent Roll'!$D30)/BM$4,BM56))</f>
        <v>0</v>
      </c>
      <c r="BN100" s="767">
        <f>IF(AND(YEAR(BN$3)=YEAR('Rent Roll'!$C30),MONTH(BN$3)=MONTH('Rent Roll'!$C30)),(BN$4-DAY('Rent Roll'!$C30)+1)/BN$4,IF(AND(YEAR(BN$3)=YEAR('Rent Roll'!$D30),MONTH(BN$3)=MONTH('Rent Roll'!$D30)),DAY('Rent Roll'!$D30)/BN$4,BN56))</f>
        <v>0</v>
      </c>
      <c r="BO100" s="768">
        <f>IF(AND(YEAR(BO$3)=YEAR('Rent Roll'!$C30),MONTH(BO$3)=MONTH('Rent Roll'!$C30)),(BO$4-DAY('Rent Roll'!$C30)+1)/BO$4,IF(AND(YEAR(BO$3)=YEAR('Rent Roll'!$D30),MONTH(BO$3)=MONTH('Rent Roll'!$D30)),DAY('Rent Roll'!$D30)/BO$4,BO56))</f>
        <v>0</v>
      </c>
      <c r="BP100" s="567">
        <f>IF(AND(YEAR(BP$3)=YEAR('Rent Roll'!$C30),MONTH(BP$3)=MONTH('Rent Roll'!$C30)),(BP$4-DAY('Rent Roll'!$C30)+1)/BP$4,IF(AND(YEAR(BP$3)=YEAR('Rent Roll'!$D30),MONTH(BP$3)=MONTH('Rent Roll'!$D30)),DAY('Rent Roll'!$D30)/BP$4,BP56))</f>
        <v>0</v>
      </c>
      <c r="BQ100" s="567">
        <f>IF(AND(YEAR(BQ$3)=YEAR('Rent Roll'!$C30),MONTH(BQ$3)=MONTH('Rent Roll'!$C30)),(BQ$4-DAY('Rent Roll'!$C30)+1)/BQ$4,IF(AND(YEAR(BQ$3)=YEAR('Rent Roll'!$D30),MONTH(BQ$3)=MONTH('Rent Roll'!$D30)),DAY('Rent Roll'!$D30)/BQ$4,BQ56))</f>
        <v>0</v>
      </c>
      <c r="BR100" s="567">
        <f>IF(AND(YEAR(BR$3)=YEAR('Rent Roll'!$C30),MONTH(BR$3)=MONTH('Rent Roll'!$C30)),(BR$4-DAY('Rent Roll'!$C30)+1)/BR$4,IF(AND(YEAR(BR$3)=YEAR('Rent Roll'!$D30),MONTH(BR$3)=MONTH('Rent Roll'!$D30)),DAY('Rent Roll'!$D30)/BR$4,BR56))</f>
        <v>0</v>
      </c>
      <c r="BS100" s="567">
        <f>IF(AND(YEAR(BS$3)=YEAR('Rent Roll'!$C30),MONTH(BS$3)=MONTH('Rent Roll'!$C30)),(BS$4-DAY('Rent Roll'!$C30)+1)/BS$4,IF(AND(YEAR(BS$3)=YEAR('Rent Roll'!$D30),MONTH(BS$3)=MONTH('Rent Roll'!$D30)),DAY('Rent Roll'!$D30)/BS$4,BS56))</f>
        <v>0</v>
      </c>
      <c r="BT100" s="567">
        <f>IF(AND(YEAR(BT$3)=YEAR('Rent Roll'!$C30),MONTH(BT$3)=MONTH('Rent Roll'!$C30)),(BT$4-DAY('Rent Roll'!$C30)+1)/BT$4,IF(AND(YEAR(BT$3)=YEAR('Rent Roll'!$D30),MONTH(BT$3)=MONTH('Rent Roll'!$D30)),DAY('Rent Roll'!$D30)/BT$4,BT56))</f>
        <v>0</v>
      </c>
      <c r="BU100" s="567">
        <f>IF(AND(YEAR(BU$3)=YEAR('Rent Roll'!$C30),MONTH(BU$3)=MONTH('Rent Roll'!$C30)),(BU$4-DAY('Rent Roll'!$C30)+1)/BU$4,IF(AND(YEAR(BU$3)=YEAR('Rent Roll'!$D30),MONTH(BU$3)=MONTH('Rent Roll'!$D30)),DAY('Rent Roll'!$D30)/BU$4,BU56))</f>
        <v>0</v>
      </c>
      <c r="BV100" s="567">
        <f>IF(AND(YEAR(BV$3)=YEAR('Rent Roll'!$C30),MONTH(BV$3)=MONTH('Rent Roll'!$C30)),(BV$4-DAY('Rent Roll'!$C30)+1)/BV$4,IF(AND(YEAR(BV$3)=YEAR('Rent Roll'!$D30),MONTH(BV$3)=MONTH('Rent Roll'!$D30)),DAY('Rent Roll'!$D30)/BV$4,BV56))</f>
        <v>0</v>
      </c>
      <c r="BW100" s="567">
        <f>IF(AND(YEAR(BW$3)=YEAR('Rent Roll'!$C30),MONTH(BW$3)=MONTH('Rent Roll'!$C30)),(BW$4-DAY('Rent Roll'!$C30)+1)/BW$4,IF(AND(YEAR(BW$3)=YEAR('Rent Roll'!$D30),MONTH(BW$3)=MONTH('Rent Roll'!$D30)),DAY('Rent Roll'!$D30)/BW$4,BW56))</f>
        <v>0</v>
      </c>
      <c r="BX100" s="567">
        <f>IF(AND(YEAR(BX$3)=YEAR('Rent Roll'!$C30),MONTH(BX$3)=MONTH('Rent Roll'!$C30)),(BX$4-DAY('Rent Roll'!$C30)+1)/BX$4,IF(AND(YEAR(BX$3)=YEAR('Rent Roll'!$D30),MONTH(BX$3)=MONTH('Rent Roll'!$D30)),DAY('Rent Roll'!$D30)/BX$4,BX56))</f>
        <v>0</v>
      </c>
      <c r="BY100" s="567">
        <f>IF(AND(YEAR(BY$3)=YEAR('Rent Roll'!$C30),MONTH(BY$3)=MONTH('Rent Roll'!$C30)),(BY$4-DAY('Rent Roll'!$C30)+1)/BY$4,IF(AND(YEAR(BY$3)=YEAR('Rent Roll'!$D30),MONTH(BY$3)=MONTH('Rent Roll'!$D30)),DAY('Rent Roll'!$D30)/BY$4,BY56))</f>
        <v>0</v>
      </c>
      <c r="BZ100" s="767">
        <f>IF(AND(YEAR(BZ$3)=YEAR('Rent Roll'!$C30),MONTH(BZ$3)=MONTH('Rent Roll'!$C30)),(BZ$4-DAY('Rent Roll'!$C30)+1)/BZ$4,IF(AND(YEAR(BZ$3)=YEAR('Rent Roll'!$D30),MONTH(BZ$3)=MONTH('Rent Roll'!$D30)),DAY('Rent Roll'!$D30)/BZ$4,BZ56))</f>
        <v>0</v>
      </c>
      <c r="CA100" s="768">
        <f>IF(AND(YEAR(CA$3)=YEAR('Rent Roll'!$C30),MONTH(CA$3)=MONTH('Rent Roll'!$C30)),(CA$4-DAY('Rent Roll'!$C30)+1)/CA$4,IF(AND(YEAR(CA$3)=YEAR('Rent Roll'!$D30),MONTH(CA$3)=MONTH('Rent Roll'!$D30)),DAY('Rent Roll'!$D30)/CA$4,CA56))</f>
        <v>0</v>
      </c>
      <c r="CB100" s="567">
        <f>IF(AND(YEAR(CB$3)=YEAR('Rent Roll'!$C30),MONTH(CB$3)=MONTH('Rent Roll'!$C30)),(CB$4-DAY('Rent Roll'!$C30)+1)/CB$4,IF(AND(YEAR(CB$3)=YEAR('Rent Roll'!$D30),MONTH(CB$3)=MONTH('Rent Roll'!$D30)),DAY('Rent Roll'!$D30)/CB$4,CB56))</f>
        <v>0</v>
      </c>
      <c r="CC100" s="567">
        <f>IF(AND(YEAR(CC$3)=YEAR('Rent Roll'!$C30),MONTH(CC$3)=MONTH('Rent Roll'!$C30)),(CC$4-DAY('Rent Roll'!$C30)+1)/CC$4,IF(AND(YEAR(CC$3)=YEAR('Rent Roll'!$D30),MONTH(CC$3)=MONTH('Rent Roll'!$D30)),DAY('Rent Roll'!$D30)/CC$4,CC56))</f>
        <v>0</v>
      </c>
      <c r="CD100" s="567">
        <f>IF(AND(YEAR(CD$3)=YEAR('Rent Roll'!$C30),MONTH(CD$3)=MONTH('Rent Roll'!$C30)),(CD$4-DAY('Rent Roll'!$C30)+1)/CD$4,IF(AND(YEAR(CD$3)=YEAR('Rent Roll'!$D30),MONTH(CD$3)=MONTH('Rent Roll'!$D30)),DAY('Rent Roll'!$D30)/CD$4,CD56))</f>
        <v>0</v>
      </c>
      <c r="CE100" s="567">
        <f>IF(AND(YEAR(CE$3)=YEAR('Rent Roll'!$C30),MONTH(CE$3)=MONTH('Rent Roll'!$C30)),(CE$4-DAY('Rent Roll'!$C30)+1)/CE$4,IF(AND(YEAR(CE$3)=YEAR('Rent Roll'!$D30),MONTH(CE$3)=MONTH('Rent Roll'!$D30)),DAY('Rent Roll'!$D30)/CE$4,CE56))</f>
        <v>0</v>
      </c>
      <c r="CF100" s="567">
        <f>IF(AND(YEAR(CF$3)=YEAR('Rent Roll'!$C30),MONTH(CF$3)=MONTH('Rent Roll'!$C30)),(CF$4-DAY('Rent Roll'!$C30)+1)/CF$4,IF(AND(YEAR(CF$3)=YEAR('Rent Roll'!$D30),MONTH(CF$3)=MONTH('Rent Roll'!$D30)),DAY('Rent Roll'!$D30)/CF$4,CF56))</f>
        <v>0</v>
      </c>
      <c r="CG100" s="567">
        <f>IF(AND(YEAR(CG$3)=YEAR('Rent Roll'!$C30),MONTH(CG$3)=MONTH('Rent Roll'!$C30)),(CG$4-DAY('Rent Roll'!$C30)+1)/CG$4,IF(AND(YEAR(CG$3)=YEAR('Rent Roll'!$D30),MONTH(CG$3)=MONTH('Rent Roll'!$D30)),DAY('Rent Roll'!$D30)/CG$4,CG56))</f>
        <v>0</v>
      </c>
      <c r="CH100" s="567">
        <f>IF(AND(YEAR(CH$3)=YEAR('Rent Roll'!$C30),MONTH(CH$3)=MONTH('Rent Roll'!$C30)),(CH$4-DAY('Rent Roll'!$C30)+1)/CH$4,IF(AND(YEAR(CH$3)=YEAR('Rent Roll'!$D30),MONTH(CH$3)=MONTH('Rent Roll'!$D30)),DAY('Rent Roll'!$D30)/CH$4,CH56))</f>
        <v>0</v>
      </c>
      <c r="CI100" s="567">
        <f>IF(AND(YEAR(CI$3)=YEAR('Rent Roll'!$C30),MONTH(CI$3)=MONTH('Rent Roll'!$C30)),(CI$4-DAY('Rent Roll'!$C30)+1)/CI$4,IF(AND(YEAR(CI$3)=YEAR('Rent Roll'!$D30),MONTH(CI$3)=MONTH('Rent Roll'!$D30)),DAY('Rent Roll'!$D30)/CI$4,CI56))</f>
        <v>0</v>
      </c>
      <c r="CJ100" s="567">
        <f>IF(AND(YEAR(CJ$3)=YEAR('Rent Roll'!$C30),MONTH(CJ$3)=MONTH('Rent Roll'!$C30)),(CJ$4-DAY('Rent Roll'!$C30)+1)/CJ$4,IF(AND(YEAR(CJ$3)=YEAR('Rent Roll'!$D30),MONTH(CJ$3)=MONTH('Rent Roll'!$D30)),DAY('Rent Roll'!$D30)/CJ$4,CJ56))</f>
        <v>0</v>
      </c>
      <c r="CK100" s="567">
        <f>IF(AND(YEAR(CK$3)=YEAR('Rent Roll'!$C30),MONTH(CK$3)=MONTH('Rent Roll'!$C30)),(CK$4-DAY('Rent Roll'!$C30)+1)/CK$4,IF(AND(YEAR(CK$3)=YEAR('Rent Roll'!$D30),MONTH(CK$3)=MONTH('Rent Roll'!$D30)),DAY('Rent Roll'!$D30)/CK$4,CK56))</f>
        <v>0</v>
      </c>
      <c r="CL100" s="767">
        <f>IF(AND(YEAR(CL$3)=YEAR('Rent Roll'!$C30),MONTH(CL$3)=MONTH('Rent Roll'!$C30)),(CL$4-DAY('Rent Roll'!$C30)+1)/CL$4,IF(AND(YEAR(CL$3)=YEAR('Rent Roll'!$D30),MONTH(CL$3)=MONTH('Rent Roll'!$D30)),DAY('Rent Roll'!$D30)/CL$4,CL56))</f>
        <v>0</v>
      </c>
      <c r="CM100" s="768">
        <f>IF(AND(YEAR(CM$3)=YEAR('Rent Roll'!$C30),MONTH(CM$3)=MONTH('Rent Roll'!$C30)),(CM$4-DAY('Rent Roll'!$C30)+1)/CM$4,IF(AND(YEAR(CM$3)=YEAR('Rent Roll'!$D30),MONTH(CM$3)=MONTH('Rent Roll'!$D30)),DAY('Rent Roll'!$D30)/CM$4,CM56))</f>
        <v>0</v>
      </c>
      <c r="CN100" s="567">
        <f>IF(AND(YEAR(CN$3)=YEAR('Rent Roll'!$C30),MONTH(CN$3)=MONTH('Rent Roll'!$C30)),(CN$4-DAY('Rent Roll'!$C30)+1)/CN$4,IF(AND(YEAR(CN$3)=YEAR('Rent Roll'!$D30),MONTH(CN$3)=MONTH('Rent Roll'!$D30)),DAY('Rent Roll'!$D30)/CN$4,CN56))</f>
        <v>0</v>
      </c>
      <c r="CO100" s="567">
        <f>IF(AND(YEAR(CO$3)=YEAR('Rent Roll'!$C30),MONTH(CO$3)=MONTH('Rent Roll'!$C30)),(CO$4-DAY('Rent Roll'!$C30)+1)/CO$4,IF(AND(YEAR(CO$3)=YEAR('Rent Roll'!$D30),MONTH(CO$3)=MONTH('Rent Roll'!$D30)),DAY('Rent Roll'!$D30)/CO$4,CO56))</f>
        <v>0</v>
      </c>
      <c r="CP100" s="567">
        <f>IF(AND(YEAR(CP$3)=YEAR('Rent Roll'!$C30),MONTH(CP$3)=MONTH('Rent Roll'!$C30)),(CP$4-DAY('Rent Roll'!$C30)+1)/CP$4,IF(AND(YEAR(CP$3)=YEAR('Rent Roll'!$D30),MONTH(CP$3)=MONTH('Rent Roll'!$D30)),DAY('Rent Roll'!$D30)/CP$4,CP56))</f>
        <v>0</v>
      </c>
      <c r="CQ100" s="567">
        <f>IF(AND(YEAR(CQ$3)=YEAR('Rent Roll'!$C30),MONTH(CQ$3)=MONTH('Rent Roll'!$C30)),(CQ$4-DAY('Rent Roll'!$C30)+1)/CQ$4,IF(AND(YEAR(CQ$3)=YEAR('Rent Roll'!$D30),MONTH(CQ$3)=MONTH('Rent Roll'!$D30)),DAY('Rent Roll'!$D30)/CQ$4,CQ56))</f>
        <v>0</v>
      </c>
      <c r="CR100" s="567">
        <f>IF(AND(YEAR(CR$3)=YEAR('Rent Roll'!$C30),MONTH(CR$3)=MONTH('Rent Roll'!$C30)),(CR$4-DAY('Rent Roll'!$C30)+1)/CR$4,IF(AND(YEAR(CR$3)=YEAR('Rent Roll'!$D30),MONTH(CR$3)=MONTH('Rent Roll'!$D30)),DAY('Rent Roll'!$D30)/CR$4,CR56))</f>
        <v>0</v>
      </c>
      <c r="CS100" s="567">
        <f>IF(AND(YEAR(CS$3)=YEAR('Rent Roll'!$C30),MONTH(CS$3)=MONTH('Rent Roll'!$C30)),(CS$4-DAY('Rent Roll'!$C30)+1)/CS$4,IF(AND(YEAR(CS$3)=YEAR('Rent Roll'!$D30),MONTH(CS$3)=MONTH('Rent Roll'!$D30)),DAY('Rent Roll'!$D30)/CS$4,CS56))</f>
        <v>0</v>
      </c>
      <c r="CT100" s="567">
        <f>IF(AND(YEAR(CT$3)=YEAR('Rent Roll'!$C30),MONTH(CT$3)=MONTH('Rent Roll'!$C30)),(CT$4-DAY('Rent Roll'!$C30)+1)/CT$4,IF(AND(YEAR(CT$3)=YEAR('Rent Roll'!$D30),MONTH(CT$3)=MONTH('Rent Roll'!$D30)),DAY('Rent Roll'!$D30)/CT$4,CT56))</f>
        <v>0</v>
      </c>
      <c r="CU100" s="567">
        <f>IF(AND(YEAR(CU$3)=YEAR('Rent Roll'!$C30),MONTH(CU$3)=MONTH('Rent Roll'!$C30)),(CU$4-DAY('Rent Roll'!$C30)+1)/CU$4,IF(AND(YEAR(CU$3)=YEAR('Rent Roll'!$D30),MONTH(CU$3)=MONTH('Rent Roll'!$D30)),DAY('Rent Roll'!$D30)/CU$4,CU56))</f>
        <v>0</v>
      </c>
      <c r="CV100" s="567">
        <f>IF(AND(YEAR(CV$3)=YEAR('Rent Roll'!$C30),MONTH(CV$3)=MONTH('Rent Roll'!$C30)),(CV$4-DAY('Rent Roll'!$C30)+1)/CV$4,IF(AND(YEAR(CV$3)=YEAR('Rent Roll'!$D30),MONTH(CV$3)=MONTH('Rent Roll'!$D30)),DAY('Rent Roll'!$D30)/CV$4,CV56))</f>
        <v>0</v>
      </c>
      <c r="CW100" s="567">
        <f>IF(AND(YEAR(CW$3)=YEAR('Rent Roll'!$C30),MONTH(CW$3)=MONTH('Rent Roll'!$C30)),(CW$4-DAY('Rent Roll'!$C30)+1)/CW$4,IF(AND(YEAR(CW$3)=YEAR('Rent Roll'!$D30),MONTH(CW$3)=MONTH('Rent Roll'!$D30)),DAY('Rent Roll'!$D30)/CW$4,CW56))</f>
        <v>0</v>
      </c>
      <c r="CX100" s="767">
        <f>IF(AND(YEAR(CX$3)=YEAR('Rent Roll'!$C30),MONTH(CX$3)=MONTH('Rent Roll'!$C30)),(CX$4-DAY('Rent Roll'!$C30)+1)/CX$4,IF(AND(YEAR(CX$3)=YEAR('Rent Roll'!$D30),MONTH(CX$3)=MONTH('Rent Roll'!$D30)),DAY('Rent Roll'!$D30)/CX$4,CX56))</f>
        <v>0</v>
      </c>
      <c r="CY100" s="768">
        <f>IF(AND(YEAR(CY$3)=YEAR('Rent Roll'!$C30),MONTH(CY$3)=MONTH('Rent Roll'!$C30)),(CY$4-DAY('Rent Roll'!$C30)+1)/CY$4,IF(AND(YEAR(CY$3)=YEAR('Rent Roll'!$D30),MONTH(CY$3)=MONTH('Rent Roll'!$D30)),DAY('Rent Roll'!$D30)/CY$4,CY56))</f>
        <v>0</v>
      </c>
      <c r="CZ100" s="567">
        <f>IF(AND(YEAR(CZ$3)=YEAR('Rent Roll'!$C30),MONTH(CZ$3)=MONTH('Rent Roll'!$C30)),(CZ$4-DAY('Rent Roll'!$C30)+1)/CZ$4,IF(AND(YEAR(CZ$3)=YEAR('Rent Roll'!$D30),MONTH(CZ$3)=MONTH('Rent Roll'!$D30)),DAY('Rent Roll'!$D30)/CZ$4,CZ56))</f>
        <v>0</v>
      </c>
      <c r="DA100" s="567">
        <f>IF(AND(YEAR(DA$3)=YEAR('Rent Roll'!$C30),MONTH(DA$3)=MONTH('Rent Roll'!$C30)),(DA$4-DAY('Rent Roll'!$C30)+1)/DA$4,IF(AND(YEAR(DA$3)=YEAR('Rent Roll'!$D30),MONTH(DA$3)=MONTH('Rent Roll'!$D30)),DAY('Rent Roll'!$D30)/DA$4,DA56))</f>
        <v>0</v>
      </c>
      <c r="DB100" s="567">
        <f>IF(AND(YEAR(DB$3)=YEAR('Rent Roll'!$C30),MONTH(DB$3)=MONTH('Rent Roll'!$C30)),(DB$4-DAY('Rent Roll'!$C30)+1)/DB$4,IF(AND(YEAR(DB$3)=YEAR('Rent Roll'!$D30),MONTH(DB$3)=MONTH('Rent Roll'!$D30)),DAY('Rent Roll'!$D30)/DB$4,DB56))</f>
        <v>0</v>
      </c>
      <c r="DC100" s="567">
        <f>IF(AND(YEAR(DC$3)=YEAR('Rent Roll'!$C30),MONTH(DC$3)=MONTH('Rent Roll'!$C30)),(DC$4-DAY('Rent Roll'!$C30)+1)/DC$4,IF(AND(YEAR(DC$3)=YEAR('Rent Roll'!$D30),MONTH(DC$3)=MONTH('Rent Roll'!$D30)),DAY('Rent Roll'!$D30)/DC$4,DC56))</f>
        <v>0</v>
      </c>
      <c r="DD100" s="567">
        <f>IF(AND(YEAR(DD$3)=YEAR('Rent Roll'!$C30),MONTH(DD$3)=MONTH('Rent Roll'!$C30)),(DD$4-DAY('Rent Roll'!$C30)+1)/DD$4,IF(AND(YEAR(DD$3)=YEAR('Rent Roll'!$D30),MONTH(DD$3)=MONTH('Rent Roll'!$D30)),DAY('Rent Roll'!$D30)/DD$4,DD56))</f>
        <v>0</v>
      </c>
      <c r="DE100" s="567">
        <f>IF(AND(YEAR(DE$3)=YEAR('Rent Roll'!$C30),MONTH(DE$3)=MONTH('Rent Roll'!$C30)),(DE$4-DAY('Rent Roll'!$C30)+1)/DE$4,IF(AND(YEAR(DE$3)=YEAR('Rent Roll'!$D30),MONTH(DE$3)=MONTH('Rent Roll'!$D30)),DAY('Rent Roll'!$D30)/DE$4,DE56))</f>
        <v>0</v>
      </c>
      <c r="DF100" s="567">
        <f>IF(AND(YEAR(DF$3)=YEAR('Rent Roll'!$C30),MONTH(DF$3)=MONTH('Rent Roll'!$C30)),(DF$4-DAY('Rent Roll'!$C30)+1)/DF$4,IF(AND(YEAR(DF$3)=YEAR('Rent Roll'!$D30),MONTH(DF$3)=MONTH('Rent Roll'!$D30)),DAY('Rent Roll'!$D30)/DF$4,DF56))</f>
        <v>0</v>
      </c>
      <c r="DG100" s="567">
        <f>IF(AND(YEAR(DG$3)=YEAR('Rent Roll'!$C30),MONTH(DG$3)=MONTH('Rent Roll'!$C30)),(DG$4-DAY('Rent Roll'!$C30)+1)/DG$4,IF(AND(YEAR(DG$3)=YEAR('Rent Roll'!$D30),MONTH(DG$3)=MONTH('Rent Roll'!$D30)),DAY('Rent Roll'!$D30)/DG$4,DG56))</f>
        <v>0</v>
      </c>
      <c r="DH100" s="567">
        <f>IF(AND(YEAR(DH$3)=YEAR('Rent Roll'!$C30),MONTH(DH$3)=MONTH('Rent Roll'!$C30)),(DH$4-DAY('Rent Roll'!$C30)+1)/DH$4,IF(AND(YEAR(DH$3)=YEAR('Rent Roll'!$D30),MONTH(DH$3)=MONTH('Rent Roll'!$D30)),DAY('Rent Roll'!$D30)/DH$4,DH56))</f>
        <v>0</v>
      </c>
      <c r="DI100" s="567">
        <f>IF(AND(YEAR(DI$3)=YEAR('Rent Roll'!$C30),MONTH(DI$3)=MONTH('Rent Roll'!$C30)),(DI$4-DAY('Rent Roll'!$C30)+1)/DI$4,IF(AND(YEAR(DI$3)=YEAR('Rent Roll'!$D30),MONTH(DI$3)=MONTH('Rent Roll'!$D30)),DAY('Rent Roll'!$D30)/DI$4,DI56))</f>
        <v>0</v>
      </c>
      <c r="DJ100" s="767">
        <f>IF(AND(YEAR(DJ$3)=YEAR('Rent Roll'!$C30),MONTH(DJ$3)=MONTH('Rent Roll'!$C30)),(DJ$4-DAY('Rent Roll'!$C30)+1)/DJ$4,IF(AND(YEAR(DJ$3)=YEAR('Rent Roll'!$D30),MONTH(DJ$3)=MONTH('Rent Roll'!$D30)),DAY('Rent Roll'!$D30)/DJ$4,DJ56))</f>
        <v>0</v>
      </c>
      <c r="DK100" s="768">
        <f>IF(AND(YEAR(DK$3)=YEAR('Rent Roll'!$C30),MONTH(DK$3)=MONTH('Rent Roll'!$C30)),(DK$4-DAY('Rent Roll'!$C30)+1)/DK$4,IF(AND(YEAR(DK$3)=YEAR('Rent Roll'!$D30),MONTH(DK$3)=MONTH('Rent Roll'!$D30)),DAY('Rent Roll'!$D30)/DK$4,DK56))</f>
        <v>0</v>
      </c>
      <c r="DL100" s="567">
        <f>IF(AND(YEAR(DL$3)=YEAR('Rent Roll'!$C30),MONTH(DL$3)=MONTH('Rent Roll'!$C30)),(DL$4-DAY('Rent Roll'!$C30)+1)/DL$4,IF(AND(YEAR(DL$3)=YEAR('Rent Roll'!$D30),MONTH(DL$3)=MONTH('Rent Roll'!$D30)),DAY('Rent Roll'!$D30)/DL$4,DL56))</f>
        <v>0</v>
      </c>
      <c r="DM100" s="567">
        <f>IF(AND(YEAR(DM$3)=YEAR('Rent Roll'!$C30),MONTH(DM$3)=MONTH('Rent Roll'!$C30)),(DM$4-DAY('Rent Roll'!$C30)+1)/DM$4,IF(AND(YEAR(DM$3)=YEAR('Rent Roll'!$D30),MONTH(DM$3)=MONTH('Rent Roll'!$D30)),DAY('Rent Roll'!$D30)/DM$4,DM56))</f>
        <v>0</v>
      </c>
      <c r="DN100" s="567">
        <f>IF(AND(YEAR(DN$3)=YEAR('Rent Roll'!$C30),MONTH(DN$3)=MONTH('Rent Roll'!$C30)),(DN$4-DAY('Rent Roll'!$C30)+1)/DN$4,IF(AND(YEAR(DN$3)=YEAR('Rent Roll'!$D30),MONTH(DN$3)=MONTH('Rent Roll'!$D30)),DAY('Rent Roll'!$D30)/DN$4,DN56))</f>
        <v>0</v>
      </c>
      <c r="DO100" s="567">
        <f>IF(AND(YEAR(DO$3)=YEAR('Rent Roll'!$C30),MONTH(DO$3)=MONTH('Rent Roll'!$C30)),(DO$4-DAY('Rent Roll'!$C30)+1)/DO$4,IF(AND(YEAR(DO$3)=YEAR('Rent Roll'!$D30),MONTH(DO$3)=MONTH('Rent Roll'!$D30)),DAY('Rent Roll'!$D30)/DO$4,DO56))</f>
        <v>0</v>
      </c>
      <c r="DP100" s="567">
        <f>IF(AND(YEAR(DP$3)=YEAR('Rent Roll'!$C30),MONTH(DP$3)=MONTH('Rent Roll'!$C30)),(DP$4-DAY('Rent Roll'!$C30)+1)/DP$4,IF(AND(YEAR(DP$3)=YEAR('Rent Roll'!$D30),MONTH(DP$3)=MONTH('Rent Roll'!$D30)),DAY('Rent Roll'!$D30)/DP$4,DP56))</f>
        <v>0</v>
      </c>
      <c r="DQ100" s="567">
        <f>IF(AND(YEAR(DQ$3)=YEAR('Rent Roll'!$C30),MONTH(DQ$3)=MONTH('Rent Roll'!$C30)),(DQ$4-DAY('Rent Roll'!$C30)+1)/DQ$4,IF(AND(YEAR(DQ$3)=YEAR('Rent Roll'!$D30),MONTH(DQ$3)=MONTH('Rent Roll'!$D30)),DAY('Rent Roll'!$D30)/DQ$4,DQ56))</f>
        <v>0</v>
      </c>
      <c r="DR100" s="567">
        <f>IF(AND(YEAR(DR$3)=YEAR('Rent Roll'!$C30),MONTH(DR$3)=MONTH('Rent Roll'!$C30)),(DR$4-DAY('Rent Roll'!$C30)+1)/DR$4,IF(AND(YEAR(DR$3)=YEAR('Rent Roll'!$D30),MONTH(DR$3)=MONTH('Rent Roll'!$D30)),DAY('Rent Roll'!$D30)/DR$4,DR56))</f>
        <v>0</v>
      </c>
      <c r="DS100" s="567">
        <f>IF(AND(YEAR(DS$3)=YEAR('Rent Roll'!$C30),MONTH(DS$3)=MONTH('Rent Roll'!$C30)),(DS$4-DAY('Rent Roll'!$C30)+1)/DS$4,IF(AND(YEAR(DS$3)=YEAR('Rent Roll'!$D30),MONTH(DS$3)=MONTH('Rent Roll'!$D30)),DAY('Rent Roll'!$D30)/DS$4,DS56))</f>
        <v>0</v>
      </c>
      <c r="DT100" s="567">
        <f>IF(AND(YEAR(DT$3)=YEAR('Rent Roll'!$C30),MONTH(DT$3)=MONTH('Rent Roll'!$C30)),(DT$4-DAY('Rent Roll'!$C30)+1)/DT$4,IF(AND(YEAR(DT$3)=YEAR('Rent Roll'!$D30),MONTH(DT$3)=MONTH('Rent Roll'!$D30)),DAY('Rent Roll'!$D30)/DT$4,DT56))</f>
        <v>0</v>
      </c>
      <c r="DU100" s="567">
        <f>IF(AND(YEAR(DU$3)=YEAR('Rent Roll'!$C30),MONTH(DU$3)=MONTH('Rent Roll'!$C30)),(DU$4-DAY('Rent Roll'!$C30)+1)/DU$4,IF(AND(YEAR(DU$3)=YEAR('Rent Roll'!$D30),MONTH(DU$3)=MONTH('Rent Roll'!$D30)),DAY('Rent Roll'!$D30)/DU$4,DU56))</f>
        <v>0</v>
      </c>
      <c r="DV100" s="567">
        <f>IF(AND(YEAR(DV$3)=YEAR('Rent Roll'!$C30),MONTH(DV$3)=MONTH('Rent Roll'!$C30)),(DV$4-DAY('Rent Roll'!$C30)+1)/DV$4,IF(AND(YEAR(DV$3)=YEAR('Rent Roll'!$D30),MONTH(DV$3)=MONTH('Rent Roll'!$D30)),DAY('Rent Roll'!$D30)/DV$4,DV56))</f>
        <v>0</v>
      </c>
    </row>
    <row r="101" spans="1:126" s="563" customFormat="1" ht="12" customHeight="1" outlineLevel="1" x14ac:dyDescent="0.4">
      <c r="A101" s="730"/>
      <c r="B101" s="564">
        <f>'Rent Roll'!$B31</f>
        <v>0</v>
      </c>
      <c r="C101" s="565"/>
      <c r="D101" s="565"/>
      <c r="E101" s="566"/>
      <c r="F101" s="778">
        <f>IF(AND(YEAR(F$3)=YEAR('Rent Roll'!$C31),MONTH(F$3)=MONTH('Rent Roll'!$C31)),(F$4-DAY('Rent Roll'!$C31)+1)/F$4,IF(AND(YEAR(F$3)=YEAR('Rent Roll'!$D31),MONTH(F$3)=MONTH('Rent Roll'!$D31)),DAY('Rent Roll'!$D31)/F$4,F57))</f>
        <v>0</v>
      </c>
      <c r="G101" s="768">
        <f>IF(AND(YEAR(G$3)=YEAR('Rent Roll'!$C31),MONTH(G$3)=MONTH('Rent Roll'!$C31)),(G$4-DAY('Rent Roll'!$C31)+1)/G$4,IF(AND(YEAR(G$3)=YEAR('Rent Roll'!$D31),MONTH(G$3)=MONTH('Rent Roll'!$D31)),DAY('Rent Roll'!$D31)/G$4,G57))</f>
        <v>0</v>
      </c>
      <c r="H101" s="567">
        <f>IF(AND(YEAR(H$3)=YEAR('Rent Roll'!$C31),MONTH(H$3)=MONTH('Rent Roll'!$C31)),(H$4-DAY('Rent Roll'!$C31)+1)/H$4,IF(AND(YEAR(H$3)=YEAR('Rent Roll'!$D31),MONTH(H$3)=MONTH('Rent Roll'!$D31)),DAY('Rent Roll'!$D31)/H$4,H57))</f>
        <v>0</v>
      </c>
      <c r="I101" s="567">
        <f>IF(AND(YEAR(I$3)=YEAR('Rent Roll'!$C31),MONTH(I$3)=MONTH('Rent Roll'!$C31)),(I$4-DAY('Rent Roll'!$C31)+1)/I$4,IF(AND(YEAR(I$3)=YEAR('Rent Roll'!$D31),MONTH(I$3)=MONTH('Rent Roll'!$D31)),DAY('Rent Roll'!$D31)/I$4,I57))</f>
        <v>0</v>
      </c>
      <c r="J101" s="567">
        <f>IF(AND(YEAR(J$3)=YEAR('Rent Roll'!$C31),MONTH(J$3)=MONTH('Rent Roll'!$C31)),(J$4-DAY('Rent Roll'!$C31)+1)/J$4,IF(AND(YEAR(J$3)=YEAR('Rent Roll'!$D31),MONTH(J$3)=MONTH('Rent Roll'!$D31)),DAY('Rent Roll'!$D31)/J$4,J57))</f>
        <v>0</v>
      </c>
      <c r="K101" s="567">
        <f>IF(AND(YEAR(K$3)=YEAR('Rent Roll'!$C31),MONTH(K$3)=MONTH('Rent Roll'!$C31)),(K$4-DAY('Rent Roll'!$C31)+1)/K$4,IF(AND(YEAR(K$3)=YEAR('Rent Roll'!$D31),MONTH(K$3)=MONTH('Rent Roll'!$D31)),DAY('Rent Roll'!$D31)/K$4,K57))</f>
        <v>0</v>
      </c>
      <c r="L101" s="567">
        <f>IF(AND(YEAR(L$3)=YEAR('Rent Roll'!$C31),MONTH(L$3)=MONTH('Rent Roll'!$C31)),(L$4-DAY('Rent Roll'!$C31)+1)/L$4,IF(AND(YEAR(L$3)=YEAR('Rent Roll'!$D31),MONTH(L$3)=MONTH('Rent Roll'!$D31)),DAY('Rent Roll'!$D31)/L$4,L57))</f>
        <v>0</v>
      </c>
      <c r="M101" s="567">
        <f>IF(AND(YEAR(M$3)=YEAR('Rent Roll'!$C31),MONTH(M$3)=MONTH('Rent Roll'!$C31)),(M$4-DAY('Rent Roll'!$C31)+1)/M$4,IF(AND(YEAR(M$3)=YEAR('Rent Roll'!$D31),MONTH(M$3)=MONTH('Rent Roll'!$D31)),DAY('Rent Roll'!$D31)/M$4,M57))</f>
        <v>0</v>
      </c>
      <c r="N101" s="567">
        <f>IF(AND(YEAR(N$3)=YEAR('Rent Roll'!$C31),MONTH(N$3)=MONTH('Rent Roll'!$C31)),(N$4-DAY('Rent Roll'!$C31)+1)/N$4,IF(AND(YEAR(N$3)=YEAR('Rent Roll'!$D31),MONTH(N$3)=MONTH('Rent Roll'!$D31)),DAY('Rent Roll'!$D31)/N$4,N57))</f>
        <v>0</v>
      </c>
      <c r="O101" s="567">
        <f>IF(AND(YEAR(O$3)=YEAR('Rent Roll'!$C31),MONTH(O$3)=MONTH('Rent Roll'!$C31)),(O$4-DAY('Rent Roll'!$C31)+1)/O$4,IF(AND(YEAR(O$3)=YEAR('Rent Roll'!$D31),MONTH(O$3)=MONTH('Rent Roll'!$D31)),DAY('Rent Roll'!$D31)/O$4,O57))</f>
        <v>0</v>
      </c>
      <c r="P101" s="567">
        <f>IF(AND(YEAR(P$3)=YEAR('Rent Roll'!$C31),MONTH(P$3)=MONTH('Rent Roll'!$C31)),(P$4-DAY('Rent Roll'!$C31)+1)/P$4,IF(AND(YEAR(P$3)=YEAR('Rent Roll'!$D31),MONTH(P$3)=MONTH('Rent Roll'!$D31)),DAY('Rent Roll'!$D31)/P$4,P57))</f>
        <v>0</v>
      </c>
      <c r="Q101" s="567">
        <f>IF(AND(YEAR(Q$3)=YEAR('Rent Roll'!$C31),MONTH(Q$3)=MONTH('Rent Roll'!$C31)),(Q$4-DAY('Rent Roll'!$C31)+1)/Q$4,IF(AND(YEAR(Q$3)=YEAR('Rent Roll'!$D31),MONTH(Q$3)=MONTH('Rent Roll'!$D31)),DAY('Rent Roll'!$D31)/Q$4,Q57))</f>
        <v>0</v>
      </c>
      <c r="R101" s="767">
        <f>IF(AND(YEAR(R$3)=YEAR('Rent Roll'!$C31),MONTH(R$3)=MONTH('Rent Roll'!$C31)),(R$4-DAY('Rent Roll'!$C31)+1)/R$4,IF(AND(YEAR(R$3)=YEAR('Rent Roll'!$D31),MONTH(R$3)=MONTH('Rent Roll'!$D31)),DAY('Rent Roll'!$D31)/R$4,R57))</f>
        <v>0</v>
      </c>
      <c r="S101" s="768">
        <f>IF(AND(YEAR(S$3)=YEAR('Rent Roll'!$C31),MONTH(S$3)=MONTH('Rent Roll'!$C31)),(S$4-DAY('Rent Roll'!$C31)+1)/S$4,IF(AND(YEAR(S$3)=YEAR('Rent Roll'!$D31),MONTH(S$3)=MONTH('Rent Roll'!$D31)),DAY('Rent Roll'!$D31)/S$4,S57))</f>
        <v>0</v>
      </c>
      <c r="T101" s="567">
        <f>IF(AND(YEAR(T$3)=YEAR('Rent Roll'!$C31),MONTH(T$3)=MONTH('Rent Roll'!$C31)),(T$4-DAY('Rent Roll'!$C31)+1)/T$4,IF(AND(YEAR(T$3)=YEAR('Rent Roll'!$D31),MONTH(T$3)=MONTH('Rent Roll'!$D31)),DAY('Rent Roll'!$D31)/T$4,T57))</f>
        <v>0</v>
      </c>
      <c r="U101" s="567">
        <f>IF(AND(YEAR(U$3)=YEAR('Rent Roll'!$C31),MONTH(U$3)=MONTH('Rent Roll'!$C31)),(U$4-DAY('Rent Roll'!$C31)+1)/U$4,IF(AND(YEAR(U$3)=YEAR('Rent Roll'!$D31),MONTH(U$3)=MONTH('Rent Roll'!$D31)),DAY('Rent Roll'!$D31)/U$4,U57))</f>
        <v>0</v>
      </c>
      <c r="V101" s="567">
        <f>IF(AND(YEAR(V$3)=YEAR('Rent Roll'!$C31),MONTH(V$3)=MONTH('Rent Roll'!$C31)),(V$4-DAY('Rent Roll'!$C31)+1)/V$4,IF(AND(YEAR(V$3)=YEAR('Rent Roll'!$D31),MONTH(V$3)=MONTH('Rent Roll'!$D31)),DAY('Rent Roll'!$D31)/V$4,V57))</f>
        <v>0</v>
      </c>
      <c r="W101" s="567">
        <f>IF(AND(YEAR(W$3)=YEAR('Rent Roll'!$C31),MONTH(W$3)=MONTH('Rent Roll'!$C31)),(W$4-DAY('Rent Roll'!$C31)+1)/W$4,IF(AND(YEAR(W$3)=YEAR('Rent Roll'!$D31),MONTH(W$3)=MONTH('Rent Roll'!$D31)),DAY('Rent Roll'!$D31)/W$4,W57))</f>
        <v>0</v>
      </c>
      <c r="X101" s="567">
        <f>IF(AND(YEAR(X$3)=YEAR('Rent Roll'!$C31),MONTH(X$3)=MONTH('Rent Roll'!$C31)),(X$4-DAY('Rent Roll'!$C31)+1)/X$4,IF(AND(YEAR(X$3)=YEAR('Rent Roll'!$D31),MONTH(X$3)=MONTH('Rent Roll'!$D31)),DAY('Rent Roll'!$D31)/X$4,X57))</f>
        <v>0</v>
      </c>
      <c r="Y101" s="567">
        <f>IF(AND(YEAR(Y$3)=YEAR('Rent Roll'!$C31),MONTH(Y$3)=MONTH('Rent Roll'!$C31)),(Y$4-DAY('Rent Roll'!$C31)+1)/Y$4,IF(AND(YEAR(Y$3)=YEAR('Rent Roll'!$D31),MONTH(Y$3)=MONTH('Rent Roll'!$D31)),DAY('Rent Roll'!$D31)/Y$4,Y57))</f>
        <v>0</v>
      </c>
      <c r="Z101" s="567">
        <f>IF(AND(YEAR(Z$3)=YEAR('Rent Roll'!$C31),MONTH(Z$3)=MONTH('Rent Roll'!$C31)),(Z$4-DAY('Rent Roll'!$C31)+1)/Z$4,IF(AND(YEAR(Z$3)=YEAR('Rent Roll'!$D31),MONTH(Z$3)=MONTH('Rent Roll'!$D31)),DAY('Rent Roll'!$D31)/Z$4,Z57))</f>
        <v>0</v>
      </c>
      <c r="AA101" s="567">
        <f>IF(AND(YEAR(AA$3)=YEAR('Rent Roll'!$C31),MONTH(AA$3)=MONTH('Rent Roll'!$C31)),(AA$4-DAY('Rent Roll'!$C31)+1)/AA$4,IF(AND(YEAR(AA$3)=YEAR('Rent Roll'!$D31),MONTH(AA$3)=MONTH('Rent Roll'!$D31)),DAY('Rent Roll'!$D31)/AA$4,AA57))</f>
        <v>0</v>
      </c>
      <c r="AB101" s="567">
        <f>IF(AND(YEAR(AB$3)=YEAR('Rent Roll'!$C31),MONTH(AB$3)=MONTH('Rent Roll'!$C31)),(AB$4-DAY('Rent Roll'!$C31)+1)/AB$4,IF(AND(YEAR(AB$3)=YEAR('Rent Roll'!$D31),MONTH(AB$3)=MONTH('Rent Roll'!$D31)),DAY('Rent Roll'!$D31)/AB$4,AB57))</f>
        <v>0</v>
      </c>
      <c r="AC101" s="567">
        <f>IF(AND(YEAR(AC$3)=YEAR('Rent Roll'!$C31),MONTH(AC$3)=MONTH('Rent Roll'!$C31)),(AC$4-DAY('Rent Roll'!$C31)+1)/AC$4,IF(AND(YEAR(AC$3)=YEAR('Rent Roll'!$D31),MONTH(AC$3)=MONTH('Rent Roll'!$D31)),DAY('Rent Roll'!$D31)/AC$4,AC57))</f>
        <v>0</v>
      </c>
      <c r="AD101" s="767">
        <f>IF(AND(YEAR(AD$3)=YEAR('Rent Roll'!$C31),MONTH(AD$3)=MONTH('Rent Roll'!$C31)),(AD$4-DAY('Rent Roll'!$C31)+1)/AD$4,IF(AND(YEAR(AD$3)=YEAR('Rent Roll'!$D31),MONTH(AD$3)=MONTH('Rent Roll'!$D31)),DAY('Rent Roll'!$D31)/AD$4,AD57))</f>
        <v>0</v>
      </c>
      <c r="AE101" s="768">
        <f>IF(AND(YEAR(AE$3)=YEAR('Rent Roll'!$C31),MONTH(AE$3)=MONTH('Rent Roll'!$C31)),(AE$4-DAY('Rent Roll'!$C31)+1)/AE$4,IF(AND(YEAR(AE$3)=YEAR('Rent Roll'!$D31),MONTH(AE$3)=MONTH('Rent Roll'!$D31)),DAY('Rent Roll'!$D31)/AE$4,AE57))</f>
        <v>0</v>
      </c>
      <c r="AF101" s="567">
        <f>IF(AND(YEAR(AF$3)=YEAR('Rent Roll'!$C31),MONTH(AF$3)=MONTH('Rent Roll'!$C31)),(AF$4-DAY('Rent Roll'!$C31)+1)/AF$4,IF(AND(YEAR(AF$3)=YEAR('Rent Roll'!$D31),MONTH(AF$3)=MONTH('Rent Roll'!$D31)),DAY('Rent Roll'!$D31)/AF$4,AF57))</f>
        <v>0</v>
      </c>
      <c r="AG101" s="567">
        <f>IF(AND(YEAR(AG$3)=YEAR('Rent Roll'!$C31),MONTH(AG$3)=MONTH('Rent Roll'!$C31)),(AG$4-DAY('Rent Roll'!$C31)+1)/AG$4,IF(AND(YEAR(AG$3)=YEAR('Rent Roll'!$D31),MONTH(AG$3)=MONTH('Rent Roll'!$D31)),DAY('Rent Roll'!$D31)/AG$4,AG57))</f>
        <v>0</v>
      </c>
      <c r="AH101" s="567">
        <f>IF(AND(YEAR(AH$3)=YEAR('Rent Roll'!$C31),MONTH(AH$3)=MONTH('Rent Roll'!$C31)),(AH$4-DAY('Rent Roll'!$C31)+1)/AH$4,IF(AND(YEAR(AH$3)=YEAR('Rent Roll'!$D31),MONTH(AH$3)=MONTH('Rent Roll'!$D31)),DAY('Rent Roll'!$D31)/AH$4,AH57))</f>
        <v>0</v>
      </c>
      <c r="AI101" s="567">
        <f>IF(AND(YEAR(AI$3)=YEAR('Rent Roll'!$C31),MONTH(AI$3)=MONTH('Rent Roll'!$C31)),(AI$4-DAY('Rent Roll'!$C31)+1)/AI$4,IF(AND(YEAR(AI$3)=YEAR('Rent Roll'!$D31),MONTH(AI$3)=MONTH('Rent Roll'!$D31)),DAY('Rent Roll'!$D31)/AI$4,AI57))</f>
        <v>0</v>
      </c>
      <c r="AJ101" s="567">
        <f>IF(AND(YEAR(AJ$3)=YEAR('Rent Roll'!$C31),MONTH(AJ$3)=MONTH('Rent Roll'!$C31)),(AJ$4-DAY('Rent Roll'!$C31)+1)/AJ$4,IF(AND(YEAR(AJ$3)=YEAR('Rent Roll'!$D31),MONTH(AJ$3)=MONTH('Rent Roll'!$D31)),DAY('Rent Roll'!$D31)/AJ$4,AJ57))</f>
        <v>0</v>
      </c>
      <c r="AK101" s="567">
        <f>IF(AND(YEAR(AK$3)=YEAR('Rent Roll'!$C31),MONTH(AK$3)=MONTH('Rent Roll'!$C31)),(AK$4-DAY('Rent Roll'!$C31)+1)/AK$4,IF(AND(YEAR(AK$3)=YEAR('Rent Roll'!$D31),MONTH(AK$3)=MONTH('Rent Roll'!$D31)),DAY('Rent Roll'!$D31)/AK$4,AK57))</f>
        <v>0</v>
      </c>
      <c r="AL101" s="567">
        <f>IF(AND(YEAR(AL$3)=YEAR('Rent Roll'!$C31),MONTH(AL$3)=MONTH('Rent Roll'!$C31)),(AL$4-DAY('Rent Roll'!$C31)+1)/AL$4,IF(AND(YEAR(AL$3)=YEAR('Rent Roll'!$D31),MONTH(AL$3)=MONTH('Rent Roll'!$D31)),DAY('Rent Roll'!$D31)/AL$4,AL57))</f>
        <v>0</v>
      </c>
      <c r="AM101" s="567">
        <f>IF(AND(YEAR(AM$3)=YEAR('Rent Roll'!$C31),MONTH(AM$3)=MONTH('Rent Roll'!$C31)),(AM$4-DAY('Rent Roll'!$C31)+1)/AM$4,IF(AND(YEAR(AM$3)=YEAR('Rent Roll'!$D31),MONTH(AM$3)=MONTH('Rent Roll'!$D31)),DAY('Rent Roll'!$D31)/AM$4,AM57))</f>
        <v>0</v>
      </c>
      <c r="AN101" s="567">
        <f>IF(AND(YEAR(AN$3)=YEAR('Rent Roll'!$C31),MONTH(AN$3)=MONTH('Rent Roll'!$C31)),(AN$4-DAY('Rent Roll'!$C31)+1)/AN$4,IF(AND(YEAR(AN$3)=YEAR('Rent Roll'!$D31),MONTH(AN$3)=MONTH('Rent Roll'!$D31)),DAY('Rent Roll'!$D31)/AN$4,AN57))</f>
        <v>0</v>
      </c>
      <c r="AO101" s="567">
        <f>IF(AND(YEAR(AO$3)=YEAR('Rent Roll'!$C31),MONTH(AO$3)=MONTH('Rent Roll'!$C31)),(AO$4-DAY('Rent Roll'!$C31)+1)/AO$4,IF(AND(YEAR(AO$3)=YEAR('Rent Roll'!$D31),MONTH(AO$3)=MONTH('Rent Roll'!$D31)),DAY('Rent Roll'!$D31)/AO$4,AO57))</f>
        <v>0</v>
      </c>
      <c r="AP101" s="767">
        <f>IF(AND(YEAR(AP$3)=YEAR('Rent Roll'!$C31),MONTH(AP$3)=MONTH('Rent Roll'!$C31)),(AP$4-DAY('Rent Roll'!$C31)+1)/AP$4,IF(AND(YEAR(AP$3)=YEAR('Rent Roll'!$D31),MONTH(AP$3)=MONTH('Rent Roll'!$D31)),DAY('Rent Roll'!$D31)/AP$4,AP57))</f>
        <v>0</v>
      </c>
      <c r="AQ101" s="768">
        <f>IF(AND(YEAR(AQ$3)=YEAR('Rent Roll'!$C31),MONTH(AQ$3)=MONTH('Rent Roll'!$C31)),(AQ$4-DAY('Rent Roll'!$C31)+1)/AQ$4,IF(AND(YEAR(AQ$3)=YEAR('Rent Roll'!$D31),MONTH(AQ$3)=MONTH('Rent Roll'!$D31)),DAY('Rent Roll'!$D31)/AQ$4,AQ57))</f>
        <v>0</v>
      </c>
      <c r="AR101" s="567">
        <f>IF(AND(YEAR(AR$3)=YEAR('Rent Roll'!$C31),MONTH(AR$3)=MONTH('Rent Roll'!$C31)),(AR$4-DAY('Rent Roll'!$C31)+1)/AR$4,IF(AND(YEAR(AR$3)=YEAR('Rent Roll'!$D31),MONTH(AR$3)=MONTH('Rent Roll'!$D31)),DAY('Rent Roll'!$D31)/AR$4,AR57))</f>
        <v>0</v>
      </c>
      <c r="AS101" s="567">
        <f>IF(AND(YEAR(AS$3)=YEAR('Rent Roll'!$C31),MONTH(AS$3)=MONTH('Rent Roll'!$C31)),(AS$4-DAY('Rent Roll'!$C31)+1)/AS$4,IF(AND(YEAR(AS$3)=YEAR('Rent Roll'!$D31),MONTH(AS$3)=MONTH('Rent Roll'!$D31)),DAY('Rent Roll'!$D31)/AS$4,AS57))</f>
        <v>0</v>
      </c>
      <c r="AT101" s="567">
        <f>IF(AND(YEAR(AT$3)=YEAR('Rent Roll'!$C31),MONTH(AT$3)=MONTH('Rent Roll'!$C31)),(AT$4-DAY('Rent Roll'!$C31)+1)/AT$4,IF(AND(YEAR(AT$3)=YEAR('Rent Roll'!$D31),MONTH(AT$3)=MONTH('Rent Roll'!$D31)),DAY('Rent Roll'!$D31)/AT$4,AT57))</f>
        <v>0</v>
      </c>
      <c r="AU101" s="567">
        <f>IF(AND(YEAR(AU$3)=YEAR('Rent Roll'!$C31),MONTH(AU$3)=MONTH('Rent Roll'!$C31)),(AU$4-DAY('Rent Roll'!$C31)+1)/AU$4,IF(AND(YEAR(AU$3)=YEAR('Rent Roll'!$D31),MONTH(AU$3)=MONTH('Rent Roll'!$D31)),DAY('Rent Roll'!$D31)/AU$4,AU57))</f>
        <v>0</v>
      </c>
      <c r="AV101" s="567">
        <f>IF(AND(YEAR(AV$3)=YEAR('Rent Roll'!$C31),MONTH(AV$3)=MONTH('Rent Roll'!$C31)),(AV$4-DAY('Rent Roll'!$C31)+1)/AV$4,IF(AND(YEAR(AV$3)=YEAR('Rent Roll'!$D31),MONTH(AV$3)=MONTH('Rent Roll'!$D31)),DAY('Rent Roll'!$D31)/AV$4,AV57))</f>
        <v>0</v>
      </c>
      <c r="AW101" s="567">
        <f>IF(AND(YEAR(AW$3)=YEAR('Rent Roll'!$C31),MONTH(AW$3)=MONTH('Rent Roll'!$C31)),(AW$4-DAY('Rent Roll'!$C31)+1)/AW$4,IF(AND(YEAR(AW$3)=YEAR('Rent Roll'!$D31),MONTH(AW$3)=MONTH('Rent Roll'!$D31)),DAY('Rent Roll'!$D31)/AW$4,AW57))</f>
        <v>0</v>
      </c>
      <c r="AX101" s="567">
        <f>IF(AND(YEAR(AX$3)=YEAR('Rent Roll'!$C31),MONTH(AX$3)=MONTH('Rent Roll'!$C31)),(AX$4-DAY('Rent Roll'!$C31)+1)/AX$4,IF(AND(YEAR(AX$3)=YEAR('Rent Roll'!$D31),MONTH(AX$3)=MONTH('Rent Roll'!$D31)),DAY('Rent Roll'!$D31)/AX$4,AX57))</f>
        <v>0</v>
      </c>
      <c r="AY101" s="567">
        <f>IF(AND(YEAR(AY$3)=YEAR('Rent Roll'!$C31),MONTH(AY$3)=MONTH('Rent Roll'!$C31)),(AY$4-DAY('Rent Roll'!$C31)+1)/AY$4,IF(AND(YEAR(AY$3)=YEAR('Rent Roll'!$D31),MONTH(AY$3)=MONTH('Rent Roll'!$D31)),DAY('Rent Roll'!$D31)/AY$4,AY57))</f>
        <v>0</v>
      </c>
      <c r="AZ101" s="567">
        <f>IF(AND(YEAR(AZ$3)=YEAR('Rent Roll'!$C31),MONTH(AZ$3)=MONTH('Rent Roll'!$C31)),(AZ$4-DAY('Rent Roll'!$C31)+1)/AZ$4,IF(AND(YEAR(AZ$3)=YEAR('Rent Roll'!$D31),MONTH(AZ$3)=MONTH('Rent Roll'!$D31)),DAY('Rent Roll'!$D31)/AZ$4,AZ57))</f>
        <v>0</v>
      </c>
      <c r="BA101" s="567">
        <f>IF(AND(YEAR(BA$3)=YEAR('Rent Roll'!$C31),MONTH(BA$3)=MONTH('Rent Roll'!$C31)),(BA$4-DAY('Rent Roll'!$C31)+1)/BA$4,IF(AND(YEAR(BA$3)=YEAR('Rent Roll'!$D31),MONTH(BA$3)=MONTH('Rent Roll'!$D31)),DAY('Rent Roll'!$D31)/BA$4,BA57))</f>
        <v>0</v>
      </c>
      <c r="BB101" s="767">
        <f>IF(AND(YEAR(BB$3)=YEAR('Rent Roll'!$C31),MONTH(BB$3)=MONTH('Rent Roll'!$C31)),(BB$4-DAY('Rent Roll'!$C31)+1)/BB$4,IF(AND(YEAR(BB$3)=YEAR('Rent Roll'!$D31),MONTH(BB$3)=MONTH('Rent Roll'!$D31)),DAY('Rent Roll'!$D31)/BB$4,BB57))</f>
        <v>0</v>
      </c>
      <c r="BC101" s="768">
        <f>IF(AND(YEAR(BC$3)=YEAR('Rent Roll'!$C31),MONTH(BC$3)=MONTH('Rent Roll'!$C31)),(BC$4-DAY('Rent Roll'!$C31)+1)/BC$4,IF(AND(YEAR(BC$3)=YEAR('Rent Roll'!$D31),MONTH(BC$3)=MONTH('Rent Roll'!$D31)),DAY('Rent Roll'!$D31)/BC$4,BC57))</f>
        <v>0</v>
      </c>
      <c r="BD101" s="567">
        <f>IF(AND(YEAR(BD$3)=YEAR('Rent Roll'!$C31),MONTH(BD$3)=MONTH('Rent Roll'!$C31)),(BD$4-DAY('Rent Roll'!$C31)+1)/BD$4,IF(AND(YEAR(BD$3)=YEAR('Rent Roll'!$D31),MONTH(BD$3)=MONTH('Rent Roll'!$D31)),DAY('Rent Roll'!$D31)/BD$4,BD57))</f>
        <v>0</v>
      </c>
      <c r="BE101" s="567">
        <f>IF(AND(YEAR(BE$3)=YEAR('Rent Roll'!$C31),MONTH(BE$3)=MONTH('Rent Roll'!$C31)),(BE$4-DAY('Rent Roll'!$C31)+1)/BE$4,IF(AND(YEAR(BE$3)=YEAR('Rent Roll'!$D31),MONTH(BE$3)=MONTH('Rent Roll'!$D31)),DAY('Rent Roll'!$D31)/BE$4,BE57))</f>
        <v>0</v>
      </c>
      <c r="BF101" s="567">
        <f>IF(AND(YEAR(BF$3)=YEAR('Rent Roll'!$C31),MONTH(BF$3)=MONTH('Rent Roll'!$C31)),(BF$4-DAY('Rent Roll'!$C31)+1)/BF$4,IF(AND(YEAR(BF$3)=YEAR('Rent Roll'!$D31),MONTH(BF$3)=MONTH('Rent Roll'!$D31)),DAY('Rent Roll'!$D31)/BF$4,BF57))</f>
        <v>0</v>
      </c>
      <c r="BG101" s="567">
        <f>IF(AND(YEAR(BG$3)=YEAR('Rent Roll'!$C31),MONTH(BG$3)=MONTH('Rent Roll'!$C31)),(BG$4-DAY('Rent Roll'!$C31)+1)/BG$4,IF(AND(YEAR(BG$3)=YEAR('Rent Roll'!$D31),MONTH(BG$3)=MONTH('Rent Roll'!$D31)),DAY('Rent Roll'!$D31)/BG$4,BG57))</f>
        <v>0</v>
      </c>
      <c r="BH101" s="567">
        <f>IF(AND(YEAR(BH$3)=YEAR('Rent Roll'!$C31),MONTH(BH$3)=MONTH('Rent Roll'!$C31)),(BH$4-DAY('Rent Roll'!$C31)+1)/BH$4,IF(AND(YEAR(BH$3)=YEAR('Rent Roll'!$D31),MONTH(BH$3)=MONTH('Rent Roll'!$D31)),DAY('Rent Roll'!$D31)/BH$4,BH57))</f>
        <v>0</v>
      </c>
      <c r="BI101" s="567">
        <f>IF(AND(YEAR(BI$3)=YEAR('Rent Roll'!$C31),MONTH(BI$3)=MONTH('Rent Roll'!$C31)),(BI$4-DAY('Rent Roll'!$C31)+1)/BI$4,IF(AND(YEAR(BI$3)=YEAR('Rent Roll'!$D31),MONTH(BI$3)=MONTH('Rent Roll'!$D31)),DAY('Rent Roll'!$D31)/BI$4,BI57))</f>
        <v>0</v>
      </c>
      <c r="BJ101" s="567">
        <f>IF(AND(YEAR(BJ$3)=YEAR('Rent Roll'!$C31),MONTH(BJ$3)=MONTH('Rent Roll'!$C31)),(BJ$4-DAY('Rent Roll'!$C31)+1)/BJ$4,IF(AND(YEAR(BJ$3)=YEAR('Rent Roll'!$D31),MONTH(BJ$3)=MONTH('Rent Roll'!$D31)),DAY('Rent Roll'!$D31)/BJ$4,BJ57))</f>
        <v>0</v>
      </c>
      <c r="BK101" s="567">
        <f>IF(AND(YEAR(BK$3)=YEAR('Rent Roll'!$C31),MONTH(BK$3)=MONTH('Rent Roll'!$C31)),(BK$4-DAY('Rent Roll'!$C31)+1)/BK$4,IF(AND(YEAR(BK$3)=YEAR('Rent Roll'!$D31),MONTH(BK$3)=MONTH('Rent Roll'!$D31)),DAY('Rent Roll'!$D31)/BK$4,BK57))</f>
        <v>0</v>
      </c>
      <c r="BL101" s="567">
        <f>IF(AND(YEAR(BL$3)=YEAR('Rent Roll'!$C31),MONTH(BL$3)=MONTH('Rent Roll'!$C31)),(BL$4-DAY('Rent Roll'!$C31)+1)/BL$4,IF(AND(YEAR(BL$3)=YEAR('Rent Roll'!$D31),MONTH(BL$3)=MONTH('Rent Roll'!$D31)),DAY('Rent Roll'!$D31)/BL$4,BL57))</f>
        <v>0</v>
      </c>
      <c r="BM101" s="567">
        <f>IF(AND(YEAR(BM$3)=YEAR('Rent Roll'!$C31),MONTH(BM$3)=MONTH('Rent Roll'!$C31)),(BM$4-DAY('Rent Roll'!$C31)+1)/BM$4,IF(AND(YEAR(BM$3)=YEAR('Rent Roll'!$D31),MONTH(BM$3)=MONTH('Rent Roll'!$D31)),DAY('Rent Roll'!$D31)/BM$4,BM57))</f>
        <v>0</v>
      </c>
      <c r="BN101" s="767">
        <f>IF(AND(YEAR(BN$3)=YEAR('Rent Roll'!$C31),MONTH(BN$3)=MONTH('Rent Roll'!$C31)),(BN$4-DAY('Rent Roll'!$C31)+1)/BN$4,IF(AND(YEAR(BN$3)=YEAR('Rent Roll'!$D31),MONTH(BN$3)=MONTH('Rent Roll'!$D31)),DAY('Rent Roll'!$D31)/BN$4,BN57))</f>
        <v>0</v>
      </c>
      <c r="BO101" s="768">
        <f>IF(AND(YEAR(BO$3)=YEAR('Rent Roll'!$C31),MONTH(BO$3)=MONTH('Rent Roll'!$C31)),(BO$4-DAY('Rent Roll'!$C31)+1)/BO$4,IF(AND(YEAR(BO$3)=YEAR('Rent Roll'!$D31),MONTH(BO$3)=MONTH('Rent Roll'!$D31)),DAY('Rent Roll'!$D31)/BO$4,BO57))</f>
        <v>0</v>
      </c>
      <c r="BP101" s="567">
        <f>IF(AND(YEAR(BP$3)=YEAR('Rent Roll'!$C31),MONTH(BP$3)=MONTH('Rent Roll'!$C31)),(BP$4-DAY('Rent Roll'!$C31)+1)/BP$4,IF(AND(YEAR(BP$3)=YEAR('Rent Roll'!$D31),MONTH(BP$3)=MONTH('Rent Roll'!$D31)),DAY('Rent Roll'!$D31)/BP$4,BP57))</f>
        <v>0</v>
      </c>
      <c r="BQ101" s="567">
        <f>IF(AND(YEAR(BQ$3)=YEAR('Rent Roll'!$C31),MONTH(BQ$3)=MONTH('Rent Roll'!$C31)),(BQ$4-DAY('Rent Roll'!$C31)+1)/BQ$4,IF(AND(YEAR(BQ$3)=YEAR('Rent Roll'!$D31),MONTH(BQ$3)=MONTH('Rent Roll'!$D31)),DAY('Rent Roll'!$D31)/BQ$4,BQ57))</f>
        <v>0</v>
      </c>
      <c r="BR101" s="567">
        <f>IF(AND(YEAR(BR$3)=YEAR('Rent Roll'!$C31),MONTH(BR$3)=MONTH('Rent Roll'!$C31)),(BR$4-DAY('Rent Roll'!$C31)+1)/BR$4,IF(AND(YEAR(BR$3)=YEAR('Rent Roll'!$D31),MONTH(BR$3)=MONTH('Rent Roll'!$D31)),DAY('Rent Roll'!$D31)/BR$4,BR57))</f>
        <v>0</v>
      </c>
      <c r="BS101" s="567">
        <f>IF(AND(YEAR(BS$3)=YEAR('Rent Roll'!$C31),MONTH(BS$3)=MONTH('Rent Roll'!$C31)),(BS$4-DAY('Rent Roll'!$C31)+1)/BS$4,IF(AND(YEAR(BS$3)=YEAR('Rent Roll'!$D31),MONTH(BS$3)=MONTH('Rent Roll'!$D31)),DAY('Rent Roll'!$D31)/BS$4,BS57))</f>
        <v>0</v>
      </c>
      <c r="BT101" s="567">
        <f>IF(AND(YEAR(BT$3)=YEAR('Rent Roll'!$C31),MONTH(BT$3)=MONTH('Rent Roll'!$C31)),(BT$4-DAY('Rent Roll'!$C31)+1)/BT$4,IF(AND(YEAR(BT$3)=YEAR('Rent Roll'!$D31),MONTH(BT$3)=MONTH('Rent Roll'!$D31)),DAY('Rent Roll'!$D31)/BT$4,BT57))</f>
        <v>0</v>
      </c>
      <c r="BU101" s="567">
        <f>IF(AND(YEAR(BU$3)=YEAR('Rent Roll'!$C31),MONTH(BU$3)=MONTH('Rent Roll'!$C31)),(BU$4-DAY('Rent Roll'!$C31)+1)/BU$4,IF(AND(YEAR(BU$3)=YEAR('Rent Roll'!$D31),MONTH(BU$3)=MONTH('Rent Roll'!$D31)),DAY('Rent Roll'!$D31)/BU$4,BU57))</f>
        <v>0</v>
      </c>
      <c r="BV101" s="567">
        <f>IF(AND(YEAR(BV$3)=YEAR('Rent Roll'!$C31),MONTH(BV$3)=MONTH('Rent Roll'!$C31)),(BV$4-DAY('Rent Roll'!$C31)+1)/BV$4,IF(AND(YEAR(BV$3)=YEAR('Rent Roll'!$D31),MONTH(BV$3)=MONTH('Rent Roll'!$D31)),DAY('Rent Roll'!$D31)/BV$4,BV57))</f>
        <v>0</v>
      </c>
      <c r="BW101" s="567">
        <f>IF(AND(YEAR(BW$3)=YEAR('Rent Roll'!$C31),MONTH(BW$3)=MONTH('Rent Roll'!$C31)),(BW$4-DAY('Rent Roll'!$C31)+1)/BW$4,IF(AND(YEAR(BW$3)=YEAR('Rent Roll'!$D31),MONTH(BW$3)=MONTH('Rent Roll'!$D31)),DAY('Rent Roll'!$D31)/BW$4,BW57))</f>
        <v>0</v>
      </c>
      <c r="BX101" s="567">
        <f>IF(AND(YEAR(BX$3)=YEAR('Rent Roll'!$C31),MONTH(BX$3)=MONTH('Rent Roll'!$C31)),(BX$4-DAY('Rent Roll'!$C31)+1)/BX$4,IF(AND(YEAR(BX$3)=YEAR('Rent Roll'!$D31),MONTH(BX$3)=MONTH('Rent Roll'!$D31)),DAY('Rent Roll'!$D31)/BX$4,BX57))</f>
        <v>0</v>
      </c>
      <c r="BY101" s="567">
        <f>IF(AND(YEAR(BY$3)=YEAR('Rent Roll'!$C31),MONTH(BY$3)=MONTH('Rent Roll'!$C31)),(BY$4-DAY('Rent Roll'!$C31)+1)/BY$4,IF(AND(YEAR(BY$3)=YEAR('Rent Roll'!$D31),MONTH(BY$3)=MONTH('Rent Roll'!$D31)),DAY('Rent Roll'!$D31)/BY$4,BY57))</f>
        <v>0</v>
      </c>
      <c r="BZ101" s="767">
        <f>IF(AND(YEAR(BZ$3)=YEAR('Rent Roll'!$C31),MONTH(BZ$3)=MONTH('Rent Roll'!$C31)),(BZ$4-DAY('Rent Roll'!$C31)+1)/BZ$4,IF(AND(YEAR(BZ$3)=YEAR('Rent Roll'!$D31),MONTH(BZ$3)=MONTH('Rent Roll'!$D31)),DAY('Rent Roll'!$D31)/BZ$4,BZ57))</f>
        <v>0</v>
      </c>
      <c r="CA101" s="768">
        <f>IF(AND(YEAR(CA$3)=YEAR('Rent Roll'!$C31),MONTH(CA$3)=MONTH('Rent Roll'!$C31)),(CA$4-DAY('Rent Roll'!$C31)+1)/CA$4,IF(AND(YEAR(CA$3)=YEAR('Rent Roll'!$D31),MONTH(CA$3)=MONTH('Rent Roll'!$D31)),DAY('Rent Roll'!$D31)/CA$4,CA57))</f>
        <v>0</v>
      </c>
      <c r="CB101" s="567">
        <f>IF(AND(YEAR(CB$3)=YEAR('Rent Roll'!$C31),MONTH(CB$3)=MONTH('Rent Roll'!$C31)),(CB$4-DAY('Rent Roll'!$C31)+1)/CB$4,IF(AND(YEAR(CB$3)=YEAR('Rent Roll'!$D31),MONTH(CB$3)=MONTH('Rent Roll'!$D31)),DAY('Rent Roll'!$D31)/CB$4,CB57))</f>
        <v>0</v>
      </c>
      <c r="CC101" s="567">
        <f>IF(AND(YEAR(CC$3)=YEAR('Rent Roll'!$C31),MONTH(CC$3)=MONTH('Rent Roll'!$C31)),(CC$4-DAY('Rent Roll'!$C31)+1)/CC$4,IF(AND(YEAR(CC$3)=YEAR('Rent Roll'!$D31),MONTH(CC$3)=MONTH('Rent Roll'!$D31)),DAY('Rent Roll'!$D31)/CC$4,CC57))</f>
        <v>0</v>
      </c>
      <c r="CD101" s="567">
        <f>IF(AND(YEAR(CD$3)=YEAR('Rent Roll'!$C31),MONTH(CD$3)=MONTH('Rent Roll'!$C31)),(CD$4-DAY('Rent Roll'!$C31)+1)/CD$4,IF(AND(YEAR(CD$3)=YEAR('Rent Roll'!$D31),MONTH(CD$3)=MONTH('Rent Roll'!$D31)),DAY('Rent Roll'!$D31)/CD$4,CD57))</f>
        <v>0</v>
      </c>
      <c r="CE101" s="567">
        <f>IF(AND(YEAR(CE$3)=YEAR('Rent Roll'!$C31),MONTH(CE$3)=MONTH('Rent Roll'!$C31)),(CE$4-DAY('Rent Roll'!$C31)+1)/CE$4,IF(AND(YEAR(CE$3)=YEAR('Rent Roll'!$D31),MONTH(CE$3)=MONTH('Rent Roll'!$D31)),DAY('Rent Roll'!$D31)/CE$4,CE57))</f>
        <v>0</v>
      </c>
      <c r="CF101" s="567">
        <f>IF(AND(YEAR(CF$3)=YEAR('Rent Roll'!$C31),MONTH(CF$3)=MONTH('Rent Roll'!$C31)),(CF$4-DAY('Rent Roll'!$C31)+1)/CF$4,IF(AND(YEAR(CF$3)=YEAR('Rent Roll'!$D31),MONTH(CF$3)=MONTH('Rent Roll'!$D31)),DAY('Rent Roll'!$D31)/CF$4,CF57))</f>
        <v>0</v>
      </c>
      <c r="CG101" s="567">
        <f>IF(AND(YEAR(CG$3)=YEAR('Rent Roll'!$C31),MONTH(CG$3)=MONTH('Rent Roll'!$C31)),(CG$4-DAY('Rent Roll'!$C31)+1)/CG$4,IF(AND(YEAR(CG$3)=YEAR('Rent Roll'!$D31),MONTH(CG$3)=MONTH('Rent Roll'!$D31)),DAY('Rent Roll'!$D31)/CG$4,CG57))</f>
        <v>0</v>
      </c>
      <c r="CH101" s="567">
        <f>IF(AND(YEAR(CH$3)=YEAR('Rent Roll'!$C31),MONTH(CH$3)=MONTH('Rent Roll'!$C31)),(CH$4-DAY('Rent Roll'!$C31)+1)/CH$4,IF(AND(YEAR(CH$3)=YEAR('Rent Roll'!$D31),MONTH(CH$3)=MONTH('Rent Roll'!$D31)),DAY('Rent Roll'!$D31)/CH$4,CH57))</f>
        <v>0</v>
      </c>
      <c r="CI101" s="567">
        <f>IF(AND(YEAR(CI$3)=YEAR('Rent Roll'!$C31),MONTH(CI$3)=MONTH('Rent Roll'!$C31)),(CI$4-DAY('Rent Roll'!$C31)+1)/CI$4,IF(AND(YEAR(CI$3)=YEAR('Rent Roll'!$D31),MONTH(CI$3)=MONTH('Rent Roll'!$D31)),DAY('Rent Roll'!$D31)/CI$4,CI57))</f>
        <v>0</v>
      </c>
      <c r="CJ101" s="567">
        <f>IF(AND(YEAR(CJ$3)=YEAR('Rent Roll'!$C31),MONTH(CJ$3)=MONTH('Rent Roll'!$C31)),(CJ$4-DAY('Rent Roll'!$C31)+1)/CJ$4,IF(AND(YEAR(CJ$3)=YEAR('Rent Roll'!$D31),MONTH(CJ$3)=MONTH('Rent Roll'!$D31)),DAY('Rent Roll'!$D31)/CJ$4,CJ57))</f>
        <v>0</v>
      </c>
      <c r="CK101" s="567">
        <f>IF(AND(YEAR(CK$3)=YEAR('Rent Roll'!$C31),MONTH(CK$3)=MONTH('Rent Roll'!$C31)),(CK$4-DAY('Rent Roll'!$C31)+1)/CK$4,IF(AND(YEAR(CK$3)=YEAR('Rent Roll'!$D31),MONTH(CK$3)=MONTH('Rent Roll'!$D31)),DAY('Rent Roll'!$D31)/CK$4,CK57))</f>
        <v>0</v>
      </c>
      <c r="CL101" s="767">
        <f>IF(AND(YEAR(CL$3)=YEAR('Rent Roll'!$C31),MONTH(CL$3)=MONTH('Rent Roll'!$C31)),(CL$4-DAY('Rent Roll'!$C31)+1)/CL$4,IF(AND(YEAR(CL$3)=YEAR('Rent Roll'!$D31),MONTH(CL$3)=MONTH('Rent Roll'!$D31)),DAY('Rent Roll'!$D31)/CL$4,CL57))</f>
        <v>0</v>
      </c>
      <c r="CM101" s="768">
        <f>IF(AND(YEAR(CM$3)=YEAR('Rent Roll'!$C31),MONTH(CM$3)=MONTH('Rent Roll'!$C31)),(CM$4-DAY('Rent Roll'!$C31)+1)/CM$4,IF(AND(YEAR(CM$3)=YEAR('Rent Roll'!$D31),MONTH(CM$3)=MONTH('Rent Roll'!$D31)),DAY('Rent Roll'!$D31)/CM$4,CM57))</f>
        <v>0</v>
      </c>
      <c r="CN101" s="567">
        <f>IF(AND(YEAR(CN$3)=YEAR('Rent Roll'!$C31),MONTH(CN$3)=MONTH('Rent Roll'!$C31)),(CN$4-DAY('Rent Roll'!$C31)+1)/CN$4,IF(AND(YEAR(CN$3)=YEAR('Rent Roll'!$D31),MONTH(CN$3)=MONTH('Rent Roll'!$D31)),DAY('Rent Roll'!$D31)/CN$4,CN57))</f>
        <v>0</v>
      </c>
      <c r="CO101" s="567">
        <f>IF(AND(YEAR(CO$3)=YEAR('Rent Roll'!$C31),MONTH(CO$3)=MONTH('Rent Roll'!$C31)),(CO$4-DAY('Rent Roll'!$C31)+1)/CO$4,IF(AND(YEAR(CO$3)=YEAR('Rent Roll'!$D31),MONTH(CO$3)=MONTH('Rent Roll'!$D31)),DAY('Rent Roll'!$D31)/CO$4,CO57))</f>
        <v>0</v>
      </c>
      <c r="CP101" s="567">
        <f>IF(AND(YEAR(CP$3)=YEAR('Rent Roll'!$C31),MONTH(CP$3)=MONTH('Rent Roll'!$C31)),(CP$4-DAY('Rent Roll'!$C31)+1)/CP$4,IF(AND(YEAR(CP$3)=YEAR('Rent Roll'!$D31),MONTH(CP$3)=MONTH('Rent Roll'!$D31)),DAY('Rent Roll'!$D31)/CP$4,CP57))</f>
        <v>0</v>
      </c>
      <c r="CQ101" s="567">
        <f>IF(AND(YEAR(CQ$3)=YEAR('Rent Roll'!$C31),MONTH(CQ$3)=MONTH('Rent Roll'!$C31)),(CQ$4-DAY('Rent Roll'!$C31)+1)/CQ$4,IF(AND(YEAR(CQ$3)=YEAR('Rent Roll'!$D31),MONTH(CQ$3)=MONTH('Rent Roll'!$D31)),DAY('Rent Roll'!$D31)/CQ$4,CQ57))</f>
        <v>0</v>
      </c>
      <c r="CR101" s="567">
        <f>IF(AND(YEAR(CR$3)=YEAR('Rent Roll'!$C31),MONTH(CR$3)=MONTH('Rent Roll'!$C31)),(CR$4-DAY('Rent Roll'!$C31)+1)/CR$4,IF(AND(YEAR(CR$3)=YEAR('Rent Roll'!$D31),MONTH(CR$3)=MONTH('Rent Roll'!$D31)),DAY('Rent Roll'!$D31)/CR$4,CR57))</f>
        <v>0</v>
      </c>
      <c r="CS101" s="567">
        <f>IF(AND(YEAR(CS$3)=YEAR('Rent Roll'!$C31),MONTH(CS$3)=MONTH('Rent Roll'!$C31)),(CS$4-DAY('Rent Roll'!$C31)+1)/CS$4,IF(AND(YEAR(CS$3)=YEAR('Rent Roll'!$D31),MONTH(CS$3)=MONTH('Rent Roll'!$D31)),DAY('Rent Roll'!$D31)/CS$4,CS57))</f>
        <v>0</v>
      </c>
      <c r="CT101" s="567">
        <f>IF(AND(YEAR(CT$3)=YEAR('Rent Roll'!$C31),MONTH(CT$3)=MONTH('Rent Roll'!$C31)),(CT$4-DAY('Rent Roll'!$C31)+1)/CT$4,IF(AND(YEAR(CT$3)=YEAR('Rent Roll'!$D31),MONTH(CT$3)=MONTH('Rent Roll'!$D31)),DAY('Rent Roll'!$D31)/CT$4,CT57))</f>
        <v>0</v>
      </c>
      <c r="CU101" s="567">
        <f>IF(AND(YEAR(CU$3)=YEAR('Rent Roll'!$C31),MONTH(CU$3)=MONTH('Rent Roll'!$C31)),(CU$4-DAY('Rent Roll'!$C31)+1)/CU$4,IF(AND(YEAR(CU$3)=YEAR('Rent Roll'!$D31),MONTH(CU$3)=MONTH('Rent Roll'!$D31)),DAY('Rent Roll'!$D31)/CU$4,CU57))</f>
        <v>0</v>
      </c>
      <c r="CV101" s="567">
        <f>IF(AND(YEAR(CV$3)=YEAR('Rent Roll'!$C31),MONTH(CV$3)=MONTH('Rent Roll'!$C31)),(CV$4-DAY('Rent Roll'!$C31)+1)/CV$4,IF(AND(YEAR(CV$3)=YEAR('Rent Roll'!$D31),MONTH(CV$3)=MONTH('Rent Roll'!$D31)),DAY('Rent Roll'!$D31)/CV$4,CV57))</f>
        <v>0</v>
      </c>
      <c r="CW101" s="567">
        <f>IF(AND(YEAR(CW$3)=YEAR('Rent Roll'!$C31),MONTH(CW$3)=MONTH('Rent Roll'!$C31)),(CW$4-DAY('Rent Roll'!$C31)+1)/CW$4,IF(AND(YEAR(CW$3)=YEAR('Rent Roll'!$D31),MONTH(CW$3)=MONTH('Rent Roll'!$D31)),DAY('Rent Roll'!$D31)/CW$4,CW57))</f>
        <v>0</v>
      </c>
      <c r="CX101" s="767">
        <f>IF(AND(YEAR(CX$3)=YEAR('Rent Roll'!$C31),MONTH(CX$3)=MONTH('Rent Roll'!$C31)),(CX$4-DAY('Rent Roll'!$C31)+1)/CX$4,IF(AND(YEAR(CX$3)=YEAR('Rent Roll'!$D31),MONTH(CX$3)=MONTH('Rent Roll'!$D31)),DAY('Rent Roll'!$D31)/CX$4,CX57))</f>
        <v>0</v>
      </c>
      <c r="CY101" s="768">
        <f>IF(AND(YEAR(CY$3)=YEAR('Rent Roll'!$C31),MONTH(CY$3)=MONTH('Rent Roll'!$C31)),(CY$4-DAY('Rent Roll'!$C31)+1)/CY$4,IF(AND(YEAR(CY$3)=YEAR('Rent Roll'!$D31),MONTH(CY$3)=MONTH('Rent Roll'!$D31)),DAY('Rent Roll'!$D31)/CY$4,CY57))</f>
        <v>0</v>
      </c>
      <c r="CZ101" s="567">
        <f>IF(AND(YEAR(CZ$3)=YEAR('Rent Roll'!$C31),MONTH(CZ$3)=MONTH('Rent Roll'!$C31)),(CZ$4-DAY('Rent Roll'!$C31)+1)/CZ$4,IF(AND(YEAR(CZ$3)=YEAR('Rent Roll'!$D31),MONTH(CZ$3)=MONTH('Rent Roll'!$D31)),DAY('Rent Roll'!$D31)/CZ$4,CZ57))</f>
        <v>0</v>
      </c>
      <c r="DA101" s="567">
        <f>IF(AND(YEAR(DA$3)=YEAR('Rent Roll'!$C31),MONTH(DA$3)=MONTH('Rent Roll'!$C31)),(DA$4-DAY('Rent Roll'!$C31)+1)/DA$4,IF(AND(YEAR(DA$3)=YEAR('Rent Roll'!$D31),MONTH(DA$3)=MONTH('Rent Roll'!$D31)),DAY('Rent Roll'!$D31)/DA$4,DA57))</f>
        <v>0</v>
      </c>
      <c r="DB101" s="567">
        <f>IF(AND(YEAR(DB$3)=YEAR('Rent Roll'!$C31),MONTH(DB$3)=MONTH('Rent Roll'!$C31)),(DB$4-DAY('Rent Roll'!$C31)+1)/DB$4,IF(AND(YEAR(DB$3)=YEAR('Rent Roll'!$D31),MONTH(DB$3)=MONTH('Rent Roll'!$D31)),DAY('Rent Roll'!$D31)/DB$4,DB57))</f>
        <v>0</v>
      </c>
      <c r="DC101" s="567">
        <f>IF(AND(YEAR(DC$3)=YEAR('Rent Roll'!$C31),MONTH(DC$3)=MONTH('Rent Roll'!$C31)),(DC$4-DAY('Rent Roll'!$C31)+1)/DC$4,IF(AND(YEAR(DC$3)=YEAR('Rent Roll'!$D31),MONTH(DC$3)=MONTH('Rent Roll'!$D31)),DAY('Rent Roll'!$D31)/DC$4,DC57))</f>
        <v>0</v>
      </c>
      <c r="DD101" s="567">
        <f>IF(AND(YEAR(DD$3)=YEAR('Rent Roll'!$C31),MONTH(DD$3)=MONTH('Rent Roll'!$C31)),(DD$4-DAY('Rent Roll'!$C31)+1)/DD$4,IF(AND(YEAR(DD$3)=YEAR('Rent Roll'!$D31),MONTH(DD$3)=MONTH('Rent Roll'!$D31)),DAY('Rent Roll'!$D31)/DD$4,DD57))</f>
        <v>0</v>
      </c>
      <c r="DE101" s="567">
        <f>IF(AND(YEAR(DE$3)=YEAR('Rent Roll'!$C31),MONTH(DE$3)=MONTH('Rent Roll'!$C31)),(DE$4-DAY('Rent Roll'!$C31)+1)/DE$4,IF(AND(YEAR(DE$3)=YEAR('Rent Roll'!$D31),MONTH(DE$3)=MONTH('Rent Roll'!$D31)),DAY('Rent Roll'!$D31)/DE$4,DE57))</f>
        <v>0</v>
      </c>
      <c r="DF101" s="567">
        <f>IF(AND(YEAR(DF$3)=YEAR('Rent Roll'!$C31),MONTH(DF$3)=MONTH('Rent Roll'!$C31)),(DF$4-DAY('Rent Roll'!$C31)+1)/DF$4,IF(AND(YEAR(DF$3)=YEAR('Rent Roll'!$D31),MONTH(DF$3)=MONTH('Rent Roll'!$D31)),DAY('Rent Roll'!$D31)/DF$4,DF57))</f>
        <v>0</v>
      </c>
      <c r="DG101" s="567">
        <f>IF(AND(YEAR(DG$3)=YEAR('Rent Roll'!$C31),MONTH(DG$3)=MONTH('Rent Roll'!$C31)),(DG$4-DAY('Rent Roll'!$C31)+1)/DG$4,IF(AND(YEAR(DG$3)=YEAR('Rent Roll'!$D31),MONTH(DG$3)=MONTH('Rent Roll'!$D31)),DAY('Rent Roll'!$D31)/DG$4,DG57))</f>
        <v>0</v>
      </c>
      <c r="DH101" s="567">
        <f>IF(AND(YEAR(DH$3)=YEAR('Rent Roll'!$C31),MONTH(DH$3)=MONTH('Rent Roll'!$C31)),(DH$4-DAY('Rent Roll'!$C31)+1)/DH$4,IF(AND(YEAR(DH$3)=YEAR('Rent Roll'!$D31),MONTH(DH$3)=MONTH('Rent Roll'!$D31)),DAY('Rent Roll'!$D31)/DH$4,DH57))</f>
        <v>0</v>
      </c>
      <c r="DI101" s="567">
        <f>IF(AND(YEAR(DI$3)=YEAR('Rent Roll'!$C31),MONTH(DI$3)=MONTH('Rent Roll'!$C31)),(DI$4-DAY('Rent Roll'!$C31)+1)/DI$4,IF(AND(YEAR(DI$3)=YEAR('Rent Roll'!$D31),MONTH(DI$3)=MONTH('Rent Roll'!$D31)),DAY('Rent Roll'!$D31)/DI$4,DI57))</f>
        <v>0</v>
      </c>
      <c r="DJ101" s="767">
        <f>IF(AND(YEAR(DJ$3)=YEAR('Rent Roll'!$C31),MONTH(DJ$3)=MONTH('Rent Roll'!$C31)),(DJ$4-DAY('Rent Roll'!$C31)+1)/DJ$4,IF(AND(YEAR(DJ$3)=YEAR('Rent Roll'!$D31),MONTH(DJ$3)=MONTH('Rent Roll'!$D31)),DAY('Rent Roll'!$D31)/DJ$4,DJ57))</f>
        <v>0</v>
      </c>
      <c r="DK101" s="768">
        <f>IF(AND(YEAR(DK$3)=YEAR('Rent Roll'!$C31),MONTH(DK$3)=MONTH('Rent Roll'!$C31)),(DK$4-DAY('Rent Roll'!$C31)+1)/DK$4,IF(AND(YEAR(DK$3)=YEAR('Rent Roll'!$D31),MONTH(DK$3)=MONTH('Rent Roll'!$D31)),DAY('Rent Roll'!$D31)/DK$4,DK57))</f>
        <v>0</v>
      </c>
      <c r="DL101" s="567">
        <f>IF(AND(YEAR(DL$3)=YEAR('Rent Roll'!$C31),MONTH(DL$3)=MONTH('Rent Roll'!$C31)),(DL$4-DAY('Rent Roll'!$C31)+1)/DL$4,IF(AND(YEAR(DL$3)=YEAR('Rent Roll'!$D31),MONTH(DL$3)=MONTH('Rent Roll'!$D31)),DAY('Rent Roll'!$D31)/DL$4,DL57))</f>
        <v>0</v>
      </c>
      <c r="DM101" s="567">
        <f>IF(AND(YEAR(DM$3)=YEAR('Rent Roll'!$C31),MONTH(DM$3)=MONTH('Rent Roll'!$C31)),(DM$4-DAY('Rent Roll'!$C31)+1)/DM$4,IF(AND(YEAR(DM$3)=YEAR('Rent Roll'!$D31),MONTH(DM$3)=MONTH('Rent Roll'!$D31)),DAY('Rent Roll'!$D31)/DM$4,DM57))</f>
        <v>0</v>
      </c>
      <c r="DN101" s="567">
        <f>IF(AND(YEAR(DN$3)=YEAR('Rent Roll'!$C31),MONTH(DN$3)=MONTH('Rent Roll'!$C31)),(DN$4-DAY('Rent Roll'!$C31)+1)/DN$4,IF(AND(YEAR(DN$3)=YEAR('Rent Roll'!$D31),MONTH(DN$3)=MONTH('Rent Roll'!$D31)),DAY('Rent Roll'!$D31)/DN$4,DN57))</f>
        <v>0</v>
      </c>
      <c r="DO101" s="567">
        <f>IF(AND(YEAR(DO$3)=YEAR('Rent Roll'!$C31),MONTH(DO$3)=MONTH('Rent Roll'!$C31)),(DO$4-DAY('Rent Roll'!$C31)+1)/DO$4,IF(AND(YEAR(DO$3)=YEAR('Rent Roll'!$D31),MONTH(DO$3)=MONTH('Rent Roll'!$D31)),DAY('Rent Roll'!$D31)/DO$4,DO57))</f>
        <v>0</v>
      </c>
      <c r="DP101" s="567">
        <f>IF(AND(YEAR(DP$3)=YEAR('Rent Roll'!$C31),MONTH(DP$3)=MONTH('Rent Roll'!$C31)),(DP$4-DAY('Rent Roll'!$C31)+1)/DP$4,IF(AND(YEAR(DP$3)=YEAR('Rent Roll'!$D31),MONTH(DP$3)=MONTH('Rent Roll'!$D31)),DAY('Rent Roll'!$D31)/DP$4,DP57))</f>
        <v>0</v>
      </c>
      <c r="DQ101" s="567">
        <f>IF(AND(YEAR(DQ$3)=YEAR('Rent Roll'!$C31),MONTH(DQ$3)=MONTH('Rent Roll'!$C31)),(DQ$4-DAY('Rent Roll'!$C31)+1)/DQ$4,IF(AND(YEAR(DQ$3)=YEAR('Rent Roll'!$D31),MONTH(DQ$3)=MONTH('Rent Roll'!$D31)),DAY('Rent Roll'!$D31)/DQ$4,DQ57))</f>
        <v>0</v>
      </c>
      <c r="DR101" s="567">
        <f>IF(AND(YEAR(DR$3)=YEAR('Rent Roll'!$C31),MONTH(DR$3)=MONTH('Rent Roll'!$C31)),(DR$4-DAY('Rent Roll'!$C31)+1)/DR$4,IF(AND(YEAR(DR$3)=YEAR('Rent Roll'!$D31),MONTH(DR$3)=MONTH('Rent Roll'!$D31)),DAY('Rent Roll'!$D31)/DR$4,DR57))</f>
        <v>0</v>
      </c>
      <c r="DS101" s="567">
        <f>IF(AND(YEAR(DS$3)=YEAR('Rent Roll'!$C31),MONTH(DS$3)=MONTH('Rent Roll'!$C31)),(DS$4-DAY('Rent Roll'!$C31)+1)/DS$4,IF(AND(YEAR(DS$3)=YEAR('Rent Roll'!$D31),MONTH(DS$3)=MONTH('Rent Roll'!$D31)),DAY('Rent Roll'!$D31)/DS$4,DS57))</f>
        <v>0</v>
      </c>
      <c r="DT101" s="567">
        <f>IF(AND(YEAR(DT$3)=YEAR('Rent Roll'!$C31),MONTH(DT$3)=MONTH('Rent Roll'!$C31)),(DT$4-DAY('Rent Roll'!$C31)+1)/DT$4,IF(AND(YEAR(DT$3)=YEAR('Rent Roll'!$D31),MONTH(DT$3)=MONTH('Rent Roll'!$D31)),DAY('Rent Roll'!$D31)/DT$4,DT57))</f>
        <v>0</v>
      </c>
      <c r="DU101" s="567">
        <f>IF(AND(YEAR(DU$3)=YEAR('Rent Roll'!$C31),MONTH(DU$3)=MONTH('Rent Roll'!$C31)),(DU$4-DAY('Rent Roll'!$C31)+1)/DU$4,IF(AND(YEAR(DU$3)=YEAR('Rent Roll'!$D31),MONTH(DU$3)=MONTH('Rent Roll'!$D31)),DAY('Rent Roll'!$D31)/DU$4,DU57))</f>
        <v>0</v>
      </c>
      <c r="DV101" s="567">
        <f>IF(AND(YEAR(DV$3)=YEAR('Rent Roll'!$C31),MONTH(DV$3)=MONTH('Rent Roll'!$C31)),(DV$4-DAY('Rent Roll'!$C31)+1)/DV$4,IF(AND(YEAR(DV$3)=YEAR('Rent Roll'!$D31),MONTH(DV$3)=MONTH('Rent Roll'!$D31)),DAY('Rent Roll'!$D31)/DV$4,DV57))</f>
        <v>0</v>
      </c>
    </row>
    <row r="102" spans="1:126" s="563" customFormat="1" ht="12" customHeight="1" outlineLevel="1" x14ac:dyDescent="0.4">
      <c r="A102" s="730"/>
      <c r="B102" s="564">
        <f>'Rent Roll'!$B32</f>
        <v>0</v>
      </c>
      <c r="C102" s="565"/>
      <c r="D102" s="565"/>
      <c r="E102" s="566"/>
      <c r="F102" s="778">
        <f>IF(AND(YEAR(F$3)=YEAR('Rent Roll'!$C32),MONTH(F$3)=MONTH('Rent Roll'!$C32)),(F$4-DAY('Rent Roll'!$C32)+1)/F$4,IF(AND(YEAR(F$3)=YEAR('Rent Roll'!$D32),MONTH(F$3)=MONTH('Rent Roll'!$D32)),DAY('Rent Roll'!$D32)/F$4,F58))</f>
        <v>0</v>
      </c>
      <c r="G102" s="768">
        <f>IF(AND(YEAR(G$3)=YEAR('Rent Roll'!$C32),MONTH(G$3)=MONTH('Rent Roll'!$C32)),(G$4-DAY('Rent Roll'!$C32)+1)/G$4,IF(AND(YEAR(G$3)=YEAR('Rent Roll'!$D32),MONTH(G$3)=MONTH('Rent Roll'!$D32)),DAY('Rent Roll'!$D32)/G$4,G58))</f>
        <v>0</v>
      </c>
      <c r="H102" s="567">
        <f>IF(AND(YEAR(H$3)=YEAR('Rent Roll'!$C32),MONTH(H$3)=MONTH('Rent Roll'!$C32)),(H$4-DAY('Rent Roll'!$C32)+1)/H$4,IF(AND(YEAR(H$3)=YEAR('Rent Roll'!$D32),MONTH(H$3)=MONTH('Rent Roll'!$D32)),DAY('Rent Roll'!$D32)/H$4,H58))</f>
        <v>0</v>
      </c>
      <c r="I102" s="567">
        <f>IF(AND(YEAR(I$3)=YEAR('Rent Roll'!$C32),MONTH(I$3)=MONTH('Rent Roll'!$C32)),(I$4-DAY('Rent Roll'!$C32)+1)/I$4,IF(AND(YEAR(I$3)=YEAR('Rent Roll'!$D32),MONTH(I$3)=MONTH('Rent Roll'!$D32)),DAY('Rent Roll'!$D32)/I$4,I58))</f>
        <v>0</v>
      </c>
      <c r="J102" s="567">
        <f>IF(AND(YEAR(J$3)=YEAR('Rent Roll'!$C32),MONTH(J$3)=MONTH('Rent Roll'!$C32)),(J$4-DAY('Rent Roll'!$C32)+1)/J$4,IF(AND(YEAR(J$3)=YEAR('Rent Roll'!$D32),MONTH(J$3)=MONTH('Rent Roll'!$D32)),DAY('Rent Roll'!$D32)/J$4,J58))</f>
        <v>0</v>
      </c>
      <c r="K102" s="567">
        <f>IF(AND(YEAR(K$3)=YEAR('Rent Roll'!$C32),MONTH(K$3)=MONTH('Rent Roll'!$C32)),(K$4-DAY('Rent Roll'!$C32)+1)/K$4,IF(AND(YEAR(K$3)=YEAR('Rent Roll'!$D32),MONTH(K$3)=MONTH('Rent Roll'!$D32)),DAY('Rent Roll'!$D32)/K$4,K58))</f>
        <v>0</v>
      </c>
      <c r="L102" s="567">
        <f>IF(AND(YEAR(L$3)=YEAR('Rent Roll'!$C32),MONTH(L$3)=MONTH('Rent Roll'!$C32)),(L$4-DAY('Rent Roll'!$C32)+1)/L$4,IF(AND(YEAR(L$3)=YEAR('Rent Roll'!$D32),MONTH(L$3)=MONTH('Rent Roll'!$D32)),DAY('Rent Roll'!$D32)/L$4,L58))</f>
        <v>0</v>
      </c>
      <c r="M102" s="567">
        <f>IF(AND(YEAR(M$3)=YEAR('Rent Roll'!$C32),MONTH(M$3)=MONTH('Rent Roll'!$C32)),(M$4-DAY('Rent Roll'!$C32)+1)/M$4,IF(AND(YEAR(M$3)=YEAR('Rent Roll'!$D32),MONTH(M$3)=MONTH('Rent Roll'!$D32)),DAY('Rent Roll'!$D32)/M$4,M58))</f>
        <v>0</v>
      </c>
      <c r="N102" s="567">
        <f>IF(AND(YEAR(N$3)=YEAR('Rent Roll'!$C32),MONTH(N$3)=MONTH('Rent Roll'!$C32)),(N$4-DAY('Rent Roll'!$C32)+1)/N$4,IF(AND(YEAR(N$3)=YEAR('Rent Roll'!$D32),MONTH(N$3)=MONTH('Rent Roll'!$D32)),DAY('Rent Roll'!$D32)/N$4,N58))</f>
        <v>0</v>
      </c>
      <c r="O102" s="567">
        <f>IF(AND(YEAR(O$3)=YEAR('Rent Roll'!$C32),MONTH(O$3)=MONTH('Rent Roll'!$C32)),(O$4-DAY('Rent Roll'!$C32)+1)/O$4,IF(AND(YEAR(O$3)=YEAR('Rent Roll'!$D32),MONTH(O$3)=MONTH('Rent Roll'!$D32)),DAY('Rent Roll'!$D32)/O$4,O58))</f>
        <v>0</v>
      </c>
      <c r="P102" s="567">
        <f>IF(AND(YEAR(P$3)=YEAR('Rent Roll'!$C32),MONTH(P$3)=MONTH('Rent Roll'!$C32)),(P$4-DAY('Rent Roll'!$C32)+1)/P$4,IF(AND(YEAR(P$3)=YEAR('Rent Roll'!$D32),MONTH(P$3)=MONTH('Rent Roll'!$D32)),DAY('Rent Roll'!$D32)/P$4,P58))</f>
        <v>0</v>
      </c>
      <c r="Q102" s="567">
        <f>IF(AND(YEAR(Q$3)=YEAR('Rent Roll'!$C32),MONTH(Q$3)=MONTH('Rent Roll'!$C32)),(Q$4-DAY('Rent Roll'!$C32)+1)/Q$4,IF(AND(YEAR(Q$3)=YEAR('Rent Roll'!$D32),MONTH(Q$3)=MONTH('Rent Roll'!$D32)),DAY('Rent Roll'!$D32)/Q$4,Q58))</f>
        <v>0</v>
      </c>
      <c r="R102" s="767">
        <f>IF(AND(YEAR(R$3)=YEAR('Rent Roll'!$C32),MONTH(R$3)=MONTH('Rent Roll'!$C32)),(R$4-DAY('Rent Roll'!$C32)+1)/R$4,IF(AND(YEAR(R$3)=YEAR('Rent Roll'!$D32),MONTH(R$3)=MONTH('Rent Roll'!$D32)),DAY('Rent Roll'!$D32)/R$4,R58))</f>
        <v>0</v>
      </c>
      <c r="S102" s="768">
        <f>IF(AND(YEAR(S$3)=YEAR('Rent Roll'!$C32),MONTH(S$3)=MONTH('Rent Roll'!$C32)),(S$4-DAY('Rent Roll'!$C32)+1)/S$4,IF(AND(YEAR(S$3)=YEAR('Rent Roll'!$D32),MONTH(S$3)=MONTH('Rent Roll'!$D32)),DAY('Rent Roll'!$D32)/S$4,S58))</f>
        <v>0</v>
      </c>
      <c r="T102" s="567">
        <f>IF(AND(YEAR(T$3)=YEAR('Rent Roll'!$C32),MONTH(T$3)=MONTH('Rent Roll'!$C32)),(T$4-DAY('Rent Roll'!$C32)+1)/T$4,IF(AND(YEAR(T$3)=YEAR('Rent Roll'!$D32),MONTH(T$3)=MONTH('Rent Roll'!$D32)),DAY('Rent Roll'!$D32)/T$4,T58))</f>
        <v>0</v>
      </c>
      <c r="U102" s="567">
        <f>IF(AND(YEAR(U$3)=YEAR('Rent Roll'!$C32),MONTH(U$3)=MONTH('Rent Roll'!$C32)),(U$4-DAY('Rent Roll'!$C32)+1)/U$4,IF(AND(YEAR(U$3)=YEAR('Rent Roll'!$D32),MONTH(U$3)=MONTH('Rent Roll'!$D32)),DAY('Rent Roll'!$D32)/U$4,U58))</f>
        <v>0</v>
      </c>
      <c r="V102" s="567">
        <f>IF(AND(YEAR(V$3)=YEAR('Rent Roll'!$C32),MONTH(V$3)=MONTH('Rent Roll'!$C32)),(V$4-DAY('Rent Roll'!$C32)+1)/V$4,IF(AND(YEAR(V$3)=YEAR('Rent Roll'!$D32),MONTH(V$3)=MONTH('Rent Roll'!$D32)),DAY('Rent Roll'!$D32)/V$4,V58))</f>
        <v>0</v>
      </c>
      <c r="W102" s="567">
        <f>IF(AND(YEAR(W$3)=YEAR('Rent Roll'!$C32),MONTH(W$3)=MONTH('Rent Roll'!$C32)),(W$4-DAY('Rent Roll'!$C32)+1)/W$4,IF(AND(YEAR(W$3)=YEAR('Rent Roll'!$D32),MONTH(W$3)=MONTH('Rent Roll'!$D32)),DAY('Rent Roll'!$D32)/W$4,W58))</f>
        <v>0</v>
      </c>
      <c r="X102" s="567">
        <f>IF(AND(YEAR(X$3)=YEAR('Rent Roll'!$C32),MONTH(X$3)=MONTH('Rent Roll'!$C32)),(X$4-DAY('Rent Roll'!$C32)+1)/X$4,IF(AND(YEAR(X$3)=YEAR('Rent Roll'!$D32),MONTH(X$3)=MONTH('Rent Roll'!$D32)),DAY('Rent Roll'!$D32)/X$4,X58))</f>
        <v>0</v>
      </c>
      <c r="Y102" s="567">
        <f>IF(AND(YEAR(Y$3)=YEAR('Rent Roll'!$C32),MONTH(Y$3)=MONTH('Rent Roll'!$C32)),(Y$4-DAY('Rent Roll'!$C32)+1)/Y$4,IF(AND(YEAR(Y$3)=YEAR('Rent Roll'!$D32),MONTH(Y$3)=MONTH('Rent Roll'!$D32)),DAY('Rent Roll'!$D32)/Y$4,Y58))</f>
        <v>0</v>
      </c>
      <c r="Z102" s="567">
        <f>IF(AND(YEAR(Z$3)=YEAR('Rent Roll'!$C32),MONTH(Z$3)=MONTH('Rent Roll'!$C32)),(Z$4-DAY('Rent Roll'!$C32)+1)/Z$4,IF(AND(YEAR(Z$3)=YEAR('Rent Roll'!$D32),MONTH(Z$3)=MONTH('Rent Roll'!$D32)),DAY('Rent Roll'!$D32)/Z$4,Z58))</f>
        <v>0</v>
      </c>
      <c r="AA102" s="567">
        <f>IF(AND(YEAR(AA$3)=YEAR('Rent Roll'!$C32),MONTH(AA$3)=MONTH('Rent Roll'!$C32)),(AA$4-DAY('Rent Roll'!$C32)+1)/AA$4,IF(AND(YEAR(AA$3)=YEAR('Rent Roll'!$D32),MONTH(AA$3)=MONTH('Rent Roll'!$D32)),DAY('Rent Roll'!$D32)/AA$4,AA58))</f>
        <v>0</v>
      </c>
      <c r="AB102" s="567">
        <f>IF(AND(YEAR(AB$3)=YEAR('Rent Roll'!$C32),MONTH(AB$3)=MONTH('Rent Roll'!$C32)),(AB$4-DAY('Rent Roll'!$C32)+1)/AB$4,IF(AND(YEAR(AB$3)=YEAR('Rent Roll'!$D32),MONTH(AB$3)=MONTH('Rent Roll'!$D32)),DAY('Rent Roll'!$D32)/AB$4,AB58))</f>
        <v>0</v>
      </c>
      <c r="AC102" s="567">
        <f>IF(AND(YEAR(AC$3)=YEAR('Rent Roll'!$C32),MONTH(AC$3)=MONTH('Rent Roll'!$C32)),(AC$4-DAY('Rent Roll'!$C32)+1)/AC$4,IF(AND(YEAR(AC$3)=YEAR('Rent Roll'!$D32),MONTH(AC$3)=MONTH('Rent Roll'!$D32)),DAY('Rent Roll'!$D32)/AC$4,AC58))</f>
        <v>0</v>
      </c>
      <c r="AD102" s="767">
        <f>IF(AND(YEAR(AD$3)=YEAR('Rent Roll'!$C32),MONTH(AD$3)=MONTH('Rent Roll'!$C32)),(AD$4-DAY('Rent Roll'!$C32)+1)/AD$4,IF(AND(YEAR(AD$3)=YEAR('Rent Roll'!$D32),MONTH(AD$3)=MONTH('Rent Roll'!$D32)),DAY('Rent Roll'!$D32)/AD$4,AD58))</f>
        <v>0</v>
      </c>
      <c r="AE102" s="768">
        <f>IF(AND(YEAR(AE$3)=YEAR('Rent Roll'!$C32),MONTH(AE$3)=MONTH('Rent Roll'!$C32)),(AE$4-DAY('Rent Roll'!$C32)+1)/AE$4,IF(AND(YEAR(AE$3)=YEAR('Rent Roll'!$D32),MONTH(AE$3)=MONTH('Rent Roll'!$D32)),DAY('Rent Roll'!$D32)/AE$4,AE58))</f>
        <v>0</v>
      </c>
      <c r="AF102" s="567">
        <f>IF(AND(YEAR(AF$3)=YEAR('Rent Roll'!$C32),MONTH(AF$3)=MONTH('Rent Roll'!$C32)),(AF$4-DAY('Rent Roll'!$C32)+1)/AF$4,IF(AND(YEAR(AF$3)=YEAR('Rent Roll'!$D32),MONTH(AF$3)=MONTH('Rent Roll'!$D32)),DAY('Rent Roll'!$D32)/AF$4,AF58))</f>
        <v>0</v>
      </c>
      <c r="AG102" s="567">
        <f>IF(AND(YEAR(AG$3)=YEAR('Rent Roll'!$C32),MONTH(AG$3)=MONTH('Rent Roll'!$C32)),(AG$4-DAY('Rent Roll'!$C32)+1)/AG$4,IF(AND(YEAR(AG$3)=YEAR('Rent Roll'!$D32),MONTH(AG$3)=MONTH('Rent Roll'!$D32)),DAY('Rent Roll'!$D32)/AG$4,AG58))</f>
        <v>0</v>
      </c>
      <c r="AH102" s="567">
        <f>IF(AND(YEAR(AH$3)=YEAR('Rent Roll'!$C32),MONTH(AH$3)=MONTH('Rent Roll'!$C32)),(AH$4-DAY('Rent Roll'!$C32)+1)/AH$4,IF(AND(YEAR(AH$3)=YEAR('Rent Roll'!$D32),MONTH(AH$3)=MONTH('Rent Roll'!$D32)),DAY('Rent Roll'!$D32)/AH$4,AH58))</f>
        <v>0</v>
      </c>
      <c r="AI102" s="567">
        <f>IF(AND(YEAR(AI$3)=YEAR('Rent Roll'!$C32),MONTH(AI$3)=MONTH('Rent Roll'!$C32)),(AI$4-DAY('Rent Roll'!$C32)+1)/AI$4,IF(AND(YEAR(AI$3)=YEAR('Rent Roll'!$D32),MONTH(AI$3)=MONTH('Rent Roll'!$D32)),DAY('Rent Roll'!$D32)/AI$4,AI58))</f>
        <v>0</v>
      </c>
      <c r="AJ102" s="567">
        <f>IF(AND(YEAR(AJ$3)=YEAR('Rent Roll'!$C32),MONTH(AJ$3)=MONTH('Rent Roll'!$C32)),(AJ$4-DAY('Rent Roll'!$C32)+1)/AJ$4,IF(AND(YEAR(AJ$3)=YEAR('Rent Roll'!$D32),MONTH(AJ$3)=MONTH('Rent Roll'!$D32)),DAY('Rent Roll'!$D32)/AJ$4,AJ58))</f>
        <v>0</v>
      </c>
      <c r="AK102" s="567">
        <f>IF(AND(YEAR(AK$3)=YEAR('Rent Roll'!$C32),MONTH(AK$3)=MONTH('Rent Roll'!$C32)),(AK$4-DAY('Rent Roll'!$C32)+1)/AK$4,IF(AND(YEAR(AK$3)=YEAR('Rent Roll'!$D32),MONTH(AK$3)=MONTH('Rent Roll'!$D32)),DAY('Rent Roll'!$D32)/AK$4,AK58))</f>
        <v>0</v>
      </c>
      <c r="AL102" s="567">
        <f>IF(AND(YEAR(AL$3)=YEAR('Rent Roll'!$C32),MONTH(AL$3)=MONTH('Rent Roll'!$C32)),(AL$4-DAY('Rent Roll'!$C32)+1)/AL$4,IF(AND(YEAR(AL$3)=YEAR('Rent Roll'!$D32),MONTH(AL$3)=MONTH('Rent Roll'!$D32)),DAY('Rent Roll'!$D32)/AL$4,AL58))</f>
        <v>0</v>
      </c>
      <c r="AM102" s="567">
        <f>IF(AND(YEAR(AM$3)=YEAR('Rent Roll'!$C32),MONTH(AM$3)=MONTH('Rent Roll'!$C32)),(AM$4-DAY('Rent Roll'!$C32)+1)/AM$4,IF(AND(YEAR(AM$3)=YEAR('Rent Roll'!$D32),MONTH(AM$3)=MONTH('Rent Roll'!$D32)),DAY('Rent Roll'!$D32)/AM$4,AM58))</f>
        <v>0</v>
      </c>
      <c r="AN102" s="567">
        <f>IF(AND(YEAR(AN$3)=YEAR('Rent Roll'!$C32),MONTH(AN$3)=MONTH('Rent Roll'!$C32)),(AN$4-DAY('Rent Roll'!$C32)+1)/AN$4,IF(AND(YEAR(AN$3)=YEAR('Rent Roll'!$D32),MONTH(AN$3)=MONTH('Rent Roll'!$D32)),DAY('Rent Roll'!$D32)/AN$4,AN58))</f>
        <v>0</v>
      </c>
      <c r="AO102" s="567">
        <f>IF(AND(YEAR(AO$3)=YEAR('Rent Roll'!$C32),MONTH(AO$3)=MONTH('Rent Roll'!$C32)),(AO$4-DAY('Rent Roll'!$C32)+1)/AO$4,IF(AND(YEAR(AO$3)=YEAR('Rent Roll'!$D32),MONTH(AO$3)=MONTH('Rent Roll'!$D32)),DAY('Rent Roll'!$D32)/AO$4,AO58))</f>
        <v>0</v>
      </c>
      <c r="AP102" s="767">
        <f>IF(AND(YEAR(AP$3)=YEAR('Rent Roll'!$C32),MONTH(AP$3)=MONTH('Rent Roll'!$C32)),(AP$4-DAY('Rent Roll'!$C32)+1)/AP$4,IF(AND(YEAR(AP$3)=YEAR('Rent Roll'!$D32),MONTH(AP$3)=MONTH('Rent Roll'!$D32)),DAY('Rent Roll'!$D32)/AP$4,AP58))</f>
        <v>0</v>
      </c>
      <c r="AQ102" s="768">
        <f>IF(AND(YEAR(AQ$3)=YEAR('Rent Roll'!$C32),MONTH(AQ$3)=MONTH('Rent Roll'!$C32)),(AQ$4-DAY('Rent Roll'!$C32)+1)/AQ$4,IF(AND(YEAR(AQ$3)=YEAR('Rent Roll'!$D32),MONTH(AQ$3)=MONTH('Rent Roll'!$D32)),DAY('Rent Roll'!$D32)/AQ$4,AQ58))</f>
        <v>0</v>
      </c>
      <c r="AR102" s="567">
        <f>IF(AND(YEAR(AR$3)=YEAR('Rent Roll'!$C32),MONTH(AR$3)=MONTH('Rent Roll'!$C32)),(AR$4-DAY('Rent Roll'!$C32)+1)/AR$4,IF(AND(YEAR(AR$3)=YEAR('Rent Roll'!$D32),MONTH(AR$3)=MONTH('Rent Roll'!$D32)),DAY('Rent Roll'!$D32)/AR$4,AR58))</f>
        <v>0</v>
      </c>
      <c r="AS102" s="567">
        <f>IF(AND(YEAR(AS$3)=YEAR('Rent Roll'!$C32),MONTH(AS$3)=MONTH('Rent Roll'!$C32)),(AS$4-DAY('Rent Roll'!$C32)+1)/AS$4,IF(AND(YEAR(AS$3)=YEAR('Rent Roll'!$D32),MONTH(AS$3)=MONTH('Rent Roll'!$D32)),DAY('Rent Roll'!$D32)/AS$4,AS58))</f>
        <v>0</v>
      </c>
      <c r="AT102" s="567">
        <f>IF(AND(YEAR(AT$3)=YEAR('Rent Roll'!$C32),MONTH(AT$3)=MONTH('Rent Roll'!$C32)),(AT$4-DAY('Rent Roll'!$C32)+1)/AT$4,IF(AND(YEAR(AT$3)=YEAR('Rent Roll'!$D32),MONTH(AT$3)=MONTH('Rent Roll'!$D32)),DAY('Rent Roll'!$D32)/AT$4,AT58))</f>
        <v>0</v>
      </c>
      <c r="AU102" s="567">
        <f>IF(AND(YEAR(AU$3)=YEAR('Rent Roll'!$C32),MONTH(AU$3)=MONTH('Rent Roll'!$C32)),(AU$4-DAY('Rent Roll'!$C32)+1)/AU$4,IF(AND(YEAR(AU$3)=YEAR('Rent Roll'!$D32),MONTH(AU$3)=MONTH('Rent Roll'!$D32)),DAY('Rent Roll'!$D32)/AU$4,AU58))</f>
        <v>0</v>
      </c>
      <c r="AV102" s="567">
        <f>IF(AND(YEAR(AV$3)=YEAR('Rent Roll'!$C32),MONTH(AV$3)=MONTH('Rent Roll'!$C32)),(AV$4-DAY('Rent Roll'!$C32)+1)/AV$4,IF(AND(YEAR(AV$3)=YEAR('Rent Roll'!$D32),MONTH(AV$3)=MONTH('Rent Roll'!$D32)),DAY('Rent Roll'!$D32)/AV$4,AV58))</f>
        <v>0</v>
      </c>
      <c r="AW102" s="567">
        <f>IF(AND(YEAR(AW$3)=YEAR('Rent Roll'!$C32),MONTH(AW$3)=MONTH('Rent Roll'!$C32)),(AW$4-DAY('Rent Roll'!$C32)+1)/AW$4,IF(AND(YEAR(AW$3)=YEAR('Rent Roll'!$D32),MONTH(AW$3)=MONTH('Rent Roll'!$D32)),DAY('Rent Roll'!$D32)/AW$4,AW58))</f>
        <v>0</v>
      </c>
      <c r="AX102" s="567">
        <f>IF(AND(YEAR(AX$3)=YEAR('Rent Roll'!$C32),MONTH(AX$3)=MONTH('Rent Roll'!$C32)),(AX$4-DAY('Rent Roll'!$C32)+1)/AX$4,IF(AND(YEAR(AX$3)=YEAR('Rent Roll'!$D32),MONTH(AX$3)=MONTH('Rent Roll'!$D32)),DAY('Rent Roll'!$D32)/AX$4,AX58))</f>
        <v>0</v>
      </c>
      <c r="AY102" s="567">
        <f>IF(AND(YEAR(AY$3)=YEAR('Rent Roll'!$C32),MONTH(AY$3)=MONTH('Rent Roll'!$C32)),(AY$4-DAY('Rent Roll'!$C32)+1)/AY$4,IF(AND(YEAR(AY$3)=YEAR('Rent Roll'!$D32),MONTH(AY$3)=MONTH('Rent Roll'!$D32)),DAY('Rent Roll'!$D32)/AY$4,AY58))</f>
        <v>0</v>
      </c>
      <c r="AZ102" s="567">
        <f>IF(AND(YEAR(AZ$3)=YEAR('Rent Roll'!$C32),MONTH(AZ$3)=MONTH('Rent Roll'!$C32)),(AZ$4-DAY('Rent Roll'!$C32)+1)/AZ$4,IF(AND(YEAR(AZ$3)=YEAR('Rent Roll'!$D32),MONTH(AZ$3)=MONTH('Rent Roll'!$D32)),DAY('Rent Roll'!$D32)/AZ$4,AZ58))</f>
        <v>0</v>
      </c>
      <c r="BA102" s="567">
        <f>IF(AND(YEAR(BA$3)=YEAR('Rent Roll'!$C32),MONTH(BA$3)=MONTH('Rent Roll'!$C32)),(BA$4-DAY('Rent Roll'!$C32)+1)/BA$4,IF(AND(YEAR(BA$3)=YEAR('Rent Roll'!$D32),MONTH(BA$3)=MONTH('Rent Roll'!$D32)),DAY('Rent Roll'!$D32)/BA$4,BA58))</f>
        <v>0</v>
      </c>
      <c r="BB102" s="767">
        <f>IF(AND(YEAR(BB$3)=YEAR('Rent Roll'!$C32),MONTH(BB$3)=MONTH('Rent Roll'!$C32)),(BB$4-DAY('Rent Roll'!$C32)+1)/BB$4,IF(AND(YEAR(BB$3)=YEAR('Rent Roll'!$D32),MONTH(BB$3)=MONTH('Rent Roll'!$D32)),DAY('Rent Roll'!$D32)/BB$4,BB58))</f>
        <v>0</v>
      </c>
      <c r="BC102" s="768">
        <f>IF(AND(YEAR(BC$3)=YEAR('Rent Roll'!$C32),MONTH(BC$3)=MONTH('Rent Roll'!$C32)),(BC$4-DAY('Rent Roll'!$C32)+1)/BC$4,IF(AND(YEAR(BC$3)=YEAR('Rent Roll'!$D32),MONTH(BC$3)=MONTH('Rent Roll'!$D32)),DAY('Rent Roll'!$D32)/BC$4,BC58))</f>
        <v>0</v>
      </c>
      <c r="BD102" s="567">
        <f>IF(AND(YEAR(BD$3)=YEAR('Rent Roll'!$C32),MONTH(BD$3)=MONTH('Rent Roll'!$C32)),(BD$4-DAY('Rent Roll'!$C32)+1)/BD$4,IF(AND(YEAR(BD$3)=YEAR('Rent Roll'!$D32),MONTH(BD$3)=MONTH('Rent Roll'!$D32)),DAY('Rent Roll'!$D32)/BD$4,BD58))</f>
        <v>0</v>
      </c>
      <c r="BE102" s="567">
        <f>IF(AND(YEAR(BE$3)=YEAR('Rent Roll'!$C32),MONTH(BE$3)=MONTH('Rent Roll'!$C32)),(BE$4-DAY('Rent Roll'!$C32)+1)/BE$4,IF(AND(YEAR(BE$3)=YEAR('Rent Roll'!$D32),MONTH(BE$3)=MONTH('Rent Roll'!$D32)),DAY('Rent Roll'!$D32)/BE$4,BE58))</f>
        <v>0</v>
      </c>
      <c r="BF102" s="567">
        <f>IF(AND(YEAR(BF$3)=YEAR('Rent Roll'!$C32),MONTH(BF$3)=MONTH('Rent Roll'!$C32)),(BF$4-DAY('Rent Roll'!$C32)+1)/BF$4,IF(AND(YEAR(BF$3)=YEAR('Rent Roll'!$D32),MONTH(BF$3)=MONTH('Rent Roll'!$D32)),DAY('Rent Roll'!$D32)/BF$4,BF58))</f>
        <v>0</v>
      </c>
      <c r="BG102" s="567">
        <f>IF(AND(YEAR(BG$3)=YEAR('Rent Roll'!$C32),MONTH(BG$3)=MONTH('Rent Roll'!$C32)),(BG$4-DAY('Rent Roll'!$C32)+1)/BG$4,IF(AND(YEAR(BG$3)=YEAR('Rent Roll'!$D32),MONTH(BG$3)=MONTH('Rent Roll'!$D32)),DAY('Rent Roll'!$D32)/BG$4,BG58))</f>
        <v>0</v>
      </c>
      <c r="BH102" s="567">
        <f>IF(AND(YEAR(BH$3)=YEAR('Rent Roll'!$C32),MONTH(BH$3)=MONTH('Rent Roll'!$C32)),(BH$4-DAY('Rent Roll'!$C32)+1)/BH$4,IF(AND(YEAR(BH$3)=YEAR('Rent Roll'!$D32),MONTH(BH$3)=MONTH('Rent Roll'!$D32)),DAY('Rent Roll'!$D32)/BH$4,BH58))</f>
        <v>0</v>
      </c>
      <c r="BI102" s="567">
        <f>IF(AND(YEAR(BI$3)=YEAR('Rent Roll'!$C32),MONTH(BI$3)=MONTH('Rent Roll'!$C32)),(BI$4-DAY('Rent Roll'!$C32)+1)/BI$4,IF(AND(YEAR(BI$3)=YEAR('Rent Roll'!$D32),MONTH(BI$3)=MONTH('Rent Roll'!$D32)),DAY('Rent Roll'!$D32)/BI$4,BI58))</f>
        <v>0</v>
      </c>
      <c r="BJ102" s="567">
        <f>IF(AND(YEAR(BJ$3)=YEAR('Rent Roll'!$C32),MONTH(BJ$3)=MONTH('Rent Roll'!$C32)),(BJ$4-DAY('Rent Roll'!$C32)+1)/BJ$4,IF(AND(YEAR(BJ$3)=YEAR('Rent Roll'!$D32),MONTH(BJ$3)=MONTH('Rent Roll'!$D32)),DAY('Rent Roll'!$D32)/BJ$4,BJ58))</f>
        <v>0</v>
      </c>
      <c r="BK102" s="567">
        <f>IF(AND(YEAR(BK$3)=YEAR('Rent Roll'!$C32),MONTH(BK$3)=MONTH('Rent Roll'!$C32)),(BK$4-DAY('Rent Roll'!$C32)+1)/BK$4,IF(AND(YEAR(BK$3)=YEAR('Rent Roll'!$D32),MONTH(BK$3)=MONTH('Rent Roll'!$D32)),DAY('Rent Roll'!$D32)/BK$4,BK58))</f>
        <v>0</v>
      </c>
      <c r="BL102" s="567">
        <f>IF(AND(YEAR(BL$3)=YEAR('Rent Roll'!$C32),MONTH(BL$3)=MONTH('Rent Roll'!$C32)),(BL$4-DAY('Rent Roll'!$C32)+1)/BL$4,IF(AND(YEAR(BL$3)=YEAR('Rent Roll'!$D32),MONTH(BL$3)=MONTH('Rent Roll'!$D32)),DAY('Rent Roll'!$D32)/BL$4,BL58))</f>
        <v>0</v>
      </c>
      <c r="BM102" s="567">
        <f>IF(AND(YEAR(BM$3)=YEAR('Rent Roll'!$C32),MONTH(BM$3)=MONTH('Rent Roll'!$C32)),(BM$4-DAY('Rent Roll'!$C32)+1)/BM$4,IF(AND(YEAR(BM$3)=YEAR('Rent Roll'!$D32),MONTH(BM$3)=MONTH('Rent Roll'!$D32)),DAY('Rent Roll'!$D32)/BM$4,BM58))</f>
        <v>0</v>
      </c>
      <c r="BN102" s="767">
        <f>IF(AND(YEAR(BN$3)=YEAR('Rent Roll'!$C32),MONTH(BN$3)=MONTH('Rent Roll'!$C32)),(BN$4-DAY('Rent Roll'!$C32)+1)/BN$4,IF(AND(YEAR(BN$3)=YEAR('Rent Roll'!$D32),MONTH(BN$3)=MONTH('Rent Roll'!$D32)),DAY('Rent Roll'!$D32)/BN$4,BN58))</f>
        <v>0</v>
      </c>
      <c r="BO102" s="768">
        <f>IF(AND(YEAR(BO$3)=YEAR('Rent Roll'!$C32),MONTH(BO$3)=MONTH('Rent Roll'!$C32)),(BO$4-DAY('Rent Roll'!$C32)+1)/BO$4,IF(AND(YEAR(BO$3)=YEAR('Rent Roll'!$D32),MONTH(BO$3)=MONTH('Rent Roll'!$D32)),DAY('Rent Roll'!$D32)/BO$4,BO58))</f>
        <v>0</v>
      </c>
      <c r="BP102" s="567">
        <f>IF(AND(YEAR(BP$3)=YEAR('Rent Roll'!$C32),MONTH(BP$3)=MONTH('Rent Roll'!$C32)),(BP$4-DAY('Rent Roll'!$C32)+1)/BP$4,IF(AND(YEAR(BP$3)=YEAR('Rent Roll'!$D32),MONTH(BP$3)=MONTH('Rent Roll'!$D32)),DAY('Rent Roll'!$D32)/BP$4,BP58))</f>
        <v>0</v>
      </c>
      <c r="BQ102" s="567">
        <f>IF(AND(YEAR(BQ$3)=YEAR('Rent Roll'!$C32),MONTH(BQ$3)=MONTH('Rent Roll'!$C32)),(BQ$4-DAY('Rent Roll'!$C32)+1)/BQ$4,IF(AND(YEAR(BQ$3)=YEAR('Rent Roll'!$D32),MONTH(BQ$3)=MONTH('Rent Roll'!$D32)),DAY('Rent Roll'!$D32)/BQ$4,BQ58))</f>
        <v>0</v>
      </c>
      <c r="BR102" s="567">
        <f>IF(AND(YEAR(BR$3)=YEAR('Rent Roll'!$C32),MONTH(BR$3)=MONTH('Rent Roll'!$C32)),(BR$4-DAY('Rent Roll'!$C32)+1)/BR$4,IF(AND(YEAR(BR$3)=YEAR('Rent Roll'!$D32),MONTH(BR$3)=MONTH('Rent Roll'!$D32)),DAY('Rent Roll'!$D32)/BR$4,BR58))</f>
        <v>0</v>
      </c>
      <c r="BS102" s="567">
        <f>IF(AND(YEAR(BS$3)=YEAR('Rent Roll'!$C32),MONTH(BS$3)=MONTH('Rent Roll'!$C32)),(BS$4-DAY('Rent Roll'!$C32)+1)/BS$4,IF(AND(YEAR(BS$3)=YEAR('Rent Roll'!$D32),MONTH(BS$3)=MONTH('Rent Roll'!$D32)),DAY('Rent Roll'!$D32)/BS$4,BS58))</f>
        <v>0</v>
      </c>
      <c r="BT102" s="567">
        <f>IF(AND(YEAR(BT$3)=YEAR('Rent Roll'!$C32),MONTH(BT$3)=MONTH('Rent Roll'!$C32)),(BT$4-DAY('Rent Roll'!$C32)+1)/BT$4,IF(AND(YEAR(BT$3)=YEAR('Rent Roll'!$D32),MONTH(BT$3)=MONTH('Rent Roll'!$D32)),DAY('Rent Roll'!$D32)/BT$4,BT58))</f>
        <v>0</v>
      </c>
      <c r="BU102" s="567">
        <f>IF(AND(YEAR(BU$3)=YEAR('Rent Roll'!$C32),MONTH(BU$3)=MONTH('Rent Roll'!$C32)),(BU$4-DAY('Rent Roll'!$C32)+1)/BU$4,IF(AND(YEAR(BU$3)=YEAR('Rent Roll'!$D32),MONTH(BU$3)=MONTH('Rent Roll'!$D32)),DAY('Rent Roll'!$D32)/BU$4,BU58))</f>
        <v>0</v>
      </c>
      <c r="BV102" s="567">
        <f>IF(AND(YEAR(BV$3)=YEAR('Rent Roll'!$C32),MONTH(BV$3)=MONTH('Rent Roll'!$C32)),(BV$4-DAY('Rent Roll'!$C32)+1)/BV$4,IF(AND(YEAR(BV$3)=YEAR('Rent Roll'!$D32),MONTH(BV$3)=MONTH('Rent Roll'!$D32)),DAY('Rent Roll'!$D32)/BV$4,BV58))</f>
        <v>0</v>
      </c>
      <c r="BW102" s="567">
        <f>IF(AND(YEAR(BW$3)=YEAR('Rent Roll'!$C32),MONTH(BW$3)=MONTH('Rent Roll'!$C32)),(BW$4-DAY('Rent Roll'!$C32)+1)/BW$4,IF(AND(YEAR(BW$3)=YEAR('Rent Roll'!$D32),MONTH(BW$3)=MONTH('Rent Roll'!$D32)),DAY('Rent Roll'!$D32)/BW$4,BW58))</f>
        <v>0</v>
      </c>
      <c r="BX102" s="567">
        <f>IF(AND(YEAR(BX$3)=YEAR('Rent Roll'!$C32),MONTH(BX$3)=MONTH('Rent Roll'!$C32)),(BX$4-DAY('Rent Roll'!$C32)+1)/BX$4,IF(AND(YEAR(BX$3)=YEAR('Rent Roll'!$D32),MONTH(BX$3)=MONTH('Rent Roll'!$D32)),DAY('Rent Roll'!$D32)/BX$4,BX58))</f>
        <v>0</v>
      </c>
      <c r="BY102" s="567">
        <f>IF(AND(YEAR(BY$3)=YEAR('Rent Roll'!$C32),MONTH(BY$3)=MONTH('Rent Roll'!$C32)),(BY$4-DAY('Rent Roll'!$C32)+1)/BY$4,IF(AND(YEAR(BY$3)=YEAR('Rent Roll'!$D32),MONTH(BY$3)=MONTH('Rent Roll'!$D32)),DAY('Rent Roll'!$D32)/BY$4,BY58))</f>
        <v>0</v>
      </c>
      <c r="BZ102" s="767">
        <f>IF(AND(YEAR(BZ$3)=YEAR('Rent Roll'!$C32),MONTH(BZ$3)=MONTH('Rent Roll'!$C32)),(BZ$4-DAY('Rent Roll'!$C32)+1)/BZ$4,IF(AND(YEAR(BZ$3)=YEAR('Rent Roll'!$D32),MONTH(BZ$3)=MONTH('Rent Roll'!$D32)),DAY('Rent Roll'!$D32)/BZ$4,BZ58))</f>
        <v>0</v>
      </c>
      <c r="CA102" s="768">
        <f>IF(AND(YEAR(CA$3)=YEAR('Rent Roll'!$C32),MONTH(CA$3)=MONTH('Rent Roll'!$C32)),(CA$4-DAY('Rent Roll'!$C32)+1)/CA$4,IF(AND(YEAR(CA$3)=YEAR('Rent Roll'!$D32),MONTH(CA$3)=MONTH('Rent Roll'!$D32)),DAY('Rent Roll'!$D32)/CA$4,CA58))</f>
        <v>0</v>
      </c>
      <c r="CB102" s="567">
        <f>IF(AND(YEAR(CB$3)=YEAR('Rent Roll'!$C32),MONTH(CB$3)=MONTH('Rent Roll'!$C32)),(CB$4-DAY('Rent Roll'!$C32)+1)/CB$4,IF(AND(YEAR(CB$3)=YEAR('Rent Roll'!$D32),MONTH(CB$3)=MONTH('Rent Roll'!$D32)),DAY('Rent Roll'!$D32)/CB$4,CB58))</f>
        <v>0</v>
      </c>
      <c r="CC102" s="567">
        <f>IF(AND(YEAR(CC$3)=YEAR('Rent Roll'!$C32),MONTH(CC$3)=MONTH('Rent Roll'!$C32)),(CC$4-DAY('Rent Roll'!$C32)+1)/CC$4,IF(AND(YEAR(CC$3)=YEAR('Rent Roll'!$D32),MONTH(CC$3)=MONTH('Rent Roll'!$D32)),DAY('Rent Roll'!$D32)/CC$4,CC58))</f>
        <v>0</v>
      </c>
      <c r="CD102" s="567">
        <f>IF(AND(YEAR(CD$3)=YEAR('Rent Roll'!$C32),MONTH(CD$3)=MONTH('Rent Roll'!$C32)),(CD$4-DAY('Rent Roll'!$C32)+1)/CD$4,IF(AND(YEAR(CD$3)=YEAR('Rent Roll'!$D32),MONTH(CD$3)=MONTH('Rent Roll'!$D32)),DAY('Rent Roll'!$D32)/CD$4,CD58))</f>
        <v>0</v>
      </c>
      <c r="CE102" s="567">
        <f>IF(AND(YEAR(CE$3)=YEAR('Rent Roll'!$C32),MONTH(CE$3)=MONTH('Rent Roll'!$C32)),(CE$4-DAY('Rent Roll'!$C32)+1)/CE$4,IF(AND(YEAR(CE$3)=YEAR('Rent Roll'!$D32),MONTH(CE$3)=MONTH('Rent Roll'!$D32)),DAY('Rent Roll'!$D32)/CE$4,CE58))</f>
        <v>0</v>
      </c>
      <c r="CF102" s="567">
        <f>IF(AND(YEAR(CF$3)=YEAR('Rent Roll'!$C32),MONTH(CF$3)=MONTH('Rent Roll'!$C32)),(CF$4-DAY('Rent Roll'!$C32)+1)/CF$4,IF(AND(YEAR(CF$3)=YEAR('Rent Roll'!$D32),MONTH(CF$3)=MONTH('Rent Roll'!$D32)),DAY('Rent Roll'!$D32)/CF$4,CF58))</f>
        <v>0</v>
      </c>
      <c r="CG102" s="567">
        <f>IF(AND(YEAR(CG$3)=YEAR('Rent Roll'!$C32),MONTH(CG$3)=MONTH('Rent Roll'!$C32)),(CG$4-DAY('Rent Roll'!$C32)+1)/CG$4,IF(AND(YEAR(CG$3)=YEAR('Rent Roll'!$D32),MONTH(CG$3)=MONTH('Rent Roll'!$D32)),DAY('Rent Roll'!$D32)/CG$4,CG58))</f>
        <v>0</v>
      </c>
      <c r="CH102" s="567">
        <f>IF(AND(YEAR(CH$3)=YEAR('Rent Roll'!$C32),MONTH(CH$3)=MONTH('Rent Roll'!$C32)),(CH$4-DAY('Rent Roll'!$C32)+1)/CH$4,IF(AND(YEAR(CH$3)=YEAR('Rent Roll'!$D32),MONTH(CH$3)=MONTH('Rent Roll'!$D32)),DAY('Rent Roll'!$D32)/CH$4,CH58))</f>
        <v>0</v>
      </c>
      <c r="CI102" s="567">
        <f>IF(AND(YEAR(CI$3)=YEAR('Rent Roll'!$C32),MONTH(CI$3)=MONTH('Rent Roll'!$C32)),(CI$4-DAY('Rent Roll'!$C32)+1)/CI$4,IF(AND(YEAR(CI$3)=YEAR('Rent Roll'!$D32),MONTH(CI$3)=MONTH('Rent Roll'!$D32)),DAY('Rent Roll'!$D32)/CI$4,CI58))</f>
        <v>0</v>
      </c>
      <c r="CJ102" s="567">
        <f>IF(AND(YEAR(CJ$3)=YEAR('Rent Roll'!$C32),MONTH(CJ$3)=MONTH('Rent Roll'!$C32)),(CJ$4-DAY('Rent Roll'!$C32)+1)/CJ$4,IF(AND(YEAR(CJ$3)=YEAR('Rent Roll'!$D32),MONTH(CJ$3)=MONTH('Rent Roll'!$D32)),DAY('Rent Roll'!$D32)/CJ$4,CJ58))</f>
        <v>0</v>
      </c>
      <c r="CK102" s="567">
        <f>IF(AND(YEAR(CK$3)=YEAR('Rent Roll'!$C32),MONTH(CK$3)=MONTH('Rent Roll'!$C32)),(CK$4-DAY('Rent Roll'!$C32)+1)/CK$4,IF(AND(YEAR(CK$3)=YEAR('Rent Roll'!$D32),MONTH(CK$3)=MONTH('Rent Roll'!$D32)),DAY('Rent Roll'!$D32)/CK$4,CK58))</f>
        <v>0</v>
      </c>
      <c r="CL102" s="767">
        <f>IF(AND(YEAR(CL$3)=YEAR('Rent Roll'!$C32),MONTH(CL$3)=MONTH('Rent Roll'!$C32)),(CL$4-DAY('Rent Roll'!$C32)+1)/CL$4,IF(AND(YEAR(CL$3)=YEAR('Rent Roll'!$D32),MONTH(CL$3)=MONTH('Rent Roll'!$D32)),DAY('Rent Roll'!$D32)/CL$4,CL58))</f>
        <v>0</v>
      </c>
      <c r="CM102" s="768">
        <f>IF(AND(YEAR(CM$3)=YEAR('Rent Roll'!$C32),MONTH(CM$3)=MONTH('Rent Roll'!$C32)),(CM$4-DAY('Rent Roll'!$C32)+1)/CM$4,IF(AND(YEAR(CM$3)=YEAR('Rent Roll'!$D32),MONTH(CM$3)=MONTH('Rent Roll'!$D32)),DAY('Rent Roll'!$D32)/CM$4,CM58))</f>
        <v>0</v>
      </c>
      <c r="CN102" s="567">
        <f>IF(AND(YEAR(CN$3)=YEAR('Rent Roll'!$C32),MONTH(CN$3)=MONTH('Rent Roll'!$C32)),(CN$4-DAY('Rent Roll'!$C32)+1)/CN$4,IF(AND(YEAR(CN$3)=YEAR('Rent Roll'!$D32),MONTH(CN$3)=MONTH('Rent Roll'!$D32)),DAY('Rent Roll'!$D32)/CN$4,CN58))</f>
        <v>0</v>
      </c>
      <c r="CO102" s="567">
        <f>IF(AND(YEAR(CO$3)=YEAR('Rent Roll'!$C32),MONTH(CO$3)=MONTH('Rent Roll'!$C32)),(CO$4-DAY('Rent Roll'!$C32)+1)/CO$4,IF(AND(YEAR(CO$3)=YEAR('Rent Roll'!$D32),MONTH(CO$3)=MONTH('Rent Roll'!$D32)),DAY('Rent Roll'!$D32)/CO$4,CO58))</f>
        <v>0</v>
      </c>
      <c r="CP102" s="567">
        <f>IF(AND(YEAR(CP$3)=YEAR('Rent Roll'!$C32),MONTH(CP$3)=MONTH('Rent Roll'!$C32)),(CP$4-DAY('Rent Roll'!$C32)+1)/CP$4,IF(AND(YEAR(CP$3)=YEAR('Rent Roll'!$D32),MONTH(CP$3)=MONTH('Rent Roll'!$D32)),DAY('Rent Roll'!$D32)/CP$4,CP58))</f>
        <v>0</v>
      </c>
      <c r="CQ102" s="567">
        <f>IF(AND(YEAR(CQ$3)=YEAR('Rent Roll'!$C32),MONTH(CQ$3)=MONTH('Rent Roll'!$C32)),(CQ$4-DAY('Rent Roll'!$C32)+1)/CQ$4,IF(AND(YEAR(CQ$3)=YEAR('Rent Roll'!$D32),MONTH(CQ$3)=MONTH('Rent Roll'!$D32)),DAY('Rent Roll'!$D32)/CQ$4,CQ58))</f>
        <v>0</v>
      </c>
      <c r="CR102" s="567">
        <f>IF(AND(YEAR(CR$3)=YEAR('Rent Roll'!$C32),MONTH(CR$3)=MONTH('Rent Roll'!$C32)),(CR$4-DAY('Rent Roll'!$C32)+1)/CR$4,IF(AND(YEAR(CR$3)=YEAR('Rent Roll'!$D32),MONTH(CR$3)=MONTH('Rent Roll'!$D32)),DAY('Rent Roll'!$D32)/CR$4,CR58))</f>
        <v>0</v>
      </c>
      <c r="CS102" s="567">
        <f>IF(AND(YEAR(CS$3)=YEAR('Rent Roll'!$C32),MONTH(CS$3)=MONTH('Rent Roll'!$C32)),(CS$4-DAY('Rent Roll'!$C32)+1)/CS$4,IF(AND(YEAR(CS$3)=YEAR('Rent Roll'!$D32),MONTH(CS$3)=MONTH('Rent Roll'!$D32)),DAY('Rent Roll'!$D32)/CS$4,CS58))</f>
        <v>0</v>
      </c>
      <c r="CT102" s="567">
        <f>IF(AND(YEAR(CT$3)=YEAR('Rent Roll'!$C32),MONTH(CT$3)=MONTH('Rent Roll'!$C32)),(CT$4-DAY('Rent Roll'!$C32)+1)/CT$4,IF(AND(YEAR(CT$3)=YEAR('Rent Roll'!$D32),MONTH(CT$3)=MONTH('Rent Roll'!$D32)),DAY('Rent Roll'!$D32)/CT$4,CT58))</f>
        <v>0</v>
      </c>
      <c r="CU102" s="567">
        <f>IF(AND(YEAR(CU$3)=YEAR('Rent Roll'!$C32),MONTH(CU$3)=MONTH('Rent Roll'!$C32)),(CU$4-DAY('Rent Roll'!$C32)+1)/CU$4,IF(AND(YEAR(CU$3)=YEAR('Rent Roll'!$D32),MONTH(CU$3)=MONTH('Rent Roll'!$D32)),DAY('Rent Roll'!$D32)/CU$4,CU58))</f>
        <v>0</v>
      </c>
      <c r="CV102" s="567">
        <f>IF(AND(YEAR(CV$3)=YEAR('Rent Roll'!$C32),MONTH(CV$3)=MONTH('Rent Roll'!$C32)),(CV$4-DAY('Rent Roll'!$C32)+1)/CV$4,IF(AND(YEAR(CV$3)=YEAR('Rent Roll'!$D32),MONTH(CV$3)=MONTH('Rent Roll'!$D32)),DAY('Rent Roll'!$D32)/CV$4,CV58))</f>
        <v>0</v>
      </c>
      <c r="CW102" s="567">
        <f>IF(AND(YEAR(CW$3)=YEAR('Rent Roll'!$C32),MONTH(CW$3)=MONTH('Rent Roll'!$C32)),(CW$4-DAY('Rent Roll'!$C32)+1)/CW$4,IF(AND(YEAR(CW$3)=YEAR('Rent Roll'!$D32),MONTH(CW$3)=MONTH('Rent Roll'!$D32)),DAY('Rent Roll'!$D32)/CW$4,CW58))</f>
        <v>0</v>
      </c>
      <c r="CX102" s="767">
        <f>IF(AND(YEAR(CX$3)=YEAR('Rent Roll'!$C32),MONTH(CX$3)=MONTH('Rent Roll'!$C32)),(CX$4-DAY('Rent Roll'!$C32)+1)/CX$4,IF(AND(YEAR(CX$3)=YEAR('Rent Roll'!$D32),MONTH(CX$3)=MONTH('Rent Roll'!$D32)),DAY('Rent Roll'!$D32)/CX$4,CX58))</f>
        <v>0</v>
      </c>
      <c r="CY102" s="768">
        <f>IF(AND(YEAR(CY$3)=YEAR('Rent Roll'!$C32),MONTH(CY$3)=MONTH('Rent Roll'!$C32)),(CY$4-DAY('Rent Roll'!$C32)+1)/CY$4,IF(AND(YEAR(CY$3)=YEAR('Rent Roll'!$D32),MONTH(CY$3)=MONTH('Rent Roll'!$D32)),DAY('Rent Roll'!$D32)/CY$4,CY58))</f>
        <v>0</v>
      </c>
      <c r="CZ102" s="567">
        <f>IF(AND(YEAR(CZ$3)=YEAR('Rent Roll'!$C32),MONTH(CZ$3)=MONTH('Rent Roll'!$C32)),(CZ$4-DAY('Rent Roll'!$C32)+1)/CZ$4,IF(AND(YEAR(CZ$3)=YEAR('Rent Roll'!$D32),MONTH(CZ$3)=MONTH('Rent Roll'!$D32)),DAY('Rent Roll'!$D32)/CZ$4,CZ58))</f>
        <v>0</v>
      </c>
      <c r="DA102" s="567">
        <f>IF(AND(YEAR(DA$3)=YEAR('Rent Roll'!$C32),MONTH(DA$3)=MONTH('Rent Roll'!$C32)),(DA$4-DAY('Rent Roll'!$C32)+1)/DA$4,IF(AND(YEAR(DA$3)=YEAR('Rent Roll'!$D32),MONTH(DA$3)=MONTH('Rent Roll'!$D32)),DAY('Rent Roll'!$D32)/DA$4,DA58))</f>
        <v>0</v>
      </c>
      <c r="DB102" s="567">
        <f>IF(AND(YEAR(DB$3)=YEAR('Rent Roll'!$C32),MONTH(DB$3)=MONTH('Rent Roll'!$C32)),(DB$4-DAY('Rent Roll'!$C32)+1)/DB$4,IF(AND(YEAR(DB$3)=YEAR('Rent Roll'!$D32),MONTH(DB$3)=MONTH('Rent Roll'!$D32)),DAY('Rent Roll'!$D32)/DB$4,DB58))</f>
        <v>0</v>
      </c>
      <c r="DC102" s="567">
        <f>IF(AND(YEAR(DC$3)=YEAR('Rent Roll'!$C32),MONTH(DC$3)=MONTH('Rent Roll'!$C32)),(DC$4-DAY('Rent Roll'!$C32)+1)/DC$4,IF(AND(YEAR(DC$3)=YEAR('Rent Roll'!$D32),MONTH(DC$3)=MONTH('Rent Roll'!$D32)),DAY('Rent Roll'!$D32)/DC$4,DC58))</f>
        <v>0</v>
      </c>
      <c r="DD102" s="567">
        <f>IF(AND(YEAR(DD$3)=YEAR('Rent Roll'!$C32),MONTH(DD$3)=MONTH('Rent Roll'!$C32)),(DD$4-DAY('Rent Roll'!$C32)+1)/DD$4,IF(AND(YEAR(DD$3)=YEAR('Rent Roll'!$D32),MONTH(DD$3)=MONTH('Rent Roll'!$D32)),DAY('Rent Roll'!$D32)/DD$4,DD58))</f>
        <v>0</v>
      </c>
      <c r="DE102" s="567">
        <f>IF(AND(YEAR(DE$3)=YEAR('Rent Roll'!$C32),MONTH(DE$3)=MONTH('Rent Roll'!$C32)),(DE$4-DAY('Rent Roll'!$C32)+1)/DE$4,IF(AND(YEAR(DE$3)=YEAR('Rent Roll'!$D32),MONTH(DE$3)=MONTH('Rent Roll'!$D32)),DAY('Rent Roll'!$D32)/DE$4,DE58))</f>
        <v>0</v>
      </c>
      <c r="DF102" s="567">
        <f>IF(AND(YEAR(DF$3)=YEAR('Rent Roll'!$C32),MONTH(DF$3)=MONTH('Rent Roll'!$C32)),(DF$4-DAY('Rent Roll'!$C32)+1)/DF$4,IF(AND(YEAR(DF$3)=YEAR('Rent Roll'!$D32),MONTH(DF$3)=MONTH('Rent Roll'!$D32)),DAY('Rent Roll'!$D32)/DF$4,DF58))</f>
        <v>0</v>
      </c>
      <c r="DG102" s="567">
        <f>IF(AND(YEAR(DG$3)=YEAR('Rent Roll'!$C32),MONTH(DG$3)=MONTH('Rent Roll'!$C32)),(DG$4-DAY('Rent Roll'!$C32)+1)/DG$4,IF(AND(YEAR(DG$3)=YEAR('Rent Roll'!$D32),MONTH(DG$3)=MONTH('Rent Roll'!$D32)),DAY('Rent Roll'!$D32)/DG$4,DG58))</f>
        <v>0</v>
      </c>
      <c r="DH102" s="567">
        <f>IF(AND(YEAR(DH$3)=YEAR('Rent Roll'!$C32),MONTH(DH$3)=MONTH('Rent Roll'!$C32)),(DH$4-DAY('Rent Roll'!$C32)+1)/DH$4,IF(AND(YEAR(DH$3)=YEAR('Rent Roll'!$D32),MONTH(DH$3)=MONTH('Rent Roll'!$D32)),DAY('Rent Roll'!$D32)/DH$4,DH58))</f>
        <v>0</v>
      </c>
      <c r="DI102" s="567">
        <f>IF(AND(YEAR(DI$3)=YEAR('Rent Roll'!$C32),MONTH(DI$3)=MONTH('Rent Roll'!$C32)),(DI$4-DAY('Rent Roll'!$C32)+1)/DI$4,IF(AND(YEAR(DI$3)=YEAR('Rent Roll'!$D32),MONTH(DI$3)=MONTH('Rent Roll'!$D32)),DAY('Rent Roll'!$D32)/DI$4,DI58))</f>
        <v>0</v>
      </c>
      <c r="DJ102" s="767">
        <f>IF(AND(YEAR(DJ$3)=YEAR('Rent Roll'!$C32),MONTH(DJ$3)=MONTH('Rent Roll'!$C32)),(DJ$4-DAY('Rent Roll'!$C32)+1)/DJ$4,IF(AND(YEAR(DJ$3)=YEAR('Rent Roll'!$D32),MONTH(DJ$3)=MONTH('Rent Roll'!$D32)),DAY('Rent Roll'!$D32)/DJ$4,DJ58))</f>
        <v>0</v>
      </c>
      <c r="DK102" s="768">
        <f>IF(AND(YEAR(DK$3)=YEAR('Rent Roll'!$C32),MONTH(DK$3)=MONTH('Rent Roll'!$C32)),(DK$4-DAY('Rent Roll'!$C32)+1)/DK$4,IF(AND(YEAR(DK$3)=YEAR('Rent Roll'!$D32),MONTH(DK$3)=MONTH('Rent Roll'!$D32)),DAY('Rent Roll'!$D32)/DK$4,DK58))</f>
        <v>0</v>
      </c>
      <c r="DL102" s="567">
        <f>IF(AND(YEAR(DL$3)=YEAR('Rent Roll'!$C32),MONTH(DL$3)=MONTH('Rent Roll'!$C32)),(DL$4-DAY('Rent Roll'!$C32)+1)/DL$4,IF(AND(YEAR(DL$3)=YEAR('Rent Roll'!$D32),MONTH(DL$3)=MONTH('Rent Roll'!$D32)),DAY('Rent Roll'!$D32)/DL$4,DL58))</f>
        <v>0</v>
      </c>
      <c r="DM102" s="567">
        <f>IF(AND(YEAR(DM$3)=YEAR('Rent Roll'!$C32),MONTH(DM$3)=MONTH('Rent Roll'!$C32)),(DM$4-DAY('Rent Roll'!$C32)+1)/DM$4,IF(AND(YEAR(DM$3)=YEAR('Rent Roll'!$D32),MONTH(DM$3)=MONTH('Rent Roll'!$D32)),DAY('Rent Roll'!$D32)/DM$4,DM58))</f>
        <v>0</v>
      </c>
      <c r="DN102" s="567">
        <f>IF(AND(YEAR(DN$3)=YEAR('Rent Roll'!$C32),MONTH(DN$3)=MONTH('Rent Roll'!$C32)),(DN$4-DAY('Rent Roll'!$C32)+1)/DN$4,IF(AND(YEAR(DN$3)=YEAR('Rent Roll'!$D32),MONTH(DN$3)=MONTH('Rent Roll'!$D32)),DAY('Rent Roll'!$D32)/DN$4,DN58))</f>
        <v>0</v>
      </c>
      <c r="DO102" s="567">
        <f>IF(AND(YEAR(DO$3)=YEAR('Rent Roll'!$C32),MONTH(DO$3)=MONTH('Rent Roll'!$C32)),(DO$4-DAY('Rent Roll'!$C32)+1)/DO$4,IF(AND(YEAR(DO$3)=YEAR('Rent Roll'!$D32),MONTH(DO$3)=MONTH('Rent Roll'!$D32)),DAY('Rent Roll'!$D32)/DO$4,DO58))</f>
        <v>0</v>
      </c>
      <c r="DP102" s="567">
        <f>IF(AND(YEAR(DP$3)=YEAR('Rent Roll'!$C32),MONTH(DP$3)=MONTH('Rent Roll'!$C32)),(DP$4-DAY('Rent Roll'!$C32)+1)/DP$4,IF(AND(YEAR(DP$3)=YEAR('Rent Roll'!$D32),MONTH(DP$3)=MONTH('Rent Roll'!$D32)),DAY('Rent Roll'!$D32)/DP$4,DP58))</f>
        <v>0</v>
      </c>
      <c r="DQ102" s="567">
        <f>IF(AND(YEAR(DQ$3)=YEAR('Rent Roll'!$C32),MONTH(DQ$3)=MONTH('Rent Roll'!$C32)),(DQ$4-DAY('Rent Roll'!$C32)+1)/DQ$4,IF(AND(YEAR(DQ$3)=YEAR('Rent Roll'!$D32),MONTH(DQ$3)=MONTH('Rent Roll'!$D32)),DAY('Rent Roll'!$D32)/DQ$4,DQ58))</f>
        <v>0</v>
      </c>
      <c r="DR102" s="567">
        <f>IF(AND(YEAR(DR$3)=YEAR('Rent Roll'!$C32),MONTH(DR$3)=MONTH('Rent Roll'!$C32)),(DR$4-DAY('Rent Roll'!$C32)+1)/DR$4,IF(AND(YEAR(DR$3)=YEAR('Rent Roll'!$D32),MONTH(DR$3)=MONTH('Rent Roll'!$D32)),DAY('Rent Roll'!$D32)/DR$4,DR58))</f>
        <v>0</v>
      </c>
      <c r="DS102" s="567">
        <f>IF(AND(YEAR(DS$3)=YEAR('Rent Roll'!$C32),MONTH(DS$3)=MONTH('Rent Roll'!$C32)),(DS$4-DAY('Rent Roll'!$C32)+1)/DS$4,IF(AND(YEAR(DS$3)=YEAR('Rent Roll'!$D32),MONTH(DS$3)=MONTH('Rent Roll'!$D32)),DAY('Rent Roll'!$D32)/DS$4,DS58))</f>
        <v>0</v>
      </c>
      <c r="DT102" s="567">
        <f>IF(AND(YEAR(DT$3)=YEAR('Rent Roll'!$C32),MONTH(DT$3)=MONTH('Rent Roll'!$C32)),(DT$4-DAY('Rent Roll'!$C32)+1)/DT$4,IF(AND(YEAR(DT$3)=YEAR('Rent Roll'!$D32),MONTH(DT$3)=MONTH('Rent Roll'!$D32)),DAY('Rent Roll'!$D32)/DT$4,DT58))</f>
        <v>0</v>
      </c>
      <c r="DU102" s="567">
        <f>IF(AND(YEAR(DU$3)=YEAR('Rent Roll'!$C32),MONTH(DU$3)=MONTH('Rent Roll'!$C32)),(DU$4-DAY('Rent Roll'!$C32)+1)/DU$4,IF(AND(YEAR(DU$3)=YEAR('Rent Roll'!$D32),MONTH(DU$3)=MONTH('Rent Roll'!$D32)),DAY('Rent Roll'!$D32)/DU$4,DU58))</f>
        <v>0</v>
      </c>
      <c r="DV102" s="567">
        <f>IF(AND(YEAR(DV$3)=YEAR('Rent Roll'!$C32),MONTH(DV$3)=MONTH('Rent Roll'!$C32)),(DV$4-DAY('Rent Roll'!$C32)+1)/DV$4,IF(AND(YEAR(DV$3)=YEAR('Rent Roll'!$D32),MONTH(DV$3)=MONTH('Rent Roll'!$D32)),DAY('Rent Roll'!$D32)/DV$4,DV58))</f>
        <v>0</v>
      </c>
    </row>
    <row r="103" spans="1:126" s="563" customFormat="1" ht="12" customHeight="1" outlineLevel="1" x14ac:dyDescent="0.4">
      <c r="A103" s="730"/>
      <c r="B103" s="564">
        <f>'Rent Roll'!$B33</f>
        <v>0</v>
      </c>
      <c r="C103" s="565"/>
      <c r="D103" s="565"/>
      <c r="E103" s="566"/>
      <c r="F103" s="778">
        <f>IF(AND(YEAR(F$3)=YEAR('Rent Roll'!$C33),MONTH(F$3)=MONTH('Rent Roll'!$C33)),(F$4-DAY('Rent Roll'!$C33)+1)/F$4,IF(AND(YEAR(F$3)=YEAR('Rent Roll'!$D33),MONTH(F$3)=MONTH('Rent Roll'!$D33)),DAY('Rent Roll'!$D33)/F$4,F59))</f>
        <v>0</v>
      </c>
      <c r="G103" s="768">
        <f>IF(AND(YEAR(G$3)=YEAR('Rent Roll'!$C33),MONTH(G$3)=MONTH('Rent Roll'!$C33)),(G$4-DAY('Rent Roll'!$C33)+1)/G$4,IF(AND(YEAR(G$3)=YEAR('Rent Roll'!$D33),MONTH(G$3)=MONTH('Rent Roll'!$D33)),DAY('Rent Roll'!$D33)/G$4,G59))</f>
        <v>0</v>
      </c>
      <c r="H103" s="567">
        <f>IF(AND(YEAR(H$3)=YEAR('Rent Roll'!$C33),MONTH(H$3)=MONTH('Rent Roll'!$C33)),(H$4-DAY('Rent Roll'!$C33)+1)/H$4,IF(AND(YEAR(H$3)=YEAR('Rent Roll'!$D33),MONTH(H$3)=MONTH('Rent Roll'!$D33)),DAY('Rent Roll'!$D33)/H$4,H59))</f>
        <v>0</v>
      </c>
      <c r="I103" s="567">
        <f>IF(AND(YEAR(I$3)=YEAR('Rent Roll'!$C33),MONTH(I$3)=MONTH('Rent Roll'!$C33)),(I$4-DAY('Rent Roll'!$C33)+1)/I$4,IF(AND(YEAR(I$3)=YEAR('Rent Roll'!$D33),MONTH(I$3)=MONTH('Rent Roll'!$D33)),DAY('Rent Roll'!$D33)/I$4,I59))</f>
        <v>0</v>
      </c>
      <c r="J103" s="567">
        <f>IF(AND(YEAR(J$3)=YEAR('Rent Roll'!$C33),MONTH(J$3)=MONTH('Rent Roll'!$C33)),(J$4-DAY('Rent Roll'!$C33)+1)/J$4,IF(AND(YEAR(J$3)=YEAR('Rent Roll'!$D33),MONTH(J$3)=MONTH('Rent Roll'!$D33)),DAY('Rent Roll'!$D33)/J$4,J59))</f>
        <v>0</v>
      </c>
      <c r="K103" s="567">
        <f>IF(AND(YEAR(K$3)=YEAR('Rent Roll'!$C33),MONTH(K$3)=MONTH('Rent Roll'!$C33)),(K$4-DAY('Rent Roll'!$C33)+1)/K$4,IF(AND(YEAR(K$3)=YEAR('Rent Roll'!$D33),MONTH(K$3)=MONTH('Rent Roll'!$D33)),DAY('Rent Roll'!$D33)/K$4,K59))</f>
        <v>0</v>
      </c>
      <c r="L103" s="567">
        <f>IF(AND(YEAR(L$3)=YEAR('Rent Roll'!$C33),MONTH(L$3)=MONTH('Rent Roll'!$C33)),(L$4-DAY('Rent Roll'!$C33)+1)/L$4,IF(AND(YEAR(L$3)=YEAR('Rent Roll'!$D33),MONTH(L$3)=MONTH('Rent Roll'!$D33)),DAY('Rent Roll'!$D33)/L$4,L59))</f>
        <v>0</v>
      </c>
      <c r="M103" s="567">
        <f>IF(AND(YEAR(M$3)=YEAR('Rent Roll'!$C33),MONTH(M$3)=MONTH('Rent Roll'!$C33)),(M$4-DAY('Rent Roll'!$C33)+1)/M$4,IF(AND(YEAR(M$3)=YEAR('Rent Roll'!$D33),MONTH(M$3)=MONTH('Rent Roll'!$D33)),DAY('Rent Roll'!$D33)/M$4,M59))</f>
        <v>0</v>
      </c>
      <c r="N103" s="567">
        <f>IF(AND(YEAR(N$3)=YEAR('Rent Roll'!$C33),MONTH(N$3)=MONTH('Rent Roll'!$C33)),(N$4-DAY('Rent Roll'!$C33)+1)/N$4,IF(AND(YEAR(N$3)=YEAR('Rent Roll'!$D33),MONTH(N$3)=MONTH('Rent Roll'!$D33)),DAY('Rent Roll'!$D33)/N$4,N59))</f>
        <v>0</v>
      </c>
      <c r="O103" s="567">
        <f>IF(AND(YEAR(O$3)=YEAR('Rent Roll'!$C33),MONTH(O$3)=MONTH('Rent Roll'!$C33)),(O$4-DAY('Rent Roll'!$C33)+1)/O$4,IF(AND(YEAR(O$3)=YEAR('Rent Roll'!$D33),MONTH(O$3)=MONTH('Rent Roll'!$D33)),DAY('Rent Roll'!$D33)/O$4,O59))</f>
        <v>0</v>
      </c>
      <c r="P103" s="567">
        <f>IF(AND(YEAR(P$3)=YEAR('Rent Roll'!$C33),MONTH(P$3)=MONTH('Rent Roll'!$C33)),(P$4-DAY('Rent Roll'!$C33)+1)/P$4,IF(AND(YEAR(P$3)=YEAR('Rent Roll'!$D33),MONTH(P$3)=MONTH('Rent Roll'!$D33)),DAY('Rent Roll'!$D33)/P$4,P59))</f>
        <v>0</v>
      </c>
      <c r="Q103" s="567">
        <f>IF(AND(YEAR(Q$3)=YEAR('Rent Roll'!$C33),MONTH(Q$3)=MONTH('Rent Roll'!$C33)),(Q$4-DAY('Rent Roll'!$C33)+1)/Q$4,IF(AND(YEAR(Q$3)=YEAR('Rent Roll'!$D33),MONTH(Q$3)=MONTH('Rent Roll'!$D33)),DAY('Rent Roll'!$D33)/Q$4,Q59))</f>
        <v>0</v>
      </c>
      <c r="R103" s="767">
        <f>IF(AND(YEAR(R$3)=YEAR('Rent Roll'!$C33),MONTH(R$3)=MONTH('Rent Roll'!$C33)),(R$4-DAY('Rent Roll'!$C33)+1)/R$4,IF(AND(YEAR(R$3)=YEAR('Rent Roll'!$D33),MONTH(R$3)=MONTH('Rent Roll'!$D33)),DAY('Rent Roll'!$D33)/R$4,R59))</f>
        <v>0</v>
      </c>
      <c r="S103" s="768">
        <f>IF(AND(YEAR(S$3)=YEAR('Rent Roll'!$C33),MONTH(S$3)=MONTH('Rent Roll'!$C33)),(S$4-DAY('Rent Roll'!$C33)+1)/S$4,IF(AND(YEAR(S$3)=YEAR('Rent Roll'!$D33),MONTH(S$3)=MONTH('Rent Roll'!$D33)),DAY('Rent Roll'!$D33)/S$4,S59))</f>
        <v>0</v>
      </c>
      <c r="T103" s="567">
        <f>IF(AND(YEAR(T$3)=YEAR('Rent Roll'!$C33),MONTH(T$3)=MONTH('Rent Roll'!$C33)),(T$4-DAY('Rent Roll'!$C33)+1)/T$4,IF(AND(YEAR(T$3)=YEAR('Rent Roll'!$D33),MONTH(T$3)=MONTH('Rent Roll'!$D33)),DAY('Rent Roll'!$D33)/T$4,T59))</f>
        <v>0</v>
      </c>
      <c r="U103" s="567">
        <f>IF(AND(YEAR(U$3)=YEAR('Rent Roll'!$C33),MONTH(U$3)=MONTH('Rent Roll'!$C33)),(U$4-DAY('Rent Roll'!$C33)+1)/U$4,IF(AND(YEAR(U$3)=YEAR('Rent Roll'!$D33),MONTH(U$3)=MONTH('Rent Roll'!$D33)),DAY('Rent Roll'!$D33)/U$4,U59))</f>
        <v>0</v>
      </c>
      <c r="V103" s="567">
        <f>IF(AND(YEAR(V$3)=YEAR('Rent Roll'!$C33),MONTH(V$3)=MONTH('Rent Roll'!$C33)),(V$4-DAY('Rent Roll'!$C33)+1)/V$4,IF(AND(YEAR(V$3)=YEAR('Rent Roll'!$D33),MONTH(V$3)=MONTH('Rent Roll'!$D33)),DAY('Rent Roll'!$D33)/V$4,V59))</f>
        <v>0</v>
      </c>
      <c r="W103" s="567">
        <f>IF(AND(YEAR(W$3)=YEAR('Rent Roll'!$C33),MONTH(W$3)=MONTH('Rent Roll'!$C33)),(W$4-DAY('Rent Roll'!$C33)+1)/W$4,IF(AND(YEAR(W$3)=YEAR('Rent Roll'!$D33),MONTH(W$3)=MONTH('Rent Roll'!$D33)),DAY('Rent Roll'!$D33)/W$4,W59))</f>
        <v>0</v>
      </c>
      <c r="X103" s="567">
        <f>IF(AND(YEAR(X$3)=YEAR('Rent Roll'!$C33),MONTH(X$3)=MONTH('Rent Roll'!$C33)),(X$4-DAY('Rent Roll'!$C33)+1)/X$4,IF(AND(YEAR(X$3)=YEAR('Rent Roll'!$D33),MONTH(X$3)=MONTH('Rent Roll'!$D33)),DAY('Rent Roll'!$D33)/X$4,X59))</f>
        <v>0</v>
      </c>
      <c r="Y103" s="567">
        <f>IF(AND(YEAR(Y$3)=YEAR('Rent Roll'!$C33),MONTH(Y$3)=MONTH('Rent Roll'!$C33)),(Y$4-DAY('Rent Roll'!$C33)+1)/Y$4,IF(AND(YEAR(Y$3)=YEAR('Rent Roll'!$D33),MONTH(Y$3)=MONTH('Rent Roll'!$D33)),DAY('Rent Roll'!$D33)/Y$4,Y59))</f>
        <v>0</v>
      </c>
      <c r="Z103" s="567">
        <f>IF(AND(YEAR(Z$3)=YEAR('Rent Roll'!$C33),MONTH(Z$3)=MONTH('Rent Roll'!$C33)),(Z$4-DAY('Rent Roll'!$C33)+1)/Z$4,IF(AND(YEAR(Z$3)=YEAR('Rent Roll'!$D33),MONTH(Z$3)=MONTH('Rent Roll'!$D33)),DAY('Rent Roll'!$D33)/Z$4,Z59))</f>
        <v>0</v>
      </c>
      <c r="AA103" s="567">
        <f>IF(AND(YEAR(AA$3)=YEAR('Rent Roll'!$C33),MONTH(AA$3)=MONTH('Rent Roll'!$C33)),(AA$4-DAY('Rent Roll'!$C33)+1)/AA$4,IF(AND(YEAR(AA$3)=YEAR('Rent Roll'!$D33),MONTH(AA$3)=MONTH('Rent Roll'!$D33)),DAY('Rent Roll'!$D33)/AA$4,AA59))</f>
        <v>0</v>
      </c>
      <c r="AB103" s="567">
        <f>IF(AND(YEAR(AB$3)=YEAR('Rent Roll'!$C33),MONTH(AB$3)=MONTH('Rent Roll'!$C33)),(AB$4-DAY('Rent Roll'!$C33)+1)/AB$4,IF(AND(YEAR(AB$3)=YEAR('Rent Roll'!$D33),MONTH(AB$3)=MONTH('Rent Roll'!$D33)),DAY('Rent Roll'!$D33)/AB$4,AB59))</f>
        <v>0</v>
      </c>
      <c r="AC103" s="567">
        <f>IF(AND(YEAR(AC$3)=YEAR('Rent Roll'!$C33),MONTH(AC$3)=MONTH('Rent Roll'!$C33)),(AC$4-DAY('Rent Roll'!$C33)+1)/AC$4,IF(AND(YEAR(AC$3)=YEAR('Rent Roll'!$D33),MONTH(AC$3)=MONTH('Rent Roll'!$D33)),DAY('Rent Roll'!$D33)/AC$4,AC59))</f>
        <v>0</v>
      </c>
      <c r="AD103" s="767">
        <f>IF(AND(YEAR(AD$3)=YEAR('Rent Roll'!$C33),MONTH(AD$3)=MONTH('Rent Roll'!$C33)),(AD$4-DAY('Rent Roll'!$C33)+1)/AD$4,IF(AND(YEAR(AD$3)=YEAR('Rent Roll'!$D33),MONTH(AD$3)=MONTH('Rent Roll'!$D33)),DAY('Rent Roll'!$D33)/AD$4,AD59))</f>
        <v>0</v>
      </c>
      <c r="AE103" s="768">
        <f>IF(AND(YEAR(AE$3)=YEAR('Rent Roll'!$C33),MONTH(AE$3)=MONTH('Rent Roll'!$C33)),(AE$4-DAY('Rent Roll'!$C33)+1)/AE$4,IF(AND(YEAR(AE$3)=YEAR('Rent Roll'!$D33),MONTH(AE$3)=MONTH('Rent Roll'!$D33)),DAY('Rent Roll'!$D33)/AE$4,AE59))</f>
        <v>0</v>
      </c>
      <c r="AF103" s="567">
        <f>IF(AND(YEAR(AF$3)=YEAR('Rent Roll'!$C33),MONTH(AF$3)=MONTH('Rent Roll'!$C33)),(AF$4-DAY('Rent Roll'!$C33)+1)/AF$4,IF(AND(YEAR(AF$3)=YEAR('Rent Roll'!$D33),MONTH(AF$3)=MONTH('Rent Roll'!$D33)),DAY('Rent Roll'!$D33)/AF$4,AF59))</f>
        <v>0</v>
      </c>
      <c r="AG103" s="567">
        <f>IF(AND(YEAR(AG$3)=YEAR('Rent Roll'!$C33),MONTH(AG$3)=MONTH('Rent Roll'!$C33)),(AG$4-DAY('Rent Roll'!$C33)+1)/AG$4,IF(AND(YEAR(AG$3)=YEAR('Rent Roll'!$D33),MONTH(AG$3)=MONTH('Rent Roll'!$D33)),DAY('Rent Roll'!$D33)/AG$4,AG59))</f>
        <v>0</v>
      </c>
      <c r="AH103" s="567">
        <f>IF(AND(YEAR(AH$3)=YEAR('Rent Roll'!$C33),MONTH(AH$3)=MONTH('Rent Roll'!$C33)),(AH$4-DAY('Rent Roll'!$C33)+1)/AH$4,IF(AND(YEAR(AH$3)=YEAR('Rent Roll'!$D33),MONTH(AH$3)=MONTH('Rent Roll'!$D33)),DAY('Rent Roll'!$D33)/AH$4,AH59))</f>
        <v>0</v>
      </c>
      <c r="AI103" s="567">
        <f>IF(AND(YEAR(AI$3)=YEAR('Rent Roll'!$C33),MONTH(AI$3)=MONTH('Rent Roll'!$C33)),(AI$4-DAY('Rent Roll'!$C33)+1)/AI$4,IF(AND(YEAR(AI$3)=YEAR('Rent Roll'!$D33),MONTH(AI$3)=MONTH('Rent Roll'!$D33)),DAY('Rent Roll'!$D33)/AI$4,AI59))</f>
        <v>0</v>
      </c>
      <c r="AJ103" s="567">
        <f>IF(AND(YEAR(AJ$3)=YEAR('Rent Roll'!$C33),MONTH(AJ$3)=MONTH('Rent Roll'!$C33)),(AJ$4-DAY('Rent Roll'!$C33)+1)/AJ$4,IF(AND(YEAR(AJ$3)=YEAR('Rent Roll'!$D33),MONTH(AJ$3)=MONTH('Rent Roll'!$D33)),DAY('Rent Roll'!$D33)/AJ$4,AJ59))</f>
        <v>0</v>
      </c>
      <c r="AK103" s="567">
        <f>IF(AND(YEAR(AK$3)=YEAR('Rent Roll'!$C33),MONTH(AK$3)=MONTH('Rent Roll'!$C33)),(AK$4-DAY('Rent Roll'!$C33)+1)/AK$4,IF(AND(YEAR(AK$3)=YEAR('Rent Roll'!$D33),MONTH(AK$3)=MONTH('Rent Roll'!$D33)),DAY('Rent Roll'!$D33)/AK$4,AK59))</f>
        <v>0</v>
      </c>
      <c r="AL103" s="567">
        <f>IF(AND(YEAR(AL$3)=YEAR('Rent Roll'!$C33),MONTH(AL$3)=MONTH('Rent Roll'!$C33)),(AL$4-DAY('Rent Roll'!$C33)+1)/AL$4,IF(AND(YEAR(AL$3)=YEAR('Rent Roll'!$D33),MONTH(AL$3)=MONTH('Rent Roll'!$D33)),DAY('Rent Roll'!$D33)/AL$4,AL59))</f>
        <v>0</v>
      </c>
      <c r="AM103" s="567">
        <f>IF(AND(YEAR(AM$3)=YEAR('Rent Roll'!$C33),MONTH(AM$3)=MONTH('Rent Roll'!$C33)),(AM$4-DAY('Rent Roll'!$C33)+1)/AM$4,IF(AND(YEAR(AM$3)=YEAR('Rent Roll'!$D33),MONTH(AM$3)=MONTH('Rent Roll'!$D33)),DAY('Rent Roll'!$D33)/AM$4,AM59))</f>
        <v>0</v>
      </c>
      <c r="AN103" s="567">
        <f>IF(AND(YEAR(AN$3)=YEAR('Rent Roll'!$C33),MONTH(AN$3)=MONTH('Rent Roll'!$C33)),(AN$4-DAY('Rent Roll'!$C33)+1)/AN$4,IF(AND(YEAR(AN$3)=YEAR('Rent Roll'!$D33),MONTH(AN$3)=MONTH('Rent Roll'!$D33)),DAY('Rent Roll'!$D33)/AN$4,AN59))</f>
        <v>0</v>
      </c>
      <c r="AO103" s="567">
        <f>IF(AND(YEAR(AO$3)=YEAR('Rent Roll'!$C33),MONTH(AO$3)=MONTH('Rent Roll'!$C33)),(AO$4-DAY('Rent Roll'!$C33)+1)/AO$4,IF(AND(YEAR(AO$3)=YEAR('Rent Roll'!$D33),MONTH(AO$3)=MONTH('Rent Roll'!$D33)),DAY('Rent Roll'!$D33)/AO$4,AO59))</f>
        <v>0</v>
      </c>
      <c r="AP103" s="767">
        <f>IF(AND(YEAR(AP$3)=YEAR('Rent Roll'!$C33),MONTH(AP$3)=MONTH('Rent Roll'!$C33)),(AP$4-DAY('Rent Roll'!$C33)+1)/AP$4,IF(AND(YEAR(AP$3)=YEAR('Rent Roll'!$D33),MONTH(AP$3)=MONTH('Rent Roll'!$D33)),DAY('Rent Roll'!$D33)/AP$4,AP59))</f>
        <v>0</v>
      </c>
      <c r="AQ103" s="768">
        <f>IF(AND(YEAR(AQ$3)=YEAR('Rent Roll'!$C33),MONTH(AQ$3)=MONTH('Rent Roll'!$C33)),(AQ$4-DAY('Rent Roll'!$C33)+1)/AQ$4,IF(AND(YEAR(AQ$3)=YEAR('Rent Roll'!$D33),MONTH(AQ$3)=MONTH('Rent Roll'!$D33)),DAY('Rent Roll'!$D33)/AQ$4,AQ59))</f>
        <v>0</v>
      </c>
      <c r="AR103" s="567">
        <f>IF(AND(YEAR(AR$3)=YEAR('Rent Roll'!$C33),MONTH(AR$3)=MONTH('Rent Roll'!$C33)),(AR$4-DAY('Rent Roll'!$C33)+1)/AR$4,IF(AND(YEAR(AR$3)=YEAR('Rent Roll'!$D33),MONTH(AR$3)=MONTH('Rent Roll'!$D33)),DAY('Rent Roll'!$D33)/AR$4,AR59))</f>
        <v>0</v>
      </c>
      <c r="AS103" s="567">
        <f>IF(AND(YEAR(AS$3)=YEAR('Rent Roll'!$C33),MONTH(AS$3)=MONTH('Rent Roll'!$C33)),(AS$4-DAY('Rent Roll'!$C33)+1)/AS$4,IF(AND(YEAR(AS$3)=YEAR('Rent Roll'!$D33),MONTH(AS$3)=MONTH('Rent Roll'!$D33)),DAY('Rent Roll'!$D33)/AS$4,AS59))</f>
        <v>0</v>
      </c>
      <c r="AT103" s="567">
        <f>IF(AND(YEAR(AT$3)=YEAR('Rent Roll'!$C33),MONTH(AT$3)=MONTH('Rent Roll'!$C33)),(AT$4-DAY('Rent Roll'!$C33)+1)/AT$4,IF(AND(YEAR(AT$3)=YEAR('Rent Roll'!$D33),MONTH(AT$3)=MONTH('Rent Roll'!$D33)),DAY('Rent Roll'!$D33)/AT$4,AT59))</f>
        <v>0</v>
      </c>
      <c r="AU103" s="567">
        <f>IF(AND(YEAR(AU$3)=YEAR('Rent Roll'!$C33),MONTH(AU$3)=MONTH('Rent Roll'!$C33)),(AU$4-DAY('Rent Roll'!$C33)+1)/AU$4,IF(AND(YEAR(AU$3)=YEAR('Rent Roll'!$D33),MONTH(AU$3)=MONTH('Rent Roll'!$D33)),DAY('Rent Roll'!$D33)/AU$4,AU59))</f>
        <v>0</v>
      </c>
      <c r="AV103" s="567">
        <f>IF(AND(YEAR(AV$3)=YEAR('Rent Roll'!$C33),MONTH(AV$3)=MONTH('Rent Roll'!$C33)),(AV$4-DAY('Rent Roll'!$C33)+1)/AV$4,IF(AND(YEAR(AV$3)=YEAR('Rent Roll'!$D33),MONTH(AV$3)=MONTH('Rent Roll'!$D33)),DAY('Rent Roll'!$D33)/AV$4,AV59))</f>
        <v>0</v>
      </c>
      <c r="AW103" s="567">
        <f>IF(AND(YEAR(AW$3)=YEAR('Rent Roll'!$C33),MONTH(AW$3)=MONTH('Rent Roll'!$C33)),(AW$4-DAY('Rent Roll'!$C33)+1)/AW$4,IF(AND(YEAR(AW$3)=YEAR('Rent Roll'!$D33),MONTH(AW$3)=MONTH('Rent Roll'!$D33)),DAY('Rent Roll'!$D33)/AW$4,AW59))</f>
        <v>0</v>
      </c>
      <c r="AX103" s="567">
        <f>IF(AND(YEAR(AX$3)=YEAR('Rent Roll'!$C33),MONTH(AX$3)=MONTH('Rent Roll'!$C33)),(AX$4-DAY('Rent Roll'!$C33)+1)/AX$4,IF(AND(YEAR(AX$3)=YEAR('Rent Roll'!$D33),MONTH(AX$3)=MONTH('Rent Roll'!$D33)),DAY('Rent Roll'!$D33)/AX$4,AX59))</f>
        <v>0</v>
      </c>
      <c r="AY103" s="567">
        <f>IF(AND(YEAR(AY$3)=YEAR('Rent Roll'!$C33),MONTH(AY$3)=MONTH('Rent Roll'!$C33)),(AY$4-DAY('Rent Roll'!$C33)+1)/AY$4,IF(AND(YEAR(AY$3)=YEAR('Rent Roll'!$D33),MONTH(AY$3)=MONTH('Rent Roll'!$D33)),DAY('Rent Roll'!$D33)/AY$4,AY59))</f>
        <v>0</v>
      </c>
      <c r="AZ103" s="567">
        <f>IF(AND(YEAR(AZ$3)=YEAR('Rent Roll'!$C33),MONTH(AZ$3)=MONTH('Rent Roll'!$C33)),(AZ$4-DAY('Rent Roll'!$C33)+1)/AZ$4,IF(AND(YEAR(AZ$3)=YEAR('Rent Roll'!$D33),MONTH(AZ$3)=MONTH('Rent Roll'!$D33)),DAY('Rent Roll'!$D33)/AZ$4,AZ59))</f>
        <v>0</v>
      </c>
      <c r="BA103" s="567">
        <f>IF(AND(YEAR(BA$3)=YEAR('Rent Roll'!$C33),MONTH(BA$3)=MONTH('Rent Roll'!$C33)),(BA$4-DAY('Rent Roll'!$C33)+1)/BA$4,IF(AND(YEAR(BA$3)=YEAR('Rent Roll'!$D33),MONTH(BA$3)=MONTH('Rent Roll'!$D33)),DAY('Rent Roll'!$D33)/BA$4,BA59))</f>
        <v>0</v>
      </c>
      <c r="BB103" s="767">
        <f>IF(AND(YEAR(BB$3)=YEAR('Rent Roll'!$C33),MONTH(BB$3)=MONTH('Rent Roll'!$C33)),(BB$4-DAY('Rent Roll'!$C33)+1)/BB$4,IF(AND(YEAR(BB$3)=YEAR('Rent Roll'!$D33),MONTH(BB$3)=MONTH('Rent Roll'!$D33)),DAY('Rent Roll'!$D33)/BB$4,BB59))</f>
        <v>0</v>
      </c>
      <c r="BC103" s="768">
        <f>IF(AND(YEAR(BC$3)=YEAR('Rent Roll'!$C33),MONTH(BC$3)=MONTH('Rent Roll'!$C33)),(BC$4-DAY('Rent Roll'!$C33)+1)/BC$4,IF(AND(YEAR(BC$3)=YEAR('Rent Roll'!$D33),MONTH(BC$3)=MONTH('Rent Roll'!$D33)),DAY('Rent Roll'!$D33)/BC$4,BC59))</f>
        <v>0</v>
      </c>
      <c r="BD103" s="567">
        <f>IF(AND(YEAR(BD$3)=YEAR('Rent Roll'!$C33),MONTH(BD$3)=MONTH('Rent Roll'!$C33)),(BD$4-DAY('Rent Roll'!$C33)+1)/BD$4,IF(AND(YEAR(BD$3)=YEAR('Rent Roll'!$D33),MONTH(BD$3)=MONTH('Rent Roll'!$D33)),DAY('Rent Roll'!$D33)/BD$4,BD59))</f>
        <v>0</v>
      </c>
      <c r="BE103" s="567">
        <f>IF(AND(YEAR(BE$3)=YEAR('Rent Roll'!$C33),MONTH(BE$3)=MONTH('Rent Roll'!$C33)),(BE$4-DAY('Rent Roll'!$C33)+1)/BE$4,IF(AND(YEAR(BE$3)=YEAR('Rent Roll'!$D33),MONTH(BE$3)=MONTH('Rent Roll'!$D33)),DAY('Rent Roll'!$D33)/BE$4,BE59))</f>
        <v>0</v>
      </c>
      <c r="BF103" s="567">
        <f>IF(AND(YEAR(BF$3)=YEAR('Rent Roll'!$C33),MONTH(BF$3)=MONTH('Rent Roll'!$C33)),(BF$4-DAY('Rent Roll'!$C33)+1)/BF$4,IF(AND(YEAR(BF$3)=YEAR('Rent Roll'!$D33),MONTH(BF$3)=MONTH('Rent Roll'!$D33)),DAY('Rent Roll'!$D33)/BF$4,BF59))</f>
        <v>0</v>
      </c>
      <c r="BG103" s="567">
        <f>IF(AND(YEAR(BG$3)=YEAR('Rent Roll'!$C33),MONTH(BG$3)=MONTH('Rent Roll'!$C33)),(BG$4-DAY('Rent Roll'!$C33)+1)/BG$4,IF(AND(YEAR(BG$3)=YEAR('Rent Roll'!$D33),MONTH(BG$3)=MONTH('Rent Roll'!$D33)),DAY('Rent Roll'!$D33)/BG$4,BG59))</f>
        <v>0</v>
      </c>
      <c r="BH103" s="567">
        <f>IF(AND(YEAR(BH$3)=YEAR('Rent Roll'!$C33),MONTH(BH$3)=MONTH('Rent Roll'!$C33)),(BH$4-DAY('Rent Roll'!$C33)+1)/BH$4,IF(AND(YEAR(BH$3)=YEAR('Rent Roll'!$D33),MONTH(BH$3)=MONTH('Rent Roll'!$D33)),DAY('Rent Roll'!$D33)/BH$4,BH59))</f>
        <v>0</v>
      </c>
      <c r="BI103" s="567">
        <f>IF(AND(YEAR(BI$3)=YEAR('Rent Roll'!$C33),MONTH(BI$3)=MONTH('Rent Roll'!$C33)),(BI$4-DAY('Rent Roll'!$C33)+1)/BI$4,IF(AND(YEAR(BI$3)=YEAR('Rent Roll'!$D33),MONTH(BI$3)=MONTH('Rent Roll'!$D33)),DAY('Rent Roll'!$D33)/BI$4,BI59))</f>
        <v>0</v>
      </c>
      <c r="BJ103" s="567">
        <f>IF(AND(YEAR(BJ$3)=YEAR('Rent Roll'!$C33),MONTH(BJ$3)=MONTH('Rent Roll'!$C33)),(BJ$4-DAY('Rent Roll'!$C33)+1)/BJ$4,IF(AND(YEAR(BJ$3)=YEAR('Rent Roll'!$D33),MONTH(BJ$3)=MONTH('Rent Roll'!$D33)),DAY('Rent Roll'!$D33)/BJ$4,BJ59))</f>
        <v>0</v>
      </c>
      <c r="BK103" s="567">
        <f>IF(AND(YEAR(BK$3)=YEAR('Rent Roll'!$C33),MONTH(BK$3)=MONTH('Rent Roll'!$C33)),(BK$4-DAY('Rent Roll'!$C33)+1)/BK$4,IF(AND(YEAR(BK$3)=YEAR('Rent Roll'!$D33),MONTH(BK$3)=MONTH('Rent Roll'!$D33)),DAY('Rent Roll'!$D33)/BK$4,BK59))</f>
        <v>0</v>
      </c>
      <c r="BL103" s="567">
        <f>IF(AND(YEAR(BL$3)=YEAR('Rent Roll'!$C33),MONTH(BL$3)=MONTH('Rent Roll'!$C33)),(BL$4-DAY('Rent Roll'!$C33)+1)/BL$4,IF(AND(YEAR(BL$3)=YEAR('Rent Roll'!$D33),MONTH(BL$3)=MONTH('Rent Roll'!$D33)),DAY('Rent Roll'!$D33)/BL$4,BL59))</f>
        <v>0</v>
      </c>
      <c r="BM103" s="567">
        <f>IF(AND(YEAR(BM$3)=YEAR('Rent Roll'!$C33),MONTH(BM$3)=MONTH('Rent Roll'!$C33)),(BM$4-DAY('Rent Roll'!$C33)+1)/BM$4,IF(AND(YEAR(BM$3)=YEAR('Rent Roll'!$D33),MONTH(BM$3)=MONTH('Rent Roll'!$D33)),DAY('Rent Roll'!$D33)/BM$4,BM59))</f>
        <v>0</v>
      </c>
      <c r="BN103" s="767">
        <f>IF(AND(YEAR(BN$3)=YEAR('Rent Roll'!$C33),MONTH(BN$3)=MONTH('Rent Roll'!$C33)),(BN$4-DAY('Rent Roll'!$C33)+1)/BN$4,IF(AND(YEAR(BN$3)=YEAR('Rent Roll'!$D33),MONTH(BN$3)=MONTH('Rent Roll'!$D33)),DAY('Rent Roll'!$D33)/BN$4,BN59))</f>
        <v>0</v>
      </c>
      <c r="BO103" s="768">
        <f>IF(AND(YEAR(BO$3)=YEAR('Rent Roll'!$C33),MONTH(BO$3)=MONTH('Rent Roll'!$C33)),(BO$4-DAY('Rent Roll'!$C33)+1)/BO$4,IF(AND(YEAR(BO$3)=YEAR('Rent Roll'!$D33),MONTH(BO$3)=MONTH('Rent Roll'!$D33)),DAY('Rent Roll'!$D33)/BO$4,BO59))</f>
        <v>0</v>
      </c>
      <c r="BP103" s="567">
        <f>IF(AND(YEAR(BP$3)=YEAR('Rent Roll'!$C33),MONTH(BP$3)=MONTH('Rent Roll'!$C33)),(BP$4-DAY('Rent Roll'!$C33)+1)/BP$4,IF(AND(YEAR(BP$3)=YEAR('Rent Roll'!$D33),MONTH(BP$3)=MONTH('Rent Roll'!$D33)),DAY('Rent Roll'!$D33)/BP$4,BP59))</f>
        <v>0</v>
      </c>
      <c r="BQ103" s="567">
        <f>IF(AND(YEAR(BQ$3)=YEAR('Rent Roll'!$C33),MONTH(BQ$3)=MONTH('Rent Roll'!$C33)),(BQ$4-DAY('Rent Roll'!$C33)+1)/BQ$4,IF(AND(YEAR(BQ$3)=YEAR('Rent Roll'!$D33),MONTH(BQ$3)=MONTH('Rent Roll'!$D33)),DAY('Rent Roll'!$D33)/BQ$4,BQ59))</f>
        <v>0</v>
      </c>
      <c r="BR103" s="567">
        <f>IF(AND(YEAR(BR$3)=YEAR('Rent Roll'!$C33),MONTH(BR$3)=MONTH('Rent Roll'!$C33)),(BR$4-DAY('Rent Roll'!$C33)+1)/BR$4,IF(AND(YEAR(BR$3)=YEAR('Rent Roll'!$D33),MONTH(BR$3)=MONTH('Rent Roll'!$D33)),DAY('Rent Roll'!$D33)/BR$4,BR59))</f>
        <v>0</v>
      </c>
      <c r="BS103" s="567">
        <f>IF(AND(YEAR(BS$3)=YEAR('Rent Roll'!$C33),MONTH(BS$3)=MONTH('Rent Roll'!$C33)),(BS$4-DAY('Rent Roll'!$C33)+1)/BS$4,IF(AND(YEAR(BS$3)=YEAR('Rent Roll'!$D33),MONTH(BS$3)=MONTH('Rent Roll'!$D33)),DAY('Rent Roll'!$D33)/BS$4,BS59))</f>
        <v>0</v>
      </c>
      <c r="BT103" s="567">
        <f>IF(AND(YEAR(BT$3)=YEAR('Rent Roll'!$C33),MONTH(BT$3)=MONTH('Rent Roll'!$C33)),(BT$4-DAY('Rent Roll'!$C33)+1)/BT$4,IF(AND(YEAR(BT$3)=YEAR('Rent Roll'!$D33),MONTH(BT$3)=MONTH('Rent Roll'!$D33)),DAY('Rent Roll'!$D33)/BT$4,BT59))</f>
        <v>0</v>
      </c>
      <c r="BU103" s="567">
        <f>IF(AND(YEAR(BU$3)=YEAR('Rent Roll'!$C33),MONTH(BU$3)=MONTH('Rent Roll'!$C33)),(BU$4-DAY('Rent Roll'!$C33)+1)/BU$4,IF(AND(YEAR(BU$3)=YEAR('Rent Roll'!$D33),MONTH(BU$3)=MONTH('Rent Roll'!$D33)),DAY('Rent Roll'!$D33)/BU$4,BU59))</f>
        <v>0</v>
      </c>
      <c r="BV103" s="567">
        <f>IF(AND(YEAR(BV$3)=YEAR('Rent Roll'!$C33),MONTH(BV$3)=MONTH('Rent Roll'!$C33)),(BV$4-DAY('Rent Roll'!$C33)+1)/BV$4,IF(AND(YEAR(BV$3)=YEAR('Rent Roll'!$D33),MONTH(BV$3)=MONTH('Rent Roll'!$D33)),DAY('Rent Roll'!$D33)/BV$4,BV59))</f>
        <v>0</v>
      </c>
      <c r="BW103" s="567">
        <f>IF(AND(YEAR(BW$3)=YEAR('Rent Roll'!$C33),MONTH(BW$3)=MONTH('Rent Roll'!$C33)),(BW$4-DAY('Rent Roll'!$C33)+1)/BW$4,IF(AND(YEAR(BW$3)=YEAR('Rent Roll'!$D33),MONTH(BW$3)=MONTH('Rent Roll'!$D33)),DAY('Rent Roll'!$D33)/BW$4,BW59))</f>
        <v>0</v>
      </c>
      <c r="BX103" s="567">
        <f>IF(AND(YEAR(BX$3)=YEAR('Rent Roll'!$C33),MONTH(BX$3)=MONTH('Rent Roll'!$C33)),(BX$4-DAY('Rent Roll'!$C33)+1)/BX$4,IF(AND(YEAR(BX$3)=YEAR('Rent Roll'!$D33),MONTH(BX$3)=MONTH('Rent Roll'!$D33)),DAY('Rent Roll'!$D33)/BX$4,BX59))</f>
        <v>0</v>
      </c>
      <c r="BY103" s="567">
        <f>IF(AND(YEAR(BY$3)=YEAR('Rent Roll'!$C33),MONTH(BY$3)=MONTH('Rent Roll'!$C33)),(BY$4-DAY('Rent Roll'!$C33)+1)/BY$4,IF(AND(YEAR(BY$3)=YEAR('Rent Roll'!$D33),MONTH(BY$3)=MONTH('Rent Roll'!$D33)),DAY('Rent Roll'!$D33)/BY$4,BY59))</f>
        <v>0</v>
      </c>
      <c r="BZ103" s="767">
        <f>IF(AND(YEAR(BZ$3)=YEAR('Rent Roll'!$C33),MONTH(BZ$3)=MONTH('Rent Roll'!$C33)),(BZ$4-DAY('Rent Roll'!$C33)+1)/BZ$4,IF(AND(YEAR(BZ$3)=YEAR('Rent Roll'!$D33),MONTH(BZ$3)=MONTH('Rent Roll'!$D33)),DAY('Rent Roll'!$D33)/BZ$4,BZ59))</f>
        <v>0</v>
      </c>
      <c r="CA103" s="768">
        <f>IF(AND(YEAR(CA$3)=YEAR('Rent Roll'!$C33),MONTH(CA$3)=MONTH('Rent Roll'!$C33)),(CA$4-DAY('Rent Roll'!$C33)+1)/CA$4,IF(AND(YEAR(CA$3)=YEAR('Rent Roll'!$D33),MONTH(CA$3)=MONTH('Rent Roll'!$D33)),DAY('Rent Roll'!$D33)/CA$4,CA59))</f>
        <v>0</v>
      </c>
      <c r="CB103" s="567">
        <f>IF(AND(YEAR(CB$3)=YEAR('Rent Roll'!$C33),MONTH(CB$3)=MONTH('Rent Roll'!$C33)),(CB$4-DAY('Rent Roll'!$C33)+1)/CB$4,IF(AND(YEAR(CB$3)=YEAR('Rent Roll'!$D33),MONTH(CB$3)=MONTH('Rent Roll'!$D33)),DAY('Rent Roll'!$D33)/CB$4,CB59))</f>
        <v>0</v>
      </c>
      <c r="CC103" s="567">
        <f>IF(AND(YEAR(CC$3)=YEAR('Rent Roll'!$C33),MONTH(CC$3)=MONTH('Rent Roll'!$C33)),(CC$4-DAY('Rent Roll'!$C33)+1)/CC$4,IF(AND(YEAR(CC$3)=YEAR('Rent Roll'!$D33),MONTH(CC$3)=MONTH('Rent Roll'!$D33)),DAY('Rent Roll'!$D33)/CC$4,CC59))</f>
        <v>0</v>
      </c>
      <c r="CD103" s="567">
        <f>IF(AND(YEAR(CD$3)=YEAR('Rent Roll'!$C33),MONTH(CD$3)=MONTH('Rent Roll'!$C33)),(CD$4-DAY('Rent Roll'!$C33)+1)/CD$4,IF(AND(YEAR(CD$3)=YEAR('Rent Roll'!$D33),MONTH(CD$3)=MONTH('Rent Roll'!$D33)),DAY('Rent Roll'!$D33)/CD$4,CD59))</f>
        <v>0</v>
      </c>
      <c r="CE103" s="567">
        <f>IF(AND(YEAR(CE$3)=YEAR('Rent Roll'!$C33),MONTH(CE$3)=MONTH('Rent Roll'!$C33)),(CE$4-DAY('Rent Roll'!$C33)+1)/CE$4,IF(AND(YEAR(CE$3)=YEAR('Rent Roll'!$D33),MONTH(CE$3)=MONTH('Rent Roll'!$D33)),DAY('Rent Roll'!$D33)/CE$4,CE59))</f>
        <v>0</v>
      </c>
      <c r="CF103" s="567">
        <f>IF(AND(YEAR(CF$3)=YEAR('Rent Roll'!$C33),MONTH(CF$3)=MONTH('Rent Roll'!$C33)),(CF$4-DAY('Rent Roll'!$C33)+1)/CF$4,IF(AND(YEAR(CF$3)=YEAR('Rent Roll'!$D33),MONTH(CF$3)=MONTH('Rent Roll'!$D33)),DAY('Rent Roll'!$D33)/CF$4,CF59))</f>
        <v>0</v>
      </c>
      <c r="CG103" s="567">
        <f>IF(AND(YEAR(CG$3)=YEAR('Rent Roll'!$C33),MONTH(CG$3)=MONTH('Rent Roll'!$C33)),(CG$4-DAY('Rent Roll'!$C33)+1)/CG$4,IF(AND(YEAR(CG$3)=YEAR('Rent Roll'!$D33),MONTH(CG$3)=MONTH('Rent Roll'!$D33)),DAY('Rent Roll'!$D33)/CG$4,CG59))</f>
        <v>0</v>
      </c>
      <c r="CH103" s="567">
        <f>IF(AND(YEAR(CH$3)=YEAR('Rent Roll'!$C33),MONTH(CH$3)=MONTH('Rent Roll'!$C33)),(CH$4-DAY('Rent Roll'!$C33)+1)/CH$4,IF(AND(YEAR(CH$3)=YEAR('Rent Roll'!$D33),MONTH(CH$3)=MONTH('Rent Roll'!$D33)),DAY('Rent Roll'!$D33)/CH$4,CH59))</f>
        <v>0</v>
      </c>
      <c r="CI103" s="567">
        <f>IF(AND(YEAR(CI$3)=YEAR('Rent Roll'!$C33),MONTH(CI$3)=MONTH('Rent Roll'!$C33)),(CI$4-DAY('Rent Roll'!$C33)+1)/CI$4,IF(AND(YEAR(CI$3)=YEAR('Rent Roll'!$D33),MONTH(CI$3)=MONTH('Rent Roll'!$D33)),DAY('Rent Roll'!$D33)/CI$4,CI59))</f>
        <v>0</v>
      </c>
      <c r="CJ103" s="567">
        <f>IF(AND(YEAR(CJ$3)=YEAR('Rent Roll'!$C33),MONTH(CJ$3)=MONTH('Rent Roll'!$C33)),(CJ$4-DAY('Rent Roll'!$C33)+1)/CJ$4,IF(AND(YEAR(CJ$3)=YEAR('Rent Roll'!$D33),MONTH(CJ$3)=MONTH('Rent Roll'!$D33)),DAY('Rent Roll'!$D33)/CJ$4,CJ59))</f>
        <v>0</v>
      </c>
      <c r="CK103" s="567">
        <f>IF(AND(YEAR(CK$3)=YEAR('Rent Roll'!$C33),MONTH(CK$3)=MONTH('Rent Roll'!$C33)),(CK$4-DAY('Rent Roll'!$C33)+1)/CK$4,IF(AND(YEAR(CK$3)=YEAR('Rent Roll'!$D33),MONTH(CK$3)=MONTH('Rent Roll'!$D33)),DAY('Rent Roll'!$D33)/CK$4,CK59))</f>
        <v>0</v>
      </c>
      <c r="CL103" s="767">
        <f>IF(AND(YEAR(CL$3)=YEAR('Rent Roll'!$C33),MONTH(CL$3)=MONTH('Rent Roll'!$C33)),(CL$4-DAY('Rent Roll'!$C33)+1)/CL$4,IF(AND(YEAR(CL$3)=YEAR('Rent Roll'!$D33),MONTH(CL$3)=MONTH('Rent Roll'!$D33)),DAY('Rent Roll'!$D33)/CL$4,CL59))</f>
        <v>0</v>
      </c>
      <c r="CM103" s="768">
        <f>IF(AND(YEAR(CM$3)=YEAR('Rent Roll'!$C33),MONTH(CM$3)=MONTH('Rent Roll'!$C33)),(CM$4-DAY('Rent Roll'!$C33)+1)/CM$4,IF(AND(YEAR(CM$3)=YEAR('Rent Roll'!$D33),MONTH(CM$3)=MONTH('Rent Roll'!$D33)),DAY('Rent Roll'!$D33)/CM$4,CM59))</f>
        <v>0</v>
      </c>
      <c r="CN103" s="567">
        <f>IF(AND(YEAR(CN$3)=YEAR('Rent Roll'!$C33),MONTH(CN$3)=MONTH('Rent Roll'!$C33)),(CN$4-DAY('Rent Roll'!$C33)+1)/CN$4,IF(AND(YEAR(CN$3)=YEAR('Rent Roll'!$D33),MONTH(CN$3)=MONTH('Rent Roll'!$D33)),DAY('Rent Roll'!$D33)/CN$4,CN59))</f>
        <v>0</v>
      </c>
      <c r="CO103" s="567">
        <f>IF(AND(YEAR(CO$3)=YEAR('Rent Roll'!$C33),MONTH(CO$3)=MONTH('Rent Roll'!$C33)),(CO$4-DAY('Rent Roll'!$C33)+1)/CO$4,IF(AND(YEAR(CO$3)=YEAR('Rent Roll'!$D33),MONTH(CO$3)=MONTH('Rent Roll'!$D33)),DAY('Rent Roll'!$D33)/CO$4,CO59))</f>
        <v>0</v>
      </c>
      <c r="CP103" s="567">
        <f>IF(AND(YEAR(CP$3)=YEAR('Rent Roll'!$C33),MONTH(CP$3)=MONTH('Rent Roll'!$C33)),(CP$4-DAY('Rent Roll'!$C33)+1)/CP$4,IF(AND(YEAR(CP$3)=YEAR('Rent Roll'!$D33),MONTH(CP$3)=MONTH('Rent Roll'!$D33)),DAY('Rent Roll'!$D33)/CP$4,CP59))</f>
        <v>0</v>
      </c>
      <c r="CQ103" s="567">
        <f>IF(AND(YEAR(CQ$3)=YEAR('Rent Roll'!$C33),MONTH(CQ$3)=MONTH('Rent Roll'!$C33)),(CQ$4-DAY('Rent Roll'!$C33)+1)/CQ$4,IF(AND(YEAR(CQ$3)=YEAR('Rent Roll'!$D33),MONTH(CQ$3)=MONTH('Rent Roll'!$D33)),DAY('Rent Roll'!$D33)/CQ$4,CQ59))</f>
        <v>0</v>
      </c>
      <c r="CR103" s="567">
        <f>IF(AND(YEAR(CR$3)=YEAR('Rent Roll'!$C33),MONTH(CR$3)=MONTH('Rent Roll'!$C33)),(CR$4-DAY('Rent Roll'!$C33)+1)/CR$4,IF(AND(YEAR(CR$3)=YEAR('Rent Roll'!$D33),MONTH(CR$3)=MONTH('Rent Roll'!$D33)),DAY('Rent Roll'!$D33)/CR$4,CR59))</f>
        <v>0</v>
      </c>
      <c r="CS103" s="567">
        <f>IF(AND(YEAR(CS$3)=YEAR('Rent Roll'!$C33),MONTH(CS$3)=MONTH('Rent Roll'!$C33)),(CS$4-DAY('Rent Roll'!$C33)+1)/CS$4,IF(AND(YEAR(CS$3)=YEAR('Rent Roll'!$D33),MONTH(CS$3)=MONTH('Rent Roll'!$D33)),DAY('Rent Roll'!$D33)/CS$4,CS59))</f>
        <v>0</v>
      </c>
      <c r="CT103" s="567">
        <f>IF(AND(YEAR(CT$3)=YEAR('Rent Roll'!$C33),MONTH(CT$3)=MONTH('Rent Roll'!$C33)),(CT$4-DAY('Rent Roll'!$C33)+1)/CT$4,IF(AND(YEAR(CT$3)=YEAR('Rent Roll'!$D33),MONTH(CT$3)=MONTH('Rent Roll'!$D33)),DAY('Rent Roll'!$D33)/CT$4,CT59))</f>
        <v>0</v>
      </c>
      <c r="CU103" s="567">
        <f>IF(AND(YEAR(CU$3)=YEAR('Rent Roll'!$C33),MONTH(CU$3)=MONTH('Rent Roll'!$C33)),(CU$4-DAY('Rent Roll'!$C33)+1)/CU$4,IF(AND(YEAR(CU$3)=YEAR('Rent Roll'!$D33),MONTH(CU$3)=MONTH('Rent Roll'!$D33)),DAY('Rent Roll'!$D33)/CU$4,CU59))</f>
        <v>0</v>
      </c>
      <c r="CV103" s="567">
        <f>IF(AND(YEAR(CV$3)=YEAR('Rent Roll'!$C33),MONTH(CV$3)=MONTH('Rent Roll'!$C33)),(CV$4-DAY('Rent Roll'!$C33)+1)/CV$4,IF(AND(YEAR(CV$3)=YEAR('Rent Roll'!$D33),MONTH(CV$3)=MONTH('Rent Roll'!$D33)),DAY('Rent Roll'!$D33)/CV$4,CV59))</f>
        <v>0</v>
      </c>
      <c r="CW103" s="567">
        <f>IF(AND(YEAR(CW$3)=YEAR('Rent Roll'!$C33),MONTH(CW$3)=MONTH('Rent Roll'!$C33)),(CW$4-DAY('Rent Roll'!$C33)+1)/CW$4,IF(AND(YEAR(CW$3)=YEAR('Rent Roll'!$D33),MONTH(CW$3)=MONTH('Rent Roll'!$D33)),DAY('Rent Roll'!$D33)/CW$4,CW59))</f>
        <v>0</v>
      </c>
      <c r="CX103" s="767">
        <f>IF(AND(YEAR(CX$3)=YEAR('Rent Roll'!$C33),MONTH(CX$3)=MONTH('Rent Roll'!$C33)),(CX$4-DAY('Rent Roll'!$C33)+1)/CX$4,IF(AND(YEAR(CX$3)=YEAR('Rent Roll'!$D33),MONTH(CX$3)=MONTH('Rent Roll'!$D33)),DAY('Rent Roll'!$D33)/CX$4,CX59))</f>
        <v>0</v>
      </c>
      <c r="CY103" s="768">
        <f>IF(AND(YEAR(CY$3)=YEAR('Rent Roll'!$C33),MONTH(CY$3)=MONTH('Rent Roll'!$C33)),(CY$4-DAY('Rent Roll'!$C33)+1)/CY$4,IF(AND(YEAR(CY$3)=YEAR('Rent Roll'!$D33),MONTH(CY$3)=MONTH('Rent Roll'!$D33)),DAY('Rent Roll'!$D33)/CY$4,CY59))</f>
        <v>0</v>
      </c>
      <c r="CZ103" s="567">
        <f>IF(AND(YEAR(CZ$3)=YEAR('Rent Roll'!$C33),MONTH(CZ$3)=MONTH('Rent Roll'!$C33)),(CZ$4-DAY('Rent Roll'!$C33)+1)/CZ$4,IF(AND(YEAR(CZ$3)=YEAR('Rent Roll'!$D33),MONTH(CZ$3)=MONTH('Rent Roll'!$D33)),DAY('Rent Roll'!$D33)/CZ$4,CZ59))</f>
        <v>0</v>
      </c>
      <c r="DA103" s="567">
        <f>IF(AND(YEAR(DA$3)=YEAR('Rent Roll'!$C33),MONTH(DA$3)=MONTH('Rent Roll'!$C33)),(DA$4-DAY('Rent Roll'!$C33)+1)/DA$4,IF(AND(YEAR(DA$3)=YEAR('Rent Roll'!$D33),MONTH(DA$3)=MONTH('Rent Roll'!$D33)),DAY('Rent Roll'!$D33)/DA$4,DA59))</f>
        <v>0</v>
      </c>
      <c r="DB103" s="567">
        <f>IF(AND(YEAR(DB$3)=YEAR('Rent Roll'!$C33),MONTH(DB$3)=MONTH('Rent Roll'!$C33)),(DB$4-DAY('Rent Roll'!$C33)+1)/DB$4,IF(AND(YEAR(DB$3)=YEAR('Rent Roll'!$D33),MONTH(DB$3)=MONTH('Rent Roll'!$D33)),DAY('Rent Roll'!$D33)/DB$4,DB59))</f>
        <v>0</v>
      </c>
      <c r="DC103" s="567">
        <f>IF(AND(YEAR(DC$3)=YEAR('Rent Roll'!$C33),MONTH(DC$3)=MONTH('Rent Roll'!$C33)),(DC$4-DAY('Rent Roll'!$C33)+1)/DC$4,IF(AND(YEAR(DC$3)=YEAR('Rent Roll'!$D33),MONTH(DC$3)=MONTH('Rent Roll'!$D33)),DAY('Rent Roll'!$D33)/DC$4,DC59))</f>
        <v>0</v>
      </c>
      <c r="DD103" s="567">
        <f>IF(AND(YEAR(DD$3)=YEAR('Rent Roll'!$C33),MONTH(DD$3)=MONTH('Rent Roll'!$C33)),(DD$4-DAY('Rent Roll'!$C33)+1)/DD$4,IF(AND(YEAR(DD$3)=YEAR('Rent Roll'!$D33),MONTH(DD$3)=MONTH('Rent Roll'!$D33)),DAY('Rent Roll'!$D33)/DD$4,DD59))</f>
        <v>0</v>
      </c>
      <c r="DE103" s="567">
        <f>IF(AND(YEAR(DE$3)=YEAR('Rent Roll'!$C33),MONTH(DE$3)=MONTH('Rent Roll'!$C33)),(DE$4-DAY('Rent Roll'!$C33)+1)/DE$4,IF(AND(YEAR(DE$3)=YEAR('Rent Roll'!$D33),MONTH(DE$3)=MONTH('Rent Roll'!$D33)),DAY('Rent Roll'!$D33)/DE$4,DE59))</f>
        <v>0</v>
      </c>
      <c r="DF103" s="567">
        <f>IF(AND(YEAR(DF$3)=YEAR('Rent Roll'!$C33),MONTH(DF$3)=MONTH('Rent Roll'!$C33)),(DF$4-DAY('Rent Roll'!$C33)+1)/DF$4,IF(AND(YEAR(DF$3)=YEAR('Rent Roll'!$D33),MONTH(DF$3)=MONTH('Rent Roll'!$D33)),DAY('Rent Roll'!$D33)/DF$4,DF59))</f>
        <v>0</v>
      </c>
      <c r="DG103" s="567">
        <f>IF(AND(YEAR(DG$3)=YEAR('Rent Roll'!$C33),MONTH(DG$3)=MONTH('Rent Roll'!$C33)),(DG$4-DAY('Rent Roll'!$C33)+1)/DG$4,IF(AND(YEAR(DG$3)=YEAR('Rent Roll'!$D33),MONTH(DG$3)=MONTH('Rent Roll'!$D33)),DAY('Rent Roll'!$D33)/DG$4,DG59))</f>
        <v>0</v>
      </c>
      <c r="DH103" s="567">
        <f>IF(AND(YEAR(DH$3)=YEAR('Rent Roll'!$C33),MONTH(DH$3)=MONTH('Rent Roll'!$C33)),(DH$4-DAY('Rent Roll'!$C33)+1)/DH$4,IF(AND(YEAR(DH$3)=YEAR('Rent Roll'!$D33),MONTH(DH$3)=MONTH('Rent Roll'!$D33)),DAY('Rent Roll'!$D33)/DH$4,DH59))</f>
        <v>0</v>
      </c>
      <c r="DI103" s="567">
        <f>IF(AND(YEAR(DI$3)=YEAR('Rent Roll'!$C33),MONTH(DI$3)=MONTH('Rent Roll'!$C33)),(DI$4-DAY('Rent Roll'!$C33)+1)/DI$4,IF(AND(YEAR(DI$3)=YEAR('Rent Roll'!$D33),MONTH(DI$3)=MONTH('Rent Roll'!$D33)),DAY('Rent Roll'!$D33)/DI$4,DI59))</f>
        <v>0</v>
      </c>
      <c r="DJ103" s="767">
        <f>IF(AND(YEAR(DJ$3)=YEAR('Rent Roll'!$C33),MONTH(DJ$3)=MONTH('Rent Roll'!$C33)),(DJ$4-DAY('Rent Roll'!$C33)+1)/DJ$4,IF(AND(YEAR(DJ$3)=YEAR('Rent Roll'!$D33),MONTH(DJ$3)=MONTH('Rent Roll'!$D33)),DAY('Rent Roll'!$D33)/DJ$4,DJ59))</f>
        <v>0</v>
      </c>
      <c r="DK103" s="768">
        <f>IF(AND(YEAR(DK$3)=YEAR('Rent Roll'!$C33),MONTH(DK$3)=MONTH('Rent Roll'!$C33)),(DK$4-DAY('Rent Roll'!$C33)+1)/DK$4,IF(AND(YEAR(DK$3)=YEAR('Rent Roll'!$D33),MONTH(DK$3)=MONTH('Rent Roll'!$D33)),DAY('Rent Roll'!$D33)/DK$4,DK59))</f>
        <v>0</v>
      </c>
      <c r="DL103" s="567">
        <f>IF(AND(YEAR(DL$3)=YEAR('Rent Roll'!$C33),MONTH(DL$3)=MONTH('Rent Roll'!$C33)),(DL$4-DAY('Rent Roll'!$C33)+1)/DL$4,IF(AND(YEAR(DL$3)=YEAR('Rent Roll'!$D33),MONTH(DL$3)=MONTH('Rent Roll'!$D33)),DAY('Rent Roll'!$D33)/DL$4,DL59))</f>
        <v>0</v>
      </c>
      <c r="DM103" s="567">
        <f>IF(AND(YEAR(DM$3)=YEAR('Rent Roll'!$C33),MONTH(DM$3)=MONTH('Rent Roll'!$C33)),(DM$4-DAY('Rent Roll'!$C33)+1)/DM$4,IF(AND(YEAR(DM$3)=YEAR('Rent Roll'!$D33),MONTH(DM$3)=MONTH('Rent Roll'!$D33)),DAY('Rent Roll'!$D33)/DM$4,DM59))</f>
        <v>0</v>
      </c>
      <c r="DN103" s="567">
        <f>IF(AND(YEAR(DN$3)=YEAR('Rent Roll'!$C33),MONTH(DN$3)=MONTH('Rent Roll'!$C33)),(DN$4-DAY('Rent Roll'!$C33)+1)/DN$4,IF(AND(YEAR(DN$3)=YEAR('Rent Roll'!$D33),MONTH(DN$3)=MONTH('Rent Roll'!$D33)),DAY('Rent Roll'!$D33)/DN$4,DN59))</f>
        <v>0</v>
      </c>
      <c r="DO103" s="567">
        <f>IF(AND(YEAR(DO$3)=YEAR('Rent Roll'!$C33),MONTH(DO$3)=MONTH('Rent Roll'!$C33)),(DO$4-DAY('Rent Roll'!$C33)+1)/DO$4,IF(AND(YEAR(DO$3)=YEAR('Rent Roll'!$D33),MONTH(DO$3)=MONTH('Rent Roll'!$D33)),DAY('Rent Roll'!$D33)/DO$4,DO59))</f>
        <v>0</v>
      </c>
      <c r="DP103" s="567">
        <f>IF(AND(YEAR(DP$3)=YEAR('Rent Roll'!$C33),MONTH(DP$3)=MONTH('Rent Roll'!$C33)),(DP$4-DAY('Rent Roll'!$C33)+1)/DP$4,IF(AND(YEAR(DP$3)=YEAR('Rent Roll'!$D33),MONTH(DP$3)=MONTH('Rent Roll'!$D33)),DAY('Rent Roll'!$D33)/DP$4,DP59))</f>
        <v>0</v>
      </c>
      <c r="DQ103" s="567">
        <f>IF(AND(YEAR(DQ$3)=YEAR('Rent Roll'!$C33),MONTH(DQ$3)=MONTH('Rent Roll'!$C33)),(DQ$4-DAY('Rent Roll'!$C33)+1)/DQ$4,IF(AND(YEAR(DQ$3)=YEAR('Rent Roll'!$D33),MONTH(DQ$3)=MONTH('Rent Roll'!$D33)),DAY('Rent Roll'!$D33)/DQ$4,DQ59))</f>
        <v>0</v>
      </c>
      <c r="DR103" s="567">
        <f>IF(AND(YEAR(DR$3)=YEAR('Rent Roll'!$C33),MONTH(DR$3)=MONTH('Rent Roll'!$C33)),(DR$4-DAY('Rent Roll'!$C33)+1)/DR$4,IF(AND(YEAR(DR$3)=YEAR('Rent Roll'!$D33),MONTH(DR$3)=MONTH('Rent Roll'!$D33)),DAY('Rent Roll'!$D33)/DR$4,DR59))</f>
        <v>0</v>
      </c>
      <c r="DS103" s="567">
        <f>IF(AND(YEAR(DS$3)=YEAR('Rent Roll'!$C33),MONTH(DS$3)=MONTH('Rent Roll'!$C33)),(DS$4-DAY('Rent Roll'!$C33)+1)/DS$4,IF(AND(YEAR(DS$3)=YEAR('Rent Roll'!$D33),MONTH(DS$3)=MONTH('Rent Roll'!$D33)),DAY('Rent Roll'!$D33)/DS$4,DS59))</f>
        <v>0</v>
      </c>
      <c r="DT103" s="567">
        <f>IF(AND(YEAR(DT$3)=YEAR('Rent Roll'!$C33),MONTH(DT$3)=MONTH('Rent Roll'!$C33)),(DT$4-DAY('Rent Roll'!$C33)+1)/DT$4,IF(AND(YEAR(DT$3)=YEAR('Rent Roll'!$D33),MONTH(DT$3)=MONTH('Rent Roll'!$D33)),DAY('Rent Roll'!$D33)/DT$4,DT59))</f>
        <v>0</v>
      </c>
      <c r="DU103" s="567">
        <f>IF(AND(YEAR(DU$3)=YEAR('Rent Roll'!$C33),MONTH(DU$3)=MONTH('Rent Roll'!$C33)),(DU$4-DAY('Rent Roll'!$C33)+1)/DU$4,IF(AND(YEAR(DU$3)=YEAR('Rent Roll'!$D33),MONTH(DU$3)=MONTH('Rent Roll'!$D33)),DAY('Rent Roll'!$D33)/DU$4,DU59))</f>
        <v>0</v>
      </c>
      <c r="DV103" s="567">
        <f>IF(AND(YEAR(DV$3)=YEAR('Rent Roll'!$C33),MONTH(DV$3)=MONTH('Rent Roll'!$C33)),(DV$4-DAY('Rent Roll'!$C33)+1)/DV$4,IF(AND(YEAR(DV$3)=YEAR('Rent Roll'!$D33),MONTH(DV$3)=MONTH('Rent Roll'!$D33)),DAY('Rent Roll'!$D33)/DV$4,DV59))</f>
        <v>0</v>
      </c>
    </row>
    <row r="104" spans="1:126" s="563" customFormat="1" ht="12" customHeight="1" outlineLevel="1" x14ac:dyDescent="0.4">
      <c r="A104" s="730"/>
      <c r="B104" s="564">
        <f>'Rent Roll'!$B34</f>
        <v>0</v>
      </c>
      <c r="C104" s="565"/>
      <c r="D104" s="565"/>
      <c r="E104" s="566"/>
      <c r="F104" s="778">
        <f>IF(AND(YEAR(F$3)=YEAR('Rent Roll'!$C34),MONTH(F$3)=MONTH('Rent Roll'!$C34)),(F$4-DAY('Rent Roll'!$C34)+1)/F$4,IF(AND(YEAR(F$3)=YEAR('Rent Roll'!$D34),MONTH(F$3)=MONTH('Rent Roll'!$D34)),DAY('Rent Roll'!$D34)/F$4,F60))</f>
        <v>0</v>
      </c>
      <c r="G104" s="768">
        <f>IF(AND(YEAR(G$3)=YEAR('Rent Roll'!$C34),MONTH(G$3)=MONTH('Rent Roll'!$C34)),(G$4-DAY('Rent Roll'!$C34)+1)/G$4,IF(AND(YEAR(G$3)=YEAR('Rent Roll'!$D34),MONTH(G$3)=MONTH('Rent Roll'!$D34)),DAY('Rent Roll'!$D34)/G$4,G60))</f>
        <v>0</v>
      </c>
      <c r="H104" s="567">
        <f>IF(AND(YEAR(H$3)=YEAR('Rent Roll'!$C34),MONTH(H$3)=MONTH('Rent Roll'!$C34)),(H$4-DAY('Rent Roll'!$C34)+1)/H$4,IF(AND(YEAR(H$3)=YEAR('Rent Roll'!$D34),MONTH(H$3)=MONTH('Rent Roll'!$D34)),DAY('Rent Roll'!$D34)/H$4,H60))</f>
        <v>0</v>
      </c>
      <c r="I104" s="567">
        <f>IF(AND(YEAR(I$3)=YEAR('Rent Roll'!$C34),MONTH(I$3)=MONTH('Rent Roll'!$C34)),(I$4-DAY('Rent Roll'!$C34)+1)/I$4,IF(AND(YEAR(I$3)=YEAR('Rent Roll'!$D34),MONTH(I$3)=MONTH('Rent Roll'!$D34)),DAY('Rent Roll'!$D34)/I$4,I60))</f>
        <v>0</v>
      </c>
      <c r="J104" s="567">
        <f>IF(AND(YEAR(J$3)=YEAR('Rent Roll'!$C34),MONTH(J$3)=MONTH('Rent Roll'!$C34)),(J$4-DAY('Rent Roll'!$C34)+1)/J$4,IF(AND(YEAR(J$3)=YEAR('Rent Roll'!$D34),MONTH(J$3)=MONTH('Rent Roll'!$D34)),DAY('Rent Roll'!$D34)/J$4,J60))</f>
        <v>0</v>
      </c>
      <c r="K104" s="567">
        <f>IF(AND(YEAR(K$3)=YEAR('Rent Roll'!$C34),MONTH(K$3)=MONTH('Rent Roll'!$C34)),(K$4-DAY('Rent Roll'!$C34)+1)/K$4,IF(AND(YEAR(K$3)=YEAR('Rent Roll'!$D34),MONTH(K$3)=MONTH('Rent Roll'!$D34)),DAY('Rent Roll'!$D34)/K$4,K60))</f>
        <v>0</v>
      </c>
      <c r="L104" s="567">
        <f>IF(AND(YEAR(L$3)=YEAR('Rent Roll'!$C34),MONTH(L$3)=MONTH('Rent Roll'!$C34)),(L$4-DAY('Rent Roll'!$C34)+1)/L$4,IF(AND(YEAR(L$3)=YEAR('Rent Roll'!$D34),MONTH(L$3)=MONTH('Rent Roll'!$D34)),DAY('Rent Roll'!$D34)/L$4,L60))</f>
        <v>0</v>
      </c>
      <c r="M104" s="567">
        <f>IF(AND(YEAR(M$3)=YEAR('Rent Roll'!$C34),MONTH(M$3)=MONTH('Rent Roll'!$C34)),(M$4-DAY('Rent Roll'!$C34)+1)/M$4,IF(AND(YEAR(M$3)=YEAR('Rent Roll'!$D34),MONTH(M$3)=MONTH('Rent Roll'!$D34)),DAY('Rent Roll'!$D34)/M$4,M60))</f>
        <v>0</v>
      </c>
      <c r="N104" s="567">
        <f>IF(AND(YEAR(N$3)=YEAR('Rent Roll'!$C34),MONTH(N$3)=MONTH('Rent Roll'!$C34)),(N$4-DAY('Rent Roll'!$C34)+1)/N$4,IF(AND(YEAR(N$3)=YEAR('Rent Roll'!$D34),MONTH(N$3)=MONTH('Rent Roll'!$D34)),DAY('Rent Roll'!$D34)/N$4,N60))</f>
        <v>0</v>
      </c>
      <c r="O104" s="567">
        <f>IF(AND(YEAR(O$3)=YEAR('Rent Roll'!$C34),MONTH(O$3)=MONTH('Rent Roll'!$C34)),(O$4-DAY('Rent Roll'!$C34)+1)/O$4,IF(AND(YEAR(O$3)=YEAR('Rent Roll'!$D34),MONTH(O$3)=MONTH('Rent Roll'!$D34)),DAY('Rent Roll'!$D34)/O$4,O60))</f>
        <v>0</v>
      </c>
      <c r="P104" s="567">
        <f>IF(AND(YEAR(P$3)=YEAR('Rent Roll'!$C34),MONTH(P$3)=MONTH('Rent Roll'!$C34)),(P$4-DAY('Rent Roll'!$C34)+1)/P$4,IF(AND(YEAR(P$3)=YEAR('Rent Roll'!$D34),MONTH(P$3)=MONTH('Rent Roll'!$D34)),DAY('Rent Roll'!$D34)/P$4,P60))</f>
        <v>0</v>
      </c>
      <c r="Q104" s="567">
        <f>IF(AND(YEAR(Q$3)=YEAR('Rent Roll'!$C34),MONTH(Q$3)=MONTH('Rent Roll'!$C34)),(Q$4-DAY('Rent Roll'!$C34)+1)/Q$4,IF(AND(YEAR(Q$3)=YEAR('Rent Roll'!$D34),MONTH(Q$3)=MONTH('Rent Roll'!$D34)),DAY('Rent Roll'!$D34)/Q$4,Q60))</f>
        <v>0</v>
      </c>
      <c r="R104" s="767">
        <f>IF(AND(YEAR(R$3)=YEAR('Rent Roll'!$C34),MONTH(R$3)=MONTH('Rent Roll'!$C34)),(R$4-DAY('Rent Roll'!$C34)+1)/R$4,IF(AND(YEAR(R$3)=YEAR('Rent Roll'!$D34),MONTH(R$3)=MONTH('Rent Roll'!$D34)),DAY('Rent Roll'!$D34)/R$4,R60))</f>
        <v>0</v>
      </c>
      <c r="S104" s="768">
        <f>IF(AND(YEAR(S$3)=YEAR('Rent Roll'!$C34),MONTH(S$3)=MONTH('Rent Roll'!$C34)),(S$4-DAY('Rent Roll'!$C34)+1)/S$4,IF(AND(YEAR(S$3)=YEAR('Rent Roll'!$D34),MONTH(S$3)=MONTH('Rent Roll'!$D34)),DAY('Rent Roll'!$D34)/S$4,S60))</f>
        <v>0</v>
      </c>
      <c r="T104" s="567">
        <f>IF(AND(YEAR(T$3)=YEAR('Rent Roll'!$C34),MONTH(T$3)=MONTH('Rent Roll'!$C34)),(T$4-DAY('Rent Roll'!$C34)+1)/T$4,IF(AND(YEAR(T$3)=YEAR('Rent Roll'!$D34),MONTH(T$3)=MONTH('Rent Roll'!$D34)),DAY('Rent Roll'!$D34)/T$4,T60))</f>
        <v>0</v>
      </c>
      <c r="U104" s="567">
        <f>IF(AND(YEAR(U$3)=YEAR('Rent Roll'!$C34),MONTH(U$3)=MONTH('Rent Roll'!$C34)),(U$4-DAY('Rent Roll'!$C34)+1)/U$4,IF(AND(YEAR(U$3)=YEAR('Rent Roll'!$D34),MONTH(U$3)=MONTH('Rent Roll'!$D34)),DAY('Rent Roll'!$D34)/U$4,U60))</f>
        <v>0</v>
      </c>
      <c r="V104" s="567">
        <f>IF(AND(YEAR(V$3)=YEAR('Rent Roll'!$C34),MONTH(V$3)=MONTH('Rent Roll'!$C34)),(V$4-DAY('Rent Roll'!$C34)+1)/V$4,IF(AND(YEAR(V$3)=YEAR('Rent Roll'!$D34),MONTH(V$3)=MONTH('Rent Roll'!$D34)),DAY('Rent Roll'!$D34)/V$4,V60))</f>
        <v>0</v>
      </c>
      <c r="W104" s="567">
        <f>IF(AND(YEAR(W$3)=YEAR('Rent Roll'!$C34),MONTH(W$3)=MONTH('Rent Roll'!$C34)),(W$4-DAY('Rent Roll'!$C34)+1)/W$4,IF(AND(YEAR(W$3)=YEAR('Rent Roll'!$D34),MONTH(W$3)=MONTH('Rent Roll'!$D34)),DAY('Rent Roll'!$D34)/W$4,W60))</f>
        <v>0</v>
      </c>
      <c r="X104" s="567">
        <f>IF(AND(YEAR(X$3)=YEAR('Rent Roll'!$C34),MONTH(X$3)=MONTH('Rent Roll'!$C34)),(X$4-DAY('Rent Roll'!$C34)+1)/X$4,IF(AND(YEAR(X$3)=YEAR('Rent Roll'!$D34),MONTH(X$3)=MONTH('Rent Roll'!$D34)),DAY('Rent Roll'!$D34)/X$4,X60))</f>
        <v>0</v>
      </c>
      <c r="Y104" s="567">
        <f>IF(AND(YEAR(Y$3)=YEAR('Rent Roll'!$C34),MONTH(Y$3)=MONTH('Rent Roll'!$C34)),(Y$4-DAY('Rent Roll'!$C34)+1)/Y$4,IF(AND(YEAR(Y$3)=YEAR('Rent Roll'!$D34),MONTH(Y$3)=MONTH('Rent Roll'!$D34)),DAY('Rent Roll'!$D34)/Y$4,Y60))</f>
        <v>0</v>
      </c>
      <c r="Z104" s="567">
        <f>IF(AND(YEAR(Z$3)=YEAR('Rent Roll'!$C34),MONTH(Z$3)=MONTH('Rent Roll'!$C34)),(Z$4-DAY('Rent Roll'!$C34)+1)/Z$4,IF(AND(YEAR(Z$3)=YEAR('Rent Roll'!$D34),MONTH(Z$3)=MONTH('Rent Roll'!$D34)),DAY('Rent Roll'!$D34)/Z$4,Z60))</f>
        <v>0</v>
      </c>
      <c r="AA104" s="567">
        <f>IF(AND(YEAR(AA$3)=YEAR('Rent Roll'!$C34),MONTH(AA$3)=MONTH('Rent Roll'!$C34)),(AA$4-DAY('Rent Roll'!$C34)+1)/AA$4,IF(AND(YEAR(AA$3)=YEAR('Rent Roll'!$D34),MONTH(AA$3)=MONTH('Rent Roll'!$D34)),DAY('Rent Roll'!$D34)/AA$4,AA60))</f>
        <v>0</v>
      </c>
      <c r="AB104" s="567">
        <f>IF(AND(YEAR(AB$3)=YEAR('Rent Roll'!$C34),MONTH(AB$3)=MONTH('Rent Roll'!$C34)),(AB$4-DAY('Rent Roll'!$C34)+1)/AB$4,IF(AND(YEAR(AB$3)=YEAR('Rent Roll'!$D34),MONTH(AB$3)=MONTH('Rent Roll'!$D34)),DAY('Rent Roll'!$D34)/AB$4,AB60))</f>
        <v>0</v>
      </c>
      <c r="AC104" s="567">
        <f>IF(AND(YEAR(AC$3)=YEAR('Rent Roll'!$C34),MONTH(AC$3)=MONTH('Rent Roll'!$C34)),(AC$4-DAY('Rent Roll'!$C34)+1)/AC$4,IF(AND(YEAR(AC$3)=YEAR('Rent Roll'!$D34),MONTH(AC$3)=MONTH('Rent Roll'!$D34)),DAY('Rent Roll'!$D34)/AC$4,AC60))</f>
        <v>0</v>
      </c>
      <c r="AD104" s="767">
        <f>IF(AND(YEAR(AD$3)=YEAR('Rent Roll'!$C34),MONTH(AD$3)=MONTH('Rent Roll'!$C34)),(AD$4-DAY('Rent Roll'!$C34)+1)/AD$4,IF(AND(YEAR(AD$3)=YEAR('Rent Roll'!$D34),MONTH(AD$3)=MONTH('Rent Roll'!$D34)),DAY('Rent Roll'!$D34)/AD$4,AD60))</f>
        <v>0</v>
      </c>
      <c r="AE104" s="768">
        <f>IF(AND(YEAR(AE$3)=YEAR('Rent Roll'!$C34),MONTH(AE$3)=MONTH('Rent Roll'!$C34)),(AE$4-DAY('Rent Roll'!$C34)+1)/AE$4,IF(AND(YEAR(AE$3)=YEAR('Rent Roll'!$D34),MONTH(AE$3)=MONTH('Rent Roll'!$D34)),DAY('Rent Roll'!$D34)/AE$4,AE60))</f>
        <v>0</v>
      </c>
      <c r="AF104" s="567">
        <f>IF(AND(YEAR(AF$3)=YEAR('Rent Roll'!$C34),MONTH(AF$3)=MONTH('Rent Roll'!$C34)),(AF$4-DAY('Rent Roll'!$C34)+1)/AF$4,IF(AND(YEAR(AF$3)=YEAR('Rent Roll'!$D34),MONTH(AF$3)=MONTH('Rent Roll'!$D34)),DAY('Rent Roll'!$D34)/AF$4,AF60))</f>
        <v>0</v>
      </c>
      <c r="AG104" s="567">
        <f>IF(AND(YEAR(AG$3)=YEAR('Rent Roll'!$C34),MONTH(AG$3)=MONTH('Rent Roll'!$C34)),(AG$4-DAY('Rent Roll'!$C34)+1)/AG$4,IF(AND(YEAR(AG$3)=YEAR('Rent Roll'!$D34),MONTH(AG$3)=MONTH('Rent Roll'!$D34)),DAY('Rent Roll'!$D34)/AG$4,AG60))</f>
        <v>0</v>
      </c>
      <c r="AH104" s="567">
        <f>IF(AND(YEAR(AH$3)=YEAR('Rent Roll'!$C34),MONTH(AH$3)=MONTH('Rent Roll'!$C34)),(AH$4-DAY('Rent Roll'!$C34)+1)/AH$4,IF(AND(YEAR(AH$3)=YEAR('Rent Roll'!$D34),MONTH(AH$3)=MONTH('Rent Roll'!$D34)),DAY('Rent Roll'!$D34)/AH$4,AH60))</f>
        <v>0</v>
      </c>
      <c r="AI104" s="567">
        <f>IF(AND(YEAR(AI$3)=YEAR('Rent Roll'!$C34),MONTH(AI$3)=MONTH('Rent Roll'!$C34)),(AI$4-DAY('Rent Roll'!$C34)+1)/AI$4,IF(AND(YEAR(AI$3)=YEAR('Rent Roll'!$D34),MONTH(AI$3)=MONTH('Rent Roll'!$D34)),DAY('Rent Roll'!$D34)/AI$4,AI60))</f>
        <v>0</v>
      </c>
      <c r="AJ104" s="567">
        <f>IF(AND(YEAR(AJ$3)=YEAR('Rent Roll'!$C34),MONTH(AJ$3)=MONTH('Rent Roll'!$C34)),(AJ$4-DAY('Rent Roll'!$C34)+1)/AJ$4,IF(AND(YEAR(AJ$3)=YEAR('Rent Roll'!$D34),MONTH(AJ$3)=MONTH('Rent Roll'!$D34)),DAY('Rent Roll'!$D34)/AJ$4,AJ60))</f>
        <v>0</v>
      </c>
      <c r="AK104" s="567">
        <f>IF(AND(YEAR(AK$3)=YEAR('Rent Roll'!$C34),MONTH(AK$3)=MONTH('Rent Roll'!$C34)),(AK$4-DAY('Rent Roll'!$C34)+1)/AK$4,IF(AND(YEAR(AK$3)=YEAR('Rent Roll'!$D34),MONTH(AK$3)=MONTH('Rent Roll'!$D34)),DAY('Rent Roll'!$D34)/AK$4,AK60))</f>
        <v>0</v>
      </c>
      <c r="AL104" s="567">
        <f>IF(AND(YEAR(AL$3)=YEAR('Rent Roll'!$C34),MONTH(AL$3)=MONTH('Rent Roll'!$C34)),(AL$4-DAY('Rent Roll'!$C34)+1)/AL$4,IF(AND(YEAR(AL$3)=YEAR('Rent Roll'!$D34),MONTH(AL$3)=MONTH('Rent Roll'!$D34)),DAY('Rent Roll'!$D34)/AL$4,AL60))</f>
        <v>0</v>
      </c>
      <c r="AM104" s="567">
        <f>IF(AND(YEAR(AM$3)=YEAR('Rent Roll'!$C34),MONTH(AM$3)=MONTH('Rent Roll'!$C34)),(AM$4-DAY('Rent Roll'!$C34)+1)/AM$4,IF(AND(YEAR(AM$3)=YEAR('Rent Roll'!$D34),MONTH(AM$3)=MONTH('Rent Roll'!$D34)),DAY('Rent Roll'!$D34)/AM$4,AM60))</f>
        <v>0</v>
      </c>
      <c r="AN104" s="567">
        <f>IF(AND(YEAR(AN$3)=YEAR('Rent Roll'!$C34),MONTH(AN$3)=MONTH('Rent Roll'!$C34)),(AN$4-DAY('Rent Roll'!$C34)+1)/AN$4,IF(AND(YEAR(AN$3)=YEAR('Rent Roll'!$D34),MONTH(AN$3)=MONTH('Rent Roll'!$D34)),DAY('Rent Roll'!$D34)/AN$4,AN60))</f>
        <v>0</v>
      </c>
      <c r="AO104" s="567">
        <f>IF(AND(YEAR(AO$3)=YEAR('Rent Roll'!$C34),MONTH(AO$3)=MONTH('Rent Roll'!$C34)),(AO$4-DAY('Rent Roll'!$C34)+1)/AO$4,IF(AND(YEAR(AO$3)=YEAR('Rent Roll'!$D34),MONTH(AO$3)=MONTH('Rent Roll'!$D34)),DAY('Rent Roll'!$D34)/AO$4,AO60))</f>
        <v>0</v>
      </c>
      <c r="AP104" s="767">
        <f>IF(AND(YEAR(AP$3)=YEAR('Rent Roll'!$C34),MONTH(AP$3)=MONTH('Rent Roll'!$C34)),(AP$4-DAY('Rent Roll'!$C34)+1)/AP$4,IF(AND(YEAR(AP$3)=YEAR('Rent Roll'!$D34),MONTH(AP$3)=MONTH('Rent Roll'!$D34)),DAY('Rent Roll'!$D34)/AP$4,AP60))</f>
        <v>0</v>
      </c>
      <c r="AQ104" s="768">
        <f>IF(AND(YEAR(AQ$3)=YEAR('Rent Roll'!$C34),MONTH(AQ$3)=MONTH('Rent Roll'!$C34)),(AQ$4-DAY('Rent Roll'!$C34)+1)/AQ$4,IF(AND(YEAR(AQ$3)=YEAR('Rent Roll'!$D34),MONTH(AQ$3)=MONTH('Rent Roll'!$D34)),DAY('Rent Roll'!$D34)/AQ$4,AQ60))</f>
        <v>0</v>
      </c>
      <c r="AR104" s="567">
        <f>IF(AND(YEAR(AR$3)=YEAR('Rent Roll'!$C34),MONTH(AR$3)=MONTH('Rent Roll'!$C34)),(AR$4-DAY('Rent Roll'!$C34)+1)/AR$4,IF(AND(YEAR(AR$3)=YEAR('Rent Roll'!$D34),MONTH(AR$3)=MONTH('Rent Roll'!$D34)),DAY('Rent Roll'!$D34)/AR$4,AR60))</f>
        <v>0</v>
      </c>
      <c r="AS104" s="567">
        <f>IF(AND(YEAR(AS$3)=YEAR('Rent Roll'!$C34),MONTH(AS$3)=MONTH('Rent Roll'!$C34)),(AS$4-DAY('Rent Roll'!$C34)+1)/AS$4,IF(AND(YEAR(AS$3)=YEAR('Rent Roll'!$D34),MONTH(AS$3)=MONTH('Rent Roll'!$D34)),DAY('Rent Roll'!$D34)/AS$4,AS60))</f>
        <v>0</v>
      </c>
      <c r="AT104" s="567">
        <f>IF(AND(YEAR(AT$3)=YEAR('Rent Roll'!$C34),MONTH(AT$3)=MONTH('Rent Roll'!$C34)),(AT$4-DAY('Rent Roll'!$C34)+1)/AT$4,IF(AND(YEAR(AT$3)=YEAR('Rent Roll'!$D34),MONTH(AT$3)=MONTH('Rent Roll'!$D34)),DAY('Rent Roll'!$D34)/AT$4,AT60))</f>
        <v>0</v>
      </c>
      <c r="AU104" s="567">
        <f>IF(AND(YEAR(AU$3)=YEAR('Rent Roll'!$C34),MONTH(AU$3)=MONTH('Rent Roll'!$C34)),(AU$4-DAY('Rent Roll'!$C34)+1)/AU$4,IF(AND(YEAR(AU$3)=YEAR('Rent Roll'!$D34),MONTH(AU$3)=MONTH('Rent Roll'!$D34)),DAY('Rent Roll'!$D34)/AU$4,AU60))</f>
        <v>0</v>
      </c>
      <c r="AV104" s="567">
        <f>IF(AND(YEAR(AV$3)=YEAR('Rent Roll'!$C34),MONTH(AV$3)=MONTH('Rent Roll'!$C34)),(AV$4-DAY('Rent Roll'!$C34)+1)/AV$4,IF(AND(YEAR(AV$3)=YEAR('Rent Roll'!$D34),MONTH(AV$3)=MONTH('Rent Roll'!$D34)),DAY('Rent Roll'!$D34)/AV$4,AV60))</f>
        <v>0</v>
      </c>
      <c r="AW104" s="567">
        <f>IF(AND(YEAR(AW$3)=YEAR('Rent Roll'!$C34),MONTH(AW$3)=MONTH('Rent Roll'!$C34)),(AW$4-DAY('Rent Roll'!$C34)+1)/AW$4,IF(AND(YEAR(AW$3)=YEAR('Rent Roll'!$D34),MONTH(AW$3)=MONTH('Rent Roll'!$D34)),DAY('Rent Roll'!$D34)/AW$4,AW60))</f>
        <v>0</v>
      </c>
      <c r="AX104" s="567">
        <f>IF(AND(YEAR(AX$3)=YEAR('Rent Roll'!$C34),MONTH(AX$3)=MONTH('Rent Roll'!$C34)),(AX$4-DAY('Rent Roll'!$C34)+1)/AX$4,IF(AND(YEAR(AX$3)=YEAR('Rent Roll'!$D34),MONTH(AX$3)=MONTH('Rent Roll'!$D34)),DAY('Rent Roll'!$D34)/AX$4,AX60))</f>
        <v>0</v>
      </c>
      <c r="AY104" s="567">
        <f>IF(AND(YEAR(AY$3)=YEAR('Rent Roll'!$C34),MONTH(AY$3)=MONTH('Rent Roll'!$C34)),(AY$4-DAY('Rent Roll'!$C34)+1)/AY$4,IF(AND(YEAR(AY$3)=YEAR('Rent Roll'!$D34),MONTH(AY$3)=MONTH('Rent Roll'!$D34)),DAY('Rent Roll'!$D34)/AY$4,AY60))</f>
        <v>0</v>
      </c>
      <c r="AZ104" s="567">
        <f>IF(AND(YEAR(AZ$3)=YEAR('Rent Roll'!$C34),MONTH(AZ$3)=MONTH('Rent Roll'!$C34)),(AZ$4-DAY('Rent Roll'!$C34)+1)/AZ$4,IF(AND(YEAR(AZ$3)=YEAR('Rent Roll'!$D34),MONTH(AZ$3)=MONTH('Rent Roll'!$D34)),DAY('Rent Roll'!$D34)/AZ$4,AZ60))</f>
        <v>0</v>
      </c>
      <c r="BA104" s="567">
        <f>IF(AND(YEAR(BA$3)=YEAR('Rent Roll'!$C34),MONTH(BA$3)=MONTH('Rent Roll'!$C34)),(BA$4-DAY('Rent Roll'!$C34)+1)/BA$4,IF(AND(YEAR(BA$3)=YEAR('Rent Roll'!$D34),MONTH(BA$3)=MONTH('Rent Roll'!$D34)),DAY('Rent Roll'!$D34)/BA$4,BA60))</f>
        <v>0</v>
      </c>
      <c r="BB104" s="767">
        <f>IF(AND(YEAR(BB$3)=YEAR('Rent Roll'!$C34),MONTH(BB$3)=MONTH('Rent Roll'!$C34)),(BB$4-DAY('Rent Roll'!$C34)+1)/BB$4,IF(AND(YEAR(BB$3)=YEAR('Rent Roll'!$D34),MONTH(BB$3)=MONTH('Rent Roll'!$D34)),DAY('Rent Roll'!$D34)/BB$4,BB60))</f>
        <v>0</v>
      </c>
      <c r="BC104" s="768">
        <f>IF(AND(YEAR(BC$3)=YEAR('Rent Roll'!$C34),MONTH(BC$3)=MONTH('Rent Roll'!$C34)),(BC$4-DAY('Rent Roll'!$C34)+1)/BC$4,IF(AND(YEAR(BC$3)=YEAR('Rent Roll'!$D34),MONTH(BC$3)=MONTH('Rent Roll'!$D34)),DAY('Rent Roll'!$D34)/BC$4,BC60))</f>
        <v>0</v>
      </c>
      <c r="BD104" s="567">
        <f>IF(AND(YEAR(BD$3)=YEAR('Rent Roll'!$C34),MONTH(BD$3)=MONTH('Rent Roll'!$C34)),(BD$4-DAY('Rent Roll'!$C34)+1)/BD$4,IF(AND(YEAR(BD$3)=YEAR('Rent Roll'!$D34),MONTH(BD$3)=MONTH('Rent Roll'!$D34)),DAY('Rent Roll'!$D34)/BD$4,BD60))</f>
        <v>0</v>
      </c>
      <c r="BE104" s="567">
        <f>IF(AND(YEAR(BE$3)=YEAR('Rent Roll'!$C34),MONTH(BE$3)=MONTH('Rent Roll'!$C34)),(BE$4-DAY('Rent Roll'!$C34)+1)/BE$4,IF(AND(YEAR(BE$3)=YEAR('Rent Roll'!$D34),MONTH(BE$3)=MONTH('Rent Roll'!$D34)),DAY('Rent Roll'!$D34)/BE$4,BE60))</f>
        <v>0</v>
      </c>
      <c r="BF104" s="567">
        <f>IF(AND(YEAR(BF$3)=YEAR('Rent Roll'!$C34),MONTH(BF$3)=MONTH('Rent Roll'!$C34)),(BF$4-DAY('Rent Roll'!$C34)+1)/BF$4,IF(AND(YEAR(BF$3)=YEAR('Rent Roll'!$D34),MONTH(BF$3)=MONTH('Rent Roll'!$D34)),DAY('Rent Roll'!$D34)/BF$4,BF60))</f>
        <v>0</v>
      </c>
      <c r="BG104" s="567">
        <f>IF(AND(YEAR(BG$3)=YEAR('Rent Roll'!$C34),MONTH(BG$3)=MONTH('Rent Roll'!$C34)),(BG$4-DAY('Rent Roll'!$C34)+1)/BG$4,IF(AND(YEAR(BG$3)=YEAR('Rent Roll'!$D34),MONTH(BG$3)=MONTH('Rent Roll'!$D34)),DAY('Rent Roll'!$D34)/BG$4,BG60))</f>
        <v>0</v>
      </c>
      <c r="BH104" s="567">
        <f>IF(AND(YEAR(BH$3)=YEAR('Rent Roll'!$C34),MONTH(BH$3)=MONTH('Rent Roll'!$C34)),(BH$4-DAY('Rent Roll'!$C34)+1)/BH$4,IF(AND(YEAR(BH$3)=YEAR('Rent Roll'!$D34),MONTH(BH$3)=MONTH('Rent Roll'!$D34)),DAY('Rent Roll'!$D34)/BH$4,BH60))</f>
        <v>0</v>
      </c>
      <c r="BI104" s="567">
        <f>IF(AND(YEAR(BI$3)=YEAR('Rent Roll'!$C34),MONTH(BI$3)=MONTH('Rent Roll'!$C34)),(BI$4-DAY('Rent Roll'!$C34)+1)/BI$4,IF(AND(YEAR(BI$3)=YEAR('Rent Roll'!$D34),MONTH(BI$3)=MONTH('Rent Roll'!$D34)),DAY('Rent Roll'!$D34)/BI$4,BI60))</f>
        <v>0</v>
      </c>
      <c r="BJ104" s="567">
        <f>IF(AND(YEAR(BJ$3)=YEAR('Rent Roll'!$C34),MONTH(BJ$3)=MONTH('Rent Roll'!$C34)),(BJ$4-DAY('Rent Roll'!$C34)+1)/BJ$4,IF(AND(YEAR(BJ$3)=YEAR('Rent Roll'!$D34),MONTH(BJ$3)=MONTH('Rent Roll'!$D34)),DAY('Rent Roll'!$D34)/BJ$4,BJ60))</f>
        <v>0</v>
      </c>
      <c r="BK104" s="567">
        <f>IF(AND(YEAR(BK$3)=YEAR('Rent Roll'!$C34),MONTH(BK$3)=MONTH('Rent Roll'!$C34)),(BK$4-DAY('Rent Roll'!$C34)+1)/BK$4,IF(AND(YEAR(BK$3)=YEAR('Rent Roll'!$D34),MONTH(BK$3)=MONTH('Rent Roll'!$D34)),DAY('Rent Roll'!$D34)/BK$4,BK60))</f>
        <v>0</v>
      </c>
      <c r="BL104" s="567">
        <f>IF(AND(YEAR(BL$3)=YEAR('Rent Roll'!$C34),MONTH(BL$3)=MONTH('Rent Roll'!$C34)),(BL$4-DAY('Rent Roll'!$C34)+1)/BL$4,IF(AND(YEAR(BL$3)=YEAR('Rent Roll'!$D34),MONTH(BL$3)=MONTH('Rent Roll'!$D34)),DAY('Rent Roll'!$D34)/BL$4,BL60))</f>
        <v>0</v>
      </c>
      <c r="BM104" s="567">
        <f>IF(AND(YEAR(BM$3)=YEAR('Rent Roll'!$C34),MONTH(BM$3)=MONTH('Rent Roll'!$C34)),(BM$4-DAY('Rent Roll'!$C34)+1)/BM$4,IF(AND(YEAR(BM$3)=YEAR('Rent Roll'!$D34),MONTH(BM$3)=MONTH('Rent Roll'!$D34)),DAY('Rent Roll'!$D34)/BM$4,BM60))</f>
        <v>0</v>
      </c>
      <c r="BN104" s="767">
        <f>IF(AND(YEAR(BN$3)=YEAR('Rent Roll'!$C34),MONTH(BN$3)=MONTH('Rent Roll'!$C34)),(BN$4-DAY('Rent Roll'!$C34)+1)/BN$4,IF(AND(YEAR(BN$3)=YEAR('Rent Roll'!$D34),MONTH(BN$3)=MONTH('Rent Roll'!$D34)),DAY('Rent Roll'!$D34)/BN$4,BN60))</f>
        <v>0</v>
      </c>
      <c r="BO104" s="768">
        <f>IF(AND(YEAR(BO$3)=YEAR('Rent Roll'!$C34),MONTH(BO$3)=MONTH('Rent Roll'!$C34)),(BO$4-DAY('Rent Roll'!$C34)+1)/BO$4,IF(AND(YEAR(BO$3)=YEAR('Rent Roll'!$D34),MONTH(BO$3)=MONTH('Rent Roll'!$D34)),DAY('Rent Roll'!$D34)/BO$4,BO60))</f>
        <v>0</v>
      </c>
      <c r="BP104" s="567">
        <f>IF(AND(YEAR(BP$3)=YEAR('Rent Roll'!$C34),MONTH(BP$3)=MONTH('Rent Roll'!$C34)),(BP$4-DAY('Rent Roll'!$C34)+1)/BP$4,IF(AND(YEAR(BP$3)=YEAR('Rent Roll'!$D34),MONTH(BP$3)=MONTH('Rent Roll'!$D34)),DAY('Rent Roll'!$D34)/BP$4,BP60))</f>
        <v>0</v>
      </c>
      <c r="BQ104" s="567">
        <f>IF(AND(YEAR(BQ$3)=YEAR('Rent Roll'!$C34),MONTH(BQ$3)=MONTH('Rent Roll'!$C34)),(BQ$4-DAY('Rent Roll'!$C34)+1)/BQ$4,IF(AND(YEAR(BQ$3)=YEAR('Rent Roll'!$D34),MONTH(BQ$3)=MONTH('Rent Roll'!$D34)),DAY('Rent Roll'!$D34)/BQ$4,BQ60))</f>
        <v>0</v>
      </c>
      <c r="BR104" s="567">
        <f>IF(AND(YEAR(BR$3)=YEAR('Rent Roll'!$C34),MONTH(BR$3)=MONTH('Rent Roll'!$C34)),(BR$4-DAY('Rent Roll'!$C34)+1)/BR$4,IF(AND(YEAR(BR$3)=YEAR('Rent Roll'!$D34),MONTH(BR$3)=MONTH('Rent Roll'!$D34)),DAY('Rent Roll'!$D34)/BR$4,BR60))</f>
        <v>0</v>
      </c>
      <c r="BS104" s="567">
        <f>IF(AND(YEAR(BS$3)=YEAR('Rent Roll'!$C34),MONTH(BS$3)=MONTH('Rent Roll'!$C34)),(BS$4-DAY('Rent Roll'!$C34)+1)/BS$4,IF(AND(YEAR(BS$3)=YEAR('Rent Roll'!$D34),MONTH(BS$3)=MONTH('Rent Roll'!$D34)),DAY('Rent Roll'!$D34)/BS$4,BS60))</f>
        <v>0</v>
      </c>
      <c r="BT104" s="567">
        <f>IF(AND(YEAR(BT$3)=YEAR('Rent Roll'!$C34),MONTH(BT$3)=MONTH('Rent Roll'!$C34)),(BT$4-DAY('Rent Roll'!$C34)+1)/BT$4,IF(AND(YEAR(BT$3)=YEAR('Rent Roll'!$D34),MONTH(BT$3)=MONTH('Rent Roll'!$D34)),DAY('Rent Roll'!$D34)/BT$4,BT60))</f>
        <v>0</v>
      </c>
      <c r="BU104" s="567">
        <f>IF(AND(YEAR(BU$3)=YEAR('Rent Roll'!$C34),MONTH(BU$3)=MONTH('Rent Roll'!$C34)),(BU$4-DAY('Rent Roll'!$C34)+1)/BU$4,IF(AND(YEAR(BU$3)=YEAR('Rent Roll'!$D34),MONTH(BU$3)=MONTH('Rent Roll'!$D34)),DAY('Rent Roll'!$D34)/BU$4,BU60))</f>
        <v>0</v>
      </c>
      <c r="BV104" s="567">
        <f>IF(AND(YEAR(BV$3)=YEAR('Rent Roll'!$C34),MONTH(BV$3)=MONTH('Rent Roll'!$C34)),(BV$4-DAY('Rent Roll'!$C34)+1)/BV$4,IF(AND(YEAR(BV$3)=YEAR('Rent Roll'!$D34),MONTH(BV$3)=MONTH('Rent Roll'!$D34)),DAY('Rent Roll'!$D34)/BV$4,BV60))</f>
        <v>0</v>
      </c>
      <c r="BW104" s="567">
        <f>IF(AND(YEAR(BW$3)=YEAR('Rent Roll'!$C34),MONTH(BW$3)=MONTH('Rent Roll'!$C34)),(BW$4-DAY('Rent Roll'!$C34)+1)/BW$4,IF(AND(YEAR(BW$3)=YEAR('Rent Roll'!$D34),MONTH(BW$3)=MONTH('Rent Roll'!$D34)),DAY('Rent Roll'!$D34)/BW$4,BW60))</f>
        <v>0</v>
      </c>
      <c r="BX104" s="567">
        <f>IF(AND(YEAR(BX$3)=YEAR('Rent Roll'!$C34),MONTH(BX$3)=MONTH('Rent Roll'!$C34)),(BX$4-DAY('Rent Roll'!$C34)+1)/BX$4,IF(AND(YEAR(BX$3)=YEAR('Rent Roll'!$D34),MONTH(BX$3)=MONTH('Rent Roll'!$D34)),DAY('Rent Roll'!$D34)/BX$4,BX60))</f>
        <v>0</v>
      </c>
      <c r="BY104" s="567">
        <f>IF(AND(YEAR(BY$3)=YEAR('Rent Roll'!$C34),MONTH(BY$3)=MONTH('Rent Roll'!$C34)),(BY$4-DAY('Rent Roll'!$C34)+1)/BY$4,IF(AND(YEAR(BY$3)=YEAR('Rent Roll'!$D34),MONTH(BY$3)=MONTH('Rent Roll'!$D34)),DAY('Rent Roll'!$D34)/BY$4,BY60))</f>
        <v>0</v>
      </c>
      <c r="BZ104" s="767">
        <f>IF(AND(YEAR(BZ$3)=YEAR('Rent Roll'!$C34),MONTH(BZ$3)=MONTH('Rent Roll'!$C34)),(BZ$4-DAY('Rent Roll'!$C34)+1)/BZ$4,IF(AND(YEAR(BZ$3)=YEAR('Rent Roll'!$D34),MONTH(BZ$3)=MONTH('Rent Roll'!$D34)),DAY('Rent Roll'!$D34)/BZ$4,BZ60))</f>
        <v>0</v>
      </c>
      <c r="CA104" s="768">
        <f>IF(AND(YEAR(CA$3)=YEAR('Rent Roll'!$C34),MONTH(CA$3)=MONTH('Rent Roll'!$C34)),(CA$4-DAY('Rent Roll'!$C34)+1)/CA$4,IF(AND(YEAR(CA$3)=YEAR('Rent Roll'!$D34),MONTH(CA$3)=MONTH('Rent Roll'!$D34)),DAY('Rent Roll'!$D34)/CA$4,CA60))</f>
        <v>0</v>
      </c>
      <c r="CB104" s="567">
        <f>IF(AND(YEAR(CB$3)=YEAR('Rent Roll'!$C34),MONTH(CB$3)=MONTH('Rent Roll'!$C34)),(CB$4-DAY('Rent Roll'!$C34)+1)/CB$4,IF(AND(YEAR(CB$3)=YEAR('Rent Roll'!$D34),MONTH(CB$3)=MONTH('Rent Roll'!$D34)),DAY('Rent Roll'!$D34)/CB$4,CB60))</f>
        <v>0</v>
      </c>
      <c r="CC104" s="567">
        <f>IF(AND(YEAR(CC$3)=YEAR('Rent Roll'!$C34),MONTH(CC$3)=MONTH('Rent Roll'!$C34)),(CC$4-DAY('Rent Roll'!$C34)+1)/CC$4,IF(AND(YEAR(CC$3)=YEAR('Rent Roll'!$D34),MONTH(CC$3)=MONTH('Rent Roll'!$D34)),DAY('Rent Roll'!$D34)/CC$4,CC60))</f>
        <v>0</v>
      </c>
      <c r="CD104" s="567">
        <f>IF(AND(YEAR(CD$3)=YEAR('Rent Roll'!$C34),MONTH(CD$3)=MONTH('Rent Roll'!$C34)),(CD$4-DAY('Rent Roll'!$C34)+1)/CD$4,IF(AND(YEAR(CD$3)=YEAR('Rent Roll'!$D34),MONTH(CD$3)=MONTH('Rent Roll'!$D34)),DAY('Rent Roll'!$D34)/CD$4,CD60))</f>
        <v>0</v>
      </c>
      <c r="CE104" s="567">
        <f>IF(AND(YEAR(CE$3)=YEAR('Rent Roll'!$C34),MONTH(CE$3)=MONTH('Rent Roll'!$C34)),(CE$4-DAY('Rent Roll'!$C34)+1)/CE$4,IF(AND(YEAR(CE$3)=YEAR('Rent Roll'!$D34),MONTH(CE$3)=MONTH('Rent Roll'!$D34)),DAY('Rent Roll'!$D34)/CE$4,CE60))</f>
        <v>0</v>
      </c>
      <c r="CF104" s="567">
        <f>IF(AND(YEAR(CF$3)=YEAR('Rent Roll'!$C34),MONTH(CF$3)=MONTH('Rent Roll'!$C34)),(CF$4-DAY('Rent Roll'!$C34)+1)/CF$4,IF(AND(YEAR(CF$3)=YEAR('Rent Roll'!$D34),MONTH(CF$3)=MONTH('Rent Roll'!$D34)),DAY('Rent Roll'!$D34)/CF$4,CF60))</f>
        <v>0</v>
      </c>
      <c r="CG104" s="567">
        <f>IF(AND(YEAR(CG$3)=YEAR('Rent Roll'!$C34),MONTH(CG$3)=MONTH('Rent Roll'!$C34)),(CG$4-DAY('Rent Roll'!$C34)+1)/CG$4,IF(AND(YEAR(CG$3)=YEAR('Rent Roll'!$D34),MONTH(CG$3)=MONTH('Rent Roll'!$D34)),DAY('Rent Roll'!$D34)/CG$4,CG60))</f>
        <v>0</v>
      </c>
      <c r="CH104" s="567">
        <f>IF(AND(YEAR(CH$3)=YEAR('Rent Roll'!$C34),MONTH(CH$3)=MONTH('Rent Roll'!$C34)),(CH$4-DAY('Rent Roll'!$C34)+1)/CH$4,IF(AND(YEAR(CH$3)=YEAR('Rent Roll'!$D34),MONTH(CH$3)=MONTH('Rent Roll'!$D34)),DAY('Rent Roll'!$D34)/CH$4,CH60))</f>
        <v>0</v>
      </c>
      <c r="CI104" s="567">
        <f>IF(AND(YEAR(CI$3)=YEAR('Rent Roll'!$C34),MONTH(CI$3)=MONTH('Rent Roll'!$C34)),(CI$4-DAY('Rent Roll'!$C34)+1)/CI$4,IF(AND(YEAR(CI$3)=YEAR('Rent Roll'!$D34),MONTH(CI$3)=MONTH('Rent Roll'!$D34)),DAY('Rent Roll'!$D34)/CI$4,CI60))</f>
        <v>0</v>
      </c>
      <c r="CJ104" s="567">
        <f>IF(AND(YEAR(CJ$3)=YEAR('Rent Roll'!$C34),MONTH(CJ$3)=MONTH('Rent Roll'!$C34)),(CJ$4-DAY('Rent Roll'!$C34)+1)/CJ$4,IF(AND(YEAR(CJ$3)=YEAR('Rent Roll'!$D34),MONTH(CJ$3)=MONTH('Rent Roll'!$D34)),DAY('Rent Roll'!$D34)/CJ$4,CJ60))</f>
        <v>0</v>
      </c>
      <c r="CK104" s="567">
        <f>IF(AND(YEAR(CK$3)=YEAR('Rent Roll'!$C34),MONTH(CK$3)=MONTH('Rent Roll'!$C34)),(CK$4-DAY('Rent Roll'!$C34)+1)/CK$4,IF(AND(YEAR(CK$3)=YEAR('Rent Roll'!$D34),MONTH(CK$3)=MONTH('Rent Roll'!$D34)),DAY('Rent Roll'!$D34)/CK$4,CK60))</f>
        <v>0</v>
      </c>
      <c r="CL104" s="767">
        <f>IF(AND(YEAR(CL$3)=YEAR('Rent Roll'!$C34),MONTH(CL$3)=MONTH('Rent Roll'!$C34)),(CL$4-DAY('Rent Roll'!$C34)+1)/CL$4,IF(AND(YEAR(CL$3)=YEAR('Rent Roll'!$D34),MONTH(CL$3)=MONTH('Rent Roll'!$D34)),DAY('Rent Roll'!$D34)/CL$4,CL60))</f>
        <v>0</v>
      </c>
      <c r="CM104" s="768">
        <f>IF(AND(YEAR(CM$3)=YEAR('Rent Roll'!$C34),MONTH(CM$3)=MONTH('Rent Roll'!$C34)),(CM$4-DAY('Rent Roll'!$C34)+1)/CM$4,IF(AND(YEAR(CM$3)=YEAR('Rent Roll'!$D34),MONTH(CM$3)=MONTH('Rent Roll'!$D34)),DAY('Rent Roll'!$D34)/CM$4,CM60))</f>
        <v>0</v>
      </c>
      <c r="CN104" s="567">
        <f>IF(AND(YEAR(CN$3)=YEAR('Rent Roll'!$C34),MONTH(CN$3)=MONTH('Rent Roll'!$C34)),(CN$4-DAY('Rent Roll'!$C34)+1)/CN$4,IF(AND(YEAR(CN$3)=YEAR('Rent Roll'!$D34),MONTH(CN$3)=MONTH('Rent Roll'!$D34)),DAY('Rent Roll'!$D34)/CN$4,CN60))</f>
        <v>0</v>
      </c>
      <c r="CO104" s="567">
        <f>IF(AND(YEAR(CO$3)=YEAR('Rent Roll'!$C34),MONTH(CO$3)=MONTH('Rent Roll'!$C34)),(CO$4-DAY('Rent Roll'!$C34)+1)/CO$4,IF(AND(YEAR(CO$3)=YEAR('Rent Roll'!$D34),MONTH(CO$3)=MONTH('Rent Roll'!$D34)),DAY('Rent Roll'!$D34)/CO$4,CO60))</f>
        <v>0</v>
      </c>
      <c r="CP104" s="567">
        <f>IF(AND(YEAR(CP$3)=YEAR('Rent Roll'!$C34),MONTH(CP$3)=MONTH('Rent Roll'!$C34)),(CP$4-DAY('Rent Roll'!$C34)+1)/CP$4,IF(AND(YEAR(CP$3)=YEAR('Rent Roll'!$D34),MONTH(CP$3)=MONTH('Rent Roll'!$D34)),DAY('Rent Roll'!$D34)/CP$4,CP60))</f>
        <v>0</v>
      </c>
      <c r="CQ104" s="567">
        <f>IF(AND(YEAR(CQ$3)=YEAR('Rent Roll'!$C34),MONTH(CQ$3)=MONTH('Rent Roll'!$C34)),(CQ$4-DAY('Rent Roll'!$C34)+1)/CQ$4,IF(AND(YEAR(CQ$3)=YEAR('Rent Roll'!$D34),MONTH(CQ$3)=MONTH('Rent Roll'!$D34)),DAY('Rent Roll'!$D34)/CQ$4,CQ60))</f>
        <v>0</v>
      </c>
      <c r="CR104" s="567">
        <f>IF(AND(YEAR(CR$3)=YEAR('Rent Roll'!$C34),MONTH(CR$3)=MONTH('Rent Roll'!$C34)),(CR$4-DAY('Rent Roll'!$C34)+1)/CR$4,IF(AND(YEAR(CR$3)=YEAR('Rent Roll'!$D34),MONTH(CR$3)=MONTH('Rent Roll'!$D34)),DAY('Rent Roll'!$D34)/CR$4,CR60))</f>
        <v>0</v>
      </c>
      <c r="CS104" s="567">
        <f>IF(AND(YEAR(CS$3)=YEAR('Rent Roll'!$C34),MONTH(CS$3)=MONTH('Rent Roll'!$C34)),(CS$4-DAY('Rent Roll'!$C34)+1)/CS$4,IF(AND(YEAR(CS$3)=YEAR('Rent Roll'!$D34),MONTH(CS$3)=MONTH('Rent Roll'!$D34)),DAY('Rent Roll'!$D34)/CS$4,CS60))</f>
        <v>0</v>
      </c>
      <c r="CT104" s="567">
        <f>IF(AND(YEAR(CT$3)=YEAR('Rent Roll'!$C34),MONTH(CT$3)=MONTH('Rent Roll'!$C34)),(CT$4-DAY('Rent Roll'!$C34)+1)/CT$4,IF(AND(YEAR(CT$3)=YEAR('Rent Roll'!$D34),MONTH(CT$3)=MONTH('Rent Roll'!$D34)),DAY('Rent Roll'!$D34)/CT$4,CT60))</f>
        <v>0</v>
      </c>
      <c r="CU104" s="567">
        <f>IF(AND(YEAR(CU$3)=YEAR('Rent Roll'!$C34),MONTH(CU$3)=MONTH('Rent Roll'!$C34)),(CU$4-DAY('Rent Roll'!$C34)+1)/CU$4,IF(AND(YEAR(CU$3)=YEAR('Rent Roll'!$D34),MONTH(CU$3)=MONTH('Rent Roll'!$D34)),DAY('Rent Roll'!$D34)/CU$4,CU60))</f>
        <v>0</v>
      </c>
      <c r="CV104" s="567">
        <f>IF(AND(YEAR(CV$3)=YEAR('Rent Roll'!$C34),MONTH(CV$3)=MONTH('Rent Roll'!$C34)),(CV$4-DAY('Rent Roll'!$C34)+1)/CV$4,IF(AND(YEAR(CV$3)=YEAR('Rent Roll'!$D34),MONTH(CV$3)=MONTH('Rent Roll'!$D34)),DAY('Rent Roll'!$D34)/CV$4,CV60))</f>
        <v>0</v>
      </c>
      <c r="CW104" s="567">
        <f>IF(AND(YEAR(CW$3)=YEAR('Rent Roll'!$C34),MONTH(CW$3)=MONTH('Rent Roll'!$C34)),(CW$4-DAY('Rent Roll'!$C34)+1)/CW$4,IF(AND(YEAR(CW$3)=YEAR('Rent Roll'!$D34),MONTH(CW$3)=MONTH('Rent Roll'!$D34)),DAY('Rent Roll'!$D34)/CW$4,CW60))</f>
        <v>0</v>
      </c>
      <c r="CX104" s="767">
        <f>IF(AND(YEAR(CX$3)=YEAR('Rent Roll'!$C34),MONTH(CX$3)=MONTH('Rent Roll'!$C34)),(CX$4-DAY('Rent Roll'!$C34)+1)/CX$4,IF(AND(YEAR(CX$3)=YEAR('Rent Roll'!$D34),MONTH(CX$3)=MONTH('Rent Roll'!$D34)),DAY('Rent Roll'!$D34)/CX$4,CX60))</f>
        <v>0</v>
      </c>
      <c r="CY104" s="768">
        <f>IF(AND(YEAR(CY$3)=YEAR('Rent Roll'!$C34),MONTH(CY$3)=MONTH('Rent Roll'!$C34)),(CY$4-DAY('Rent Roll'!$C34)+1)/CY$4,IF(AND(YEAR(CY$3)=YEAR('Rent Roll'!$D34),MONTH(CY$3)=MONTH('Rent Roll'!$D34)),DAY('Rent Roll'!$D34)/CY$4,CY60))</f>
        <v>0</v>
      </c>
      <c r="CZ104" s="567">
        <f>IF(AND(YEAR(CZ$3)=YEAR('Rent Roll'!$C34),MONTH(CZ$3)=MONTH('Rent Roll'!$C34)),(CZ$4-DAY('Rent Roll'!$C34)+1)/CZ$4,IF(AND(YEAR(CZ$3)=YEAR('Rent Roll'!$D34),MONTH(CZ$3)=MONTH('Rent Roll'!$D34)),DAY('Rent Roll'!$D34)/CZ$4,CZ60))</f>
        <v>0</v>
      </c>
      <c r="DA104" s="567">
        <f>IF(AND(YEAR(DA$3)=YEAR('Rent Roll'!$C34),MONTH(DA$3)=MONTH('Rent Roll'!$C34)),(DA$4-DAY('Rent Roll'!$C34)+1)/DA$4,IF(AND(YEAR(DA$3)=YEAR('Rent Roll'!$D34),MONTH(DA$3)=MONTH('Rent Roll'!$D34)),DAY('Rent Roll'!$D34)/DA$4,DA60))</f>
        <v>0</v>
      </c>
      <c r="DB104" s="567">
        <f>IF(AND(YEAR(DB$3)=YEAR('Rent Roll'!$C34),MONTH(DB$3)=MONTH('Rent Roll'!$C34)),(DB$4-DAY('Rent Roll'!$C34)+1)/DB$4,IF(AND(YEAR(DB$3)=YEAR('Rent Roll'!$D34),MONTH(DB$3)=MONTH('Rent Roll'!$D34)),DAY('Rent Roll'!$D34)/DB$4,DB60))</f>
        <v>0</v>
      </c>
      <c r="DC104" s="567">
        <f>IF(AND(YEAR(DC$3)=YEAR('Rent Roll'!$C34),MONTH(DC$3)=MONTH('Rent Roll'!$C34)),(DC$4-DAY('Rent Roll'!$C34)+1)/DC$4,IF(AND(YEAR(DC$3)=YEAR('Rent Roll'!$D34),MONTH(DC$3)=MONTH('Rent Roll'!$D34)),DAY('Rent Roll'!$D34)/DC$4,DC60))</f>
        <v>0</v>
      </c>
      <c r="DD104" s="567">
        <f>IF(AND(YEAR(DD$3)=YEAR('Rent Roll'!$C34),MONTH(DD$3)=MONTH('Rent Roll'!$C34)),(DD$4-DAY('Rent Roll'!$C34)+1)/DD$4,IF(AND(YEAR(DD$3)=YEAR('Rent Roll'!$D34),MONTH(DD$3)=MONTH('Rent Roll'!$D34)),DAY('Rent Roll'!$D34)/DD$4,DD60))</f>
        <v>0</v>
      </c>
      <c r="DE104" s="567">
        <f>IF(AND(YEAR(DE$3)=YEAR('Rent Roll'!$C34),MONTH(DE$3)=MONTH('Rent Roll'!$C34)),(DE$4-DAY('Rent Roll'!$C34)+1)/DE$4,IF(AND(YEAR(DE$3)=YEAR('Rent Roll'!$D34),MONTH(DE$3)=MONTH('Rent Roll'!$D34)),DAY('Rent Roll'!$D34)/DE$4,DE60))</f>
        <v>0</v>
      </c>
      <c r="DF104" s="567">
        <f>IF(AND(YEAR(DF$3)=YEAR('Rent Roll'!$C34),MONTH(DF$3)=MONTH('Rent Roll'!$C34)),(DF$4-DAY('Rent Roll'!$C34)+1)/DF$4,IF(AND(YEAR(DF$3)=YEAR('Rent Roll'!$D34),MONTH(DF$3)=MONTH('Rent Roll'!$D34)),DAY('Rent Roll'!$D34)/DF$4,DF60))</f>
        <v>0</v>
      </c>
      <c r="DG104" s="567">
        <f>IF(AND(YEAR(DG$3)=YEAR('Rent Roll'!$C34),MONTH(DG$3)=MONTH('Rent Roll'!$C34)),(DG$4-DAY('Rent Roll'!$C34)+1)/DG$4,IF(AND(YEAR(DG$3)=YEAR('Rent Roll'!$D34),MONTH(DG$3)=MONTH('Rent Roll'!$D34)),DAY('Rent Roll'!$D34)/DG$4,DG60))</f>
        <v>0</v>
      </c>
      <c r="DH104" s="567">
        <f>IF(AND(YEAR(DH$3)=YEAR('Rent Roll'!$C34),MONTH(DH$3)=MONTH('Rent Roll'!$C34)),(DH$4-DAY('Rent Roll'!$C34)+1)/DH$4,IF(AND(YEAR(DH$3)=YEAR('Rent Roll'!$D34),MONTH(DH$3)=MONTH('Rent Roll'!$D34)),DAY('Rent Roll'!$D34)/DH$4,DH60))</f>
        <v>0</v>
      </c>
      <c r="DI104" s="567">
        <f>IF(AND(YEAR(DI$3)=YEAR('Rent Roll'!$C34),MONTH(DI$3)=MONTH('Rent Roll'!$C34)),(DI$4-DAY('Rent Roll'!$C34)+1)/DI$4,IF(AND(YEAR(DI$3)=YEAR('Rent Roll'!$D34),MONTH(DI$3)=MONTH('Rent Roll'!$D34)),DAY('Rent Roll'!$D34)/DI$4,DI60))</f>
        <v>0</v>
      </c>
      <c r="DJ104" s="767">
        <f>IF(AND(YEAR(DJ$3)=YEAR('Rent Roll'!$C34),MONTH(DJ$3)=MONTH('Rent Roll'!$C34)),(DJ$4-DAY('Rent Roll'!$C34)+1)/DJ$4,IF(AND(YEAR(DJ$3)=YEAR('Rent Roll'!$D34),MONTH(DJ$3)=MONTH('Rent Roll'!$D34)),DAY('Rent Roll'!$D34)/DJ$4,DJ60))</f>
        <v>0</v>
      </c>
      <c r="DK104" s="768">
        <f>IF(AND(YEAR(DK$3)=YEAR('Rent Roll'!$C34),MONTH(DK$3)=MONTH('Rent Roll'!$C34)),(DK$4-DAY('Rent Roll'!$C34)+1)/DK$4,IF(AND(YEAR(DK$3)=YEAR('Rent Roll'!$D34),MONTH(DK$3)=MONTH('Rent Roll'!$D34)),DAY('Rent Roll'!$D34)/DK$4,DK60))</f>
        <v>0</v>
      </c>
      <c r="DL104" s="567">
        <f>IF(AND(YEAR(DL$3)=YEAR('Rent Roll'!$C34),MONTH(DL$3)=MONTH('Rent Roll'!$C34)),(DL$4-DAY('Rent Roll'!$C34)+1)/DL$4,IF(AND(YEAR(DL$3)=YEAR('Rent Roll'!$D34),MONTH(DL$3)=MONTH('Rent Roll'!$D34)),DAY('Rent Roll'!$D34)/DL$4,DL60))</f>
        <v>0</v>
      </c>
      <c r="DM104" s="567">
        <f>IF(AND(YEAR(DM$3)=YEAR('Rent Roll'!$C34),MONTH(DM$3)=MONTH('Rent Roll'!$C34)),(DM$4-DAY('Rent Roll'!$C34)+1)/DM$4,IF(AND(YEAR(DM$3)=YEAR('Rent Roll'!$D34),MONTH(DM$3)=MONTH('Rent Roll'!$D34)),DAY('Rent Roll'!$D34)/DM$4,DM60))</f>
        <v>0</v>
      </c>
      <c r="DN104" s="567">
        <f>IF(AND(YEAR(DN$3)=YEAR('Rent Roll'!$C34),MONTH(DN$3)=MONTH('Rent Roll'!$C34)),(DN$4-DAY('Rent Roll'!$C34)+1)/DN$4,IF(AND(YEAR(DN$3)=YEAR('Rent Roll'!$D34),MONTH(DN$3)=MONTH('Rent Roll'!$D34)),DAY('Rent Roll'!$D34)/DN$4,DN60))</f>
        <v>0</v>
      </c>
      <c r="DO104" s="567">
        <f>IF(AND(YEAR(DO$3)=YEAR('Rent Roll'!$C34),MONTH(DO$3)=MONTH('Rent Roll'!$C34)),(DO$4-DAY('Rent Roll'!$C34)+1)/DO$4,IF(AND(YEAR(DO$3)=YEAR('Rent Roll'!$D34),MONTH(DO$3)=MONTH('Rent Roll'!$D34)),DAY('Rent Roll'!$D34)/DO$4,DO60))</f>
        <v>0</v>
      </c>
      <c r="DP104" s="567">
        <f>IF(AND(YEAR(DP$3)=YEAR('Rent Roll'!$C34),MONTH(DP$3)=MONTH('Rent Roll'!$C34)),(DP$4-DAY('Rent Roll'!$C34)+1)/DP$4,IF(AND(YEAR(DP$3)=YEAR('Rent Roll'!$D34),MONTH(DP$3)=MONTH('Rent Roll'!$D34)),DAY('Rent Roll'!$D34)/DP$4,DP60))</f>
        <v>0</v>
      </c>
      <c r="DQ104" s="567">
        <f>IF(AND(YEAR(DQ$3)=YEAR('Rent Roll'!$C34),MONTH(DQ$3)=MONTH('Rent Roll'!$C34)),(DQ$4-DAY('Rent Roll'!$C34)+1)/DQ$4,IF(AND(YEAR(DQ$3)=YEAR('Rent Roll'!$D34),MONTH(DQ$3)=MONTH('Rent Roll'!$D34)),DAY('Rent Roll'!$D34)/DQ$4,DQ60))</f>
        <v>0</v>
      </c>
      <c r="DR104" s="567">
        <f>IF(AND(YEAR(DR$3)=YEAR('Rent Roll'!$C34),MONTH(DR$3)=MONTH('Rent Roll'!$C34)),(DR$4-DAY('Rent Roll'!$C34)+1)/DR$4,IF(AND(YEAR(DR$3)=YEAR('Rent Roll'!$D34),MONTH(DR$3)=MONTH('Rent Roll'!$D34)),DAY('Rent Roll'!$D34)/DR$4,DR60))</f>
        <v>0</v>
      </c>
      <c r="DS104" s="567">
        <f>IF(AND(YEAR(DS$3)=YEAR('Rent Roll'!$C34),MONTH(DS$3)=MONTH('Rent Roll'!$C34)),(DS$4-DAY('Rent Roll'!$C34)+1)/DS$4,IF(AND(YEAR(DS$3)=YEAR('Rent Roll'!$D34),MONTH(DS$3)=MONTH('Rent Roll'!$D34)),DAY('Rent Roll'!$D34)/DS$4,DS60))</f>
        <v>0</v>
      </c>
      <c r="DT104" s="567">
        <f>IF(AND(YEAR(DT$3)=YEAR('Rent Roll'!$C34),MONTH(DT$3)=MONTH('Rent Roll'!$C34)),(DT$4-DAY('Rent Roll'!$C34)+1)/DT$4,IF(AND(YEAR(DT$3)=YEAR('Rent Roll'!$D34),MONTH(DT$3)=MONTH('Rent Roll'!$D34)),DAY('Rent Roll'!$D34)/DT$4,DT60))</f>
        <v>0</v>
      </c>
      <c r="DU104" s="567">
        <f>IF(AND(YEAR(DU$3)=YEAR('Rent Roll'!$C34),MONTH(DU$3)=MONTH('Rent Roll'!$C34)),(DU$4-DAY('Rent Roll'!$C34)+1)/DU$4,IF(AND(YEAR(DU$3)=YEAR('Rent Roll'!$D34),MONTH(DU$3)=MONTH('Rent Roll'!$D34)),DAY('Rent Roll'!$D34)/DU$4,DU60))</f>
        <v>0</v>
      </c>
      <c r="DV104" s="567">
        <f>IF(AND(YEAR(DV$3)=YEAR('Rent Roll'!$C34),MONTH(DV$3)=MONTH('Rent Roll'!$C34)),(DV$4-DAY('Rent Roll'!$C34)+1)/DV$4,IF(AND(YEAR(DV$3)=YEAR('Rent Roll'!$D34),MONTH(DV$3)=MONTH('Rent Roll'!$D34)),DAY('Rent Roll'!$D34)/DV$4,DV60))</f>
        <v>0</v>
      </c>
    </row>
    <row r="105" spans="1:126" s="563" customFormat="1" ht="12" customHeight="1" outlineLevel="1" x14ac:dyDescent="0.4">
      <c r="A105" s="730"/>
      <c r="B105" s="564">
        <f>'Rent Roll'!$B35</f>
        <v>0</v>
      </c>
      <c r="C105" s="565"/>
      <c r="D105" s="565"/>
      <c r="E105" s="566"/>
      <c r="F105" s="778">
        <f>IF(AND(YEAR(F$3)=YEAR('Rent Roll'!$C35),MONTH(F$3)=MONTH('Rent Roll'!$C35)),(F$4-DAY('Rent Roll'!$C35)+1)/F$4,IF(AND(YEAR(F$3)=YEAR('Rent Roll'!$D35),MONTH(F$3)=MONTH('Rent Roll'!$D35)),DAY('Rent Roll'!$D35)/F$4,F61))</f>
        <v>0</v>
      </c>
      <c r="G105" s="768">
        <f>IF(AND(YEAR(G$3)=YEAR('Rent Roll'!$C35),MONTH(G$3)=MONTH('Rent Roll'!$C35)),(G$4-DAY('Rent Roll'!$C35)+1)/G$4,IF(AND(YEAR(G$3)=YEAR('Rent Roll'!$D35),MONTH(G$3)=MONTH('Rent Roll'!$D35)),DAY('Rent Roll'!$D35)/G$4,G61))</f>
        <v>0</v>
      </c>
      <c r="H105" s="567">
        <f>IF(AND(YEAR(H$3)=YEAR('Rent Roll'!$C35),MONTH(H$3)=MONTH('Rent Roll'!$C35)),(H$4-DAY('Rent Roll'!$C35)+1)/H$4,IF(AND(YEAR(H$3)=YEAR('Rent Roll'!$D35),MONTH(H$3)=MONTH('Rent Roll'!$D35)),DAY('Rent Roll'!$D35)/H$4,H61))</f>
        <v>0</v>
      </c>
      <c r="I105" s="567">
        <f>IF(AND(YEAR(I$3)=YEAR('Rent Roll'!$C35),MONTH(I$3)=MONTH('Rent Roll'!$C35)),(I$4-DAY('Rent Roll'!$C35)+1)/I$4,IF(AND(YEAR(I$3)=YEAR('Rent Roll'!$D35),MONTH(I$3)=MONTH('Rent Roll'!$D35)),DAY('Rent Roll'!$D35)/I$4,I61))</f>
        <v>0</v>
      </c>
      <c r="J105" s="567">
        <f>IF(AND(YEAR(J$3)=YEAR('Rent Roll'!$C35),MONTH(J$3)=MONTH('Rent Roll'!$C35)),(J$4-DAY('Rent Roll'!$C35)+1)/J$4,IF(AND(YEAR(J$3)=YEAR('Rent Roll'!$D35),MONTH(J$3)=MONTH('Rent Roll'!$D35)),DAY('Rent Roll'!$D35)/J$4,J61))</f>
        <v>0</v>
      </c>
      <c r="K105" s="567">
        <f>IF(AND(YEAR(K$3)=YEAR('Rent Roll'!$C35),MONTH(K$3)=MONTH('Rent Roll'!$C35)),(K$4-DAY('Rent Roll'!$C35)+1)/K$4,IF(AND(YEAR(K$3)=YEAR('Rent Roll'!$D35),MONTH(K$3)=MONTH('Rent Roll'!$D35)),DAY('Rent Roll'!$D35)/K$4,K61))</f>
        <v>0</v>
      </c>
      <c r="L105" s="567">
        <f>IF(AND(YEAR(L$3)=YEAR('Rent Roll'!$C35),MONTH(L$3)=MONTH('Rent Roll'!$C35)),(L$4-DAY('Rent Roll'!$C35)+1)/L$4,IF(AND(YEAR(L$3)=YEAR('Rent Roll'!$D35),MONTH(L$3)=MONTH('Rent Roll'!$D35)),DAY('Rent Roll'!$D35)/L$4,L61))</f>
        <v>0</v>
      </c>
      <c r="M105" s="567">
        <f>IF(AND(YEAR(M$3)=YEAR('Rent Roll'!$C35),MONTH(M$3)=MONTH('Rent Roll'!$C35)),(M$4-DAY('Rent Roll'!$C35)+1)/M$4,IF(AND(YEAR(M$3)=YEAR('Rent Roll'!$D35),MONTH(M$3)=MONTH('Rent Roll'!$D35)),DAY('Rent Roll'!$D35)/M$4,M61))</f>
        <v>0</v>
      </c>
      <c r="N105" s="567">
        <f>IF(AND(YEAR(N$3)=YEAR('Rent Roll'!$C35),MONTH(N$3)=MONTH('Rent Roll'!$C35)),(N$4-DAY('Rent Roll'!$C35)+1)/N$4,IF(AND(YEAR(N$3)=YEAR('Rent Roll'!$D35),MONTH(N$3)=MONTH('Rent Roll'!$D35)),DAY('Rent Roll'!$D35)/N$4,N61))</f>
        <v>0</v>
      </c>
      <c r="O105" s="567">
        <f>IF(AND(YEAR(O$3)=YEAR('Rent Roll'!$C35),MONTH(O$3)=MONTH('Rent Roll'!$C35)),(O$4-DAY('Rent Roll'!$C35)+1)/O$4,IF(AND(YEAR(O$3)=YEAR('Rent Roll'!$D35),MONTH(O$3)=MONTH('Rent Roll'!$D35)),DAY('Rent Roll'!$D35)/O$4,O61))</f>
        <v>0</v>
      </c>
      <c r="P105" s="567">
        <f>IF(AND(YEAR(P$3)=YEAR('Rent Roll'!$C35),MONTH(P$3)=MONTH('Rent Roll'!$C35)),(P$4-DAY('Rent Roll'!$C35)+1)/P$4,IF(AND(YEAR(P$3)=YEAR('Rent Roll'!$D35),MONTH(P$3)=MONTH('Rent Roll'!$D35)),DAY('Rent Roll'!$D35)/P$4,P61))</f>
        <v>0</v>
      </c>
      <c r="Q105" s="567">
        <f>IF(AND(YEAR(Q$3)=YEAR('Rent Roll'!$C35),MONTH(Q$3)=MONTH('Rent Roll'!$C35)),(Q$4-DAY('Rent Roll'!$C35)+1)/Q$4,IF(AND(YEAR(Q$3)=YEAR('Rent Roll'!$D35),MONTH(Q$3)=MONTH('Rent Roll'!$D35)),DAY('Rent Roll'!$D35)/Q$4,Q61))</f>
        <v>0</v>
      </c>
      <c r="R105" s="767">
        <f>IF(AND(YEAR(R$3)=YEAR('Rent Roll'!$C35),MONTH(R$3)=MONTH('Rent Roll'!$C35)),(R$4-DAY('Rent Roll'!$C35)+1)/R$4,IF(AND(YEAR(R$3)=YEAR('Rent Roll'!$D35),MONTH(R$3)=MONTH('Rent Roll'!$D35)),DAY('Rent Roll'!$D35)/R$4,R61))</f>
        <v>0</v>
      </c>
      <c r="S105" s="768">
        <f>IF(AND(YEAR(S$3)=YEAR('Rent Roll'!$C35),MONTH(S$3)=MONTH('Rent Roll'!$C35)),(S$4-DAY('Rent Roll'!$C35)+1)/S$4,IF(AND(YEAR(S$3)=YEAR('Rent Roll'!$D35),MONTH(S$3)=MONTH('Rent Roll'!$D35)),DAY('Rent Roll'!$D35)/S$4,S61))</f>
        <v>0</v>
      </c>
      <c r="T105" s="567">
        <f>IF(AND(YEAR(T$3)=YEAR('Rent Roll'!$C35),MONTH(T$3)=MONTH('Rent Roll'!$C35)),(T$4-DAY('Rent Roll'!$C35)+1)/T$4,IF(AND(YEAR(T$3)=YEAR('Rent Roll'!$D35),MONTH(T$3)=MONTH('Rent Roll'!$D35)),DAY('Rent Roll'!$D35)/T$4,T61))</f>
        <v>0</v>
      </c>
      <c r="U105" s="567">
        <f>IF(AND(YEAR(U$3)=YEAR('Rent Roll'!$C35),MONTH(U$3)=MONTH('Rent Roll'!$C35)),(U$4-DAY('Rent Roll'!$C35)+1)/U$4,IF(AND(YEAR(U$3)=YEAR('Rent Roll'!$D35),MONTH(U$3)=MONTH('Rent Roll'!$D35)),DAY('Rent Roll'!$D35)/U$4,U61))</f>
        <v>0</v>
      </c>
      <c r="V105" s="567">
        <f>IF(AND(YEAR(V$3)=YEAR('Rent Roll'!$C35),MONTH(V$3)=MONTH('Rent Roll'!$C35)),(V$4-DAY('Rent Roll'!$C35)+1)/V$4,IF(AND(YEAR(V$3)=YEAR('Rent Roll'!$D35),MONTH(V$3)=MONTH('Rent Roll'!$D35)),DAY('Rent Roll'!$D35)/V$4,V61))</f>
        <v>0</v>
      </c>
      <c r="W105" s="567">
        <f>IF(AND(YEAR(W$3)=YEAR('Rent Roll'!$C35),MONTH(W$3)=MONTH('Rent Roll'!$C35)),(W$4-DAY('Rent Roll'!$C35)+1)/W$4,IF(AND(YEAR(W$3)=YEAR('Rent Roll'!$D35),MONTH(W$3)=MONTH('Rent Roll'!$D35)),DAY('Rent Roll'!$D35)/W$4,W61))</f>
        <v>0</v>
      </c>
      <c r="X105" s="567">
        <f>IF(AND(YEAR(X$3)=YEAR('Rent Roll'!$C35),MONTH(X$3)=MONTH('Rent Roll'!$C35)),(X$4-DAY('Rent Roll'!$C35)+1)/X$4,IF(AND(YEAR(X$3)=YEAR('Rent Roll'!$D35),MONTH(X$3)=MONTH('Rent Roll'!$D35)),DAY('Rent Roll'!$D35)/X$4,X61))</f>
        <v>0</v>
      </c>
      <c r="Y105" s="567">
        <f>IF(AND(YEAR(Y$3)=YEAR('Rent Roll'!$C35),MONTH(Y$3)=MONTH('Rent Roll'!$C35)),(Y$4-DAY('Rent Roll'!$C35)+1)/Y$4,IF(AND(YEAR(Y$3)=YEAR('Rent Roll'!$D35),MONTH(Y$3)=MONTH('Rent Roll'!$D35)),DAY('Rent Roll'!$D35)/Y$4,Y61))</f>
        <v>0</v>
      </c>
      <c r="Z105" s="567">
        <f>IF(AND(YEAR(Z$3)=YEAR('Rent Roll'!$C35),MONTH(Z$3)=MONTH('Rent Roll'!$C35)),(Z$4-DAY('Rent Roll'!$C35)+1)/Z$4,IF(AND(YEAR(Z$3)=YEAR('Rent Roll'!$D35),MONTH(Z$3)=MONTH('Rent Roll'!$D35)),DAY('Rent Roll'!$D35)/Z$4,Z61))</f>
        <v>0</v>
      </c>
      <c r="AA105" s="567">
        <f>IF(AND(YEAR(AA$3)=YEAR('Rent Roll'!$C35),MONTH(AA$3)=MONTH('Rent Roll'!$C35)),(AA$4-DAY('Rent Roll'!$C35)+1)/AA$4,IF(AND(YEAR(AA$3)=YEAR('Rent Roll'!$D35),MONTH(AA$3)=MONTH('Rent Roll'!$D35)),DAY('Rent Roll'!$D35)/AA$4,AA61))</f>
        <v>0</v>
      </c>
      <c r="AB105" s="567">
        <f>IF(AND(YEAR(AB$3)=YEAR('Rent Roll'!$C35),MONTH(AB$3)=MONTH('Rent Roll'!$C35)),(AB$4-DAY('Rent Roll'!$C35)+1)/AB$4,IF(AND(YEAR(AB$3)=YEAR('Rent Roll'!$D35),MONTH(AB$3)=MONTH('Rent Roll'!$D35)),DAY('Rent Roll'!$D35)/AB$4,AB61))</f>
        <v>0</v>
      </c>
      <c r="AC105" s="567">
        <f>IF(AND(YEAR(AC$3)=YEAR('Rent Roll'!$C35),MONTH(AC$3)=MONTH('Rent Roll'!$C35)),(AC$4-DAY('Rent Roll'!$C35)+1)/AC$4,IF(AND(YEAR(AC$3)=YEAR('Rent Roll'!$D35),MONTH(AC$3)=MONTH('Rent Roll'!$D35)),DAY('Rent Roll'!$D35)/AC$4,AC61))</f>
        <v>0</v>
      </c>
      <c r="AD105" s="767">
        <f>IF(AND(YEAR(AD$3)=YEAR('Rent Roll'!$C35),MONTH(AD$3)=MONTH('Rent Roll'!$C35)),(AD$4-DAY('Rent Roll'!$C35)+1)/AD$4,IF(AND(YEAR(AD$3)=YEAR('Rent Roll'!$D35),MONTH(AD$3)=MONTH('Rent Roll'!$D35)),DAY('Rent Roll'!$D35)/AD$4,AD61))</f>
        <v>0</v>
      </c>
      <c r="AE105" s="768">
        <f>IF(AND(YEAR(AE$3)=YEAR('Rent Roll'!$C35),MONTH(AE$3)=MONTH('Rent Roll'!$C35)),(AE$4-DAY('Rent Roll'!$C35)+1)/AE$4,IF(AND(YEAR(AE$3)=YEAR('Rent Roll'!$D35),MONTH(AE$3)=MONTH('Rent Roll'!$D35)),DAY('Rent Roll'!$D35)/AE$4,AE61))</f>
        <v>0</v>
      </c>
      <c r="AF105" s="567">
        <f>IF(AND(YEAR(AF$3)=YEAR('Rent Roll'!$C35),MONTH(AF$3)=MONTH('Rent Roll'!$C35)),(AF$4-DAY('Rent Roll'!$C35)+1)/AF$4,IF(AND(YEAR(AF$3)=YEAR('Rent Roll'!$D35),MONTH(AF$3)=MONTH('Rent Roll'!$D35)),DAY('Rent Roll'!$D35)/AF$4,AF61))</f>
        <v>0</v>
      </c>
      <c r="AG105" s="567">
        <f>IF(AND(YEAR(AG$3)=YEAR('Rent Roll'!$C35),MONTH(AG$3)=MONTH('Rent Roll'!$C35)),(AG$4-DAY('Rent Roll'!$C35)+1)/AG$4,IF(AND(YEAR(AG$3)=YEAR('Rent Roll'!$D35),MONTH(AG$3)=MONTH('Rent Roll'!$D35)),DAY('Rent Roll'!$D35)/AG$4,AG61))</f>
        <v>0</v>
      </c>
      <c r="AH105" s="567">
        <f>IF(AND(YEAR(AH$3)=YEAR('Rent Roll'!$C35),MONTH(AH$3)=MONTH('Rent Roll'!$C35)),(AH$4-DAY('Rent Roll'!$C35)+1)/AH$4,IF(AND(YEAR(AH$3)=YEAR('Rent Roll'!$D35),MONTH(AH$3)=MONTH('Rent Roll'!$D35)),DAY('Rent Roll'!$D35)/AH$4,AH61))</f>
        <v>0</v>
      </c>
      <c r="AI105" s="567">
        <f>IF(AND(YEAR(AI$3)=YEAR('Rent Roll'!$C35),MONTH(AI$3)=MONTH('Rent Roll'!$C35)),(AI$4-DAY('Rent Roll'!$C35)+1)/AI$4,IF(AND(YEAR(AI$3)=YEAR('Rent Roll'!$D35),MONTH(AI$3)=MONTH('Rent Roll'!$D35)),DAY('Rent Roll'!$D35)/AI$4,AI61))</f>
        <v>0</v>
      </c>
      <c r="AJ105" s="567">
        <f>IF(AND(YEAR(AJ$3)=YEAR('Rent Roll'!$C35),MONTH(AJ$3)=MONTH('Rent Roll'!$C35)),(AJ$4-DAY('Rent Roll'!$C35)+1)/AJ$4,IF(AND(YEAR(AJ$3)=YEAR('Rent Roll'!$D35),MONTH(AJ$3)=MONTH('Rent Roll'!$D35)),DAY('Rent Roll'!$D35)/AJ$4,AJ61))</f>
        <v>0</v>
      </c>
      <c r="AK105" s="567">
        <f>IF(AND(YEAR(AK$3)=YEAR('Rent Roll'!$C35),MONTH(AK$3)=MONTH('Rent Roll'!$C35)),(AK$4-DAY('Rent Roll'!$C35)+1)/AK$4,IF(AND(YEAR(AK$3)=YEAR('Rent Roll'!$D35),MONTH(AK$3)=MONTH('Rent Roll'!$D35)),DAY('Rent Roll'!$D35)/AK$4,AK61))</f>
        <v>0</v>
      </c>
      <c r="AL105" s="567">
        <f>IF(AND(YEAR(AL$3)=YEAR('Rent Roll'!$C35),MONTH(AL$3)=MONTH('Rent Roll'!$C35)),(AL$4-DAY('Rent Roll'!$C35)+1)/AL$4,IF(AND(YEAR(AL$3)=YEAR('Rent Roll'!$D35),MONTH(AL$3)=MONTH('Rent Roll'!$D35)),DAY('Rent Roll'!$D35)/AL$4,AL61))</f>
        <v>0</v>
      </c>
      <c r="AM105" s="567">
        <f>IF(AND(YEAR(AM$3)=YEAR('Rent Roll'!$C35),MONTH(AM$3)=MONTH('Rent Roll'!$C35)),(AM$4-DAY('Rent Roll'!$C35)+1)/AM$4,IF(AND(YEAR(AM$3)=YEAR('Rent Roll'!$D35),MONTH(AM$3)=MONTH('Rent Roll'!$D35)),DAY('Rent Roll'!$D35)/AM$4,AM61))</f>
        <v>0</v>
      </c>
      <c r="AN105" s="567">
        <f>IF(AND(YEAR(AN$3)=YEAR('Rent Roll'!$C35),MONTH(AN$3)=MONTH('Rent Roll'!$C35)),(AN$4-DAY('Rent Roll'!$C35)+1)/AN$4,IF(AND(YEAR(AN$3)=YEAR('Rent Roll'!$D35),MONTH(AN$3)=MONTH('Rent Roll'!$D35)),DAY('Rent Roll'!$D35)/AN$4,AN61))</f>
        <v>0</v>
      </c>
      <c r="AO105" s="567">
        <f>IF(AND(YEAR(AO$3)=YEAR('Rent Roll'!$C35),MONTH(AO$3)=MONTH('Rent Roll'!$C35)),(AO$4-DAY('Rent Roll'!$C35)+1)/AO$4,IF(AND(YEAR(AO$3)=YEAR('Rent Roll'!$D35),MONTH(AO$3)=MONTH('Rent Roll'!$D35)),DAY('Rent Roll'!$D35)/AO$4,AO61))</f>
        <v>0</v>
      </c>
      <c r="AP105" s="767">
        <f>IF(AND(YEAR(AP$3)=YEAR('Rent Roll'!$C35),MONTH(AP$3)=MONTH('Rent Roll'!$C35)),(AP$4-DAY('Rent Roll'!$C35)+1)/AP$4,IF(AND(YEAR(AP$3)=YEAR('Rent Roll'!$D35),MONTH(AP$3)=MONTH('Rent Roll'!$D35)),DAY('Rent Roll'!$D35)/AP$4,AP61))</f>
        <v>0</v>
      </c>
      <c r="AQ105" s="768">
        <f>IF(AND(YEAR(AQ$3)=YEAR('Rent Roll'!$C35),MONTH(AQ$3)=MONTH('Rent Roll'!$C35)),(AQ$4-DAY('Rent Roll'!$C35)+1)/AQ$4,IF(AND(YEAR(AQ$3)=YEAR('Rent Roll'!$D35),MONTH(AQ$3)=MONTH('Rent Roll'!$D35)),DAY('Rent Roll'!$D35)/AQ$4,AQ61))</f>
        <v>0</v>
      </c>
      <c r="AR105" s="567">
        <f>IF(AND(YEAR(AR$3)=YEAR('Rent Roll'!$C35),MONTH(AR$3)=MONTH('Rent Roll'!$C35)),(AR$4-DAY('Rent Roll'!$C35)+1)/AR$4,IF(AND(YEAR(AR$3)=YEAR('Rent Roll'!$D35),MONTH(AR$3)=MONTH('Rent Roll'!$D35)),DAY('Rent Roll'!$D35)/AR$4,AR61))</f>
        <v>0</v>
      </c>
      <c r="AS105" s="567">
        <f>IF(AND(YEAR(AS$3)=YEAR('Rent Roll'!$C35),MONTH(AS$3)=MONTH('Rent Roll'!$C35)),(AS$4-DAY('Rent Roll'!$C35)+1)/AS$4,IF(AND(YEAR(AS$3)=YEAR('Rent Roll'!$D35),MONTH(AS$3)=MONTH('Rent Roll'!$D35)),DAY('Rent Roll'!$D35)/AS$4,AS61))</f>
        <v>0</v>
      </c>
      <c r="AT105" s="567">
        <f>IF(AND(YEAR(AT$3)=YEAR('Rent Roll'!$C35),MONTH(AT$3)=MONTH('Rent Roll'!$C35)),(AT$4-DAY('Rent Roll'!$C35)+1)/AT$4,IF(AND(YEAR(AT$3)=YEAR('Rent Roll'!$D35),MONTH(AT$3)=MONTH('Rent Roll'!$D35)),DAY('Rent Roll'!$D35)/AT$4,AT61))</f>
        <v>0</v>
      </c>
      <c r="AU105" s="567">
        <f>IF(AND(YEAR(AU$3)=YEAR('Rent Roll'!$C35),MONTH(AU$3)=MONTH('Rent Roll'!$C35)),(AU$4-DAY('Rent Roll'!$C35)+1)/AU$4,IF(AND(YEAR(AU$3)=YEAR('Rent Roll'!$D35),MONTH(AU$3)=MONTH('Rent Roll'!$D35)),DAY('Rent Roll'!$D35)/AU$4,AU61))</f>
        <v>0</v>
      </c>
      <c r="AV105" s="567">
        <f>IF(AND(YEAR(AV$3)=YEAR('Rent Roll'!$C35),MONTH(AV$3)=MONTH('Rent Roll'!$C35)),(AV$4-DAY('Rent Roll'!$C35)+1)/AV$4,IF(AND(YEAR(AV$3)=YEAR('Rent Roll'!$D35),MONTH(AV$3)=MONTH('Rent Roll'!$D35)),DAY('Rent Roll'!$D35)/AV$4,AV61))</f>
        <v>0</v>
      </c>
      <c r="AW105" s="567">
        <f>IF(AND(YEAR(AW$3)=YEAR('Rent Roll'!$C35),MONTH(AW$3)=MONTH('Rent Roll'!$C35)),(AW$4-DAY('Rent Roll'!$C35)+1)/AW$4,IF(AND(YEAR(AW$3)=YEAR('Rent Roll'!$D35),MONTH(AW$3)=MONTH('Rent Roll'!$D35)),DAY('Rent Roll'!$D35)/AW$4,AW61))</f>
        <v>0</v>
      </c>
      <c r="AX105" s="567">
        <f>IF(AND(YEAR(AX$3)=YEAR('Rent Roll'!$C35),MONTH(AX$3)=MONTH('Rent Roll'!$C35)),(AX$4-DAY('Rent Roll'!$C35)+1)/AX$4,IF(AND(YEAR(AX$3)=YEAR('Rent Roll'!$D35),MONTH(AX$3)=MONTH('Rent Roll'!$D35)),DAY('Rent Roll'!$D35)/AX$4,AX61))</f>
        <v>0</v>
      </c>
      <c r="AY105" s="567">
        <f>IF(AND(YEAR(AY$3)=YEAR('Rent Roll'!$C35),MONTH(AY$3)=MONTH('Rent Roll'!$C35)),(AY$4-DAY('Rent Roll'!$C35)+1)/AY$4,IF(AND(YEAR(AY$3)=YEAR('Rent Roll'!$D35),MONTH(AY$3)=MONTH('Rent Roll'!$D35)),DAY('Rent Roll'!$D35)/AY$4,AY61))</f>
        <v>0</v>
      </c>
      <c r="AZ105" s="567">
        <f>IF(AND(YEAR(AZ$3)=YEAR('Rent Roll'!$C35),MONTH(AZ$3)=MONTH('Rent Roll'!$C35)),(AZ$4-DAY('Rent Roll'!$C35)+1)/AZ$4,IF(AND(YEAR(AZ$3)=YEAR('Rent Roll'!$D35),MONTH(AZ$3)=MONTH('Rent Roll'!$D35)),DAY('Rent Roll'!$D35)/AZ$4,AZ61))</f>
        <v>0</v>
      </c>
      <c r="BA105" s="567">
        <f>IF(AND(YEAR(BA$3)=YEAR('Rent Roll'!$C35),MONTH(BA$3)=MONTH('Rent Roll'!$C35)),(BA$4-DAY('Rent Roll'!$C35)+1)/BA$4,IF(AND(YEAR(BA$3)=YEAR('Rent Roll'!$D35),MONTH(BA$3)=MONTH('Rent Roll'!$D35)),DAY('Rent Roll'!$D35)/BA$4,BA61))</f>
        <v>0</v>
      </c>
      <c r="BB105" s="767">
        <f>IF(AND(YEAR(BB$3)=YEAR('Rent Roll'!$C35),MONTH(BB$3)=MONTH('Rent Roll'!$C35)),(BB$4-DAY('Rent Roll'!$C35)+1)/BB$4,IF(AND(YEAR(BB$3)=YEAR('Rent Roll'!$D35),MONTH(BB$3)=MONTH('Rent Roll'!$D35)),DAY('Rent Roll'!$D35)/BB$4,BB61))</f>
        <v>0</v>
      </c>
      <c r="BC105" s="768">
        <f>IF(AND(YEAR(BC$3)=YEAR('Rent Roll'!$C35),MONTH(BC$3)=MONTH('Rent Roll'!$C35)),(BC$4-DAY('Rent Roll'!$C35)+1)/BC$4,IF(AND(YEAR(BC$3)=YEAR('Rent Roll'!$D35),MONTH(BC$3)=MONTH('Rent Roll'!$D35)),DAY('Rent Roll'!$D35)/BC$4,BC61))</f>
        <v>0</v>
      </c>
      <c r="BD105" s="567">
        <f>IF(AND(YEAR(BD$3)=YEAR('Rent Roll'!$C35),MONTH(BD$3)=MONTH('Rent Roll'!$C35)),(BD$4-DAY('Rent Roll'!$C35)+1)/BD$4,IF(AND(YEAR(BD$3)=YEAR('Rent Roll'!$D35),MONTH(BD$3)=MONTH('Rent Roll'!$D35)),DAY('Rent Roll'!$D35)/BD$4,BD61))</f>
        <v>0</v>
      </c>
      <c r="BE105" s="567">
        <f>IF(AND(YEAR(BE$3)=YEAR('Rent Roll'!$C35),MONTH(BE$3)=MONTH('Rent Roll'!$C35)),(BE$4-DAY('Rent Roll'!$C35)+1)/BE$4,IF(AND(YEAR(BE$3)=YEAR('Rent Roll'!$D35),MONTH(BE$3)=MONTH('Rent Roll'!$D35)),DAY('Rent Roll'!$D35)/BE$4,BE61))</f>
        <v>0</v>
      </c>
      <c r="BF105" s="567">
        <f>IF(AND(YEAR(BF$3)=YEAR('Rent Roll'!$C35),MONTH(BF$3)=MONTH('Rent Roll'!$C35)),(BF$4-DAY('Rent Roll'!$C35)+1)/BF$4,IF(AND(YEAR(BF$3)=YEAR('Rent Roll'!$D35),MONTH(BF$3)=MONTH('Rent Roll'!$D35)),DAY('Rent Roll'!$D35)/BF$4,BF61))</f>
        <v>0</v>
      </c>
      <c r="BG105" s="567">
        <f>IF(AND(YEAR(BG$3)=YEAR('Rent Roll'!$C35),MONTH(BG$3)=MONTH('Rent Roll'!$C35)),(BG$4-DAY('Rent Roll'!$C35)+1)/BG$4,IF(AND(YEAR(BG$3)=YEAR('Rent Roll'!$D35),MONTH(BG$3)=MONTH('Rent Roll'!$D35)),DAY('Rent Roll'!$D35)/BG$4,BG61))</f>
        <v>0</v>
      </c>
      <c r="BH105" s="567">
        <f>IF(AND(YEAR(BH$3)=YEAR('Rent Roll'!$C35),MONTH(BH$3)=MONTH('Rent Roll'!$C35)),(BH$4-DAY('Rent Roll'!$C35)+1)/BH$4,IF(AND(YEAR(BH$3)=YEAR('Rent Roll'!$D35),MONTH(BH$3)=MONTH('Rent Roll'!$D35)),DAY('Rent Roll'!$D35)/BH$4,BH61))</f>
        <v>0</v>
      </c>
      <c r="BI105" s="567">
        <f>IF(AND(YEAR(BI$3)=YEAR('Rent Roll'!$C35),MONTH(BI$3)=MONTH('Rent Roll'!$C35)),(BI$4-DAY('Rent Roll'!$C35)+1)/BI$4,IF(AND(YEAR(BI$3)=YEAR('Rent Roll'!$D35),MONTH(BI$3)=MONTH('Rent Roll'!$D35)),DAY('Rent Roll'!$D35)/BI$4,BI61))</f>
        <v>0</v>
      </c>
      <c r="BJ105" s="567">
        <f>IF(AND(YEAR(BJ$3)=YEAR('Rent Roll'!$C35),MONTH(BJ$3)=MONTH('Rent Roll'!$C35)),(BJ$4-DAY('Rent Roll'!$C35)+1)/BJ$4,IF(AND(YEAR(BJ$3)=YEAR('Rent Roll'!$D35),MONTH(BJ$3)=MONTH('Rent Roll'!$D35)),DAY('Rent Roll'!$D35)/BJ$4,BJ61))</f>
        <v>0</v>
      </c>
      <c r="BK105" s="567">
        <f>IF(AND(YEAR(BK$3)=YEAR('Rent Roll'!$C35),MONTH(BK$3)=MONTH('Rent Roll'!$C35)),(BK$4-DAY('Rent Roll'!$C35)+1)/BK$4,IF(AND(YEAR(BK$3)=YEAR('Rent Roll'!$D35),MONTH(BK$3)=MONTH('Rent Roll'!$D35)),DAY('Rent Roll'!$D35)/BK$4,BK61))</f>
        <v>0</v>
      </c>
      <c r="BL105" s="567">
        <f>IF(AND(YEAR(BL$3)=YEAR('Rent Roll'!$C35),MONTH(BL$3)=MONTH('Rent Roll'!$C35)),(BL$4-DAY('Rent Roll'!$C35)+1)/BL$4,IF(AND(YEAR(BL$3)=YEAR('Rent Roll'!$D35),MONTH(BL$3)=MONTH('Rent Roll'!$D35)),DAY('Rent Roll'!$D35)/BL$4,BL61))</f>
        <v>0</v>
      </c>
      <c r="BM105" s="567">
        <f>IF(AND(YEAR(BM$3)=YEAR('Rent Roll'!$C35),MONTH(BM$3)=MONTH('Rent Roll'!$C35)),(BM$4-DAY('Rent Roll'!$C35)+1)/BM$4,IF(AND(YEAR(BM$3)=YEAR('Rent Roll'!$D35),MONTH(BM$3)=MONTH('Rent Roll'!$D35)),DAY('Rent Roll'!$D35)/BM$4,BM61))</f>
        <v>0</v>
      </c>
      <c r="BN105" s="767">
        <f>IF(AND(YEAR(BN$3)=YEAR('Rent Roll'!$C35),MONTH(BN$3)=MONTH('Rent Roll'!$C35)),(BN$4-DAY('Rent Roll'!$C35)+1)/BN$4,IF(AND(YEAR(BN$3)=YEAR('Rent Roll'!$D35),MONTH(BN$3)=MONTH('Rent Roll'!$D35)),DAY('Rent Roll'!$D35)/BN$4,BN61))</f>
        <v>0</v>
      </c>
      <c r="BO105" s="768">
        <f>IF(AND(YEAR(BO$3)=YEAR('Rent Roll'!$C35),MONTH(BO$3)=MONTH('Rent Roll'!$C35)),(BO$4-DAY('Rent Roll'!$C35)+1)/BO$4,IF(AND(YEAR(BO$3)=YEAR('Rent Roll'!$D35),MONTH(BO$3)=MONTH('Rent Roll'!$D35)),DAY('Rent Roll'!$D35)/BO$4,BO61))</f>
        <v>0</v>
      </c>
      <c r="BP105" s="567">
        <f>IF(AND(YEAR(BP$3)=YEAR('Rent Roll'!$C35),MONTH(BP$3)=MONTH('Rent Roll'!$C35)),(BP$4-DAY('Rent Roll'!$C35)+1)/BP$4,IF(AND(YEAR(BP$3)=YEAR('Rent Roll'!$D35),MONTH(BP$3)=MONTH('Rent Roll'!$D35)),DAY('Rent Roll'!$D35)/BP$4,BP61))</f>
        <v>0</v>
      </c>
      <c r="BQ105" s="567">
        <f>IF(AND(YEAR(BQ$3)=YEAR('Rent Roll'!$C35),MONTH(BQ$3)=MONTH('Rent Roll'!$C35)),(BQ$4-DAY('Rent Roll'!$C35)+1)/BQ$4,IF(AND(YEAR(BQ$3)=YEAR('Rent Roll'!$D35),MONTH(BQ$3)=MONTH('Rent Roll'!$D35)),DAY('Rent Roll'!$D35)/BQ$4,BQ61))</f>
        <v>0</v>
      </c>
      <c r="BR105" s="567">
        <f>IF(AND(YEAR(BR$3)=YEAR('Rent Roll'!$C35),MONTH(BR$3)=MONTH('Rent Roll'!$C35)),(BR$4-DAY('Rent Roll'!$C35)+1)/BR$4,IF(AND(YEAR(BR$3)=YEAR('Rent Roll'!$D35),MONTH(BR$3)=MONTH('Rent Roll'!$D35)),DAY('Rent Roll'!$D35)/BR$4,BR61))</f>
        <v>0</v>
      </c>
      <c r="BS105" s="567">
        <f>IF(AND(YEAR(BS$3)=YEAR('Rent Roll'!$C35),MONTH(BS$3)=MONTH('Rent Roll'!$C35)),(BS$4-DAY('Rent Roll'!$C35)+1)/BS$4,IF(AND(YEAR(BS$3)=YEAR('Rent Roll'!$D35),MONTH(BS$3)=MONTH('Rent Roll'!$D35)),DAY('Rent Roll'!$D35)/BS$4,BS61))</f>
        <v>0</v>
      </c>
      <c r="BT105" s="567">
        <f>IF(AND(YEAR(BT$3)=YEAR('Rent Roll'!$C35),MONTH(BT$3)=MONTH('Rent Roll'!$C35)),(BT$4-DAY('Rent Roll'!$C35)+1)/BT$4,IF(AND(YEAR(BT$3)=YEAR('Rent Roll'!$D35),MONTH(BT$3)=MONTH('Rent Roll'!$D35)),DAY('Rent Roll'!$D35)/BT$4,BT61))</f>
        <v>0</v>
      </c>
      <c r="BU105" s="567">
        <f>IF(AND(YEAR(BU$3)=YEAR('Rent Roll'!$C35),MONTH(BU$3)=MONTH('Rent Roll'!$C35)),(BU$4-DAY('Rent Roll'!$C35)+1)/BU$4,IF(AND(YEAR(BU$3)=YEAR('Rent Roll'!$D35),MONTH(BU$3)=MONTH('Rent Roll'!$D35)),DAY('Rent Roll'!$D35)/BU$4,BU61))</f>
        <v>0</v>
      </c>
      <c r="BV105" s="567">
        <f>IF(AND(YEAR(BV$3)=YEAR('Rent Roll'!$C35),MONTH(BV$3)=MONTH('Rent Roll'!$C35)),(BV$4-DAY('Rent Roll'!$C35)+1)/BV$4,IF(AND(YEAR(BV$3)=YEAR('Rent Roll'!$D35),MONTH(BV$3)=MONTH('Rent Roll'!$D35)),DAY('Rent Roll'!$D35)/BV$4,BV61))</f>
        <v>0</v>
      </c>
      <c r="BW105" s="567">
        <f>IF(AND(YEAR(BW$3)=YEAR('Rent Roll'!$C35),MONTH(BW$3)=MONTH('Rent Roll'!$C35)),(BW$4-DAY('Rent Roll'!$C35)+1)/BW$4,IF(AND(YEAR(BW$3)=YEAR('Rent Roll'!$D35),MONTH(BW$3)=MONTH('Rent Roll'!$D35)),DAY('Rent Roll'!$D35)/BW$4,BW61))</f>
        <v>0</v>
      </c>
      <c r="BX105" s="567">
        <f>IF(AND(YEAR(BX$3)=YEAR('Rent Roll'!$C35),MONTH(BX$3)=MONTH('Rent Roll'!$C35)),(BX$4-DAY('Rent Roll'!$C35)+1)/BX$4,IF(AND(YEAR(BX$3)=YEAR('Rent Roll'!$D35),MONTH(BX$3)=MONTH('Rent Roll'!$D35)),DAY('Rent Roll'!$D35)/BX$4,BX61))</f>
        <v>0</v>
      </c>
      <c r="BY105" s="567">
        <f>IF(AND(YEAR(BY$3)=YEAR('Rent Roll'!$C35),MONTH(BY$3)=MONTH('Rent Roll'!$C35)),(BY$4-DAY('Rent Roll'!$C35)+1)/BY$4,IF(AND(YEAR(BY$3)=YEAR('Rent Roll'!$D35),MONTH(BY$3)=MONTH('Rent Roll'!$D35)),DAY('Rent Roll'!$D35)/BY$4,BY61))</f>
        <v>0</v>
      </c>
      <c r="BZ105" s="767">
        <f>IF(AND(YEAR(BZ$3)=YEAR('Rent Roll'!$C35),MONTH(BZ$3)=MONTH('Rent Roll'!$C35)),(BZ$4-DAY('Rent Roll'!$C35)+1)/BZ$4,IF(AND(YEAR(BZ$3)=YEAR('Rent Roll'!$D35),MONTH(BZ$3)=MONTH('Rent Roll'!$D35)),DAY('Rent Roll'!$D35)/BZ$4,BZ61))</f>
        <v>0</v>
      </c>
      <c r="CA105" s="768">
        <f>IF(AND(YEAR(CA$3)=YEAR('Rent Roll'!$C35),MONTH(CA$3)=MONTH('Rent Roll'!$C35)),(CA$4-DAY('Rent Roll'!$C35)+1)/CA$4,IF(AND(YEAR(CA$3)=YEAR('Rent Roll'!$D35),MONTH(CA$3)=MONTH('Rent Roll'!$D35)),DAY('Rent Roll'!$D35)/CA$4,CA61))</f>
        <v>0</v>
      </c>
      <c r="CB105" s="567">
        <f>IF(AND(YEAR(CB$3)=YEAR('Rent Roll'!$C35),MONTH(CB$3)=MONTH('Rent Roll'!$C35)),(CB$4-DAY('Rent Roll'!$C35)+1)/CB$4,IF(AND(YEAR(CB$3)=YEAR('Rent Roll'!$D35),MONTH(CB$3)=MONTH('Rent Roll'!$D35)),DAY('Rent Roll'!$D35)/CB$4,CB61))</f>
        <v>0</v>
      </c>
      <c r="CC105" s="567">
        <f>IF(AND(YEAR(CC$3)=YEAR('Rent Roll'!$C35),MONTH(CC$3)=MONTH('Rent Roll'!$C35)),(CC$4-DAY('Rent Roll'!$C35)+1)/CC$4,IF(AND(YEAR(CC$3)=YEAR('Rent Roll'!$D35),MONTH(CC$3)=MONTH('Rent Roll'!$D35)),DAY('Rent Roll'!$D35)/CC$4,CC61))</f>
        <v>0</v>
      </c>
      <c r="CD105" s="567">
        <f>IF(AND(YEAR(CD$3)=YEAR('Rent Roll'!$C35),MONTH(CD$3)=MONTH('Rent Roll'!$C35)),(CD$4-DAY('Rent Roll'!$C35)+1)/CD$4,IF(AND(YEAR(CD$3)=YEAR('Rent Roll'!$D35),MONTH(CD$3)=MONTH('Rent Roll'!$D35)),DAY('Rent Roll'!$D35)/CD$4,CD61))</f>
        <v>0</v>
      </c>
      <c r="CE105" s="567">
        <f>IF(AND(YEAR(CE$3)=YEAR('Rent Roll'!$C35),MONTH(CE$3)=MONTH('Rent Roll'!$C35)),(CE$4-DAY('Rent Roll'!$C35)+1)/CE$4,IF(AND(YEAR(CE$3)=YEAR('Rent Roll'!$D35),MONTH(CE$3)=MONTH('Rent Roll'!$D35)),DAY('Rent Roll'!$D35)/CE$4,CE61))</f>
        <v>0</v>
      </c>
      <c r="CF105" s="567">
        <f>IF(AND(YEAR(CF$3)=YEAR('Rent Roll'!$C35),MONTH(CF$3)=MONTH('Rent Roll'!$C35)),(CF$4-DAY('Rent Roll'!$C35)+1)/CF$4,IF(AND(YEAR(CF$3)=YEAR('Rent Roll'!$D35),MONTH(CF$3)=MONTH('Rent Roll'!$D35)),DAY('Rent Roll'!$D35)/CF$4,CF61))</f>
        <v>0</v>
      </c>
      <c r="CG105" s="567">
        <f>IF(AND(YEAR(CG$3)=YEAR('Rent Roll'!$C35),MONTH(CG$3)=MONTH('Rent Roll'!$C35)),(CG$4-DAY('Rent Roll'!$C35)+1)/CG$4,IF(AND(YEAR(CG$3)=YEAR('Rent Roll'!$D35),MONTH(CG$3)=MONTH('Rent Roll'!$D35)),DAY('Rent Roll'!$D35)/CG$4,CG61))</f>
        <v>0</v>
      </c>
      <c r="CH105" s="567">
        <f>IF(AND(YEAR(CH$3)=YEAR('Rent Roll'!$C35),MONTH(CH$3)=MONTH('Rent Roll'!$C35)),(CH$4-DAY('Rent Roll'!$C35)+1)/CH$4,IF(AND(YEAR(CH$3)=YEAR('Rent Roll'!$D35),MONTH(CH$3)=MONTH('Rent Roll'!$D35)),DAY('Rent Roll'!$D35)/CH$4,CH61))</f>
        <v>0</v>
      </c>
      <c r="CI105" s="567">
        <f>IF(AND(YEAR(CI$3)=YEAR('Rent Roll'!$C35),MONTH(CI$3)=MONTH('Rent Roll'!$C35)),(CI$4-DAY('Rent Roll'!$C35)+1)/CI$4,IF(AND(YEAR(CI$3)=YEAR('Rent Roll'!$D35),MONTH(CI$3)=MONTH('Rent Roll'!$D35)),DAY('Rent Roll'!$D35)/CI$4,CI61))</f>
        <v>0</v>
      </c>
      <c r="CJ105" s="567">
        <f>IF(AND(YEAR(CJ$3)=YEAR('Rent Roll'!$C35),MONTH(CJ$3)=MONTH('Rent Roll'!$C35)),(CJ$4-DAY('Rent Roll'!$C35)+1)/CJ$4,IF(AND(YEAR(CJ$3)=YEAR('Rent Roll'!$D35),MONTH(CJ$3)=MONTH('Rent Roll'!$D35)),DAY('Rent Roll'!$D35)/CJ$4,CJ61))</f>
        <v>0</v>
      </c>
      <c r="CK105" s="567">
        <f>IF(AND(YEAR(CK$3)=YEAR('Rent Roll'!$C35),MONTH(CK$3)=MONTH('Rent Roll'!$C35)),(CK$4-DAY('Rent Roll'!$C35)+1)/CK$4,IF(AND(YEAR(CK$3)=YEAR('Rent Roll'!$D35),MONTH(CK$3)=MONTH('Rent Roll'!$D35)),DAY('Rent Roll'!$D35)/CK$4,CK61))</f>
        <v>0</v>
      </c>
      <c r="CL105" s="767">
        <f>IF(AND(YEAR(CL$3)=YEAR('Rent Roll'!$C35),MONTH(CL$3)=MONTH('Rent Roll'!$C35)),(CL$4-DAY('Rent Roll'!$C35)+1)/CL$4,IF(AND(YEAR(CL$3)=YEAR('Rent Roll'!$D35),MONTH(CL$3)=MONTH('Rent Roll'!$D35)),DAY('Rent Roll'!$D35)/CL$4,CL61))</f>
        <v>0</v>
      </c>
      <c r="CM105" s="768">
        <f>IF(AND(YEAR(CM$3)=YEAR('Rent Roll'!$C35),MONTH(CM$3)=MONTH('Rent Roll'!$C35)),(CM$4-DAY('Rent Roll'!$C35)+1)/CM$4,IF(AND(YEAR(CM$3)=YEAR('Rent Roll'!$D35),MONTH(CM$3)=MONTH('Rent Roll'!$D35)),DAY('Rent Roll'!$D35)/CM$4,CM61))</f>
        <v>0</v>
      </c>
      <c r="CN105" s="567">
        <f>IF(AND(YEAR(CN$3)=YEAR('Rent Roll'!$C35),MONTH(CN$3)=MONTH('Rent Roll'!$C35)),(CN$4-DAY('Rent Roll'!$C35)+1)/CN$4,IF(AND(YEAR(CN$3)=YEAR('Rent Roll'!$D35),MONTH(CN$3)=MONTH('Rent Roll'!$D35)),DAY('Rent Roll'!$D35)/CN$4,CN61))</f>
        <v>0</v>
      </c>
      <c r="CO105" s="567">
        <f>IF(AND(YEAR(CO$3)=YEAR('Rent Roll'!$C35),MONTH(CO$3)=MONTH('Rent Roll'!$C35)),(CO$4-DAY('Rent Roll'!$C35)+1)/CO$4,IF(AND(YEAR(CO$3)=YEAR('Rent Roll'!$D35),MONTH(CO$3)=MONTH('Rent Roll'!$D35)),DAY('Rent Roll'!$D35)/CO$4,CO61))</f>
        <v>0</v>
      </c>
      <c r="CP105" s="567">
        <f>IF(AND(YEAR(CP$3)=YEAR('Rent Roll'!$C35),MONTH(CP$3)=MONTH('Rent Roll'!$C35)),(CP$4-DAY('Rent Roll'!$C35)+1)/CP$4,IF(AND(YEAR(CP$3)=YEAR('Rent Roll'!$D35),MONTH(CP$3)=MONTH('Rent Roll'!$D35)),DAY('Rent Roll'!$D35)/CP$4,CP61))</f>
        <v>0</v>
      </c>
      <c r="CQ105" s="567">
        <f>IF(AND(YEAR(CQ$3)=YEAR('Rent Roll'!$C35),MONTH(CQ$3)=MONTH('Rent Roll'!$C35)),(CQ$4-DAY('Rent Roll'!$C35)+1)/CQ$4,IF(AND(YEAR(CQ$3)=YEAR('Rent Roll'!$D35),MONTH(CQ$3)=MONTH('Rent Roll'!$D35)),DAY('Rent Roll'!$D35)/CQ$4,CQ61))</f>
        <v>0</v>
      </c>
      <c r="CR105" s="567">
        <f>IF(AND(YEAR(CR$3)=YEAR('Rent Roll'!$C35),MONTH(CR$3)=MONTH('Rent Roll'!$C35)),(CR$4-DAY('Rent Roll'!$C35)+1)/CR$4,IF(AND(YEAR(CR$3)=YEAR('Rent Roll'!$D35),MONTH(CR$3)=MONTH('Rent Roll'!$D35)),DAY('Rent Roll'!$D35)/CR$4,CR61))</f>
        <v>0</v>
      </c>
      <c r="CS105" s="567">
        <f>IF(AND(YEAR(CS$3)=YEAR('Rent Roll'!$C35),MONTH(CS$3)=MONTH('Rent Roll'!$C35)),(CS$4-DAY('Rent Roll'!$C35)+1)/CS$4,IF(AND(YEAR(CS$3)=YEAR('Rent Roll'!$D35),MONTH(CS$3)=MONTH('Rent Roll'!$D35)),DAY('Rent Roll'!$D35)/CS$4,CS61))</f>
        <v>0</v>
      </c>
      <c r="CT105" s="567">
        <f>IF(AND(YEAR(CT$3)=YEAR('Rent Roll'!$C35),MONTH(CT$3)=MONTH('Rent Roll'!$C35)),(CT$4-DAY('Rent Roll'!$C35)+1)/CT$4,IF(AND(YEAR(CT$3)=YEAR('Rent Roll'!$D35),MONTH(CT$3)=MONTH('Rent Roll'!$D35)),DAY('Rent Roll'!$D35)/CT$4,CT61))</f>
        <v>0</v>
      </c>
      <c r="CU105" s="567">
        <f>IF(AND(YEAR(CU$3)=YEAR('Rent Roll'!$C35),MONTH(CU$3)=MONTH('Rent Roll'!$C35)),(CU$4-DAY('Rent Roll'!$C35)+1)/CU$4,IF(AND(YEAR(CU$3)=YEAR('Rent Roll'!$D35),MONTH(CU$3)=MONTH('Rent Roll'!$D35)),DAY('Rent Roll'!$D35)/CU$4,CU61))</f>
        <v>0</v>
      </c>
      <c r="CV105" s="567">
        <f>IF(AND(YEAR(CV$3)=YEAR('Rent Roll'!$C35),MONTH(CV$3)=MONTH('Rent Roll'!$C35)),(CV$4-DAY('Rent Roll'!$C35)+1)/CV$4,IF(AND(YEAR(CV$3)=YEAR('Rent Roll'!$D35),MONTH(CV$3)=MONTH('Rent Roll'!$D35)),DAY('Rent Roll'!$D35)/CV$4,CV61))</f>
        <v>0</v>
      </c>
      <c r="CW105" s="567">
        <f>IF(AND(YEAR(CW$3)=YEAR('Rent Roll'!$C35),MONTH(CW$3)=MONTH('Rent Roll'!$C35)),(CW$4-DAY('Rent Roll'!$C35)+1)/CW$4,IF(AND(YEAR(CW$3)=YEAR('Rent Roll'!$D35),MONTH(CW$3)=MONTH('Rent Roll'!$D35)),DAY('Rent Roll'!$D35)/CW$4,CW61))</f>
        <v>0</v>
      </c>
      <c r="CX105" s="767">
        <f>IF(AND(YEAR(CX$3)=YEAR('Rent Roll'!$C35),MONTH(CX$3)=MONTH('Rent Roll'!$C35)),(CX$4-DAY('Rent Roll'!$C35)+1)/CX$4,IF(AND(YEAR(CX$3)=YEAR('Rent Roll'!$D35),MONTH(CX$3)=MONTH('Rent Roll'!$D35)),DAY('Rent Roll'!$D35)/CX$4,CX61))</f>
        <v>0</v>
      </c>
      <c r="CY105" s="768">
        <f>IF(AND(YEAR(CY$3)=YEAR('Rent Roll'!$C35),MONTH(CY$3)=MONTH('Rent Roll'!$C35)),(CY$4-DAY('Rent Roll'!$C35)+1)/CY$4,IF(AND(YEAR(CY$3)=YEAR('Rent Roll'!$D35),MONTH(CY$3)=MONTH('Rent Roll'!$D35)),DAY('Rent Roll'!$D35)/CY$4,CY61))</f>
        <v>0</v>
      </c>
      <c r="CZ105" s="567">
        <f>IF(AND(YEAR(CZ$3)=YEAR('Rent Roll'!$C35),MONTH(CZ$3)=MONTH('Rent Roll'!$C35)),(CZ$4-DAY('Rent Roll'!$C35)+1)/CZ$4,IF(AND(YEAR(CZ$3)=YEAR('Rent Roll'!$D35),MONTH(CZ$3)=MONTH('Rent Roll'!$D35)),DAY('Rent Roll'!$D35)/CZ$4,CZ61))</f>
        <v>0</v>
      </c>
      <c r="DA105" s="567">
        <f>IF(AND(YEAR(DA$3)=YEAR('Rent Roll'!$C35),MONTH(DA$3)=MONTH('Rent Roll'!$C35)),(DA$4-DAY('Rent Roll'!$C35)+1)/DA$4,IF(AND(YEAR(DA$3)=YEAR('Rent Roll'!$D35),MONTH(DA$3)=MONTH('Rent Roll'!$D35)),DAY('Rent Roll'!$D35)/DA$4,DA61))</f>
        <v>0</v>
      </c>
      <c r="DB105" s="567">
        <f>IF(AND(YEAR(DB$3)=YEAR('Rent Roll'!$C35),MONTH(DB$3)=MONTH('Rent Roll'!$C35)),(DB$4-DAY('Rent Roll'!$C35)+1)/DB$4,IF(AND(YEAR(DB$3)=YEAR('Rent Roll'!$D35),MONTH(DB$3)=MONTH('Rent Roll'!$D35)),DAY('Rent Roll'!$D35)/DB$4,DB61))</f>
        <v>0</v>
      </c>
      <c r="DC105" s="567">
        <f>IF(AND(YEAR(DC$3)=YEAR('Rent Roll'!$C35),MONTH(DC$3)=MONTH('Rent Roll'!$C35)),(DC$4-DAY('Rent Roll'!$C35)+1)/DC$4,IF(AND(YEAR(DC$3)=YEAR('Rent Roll'!$D35),MONTH(DC$3)=MONTH('Rent Roll'!$D35)),DAY('Rent Roll'!$D35)/DC$4,DC61))</f>
        <v>0</v>
      </c>
      <c r="DD105" s="567">
        <f>IF(AND(YEAR(DD$3)=YEAR('Rent Roll'!$C35),MONTH(DD$3)=MONTH('Rent Roll'!$C35)),(DD$4-DAY('Rent Roll'!$C35)+1)/DD$4,IF(AND(YEAR(DD$3)=YEAR('Rent Roll'!$D35),MONTH(DD$3)=MONTH('Rent Roll'!$D35)),DAY('Rent Roll'!$D35)/DD$4,DD61))</f>
        <v>0</v>
      </c>
      <c r="DE105" s="567">
        <f>IF(AND(YEAR(DE$3)=YEAR('Rent Roll'!$C35),MONTH(DE$3)=MONTH('Rent Roll'!$C35)),(DE$4-DAY('Rent Roll'!$C35)+1)/DE$4,IF(AND(YEAR(DE$3)=YEAR('Rent Roll'!$D35),MONTH(DE$3)=MONTH('Rent Roll'!$D35)),DAY('Rent Roll'!$D35)/DE$4,DE61))</f>
        <v>0</v>
      </c>
      <c r="DF105" s="567">
        <f>IF(AND(YEAR(DF$3)=YEAR('Rent Roll'!$C35),MONTH(DF$3)=MONTH('Rent Roll'!$C35)),(DF$4-DAY('Rent Roll'!$C35)+1)/DF$4,IF(AND(YEAR(DF$3)=YEAR('Rent Roll'!$D35),MONTH(DF$3)=MONTH('Rent Roll'!$D35)),DAY('Rent Roll'!$D35)/DF$4,DF61))</f>
        <v>0</v>
      </c>
      <c r="DG105" s="567">
        <f>IF(AND(YEAR(DG$3)=YEAR('Rent Roll'!$C35),MONTH(DG$3)=MONTH('Rent Roll'!$C35)),(DG$4-DAY('Rent Roll'!$C35)+1)/DG$4,IF(AND(YEAR(DG$3)=YEAR('Rent Roll'!$D35),MONTH(DG$3)=MONTH('Rent Roll'!$D35)),DAY('Rent Roll'!$D35)/DG$4,DG61))</f>
        <v>0</v>
      </c>
      <c r="DH105" s="567">
        <f>IF(AND(YEAR(DH$3)=YEAR('Rent Roll'!$C35),MONTH(DH$3)=MONTH('Rent Roll'!$C35)),(DH$4-DAY('Rent Roll'!$C35)+1)/DH$4,IF(AND(YEAR(DH$3)=YEAR('Rent Roll'!$D35),MONTH(DH$3)=MONTH('Rent Roll'!$D35)),DAY('Rent Roll'!$D35)/DH$4,DH61))</f>
        <v>0</v>
      </c>
      <c r="DI105" s="567">
        <f>IF(AND(YEAR(DI$3)=YEAR('Rent Roll'!$C35),MONTH(DI$3)=MONTH('Rent Roll'!$C35)),(DI$4-DAY('Rent Roll'!$C35)+1)/DI$4,IF(AND(YEAR(DI$3)=YEAR('Rent Roll'!$D35),MONTH(DI$3)=MONTH('Rent Roll'!$D35)),DAY('Rent Roll'!$D35)/DI$4,DI61))</f>
        <v>0</v>
      </c>
      <c r="DJ105" s="767">
        <f>IF(AND(YEAR(DJ$3)=YEAR('Rent Roll'!$C35),MONTH(DJ$3)=MONTH('Rent Roll'!$C35)),(DJ$4-DAY('Rent Roll'!$C35)+1)/DJ$4,IF(AND(YEAR(DJ$3)=YEAR('Rent Roll'!$D35),MONTH(DJ$3)=MONTH('Rent Roll'!$D35)),DAY('Rent Roll'!$D35)/DJ$4,DJ61))</f>
        <v>0</v>
      </c>
      <c r="DK105" s="768">
        <f>IF(AND(YEAR(DK$3)=YEAR('Rent Roll'!$C35),MONTH(DK$3)=MONTH('Rent Roll'!$C35)),(DK$4-DAY('Rent Roll'!$C35)+1)/DK$4,IF(AND(YEAR(DK$3)=YEAR('Rent Roll'!$D35),MONTH(DK$3)=MONTH('Rent Roll'!$D35)),DAY('Rent Roll'!$D35)/DK$4,DK61))</f>
        <v>0</v>
      </c>
      <c r="DL105" s="567">
        <f>IF(AND(YEAR(DL$3)=YEAR('Rent Roll'!$C35),MONTH(DL$3)=MONTH('Rent Roll'!$C35)),(DL$4-DAY('Rent Roll'!$C35)+1)/DL$4,IF(AND(YEAR(DL$3)=YEAR('Rent Roll'!$D35),MONTH(DL$3)=MONTH('Rent Roll'!$D35)),DAY('Rent Roll'!$D35)/DL$4,DL61))</f>
        <v>0</v>
      </c>
      <c r="DM105" s="567">
        <f>IF(AND(YEAR(DM$3)=YEAR('Rent Roll'!$C35),MONTH(DM$3)=MONTH('Rent Roll'!$C35)),(DM$4-DAY('Rent Roll'!$C35)+1)/DM$4,IF(AND(YEAR(DM$3)=YEAR('Rent Roll'!$D35),MONTH(DM$3)=MONTH('Rent Roll'!$D35)),DAY('Rent Roll'!$D35)/DM$4,DM61))</f>
        <v>0</v>
      </c>
      <c r="DN105" s="567">
        <f>IF(AND(YEAR(DN$3)=YEAR('Rent Roll'!$C35),MONTH(DN$3)=MONTH('Rent Roll'!$C35)),(DN$4-DAY('Rent Roll'!$C35)+1)/DN$4,IF(AND(YEAR(DN$3)=YEAR('Rent Roll'!$D35),MONTH(DN$3)=MONTH('Rent Roll'!$D35)),DAY('Rent Roll'!$D35)/DN$4,DN61))</f>
        <v>0</v>
      </c>
      <c r="DO105" s="567">
        <f>IF(AND(YEAR(DO$3)=YEAR('Rent Roll'!$C35),MONTH(DO$3)=MONTH('Rent Roll'!$C35)),(DO$4-DAY('Rent Roll'!$C35)+1)/DO$4,IF(AND(YEAR(DO$3)=YEAR('Rent Roll'!$D35),MONTH(DO$3)=MONTH('Rent Roll'!$D35)),DAY('Rent Roll'!$D35)/DO$4,DO61))</f>
        <v>0</v>
      </c>
      <c r="DP105" s="567">
        <f>IF(AND(YEAR(DP$3)=YEAR('Rent Roll'!$C35),MONTH(DP$3)=MONTH('Rent Roll'!$C35)),(DP$4-DAY('Rent Roll'!$C35)+1)/DP$4,IF(AND(YEAR(DP$3)=YEAR('Rent Roll'!$D35),MONTH(DP$3)=MONTH('Rent Roll'!$D35)),DAY('Rent Roll'!$D35)/DP$4,DP61))</f>
        <v>0</v>
      </c>
      <c r="DQ105" s="567">
        <f>IF(AND(YEAR(DQ$3)=YEAR('Rent Roll'!$C35),MONTH(DQ$3)=MONTH('Rent Roll'!$C35)),(DQ$4-DAY('Rent Roll'!$C35)+1)/DQ$4,IF(AND(YEAR(DQ$3)=YEAR('Rent Roll'!$D35),MONTH(DQ$3)=MONTH('Rent Roll'!$D35)),DAY('Rent Roll'!$D35)/DQ$4,DQ61))</f>
        <v>0</v>
      </c>
      <c r="DR105" s="567">
        <f>IF(AND(YEAR(DR$3)=YEAR('Rent Roll'!$C35),MONTH(DR$3)=MONTH('Rent Roll'!$C35)),(DR$4-DAY('Rent Roll'!$C35)+1)/DR$4,IF(AND(YEAR(DR$3)=YEAR('Rent Roll'!$D35),MONTH(DR$3)=MONTH('Rent Roll'!$D35)),DAY('Rent Roll'!$D35)/DR$4,DR61))</f>
        <v>0</v>
      </c>
      <c r="DS105" s="567">
        <f>IF(AND(YEAR(DS$3)=YEAR('Rent Roll'!$C35),MONTH(DS$3)=MONTH('Rent Roll'!$C35)),(DS$4-DAY('Rent Roll'!$C35)+1)/DS$4,IF(AND(YEAR(DS$3)=YEAR('Rent Roll'!$D35),MONTH(DS$3)=MONTH('Rent Roll'!$D35)),DAY('Rent Roll'!$D35)/DS$4,DS61))</f>
        <v>0</v>
      </c>
      <c r="DT105" s="567">
        <f>IF(AND(YEAR(DT$3)=YEAR('Rent Roll'!$C35),MONTH(DT$3)=MONTH('Rent Roll'!$C35)),(DT$4-DAY('Rent Roll'!$C35)+1)/DT$4,IF(AND(YEAR(DT$3)=YEAR('Rent Roll'!$D35),MONTH(DT$3)=MONTH('Rent Roll'!$D35)),DAY('Rent Roll'!$D35)/DT$4,DT61))</f>
        <v>0</v>
      </c>
      <c r="DU105" s="567">
        <f>IF(AND(YEAR(DU$3)=YEAR('Rent Roll'!$C35),MONTH(DU$3)=MONTH('Rent Roll'!$C35)),(DU$4-DAY('Rent Roll'!$C35)+1)/DU$4,IF(AND(YEAR(DU$3)=YEAR('Rent Roll'!$D35),MONTH(DU$3)=MONTH('Rent Roll'!$D35)),DAY('Rent Roll'!$D35)/DU$4,DU61))</f>
        <v>0</v>
      </c>
      <c r="DV105" s="567">
        <f>IF(AND(YEAR(DV$3)=YEAR('Rent Roll'!$C35),MONTH(DV$3)=MONTH('Rent Roll'!$C35)),(DV$4-DAY('Rent Roll'!$C35)+1)/DV$4,IF(AND(YEAR(DV$3)=YEAR('Rent Roll'!$D35),MONTH(DV$3)=MONTH('Rent Roll'!$D35)),DAY('Rent Roll'!$D35)/DV$4,DV61))</f>
        <v>0</v>
      </c>
    </row>
    <row r="106" spans="1:126" s="563" customFormat="1" ht="12" customHeight="1" outlineLevel="1" x14ac:dyDescent="0.4">
      <c r="A106" s="730"/>
      <c r="B106" s="564">
        <f>'Rent Roll'!$B36</f>
        <v>0</v>
      </c>
      <c r="C106" s="565"/>
      <c r="D106" s="565"/>
      <c r="E106" s="566"/>
      <c r="F106" s="778">
        <f>IF(AND(YEAR(F$3)=YEAR('Rent Roll'!$C36),MONTH(F$3)=MONTH('Rent Roll'!$C36)),(F$4-DAY('Rent Roll'!$C36)+1)/F$4,IF(AND(YEAR(F$3)=YEAR('Rent Roll'!$D36),MONTH(F$3)=MONTH('Rent Roll'!$D36)),DAY('Rent Roll'!$D36)/F$4,F62))</f>
        <v>0</v>
      </c>
      <c r="G106" s="768">
        <f>IF(AND(YEAR(G$3)=YEAR('Rent Roll'!$C36),MONTH(G$3)=MONTH('Rent Roll'!$C36)),(G$4-DAY('Rent Roll'!$C36)+1)/G$4,IF(AND(YEAR(G$3)=YEAR('Rent Roll'!$D36),MONTH(G$3)=MONTH('Rent Roll'!$D36)),DAY('Rent Roll'!$D36)/G$4,G62))</f>
        <v>0</v>
      </c>
      <c r="H106" s="567">
        <f>IF(AND(YEAR(H$3)=YEAR('Rent Roll'!$C36),MONTH(H$3)=MONTH('Rent Roll'!$C36)),(H$4-DAY('Rent Roll'!$C36)+1)/H$4,IF(AND(YEAR(H$3)=YEAR('Rent Roll'!$D36),MONTH(H$3)=MONTH('Rent Roll'!$D36)),DAY('Rent Roll'!$D36)/H$4,H62))</f>
        <v>0</v>
      </c>
      <c r="I106" s="567">
        <f>IF(AND(YEAR(I$3)=YEAR('Rent Roll'!$C36),MONTH(I$3)=MONTH('Rent Roll'!$C36)),(I$4-DAY('Rent Roll'!$C36)+1)/I$4,IF(AND(YEAR(I$3)=YEAR('Rent Roll'!$D36),MONTH(I$3)=MONTH('Rent Roll'!$D36)),DAY('Rent Roll'!$D36)/I$4,I62))</f>
        <v>0</v>
      </c>
      <c r="J106" s="567">
        <f>IF(AND(YEAR(J$3)=YEAR('Rent Roll'!$C36),MONTH(J$3)=MONTH('Rent Roll'!$C36)),(J$4-DAY('Rent Roll'!$C36)+1)/J$4,IF(AND(YEAR(J$3)=YEAR('Rent Roll'!$D36),MONTH(J$3)=MONTH('Rent Roll'!$D36)),DAY('Rent Roll'!$D36)/J$4,J62))</f>
        <v>0</v>
      </c>
      <c r="K106" s="567">
        <f>IF(AND(YEAR(K$3)=YEAR('Rent Roll'!$C36),MONTH(K$3)=MONTH('Rent Roll'!$C36)),(K$4-DAY('Rent Roll'!$C36)+1)/K$4,IF(AND(YEAR(K$3)=YEAR('Rent Roll'!$D36),MONTH(K$3)=MONTH('Rent Roll'!$D36)),DAY('Rent Roll'!$D36)/K$4,K62))</f>
        <v>0</v>
      </c>
      <c r="L106" s="567">
        <f>IF(AND(YEAR(L$3)=YEAR('Rent Roll'!$C36),MONTH(L$3)=MONTH('Rent Roll'!$C36)),(L$4-DAY('Rent Roll'!$C36)+1)/L$4,IF(AND(YEAR(L$3)=YEAR('Rent Roll'!$D36),MONTH(L$3)=MONTH('Rent Roll'!$D36)),DAY('Rent Roll'!$D36)/L$4,L62))</f>
        <v>0</v>
      </c>
      <c r="M106" s="567">
        <f>IF(AND(YEAR(M$3)=YEAR('Rent Roll'!$C36),MONTH(M$3)=MONTH('Rent Roll'!$C36)),(M$4-DAY('Rent Roll'!$C36)+1)/M$4,IF(AND(YEAR(M$3)=YEAR('Rent Roll'!$D36),MONTH(M$3)=MONTH('Rent Roll'!$D36)),DAY('Rent Roll'!$D36)/M$4,M62))</f>
        <v>0</v>
      </c>
      <c r="N106" s="567">
        <f>IF(AND(YEAR(N$3)=YEAR('Rent Roll'!$C36),MONTH(N$3)=MONTH('Rent Roll'!$C36)),(N$4-DAY('Rent Roll'!$C36)+1)/N$4,IF(AND(YEAR(N$3)=YEAR('Rent Roll'!$D36),MONTH(N$3)=MONTH('Rent Roll'!$D36)),DAY('Rent Roll'!$D36)/N$4,N62))</f>
        <v>0</v>
      </c>
      <c r="O106" s="567">
        <f>IF(AND(YEAR(O$3)=YEAR('Rent Roll'!$C36),MONTH(O$3)=MONTH('Rent Roll'!$C36)),(O$4-DAY('Rent Roll'!$C36)+1)/O$4,IF(AND(YEAR(O$3)=YEAR('Rent Roll'!$D36),MONTH(O$3)=MONTH('Rent Roll'!$D36)),DAY('Rent Roll'!$D36)/O$4,O62))</f>
        <v>0</v>
      </c>
      <c r="P106" s="567">
        <f>IF(AND(YEAR(P$3)=YEAR('Rent Roll'!$C36),MONTH(P$3)=MONTH('Rent Roll'!$C36)),(P$4-DAY('Rent Roll'!$C36)+1)/P$4,IF(AND(YEAR(P$3)=YEAR('Rent Roll'!$D36),MONTH(P$3)=MONTH('Rent Roll'!$D36)),DAY('Rent Roll'!$D36)/P$4,P62))</f>
        <v>0</v>
      </c>
      <c r="Q106" s="567">
        <f>IF(AND(YEAR(Q$3)=YEAR('Rent Roll'!$C36),MONTH(Q$3)=MONTH('Rent Roll'!$C36)),(Q$4-DAY('Rent Roll'!$C36)+1)/Q$4,IF(AND(YEAR(Q$3)=YEAR('Rent Roll'!$D36),MONTH(Q$3)=MONTH('Rent Roll'!$D36)),DAY('Rent Roll'!$D36)/Q$4,Q62))</f>
        <v>0</v>
      </c>
      <c r="R106" s="767">
        <f>IF(AND(YEAR(R$3)=YEAR('Rent Roll'!$C36),MONTH(R$3)=MONTH('Rent Roll'!$C36)),(R$4-DAY('Rent Roll'!$C36)+1)/R$4,IF(AND(YEAR(R$3)=YEAR('Rent Roll'!$D36),MONTH(R$3)=MONTH('Rent Roll'!$D36)),DAY('Rent Roll'!$D36)/R$4,R62))</f>
        <v>0</v>
      </c>
      <c r="S106" s="768">
        <f>IF(AND(YEAR(S$3)=YEAR('Rent Roll'!$C36),MONTH(S$3)=MONTH('Rent Roll'!$C36)),(S$4-DAY('Rent Roll'!$C36)+1)/S$4,IF(AND(YEAR(S$3)=YEAR('Rent Roll'!$D36),MONTH(S$3)=MONTH('Rent Roll'!$D36)),DAY('Rent Roll'!$D36)/S$4,S62))</f>
        <v>0</v>
      </c>
      <c r="T106" s="567">
        <f>IF(AND(YEAR(T$3)=YEAR('Rent Roll'!$C36),MONTH(T$3)=MONTH('Rent Roll'!$C36)),(T$4-DAY('Rent Roll'!$C36)+1)/T$4,IF(AND(YEAR(T$3)=YEAR('Rent Roll'!$D36),MONTH(T$3)=MONTH('Rent Roll'!$D36)),DAY('Rent Roll'!$D36)/T$4,T62))</f>
        <v>0</v>
      </c>
      <c r="U106" s="567">
        <f>IF(AND(YEAR(U$3)=YEAR('Rent Roll'!$C36),MONTH(U$3)=MONTH('Rent Roll'!$C36)),(U$4-DAY('Rent Roll'!$C36)+1)/U$4,IF(AND(YEAR(U$3)=YEAR('Rent Roll'!$D36),MONTH(U$3)=MONTH('Rent Roll'!$D36)),DAY('Rent Roll'!$D36)/U$4,U62))</f>
        <v>0</v>
      </c>
      <c r="V106" s="567">
        <f>IF(AND(YEAR(V$3)=YEAR('Rent Roll'!$C36),MONTH(V$3)=MONTH('Rent Roll'!$C36)),(V$4-DAY('Rent Roll'!$C36)+1)/V$4,IF(AND(YEAR(V$3)=YEAR('Rent Roll'!$D36),MONTH(V$3)=MONTH('Rent Roll'!$D36)),DAY('Rent Roll'!$D36)/V$4,V62))</f>
        <v>0</v>
      </c>
      <c r="W106" s="567">
        <f>IF(AND(YEAR(W$3)=YEAR('Rent Roll'!$C36),MONTH(W$3)=MONTH('Rent Roll'!$C36)),(W$4-DAY('Rent Roll'!$C36)+1)/W$4,IF(AND(YEAR(W$3)=YEAR('Rent Roll'!$D36),MONTH(W$3)=MONTH('Rent Roll'!$D36)),DAY('Rent Roll'!$D36)/W$4,W62))</f>
        <v>0</v>
      </c>
      <c r="X106" s="567">
        <f>IF(AND(YEAR(X$3)=YEAR('Rent Roll'!$C36),MONTH(X$3)=MONTH('Rent Roll'!$C36)),(X$4-DAY('Rent Roll'!$C36)+1)/X$4,IF(AND(YEAR(X$3)=YEAR('Rent Roll'!$D36),MONTH(X$3)=MONTH('Rent Roll'!$D36)),DAY('Rent Roll'!$D36)/X$4,X62))</f>
        <v>0</v>
      </c>
      <c r="Y106" s="567">
        <f>IF(AND(YEAR(Y$3)=YEAR('Rent Roll'!$C36),MONTH(Y$3)=MONTH('Rent Roll'!$C36)),(Y$4-DAY('Rent Roll'!$C36)+1)/Y$4,IF(AND(YEAR(Y$3)=YEAR('Rent Roll'!$D36),MONTH(Y$3)=MONTH('Rent Roll'!$D36)),DAY('Rent Roll'!$D36)/Y$4,Y62))</f>
        <v>0</v>
      </c>
      <c r="Z106" s="567">
        <f>IF(AND(YEAR(Z$3)=YEAR('Rent Roll'!$C36),MONTH(Z$3)=MONTH('Rent Roll'!$C36)),(Z$4-DAY('Rent Roll'!$C36)+1)/Z$4,IF(AND(YEAR(Z$3)=YEAR('Rent Roll'!$D36),MONTH(Z$3)=MONTH('Rent Roll'!$D36)),DAY('Rent Roll'!$D36)/Z$4,Z62))</f>
        <v>0</v>
      </c>
      <c r="AA106" s="567">
        <f>IF(AND(YEAR(AA$3)=YEAR('Rent Roll'!$C36),MONTH(AA$3)=MONTH('Rent Roll'!$C36)),(AA$4-DAY('Rent Roll'!$C36)+1)/AA$4,IF(AND(YEAR(AA$3)=YEAR('Rent Roll'!$D36),MONTH(AA$3)=MONTH('Rent Roll'!$D36)),DAY('Rent Roll'!$D36)/AA$4,AA62))</f>
        <v>0</v>
      </c>
      <c r="AB106" s="567">
        <f>IF(AND(YEAR(AB$3)=YEAR('Rent Roll'!$C36),MONTH(AB$3)=MONTH('Rent Roll'!$C36)),(AB$4-DAY('Rent Roll'!$C36)+1)/AB$4,IF(AND(YEAR(AB$3)=YEAR('Rent Roll'!$D36),MONTH(AB$3)=MONTH('Rent Roll'!$D36)),DAY('Rent Roll'!$D36)/AB$4,AB62))</f>
        <v>0</v>
      </c>
      <c r="AC106" s="567">
        <f>IF(AND(YEAR(AC$3)=YEAR('Rent Roll'!$C36),MONTH(AC$3)=MONTH('Rent Roll'!$C36)),(AC$4-DAY('Rent Roll'!$C36)+1)/AC$4,IF(AND(YEAR(AC$3)=YEAR('Rent Roll'!$D36),MONTH(AC$3)=MONTH('Rent Roll'!$D36)),DAY('Rent Roll'!$D36)/AC$4,AC62))</f>
        <v>0</v>
      </c>
      <c r="AD106" s="767">
        <f>IF(AND(YEAR(AD$3)=YEAR('Rent Roll'!$C36),MONTH(AD$3)=MONTH('Rent Roll'!$C36)),(AD$4-DAY('Rent Roll'!$C36)+1)/AD$4,IF(AND(YEAR(AD$3)=YEAR('Rent Roll'!$D36),MONTH(AD$3)=MONTH('Rent Roll'!$D36)),DAY('Rent Roll'!$D36)/AD$4,AD62))</f>
        <v>0</v>
      </c>
      <c r="AE106" s="768">
        <f>IF(AND(YEAR(AE$3)=YEAR('Rent Roll'!$C36),MONTH(AE$3)=MONTH('Rent Roll'!$C36)),(AE$4-DAY('Rent Roll'!$C36)+1)/AE$4,IF(AND(YEAR(AE$3)=YEAR('Rent Roll'!$D36),MONTH(AE$3)=MONTH('Rent Roll'!$D36)),DAY('Rent Roll'!$D36)/AE$4,AE62))</f>
        <v>0</v>
      </c>
      <c r="AF106" s="567">
        <f>IF(AND(YEAR(AF$3)=YEAR('Rent Roll'!$C36),MONTH(AF$3)=MONTH('Rent Roll'!$C36)),(AF$4-DAY('Rent Roll'!$C36)+1)/AF$4,IF(AND(YEAR(AF$3)=YEAR('Rent Roll'!$D36),MONTH(AF$3)=MONTH('Rent Roll'!$D36)),DAY('Rent Roll'!$D36)/AF$4,AF62))</f>
        <v>0</v>
      </c>
      <c r="AG106" s="567">
        <f>IF(AND(YEAR(AG$3)=YEAR('Rent Roll'!$C36),MONTH(AG$3)=MONTH('Rent Roll'!$C36)),(AG$4-DAY('Rent Roll'!$C36)+1)/AG$4,IF(AND(YEAR(AG$3)=YEAR('Rent Roll'!$D36),MONTH(AG$3)=MONTH('Rent Roll'!$D36)),DAY('Rent Roll'!$D36)/AG$4,AG62))</f>
        <v>0</v>
      </c>
      <c r="AH106" s="567">
        <f>IF(AND(YEAR(AH$3)=YEAR('Rent Roll'!$C36),MONTH(AH$3)=MONTH('Rent Roll'!$C36)),(AH$4-DAY('Rent Roll'!$C36)+1)/AH$4,IF(AND(YEAR(AH$3)=YEAR('Rent Roll'!$D36),MONTH(AH$3)=MONTH('Rent Roll'!$D36)),DAY('Rent Roll'!$D36)/AH$4,AH62))</f>
        <v>0</v>
      </c>
      <c r="AI106" s="567">
        <f>IF(AND(YEAR(AI$3)=YEAR('Rent Roll'!$C36),MONTH(AI$3)=MONTH('Rent Roll'!$C36)),(AI$4-DAY('Rent Roll'!$C36)+1)/AI$4,IF(AND(YEAR(AI$3)=YEAR('Rent Roll'!$D36),MONTH(AI$3)=MONTH('Rent Roll'!$D36)),DAY('Rent Roll'!$D36)/AI$4,AI62))</f>
        <v>0</v>
      </c>
      <c r="AJ106" s="567">
        <f>IF(AND(YEAR(AJ$3)=YEAR('Rent Roll'!$C36),MONTH(AJ$3)=MONTH('Rent Roll'!$C36)),(AJ$4-DAY('Rent Roll'!$C36)+1)/AJ$4,IF(AND(YEAR(AJ$3)=YEAR('Rent Roll'!$D36),MONTH(AJ$3)=MONTH('Rent Roll'!$D36)),DAY('Rent Roll'!$D36)/AJ$4,AJ62))</f>
        <v>0</v>
      </c>
      <c r="AK106" s="567">
        <f>IF(AND(YEAR(AK$3)=YEAR('Rent Roll'!$C36),MONTH(AK$3)=MONTH('Rent Roll'!$C36)),(AK$4-DAY('Rent Roll'!$C36)+1)/AK$4,IF(AND(YEAR(AK$3)=YEAR('Rent Roll'!$D36),MONTH(AK$3)=MONTH('Rent Roll'!$D36)),DAY('Rent Roll'!$D36)/AK$4,AK62))</f>
        <v>0</v>
      </c>
      <c r="AL106" s="567">
        <f>IF(AND(YEAR(AL$3)=YEAR('Rent Roll'!$C36),MONTH(AL$3)=MONTH('Rent Roll'!$C36)),(AL$4-DAY('Rent Roll'!$C36)+1)/AL$4,IF(AND(YEAR(AL$3)=YEAR('Rent Roll'!$D36),MONTH(AL$3)=MONTH('Rent Roll'!$D36)),DAY('Rent Roll'!$D36)/AL$4,AL62))</f>
        <v>0</v>
      </c>
      <c r="AM106" s="567">
        <f>IF(AND(YEAR(AM$3)=YEAR('Rent Roll'!$C36),MONTH(AM$3)=MONTH('Rent Roll'!$C36)),(AM$4-DAY('Rent Roll'!$C36)+1)/AM$4,IF(AND(YEAR(AM$3)=YEAR('Rent Roll'!$D36),MONTH(AM$3)=MONTH('Rent Roll'!$D36)),DAY('Rent Roll'!$D36)/AM$4,AM62))</f>
        <v>0</v>
      </c>
      <c r="AN106" s="567">
        <f>IF(AND(YEAR(AN$3)=YEAR('Rent Roll'!$C36),MONTH(AN$3)=MONTH('Rent Roll'!$C36)),(AN$4-DAY('Rent Roll'!$C36)+1)/AN$4,IF(AND(YEAR(AN$3)=YEAR('Rent Roll'!$D36),MONTH(AN$3)=MONTH('Rent Roll'!$D36)),DAY('Rent Roll'!$D36)/AN$4,AN62))</f>
        <v>0</v>
      </c>
      <c r="AO106" s="567">
        <f>IF(AND(YEAR(AO$3)=YEAR('Rent Roll'!$C36),MONTH(AO$3)=MONTH('Rent Roll'!$C36)),(AO$4-DAY('Rent Roll'!$C36)+1)/AO$4,IF(AND(YEAR(AO$3)=YEAR('Rent Roll'!$D36),MONTH(AO$3)=MONTH('Rent Roll'!$D36)),DAY('Rent Roll'!$D36)/AO$4,AO62))</f>
        <v>0</v>
      </c>
      <c r="AP106" s="767">
        <f>IF(AND(YEAR(AP$3)=YEAR('Rent Roll'!$C36),MONTH(AP$3)=MONTH('Rent Roll'!$C36)),(AP$4-DAY('Rent Roll'!$C36)+1)/AP$4,IF(AND(YEAR(AP$3)=YEAR('Rent Roll'!$D36),MONTH(AP$3)=MONTH('Rent Roll'!$D36)),DAY('Rent Roll'!$D36)/AP$4,AP62))</f>
        <v>0</v>
      </c>
      <c r="AQ106" s="768">
        <f>IF(AND(YEAR(AQ$3)=YEAR('Rent Roll'!$C36),MONTH(AQ$3)=MONTH('Rent Roll'!$C36)),(AQ$4-DAY('Rent Roll'!$C36)+1)/AQ$4,IF(AND(YEAR(AQ$3)=YEAR('Rent Roll'!$D36),MONTH(AQ$3)=MONTH('Rent Roll'!$D36)),DAY('Rent Roll'!$D36)/AQ$4,AQ62))</f>
        <v>0</v>
      </c>
      <c r="AR106" s="567">
        <f>IF(AND(YEAR(AR$3)=YEAR('Rent Roll'!$C36),MONTH(AR$3)=MONTH('Rent Roll'!$C36)),(AR$4-DAY('Rent Roll'!$C36)+1)/AR$4,IF(AND(YEAR(AR$3)=YEAR('Rent Roll'!$D36),MONTH(AR$3)=MONTH('Rent Roll'!$D36)),DAY('Rent Roll'!$D36)/AR$4,AR62))</f>
        <v>0</v>
      </c>
      <c r="AS106" s="567">
        <f>IF(AND(YEAR(AS$3)=YEAR('Rent Roll'!$C36),MONTH(AS$3)=MONTH('Rent Roll'!$C36)),(AS$4-DAY('Rent Roll'!$C36)+1)/AS$4,IF(AND(YEAR(AS$3)=YEAR('Rent Roll'!$D36),MONTH(AS$3)=MONTH('Rent Roll'!$D36)),DAY('Rent Roll'!$D36)/AS$4,AS62))</f>
        <v>0</v>
      </c>
      <c r="AT106" s="567">
        <f>IF(AND(YEAR(AT$3)=YEAR('Rent Roll'!$C36),MONTH(AT$3)=MONTH('Rent Roll'!$C36)),(AT$4-DAY('Rent Roll'!$C36)+1)/AT$4,IF(AND(YEAR(AT$3)=YEAR('Rent Roll'!$D36),MONTH(AT$3)=MONTH('Rent Roll'!$D36)),DAY('Rent Roll'!$D36)/AT$4,AT62))</f>
        <v>0</v>
      </c>
      <c r="AU106" s="567">
        <f>IF(AND(YEAR(AU$3)=YEAR('Rent Roll'!$C36),MONTH(AU$3)=MONTH('Rent Roll'!$C36)),(AU$4-DAY('Rent Roll'!$C36)+1)/AU$4,IF(AND(YEAR(AU$3)=YEAR('Rent Roll'!$D36),MONTH(AU$3)=MONTH('Rent Roll'!$D36)),DAY('Rent Roll'!$D36)/AU$4,AU62))</f>
        <v>0</v>
      </c>
      <c r="AV106" s="567">
        <f>IF(AND(YEAR(AV$3)=YEAR('Rent Roll'!$C36),MONTH(AV$3)=MONTH('Rent Roll'!$C36)),(AV$4-DAY('Rent Roll'!$C36)+1)/AV$4,IF(AND(YEAR(AV$3)=YEAR('Rent Roll'!$D36),MONTH(AV$3)=MONTH('Rent Roll'!$D36)),DAY('Rent Roll'!$D36)/AV$4,AV62))</f>
        <v>0</v>
      </c>
      <c r="AW106" s="567">
        <f>IF(AND(YEAR(AW$3)=YEAR('Rent Roll'!$C36),MONTH(AW$3)=MONTH('Rent Roll'!$C36)),(AW$4-DAY('Rent Roll'!$C36)+1)/AW$4,IF(AND(YEAR(AW$3)=YEAR('Rent Roll'!$D36),MONTH(AW$3)=MONTH('Rent Roll'!$D36)),DAY('Rent Roll'!$D36)/AW$4,AW62))</f>
        <v>0</v>
      </c>
      <c r="AX106" s="567">
        <f>IF(AND(YEAR(AX$3)=YEAR('Rent Roll'!$C36),MONTH(AX$3)=MONTH('Rent Roll'!$C36)),(AX$4-DAY('Rent Roll'!$C36)+1)/AX$4,IF(AND(YEAR(AX$3)=YEAR('Rent Roll'!$D36),MONTH(AX$3)=MONTH('Rent Roll'!$D36)),DAY('Rent Roll'!$D36)/AX$4,AX62))</f>
        <v>0</v>
      </c>
      <c r="AY106" s="567">
        <f>IF(AND(YEAR(AY$3)=YEAR('Rent Roll'!$C36),MONTH(AY$3)=MONTH('Rent Roll'!$C36)),(AY$4-DAY('Rent Roll'!$C36)+1)/AY$4,IF(AND(YEAR(AY$3)=YEAR('Rent Roll'!$D36),MONTH(AY$3)=MONTH('Rent Roll'!$D36)),DAY('Rent Roll'!$D36)/AY$4,AY62))</f>
        <v>0</v>
      </c>
      <c r="AZ106" s="567">
        <f>IF(AND(YEAR(AZ$3)=YEAR('Rent Roll'!$C36),MONTH(AZ$3)=MONTH('Rent Roll'!$C36)),(AZ$4-DAY('Rent Roll'!$C36)+1)/AZ$4,IF(AND(YEAR(AZ$3)=YEAR('Rent Roll'!$D36),MONTH(AZ$3)=MONTH('Rent Roll'!$D36)),DAY('Rent Roll'!$D36)/AZ$4,AZ62))</f>
        <v>0</v>
      </c>
      <c r="BA106" s="567">
        <f>IF(AND(YEAR(BA$3)=YEAR('Rent Roll'!$C36),MONTH(BA$3)=MONTH('Rent Roll'!$C36)),(BA$4-DAY('Rent Roll'!$C36)+1)/BA$4,IF(AND(YEAR(BA$3)=YEAR('Rent Roll'!$D36),MONTH(BA$3)=MONTH('Rent Roll'!$D36)),DAY('Rent Roll'!$D36)/BA$4,BA62))</f>
        <v>0</v>
      </c>
      <c r="BB106" s="767">
        <f>IF(AND(YEAR(BB$3)=YEAR('Rent Roll'!$C36),MONTH(BB$3)=MONTH('Rent Roll'!$C36)),(BB$4-DAY('Rent Roll'!$C36)+1)/BB$4,IF(AND(YEAR(BB$3)=YEAR('Rent Roll'!$D36),MONTH(BB$3)=MONTH('Rent Roll'!$D36)),DAY('Rent Roll'!$D36)/BB$4,BB62))</f>
        <v>0</v>
      </c>
      <c r="BC106" s="768">
        <f>IF(AND(YEAR(BC$3)=YEAR('Rent Roll'!$C36),MONTH(BC$3)=MONTH('Rent Roll'!$C36)),(BC$4-DAY('Rent Roll'!$C36)+1)/BC$4,IF(AND(YEAR(BC$3)=YEAR('Rent Roll'!$D36),MONTH(BC$3)=MONTH('Rent Roll'!$D36)),DAY('Rent Roll'!$D36)/BC$4,BC62))</f>
        <v>0</v>
      </c>
      <c r="BD106" s="567">
        <f>IF(AND(YEAR(BD$3)=YEAR('Rent Roll'!$C36),MONTH(BD$3)=MONTH('Rent Roll'!$C36)),(BD$4-DAY('Rent Roll'!$C36)+1)/BD$4,IF(AND(YEAR(BD$3)=YEAR('Rent Roll'!$D36),MONTH(BD$3)=MONTH('Rent Roll'!$D36)),DAY('Rent Roll'!$D36)/BD$4,BD62))</f>
        <v>0</v>
      </c>
      <c r="BE106" s="567">
        <f>IF(AND(YEAR(BE$3)=YEAR('Rent Roll'!$C36),MONTH(BE$3)=MONTH('Rent Roll'!$C36)),(BE$4-DAY('Rent Roll'!$C36)+1)/BE$4,IF(AND(YEAR(BE$3)=YEAR('Rent Roll'!$D36),MONTH(BE$3)=MONTH('Rent Roll'!$D36)),DAY('Rent Roll'!$D36)/BE$4,BE62))</f>
        <v>0</v>
      </c>
      <c r="BF106" s="567">
        <f>IF(AND(YEAR(BF$3)=YEAR('Rent Roll'!$C36),MONTH(BF$3)=MONTH('Rent Roll'!$C36)),(BF$4-DAY('Rent Roll'!$C36)+1)/BF$4,IF(AND(YEAR(BF$3)=YEAR('Rent Roll'!$D36),MONTH(BF$3)=MONTH('Rent Roll'!$D36)),DAY('Rent Roll'!$D36)/BF$4,BF62))</f>
        <v>0</v>
      </c>
      <c r="BG106" s="567">
        <f>IF(AND(YEAR(BG$3)=YEAR('Rent Roll'!$C36),MONTH(BG$3)=MONTH('Rent Roll'!$C36)),(BG$4-DAY('Rent Roll'!$C36)+1)/BG$4,IF(AND(YEAR(BG$3)=YEAR('Rent Roll'!$D36),MONTH(BG$3)=MONTH('Rent Roll'!$D36)),DAY('Rent Roll'!$D36)/BG$4,BG62))</f>
        <v>0</v>
      </c>
      <c r="BH106" s="567">
        <f>IF(AND(YEAR(BH$3)=YEAR('Rent Roll'!$C36),MONTH(BH$3)=MONTH('Rent Roll'!$C36)),(BH$4-DAY('Rent Roll'!$C36)+1)/BH$4,IF(AND(YEAR(BH$3)=YEAR('Rent Roll'!$D36),MONTH(BH$3)=MONTH('Rent Roll'!$D36)),DAY('Rent Roll'!$D36)/BH$4,BH62))</f>
        <v>0</v>
      </c>
      <c r="BI106" s="567">
        <f>IF(AND(YEAR(BI$3)=YEAR('Rent Roll'!$C36),MONTH(BI$3)=MONTH('Rent Roll'!$C36)),(BI$4-DAY('Rent Roll'!$C36)+1)/BI$4,IF(AND(YEAR(BI$3)=YEAR('Rent Roll'!$D36),MONTH(BI$3)=MONTH('Rent Roll'!$D36)),DAY('Rent Roll'!$D36)/BI$4,BI62))</f>
        <v>0</v>
      </c>
      <c r="BJ106" s="567">
        <f>IF(AND(YEAR(BJ$3)=YEAR('Rent Roll'!$C36),MONTH(BJ$3)=MONTH('Rent Roll'!$C36)),(BJ$4-DAY('Rent Roll'!$C36)+1)/BJ$4,IF(AND(YEAR(BJ$3)=YEAR('Rent Roll'!$D36),MONTH(BJ$3)=MONTH('Rent Roll'!$D36)),DAY('Rent Roll'!$D36)/BJ$4,BJ62))</f>
        <v>0</v>
      </c>
      <c r="BK106" s="567">
        <f>IF(AND(YEAR(BK$3)=YEAR('Rent Roll'!$C36),MONTH(BK$3)=MONTH('Rent Roll'!$C36)),(BK$4-DAY('Rent Roll'!$C36)+1)/BK$4,IF(AND(YEAR(BK$3)=YEAR('Rent Roll'!$D36),MONTH(BK$3)=MONTH('Rent Roll'!$D36)),DAY('Rent Roll'!$D36)/BK$4,BK62))</f>
        <v>0</v>
      </c>
      <c r="BL106" s="567">
        <f>IF(AND(YEAR(BL$3)=YEAR('Rent Roll'!$C36),MONTH(BL$3)=MONTH('Rent Roll'!$C36)),(BL$4-DAY('Rent Roll'!$C36)+1)/BL$4,IF(AND(YEAR(BL$3)=YEAR('Rent Roll'!$D36),MONTH(BL$3)=MONTH('Rent Roll'!$D36)),DAY('Rent Roll'!$D36)/BL$4,BL62))</f>
        <v>0</v>
      </c>
      <c r="BM106" s="567">
        <f>IF(AND(YEAR(BM$3)=YEAR('Rent Roll'!$C36),MONTH(BM$3)=MONTH('Rent Roll'!$C36)),(BM$4-DAY('Rent Roll'!$C36)+1)/BM$4,IF(AND(YEAR(BM$3)=YEAR('Rent Roll'!$D36),MONTH(BM$3)=MONTH('Rent Roll'!$D36)),DAY('Rent Roll'!$D36)/BM$4,BM62))</f>
        <v>0</v>
      </c>
      <c r="BN106" s="767">
        <f>IF(AND(YEAR(BN$3)=YEAR('Rent Roll'!$C36),MONTH(BN$3)=MONTH('Rent Roll'!$C36)),(BN$4-DAY('Rent Roll'!$C36)+1)/BN$4,IF(AND(YEAR(BN$3)=YEAR('Rent Roll'!$D36),MONTH(BN$3)=MONTH('Rent Roll'!$D36)),DAY('Rent Roll'!$D36)/BN$4,BN62))</f>
        <v>0</v>
      </c>
      <c r="BO106" s="768">
        <f>IF(AND(YEAR(BO$3)=YEAR('Rent Roll'!$C36),MONTH(BO$3)=MONTH('Rent Roll'!$C36)),(BO$4-DAY('Rent Roll'!$C36)+1)/BO$4,IF(AND(YEAR(BO$3)=YEAR('Rent Roll'!$D36),MONTH(BO$3)=MONTH('Rent Roll'!$D36)),DAY('Rent Roll'!$D36)/BO$4,BO62))</f>
        <v>0</v>
      </c>
      <c r="BP106" s="567">
        <f>IF(AND(YEAR(BP$3)=YEAR('Rent Roll'!$C36),MONTH(BP$3)=MONTH('Rent Roll'!$C36)),(BP$4-DAY('Rent Roll'!$C36)+1)/BP$4,IF(AND(YEAR(BP$3)=YEAR('Rent Roll'!$D36),MONTH(BP$3)=MONTH('Rent Roll'!$D36)),DAY('Rent Roll'!$D36)/BP$4,BP62))</f>
        <v>0</v>
      </c>
      <c r="BQ106" s="567">
        <f>IF(AND(YEAR(BQ$3)=YEAR('Rent Roll'!$C36),MONTH(BQ$3)=MONTH('Rent Roll'!$C36)),(BQ$4-DAY('Rent Roll'!$C36)+1)/BQ$4,IF(AND(YEAR(BQ$3)=YEAR('Rent Roll'!$D36),MONTH(BQ$3)=MONTH('Rent Roll'!$D36)),DAY('Rent Roll'!$D36)/BQ$4,BQ62))</f>
        <v>0</v>
      </c>
      <c r="BR106" s="567">
        <f>IF(AND(YEAR(BR$3)=YEAR('Rent Roll'!$C36),MONTH(BR$3)=MONTH('Rent Roll'!$C36)),(BR$4-DAY('Rent Roll'!$C36)+1)/BR$4,IF(AND(YEAR(BR$3)=YEAR('Rent Roll'!$D36),MONTH(BR$3)=MONTH('Rent Roll'!$D36)),DAY('Rent Roll'!$D36)/BR$4,BR62))</f>
        <v>0</v>
      </c>
      <c r="BS106" s="567">
        <f>IF(AND(YEAR(BS$3)=YEAR('Rent Roll'!$C36),MONTH(BS$3)=MONTH('Rent Roll'!$C36)),(BS$4-DAY('Rent Roll'!$C36)+1)/BS$4,IF(AND(YEAR(BS$3)=YEAR('Rent Roll'!$D36),MONTH(BS$3)=MONTH('Rent Roll'!$D36)),DAY('Rent Roll'!$D36)/BS$4,BS62))</f>
        <v>0</v>
      </c>
      <c r="BT106" s="567">
        <f>IF(AND(YEAR(BT$3)=YEAR('Rent Roll'!$C36),MONTH(BT$3)=MONTH('Rent Roll'!$C36)),(BT$4-DAY('Rent Roll'!$C36)+1)/BT$4,IF(AND(YEAR(BT$3)=YEAR('Rent Roll'!$D36),MONTH(BT$3)=MONTH('Rent Roll'!$D36)),DAY('Rent Roll'!$D36)/BT$4,BT62))</f>
        <v>0</v>
      </c>
      <c r="BU106" s="567">
        <f>IF(AND(YEAR(BU$3)=YEAR('Rent Roll'!$C36),MONTH(BU$3)=MONTH('Rent Roll'!$C36)),(BU$4-DAY('Rent Roll'!$C36)+1)/BU$4,IF(AND(YEAR(BU$3)=YEAR('Rent Roll'!$D36),MONTH(BU$3)=MONTH('Rent Roll'!$D36)),DAY('Rent Roll'!$D36)/BU$4,BU62))</f>
        <v>0</v>
      </c>
      <c r="BV106" s="567">
        <f>IF(AND(YEAR(BV$3)=YEAR('Rent Roll'!$C36),MONTH(BV$3)=MONTH('Rent Roll'!$C36)),(BV$4-DAY('Rent Roll'!$C36)+1)/BV$4,IF(AND(YEAR(BV$3)=YEAR('Rent Roll'!$D36),MONTH(BV$3)=MONTH('Rent Roll'!$D36)),DAY('Rent Roll'!$D36)/BV$4,BV62))</f>
        <v>0</v>
      </c>
      <c r="BW106" s="567">
        <f>IF(AND(YEAR(BW$3)=YEAR('Rent Roll'!$C36),MONTH(BW$3)=MONTH('Rent Roll'!$C36)),(BW$4-DAY('Rent Roll'!$C36)+1)/BW$4,IF(AND(YEAR(BW$3)=YEAR('Rent Roll'!$D36),MONTH(BW$3)=MONTH('Rent Roll'!$D36)),DAY('Rent Roll'!$D36)/BW$4,BW62))</f>
        <v>0</v>
      </c>
      <c r="BX106" s="567">
        <f>IF(AND(YEAR(BX$3)=YEAR('Rent Roll'!$C36),MONTH(BX$3)=MONTH('Rent Roll'!$C36)),(BX$4-DAY('Rent Roll'!$C36)+1)/BX$4,IF(AND(YEAR(BX$3)=YEAR('Rent Roll'!$D36),MONTH(BX$3)=MONTH('Rent Roll'!$D36)),DAY('Rent Roll'!$D36)/BX$4,BX62))</f>
        <v>0</v>
      </c>
      <c r="BY106" s="567">
        <f>IF(AND(YEAR(BY$3)=YEAR('Rent Roll'!$C36),MONTH(BY$3)=MONTH('Rent Roll'!$C36)),(BY$4-DAY('Rent Roll'!$C36)+1)/BY$4,IF(AND(YEAR(BY$3)=YEAR('Rent Roll'!$D36),MONTH(BY$3)=MONTH('Rent Roll'!$D36)),DAY('Rent Roll'!$D36)/BY$4,BY62))</f>
        <v>0</v>
      </c>
      <c r="BZ106" s="767">
        <f>IF(AND(YEAR(BZ$3)=YEAR('Rent Roll'!$C36),MONTH(BZ$3)=MONTH('Rent Roll'!$C36)),(BZ$4-DAY('Rent Roll'!$C36)+1)/BZ$4,IF(AND(YEAR(BZ$3)=YEAR('Rent Roll'!$D36),MONTH(BZ$3)=MONTH('Rent Roll'!$D36)),DAY('Rent Roll'!$D36)/BZ$4,BZ62))</f>
        <v>0</v>
      </c>
      <c r="CA106" s="768">
        <f>IF(AND(YEAR(CA$3)=YEAR('Rent Roll'!$C36),MONTH(CA$3)=MONTH('Rent Roll'!$C36)),(CA$4-DAY('Rent Roll'!$C36)+1)/CA$4,IF(AND(YEAR(CA$3)=YEAR('Rent Roll'!$D36),MONTH(CA$3)=MONTH('Rent Roll'!$D36)),DAY('Rent Roll'!$D36)/CA$4,CA62))</f>
        <v>0</v>
      </c>
      <c r="CB106" s="567">
        <f>IF(AND(YEAR(CB$3)=YEAR('Rent Roll'!$C36),MONTH(CB$3)=MONTH('Rent Roll'!$C36)),(CB$4-DAY('Rent Roll'!$C36)+1)/CB$4,IF(AND(YEAR(CB$3)=YEAR('Rent Roll'!$D36),MONTH(CB$3)=MONTH('Rent Roll'!$D36)),DAY('Rent Roll'!$D36)/CB$4,CB62))</f>
        <v>0</v>
      </c>
      <c r="CC106" s="567">
        <f>IF(AND(YEAR(CC$3)=YEAR('Rent Roll'!$C36),MONTH(CC$3)=MONTH('Rent Roll'!$C36)),(CC$4-DAY('Rent Roll'!$C36)+1)/CC$4,IF(AND(YEAR(CC$3)=YEAR('Rent Roll'!$D36),MONTH(CC$3)=MONTH('Rent Roll'!$D36)),DAY('Rent Roll'!$D36)/CC$4,CC62))</f>
        <v>0</v>
      </c>
      <c r="CD106" s="567">
        <f>IF(AND(YEAR(CD$3)=YEAR('Rent Roll'!$C36),MONTH(CD$3)=MONTH('Rent Roll'!$C36)),(CD$4-DAY('Rent Roll'!$C36)+1)/CD$4,IF(AND(YEAR(CD$3)=YEAR('Rent Roll'!$D36),MONTH(CD$3)=MONTH('Rent Roll'!$D36)),DAY('Rent Roll'!$D36)/CD$4,CD62))</f>
        <v>0</v>
      </c>
      <c r="CE106" s="567">
        <f>IF(AND(YEAR(CE$3)=YEAR('Rent Roll'!$C36),MONTH(CE$3)=MONTH('Rent Roll'!$C36)),(CE$4-DAY('Rent Roll'!$C36)+1)/CE$4,IF(AND(YEAR(CE$3)=YEAR('Rent Roll'!$D36),MONTH(CE$3)=MONTH('Rent Roll'!$D36)),DAY('Rent Roll'!$D36)/CE$4,CE62))</f>
        <v>0</v>
      </c>
      <c r="CF106" s="567">
        <f>IF(AND(YEAR(CF$3)=YEAR('Rent Roll'!$C36),MONTH(CF$3)=MONTH('Rent Roll'!$C36)),(CF$4-DAY('Rent Roll'!$C36)+1)/CF$4,IF(AND(YEAR(CF$3)=YEAR('Rent Roll'!$D36),MONTH(CF$3)=MONTH('Rent Roll'!$D36)),DAY('Rent Roll'!$D36)/CF$4,CF62))</f>
        <v>0</v>
      </c>
      <c r="CG106" s="567">
        <f>IF(AND(YEAR(CG$3)=YEAR('Rent Roll'!$C36),MONTH(CG$3)=MONTH('Rent Roll'!$C36)),(CG$4-DAY('Rent Roll'!$C36)+1)/CG$4,IF(AND(YEAR(CG$3)=YEAR('Rent Roll'!$D36),MONTH(CG$3)=MONTH('Rent Roll'!$D36)),DAY('Rent Roll'!$D36)/CG$4,CG62))</f>
        <v>0</v>
      </c>
      <c r="CH106" s="567">
        <f>IF(AND(YEAR(CH$3)=YEAR('Rent Roll'!$C36),MONTH(CH$3)=MONTH('Rent Roll'!$C36)),(CH$4-DAY('Rent Roll'!$C36)+1)/CH$4,IF(AND(YEAR(CH$3)=YEAR('Rent Roll'!$D36),MONTH(CH$3)=MONTH('Rent Roll'!$D36)),DAY('Rent Roll'!$D36)/CH$4,CH62))</f>
        <v>0</v>
      </c>
      <c r="CI106" s="567">
        <f>IF(AND(YEAR(CI$3)=YEAR('Rent Roll'!$C36),MONTH(CI$3)=MONTH('Rent Roll'!$C36)),(CI$4-DAY('Rent Roll'!$C36)+1)/CI$4,IF(AND(YEAR(CI$3)=YEAR('Rent Roll'!$D36),MONTH(CI$3)=MONTH('Rent Roll'!$D36)),DAY('Rent Roll'!$D36)/CI$4,CI62))</f>
        <v>0</v>
      </c>
      <c r="CJ106" s="567">
        <f>IF(AND(YEAR(CJ$3)=YEAR('Rent Roll'!$C36),MONTH(CJ$3)=MONTH('Rent Roll'!$C36)),(CJ$4-DAY('Rent Roll'!$C36)+1)/CJ$4,IF(AND(YEAR(CJ$3)=YEAR('Rent Roll'!$D36),MONTH(CJ$3)=MONTH('Rent Roll'!$D36)),DAY('Rent Roll'!$D36)/CJ$4,CJ62))</f>
        <v>0</v>
      </c>
      <c r="CK106" s="567">
        <f>IF(AND(YEAR(CK$3)=YEAR('Rent Roll'!$C36),MONTH(CK$3)=MONTH('Rent Roll'!$C36)),(CK$4-DAY('Rent Roll'!$C36)+1)/CK$4,IF(AND(YEAR(CK$3)=YEAR('Rent Roll'!$D36),MONTH(CK$3)=MONTH('Rent Roll'!$D36)),DAY('Rent Roll'!$D36)/CK$4,CK62))</f>
        <v>0</v>
      </c>
      <c r="CL106" s="767">
        <f>IF(AND(YEAR(CL$3)=YEAR('Rent Roll'!$C36),MONTH(CL$3)=MONTH('Rent Roll'!$C36)),(CL$4-DAY('Rent Roll'!$C36)+1)/CL$4,IF(AND(YEAR(CL$3)=YEAR('Rent Roll'!$D36),MONTH(CL$3)=MONTH('Rent Roll'!$D36)),DAY('Rent Roll'!$D36)/CL$4,CL62))</f>
        <v>0</v>
      </c>
      <c r="CM106" s="768">
        <f>IF(AND(YEAR(CM$3)=YEAR('Rent Roll'!$C36),MONTH(CM$3)=MONTH('Rent Roll'!$C36)),(CM$4-DAY('Rent Roll'!$C36)+1)/CM$4,IF(AND(YEAR(CM$3)=YEAR('Rent Roll'!$D36),MONTH(CM$3)=MONTH('Rent Roll'!$D36)),DAY('Rent Roll'!$D36)/CM$4,CM62))</f>
        <v>0</v>
      </c>
      <c r="CN106" s="567">
        <f>IF(AND(YEAR(CN$3)=YEAR('Rent Roll'!$C36),MONTH(CN$3)=MONTH('Rent Roll'!$C36)),(CN$4-DAY('Rent Roll'!$C36)+1)/CN$4,IF(AND(YEAR(CN$3)=YEAR('Rent Roll'!$D36),MONTH(CN$3)=MONTH('Rent Roll'!$D36)),DAY('Rent Roll'!$D36)/CN$4,CN62))</f>
        <v>0</v>
      </c>
      <c r="CO106" s="567">
        <f>IF(AND(YEAR(CO$3)=YEAR('Rent Roll'!$C36),MONTH(CO$3)=MONTH('Rent Roll'!$C36)),(CO$4-DAY('Rent Roll'!$C36)+1)/CO$4,IF(AND(YEAR(CO$3)=YEAR('Rent Roll'!$D36),MONTH(CO$3)=MONTH('Rent Roll'!$D36)),DAY('Rent Roll'!$D36)/CO$4,CO62))</f>
        <v>0</v>
      </c>
      <c r="CP106" s="567">
        <f>IF(AND(YEAR(CP$3)=YEAR('Rent Roll'!$C36),MONTH(CP$3)=MONTH('Rent Roll'!$C36)),(CP$4-DAY('Rent Roll'!$C36)+1)/CP$4,IF(AND(YEAR(CP$3)=YEAR('Rent Roll'!$D36),MONTH(CP$3)=MONTH('Rent Roll'!$D36)),DAY('Rent Roll'!$D36)/CP$4,CP62))</f>
        <v>0</v>
      </c>
      <c r="CQ106" s="567">
        <f>IF(AND(YEAR(CQ$3)=YEAR('Rent Roll'!$C36),MONTH(CQ$3)=MONTH('Rent Roll'!$C36)),(CQ$4-DAY('Rent Roll'!$C36)+1)/CQ$4,IF(AND(YEAR(CQ$3)=YEAR('Rent Roll'!$D36),MONTH(CQ$3)=MONTH('Rent Roll'!$D36)),DAY('Rent Roll'!$D36)/CQ$4,CQ62))</f>
        <v>0</v>
      </c>
      <c r="CR106" s="567">
        <f>IF(AND(YEAR(CR$3)=YEAR('Rent Roll'!$C36),MONTH(CR$3)=MONTH('Rent Roll'!$C36)),(CR$4-DAY('Rent Roll'!$C36)+1)/CR$4,IF(AND(YEAR(CR$3)=YEAR('Rent Roll'!$D36),MONTH(CR$3)=MONTH('Rent Roll'!$D36)),DAY('Rent Roll'!$D36)/CR$4,CR62))</f>
        <v>0</v>
      </c>
      <c r="CS106" s="567">
        <f>IF(AND(YEAR(CS$3)=YEAR('Rent Roll'!$C36),MONTH(CS$3)=MONTH('Rent Roll'!$C36)),(CS$4-DAY('Rent Roll'!$C36)+1)/CS$4,IF(AND(YEAR(CS$3)=YEAR('Rent Roll'!$D36),MONTH(CS$3)=MONTH('Rent Roll'!$D36)),DAY('Rent Roll'!$D36)/CS$4,CS62))</f>
        <v>0</v>
      </c>
      <c r="CT106" s="567">
        <f>IF(AND(YEAR(CT$3)=YEAR('Rent Roll'!$C36),MONTH(CT$3)=MONTH('Rent Roll'!$C36)),(CT$4-DAY('Rent Roll'!$C36)+1)/CT$4,IF(AND(YEAR(CT$3)=YEAR('Rent Roll'!$D36),MONTH(CT$3)=MONTH('Rent Roll'!$D36)),DAY('Rent Roll'!$D36)/CT$4,CT62))</f>
        <v>0</v>
      </c>
      <c r="CU106" s="567">
        <f>IF(AND(YEAR(CU$3)=YEAR('Rent Roll'!$C36),MONTH(CU$3)=MONTH('Rent Roll'!$C36)),(CU$4-DAY('Rent Roll'!$C36)+1)/CU$4,IF(AND(YEAR(CU$3)=YEAR('Rent Roll'!$D36),MONTH(CU$3)=MONTH('Rent Roll'!$D36)),DAY('Rent Roll'!$D36)/CU$4,CU62))</f>
        <v>0</v>
      </c>
      <c r="CV106" s="567">
        <f>IF(AND(YEAR(CV$3)=YEAR('Rent Roll'!$C36),MONTH(CV$3)=MONTH('Rent Roll'!$C36)),(CV$4-DAY('Rent Roll'!$C36)+1)/CV$4,IF(AND(YEAR(CV$3)=YEAR('Rent Roll'!$D36),MONTH(CV$3)=MONTH('Rent Roll'!$D36)),DAY('Rent Roll'!$D36)/CV$4,CV62))</f>
        <v>0</v>
      </c>
      <c r="CW106" s="567">
        <f>IF(AND(YEAR(CW$3)=YEAR('Rent Roll'!$C36),MONTH(CW$3)=MONTH('Rent Roll'!$C36)),(CW$4-DAY('Rent Roll'!$C36)+1)/CW$4,IF(AND(YEAR(CW$3)=YEAR('Rent Roll'!$D36),MONTH(CW$3)=MONTH('Rent Roll'!$D36)),DAY('Rent Roll'!$D36)/CW$4,CW62))</f>
        <v>0</v>
      </c>
      <c r="CX106" s="767">
        <f>IF(AND(YEAR(CX$3)=YEAR('Rent Roll'!$C36),MONTH(CX$3)=MONTH('Rent Roll'!$C36)),(CX$4-DAY('Rent Roll'!$C36)+1)/CX$4,IF(AND(YEAR(CX$3)=YEAR('Rent Roll'!$D36),MONTH(CX$3)=MONTH('Rent Roll'!$D36)),DAY('Rent Roll'!$D36)/CX$4,CX62))</f>
        <v>0</v>
      </c>
      <c r="CY106" s="768">
        <f>IF(AND(YEAR(CY$3)=YEAR('Rent Roll'!$C36),MONTH(CY$3)=MONTH('Rent Roll'!$C36)),(CY$4-DAY('Rent Roll'!$C36)+1)/CY$4,IF(AND(YEAR(CY$3)=YEAR('Rent Roll'!$D36),MONTH(CY$3)=MONTH('Rent Roll'!$D36)),DAY('Rent Roll'!$D36)/CY$4,CY62))</f>
        <v>0</v>
      </c>
      <c r="CZ106" s="567">
        <f>IF(AND(YEAR(CZ$3)=YEAR('Rent Roll'!$C36),MONTH(CZ$3)=MONTH('Rent Roll'!$C36)),(CZ$4-DAY('Rent Roll'!$C36)+1)/CZ$4,IF(AND(YEAR(CZ$3)=YEAR('Rent Roll'!$D36),MONTH(CZ$3)=MONTH('Rent Roll'!$D36)),DAY('Rent Roll'!$D36)/CZ$4,CZ62))</f>
        <v>0</v>
      </c>
      <c r="DA106" s="567">
        <f>IF(AND(YEAR(DA$3)=YEAR('Rent Roll'!$C36),MONTH(DA$3)=MONTH('Rent Roll'!$C36)),(DA$4-DAY('Rent Roll'!$C36)+1)/DA$4,IF(AND(YEAR(DA$3)=YEAR('Rent Roll'!$D36),MONTH(DA$3)=MONTH('Rent Roll'!$D36)),DAY('Rent Roll'!$D36)/DA$4,DA62))</f>
        <v>0</v>
      </c>
      <c r="DB106" s="567">
        <f>IF(AND(YEAR(DB$3)=YEAR('Rent Roll'!$C36),MONTH(DB$3)=MONTH('Rent Roll'!$C36)),(DB$4-DAY('Rent Roll'!$C36)+1)/DB$4,IF(AND(YEAR(DB$3)=YEAR('Rent Roll'!$D36),MONTH(DB$3)=MONTH('Rent Roll'!$D36)),DAY('Rent Roll'!$D36)/DB$4,DB62))</f>
        <v>0</v>
      </c>
      <c r="DC106" s="567">
        <f>IF(AND(YEAR(DC$3)=YEAR('Rent Roll'!$C36),MONTH(DC$3)=MONTH('Rent Roll'!$C36)),(DC$4-DAY('Rent Roll'!$C36)+1)/DC$4,IF(AND(YEAR(DC$3)=YEAR('Rent Roll'!$D36),MONTH(DC$3)=MONTH('Rent Roll'!$D36)),DAY('Rent Roll'!$D36)/DC$4,DC62))</f>
        <v>0</v>
      </c>
      <c r="DD106" s="567">
        <f>IF(AND(YEAR(DD$3)=YEAR('Rent Roll'!$C36),MONTH(DD$3)=MONTH('Rent Roll'!$C36)),(DD$4-DAY('Rent Roll'!$C36)+1)/DD$4,IF(AND(YEAR(DD$3)=YEAR('Rent Roll'!$D36),MONTH(DD$3)=MONTH('Rent Roll'!$D36)),DAY('Rent Roll'!$D36)/DD$4,DD62))</f>
        <v>0</v>
      </c>
      <c r="DE106" s="567">
        <f>IF(AND(YEAR(DE$3)=YEAR('Rent Roll'!$C36),MONTH(DE$3)=MONTH('Rent Roll'!$C36)),(DE$4-DAY('Rent Roll'!$C36)+1)/DE$4,IF(AND(YEAR(DE$3)=YEAR('Rent Roll'!$D36),MONTH(DE$3)=MONTH('Rent Roll'!$D36)),DAY('Rent Roll'!$D36)/DE$4,DE62))</f>
        <v>0</v>
      </c>
      <c r="DF106" s="567">
        <f>IF(AND(YEAR(DF$3)=YEAR('Rent Roll'!$C36),MONTH(DF$3)=MONTH('Rent Roll'!$C36)),(DF$4-DAY('Rent Roll'!$C36)+1)/DF$4,IF(AND(YEAR(DF$3)=YEAR('Rent Roll'!$D36),MONTH(DF$3)=MONTH('Rent Roll'!$D36)),DAY('Rent Roll'!$D36)/DF$4,DF62))</f>
        <v>0</v>
      </c>
      <c r="DG106" s="567">
        <f>IF(AND(YEAR(DG$3)=YEAR('Rent Roll'!$C36),MONTH(DG$3)=MONTH('Rent Roll'!$C36)),(DG$4-DAY('Rent Roll'!$C36)+1)/DG$4,IF(AND(YEAR(DG$3)=YEAR('Rent Roll'!$D36),MONTH(DG$3)=MONTH('Rent Roll'!$D36)),DAY('Rent Roll'!$D36)/DG$4,DG62))</f>
        <v>0</v>
      </c>
      <c r="DH106" s="567">
        <f>IF(AND(YEAR(DH$3)=YEAR('Rent Roll'!$C36),MONTH(DH$3)=MONTH('Rent Roll'!$C36)),(DH$4-DAY('Rent Roll'!$C36)+1)/DH$4,IF(AND(YEAR(DH$3)=YEAR('Rent Roll'!$D36),MONTH(DH$3)=MONTH('Rent Roll'!$D36)),DAY('Rent Roll'!$D36)/DH$4,DH62))</f>
        <v>0</v>
      </c>
      <c r="DI106" s="567">
        <f>IF(AND(YEAR(DI$3)=YEAR('Rent Roll'!$C36),MONTH(DI$3)=MONTH('Rent Roll'!$C36)),(DI$4-DAY('Rent Roll'!$C36)+1)/DI$4,IF(AND(YEAR(DI$3)=YEAR('Rent Roll'!$D36),MONTH(DI$3)=MONTH('Rent Roll'!$D36)),DAY('Rent Roll'!$D36)/DI$4,DI62))</f>
        <v>0</v>
      </c>
      <c r="DJ106" s="767">
        <f>IF(AND(YEAR(DJ$3)=YEAR('Rent Roll'!$C36),MONTH(DJ$3)=MONTH('Rent Roll'!$C36)),(DJ$4-DAY('Rent Roll'!$C36)+1)/DJ$4,IF(AND(YEAR(DJ$3)=YEAR('Rent Roll'!$D36),MONTH(DJ$3)=MONTH('Rent Roll'!$D36)),DAY('Rent Roll'!$D36)/DJ$4,DJ62))</f>
        <v>0</v>
      </c>
      <c r="DK106" s="768">
        <f>IF(AND(YEAR(DK$3)=YEAR('Rent Roll'!$C36),MONTH(DK$3)=MONTH('Rent Roll'!$C36)),(DK$4-DAY('Rent Roll'!$C36)+1)/DK$4,IF(AND(YEAR(DK$3)=YEAR('Rent Roll'!$D36),MONTH(DK$3)=MONTH('Rent Roll'!$D36)),DAY('Rent Roll'!$D36)/DK$4,DK62))</f>
        <v>0</v>
      </c>
      <c r="DL106" s="567">
        <f>IF(AND(YEAR(DL$3)=YEAR('Rent Roll'!$C36),MONTH(DL$3)=MONTH('Rent Roll'!$C36)),(DL$4-DAY('Rent Roll'!$C36)+1)/DL$4,IF(AND(YEAR(DL$3)=YEAR('Rent Roll'!$D36),MONTH(DL$3)=MONTH('Rent Roll'!$D36)),DAY('Rent Roll'!$D36)/DL$4,DL62))</f>
        <v>0</v>
      </c>
      <c r="DM106" s="567">
        <f>IF(AND(YEAR(DM$3)=YEAR('Rent Roll'!$C36),MONTH(DM$3)=MONTH('Rent Roll'!$C36)),(DM$4-DAY('Rent Roll'!$C36)+1)/DM$4,IF(AND(YEAR(DM$3)=YEAR('Rent Roll'!$D36),MONTH(DM$3)=MONTH('Rent Roll'!$D36)),DAY('Rent Roll'!$D36)/DM$4,DM62))</f>
        <v>0</v>
      </c>
      <c r="DN106" s="567">
        <f>IF(AND(YEAR(DN$3)=YEAR('Rent Roll'!$C36),MONTH(DN$3)=MONTH('Rent Roll'!$C36)),(DN$4-DAY('Rent Roll'!$C36)+1)/DN$4,IF(AND(YEAR(DN$3)=YEAR('Rent Roll'!$D36),MONTH(DN$3)=MONTH('Rent Roll'!$D36)),DAY('Rent Roll'!$D36)/DN$4,DN62))</f>
        <v>0</v>
      </c>
      <c r="DO106" s="567">
        <f>IF(AND(YEAR(DO$3)=YEAR('Rent Roll'!$C36),MONTH(DO$3)=MONTH('Rent Roll'!$C36)),(DO$4-DAY('Rent Roll'!$C36)+1)/DO$4,IF(AND(YEAR(DO$3)=YEAR('Rent Roll'!$D36),MONTH(DO$3)=MONTH('Rent Roll'!$D36)),DAY('Rent Roll'!$D36)/DO$4,DO62))</f>
        <v>0</v>
      </c>
      <c r="DP106" s="567">
        <f>IF(AND(YEAR(DP$3)=YEAR('Rent Roll'!$C36),MONTH(DP$3)=MONTH('Rent Roll'!$C36)),(DP$4-DAY('Rent Roll'!$C36)+1)/DP$4,IF(AND(YEAR(DP$3)=YEAR('Rent Roll'!$D36),MONTH(DP$3)=MONTH('Rent Roll'!$D36)),DAY('Rent Roll'!$D36)/DP$4,DP62))</f>
        <v>0</v>
      </c>
      <c r="DQ106" s="567">
        <f>IF(AND(YEAR(DQ$3)=YEAR('Rent Roll'!$C36),MONTH(DQ$3)=MONTH('Rent Roll'!$C36)),(DQ$4-DAY('Rent Roll'!$C36)+1)/DQ$4,IF(AND(YEAR(DQ$3)=YEAR('Rent Roll'!$D36),MONTH(DQ$3)=MONTH('Rent Roll'!$D36)),DAY('Rent Roll'!$D36)/DQ$4,DQ62))</f>
        <v>0</v>
      </c>
      <c r="DR106" s="567">
        <f>IF(AND(YEAR(DR$3)=YEAR('Rent Roll'!$C36),MONTH(DR$3)=MONTH('Rent Roll'!$C36)),(DR$4-DAY('Rent Roll'!$C36)+1)/DR$4,IF(AND(YEAR(DR$3)=YEAR('Rent Roll'!$D36),MONTH(DR$3)=MONTH('Rent Roll'!$D36)),DAY('Rent Roll'!$D36)/DR$4,DR62))</f>
        <v>0</v>
      </c>
      <c r="DS106" s="567">
        <f>IF(AND(YEAR(DS$3)=YEAR('Rent Roll'!$C36),MONTH(DS$3)=MONTH('Rent Roll'!$C36)),(DS$4-DAY('Rent Roll'!$C36)+1)/DS$4,IF(AND(YEAR(DS$3)=YEAR('Rent Roll'!$D36),MONTH(DS$3)=MONTH('Rent Roll'!$D36)),DAY('Rent Roll'!$D36)/DS$4,DS62))</f>
        <v>0</v>
      </c>
      <c r="DT106" s="567">
        <f>IF(AND(YEAR(DT$3)=YEAR('Rent Roll'!$C36),MONTH(DT$3)=MONTH('Rent Roll'!$C36)),(DT$4-DAY('Rent Roll'!$C36)+1)/DT$4,IF(AND(YEAR(DT$3)=YEAR('Rent Roll'!$D36),MONTH(DT$3)=MONTH('Rent Roll'!$D36)),DAY('Rent Roll'!$D36)/DT$4,DT62))</f>
        <v>0</v>
      </c>
      <c r="DU106" s="567">
        <f>IF(AND(YEAR(DU$3)=YEAR('Rent Roll'!$C36),MONTH(DU$3)=MONTH('Rent Roll'!$C36)),(DU$4-DAY('Rent Roll'!$C36)+1)/DU$4,IF(AND(YEAR(DU$3)=YEAR('Rent Roll'!$D36),MONTH(DU$3)=MONTH('Rent Roll'!$D36)),DAY('Rent Roll'!$D36)/DU$4,DU62))</f>
        <v>0</v>
      </c>
      <c r="DV106" s="567">
        <f>IF(AND(YEAR(DV$3)=YEAR('Rent Roll'!$C36),MONTH(DV$3)=MONTH('Rent Roll'!$C36)),(DV$4-DAY('Rent Roll'!$C36)+1)/DV$4,IF(AND(YEAR(DV$3)=YEAR('Rent Roll'!$D36),MONTH(DV$3)=MONTH('Rent Roll'!$D36)),DAY('Rent Roll'!$D36)/DV$4,DV62))</f>
        <v>0</v>
      </c>
    </row>
    <row r="107" spans="1:126" s="563" customFormat="1" ht="12" customHeight="1" outlineLevel="1" x14ac:dyDescent="0.4">
      <c r="A107" s="730"/>
      <c r="B107" s="564">
        <f>'Rent Roll'!$B37</f>
        <v>0</v>
      </c>
      <c r="C107" s="565"/>
      <c r="D107" s="565"/>
      <c r="E107" s="566"/>
      <c r="F107" s="778">
        <f>IF(AND(YEAR(F$3)=YEAR('Rent Roll'!$C37),MONTH(F$3)=MONTH('Rent Roll'!$C37)),(F$4-DAY('Rent Roll'!$C37)+1)/F$4,IF(AND(YEAR(F$3)=YEAR('Rent Roll'!$D37),MONTH(F$3)=MONTH('Rent Roll'!$D37)),DAY('Rent Roll'!$D37)/F$4,F63))</f>
        <v>0</v>
      </c>
      <c r="G107" s="768">
        <f>IF(AND(YEAR(G$3)=YEAR('Rent Roll'!$C37),MONTH(G$3)=MONTH('Rent Roll'!$C37)),(G$4-DAY('Rent Roll'!$C37)+1)/G$4,IF(AND(YEAR(G$3)=YEAR('Rent Roll'!$D37),MONTH(G$3)=MONTH('Rent Roll'!$D37)),DAY('Rent Roll'!$D37)/G$4,G63))</f>
        <v>0</v>
      </c>
      <c r="H107" s="567">
        <f>IF(AND(YEAR(H$3)=YEAR('Rent Roll'!$C37),MONTH(H$3)=MONTH('Rent Roll'!$C37)),(H$4-DAY('Rent Roll'!$C37)+1)/H$4,IF(AND(YEAR(H$3)=YEAR('Rent Roll'!$D37),MONTH(H$3)=MONTH('Rent Roll'!$D37)),DAY('Rent Roll'!$D37)/H$4,H63))</f>
        <v>0</v>
      </c>
      <c r="I107" s="567">
        <f>IF(AND(YEAR(I$3)=YEAR('Rent Roll'!$C37),MONTH(I$3)=MONTH('Rent Roll'!$C37)),(I$4-DAY('Rent Roll'!$C37)+1)/I$4,IF(AND(YEAR(I$3)=YEAR('Rent Roll'!$D37),MONTH(I$3)=MONTH('Rent Roll'!$D37)),DAY('Rent Roll'!$D37)/I$4,I63))</f>
        <v>0</v>
      </c>
      <c r="J107" s="567">
        <f>IF(AND(YEAR(J$3)=YEAR('Rent Roll'!$C37),MONTH(J$3)=MONTH('Rent Roll'!$C37)),(J$4-DAY('Rent Roll'!$C37)+1)/J$4,IF(AND(YEAR(J$3)=YEAR('Rent Roll'!$D37),MONTH(J$3)=MONTH('Rent Roll'!$D37)),DAY('Rent Roll'!$D37)/J$4,J63))</f>
        <v>0</v>
      </c>
      <c r="K107" s="567">
        <f>IF(AND(YEAR(K$3)=YEAR('Rent Roll'!$C37),MONTH(K$3)=MONTH('Rent Roll'!$C37)),(K$4-DAY('Rent Roll'!$C37)+1)/K$4,IF(AND(YEAR(K$3)=YEAR('Rent Roll'!$D37),MONTH(K$3)=MONTH('Rent Roll'!$D37)),DAY('Rent Roll'!$D37)/K$4,K63))</f>
        <v>0</v>
      </c>
      <c r="L107" s="567">
        <f>IF(AND(YEAR(L$3)=YEAR('Rent Roll'!$C37),MONTH(L$3)=MONTH('Rent Roll'!$C37)),(L$4-DAY('Rent Roll'!$C37)+1)/L$4,IF(AND(YEAR(L$3)=YEAR('Rent Roll'!$D37),MONTH(L$3)=MONTH('Rent Roll'!$D37)),DAY('Rent Roll'!$D37)/L$4,L63))</f>
        <v>0</v>
      </c>
      <c r="M107" s="567">
        <f>IF(AND(YEAR(M$3)=YEAR('Rent Roll'!$C37),MONTH(M$3)=MONTH('Rent Roll'!$C37)),(M$4-DAY('Rent Roll'!$C37)+1)/M$4,IF(AND(YEAR(M$3)=YEAR('Rent Roll'!$D37),MONTH(M$3)=MONTH('Rent Roll'!$D37)),DAY('Rent Roll'!$D37)/M$4,M63))</f>
        <v>0</v>
      </c>
      <c r="N107" s="567">
        <f>IF(AND(YEAR(N$3)=YEAR('Rent Roll'!$C37),MONTH(N$3)=MONTH('Rent Roll'!$C37)),(N$4-DAY('Rent Roll'!$C37)+1)/N$4,IF(AND(YEAR(N$3)=YEAR('Rent Roll'!$D37),MONTH(N$3)=MONTH('Rent Roll'!$D37)),DAY('Rent Roll'!$D37)/N$4,N63))</f>
        <v>0</v>
      </c>
      <c r="O107" s="567">
        <f>IF(AND(YEAR(O$3)=YEAR('Rent Roll'!$C37),MONTH(O$3)=MONTH('Rent Roll'!$C37)),(O$4-DAY('Rent Roll'!$C37)+1)/O$4,IF(AND(YEAR(O$3)=YEAR('Rent Roll'!$D37),MONTH(O$3)=MONTH('Rent Roll'!$D37)),DAY('Rent Roll'!$D37)/O$4,O63))</f>
        <v>0</v>
      </c>
      <c r="P107" s="567">
        <f>IF(AND(YEAR(P$3)=YEAR('Rent Roll'!$C37),MONTH(P$3)=MONTH('Rent Roll'!$C37)),(P$4-DAY('Rent Roll'!$C37)+1)/P$4,IF(AND(YEAR(P$3)=YEAR('Rent Roll'!$D37),MONTH(P$3)=MONTH('Rent Roll'!$D37)),DAY('Rent Roll'!$D37)/P$4,P63))</f>
        <v>0</v>
      </c>
      <c r="Q107" s="567">
        <f>IF(AND(YEAR(Q$3)=YEAR('Rent Roll'!$C37),MONTH(Q$3)=MONTH('Rent Roll'!$C37)),(Q$4-DAY('Rent Roll'!$C37)+1)/Q$4,IF(AND(YEAR(Q$3)=YEAR('Rent Roll'!$D37),MONTH(Q$3)=MONTH('Rent Roll'!$D37)),DAY('Rent Roll'!$D37)/Q$4,Q63))</f>
        <v>0</v>
      </c>
      <c r="R107" s="767">
        <f>IF(AND(YEAR(R$3)=YEAR('Rent Roll'!$C37),MONTH(R$3)=MONTH('Rent Roll'!$C37)),(R$4-DAY('Rent Roll'!$C37)+1)/R$4,IF(AND(YEAR(R$3)=YEAR('Rent Roll'!$D37),MONTH(R$3)=MONTH('Rent Roll'!$D37)),DAY('Rent Roll'!$D37)/R$4,R63))</f>
        <v>0</v>
      </c>
      <c r="S107" s="768">
        <f>IF(AND(YEAR(S$3)=YEAR('Rent Roll'!$C37),MONTH(S$3)=MONTH('Rent Roll'!$C37)),(S$4-DAY('Rent Roll'!$C37)+1)/S$4,IF(AND(YEAR(S$3)=YEAR('Rent Roll'!$D37),MONTH(S$3)=MONTH('Rent Roll'!$D37)),DAY('Rent Roll'!$D37)/S$4,S63))</f>
        <v>0</v>
      </c>
      <c r="T107" s="567">
        <f>IF(AND(YEAR(T$3)=YEAR('Rent Roll'!$C37),MONTH(T$3)=MONTH('Rent Roll'!$C37)),(T$4-DAY('Rent Roll'!$C37)+1)/T$4,IF(AND(YEAR(T$3)=YEAR('Rent Roll'!$D37),MONTH(T$3)=MONTH('Rent Roll'!$D37)),DAY('Rent Roll'!$D37)/T$4,T63))</f>
        <v>0</v>
      </c>
      <c r="U107" s="567">
        <f>IF(AND(YEAR(U$3)=YEAR('Rent Roll'!$C37),MONTH(U$3)=MONTH('Rent Roll'!$C37)),(U$4-DAY('Rent Roll'!$C37)+1)/U$4,IF(AND(YEAR(U$3)=YEAR('Rent Roll'!$D37),MONTH(U$3)=MONTH('Rent Roll'!$D37)),DAY('Rent Roll'!$D37)/U$4,U63))</f>
        <v>0</v>
      </c>
      <c r="V107" s="567">
        <f>IF(AND(YEAR(V$3)=YEAR('Rent Roll'!$C37),MONTH(V$3)=MONTH('Rent Roll'!$C37)),(V$4-DAY('Rent Roll'!$C37)+1)/V$4,IF(AND(YEAR(V$3)=YEAR('Rent Roll'!$D37),MONTH(V$3)=MONTH('Rent Roll'!$D37)),DAY('Rent Roll'!$D37)/V$4,V63))</f>
        <v>0</v>
      </c>
      <c r="W107" s="567">
        <f>IF(AND(YEAR(W$3)=YEAR('Rent Roll'!$C37),MONTH(W$3)=MONTH('Rent Roll'!$C37)),(W$4-DAY('Rent Roll'!$C37)+1)/W$4,IF(AND(YEAR(W$3)=YEAR('Rent Roll'!$D37),MONTH(W$3)=MONTH('Rent Roll'!$D37)),DAY('Rent Roll'!$D37)/W$4,W63))</f>
        <v>0</v>
      </c>
      <c r="X107" s="567">
        <f>IF(AND(YEAR(X$3)=YEAR('Rent Roll'!$C37),MONTH(X$3)=MONTH('Rent Roll'!$C37)),(X$4-DAY('Rent Roll'!$C37)+1)/X$4,IF(AND(YEAR(X$3)=YEAR('Rent Roll'!$D37),MONTH(X$3)=MONTH('Rent Roll'!$D37)),DAY('Rent Roll'!$D37)/X$4,X63))</f>
        <v>0</v>
      </c>
      <c r="Y107" s="567">
        <f>IF(AND(YEAR(Y$3)=YEAR('Rent Roll'!$C37),MONTH(Y$3)=MONTH('Rent Roll'!$C37)),(Y$4-DAY('Rent Roll'!$C37)+1)/Y$4,IF(AND(YEAR(Y$3)=YEAR('Rent Roll'!$D37),MONTH(Y$3)=MONTH('Rent Roll'!$D37)),DAY('Rent Roll'!$D37)/Y$4,Y63))</f>
        <v>0</v>
      </c>
      <c r="Z107" s="567">
        <f>IF(AND(YEAR(Z$3)=YEAR('Rent Roll'!$C37),MONTH(Z$3)=MONTH('Rent Roll'!$C37)),(Z$4-DAY('Rent Roll'!$C37)+1)/Z$4,IF(AND(YEAR(Z$3)=YEAR('Rent Roll'!$D37),MONTH(Z$3)=MONTH('Rent Roll'!$D37)),DAY('Rent Roll'!$D37)/Z$4,Z63))</f>
        <v>0</v>
      </c>
      <c r="AA107" s="567">
        <f>IF(AND(YEAR(AA$3)=YEAR('Rent Roll'!$C37),MONTH(AA$3)=MONTH('Rent Roll'!$C37)),(AA$4-DAY('Rent Roll'!$C37)+1)/AA$4,IF(AND(YEAR(AA$3)=YEAR('Rent Roll'!$D37),MONTH(AA$3)=MONTH('Rent Roll'!$D37)),DAY('Rent Roll'!$D37)/AA$4,AA63))</f>
        <v>0</v>
      </c>
      <c r="AB107" s="567">
        <f>IF(AND(YEAR(AB$3)=YEAR('Rent Roll'!$C37),MONTH(AB$3)=MONTH('Rent Roll'!$C37)),(AB$4-DAY('Rent Roll'!$C37)+1)/AB$4,IF(AND(YEAR(AB$3)=YEAR('Rent Roll'!$D37),MONTH(AB$3)=MONTH('Rent Roll'!$D37)),DAY('Rent Roll'!$D37)/AB$4,AB63))</f>
        <v>0</v>
      </c>
      <c r="AC107" s="567">
        <f>IF(AND(YEAR(AC$3)=YEAR('Rent Roll'!$C37),MONTH(AC$3)=MONTH('Rent Roll'!$C37)),(AC$4-DAY('Rent Roll'!$C37)+1)/AC$4,IF(AND(YEAR(AC$3)=YEAR('Rent Roll'!$D37),MONTH(AC$3)=MONTH('Rent Roll'!$D37)),DAY('Rent Roll'!$D37)/AC$4,AC63))</f>
        <v>0</v>
      </c>
      <c r="AD107" s="767">
        <f>IF(AND(YEAR(AD$3)=YEAR('Rent Roll'!$C37),MONTH(AD$3)=MONTH('Rent Roll'!$C37)),(AD$4-DAY('Rent Roll'!$C37)+1)/AD$4,IF(AND(YEAR(AD$3)=YEAR('Rent Roll'!$D37),MONTH(AD$3)=MONTH('Rent Roll'!$D37)),DAY('Rent Roll'!$D37)/AD$4,AD63))</f>
        <v>0</v>
      </c>
      <c r="AE107" s="768">
        <f>IF(AND(YEAR(AE$3)=YEAR('Rent Roll'!$C37),MONTH(AE$3)=MONTH('Rent Roll'!$C37)),(AE$4-DAY('Rent Roll'!$C37)+1)/AE$4,IF(AND(YEAR(AE$3)=YEAR('Rent Roll'!$D37),MONTH(AE$3)=MONTH('Rent Roll'!$D37)),DAY('Rent Roll'!$D37)/AE$4,AE63))</f>
        <v>0</v>
      </c>
      <c r="AF107" s="567">
        <f>IF(AND(YEAR(AF$3)=YEAR('Rent Roll'!$C37),MONTH(AF$3)=MONTH('Rent Roll'!$C37)),(AF$4-DAY('Rent Roll'!$C37)+1)/AF$4,IF(AND(YEAR(AF$3)=YEAR('Rent Roll'!$D37),MONTH(AF$3)=MONTH('Rent Roll'!$D37)),DAY('Rent Roll'!$D37)/AF$4,AF63))</f>
        <v>0</v>
      </c>
      <c r="AG107" s="567">
        <f>IF(AND(YEAR(AG$3)=YEAR('Rent Roll'!$C37),MONTH(AG$3)=MONTH('Rent Roll'!$C37)),(AG$4-DAY('Rent Roll'!$C37)+1)/AG$4,IF(AND(YEAR(AG$3)=YEAR('Rent Roll'!$D37),MONTH(AG$3)=MONTH('Rent Roll'!$D37)),DAY('Rent Roll'!$D37)/AG$4,AG63))</f>
        <v>0</v>
      </c>
      <c r="AH107" s="567">
        <f>IF(AND(YEAR(AH$3)=YEAR('Rent Roll'!$C37),MONTH(AH$3)=MONTH('Rent Roll'!$C37)),(AH$4-DAY('Rent Roll'!$C37)+1)/AH$4,IF(AND(YEAR(AH$3)=YEAR('Rent Roll'!$D37),MONTH(AH$3)=MONTH('Rent Roll'!$D37)),DAY('Rent Roll'!$D37)/AH$4,AH63))</f>
        <v>0</v>
      </c>
      <c r="AI107" s="567">
        <f>IF(AND(YEAR(AI$3)=YEAR('Rent Roll'!$C37),MONTH(AI$3)=MONTH('Rent Roll'!$C37)),(AI$4-DAY('Rent Roll'!$C37)+1)/AI$4,IF(AND(YEAR(AI$3)=YEAR('Rent Roll'!$D37),MONTH(AI$3)=MONTH('Rent Roll'!$D37)),DAY('Rent Roll'!$D37)/AI$4,AI63))</f>
        <v>0</v>
      </c>
      <c r="AJ107" s="567">
        <f>IF(AND(YEAR(AJ$3)=YEAR('Rent Roll'!$C37),MONTH(AJ$3)=MONTH('Rent Roll'!$C37)),(AJ$4-DAY('Rent Roll'!$C37)+1)/AJ$4,IF(AND(YEAR(AJ$3)=YEAR('Rent Roll'!$D37),MONTH(AJ$3)=MONTH('Rent Roll'!$D37)),DAY('Rent Roll'!$D37)/AJ$4,AJ63))</f>
        <v>0</v>
      </c>
      <c r="AK107" s="567">
        <f>IF(AND(YEAR(AK$3)=YEAR('Rent Roll'!$C37),MONTH(AK$3)=MONTH('Rent Roll'!$C37)),(AK$4-DAY('Rent Roll'!$C37)+1)/AK$4,IF(AND(YEAR(AK$3)=YEAR('Rent Roll'!$D37),MONTH(AK$3)=MONTH('Rent Roll'!$D37)),DAY('Rent Roll'!$D37)/AK$4,AK63))</f>
        <v>0</v>
      </c>
      <c r="AL107" s="567">
        <f>IF(AND(YEAR(AL$3)=YEAR('Rent Roll'!$C37),MONTH(AL$3)=MONTH('Rent Roll'!$C37)),(AL$4-DAY('Rent Roll'!$C37)+1)/AL$4,IF(AND(YEAR(AL$3)=YEAR('Rent Roll'!$D37),MONTH(AL$3)=MONTH('Rent Roll'!$D37)),DAY('Rent Roll'!$D37)/AL$4,AL63))</f>
        <v>0</v>
      </c>
      <c r="AM107" s="567">
        <f>IF(AND(YEAR(AM$3)=YEAR('Rent Roll'!$C37),MONTH(AM$3)=MONTH('Rent Roll'!$C37)),(AM$4-DAY('Rent Roll'!$C37)+1)/AM$4,IF(AND(YEAR(AM$3)=YEAR('Rent Roll'!$D37),MONTH(AM$3)=MONTH('Rent Roll'!$D37)),DAY('Rent Roll'!$D37)/AM$4,AM63))</f>
        <v>0</v>
      </c>
      <c r="AN107" s="567">
        <f>IF(AND(YEAR(AN$3)=YEAR('Rent Roll'!$C37),MONTH(AN$3)=MONTH('Rent Roll'!$C37)),(AN$4-DAY('Rent Roll'!$C37)+1)/AN$4,IF(AND(YEAR(AN$3)=YEAR('Rent Roll'!$D37),MONTH(AN$3)=MONTH('Rent Roll'!$D37)),DAY('Rent Roll'!$D37)/AN$4,AN63))</f>
        <v>0</v>
      </c>
      <c r="AO107" s="567">
        <f>IF(AND(YEAR(AO$3)=YEAR('Rent Roll'!$C37),MONTH(AO$3)=MONTH('Rent Roll'!$C37)),(AO$4-DAY('Rent Roll'!$C37)+1)/AO$4,IF(AND(YEAR(AO$3)=YEAR('Rent Roll'!$D37),MONTH(AO$3)=MONTH('Rent Roll'!$D37)),DAY('Rent Roll'!$D37)/AO$4,AO63))</f>
        <v>0</v>
      </c>
      <c r="AP107" s="767">
        <f>IF(AND(YEAR(AP$3)=YEAR('Rent Roll'!$C37),MONTH(AP$3)=MONTH('Rent Roll'!$C37)),(AP$4-DAY('Rent Roll'!$C37)+1)/AP$4,IF(AND(YEAR(AP$3)=YEAR('Rent Roll'!$D37),MONTH(AP$3)=MONTH('Rent Roll'!$D37)),DAY('Rent Roll'!$D37)/AP$4,AP63))</f>
        <v>0</v>
      </c>
      <c r="AQ107" s="768">
        <f>IF(AND(YEAR(AQ$3)=YEAR('Rent Roll'!$C37),MONTH(AQ$3)=MONTH('Rent Roll'!$C37)),(AQ$4-DAY('Rent Roll'!$C37)+1)/AQ$4,IF(AND(YEAR(AQ$3)=YEAR('Rent Roll'!$D37),MONTH(AQ$3)=MONTH('Rent Roll'!$D37)),DAY('Rent Roll'!$D37)/AQ$4,AQ63))</f>
        <v>0</v>
      </c>
      <c r="AR107" s="567">
        <f>IF(AND(YEAR(AR$3)=YEAR('Rent Roll'!$C37),MONTH(AR$3)=MONTH('Rent Roll'!$C37)),(AR$4-DAY('Rent Roll'!$C37)+1)/AR$4,IF(AND(YEAR(AR$3)=YEAR('Rent Roll'!$D37),MONTH(AR$3)=MONTH('Rent Roll'!$D37)),DAY('Rent Roll'!$D37)/AR$4,AR63))</f>
        <v>0</v>
      </c>
      <c r="AS107" s="567">
        <f>IF(AND(YEAR(AS$3)=YEAR('Rent Roll'!$C37),MONTH(AS$3)=MONTH('Rent Roll'!$C37)),(AS$4-DAY('Rent Roll'!$C37)+1)/AS$4,IF(AND(YEAR(AS$3)=YEAR('Rent Roll'!$D37),MONTH(AS$3)=MONTH('Rent Roll'!$D37)),DAY('Rent Roll'!$D37)/AS$4,AS63))</f>
        <v>0</v>
      </c>
      <c r="AT107" s="567">
        <f>IF(AND(YEAR(AT$3)=YEAR('Rent Roll'!$C37),MONTH(AT$3)=MONTH('Rent Roll'!$C37)),(AT$4-DAY('Rent Roll'!$C37)+1)/AT$4,IF(AND(YEAR(AT$3)=YEAR('Rent Roll'!$D37),MONTH(AT$3)=MONTH('Rent Roll'!$D37)),DAY('Rent Roll'!$D37)/AT$4,AT63))</f>
        <v>0</v>
      </c>
      <c r="AU107" s="567">
        <f>IF(AND(YEAR(AU$3)=YEAR('Rent Roll'!$C37),MONTH(AU$3)=MONTH('Rent Roll'!$C37)),(AU$4-DAY('Rent Roll'!$C37)+1)/AU$4,IF(AND(YEAR(AU$3)=YEAR('Rent Roll'!$D37),MONTH(AU$3)=MONTH('Rent Roll'!$D37)),DAY('Rent Roll'!$D37)/AU$4,AU63))</f>
        <v>0</v>
      </c>
      <c r="AV107" s="567">
        <f>IF(AND(YEAR(AV$3)=YEAR('Rent Roll'!$C37),MONTH(AV$3)=MONTH('Rent Roll'!$C37)),(AV$4-DAY('Rent Roll'!$C37)+1)/AV$4,IF(AND(YEAR(AV$3)=YEAR('Rent Roll'!$D37),MONTH(AV$3)=MONTH('Rent Roll'!$D37)),DAY('Rent Roll'!$D37)/AV$4,AV63))</f>
        <v>0</v>
      </c>
      <c r="AW107" s="567">
        <f>IF(AND(YEAR(AW$3)=YEAR('Rent Roll'!$C37),MONTH(AW$3)=MONTH('Rent Roll'!$C37)),(AW$4-DAY('Rent Roll'!$C37)+1)/AW$4,IF(AND(YEAR(AW$3)=YEAR('Rent Roll'!$D37),MONTH(AW$3)=MONTH('Rent Roll'!$D37)),DAY('Rent Roll'!$D37)/AW$4,AW63))</f>
        <v>0</v>
      </c>
      <c r="AX107" s="567">
        <f>IF(AND(YEAR(AX$3)=YEAR('Rent Roll'!$C37),MONTH(AX$3)=MONTH('Rent Roll'!$C37)),(AX$4-DAY('Rent Roll'!$C37)+1)/AX$4,IF(AND(YEAR(AX$3)=YEAR('Rent Roll'!$D37),MONTH(AX$3)=MONTH('Rent Roll'!$D37)),DAY('Rent Roll'!$D37)/AX$4,AX63))</f>
        <v>0</v>
      </c>
      <c r="AY107" s="567">
        <f>IF(AND(YEAR(AY$3)=YEAR('Rent Roll'!$C37),MONTH(AY$3)=MONTH('Rent Roll'!$C37)),(AY$4-DAY('Rent Roll'!$C37)+1)/AY$4,IF(AND(YEAR(AY$3)=YEAR('Rent Roll'!$D37),MONTH(AY$3)=MONTH('Rent Roll'!$D37)),DAY('Rent Roll'!$D37)/AY$4,AY63))</f>
        <v>0</v>
      </c>
      <c r="AZ107" s="567">
        <f>IF(AND(YEAR(AZ$3)=YEAR('Rent Roll'!$C37),MONTH(AZ$3)=MONTH('Rent Roll'!$C37)),(AZ$4-DAY('Rent Roll'!$C37)+1)/AZ$4,IF(AND(YEAR(AZ$3)=YEAR('Rent Roll'!$D37),MONTH(AZ$3)=MONTH('Rent Roll'!$D37)),DAY('Rent Roll'!$D37)/AZ$4,AZ63))</f>
        <v>0</v>
      </c>
      <c r="BA107" s="567">
        <f>IF(AND(YEAR(BA$3)=YEAR('Rent Roll'!$C37),MONTH(BA$3)=MONTH('Rent Roll'!$C37)),(BA$4-DAY('Rent Roll'!$C37)+1)/BA$4,IF(AND(YEAR(BA$3)=YEAR('Rent Roll'!$D37),MONTH(BA$3)=MONTH('Rent Roll'!$D37)),DAY('Rent Roll'!$D37)/BA$4,BA63))</f>
        <v>0</v>
      </c>
      <c r="BB107" s="767">
        <f>IF(AND(YEAR(BB$3)=YEAR('Rent Roll'!$C37),MONTH(BB$3)=MONTH('Rent Roll'!$C37)),(BB$4-DAY('Rent Roll'!$C37)+1)/BB$4,IF(AND(YEAR(BB$3)=YEAR('Rent Roll'!$D37),MONTH(BB$3)=MONTH('Rent Roll'!$D37)),DAY('Rent Roll'!$D37)/BB$4,BB63))</f>
        <v>0</v>
      </c>
      <c r="BC107" s="768">
        <f>IF(AND(YEAR(BC$3)=YEAR('Rent Roll'!$C37),MONTH(BC$3)=MONTH('Rent Roll'!$C37)),(BC$4-DAY('Rent Roll'!$C37)+1)/BC$4,IF(AND(YEAR(BC$3)=YEAR('Rent Roll'!$D37),MONTH(BC$3)=MONTH('Rent Roll'!$D37)),DAY('Rent Roll'!$D37)/BC$4,BC63))</f>
        <v>0</v>
      </c>
      <c r="BD107" s="567">
        <f>IF(AND(YEAR(BD$3)=YEAR('Rent Roll'!$C37),MONTH(BD$3)=MONTH('Rent Roll'!$C37)),(BD$4-DAY('Rent Roll'!$C37)+1)/BD$4,IF(AND(YEAR(BD$3)=YEAR('Rent Roll'!$D37),MONTH(BD$3)=MONTH('Rent Roll'!$D37)),DAY('Rent Roll'!$D37)/BD$4,BD63))</f>
        <v>0</v>
      </c>
      <c r="BE107" s="567">
        <f>IF(AND(YEAR(BE$3)=YEAR('Rent Roll'!$C37),MONTH(BE$3)=MONTH('Rent Roll'!$C37)),(BE$4-DAY('Rent Roll'!$C37)+1)/BE$4,IF(AND(YEAR(BE$3)=YEAR('Rent Roll'!$D37),MONTH(BE$3)=MONTH('Rent Roll'!$D37)),DAY('Rent Roll'!$D37)/BE$4,BE63))</f>
        <v>0</v>
      </c>
      <c r="BF107" s="567">
        <f>IF(AND(YEAR(BF$3)=YEAR('Rent Roll'!$C37),MONTH(BF$3)=MONTH('Rent Roll'!$C37)),(BF$4-DAY('Rent Roll'!$C37)+1)/BF$4,IF(AND(YEAR(BF$3)=YEAR('Rent Roll'!$D37),MONTH(BF$3)=MONTH('Rent Roll'!$D37)),DAY('Rent Roll'!$D37)/BF$4,BF63))</f>
        <v>0</v>
      </c>
      <c r="BG107" s="567">
        <f>IF(AND(YEAR(BG$3)=YEAR('Rent Roll'!$C37),MONTH(BG$3)=MONTH('Rent Roll'!$C37)),(BG$4-DAY('Rent Roll'!$C37)+1)/BG$4,IF(AND(YEAR(BG$3)=YEAR('Rent Roll'!$D37),MONTH(BG$3)=MONTH('Rent Roll'!$D37)),DAY('Rent Roll'!$D37)/BG$4,BG63))</f>
        <v>0</v>
      </c>
      <c r="BH107" s="567">
        <f>IF(AND(YEAR(BH$3)=YEAR('Rent Roll'!$C37),MONTH(BH$3)=MONTH('Rent Roll'!$C37)),(BH$4-DAY('Rent Roll'!$C37)+1)/BH$4,IF(AND(YEAR(BH$3)=YEAR('Rent Roll'!$D37),MONTH(BH$3)=MONTH('Rent Roll'!$D37)),DAY('Rent Roll'!$D37)/BH$4,BH63))</f>
        <v>0</v>
      </c>
      <c r="BI107" s="567">
        <f>IF(AND(YEAR(BI$3)=YEAR('Rent Roll'!$C37),MONTH(BI$3)=MONTH('Rent Roll'!$C37)),(BI$4-DAY('Rent Roll'!$C37)+1)/BI$4,IF(AND(YEAR(BI$3)=YEAR('Rent Roll'!$D37),MONTH(BI$3)=MONTH('Rent Roll'!$D37)),DAY('Rent Roll'!$D37)/BI$4,BI63))</f>
        <v>0</v>
      </c>
      <c r="BJ107" s="567">
        <f>IF(AND(YEAR(BJ$3)=YEAR('Rent Roll'!$C37),MONTH(BJ$3)=MONTH('Rent Roll'!$C37)),(BJ$4-DAY('Rent Roll'!$C37)+1)/BJ$4,IF(AND(YEAR(BJ$3)=YEAR('Rent Roll'!$D37),MONTH(BJ$3)=MONTH('Rent Roll'!$D37)),DAY('Rent Roll'!$D37)/BJ$4,BJ63))</f>
        <v>0</v>
      </c>
      <c r="BK107" s="567">
        <f>IF(AND(YEAR(BK$3)=YEAR('Rent Roll'!$C37),MONTH(BK$3)=MONTH('Rent Roll'!$C37)),(BK$4-DAY('Rent Roll'!$C37)+1)/BK$4,IF(AND(YEAR(BK$3)=YEAR('Rent Roll'!$D37),MONTH(BK$3)=MONTH('Rent Roll'!$D37)),DAY('Rent Roll'!$D37)/BK$4,BK63))</f>
        <v>0</v>
      </c>
      <c r="BL107" s="567">
        <f>IF(AND(YEAR(BL$3)=YEAR('Rent Roll'!$C37),MONTH(BL$3)=MONTH('Rent Roll'!$C37)),(BL$4-DAY('Rent Roll'!$C37)+1)/BL$4,IF(AND(YEAR(BL$3)=YEAR('Rent Roll'!$D37),MONTH(BL$3)=MONTH('Rent Roll'!$D37)),DAY('Rent Roll'!$D37)/BL$4,BL63))</f>
        <v>0</v>
      </c>
      <c r="BM107" s="567">
        <f>IF(AND(YEAR(BM$3)=YEAR('Rent Roll'!$C37),MONTH(BM$3)=MONTH('Rent Roll'!$C37)),(BM$4-DAY('Rent Roll'!$C37)+1)/BM$4,IF(AND(YEAR(BM$3)=YEAR('Rent Roll'!$D37),MONTH(BM$3)=MONTH('Rent Roll'!$D37)),DAY('Rent Roll'!$D37)/BM$4,BM63))</f>
        <v>0</v>
      </c>
      <c r="BN107" s="767">
        <f>IF(AND(YEAR(BN$3)=YEAR('Rent Roll'!$C37),MONTH(BN$3)=MONTH('Rent Roll'!$C37)),(BN$4-DAY('Rent Roll'!$C37)+1)/BN$4,IF(AND(YEAR(BN$3)=YEAR('Rent Roll'!$D37),MONTH(BN$3)=MONTH('Rent Roll'!$D37)),DAY('Rent Roll'!$D37)/BN$4,BN63))</f>
        <v>0</v>
      </c>
      <c r="BO107" s="768">
        <f>IF(AND(YEAR(BO$3)=YEAR('Rent Roll'!$C37),MONTH(BO$3)=MONTH('Rent Roll'!$C37)),(BO$4-DAY('Rent Roll'!$C37)+1)/BO$4,IF(AND(YEAR(BO$3)=YEAR('Rent Roll'!$D37),MONTH(BO$3)=MONTH('Rent Roll'!$D37)),DAY('Rent Roll'!$D37)/BO$4,BO63))</f>
        <v>0</v>
      </c>
      <c r="BP107" s="567">
        <f>IF(AND(YEAR(BP$3)=YEAR('Rent Roll'!$C37),MONTH(BP$3)=MONTH('Rent Roll'!$C37)),(BP$4-DAY('Rent Roll'!$C37)+1)/BP$4,IF(AND(YEAR(BP$3)=YEAR('Rent Roll'!$D37),MONTH(BP$3)=MONTH('Rent Roll'!$D37)),DAY('Rent Roll'!$D37)/BP$4,BP63))</f>
        <v>0</v>
      </c>
      <c r="BQ107" s="567">
        <f>IF(AND(YEAR(BQ$3)=YEAR('Rent Roll'!$C37),MONTH(BQ$3)=MONTH('Rent Roll'!$C37)),(BQ$4-DAY('Rent Roll'!$C37)+1)/BQ$4,IF(AND(YEAR(BQ$3)=YEAR('Rent Roll'!$D37),MONTH(BQ$3)=MONTH('Rent Roll'!$D37)),DAY('Rent Roll'!$D37)/BQ$4,BQ63))</f>
        <v>0</v>
      </c>
      <c r="BR107" s="567">
        <f>IF(AND(YEAR(BR$3)=YEAR('Rent Roll'!$C37),MONTH(BR$3)=MONTH('Rent Roll'!$C37)),(BR$4-DAY('Rent Roll'!$C37)+1)/BR$4,IF(AND(YEAR(BR$3)=YEAR('Rent Roll'!$D37),MONTH(BR$3)=MONTH('Rent Roll'!$D37)),DAY('Rent Roll'!$D37)/BR$4,BR63))</f>
        <v>0</v>
      </c>
      <c r="BS107" s="567">
        <f>IF(AND(YEAR(BS$3)=YEAR('Rent Roll'!$C37),MONTH(BS$3)=MONTH('Rent Roll'!$C37)),(BS$4-DAY('Rent Roll'!$C37)+1)/BS$4,IF(AND(YEAR(BS$3)=YEAR('Rent Roll'!$D37),MONTH(BS$3)=MONTH('Rent Roll'!$D37)),DAY('Rent Roll'!$D37)/BS$4,BS63))</f>
        <v>0</v>
      </c>
      <c r="BT107" s="567">
        <f>IF(AND(YEAR(BT$3)=YEAR('Rent Roll'!$C37),MONTH(BT$3)=MONTH('Rent Roll'!$C37)),(BT$4-DAY('Rent Roll'!$C37)+1)/BT$4,IF(AND(YEAR(BT$3)=YEAR('Rent Roll'!$D37),MONTH(BT$3)=MONTH('Rent Roll'!$D37)),DAY('Rent Roll'!$D37)/BT$4,BT63))</f>
        <v>0</v>
      </c>
      <c r="BU107" s="567">
        <f>IF(AND(YEAR(BU$3)=YEAR('Rent Roll'!$C37),MONTH(BU$3)=MONTH('Rent Roll'!$C37)),(BU$4-DAY('Rent Roll'!$C37)+1)/BU$4,IF(AND(YEAR(BU$3)=YEAR('Rent Roll'!$D37),MONTH(BU$3)=MONTH('Rent Roll'!$D37)),DAY('Rent Roll'!$D37)/BU$4,BU63))</f>
        <v>0</v>
      </c>
      <c r="BV107" s="567">
        <f>IF(AND(YEAR(BV$3)=YEAR('Rent Roll'!$C37),MONTH(BV$3)=MONTH('Rent Roll'!$C37)),(BV$4-DAY('Rent Roll'!$C37)+1)/BV$4,IF(AND(YEAR(BV$3)=YEAR('Rent Roll'!$D37),MONTH(BV$3)=MONTH('Rent Roll'!$D37)),DAY('Rent Roll'!$D37)/BV$4,BV63))</f>
        <v>0</v>
      </c>
      <c r="BW107" s="567">
        <f>IF(AND(YEAR(BW$3)=YEAR('Rent Roll'!$C37),MONTH(BW$3)=MONTH('Rent Roll'!$C37)),(BW$4-DAY('Rent Roll'!$C37)+1)/BW$4,IF(AND(YEAR(BW$3)=YEAR('Rent Roll'!$D37),MONTH(BW$3)=MONTH('Rent Roll'!$D37)),DAY('Rent Roll'!$D37)/BW$4,BW63))</f>
        <v>0</v>
      </c>
      <c r="BX107" s="567">
        <f>IF(AND(YEAR(BX$3)=YEAR('Rent Roll'!$C37),MONTH(BX$3)=MONTH('Rent Roll'!$C37)),(BX$4-DAY('Rent Roll'!$C37)+1)/BX$4,IF(AND(YEAR(BX$3)=YEAR('Rent Roll'!$D37),MONTH(BX$3)=MONTH('Rent Roll'!$D37)),DAY('Rent Roll'!$D37)/BX$4,BX63))</f>
        <v>0</v>
      </c>
      <c r="BY107" s="567">
        <f>IF(AND(YEAR(BY$3)=YEAR('Rent Roll'!$C37),MONTH(BY$3)=MONTH('Rent Roll'!$C37)),(BY$4-DAY('Rent Roll'!$C37)+1)/BY$4,IF(AND(YEAR(BY$3)=YEAR('Rent Roll'!$D37),MONTH(BY$3)=MONTH('Rent Roll'!$D37)),DAY('Rent Roll'!$D37)/BY$4,BY63))</f>
        <v>0</v>
      </c>
      <c r="BZ107" s="767">
        <f>IF(AND(YEAR(BZ$3)=YEAR('Rent Roll'!$C37),MONTH(BZ$3)=MONTH('Rent Roll'!$C37)),(BZ$4-DAY('Rent Roll'!$C37)+1)/BZ$4,IF(AND(YEAR(BZ$3)=YEAR('Rent Roll'!$D37),MONTH(BZ$3)=MONTH('Rent Roll'!$D37)),DAY('Rent Roll'!$D37)/BZ$4,BZ63))</f>
        <v>0</v>
      </c>
      <c r="CA107" s="768">
        <f>IF(AND(YEAR(CA$3)=YEAR('Rent Roll'!$C37),MONTH(CA$3)=MONTH('Rent Roll'!$C37)),(CA$4-DAY('Rent Roll'!$C37)+1)/CA$4,IF(AND(YEAR(CA$3)=YEAR('Rent Roll'!$D37),MONTH(CA$3)=MONTH('Rent Roll'!$D37)),DAY('Rent Roll'!$D37)/CA$4,CA63))</f>
        <v>0</v>
      </c>
      <c r="CB107" s="567">
        <f>IF(AND(YEAR(CB$3)=YEAR('Rent Roll'!$C37),MONTH(CB$3)=MONTH('Rent Roll'!$C37)),(CB$4-DAY('Rent Roll'!$C37)+1)/CB$4,IF(AND(YEAR(CB$3)=YEAR('Rent Roll'!$D37),MONTH(CB$3)=MONTH('Rent Roll'!$D37)),DAY('Rent Roll'!$D37)/CB$4,CB63))</f>
        <v>0</v>
      </c>
      <c r="CC107" s="567">
        <f>IF(AND(YEAR(CC$3)=YEAR('Rent Roll'!$C37),MONTH(CC$3)=MONTH('Rent Roll'!$C37)),(CC$4-DAY('Rent Roll'!$C37)+1)/CC$4,IF(AND(YEAR(CC$3)=YEAR('Rent Roll'!$D37),MONTH(CC$3)=MONTH('Rent Roll'!$D37)),DAY('Rent Roll'!$D37)/CC$4,CC63))</f>
        <v>0</v>
      </c>
      <c r="CD107" s="567">
        <f>IF(AND(YEAR(CD$3)=YEAR('Rent Roll'!$C37),MONTH(CD$3)=MONTH('Rent Roll'!$C37)),(CD$4-DAY('Rent Roll'!$C37)+1)/CD$4,IF(AND(YEAR(CD$3)=YEAR('Rent Roll'!$D37),MONTH(CD$3)=MONTH('Rent Roll'!$D37)),DAY('Rent Roll'!$D37)/CD$4,CD63))</f>
        <v>0</v>
      </c>
      <c r="CE107" s="567">
        <f>IF(AND(YEAR(CE$3)=YEAR('Rent Roll'!$C37),MONTH(CE$3)=MONTH('Rent Roll'!$C37)),(CE$4-DAY('Rent Roll'!$C37)+1)/CE$4,IF(AND(YEAR(CE$3)=YEAR('Rent Roll'!$D37),MONTH(CE$3)=MONTH('Rent Roll'!$D37)),DAY('Rent Roll'!$D37)/CE$4,CE63))</f>
        <v>0</v>
      </c>
      <c r="CF107" s="567">
        <f>IF(AND(YEAR(CF$3)=YEAR('Rent Roll'!$C37),MONTH(CF$3)=MONTH('Rent Roll'!$C37)),(CF$4-DAY('Rent Roll'!$C37)+1)/CF$4,IF(AND(YEAR(CF$3)=YEAR('Rent Roll'!$D37),MONTH(CF$3)=MONTH('Rent Roll'!$D37)),DAY('Rent Roll'!$D37)/CF$4,CF63))</f>
        <v>0</v>
      </c>
      <c r="CG107" s="567">
        <f>IF(AND(YEAR(CG$3)=YEAR('Rent Roll'!$C37),MONTH(CG$3)=MONTH('Rent Roll'!$C37)),(CG$4-DAY('Rent Roll'!$C37)+1)/CG$4,IF(AND(YEAR(CG$3)=YEAR('Rent Roll'!$D37),MONTH(CG$3)=MONTH('Rent Roll'!$D37)),DAY('Rent Roll'!$D37)/CG$4,CG63))</f>
        <v>0</v>
      </c>
      <c r="CH107" s="567">
        <f>IF(AND(YEAR(CH$3)=YEAR('Rent Roll'!$C37),MONTH(CH$3)=MONTH('Rent Roll'!$C37)),(CH$4-DAY('Rent Roll'!$C37)+1)/CH$4,IF(AND(YEAR(CH$3)=YEAR('Rent Roll'!$D37),MONTH(CH$3)=MONTH('Rent Roll'!$D37)),DAY('Rent Roll'!$D37)/CH$4,CH63))</f>
        <v>0</v>
      </c>
      <c r="CI107" s="567">
        <f>IF(AND(YEAR(CI$3)=YEAR('Rent Roll'!$C37),MONTH(CI$3)=MONTH('Rent Roll'!$C37)),(CI$4-DAY('Rent Roll'!$C37)+1)/CI$4,IF(AND(YEAR(CI$3)=YEAR('Rent Roll'!$D37),MONTH(CI$3)=MONTH('Rent Roll'!$D37)),DAY('Rent Roll'!$D37)/CI$4,CI63))</f>
        <v>0</v>
      </c>
      <c r="CJ107" s="567">
        <f>IF(AND(YEAR(CJ$3)=YEAR('Rent Roll'!$C37),MONTH(CJ$3)=MONTH('Rent Roll'!$C37)),(CJ$4-DAY('Rent Roll'!$C37)+1)/CJ$4,IF(AND(YEAR(CJ$3)=YEAR('Rent Roll'!$D37),MONTH(CJ$3)=MONTH('Rent Roll'!$D37)),DAY('Rent Roll'!$D37)/CJ$4,CJ63))</f>
        <v>0</v>
      </c>
      <c r="CK107" s="567">
        <f>IF(AND(YEAR(CK$3)=YEAR('Rent Roll'!$C37),MONTH(CK$3)=MONTH('Rent Roll'!$C37)),(CK$4-DAY('Rent Roll'!$C37)+1)/CK$4,IF(AND(YEAR(CK$3)=YEAR('Rent Roll'!$D37),MONTH(CK$3)=MONTH('Rent Roll'!$D37)),DAY('Rent Roll'!$D37)/CK$4,CK63))</f>
        <v>0</v>
      </c>
      <c r="CL107" s="767">
        <f>IF(AND(YEAR(CL$3)=YEAR('Rent Roll'!$C37),MONTH(CL$3)=MONTH('Rent Roll'!$C37)),(CL$4-DAY('Rent Roll'!$C37)+1)/CL$4,IF(AND(YEAR(CL$3)=YEAR('Rent Roll'!$D37),MONTH(CL$3)=MONTH('Rent Roll'!$D37)),DAY('Rent Roll'!$D37)/CL$4,CL63))</f>
        <v>0</v>
      </c>
      <c r="CM107" s="768">
        <f>IF(AND(YEAR(CM$3)=YEAR('Rent Roll'!$C37),MONTH(CM$3)=MONTH('Rent Roll'!$C37)),(CM$4-DAY('Rent Roll'!$C37)+1)/CM$4,IF(AND(YEAR(CM$3)=YEAR('Rent Roll'!$D37),MONTH(CM$3)=MONTH('Rent Roll'!$D37)),DAY('Rent Roll'!$D37)/CM$4,CM63))</f>
        <v>0</v>
      </c>
      <c r="CN107" s="567">
        <f>IF(AND(YEAR(CN$3)=YEAR('Rent Roll'!$C37),MONTH(CN$3)=MONTH('Rent Roll'!$C37)),(CN$4-DAY('Rent Roll'!$C37)+1)/CN$4,IF(AND(YEAR(CN$3)=YEAR('Rent Roll'!$D37),MONTH(CN$3)=MONTH('Rent Roll'!$D37)),DAY('Rent Roll'!$D37)/CN$4,CN63))</f>
        <v>0</v>
      </c>
      <c r="CO107" s="567">
        <f>IF(AND(YEAR(CO$3)=YEAR('Rent Roll'!$C37),MONTH(CO$3)=MONTH('Rent Roll'!$C37)),(CO$4-DAY('Rent Roll'!$C37)+1)/CO$4,IF(AND(YEAR(CO$3)=YEAR('Rent Roll'!$D37),MONTH(CO$3)=MONTH('Rent Roll'!$D37)),DAY('Rent Roll'!$D37)/CO$4,CO63))</f>
        <v>0</v>
      </c>
      <c r="CP107" s="567">
        <f>IF(AND(YEAR(CP$3)=YEAR('Rent Roll'!$C37),MONTH(CP$3)=MONTH('Rent Roll'!$C37)),(CP$4-DAY('Rent Roll'!$C37)+1)/CP$4,IF(AND(YEAR(CP$3)=YEAR('Rent Roll'!$D37),MONTH(CP$3)=MONTH('Rent Roll'!$D37)),DAY('Rent Roll'!$D37)/CP$4,CP63))</f>
        <v>0</v>
      </c>
      <c r="CQ107" s="567">
        <f>IF(AND(YEAR(CQ$3)=YEAR('Rent Roll'!$C37),MONTH(CQ$3)=MONTH('Rent Roll'!$C37)),(CQ$4-DAY('Rent Roll'!$C37)+1)/CQ$4,IF(AND(YEAR(CQ$3)=YEAR('Rent Roll'!$D37),MONTH(CQ$3)=MONTH('Rent Roll'!$D37)),DAY('Rent Roll'!$D37)/CQ$4,CQ63))</f>
        <v>0</v>
      </c>
      <c r="CR107" s="567">
        <f>IF(AND(YEAR(CR$3)=YEAR('Rent Roll'!$C37),MONTH(CR$3)=MONTH('Rent Roll'!$C37)),(CR$4-DAY('Rent Roll'!$C37)+1)/CR$4,IF(AND(YEAR(CR$3)=YEAR('Rent Roll'!$D37),MONTH(CR$3)=MONTH('Rent Roll'!$D37)),DAY('Rent Roll'!$D37)/CR$4,CR63))</f>
        <v>0</v>
      </c>
      <c r="CS107" s="567">
        <f>IF(AND(YEAR(CS$3)=YEAR('Rent Roll'!$C37),MONTH(CS$3)=MONTH('Rent Roll'!$C37)),(CS$4-DAY('Rent Roll'!$C37)+1)/CS$4,IF(AND(YEAR(CS$3)=YEAR('Rent Roll'!$D37),MONTH(CS$3)=MONTH('Rent Roll'!$D37)),DAY('Rent Roll'!$D37)/CS$4,CS63))</f>
        <v>0</v>
      </c>
      <c r="CT107" s="567">
        <f>IF(AND(YEAR(CT$3)=YEAR('Rent Roll'!$C37),MONTH(CT$3)=MONTH('Rent Roll'!$C37)),(CT$4-DAY('Rent Roll'!$C37)+1)/CT$4,IF(AND(YEAR(CT$3)=YEAR('Rent Roll'!$D37),MONTH(CT$3)=MONTH('Rent Roll'!$D37)),DAY('Rent Roll'!$D37)/CT$4,CT63))</f>
        <v>0</v>
      </c>
      <c r="CU107" s="567">
        <f>IF(AND(YEAR(CU$3)=YEAR('Rent Roll'!$C37),MONTH(CU$3)=MONTH('Rent Roll'!$C37)),(CU$4-DAY('Rent Roll'!$C37)+1)/CU$4,IF(AND(YEAR(CU$3)=YEAR('Rent Roll'!$D37),MONTH(CU$3)=MONTH('Rent Roll'!$D37)),DAY('Rent Roll'!$D37)/CU$4,CU63))</f>
        <v>0</v>
      </c>
      <c r="CV107" s="567">
        <f>IF(AND(YEAR(CV$3)=YEAR('Rent Roll'!$C37),MONTH(CV$3)=MONTH('Rent Roll'!$C37)),(CV$4-DAY('Rent Roll'!$C37)+1)/CV$4,IF(AND(YEAR(CV$3)=YEAR('Rent Roll'!$D37),MONTH(CV$3)=MONTH('Rent Roll'!$D37)),DAY('Rent Roll'!$D37)/CV$4,CV63))</f>
        <v>0</v>
      </c>
      <c r="CW107" s="567">
        <f>IF(AND(YEAR(CW$3)=YEAR('Rent Roll'!$C37),MONTH(CW$3)=MONTH('Rent Roll'!$C37)),(CW$4-DAY('Rent Roll'!$C37)+1)/CW$4,IF(AND(YEAR(CW$3)=YEAR('Rent Roll'!$D37),MONTH(CW$3)=MONTH('Rent Roll'!$D37)),DAY('Rent Roll'!$D37)/CW$4,CW63))</f>
        <v>0</v>
      </c>
      <c r="CX107" s="767">
        <f>IF(AND(YEAR(CX$3)=YEAR('Rent Roll'!$C37),MONTH(CX$3)=MONTH('Rent Roll'!$C37)),(CX$4-DAY('Rent Roll'!$C37)+1)/CX$4,IF(AND(YEAR(CX$3)=YEAR('Rent Roll'!$D37),MONTH(CX$3)=MONTH('Rent Roll'!$D37)),DAY('Rent Roll'!$D37)/CX$4,CX63))</f>
        <v>0</v>
      </c>
      <c r="CY107" s="768">
        <f>IF(AND(YEAR(CY$3)=YEAR('Rent Roll'!$C37),MONTH(CY$3)=MONTH('Rent Roll'!$C37)),(CY$4-DAY('Rent Roll'!$C37)+1)/CY$4,IF(AND(YEAR(CY$3)=YEAR('Rent Roll'!$D37),MONTH(CY$3)=MONTH('Rent Roll'!$D37)),DAY('Rent Roll'!$D37)/CY$4,CY63))</f>
        <v>0</v>
      </c>
      <c r="CZ107" s="567">
        <f>IF(AND(YEAR(CZ$3)=YEAR('Rent Roll'!$C37),MONTH(CZ$3)=MONTH('Rent Roll'!$C37)),(CZ$4-DAY('Rent Roll'!$C37)+1)/CZ$4,IF(AND(YEAR(CZ$3)=YEAR('Rent Roll'!$D37),MONTH(CZ$3)=MONTH('Rent Roll'!$D37)),DAY('Rent Roll'!$D37)/CZ$4,CZ63))</f>
        <v>0</v>
      </c>
      <c r="DA107" s="567">
        <f>IF(AND(YEAR(DA$3)=YEAR('Rent Roll'!$C37),MONTH(DA$3)=MONTH('Rent Roll'!$C37)),(DA$4-DAY('Rent Roll'!$C37)+1)/DA$4,IF(AND(YEAR(DA$3)=YEAR('Rent Roll'!$D37),MONTH(DA$3)=MONTH('Rent Roll'!$D37)),DAY('Rent Roll'!$D37)/DA$4,DA63))</f>
        <v>0</v>
      </c>
      <c r="DB107" s="567">
        <f>IF(AND(YEAR(DB$3)=YEAR('Rent Roll'!$C37),MONTH(DB$3)=MONTH('Rent Roll'!$C37)),(DB$4-DAY('Rent Roll'!$C37)+1)/DB$4,IF(AND(YEAR(DB$3)=YEAR('Rent Roll'!$D37),MONTH(DB$3)=MONTH('Rent Roll'!$D37)),DAY('Rent Roll'!$D37)/DB$4,DB63))</f>
        <v>0</v>
      </c>
      <c r="DC107" s="567">
        <f>IF(AND(YEAR(DC$3)=YEAR('Rent Roll'!$C37),MONTH(DC$3)=MONTH('Rent Roll'!$C37)),(DC$4-DAY('Rent Roll'!$C37)+1)/DC$4,IF(AND(YEAR(DC$3)=YEAR('Rent Roll'!$D37),MONTH(DC$3)=MONTH('Rent Roll'!$D37)),DAY('Rent Roll'!$D37)/DC$4,DC63))</f>
        <v>0</v>
      </c>
      <c r="DD107" s="567">
        <f>IF(AND(YEAR(DD$3)=YEAR('Rent Roll'!$C37),MONTH(DD$3)=MONTH('Rent Roll'!$C37)),(DD$4-DAY('Rent Roll'!$C37)+1)/DD$4,IF(AND(YEAR(DD$3)=YEAR('Rent Roll'!$D37),MONTH(DD$3)=MONTH('Rent Roll'!$D37)),DAY('Rent Roll'!$D37)/DD$4,DD63))</f>
        <v>0</v>
      </c>
      <c r="DE107" s="567">
        <f>IF(AND(YEAR(DE$3)=YEAR('Rent Roll'!$C37),MONTH(DE$3)=MONTH('Rent Roll'!$C37)),(DE$4-DAY('Rent Roll'!$C37)+1)/DE$4,IF(AND(YEAR(DE$3)=YEAR('Rent Roll'!$D37),MONTH(DE$3)=MONTH('Rent Roll'!$D37)),DAY('Rent Roll'!$D37)/DE$4,DE63))</f>
        <v>0</v>
      </c>
      <c r="DF107" s="567">
        <f>IF(AND(YEAR(DF$3)=YEAR('Rent Roll'!$C37),MONTH(DF$3)=MONTH('Rent Roll'!$C37)),(DF$4-DAY('Rent Roll'!$C37)+1)/DF$4,IF(AND(YEAR(DF$3)=YEAR('Rent Roll'!$D37),MONTH(DF$3)=MONTH('Rent Roll'!$D37)),DAY('Rent Roll'!$D37)/DF$4,DF63))</f>
        <v>0</v>
      </c>
      <c r="DG107" s="567">
        <f>IF(AND(YEAR(DG$3)=YEAR('Rent Roll'!$C37),MONTH(DG$3)=MONTH('Rent Roll'!$C37)),(DG$4-DAY('Rent Roll'!$C37)+1)/DG$4,IF(AND(YEAR(DG$3)=YEAR('Rent Roll'!$D37),MONTH(DG$3)=MONTH('Rent Roll'!$D37)),DAY('Rent Roll'!$D37)/DG$4,DG63))</f>
        <v>0</v>
      </c>
      <c r="DH107" s="567">
        <f>IF(AND(YEAR(DH$3)=YEAR('Rent Roll'!$C37),MONTH(DH$3)=MONTH('Rent Roll'!$C37)),(DH$4-DAY('Rent Roll'!$C37)+1)/DH$4,IF(AND(YEAR(DH$3)=YEAR('Rent Roll'!$D37),MONTH(DH$3)=MONTH('Rent Roll'!$D37)),DAY('Rent Roll'!$D37)/DH$4,DH63))</f>
        <v>0</v>
      </c>
      <c r="DI107" s="567">
        <f>IF(AND(YEAR(DI$3)=YEAR('Rent Roll'!$C37),MONTH(DI$3)=MONTH('Rent Roll'!$C37)),(DI$4-DAY('Rent Roll'!$C37)+1)/DI$4,IF(AND(YEAR(DI$3)=YEAR('Rent Roll'!$D37),MONTH(DI$3)=MONTH('Rent Roll'!$D37)),DAY('Rent Roll'!$D37)/DI$4,DI63))</f>
        <v>0</v>
      </c>
      <c r="DJ107" s="767">
        <f>IF(AND(YEAR(DJ$3)=YEAR('Rent Roll'!$C37),MONTH(DJ$3)=MONTH('Rent Roll'!$C37)),(DJ$4-DAY('Rent Roll'!$C37)+1)/DJ$4,IF(AND(YEAR(DJ$3)=YEAR('Rent Roll'!$D37),MONTH(DJ$3)=MONTH('Rent Roll'!$D37)),DAY('Rent Roll'!$D37)/DJ$4,DJ63))</f>
        <v>0</v>
      </c>
      <c r="DK107" s="768">
        <f>IF(AND(YEAR(DK$3)=YEAR('Rent Roll'!$C37),MONTH(DK$3)=MONTH('Rent Roll'!$C37)),(DK$4-DAY('Rent Roll'!$C37)+1)/DK$4,IF(AND(YEAR(DK$3)=YEAR('Rent Roll'!$D37),MONTH(DK$3)=MONTH('Rent Roll'!$D37)),DAY('Rent Roll'!$D37)/DK$4,DK63))</f>
        <v>0</v>
      </c>
      <c r="DL107" s="567">
        <f>IF(AND(YEAR(DL$3)=YEAR('Rent Roll'!$C37),MONTH(DL$3)=MONTH('Rent Roll'!$C37)),(DL$4-DAY('Rent Roll'!$C37)+1)/DL$4,IF(AND(YEAR(DL$3)=YEAR('Rent Roll'!$D37),MONTH(DL$3)=MONTH('Rent Roll'!$D37)),DAY('Rent Roll'!$D37)/DL$4,DL63))</f>
        <v>0</v>
      </c>
      <c r="DM107" s="567">
        <f>IF(AND(YEAR(DM$3)=YEAR('Rent Roll'!$C37),MONTH(DM$3)=MONTH('Rent Roll'!$C37)),(DM$4-DAY('Rent Roll'!$C37)+1)/DM$4,IF(AND(YEAR(DM$3)=YEAR('Rent Roll'!$D37),MONTH(DM$3)=MONTH('Rent Roll'!$D37)),DAY('Rent Roll'!$D37)/DM$4,DM63))</f>
        <v>0</v>
      </c>
      <c r="DN107" s="567">
        <f>IF(AND(YEAR(DN$3)=YEAR('Rent Roll'!$C37),MONTH(DN$3)=MONTH('Rent Roll'!$C37)),(DN$4-DAY('Rent Roll'!$C37)+1)/DN$4,IF(AND(YEAR(DN$3)=YEAR('Rent Roll'!$D37),MONTH(DN$3)=MONTH('Rent Roll'!$D37)),DAY('Rent Roll'!$D37)/DN$4,DN63))</f>
        <v>0</v>
      </c>
      <c r="DO107" s="567">
        <f>IF(AND(YEAR(DO$3)=YEAR('Rent Roll'!$C37),MONTH(DO$3)=MONTH('Rent Roll'!$C37)),(DO$4-DAY('Rent Roll'!$C37)+1)/DO$4,IF(AND(YEAR(DO$3)=YEAR('Rent Roll'!$D37),MONTH(DO$3)=MONTH('Rent Roll'!$D37)),DAY('Rent Roll'!$D37)/DO$4,DO63))</f>
        <v>0</v>
      </c>
      <c r="DP107" s="567">
        <f>IF(AND(YEAR(DP$3)=YEAR('Rent Roll'!$C37),MONTH(DP$3)=MONTH('Rent Roll'!$C37)),(DP$4-DAY('Rent Roll'!$C37)+1)/DP$4,IF(AND(YEAR(DP$3)=YEAR('Rent Roll'!$D37),MONTH(DP$3)=MONTH('Rent Roll'!$D37)),DAY('Rent Roll'!$D37)/DP$4,DP63))</f>
        <v>0</v>
      </c>
      <c r="DQ107" s="567">
        <f>IF(AND(YEAR(DQ$3)=YEAR('Rent Roll'!$C37),MONTH(DQ$3)=MONTH('Rent Roll'!$C37)),(DQ$4-DAY('Rent Roll'!$C37)+1)/DQ$4,IF(AND(YEAR(DQ$3)=YEAR('Rent Roll'!$D37),MONTH(DQ$3)=MONTH('Rent Roll'!$D37)),DAY('Rent Roll'!$D37)/DQ$4,DQ63))</f>
        <v>0</v>
      </c>
      <c r="DR107" s="567">
        <f>IF(AND(YEAR(DR$3)=YEAR('Rent Roll'!$C37),MONTH(DR$3)=MONTH('Rent Roll'!$C37)),(DR$4-DAY('Rent Roll'!$C37)+1)/DR$4,IF(AND(YEAR(DR$3)=YEAR('Rent Roll'!$D37),MONTH(DR$3)=MONTH('Rent Roll'!$D37)),DAY('Rent Roll'!$D37)/DR$4,DR63))</f>
        <v>0</v>
      </c>
      <c r="DS107" s="567">
        <f>IF(AND(YEAR(DS$3)=YEAR('Rent Roll'!$C37),MONTH(DS$3)=MONTH('Rent Roll'!$C37)),(DS$4-DAY('Rent Roll'!$C37)+1)/DS$4,IF(AND(YEAR(DS$3)=YEAR('Rent Roll'!$D37),MONTH(DS$3)=MONTH('Rent Roll'!$D37)),DAY('Rent Roll'!$D37)/DS$4,DS63))</f>
        <v>0</v>
      </c>
      <c r="DT107" s="567">
        <f>IF(AND(YEAR(DT$3)=YEAR('Rent Roll'!$C37),MONTH(DT$3)=MONTH('Rent Roll'!$C37)),(DT$4-DAY('Rent Roll'!$C37)+1)/DT$4,IF(AND(YEAR(DT$3)=YEAR('Rent Roll'!$D37),MONTH(DT$3)=MONTH('Rent Roll'!$D37)),DAY('Rent Roll'!$D37)/DT$4,DT63))</f>
        <v>0</v>
      </c>
      <c r="DU107" s="567">
        <f>IF(AND(YEAR(DU$3)=YEAR('Rent Roll'!$C37),MONTH(DU$3)=MONTH('Rent Roll'!$C37)),(DU$4-DAY('Rent Roll'!$C37)+1)/DU$4,IF(AND(YEAR(DU$3)=YEAR('Rent Roll'!$D37),MONTH(DU$3)=MONTH('Rent Roll'!$D37)),DAY('Rent Roll'!$D37)/DU$4,DU63))</f>
        <v>0</v>
      </c>
      <c r="DV107" s="567">
        <f>IF(AND(YEAR(DV$3)=YEAR('Rent Roll'!$C37),MONTH(DV$3)=MONTH('Rent Roll'!$C37)),(DV$4-DAY('Rent Roll'!$C37)+1)/DV$4,IF(AND(YEAR(DV$3)=YEAR('Rent Roll'!$D37),MONTH(DV$3)=MONTH('Rent Roll'!$D37)),DAY('Rent Roll'!$D37)/DV$4,DV63))</f>
        <v>0</v>
      </c>
    </row>
    <row r="108" spans="1:126" s="563" customFormat="1" ht="12" customHeight="1" outlineLevel="1" x14ac:dyDescent="0.4">
      <c r="A108" s="730"/>
      <c r="B108" s="564">
        <f>'Rent Roll'!$B38</f>
        <v>0</v>
      </c>
      <c r="C108" s="565"/>
      <c r="D108" s="565"/>
      <c r="E108" s="566"/>
      <c r="F108" s="778">
        <f>IF(AND(YEAR(F$3)=YEAR('Rent Roll'!$C38),MONTH(F$3)=MONTH('Rent Roll'!$C38)),(F$4-DAY('Rent Roll'!$C38)+1)/F$4,IF(AND(YEAR(F$3)=YEAR('Rent Roll'!$D38),MONTH(F$3)=MONTH('Rent Roll'!$D38)),DAY('Rent Roll'!$D38)/F$4,F64))</f>
        <v>0</v>
      </c>
      <c r="G108" s="768">
        <f>IF(AND(YEAR(G$3)=YEAR('Rent Roll'!$C38),MONTH(G$3)=MONTH('Rent Roll'!$C38)),(G$4-DAY('Rent Roll'!$C38)+1)/G$4,IF(AND(YEAR(G$3)=YEAR('Rent Roll'!$D38),MONTH(G$3)=MONTH('Rent Roll'!$D38)),DAY('Rent Roll'!$D38)/G$4,G64))</f>
        <v>0</v>
      </c>
      <c r="H108" s="567">
        <f>IF(AND(YEAR(H$3)=YEAR('Rent Roll'!$C38),MONTH(H$3)=MONTH('Rent Roll'!$C38)),(H$4-DAY('Rent Roll'!$C38)+1)/H$4,IF(AND(YEAR(H$3)=YEAR('Rent Roll'!$D38),MONTH(H$3)=MONTH('Rent Roll'!$D38)),DAY('Rent Roll'!$D38)/H$4,H64))</f>
        <v>0</v>
      </c>
      <c r="I108" s="567">
        <f>IF(AND(YEAR(I$3)=YEAR('Rent Roll'!$C38),MONTH(I$3)=MONTH('Rent Roll'!$C38)),(I$4-DAY('Rent Roll'!$C38)+1)/I$4,IF(AND(YEAR(I$3)=YEAR('Rent Roll'!$D38),MONTH(I$3)=MONTH('Rent Roll'!$D38)),DAY('Rent Roll'!$D38)/I$4,I64))</f>
        <v>0</v>
      </c>
      <c r="J108" s="567">
        <f>IF(AND(YEAR(J$3)=YEAR('Rent Roll'!$C38),MONTH(J$3)=MONTH('Rent Roll'!$C38)),(J$4-DAY('Rent Roll'!$C38)+1)/J$4,IF(AND(YEAR(J$3)=YEAR('Rent Roll'!$D38),MONTH(J$3)=MONTH('Rent Roll'!$D38)),DAY('Rent Roll'!$D38)/J$4,J64))</f>
        <v>0</v>
      </c>
      <c r="K108" s="567">
        <f>IF(AND(YEAR(K$3)=YEAR('Rent Roll'!$C38),MONTH(K$3)=MONTH('Rent Roll'!$C38)),(K$4-DAY('Rent Roll'!$C38)+1)/K$4,IF(AND(YEAR(K$3)=YEAR('Rent Roll'!$D38),MONTH(K$3)=MONTH('Rent Roll'!$D38)),DAY('Rent Roll'!$D38)/K$4,K64))</f>
        <v>0</v>
      </c>
      <c r="L108" s="567">
        <f>IF(AND(YEAR(L$3)=YEAR('Rent Roll'!$C38),MONTH(L$3)=MONTH('Rent Roll'!$C38)),(L$4-DAY('Rent Roll'!$C38)+1)/L$4,IF(AND(YEAR(L$3)=YEAR('Rent Roll'!$D38),MONTH(L$3)=MONTH('Rent Roll'!$D38)),DAY('Rent Roll'!$D38)/L$4,L64))</f>
        <v>0</v>
      </c>
      <c r="M108" s="567">
        <f>IF(AND(YEAR(M$3)=YEAR('Rent Roll'!$C38),MONTH(M$3)=MONTH('Rent Roll'!$C38)),(M$4-DAY('Rent Roll'!$C38)+1)/M$4,IF(AND(YEAR(M$3)=YEAR('Rent Roll'!$D38),MONTH(M$3)=MONTH('Rent Roll'!$D38)),DAY('Rent Roll'!$D38)/M$4,M64))</f>
        <v>0</v>
      </c>
      <c r="N108" s="567">
        <f>IF(AND(YEAR(N$3)=YEAR('Rent Roll'!$C38),MONTH(N$3)=MONTH('Rent Roll'!$C38)),(N$4-DAY('Rent Roll'!$C38)+1)/N$4,IF(AND(YEAR(N$3)=YEAR('Rent Roll'!$D38),MONTH(N$3)=MONTH('Rent Roll'!$D38)),DAY('Rent Roll'!$D38)/N$4,N64))</f>
        <v>0</v>
      </c>
      <c r="O108" s="567">
        <f>IF(AND(YEAR(O$3)=YEAR('Rent Roll'!$C38),MONTH(O$3)=MONTH('Rent Roll'!$C38)),(O$4-DAY('Rent Roll'!$C38)+1)/O$4,IF(AND(YEAR(O$3)=YEAR('Rent Roll'!$D38),MONTH(O$3)=MONTH('Rent Roll'!$D38)),DAY('Rent Roll'!$D38)/O$4,O64))</f>
        <v>0</v>
      </c>
      <c r="P108" s="567">
        <f>IF(AND(YEAR(P$3)=YEAR('Rent Roll'!$C38),MONTH(P$3)=MONTH('Rent Roll'!$C38)),(P$4-DAY('Rent Roll'!$C38)+1)/P$4,IF(AND(YEAR(P$3)=YEAR('Rent Roll'!$D38),MONTH(P$3)=MONTH('Rent Roll'!$D38)),DAY('Rent Roll'!$D38)/P$4,P64))</f>
        <v>0</v>
      </c>
      <c r="Q108" s="567">
        <f>IF(AND(YEAR(Q$3)=YEAR('Rent Roll'!$C38),MONTH(Q$3)=MONTH('Rent Roll'!$C38)),(Q$4-DAY('Rent Roll'!$C38)+1)/Q$4,IF(AND(YEAR(Q$3)=YEAR('Rent Roll'!$D38),MONTH(Q$3)=MONTH('Rent Roll'!$D38)),DAY('Rent Roll'!$D38)/Q$4,Q64))</f>
        <v>0</v>
      </c>
      <c r="R108" s="767">
        <f>IF(AND(YEAR(R$3)=YEAR('Rent Roll'!$C38),MONTH(R$3)=MONTH('Rent Roll'!$C38)),(R$4-DAY('Rent Roll'!$C38)+1)/R$4,IF(AND(YEAR(R$3)=YEAR('Rent Roll'!$D38),MONTH(R$3)=MONTH('Rent Roll'!$D38)),DAY('Rent Roll'!$D38)/R$4,R64))</f>
        <v>0</v>
      </c>
      <c r="S108" s="768">
        <f>IF(AND(YEAR(S$3)=YEAR('Rent Roll'!$C38),MONTH(S$3)=MONTH('Rent Roll'!$C38)),(S$4-DAY('Rent Roll'!$C38)+1)/S$4,IF(AND(YEAR(S$3)=YEAR('Rent Roll'!$D38),MONTH(S$3)=MONTH('Rent Roll'!$D38)),DAY('Rent Roll'!$D38)/S$4,S64))</f>
        <v>0</v>
      </c>
      <c r="T108" s="567">
        <f>IF(AND(YEAR(T$3)=YEAR('Rent Roll'!$C38),MONTH(T$3)=MONTH('Rent Roll'!$C38)),(T$4-DAY('Rent Roll'!$C38)+1)/T$4,IF(AND(YEAR(T$3)=YEAR('Rent Roll'!$D38),MONTH(T$3)=MONTH('Rent Roll'!$D38)),DAY('Rent Roll'!$D38)/T$4,T64))</f>
        <v>0</v>
      </c>
      <c r="U108" s="567">
        <f>IF(AND(YEAR(U$3)=YEAR('Rent Roll'!$C38),MONTH(U$3)=MONTH('Rent Roll'!$C38)),(U$4-DAY('Rent Roll'!$C38)+1)/U$4,IF(AND(YEAR(U$3)=YEAR('Rent Roll'!$D38),MONTH(U$3)=MONTH('Rent Roll'!$D38)),DAY('Rent Roll'!$D38)/U$4,U64))</f>
        <v>0</v>
      </c>
      <c r="V108" s="567">
        <f>IF(AND(YEAR(V$3)=YEAR('Rent Roll'!$C38),MONTH(V$3)=MONTH('Rent Roll'!$C38)),(V$4-DAY('Rent Roll'!$C38)+1)/V$4,IF(AND(YEAR(V$3)=YEAR('Rent Roll'!$D38),MONTH(V$3)=MONTH('Rent Roll'!$D38)),DAY('Rent Roll'!$D38)/V$4,V64))</f>
        <v>0</v>
      </c>
      <c r="W108" s="567">
        <f>IF(AND(YEAR(W$3)=YEAR('Rent Roll'!$C38),MONTH(W$3)=MONTH('Rent Roll'!$C38)),(W$4-DAY('Rent Roll'!$C38)+1)/W$4,IF(AND(YEAR(W$3)=YEAR('Rent Roll'!$D38),MONTH(W$3)=MONTH('Rent Roll'!$D38)),DAY('Rent Roll'!$D38)/W$4,W64))</f>
        <v>0</v>
      </c>
      <c r="X108" s="567">
        <f>IF(AND(YEAR(X$3)=YEAR('Rent Roll'!$C38),MONTH(X$3)=MONTH('Rent Roll'!$C38)),(X$4-DAY('Rent Roll'!$C38)+1)/X$4,IF(AND(YEAR(X$3)=YEAR('Rent Roll'!$D38),MONTH(X$3)=MONTH('Rent Roll'!$D38)),DAY('Rent Roll'!$D38)/X$4,X64))</f>
        <v>0</v>
      </c>
      <c r="Y108" s="567">
        <f>IF(AND(YEAR(Y$3)=YEAR('Rent Roll'!$C38),MONTH(Y$3)=MONTH('Rent Roll'!$C38)),(Y$4-DAY('Rent Roll'!$C38)+1)/Y$4,IF(AND(YEAR(Y$3)=YEAR('Rent Roll'!$D38),MONTH(Y$3)=MONTH('Rent Roll'!$D38)),DAY('Rent Roll'!$D38)/Y$4,Y64))</f>
        <v>0</v>
      </c>
      <c r="Z108" s="567">
        <f>IF(AND(YEAR(Z$3)=YEAR('Rent Roll'!$C38),MONTH(Z$3)=MONTH('Rent Roll'!$C38)),(Z$4-DAY('Rent Roll'!$C38)+1)/Z$4,IF(AND(YEAR(Z$3)=YEAR('Rent Roll'!$D38),MONTH(Z$3)=MONTH('Rent Roll'!$D38)),DAY('Rent Roll'!$D38)/Z$4,Z64))</f>
        <v>0</v>
      </c>
      <c r="AA108" s="567">
        <f>IF(AND(YEAR(AA$3)=YEAR('Rent Roll'!$C38),MONTH(AA$3)=MONTH('Rent Roll'!$C38)),(AA$4-DAY('Rent Roll'!$C38)+1)/AA$4,IF(AND(YEAR(AA$3)=YEAR('Rent Roll'!$D38),MONTH(AA$3)=MONTH('Rent Roll'!$D38)),DAY('Rent Roll'!$D38)/AA$4,AA64))</f>
        <v>0</v>
      </c>
      <c r="AB108" s="567">
        <f>IF(AND(YEAR(AB$3)=YEAR('Rent Roll'!$C38),MONTH(AB$3)=MONTH('Rent Roll'!$C38)),(AB$4-DAY('Rent Roll'!$C38)+1)/AB$4,IF(AND(YEAR(AB$3)=YEAR('Rent Roll'!$D38),MONTH(AB$3)=MONTH('Rent Roll'!$D38)),DAY('Rent Roll'!$D38)/AB$4,AB64))</f>
        <v>0</v>
      </c>
      <c r="AC108" s="567">
        <f>IF(AND(YEAR(AC$3)=YEAR('Rent Roll'!$C38),MONTH(AC$3)=MONTH('Rent Roll'!$C38)),(AC$4-DAY('Rent Roll'!$C38)+1)/AC$4,IF(AND(YEAR(AC$3)=YEAR('Rent Roll'!$D38),MONTH(AC$3)=MONTH('Rent Roll'!$D38)),DAY('Rent Roll'!$D38)/AC$4,AC64))</f>
        <v>0</v>
      </c>
      <c r="AD108" s="767">
        <f>IF(AND(YEAR(AD$3)=YEAR('Rent Roll'!$C38),MONTH(AD$3)=MONTH('Rent Roll'!$C38)),(AD$4-DAY('Rent Roll'!$C38)+1)/AD$4,IF(AND(YEAR(AD$3)=YEAR('Rent Roll'!$D38),MONTH(AD$3)=MONTH('Rent Roll'!$D38)),DAY('Rent Roll'!$D38)/AD$4,AD64))</f>
        <v>0</v>
      </c>
      <c r="AE108" s="768">
        <f>IF(AND(YEAR(AE$3)=YEAR('Rent Roll'!$C38),MONTH(AE$3)=MONTH('Rent Roll'!$C38)),(AE$4-DAY('Rent Roll'!$C38)+1)/AE$4,IF(AND(YEAR(AE$3)=YEAR('Rent Roll'!$D38),MONTH(AE$3)=MONTH('Rent Roll'!$D38)),DAY('Rent Roll'!$D38)/AE$4,AE64))</f>
        <v>0</v>
      </c>
      <c r="AF108" s="567">
        <f>IF(AND(YEAR(AF$3)=YEAR('Rent Roll'!$C38),MONTH(AF$3)=MONTH('Rent Roll'!$C38)),(AF$4-DAY('Rent Roll'!$C38)+1)/AF$4,IF(AND(YEAR(AF$3)=YEAR('Rent Roll'!$D38),MONTH(AF$3)=MONTH('Rent Roll'!$D38)),DAY('Rent Roll'!$D38)/AF$4,AF64))</f>
        <v>0</v>
      </c>
      <c r="AG108" s="567">
        <f>IF(AND(YEAR(AG$3)=YEAR('Rent Roll'!$C38),MONTH(AG$3)=MONTH('Rent Roll'!$C38)),(AG$4-DAY('Rent Roll'!$C38)+1)/AG$4,IF(AND(YEAR(AG$3)=YEAR('Rent Roll'!$D38),MONTH(AG$3)=MONTH('Rent Roll'!$D38)),DAY('Rent Roll'!$D38)/AG$4,AG64))</f>
        <v>0</v>
      </c>
      <c r="AH108" s="567">
        <f>IF(AND(YEAR(AH$3)=YEAR('Rent Roll'!$C38),MONTH(AH$3)=MONTH('Rent Roll'!$C38)),(AH$4-DAY('Rent Roll'!$C38)+1)/AH$4,IF(AND(YEAR(AH$3)=YEAR('Rent Roll'!$D38),MONTH(AH$3)=MONTH('Rent Roll'!$D38)),DAY('Rent Roll'!$D38)/AH$4,AH64))</f>
        <v>0</v>
      </c>
      <c r="AI108" s="567">
        <f>IF(AND(YEAR(AI$3)=YEAR('Rent Roll'!$C38),MONTH(AI$3)=MONTH('Rent Roll'!$C38)),(AI$4-DAY('Rent Roll'!$C38)+1)/AI$4,IF(AND(YEAR(AI$3)=YEAR('Rent Roll'!$D38),MONTH(AI$3)=MONTH('Rent Roll'!$D38)),DAY('Rent Roll'!$D38)/AI$4,AI64))</f>
        <v>0</v>
      </c>
      <c r="AJ108" s="567">
        <f>IF(AND(YEAR(AJ$3)=YEAR('Rent Roll'!$C38),MONTH(AJ$3)=MONTH('Rent Roll'!$C38)),(AJ$4-DAY('Rent Roll'!$C38)+1)/AJ$4,IF(AND(YEAR(AJ$3)=YEAR('Rent Roll'!$D38),MONTH(AJ$3)=MONTH('Rent Roll'!$D38)),DAY('Rent Roll'!$D38)/AJ$4,AJ64))</f>
        <v>0</v>
      </c>
      <c r="AK108" s="567">
        <f>IF(AND(YEAR(AK$3)=YEAR('Rent Roll'!$C38),MONTH(AK$3)=MONTH('Rent Roll'!$C38)),(AK$4-DAY('Rent Roll'!$C38)+1)/AK$4,IF(AND(YEAR(AK$3)=YEAR('Rent Roll'!$D38),MONTH(AK$3)=MONTH('Rent Roll'!$D38)),DAY('Rent Roll'!$D38)/AK$4,AK64))</f>
        <v>0</v>
      </c>
      <c r="AL108" s="567">
        <f>IF(AND(YEAR(AL$3)=YEAR('Rent Roll'!$C38),MONTH(AL$3)=MONTH('Rent Roll'!$C38)),(AL$4-DAY('Rent Roll'!$C38)+1)/AL$4,IF(AND(YEAR(AL$3)=YEAR('Rent Roll'!$D38),MONTH(AL$3)=MONTH('Rent Roll'!$D38)),DAY('Rent Roll'!$D38)/AL$4,AL64))</f>
        <v>0</v>
      </c>
      <c r="AM108" s="567">
        <f>IF(AND(YEAR(AM$3)=YEAR('Rent Roll'!$C38),MONTH(AM$3)=MONTH('Rent Roll'!$C38)),(AM$4-DAY('Rent Roll'!$C38)+1)/AM$4,IF(AND(YEAR(AM$3)=YEAR('Rent Roll'!$D38),MONTH(AM$3)=MONTH('Rent Roll'!$D38)),DAY('Rent Roll'!$D38)/AM$4,AM64))</f>
        <v>0</v>
      </c>
      <c r="AN108" s="567">
        <f>IF(AND(YEAR(AN$3)=YEAR('Rent Roll'!$C38),MONTH(AN$3)=MONTH('Rent Roll'!$C38)),(AN$4-DAY('Rent Roll'!$C38)+1)/AN$4,IF(AND(YEAR(AN$3)=YEAR('Rent Roll'!$D38),MONTH(AN$3)=MONTH('Rent Roll'!$D38)),DAY('Rent Roll'!$D38)/AN$4,AN64))</f>
        <v>0</v>
      </c>
      <c r="AO108" s="567">
        <f>IF(AND(YEAR(AO$3)=YEAR('Rent Roll'!$C38),MONTH(AO$3)=MONTH('Rent Roll'!$C38)),(AO$4-DAY('Rent Roll'!$C38)+1)/AO$4,IF(AND(YEAR(AO$3)=YEAR('Rent Roll'!$D38),MONTH(AO$3)=MONTH('Rent Roll'!$D38)),DAY('Rent Roll'!$D38)/AO$4,AO64))</f>
        <v>0</v>
      </c>
      <c r="AP108" s="767">
        <f>IF(AND(YEAR(AP$3)=YEAR('Rent Roll'!$C38),MONTH(AP$3)=MONTH('Rent Roll'!$C38)),(AP$4-DAY('Rent Roll'!$C38)+1)/AP$4,IF(AND(YEAR(AP$3)=YEAR('Rent Roll'!$D38),MONTH(AP$3)=MONTH('Rent Roll'!$D38)),DAY('Rent Roll'!$D38)/AP$4,AP64))</f>
        <v>0</v>
      </c>
      <c r="AQ108" s="768">
        <f>IF(AND(YEAR(AQ$3)=YEAR('Rent Roll'!$C38),MONTH(AQ$3)=MONTH('Rent Roll'!$C38)),(AQ$4-DAY('Rent Roll'!$C38)+1)/AQ$4,IF(AND(YEAR(AQ$3)=YEAR('Rent Roll'!$D38),MONTH(AQ$3)=MONTH('Rent Roll'!$D38)),DAY('Rent Roll'!$D38)/AQ$4,AQ64))</f>
        <v>0</v>
      </c>
      <c r="AR108" s="567">
        <f>IF(AND(YEAR(AR$3)=YEAR('Rent Roll'!$C38),MONTH(AR$3)=MONTH('Rent Roll'!$C38)),(AR$4-DAY('Rent Roll'!$C38)+1)/AR$4,IF(AND(YEAR(AR$3)=YEAR('Rent Roll'!$D38),MONTH(AR$3)=MONTH('Rent Roll'!$D38)),DAY('Rent Roll'!$D38)/AR$4,AR64))</f>
        <v>0</v>
      </c>
      <c r="AS108" s="567">
        <f>IF(AND(YEAR(AS$3)=YEAR('Rent Roll'!$C38),MONTH(AS$3)=MONTH('Rent Roll'!$C38)),(AS$4-DAY('Rent Roll'!$C38)+1)/AS$4,IF(AND(YEAR(AS$3)=YEAR('Rent Roll'!$D38),MONTH(AS$3)=MONTH('Rent Roll'!$D38)),DAY('Rent Roll'!$D38)/AS$4,AS64))</f>
        <v>0</v>
      </c>
      <c r="AT108" s="567">
        <f>IF(AND(YEAR(AT$3)=YEAR('Rent Roll'!$C38),MONTH(AT$3)=MONTH('Rent Roll'!$C38)),(AT$4-DAY('Rent Roll'!$C38)+1)/AT$4,IF(AND(YEAR(AT$3)=YEAR('Rent Roll'!$D38),MONTH(AT$3)=MONTH('Rent Roll'!$D38)),DAY('Rent Roll'!$D38)/AT$4,AT64))</f>
        <v>0</v>
      </c>
      <c r="AU108" s="567">
        <f>IF(AND(YEAR(AU$3)=YEAR('Rent Roll'!$C38),MONTH(AU$3)=MONTH('Rent Roll'!$C38)),(AU$4-DAY('Rent Roll'!$C38)+1)/AU$4,IF(AND(YEAR(AU$3)=YEAR('Rent Roll'!$D38),MONTH(AU$3)=MONTH('Rent Roll'!$D38)),DAY('Rent Roll'!$D38)/AU$4,AU64))</f>
        <v>0</v>
      </c>
      <c r="AV108" s="567">
        <f>IF(AND(YEAR(AV$3)=YEAR('Rent Roll'!$C38),MONTH(AV$3)=MONTH('Rent Roll'!$C38)),(AV$4-DAY('Rent Roll'!$C38)+1)/AV$4,IF(AND(YEAR(AV$3)=YEAR('Rent Roll'!$D38),MONTH(AV$3)=MONTH('Rent Roll'!$D38)),DAY('Rent Roll'!$D38)/AV$4,AV64))</f>
        <v>0</v>
      </c>
      <c r="AW108" s="567">
        <f>IF(AND(YEAR(AW$3)=YEAR('Rent Roll'!$C38),MONTH(AW$3)=MONTH('Rent Roll'!$C38)),(AW$4-DAY('Rent Roll'!$C38)+1)/AW$4,IF(AND(YEAR(AW$3)=YEAR('Rent Roll'!$D38),MONTH(AW$3)=MONTH('Rent Roll'!$D38)),DAY('Rent Roll'!$D38)/AW$4,AW64))</f>
        <v>0</v>
      </c>
      <c r="AX108" s="567">
        <f>IF(AND(YEAR(AX$3)=YEAR('Rent Roll'!$C38),MONTH(AX$3)=MONTH('Rent Roll'!$C38)),(AX$4-DAY('Rent Roll'!$C38)+1)/AX$4,IF(AND(YEAR(AX$3)=YEAR('Rent Roll'!$D38),MONTH(AX$3)=MONTH('Rent Roll'!$D38)),DAY('Rent Roll'!$D38)/AX$4,AX64))</f>
        <v>0</v>
      </c>
      <c r="AY108" s="567">
        <f>IF(AND(YEAR(AY$3)=YEAR('Rent Roll'!$C38),MONTH(AY$3)=MONTH('Rent Roll'!$C38)),(AY$4-DAY('Rent Roll'!$C38)+1)/AY$4,IF(AND(YEAR(AY$3)=YEAR('Rent Roll'!$D38),MONTH(AY$3)=MONTH('Rent Roll'!$D38)),DAY('Rent Roll'!$D38)/AY$4,AY64))</f>
        <v>0</v>
      </c>
      <c r="AZ108" s="567">
        <f>IF(AND(YEAR(AZ$3)=YEAR('Rent Roll'!$C38),MONTH(AZ$3)=MONTH('Rent Roll'!$C38)),(AZ$4-DAY('Rent Roll'!$C38)+1)/AZ$4,IF(AND(YEAR(AZ$3)=YEAR('Rent Roll'!$D38),MONTH(AZ$3)=MONTH('Rent Roll'!$D38)),DAY('Rent Roll'!$D38)/AZ$4,AZ64))</f>
        <v>0</v>
      </c>
      <c r="BA108" s="567">
        <f>IF(AND(YEAR(BA$3)=YEAR('Rent Roll'!$C38),MONTH(BA$3)=MONTH('Rent Roll'!$C38)),(BA$4-DAY('Rent Roll'!$C38)+1)/BA$4,IF(AND(YEAR(BA$3)=YEAR('Rent Roll'!$D38),MONTH(BA$3)=MONTH('Rent Roll'!$D38)),DAY('Rent Roll'!$D38)/BA$4,BA64))</f>
        <v>0</v>
      </c>
      <c r="BB108" s="767">
        <f>IF(AND(YEAR(BB$3)=YEAR('Rent Roll'!$C38),MONTH(BB$3)=MONTH('Rent Roll'!$C38)),(BB$4-DAY('Rent Roll'!$C38)+1)/BB$4,IF(AND(YEAR(BB$3)=YEAR('Rent Roll'!$D38),MONTH(BB$3)=MONTH('Rent Roll'!$D38)),DAY('Rent Roll'!$D38)/BB$4,BB64))</f>
        <v>0</v>
      </c>
      <c r="BC108" s="768">
        <f>IF(AND(YEAR(BC$3)=YEAR('Rent Roll'!$C38),MONTH(BC$3)=MONTH('Rent Roll'!$C38)),(BC$4-DAY('Rent Roll'!$C38)+1)/BC$4,IF(AND(YEAR(BC$3)=YEAR('Rent Roll'!$D38),MONTH(BC$3)=MONTH('Rent Roll'!$D38)),DAY('Rent Roll'!$D38)/BC$4,BC64))</f>
        <v>0</v>
      </c>
      <c r="BD108" s="567">
        <f>IF(AND(YEAR(BD$3)=YEAR('Rent Roll'!$C38),MONTH(BD$3)=MONTH('Rent Roll'!$C38)),(BD$4-DAY('Rent Roll'!$C38)+1)/BD$4,IF(AND(YEAR(BD$3)=YEAR('Rent Roll'!$D38),MONTH(BD$3)=MONTH('Rent Roll'!$D38)),DAY('Rent Roll'!$D38)/BD$4,BD64))</f>
        <v>0</v>
      </c>
      <c r="BE108" s="567">
        <f>IF(AND(YEAR(BE$3)=YEAR('Rent Roll'!$C38),MONTH(BE$3)=MONTH('Rent Roll'!$C38)),(BE$4-DAY('Rent Roll'!$C38)+1)/BE$4,IF(AND(YEAR(BE$3)=YEAR('Rent Roll'!$D38),MONTH(BE$3)=MONTH('Rent Roll'!$D38)),DAY('Rent Roll'!$D38)/BE$4,BE64))</f>
        <v>0</v>
      </c>
      <c r="BF108" s="567">
        <f>IF(AND(YEAR(BF$3)=YEAR('Rent Roll'!$C38),MONTH(BF$3)=MONTH('Rent Roll'!$C38)),(BF$4-DAY('Rent Roll'!$C38)+1)/BF$4,IF(AND(YEAR(BF$3)=YEAR('Rent Roll'!$D38),MONTH(BF$3)=MONTH('Rent Roll'!$D38)),DAY('Rent Roll'!$D38)/BF$4,BF64))</f>
        <v>0</v>
      </c>
      <c r="BG108" s="567">
        <f>IF(AND(YEAR(BG$3)=YEAR('Rent Roll'!$C38),MONTH(BG$3)=MONTH('Rent Roll'!$C38)),(BG$4-DAY('Rent Roll'!$C38)+1)/BG$4,IF(AND(YEAR(BG$3)=YEAR('Rent Roll'!$D38),MONTH(BG$3)=MONTH('Rent Roll'!$D38)),DAY('Rent Roll'!$D38)/BG$4,BG64))</f>
        <v>0</v>
      </c>
      <c r="BH108" s="567">
        <f>IF(AND(YEAR(BH$3)=YEAR('Rent Roll'!$C38),MONTH(BH$3)=MONTH('Rent Roll'!$C38)),(BH$4-DAY('Rent Roll'!$C38)+1)/BH$4,IF(AND(YEAR(BH$3)=YEAR('Rent Roll'!$D38),MONTH(BH$3)=MONTH('Rent Roll'!$D38)),DAY('Rent Roll'!$D38)/BH$4,BH64))</f>
        <v>0</v>
      </c>
      <c r="BI108" s="567">
        <f>IF(AND(YEAR(BI$3)=YEAR('Rent Roll'!$C38),MONTH(BI$3)=MONTH('Rent Roll'!$C38)),(BI$4-DAY('Rent Roll'!$C38)+1)/BI$4,IF(AND(YEAR(BI$3)=YEAR('Rent Roll'!$D38),MONTH(BI$3)=MONTH('Rent Roll'!$D38)),DAY('Rent Roll'!$D38)/BI$4,BI64))</f>
        <v>0</v>
      </c>
      <c r="BJ108" s="567">
        <f>IF(AND(YEAR(BJ$3)=YEAR('Rent Roll'!$C38),MONTH(BJ$3)=MONTH('Rent Roll'!$C38)),(BJ$4-DAY('Rent Roll'!$C38)+1)/BJ$4,IF(AND(YEAR(BJ$3)=YEAR('Rent Roll'!$D38),MONTH(BJ$3)=MONTH('Rent Roll'!$D38)),DAY('Rent Roll'!$D38)/BJ$4,BJ64))</f>
        <v>0</v>
      </c>
      <c r="BK108" s="567">
        <f>IF(AND(YEAR(BK$3)=YEAR('Rent Roll'!$C38),MONTH(BK$3)=MONTH('Rent Roll'!$C38)),(BK$4-DAY('Rent Roll'!$C38)+1)/BK$4,IF(AND(YEAR(BK$3)=YEAR('Rent Roll'!$D38),MONTH(BK$3)=MONTH('Rent Roll'!$D38)),DAY('Rent Roll'!$D38)/BK$4,BK64))</f>
        <v>0</v>
      </c>
      <c r="BL108" s="567">
        <f>IF(AND(YEAR(BL$3)=YEAR('Rent Roll'!$C38),MONTH(BL$3)=MONTH('Rent Roll'!$C38)),(BL$4-DAY('Rent Roll'!$C38)+1)/BL$4,IF(AND(YEAR(BL$3)=YEAR('Rent Roll'!$D38),MONTH(BL$3)=MONTH('Rent Roll'!$D38)),DAY('Rent Roll'!$D38)/BL$4,BL64))</f>
        <v>0</v>
      </c>
      <c r="BM108" s="567">
        <f>IF(AND(YEAR(BM$3)=YEAR('Rent Roll'!$C38),MONTH(BM$3)=MONTH('Rent Roll'!$C38)),(BM$4-DAY('Rent Roll'!$C38)+1)/BM$4,IF(AND(YEAR(BM$3)=YEAR('Rent Roll'!$D38),MONTH(BM$3)=MONTH('Rent Roll'!$D38)),DAY('Rent Roll'!$D38)/BM$4,BM64))</f>
        <v>0</v>
      </c>
      <c r="BN108" s="767">
        <f>IF(AND(YEAR(BN$3)=YEAR('Rent Roll'!$C38),MONTH(BN$3)=MONTH('Rent Roll'!$C38)),(BN$4-DAY('Rent Roll'!$C38)+1)/BN$4,IF(AND(YEAR(BN$3)=YEAR('Rent Roll'!$D38),MONTH(BN$3)=MONTH('Rent Roll'!$D38)),DAY('Rent Roll'!$D38)/BN$4,BN64))</f>
        <v>0</v>
      </c>
      <c r="BO108" s="768">
        <f>IF(AND(YEAR(BO$3)=YEAR('Rent Roll'!$C38),MONTH(BO$3)=MONTH('Rent Roll'!$C38)),(BO$4-DAY('Rent Roll'!$C38)+1)/BO$4,IF(AND(YEAR(BO$3)=YEAR('Rent Roll'!$D38),MONTH(BO$3)=MONTH('Rent Roll'!$D38)),DAY('Rent Roll'!$D38)/BO$4,BO64))</f>
        <v>0</v>
      </c>
      <c r="BP108" s="567">
        <f>IF(AND(YEAR(BP$3)=YEAR('Rent Roll'!$C38),MONTH(BP$3)=MONTH('Rent Roll'!$C38)),(BP$4-DAY('Rent Roll'!$C38)+1)/BP$4,IF(AND(YEAR(BP$3)=YEAR('Rent Roll'!$D38),MONTH(BP$3)=MONTH('Rent Roll'!$D38)),DAY('Rent Roll'!$D38)/BP$4,BP64))</f>
        <v>0</v>
      </c>
      <c r="BQ108" s="567">
        <f>IF(AND(YEAR(BQ$3)=YEAR('Rent Roll'!$C38),MONTH(BQ$3)=MONTH('Rent Roll'!$C38)),(BQ$4-DAY('Rent Roll'!$C38)+1)/BQ$4,IF(AND(YEAR(BQ$3)=YEAR('Rent Roll'!$D38),MONTH(BQ$3)=MONTH('Rent Roll'!$D38)),DAY('Rent Roll'!$D38)/BQ$4,BQ64))</f>
        <v>0</v>
      </c>
      <c r="BR108" s="567">
        <f>IF(AND(YEAR(BR$3)=YEAR('Rent Roll'!$C38),MONTH(BR$3)=MONTH('Rent Roll'!$C38)),(BR$4-DAY('Rent Roll'!$C38)+1)/BR$4,IF(AND(YEAR(BR$3)=YEAR('Rent Roll'!$D38),MONTH(BR$3)=MONTH('Rent Roll'!$D38)),DAY('Rent Roll'!$D38)/BR$4,BR64))</f>
        <v>0</v>
      </c>
      <c r="BS108" s="567">
        <f>IF(AND(YEAR(BS$3)=YEAR('Rent Roll'!$C38),MONTH(BS$3)=MONTH('Rent Roll'!$C38)),(BS$4-DAY('Rent Roll'!$C38)+1)/BS$4,IF(AND(YEAR(BS$3)=YEAR('Rent Roll'!$D38),MONTH(BS$3)=MONTH('Rent Roll'!$D38)),DAY('Rent Roll'!$D38)/BS$4,BS64))</f>
        <v>0</v>
      </c>
      <c r="BT108" s="567">
        <f>IF(AND(YEAR(BT$3)=YEAR('Rent Roll'!$C38),MONTH(BT$3)=MONTH('Rent Roll'!$C38)),(BT$4-DAY('Rent Roll'!$C38)+1)/BT$4,IF(AND(YEAR(BT$3)=YEAR('Rent Roll'!$D38),MONTH(BT$3)=MONTH('Rent Roll'!$D38)),DAY('Rent Roll'!$D38)/BT$4,BT64))</f>
        <v>0</v>
      </c>
      <c r="BU108" s="567">
        <f>IF(AND(YEAR(BU$3)=YEAR('Rent Roll'!$C38),MONTH(BU$3)=MONTH('Rent Roll'!$C38)),(BU$4-DAY('Rent Roll'!$C38)+1)/BU$4,IF(AND(YEAR(BU$3)=YEAR('Rent Roll'!$D38),MONTH(BU$3)=MONTH('Rent Roll'!$D38)),DAY('Rent Roll'!$D38)/BU$4,BU64))</f>
        <v>0</v>
      </c>
      <c r="BV108" s="567">
        <f>IF(AND(YEAR(BV$3)=YEAR('Rent Roll'!$C38),MONTH(BV$3)=MONTH('Rent Roll'!$C38)),(BV$4-DAY('Rent Roll'!$C38)+1)/BV$4,IF(AND(YEAR(BV$3)=YEAR('Rent Roll'!$D38),MONTH(BV$3)=MONTH('Rent Roll'!$D38)),DAY('Rent Roll'!$D38)/BV$4,BV64))</f>
        <v>0</v>
      </c>
      <c r="BW108" s="567">
        <f>IF(AND(YEAR(BW$3)=YEAR('Rent Roll'!$C38),MONTH(BW$3)=MONTH('Rent Roll'!$C38)),(BW$4-DAY('Rent Roll'!$C38)+1)/BW$4,IF(AND(YEAR(BW$3)=YEAR('Rent Roll'!$D38),MONTH(BW$3)=MONTH('Rent Roll'!$D38)),DAY('Rent Roll'!$D38)/BW$4,BW64))</f>
        <v>0</v>
      </c>
      <c r="BX108" s="567">
        <f>IF(AND(YEAR(BX$3)=YEAR('Rent Roll'!$C38),MONTH(BX$3)=MONTH('Rent Roll'!$C38)),(BX$4-DAY('Rent Roll'!$C38)+1)/BX$4,IF(AND(YEAR(BX$3)=YEAR('Rent Roll'!$D38),MONTH(BX$3)=MONTH('Rent Roll'!$D38)),DAY('Rent Roll'!$D38)/BX$4,BX64))</f>
        <v>0</v>
      </c>
      <c r="BY108" s="567">
        <f>IF(AND(YEAR(BY$3)=YEAR('Rent Roll'!$C38),MONTH(BY$3)=MONTH('Rent Roll'!$C38)),(BY$4-DAY('Rent Roll'!$C38)+1)/BY$4,IF(AND(YEAR(BY$3)=YEAR('Rent Roll'!$D38),MONTH(BY$3)=MONTH('Rent Roll'!$D38)),DAY('Rent Roll'!$D38)/BY$4,BY64))</f>
        <v>0</v>
      </c>
      <c r="BZ108" s="767">
        <f>IF(AND(YEAR(BZ$3)=YEAR('Rent Roll'!$C38),MONTH(BZ$3)=MONTH('Rent Roll'!$C38)),(BZ$4-DAY('Rent Roll'!$C38)+1)/BZ$4,IF(AND(YEAR(BZ$3)=YEAR('Rent Roll'!$D38),MONTH(BZ$3)=MONTH('Rent Roll'!$D38)),DAY('Rent Roll'!$D38)/BZ$4,BZ64))</f>
        <v>0</v>
      </c>
      <c r="CA108" s="768">
        <f>IF(AND(YEAR(CA$3)=YEAR('Rent Roll'!$C38),MONTH(CA$3)=MONTH('Rent Roll'!$C38)),(CA$4-DAY('Rent Roll'!$C38)+1)/CA$4,IF(AND(YEAR(CA$3)=YEAR('Rent Roll'!$D38),MONTH(CA$3)=MONTH('Rent Roll'!$D38)),DAY('Rent Roll'!$D38)/CA$4,CA64))</f>
        <v>0</v>
      </c>
      <c r="CB108" s="567">
        <f>IF(AND(YEAR(CB$3)=YEAR('Rent Roll'!$C38),MONTH(CB$3)=MONTH('Rent Roll'!$C38)),(CB$4-DAY('Rent Roll'!$C38)+1)/CB$4,IF(AND(YEAR(CB$3)=YEAR('Rent Roll'!$D38),MONTH(CB$3)=MONTH('Rent Roll'!$D38)),DAY('Rent Roll'!$D38)/CB$4,CB64))</f>
        <v>0</v>
      </c>
      <c r="CC108" s="567">
        <f>IF(AND(YEAR(CC$3)=YEAR('Rent Roll'!$C38),MONTH(CC$3)=MONTH('Rent Roll'!$C38)),(CC$4-DAY('Rent Roll'!$C38)+1)/CC$4,IF(AND(YEAR(CC$3)=YEAR('Rent Roll'!$D38),MONTH(CC$3)=MONTH('Rent Roll'!$D38)),DAY('Rent Roll'!$D38)/CC$4,CC64))</f>
        <v>0</v>
      </c>
      <c r="CD108" s="567">
        <f>IF(AND(YEAR(CD$3)=YEAR('Rent Roll'!$C38),MONTH(CD$3)=MONTH('Rent Roll'!$C38)),(CD$4-DAY('Rent Roll'!$C38)+1)/CD$4,IF(AND(YEAR(CD$3)=YEAR('Rent Roll'!$D38),MONTH(CD$3)=MONTH('Rent Roll'!$D38)),DAY('Rent Roll'!$D38)/CD$4,CD64))</f>
        <v>0</v>
      </c>
      <c r="CE108" s="567">
        <f>IF(AND(YEAR(CE$3)=YEAR('Rent Roll'!$C38),MONTH(CE$3)=MONTH('Rent Roll'!$C38)),(CE$4-DAY('Rent Roll'!$C38)+1)/CE$4,IF(AND(YEAR(CE$3)=YEAR('Rent Roll'!$D38),MONTH(CE$3)=MONTH('Rent Roll'!$D38)),DAY('Rent Roll'!$D38)/CE$4,CE64))</f>
        <v>0</v>
      </c>
      <c r="CF108" s="567">
        <f>IF(AND(YEAR(CF$3)=YEAR('Rent Roll'!$C38),MONTH(CF$3)=MONTH('Rent Roll'!$C38)),(CF$4-DAY('Rent Roll'!$C38)+1)/CF$4,IF(AND(YEAR(CF$3)=YEAR('Rent Roll'!$D38),MONTH(CF$3)=MONTH('Rent Roll'!$D38)),DAY('Rent Roll'!$D38)/CF$4,CF64))</f>
        <v>0</v>
      </c>
      <c r="CG108" s="567">
        <f>IF(AND(YEAR(CG$3)=YEAR('Rent Roll'!$C38),MONTH(CG$3)=MONTH('Rent Roll'!$C38)),(CG$4-DAY('Rent Roll'!$C38)+1)/CG$4,IF(AND(YEAR(CG$3)=YEAR('Rent Roll'!$D38),MONTH(CG$3)=MONTH('Rent Roll'!$D38)),DAY('Rent Roll'!$D38)/CG$4,CG64))</f>
        <v>0</v>
      </c>
      <c r="CH108" s="567">
        <f>IF(AND(YEAR(CH$3)=YEAR('Rent Roll'!$C38),MONTH(CH$3)=MONTH('Rent Roll'!$C38)),(CH$4-DAY('Rent Roll'!$C38)+1)/CH$4,IF(AND(YEAR(CH$3)=YEAR('Rent Roll'!$D38),MONTH(CH$3)=MONTH('Rent Roll'!$D38)),DAY('Rent Roll'!$D38)/CH$4,CH64))</f>
        <v>0</v>
      </c>
      <c r="CI108" s="567">
        <f>IF(AND(YEAR(CI$3)=YEAR('Rent Roll'!$C38),MONTH(CI$3)=MONTH('Rent Roll'!$C38)),(CI$4-DAY('Rent Roll'!$C38)+1)/CI$4,IF(AND(YEAR(CI$3)=YEAR('Rent Roll'!$D38),MONTH(CI$3)=MONTH('Rent Roll'!$D38)),DAY('Rent Roll'!$D38)/CI$4,CI64))</f>
        <v>0</v>
      </c>
      <c r="CJ108" s="567">
        <f>IF(AND(YEAR(CJ$3)=YEAR('Rent Roll'!$C38),MONTH(CJ$3)=MONTH('Rent Roll'!$C38)),(CJ$4-DAY('Rent Roll'!$C38)+1)/CJ$4,IF(AND(YEAR(CJ$3)=YEAR('Rent Roll'!$D38),MONTH(CJ$3)=MONTH('Rent Roll'!$D38)),DAY('Rent Roll'!$D38)/CJ$4,CJ64))</f>
        <v>0</v>
      </c>
      <c r="CK108" s="567">
        <f>IF(AND(YEAR(CK$3)=YEAR('Rent Roll'!$C38),MONTH(CK$3)=MONTH('Rent Roll'!$C38)),(CK$4-DAY('Rent Roll'!$C38)+1)/CK$4,IF(AND(YEAR(CK$3)=YEAR('Rent Roll'!$D38),MONTH(CK$3)=MONTH('Rent Roll'!$D38)),DAY('Rent Roll'!$D38)/CK$4,CK64))</f>
        <v>0</v>
      </c>
      <c r="CL108" s="767">
        <f>IF(AND(YEAR(CL$3)=YEAR('Rent Roll'!$C38),MONTH(CL$3)=MONTH('Rent Roll'!$C38)),(CL$4-DAY('Rent Roll'!$C38)+1)/CL$4,IF(AND(YEAR(CL$3)=YEAR('Rent Roll'!$D38),MONTH(CL$3)=MONTH('Rent Roll'!$D38)),DAY('Rent Roll'!$D38)/CL$4,CL64))</f>
        <v>0</v>
      </c>
      <c r="CM108" s="768">
        <f>IF(AND(YEAR(CM$3)=YEAR('Rent Roll'!$C38),MONTH(CM$3)=MONTH('Rent Roll'!$C38)),(CM$4-DAY('Rent Roll'!$C38)+1)/CM$4,IF(AND(YEAR(CM$3)=YEAR('Rent Roll'!$D38),MONTH(CM$3)=MONTH('Rent Roll'!$D38)),DAY('Rent Roll'!$D38)/CM$4,CM64))</f>
        <v>0</v>
      </c>
      <c r="CN108" s="567">
        <f>IF(AND(YEAR(CN$3)=YEAR('Rent Roll'!$C38),MONTH(CN$3)=MONTH('Rent Roll'!$C38)),(CN$4-DAY('Rent Roll'!$C38)+1)/CN$4,IF(AND(YEAR(CN$3)=YEAR('Rent Roll'!$D38),MONTH(CN$3)=MONTH('Rent Roll'!$D38)),DAY('Rent Roll'!$D38)/CN$4,CN64))</f>
        <v>0</v>
      </c>
      <c r="CO108" s="567">
        <f>IF(AND(YEAR(CO$3)=YEAR('Rent Roll'!$C38),MONTH(CO$3)=MONTH('Rent Roll'!$C38)),(CO$4-DAY('Rent Roll'!$C38)+1)/CO$4,IF(AND(YEAR(CO$3)=YEAR('Rent Roll'!$D38),MONTH(CO$3)=MONTH('Rent Roll'!$D38)),DAY('Rent Roll'!$D38)/CO$4,CO64))</f>
        <v>0</v>
      </c>
      <c r="CP108" s="567">
        <f>IF(AND(YEAR(CP$3)=YEAR('Rent Roll'!$C38),MONTH(CP$3)=MONTH('Rent Roll'!$C38)),(CP$4-DAY('Rent Roll'!$C38)+1)/CP$4,IF(AND(YEAR(CP$3)=YEAR('Rent Roll'!$D38),MONTH(CP$3)=MONTH('Rent Roll'!$D38)),DAY('Rent Roll'!$D38)/CP$4,CP64))</f>
        <v>0</v>
      </c>
      <c r="CQ108" s="567">
        <f>IF(AND(YEAR(CQ$3)=YEAR('Rent Roll'!$C38),MONTH(CQ$3)=MONTH('Rent Roll'!$C38)),(CQ$4-DAY('Rent Roll'!$C38)+1)/CQ$4,IF(AND(YEAR(CQ$3)=YEAR('Rent Roll'!$D38),MONTH(CQ$3)=MONTH('Rent Roll'!$D38)),DAY('Rent Roll'!$D38)/CQ$4,CQ64))</f>
        <v>0</v>
      </c>
      <c r="CR108" s="567">
        <f>IF(AND(YEAR(CR$3)=YEAR('Rent Roll'!$C38),MONTH(CR$3)=MONTH('Rent Roll'!$C38)),(CR$4-DAY('Rent Roll'!$C38)+1)/CR$4,IF(AND(YEAR(CR$3)=YEAR('Rent Roll'!$D38),MONTH(CR$3)=MONTH('Rent Roll'!$D38)),DAY('Rent Roll'!$D38)/CR$4,CR64))</f>
        <v>0</v>
      </c>
      <c r="CS108" s="567">
        <f>IF(AND(YEAR(CS$3)=YEAR('Rent Roll'!$C38),MONTH(CS$3)=MONTH('Rent Roll'!$C38)),(CS$4-DAY('Rent Roll'!$C38)+1)/CS$4,IF(AND(YEAR(CS$3)=YEAR('Rent Roll'!$D38),MONTH(CS$3)=MONTH('Rent Roll'!$D38)),DAY('Rent Roll'!$D38)/CS$4,CS64))</f>
        <v>0</v>
      </c>
      <c r="CT108" s="567">
        <f>IF(AND(YEAR(CT$3)=YEAR('Rent Roll'!$C38),MONTH(CT$3)=MONTH('Rent Roll'!$C38)),(CT$4-DAY('Rent Roll'!$C38)+1)/CT$4,IF(AND(YEAR(CT$3)=YEAR('Rent Roll'!$D38),MONTH(CT$3)=MONTH('Rent Roll'!$D38)),DAY('Rent Roll'!$D38)/CT$4,CT64))</f>
        <v>0</v>
      </c>
      <c r="CU108" s="567">
        <f>IF(AND(YEAR(CU$3)=YEAR('Rent Roll'!$C38),MONTH(CU$3)=MONTH('Rent Roll'!$C38)),(CU$4-DAY('Rent Roll'!$C38)+1)/CU$4,IF(AND(YEAR(CU$3)=YEAR('Rent Roll'!$D38),MONTH(CU$3)=MONTH('Rent Roll'!$D38)),DAY('Rent Roll'!$D38)/CU$4,CU64))</f>
        <v>0</v>
      </c>
      <c r="CV108" s="567">
        <f>IF(AND(YEAR(CV$3)=YEAR('Rent Roll'!$C38),MONTH(CV$3)=MONTH('Rent Roll'!$C38)),(CV$4-DAY('Rent Roll'!$C38)+1)/CV$4,IF(AND(YEAR(CV$3)=YEAR('Rent Roll'!$D38),MONTH(CV$3)=MONTH('Rent Roll'!$D38)),DAY('Rent Roll'!$D38)/CV$4,CV64))</f>
        <v>0</v>
      </c>
      <c r="CW108" s="567">
        <f>IF(AND(YEAR(CW$3)=YEAR('Rent Roll'!$C38),MONTH(CW$3)=MONTH('Rent Roll'!$C38)),(CW$4-DAY('Rent Roll'!$C38)+1)/CW$4,IF(AND(YEAR(CW$3)=YEAR('Rent Roll'!$D38),MONTH(CW$3)=MONTH('Rent Roll'!$D38)),DAY('Rent Roll'!$D38)/CW$4,CW64))</f>
        <v>0</v>
      </c>
      <c r="CX108" s="767">
        <f>IF(AND(YEAR(CX$3)=YEAR('Rent Roll'!$C38),MONTH(CX$3)=MONTH('Rent Roll'!$C38)),(CX$4-DAY('Rent Roll'!$C38)+1)/CX$4,IF(AND(YEAR(CX$3)=YEAR('Rent Roll'!$D38),MONTH(CX$3)=MONTH('Rent Roll'!$D38)),DAY('Rent Roll'!$D38)/CX$4,CX64))</f>
        <v>0</v>
      </c>
      <c r="CY108" s="768">
        <f>IF(AND(YEAR(CY$3)=YEAR('Rent Roll'!$C38),MONTH(CY$3)=MONTH('Rent Roll'!$C38)),(CY$4-DAY('Rent Roll'!$C38)+1)/CY$4,IF(AND(YEAR(CY$3)=YEAR('Rent Roll'!$D38),MONTH(CY$3)=MONTH('Rent Roll'!$D38)),DAY('Rent Roll'!$D38)/CY$4,CY64))</f>
        <v>0</v>
      </c>
      <c r="CZ108" s="567">
        <f>IF(AND(YEAR(CZ$3)=YEAR('Rent Roll'!$C38),MONTH(CZ$3)=MONTH('Rent Roll'!$C38)),(CZ$4-DAY('Rent Roll'!$C38)+1)/CZ$4,IF(AND(YEAR(CZ$3)=YEAR('Rent Roll'!$D38),MONTH(CZ$3)=MONTH('Rent Roll'!$D38)),DAY('Rent Roll'!$D38)/CZ$4,CZ64))</f>
        <v>0</v>
      </c>
      <c r="DA108" s="567">
        <f>IF(AND(YEAR(DA$3)=YEAR('Rent Roll'!$C38),MONTH(DA$3)=MONTH('Rent Roll'!$C38)),(DA$4-DAY('Rent Roll'!$C38)+1)/DA$4,IF(AND(YEAR(DA$3)=YEAR('Rent Roll'!$D38),MONTH(DA$3)=MONTH('Rent Roll'!$D38)),DAY('Rent Roll'!$D38)/DA$4,DA64))</f>
        <v>0</v>
      </c>
      <c r="DB108" s="567">
        <f>IF(AND(YEAR(DB$3)=YEAR('Rent Roll'!$C38),MONTH(DB$3)=MONTH('Rent Roll'!$C38)),(DB$4-DAY('Rent Roll'!$C38)+1)/DB$4,IF(AND(YEAR(DB$3)=YEAR('Rent Roll'!$D38),MONTH(DB$3)=MONTH('Rent Roll'!$D38)),DAY('Rent Roll'!$D38)/DB$4,DB64))</f>
        <v>0</v>
      </c>
      <c r="DC108" s="567">
        <f>IF(AND(YEAR(DC$3)=YEAR('Rent Roll'!$C38),MONTH(DC$3)=MONTH('Rent Roll'!$C38)),(DC$4-DAY('Rent Roll'!$C38)+1)/DC$4,IF(AND(YEAR(DC$3)=YEAR('Rent Roll'!$D38),MONTH(DC$3)=MONTH('Rent Roll'!$D38)),DAY('Rent Roll'!$D38)/DC$4,DC64))</f>
        <v>0</v>
      </c>
      <c r="DD108" s="567">
        <f>IF(AND(YEAR(DD$3)=YEAR('Rent Roll'!$C38),MONTH(DD$3)=MONTH('Rent Roll'!$C38)),(DD$4-DAY('Rent Roll'!$C38)+1)/DD$4,IF(AND(YEAR(DD$3)=YEAR('Rent Roll'!$D38),MONTH(DD$3)=MONTH('Rent Roll'!$D38)),DAY('Rent Roll'!$D38)/DD$4,DD64))</f>
        <v>0</v>
      </c>
      <c r="DE108" s="567">
        <f>IF(AND(YEAR(DE$3)=YEAR('Rent Roll'!$C38),MONTH(DE$3)=MONTH('Rent Roll'!$C38)),(DE$4-DAY('Rent Roll'!$C38)+1)/DE$4,IF(AND(YEAR(DE$3)=YEAR('Rent Roll'!$D38),MONTH(DE$3)=MONTH('Rent Roll'!$D38)),DAY('Rent Roll'!$D38)/DE$4,DE64))</f>
        <v>0</v>
      </c>
      <c r="DF108" s="567">
        <f>IF(AND(YEAR(DF$3)=YEAR('Rent Roll'!$C38),MONTH(DF$3)=MONTH('Rent Roll'!$C38)),(DF$4-DAY('Rent Roll'!$C38)+1)/DF$4,IF(AND(YEAR(DF$3)=YEAR('Rent Roll'!$D38),MONTH(DF$3)=MONTH('Rent Roll'!$D38)),DAY('Rent Roll'!$D38)/DF$4,DF64))</f>
        <v>0</v>
      </c>
      <c r="DG108" s="567">
        <f>IF(AND(YEAR(DG$3)=YEAR('Rent Roll'!$C38),MONTH(DG$3)=MONTH('Rent Roll'!$C38)),(DG$4-DAY('Rent Roll'!$C38)+1)/DG$4,IF(AND(YEAR(DG$3)=YEAR('Rent Roll'!$D38),MONTH(DG$3)=MONTH('Rent Roll'!$D38)),DAY('Rent Roll'!$D38)/DG$4,DG64))</f>
        <v>0</v>
      </c>
      <c r="DH108" s="567">
        <f>IF(AND(YEAR(DH$3)=YEAR('Rent Roll'!$C38),MONTH(DH$3)=MONTH('Rent Roll'!$C38)),(DH$4-DAY('Rent Roll'!$C38)+1)/DH$4,IF(AND(YEAR(DH$3)=YEAR('Rent Roll'!$D38),MONTH(DH$3)=MONTH('Rent Roll'!$D38)),DAY('Rent Roll'!$D38)/DH$4,DH64))</f>
        <v>0</v>
      </c>
      <c r="DI108" s="567">
        <f>IF(AND(YEAR(DI$3)=YEAR('Rent Roll'!$C38),MONTH(DI$3)=MONTH('Rent Roll'!$C38)),(DI$4-DAY('Rent Roll'!$C38)+1)/DI$4,IF(AND(YEAR(DI$3)=YEAR('Rent Roll'!$D38),MONTH(DI$3)=MONTH('Rent Roll'!$D38)),DAY('Rent Roll'!$D38)/DI$4,DI64))</f>
        <v>0</v>
      </c>
      <c r="DJ108" s="767">
        <f>IF(AND(YEAR(DJ$3)=YEAR('Rent Roll'!$C38),MONTH(DJ$3)=MONTH('Rent Roll'!$C38)),(DJ$4-DAY('Rent Roll'!$C38)+1)/DJ$4,IF(AND(YEAR(DJ$3)=YEAR('Rent Roll'!$D38),MONTH(DJ$3)=MONTH('Rent Roll'!$D38)),DAY('Rent Roll'!$D38)/DJ$4,DJ64))</f>
        <v>0</v>
      </c>
      <c r="DK108" s="768">
        <f>IF(AND(YEAR(DK$3)=YEAR('Rent Roll'!$C38),MONTH(DK$3)=MONTH('Rent Roll'!$C38)),(DK$4-DAY('Rent Roll'!$C38)+1)/DK$4,IF(AND(YEAR(DK$3)=YEAR('Rent Roll'!$D38),MONTH(DK$3)=MONTH('Rent Roll'!$D38)),DAY('Rent Roll'!$D38)/DK$4,DK64))</f>
        <v>0</v>
      </c>
      <c r="DL108" s="567">
        <f>IF(AND(YEAR(DL$3)=YEAR('Rent Roll'!$C38),MONTH(DL$3)=MONTH('Rent Roll'!$C38)),(DL$4-DAY('Rent Roll'!$C38)+1)/DL$4,IF(AND(YEAR(DL$3)=YEAR('Rent Roll'!$D38),MONTH(DL$3)=MONTH('Rent Roll'!$D38)),DAY('Rent Roll'!$D38)/DL$4,DL64))</f>
        <v>0</v>
      </c>
      <c r="DM108" s="567">
        <f>IF(AND(YEAR(DM$3)=YEAR('Rent Roll'!$C38),MONTH(DM$3)=MONTH('Rent Roll'!$C38)),(DM$4-DAY('Rent Roll'!$C38)+1)/DM$4,IF(AND(YEAR(DM$3)=YEAR('Rent Roll'!$D38),MONTH(DM$3)=MONTH('Rent Roll'!$D38)),DAY('Rent Roll'!$D38)/DM$4,DM64))</f>
        <v>0</v>
      </c>
      <c r="DN108" s="567">
        <f>IF(AND(YEAR(DN$3)=YEAR('Rent Roll'!$C38),MONTH(DN$3)=MONTH('Rent Roll'!$C38)),(DN$4-DAY('Rent Roll'!$C38)+1)/DN$4,IF(AND(YEAR(DN$3)=YEAR('Rent Roll'!$D38),MONTH(DN$3)=MONTH('Rent Roll'!$D38)),DAY('Rent Roll'!$D38)/DN$4,DN64))</f>
        <v>0</v>
      </c>
      <c r="DO108" s="567">
        <f>IF(AND(YEAR(DO$3)=YEAR('Rent Roll'!$C38),MONTH(DO$3)=MONTH('Rent Roll'!$C38)),(DO$4-DAY('Rent Roll'!$C38)+1)/DO$4,IF(AND(YEAR(DO$3)=YEAR('Rent Roll'!$D38),MONTH(DO$3)=MONTH('Rent Roll'!$D38)),DAY('Rent Roll'!$D38)/DO$4,DO64))</f>
        <v>0</v>
      </c>
      <c r="DP108" s="567">
        <f>IF(AND(YEAR(DP$3)=YEAR('Rent Roll'!$C38),MONTH(DP$3)=MONTH('Rent Roll'!$C38)),(DP$4-DAY('Rent Roll'!$C38)+1)/DP$4,IF(AND(YEAR(DP$3)=YEAR('Rent Roll'!$D38),MONTH(DP$3)=MONTH('Rent Roll'!$D38)),DAY('Rent Roll'!$D38)/DP$4,DP64))</f>
        <v>0</v>
      </c>
      <c r="DQ108" s="567">
        <f>IF(AND(YEAR(DQ$3)=YEAR('Rent Roll'!$C38),MONTH(DQ$3)=MONTH('Rent Roll'!$C38)),(DQ$4-DAY('Rent Roll'!$C38)+1)/DQ$4,IF(AND(YEAR(DQ$3)=YEAR('Rent Roll'!$D38),MONTH(DQ$3)=MONTH('Rent Roll'!$D38)),DAY('Rent Roll'!$D38)/DQ$4,DQ64))</f>
        <v>0</v>
      </c>
      <c r="DR108" s="567">
        <f>IF(AND(YEAR(DR$3)=YEAR('Rent Roll'!$C38),MONTH(DR$3)=MONTH('Rent Roll'!$C38)),(DR$4-DAY('Rent Roll'!$C38)+1)/DR$4,IF(AND(YEAR(DR$3)=YEAR('Rent Roll'!$D38),MONTH(DR$3)=MONTH('Rent Roll'!$D38)),DAY('Rent Roll'!$D38)/DR$4,DR64))</f>
        <v>0</v>
      </c>
      <c r="DS108" s="567">
        <f>IF(AND(YEAR(DS$3)=YEAR('Rent Roll'!$C38),MONTH(DS$3)=MONTH('Rent Roll'!$C38)),(DS$4-DAY('Rent Roll'!$C38)+1)/DS$4,IF(AND(YEAR(DS$3)=YEAR('Rent Roll'!$D38),MONTH(DS$3)=MONTH('Rent Roll'!$D38)),DAY('Rent Roll'!$D38)/DS$4,DS64))</f>
        <v>0</v>
      </c>
      <c r="DT108" s="567">
        <f>IF(AND(YEAR(DT$3)=YEAR('Rent Roll'!$C38),MONTH(DT$3)=MONTH('Rent Roll'!$C38)),(DT$4-DAY('Rent Roll'!$C38)+1)/DT$4,IF(AND(YEAR(DT$3)=YEAR('Rent Roll'!$D38),MONTH(DT$3)=MONTH('Rent Roll'!$D38)),DAY('Rent Roll'!$D38)/DT$4,DT64))</f>
        <v>0</v>
      </c>
      <c r="DU108" s="567">
        <f>IF(AND(YEAR(DU$3)=YEAR('Rent Roll'!$C38),MONTH(DU$3)=MONTH('Rent Roll'!$C38)),(DU$4-DAY('Rent Roll'!$C38)+1)/DU$4,IF(AND(YEAR(DU$3)=YEAR('Rent Roll'!$D38),MONTH(DU$3)=MONTH('Rent Roll'!$D38)),DAY('Rent Roll'!$D38)/DU$4,DU64))</f>
        <v>0</v>
      </c>
      <c r="DV108" s="567">
        <f>IF(AND(YEAR(DV$3)=YEAR('Rent Roll'!$C38),MONTH(DV$3)=MONTH('Rent Roll'!$C38)),(DV$4-DAY('Rent Roll'!$C38)+1)/DV$4,IF(AND(YEAR(DV$3)=YEAR('Rent Roll'!$D38),MONTH(DV$3)=MONTH('Rent Roll'!$D38)),DAY('Rent Roll'!$D38)/DV$4,DV64))</f>
        <v>0</v>
      </c>
    </row>
    <row r="109" spans="1:126" s="563" customFormat="1" ht="12" customHeight="1" outlineLevel="1" x14ac:dyDescent="0.4">
      <c r="A109" s="730"/>
      <c r="B109" s="564">
        <f>'Rent Roll'!$B39</f>
        <v>0</v>
      </c>
      <c r="C109" s="565"/>
      <c r="D109" s="565"/>
      <c r="E109" s="566"/>
      <c r="F109" s="778">
        <f>IF(AND(YEAR(F$3)=YEAR('Rent Roll'!$C39),MONTH(F$3)=MONTH('Rent Roll'!$C39)),(F$4-DAY('Rent Roll'!$C39)+1)/F$4,IF(AND(YEAR(F$3)=YEAR('Rent Roll'!$D39),MONTH(F$3)=MONTH('Rent Roll'!$D39)),DAY('Rent Roll'!$D39)/F$4,F65))</f>
        <v>0</v>
      </c>
      <c r="G109" s="768">
        <f>IF(AND(YEAR(G$3)=YEAR('Rent Roll'!$C39),MONTH(G$3)=MONTH('Rent Roll'!$C39)),(G$4-DAY('Rent Roll'!$C39)+1)/G$4,IF(AND(YEAR(G$3)=YEAR('Rent Roll'!$D39),MONTH(G$3)=MONTH('Rent Roll'!$D39)),DAY('Rent Roll'!$D39)/G$4,G65))</f>
        <v>0</v>
      </c>
      <c r="H109" s="567">
        <f>IF(AND(YEAR(H$3)=YEAR('Rent Roll'!$C39),MONTH(H$3)=MONTH('Rent Roll'!$C39)),(H$4-DAY('Rent Roll'!$C39)+1)/H$4,IF(AND(YEAR(H$3)=YEAR('Rent Roll'!$D39),MONTH(H$3)=MONTH('Rent Roll'!$D39)),DAY('Rent Roll'!$D39)/H$4,H65))</f>
        <v>0</v>
      </c>
      <c r="I109" s="567">
        <f>IF(AND(YEAR(I$3)=YEAR('Rent Roll'!$C39),MONTH(I$3)=MONTH('Rent Roll'!$C39)),(I$4-DAY('Rent Roll'!$C39)+1)/I$4,IF(AND(YEAR(I$3)=YEAR('Rent Roll'!$D39),MONTH(I$3)=MONTH('Rent Roll'!$D39)),DAY('Rent Roll'!$D39)/I$4,I65))</f>
        <v>0</v>
      </c>
      <c r="J109" s="567">
        <f>IF(AND(YEAR(J$3)=YEAR('Rent Roll'!$C39),MONTH(J$3)=MONTH('Rent Roll'!$C39)),(J$4-DAY('Rent Roll'!$C39)+1)/J$4,IF(AND(YEAR(J$3)=YEAR('Rent Roll'!$D39),MONTH(J$3)=MONTH('Rent Roll'!$D39)),DAY('Rent Roll'!$D39)/J$4,J65))</f>
        <v>0</v>
      </c>
      <c r="K109" s="567">
        <f>IF(AND(YEAR(K$3)=YEAR('Rent Roll'!$C39),MONTH(K$3)=MONTH('Rent Roll'!$C39)),(K$4-DAY('Rent Roll'!$C39)+1)/K$4,IF(AND(YEAR(K$3)=YEAR('Rent Roll'!$D39),MONTH(K$3)=MONTH('Rent Roll'!$D39)),DAY('Rent Roll'!$D39)/K$4,K65))</f>
        <v>0</v>
      </c>
      <c r="L109" s="567">
        <f>IF(AND(YEAR(L$3)=YEAR('Rent Roll'!$C39),MONTH(L$3)=MONTH('Rent Roll'!$C39)),(L$4-DAY('Rent Roll'!$C39)+1)/L$4,IF(AND(YEAR(L$3)=YEAR('Rent Roll'!$D39),MONTH(L$3)=MONTH('Rent Roll'!$D39)),DAY('Rent Roll'!$D39)/L$4,L65))</f>
        <v>0</v>
      </c>
      <c r="M109" s="567">
        <f>IF(AND(YEAR(M$3)=YEAR('Rent Roll'!$C39),MONTH(M$3)=MONTH('Rent Roll'!$C39)),(M$4-DAY('Rent Roll'!$C39)+1)/M$4,IF(AND(YEAR(M$3)=YEAR('Rent Roll'!$D39),MONTH(M$3)=MONTH('Rent Roll'!$D39)),DAY('Rent Roll'!$D39)/M$4,M65))</f>
        <v>0</v>
      </c>
      <c r="N109" s="567">
        <f>IF(AND(YEAR(N$3)=YEAR('Rent Roll'!$C39),MONTH(N$3)=MONTH('Rent Roll'!$C39)),(N$4-DAY('Rent Roll'!$C39)+1)/N$4,IF(AND(YEAR(N$3)=YEAR('Rent Roll'!$D39),MONTH(N$3)=MONTH('Rent Roll'!$D39)),DAY('Rent Roll'!$D39)/N$4,N65))</f>
        <v>0</v>
      </c>
      <c r="O109" s="567">
        <f>IF(AND(YEAR(O$3)=YEAR('Rent Roll'!$C39),MONTH(O$3)=MONTH('Rent Roll'!$C39)),(O$4-DAY('Rent Roll'!$C39)+1)/O$4,IF(AND(YEAR(O$3)=YEAR('Rent Roll'!$D39),MONTH(O$3)=MONTH('Rent Roll'!$D39)),DAY('Rent Roll'!$D39)/O$4,O65))</f>
        <v>0</v>
      </c>
      <c r="P109" s="567">
        <f>IF(AND(YEAR(P$3)=YEAR('Rent Roll'!$C39),MONTH(P$3)=MONTH('Rent Roll'!$C39)),(P$4-DAY('Rent Roll'!$C39)+1)/P$4,IF(AND(YEAR(P$3)=YEAR('Rent Roll'!$D39),MONTH(P$3)=MONTH('Rent Roll'!$D39)),DAY('Rent Roll'!$D39)/P$4,P65))</f>
        <v>0</v>
      </c>
      <c r="Q109" s="567">
        <f>IF(AND(YEAR(Q$3)=YEAR('Rent Roll'!$C39),MONTH(Q$3)=MONTH('Rent Roll'!$C39)),(Q$4-DAY('Rent Roll'!$C39)+1)/Q$4,IF(AND(YEAR(Q$3)=YEAR('Rent Roll'!$D39),MONTH(Q$3)=MONTH('Rent Roll'!$D39)),DAY('Rent Roll'!$D39)/Q$4,Q65))</f>
        <v>0</v>
      </c>
      <c r="R109" s="767">
        <f>IF(AND(YEAR(R$3)=YEAR('Rent Roll'!$C39),MONTH(R$3)=MONTH('Rent Roll'!$C39)),(R$4-DAY('Rent Roll'!$C39)+1)/R$4,IF(AND(YEAR(R$3)=YEAR('Rent Roll'!$D39),MONTH(R$3)=MONTH('Rent Roll'!$D39)),DAY('Rent Roll'!$D39)/R$4,R65))</f>
        <v>0</v>
      </c>
      <c r="S109" s="768">
        <f>IF(AND(YEAR(S$3)=YEAR('Rent Roll'!$C39),MONTH(S$3)=MONTH('Rent Roll'!$C39)),(S$4-DAY('Rent Roll'!$C39)+1)/S$4,IF(AND(YEAR(S$3)=YEAR('Rent Roll'!$D39),MONTH(S$3)=MONTH('Rent Roll'!$D39)),DAY('Rent Roll'!$D39)/S$4,S65))</f>
        <v>0</v>
      </c>
      <c r="T109" s="567">
        <f>IF(AND(YEAR(T$3)=YEAR('Rent Roll'!$C39),MONTH(T$3)=MONTH('Rent Roll'!$C39)),(T$4-DAY('Rent Roll'!$C39)+1)/T$4,IF(AND(YEAR(T$3)=YEAR('Rent Roll'!$D39),MONTH(T$3)=MONTH('Rent Roll'!$D39)),DAY('Rent Roll'!$D39)/T$4,T65))</f>
        <v>0</v>
      </c>
      <c r="U109" s="567">
        <f>IF(AND(YEAR(U$3)=YEAR('Rent Roll'!$C39),MONTH(U$3)=MONTH('Rent Roll'!$C39)),(U$4-DAY('Rent Roll'!$C39)+1)/U$4,IF(AND(YEAR(U$3)=YEAR('Rent Roll'!$D39),MONTH(U$3)=MONTH('Rent Roll'!$D39)),DAY('Rent Roll'!$D39)/U$4,U65))</f>
        <v>0</v>
      </c>
      <c r="V109" s="567">
        <f>IF(AND(YEAR(V$3)=YEAR('Rent Roll'!$C39),MONTH(V$3)=MONTH('Rent Roll'!$C39)),(V$4-DAY('Rent Roll'!$C39)+1)/V$4,IF(AND(YEAR(V$3)=YEAR('Rent Roll'!$D39),MONTH(V$3)=MONTH('Rent Roll'!$D39)),DAY('Rent Roll'!$D39)/V$4,V65))</f>
        <v>0</v>
      </c>
      <c r="W109" s="567">
        <f>IF(AND(YEAR(W$3)=YEAR('Rent Roll'!$C39),MONTH(W$3)=MONTH('Rent Roll'!$C39)),(W$4-DAY('Rent Roll'!$C39)+1)/W$4,IF(AND(YEAR(W$3)=YEAR('Rent Roll'!$D39),MONTH(W$3)=MONTH('Rent Roll'!$D39)),DAY('Rent Roll'!$D39)/W$4,W65))</f>
        <v>0</v>
      </c>
      <c r="X109" s="567">
        <f>IF(AND(YEAR(X$3)=YEAR('Rent Roll'!$C39),MONTH(X$3)=MONTH('Rent Roll'!$C39)),(X$4-DAY('Rent Roll'!$C39)+1)/X$4,IF(AND(YEAR(X$3)=YEAR('Rent Roll'!$D39),MONTH(X$3)=MONTH('Rent Roll'!$D39)),DAY('Rent Roll'!$D39)/X$4,X65))</f>
        <v>0</v>
      </c>
      <c r="Y109" s="567">
        <f>IF(AND(YEAR(Y$3)=YEAR('Rent Roll'!$C39),MONTH(Y$3)=MONTH('Rent Roll'!$C39)),(Y$4-DAY('Rent Roll'!$C39)+1)/Y$4,IF(AND(YEAR(Y$3)=YEAR('Rent Roll'!$D39),MONTH(Y$3)=MONTH('Rent Roll'!$D39)),DAY('Rent Roll'!$D39)/Y$4,Y65))</f>
        <v>0</v>
      </c>
      <c r="Z109" s="567">
        <f>IF(AND(YEAR(Z$3)=YEAR('Rent Roll'!$C39),MONTH(Z$3)=MONTH('Rent Roll'!$C39)),(Z$4-DAY('Rent Roll'!$C39)+1)/Z$4,IF(AND(YEAR(Z$3)=YEAR('Rent Roll'!$D39),MONTH(Z$3)=MONTH('Rent Roll'!$D39)),DAY('Rent Roll'!$D39)/Z$4,Z65))</f>
        <v>0</v>
      </c>
      <c r="AA109" s="567">
        <f>IF(AND(YEAR(AA$3)=YEAR('Rent Roll'!$C39),MONTH(AA$3)=MONTH('Rent Roll'!$C39)),(AA$4-DAY('Rent Roll'!$C39)+1)/AA$4,IF(AND(YEAR(AA$3)=YEAR('Rent Roll'!$D39),MONTH(AA$3)=MONTH('Rent Roll'!$D39)),DAY('Rent Roll'!$D39)/AA$4,AA65))</f>
        <v>0</v>
      </c>
      <c r="AB109" s="567">
        <f>IF(AND(YEAR(AB$3)=YEAR('Rent Roll'!$C39),MONTH(AB$3)=MONTH('Rent Roll'!$C39)),(AB$4-DAY('Rent Roll'!$C39)+1)/AB$4,IF(AND(YEAR(AB$3)=YEAR('Rent Roll'!$D39),MONTH(AB$3)=MONTH('Rent Roll'!$D39)),DAY('Rent Roll'!$D39)/AB$4,AB65))</f>
        <v>0</v>
      </c>
      <c r="AC109" s="567">
        <f>IF(AND(YEAR(AC$3)=YEAR('Rent Roll'!$C39),MONTH(AC$3)=MONTH('Rent Roll'!$C39)),(AC$4-DAY('Rent Roll'!$C39)+1)/AC$4,IF(AND(YEAR(AC$3)=YEAR('Rent Roll'!$D39),MONTH(AC$3)=MONTH('Rent Roll'!$D39)),DAY('Rent Roll'!$D39)/AC$4,AC65))</f>
        <v>0</v>
      </c>
      <c r="AD109" s="767">
        <f>IF(AND(YEAR(AD$3)=YEAR('Rent Roll'!$C39),MONTH(AD$3)=MONTH('Rent Roll'!$C39)),(AD$4-DAY('Rent Roll'!$C39)+1)/AD$4,IF(AND(YEAR(AD$3)=YEAR('Rent Roll'!$D39),MONTH(AD$3)=MONTH('Rent Roll'!$D39)),DAY('Rent Roll'!$D39)/AD$4,AD65))</f>
        <v>0</v>
      </c>
      <c r="AE109" s="768">
        <f>IF(AND(YEAR(AE$3)=YEAR('Rent Roll'!$C39),MONTH(AE$3)=MONTH('Rent Roll'!$C39)),(AE$4-DAY('Rent Roll'!$C39)+1)/AE$4,IF(AND(YEAR(AE$3)=YEAR('Rent Roll'!$D39),MONTH(AE$3)=MONTH('Rent Roll'!$D39)),DAY('Rent Roll'!$D39)/AE$4,AE65))</f>
        <v>0</v>
      </c>
      <c r="AF109" s="567">
        <f>IF(AND(YEAR(AF$3)=YEAR('Rent Roll'!$C39),MONTH(AF$3)=MONTH('Rent Roll'!$C39)),(AF$4-DAY('Rent Roll'!$C39)+1)/AF$4,IF(AND(YEAR(AF$3)=YEAR('Rent Roll'!$D39),MONTH(AF$3)=MONTH('Rent Roll'!$D39)),DAY('Rent Roll'!$D39)/AF$4,AF65))</f>
        <v>0</v>
      </c>
      <c r="AG109" s="567">
        <f>IF(AND(YEAR(AG$3)=YEAR('Rent Roll'!$C39),MONTH(AG$3)=MONTH('Rent Roll'!$C39)),(AG$4-DAY('Rent Roll'!$C39)+1)/AG$4,IF(AND(YEAR(AG$3)=YEAR('Rent Roll'!$D39),MONTH(AG$3)=MONTH('Rent Roll'!$D39)),DAY('Rent Roll'!$D39)/AG$4,AG65))</f>
        <v>0</v>
      </c>
      <c r="AH109" s="567">
        <f>IF(AND(YEAR(AH$3)=YEAR('Rent Roll'!$C39),MONTH(AH$3)=MONTH('Rent Roll'!$C39)),(AH$4-DAY('Rent Roll'!$C39)+1)/AH$4,IF(AND(YEAR(AH$3)=YEAR('Rent Roll'!$D39),MONTH(AH$3)=MONTH('Rent Roll'!$D39)),DAY('Rent Roll'!$D39)/AH$4,AH65))</f>
        <v>0</v>
      </c>
      <c r="AI109" s="567">
        <f>IF(AND(YEAR(AI$3)=YEAR('Rent Roll'!$C39),MONTH(AI$3)=MONTH('Rent Roll'!$C39)),(AI$4-DAY('Rent Roll'!$C39)+1)/AI$4,IF(AND(YEAR(AI$3)=YEAR('Rent Roll'!$D39),MONTH(AI$3)=MONTH('Rent Roll'!$D39)),DAY('Rent Roll'!$D39)/AI$4,AI65))</f>
        <v>0</v>
      </c>
      <c r="AJ109" s="567">
        <f>IF(AND(YEAR(AJ$3)=YEAR('Rent Roll'!$C39),MONTH(AJ$3)=MONTH('Rent Roll'!$C39)),(AJ$4-DAY('Rent Roll'!$C39)+1)/AJ$4,IF(AND(YEAR(AJ$3)=YEAR('Rent Roll'!$D39),MONTH(AJ$3)=MONTH('Rent Roll'!$D39)),DAY('Rent Roll'!$D39)/AJ$4,AJ65))</f>
        <v>0</v>
      </c>
      <c r="AK109" s="567">
        <f>IF(AND(YEAR(AK$3)=YEAR('Rent Roll'!$C39),MONTH(AK$3)=MONTH('Rent Roll'!$C39)),(AK$4-DAY('Rent Roll'!$C39)+1)/AK$4,IF(AND(YEAR(AK$3)=YEAR('Rent Roll'!$D39),MONTH(AK$3)=MONTH('Rent Roll'!$D39)),DAY('Rent Roll'!$D39)/AK$4,AK65))</f>
        <v>0</v>
      </c>
      <c r="AL109" s="567">
        <f>IF(AND(YEAR(AL$3)=YEAR('Rent Roll'!$C39),MONTH(AL$3)=MONTH('Rent Roll'!$C39)),(AL$4-DAY('Rent Roll'!$C39)+1)/AL$4,IF(AND(YEAR(AL$3)=YEAR('Rent Roll'!$D39),MONTH(AL$3)=MONTH('Rent Roll'!$D39)),DAY('Rent Roll'!$D39)/AL$4,AL65))</f>
        <v>0</v>
      </c>
      <c r="AM109" s="567">
        <f>IF(AND(YEAR(AM$3)=YEAR('Rent Roll'!$C39),MONTH(AM$3)=MONTH('Rent Roll'!$C39)),(AM$4-DAY('Rent Roll'!$C39)+1)/AM$4,IF(AND(YEAR(AM$3)=YEAR('Rent Roll'!$D39),MONTH(AM$3)=MONTH('Rent Roll'!$D39)),DAY('Rent Roll'!$D39)/AM$4,AM65))</f>
        <v>0</v>
      </c>
      <c r="AN109" s="567">
        <f>IF(AND(YEAR(AN$3)=YEAR('Rent Roll'!$C39),MONTH(AN$3)=MONTH('Rent Roll'!$C39)),(AN$4-DAY('Rent Roll'!$C39)+1)/AN$4,IF(AND(YEAR(AN$3)=YEAR('Rent Roll'!$D39),MONTH(AN$3)=MONTH('Rent Roll'!$D39)),DAY('Rent Roll'!$D39)/AN$4,AN65))</f>
        <v>0</v>
      </c>
      <c r="AO109" s="567">
        <f>IF(AND(YEAR(AO$3)=YEAR('Rent Roll'!$C39),MONTH(AO$3)=MONTH('Rent Roll'!$C39)),(AO$4-DAY('Rent Roll'!$C39)+1)/AO$4,IF(AND(YEAR(AO$3)=YEAR('Rent Roll'!$D39),MONTH(AO$3)=MONTH('Rent Roll'!$D39)),DAY('Rent Roll'!$D39)/AO$4,AO65))</f>
        <v>0</v>
      </c>
      <c r="AP109" s="767">
        <f>IF(AND(YEAR(AP$3)=YEAR('Rent Roll'!$C39),MONTH(AP$3)=MONTH('Rent Roll'!$C39)),(AP$4-DAY('Rent Roll'!$C39)+1)/AP$4,IF(AND(YEAR(AP$3)=YEAR('Rent Roll'!$D39),MONTH(AP$3)=MONTH('Rent Roll'!$D39)),DAY('Rent Roll'!$D39)/AP$4,AP65))</f>
        <v>0</v>
      </c>
      <c r="AQ109" s="768">
        <f>IF(AND(YEAR(AQ$3)=YEAR('Rent Roll'!$C39),MONTH(AQ$3)=MONTH('Rent Roll'!$C39)),(AQ$4-DAY('Rent Roll'!$C39)+1)/AQ$4,IF(AND(YEAR(AQ$3)=YEAR('Rent Roll'!$D39),MONTH(AQ$3)=MONTH('Rent Roll'!$D39)),DAY('Rent Roll'!$D39)/AQ$4,AQ65))</f>
        <v>0</v>
      </c>
      <c r="AR109" s="567">
        <f>IF(AND(YEAR(AR$3)=YEAR('Rent Roll'!$C39),MONTH(AR$3)=MONTH('Rent Roll'!$C39)),(AR$4-DAY('Rent Roll'!$C39)+1)/AR$4,IF(AND(YEAR(AR$3)=YEAR('Rent Roll'!$D39),MONTH(AR$3)=MONTH('Rent Roll'!$D39)),DAY('Rent Roll'!$D39)/AR$4,AR65))</f>
        <v>0</v>
      </c>
      <c r="AS109" s="567">
        <f>IF(AND(YEAR(AS$3)=YEAR('Rent Roll'!$C39),MONTH(AS$3)=MONTH('Rent Roll'!$C39)),(AS$4-DAY('Rent Roll'!$C39)+1)/AS$4,IF(AND(YEAR(AS$3)=YEAR('Rent Roll'!$D39),MONTH(AS$3)=MONTH('Rent Roll'!$D39)),DAY('Rent Roll'!$D39)/AS$4,AS65))</f>
        <v>0</v>
      </c>
      <c r="AT109" s="567">
        <f>IF(AND(YEAR(AT$3)=YEAR('Rent Roll'!$C39),MONTH(AT$3)=MONTH('Rent Roll'!$C39)),(AT$4-DAY('Rent Roll'!$C39)+1)/AT$4,IF(AND(YEAR(AT$3)=YEAR('Rent Roll'!$D39),MONTH(AT$3)=MONTH('Rent Roll'!$D39)),DAY('Rent Roll'!$D39)/AT$4,AT65))</f>
        <v>0</v>
      </c>
      <c r="AU109" s="567">
        <f>IF(AND(YEAR(AU$3)=YEAR('Rent Roll'!$C39),MONTH(AU$3)=MONTH('Rent Roll'!$C39)),(AU$4-DAY('Rent Roll'!$C39)+1)/AU$4,IF(AND(YEAR(AU$3)=YEAR('Rent Roll'!$D39),MONTH(AU$3)=MONTH('Rent Roll'!$D39)),DAY('Rent Roll'!$D39)/AU$4,AU65))</f>
        <v>0</v>
      </c>
      <c r="AV109" s="567">
        <f>IF(AND(YEAR(AV$3)=YEAR('Rent Roll'!$C39),MONTH(AV$3)=MONTH('Rent Roll'!$C39)),(AV$4-DAY('Rent Roll'!$C39)+1)/AV$4,IF(AND(YEAR(AV$3)=YEAR('Rent Roll'!$D39),MONTH(AV$3)=MONTH('Rent Roll'!$D39)),DAY('Rent Roll'!$D39)/AV$4,AV65))</f>
        <v>0</v>
      </c>
      <c r="AW109" s="567">
        <f>IF(AND(YEAR(AW$3)=YEAR('Rent Roll'!$C39),MONTH(AW$3)=MONTH('Rent Roll'!$C39)),(AW$4-DAY('Rent Roll'!$C39)+1)/AW$4,IF(AND(YEAR(AW$3)=YEAR('Rent Roll'!$D39),MONTH(AW$3)=MONTH('Rent Roll'!$D39)),DAY('Rent Roll'!$D39)/AW$4,AW65))</f>
        <v>0</v>
      </c>
      <c r="AX109" s="567">
        <f>IF(AND(YEAR(AX$3)=YEAR('Rent Roll'!$C39),MONTH(AX$3)=MONTH('Rent Roll'!$C39)),(AX$4-DAY('Rent Roll'!$C39)+1)/AX$4,IF(AND(YEAR(AX$3)=YEAR('Rent Roll'!$D39),MONTH(AX$3)=MONTH('Rent Roll'!$D39)),DAY('Rent Roll'!$D39)/AX$4,AX65))</f>
        <v>0</v>
      </c>
      <c r="AY109" s="567">
        <f>IF(AND(YEAR(AY$3)=YEAR('Rent Roll'!$C39),MONTH(AY$3)=MONTH('Rent Roll'!$C39)),(AY$4-DAY('Rent Roll'!$C39)+1)/AY$4,IF(AND(YEAR(AY$3)=YEAR('Rent Roll'!$D39),MONTH(AY$3)=MONTH('Rent Roll'!$D39)),DAY('Rent Roll'!$D39)/AY$4,AY65))</f>
        <v>0</v>
      </c>
      <c r="AZ109" s="567">
        <f>IF(AND(YEAR(AZ$3)=YEAR('Rent Roll'!$C39),MONTH(AZ$3)=MONTH('Rent Roll'!$C39)),(AZ$4-DAY('Rent Roll'!$C39)+1)/AZ$4,IF(AND(YEAR(AZ$3)=YEAR('Rent Roll'!$D39),MONTH(AZ$3)=MONTH('Rent Roll'!$D39)),DAY('Rent Roll'!$D39)/AZ$4,AZ65))</f>
        <v>0</v>
      </c>
      <c r="BA109" s="567">
        <f>IF(AND(YEAR(BA$3)=YEAR('Rent Roll'!$C39),MONTH(BA$3)=MONTH('Rent Roll'!$C39)),(BA$4-DAY('Rent Roll'!$C39)+1)/BA$4,IF(AND(YEAR(BA$3)=YEAR('Rent Roll'!$D39),MONTH(BA$3)=MONTH('Rent Roll'!$D39)),DAY('Rent Roll'!$D39)/BA$4,BA65))</f>
        <v>0</v>
      </c>
      <c r="BB109" s="767">
        <f>IF(AND(YEAR(BB$3)=YEAR('Rent Roll'!$C39),MONTH(BB$3)=MONTH('Rent Roll'!$C39)),(BB$4-DAY('Rent Roll'!$C39)+1)/BB$4,IF(AND(YEAR(BB$3)=YEAR('Rent Roll'!$D39),MONTH(BB$3)=MONTH('Rent Roll'!$D39)),DAY('Rent Roll'!$D39)/BB$4,BB65))</f>
        <v>0</v>
      </c>
      <c r="BC109" s="768">
        <f>IF(AND(YEAR(BC$3)=YEAR('Rent Roll'!$C39),MONTH(BC$3)=MONTH('Rent Roll'!$C39)),(BC$4-DAY('Rent Roll'!$C39)+1)/BC$4,IF(AND(YEAR(BC$3)=YEAR('Rent Roll'!$D39),MONTH(BC$3)=MONTH('Rent Roll'!$D39)),DAY('Rent Roll'!$D39)/BC$4,BC65))</f>
        <v>0</v>
      </c>
      <c r="BD109" s="567">
        <f>IF(AND(YEAR(BD$3)=YEAR('Rent Roll'!$C39),MONTH(BD$3)=MONTH('Rent Roll'!$C39)),(BD$4-DAY('Rent Roll'!$C39)+1)/BD$4,IF(AND(YEAR(BD$3)=YEAR('Rent Roll'!$D39),MONTH(BD$3)=MONTH('Rent Roll'!$D39)),DAY('Rent Roll'!$D39)/BD$4,BD65))</f>
        <v>0</v>
      </c>
      <c r="BE109" s="567">
        <f>IF(AND(YEAR(BE$3)=YEAR('Rent Roll'!$C39),MONTH(BE$3)=MONTH('Rent Roll'!$C39)),(BE$4-DAY('Rent Roll'!$C39)+1)/BE$4,IF(AND(YEAR(BE$3)=YEAR('Rent Roll'!$D39),MONTH(BE$3)=MONTH('Rent Roll'!$D39)),DAY('Rent Roll'!$D39)/BE$4,BE65))</f>
        <v>0</v>
      </c>
      <c r="BF109" s="567">
        <f>IF(AND(YEAR(BF$3)=YEAR('Rent Roll'!$C39),MONTH(BF$3)=MONTH('Rent Roll'!$C39)),(BF$4-DAY('Rent Roll'!$C39)+1)/BF$4,IF(AND(YEAR(BF$3)=YEAR('Rent Roll'!$D39),MONTH(BF$3)=MONTH('Rent Roll'!$D39)),DAY('Rent Roll'!$D39)/BF$4,BF65))</f>
        <v>0</v>
      </c>
      <c r="BG109" s="567">
        <f>IF(AND(YEAR(BG$3)=YEAR('Rent Roll'!$C39),MONTH(BG$3)=MONTH('Rent Roll'!$C39)),(BG$4-DAY('Rent Roll'!$C39)+1)/BG$4,IF(AND(YEAR(BG$3)=YEAR('Rent Roll'!$D39),MONTH(BG$3)=MONTH('Rent Roll'!$D39)),DAY('Rent Roll'!$D39)/BG$4,BG65))</f>
        <v>0</v>
      </c>
      <c r="BH109" s="567">
        <f>IF(AND(YEAR(BH$3)=YEAR('Rent Roll'!$C39),MONTH(BH$3)=MONTH('Rent Roll'!$C39)),(BH$4-DAY('Rent Roll'!$C39)+1)/BH$4,IF(AND(YEAR(BH$3)=YEAR('Rent Roll'!$D39),MONTH(BH$3)=MONTH('Rent Roll'!$D39)),DAY('Rent Roll'!$D39)/BH$4,BH65))</f>
        <v>0</v>
      </c>
      <c r="BI109" s="567">
        <f>IF(AND(YEAR(BI$3)=YEAR('Rent Roll'!$C39),MONTH(BI$3)=MONTH('Rent Roll'!$C39)),(BI$4-DAY('Rent Roll'!$C39)+1)/BI$4,IF(AND(YEAR(BI$3)=YEAR('Rent Roll'!$D39),MONTH(BI$3)=MONTH('Rent Roll'!$D39)),DAY('Rent Roll'!$D39)/BI$4,BI65))</f>
        <v>0</v>
      </c>
      <c r="BJ109" s="567">
        <f>IF(AND(YEAR(BJ$3)=YEAR('Rent Roll'!$C39),MONTH(BJ$3)=MONTH('Rent Roll'!$C39)),(BJ$4-DAY('Rent Roll'!$C39)+1)/BJ$4,IF(AND(YEAR(BJ$3)=YEAR('Rent Roll'!$D39),MONTH(BJ$3)=MONTH('Rent Roll'!$D39)),DAY('Rent Roll'!$D39)/BJ$4,BJ65))</f>
        <v>0</v>
      </c>
      <c r="BK109" s="567">
        <f>IF(AND(YEAR(BK$3)=YEAR('Rent Roll'!$C39),MONTH(BK$3)=MONTH('Rent Roll'!$C39)),(BK$4-DAY('Rent Roll'!$C39)+1)/BK$4,IF(AND(YEAR(BK$3)=YEAR('Rent Roll'!$D39),MONTH(BK$3)=MONTH('Rent Roll'!$D39)),DAY('Rent Roll'!$D39)/BK$4,BK65))</f>
        <v>0</v>
      </c>
      <c r="BL109" s="567">
        <f>IF(AND(YEAR(BL$3)=YEAR('Rent Roll'!$C39),MONTH(BL$3)=MONTH('Rent Roll'!$C39)),(BL$4-DAY('Rent Roll'!$C39)+1)/BL$4,IF(AND(YEAR(BL$3)=YEAR('Rent Roll'!$D39),MONTH(BL$3)=MONTH('Rent Roll'!$D39)),DAY('Rent Roll'!$D39)/BL$4,BL65))</f>
        <v>0</v>
      </c>
      <c r="BM109" s="567">
        <f>IF(AND(YEAR(BM$3)=YEAR('Rent Roll'!$C39),MONTH(BM$3)=MONTH('Rent Roll'!$C39)),(BM$4-DAY('Rent Roll'!$C39)+1)/BM$4,IF(AND(YEAR(BM$3)=YEAR('Rent Roll'!$D39),MONTH(BM$3)=MONTH('Rent Roll'!$D39)),DAY('Rent Roll'!$D39)/BM$4,BM65))</f>
        <v>0</v>
      </c>
      <c r="BN109" s="767">
        <f>IF(AND(YEAR(BN$3)=YEAR('Rent Roll'!$C39),MONTH(BN$3)=MONTH('Rent Roll'!$C39)),(BN$4-DAY('Rent Roll'!$C39)+1)/BN$4,IF(AND(YEAR(BN$3)=YEAR('Rent Roll'!$D39),MONTH(BN$3)=MONTH('Rent Roll'!$D39)),DAY('Rent Roll'!$D39)/BN$4,BN65))</f>
        <v>0</v>
      </c>
      <c r="BO109" s="768">
        <f>IF(AND(YEAR(BO$3)=YEAR('Rent Roll'!$C39),MONTH(BO$3)=MONTH('Rent Roll'!$C39)),(BO$4-DAY('Rent Roll'!$C39)+1)/BO$4,IF(AND(YEAR(BO$3)=YEAR('Rent Roll'!$D39),MONTH(BO$3)=MONTH('Rent Roll'!$D39)),DAY('Rent Roll'!$D39)/BO$4,BO65))</f>
        <v>0</v>
      </c>
      <c r="BP109" s="567">
        <f>IF(AND(YEAR(BP$3)=YEAR('Rent Roll'!$C39),MONTH(BP$3)=MONTH('Rent Roll'!$C39)),(BP$4-DAY('Rent Roll'!$C39)+1)/BP$4,IF(AND(YEAR(BP$3)=YEAR('Rent Roll'!$D39),MONTH(BP$3)=MONTH('Rent Roll'!$D39)),DAY('Rent Roll'!$D39)/BP$4,BP65))</f>
        <v>0</v>
      </c>
      <c r="BQ109" s="567">
        <f>IF(AND(YEAR(BQ$3)=YEAR('Rent Roll'!$C39),MONTH(BQ$3)=MONTH('Rent Roll'!$C39)),(BQ$4-DAY('Rent Roll'!$C39)+1)/BQ$4,IF(AND(YEAR(BQ$3)=YEAR('Rent Roll'!$D39),MONTH(BQ$3)=MONTH('Rent Roll'!$D39)),DAY('Rent Roll'!$D39)/BQ$4,BQ65))</f>
        <v>0</v>
      </c>
      <c r="BR109" s="567">
        <f>IF(AND(YEAR(BR$3)=YEAR('Rent Roll'!$C39),MONTH(BR$3)=MONTH('Rent Roll'!$C39)),(BR$4-DAY('Rent Roll'!$C39)+1)/BR$4,IF(AND(YEAR(BR$3)=YEAR('Rent Roll'!$D39),MONTH(BR$3)=MONTH('Rent Roll'!$D39)),DAY('Rent Roll'!$D39)/BR$4,BR65))</f>
        <v>0</v>
      </c>
      <c r="BS109" s="567">
        <f>IF(AND(YEAR(BS$3)=YEAR('Rent Roll'!$C39),MONTH(BS$3)=MONTH('Rent Roll'!$C39)),(BS$4-DAY('Rent Roll'!$C39)+1)/BS$4,IF(AND(YEAR(BS$3)=YEAR('Rent Roll'!$D39),MONTH(BS$3)=MONTH('Rent Roll'!$D39)),DAY('Rent Roll'!$D39)/BS$4,BS65))</f>
        <v>0</v>
      </c>
      <c r="BT109" s="567">
        <f>IF(AND(YEAR(BT$3)=YEAR('Rent Roll'!$C39),MONTH(BT$3)=MONTH('Rent Roll'!$C39)),(BT$4-DAY('Rent Roll'!$C39)+1)/BT$4,IF(AND(YEAR(BT$3)=YEAR('Rent Roll'!$D39),MONTH(BT$3)=MONTH('Rent Roll'!$D39)),DAY('Rent Roll'!$D39)/BT$4,BT65))</f>
        <v>0</v>
      </c>
      <c r="BU109" s="567">
        <f>IF(AND(YEAR(BU$3)=YEAR('Rent Roll'!$C39),MONTH(BU$3)=MONTH('Rent Roll'!$C39)),(BU$4-DAY('Rent Roll'!$C39)+1)/BU$4,IF(AND(YEAR(BU$3)=YEAR('Rent Roll'!$D39),MONTH(BU$3)=MONTH('Rent Roll'!$D39)),DAY('Rent Roll'!$D39)/BU$4,BU65))</f>
        <v>0</v>
      </c>
      <c r="BV109" s="567">
        <f>IF(AND(YEAR(BV$3)=YEAR('Rent Roll'!$C39),MONTH(BV$3)=MONTH('Rent Roll'!$C39)),(BV$4-DAY('Rent Roll'!$C39)+1)/BV$4,IF(AND(YEAR(BV$3)=YEAR('Rent Roll'!$D39),MONTH(BV$3)=MONTH('Rent Roll'!$D39)),DAY('Rent Roll'!$D39)/BV$4,BV65))</f>
        <v>0</v>
      </c>
      <c r="BW109" s="567">
        <f>IF(AND(YEAR(BW$3)=YEAR('Rent Roll'!$C39),MONTH(BW$3)=MONTH('Rent Roll'!$C39)),(BW$4-DAY('Rent Roll'!$C39)+1)/BW$4,IF(AND(YEAR(BW$3)=YEAR('Rent Roll'!$D39),MONTH(BW$3)=MONTH('Rent Roll'!$D39)),DAY('Rent Roll'!$D39)/BW$4,BW65))</f>
        <v>0</v>
      </c>
      <c r="BX109" s="567">
        <f>IF(AND(YEAR(BX$3)=YEAR('Rent Roll'!$C39),MONTH(BX$3)=MONTH('Rent Roll'!$C39)),(BX$4-DAY('Rent Roll'!$C39)+1)/BX$4,IF(AND(YEAR(BX$3)=YEAR('Rent Roll'!$D39),MONTH(BX$3)=MONTH('Rent Roll'!$D39)),DAY('Rent Roll'!$D39)/BX$4,BX65))</f>
        <v>0</v>
      </c>
      <c r="BY109" s="567">
        <f>IF(AND(YEAR(BY$3)=YEAR('Rent Roll'!$C39),MONTH(BY$3)=MONTH('Rent Roll'!$C39)),(BY$4-DAY('Rent Roll'!$C39)+1)/BY$4,IF(AND(YEAR(BY$3)=YEAR('Rent Roll'!$D39),MONTH(BY$3)=MONTH('Rent Roll'!$D39)),DAY('Rent Roll'!$D39)/BY$4,BY65))</f>
        <v>0</v>
      </c>
      <c r="BZ109" s="767">
        <f>IF(AND(YEAR(BZ$3)=YEAR('Rent Roll'!$C39),MONTH(BZ$3)=MONTH('Rent Roll'!$C39)),(BZ$4-DAY('Rent Roll'!$C39)+1)/BZ$4,IF(AND(YEAR(BZ$3)=YEAR('Rent Roll'!$D39),MONTH(BZ$3)=MONTH('Rent Roll'!$D39)),DAY('Rent Roll'!$D39)/BZ$4,BZ65))</f>
        <v>0</v>
      </c>
      <c r="CA109" s="768">
        <f>IF(AND(YEAR(CA$3)=YEAR('Rent Roll'!$C39),MONTH(CA$3)=MONTH('Rent Roll'!$C39)),(CA$4-DAY('Rent Roll'!$C39)+1)/CA$4,IF(AND(YEAR(CA$3)=YEAR('Rent Roll'!$D39),MONTH(CA$3)=MONTH('Rent Roll'!$D39)),DAY('Rent Roll'!$D39)/CA$4,CA65))</f>
        <v>0</v>
      </c>
      <c r="CB109" s="567">
        <f>IF(AND(YEAR(CB$3)=YEAR('Rent Roll'!$C39),MONTH(CB$3)=MONTH('Rent Roll'!$C39)),(CB$4-DAY('Rent Roll'!$C39)+1)/CB$4,IF(AND(YEAR(CB$3)=YEAR('Rent Roll'!$D39),MONTH(CB$3)=MONTH('Rent Roll'!$D39)),DAY('Rent Roll'!$D39)/CB$4,CB65))</f>
        <v>0</v>
      </c>
      <c r="CC109" s="567">
        <f>IF(AND(YEAR(CC$3)=YEAR('Rent Roll'!$C39),MONTH(CC$3)=MONTH('Rent Roll'!$C39)),(CC$4-DAY('Rent Roll'!$C39)+1)/CC$4,IF(AND(YEAR(CC$3)=YEAR('Rent Roll'!$D39),MONTH(CC$3)=MONTH('Rent Roll'!$D39)),DAY('Rent Roll'!$D39)/CC$4,CC65))</f>
        <v>0</v>
      </c>
      <c r="CD109" s="567">
        <f>IF(AND(YEAR(CD$3)=YEAR('Rent Roll'!$C39),MONTH(CD$3)=MONTH('Rent Roll'!$C39)),(CD$4-DAY('Rent Roll'!$C39)+1)/CD$4,IF(AND(YEAR(CD$3)=YEAR('Rent Roll'!$D39),MONTH(CD$3)=MONTH('Rent Roll'!$D39)),DAY('Rent Roll'!$D39)/CD$4,CD65))</f>
        <v>0</v>
      </c>
      <c r="CE109" s="567">
        <f>IF(AND(YEAR(CE$3)=YEAR('Rent Roll'!$C39),MONTH(CE$3)=MONTH('Rent Roll'!$C39)),(CE$4-DAY('Rent Roll'!$C39)+1)/CE$4,IF(AND(YEAR(CE$3)=YEAR('Rent Roll'!$D39),MONTH(CE$3)=MONTH('Rent Roll'!$D39)),DAY('Rent Roll'!$D39)/CE$4,CE65))</f>
        <v>0</v>
      </c>
      <c r="CF109" s="567">
        <f>IF(AND(YEAR(CF$3)=YEAR('Rent Roll'!$C39),MONTH(CF$3)=MONTH('Rent Roll'!$C39)),(CF$4-DAY('Rent Roll'!$C39)+1)/CF$4,IF(AND(YEAR(CF$3)=YEAR('Rent Roll'!$D39),MONTH(CF$3)=MONTH('Rent Roll'!$D39)),DAY('Rent Roll'!$D39)/CF$4,CF65))</f>
        <v>0</v>
      </c>
      <c r="CG109" s="567">
        <f>IF(AND(YEAR(CG$3)=YEAR('Rent Roll'!$C39),MONTH(CG$3)=MONTH('Rent Roll'!$C39)),(CG$4-DAY('Rent Roll'!$C39)+1)/CG$4,IF(AND(YEAR(CG$3)=YEAR('Rent Roll'!$D39),MONTH(CG$3)=MONTH('Rent Roll'!$D39)),DAY('Rent Roll'!$D39)/CG$4,CG65))</f>
        <v>0</v>
      </c>
      <c r="CH109" s="567">
        <f>IF(AND(YEAR(CH$3)=YEAR('Rent Roll'!$C39),MONTH(CH$3)=MONTH('Rent Roll'!$C39)),(CH$4-DAY('Rent Roll'!$C39)+1)/CH$4,IF(AND(YEAR(CH$3)=YEAR('Rent Roll'!$D39),MONTH(CH$3)=MONTH('Rent Roll'!$D39)),DAY('Rent Roll'!$D39)/CH$4,CH65))</f>
        <v>0</v>
      </c>
      <c r="CI109" s="567">
        <f>IF(AND(YEAR(CI$3)=YEAR('Rent Roll'!$C39),MONTH(CI$3)=MONTH('Rent Roll'!$C39)),(CI$4-DAY('Rent Roll'!$C39)+1)/CI$4,IF(AND(YEAR(CI$3)=YEAR('Rent Roll'!$D39),MONTH(CI$3)=MONTH('Rent Roll'!$D39)),DAY('Rent Roll'!$D39)/CI$4,CI65))</f>
        <v>0</v>
      </c>
      <c r="CJ109" s="567">
        <f>IF(AND(YEAR(CJ$3)=YEAR('Rent Roll'!$C39),MONTH(CJ$3)=MONTH('Rent Roll'!$C39)),(CJ$4-DAY('Rent Roll'!$C39)+1)/CJ$4,IF(AND(YEAR(CJ$3)=YEAR('Rent Roll'!$D39),MONTH(CJ$3)=MONTH('Rent Roll'!$D39)),DAY('Rent Roll'!$D39)/CJ$4,CJ65))</f>
        <v>0</v>
      </c>
      <c r="CK109" s="567">
        <f>IF(AND(YEAR(CK$3)=YEAR('Rent Roll'!$C39),MONTH(CK$3)=MONTH('Rent Roll'!$C39)),(CK$4-DAY('Rent Roll'!$C39)+1)/CK$4,IF(AND(YEAR(CK$3)=YEAR('Rent Roll'!$D39),MONTH(CK$3)=MONTH('Rent Roll'!$D39)),DAY('Rent Roll'!$D39)/CK$4,CK65))</f>
        <v>0</v>
      </c>
      <c r="CL109" s="767">
        <f>IF(AND(YEAR(CL$3)=YEAR('Rent Roll'!$C39),MONTH(CL$3)=MONTH('Rent Roll'!$C39)),(CL$4-DAY('Rent Roll'!$C39)+1)/CL$4,IF(AND(YEAR(CL$3)=YEAR('Rent Roll'!$D39),MONTH(CL$3)=MONTH('Rent Roll'!$D39)),DAY('Rent Roll'!$D39)/CL$4,CL65))</f>
        <v>0</v>
      </c>
      <c r="CM109" s="768">
        <f>IF(AND(YEAR(CM$3)=YEAR('Rent Roll'!$C39),MONTH(CM$3)=MONTH('Rent Roll'!$C39)),(CM$4-DAY('Rent Roll'!$C39)+1)/CM$4,IF(AND(YEAR(CM$3)=YEAR('Rent Roll'!$D39),MONTH(CM$3)=MONTH('Rent Roll'!$D39)),DAY('Rent Roll'!$D39)/CM$4,CM65))</f>
        <v>0</v>
      </c>
      <c r="CN109" s="567">
        <f>IF(AND(YEAR(CN$3)=YEAR('Rent Roll'!$C39),MONTH(CN$3)=MONTH('Rent Roll'!$C39)),(CN$4-DAY('Rent Roll'!$C39)+1)/CN$4,IF(AND(YEAR(CN$3)=YEAR('Rent Roll'!$D39),MONTH(CN$3)=MONTH('Rent Roll'!$D39)),DAY('Rent Roll'!$D39)/CN$4,CN65))</f>
        <v>0</v>
      </c>
      <c r="CO109" s="567">
        <f>IF(AND(YEAR(CO$3)=YEAR('Rent Roll'!$C39),MONTH(CO$3)=MONTH('Rent Roll'!$C39)),(CO$4-DAY('Rent Roll'!$C39)+1)/CO$4,IF(AND(YEAR(CO$3)=YEAR('Rent Roll'!$D39),MONTH(CO$3)=MONTH('Rent Roll'!$D39)),DAY('Rent Roll'!$D39)/CO$4,CO65))</f>
        <v>0</v>
      </c>
      <c r="CP109" s="567">
        <f>IF(AND(YEAR(CP$3)=YEAR('Rent Roll'!$C39),MONTH(CP$3)=MONTH('Rent Roll'!$C39)),(CP$4-DAY('Rent Roll'!$C39)+1)/CP$4,IF(AND(YEAR(CP$3)=YEAR('Rent Roll'!$D39),MONTH(CP$3)=MONTH('Rent Roll'!$D39)),DAY('Rent Roll'!$D39)/CP$4,CP65))</f>
        <v>0</v>
      </c>
      <c r="CQ109" s="567">
        <f>IF(AND(YEAR(CQ$3)=YEAR('Rent Roll'!$C39),MONTH(CQ$3)=MONTH('Rent Roll'!$C39)),(CQ$4-DAY('Rent Roll'!$C39)+1)/CQ$4,IF(AND(YEAR(CQ$3)=YEAR('Rent Roll'!$D39),MONTH(CQ$3)=MONTH('Rent Roll'!$D39)),DAY('Rent Roll'!$D39)/CQ$4,CQ65))</f>
        <v>0</v>
      </c>
      <c r="CR109" s="567">
        <f>IF(AND(YEAR(CR$3)=YEAR('Rent Roll'!$C39),MONTH(CR$3)=MONTH('Rent Roll'!$C39)),(CR$4-DAY('Rent Roll'!$C39)+1)/CR$4,IF(AND(YEAR(CR$3)=YEAR('Rent Roll'!$D39),MONTH(CR$3)=MONTH('Rent Roll'!$D39)),DAY('Rent Roll'!$D39)/CR$4,CR65))</f>
        <v>0</v>
      </c>
      <c r="CS109" s="567">
        <f>IF(AND(YEAR(CS$3)=YEAR('Rent Roll'!$C39),MONTH(CS$3)=MONTH('Rent Roll'!$C39)),(CS$4-DAY('Rent Roll'!$C39)+1)/CS$4,IF(AND(YEAR(CS$3)=YEAR('Rent Roll'!$D39),MONTH(CS$3)=MONTH('Rent Roll'!$D39)),DAY('Rent Roll'!$D39)/CS$4,CS65))</f>
        <v>0</v>
      </c>
      <c r="CT109" s="567">
        <f>IF(AND(YEAR(CT$3)=YEAR('Rent Roll'!$C39),MONTH(CT$3)=MONTH('Rent Roll'!$C39)),(CT$4-DAY('Rent Roll'!$C39)+1)/CT$4,IF(AND(YEAR(CT$3)=YEAR('Rent Roll'!$D39),MONTH(CT$3)=MONTH('Rent Roll'!$D39)),DAY('Rent Roll'!$D39)/CT$4,CT65))</f>
        <v>0</v>
      </c>
      <c r="CU109" s="567">
        <f>IF(AND(YEAR(CU$3)=YEAR('Rent Roll'!$C39),MONTH(CU$3)=MONTH('Rent Roll'!$C39)),(CU$4-DAY('Rent Roll'!$C39)+1)/CU$4,IF(AND(YEAR(CU$3)=YEAR('Rent Roll'!$D39),MONTH(CU$3)=MONTH('Rent Roll'!$D39)),DAY('Rent Roll'!$D39)/CU$4,CU65))</f>
        <v>0</v>
      </c>
      <c r="CV109" s="567">
        <f>IF(AND(YEAR(CV$3)=YEAR('Rent Roll'!$C39),MONTH(CV$3)=MONTH('Rent Roll'!$C39)),(CV$4-DAY('Rent Roll'!$C39)+1)/CV$4,IF(AND(YEAR(CV$3)=YEAR('Rent Roll'!$D39),MONTH(CV$3)=MONTH('Rent Roll'!$D39)),DAY('Rent Roll'!$D39)/CV$4,CV65))</f>
        <v>0</v>
      </c>
      <c r="CW109" s="567">
        <f>IF(AND(YEAR(CW$3)=YEAR('Rent Roll'!$C39),MONTH(CW$3)=MONTH('Rent Roll'!$C39)),(CW$4-DAY('Rent Roll'!$C39)+1)/CW$4,IF(AND(YEAR(CW$3)=YEAR('Rent Roll'!$D39),MONTH(CW$3)=MONTH('Rent Roll'!$D39)),DAY('Rent Roll'!$D39)/CW$4,CW65))</f>
        <v>0</v>
      </c>
      <c r="CX109" s="767">
        <f>IF(AND(YEAR(CX$3)=YEAR('Rent Roll'!$C39),MONTH(CX$3)=MONTH('Rent Roll'!$C39)),(CX$4-DAY('Rent Roll'!$C39)+1)/CX$4,IF(AND(YEAR(CX$3)=YEAR('Rent Roll'!$D39),MONTH(CX$3)=MONTH('Rent Roll'!$D39)),DAY('Rent Roll'!$D39)/CX$4,CX65))</f>
        <v>0</v>
      </c>
      <c r="CY109" s="768">
        <f>IF(AND(YEAR(CY$3)=YEAR('Rent Roll'!$C39),MONTH(CY$3)=MONTH('Rent Roll'!$C39)),(CY$4-DAY('Rent Roll'!$C39)+1)/CY$4,IF(AND(YEAR(CY$3)=YEAR('Rent Roll'!$D39),MONTH(CY$3)=MONTH('Rent Roll'!$D39)),DAY('Rent Roll'!$D39)/CY$4,CY65))</f>
        <v>0</v>
      </c>
      <c r="CZ109" s="567">
        <f>IF(AND(YEAR(CZ$3)=YEAR('Rent Roll'!$C39),MONTH(CZ$3)=MONTH('Rent Roll'!$C39)),(CZ$4-DAY('Rent Roll'!$C39)+1)/CZ$4,IF(AND(YEAR(CZ$3)=YEAR('Rent Roll'!$D39),MONTH(CZ$3)=MONTH('Rent Roll'!$D39)),DAY('Rent Roll'!$D39)/CZ$4,CZ65))</f>
        <v>0</v>
      </c>
      <c r="DA109" s="567">
        <f>IF(AND(YEAR(DA$3)=YEAR('Rent Roll'!$C39),MONTH(DA$3)=MONTH('Rent Roll'!$C39)),(DA$4-DAY('Rent Roll'!$C39)+1)/DA$4,IF(AND(YEAR(DA$3)=YEAR('Rent Roll'!$D39),MONTH(DA$3)=MONTH('Rent Roll'!$D39)),DAY('Rent Roll'!$D39)/DA$4,DA65))</f>
        <v>0</v>
      </c>
      <c r="DB109" s="567">
        <f>IF(AND(YEAR(DB$3)=YEAR('Rent Roll'!$C39),MONTH(DB$3)=MONTH('Rent Roll'!$C39)),(DB$4-DAY('Rent Roll'!$C39)+1)/DB$4,IF(AND(YEAR(DB$3)=YEAR('Rent Roll'!$D39),MONTH(DB$3)=MONTH('Rent Roll'!$D39)),DAY('Rent Roll'!$D39)/DB$4,DB65))</f>
        <v>0</v>
      </c>
      <c r="DC109" s="567">
        <f>IF(AND(YEAR(DC$3)=YEAR('Rent Roll'!$C39),MONTH(DC$3)=MONTH('Rent Roll'!$C39)),(DC$4-DAY('Rent Roll'!$C39)+1)/DC$4,IF(AND(YEAR(DC$3)=YEAR('Rent Roll'!$D39),MONTH(DC$3)=MONTH('Rent Roll'!$D39)),DAY('Rent Roll'!$D39)/DC$4,DC65))</f>
        <v>0</v>
      </c>
      <c r="DD109" s="567">
        <f>IF(AND(YEAR(DD$3)=YEAR('Rent Roll'!$C39),MONTH(DD$3)=MONTH('Rent Roll'!$C39)),(DD$4-DAY('Rent Roll'!$C39)+1)/DD$4,IF(AND(YEAR(DD$3)=YEAR('Rent Roll'!$D39),MONTH(DD$3)=MONTH('Rent Roll'!$D39)),DAY('Rent Roll'!$D39)/DD$4,DD65))</f>
        <v>0</v>
      </c>
      <c r="DE109" s="567">
        <f>IF(AND(YEAR(DE$3)=YEAR('Rent Roll'!$C39),MONTH(DE$3)=MONTH('Rent Roll'!$C39)),(DE$4-DAY('Rent Roll'!$C39)+1)/DE$4,IF(AND(YEAR(DE$3)=YEAR('Rent Roll'!$D39),MONTH(DE$3)=MONTH('Rent Roll'!$D39)),DAY('Rent Roll'!$D39)/DE$4,DE65))</f>
        <v>0</v>
      </c>
      <c r="DF109" s="567">
        <f>IF(AND(YEAR(DF$3)=YEAR('Rent Roll'!$C39),MONTH(DF$3)=MONTH('Rent Roll'!$C39)),(DF$4-DAY('Rent Roll'!$C39)+1)/DF$4,IF(AND(YEAR(DF$3)=YEAR('Rent Roll'!$D39),MONTH(DF$3)=MONTH('Rent Roll'!$D39)),DAY('Rent Roll'!$D39)/DF$4,DF65))</f>
        <v>0</v>
      </c>
      <c r="DG109" s="567">
        <f>IF(AND(YEAR(DG$3)=YEAR('Rent Roll'!$C39),MONTH(DG$3)=MONTH('Rent Roll'!$C39)),(DG$4-DAY('Rent Roll'!$C39)+1)/DG$4,IF(AND(YEAR(DG$3)=YEAR('Rent Roll'!$D39),MONTH(DG$3)=MONTH('Rent Roll'!$D39)),DAY('Rent Roll'!$D39)/DG$4,DG65))</f>
        <v>0</v>
      </c>
      <c r="DH109" s="567">
        <f>IF(AND(YEAR(DH$3)=YEAR('Rent Roll'!$C39),MONTH(DH$3)=MONTH('Rent Roll'!$C39)),(DH$4-DAY('Rent Roll'!$C39)+1)/DH$4,IF(AND(YEAR(DH$3)=YEAR('Rent Roll'!$D39),MONTH(DH$3)=MONTH('Rent Roll'!$D39)),DAY('Rent Roll'!$D39)/DH$4,DH65))</f>
        <v>0</v>
      </c>
      <c r="DI109" s="567">
        <f>IF(AND(YEAR(DI$3)=YEAR('Rent Roll'!$C39),MONTH(DI$3)=MONTH('Rent Roll'!$C39)),(DI$4-DAY('Rent Roll'!$C39)+1)/DI$4,IF(AND(YEAR(DI$3)=YEAR('Rent Roll'!$D39),MONTH(DI$3)=MONTH('Rent Roll'!$D39)),DAY('Rent Roll'!$D39)/DI$4,DI65))</f>
        <v>0</v>
      </c>
      <c r="DJ109" s="767">
        <f>IF(AND(YEAR(DJ$3)=YEAR('Rent Roll'!$C39),MONTH(DJ$3)=MONTH('Rent Roll'!$C39)),(DJ$4-DAY('Rent Roll'!$C39)+1)/DJ$4,IF(AND(YEAR(DJ$3)=YEAR('Rent Roll'!$D39),MONTH(DJ$3)=MONTH('Rent Roll'!$D39)),DAY('Rent Roll'!$D39)/DJ$4,DJ65))</f>
        <v>0</v>
      </c>
      <c r="DK109" s="768">
        <f>IF(AND(YEAR(DK$3)=YEAR('Rent Roll'!$C39),MONTH(DK$3)=MONTH('Rent Roll'!$C39)),(DK$4-DAY('Rent Roll'!$C39)+1)/DK$4,IF(AND(YEAR(DK$3)=YEAR('Rent Roll'!$D39),MONTH(DK$3)=MONTH('Rent Roll'!$D39)),DAY('Rent Roll'!$D39)/DK$4,DK65))</f>
        <v>0</v>
      </c>
      <c r="DL109" s="567">
        <f>IF(AND(YEAR(DL$3)=YEAR('Rent Roll'!$C39),MONTH(DL$3)=MONTH('Rent Roll'!$C39)),(DL$4-DAY('Rent Roll'!$C39)+1)/DL$4,IF(AND(YEAR(DL$3)=YEAR('Rent Roll'!$D39),MONTH(DL$3)=MONTH('Rent Roll'!$D39)),DAY('Rent Roll'!$D39)/DL$4,DL65))</f>
        <v>0</v>
      </c>
      <c r="DM109" s="567">
        <f>IF(AND(YEAR(DM$3)=YEAR('Rent Roll'!$C39),MONTH(DM$3)=MONTH('Rent Roll'!$C39)),(DM$4-DAY('Rent Roll'!$C39)+1)/DM$4,IF(AND(YEAR(DM$3)=YEAR('Rent Roll'!$D39),MONTH(DM$3)=MONTH('Rent Roll'!$D39)),DAY('Rent Roll'!$D39)/DM$4,DM65))</f>
        <v>0</v>
      </c>
      <c r="DN109" s="567">
        <f>IF(AND(YEAR(DN$3)=YEAR('Rent Roll'!$C39),MONTH(DN$3)=MONTH('Rent Roll'!$C39)),(DN$4-DAY('Rent Roll'!$C39)+1)/DN$4,IF(AND(YEAR(DN$3)=YEAR('Rent Roll'!$D39),MONTH(DN$3)=MONTH('Rent Roll'!$D39)),DAY('Rent Roll'!$D39)/DN$4,DN65))</f>
        <v>0</v>
      </c>
      <c r="DO109" s="567">
        <f>IF(AND(YEAR(DO$3)=YEAR('Rent Roll'!$C39),MONTH(DO$3)=MONTH('Rent Roll'!$C39)),(DO$4-DAY('Rent Roll'!$C39)+1)/DO$4,IF(AND(YEAR(DO$3)=YEAR('Rent Roll'!$D39),MONTH(DO$3)=MONTH('Rent Roll'!$D39)),DAY('Rent Roll'!$D39)/DO$4,DO65))</f>
        <v>0</v>
      </c>
      <c r="DP109" s="567">
        <f>IF(AND(YEAR(DP$3)=YEAR('Rent Roll'!$C39),MONTH(DP$3)=MONTH('Rent Roll'!$C39)),(DP$4-DAY('Rent Roll'!$C39)+1)/DP$4,IF(AND(YEAR(DP$3)=YEAR('Rent Roll'!$D39),MONTH(DP$3)=MONTH('Rent Roll'!$D39)),DAY('Rent Roll'!$D39)/DP$4,DP65))</f>
        <v>0</v>
      </c>
      <c r="DQ109" s="567">
        <f>IF(AND(YEAR(DQ$3)=YEAR('Rent Roll'!$C39),MONTH(DQ$3)=MONTH('Rent Roll'!$C39)),(DQ$4-DAY('Rent Roll'!$C39)+1)/DQ$4,IF(AND(YEAR(DQ$3)=YEAR('Rent Roll'!$D39),MONTH(DQ$3)=MONTH('Rent Roll'!$D39)),DAY('Rent Roll'!$D39)/DQ$4,DQ65))</f>
        <v>0</v>
      </c>
      <c r="DR109" s="567">
        <f>IF(AND(YEAR(DR$3)=YEAR('Rent Roll'!$C39),MONTH(DR$3)=MONTH('Rent Roll'!$C39)),(DR$4-DAY('Rent Roll'!$C39)+1)/DR$4,IF(AND(YEAR(DR$3)=YEAR('Rent Roll'!$D39),MONTH(DR$3)=MONTH('Rent Roll'!$D39)),DAY('Rent Roll'!$D39)/DR$4,DR65))</f>
        <v>0</v>
      </c>
      <c r="DS109" s="567">
        <f>IF(AND(YEAR(DS$3)=YEAR('Rent Roll'!$C39),MONTH(DS$3)=MONTH('Rent Roll'!$C39)),(DS$4-DAY('Rent Roll'!$C39)+1)/DS$4,IF(AND(YEAR(DS$3)=YEAR('Rent Roll'!$D39),MONTH(DS$3)=MONTH('Rent Roll'!$D39)),DAY('Rent Roll'!$D39)/DS$4,DS65))</f>
        <v>0</v>
      </c>
      <c r="DT109" s="567">
        <f>IF(AND(YEAR(DT$3)=YEAR('Rent Roll'!$C39),MONTH(DT$3)=MONTH('Rent Roll'!$C39)),(DT$4-DAY('Rent Roll'!$C39)+1)/DT$4,IF(AND(YEAR(DT$3)=YEAR('Rent Roll'!$D39),MONTH(DT$3)=MONTH('Rent Roll'!$D39)),DAY('Rent Roll'!$D39)/DT$4,DT65))</f>
        <v>0</v>
      </c>
      <c r="DU109" s="567">
        <f>IF(AND(YEAR(DU$3)=YEAR('Rent Roll'!$C39),MONTH(DU$3)=MONTH('Rent Roll'!$C39)),(DU$4-DAY('Rent Roll'!$C39)+1)/DU$4,IF(AND(YEAR(DU$3)=YEAR('Rent Roll'!$D39),MONTH(DU$3)=MONTH('Rent Roll'!$D39)),DAY('Rent Roll'!$D39)/DU$4,DU65))</f>
        <v>0</v>
      </c>
      <c r="DV109" s="567">
        <f>IF(AND(YEAR(DV$3)=YEAR('Rent Roll'!$C39),MONTH(DV$3)=MONTH('Rent Roll'!$C39)),(DV$4-DAY('Rent Roll'!$C39)+1)/DV$4,IF(AND(YEAR(DV$3)=YEAR('Rent Roll'!$D39),MONTH(DV$3)=MONTH('Rent Roll'!$D39)),DAY('Rent Roll'!$D39)/DV$4,DV65))</f>
        <v>0</v>
      </c>
    </row>
    <row r="110" spans="1:126" s="563" customFormat="1" ht="12" customHeight="1" outlineLevel="1" x14ac:dyDescent="0.4">
      <c r="A110" s="730"/>
      <c r="B110" s="564">
        <f>'Rent Roll'!$B40</f>
        <v>0</v>
      </c>
      <c r="C110" s="565"/>
      <c r="D110" s="565"/>
      <c r="E110" s="566"/>
      <c r="F110" s="778">
        <f>IF(AND(YEAR(F$3)=YEAR('Rent Roll'!$C40),MONTH(F$3)=MONTH('Rent Roll'!$C40)),(F$4-DAY('Rent Roll'!$C40)+1)/F$4,IF(AND(YEAR(F$3)=YEAR('Rent Roll'!$D40),MONTH(F$3)=MONTH('Rent Roll'!$D40)),DAY('Rent Roll'!$D40)/F$4,F66))</f>
        <v>0</v>
      </c>
      <c r="G110" s="768">
        <f>IF(AND(YEAR(G$3)=YEAR('Rent Roll'!$C40),MONTH(G$3)=MONTH('Rent Roll'!$C40)),(G$4-DAY('Rent Roll'!$C40)+1)/G$4,IF(AND(YEAR(G$3)=YEAR('Rent Roll'!$D40),MONTH(G$3)=MONTH('Rent Roll'!$D40)),DAY('Rent Roll'!$D40)/G$4,G66))</f>
        <v>0</v>
      </c>
      <c r="H110" s="567">
        <f>IF(AND(YEAR(H$3)=YEAR('Rent Roll'!$C40),MONTH(H$3)=MONTH('Rent Roll'!$C40)),(H$4-DAY('Rent Roll'!$C40)+1)/H$4,IF(AND(YEAR(H$3)=YEAR('Rent Roll'!$D40),MONTH(H$3)=MONTH('Rent Roll'!$D40)),DAY('Rent Roll'!$D40)/H$4,H66))</f>
        <v>0</v>
      </c>
      <c r="I110" s="567">
        <f>IF(AND(YEAR(I$3)=YEAR('Rent Roll'!$C40),MONTH(I$3)=MONTH('Rent Roll'!$C40)),(I$4-DAY('Rent Roll'!$C40)+1)/I$4,IF(AND(YEAR(I$3)=YEAR('Rent Roll'!$D40),MONTH(I$3)=MONTH('Rent Roll'!$D40)),DAY('Rent Roll'!$D40)/I$4,I66))</f>
        <v>0</v>
      </c>
      <c r="J110" s="567">
        <f>IF(AND(YEAR(J$3)=YEAR('Rent Roll'!$C40),MONTH(J$3)=MONTH('Rent Roll'!$C40)),(J$4-DAY('Rent Roll'!$C40)+1)/J$4,IF(AND(YEAR(J$3)=YEAR('Rent Roll'!$D40),MONTH(J$3)=MONTH('Rent Roll'!$D40)),DAY('Rent Roll'!$D40)/J$4,J66))</f>
        <v>0</v>
      </c>
      <c r="K110" s="567">
        <f>IF(AND(YEAR(K$3)=YEAR('Rent Roll'!$C40),MONTH(K$3)=MONTH('Rent Roll'!$C40)),(K$4-DAY('Rent Roll'!$C40)+1)/K$4,IF(AND(YEAR(K$3)=YEAR('Rent Roll'!$D40),MONTH(K$3)=MONTH('Rent Roll'!$D40)),DAY('Rent Roll'!$D40)/K$4,K66))</f>
        <v>0</v>
      </c>
      <c r="L110" s="567">
        <f>IF(AND(YEAR(L$3)=YEAR('Rent Roll'!$C40),MONTH(L$3)=MONTH('Rent Roll'!$C40)),(L$4-DAY('Rent Roll'!$C40)+1)/L$4,IF(AND(YEAR(L$3)=YEAR('Rent Roll'!$D40),MONTH(L$3)=MONTH('Rent Roll'!$D40)),DAY('Rent Roll'!$D40)/L$4,L66))</f>
        <v>0</v>
      </c>
      <c r="M110" s="567">
        <f>IF(AND(YEAR(M$3)=YEAR('Rent Roll'!$C40),MONTH(M$3)=MONTH('Rent Roll'!$C40)),(M$4-DAY('Rent Roll'!$C40)+1)/M$4,IF(AND(YEAR(M$3)=YEAR('Rent Roll'!$D40),MONTH(M$3)=MONTH('Rent Roll'!$D40)),DAY('Rent Roll'!$D40)/M$4,M66))</f>
        <v>0</v>
      </c>
      <c r="N110" s="567">
        <f>IF(AND(YEAR(N$3)=YEAR('Rent Roll'!$C40),MONTH(N$3)=MONTH('Rent Roll'!$C40)),(N$4-DAY('Rent Roll'!$C40)+1)/N$4,IF(AND(YEAR(N$3)=YEAR('Rent Roll'!$D40),MONTH(N$3)=MONTH('Rent Roll'!$D40)),DAY('Rent Roll'!$D40)/N$4,N66))</f>
        <v>0</v>
      </c>
      <c r="O110" s="567">
        <f>IF(AND(YEAR(O$3)=YEAR('Rent Roll'!$C40),MONTH(O$3)=MONTH('Rent Roll'!$C40)),(O$4-DAY('Rent Roll'!$C40)+1)/O$4,IF(AND(YEAR(O$3)=YEAR('Rent Roll'!$D40),MONTH(O$3)=MONTH('Rent Roll'!$D40)),DAY('Rent Roll'!$D40)/O$4,O66))</f>
        <v>0</v>
      </c>
      <c r="P110" s="567">
        <f>IF(AND(YEAR(P$3)=YEAR('Rent Roll'!$C40),MONTH(P$3)=MONTH('Rent Roll'!$C40)),(P$4-DAY('Rent Roll'!$C40)+1)/P$4,IF(AND(YEAR(P$3)=YEAR('Rent Roll'!$D40),MONTH(P$3)=MONTH('Rent Roll'!$D40)),DAY('Rent Roll'!$D40)/P$4,P66))</f>
        <v>0</v>
      </c>
      <c r="Q110" s="567">
        <f>IF(AND(YEAR(Q$3)=YEAR('Rent Roll'!$C40),MONTH(Q$3)=MONTH('Rent Roll'!$C40)),(Q$4-DAY('Rent Roll'!$C40)+1)/Q$4,IF(AND(YEAR(Q$3)=YEAR('Rent Roll'!$D40),MONTH(Q$3)=MONTH('Rent Roll'!$D40)),DAY('Rent Roll'!$D40)/Q$4,Q66))</f>
        <v>0</v>
      </c>
      <c r="R110" s="767">
        <f>IF(AND(YEAR(R$3)=YEAR('Rent Roll'!$C40),MONTH(R$3)=MONTH('Rent Roll'!$C40)),(R$4-DAY('Rent Roll'!$C40)+1)/R$4,IF(AND(YEAR(R$3)=YEAR('Rent Roll'!$D40),MONTH(R$3)=MONTH('Rent Roll'!$D40)),DAY('Rent Roll'!$D40)/R$4,R66))</f>
        <v>0</v>
      </c>
      <c r="S110" s="768">
        <f>IF(AND(YEAR(S$3)=YEAR('Rent Roll'!$C40),MONTH(S$3)=MONTH('Rent Roll'!$C40)),(S$4-DAY('Rent Roll'!$C40)+1)/S$4,IF(AND(YEAR(S$3)=YEAR('Rent Roll'!$D40),MONTH(S$3)=MONTH('Rent Roll'!$D40)),DAY('Rent Roll'!$D40)/S$4,S66))</f>
        <v>0</v>
      </c>
      <c r="T110" s="567">
        <f>IF(AND(YEAR(T$3)=YEAR('Rent Roll'!$C40),MONTH(T$3)=MONTH('Rent Roll'!$C40)),(T$4-DAY('Rent Roll'!$C40)+1)/T$4,IF(AND(YEAR(T$3)=YEAR('Rent Roll'!$D40),MONTH(T$3)=MONTH('Rent Roll'!$D40)),DAY('Rent Roll'!$D40)/T$4,T66))</f>
        <v>0</v>
      </c>
      <c r="U110" s="567">
        <f>IF(AND(YEAR(U$3)=YEAR('Rent Roll'!$C40),MONTH(U$3)=MONTH('Rent Roll'!$C40)),(U$4-DAY('Rent Roll'!$C40)+1)/U$4,IF(AND(YEAR(U$3)=YEAR('Rent Roll'!$D40),MONTH(U$3)=MONTH('Rent Roll'!$D40)),DAY('Rent Roll'!$D40)/U$4,U66))</f>
        <v>0</v>
      </c>
      <c r="V110" s="567">
        <f>IF(AND(YEAR(V$3)=YEAR('Rent Roll'!$C40),MONTH(V$3)=MONTH('Rent Roll'!$C40)),(V$4-DAY('Rent Roll'!$C40)+1)/V$4,IF(AND(YEAR(V$3)=YEAR('Rent Roll'!$D40),MONTH(V$3)=MONTH('Rent Roll'!$D40)),DAY('Rent Roll'!$D40)/V$4,V66))</f>
        <v>0</v>
      </c>
      <c r="W110" s="567">
        <f>IF(AND(YEAR(W$3)=YEAR('Rent Roll'!$C40),MONTH(W$3)=MONTH('Rent Roll'!$C40)),(W$4-DAY('Rent Roll'!$C40)+1)/W$4,IF(AND(YEAR(W$3)=YEAR('Rent Roll'!$D40),MONTH(W$3)=MONTH('Rent Roll'!$D40)),DAY('Rent Roll'!$D40)/W$4,W66))</f>
        <v>0</v>
      </c>
      <c r="X110" s="567">
        <f>IF(AND(YEAR(X$3)=YEAR('Rent Roll'!$C40),MONTH(X$3)=MONTH('Rent Roll'!$C40)),(X$4-DAY('Rent Roll'!$C40)+1)/X$4,IF(AND(YEAR(X$3)=YEAR('Rent Roll'!$D40),MONTH(X$3)=MONTH('Rent Roll'!$D40)),DAY('Rent Roll'!$D40)/X$4,X66))</f>
        <v>0</v>
      </c>
      <c r="Y110" s="567">
        <f>IF(AND(YEAR(Y$3)=YEAR('Rent Roll'!$C40),MONTH(Y$3)=MONTH('Rent Roll'!$C40)),(Y$4-DAY('Rent Roll'!$C40)+1)/Y$4,IF(AND(YEAR(Y$3)=YEAR('Rent Roll'!$D40),MONTH(Y$3)=MONTH('Rent Roll'!$D40)),DAY('Rent Roll'!$D40)/Y$4,Y66))</f>
        <v>0</v>
      </c>
      <c r="Z110" s="567">
        <f>IF(AND(YEAR(Z$3)=YEAR('Rent Roll'!$C40),MONTH(Z$3)=MONTH('Rent Roll'!$C40)),(Z$4-DAY('Rent Roll'!$C40)+1)/Z$4,IF(AND(YEAR(Z$3)=YEAR('Rent Roll'!$D40),MONTH(Z$3)=MONTH('Rent Roll'!$D40)),DAY('Rent Roll'!$D40)/Z$4,Z66))</f>
        <v>0</v>
      </c>
      <c r="AA110" s="567">
        <f>IF(AND(YEAR(AA$3)=YEAR('Rent Roll'!$C40),MONTH(AA$3)=MONTH('Rent Roll'!$C40)),(AA$4-DAY('Rent Roll'!$C40)+1)/AA$4,IF(AND(YEAR(AA$3)=YEAR('Rent Roll'!$D40),MONTH(AA$3)=MONTH('Rent Roll'!$D40)),DAY('Rent Roll'!$D40)/AA$4,AA66))</f>
        <v>0</v>
      </c>
      <c r="AB110" s="567">
        <f>IF(AND(YEAR(AB$3)=YEAR('Rent Roll'!$C40),MONTH(AB$3)=MONTH('Rent Roll'!$C40)),(AB$4-DAY('Rent Roll'!$C40)+1)/AB$4,IF(AND(YEAR(AB$3)=YEAR('Rent Roll'!$D40),MONTH(AB$3)=MONTH('Rent Roll'!$D40)),DAY('Rent Roll'!$D40)/AB$4,AB66))</f>
        <v>0</v>
      </c>
      <c r="AC110" s="567">
        <f>IF(AND(YEAR(AC$3)=YEAR('Rent Roll'!$C40),MONTH(AC$3)=MONTH('Rent Roll'!$C40)),(AC$4-DAY('Rent Roll'!$C40)+1)/AC$4,IF(AND(YEAR(AC$3)=YEAR('Rent Roll'!$D40),MONTH(AC$3)=MONTH('Rent Roll'!$D40)),DAY('Rent Roll'!$D40)/AC$4,AC66))</f>
        <v>0</v>
      </c>
      <c r="AD110" s="767">
        <f>IF(AND(YEAR(AD$3)=YEAR('Rent Roll'!$C40),MONTH(AD$3)=MONTH('Rent Roll'!$C40)),(AD$4-DAY('Rent Roll'!$C40)+1)/AD$4,IF(AND(YEAR(AD$3)=YEAR('Rent Roll'!$D40),MONTH(AD$3)=MONTH('Rent Roll'!$D40)),DAY('Rent Roll'!$D40)/AD$4,AD66))</f>
        <v>0</v>
      </c>
      <c r="AE110" s="768">
        <f>IF(AND(YEAR(AE$3)=YEAR('Rent Roll'!$C40),MONTH(AE$3)=MONTH('Rent Roll'!$C40)),(AE$4-DAY('Rent Roll'!$C40)+1)/AE$4,IF(AND(YEAR(AE$3)=YEAR('Rent Roll'!$D40),MONTH(AE$3)=MONTH('Rent Roll'!$D40)),DAY('Rent Roll'!$D40)/AE$4,AE66))</f>
        <v>0</v>
      </c>
      <c r="AF110" s="567">
        <f>IF(AND(YEAR(AF$3)=YEAR('Rent Roll'!$C40),MONTH(AF$3)=MONTH('Rent Roll'!$C40)),(AF$4-DAY('Rent Roll'!$C40)+1)/AF$4,IF(AND(YEAR(AF$3)=YEAR('Rent Roll'!$D40),MONTH(AF$3)=MONTH('Rent Roll'!$D40)),DAY('Rent Roll'!$D40)/AF$4,AF66))</f>
        <v>0</v>
      </c>
      <c r="AG110" s="567">
        <f>IF(AND(YEAR(AG$3)=YEAR('Rent Roll'!$C40),MONTH(AG$3)=MONTH('Rent Roll'!$C40)),(AG$4-DAY('Rent Roll'!$C40)+1)/AG$4,IF(AND(YEAR(AG$3)=YEAR('Rent Roll'!$D40),MONTH(AG$3)=MONTH('Rent Roll'!$D40)),DAY('Rent Roll'!$D40)/AG$4,AG66))</f>
        <v>0</v>
      </c>
      <c r="AH110" s="567">
        <f>IF(AND(YEAR(AH$3)=YEAR('Rent Roll'!$C40),MONTH(AH$3)=MONTH('Rent Roll'!$C40)),(AH$4-DAY('Rent Roll'!$C40)+1)/AH$4,IF(AND(YEAR(AH$3)=YEAR('Rent Roll'!$D40),MONTH(AH$3)=MONTH('Rent Roll'!$D40)),DAY('Rent Roll'!$D40)/AH$4,AH66))</f>
        <v>0</v>
      </c>
      <c r="AI110" s="567">
        <f>IF(AND(YEAR(AI$3)=YEAR('Rent Roll'!$C40),MONTH(AI$3)=MONTH('Rent Roll'!$C40)),(AI$4-DAY('Rent Roll'!$C40)+1)/AI$4,IF(AND(YEAR(AI$3)=YEAR('Rent Roll'!$D40),MONTH(AI$3)=MONTH('Rent Roll'!$D40)),DAY('Rent Roll'!$D40)/AI$4,AI66))</f>
        <v>0</v>
      </c>
      <c r="AJ110" s="567">
        <f>IF(AND(YEAR(AJ$3)=YEAR('Rent Roll'!$C40),MONTH(AJ$3)=MONTH('Rent Roll'!$C40)),(AJ$4-DAY('Rent Roll'!$C40)+1)/AJ$4,IF(AND(YEAR(AJ$3)=YEAR('Rent Roll'!$D40),MONTH(AJ$3)=MONTH('Rent Roll'!$D40)),DAY('Rent Roll'!$D40)/AJ$4,AJ66))</f>
        <v>0</v>
      </c>
      <c r="AK110" s="567">
        <f>IF(AND(YEAR(AK$3)=YEAR('Rent Roll'!$C40),MONTH(AK$3)=MONTH('Rent Roll'!$C40)),(AK$4-DAY('Rent Roll'!$C40)+1)/AK$4,IF(AND(YEAR(AK$3)=YEAR('Rent Roll'!$D40),MONTH(AK$3)=MONTH('Rent Roll'!$D40)),DAY('Rent Roll'!$D40)/AK$4,AK66))</f>
        <v>0</v>
      </c>
      <c r="AL110" s="567">
        <f>IF(AND(YEAR(AL$3)=YEAR('Rent Roll'!$C40),MONTH(AL$3)=MONTH('Rent Roll'!$C40)),(AL$4-DAY('Rent Roll'!$C40)+1)/AL$4,IF(AND(YEAR(AL$3)=YEAR('Rent Roll'!$D40),MONTH(AL$3)=MONTH('Rent Roll'!$D40)),DAY('Rent Roll'!$D40)/AL$4,AL66))</f>
        <v>0</v>
      </c>
      <c r="AM110" s="567">
        <f>IF(AND(YEAR(AM$3)=YEAR('Rent Roll'!$C40),MONTH(AM$3)=MONTH('Rent Roll'!$C40)),(AM$4-DAY('Rent Roll'!$C40)+1)/AM$4,IF(AND(YEAR(AM$3)=YEAR('Rent Roll'!$D40),MONTH(AM$3)=MONTH('Rent Roll'!$D40)),DAY('Rent Roll'!$D40)/AM$4,AM66))</f>
        <v>0</v>
      </c>
      <c r="AN110" s="567">
        <f>IF(AND(YEAR(AN$3)=YEAR('Rent Roll'!$C40),MONTH(AN$3)=MONTH('Rent Roll'!$C40)),(AN$4-DAY('Rent Roll'!$C40)+1)/AN$4,IF(AND(YEAR(AN$3)=YEAR('Rent Roll'!$D40),MONTH(AN$3)=MONTH('Rent Roll'!$D40)),DAY('Rent Roll'!$D40)/AN$4,AN66))</f>
        <v>0</v>
      </c>
      <c r="AO110" s="567">
        <f>IF(AND(YEAR(AO$3)=YEAR('Rent Roll'!$C40),MONTH(AO$3)=MONTH('Rent Roll'!$C40)),(AO$4-DAY('Rent Roll'!$C40)+1)/AO$4,IF(AND(YEAR(AO$3)=YEAR('Rent Roll'!$D40),MONTH(AO$3)=MONTH('Rent Roll'!$D40)),DAY('Rent Roll'!$D40)/AO$4,AO66))</f>
        <v>0</v>
      </c>
      <c r="AP110" s="767">
        <f>IF(AND(YEAR(AP$3)=YEAR('Rent Roll'!$C40),MONTH(AP$3)=MONTH('Rent Roll'!$C40)),(AP$4-DAY('Rent Roll'!$C40)+1)/AP$4,IF(AND(YEAR(AP$3)=YEAR('Rent Roll'!$D40),MONTH(AP$3)=MONTH('Rent Roll'!$D40)),DAY('Rent Roll'!$D40)/AP$4,AP66))</f>
        <v>0</v>
      </c>
      <c r="AQ110" s="768">
        <f>IF(AND(YEAR(AQ$3)=YEAR('Rent Roll'!$C40),MONTH(AQ$3)=MONTH('Rent Roll'!$C40)),(AQ$4-DAY('Rent Roll'!$C40)+1)/AQ$4,IF(AND(YEAR(AQ$3)=YEAR('Rent Roll'!$D40),MONTH(AQ$3)=MONTH('Rent Roll'!$D40)),DAY('Rent Roll'!$D40)/AQ$4,AQ66))</f>
        <v>0</v>
      </c>
      <c r="AR110" s="567">
        <f>IF(AND(YEAR(AR$3)=YEAR('Rent Roll'!$C40),MONTH(AR$3)=MONTH('Rent Roll'!$C40)),(AR$4-DAY('Rent Roll'!$C40)+1)/AR$4,IF(AND(YEAR(AR$3)=YEAR('Rent Roll'!$D40),MONTH(AR$3)=MONTH('Rent Roll'!$D40)),DAY('Rent Roll'!$D40)/AR$4,AR66))</f>
        <v>0</v>
      </c>
      <c r="AS110" s="567">
        <f>IF(AND(YEAR(AS$3)=YEAR('Rent Roll'!$C40),MONTH(AS$3)=MONTH('Rent Roll'!$C40)),(AS$4-DAY('Rent Roll'!$C40)+1)/AS$4,IF(AND(YEAR(AS$3)=YEAR('Rent Roll'!$D40),MONTH(AS$3)=MONTH('Rent Roll'!$D40)),DAY('Rent Roll'!$D40)/AS$4,AS66))</f>
        <v>0</v>
      </c>
      <c r="AT110" s="567">
        <f>IF(AND(YEAR(AT$3)=YEAR('Rent Roll'!$C40),MONTH(AT$3)=MONTH('Rent Roll'!$C40)),(AT$4-DAY('Rent Roll'!$C40)+1)/AT$4,IF(AND(YEAR(AT$3)=YEAR('Rent Roll'!$D40),MONTH(AT$3)=MONTH('Rent Roll'!$D40)),DAY('Rent Roll'!$D40)/AT$4,AT66))</f>
        <v>0</v>
      </c>
      <c r="AU110" s="567">
        <f>IF(AND(YEAR(AU$3)=YEAR('Rent Roll'!$C40),MONTH(AU$3)=MONTH('Rent Roll'!$C40)),(AU$4-DAY('Rent Roll'!$C40)+1)/AU$4,IF(AND(YEAR(AU$3)=YEAR('Rent Roll'!$D40),MONTH(AU$3)=MONTH('Rent Roll'!$D40)),DAY('Rent Roll'!$D40)/AU$4,AU66))</f>
        <v>0</v>
      </c>
      <c r="AV110" s="567">
        <f>IF(AND(YEAR(AV$3)=YEAR('Rent Roll'!$C40),MONTH(AV$3)=MONTH('Rent Roll'!$C40)),(AV$4-DAY('Rent Roll'!$C40)+1)/AV$4,IF(AND(YEAR(AV$3)=YEAR('Rent Roll'!$D40),MONTH(AV$3)=MONTH('Rent Roll'!$D40)),DAY('Rent Roll'!$D40)/AV$4,AV66))</f>
        <v>0</v>
      </c>
      <c r="AW110" s="567">
        <f>IF(AND(YEAR(AW$3)=YEAR('Rent Roll'!$C40),MONTH(AW$3)=MONTH('Rent Roll'!$C40)),(AW$4-DAY('Rent Roll'!$C40)+1)/AW$4,IF(AND(YEAR(AW$3)=YEAR('Rent Roll'!$D40),MONTH(AW$3)=MONTH('Rent Roll'!$D40)),DAY('Rent Roll'!$D40)/AW$4,AW66))</f>
        <v>0</v>
      </c>
      <c r="AX110" s="567">
        <f>IF(AND(YEAR(AX$3)=YEAR('Rent Roll'!$C40),MONTH(AX$3)=MONTH('Rent Roll'!$C40)),(AX$4-DAY('Rent Roll'!$C40)+1)/AX$4,IF(AND(YEAR(AX$3)=YEAR('Rent Roll'!$D40),MONTH(AX$3)=MONTH('Rent Roll'!$D40)),DAY('Rent Roll'!$D40)/AX$4,AX66))</f>
        <v>0</v>
      </c>
      <c r="AY110" s="567">
        <f>IF(AND(YEAR(AY$3)=YEAR('Rent Roll'!$C40),MONTH(AY$3)=MONTH('Rent Roll'!$C40)),(AY$4-DAY('Rent Roll'!$C40)+1)/AY$4,IF(AND(YEAR(AY$3)=YEAR('Rent Roll'!$D40),MONTH(AY$3)=MONTH('Rent Roll'!$D40)),DAY('Rent Roll'!$D40)/AY$4,AY66))</f>
        <v>0</v>
      </c>
      <c r="AZ110" s="567">
        <f>IF(AND(YEAR(AZ$3)=YEAR('Rent Roll'!$C40),MONTH(AZ$3)=MONTH('Rent Roll'!$C40)),(AZ$4-DAY('Rent Roll'!$C40)+1)/AZ$4,IF(AND(YEAR(AZ$3)=YEAR('Rent Roll'!$D40),MONTH(AZ$3)=MONTH('Rent Roll'!$D40)),DAY('Rent Roll'!$D40)/AZ$4,AZ66))</f>
        <v>0</v>
      </c>
      <c r="BA110" s="567">
        <f>IF(AND(YEAR(BA$3)=YEAR('Rent Roll'!$C40),MONTH(BA$3)=MONTH('Rent Roll'!$C40)),(BA$4-DAY('Rent Roll'!$C40)+1)/BA$4,IF(AND(YEAR(BA$3)=YEAR('Rent Roll'!$D40),MONTH(BA$3)=MONTH('Rent Roll'!$D40)),DAY('Rent Roll'!$D40)/BA$4,BA66))</f>
        <v>0</v>
      </c>
      <c r="BB110" s="767">
        <f>IF(AND(YEAR(BB$3)=YEAR('Rent Roll'!$C40),MONTH(BB$3)=MONTH('Rent Roll'!$C40)),(BB$4-DAY('Rent Roll'!$C40)+1)/BB$4,IF(AND(YEAR(BB$3)=YEAR('Rent Roll'!$D40),MONTH(BB$3)=MONTH('Rent Roll'!$D40)),DAY('Rent Roll'!$D40)/BB$4,BB66))</f>
        <v>0</v>
      </c>
      <c r="BC110" s="768">
        <f>IF(AND(YEAR(BC$3)=YEAR('Rent Roll'!$C40),MONTH(BC$3)=MONTH('Rent Roll'!$C40)),(BC$4-DAY('Rent Roll'!$C40)+1)/BC$4,IF(AND(YEAR(BC$3)=YEAR('Rent Roll'!$D40),MONTH(BC$3)=MONTH('Rent Roll'!$D40)),DAY('Rent Roll'!$D40)/BC$4,BC66))</f>
        <v>0</v>
      </c>
      <c r="BD110" s="567">
        <f>IF(AND(YEAR(BD$3)=YEAR('Rent Roll'!$C40),MONTH(BD$3)=MONTH('Rent Roll'!$C40)),(BD$4-DAY('Rent Roll'!$C40)+1)/BD$4,IF(AND(YEAR(BD$3)=YEAR('Rent Roll'!$D40),MONTH(BD$3)=MONTH('Rent Roll'!$D40)),DAY('Rent Roll'!$D40)/BD$4,BD66))</f>
        <v>0</v>
      </c>
      <c r="BE110" s="567">
        <f>IF(AND(YEAR(BE$3)=YEAR('Rent Roll'!$C40),MONTH(BE$3)=MONTH('Rent Roll'!$C40)),(BE$4-DAY('Rent Roll'!$C40)+1)/BE$4,IF(AND(YEAR(BE$3)=YEAR('Rent Roll'!$D40),MONTH(BE$3)=MONTH('Rent Roll'!$D40)),DAY('Rent Roll'!$D40)/BE$4,BE66))</f>
        <v>0</v>
      </c>
      <c r="BF110" s="567">
        <f>IF(AND(YEAR(BF$3)=YEAR('Rent Roll'!$C40),MONTH(BF$3)=MONTH('Rent Roll'!$C40)),(BF$4-DAY('Rent Roll'!$C40)+1)/BF$4,IF(AND(YEAR(BF$3)=YEAR('Rent Roll'!$D40),MONTH(BF$3)=MONTH('Rent Roll'!$D40)),DAY('Rent Roll'!$D40)/BF$4,BF66))</f>
        <v>0</v>
      </c>
      <c r="BG110" s="567">
        <f>IF(AND(YEAR(BG$3)=YEAR('Rent Roll'!$C40),MONTH(BG$3)=MONTH('Rent Roll'!$C40)),(BG$4-DAY('Rent Roll'!$C40)+1)/BG$4,IF(AND(YEAR(BG$3)=YEAR('Rent Roll'!$D40),MONTH(BG$3)=MONTH('Rent Roll'!$D40)),DAY('Rent Roll'!$D40)/BG$4,BG66))</f>
        <v>0</v>
      </c>
      <c r="BH110" s="567">
        <f>IF(AND(YEAR(BH$3)=YEAR('Rent Roll'!$C40),MONTH(BH$3)=MONTH('Rent Roll'!$C40)),(BH$4-DAY('Rent Roll'!$C40)+1)/BH$4,IF(AND(YEAR(BH$3)=YEAR('Rent Roll'!$D40),MONTH(BH$3)=MONTH('Rent Roll'!$D40)),DAY('Rent Roll'!$D40)/BH$4,BH66))</f>
        <v>0</v>
      </c>
      <c r="BI110" s="567">
        <f>IF(AND(YEAR(BI$3)=YEAR('Rent Roll'!$C40),MONTH(BI$3)=MONTH('Rent Roll'!$C40)),(BI$4-DAY('Rent Roll'!$C40)+1)/BI$4,IF(AND(YEAR(BI$3)=YEAR('Rent Roll'!$D40),MONTH(BI$3)=MONTH('Rent Roll'!$D40)),DAY('Rent Roll'!$D40)/BI$4,BI66))</f>
        <v>0</v>
      </c>
      <c r="BJ110" s="567">
        <f>IF(AND(YEAR(BJ$3)=YEAR('Rent Roll'!$C40),MONTH(BJ$3)=MONTH('Rent Roll'!$C40)),(BJ$4-DAY('Rent Roll'!$C40)+1)/BJ$4,IF(AND(YEAR(BJ$3)=YEAR('Rent Roll'!$D40),MONTH(BJ$3)=MONTH('Rent Roll'!$D40)),DAY('Rent Roll'!$D40)/BJ$4,BJ66))</f>
        <v>0</v>
      </c>
      <c r="BK110" s="567">
        <f>IF(AND(YEAR(BK$3)=YEAR('Rent Roll'!$C40),MONTH(BK$3)=MONTH('Rent Roll'!$C40)),(BK$4-DAY('Rent Roll'!$C40)+1)/BK$4,IF(AND(YEAR(BK$3)=YEAR('Rent Roll'!$D40),MONTH(BK$3)=MONTH('Rent Roll'!$D40)),DAY('Rent Roll'!$D40)/BK$4,BK66))</f>
        <v>0</v>
      </c>
      <c r="BL110" s="567">
        <f>IF(AND(YEAR(BL$3)=YEAR('Rent Roll'!$C40),MONTH(BL$3)=MONTH('Rent Roll'!$C40)),(BL$4-DAY('Rent Roll'!$C40)+1)/BL$4,IF(AND(YEAR(BL$3)=YEAR('Rent Roll'!$D40),MONTH(BL$3)=MONTH('Rent Roll'!$D40)),DAY('Rent Roll'!$D40)/BL$4,BL66))</f>
        <v>0</v>
      </c>
      <c r="BM110" s="567">
        <f>IF(AND(YEAR(BM$3)=YEAR('Rent Roll'!$C40),MONTH(BM$3)=MONTH('Rent Roll'!$C40)),(BM$4-DAY('Rent Roll'!$C40)+1)/BM$4,IF(AND(YEAR(BM$3)=YEAR('Rent Roll'!$D40),MONTH(BM$3)=MONTH('Rent Roll'!$D40)),DAY('Rent Roll'!$D40)/BM$4,BM66))</f>
        <v>0</v>
      </c>
      <c r="BN110" s="767">
        <f>IF(AND(YEAR(BN$3)=YEAR('Rent Roll'!$C40),MONTH(BN$3)=MONTH('Rent Roll'!$C40)),(BN$4-DAY('Rent Roll'!$C40)+1)/BN$4,IF(AND(YEAR(BN$3)=YEAR('Rent Roll'!$D40),MONTH(BN$3)=MONTH('Rent Roll'!$D40)),DAY('Rent Roll'!$D40)/BN$4,BN66))</f>
        <v>0</v>
      </c>
      <c r="BO110" s="768">
        <f>IF(AND(YEAR(BO$3)=YEAR('Rent Roll'!$C40),MONTH(BO$3)=MONTH('Rent Roll'!$C40)),(BO$4-DAY('Rent Roll'!$C40)+1)/BO$4,IF(AND(YEAR(BO$3)=YEAR('Rent Roll'!$D40),MONTH(BO$3)=MONTH('Rent Roll'!$D40)),DAY('Rent Roll'!$D40)/BO$4,BO66))</f>
        <v>0</v>
      </c>
      <c r="BP110" s="567">
        <f>IF(AND(YEAR(BP$3)=YEAR('Rent Roll'!$C40),MONTH(BP$3)=MONTH('Rent Roll'!$C40)),(BP$4-DAY('Rent Roll'!$C40)+1)/BP$4,IF(AND(YEAR(BP$3)=YEAR('Rent Roll'!$D40),MONTH(BP$3)=MONTH('Rent Roll'!$D40)),DAY('Rent Roll'!$D40)/BP$4,BP66))</f>
        <v>0</v>
      </c>
      <c r="BQ110" s="567">
        <f>IF(AND(YEAR(BQ$3)=YEAR('Rent Roll'!$C40),MONTH(BQ$3)=MONTH('Rent Roll'!$C40)),(BQ$4-DAY('Rent Roll'!$C40)+1)/BQ$4,IF(AND(YEAR(BQ$3)=YEAR('Rent Roll'!$D40),MONTH(BQ$3)=MONTH('Rent Roll'!$D40)),DAY('Rent Roll'!$D40)/BQ$4,BQ66))</f>
        <v>0</v>
      </c>
      <c r="BR110" s="567">
        <f>IF(AND(YEAR(BR$3)=YEAR('Rent Roll'!$C40),MONTH(BR$3)=MONTH('Rent Roll'!$C40)),(BR$4-DAY('Rent Roll'!$C40)+1)/BR$4,IF(AND(YEAR(BR$3)=YEAR('Rent Roll'!$D40),MONTH(BR$3)=MONTH('Rent Roll'!$D40)),DAY('Rent Roll'!$D40)/BR$4,BR66))</f>
        <v>0</v>
      </c>
      <c r="BS110" s="567">
        <f>IF(AND(YEAR(BS$3)=YEAR('Rent Roll'!$C40),MONTH(BS$3)=MONTH('Rent Roll'!$C40)),(BS$4-DAY('Rent Roll'!$C40)+1)/BS$4,IF(AND(YEAR(BS$3)=YEAR('Rent Roll'!$D40),MONTH(BS$3)=MONTH('Rent Roll'!$D40)),DAY('Rent Roll'!$D40)/BS$4,BS66))</f>
        <v>0</v>
      </c>
      <c r="BT110" s="567">
        <f>IF(AND(YEAR(BT$3)=YEAR('Rent Roll'!$C40),MONTH(BT$3)=MONTH('Rent Roll'!$C40)),(BT$4-DAY('Rent Roll'!$C40)+1)/BT$4,IF(AND(YEAR(BT$3)=YEAR('Rent Roll'!$D40),MONTH(BT$3)=MONTH('Rent Roll'!$D40)),DAY('Rent Roll'!$D40)/BT$4,BT66))</f>
        <v>0</v>
      </c>
      <c r="BU110" s="567">
        <f>IF(AND(YEAR(BU$3)=YEAR('Rent Roll'!$C40),MONTH(BU$3)=MONTH('Rent Roll'!$C40)),(BU$4-DAY('Rent Roll'!$C40)+1)/BU$4,IF(AND(YEAR(BU$3)=YEAR('Rent Roll'!$D40),MONTH(BU$3)=MONTH('Rent Roll'!$D40)),DAY('Rent Roll'!$D40)/BU$4,BU66))</f>
        <v>0</v>
      </c>
      <c r="BV110" s="567">
        <f>IF(AND(YEAR(BV$3)=YEAR('Rent Roll'!$C40),MONTH(BV$3)=MONTH('Rent Roll'!$C40)),(BV$4-DAY('Rent Roll'!$C40)+1)/BV$4,IF(AND(YEAR(BV$3)=YEAR('Rent Roll'!$D40),MONTH(BV$3)=MONTH('Rent Roll'!$D40)),DAY('Rent Roll'!$D40)/BV$4,BV66))</f>
        <v>0</v>
      </c>
      <c r="BW110" s="567">
        <f>IF(AND(YEAR(BW$3)=YEAR('Rent Roll'!$C40),MONTH(BW$3)=MONTH('Rent Roll'!$C40)),(BW$4-DAY('Rent Roll'!$C40)+1)/BW$4,IF(AND(YEAR(BW$3)=YEAR('Rent Roll'!$D40),MONTH(BW$3)=MONTH('Rent Roll'!$D40)),DAY('Rent Roll'!$D40)/BW$4,BW66))</f>
        <v>0</v>
      </c>
      <c r="BX110" s="567">
        <f>IF(AND(YEAR(BX$3)=YEAR('Rent Roll'!$C40),MONTH(BX$3)=MONTH('Rent Roll'!$C40)),(BX$4-DAY('Rent Roll'!$C40)+1)/BX$4,IF(AND(YEAR(BX$3)=YEAR('Rent Roll'!$D40),MONTH(BX$3)=MONTH('Rent Roll'!$D40)),DAY('Rent Roll'!$D40)/BX$4,BX66))</f>
        <v>0</v>
      </c>
      <c r="BY110" s="567">
        <f>IF(AND(YEAR(BY$3)=YEAR('Rent Roll'!$C40),MONTH(BY$3)=MONTH('Rent Roll'!$C40)),(BY$4-DAY('Rent Roll'!$C40)+1)/BY$4,IF(AND(YEAR(BY$3)=YEAR('Rent Roll'!$D40),MONTH(BY$3)=MONTH('Rent Roll'!$D40)),DAY('Rent Roll'!$D40)/BY$4,BY66))</f>
        <v>0</v>
      </c>
      <c r="BZ110" s="767">
        <f>IF(AND(YEAR(BZ$3)=YEAR('Rent Roll'!$C40),MONTH(BZ$3)=MONTH('Rent Roll'!$C40)),(BZ$4-DAY('Rent Roll'!$C40)+1)/BZ$4,IF(AND(YEAR(BZ$3)=YEAR('Rent Roll'!$D40),MONTH(BZ$3)=MONTH('Rent Roll'!$D40)),DAY('Rent Roll'!$D40)/BZ$4,BZ66))</f>
        <v>0</v>
      </c>
      <c r="CA110" s="768">
        <f>IF(AND(YEAR(CA$3)=YEAR('Rent Roll'!$C40),MONTH(CA$3)=MONTH('Rent Roll'!$C40)),(CA$4-DAY('Rent Roll'!$C40)+1)/CA$4,IF(AND(YEAR(CA$3)=YEAR('Rent Roll'!$D40),MONTH(CA$3)=MONTH('Rent Roll'!$D40)),DAY('Rent Roll'!$D40)/CA$4,CA66))</f>
        <v>0</v>
      </c>
      <c r="CB110" s="567">
        <f>IF(AND(YEAR(CB$3)=YEAR('Rent Roll'!$C40),MONTH(CB$3)=MONTH('Rent Roll'!$C40)),(CB$4-DAY('Rent Roll'!$C40)+1)/CB$4,IF(AND(YEAR(CB$3)=YEAR('Rent Roll'!$D40),MONTH(CB$3)=MONTH('Rent Roll'!$D40)),DAY('Rent Roll'!$D40)/CB$4,CB66))</f>
        <v>0</v>
      </c>
      <c r="CC110" s="567">
        <f>IF(AND(YEAR(CC$3)=YEAR('Rent Roll'!$C40),MONTH(CC$3)=MONTH('Rent Roll'!$C40)),(CC$4-DAY('Rent Roll'!$C40)+1)/CC$4,IF(AND(YEAR(CC$3)=YEAR('Rent Roll'!$D40),MONTH(CC$3)=MONTH('Rent Roll'!$D40)),DAY('Rent Roll'!$D40)/CC$4,CC66))</f>
        <v>0</v>
      </c>
      <c r="CD110" s="567">
        <f>IF(AND(YEAR(CD$3)=YEAR('Rent Roll'!$C40),MONTH(CD$3)=MONTH('Rent Roll'!$C40)),(CD$4-DAY('Rent Roll'!$C40)+1)/CD$4,IF(AND(YEAR(CD$3)=YEAR('Rent Roll'!$D40),MONTH(CD$3)=MONTH('Rent Roll'!$D40)),DAY('Rent Roll'!$D40)/CD$4,CD66))</f>
        <v>0</v>
      </c>
      <c r="CE110" s="567">
        <f>IF(AND(YEAR(CE$3)=YEAR('Rent Roll'!$C40),MONTH(CE$3)=MONTH('Rent Roll'!$C40)),(CE$4-DAY('Rent Roll'!$C40)+1)/CE$4,IF(AND(YEAR(CE$3)=YEAR('Rent Roll'!$D40),MONTH(CE$3)=MONTH('Rent Roll'!$D40)),DAY('Rent Roll'!$D40)/CE$4,CE66))</f>
        <v>0</v>
      </c>
      <c r="CF110" s="567">
        <f>IF(AND(YEAR(CF$3)=YEAR('Rent Roll'!$C40),MONTH(CF$3)=MONTH('Rent Roll'!$C40)),(CF$4-DAY('Rent Roll'!$C40)+1)/CF$4,IF(AND(YEAR(CF$3)=YEAR('Rent Roll'!$D40),MONTH(CF$3)=MONTH('Rent Roll'!$D40)),DAY('Rent Roll'!$D40)/CF$4,CF66))</f>
        <v>0</v>
      </c>
      <c r="CG110" s="567">
        <f>IF(AND(YEAR(CG$3)=YEAR('Rent Roll'!$C40),MONTH(CG$3)=MONTH('Rent Roll'!$C40)),(CG$4-DAY('Rent Roll'!$C40)+1)/CG$4,IF(AND(YEAR(CG$3)=YEAR('Rent Roll'!$D40),MONTH(CG$3)=MONTH('Rent Roll'!$D40)),DAY('Rent Roll'!$D40)/CG$4,CG66))</f>
        <v>0</v>
      </c>
      <c r="CH110" s="567">
        <f>IF(AND(YEAR(CH$3)=YEAR('Rent Roll'!$C40),MONTH(CH$3)=MONTH('Rent Roll'!$C40)),(CH$4-DAY('Rent Roll'!$C40)+1)/CH$4,IF(AND(YEAR(CH$3)=YEAR('Rent Roll'!$D40),MONTH(CH$3)=MONTH('Rent Roll'!$D40)),DAY('Rent Roll'!$D40)/CH$4,CH66))</f>
        <v>0</v>
      </c>
      <c r="CI110" s="567">
        <f>IF(AND(YEAR(CI$3)=YEAR('Rent Roll'!$C40),MONTH(CI$3)=MONTH('Rent Roll'!$C40)),(CI$4-DAY('Rent Roll'!$C40)+1)/CI$4,IF(AND(YEAR(CI$3)=YEAR('Rent Roll'!$D40),MONTH(CI$3)=MONTH('Rent Roll'!$D40)),DAY('Rent Roll'!$D40)/CI$4,CI66))</f>
        <v>0</v>
      </c>
      <c r="CJ110" s="567">
        <f>IF(AND(YEAR(CJ$3)=YEAR('Rent Roll'!$C40),MONTH(CJ$3)=MONTH('Rent Roll'!$C40)),(CJ$4-DAY('Rent Roll'!$C40)+1)/CJ$4,IF(AND(YEAR(CJ$3)=YEAR('Rent Roll'!$D40),MONTH(CJ$3)=MONTH('Rent Roll'!$D40)),DAY('Rent Roll'!$D40)/CJ$4,CJ66))</f>
        <v>0</v>
      </c>
      <c r="CK110" s="567">
        <f>IF(AND(YEAR(CK$3)=YEAR('Rent Roll'!$C40),MONTH(CK$3)=MONTH('Rent Roll'!$C40)),(CK$4-DAY('Rent Roll'!$C40)+1)/CK$4,IF(AND(YEAR(CK$3)=YEAR('Rent Roll'!$D40),MONTH(CK$3)=MONTH('Rent Roll'!$D40)),DAY('Rent Roll'!$D40)/CK$4,CK66))</f>
        <v>0</v>
      </c>
      <c r="CL110" s="767">
        <f>IF(AND(YEAR(CL$3)=YEAR('Rent Roll'!$C40),MONTH(CL$3)=MONTH('Rent Roll'!$C40)),(CL$4-DAY('Rent Roll'!$C40)+1)/CL$4,IF(AND(YEAR(CL$3)=YEAR('Rent Roll'!$D40),MONTH(CL$3)=MONTH('Rent Roll'!$D40)),DAY('Rent Roll'!$D40)/CL$4,CL66))</f>
        <v>0</v>
      </c>
      <c r="CM110" s="768">
        <f>IF(AND(YEAR(CM$3)=YEAR('Rent Roll'!$C40),MONTH(CM$3)=MONTH('Rent Roll'!$C40)),(CM$4-DAY('Rent Roll'!$C40)+1)/CM$4,IF(AND(YEAR(CM$3)=YEAR('Rent Roll'!$D40),MONTH(CM$3)=MONTH('Rent Roll'!$D40)),DAY('Rent Roll'!$D40)/CM$4,CM66))</f>
        <v>0</v>
      </c>
      <c r="CN110" s="567">
        <f>IF(AND(YEAR(CN$3)=YEAR('Rent Roll'!$C40),MONTH(CN$3)=MONTH('Rent Roll'!$C40)),(CN$4-DAY('Rent Roll'!$C40)+1)/CN$4,IF(AND(YEAR(CN$3)=YEAR('Rent Roll'!$D40),MONTH(CN$3)=MONTH('Rent Roll'!$D40)),DAY('Rent Roll'!$D40)/CN$4,CN66))</f>
        <v>0</v>
      </c>
      <c r="CO110" s="567">
        <f>IF(AND(YEAR(CO$3)=YEAR('Rent Roll'!$C40),MONTH(CO$3)=MONTH('Rent Roll'!$C40)),(CO$4-DAY('Rent Roll'!$C40)+1)/CO$4,IF(AND(YEAR(CO$3)=YEAR('Rent Roll'!$D40),MONTH(CO$3)=MONTH('Rent Roll'!$D40)),DAY('Rent Roll'!$D40)/CO$4,CO66))</f>
        <v>0</v>
      </c>
      <c r="CP110" s="567">
        <f>IF(AND(YEAR(CP$3)=YEAR('Rent Roll'!$C40),MONTH(CP$3)=MONTH('Rent Roll'!$C40)),(CP$4-DAY('Rent Roll'!$C40)+1)/CP$4,IF(AND(YEAR(CP$3)=YEAR('Rent Roll'!$D40),MONTH(CP$3)=MONTH('Rent Roll'!$D40)),DAY('Rent Roll'!$D40)/CP$4,CP66))</f>
        <v>0</v>
      </c>
      <c r="CQ110" s="567">
        <f>IF(AND(YEAR(CQ$3)=YEAR('Rent Roll'!$C40),MONTH(CQ$3)=MONTH('Rent Roll'!$C40)),(CQ$4-DAY('Rent Roll'!$C40)+1)/CQ$4,IF(AND(YEAR(CQ$3)=YEAR('Rent Roll'!$D40),MONTH(CQ$3)=MONTH('Rent Roll'!$D40)),DAY('Rent Roll'!$D40)/CQ$4,CQ66))</f>
        <v>0</v>
      </c>
      <c r="CR110" s="567">
        <f>IF(AND(YEAR(CR$3)=YEAR('Rent Roll'!$C40),MONTH(CR$3)=MONTH('Rent Roll'!$C40)),(CR$4-DAY('Rent Roll'!$C40)+1)/CR$4,IF(AND(YEAR(CR$3)=YEAR('Rent Roll'!$D40),MONTH(CR$3)=MONTH('Rent Roll'!$D40)),DAY('Rent Roll'!$D40)/CR$4,CR66))</f>
        <v>0</v>
      </c>
      <c r="CS110" s="567">
        <f>IF(AND(YEAR(CS$3)=YEAR('Rent Roll'!$C40),MONTH(CS$3)=MONTH('Rent Roll'!$C40)),(CS$4-DAY('Rent Roll'!$C40)+1)/CS$4,IF(AND(YEAR(CS$3)=YEAR('Rent Roll'!$D40),MONTH(CS$3)=MONTH('Rent Roll'!$D40)),DAY('Rent Roll'!$D40)/CS$4,CS66))</f>
        <v>0</v>
      </c>
      <c r="CT110" s="567">
        <f>IF(AND(YEAR(CT$3)=YEAR('Rent Roll'!$C40),MONTH(CT$3)=MONTH('Rent Roll'!$C40)),(CT$4-DAY('Rent Roll'!$C40)+1)/CT$4,IF(AND(YEAR(CT$3)=YEAR('Rent Roll'!$D40),MONTH(CT$3)=MONTH('Rent Roll'!$D40)),DAY('Rent Roll'!$D40)/CT$4,CT66))</f>
        <v>0</v>
      </c>
      <c r="CU110" s="567">
        <f>IF(AND(YEAR(CU$3)=YEAR('Rent Roll'!$C40),MONTH(CU$3)=MONTH('Rent Roll'!$C40)),(CU$4-DAY('Rent Roll'!$C40)+1)/CU$4,IF(AND(YEAR(CU$3)=YEAR('Rent Roll'!$D40),MONTH(CU$3)=MONTH('Rent Roll'!$D40)),DAY('Rent Roll'!$D40)/CU$4,CU66))</f>
        <v>0</v>
      </c>
      <c r="CV110" s="567">
        <f>IF(AND(YEAR(CV$3)=YEAR('Rent Roll'!$C40),MONTH(CV$3)=MONTH('Rent Roll'!$C40)),(CV$4-DAY('Rent Roll'!$C40)+1)/CV$4,IF(AND(YEAR(CV$3)=YEAR('Rent Roll'!$D40),MONTH(CV$3)=MONTH('Rent Roll'!$D40)),DAY('Rent Roll'!$D40)/CV$4,CV66))</f>
        <v>0</v>
      </c>
      <c r="CW110" s="567">
        <f>IF(AND(YEAR(CW$3)=YEAR('Rent Roll'!$C40),MONTH(CW$3)=MONTH('Rent Roll'!$C40)),(CW$4-DAY('Rent Roll'!$C40)+1)/CW$4,IF(AND(YEAR(CW$3)=YEAR('Rent Roll'!$D40),MONTH(CW$3)=MONTH('Rent Roll'!$D40)),DAY('Rent Roll'!$D40)/CW$4,CW66))</f>
        <v>0</v>
      </c>
      <c r="CX110" s="767">
        <f>IF(AND(YEAR(CX$3)=YEAR('Rent Roll'!$C40),MONTH(CX$3)=MONTH('Rent Roll'!$C40)),(CX$4-DAY('Rent Roll'!$C40)+1)/CX$4,IF(AND(YEAR(CX$3)=YEAR('Rent Roll'!$D40),MONTH(CX$3)=MONTH('Rent Roll'!$D40)),DAY('Rent Roll'!$D40)/CX$4,CX66))</f>
        <v>0</v>
      </c>
      <c r="CY110" s="768">
        <f>IF(AND(YEAR(CY$3)=YEAR('Rent Roll'!$C40),MONTH(CY$3)=MONTH('Rent Roll'!$C40)),(CY$4-DAY('Rent Roll'!$C40)+1)/CY$4,IF(AND(YEAR(CY$3)=YEAR('Rent Roll'!$D40),MONTH(CY$3)=MONTH('Rent Roll'!$D40)),DAY('Rent Roll'!$D40)/CY$4,CY66))</f>
        <v>0</v>
      </c>
      <c r="CZ110" s="567">
        <f>IF(AND(YEAR(CZ$3)=YEAR('Rent Roll'!$C40),MONTH(CZ$3)=MONTH('Rent Roll'!$C40)),(CZ$4-DAY('Rent Roll'!$C40)+1)/CZ$4,IF(AND(YEAR(CZ$3)=YEAR('Rent Roll'!$D40),MONTH(CZ$3)=MONTH('Rent Roll'!$D40)),DAY('Rent Roll'!$D40)/CZ$4,CZ66))</f>
        <v>0</v>
      </c>
      <c r="DA110" s="567">
        <f>IF(AND(YEAR(DA$3)=YEAR('Rent Roll'!$C40),MONTH(DA$3)=MONTH('Rent Roll'!$C40)),(DA$4-DAY('Rent Roll'!$C40)+1)/DA$4,IF(AND(YEAR(DA$3)=YEAR('Rent Roll'!$D40),MONTH(DA$3)=MONTH('Rent Roll'!$D40)),DAY('Rent Roll'!$D40)/DA$4,DA66))</f>
        <v>0</v>
      </c>
      <c r="DB110" s="567">
        <f>IF(AND(YEAR(DB$3)=YEAR('Rent Roll'!$C40),MONTH(DB$3)=MONTH('Rent Roll'!$C40)),(DB$4-DAY('Rent Roll'!$C40)+1)/DB$4,IF(AND(YEAR(DB$3)=YEAR('Rent Roll'!$D40),MONTH(DB$3)=MONTH('Rent Roll'!$D40)),DAY('Rent Roll'!$D40)/DB$4,DB66))</f>
        <v>0</v>
      </c>
      <c r="DC110" s="567">
        <f>IF(AND(YEAR(DC$3)=YEAR('Rent Roll'!$C40),MONTH(DC$3)=MONTH('Rent Roll'!$C40)),(DC$4-DAY('Rent Roll'!$C40)+1)/DC$4,IF(AND(YEAR(DC$3)=YEAR('Rent Roll'!$D40),MONTH(DC$3)=MONTH('Rent Roll'!$D40)),DAY('Rent Roll'!$D40)/DC$4,DC66))</f>
        <v>0</v>
      </c>
      <c r="DD110" s="567">
        <f>IF(AND(YEAR(DD$3)=YEAR('Rent Roll'!$C40),MONTH(DD$3)=MONTH('Rent Roll'!$C40)),(DD$4-DAY('Rent Roll'!$C40)+1)/DD$4,IF(AND(YEAR(DD$3)=YEAR('Rent Roll'!$D40),MONTH(DD$3)=MONTH('Rent Roll'!$D40)),DAY('Rent Roll'!$D40)/DD$4,DD66))</f>
        <v>0</v>
      </c>
      <c r="DE110" s="567">
        <f>IF(AND(YEAR(DE$3)=YEAR('Rent Roll'!$C40),MONTH(DE$3)=MONTH('Rent Roll'!$C40)),(DE$4-DAY('Rent Roll'!$C40)+1)/DE$4,IF(AND(YEAR(DE$3)=YEAR('Rent Roll'!$D40),MONTH(DE$3)=MONTH('Rent Roll'!$D40)),DAY('Rent Roll'!$D40)/DE$4,DE66))</f>
        <v>0</v>
      </c>
      <c r="DF110" s="567">
        <f>IF(AND(YEAR(DF$3)=YEAR('Rent Roll'!$C40),MONTH(DF$3)=MONTH('Rent Roll'!$C40)),(DF$4-DAY('Rent Roll'!$C40)+1)/DF$4,IF(AND(YEAR(DF$3)=YEAR('Rent Roll'!$D40),MONTH(DF$3)=MONTH('Rent Roll'!$D40)),DAY('Rent Roll'!$D40)/DF$4,DF66))</f>
        <v>0</v>
      </c>
      <c r="DG110" s="567">
        <f>IF(AND(YEAR(DG$3)=YEAR('Rent Roll'!$C40),MONTH(DG$3)=MONTH('Rent Roll'!$C40)),(DG$4-DAY('Rent Roll'!$C40)+1)/DG$4,IF(AND(YEAR(DG$3)=YEAR('Rent Roll'!$D40),MONTH(DG$3)=MONTH('Rent Roll'!$D40)),DAY('Rent Roll'!$D40)/DG$4,DG66))</f>
        <v>0</v>
      </c>
      <c r="DH110" s="567">
        <f>IF(AND(YEAR(DH$3)=YEAR('Rent Roll'!$C40),MONTH(DH$3)=MONTH('Rent Roll'!$C40)),(DH$4-DAY('Rent Roll'!$C40)+1)/DH$4,IF(AND(YEAR(DH$3)=YEAR('Rent Roll'!$D40),MONTH(DH$3)=MONTH('Rent Roll'!$D40)),DAY('Rent Roll'!$D40)/DH$4,DH66))</f>
        <v>0</v>
      </c>
      <c r="DI110" s="567">
        <f>IF(AND(YEAR(DI$3)=YEAR('Rent Roll'!$C40),MONTH(DI$3)=MONTH('Rent Roll'!$C40)),(DI$4-DAY('Rent Roll'!$C40)+1)/DI$4,IF(AND(YEAR(DI$3)=YEAR('Rent Roll'!$D40),MONTH(DI$3)=MONTH('Rent Roll'!$D40)),DAY('Rent Roll'!$D40)/DI$4,DI66))</f>
        <v>0</v>
      </c>
      <c r="DJ110" s="767">
        <f>IF(AND(YEAR(DJ$3)=YEAR('Rent Roll'!$C40),MONTH(DJ$3)=MONTH('Rent Roll'!$C40)),(DJ$4-DAY('Rent Roll'!$C40)+1)/DJ$4,IF(AND(YEAR(DJ$3)=YEAR('Rent Roll'!$D40),MONTH(DJ$3)=MONTH('Rent Roll'!$D40)),DAY('Rent Roll'!$D40)/DJ$4,DJ66))</f>
        <v>0</v>
      </c>
      <c r="DK110" s="768">
        <f>IF(AND(YEAR(DK$3)=YEAR('Rent Roll'!$C40),MONTH(DK$3)=MONTH('Rent Roll'!$C40)),(DK$4-DAY('Rent Roll'!$C40)+1)/DK$4,IF(AND(YEAR(DK$3)=YEAR('Rent Roll'!$D40),MONTH(DK$3)=MONTH('Rent Roll'!$D40)),DAY('Rent Roll'!$D40)/DK$4,DK66))</f>
        <v>0</v>
      </c>
      <c r="DL110" s="567">
        <f>IF(AND(YEAR(DL$3)=YEAR('Rent Roll'!$C40),MONTH(DL$3)=MONTH('Rent Roll'!$C40)),(DL$4-DAY('Rent Roll'!$C40)+1)/DL$4,IF(AND(YEAR(DL$3)=YEAR('Rent Roll'!$D40),MONTH(DL$3)=MONTH('Rent Roll'!$D40)),DAY('Rent Roll'!$D40)/DL$4,DL66))</f>
        <v>0</v>
      </c>
      <c r="DM110" s="567">
        <f>IF(AND(YEAR(DM$3)=YEAR('Rent Roll'!$C40),MONTH(DM$3)=MONTH('Rent Roll'!$C40)),(DM$4-DAY('Rent Roll'!$C40)+1)/DM$4,IF(AND(YEAR(DM$3)=YEAR('Rent Roll'!$D40),MONTH(DM$3)=MONTH('Rent Roll'!$D40)),DAY('Rent Roll'!$D40)/DM$4,DM66))</f>
        <v>0</v>
      </c>
      <c r="DN110" s="567">
        <f>IF(AND(YEAR(DN$3)=YEAR('Rent Roll'!$C40),MONTH(DN$3)=MONTH('Rent Roll'!$C40)),(DN$4-DAY('Rent Roll'!$C40)+1)/DN$4,IF(AND(YEAR(DN$3)=YEAR('Rent Roll'!$D40),MONTH(DN$3)=MONTH('Rent Roll'!$D40)),DAY('Rent Roll'!$D40)/DN$4,DN66))</f>
        <v>0</v>
      </c>
      <c r="DO110" s="567">
        <f>IF(AND(YEAR(DO$3)=YEAR('Rent Roll'!$C40),MONTH(DO$3)=MONTH('Rent Roll'!$C40)),(DO$4-DAY('Rent Roll'!$C40)+1)/DO$4,IF(AND(YEAR(DO$3)=YEAR('Rent Roll'!$D40),MONTH(DO$3)=MONTH('Rent Roll'!$D40)),DAY('Rent Roll'!$D40)/DO$4,DO66))</f>
        <v>0</v>
      </c>
      <c r="DP110" s="567">
        <f>IF(AND(YEAR(DP$3)=YEAR('Rent Roll'!$C40),MONTH(DP$3)=MONTH('Rent Roll'!$C40)),(DP$4-DAY('Rent Roll'!$C40)+1)/DP$4,IF(AND(YEAR(DP$3)=YEAR('Rent Roll'!$D40),MONTH(DP$3)=MONTH('Rent Roll'!$D40)),DAY('Rent Roll'!$D40)/DP$4,DP66))</f>
        <v>0</v>
      </c>
      <c r="DQ110" s="567">
        <f>IF(AND(YEAR(DQ$3)=YEAR('Rent Roll'!$C40),MONTH(DQ$3)=MONTH('Rent Roll'!$C40)),(DQ$4-DAY('Rent Roll'!$C40)+1)/DQ$4,IF(AND(YEAR(DQ$3)=YEAR('Rent Roll'!$D40),MONTH(DQ$3)=MONTH('Rent Roll'!$D40)),DAY('Rent Roll'!$D40)/DQ$4,DQ66))</f>
        <v>0</v>
      </c>
      <c r="DR110" s="567">
        <f>IF(AND(YEAR(DR$3)=YEAR('Rent Roll'!$C40),MONTH(DR$3)=MONTH('Rent Roll'!$C40)),(DR$4-DAY('Rent Roll'!$C40)+1)/DR$4,IF(AND(YEAR(DR$3)=YEAR('Rent Roll'!$D40),MONTH(DR$3)=MONTH('Rent Roll'!$D40)),DAY('Rent Roll'!$D40)/DR$4,DR66))</f>
        <v>0</v>
      </c>
      <c r="DS110" s="567">
        <f>IF(AND(YEAR(DS$3)=YEAR('Rent Roll'!$C40),MONTH(DS$3)=MONTH('Rent Roll'!$C40)),(DS$4-DAY('Rent Roll'!$C40)+1)/DS$4,IF(AND(YEAR(DS$3)=YEAR('Rent Roll'!$D40),MONTH(DS$3)=MONTH('Rent Roll'!$D40)),DAY('Rent Roll'!$D40)/DS$4,DS66))</f>
        <v>0</v>
      </c>
      <c r="DT110" s="567">
        <f>IF(AND(YEAR(DT$3)=YEAR('Rent Roll'!$C40),MONTH(DT$3)=MONTH('Rent Roll'!$C40)),(DT$4-DAY('Rent Roll'!$C40)+1)/DT$4,IF(AND(YEAR(DT$3)=YEAR('Rent Roll'!$D40),MONTH(DT$3)=MONTH('Rent Roll'!$D40)),DAY('Rent Roll'!$D40)/DT$4,DT66))</f>
        <v>0</v>
      </c>
      <c r="DU110" s="567">
        <f>IF(AND(YEAR(DU$3)=YEAR('Rent Roll'!$C40),MONTH(DU$3)=MONTH('Rent Roll'!$C40)),(DU$4-DAY('Rent Roll'!$C40)+1)/DU$4,IF(AND(YEAR(DU$3)=YEAR('Rent Roll'!$D40),MONTH(DU$3)=MONTH('Rent Roll'!$D40)),DAY('Rent Roll'!$D40)/DU$4,DU66))</f>
        <v>0</v>
      </c>
      <c r="DV110" s="567">
        <f>IF(AND(YEAR(DV$3)=YEAR('Rent Roll'!$C40),MONTH(DV$3)=MONTH('Rent Roll'!$C40)),(DV$4-DAY('Rent Roll'!$C40)+1)/DV$4,IF(AND(YEAR(DV$3)=YEAR('Rent Roll'!$D40),MONTH(DV$3)=MONTH('Rent Roll'!$D40)),DAY('Rent Roll'!$D40)/DV$4,DV66))</f>
        <v>0</v>
      </c>
    </row>
    <row r="111" spans="1:126" s="563" customFormat="1" ht="12" customHeight="1" outlineLevel="1" x14ac:dyDescent="0.4">
      <c r="A111" s="730"/>
      <c r="B111" s="564">
        <f>'Rent Roll'!$B41</f>
        <v>0</v>
      </c>
      <c r="C111" s="565"/>
      <c r="D111" s="565"/>
      <c r="E111" s="566"/>
      <c r="F111" s="778">
        <f>IF(AND(YEAR(F$3)=YEAR('Rent Roll'!$C41),MONTH(F$3)=MONTH('Rent Roll'!$C41)),(F$4-DAY('Rent Roll'!$C41)+1)/F$4,IF(AND(YEAR(F$3)=YEAR('Rent Roll'!$D41),MONTH(F$3)=MONTH('Rent Roll'!$D41)),DAY('Rent Roll'!$D41)/F$4,F67))</f>
        <v>0</v>
      </c>
      <c r="G111" s="768">
        <f>IF(AND(YEAR(G$3)=YEAR('Rent Roll'!$C41),MONTH(G$3)=MONTH('Rent Roll'!$C41)),(G$4-DAY('Rent Roll'!$C41)+1)/G$4,IF(AND(YEAR(G$3)=YEAR('Rent Roll'!$D41),MONTH(G$3)=MONTH('Rent Roll'!$D41)),DAY('Rent Roll'!$D41)/G$4,G67))</f>
        <v>0</v>
      </c>
      <c r="H111" s="567">
        <f>IF(AND(YEAR(H$3)=YEAR('Rent Roll'!$C41),MONTH(H$3)=MONTH('Rent Roll'!$C41)),(H$4-DAY('Rent Roll'!$C41)+1)/H$4,IF(AND(YEAR(H$3)=YEAR('Rent Roll'!$D41),MONTH(H$3)=MONTH('Rent Roll'!$D41)),DAY('Rent Roll'!$D41)/H$4,H67))</f>
        <v>0</v>
      </c>
      <c r="I111" s="567">
        <f>IF(AND(YEAR(I$3)=YEAR('Rent Roll'!$C41),MONTH(I$3)=MONTH('Rent Roll'!$C41)),(I$4-DAY('Rent Roll'!$C41)+1)/I$4,IF(AND(YEAR(I$3)=YEAR('Rent Roll'!$D41),MONTH(I$3)=MONTH('Rent Roll'!$D41)),DAY('Rent Roll'!$D41)/I$4,I67))</f>
        <v>0</v>
      </c>
      <c r="J111" s="567">
        <f>IF(AND(YEAR(J$3)=YEAR('Rent Roll'!$C41),MONTH(J$3)=MONTH('Rent Roll'!$C41)),(J$4-DAY('Rent Roll'!$C41)+1)/J$4,IF(AND(YEAR(J$3)=YEAR('Rent Roll'!$D41),MONTH(J$3)=MONTH('Rent Roll'!$D41)),DAY('Rent Roll'!$D41)/J$4,J67))</f>
        <v>0</v>
      </c>
      <c r="K111" s="567">
        <f>IF(AND(YEAR(K$3)=YEAR('Rent Roll'!$C41),MONTH(K$3)=MONTH('Rent Roll'!$C41)),(K$4-DAY('Rent Roll'!$C41)+1)/K$4,IF(AND(YEAR(K$3)=YEAR('Rent Roll'!$D41),MONTH(K$3)=MONTH('Rent Roll'!$D41)),DAY('Rent Roll'!$D41)/K$4,K67))</f>
        <v>0</v>
      </c>
      <c r="L111" s="567">
        <f>IF(AND(YEAR(L$3)=YEAR('Rent Roll'!$C41),MONTH(L$3)=MONTH('Rent Roll'!$C41)),(L$4-DAY('Rent Roll'!$C41)+1)/L$4,IF(AND(YEAR(L$3)=YEAR('Rent Roll'!$D41),MONTH(L$3)=MONTH('Rent Roll'!$D41)),DAY('Rent Roll'!$D41)/L$4,L67))</f>
        <v>0</v>
      </c>
      <c r="M111" s="567">
        <f>IF(AND(YEAR(M$3)=YEAR('Rent Roll'!$C41),MONTH(M$3)=MONTH('Rent Roll'!$C41)),(M$4-DAY('Rent Roll'!$C41)+1)/M$4,IF(AND(YEAR(M$3)=YEAR('Rent Roll'!$D41),MONTH(M$3)=MONTH('Rent Roll'!$D41)),DAY('Rent Roll'!$D41)/M$4,M67))</f>
        <v>0</v>
      </c>
      <c r="N111" s="567">
        <f>IF(AND(YEAR(N$3)=YEAR('Rent Roll'!$C41),MONTH(N$3)=MONTH('Rent Roll'!$C41)),(N$4-DAY('Rent Roll'!$C41)+1)/N$4,IF(AND(YEAR(N$3)=YEAR('Rent Roll'!$D41),MONTH(N$3)=MONTH('Rent Roll'!$D41)),DAY('Rent Roll'!$D41)/N$4,N67))</f>
        <v>0</v>
      </c>
      <c r="O111" s="567">
        <f>IF(AND(YEAR(O$3)=YEAR('Rent Roll'!$C41),MONTH(O$3)=MONTH('Rent Roll'!$C41)),(O$4-DAY('Rent Roll'!$C41)+1)/O$4,IF(AND(YEAR(O$3)=YEAR('Rent Roll'!$D41),MONTH(O$3)=MONTH('Rent Roll'!$D41)),DAY('Rent Roll'!$D41)/O$4,O67))</f>
        <v>0</v>
      </c>
      <c r="P111" s="567">
        <f>IF(AND(YEAR(P$3)=YEAR('Rent Roll'!$C41),MONTH(P$3)=MONTH('Rent Roll'!$C41)),(P$4-DAY('Rent Roll'!$C41)+1)/P$4,IF(AND(YEAR(P$3)=YEAR('Rent Roll'!$D41),MONTH(P$3)=MONTH('Rent Roll'!$D41)),DAY('Rent Roll'!$D41)/P$4,P67))</f>
        <v>0</v>
      </c>
      <c r="Q111" s="567">
        <f>IF(AND(YEAR(Q$3)=YEAR('Rent Roll'!$C41),MONTH(Q$3)=MONTH('Rent Roll'!$C41)),(Q$4-DAY('Rent Roll'!$C41)+1)/Q$4,IF(AND(YEAR(Q$3)=YEAR('Rent Roll'!$D41),MONTH(Q$3)=MONTH('Rent Roll'!$D41)),DAY('Rent Roll'!$D41)/Q$4,Q67))</f>
        <v>0</v>
      </c>
      <c r="R111" s="767">
        <f>IF(AND(YEAR(R$3)=YEAR('Rent Roll'!$C41),MONTH(R$3)=MONTH('Rent Roll'!$C41)),(R$4-DAY('Rent Roll'!$C41)+1)/R$4,IF(AND(YEAR(R$3)=YEAR('Rent Roll'!$D41),MONTH(R$3)=MONTH('Rent Roll'!$D41)),DAY('Rent Roll'!$D41)/R$4,R67))</f>
        <v>0</v>
      </c>
      <c r="S111" s="768">
        <f>IF(AND(YEAR(S$3)=YEAR('Rent Roll'!$C41),MONTH(S$3)=MONTH('Rent Roll'!$C41)),(S$4-DAY('Rent Roll'!$C41)+1)/S$4,IF(AND(YEAR(S$3)=YEAR('Rent Roll'!$D41),MONTH(S$3)=MONTH('Rent Roll'!$D41)),DAY('Rent Roll'!$D41)/S$4,S67))</f>
        <v>0</v>
      </c>
      <c r="T111" s="567">
        <f>IF(AND(YEAR(T$3)=YEAR('Rent Roll'!$C41),MONTH(T$3)=MONTH('Rent Roll'!$C41)),(T$4-DAY('Rent Roll'!$C41)+1)/T$4,IF(AND(YEAR(T$3)=YEAR('Rent Roll'!$D41),MONTH(T$3)=MONTH('Rent Roll'!$D41)),DAY('Rent Roll'!$D41)/T$4,T67))</f>
        <v>0</v>
      </c>
      <c r="U111" s="567">
        <f>IF(AND(YEAR(U$3)=YEAR('Rent Roll'!$C41),MONTH(U$3)=MONTH('Rent Roll'!$C41)),(U$4-DAY('Rent Roll'!$C41)+1)/U$4,IF(AND(YEAR(U$3)=YEAR('Rent Roll'!$D41),MONTH(U$3)=MONTH('Rent Roll'!$D41)),DAY('Rent Roll'!$D41)/U$4,U67))</f>
        <v>0</v>
      </c>
      <c r="V111" s="567">
        <f>IF(AND(YEAR(V$3)=YEAR('Rent Roll'!$C41),MONTH(V$3)=MONTH('Rent Roll'!$C41)),(V$4-DAY('Rent Roll'!$C41)+1)/V$4,IF(AND(YEAR(V$3)=YEAR('Rent Roll'!$D41),MONTH(V$3)=MONTH('Rent Roll'!$D41)),DAY('Rent Roll'!$D41)/V$4,V67))</f>
        <v>0</v>
      </c>
      <c r="W111" s="567">
        <f>IF(AND(YEAR(W$3)=YEAR('Rent Roll'!$C41),MONTH(W$3)=MONTH('Rent Roll'!$C41)),(W$4-DAY('Rent Roll'!$C41)+1)/W$4,IF(AND(YEAR(W$3)=YEAR('Rent Roll'!$D41),MONTH(W$3)=MONTH('Rent Roll'!$D41)),DAY('Rent Roll'!$D41)/W$4,W67))</f>
        <v>0</v>
      </c>
      <c r="X111" s="567">
        <f>IF(AND(YEAR(X$3)=YEAR('Rent Roll'!$C41),MONTH(X$3)=MONTH('Rent Roll'!$C41)),(X$4-DAY('Rent Roll'!$C41)+1)/X$4,IF(AND(YEAR(X$3)=YEAR('Rent Roll'!$D41),MONTH(X$3)=MONTH('Rent Roll'!$D41)),DAY('Rent Roll'!$D41)/X$4,X67))</f>
        <v>0</v>
      </c>
      <c r="Y111" s="567">
        <f>IF(AND(YEAR(Y$3)=YEAR('Rent Roll'!$C41),MONTH(Y$3)=MONTH('Rent Roll'!$C41)),(Y$4-DAY('Rent Roll'!$C41)+1)/Y$4,IF(AND(YEAR(Y$3)=YEAR('Rent Roll'!$D41),MONTH(Y$3)=MONTH('Rent Roll'!$D41)),DAY('Rent Roll'!$D41)/Y$4,Y67))</f>
        <v>0</v>
      </c>
      <c r="Z111" s="567">
        <f>IF(AND(YEAR(Z$3)=YEAR('Rent Roll'!$C41),MONTH(Z$3)=MONTH('Rent Roll'!$C41)),(Z$4-DAY('Rent Roll'!$C41)+1)/Z$4,IF(AND(YEAR(Z$3)=YEAR('Rent Roll'!$D41),MONTH(Z$3)=MONTH('Rent Roll'!$D41)),DAY('Rent Roll'!$D41)/Z$4,Z67))</f>
        <v>0</v>
      </c>
      <c r="AA111" s="567">
        <f>IF(AND(YEAR(AA$3)=YEAR('Rent Roll'!$C41),MONTH(AA$3)=MONTH('Rent Roll'!$C41)),(AA$4-DAY('Rent Roll'!$C41)+1)/AA$4,IF(AND(YEAR(AA$3)=YEAR('Rent Roll'!$D41),MONTH(AA$3)=MONTH('Rent Roll'!$D41)),DAY('Rent Roll'!$D41)/AA$4,AA67))</f>
        <v>0</v>
      </c>
      <c r="AB111" s="567">
        <f>IF(AND(YEAR(AB$3)=YEAR('Rent Roll'!$C41),MONTH(AB$3)=MONTH('Rent Roll'!$C41)),(AB$4-DAY('Rent Roll'!$C41)+1)/AB$4,IF(AND(YEAR(AB$3)=YEAR('Rent Roll'!$D41),MONTH(AB$3)=MONTH('Rent Roll'!$D41)),DAY('Rent Roll'!$D41)/AB$4,AB67))</f>
        <v>0</v>
      </c>
      <c r="AC111" s="567">
        <f>IF(AND(YEAR(AC$3)=YEAR('Rent Roll'!$C41),MONTH(AC$3)=MONTH('Rent Roll'!$C41)),(AC$4-DAY('Rent Roll'!$C41)+1)/AC$4,IF(AND(YEAR(AC$3)=YEAR('Rent Roll'!$D41),MONTH(AC$3)=MONTH('Rent Roll'!$D41)),DAY('Rent Roll'!$D41)/AC$4,AC67))</f>
        <v>0</v>
      </c>
      <c r="AD111" s="767">
        <f>IF(AND(YEAR(AD$3)=YEAR('Rent Roll'!$C41),MONTH(AD$3)=MONTH('Rent Roll'!$C41)),(AD$4-DAY('Rent Roll'!$C41)+1)/AD$4,IF(AND(YEAR(AD$3)=YEAR('Rent Roll'!$D41),MONTH(AD$3)=MONTH('Rent Roll'!$D41)),DAY('Rent Roll'!$D41)/AD$4,AD67))</f>
        <v>0</v>
      </c>
      <c r="AE111" s="768">
        <f>IF(AND(YEAR(AE$3)=YEAR('Rent Roll'!$C41),MONTH(AE$3)=MONTH('Rent Roll'!$C41)),(AE$4-DAY('Rent Roll'!$C41)+1)/AE$4,IF(AND(YEAR(AE$3)=YEAR('Rent Roll'!$D41),MONTH(AE$3)=MONTH('Rent Roll'!$D41)),DAY('Rent Roll'!$D41)/AE$4,AE67))</f>
        <v>0</v>
      </c>
      <c r="AF111" s="567">
        <f>IF(AND(YEAR(AF$3)=YEAR('Rent Roll'!$C41),MONTH(AF$3)=MONTH('Rent Roll'!$C41)),(AF$4-DAY('Rent Roll'!$C41)+1)/AF$4,IF(AND(YEAR(AF$3)=YEAR('Rent Roll'!$D41),MONTH(AF$3)=MONTH('Rent Roll'!$D41)),DAY('Rent Roll'!$D41)/AF$4,AF67))</f>
        <v>0</v>
      </c>
      <c r="AG111" s="567">
        <f>IF(AND(YEAR(AG$3)=YEAR('Rent Roll'!$C41),MONTH(AG$3)=MONTH('Rent Roll'!$C41)),(AG$4-DAY('Rent Roll'!$C41)+1)/AG$4,IF(AND(YEAR(AG$3)=YEAR('Rent Roll'!$D41),MONTH(AG$3)=MONTH('Rent Roll'!$D41)),DAY('Rent Roll'!$D41)/AG$4,AG67))</f>
        <v>0</v>
      </c>
      <c r="AH111" s="567">
        <f>IF(AND(YEAR(AH$3)=YEAR('Rent Roll'!$C41),MONTH(AH$3)=MONTH('Rent Roll'!$C41)),(AH$4-DAY('Rent Roll'!$C41)+1)/AH$4,IF(AND(YEAR(AH$3)=YEAR('Rent Roll'!$D41),MONTH(AH$3)=MONTH('Rent Roll'!$D41)),DAY('Rent Roll'!$D41)/AH$4,AH67))</f>
        <v>0</v>
      </c>
      <c r="AI111" s="567">
        <f>IF(AND(YEAR(AI$3)=YEAR('Rent Roll'!$C41),MONTH(AI$3)=MONTH('Rent Roll'!$C41)),(AI$4-DAY('Rent Roll'!$C41)+1)/AI$4,IF(AND(YEAR(AI$3)=YEAR('Rent Roll'!$D41),MONTH(AI$3)=MONTH('Rent Roll'!$D41)),DAY('Rent Roll'!$D41)/AI$4,AI67))</f>
        <v>0</v>
      </c>
      <c r="AJ111" s="567">
        <f>IF(AND(YEAR(AJ$3)=YEAR('Rent Roll'!$C41),MONTH(AJ$3)=MONTH('Rent Roll'!$C41)),(AJ$4-DAY('Rent Roll'!$C41)+1)/AJ$4,IF(AND(YEAR(AJ$3)=YEAR('Rent Roll'!$D41),MONTH(AJ$3)=MONTH('Rent Roll'!$D41)),DAY('Rent Roll'!$D41)/AJ$4,AJ67))</f>
        <v>0</v>
      </c>
      <c r="AK111" s="567">
        <f>IF(AND(YEAR(AK$3)=YEAR('Rent Roll'!$C41),MONTH(AK$3)=MONTH('Rent Roll'!$C41)),(AK$4-DAY('Rent Roll'!$C41)+1)/AK$4,IF(AND(YEAR(AK$3)=YEAR('Rent Roll'!$D41),MONTH(AK$3)=MONTH('Rent Roll'!$D41)),DAY('Rent Roll'!$D41)/AK$4,AK67))</f>
        <v>0</v>
      </c>
      <c r="AL111" s="567">
        <f>IF(AND(YEAR(AL$3)=YEAR('Rent Roll'!$C41),MONTH(AL$3)=MONTH('Rent Roll'!$C41)),(AL$4-DAY('Rent Roll'!$C41)+1)/AL$4,IF(AND(YEAR(AL$3)=YEAR('Rent Roll'!$D41),MONTH(AL$3)=MONTH('Rent Roll'!$D41)),DAY('Rent Roll'!$D41)/AL$4,AL67))</f>
        <v>0</v>
      </c>
      <c r="AM111" s="567">
        <f>IF(AND(YEAR(AM$3)=YEAR('Rent Roll'!$C41),MONTH(AM$3)=MONTH('Rent Roll'!$C41)),(AM$4-DAY('Rent Roll'!$C41)+1)/AM$4,IF(AND(YEAR(AM$3)=YEAR('Rent Roll'!$D41),MONTH(AM$3)=MONTH('Rent Roll'!$D41)),DAY('Rent Roll'!$D41)/AM$4,AM67))</f>
        <v>0</v>
      </c>
      <c r="AN111" s="567">
        <f>IF(AND(YEAR(AN$3)=YEAR('Rent Roll'!$C41),MONTH(AN$3)=MONTH('Rent Roll'!$C41)),(AN$4-DAY('Rent Roll'!$C41)+1)/AN$4,IF(AND(YEAR(AN$3)=YEAR('Rent Roll'!$D41),MONTH(AN$3)=MONTH('Rent Roll'!$D41)),DAY('Rent Roll'!$D41)/AN$4,AN67))</f>
        <v>0</v>
      </c>
      <c r="AO111" s="567">
        <f>IF(AND(YEAR(AO$3)=YEAR('Rent Roll'!$C41),MONTH(AO$3)=MONTH('Rent Roll'!$C41)),(AO$4-DAY('Rent Roll'!$C41)+1)/AO$4,IF(AND(YEAR(AO$3)=YEAR('Rent Roll'!$D41),MONTH(AO$3)=MONTH('Rent Roll'!$D41)),DAY('Rent Roll'!$D41)/AO$4,AO67))</f>
        <v>0</v>
      </c>
      <c r="AP111" s="767">
        <f>IF(AND(YEAR(AP$3)=YEAR('Rent Roll'!$C41),MONTH(AP$3)=MONTH('Rent Roll'!$C41)),(AP$4-DAY('Rent Roll'!$C41)+1)/AP$4,IF(AND(YEAR(AP$3)=YEAR('Rent Roll'!$D41),MONTH(AP$3)=MONTH('Rent Roll'!$D41)),DAY('Rent Roll'!$D41)/AP$4,AP67))</f>
        <v>0</v>
      </c>
      <c r="AQ111" s="768">
        <f>IF(AND(YEAR(AQ$3)=YEAR('Rent Roll'!$C41),MONTH(AQ$3)=MONTH('Rent Roll'!$C41)),(AQ$4-DAY('Rent Roll'!$C41)+1)/AQ$4,IF(AND(YEAR(AQ$3)=YEAR('Rent Roll'!$D41),MONTH(AQ$3)=MONTH('Rent Roll'!$D41)),DAY('Rent Roll'!$D41)/AQ$4,AQ67))</f>
        <v>0</v>
      </c>
      <c r="AR111" s="567">
        <f>IF(AND(YEAR(AR$3)=YEAR('Rent Roll'!$C41),MONTH(AR$3)=MONTH('Rent Roll'!$C41)),(AR$4-DAY('Rent Roll'!$C41)+1)/AR$4,IF(AND(YEAR(AR$3)=YEAR('Rent Roll'!$D41),MONTH(AR$3)=MONTH('Rent Roll'!$D41)),DAY('Rent Roll'!$D41)/AR$4,AR67))</f>
        <v>0</v>
      </c>
      <c r="AS111" s="567">
        <f>IF(AND(YEAR(AS$3)=YEAR('Rent Roll'!$C41),MONTH(AS$3)=MONTH('Rent Roll'!$C41)),(AS$4-DAY('Rent Roll'!$C41)+1)/AS$4,IF(AND(YEAR(AS$3)=YEAR('Rent Roll'!$D41),MONTH(AS$3)=MONTH('Rent Roll'!$D41)),DAY('Rent Roll'!$D41)/AS$4,AS67))</f>
        <v>0</v>
      </c>
      <c r="AT111" s="567">
        <f>IF(AND(YEAR(AT$3)=YEAR('Rent Roll'!$C41),MONTH(AT$3)=MONTH('Rent Roll'!$C41)),(AT$4-DAY('Rent Roll'!$C41)+1)/AT$4,IF(AND(YEAR(AT$3)=YEAR('Rent Roll'!$D41),MONTH(AT$3)=MONTH('Rent Roll'!$D41)),DAY('Rent Roll'!$D41)/AT$4,AT67))</f>
        <v>0</v>
      </c>
      <c r="AU111" s="567">
        <f>IF(AND(YEAR(AU$3)=YEAR('Rent Roll'!$C41),MONTH(AU$3)=MONTH('Rent Roll'!$C41)),(AU$4-DAY('Rent Roll'!$C41)+1)/AU$4,IF(AND(YEAR(AU$3)=YEAR('Rent Roll'!$D41),MONTH(AU$3)=MONTH('Rent Roll'!$D41)),DAY('Rent Roll'!$D41)/AU$4,AU67))</f>
        <v>0</v>
      </c>
      <c r="AV111" s="567">
        <f>IF(AND(YEAR(AV$3)=YEAR('Rent Roll'!$C41),MONTH(AV$3)=MONTH('Rent Roll'!$C41)),(AV$4-DAY('Rent Roll'!$C41)+1)/AV$4,IF(AND(YEAR(AV$3)=YEAR('Rent Roll'!$D41),MONTH(AV$3)=MONTH('Rent Roll'!$D41)),DAY('Rent Roll'!$D41)/AV$4,AV67))</f>
        <v>0</v>
      </c>
      <c r="AW111" s="567">
        <f>IF(AND(YEAR(AW$3)=YEAR('Rent Roll'!$C41),MONTH(AW$3)=MONTH('Rent Roll'!$C41)),(AW$4-DAY('Rent Roll'!$C41)+1)/AW$4,IF(AND(YEAR(AW$3)=YEAR('Rent Roll'!$D41),MONTH(AW$3)=MONTH('Rent Roll'!$D41)),DAY('Rent Roll'!$D41)/AW$4,AW67))</f>
        <v>0</v>
      </c>
      <c r="AX111" s="567">
        <f>IF(AND(YEAR(AX$3)=YEAR('Rent Roll'!$C41),MONTH(AX$3)=MONTH('Rent Roll'!$C41)),(AX$4-DAY('Rent Roll'!$C41)+1)/AX$4,IF(AND(YEAR(AX$3)=YEAR('Rent Roll'!$D41),MONTH(AX$3)=MONTH('Rent Roll'!$D41)),DAY('Rent Roll'!$D41)/AX$4,AX67))</f>
        <v>0</v>
      </c>
      <c r="AY111" s="567">
        <f>IF(AND(YEAR(AY$3)=YEAR('Rent Roll'!$C41),MONTH(AY$3)=MONTH('Rent Roll'!$C41)),(AY$4-DAY('Rent Roll'!$C41)+1)/AY$4,IF(AND(YEAR(AY$3)=YEAR('Rent Roll'!$D41),MONTH(AY$3)=MONTH('Rent Roll'!$D41)),DAY('Rent Roll'!$D41)/AY$4,AY67))</f>
        <v>0</v>
      </c>
      <c r="AZ111" s="567">
        <f>IF(AND(YEAR(AZ$3)=YEAR('Rent Roll'!$C41),MONTH(AZ$3)=MONTH('Rent Roll'!$C41)),(AZ$4-DAY('Rent Roll'!$C41)+1)/AZ$4,IF(AND(YEAR(AZ$3)=YEAR('Rent Roll'!$D41),MONTH(AZ$3)=MONTH('Rent Roll'!$D41)),DAY('Rent Roll'!$D41)/AZ$4,AZ67))</f>
        <v>0</v>
      </c>
      <c r="BA111" s="567">
        <f>IF(AND(YEAR(BA$3)=YEAR('Rent Roll'!$C41),MONTH(BA$3)=MONTH('Rent Roll'!$C41)),(BA$4-DAY('Rent Roll'!$C41)+1)/BA$4,IF(AND(YEAR(BA$3)=YEAR('Rent Roll'!$D41),MONTH(BA$3)=MONTH('Rent Roll'!$D41)),DAY('Rent Roll'!$D41)/BA$4,BA67))</f>
        <v>0</v>
      </c>
      <c r="BB111" s="767">
        <f>IF(AND(YEAR(BB$3)=YEAR('Rent Roll'!$C41),MONTH(BB$3)=MONTH('Rent Roll'!$C41)),(BB$4-DAY('Rent Roll'!$C41)+1)/BB$4,IF(AND(YEAR(BB$3)=YEAR('Rent Roll'!$D41),MONTH(BB$3)=MONTH('Rent Roll'!$D41)),DAY('Rent Roll'!$D41)/BB$4,BB67))</f>
        <v>0</v>
      </c>
      <c r="BC111" s="768">
        <f>IF(AND(YEAR(BC$3)=YEAR('Rent Roll'!$C41),MONTH(BC$3)=MONTH('Rent Roll'!$C41)),(BC$4-DAY('Rent Roll'!$C41)+1)/BC$4,IF(AND(YEAR(BC$3)=YEAR('Rent Roll'!$D41),MONTH(BC$3)=MONTH('Rent Roll'!$D41)),DAY('Rent Roll'!$D41)/BC$4,BC67))</f>
        <v>0</v>
      </c>
      <c r="BD111" s="567">
        <f>IF(AND(YEAR(BD$3)=YEAR('Rent Roll'!$C41),MONTH(BD$3)=MONTH('Rent Roll'!$C41)),(BD$4-DAY('Rent Roll'!$C41)+1)/BD$4,IF(AND(YEAR(BD$3)=YEAR('Rent Roll'!$D41),MONTH(BD$3)=MONTH('Rent Roll'!$D41)),DAY('Rent Roll'!$D41)/BD$4,BD67))</f>
        <v>0</v>
      </c>
      <c r="BE111" s="567">
        <f>IF(AND(YEAR(BE$3)=YEAR('Rent Roll'!$C41),MONTH(BE$3)=MONTH('Rent Roll'!$C41)),(BE$4-DAY('Rent Roll'!$C41)+1)/BE$4,IF(AND(YEAR(BE$3)=YEAR('Rent Roll'!$D41),MONTH(BE$3)=MONTH('Rent Roll'!$D41)),DAY('Rent Roll'!$D41)/BE$4,BE67))</f>
        <v>0</v>
      </c>
      <c r="BF111" s="567">
        <f>IF(AND(YEAR(BF$3)=YEAR('Rent Roll'!$C41),MONTH(BF$3)=MONTH('Rent Roll'!$C41)),(BF$4-DAY('Rent Roll'!$C41)+1)/BF$4,IF(AND(YEAR(BF$3)=YEAR('Rent Roll'!$D41),MONTH(BF$3)=MONTH('Rent Roll'!$D41)),DAY('Rent Roll'!$D41)/BF$4,BF67))</f>
        <v>0</v>
      </c>
      <c r="BG111" s="567">
        <f>IF(AND(YEAR(BG$3)=YEAR('Rent Roll'!$C41),MONTH(BG$3)=MONTH('Rent Roll'!$C41)),(BG$4-DAY('Rent Roll'!$C41)+1)/BG$4,IF(AND(YEAR(BG$3)=YEAR('Rent Roll'!$D41),MONTH(BG$3)=MONTH('Rent Roll'!$D41)),DAY('Rent Roll'!$D41)/BG$4,BG67))</f>
        <v>0</v>
      </c>
      <c r="BH111" s="567">
        <f>IF(AND(YEAR(BH$3)=YEAR('Rent Roll'!$C41),MONTH(BH$3)=MONTH('Rent Roll'!$C41)),(BH$4-DAY('Rent Roll'!$C41)+1)/BH$4,IF(AND(YEAR(BH$3)=YEAR('Rent Roll'!$D41),MONTH(BH$3)=MONTH('Rent Roll'!$D41)),DAY('Rent Roll'!$D41)/BH$4,BH67))</f>
        <v>0</v>
      </c>
      <c r="BI111" s="567">
        <f>IF(AND(YEAR(BI$3)=YEAR('Rent Roll'!$C41),MONTH(BI$3)=MONTH('Rent Roll'!$C41)),(BI$4-DAY('Rent Roll'!$C41)+1)/BI$4,IF(AND(YEAR(BI$3)=YEAR('Rent Roll'!$D41),MONTH(BI$3)=MONTH('Rent Roll'!$D41)),DAY('Rent Roll'!$D41)/BI$4,BI67))</f>
        <v>0</v>
      </c>
      <c r="BJ111" s="567">
        <f>IF(AND(YEAR(BJ$3)=YEAR('Rent Roll'!$C41),MONTH(BJ$3)=MONTH('Rent Roll'!$C41)),(BJ$4-DAY('Rent Roll'!$C41)+1)/BJ$4,IF(AND(YEAR(BJ$3)=YEAR('Rent Roll'!$D41),MONTH(BJ$3)=MONTH('Rent Roll'!$D41)),DAY('Rent Roll'!$D41)/BJ$4,BJ67))</f>
        <v>0</v>
      </c>
      <c r="BK111" s="567">
        <f>IF(AND(YEAR(BK$3)=YEAR('Rent Roll'!$C41),MONTH(BK$3)=MONTH('Rent Roll'!$C41)),(BK$4-DAY('Rent Roll'!$C41)+1)/BK$4,IF(AND(YEAR(BK$3)=YEAR('Rent Roll'!$D41),MONTH(BK$3)=MONTH('Rent Roll'!$D41)),DAY('Rent Roll'!$D41)/BK$4,BK67))</f>
        <v>0</v>
      </c>
      <c r="BL111" s="567">
        <f>IF(AND(YEAR(BL$3)=YEAR('Rent Roll'!$C41),MONTH(BL$3)=MONTH('Rent Roll'!$C41)),(BL$4-DAY('Rent Roll'!$C41)+1)/BL$4,IF(AND(YEAR(BL$3)=YEAR('Rent Roll'!$D41),MONTH(BL$3)=MONTH('Rent Roll'!$D41)),DAY('Rent Roll'!$D41)/BL$4,BL67))</f>
        <v>0</v>
      </c>
      <c r="BM111" s="567">
        <f>IF(AND(YEAR(BM$3)=YEAR('Rent Roll'!$C41),MONTH(BM$3)=MONTH('Rent Roll'!$C41)),(BM$4-DAY('Rent Roll'!$C41)+1)/BM$4,IF(AND(YEAR(BM$3)=YEAR('Rent Roll'!$D41),MONTH(BM$3)=MONTH('Rent Roll'!$D41)),DAY('Rent Roll'!$D41)/BM$4,BM67))</f>
        <v>0</v>
      </c>
      <c r="BN111" s="767">
        <f>IF(AND(YEAR(BN$3)=YEAR('Rent Roll'!$C41),MONTH(BN$3)=MONTH('Rent Roll'!$C41)),(BN$4-DAY('Rent Roll'!$C41)+1)/BN$4,IF(AND(YEAR(BN$3)=YEAR('Rent Roll'!$D41),MONTH(BN$3)=MONTH('Rent Roll'!$D41)),DAY('Rent Roll'!$D41)/BN$4,BN67))</f>
        <v>0</v>
      </c>
      <c r="BO111" s="768">
        <f>IF(AND(YEAR(BO$3)=YEAR('Rent Roll'!$C41),MONTH(BO$3)=MONTH('Rent Roll'!$C41)),(BO$4-DAY('Rent Roll'!$C41)+1)/BO$4,IF(AND(YEAR(BO$3)=YEAR('Rent Roll'!$D41),MONTH(BO$3)=MONTH('Rent Roll'!$D41)),DAY('Rent Roll'!$D41)/BO$4,BO67))</f>
        <v>0</v>
      </c>
      <c r="BP111" s="567">
        <f>IF(AND(YEAR(BP$3)=YEAR('Rent Roll'!$C41),MONTH(BP$3)=MONTH('Rent Roll'!$C41)),(BP$4-DAY('Rent Roll'!$C41)+1)/BP$4,IF(AND(YEAR(BP$3)=YEAR('Rent Roll'!$D41),MONTH(BP$3)=MONTH('Rent Roll'!$D41)),DAY('Rent Roll'!$D41)/BP$4,BP67))</f>
        <v>0</v>
      </c>
      <c r="BQ111" s="567">
        <f>IF(AND(YEAR(BQ$3)=YEAR('Rent Roll'!$C41),MONTH(BQ$3)=MONTH('Rent Roll'!$C41)),(BQ$4-DAY('Rent Roll'!$C41)+1)/BQ$4,IF(AND(YEAR(BQ$3)=YEAR('Rent Roll'!$D41),MONTH(BQ$3)=MONTH('Rent Roll'!$D41)),DAY('Rent Roll'!$D41)/BQ$4,BQ67))</f>
        <v>0</v>
      </c>
      <c r="BR111" s="567">
        <f>IF(AND(YEAR(BR$3)=YEAR('Rent Roll'!$C41),MONTH(BR$3)=MONTH('Rent Roll'!$C41)),(BR$4-DAY('Rent Roll'!$C41)+1)/BR$4,IF(AND(YEAR(BR$3)=YEAR('Rent Roll'!$D41),MONTH(BR$3)=MONTH('Rent Roll'!$D41)),DAY('Rent Roll'!$D41)/BR$4,BR67))</f>
        <v>0</v>
      </c>
      <c r="BS111" s="567">
        <f>IF(AND(YEAR(BS$3)=YEAR('Rent Roll'!$C41),MONTH(BS$3)=MONTH('Rent Roll'!$C41)),(BS$4-DAY('Rent Roll'!$C41)+1)/BS$4,IF(AND(YEAR(BS$3)=YEAR('Rent Roll'!$D41),MONTH(BS$3)=MONTH('Rent Roll'!$D41)),DAY('Rent Roll'!$D41)/BS$4,BS67))</f>
        <v>0</v>
      </c>
      <c r="BT111" s="567">
        <f>IF(AND(YEAR(BT$3)=YEAR('Rent Roll'!$C41),MONTH(BT$3)=MONTH('Rent Roll'!$C41)),(BT$4-DAY('Rent Roll'!$C41)+1)/BT$4,IF(AND(YEAR(BT$3)=YEAR('Rent Roll'!$D41),MONTH(BT$3)=MONTH('Rent Roll'!$D41)),DAY('Rent Roll'!$D41)/BT$4,BT67))</f>
        <v>0</v>
      </c>
      <c r="BU111" s="567">
        <f>IF(AND(YEAR(BU$3)=YEAR('Rent Roll'!$C41),MONTH(BU$3)=MONTH('Rent Roll'!$C41)),(BU$4-DAY('Rent Roll'!$C41)+1)/BU$4,IF(AND(YEAR(BU$3)=YEAR('Rent Roll'!$D41),MONTH(BU$3)=MONTH('Rent Roll'!$D41)),DAY('Rent Roll'!$D41)/BU$4,BU67))</f>
        <v>0</v>
      </c>
      <c r="BV111" s="567">
        <f>IF(AND(YEAR(BV$3)=YEAR('Rent Roll'!$C41),MONTH(BV$3)=MONTH('Rent Roll'!$C41)),(BV$4-DAY('Rent Roll'!$C41)+1)/BV$4,IF(AND(YEAR(BV$3)=YEAR('Rent Roll'!$D41),MONTH(BV$3)=MONTH('Rent Roll'!$D41)),DAY('Rent Roll'!$D41)/BV$4,BV67))</f>
        <v>0</v>
      </c>
      <c r="BW111" s="567">
        <f>IF(AND(YEAR(BW$3)=YEAR('Rent Roll'!$C41),MONTH(BW$3)=MONTH('Rent Roll'!$C41)),(BW$4-DAY('Rent Roll'!$C41)+1)/BW$4,IF(AND(YEAR(BW$3)=YEAR('Rent Roll'!$D41),MONTH(BW$3)=MONTH('Rent Roll'!$D41)),DAY('Rent Roll'!$D41)/BW$4,BW67))</f>
        <v>0</v>
      </c>
      <c r="BX111" s="567">
        <f>IF(AND(YEAR(BX$3)=YEAR('Rent Roll'!$C41),MONTH(BX$3)=MONTH('Rent Roll'!$C41)),(BX$4-DAY('Rent Roll'!$C41)+1)/BX$4,IF(AND(YEAR(BX$3)=YEAR('Rent Roll'!$D41),MONTH(BX$3)=MONTH('Rent Roll'!$D41)),DAY('Rent Roll'!$D41)/BX$4,BX67))</f>
        <v>0</v>
      </c>
      <c r="BY111" s="567">
        <f>IF(AND(YEAR(BY$3)=YEAR('Rent Roll'!$C41),MONTH(BY$3)=MONTH('Rent Roll'!$C41)),(BY$4-DAY('Rent Roll'!$C41)+1)/BY$4,IF(AND(YEAR(BY$3)=YEAR('Rent Roll'!$D41),MONTH(BY$3)=MONTH('Rent Roll'!$D41)),DAY('Rent Roll'!$D41)/BY$4,BY67))</f>
        <v>0</v>
      </c>
      <c r="BZ111" s="767">
        <f>IF(AND(YEAR(BZ$3)=YEAR('Rent Roll'!$C41),MONTH(BZ$3)=MONTH('Rent Roll'!$C41)),(BZ$4-DAY('Rent Roll'!$C41)+1)/BZ$4,IF(AND(YEAR(BZ$3)=YEAR('Rent Roll'!$D41),MONTH(BZ$3)=MONTH('Rent Roll'!$D41)),DAY('Rent Roll'!$D41)/BZ$4,BZ67))</f>
        <v>0</v>
      </c>
      <c r="CA111" s="768">
        <f>IF(AND(YEAR(CA$3)=YEAR('Rent Roll'!$C41),MONTH(CA$3)=MONTH('Rent Roll'!$C41)),(CA$4-DAY('Rent Roll'!$C41)+1)/CA$4,IF(AND(YEAR(CA$3)=YEAR('Rent Roll'!$D41),MONTH(CA$3)=MONTH('Rent Roll'!$D41)),DAY('Rent Roll'!$D41)/CA$4,CA67))</f>
        <v>0</v>
      </c>
      <c r="CB111" s="567">
        <f>IF(AND(YEAR(CB$3)=YEAR('Rent Roll'!$C41),MONTH(CB$3)=MONTH('Rent Roll'!$C41)),(CB$4-DAY('Rent Roll'!$C41)+1)/CB$4,IF(AND(YEAR(CB$3)=YEAR('Rent Roll'!$D41),MONTH(CB$3)=MONTH('Rent Roll'!$D41)),DAY('Rent Roll'!$D41)/CB$4,CB67))</f>
        <v>0</v>
      </c>
      <c r="CC111" s="567">
        <f>IF(AND(YEAR(CC$3)=YEAR('Rent Roll'!$C41),MONTH(CC$3)=MONTH('Rent Roll'!$C41)),(CC$4-DAY('Rent Roll'!$C41)+1)/CC$4,IF(AND(YEAR(CC$3)=YEAR('Rent Roll'!$D41),MONTH(CC$3)=MONTH('Rent Roll'!$D41)),DAY('Rent Roll'!$D41)/CC$4,CC67))</f>
        <v>0</v>
      </c>
      <c r="CD111" s="567">
        <f>IF(AND(YEAR(CD$3)=YEAR('Rent Roll'!$C41),MONTH(CD$3)=MONTH('Rent Roll'!$C41)),(CD$4-DAY('Rent Roll'!$C41)+1)/CD$4,IF(AND(YEAR(CD$3)=YEAR('Rent Roll'!$D41),MONTH(CD$3)=MONTH('Rent Roll'!$D41)),DAY('Rent Roll'!$D41)/CD$4,CD67))</f>
        <v>0</v>
      </c>
      <c r="CE111" s="567">
        <f>IF(AND(YEAR(CE$3)=YEAR('Rent Roll'!$C41),MONTH(CE$3)=MONTH('Rent Roll'!$C41)),(CE$4-DAY('Rent Roll'!$C41)+1)/CE$4,IF(AND(YEAR(CE$3)=YEAR('Rent Roll'!$D41),MONTH(CE$3)=MONTH('Rent Roll'!$D41)),DAY('Rent Roll'!$D41)/CE$4,CE67))</f>
        <v>0</v>
      </c>
      <c r="CF111" s="567">
        <f>IF(AND(YEAR(CF$3)=YEAR('Rent Roll'!$C41),MONTH(CF$3)=MONTH('Rent Roll'!$C41)),(CF$4-DAY('Rent Roll'!$C41)+1)/CF$4,IF(AND(YEAR(CF$3)=YEAR('Rent Roll'!$D41),MONTH(CF$3)=MONTH('Rent Roll'!$D41)),DAY('Rent Roll'!$D41)/CF$4,CF67))</f>
        <v>0</v>
      </c>
      <c r="CG111" s="567">
        <f>IF(AND(YEAR(CG$3)=YEAR('Rent Roll'!$C41),MONTH(CG$3)=MONTH('Rent Roll'!$C41)),(CG$4-DAY('Rent Roll'!$C41)+1)/CG$4,IF(AND(YEAR(CG$3)=YEAR('Rent Roll'!$D41),MONTH(CG$3)=MONTH('Rent Roll'!$D41)),DAY('Rent Roll'!$D41)/CG$4,CG67))</f>
        <v>0</v>
      </c>
      <c r="CH111" s="567">
        <f>IF(AND(YEAR(CH$3)=YEAR('Rent Roll'!$C41),MONTH(CH$3)=MONTH('Rent Roll'!$C41)),(CH$4-DAY('Rent Roll'!$C41)+1)/CH$4,IF(AND(YEAR(CH$3)=YEAR('Rent Roll'!$D41),MONTH(CH$3)=MONTH('Rent Roll'!$D41)),DAY('Rent Roll'!$D41)/CH$4,CH67))</f>
        <v>0</v>
      </c>
      <c r="CI111" s="567">
        <f>IF(AND(YEAR(CI$3)=YEAR('Rent Roll'!$C41),MONTH(CI$3)=MONTH('Rent Roll'!$C41)),(CI$4-DAY('Rent Roll'!$C41)+1)/CI$4,IF(AND(YEAR(CI$3)=YEAR('Rent Roll'!$D41),MONTH(CI$3)=MONTH('Rent Roll'!$D41)),DAY('Rent Roll'!$D41)/CI$4,CI67))</f>
        <v>0</v>
      </c>
      <c r="CJ111" s="567">
        <f>IF(AND(YEAR(CJ$3)=YEAR('Rent Roll'!$C41),MONTH(CJ$3)=MONTH('Rent Roll'!$C41)),(CJ$4-DAY('Rent Roll'!$C41)+1)/CJ$4,IF(AND(YEAR(CJ$3)=YEAR('Rent Roll'!$D41),MONTH(CJ$3)=MONTH('Rent Roll'!$D41)),DAY('Rent Roll'!$D41)/CJ$4,CJ67))</f>
        <v>0</v>
      </c>
      <c r="CK111" s="567">
        <f>IF(AND(YEAR(CK$3)=YEAR('Rent Roll'!$C41),MONTH(CK$3)=MONTH('Rent Roll'!$C41)),(CK$4-DAY('Rent Roll'!$C41)+1)/CK$4,IF(AND(YEAR(CK$3)=YEAR('Rent Roll'!$D41),MONTH(CK$3)=MONTH('Rent Roll'!$D41)),DAY('Rent Roll'!$D41)/CK$4,CK67))</f>
        <v>0</v>
      </c>
      <c r="CL111" s="767">
        <f>IF(AND(YEAR(CL$3)=YEAR('Rent Roll'!$C41),MONTH(CL$3)=MONTH('Rent Roll'!$C41)),(CL$4-DAY('Rent Roll'!$C41)+1)/CL$4,IF(AND(YEAR(CL$3)=YEAR('Rent Roll'!$D41),MONTH(CL$3)=MONTH('Rent Roll'!$D41)),DAY('Rent Roll'!$D41)/CL$4,CL67))</f>
        <v>0</v>
      </c>
      <c r="CM111" s="768">
        <f>IF(AND(YEAR(CM$3)=YEAR('Rent Roll'!$C41),MONTH(CM$3)=MONTH('Rent Roll'!$C41)),(CM$4-DAY('Rent Roll'!$C41)+1)/CM$4,IF(AND(YEAR(CM$3)=YEAR('Rent Roll'!$D41),MONTH(CM$3)=MONTH('Rent Roll'!$D41)),DAY('Rent Roll'!$D41)/CM$4,CM67))</f>
        <v>0</v>
      </c>
      <c r="CN111" s="567">
        <f>IF(AND(YEAR(CN$3)=YEAR('Rent Roll'!$C41),MONTH(CN$3)=MONTH('Rent Roll'!$C41)),(CN$4-DAY('Rent Roll'!$C41)+1)/CN$4,IF(AND(YEAR(CN$3)=YEAR('Rent Roll'!$D41),MONTH(CN$3)=MONTH('Rent Roll'!$D41)),DAY('Rent Roll'!$D41)/CN$4,CN67))</f>
        <v>0</v>
      </c>
      <c r="CO111" s="567">
        <f>IF(AND(YEAR(CO$3)=YEAR('Rent Roll'!$C41),MONTH(CO$3)=MONTH('Rent Roll'!$C41)),(CO$4-DAY('Rent Roll'!$C41)+1)/CO$4,IF(AND(YEAR(CO$3)=YEAR('Rent Roll'!$D41),MONTH(CO$3)=MONTH('Rent Roll'!$D41)),DAY('Rent Roll'!$D41)/CO$4,CO67))</f>
        <v>0</v>
      </c>
      <c r="CP111" s="567">
        <f>IF(AND(YEAR(CP$3)=YEAR('Rent Roll'!$C41),MONTH(CP$3)=MONTH('Rent Roll'!$C41)),(CP$4-DAY('Rent Roll'!$C41)+1)/CP$4,IF(AND(YEAR(CP$3)=YEAR('Rent Roll'!$D41),MONTH(CP$3)=MONTH('Rent Roll'!$D41)),DAY('Rent Roll'!$D41)/CP$4,CP67))</f>
        <v>0</v>
      </c>
      <c r="CQ111" s="567">
        <f>IF(AND(YEAR(CQ$3)=YEAR('Rent Roll'!$C41),MONTH(CQ$3)=MONTH('Rent Roll'!$C41)),(CQ$4-DAY('Rent Roll'!$C41)+1)/CQ$4,IF(AND(YEAR(CQ$3)=YEAR('Rent Roll'!$D41),MONTH(CQ$3)=MONTH('Rent Roll'!$D41)),DAY('Rent Roll'!$D41)/CQ$4,CQ67))</f>
        <v>0</v>
      </c>
      <c r="CR111" s="567">
        <f>IF(AND(YEAR(CR$3)=YEAR('Rent Roll'!$C41),MONTH(CR$3)=MONTH('Rent Roll'!$C41)),(CR$4-DAY('Rent Roll'!$C41)+1)/CR$4,IF(AND(YEAR(CR$3)=YEAR('Rent Roll'!$D41),MONTH(CR$3)=MONTH('Rent Roll'!$D41)),DAY('Rent Roll'!$D41)/CR$4,CR67))</f>
        <v>0</v>
      </c>
      <c r="CS111" s="567">
        <f>IF(AND(YEAR(CS$3)=YEAR('Rent Roll'!$C41),MONTH(CS$3)=MONTH('Rent Roll'!$C41)),(CS$4-DAY('Rent Roll'!$C41)+1)/CS$4,IF(AND(YEAR(CS$3)=YEAR('Rent Roll'!$D41),MONTH(CS$3)=MONTH('Rent Roll'!$D41)),DAY('Rent Roll'!$D41)/CS$4,CS67))</f>
        <v>0</v>
      </c>
      <c r="CT111" s="567">
        <f>IF(AND(YEAR(CT$3)=YEAR('Rent Roll'!$C41),MONTH(CT$3)=MONTH('Rent Roll'!$C41)),(CT$4-DAY('Rent Roll'!$C41)+1)/CT$4,IF(AND(YEAR(CT$3)=YEAR('Rent Roll'!$D41),MONTH(CT$3)=MONTH('Rent Roll'!$D41)),DAY('Rent Roll'!$D41)/CT$4,CT67))</f>
        <v>0</v>
      </c>
      <c r="CU111" s="567">
        <f>IF(AND(YEAR(CU$3)=YEAR('Rent Roll'!$C41),MONTH(CU$3)=MONTH('Rent Roll'!$C41)),(CU$4-DAY('Rent Roll'!$C41)+1)/CU$4,IF(AND(YEAR(CU$3)=YEAR('Rent Roll'!$D41),MONTH(CU$3)=MONTH('Rent Roll'!$D41)),DAY('Rent Roll'!$D41)/CU$4,CU67))</f>
        <v>0</v>
      </c>
      <c r="CV111" s="567">
        <f>IF(AND(YEAR(CV$3)=YEAR('Rent Roll'!$C41),MONTH(CV$3)=MONTH('Rent Roll'!$C41)),(CV$4-DAY('Rent Roll'!$C41)+1)/CV$4,IF(AND(YEAR(CV$3)=YEAR('Rent Roll'!$D41),MONTH(CV$3)=MONTH('Rent Roll'!$D41)),DAY('Rent Roll'!$D41)/CV$4,CV67))</f>
        <v>0</v>
      </c>
      <c r="CW111" s="567">
        <f>IF(AND(YEAR(CW$3)=YEAR('Rent Roll'!$C41),MONTH(CW$3)=MONTH('Rent Roll'!$C41)),(CW$4-DAY('Rent Roll'!$C41)+1)/CW$4,IF(AND(YEAR(CW$3)=YEAR('Rent Roll'!$D41),MONTH(CW$3)=MONTH('Rent Roll'!$D41)),DAY('Rent Roll'!$D41)/CW$4,CW67))</f>
        <v>0</v>
      </c>
      <c r="CX111" s="767">
        <f>IF(AND(YEAR(CX$3)=YEAR('Rent Roll'!$C41),MONTH(CX$3)=MONTH('Rent Roll'!$C41)),(CX$4-DAY('Rent Roll'!$C41)+1)/CX$4,IF(AND(YEAR(CX$3)=YEAR('Rent Roll'!$D41),MONTH(CX$3)=MONTH('Rent Roll'!$D41)),DAY('Rent Roll'!$D41)/CX$4,CX67))</f>
        <v>0</v>
      </c>
      <c r="CY111" s="768">
        <f>IF(AND(YEAR(CY$3)=YEAR('Rent Roll'!$C41),MONTH(CY$3)=MONTH('Rent Roll'!$C41)),(CY$4-DAY('Rent Roll'!$C41)+1)/CY$4,IF(AND(YEAR(CY$3)=YEAR('Rent Roll'!$D41),MONTH(CY$3)=MONTH('Rent Roll'!$D41)),DAY('Rent Roll'!$D41)/CY$4,CY67))</f>
        <v>0</v>
      </c>
      <c r="CZ111" s="567">
        <f>IF(AND(YEAR(CZ$3)=YEAR('Rent Roll'!$C41),MONTH(CZ$3)=MONTH('Rent Roll'!$C41)),(CZ$4-DAY('Rent Roll'!$C41)+1)/CZ$4,IF(AND(YEAR(CZ$3)=YEAR('Rent Roll'!$D41),MONTH(CZ$3)=MONTH('Rent Roll'!$D41)),DAY('Rent Roll'!$D41)/CZ$4,CZ67))</f>
        <v>0</v>
      </c>
      <c r="DA111" s="567">
        <f>IF(AND(YEAR(DA$3)=YEAR('Rent Roll'!$C41),MONTH(DA$3)=MONTH('Rent Roll'!$C41)),(DA$4-DAY('Rent Roll'!$C41)+1)/DA$4,IF(AND(YEAR(DA$3)=YEAR('Rent Roll'!$D41),MONTH(DA$3)=MONTH('Rent Roll'!$D41)),DAY('Rent Roll'!$D41)/DA$4,DA67))</f>
        <v>0</v>
      </c>
      <c r="DB111" s="567">
        <f>IF(AND(YEAR(DB$3)=YEAR('Rent Roll'!$C41),MONTH(DB$3)=MONTH('Rent Roll'!$C41)),(DB$4-DAY('Rent Roll'!$C41)+1)/DB$4,IF(AND(YEAR(DB$3)=YEAR('Rent Roll'!$D41),MONTH(DB$3)=MONTH('Rent Roll'!$D41)),DAY('Rent Roll'!$D41)/DB$4,DB67))</f>
        <v>0</v>
      </c>
      <c r="DC111" s="567">
        <f>IF(AND(YEAR(DC$3)=YEAR('Rent Roll'!$C41),MONTH(DC$3)=MONTH('Rent Roll'!$C41)),(DC$4-DAY('Rent Roll'!$C41)+1)/DC$4,IF(AND(YEAR(DC$3)=YEAR('Rent Roll'!$D41),MONTH(DC$3)=MONTH('Rent Roll'!$D41)),DAY('Rent Roll'!$D41)/DC$4,DC67))</f>
        <v>0</v>
      </c>
      <c r="DD111" s="567">
        <f>IF(AND(YEAR(DD$3)=YEAR('Rent Roll'!$C41),MONTH(DD$3)=MONTH('Rent Roll'!$C41)),(DD$4-DAY('Rent Roll'!$C41)+1)/DD$4,IF(AND(YEAR(DD$3)=YEAR('Rent Roll'!$D41),MONTH(DD$3)=MONTH('Rent Roll'!$D41)),DAY('Rent Roll'!$D41)/DD$4,DD67))</f>
        <v>0</v>
      </c>
      <c r="DE111" s="567">
        <f>IF(AND(YEAR(DE$3)=YEAR('Rent Roll'!$C41),MONTH(DE$3)=MONTH('Rent Roll'!$C41)),(DE$4-DAY('Rent Roll'!$C41)+1)/DE$4,IF(AND(YEAR(DE$3)=YEAR('Rent Roll'!$D41),MONTH(DE$3)=MONTH('Rent Roll'!$D41)),DAY('Rent Roll'!$D41)/DE$4,DE67))</f>
        <v>0</v>
      </c>
      <c r="DF111" s="567">
        <f>IF(AND(YEAR(DF$3)=YEAR('Rent Roll'!$C41),MONTH(DF$3)=MONTH('Rent Roll'!$C41)),(DF$4-DAY('Rent Roll'!$C41)+1)/DF$4,IF(AND(YEAR(DF$3)=YEAR('Rent Roll'!$D41),MONTH(DF$3)=MONTH('Rent Roll'!$D41)),DAY('Rent Roll'!$D41)/DF$4,DF67))</f>
        <v>0</v>
      </c>
      <c r="DG111" s="567">
        <f>IF(AND(YEAR(DG$3)=YEAR('Rent Roll'!$C41),MONTH(DG$3)=MONTH('Rent Roll'!$C41)),(DG$4-DAY('Rent Roll'!$C41)+1)/DG$4,IF(AND(YEAR(DG$3)=YEAR('Rent Roll'!$D41),MONTH(DG$3)=MONTH('Rent Roll'!$D41)),DAY('Rent Roll'!$D41)/DG$4,DG67))</f>
        <v>0</v>
      </c>
      <c r="DH111" s="567">
        <f>IF(AND(YEAR(DH$3)=YEAR('Rent Roll'!$C41),MONTH(DH$3)=MONTH('Rent Roll'!$C41)),(DH$4-DAY('Rent Roll'!$C41)+1)/DH$4,IF(AND(YEAR(DH$3)=YEAR('Rent Roll'!$D41),MONTH(DH$3)=MONTH('Rent Roll'!$D41)),DAY('Rent Roll'!$D41)/DH$4,DH67))</f>
        <v>0</v>
      </c>
      <c r="DI111" s="567">
        <f>IF(AND(YEAR(DI$3)=YEAR('Rent Roll'!$C41),MONTH(DI$3)=MONTH('Rent Roll'!$C41)),(DI$4-DAY('Rent Roll'!$C41)+1)/DI$4,IF(AND(YEAR(DI$3)=YEAR('Rent Roll'!$D41),MONTH(DI$3)=MONTH('Rent Roll'!$D41)),DAY('Rent Roll'!$D41)/DI$4,DI67))</f>
        <v>0</v>
      </c>
      <c r="DJ111" s="767">
        <f>IF(AND(YEAR(DJ$3)=YEAR('Rent Roll'!$C41),MONTH(DJ$3)=MONTH('Rent Roll'!$C41)),(DJ$4-DAY('Rent Roll'!$C41)+1)/DJ$4,IF(AND(YEAR(DJ$3)=YEAR('Rent Roll'!$D41),MONTH(DJ$3)=MONTH('Rent Roll'!$D41)),DAY('Rent Roll'!$D41)/DJ$4,DJ67))</f>
        <v>0</v>
      </c>
      <c r="DK111" s="768">
        <f>IF(AND(YEAR(DK$3)=YEAR('Rent Roll'!$C41),MONTH(DK$3)=MONTH('Rent Roll'!$C41)),(DK$4-DAY('Rent Roll'!$C41)+1)/DK$4,IF(AND(YEAR(DK$3)=YEAR('Rent Roll'!$D41),MONTH(DK$3)=MONTH('Rent Roll'!$D41)),DAY('Rent Roll'!$D41)/DK$4,DK67))</f>
        <v>0</v>
      </c>
      <c r="DL111" s="567">
        <f>IF(AND(YEAR(DL$3)=YEAR('Rent Roll'!$C41),MONTH(DL$3)=MONTH('Rent Roll'!$C41)),(DL$4-DAY('Rent Roll'!$C41)+1)/DL$4,IF(AND(YEAR(DL$3)=YEAR('Rent Roll'!$D41),MONTH(DL$3)=MONTH('Rent Roll'!$D41)),DAY('Rent Roll'!$D41)/DL$4,DL67))</f>
        <v>0</v>
      </c>
      <c r="DM111" s="567">
        <f>IF(AND(YEAR(DM$3)=YEAR('Rent Roll'!$C41),MONTH(DM$3)=MONTH('Rent Roll'!$C41)),(DM$4-DAY('Rent Roll'!$C41)+1)/DM$4,IF(AND(YEAR(DM$3)=YEAR('Rent Roll'!$D41),MONTH(DM$3)=MONTH('Rent Roll'!$D41)),DAY('Rent Roll'!$D41)/DM$4,DM67))</f>
        <v>0</v>
      </c>
      <c r="DN111" s="567">
        <f>IF(AND(YEAR(DN$3)=YEAR('Rent Roll'!$C41),MONTH(DN$3)=MONTH('Rent Roll'!$C41)),(DN$4-DAY('Rent Roll'!$C41)+1)/DN$4,IF(AND(YEAR(DN$3)=YEAR('Rent Roll'!$D41),MONTH(DN$3)=MONTH('Rent Roll'!$D41)),DAY('Rent Roll'!$D41)/DN$4,DN67))</f>
        <v>0</v>
      </c>
      <c r="DO111" s="567">
        <f>IF(AND(YEAR(DO$3)=YEAR('Rent Roll'!$C41),MONTH(DO$3)=MONTH('Rent Roll'!$C41)),(DO$4-DAY('Rent Roll'!$C41)+1)/DO$4,IF(AND(YEAR(DO$3)=YEAR('Rent Roll'!$D41),MONTH(DO$3)=MONTH('Rent Roll'!$D41)),DAY('Rent Roll'!$D41)/DO$4,DO67))</f>
        <v>0</v>
      </c>
      <c r="DP111" s="567">
        <f>IF(AND(YEAR(DP$3)=YEAR('Rent Roll'!$C41),MONTH(DP$3)=MONTH('Rent Roll'!$C41)),(DP$4-DAY('Rent Roll'!$C41)+1)/DP$4,IF(AND(YEAR(DP$3)=YEAR('Rent Roll'!$D41),MONTH(DP$3)=MONTH('Rent Roll'!$D41)),DAY('Rent Roll'!$D41)/DP$4,DP67))</f>
        <v>0</v>
      </c>
      <c r="DQ111" s="567">
        <f>IF(AND(YEAR(DQ$3)=YEAR('Rent Roll'!$C41),MONTH(DQ$3)=MONTH('Rent Roll'!$C41)),(DQ$4-DAY('Rent Roll'!$C41)+1)/DQ$4,IF(AND(YEAR(DQ$3)=YEAR('Rent Roll'!$D41),MONTH(DQ$3)=MONTH('Rent Roll'!$D41)),DAY('Rent Roll'!$D41)/DQ$4,DQ67))</f>
        <v>0</v>
      </c>
      <c r="DR111" s="567">
        <f>IF(AND(YEAR(DR$3)=YEAR('Rent Roll'!$C41),MONTH(DR$3)=MONTH('Rent Roll'!$C41)),(DR$4-DAY('Rent Roll'!$C41)+1)/DR$4,IF(AND(YEAR(DR$3)=YEAR('Rent Roll'!$D41),MONTH(DR$3)=MONTH('Rent Roll'!$D41)),DAY('Rent Roll'!$D41)/DR$4,DR67))</f>
        <v>0</v>
      </c>
      <c r="DS111" s="567">
        <f>IF(AND(YEAR(DS$3)=YEAR('Rent Roll'!$C41),MONTH(DS$3)=MONTH('Rent Roll'!$C41)),(DS$4-DAY('Rent Roll'!$C41)+1)/DS$4,IF(AND(YEAR(DS$3)=YEAR('Rent Roll'!$D41),MONTH(DS$3)=MONTH('Rent Roll'!$D41)),DAY('Rent Roll'!$D41)/DS$4,DS67))</f>
        <v>0</v>
      </c>
      <c r="DT111" s="567">
        <f>IF(AND(YEAR(DT$3)=YEAR('Rent Roll'!$C41),MONTH(DT$3)=MONTH('Rent Roll'!$C41)),(DT$4-DAY('Rent Roll'!$C41)+1)/DT$4,IF(AND(YEAR(DT$3)=YEAR('Rent Roll'!$D41),MONTH(DT$3)=MONTH('Rent Roll'!$D41)),DAY('Rent Roll'!$D41)/DT$4,DT67))</f>
        <v>0</v>
      </c>
      <c r="DU111" s="567">
        <f>IF(AND(YEAR(DU$3)=YEAR('Rent Roll'!$C41),MONTH(DU$3)=MONTH('Rent Roll'!$C41)),(DU$4-DAY('Rent Roll'!$C41)+1)/DU$4,IF(AND(YEAR(DU$3)=YEAR('Rent Roll'!$D41),MONTH(DU$3)=MONTH('Rent Roll'!$D41)),DAY('Rent Roll'!$D41)/DU$4,DU67))</f>
        <v>0</v>
      </c>
      <c r="DV111" s="567">
        <f>IF(AND(YEAR(DV$3)=YEAR('Rent Roll'!$C41),MONTH(DV$3)=MONTH('Rent Roll'!$C41)),(DV$4-DAY('Rent Roll'!$C41)+1)/DV$4,IF(AND(YEAR(DV$3)=YEAR('Rent Roll'!$D41),MONTH(DV$3)=MONTH('Rent Roll'!$D41)),DAY('Rent Roll'!$D41)/DV$4,DV67))</f>
        <v>0</v>
      </c>
    </row>
    <row r="112" spans="1:126" s="563" customFormat="1" ht="12" customHeight="1" outlineLevel="1" x14ac:dyDescent="0.4">
      <c r="A112" s="730"/>
      <c r="B112" s="564">
        <f>'Rent Roll'!$B42</f>
        <v>0</v>
      </c>
      <c r="C112" s="565"/>
      <c r="D112" s="565"/>
      <c r="E112" s="566"/>
      <c r="F112" s="778">
        <f>IF(AND(YEAR(F$3)=YEAR('Rent Roll'!$C42),MONTH(F$3)=MONTH('Rent Roll'!$C42)),(F$4-DAY('Rent Roll'!$C42)+1)/F$4,IF(AND(YEAR(F$3)=YEAR('Rent Roll'!$D42),MONTH(F$3)=MONTH('Rent Roll'!$D42)),DAY('Rent Roll'!$D42)/F$4,F68))</f>
        <v>0</v>
      </c>
      <c r="G112" s="768">
        <f>IF(AND(YEAR(G$3)=YEAR('Rent Roll'!$C42),MONTH(G$3)=MONTH('Rent Roll'!$C42)),(G$4-DAY('Rent Roll'!$C42)+1)/G$4,IF(AND(YEAR(G$3)=YEAR('Rent Roll'!$D42),MONTH(G$3)=MONTH('Rent Roll'!$D42)),DAY('Rent Roll'!$D42)/G$4,G68))</f>
        <v>0</v>
      </c>
      <c r="H112" s="567">
        <f>IF(AND(YEAR(H$3)=YEAR('Rent Roll'!$C42),MONTH(H$3)=MONTH('Rent Roll'!$C42)),(H$4-DAY('Rent Roll'!$C42)+1)/H$4,IF(AND(YEAR(H$3)=YEAR('Rent Roll'!$D42),MONTH(H$3)=MONTH('Rent Roll'!$D42)),DAY('Rent Roll'!$D42)/H$4,H68))</f>
        <v>0</v>
      </c>
      <c r="I112" s="567">
        <f>IF(AND(YEAR(I$3)=YEAR('Rent Roll'!$C42),MONTH(I$3)=MONTH('Rent Roll'!$C42)),(I$4-DAY('Rent Roll'!$C42)+1)/I$4,IF(AND(YEAR(I$3)=YEAR('Rent Roll'!$D42),MONTH(I$3)=MONTH('Rent Roll'!$D42)),DAY('Rent Roll'!$D42)/I$4,I68))</f>
        <v>0</v>
      </c>
      <c r="J112" s="567">
        <f>IF(AND(YEAR(J$3)=YEAR('Rent Roll'!$C42),MONTH(J$3)=MONTH('Rent Roll'!$C42)),(J$4-DAY('Rent Roll'!$C42)+1)/J$4,IF(AND(YEAR(J$3)=YEAR('Rent Roll'!$D42),MONTH(J$3)=MONTH('Rent Roll'!$D42)),DAY('Rent Roll'!$D42)/J$4,J68))</f>
        <v>0</v>
      </c>
      <c r="K112" s="567">
        <f>IF(AND(YEAR(K$3)=YEAR('Rent Roll'!$C42),MONTH(K$3)=MONTH('Rent Roll'!$C42)),(K$4-DAY('Rent Roll'!$C42)+1)/K$4,IF(AND(YEAR(K$3)=YEAR('Rent Roll'!$D42),MONTH(K$3)=MONTH('Rent Roll'!$D42)),DAY('Rent Roll'!$D42)/K$4,K68))</f>
        <v>0</v>
      </c>
      <c r="L112" s="567">
        <f>IF(AND(YEAR(L$3)=YEAR('Rent Roll'!$C42),MONTH(L$3)=MONTH('Rent Roll'!$C42)),(L$4-DAY('Rent Roll'!$C42)+1)/L$4,IF(AND(YEAR(L$3)=YEAR('Rent Roll'!$D42),MONTH(L$3)=MONTH('Rent Roll'!$D42)),DAY('Rent Roll'!$D42)/L$4,L68))</f>
        <v>0</v>
      </c>
      <c r="M112" s="567">
        <f>IF(AND(YEAR(M$3)=YEAR('Rent Roll'!$C42),MONTH(M$3)=MONTH('Rent Roll'!$C42)),(M$4-DAY('Rent Roll'!$C42)+1)/M$4,IF(AND(YEAR(M$3)=YEAR('Rent Roll'!$D42),MONTH(M$3)=MONTH('Rent Roll'!$D42)),DAY('Rent Roll'!$D42)/M$4,M68))</f>
        <v>0</v>
      </c>
      <c r="N112" s="567">
        <f>IF(AND(YEAR(N$3)=YEAR('Rent Roll'!$C42),MONTH(N$3)=MONTH('Rent Roll'!$C42)),(N$4-DAY('Rent Roll'!$C42)+1)/N$4,IF(AND(YEAR(N$3)=YEAR('Rent Roll'!$D42),MONTH(N$3)=MONTH('Rent Roll'!$D42)),DAY('Rent Roll'!$D42)/N$4,N68))</f>
        <v>0</v>
      </c>
      <c r="O112" s="567">
        <f>IF(AND(YEAR(O$3)=YEAR('Rent Roll'!$C42),MONTH(O$3)=MONTH('Rent Roll'!$C42)),(O$4-DAY('Rent Roll'!$C42)+1)/O$4,IF(AND(YEAR(O$3)=YEAR('Rent Roll'!$D42),MONTH(O$3)=MONTH('Rent Roll'!$D42)),DAY('Rent Roll'!$D42)/O$4,O68))</f>
        <v>0</v>
      </c>
      <c r="P112" s="567">
        <f>IF(AND(YEAR(P$3)=YEAR('Rent Roll'!$C42),MONTH(P$3)=MONTH('Rent Roll'!$C42)),(P$4-DAY('Rent Roll'!$C42)+1)/P$4,IF(AND(YEAR(P$3)=YEAR('Rent Roll'!$D42),MONTH(P$3)=MONTH('Rent Roll'!$D42)),DAY('Rent Roll'!$D42)/P$4,P68))</f>
        <v>0</v>
      </c>
      <c r="Q112" s="567">
        <f>IF(AND(YEAR(Q$3)=YEAR('Rent Roll'!$C42),MONTH(Q$3)=MONTH('Rent Roll'!$C42)),(Q$4-DAY('Rent Roll'!$C42)+1)/Q$4,IF(AND(YEAR(Q$3)=YEAR('Rent Roll'!$D42),MONTH(Q$3)=MONTH('Rent Roll'!$D42)),DAY('Rent Roll'!$D42)/Q$4,Q68))</f>
        <v>0</v>
      </c>
      <c r="R112" s="767">
        <f>IF(AND(YEAR(R$3)=YEAR('Rent Roll'!$C42),MONTH(R$3)=MONTH('Rent Roll'!$C42)),(R$4-DAY('Rent Roll'!$C42)+1)/R$4,IF(AND(YEAR(R$3)=YEAR('Rent Roll'!$D42),MONTH(R$3)=MONTH('Rent Roll'!$D42)),DAY('Rent Roll'!$D42)/R$4,R68))</f>
        <v>0</v>
      </c>
      <c r="S112" s="768">
        <f>IF(AND(YEAR(S$3)=YEAR('Rent Roll'!$C42),MONTH(S$3)=MONTH('Rent Roll'!$C42)),(S$4-DAY('Rent Roll'!$C42)+1)/S$4,IF(AND(YEAR(S$3)=YEAR('Rent Roll'!$D42),MONTH(S$3)=MONTH('Rent Roll'!$D42)),DAY('Rent Roll'!$D42)/S$4,S68))</f>
        <v>0</v>
      </c>
      <c r="T112" s="567">
        <f>IF(AND(YEAR(T$3)=YEAR('Rent Roll'!$C42),MONTH(T$3)=MONTH('Rent Roll'!$C42)),(T$4-DAY('Rent Roll'!$C42)+1)/T$4,IF(AND(YEAR(T$3)=YEAR('Rent Roll'!$D42),MONTH(T$3)=MONTH('Rent Roll'!$D42)),DAY('Rent Roll'!$D42)/T$4,T68))</f>
        <v>0</v>
      </c>
      <c r="U112" s="567">
        <f>IF(AND(YEAR(U$3)=YEAR('Rent Roll'!$C42),MONTH(U$3)=MONTH('Rent Roll'!$C42)),(U$4-DAY('Rent Roll'!$C42)+1)/U$4,IF(AND(YEAR(U$3)=YEAR('Rent Roll'!$D42),MONTH(U$3)=MONTH('Rent Roll'!$D42)),DAY('Rent Roll'!$D42)/U$4,U68))</f>
        <v>0</v>
      </c>
      <c r="V112" s="567">
        <f>IF(AND(YEAR(V$3)=YEAR('Rent Roll'!$C42),MONTH(V$3)=MONTH('Rent Roll'!$C42)),(V$4-DAY('Rent Roll'!$C42)+1)/V$4,IF(AND(YEAR(V$3)=YEAR('Rent Roll'!$D42),MONTH(V$3)=MONTH('Rent Roll'!$D42)),DAY('Rent Roll'!$D42)/V$4,V68))</f>
        <v>0</v>
      </c>
      <c r="W112" s="567">
        <f>IF(AND(YEAR(W$3)=YEAR('Rent Roll'!$C42),MONTH(W$3)=MONTH('Rent Roll'!$C42)),(W$4-DAY('Rent Roll'!$C42)+1)/W$4,IF(AND(YEAR(W$3)=YEAR('Rent Roll'!$D42),MONTH(W$3)=MONTH('Rent Roll'!$D42)),DAY('Rent Roll'!$D42)/W$4,W68))</f>
        <v>0</v>
      </c>
      <c r="X112" s="567">
        <f>IF(AND(YEAR(X$3)=YEAR('Rent Roll'!$C42),MONTH(X$3)=MONTH('Rent Roll'!$C42)),(X$4-DAY('Rent Roll'!$C42)+1)/X$4,IF(AND(YEAR(X$3)=YEAR('Rent Roll'!$D42),MONTH(X$3)=MONTH('Rent Roll'!$D42)),DAY('Rent Roll'!$D42)/X$4,X68))</f>
        <v>0</v>
      </c>
      <c r="Y112" s="567">
        <f>IF(AND(YEAR(Y$3)=YEAR('Rent Roll'!$C42),MONTH(Y$3)=MONTH('Rent Roll'!$C42)),(Y$4-DAY('Rent Roll'!$C42)+1)/Y$4,IF(AND(YEAR(Y$3)=YEAR('Rent Roll'!$D42),MONTH(Y$3)=MONTH('Rent Roll'!$D42)),DAY('Rent Roll'!$D42)/Y$4,Y68))</f>
        <v>0</v>
      </c>
      <c r="Z112" s="567">
        <f>IF(AND(YEAR(Z$3)=YEAR('Rent Roll'!$C42),MONTH(Z$3)=MONTH('Rent Roll'!$C42)),(Z$4-DAY('Rent Roll'!$C42)+1)/Z$4,IF(AND(YEAR(Z$3)=YEAR('Rent Roll'!$D42),MONTH(Z$3)=MONTH('Rent Roll'!$D42)),DAY('Rent Roll'!$D42)/Z$4,Z68))</f>
        <v>0</v>
      </c>
      <c r="AA112" s="567">
        <f>IF(AND(YEAR(AA$3)=YEAR('Rent Roll'!$C42),MONTH(AA$3)=MONTH('Rent Roll'!$C42)),(AA$4-DAY('Rent Roll'!$C42)+1)/AA$4,IF(AND(YEAR(AA$3)=YEAR('Rent Roll'!$D42),MONTH(AA$3)=MONTH('Rent Roll'!$D42)),DAY('Rent Roll'!$D42)/AA$4,AA68))</f>
        <v>0</v>
      </c>
      <c r="AB112" s="567">
        <f>IF(AND(YEAR(AB$3)=YEAR('Rent Roll'!$C42),MONTH(AB$3)=MONTH('Rent Roll'!$C42)),(AB$4-DAY('Rent Roll'!$C42)+1)/AB$4,IF(AND(YEAR(AB$3)=YEAR('Rent Roll'!$D42),MONTH(AB$3)=MONTH('Rent Roll'!$D42)),DAY('Rent Roll'!$D42)/AB$4,AB68))</f>
        <v>0</v>
      </c>
      <c r="AC112" s="567">
        <f>IF(AND(YEAR(AC$3)=YEAR('Rent Roll'!$C42),MONTH(AC$3)=MONTH('Rent Roll'!$C42)),(AC$4-DAY('Rent Roll'!$C42)+1)/AC$4,IF(AND(YEAR(AC$3)=YEAR('Rent Roll'!$D42),MONTH(AC$3)=MONTH('Rent Roll'!$D42)),DAY('Rent Roll'!$D42)/AC$4,AC68))</f>
        <v>0</v>
      </c>
      <c r="AD112" s="767">
        <f>IF(AND(YEAR(AD$3)=YEAR('Rent Roll'!$C42),MONTH(AD$3)=MONTH('Rent Roll'!$C42)),(AD$4-DAY('Rent Roll'!$C42)+1)/AD$4,IF(AND(YEAR(AD$3)=YEAR('Rent Roll'!$D42),MONTH(AD$3)=MONTH('Rent Roll'!$D42)),DAY('Rent Roll'!$D42)/AD$4,AD68))</f>
        <v>0</v>
      </c>
      <c r="AE112" s="768">
        <f>IF(AND(YEAR(AE$3)=YEAR('Rent Roll'!$C42),MONTH(AE$3)=MONTH('Rent Roll'!$C42)),(AE$4-DAY('Rent Roll'!$C42)+1)/AE$4,IF(AND(YEAR(AE$3)=YEAR('Rent Roll'!$D42),MONTH(AE$3)=MONTH('Rent Roll'!$D42)),DAY('Rent Roll'!$D42)/AE$4,AE68))</f>
        <v>0</v>
      </c>
      <c r="AF112" s="567">
        <f>IF(AND(YEAR(AF$3)=YEAR('Rent Roll'!$C42),MONTH(AF$3)=MONTH('Rent Roll'!$C42)),(AF$4-DAY('Rent Roll'!$C42)+1)/AF$4,IF(AND(YEAR(AF$3)=YEAR('Rent Roll'!$D42),MONTH(AF$3)=MONTH('Rent Roll'!$D42)),DAY('Rent Roll'!$D42)/AF$4,AF68))</f>
        <v>0</v>
      </c>
      <c r="AG112" s="567">
        <f>IF(AND(YEAR(AG$3)=YEAR('Rent Roll'!$C42),MONTH(AG$3)=MONTH('Rent Roll'!$C42)),(AG$4-DAY('Rent Roll'!$C42)+1)/AG$4,IF(AND(YEAR(AG$3)=YEAR('Rent Roll'!$D42),MONTH(AG$3)=MONTH('Rent Roll'!$D42)),DAY('Rent Roll'!$D42)/AG$4,AG68))</f>
        <v>0</v>
      </c>
      <c r="AH112" s="567">
        <f>IF(AND(YEAR(AH$3)=YEAR('Rent Roll'!$C42),MONTH(AH$3)=MONTH('Rent Roll'!$C42)),(AH$4-DAY('Rent Roll'!$C42)+1)/AH$4,IF(AND(YEAR(AH$3)=YEAR('Rent Roll'!$D42),MONTH(AH$3)=MONTH('Rent Roll'!$D42)),DAY('Rent Roll'!$D42)/AH$4,AH68))</f>
        <v>0</v>
      </c>
      <c r="AI112" s="567">
        <f>IF(AND(YEAR(AI$3)=YEAR('Rent Roll'!$C42),MONTH(AI$3)=MONTH('Rent Roll'!$C42)),(AI$4-DAY('Rent Roll'!$C42)+1)/AI$4,IF(AND(YEAR(AI$3)=YEAR('Rent Roll'!$D42),MONTH(AI$3)=MONTH('Rent Roll'!$D42)),DAY('Rent Roll'!$D42)/AI$4,AI68))</f>
        <v>0</v>
      </c>
      <c r="AJ112" s="567">
        <f>IF(AND(YEAR(AJ$3)=YEAR('Rent Roll'!$C42),MONTH(AJ$3)=MONTH('Rent Roll'!$C42)),(AJ$4-DAY('Rent Roll'!$C42)+1)/AJ$4,IF(AND(YEAR(AJ$3)=YEAR('Rent Roll'!$D42),MONTH(AJ$3)=MONTH('Rent Roll'!$D42)),DAY('Rent Roll'!$D42)/AJ$4,AJ68))</f>
        <v>0</v>
      </c>
      <c r="AK112" s="567">
        <f>IF(AND(YEAR(AK$3)=YEAR('Rent Roll'!$C42),MONTH(AK$3)=MONTH('Rent Roll'!$C42)),(AK$4-DAY('Rent Roll'!$C42)+1)/AK$4,IF(AND(YEAR(AK$3)=YEAR('Rent Roll'!$D42),MONTH(AK$3)=MONTH('Rent Roll'!$D42)),DAY('Rent Roll'!$D42)/AK$4,AK68))</f>
        <v>0</v>
      </c>
      <c r="AL112" s="567">
        <f>IF(AND(YEAR(AL$3)=YEAR('Rent Roll'!$C42),MONTH(AL$3)=MONTH('Rent Roll'!$C42)),(AL$4-DAY('Rent Roll'!$C42)+1)/AL$4,IF(AND(YEAR(AL$3)=YEAR('Rent Roll'!$D42),MONTH(AL$3)=MONTH('Rent Roll'!$D42)),DAY('Rent Roll'!$D42)/AL$4,AL68))</f>
        <v>0</v>
      </c>
      <c r="AM112" s="567">
        <f>IF(AND(YEAR(AM$3)=YEAR('Rent Roll'!$C42),MONTH(AM$3)=MONTH('Rent Roll'!$C42)),(AM$4-DAY('Rent Roll'!$C42)+1)/AM$4,IF(AND(YEAR(AM$3)=YEAR('Rent Roll'!$D42),MONTH(AM$3)=MONTH('Rent Roll'!$D42)),DAY('Rent Roll'!$D42)/AM$4,AM68))</f>
        <v>0</v>
      </c>
      <c r="AN112" s="567">
        <f>IF(AND(YEAR(AN$3)=YEAR('Rent Roll'!$C42),MONTH(AN$3)=MONTH('Rent Roll'!$C42)),(AN$4-DAY('Rent Roll'!$C42)+1)/AN$4,IF(AND(YEAR(AN$3)=YEAR('Rent Roll'!$D42),MONTH(AN$3)=MONTH('Rent Roll'!$D42)),DAY('Rent Roll'!$D42)/AN$4,AN68))</f>
        <v>0</v>
      </c>
      <c r="AO112" s="567">
        <f>IF(AND(YEAR(AO$3)=YEAR('Rent Roll'!$C42),MONTH(AO$3)=MONTH('Rent Roll'!$C42)),(AO$4-DAY('Rent Roll'!$C42)+1)/AO$4,IF(AND(YEAR(AO$3)=YEAR('Rent Roll'!$D42),MONTH(AO$3)=MONTH('Rent Roll'!$D42)),DAY('Rent Roll'!$D42)/AO$4,AO68))</f>
        <v>0</v>
      </c>
      <c r="AP112" s="767">
        <f>IF(AND(YEAR(AP$3)=YEAR('Rent Roll'!$C42),MONTH(AP$3)=MONTH('Rent Roll'!$C42)),(AP$4-DAY('Rent Roll'!$C42)+1)/AP$4,IF(AND(YEAR(AP$3)=YEAR('Rent Roll'!$D42),MONTH(AP$3)=MONTH('Rent Roll'!$D42)),DAY('Rent Roll'!$D42)/AP$4,AP68))</f>
        <v>0</v>
      </c>
      <c r="AQ112" s="768">
        <f>IF(AND(YEAR(AQ$3)=YEAR('Rent Roll'!$C42),MONTH(AQ$3)=MONTH('Rent Roll'!$C42)),(AQ$4-DAY('Rent Roll'!$C42)+1)/AQ$4,IF(AND(YEAR(AQ$3)=YEAR('Rent Roll'!$D42),MONTH(AQ$3)=MONTH('Rent Roll'!$D42)),DAY('Rent Roll'!$D42)/AQ$4,AQ68))</f>
        <v>0</v>
      </c>
      <c r="AR112" s="567">
        <f>IF(AND(YEAR(AR$3)=YEAR('Rent Roll'!$C42),MONTH(AR$3)=MONTH('Rent Roll'!$C42)),(AR$4-DAY('Rent Roll'!$C42)+1)/AR$4,IF(AND(YEAR(AR$3)=YEAR('Rent Roll'!$D42),MONTH(AR$3)=MONTH('Rent Roll'!$D42)),DAY('Rent Roll'!$D42)/AR$4,AR68))</f>
        <v>0</v>
      </c>
      <c r="AS112" s="567">
        <f>IF(AND(YEAR(AS$3)=YEAR('Rent Roll'!$C42),MONTH(AS$3)=MONTH('Rent Roll'!$C42)),(AS$4-DAY('Rent Roll'!$C42)+1)/AS$4,IF(AND(YEAR(AS$3)=YEAR('Rent Roll'!$D42),MONTH(AS$3)=MONTH('Rent Roll'!$D42)),DAY('Rent Roll'!$D42)/AS$4,AS68))</f>
        <v>0</v>
      </c>
      <c r="AT112" s="567">
        <f>IF(AND(YEAR(AT$3)=YEAR('Rent Roll'!$C42),MONTH(AT$3)=MONTH('Rent Roll'!$C42)),(AT$4-DAY('Rent Roll'!$C42)+1)/AT$4,IF(AND(YEAR(AT$3)=YEAR('Rent Roll'!$D42),MONTH(AT$3)=MONTH('Rent Roll'!$D42)),DAY('Rent Roll'!$D42)/AT$4,AT68))</f>
        <v>0</v>
      </c>
      <c r="AU112" s="567">
        <f>IF(AND(YEAR(AU$3)=YEAR('Rent Roll'!$C42),MONTH(AU$3)=MONTH('Rent Roll'!$C42)),(AU$4-DAY('Rent Roll'!$C42)+1)/AU$4,IF(AND(YEAR(AU$3)=YEAR('Rent Roll'!$D42),MONTH(AU$3)=MONTH('Rent Roll'!$D42)),DAY('Rent Roll'!$D42)/AU$4,AU68))</f>
        <v>0</v>
      </c>
      <c r="AV112" s="567">
        <f>IF(AND(YEAR(AV$3)=YEAR('Rent Roll'!$C42),MONTH(AV$3)=MONTH('Rent Roll'!$C42)),(AV$4-DAY('Rent Roll'!$C42)+1)/AV$4,IF(AND(YEAR(AV$3)=YEAR('Rent Roll'!$D42),MONTH(AV$3)=MONTH('Rent Roll'!$D42)),DAY('Rent Roll'!$D42)/AV$4,AV68))</f>
        <v>0</v>
      </c>
      <c r="AW112" s="567">
        <f>IF(AND(YEAR(AW$3)=YEAR('Rent Roll'!$C42),MONTH(AW$3)=MONTH('Rent Roll'!$C42)),(AW$4-DAY('Rent Roll'!$C42)+1)/AW$4,IF(AND(YEAR(AW$3)=YEAR('Rent Roll'!$D42),MONTH(AW$3)=MONTH('Rent Roll'!$D42)),DAY('Rent Roll'!$D42)/AW$4,AW68))</f>
        <v>0</v>
      </c>
      <c r="AX112" s="567">
        <f>IF(AND(YEAR(AX$3)=YEAR('Rent Roll'!$C42),MONTH(AX$3)=MONTH('Rent Roll'!$C42)),(AX$4-DAY('Rent Roll'!$C42)+1)/AX$4,IF(AND(YEAR(AX$3)=YEAR('Rent Roll'!$D42),MONTH(AX$3)=MONTH('Rent Roll'!$D42)),DAY('Rent Roll'!$D42)/AX$4,AX68))</f>
        <v>0</v>
      </c>
      <c r="AY112" s="567">
        <f>IF(AND(YEAR(AY$3)=YEAR('Rent Roll'!$C42),MONTH(AY$3)=MONTH('Rent Roll'!$C42)),(AY$4-DAY('Rent Roll'!$C42)+1)/AY$4,IF(AND(YEAR(AY$3)=YEAR('Rent Roll'!$D42),MONTH(AY$3)=MONTH('Rent Roll'!$D42)),DAY('Rent Roll'!$D42)/AY$4,AY68))</f>
        <v>0</v>
      </c>
      <c r="AZ112" s="567">
        <f>IF(AND(YEAR(AZ$3)=YEAR('Rent Roll'!$C42),MONTH(AZ$3)=MONTH('Rent Roll'!$C42)),(AZ$4-DAY('Rent Roll'!$C42)+1)/AZ$4,IF(AND(YEAR(AZ$3)=YEAR('Rent Roll'!$D42),MONTH(AZ$3)=MONTH('Rent Roll'!$D42)),DAY('Rent Roll'!$D42)/AZ$4,AZ68))</f>
        <v>0</v>
      </c>
      <c r="BA112" s="567">
        <f>IF(AND(YEAR(BA$3)=YEAR('Rent Roll'!$C42),MONTH(BA$3)=MONTH('Rent Roll'!$C42)),(BA$4-DAY('Rent Roll'!$C42)+1)/BA$4,IF(AND(YEAR(BA$3)=YEAR('Rent Roll'!$D42),MONTH(BA$3)=MONTH('Rent Roll'!$D42)),DAY('Rent Roll'!$D42)/BA$4,BA68))</f>
        <v>0</v>
      </c>
      <c r="BB112" s="767">
        <f>IF(AND(YEAR(BB$3)=YEAR('Rent Roll'!$C42),MONTH(BB$3)=MONTH('Rent Roll'!$C42)),(BB$4-DAY('Rent Roll'!$C42)+1)/BB$4,IF(AND(YEAR(BB$3)=YEAR('Rent Roll'!$D42),MONTH(BB$3)=MONTH('Rent Roll'!$D42)),DAY('Rent Roll'!$D42)/BB$4,BB68))</f>
        <v>0</v>
      </c>
      <c r="BC112" s="768">
        <f>IF(AND(YEAR(BC$3)=YEAR('Rent Roll'!$C42),MONTH(BC$3)=MONTH('Rent Roll'!$C42)),(BC$4-DAY('Rent Roll'!$C42)+1)/BC$4,IF(AND(YEAR(BC$3)=YEAR('Rent Roll'!$D42),MONTH(BC$3)=MONTH('Rent Roll'!$D42)),DAY('Rent Roll'!$D42)/BC$4,BC68))</f>
        <v>0</v>
      </c>
      <c r="BD112" s="567">
        <f>IF(AND(YEAR(BD$3)=YEAR('Rent Roll'!$C42),MONTH(BD$3)=MONTH('Rent Roll'!$C42)),(BD$4-DAY('Rent Roll'!$C42)+1)/BD$4,IF(AND(YEAR(BD$3)=YEAR('Rent Roll'!$D42),MONTH(BD$3)=MONTH('Rent Roll'!$D42)),DAY('Rent Roll'!$D42)/BD$4,BD68))</f>
        <v>0</v>
      </c>
      <c r="BE112" s="567">
        <f>IF(AND(YEAR(BE$3)=YEAR('Rent Roll'!$C42),MONTH(BE$3)=MONTH('Rent Roll'!$C42)),(BE$4-DAY('Rent Roll'!$C42)+1)/BE$4,IF(AND(YEAR(BE$3)=YEAR('Rent Roll'!$D42),MONTH(BE$3)=MONTH('Rent Roll'!$D42)),DAY('Rent Roll'!$D42)/BE$4,BE68))</f>
        <v>0</v>
      </c>
      <c r="BF112" s="567">
        <f>IF(AND(YEAR(BF$3)=YEAR('Rent Roll'!$C42),MONTH(BF$3)=MONTH('Rent Roll'!$C42)),(BF$4-DAY('Rent Roll'!$C42)+1)/BF$4,IF(AND(YEAR(BF$3)=YEAR('Rent Roll'!$D42),MONTH(BF$3)=MONTH('Rent Roll'!$D42)),DAY('Rent Roll'!$D42)/BF$4,BF68))</f>
        <v>0</v>
      </c>
      <c r="BG112" s="567">
        <f>IF(AND(YEAR(BG$3)=YEAR('Rent Roll'!$C42),MONTH(BG$3)=MONTH('Rent Roll'!$C42)),(BG$4-DAY('Rent Roll'!$C42)+1)/BG$4,IF(AND(YEAR(BG$3)=YEAR('Rent Roll'!$D42),MONTH(BG$3)=MONTH('Rent Roll'!$D42)),DAY('Rent Roll'!$D42)/BG$4,BG68))</f>
        <v>0</v>
      </c>
      <c r="BH112" s="567">
        <f>IF(AND(YEAR(BH$3)=YEAR('Rent Roll'!$C42),MONTH(BH$3)=MONTH('Rent Roll'!$C42)),(BH$4-DAY('Rent Roll'!$C42)+1)/BH$4,IF(AND(YEAR(BH$3)=YEAR('Rent Roll'!$D42),MONTH(BH$3)=MONTH('Rent Roll'!$D42)),DAY('Rent Roll'!$D42)/BH$4,BH68))</f>
        <v>0</v>
      </c>
      <c r="BI112" s="567">
        <f>IF(AND(YEAR(BI$3)=YEAR('Rent Roll'!$C42),MONTH(BI$3)=MONTH('Rent Roll'!$C42)),(BI$4-DAY('Rent Roll'!$C42)+1)/BI$4,IF(AND(YEAR(BI$3)=YEAR('Rent Roll'!$D42),MONTH(BI$3)=MONTH('Rent Roll'!$D42)),DAY('Rent Roll'!$D42)/BI$4,BI68))</f>
        <v>0</v>
      </c>
      <c r="BJ112" s="567">
        <f>IF(AND(YEAR(BJ$3)=YEAR('Rent Roll'!$C42),MONTH(BJ$3)=MONTH('Rent Roll'!$C42)),(BJ$4-DAY('Rent Roll'!$C42)+1)/BJ$4,IF(AND(YEAR(BJ$3)=YEAR('Rent Roll'!$D42),MONTH(BJ$3)=MONTH('Rent Roll'!$D42)),DAY('Rent Roll'!$D42)/BJ$4,BJ68))</f>
        <v>0</v>
      </c>
      <c r="BK112" s="567">
        <f>IF(AND(YEAR(BK$3)=YEAR('Rent Roll'!$C42),MONTH(BK$3)=MONTH('Rent Roll'!$C42)),(BK$4-DAY('Rent Roll'!$C42)+1)/BK$4,IF(AND(YEAR(BK$3)=YEAR('Rent Roll'!$D42),MONTH(BK$3)=MONTH('Rent Roll'!$D42)),DAY('Rent Roll'!$D42)/BK$4,BK68))</f>
        <v>0</v>
      </c>
      <c r="BL112" s="567">
        <f>IF(AND(YEAR(BL$3)=YEAR('Rent Roll'!$C42),MONTH(BL$3)=MONTH('Rent Roll'!$C42)),(BL$4-DAY('Rent Roll'!$C42)+1)/BL$4,IF(AND(YEAR(BL$3)=YEAR('Rent Roll'!$D42),MONTH(BL$3)=MONTH('Rent Roll'!$D42)),DAY('Rent Roll'!$D42)/BL$4,BL68))</f>
        <v>0</v>
      </c>
      <c r="BM112" s="567">
        <f>IF(AND(YEAR(BM$3)=YEAR('Rent Roll'!$C42),MONTH(BM$3)=MONTH('Rent Roll'!$C42)),(BM$4-DAY('Rent Roll'!$C42)+1)/BM$4,IF(AND(YEAR(BM$3)=YEAR('Rent Roll'!$D42),MONTH(BM$3)=MONTH('Rent Roll'!$D42)),DAY('Rent Roll'!$D42)/BM$4,BM68))</f>
        <v>0</v>
      </c>
      <c r="BN112" s="767">
        <f>IF(AND(YEAR(BN$3)=YEAR('Rent Roll'!$C42),MONTH(BN$3)=MONTH('Rent Roll'!$C42)),(BN$4-DAY('Rent Roll'!$C42)+1)/BN$4,IF(AND(YEAR(BN$3)=YEAR('Rent Roll'!$D42),MONTH(BN$3)=MONTH('Rent Roll'!$D42)),DAY('Rent Roll'!$D42)/BN$4,BN68))</f>
        <v>0</v>
      </c>
      <c r="BO112" s="768">
        <f>IF(AND(YEAR(BO$3)=YEAR('Rent Roll'!$C42),MONTH(BO$3)=MONTH('Rent Roll'!$C42)),(BO$4-DAY('Rent Roll'!$C42)+1)/BO$4,IF(AND(YEAR(BO$3)=YEAR('Rent Roll'!$D42),MONTH(BO$3)=MONTH('Rent Roll'!$D42)),DAY('Rent Roll'!$D42)/BO$4,BO68))</f>
        <v>0</v>
      </c>
      <c r="BP112" s="567">
        <f>IF(AND(YEAR(BP$3)=YEAR('Rent Roll'!$C42),MONTH(BP$3)=MONTH('Rent Roll'!$C42)),(BP$4-DAY('Rent Roll'!$C42)+1)/BP$4,IF(AND(YEAR(BP$3)=YEAR('Rent Roll'!$D42),MONTH(BP$3)=MONTH('Rent Roll'!$D42)),DAY('Rent Roll'!$D42)/BP$4,BP68))</f>
        <v>0</v>
      </c>
      <c r="BQ112" s="567">
        <f>IF(AND(YEAR(BQ$3)=YEAR('Rent Roll'!$C42),MONTH(BQ$3)=MONTH('Rent Roll'!$C42)),(BQ$4-DAY('Rent Roll'!$C42)+1)/BQ$4,IF(AND(YEAR(BQ$3)=YEAR('Rent Roll'!$D42),MONTH(BQ$3)=MONTH('Rent Roll'!$D42)),DAY('Rent Roll'!$D42)/BQ$4,BQ68))</f>
        <v>0</v>
      </c>
      <c r="BR112" s="567">
        <f>IF(AND(YEAR(BR$3)=YEAR('Rent Roll'!$C42),MONTH(BR$3)=MONTH('Rent Roll'!$C42)),(BR$4-DAY('Rent Roll'!$C42)+1)/BR$4,IF(AND(YEAR(BR$3)=YEAR('Rent Roll'!$D42),MONTH(BR$3)=MONTH('Rent Roll'!$D42)),DAY('Rent Roll'!$D42)/BR$4,BR68))</f>
        <v>0</v>
      </c>
      <c r="BS112" s="567">
        <f>IF(AND(YEAR(BS$3)=YEAR('Rent Roll'!$C42),MONTH(BS$3)=MONTH('Rent Roll'!$C42)),(BS$4-DAY('Rent Roll'!$C42)+1)/BS$4,IF(AND(YEAR(BS$3)=YEAR('Rent Roll'!$D42),MONTH(BS$3)=MONTH('Rent Roll'!$D42)),DAY('Rent Roll'!$D42)/BS$4,BS68))</f>
        <v>0</v>
      </c>
      <c r="BT112" s="567">
        <f>IF(AND(YEAR(BT$3)=YEAR('Rent Roll'!$C42),MONTH(BT$3)=MONTH('Rent Roll'!$C42)),(BT$4-DAY('Rent Roll'!$C42)+1)/BT$4,IF(AND(YEAR(BT$3)=YEAR('Rent Roll'!$D42),MONTH(BT$3)=MONTH('Rent Roll'!$D42)),DAY('Rent Roll'!$D42)/BT$4,BT68))</f>
        <v>0</v>
      </c>
      <c r="BU112" s="567">
        <f>IF(AND(YEAR(BU$3)=YEAR('Rent Roll'!$C42),MONTH(BU$3)=MONTH('Rent Roll'!$C42)),(BU$4-DAY('Rent Roll'!$C42)+1)/BU$4,IF(AND(YEAR(BU$3)=YEAR('Rent Roll'!$D42),MONTH(BU$3)=MONTH('Rent Roll'!$D42)),DAY('Rent Roll'!$D42)/BU$4,BU68))</f>
        <v>0</v>
      </c>
      <c r="BV112" s="567">
        <f>IF(AND(YEAR(BV$3)=YEAR('Rent Roll'!$C42),MONTH(BV$3)=MONTH('Rent Roll'!$C42)),(BV$4-DAY('Rent Roll'!$C42)+1)/BV$4,IF(AND(YEAR(BV$3)=YEAR('Rent Roll'!$D42),MONTH(BV$3)=MONTH('Rent Roll'!$D42)),DAY('Rent Roll'!$D42)/BV$4,BV68))</f>
        <v>0</v>
      </c>
      <c r="BW112" s="567">
        <f>IF(AND(YEAR(BW$3)=YEAR('Rent Roll'!$C42),MONTH(BW$3)=MONTH('Rent Roll'!$C42)),(BW$4-DAY('Rent Roll'!$C42)+1)/BW$4,IF(AND(YEAR(BW$3)=YEAR('Rent Roll'!$D42),MONTH(BW$3)=MONTH('Rent Roll'!$D42)),DAY('Rent Roll'!$D42)/BW$4,BW68))</f>
        <v>0</v>
      </c>
      <c r="BX112" s="567">
        <f>IF(AND(YEAR(BX$3)=YEAR('Rent Roll'!$C42),MONTH(BX$3)=MONTH('Rent Roll'!$C42)),(BX$4-DAY('Rent Roll'!$C42)+1)/BX$4,IF(AND(YEAR(BX$3)=YEAR('Rent Roll'!$D42),MONTH(BX$3)=MONTH('Rent Roll'!$D42)),DAY('Rent Roll'!$D42)/BX$4,BX68))</f>
        <v>0</v>
      </c>
      <c r="BY112" s="567">
        <f>IF(AND(YEAR(BY$3)=YEAR('Rent Roll'!$C42),MONTH(BY$3)=MONTH('Rent Roll'!$C42)),(BY$4-DAY('Rent Roll'!$C42)+1)/BY$4,IF(AND(YEAR(BY$3)=YEAR('Rent Roll'!$D42),MONTH(BY$3)=MONTH('Rent Roll'!$D42)),DAY('Rent Roll'!$D42)/BY$4,BY68))</f>
        <v>0</v>
      </c>
      <c r="BZ112" s="767">
        <f>IF(AND(YEAR(BZ$3)=YEAR('Rent Roll'!$C42),MONTH(BZ$3)=MONTH('Rent Roll'!$C42)),(BZ$4-DAY('Rent Roll'!$C42)+1)/BZ$4,IF(AND(YEAR(BZ$3)=YEAR('Rent Roll'!$D42),MONTH(BZ$3)=MONTH('Rent Roll'!$D42)),DAY('Rent Roll'!$D42)/BZ$4,BZ68))</f>
        <v>0</v>
      </c>
      <c r="CA112" s="768">
        <f>IF(AND(YEAR(CA$3)=YEAR('Rent Roll'!$C42),MONTH(CA$3)=MONTH('Rent Roll'!$C42)),(CA$4-DAY('Rent Roll'!$C42)+1)/CA$4,IF(AND(YEAR(CA$3)=YEAR('Rent Roll'!$D42),MONTH(CA$3)=MONTH('Rent Roll'!$D42)),DAY('Rent Roll'!$D42)/CA$4,CA68))</f>
        <v>0</v>
      </c>
      <c r="CB112" s="567">
        <f>IF(AND(YEAR(CB$3)=YEAR('Rent Roll'!$C42),MONTH(CB$3)=MONTH('Rent Roll'!$C42)),(CB$4-DAY('Rent Roll'!$C42)+1)/CB$4,IF(AND(YEAR(CB$3)=YEAR('Rent Roll'!$D42),MONTH(CB$3)=MONTH('Rent Roll'!$D42)),DAY('Rent Roll'!$D42)/CB$4,CB68))</f>
        <v>0</v>
      </c>
      <c r="CC112" s="567">
        <f>IF(AND(YEAR(CC$3)=YEAR('Rent Roll'!$C42),MONTH(CC$3)=MONTH('Rent Roll'!$C42)),(CC$4-DAY('Rent Roll'!$C42)+1)/CC$4,IF(AND(YEAR(CC$3)=YEAR('Rent Roll'!$D42),MONTH(CC$3)=MONTH('Rent Roll'!$D42)),DAY('Rent Roll'!$D42)/CC$4,CC68))</f>
        <v>0</v>
      </c>
      <c r="CD112" s="567">
        <f>IF(AND(YEAR(CD$3)=YEAR('Rent Roll'!$C42),MONTH(CD$3)=MONTH('Rent Roll'!$C42)),(CD$4-DAY('Rent Roll'!$C42)+1)/CD$4,IF(AND(YEAR(CD$3)=YEAR('Rent Roll'!$D42),MONTH(CD$3)=MONTH('Rent Roll'!$D42)),DAY('Rent Roll'!$D42)/CD$4,CD68))</f>
        <v>0</v>
      </c>
      <c r="CE112" s="567">
        <f>IF(AND(YEAR(CE$3)=YEAR('Rent Roll'!$C42),MONTH(CE$3)=MONTH('Rent Roll'!$C42)),(CE$4-DAY('Rent Roll'!$C42)+1)/CE$4,IF(AND(YEAR(CE$3)=YEAR('Rent Roll'!$D42),MONTH(CE$3)=MONTH('Rent Roll'!$D42)),DAY('Rent Roll'!$D42)/CE$4,CE68))</f>
        <v>0</v>
      </c>
      <c r="CF112" s="567">
        <f>IF(AND(YEAR(CF$3)=YEAR('Rent Roll'!$C42),MONTH(CF$3)=MONTH('Rent Roll'!$C42)),(CF$4-DAY('Rent Roll'!$C42)+1)/CF$4,IF(AND(YEAR(CF$3)=YEAR('Rent Roll'!$D42),MONTH(CF$3)=MONTH('Rent Roll'!$D42)),DAY('Rent Roll'!$D42)/CF$4,CF68))</f>
        <v>0</v>
      </c>
      <c r="CG112" s="567">
        <f>IF(AND(YEAR(CG$3)=YEAR('Rent Roll'!$C42),MONTH(CG$3)=MONTH('Rent Roll'!$C42)),(CG$4-DAY('Rent Roll'!$C42)+1)/CG$4,IF(AND(YEAR(CG$3)=YEAR('Rent Roll'!$D42),MONTH(CG$3)=MONTH('Rent Roll'!$D42)),DAY('Rent Roll'!$D42)/CG$4,CG68))</f>
        <v>0</v>
      </c>
      <c r="CH112" s="567">
        <f>IF(AND(YEAR(CH$3)=YEAR('Rent Roll'!$C42),MONTH(CH$3)=MONTH('Rent Roll'!$C42)),(CH$4-DAY('Rent Roll'!$C42)+1)/CH$4,IF(AND(YEAR(CH$3)=YEAR('Rent Roll'!$D42),MONTH(CH$3)=MONTH('Rent Roll'!$D42)),DAY('Rent Roll'!$D42)/CH$4,CH68))</f>
        <v>0</v>
      </c>
      <c r="CI112" s="567">
        <f>IF(AND(YEAR(CI$3)=YEAR('Rent Roll'!$C42),MONTH(CI$3)=MONTH('Rent Roll'!$C42)),(CI$4-DAY('Rent Roll'!$C42)+1)/CI$4,IF(AND(YEAR(CI$3)=YEAR('Rent Roll'!$D42),MONTH(CI$3)=MONTH('Rent Roll'!$D42)),DAY('Rent Roll'!$D42)/CI$4,CI68))</f>
        <v>0</v>
      </c>
      <c r="CJ112" s="567">
        <f>IF(AND(YEAR(CJ$3)=YEAR('Rent Roll'!$C42),MONTH(CJ$3)=MONTH('Rent Roll'!$C42)),(CJ$4-DAY('Rent Roll'!$C42)+1)/CJ$4,IF(AND(YEAR(CJ$3)=YEAR('Rent Roll'!$D42),MONTH(CJ$3)=MONTH('Rent Roll'!$D42)),DAY('Rent Roll'!$D42)/CJ$4,CJ68))</f>
        <v>0</v>
      </c>
      <c r="CK112" s="567">
        <f>IF(AND(YEAR(CK$3)=YEAR('Rent Roll'!$C42),MONTH(CK$3)=MONTH('Rent Roll'!$C42)),(CK$4-DAY('Rent Roll'!$C42)+1)/CK$4,IF(AND(YEAR(CK$3)=YEAR('Rent Roll'!$D42),MONTH(CK$3)=MONTH('Rent Roll'!$D42)),DAY('Rent Roll'!$D42)/CK$4,CK68))</f>
        <v>0</v>
      </c>
      <c r="CL112" s="767">
        <f>IF(AND(YEAR(CL$3)=YEAR('Rent Roll'!$C42),MONTH(CL$3)=MONTH('Rent Roll'!$C42)),(CL$4-DAY('Rent Roll'!$C42)+1)/CL$4,IF(AND(YEAR(CL$3)=YEAR('Rent Roll'!$D42),MONTH(CL$3)=MONTH('Rent Roll'!$D42)),DAY('Rent Roll'!$D42)/CL$4,CL68))</f>
        <v>0</v>
      </c>
      <c r="CM112" s="768">
        <f>IF(AND(YEAR(CM$3)=YEAR('Rent Roll'!$C42),MONTH(CM$3)=MONTH('Rent Roll'!$C42)),(CM$4-DAY('Rent Roll'!$C42)+1)/CM$4,IF(AND(YEAR(CM$3)=YEAR('Rent Roll'!$D42),MONTH(CM$3)=MONTH('Rent Roll'!$D42)),DAY('Rent Roll'!$D42)/CM$4,CM68))</f>
        <v>0</v>
      </c>
      <c r="CN112" s="567">
        <f>IF(AND(YEAR(CN$3)=YEAR('Rent Roll'!$C42),MONTH(CN$3)=MONTH('Rent Roll'!$C42)),(CN$4-DAY('Rent Roll'!$C42)+1)/CN$4,IF(AND(YEAR(CN$3)=YEAR('Rent Roll'!$D42),MONTH(CN$3)=MONTH('Rent Roll'!$D42)),DAY('Rent Roll'!$D42)/CN$4,CN68))</f>
        <v>0</v>
      </c>
      <c r="CO112" s="567">
        <f>IF(AND(YEAR(CO$3)=YEAR('Rent Roll'!$C42),MONTH(CO$3)=MONTH('Rent Roll'!$C42)),(CO$4-DAY('Rent Roll'!$C42)+1)/CO$4,IF(AND(YEAR(CO$3)=YEAR('Rent Roll'!$D42),MONTH(CO$3)=MONTH('Rent Roll'!$D42)),DAY('Rent Roll'!$D42)/CO$4,CO68))</f>
        <v>0</v>
      </c>
      <c r="CP112" s="567">
        <f>IF(AND(YEAR(CP$3)=YEAR('Rent Roll'!$C42),MONTH(CP$3)=MONTH('Rent Roll'!$C42)),(CP$4-DAY('Rent Roll'!$C42)+1)/CP$4,IF(AND(YEAR(CP$3)=YEAR('Rent Roll'!$D42),MONTH(CP$3)=MONTH('Rent Roll'!$D42)),DAY('Rent Roll'!$D42)/CP$4,CP68))</f>
        <v>0</v>
      </c>
      <c r="CQ112" s="567">
        <f>IF(AND(YEAR(CQ$3)=YEAR('Rent Roll'!$C42),MONTH(CQ$3)=MONTH('Rent Roll'!$C42)),(CQ$4-DAY('Rent Roll'!$C42)+1)/CQ$4,IF(AND(YEAR(CQ$3)=YEAR('Rent Roll'!$D42),MONTH(CQ$3)=MONTH('Rent Roll'!$D42)),DAY('Rent Roll'!$D42)/CQ$4,CQ68))</f>
        <v>0</v>
      </c>
      <c r="CR112" s="567">
        <f>IF(AND(YEAR(CR$3)=YEAR('Rent Roll'!$C42),MONTH(CR$3)=MONTH('Rent Roll'!$C42)),(CR$4-DAY('Rent Roll'!$C42)+1)/CR$4,IF(AND(YEAR(CR$3)=YEAR('Rent Roll'!$D42),MONTH(CR$3)=MONTH('Rent Roll'!$D42)),DAY('Rent Roll'!$D42)/CR$4,CR68))</f>
        <v>0</v>
      </c>
      <c r="CS112" s="567">
        <f>IF(AND(YEAR(CS$3)=YEAR('Rent Roll'!$C42),MONTH(CS$3)=MONTH('Rent Roll'!$C42)),(CS$4-DAY('Rent Roll'!$C42)+1)/CS$4,IF(AND(YEAR(CS$3)=YEAR('Rent Roll'!$D42),MONTH(CS$3)=MONTH('Rent Roll'!$D42)),DAY('Rent Roll'!$D42)/CS$4,CS68))</f>
        <v>0</v>
      </c>
      <c r="CT112" s="567">
        <f>IF(AND(YEAR(CT$3)=YEAR('Rent Roll'!$C42),MONTH(CT$3)=MONTH('Rent Roll'!$C42)),(CT$4-DAY('Rent Roll'!$C42)+1)/CT$4,IF(AND(YEAR(CT$3)=YEAR('Rent Roll'!$D42),MONTH(CT$3)=MONTH('Rent Roll'!$D42)),DAY('Rent Roll'!$D42)/CT$4,CT68))</f>
        <v>0</v>
      </c>
      <c r="CU112" s="567">
        <f>IF(AND(YEAR(CU$3)=YEAR('Rent Roll'!$C42),MONTH(CU$3)=MONTH('Rent Roll'!$C42)),(CU$4-DAY('Rent Roll'!$C42)+1)/CU$4,IF(AND(YEAR(CU$3)=YEAR('Rent Roll'!$D42),MONTH(CU$3)=MONTH('Rent Roll'!$D42)),DAY('Rent Roll'!$D42)/CU$4,CU68))</f>
        <v>0</v>
      </c>
      <c r="CV112" s="567">
        <f>IF(AND(YEAR(CV$3)=YEAR('Rent Roll'!$C42),MONTH(CV$3)=MONTH('Rent Roll'!$C42)),(CV$4-DAY('Rent Roll'!$C42)+1)/CV$4,IF(AND(YEAR(CV$3)=YEAR('Rent Roll'!$D42),MONTH(CV$3)=MONTH('Rent Roll'!$D42)),DAY('Rent Roll'!$D42)/CV$4,CV68))</f>
        <v>0</v>
      </c>
      <c r="CW112" s="567">
        <f>IF(AND(YEAR(CW$3)=YEAR('Rent Roll'!$C42),MONTH(CW$3)=MONTH('Rent Roll'!$C42)),(CW$4-DAY('Rent Roll'!$C42)+1)/CW$4,IF(AND(YEAR(CW$3)=YEAR('Rent Roll'!$D42),MONTH(CW$3)=MONTH('Rent Roll'!$D42)),DAY('Rent Roll'!$D42)/CW$4,CW68))</f>
        <v>0</v>
      </c>
      <c r="CX112" s="767">
        <f>IF(AND(YEAR(CX$3)=YEAR('Rent Roll'!$C42),MONTH(CX$3)=MONTH('Rent Roll'!$C42)),(CX$4-DAY('Rent Roll'!$C42)+1)/CX$4,IF(AND(YEAR(CX$3)=YEAR('Rent Roll'!$D42),MONTH(CX$3)=MONTH('Rent Roll'!$D42)),DAY('Rent Roll'!$D42)/CX$4,CX68))</f>
        <v>0</v>
      </c>
      <c r="CY112" s="768">
        <f>IF(AND(YEAR(CY$3)=YEAR('Rent Roll'!$C42),MONTH(CY$3)=MONTH('Rent Roll'!$C42)),(CY$4-DAY('Rent Roll'!$C42)+1)/CY$4,IF(AND(YEAR(CY$3)=YEAR('Rent Roll'!$D42),MONTH(CY$3)=MONTH('Rent Roll'!$D42)),DAY('Rent Roll'!$D42)/CY$4,CY68))</f>
        <v>0</v>
      </c>
      <c r="CZ112" s="567">
        <f>IF(AND(YEAR(CZ$3)=YEAR('Rent Roll'!$C42),MONTH(CZ$3)=MONTH('Rent Roll'!$C42)),(CZ$4-DAY('Rent Roll'!$C42)+1)/CZ$4,IF(AND(YEAR(CZ$3)=YEAR('Rent Roll'!$D42),MONTH(CZ$3)=MONTH('Rent Roll'!$D42)),DAY('Rent Roll'!$D42)/CZ$4,CZ68))</f>
        <v>0</v>
      </c>
      <c r="DA112" s="567">
        <f>IF(AND(YEAR(DA$3)=YEAR('Rent Roll'!$C42),MONTH(DA$3)=MONTH('Rent Roll'!$C42)),(DA$4-DAY('Rent Roll'!$C42)+1)/DA$4,IF(AND(YEAR(DA$3)=YEAR('Rent Roll'!$D42),MONTH(DA$3)=MONTH('Rent Roll'!$D42)),DAY('Rent Roll'!$D42)/DA$4,DA68))</f>
        <v>0</v>
      </c>
      <c r="DB112" s="567">
        <f>IF(AND(YEAR(DB$3)=YEAR('Rent Roll'!$C42),MONTH(DB$3)=MONTH('Rent Roll'!$C42)),(DB$4-DAY('Rent Roll'!$C42)+1)/DB$4,IF(AND(YEAR(DB$3)=YEAR('Rent Roll'!$D42),MONTH(DB$3)=MONTH('Rent Roll'!$D42)),DAY('Rent Roll'!$D42)/DB$4,DB68))</f>
        <v>0</v>
      </c>
      <c r="DC112" s="567">
        <f>IF(AND(YEAR(DC$3)=YEAR('Rent Roll'!$C42),MONTH(DC$3)=MONTH('Rent Roll'!$C42)),(DC$4-DAY('Rent Roll'!$C42)+1)/DC$4,IF(AND(YEAR(DC$3)=YEAR('Rent Roll'!$D42),MONTH(DC$3)=MONTH('Rent Roll'!$D42)),DAY('Rent Roll'!$D42)/DC$4,DC68))</f>
        <v>0</v>
      </c>
      <c r="DD112" s="567">
        <f>IF(AND(YEAR(DD$3)=YEAR('Rent Roll'!$C42),MONTH(DD$3)=MONTH('Rent Roll'!$C42)),(DD$4-DAY('Rent Roll'!$C42)+1)/DD$4,IF(AND(YEAR(DD$3)=YEAR('Rent Roll'!$D42),MONTH(DD$3)=MONTH('Rent Roll'!$D42)),DAY('Rent Roll'!$D42)/DD$4,DD68))</f>
        <v>0</v>
      </c>
      <c r="DE112" s="567">
        <f>IF(AND(YEAR(DE$3)=YEAR('Rent Roll'!$C42),MONTH(DE$3)=MONTH('Rent Roll'!$C42)),(DE$4-DAY('Rent Roll'!$C42)+1)/DE$4,IF(AND(YEAR(DE$3)=YEAR('Rent Roll'!$D42),MONTH(DE$3)=MONTH('Rent Roll'!$D42)),DAY('Rent Roll'!$D42)/DE$4,DE68))</f>
        <v>0</v>
      </c>
      <c r="DF112" s="567">
        <f>IF(AND(YEAR(DF$3)=YEAR('Rent Roll'!$C42),MONTH(DF$3)=MONTH('Rent Roll'!$C42)),(DF$4-DAY('Rent Roll'!$C42)+1)/DF$4,IF(AND(YEAR(DF$3)=YEAR('Rent Roll'!$D42),MONTH(DF$3)=MONTH('Rent Roll'!$D42)),DAY('Rent Roll'!$D42)/DF$4,DF68))</f>
        <v>0</v>
      </c>
      <c r="DG112" s="567">
        <f>IF(AND(YEAR(DG$3)=YEAR('Rent Roll'!$C42),MONTH(DG$3)=MONTH('Rent Roll'!$C42)),(DG$4-DAY('Rent Roll'!$C42)+1)/DG$4,IF(AND(YEAR(DG$3)=YEAR('Rent Roll'!$D42),MONTH(DG$3)=MONTH('Rent Roll'!$D42)),DAY('Rent Roll'!$D42)/DG$4,DG68))</f>
        <v>0</v>
      </c>
      <c r="DH112" s="567">
        <f>IF(AND(YEAR(DH$3)=YEAR('Rent Roll'!$C42),MONTH(DH$3)=MONTH('Rent Roll'!$C42)),(DH$4-DAY('Rent Roll'!$C42)+1)/DH$4,IF(AND(YEAR(DH$3)=YEAR('Rent Roll'!$D42),MONTH(DH$3)=MONTH('Rent Roll'!$D42)),DAY('Rent Roll'!$D42)/DH$4,DH68))</f>
        <v>0</v>
      </c>
      <c r="DI112" s="567">
        <f>IF(AND(YEAR(DI$3)=YEAR('Rent Roll'!$C42),MONTH(DI$3)=MONTH('Rent Roll'!$C42)),(DI$4-DAY('Rent Roll'!$C42)+1)/DI$4,IF(AND(YEAR(DI$3)=YEAR('Rent Roll'!$D42),MONTH(DI$3)=MONTH('Rent Roll'!$D42)),DAY('Rent Roll'!$D42)/DI$4,DI68))</f>
        <v>0</v>
      </c>
      <c r="DJ112" s="767">
        <f>IF(AND(YEAR(DJ$3)=YEAR('Rent Roll'!$C42),MONTH(DJ$3)=MONTH('Rent Roll'!$C42)),(DJ$4-DAY('Rent Roll'!$C42)+1)/DJ$4,IF(AND(YEAR(DJ$3)=YEAR('Rent Roll'!$D42),MONTH(DJ$3)=MONTH('Rent Roll'!$D42)),DAY('Rent Roll'!$D42)/DJ$4,DJ68))</f>
        <v>0</v>
      </c>
      <c r="DK112" s="768">
        <f>IF(AND(YEAR(DK$3)=YEAR('Rent Roll'!$C42),MONTH(DK$3)=MONTH('Rent Roll'!$C42)),(DK$4-DAY('Rent Roll'!$C42)+1)/DK$4,IF(AND(YEAR(DK$3)=YEAR('Rent Roll'!$D42),MONTH(DK$3)=MONTH('Rent Roll'!$D42)),DAY('Rent Roll'!$D42)/DK$4,DK68))</f>
        <v>0</v>
      </c>
      <c r="DL112" s="567">
        <f>IF(AND(YEAR(DL$3)=YEAR('Rent Roll'!$C42),MONTH(DL$3)=MONTH('Rent Roll'!$C42)),(DL$4-DAY('Rent Roll'!$C42)+1)/DL$4,IF(AND(YEAR(DL$3)=YEAR('Rent Roll'!$D42),MONTH(DL$3)=MONTH('Rent Roll'!$D42)),DAY('Rent Roll'!$D42)/DL$4,DL68))</f>
        <v>0</v>
      </c>
      <c r="DM112" s="567">
        <f>IF(AND(YEAR(DM$3)=YEAR('Rent Roll'!$C42),MONTH(DM$3)=MONTH('Rent Roll'!$C42)),(DM$4-DAY('Rent Roll'!$C42)+1)/DM$4,IF(AND(YEAR(DM$3)=YEAR('Rent Roll'!$D42),MONTH(DM$3)=MONTH('Rent Roll'!$D42)),DAY('Rent Roll'!$D42)/DM$4,DM68))</f>
        <v>0</v>
      </c>
      <c r="DN112" s="567">
        <f>IF(AND(YEAR(DN$3)=YEAR('Rent Roll'!$C42),MONTH(DN$3)=MONTH('Rent Roll'!$C42)),(DN$4-DAY('Rent Roll'!$C42)+1)/DN$4,IF(AND(YEAR(DN$3)=YEAR('Rent Roll'!$D42),MONTH(DN$3)=MONTH('Rent Roll'!$D42)),DAY('Rent Roll'!$D42)/DN$4,DN68))</f>
        <v>0</v>
      </c>
      <c r="DO112" s="567">
        <f>IF(AND(YEAR(DO$3)=YEAR('Rent Roll'!$C42),MONTH(DO$3)=MONTH('Rent Roll'!$C42)),(DO$4-DAY('Rent Roll'!$C42)+1)/DO$4,IF(AND(YEAR(DO$3)=YEAR('Rent Roll'!$D42),MONTH(DO$3)=MONTH('Rent Roll'!$D42)),DAY('Rent Roll'!$D42)/DO$4,DO68))</f>
        <v>0</v>
      </c>
      <c r="DP112" s="567">
        <f>IF(AND(YEAR(DP$3)=YEAR('Rent Roll'!$C42),MONTH(DP$3)=MONTH('Rent Roll'!$C42)),(DP$4-DAY('Rent Roll'!$C42)+1)/DP$4,IF(AND(YEAR(DP$3)=YEAR('Rent Roll'!$D42),MONTH(DP$3)=MONTH('Rent Roll'!$D42)),DAY('Rent Roll'!$D42)/DP$4,DP68))</f>
        <v>0</v>
      </c>
      <c r="DQ112" s="567">
        <f>IF(AND(YEAR(DQ$3)=YEAR('Rent Roll'!$C42),MONTH(DQ$3)=MONTH('Rent Roll'!$C42)),(DQ$4-DAY('Rent Roll'!$C42)+1)/DQ$4,IF(AND(YEAR(DQ$3)=YEAR('Rent Roll'!$D42),MONTH(DQ$3)=MONTH('Rent Roll'!$D42)),DAY('Rent Roll'!$D42)/DQ$4,DQ68))</f>
        <v>0</v>
      </c>
      <c r="DR112" s="567">
        <f>IF(AND(YEAR(DR$3)=YEAR('Rent Roll'!$C42),MONTH(DR$3)=MONTH('Rent Roll'!$C42)),(DR$4-DAY('Rent Roll'!$C42)+1)/DR$4,IF(AND(YEAR(DR$3)=YEAR('Rent Roll'!$D42),MONTH(DR$3)=MONTH('Rent Roll'!$D42)),DAY('Rent Roll'!$D42)/DR$4,DR68))</f>
        <v>0</v>
      </c>
      <c r="DS112" s="567">
        <f>IF(AND(YEAR(DS$3)=YEAR('Rent Roll'!$C42),MONTH(DS$3)=MONTH('Rent Roll'!$C42)),(DS$4-DAY('Rent Roll'!$C42)+1)/DS$4,IF(AND(YEAR(DS$3)=YEAR('Rent Roll'!$D42),MONTH(DS$3)=MONTH('Rent Roll'!$D42)),DAY('Rent Roll'!$D42)/DS$4,DS68))</f>
        <v>0</v>
      </c>
      <c r="DT112" s="567">
        <f>IF(AND(YEAR(DT$3)=YEAR('Rent Roll'!$C42),MONTH(DT$3)=MONTH('Rent Roll'!$C42)),(DT$4-DAY('Rent Roll'!$C42)+1)/DT$4,IF(AND(YEAR(DT$3)=YEAR('Rent Roll'!$D42),MONTH(DT$3)=MONTH('Rent Roll'!$D42)),DAY('Rent Roll'!$D42)/DT$4,DT68))</f>
        <v>0</v>
      </c>
      <c r="DU112" s="567">
        <f>IF(AND(YEAR(DU$3)=YEAR('Rent Roll'!$C42),MONTH(DU$3)=MONTH('Rent Roll'!$C42)),(DU$4-DAY('Rent Roll'!$C42)+1)/DU$4,IF(AND(YEAR(DU$3)=YEAR('Rent Roll'!$D42),MONTH(DU$3)=MONTH('Rent Roll'!$D42)),DAY('Rent Roll'!$D42)/DU$4,DU68))</f>
        <v>0</v>
      </c>
      <c r="DV112" s="567">
        <f>IF(AND(YEAR(DV$3)=YEAR('Rent Roll'!$C42),MONTH(DV$3)=MONTH('Rent Roll'!$C42)),(DV$4-DAY('Rent Roll'!$C42)+1)/DV$4,IF(AND(YEAR(DV$3)=YEAR('Rent Roll'!$D42),MONTH(DV$3)=MONTH('Rent Roll'!$D42)),DAY('Rent Roll'!$D42)/DV$4,DV68))</f>
        <v>0</v>
      </c>
    </row>
    <row r="113" spans="1:126" s="563" customFormat="1" ht="12" customHeight="1" outlineLevel="1" x14ac:dyDescent="0.4">
      <c r="A113" s="730"/>
      <c r="B113" s="564">
        <f>'Rent Roll'!$B43</f>
        <v>0</v>
      </c>
      <c r="C113" s="565"/>
      <c r="D113" s="565"/>
      <c r="E113" s="566"/>
      <c r="F113" s="778">
        <f>IF(AND(YEAR(F$3)=YEAR('Rent Roll'!$C43),MONTH(F$3)=MONTH('Rent Roll'!$C43)),(F$4-DAY('Rent Roll'!$C43)+1)/F$4,IF(AND(YEAR(F$3)=YEAR('Rent Roll'!$D43),MONTH(F$3)=MONTH('Rent Roll'!$D43)),DAY('Rent Roll'!$D43)/F$4,F69))</f>
        <v>0</v>
      </c>
      <c r="G113" s="768">
        <f>IF(AND(YEAR(G$3)=YEAR('Rent Roll'!$C43),MONTH(G$3)=MONTH('Rent Roll'!$C43)),(G$4-DAY('Rent Roll'!$C43)+1)/G$4,IF(AND(YEAR(G$3)=YEAR('Rent Roll'!$D43),MONTH(G$3)=MONTH('Rent Roll'!$D43)),DAY('Rent Roll'!$D43)/G$4,G69))</f>
        <v>0</v>
      </c>
      <c r="H113" s="567">
        <f>IF(AND(YEAR(H$3)=YEAR('Rent Roll'!$C43),MONTH(H$3)=MONTH('Rent Roll'!$C43)),(H$4-DAY('Rent Roll'!$C43)+1)/H$4,IF(AND(YEAR(H$3)=YEAR('Rent Roll'!$D43),MONTH(H$3)=MONTH('Rent Roll'!$D43)),DAY('Rent Roll'!$D43)/H$4,H69))</f>
        <v>0</v>
      </c>
      <c r="I113" s="567">
        <f>IF(AND(YEAR(I$3)=YEAR('Rent Roll'!$C43),MONTH(I$3)=MONTH('Rent Roll'!$C43)),(I$4-DAY('Rent Roll'!$C43)+1)/I$4,IF(AND(YEAR(I$3)=YEAR('Rent Roll'!$D43),MONTH(I$3)=MONTH('Rent Roll'!$D43)),DAY('Rent Roll'!$D43)/I$4,I69))</f>
        <v>0</v>
      </c>
      <c r="J113" s="567">
        <f>IF(AND(YEAR(J$3)=YEAR('Rent Roll'!$C43),MONTH(J$3)=MONTH('Rent Roll'!$C43)),(J$4-DAY('Rent Roll'!$C43)+1)/J$4,IF(AND(YEAR(J$3)=YEAR('Rent Roll'!$D43),MONTH(J$3)=MONTH('Rent Roll'!$D43)),DAY('Rent Roll'!$D43)/J$4,J69))</f>
        <v>0</v>
      </c>
      <c r="K113" s="567">
        <f>IF(AND(YEAR(K$3)=YEAR('Rent Roll'!$C43),MONTH(K$3)=MONTH('Rent Roll'!$C43)),(K$4-DAY('Rent Roll'!$C43)+1)/K$4,IF(AND(YEAR(K$3)=YEAR('Rent Roll'!$D43),MONTH(K$3)=MONTH('Rent Roll'!$D43)),DAY('Rent Roll'!$D43)/K$4,K69))</f>
        <v>0</v>
      </c>
      <c r="L113" s="567">
        <f>IF(AND(YEAR(L$3)=YEAR('Rent Roll'!$C43),MONTH(L$3)=MONTH('Rent Roll'!$C43)),(L$4-DAY('Rent Roll'!$C43)+1)/L$4,IF(AND(YEAR(L$3)=YEAR('Rent Roll'!$D43),MONTH(L$3)=MONTH('Rent Roll'!$D43)),DAY('Rent Roll'!$D43)/L$4,L69))</f>
        <v>0</v>
      </c>
      <c r="M113" s="567">
        <f>IF(AND(YEAR(M$3)=YEAR('Rent Roll'!$C43),MONTH(M$3)=MONTH('Rent Roll'!$C43)),(M$4-DAY('Rent Roll'!$C43)+1)/M$4,IF(AND(YEAR(M$3)=YEAR('Rent Roll'!$D43),MONTH(M$3)=MONTH('Rent Roll'!$D43)),DAY('Rent Roll'!$D43)/M$4,M69))</f>
        <v>0</v>
      </c>
      <c r="N113" s="567">
        <f>IF(AND(YEAR(N$3)=YEAR('Rent Roll'!$C43),MONTH(N$3)=MONTH('Rent Roll'!$C43)),(N$4-DAY('Rent Roll'!$C43)+1)/N$4,IF(AND(YEAR(N$3)=YEAR('Rent Roll'!$D43),MONTH(N$3)=MONTH('Rent Roll'!$D43)),DAY('Rent Roll'!$D43)/N$4,N69))</f>
        <v>0</v>
      </c>
      <c r="O113" s="567">
        <f>IF(AND(YEAR(O$3)=YEAR('Rent Roll'!$C43),MONTH(O$3)=MONTH('Rent Roll'!$C43)),(O$4-DAY('Rent Roll'!$C43)+1)/O$4,IF(AND(YEAR(O$3)=YEAR('Rent Roll'!$D43),MONTH(O$3)=MONTH('Rent Roll'!$D43)),DAY('Rent Roll'!$D43)/O$4,O69))</f>
        <v>0</v>
      </c>
      <c r="P113" s="567">
        <f>IF(AND(YEAR(P$3)=YEAR('Rent Roll'!$C43),MONTH(P$3)=MONTH('Rent Roll'!$C43)),(P$4-DAY('Rent Roll'!$C43)+1)/P$4,IF(AND(YEAR(P$3)=YEAR('Rent Roll'!$D43),MONTH(P$3)=MONTH('Rent Roll'!$D43)),DAY('Rent Roll'!$D43)/P$4,P69))</f>
        <v>0</v>
      </c>
      <c r="Q113" s="567">
        <f>IF(AND(YEAR(Q$3)=YEAR('Rent Roll'!$C43),MONTH(Q$3)=MONTH('Rent Roll'!$C43)),(Q$4-DAY('Rent Roll'!$C43)+1)/Q$4,IF(AND(YEAR(Q$3)=YEAR('Rent Roll'!$D43),MONTH(Q$3)=MONTH('Rent Roll'!$D43)),DAY('Rent Roll'!$D43)/Q$4,Q69))</f>
        <v>0</v>
      </c>
      <c r="R113" s="767">
        <f>IF(AND(YEAR(R$3)=YEAR('Rent Roll'!$C43),MONTH(R$3)=MONTH('Rent Roll'!$C43)),(R$4-DAY('Rent Roll'!$C43)+1)/R$4,IF(AND(YEAR(R$3)=YEAR('Rent Roll'!$D43),MONTH(R$3)=MONTH('Rent Roll'!$D43)),DAY('Rent Roll'!$D43)/R$4,R69))</f>
        <v>0</v>
      </c>
      <c r="S113" s="768">
        <f>IF(AND(YEAR(S$3)=YEAR('Rent Roll'!$C43),MONTH(S$3)=MONTH('Rent Roll'!$C43)),(S$4-DAY('Rent Roll'!$C43)+1)/S$4,IF(AND(YEAR(S$3)=YEAR('Rent Roll'!$D43),MONTH(S$3)=MONTH('Rent Roll'!$D43)),DAY('Rent Roll'!$D43)/S$4,S69))</f>
        <v>0</v>
      </c>
      <c r="T113" s="567">
        <f>IF(AND(YEAR(T$3)=YEAR('Rent Roll'!$C43),MONTH(T$3)=MONTH('Rent Roll'!$C43)),(T$4-DAY('Rent Roll'!$C43)+1)/T$4,IF(AND(YEAR(T$3)=YEAR('Rent Roll'!$D43),MONTH(T$3)=MONTH('Rent Roll'!$D43)),DAY('Rent Roll'!$D43)/T$4,T69))</f>
        <v>0</v>
      </c>
      <c r="U113" s="567">
        <f>IF(AND(YEAR(U$3)=YEAR('Rent Roll'!$C43),MONTH(U$3)=MONTH('Rent Roll'!$C43)),(U$4-DAY('Rent Roll'!$C43)+1)/U$4,IF(AND(YEAR(U$3)=YEAR('Rent Roll'!$D43),MONTH(U$3)=MONTH('Rent Roll'!$D43)),DAY('Rent Roll'!$D43)/U$4,U69))</f>
        <v>0</v>
      </c>
      <c r="V113" s="567">
        <f>IF(AND(YEAR(V$3)=YEAR('Rent Roll'!$C43),MONTH(V$3)=MONTH('Rent Roll'!$C43)),(V$4-DAY('Rent Roll'!$C43)+1)/V$4,IF(AND(YEAR(V$3)=YEAR('Rent Roll'!$D43),MONTH(V$3)=MONTH('Rent Roll'!$D43)),DAY('Rent Roll'!$D43)/V$4,V69))</f>
        <v>0</v>
      </c>
      <c r="W113" s="567">
        <f>IF(AND(YEAR(W$3)=YEAR('Rent Roll'!$C43),MONTH(W$3)=MONTH('Rent Roll'!$C43)),(W$4-DAY('Rent Roll'!$C43)+1)/W$4,IF(AND(YEAR(W$3)=YEAR('Rent Roll'!$D43),MONTH(W$3)=MONTH('Rent Roll'!$D43)),DAY('Rent Roll'!$D43)/W$4,W69))</f>
        <v>0</v>
      </c>
      <c r="X113" s="567">
        <f>IF(AND(YEAR(X$3)=YEAR('Rent Roll'!$C43),MONTH(X$3)=MONTH('Rent Roll'!$C43)),(X$4-DAY('Rent Roll'!$C43)+1)/X$4,IF(AND(YEAR(X$3)=YEAR('Rent Roll'!$D43),MONTH(X$3)=MONTH('Rent Roll'!$D43)),DAY('Rent Roll'!$D43)/X$4,X69))</f>
        <v>0</v>
      </c>
      <c r="Y113" s="567">
        <f>IF(AND(YEAR(Y$3)=YEAR('Rent Roll'!$C43),MONTH(Y$3)=MONTH('Rent Roll'!$C43)),(Y$4-DAY('Rent Roll'!$C43)+1)/Y$4,IF(AND(YEAR(Y$3)=YEAR('Rent Roll'!$D43),MONTH(Y$3)=MONTH('Rent Roll'!$D43)),DAY('Rent Roll'!$D43)/Y$4,Y69))</f>
        <v>0</v>
      </c>
      <c r="Z113" s="567">
        <f>IF(AND(YEAR(Z$3)=YEAR('Rent Roll'!$C43),MONTH(Z$3)=MONTH('Rent Roll'!$C43)),(Z$4-DAY('Rent Roll'!$C43)+1)/Z$4,IF(AND(YEAR(Z$3)=YEAR('Rent Roll'!$D43),MONTH(Z$3)=MONTH('Rent Roll'!$D43)),DAY('Rent Roll'!$D43)/Z$4,Z69))</f>
        <v>0</v>
      </c>
      <c r="AA113" s="567">
        <f>IF(AND(YEAR(AA$3)=YEAR('Rent Roll'!$C43),MONTH(AA$3)=MONTH('Rent Roll'!$C43)),(AA$4-DAY('Rent Roll'!$C43)+1)/AA$4,IF(AND(YEAR(AA$3)=YEAR('Rent Roll'!$D43),MONTH(AA$3)=MONTH('Rent Roll'!$D43)),DAY('Rent Roll'!$D43)/AA$4,AA69))</f>
        <v>0</v>
      </c>
      <c r="AB113" s="567">
        <f>IF(AND(YEAR(AB$3)=YEAR('Rent Roll'!$C43),MONTH(AB$3)=MONTH('Rent Roll'!$C43)),(AB$4-DAY('Rent Roll'!$C43)+1)/AB$4,IF(AND(YEAR(AB$3)=YEAR('Rent Roll'!$D43),MONTH(AB$3)=MONTH('Rent Roll'!$D43)),DAY('Rent Roll'!$D43)/AB$4,AB69))</f>
        <v>0</v>
      </c>
      <c r="AC113" s="567">
        <f>IF(AND(YEAR(AC$3)=YEAR('Rent Roll'!$C43),MONTH(AC$3)=MONTH('Rent Roll'!$C43)),(AC$4-DAY('Rent Roll'!$C43)+1)/AC$4,IF(AND(YEAR(AC$3)=YEAR('Rent Roll'!$D43),MONTH(AC$3)=MONTH('Rent Roll'!$D43)),DAY('Rent Roll'!$D43)/AC$4,AC69))</f>
        <v>0</v>
      </c>
      <c r="AD113" s="767">
        <f>IF(AND(YEAR(AD$3)=YEAR('Rent Roll'!$C43),MONTH(AD$3)=MONTH('Rent Roll'!$C43)),(AD$4-DAY('Rent Roll'!$C43)+1)/AD$4,IF(AND(YEAR(AD$3)=YEAR('Rent Roll'!$D43),MONTH(AD$3)=MONTH('Rent Roll'!$D43)),DAY('Rent Roll'!$D43)/AD$4,AD69))</f>
        <v>0</v>
      </c>
      <c r="AE113" s="768">
        <f>IF(AND(YEAR(AE$3)=YEAR('Rent Roll'!$C43),MONTH(AE$3)=MONTH('Rent Roll'!$C43)),(AE$4-DAY('Rent Roll'!$C43)+1)/AE$4,IF(AND(YEAR(AE$3)=YEAR('Rent Roll'!$D43),MONTH(AE$3)=MONTH('Rent Roll'!$D43)),DAY('Rent Roll'!$D43)/AE$4,AE69))</f>
        <v>0</v>
      </c>
      <c r="AF113" s="567">
        <f>IF(AND(YEAR(AF$3)=YEAR('Rent Roll'!$C43),MONTH(AF$3)=MONTH('Rent Roll'!$C43)),(AF$4-DAY('Rent Roll'!$C43)+1)/AF$4,IF(AND(YEAR(AF$3)=YEAR('Rent Roll'!$D43),MONTH(AF$3)=MONTH('Rent Roll'!$D43)),DAY('Rent Roll'!$D43)/AF$4,AF69))</f>
        <v>0</v>
      </c>
      <c r="AG113" s="567">
        <f>IF(AND(YEAR(AG$3)=YEAR('Rent Roll'!$C43),MONTH(AG$3)=MONTH('Rent Roll'!$C43)),(AG$4-DAY('Rent Roll'!$C43)+1)/AG$4,IF(AND(YEAR(AG$3)=YEAR('Rent Roll'!$D43),MONTH(AG$3)=MONTH('Rent Roll'!$D43)),DAY('Rent Roll'!$D43)/AG$4,AG69))</f>
        <v>0</v>
      </c>
      <c r="AH113" s="567">
        <f>IF(AND(YEAR(AH$3)=YEAR('Rent Roll'!$C43),MONTH(AH$3)=MONTH('Rent Roll'!$C43)),(AH$4-DAY('Rent Roll'!$C43)+1)/AH$4,IF(AND(YEAR(AH$3)=YEAR('Rent Roll'!$D43),MONTH(AH$3)=MONTH('Rent Roll'!$D43)),DAY('Rent Roll'!$D43)/AH$4,AH69))</f>
        <v>0</v>
      </c>
      <c r="AI113" s="567">
        <f>IF(AND(YEAR(AI$3)=YEAR('Rent Roll'!$C43),MONTH(AI$3)=MONTH('Rent Roll'!$C43)),(AI$4-DAY('Rent Roll'!$C43)+1)/AI$4,IF(AND(YEAR(AI$3)=YEAR('Rent Roll'!$D43),MONTH(AI$3)=MONTH('Rent Roll'!$D43)),DAY('Rent Roll'!$D43)/AI$4,AI69))</f>
        <v>0</v>
      </c>
      <c r="AJ113" s="567">
        <f>IF(AND(YEAR(AJ$3)=YEAR('Rent Roll'!$C43),MONTH(AJ$3)=MONTH('Rent Roll'!$C43)),(AJ$4-DAY('Rent Roll'!$C43)+1)/AJ$4,IF(AND(YEAR(AJ$3)=YEAR('Rent Roll'!$D43),MONTH(AJ$3)=MONTH('Rent Roll'!$D43)),DAY('Rent Roll'!$D43)/AJ$4,AJ69))</f>
        <v>0</v>
      </c>
      <c r="AK113" s="567">
        <f>IF(AND(YEAR(AK$3)=YEAR('Rent Roll'!$C43),MONTH(AK$3)=MONTH('Rent Roll'!$C43)),(AK$4-DAY('Rent Roll'!$C43)+1)/AK$4,IF(AND(YEAR(AK$3)=YEAR('Rent Roll'!$D43),MONTH(AK$3)=MONTH('Rent Roll'!$D43)),DAY('Rent Roll'!$D43)/AK$4,AK69))</f>
        <v>0</v>
      </c>
      <c r="AL113" s="567">
        <f>IF(AND(YEAR(AL$3)=YEAR('Rent Roll'!$C43),MONTH(AL$3)=MONTH('Rent Roll'!$C43)),(AL$4-DAY('Rent Roll'!$C43)+1)/AL$4,IF(AND(YEAR(AL$3)=YEAR('Rent Roll'!$D43),MONTH(AL$3)=MONTH('Rent Roll'!$D43)),DAY('Rent Roll'!$D43)/AL$4,AL69))</f>
        <v>0</v>
      </c>
      <c r="AM113" s="567">
        <f>IF(AND(YEAR(AM$3)=YEAR('Rent Roll'!$C43),MONTH(AM$3)=MONTH('Rent Roll'!$C43)),(AM$4-DAY('Rent Roll'!$C43)+1)/AM$4,IF(AND(YEAR(AM$3)=YEAR('Rent Roll'!$D43),MONTH(AM$3)=MONTH('Rent Roll'!$D43)),DAY('Rent Roll'!$D43)/AM$4,AM69))</f>
        <v>0</v>
      </c>
      <c r="AN113" s="567">
        <f>IF(AND(YEAR(AN$3)=YEAR('Rent Roll'!$C43),MONTH(AN$3)=MONTH('Rent Roll'!$C43)),(AN$4-DAY('Rent Roll'!$C43)+1)/AN$4,IF(AND(YEAR(AN$3)=YEAR('Rent Roll'!$D43),MONTH(AN$3)=MONTH('Rent Roll'!$D43)),DAY('Rent Roll'!$D43)/AN$4,AN69))</f>
        <v>0</v>
      </c>
      <c r="AO113" s="567">
        <f>IF(AND(YEAR(AO$3)=YEAR('Rent Roll'!$C43),MONTH(AO$3)=MONTH('Rent Roll'!$C43)),(AO$4-DAY('Rent Roll'!$C43)+1)/AO$4,IF(AND(YEAR(AO$3)=YEAR('Rent Roll'!$D43),MONTH(AO$3)=MONTH('Rent Roll'!$D43)),DAY('Rent Roll'!$D43)/AO$4,AO69))</f>
        <v>0</v>
      </c>
      <c r="AP113" s="767">
        <f>IF(AND(YEAR(AP$3)=YEAR('Rent Roll'!$C43),MONTH(AP$3)=MONTH('Rent Roll'!$C43)),(AP$4-DAY('Rent Roll'!$C43)+1)/AP$4,IF(AND(YEAR(AP$3)=YEAR('Rent Roll'!$D43),MONTH(AP$3)=MONTH('Rent Roll'!$D43)),DAY('Rent Roll'!$D43)/AP$4,AP69))</f>
        <v>0</v>
      </c>
      <c r="AQ113" s="768">
        <f>IF(AND(YEAR(AQ$3)=YEAR('Rent Roll'!$C43),MONTH(AQ$3)=MONTH('Rent Roll'!$C43)),(AQ$4-DAY('Rent Roll'!$C43)+1)/AQ$4,IF(AND(YEAR(AQ$3)=YEAR('Rent Roll'!$D43),MONTH(AQ$3)=MONTH('Rent Roll'!$D43)),DAY('Rent Roll'!$D43)/AQ$4,AQ69))</f>
        <v>0</v>
      </c>
      <c r="AR113" s="567">
        <f>IF(AND(YEAR(AR$3)=YEAR('Rent Roll'!$C43),MONTH(AR$3)=MONTH('Rent Roll'!$C43)),(AR$4-DAY('Rent Roll'!$C43)+1)/AR$4,IF(AND(YEAR(AR$3)=YEAR('Rent Roll'!$D43),MONTH(AR$3)=MONTH('Rent Roll'!$D43)),DAY('Rent Roll'!$D43)/AR$4,AR69))</f>
        <v>0</v>
      </c>
      <c r="AS113" s="567">
        <f>IF(AND(YEAR(AS$3)=YEAR('Rent Roll'!$C43),MONTH(AS$3)=MONTH('Rent Roll'!$C43)),(AS$4-DAY('Rent Roll'!$C43)+1)/AS$4,IF(AND(YEAR(AS$3)=YEAR('Rent Roll'!$D43),MONTH(AS$3)=MONTH('Rent Roll'!$D43)),DAY('Rent Roll'!$D43)/AS$4,AS69))</f>
        <v>0</v>
      </c>
      <c r="AT113" s="567">
        <f>IF(AND(YEAR(AT$3)=YEAR('Rent Roll'!$C43),MONTH(AT$3)=MONTH('Rent Roll'!$C43)),(AT$4-DAY('Rent Roll'!$C43)+1)/AT$4,IF(AND(YEAR(AT$3)=YEAR('Rent Roll'!$D43),MONTH(AT$3)=MONTH('Rent Roll'!$D43)),DAY('Rent Roll'!$D43)/AT$4,AT69))</f>
        <v>0</v>
      </c>
      <c r="AU113" s="567">
        <f>IF(AND(YEAR(AU$3)=YEAR('Rent Roll'!$C43),MONTH(AU$3)=MONTH('Rent Roll'!$C43)),(AU$4-DAY('Rent Roll'!$C43)+1)/AU$4,IF(AND(YEAR(AU$3)=YEAR('Rent Roll'!$D43),MONTH(AU$3)=MONTH('Rent Roll'!$D43)),DAY('Rent Roll'!$D43)/AU$4,AU69))</f>
        <v>0</v>
      </c>
      <c r="AV113" s="567">
        <f>IF(AND(YEAR(AV$3)=YEAR('Rent Roll'!$C43),MONTH(AV$3)=MONTH('Rent Roll'!$C43)),(AV$4-DAY('Rent Roll'!$C43)+1)/AV$4,IF(AND(YEAR(AV$3)=YEAR('Rent Roll'!$D43),MONTH(AV$3)=MONTH('Rent Roll'!$D43)),DAY('Rent Roll'!$D43)/AV$4,AV69))</f>
        <v>0</v>
      </c>
      <c r="AW113" s="567">
        <f>IF(AND(YEAR(AW$3)=YEAR('Rent Roll'!$C43),MONTH(AW$3)=MONTH('Rent Roll'!$C43)),(AW$4-DAY('Rent Roll'!$C43)+1)/AW$4,IF(AND(YEAR(AW$3)=YEAR('Rent Roll'!$D43),MONTH(AW$3)=MONTH('Rent Roll'!$D43)),DAY('Rent Roll'!$D43)/AW$4,AW69))</f>
        <v>0</v>
      </c>
      <c r="AX113" s="567">
        <f>IF(AND(YEAR(AX$3)=YEAR('Rent Roll'!$C43),MONTH(AX$3)=MONTH('Rent Roll'!$C43)),(AX$4-DAY('Rent Roll'!$C43)+1)/AX$4,IF(AND(YEAR(AX$3)=YEAR('Rent Roll'!$D43),MONTH(AX$3)=MONTH('Rent Roll'!$D43)),DAY('Rent Roll'!$D43)/AX$4,AX69))</f>
        <v>0</v>
      </c>
      <c r="AY113" s="567">
        <f>IF(AND(YEAR(AY$3)=YEAR('Rent Roll'!$C43),MONTH(AY$3)=MONTH('Rent Roll'!$C43)),(AY$4-DAY('Rent Roll'!$C43)+1)/AY$4,IF(AND(YEAR(AY$3)=YEAR('Rent Roll'!$D43),MONTH(AY$3)=MONTH('Rent Roll'!$D43)),DAY('Rent Roll'!$D43)/AY$4,AY69))</f>
        <v>0</v>
      </c>
      <c r="AZ113" s="567">
        <f>IF(AND(YEAR(AZ$3)=YEAR('Rent Roll'!$C43),MONTH(AZ$3)=MONTH('Rent Roll'!$C43)),(AZ$4-DAY('Rent Roll'!$C43)+1)/AZ$4,IF(AND(YEAR(AZ$3)=YEAR('Rent Roll'!$D43),MONTH(AZ$3)=MONTH('Rent Roll'!$D43)),DAY('Rent Roll'!$D43)/AZ$4,AZ69))</f>
        <v>0</v>
      </c>
      <c r="BA113" s="567">
        <f>IF(AND(YEAR(BA$3)=YEAR('Rent Roll'!$C43),MONTH(BA$3)=MONTH('Rent Roll'!$C43)),(BA$4-DAY('Rent Roll'!$C43)+1)/BA$4,IF(AND(YEAR(BA$3)=YEAR('Rent Roll'!$D43),MONTH(BA$3)=MONTH('Rent Roll'!$D43)),DAY('Rent Roll'!$D43)/BA$4,BA69))</f>
        <v>0</v>
      </c>
      <c r="BB113" s="767">
        <f>IF(AND(YEAR(BB$3)=YEAR('Rent Roll'!$C43),MONTH(BB$3)=MONTH('Rent Roll'!$C43)),(BB$4-DAY('Rent Roll'!$C43)+1)/BB$4,IF(AND(YEAR(BB$3)=YEAR('Rent Roll'!$D43),MONTH(BB$3)=MONTH('Rent Roll'!$D43)),DAY('Rent Roll'!$D43)/BB$4,BB69))</f>
        <v>0</v>
      </c>
      <c r="BC113" s="768">
        <f>IF(AND(YEAR(BC$3)=YEAR('Rent Roll'!$C43),MONTH(BC$3)=MONTH('Rent Roll'!$C43)),(BC$4-DAY('Rent Roll'!$C43)+1)/BC$4,IF(AND(YEAR(BC$3)=YEAR('Rent Roll'!$D43),MONTH(BC$3)=MONTH('Rent Roll'!$D43)),DAY('Rent Roll'!$D43)/BC$4,BC69))</f>
        <v>0</v>
      </c>
      <c r="BD113" s="567">
        <f>IF(AND(YEAR(BD$3)=YEAR('Rent Roll'!$C43),MONTH(BD$3)=MONTH('Rent Roll'!$C43)),(BD$4-DAY('Rent Roll'!$C43)+1)/BD$4,IF(AND(YEAR(BD$3)=YEAR('Rent Roll'!$D43),MONTH(BD$3)=MONTH('Rent Roll'!$D43)),DAY('Rent Roll'!$D43)/BD$4,BD69))</f>
        <v>0</v>
      </c>
      <c r="BE113" s="567">
        <f>IF(AND(YEAR(BE$3)=YEAR('Rent Roll'!$C43),MONTH(BE$3)=MONTH('Rent Roll'!$C43)),(BE$4-DAY('Rent Roll'!$C43)+1)/BE$4,IF(AND(YEAR(BE$3)=YEAR('Rent Roll'!$D43),MONTH(BE$3)=MONTH('Rent Roll'!$D43)),DAY('Rent Roll'!$D43)/BE$4,BE69))</f>
        <v>0</v>
      </c>
      <c r="BF113" s="567">
        <f>IF(AND(YEAR(BF$3)=YEAR('Rent Roll'!$C43),MONTH(BF$3)=MONTH('Rent Roll'!$C43)),(BF$4-DAY('Rent Roll'!$C43)+1)/BF$4,IF(AND(YEAR(BF$3)=YEAR('Rent Roll'!$D43),MONTH(BF$3)=MONTH('Rent Roll'!$D43)),DAY('Rent Roll'!$D43)/BF$4,BF69))</f>
        <v>0</v>
      </c>
      <c r="BG113" s="567">
        <f>IF(AND(YEAR(BG$3)=YEAR('Rent Roll'!$C43),MONTH(BG$3)=MONTH('Rent Roll'!$C43)),(BG$4-DAY('Rent Roll'!$C43)+1)/BG$4,IF(AND(YEAR(BG$3)=YEAR('Rent Roll'!$D43),MONTH(BG$3)=MONTH('Rent Roll'!$D43)),DAY('Rent Roll'!$D43)/BG$4,BG69))</f>
        <v>0</v>
      </c>
      <c r="BH113" s="567">
        <f>IF(AND(YEAR(BH$3)=YEAR('Rent Roll'!$C43),MONTH(BH$3)=MONTH('Rent Roll'!$C43)),(BH$4-DAY('Rent Roll'!$C43)+1)/BH$4,IF(AND(YEAR(BH$3)=YEAR('Rent Roll'!$D43),MONTH(BH$3)=MONTH('Rent Roll'!$D43)),DAY('Rent Roll'!$D43)/BH$4,BH69))</f>
        <v>0</v>
      </c>
      <c r="BI113" s="567">
        <f>IF(AND(YEAR(BI$3)=YEAR('Rent Roll'!$C43),MONTH(BI$3)=MONTH('Rent Roll'!$C43)),(BI$4-DAY('Rent Roll'!$C43)+1)/BI$4,IF(AND(YEAR(BI$3)=YEAR('Rent Roll'!$D43),MONTH(BI$3)=MONTH('Rent Roll'!$D43)),DAY('Rent Roll'!$D43)/BI$4,BI69))</f>
        <v>0</v>
      </c>
      <c r="BJ113" s="567">
        <f>IF(AND(YEAR(BJ$3)=YEAR('Rent Roll'!$C43),MONTH(BJ$3)=MONTH('Rent Roll'!$C43)),(BJ$4-DAY('Rent Roll'!$C43)+1)/BJ$4,IF(AND(YEAR(BJ$3)=YEAR('Rent Roll'!$D43),MONTH(BJ$3)=MONTH('Rent Roll'!$D43)),DAY('Rent Roll'!$D43)/BJ$4,BJ69))</f>
        <v>0</v>
      </c>
      <c r="BK113" s="567">
        <f>IF(AND(YEAR(BK$3)=YEAR('Rent Roll'!$C43),MONTH(BK$3)=MONTH('Rent Roll'!$C43)),(BK$4-DAY('Rent Roll'!$C43)+1)/BK$4,IF(AND(YEAR(BK$3)=YEAR('Rent Roll'!$D43),MONTH(BK$3)=MONTH('Rent Roll'!$D43)),DAY('Rent Roll'!$D43)/BK$4,BK69))</f>
        <v>0</v>
      </c>
      <c r="BL113" s="567">
        <f>IF(AND(YEAR(BL$3)=YEAR('Rent Roll'!$C43),MONTH(BL$3)=MONTH('Rent Roll'!$C43)),(BL$4-DAY('Rent Roll'!$C43)+1)/BL$4,IF(AND(YEAR(BL$3)=YEAR('Rent Roll'!$D43),MONTH(BL$3)=MONTH('Rent Roll'!$D43)),DAY('Rent Roll'!$D43)/BL$4,BL69))</f>
        <v>0</v>
      </c>
      <c r="BM113" s="567">
        <f>IF(AND(YEAR(BM$3)=YEAR('Rent Roll'!$C43),MONTH(BM$3)=MONTH('Rent Roll'!$C43)),(BM$4-DAY('Rent Roll'!$C43)+1)/BM$4,IF(AND(YEAR(BM$3)=YEAR('Rent Roll'!$D43),MONTH(BM$3)=MONTH('Rent Roll'!$D43)),DAY('Rent Roll'!$D43)/BM$4,BM69))</f>
        <v>0</v>
      </c>
      <c r="BN113" s="767">
        <f>IF(AND(YEAR(BN$3)=YEAR('Rent Roll'!$C43),MONTH(BN$3)=MONTH('Rent Roll'!$C43)),(BN$4-DAY('Rent Roll'!$C43)+1)/BN$4,IF(AND(YEAR(BN$3)=YEAR('Rent Roll'!$D43),MONTH(BN$3)=MONTH('Rent Roll'!$D43)),DAY('Rent Roll'!$D43)/BN$4,BN69))</f>
        <v>0</v>
      </c>
      <c r="BO113" s="768">
        <f>IF(AND(YEAR(BO$3)=YEAR('Rent Roll'!$C43),MONTH(BO$3)=MONTH('Rent Roll'!$C43)),(BO$4-DAY('Rent Roll'!$C43)+1)/BO$4,IF(AND(YEAR(BO$3)=YEAR('Rent Roll'!$D43),MONTH(BO$3)=MONTH('Rent Roll'!$D43)),DAY('Rent Roll'!$D43)/BO$4,BO69))</f>
        <v>0</v>
      </c>
      <c r="BP113" s="567">
        <f>IF(AND(YEAR(BP$3)=YEAR('Rent Roll'!$C43),MONTH(BP$3)=MONTH('Rent Roll'!$C43)),(BP$4-DAY('Rent Roll'!$C43)+1)/BP$4,IF(AND(YEAR(BP$3)=YEAR('Rent Roll'!$D43),MONTH(BP$3)=MONTH('Rent Roll'!$D43)),DAY('Rent Roll'!$D43)/BP$4,BP69))</f>
        <v>0</v>
      </c>
      <c r="BQ113" s="567">
        <f>IF(AND(YEAR(BQ$3)=YEAR('Rent Roll'!$C43),MONTH(BQ$3)=MONTH('Rent Roll'!$C43)),(BQ$4-DAY('Rent Roll'!$C43)+1)/BQ$4,IF(AND(YEAR(BQ$3)=YEAR('Rent Roll'!$D43),MONTH(BQ$3)=MONTH('Rent Roll'!$D43)),DAY('Rent Roll'!$D43)/BQ$4,BQ69))</f>
        <v>0</v>
      </c>
      <c r="BR113" s="567">
        <f>IF(AND(YEAR(BR$3)=YEAR('Rent Roll'!$C43),MONTH(BR$3)=MONTH('Rent Roll'!$C43)),(BR$4-DAY('Rent Roll'!$C43)+1)/BR$4,IF(AND(YEAR(BR$3)=YEAR('Rent Roll'!$D43),MONTH(BR$3)=MONTH('Rent Roll'!$D43)),DAY('Rent Roll'!$D43)/BR$4,BR69))</f>
        <v>0</v>
      </c>
      <c r="BS113" s="567">
        <f>IF(AND(YEAR(BS$3)=YEAR('Rent Roll'!$C43),MONTH(BS$3)=MONTH('Rent Roll'!$C43)),(BS$4-DAY('Rent Roll'!$C43)+1)/BS$4,IF(AND(YEAR(BS$3)=YEAR('Rent Roll'!$D43),MONTH(BS$3)=MONTH('Rent Roll'!$D43)),DAY('Rent Roll'!$D43)/BS$4,BS69))</f>
        <v>0</v>
      </c>
      <c r="BT113" s="567">
        <f>IF(AND(YEAR(BT$3)=YEAR('Rent Roll'!$C43),MONTH(BT$3)=MONTH('Rent Roll'!$C43)),(BT$4-DAY('Rent Roll'!$C43)+1)/BT$4,IF(AND(YEAR(BT$3)=YEAR('Rent Roll'!$D43),MONTH(BT$3)=MONTH('Rent Roll'!$D43)),DAY('Rent Roll'!$D43)/BT$4,BT69))</f>
        <v>0</v>
      </c>
      <c r="BU113" s="567">
        <f>IF(AND(YEAR(BU$3)=YEAR('Rent Roll'!$C43),MONTH(BU$3)=MONTH('Rent Roll'!$C43)),(BU$4-DAY('Rent Roll'!$C43)+1)/BU$4,IF(AND(YEAR(BU$3)=YEAR('Rent Roll'!$D43),MONTH(BU$3)=MONTH('Rent Roll'!$D43)),DAY('Rent Roll'!$D43)/BU$4,BU69))</f>
        <v>0</v>
      </c>
      <c r="BV113" s="567">
        <f>IF(AND(YEAR(BV$3)=YEAR('Rent Roll'!$C43),MONTH(BV$3)=MONTH('Rent Roll'!$C43)),(BV$4-DAY('Rent Roll'!$C43)+1)/BV$4,IF(AND(YEAR(BV$3)=YEAR('Rent Roll'!$D43),MONTH(BV$3)=MONTH('Rent Roll'!$D43)),DAY('Rent Roll'!$D43)/BV$4,BV69))</f>
        <v>0</v>
      </c>
      <c r="BW113" s="567">
        <f>IF(AND(YEAR(BW$3)=YEAR('Rent Roll'!$C43),MONTH(BW$3)=MONTH('Rent Roll'!$C43)),(BW$4-DAY('Rent Roll'!$C43)+1)/BW$4,IF(AND(YEAR(BW$3)=YEAR('Rent Roll'!$D43),MONTH(BW$3)=MONTH('Rent Roll'!$D43)),DAY('Rent Roll'!$D43)/BW$4,BW69))</f>
        <v>0</v>
      </c>
      <c r="BX113" s="567">
        <f>IF(AND(YEAR(BX$3)=YEAR('Rent Roll'!$C43),MONTH(BX$3)=MONTH('Rent Roll'!$C43)),(BX$4-DAY('Rent Roll'!$C43)+1)/BX$4,IF(AND(YEAR(BX$3)=YEAR('Rent Roll'!$D43),MONTH(BX$3)=MONTH('Rent Roll'!$D43)),DAY('Rent Roll'!$D43)/BX$4,BX69))</f>
        <v>0</v>
      </c>
      <c r="BY113" s="567">
        <f>IF(AND(YEAR(BY$3)=YEAR('Rent Roll'!$C43),MONTH(BY$3)=MONTH('Rent Roll'!$C43)),(BY$4-DAY('Rent Roll'!$C43)+1)/BY$4,IF(AND(YEAR(BY$3)=YEAR('Rent Roll'!$D43),MONTH(BY$3)=MONTH('Rent Roll'!$D43)),DAY('Rent Roll'!$D43)/BY$4,BY69))</f>
        <v>0</v>
      </c>
      <c r="BZ113" s="767">
        <f>IF(AND(YEAR(BZ$3)=YEAR('Rent Roll'!$C43),MONTH(BZ$3)=MONTH('Rent Roll'!$C43)),(BZ$4-DAY('Rent Roll'!$C43)+1)/BZ$4,IF(AND(YEAR(BZ$3)=YEAR('Rent Roll'!$D43),MONTH(BZ$3)=MONTH('Rent Roll'!$D43)),DAY('Rent Roll'!$D43)/BZ$4,BZ69))</f>
        <v>0</v>
      </c>
      <c r="CA113" s="768">
        <f>IF(AND(YEAR(CA$3)=YEAR('Rent Roll'!$C43),MONTH(CA$3)=MONTH('Rent Roll'!$C43)),(CA$4-DAY('Rent Roll'!$C43)+1)/CA$4,IF(AND(YEAR(CA$3)=YEAR('Rent Roll'!$D43),MONTH(CA$3)=MONTH('Rent Roll'!$D43)),DAY('Rent Roll'!$D43)/CA$4,CA69))</f>
        <v>0</v>
      </c>
      <c r="CB113" s="567">
        <f>IF(AND(YEAR(CB$3)=YEAR('Rent Roll'!$C43),MONTH(CB$3)=MONTH('Rent Roll'!$C43)),(CB$4-DAY('Rent Roll'!$C43)+1)/CB$4,IF(AND(YEAR(CB$3)=YEAR('Rent Roll'!$D43),MONTH(CB$3)=MONTH('Rent Roll'!$D43)),DAY('Rent Roll'!$D43)/CB$4,CB69))</f>
        <v>0</v>
      </c>
      <c r="CC113" s="567">
        <f>IF(AND(YEAR(CC$3)=YEAR('Rent Roll'!$C43),MONTH(CC$3)=MONTH('Rent Roll'!$C43)),(CC$4-DAY('Rent Roll'!$C43)+1)/CC$4,IF(AND(YEAR(CC$3)=YEAR('Rent Roll'!$D43),MONTH(CC$3)=MONTH('Rent Roll'!$D43)),DAY('Rent Roll'!$D43)/CC$4,CC69))</f>
        <v>0</v>
      </c>
      <c r="CD113" s="567">
        <f>IF(AND(YEAR(CD$3)=YEAR('Rent Roll'!$C43),MONTH(CD$3)=MONTH('Rent Roll'!$C43)),(CD$4-DAY('Rent Roll'!$C43)+1)/CD$4,IF(AND(YEAR(CD$3)=YEAR('Rent Roll'!$D43),MONTH(CD$3)=MONTH('Rent Roll'!$D43)),DAY('Rent Roll'!$D43)/CD$4,CD69))</f>
        <v>0</v>
      </c>
      <c r="CE113" s="567">
        <f>IF(AND(YEAR(CE$3)=YEAR('Rent Roll'!$C43),MONTH(CE$3)=MONTH('Rent Roll'!$C43)),(CE$4-DAY('Rent Roll'!$C43)+1)/CE$4,IF(AND(YEAR(CE$3)=YEAR('Rent Roll'!$D43),MONTH(CE$3)=MONTH('Rent Roll'!$D43)),DAY('Rent Roll'!$D43)/CE$4,CE69))</f>
        <v>0</v>
      </c>
      <c r="CF113" s="567">
        <f>IF(AND(YEAR(CF$3)=YEAR('Rent Roll'!$C43),MONTH(CF$3)=MONTH('Rent Roll'!$C43)),(CF$4-DAY('Rent Roll'!$C43)+1)/CF$4,IF(AND(YEAR(CF$3)=YEAR('Rent Roll'!$D43),MONTH(CF$3)=MONTH('Rent Roll'!$D43)),DAY('Rent Roll'!$D43)/CF$4,CF69))</f>
        <v>0</v>
      </c>
      <c r="CG113" s="567">
        <f>IF(AND(YEAR(CG$3)=YEAR('Rent Roll'!$C43),MONTH(CG$3)=MONTH('Rent Roll'!$C43)),(CG$4-DAY('Rent Roll'!$C43)+1)/CG$4,IF(AND(YEAR(CG$3)=YEAR('Rent Roll'!$D43),MONTH(CG$3)=MONTH('Rent Roll'!$D43)),DAY('Rent Roll'!$D43)/CG$4,CG69))</f>
        <v>0</v>
      </c>
      <c r="CH113" s="567">
        <f>IF(AND(YEAR(CH$3)=YEAR('Rent Roll'!$C43),MONTH(CH$3)=MONTH('Rent Roll'!$C43)),(CH$4-DAY('Rent Roll'!$C43)+1)/CH$4,IF(AND(YEAR(CH$3)=YEAR('Rent Roll'!$D43),MONTH(CH$3)=MONTH('Rent Roll'!$D43)),DAY('Rent Roll'!$D43)/CH$4,CH69))</f>
        <v>0</v>
      </c>
      <c r="CI113" s="567">
        <f>IF(AND(YEAR(CI$3)=YEAR('Rent Roll'!$C43),MONTH(CI$3)=MONTH('Rent Roll'!$C43)),(CI$4-DAY('Rent Roll'!$C43)+1)/CI$4,IF(AND(YEAR(CI$3)=YEAR('Rent Roll'!$D43),MONTH(CI$3)=MONTH('Rent Roll'!$D43)),DAY('Rent Roll'!$D43)/CI$4,CI69))</f>
        <v>0</v>
      </c>
      <c r="CJ113" s="567">
        <f>IF(AND(YEAR(CJ$3)=YEAR('Rent Roll'!$C43),MONTH(CJ$3)=MONTH('Rent Roll'!$C43)),(CJ$4-DAY('Rent Roll'!$C43)+1)/CJ$4,IF(AND(YEAR(CJ$3)=YEAR('Rent Roll'!$D43),MONTH(CJ$3)=MONTH('Rent Roll'!$D43)),DAY('Rent Roll'!$D43)/CJ$4,CJ69))</f>
        <v>0</v>
      </c>
      <c r="CK113" s="567">
        <f>IF(AND(YEAR(CK$3)=YEAR('Rent Roll'!$C43),MONTH(CK$3)=MONTH('Rent Roll'!$C43)),(CK$4-DAY('Rent Roll'!$C43)+1)/CK$4,IF(AND(YEAR(CK$3)=YEAR('Rent Roll'!$D43),MONTH(CK$3)=MONTH('Rent Roll'!$D43)),DAY('Rent Roll'!$D43)/CK$4,CK69))</f>
        <v>0</v>
      </c>
      <c r="CL113" s="767">
        <f>IF(AND(YEAR(CL$3)=YEAR('Rent Roll'!$C43),MONTH(CL$3)=MONTH('Rent Roll'!$C43)),(CL$4-DAY('Rent Roll'!$C43)+1)/CL$4,IF(AND(YEAR(CL$3)=YEAR('Rent Roll'!$D43),MONTH(CL$3)=MONTH('Rent Roll'!$D43)),DAY('Rent Roll'!$D43)/CL$4,CL69))</f>
        <v>0</v>
      </c>
      <c r="CM113" s="768">
        <f>IF(AND(YEAR(CM$3)=YEAR('Rent Roll'!$C43),MONTH(CM$3)=MONTH('Rent Roll'!$C43)),(CM$4-DAY('Rent Roll'!$C43)+1)/CM$4,IF(AND(YEAR(CM$3)=YEAR('Rent Roll'!$D43),MONTH(CM$3)=MONTH('Rent Roll'!$D43)),DAY('Rent Roll'!$D43)/CM$4,CM69))</f>
        <v>0</v>
      </c>
      <c r="CN113" s="567">
        <f>IF(AND(YEAR(CN$3)=YEAR('Rent Roll'!$C43),MONTH(CN$3)=MONTH('Rent Roll'!$C43)),(CN$4-DAY('Rent Roll'!$C43)+1)/CN$4,IF(AND(YEAR(CN$3)=YEAR('Rent Roll'!$D43),MONTH(CN$3)=MONTH('Rent Roll'!$D43)),DAY('Rent Roll'!$D43)/CN$4,CN69))</f>
        <v>0</v>
      </c>
      <c r="CO113" s="567">
        <f>IF(AND(YEAR(CO$3)=YEAR('Rent Roll'!$C43),MONTH(CO$3)=MONTH('Rent Roll'!$C43)),(CO$4-DAY('Rent Roll'!$C43)+1)/CO$4,IF(AND(YEAR(CO$3)=YEAR('Rent Roll'!$D43),MONTH(CO$3)=MONTH('Rent Roll'!$D43)),DAY('Rent Roll'!$D43)/CO$4,CO69))</f>
        <v>0</v>
      </c>
      <c r="CP113" s="567">
        <f>IF(AND(YEAR(CP$3)=YEAR('Rent Roll'!$C43),MONTH(CP$3)=MONTH('Rent Roll'!$C43)),(CP$4-DAY('Rent Roll'!$C43)+1)/CP$4,IF(AND(YEAR(CP$3)=YEAR('Rent Roll'!$D43),MONTH(CP$3)=MONTH('Rent Roll'!$D43)),DAY('Rent Roll'!$D43)/CP$4,CP69))</f>
        <v>0</v>
      </c>
      <c r="CQ113" s="567">
        <f>IF(AND(YEAR(CQ$3)=YEAR('Rent Roll'!$C43),MONTH(CQ$3)=MONTH('Rent Roll'!$C43)),(CQ$4-DAY('Rent Roll'!$C43)+1)/CQ$4,IF(AND(YEAR(CQ$3)=YEAR('Rent Roll'!$D43),MONTH(CQ$3)=MONTH('Rent Roll'!$D43)),DAY('Rent Roll'!$D43)/CQ$4,CQ69))</f>
        <v>0</v>
      </c>
      <c r="CR113" s="567">
        <f>IF(AND(YEAR(CR$3)=YEAR('Rent Roll'!$C43),MONTH(CR$3)=MONTH('Rent Roll'!$C43)),(CR$4-DAY('Rent Roll'!$C43)+1)/CR$4,IF(AND(YEAR(CR$3)=YEAR('Rent Roll'!$D43),MONTH(CR$3)=MONTH('Rent Roll'!$D43)),DAY('Rent Roll'!$D43)/CR$4,CR69))</f>
        <v>0</v>
      </c>
      <c r="CS113" s="567">
        <f>IF(AND(YEAR(CS$3)=YEAR('Rent Roll'!$C43),MONTH(CS$3)=MONTH('Rent Roll'!$C43)),(CS$4-DAY('Rent Roll'!$C43)+1)/CS$4,IF(AND(YEAR(CS$3)=YEAR('Rent Roll'!$D43),MONTH(CS$3)=MONTH('Rent Roll'!$D43)),DAY('Rent Roll'!$D43)/CS$4,CS69))</f>
        <v>0</v>
      </c>
      <c r="CT113" s="567">
        <f>IF(AND(YEAR(CT$3)=YEAR('Rent Roll'!$C43),MONTH(CT$3)=MONTH('Rent Roll'!$C43)),(CT$4-DAY('Rent Roll'!$C43)+1)/CT$4,IF(AND(YEAR(CT$3)=YEAR('Rent Roll'!$D43),MONTH(CT$3)=MONTH('Rent Roll'!$D43)),DAY('Rent Roll'!$D43)/CT$4,CT69))</f>
        <v>0</v>
      </c>
      <c r="CU113" s="567">
        <f>IF(AND(YEAR(CU$3)=YEAR('Rent Roll'!$C43),MONTH(CU$3)=MONTH('Rent Roll'!$C43)),(CU$4-DAY('Rent Roll'!$C43)+1)/CU$4,IF(AND(YEAR(CU$3)=YEAR('Rent Roll'!$D43),MONTH(CU$3)=MONTH('Rent Roll'!$D43)),DAY('Rent Roll'!$D43)/CU$4,CU69))</f>
        <v>0</v>
      </c>
      <c r="CV113" s="567">
        <f>IF(AND(YEAR(CV$3)=YEAR('Rent Roll'!$C43),MONTH(CV$3)=MONTH('Rent Roll'!$C43)),(CV$4-DAY('Rent Roll'!$C43)+1)/CV$4,IF(AND(YEAR(CV$3)=YEAR('Rent Roll'!$D43),MONTH(CV$3)=MONTH('Rent Roll'!$D43)),DAY('Rent Roll'!$D43)/CV$4,CV69))</f>
        <v>0</v>
      </c>
      <c r="CW113" s="567">
        <f>IF(AND(YEAR(CW$3)=YEAR('Rent Roll'!$C43),MONTH(CW$3)=MONTH('Rent Roll'!$C43)),(CW$4-DAY('Rent Roll'!$C43)+1)/CW$4,IF(AND(YEAR(CW$3)=YEAR('Rent Roll'!$D43),MONTH(CW$3)=MONTH('Rent Roll'!$D43)),DAY('Rent Roll'!$D43)/CW$4,CW69))</f>
        <v>0</v>
      </c>
      <c r="CX113" s="767">
        <f>IF(AND(YEAR(CX$3)=YEAR('Rent Roll'!$C43),MONTH(CX$3)=MONTH('Rent Roll'!$C43)),(CX$4-DAY('Rent Roll'!$C43)+1)/CX$4,IF(AND(YEAR(CX$3)=YEAR('Rent Roll'!$D43),MONTH(CX$3)=MONTH('Rent Roll'!$D43)),DAY('Rent Roll'!$D43)/CX$4,CX69))</f>
        <v>0</v>
      </c>
      <c r="CY113" s="768">
        <f>IF(AND(YEAR(CY$3)=YEAR('Rent Roll'!$C43),MONTH(CY$3)=MONTH('Rent Roll'!$C43)),(CY$4-DAY('Rent Roll'!$C43)+1)/CY$4,IF(AND(YEAR(CY$3)=YEAR('Rent Roll'!$D43),MONTH(CY$3)=MONTH('Rent Roll'!$D43)),DAY('Rent Roll'!$D43)/CY$4,CY69))</f>
        <v>0</v>
      </c>
      <c r="CZ113" s="567">
        <f>IF(AND(YEAR(CZ$3)=YEAR('Rent Roll'!$C43),MONTH(CZ$3)=MONTH('Rent Roll'!$C43)),(CZ$4-DAY('Rent Roll'!$C43)+1)/CZ$4,IF(AND(YEAR(CZ$3)=YEAR('Rent Roll'!$D43),MONTH(CZ$3)=MONTH('Rent Roll'!$D43)),DAY('Rent Roll'!$D43)/CZ$4,CZ69))</f>
        <v>0</v>
      </c>
      <c r="DA113" s="567">
        <f>IF(AND(YEAR(DA$3)=YEAR('Rent Roll'!$C43),MONTH(DA$3)=MONTH('Rent Roll'!$C43)),(DA$4-DAY('Rent Roll'!$C43)+1)/DA$4,IF(AND(YEAR(DA$3)=YEAR('Rent Roll'!$D43),MONTH(DA$3)=MONTH('Rent Roll'!$D43)),DAY('Rent Roll'!$D43)/DA$4,DA69))</f>
        <v>0</v>
      </c>
      <c r="DB113" s="567">
        <f>IF(AND(YEAR(DB$3)=YEAR('Rent Roll'!$C43),MONTH(DB$3)=MONTH('Rent Roll'!$C43)),(DB$4-DAY('Rent Roll'!$C43)+1)/DB$4,IF(AND(YEAR(DB$3)=YEAR('Rent Roll'!$D43),MONTH(DB$3)=MONTH('Rent Roll'!$D43)),DAY('Rent Roll'!$D43)/DB$4,DB69))</f>
        <v>0</v>
      </c>
      <c r="DC113" s="567">
        <f>IF(AND(YEAR(DC$3)=YEAR('Rent Roll'!$C43),MONTH(DC$3)=MONTH('Rent Roll'!$C43)),(DC$4-DAY('Rent Roll'!$C43)+1)/DC$4,IF(AND(YEAR(DC$3)=YEAR('Rent Roll'!$D43),MONTH(DC$3)=MONTH('Rent Roll'!$D43)),DAY('Rent Roll'!$D43)/DC$4,DC69))</f>
        <v>0</v>
      </c>
      <c r="DD113" s="567">
        <f>IF(AND(YEAR(DD$3)=YEAR('Rent Roll'!$C43),MONTH(DD$3)=MONTH('Rent Roll'!$C43)),(DD$4-DAY('Rent Roll'!$C43)+1)/DD$4,IF(AND(YEAR(DD$3)=YEAR('Rent Roll'!$D43),MONTH(DD$3)=MONTH('Rent Roll'!$D43)),DAY('Rent Roll'!$D43)/DD$4,DD69))</f>
        <v>0</v>
      </c>
      <c r="DE113" s="567">
        <f>IF(AND(YEAR(DE$3)=YEAR('Rent Roll'!$C43),MONTH(DE$3)=MONTH('Rent Roll'!$C43)),(DE$4-DAY('Rent Roll'!$C43)+1)/DE$4,IF(AND(YEAR(DE$3)=YEAR('Rent Roll'!$D43),MONTH(DE$3)=MONTH('Rent Roll'!$D43)),DAY('Rent Roll'!$D43)/DE$4,DE69))</f>
        <v>0</v>
      </c>
      <c r="DF113" s="567">
        <f>IF(AND(YEAR(DF$3)=YEAR('Rent Roll'!$C43),MONTH(DF$3)=MONTH('Rent Roll'!$C43)),(DF$4-DAY('Rent Roll'!$C43)+1)/DF$4,IF(AND(YEAR(DF$3)=YEAR('Rent Roll'!$D43),MONTH(DF$3)=MONTH('Rent Roll'!$D43)),DAY('Rent Roll'!$D43)/DF$4,DF69))</f>
        <v>0</v>
      </c>
      <c r="DG113" s="567">
        <f>IF(AND(YEAR(DG$3)=YEAR('Rent Roll'!$C43),MONTH(DG$3)=MONTH('Rent Roll'!$C43)),(DG$4-DAY('Rent Roll'!$C43)+1)/DG$4,IF(AND(YEAR(DG$3)=YEAR('Rent Roll'!$D43),MONTH(DG$3)=MONTH('Rent Roll'!$D43)),DAY('Rent Roll'!$D43)/DG$4,DG69))</f>
        <v>0</v>
      </c>
      <c r="DH113" s="567">
        <f>IF(AND(YEAR(DH$3)=YEAR('Rent Roll'!$C43),MONTH(DH$3)=MONTH('Rent Roll'!$C43)),(DH$4-DAY('Rent Roll'!$C43)+1)/DH$4,IF(AND(YEAR(DH$3)=YEAR('Rent Roll'!$D43),MONTH(DH$3)=MONTH('Rent Roll'!$D43)),DAY('Rent Roll'!$D43)/DH$4,DH69))</f>
        <v>0</v>
      </c>
      <c r="DI113" s="567">
        <f>IF(AND(YEAR(DI$3)=YEAR('Rent Roll'!$C43),MONTH(DI$3)=MONTH('Rent Roll'!$C43)),(DI$4-DAY('Rent Roll'!$C43)+1)/DI$4,IF(AND(YEAR(DI$3)=YEAR('Rent Roll'!$D43),MONTH(DI$3)=MONTH('Rent Roll'!$D43)),DAY('Rent Roll'!$D43)/DI$4,DI69))</f>
        <v>0</v>
      </c>
      <c r="DJ113" s="767">
        <f>IF(AND(YEAR(DJ$3)=YEAR('Rent Roll'!$C43),MONTH(DJ$3)=MONTH('Rent Roll'!$C43)),(DJ$4-DAY('Rent Roll'!$C43)+1)/DJ$4,IF(AND(YEAR(DJ$3)=YEAR('Rent Roll'!$D43),MONTH(DJ$3)=MONTH('Rent Roll'!$D43)),DAY('Rent Roll'!$D43)/DJ$4,DJ69))</f>
        <v>0</v>
      </c>
      <c r="DK113" s="768">
        <f>IF(AND(YEAR(DK$3)=YEAR('Rent Roll'!$C43),MONTH(DK$3)=MONTH('Rent Roll'!$C43)),(DK$4-DAY('Rent Roll'!$C43)+1)/DK$4,IF(AND(YEAR(DK$3)=YEAR('Rent Roll'!$D43),MONTH(DK$3)=MONTH('Rent Roll'!$D43)),DAY('Rent Roll'!$D43)/DK$4,DK69))</f>
        <v>0</v>
      </c>
      <c r="DL113" s="567">
        <f>IF(AND(YEAR(DL$3)=YEAR('Rent Roll'!$C43),MONTH(DL$3)=MONTH('Rent Roll'!$C43)),(DL$4-DAY('Rent Roll'!$C43)+1)/DL$4,IF(AND(YEAR(DL$3)=YEAR('Rent Roll'!$D43),MONTH(DL$3)=MONTH('Rent Roll'!$D43)),DAY('Rent Roll'!$D43)/DL$4,DL69))</f>
        <v>0</v>
      </c>
      <c r="DM113" s="567">
        <f>IF(AND(YEAR(DM$3)=YEAR('Rent Roll'!$C43),MONTH(DM$3)=MONTH('Rent Roll'!$C43)),(DM$4-DAY('Rent Roll'!$C43)+1)/DM$4,IF(AND(YEAR(DM$3)=YEAR('Rent Roll'!$D43),MONTH(DM$3)=MONTH('Rent Roll'!$D43)),DAY('Rent Roll'!$D43)/DM$4,DM69))</f>
        <v>0</v>
      </c>
      <c r="DN113" s="567">
        <f>IF(AND(YEAR(DN$3)=YEAR('Rent Roll'!$C43),MONTH(DN$3)=MONTH('Rent Roll'!$C43)),(DN$4-DAY('Rent Roll'!$C43)+1)/DN$4,IF(AND(YEAR(DN$3)=YEAR('Rent Roll'!$D43),MONTH(DN$3)=MONTH('Rent Roll'!$D43)),DAY('Rent Roll'!$D43)/DN$4,DN69))</f>
        <v>0</v>
      </c>
      <c r="DO113" s="567">
        <f>IF(AND(YEAR(DO$3)=YEAR('Rent Roll'!$C43),MONTH(DO$3)=MONTH('Rent Roll'!$C43)),(DO$4-DAY('Rent Roll'!$C43)+1)/DO$4,IF(AND(YEAR(DO$3)=YEAR('Rent Roll'!$D43),MONTH(DO$3)=MONTH('Rent Roll'!$D43)),DAY('Rent Roll'!$D43)/DO$4,DO69))</f>
        <v>0</v>
      </c>
      <c r="DP113" s="567">
        <f>IF(AND(YEAR(DP$3)=YEAR('Rent Roll'!$C43),MONTH(DP$3)=MONTH('Rent Roll'!$C43)),(DP$4-DAY('Rent Roll'!$C43)+1)/DP$4,IF(AND(YEAR(DP$3)=YEAR('Rent Roll'!$D43),MONTH(DP$3)=MONTH('Rent Roll'!$D43)),DAY('Rent Roll'!$D43)/DP$4,DP69))</f>
        <v>0</v>
      </c>
      <c r="DQ113" s="567">
        <f>IF(AND(YEAR(DQ$3)=YEAR('Rent Roll'!$C43),MONTH(DQ$3)=MONTH('Rent Roll'!$C43)),(DQ$4-DAY('Rent Roll'!$C43)+1)/DQ$4,IF(AND(YEAR(DQ$3)=YEAR('Rent Roll'!$D43),MONTH(DQ$3)=MONTH('Rent Roll'!$D43)),DAY('Rent Roll'!$D43)/DQ$4,DQ69))</f>
        <v>0</v>
      </c>
      <c r="DR113" s="567">
        <f>IF(AND(YEAR(DR$3)=YEAR('Rent Roll'!$C43),MONTH(DR$3)=MONTH('Rent Roll'!$C43)),(DR$4-DAY('Rent Roll'!$C43)+1)/DR$4,IF(AND(YEAR(DR$3)=YEAR('Rent Roll'!$D43),MONTH(DR$3)=MONTH('Rent Roll'!$D43)),DAY('Rent Roll'!$D43)/DR$4,DR69))</f>
        <v>0</v>
      </c>
      <c r="DS113" s="567">
        <f>IF(AND(YEAR(DS$3)=YEAR('Rent Roll'!$C43),MONTH(DS$3)=MONTH('Rent Roll'!$C43)),(DS$4-DAY('Rent Roll'!$C43)+1)/DS$4,IF(AND(YEAR(DS$3)=YEAR('Rent Roll'!$D43),MONTH(DS$3)=MONTH('Rent Roll'!$D43)),DAY('Rent Roll'!$D43)/DS$4,DS69))</f>
        <v>0</v>
      </c>
      <c r="DT113" s="567">
        <f>IF(AND(YEAR(DT$3)=YEAR('Rent Roll'!$C43),MONTH(DT$3)=MONTH('Rent Roll'!$C43)),(DT$4-DAY('Rent Roll'!$C43)+1)/DT$4,IF(AND(YEAR(DT$3)=YEAR('Rent Roll'!$D43),MONTH(DT$3)=MONTH('Rent Roll'!$D43)),DAY('Rent Roll'!$D43)/DT$4,DT69))</f>
        <v>0</v>
      </c>
      <c r="DU113" s="567">
        <f>IF(AND(YEAR(DU$3)=YEAR('Rent Roll'!$C43),MONTH(DU$3)=MONTH('Rent Roll'!$C43)),(DU$4-DAY('Rent Roll'!$C43)+1)/DU$4,IF(AND(YEAR(DU$3)=YEAR('Rent Roll'!$D43),MONTH(DU$3)=MONTH('Rent Roll'!$D43)),DAY('Rent Roll'!$D43)/DU$4,DU69))</f>
        <v>0</v>
      </c>
      <c r="DV113" s="567">
        <f>IF(AND(YEAR(DV$3)=YEAR('Rent Roll'!$C43),MONTH(DV$3)=MONTH('Rent Roll'!$C43)),(DV$4-DAY('Rent Roll'!$C43)+1)/DV$4,IF(AND(YEAR(DV$3)=YEAR('Rent Roll'!$D43),MONTH(DV$3)=MONTH('Rent Roll'!$D43)),DAY('Rent Roll'!$D43)/DV$4,DV69))</f>
        <v>0</v>
      </c>
    </row>
    <row r="114" spans="1:126" s="563" customFormat="1" ht="12" customHeight="1" outlineLevel="1" x14ac:dyDescent="0.4">
      <c r="A114" s="730"/>
      <c r="B114" s="564">
        <f>'Rent Roll'!$B44</f>
        <v>0</v>
      </c>
      <c r="C114" s="565"/>
      <c r="D114" s="565"/>
      <c r="E114" s="566"/>
      <c r="F114" s="778">
        <f>IF(AND(YEAR(F$3)=YEAR('Rent Roll'!$C44),MONTH(F$3)=MONTH('Rent Roll'!$C44)),(F$4-DAY('Rent Roll'!$C44)+1)/F$4,IF(AND(YEAR(F$3)=YEAR('Rent Roll'!$D44),MONTH(F$3)=MONTH('Rent Roll'!$D44)),DAY('Rent Roll'!$D44)/F$4,F70))</f>
        <v>0</v>
      </c>
      <c r="G114" s="768">
        <f>IF(AND(YEAR(G$3)=YEAR('Rent Roll'!$C44),MONTH(G$3)=MONTH('Rent Roll'!$C44)),(G$4-DAY('Rent Roll'!$C44)+1)/G$4,IF(AND(YEAR(G$3)=YEAR('Rent Roll'!$D44),MONTH(G$3)=MONTH('Rent Roll'!$D44)),DAY('Rent Roll'!$D44)/G$4,G70))</f>
        <v>0</v>
      </c>
      <c r="H114" s="567">
        <f>IF(AND(YEAR(H$3)=YEAR('Rent Roll'!$C44),MONTH(H$3)=MONTH('Rent Roll'!$C44)),(H$4-DAY('Rent Roll'!$C44)+1)/H$4,IF(AND(YEAR(H$3)=YEAR('Rent Roll'!$D44),MONTH(H$3)=MONTH('Rent Roll'!$D44)),DAY('Rent Roll'!$D44)/H$4,H70))</f>
        <v>0</v>
      </c>
      <c r="I114" s="567">
        <f>IF(AND(YEAR(I$3)=YEAR('Rent Roll'!$C44),MONTH(I$3)=MONTH('Rent Roll'!$C44)),(I$4-DAY('Rent Roll'!$C44)+1)/I$4,IF(AND(YEAR(I$3)=YEAR('Rent Roll'!$D44),MONTH(I$3)=MONTH('Rent Roll'!$D44)),DAY('Rent Roll'!$D44)/I$4,I70))</f>
        <v>0</v>
      </c>
      <c r="J114" s="567">
        <f>IF(AND(YEAR(J$3)=YEAR('Rent Roll'!$C44),MONTH(J$3)=MONTH('Rent Roll'!$C44)),(J$4-DAY('Rent Roll'!$C44)+1)/J$4,IF(AND(YEAR(J$3)=YEAR('Rent Roll'!$D44),MONTH(J$3)=MONTH('Rent Roll'!$D44)),DAY('Rent Roll'!$D44)/J$4,J70))</f>
        <v>0</v>
      </c>
      <c r="K114" s="567">
        <f>IF(AND(YEAR(K$3)=YEAR('Rent Roll'!$C44),MONTH(K$3)=MONTH('Rent Roll'!$C44)),(K$4-DAY('Rent Roll'!$C44)+1)/K$4,IF(AND(YEAR(K$3)=YEAR('Rent Roll'!$D44),MONTH(K$3)=MONTH('Rent Roll'!$D44)),DAY('Rent Roll'!$D44)/K$4,K70))</f>
        <v>0</v>
      </c>
      <c r="L114" s="567">
        <f>IF(AND(YEAR(L$3)=YEAR('Rent Roll'!$C44),MONTH(L$3)=MONTH('Rent Roll'!$C44)),(L$4-DAY('Rent Roll'!$C44)+1)/L$4,IF(AND(YEAR(L$3)=YEAR('Rent Roll'!$D44),MONTH(L$3)=MONTH('Rent Roll'!$D44)),DAY('Rent Roll'!$D44)/L$4,L70))</f>
        <v>0</v>
      </c>
      <c r="M114" s="567">
        <f>IF(AND(YEAR(M$3)=YEAR('Rent Roll'!$C44),MONTH(M$3)=MONTH('Rent Roll'!$C44)),(M$4-DAY('Rent Roll'!$C44)+1)/M$4,IF(AND(YEAR(M$3)=YEAR('Rent Roll'!$D44),MONTH(M$3)=MONTH('Rent Roll'!$D44)),DAY('Rent Roll'!$D44)/M$4,M70))</f>
        <v>0</v>
      </c>
      <c r="N114" s="567">
        <f>IF(AND(YEAR(N$3)=YEAR('Rent Roll'!$C44),MONTH(N$3)=MONTH('Rent Roll'!$C44)),(N$4-DAY('Rent Roll'!$C44)+1)/N$4,IF(AND(YEAR(N$3)=YEAR('Rent Roll'!$D44),MONTH(N$3)=MONTH('Rent Roll'!$D44)),DAY('Rent Roll'!$D44)/N$4,N70))</f>
        <v>0</v>
      </c>
      <c r="O114" s="567">
        <f>IF(AND(YEAR(O$3)=YEAR('Rent Roll'!$C44),MONTH(O$3)=MONTH('Rent Roll'!$C44)),(O$4-DAY('Rent Roll'!$C44)+1)/O$4,IF(AND(YEAR(O$3)=YEAR('Rent Roll'!$D44),MONTH(O$3)=MONTH('Rent Roll'!$D44)),DAY('Rent Roll'!$D44)/O$4,O70))</f>
        <v>0</v>
      </c>
      <c r="P114" s="567">
        <f>IF(AND(YEAR(P$3)=YEAR('Rent Roll'!$C44),MONTH(P$3)=MONTH('Rent Roll'!$C44)),(P$4-DAY('Rent Roll'!$C44)+1)/P$4,IF(AND(YEAR(P$3)=YEAR('Rent Roll'!$D44),MONTH(P$3)=MONTH('Rent Roll'!$D44)),DAY('Rent Roll'!$D44)/P$4,P70))</f>
        <v>0</v>
      </c>
      <c r="Q114" s="567">
        <f>IF(AND(YEAR(Q$3)=YEAR('Rent Roll'!$C44),MONTH(Q$3)=MONTH('Rent Roll'!$C44)),(Q$4-DAY('Rent Roll'!$C44)+1)/Q$4,IF(AND(YEAR(Q$3)=YEAR('Rent Roll'!$D44),MONTH(Q$3)=MONTH('Rent Roll'!$D44)),DAY('Rent Roll'!$D44)/Q$4,Q70))</f>
        <v>0</v>
      </c>
      <c r="R114" s="767">
        <f>IF(AND(YEAR(R$3)=YEAR('Rent Roll'!$C44),MONTH(R$3)=MONTH('Rent Roll'!$C44)),(R$4-DAY('Rent Roll'!$C44)+1)/R$4,IF(AND(YEAR(R$3)=YEAR('Rent Roll'!$D44),MONTH(R$3)=MONTH('Rent Roll'!$D44)),DAY('Rent Roll'!$D44)/R$4,R70))</f>
        <v>0</v>
      </c>
      <c r="S114" s="768">
        <f>IF(AND(YEAR(S$3)=YEAR('Rent Roll'!$C44),MONTH(S$3)=MONTH('Rent Roll'!$C44)),(S$4-DAY('Rent Roll'!$C44)+1)/S$4,IF(AND(YEAR(S$3)=YEAR('Rent Roll'!$D44),MONTH(S$3)=MONTH('Rent Roll'!$D44)),DAY('Rent Roll'!$D44)/S$4,S70))</f>
        <v>0</v>
      </c>
      <c r="T114" s="567">
        <f>IF(AND(YEAR(T$3)=YEAR('Rent Roll'!$C44),MONTH(T$3)=MONTH('Rent Roll'!$C44)),(T$4-DAY('Rent Roll'!$C44)+1)/T$4,IF(AND(YEAR(T$3)=YEAR('Rent Roll'!$D44),MONTH(T$3)=MONTH('Rent Roll'!$D44)),DAY('Rent Roll'!$D44)/T$4,T70))</f>
        <v>0</v>
      </c>
      <c r="U114" s="567">
        <f>IF(AND(YEAR(U$3)=YEAR('Rent Roll'!$C44),MONTH(U$3)=MONTH('Rent Roll'!$C44)),(U$4-DAY('Rent Roll'!$C44)+1)/U$4,IF(AND(YEAR(U$3)=YEAR('Rent Roll'!$D44),MONTH(U$3)=MONTH('Rent Roll'!$D44)),DAY('Rent Roll'!$D44)/U$4,U70))</f>
        <v>0</v>
      </c>
      <c r="V114" s="567">
        <f>IF(AND(YEAR(V$3)=YEAR('Rent Roll'!$C44),MONTH(V$3)=MONTH('Rent Roll'!$C44)),(V$4-DAY('Rent Roll'!$C44)+1)/V$4,IF(AND(YEAR(V$3)=YEAR('Rent Roll'!$D44),MONTH(V$3)=MONTH('Rent Roll'!$D44)),DAY('Rent Roll'!$D44)/V$4,V70))</f>
        <v>0</v>
      </c>
      <c r="W114" s="567">
        <f>IF(AND(YEAR(W$3)=YEAR('Rent Roll'!$C44),MONTH(W$3)=MONTH('Rent Roll'!$C44)),(W$4-DAY('Rent Roll'!$C44)+1)/W$4,IF(AND(YEAR(W$3)=YEAR('Rent Roll'!$D44),MONTH(W$3)=MONTH('Rent Roll'!$D44)),DAY('Rent Roll'!$D44)/W$4,W70))</f>
        <v>0</v>
      </c>
      <c r="X114" s="567">
        <f>IF(AND(YEAR(X$3)=YEAR('Rent Roll'!$C44),MONTH(X$3)=MONTH('Rent Roll'!$C44)),(X$4-DAY('Rent Roll'!$C44)+1)/X$4,IF(AND(YEAR(X$3)=YEAR('Rent Roll'!$D44),MONTH(X$3)=MONTH('Rent Roll'!$D44)),DAY('Rent Roll'!$D44)/X$4,X70))</f>
        <v>0</v>
      </c>
      <c r="Y114" s="567">
        <f>IF(AND(YEAR(Y$3)=YEAR('Rent Roll'!$C44),MONTH(Y$3)=MONTH('Rent Roll'!$C44)),(Y$4-DAY('Rent Roll'!$C44)+1)/Y$4,IF(AND(YEAR(Y$3)=YEAR('Rent Roll'!$D44),MONTH(Y$3)=MONTH('Rent Roll'!$D44)),DAY('Rent Roll'!$D44)/Y$4,Y70))</f>
        <v>0</v>
      </c>
      <c r="Z114" s="567">
        <f>IF(AND(YEAR(Z$3)=YEAR('Rent Roll'!$C44),MONTH(Z$3)=MONTH('Rent Roll'!$C44)),(Z$4-DAY('Rent Roll'!$C44)+1)/Z$4,IF(AND(YEAR(Z$3)=YEAR('Rent Roll'!$D44),MONTH(Z$3)=MONTH('Rent Roll'!$D44)),DAY('Rent Roll'!$D44)/Z$4,Z70))</f>
        <v>0</v>
      </c>
      <c r="AA114" s="567">
        <f>IF(AND(YEAR(AA$3)=YEAR('Rent Roll'!$C44),MONTH(AA$3)=MONTH('Rent Roll'!$C44)),(AA$4-DAY('Rent Roll'!$C44)+1)/AA$4,IF(AND(YEAR(AA$3)=YEAR('Rent Roll'!$D44),MONTH(AA$3)=MONTH('Rent Roll'!$D44)),DAY('Rent Roll'!$D44)/AA$4,AA70))</f>
        <v>0</v>
      </c>
      <c r="AB114" s="567">
        <f>IF(AND(YEAR(AB$3)=YEAR('Rent Roll'!$C44),MONTH(AB$3)=MONTH('Rent Roll'!$C44)),(AB$4-DAY('Rent Roll'!$C44)+1)/AB$4,IF(AND(YEAR(AB$3)=YEAR('Rent Roll'!$D44),MONTH(AB$3)=MONTH('Rent Roll'!$D44)),DAY('Rent Roll'!$D44)/AB$4,AB70))</f>
        <v>0</v>
      </c>
      <c r="AC114" s="567">
        <f>IF(AND(YEAR(AC$3)=YEAR('Rent Roll'!$C44),MONTH(AC$3)=MONTH('Rent Roll'!$C44)),(AC$4-DAY('Rent Roll'!$C44)+1)/AC$4,IF(AND(YEAR(AC$3)=YEAR('Rent Roll'!$D44),MONTH(AC$3)=MONTH('Rent Roll'!$D44)),DAY('Rent Roll'!$D44)/AC$4,AC70))</f>
        <v>0</v>
      </c>
      <c r="AD114" s="767">
        <f>IF(AND(YEAR(AD$3)=YEAR('Rent Roll'!$C44),MONTH(AD$3)=MONTH('Rent Roll'!$C44)),(AD$4-DAY('Rent Roll'!$C44)+1)/AD$4,IF(AND(YEAR(AD$3)=YEAR('Rent Roll'!$D44),MONTH(AD$3)=MONTH('Rent Roll'!$D44)),DAY('Rent Roll'!$D44)/AD$4,AD70))</f>
        <v>0</v>
      </c>
      <c r="AE114" s="768">
        <f>IF(AND(YEAR(AE$3)=YEAR('Rent Roll'!$C44),MONTH(AE$3)=MONTH('Rent Roll'!$C44)),(AE$4-DAY('Rent Roll'!$C44)+1)/AE$4,IF(AND(YEAR(AE$3)=YEAR('Rent Roll'!$D44),MONTH(AE$3)=MONTH('Rent Roll'!$D44)),DAY('Rent Roll'!$D44)/AE$4,AE70))</f>
        <v>0</v>
      </c>
      <c r="AF114" s="567">
        <f>IF(AND(YEAR(AF$3)=YEAR('Rent Roll'!$C44),MONTH(AF$3)=MONTH('Rent Roll'!$C44)),(AF$4-DAY('Rent Roll'!$C44)+1)/AF$4,IF(AND(YEAR(AF$3)=YEAR('Rent Roll'!$D44),MONTH(AF$3)=MONTH('Rent Roll'!$D44)),DAY('Rent Roll'!$D44)/AF$4,AF70))</f>
        <v>0</v>
      </c>
      <c r="AG114" s="567">
        <f>IF(AND(YEAR(AG$3)=YEAR('Rent Roll'!$C44),MONTH(AG$3)=MONTH('Rent Roll'!$C44)),(AG$4-DAY('Rent Roll'!$C44)+1)/AG$4,IF(AND(YEAR(AG$3)=YEAR('Rent Roll'!$D44),MONTH(AG$3)=MONTH('Rent Roll'!$D44)),DAY('Rent Roll'!$D44)/AG$4,AG70))</f>
        <v>0</v>
      </c>
      <c r="AH114" s="567">
        <f>IF(AND(YEAR(AH$3)=YEAR('Rent Roll'!$C44),MONTH(AH$3)=MONTH('Rent Roll'!$C44)),(AH$4-DAY('Rent Roll'!$C44)+1)/AH$4,IF(AND(YEAR(AH$3)=YEAR('Rent Roll'!$D44),MONTH(AH$3)=MONTH('Rent Roll'!$D44)),DAY('Rent Roll'!$D44)/AH$4,AH70))</f>
        <v>0</v>
      </c>
      <c r="AI114" s="567">
        <f>IF(AND(YEAR(AI$3)=YEAR('Rent Roll'!$C44),MONTH(AI$3)=MONTH('Rent Roll'!$C44)),(AI$4-DAY('Rent Roll'!$C44)+1)/AI$4,IF(AND(YEAR(AI$3)=YEAR('Rent Roll'!$D44),MONTH(AI$3)=MONTH('Rent Roll'!$D44)),DAY('Rent Roll'!$D44)/AI$4,AI70))</f>
        <v>0</v>
      </c>
      <c r="AJ114" s="567">
        <f>IF(AND(YEAR(AJ$3)=YEAR('Rent Roll'!$C44),MONTH(AJ$3)=MONTH('Rent Roll'!$C44)),(AJ$4-DAY('Rent Roll'!$C44)+1)/AJ$4,IF(AND(YEAR(AJ$3)=YEAR('Rent Roll'!$D44),MONTH(AJ$3)=MONTH('Rent Roll'!$D44)),DAY('Rent Roll'!$D44)/AJ$4,AJ70))</f>
        <v>0</v>
      </c>
      <c r="AK114" s="567">
        <f>IF(AND(YEAR(AK$3)=YEAR('Rent Roll'!$C44),MONTH(AK$3)=MONTH('Rent Roll'!$C44)),(AK$4-DAY('Rent Roll'!$C44)+1)/AK$4,IF(AND(YEAR(AK$3)=YEAR('Rent Roll'!$D44),MONTH(AK$3)=MONTH('Rent Roll'!$D44)),DAY('Rent Roll'!$D44)/AK$4,AK70))</f>
        <v>0</v>
      </c>
      <c r="AL114" s="567">
        <f>IF(AND(YEAR(AL$3)=YEAR('Rent Roll'!$C44),MONTH(AL$3)=MONTH('Rent Roll'!$C44)),(AL$4-DAY('Rent Roll'!$C44)+1)/AL$4,IF(AND(YEAR(AL$3)=YEAR('Rent Roll'!$D44),MONTH(AL$3)=MONTH('Rent Roll'!$D44)),DAY('Rent Roll'!$D44)/AL$4,AL70))</f>
        <v>0</v>
      </c>
      <c r="AM114" s="567">
        <f>IF(AND(YEAR(AM$3)=YEAR('Rent Roll'!$C44),MONTH(AM$3)=MONTH('Rent Roll'!$C44)),(AM$4-DAY('Rent Roll'!$C44)+1)/AM$4,IF(AND(YEAR(AM$3)=YEAR('Rent Roll'!$D44),MONTH(AM$3)=MONTH('Rent Roll'!$D44)),DAY('Rent Roll'!$D44)/AM$4,AM70))</f>
        <v>0</v>
      </c>
      <c r="AN114" s="567">
        <f>IF(AND(YEAR(AN$3)=YEAR('Rent Roll'!$C44),MONTH(AN$3)=MONTH('Rent Roll'!$C44)),(AN$4-DAY('Rent Roll'!$C44)+1)/AN$4,IF(AND(YEAR(AN$3)=YEAR('Rent Roll'!$D44),MONTH(AN$3)=MONTH('Rent Roll'!$D44)),DAY('Rent Roll'!$D44)/AN$4,AN70))</f>
        <v>0</v>
      </c>
      <c r="AO114" s="567">
        <f>IF(AND(YEAR(AO$3)=YEAR('Rent Roll'!$C44),MONTH(AO$3)=MONTH('Rent Roll'!$C44)),(AO$4-DAY('Rent Roll'!$C44)+1)/AO$4,IF(AND(YEAR(AO$3)=YEAR('Rent Roll'!$D44),MONTH(AO$3)=MONTH('Rent Roll'!$D44)),DAY('Rent Roll'!$D44)/AO$4,AO70))</f>
        <v>0</v>
      </c>
      <c r="AP114" s="767">
        <f>IF(AND(YEAR(AP$3)=YEAR('Rent Roll'!$C44),MONTH(AP$3)=MONTH('Rent Roll'!$C44)),(AP$4-DAY('Rent Roll'!$C44)+1)/AP$4,IF(AND(YEAR(AP$3)=YEAR('Rent Roll'!$D44),MONTH(AP$3)=MONTH('Rent Roll'!$D44)),DAY('Rent Roll'!$D44)/AP$4,AP70))</f>
        <v>0</v>
      </c>
      <c r="AQ114" s="768">
        <f>IF(AND(YEAR(AQ$3)=YEAR('Rent Roll'!$C44),MONTH(AQ$3)=MONTH('Rent Roll'!$C44)),(AQ$4-DAY('Rent Roll'!$C44)+1)/AQ$4,IF(AND(YEAR(AQ$3)=YEAR('Rent Roll'!$D44),MONTH(AQ$3)=MONTH('Rent Roll'!$D44)),DAY('Rent Roll'!$D44)/AQ$4,AQ70))</f>
        <v>0</v>
      </c>
      <c r="AR114" s="567">
        <f>IF(AND(YEAR(AR$3)=YEAR('Rent Roll'!$C44),MONTH(AR$3)=MONTH('Rent Roll'!$C44)),(AR$4-DAY('Rent Roll'!$C44)+1)/AR$4,IF(AND(YEAR(AR$3)=YEAR('Rent Roll'!$D44),MONTH(AR$3)=MONTH('Rent Roll'!$D44)),DAY('Rent Roll'!$D44)/AR$4,AR70))</f>
        <v>0</v>
      </c>
      <c r="AS114" s="567">
        <f>IF(AND(YEAR(AS$3)=YEAR('Rent Roll'!$C44),MONTH(AS$3)=MONTH('Rent Roll'!$C44)),(AS$4-DAY('Rent Roll'!$C44)+1)/AS$4,IF(AND(YEAR(AS$3)=YEAR('Rent Roll'!$D44),MONTH(AS$3)=MONTH('Rent Roll'!$D44)),DAY('Rent Roll'!$D44)/AS$4,AS70))</f>
        <v>0</v>
      </c>
      <c r="AT114" s="567">
        <f>IF(AND(YEAR(AT$3)=YEAR('Rent Roll'!$C44),MONTH(AT$3)=MONTH('Rent Roll'!$C44)),(AT$4-DAY('Rent Roll'!$C44)+1)/AT$4,IF(AND(YEAR(AT$3)=YEAR('Rent Roll'!$D44),MONTH(AT$3)=MONTH('Rent Roll'!$D44)),DAY('Rent Roll'!$D44)/AT$4,AT70))</f>
        <v>0</v>
      </c>
      <c r="AU114" s="567">
        <f>IF(AND(YEAR(AU$3)=YEAR('Rent Roll'!$C44),MONTH(AU$3)=MONTH('Rent Roll'!$C44)),(AU$4-DAY('Rent Roll'!$C44)+1)/AU$4,IF(AND(YEAR(AU$3)=YEAR('Rent Roll'!$D44),MONTH(AU$3)=MONTH('Rent Roll'!$D44)),DAY('Rent Roll'!$D44)/AU$4,AU70))</f>
        <v>0</v>
      </c>
      <c r="AV114" s="567">
        <f>IF(AND(YEAR(AV$3)=YEAR('Rent Roll'!$C44),MONTH(AV$3)=MONTH('Rent Roll'!$C44)),(AV$4-DAY('Rent Roll'!$C44)+1)/AV$4,IF(AND(YEAR(AV$3)=YEAR('Rent Roll'!$D44),MONTH(AV$3)=MONTH('Rent Roll'!$D44)),DAY('Rent Roll'!$D44)/AV$4,AV70))</f>
        <v>0</v>
      </c>
      <c r="AW114" s="567">
        <f>IF(AND(YEAR(AW$3)=YEAR('Rent Roll'!$C44),MONTH(AW$3)=MONTH('Rent Roll'!$C44)),(AW$4-DAY('Rent Roll'!$C44)+1)/AW$4,IF(AND(YEAR(AW$3)=YEAR('Rent Roll'!$D44),MONTH(AW$3)=MONTH('Rent Roll'!$D44)),DAY('Rent Roll'!$D44)/AW$4,AW70))</f>
        <v>0</v>
      </c>
      <c r="AX114" s="567">
        <f>IF(AND(YEAR(AX$3)=YEAR('Rent Roll'!$C44),MONTH(AX$3)=MONTH('Rent Roll'!$C44)),(AX$4-DAY('Rent Roll'!$C44)+1)/AX$4,IF(AND(YEAR(AX$3)=YEAR('Rent Roll'!$D44),MONTH(AX$3)=MONTH('Rent Roll'!$D44)),DAY('Rent Roll'!$D44)/AX$4,AX70))</f>
        <v>0</v>
      </c>
      <c r="AY114" s="567">
        <f>IF(AND(YEAR(AY$3)=YEAR('Rent Roll'!$C44),MONTH(AY$3)=MONTH('Rent Roll'!$C44)),(AY$4-DAY('Rent Roll'!$C44)+1)/AY$4,IF(AND(YEAR(AY$3)=YEAR('Rent Roll'!$D44),MONTH(AY$3)=MONTH('Rent Roll'!$D44)),DAY('Rent Roll'!$D44)/AY$4,AY70))</f>
        <v>0</v>
      </c>
      <c r="AZ114" s="567">
        <f>IF(AND(YEAR(AZ$3)=YEAR('Rent Roll'!$C44),MONTH(AZ$3)=MONTH('Rent Roll'!$C44)),(AZ$4-DAY('Rent Roll'!$C44)+1)/AZ$4,IF(AND(YEAR(AZ$3)=YEAR('Rent Roll'!$D44),MONTH(AZ$3)=MONTH('Rent Roll'!$D44)),DAY('Rent Roll'!$D44)/AZ$4,AZ70))</f>
        <v>0</v>
      </c>
      <c r="BA114" s="567">
        <f>IF(AND(YEAR(BA$3)=YEAR('Rent Roll'!$C44),MONTH(BA$3)=MONTH('Rent Roll'!$C44)),(BA$4-DAY('Rent Roll'!$C44)+1)/BA$4,IF(AND(YEAR(BA$3)=YEAR('Rent Roll'!$D44),MONTH(BA$3)=MONTH('Rent Roll'!$D44)),DAY('Rent Roll'!$D44)/BA$4,BA70))</f>
        <v>0</v>
      </c>
      <c r="BB114" s="767">
        <f>IF(AND(YEAR(BB$3)=YEAR('Rent Roll'!$C44),MONTH(BB$3)=MONTH('Rent Roll'!$C44)),(BB$4-DAY('Rent Roll'!$C44)+1)/BB$4,IF(AND(YEAR(BB$3)=YEAR('Rent Roll'!$D44),MONTH(BB$3)=MONTH('Rent Roll'!$D44)),DAY('Rent Roll'!$D44)/BB$4,BB70))</f>
        <v>0</v>
      </c>
      <c r="BC114" s="768">
        <f>IF(AND(YEAR(BC$3)=YEAR('Rent Roll'!$C44),MONTH(BC$3)=MONTH('Rent Roll'!$C44)),(BC$4-DAY('Rent Roll'!$C44)+1)/BC$4,IF(AND(YEAR(BC$3)=YEAR('Rent Roll'!$D44),MONTH(BC$3)=MONTH('Rent Roll'!$D44)),DAY('Rent Roll'!$D44)/BC$4,BC70))</f>
        <v>0</v>
      </c>
      <c r="BD114" s="567">
        <f>IF(AND(YEAR(BD$3)=YEAR('Rent Roll'!$C44),MONTH(BD$3)=MONTH('Rent Roll'!$C44)),(BD$4-DAY('Rent Roll'!$C44)+1)/BD$4,IF(AND(YEAR(BD$3)=YEAR('Rent Roll'!$D44),MONTH(BD$3)=MONTH('Rent Roll'!$D44)),DAY('Rent Roll'!$D44)/BD$4,BD70))</f>
        <v>0</v>
      </c>
      <c r="BE114" s="567">
        <f>IF(AND(YEAR(BE$3)=YEAR('Rent Roll'!$C44),MONTH(BE$3)=MONTH('Rent Roll'!$C44)),(BE$4-DAY('Rent Roll'!$C44)+1)/BE$4,IF(AND(YEAR(BE$3)=YEAR('Rent Roll'!$D44),MONTH(BE$3)=MONTH('Rent Roll'!$D44)),DAY('Rent Roll'!$D44)/BE$4,BE70))</f>
        <v>0</v>
      </c>
      <c r="BF114" s="567">
        <f>IF(AND(YEAR(BF$3)=YEAR('Rent Roll'!$C44),MONTH(BF$3)=MONTH('Rent Roll'!$C44)),(BF$4-DAY('Rent Roll'!$C44)+1)/BF$4,IF(AND(YEAR(BF$3)=YEAR('Rent Roll'!$D44),MONTH(BF$3)=MONTH('Rent Roll'!$D44)),DAY('Rent Roll'!$D44)/BF$4,BF70))</f>
        <v>0</v>
      </c>
      <c r="BG114" s="567">
        <f>IF(AND(YEAR(BG$3)=YEAR('Rent Roll'!$C44),MONTH(BG$3)=MONTH('Rent Roll'!$C44)),(BG$4-DAY('Rent Roll'!$C44)+1)/BG$4,IF(AND(YEAR(BG$3)=YEAR('Rent Roll'!$D44),MONTH(BG$3)=MONTH('Rent Roll'!$D44)),DAY('Rent Roll'!$D44)/BG$4,BG70))</f>
        <v>0</v>
      </c>
      <c r="BH114" s="567">
        <f>IF(AND(YEAR(BH$3)=YEAR('Rent Roll'!$C44),MONTH(BH$3)=MONTH('Rent Roll'!$C44)),(BH$4-DAY('Rent Roll'!$C44)+1)/BH$4,IF(AND(YEAR(BH$3)=YEAR('Rent Roll'!$D44),MONTH(BH$3)=MONTH('Rent Roll'!$D44)),DAY('Rent Roll'!$D44)/BH$4,BH70))</f>
        <v>0</v>
      </c>
      <c r="BI114" s="567">
        <f>IF(AND(YEAR(BI$3)=YEAR('Rent Roll'!$C44),MONTH(BI$3)=MONTH('Rent Roll'!$C44)),(BI$4-DAY('Rent Roll'!$C44)+1)/BI$4,IF(AND(YEAR(BI$3)=YEAR('Rent Roll'!$D44),MONTH(BI$3)=MONTH('Rent Roll'!$D44)),DAY('Rent Roll'!$D44)/BI$4,BI70))</f>
        <v>0</v>
      </c>
      <c r="BJ114" s="567">
        <f>IF(AND(YEAR(BJ$3)=YEAR('Rent Roll'!$C44),MONTH(BJ$3)=MONTH('Rent Roll'!$C44)),(BJ$4-DAY('Rent Roll'!$C44)+1)/BJ$4,IF(AND(YEAR(BJ$3)=YEAR('Rent Roll'!$D44),MONTH(BJ$3)=MONTH('Rent Roll'!$D44)),DAY('Rent Roll'!$D44)/BJ$4,BJ70))</f>
        <v>0</v>
      </c>
      <c r="BK114" s="567">
        <f>IF(AND(YEAR(BK$3)=YEAR('Rent Roll'!$C44),MONTH(BK$3)=MONTH('Rent Roll'!$C44)),(BK$4-DAY('Rent Roll'!$C44)+1)/BK$4,IF(AND(YEAR(BK$3)=YEAR('Rent Roll'!$D44),MONTH(BK$3)=MONTH('Rent Roll'!$D44)),DAY('Rent Roll'!$D44)/BK$4,BK70))</f>
        <v>0</v>
      </c>
      <c r="BL114" s="567">
        <f>IF(AND(YEAR(BL$3)=YEAR('Rent Roll'!$C44),MONTH(BL$3)=MONTH('Rent Roll'!$C44)),(BL$4-DAY('Rent Roll'!$C44)+1)/BL$4,IF(AND(YEAR(BL$3)=YEAR('Rent Roll'!$D44),MONTH(BL$3)=MONTH('Rent Roll'!$D44)),DAY('Rent Roll'!$D44)/BL$4,BL70))</f>
        <v>0</v>
      </c>
      <c r="BM114" s="567">
        <f>IF(AND(YEAR(BM$3)=YEAR('Rent Roll'!$C44),MONTH(BM$3)=MONTH('Rent Roll'!$C44)),(BM$4-DAY('Rent Roll'!$C44)+1)/BM$4,IF(AND(YEAR(BM$3)=YEAR('Rent Roll'!$D44),MONTH(BM$3)=MONTH('Rent Roll'!$D44)),DAY('Rent Roll'!$D44)/BM$4,BM70))</f>
        <v>0</v>
      </c>
      <c r="BN114" s="767">
        <f>IF(AND(YEAR(BN$3)=YEAR('Rent Roll'!$C44),MONTH(BN$3)=MONTH('Rent Roll'!$C44)),(BN$4-DAY('Rent Roll'!$C44)+1)/BN$4,IF(AND(YEAR(BN$3)=YEAR('Rent Roll'!$D44),MONTH(BN$3)=MONTH('Rent Roll'!$D44)),DAY('Rent Roll'!$D44)/BN$4,BN70))</f>
        <v>0</v>
      </c>
      <c r="BO114" s="768">
        <f>IF(AND(YEAR(BO$3)=YEAR('Rent Roll'!$C44),MONTH(BO$3)=MONTH('Rent Roll'!$C44)),(BO$4-DAY('Rent Roll'!$C44)+1)/BO$4,IF(AND(YEAR(BO$3)=YEAR('Rent Roll'!$D44),MONTH(BO$3)=MONTH('Rent Roll'!$D44)),DAY('Rent Roll'!$D44)/BO$4,BO70))</f>
        <v>0</v>
      </c>
      <c r="BP114" s="567">
        <f>IF(AND(YEAR(BP$3)=YEAR('Rent Roll'!$C44),MONTH(BP$3)=MONTH('Rent Roll'!$C44)),(BP$4-DAY('Rent Roll'!$C44)+1)/BP$4,IF(AND(YEAR(BP$3)=YEAR('Rent Roll'!$D44),MONTH(BP$3)=MONTH('Rent Roll'!$D44)),DAY('Rent Roll'!$D44)/BP$4,BP70))</f>
        <v>0</v>
      </c>
      <c r="BQ114" s="567">
        <f>IF(AND(YEAR(BQ$3)=YEAR('Rent Roll'!$C44),MONTH(BQ$3)=MONTH('Rent Roll'!$C44)),(BQ$4-DAY('Rent Roll'!$C44)+1)/BQ$4,IF(AND(YEAR(BQ$3)=YEAR('Rent Roll'!$D44),MONTH(BQ$3)=MONTH('Rent Roll'!$D44)),DAY('Rent Roll'!$D44)/BQ$4,BQ70))</f>
        <v>0</v>
      </c>
      <c r="BR114" s="567">
        <f>IF(AND(YEAR(BR$3)=YEAR('Rent Roll'!$C44),MONTH(BR$3)=MONTH('Rent Roll'!$C44)),(BR$4-DAY('Rent Roll'!$C44)+1)/BR$4,IF(AND(YEAR(BR$3)=YEAR('Rent Roll'!$D44),MONTH(BR$3)=MONTH('Rent Roll'!$D44)),DAY('Rent Roll'!$D44)/BR$4,BR70))</f>
        <v>0</v>
      </c>
      <c r="BS114" s="567">
        <f>IF(AND(YEAR(BS$3)=YEAR('Rent Roll'!$C44),MONTH(BS$3)=MONTH('Rent Roll'!$C44)),(BS$4-DAY('Rent Roll'!$C44)+1)/BS$4,IF(AND(YEAR(BS$3)=YEAR('Rent Roll'!$D44),MONTH(BS$3)=MONTH('Rent Roll'!$D44)),DAY('Rent Roll'!$D44)/BS$4,BS70))</f>
        <v>0</v>
      </c>
      <c r="BT114" s="567">
        <f>IF(AND(YEAR(BT$3)=YEAR('Rent Roll'!$C44),MONTH(BT$3)=MONTH('Rent Roll'!$C44)),(BT$4-DAY('Rent Roll'!$C44)+1)/BT$4,IF(AND(YEAR(BT$3)=YEAR('Rent Roll'!$D44),MONTH(BT$3)=MONTH('Rent Roll'!$D44)),DAY('Rent Roll'!$D44)/BT$4,BT70))</f>
        <v>0</v>
      </c>
      <c r="BU114" s="567">
        <f>IF(AND(YEAR(BU$3)=YEAR('Rent Roll'!$C44),MONTH(BU$3)=MONTH('Rent Roll'!$C44)),(BU$4-DAY('Rent Roll'!$C44)+1)/BU$4,IF(AND(YEAR(BU$3)=YEAR('Rent Roll'!$D44),MONTH(BU$3)=MONTH('Rent Roll'!$D44)),DAY('Rent Roll'!$D44)/BU$4,BU70))</f>
        <v>0</v>
      </c>
      <c r="BV114" s="567">
        <f>IF(AND(YEAR(BV$3)=YEAR('Rent Roll'!$C44),MONTH(BV$3)=MONTH('Rent Roll'!$C44)),(BV$4-DAY('Rent Roll'!$C44)+1)/BV$4,IF(AND(YEAR(BV$3)=YEAR('Rent Roll'!$D44),MONTH(BV$3)=MONTH('Rent Roll'!$D44)),DAY('Rent Roll'!$D44)/BV$4,BV70))</f>
        <v>0</v>
      </c>
      <c r="BW114" s="567">
        <f>IF(AND(YEAR(BW$3)=YEAR('Rent Roll'!$C44),MONTH(BW$3)=MONTH('Rent Roll'!$C44)),(BW$4-DAY('Rent Roll'!$C44)+1)/BW$4,IF(AND(YEAR(BW$3)=YEAR('Rent Roll'!$D44),MONTH(BW$3)=MONTH('Rent Roll'!$D44)),DAY('Rent Roll'!$D44)/BW$4,BW70))</f>
        <v>0</v>
      </c>
      <c r="BX114" s="567">
        <f>IF(AND(YEAR(BX$3)=YEAR('Rent Roll'!$C44),MONTH(BX$3)=MONTH('Rent Roll'!$C44)),(BX$4-DAY('Rent Roll'!$C44)+1)/BX$4,IF(AND(YEAR(BX$3)=YEAR('Rent Roll'!$D44),MONTH(BX$3)=MONTH('Rent Roll'!$D44)),DAY('Rent Roll'!$D44)/BX$4,BX70))</f>
        <v>0</v>
      </c>
      <c r="BY114" s="567">
        <f>IF(AND(YEAR(BY$3)=YEAR('Rent Roll'!$C44),MONTH(BY$3)=MONTH('Rent Roll'!$C44)),(BY$4-DAY('Rent Roll'!$C44)+1)/BY$4,IF(AND(YEAR(BY$3)=YEAR('Rent Roll'!$D44),MONTH(BY$3)=MONTH('Rent Roll'!$D44)),DAY('Rent Roll'!$D44)/BY$4,BY70))</f>
        <v>0</v>
      </c>
      <c r="BZ114" s="767">
        <f>IF(AND(YEAR(BZ$3)=YEAR('Rent Roll'!$C44),MONTH(BZ$3)=MONTH('Rent Roll'!$C44)),(BZ$4-DAY('Rent Roll'!$C44)+1)/BZ$4,IF(AND(YEAR(BZ$3)=YEAR('Rent Roll'!$D44),MONTH(BZ$3)=MONTH('Rent Roll'!$D44)),DAY('Rent Roll'!$D44)/BZ$4,BZ70))</f>
        <v>0</v>
      </c>
      <c r="CA114" s="768">
        <f>IF(AND(YEAR(CA$3)=YEAR('Rent Roll'!$C44),MONTH(CA$3)=MONTH('Rent Roll'!$C44)),(CA$4-DAY('Rent Roll'!$C44)+1)/CA$4,IF(AND(YEAR(CA$3)=YEAR('Rent Roll'!$D44),MONTH(CA$3)=MONTH('Rent Roll'!$D44)),DAY('Rent Roll'!$D44)/CA$4,CA70))</f>
        <v>0</v>
      </c>
      <c r="CB114" s="567">
        <f>IF(AND(YEAR(CB$3)=YEAR('Rent Roll'!$C44),MONTH(CB$3)=MONTH('Rent Roll'!$C44)),(CB$4-DAY('Rent Roll'!$C44)+1)/CB$4,IF(AND(YEAR(CB$3)=YEAR('Rent Roll'!$D44),MONTH(CB$3)=MONTH('Rent Roll'!$D44)),DAY('Rent Roll'!$D44)/CB$4,CB70))</f>
        <v>0</v>
      </c>
      <c r="CC114" s="567">
        <f>IF(AND(YEAR(CC$3)=YEAR('Rent Roll'!$C44),MONTH(CC$3)=MONTH('Rent Roll'!$C44)),(CC$4-DAY('Rent Roll'!$C44)+1)/CC$4,IF(AND(YEAR(CC$3)=YEAR('Rent Roll'!$D44),MONTH(CC$3)=MONTH('Rent Roll'!$D44)),DAY('Rent Roll'!$D44)/CC$4,CC70))</f>
        <v>0</v>
      </c>
      <c r="CD114" s="567">
        <f>IF(AND(YEAR(CD$3)=YEAR('Rent Roll'!$C44),MONTH(CD$3)=MONTH('Rent Roll'!$C44)),(CD$4-DAY('Rent Roll'!$C44)+1)/CD$4,IF(AND(YEAR(CD$3)=YEAR('Rent Roll'!$D44),MONTH(CD$3)=MONTH('Rent Roll'!$D44)),DAY('Rent Roll'!$D44)/CD$4,CD70))</f>
        <v>0</v>
      </c>
      <c r="CE114" s="567">
        <f>IF(AND(YEAR(CE$3)=YEAR('Rent Roll'!$C44),MONTH(CE$3)=MONTH('Rent Roll'!$C44)),(CE$4-DAY('Rent Roll'!$C44)+1)/CE$4,IF(AND(YEAR(CE$3)=YEAR('Rent Roll'!$D44),MONTH(CE$3)=MONTH('Rent Roll'!$D44)),DAY('Rent Roll'!$D44)/CE$4,CE70))</f>
        <v>0</v>
      </c>
      <c r="CF114" s="567">
        <f>IF(AND(YEAR(CF$3)=YEAR('Rent Roll'!$C44),MONTH(CF$3)=MONTH('Rent Roll'!$C44)),(CF$4-DAY('Rent Roll'!$C44)+1)/CF$4,IF(AND(YEAR(CF$3)=YEAR('Rent Roll'!$D44),MONTH(CF$3)=MONTH('Rent Roll'!$D44)),DAY('Rent Roll'!$D44)/CF$4,CF70))</f>
        <v>0</v>
      </c>
      <c r="CG114" s="567">
        <f>IF(AND(YEAR(CG$3)=YEAR('Rent Roll'!$C44),MONTH(CG$3)=MONTH('Rent Roll'!$C44)),(CG$4-DAY('Rent Roll'!$C44)+1)/CG$4,IF(AND(YEAR(CG$3)=YEAR('Rent Roll'!$D44),MONTH(CG$3)=MONTH('Rent Roll'!$D44)),DAY('Rent Roll'!$D44)/CG$4,CG70))</f>
        <v>0</v>
      </c>
      <c r="CH114" s="567">
        <f>IF(AND(YEAR(CH$3)=YEAR('Rent Roll'!$C44),MONTH(CH$3)=MONTH('Rent Roll'!$C44)),(CH$4-DAY('Rent Roll'!$C44)+1)/CH$4,IF(AND(YEAR(CH$3)=YEAR('Rent Roll'!$D44),MONTH(CH$3)=MONTH('Rent Roll'!$D44)),DAY('Rent Roll'!$D44)/CH$4,CH70))</f>
        <v>0</v>
      </c>
      <c r="CI114" s="567">
        <f>IF(AND(YEAR(CI$3)=YEAR('Rent Roll'!$C44),MONTH(CI$3)=MONTH('Rent Roll'!$C44)),(CI$4-DAY('Rent Roll'!$C44)+1)/CI$4,IF(AND(YEAR(CI$3)=YEAR('Rent Roll'!$D44),MONTH(CI$3)=MONTH('Rent Roll'!$D44)),DAY('Rent Roll'!$D44)/CI$4,CI70))</f>
        <v>0</v>
      </c>
      <c r="CJ114" s="567">
        <f>IF(AND(YEAR(CJ$3)=YEAR('Rent Roll'!$C44),MONTH(CJ$3)=MONTH('Rent Roll'!$C44)),(CJ$4-DAY('Rent Roll'!$C44)+1)/CJ$4,IF(AND(YEAR(CJ$3)=YEAR('Rent Roll'!$D44),MONTH(CJ$3)=MONTH('Rent Roll'!$D44)),DAY('Rent Roll'!$D44)/CJ$4,CJ70))</f>
        <v>0</v>
      </c>
      <c r="CK114" s="567">
        <f>IF(AND(YEAR(CK$3)=YEAR('Rent Roll'!$C44),MONTH(CK$3)=MONTH('Rent Roll'!$C44)),(CK$4-DAY('Rent Roll'!$C44)+1)/CK$4,IF(AND(YEAR(CK$3)=YEAR('Rent Roll'!$D44),MONTH(CK$3)=MONTH('Rent Roll'!$D44)),DAY('Rent Roll'!$D44)/CK$4,CK70))</f>
        <v>0</v>
      </c>
      <c r="CL114" s="767">
        <f>IF(AND(YEAR(CL$3)=YEAR('Rent Roll'!$C44),MONTH(CL$3)=MONTH('Rent Roll'!$C44)),(CL$4-DAY('Rent Roll'!$C44)+1)/CL$4,IF(AND(YEAR(CL$3)=YEAR('Rent Roll'!$D44),MONTH(CL$3)=MONTH('Rent Roll'!$D44)),DAY('Rent Roll'!$D44)/CL$4,CL70))</f>
        <v>0</v>
      </c>
      <c r="CM114" s="768">
        <f>IF(AND(YEAR(CM$3)=YEAR('Rent Roll'!$C44),MONTH(CM$3)=MONTH('Rent Roll'!$C44)),(CM$4-DAY('Rent Roll'!$C44)+1)/CM$4,IF(AND(YEAR(CM$3)=YEAR('Rent Roll'!$D44),MONTH(CM$3)=MONTH('Rent Roll'!$D44)),DAY('Rent Roll'!$D44)/CM$4,CM70))</f>
        <v>0</v>
      </c>
      <c r="CN114" s="567">
        <f>IF(AND(YEAR(CN$3)=YEAR('Rent Roll'!$C44),MONTH(CN$3)=MONTH('Rent Roll'!$C44)),(CN$4-DAY('Rent Roll'!$C44)+1)/CN$4,IF(AND(YEAR(CN$3)=YEAR('Rent Roll'!$D44),MONTH(CN$3)=MONTH('Rent Roll'!$D44)),DAY('Rent Roll'!$D44)/CN$4,CN70))</f>
        <v>0</v>
      </c>
      <c r="CO114" s="567">
        <f>IF(AND(YEAR(CO$3)=YEAR('Rent Roll'!$C44),MONTH(CO$3)=MONTH('Rent Roll'!$C44)),(CO$4-DAY('Rent Roll'!$C44)+1)/CO$4,IF(AND(YEAR(CO$3)=YEAR('Rent Roll'!$D44),MONTH(CO$3)=MONTH('Rent Roll'!$D44)),DAY('Rent Roll'!$D44)/CO$4,CO70))</f>
        <v>0</v>
      </c>
      <c r="CP114" s="567">
        <f>IF(AND(YEAR(CP$3)=YEAR('Rent Roll'!$C44),MONTH(CP$3)=MONTH('Rent Roll'!$C44)),(CP$4-DAY('Rent Roll'!$C44)+1)/CP$4,IF(AND(YEAR(CP$3)=YEAR('Rent Roll'!$D44),MONTH(CP$3)=MONTH('Rent Roll'!$D44)),DAY('Rent Roll'!$D44)/CP$4,CP70))</f>
        <v>0</v>
      </c>
      <c r="CQ114" s="567">
        <f>IF(AND(YEAR(CQ$3)=YEAR('Rent Roll'!$C44),MONTH(CQ$3)=MONTH('Rent Roll'!$C44)),(CQ$4-DAY('Rent Roll'!$C44)+1)/CQ$4,IF(AND(YEAR(CQ$3)=YEAR('Rent Roll'!$D44),MONTH(CQ$3)=MONTH('Rent Roll'!$D44)),DAY('Rent Roll'!$D44)/CQ$4,CQ70))</f>
        <v>0</v>
      </c>
      <c r="CR114" s="567">
        <f>IF(AND(YEAR(CR$3)=YEAR('Rent Roll'!$C44),MONTH(CR$3)=MONTH('Rent Roll'!$C44)),(CR$4-DAY('Rent Roll'!$C44)+1)/CR$4,IF(AND(YEAR(CR$3)=YEAR('Rent Roll'!$D44),MONTH(CR$3)=MONTH('Rent Roll'!$D44)),DAY('Rent Roll'!$D44)/CR$4,CR70))</f>
        <v>0</v>
      </c>
      <c r="CS114" s="567">
        <f>IF(AND(YEAR(CS$3)=YEAR('Rent Roll'!$C44),MONTH(CS$3)=MONTH('Rent Roll'!$C44)),(CS$4-DAY('Rent Roll'!$C44)+1)/CS$4,IF(AND(YEAR(CS$3)=YEAR('Rent Roll'!$D44),MONTH(CS$3)=MONTH('Rent Roll'!$D44)),DAY('Rent Roll'!$D44)/CS$4,CS70))</f>
        <v>0</v>
      </c>
      <c r="CT114" s="567">
        <f>IF(AND(YEAR(CT$3)=YEAR('Rent Roll'!$C44),MONTH(CT$3)=MONTH('Rent Roll'!$C44)),(CT$4-DAY('Rent Roll'!$C44)+1)/CT$4,IF(AND(YEAR(CT$3)=YEAR('Rent Roll'!$D44),MONTH(CT$3)=MONTH('Rent Roll'!$D44)),DAY('Rent Roll'!$D44)/CT$4,CT70))</f>
        <v>0</v>
      </c>
      <c r="CU114" s="567">
        <f>IF(AND(YEAR(CU$3)=YEAR('Rent Roll'!$C44),MONTH(CU$3)=MONTH('Rent Roll'!$C44)),(CU$4-DAY('Rent Roll'!$C44)+1)/CU$4,IF(AND(YEAR(CU$3)=YEAR('Rent Roll'!$D44),MONTH(CU$3)=MONTH('Rent Roll'!$D44)),DAY('Rent Roll'!$D44)/CU$4,CU70))</f>
        <v>0</v>
      </c>
      <c r="CV114" s="567">
        <f>IF(AND(YEAR(CV$3)=YEAR('Rent Roll'!$C44),MONTH(CV$3)=MONTH('Rent Roll'!$C44)),(CV$4-DAY('Rent Roll'!$C44)+1)/CV$4,IF(AND(YEAR(CV$3)=YEAR('Rent Roll'!$D44),MONTH(CV$3)=MONTH('Rent Roll'!$D44)),DAY('Rent Roll'!$D44)/CV$4,CV70))</f>
        <v>0</v>
      </c>
      <c r="CW114" s="567">
        <f>IF(AND(YEAR(CW$3)=YEAR('Rent Roll'!$C44),MONTH(CW$3)=MONTH('Rent Roll'!$C44)),(CW$4-DAY('Rent Roll'!$C44)+1)/CW$4,IF(AND(YEAR(CW$3)=YEAR('Rent Roll'!$D44),MONTH(CW$3)=MONTH('Rent Roll'!$D44)),DAY('Rent Roll'!$D44)/CW$4,CW70))</f>
        <v>0</v>
      </c>
      <c r="CX114" s="767">
        <f>IF(AND(YEAR(CX$3)=YEAR('Rent Roll'!$C44),MONTH(CX$3)=MONTH('Rent Roll'!$C44)),(CX$4-DAY('Rent Roll'!$C44)+1)/CX$4,IF(AND(YEAR(CX$3)=YEAR('Rent Roll'!$D44),MONTH(CX$3)=MONTH('Rent Roll'!$D44)),DAY('Rent Roll'!$D44)/CX$4,CX70))</f>
        <v>0</v>
      </c>
      <c r="CY114" s="768">
        <f>IF(AND(YEAR(CY$3)=YEAR('Rent Roll'!$C44),MONTH(CY$3)=MONTH('Rent Roll'!$C44)),(CY$4-DAY('Rent Roll'!$C44)+1)/CY$4,IF(AND(YEAR(CY$3)=YEAR('Rent Roll'!$D44),MONTH(CY$3)=MONTH('Rent Roll'!$D44)),DAY('Rent Roll'!$D44)/CY$4,CY70))</f>
        <v>0</v>
      </c>
      <c r="CZ114" s="567">
        <f>IF(AND(YEAR(CZ$3)=YEAR('Rent Roll'!$C44),MONTH(CZ$3)=MONTH('Rent Roll'!$C44)),(CZ$4-DAY('Rent Roll'!$C44)+1)/CZ$4,IF(AND(YEAR(CZ$3)=YEAR('Rent Roll'!$D44),MONTH(CZ$3)=MONTH('Rent Roll'!$D44)),DAY('Rent Roll'!$D44)/CZ$4,CZ70))</f>
        <v>0</v>
      </c>
      <c r="DA114" s="567">
        <f>IF(AND(YEAR(DA$3)=YEAR('Rent Roll'!$C44),MONTH(DA$3)=MONTH('Rent Roll'!$C44)),(DA$4-DAY('Rent Roll'!$C44)+1)/DA$4,IF(AND(YEAR(DA$3)=YEAR('Rent Roll'!$D44),MONTH(DA$3)=MONTH('Rent Roll'!$D44)),DAY('Rent Roll'!$D44)/DA$4,DA70))</f>
        <v>0</v>
      </c>
      <c r="DB114" s="567">
        <f>IF(AND(YEAR(DB$3)=YEAR('Rent Roll'!$C44),MONTH(DB$3)=MONTH('Rent Roll'!$C44)),(DB$4-DAY('Rent Roll'!$C44)+1)/DB$4,IF(AND(YEAR(DB$3)=YEAR('Rent Roll'!$D44),MONTH(DB$3)=MONTH('Rent Roll'!$D44)),DAY('Rent Roll'!$D44)/DB$4,DB70))</f>
        <v>0</v>
      </c>
      <c r="DC114" s="567">
        <f>IF(AND(YEAR(DC$3)=YEAR('Rent Roll'!$C44),MONTH(DC$3)=MONTH('Rent Roll'!$C44)),(DC$4-DAY('Rent Roll'!$C44)+1)/DC$4,IF(AND(YEAR(DC$3)=YEAR('Rent Roll'!$D44),MONTH(DC$3)=MONTH('Rent Roll'!$D44)),DAY('Rent Roll'!$D44)/DC$4,DC70))</f>
        <v>0</v>
      </c>
      <c r="DD114" s="567">
        <f>IF(AND(YEAR(DD$3)=YEAR('Rent Roll'!$C44),MONTH(DD$3)=MONTH('Rent Roll'!$C44)),(DD$4-DAY('Rent Roll'!$C44)+1)/DD$4,IF(AND(YEAR(DD$3)=YEAR('Rent Roll'!$D44),MONTH(DD$3)=MONTH('Rent Roll'!$D44)),DAY('Rent Roll'!$D44)/DD$4,DD70))</f>
        <v>0</v>
      </c>
      <c r="DE114" s="567">
        <f>IF(AND(YEAR(DE$3)=YEAR('Rent Roll'!$C44),MONTH(DE$3)=MONTH('Rent Roll'!$C44)),(DE$4-DAY('Rent Roll'!$C44)+1)/DE$4,IF(AND(YEAR(DE$3)=YEAR('Rent Roll'!$D44),MONTH(DE$3)=MONTH('Rent Roll'!$D44)),DAY('Rent Roll'!$D44)/DE$4,DE70))</f>
        <v>0</v>
      </c>
      <c r="DF114" s="567">
        <f>IF(AND(YEAR(DF$3)=YEAR('Rent Roll'!$C44),MONTH(DF$3)=MONTH('Rent Roll'!$C44)),(DF$4-DAY('Rent Roll'!$C44)+1)/DF$4,IF(AND(YEAR(DF$3)=YEAR('Rent Roll'!$D44),MONTH(DF$3)=MONTH('Rent Roll'!$D44)),DAY('Rent Roll'!$D44)/DF$4,DF70))</f>
        <v>0</v>
      </c>
      <c r="DG114" s="567">
        <f>IF(AND(YEAR(DG$3)=YEAR('Rent Roll'!$C44),MONTH(DG$3)=MONTH('Rent Roll'!$C44)),(DG$4-DAY('Rent Roll'!$C44)+1)/DG$4,IF(AND(YEAR(DG$3)=YEAR('Rent Roll'!$D44),MONTH(DG$3)=MONTH('Rent Roll'!$D44)),DAY('Rent Roll'!$D44)/DG$4,DG70))</f>
        <v>0</v>
      </c>
      <c r="DH114" s="567">
        <f>IF(AND(YEAR(DH$3)=YEAR('Rent Roll'!$C44),MONTH(DH$3)=MONTH('Rent Roll'!$C44)),(DH$4-DAY('Rent Roll'!$C44)+1)/DH$4,IF(AND(YEAR(DH$3)=YEAR('Rent Roll'!$D44),MONTH(DH$3)=MONTH('Rent Roll'!$D44)),DAY('Rent Roll'!$D44)/DH$4,DH70))</f>
        <v>0</v>
      </c>
      <c r="DI114" s="567">
        <f>IF(AND(YEAR(DI$3)=YEAR('Rent Roll'!$C44),MONTH(DI$3)=MONTH('Rent Roll'!$C44)),(DI$4-DAY('Rent Roll'!$C44)+1)/DI$4,IF(AND(YEAR(DI$3)=YEAR('Rent Roll'!$D44),MONTH(DI$3)=MONTH('Rent Roll'!$D44)),DAY('Rent Roll'!$D44)/DI$4,DI70))</f>
        <v>0</v>
      </c>
      <c r="DJ114" s="767">
        <f>IF(AND(YEAR(DJ$3)=YEAR('Rent Roll'!$C44),MONTH(DJ$3)=MONTH('Rent Roll'!$C44)),(DJ$4-DAY('Rent Roll'!$C44)+1)/DJ$4,IF(AND(YEAR(DJ$3)=YEAR('Rent Roll'!$D44),MONTH(DJ$3)=MONTH('Rent Roll'!$D44)),DAY('Rent Roll'!$D44)/DJ$4,DJ70))</f>
        <v>0</v>
      </c>
      <c r="DK114" s="768">
        <f>IF(AND(YEAR(DK$3)=YEAR('Rent Roll'!$C44),MONTH(DK$3)=MONTH('Rent Roll'!$C44)),(DK$4-DAY('Rent Roll'!$C44)+1)/DK$4,IF(AND(YEAR(DK$3)=YEAR('Rent Roll'!$D44),MONTH(DK$3)=MONTH('Rent Roll'!$D44)),DAY('Rent Roll'!$D44)/DK$4,DK70))</f>
        <v>0</v>
      </c>
      <c r="DL114" s="567">
        <f>IF(AND(YEAR(DL$3)=YEAR('Rent Roll'!$C44),MONTH(DL$3)=MONTH('Rent Roll'!$C44)),(DL$4-DAY('Rent Roll'!$C44)+1)/DL$4,IF(AND(YEAR(DL$3)=YEAR('Rent Roll'!$D44),MONTH(DL$3)=MONTH('Rent Roll'!$D44)),DAY('Rent Roll'!$D44)/DL$4,DL70))</f>
        <v>0</v>
      </c>
      <c r="DM114" s="567">
        <f>IF(AND(YEAR(DM$3)=YEAR('Rent Roll'!$C44),MONTH(DM$3)=MONTH('Rent Roll'!$C44)),(DM$4-DAY('Rent Roll'!$C44)+1)/DM$4,IF(AND(YEAR(DM$3)=YEAR('Rent Roll'!$D44),MONTH(DM$3)=MONTH('Rent Roll'!$D44)),DAY('Rent Roll'!$D44)/DM$4,DM70))</f>
        <v>0</v>
      </c>
      <c r="DN114" s="567">
        <f>IF(AND(YEAR(DN$3)=YEAR('Rent Roll'!$C44),MONTH(DN$3)=MONTH('Rent Roll'!$C44)),(DN$4-DAY('Rent Roll'!$C44)+1)/DN$4,IF(AND(YEAR(DN$3)=YEAR('Rent Roll'!$D44),MONTH(DN$3)=MONTH('Rent Roll'!$D44)),DAY('Rent Roll'!$D44)/DN$4,DN70))</f>
        <v>0</v>
      </c>
      <c r="DO114" s="567">
        <f>IF(AND(YEAR(DO$3)=YEAR('Rent Roll'!$C44),MONTH(DO$3)=MONTH('Rent Roll'!$C44)),(DO$4-DAY('Rent Roll'!$C44)+1)/DO$4,IF(AND(YEAR(DO$3)=YEAR('Rent Roll'!$D44),MONTH(DO$3)=MONTH('Rent Roll'!$D44)),DAY('Rent Roll'!$D44)/DO$4,DO70))</f>
        <v>0</v>
      </c>
      <c r="DP114" s="567">
        <f>IF(AND(YEAR(DP$3)=YEAR('Rent Roll'!$C44),MONTH(DP$3)=MONTH('Rent Roll'!$C44)),(DP$4-DAY('Rent Roll'!$C44)+1)/DP$4,IF(AND(YEAR(DP$3)=YEAR('Rent Roll'!$D44),MONTH(DP$3)=MONTH('Rent Roll'!$D44)),DAY('Rent Roll'!$D44)/DP$4,DP70))</f>
        <v>0</v>
      </c>
      <c r="DQ114" s="567">
        <f>IF(AND(YEAR(DQ$3)=YEAR('Rent Roll'!$C44),MONTH(DQ$3)=MONTH('Rent Roll'!$C44)),(DQ$4-DAY('Rent Roll'!$C44)+1)/DQ$4,IF(AND(YEAR(DQ$3)=YEAR('Rent Roll'!$D44),MONTH(DQ$3)=MONTH('Rent Roll'!$D44)),DAY('Rent Roll'!$D44)/DQ$4,DQ70))</f>
        <v>0</v>
      </c>
      <c r="DR114" s="567">
        <f>IF(AND(YEAR(DR$3)=YEAR('Rent Roll'!$C44),MONTH(DR$3)=MONTH('Rent Roll'!$C44)),(DR$4-DAY('Rent Roll'!$C44)+1)/DR$4,IF(AND(YEAR(DR$3)=YEAR('Rent Roll'!$D44),MONTH(DR$3)=MONTH('Rent Roll'!$D44)),DAY('Rent Roll'!$D44)/DR$4,DR70))</f>
        <v>0</v>
      </c>
      <c r="DS114" s="567">
        <f>IF(AND(YEAR(DS$3)=YEAR('Rent Roll'!$C44),MONTH(DS$3)=MONTH('Rent Roll'!$C44)),(DS$4-DAY('Rent Roll'!$C44)+1)/DS$4,IF(AND(YEAR(DS$3)=YEAR('Rent Roll'!$D44),MONTH(DS$3)=MONTH('Rent Roll'!$D44)),DAY('Rent Roll'!$D44)/DS$4,DS70))</f>
        <v>0</v>
      </c>
      <c r="DT114" s="567">
        <f>IF(AND(YEAR(DT$3)=YEAR('Rent Roll'!$C44),MONTH(DT$3)=MONTH('Rent Roll'!$C44)),(DT$4-DAY('Rent Roll'!$C44)+1)/DT$4,IF(AND(YEAR(DT$3)=YEAR('Rent Roll'!$D44),MONTH(DT$3)=MONTH('Rent Roll'!$D44)),DAY('Rent Roll'!$D44)/DT$4,DT70))</f>
        <v>0</v>
      </c>
      <c r="DU114" s="567">
        <f>IF(AND(YEAR(DU$3)=YEAR('Rent Roll'!$C44),MONTH(DU$3)=MONTH('Rent Roll'!$C44)),(DU$4-DAY('Rent Roll'!$C44)+1)/DU$4,IF(AND(YEAR(DU$3)=YEAR('Rent Roll'!$D44),MONTH(DU$3)=MONTH('Rent Roll'!$D44)),DAY('Rent Roll'!$D44)/DU$4,DU70))</f>
        <v>0</v>
      </c>
      <c r="DV114" s="567">
        <f>IF(AND(YEAR(DV$3)=YEAR('Rent Roll'!$C44),MONTH(DV$3)=MONTH('Rent Roll'!$C44)),(DV$4-DAY('Rent Roll'!$C44)+1)/DV$4,IF(AND(YEAR(DV$3)=YEAR('Rent Roll'!$D44),MONTH(DV$3)=MONTH('Rent Roll'!$D44)),DAY('Rent Roll'!$D44)/DV$4,DV70))</f>
        <v>0</v>
      </c>
    </row>
    <row r="115" spans="1:126" s="563" customFormat="1" ht="12" customHeight="1" outlineLevel="1" x14ac:dyDescent="0.4">
      <c r="A115" s="730"/>
      <c r="B115" s="564">
        <f>'Rent Roll'!$B45</f>
        <v>0</v>
      </c>
      <c r="C115" s="565"/>
      <c r="D115" s="565"/>
      <c r="E115" s="566"/>
      <c r="F115" s="778">
        <f>IF(AND(YEAR(F$3)=YEAR('Rent Roll'!$C45),MONTH(F$3)=MONTH('Rent Roll'!$C45)),(F$4-DAY('Rent Roll'!$C45)+1)/F$4,IF(AND(YEAR(F$3)=YEAR('Rent Roll'!$D45),MONTH(F$3)=MONTH('Rent Roll'!$D45)),DAY('Rent Roll'!$D45)/F$4,F71))</f>
        <v>0</v>
      </c>
      <c r="G115" s="768">
        <f>IF(AND(YEAR(G$3)=YEAR('Rent Roll'!$C45),MONTH(G$3)=MONTH('Rent Roll'!$C45)),(G$4-DAY('Rent Roll'!$C45)+1)/G$4,IF(AND(YEAR(G$3)=YEAR('Rent Roll'!$D45),MONTH(G$3)=MONTH('Rent Roll'!$D45)),DAY('Rent Roll'!$D45)/G$4,G71))</f>
        <v>0</v>
      </c>
      <c r="H115" s="567">
        <f>IF(AND(YEAR(H$3)=YEAR('Rent Roll'!$C45),MONTH(H$3)=MONTH('Rent Roll'!$C45)),(H$4-DAY('Rent Roll'!$C45)+1)/H$4,IF(AND(YEAR(H$3)=YEAR('Rent Roll'!$D45),MONTH(H$3)=MONTH('Rent Roll'!$D45)),DAY('Rent Roll'!$D45)/H$4,H71))</f>
        <v>0</v>
      </c>
      <c r="I115" s="567">
        <f>IF(AND(YEAR(I$3)=YEAR('Rent Roll'!$C45),MONTH(I$3)=MONTH('Rent Roll'!$C45)),(I$4-DAY('Rent Roll'!$C45)+1)/I$4,IF(AND(YEAR(I$3)=YEAR('Rent Roll'!$D45),MONTH(I$3)=MONTH('Rent Roll'!$D45)),DAY('Rent Roll'!$D45)/I$4,I71))</f>
        <v>0</v>
      </c>
      <c r="J115" s="567">
        <f>IF(AND(YEAR(J$3)=YEAR('Rent Roll'!$C45),MONTH(J$3)=MONTH('Rent Roll'!$C45)),(J$4-DAY('Rent Roll'!$C45)+1)/J$4,IF(AND(YEAR(J$3)=YEAR('Rent Roll'!$D45),MONTH(J$3)=MONTH('Rent Roll'!$D45)),DAY('Rent Roll'!$D45)/J$4,J71))</f>
        <v>0</v>
      </c>
      <c r="K115" s="567">
        <f>IF(AND(YEAR(K$3)=YEAR('Rent Roll'!$C45),MONTH(K$3)=MONTH('Rent Roll'!$C45)),(K$4-DAY('Rent Roll'!$C45)+1)/K$4,IF(AND(YEAR(K$3)=YEAR('Rent Roll'!$D45),MONTH(K$3)=MONTH('Rent Roll'!$D45)),DAY('Rent Roll'!$D45)/K$4,K71))</f>
        <v>0</v>
      </c>
      <c r="L115" s="567">
        <f>IF(AND(YEAR(L$3)=YEAR('Rent Roll'!$C45),MONTH(L$3)=MONTH('Rent Roll'!$C45)),(L$4-DAY('Rent Roll'!$C45)+1)/L$4,IF(AND(YEAR(L$3)=YEAR('Rent Roll'!$D45),MONTH(L$3)=MONTH('Rent Roll'!$D45)),DAY('Rent Roll'!$D45)/L$4,L71))</f>
        <v>0</v>
      </c>
      <c r="M115" s="567">
        <f>IF(AND(YEAR(M$3)=YEAR('Rent Roll'!$C45),MONTH(M$3)=MONTH('Rent Roll'!$C45)),(M$4-DAY('Rent Roll'!$C45)+1)/M$4,IF(AND(YEAR(M$3)=YEAR('Rent Roll'!$D45),MONTH(M$3)=MONTH('Rent Roll'!$D45)),DAY('Rent Roll'!$D45)/M$4,M71))</f>
        <v>0</v>
      </c>
      <c r="N115" s="567">
        <f>IF(AND(YEAR(N$3)=YEAR('Rent Roll'!$C45),MONTH(N$3)=MONTH('Rent Roll'!$C45)),(N$4-DAY('Rent Roll'!$C45)+1)/N$4,IF(AND(YEAR(N$3)=YEAR('Rent Roll'!$D45),MONTH(N$3)=MONTH('Rent Roll'!$D45)),DAY('Rent Roll'!$D45)/N$4,N71))</f>
        <v>0</v>
      </c>
      <c r="O115" s="567">
        <f>IF(AND(YEAR(O$3)=YEAR('Rent Roll'!$C45),MONTH(O$3)=MONTH('Rent Roll'!$C45)),(O$4-DAY('Rent Roll'!$C45)+1)/O$4,IF(AND(YEAR(O$3)=YEAR('Rent Roll'!$D45),MONTH(O$3)=MONTH('Rent Roll'!$D45)),DAY('Rent Roll'!$D45)/O$4,O71))</f>
        <v>0</v>
      </c>
      <c r="P115" s="567">
        <f>IF(AND(YEAR(P$3)=YEAR('Rent Roll'!$C45),MONTH(P$3)=MONTH('Rent Roll'!$C45)),(P$4-DAY('Rent Roll'!$C45)+1)/P$4,IF(AND(YEAR(P$3)=YEAR('Rent Roll'!$D45),MONTH(P$3)=MONTH('Rent Roll'!$D45)),DAY('Rent Roll'!$D45)/P$4,P71))</f>
        <v>0</v>
      </c>
      <c r="Q115" s="567">
        <f>IF(AND(YEAR(Q$3)=YEAR('Rent Roll'!$C45),MONTH(Q$3)=MONTH('Rent Roll'!$C45)),(Q$4-DAY('Rent Roll'!$C45)+1)/Q$4,IF(AND(YEAR(Q$3)=YEAR('Rent Roll'!$D45),MONTH(Q$3)=MONTH('Rent Roll'!$D45)),DAY('Rent Roll'!$D45)/Q$4,Q71))</f>
        <v>0</v>
      </c>
      <c r="R115" s="767">
        <f>IF(AND(YEAR(R$3)=YEAR('Rent Roll'!$C45),MONTH(R$3)=MONTH('Rent Roll'!$C45)),(R$4-DAY('Rent Roll'!$C45)+1)/R$4,IF(AND(YEAR(R$3)=YEAR('Rent Roll'!$D45),MONTH(R$3)=MONTH('Rent Roll'!$D45)),DAY('Rent Roll'!$D45)/R$4,R71))</f>
        <v>0</v>
      </c>
      <c r="S115" s="768">
        <f>IF(AND(YEAR(S$3)=YEAR('Rent Roll'!$C45),MONTH(S$3)=MONTH('Rent Roll'!$C45)),(S$4-DAY('Rent Roll'!$C45)+1)/S$4,IF(AND(YEAR(S$3)=YEAR('Rent Roll'!$D45),MONTH(S$3)=MONTH('Rent Roll'!$D45)),DAY('Rent Roll'!$D45)/S$4,S71))</f>
        <v>0</v>
      </c>
      <c r="T115" s="567">
        <f>IF(AND(YEAR(T$3)=YEAR('Rent Roll'!$C45),MONTH(T$3)=MONTH('Rent Roll'!$C45)),(T$4-DAY('Rent Roll'!$C45)+1)/T$4,IF(AND(YEAR(T$3)=YEAR('Rent Roll'!$D45),MONTH(T$3)=MONTH('Rent Roll'!$D45)),DAY('Rent Roll'!$D45)/T$4,T71))</f>
        <v>0</v>
      </c>
      <c r="U115" s="567">
        <f>IF(AND(YEAR(U$3)=YEAR('Rent Roll'!$C45),MONTH(U$3)=MONTH('Rent Roll'!$C45)),(U$4-DAY('Rent Roll'!$C45)+1)/U$4,IF(AND(YEAR(U$3)=YEAR('Rent Roll'!$D45),MONTH(U$3)=MONTH('Rent Roll'!$D45)),DAY('Rent Roll'!$D45)/U$4,U71))</f>
        <v>0</v>
      </c>
      <c r="V115" s="567">
        <f>IF(AND(YEAR(V$3)=YEAR('Rent Roll'!$C45),MONTH(V$3)=MONTH('Rent Roll'!$C45)),(V$4-DAY('Rent Roll'!$C45)+1)/V$4,IF(AND(YEAR(V$3)=YEAR('Rent Roll'!$D45),MONTH(V$3)=MONTH('Rent Roll'!$D45)),DAY('Rent Roll'!$D45)/V$4,V71))</f>
        <v>0</v>
      </c>
      <c r="W115" s="567">
        <f>IF(AND(YEAR(W$3)=YEAR('Rent Roll'!$C45),MONTH(W$3)=MONTH('Rent Roll'!$C45)),(W$4-DAY('Rent Roll'!$C45)+1)/W$4,IF(AND(YEAR(W$3)=YEAR('Rent Roll'!$D45),MONTH(W$3)=MONTH('Rent Roll'!$D45)),DAY('Rent Roll'!$D45)/W$4,W71))</f>
        <v>0</v>
      </c>
      <c r="X115" s="567">
        <f>IF(AND(YEAR(X$3)=YEAR('Rent Roll'!$C45),MONTH(X$3)=MONTH('Rent Roll'!$C45)),(X$4-DAY('Rent Roll'!$C45)+1)/X$4,IF(AND(YEAR(X$3)=YEAR('Rent Roll'!$D45),MONTH(X$3)=MONTH('Rent Roll'!$D45)),DAY('Rent Roll'!$D45)/X$4,X71))</f>
        <v>0</v>
      </c>
      <c r="Y115" s="567">
        <f>IF(AND(YEAR(Y$3)=YEAR('Rent Roll'!$C45),MONTH(Y$3)=MONTH('Rent Roll'!$C45)),(Y$4-DAY('Rent Roll'!$C45)+1)/Y$4,IF(AND(YEAR(Y$3)=YEAR('Rent Roll'!$D45),MONTH(Y$3)=MONTH('Rent Roll'!$D45)),DAY('Rent Roll'!$D45)/Y$4,Y71))</f>
        <v>0</v>
      </c>
      <c r="Z115" s="567">
        <f>IF(AND(YEAR(Z$3)=YEAR('Rent Roll'!$C45),MONTH(Z$3)=MONTH('Rent Roll'!$C45)),(Z$4-DAY('Rent Roll'!$C45)+1)/Z$4,IF(AND(YEAR(Z$3)=YEAR('Rent Roll'!$D45),MONTH(Z$3)=MONTH('Rent Roll'!$D45)),DAY('Rent Roll'!$D45)/Z$4,Z71))</f>
        <v>0</v>
      </c>
      <c r="AA115" s="567">
        <f>IF(AND(YEAR(AA$3)=YEAR('Rent Roll'!$C45),MONTH(AA$3)=MONTH('Rent Roll'!$C45)),(AA$4-DAY('Rent Roll'!$C45)+1)/AA$4,IF(AND(YEAR(AA$3)=YEAR('Rent Roll'!$D45),MONTH(AA$3)=MONTH('Rent Roll'!$D45)),DAY('Rent Roll'!$D45)/AA$4,AA71))</f>
        <v>0</v>
      </c>
      <c r="AB115" s="567">
        <f>IF(AND(YEAR(AB$3)=YEAR('Rent Roll'!$C45),MONTH(AB$3)=MONTH('Rent Roll'!$C45)),(AB$4-DAY('Rent Roll'!$C45)+1)/AB$4,IF(AND(YEAR(AB$3)=YEAR('Rent Roll'!$D45),MONTH(AB$3)=MONTH('Rent Roll'!$D45)),DAY('Rent Roll'!$D45)/AB$4,AB71))</f>
        <v>0</v>
      </c>
      <c r="AC115" s="567">
        <f>IF(AND(YEAR(AC$3)=YEAR('Rent Roll'!$C45),MONTH(AC$3)=MONTH('Rent Roll'!$C45)),(AC$4-DAY('Rent Roll'!$C45)+1)/AC$4,IF(AND(YEAR(AC$3)=YEAR('Rent Roll'!$D45),MONTH(AC$3)=MONTH('Rent Roll'!$D45)),DAY('Rent Roll'!$D45)/AC$4,AC71))</f>
        <v>0</v>
      </c>
      <c r="AD115" s="767">
        <f>IF(AND(YEAR(AD$3)=YEAR('Rent Roll'!$C45),MONTH(AD$3)=MONTH('Rent Roll'!$C45)),(AD$4-DAY('Rent Roll'!$C45)+1)/AD$4,IF(AND(YEAR(AD$3)=YEAR('Rent Roll'!$D45),MONTH(AD$3)=MONTH('Rent Roll'!$D45)),DAY('Rent Roll'!$D45)/AD$4,AD71))</f>
        <v>0</v>
      </c>
      <c r="AE115" s="768">
        <f>IF(AND(YEAR(AE$3)=YEAR('Rent Roll'!$C45),MONTH(AE$3)=MONTH('Rent Roll'!$C45)),(AE$4-DAY('Rent Roll'!$C45)+1)/AE$4,IF(AND(YEAR(AE$3)=YEAR('Rent Roll'!$D45),MONTH(AE$3)=MONTH('Rent Roll'!$D45)),DAY('Rent Roll'!$D45)/AE$4,AE71))</f>
        <v>0</v>
      </c>
      <c r="AF115" s="567">
        <f>IF(AND(YEAR(AF$3)=YEAR('Rent Roll'!$C45),MONTH(AF$3)=MONTH('Rent Roll'!$C45)),(AF$4-DAY('Rent Roll'!$C45)+1)/AF$4,IF(AND(YEAR(AF$3)=YEAR('Rent Roll'!$D45),MONTH(AF$3)=MONTH('Rent Roll'!$D45)),DAY('Rent Roll'!$D45)/AF$4,AF71))</f>
        <v>0</v>
      </c>
      <c r="AG115" s="567">
        <f>IF(AND(YEAR(AG$3)=YEAR('Rent Roll'!$C45),MONTH(AG$3)=MONTH('Rent Roll'!$C45)),(AG$4-DAY('Rent Roll'!$C45)+1)/AG$4,IF(AND(YEAR(AG$3)=YEAR('Rent Roll'!$D45),MONTH(AG$3)=MONTH('Rent Roll'!$D45)),DAY('Rent Roll'!$D45)/AG$4,AG71))</f>
        <v>0</v>
      </c>
      <c r="AH115" s="567">
        <f>IF(AND(YEAR(AH$3)=YEAR('Rent Roll'!$C45),MONTH(AH$3)=MONTH('Rent Roll'!$C45)),(AH$4-DAY('Rent Roll'!$C45)+1)/AH$4,IF(AND(YEAR(AH$3)=YEAR('Rent Roll'!$D45),MONTH(AH$3)=MONTH('Rent Roll'!$D45)),DAY('Rent Roll'!$D45)/AH$4,AH71))</f>
        <v>0</v>
      </c>
      <c r="AI115" s="567">
        <f>IF(AND(YEAR(AI$3)=YEAR('Rent Roll'!$C45),MONTH(AI$3)=MONTH('Rent Roll'!$C45)),(AI$4-DAY('Rent Roll'!$C45)+1)/AI$4,IF(AND(YEAR(AI$3)=YEAR('Rent Roll'!$D45),MONTH(AI$3)=MONTH('Rent Roll'!$D45)),DAY('Rent Roll'!$D45)/AI$4,AI71))</f>
        <v>0</v>
      </c>
      <c r="AJ115" s="567">
        <f>IF(AND(YEAR(AJ$3)=YEAR('Rent Roll'!$C45),MONTH(AJ$3)=MONTH('Rent Roll'!$C45)),(AJ$4-DAY('Rent Roll'!$C45)+1)/AJ$4,IF(AND(YEAR(AJ$3)=YEAR('Rent Roll'!$D45),MONTH(AJ$3)=MONTH('Rent Roll'!$D45)),DAY('Rent Roll'!$D45)/AJ$4,AJ71))</f>
        <v>0</v>
      </c>
      <c r="AK115" s="567">
        <f>IF(AND(YEAR(AK$3)=YEAR('Rent Roll'!$C45),MONTH(AK$3)=MONTH('Rent Roll'!$C45)),(AK$4-DAY('Rent Roll'!$C45)+1)/AK$4,IF(AND(YEAR(AK$3)=YEAR('Rent Roll'!$D45),MONTH(AK$3)=MONTH('Rent Roll'!$D45)),DAY('Rent Roll'!$D45)/AK$4,AK71))</f>
        <v>0</v>
      </c>
      <c r="AL115" s="567">
        <f>IF(AND(YEAR(AL$3)=YEAR('Rent Roll'!$C45),MONTH(AL$3)=MONTH('Rent Roll'!$C45)),(AL$4-DAY('Rent Roll'!$C45)+1)/AL$4,IF(AND(YEAR(AL$3)=YEAR('Rent Roll'!$D45),MONTH(AL$3)=MONTH('Rent Roll'!$D45)),DAY('Rent Roll'!$D45)/AL$4,AL71))</f>
        <v>0</v>
      </c>
      <c r="AM115" s="567">
        <f>IF(AND(YEAR(AM$3)=YEAR('Rent Roll'!$C45),MONTH(AM$3)=MONTH('Rent Roll'!$C45)),(AM$4-DAY('Rent Roll'!$C45)+1)/AM$4,IF(AND(YEAR(AM$3)=YEAR('Rent Roll'!$D45),MONTH(AM$3)=MONTH('Rent Roll'!$D45)),DAY('Rent Roll'!$D45)/AM$4,AM71))</f>
        <v>0</v>
      </c>
      <c r="AN115" s="567">
        <f>IF(AND(YEAR(AN$3)=YEAR('Rent Roll'!$C45),MONTH(AN$3)=MONTH('Rent Roll'!$C45)),(AN$4-DAY('Rent Roll'!$C45)+1)/AN$4,IF(AND(YEAR(AN$3)=YEAR('Rent Roll'!$D45),MONTH(AN$3)=MONTH('Rent Roll'!$D45)),DAY('Rent Roll'!$D45)/AN$4,AN71))</f>
        <v>0</v>
      </c>
      <c r="AO115" s="567">
        <f>IF(AND(YEAR(AO$3)=YEAR('Rent Roll'!$C45),MONTH(AO$3)=MONTH('Rent Roll'!$C45)),(AO$4-DAY('Rent Roll'!$C45)+1)/AO$4,IF(AND(YEAR(AO$3)=YEAR('Rent Roll'!$D45),MONTH(AO$3)=MONTH('Rent Roll'!$D45)),DAY('Rent Roll'!$D45)/AO$4,AO71))</f>
        <v>0</v>
      </c>
      <c r="AP115" s="767">
        <f>IF(AND(YEAR(AP$3)=YEAR('Rent Roll'!$C45),MONTH(AP$3)=MONTH('Rent Roll'!$C45)),(AP$4-DAY('Rent Roll'!$C45)+1)/AP$4,IF(AND(YEAR(AP$3)=YEAR('Rent Roll'!$D45),MONTH(AP$3)=MONTH('Rent Roll'!$D45)),DAY('Rent Roll'!$D45)/AP$4,AP71))</f>
        <v>0</v>
      </c>
      <c r="AQ115" s="768">
        <f>IF(AND(YEAR(AQ$3)=YEAR('Rent Roll'!$C45),MONTH(AQ$3)=MONTH('Rent Roll'!$C45)),(AQ$4-DAY('Rent Roll'!$C45)+1)/AQ$4,IF(AND(YEAR(AQ$3)=YEAR('Rent Roll'!$D45),MONTH(AQ$3)=MONTH('Rent Roll'!$D45)),DAY('Rent Roll'!$D45)/AQ$4,AQ71))</f>
        <v>0</v>
      </c>
      <c r="AR115" s="567">
        <f>IF(AND(YEAR(AR$3)=YEAR('Rent Roll'!$C45),MONTH(AR$3)=MONTH('Rent Roll'!$C45)),(AR$4-DAY('Rent Roll'!$C45)+1)/AR$4,IF(AND(YEAR(AR$3)=YEAR('Rent Roll'!$D45),MONTH(AR$3)=MONTH('Rent Roll'!$D45)),DAY('Rent Roll'!$D45)/AR$4,AR71))</f>
        <v>0</v>
      </c>
      <c r="AS115" s="567">
        <f>IF(AND(YEAR(AS$3)=YEAR('Rent Roll'!$C45),MONTH(AS$3)=MONTH('Rent Roll'!$C45)),(AS$4-DAY('Rent Roll'!$C45)+1)/AS$4,IF(AND(YEAR(AS$3)=YEAR('Rent Roll'!$D45),MONTH(AS$3)=MONTH('Rent Roll'!$D45)),DAY('Rent Roll'!$D45)/AS$4,AS71))</f>
        <v>0</v>
      </c>
      <c r="AT115" s="567">
        <f>IF(AND(YEAR(AT$3)=YEAR('Rent Roll'!$C45),MONTH(AT$3)=MONTH('Rent Roll'!$C45)),(AT$4-DAY('Rent Roll'!$C45)+1)/AT$4,IF(AND(YEAR(AT$3)=YEAR('Rent Roll'!$D45),MONTH(AT$3)=MONTH('Rent Roll'!$D45)),DAY('Rent Roll'!$D45)/AT$4,AT71))</f>
        <v>0</v>
      </c>
      <c r="AU115" s="567">
        <f>IF(AND(YEAR(AU$3)=YEAR('Rent Roll'!$C45),MONTH(AU$3)=MONTH('Rent Roll'!$C45)),(AU$4-DAY('Rent Roll'!$C45)+1)/AU$4,IF(AND(YEAR(AU$3)=YEAR('Rent Roll'!$D45),MONTH(AU$3)=MONTH('Rent Roll'!$D45)),DAY('Rent Roll'!$D45)/AU$4,AU71))</f>
        <v>0</v>
      </c>
      <c r="AV115" s="567">
        <f>IF(AND(YEAR(AV$3)=YEAR('Rent Roll'!$C45),MONTH(AV$3)=MONTH('Rent Roll'!$C45)),(AV$4-DAY('Rent Roll'!$C45)+1)/AV$4,IF(AND(YEAR(AV$3)=YEAR('Rent Roll'!$D45),MONTH(AV$3)=MONTH('Rent Roll'!$D45)),DAY('Rent Roll'!$D45)/AV$4,AV71))</f>
        <v>0</v>
      </c>
      <c r="AW115" s="567">
        <f>IF(AND(YEAR(AW$3)=YEAR('Rent Roll'!$C45),MONTH(AW$3)=MONTH('Rent Roll'!$C45)),(AW$4-DAY('Rent Roll'!$C45)+1)/AW$4,IF(AND(YEAR(AW$3)=YEAR('Rent Roll'!$D45),MONTH(AW$3)=MONTH('Rent Roll'!$D45)),DAY('Rent Roll'!$D45)/AW$4,AW71))</f>
        <v>0</v>
      </c>
      <c r="AX115" s="567">
        <f>IF(AND(YEAR(AX$3)=YEAR('Rent Roll'!$C45),MONTH(AX$3)=MONTH('Rent Roll'!$C45)),(AX$4-DAY('Rent Roll'!$C45)+1)/AX$4,IF(AND(YEAR(AX$3)=YEAR('Rent Roll'!$D45),MONTH(AX$3)=MONTH('Rent Roll'!$D45)),DAY('Rent Roll'!$D45)/AX$4,AX71))</f>
        <v>0</v>
      </c>
      <c r="AY115" s="567">
        <f>IF(AND(YEAR(AY$3)=YEAR('Rent Roll'!$C45),MONTH(AY$3)=MONTH('Rent Roll'!$C45)),(AY$4-DAY('Rent Roll'!$C45)+1)/AY$4,IF(AND(YEAR(AY$3)=YEAR('Rent Roll'!$D45),MONTH(AY$3)=MONTH('Rent Roll'!$D45)),DAY('Rent Roll'!$D45)/AY$4,AY71))</f>
        <v>0</v>
      </c>
      <c r="AZ115" s="567">
        <f>IF(AND(YEAR(AZ$3)=YEAR('Rent Roll'!$C45),MONTH(AZ$3)=MONTH('Rent Roll'!$C45)),(AZ$4-DAY('Rent Roll'!$C45)+1)/AZ$4,IF(AND(YEAR(AZ$3)=YEAR('Rent Roll'!$D45),MONTH(AZ$3)=MONTH('Rent Roll'!$D45)),DAY('Rent Roll'!$D45)/AZ$4,AZ71))</f>
        <v>0</v>
      </c>
      <c r="BA115" s="567">
        <f>IF(AND(YEAR(BA$3)=YEAR('Rent Roll'!$C45),MONTH(BA$3)=MONTH('Rent Roll'!$C45)),(BA$4-DAY('Rent Roll'!$C45)+1)/BA$4,IF(AND(YEAR(BA$3)=YEAR('Rent Roll'!$D45),MONTH(BA$3)=MONTH('Rent Roll'!$D45)),DAY('Rent Roll'!$D45)/BA$4,BA71))</f>
        <v>0</v>
      </c>
      <c r="BB115" s="767">
        <f>IF(AND(YEAR(BB$3)=YEAR('Rent Roll'!$C45),MONTH(BB$3)=MONTH('Rent Roll'!$C45)),(BB$4-DAY('Rent Roll'!$C45)+1)/BB$4,IF(AND(YEAR(BB$3)=YEAR('Rent Roll'!$D45),MONTH(BB$3)=MONTH('Rent Roll'!$D45)),DAY('Rent Roll'!$D45)/BB$4,BB71))</f>
        <v>0</v>
      </c>
      <c r="BC115" s="768">
        <f>IF(AND(YEAR(BC$3)=YEAR('Rent Roll'!$C45),MONTH(BC$3)=MONTH('Rent Roll'!$C45)),(BC$4-DAY('Rent Roll'!$C45)+1)/BC$4,IF(AND(YEAR(BC$3)=YEAR('Rent Roll'!$D45),MONTH(BC$3)=MONTH('Rent Roll'!$D45)),DAY('Rent Roll'!$D45)/BC$4,BC71))</f>
        <v>0</v>
      </c>
      <c r="BD115" s="567">
        <f>IF(AND(YEAR(BD$3)=YEAR('Rent Roll'!$C45),MONTH(BD$3)=MONTH('Rent Roll'!$C45)),(BD$4-DAY('Rent Roll'!$C45)+1)/BD$4,IF(AND(YEAR(BD$3)=YEAR('Rent Roll'!$D45),MONTH(BD$3)=MONTH('Rent Roll'!$D45)),DAY('Rent Roll'!$D45)/BD$4,BD71))</f>
        <v>0</v>
      </c>
      <c r="BE115" s="567">
        <f>IF(AND(YEAR(BE$3)=YEAR('Rent Roll'!$C45),MONTH(BE$3)=MONTH('Rent Roll'!$C45)),(BE$4-DAY('Rent Roll'!$C45)+1)/BE$4,IF(AND(YEAR(BE$3)=YEAR('Rent Roll'!$D45),MONTH(BE$3)=MONTH('Rent Roll'!$D45)),DAY('Rent Roll'!$D45)/BE$4,BE71))</f>
        <v>0</v>
      </c>
      <c r="BF115" s="567">
        <f>IF(AND(YEAR(BF$3)=YEAR('Rent Roll'!$C45),MONTH(BF$3)=MONTH('Rent Roll'!$C45)),(BF$4-DAY('Rent Roll'!$C45)+1)/BF$4,IF(AND(YEAR(BF$3)=YEAR('Rent Roll'!$D45),MONTH(BF$3)=MONTH('Rent Roll'!$D45)),DAY('Rent Roll'!$D45)/BF$4,BF71))</f>
        <v>0</v>
      </c>
      <c r="BG115" s="567">
        <f>IF(AND(YEAR(BG$3)=YEAR('Rent Roll'!$C45),MONTH(BG$3)=MONTH('Rent Roll'!$C45)),(BG$4-DAY('Rent Roll'!$C45)+1)/BG$4,IF(AND(YEAR(BG$3)=YEAR('Rent Roll'!$D45),MONTH(BG$3)=MONTH('Rent Roll'!$D45)),DAY('Rent Roll'!$D45)/BG$4,BG71))</f>
        <v>0</v>
      </c>
      <c r="BH115" s="567">
        <f>IF(AND(YEAR(BH$3)=YEAR('Rent Roll'!$C45),MONTH(BH$3)=MONTH('Rent Roll'!$C45)),(BH$4-DAY('Rent Roll'!$C45)+1)/BH$4,IF(AND(YEAR(BH$3)=YEAR('Rent Roll'!$D45),MONTH(BH$3)=MONTH('Rent Roll'!$D45)),DAY('Rent Roll'!$D45)/BH$4,BH71))</f>
        <v>0</v>
      </c>
      <c r="BI115" s="567">
        <f>IF(AND(YEAR(BI$3)=YEAR('Rent Roll'!$C45),MONTH(BI$3)=MONTH('Rent Roll'!$C45)),(BI$4-DAY('Rent Roll'!$C45)+1)/BI$4,IF(AND(YEAR(BI$3)=YEAR('Rent Roll'!$D45),MONTH(BI$3)=MONTH('Rent Roll'!$D45)),DAY('Rent Roll'!$D45)/BI$4,BI71))</f>
        <v>0</v>
      </c>
      <c r="BJ115" s="567">
        <f>IF(AND(YEAR(BJ$3)=YEAR('Rent Roll'!$C45),MONTH(BJ$3)=MONTH('Rent Roll'!$C45)),(BJ$4-DAY('Rent Roll'!$C45)+1)/BJ$4,IF(AND(YEAR(BJ$3)=YEAR('Rent Roll'!$D45),MONTH(BJ$3)=MONTH('Rent Roll'!$D45)),DAY('Rent Roll'!$D45)/BJ$4,BJ71))</f>
        <v>0</v>
      </c>
      <c r="BK115" s="567">
        <f>IF(AND(YEAR(BK$3)=YEAR('Rent Roll'!$C45),MONTH(BK$3)=MONTH('Rent Roll'!$C45)),(BK$4-DAY('Rent Roll'!$C45)+1)/BK$4,IF(AND(YEAR(BK$3)=YEAR('Rent Roll'!$D45),MONTH(BK$3)=MONTH('Rent Roll'!$D45)),DAY('Rent Roll'!$D45)/BK$4,BK71))</f>
        <v>0</v>
      </c>
      <c r="BL115" s="567">
        <f>IF(AND(YEAR(BL$3)=YEAR('Rent Roll'!$C45),MONTH(BL$3)=MONTH('Rent Roll'!$C45)),(BL$4-DAY('Rent Roll'!$C45)+1)/BL$4,IF(AND(YEAR(BL$3)=YEAR('Rent Roll'!$D45),MONTH(BL$3)=MONTH('Rent Roll'!$D45)),DAY('Rent Roll'!$D45)/BL$4,BL71))</f>
        <v>0</v>
      </c>
      <c r="BM115" s="567">
        <f>IF(AND(YEAR(BM$3)=YEAR('Rent Roll'!$C45),MONTH(BM$3)=MONTH('Rent Roll'!$C45)),(BM$4-DAY('Rent Roll'!$C45)+1)/BM$4,IF(AND(YEAR(BM$3)=YEAR('Rent Roll'!$D45),MONTH(BM$3)=MONTH('Rent Roll'!$D45)),DAY('Rent Roll'!$D45)/BM$4,BM71))</f>
        <v>0</v>
      </c>
      <c r="BN115" s="767">
        <f>IF(AND(YEAR(BN$3)=YEAR('Rent Roll'!$C45),MONTH(BN$3)=MONTH('Rent Roll'!$C45)),(BN$4-DAY('Rent Roll'!$C45)+1)/BN$4,IF(AND(YEAR(BN$3)=YEAR('Rent Roll'!$D45),MONTH(BN$3)=MONTH('Rent Roll'!$D45)),DAY('Rent Roll'!$D45)/BN$4,BN71))</f>
        <v>0</v>
      </c>
      <c r="BO115" s="768">
        <f>IF(AND(YEAR(BO$3)=YEAR('Rent Roll'!$C45),MONTH(BO$3)=MONTH('Rent Roll'!$C45)),(BO$4-DAY('Rent Roll'!$C45)+1)/BO$4,IF(AND(YEAR(BO$3)=YEAR('Rent Roll'!$D45),MONTH(BO$3)=MONTH('Rent Roll'!$D45)),DAY('Rent Roll'!$D45)/BO$4,BO71))</f>
        <v>0</v>
      </c>
      <c r="BP115" s="567">
        <f>IF(AND(YEAR(BP$3)=YEAR('Rent Roll'!$C45),MONTH(BP$3)=MONTH('Rent Roll'!$C45)),(BP$4-DAY('Rent Roll'!$C45)+1)/BP$4,IF(AND(YEAR(BP$3)=YEAR('Rent Roll'!$D45),MONTH(BP$3)=MONTH('Rent Roll'!$D45)),DAY('Rent Roll'!$D45)/BP$4,BP71))</f>
        <v>0</v>
      </c>
      <c r="BQ115" s="567">
        <f>IF(AND(YEAR(BQ$3)=YEAR('Rent Roll'!$C45),MONTH(BQ$3)=MONTH('Rent Roll'!$C45)),(BQ$4-DAY('Rent Roll'!$C45)+1)/BQ$4,IF(AND(YEAR(BQ$3)=YEAR('Rent Roll'!$D45),MONTH(BQ$3)=MONTH('Rent Roll'!$D45)),DAY('Rent Roll'!$D45)/BQ$4,BQ71))</f>
        <v>0</v>
      </c>
      <c r="BR115" s="567">
        <f>IF(AND(YEAR(BR$3)=YEAR('Rent Roll'!$C45),MONTH(BR$3)=MONTH('Rent Roll'!$C45)),(BR$4-DAY('Rent Roll'!$C45)+1)/BR$4,IF(AND(YEAR(BR$3)=YEAR('Rent Roll'!$D45),MONTH(BR$3)=MONTH('Rent Roll'!$D45)),DAY('Rent Roll'!$D45)/BR$4,BR71))</f>
        <v>0</v>
      </c>
      <c r="BS115" s="567">
        <f>IF(AND(YEAR(BS$3)=YEAR('Rent Roll'!$C45),MONTH(BS$3)=MONTH('Rent Roll'!$C45)),(BS$4-DAY('Rent Roll'!$C45)+1)/BS$4,IF(AND(YEAR(BS$3)=YEAR('Rent Roll'!$D45),MONTH(BS$3)=MONTH('Rent Roll'!$D45)),DAY('Rent Roll'!$D45)/BS$4,BS71))</f>
        <v>0</v>
      </c>
      <c r="BT115" s="567">
        <f>IF(AND(YEAR(BT$3)=YEAR('Rent Roll'!$C45),MONTH(BT$3)=MONTH('Rent Roll'!$C45)),(BT$4-DAY('Rent Roll'!$C45)+1)/BT$4,IF(AND(YEAR(BT$3)=YEAR('Rent Roll'!$D45),MONTH(BT$3)=MONTH('Rent Roll'!$D45)),DAY('Rent Roll'!$D45)/BT$4,BT71))</f>
        <v>0</v>
      </c>
      <c r="BU115" s="567">
        <f>IF(AND(YEAR(BU$3)=YEAR('Rent Roll'!$C45),MONTH(BU$3)=MONTH('Rent Roll'!$C45)),(BU$4-DAY('Rent Roll'!$C45)+1)/BU$4,IF(AND(YEAR(BU$3)=YEAR('Rent Roll'!$D45),MONTH(BU$3)=MONTH('Rent Roll'!$D45)),DAY('Rent Roll'!$D45)/BU$4,BU71))</f>
        <v>0</v>
      </c>
      <c r="BV115" s="567">
        <f>IF(AND(YEAR(BV$3)=YEAR('Rent Roll'!$C45),MONTH(BV$3)=MONTH('Rent Roll'!$C45)),(BV$4-DAY('Rent Roll'!$C45)+1)/BV$4,IF(AND(YEAR(BV$3)=YEAR('Rent Roll'!$D45),MONTH(BV$3)=MONTH('Rent Roll'!$D45)),DAY('Rent Roll'!$D45)/BV$4,BV71))</f>
        <v>0</v>
      </c>
      <c r="BW115" s="567">
        <f>IF(AND(YEAR(BW$3)=YEAR('Rent Roll'!$C45),MONTH(BW$3)=MONTH('Rent Roll'!$C45)),(BW$4-DAY('Rent Roll'!$C45)+1)/BW$4,IF(AND(YEAR(BW$3)=YEAR('Rent Roll'!$D45),MONTH(BW$3)=MONTH('Rent Roll'!$D45)),DAY('Rent Roll'!$D45)/BW$4,BW71))</f>
        <v>0</v>
      </c>
      <c r="BX115" s="567">
        <f>IF(AND(YEAR(BX$3)=YEAR('Rent Roll'!$C45),MONTH(BX$3)=MONTH('Rent Roll'!$C45)),(BX$4-DAY('Rent Roll'!$C45)+1)/BX$4,IF(AND(YEAR(BX$3)=YEAR('Rent Roll'!$D45),MONTH(BX$3)=MONTH('Rent Roll'!$D45)),DAY('Rent Roll'!$D45)/BX$4,BX71))</f>
        <v>0</v>
      </c>
      <c r="BY115" s="567">
        <f>IF(AND(YEAR(BY$3)=YEAR('Rent Roll'!$C45),MONTH(BY$3)=MONTH('Rent Roll'!$C45)),(BY$4-DAY('Rent Roll'!$C45)+1)/BY$4,IF(AND(YEAR(BY$3)=YEAR('Rent Roll'!$D45),MONTH(BY$3)=MONTH('Rent Roll'!$D45)),DAY('Rent Roll'!$D45)/BY$4,BY71))</f>
        <v>0</v>
      </c>
      <c r="BZ115" s="767">
        <f>IF(AND(YEAR(BZ$3)=YEAR('Rent Roll'!$C45),MONTH(BZ$3)=MONTH('Rent Roll'!$C45)),(BZ$4-DAY('Rent Roll'!$C45)+1)/BZ$4,IF(AND(YEAR(BZ$3)=YEAR('Rent Roll'!$D45),MONTH(BZ$3)=MONTH('Rent Roll'!$D45)),DAY('Rent Roll'!$D45)/BZ$4,BZ71))</f>
        <v>0</v>
      </c>
      <c r="CA115" s="768">
        <f>IF(AND(YEAR(CA$3)=YEAR('Rent Roll'!$C45),MONTH(CA$3)=MONTH('Rent Roll'!$C45)),(CA$4-DAY('Rent Roll'!$C45)+1)/CA$4,IF(AND(YEAR(CA$3)=YEAR('Rent Roll'!$D45),MONTH(CA$3)=MONTH('Rent Roll'!$D45)),DAY('Rent Roll'!$D45)/CA$4,CA71))</f>
        <v>0</v>
      </c>
      <c r="CB115" s="567">
        <f>IF(AND(YEAR(CB$3)=YEAR('Rent Roll'!$C45),MONTH(CB$3)=MONTH('Rent Roll'!$C45)),(CB$4-DAY('Rent Roll'!$C45)+1)/CB$4,IF(AND(YEAR(CB$3)=YEAR('Rent Roll'!$D45),MONTH(CB$3)=MONTH('Rent Roll'!$D45)),DAY('Rent Roll'!$D45)/CB$4,CB71))</f>
        <v>0</v>
      </c>
      <c r="CC115" s="567">
        <f>IF(AND(YEAR(CC$3)=YEAR('Rent Roll'!$C45),MONTH(CC$3)=MONTH('Rent Roll'!$C45)),(CC$4-DAY('Rent Roll'!$C45)+1)/CC$4,IF(AND(YEAR(CC$3)=YEAR('Rent Roll'!$D45),MONTH(CC$3)=MONTH('Rent Roll'!$D45)),DAY('Rent Roll'!$D45)/CC$4,CC71))</f>
        <v>0</v>
      </c>
      <c r="CD115" s="567">
        <f>IF(AND(YEAR(CD$3)=YEAR('Rent Roll'!$C45),MONTH(CD$3)=MONTH('Rent Roll'!$C45)),(CD$4-DAY('Rent Roll'!$C45)+1)/CD$4,IF(AND(YEAR(CD$3)=YEAR('Rent Roll'!$D45),MONTH(CD$3)=MONTH('Rent Roll'!$D45)),DAY('Rent Roll'!$D45)/CD$4,CD71))</f>
        <v>0</v>
      </c>
      <c r="CE115" s="567">
        <f>IF(AND(YEAR(CE$3)=YEAR('Rent Roll'!$C45),MONTH(CE$3)=MONTH('Rent Roll'!$C45)),(CE$4-DAY('Rent Roll'!$C45)+1)/CE$4,IF(AND(YEAR(CE$3)=YEAR('Rent Roll'!$D45),MONTH(CE$3)=MONTH('Rent Roll'!$D45)),DAY('Rent Roll'!$D45)/CE$4,CE71))</f>
        <v>0</v>
      </c>
      <c r="CF115" s="567">
        <f>IF(AND(YEAR(CF$3)=YEAR('Rent Roll'!$C45),MONTH(CF$3)=MONTH('Rent Roll'!$C45)),(CF$4-DAY('Rent Roll'!$C45)+1)/CF$4,IF(AND(YEAR(CF$3)=YEAR('Rent Roll'!$D45),MONTH(CF$3)=MONTH('Rent Roll'!$D45)),DAY('Rent Roll'!$D45)/CF$4,CF71))</f>
        <v>0</v>
      </c>
      <c r="CG115" s="567">
        <f>IF(AND(YEAR(CG$3)=YEAR('Rent Roll'!$C45),MONTH(CG$3)=MONTH('Rent Roll'!$C45)),(CG$4-DAY('Rent Roll'!$C45)+1)/CG$4,IF(AND(YEAR(CG$3)=YEAR('Rent Roll'!$D45),MONTH(CG$3)=MONTH('Rent Roll'!$D45)),DAY('Rent Roll'!$D45)/CG$4,CG71))</f>
        <v>0</v>
      </c>
      <c r="CH115" s="567">
        <f>IF(AND(YEAR(CH$3)=YEAR('Rent Roll'!$C45),MONTH(CH$3)=MONTH('Rent Roll'!$C45)),(CH$4-DAY('Rent Roll'!$C45)+1)/CH$4,IF(AND(YEAR(CH$3)=YEAR('Rent Roll'!$D45),MONTH(CH$3)=MONTH('Rent Roll'!$D45)),DAY('Rent Roll'!$D45)/CH$4,CH71))</f>
        <v>0</v>
      </c>
      <c r="CI115" s="567">
        <f>IF(AND(YEAR(CI$3)=YEAR('Rent Roll'!$C45),MONTH(CI$3)=MONTH('Rent Roll'!$C45)),(CI$4-DAY('Rent Roll'!$C45)+1)/CI$4,IF(AND(YEAR(CI$3)=YEAR('Rent Roll'!$D45),MONTH(CI$3)=MONTH('Rent Roll'!$D45)),DAY('Rent Roll'!$D45)/CI$4,CI71))</f>
        <v>0</v>
      </c>
      <c r="CJ115" s="567">
        <f>IF(AND(YEAR(CJ$3)=YEAR('Rent Roll'!$C45),MONTH(CJ$3)=MONTH('Rent Roll'!$C45)),(CJ$4-DAY('Rent Roll'!$C45)+1)/CJ$4,IF(AND(YEAR(CJ$3)=YEAR('Rent Roll'!$D45),MONTH(CJ$3)=MONTH('Rent Roll'!$D45)),DAY('Rent Roll'!$D45)/CJ$4,CJ71))</f>
        <v>0</v>
      </c>
      <c r="CK115" s="567">
        <f>IF(AND(YEAR(CK$3)=YEAR('Rent Roll'!$C45),MONTH(CK$3)=MONTH('Rent Roll'!$C45)),(CK$4-DAY('Rent Roll'!$C45)+1)/CK$4,IF(AND(YEAR(CK$3)=YEAR('Rent Roll'!$D45),MONTH(CK$3)=MONTH('Rent Roll'!$D45)),DAY('Rent Roll'!$D45)/CK$4,CK71))</f>
        <v>0</v>
      </c>
      <c r="CL115" s="767">
        <f>IF(AND(YEAR(CL$3)=YEAR('Rent Roll'!$C45),MONTH(CL$3)=MONTH('Rent Roll'!$C45)),(CL$4-DAY('Rent Roll'!$C45)+1)/CL$4,IF(AND(YEAR(CL$3)=YEAR('Rent Roll'!$D45),MONTH(CL$3)=MONTH('Rent Roll'!$D45)),DAY('Rent Roll'!$D45)/CL$4,CL71))</f>
        <v>0</v>
      </c>
      <c r="CM115" s="768">
        <f>IF(AND(YEAR(CM$3)=YEAR('Rent Roll'!$C45),MONTH(CM$3)=MONTH('Rent Roll'!$C45)),(CM$4-DAY('Rent Roll'!$C45)+1)/CM$4,IF(AND(YEAR(CM$3)=YEAR('Rent Roll'!$D45),MONTH(CM$3)=MONTH('Rent Roll'!$D45)),DAY('Rent Roll'!$D45)/CM$4,CM71))</f>
        <v>0</v>
      </c>
      <c r="CN115" s="567">
        <f>IF(AND(YEAR(CN$3)=YEAR('Rent Roll'!$C45),MONTH(CN$3)=MONTH('Rent Roll'!$C45)),(CN$4-DAY('Rent Roll'!$C45)+1)/CN$4,IF(AND(YEAR(CN$3)=YEAR('Rent Roll'!$D45),MONTH(CN$3)=MONTH('Rent Roll'!$D45)),DAY('Rent Roll'!$D45)/CN$4,CN71))</f>
        <v>0</v>
      </c>
      <c r="CO115" s="567">
        <f>IF(AND(YEAR(CO$3)=YEAR('Rent Roll'!$C45),MONTH(CO$3)=MONTH('Rent Roll'!$C45)),(CO$4-DAY('Rent Roll'!$C45)+1)/CO$4,IF(AND(YEAR(CO$3)=YEAR('Rent Roll'!$D45),MONTH(CO$3)=MONTH('Rent Roll'!$D45)),DAY('Rent Roll'!$D45)/CO$4,CO71))</f>
        <v>0</v>
      </c>
      <c r="CP115" s="567">
        <f>IF(AND(YEAR(CP$3)=YEAR('Rent Roll'!$C45),MONTH(CP$3)=MONTH('Rent Roll'!$C45)),(CP$4-DAY('Rent Roll'!$C45)+1)/CP$4,IF(AND(YEAR(CP$3)=YEAR('Rent Roll'!$D45),MONTH(CP$3)=MONTH('Rent Roll'!$D45)),DAY('Rent Roll'!$D45)/CP$4,CP71))</f>
        <v>0</v>
      </c>
      <c r="CQ115" s="567">
        <f>IF(AND(YEAR(CQ$3)=YEAR('Rent Roll'!$C45),MONTH(CQ$3)=MONTH('Rent Roll'!$C45)),(CQ$4-DAY('Rent Roll'!$C45)+1)/CQ$4,IF(AND(YEAR(CQ$3)=YEAR('Rent Roll'!$D45),MONTH(CQ$3)=MONTH('Rent Roll'!$D45)),DAY('Rent Roll'!$D45)/CQ$4,CQ71))</f>
        <v>0</v>
      </c>
      <c r="CR115" s="567">
        <f>IF(AND(YEAR(CR$3)=YEAR('Rent Roll'!$C45),MONTH(CR$3)=MONTH('Rent Roll'!$C45)),(CR$4-DAY('Rent Roll'!$C45)+1)/CR$4,IF(AND(YEAR(CR$3)=YEAR('Rent Roll'!$D45),MONTH(CR$3)=MONTH('Rent Roll'!$D45)),DAY('Rent Roll'!$D45)/CR$4,CR71))</f>
        <v>0</v>
      </c>
      <c r="CS115" s="567">
        <f>IF(AND(YEAR(CS$3)=YEAR('Rent Roll'!$C45),MONTH(CS$3)=MONTH('Rent Roll'!$C45)),(CS$4-DAY('Rent Roll'!$C45)+1)/CS$4,IF(AND(YEAR(CS$3)=YEAR('Rent Roll'!$D45),MONTH(CS$3)=MONTH('Rent Roll'!$D45)),DAY('Rent Roll'!$D45)/CS$4,CS71))</f>
        <v>0</v>
      </c>
      <c r="CT115" s="567">
        <f>IF(AND(YEAR(CT$3)=YEAR('Rent Roll'!$C45),MONTH(CT$3)=MONTH('Rent Roll'!$C45)),(CT$4-DAY('Rent Roll'!$C45)+1)/CT$4,IF(AND(YEAR(CT$3)=YEAR('Rent Roll'!$D45),MONTH(CT$3)=MONTH('Rent Roll'!$D45)),DAY('Rent Roll'!$D45)/CT$4,CT71))</f>
        <v>0</v>
      </c>
      <c r="CU115" s="567">
        <f>IF(AND(YEAR(CU$3)=YEAR('Rent Roll'!$C45),MONTH(CU$3)=MONTH('Rent Roll'!$C45)),(CU$4-DAY('Rent Roll'!$C45)+1)/CU$4,IF(AND(YEAR(CU$3)=YEAR('Rent Roll'!$D45),MONTH(CU$3)=MONTH('Rent Roll'!$D45)),DAY('Rent Roll'!$D45)/CU$4,CU71))</f>
        <v>0</v>
      </c>
      <c r="CV115" s="567">
        <f>IF(AND(YEAR(CV$3)=YEAR('Rent Roll'!$C45),MONTH(CV$3)=MONTH('Rent Roll'!$C45)),(CV$4-DAY('Rent Roll'!$C45)+1)/CV$4,IF(AND(YEAR(CV$3)=YEAR('Rent Roll'!$D45),MONTH(CV$3)=MONTH('Rent Roll'!$D45)),DAY('Rent Roll'!$D45)/CV$4,CV71))</f>
        <v>0</v>
      </c>
      <c r="CW115" s="567">
        <f>IF(AND(YEAR(CW$3)=YEAR('Rent Roll'!$C45),MONTH(CW$3)=MONTH('Rent Roll'!$C45)),(CW$4-DAY('Rent Roll'!$C45)+1)/CW$4,IF(AND(YEAR(CW$3)=YEAR('Rent Roll'!$D45),MONTH(CW$3)=MONTH('Rent Roll'!$D45)),DAY('Rent Roll'!$D45)/CW$4,CW71))</f>
        <v>0</v>
      </c>
      <c r="CX115" s="767">
        <f>IF(AND(YEAR(CX$3)=YEAR('Rent Roll'!$C45),MONTH(CX$3)=MONTH('Rent Roll'!$C45)),(CX$4-DAY('Rent Roll'!$C45)+1)/CX$4,IF(AND(YEAR(CX$3)=YEAR('Rent Roll'!$D45),MONTH(CX$3)=MONTH('Rent Roll'!$D45)),DAY('Rent Roll'!$D45)/CX$4,CX71))</f>
        <v>0</v>
      </c>
      <c r="CY115" s="768">
        <f>IF(AND(YEAR(CY$3)=YEAR('Rent Roll'!$C45),MONTH(CY$3)=MONTH('Rent Roll'!$C45)),(CY$4-DAY('Rent Roll'!$C45)+1)/CY$4,IF(AND(YEAR(CY$3)=YEAR('Rent Roll'!$D45),MONTH(CY$3)=MONTH('Rent Roll'!$D45)),DAY('Rent Roll'!$D45)/CY$4,CY71))</f>
        <v>0</v>
      </c>
      <c r="CZ115" s="567">
        <f>IF(AND(YEAR(CZ$3)=YEAR('Rent Roll'!$C45),MONTH(CZ$3)=MONTH('Rent Roll'!$C45)),(CZ$4-DAY('Rent Roll'!$C45)+1)/CZ$4,IF(AND(YEAR(CZ$3)=YEAR('Rent Roll'!$D45),MONTH(CZ$3)=MONTH('Rent Roll'!$D45)),DAY('Rent Roll'!$D45)/CZ$4,CZ71))</f>
        <v>0</v>
      </c>
      <c r="DA115" s="567">
        <f>IF(AND(YEAR(DA$3)=YEAR('Rent Roll'!$C45),MONTH(DA$3)=MONTH('Rent Roll'!$C45)),(DA$4-DAY('Rent Roll'!$C45)+1)/DA$4,IF(AND(YEAR(DA$3)=YEAR('Rent Roll'!$D45),MONTH(DA$3)=MONTH('Rent Roll'!$D45)),DAY('Rent Roll'!$D45)/DA$4,DA71))</f>
        <v>0</v>
      </c>
      <c r="DB115" s="567">
        <f>IF(AND(YEAR(DB$3)=YEAR('Rent Roll'!$C45),MONTH(DB$3)=MONTH('Rent Roll'!$C45)),(DB$4-DAY('Rent Roll'!$C45)+1)/DB$4,IF(AND(YEAR(DB$3)=YEAR('Rent Roll'!$D45),MONTH(DB$3)=MONTH('Rent Roll'!$D45)),DAY('Rent Roll'!$D45)/DB$4,DB71))</f>
        <v>0</v>
      </c>
      <c r="DC115" s="567">
        <f>IF(AND(YEAR(DC$3)=YEAR('Rent Roll'!$C45),MONTH(DC$3)=MONTH('Rent Roll'!$C45)),(DC$4-DAY('Rent Roll'!$C45)+1)/DC$4,IF(AND(YEAR(DC$3)=YEAR('Rent Roll'!$D45),MONTH(DC$3)=MONTH('Rent Roll'!$D45)),DAY('Rent Roll'!$D45)/DC$4,DC71))</f>
        <v>0</v>
      </c>
      <c r="DD115" s="567">
        <f>IF(AND(YEAR(DD$3)=YEAR('Rent Roll'!$C45),MONTH(DD$3)=MONTH('Rent Roll'!$C45)),(DD$4-DAY('Rent Roll'!$C45)+1)/DD$4,IF(AND(YEAR(DD$3)=YEAR('Rent Roll'!$D45),MONTH(DD$3)=MONTH('Rent Roll'!$D45)),DAY('Rent Roll'!$D45)/DD$4,DD71))</f>
        <v>0</v>
      </c>
      <c r="DE115" s="567">
        <f>IF(AND(YEAR(DE$3)=YEAR('Rent Roll'!$C45),MONTH(DE$3)=MONTH('Rent Roll'!$C45)),(DE$4-DAY('Rent Roll'!$C45)+1)/DE$4,IF(AND(YEAR(DE$3)=YEAR('Rent Roll'!$D45),MONTH(DE$3)=MONTH('Rent Roll'!$D45)),DAY('Rent Roll'!$D45)/DE$4,DE71))</f>
        <v>0</v>
      </c>
      <c r="DF115" s="567">
        <f>IF(AND(YEAR(DF$3)=YEAR('Rent Roll'!$C45),MONTH(DF$3)=MONTH('Rent Roll'!$C45)),(DF$4-DAY('Rent Roll'!$C45)+1)/DF$4,IF(AND(YEAR(DF$3)=YEAR('Rent Roll'!$D45),MONTH(DF$3)=MONTH('Rent Roll'!$D45)),DAY('Rent Roll'!$D45)/DF$4,DF71))</f>
        <v>0</v>
      </c>
      <c r="DG115" s="567">
        <f>IF(AND(YEAR(DG$3)=YEAR('Rent Roll'!$C45),MONTH(DG$3)=MONTH('Rent Roll'!$C45)),(DG$4-DAY('Rent Roll'!$C45)+1)/DG$4,IF(AND(YEAR(DG$3)=YEAR('Rent Roll'!$D45),MONTH(DG$3)=MONTH('Rent Roll'!$D45)),DAY('Rent Roll'!$D45)/DG$4,DG71))</f>
        <v>0</v>
      </c>
      <c r="DH115" s="567">
        <f>IF(AND(YEAR(DH$3)=YEAR('Rent Roll'!$C45),MONTH(DH$3)=MONTH('Rent Roll'!$C45)),(DH$4-DAY('Rent Roll'!$C45)+1)/DH$4,IF(AND(YEAR(DH$3)=YEAR('Rent Roll'!$D45),MONTH(DH$3)=MONTH('Rent Roll'!$D45)),DAY('Rent Roll'!$D45)/DH$4,DH71))</f>
        <v>0</v>
      </c>
      <c r="DI115" s="567">
        <f>IF(AND(YEAR(DI$3)=YEAR('Rent Roll'!$C45),MONTH(DI$3)=MONTH('Rent Roll'!$C45)),(DI$4-DAY('Rent Roll'!$C45)+1)/DI$4,IF(AND(YEAR(DI$3)=YEAR('Rent Roll'!$D45),MONTH(DI$3)=MONTH('Rent Roll'!$D45)),DAY('Rent Roll'!$D45)/DI$4,DI71))</f>
        <v>0</v>
      </c>
      <c r="DJ115" s="767">
        <f>IF(AND(YEAR(DJ$3)=YEAR('Rent Roll'!$C45),MONTH(DJ$3)=MONTH('Rent Roll'!$C45)),(DJ$4-DAY('Rent Roll'!$C45)+1)/DJ$4,IF(AND(YEAR(DJ$3)=YEAR('Rent Roll'!$D45),MONTH(DJ$3)=MONTH('Rent Roll'!$D45)),DAY('Rent Roll'!$D45)/DJ$4,DJ71))</f>
        <v>0</v>
      </c>
      <c r="DK115" s="768">
        <f>IF(AND(YEAR(DK$3)=YEAR('Rent Roll'!$C45),MONTH(DK$3)=MONTH('Rent Roll'!$C45)),(DK$4-DAY('Rent Roll'!$C45)+1)/DK$4,IF(AND(YEAR(DK$3)=YEAR('Rent Roll'!$D45),MONTH(DK$3)=MONTH('Rent Roll'!$D45)),DAY('Rent Roll'!$D45)/DK$4,DK71))</f>
        <v>0</v>
      </c>
      <c r="DL115" s="567">
        <f>IF(AND(YEAR(DL$3)=YEAR('Rent Roll'!$C45),MONTH(DL$3)=MONTH('Rent Roll'!$C45)),(DL$4-DAY('Rent Roll'!$C45)+1)/DL$4,IF(AND(YEAR(DL$3)=YEAR('Rent Roll'!$D45),MONTH(DL$3)=MONTH('Rent Roll'!$D45)),DAY('Rent Roll'!$D45)/DL$4,DL71))</f>
        <v>0</v>
      </c>
      <c r="DM115" s="567">
        <f>IF(AND(YEAR(DM$3)=YEAR('Rent Roll'!$C45),MONTH(DM$3)=MONTH('Rent Roll'!$C45)),(DM$4-DAY('Rent Roll'!$C45)+1)/DM$4,IF(AND(YEAR(DM$3)=YEAR('Rent Roll'!$D45),MONTH(DM$3)=MONTH('Rent Roll'!$D45)),DAY('Rent Roll'!$D45)/DM$4,DM71))</f>
        <v>0</v>
      </c>
      <c r="DN115" s="567">
        <f>IF(AND(YEAR(DN$3)=YEAR('Rent Roll'!$C45),MONTH(DN$3)=MONTH('Rent Roll'!$C45)),(DN$4-DAY('Rent Roll'!$C45)+1)/DN$4,IF(AND(YEAR(DN$3)=YEAR('Rent Roll'!$D45),MONTH(DN$3)=MONTH('Rent Roll'!$D45)),DAY('Rent Roll'!$D45)/DN$4,DN71))</f>
        <v>0</v>
      </c>
      <c r="DO115" s="567">
        <f>IF(AND(YEAR(DO$3)=YEAR('Rent Roll'!$C45),MONTH(DO$3)=MONTH('Rent Roll'!$C45)),(DO$4-DAY('Rent Roll'!$C45)+1)/DO$4,IF(AND(YEAR(DO$3)=YEAR('Rent Roll'!$D45),MONTH(DO$3)=MONTH('Rent Roll'!$D45)),DAY('Rent Roll'!$D45)/DO$4,DO71))</f>
        <v>0</v>
      </c>
      <c r="DP115" s="567">
        <f>IF(AND(YEAR(DP$3)=YEAR('Rent Roll'!$C45),MONTH(DP$3)=MONTH('Rent Roll'!$C45)),(DP$4-DAY('Rent Roll'!$C45)+1)/DP$4,IF(AND(YEAR(DP$3)=YEAR('Rent Roll'!$D45),MONTH(DP$3)=MONTH('Rent Roll'!$D45)),DAY('Rent Roll'!$D45)/DP$4,DP71))</f>
        <v>0</v>
      </c>
      <c r="DQ115" s="567">
        <f>IF(AND(YEAR(DQ$3)=YEAR('Rent Roll'!$C45),MONTH(DQ$3)=MONTH('Rent Roll'!$C45)),(DQ$4-DAY('Rent Roll'!$C45)+1)/DQ$4,IF(AND(YEAR(DQ$3)=YEAR('Rent Roll'!$D45),MONTH(DQ$3)=MONTH('Rent Roll'!$D45)),DAY('Rent Roll'!$D45)/DQ$4,DQ71))</f>
        <v>0</v>
      </c>
      <c r="DR115" s="567">
        <f>IF(AND(YEAR(DR$3)=YEAR('Rent Roll'!$C45),MONTH(DR$3)=MONTH('Rent Roll'!$C45)),(DR$4-DAY('Rent Roll'!$C45)+1)/DR$4,IF(AND(YEAR(DR$3)=YEAR('Rent Roll'!$D45),MONTH(DR$3)=MONTH('Rent Roll'!$D45)),DAY('Rent Roll'!$D45)/DR$4,DR71))</f>
        <v>0</v>
      </c>
      <c r="DS115" s="567">
        <f>IF(AND(YEAR(DS$3)=YEAR('Rent Roll'!$C45),MONTH(DS$3)=MONTH('Rent Roll'!$C45)),(DS$4-DAY('Rent Roll'!$C45)+1)/DS$4,IF(AND(YEAR(DS$3)=YEAR('Rent Roll'!$D45),MONTH(DS$3)=MONTH('Rent Roll'!$D45)),DAY('Rent Roll'!$D45)/DS$4,DS71))</f>
        <v>0</v>
      </c>
      <c r="DT115" s="567">
        <f>IF(AND(YEAR(DT$3)=YEAR('Rent Roll'!$C45),MONTH(DT$3)=MONTH('Rent Roll'!$C45)),(DT$4-DAY('Rent Roll'!$C45)+1)/DT$4,IF(AND(YEAR(DT$3)=YEAR('Rent Roll'!$D45),MONTH(DT$3)=MONTH('Rent Roll'!$D45)),DAY('Rent Roll'!$D45)/DT$4,DT71))</f>
        <v>0</v>
      </c>
      <c r="DU115" s="567">
        <f>IF(AND(YEAR(DU$3)=YEAR('Rent Roll'!$C45),MONTH(DU$3)=MONTH('Rent Roll'!$C45)),(DU$4-DAY('Rent Roll'!$C45)+1)/DU$4,IF(AND(YEAR(DU$3)=YEAR('Rent Roll'!$D45),MONTH(DU$3)=MONTH('Rent Roll'!$D45)),DAY('Rent Roll'!$D45)/DU$4,DU71))</f>
        <v>0</v>
      </c>
      <c r="DV115" s="567">
        <f>IF(AND(YEAR(DV$3)=YEAR('Rent Roll'!$C45),MONTH(DV$3)=MONTH('Rent Roll'!$C45)),(DV$4-DAY('Rent Roll'!$C45)+1)/DV$4,IF(AND(YEAR(DV$3)=YEAR('Rent Roll'!$D45),MONTH(DV$3)=MONTH('Rent Roll'!$D45)),DAY('Rent Roll'!$D45)/DV$4,DV71))</f>
        <v>0</v>
      </c>
    </row>
    <row r="116" spans="1:126" s="563" customFormat="1" ht="12" customHeight="1" x14ac:dyDescent="0.4">
      <c r="A116" s="730"/>
      <c r="B116" s="671"/>
      <c r="E116" s="573"/>
      <c r="F116" s="780"/>
      <c r="G116" s="772"/>
      <c r="H116" s="562"/>
      <c r="I116" s="562"/>
      <c r="J116" s="562"/>
      <c r="K116" s="562"/>
      <c r="L116" s="562"/>
      <c r="M116" s="562"/>
      <c r="N116" s="562"/>
      <c r="O116" s="562"/>
      <c r="P116" s="562"/>
      <c r="Q116" s="562"/>
      <c r="R116" s="771"/>
      <c r="S116" s="772"/>
      <c r="T116" s="562"/>
      <c r="U116" s="562"/>
      <c r="V116" s="562"/>
      <c r="W116" s="562"/>
      <c r="X116" s="562"/>
      <c r="Y116" s="562"/>
      <c r="Z116" s="562"/>
      <c r="AA116" s="562"/>
      <c r="AB116" s="562"/>
      <c r="AC116" s="562"/>
      <c r="AD116" s="771"/>
      <c r="AE116" s="772"/>
      <c r="AF116" s="562"/>
      <c r="AG116" s="562"/>
      <c r="AH116" s="562"/>
      <c r="AI116" s="562"/>
      <c r="AJ116" s="562"/>
      <c r="AK116" s="562"/>
      <c r="AL116" s="562"/>
      <c r="AM116" s="562"/>
      <c r="AN116" s="562"/>
      <c r="AO116" s="562"/>
      <c r="AP116" s="771"/>
      <c r="AQ116" s="772"/>
      <c r="AR116" s="562"/>
      <c r="AS116" s="562"/>
      <c r="AT116" s="562"/>
      <c r="AU116" s="562"/>
      <c r="AV116" s="562"/>
      <c r="AW116" s="562"/>
      <c r="AX116" s="562"/>
      <c r="AY116" s="562"/>
      <c r="AZ116" s="562"/>
      <c r="BA116" s="562"/>
      <c r="BB116" s="771"/>
      <c r="BC116" s="772"/>
      <c r="BD116" s="562"/>
      <c r="BE116" s="562"/>
      <c r="BF116" s="562"/>
      <c r="BG116" s="562"/>
      <c r="BH116" s="562"/>
      <c r="BI116" s="562"/>
      <c r="BJ116" s="562"/>
      <c r="BK116" s="562"/>
      <c r="BL116" s="562"/>
      <c r="BM116" s="562"/>
      <c r="BN116" s="771"/>
      <c r="BO116" s="772"/>
      <c r="BP116" s="562"/>
      <c r="BQ116" s="562"/>
      <c r="BR116" s="562"/>
      <c r="BS116" s="562"/>
      <c r="BT116" s="562"/>
      <c r="BU116" s="562"/>
      <c r="BV116" s="562"/>
      <c r="BW116" s="562"/>
      <c r="BX116" s="562"/>
      <c r="BY116" s="562"/>
      <c r="BZ116" s="771"/>
      <c r="CA116" s="772"/>
      <c r="CB116" s="562"/>
      <c r="CC116" s="562"/>
      <c r="CD116" s="562"/>
      <c r="CE116" s="562"/>
      <c r="CF116" s="562"/>
      <c r="CG116" s="562"/>
      <c r="CH116" s="562"/>
      <c r="CI116" s="562"/>
      <c r="CJ116" s="562"/>
      <c r="CK116" s="562"/>
      <c r="CL116" s="771"/>
      <c r="CM116" s="772"/>
      <c r="CN116" s="562"/>
      <c r="CO116" s="562"/>
      <c r="CP116" s="562"/>
      <c r="CQ116" s="562"/>
      <c r="CR116" s="562"/>
      <c r="CS116" s="562"/>
      <c r="CT116" s="562"/>
      <c r="CU116" s="562"/>
      <c r="CV116" s="562"/>
      <c r="CW116" s="562"/>
      <c r="CX116" s="771"/>
      <c r="CY116" s="772"/>
      <c r="CZ116" s="562"/>
      <c r="DA116" s="562"/>
      <c r="DB116" s="562"/>
      <c r="DC116" s="562"/>
      <c r="DD116" s="562"/>
      <c r="DE116" s="562"/>
      <c r="DF116" s="562"/>
      <c r="DG116" s="562"/>
      <c r="DH116" s="562"/>
      <c r="DI116" s="562"/>
      <c r="DJ116" s="771"/>
      <c r="DK116" s="772"/>
      <c r="DL116" s="562"/>
      <c r="DM116" s="562"/>
      <c r="DN116" s="562"/>
      <c r="DO116" s="562"/>
      <c r="DP116" s="562"/>
      <c r="DQ116" s="562"/>
      <c r="DR116" s="562"/>
      <c r="DS116" s="562"/>
      <c r="DT116" s="562"/>
      <c r="DU116" s="562"/>
      <c r="DV116" s="562"/>
    </row>
    <row r="117" spans="1:126" s="563" customFormat="1" ht="12" customHeight="1" x14ac:dyDescent="0.4">
      <c r="A117" s="730"/>
      <c r="B117" s="1150"/>
      <c r="C117" s="572"/>
      <c r="D117" s="572"/>
      <c r="E117" s="573"/>
      <c r="F117" s="780"/>
      <c r="G117" s="772"/>
      <c r="H117" s="562"/>
      <c r="I117" s="562"/>
      <c r="J117" s="562"/>
      <c r="K117" s="562"/>
      <c r="L117" s="562"/>
      <c r="M117" s="562"/>
      <c r="N117" s="562"/>
      <c r="O117" s="562"/>
      <c r="P117" s="562"/>
      <c r="Q117" s="562"/>
      <c r="R117" s="771"/>
      <c r="S117" s="772"/>
      <c r="T117" s="562"/>
      <c r="U117" s="562"/>
      <c r="V117" s="562"/>
      <c r="W117" s="562"/>
      <c r="X117" s="562"/>
      <c r="Y117" s="562"/>
      <c r="Z117" s="562"/>
      <c r="AA117" s="562"/>
      <c r="AB117" s="562"/>
      <c r="AC117" s="562"/>
      <c r="AD117" s="771"/>
      <c r="AE117" s="772"/>
      <c r="AF117" s="562"/>
      <c r="AG117" s="562"/>
      <c r="AH117" s="562"/>
      <c r="AI117" s="562"/>
      <c r="AJ117" s="562"/>
      <c r="AK117" s="562"/>
      <c r="AL117" s="562"/>
      <c r="AM117" s="562"/>
      <c r="AN117" s="562"/>
      <c r="AO117" s="562"/>
      <c r="AP117" s="771"/>
      <c r="AQ117" s="772"/>
      <c r="AR117" s="562"/>
      <c r="AS117" s="562"/>
      <c r="AT117" s="562"/>
      <c r="AU117" s="562"/>
      <c r="AV117" s="562"/>
      <c r="AW117" s="562"/>
      <c r="AX117" s="562"/>
      <c r="AY117" s="562"/>
      <c r="AZ117" s="562"/>
      <c r="BA117" s="562"/>
      <c r="BB117" s="771"/>
      <c r="BC117" s="772"/>
      <c r="BD117" s="562"/>
      <c r="BE117" s="562"/>
      <c r="BF117" s="562"/>
      <c r="BG117" s="562"/>
      <c r="BH117" s="562"/>
      <c r="BI117" s="562"/>
      <c r="BJ117" s="562"/>
      <c r="BK117" s="562"/>
      <c r="BL117" s="562"/>
      <c r="BM117" s="562"/>
      <c r="BN117" s="771"/>
      <c r="BO117" s="772"/>
      <c r="BP117" s="562"/>
      <c r="BQ117" s="562"/>
      <c r="BR117" s="562"/>
      <c r="BS117" s="562"/>
      <c r="BT117" s="562"/>
      <c r="BU117" s="562"/>
      <c r="BV117" s="562"/>
      <c r="BW117" s="562"/>
      <c r="BX117" s="562"/>
      <c r="BY117" s="562"/>
      <c r="BZ117" s="771"/>
      <c r="CA117" s="772"/>
      <c r="CB117" s="562"/>
      <c r="CC117" s="562"/>
      <c r="CD117" s="562"/>
      <c r="CE117" s="562"/>
      <c r="CF117" s="562"/>
      <c r="CG117" s="562"/>
      <c r="CH117" s="562"/>
      <c r="CI117" s="562"/>
      <c r="CJ117" s="562"/>
      <c r="CK117" s="562"/>
      <c r="CL117" s="771"/>
      <c r="CM117" s="772"/>
      <c r="CN117" s="562"/>
      <c r="CO117" s="562"/>
      <c r="CP117" s="562"/>
      <c r="CQ117" s="562"/>
      <c r="CR117" s="562"/>
      <c r="CS117" s="562"/>
      <c r="CT117" s="562"/>
      <c r="CU117" s="562"/>
      <c r="CV117" s="562"/>
      <c r="CW117" s="562"/>
      <c r="CX117" s="771"/>
      <c r="CY117" s="772"/>
      <c r="CZ117" s="562"/>
      <c r="DA117" s="562"/>
      <c r="DB117" s="562"/>
      <c r="DC117" s="562"/>
      <c r="DD117" s="562"/>
      <c r="DE117" s="562"/>
      <c r="DF117" s="562"/>
      <c r="DG117" s="562"/>
      <c r="DH117" s="562"/>
      <c r="DI117" s="562"/>
      <c r="DJ117" s="771"/>
      <c r="DK117" s="772"/>
      <c r="DL117" s="562"/>
      <c r="DM117" s="562"/>
      <c r="DN117" s="562"/>
      <c r="DO117" s="562"/>
      <c r="DP117" s="562"/>
      <c r="DQ117" s="562"/>
      <c r="DR117" s="562"/>
      <c r="DS117" s="562"/>
      <c r="DT117" s="562"/>
      <c r="DU117" s="562"/>
      <c r="DV117" s="562"/>
    </row>
    <row r="118" spans="1:126" s="1168" customFormat="1" ht="12" customHeight="1" x14ac:dyDescent="0.4">
      <c r="A118" s="1167" t="s">
        <v>883</v>
      </c>
      <c r="F118" s="1185"/>
      <c r="G118" s="1186"/>
      <c r="H118" s="1187"/>
      <c r="I118" s="1187"/>
      <c r="J118" s="1187"/>
      <c r="K118" s="1187"/>
      <c r="L118" s="1187"/>
      <c r="M118" s="1187"/>
      <c r="N118" s="1187"/>
      <c r="O118" s="1187"/>
      <c r="P118" s="1187"/>
      <c r="Q118" s="1187"/>
      <c r="R118" s="1188"/>
      <c r="S118" s="1186"/>
      <c r="T118" s="1187"/>
      <c r="U118" s="1187"/>
      <c r="V118" s="1187"/>
      <c r="W118" s="1187"/>
      <c r="X118" s="1187"/>
      <c r="Y118" s="1187"/>
      <c r="Z118" s="1187"/>
      <c r="AA118" s="1187"/>
      <c r="AB118" s="1187"/>
      <c r="AC118" s="1187"/>
      <c r="AD118" s="1188"/>
      <c r="AE118" s="1186"/>
      <c r="AF118" s="1187"/>
      <c r="AG118" s="1187"/>
      <c r="AH118" s="1187"/>
      <c r="AI118" s="1187"/>
      <c r="AJ118" s="1187"/>
      <c r="AK118" s="1187"/>
      <c r="AL118" s="1187"/>
      <c r="AM118" s="1187"/>
      <c r="AN118" s="1187"/>
      <c r="AO118" s="1187"/>
      <c r="AP118" s="1188"/>
      <c r="AQ118" s="1186"/>
      <c r="AR118" s="1187"/>
      <c r="AS118" s="1187"/>
      <c r="AT118" s="1187"/>
      <c r="AU118" s="1187"/>
      <c r="AV118" s="1187"/>
      <c r="AW118" s="1187"/>
      <c r="AX118" s="1187"/>
      <c r="AY118" s="1187"/>
      <c r="AZ118" s="1187"/>
      <c r="BA118" s="1187"/>
      <c r="BB118" s="1188"/>
      <c r="BC118" s="1186"/>
      <c r="BD118" s="1187"/>
      <c r="BE118" s="1187"/>
      <c r="BF118" s="1187"/>
      <c r="BG118" s="1187"/>
      <c r="BH118" s="1187"/>
      <c r="BI118" s="1187"/>
      <c r="BJ118" s="1187"/>
      <c r="BK118" s="1187"/>
      <c r="BL118" s="1187"/>
      <c r="BM118" s="1187"/>
      <c r="BN118" s="1188"/>
      <c r="BO118" s="1186"/>
      <c r="BP118" s="1187"/>
      <c r="BQ118" s="1187"/>
      <c r="BR118" s="1187"/>
      <c r="BS118" s="1187"/>
      <c r="BT118" s="1187"/>
      <c r="BU118" s="1187"/>
      <c r="BV118" s="1187"/>
      <c r="BW118" s="1187"/>
      <c r="BX118" s="1187"/>
      <c r="BY118" s="1187"/>
      <c r="BZ118" s="1188"/>
      <c r="CA118" s="1186"/>
      <c r="CB118" s="1187"/>
      <c r="CC118" s="1187"/>
      <c r="CD118" s="1187"/>
      <c r="CE118" s="1187"/>
      <c r="CF118" s="1187"/>
      <c r="CG118" s="1187"/>
      <c r="CH118" s="1187"/>
      <c r="CI118" s="1187"/>
      <c r="CJ118" s="1187"/>
      <c r="CK118" s="1187"/>
      <c r="CL118" s="1188"/>
      <c r="CM118" s="1186"/>
      <c r="CN118" s="1187"/>
      <c r="CO118" s="1187"/>
      <c r="CP118" s="1187"/>
      <c r="CQ118" s="1187"/>
      <c r="CR118" s="1187"/>
      <c r="CS118" s="1187"/>
      <c r="CT118" s="1187"/>
      <c r="CU118" s="1187"/>
      <c r="CV118" s="1187"/>
      <c r="CW118" s="1187"/>
      <c r="CX118" s="1188"/>
      <c r="CY118" s="1186"/>
      <c r="CZ118" s="1187"/>
      <c r="DA118" s="1187"/>
      <c r="DB118" s="1187"/>
      <c r="DC118" s="1187"/>
      <c r="DD118" s="1187"/>
      <c r="DE118" s="1187"/>
      <c r="DF118" s="1187"/>
      <c r="DG118" s="1187"/>
      <c r="DH118" s="1187"/>
      <c r="DI118" s="1187"/>
      <c r="DJ118" s="1188"/>
      <c r="DK118" s="1186"/>
      <c r="DL118" s="1187"/>
      <c r="DM118" s="1187"/>
      <c r="DN118" s="1187"/>
      <c r="DO118" s="1187"/>
      <c r="DP118" s="1187"/>
      <c r="DQ118" s="1187"/>
      <c r="DR118" s="1187"/>
      <c r="DS118" s="1187"/>
      <c r="DT118" s="1187"/>
      <c r="DU118" s="1187"/>
      <c r="DV118" s="1187"/>
    </row>
    <row r="119" spans="1:126" s="565" customFormat="1" ht="12" customHeight="1" x14ac:dyDescent="0.4">
      <c r="A119" s="731"/>
      <c r="B119" s="564" t="str">
        <f>'Rent Roll'!$B5</f>
        <v>월드비전</v>
      </c>
      <c r="C119" s="566"/>
      <c r="D119" s="566"/>
      <c r="E119" s="566"/>
      <c r="F119" s="778">
        <f>IF(OR(MONTH(F$3)='Rent Roll'!$AN5,MONTH(F$3)='Rent Roll'!$AO5,MONTH(F$3)='Rent Roll'!$AP5,MONTH(F$3)='Rent Roll'!$AQ5,MONTH(F$3)='Rent Roll'!$AR5,MONTH(F$3)='Rent Roll'!$AS5),0,1)</f>
        <v>0</v>
      </c>
      <c r="G119" s="768">
        <f>IF(OR(MONTH(G$3)='Rent Roll'!$AN5,MONTH(G$3)='Rent Roll'!$AO5,MONTH(G$3)='Rent Roll'!$AP5,MONTH(G$3)='Rent Roll'!$AQ5,MONTH(G$3)='Rent Roll'!$AR5,MONTH(G$3)='Rent Roll'!$AS5),0,1)</f>
        <v>1</v>
      </c>
      <c r="H119" s="567">
        <f>IF(OR(MONTH(H$3)='Rent Roll'!$AN5,MONTH(H$3)='Rent Roll'!$AO5,MONTH(H$3)='Rent Roll'!$AP5,MONTH(H$3)='Rent Roll'!$AQ5,MONTH(H$3)='Rent Roll'!$AR5,MONTH(H$3)='Rent Roll'!$AS5),0,1)</f>
        <v>1</v>
      </c>
      <c r="I119" s="567">
        <f>IF(OR(MONTH(I$3)='Rent Roll'!$AN5,MONTH(I$3)='Rent Roll'!$AO5,MONTH(I$3)='Rent Roll'!$AP5,MONTH(I$3)='Rent Roll'!$AQ5,MONTH(I$3)='Rent Roll'!$AR5,MONTH(I$3)='Rent Roll'!$AS5),0,1)</f>
        <v>1</v>
      </c>
      <c r="J119" s="567">
        <f>IF(OR(MONTH(J$3)='Rent Roll'!$AN5,MONTH(J$3)='Rent Roll'!$AO5,MONTH(J$3)='Rent Roll'!$AP5,MONTH(J$3)='Rent Roll'!$AQ5,MONTH(J$3)='Rent Roll'!$AR5,MONTH(J$3)='Rent Roll'!$AS5),0,1)</f>
        <v>0</v>
      </c>
      <c r="K119" s="567">
        <f>IF(OR(MONTH(K$3)='Rent Roll'!$AN5,MONTH(K$3)='Rent Roll'!$AO5,MONTH(K$3)='Rent Roll'!$AP5,MONTH(K$3)='Rent Roll'!$AQ5,MONTH(K$3)='Rent Roll'!$AR5,MONTH(K$3)='Rent Roll'!$AS5),0,1)</f>
        <v>1</v>
      </c>
      <c r="L119" s="567">
        <f>IF(OR(MONTH(L$3)='Rent Roll'!$AN5,MONTH(L$3)='Rent Roll'!$AO5,MONTH(L$3)='Rent Roll'!$AP5,MONTH(L$3)='Rent Roll'!$AQ5,MONTH(L$3)='Rent Roll'!$AR5,MONTH(L$3)='Rent Roll'!$AS5),0,1)</f>
        <v>1</v>
      </c>
      <c r="M119" s="567">
        <f>IF(OR(MONTH(M$3)='Rent Roll'!$AN5,MONTH(M$3)='Rent Roll'!$AO5,MONTH(M$3)='Rent Roll'!$AP5,MONTH(M$3)='Rent Roll'!$AQ5,MONTH(M$3)='Rent Roll'!$AR5,MONTH(M$3)='Rent Roll'!$AS5),0,1)</f>
        <v>1</v>
      </c>
      <c r="N119" s="567">
        <f>IF(OR(MONTH(N$3)='Rent Roll'!$AN5,MONTH(N$3)='Rent Roll'!$AO5,MONTH(N$3)='Rent Roll'!$AP5,MONTH(N$3)='Rent Roll'!$AQ5,MONTH(N$3)='Rent Roll'!$AR5,MONTH(N$3)='Rent Roll'!$AS5),0,1)</f>
        <v>0</v>
      </c>
      <c r="O119" s="567">
        <f>IF(OR(MONTH(O$3)='Rent Roll'!$AN5,MONTH(O$3)='Rent Roll'!$AO5,MONTH(O$3)='Rent Roll'!$AP5,MONTH(O$3)='Rent Roll'!$AQ5,MONTH(O$3)='Rent Roll'!$AR5,MONTH(O$3)='Rent Roll'!$AS5),0,1)</f>
        <v>1</v>
      </c>
      <c r="P119" s="567">
        <f>IF(OR(MONTH(P$3)='Rent Roll'!$AN5,MONTH(P$3)='Rent Roll'!$AO5,MONTH(P$3)='Rent Roll'!$AP5,MONTH(P$3)='Rent Roll'!$AQ5,MONTH(P$3)='Rent Roll'!$AR5,MONTH(P$3)='Rent Roll'!$AS5),0,1)</f>
        <v>1</v>
      </c>
      <c r="Q119" s="567">
        <f>IF(OR(MONTH(Q$3)='Rent Roll'!$AN5,MONTH(Q$3)='Rent Roll'!$AO5,MONTH(Q$3)='Rent Roll'!$AP5,MONTH(Q$3)='Rent Roll'!$AQ5,MONTH(Q$3)='Rent Roll'!$AR5,MONTH(Q$3)='Rent Roll'!$AS5),0,1)</f>
        <v>1</v>
      </c>
      <c r="R119" s="767">
        <f>IF(OR(MONTH(R$3)='Rent Roll'!$AN5,MONTH(R$3)='Rent Roll'!$AO5,MONTH(R$3)='Rent Roll'!$AP5,MONTH(R$3)='Rent Roll'!$AQ5,MONTH(R$3)='Rent Roll'!$AR5,MONTH(R$3)='Rent Roll'!$AS5),0,1)</f>
        <v>0</v>
      </c>
      <c r="S119" s="768">
        <f>IF(OR(MONTH(S$3)='Rent Roll'!$AN5,MONTH(S$3)='Rent Roll'!$AO5,MONTH(S$3)='Rent Roll'!$AP5,MONTH(S$3)='Rent Roll'!$AQ5,MONTH(S$3)='Rent Roll'!$AR5,MONTH(S$3)='Rent Roll'!$AS5),0,1)</f>
        <v>1</v>
      </c>
      <c r="T119" s="567">
        <f>IF(OR(MONTH(T$3)='Rent Roll'!$AN5,MONTH(T$3)='Rent Roll'!$AO5,MONTH(T$3)='Rent Roll'!$AP5,MONTH(T$3)='Rent Roll'!$AQ5,MONTH(T$3)='Rent Roll'!$AR5,MONTH(T$3)='Rent Roll'!$AS5),0,1)</f>
        <v>1</v>
      </c>
      <c r="U119" s="567">
        <f>IF(OR(MONTH(U$3)='Rent Roll'!$AN5,MONTH(U$3)='Rent Roll'!$AO5,MONTH(U$3)='Rent Roll'!$AP5,MONTH(U$3)='Rent Roll'!$AQ5,MONTH(U$3)='Rent Roll'!$AR5,MONTH(U$3)='Rent Roll'!$AS5),0,1)</f>
        <v>1</v>
      </c>
      <c r="V119" s="567">
        <f>IF(OR(MONTH(V$3)='Rent Roll'!$AN5,MONTH(V$3)='Rent Roll'!$AO5,MONTH(V$3)='Rent Roll'!$AP5,MONTH(V$3)='Rent Roll'!$AQ5,MONTH(V$3)='Rent Roll'!$AR5,MONTH(V$3)='Rent Roll'!$AS5),0,1)</f>
        <v>0</v>
      </c>
      <c r="W119" s="567">
        <f>IF(OR(MONTH(W$3)='Rent Roll'!$AN5,MONTH(W$3)='Rent Roll'!$AO5,MONTH(W$3)='Rent Roll'!$AP5,MONTH(W$3)='Rent Roll'!$AQ5,MONTH(W$3)='Rent Roll'!$AR5,MONTH(W$3)='Rent Roll'!$AS5),0,1)</f>
        <v>1</v>
      </c>
      <c r="X119" s="567">
        <f>IF(OR(MONTH(X$3)='Rent Roll'!$AN5,MONTH(X$3)='Rent Roll'!$AO5,MONTH(X$3)='Rent Roll'!$AP5,MONTH(X$3)='Rent Roll'!$AQ5,MONTH(X$3)='Rent Roll'!$AR5,MONTH(X$3)='Rent Roll'!$AS5),0,1)</f>
        <v>1</v>
      </c>
      <c r="Y119" s="567">
        <f>IF(OR(MONTH(Y$3)='Rent Roll'!$AN5,MONTH(Y$3)='Rent Roll'!$AO5,MONTH(Y$3)='Rent Roll'!$AP5,MONTH(Y$3)='Rent Roll'!$AQ5,MONTH(Y$3)='Rent Roll'!$AR5,MONTH(Y$3)='Rent Roll'!$AS5),0,1)</f>
        <v>1</v>
      </c>
      <c r="Z119" s="567">
        <f>IF(OR(MONTH(Z$3)='Rent Roll'!$AN5,MONTH(Z$3)='Rent Roll'!$AO5,MONTH(Z$3)='Rent Roll'!$AP5,MONTH(Z$3)='Rent Roll'!$AQ5,MONTH(Z$3)='Rent Roll'!$AR5,MONTH(Z$3)='Rent Roll'!$AS5),0,1)</f>
        <v>0</v>
      </c>
      <c r="AA119" s="567">
        <f>IF(OR(MONTH(AA$3)='Rent Roll'!$AN5,MONTH(AA$3)='Rent Roll'!$AO5,MONTH(AA$3)='Rent Roll'!$AP5,MONTH(AA$3)='Rent Roll'!$AQ5,MONTH(AA$3)='Rent Roll'!$AR5,MONTH(AA$3)='Rent Roll'!$AS5),0,1)</f>
        <v>1</v>
      </c>
      <c r="AB119" s="567">
        <f>IF(OR(MONTH(AB$3)='Rent Roll'!$AN5,MONTH(AB$3)='Rent Roll'!$AO5,MONTH(AB$3)='Rent Roll'!$AP5,MONTH(AB$3)='Rent Roll'!$AQ5,MONTH(AB$3)='Rent Roll'!$AR5,MONTH(AB$3)='Rent Roll'!$AS5),0,1)</f>
        <v>1</v>
      </c>
      <c r="AC119" s="567">
        <f>IF(OR(MONTH(AC$3)='Rent Roll'!$AN5,MONTH(AC$3)='Rent Roll'!$AO5,MONTH(AC$3)='Rent Roll'!$AP5,MONTH(AC$3)='Rent Roll'!$AQ5,MONTH(AC$3)='Rent Roll'!$AR5,MONTH(AC$3)='Rent Roll'!$AS5),0,1)</f>
        <v>1</v>
      </c>
      <c r="AD119" s="767">
        <f>IF(OR(MONTH(AD$3)='Rent Roll'!$AN5,MONTH(AD$3)='Rent Roll'!$AO5,MONTH(AD$3)='Rent Roll'!$AP5,MONTH(AD$3)='Rent Roll'!$AQ5,MONTH(AD$3)='Rent Roll'!$AR5,MONTH(AD$3)='Rent Roll'!$AS5),0,1)</f>
        <v>0</v>
      </c>
      <c r="AE119" s="768">
        <f>IF(OR(MONTH(AE$3)='Rent Roll'!$AN5,MONTH(AE$3)='Rent Roll'!$AO5,MONTH(AE$3)='Rent Roll'!$AP5,MONTH(AE$3)='Rent Roll'!$AQ5,MONTH(AE$3)='Rent Roll'!$AR5,MONTH(AE$3)='Rent Roll'!$AS5),0,1)</f>
        <v>1</v>
      </c>
      <c r="AF119" s="567">
        <f>IF(OR(MONTH(AF$3)='Rent Roll'!$AN5,MONTH(AF$3)='Rent Roll'!$AO5,MONTH(AF$3)='Rent Roll'!$AP5,MONTH(AF$3)='Rent Roll'!$AQ5,MONTH(AF$3)='Rent Roll'!$AR5,MONTH(AF$3)='Rent Roll'!$AS5),0,1)</f>
        <v>1</v>
      </c>
      <c r="AG119" s="567">
        <f>IF(OR(MONTH(AG$3)='Rent Roll'!$AN5,MONTH(AG$3)='Rent Roll'!$AO5,MONTH(AG$3)='Rent Roll'!$AP5,MONTH(AG$3)='Rent Roll'!$AQ5,MONTH(AG$3)='Rent Roll'!$AR5,MONTH(AG$3)='Rent Roll'!$AS5),0,1)</f>
        <v>1</v>
      </c>
      <c r="AH119" s="567">
        <f>IF(OR(MONTH(AH$3)='Rent Roll'!$AN5,MONTH(AH$3)='Rent Roll'!$AO5,MONTH(AH$3)='Rent Roll'!$AP5,MONTH(AH$3)='Rent Roll'!$AQ5,MONTH(AH$3)='Rent Roll'!$AR5,MONTH(AH$3)='Rent Roll'!$AS5),0,1)</f>
        <v>0</v>
      </c>
      <c r="AI119" s="567">
        <f>IF(OR(MONTH(AI$3)='Rent Roll'!$AN5,MONTH(AI$3)='Rent Roll'!$AO5,MONTH(AI$3)='Rent Roll'!$AP5,MONTH(AI$3)='Rent Roll'!$AQ5,MONTH(AI$3)='Rent Roll'!$AR5,MONTH(AI$3)='Rent Roll'!$AS5),0,1)</f>
        <v>1</v>
      </c>
      <c r="AJ119" s="567">
        <f>IF(OR(MONTH(AJ$3)='Rent Roll'!$AN5,MONTH(AJ$3)='Rent Roll'!$AO5,MONTH(AJ$3)='Rent Roll'!$AP5,MONTH(AJ$3)='Rent Roll'!$AQ5,MONTH(AJ$3)='Rent Roll'!$AR5,MONTH(AJ$3)='Rent Roll'!$AS5),0,1)</f>
        <v>1</v>
      </c>
      <c r="AK119" s="567">
        <f>IF(OR(MONTH(AK$3)='Rent Roll'!$AN5,MONTH(AK$3)='Rent Roll'!$AO5,MONTH(AK$3)='Rent Roll'!$AP5,MONTH(AK$3)='Rent Roll'!$AQ5,MONTH(AK$3)='Rent Roll'!$AR5,MONTH(AK$3)='Rent Roll'!$AS5),0,1)</f>
        <v>1</v>
      </c>
      <c r="AL119" s="567">
        <f>IF(OR(MONTH(AL$3)='Rent Roll'!$AN5,MONTH(AL$3)='Rent Roll'!$AO5,MONTH(AL$3)='Rent Roll'!$AP5,MONTH(AL$3)='Rent Roll'!$AQ5,MONTH(AL$3)='Rent Roll'!$AR5,MONTH(AL$3)='Rent Roll'!$AS5),0,1)</f>
        <v>0</v>
      </c>
      <c r="AM119" s="567">
        <f>IF(OR(MONTH(AM$3)='Rent Roll'!$AN5,MONTH(AM$3)='Rent Roll'!$AO5,MONTH(AM$3)='Rent Roll'!$AP5,MONTH(AM$3)='Rent Roll'!$AQ5,MONTH(AM$3)='Rent Roll'!$AR5,MONTH(AM$3)='Rent Roll'!$AS5),0,1)</f>
        <v>1</v>
      </c>
      <c r="AN119" s="567">
        <f>IF(OR(MONTH(AN$3)='Rent Roll'!$AN5,MONTH(AN$3)='Rent Roll'!$AO5,MONTH(AN$3)='Rent Roll'!$AP5,MONTH(AN$3)='Rent Roll'!$AQ5,MONTH(AN$3)='Rent Roll'!$AR5,MONTH(AN$3)='Rent Roll'!$AS5),0,1)</f>
        <v>1</v>
      </c>
      <c r="AO119" s="567">
        <f>IF(OR(MONTH(AO$3)='Rent Roll'!$AN5,MONTH(AO$3)='Rent Roll'!$AO5,MONTH(AO$3)='Rent Roll'!$AP5,MONTH(AO$3)='Rent Roll'!$AQ5,MONTH(AO$3)='Rent Roll'!$AR5,MONTH(AO$3)='Rent Roll'!$AS5),0,1)</f>
        <v>1</v>
      </c>
      <c r="AP119" s="767">
        <f>IF(OR(MONTH(AP$3)='Rent Roll'!$AN5,MONTH(AP$3)='Rent Roll'!$AO5,MONTH(AP$3)='Rent Roll'!$AP5,MONTH(AP$3)='Rent Roll'!$AQ5,MONTH(AP$3)='Rent Roll'!$AR5,MONTH(AP$3)='Rent Roll'!$AS5),0,1)</f>
        <v>0</v>
      </c>
      <c r="AQ119" s="768">
        <f>IF(OR(MONTH(AQ$3)='Rent Roll'!$AN5,MONTH(AQ$3)='Rent Roll'!$AO5,MONTH(AQ$3)='Rent Roll'!$AP5,MONTH(AQ$3)='Rent Roll'!$AQ5,MONTH(AQ$3)='Rent Roll'!$AR5,MONTH(AQ$3)='Rent Roll'!$AS5),0,1)</f>
        <v>1</v>
      </c>
      <c r="AR119" s="567">
        <f>IF(OR(MONTH(AR$3)='Rent Roll'!$AN5,MONTH(AR$3)='Rent Roll'!$AO5,MONTH(AR$3)='Rent Roll'!$AP5,MONTH(AR$3)='Rent Roll'!$AQ5,MONTH(AR$3)='Rent Roll'!$AR5,MONTH(AR$3)='Rent Roll'!$AS5),0,1)</f>
        <v>1</v>
      </c>
      <c r="AS119" s="567">
        <f>IF(OR(MONTH(AS$3)='Rent Roll'!$AN5,MONTH(AS$3)='Rent Roll'!$AO5,MONTH(AS$3)='Rent Roll'!$AP5,MONTH(AS$3)='Rent Roll'!$AQ5,MONTH(AS$3)='Rent Roll'!$AR5,MONTH(AS$3)='Rent Roll'!$AS5),0,1)</f>
        <v>1</v>
      </c>
      <c r="AT119" s="567">
        <f>IF(OR(MONTH(AT$3)='Rent Roll'!$AN5,MONTH(AT$3)='Rent Roll'!$AO5,MONTH(AT$3)='Rent Roll'!$AP5,MONTH(AT$3)='Rent Roll'!$AQ5,MONTH(AT$3)='Rent Roll'!$AR5,MONTH(AT$3)='Rent Roll'!$AS5),0,1)</f>
        <v>0</v>
      </c>
      <c r="AU119" s="567">
        <f>IF(OR(MONTH(AU$3)='Rent Roll'!$AN5,MONTH(AU$3)='Rent Roll'!$AO5,MONTH(AU$3)='Rent Roll'!$AP5,MONTH(AU$3)='Rent Roll'!$AQ5,MONTH(AU$3)='Rent Roll'!$AR5,MONTH(AU$3)='Rent Roll'!$AS5),0,1)</f>
        <v>1</v>
      </c>
      <c r="AV119" s="567">
        <f>IF(OR(MONTH(AV$3)='Rent Roll'!$AN5,MONTH(AV$3)='Rent Roll'!$AO5,MONTH(AV$3)='Rent Roll'!$AP5,MONTH(AV$3)='Rent Roll'!$AQ5,MONTH(AV$3)='Rent Roll'!$AR5,MONTH(AV$3)='Rent Roll'!$AS5),0,1)</f>
        <v>1</v>
      </c>
      <c r="AW119" s="567">
        <f>IF(OR(MONTH(AW$3)='Rent Roll'!$AN5,MONTH(AW$3)='Rent Roll'!$AO5,MONTH(AW$3)='Rent Roll'!$AP5,MONTH(AW$3)='Rent Roll'!$AQ5,MONTH(AW$3)='Rent Roll'!$AR5,MONTH(AW$3)='Rent Roll'!$AS5),0,1)</f>
        <v>1</v>
      </c>
      <c r="AX119" s="567">
        <f>IF(OR(MONTH(AX$3)='Rent Roll'!$AN5,MONTH(AX$3)='Rent Roll'!$AO5,MONTH(AX$3)='Rent Roll'!$AP5,MONTH(AX$3)='Rent Roll'!$AQ5,MONTH(AX$3)='Rent Roll'!$AR5,MONTH(AX$3)='Rent Roll'!$AS5),0,1)</f>
        <v>0</v>
      </c>
      <c r="AY119" s="567">
        <f>IF(OR(MONTH(AY$3)='Rent Roll'!$AN5,MONTH(AY$3)='Rent Roll'!$AO5,MONTH(AY$3)='Rent Roll'!$AP5,MONTH(AY$3)='Rent Roll'!$AQ5,MONTH(AY$3)='Rent Roll'!$AR5,MONTH(AY$3)='Rent Roll'!$AS5),0,1)</f>
        <v>1</v>
      </c>
      <c r="AZ119" s="567">
        <f>IF(OR(MONTH(AZ$3)='Rent Roll'!$AN5,MONTH(AZ$3)='Rent Roll'!$AO5,MONTH(AZ$3)='Rent Roll'!$AP5,MONTH(AZ$3)='Rent Roll'!$AQ5,MONTH(AZ$3)='Rent Roll'!$AR5,MONTH(AZ$3)='Rent Roll'!$AS5),0,1)</f>
        <v>1</v>
      </c>
      <c r="BA119" s="567">
        <f>IF(OR(MONTH(BA$3)='Rent Roll'!$AN5,MONTH(BA$3)='Rent Roll'!$AO5,MONTH(BA$3)='Rent Roll'!$AP5,MONTH(BA$3)='Rent Roll'!$AQ5,MONTH(BA$3)='Rent Roll'!$AR5,MONTH(BA$3)='Rent Roll'!$AS5),0,1)</f>
        <v>1</v>
      </c>
      <c r="BB119" s="767">
        <f>IF(OR(MONTH(BB$3)='Rent Roll'!$AN5,MONTH(BB$3)='Rent Roll'!$AO5,MONTH(BB$3)='Rent Roll'!$AP5,MONTH(BB$3)='Rent Roll'!$AQ5,MONTH(BB$3)='Rent Roll'!$AR5,MONTH(BB$3)='Rent Roll'!$AS5),0,1)</f>
        <v>0</v>
      </c>
      <c r="BC119" s="768">
        <f>IF(OR(MONTH(BC$3)='Rent Roll'!$AN5,MONTH(BC$3)='Rent Roll'!$AO5,MONTH(BC$3)='Rent Roll'!$AP5,MONTH(BC$3)='Rent Roll'!$AQ5,MONTH(BC$3)='Rent Roll'!$AR5,MONTH(BC$3)='Rent Roll'!$AS5),0,1)</f>
        <v>1</v>
      </c>
      <c r="BD119" s="567">
        <f>IF(OR(MONTH(BD$3)='Rent Roll'!$AN5,MONTH(BD$3)='Rent Roll'!$AO5,MONTH(BD$3)='Rent Roll'!$AP5,MONTH(BD$3)='Rent Roll'!$AQ5,MONTH(BD$3)='Rent Roll'!$AR5,MONTH(BD$3)='Rent Roll'!$AS5),0,1)</f>
        <v>1</v>
      </c>
      <c r="BE119" s="567">
        <f>IF(OR(MONTH(BE$3)='Rent Roll'!$AN5,MONTH(BE$3)='Rent Roll'!$AO5,MONTH(BE$3)='Rent Roll'!$AP5,MONTH(BE$3)='Rent Roll'!$AQ5,MONTH(BE$3)='Rent Roll'!$AR5,MONTH(BE$3)='Rent Roll'!$AS5),0,1)</f>
        <v>1</v>
      </c>
      <c r="BF119" s="567">
        <f>IF(OR(MONTH(BF$3)='Rent Roll'!$AN5,MONTH(BF$3)='Rent Roll'!$AO5,MONTH(BF$3)='Rent Roll'!$AP5,MONTH(BF$3)='Rent Roll'!$AQ5,MONTH(BF$3)='Rent Roll'!$AR5,MONTH(BF$3)='Rent Roll'!$AS5),0,1)</f>
        <v>0</v>
      </c>
      <c r="BG119" s="567">
        <f>IF(OR(MONTH(BG$3)='Rent Roll'!$AN5,MONTH(BG$3)='Rent Roll'!$AO5,MONTH(BG$3)='Rent Roll'!$AP5,MONTH(BG$3)='Rent Roll'!$AQ5,MONTH(BG$3)='Rent Roll'!$AR5,MONTH(BG$3)='Rent Roll'!$AS5),0,1)</f>
        <v>1</v>
      </c>
      <c r="BH119" s="567">
        <f>IF(OR(MONTH(BH$3)='Rent Roll'!$AN5,MONTH(BH$3)='Rent Roll'!$AO5,MONTH(BH$3)='Rent Roll'!$AP5,MONTH(BH$3)='Rent Roll'!$AQ5,MONTH(BH$3)='Rent Roll'!$AR5,MONTH(BH$3)='Rent Roll'!$AS5),0,1)</f>
        <v>1</v>
      </c>
      <c r="BI119" s="567">
        <f>IF(OR(MONTH(BI$3)='Rent Roll'!$AN5,MONTH(BI$3)='Rent Roll'!$AO5,MONTH(BI$3)='Rent Roll'!$AP5,MONTH(BI$3)='Rent Roll'!$AQ5,MONTH(BI$3)='Rent Roll'!$AR5,MONTH(BI$3)='Rent Roll'!$AS5),0,1)</f>
        <v>1</v>
      </c>
      <c r="BJ119" s="567">
        <f>IF(OR(MONTH(BJ$3)='Rent Roll'!$AN5,MONTH(BJ$3)='Rent Roll'!$AO5,MONTH(BJ$3)='Rent Roll'!$AP5,MONTH(BJ$3)='Rent Roll'!$AQ5,MONTH(BJ$3)='Rent Roll'!$AR5,MONTH(BJ$3)='Rent Roll'!$AS5),0,1)</f>
        <v>0</v>
      </c>
      <c r="BK119" s="567">
        <f>IF(OR(MONTH(BK$3)='Rent Roll'!$AN5,MONTH(BK$3)='Rent Roll'!$AO5,MONTH(BK$3)='Rent Roll'!$AP5,MONTH(BK$3)='Rent Roll'!$AQ5,MONTH(BK$3)='Rent Roll'!$AR5,MONTH(BK$3)='Rent Roll'!$AS5),0,1)</f>
        <v>1</v>
      </c>
      <c r="BL119" s="567">
        <f>IF(OR(MONTH(BL$3)='Rent Roll'!$AN5,MONTH(BL$3)='Rent Roll'!$AO5,MONTH(BL$3)='Rent Roll'!$AP5,MONTH(BL$3)='Rent Roll'!$AQ5,MONTH(BL$3)='Rent Roll'!$AR5,MONTH(BL$3)='Rent Roll'!$AS5),0,1)</f>
        <v>1</v>
      </c>
      <c r="BM119" s="567">
        <f>IF(OR(MONTH(BM$3)='Rent Roll'!$AN5,MONTH(BM$3)='Rent Roll'!$AO5,MONTH(BM$3)='Rent Roll'!$AP5,MONTH(BM$3)='Rent Roll'!$AQ5,MONTH(BM$3)='Rent Roll'!$AR5,MONTH(BM$3)='Rent Roll'!$AS5),0,1)</f>
        <v>1</v>
      </c>
      <c r="BN119" s="767">
        <f>IF(OR(MONTH(BN$3)='Rent Roll'!$AN5,MONTH(BN$3)='Rent Roll'!$AO5,MONTH(BN$3)='Rent Roll'!$AP5,MONTH(BN$3)='Rent Roll'!$AQ5,MONTH(BN$3)='Rent Roll'!$AR5,MONTH(BN$3)='Rent Roll'!$AS5),0,1)</f>
        <v>0</v>
      </c>
      <c r="BO119" s="768">
        <f>IF(OR(MONTH(BO$3)='Rent Roll'!$AN5,MONTH(BO$3)='Rent Roll'!$AO5,MONTH(BO$3)='Rent Roll'!$AP5,MONTH(BO$3)='Rent Roll'!$AQ5,MONTH(BO$3)='Rent Roll'!$AR5,MONTH(BO$3)='Rent Roll'!$AS5),0,1)</f>
        <v>1</v>
      </c>
      <c r="BP119" s="567">
        <f>IF(OR(MONTH(BP$3)='Rent Roll'!$AN5,MONTH(BP$3)='Rent Roll'!$AO5,MONTH(BP$3)='Rent Roll'!$AP5,MONTH(BP$3)='Rent Roll'!$AQ5,MONTH(BP$3)='Rent Roll'!$AR5,MONTH(BP$3)='Rent Roll'!$AS5),0,1)</f>
        <v>1</v>
      </c>
      <c r="BQ119" s="567">
        <f>IF(OR(MONTH(BQ$3)='Rent Roll'!$AN5,MONTH(BQ$3)='Rent Roll'!$AO5,MONTH(BQ$3)='Rent Roll'!$AP5,MONTH(BQ$3)='Rent Roll'!$AQ5,MONTH(BQ$3)='Rent Roll'!$AR5,MONTH(BQ$3)='Rent Roll'!$AS5),0,1)</f>
        <v>1</v>
      </c>
      <c r="BR119" s="567">
        <f>IF(OR(MONTH(BR$3)='Rent Roll'!$AN5,MONTH(BR$3)='Rent Roll'!$AO5,MONTH(BR$3)='Rent Roll'!$AP5,MONTH(BR$3)='Rent Roll'!$AQ5,MONTH(BR$3)='Rent Roll'!$AR5,MONTH(BR$3)='Rent Roll'!$AS5),0,1)</f>
        <v>0</v>
      </c>
      <c r="BS119" s="567">
        <f>IF(OR(MONTH(BS$3)='Rent Roll'!$AN5,MONTH(BS$3)='Rent Roll'!$AO5,MONTH(BS$3)='Rent Roll'!$AP5,MONTH(BS$3)='Rent Roll'!$AQ5,MONTH(BS$3)='Rent Roll'!$AR5,MONTH(BS$3)='Rent Roll'!$AS5),0,1)</f>
        <v>1</v>
      </c>
      <c r="BT119" s="567">
        <f>IF(OR(MONTH(BT$3)='Rent Roll'!$AN5,MONTH(BT$3)='Rent Roll'!$AO5,MONTH(BT$3)='Rent Roll'!$AP5,MONTH(BT$3)='Rent Roll'!$AQ5,MONTH(BT$3)='Rent Roll'!$AR5,MONTH(BT$3)='Rent Roll'!$AS5),0,1)</f>
        <v>1</v>
      </c>
      <c r="BU119" s="567">
        <f>IF(OR(MONTH(BU$3)='Rent Roll'!$AN5,MONTH(BU$3)='Rent Roll'!$AO5,MONTH(BU$3)='Rent Roll'!$AP5,MONTH(BU$3)='Rent Roll'!$AQ5,MONTH(BU$3)='Rent Roll'!$AR5,MONTH(BU$3)='Rent Roll'!$AS5),0,1)</f>
        <v>1</v>
      </c>
      <c r="BV119" s="567">
        <f>IF(OR(MONTH(BV$3)='Rent Roll'!$AN5,MONTH(BV$3)='Rent Roll'!$AO5,MONTH(BV$3)='Rent Roll'!$AP5,MONTH(BV$3)='Rent Roll'!$AQ5,MONTH(BV$3)='Rent Roll'!$AR5,MONTH(BV$3)='Rent Roll'!$AS5),0,1)</f>
        <v>0</v>
      </c>
      <c r="BW119" s="567">
        <f>IF(OR(MONTH(BW$3)='Rent Roll'!$AN5,MONTH(BW$3)='Rent Roll'!$AO5,MONTH(BW$3)='Rent Roll'!$AP5,MONTH(BW$3)='Rent Roll'!$AQ5,MONTH(BW$3)='Rent Roll'!$AR5,MONTH(BW$3)='Rent Roll'!$AS5),0,1)</f>
        <v>1</v>
      </c>
      <c r="BX119" s="567">
        <f>IF(OR(MONTH(BX$3)='Rent Roll'!$AN5,MONTH(BX$3)='Rent Roll'!$AO5,MONTH(BX$3)='Rent Roll'!$AP5,MONTH(BX$3)='Rent Roll'!$AQ5,MONTH(BX$3)='Rent Roll'!$AR5,MONTH(BX$3)='Rent Roll'!$AS5),0,1)</f>
        <v>1</v>
      </c>
      <c r="BY119" s="567">
        <f>IF(OR(MONTH(BY$3)='Rent Roll'!$AN5,MONTH(BY$3)='Rent Roll'!$AO5,MONTH(BY$3)='Rent Roll'!$AP5,MONTH(BY$3)='Rent Roll'!$AQ5,MONTH(BY$3)='Rent Roll'!$AR5,MONTH(BY$3)='Rent Roll'!$AS5),0,1)</f>
        <v>1</v>
      </c>
      <c r="BZ119" s="767">
        <f>IF(OR(MONTH(BZ$3)='Rent Roll'!$AN5,MONTH(BZ$3)='Rent Roll'!$AO5,MONTH(BZ$3)='Rent Roll'!$AP5,MONTH(BZ$3)='Rent Roll'!$AQ5,MONTH(BZ$3)='Rent Roll'!$AR5,MONTH(BZ$3)='Rent Roll'!$AS5),0,1)</f>
        <v>0</v>
      </c>
      <c r="CA119" s="768">
        <f>IF(OR(MONTH(CA$3)='Rent Roll'!$AN5,MONTH(CA$3)='Rent Roll'!$AO5,MONTH(CA$3)='Rent Roll'!$AP5,MONTH(CA$3)='Rent Roll'!$AQ5,MONTH(CA$3)='Rent Roll'!$AR5,MONTH(CA$3)='Rent Roll'!$AS5),0,1)</f>
        <v>1</v>
      </c>
      <c r="CB119" s="567">
        <f>IF(OR(MONTH(CB$3)='Rent Roll'!$AN5,MONTH(CB$3)='Rent Roll'!$AO5,MONTH(CB$3)='Rent Roll'!$AP5,MONTH(CB$3)='Rent Roll'!$AQ5,MONTH(CB$3)='Rent Roll'!$AR5,MONTH(CB$3)='Rent Roll'!$AS5),0,1)</f>
        <v>1</v>
      </c>
      <c r="CC119" s="567">
        <f>IF(OR(MONTH(CC$3)='Rent Roll'!$AN5,MONTH(CC$3)='Rent Roll'!$AO5,MONTH(CC$3)='Rent Roll'!$AP5,MONTH(CC$3)='Rent Roll'!$AQ5,MONTH(CC$3)='Rent Roll'!$AR5,MONTH(CC$3)='Rent Roll'!$AS5),0,1)</f>
        <v>1</v>
      </c>
      <c r="CD119" s="567">
        <f>IF(OR(MONTH(CD$3)='Rent Roll'!$AN5,MONTH(CD$3)='Rent Roll'!$AO5,MONTH(CD$3)='Rent Roll'!$AP5,MONTH(CD$3)='Rent Roll'!$AQ5,MONTH(CD$3)='Rent Roll'!$AR5,MONTH(CD$3)='Rent Roll'!$AS5),0,1)</f>
        <v>0</v>
      </c>
      <c r="CE119" s="567">
        <f>IF(OR(MONTH(CE$3)='Rent Roll'!$AN5,MONTH(CE$3)='Rent Roll'!$AO5,MONTH(CE$3)='Rent Roll'!$AP5,MONTH(CE$3)='Rent Roll'!$AQ5,MONTH(CE$3)='Rent Roll'!$AR5,MONTH(CE$3)='Rent Roll'!$AS5),0,1)</f>
        <v>1</v>
      </c>
      <c r="CF119" s="567">
        <f>IF(OR(MONTH(CF$3)='Rent Roll'!$AN5,MONTH(CF$3)='Rent Roll'!$AO5,MONTH(CF$3)='Rent Roll'!$AP5,MONTH(CF$3)='Rent Roll'!$AQ5,MONTH(CF$3)='Rent Roll'!$AR5,MONTH(CF$3)='Rent Roll'!$AS5),0,1)</f>
        <v>1</v>
      </c>
      <c r="CG119" s="567">
        <f>IF(OR(MONTH(CG$3)='Rent Roll'!$AN5,MONTH(CG$3)='Rent Roll'!$AO5,MONTH(CG$3)='Rent Roll'!$AP5,MONTH(CG$3)='Rent Roll'!$AQ5,MONTH(CG$3)='Rent Roll'!$AR5,MONTH(CG$3)='Rent Roll'!$AS5),0,1)</f>
        <v>1</v>
      </c>
      <c r="CH119" s="567">
        <f>IF(OR(MONTH(CH$3)='Rent Roll'!$AN5,MONTH(CH$3)='Rent Roll'!$AO5,MONTH(CH$3)='Rent Roll'!$AP5,MONTH(CH$3)='Rent Roll'!$AQ5,MONTH(CH$3)='Rent Roll'!$AR5,MONTH(CH$3)='Rent Roll'!$AS5),0,1)</f>
        <v>0</v>
      </c>
      <c r="CI119" s="567">
        <f>IF(OR(MONTH(CI$3)='Rent Roll'!$AN5,MONTH(CI$3)='Rent Roll'!$AO5,MONTH(CI$3)='Rent Roll'!$AP5,MONTH(CI$3)='Rent Roll'!$AQ5,MONTH(CI$3)='Rent Roll'!$AR5,MONTH(CI$3)='Rent Roll'!$AS5),0,1)</f>
        <v>1</v>
      </c>
      <c r="CJ119" s="567">
        <f>IF(OR(MONTH(CJ$3)='Rent Roll'!$AN5,MONTH(CJ$3)='Rent Roll'!$AO5,MONTH(CJ$3)='Rent Roll'!$AP5,MONTH(CJ$3)='Rent Roll'!$AQ5,MONTH(CJ$3)='Rent Roll'!$AR5,MONTH(CJ$3)='Rent Roll'!$AS5),0,1)</f>
        <v>1</v>
      </c>
      <c r="CK119" s="567">
        <f>IF(OR(MONTH(CK$3)='Rent Roll'!$AN5,MONTH(CK$3)='Rent Roll'!$AO5,MONTH(CK$3)='Rent Roll'!$AP5,MONTH(CK$3)='Rent Roll'!$AQ5,MONTH(CK$3)='Rent Roll'!$AR5,MONTH(CK$3)='Rent Roll'!$AS5),0,1)</f>
        <v>1</v>
      </c>
      <c r="CL119" s="767">
        <f>IF(OR(MONTH(CL$3)='Rent Roll'!$AN5,MONTH(CL$3)='Rent Roll'!$AO5,MONTH(CL$3)='Rent Roll'!$AP5,MONTH(CL$3)='Rent Roll'!$AQ5,MONTH(CL$3)='Rent Roll'!$AR5,MONTH(CL$3)='Rent Roll'!$AS5),0,1)</f>
        <v>0</v>
      </c>
      <c r="CM119" s="768">
        <f>IF(OR(MONTH(CM$3)='Rent Roll'!$AN5,MONTH(CM$3)='Rent Roll'!$AO5,MONTH(CM$3)='Rent Roll'!$AP5,MONTH(CM$3)='Rent Roll'!$AQ5,MONTH(CM$3)='Rent Roll'!$AR5,MONTH(CM$3)='Rent Roll'!$AS5),0,1)</f>
        <v>1</v>
      </c>
      <c r="CN119" s="567">
        <f>IF(OR(MONTH(CN$3)='Rent Roll'!$AN5,MONTH(CN$3)='Rent Roll'!$AO5,MONTH(CN$3)='Rent Roll'!$AP5,MONTH(CN$3)='Rent Roll'!$AQ5,MONTH(CN$3)='Rent Roll'!$AR5,MONTH(CN$3)='Rent Roll'!$AS5),0,1)</f>
        <v>1</v>
      </c>
      <c r="CO119" s="567">
        <f>IF(OR(MONTH(CO$3)='Rent Roll'!$AN5,MONTH(CO$3)='Rent Roll'!$AO5,MONTH(CO$3)='Rent Roll'!$AP5,MONTH(CO$3)='Rent Roll'!$AQ5,MONTH(CO$3)='Rent Roll'!$AR5,MONTH(CO$3)='Rent Roll'!$AS5),0,1)</f>
        <v>1</v>
      </c>
      <c r="CP119" s="567">
        <f>IF(OR(MONTH(CP$3)='Rent Roll'!$AN5,MONTH(CP$3)='Rent Roll'!$AO5,MONTH(CP$3)='Rent Roll'!$AP5,MONTH(CP$3)='Rent Roll'!$AQ5,MONTH(CP$3)='Rent Roll'!$AR5,MONTH(CP$3)='Rent Roll'!$AS5),0,1)</f>
        <v>0</v>
      </c>
      <c r="CQ119" s="567">
        <f>IF(OR(MONTH(CQ$3)='Rent Roll'!$AN5,MONTH(CQ$3)='Rent Roll'!$AO5,MONTH(CQ$3)='Rent Roll'!$AP5,MONTH(CQ$3)='Rent Roll'!$AQ5,MONTH(CQ$3)='Rent Roll'!$AR5,MONTH(CQ$3)='Rent Roll'!$AS5),0,1)</f>
        <v>1</v>
      </c>
      <c r="CR119" s="567">
        <f>IF(OR(MONTH(CR$3)='Rent Roll'!$AN5,MONTH(CR$3)='Rent Roll'!$AO5,MONTH(CR$3)='Rent Roll'!$AP5,MONTH(CR$3)='Rent Roll'!$AQ5,MONTH(CR$3)='Rent Roll'!$AR5,MONTH(CR$3)='Rent Roll'!$AS5),0,1)</f>
        <v>1</v>
      </c>
      <c r="CS119" s="567">
        <f>IF(OR(MONTH(CS$3)='Rent Roll'!$AN5,MONTH(CS$3)='Rent Roll'!$AO5,MONTH(CS$3)='Rent Roll'!$AP5,MONTH(CS$3)='Rent Roll'!$AQ5,MONTH(CS$3)='Rent Roll'!$AR5,MONTH(CS$3)='Rent Roll'!$AS5),0,1)</f>
        <v>1</v>
      </c>
      <c r="CT119" s="567">
        <f>IF(OR(MONTH(CT$3)='Rent Roll'!$AN5,MONTH(CT$3)='Rent Roll'!$AO5,MONTH(CT$3)='Rent Roll'!$AP5,MONTH(CT$3)='Rent Roll'!$AQ5,MONTH(CT$3)='Rent Roll'!$AR5,MONTH(CT$3)='Rent Roll'!$AS5),0,1)</f>
        <v>0</v>
      </c>
      <c r="CU119" s="567">
        <f>IF(OR(MONTH(CU$3)='Rent Roll'!$AN5,MONTH(CU$3)='Rent Roll'!$AO5,MONTH(CU$3)='Rent Roll'!$AP5,MONTH(CU$3)='Rent Roll'!$AQ5,MONTH(CU$3)='Rent Roll'!$AR5,MONTH(CU$3)='Rent Roll'!$AS5),0,1)</f>
        <v>1</v>
      </c>
      <c r="CV119" s="567">
        <f>IF(OR(MONTH(CV$3)='Rent Roll'!$AN5,MONTH(CV$3)='Rent Roll'!$AO5,MONTH(CV$3)='Rent Roll'!$AP5,MONTH(CV$3)='Rent Roll'!$AQ5,MONTH(CV$3)='Rent Roll'!$AR5,MONTH(CV$3)='Rent Roll'!$AS5),0,1)</f>
        <v>1</v>
      </c>
      <c r="CW119" s="567">
        <f>IF(OR(MONTH(CW$3)='Rent Roll'!$AN5,MONTH(CW$3)='Rent Roll'!$AO5,MONTH(CW$3)='Rent Roll'!$AP5,MONTH(CW$3)='Rent Roll'!$AQ5,MONTH(CW$3)='Rent Roll'!$AR5,MONTH(CW$3)='Rent Roll'!$AS5),0,1)</f>
        <v>1</v>
      </c>
      <c r="CX119" s="767">
        <f>IF(OR(MONTH(CX$3)='Rent Roll'!$AN5,MONTH(CX$3)='Rent Roll'!$AO5,MONTH(CX$3)='Rent Roll'!$AP5,MONTH(CX$3)='Rent Roll'!$AQ5,MONTH(CX$3)='Rent Roll'!$AR5,MONTH(CX$3)='Rent Roll'!$AS5),0,1)</f>
        <v>0</v>
      </c>
      <c r="CY119" s="768">
        <f>IF(OR(MONTH(CY$3)='Rent Roll'!$AN5,MONTH(CY$3)='Rent Roll'!$AO5,MONTH(CY$3)='Rent Roll'!$AP5,MONTH(CY$3)='Rent Roll'!$AQ5,MONTH(CY$3)='Rent Roll'!$AR5,MONTH(CY$3)='Rent Roll'!$AS5),0,1)</f>
        <v>1</v>
      </c>
      <c r="CZ119" s="567">
        <f>IF(OR(MONTH(CZ$3)='Rent Roll'!$AN5,MONTH(CZ$3)='Rent Roll'!$AO5,MONTH(CZ$3)='Rent Roll'!$AP5,MONTH(CZ$3)='Rent Roll'!$AQ5,MONTH(CZ$3)='Rent Roll'!$AR5,MONTH(CZ$3)='Rent Roll'!$AS5),0,1)</f>
        <v>1</v>
      </c>
      <c r="DA119" s="567">
        <f>IF(OR(MONTH(DA$3)='Rent Roll'!$AN5,MONTH(DA$3)='Rent Roll'!$AO5,MONTH(DA$3)='Rent Roll'!$AP5,MONTH(DA$3)='Rent Roll'!$AQ5,MONTH(DA$3)='Rent Roll'!$AR5,MONTH(DA$3)='Rent Roll'!$AS5),0,1)</f>
        <v>1</v>
      </c>
      <c r="DB119" s="567">
        <f>IF(OR(MONTH(DB$3)='Rent Roll'!$AN5,MONTH(DB$3)='Rent Roll'!$AO5,MONTH(DB$3)='Rent Roll'!$AP5,MONTH(DB$3)='Rent Roll'!$AQ5,MONTH(DB$3)='Rent Roll'!$AR5,MONTH(DB$3)='Rent Roll'!$AS5),0,1)</f>
        <v>0</v>
      </c>
      <c r="DC119" s="567">
        <f>IF(OR(MONTH(DC$3)='Rent Roll'!$AN5,MONTH(DC$3)='Rent Roll'!$AO5,MONTH(DC$3)='Rent Roll'!$AP5,MONTH(DC$3)='Rent Roll'!$AQ5,MONTH(DC$3)='Rent Roll'!$AR5,MONTH(DC$3)='Rent Roll'!$AS5),0,1)</f>
        <v>1</v>
      </c>
      <c r="DD119" s="567">
        <f>IF(OR(MONTH(DD$3)='Rent Roll'!$AN5,MONTH(DD$3)='Rent Roll'!$AO5,MONTH(DD$3)='Rent Roll'!$AP5,MONTH(DD$3)='Rent Roll'!$AQ5,MONTH(DD$3)='Rent Roll'!$AR5,MONTH(DD$3)='Rent Roll'!$AS5),0,1)</f>
        <v>1</v>
      </c>
      <c r="DE119" s="567">
        <f>IF(OR(MONTH(DE$3)='Rent Roll'!$AN5,MONTH(DE$3)='Rent Roll'!$AO5,MONTH(DE$3)='Rent Roll'!$AP5,MONTH(DE$3)='Rent Roll'!$AQ5,MONTH(DE$3)='Rent Roll'!$AR5,MONTH(DE$3)='Rent Roll'!$AS5),0,1)</f>
        <v>1</v>
      </c>
      <c r="DF119" s="567">
        <f>IF(OR(MONTH(DF$3)='Rent Roll'!$AN5,MONTH(DF$3)='Rent Roll'!$AO5,MONTH(DF$3)='Rent Roll'!$AP5,MONTH(DF$3)='Rent Roll'!$AQ5,MONTH(DF$3)='Rent Roll'!$AR5,MONTH(DF$3)='Rent Roll'!$AS5),0,1)</f>
        <v>0</v>
      </c>
      <c r="DG119" s="567">
        <f>IF(OR(MONTH(DG$3)='Rent Roll'!$AN5,MONTH(DG$3)='Rent Roll'!$AO5,MONTH(DG$3)='Rent Roll'!$AP5,MONTH(DG$3)='Rent Roll'!$AQ5,MONTH(DG$3)='Rent Roll'!$AR5,MONTH(DG$3)='Rent Roll'!$AS5),0,1)</f>
        <v>1</v>
      </c>
      <c r="DH119" s="567">
        <f>IF(OR(MONTH(DH$3)='Rent Roll'!$AN5,MONTH(DH$3)='Rent Roll'!$AO5,MONTH(DH$3)='Rent Roll'!$AP5,MONTH(DH$3)='Rent Roll'!$AQ5,MONTH(DH$3)='Rent Roll'!$AR5,MONTH(DH$3)='Rent Roll'!$AS5),0,1)</f>
        <v>1</v>
      </c>
      <c r="DI119" s="567">
        <f>IF(OR(MONTH(DI$3)='Rent Roll'!$AN5,MONTH(DI$3)='Rent Roll'!$AO5,MONTH(DI$3)='Rent Roll'!$AP5,MONTH(DI$3)='Rent Roll'!$AQ5,MONTH(DI$3)='Rent Roll'!$AR5,MONTH(DI$3)='Rent Roll'!$AS5),0,1)</f>
        <v>1</v>
      </c>
      <c r="DJ119" s="767">
        <f>IF(OR(MONTH(DJ$3)='Rent Roll'!$AN5,MONTH(DJ$3)='Rent Roll'!$AO5,MONTH(DJ$3)='Rent Roll'!$AP5,MONTH(DJ$3)='Rent Roll'!$AQ5,MONTH(DJ$3)='Rent Roll'!$AR5,MONTH(DJ$3)='Rent Roll'!$AS5),0,1)</f>
        <v>0</v>
      </c>
      <c r="DK119" s="768">
        <f>IF(OR(MONTH(DK$3)='Rent Roll'!$AN5,MONTH(DK$3)='Rent Roll'!$AO5,MONTH(DK$3)='Rent Roll'!$AP5,MONTH(DK$3)='Rent Roll'!$AQ5,MONTH(DK$3)='Rent Roll'!$AR5,MONTH(DK$3)='Rent Roll'!$AS5),0,1)</f>
        <v>1</v>
      </c>
      <c r="DL119" s="567">
        <f>IF(OR(MONTH(DL$3)='Rent Roll'!$AN5,MONTH(DL$3)='Rent Roll'!$AO5,MONTH(DL$3)='Rent Roll'!$AP5,MONTH(DL$3)='Rent Roll'!$AQ5,MONTH(DL$3)='Rent Roll'!$AR5,MONTH(DL$3)='Rent Roll'!$AS5),0,1)</f>
        <v>1</v>
      </c>
      <c r="DM119" s="567">
        <f>IF(OR(MONTH(DM$3)='Rent Roll'!$AN5,MONTH(DM$3)='Rent Roll'!$AO5,MONTH(DM$3)='Rent Roll'!$AP5,MONTH(DM$3)='Rent Roll'!$AQ5,MONTH(DM$3)='Rent Roll'!$AR5,MONTH(DM$3)='Rent Roll'!$AS5),0,1)</f>
        <v>1</v>
      </c>
      <c r="DN119" s="567">
        <f>IF(OR(MONTH(DN$3)='Rent Roll'!$AN5,MONTH(DN$3)='Rent Roll'!$AO5,MONTH(DN$3)='Rent Roll'!$AP5,MONTH(DN$3)='Rent Roll'!$AQ5,MONTH(DN$3)='Rent Roll'!$AR5,MONTH(DN$3)='Rent Roll'!$AS5),0,1)</f>
        <v>0</v>
      </c>
      <c r="DO119" s="567">
        <f>IF(OR(MONTH(DO$3)='Rent Roll'!$AN5,MONTH(DO$3)='Rent Roll'!$AO5,MONTH(DO$3)='Rent Roll'!$AP5,MONTH(DO$3)='Rent Roll'!$AQ5,MONTH(DO$3)='Rent Roll'!$AR5,MONTH(DO$3)='Rent Roll'!$AS5),0,1)</f>
        <v>1</v>
      </c>
      <c r="DP119" s="567">
        <f>IF(OR(MONTH(DP$3)='Rent Roll'!$AN5,MONTH(DP$3)='Rent Roll'!$AO5,MONTH(DP$3)='Rent Roll'!$AP5,MONTH(DP$3)='Rent Roll'!$AQ5,MONTH(DP$3)='Rent Roll'!$AR5,MONTH(DP$3)='Rent Roll'!$AS5),0,1)</f>
        <v>1</v>
      </c>
      <c r="DQ119" s="567">
        <f>IF(OR(MONTH(DQ$3)='Rent Roll'!$AN5,MONTH(DQ$3)='Rent Roll'!$AO5,MONTH(DQ$3)='Rent Roll'!$AP5,MONTH(DQ$3)='Rent Roll'!$AQ5,MONTH(DQ$3)='Rent Roll'!$AR5,MONTH(DQ$3)='Rent Roll'!$AS5),0,1)</f>
        <v>1</v>
      </c>
      <c r="DR119" s="567">
        <f>IF(OR(MONTH(DR$3)='Rent Roll'!$AN5,MONTH(DR$3)='Rent Roll'!$AO5,MONTH(DR$3)='Rent Roll'!$AP5,MONTH(DR$3)='Rent Roll'!$AQ5,MONTH(DR$3)='Rent Roll'!$AR5,MONTH(DR$3)='Rent Roll'!$AS5),0,1)</f>
        <v>0</v>
      </c>
      <c r="DS119" s="567">
        <f>IF(OR(MONTH(DS$3)='Rent Roll'!$AN5,MONTH(DS$3)='Rent Roll'!$AO5,MONTH(DS$3)='Rent Roll'!$AP5,MONTH(DS$3)='Rent Roll'!$AQ5,MONTH(DS$3)='Rent Roll'!$AR5,MONTH(DS$3)='Rent Roll'!$AS5),0,1)</f>
        <v>1</v>
      </c>
      <c r="DT119" s="567">
        <f>IF(OR(MONTH(DT$3)='Rent Roll'!$AN5,MONTH(DT$3)='Rent Roll'!$AO5,MONTH(DT$3)='Rent Roll'!$AP5,MONTH(DT$3)='Rent Roll'!$AQ5,MONTH(DT$3)='Rent Roll'!$AR5,MONTH(DT$3)='Rent Roll'!$AS5),0,1)</f>
        <v>1</v>
      </c>
      <c r="DU119" s="567">
        <f>IF(OR(MONTH(DU$3)='Rent Roll'!$AN5,MONTH(DU$3)='Rent Roll'!$AO5,MONTH(DU$3)='Rent Roll'!$AP5,MONTH(DU$3)='Rent Roll'!$AQ5,MONTH(DU$3)='Rent Roll'!$AR5,MONTH(DU$3)='Rent Roll'!$AS5),0,1)</f>
        <v>1</v>
      </c>
      <c r="DV119" s="567">
        <f>IF(OR(MONTH(DV$3)='Rent Roll'!$AN5,MONTH(DV$3)='Rent Roll'!$AO5,MONTH(DV$3)='Rent Roll'!$AP5,MONTH(DV$3)='Rent Roll'!$AQ5,MONTH(DV$3)='Rent Roll'!$AR5,MONTH(DV$3)='Rent Roll'!$AS5),0,1)</f>
        <v>0</v>
      </c>
    </row>
    <row r="120" spans="1:126" s="565" customFormat="1" ht="12" customHeight="1" outlineLevel="1" x14ac:dyDescent="0.4">
      <c r="A120" s="731"/>
      <c r="B120" s="564" t="str">
        <f>'Rent Roll'!$B6</f>
        <v>16층</v>
      </c>
      <c r="C120" s="566"/>
      <c r="D120" s="566"/>
      <c r="E120" s="566"/>
      <c r="F120" s="778">
        <f>IF(OR(MONTH(F$3)='Rent Roll'!$AN6,MONTH(F$3)='Rent Roll'!$AO6,MONTH(F$3)='Rent Roll'!$AP6,MONTH(F$3)='Rent Roll'!$AQ6,MONTH(F$3)='Rent Roll'!$AR6,MONTH(F$3)='Rent Roll'!$AS6),0,1)</f>
        <v>0</v>
      </c>
      <c r="G120" s="768">
        <f>IF(OR(MONTH(G$3)='Rent Roll'!$AN6,MONTH(G$3)='Rent Roll'!$AO6,MONTH(G$3)='Rent Roll'!$AP6,MONTH(G$3)='Rent Roll'!$AQ6,MONTH(G$3)='Rent Roll'!$AR6,MONTH(G$3)='Rent Roll'!$AS6),0,1)</f>
        <v>1</v>
      </c>
      <c r="H120" s="567">
        <f>IF(OR(MONTH(H$3)='Rent Roll'!$AN6,MONTH(H$3)='Rent Roll'!$AO6,MONTH(H$3)='Rent Roll'!$AP6,MONTH(H$3)='Rent Roll'!$AQ6,MONTH(H$3)='Rent Roll'!$AR6,MONTH(H$3)='Rent Roll'!$AS6),0,1)</f>
        <v>1</v>
      </c>
      <c r="I120" s="567">
        <f>IF(OR(MONTH(I$3)='Rent Roll'!$AN6,MONTH(I$3)='Rent Roll'!$AO6,MONTH(I$3)='Rent Roll'!$AP6,MONTH(I$3)='Rent Roll'!$AQ6,MONTH(I$3)='Rent Roll'!$AR6,MONTH(I$3)='Rent Roll'!$AS6),0,1)</f>
        <v>1</v>
      </c>
      <c r="J120" s="567">
        <f>IF(OR(MONTH(J$3)='Rent Roll'!$AN6,MONTH(J$3)='Rent Roll'!$AO6,MONTH(J$3)='Rent Roll'!$AP6,MONTH(J$3)='Rent Roll'!$AQ6,MONTH(J$3)='Rent Roll'!$AR6,MONTH(J$3)='Rent Roll'!$AS6),0,1)</f>
        <v>1</v>
      </c>
      <c r="K120" s="567">
        <f>IF(OR(MONTH(K$3)='Rent Roll'!$AN6,MONTH(K$3)='Rent Roll'!$AO6,MONTH(K$3)='Rent Roll'!$AP6,MONTH(K$3)='Rent Roll'!$AQ6,MONTH(K$3)='Rent Roll'!$AR6,MONTH(K$3)='Rent Roll'!$AS6),0,1)</f>
        <v>1</v>
      </c>
      <c r="L120" s="567">
        <f>IF(OR(MONTH(L$3)='Rent Roll'!$AN6,MONTH(L$3)='Rent Roll'!$AO6,MONTH(L$3)='Rent Roll'!$AP6,MONTH(L$3)='Rent Roll'!$AQ6,MONTH(L$3)='Rent Roll'!$AR6,MONTH(L$3)='Rent Roll'!$AS6),0,1)</f>
        <v>0</v>
      </c>
      <c r="M120" s="567">
        <f>IF(OR(MONTH(M$3)='Rent Roll'!$AN6,MONTH(M$3)='Rent Roll'!$AO6,MONTH(M$3)='Rent Roll'!$AP6,MONTH(M$3)='Rent Roll'!$AQ6,MONTH(M$3)='Rent Roll'!$AR6,MONTH(M$3)='Rent Roll'!$AS6),0,1)</f>
        <v>1</v>
      </c>
      <c r="N120" s="567">
        <f>IF(OR(MONTH(N$3)='Rent Roll'!$AN6,MONTH(N$3)='Rent Roll'!$AO6,MONTH(N$3)='Rent Roll'!$AP6,MONTH(N$3)='Rent Roll'!$AQ6,MONTH(N$3)='Rent Roll'!$AR6,MONTH(N$3)='Rent Roll'!$AS6),0,1)</f>
        <v>1</v>
      </c>
      <c r="O120" s="567">
        <f>IF(OR(MONTH(O$3)='Rent Roll'!$AN6,MONTH(O$3)='Rent Roll'!$AO6,MONTH(O$3)='Rent Roll'!$AP6,MONTH(O$3)='Rent Roll'!$AQ6,MONTH(O$3)='Rent Roll'!$AR6,MONTH(O$3)='Rent Roll'!$AS6),0,1)</f>
        <v>1</v>
      </c>
      <c r="P120" s="567">
        <f>IF(OR(MONTH(P$3)='Rent Roll'!$AN6,MONTH(P$3)='Rent Roll'!$AO6,MONTH(P$3)='Rent Roll'!$AP6,MONTH(P$3)='Rent Roll'!$AQ6,MONTH(P$3)='Rent Roll'!$AR6,MONTH(P$3)='Rent Roll'!$AS6),0,1)</f>
        <v>1</v>
      </c>
      <c r="Q120" s="567">
        <f>IF(OR(MONTH(Q$3)='Rent Roll'!$AN6,MONTH(Q$3)='Rent Roll'!$AO6,MONTH(Q$3)='Rent Roll'!$AP6,MONTH(Q$3)='Rent Roll'!$AQ6,MONTH(Q$3)='Rent Roll'!$AR6,MONTH(Q$3)='Rent Roll'!$AS6),0,1)</f>
        <v>1</v>
      </c>
      <c r="R120" s="767">
        <f>IF(OR(MONTH(R$3)='Rent Roll'!$AN6,MONTH(R$3)='Rent Roll'!$AO6,MONTH(R$3)='Rent Roll'!$AP6,MONTH(R$3)='Rent Roll'!$AQ6,MONTH(R$3)='Rent Roll'!$AR6,MONTH(R$3)='Rent Roll'!$AS6),0,1)</f>
        <v>0</v>
      </c>
      <c r="S120" s="768">
        <f>IF(OR(MONTH(S$3)='Rent Roll'!$AN6,MONTH(S$3)='Rent Roll'!$AO6,MONTH(S$3)='Rent Roll'!$AP6,MONTH(S$3)='Rent Roll'!$AQ6,MONTH(S$3)='Rent Roll'!$AR6,MONTH(S$3)='Rent Roll'!$AS6),0,1)</f>
        <v>1</v>
      </c>
      <c r="T120" s="567">
        <f>IF(OR(MONTH(T$3)='Rent Roll'!$AN6,MONTH(T$3)='Rent Roll'!$AO6,MONTH(T$3)='Rent Roll'!$AP6,MONTH(T$3)='Rent Roll'!$AQ6,MONTH(T$3)='Rent Roll'!$AR6,MONTH(T$3)='Rent Roll'!$AS6),0,1)</f>
        <v>1</v>
      </c>
      <c r="U120" s="567">
        <f>IF(OR(MONTH(U$3)='Rent Roll'!$AN6,MONTH(U$3)='Rent Roll'!$AO6,MONTH(U$3)='Rent Roll'!$AP6,MONTH(U$3)='Rent Roll'!$AQ6,MONTH(U$3)='Rent Roll'!$AR6,MONTH(U$3)='Rent Roll'!$AS6),0,1)</f>
        <v>1</v>
      </c>
      <c r="V120" s="567">
        <f>IF(OR(MONTH(V$3)='Rent Roll'!$AN6,MONTH(V$3)='Rent Roll'!$AO6,MONTH(V$3)='Rent Roll'!$AP6,MONTH(V$3)='Rent Roll'!$AQ6,MONTH(V$3)='Rent Roll'!$AR6,MONTH(V$3)='Rent Roll'!$AS6),0,1)</f>
        <v>1</v>
      </c>
      <c r="W120" s="567">
        <f>IF(OR(MONTH(W$3)='Rent Roll'!$AN6,MONTH(W$3)='Rent Roll'!$AO6,MONTH(W$3)='Rent Roll'!$AP6,MONTH(W$3)='Rent Roll'!$AQ6,MONTH(W$3)='Rent Roll'!$AR6,MONTH(W$3)='Rent Roll'!$AS6),0,1)</f>
        <v>1</v>
      </c>
      <c r="X120" s="567">
        <f>IF(OR(MONTH(X$3)='Rent Roll'!$AN6,MONTH(X$3)='Rent Roll'!$AO6,MONTH(X$3)='Rent Roll'!$AP6,MONTH(X$3)='Rent Roll'!$AQ6,MONTH(X$3)='Rent Roll'!$AR6,MONTH(X$3)='Rent Roll'!$AS6),0,1)</f>
        <v>0</v>
      </c>
      <c r="Y120" s="567">
        <f>IF(OR(MONTH(Y$3)='Rent Roll'!$AN6,MONTH(Y$3)='Rent Roll'!$AO6,MONTH(Y$3)='Rent Roll'!$AP6,MONTH(Y$3)='Rent Roll'!$AQ6,MONTH(Y$3)='Rent Roll'!$AR6,MONTH(Y$3)='Rent Roll'!$AS6),0,1)</f>
        <v>1</v>
      </c>
      <c r="Z120" s="567">
        <f>IF(OR(MONTH(Z$3)='Rent Roll'!$AN6,MONTH(Z$3)='Rent Roll'!$AO6,MONTH(Z$3)='Rent Roll'!$AP6,MONTH(Z$3)='Rent Roll'!$AQ6,MONTH(Z$3)='Rent Roll'!$AR6,MONTH(Z$3)='Rent Roll'!$AS6),0,1)</f>
        <v>1</v>
      </c>
      <c r="AA120" s="567">
        <f>IF(OR(MONTH(AA$3)='Rent Roll'!$AN6,MONTH(AA$3)='Rent Roll'!$AO6,MONTH(AA$3)='Rent Roll'!$AP6,MONTH(AA$3)='Rent Roll'!$AQ6,MONTH(AA$3)='Rent Roll'!$AR6,MONTH(AA$3)='Rent Roll'!$AS6),0,1)</f>
        <v>1</v>
      </c>
      <c r="AB120" s="567">
        <f>IF(OR(MONTH(AB$3)='Rent Roll'!$AN6,MONTH(AB$3)='Rent Roll'!$AO6,MONTH(AB$3)='Rent Roll'!$AP6,MONTH(AB$3)='Rent Roll'!$AQ6,MONTH(AB$3)='Rent Roll'!$AR6,MONTH(AB$3)='Rent Roll'!$AS6),0,1)</f>
        <v>1</v>
      </c>
      <c r="AC120" s="567">
        <f>IF(OR(MONTH(AC$3)='Rent Roll'!$AN6,MONTH(AC$3)='Rent Roll'!$AO6,MONTH(AC$3)='Rent Roll'!$AP6,MONTH(AC$3)='Rent Roll'!$AQ6,MONTH(AC$3)='Rent Roll'!$AR6,MONTH(AC$3)='Rent Roll'!$AS6),0,1)</f>
        <v>1</v>
      </c>
      <c r="AD120" s="767">
        <f>IF(OR(MONTH(AD$3)='Rent Roll'!$AN6,MONTH(AD$3)='Rent Roll'!$AO6,MONTH(AD$3)='Rent Roll'!$AP6,MONTH(AD$3)='Rent Roll'!$AQ6,MONTH(AD$3)='Rent Roll'!$AR6,MONTH(AD$3)='Rent Roll'!$AS6),0,1)</f>
        <v>0</v>
      </c>
      <c r="AE120" s="768">
        <f>IF(OR(MONTH(AE$3)='Rent Roll'!$AN6,MONTH(AE$3)='Rent Roll'!$AO6,MONTH(AE$3)='Rent Roll'!$AP6,MONTH(AE$3)='Rent Roll'!$AQ6,MONTH(AE$3)='Rent Roll'!$AR6,MONTH(AE$3)='Rent Roll'!$AS6),0,1)</f>
        <v>1</v>
      </c>
      <c r="AF120" s="567">
        <f>IF(OR(MONTH(AF$3)='Rent Roll'!$AN6,MONTH(AF$3)='Rent Roll'!$AO6,MONTH(AF$3)='Rent Roll'!$AP6,MONTH(AF$3)='Rent Roll'!$AQ6,MONTH(AF$3)='Rent Roll'!$AR6,MONTH(AF$3)='Rent Roll'!$AS6),0,1)</f>
        <v>1</v>
      </c>
      <c r="AG120" s="567">
        <f>IF(OR(MONTH(AG$3)='Rent Roll'!$AN6,MONTH(AG$3)='Rent Roll'!$AO6,MONTH(AG$3)='Rent Roll'!$AP6,MONTH(AG$3)='Rent Roll'!$AQ6,MONTH(AG$3)='Rent Roll'!$AR6,MONTH(AG$3)='Rent Roll'!$AS6),0,1)</f>
        <v>1</v>
      </c>
      <c r="AH120" s="567">
        <f>IF(OR(MONTH(AH$3)='Rent Roll'!$AN6,MONTH(AH$3)='Rent Roll'!$AO6,MONTH(AH$3)='Rent Roll'!$AP6,MONTH(AH$3)='Rent Roll'!$AQ6,MONTH(AH$3)='Rent Roll'!$AR6,MONTH(AH$3)='Rent Roll'!$AS6),0,1)</f>
        <v>1</v>
      </c>
      <c r="AI120" s="567">
        <f>IF(OR(MONTH(AI$3)='Rent Roll'!$AN6,MONTH(AI$3)='Rent Roll'!$AO6,MONTH(AI$3)='Rent Roll'!$AP6,MONTH(AI$3)='Rent Roll'!$AQ6,MONTH(AI$3)='Rent Roll'!$AR6,MONTH(AI$3)='Rent Roll'!$AS6),0,1)</f>
        <v>1</v>
      </c>
      <c r="AJ120" s="567">
        <f>IF(OR(MONTH(AJ$3)='Rent Roll'!$AN6,MONTH(AJ$3)='Rent Roll'!$AO6,MONTH(AJ$3)='Rent Roll'!$AP6,MONTH(AJ$3)='Rent Roll'!$AQ6,MONTH(AJ$3)='Rent Roll'!$AR6,MONTH(AJ$3)='Rent Roll'!$AS6),0,1)</f>
        <v>0</v>
      </c>
      <c r="AK120" s="567">
        <f>IF(OR(MONTH(AK$3)='Rent Roll'!$AN6,MONTH(AK$3)='Rent Roll'!$AO6,MONTH(AK$3)='Rent Roll'!$AP6,MONTH(AK$3)='Rent Roll'!$AQ6,MONTH(AK$3)='Rent Roll'!$AR6,MONTH(AK$3)='Rent Roll'!$AS6),0,1)</f>
        <v>1</v>
      </c>
      <c r="AL120" s="567">
        <f>IF(OR(MONTH(AL$3)='Rent Roll'!$AN6,MONTH(AL$3)='Rent Roll'!$AO6,MONTH(AL$3)='Rent Roll'!$AP6,MONTH(AL$3)='Rent Roll'!$AQ6,MONTH(AL$3)='Rent Roll'!$AR6,MONTH(AL$3)='Rent Roll'!$AS6),0,1)</f>
        <v>1</v>
      </c>
      <c r="AM120" s="567">
        <f>IF(OR(MONTH(AM$3)='Rent Roll'!$AN6,MONTH(AM$3)='Rent Roll'!$AO6,MONTH(AM$3)='Rent Roll'!$AP6,MONTH(AM$3)='Rent Roll'!$AQ6,MONTH(AM$3)='Rent Roll'!$AR6,MONTH(AM$3)='Rent Roll'!$AS6),0,1)</f>
        <v>1</v>
      </c>
      <c r="AN120" s="567">
        <f>IF(OR(MONTH(AN$3)='Rent Roll'!$AN6,MONTH(AN$3)='Rent Roll'!$AO6,MONTH(AN$3)='Rent Roll'!$AP6,MONTH(AN$3)='Rent Roll'!$AQ6,MONTH(AN$3)='Rent Roll'!$AR6,MONTH(AN$3)='Rent Roll'!$AS6),0,1)</f>
        <v>1</v>
      </c>
      <c r="AO120" s="567">
        <f>IF(OR(MONTH(AO$3)='Rent Roll'!$AN6,MONTH(AO$3)='Rent Roll'!$AO6,MONTH(AO$3)='Rent Roll'!$AP6,MONTH(AO$3)='Rent Roll'!$AQ6,MONTH(AO$3)='Rent Roll'!$AR6,MONTH(AO$3)='Rent Roll'!$AS6),0,1)</f>
        <v>1</v>
      </c>
      <c r="AP120" s="767">
        <f>IF(OR(MONTH(AP$3)='Rent Roll'!$AN6,MONTH(AP$3)='Rent Roll'!$AO6,MONTH(AP$3)='Rent Roll'!$AP6,MONTH(AP$3)='Rent Roll'!$AQ6,MONTH(AP$3)='Rent Roll'!$AR6,MONTH(AP$3)='Rent Roll'!$AS6),0,1)</f>
        <v>0</v>
      </c>
      <c r="AQ120" s="768">
        <f>IF(OR(MONTH(AQ$3)='Rent Roll'!$AN6,MONTH(AQ$3)='Rent Roll'!$AO6,MONTH(AQ$3)='Rent Roll'!$AP6,MONTH(AQ$3)='Rent Roll'!$AQ6,MONTH(AQ$3)='Rent Roll'!$AR6,MONTH(AQ$3)='Rent Roll'!$AS6),0,1)</f>
        <v>1</v>
      </c>
      <c r="AR120" s="567">
        <f>IF(OR(MONTH(AR$3)='Rent Roll'!$AN6,MONTH(AR$3)='Rent Roll'!$AO6,MONTH(AR$3)='Rent Roll'!$AP6,MONTH(AR$3)='Rent Roll'!$AQ6,MONTH(AR$3)='Rent Roll'!$AR6,MONTH(AR$3)='Rent Roll'!$AS6),0,1)</f>
        <v>1</v>
      </c>
      <c r="AS120" s="567">
        <f>IF(OR(MONTH(AS$3)='Rent Roll'!$AN6,MONTH(AS$3)='Rent Roll'!$AO6,MONTH(AS$3)='Rent Roll'!$AP6,MONTH(AS$3)='Rent Roll'!$AQ6,MONTH(AS$3)='Rent Roll'!$AR6,MONTH(AS$3)='Rent Roll'!$AS6),0,1)</f>
        <v>1</v>
      </c>
      <c r="AT120" s="567">
        <f>IF(OR(MONTH(AT$3)='Rent Roll'!$AN6,MONTH(AT$3)='Rent Roll'!$AO6,MONTH(AT$3)='Rent Roll'!$AP6,MONTH(AT$3)='Rent Roll'!$AQ6,MONTH(AT$3)='Rent Roll'!$AR6,MONTH(AT$3)='Rent Roll'!$AS6),0,1)</f>
        <v>1</v>
      </c>
      <c r="AU120" s="567">
        <f>IF(OR(MONTH(AU$3)='Rent Roll'!$AN6,MONTH(AU$3)='Rent Roll'!$AO6,MONTH(AU$3)='Rent Roll'!$AP6,MONTH(AU$3)='Rent Roll'!$AQ6,MONTH(AU$3)='Rent Roll'!$AR6,MONTH(AU$3)='Rent Roll'!$AS6),0,1)</f>
        <v>1</v>
      </c>
      <c r="AV120" s="567">
        <f>IF(OR(MONTH(AV$3)='Rent Roll'!$AN6,MONTH(AV$3)='Rent Roll'!$AO6,MONTH(AV$3)='Rent Roll'!$AP6,MONTH(AV$3)='Rent Roll'!$AQ6,MONTH(AV$3)='Rent Roll'!$AR6,MONTH(AV$3)='Rent Roll'!$AS6),0,1)</f>
        <v>0</v>
      </c>
      <c r="AW120" s="567">
        <f>IF(OR(MONTH(AW$3)='Rent Roll'!$AN6,MONTH(AW$3)='Rent Roll'!$AO6,MONTH(AW$3)='Rent Roll'!$AP6,MONTH(AW$3)='Rent Roll'!$AQ6,MONTH(AW$3)='Rent Roll'!$AR6,MONTH(AW$3)='Rent Roll'!$AS6),0,1)</f>
        <v>1</v>
      </c>
      <c r="AX120" s="567">
        <f>IF(OR(MONTH(AX$3)='Rent Roll'!$AN6,MONTH(AX$3)='Rent Roll'!$AO6,MONTH(AX$3)='Rent Roll'!$AP6,MONTH(AX$3)='Rent Roll'!$AQ6,MONTH(AX$3)='Rent Roll'!$AR6,MONTH(AX$3)='Rent Roll'!$AS6),0,1)</f>
        <v>1</v>
      </c>
      <c r="AY120" s="567">
        <f>IF(OR(MONTH(AY$3)='Rent Roll'!$AN6,MONTH(AY$3)='Rent Roll'!$AO6,MONTH(AY$3)='Rent Roll'!$AP6,MONTH(AY$3)='Rent Roll'!$AQ6,MONTH(AY$3)='Rent Roll'!$AR6,MONTH(AY$3)='Rent Roll'!$AS6),0,1)</f>
        <v>1</v>
      </c>
      <c r="AZ120" s="567">
        <f>IF(OR(MONTH(AZ$3)='Rent Roll'!$AN6,MONTH(AZ$3)='Rent Roll'!$AO6,MONTH(AZ$3)='Rent Roll'!$AP6,MONTH(AZ$3)='Rent Roll'!$AQ6,MONTH(AZ$3)='Rent Roll'!$AR6,MONTH(AZ$3)='Rent Roll'!$AS6),0,1)</f>
        <v>1</v>
      </c>
      <c r="BA120" s="567">
        <f>IF(OR(MONTH(BA$3)='Rent Roll'!$AN6,MONTH(BA$3)='Rent Roll'!$AO6,MONTH(BA$3)='Rent Roll'!$AP6,MONTH(BA$3)='Rent Roll'!$AQ6,MONTH(BA$3)='Rent Roll'!$AR6,MONTH(BA$3)='Rent Roll'!$AS6),0,1)</f>
        <v>1</v>
      </c>
      <c r="BB120" s="767">
        <f>IF(OR(MONTH(BB$3)='Rent Roll'!$AN6,MONTH(BB$3)='Rent Roll'!$AO6,MONTH(BB$3)='Rent Roll'!$AP6,MONTH(BB$3)='Rent Roll'!$AQ6,MONTH(BB$3)='Rent Roll'!$AR6,MONTH(BB$3)='Rent Roll'!$AS6),0,1)</f>
        <v>0</v>
      </c>
      <c r="BC120" s="768">
        <f>IF(OR(MONTH(BC$3)='Rent Roll'!$AN6,MONTH(BC$3)='Rent Roll'!$AO6,MONTH(BC$3)='Rent Roll'!$AP6,MONTH(BC$3)='Rent Roll'!$AQ6,MONTH(BC$3)='Rent Roll'!$AR6,MONTH(BC$3)='Rent Roll'!$AS6),0,1)</f>
        <v>1</v>
      </c>
      <c r="BD120" s="567">
        <f>IF(OR(MONTH(BD$3)='Rent Roll'!$AN6,MONTH(BD$3)='Rent Roll'!$AO6,MONTH(BD$3)='Rent Roll'!$AP6,MONTH(BD$3)='Rent Roll'!$AQ6,MONTH(BD$3)='Rent Roll'!$AR6,MONTH(BD$3)='Rent Roll'!$AS6),0,1)</f>
        <v>1</v>
      </c>
      <c r="BE120" s="567">
        <f>IF(OR(MONTH(BE$3)='Rent Roll'!$AN6,MONTH(BE$3)='Rent Roll'!$AO6,MONTH(BE$3)='Rent Roll'!$AP6,MONTH(BE$3)='Rent Roll'!$AQ6,MONTH(BE$3)='Rent Roll'!$AR6,MONTH(BE$3)='Rent Roll'!$AS6),0,1)</f>
        <v>1</v>
      </c>
      <c r="BF120" s="567">
        <f>IF(OR(MONTH(BF$3)='Rent Roll'!$AN6,MONTH(BF$3)='Rent Roll'!$AO6,MONTH(BF$3)='Rent Roll'!$AP6,MONTH(BF$3)='Rent Roll'!$AQ6,MONTH(BF$3)='Rent Roll'!$AR6,MONTH(BF$3)='Rent Roll'!$AS6),0,1)</f>
        <v>1</v>
      </c>
      <c r="BG120" s="567">
        <f>IF(OR(MONTH(BG$3)='Rent Roll'!$AN6,MONTH(BG$3)='Rent Roll'!$AO6,MONTH(BG$3)='Rent Roll'!$AP6,MONTH(BG$3)='Rent Roll'!$AQ6,MONTH(BG$3)='Rent Roll'!$AR6,MONTH(BG$3)='Rent Roll'!$AS6),0,1)</f>
        <v>1</v>
      </c>
      <c r="BH120" s="567">
        <f>IF(OR(MONTH(BH$3)='Rent Roll'!$AN6,MONTH(BH$3)='Rent Roll'!$AO6,MONTH(BH$3)='Rent Roll'!$AP6,MONTH(BH$3)='Rent Roll'!$AQ6,MONTH(BH$3)='Rent Roll'!$AR6,MONTH(BH$3)='Rent Roll'!$AS6),0,1)</f>
        <v>0</v>
      </c>
      <c r="BI120" s="567">
        <f>IF(OR(MONTH(BI$3)='Rent Roll'!$AN6,MONTH(BI$3)='Rent Roll'!$AO6,MONTH(BI$3)='Rent Roll'!$AP6,MONTH(BI$3)='Rent Roll'!$AQ6,MONTH(BI$3)='Rent Roll'!$AR6,MONTH(BI$3)='Rent Roll'!$AS6),0,1)</f>
        <v>1</v>
      </c>
      <c r="BJ120" s="567">
        <f>IF(OR(MONTH(BJ$3)='Rent Roll'!$AN6,MONTH(BJ$3)='Rent Roll'!$AO6,MONTH(BJ$3)='Rent Roll'!$AP6,MONTH(BJ$3)='Rent Roll'!$AQ6,MONTH(BJ$3)='Rent Roll'!$AR6,MONTH(BJ$3)='Rent Roll'!$AS6),0,1)</f>
        <v>1</v>
      </c>
      <c r="BK120" s="567">
        <f>IF(OR(MONTH(BK$3)='Rent Roll'!$AN6,MONTH(BK$3)='Rent Roll'!$AO6,MONTH(BK$3)='Rent Roll'!$AP6,MONTH(BK$3)='Rent Roll'!$AQ6,MONTH(BK$3)='Rent Roll'!$AR6,MONTH(BK$3)='Rent Roll'!$AS6),0,1)</f>
        <v>1</v>
      </c>
      <c r="BL120" s="567">
        <f>IF(OR(MONTH(BL$3)='Rent Roll'!$AN6,MONTH(BL$3)='Rent Roll'!$AO6,MONTH(BL$3)='Rent Roll'!$AP6,MONTH(BL$3)='Rent Roll'!$AQ6,MONTH(BL$3)='Rent Roll'!$AR6,MONTH(BL$3)='Rent Roll'!$AS6),0,1)</f>
        <v>1</v>
      </c>
      <c r="BM120" s="567">
        <f>IF(OR(MONTH(BM$3)='Rent Roll'!$AN6,MONTH(BM$3)='Rent Roll'!$AO6,MONTH(BM$3)='Rent Roll'!$AP6,MONTH(BM$3)='Rent Roll'!$AQ6,MONTH(BM$3)='Rent Roll'!$AR6,MONTH(BM$3)='Rent Roll'!$AS6),0,1)</f>
        <v>1</v>
      </c>
      <c r="BN120" s="767">
        <f>IF(OR(MONTH(BN$3)='Rent Roll'!$AN6,MONTH(BN$3)='Rent Roll'!$AO6,MONTH(BN$3)='Rent Roll'!$AP6,MONTH(BN$3)='Rent Roll'!$AQ6,MONTH(BN$3)='Rent Roll'!$AR6,MONTH(BN$3)='Rent Roll'!$AS6),0,1)</f>
        <v>0</v>
      </c>
      <c r="BO120" s="768">
        <f>IF(OR(MONTH(BO$3)='Rent Roll'!$AN6,MONTH(BO$3)='Rent Roll'!$AO6,MONTH(BO$3)='Rent Roll'!$AP6,MONTH(BO$3)='Rent Roll'!$AQ6,MONTH(BO$3)='Rent Roll'!$AR6,MONTH(BO$3)='Rent Roll'!$AS6),0,1)</f>
        <v>1</v>
      </c>
      <c r="BP120" s="567">
        <f>IF(OR(MONTH(BP$3)='Rent Roll'!$AN6,MONTH(BP$3)='Rent Roll'!$AO6,MONTH(BP$3)='Rent Roll'!$AP6,MONTH(BP$3)='Rent Roll'!$AQ6,MONTH(BP$3)='Rent Roll'!$AR6,MONTH(BP$3)='Rent Roll'!$AS6),0,1)</f>
        <v>1</v>
      </c>
      <c r="BQ120" s="567">
        <f>IF(OR(MONTH(BQ$3)='Rent Roll'!$AN6,MONTH(BQ$3)='Rent Roll'!$AO6,MONTH(BQ$3)='Rent Roll'!$AP6,MONTH(BQ$3)='Rent Roll'!$AQ6,MONTH(BQ$3)='Rent Roll'!$AR6,MONTH(BQ$3)='Rent Roll'!$AS6),0,1)</f>
        <v>1</v>
      </c>
      <c r="BR120" s="567">
        <f>IF(OR(MONTH(BR$3)='Rent Roll'!$AN6,MONTH(BR$3)='Rent Roll'!$AO6,MONTH(BR$3)='Rent Roll'!$AP6,MONTH(BR$3)='Rent Roll'!$AQ6,MONTH(BR$3)='Rent Roll'!$AR6,MONTH(BR$3)='Rent Roll'!$AS6),0,1)</f>
        <v>1</v>
      </c>
      <c r="BS120" s="567">
        <f>IF(OR(MONTH(BS$3)='Rent Roll'!$AN6,MONTH(BS$3)='Rent Roll'!$AO6,MONTH(BS$3)='Rent Roll'!$AP6,MONTH(BS$3)='Rent Roll'!$AQ6,MONTH(BS$3)='Rent Roll'!$AR6,MONTH(BS$3)='Rent Roll'!$AS6),0,1)</f>
        <v>1</v>
      </c>
      <c r="BT120" s="567">
        <f>IF(OR(MONTH(BT$3)='Rent Roll'!$AN6,MONTH(BT$3)='Rent Roll'!$AO6,MONTH(BT$3)='Rent Roll'!$AP6,MONTH(BT$3)='Rent Roll'!$AQ6,MONTH(BT$3)='Rent Roll'!$AR6,MONTH(BT$3)='Rent Roll'!$AS6),0,1)</f>
        <v>0</v>
      </c>
      <c r="BU120" s="567">
        <f>IF(OR(MONTH(BU$3)='Rent Roll'!$AN6,MONTH(BU$3)='Rent Roll'!$AO6,MONTH(BU$3)='Rent Roll'!$AP6,MONTH(BU$3)='Rent Roll'!$AQ6,MONTH(BU$3)='Rent Roll'!$AR6,MONTH(BU$3)='Rent Roll'!$AS6),0,1)</f>
        <v>1</v>
      </c>
      <c r="BV120" s="567">
        <f>IF(OR(MONTH(BV$3)='Rent Roll'!$AN6,MONTH(BV$3)='Rent Roll'!$AO6,MONTH(BV$3)='Rent Roll'!$AP6,MONTH(BV$3)='Rent Roll'!$AQ6,MONTH(BV$3)='Rent Roll'!$AR6,MONTH(BV$3)='Rent Roll'!$AS6),0,1)</f>
        <v>1</v>
      </c>
      <c r="BW120" s="567">
        <f>IF(OR(MONTH(BW$3)='Rent Roll'!$AN6,MONTH(BW$3)='Rent Roll'!$AO6,MONTH(BW$3)='Rent Roll'!$AP6,MONTH(BW$3)='Rent Roll'!$AQ6,MONTH(BW$3)='Rent Roll'!$AR6,MONTH(BW$3)='Rent Roll'!$AS6),0,1)</f>
        <v>1</v>
      </c>
      <c r="BX120" s="567">
        <f>IF(OR(MONTH(BX$3)='Rent Roll'!$AN6,MONTH(BX$3)='Rent Roll'!$AO6,MONTH(BX$3)='Rent Roll'!$AP6,MONTH(BX$3)='Rent Roll'!$AQ6,MONTH(BX$3)='Rent Roll'!$AR6,MONTH(BX$3)='Rent Roll'!$AS6),0,1)</f>
        <v>1</v>
      </c>
      <c r="BY120" s="567">
        <f>IF(OR(MONTH(BY$3)='Rent Roll'!$AN6,MONTH(BY$3)='Rent Roll'!$AO6,MONTH(BY$3)='Rent Roll'!$AP6,MONTH(BY$3)='Rent Roll'!$AQ6,MONTH(BY$3)='Rent Roll'!$AR6,MONTH(BY$3)='Rent Roll'!$AS6),0,1)</f>
        <v>1</v>
      </c>
      <c r="BZ120" s="767">
        <f>IF(OR(MONTH(BZ$3)='Rent Roll'!$AN6,MONTH(BZ$3)='Rent Roll'!$AO6,MONTH(BZ$3)='Rent Roll'!$AP6,MONTH(BZ$3)='Rent Roll'!$AQ6,MONTH(BZ$3)='Rent Roll'!$AR6,MONTH(BZ$3)='Rent Roll'!$AS6),0,1)</f>
        <v>0</v>
      </c>
      <c r="CA120" s="768">
        <f>IF(OR(MONTH(CA$3)='Rent Roll'!$AN6,MONTH(CA$3)='Rent Roll'!$AO6,MONTH(CA$3)='Rent Roll'!$AP6,MONTH(CA$3)='Rent Roll'!$AQ6,MONTH(CA$3)='Rent Roll'!$AR6,MONTH(CA$3)='Rent Roll'!$AS6),0,1)</f>
        <v>1</v>
      </c>
      <c r="CB120" s="567">
        <f>IF(OR(MONTH(CB$3)='Rent Roll'!$AN6,MONTH(CB$3)='Rent Roll'!$AO6,MONTH(CB$3)='Rent Roll'!$AP6,MONTH(CB$3)='Rent Roll'!$AQ6,MONTH(CB$3)='Rent Roll'!$AR6,MONTH(CB$3)='Rent Roll'!$AS6),0,1)</f>
        <v>1</v>
      </c>
      <c r="CC120" s="567">
        <f>IF(OR(MONTH(CC$3)='Rent Roll'!$AN6,MONTH(CC$3)='Rent Roll'!$AO6,MONTH(CC$3)='Rent Roll'!$AP6,MONTH(CC$3)='Rent Roll'!$AQ6,MONTH(CC$3)='Rent Roll'!$AR6,MONTH(CC$3)='Rent Roll'!$AS6),0,1)</f>
        <v>1</v>
      </c>
      <c r="CD120" s="567">
        <f>IF(OR(MONTH(CD$3)='Rent Roll'!$AN6,MONTH(CD$3)='Rent Roll'!$AO6,MONTH(CD$3)='Rent Roll'!$AP6,MONTH(CD$3)='Rent Roll'!$AQ6,MONTH(CD$3)='Rent Roll'!$AR6,MONTH(CD$3)='Rent Roll'!$AS6),0,1)</f>
        <v>1</v>
      </c>
      <c r="CE120" s="567">
        <f>IF(OR(MONTH(CE$3)='Rent Roll'!$AN6,MONTH(CE$3)='Rent Roll'!$AO6,MONTH(CE$3)='Rent Roll'!$AP6,MONTH(CE$3)='Rent Roll'!$AQ6,MONTH(CE$3)='Rent Roll'!$AR6,MONTH(CE$3)='Rent Roll'!$AS6),0,1)</f>
        <v>1</v>
      </c>
      <c r="CF120" s="567">
        <f>IF(OR(MONTH(CF$3)='Rent Roll'!$AN6,MONTH(CF$3)='Rent Roll'!$AO6,MONTH(CF$3)='Rent Roll'!$AP6,MONTH(CF$3)='Rent Roll'!$AQ6,MONTH(CF$3)='Rent Roll'!$AR6,MONTH(CF$3)='Rent Roll'!$AS6),0,1)</f>
        <v>0</v>
      </c>
      <c r="CG120" s="567">
        <f>IF(OR(MONTH(CG$3)='Rent Roll'!$AN6,MONTH(CG$3)='Rent Roll'!$AO6,MONTH(CG$3)='Rent Roll'!$AP6,MONTH(CG$3)='Rent Roll'!$AQ6,MONTH(CG$3)='Rent Roll'!$AR6,MONTH(CG$3)='Rent Roll'!$AS6),0,1)</f>
        <v>1</v>
      </c>
      <c r="CH120" s="567">
        <f>IF(OR(MONTH(CH$3)='Rent Roll'!$AN6,MONTH(CH$3)='Rent Roll'!$AO6,MONTH(CH$3)='Rent Roll'!$AP6,MONTH(CH$3)='Rent Roll'!$AQ6,MONTH(CH$3)='Rent Roll'!$AR6,MONTH(CH$3)='Rent Roll'!$AS6),0,1)</f>
        <v>1</v>
      </c>
      <c r="CI120" s="567">
        <f>IF(OR(MONTH(CI$3)='Rent Roll'!$AN6,MONTH(CI$3)='Rent Roll'!$AO6,MONTH(CI$3)='Rent Roll'!$AP6,MONTH(CI$3)='Rent Roll'!$AQ6,MONTH(CI$3)='Rent Roll'!$AR6,MONTH(CI$3)='Rent Roll'!$AS6),0,1)</f>
        <v>1</v>
      </c>
      <c r="CJ120" s="567">
        <f>IF(OR(MONTH(CJ$3)='Rent Roll'!$AN6,MONTH(CJ$3)='Rent Roll'!$AO6,MONTH(CJ$3)='Rent Roll'!$AP6,MONTH(CJ$3)='Rent Roll'!$AQ6,MONTH(CJ$3)='Rent Roll'!$AR6,MONTH(CJ$3)='Rent Roll'!$AS6),0,1)</f>
        <v>1</v>
      </c>
      <c r="CK120" s="567">
        <f>IF(OR(MONTH(CK$3)='Rent Roll'!$AN6,MONTH(CK$3)='Rent Roll'!$AO6,MONTH(CK$3)='Rent Roll'!$AP6,MONTH(CK$3)='Rent Roll'!$AQ6,MONTH(CK$3)='Rent Roll'!$AR6,MONTH(CK$3)='Rent Roll'!$AS6),0,1)</f>
        <v>1</v>
      </c>
      <c r="CL120" s="767">
        <f>IF(OR(MONTH(CL$3)='Rent Roll'!$AN6,MONTH(CL$3)='Rent Roll'!$AO6,MONTH(CL$3)='Rent Roll'!$AP6,MONTH(CL$3)='Rent Roll'!$AQ6,MONTH(CL$3)='Rent Roll'!$AR6,MONTH(CL$3)='Rent Roll'!$AS6),0,1)</f>
        <v>0</v>
      </c>
      <c r="CM120" s="768">
        <f>IF(OR(MONTH(CM$3)='Rent Roll'!$AN6,MONTH(CM$3)='Rent Roll'!$AO6,MONTH(CM$3)='Rent Roll'!$AP6,MONTH(CM$3)='Rent Roll'!$AQ6,MONTH(CM$3)='Rent Roll'!$AR6,MONTH(CM$3)='Rent Roll'!$AS6),0,1)</f>
        <v>1</v>
      </c>
      <c r="CN120" s="567">
        <f>IF(OR(MONTH(CN$3)='Rent Roll'!$AN6,MONTH(CN$3)='Rent Roll'!$AO6,MONTH(CN$3)='Rent Roll'!$AP6,MONTH(CN$3)='Rent Roll'!$AQ6,MONTH(CN$3)='Rent Roll'!$AR6,MONTH(CN$3)='Rent Roll'!$AS6),0,1)</f>
        <v>1</v>
      </c>
      <c r="CO120" s="567">
        <f>IF(OR(MONTH(CO$3)='Rent Roll'!$AN6,MONTH(CO$3)='Rent Roll'!$AO6,MONTH(CO$3)='Rent Roll'!$AP6,MONTH(CO$3)='Rent Roll'!$AQ6,MONTH(CO$3)='Rent Roll'!$AR6,MONTH(CO$3)='Rent Roll'!$AS6),0,1)</f>
        <v>1</v>
      </c>
      <c r="CP120" s="567">
        <f>IF(OR(MONTH(CP$3)='Rent Roll'!$AN6,MONTH(CP$3)='Rent Roll'!$AO6,MONTH(CP$3)='Rent Roll'!$AP6,MONTH(CP$3)='Rent Roll'!$AQ6,MONTH(CP$3)='Rent Roll'!$AR6,MONTH(CP$3)='Rent Roll'!$AS6),0,1)</f>
        <v>1</v>
      </c>
      <c r="CQ120" s="567">
        <f>IF(OR(MONTH(CQ$3)='Rent Roll'!$AN6,MONTH(CQ$3)='Rent Roll'!$AO6,MONTH(CQ$3)='Rent Roll'!$AP6,MONTH(CQ$3)='Rent Roll'!$AQ6,MONTH(CQ$3)='Rent Roll'!$AR6,MONTH(CQ$3)='Rent Roll'!$AS6),0,1)</f>
        <v>1</v>
      </c>
      <c r="CR120" s="567">
        <f>IF(OR(MONTH(CR$3)='Rent Roll'!$AN6,MONTH(CR$3)='Rent Roll'!$AO6,MONTH(CR$3)='Rent Roll'!$AP6,MONTH(CR$3)='Rent Roll'!$AQ6,MONTH(CR$3)='Rent Roll'!$AR6,MONTH(CR$3)='Rent Roll'!$AS6),0,1)</f>
        <v>0</v>
      </c>
      <c r="CS120" s="567">
        <f>IF(OR(MONTH(CS$3)='Rent Roll'!$AN6,MONTH(CS$3)='Rent Roll'!$AO6,MONTH(CS$3)='Rent Roll'!$AP6,MONTH(CS$3)='Rent Roll'!$AQ6,MONTH(CS$3)='Rent Roll'!$AR6,MONTH(CS$3)='Rent Roll'!$AS6),0,1)</f>
        <v>1</v>
      </c>
      <c r="CT120" s="567">
        <f>IF(OR(MONTH(CT$3)='Rent Roll'!$AN6,MONTH(CT$3)='Rent Roll'!$AO6,MONTH(CT$3)='Rent Roll'!$AP6,MONTH(CT$3)='Rent Roll'!$AQ6,MONTH(CT$3)='Rent Roll'!$AR6,MONTH(CT$3)='Rent Roll'!$AS6),0,1)</f>
        <v>1</v>
      </c>
      <c r="CU120" s="567">
        <f>IF(OR(MONTH(CU$3)='Rent Roll'!$AN6,MONTH(CU$3)='Rent Roll'!$AO6,MONTH(CU$3)='Rent Roll'!$AP6,MONTH(CU$3)='Rent Roll'!$AQ6,MONTH(CU$3)='Rent Roll'!$AR6,MONTH(CU$3)='Rent Roll'!$AS6),0,1)</f>
        <v>1</v>
      </c>
      <c r="CV120" s="567">
        <f>IF(OR(MONTH(CV$3)='Rent Roll'!$AN6,MONTH(CV$3)='Rent Roll'!$AO6,MONTH(CV$3)='Rent Roll'!$AP6,MONTH(CV$3)='Rent Roll'!$AQ6,MONTH(CV$3)='Rent Roll'!$AR6,MONTH(CV$3)='Rent Roll'!$AS6),0,1)</f>
        <v>1</v>
      </c>
      <c r="CW120" s="567">
        <f>IF(OR(MONTH(CW$3)='Rent Roll'!$AN6,MONTH(CW$3)='Rent Roll'!$AO6,MONTH(CW$3)='Rent Roll'!$AP6,MONTH(CW$3)='Rent Roll'!$AQ6,MONTH(CW$3)='Rent Roll'!$AR6,MONTH(CW$3)='Rent Roll'!$AS6),0,1)</f>
        <v>1</v>
      </c>
      <c r="CX120" s="767">
        <f>IF(OR(MONTH(CX$3)='Rent Roll'!$AN6,MONTH(CX$3)='Rent Roll'!$AO6,MONTH(CX$3)='Rent Roll'!$AP6,MONTH(CX$3)='Rent Roll'!$AQ6,MONTH(CX$3)='Rent Roll'!$AR6,MONTH(CX$3)='Rent Roll'!$AS6),0,1)</f>
        <v>0</v>
      </c>
      <c r="CY120" s="768">
        <f>IF(OR(MONTH(CY$3)='Rent Roll'!$AN6,MONTH(CY$3)='Rent Roll'!$AO6,MONTH(CY$3)='Rent Roll'!$AP6,MONTH(CY$3)='Rent Roll'!$AQ6,MONTH(CY$3)='Rent Roll'!$AR6,MONTH(CY$3)='Rent Roll'!$AS6),0,1)</f>
        <v>1</v>
      </c>
      <c r="CZ120" s="567">
        <f>IF(OR(MONTH(CZ$3)='Rent Roll'!$AN6,MONTH(CZ$3)='Rent Roll'!$AO6,MONTH(CZ$3)='Rent Roll'!$AP6,MONTH(CZ$3)='Rent Roll'!$AQ6,MONTH(CZ$3)='Rent Roll'!$AR6,MONTH(CZ$3)='Rent Roll'!$AS6),0,1)</f>
        <v>1</v>
      </c>
      <c r="DA120" s="567">
        <f>IF(OR(MONTH(DA$3)='Rent Roll'!$AN6,MONTH(DA$3)='Rent Roll'!$AO6,MONTH(DA$3)='Rent Roll'!$AP6,MONTH(DA$3)='Rent Roll'!$AQ6,MONTH(DA$3)='Rent Roll'!$AR6,MONTH(DA$3)='Rent Roll'!$AS6),0,1)</f>
        <v>1</v>
      </c>
      <c r="DB120" s="567">
        <f>IF(OR(MONTH(DB$3)='Rent Roll'!$AN6,MONTH(DB$3)='Rent Roll'!$AO6,MONTH(DB$3)='Rent Roll'!$AP6,MONTH(DB$3)='Rent Roll'!$AQ6,MONTH(DB$3)='Rent Roll'!$AR6,MONTH(DB$3)='Rent Roll'!$AS6),0,1)</f>
        <v>1</v>
      </c>
      <c r="DC120" s="567">
        <f>IF(OR(MONTH(DC$3)='Rent Roll'!$AN6,MONTH(DC$3)='Rent Roll'!$AO6,MONTH(DC$3)='Rent Roll'!$AP6,MONTH(DC$3)='Rent Roll'!$AQ6,MONTH(DC$3)='Rent Roll'!$AR6,MONTH(DC$3)='Rent Roll'!$AS6),0,1)</f>
        <v>1</v>
      </c>
      <c r="DD120" s="567">
        <f>IF(OR(MONTH(DD$3)='Rent Roll'!$AN6,MONTH(DD$3)='Rent Roll'!$AO6,MONTH(DD$3)='Rent Roll'!$AP6,MONTH(DD$3)='Rent Roll'!$AQ6,MONTH(DD$3)='Rent Roll'!$AR6,MONTH(DD$3)='Rent Roll'!$AS6),0,1)</f>
        <v>0</v>
      </c>
      <c r="DE120" s="567">
        <f>IF(OR(MONTH(DE$3)='Rent Roll'!$AN6,MONTH(DE$3)='Rent Roll'!$AO6,MONTH(DE$3)='Rent Roll'!$AP6,MONTH(DE$3)='Rent Roll'!$AQ6,MONTH(DE$3)='Rent Roll'!$AR6,MONTH(DE$3)='Rent Roll'!$AS6),0,1)</f>
        <v>1</v>
      </c>
      <c r="DF120" s="567">
        <f>IF(OR(MONTH(DF$3)='Rent Roll'!$AN6,MONTH(DF$3)='Rent Roll'!$AO6,MONTH(DF$3)='Rent Roll'!$AP6,MONTH(DF$3)='Rent Roll'!$AQ6,MONTH(DF$3)='Rent Roll'!$AR6,MONTH(DF$3)='Rent Roll'!$AS6),0,1)</f>
        <v>1</v>
      </c>
      <c r="DG120" s="567">
        <f>IF(OR(MONTH(DG$3)='Rent Roll'!$AN6,MONTH(DG$3)='Rent Roll'!$AO6,MONTH(DG$3)='Rent Roll'!$AP6,MONTH(DG$3)='Rent Roll'!$AQ6,MONTH(DG$3)='Rent Roll'!$AR6,MONTH(DG$3)='Rent Roll'!$AS6),0,1)</f>
        <v>1</v>
      </c>
      <c r="DH120" s="567">
        <f>IF(OR(MONTH(DH$3)='Rent Roll'!$AN6,MONTH(DH$3)='Rent Roll'!$AO6,MONTH(DH$3)='Rent Roll'!$AP6,MONTH(DH$3)='Rent Roll'!$AQ6,MONTH(DH$3)='Rent Roll'!$AR6,MONTH(DH$3)='Rent Roll'!$AS6),0,1)</f>
        <v>1</v>
      </c>
      <c r="DI120" s="567">
        <f>IF(OR(MONTH(DI$3)='Rent Roll'!$AN6,MONTH(DI$3)='Rent Roll'!$AO6,MONTH(DI$3)='Rent Roll'!$AP6,MONTH(DI$3)='Rent Roll'!$AQ6,MONTH(DI$3)='Rent Roll'!$AR6,MONTH(DI$3)='Rent Roll'!$AS6),0,1)</f>
        <v>1</v>
      </c>
      <c r="DJ120" s="767">
        <f>IF(OR(MONTH(DJ$3)='Rent Roll'!$AN6,MONTH(DJ$3)='Rent Roll'!$AO6,MONTH(DJ$3)='Rent Roll'!$AP6,MONTH(DJ$3)='Rent Roll'!$AQ6,MONTH(DJ$3)='Rent Roll'!$AR6,MONTH(DJ$3)='Rent Roll'!$AS6),0,1)</f>
        <v>0</v>
      </c>
      <c r="DK120" s="768">
        <f>IF(OR(MONTH(DK$3)='Rent Roll'!$AN6,MONTH(DK$3)='Rent Roll'!$AO6,MONTH(DK$3)='Rent Roll'!$AP6,MONTH(DK$3)='Rent Roll'!$AQ6,MONTH(DK$3)='Rent Roll'!$AR6,MONTH(DK$3)='Rent Roll'!$AS6),0,1)</f>
        <v>1</v>
      </c>
      <c r="DL120" s="567">
        <f>IF(OR(MONTH(DL$3)='Rent Roll'!$AN6,MONTH(DL$3)='Rent Roll'!$AO6,MONTH(DL$3)='Rent Roll'!$AP6,MONTH(DL$3)='Rent Roll'!$AQ6,MONTH(DL$3)='Rent Roll'!$AR6,MONTH(DL$3)='Rent Roll'!$AS6),0,1)</f>
        <v>1</v>
      </c>
      <c r="DM120" s="567">
        <f>IF(OR(MONTH(DM$3)='Rent Roll'!$AN6,MONTH(DM$3)='Rent Roll'!$AO6,MONTH(DM$3)='Rent Roll'!$AP6,MONTH(DM$3)='Rent Roll'!$AQ6,MONTH(DM$3)='Rent Roll'!$AR6,MONTH(DM$3)='Rent Roll'!$AS6),0,1)</f>
        <v>1</v>
      </c>
      <c r="DN120" s="567">
        <f>IF(OR(MONTH(DN$3)='Rent Roll'!$AN6,MONTH(DN$3)='Rent Roll'!$AO6,MONTH(DN$3)='Rent Roll'!$AP6,MONTH(DN$3)='Rent Roll'!$AQ6,MONTH(DN$3)='Rent Roll'!$AR6,MONTH(DN$3)='Rent Roll'!$AS6),0,1)</f>
        <v>1</v>
      </c>
      <c r="DO120" s="567">
        <f>IF(OR(MONTH(DO$3)='Rent Roll'!$AN6,MONTH(DO$3)='Rent Roll'!$AO6,MONTH(DO$3)='Rent Roll'!$AP6,MONTH(DO$3)='Rent Roll'!$AQ6,MONTH(DO$3)='Rent Roll'!$AR6,MONTH(DO$3)='Rent Roll'!$AS6),0,1)</f>
        <v>1</v>
      </c>
      <c r="DP120" s="567">
        <f>IF(OR(MONTH(DP$3)='Rent Roll'!$AN6,MONTH(DP$3)='Rent Roll'!$AO6,MONTH(DP$3)='Rent Roll'!$AP6,MONTH(DP$3)='Rent Roll'!$AQ6,MONTH(DP$3)='Rent Roll'!$AR6,MONTH(DP$3)='Rent Roll'!$AS6),0,1)</f>
        <v>0</v>
      </c>
      <c r="DQ120" s="567">
        <f>IF(OR(MONTH(DQ$3)='Rent Roll'!$AN6,MONTH(DQ$3)='Rent Roll'!$AO6,MONTH(DQ$3)='Rent Roll'!$AP6,MONTH(DQ$3)='Rent Roll'!$AQ6,MONTH(DQ$3)='Rent Roll'!$AR6,MONTH(DQ$3)='Rent Roll'!$AS6),0,1)</f>
        <v>1</v>
      </c>
      <c r="DR120" s="567">
        <f>IF(OR(MONTH(DR$3)='Rent Roll'!$AN6,MONTH(DR$3)='Rent Roll'!$AO6,MONTH(DR$3)='Rent Roll'!$AP6,MONTH(DR$3)='Rent Roll'!$AQ6,MONTH(DR$3)='Rent Roll'!$AR6,MONTH(DR$3)='Rent Roll'!$AS6),0,1)</f>
        <v>1</v>
      </c>
      <c r="DS120" s="567">
        <f>IF(OR(MONTH(DS$3)='Rent Roll'!$AN6,MONTH(DS$3)='Rent Roll'!$AO6,MONTH(DS$3)='Rent Roll'!$AP6,MONTH(DS$3)='Rent Roll'!$AQ6,MONTH(DS$3)='Rent Roll'!$AR6,MONTH(DS$3)='Rent Roll'!$AS6),0,1)</f>
        <v>1</v>
      </c>
      <c r="DT120" s="567">
        <f>IF(OR(MONTH(DT$3)='Rent Roll'!$AN6,MONTH(DT$3)='Rent Roll'!$AO6,MONTH(DT$3)='Rent Roll'!$AP6,MONTH(DT$3)='Rent Roll'!$AQ6,MONTH(DT$3)='Rent Roll'!$AR6,MONTH(DT$3)='Rent Roll'!$AS6),0,1)</f>
        <v>1</v>
      </c>
      <c r="DU120" s="567">
        <f>IF(OR(MONTH(DU$3)='Rent Roll'!$AN6,MONTH(DU$3)='Rent Roll'!$AO6,MONTH(DU$3)='Rent Roll'!$AP6,MONTH(DU$3)='Rent Roll'!$AQ6,MONTH(DU$3)='Rent Roll'!$AR6,MONTH(DU$3)='Rent Roll'!$AS6),0,1)</f>
        <v>1</v>
      </c>
      <c r="DV120" s="567">
        <f>IF(OR(MONTH(DV$3)='Rent Roll'!$AN6,MONTH(DV$3)='Rent Roll'!$AO6,MONTH(DV$3)='Rent Roll'!$AP6,MONTH(DV$3)='Rent Roll'!$AQ6,MONTH(DV$3)='Rent Roll'!$AR6,MONTH(DV$3)='Rent Roll'!$AS6),0,1)</f>
        <v>0</v>
      </c>
    </row>
    <row r="121" spans="1:126" s="565" customFormat="1" ht="12" customHeight="1" outlineLevel="1" x14ac:dyDescent="0.4">
      <c r="A121" s="731"/>
      <c r="B121" s="564" t="str">
        <f>'Rent Roll'!$B7</f>
        <v>7층</v>
      </c>
      <c r="C121" s="566"/>
      <c r="D121" s="566"/>
      <c r="E121" s="566"/>
      <c r="F121" s="778">
        <f>IF(OR(MONTH(F$3)='Rent Roll'!$AN7,MONTH(F$3)='Rent Roll'!$AO7,MONTH(F$3)='Rent Roll'!$AP7,MONTH(F$3)='Rent Roll'!$AQ7,MONTH(F$3)='Rent Roll'!$AR7,MONTH(F$3)='Rent Roll'!$AS7),0,1)</f>
        <v>0</v>
      </c>
      <c r="G121" s="768">
        <f>IF(OR(MONTH(G$3)='Rent Roll'!$AN7,MONTH(G$3)='Rent Roll'!$AO7,MONTH(G$3)='Rent Roll'!$AP7,MONTH(G$3)='Rent Roll'!$AQ7,MONTH(G$3)='Rent Roll'!$AR7,MONTH(G$3)='Rent Roll'!$AS7),0,1)</f>
        <v>1</v>
      </c>
      <c r="H121" s="567">
        <f>IF(OR(MONTH(H$3)='Rent Roll'!$AN7,MONTH(H$3)='Rent Roll'!$AO7,MONTH(H$3)='Rent Roll'!$AP7,MONTH(H$3)='Rent Roll'!$AQ7,MONTH(H$3)='Rent Roll'!$AR7,MONTH(H$3)='Rent Roll'!$AS7),0,1)</f>
        <v>1</v>
      </c>
      <c r="I121" s="567">
        <f>IF(OR(MONTH(I$3)='Rent Roll'!$AN7,MONTH(I$3)='Rent Roll'!$AO7,MONTH(I$3)='Rent Roll'!$AP7,MONTH(I$3)='Rent Roll'!$AQ7,MONTH(I$3)='Rent Roll'!$AR7,MONTH(I$3)='Rent Roll'!$AS7),0,1)</f>
        <v>1</v>
      </c>
      <c r="J121" s="567">
        <f>IF(OR(MONTH(J$3)='Rent Roll'!$AN7,MONTH(J$3)='Rent Roll'!$AO7,MONTH(J$3)='Rent Roll'!$AP7,MONTH(J$3)='Rent Roll'!$AQ7,MONTH(J$3)='Rent Roll'!$AR7,MONTH(J$3)='Rent Roll'!$AS7),0,1)</f>
        <v>1</v>
      </c>
      <c r="K121" s="567">
        <f>IF(OR(MONTH(K$3)='Rent Roll'!$AN7,MONTH(K$3)='Rent Roll'!$AO7,MONTH(K$3)='Rent Roll'!$AP7,MONTH(K$3)='Rent Roll'!$AQ7,MONTH(K$3)='Rent Roll'!$AR7,MONTH(K$3)='Rent Roll'!$AS7),0,1)</f>
        <v>1</v>
      </c>
      <c r="L121" s="567">
        <f>IF(OR(MONTH(L$3)='Rent Roll'!$AN7,MONTH(L$3)='Rent Roll'!$AO7,MONTH(L$3)='Rent Roll'!$AP7,MONTH(L$3)='Rent Roll'!$AQ7,MONTH(L$3)='Rent Roll'!$AR7,MONTH(L$3)='Rent Roll'!$AS7),0,1)</f>
        <v>0</v>
      </c>
      <c r="M121" s="567">
        <f>IF(OR(MONTH(M$3)='Rent Roll'!$AN7,MONTH(M$3)='Rent Roll'!$AO7,MONTH(M$3)='Rent Roll'!$AP7,MONTH(M$3)='Rent Roll'!$AQ7,MONTH(M$3)='Rent Roll'!$AR7,MONTH(M$3)='Rent Roll'!$AS7),0,1)</f>
        <v>1</v>
      </c>
      <c r="N121" s="567">
        <f>IF(OR(MONTH(N$3)='Rent Roll'!$AN7,MONTH(N$3)='Rent Roll'!$AO7,MONTH(N$3)='Rent Roll'!$AP7,MONTH(N$3)='Rent Roll'!$AQ7,MONTH(N$3)='Rent Roll'!$AR7,MONTH(N$3)='Rent Roll'!$AS7),0,1)</f>
        <v>1</v>
      </c>
      <c r="O121" s="567">
        <f>IF(OR(MONTH(O$3)='Rent Roll'!$AN7,MONTH(O$3)='Rent Roll'!$AO7,MONTH(O$3)='Rent Roll'!$AP7,MONTH(O$3)='Rent Roll'!$AQ7,MONTH(O$3)='Rent Roll'!$AR7,MONTH(O$3)='Rent Roll'!$AS7),0,1)</f>
        <v>1</v>
      </c>
      <c r="P121" s="567">
        <f>IF(OR(MONTH(P$3)='Rent Roll'!$AN7,MONTH(P$3)='Rent Roll'!$AO7,MONTH(P$3)='Rent Roll'!$AP7,MONTH(P$3)='Rent Roll'!$AQ7,MONTH(P$3)='Rent Roll'!$AR7,MONTH(P$3)='Rent Roll'!$AS7),0,1)</f>
        <v>1</v>
      </c>
      <c r="Q121" s="567">
        <f>IF(OR(MONTH(Q$3)='Rent Roll'!$AN7,MONTH(Q$3)='Rent Roll'!$AO7,MONTH(Q$3)='Rent Roll'!$AP7,MONTH(Q$3)='Rent Roll'!$AQ7,MONTH(Q$3)='Rent Roll'!$AR7,MONTH(Q$3)='Rent Roll'!$AS7),0,1)</f>
        <v>1</v>
      </c>
      <c r="R121" s="767">
        <f>IF(OR(MONTH(R$3)='Rent Roll'!$AN7,MONTH(R$3)='Rent Roll'!$AO7,MONTH(R$3)='Rent Roll'!$AP7,MONTH(R$3)='Rent Roll'!$AQ7,MONTH(R$3)='Rent Roll'!$AR7,MONTH(R$3)='Rent Roll'!$AS7),0,1)</f>
        <v>0</v>
      </c>
      <c r="S121" s="768">
        <f>IF(OR(MONTH(S$3)='Rent Roll'!$AN7,MONTH(S$3)='Rent Roll'!$AO7,MONTH(S$3)='Rent Roll'!$AP7,MONTH(S$3)='Rent Roll'!$AQ7,MONTH(S$3)='Rent Roll'!$AR7,MONTH(S$3)='Rent Roll'!$AS7),0,1)</f>
        <v>1</v>
      </c>
      <c r="T121" s="567">
        <f>IF(OR(MONTH(T$3)='Rent Roll'!$AN7,MONTH(T$3)='Rent Roll'!$AO7,MONTH(T$3)='Rent Roll'!$AP7,MONTH(T$3)='Rent Roll'!$AQ7,MONTH(T$3)='Rent Roll'!$AR7,MONTH(T$3)='Rent Roll'!$AS7),0,1)</f>
        <v>1</v>
      </c>
      <c r="U121" s="567">
        <f>IF(OR(MONTH(U$3)='Rent Roll'!$AN7,MONTH(U$3)='Rent Roll'!$AO7,MONTH(U$3)='Rent Roll'!$AP7,MONTH(U$3)='Rent Roll'!$AQ7,MONTH(U$3)='Rent Roll'!$AR7,MONTH(U$3)='Rent Roll'!$AS7),0,1)</f>
        <v>1</v>
      </c>
      <c r="V121" s="567">
        <f>IF(OR(MONTH(V$3)='Rent Roll'!$AN7,MONTH(V$3)='Rent Roll'!$AO7,MONTH(V$3)='Rent Roll'!$AP7,MONTH(V$3)='Rent Roll'!$AQ7,MONTH(V$3)='Rent Roll'!$AR7,MONTH(V$3)='Rent Roll'!$AS7),0,1)</f>
        <v>1</v>
      </c>
      <c r="W121" s="567">
        <f>IF(OR(MONTH(W$3)='Rent Roll'!$AN7,MONTH(W$3)='Rent Roll'!$AO7,MONTH(W$3)='Rent Roll'!$AP7,MONTH(W$3)='Rent Roll'!$AQ7,MONTH(W$3)='Rent Roll'!$AR7,MONTH(W$3)='Rent Roll'!$AS7),0,1)</f>
        <v>1</v>
      </c>
      <c r="X121" s="567">
        <f>IF(OR(MONTH(X$3)='Rent Roll'!$AN7,MONTH(X$3)='Rent Roll'!$AO7,MONTH(X$3)='Rent Roll'!$AP7,MONTH(X$3)='Rent Roll'!$AQ7,MONTH(X$3)='Rent Roll'!$AR7,MONTH(X$3)='Rent Roll'!$AS7),0,1)</f>
        <v>0</v>
      </c>
      <c r="Y121" s="567">
        <f>IF(OR(MONTH(Y$3)='Rent Roll'!$AN7,MONTH(Y$3)='Rent Roll'!$AO7,MONTH(Y$3)='Rent Roll'!$AP7,MONTH(Y$3)='Rent Roll'!$AQ7,MONTH(Y$3)='Rent Roll'!$AR7,MONTH(Y$3)='Rent Roll'!$AS7),0,1)</f>
        <v>1</v>
      </c>
      <c r="Z121" s="567">
        <f>IF(OR(MONTH(Z$3)='Rent Roll'!$AN7,MONTH(Z$3)='Rent Roll'!$AO7,MONTH(Z$3)='Rent Roll'!$AP7,MONTH(Z$3)='Rent Roll'!$AQ7,MONTH(Z$3)='Rent Roll'!$AR7,MONTH(Z$3)='Rent Roll'!$AS7),0,1)</f>
        <v>1</v>
      </c>
      <c r="AA121" s="567">
        <f>IF(OR(MONTH(AA$3)='Rent Roll'!$AN7,MONTH(AA$3)='Rent Roll'!$AO7,MONTH(AA$3)='Rent Roll'!$AP7,MONTH(AA$3)='Rent Roll'!$AQ7,MONTH(AA$3)='Rent Roll'!$AR7,MONTH(AA$3)='Rent Roll'!$AS7),0,1)</f>
        <v>1</v>
      </c>
      <c r="AB121" s="567">
        <f>IF(OR(MONTH(AB$3)='Rent Roll'!$AN7,MONTH(AB$3)='Rent Roll'!$AO7,MONTH(AB$3)='Rent Roll'!$AP7,MONTH(AB$3)='Rent Roll'!$AQ7,MONTH(AB$3)='Rent Roll'!$AR7,MONTH(AB$3)='Rent Roll'!$AS7),0,1)</f>
        <v>1</v>
      </c>
      <c r="AC121" s="567">
        <f>IF(OR(MONTH(AC$3)='Rent Roll'!$AN7,MONTH(AC$3)='Rent Roll'!$AO7,MONTH(AC$3)='Rent Roll'!$AP7,MONTH(AC$3)='Rent Roll'!$AQ7,MONTH(AC$3)='Rent Roll'!$AR7,MONTH(AC$3)='Rent Roll'!$AS7),0,1)</f>
        <v>1</v>
      </c>
      <c r="AD121" s="767">
        <f>IF(OR(MONTH(AD$3)='Rent Roll'!$AN7,MONTH(AD$3)='Rent Roll'!$AO7,MONTH(AD$3)='Rent Roll'!$AP7,MONTH(AD$3)='Rent Roll'!$AQ7,MONTH(AD$3)='Rent Roll'!$AR7,MONTH(AD$3)='Rent Roll'!$AS7),0,1)</f>
        <v>0</v>
      </c>
      <c r="AE121" s="768">
        <f>IF(OR(MONTH(AE$3)='Rent Roll'!$AN7,MONTH(AE$3)='Rent Roll'!$AO7,MONTH(AE$3)='Rent Roll'!$AP7,MONTH(AE$3)='Rent Roll'!$AQ7,MONTH(AE$3)='Rent Roll'!$AR7,MONTH(AE$3)='Rent Roll'!$AS7),0,1)</f>
        <v>1</v>
      </c>
      <c r="AF121" s="567">
        <f>IF(OR(MONTH(AF$3)='Rent Roll'!$AN7,MONTH(AF$3)='Rent Roll'!$AO7,MONTH(AF$3)='Rent Roll'!$AP7,MONTH(AF$3)='Rent Roll'!$AQ7,MONTH(AF$3)='Rent Roll'!$AR7,MONTH(AF$3)='Rent Roll'!$AS7),0,1)</f>
        <v>1</v>
      </c>
      <c r="AG121" s="567">
        <f>IF(OR(MONTH(AG$3)='Rent Roll'!$AN7,MONTH(AG$3)='Rent Roll'!$AO7,MONTH(AG$3)='Rent Roll'!$AP7,MONTH(AG$3)='Rent Roll'!$AQ7,MONTH(AG$3)='Rent Roll'!$AR7,MONTH(AG$3)='Rent Roll'!$AS7),0,1)</f>
        <v>1</v>
      </c>
      <c r="AH121" s="567">
        <f>IF(OR(MONTH(AH$3)='Rent Roll'!$AN7,MONTH(AH$3)='Rent Roll'!$AO7,MONTH(AH$3)='Rent Roll'!$AP7,MONTH(AH$3)='Rent Roll'!$AQ7,MONTH(AH$3)='Rent Roll'!$AR7,MONTH(AH$3)='Rent Roll'!$AS7),0,1)</f>
        <v>1</v>
      </c>
      <c r="AI121" s="567">
        <f>IF(OR(MONTH(AI$3)='Rent Roll'!$AN7,MONTH(AI$3)='Rent Roll'!$AO7,MONTH(AI$3)='Rent Roll'!$AP7,MONTH(AI$3)='Rent Roll'!$AQ7,MONTH(AI$3)='Rent Roll'!$AR7,MONTH(AI$3)='Rent Roll'!$AS7),0,1)</f>
        <v>1</v>
      </c>
      <c r="AJ121" s="567">
        <f>IF(OR(MONTH(AJ$3)='Rent Roll'!$AN7,MONTH(AJ$3)='Rent Roll'!$AO7,MONTH(AJ$3)='Rent Roll'!$AP7,MONTH(AJ$3)='Rent Roll'!$AQ7,MONTH(AJ$3)='Rent Roll'!$AR7,MONTH(AJ$3)='Rent Roll'!$AS7),0,1)</f>
        <v>0</v>
      </c>
      <c r="AK121" s="567">
        <f>IF(OR(MONTH(AK$3)='Rent Roll'!$AN7,MONTH(AK$3)='Rent Roll'!$AO7,MONTH(AK$3)='Rent Roll'!$AP7,MONTH(AK$3)='Rent Roll'!$AQ7,MONTH(AK$3)='Rent Roll'!$AR7,MONTH(AK$3)='Rent Roll'!$AS7),0,1)</f>
        <v>1</v>
      </c>
      <c r="AL121" s="567">
        <f>IF(OR(MONTH(AL$3)='Rent Roll'!$AN7,MONTH(AL$3)='Rent Roll'!$AO7,MONTH(AL$3)='Rent Roll'!$AP7,MONTH(AL$3)='Rent Roll'!$AQ7,MONTH(AL$3)='Rent Roll'!$AR7,MONTH(AL$3)='Rent Roll'!$AS7),0,1)</f>
        <v>1</v>
      </c>
      <c r="AM121" s="567">
        <f>IF(OR(MONTH(AM$3)='Rent Roll'!$AN7,MONTH(AM$3)='Rent Roll'!$AO7,MONTH(AM$3)='Rent Roll'!$AP7,MONTH(AM$3)='Rent Roll'!$AQ7,MONTH(AM$3)='Rent Roll'!$AR7,MONTH(AM$3)='Rent Roll'!$AS7),0,1)</f>
        <v>1</v>
      </c>
      <c r="AN121" s="567">
        <f>IF(OR(MONTH(AN$3)='Rent Roll'!$AN7,MONTH(AN$3)='Rent Roll'!$AO7,MONTH(AN$3)='Rent Roll'!$AP7,MONTH(AN$3)='Rent Roll'!$AQ7,MONTH(AN$3)='Rent Roll'!$AR7,MONTH(AN$3)='Rent Roll'!$AS7),0,1)</f>
        <v>1</v>
      </c>
      <c r="AO121" s="567">
        <f>IF(OR(MONTH(AO$3)='Rent Roll'!$AN7,MONTH(AO$3)='Rent Roll'!$AO7,MONTH(AO$3)='Rent Roll'!$AP7,MONTH(AO$3)='Rent Roll'!$AQ7,MONTH(AO$3)='Rent Roll'!$AR7,MONTH(AO$3)='Rent Roll'!$AS7),0,1)</f>
        <v>1</v>
      </c>
      <c r="AP121" s="767">
        <f>IF(OR(MONTH(AP$3)='Rent Roll'!$AN7,MONTH(AP$3)='Rent Roll'!$AO7,MONTH(AP$3)='Rent Roll'!$AP7,MONTH(AP$3)='Rent Roll'!$AQ7,MONTH(AP$3)='Rent Roll'!$AR7,MONTH(AP$3)='Rent Roll'!$AS7),0,1)</f>
        <v>0</v>
      </c>
      <c r="AQ121" s="768">
        <f>IF(OR(MONTH(AQ$3)='Rent Roll'!$AN7,MONTH(AQ$3)='Rent Roll'!$AO7,MONTH(AQ$3)='Rent Roll'!$AP7,MONTH(AQ$3)='Rent Roll'!$AQ7,MONTH(AQ$3)='Rent Roll'!$AR7,MONTH(AQ$3)='Rent Roll'!$AS7),0,1)</f>
        <v>1</v>
      </c>
      <c r="AR121" s="567">
        <f>IF(OR(MONTH(AR$3)='Rent Roll'!$AN7,MONTH(AR$3)='Rent Roll'!$AO7,MONTH(AR$3)='Rent Roll'!$AP7,MONTH(AR$3)='Rent Roll'!$AQ7,MONTH(AR$3)='Rent Roll'!$AR7,MONTH(AR$3)='Rent Roll'!$AS7),0,1)</f>
        <v>1</v>
      </c>
      <c r="AS121" s="567">
        <f>IF(OR(MONTH(AS$3)='Rent Roll'!$AN7,MONTH(AS$3)='Rent Roll'!$AO7,MONTH(AS$3)='Rent Roll'!$AP7,MONTH(AS$3)='Rent Roll'!$AQ7,MONTH(AS$3)='Rent Roll'!$AR7,MONTH(AS$3)='Rent Roll'!$AS7),0,1)</f>
        <v>1</v>
      </c>
      <c r="AT121" s="567">
        <f>IF(OR(MONTH(AT$3)='Rent Roll'!$AN7,MONTH(AT$3)='Rent Roll'!$AO7,MONTH(AT$3)='Rent Roll'!$AP7,MONTH(AT$3)='Rent Roll'!$AQ7,MONTH(AT$3)='Rent Roll'!$AR7,MONTH(AT$3)='Rent Roll'!$AS7),0,1)</f>
        <v>1</v>
      </c>
      <c r="AU121" s="567">
        <f>IF(OR(MONTH(AU$3)='Rent Roll'!$AN7,MONTH(AU$3)='Rent Roll'!$AO7,MONTH(AU$3)='Rent Roll'!$AP7,MONTH(AU$3)='Rent Roll'!$AQ7,MONTH(AU$3)='Rent Roll'!$AR7,MONTH(AU$3)='Rent Roll'!$AS7),0,1)</f>
        <v>1</v>
      </c>
      <c r="AV121" s="567">
        <f>IF(OR(MONTH(AV$3)='Rent Roll'!$AN7,MONTH(AV$3)='Rent Roll'!$AO7,MONTH(AV$3)='Rent Roll'!$AP7,MONTH(AV$3)='Rent Roll'!$AQ7,MONTH(AV$3)='Rent Roll'!$AR7,MONTH(AV$3)='Rent Roll'!$AS7),0,1)</f>
        <v>0</v>
      </c>
      <c r="AW121" s="567">
        <f>IF(OR(MONTH(AW$3)='Rent Roll'!$AN7,MONTH(AW$3)='Rent Roll'!$AO7,MONTH(AW$3)='Rent Roll'!$AP7,MONTH(AW$3)='Rent Roll'!$AQ7,MONTH(AW$3)='Rent Roll'!$AR7,MONTH(AW$3)='Rent Roll'!$AS7),0,1)</f>
        <v>1</v>
      </c>
      <c r="AX121" s="567">
        <f>IF(OR(MONTH(AX$3)='Rent Roll'!$AN7,MONTH(AX$3)='Rent Roll'!$AO7,MONTH(AX$3)='Rent Roll'!$AP7,MONTH(AX$3)='Rent Roll'!$AQ7,MONTH(AX$3)='Rent Roll'!$AR7,MONTH(AX$3)='Rent Roll'!$AS7),0,1)</f>
        <v>1</v>
      </c>
      <c r="AY121" s="567">
        <f>IF(OR(MONTH(AY$3)='Rent Roll'!$AN7,MONTH(AY$3)='Rent Roll'!$AO7,MONTH(AY$3)='Rent Roll'!$AP7,MONTH(AY$3)='Rent Roll'!$AQ7,MONTH(AY$3)='Rent Roll'!$AR7,MONTH(AY$3)='Rent Roll'!$AS7),0,1)</f>
        <v>1</v>
      </c>
      <c r="AZ121" s="567">
        <f>IF(OR(MONTH(AZ$3)='Rent Roll'!$AN7,MONTH(AZ$3)='Rent Roll'!$AO7,MONTH(AZ$3)='Rent Roll'!$AP7,MONTH(AZ$3)='Rent Roll'!$AQ7,MONTH(AZ$3)='Rent Roll'!$AR7,MONTH(AZ$3)='Rent Roll'!$AS7),0,1)</f>
        <v>1</v>
      </c>
      <c r="BA121" s="567">
        <f>IF(OR(MONTH(BA$3)='Rent Roll'!$AN7,MONTH(BA$3)='Rent Roll'!$AO7,MONTH(BA$3)='Rent Roll'!$AP7,MONTH(BA$3)='Rent Roll'!$AQ7,MONTH(BA$3)='Rent Roll'!$AR7,MONTH(BA$3)='Rent Roll'!$AS7),0,1)</f>
        <v>1</v>
      </c>
      <c r="BB121" s="767">
        <f>IF(OR(MONTH(BB$3)='Rent Roll'!$AN7,MONTH(BB$3)='Rent Roll'!$AO7,MONTH(BB$3)='Rent Roll'!$AP7,MONTH(BB$3)='Rent Roll'!$AQ7,MONTH(BB$3)='Rent Roll'!$AR7,MONTH(BB$3)='Rent Roll'!$AS7),0,1)</f>
        <v>0</v>
      </c>
      <c r="BC121" s="768">
        <f>IF(OR(MONTH(BC$3)='Rent Roll'!$AN7,MONTH(BC$3)='Rent Roll'!$AO7,MONTH(BC$3)='Rent Roll'!$AP7,MONTH(BC$3)='Rent Roll'!$AQ7,MONTH(BC$3)='Rent Roll'!$AR7,MONTH(BC$3)='Rent Roll'!$AS7),0,1)</f>
        <v>1</v>
      </c>
      <c r="BD121" s="567">
        <f>IF(OR(MONTH(BD$3)='Rent Roll'!$AN7,MONTH(BD$3)='Rent Roll'!$AO7,MONTH(BD$3)='Rent Roll'!$AP7,MONTH(BD$3)='Rent Roll'!$AQ7,MONTH(BD$3)='Rent Roll'!$AR7,MONTH(BD$3)='Rent Roll'!$AS7),0,1)</f>
        <v>1</v>
      </c>
      <c r="BE121" s="567">
        <f>IF(OR(MONTH(BE$3)='Rent Roll'!$AN7,MONTH(BE$3)='Rent Roll'!$AO7,MONTH(BE$3)='Rent Roll'!$AP7,MONTH(BE$3)='Rent Roll'!$AQ7,MONTH(BE$3)='Rent Roll'!$AR7,MONTH(BE$3)='Rent Roll'!$AS7),0,1)</f>
        <v>1</v>
      </c>
      <c r="BF121" s="567">
        <f>IF(OR(MONTH(BF$3)='Rent Roll'!$AN7,MONTH(BF$3)='Rent Roll'!$AO7,MONTH(BF$3)='Rent Roll'!$AP7,MONTH(BF$3)='Rent Roll'!$AQ7,MONTH(BF$3)='Rent Roll'!$AR7,MONTH(BF$3)='Rent Roll'!$AS7),0,1)</f>
        <v>1</v>
      </c>
      <c r="BG121" s="567">
        <f>IF(OR(MONTH(BG$3)='Rent Roll'!$AN7,MONTH(BG$3)='Rent Roll'!$AO7,MONTH(BG$3)='Rent Roll'!$AP7,MONTH(BG$3)='Rent Roll'!$AQ7,MONTH(BG$3)='Rent Roll'!$AR7,MONTH(BG$3)='Rent Roll'!$AS7),0,1)</f>
        <v>1</v>
      </c>
      <c r="BH121" s="567">
        <f>IF(OR(MONTH(BH$3)='Rent Roll'!$AN7,MONTH(BH$3)='Rent Roll'!$AO7,MONTH(BH$3)='Rent Roll'!$AP7,MONTH(BH$3)='Rent Roll'!$AQ7,MONTH(BH$3)='Rent Roll'!$AR7,MONTH(BH$3)='Rent Roll'!$AS7),0,1)</f>
        <v>0</v>
      </c>
      <c r="BI121" s="567">
        <f>IF(OR(MONTH(BI$3)='Rent Roll'!$AN7,MONTH(BI$3)='Rent Roll'!$AO7,MONTH(BI$3)='Rent Roll'!$AP7,MONTH(BI$3)='Rent Roll'!$AQ7,MONTH(BI$3)='Rent Roll'!$AR7,MONTH(BI$3)='Rent Roll'!$AS7),0,1)</f>
        <v>1</v>
      </c>
      <c r="BJ121" s="567">
        <f>IF(OR(MONTH(BJ$3)='Rent Roll'!$AN7,MONTH(BJ$3)='Rent Roll'!$AO7,MONTH(BJ$3)='Rent Roll'!$AP7,MONTH(BJ$3)='Rent Roll'!$AQ7,MONTH(BJ$3)='Rent Roll'!$AR7,MONTH(BJ$3)='Rent Roll'!$AS7),0,1)</f>
        <v>1</v>
      </c>
      <c r="BK121" s="567">
        <f>IF(OR(MONTH(BK$3)='Rent Roll'!$AN7,MONTH(BK$3)='Rent Roll'!$AO7,MONTH(BK$3)='Rent Roll'!$AP7,MONTH(BK$3)='Rent Roll'!$AQ7,MONTH(BK$3)='Rent Roll'!$AR7,MONTH(BK$3)='Rent Roll'!$AS7),0,1)</f>
        <v>1</v>
      </c>
      <c r="BL121" s="567">
        <f>IF(OR(MONTH(BL$3)='Rent Roll'!$AN7,MONTH(BL$3)='Rent Roll'!$AO7,MONTH(BL$3)='Rent Roll'!$AP7,MONTH(BL$3)='Rent Roll'!$AQ7,MONTH(BL$3)='Rent Roll'!$AR7,MONTH(BL$3)='Rent Roll'!$AS7),0,1)</f>
        <v>1</v>
      </c>
      <c r="BM121" s="567">
        <f>IF(OR(MONTH(BM$3)='Rent Roll'!$AN7,MONTH(BM$3)='Rent Roll'!$AO7,MONTH(BM$3)='Rent Roll'!$AP7,MONTH(BM$3)='Rent Roll'!$AQ7,MONTH(BM$3)='Rent Roll'!$AR7,MONTH(BM$3)='Rent Roll'!$AS7),0,1)</f>
        <v>1</v>
      </c>
      <c r="BN121" s="767">
        <f>IF(OR(MONTH(BN$3)='Rent Roll'!$AN7,MONTH(BN$3)='Rent Roll'!$AO7,MONTH(BN$3)='Rent Roll'!$AP7,MONTH(BN$3)='Rent Roll'!$AQ7,MONTH(BN$3)='Rent Roll'!$AR7,MONTH(BN$3)='Rent Roll'!$AS7),0,1)</f>
        <v>0</v>
      </c>
      <c r="BO121" s="768">
        <f>IF(OR(MONTH(BO$3)='Rent Roll'!$AN7,MONTH(BO$3)='Rent Roll'!$AO7,MONTH(BO$3)='Rent Roll'!$AP7,MONTH(BO$3)='Rent Roll'!$AQ7,MONTH(BO$3)='Rent Roll'!$AR7,MONTH(BO$3)='Rent Roll'!$AS7),0,1)</f>
        <v>1</v>
      </c>
      <c r="BP121" s="567">
        <f>IF(OR(MONTH(BP$3)='Rent Roll'!$AN7,MONTH(BP$3)='Rent Roll'!$AO7,MONTH(BP$3)='Rent Roll'!$AP7,MONTH(BP$3)='Rent Roll'!$AQ7,MONTH(BP$3)='Rent Roll'!$AR7,MONTH(BP$3)='Rent Roll'!$AS7),0,1)</f>
        <v>1</v>
      </c>
      <c r="BQ121" s="567">
        <f>IF(OR(MONTH(BQ$3)='Rent Roll'!$AN7,MONTH(BQ$3)='Rent Roll'!$AO7,MONTH(BQ$3)='Rent Roll'!$AP7,MONTH(BQ$3)='Rent Roll'!$AQ7,MONTH(BQ$3)='Rent Roll'!$AR7,MONTH(BQ$3)='Rent Roll'!$AS7),0,1)</f>
        <v>1</v>
      </c>
      <c r="BR121" s="567">
        <f>IF(OR(MONTH(BR$3)='Rent Roll'!$AN7,MONTH(BR$3)='Rent Roll'!$AO7,MONTH(BR$3)='Rent Roll'!$AP7,MONTH(BR$3)='Rent Roll'!$AQ7,MONTH(BR$3)='Rent Roll'!$AR7,MONTH(BR$3)='Rent Roll'!$AS7),0,1)</f>
        <v>1</v>
      </c>
      <c r="BS121" s="567">
        <f>IF(OR(MONTH(BS$3)='Rent Roll'!$AN7,MONTH(BS$3)='Rent Roll'!$AO7,MONTH(BS$3)='Rent Roll'!$AP7,MONTH(BS$3)='Rent Roll'!$AQ7,MONTH(BS$3)='Rent Roll'!$AR7,MONTH(BS$3)='Rent Roll'!$AS7),0,1)</f>
        <v>1</v>
      </c>
      <c r="BT121" s="567">
        <f>IF(OR(MONTH(BT$3)='Rent Roll'!$AN7,MONTH(BT$3)='Rent Roll'!$AO7,MONTH(BT$3)='Rent Roll'!$AP7,MONTH(BT$3)='Rent Roll'!$AQ7,MONTH(BT$3)='Rent Roll'!$AR7,MONTH(BT$3)='Rent Roll'!$AS7),0,1)</f>
        <v>0</v>
      </c>
      <c r="BU121" s="567">
        <f>IF(OR(MONTH(BU$3)='Rent Roll'!$AN7,MONTH(BU$3)='Rent Roll'!$AO7,MONTH(BU$3)='Rent Roll'!$AP7,MONTH(BU$3)='Rent Roll'!$AQ7,MONTH(BU$3)='Rent Roll'!$AR7,MONTH(BU$3)='Rent Roll'!$AS7),0,1)</f>
        <v>1</v>
      </c>
      <c r="BV121" s="567">
        <f>IF(OR(MONTH(BV$3)='Rent Roll'!$AN7,MONTH(BV$3)='Rent Roll'!$AO7,MONTH(BV$3)='Rent Roll'!$AP7,MONTH(BV$3)='Rent Roll'!$AQ7,MONTH(BV$3)='Rent Roll'!$AR7,MONTH(BV$3)='Rent Roll'!$AS7),0,1)</f>
        <v>1</v>
      </c>
      <c r="BW121" s="567">
        <f>IF(OR(MONTH(BW$3)='Rent Roll'!$AN7,MONTH(BW$3)='Rent Roll'!$AO7,MONTH(BW$3)='Rent Roll'!$AP7,MONTH(BW$3)='Rent Roll'!$AQ7,MONTH(BW$3)='Rent Roll'!$AR7,MONTH(BW$3)='Rent Roll'!$AS7),0,1)</f>
        <v>1</v>
      </c>
      <c r="BX121" s="567">
        <f>IF(OR(MONTH(BX$3)='Rent Roll'!$AN7,MONTH(BX$3)='Rent Roll'!$AO7,MONTH(BX$3)='Rent Roll'!$AP7,MONTH(BX$3)='Rent Roll'!$AQ7,MONTH(BX$3)='Rent Roll'!$AR7,MONTH(BX$3)='Rent Roll'!$AS7),0,1)</f>
        <v>1</v>
      </c>
      <c r="BY121" s="567">
        <f>IF(OR(MONTH(BY$3)='Rent Roll'!$AN7,MONTH(BY$3)='Rent Roll'!$AO7,MONTH(BY$3)='Rent Roll'!$AP7,MONTH(BY$3)='Rent Roll'!$AQ7,MONTH(BY$3)='Rent Roll'!$AR7,MONTH(BY$3)='Rent Roll'!$AS7),0,1)</f>
        <v>1</v>
      </c>
      <c r="BZ121" s="767">
        <f>IF(OR(MONTH(BZ$3)='Rent Roll'!$AN7,MONTH(BZ$3)='Rent Roll'!$AO7,MONTH(BZ$3)='Rent Roll'!$AP7,MONTH(BZ$3)='Rent Roll'!$AQ7,MONTH(BZ$3)='Rent Roll'!$AR7,MONTH(BZ$3)='Rent Roll'!$AS7),0,1)</f>
        <v>0</v>
      </c>
      <c r="CA121" s="768">
        <f>IF(OR(MONTH(CA$3)='Rent Roll'!$AN7,MONTH(CA$3)='Rent Roll'!$AO7,MONTH(CA$3)='Rent Roll'!$AP7,MONTH(CA$3)='Rent Roll'!$AQ7,MONTH(CA$3)='Rent Roll'!$AR7,MONTH(CA$3)='Rent Roll'!$AS7),0,1)</f>
        <v>1</v>
      </c>
      <c r="CB121" s="567">
        <f>IF(OR(MONTH(CB$3)='Rent Roll'!$AN7,MONTH(CB$3)='Rent Roll'!$AO7,MONTH(CB$3)='Rent Roll'!$AP7,MONTH(CB$3)='Rent Roll'!$AQ7,MONTH(CB$3)='Rent Roll'!$AR7,MONTH(CB$3)='Rent Roll'!$AS7),0,1)</f>
        <v>1</v>
      </c>
      <c r="CC121" s="567">
        <f>IF(OR(MONTH(CC$3)='Rent Roll'!$AN7,MONTH(CC$3)='Rent Roll'!$AO7,MONTH(CC$3)='Rent Roll'!$AP7,MONTH(CC$3)='Rent Roll'!$AQ7,MONTH(CC$3)='Rent Roll'!$AR7,MONTH(CC$3)='Rent Roll'!$AS7),0,1)</f>
        <v>1</v>
      </c>
      <c r="CD121" s="567">
        <f>IF(OR(MONTH(CD$3)='Rent Roll'!$AN7,MONTH(CD$3)='Rent Roll'!$AO7,MONTH(CD$3)='Rent Roll'!$AP7,MONTH(CD$3)='Rent Roll'!$AQ7,MONTH(CD$3)='Rent Roll'!$AR7,MONTH(CD$3)='Rent Roll'!$AS7),0,1)</f>
        <v>1</v>
      </c>
      <c r="CE121" s="567">
        <f>IF(OR(MONTH(CE$3)='Rent Roll'!$AN7,MONTH(CE$3)='Rent Roll'!$AO7,MONTH(CE$3)='Rent Roll'!$AP7,MONTH(CE$3)='Rent Roll'!$AQ7,MONTH(CE$3)='Rent Roll'!$AR7,MONTH(CE$3)='Rent Roll'!$AS7),0,1)</f>
        <v>1</v>
      </c>
      <c r="CF121" s="567">
        <f>IF(OR(MONTH(CF$3)='Rent Roll'!$AN7,MONTH(CF$3)='Rent Roll'!$AO7,MONTH(CF$3)='Rent Roll'!$AP7,MONTH(CF$3)='Rent Roll'!$AQ7,MONTH(CF$3)='Rent Roll'!$AR7,MONTH(CF$3)='Rent Roll'!$AS7),0,1)</f>
        <v>0</v>
      </c>
      <c r="CG121" s="567">
        <f>IF(OR(MONTH(CG$3)='Rent Roll'!$AN7,MONTH(CG$3)='Rent Roll'!$AO7,MONTH(CG$3)='Rent Roll'!$AP7,MONTH(CG$3)='Rent Roll'!$AQ7,MONTH(CG$3)='Rent Roll'!$AR7,MONTH(CG$3)='Rent Roll'!$AS7),0,1)</f>
        <v>1</v>
      </c>
      <c r="CH121" s="567">
        <f>IF(OR(MONTH(CH$3)='Rent Roll'!$AN7,MONTH(CH$3)='Rent Roll'!$AO7,MONTH(CH$3)='Rent Roll'!$AP7,MONTH(CH$3)='Rent Roll'!$AQ7,MONTH(CH$3)='Rent Roll'!$AR7,MONTH(CH$3)='Rent Roll'!$AS7),0,1)</f>
        <v>1</v>
      </c>
      <c r="CI121" s="567">
        <f>IF(OR(MONTH(CI$3)='Rent Roll'!$AN7,MONTH(CI$3)='Rent Roll'!$AO7,MONTH(CI$3)='Rent Roll'!$AP7,MONTH(CI$3)='Rent Roll'!$AQ7,MONTH(CI$3)='Rent Roll'!$AR7,MONTH(CI$3)='Rent Roll'!$AS7),0,1)</f>
        <v>1</v>
      </c>
      <c r="CJ121" s="567">
        <f>IF(OR(MONTH(CJ$3)='Rent Roll'!$AN7,MONTH(CJ$3)='Rent Roll'!$AO7,MONTH(CJ$3)='Rent Roll'!$AP7,MONTH(CJ$3)='Rent Roll'!$AQ7,MONTH(CJ$3)='Rent Roll'!$AR7,MONTH(CJ$3)='Rent Roll'!$AS7),0,1)</f>
        <v>1</v>
      </c>
      <c r="CK121" s="567">
        <f>IF(OR(MONTH(CK$3)='Rent Roll'!$AN7,MONTH(CK$3)='Rent Roll'!$AO7,MONTH(CK$3)='Rent Roll'!$AP7,MONTH(CK$3)='Rent Roll'!$AQ7,MONTH(CK$3)='Rent Roll'!$AR7,MONTH(CK$3)='Rent Roll'!$AS7),0,1)</f>
        <v>1</v>
      </c>
      <c r="CL121" s="767">
        <f>IF(OR(MONTH(CL$3)='Rent Roll'!$AN7,MONTH(CL$3)='Rent Roll'!$AO7,MONTH(CL$3)='Rent Roll'!$AP7,MONTH(CL$3)='Rent Roll'!$AQ7,MONTH(CL$3)='Rent Roll'!$AR7,MONTH(CL$3)='Rent Roll'!$AS7),0,1)</f>
        <v>0</v>
      </c>
      <c r="CM121" s="768">
        <f>IF(OR(MONTH(CM$3)='Rent Roll'!$AN7,MONTH(CM$3)='Rent Roll'!$AO7,MONTH(CM$3)='Rent Roll'!$AP7,MONTH(CM$3)='Rent Roll'!$AQ7,MONTH(CM$3)='Rent Roll'!$AR7,MONTH(CM$3)='Rent Roll'!$AS7),0,1)</f>
        <v>1</v>
      </c>
      <c r="CN121" s="567">
        <f>IF(OR(MONTH(CN$3)='Rent Roll'!$AN7,MONTH(CN$3)='Rent Roll'!$AO7,MONTH(CN$3)='Rent Roll'!$AP7,MONTH(CN$3)='Rent Roll'!$AQ7,MONTH(CN$3)='Rent Roll'!$AR7,MONTH(CN$3)='Rent Roll'!$AS7),0,1)</f>
        <v>1</v>
      </c>
      <c r="CO121" s="567">
        <f>IF(OR(MONTH(CO$3)='Rent Roll'!$AN7,MONTH(CO$3)='Rent Roll'!$AO7,MONTH(CO$3)='Rent Roll'!$AP7,MONTH(CO$3)='Rent Roll'!$AQ7,MONTH(CO$3)='Rent Roll'!$AR7,MONTH(CO$3)='Rent Roll'!$AS7),0,1)</f>
        <v>1</v>
      </c>
      <c r="CP121" s="567">
        <f>IF(OR(MONTH(CP$3)='Rent Roll'!$AN7,MONTH(CP$3)='Rent Roll'!$AO7,MONTH(CP$3)='Rent Roll'!$AP7,MONTH(CP$3)='Rent Roll'!$AQ7,MONTH(CP$3)='Rent Roll'!$AR7,MONTH(CP$3)='Rent Roll'!$AS7),0,1)</f>
        <v>1</v>
      </c>
      <c r="CQ121" s="567">
        <f>IF(OR(MONTH(CQ$3)='Rent Roll'!$AN7,MONTH(CQ$3)='Rent Roll'!$AO7,MONTH(CQ$3)='Rent Roll'!$AP7,MONTH(CQ$3)='Rent Roll'!$AQ7,MONTH(CQ$3)='Rent Roll'!$AR7,MONTH(CQ$3)='Rent Roll'!$AS7),0,1)</f>
        <v>1</v>
      </c>
      <c r="CR121" s="567">
        <f>IF(OR(MONTH(CR$3)='Rent Roll'!$AN7,MONTH(CR$3)='Rent Roll'!$AO7,MONTH(CR$3)='Rent Roll'!$AP7,MONTH(CR$3)='Rent Roll'!$AQ7,MONTH(CR$3)='Rent Roll'!$AR7,MONTH(CR$3)='Rent Roll'!$AS7),0,1)</f>
        <v>0</v>
      </c>
      <c r="CS121" s="567">
        <f>IF(OR(MONTH(CS$3)='Rent Roll'!$AN7,MONTH(CS$3)='Rent Roll'!$AO7,MONTH(CS$3)='Rent Roll'!$AP7,MONTH(CS$3)='Rent Roll'!$AQ7,MONTH(CS$3)='Rent Roll'!$AR7,MONTH(CS$3)='Rent Roll'!$AS7),0,1)</f>
        <v>1</v>
      </c>
      <c r="CT121" s="567">
        <f>IF(OR(MONTH(CT$3)='Rent Roll'!$AN7,MONTH(CT$3)='Rent Roll'!$AO7,MONTH(CT$3)='Rent Roll'!$AP7,MONTH(CT$3)='Rent Roll'!$AQ7,MONTH(CT$3)='Rent Roll'!$AR7,MONTH(CT$3)='Rent Roll'!$AS7),0,1)</f>
        <v>1</v>
      </c>
      <c r="CU121" s="567">
        <f>IF(OR(MONTH(CU$3)='Rent Roll'!$AN7,MONTH(CU$3)='Rent Roll'!$AO7,MONTH(CU$3)='Rent Roll'!$AP7,MONTH(CU$3)='Rent Roll'!$AQ7,MONTH(CU$3)='Rent Roll'!$AR7,MONTH(CU$3)='Rent Roll'!$AS7),0,1)</f>
        <v>1</v>
      </c>
      <c r="CV121" s="567">
        <f>IF(OR(MONTH(CV$3)='Rent Roll'!$AN7,MONTH(CV$3)='Rent Roll'!$AO7,MONTH(CV$3)='Rent Roll'!$AP7,MONTH(CV$3)='Rent Roll'!$AQ7,MONTH(CV$3)='Rent Roll'!$AR7,MONTH(CV$3)='Rent Roll'!$AS7),0,1)</f>
        <v>1</v>
      </c>
      <c r="CW121" s="567">
        <f>IF(OR(MONTH(CW$3)='Rent Roll'!$AN7,MONTH(CW$3)='Rent Roll'!$AO7,MONTH(CW$3)='Rent Roll'!$AP7,MONTH(CW$3)='Rent Roll'!$AQ7,MONTH(CW$3)='Rent Roll'!$AR7,MONTH(CW$3)='Rent Roll'!$AS7),0,1)</f>
        <v>1</v>
      </c>
      <c r="CX121" s="767">
        <f>IF(OR(MONTH(CX$3)='Rent Roll'!$AN7,MONTH(CX$3)='Rent Roll'!$AO7,MONTH(CX$3)='Rent Roll'!$AP7,MONTH(CX$3)='Rent Roll'!$AQ7,MONTH(CX$3)='Rent Roll'!$AR7,MONTH(CX$3)='Rent Roll'!$AS7),0,1)</f>
        <v>0</v>
      </c>
      <c r="CY121" s="768">
        <f>IF(OR(MONTH(CY$3)='Rent Roll'!$AN7,MONTH(CY$3)='Rent Roll'!$AO7,MONTH(CY$3)='Rent Roll'!$AP7,MONTH(CY$3)='Rent Roll'!$AQ7,MONTH(CY$3)='Rent Roll'!$AR7,MONTH(CY$3)='Rent Roll'!$AS7),0,1)</f>
        <v>1</v>
      </c>
      <c r="CZ121" s="567">
        <f>IF(OR(MONTH(CZ$3)='Rent Roll'!$AN7,MONTH(CZ$3)='Rent Roll'!$AO7,MONTH(CZ$3)='Rent Roll'!$AP7,MONTH(CZ$3)='Rent Roll'!$AQ7,MONTH(CZ$3)='Rent Roll'!$AR7,MONTH(CZ$3)='Rent Roll'!$AS7),0,1)</f>
        <v>1</v>
      </c>
      <c r="DA121" s="567">
        <f>IF(OR(MONTH(DA$3)='Rent Roll'!$AN7,MONTH(DA$3)='Rent Roll'!$AO7,MONTH(DA$3)='Rent Roll'!$AP7,MONTH(DA$3)='Rent Roll'!$AQ7,MONTH(DA$3)='Rent Roll'!$AR7,MONTH(DA$3)='Rent Roll'!$AS7),0,1)</f>
        <v>1</v>
      </c>
      <c r="DB121" s="567">
        <f>IF(OR(MONTH(DB$3)='Rent Roll'!$AN7,MONTH(DB$3)='Rent Roll'!$AO7,MONTH(DB$3)='Rent Roll'!$AP7,MONTH(DB$3)='Rent Roll'!$AQ7,MONTH(DB$3)='Rent Roll'!$AR7,MONTH(DB$3)='Rent Roll'!$AS7),0,1)</f>
        <v>1</v>
      </c>
      <c r="DC121" s="567">
        <f>IF(OR(MONTH(DC$3)='Rent Roll'!$AN7,MONTH(DC$3)='Rent Roll'!$AO7,MONTH(DC$3)='Rent Roll'!$AP7,MONTH(DC$3)='Rent Roll'!$AQ7,MONTH(DC$3)='Rent Roll'!$AR7,MONTH(DC$3)='Rent Roll'!$AS7),0,1)</f>
        <v>1</v>
      </c>
      <c r="DD121" s="567">
        <f>IF(OR(MONTH(DD$3)='Rent Roll'!$AN7,MONTH(DD$3)='Rent Roll'!$AO7,MONTH(DD$3)='Rent Roll'!$AP7,MONTH(DD$3)='Rent Roll'!$AQ7,MONTH(DD$3)='Rent Roll'!$AR7,MONTH(DD$3)='Rent Roll'!$AS7),0,1)</f>
        <v>0</v>
      </c>
      <c r="DE121" s="567">
        <f>IF(OR(MONTH(DE$3)='Rent Roll'!$AN7,MONTH(DE$3)='Rent Roll'!$AO7,MONTH(DE$3)='Rent Roll'!$AP7,MONTH(DE$3)='Rent Roll'!$AQ7,MONTH(DE$3)='Rent Roll'!$AR7,MONTH(DE$3)='Rent Roll'!$AS7),0,1)</f>
        <v>1</v>
      </c>
      <c r="DF121" s="567">
        <f>IF(OR(MONTH(DF$3)='Rent Roll'!$AN7,MONTH(DF$3)='Rent Roll'!$AO7,MONTH(DF$3)='Rent Roll'!$AP7,MONTH(DF$3)='Rent Roll'!$AQ7,MONTH(DF$3)='Rent Roll'!$AR7,MONTH(DF$3)='Rent Roll'!$AS7),0,1)</f>
        <v>1</v>
      </c>
      <c r="DG121" s="567">
        <f>IF(OR(MONTH(DG$3)='Rent Roll'!$AN7,MONTH(DG$3)='Rent Roll'!$AO7,MONTH(DG$3)='Rent Roll'!$AP7,MONTH(DG$3)='Rent Roll'!$AQ7,MONTH(DG$3)='Rent Roll'!$AR7,MONTH(DG$3)='Rent Roll'!$AS7),0,1)</f>
        <v>1</v>
      </c>
      <c r="DH121" s="567">
        <f>IF(OR(MONTH(DH$3)='Rent Roll'!$AN7,MONTH(DH$3)='Rent Roll'!$AO7,MONTH(DH$3)='Rent Roll'!$AP7,MONTH(DH$3)='Rent Roll'!$AQ7,MONTH(DH$3)='Rent Roll'!$AR7,MONTH(DH$3)='Rent Roll'!$AS7),0,1)</f>
        <v>1</v>
      </c>
      <c r="DI121" s="567">
        <f>IF(OR(MONTH(DI$3)='Rent Roll'!$AN7,MONTH(DI$3)='Rent Roll'!$AO7,MONTH(DI$3)='Rent Roll'!$AP7,MONTH(DI$3)='Rent Roll'!$AQ7,MONTH(DI$3)='Rent Roll'!$AR7,MONTH(DI$3)='Rent Roll'!$AS7),0,1)</f>
        <v>1</v>
      </c>
      <c r="DJ121" s="767">
        <f>IF(OR(MONTH(DJ$3)='Rent Roll'!$AN7,MONTH(DJ$3)='Rent Roll'!$AO7,MONTH(DJ$3)='Rent Roll'!$AP7,MONTH(DJ$3)='Rent Roll'!$AQ7,MONTH(DJ$3)='Rent Roll'!$AR7,MONTH(DJ$3)='Rent Roll'!$AS7),0,1)</f>
        <v>0</v>
      </c>
      <c r="DK121" s="768">
        <f>IF(OR(MONTH(DK$3)='Rent Roll'!$AN7,MONTH(DK$3)='Rent Roll'!$AO7,MONTH(DK$3)='Rent Roll'!$AP7,MONTH(DK$3)='Rent Roll'!$AQ7,MONTH(DK$3)='Rent Roll'!$AR7,MONTH(DK$3)='Rent Roll'!$AS7),0,1)</f>
        <v>1</v>
      </c>
      <c r="DL121" s="567">
        <f>IF(OR(MONTH(DL$3)='Rent Roll'!$AN7,MONTH(DL$3)='Rent Roll'!$AO7,MONTH(DL$3)='Rent Roll'!$AP7,MONTH(DL$3)='Rent Roll'!$AQ7,MONTH(DL$3)='Rent Roll'!$AR7,MONTH(DL$3)='Rent Roll'!$AS7),0,1)</f>
        <v>1</v>
      </c>
      <c r="DM121" s="567">
        <f>IF(OR(MONTH(DM$3)='Rent Roll'!$AN7,MONTH(DM$3)='Rent Roll'!$AO7,MONTH(DM$3)='Rent Roll'!$AP7,MONTH(DM$3)='Rent Roll'!$AQ7,MONTH(DM$3)='Rent Roll'!$AR7,MONTH(DM$3)='Rent Roll'!$AS7),0,1)</f>
        <v>1</v>
      </c>
      <c r="DN121" s="567">
        <f>IF(OR(MONTH(DN$3)='Rent Roll'!$AN7,MONTH(DN$3)='Rent Roll'!$AO7,MONTH(DN$3)='Rent Roll'!$AP7,MONTH(DN$3)='Rent Roll'!$AQ7,MONTH(DN$3)='Rent Roll'!$AR7,MONTH(DN$3)='Rent Roll'!$AS7),0,1)</f>
        <v>1</v>
      </c>
      <c r="DO121" s="567">
        <f>IF(OR(MONTH(DO$3)='Rent Roll'!$AN7,MONTH(DO$3)='Rent Roll'!$AO7,MONTH(DO$3)='Rent Roll'!$AP7,MONTH(DO$3)='Rent Roll'!$AQ7,MONTH(DO$3)='Rent Roll'!$AR7,MONTH(DO$3)='Rent Roll'!$AS7),0,1)</f>
        <v>1</v>
      </c>
      <c r="DP121" s="567">
        <f>IF(OR(MONTH(DP$3)='Rent Roll'!$AN7,MONTH(DP$3)='Rent Roll'!$AO7,MONTH(DP$3)='Rent Roll'!$AP7,MONTH(DP$3)='Rent Roll'!$AQ7,MONTH(DP$3)='Rent Roll'!$AR7,MONTH(DP$3)='Rent Roll'!$AS7),0,1)</f>
        <v>0</v>
      </c>
      <c r="DQ121" s="567">
        <f>IF(OR(MONTH(DQ$3)='Rent Roll'!$AN7,MONTH(DQ$3)='Rent Roll'!$AO7,MONTH(DQ$3)='Rent Roll'!$AP7,MONTH(DQ$3)='Rent Roll'!$AQ7,MONTH(DQ$3)='Rent Roll'!$AR7,MONTH(DQ$3)='Rent Roll'!$AS7),0,1)</f>
        <v>1</v>
      </c>
      <c r="DR121" s="567">
        <f>IF(OR(MONTH(DR$3)='Rent Roll'!$AN7,MONTH(DR$3)='Rent Roll'!$AO7,MONTH(DR$3)='Rent Roll'!$AP7,MONTH(DR$3)='Rent Roll'!$AQ7,MONTH(DR$3)='Rent Roll'!$AR7,MONTH(DR$3)='Rent Roll'!$AS7),0,1)</f>
        <v>1</v>
      </c>
      <c r="DS121" s="567">
        <f>IF(OR(MONTH(DS$3)='Rent Roll'!$AN7,MONTH(DS$3)='Rent Roll'!$AO7,MONTH(DS$3)='Rent Roll'!$AP7,MONTH(DS$3)='Rent Roll'!$AQ7,MONTH(DS$3)='Rent Roll'!$AR7,MONTH(DS$3)='Rent Roll'!$AS7),0,1)</f>
        <v>1</v>
      </c>
      <c r="DT121" s="567">
        <f>IF(OR(MONTH(DT$3)='Rent Roll'!$AN7,MONTH(DT$3)='Rent Roll'!$AO7,MONTH(DT$3)='Rent Roll'!$AP7,MONTH(DT$3)='Rent Roll'!$AQ7,MONTH(DT$3)='Rent Roll'!$AR7,MONTH(DT$3)='Rent Roll'!$AS7),0,1)</f>
        <v>1</v>
      </c>
      <c r="DU121" s="567">
        <f>IF(OR(MONTH(DU$3)='Rent Roll'!$AN7,MONTH(DU$3)='Rent Roll'!$AO7,MONTH(DU$3)='Rent Roll'!$AP7,MONTH(DU$3)='Rent Roll'!$AQ7,MONTH(DU$3)='Rent Roll'!$AR7,MONTH(DU$3)='Rent Roll'!$AS7),0,1)</f>
        <v>1</v>
      </c>
      <c r="DV121" s="567">
        <f>IF(OR(MONTH(DV$3)='Rent Roll'!$AN7,MONTH(DV$3)='Rent Roll'!$AO7,MONTH(DV$3)='Rent Roll'!$AP7,MONTH(DV$3)='Rent Roll'!$AQ7,MONTH(DV$3)='Rent Roll'!$AR7,MONTH(DV$3)='Rent Roll'!$AS7),0,1)</f>
        <v>0</v>
      </c>
    </row>
    <row r="122" spans="1:126" s="565" customFormat="1" ht="12" customHeight="1" outlineLevel="1" x14ac:dyDescent="0.4">
      <c r="A122" s="731"/>
      <c r="B122" s="564" t="str">
        <f>'Rent Roll'!$B8</f>
        <v>6층</v>
      </c>
      <c r="C122" s="566"/>
      <c r="D122" s="566"/>
      <c r="E122" s="566"/>
      <c r="F122" s="778">
        <f>IF(OR(MONTH(F$3)='Rent Roll'!$AN8,MONTH(F$3)='Rent Roll'!$AO8,MONTH(F$3)='Rent Roll'!$AP8,MONTH(F$3)='Rent Roll'!$AQ8,MONTH(F$3)='Rent Roll'!$AR8,MONTH(F$3)='Rent Roll'!$AS8),0,1)</f>
        <v>0</v>
      </c>
      <c r="G122" s="768">
        <f>IF(OR(MONTH(G$3)='Rent Roll'!$AN8,MONTH(G$3)='Rent Roll'!$AO8,MONTH(G$3)='Rent Roll'!$AP8,MONTH(G$3)='Rent Roll'!$AQ8,MONTH(G$3)='Rent Roll'!$AR8,MONTH(G$3)='Rent Roll'!$AS8),0,1)</f>
        <v>1</v>
      </c>
      <c r="H122" s="567">
        <f>IF(OR(MONTH(H$3)='Rent Roll'!$AN8,MONTH(H$3)='Rent Roll'!$AO8,MONTH(H$3)='Rent Roll'!$AP8,MONTH(H$3)='Rent Roll'!$AQ8,MONTH(H$3)='Rent Roll'!$AR8,MONTH(H$3)='Rent Roll'!$AS8),0,1)</f>
        <v>1</v>
      </c>
      <c r="I122" s="567">
        <f>IF(OR(MONTH(I$3)='Rent Roll'!$AN8,MONTH(I$3)='Rent Roll'!$AO8,MONTH(I$3)='Rent Roll'!$AP8,MONTH(I$3)='Rent Roll'!$AQ8,MONTH(I$3)='Rent Roll'!$AR8,MONTH(I$3)='Rent Roll'!$AS8),0,1)</f>
        <v>1</v>
      </c>
      <c r="J122" s="567">
        <f>IF(OR(MONTH(J$3)='Rent Roll'!$AN8,MONTH(J$3)='Rent Roll'!$AO8,MONTH(J$3)='Rent Roll'!$AP8,MONTH(J$3)='Rent Roll'!$AQ8,MONTH(J$3)='Rent Roll'!$AR8,MONTH(J$3)='Rent Roll'!$AS8),0,1)</f>
        <v>1</v>
      </c>
      <c r="K122" s="567">
        <f>IF(OR(MONTH(K$3)='Rent Roll'!$AN8,MONTH(K$3)='Rent Roll'!$AO8,MONTH(K$3)='Rent Roll'!$AP8,MONTH(K$3)='Rent Roll'!$AQ8,MONTH(K$3)='Rent Roll'!$AR8,MONTH(K$3)='Rent Roll'!$AS8),0,1)</f>
        <v>1</v>
      </c>
      <c r="L122" s="567">
        <f>IF(OR(MONTH(L$3)='Rent Roll'!$AN8,MONTH(L$3)='Rent Roll'!$AO8,MONTH(L$3)='Rent Roll'!$AP8,MONTH(L$3)='Rent Roll'!$AQ8,MONTH(L$3)='Rent Roll'!$AR8,MONTH(L$3)='Rent Roll'!$AS8),0,1)</f>
        <v>0</v>
      </c>
      <c r="M122" s="567">
        <f>IF(OR(MONTH(M$3)='Rent Roll'!$AN8,MONTH(M$3)='Rent Roll'!$AO8,MONTH(M$3)='Rent Roll'!$AP8,MONTH(M$3)='Rent Roll'!$AQ8,MONTH(M$3)='Rent Roll'!$AR8,MONTH(M$3)='Rent Roll'!$AS8),0,1)</f>
        <v>1</v>
      </c>
      <c r="N122" s="567">
        <f>IF(OR(MONTH(N$3)='Rent Roll'!$AN8,MONTH(N$3)='Rent Roll'!$AO8,MONTH(N$3)='Rent Roll'!$AP8,MONTH(N$3)='Rent Roll'!$AQ8,MONTH(N$3)='Rent Roll'!$AR8,MONTH(N$3)='Rent Roll'!$AS8),0,1)</f>
        <v>1</v>
      </c>
      <c r="O122" s="567">
        <f>IF(OR(MONTH(O$3)='Rent Roll'!$AN8,MONTH(O$3)='Rent Roll'!$AO8,MONTH(O$3)='Rent Roll'!$AP8,MONTH(O$3)='Rent Roll'!$AQ8,MONTH(O$3)='Rent Roll'!$AR8,MONTH(O$3)='Rent Roll'!$AS8),0,1)</f>
        <v>1</v>
      </c>
      <c r="P122" s="567">
        <f>IF(OR(MONTH(P$3)='Rent Roll'!$AN8,MONTH(P$3)='Rent Roll'!$AO8,MONTH(P$3)='Rent Roll'!$AP8,MONTH(P$3)='Rent Roll'!$AQ8,MONTH(P$3)='Rent Roll'!$AR8,MONTH(P$3)='Rent Roll'!$AS8),0,1)</f>
        <v>1</v>
      </c>
      <c r="Q122" s="567">
        <f>IF(OR(MONTH(Q$3)='Rent Roll'!$AN8,MONTH(Q$3)='Rent Roll'!$AO8,MONTH(Q$3)='Rent Roll'!$AP8,MONTH(Q$3)='Rent Roll'!$AQ8,MONTH(Q$3)='Rent Roll'!$AR8,MONTH(Q$3)='Rent Roll'!$AS8),0,1)</f>
        <v>1</v>
      </c>
      <c r="R122" s="767">
        <f>IF(OR(MONTH(R$3)='Rent Roll'!$AN8,MONTH(R$3)='Rent Roll'!$AO8,MONTH(R$3)='Rent Roll'!$AP8,MONTH(R$3)='Rent Roll'!$AQ8,MONTH(R$3)='Rent Roll'!$AR8,MONTH(R$3)='Rent Roll'!$AS8),0,1)</f>
        <v>0</v>
      </c>
      <c r="S122" s="768">
        <f>IF(OR(MONTH(S$3)='Rent Roll'!$AN8,MONTH(S$3)='Rent Roll'!$AO8,MONTH(S$3)='Rent Roll'!$AP8,MONTH(S$3)='Rent Roll'!$AQ8,MONTH(S$3)='Rent Roll'!$AR8,MONTH(S$3)='Rent Roll'!$AS8),0,1)</f>
        <v>1</v>
      </c>
      <c r="T122" s="567">
        <f>IF(OR(MONTH(T$3)='Rent Roll'!$AN8,MONTH(T$3)='Rent Roll'!$AO8,MONTH(T$3)='Rent Roll'!$AP8,MONTH(T$3)='Rent Roll'!$AQ8,MONTH(T$3)='Rent Roll'!$AR8,MONTH(T$3)='Rent Roll'!$AS8),0,1)</f>
        <v>1</v>
      </c>
      <c r="U122" s="567">
        <f>IF(OR(MONTH(U$3)='Rent Roll'!$AN8,MONTH(U$3)='Rent Roll'!$AO8,MONTH(U$3)='Rent Roll'!$AP8,MONTH(U$3)='Rent Roll'!$AQ8,MONTH(U$3)='Rent Roll'!$AR8,MONTH(U$3)='Rent Roll'!$AS8),0,1)</f>
        <v>1</v>
      </c>
      <c r="V122" s="567">
        <f>IF(OR(MONTH(V$3)='Rent Roll'!$AN8,MONTH(V$3)='Rent Roll'!$AO8,MONTH(V$3)='Rent Roll'!$AP8,MONTH(V$3)='Rent Roll'!$AQ8,MONTH(V$3)='Rent Roll'!$AR8,MONTH(V$3)='Rent Roll'!$AS8),0,1)</f>
        <v>1</v>
      </c>
      <c r="W122" s="567">
        <f>IF(OR(MONTH(W$3)='Rent Roll'!$AN8,MONTH(W$3)='Rent Roll'!$AO8,MONTH(W$3)='Rent Roll'!$AP8,MONTH(W$3)='Rent Roll'!$AQ8,MONTH(W$3)='Rent Roll'!$AR8,MONTH(W$3)='Rent Roll'!$AS8),0,1)</f>
        <v>1</v>
      </c>
      <c r="X122" s="567">
        <f>IF(OR(MONTH(X$3)='Rent Roll'!$AN8,MONTH(X$3)='Rent Roll'!$AO8,MONTH(X$3)='Rent Roll'!$AP8,MONTH(X$3)='Rent Roll'!$AQ8,MONTH(X$3)='Rent Roll'!$AR8,MONTH(X$3)='Rent Roll'!$AS8),0,1)</f>
        <v>0</v>
      </c>
      <c r="Y122" s="567">
        <f>IF(OR(MONTH(Y$3)='Rent Roll'!$AN8,MONTH(Y$3)='Rent Roll'!$AO8,MONTH(Y$3)='Rent Roll'!$AP8,MONTH(Y$3)='Rent Roll'!$AQ8,MONTH(Y$3)='Rent Roll'!$AR8,MONTH(Y$3)='Rent Roll'!$AS8),0,1)</f>
        <v>1</v>
      </c>
      <c r="Z122" s="567">
        <f>IF(OR(MONTH(Z$3)='Rent Roll'!$AN8,MONTH(Z$3)='Rent Roll'!$AO8,MONTH(Z$3)='Rent Roll'!$AP8,MONTH(Z$3)='Rent Roll'!$AQ8,MONTH(Z$3)='Rent Roll'!$AR8,MONTH(Z$3)='Rent Roll'!$AS8),0,1)</f>
        <v>1</v>
      </c>
      <c r="AA122" s="567">
        <f>IF(OR(MONTH(AA$3)='Rent Roll'!$AN8,MONTH(AA$3)='Rent Roll'!$AO8,MONTH(AA$3)='Rent Roll'!$AP8,MONTH(AA$3)='Rent Roll'!$AQ8,MONTH(AA$3)='Rent Roll'!$AR8,MONTH(AA$3)='Rent Roll'!$AS8),0,1)</f>
        <v>1</v>
      </c>
      <c r="AB122" s="567">
        <f>IF(OR(MONTH(AB$3)='Rent Roll'!$AN8,MONTH(AB$3)='Rent Roll'!$AO8,MONTH(AB$3)='Rent Roll'!$AP8,MONTH(AB$3)='Rent Roll'!$AQ8,MONTH(AB$3)='Rent Roll'!$AR8,MONTH(AB$3)='Rent Roll'!$AS8),0,1)</f>
        <v>1</v>
      </c>
      <c r="AC122" s="567">
        <f>IF(OR(MONTH(AC$3)='Rent Roll'!$AN8,MONTH(AC$3)='Rent Roll'!$AO8,MONTH(AC$3)='Rent Roll'!$AP8,MONTH(AC$3)='Rent Roll'!$AQ8,MONTH(AC$3)='Rent Roll'!$AR8,MONTH(AC$3)='Rent Roll'!$AS8),0,1)</f>
        <v>1</v>
      </c>
      <c r="AD122" s="767">
        <f>IF(OR(MONTH(AD$3)='Rent Roll'!$AN8,MONTH(AD$3)='Rent Roll'!$AO8,MONTH(AD$3)='Rent Roll'!$AP8,MONTH(AD$3)='Rent Roll'!$AQ8,MONTH(AD$3)='Rent Roll'!$AR8,MONTH(AD$3)='Rent Roll'!$AS8),0,1)</f>
        <v>0</v>
      </c>
      <c r="AE122" s="768">
        <f>IF(OR(MONTH(AE$3)='Rent Roll'!$AN8,MONTH(AE$3)='Rent Roll'!$AO8,MONTH(AE$3)='Rent Roll'!$AP8,MONTH(AE$3)='Rent Roll'!$AQ8,MONTH(AE$3)='Rent Roll'!$AR8,MONTH(AE$3)='Rent Roll'!$AS8),0,1)</f>
        <v>1</v>
      </c>
      <c r="AF122" s="567">
        <f>IF(OR(MONTH(AF$3)='Rent Roll'!$AN8,MONTH(AF$3)='Rent Roll'!$AO8,MONTH(AF$3)='Rent Roll'!$AP8,MONTH(AF$3)='Rent Roll'!$AQ8,MONTH(AF$3)='Rent Roll'!$AR8,MONTH(AF$3)='Rent Roll'!$AS8),0,1)</f>
        <v>1</v>
      </c>
      <c r="AG122" s="567">
        <f>IF(OR(MONTH(AG$3)='Rent Roll'!$AN8,MONTH(AG$3)='Rent Roll'!$AO8,MONTH(AG$3)='Rent Roll'!$AP8,MONTH(AG$3)='Rent Roll'!$AQ8,MONTH(AG$3)='Rent Roll'!$AR8,MONTH(AG$3)='Rent Roll'!$AS8),0,1)</f>
        <v>1</v>
      </c>
      <c r="AH122" s="567">
        <f>IF(OR(MONTH(AH$3)='Rent Roll'!$AN8,MONTH(AH$3)='Rent Roll'!$AO8,MONTH(AH$3)='Rent Roll'!$AP8,MONTH(AH$3)='Rent Roll'!$AQ8,MONTH(AH$3)='Rent Roll'!$AR8,MONTH(AH$3)='Rent Roll'!$AS8),0,1)</f>
        <v>1</v>
      </c>
      <c r="AI122" s="567">
        <f>IF(OR(MONTH(AI$3)='Rent Roll'!$AN8,MONTH(AI$3)='Rent Roll'!$AO8,MONTH(AI$3)='Rent Roll'!$AP8,MONTH(AI$3)='Rent Roll'!$AQ8,MONTH(AI$3)='Rent Roll'!$AR8,MONTH(AI$3)='Rent Roll'!$AS8),0,1)</f>
        <v>1</v>
      </c>
      <c r="AJ122" s="567">
        <f>IF(OR(MONTH(AJ$3)='Rent Roll'!$AN8,MONTH(AJ$3)='Rent Roll'!$AO8,MONTH(AJ$3)='Rent Roll'!$AP8,MONTH(AJ$3)='Rent Roll'!$AQ8,MONTH(AJ$3)='Rent Roll'!$AR8,MONTH(AJ$3)='Rent Roll'!$AS8),0,1)</f>
        <v>0</v>
      </c>
      <c r="AK122" s="567">
        <f>IF(OR(MONTH(AK$3)='Rent Roll'!$AN8,MONTH(AK$3)='Rent Roll'!$AO8,MONTH(AK$3)='Rent Roll'!$AP8,MONTH(AK$3)='Rent Roll'!$AQ8,MONTH(AK$3)='Rent Roll'!$AR8,MONTH(AK$3)='Rent Roll'!$AS8),0,1)</f>
        <v>1</v>
      </c>
      <c r="AL122" s="567">
        <f>IF(OR(MONTH(AL$3)='Rent Roll'!$AN8,MONTH(AL$3)='Rent Roll'!$AO8,MONTH(AL$3)='Rent Roll'!$AP8,MONTH(AL$3)='Rent Roll'!$AQ8,MONTH(AL$3)='Rent Roll'!$AR8,MONTH(AL$3)='Rent Roll'!$AS8),0,1)</f>
        <v>1</v>
      </c>
      <c r="AM122" s="567">
        <f>IF(OR(MONTH(AM$3)='Rent Roll'!$AN8,MONTH(AM$3)='Rent Roll'!$AO8,MONTH(AM$3)='Rent Roll'!$AP8,MONTH(AM$3)='Rent Roll'!$AQ8,MONTH(AM$3)='Rent Roll'!$AR8,MONTH(AM$3)='Rent Roll'!$AS8),0,1)</f>
        <v>1</v>
      </c>
      <c r="AN122" s="567">
        <f>IF(OR(MONTH(AN$3)='Rent Roll'!$AN8,MONTH(AN$3)='Rent Roll'!$AO8,MONTH(AN$3)='Rent Roll'!$AP8,MONTH(AN$3)='Rent Roll'!$AQ8,MONTH(AN$3)='Rent Roll'!$AR8,MONTH(AN$3)='Rent Roll'!$AS8),0,1)</f>
        <v>1</v>
      </c>
      <c r="AO122" s="567">
        <f>IF(OR(MONTH(AO$3)='Rent Roll'!$AN8,MONTH(AO$3)='Rent Roll'!$AO8,MONTH(AO$3)='Rent Roll'!$AP8,MONTH(AO$3)='Rent Roll'!$AQ8,MONTH(AO$3)='Rent Roll'!$AR8,MONTH(AO$3)='Rent Roll'!$AS8),0,1)</f>
        <v>1</v>
      </c>
      <c r="AP122" s="767">
        <f>IF(OR(MONTH(AP$3)='Rent Roll'!$AN8,MONTH(AP$3)='Rent Roll'!$AO8,MONTH(AP$3)='Rent Roll'!$AP8,MONTH(AP$3)='Rent Roll'!$AQ8,MONTH(AP$3)='Rent Roll'!$AR8,MONTH(AP$3)='Rent Roll'!$AS8),0,1)</f>
        <v>0</v>
      </c>
      <c r="AQ122" s="768">
        <f>IF(OR(MONTH(AQ$3)='Rent Roll'!$AN8,MONTH(AQ$3)='Rent Roll'!$AO8,MONTH(AQ$3)='Rent Roll'!$AP8,MONTH(AQ$3)='Rent Roll'!$AQ8,MONTH(AQ$3)='Rent Roll'!$AR8,MONTH(AQ$3)='Rent Roll'!$AS8),0,1)</f>
        <v>1</v>
      </c>
      <c r="AR122" s="567">
        <f>IF(OR(MONTH(AR$3)='Rent Roll'!$AN8,MONTH(AR$3)='Rent Roll'!$AO8,MONTH(AR$3)='Rent Roll'!$AP8,MONTH(AR$3)='Rent Roll'!$AQ8,MONTH(AR$3)='Rent Roll'!$AR8,MONTH(AR$3)='Rent Roll'!$AS8),0,1)</f>
        <v>1</v>
      </c>
      <c r="AS122" s="567">
        <f>IF(OR(MONTH(AS$3)='Rent Roll'!$AN8,MONTH(AS$3)='Rent Roll'!$AO8,MONTH(AS$3)='Rent Roll'!$AP8,MONTH(AS$3)='Rent Roll'!$AQ8,MONTH(AS$3)='Rent Roll'!$AR8,MONTH(AS$3)='Rent Roll'!$AS8),0,1)</f>
        <v>1</v>
      </c>
      <c r="AT122" s="567">
        <f>IF(OR(MONTH(AT$3)='Rent Roll'!$AN8,MONTH(AT$3)='Rent Roll'!$AO8,MONTH(AT$3)='Rent Roll'!$AP8,MONTH(AT$3)='Rent Roll'!$AQ8,MONTH(AT$3)='Rent Roll'!$AR8,MONTH(AT$3)='Rent Roll'!$AS8),0,1)</f>
        <v>1</v>
      </c>
      <c r="AU122" s="567">
        <f>IF(OR(MONTH(AU$3)='Rent Roll'!$AN8,MONTH(AU$3)='Rent Roll'!$AO8,MONTH(AU$3)='Rent Roll'!$AP8,MONTH(AU$3)='Rent Roll'!$AQ8,MONTH(AU$3)='Rent Roll'!$AR8,MONTH(AU$3)='Rent Roll'!$AS8),0,1)</f>
        <v>1</v>
      </c>
      <c r="AV122" s="567">
        <f>IF(OR(MONTH(AV$3)='Rent Roll'!$AN8,MONTH(AV$3)='Rent Roll'!$AO8,MONTH(AV$3)='Rent Roll'!$AP8,MONTH(AV$3)='Rent Roll'!$AQ8,MONTH(AV$3)='Rent Roll'!$AR8,MONTH(AV$3)='Rent Roll'!$AS8),0,1)</f>
        <v>0</v>
      </c>
      <c r="AW122" s="567">
        <f>IF(OR(MONTH(AW$3)='Rent Roll'!$AN8,MONTH(AW$3)='Rent Roll'!$AO8,MONTH(AW$3)='Rent Roll'!$AP8,MONTH(AW$3)='Rent Roll'!$AQ8,MONTH(AW$3)='Rent Roll'!$AR8,MONTH(AW$3)='Rent Roll'!$AS8),0,1)</f>
        <v>1</v>
      </c>
      <c r="AX122" s="567">
        <f>IF(OR(MONTH(AX$3)='Rent Roll'!$AN8,MONTH(AX$3)='Rent Roll'!$AO8,MONTH(AX$3)='Rent Roll'!$AP8,MONTH(AX$3)='Rent Roll'!$AQ8,MONTH(AX$3)='Rent Roll'!$AR8,MONTH(AX$3)='Rent Roll'!$AS8),0,1)</f>
        <v>1</v>
      </c>
      <c r="AY122" s="567">
        <f>IF(OR(MONTH(AY$3)='Rent Roll'!$AN8,MONTH(AY$3)='Rent Roll'!$AO8,MONTH(AY$3)='Rent Roll'!$AP8,MONTH(AY$3)='Rent Roll'!$AQ8,MONTH(AY$3)='Rent Roll'!$AR8,MONTH(AY$3)='Rent Roll'!$AS8),0,1)</f>
        <v>1</v>
      </c>
      <c r="AZ122" s="567">
        <f>IF(OR(MONTH(AZ$3)='Rent Roll'!$AN8,MONTH(AZ$3)='Rent Roll'!$AO8,MONTH(AZ$3)='Rent Roll'!$AP8,MONTH(AZ$3)='Rent Roll'!$AQ8,MONTH(AZ$3)='Rent Roll'!$AR8,MONTH(AZ$3)='Rent Roll'!$AS8),0,1)</f>
        <v>1</v>
      </c>
      <c r="BA122" s="567">
        <f>IF(OR(MONTH(BA$3)='Rent Roll'!$AN8,MONTH(BA$3)='Rent Roll'!$AO8,MONTH(BA$3)='Rent Roll'!$AP8,MONTH(BA$3)='Rent Roll'!$AQ8,MONTH(BA$3)='Rent Roll'!$AR8,MONTH(BA$3)='Rent Roll'!$AS8),0,1)</f>
        <v>1</v>
      </c>
      <c r="BB122" s="767">
        <f>IF(OR(MONTH(BB$3)='Rent Roll'!$AN8,MONTH(BB$3)='Rent Roll'!$AO8,MONTH(BB$3)='Rent Roll'!$AP8,MONTH(BB$3)='Rent Roll'!$AQ8,MONTH(BB$3)='Rent Roll'!$AR8,MONTH(BB$3)='Rent Roll'!$AS8),0,1)</f>
        <v>0</v>
      </c>
      <c r="BC122" s="768">
        <f>IF(OR(MONTH(BC$3)='Rent Roll'!$AN8,MONTH(BC$3)='Rent Roll'!$AO8,MONTH(BC$3)='Rent Roll'!$AP8,MONTH(BC$3)='Rent Roll'!$AQ8,MONTH(BC$3)='Rent Roll'!$AR8,MONTH(BC$3)='Rent Roll'!$AS8),0,1)</f>
        <v>1</v>
      </c>
      <c r="BD122" s="567">
        <f>IF(OR(MONTH(BD$3)='Rent Roll'!$AN8,MONTH(BD$3)='Rent Roll'!$AO8,MONTH(BD$3)='Rent Roll'!$AP8,MONTH(BD$3)='Rent Roll'!$AQ8,MONTH(BD$3)='Rent Roll'!$AR8,MONTH(BD$3)='Rent Roll'!$AS8),0,1)</f>
        <v>1</v>
      </c>
      <c r="BE122" s="567">
        <f>IF(OR(MONTH(BE$3)='Rent Roll'!$AN8,MONTH(BE$3)='Rent Roll'!$AO8,MONTH(BE$3)='Rent Roll'!$AP8,MONTH(BE$3)='Rent Roll'!$AQ8,MONTH(BE$3)='Rent Roll'!$AR8,MONTH(BE$3)='Rent Roll'!$AS8),0,1)</f>
        <v>1</v>
      </c>
      <c r="BF122" s="567">
        <f>IF(OR(MONTH(BF$3)='Rent Roll'!$AN8,MONTH(BF$3)='Rent Roll'!$AO8,MONTH(BF$3)='Rent Roll'!$AP8,MONTH(BF$3)='Rent Roll'!$AQ8,MONTH(BF$3)='Rent Roll'!$AR8,MONTH(BF$3)='Rent Roll'!$AS8),0,1)</f>
        <v>1</v>
      </c>
      <c r="BG122" s="567">
        <f>IF(OR(MONTH(BG$3)='Rent Roll'!$AN8,MONTH(BG$3)='Rent Roll'!$AO8,MONTH(BG$3)='Rent Roll'!$AP8,MONTH(BG$3)='Rent Roll'!$AQ8,MONTH(BG$3)='Rent Roll'!$AR8,MONTH(BG$3)='Rent Roll'!$AS8),0,1)</f>
        <v>1</v>
      </c>
      <c r="BH122" s="567">
        <f>IF(OR(MONTH(BH$3)='Rent Roll'!$AN8,MONTH(BH$3)='Rent Roll'!$AO8,MONTH(BH$3)='Rent Roll'!$AP8,MONTH(BH$3)='Rent Roll'!$AQ8,MONTH(BH$3)='Rent Roll'!$AR8,MONTH(BH$3)='Rent Roll'!$AS8),0,1)</f>
        <v>0</v>
      </c>
      <c r="BI122" s="567">
        <f>IF(OR(MONTH(BI$3)='Rent Roll'!$AN8,MONTH(BI$3)='Rent Roll'!$AO8,MONTH(BI$3)='Rent Roll'!$AP8,MONTH(BI$3)='Rent Roll'!$AQ8,MONTH(BI$3)='Rent Roll'!$AR8,MONTH(BI$3)='Rent Roll'!$AS8),0,1)</f>
        <v>1</v>
      </c>
      <c r="BJ122" s="567">
        <f>IF(OR(MONTH(BJ$3)='Rent Roll'!$AN8,MONTH(BJ$3)='Rent Roll'!$AO8,MONTH(BJ$3)='Rent Roll'!$AP8,MONTH(BJ$3)='Rent Roll'!$AQ8,MONTH(BJ$3)='Rent Roll'!$AR8,MONTH(BJ$3)='Rent Roll'!$AS8),0,1)</f>
        <v>1</v>
      </c>
      <c r="BK122" s="567">
        <f>IF(OR(MONTH(BK$3)='Rent Roll'!$AN8,MONTH(BK$3)='Rent Roll'!$AO8,MONTH(BK$3)='Rent Roll'!$AP8,MONTH(BK$3)='Rent Roll'!$AQ8,MONTH(BK$3)='Rent Roll'!$AR8,MONTH(BK$3)='Rent Roll'!$AS8),0,1)</f>
        <v>1</v>
      </c>
      <c r="BL122" s="567">
        <f>IF(OR(MONTH(BL$3)='Rent Roll'!$AN8,MONTH(BL$3)='Rent Roll'!$AO8,MONTH(BL$3)='Rent Roll'!$AP8,MONTH(BL$3)='Rent Roll'!$AQ8,MONTH(BL$3)='Rent Roll'!$AR8,MONTH(BL$3)='Rent Roll'!$AS8),0,1)</f>
        <v>1</v>
      </c>
      <c r="BM122" s="567">
        <f>IF(OR(MONTH(BM$3)='Rent Roll'!$AN8,MONTH(BM$3)='Rent Roll'!$AO8,MONTH(BM$3)='Rent Roll'!$AP8,MONTH(BM$3)='Rent Roll'!$AQ8,MONTH(BM$3)='Rent Roll'!$AR8,MONTH(BM$3)='Rent Roll'!$AS8),0,1)</f>
        <v>1</v>
      </c>
      <c r="BN122" s="767">
        <f>IF(OR(MONTH(BN$3)='Rent Roll'!$AN8,MONTH(BN$3)='Rent Roll'!$AO8,MONTH(BN$3)='Rent Roll'!$AP8,MONTH(BN$3)='Rent Roll'!$AQ8,MONTH(BN$3)='Rent Roll'!$AR8,MONTH(BN$3)='Rent Roll'!$AS8),0,1)</f>
        <v>0</v>
      </c>
      <c r="BO122" s="768">
        <f>IF(OR(MONTH(BO$3)='Rent Roll'!$AN8,MONTH(BO$3)='Rent Roll'!$AO8,MONTH(BO$3)='Rent Roll'!$AP8,MONTH(BO$3)='Rent Roll'!$AQ8,MONTH(BO$3)='Rent Roll'!$AR8,MONTH(BO$3)='Rent Roll'!$AS8),0,1)</f>
        <v>1</v>
      </c>
      <c r="BP122" s="567">
        <f>IF(OR(MONTH(BP$3)='Rent Roll'!$AN8,MONTH(BP$3)='Rent Roll'!$AO8,MONTH(BP$3)='Rent Roll'!$AP8,MONTH(BP$3)='Rent Roll'!$AQ8,MONTH(BP$3)='Rent Roll'!$AR8,MONTH(BP$3)='Rent Roll'!$AS8),0,1)</f>
        <v>1</v>
      </c>
      <c r="BQ122" s="567">
        <f>IF(OR(MONTH(BQ$3)='Rent Roll'!$AN8,MONTH(BQ$3)='Rent Roll'!$AO8,MONTH(BQ$3)='Rent Roll'!$AP8,MONTH(BQ$3)='Rent Roll'!$AQ8,MONTH(BQ$3)='Rent Roll'!$AR8,MONTH(BQ$3)='Rent Roll'!$AS8),0,1)</f>
        <v>1</v>
      </c>
      <c r="BR122" s="567">
        <f>IF(OR(MONTH(BR$3)='Rent Roll'!$AN8,MONTH(BR$3)='Rent Roll'!$AO8,MONTH(BR$3)='Rent Roll'!$AP8,MONTH(BR$3)='Rent Roll'!$AQ8,MONTH(BR$3)='Rent Roll'!$AR8,MONTH(BR$3)='Rent Roll'!$AS8),0,1)</f>
        <v>1</v>
      </c>
      <c r="BS122" s="567">
        <f>IF(OR(MONTH(BS$3)='Rent Roll'!$AN8,MONTH(BS$3)='Rent Roll'!$AO8,MONTH(BS$3)='Rent Roll'!$AP8,MONTH(BS$3)='Rent Roll'!$AQ8,MONTH(BS$3)='Rent Roll'!$AR8,MONTH(BS$3)='Rent Roll'!$AS8),0,1)</f>
        <v>1</v>
      </c>
      <c r="BT122" s="567">
        <f>IF(OR(MONTH(BT$3)='Rent Roll'!$AN8,MONTH(BT$3)='Rent Roll'!$AO8,MONTH(BT$3)='Rent Roll'!$AP8,MONTH(BT$3)='Rent Roll'!$AQ8,MONTH(BT$3)='Rent Roll'!$AR8,MONTH(BT$3)='Rent Roll'!$AS8),0,1)</f>
        <v>0</v>
      </c>
      <c r="BU122" s="567">
        <f>IF(OR(MONTH(BU$3)='Rent Roll'!$AN8,MONTH(BU$3)='Rent Roll'!$AO8,MONTH(BU$3)='Rent Roll'!$AP8,MONTH(BU$3)='Rent Roll'!$AQ8,MONTH(BU$3)='Rent Roll'!$AR8,MONTH(BU$3)='Rent Roll'!$AS8),0,1)</f>
        <v>1</v>
      </c>
      <c r="BV122" s="567">
        <f>IF(OR(MONTH(BV$3)='Rent Roll'!$AN8,MONTH(BV$3)='Rent Roll'!$AO8,MONTH(BV$3)='Rent Roll'!$AP8,MONTH(BV$3)='Rent Roll'!$AQ8,MONTH(BV$3)='Rent Roll'!$AR8,MONTH(BV$3)='Rent Roll'!$AS8),0,1)</f>
        <v>1</v>
      </c>
      <c r="BW122" s="567">
        <f>IF(OR(MONTH(BW$3)='Rent Roll'!$AN8,MONTH(BW$3)='Rent Roll'!$AO8,MONTH(BW$3)='Rent Roll'!$AP8,MONTH(BW$3)='Rent Roll'!$AQ8,MONTH(BW$3)='Rent Roll'!$AR8,MONTH(BW$3)='Rent Roll'!$AS8),0,1)</f>
        <v>1</v>
      </c>
      <c r="BX122" s="567">
        <f>IF(OR(MONTH(BX$3)='Rent Roll'!$AN8,MONTH(BX$3)='Rent Roll'!$AO8,MONTH(BX$3)='Rent Roll'!$AP8,MONTH(BX$3)='Rent Roll'!$AQ8,MONTH(BX$3)='Rent Roll'!$AR8,MONTH(BX$3)='Rent Roll'!$AS8),0,1)</f>
        <v>1</v>
      </c>
      <c r="BY122" s="567">
        <f>IF(OR(MONTH(BY$3)='Rent Roll'!$AN8,MONTH(BY$3)='Rent Roll'!$AO8,MONTH(BY$3)='Rent Roll'!$AP8,MONTH(BY$3)='Rent Roll'!$AQ8,MONTH(BY$3)='Rent Roll'!$AR8,MONTH(BY$3)='Rent Roll'!$AS8),0,1)</f>
        <v>1</v>
      </c>
      <c r="BZ122" s="767">
        <f>IF(OR(MONTH(BZ$3)='Rent Roll'!$AN8,MONTH(BZ$3)='Rent Roll'!$AO8,MONTH(BZ$3)='Rent Roll'!$AP8,MONTH(BZ$3)='Rent Roll'!$AQ8,MONTH(BZ$3)='Rent Roll'!$AR8,MONTH(BZ$3)='Rent Roll'!$AS8),0,1)</f>
        <v>0</v>
      </c>
      <c r="CA122" s="768">
        <f>IF(OR(MONTH(CA$3)='Rent Roll'!$AN8,MONTH(CA$3)='Rent Roll'!$AO8,MONTH(CA$3)='Rent Roll'!$AP8,MONTH(CA$3)='Rent Roll'!$AQ8,MONTH(CA$3)='Rent Roll'!$AR8,MONTH(CA$3)='Rent Roll'!$AS8),0,1)</f>
        <v>1</v>
      </c>
      <c r="CB122" s="567">
        <f>IF(OR(MONTH(CB$3)='Rent Roll'!$AN8,MONTH(CB$3)='Rent Roll'!$AO8,MONTH(CB$3)='Rent Roll'!$AP8,MONTH(CB$3)='Rent Roll'!$AQ8,MONTH(CB$3)='Rent Roll'!$AR8,MONTH(CB$3)='Rent Roll'!$AS8),0,1)</f>
        <v>1</v>
      </c>
      <c r="CC122" s="567">
        <f>IF(OR(MONTH(CC$3)='Rent Roll'!$AN8,MONTH(CC$3)='Rent Roll'!$AO8,MONTH(CC$3)='Rent Roll'!$AP8,MONTH(CC$3)='Rent Roll'!$AQ8,MONTH(CC$3)='Rent Roll'!$AR8,MONTH(CC$3)='Rent Roll'!$AS8),0,1)</f>
        <v>1</v>
      </c>
      <c r="CD122" s="567">
        <f>IF(OR(MONTH(CD$3)='Rent Roll'!$AN8,MONTH(CD$3)='Rent Roll'!$AO8,MONTH(CD$3)='Rent Roll'!$AP8,MONTH(CD$3)='Rent Roll'!$AQ8,MONTH(CD$3)='Rent Roll'!$AR8,MONTH(CD$3)='Rent Roll'!$AS8),0,1)</f>
        <v>1</v>
      </c>
      <c r="CE122" s="567">
        <f>IF(OR(MONTH(CE$3)='Rent Roll'!$AN8,MONTH(CE$3)='Rent Roll'!$AO8,MONTH(CE$3)='Rent Roll'!$AP8,MONTH(CE$3)='Rent Roll'!$AQ8,MONTH(CE$3)='Rent Roll'!$AR8,MONTH(CE$3)='Rent Roll'!$AS8),0,1)</f>
        <v>1</v>
      </c>
      <c r="CF122" s="567">
        <f>IF(OR(MONTH(CF$3)='Rent Roll'!$AN8,MONTH(CF$3)='Rent Roll'!$AO8,MONTH(CF$3)='Rent Roll'!$AP8,MONTH(CF$3)='Rent Roll'!$AQ8,MONTH(CF$3)='Rent Roll'!$AR8,MONTH(CF$3)='Rent Roll'!$AS8),0,1)</f>
        <v>0</v>
      </c>
      <c r="CG122" s="567">
        <f>IF(OR(MONTH(CG$3)='Rent Roll'!$AN8,MONTH(CG$3)='Rent Roll'!$AO8,MONTH(CG$3)='Rent Roll'!$AP8,MONTH(CG$3)='Rent Roll'!$AQ8,MONTH(CG$3)='Rent Roll'!$AR8,MONTH(CG$3)='Rent Roll'!$AS8),0,1)</f>
        <v>1</v>
      </c>
      <c r="CH122" s="567">
        <f>IF(OR(MONTH(CH$3)='Rent Roll'!$AN8,MONTH(CH$3)='Rent Roll'!$AO8,MONTH(CH$3)='Rent Roll'!$AP8,MONTH(CH$3)='Rent Roll'!$AQ8,MONTH(CH$3)='Rent Roll'!$AR8,MONTH(CH$3)='Rent Roll'!$AS8),0,1)</f>
        <v>1</v>
      </c>
      <c r="CI122" s="567">
        <f>IF(OR(MONTH(CI$3)='Rent Roll'!$AN8,MONTH(CI$3)='Rent Roll'!$AO8,MONTH(CI$3)='Rent Roll'!$AP8,MONTH(CI$3)='Rent Roll'!$AQ8,MONTH(CI$3)='Rent Roll'!$AR8,MONTH(CI$3)='Rent Roll'!$AS8),0,1)</f>
        <v>1</v>
      </c>
      <c r="CJ122" s="567">
        <f>IF(OR(MONTH(CJ$3)='Rent Roll'!$AN8,MONTH(CJ$3)='Rent Roll'!$AO8,MONTH(CJ$3)='Rent Roll'!$AP8,MONTH(CJ$3)='Rent Roll'!$AQ8,MONTH(CJ$3)='Rent Roll'!$AR8,MONTH(CJ$3)='Rent Roll'!$AS8),0,1)</f>
        <v>1</v>
      </c>
      <c r="CK122" s="567">
        <f>IF(OR(MONTH(CK$3)='Rent Roll'!$AN8,MONTH(CK$3)='Rent Roll'!$AO8,MONTH(CK$3)='Rent Roll'!$AP8,MONTH(CK$3)='Rent Roll'!$AQ8,MONTH(CK$3)='Rent Roll'!$AR8,MONTH(CK$3)='Rent Roll'!$AS8),0,1)</f>
        <v>1</v>
      </c>
      <c r="CL122" s="767">
        <f>IF(OR(MONTH(CL$3)='Rent Roll'!$AN8,MONTH(CL$3)='Rent Roll'!$AO8,MONTH(CL$3)='Rent Roll'!$AP8,MONTH(CL$3)='Rent Roll'!$AQ8,MONTH(CL$3)='Rent Roll'!$AR8,MONTH(CL$3)='Rent Roll'!$AS8),0,1)</f>
        <v>0</v>
      </c>
      <c r="CM122" s="768">
        <f>IF(OR(MONTH(CM$3)='Rent Roll'!$AN8,MONTH(CM$3)='Rent Roll'!$AO8,MONTH(CM$3)='Rent Roll'!$AP8,MONTH(CM$3)='Rent Roll'!$AQ8,MONTH(CM$3)='Rent Roll'!$AR8,MONTH(CM$3)='Rent Roll'!$AS8),0,1)</f>
        <v>1</v>
      </c>
      <c r="CN122" s="567">
        <f>IF(OR(MONTH(CN$3)='Rent Roll'!$AN8,MONTH(CN$3)='Rent Roll'!$AO8,MONTH(CN$3)='Rent Roll'!$AP8,MONTH(CN$3)='Rent Roll'!$AQ8,MONTH(CN$3)='Rent Roll'!$AR8,MONTH(CN$3)='Rent Roll'!$AS8),0,1)</f>
        <v>1</v>
      </c>
      <c r="CO122" s="567">
        <f>IF(OR(MONTH(CO$3)='Rent Roll'!$AN8,MONTH(CO$3)='Rent Roll'!$AO8,MONTH(CO$3)='Rent Roll'!$AP8,MONTH(CO$3)='Rent Roll'!$AQ8,MONTH(CO$3)='Rent Roll'!$AR8,MONTH(CO$3)='Rent Roll'!$AS8),0,1)</f>
        <v>1</v>
      </c>
      <c r="CP122" s="567">
        <f>IF(OR(MONTH(CP$3)='Rent Roll'!$AN8,MONTH(CP$3)='Rent Roll'!$AO8,MONTH(CP$3)='Rent Roll'!$AP8,MONTH(CP$3)='Rent Roll'!$AQ8,MONTH(CP$3)='Rent Roll'!$AR8,MONTH(CP$3)='Rent Roll'!$AS8),0,1)</f>
        <v>1</v>
      </c>
      <c r="CQ122" s="567">
        <f>IF(OR(MONTH(CQ$3)='Rent Roll'!$AN8,MONTH(CQ$3)='Rent Roll'!$AO8,MONTH(CQ$3)='Rent Roll'!$AP8,MONTH(CQ$3)='Rent Roll'!$AQ8,MONTH(CQ$3)='Rent Roll'!$AR8,MONTH(CQ$3)='Rent Roll'!$AS8),0,1)</f>
        <v>1</v>
      </c>
      <c r="CR122" s="567">
        <f>IF(OR(MONTH(CR$3)='Rent Roll'!$AN8,MONTH(CR$3)='Rent Roll'!$AO8,MONTH(CR$3)='Rent Roll'!$AP8,MONTH(CR$3)='Rent Roll'!$AQ8,MONTH(CR$3)='Rent Roll'!$AR8,MONTH(CR$3)='Rent Roll'!$AS8),0,1)</f>
        <v>0</v>
      </c>
      <c r="CS122" s="567">
        <f>IF(OR(MONTH(CS$3)='Rent Roll'!$AN8,MONTH(CS$3)='Rent Roll'!$AO8,MONTH(CS$3)='Rent Roll'!$AP8,MONTH(CS$3)='Rent Roll'!$AQ8,MONTH(CS$3)='Rent Roll'!$AR8,MONTH(CS$3)='Rent Roll'!$AS8),0,1)</f>
        <v>1</v>
      </c>
      <c r="CT122" s="567">
        <f>IF(OR(MONTH(CT$3)='Rent Roll'!$AN8,MONTH(CT$3)='Rent Roll'!$AO8,MONTH(CT$3)='Rent Roll'!$AP8,MONTH(CT$3)='Rent Roll'!$AQ8,MONTH(CT$3)='Rent Roll'!$AR8,MONTH(CT$3)='Rent Roll'!$AS8),0,1)</f>
        <v>1</v>
      </c>
      <c r="CU122" s="567">
        <f>IF(OR(MONTH(CU$3)='Rent Roll'!$AN8,MONTH(CU$3)='Rent Roll'!$AO8,MONTH(CU$3)='Rent Roll'!$AP8,MONTH(CU$3)='Rent Roll'!$AQ8,MONTH(CU$3)='Rent Roll'!$AR8,MONTH(CU$3)='Rent Roll'!$AS8),0,1)</f>
        <v>1</v>
      </c>
      <c r="CV122" s="567">
        <f>IF(OR(MONTH(CV$3)='Rent Roll'!$AN8,MONTH(CV$3)='Rent Roll'!$AO8,MONTH(CV$3)='Rent Roll'!$AP8,MONTH(CV$3)='Rent Roll'!$AQ8,MONTH(CV$3)='Rent Roll'!$AR8,MONTH(CV$3)='Rent Roll'!$AS8),0,1)</f>
        <v>1</v>
      </c>
      <c r="CW122" s="567">
        <f>IF(OR(MONTH(CW$3)='Rent Roll'!$AN8,MONTH(CW$3)='Rent Roll'!$AO8,MONTH(CW$3)='Rent Roll'!$AP8,MONTH(CW$3)='Rent Roll'!$AQ8,MONTH(CW$3)='Rent Roll'!$AR8,MONTH(CW$3)='Rent Roll'!$AS8),0,1)</f>
        <v>1</v>
      </c>
      <c r="CX122" s="767">
        <f>IF(OR(MONTH(CX$3)='Rent Roll'!$AN8,MONTH(CX$3)='Rent Roll'!$AO8,MONTH(CX$3)='Rent Roll'!$AP8,MONTH(CX$3)='Rent Roll'!$AQ8,MONTH(CX$3)='Rent Roll'!$AR8,MONTH(CX$3)='Rent Roll'!$AS8),0,1)</f>
        <v>0</v>
      </c>
      <c r="CY122" s="768">
        <f>IF(OR(MONTH(CY$3)='Rent Roll'!$AN8,MONTH(CY$3)='Rent Roll'!$AO8,MONTH(CY$3)='Rent Roll'!$AP8,MONTH(CY$3)='Rent Roll'!$AQ8,MONTH(CY$3)='Rent Roll'!$AR8,MONTH(CY$3)='Rent Roll'!$AS8),0,1)</f>
        <v>1</v>
      </c>
      <c r="CZ122" s="567">
        <f>IF(OR(MONTH(CZ$3)='Rent Roll'!$AN8,MONTH(CZ$3)='Rent Roll'!$AO8,MONTH(CZ$3)='Rent Roll'!$AP8,MONTH(CZ$3)='Rent Roll'!$AQ8,MONTH(CZ$3)='Rent Roll'!$AR8,MONTH(CZ$3)='Rent Roll'!$AS8),0,1)</f>
        <v>1</v>
      </c>
      <c r="DA122" s="567">
        <f>IF(OR(MONTH(DA$3)='Rent Roll'!$AN8,MONTH(DA$3)='Rent Roll'!$AO8,MONTH(DA$3)='Rent Roll'!$AP8,MONTH(DA$3)='Rent Roll'!$AQ8,MONTH(DA$3)='Rent Roll'!$AR8,MONTH(DA$3)='Rent Roll'!$AS8),0,1)</f>
        <v>1</v>
      </c>
      <c r="DB122" s="567">
        <f>IF(OR(MONTH(DB$3)='Rent Roll'!$AN8,MONTH(DB$3)='Rent Roll'!$AO8,MONTH(DB$3)='Rent Roll'!$AP8,MONTH(DB$3)='Rent Roll'!$AQ8,MONTH(DB$3)='Rent Roll'!$AR8,MONTH(DB$3)='Rent Roll'!$AS8),0,1)</f>
        <v>1</v>
      </c>
      <c r="DC122" s="567">
        <f>IF(OR(MONTH(DC$3)='Rent Roll'!$AN8,MONTH(DC$3)='Rent Roll'!$AO8,MONTH(DC$3)='Rent Roll'!$AP8,MONTH(DC$3)='Rent Roll'!$AQ8,MONTH(DC$3)='Rent Roll'!$AR8,MONTH(DC$3)='Rent Roll'!$AS8),0,1)</f>
        <v>1</v>
      </c>
      <c r="DD122" s="567">
        <f>IF(OR(MONTH(DD$3)='Rent Roll'!$AN8,MONTH(DD$3)='Rent Roll'!$AO8,MONTH(DD$3)='Rent Roll'!$AP8,MONTH(DD$3)='Rent Roll'!$AQ8,MONTH(DD$3)='Rent Roll'!$AR8,MONTH(DD$3)='Rent Roll'!$AS8),0,1)</f>
        <v>0</v>
      </c>
      <c r="DE122" s="567">
        <f>IF(OR(MONTH(DE$3)='Rent Roll'!$AN8,MONTH(DE$3)='Rent Roll'!$AO8,MONTH(DE$3)='Rent Roll'!$AP8,MONTH(DE$3)='Rent Roll'!$AQ8,MONTH(DE$3)='Rent Roll'!$AR8,MONTH(DE$3)='Rent Roll'!$AS8),0,1)</f>
        <v>1</v>
      </c>
      <c r="DF122" s="567">
        <f>IF(OR(MONTH(DF$3)='Rent Roll'!$AN8,MONTH(DF$3)='Rent Roll'!$AO8,MONTH(DF$3)='Rent Roll'!$AP8,MONTH(DF$3)='Rent Roll'!$AQ8,MONTH(DF$3)='Rent Roll'!$AR8,MONTH(DF$3)='Rent Roll'!$AS8),0,1)</f>
        <v>1</v>
      </c>
      <c r="DG122" s="567">
        <f>IF(OR(MONTH(DG$3)='Rent Roll'!$AN8,MONTH(DG$3)='Rent Roll'!$AO8,MONTH(DG$3)='Rent Roll'!$AP8,MONTH(DG$3)='Rent Roll'!$AQ8,MONTH(DG$3)='Rent Roll'!$AR8,MONTH(DG$3)='Rent Roll'!$AS8),0,1)</f>
        <v>1</v>
      </c>
      <c r="DH122" s="567">
        <f>IF(OR(MONTH(DH$3)='Rent Roll'!$AN8,MONTH(DH$3)='Rent Roll'!$AO8,MONTH(DH$3)='Rent Roll'!$AP8,MONTH(DH$3)='Rent Roll'!$AQ8,MONTH(DH$3)='Rent Roll'!$AR8,MONTH(DH$3)='Rent Roll'!$AS8),0,1)</f>
        <v>1</v>
      </c>
      <c r="DI122" s="567">
        <f>IF(OR(MONTH(DI$3)='Rent Roll'!$AN8,MONTH(DI$3)='Rent Roll'!$AO8,MONTH(DI$3)='Rent Roll'!$AP8,MONTH(DI$3)='Rent Roll'!$AQ8,MONTH(DI$3)='Rent Roll'!$AR8,MONTH(DI$3)='Rent Roll'!$AS8),0,1)</f>
        <v>1</v>
      </c>
      <c r="DJ122" s="767">
        <f>IF(OR(MONTH(DJ$3)='Rent Roll'!$AN8,MONTH(DJ$3)='Rent Roll'!$AO8,MONTH(DJ$3)='Rent Roll'!$AP8,MONTH(DJ$3)='Rent Roll'!$AQ8,MONTH(DJ$3)='Rent Roll'!$AR8,MONTH(DJ$3)='Rent Roll'!$AS8),0,1)</f>
        <v>0</v>
      </c>
      <c r="DK122" s="768">
        <f>IF(OR(MONTH(DK$3)='Rent Roll'!$AN8,MONTH(DK$3)='Rent Roll'!$AO8,MONTH(DK$3)='Rent Roll'!$AP8,MONTH(DK$3)='Rent Roll'!$AQ8,MONTH(DK$3)='Rent Roll'!$AR8,MONTH(DK$3)='Rent Roll'!$AS8),0,1)</f>
        <v>1</v>
      </c>
      <c r="DL122" s="567">
        <f>IF(OR(MONTH(DL$3)='Rent Roll'!$AN8,MONTH(DL$3)='Rent Roll'!$AO8,MONTH(DL$3)='Rent Roll'!$AP8,MONTH(DL$3)='Rent Roll'!$AQ8,MONTH(DL$3)='Rent Roll'!$AR8,MONTH(DL$3)='Rent Roll'!$AS8),0,1)</f>
        <v>1</v>
      </c>
      <c r="DM122" s="567">
        <f>IF(OR(MONTH(DM$3)='Rent Roll'!$AN8,MONTH(DM$3)='Rent Roll'!$AO8,MONTH(DM$3)='Rent Roll'!$AP8,MONTH(DM$3)='Rent Roll'!$AQ8,MONTH(DM$3)='Rent Roll'!$AR8,MONTH(DM$3)='Rent Roll'!$AS8),0,1)</f>
        <v>1</v>
      </c>
      <c r="DN122" s="567">
        <f>IF(OR(MONTH(DN$3)='Rent Roll'!$AN8,MONTH(DN$3)='Rent Roll'!$AO8,MONTH(DN$3)='Rent Roll'!$AP8,MONTH(DN$3)='Rent Roll'!$AQ8,MONTH(DN$3)='Rent Roll'!$AR8,MONTH(DN$3)='Rent Roll'!$AS8),0,1)</f>
        <v>1</v>
      </c>
      <c r="DO122" s="567">
        <f>IF(OR(MONTH(DO$3)='Rent Roll'!$AN8,MONTH(DO$3)='Rent Roll'!$AO8,MONTH(DO$3)='Rent Roll'!$AP8,MONTH(DO$3)='Rent Roll'!$AQ8,MONTH(DO$3)='Rent Roll'!$AR8,MONTH(DO$3)='Rent Roll'!$AS8),0,1)</f>
        <v>1</v>
      </c>
      <c r="DP122" s="567">
        <f>IF(OR(MONTH(DP$3)='Rent Roll'!$AN8,MONTH(DP$3)='Rent Roll'!$AO8,MONTH(DP$3)='Rent Roll'!$AP8,MONTH(DP$3)='Rent Roll'!$AQ8,MONTH(DP$3)='Rent Roll'!$AR8,MONTH(DP$3)='Rent Roll'!$AS8),0,1)</f>
        <v>0</v>
      </c>
      <c r="DQ122" s="567">
        <f>IF(OR(MONTH(DQ$3)='Rent Roll'!$AN8,MONTH(DQ$3)='Rent Roll'!$AO8,MONTH(DQ$3)='Rent Roll'!$AP8,MONTH(DQ$3)='Rent Roll'!$AQ8,MONTH(DQ$3)='Rent Roll'!$AR8,MONTH(DQ$3)='Rent Roll'!$AS8),0,1)</f>
        <v>1</v>
      </c>
      <c r="DR122" s="567">
        <f>IF(OR(MONTH(DR$3)='Rent Roll'!$AN8,MONTH(DR$3)='Rent Roll'!$AO8,MONTH(DR$3)='Rent Roll'!$AP8,MONTH(DR$3)='Rent Roll'!$AQ8,MONTH(DR$3)='Rent Roll'!$AR8,MONTH(DR$3)='Rent Roll'!$AS8),0,1)</f>
        <v>1</v>
      </c>
      <c r="DS122" s="567">
        <f>IF(OR(MONTH(DS$3)='Rent Roll'!$AN8,MONTH(DS$3)='Rent Roll'!$AO8,MONTH(DS$3)='Rent Roll'!$AP8,MONTH(DS$3)='Rent Roll'!$AQ8,MONTH(DS$3)='Rent Roll'!$AR8,MONTH(DS$3)='Rent Roll'!$AS8),0,1)</f>
        <v>1</v>
      </c>
      <c r="DT122" s="567">
        <f>IF(OR(MONTH(DT$3)='Rent Roll'!$AN8,MONTH(DT$3)='Rent Roll'!$AO8,MONTH(DT$3)='Rent Roll'!$AP8,MONTH(DT$3)='Rent Roll'!$AQ8,MONTH(DT$3)='Rent Roll'!$AR8,MONTH(DT$3)='Rent Roll'!$AS8),0,1)</f>
        <v>1</v>
      </c>
      <c r="DU122" s="567">
        <f>IF(OR(MONTH(DU$3)='Rent Roll'!$AN8,MONTH(DU$3)='Rent Roll'!$AO8,MONTH(DU$3)='Rent Roll'!$AP8,MONTH(DU$3)='Rent Roll'!$AQ8,MONTH(DU$3)='Rent Roll'!$AR8,MONTH(DU$3)='Rent Roll'!$AS8),0,1)</f>
        <v>1</v>
      </c>
      <c r="DV122" s="567">
        <f>IF(OR(MONTH(DV$3)='Rent Roll'!$AN8,MONTH(DV$3)='Rent Roll'!$AO8,MONTH(DV$3)='Rent Roll'!$AP8,MONTH(DV$3)='Rent Roll'!$AQ8,MONTH(DV$3)='Rent Roll'!$AR8,MONTH(DV$3)='Rent Roll'!$AS8),0,1)</f>
        <v>0</v>
      </c>
    </row>
    <row r="123" spans="1:126" s="565" customFormat="1" ht="12" customHeight="1" outlineLevel="1" x14ac:dyDescent="0.4">
      <c r="A123" s="731"/>
      <c r="B123" s="564" t="str">
        <f>'Rent Roll'!$B9</f>
        <v>5층</v>
      </c>
      <c r="C123" s="566"/>
      <c r="D123" s="566"/>
      <c r="E123" s="566"/>
      <c r="F123" s="778">
        <f>IF(OR(MONTH(F$3)='Rent Roll'!$AN9,MONTH(F$3)='Rent Roll'!$AO9,MONTH(F$3)='Rent Roll'!$AP9,MONTH(F$3)='Rent Roll'!$AQ9,MONTH(F$3)='Rent Roll'!$AR9,MONTH(F$3)='Rent Roll'!$AS9),0,1)</f>
        <v>0</v>
      </c>
      <c r="G123" s="768">
        <f>IF(OR(MONTH(G$3)='Rent Roll'!$AN9,MONTH(G$3)='Rent Roll'!$AO9,MONTH(G$3)='Rent Roll'!$AP9,MONTH(G$3)='Rent Roll'!$AQ9,MONTH(G$3)='Rent Roll'!$AR9,MONTH(G$3)='Rent Roll'!$AS9),0,1)</f>
        <v>1</v>
      </c>
      <c r="H123" s="567">
        <f>IF(OR(MONTH(H$3)='Rent Roll'!$AN9,MONTH(H$3)='Rent Roll'!$AO9,MONTH(H$3)='Rent Roll'!$AP9,MONTH(H$3)='Rent Roll'!$AQ9,MONTH(H$3)='Rent Roll'!$AR9,MONTH(H$3)='Rent Roll'!$AS9),0,1)</f>
        <v>1</v>
      </c>
      <c r="I123" s="567">
        <f>IF(OR(MONTH(I$3)='Rent Roll'!$AN9,MONTH(I$3)='Rent Roll'!$AO9,MONTH(I$3)='Rent Roll'!$AP9,MONTH(I$3)='Rent Roll'!$AQ9,MONTH(I$3)='Rent Roll'!$AR9,MONTH(I$3)='Rent Roll'!$AS9),0,1)</f>
        <v>1</v>
      </c>
      <c r="J123" s="567">
        <f>IF(OR(MONTH(J$3)='Rent Roll'!$AN9,MONTH(J$3)='Rent Roll'!$AO9,MONTH(J$3)='Rent Roll'!$AP9,MONTH(J$3)='Rent Roll'!$AQ9,MONTH(J$3)='Rent Roll'!$AR9,MONTH(J$3)='Rent Roll'!$AS9),0,1)</f>
        <v>1</v>
      </c>
      <c r="K123" s="567">
        <f>IF(OR(MONTH(K$3)='Rent Roll'!$AN9,MONTH(K$3)='Rent Roll'!$AO9,MONTH(K$3)='Rent Roll'!$AP9,MONTH(K$3)='Rent Roll'!$AQ9,MONTH(K$3)='Rent Roll'!$AR9,MONTH(K$3)='Rent Roll'!$AS9),0,1)</f>
        <v>1</v>
      </c>
      <c r="L123" s="567">
        <f>IF(OR(MONTH(L$3)='Rent Roll'!$AN9,MONTH(L$3)='Rent Roll'!$AO9,MONTH(L$3)='Rent Roll'!$AP9,MONTH(L$3)='Rent Roll'!$AQ9,MONTH(L$3)='Rent Roll'!$AR9,MONTH(L$3)='Rent Roll'!$AS9),0,1)</f>
        <v>0</v>
      </c>
      <c r="M123" s="567">
        <f>IF(OR(MONTH(M$3)='Rent Roll'!$AN9,MONTH(M$3)='Rent Roll'!$AO9,MONTH(M$3)='Rent Roll'!$AP9,MONTH(M$3)='Rent Roll'!$AQ9,MONTH(M$3)='Rent Roll'!$AR9,MONTH(M$3)='Rent Roll'!$AS9),0,1)</f>
        <v>1</v>
      </c>
      <c r="N123" s="567">
        <f>IF(OR(MONTH(N$3)='Rent Roll'!$AN9,MONTH(N$3)='Rent Roll'!$AO9,MONTH(N$3)='Rent Roll'!$AP9,MONTH(N$3)='Rent Roll'!$AQ9,MONTH(N$3)='Rent Roll'!$AR9,MONTH(N$3)='Rent Roll'!$AS9),0,1)</f>
        <v>1</v>
      </c>
      <c r="O123" s="567">
        <f>IF(OR(MONTH(O$3)='Rent Roll'!$AN9,MONTH(O$3)='Rent Roll'!$AO9,MONTH(O$3)='Rent Roll'!$AP9,MONTH(O$3)='Rent Roll'!$AQ9,MONTH(O$3)='Rent Roll'!$AR9,MONTH(O$3)='Rent Roll'!$AS9),0,1)</f>
        <v>1</v>
      </c>
      <c r="P123" s="567">
        <f>IF(OR(MONTH(P$3)='Rent Roll'!$AN9,MONTH(P$3)='Rent Roll'!$AO9,MONTH(P$3)='Rent Roll'!$AP9,MONTH(P$3)='Rent Roll'!$AQ9,MONTH(P$3)='Rent Roll'!$AR9,MONTH(P$3)='Rent Roll'!$AS9),0,1)</f>
        <v>1</v>
      </c>
      <c r="Q123" s="567">
        <f>IF(OR(MONTH(Q$3)='Rent Roll'!$AN9,MONTH(Q$3)='Rent Roll'!$AO9,MONTH(Q$3)='Rent Roll'!$AP9,MONTH(Q$3)='Rent Roll'!$AQ9,MONTH(Q$3)='Rent Roll'!$AR9,MONTH(Q$3)='Rent Roll'!$AS9),0,1)</f>
        <v>1</v>
      </c>
      <c r="R123" s="767">
        <f>IF(OR(MONTH(R$3)='Rent Roll'!$AN9,MONTH(R$3)='Rent Roll'!$AO9,MONTH(R$3)='Rent Roll'!$AP9,MONTH(R$3)='Rent Roll'!$AQ9,MONTH(R$3)='Rent Roll'!$AR9,MONTH(R$3)='Rent Roll'!$AS9),0,1)</f>
        <v>0</v>
      </c>
      <c r="S123" s="768">
        <f>IF(OR(MONTH(S$3)='Rent Roll'!$AN9,MONTH(S$3)='Rent Roll'!$AO9,MONTH(S$3)='Rent Roll'!$AP9,MONTH(S$3)='Rent Roll'!$AQ9,MONTH(S$3)='Rent Roll'!$AR9,MONTH(S$3)='Rent Roll'!$AS9),0,1)</f>
        <v>1</v>
      </c>
      <c r="T123" s="567">
        <f>IF(OR(MONTH(T$3)='Rent Roll'!$AN9,MONTH(T$3)='Rent Roll'!$AO9,MONTH(T$3)='Rent Roll'!$AP9,MONTH(T$3)='Rent Roll'!$AQ9,MONTH(T$3)='Rent Roll'!$AR9,MONTH(T$3)='Rent Roll'!$AS9),0,1)</f>
        <v>1</v>
      </c>
      <c r="U123" s="567">
        <f>IF(OR(MONTH(U$3)='Rent Roll'!$AN9,MONTH(U$3)='Rent Roll'!$AO9,MONTH(U$3)='Rent Roll'!$AP9,MONTH(U$3)='Rent Roll'!$AQ9,MONTH(U$3)='Rent Roll'!$AR9,MONTH(U$3)='Rent Roll'!$AS9),0,1)</f>
        <v>1</v>
      </c>
      <c r="V123" s="567">
        <f>IF(OR(MONTH(V$3)='Rent Roll'!$AN9,MONTH(V$3)='Rent Roll'!$AO9,MONTH(V$3)='Rent Roll'!$AP9,MONTH(V$3)='Rent Roll'!$AQ9,MONTH(V$3)='Rent Roll'!$AR9,MONTH(V$3)='Rent Roll'!$AS9),0,1)</f>
        <v>1</v>
      </c>
      <c r="W123" s="567">
        <f>IF(OR(MONTH(W$3)='Rent Roll'!$AN9,MONTH(W$3)='Rent Roll'!$AO9,MONTH(W$3)='Rent Roll'!$AP9,MONTH(W$3)='Rent Roll'!$AQ9,MONTH(W$3)='Rent Roll'!$AR9,MONTH(W$3)='Rent Roll'!$AS9),0,1)</f>
        <v>1</v>
      </c>
      <c r="X123" s="567">
        <f>IF(OR(MONTH(X$3)='Rent Roll'!$AN9,MONTH(X$3)='Rent Roll'!$AO9,MONTH(X$3)='Rent Roll'!$AP9,MONTH(X$3)='Rent Roll'!$AQ9,MONTH(X$3)='Rent Roll'!$AR9,MONTH(X$3)='Rent Roll'!$AS9),0,1)</f>
        <v>0</v>
      </c>
      <c r="Y123" s="567">
        <f>IF(OR(MONTH(Y$3)='Rent Roll'!$AN9,MONTH(Y$3)='Rent Roll'!$AO9,MONTH(Y$3)='Rent Roll'!$AP9,MONTH(Y$3)='Rent Roll'!$AQ9,MONTH(Y$3)='Rent Roll'!$AR9,MONTH(Y$3)='Rent Roll'!$AS9),0,1)</f>
        <v>1</v>
      </c>
      <c r="Z123" s="567">
        <f>IF(OR(MONTH(Z$3)='Rent Roll'!$AN9,MONTH(Z$3)='Rent Roll'!$AO9,MONTH(Z$3)='Rent Roll'!$AP9,MONTH(Z$3)='Rent Roll'!$AQ9,MONTH(Z$3)='Rent Roll'!$AR9,MONTH(Z$3)='Rent Roll'!$AS9),0,1)</f>
        <v>1</v>
      </c>
      <c r="AA123" s="567">
        <f>IF(OR(MONTH(AA$3)='Rent Roll'!$AN9,MONTH(AA$3)='Rent Roll'!$AO9,MONTH(AA$3)='Rent Roll'!$AP9,MONTH(AA$3)='Rent Roll'!$AQ9,MONTH(AA$3)='Rent Roll'!$AR9,MONTH(AA$3)='Rent Roll'!$AS9),0,1)</f>
        <v>1</v>
      </c>
      <c r="AB123" s="567">
        <f>IF(OR(MONTH(AB$3)='Rent Roll'!$AN9,MONTH(AB$3)='Rent Roll'!$AO9,MONTH(AB$3)='Rent Roll'!$AP9,MONTH(AB$3)='Rent Roll'!$AQ9,MONTH(AB$3)='Rent Roll'!$AR9,MONTH(AB$3)='Rent Roll'!$AS9),0,1)</f>
        <v>1</v>
      </c>
      <c r="AC123" s="567">
        <f>IF(OR(MONTH(AC$3)='Rent Roll'!$AN9,MONTH(AC$3)='Rent Roll'!$AO9,MONTH(AC$3)='Rent Roll'!$AP9,MONTH(AC$3)='Rent Roll'!$AQ9,MONTH(AC$3)='Rent Roll'!$AR9,MONTH(AC$3)='Rent Roll'!$AS9),0,1)</f>
        <v>1</v>
      </c>
      <c r="AD123" s="767">
        <f>IF(OR(MONTH(AD$3)='Rent Roll'!$AN9,MONTH(AD$3)='Rent Roll'!$AO9,MONTH(AD$3)='Rent Roll'!$AP9,MONTH(AD$3)='Rent Roll'!$AQ9,MONTH(AD$3)='Rent Roll'!$AR9,MONTH(AD$3)='Rent Roll'!$AS9),0,1)</f>
        <v>0</v>
      </c>
      <c r="AE123" s="768">
        <f>IF(OR(MONTH(AE$3)='Rent Roll'!$AN9,MONTH(AE$3)='Rent Roll'!$AO9,MONTH(AE$3)='Rent Roll'!$AP9,MONTH(AE$3)='Rent Roll'!$AQ9,MONTH(AE$3)='Rent Roll'!$AR9,MONTH(AE$3)='Rent Roll'!$AS9),0,1)</f>
        <v>1</v>
      </c>
      <c r="AF123" s="567">
        <f>IF(OR(MONTH(AF$3)='Rent Roll'!$AN9,MONTH(AF$3)='Rent Roll'!$AO9,MONTH(AF$3)='Rent Roll'!$AP9,MONTH(AF$3)='Rent Roll'!$AQ9,MONTH(AF$3)='Rent Roll'!$AR9,MONTH(AF$3)='Rent Roll'!$AS9),0,1)</f>
        <v>1</v>
      </c>
      <c r="AG123" s="567">
        <f>IF(OR(MONTH(AG$3)='Rent Roll'!$AN9,MONTH(AG$3)='Rent Roll'!$AO9,MONTH(AG$3)='Rent Roll'!$AP9,MONTH(AG$3)='Rent Roll'!$AQ9,MONTH(AG$3)='Rent Roll'!$AR9,MONTH(AG$3)='Rent Roll'!$AS9),0,1)</f>
        <v>1</v>
      </c>
      <c r="AH123" s="567">
        <f>IF(OR(MONTH(AH$3)='Rent Roll'!$AN9,MONTH(AH$3)='Rent Roll'!$AO9,MONTH(AH$3)='Rent Roll'!$AP9,MONTH(AH$3)='Rent Roll'!$AQ9,MONTH(AH$3)='Rent Roll'!$AR9,MONTH(AH$3)='Rent Roll'!$AS9),0,1)</f>
        <v>1</v>
      </c>
      <c r="AI123" s="567">
        <f>IF(OR(MONTH(AI$3)='Rent Roll'!$AN9,MONTH(AI$3)='Rent Roll'!$AO9,MONTH(AI$3)='Rent Roll'!$AP9,MONTH(AI$3)='Rent Roll'!$AQ9,MONTH(AI$3)='Rent Roll'!$AR9,MONTH(AI$3)='Rent Roll'!$AS9),0,1)</f>
        <v>1</v>
      </c>
      <c r="AJ123" s="567">
        <f>IF(OR(MONTH(AJ$3)='Rent Roll'!$AN9,MONTH(AJ$3)='Rent Roll'!$AO9,MONTH(AJ$3)='Rent Roll'!$AP9,MONTH(AJ$3)='Rent Roll'!$AQ9,MONTH(AJ$3)='Rent Roll'!$AR9,MONTH(AJ$3)='Rent Roll'!$AS9),0,1)</f>
        <v>0</v>
      </c>
      <c r="AK123" s="567">
        <f>IF(OR(MONTH(AK$3)='Rent Roll'!$AN9,MONTH(AK$3)='Rent Roll'!$AO9,MONTH(AK$3)='Rent Roll'!$AP9,MONTH(AK$3)='Rent Roll'!$AQ9,MONTH(AK$3)='Rent Roll'!$AR9,MONTH(AK$3)='Rent Roll'!$AS9),0,1)</f>
        <v>1</v>
      </c>
      <c r="AL123" s="567">
        <f>IF(OR(MONTH(AL$3)='Rent Roll'!$AN9,MONTH(AL$3)='Rent Roll'!$AO9,MONTH(AL$3)='Rent Roll'!$AP9,MONTH(AL$3)='Rent Roll'!$AQ9,MONTH(AL$3)='Rent Roll'!$AR9,MONTH(AL$3)='Rent Roll'!$AS9),0,1)</f>
        <v>1</v>
      </c>
      <c r="AM123" s="567">
        <f>IF(OR(MONTH(AM$3)='Rent Roll'!$AN9,MONTH(AM$3)='Rent Roll'!$AO9,MONTH(AM$3)='Rent Roll'!$AP9,MONTH(AM$3)='Rent Roll'!$AQ9,MONTH(AM$3)='Rent Roll'!$AR9,MONTH(AM$3)='Rent Roll'!$AS9),0,1)</f>
        <v>1</v>
      </c>
      <c r="AN123" s="567">
        <f>IF(OR(MONTH(AN$3)='Rent Roll'!$AN9,MONTH(AN$3)='Rent Roll'!$AO9,MONTH(AN$3)='Rent Roll'!$AP9,MONTH(AN$3)='Rent Roll'!$AQ9,MONTH(AN$3)='Rent Roll'!$AR9,MONTH(AN$3)='Rent Roll'!$AS9),0,1)</f>
        <v>1</v>
      </c>
      <c r="AO123" s="567">
        <f>IF(OR(MONTH(AO$3)='Rent Roll'!$AN9,MONTH(AO$3)='Rent Roll'!$AO9,MONTH(AO$3)='Rent Roll'!$AP9,MONTH(AO$3)='Rent Roll'!$AQ9,MONTH(AO$3)='Rent Roll'!$AR9,MONTH(AO$3)='Rent Roll'!$AS9),0,1)</f>
        <v>1</v>
      </c>
      <c r="AP123" s="767">
        <f>IF(OR(MONTH(AP$3)='Rent Roll'!$AN9,MONTH(AP$3)='Rent Roll'!$AO9,MONTH(AP$3)='Rent Roll'!$AP9,MONTH(AP$3)='Rent Roll'!$AQ9,MONTH(AP$3)='Rent Roll'!$AR9,MONTH(AP$3)='Rent Roll'!$AS9),0,1)</f>
        <v>0</v>
      </c>
      <c r="AQ123" s="768">
        <f>IF(OR(MONTH(AQ$3)='Rent Roll'!$AN9,MONTH(AQ$3)='Rent Roll'!$AO9,MONTH(AQ$3)='Rent Roll'!$AP9,MONTH(AQ$3)='Rent Roll'!$AQ9,MONTH(AQ$3)='Rent Roll'!$AR9,MONTH(AQ$3)='Rent Roll'!$AS9),0,1)</f>
        <v>1</v>
      </c>
      <c r="AR123" s="567">
        <f>IF(OR(MONTH(AR$3)='Rent Roll'!$AN9,MONTH(AR$3)='Rent Roll'!$AO9,MONTH(AR$3)='Rent Roll'!$AP9,MONTH(AR$3)='Rent Roll'!$AQ9,MONTH(AR$3)='Rent Roll'!$AR9,MONTH(AR$3)='Rent Roll'!$AS9),0,1)</f>
        <v>1</v>
      </c>
      <c r="AS123" s="567">
        <f>IF(OR(MONTH(AS$3)='Rent Roll'!$AN9,MONTH(AS$3)='Rent Roll'!$AO9,MONTH(AS$3)='Rent Roll'!$AP9,MONTH(AS$3)='Rent Roll'!$AQ9,MONTH(AS$3)='Rent Roll'!$AR9,MONTH(AS$3)='Rent Roll'!$AS9),0,1)</f>
        <v>1</v>
      </c>
      <c r="AT123" s="567">
        <f>IF(OR(MONTH(AT$3)='Rent Roll'!$AN9,MONTH(AT$3)='Rent Roll'!$AO9,MONTH(AT$3)='Rent Roll'!$AP9,MONTH(AT$3)='Rent Roll'!$AQ9,MONTH(AT$3)='Rent Roll'!$AR9,MONTH(AT$3)='Rent Roll'!$AS9),0,1)</f>
        <v>1</v>
      </c>
      <c r="AU123" s="567">
        <f>IF(OR(MONTH(AU$3)='Rent Roll'!$AN9,MONTH(AU$3)='Rent Roll'!$AO9,MONTH(AU$3)='Rent Roll'!$AP9,MONTH(AU$3)='Rent Roll'!$AQ9,MONTH(AU$3)='Rent Roll'!$AR9,MONTH(AU$3)='Rent Roll'!$AS9),0,1)</f>
        <v>1</v>
      </c>
      <c r="AV123" s="567">
        <f>IF(OR(MONTH(AV$3)='Rent Roll'!$AN9,MONTH(AV$3)='Rent Roll'!$AO9,MONTH(AV$3)='Rent Roll'!$AP9,MONTH(AV$3)='Rent Roll'!$AQ9,MONTH(AV$3)='Rent Roll'!$AR9,MONTH(AV$3)='Rent Roll'!$AS9),0,1)</f>
        <v>0</v>
      </c>
      <c r="AW123" s="567">
        <f>IF(OR(MONTH(AW$3)='Rent Roll'!$AN9,MONTH(AW$3)='Rent Roll'!$AO9,MONTH(AW$3)='Rent Roll'!$AP9,MONTH(AW$3)='Rent Roll'!$AQ9,MONTH(AW$3)='Rent Roll'!$AR9,MONTH(AW$3)='Rent Roll'!$AS9),0,1)</f>
        <v>1</v>
      </c>
      <c r="AX123" s="567">
        <f>IF(OR(MONTH(AX$3)='Rent Roll'!$AN9,MONTH(AX$3)='Rent Roll'!$AO9,MONTH(AX$3)='Rent Roll'!$AP9,MONTH(AX$3)='Rent Roll'!$AQ9,MONTH(AX$3)='Rent Roll'!$AR9,MONTH(AX$3)='Rent Roll'!$AS9),0,1)</f>
        <v>1</v>
      </c>
      <c r="AY123" s="567">
        <f>IF(OR(MONTH(AY$3)='Rent Roll'!$AN9,MONTH(AY$3)='Rent Roll'!$AO9,MONTH(AY$3)='Rent Roll'!$AP9,MONTH(AY$3)='Rent Roll'!$AQ9,MONTH(AY$3)='Rent Roll'!$AR9,MONTH(AY$3)='Rent Roll'!$AS9),0,1)</f>
        <v>1</v>
      </c>
      <c r="AZ123" s="567">
        <f>IF(OR(MONTH(AZ$3)='Rent Roll'!$AN9,MONTH(AZ$3)='Rent Roll'!$AO9,MONTH(AZ$3)='Rent Roll'!$AP9,MONTH(AZ$3)='Rent Roll'!$AQ9,MONTH(AZ$3)='Rent Roll'!$AR9,MONTH(AZ$3)='Rent Roll'!$AS9),0,1)</f>
        <v>1</v>
      </c>
      <c r="BA123" s="567">
        <f>IF(OR(MONTH(BA$3)='Rent Roll'!$AN9,MONTH(BA$3)='Rent Roll'!$AO9,MONTH(BA$3)='Rent Roll'!$AP9,MONTH(BA$3)='Rent Roll'!$AQ9,MONTH(BA$3)='Rent Roll'!$AR9,MONTH(BA$3)='Rent Roll'!$AS9),0,1)</f>
        <v>1</v>
      </c>
      <c r="BB123" s="767">
        <f>IF(OR(MONTH(BB$3)='Rent Roll'!$AN9,MONTH(BB$3)='Rent Roll'!$AO9,MONTH(BB$3)='Rent Roll'!$AP9,MONTH(BB$3)='Rent Roll'!$AQ9,MONTH(BB$3)='Rent Roll'!$AR9,MONTH(BB$3)='Rent Roll'!$AS9),0,1)</f>
        <v>0</v>
      </c>
      <c r="BC123" s="768">
        <f>IF(OR(MONTH(BC$3)='Rent Roll'!$AN9,MONTH(BC$3)='Rent Roll'!$AO9,MONTH(BC$3)='Rent Roll'!$AP9,MONTH(BC$3)='Rent Roll'!$AQ9,MONTH(BC$3)='Rent Roll'!$AR9,MONTH(BC$3)='Rent Roll'!$AS9),0,1)</f>
        <v>1</v>
      </c>
      <c r="BD123" s="567">
        <f>IF(OR(MONTH(BD$3)='Rent Roll'!$AN9,MONTH(BD$3)='Rent Roll'!$AO9,MONTH(BD$3)='Rent Roll'!$AP9,MONTH(BD$3)='Rent Roll'!$AQ9,MONTH(BD$3)='Rent Roll'!$AR9,MONTH(BD$3)='Rent Roll'!$AS9),0,1)</f>
        <v>1</v>
      </c>
      <c r="BE123" s="567">
        <f>IF(OR(MONTH(BE$3)='Rent Roll'!$AN9,MONTH(BE$3)='Rent Roll'!$AO9,MONTH(BE$3)='Rent Roll'!$AP9,MONTH(BE$3)='Rent Roll'!$AQ9,MONTH(BE$3)='Rent Roll'!$AR9,MONTH(BE$3)='Rent Roll'!$AS9),0,1)</f>
        <v>1</v>
      </c>
      <c r="BF123" s="567">
        <f>IF(OR(MONTH(BF$3)='Rent Roll'!$AN9,MONTH(BF$3)='Rent Roll'!$AO9,MONTH(BF$3)='Rent Roll'!$AP9,MONTH(BF$3)='Rent Roll'!$AQ9,MONTH(BF$3)='Rent Roll'!$AR9,MONTH(BF$3)='Rent Roll'!$AS9),0,1)</f>
        <v>1</v>
      </c>
      <c r="BG123" s="567">
        <f>IF(OR(MONTH(BG$3)='Rent Roll'!$AN9,MONTH(BG$3)='Rent Roll'!$AO9,MONTH(BG$3)='Rent Roll'!$AP9,MONTH(BG$3)='Rent Roll'!$AQ9,MONTH(BG$3)='Rent Roll'!$AR9,MONTH(BG$3)='Rent Roll'!$AS9),0,1)</f>
        <v>1</v>
      </c>
      <c r="BH123" s="567">
        <f>IF(OR(MONTH(BH$3)='Rent Roll'!$AN9,MONTH(BH$3)='Rent Roll'!$AO9,MONTH(BH$3)='Rent Roll'!$AP9,MONTH(BH$3)='Rent Roll'!$AQ9,MONTH(BH$3)='Rent Roll'!$AR9,MONTH(BH$3)='Rent Roll'!$AS9),0,1)</f>
        <v>0</v>
      </c>
      <c r="BI123" s="567">
        <f>IF(OR(MONTH(BI$3)='Rent Roll'!$AN9,MONTH(BI$3)='Rent Roll'!$AO9,MONTH(BI$3)='Rent Roll'!$AP9,MONTH(BI$3)='Rent Roll'!$AQ9,MONTH(BI$3)='Rent Roll'!$AR9,MONTH(BI$3)='Rent Roll'!$AS9),0,1)</f>
        <v>1</v>
      </c>
      <c r="BJ123" s="567">
        <f>IF(OR(MONTH(BJ$3)='Rent Roll'!$AN9,MONTH(BJ$3)='Rent Roll'!$AO9,MONTH(BJ$3)='Rent Roll'!$AP9,MONTH(BJ$3)='Rent Roll'!$AQ9,MONTH(BJ$3)='Rent Roll'!$AR9,MONTH(BJ$3)='Rent Roll'!$AS9),0,1)</f>
        <v>1</v>
      </c>
      <c r="BK123" s="567">
        <f>IF(OR(MONTH(BK$3)='Rent Roll'!$AN9,MONTH(BK$3)='Rent Roll'!$AO9,MONTH(BK$3)='Rent Roll'!$AP9,MONTH(BK$3)='Rent Roll'!$AQ9,MONTH(BK$3)='Rent Roll'!$AR9,MONTH(BK$3)='Rent Roll'!$AS9),0,1)</f>
        <v>1</v>
      </c>
      <c r="BL123" s="567">
        <f>IF(OR(MONTH(BL$3)='Rent Roll'!$AN9,MONTH(BL$3)='Rent Roll'!$AO9,MONTH(BL$3)='Rent Roll'!$AP9,MONTH(BL$3)='Rent Roll'!$AQ9,MONTH(BL$3)='Rent Roll'!$AR9,MONTH(BL$3)='Rent Roll'!$AS9),0,1)</f>
        <v>1</v>
      </c>
      <c r="BM123" s="567">
        <f>IF(OR(MONTH(BM$3)='Rent Roll'!$AN9,MONTH(BM$3)='Rent Roll'!$AO9,MONTH(BM$3)='Rent Roll'!$AP9,MONTH(BM$3)='Rent Roll'!$AQ9,MONTH(BM$3)='Rent Roll'!$AR9,MONTH(BM$3)='Rent Roll'!$AS9),0,1)</f>
        <v>1</v>
      </c>
      <c r="BN123" s="767">
        <f>IF(OR(MONTH(BN$3)='Rent Roll'!$AN9,MONTH(BN$3)='Rent Roll'!$AO9,MONTH(BN$3)='Rent Roll'!$AP9,MONTH(BN$3)='Rent Roll'!$AQ9,MONTH(BN$3)='Rent Roll'!$AR9,MONTH(BN$3)='Rent Roll'!$AS9),0,1)</f>
        <v>0</v>
      </c>
      <c r="BO123" s="768">
        <f>IF(OR(MONTH(BO$3)='Rent Roll'!$AN9,MONTH(BO$3)='Rent Roll'!$AO9,MONTH(BO$3)='Rent Roll'!$AP9,MONTH(BO$3)='Rent Roll'!$AQ9,MONTH(BO$3)='Rent Roll'!$AR9,MONTH(BO$3)='Rent Roll'!$AS9),0,1)</f>
        <v>1</v>
      </c>
      <c r="BP123" s="567">
        <f>IF(OR(MONTH(BP$3)='Rent Roll'!$AN9,MONTH(BP$3)='Rent Roll'!$AO9,MONTH(BP$3)='Rent Roll'!$AP9,MONTH(BP$3)='Rent Roll'!$AQ9,MONTH(BP$3)='Rent Roll'!$AR9,MONTH(BP$3)='Rent Roll'!$AS9),0,1)</f>
        <v>1</v>
      </c>
      <c r="BQ123" s="567">
        <f>IF(OR(MONTH(BQ$3)='Rent Roll'!$AN9,MONTH(BQ$3)='Rent Roll'!$AO9,MONTH(BQ$3)='Rent Roll'!$AP9,MONTH(BQ$3)='Rent Roll'!$AQ9,MONTH(BQ$3)='Rent Roll'!$AR9,MONTH(BQ$3)='Rent Roll'!$AS9),0,1)</f>
        <v>1</v>
      </c>
      <c r="BR123" s="567">
        <f>IF(OR(MONTH(BR$3)='Rent Roll'!$AN9,MONTH(BR$3)='Rent Roll'!$AO9,MONTH(BR$3)='Rent Roll'!$AP9,MONTH(BR$3)='Rent Roll'!$AQ9,MONTH(BR$3)='Rent Roll'!$AR9,MONTH(BR$3)='Rent Roll'!$AS9),0,1)</f>
        <v>1</v>
      </c>
      <c r="BS123" s="567">
        <f>IF(OR(MONTH(BS$3)='Rent Roll'!$AN9,MONTH(BS$3)='Rent Roll'!$AO9,MONTH(BS$3)='Rent Roll'!$AP9,MONTH(BS$3)='Rent Roll'!$AQ9,MONTH(BS$3)='Rent Roll'!$AR9,MONTH(BS$3)='Rent Roll'!$AS9),0,1)</f>
        <v>1</v>
      </c>
      <c r="BT123" s="567">
        <f>IF(OR(MONTH(BT$3)='Rent Roll'!$AN9,MONTH(BT$3)='Rent Roll'!$AO9,MONTH(BT$3)='Rent Roll'!$AP9,MONTH(BT$3)='Rent Roll'!$AQ9,MONTH(BT$3)='Rent Roll'!$AR9,MONTH(BT$3)='Rent Roll'!$AS9),0,1)</f>
        <v>0</v>
      </c>
      <c r="BU123" s="567">
        <f>IF(OR(MONTH(BU$3)='Rent Roll'!$AN9,MONTH(BU$3)='Rent Roll'!$AO9,MONTH(BU$3)='Rent Roll'!$AP9,MONTH(BU$3)='Rent Roll'!$AQ9,MONTH(BU$3)='Rent Roll'!$AR9,MONTH(BU$3)='Rent Roll'!$AS9),0,1)</f>
        <v>1</v>
      </c>
      <c r="BV123" s="567">
        <f>IF(OR(MONTH(BV$3)='Rent Roll'!$AN9,MONTH(BV$3)='Rent Roll'!$AO9,MONTH(BV$3)='Rent Roll'!$AP9,MONTH(BV$3)='Rent Roll'!$AQ9,MONTH(BV$3)='Rent Roll'!$AR9,MONTH(BV$3)='Rent Roll'!$AS9),0,1)</f>
        <v>1</v>
      </c>
      <c r="BW123" s="567">
        <f>IF(OR(MONTH(BW$3)='Rent Roll'!$AN9,MONTH(BW$3)='Rent Roll'!$AO9,MONTH(BW$3)='Rent Roll'!$AP9,MONTH(BW$3)='Rent Roll'!$AQ9,MONTH(BW$3)='Rent Roll'!$AR9,MONTH(BW$3)='Rent Roll'!$AS9),0,1)</f>
        <v>1</v>
      </c>
      <c r="BX123" s="567">
        <f>IF(OR(MONTH(BX$3)='Rent Roll'!$AN9,MONTH(BX$3)='Rent Roll'!$AO9,MONTH(BX$3)='Rent Roll'!$AP9,MONTH(BX$3)='Rent Roll'!$AQ9,MONTH(BX$3)='Rent Roll'!$AR9,MONTH(BX$3)='Rent Roll'!$AS9),0,1)</f>
        <v>1</v>
      </c>
      <c r="BY123" s="567">
        <f>IF(OR(MONTH(BY$3)='Rent Roll'!$AN9,MONTH(BY$3)='Rent Roll'!$AO9,MONTH(BY$3)='Rent Roll'!$AP9,MONTH(BY$3)='Rent Roll'!$AQ9,MONTH(BY$3)='Rent Roll'!$AR9,MONTH(BY$3)='Rent Roll'!$AS9),0,1)</f>
        <v>1</v>
      </c>
      <c r="BZ123" s="767">
        <f>IF(OR(MONTH(BZ$3)='Rent Roll'!$AN9,MONTH(BZ$3)='Rent Roll'!$AO9,MONTH(BZ$3)='Rent Roll'!$AP9,MONTH(BZ$3)='Rent Roll'!$AQ9,MONTH(BZ$3)='Rent Roll'!$AR9,MONTH(BZ$3)='Rent Roll'!$AS9),0,1)</f>
        <v>0</v>
      </c>
      <c r="CA123" s="768">
        <f>IF(OR(MONTH(CA$3)='Rent Roll'!$AN9,MONTH(CA$3)='Rent Roll'!$AO9,MONTH(CA$3)='Rent Roll'!$AP9,MONTH(CA$3)='Rent Roll'!$AQ9,MONTH(CA$3)='Rent Roll'!$AR9,MONTH(CA$3)='Rent Roll'!$AS9),0,1)</f>
        <v>1</v>
      </c>
      <c r="CB123" s="567">
        <f>IF(OR(MONTH(CB$3)='Rent Roll'!$AN9,MONTH(CB$3)='Rent Roll'!$AO9,MONTH(CB$3)='Rent Roll'!$AP9,MONTH(CB$3)='Rent Roll'!$AQ9,MONTH(CB$3)='Rent Roll'!$AR9,MONTH(CB$3)='Rent Roll'!$AS9),0,1)</f>
        <v>1</v>
      </c>
      <c r="CC123" s="567">
        <f>IF(OR(MONTH(CC$3)='Rent Roll'!$AN9,MONTH(CC$3)='Rent Roll'!$AO9,MONTH(CC$3)='Rent Roll'!$AP9,MONTH(CC$3)='Rent Roll'!$AQ9,MONTH(CC$3)='Rent Roll'!$AR9,MONTH(CC$3)='Rent Roll'!$AS9),0,1)</f>
        <v>1</v>
      </c>
      <c r="CD123" s="567">
        <f>IF(OR(MONTH(CD$3)='Rent Roll'!$AN9,MONTH(CD$3)='Rent Roll'!$AO9,MONTH(CD$3)='Rent Roll'!$AP9,MONTH(CD$3)='Rent Roll'!$AQ9,MONTH(CD$3)='Rent Roll'!$AR9,MONTH(CD$3)='Rent Roll'!$AS9),0,1)</f>
        <v>1</v>
      </c>
      <c r="CE123" s="567">
        <f>IF(OR(MONTH(CE$3)='Rent Roll'!$AN9,MONTH(CE$3)='Rent Roll'!$AO9,MONTH(CE$3)='Rent Roll'!$AP9,MONTH(CE$3)='Rent Roll'!$AQ9,MONTH(CE$3)='Rent Roll'!$AR9,MONTH(CE$3)='Rent Roll'!$AS9),0,1)</f>
        <v>1</v>
      </c>
      <c r="CF123" s="567">
        <f>IF(OR(MONTH(CF$3)='Rent Roll'!$AN9,MONTH(CF$3)='Rent Roll'!$AO9,MONTH(CF$3)='Rent Roll'!$AP9,MONTH(CF$3)='Rent Roll'!$AQ9,MONTH(CF$3)='Rent Roll'!$AR9,MONTH(CF$3)='Rent Roll'!$AS9),0,1)</f>
        <v>0</v>
      </c>
      <c r="CG123" s="567">
        <f>IF(OR(MONTH(CG$3)='Rent Roll'!$AN9,MONTH(CG$3)='Rent Roll'!$AO9,MONTH(CG$3)='Rent Roll'!$AP9,MONTH(CG$3)='Rent Roll'!$AQ9,MONTH(CG$3)='Rent Roll'!$AR9,MONTH(CG$3)='Rent Roll'!$AS9),0,1)</f>
        <v>1</v>
      </c>
      <c r="CH123" s="567">
        <f>IF(OR(MONTH(CH$3)='Rent Roll'!$AN9,MONTH(CH$3)='Rent Roll'!$AO9,MONTH(CH$3)='Rent Roll'!$AP9,MONTH(CH$3)='Rent Roll'!$AQ9,MONTH(CH$3)='Rent Roll'!$AR9,MONTH(CH$3)='Rent Roll'!$AS9),0,1)</f>
        <v>1</v>
      </c>
      <c r="CI123" s="567">
        <f>IF(OR(MONTH(CI$3)='Rent Roll'!$AN9,MONTH(CI$3)='Rent Roll'!$AO9,MONTH(CI$3)='Rent Roll'!$AP9,MONTH(CI$3)='Rent Roll'!$AQ9,MONTH(CI$3)='Rent Roll'!$AR9,MONTH(CI$3)='Rent Roll'!$AS9),0,1)</f>
        <v>1</v>
      </c>
      <c r="CJ123" s="567">
        <f>IF(OR(MONTH(CJ$3)='Rent Roll'!$AN9,MONTH(CJ$3)='Rent Roll'!$AO9,MONTH(CJ$3)='Rent Roll'!$AP9,MONTH(CJ$3)='Rent Roll'!$AQ9,MONTH(CJ$3)='Rent Roll'!$AR9,MONTH(CJ$3)='Rent Roll'!$AS9),0,1)</f>
        <v>1</v>
      </c>
      <c r="CK123" s="567">
        <f>IF(OR(MONTH(CK$3)='Rent Roll'!$AN9,MONTH(CK$3)='Rent Roll'!$AO9,MONTH(CK$3)='Rent Roll'!$AP9,MONTH(CK$3)='Rent Roll'!$AQ9,MONTH(CK$3)='Rent Roll'!$AR9,MONTH(CK$3)='Rent Roll'!$AS9),0,1)</f>
        <v>1</v>
      </c>
      <c r="CL123" s="767">
        <f>IF(OR(MONTH(CL$3)='Rent Roll'!$AN9,MONTH(CL$3)='Rent Roll'!$AO9,MONTH(CL$3)='Rent Roll'!$AP9,MONTH(CL$3)='Rent Roll'!$AQ9,MONTH(CL$3)='Rent Roll'!$AR9,MONTH(CL$3)='Rent Roll'!$AS9),0,1)</f>
        <v>0</v>
      </c>
      <c r="CM123" s="768">
        <f>IF(OR(MONTH(CM$3)='Rent Roll'!$AN9,MONTH(CM$3)='Rent Roll'!$AO9,MONTH(CM$3)='Rent Roll'!$AP9,MONTH(CM$3)='Rent Roll'!$AQ9,MONTH(CM$3)='Rent Roll'!$AR9,MONTH(CM$3)='Rent Roll'!$AS9),0,1)</f>
        <v>1</v>
      </c>
      <c r="CN123" s="567">
        <f>IF(OR(MONTH(CN$3)='Rent Roll'!$AN9,MONTH(CN$3)='Rent Roll'!$AO9,MONTH(CN$3)='Rent Roll'!$AP9,MONTH(CN$3)='Rent Roll'!$AQ9,MONTH(CN$3)='Rent Roll'!$AR9,MONTH(CN$3)='Rent Roll'!$AS9),0,1)</f>
        <v>1</v>
      </c>
      <c r="CO123" s="567">
        <f>IF(OR(MONTH(CO$3)='Rent Roll'!$AN9,MONTH(CO$3)='Rent Roll'!$AO9,MONTH(CO$3)='Rent Roll'!$AP9,MONTH(CO$3)='Rent Roll'!$AQ9,MONTH(CO$3)='Rent Roll'!$AR9,MONTH(CO$3)='Rent Roll'!$AS9),0,1)</f>
        <v>1</v>
      </c>
      <c r="CP123" s="567">
        <f>IF(OR(MONTH(CP$3)='Rent Roll'!$AN9,MONTH(CP$3)='Rent Roll'!$AO9,MONTH(CP$3)='Rent Roll'!$AP9,MONTH(CP$3)='Rent Roll'!$AQ9,MONTH(CP$3)='Rent Roll'!$AR9,MONTH(CP$3)='Rent Roll'!$AS9),0,1)</f>
        <v>1</v>
      </c>
      <c r="CQ123" s="567">
        <f>IF(OR(MONTH(CQ$3)='Rent Roll'!$AN9,MONTH(CQ$3)='Rent Roll'!$AO9,MONTH(CQ$3)='Rent Roll'!$AP9,MONTH(CQ$3)='Rent Roll'!$AQ9,MONTH(CQ$3)='Rent Roll'!$AR9,MONTH(CQ$3)='Rent Roll'!$AS9),0,1)</f>
        <v>1</v>
      </c>
      <c r="CR123" s="567">
        <f>IF(OR(MONTH(CR$3)='Rent Roll'!$AN9,MONTH(CR$3)='Rent Roll'!$AO9,MONTH(CR$3)='Rent Roll'!$AP9,MONTH(CR$3)='Rent Roll'!$AQ9,MONTH(CR$3)='Rent Roll'!$AR9,MONTH(CR$3)='Rent Roll'!$AS9),0,1)</f>
        <v>0</v>
      </c>
      <c r="CS123" s="567">
        <f>IF(OR(MONTH(CS$3)='Rent Roll'!$AN9,MONTH(CS$3)='Rent Roll'!$AO9,MONTH(CS$3)='Rent Roll'!$AP9,MONTH(CS$3)='Rent Roll'!$AQ9,MONTH(CS$3)='Rent Roll'!$AR9,MONTH(CS$3)='Rent Roll'!$AS9),0,1)</f>
        <v>1</v>
      </c>
      <c r="CT123" s="567">
        <f>IF(OR(MONTH(CT$3)='Rent Roll'!$AN9,MONTH(CT$3)='Rent Roll'!$AO9,MONTH(CT$3)='Rent Roll'!$AP9,MONTH(CT$3)='Rent Roll'!$AQ9,MONTH(CT$3)='Rent Roll'!$AR9,MONTH(CT$3)='Rent Roll'!$AS9),0,1)</f>
        <v>1</v>
      </c>
      <c r="CU123" s="567">
        <f>IF(OR(MONTH(CU$3)='Rent Roll'!$AN9,MONTH(CU$3)='Rent Roll'!$AO9,MONTH(CU$3)='Rent Roll'!$AP9,MONTH(CU$3)='Rent Roll'!$AQ9,MONTH(CU$3)='Rent Roll'!$AR9,MONTH(CU$3)='Rent Roll'!$AS9),0,1)</f>
        <v>1</v>
      </c>
      <c r="CV123" s="567">
        <f>IF(OR(MONTH(CV$3)='Rent Roll'!$AN9,MONTH(CV$3)='Rent Roll'!$AO9,MONTH(CV$3)='Rent Roll'!$AP9,MONTH(CV$3)='Rent Roll'!$AQ9,MONTH(CV$3)='Rent Roll'!$AR9,MONTH(CV$3)='Rent Roll'!$AS9),0,1)</f>
        <v>1</v>
      </c>
      <c r="CW123" s="567">
        <f>IF(OR(MONTH(CW$3)='Rent Roll'!$AN9,MONTH(CW$3)='Rent Roll'!$AO9,MONTH(CW$3)='Rent Roll'!$AP9,MONTH(CW$3)='Rent Roll'!$AQ9,MONTH(CW$3)='Rent Roll'!$AR9,MONTH(CW$3)='Rent Roll'!$AS9),0,1)</f>
        <v>1</v>
      </c>
      <c r="CX123" s="767">
        <f>IF(OR(MONTH(CX$3)='Rent Roll'!$AN9,MONTH(CX$3)='Rent Roll'!$AO9,MONTH(CX$3)='Rent Roll'!$AP9,MONTH(CX$3)='Rent Roll'!$AQ9,MONTH(CX$3)='Rent Roll'!$AR9,MONTH(CX$3)='Rent Roll'!$AS9),0,1)</f>
        <v>0</v>
      </c>
      <c r="CY123" s="768">
        <f>IF(OR(MONTH(CY$3)='Rent Roll'!$AN9,MONTH(CY$3)='Rent Roll'!$AO9,MONTH(CY$3)='Rent Roll'!$AP9,MONTH(CY$3)='Rent Roll'!$AQ9,MONTH(CY$3)='Rent Roll'!$AR9,MONTH(CY$3)='Rent Roll'!$AS9),0,1)</f>
        <v>1</v>
      </c>
      <c r="CZ123" s="567">
        <f>IF(OR(MONTH(CZ$3)='Rent Roll'!$AN9,MONTH(CZ$3)='Rent Roll'!$AO9,MONTH(CZ$3)='Rent Roll'!$AP9,MONTH(CZ$3)='Rent Roll'!$AQ9,MONTH(CZ$3)='Rent Roll'!$AR9,MONTH(CZ$3)='Rent Roll'!$AS9),0,1)</f>
        <v>1</v>
      </c>
      <c r="DA123" s="567">
        <f>IF(OR(MONTH(DA$3)='Rent Roll'!$AN9,MONTH(DA$3)='Rent Roll'!$AO9,MONTH(DA$3)='Rent Roll'!$AP9,MONTH(DA$3)='Rent Roll'!$AQ9,MONTH(DA$3)='Rent Roll'!$AR9,MONTH(DA$3)='Rent Roll'!$AS9),0,1)</f>
        <v>1</v>
      </c>
      <c r="DB123" s="567">
        <f>IF(OR(MONTH(DB$3)='Rent Roll'!$AN9,MONTH(DB$3)='Rent Roll'!$AO9,MONTH(DB$3)='Rent Roll'!$AP9,MONTH(DB$3)='Rent Roll'!$AQ9,MONTH(DB$3)='Rent Roll'!$AR9,MONTH(DB$3)='Rent Roll'!$AS9),0,1)</f>
        <v>1</v>
      </c>
      <c r="DC123" s="567">
        <f>IF(OR(MONTH(DC$3)='Rent Roll'!$AN9,MONTH(DC$3)='Rent Roll'!$AO9,MONTH(DC$3)='Rent Roll'!$AP9,MONTH(DC$3)='Rent Roll'!$AQ9,MONTH(DC$3)='Rent Roll'!$AR9,MONTH(DC$3)='Rent Roll'!$AS9),0,1)</f>
        <v>1</v>
      </c>
      <c r="DD123" s="567">
        <f>IF(OR(MONTH(DD$3)='Rent Roll'!$AN9,MONTH(DD$3)='Rent Roll'!$AO9,MONTH(DD$3)='Rent Roll'!$AP9,MONTH(DD$3)='Rent Roll'!$AQ9,MONTH(DD$3)='Rent Roll'!$AR9,MONTH(DD$3)='Rent Roll'!$AS9),0,1)</f>
        <v>0</v>
      </c>
      <c r="DE123" s="567">
        <f>IF(OR(MONTH(DE$3)='Rent Roll'!$AN9,MONTH(DE$3)='Rent Roll'!$AO9,MONTH(DE$3)='Rent Roll'!$AP9,MONTH(DE$3)='Rent Roll'!$AQ9,MONTH(DE$3)='Rent Roll'!$AR9,MONTH(DE$3)='Rent Roll'!$AS9),0,1)</f>
        <v>1</v>
      </c>
      <c r="DF123" s="567">
        <f>IF(OR(MONTH(DF$3)='Rent Roll'!$AN9,MONTH(DF$3)='Rent Roll'!$AO9,MONTH(DF$3)='Rent Roll'!$AP9,MONTH(DF$3)='Rent Roll'!$AQ9,MONTH(DF$3)='Rent Roll'!$AR9,MONTH(DF$3)='Rent Roll'!$AS9),0,1)</f>
        <v>1</v>
      </c>
      <c r="DG123" s="567">
        <f>IF(OR(MONTH(DG$3)='Rent Roll'!$AN9,MONTH(DG$3)='Rent Roll'!$AO9,MONTH(DG$3)='Rent Roll'!$AP9,MONTH(DG$3)='Rent Roll'!$AQ9,MONTH(DG$3)='Rent Roll'!$AR9,MONTH(DG$3)='Rent Roll'!$AS9),0,1)</f>
        <v>1</v>
      </c>
      <c r="DH123" s="567">
        <f>IF(OR(MONTH(DH$3)='Rent Roll'!$AN9,MONTH(DH$3)='Rent Roll'!$AO9,MONTH(DH$3)='Rent Roll'!$AP9,MONTH(DH$3)='Rent Roll'!$AQ9,MONTH(DH$3)='Rent Roll'!$AR9,MONTH(DH$3)='Rent Roll'!$AS9),0,1)</f>
        <v>1</v>
      </c>
      <c r="DI123" s="567">
        <f>IF(OR(MONTH(DI$3)='Rent Roll'!$AN9,MONTH(DI$3)='Rent Roll'!$AO9,MONTH(DI$3)='Rent Roll'!$AP9,MONTH(DI$3)='Rent Roll'!$AQ9,MONTH(DI$3)='Rent Roll'!$AR9,MONTH(DI$3)='Rent Roll'!$AS9),0,1)</f>
        <v>1</v>
      </c>
      <c r="DJ123" s="767">
        <f>IF(OR(MONTH(DJ$3)='Rent Roll'!$AN9,MONTH(DJ$3)='Rent Roll'!$AO9,MONTH(DJ$3)='Rent Roll'!$AP9,MONTH(DJ$3)='Rent Roll'!$AQ9,MONTH(DJ$3)='Rent Roll'!$AR9,MONTH(DJ$3)='Rent Roll'!$AS9),0,1)</f>
        <v>0</v>
      </c>
      <c r="DK123" s="768">
        <f>IF(OR(MONTH(DK$3)='Rent Roll'!$AN9,MONTH(DK$3)='Rent Roll'!$AO9,MONTH(DK$3)='Rent Roll'!$AP9,MONTH(DK$3)='Rent Roll'!$AQ9,MONTH(DK$3)='Rent Roll'!$AR9,MONTH(DK$3)='Rent Roll'!$AS9),0,1)</f>
        <v>1</v>
      </c>
      <c r="DL123" s="567">
        <f>IF(OR(MONTH(DL$3)='Rent Roll'!$AN9,MONTH(DL$3)='Rent Roll'!$AO9,MONTH(DL$3)='Rent Roll'!$AP9,MONTH(DL$3)='Rent Roll'!$AQ9,MONTH(DL$3)='Rent Roll'!$AR9,MONTH(DL$3)='Rent Roll'!$AS9),0,1)</f>
        <v>1</v>
      </c>
      <c r="DM123" s="567">
        <f>IF(OR(MONTH(DM$3)='Rent Roll'!$AN9,MONTH(DM$3)='Rent Roll'!$AO9,MONTH(DM$3)='Rent Roll'!$AP9,MONTH(DM$3)='Rent Roll'!$AQ9,MONTH(DM$3)='Rent Roll'!$AR9,MONTH(DM$3)='Rent Roll'!$AS9),0,1)</f>
        <v>1</v>
      </c>
      <c r="DN123" s="567">
        <f>IF(OR(MONTH(DN$3)='Rent Roll'!$AN9,MONTH(DN$3)='Rent Roll'!$AO9,MONTH(DN$3)='Rent Roll'!$AP9,MONTH(DN$3)='Rent Roll'!$AQ9,MONTH(DN$3)='Rent Roll'!$AR9,MONTH(DN$3)='Rent Roll'!$AS9),0,1)</f>
        <v>1</v>
      </c>
      <c r="DO123" s="567">
        <f>IF(OR(MONTH(DO$3)='Rent Roll'!$AN9,MONTH(DO$3)='Rent Roll'!$AO9,MONTH(DO$3)='Rent Roll'!$AP9,MONTH(DO$3)='Rent Roll'!$AQ9,MONTH(DO$3)='Rent Roll'!$AR9,MONTH(DO$3)='Rent Roll'!$AS9),0,1)</f>
        <v>1</v>
      </c>
      <c r="DP123" s="567">
        <f>IF(OR(MONTH(DP$3)='Rent Roll'!$AN9,MONTH(DP$3)='Rent Roll'!$AO9,MONTH(DP$3)='Rent Roll'!$AP9,MONTH(DP$3)='Rent Roll'!$AQ9,MONTH(DP$3)='Rent Roll'!$AR9,MONTH(DP$3)='Rent Roll'!$AS9),0,1)</f>
        <v>0</v>
      </c>
      <c r="DQ123" s="567">
        <f>IF(OR(MONTH(DQ$3)='Rent Roll'!$AN9,MONTH(DQ$3)='Rent Roll'!$AO9,MONTH(DQ$3)='Rent Roll'!$AP9,MONTH(DQ$3)='Rent Roll'!$AQ9,MONTH(DQ$3)='Rent Roll'!$AR9,MONTH(DQ$3)='Rent Roll'!$AS9),0,1)</f>
        <v>1</v>
      </c>
      <c r="DR123" s="567">
        <f>IF(OR(MONTH(DR$3)='Rent Roll'!$AN9,MONTH(DR$3)='Rent Roll'!$AO9,MONTH(DR$3)='Rent Roll'!$AP9,MONTH(DR$3)='Rent Roll'!$AQ9,MONTH(DR$3)='Rent Roll'!$AR9,MONTH(DR$3)='Rent Roll'!$AS9),0,1)</f>
        <v>1</v>
      </c>
      <c r="DS123" s="567">
        <f>IF(OR(MONTH(DS$3)='Rent Roll'!$AN9,MONTH(DS$3)='Rent Roll'!$AO9,MONTH(DS$3)='Rent Roll'!$AP9,MONTH(DS$3)='Rent Roll'!$AQ9,MONTH(DS$3)='Rent Roll'!$AR9,MONTH(DS$3)='Rent Roll'!$AS9),0,1)</f>
        <v>1</v>
      </c>
      <c r="DT123" s="567">
        <f>IF(OR(MONTH(DT$3)='Rent Roll'!$AN9,MONTH(DT$3)='Rent Roll'!$AO9,MONTH(DT$3)='Rent Roll'!$AP9,MONTH(DT$3)='Rent Roll'!$AQ9,MONTH(DT$3)='Rent Roll'!$AR9,MONTH(DT$3)='Rent Roll'!$AS9),0,1)</f>
        <v>1</v>
      </c>
      <c r="DU123" s="567">
        <f>IF(OR(MONTH(DU$3)='Rent Roll'!$AN9,MONTH(DU$3)='Rent Roll'!$AO9,MONTH(DU$3)='Rent Roll'!$AP9,MONTH(DU$3)='Rent Roll'!$AQ9,MONTH(DU$3)='Rent Roll'!$AR9,MONTH(DU$3)='Rent Roll'!$AS9),0,1)</f>
        <v>1</v>
      </c>
      <c r="DV123" s="567">
        <f>IF(OR(MONTH(DV$3)='Rent Roll'!$AN9,MONTH(DV$3)='Rent Roll'!$AO9,MONTH(DV$3)='Rent Roll'!$AP9,MONTH(DV$3)='Rent Roll'!$AQ9,MONTH(DV$3)='Rent Roll'!$AR9,MONTH(DV$3)='Rent Roll'!$AS9),0,1)</f>
        <v>0</v>
      </c>
    </row>
    <row r="124" spans="1:126" s="565" customFormat="1" ht="12" customHeight="1" outlineLevel="1" x14ac:dyDescent="0.4">
      <c r="A124" s="731"/>
      <c r="B124" s="564" t="str">
        <f>'Rent Roll'!$B10</f>
        <v>4층</v>
      </c>
      <c r="C124" s="566"/>
      <c r="D124" s="566"/>
      <c r="E124" s="566"/>
      <c r="F124" s="778">
        <f>IF(OR(MONTH(F$3)='Rent Roll'!$AN10,MONTH(F$3)='Rent Roll'!$AO10,MONTH(F$3)='Rent Roll'!$AP10,MONTH(F$3)='Rent Roll'!$AQ10,MONTH(F$3)='Rent Roll'!$AR10,MONTH(F$3)='Rent Roll'!$AS10),0,1)</f>
        <v>0</v>
      </c>
      <c r="G124" s="768">
        <f>IF(OR(MONTH(G$3)='Rent Roll'!$AN10,MONTH(G$3)='Rent Roll'!$AO10,MONTH(G$3)='Rent Roll'!$AP10,MONTH(G$3)='Rent Roll'!$AQ10,MONTH(G$3)='Rent Roll'!$AR10,MONTH(G$3)='Rent Roll'!$AS10),0,1)</f>
        <v>1</v>
      </c>
      <c r="H124" s="567">
        <f>IF(OR(MONTH(H$3)='Rent Roll'!$AN10,MONTH(H$3)='Rent Roll'!$AO10,MONTH(H$3)='Rent Roll'!$AP10,MONTH(H$3)='Rent Roll'!$AQ10,MONTH(H$3)='Rent Roll'!$AR10,MONTH(H$3)='Rent Roll'!$AS10),0,1)</f>
        <v>1</v>
      </c>
      <c r="I124" s="567">
        <f>IF(OR(MONTH(I$3)='Rent Roll'!$AN10,MONTH(I$3)='Rent Roll'!$AO10,MONTH(I$3)='Rent Roll'!$AP10,MONTH(I$3)='Rent Roll'!$AQ10,MONTH(I$3)='Rent Roll'!$AR10,MONTH(I$3)='Rent Roll'!$AS10),0,1)</f>
        <v>1</v>
      </c>
      <c r="J124" s="567">
        <f>IF(OR(MONTH(J$3)='Rent Roll'!$AN10,MONTH(J$3)='Rent Roll'!$AO10,MONTH(J$3)='Rent Roll'!$AP10,MONTH(J$3)='Rent Roll'!$AQ10,MONTH(J$3)='Rent Roll'!$AR10,MONTH(J$3)='Rent Roll'!$AS10),0,1)</f>
        <v>1</v>
      </c>
      <c r="K124" s="567">
        <f>IF(OR(MONTH(K$3)='Rent Roll'!$AN10,MONTH(K$3)='Rent Roll'!$AO10,MONTH(K$3)='Rent Roll'!$AP10,MONTH(K$3)='Rent Roll'!$AQ10,MONTH(K$3)='Rent Roll'!$AR10,MONTH(K$3)='Rent Roll'!$AS10),0,1)</f>
        <v>1</v>
      </c>
      <c r="L124" s="567">
        <f>IF(OR(MONTH(L$3)='Rent Roll'!$AN10,MONTH(L$3)='Rent Roll'!$AO10,MONTH(L$3)='Rent Roll'!$AP10,MONTH(L$3)='Rent Roll'!$AQ10,MONTH(L$3)='Rent Roll'!$AR10,MONTH(L$3)='Rent Roll'!$AS10),0,1)</f>
        <v>0</v>
      </c>
      <c r="M124" s="567">
        <f>IF(OR(MONTH(M$3)='Rent Roll'!$AN10,MONTH(M$3)='Rent Roll'!$AO10,MONTH(M$3)='Rent Roll'!$AP10,MONTH(M$3)='Rent Roll'!$AQ10,MONTH(M$3)='Rent Roll'!$AR10,MONTH(M$3)='Rent Roll'!$AS10),0,1)</f>
        <v>1</v>
      </c>
      <c r="N124" s="567">
        <f>IF(OR(MONTH(N$3)='Rent Roll'!$AN10,MONTH(N$3)='Rent Roll'!$AO10,MONTH(N$3)='Rent Roll'!$AP10,MONTH(N$3)='Rent Roll'!$AQ10,MONTH(N$3)='Rent Roll'!$AR10,MONTH(N$3)='Rent Roll'!$AS10),0,1)</f>
        <v>1</v>
      </c>
      <c r="O124" s="567">
        <f>IF(OR(MONTH(O$3)='Rent Roll'!$AN10,MONTH(O$3)='Rent Roll'!$AO10,MONTH(O$3)='Rent Roll'!$AP10,MONTH(O$3)='Rent Roll'!$AQ10,MONTH(O$3)='Rent Roll'!$AR10,MONTH(O$3)='Rent Roll'!$AS10),0,1)</f>
        <v>1</v>
      </c>
      <c r="P124" s="567">
        <f>IF(OR(MONTH(P$3)='Rent Roll'!$AN10,MONTH(P$3)='Rent Roll'!$AO10,MONTH(P$3)='Rent Roll'!$AP10,MONTH(P$3)='Rent Roll'!$AQ10,MONTH(P$3)='Rent Roll'!$AR10,MONTH(P$3)='Rent Roll'!$AS10),0,1)</f>
        <v>1</v>
      </c>
      <c r="Q124" s="567">
        <f>IF(OR(MONTH(Q$3)='Rent Roll'!$AN10,MONTH(Q$3)='Rent Roll'!$AO10,MONTH(Q$3)='Rent Roll'!$AP10,MONTH(Q$3)='Rent Roll'!$AQ10,MONTH(Q$3)='Rent Roll'!$AR10,MONTH(Q$3)='Rent Roll'!$AS10),0,1)</f>
        <v>1</v>
      </c>
      <c r="R124" s="767">
        <f>IF(OR(MONTH(R$3)='Rent Roll'!$AN10,MONTH(R$3)='Rent Roll'!$AO10,MONTH(R$3)='Rent Roll'!$AP10,MONTH(R$3)='Rent Roll'!$AQ10,MONTH(R$3)='Rent Roll'!$AR10,MONTH(R$3)='Rent Roll'!$AS10),0,1)</f>
        <v>0</v>
      </c>
      <c r="S124" s="768">
        <f>IF(OR(MONTH(S$3)='Rent Roll'!$AN10,MONTH(S$3)='Rent Roll'!$AO10,MONTH(S$3)='Rent Roll'!$AP10,MONTH(S$3)='Rent Roll'!$AQ10,MONTH(S$3)='Rent Roll'!$AR10,MONTH(S$3)='Rent Roll'!$AS10),0,1)</f>
        <v>1</v>
      </c>
      <c r="T124" s="567">
        <f>IF(OR(MONTH(T$3)='Rent Roll'!$AN10,MONTH(T$3)='Rent Roll'!$AO10,MONTH(T$3)='Rent Roll'!$AP10,MONTH(T$3)='Rent Roll'!$AQ10,MONTH(T$3)='Rent Roll'!$AR10,MONTH(T$3)='Rent Roll'!$AS10),0,1)</f>
        <v>1</v>
      </c>
      <c r="U124" s="567">
        <f>IF(OR(MONTH(U$3)='Rent Roll'!$AN10,MONTH(U$3)='Rent Roll'!$AO10,MONTH(U$3)='Rent Roll'!$AP10,MONTH(U$3)='Rent Roll'!$AQ10,MONTH(U$3)='Rent Roll'!$AR10,MONTH(U$3)='Rent Roll'!$AS10),0,1)</f>
        <v>1</v>
      </c>
      <c r="V124" s="567">
        <f>IF(OR(MONTH(V$3)='Rent Roll'!$AN10,MONTH(V$3)='Rent Roll'!$AO10,MONTH(V$3)='Rent Roll'!$AP10,MONTH(V$3)='Rent Roll'!$AQ10,MONTH(V$3)='Rent Roll'!$AR10,MONTH(V$3)='Rent Roll'!$AS10),0,1)</f>
        <v>1</v>
      </c>
      <c r="W124" s="567">
        <f>IF(OR(MONTH(W$3)='Rent Roll'!$AN10,MONTH(W$3)='Rent Roll'!$AO10,MONTH(W$3)='Rent Roll'!$AP10,MONTH(W$3)='Rent Roll'!$AQ10,MONTH(W$3)='Rent Roll'!$AR10,MONTH(W$3)='Rent Roll'!$AS10),0,1)</f>
        <v>1</v>
      </c>
      <c r="X124" s="567">
        <f>IF(OR(MONTH(X$3)='Rent Roll'!$AN10,MONTH(X$3)='Rent Roll'!$AO10,MONTH(X$3)='Rent Roll'!$AP10,MONTH(X$3)='Rent Roll'!$AQ10,MONTH(X$3)='Rent Roll'!$AR10,MONTH(X$3)='Rent Roll'!$AS10),0,1)</f>
        <v>0</v>
      </c>
      <c r="Y124" s="567">
        <f>IF(OR(MONTH(Y$3)='Rent Roll'!$AN10,MONTH(Y$3)='Rent Roll'!$AO10,MONTH(Y$3)='Rent Roll'!$AP10,MONTH(Y$3)='Rent Roll'!$AQ10,MONTH(Y$3)='Rent Roll'!$AR10,MONTH(Y$3)='Rent Roll'!$AS10),0,1)</f>
        <v>1</v>
      </c>
      <c r="Z124" s="567">
        <f>IF(OR(MONTH(Z$3)='Rent Roll'!$AN10,MONTH(Z$3)='Rent Roll'!$AO10,MONTH(Z$3)='Rent Roll'!$AP10,MONTH(Z$3)='Rent Roll'!$AQ10,MONTH(Z$3)='Rent Roll'!$AR10,MONTH(Z$3)='Rent Roll'!$AS10),0,1)</f>
        <v>1</v>
      </c>
      <c r="AA124" s="567">
        <f>IF(OR(MONTH(AA$3)='Rent Roll'!$AN10,MONTH(AA$3)='Rent Roll'!$AO10,MONTH(AA$3)='Rent Roll'!$AP10,MONTH(AA$3)='Rent Roll'!$AQ10,MONTH(AA$3)='Rent Roll'!$AR10,MONTH(AA$3)='Rent Roll'!$AS10),0,1)</f>
        <v>1</v>
      </c>
      <c r="AB124" s="567">
        <f>IF(OR(MONTH(AB$3)='Rent Roll'!$AN10,MONTH(AB$3)='Rent Roll'!$AO10,MONTH(AB$3)='Rent Roll'!$AP10,MONTH(AB$3)='Rent Roll'!$AQ10,MONTH(AB$3)='Rent Roll'!$AR10,MONTH(AB$3)='Rent Roll'!$AS10),0,1)</f>
        <v>1</v>
      </c>
      <c r="AC124" s="567">
        <f>IF(OR(MONTH(AC$3)='Rent Roll'!$AN10,MONTH(AC$3)='Rent Roll'!$AO10,MONTH(AC$3)='Rent Roll'!$AP10,MONTH(AC$3)='Rent Roll'!$AQ10,MONTH(AC$3)='Rent Roll'!$AR10,MONTH(AC$3)='Rent Roll'!$AS10),0,1)</f>
        <v>1</v>
      </c>
      <c r="AD124" s="767">
        <f>IF(OR(MONTH(AD$3)='Rent Roll'!$AN10,MONTH(AD$3)='Rent Roll'!$AO10,MONTH(AD$3)='Rent Roll'!$AP10,MONTH(AD$3)='Rent Roll'!$AQ10,MONTH(AD$3)='Rent Roll'!$AR10,MONTH(AD$3)='Rent Roll'!$AS10),0,1)</f>
        <v>0</v>
      </c>
      <c r="AE124" s="768">
        <f>IF(OR(MONTH(AE$3)='Rent Roll'!$AN10,MONTH(AE$3)='Rent Roll'!$AO10,MONTH(AE$3)='Rent Roll'!$AP10,MONTH(AE$3)='Rent Roll'!$AQ10,MONTH(AE$3)='Rent Roll'!$AR10,MONTH(AE$3)='Rent Roll'!$AS10),0,1)</f>
        <v>1</v>
      </c>
      <c r="AF124" s="567">
        <f>IF(OR(MONTH(AF$3)='Rent Roll'!$AN10,MONTH(AF$3)='Rent Roll'!$AO10,MONTH(AF$3)='Rent Roll'!$AP10,MONTH(AF$3)='Rent Roll'!$AQ10,MONTH(AF$3)='Rent Roll'!$AR10,MONTH(AF$3)='Rent Roll'!$AS10),0,1)</f>
        <v>1</v>
      </c>
      <c r="AG124" s="567">
        <f>IF(OR(MONTH(AG$3)='Rent Roll'!$AN10,MONTH(AG$3)='Rent Roll'!$AO10,MONTH(AG$3)='Rent Roll'!$AP10,MONTH(AG$3)='Rent Roll'!$AQ10,MONTH(AG$3)='Rent Roll'!$AR10,MONTH(AG$3)='Rent Roll'!$AS10),0,1)</f>
        <v>1</v>
      </c>
      <c r="AH124" s="567">
        <f>IF(OR(MONTH(AH$3)='Rent Roll'!$AN10,MONTH(AH$3)='Rent Roll'!$AO10,MONTH(AH$3)='Rent Roll'!$AP10,MONTH(AH$3)='Rent Roll'!$AQ10,MONTH(AH$3)='Rent Roll'!$AR10,MONTH(AH$3)='Rent Roll'!$AS10),0,1)</f>
        <v>1</v>
      </c>
      <c r="AI124" s="567">
        <f>IF(OR(MONTH(AI$3)='Rent Roll'!$AN10,MONTH(AI$3)='Rent Roll'!$AO10,MONTH(AI$3)='Rent Roll'!$AP10,MONTH(AI$3)='Rent Roll'!$AQ10,MONTH(AI$3)='Rent Roll'!$AR10,MONTH(AI$3)='Rent Roll'!$AS10),0,1)</f>
        <v>1</v>
      </c>
      <c r="AJ124" s="567">
        <f>IF(OR(MONTH(AJ$3)='Rent Roll'!$AN10,MONTH(AJ$3)='Rent Roll'!$AO10,MONTH(AJ$3)='Rent Roll'!$AP10,MONTH(AJ$3)='Rent Roll'!$AQ10,MONTH(AJ$3)='Rent Roll'!$AR10,MONTH(AJ$3)='Rent Roll'!$AS10),0,1)</f>
        <v>0</v>
      </c>
      <c r="AK124" s="567">
        <f>IF(OR(MONTH(AK$3)='Rent Roll'!$AN10,MONTH(AK$3)='Rent Roll'!$AO10,MONTH(AK$3)='Rent Roll'!$AP10,MONTH(AK$3)='Rent Roll'!$AQ10,MONTH(AK$3)='Rent Roll'!$AR10,MONTH(AK$3)='Rent Roll'!$AS10),0,1)</f>
        <v>1</v>
      </c>
      <c r="AL124" s="567">
        <f>IF(OR(MONTH(AL$3)='Rent Roll'!$AN10,MONTH(AL$3)='Rent Roll'!$AO10,MONTH(AL$3)='Rent Roll'!$AP10,MONTH(AL$3)='Rent Roll'!$AQ10,MONTH(AL$3)='Rent Roll'!$AR10,MONTH(AL$3)='Rent Roll'!$AS10),0,1)</f>
        <v>1</v>
      </c>
      <c r="AM124" s="567">
        <f>IF(OR(MONTH(AM$3)='Rent Roll'!$AN10,MONTH(AM$3)='Rent Roll'!$AO10,MONTH(AM$3)='Rent Roll'!$AP10,MONTH(AM$3)='Rent Roll'!$AQ10,MONTH(AM$3)='Rent Roll'!$AR10,MONTH(AM$3)='Rent Roll'!$AS10),0,1)</f>
        <v>1</v>
      </c>
      <c r="AN124" s="567">
        <f>IF(OR(MONTH(AN$3)='Rent Roll'!$AN10,MONTH(AN$3)='Rent Roll'!$AO10,MONTH(AN$3)='Rent Roll'!$AP10,MONTH(AN$3)='Rent Roll'!$AQ10,MONTH(AN$3)='Rent Roll'!$AR10,MONTH(AN$3)='Rent Roll'!$AS10),0,1)</f>
        <v>1</v>
      </c>
      <c r="AO124" s="567">
        <f>IF(OR(MONTH(AO$3)='Rent Roll'!$AN10,MONTH(AO$3)='Rent Roll'!$AO10,MONTH(AO$3)='Rent Roll'!$AP10,MONTH(AO$3)='Rent Roll'!$AQ10,MONTH(AO$3)='Rent Roll'!$AR10,MONTH(AO$3)='Rent Roll'!$AS10),0,1)</f>
        <v>1</v>
      </c>
      <c r="AP124" s="767">
        <f>IF(OR(MONTH(AP$3)='Rent Roll'!$AN10,MONTH(AP$3)='Rent Roll'!$AO10,MONTH(AP$3)='Rent Roll'!$AP10,MONTH(AP$3)='Rent Roll'!$AQ10,MONTH(AP$3)='Rent Roll'!$AR10,MONTH(AP$3)='Rent Roll'!$AS10),0,1)</f>
        <v>0</v>
      </c>
      <c r="AQ124" s="768">
        <f>IF(OR(MONTH(AQ$3)='Rent Roll'!$AN10,MONTH(AQ$3)='Rent Roll'!$AO10,MONTH(AQ$3)='Rent Roll'!$AP10,MONTH(AQ$3)='Rent Roll'!$AQ10,MONTH(AQ$3)='Rent Roll'!$AR10,MONTH(AQ$3)='Rent Roll'!$AS10),0,1)</f>
        <v>1</v>
      </c>
      <c r="AR124" s="567">
        <f>IF(OR(MONTH(AR$3)='Rent Roll'!$AN10,MONTH(AR$3)='Rent Roll'!$AO10,MONTH(AR$3)='Rent Roll'!$AP10,MONTH(AR$3)='Rent Roll'!$AQ10,MONTH(AR$3)='Rent Roll'!$AR10,MONTH(AR$3)='Rent Roll'!$AS10),0,1)</f>
        <v>1</v>
      </c>
      <c r="AS124" s="567">
        <f>IF(OR(MONTH(AS$3)='Rent Roll'!$AN10,MONTH(AS$3)='Rent Roll'!$AO10,MONTH(AS$3)='Rent Roll'!$AP10,MONTH(AS$3)='Rent Roll'!$AQ10,MONTH(AS$3)='Rent Roll'!$AR10,MONTH(AS$3)='Rent Roll'!$AS10),0,1)</f>
        <v>1</v>
      </c>
      <c r="AT124" s="567">
        <f>IF(OR(MONTH(AT$3)='Rent Roll'!$AN10,MONTH(AT$3)='Rent Roll'!$AO10,MONTH(AT$3)='Rent Roll'!$AP10,MONTH(AT$3)='Rent Roll'!$AQ10,MONTH(AT$3)='Rent Roll'!$AR10,MONTH(AT$3)='Rent Roll'!$AS10),0,1)</f>
        <v>1</v>
      </c>
      <c r="AU124" s="567">
        <f>IF(OR(MONTH(AU$3)='Rent Roll'!$AN10,MONTH(AU$3)='Rent Roll'!$AO10,MONTH(AU$3)='Rent Roll'!$AP10,MONTH(AU$3)='Rent Roll'!$AQ10,MONTH(AU$3)='Rent Roll'!$AR10,MONTH(AU$3)='Rent Roll'!$AS10),0,1)</f>
        <v>1</v>
      </c>
      <c r="AV124" s="567">
        <f>IF(OR(MONTH(AV$3)='Rent Roll'!$AN10,MONTH(AV$3)='Rent Roll'!$AO10,MONTH(AV$3)='Rent Roll'!$AP10,MONTH(AV$3)='Rent Roll'!$AQ10,MONTH(AV$3)='Rent Roll'!$AR10,MONTH(AV$3)='Rent Roll'!$AS10),0,1)</f>
        <v>0</v>
      </c>
      <c r="AW124" s="567">
        <f>IF(OR(MONTH(AW$3)='Rent Roll'!$AN10,MONTH(AW$3)='Rent Roll'!$AO10,MONTH(AW$3)='Rent Roll'!$AP10,MONTH(AW$3)='Rent Roll'!$AQ10,MONTH(AW$3)='Rent Roll'!$AR10,MONTH(AW$3)='Rent Roll'!$AS10),0,1)</f>
        <v>1</v>
      </c>
      <c r="AX124" s="567">
        <f>IF(OR(MONTH(AX$3)='Rent Roll'!$AN10,MONTH(AX$3)='Rent Roll'!$AO10,MONTH(AX$3)='Rent Roll'!$AP10,MONTH(AX$3)='Rent Roll'!$AQ10,MONTH(AX$3)='Rent Roll'!$AR10,MONTH(AX$3)='Rent Roll'!$AS10),0,1)</f>
        <v>1</v>
      </c>
      <c r="AY124" s="567">
        <f>IF(OR(MONTH(AY$3)='Rent Roll'!$AN10,MONTH(AY$3)='Rent Roll'!$AO10,MONTH(AY$3)='Rent Roll'!$AP10,MONTH(AY$3)='Rent Roll'!$AQ10,MONTH(AY$3)='Rent Roll'!$AR10,MONTH(AY$3)='Rent Roll'!$AS10),0,1)</f>
        <v>1</v>
      </c>
      <c r="AZ124" s="567">
        <f>IF(OR(MONTH(AZ$3)='Rent Roll'!$AN10,MONTH(AZ$3)='Rent Roll'!$AO10,MONTH(AZ$3)='Rent Roll'!$AP10,MONTH(AZ$3)='Rent Roll'!$AQ10,MONTH(AZ$3)='Rent Roll'!$AR10,MONTH(AZ$3)='Rent Roll'!$AS10),0,1)</f>
        <v>1</v>
      </c>
      <c r="BA124" s="567">
        <f>IF(OR(MONTH(BA$3)='Rent Roll'!$AN10,MONTH(BA$3)='Rent Roll'!$AO10,MONTH(BA$3)='Rent Roll'!$AP10,MONTH(BA$3)='Rent Roll'!$AQ10,MONTH(BA$3)='Rent Roll'!$AR10,MONTH(BA$3)='Rent Roll'!$AS10),0,1)</f>
        <v>1</v>
      </c>
      <c r="BB124" s="767">
        <f>IF(OR(MONTH(BB$3)='Rent Roll'!$AN10,MONTH(BB$3)='Rent Roll'!$AO10,MONTH(BB$3)='Rent Roll'!$AP10,MONTH(BB$3)='Rent Roll'!$AQ10,MONTH(BB$3)='Rent Roll'!$AR10,MONTH(BB$3)='Rent Roll'!$AS10),0,1)</f>
        <v>0</v>
      </c>
      <c r="BC124" s="768">
        <f>IF(OR(MONTH(BC$3)='Rent Roll'!$AN10,MONTH(BC$3)='Rent Roll'!$AO10,MONTH(BC$3)='Rent Roll'!$AP10,MONTH(BC$3)='Rent Roll'!$AQ10,MONTH(BC$3)='Rent Roll'!$AR10,MONTH(BC$3)='Rent Roll'!$AS10),0,1)</f>
        <v>1</v>
      </c>
      <c r="BD124" s="567">
        <f>IF(OR(MONTH(BD$3)='Rent Roll'!$AN10,MONTH(BD$3)='Rent Roll'!$AO10,MONTH(BD$3)='Rent Roll'!$AP10,MONTH(BD$3)='Rent Roll'!$AQ10,MONTH(BD$3)='Rent Roll'!$AR10,MONTH(BD$3)='Rent Roll'!$AS10),0,1)</f>
        <v>1</v>
      </c>
      <c r="BE124" s="567">
        <f>IF(OR(MONTH(BE$3)='Rent Roll'!$AN10,MONTH(BE$3)='Rent Roll'!$AO10,MONTH(BE$3)='Rent Roll'!$AP10,MONTH(BE$3)='Rent Roll'!$AQ10,MONTH(BE$3)='Rent Roll'!$AR10,MONTH(BE$3)='Rent Roll'!$AS10),0,1)</f>
        <v>1</v>
      </c>
      <c r="BF124" s="567">
        <f>IF(OR(MONTH(BF$3)='Rent Roll'!$AN10,MONTH(BF$3)='Rent Roll'!$AO10,MONTH(BF$3)='Rent Roll'!$AP10,MONTH(BF$3)='Rent Roll'!$AQ10,MONTH(BF$3)='Rent Roll'!$AR10,MONTH(BF$3)='Rent Roll'!$AS10),0,1)</f>
        <v>1</v>
      </c>
      <c r="BG124" s="567">
        <f>IF(OR(MONTH(BG$3)='Rent Roll'!$AN10,MONTH(BG$3)='Rent Roll'!$AO10,MONTH(BG$3)='Rent Roll'!$AP10,MONTH(BG$3)='Rent Roll'!$AQ10,MONTH(BG$3)='Rent Roll'!$AR10,MONTH(BG$3)='Rent Roll'!$AS10),0,1)</f>
        <v>1</v>
      </c>
      <c r="BH124" s="567">
        <f>IF(OR(MONTH(BH$3)='Rent Roll'!$AN10,MONTH(BH$3)='Rent Roll'!$AO10,MONTH(BH$3)='Rent Roll'!$AP10,MONTH(BH$3)='Rent Roll'!$AQ10,MONTH(BH$3)='Rent Roll'!$AR10,MONTH(BH$3)='Rent Roll'!$AS10),0,1)</f>
        <v>0</v>
      </c>
      <c r="BI124" s="567">
        <f>IF(OR(MONTH(BI$3)='Rent Roll'!$AN10,MONTH(BI$3)='Rent Roll'!$AO10,MONTH(BI$3)='Rent Roll'!$AP10,MONTH(BI$3)='Rent Roll'!$AQ10,MONTH(BI$3)='Rent Roll'!$AR10,MONTH(BI$3)='Rent Roll'!$AS10),0,1)</f>
        <v>1</v>
      </c>
      <c r="BJ124" s="567">
        <f>IF(OR(MONTH(BJ$3)='Rent Roll'!$AN10,MONTH(BJ$3)='Rent Roll'!$AO10,MONTH(BJ$3)='Rent Roll'!$AP10,MONTH(BJ$3)='Rent Roll'!$AQ10,MONTH(BJ$3)='Rent Roll'!$AR10,MONTH(BJ$3)='Rent Roll'!$AS10),0,1)</f>
        <v>1</v>
      </c>
      <c r="BK124" s="567">
        <f>IF(OR(MONTH(BK$3)='Rent Roll'!$AN10,MONTH(BK$3)='Rent Roll'!$AO10,MONTH(BK$3)='Rent Roll'!$AP10,MONTH(BK$3)='Rent Roll'!$AQ10,MONTH(BK$3)='Rent Roll'!$AR10,MONTH(BK$3)='Rent Roll'!$AS10),0,1)</f>
        <v>1</v>
      </c>
      <c r="BL124" s="567">
        <f>IF(OR(MONTH(BL$3)='Rent Roll'!$AN10,MONTH(BL$3)='Rent Roll'!$AO10,MONTH(BL$3)='Rent Roll'!$AP10,MONTH(BL$3)='Rent Roll'!$AQ10,MONTH(BL$3)='Rent Roll'!$AR10,MONTH(BL$3)='Rent Roll'!$AS10),0,1)</f>
        <v>1</v>
      </c>
      <c r="BM124" s="567">
        <f>IF(OR(MONTH(BM$3)='Rent Roll'!$AN10,MONTH(BM$3)='Rent Roll'!$AO10,MONTH(BM$3)='Rent Roll'!$AP10,MONTH(BM$3)='Rent Roll'!$AQ10,MONTH(BM$3)='Rent Roll'!$AR10,MONTH(BM$3)='Rent Roll'!$AS10),0,1)</f>
        <v>1</v>
      </c>
      <c r="BN124" s="767">
        <f>IF(OR(MONTH(BN$3)='Rent Roll'!$AN10,MONTH(BN$3)='Rent Roll'!$AO10,MONTH(BN$3)='Rent Roll'!$AP10,MONTH(BN$3)='Rent Roll'!$AQ10,MONTH(BN$3)='Rent Roll'!$AR10,MONTH(BN$3)='Rent Roll'!$AS10),0,1)</f>
        <v>0</v>
      </c>
      <c r="BO124" s="768">
        <f>IF(OR(MONTH(BO$3)='Rent Roll'!$AN10,MONTH(BO$3)='Rent Roll'!$AO10,MONTH(BO$3)='Rent Roll'!$AP10,MONTH(BO$3)='Rent Roll'!$AQ10,MONTH(BO$3)='Rent Roll'!$AR10,MONTH(BO$3)='Rent Roll'!$AS10),0,1)</f>
        <v>1</v>
      </c>
      <c r="BP124" s="567">
        <f>IF(OR(MONTH(BP$3)='Rent Roll'!$AN10,MONTH(BP$3)='Rent Roll'!$AO10,MONTH(BP$3)='Rent Roll'!$AP10,MONTH(BP$3)='Rent Roll'!$AQ10,MONTH(BP$3)='Rent Roll'!$AR10,MONTH(BP$3)='Rent Roll'!$AS10),0,1)</f>
        <v>1</v>
      </c>
      <c r="BQ124" s="567">
        <f>IF(OR(MONTH(BQ$3)='Rent Roll'!$AN10,MONTH(BQ$3)='Rent Roll'!$AO10,MONTH(BQ$3)='Rent Roll'!$AP10,MONTH(BQ$3)='Rent Roll'!$AQ10,MONTH(BQ$3)='Rent Roll'!$AR10,MONTH(BQ$3)='Rent Roll'!$AS10),0,1)</f>
        <v>1</v>
      </c>
      <c r="BR124" s="567">
        <f>IF(OR(MONTH(BR$3)='Rent Roll'!$AN10,MONTH(BR$3)='Rent Roll'!$AO10,MONTH(BR$3)='Rent Roll'!$AP10,MONTH(BR$3)='Rent Roll'!$AQ10,MONTH(BR$3)='Rent Roll'!$AR10,MONTH(BR$3)='Rent Roll'!$AS10),0,1)</f>
        <v>1</v>
      </c>
      <c r="BS124" s="567">
        <f>IF(OR(MONTH(BS$3)='Rent Roll'!$AN10,MONTH(BS$3)='Rent Roll'!$AO10,MONTH(BS$3)='Rent Roll'!$AP10,MONTH(BS$3)='Rent Roll'!$AQ10,MONTH(BS$3)='Rent Roll'!$AR10,MONTH(BS$3)='Rent Roll'!$AS10),0,1)</f>
        <v>1</v>
      </c>
      <c r="BT124" s="567">
        <f>IF(OR(MONTH(BT$3)='Rent Roll'!$AN10,MONTH(BT$3)='Rent Roll'!$AO10,MONTH(BT$3)='Rent Roll'!$AP10,MONTH(BT$3)='Rent Roll'!$AQ10,MONTH(BT$3)='Rent Roll'!$AR10,MONTH(BT$3)='Rent Roll'!$AS10),0,1)</f>
        <v>0</v>
      </c>
      <c r="BU124" s="567">
        <f>IF(OR(MONTH(BU$3)='Rent Roll'!$AN10,MONTH(BU$3)='Rent Roll'!$AO10,MONTH(BU$3)='Rent Roll'!$AP10,MONTH(BU$3)='Rent Roll'!$AQ10,MONTH(BU$3)='Rent Roll'!$AR10,MONTH(BU$3)='Rent Roll'!$AS10),0,1)</f>
        <v>1</v>
      </c>
      <c r="BV124" s="567">
        <f>IF(OR(MONTH(BV$3)='Rent Roll'!$AN10,MONTH(BV$3)='Rent Roll'!$AO10,MONTH(BV$3)='Rent Roll'!$AP10,MONTH(BV$3)='Rent Roll'!$AQ10,MONTH(BV$3)='Rent Roll'!$AR10,MONTH(BV$3)='Rent Roll'!$AS10),0,1)</f>
        <v>1</v>
      </c>
      <c r="BW124" s="567">
        <f>IF(OR(MONTH(BW$3)='Rent Roll'!$AN10,MONTH(BW$3)='Rent Roll'!$AO10,MONTH(BW$3)='Rent Roll'!$AP10,MONTH(BW$3)='Rent Roll'!$AQ10,MONTH(BW$3)='Rent Roll'!$AR10,MONTH(BW$3)='Rent Roll'!$AS10),0,1)</f>
        <v>1</v>
      </c>
      <c r="BX124" s="567">
        <f>IF(OR(MONTH(BX$3)='Rent Roll'!$AN10,MONTH(BX$3)='Rent Roll'!$AO10,MONTH(BX$3)='Rent Roll'!$AP10,MONTH(BX$3)='Rent Roll'!$AQ10,MONTH(BX$3)='Rent Roll'!$AR10,MONTH(BX$3)='Rent Roll'!$AS10),0,1)</f>
        <v>1</v>
      </c>
      <c r="BY124" s="567">
        <f>IF(OR(MONTH(BY$3)='Rent Roll'!$AN10,MONTH(BY$3)='Rent Roll'!$AO10,MONTH(BY$3)='Rent Roll'!$AP10,MONTH(BY$3)='Rent Roll'!$AQ10,MONTH(BY$3)='Rent Roll'!$AR10,MONTH(BY$3)='Rent Roll'!$AS10),0,1)</f>
        <v>1</v>
      </c>
      <c r="BZ124" s="767">
        <f>IF(OR(MONTH(BZ$3)='Rent Roll'!$AN10,MONTH(BZ$3)='Rent Roll'!$AO10,MONTH(BZ$3)='Rent Roll'!$AP10,MONTH(BZ$3)='Rent Roll'!$AQ10,MONTH(BZ$3)='Rent Roll'!$AR10,MONTH(BZ$3)='Rent Roll'!$AS10),0,1)</f>
        <v>0</v>
      </c>
      <c r="CA124" s="768">
        <f>IF(OR(MONTH(CA$3)='Rent Roll'!$AN10,MONTH(CA$3)='Rent Roll'!$AO10,MONTH(CA$3)='Rent Roll'!$AP10,MONTH(CA$3)='Rent Roll'!$AQ10,MONTH(CA$3)='Rent Roll'!$AR10,MONTH(CA$3)='Rent Roll'!$AS10),0,1)</f>
        <v>1</v>
      </c>
      <c r="CB124" s="567">
        <f>IF(OR(MONTH(CB$3)='Rent Roll'!$AN10,MONTH(CB$3)='Rent Roll'!$AO10,MONTH(CB$3)='Rent Roll'!$AP10,MONTH(CB$3)='Rent Roll'!$AQ10,MONTH(CB$3)='Rent Roll'!$AR10,MONTH(CB$3)='Rent Roll'!$AS10),0,1)</f>
        <v>1</v>
      </c>
      <c r="CC124" s="567">
        <f>IF(OR(MONTH(CC$3)='Rent Roll'!$AN10,MONTH(CC$3)='Rent Roll'!$AO10,MONTH(CC$3)='Rent Roll'!$AP10,MONTH(CC$3)='Rent Roll'!$AQ10,MONTH(CC$3)='Rent Roll'!$AR10,MONTH(CC$3)='Rent Roll'!$AS10),0,1)</f>
        <v>1</v>
      </c>
      <c r="CD124" s="567">
        <f>IF(OR(MONTH(CD$3)='Rent Roll'!$AN10,MONTH(CD$3)='Rent Roll'!$AO10,MONTH(CD$3)='Rent Roll'!$AP10,MONTH(CD$3)='Rent Roll'!$AQ10,MONTH(CD$3)='Rent Roll'!$AR10,MONTH(CD$3)='Rent Roll'!$AS10),0,1)</f>
        <v>1</v>
      </c>
      <c r="CE124" s="567">
        <f>IF(OR(MONTH(CE$3)='Rent Roll'!$AN10,MONTH(CE$3)='Rent Roll'!$AO10,MONTH(CE$3)='Rent Roll'!$AP10,MONTH(CE$3)='Rent Roll'!$AQ10,MONTH(CE$3)='Rent Roll'!$AR10,MONTH(CE$3)='Rent Roll'!$AS10),0,1)</f>
        <v>1</v>
      </c>
      <c r="CF124" s="567">
        <f>IF(OR(MONTH(CF$3)='Rent Roll'!$AN10,MONTH(CF$3)='Rent Roll'!$AO10,MONTH(CF$3)='Rent Roll'!$AP10,MONTH(CF$3)='Rent Roll'!$AQ10,MONTH(CF$3)='Rent Roll'!$AR10,MONTH(CF$3)='Rent Roll'!$AS10),0,1)</f>
        <v>0</v>
      </c>
      <c r="CG124" s="567">
        <f>IF(OR(MONTH(CG$3)='Rent Roll'!$AN10,MONTH(CG$3)='Rent Roll'!$AO10,MONTH(CG$3)='Rent Roll'!$AP10,MONTH(CG$3)='Rent Roll'!$AQ10,MONTH(CG$3)='Rent Roll'!$AR10,MONTH(CG$3)='Rent Roll'!$AS10),0,1)</f>
        <v>1</v>
      </c>
      <c r="CH124" s="567">
        <f>IF(OR(MONTH(CH$3)='Rent Roll'!$AN10,MONTH(CH$3)='Rent Roll'!$AO10,MONTH(CH$3)='Rent Roll'!$AP10,MONTH(CH$3)='Rent Roll'!$AQ10,MONTH(CH$3)='Rent Roll'!$AR10,MONTH(CH$3)='Rent Roll'!$AS10),0,1)</f>
        <v>1</v>
      </c>
      <c r="CI124" s="567">
        <f>IF(OR(MONTH(CI$3)='Rent Roll'!$AN10,MONTH(CI$3)='Rent Roll'!$AO10,MONTH(CI$3)='Rent Roll'!$AP10,MONTH(CI$3)='Rent Roll'!$AQ10,MONTH(CI$3)='Rent Roll'!$AR10,MONTH(CI$3)='Rent Roll'!$AS10),0,1)</f>
        <v>1</v>
      </c>
      <c r="CJ124" s="567">
        <f>IF(OR(MONTH(CJ$3)='Rent Roll'!$AN10,MONTH(CJ$3)='Rent Roll'!$AO10,MONTH(CJ$3)='Rent Roll'!$AP10,MONTH(CJ$3)='Rent Roll'!$AQ10,MONTH(CJ$3)='Rent Roll'!$AR10,MONTH(CJ$3)='Rent Roll'!$AS10),0,1)</f>
        <v>1</v>
      </c>
      <c r="CK124" s="567">
        <f>IF(OR(MONTH(CK$3)='Rent Roll'!$AN10,MONTH(CK$3)='Rent Roll'!$AO10,MONTH(CK$3)='Rent Roll'!$AP10,MONTH(CK$3)='Rent Roll'!$AQ10,MONTH(CK$3)='Rent Roll'!$AR10,MONTH(CK$3)='Rent Roll'!$AS10),0,1)</f>
        <v>1</v>
      </c>
      <c r="CL124" s="767">
        <f>IF(OR(MONTH(CL$3)='Rent Roll'!$AN10,MONTH(CL$3)='Rent Roll'!$AO10,MONTH(CL$3)='Rent Roll'!$AP10,MONTH(CL$3)='Rent Roll'!$AQ10,MONTH(CL$3)='Rent Roll'!$AR10,MONTH(CL$3)='Rent Roll'!$AS10),0,1)</f>
        <v>0</v>
      </c>
      <c r="CM124" s="768">
        <f>IF(OR(MONTH(CM$3)='Rent Roll'!$AN10,MONTH(CM$3)='Rent Roll'!$AO10,MONTH(CM$3)='Rent Roll'!$AP10,MONTH(CM$3)='Rent Roll'!$AQ10,MONTH(CM$3)='Rent Roll'!$AR10,MONTH(CM$3)='Rent Roll'!$AS10),0,1)</f>
        <v>1</v>
      </c>
      <c r="CN124" s="567">
        <f>IF(OR(MONTH(CN$3)='Rent Roll'!$AN10,MONTH(CN$3)='Rent Roll'!$AO10,MONTH(CN$3)='Rent Roll'!$AP10,MONTH(CN$3)='Rent Roll'!$AQ10,MONTH(CN$3)='Rent Roll'!$AR10,MONTH(CN$3)='Rent Roll'!$AS10),0,1)</f>
        <v>1</v>
      </c>
      <c r="CO124" s="567">
        <f>IF(OR(MONTH(CO$3)='Rent Roll'!$AN10,MONTH(CO$3)='Rent Roll'!$AO10,MONTH(CO$3)='Rent Roll'!$AP10,MONTH(CO$3)='Rent Roll'!$AQ10,MONTH(CO$3)='Rent Roll'!$AR10,MONTH(CO$3)='Rent Roll'!$AS10),0,1)</f>
        <v>1</v>
      </c>
      <c r="CP124" s="567">
        <f>IF(OR(MONTH(CP$3)='Rent Roll'!$AN10,MONTH(CP$3)='Rent Roll'!$AO10,MONTH(CP$3)='Rent Roll'!$AP10,MONTH(CP$3)='Rent Roll'!$AQ10,MONTH(CP$3)='Rent Roll'!$AR10,MONTH(CP$3)='Rent Roll'!$AS10),0,1)</f>
        <v>1</v>
      </c>
      <c r="CQ124" s="567">
        <f>IF(OR(MONTH(CQ$3)='Rent Roll'!$AN10,MONTH(CQ$3)='Rent Roll'!$AO10,MONTH(CQ$3)='Rent Roll'!$AP10,MONTH(CQ$3)='Rent Roll'!$AQ10,MONTH(CQ$3)='Rent Roll'!$AR10,MONTH(CQ$3)='Rent Roll'!$AS10),0,1)</f>
        <v>1</v>
      </c>
      <c r="CR124" s="567">
        <f>IF(OR(MONTH(CR$3)='Rent Roll'!$AN10,MONTH(CR$3)='Rent Roll'!$AO10,MONTH(CR$3)='Rent Roll'!$AP10,MONTH(CR$3)='Rent Roll'!$AQ10,MONTH(CR$3)='Rent Roll'!$AR10,MONTH(CR$3)='Rent Roll'!$AS10),0,1)</f>
        <v>0</v>
      </c>
      <c r="CS124" s="567">
        <f>IF(OR(MONTH(CS$3)='Rent Roll'!$AN10,MONTH(CS$3)='Rent Roll'!$AO10,MONTH(CS$3)='Rent Roll'!$AP10,MONTH(CS$3)='Rent Roll'!$AQ10,MONTH(CS$3)='Rent Roll'!$AR10,MONTH(CS$3)='Rent Roll'!$AS10),0,1)</f>
        <v>1</v>
      </c>
      <c r="CT124" s="567">
        <f>IF(OR(MONTH(CT$3)='Rent Roll'!$AN10,MONTH(CT$3)='Rent Roll'!$AO10,MONTH(CT$3)='Rent Roll'!$AP10,MONTH(CT$3)='Rent Roll'!$AQ10,MONTH(CT$3)='Rent Roll'!$AR10,MONTH(CT$3)='Rent Roll'!$AS10),0,1)</f>
        <v>1</v>
      </c>
      <c r="CU124" s="567">
        <f>IF(OR(MONTH(CU$3)='Rent Roll'!$AN10,MONTH(CU$3)='Rent Roll'!$AO10,MONTH(CU$3)='Rent Roll'!$AP10,MONTH(CU$3)='Rent Roll'!$AQ10,MONTH(CU$3)='Rent Roll'!$AR10,MONTH(CU$3)='Rent Roll'!$AS10),0,1)</f>
        <v>1</v>
      </c>
      <c r="CV124" s="567">
        <f>IF(OR(MONTH(CV$3)='Rent Roll'!$AN10,MONTH(CV$3)='Rent Roll'!$AO10,MONTH(CV$3)='Rent Roll'!$AP10,MONTH(CV$3)='Rent Roll'!$AQ10,MONTH(CV$3)='Rent Roll'!$AR10,MONTH(CV$3)='Rent Roll'!$AS10),0,1)</f>
        <v>1</v>
      </c>
      <c r="CW124" s="567">
        <f>IF(OR(MONTH(CW$3)='Rent Roll'!$AN10,MONTH(CW$3)='Rent Roll'!$AO10,MONTH(CW$3)='Rent Roll'!$AP10,MONTH(CW$3)='Rent Roll'!$AQ10,MONTH(CW$3)='Rent Roll'!$AR10,MONTH(CW$3)='Rent Roll'!$AS10),0,1)</f>
        <v>1</v>
      </c>
      <c r="CX124" s="767">
        <f>IF(OR(MONTH(CX$3)='Rent Roll'!$AN10,MONTH(CX$3)='Rent Roll'!$AO10,MONTH(CX$3)='Rent Roll'!$AP10,MONTH(CX$3)='Rent Roll'!$AQ10,MONTH(CX$3)='Rent Roll'!$AR10,MONTH(CX$3)='Rent Roll'!$AS10),0,1)</f>
        <v>0</v>
      </c>
      <c r="CY124" s="768">
        <f>IF(OR(MONTH(CY$3)='Rent Roll'!$AN10,MONTH(CY$3)='Rent Roll'!$AO10,MONTH(CY$3)='Rent Roll'!$AP10,MONTH(CY$3)='Rent Roll'!$AQ10,MONTH(CY$3)='Rent Roll'!$AR10,MONTH(CY$3)='Rent Roll'!$AS10),0,1)</f>
        <v>1</v>
      </c>
      <c r="CZ124" s="567">
        <f>IF(OR(MONTH(CZ$3)='Rent Roll'!$AN10,MONTH(CZ$3)='Rent Roll'!$AO10,MONTH(CZ$3)='Rent Roll'!$AP10,MONTH(CZ$3)='Rent Roll'!$AQ10,MONTH(CZ$3)='Rent Roll'!$AR10,MONTH(CZ$3)='Rent Roll'!$AS10),0,1)</f>
        <v>1</v>
      </c>
      <c r="DA124" s="567">
        <f>IF(OR(MONTH(DA$3)='Rent Roll'!$AN10,MONTH(DA$3)='Rent Roll'!$AO10,MONTH(DA$3)='Rent Roll'!$AP10,MONTH(DA$3)='Rent Roll'!$AQ10,MONTH(DA$3)='Rent Roll'!$AR10,MONTH(DA$3)='Rent Roll'!$AS10),0,1)</f>
        <v>1</v>
      </c>
      <c r="DB124" s="567">
        <f>IF(OR(MONTH(DB$3)='Rent Roll'!$AN10,MONTH(DB$3)='Rent Roll'!$AO10,MONTH(DB$3)='Rent Roll'!$AP10,MONTH(DB$3)='Rent Roll'!$AQ10,MONTH(DB$3)='Rent Roll'!$AR10,MONTH(DB$3)='Rent Roll'!$AS10),0,1)</f>
        <v>1</v>
      </c>
      <c r="DC124" s="567">
        <f>IF(OR(MONTH(DC$3)='Rent Roll'!$AN10,MONTH(DC$3)='Rent Roll'!$AO10,MONTH(DC$3)='Rent Roll'!$AP10,MONTH(DC$3)='Rent Roll'!$AQ10,MONTH(DC$3)='Rent Roll'!$AR10,MONTH(DC$3)='Rent Roll'!$AS10),0,1)</f>
        <v>1</v>
      </c>
      <c r="DD124" s="567">
        <f>IF(OR(MONTH(DD$3)='Rent Roll'!$AN10,MONTH(DD$3)='Rent Roll'!$AO10,MONTH(DD$3)='Rent Roll'!$AP10,MONTH(DD$3)='Rent Roll'!$AQ10,MONTH(DD$3)='Rent Roll'!$AR10,MONTH(DD$3)='Rent Roll'!$AS10),0,1)</f>
        <v>0</v>
      </c>
      <c r="DE124" s="567">
        <f>IF(OR(MONTH(DE$3)='Rent Roll'!$AN10,MONTH(DE$3)='Rent Roll'!$AO10,MONTH(DE$3)='Rent Roll'!$AP10,MONTH(DE$3)='Rent Roll'!$AQ10,MONTH(DE$3)='Rent Roll'!$AR10,MONTH(DE$3)='Rent Roll'!$AS10),0,1)</f>
        <v>1</v>
      </c>
      <c r="DF124" s="567">
        <f>IF(OR(MONTH(DF$3)='Rent Roll'!$AN10,MONTH(DF$3)='Rent Roll'!$AO10,MONTH(DF$3)='Rent Roll'!$AP10,MONTH(DF$3)='Rent Roll'!$AQ10,MONTH(DF$3)='Rent Roll'!$AR10,MONTH(DF$3)='Rent Roll'!$AS10),0,1)</f>
        <v>1</v>
      </c>
      <c r="DG124" s="567">
        <f>IF(OR(MONTH(DG$3)='Rent Roll'!$AN10,MONTH(DG$3)='Rent Roll'!$AO10,MONTH(DG$3)='Rent Roll'!$AP10,MONTH(DG$3)='Rent Roll'!$AQ10,MONTH(DG$3)='Rent Roll'!$AR10,MONTH(DG$3)='Rent Roll'!$AS10),0,1)</f>
        <v>1</v>
      </c>
      <c r="DH124" s="567">
        <f>IF(OR(MONTH(DH$3)='Rent Roll'!$AN10,MONTH(DH$3)='Rent Roll'!$AO10,MONTH(DH$3)='Rent Roll'!$AP10,MONTH(DH$3)='Rent Roll'!$AQ10,MONTH(DH$3)='Rent Roll'!$AR10,MONTH(DH$3)='Rent Roll'!$AS10),0,1)</f>
        <v>1</v>
      </c>
      <c r="DI124" s="567">
        <f>IF(OR(MONTH(DI$3)='Rent Roll'!$AN10,MONTH(DI$3)='Rent Roll'!$AO10,MONTH(DI$3)='Rent Roll'!$AP10,MONTH(DI$3)='Rent Roll'!$AQ10,MONTH(DI$3)='Rent Roll'!$AR10,MONTH(DI$3)='Rent Roll'!$AS10),0,1)</f>
        <v>1</v>
      </c>
      <c r="DJ124" s="767">
        <f>IF(OR(MONTH(DJ$3)='Rent Roll'!$AN10,MONTH(DJ$3)='Rent Roll'!$AO10,MONTH(DJ$3)='Rent Roll'!$AP10,MONTH(DJ$3)='Rent Roll'!$AQ10,MONTH(DJ$3)='Rent Roll'!$AR10,MONTH(DJ$3)='Rent Roll'!$AS10),0,1)</f>
        <v>0</v>
      </c>
      <c r="DK124" s="768">
        <f>IF(OR(MONTH(DK$3)='Rent Roll'!$AN10,MONTH(DK$3)='Rent Roll'!$AO10,MONTH(DK$3)='Rent Roll'!$AP10,MONTH(DK$3)='Rent Roll'!$AQ10,MONTH(DK$3)='Rent Roll'!$AR10,MONTH(DK$3)='Rent Roll'!$AS10),0,1)</f>
        <v>1</v>
      </c>
      <c r="DL124" s="567">
        <f>IF(OR(MONTH(DL$3)='Rent Roll'!$AN10,MONTH(DL$3)='Rent Roll'!$AO10,MONTH(DL$3)='Rent Roll'!$AP10,MONTH(DL$3)='Rent Roll'!$AQ10,MONTH(DL$3)='Rent Roll'!$AR10,MONTH(DL$3)='Rent Roll'!$AS10),0,1)</f>
        <v>1</v>
      </c>
      <c r="DM124" s="567">
        <f>IF(OR(MONTH(DM$3)='Rent Roll'!$AN10,MONTH(DM$3)='Rent Roll'!$AO10,MONTH(DM$3)='Rent Roll'!$AP10,MONTH(DM$3)='Rent Roll'!$AQ10,MONTH(DM$3)='Rent Roll'!$AR10,MONTH(DM$3)='Rent Roll'!$AS10),0,1)</f>
        <v>1</v>
      </c>
      <c r="DN124" s="567">
        <f>IF(OR(MONTH(DN$3)='Rent Roll'!$AN10,MONTH(DN$3)='Rent Roll'!$AO10,MONTH(DN$3)='Rent Roll'!$AP10,MONTH(DN$3)='Rent Roll'!$AQ10,MONTH(DN$3)='Rent Roll'!$AR10,MONTH(DN$3)='Rent Roll'!$AS10),0,1)</f>
        <v>1</v>
      </c>
      <c r="DO124" s="567">
        <f>IF(OR(MONTH(DO$3)='Rent Roll'!$AN10,MONTH(DO$3)='Rent Roll'!$AO10,MONTH(DO$3)='Rent Roll'!$AP10,MONTH(DO$3)='Rent Roll'!$AQ10,MONTH(DO$3)='Rent Roll'!$AR10,MONTH(DO$3)='Rent Roll'!$AS10),0,1)</f>
        <v>1</v>
      </c>
      <c r="DP124" s="567">
        <f>IF(OR(MONTH(DP$3)='Rent Roll'!$AN10,MONTH(DP$3)='Rent Roll'!$AO10,MONTH(DP$3)='Rent Roll'!$AP10,MONTH(DP$3)='Rent Roll'!$AQ10,MONTH(DP$3)='Rent Roll'!$AR10,MONTH(DP$3)='Rent Roll'!$AS10),0,1)</f>
        <v>0</v>
      </c>
      <c r="DQ124" s="567">
        <f>IF(OR(MONTH(DQ$3)='Rent Roll'!$AN10,MONTH(DQ$3)='Rent Roll'!$AO10,MONTH(DQ$3)='Rent Roll'!$AP10,MONTH(DQ$3)='Rent Roll'!$AQ10,MONTH(DQ$3)='Rent Roll'!$AR10,MONTH(DQ$3)='Rent Roll'!$AS10),0,1)</f>
        <v>1</v>
      </c>
      <c r="DR124" s="567">
        <f>IF(OR(MONTH(DR$3)='Rent Roll'!$AN10,MONTH(DR$3)='Rent Roll'!$AO10,MONTH(DR$3)='Rent Roll'!$AP10,MONTH(DR$3)='Rent Roll'!$AQ10,MONTH(DR$3)='Rent Roll'!$AR10,MONTH(DR$3)='Rent Roll'!$AS10),0,1)</f>
        <v>1</v>
      </c>
      <c r="DS124" s="567">
        <f>IF(OR(MONTH(DS$3)='Rent Roll'!$AN10,MONTH(DS$3)='Rent Roll'!$AO10,MONTH(DS$3)='Rent Roll'!$AP10,MONTH(DS$3)='Rent Roll'!$AQ10,MONTH(DS$3)='Rent Roll'!$AR10,MONTH(DS$3)='Rent Roll'!$AS10),0,1)</f>
        <v>1</v>
      </c>
      <c r="DT124" s="567">
        <f>IF(OR(MONTH(DT$3)='Rent Roll'!$AN10,MONTH(DT$3)='Rent Roll'!$AO10,MONTH(DT$3)='Rent Roll'!$AP10,MONTH(DT$3)='Rent Roll'!$AQ10,MONTH(DT$3)='Rent Roll'!$AR10,MONTH(DT$3)='Rent Roll'!$AS10),0,1)</f>
        <v>1</v>
      </c>
      <c r="DU124" s="567">
        <f>IF(OR(MONTH(DU$3)='Rent Roll'!$AN10,MONTH(DU$3)='Rent Roll'!$AO10,MONTH(DU$3)='Rent Roll'!$AP10,MONTH(DU$3)='Rent Roll'!$AQ10,MONTH(DU$3)='Rent Roll'!$AR10,MONTH(DU$3)='Rent Roll'!$AS10),0,1)</f>
        <v>1</v>
      </c>
      <c r="DV124" s="567">
        <f>IF(OR(MONTH(DV$3)='Rent Roll'!$AN10,MONTH(DV$3)='Rent Roll'!$AO10,MONTH(DV$3)='Rent Roll'!$AP10,MONTH(DV$3)='Rent Roll'!$AQ10,MONTH(DV$3)='Rent Roll'!$AR10,MONTH(DV$3)='Rent Roll'!$AS10),0,1)</f>
        <v>0</v>
      </c>
    </row>
    <row r="125" spans="1:126" s="565" customFormat="1" ht="12" customHeight="1" outlineLevel="1" x14ac:dyDescent="0.4">
      <c r="A125" s="731"/>
      <c r="B125" s="564" t="str">
        <f>'Rent Roll'!$B11</f>
        <v>3층</v>
      </c>
      <c r="C125" s="566"/>
      <c r="D125" s="566"/>
      <c r="E125" s="566"/>
      <c r="F125" s="778">
        <f>IF(OR(MONTH(F$3)='Rent Roll'!$AN11,MONTH(F$3)='Rent Roll'!$AO11,MONTH(F$3)='Rent Roll'!$AP11,MONTH(F$3)='Rent Roll'!$AQ11,MONTH(F$3)='Rent Roll'!$AR11,MONTH(F$3)='Rent Roll'!$AS11),0,1)</f>
        <v>0</v>
      </c>
      <c r="G125" s="768">
        <f>IF(OR(MONTH(G$3)='Rent Roll'!$AN11,MONTH(G$3)='Rent Roll'!$AO11,MONTH(G$3)='Rent Roll'!$AP11,MONTH(G$3)='Rent Roll'!$AQ11,MONTH(G$3)='Rent Roll'!$AR11,MONTH(G$3)='Rent Roll'!$AS11),0,1)</f>
        <v>1</v>
      </c>
      <c r="H125" s="567">
        <f>IF(OR(MONTH(H$3)='Rent Roll'!$AN11,MONTH(H$3)='Rent Roll'!$AO11,MONTH(H$3)='Rent Roll'!$AP11,MONTH(H$3)='Rent Roll'!$AQ11,MONTH(H$3)='Rent Roll'!$AR11,MONTH(H$3)='Rent Roll'!$AS11),0,1)</f>
        <v>1</v>
      </c>
      <c r="I125" s="567">
        <f>IF(OR(MONTH(I$3)='Rent Roll'!$AN11,MONTH(I$3)='Rent Roll'!$AO11,MONTH(I$3)='Rent Roll'!$AP11,MONTH(I$3)='Rent Roll'!$AQ11,MONTH(I$3)='Rent Roll'!$AR11,MONTH(I$3)='Rent Roll'!$AS11),0,1)</f>
        <v>1</v>
      </c>
      <c r="J125" s="567">
        <f>IF(OR(MONTH(J$3)='Rent Roll'!$AN11,MONTH(J$3)='Rent Roll'!$AO11,MONTH(J$3)='Rent Roll'!$AP11,MONTH(J$3)='Rent Roll'!$AQ11,MONTH(J$3)='Rent Roll'!$AR11,MONTH(J$3)='Rent Roll'!$AS11),0,1)</f>
        <v>1</v>
      </c>
      <c r="K125" s="567">
        <f>IF(OR(MONTH(K$3)='Rent Roll'!$AN11,MONTH(K$3)='Rent Roll'!$AO11,MONTH(K$3)='Rent Roll'!$AP11,MONTH(K$3)='Rent Roll'!$AQ11,MONTH(K$3)='Rent Roll'!$AR11,MONTH(K$3)='Rent Roll'!$AS11),0,1)</f>
        <v>1</v>
      </c>
      <c r="L125" s="567">
        <f>IF(OR(MONTH(L$3)='Rent Roll'!$AN11,MONTH(L$3)='Rent Roll'!$AO11,MONTH(L$3)='Rent Roll'!$AP11,MONTH(L$3)='Rent Roll'!$AQ11,MONTH(L$3)='Rent Roll'!$AR11,MONTH(L$3)='Rent Roll'!$AS11),0,1)</f>
        <v>0</v>
      </c>
      <c r="M125" s="567">
        <f>IF(OR(MONTH(M$3)='Rent Roll'!$AN11,MONTH(M$3)='Rent Roll'!$AO11,MONTH(M$3)='Rent Roll'!$AP11,MONTH(M$3)='Rent Roll'!$AQ11,MONTH(M$3)='Rent Roll'!$AR11,MONTH(M$3)='Rent Roll'!$AS11),0,1)</f>
        <v>1</v>
      </c>
      <c r="N125" s="567">
        <f>IF(OR(MONTH(N$3)='Rent Roll'!$AN11,MONTH(N$3)='Rent Roll'!$AO11,MONTH(N$3)='Rent Roll'!$AP11,MONTH(N$3)='Rent Roll'!$AQ11,MONTH(N$3)='Rent Roll'!$AR11,MONTH(N$3)='Rent Roll'!$AS11),0,1)</f>
        <v>1</v>
      </c>
      <c r="O125" s="567">
        <f>IF(OR(MONTH(O$3)='Rent Roll'!$AN11,MONTH(O$3)='Rent Roll'!$AO11,MONTH(O$3)='Rent Roll'!$AP11,MONTH(O$3)='Rent Roll'!$AQ11,MONTH(O$3)='Rent Roll'!$AR11,MONTH(O$3)='Rent Roll'!$AS11),0,1)</f>
        <v>1</v>
      </c>
      <c r="P125" s="567">
        <f>IF(OR(MONTH(P$3)='Rent Roll'!$AN11,MONTH(P$3)='Rent Roll'!$AO11,MONTH(P$3)='Rent Roll'!$AP11,MONTH(P$3)='Rent Roll'!$AQ11,MONTH(P$3)='Rent Roll'!$AR11,MONTH(P$3)='Rent Roll'!$AS11),0,1)</f>
        <v>1</v>
      </c>
      <c r="Q125" s="567">
        <f>IF(OR(MONTH(Q$3)='Rent Roll'!$AN11,MONTH(Q$3)='Rent Roll'!$AO11,MONTH(Q$3)='Rent Roll'!$AP11,MONTH(Q$3)='Rent Roll'!$AQ11,MONTH(Q$3)='Rent Roll'!$AR11,MONTH(Q$3)='Rent Roll'!$AS11),0,1)</f>
        <v>1</v>
      </c>
      <c r="R125" s="767">
        <f>IF(OR(MONTH(R$3)='Rent Roll'!$AN11,MONTH(R$3)='Rent Roll'!$AO11,MONTH(R$3)='Rent Roll'!$AP11,MONTH(R$3)='Rent Roll'!$AQ11,MONTH(R$3)='Rent Roll'!$AR11,MONTH(R$3)='Rent Roll'!$AS11),0,1)</f>
        <v>0</v>
      </c>
      <c r="S125" s="768">
        <f>IF(OR(MONTH(S$3)='Rent Roll'!$AN11,MONTH(S$3)='Rent Roll'!$AO11,MONTH(S$3)='Rent Roll'!$AP11,MONTH(S$3)='Rent Roll'!$AQ11,MONTH(S$3)='Rent Roll'!$AR11,MONTH(S$3)='Rent Roll'!$AS11),0,1)</f>
        <v>1</v>
      </c>
      <c r="T125" s="567">
        <f>IF(OR(MONTH(T$3)='Rent Roll'!$AN11,MONTH(T$3)='Rent Roll'!$AO11,MONTH(T$3)='Rent Roll'!$AP11,MONTH(T$3)='Rent Roll'!$AQ11,MONTH(T$3)='Rent Roll'!$AR11,MONTH(T$3)='Rent Roll'!$AS11),0,1)</f>
        <v>1</v>
      </c>
      <c r="U125" s="567">
        <f>IF(OR(MONTH(U$3)='Rent Roll'!$AN11,MONTH(U$3)='Rent Roll'!$AO11,MONTH(U$3)='Rent Roll'!$AP11,MONTH(U$3)='Rent Roll'!$AQ11,MONTH(U$3)='Rent Roll'!$AR11,MONTH(U$3)='Rent Roll'!$AS11),0,1)</f>
        <v>1</v>
      </c>
      <c r="V125" s="567">
        <f>IF(OR(MONTH(V$3)='Rent Roll'!$AN11,MONTH(V$3)='Rent Roll'!$AO11,MONTH(V$3)='Rent Roll'!$AP11,MONTH(V$3)='Rent Roll'!$AQ11,MONTH(V$3)='Rent Roll'!$AR11,MONTH(V$3)='Rent Roll'!$AS11),0,1)</f>
        <v>1</v>
      </c>
      <c r="W125" s="567">
        <f>IF(OR(MONTH(W$3)='Rent Roll'!$AN11,MONTH(W$3)='Rent Roll'!$AO11,MONTH(W$3)='Rent Roll'!$AP11,MONTH(W$3)='Rent Roll'!$AQ11,MONTH(W$3)='Rent Roll'!$AR11,MONTH(W$3)='Rent Roll'!$AS11),0,1)</f>
        <v>1</v>
      </c>
      <c r="X125" s="567">
        <f>IF(OR(MONTH(X$3)='Rent Roll'!$AN11,MONTH(X$3)='Rent Roll'!$AO11,MONTH(X$3)='Rent Roll'!$AP11,MONTH(X$3)='Rent Roll'!$AQ11,MONTH(X$3)='Rent Roll'!$AR11,MONTH(X$3)='Rent Roll'!$AS11),0,1)</f>
        <v>0</v>
      </c>
      <c r="Y125" s="567">
        <f>IF(OR(MONTH(Y$3)='Rent Roll'!$AN11,MONTH(Y$3)='Rent Roll'!$AO11,MONTH(Y$3)='Rent Roll'!$AP11,MONTH(Y$3)='Rent Roll'!$AQ11,MONTH(Y$3)='Rent Roll'!$AR11,MONTH(Y$3)='Rent Roll'!$AS11),0,1)</f>
        <v>1</v>
      </c>
      <c r="Z125" s="567">
        <f>IF(OR(MONTH(Z$3)='Rent Roll'!$AN11,MONTH(Z$3)='Rent Roll'!$AO11,MONTH(Z$3)='Rent Roll'!$AP11,MONTH(Z$3)='Rent Roll'!$AQ11,MONTH(Z$3)='Rent Roll'!$AR11,MONTH(Z$3)='Rent Roll'!$AS11),0,1)</f>
        <v>1</v>
      </c>
      <c r="AA125" s="567">
        <f>IF(OR(MONTH(AA$3)='Rent Roll'!$AN11,MONTH(AA$3)='Rent Roll'!$AO11,MONTH(AA$3)='Rent Roll'!$AP11,MONTH(AA$3)='Rent Roll'!$AQ11,MONTH(AA$3)='Rent Roll'!$AR11,MONTH(AA$3)='Rent Roll'!$AS11),0,1)</f>
        <v>1</v>
      </c>
      <c r="AB125" s="567">
        <f>IF(OR(MONTH(AB$3)='Rent Roll'!$AN11,MONTH(AB$3)='Rent Roll'!$AO11,MONTH(AB$3)='Rent Roll'!$AP11,MONTH(AB$3)='Rent Roll'!$AQ11,MONTH(AB$3)='Rent Roll'!$AR11,MONTH(AB$3)='Rent Roll'!$AS11),0,1)</f>
        <v>1</v>
      </c>
      <c r="AC125" s="567">
        <f>IF(OR(MONTH(AC$3)='Rent Roll'!$AN11,MONTH(AC$3)='Rent Roll'!$AO11,MONTH(AC$3)='Rent Roll'!$AP11,MONTH(AC$3)='Rent Roll'!$AQ11,MONTH(AC$3)='Rent Roll'!$AR11,MONTH(AC$3)='Rent Roll'!$AS11),0,1)</f>
        <v>1</v>
      </c>
      <c r="AD125" s="767">
        <f>IF(OR(MONTH(AD$3)='Rent Roll'!$AN11,MONTH(AD$3)='Rent Roll'!$AO11,MONTH(AD$3)='Rent Roll'!$AP11,MONTH(AD$3)='Rent Roll'!$AQ11,MONTH(AD$3)='Rent Roll'!$AR11,MONTH(AD$3)='Rent Roll'!$AS11),0,1)</f>
        <v>0</v>
      </c>
      <c r="AE125" s="768">
        <f>IF(OR(MONTH(AE$3)='Rent Roll'!$AN11,MONTH(AE$3)='Rent Roll'!$AO11,MONTH(AE$3)='Rent Roll'!$AP11,MONTH(AE$3)='Rent Roll'!$AQ11,MONTH(AE$3)='Rent Roll'!$AR11,MONTH(AE$3)='Rent Roll'!$AS11),0,1)</f>
        <v>1</v>
      </c>
      <c r="AF125" s="567">
        <f>IF(OR(MONTH(AF$3)='Rent Roll'!$AN11,MONTH(AF$3)='Rent Roll'!$AO11,MONTH(AF$3)='Rent Roll'!$AP11,MONTH(AF$3)='Rent Roll'!$AQ11,MONTH(AF$3)='Rent Roll'!$AR11,MONTH(AF$3)='Rent Roll'!$AS11),0,1)</f>
        <v>1</v>
      </c>
      <c r="AG125" s="567">
        <f>IF(OR(MONTH(AG$3)='Rent Roll'!$AN11,MONTH(AG$3)='Rent Roll'!$AO11,MONTH(AG$3)='Rent Roll'!$AP11,MONTH(AG$3)='Rent Roll'!$AQ11,MONTH(AG$3)='Rent Roll'!$AR11,MONTH(AG$3)='Rent Roll'!$AS11),0,1)</f>
        <v>1</v>
      </c>
      <c r="AH125" s="567">
        <f>IF(OR(MONTH(AH$3)='Rent Roll'!$AN11,MONTH(AH$3)='Rent Roll'!$AO11,MONTH(AH$3)='Rent Roll'!$AP11,MONTH(AH$3)='Rent Roll'!$AQ11,MONTH(AH$3)='Rent Roll'!$AR11,MONTH(AH$3)='Rent Roll'!$AS11),0,1)</f>
        <v>1</v>
      </c>
      <c r="AI125" s="567">
        <f>IF(OR(MONTH(AI$3)='Rent Roll'!$AN11,MONTH(AI$3)='Rent Roll'!$AO11,MONTH(AI$3)='Rent Roll'!$AP11,MONTH(AI$3)='Rent Roll'!$AQ11,MONTH(AI$3)='Rent Roll'!$AR11,MONTH(AI$3)='Rent Roll'!$AS11),0,1)</f>
        <v>1</v>
      </c>
      <c r="AJ125" s="567">
        <f>IF(OR(MONTH(AJ$3)='Rent Roll'!$AN11,MONTH(AJ$3)='Rent Roll'!$AO11,MONTH(AJ$3)='Rent Roll'!$AP11,MONTH(AJ$3)='Rent Roll'!$AQ11,MONTH(AJ$3)='Rent Roll'!$AR11,MONTH(AJ$3)='Rent Roll'!$AS11),0,1)</f>
        <v>0</v>
      </c>
      <c r="AK125" s="567">
        <f>IF(OR(MONTH(AK$3)='Rent Roll'!$AN11,MONTH(AK$3)='Rent Roll'!$AO11,MONTH(AK$3)='Rent Roll'!$AP11,MONTH(AK$3)='Rent Roll'!$AQ11,MONTH(AK$3)='Rent Roll'!$AR11,MONTH(AK$3)='Rent Roll'!$AS11),0,1)</f>
        <v>1</v>
      </c>
      <c r="AL125" s="567">
        <f>IF(OR(MONTH(AL$3)='Rent Roll'!$AN11,MONTH(AL$3)='Rent Roll'!$AO11,MONTH(AL$3)='Rent Roll'!$AP11,MONTH(AL$3)='Rent Roll'!$AQ11,MONTH(AL$3)='Rent Roll'!$AR11,MONTH(AL$3)='Rent Roll'!$AS11),0,1)</f>
        <v>1</v>
      </c>
      <c r="AM125" s="567">
        <f>IF(OR(MONTH(AM$3)='Rent Roll'!$AN11,MONTH(AM$3)='Rent Roll'!$AO11,MONTH(AM$3)='Rent Roll'!$AP11,MONTH(AM$3)='Rent Roll'!$AQ11,MONTH(AM$3)='Rent Roll'!$AR11,MONTH(AM$3)='Rent Roll'!$AS11),0,1)</f>
        <v>1</v>
      </c>
      <c r="AN125" s="567">
        <f>IF(OR(MONTH(AN$3)='Rent Roll'!$AN11,MONTH(AN$3)='Rent Roll'!$AO11,MONTH(AN$3)='Rent Roll'!$AP11,MONTH(AN$3)='Rent Roll'!$AQ11,MONTH(AN$3)='Rent Roll'!$AR11,MONTH(AN$3)='Rent Roll'!$AS11),0,1)</f>
        <v>1</v>
      </c>
      <c r="AO125" s="567">
        <f>IF(OR(MONTH(AO$3)='Rent Roll'!$AN11,MONTH(AO$3)='Rent Roll'!$AO11,MONTH(AO$3)='Rent Roll'!$AP11,MONTH(AO$3)='Rent Roll'!$AQ11,MONTH(AO$3)='Rent Roll'!$AR11,MONTH(AO$3)='Rent Roll'!$AS11),0,1)</f>
        <v>1</v>
      </c>
      <c r="AP125" s="767">
        <f>IF(OR(MONTH(AP$3)='Rent Roll'!$AN11,MONTH(AP$3)='Rent Roll'!$AO11,MONTH(AP$3)='Rent Roll'!$AP11,MONTH(AP$3)='Rent Roll'!$AQ11,MONTH(AP$3)='Rent Roll'!$AR11,MONTH(AP$3)='Rent Roll'!$AS11),0,1)</f>
        <v>0</v>
      </c>
      <c r="AQ125" s="768">
        <f>IF(OR(MONTH(AQ$3)='Rent Roll'!$AN11,MONTH(AQ$3)='Rent Roll'!$AO11,MONTH(AQ$3)='Rent Roll'!$AP11,MONTH(AQ$3)='Rent Roll'!$AQ11,MONTH(AQ$3)='Rent Roll'!$AR11,MONTH(AQ$3)='Rent Roll'!$AS11),0,1)</f>
        <v>1</v>
      </c>
      <c r="AR125" s="567">
        <f>IF(OR(MONTH(AR$3)='Rent Roll'!$AN11,MONTH(AR$3)='Rent Roll'!$AO11,MONTH(AR$3)='Rent Roll'!$AP11,MONTH(AR$3)='Rent Roll'!$AQ11,MONTH(AR$3)='Rent Roll'!$AR11,MONTH(AR$3)='Rent Roll'!$AS11),0,1)</f>
        <v>1</v>
      </c>
      <c r="AS125" s="567">
        <f>IF(OR(MONTH(AS$3)='Rent Roll'!$AN11,MONTH(AS$3)='Rent Roll'!$AO11,MONTH(AS$3)='Rent Roll'!$AP11,MONTH(AS$3)='Rent Roll'!$AQ11,MONTH(AS$3)='Rent Roll'!$AR11,MONTH(AS$3)='Rent Roll'!$AS11),0,1)</f>
        <v>1</v>
      </c>
      <c r="AT125" s="567">
        <f>IF(OR(MONTH(AT$3)='Rent Roll'!$AN11,MONTH(AT$3)='Rent Roll'!$AO11,MONTH(AT$3)='Rent Roll'!$AP11,MONTH(AT$3)='Rent Roll'!$AQ11,MONTH(AT$3)='Rent Roll'!$AR11,MONTH(AT$3)='Rent Roll'!$AS11),0,1)</f>
        <v>1</v>
      </c>
      <c r="AU125" s="567">
        <f>IF(OR(MONTH(AU$3)='Rent Roll'!$AN11,MONTH(AU$3)='Rent Roll'!$AO11,MONTH(AU$3)='Rent Roll'!$AP11,MONTH(AU$3)='Rent Roll'!$AQ11,MONTH(AU$3)='Rent Roll'!$AR11,MONTH(AU$3)='Rent Roll'!$AS11),0,1)</f>
        <v>1</v>
      </c>
      <c r="AV125" s="567">
        <f>IF(OR(MONTH(AV$3)='Rent Roll'!$AN11,MONTH(AV$3)='Rent Roll'!$AO11,MONTH(AV$3)='Rent Roll'!$AP11,MONTH(AV$3)='Rent Roll'!$AQ11,MONTH(AV$3)='Rent Roll'!$AR11,MONTH(AV$3)='Rent Roll'!$AS11),0,1)</f>
        <v>0</v>
      </c>
      <c r="AW125" s="567">
        <f>IF(OR(MONTH(AW$3)='Rent Roll'!$AN11,MONTH(AW$3)='Rent Roll'!$AO11,MONTH(AW$3)='Rent Roll'!$AP11,MONTH(AW$3)='Rent Roll'!$AQ11,MONTH(AW$3)='Rent Roll'!$AR11,MONTH(AW$3)='Rent Roll'!$AS11),0,1)</f>
        <v>1</v>
      </c>
      <c r="AX125" s="567">
        <f>IF(OR(MONTH(AX$3)='Rent Roll'!$AN11,MONTH(AX$3)='Rent Roll'!$AO11,MONTH(AX$3)='Rent Roll'!$AP11,MONTH(AX$3)='Rent Roll'!$AQ11,MONTH(AX$3)='Rent Roll'!$AR11,MONTH(AX$3)='Rent Roll'!$AS11),0,1)</f>
        <v>1</v>
      </c>
      <c r="AY125" s="567">
        <f>IF(OR(MONTH(AY$3)='Rent Roll'!$AN11,MONTH(AY$3)='Rent Roll'!$AO11,MONTH(AY$3)='Rent Roll'!$AP11,MONTH(AY$3)='Rent Roll'!$AQ11,MONTH(AY$3)='Rent Roll'!$AR11,MONTH(AY$3)='Rent Roll'!$AS11),0,1)</f>
        <v>1</v>
      </c>
      <c r="AZ125" s="567">
        <f>IF(OR(MONTH(AZ$3)='Rent Roll'!$AN11,MONTH(AZ$3)='Rent Roll'!$AO11,MONTH(AZ$3)='Rent Roll'!$AP11,MONTH(AZ$3)='Rent Roll'!$AQ11,MONTH(AZ$3)='Rent Roll'!$AR11,MONTH(AZ$3)='Rent Roll'!$AS11),0,1)</f>
        <v>1</v>
      </c>
      <c r="BA125" s="567">
        <f>IF(OR(MONTH(BA$3)='Rent Roll'!$AN11,MONTH(BA$3)='Rent Roll'!$AO11,MONTH(BA$3)='Rent Roll'!$AP11,MONTH(BA$3)='Rent Roll'!$AQ11,MONTH(BA$3)='Rent Roll'!$AR11,MONTH(BA$3)='Rent Roll'!$AS11),0,1)</f>
        <v>1</v>
      </c>
      <c r="BB125" s="767">
        <f>IF(OR(MONTH(BB$3)='Rent Roll'!$AN11,MONTH(BB$3)='Rent Roll'!$AO11,MONTH(BB$3)='Rent Roll'!$AP11,MONTH(BB$3)='Rent Roll'!$AQ11,MONTH(BB$3)='Rent Roll'!$AR11,MONTH(BB$3)='Rent Roll'!$AS11),0,1)</f>
        <v>0</v>
      </c>
      <c r="BC125" s="768">
        <f>IF(OR(MONTH(BC$3)='Rent Roll'!$AN11,MONTH(BC$3)='Rent Roll'!$AO11,MONTH(BC$3)='Rent Roll'!$AP11,MONTH(BC$3)='Rent Roll'!$AQ11,MONTH(BC$3)='Rent Roll'!$AR11,MONTH(BC$3)='Rent Roll'!$AS11),0,1)</f>
        <v>1</v>
      </c>
      <c r="BD125" s="567">
        <f>IF(OR(MONTH(BD$3)='Rent Roll'!$AN11,MONTH(BD$3)='Rent Roll'!$AO11,MONTH(BD$3)='Rent Roll'!$AP11,MONTH(BD$3)='Rent Roll'!$AQ11,MONTH(BD$3)='Rent Roll'!$AR11,MONTH(BD$3)='Rent Roll'!$AS11),0,1)</f>
        <v>1</v>
      </c>
      <c r="BE125" s="567">
        <f>IF(OR(MONTH(BE$3)='Rent Roll'!$AN11,MONTH(BE$3)='Rent Roll'!$AO11,MONTH(BE$3)='Rent Roll'!$AP11,MONTH(BE$3)='Rent Roll'!$AQ11,MONTH(BE$3)='Rent Roll'!$AR11,MONTH(BE$3)='Rent Roll'!$AS11),0,1)</f>
        <v>1</v>
      </c>
      <c r="BF125" s="567">
        <f>IF(OR(MONTH(BF$3)='Rent Roll'!$AN11,MONTH(BF$3)='Rent Roll'!$AO11,MONTH(BF$3)='Rent Roll'!$AP11,MONTH(BF$3)='Rent Roll'!$AQ11,MONTH(BF$3)='Rent Roll'!$AR11,MONTH(BF$3)='Rent Roll'!$AS11),0,1)</f>
        <v>1</v>
      </c>
      <c r="BG125" s="567">
        <f>IF(OR(MONTH(BG$3)='Rent Roll'!$AN11,MONTH(BG$3)='Rent Roll'!$AO11,MONTH(BG$3)='Rent Roll'!$AP11,MONTH(BG$3)='Rent Roll'!$AQ11,MONTH(BG$3)='Rent Roll'!$AR11,MONTH(BG$3)='Rent Roll'!$AS11),0,1)</f>
        <v>1</v>
      </c>
      <c r="BH125" s="567">
        <f>IF(OR(MONTH(BH$3)='Rent Roll'!$AN11,MONTH(BH$3)='Rent Roll'!$AO11,MONTH(BH$3)='Rent Roll'!$AP11,MONTH(BH$3)='Rent Roll'!$AQ11,MONTH(BH$3)='Rent Roll'!$AR11,MONTH(BH$3)='Rent Roll'!$AS11),0,1)</f>
        <v>0</v>
      </c>
      <c r="BI125" s="567">
        <f>IF(OR(MONTH(BI$3)='Rent Roll'!$AN11,MONTH(BI$3)='Rent Roll'!$AO11,MONTH(BI$3)='Rent Roll'!$AP11,MONTH(BI$3)='Rent Roll'!$AQ11,MONTH(BI$3)='Rent Roll'!$AR11,MONTH(BI$3)='Rent Roll'!$AS11),0,1)</f>
        <v>1</v>
      </c>
      <c r="BJ125" s="567">
        <f>IF(OR(MONTH(BJ$3)='Rent Roll'!$AN11,MONTH(BJ$3)='Rent Roll'!$AO11,MONTH(BJ$3)='Rent Roll'!$AP11,MONTH(BJ$3)='Rent Roll'!$AQ11,MONTH(BJ$3)='Rent Roll'!$AR11,MONTH(BJ$3)='Rent Roll'!$AS11),0,1)</f>
        <v>1</v>
      </c>
      <c r="BK125" s="567">
        <f>IF(OR(MONTH(BK$3)='Rent Roll'!$AN11,MONTH(BK$3)='Rent Roll'!$AO11,MONTH(BK$3)='Rent Roll'!$AP11,MONTH(BK$3)='Rent Roll'!$AQ11,MONTH(BK$3)='Rent Roll'!$AR11,MONTH(BK$3)='Rent Roll'!$AS11),0,1)</f>
        <v>1</v>
      </c>
      <c r="BL125" s="567">
        <f>IF(OR(MONTH(BL$3)='Rent Roll'!$AN11,MONTH(BL$3)='Rent Roll'!$AO11,MONTH(BL$3)='Rent Roll'!$AP11,MONTH(BL$3)='Rent Roll'!$AQ11,MONTH(BL$3)='Rent Roll'!$AR11,MONTH(BL$3)='Rent Roll'!$AS11),0,1)</f>
        <v>1</v>
      </c>
      <c r="BM125" s="567">
        <f>IF(OR(MONTH(BM$3)='Rent Roll'!$AN11,MONTH(BM$3)='Rent Roll'!$AO11,MONTH(BM$3)='Rent Roll'!$AP11,MONTH(BM$3)='Rent Roll'!$AQ11,MONTH(BM$3)='Rent Roll'!$AR11,MONTH(BM$3)='Rent Roll'!$AS11),0,1)</f>
        <v>1</v>
      </c>
      <c r="BN125" s="767">
        <f>IF(OR(MONTH(BN$3)='Rent Roll'!$AN11,MONTH(BN$3)='Rent Roll'!$AO11,MONTH(BN$3)='Rent Roll'!$AP11,MONTH(BN$3)='Rent Roll'!$AQ11,MONTH(BN$3)='Rent Roll'!$AR11,MONTH(BN$3)='Rent Roll'!$AS11),0,1)</f>
        <v>0</v>
      </c>
      <c r="BO125" s="768">
        <f>IF(OR(MONTH(BO$3)='Rent Roll'!$AN11,MONTH(BO$3)='Rent Roll'!$AO11,MONTH(BO$3)='Rent Roll'!$AP11,MONTH(BO$3)='Rent Roll'!$AQ11,MONTH(BO$3)='Rent Roll'!$AR11,MONTH(BO$3)='Rent Roll'!$AS11),0,1)</f>
        <v>1</v>
      </c>
      <c r="BP125" s="567">
        <f>IF(OR(MONTH(BP$3)='Rent Roll'!$AN11,MONTH(BP$3)='Rent Roll'!$AO11,MONTH(BP$3)='Rent Roll'!$AP11,MONTH(BP$3)='Rent Roll'!$AQ11,MONTH(BP$3)='Rent Roll'!$AR11,MONTH(BP$3)='Rent Roll'!$AS11),0,1)</f>
        <v>1</v>
      </c>
      <c r="BQ125" s="567">
        <f>IF(OR(MONTH(BQ$3)='Rent Roll'!$AN11,MONTH(BQ$3)='Rent Roll'!$AO11,MONTH(BQ$3)='Rent Roll'!$AP11,MONTH(BQ$3)='Rent Roll'!$AQ11,MONTH(BQ$3)='Rent Roll'!$AR11,MONTH(BQ$3)='Rent Roll'!$AS11),0,1)</f>
        <v>1</v>
      </c>
      <c r="BR125" s="567">
        <f>IF(OR(MONTH(BR$3)='Rent Roll'!$AN11,MONTH(BR$3)='Rent Roll'!$AO11,MONTH(BR$3)='Rent Roll'!$AP11,MONTH(BR$3)='Rent Roll'!$AQ11,MONTH(BR$3)='Rent Roll'!$AR11,MONTH(BR$3)='Rent Roll'!$AS11),0,1)</f>
        <v>1</v>
      </c>
      <c r="BS125" s="567">
        <f>IF(OR(MONTH(BS$3)='Rent Roll'!$AN11,MONTH(BS$3)='Rent Roll'!$AO11,MONTH(BS$3)='Rent Roll'!$AP11,MONTH(BS$3)='Rent Roll'!$AQ11,MONTH(BS$3)='Rent Roll'!$AR11,MONTH(BS$3)='Rent Roll'!$AS11),0,1)</f>
        <v>1</v>
      </c>
      <c r="BT125" s="567">
        <f>IF(OR(MONTH(BT$3)='Rent Roll'!$AN11,MONTH(BT$3)='Rent Roll'!$AO11,MONTH(BT$3)='Rent Roll'!$AP11,MONTH(BT$3)='Rent Roll'!$AQ11,MONTH(BT$3)='Rent Roll'!$AR11,MONTH(BT$3)='Rent Roll'!$AS11),0,1)</f>
        <v>0</v>
      </c>
      <c r="BU125" s="567">
        <f>IF(OR(MONTH(BU$3)='Rent Roll'!$AN11,MONTH(BU$3)='Rent Roll'!$AO11,MONTH(BU$3)='Rent Roll'!$AP11,MONTH(BU$3)='Rent Roll'!$AQ11,MONTH(BU$3)='Rent Roll'!$AR11,MONTH(BU$3)='Rent Roll'!$AS11),0,1)</f>
        <v>1</v>
      </c>
      <c r="BV125" s="567">
        <f>IF(OR(MONTH(BV$3)='Rent Roll'!$AN11,MONTH(BV$3)='Rent Roll'!$AO11,MONTH(BV$3)='Rent Roll'!$AP11,MONTH(BV$3)='Rent Roll'!$AQ11,MONTH(BV$3)='Rent Roll'!$AR11,MONTH(BV$3)='Rent Roll'!$AS11),0,1)</f>
        <v>1</v>
      </c>
      <c r="BW125" s="567">
        <f>IF(OR(MONTH(BW$3)='Rent Roll'!$AN11,MONTH(BW$3)='Rent Roll'!$AO11,MONTH(BW$3)='Rent Roll'!$AP11,MONTH(BW$3)='Rent Roll'!$AQ11,MONTH(BW$3)='Rent Roll'!$AR11,MONTH(BW$3)='Rent Roll'!$AS11),0,1)</f>
        <v>1</v>
      </c>
      <c r="BX125" s="567">
        <f>IF(OR(MONTH(BX$3)='Rent Roll'!$AN11,MONTH(BX$3)='Rent Roll'!$AO11,MONTH(BX$3)='Rent Roll'!$AP11,MONTH(BX$3)='Rent Roll'!$AQ11,MONTH(BX$3)='Rent Roll'!$AR11,MONTH(BX$3)='Rent Roll'!$AS11),0,1)</f>
        <v>1</v>
      </c>
      <c r="BY125" s="567">
        <f>IF(OR(MONTH(BY$3)='Rent Roll'!$AN11,MONTH(BY$3)='Rent Roll'!$AO11,MONTH(BY$3)='Rent Roll'!$AP11,MONTH(BY$3)='Rent Roll'!$AQ11,MONTH(BY$3)='Rent Roll'!$AR11,MONTH(BY$3)='Rent Roll'!$AS11),0,1)</f>
        <v>1</v>
      </c>
      <c r="BZ125" s="767">
        <f>IF(OR(MONTH(BZ$3)='Rent Roll'!$AN11,MONTH(BZ$3)='Rent Roll'!$AO11,MONTH(BZ$3)='Rent Roll'!$AP11,MONTH(BZ$3)='Rent Roll'!$AQ11,MONTH(BZ$3)='Rent Roll'!$AR11,MONTH(BZ$3)='Rent Roll'!$AS11),0,1)</f>
        <v>0</v>
      </c>
      <c r="CA125" s="768">
        <f>IF(OR(MONTH(CA$3)='Rent Roll'!$AN11,MONTH(CA$3)='Rent Roll'!$AO11,MONTH(CA$3)='Rent Roll'!$AP11,MONTH(CA$3)='Rent Roll'!$AQ11,MONTH(CA$3)='Rent Roll'!$AR11,MONTH(CA$3)='Rent Roll'!$AS11),0,1)</f>
        <v>1</v>
      </c>
      <c r="CB125" s="567">
        <f>IF(OR(MONTH(CB$3)='Rent Roll'!$AN11,MONTH(CB$3)='Rent Roll'!$AO11,MONTH(CB$3)='Rent Roll'!$AP11,MONTH(CB$3)='Rent Roll'!$AQ11,MONTH(CB$3)='Rent Roll'!$AR11,MONTH(CB$3)='Rent Roll'!$AS11),0,1)</f>
        <v>1</v>
      </c>
      <c r="CC125" s="567">
        <f>IF(OR(MONTH(CC$3)='Rent Roll'!$AN11,MONTH(CC$3)='Rent Roll'!$AO11,MONTH(CC$3)='Rent Roll'!$AP11,MONTH(CC$3)='Rent Roll'!$AQ11,MONTH(CC$3)='Rent Roll'!$AR11,MONTH(CC$3)='Rent Roll'!$AS11),0,1)</f>
        <v>1</v>
      </c>
      <c r="CD125" s="567">
        <f>IF(OR(MONTH(CD$3)='Rent Roll'!$AN11,MONTH(CD$3)='Rent Roll'!$AO11,MONTH(CD$3)='Rent Roll'!$AP11,MONTH(CD$3)='Rent Roll'!$AQ11,MONTH(CD$3)='Rent Roll'!$AR11,MONTH(CD$3)='Rent Roll'!$AS11),0,1)</f>
        <v>1</v>
      </c>
      <c r="CE125" s="567">
        <f>IF(OR(MONTH(CE$3)='Rent Roll'!$AN11,MONTH(CE$3)='Rent Roll'!$AO11,MONTH(CE$3)='Rent Roll'!$AP11,MONTH(CE$3)='Rent Roll'!$AQ11,MONTH(CE$3)='Rent Roll'!$AR11,MONTH(CE$3)='Rent Roll'!$AS11),0,1)</f>
        <v>1</v>
      </c>
      <c r="CF125" s="567">
        <f>IF(OR(MONTH(CF$3)='Rent Roll'!$AN11,MONTH(CF$3)='Rent Roll'!$AO11,MONTH(CF$3)='Rent Roll'!$AP11,MONTH(CF$3)='Rent Roll'!$AQ11,MONTH(CF$3)='Rent Roll'!$AR11,MONTH(CF$3)='Rent Roll'!$AS11),0,1)</f>
        <v>0</v>
      </c>
      <c r="CG125" s="567">
        <f>IF(OR(MONTH(CG$3)='Rent Roll'!$AN11,MONTH(CG$3)='Rent Roll'!$AO11,MONTH(CG$3)='Rent Roll'!$AP11,MONTH(CG$3)='Rent Roll'!$AQ11,MONTH(CG$3)='Rent Roll'!$AR11,MONTH(CG$3)='Rent Roll'!$AS11),0,1)</f>
        <v>1</v>
      </c>
      <c r="CH125" s="567">
        <f>IF(OR(MONTH(CH$3)='Rent Roll'!$AN11,MONTH(CH$3)='Rent Roll'!$AO11,MONTH(CH$3)='Rent Roll'!$AP11,MONTH(CH$3)='Rent Roll'!$AQ11,MONTH(CH$3)='Rent Roll'!$AR11,MONTH(CH$3)='Rent Roll'!$AS11),0,1)</f>
        <v>1</v>
      </c>
      <c r="CI125" s="567">
        <f>IF(OR(MONTH(CI$3)='Rent Roll'!$AN11,MONTH(CI$3)='Rent Roll'!$AO11,MONTH(CI$3)='Rent Roll'!$AP11,MONTH(CI$3)='Rent Roll'!$AQ11,MONTH(CI$3)='Rent Roll'!$AR11,MONTH(CI$3)='Rent Roll'!$AS11),0,1)</f>
        <v>1</v>
      </c>
      <c r="CJ125" s="567">
        <f>IF(OR(MONTH(CJ$3)='Rent Roll'!$AN11,MONTH(CJ$3)='Rent Roll'!$AO11,MONTH(CJ$3)='Rent Roll'!$AP11,MONTH(CJ$3)='Rent Roll'!$AQ11,MONTH(CJ$3)='Rent Roll'!$AR11,MONTH(CJ$3)='Rent Roll'!$AS11),0,1)</f>
        <v>1</v>
      </c>
      <c r="CK125" s="567">
        <f>IF(OR(MONTH(CK$3)='Rent Roll'!$AN11,MONTH(CK$3)='Rent Roll'!$AO11,MONTH(CK$3)='Rent Roll'!$AP11,MONTH(CK$3)='Rent Roll'!$AQ11,MONTH(CK$3)='Rent Roll'!$AR11,MONTH(CK$3)='Rent Roll'!$AS11),0,1)</f>
        <v>1</v>
      </c>
      <c r="CL125" s="767">
        <f>IF(OR(MONTH(CL$3)='Rent Roll'!$AN11,MONTH(CL$3)='Rent Roll'!$AO11,MONTH(CL$3)='Rent Roll'!$AP11,MONTH(CL$3)='Rent Roll'!$AQ11,MONTH(CL$3)='Rent Roll'!$AR11,MONTH(CL$3)='Rent Roll'!$AS11),0,1)</f>
        <v>0</v>
      </c>
      <c r="CM125" s="768">
        <f>IF(OR(MONTH(CM$3)='Rent Roll'!$AN11,MONTH(CM$3)='Rent Roll'!$AO11,MONTH(CM$3)='Rent Roll'!$AP11,MONTH(CM$3)='Rent Roll'!$AQ11,MONTH(CM$3)='Rent Roll'!$AR11,MONTH(CM$3)='Rent Roll'!$AS11),0,1)</f>
        <v>1</v>
      </c>
      <c r="CN125" s="567">
        <f>IF(OR(MONTH(CN$3)='Rent Roll'!$AN11,MONTH(CN$3)='Rent Roll'!$AO11,MONTH(CN$3)='Rent Roll'!$AP11,MONTH(CN$3)='Rent Roll'!$AQ11,MONTH(CN$3)='Rent Roll'!$AR11,MONTH(CN$3)='Rent Roll'!$AS11),0,1)</f>
        <v>1</v>
      </c>
      <c r="CO125" s="567">
        <f>IF(OR(MONTH(CO$3)='Rent Roll'!$AN11,MONTH(CO$3)='Rent Roll'!$AO11,MONTH(CO$3)='Rent Roll'!$AP11,MONTH(CO$3)='Rent Roll'!$AQ11,MONTH(CO$3)='Rent Roll'!$AR11,MONTH(CO$3)='Rent Roll'!$AS11),0,1)</f>
        <v>1</v>
      </c>
      <c r="CP125" s="567">
        <f>IF(OR(MONTH(CP$3)='Rent Roll'!$AN11,MONTH(CP$3)='Rent Roll'!$AO11,MONTH(CP$3)='Rent Roll'!$AP11,MONTH(CP$3)='Rent Roll'!$AQ11,MONTH(CP$3)='Rent Roll'!$AR11,MONTH(CP$3)='Rent Roll'!$AS11),0,1)</f>
        <v>1</v>
      </c>
      <c r="CQ125" s="567">
        <f>IF(OR(MONTH(CQ$3)='Rent Roll'!$AN11,MONTH(CQ$3)='Rent Roll'!$AO11,MONTH(CQ$3)='Rent Roll'!$AP11,MONTH(CQ$3)='Rent Roll'!$AQ11,MONTH(CQ$3)='Rent Roll'!$AR11,MONTH(CQ$3)='Rent Roll'!$AS11),0,1)</f>
        <v>1</v>
      </c>
      <c r="CR125" s="567">
        <f>IF(OR(MONTH(CR$3)='Rent Roll'!$AN11,MONTH(CR$3)='Rent Roll'!$AO11,MONTH(CR$3)='Rent Roll'!$AP11,MONTH(CR$3)='Rent Roll'!$AQ11,MONTH(CR$3)='Rent Roll'!$AR11,MONTH(CR$3)='Rent Roll'!$AS11),0,1)</f>
        <v>0</v>
      </c>
      <c r="CS125" s="567">
        <f>IF(OR(MONTH(CS$3)='Rent Roll'!$AN11,MONTH(CS$3)='Rent Roll'!$AO11,MONTH(CS$3)='Rent Roll'!$AP11,MONTH(CS$3)='Rent Roll'!$AQ11,MONTH(CS$3)='Rent Roll'!$AR11,MONTH(CS$3)='Rent Roll'!$AS11),0,1)</f>
        <v>1</v>
      </c>
      <c r="CT125" s="567">
        <f>IF(OR(MONTH(CT$3)='Rent Roll'!$AN11,MONTH(CT$3)='Rent Roll'!$AO11,MONTH(CT$3)='Rent Roll'!$AP11,MONTH(CT$3)='Rent Roll'!$AQ11,MONTH(CT$3)='Rent Roll'!$AR11,MONTH(CT$3)='Rent Roll'!$AS11),0,1)</f>
        <v>1</v>
      </c>
      <c r="CU125" s="567">
        <f>IF(OR(MONTH(CU$3)='Rent Roll'!$AN11,MONTH(CU$3)='Rent Roll'!$AO11,MONTH(CU$3)='Rent Roll'!$AP11,MONTH(CU$3)='Rent Roll'!$AQ11,MONTH(CU$3)='Rent Roll'!$AR11,MONTH(CU$3)='Rent Roll'!$AS11),0,1)</f>
        <v>1</v>
      </c>
      <c r="CV125" s="567">
        <f>IF(OR(MONTH(CV$3)='Rent Roll'!$AN11,MONTH(CV$3)='Rent Roll'!$AO11,MONTH(CV$3)='Rent Roll'!$AP11,MONTH(CV$3)='Rent Roll'!$AQ11,MONTH(CV$3)='Rent Roll'!$AR11,MONTH(CV$3)='Rent Roll'!$AS11),0,1)</f>
        <v>1</v>
      </c>
      <c r="CW125" s="567">
        <f>IF(OR(MONTH(CW$3)='Rent Roll'!$AN11,MONTH(CW$3)='Rent Roll'!$AO11,MONTH(CW$3)='Rent Roll'!$AP11,MONTH(CW$3)='Rent Roll'!$AQ11,MONTH(CW$3)='Rent Roll'!$AR11,MONTH(CW$3)='Rent Roll'!$AS11),0,1)</f>
        <v>1</v>
      </c>
      <c r="CX125" s="767">
        <f>IF(OR(MONTH(CX$3)='Rent Roll'!$AN11,MONTH(CX$3)='Rent Roll'!$AO11,MONTH(CX$3)='Rent Roll'!$AP11,MONTH(CX$3)='Rent Roll'!$AQ11,MONTH(CX$3)='Rent Roll'!$AR11,MONTH(CX$3)='Rent Roll'!$AS11),0,1)</f>
        <v>0</v>
      </c>
      <c r="CY125" s="768">
        <f>IF(OR(MONTH(CY$3)='Rent Roll'!$AN11,MONTH(CY$3)='Rent Roll'!$AO11,MONTH(CY$3)='Rent Roll'!$AP11,MONTH(CY$3)='Rent Roll'!$AQ11,MONTH(CY$3)='Rent Roll'!$AR11,MONTH(CY$3)='Rent Roll'!$AS11),0,1)</f>
        <v>1</v>
      </c>
      <c r="CZ125" s="567">
        <f>IF(OR(MONTH(CZ$3)='Rent Roll'!$AN11,MONTH(CZ$3)='Rent Roll'!$AO11,MONTH(CZ$3)='Rent Roll'!$AP11,MONTH(CZ$3)='Rent Roll'!$AQ11,MONTH(CZ$3)='Rent Roll'!$AR11,MONTH(CZ$3)='Rent Roll'!$AS11),0,1)</f>
        <v>1</v>
      </c>
      <c r="DA125" s="567">
        <f>IF(OR(MONTH(DA$3)='Rent Roll'!$AN11,MONTH(DA$3)='Rent Roll'!$AO11,MONTH(DA$3)='Rent Roll'!$AP11,MONTH(DA$3)='Rent Roll'!$AQ11,MONTH(DA$3)='Rent Roll'!$AR11,MONTH(DA$3)='Rent Roll'!$AS11),0,1)</f>
        <v>1</v>
      </c>
      <c r="DB125" s="567">
        <f>IF(OR(MONTH(DB$3)='Rent Roll'!$AN11,MONTH(DB$3)='Rent Roll'!$AO11,MONTH(DB$3)='Rent Roll'!$AP11,MONTH(DB$3)='Rent Roll'!$AQ11,MONTH(DB$3)='Rent Roll'!$AR11,MONTH(DB$3)='Rent Roll'!$AS11),0,1)</f>
        <v>1</v>
      </c>
      <c r="DC125" s="567">
        <f>IF(OR(MONTH(DC$3)='Rent Roll'!$AN11,MONTH(DC$3)='Rent Roll'!$AO11,MONTH(DC$3)='Rent Roll'!$AP11,MONTH(DC$3)='Rent Roll'!$AQ11,MONTH(DC$3)='Rent Roll'!$AR11,MONTH(DC$3)='Rent Roll'!$AS11),0,1)</f>
        <v>1</v>
      </c>
      <c r="DD125" s="567">
        <f>IF(OR(MONTH(DD$3)='Rent Roll'!$AN11,MONTH(DD$3)='Rent Roll'!$AO11,MONTH(DD$3)='Rent Roll'!$AP11,MONTH(DD$3)='Rent Roll'!$AQ11,MONTH(DD$3)='Rent Roll'!$AR11,MONTH(DD$3)='Rent Roll'!$AS11),0,1)</f>
        <v>0</v>
      </c>
      <c r="DE125" s="567">
        <f>IF(OR(MONTH(DE$3)='Rent Roll'!$AN11,MONTH(DE$3)='Rent Roll'!$AO11,MONTH(DE$3)='Rent Roll'!$AP11,MONTH(DE$3)='Rent Roll'!$AQ11,MONTH(DE$3)='Rent Roll'!$AR11,MONTH(DE$3)='Rent Roll'!$AS11),0,1)</f>
        <v>1</v>
      </c>
      <c r="DF125" s="567">
        <f>IF(OR(MONTH(DF$3)='Rent Roll'!$AN11,MONTH(DF$3)='Rent Roll'!$AO11,MONTH(DF$3)='Rent Roll'!$AP11,MONTH(DF$3)='Rent Roll'!$AQ11,MONTH(DF$3)='Rent Roll'!$AR11,MONTH(DF$3)='Rent Roll'!$AS11),0,1)</f>
        <v>1</v>
      </c>
      <c r="DG125" s="567">
        <f>IF(OR(MONTH(DG$3)='Rent Roll'!$AN11,MONTH(DG$3)='Rent Roll'!$AO11,MONTH(DG$3)='Rent Roll'!$AP11,MONTH(DG$3)='Rent Roll'!$AQ11,MONTH(DG$3)='Rent Roll'!$AR11,MONTH(DG$3)='Rent Roll'!$AS11),0,1)</f>
        <v>1</v>
      </c>
      <c r="DH125" s="567">
        <f>IF(OR(MONTH(DH$3)='Rent Roll'!$AN11,MONTH(DH$3)='Rent Roll'!$AO11,MONTH(DH$3)='Rent Roll'!$AP11,MONTH(DH$3)='Rent Roll'!$AQ11,MONTH(DH$3)='Rent Roll'!$AR11,MONTH(DH$3)='Rent Roll'!$AS11),0,1)</f>
        <v>1</v>
      </c>
      <c r="DI125" s="567">
        <f>IF(OR(MONTH(DI$3)='Rent Roll'!$AN11,MONTH(DI$3)='Rent Roll'!$AO11,MONTH(DI$3)='Rent Roll'!$AP11,MONTH(DI$3)='Rent Roll'!$AQ11,MONTH(DI$3)='Rent Roll'!$AR11,MONTH(DI$3)='Rent Roll'!$AS11),0,1)</f>
        <v>1</v>
      </c>
      <c r="DJ125" s="767">
        <f>IF(OR(MONTH(DJ$3)='Rent Roll'!$AN11,MONTH(DJ$3)='Rent Roll'!$AO11,MONTH(DJ$3)='Rent Roll'!$AP11,MONTH(DJ$3)='Rent Roll'!$AQ11,MONTH(DJ$3)='Rent Roll'!$AR11,MONTH(DJ$3)='Rent Roll'!$AS11),0,1)</f>
        <v>0</v>
      </c>
      <c r="DK125" s="768">
        <f>IF(OR(MONTH(DK$3)='Rent Roll'!$AN11,MONTH(DK$3)='Rent Roll'!$AO11,MONTH(DK$3)='Rent Roll'!$AP11,MONTH(DK$3)='Rent Roll'!$AQ11,MONTH(DK$3)='Rent Roll'!$AR11,MONTH(DK$3)='Rent Roll'!$AS11),0,1)</f>
        <v>1</v>
      </c>
      <c r="DL125" s="567">
        <f>IF(OR(MONTH(DL$3)='Rent Roll'!$AN11,MONTH(DL$3)='Rent Roll'!$AO11,MONTH(DL$3)='Rent Roll'!$AP11,MONTH(DL$3)='Rent Roll'!$AQ11,MONTH(DL$3)='Rent Roll'!$AR11,MONTH(DL$3)='Rent Roll'!$AS11),0,1)</f>
        <v>1</v>
      </c>
      <c r="DM125" s="567">
        <f>IF(OR(MONTH(DM$3)='Rent Roll'!$AN11,MONTH(DM$3)='Rent Roll'!$AO11,MONTH(DM$3)='Rent Roll'!$AP11,MONTH(DM$3)='Rent Roll'!$AQ11,MONTH(DM$3)='Rent Roll'!$AR11,MONTH(DM$3)='Rent Roll'!$AS11),0,1)</f>
        <v>1</v>
      </c>
      <c r="DN125" s="567">
        <f>IF(OR(MONTH(DN$3)='Rent Roll'!$AN11,MONTH(DN$3)='Rent Roll'!$AO11,MONTH(DN$3)='Rent Roll'!$AP11,MONTH(DN$3)='Rent Roll'!$AQ11,MONTH(DN$3)='Rent Roll'!$AR11,MONTH(DN$3)='Rent Roll'!$AS11),0,1)</f>
        <v>1</v>
      </c>
      <c r="DO125" s="567">
        <f>IF(OR(MONTH(DO$3)='Rent Roll'!$AN11,MONTH(DO$3)='Rent Roll'!$AO11,MONTH(DO$3)='Rent Roll'!$AP11,MONTH(DO$3)='Rent Roll'!$AQ11,MONTH(DO$3)='Rent Roll'!$AR11,MONTH(DO$3)='Rent Roll'!$AS11),0,1)</f>
        <v>1</v>
      </c>
      <c r="DP125" s="567">
        <f>IF(OR(MONTH(DP$3)='Rent Roll'!$AN11,MONTH(DP$3)='Rent Roll'!$AO11,MONTH(DP$3)='Rent Roll'!$AP11,MONTH(DP$3)='Rent Roll'!$AQ11,MONTH(DP$3)='Rent Roll'!$AR11,MONTH(DP$3)='Rent Roll'!$AS11),0,1)</f>
        <v>0</v>
      </c>
      <c r="DQ125" s="567">
        <f>IF(OR(MONTH(DQ$3)='Rent Roll'!$AN11,MONTH(DQ$3)='Rent Roll'!$AO11,MONTH(DQ$3)='Rent Roll'!$AP11,MONTH(DQ$3)='Rent Roll'!$AQ11,MONTH(DQ$3)='Rent Roll'!$AR11,MONTH(DQ$3)='Rent Roll'!$AS11),0,1)</f>
        <v>1</v>
      </c>
      <c r="DR125" s="567">
        <f>IF(OR(MONTH(DR$3)='Rent Roll'!$AN11,MONTH(DR$3)='Rent Roll'!$AO11,MONTH(DR$3)='Rent Roll'!$AP11,MONTH(DR$3)='Rent Roll'!$AQ11,MONTH(DR$3)='Rent Roll'!$AR11,MONTH(DR$3)='Rent Roll'!$AS11),0,1)</f>
        <v>1</v>
      </c>
      <c r="DS125" s="567">
        <f>IF(OR(MONTH(DS$3)='Rent Roll'!$AN11,MONTH(DS$3)='Rent Roll'!$AO11,MONTH(DS$3)='Rent Roll'!$AP11,MONTH(DS$3)='Rent Roll'!$AQ11,MONTH(DS$3)='Rent Roll'!$AR11,MONTH(DS$3)='Rent Roll'!$AS11),0,1)</f>
        <v>1</v>
      </c>
      <c r="DT125" s="567">
        <f>IF(OR(MONTH(DT$3)='Rent Roll'!$AN11,MONTH(DT$3)='Rent Roll'!$AO11,MONTH(DT$3)='Rent Roll'!$AP11,MONTH(DT$3)='Rent Roll'!$AQ11,MONTH(DT$3)='Rent Roll'!$AR11,MONTH(DT$3)='Rent Roll'!$AS11),0,1)</f>
        <v>1</v>
      </c>
      <c r="DU125" s="567">
        <f>IF(OR(MONTH(DU$3)='Rent Roll'!$AN11,MONTH(DU$3)='Rent Roll'!$AO11,MONTH(DU$3)='Rent Roll'!$AP11,MONTH(DU$3)='Rent Roll'!$AQ11,MONTH(DU$3)='Rent Roll'!$AR11,MONTH(DU$3)='Rent Roll'!$AS11),0,1)</f>
        <v>1</v>
      </c>
      <c r="DV125" s="567">
        <f>IF(OR(MONTH(DV$3)='Rent Roll'!$AN11,MONTH(DV$3)='Rent Roll'!$AO11,MONTH(DV$3)='Rent Roll'!$AP11,MONTH(DV$3)='Rent Roll'!$AQ11,MONTH(DV$3)='Rent Roll'!$AR11,MONTH(DV$3)='Rent Roll'!$AS11),0,1)</f>
        <v>0</v>
      </c>
    </row>
    <row r="126" spans="1:126" s="565" customFormat="1" ht="12" customHeight="1" outlineLevel="1" x14ac:dyDescent="0.4">
      <c r="A126" s="731"/>
      <c r="B126" s="564" t="str">
        <f>'Rent Roll'!$B12</f>
        <v>2층</v>
      </c>
      <c r="C126" s="566"/>
      <c r="D126" s="566"/>
      <c r="E126" s="566"/>
      <c r="F126" s="778">
        <f>IF(OR(MONTH(F$3)='Rent Roll'!$AN12,MONTH(F$3)='Rent Roll'!$AO12,MONTH(F$3)='Rent Roll'!$AP12,MONTH(F$3)='Rent Roll'!$AQ12,MONTH(F$3)='Rent Roll'!$AR12,MONTH(F$3)='Rent Roll'!$AS12),0,1)</f>
        <v>0</v>
      </c>
      <c r="G126" s="768">
        <f>IF(OR(MONTH(G$3)='Rent Roll'!$AN12,MONTH(G$3)='Rent Roll'!$AO12,MONTH(G$3)='Rent Roll'!$AP12,MONTH(G$3)='Rent Roll'!$AQ12,MONTH(G$3)='Rent Roll'!$AR12,MONTH(G$3)='Rent Roll'!$AS12),0,1)</f>
        <v>1</v>
      </c>
      <c r="H126" s="567">
        <f>IF(OR(MONTH(H$3)='Rent Roll'!$AN12,MONTH(H$3)='Rent Roll'!$AO12,MONTH(H$3)='Rent Roll'!$AP12,MONTH(H$3)='Rent Roll'!$AQ12,MONTH(H$3)='Rent Roll'!$AR12,MONTH(H$3)='Rent Roll'!$AS12),0,1)</f>
        <v>1</v>
      </c>
      <c r="I126" s="567">
        <f>IF(OR(MONTH(I$3)='Rent Roll'!$AN12,MONTH(I$3)='Rent Roll'!$AO12,MONTH(I$3)='Rent Roll'!$AP12,MONTH(I$3)='Rent Roll'!$AQ12,MONTH(I$3)='Rent Roll'!$AR12,MONTH(I$3)='Rent Roll'!$AS12),0,1)</f>
        <v>1</v>
      </c>
      <c r="J126" s="567">
        <f>IF(OR(MONTH(J$3)='Rent Roll'!$AN12,MONTH(J$3)='Rent Roll'!$AO12,MONTH(J$3)='Rent Roll'!$AP12,MONTH(J$3)='Rent Roll'!$AQ12,MONTH(J$3)='Rent Roll'!$AR12,MONTH(J$3)='Rent Roll'!$AS12),0,1)</f>
        <v>1</v>
      </c>
      <c r="K126" s="567">
        <f>IF(OR(MONTH(K$3)='Rent Roll'!$AN12,MONTH(K$3)='Rent Roll'!$AO12,MONTH(K$3)='Rent Roll'!$AP12,MONTH(K$3)='Rent Roll'!$AQ12,MONTH(K$3)='Rent Roll'!$AR12,MONTH(K$3)='Rent Roll'!$AS12),0,1)</f>
        <v>1</v>
      </c>
      <c r="L126" s="567">
        <f>IF(OR(MONTH(L$3)='Rent Roll'!$AN12,MONTH(L$3)='Rent Roll'!$AO12,MONTH(L$3)='Rent Roll'!$AP12,MONTH(L$3)='Rent Roll'!$AQ12,MONTH(L$3)='Rent Roll'!$AR12,MONTH(L$3)='Rent Roll'!$AS12),0,1)</f>
        <v>0</v>
      </c>
      <c r="M126" s="567">
        <f>IF(OR(MONTH(M$3)='Rent Roll'!$AN12,MONTH(M$3)='Rent Roll'!$AO12,MONTH(M$3)='Rent Roll'!$AP12,MONTH(M$3)='Rent Roll'!$AQ12,MONTH(M$3)='Rent Roll'!$AR12,MONTH(M$3)='Rent Roll'!$AS12),0,1)</f>
        <v>1</v>
      </c>
      <c r="N126" s="567">
        <f>IF(OR(MONTH(N$3)='Rent Roll'!$AN12,MONTH(N$3)='Rent Roll'!$AO12,MONTH(N$3)='Rent Roll'!$AP12,MONTH(N$3)='Rent Roll'!$AQ12,MONTH(N$3)='Rent Roll'!$AR12,MONTH(N$3)='Rent Roll'!$AS12),0,1)</f>
        <v>1</v>
      </c>
      <c r="O126" s="567">
        <f>IF(OR(MONTH(O$3)='Rent Roll'!$AN12,MONTH(O$3)='Rent Roll'!$AO12,MONTH(O$3)='Rent Roll'!$AP12,MONTH(O$3)='Rent Roll'!$AQ12,MONTH(O$3)='Rent Roll'!$AR12,MONTH(O$3)='Rent Roll'!$AS12),0,1)</f>
        <v>1</v>
      </c>
      <c r="P126" s="567">
        <f>IF(OR(MONTH(P$3)='Rent Roll'!$AN12,MONTH(P$3)='Rent Roll'!$AO12,MONTH(P$3)='Rent Roll'!$AP12,MONTH(P$3)='Rent Roll'!$AQ12,MONTH(P$3)='Rent Roll'!$AR12,MONTH(P$3)='Rent Roll'!$AS12),0,1)</f>
        <v>1</v>
      </c>
      <c r="Q126" s="567">
        <f>IF(OR(MONTH(Q$3)='Rent Roll'!$AN12,MONTH(Q$3)='Rent Roll'!$AO12,MONTH(Q$3)='Rent Roll'!$AP12,MONTH(Q$3)='Rent Roll'!$AQ12,MONTH(Q$3)='Rent Roll'!$AR12,MONTH(Q$3)='Rent Roll'!$AS12),0,1)</f>
        <v>1</v>
      </c>
      <c r="R126" s="767">
        <f>IF(OR(MONTH(R$3)='Rent Roll'!$AN12,MONTH(R$3)='Rent Roll'!$AO12,MONTH(R$3)='Rent Roll'!$AP12,MONTH(R$3)='Rent Roll'!$AQ12,MONTH(R$3)='Rent Roll'!$AR12,MONTH(R$3)='Rent Roll'!$AS12),0,1)</f>
        <v>0</v>
      </c>
      <c r="S126" s="768">
        <f>IF(OR(MONTH(S$3)='Rent Roll'!$AN12,MONTH(S$3)='Rent Roll'!$AO12,MONTH(S$3)='Rent Roll'!$AP12,MONTH(S$3)='Rent Roll'!$AQ12,MONTH(S$3)='Rent Roll'!$AR12,MONTH(S$3)='Rent Roll'!$AS12),0,1)</f>
        <v>1</v>
      </c>
      <c r="T126" s="567">
        <f>IF(OR(MONTH(T$3)='Rent Roll'!$AN12,MONTH(T$3)='Rent Roll'!$AO12,MONTH(T$3)='Rent Roll'!$AP12,MONTH(T$3)='Rent Roll'!$AQ12,MONTH(T$3)='Rent Roll'!$AR12,MONTH(T$3)='Rent Roll'!$AS12),0,1)</f>
        <v>1</v>
      </c>
      <c r="U126" s="567">
        <f>IF(OR(MONTH(U$3)='Rent Roll'!$AN12,MONTH(U$3)='Rent Roll'!$AO12,MONTH(U$3)='Rent Roll'!$AP12,MONTH(U$3)='Rent Roll'!$AQ12,MONTH(U$3)='Rent Roll'!$AR12,MONTH(U$3)='Rent Roll'!$AS12),0,1)</f>
        <v>1</v>
      </c>
      <c r="V126" s="567">
        <f>IF(OR(MONTH(V$3)='Rent Roll'!$AN12,MONTH(V$3)='Rent Roll'!$AO12,MONTH(V$3)='Rent Roll'!$AP12,MONTH(V$3)='Rent Roll'!$AQ12,MONTH(V$3)='Rent Roll'!$AR12,MONTH(V$3)='Rent Roll'!$AS12),0,1)</f>
        <v>1</v>
      </c>
      <c r="W126" s="567">
        <f>IF(OR(MONTH(W$3)='Rent Roll'!$AN12,MONTH(W$3)='Rent Roll'!$AO12,MONTH(W$3)='Rent Roll'!$AP12,MONTH(W$3)='Rent Roll'!$AQ12,MONTH(W$3)='Rent Roll'!$AR12,MONTH(W$3)='Rent Roll'!$AS12),0,1)</f>
        <v>1</v>
      </c>
      <c r="X126" s="567">
        <f>IF(OR(MONTH(X$3)='Rent Roll'!$AN12,MONTH(X$3)='Rent Roll'!$AO12,MONTH(X$3)='Rent Roll'!$AP12,MONTH(X$3)='Rent Roll'!$AQ12,MONTH(X$3)='Rent Roll'!$AR12,MONTH(X$3)='Rent Roll'!$AS12),0,1)</f>
        <v>0</v>
      </c>
      <c r="Y126" s="567">
        <f>IF(OR(MONTH(Y$3)='Rent Roll'!$AN12,MONTH(Y$3)='Rent Roll'!$AO12,MONTH(Y$3)='Rent Roll'!$AP12,MONTH(Y$3)='Rent Roll'!$AQ12,MONTH(Y$3)='Rent Roll'!$AR12,MONTH(Y$3)='Rent Roll'!$AS12),0,1)</f>
        <v>1</v>
      </c>
      <c r="Z126" s="567">
        <f>IF(OR(MONTH(Z$3)='Rent Roll'!$AN12,MONTH(Z$3)='Rent Roll'!$AO12,MONTH(Z$3)='Rent Roll'!$AP12,MONTH(Z$3)='Rent Roll'!$AQ12,MONTH(Z$3)='Rent Roll'!$AR12,MONTH(Z$3)='Rent Roll'!$AS12),0,1)</f>
        <v>1</v>
      </c>
      <c r="AA126" s="567">
        <f>IF(OR(MONTH(AA$3)='Rent Roll'!$AN12,MONTH(AA$3)='Rent Roll'!$AO12,MONTH(AA$3)='Rent Roll'!$AP12,MONTH(AA$3)='Rent Roll'!$AQ12,MONTH(AA$3)='Rent Roll'!$AR12,MONTH(AA$3)='Rent Roll'!$AS12),0,1)</f>
        <v>1</v>
      </c>
      <c r="AB126" s="567">
        <f>IF(OR(MONTH(AB$3)='Rent Roll'!$AN12,MONTH(AB$3)='Rent Roll'!$AO12,MONTH(AB$3)='Rent Roll'!$AP12,MONTH(AB$3)='Rent Roll'!$AQ12,MONTH(AB$3)='Rent Roll'!$AR12,MONTH(AB$3)='Rent Roll'!$AS12),0,1)</f>
        <v>1</v>
      </c>
      <c r="AC126" s="567">
        <f>IF(OR(MONTH(AC$3)='Rent Roll'!$AN12,MONTH(AC$3)='Rent Roll'!$AO12,MONTH(AC$3)='Rent Roll'!$AP12,MONTH(AC$3)='Rent Roll'!$AQ12,MONTH(AC$3)='Rent Roll'!$AR12,MONTH(AC$3)='Rent Roll'!$AS12),0,1)</f>
        <v>1</v>
      </c>
      <c r="AD126" s="767">
        <f>IF(OR(MONTH(AD$3)='Rent Roll'!$AN12,MONTH(AD$3)='Rent Roll'!$AO12,MONTH(AD$3)='Rent Roll'!$AP12,MONTH(AD$3)='Rent Roll'!$AQ12,MONTH(AD$3)='Rent Roll'!$AR12,MONTH(AD$3)='Rent Roll'!$AS12),0,1)</f>
        <v>0</v>
      </c>
      <c r="AE126" s="768">
        <f>IF(OR(MONTH(AE$3)='Rent Roll'!$AN12,MONTH(AE$3)='Rent Roll'!$AO12,MONTH(AE$3)='Rent Roll'!$AP12,MONTH(AE$3)='Rent Roll'!$AQ12,MONTH(AE$3)='Rent Roll'!$AR12,MONTH(AE$3)='Rent Roll'!$AS12),0,1)</f>
        <v>1</v>
      </c>
      <c r="AF126" s="567">
        <f>IF(OR(MONTH(AF$3)='Rent Roll'!$AN12,MONTH(AF$3)='Rent Roll'!$AO12,MONTH(AF$3)='Rent Roll'!$AP12,MONTH(AF$3)='Rent Roll'!$AQ12,MONTH(AF$3)='Rent Roll'!$AR12,MONTH(AF$3)='Rent Roll'!$AS12),0,1)</f>
        <v>1</v>
      </c>
      <c r="AG126" s="567">
        <f>IF(OR(MONTH(AG$3)='Rent Roll'!$AN12,MONTH(AG$3)='Rent Roll'!$AO12,MONTH(AG$3)='Rent Roll'!$AP12,MONTH(AG$3)='Rent Roll'!$AQ12,MONTH(AG$3)='Rent Roll'!$AR12,MONTH(AG$3)='Rent Roll'!$AS12),0,1)</f>
        <v>1</v>
      </c>
      <c r="AH126" s="567">
        <f>IF(OR(MONTH(AH$3)='Rent Roll'!$AN12,MONTH(AH$3)='Rent Roll'!$AO12,MONTH(AH$3)='Rent Roll'!$AP12,MONTH(AH$3)='Rent Roll'!$AQ12,MONTH(AH$3)='Rent Roll'!$AR12,MONTH(AH$3)='Rent Roll'!$AS12),0,1)</f>
        <v>1</v>
      </c>
      <c r="AI126" s="567">
        <f>IF(OR(MONTH(AI$3)='Rent Roll'!$AN12,MONTH(AI$3)='Rent Roll'!$AO12,MONTH(AI$3)='Rent Roll'!$AP12,MONTH(AI$3)='Rent Roll'!$AQ12,MONTH(AI$3)='Rent Roll'!$AR12,MONTH(AI$3)='Rent Roll'!$AS12),0,1)</f>
        <v>1</v>
      </c>
      <c r="AJ126" s="567">
        <f>IF(OR(MONTH(AJ$3)='Rent Roll'!$AN12,MONTH(AJ$3)='Rent Roll'!$AO12,MONTH(AJ$3)='Rent Roll'!$AP12,MONTH(AJ$3)='Rent Roll'!$AQ12,MONTH(AJ$3)='Rent Roll'!$AR12,MONTH(AJ$3)='Rent Roll'!$AS12),0,1)</f>
        <v>0</v>
      </c>
      <c r="AK126" s="567">
        <f>IF(OR(MONTH(AK$3)='Rent Roll'!$AN12,MONTH(AK$3)='Rent Roll'!$AO12,MONTH(AK$3)='Rent Roll'!$AP12,MONTH(AK$3)='Rent Roll'!$AQ12,MONTH(AK$3)='Rent Roll'!$AR12,MONTH(AK$3)='Rent Roll'!$AS12),0,1)</f>
        <v>1</v>
      </c>
      <c r="AL126" s="567">
        <f>IF(OR(MONTH(AL$3)='Rent Roll'!$AN12,MONTH(AL$3)='Rent Roll'!$AO12,MONTH(AL$3)='Rent Roll'!$AP12,MONTH(AL$3)='Rent Roll'!$AQ12,MONTH(AL$3)='Rent Roll'!$AR12,MONTH(AL$3)='Rent Roll'!$AS12),0,1)</f>
        <v>1</v>
      </c>
      <c r="AM126" s="567">
        <f>IF(OR(MONTH(AM$3)='Rent Roll'!$AN12,MONTH(AM$3)='Rent Roll'!$AO12,MONTH(AM$3)='Rent Roll'!$AP12,MONTH(AM$3)='Rent Roll'!$AQ12,MONTH(AM$3)='Rent Roll'!$AR12,MONTH(AM$3)='Rent Roll'!$AS12),0,1)</f>
        <v>1</v>
      </c>
      <c r="AN126" s="567">
        <f>IF(OR(MONTH(AN$3)='Rent Roll'!$AN12,MONTH(AN$3)='Rent Roll'!$AO12,MONTH(AN$3)='Rent Roll'!$AP12,MONTH(AN$3)='Rent Roll'!$AQ12,MONTH(AN$3)='Rent Roll'!$AR12,MONTH(AN$3)='Rent Roll'!$AS12),0,1)</f>
        <v>1</v>
      </c>
      <c r="AO126" s="567">
        <f>IF(OR(MONTH(AO$3)='Rent Roll'!$AN12,MONTH(AO$3)='Rent Roll'!$AO12,MONTH(AO$3)='Rent Roll'!$AP12,MONTH(AO$3)='Rent Roll'!$AQ12,MONTH(AO$3)='Rent Roll'!$AR12,MONTH(AO$3)='Rent Roll'!$AS12),0,1)</f>
        <v>1</v>
      </c>
      <c r="AP126" s="767">
        <f>IF(OR(MONTH(AP$3)='Rent Roll'!$AN12,MONTH(AP$3)='Rent Roll'!$AO12,MONTH(AP$3)='Rent Roll'!$AP12,MONTH(AP$3)='Rent Roll'!$AQ12,MONTH(AP$3)='Rent Roll'!$AR12,MONTH(AP$3)='Rent Roll'!$AS12),0,1)</f>
        <v>0</v>
      </c>
      <c r="AQ126" s="768">
        <f>IF(OR(MONTH(AQ$3)='Rent Roll'!$AN12,MONTH(AQ$3)='Rent Roll'!$AO12,MONTH(AQ$3)='Rent Roll'!$AP12,MONTH(AQ$3)='Rent Roll'!$AQ12,MONTH(AQ$3)='Rent Roll'!$AR12,MONTH(AQ$3)='Rent Roll'!$AS12),0,1)</f>
        <v>1</v>
      </c>
      <c r="AR126" s="567">
        <f>IF(OR(MONTH(AR$3)='Rent Roll'!$AN12,MONTH(AR$3)='Rent Roll'!$AO12,MONTH(AR$3)='Rent Roll'!$AP12,MONTH(AR$3)='Rent Roll'!$AQ12,MONTH(AR$3)='Rent Roll'!$AR12,MONTH(AR$3)='Rent Roll'!$AS12),0,1)</f>
        <v>1</v>
      </c>
      <c r="AS126" s="567">
        <f>IF(OR(MONTH(AS$3)='Rent Roll'!$AN12,MONTH(AS$3)='Rent Roll'!$AO12,MONTH(AS$3)='Rent Roll'!$AP12,MONTH(AS$3)='Rent Roll'!$AQ12,MONTH(AS$3)='Rent Roll'!$AR12,MONTH(AS$3)='Rent Roll'!$AS12),0,1)</f>
        <v>1</v>
      </c>
      <c r="AT126" s="567">
        <f>IF(OR(MONTH(AT$3)='Rent Roll'!$AN12,MONTH(AT$3)='Rent Roll'!$AO12,MONTH(AT$3)='Rent Roll'!$AP12,MONTH(AT$3)='Rent Roll'!$AQ12,MONTH(AT$3)='Rent Roll'!$AR12,MONTH(AT$3)='Rent Roll'!$AS12),0,1)</f>
        <v>1</v>
      </c>
      <c r="AU126" s="567">
        <f>IF(OR(MONTH(AU$3)='Rent Roll'!$AN12,MONTH(AU$3)='Rent Roll'!$AO12,MONTH(AU$3)='Rent Roll'!$AP12,MONTH(AU$3)='Rent Roll'!$AQ12,MONTH(AU$3)='Rent Roll'!$AR12,MONTH(AU$3)='Rent Roll'!$AS12),0,1)</f>
        <v>1</v>
      </c>
      <c r="AV126" s="567">
        <f>IF(OR(MONTH(AV$3)='Rent Roll'!$AN12,MONTH(AV$3)='Rent Roll'!$AO12,MONTH(AV$3)='Rent Roll'!$AP12,MONTH(AV$3)='Rent Roll'!$AQ12,MONTH(AV$3)='Rent Roll'!$AR12,MONTH(AV$3)='Rent Roll'!$AS12),0,1)</f>
        <v>0</v>
      </c>
      <c r="AW126" s="567">
        <f>IF(OR(MONTH(AW$3)='Rent Roll'!$AN12,MONTH(AW$3)='Rent Roll'!$AO12,MONTH(AW$3)='Rent Roll'!$AP12,MONTH(AW$3)='Rent Roll'!$AQ12,MONTH(AW$3)='Rent Roll'!$AR12,MONTH(AW$3)='Rent Roll'!$AS12),0,1)</f>
        <v>1</v>
      </c>
      <c r="AX126" s="567">
        <f>IF(OR(MONTH(AX$3)='Rent Roll'!$AN12,MONTH(AX$3)='Rent Roll'!$AO12,MONTH(AX$3)='Rent Roll'!$AP12,MONTH(AX$3)='Rent Roll'!$AQ12,MONTH(AX$3)='Rent Roll'!$AR12,MONTH(AX$3)='Rent Roll'!$AS12),0,1)</f>
        <v>1</v>
      </c>
      <c r="AY126" s="567">
        <f>IF(OR(MONTH(AY$3)='Rent Roll'!$AN12,MONTH(AY$3)='Rent Roll'!$AO12,MONTH(AY$3)='Rent Roll'!$AP12,MONTH(AY$3)='Rent Roll'!$AQ12,MONTH(AY$3)='Rent Roll'!$AR12,MONTH(AY$3)='Rent Roll'!$AS12),0,1)</f>
        <v>1</v>
      </c>
      <c r="AZ126" s="567">
        <f>IF(OR(MONTH(AZ$3)='Rent Roll'!$AN12,MONTH(AZ$3)='Rent Roll'!$AO12,MONTH(AZ$3)='Rent Roll'!$AP12,MONTH(AZ$3)='Rent Roll'!$AQ12,MONTH(AZ$3)='Rent Roll'!$AR12,MONTH(AZ$3)='Rent Roll'!$AS12),0,1)</f>
        <v>1</v>
      </c>
      <c r="BA126" s="567">
        <f>IF(OR(MONTH(BA$3)='Rent Roll'!$AN12,MONTH(BA$3)='Rent Roll'!$AO12,MONTH(BA$3)='Rent Roll'!$AP12,MONTH(BA$3)='Rent Roll'!$AQ12,MONTH(BA$3)='Rent Roll'!$AR12,MONTH(BA$3)='Rent Roll'!$AS12),0,1)</f>
        <v>1</v>
      </c>
      <c r="BB126" s="767">
        <f>IF(OR(MONTH(BB$3)='Rent Roll'!$AN12,MONTH(BB$3)='Rent Roll'!$AO12,MONTH(BB$3)='Rent Roll'!$AP12,MONTH(BB$3)='Rent Roll'!$AQ12,MONTH(BB$3)='Rent Roll'!$AR12,MONTH(BB$3)='Rent Roll'!$AS12),0,1)</f>
        <v>0</v>
      </c>
      <c r="BC126" s="768">
        <f>IF(OR(MONTH(BC$3)='Rent Roll'!$AN12,MONTH(BC$3)='Rent Roll'!$AO12,MONTH(BC$3)='Rent Roll'!$AP12,MONTH(BC$3)='Rent Roll'!$AQ12,MONTH(BC$3)='Rent Roll'!$AR12,MONTH(BC$3)='Rent Roll'!$AS12),0,1)</f>
        <v>1</v>
      </c>
      <c r="BD126" s="567">
        <f>IF(OR(MONTH(BD$3)='Rent Roll'!$AN12,MONTH(BD$3)='Rent Roll'!$AO12,MONTH(BD$3)='Rent Roll'!$AP12,MONTH(BD$3)='Rent Roll'!$AQ12,MONTH(BD$3)='Rent Roll'!$AR12,MONTH(BD$3)='Rent Roll'!$AS12),0,1)</f>
        <v>1</v>
      </c>
      <c r="BE126" s="567">
        <f>IF(OR(MONTH(BE$3)='Rent Roll'!$AN12,MONTH(BE$3)='Rent Roll'!$AO12,MONTH(BE$3)='Rent Roll'!$AP12,MONTH(BE$3)='Rent Roll'!$AQ12,MONTH(BE$3)='Rent Roll'!$AR12,MONTH(BE$3)='Rent Roll'!$AS12),0,1)</f>
        <v>1</v>
      </c>
      <c r="BF126" s="567">
        <f>IF(OR(MONTH(BF$3)='Rent Roll'!$AN12,MONTH(BF$3)='Rent Roll'!$AO12,MONTH(BF$3)='Rent Roll'!$AP12,MONTH(BF$3)='Rent Roll'!$AQ12,MONTH(BF$3)='Rent Roll'!$AR12,MONTH(BF$3)='Rent Roll'!$AS12),0,1)</f>
        <v>1</v>
      </c>
      <c r="BG126" s="567">
        <f>IF(OR(MONTH(BG$3)='Rent Roll'!$AN12,MONTH(BG$3)='Rent Roll'!$AO12,MONTH(BG$3)='Rent Roll'!$AP12,MONTH(BG$3)='Rent Roll'!$AQ12,MONTH(BG$3)='Rent Roll'!$AR12,MONTH(BG$3)='Rent Roll'!$AS12),0,1)</f>
        <v>1</v>
      </c>
      <c r="BH126" s="567">
        <f>IF(OR(MONTH(BH$3)='Rent Roll'!$AN12,MONTH(BH$3)='Rent Roll'!$AO12,MONTH(BH$3)='Rent Roll'!$AP12,MONTH(BH$3)='Rent Roll'!$AQ12,MONTH(BH$3)='Rent Roll'!$AR12,MONTH(BH$3)='Rent Roll'!$AS12),0,1)</f>
        <v>0</v>
      </c>
      <c r="BI126" s="567">
        <f>IF(OR(MONTH(BI$3)='Rent Roll'!$AN12,MONTH(BI$3)='Rent Roll'!$AO12,MONTH(BI$3)='Rent Roll'!$AP12,MONTH(BI$3)='Rent Roll'!$AQ12,MONTH(BI$3)='Rent Roll'!$AR12,MONTH(BI$3)='Rent Roll'!$AS12),0,1)</f>
        <v>1</v>
      </c>
      <c r="BJ126" s="567">
        <f>IF(OR(MONTH(BJ$3)='Rent Roll'!$AN12,MONTH(BJ$3)='Rent Roll'!$AO12,MONTH(BJ$3)='Rent Roll'!$AP12,MONTH(BJ$3)='Rent Roll'!$AQ12,MONTH(BJ$3)='Rent Roll'!$AR12,MONTH(BJ$3)='Rent Roll'!$AS12),0,1)</f>
        <v>1</v>
      </c>
      <c r="BK126" s="567">
        <f>IF(OR(MONTH(BK$3)='Rent Roll'!$AN12,MONTH(BK$3)='Rent Roll'!$AO12,MONTH(BK$3)='Rent Roll'!$AP12,MONTH(BK$3)='Rent Roll'!$AQ12,MONTH(BK$3)='Rent Roll'!$AR12,MONTH(BK$3)='Rent Roll'!$AS12),0,1)</f>
        <v>1</v>
      </c>
      <c r="BL126" s="567">
        <f>IF(OR(MONTH(BL$3)='Rent Roll'!$AN12,MONTH(BL$3)='Rent Roll'!$AO12,MONTH(BL$3)='Rent Roll'!$AP12,MONTH(BL$3)='Rent Roll'!$AQ12,MONTH(BL$3)='Rent Roll'!$AR12,MONTH(BL$3)='Rent Roll'!$AS12),0,1)</f>
        <v>1</v>
      </c>
      <c r="BM126" s="567">
        <f>IF(OR(MONTH(BM$3)='Rent Roll'!$AN12,MONTH(BM$3)='Rent Roll'!$AO12,MONTH(BM$3)='Rent Roll'!$AP12,MONTH(BM$3)='Rent Roll'!$AQ12,MONTH(BM$3)='Rent Roll'!$AR12,MONTH(BM$3)='Rent Roll'!$AS12),0,1)</f>
        <v>1</v>
      </c>
      <c r="BN126" s="767">
        <f>IF(OR(MONTH(BN$3)='Rent Roll'!$AN12,MONTH(BN$3)='Rent Roll'!$AO12,MONTH(BN$3)='Rent Roll'!$AP12,MONTH(BN$3)='Rent Roll'!$AQ12,MONTH(BN$3)='Rent Roll'!$AR12,MONTH(BN$3)='Rent Roll'!$AS12),0,1)</f>
        <v>0</v>
      </c>
      <c r="BO126" s="768">
        <f>IF(OR(MONTH(BO$3)='Rent Roll'!$AN12,MONTH(BO$3)='Rent Roll'!$AO12,MONTH(BO$3)='Rent Roll'!$AP12,MONTH(BO$3)='Rent Roll'!$AQ12,MONTH(BO$3)='Rent Roll'!$AR12,MONTH(BO$3)='Rent Roll'!$AS12),0,1)</f>
        <v>1</v>
      </c>
      <c r="BP126" s="567">
        <f>IF(OR(MONTH(BP$3)='Rent Roll'!$AN12,MONTH(BP$3)='Rent Roll'!$AO12,MONTH(BP$3)='Rent Roll'!$AP12,MONTH(BP$3)='Rent Roll'!$AQ12,MONTH(BP$3)='Rent Roll'!$AR12,MONTH(BP$3)='Rent Roll'!$AS12),0,1)</f>
        <v>1</v>
      </c>
      <c r="BQ126" s="567">
        <f>IF(OR(MONTH(BQ$3)='Rent Roll'!$AN12,MONTH(BQ$3)='Rent Roll'!$AO12,MONTH(BQ$3)='Rent Roll'!$AP12,MONTH(BQ$3)='Rent Roll'!$AQ12,MONTH(BQ$3)='Rent Roll'!$AR12,MONTH(BQ$3)='Rent Roll'!$AS12),0,1)</f>
        <v>1</v>
      </c>
      <c r="BR126" s="567">
        <f>IF(OR(MONTH(BR$3)='Rent Roll'!$AN12,MONTH(BR$3)='Rent Roll'!$AO12,MONTH(BR$3)='Rent Roll'!$AP12,MONTH(BR$3)='Rent Roll'!$AQ12,MONTH(BR$3)='Rent Roll'!$AR12,MONTH(BR$3)='Rent Roll'!$AS12),0,1)</f>
        <v>1</v>
      </c>
      <c r="BS126" s="567">
        <f>IF(OR(MONTH(BS$3)='Rent Roll'!$AN12,MONTH(BS$3)='Rent Roll'!$AO12,MONTH(BS$3)='Rent Roll'!$AP12,MONTH(BS$3)='Rent Roll'!$AQ12,MONTH(BS$3)='Rent Roll'!$AR12,MONTH(BS$3)='Rent Roll'!$AS12),0,1)</f>
        <v>1</v>
      </c>
      <c r="BT126" s="567">
        <f>IF(OR(MONTH(BT$3)='Rent Roll'!$AN12,MONTH(BT$3)='Rent Roll'!$AO12,MONTH(BT$3)='Rent Roll'!$AP12,MONTH(BT$3)='Rent Roll'!$AQ12,MONTH(BT$3)='Rent Roll'!$AR12,MONTH(BT$3)='Rent Roll'!$AS12),0,1)</f>
        <v>0</v>
      </c>
      <c r="BU126" s="567">
        <f>IF(OR(MONTH(BU$3)='Rent Roll'!$AN12,MONTH(BU$3)='Rent Roll'!$AO12,MONTH(BU$3)='Rent Roll'!$AP12,MONTH(BU$3)='Rent Roll'!$AQ12,MONTH(BU$3)='Rent Roll'!$AR12,MONTH(BU$3)='Rent Roll'!$AS12),0,1)</f>
        <v>1</v>
      </c>
      <c r="BV126" s="567">
        <f>IF(OR(MONTH(BV$3)='Rent Roll'!$AN12,MONTH(BV$3)='Rent Roll'!$AO12,MONTH(BV$3)='Rent Roll'!$AP12,MONTH(BV$3)='Rent Roll'!$AQ12,MONTH(BV$3)='Rent Roll'!$AR12,MONTH(BV$3)='Rent Roll'!$AS12),0,1)</f>
        <v>1</v>
      </c>
      <c r="BW126" s="567">
        <f>IF(OR(MONTH(BW$3)='Rent Roll'!$AN12,MONTH(BW$3)='Rent Roll'!$AO12,MONTH(BW$3)='Rent Roll'!$AP12,MONTH(BW$3)='Rent Roll'!$AQ12,MONTH(BW$3)='Rent Roll'!$AR12,MONTH(BW$3)='Rent Roll'!$AS12),0,1)</f>
        <v>1</v>
      </c>
      <c r="BX126" s="567">
        <f>IF(OR(MONTH(BX$3)='Rent Roll'!$AN12,MONTH(BX$3)='Rent Roll'!$AO12,MONTH(BX$3)='Rent Roll'!$AP12,MONTH(BX$3)='Rent Roll'!$AQ12,MONTH(BX$3)='Rent Roll'!$AR12,MONTH(BX$3)='Rent Roll'!$AS12),0,1)</f>
        <v>1</v>
      </c>
      <c r="BY126" s="567">
        <f>IF(OR(MONTH(BY$3)='Rent Roll'!$AN12,MONTH(BY$3)='Rent Roll'!$AO12,MONTH(BY$3)='Rent Roll'!$AP12,MONTH(BY$3)='Rent Roll'!$AQ12,MONTH(BY$3)='Rent Roll'!$AR12,MONTH(BY$3)='Rent Roll'!$AS12),0,1)</f>
        <v>1</v>
      </c>
      <c r="BZ126" s="767">
        <f>IF(OR(MONTH(BZ$3)='Rent Roll'!$AN12,MONTH(BZ$3)='Rent Roll'!$AO12,MONTH(BZ$3)='Rent Roll'!$AP12,MONTH(BZ$3)='Rent Roll'!$AQ12,MONTH(BZ$3)='Rent Roll'!$AR12,MONTH(BZ$3)='Rent Roll'!$AS12),0,1)</f>
        <v>0</v>
      </c>
      <c r="CA126" s="768">
        <f>IF(OR(MONTH(CA$3)='Rent Roll'!$AN12,MONTH(CA$3)='Rent Roll'!$AO12,MONTH(CA$3)='Rent Roll'!$AP12,MONTH(CA$3)='Rent Roll'!$AQ12,MONTH(CA$3)='Rent Roll'!$AR12,MONTH(CA$3)='Rent Roll'!$AS12),0,1)</f>
        <v>1</v>
      </c>
      <c r="CB126" s="567">
        <f>IF(OR(MONTH(CB$3)='Rent Roll'!$AN12,MONTH(CB$3)='Rent Roll'!$AO12,MONTH(CB$3)='Rent Roll'!$AP12,MONTH(CB$3)='Rent Roll'!$AQ12,MONTH(CB$3)='Rent Roll'!$AR12,MONTH(CB$3)='Rent Roll'!$AS12),0,1)</f>
        <v>1</v>
      </c>
      <c r="CC126" s="567">
        <f>IF(OR(MONTH(CC$3)='Rent Roll'!$AN12,MONTH(CC$3)='Rent Roll'!$AO12,MONTH(CC$3)='Rent Roll'!$AP12,MONTH(CC$3)='Rent Roll'!$AQ12,MONTH(CC$3)='Rent Roll'!$AR12,MONTH(CC$3)='Rent Roll'!$AS12),0,1)</f>
        <v>1</v>
      </c>
      <c r="CD126" s="567">
        <f>IF(OR(MONTH(CD$3)='Rent Roll'!$AN12,MONTH(CD$3)='Rent Roll'!$AO12,MONTH(CD$3)='Rent Roll'!$AP12,MONTH(CD$3)='Rent Roll'!$AQ12,MONTH(CD$3)='Rent Roll'!$AR12,MONTH(CD$3)='Rent Roll'!$AS12),0,1)</f>
        <v>1</v>
      </c>
      <c r="CE126" s="567">
        <f>IF(OR(MONTH(CE$3)='Rent Roll'!$AN12,MONTH(CE$3)='Rent Roll'!$AO12,MONTH(CE$3)='Rent Roll'!$AP12,MONTH(CE$3)='Rent Roll'!$AQ12,MONTH(CE$3)='Rent Roll'!$AR12,MONTH(CE$3)='Rent Roll'!$AS12),0,1)</f>
        <v>1</v>
      </c>
      <c r="CF126" s="567">
        <f>IF(OR(MONTH(CF$3)='Rent Roll'!$AN12,MONTH(CF$3)='Rent Roll'!$AO12,MONTH(CF$3)='Rent Roll'!$AP12,MONTH(CF$3)='Rent Roll'!$AQ12,MONTH(CF$3)='Rent Roll'!$AR12,MONTH(CF$3)='Rent Roll'!$AS12),0,1)</f>
        <v>0</v>
      </c>
      <c r="CG126" s="567">
        <f>IF(OR(MONTH(CG$3)='Rent Roll'!$AN12,MONTH(CG$3)='Rent Roll'!$AO12,MONTH(CG$3)='Rent Roll'!$AP12,MONTH(CG$3)='Rent Roll'!$AQ12,MONTH(CG$3)='Rent Roll'!$AR12,MONTH(CG$3)='Rent Roll'!$AS12),0,1)</f>
        <v>1</v>
      </c>
      <c r="CH126" s="567">
        <f>IF(OR(MONTH(CH$3)='Rent Roll'!$AN12,MONTH(CH$3)='Rent Roll'!$AO12,MONTH(CH$3)='Rent Roll'!$AP12,MONTH(CH$3)='Rent Roll'!$AQ12,MONTH(CH$3)='Rent Roll'!$AR12,MONTH(CH$3)='Rent Roll'!$AS12),0,1)</f>
        <v>1</v>
      </c>
      <c r="CI126" s="567">
        <f>IF(OR(MONTH(CI$3)='Rent Roll'!$AN12,MONTH(CI$3)='Rent Roll'!$AO12,MONTH(CI$3)='Rent Roll'!$AP12,MONTH(CI$3)='Rent Roll'!$AQ12,MONTH(CI$3)='Rent Roll'!$AR12,MONTH(CI$3)='Rent Roll'!$AS12),0,1)</f>
        <v>1</v>
      </c>
      <c r="CJ126" s="567">
        <f>IF(OR(MONTH(CJ$3)='Rent Roll'!$AN12,MONTH(CJ$3)='Rent Roll'!$AO12,MONTH(CJ$3)='Rent Roll'!$AP12,MONTH(CJ$3)='Rent Roll'!$AQ12,MONTH(CJ$3)='Rent Roll'!$AR12,MONTH(CJ$3)='Rent Roll'!$AS12),0,1)</f>
        <v>1</v>
      </c>
      <c r="CK126" s="567">
        <f>IF(OR(MONTH(CK$3)='Rent Roll'!$AN12,MONTH(CK$3)='Rent Roll'!$AO12,MONTH(CK$3)='Rent Roll'!$AP12,MONTH(CK$3)='Rent Roll'!$AQ12,MONTH(CK$3)='Rent Roll'!$AR12,MONTH(CK$3)='Rent Roll'!$AS12),0,1)</f>
        <v>1</v>
      </c>
      <c r="CL126" s="767">
        <f>IF(OR(MONTH(CL$3)='Rent Roll'!$AN12,MONTH(CL$3)='Rent Roll'!$AO12,MONTH(CL$3)='Rent Roll'!$AP12,MONTH(CL$3)='Rent Roll'!$AQ12,MONTH(CL$3)='Rent Roll'!$AR12,MONTH(CL$3)='Rent Roll'!$AS12),0,1)</f>
        <v>0</v>
      </c>
      <c r="CM126" s="768">
        <f>IF(OR(MONTH(CM$3)='Rent Roll'!$AN12,MONTH(CM$3)='Rent Roll'!$AO12,MONTH(CM$3)='Rent Roll'!$AP12,MONTH(CM$3)='Rent Roll'!$AQ12,MONTH(CM$3)='Rent Roll'!$AR12,MONTH(CM$3)='Rent Roll'!$AS12),0,1)</f>
        <v>1</v>
      </c>
      <c r="CN126" s="567">
        <f>IF(OR(MONTH(CN$3)='Rent Roll'!$AN12,MONTH(CN$3)='Rent Roll'!$AO12,MONTH(CN$3)='Rent Roll'!$AP12,MONTH(CN$3)='Rent Roll'!$AQ12,MONTH(CN$3)='Rent Roll'!$AR12,MONTH(CN$3)='Rent Roll'!$AS12),0,1)</f>
        <v>1</v>
      </c>
      <c r="CO126" s="567">
        <f>IF(OR(MONTH(CO$3)='Rent Roll'!$AN12,MONTH(CO$3)='Rent Roll'!$AO12,MONTH(CO$3)='Rent Roll'!$AP12,MONTH(CO$3)='Rent Roll'!$AQ12,MONTH(CO$3)='Rent Roll'!$AR12,MONTH(CO$3)='Rent Roll'!$AS12),0,1)</f>
        <v>1</v>
      </c>
      <c r="CP126" s="567">
        <f>IF(OR(MONTH(CP$3)='Rent Roll'!$AN12,MONTH(CP$3)='Rent Roll'!$AO12,MONTH(CP$3)='Rent Roll'!$AP12,MONTH(CP$3)='Rent Roll'!$AQ12,MONTH(CP$3)='Rent Roll'!$AR12,MONTH(CP$3)='Rent Roll'!$AS12),0,1)</f>
        <v>1</v>
      </c>
      <c r="CQ126" s="567">
        <f>IF(OR(MONTH(CQ$3)='Rent Roll'!$AN12,MONTH(CQ$3)='Rent Roll'!$AO12,MONTH(CQ$3)='Rent Roll'!$AP12,MONTH(CQ$3)='Rent Roll'!$AQ12,MONTH(CQ$3)='Rent Roll'!$AR12,MONTH(CQ$3)='Rent Roll'!$AS12),0,1)</f>
        <v>1</v>
      </c>
      <c r="CR126" s="567">
        <f>IF(OR(MONTH(CR$3)='Rent Roll'!$AN12,MONTH(CR$3)='Rent Roll'!$AO12,MONTH(CR$3)='Rent Roll'!$AP12,MONTH(CR$3)='Rent Roll'!$AQ12,MONTH(CR$3)='Rent Roll'!$AR12,MONTH(CR$3)='Rent Roll'!$AS12),0,1)</f>
        <v>0</v>
      </c>
      <c r="CS126" s="567">
        <f>IF(OR(MONTH(CS$3)='Rent Roll'!$AN12,MONTH(CS$3)='Rent Roll'!$AO12,MONTH(CS$3)='Rent Roll'!$AP12,MONTH(CS$3)='Rent Roll'!$AQ12,MONTH(CS$3)='Rent Roll'!$AR12,MONTH(CS$3)='Rent Roll'!$AS12),0,1)</f>
        <v>1</v>
      </c>
      <c r="CT126" s="567">
        <f>IF(OR(MONTH(CT$3)='Rent Roll'!$AN12,MONTH(CT$3)='Rent Roll'!$AO12,MONTH(CT$3)='Rent Roll'!$AP12,MONTH(CT$3)='Rent Roll'!$AQ12,MONTH(CT$3)='Rent Roll'!$AR12,MONTH(CT$3)='Rent Roll'!$AS12),0,1)</f>
        <v>1</v>
      </c>
      <c r="CU126" s="567">
        <f>IF(OR(MONTH(CU$3)='Rent Roll'!$AN12,MONTH(CU$3)='Rent Roll'!$AO12,MONTH(CU$3)='Rent Roll'!$AP12,MONTH(CU$3)='Rent Roll'!$AQ12,MONTH(CU$3)='Rent Roll'!$AR12,MONTH(CU$3)='Rent Roll'!$AS12),0,1)</f>
        <v>1</v>
      </c>
      <c r="CV126" s="567">
        <f>IF(OR(MONTH(CV$3)='Rent Roll'!$AN12,MONTH(CV$3)='Rent Roll'!$AO12,MONTH(CV$3)='Rent Roll'!$AP12,MONTH(CV$3)='Rent Roll'!$AQ12,MONTH(CV$3)='Rent Roll'!$AR12,MONTH(CV$3)='Rent Roll'!$AS12),0,1)</f>
        <v>1</v>
      </c>
      <c r="CW126" s="567">
        <f>IF(OR(MONTH(CW$3)='Rent Roll'!$AN12,MONTH(CW$3)='Rent Roll'!$AO12,MONTH(CW$3)='Rent Roll'!$AP12,MONTH(CW$3)='Rent Roll'!$AQ12,MONTH(CW$3)='Rent Roll'!$AR12,MONTH(CW$3)='Rent Roll'!$AS12),0,1)</f>
        <v>1</v>
      </c>
      <c r="CX126" s="767">
        <f>IF(OR(MONTH(CX$3)='Rent Roll'!$AN12,MONTH(CX$3)='Rent Roll'!$AO12,MONTH(CX$3)='Rent Roll'!$AP12,MONTH(CX$3)='Rent Roll'!$AQ12,MONTH(CX$3)='Rent Roll'!$AR12,MONTH(CX$3)='Rent Roll'!$AS12),0,1)</f>
        <v>0</v>
      </c>
      <c r="CY126" s="768">
        <f>IF(OR(MONTH(CY$3)='Rent Roll'!$AN12,MONTH(CY$3)='Rent Roll'!$AO12,MONTH(CY$3)='Rent Roll'!$AP12,MONTH(CY$3)='Rent Roll'!$AQ12,MONTH(CY$3)='Rent Roll'!$AR12,MONTH(CY$3)='Rent Roll'!$AS12),0,1)</f>
        <v>1</v>
      </c>
      <c r="CZ126" s="567">
        <f>IF(OR(MONTH(CZ$3)='Rent Roll'!$AN12,MONTH(CZ$3)='Rent Roll'!$AO12,MONTH(CZ$3)='Rent Roll'!$AP12,MONTH(CZ$3)='Rent Roll'!$AQ12,MONTH(CZ$3)='Rent Roll'!$AR12,MONTH(CZ$3)='Rent Roll'!$AS12),0,1)</f>
        <v>1</v>
      </c>
      <c r="DA126" s="567">
        <f>IF(OR(MONTH(DA$3)='Rent Roll'!$AN12,MONTH(DA$3)='Rent Roll'!$AO12,MONTH(DA$3)='Rent Roll'!$AP12,MONTH(DA$3)='Rent Roll'!$AQ12,MONTH(DA$3)='Rent Roll'!$AR12,MONTH(DA$3)='Rent Roll'!$AS12),0,1)</f>
        <v>1</v>
      </c>
      <c r="DB126" s="567">
        <f>IF(OR(MONTH(DB$3)='Rent Roll'!$AN12,MONTH(DB$3)='Rent Roll'!$AO12,MONTH(DB$3)='Rent Roll'!$AP12,MONTH(DB$3)='Rent Roll'!$AQ12,MONTH(DB$3)='Rent Roll'!$AR12,MONTH(DB$3)='Rent Roll'!$AS12),0,1)</f>
        <v>1</v>
      </c>
      <c r="DC126" s="567">
        <f>IF(OR(MONTH(DC$3)='Rent Roll'!$AN12,MONTH(DC$3)='Rent Roll'!$AO12,MONTH(DC$3)='Rent Roll'!$AP12,MONTH(DC$3)='Rent Roll'!$AQ12,MONTH(DC$3)='Rent Roll'!$AR12,MONTH(DC$3)='Rent Roll'!$AS12),0,1)</f>
        <v>1</v>
      </c>
      <c r="DD126" s="567">
        <f>IF(OR(MONTH(DD$3)='Rent Roll'!$AN12,MONTH(DD$3)='Rent Roll'!$AO12,MONTH(DD$3)='Rent Roll'!$AP12,MONTH(DD$3)='Rent Roll'!$AQ12,MONTH(DD$3)='Rent Roll'!$AR12,MONTH(DD$3)='Rent Roll'!$AS12),0,1)</f>
        <v>0</v>
      </c>
      <c r="DE126" s="567">
        <f>IF(OR(MONTH(DE$3)='Rent Roll'!$AN12,MONTH(DE$3)='Rent Roll'!$AO12,MONTH(DE$3)='Rent Roll'!$AP12,MONTH(DE$3)='Rent Roll'!$AQ12,MONTH(DE$3)='Rent Roll'!$AR12,MONTH(DE$3)='Rent Roll'!$AS12),0,1)</f>
        <v>1</v>
      </c>
      <c r="DF126" s="567">
        <f>IF(OR(MONTH(DF$3)='Rent Roll'!$AN12,MONTH(DF$3)='Rent Roll'!$AO12,MONTH(DF$3)='Rent Roll'!$AP12,MONTH(DF$3)='Rent Roll'!$AQ12,MONTH(DF$3)='Rent Roll'!$AR12,MONTH(DF$3)='Rent Roll'!$AS12),0,1)</f>
        <v>1</v>
      </c>
      <c r="DG126" s="567">
        <f>IF(OR(MONTH(DG$3)='Rent Roll'!$AN12,MONTH(DG$3)='Rent Roll'!$AO12,MONTH(DG$3)='Rent Roll'!$AP12,MONTH(DG$3)='Rent Roll'!$AQ12,MONTH(DG$3)='Rent Roll'!$AR12,MONTH(DG$3)='Rent Roll'!$AS12),0,1)</f>
        <v>1</v>
      </c>
      <c r="DH126" s="567">
        <f>IF(OR(MONTH(DH$3)='Rent Roll'!$AN12,MONTH(DH$3)='Rent Roll'!$AO12,MONTH(DH$3)='Rent Roll'!$AP12,MONTH(DH$3)='Rent Roll'!$AQ12,MONTH(DH$3)='Rent Roll'!$AR12,MONTH(DH$3)='Rent Roll'!$AS12),0,1)</f>
        <v>1</v>
      </c>
      <c r="DI126" s="567">
        <f>IF(OR(MONTH(DI$3)='Rent Roll'!$AN12,MONTH(DI$3)='Rent Roll'!$AO12,MONTH(DI$3)='Rent Roll'!$AP12,MONTH(DI$3)='Rent Roll'!$AQ12,MONTH(DI$3)='Rent Roll'!$AR12,MONTH(DI$3)='Rent Roll'!$AS12),0,1)</f>
        <v>1</v>
      </c>
      <c r="DJ126" s="767">
        <f>IF(OR(MONTH(DJ$3)='Rent Roll'!$AN12,MONTH(DJ$3)='Rent Roll'!$AO12,MONTH(DJ$3)='Rent Roll'!$AP12,MONTH(DJ$3)='Rent Roll'!$AQ12,MONTH(DJ$3)='Rent Roll'!$AR12,MONTH(DJ$3)='Rent Roll'!$AS12),0,1)</f>
        <v>0</v>
      </c>
      <c r="DK126" s="768">
        <f>IF(OR(MONTH(DK$3)='Rent Roll'!$AN12,MONTH(DK$3)='Rent Roll'!$AO12,MONTH(DK$3)='Rent Roll'!$AP12,MONTH(DK$3)='Rent Roll'!$AQ12,MONTH(DK$3)='Rent Roll'!$AR12,MONTH(DK$3)='Rent Roll'!$AS12),0,1)</f>
        <v>1</v>
      </c>
      <c r="DL126" s="567">
        <f>IF(OR(MONTH(DL$3)='Rent Roll'!$AN12,MONTH(DL$3)='Rent Roll'!$AO12,MONTH(DL$3)='Rent Roll'!$AP12,MONTH(DL$3)='Rent Roll'!$AQ12,MONTH(DL$3)='Rent Roll'!$AR12,MONTH(DL$3)='Rent Roll'!$AS12),0,1)</f>
        <v>1</v>
      </c>
      <c r="DM126" s="567">
        <f>IF(OR(MONTH(DM$3)='Rent Roll'!$AN12,MONTH(DM$3)='Rent Roll'!$AO12,MONTH(DM$3)='Rent Roll'!$AP12,MONTH(DM$3)='Rent Roll'!$AQ12,MONTH(DM$3)='Rent Roll'!$AR12,MONTH(DM$3)='Rent Roll'!$AS12),0,1)</f>
        <v>1</v>
      </c>
      <c r="DN126" s="567">
        <f>IF(OR(MONTH(DN$3)='Rent Roll'!$AN12,MONTH(DN$3)='Rent Roll'!$AO12,MONTH(DN$3)='Rent Roll'!$AP12,MONTH(DN$3)='Rent Roll'!$AQ12,MONTH(DN$3)='Rent Roll'!$AR12,MONTH(DN$3)='Rent Roll'!$AS12),0,1)</f>
        <v>1</v>
      </c>
      <c r="DO126" s="567">
        <f>IF(OR(MONTH(DO$3)='Rent Roll'!$AN12,MONTH(DO$3)='Rent Roll'!$AO12,MONTH(DO$3)='Rent Roll'!$AP12,MONTH(DO$3)='Rent Roll'!$AQ12,MONTH(DO$3)='Rent Roll'!$AR12,MONTH(DO$3)='Rent Roll'!$AS12),0,1)</f>
        <v>1</v>
      </c>
      <c r="DP126" s="567">
        <f>IF(OR(MONTH(DP$3)='Rent Roll'!$AN12,MONTH(DP$3)='Rent Roll'!$AO12,MONTH(DP$3)='Rent Roll'!$AP12,MONTH(DP$3)='Rent Roll'!$AQ12,MONTH(DP$3)='Rent Roll'!$AR12,MONTH(DP$3)='Rent Roll'!$AS12),0,1)</f>
        <v>0</v>
      </c>
      <c r="DQ126" s="567">
        <f>IF(OR(MONTH(DQ$3)='Rent Roll'!$AN12,MONTH(DQ$3)='Rent Roll'!$AO12,MONTH(DQ$3)='Rent Roll'!$AP12,MONTH(DQ$3)='Rent Roll'!$AQ12,MONTH(DQ$3)='Rent Roll'!$AR12,MONTH(DQ$3)='Rent Roll'!$AS12),0,1)</f>
        <v>1</v>
      </c>
      <c r="DR126" s="567">
        <f>IF(OR(MONTH(DR$3)='Rent Roll'!$AN12,MONTH(DR$3)='Rent Roll'!$AO12,MONTH(DR$3)='Rent Roll'!$AP12,MONTH(DR$3)='Rent Roll'!$AQ12,MONTH(DR$3)='Rent Roll'!$AR12,MONTH(DR$3)='Rent Roll'!$AS12),0,1)</f>
        <v>1</v>
      </c>
      <c r="DS126" s="567">
        <f>IF(OR(MONTH(DS$3)='Rent Roll'!$AN12,MONTH(DS$3)='Rent Roll'!$AO12,MONTH(DS$3)='Rent Roll'!$AP12,MONTH(DS$3)='Rent Roll'!$AQ12,MONTH(DS$3)='Rent Roll'!$AR12,MONTH(DS$3)='Rent Roll'!$AS12),0,1)</f>
        <v>1</v>
      </c>
      <c r="DT126" s="567">
        <f>IF(OR(MONTH(DT$3)='Rent Roll'!$AN12,MONTH(DT$3)='Rent Roll'!$AO12,MONTH(DT$3)='Rent Roll'!$AP12,MONTH(DT$3)='Rent Roll'!$AQ12,MONTH(DT$3)='Rent Roll'!$AR12,MONTH(DT$3)='Rent Roll'!$AS12),0,1)</f>
        <v>1</v>
      </c>
      <c r="DU126" s="567">
        <f>IF(OR(MONTH(DU$3)='Rent Roll'!$AN12,MONTH(DU$3)='Rent Roll'!$AO12,MONTH(DU$3)='Rent Roll'!$AP12,MONTH(DU$3)='Rent Roll'!$AQ12,MONTH(DU$3)='Rent Roll'!$AR12,MONTH(DU$3)='Rent Roll'!$AS12),0,1)</f>
        <v>1</v>
      </c>
      <c r="DV126" s="567">
        <f>IF(OR(MONTH(DV$3)='Rent Roll'!$AN12,MONTH(DV$3)='Rent Roll'!$AO12,MONTH(DV$3)='Rent Roll'!$AP12,MONTH(DV$3)='Rent Roll'!$AQ12,MONTH(DV$3)='Rent Roll'!$AR12,MONTH(DV$3)='Rent Roll'!$AS12),0,1)</f>
        <v>0</v>
      </c>
    </row>
    <row r="127" spans="1:126" s="565" customFormat="1" ht="12" customHeight="1" outlineLevel="1" x14ac:dyDescent="0.4">
      <c r="A127" s="731"/>
      <c r="B127" s="564" t="str">
        <f>'Rent Roll'!$B13</f>
        <v>1층</v>
      </c>
      <c r="C127" s="566"/>
      <c r="D127" s="566"/>
      <c r="E127" s="566"/>
      <c r="F127" s="778">
        <f>IF(OR(MONTH(F$3)='Rent Roll'!$AN13,MONTH(F$3)='Rent Roll'!$AO13,MONTH(F$3)='Rent Roll'!$AP13,MONTH(F$3)='Rent Roll'!$AQ13,MONTH(F$3)='Rent Roll'!$AR13,MONTH(F$3)='Rent Roll'!$AS13),0,1)</f>
        <v>0</v>
      </c>
      <c r="G127" s="768">
        <f>IF(OR(MONTH(G$3)='Rent Roll'!$AN13,MONTH(G$3)='Rent Roll'!$AO13,MONTH(G$3)='Rent Roll'!$AP13,MONTH(G$3)='Rent Roll'!$AQ13,MONTH(G$3)='Rent Roll'!$AR13,MONTH(G$3)='Rent Roll'!$AS13),0,1)</f>
        <v>1</v>
      </c>
      <c r="H127" s="567">
        <f>IF(OR(MONTH(H$3)='Rent Roll'!$AN13,MONTH(H$3)='Rent Roll'!$AO13,MONTH(H$3)='Rent Roll'!$AP13,MONTH(H$3)='Rent Roll'!$AQ13,MONTH(H$3)='Rent Roll'!$AR13,MONTH(H$3)='Rent Roll'!$AS13),0,1)</f>
        <v>1</v>
      </c>
      <c r="I127" s="567">
        <f>IF(OR(MONTH(I$3)='Rent Roll'!$AN13,MONTH(I$3)='Rent Roll'!$AO13,MONTH(I$3)='Rent Roll'!$AP13,MONTH(I$3)='Rent Roll'!$AQ13,MONTH(I$3)='Rent Roll'!$AR13,MONTH(I$3)='Rent Roll'!$AS13),0,1)</f>
        <v>1</v>
      </c>
      <c r="J127" s="567">
        <f>IF(OR(MONTH(J$3)='Rent Roll'!$AN13,MONTH(J$3)='Rent Roll'!$AO13,MONTH(J$3)='Rent Roll'!$AP13,MONTH(J$3)='Rent Roll'!$AQ13,MONTH(J$3)='Rent Roll'!$AR13,MONTH(J$3)='Rent Roll'!$AS13),0,1)</f>
        <v>1</v>
      </c>
      <c r="K127" s="567">
        <f>IF(OR(MONTH(K$3)='Rent Roll'!$AN13,MONTH(K$3)='Rent Roll'!$AO13,MONTH(K$3)='Rent Roll'!$AP13,MONTH(K$3)='Rent Roll'!$AQ13,MONTH(K$3)='Rent Roll'!$AR13,MONTH(K$3)='Rent Roll'!$AS13),0,1)</f>
        <v>1</v>
      </c>
      <c r="L127" s="567">
        <f>IF(OR(MONTH(L$3)='Rent Roll'!$AN13,MONTH(L$3)='Rent Roll'!$AO13,MONTH(L$3)='Rent Roll'!$AP13,MONTH(L$3)='Rent Roll'!$AQ13,MONTH(L$3)='Rent Roll'!$AR13,MONTH(L$3)='Rent Roll'!$AS13),0,1)</f>
        <v>0</v>
      </c>
      <c r="M127" s="567">
        <f>IF(OR(MONTH(M$3)='Rent Roll'!$AN13,MONTH(M$3)='Rent Roll'!$AO13,MONTH(M$3)='Rent Roll'!$AP13,MONTH(M$3)='Rent Roll'!$AQ13,MONTH(M$3)='Rent Roll'!$AR13,MONTH(M$3)='Rent Roll'!$AS13),0,1)</f>
        <v>1</v>
      </c>
      <c r="N127" s="567">
        <f>IF(OR(MONTH(N$3)='Rent Roll'!$AN13,MONTH(N$3)='Rent Roll'!$AO13,MONTH(N$3)='Rent Roll'!$AP13,MONTH(N$3)='Rent Roll'!$AQ13,MONTH(N$3)='Rent Roll'!$AR13,MONTH(N$3)='Rent Roll'!$AS13),0,1)</f>
        <v>1</v>
      </c>
      <c r="O127" s="567">
        <f>IF(OR(MONTH(O$3)='Rent Roll'!$AN13,MONTH(O$3)='Rent Roll'!$AO13,MONTH(O$3)='Rent Roll'!$AP13,MONTH(O$3)='Rent Roll'!$AQ13,MONTH(O$3)='Rent Roll'!$AR13,MONTH(O$3)='Rent Roll'!$AS13),0,1)</f>
        <v>1</v>
      </c>
      <c r="P127" s="567">
        <f>IF(OR(MONTH(P$3)='Rent Roll'!$AN13,MONTH(P$3)='Rent Roll'!$AO13,MONTH(P$3)='Rent Roll'!$AP13,MONTH(P$3)='Rent Roll'!$AQ13,MONTH(P$3)='Rent Roll'!$AR13,MONTH(P$3)='Rent Roll'!$AS13),0,1)</f>
        <v>1</v>
      </c>
      <c r="Q127" s="567">
        <f>IF(OR(MONTH(Q$3)='Rent Roll'!$AN13,MONTH(Q$3)='Rent Roll'!$AO13,MONTH(Q$3)='Rent Roll'!$AP13,MONTH(Q$3)='Rent Roll'!$AQ13,MONTH(Q$3)='Rent Roll'!$AR13,MONTH(Q$3)='Rent Roll'!$AS13),0,1)</f>
        <v>1</v>
      </c>
      <c r="R127" s="767">
        <f>IF(OR(MONTH(R$3)='Rent Roll'!$AN13,MONTH(R$3)='Rent Roll'!$AO13,MONTH(R$3)='Rent Roll'!$AP13,MONTH(R$3)='Rent Roll'!$AQ13,MONTH(R$3)='Rent Roll'!$AR13,MONTH(R$3)='Rent Roll'!$AS13),0,1)</f>
        <v>0</v>
      </c>
      <c r="S127" s="768">
        <f>IF(OR(MONTH(S$3)='Rent Roll'!$AN13,MONTH(S$3)='Rent Roll'!$AO13,MONTH(S$3)='Rent Roll'!$AP13,MONTH(S$3)='Rent Roll'!$AQ13,MONTH(S$3)='Rent Roll'!$AR13,MONTH(S$3)='Rent Roll'!$AS13),0,1)</f>
        <v>1</v>
      </c>
      <c r="T127" s="567">
        <f>IF(OR(MONTH(T$3)='Rent Roll'!$AN13,MONTH(T$3)='Rent Roll'!$AO13,MONTH(T$3)='Rent Roll'!$AP13,MONTH(T$3)='Rent Roll'!$AQ13,MONTH(T$3)='Rent Roll'!$AR13,MONTH(T$3)='Rent Roll'!$AS13),0,1)</f>
        <v>1</v>
      </c>
      <c r="U127" s="567">
        <f>IF(OR(MONTH(U$3)='Rent Roll'!$AN13,MONTH(U$3)='Rent Roll'!$AO13,MONTH(U$3)='Rent Roll'!$AP13,MONTH(U$3)='Rent Roll'!$AQ13,MONTH(U$3)='Rent Roll'!$AR13,MONTH(U$3)='Rent Roll'!$AS13),0,1)</f>
        <v>1</v>
      </c>
      <c r="V127" s="567">
        <f>IF(OR(MONTH(V$3)='Rent Roll'!$AN13,MONTH(V$3)='Rent Roll'!$AO13,MONTH(V$3)='Rent Roll'!$AP13,MONTH(V$3)='Rent Roll'!$AQ13,MONTH(V$3)='Rent Roll'!$AR13,MONTH(V$3)='Rent Roll'!$AS13),0,1)</f>
        <v>1</v>
      </c>
      <c r="W127" s="567">
        <f>IF(OR(MONTH(W$3)='Rent Roll'!$AN13,MONTH(W$3)='Rent Roll'!$AO13,MONTH(W$3)='Rent Roll'!$AP13,MONTH(W$3)='Rent Roll'!$AQ13,MONTH(W$3)='Rent Roll'!$AR13,MONTH(W$3)='Rent Roll'!$AS13),0,1)</f>
        <v>1</v>
      </c>
      <c r="X127" s="567">
        <f>IF(OR(MONTH(X$3)='Rent Roll'!$AN13,MONTH(X$3)='Rent Roll'!$AO13,MONTH(X$3)='Rent Roll'!$AP13,MONTH(X$3)='Rent Roll'!$AQ13,MONTH(X$3)='Rent Roll'!$AR13,MONTH(X$3)='Rent Roll'!$AS13),0,1)</f>
        <v>0</v>
      </c>
      <c r="Y127" s="567">
        <f>IF(OR(MONTH(Y$3)='Rent Roll'!$AN13,MONTH(Y$3)='Rent Roll'!$AO13,MONTH(Y$3)='Rent Roll'!$AP13,MONTH(Y$3)='Rent Roll'!$AQ13,MONTH(Y$3)='Rent Roll'!$AR13,MONTH(Y$3)='Rent Roll'!$AS13),0,1)</f>
        <v>1</v>
      </c>
      <c r="Z127" s="567">
        <f>IF(OR(MONTH(Z$3)='Rent Roll'!$AN13,MONTH(Z$3)='Rent Roll'!$AO13,MONTH(Z$3)='Rent Roll'!$AP13,MONTH(Z$3)='Rent Roll'!$AQ13,MONTH(Z$3)='Rent Roll'!$AR13,MONTH(Z$3)='Rent Roll'!$AS13),0,1)</f>
        <v>1</v>
      </c>
      <c r="AA127" s="567">
        <f>IF(OR(MONTH(AA$3)='Rent Roll'!$AN13,MONTH(AA$3)='Rent Roll'!$AO13,MONTH(AA$3)='Rent Roll'!$AP13,MONTH(AA$3)='Rent Roll'!$AQ13,MONTH(AA$3)='Rent Roll'!$AR13,MONTH(AA$3)='Rent Roll'!$AS13),0,1)</f>
        <v>1</v>
      </c>
      <c r="AB127" s="567">
        <f>IF(OR(MONTH(AB$3)='Rent Roll'!$AN13,MONTH(AB$3)='Rent Roll'!$AO13,MONTH(AB$3)='Rent Roll'!$AP13,MONTH(AB$3)='Rent Roll'!$AQ13,MONTH(AB$3)='Rent Roll'!$AR13,MONTH(AB$3)='Rent Roll'!$AS13),0,1)</f>
        <v>1</v>
      </c>
      <c r="AC127" s="567">
        <f>IF(OR(MONTH(AC$3)='Rent Roll'!$AN13,MONTH(AC$3)='Rent Roll'!$AO13,MONTH(AC$3)='Rent Roll'!$AP13,MONTH(AC$3)='Rent Roll'!$AQ13,MONTH(AC$3)='Rent Roll'!$AR13,MONTH(AC$3)='Rent Roll'!$AS13),0,1)</f>
        <v>1</v>
      </c>
      <c r="AD127" s="767">
        <f>IF(OR(MONTH(AD$3)='Rent Roll'!$AN13,MONTH(AD$3)='Rent Roll'!$AO13,MONTH(AD$3)='Rent Roll'!$AP13,MONTH(AD$3)='Rent Roll'!$AQ13,MONTH(AD$3)='Rent Roll'!$AR13,MONTH(AD$3)='Rent Roll'!$AS13),0,1)</f>
        <v>0</v>
      </c>
      <c r="AE127" s="768">
        <f>IF(OR(MONTH(AE$3)='Rent Roll'!$AN13,MONTH(AE$3)='Rent Roll'!$AO13,MONTH(AE$3)='Rent Roll'!$AP13,MONTH(AE$3)='Rent Roll'!$AQ13,MONTH(AE$3)='Rent Roll'!$AR13,MONTH(AE$3)='Rent Roll'!$AS13),0,1)</f>
        <v>1</v>
      </c>
      <c r="AF127" s="567">
        <f>IF(OR(MONTH(AF$3)='Rent Roll'!$AN13,MONTH(AF$3)='Rent Roll'!$AO13,MONTH(AF$3)='Rent Roll'!$AP13,MONTH(AF$3)='Rent Roll'!$AQ13,MONTH(AF$3)='Rent Roll'!$AR13,MONTH(AF$3)='Rent Roll'!$AS13),0,1)</f>
        <v>1</v>
      </c>
      <c r="AG127" s="567">
        <f>IF(OR(MONTH(AG$3)='Rent Roll'!$AN13,MONTH(AG$3)='Rent Roll'!$AO13,MONTH(AG$3)='Rent Roll'!$AP13,MONTH(AG$3)='Rent Roll'!$AQ13,MONTH(AG$3)='Rent Roll'!$AR13,MONTH(AG$3)='Rent Roll'!$AS13),0,1)</f>
        <v>1</v>
      </c>
      <c r="AH127" s="567">
        <f>IF(OR(MONTH(AH$3)='Rent Roll'!$AN13,MONTH(AH$3)='Rent Roll'!$AO13,MONTH(AH$3)='Rent Roll'!$AP13,MONTH(AH$3)='Rent Roll'!$AQ13,MONTH(AH$3)='Rent Roll'!$AR13,MONTH(AH$3)='Rent Roll'!$AS13),0,1)</f>
        <v>1</v>
      </c>
      <c r="AI127" s="567">
        <f>IF(OR(MONTH(AI$3)='Rent Roll'!$AN13,MONTH(AI$3)='Rent Roll'!$AO13,MONTH(AI$3)='Rent Roll'!$AP13,MONTH(AI$3)='Rent Roll'!$AQ13,MONTH(AI$3)='Rent Roll'!$AR13,MONTH(AI$3)='Rent Roll'!$AS13),0,1)</f>
        <v>1</v>
      </c>
      <c r="AJ127" s="567">
        <f>IF(OR(MONTH(AJ$3)='Rent Roll'!$AN13,MONTH(AJ$3)='Rent Roll'!$AO13,MONTH(AJ$3)='Rent Roll'!$AP13,MONTH(AJ$3)='Rent Roll'!$AQ13,MONTH(AJ$3)='Rent Roll'!$AR13,MONTH(AJ$3)='Rent Roll'!$AS13),0,1)</f>
        <v>0</v>
      </c>
      <c r="AK127" s="567">
        <f>IF(OR(MONTH(AK$3)='Rent Roll'!$AN13,MONTH(AK$3)='Rent Roll'!$AO13,MONTH(AK$3)='Rent Roll'!$AP13,MONTH(AK$3)='Rent Roll'!$AQ13,MONTH(AK$3)='Rent Roll'!$AR13,MONTH(AK$3)='Rent Roll'!$AS13),0,1)</f>
        <v>1</v>
      </c>
      <c r="AL127" s="567">
        <f>IF(OR(MONTH(AL$3)='Rent Roll'!$AN13,MONTH(AL$3)='Rent Roll'!$AO13,MONTH(AL$3)='Rent Roll'!$AP13,MONTH(AL$3)='Rent Roll'!$AQ13,MONTH(AL$3)='Rent Roll'!$AR13,MONTH(AL$3)='Rent Roll'!$AS13),0,1)</f>
        <v>1</v>
      </c>
      <c r="AM127" s="567">
        <f>IF(OR(MONTH(AM$3)='Rent Roll'!$AN13,MONTH(AM$3)='Rent Roll'!$AO13,MONTH(AM$3)='Rent Roll'!$AP13,MONTH(AM$3)='Rent Roll'!$AQ13,MONTH(AM$3)='Rent Roll'!$AR13,MONTH(AM$3)='Rent Roll'!$AS13),0,1)</f>
        <v>1</v>
      </c>
      <c r="AN127" s="567">
        <f>IF(OR(MONTH(AN$3)='Rent Roll'!$AN13,MONTH(AN$3)='Rent Roll'!$AO13,MONTH(AN$3)='Rent Roll'!$AP13,MONTH(AN$3)='Rent Roll'!$AQ13,MONTH(AN$3)='Rent Roll'!$AR13,MONTH(AN$3)='Rent Roll'!$AS13),0,1)</f>
        <v>1</v>
      </c>
      <c r="AO127" s="567">
        <f>IF(OR(MONTH(AO$3)='Rent Roll'!$AN13,MONTH(AO$3)='Rent Roll'!$AO13,MONTH(AO$3)='Rent Roll'!$AP13,MONTH(AO$3)='Rent Roll'!$AQ13,MONTH(AO$3)='Rent Roll'!$AR13,MONTH(AO$3)='Rent Roll'!$AS13),0,1)</f>
        <v>1</v>
      </c>
      <c r="AP127" s="767">
        <f>IF(OR(MONTH(AP$3)='Rent Roll'!$AN13,MONTH(AP$3)='Rent Roll'!$AO13,MONTH(AP$3)='Rent Roll'!$AP13,MONTH(AP$3)='Rent Roll'!$AQ13,MONTH(AP$3)='Rent Roll'!$AR13,MONTH(AP$3)='Rent Roll'!$AS13),0,1)</f>
        <v>0</v>
      </c>
      <c r="AQ127" s="768">
        <f>IF(OR(MONTH(AQ$3)='Rent Roll'!$AN13,MONTH(AQ$3)='Rent Roll'!$AO13,MONTH(AQ$3)='Rent Roll'!$AP13,MONTH(AQ$3)='Rent Roll'!$AQ13,MONTH(AQ$3)='Rent Roll'!$AR13,MONTH(AQ$3)='Rent Roll'!$AS13),0,1)</f>
        <v>1</v>
      </c>
      <c r="AR127" s="567">
        <f>IF(OR(MONTH(AR$3)='Rent Roll'!$AN13,MONTH(AR$3)='Rent Roll'!$AO13,MONTH(AR$3)='Rent Roll'!$AP13,MONTH(AR$3)='Rent Roll'!$AQ13,MONTH(AR$3)='Rent Roll'!$AR13,MONTH(AR$3)='Rent Roll'!$AS13),0,1)</f>
        <v>1</v>
      </c>
      <c r="AS127" s="567">
        <f>IF(OR(MONTH(AS$3)='Rent Roll'!$AN13,MONTH(AS$3)='Rent Roll'!$AO13,MONTH(AS$3)='Rent Roll'!$AP13,MONTH(AS$3)='Rent Roll'!$AQ13,MONTH(AS$3)='Rent Roll'!$AR13,MONTH(AS$3)='Rent Roll'!$AS13),0,1)</f>
        <v>1</v>
      </c>
      <c r="AT127" s="567">
        <f>IF(OR(MONTH(AT$3)='Rent Roll'!$AN13,MONTH(AT$3)='Rent Roll'!$AO13,MONTH(AT$3)='Rent Roll'!$AP13,MONTH(AT$3)='Rent Roll'!$AQ13,MONTH(AT$3)='Rent Roll'!$AR13,MONTH(AT$3)='Rent Roll'!$AS13),0,1)</f>
        <v>1</v>
      </c>
      <c r="AU127" s="567">
        <f>IF(OR(MONTH(AU$3)='Rent Roll'!$AN13,MONTH(AU$3)='Rent Roll'!$AO13,MONTH(AU$3)='Rent Roll'!$AP13,MONTH(AU$3)='Rent Roll'!$AQ13,MONTH(AU$3)='Rent Roll'!$AR13,MONTH(AU$3)='Rent Roll'!$AS13),0,1)</f>
        <v>1</v>
      </c>
      <c r="AV127" s="567">
        <f>IF(OR(MONTH(AV$3)='Rent Roll'!$AN13,MONTH(AV$3)='Rent Roll'!$AO13,MONTH(AV$3)='Rent Roll'!$AP13,MONTH(AV$3)='Rent Roll'!$AQ13,MONTH(AV$3)='Rent Roll'!$AR13,MONTH(AV$3)='Rent Roll'!$AS13),0,1)</f>
        <v>0</v>
      </c>
      <c r="AW127" s="567">
        <f>IF(OR(MONTH(AW$3)='Rent Roll'!$AN13,MONTH(AW$3)='Rent Roll'!$AO13,MONTH(AW$3)='Rent Roll'!$AP13,MONTH(AW$3)='Rent Roll'!$AQ13,MONTH(AW$3)='Rent Roll'!$AR13,MONTH(AW$3)='Rent Roll'!$AS13),0,1)</f>
        <v>1</v>
      </c>
      <c r="AX127" s="567">
        <f>IF(OR(MONTH(AX$3)='Rent Roll'!$AN13,MONTH(AX$3)='Rent Roll'!$AO13,MONTH(AX$3)='Rent Roll'!$AP13,MONTH(AX$3)='Rent Roll'!$AQ13,MONTH(AX$3)='Rent Roll'!$AR13,MONTH(AX$3)='Rent Roll'!$AS13),0,1)</f>
        <v>1</v>
      </c>
      <c r="AY127" s="567">
        <f>IF(OR(MONTH(AY$3)='Rent Roll'!$AN13,MONTH(AY$3)='Rent Roll'!$AO13,MONTH(AY$3)='Rent Roll'!$AP13,MONTH(AY$3)='Rent Roll'!$AQ13,MONTH(AY$3)='Rent Roll'!$AR13,MONTH(AY$3)='Rent Roll'!$AS13),0,1)</f>
        <v>1</v>
      </c>
      <c r="AZ127" s="567">
        <f>IF(OR(MONTH(AZ$3)='Rent Roll'!$AN13,MONTH(AZ$3)='Rent Roll'!$AO13,MONTH(AZ$3)='Rent Roll'!$AP13,MONTH(AZ$3)='Rent Roll'!$AQ13,MONTH(AZ$3)='Rent Roll'!$AR13,MONTH(AZ$3)='Rent Roll'!$AS13),0,1)</f>
        <v>1</v>
      </c>
      <c r="BA127" s="567">
        <f>IF(OR(MONTH(BA$3)='Rent Roll'!$AN13,MONTH(BA$3)='Rent Roll'!$AO13,MONTH(BA$3)='Rent Roll'!$AP13,MONTH(BA$3)='Rent Roll'!$AQ13,MONTH(BA$3)='Rent Roll'!$AR13,MONTH(BA$3)='Rent Roll'!$AS13),0,1)</f>
        <v>1</v>
      </c>
      <c r="BB127" s="767">
        <f>IF(OR(MONTH(BB$3)='Rent Roll'!$AN13,MONTH(BB$3)='Rent Roll'!$AO13,MONTH(BB$3)='Rent Roll'!$AP13,MONTH(BB$3)='Rent Roll'!$AQ13,MONTH(BB$3)='Rent Roll'!$AR13,MONTH(BB$3)='Rent Roll'!$AS13),0,1)</f>
        <v>0</v>
      </c>
      <c r="BC127" s="768">
        <f>IF(OR(MONTH(BC$3)='Rent Roll'!$AN13,MONTH(BC$3)='Rent Roll'!$AO13,MONTH(BC$3)='Rent Roll'!$AP13,MONTH(BC$3)='Rent Roll'!$AQ13,MONTH(BC$3)='Rent Roll'!$AR13,MONTH(BC$3)='Rent Roll'!$AS13),0,1)</f>
        <v>1</v>
      </c>
      <c r="BD127" s="567">
        <f>IF(OR(MONTH(BD$3)='Rent Roll'!$AN13,MONTH(BD$3)='Rent Roll'!$AO13,MONTH(BD$3)='Rent Roll'!$AP13,MONTH(BD$3)='Rent Roll'!$AQ13,MONTH(BD$3)='Rent Roll'!$AR13,MONTH(BD$3)='Rent Roll'!$AS13),0,1)</f>
        <v>1</v>
      </c>
      <c r="BE127" s="567">
        <f>IF(OR(MONTH(BE$3)='Rent Roll'!$AN13,MONTH(BE$3)='Rent Roll'!$AO13,MONTH(BE$3)='Rent Roll'!$AP13,MONTH(BE$3)='Rent Roll'!$AQ13,MONTH(BE$3)='Rent Roll'!$AR13,MONTH(BE$3)='Rent Roll'!$AS13),0,1)</f>
        <v>1</v>
      </c>
      <c r="BF127" s="567">
        <f>IF(OR(MONTH(BF$3)='Rent Roll'!$AN13,MONTH(BF$3)='Rent Roll'!$AO13,MONTH(BF$3)='Rent Roll'!$AP13,MONTH(BF$3)='Rent Roll'!$AQ13,MONTH(BF$3)='Rent Roll'!$AR13,MONTH(BF$3)='Rent Roll'!$AS13),0,1)</f>
        <v>1</v>
      </c>
      <c r="BG127" s="567">
        <f>IF(OR(MONTH(BG$3)='Rent Roll'!$AN13,MONTH(BG$3)='Rent Roll'!$AO13,MONTH(BG$3)='Rent Roll'!$AP13,MONTH(BG$3)='Rent Roll'!$AQ13,MONTH(BG$3)='Rent Roll'!$AR13,MONTH(BG$3)='Rent Roll'!$AS13),0,1)</f>
        <v>1</v>
      </c>
      <c r="BH127" s="567">
        <f>IF(OR(MONTH(BH$3)='Rent Roll'!$AN13,MONTH(BH$3)='Rent Roll'!$AO13,MONTH(BH$3)='Rent Roll'!$AP13,MONTH(BH$3)='Rent Roll'!$AQ13,MONTH(BH$3)='Rent Roll'!$AR13,MONTH(BH$3)='Rent Roll'!$AS13),0,1)</f>
        <v>0</v>
      </c>
      <c r="BI127" s="567">
        <f>IF(OR(MONTH(BI$3)='Rent Roll'!$AN13,MONTH(BI$3)='Rent Roll'!$AO13,MONTH(BI$3)='Rent Roll'!$AP13,MONTH(BI$3)='Rent Roll'!$AQ13,MONTH(BI$3)='Rent Roll'!$AR13,MONTH(BI$3)='Rent Roll'!$AS13),0,1)</f>
        <v>1</v>
      </c>
      <c r="BJ127" s="567">
        <f>IF(OR(MONTH(BJ$3)='Rent Roll'!$AN13,MONTH(BJ$3)='Rent Roll'!$AO13,MONTH(BJ$3)='Rent Roll'!$AP13,MONTH(BJ$3)='Rent Roll'!$AQ13,MONTH(BJ$3)='Rent Roll'!$AR13,MONTH(BJ$3)='Rent Roll'!$AS13),0,1)</f>
        <v>1</v>
      </c>
      <c r="BK127" s="567">
        <f>IF(OR(MONTH(BK$3)='Rent Roll'!$AN13,MONTH(BK$3)='Rent Roll'!$AO13,MONTH(BK$3)='Rent Roll'!$AP13,MONTH(BK$3)='Rent Roll'!$AQ13,MONTH(BK$3)='Rent Roll'!$AR13,MONTH(BK$3)='Rent Roll'!$AS13),0,1)</f>
        <v>1</v>
      </c>
      <c r="BL127" s="567">
        <f>IF(OR(MONTH(BL$3)='Rent Roll'!$AN13,MONTH(BL$3)='Rent Roll'!$AO13,MONTH(BL$3)='Rent Roll'!$AP13,MONTH(BL$3)='Rent Roll'!$AQ13,MONTH(BL$3)='Rent Roll'!$AR13,MONTH(BL$3)='Rent Roll'!$AS13),0,1)</f>
        <v>1</v>
      </c>
      <c r="BM127" s="567">
        <f>IF(OR(MONTH(BM$3)='Rent Roll'!$AN13,MONTH(BM$3)='Rent Roll'!$AO13,MONTH(BM$3)='Rent Roll'!$AP13,MONTH(BM$3)='Rent Roll'!$AQ13,MONTH(BM$3)='Rent Roll'!$AR13,MONTH(BM$3)='Rent Roll'!$AS13),0,1)</f>
        <v>1</v>
      </c>
      <c r="BN127" s="767">
        <f>IF(OR(MONTH(BN$3)='Rent Roll'!$AN13,MONTH(BN$3)='Rent Roll'!$AO13,MONTH(BN$3)='Rent Roll'!$AP13,MONTH(BN$3)='Rent Roll'!$AQ13,MONTH(BN$3)='Rent Roll'!$AR13,MONTH(BN$3)='Rent Roll'!$AS13),0,1)</f>
        <v>0</v>
      </c>
      <c r="BO127" s="768">
        <f>IF(OR(MONTH(BO$3)='Rent Roll'!$AN13,MONTH(BO$3)='Rent Roll'!$AO13,MONTH(BO$3)='Rent Roll'!$AP13,MONTH(BO$3)='Rent Roll'!$AQ13,MONTH(BO$3)='Rent Roll'!$AR13,MONTH(BO$3)='Rent Roll'!$AS13),0,1)</f>
        <v>1</v>
      </c>
      <c r="BP127" s="567">
        <f>IF(OR(MONTH(BP$3)='Rent Roll'!$AN13,MONTH(BP$3)='Rent Roll'!$AO13,MONTH(BP$3)='Rent Roll'!$AP13,MONTH(BP$3)='Rent Roll'!$AQ13,MONTH(BP$3)='Rent Roll'!$AR13,MONTH(BP$3)='Rent Roll'!$AS13),0,1)</f>
        <v>1</v>
      </c>
      <c r="BQ127" s="567">
        <f>IF(OR(MONTH(BQ$3)='Rent Roll'!$AN13,MONTH(BQ$3)='Rent Roll'!$AO13,MONTH(BQ$3)='Rent Roll'!$AP13,MONTH(BQ$3)='Rent Roll'!$AQ13,MONTH(BQ$3)='Rent Roll'!$AR13,MONTH(BQ$3)='Rent Roll'!$AS13),0,1)</f>
        <v>1</v>
      </c>
      <c r="BR127" s="567">
        <f>IF(OR(MONTH(BR$3)='Rent Roll'!$AN13,MONTH(BR$3)='Rent Roll'!$AO13,MONTH(BR$3)='Rent Roll'!$AP13,MONTH(BR$3)='Rent Roll'!$AQ13,MONTH(BR$3)='Rent Roll'!$AR13,MONTH(BR$3)='Rent Roll'!$AS13),0,1)</f>
        <v>1</v>
      </c>
      <c r="BS127" s="567">
        <f>IF(OR(MONTH(BS$3)='Rent Roll'!$AN13,MONTH(BS$3)='Rent Roll'!$AO13,MONTH(BS$3)='Rent Roll'!$AP13,MONTH(BS$3)='Rent Roll'!$AQ13,MONTH(BS$3)='Rent Roll'!$AR13,MONTH(BS$3)='Rent Roll'!$AS13),0,1)</f>
        <v>1</v>
      </c>
      <c r="BT127" s="567">
        <f>IF(OR(MONTH(BT$3)='Rent Roll'!$AN13,MONTH(BT$3)='Rent Roll'!$AO13,MONTH(BT$3)='Rent Roll'!$AP13,MONTH(BT$3)='Rent Roll'!$AQ13,MONTH(BT$3)='Rent Roll'!$AR13,MONTH(BT$3)='Rent Roll'!$AS13),0,1)</f>
        <v>0</v>
      </c>
      <c r="BU127" s="567">
        <f>IF(OR(MONTH(BU$3)='Rent Roll'!$AN13,MONTH(BU$3)='Rent Roll'!$AO13,MONTH(BU$3)='Rent Roll'!$AP13,MONTH(BU$3)='Rent Roll'!$AQ13,MONTH(BU$3)='Rent Roll'!$AR13,MONTH(BU$3)='Rent Roll'!$AS13),0,1)</f>
        <v>1</v>
      </c>
      <c r="BV127" s="567">
        <f>IF(OR(MONTH(BV$3)='Rent Roll'!$AN13,MONTH(BV$3)='Rent Roll'!$AO13,MONTH(BV$3)='Rent Roll'!$AP13,MONTH(BV$3)='Rent Roll'!$AQ13,MONTH(BV$3)='Rent Roll'!$AR13,MONTH(BV$3)='Rent Roll'!$AS13),0,1)</f>
        <v>1</v>
      </c>
      <c r="BW127" s="567">
        <f>IF(OR(MONTH(BW$3)='Rent Roll'!$AN13,MONTH(BW$3)='Rent Roll'!$AO13,MONTH(BW$3)='Rent Roll'!$AP13,MONTH(BW$3)='Rent Roll'!$AQ13,MONTH(BW$3)='Rent Roll'!$AR13,MONTH(BW$3)='Rent Roll'!$AS13),0,1)</f>
        <v>1</v>
      </c>
      <c r="BX127" s="567">
        <f>IF(OR(MONTH(BX$3)='Rent Roll'!$AN13,MONTH(BX$3)='Rent Roll'!$AO13,MONTH(BX$3)='Rent Roll'!$AP13,MONTH(BX$3)='Rent Roll'!$AQ13,MONTH(BX$3)='Rent Roll'!$AR13,MONTH(BX$3)='Rent Roll'!$AS13),0,1)</f>
        <v>1</v>
      </c>
      <c r="BY127" s="567">
        <f>IF(OR(MONTH(BY$3)='Rent Roll'!$AN13,MONTH(BY$3)='Rent Roll'!$AO13,MONTH(BY$3)='Rent Roll'!$AP13,MONTH(BY$3)='Rent Roll'!$AQ13,MONTH(BY$3)='Rent Roll'!$AR13,MONTH(BY$3)='Rent Roll'!$AS13),0,1)</f>
        <v>1</v>
      </c>
      <c r="BZ127" s="767">
        <f>IF(OR(MONTH(BZ$3)='Rent Roll'!$AN13,MONTH(BZ$3)='Rent Roll'!$AO13,MONTH(BZ$3)='Rent Roll'!$AP13,MONTH(BZ$3)='Rent Roll'!$AQ13,MONTH(BZ$3)='Rent Roll'!$AR13,MONTH(BZ$3)='Rent Roll'!$AS13),0,1)</f>
        <v>0</v>
      </c>
      <c r="CA127" s="768">
        <f>IF(OR(MONTH(CA$3)='Rent Roll'!$AN13,MONTH(CA$3)='Rent Roll'!$AO13,MONTH(CA$3)='Rent Roll'!$AP13,MONTH(CA$3)='Rent Roll'!$AQ13,MONTH(CA$3)='Rent Roll'!$AR13,MONTH(CA$3)='Rent Roll'!$AS13),0,1)</f>
        <v>1</v>
      </c>
      <c r="CB127" s="567">
        <f>IF(OR(MONTH(CB$3)='Rent Roll'!$AN13,MONTH(CB$3)='Rent Roll'!$AO13,MONTH(CB$3)='Rent Roll'!$AP13,MONTH(CB$3)='Rent Roll'!$AQ13,MONTH(CB$3)='Rent Roll'!$AR13,MONTH(CB$3)='Rent Roll'!$AS13),0,1)</f>
        <v>1</v>
      </c>
      <c r="CC127" s="567">
        <f>IF(OR(MONTH(CC$3)='Rent Roll'!$AN13,MONTH(CC$3)='Rent Roll'!$AO13,MONTH(CC$3)='Rent Roll'!$AP13,MONTH(CC$3)='Rent Roll'!$AQ13,MONTH(CC$3)='Rent Roll'!$AR13,MONTH(CC$3)='Rent Roll'!$AS13),0,1)</f>
        <v>1</v>
      </c>
      <c r="CD127" s="567">
        <f>IF(OR(MONTH(CD$3)='Rent Roll'!$AN13,MONTH(CD$3)='Rent Roll'!$AO13,MONTH(CD$3)='Rent Roll'!$AP13,MONTH(CD$3)='Rent Roll'!$AQ13,MONTH(CD$3)='Rent Roll'!$AR13,MONTH(CD$3)='Rent Roll'!$AS13),0,1)</f>
        <v>1</v>
      </c>
      <c r="CE127" s="567">
        <f>IF(OR(MONTH(CE$3)='Rent Roll'!$AN13,MONTH(CE$3)='Rent Roll'!$AO13,MONTH(CE$3)='Rent Roll'!$AP13,MONTH(CE$3)='Rent Roll'!$AQ13,MONTH(CE$3)='Rent Roll'!$AR13,MONTH(CE$3)='Rent Roll'!$AS13),0,1)</f>
        <v>1</v>
      </c>
      <c r="CF127" s="567">
        <f>IF(OR(MONTH(CF$3)='Rent Roll'!$AN13,MONTH(CF$3)='Rent Roll'!$AO13,MONTH(CF$3)='Rent Roll'!$AP13,MONTH(CF$3)='Rent Roll'!$AQ13,MONTH(CF$3)='Rent Roll'!$AR13,MONTH(CF$3)='Rent Roll'!$AS13),0,1)</f>
        <v>0</v>
      </c>
      <c r="CG127" s="567">
        <f>IF(OR(MONTH(CG$3)='Rent Roll'!$AN13,MONTH(CG$3)='Rent Roll'!$AO13,MONTH(CG$3)='Rent Roll'!$AP13,MONTH(CG$3)='Rent Roll'!$AQ13,MONTH(CG$3)='Rent Roll'!$AR13,MONTH(CG$3)='Rent Roll'!$AS13),0,1)</f>
        <v>1</v>
      </c>
      <c r="CH127" s="567">
        <f>IF(OR(MONTH(CH$3)='Rent Roll'!$AN13,MONTH(CH$3)='Rent Roll'!$AO13,MONTH(CH$3)='Rent Roll'!$AP13,MONTH(CH$3)='Rent Roll'!$AQ13,MONTH(CH$3)='Rent Roll'!$AR13,MONTH(CH$3)='Rent Roll'!$AS13),0,1)</f>
        <v>1</v>
      </c>
      <c r="CI127" s="567">
        <f>IF(OR(MONTH(CI$3)='Rent Roll'!$AN13,MONTH(CI$3)='Rent Roll'!$AO13,MONTH(CI$3)='Rent Roll'!$AP13,MONTH(CI$3)='Rent Roll'!$AQ13,MONTH(CI$3)='Rent Roll'!$AR13,MONTH(CI$3)='Rent Roll'!$AS13),0,1)</f>
        <v>1</v>
      </c>
      <c r="CJ127" s="567">
        <f>IF(OR(MONTH(CJ$3)='Rent Roll'!$AN13,MONTH(CJ$3)='Rent Roll'!$AO13,MONTH(CJ$3)='Rent Roll'!$AP13,MONTH(CJ$3)='Rent Roll'!$AQ13,MONTH(CJ$3)='Rent Roll'!$AR13,MONTH(CJ$3)='Rent Roll'!$AS13),0,1)</f>
        <v>1</v>
      </c>
      <c r="CK127" s="567">
        <f>IF(OR(MONTH(CK$3)='Rent Roll'!$AN13,MONTH(CK$3)='Rent Roll'!$AO13,MONTH(CK$3)='Rent Roll'!$AP13,MONTH(CK$3)='Rent Roll'!$AQ13,MONTH(CK$3)='Rent Roll'!$AR13,MONTH(CK$3)='Rent Roll'!$AS13),0,1)</f>
        <v>1</v>
      </c>
      <c r="CL127" s="767">
        <f>IF(OR(MONTH(CL$3)='Rent Roll'!$AN13,MONTH(CL$3)='Rent Roll'!$AO13,MONTH(CL$3)='Rent Roll'!$AP13,MONTH(CL$3)='Rent Roll'!$AQ13,MONTH(CL$3)='Rent Roll'!$AR13,MONTH(CL$3)='Rent Roll'!$AS13),0,1)</f>
        <v>0</v>
      </c>
      <c r="CM127" s="768">
        <f>IF(OR(MONTH(CM$3)='Rent Roll'!$AN13,MONTH(CM$3)='Rent Roll'!$AO13,MONTH(CM$3)='Rent Roll'!$AP13,MONTH(CM$3)='Rent Roll'!$AQ13,MONTH(CM$3)='Rent Roll'!$AR13,MONTH(CM$3)='Rent Roll'!$AS13),0,1)</f>
        <v>1</v>
      </c>
      <c r="CN127" s="567">
        <f>IF(OR(MONTH(CN$3)='Rent Roll'!$AN13,MONTH(CN$3)='Rent Roll'!$AO13,MONTH(CN$3)='Rent Roll'!$AP13,MONTH(CN$3)='Rent Roll'!$AQ13,MONTH(CN$3)='Rent Roll'!$AR13,MONTH(CN$3)='Rent Roll'!$AS13),0,1)</f>
        <v>1</v>
      </c>
      <c r="CO127" s="567">
        <f>IF(OR(MONTH(CO$3)='Rent Roll'!$AN13,MONTH(CO$3)='Rent Roll'!$AO13,MONTH(CO$3)='Rent Roll'!$AP13,MONTH(CO$3)='Rent Roll'!$AQ13,MONTH(CO$3)='Rent Roll'!$AR13,MONTH(CO$3)='Rent Roll'!$AS13),0,1)</f>
        <v>1</v>
      </c>
      <c r="CP127" s="567">
        <f>IF(OR(MONTH(CP$3)='Rent Roll'!$AN13,MONTH(CP$3)='Rent Roll'!$AO13,MONTH(CP$3)='Rent Roll'!$AP13,MONTH(CP$3)='Rent Roll'!$AQ13,MONTH(CP$3)='Rent Roll'!$AR13,MONTH(CP$3)='Rent Roll'!$AS13),0,1)</f>
        <v>1</v>
      </c>
      <c r="CQ127" s="567">
        <f>IF(OR(MONTH(CQ$3)='Rent Roll'!$AN13,MONTH(CQ$3)='Rent Roll'!$AO13,MONTH(CQ$3)='Rent Roll'!$AP13,MONTH(CQ$3)='Rent Roll'!$AQ13,MONTH(CQ$3)='Rent Roll'!$AR13,MONTH(CQ$3)='Rent Roll'!$AS13),0,1)</f>
        <v>1</v>
      </c>
      <c r="CR127" s="567">
        <f>IF(OR(MONTH(CR$3)='Rent Roll'!$AN13,MONTH(CR$3)='Rent Roll'!$AO13,MONTH(CR$3)='Rent Roll'!$AP13,MONTH(CR$3)='Rent Roll'!$AQ13,MONTH(CR$3)='Rent Roll'!$AR13,MONTH(CR$3)='Rent Roll'!$AS13),0,1)</f>
        <v>0</v>
      </c>
      <c r="CS127" s="567">
        <f>IF(OR(MONTH(CS$3)='Rent Roll'!$AN13,MONTH(CS$3)='Rent Roll'!$AO13,MONTH(CS$3)='Rent Roll'!$AP13,MONTH(CS$3)='Rent Roll'!$AQ13,MONTH(CS$3)='Rent Roll'!$AR13,MONTH(CS$3)='Rent Roll'!$AS13),0,1)</f>
        <v>1</v>
      </c>
      <c r="CT127" s="567">
        <f>IF(OR(MONTH(CT$3)='Rent Roll'!$AN13,MONTH(CT$3)='Rent Roll'!$AO13,MONTH(CT$3)='Rent Roll'!$AP13,MONTH(CT$3)='Rent Roll'!$AQ13,MONTH(CT$3)='Rent Roll'!$AR13,MONTH(CT$3)='Rent Roll'!$AS13),0,1)</f>
        <v>1</v>
      </c>
      <c r="CU127" s="567">
        <f>IF(OR(MONTH(CU$3)='Rent Roll'!$AN13,MONTH(CU$3)='Rent Roll'!$AO13,MONTH(CU$3)='Rent Roll'!$AP13,MONTH(CU$3)='Rent Roll'!$AQ13,MONTH(CU$3)='Rent Roll'!$AR13,MONTH(CU$3)='Rent Roll'!$AS13),0,1)</f>
        <v>1</v>
      </c>
      <c r="CV127" s="567">
        <f>IF(OR(MONTH(CV$3)='Rent Roll'!$AN13,MONTH(CV$3)='Rent Roll'!$AO13,MONTH(CV$3)='Rent Roll'!$AP13,MONTH(CV$3)='Rent Roll'!$AQ13,MONTH(CV$3)='Rent Roll'!$AR13,MONTH(CV$3)='Rent Roll'!$AS13),0,1)</f>
        <v>1</v>
      </c>
      <c r="CW127" s="567">
        <f>IF(OR(MONTH(CW$3)='Rent Roll'!$AN13,MONTH(CW$3)='Rent Roll'!$AO13,MONTH(CW$3)='Rent Roll'!$AP13,MONTH(CW$3)='Rent Roll'!$AQ13,MONTH(CW$3)='Rent Roll'!$AR13,MONTH(CW$3)='Rent Roll'!$AS13),0,1)</f>
        <v>1</v>
      </c>
      <c r="CX127" s="767">
        <f>IF(OR(MONTH(CX$3)='Rent Roll'!$AN13,MONTH(CX$3)='Rent Roll'!$AO13,MONTH(CX$3)='Rent Roll'!$AP13,MONTH(CX$3)='Rent Roll'!$AQ13,MONTH(CX$3)='Rent Roll'!$AR13,MONTH(CX$3)='Rent Roll'!$AS13),0,1)</f>
        <v>0</v>
      </c>
      <c r="CY127" s="768">
        <f>IF(OR(MONTH(CY$3)='Rent Roll'!$AN13,MONTH(CY$3)='Rent Roll'!$AO13,MONTH(CY$3)='Rent Roll'!$AP13,MONTH(CY$3)='Rent Roll'!$AQ13,MONTH(CY$3)='Rent Roll'!$AR13,MONTH(CY$3)='Rent Roll'!$AS13),0,1)</f>
        <v>1</v>
      </c>
      <c r="CZ127" s="567">
        <f>IF(OR(MONTH(CZ$3)='Rent Roll'!$AN13,MONTH(CZ$3)='Rent Roll'!$AO13,MONTH(CZ$3)='Rent Roll'!$AP13,MONTH(CZ$3)='Rent Roll'!$AQ13,MONTH(CZ$3)='Rent Roll'!$AR13,MONTH(CZ$3)='Rent Roll'!$AS13),0,1)</f>
        <v>1</v>
      </c>
      <c r="DA127" s="567">
        <f>IF(OR(MONTH(DA$3)='Rent Roll'!$AN13,MONTH(DA$3)='Rent Roll'!$AO13,MONTH(DA$3)='Rent Roll'!$AP13,MONTH(DA$3)='Rent Roll'!$AQ13,MONTH(DA$3)='Rent Roll'!$AR13,MONTH(DA$3)='Rent Roll'!$AS13),0,1)</f>
        <v>1</v>
      </c>
      <c r="DB127" s="567">
        <f>IF(OR(MONTH(DB$3)='Rent Roll'!$AN13,MONTH(DB$3)='Rent Roll'!$AO13,MONTH(DB$3)='Rent Roll'!$AP13,MONTH(DB$3)='Rent Roll'!$AQ13,MONTH(DB$3)='Rent Roll'!$AR13,MONTH(DB$3)='Rent Roll'!$AS13),0,1)</f>
        <v>1</v>
      </c>
      <c r="DC127" s="567">
        <f>IF(OR(MONTH(DC$3)='Rent Roll'!$AN13,MONTH(DC$3)='Rent Roll'!$AO13,MONTH(DC$3)='Rent Roll'!$AP13,MONTH(DC$3)='Rent Roll'!$AQ13,MONTH(DC$3)='Rent Roll'!$AR13,MONTH(DC$3)='Rent Roll'!$AS13),0,1)</f>
        <v>1</v>
      </c>
      <c r="DD127" s="567">
        <f>IF(OR(MONTH(DD$3)='Rent Roll'!$AN13,MONTH(DD$3)='Rent Roll'!$AO13,MONTH(DD$3)='Rent Roll'!$AP13,MONTH(DD$3)='Rent Roll'!$AQ13,MONTH(DD$3)='Rent Roll'!$AR13,MONTH(DD$3)='Rent Roll'!$AS13),0,1)</f>
        <v>0</v>
      </c>
      <c r="DE127" s="567">
        <f>IF(OR(MONTH(DE$3)='Rent Roll'!$AN13,MONTH(DE$3)='Rent Roll'!$AO13,MONTH(DE$3)='Rent Roll'!$AP13,MONTH(DE$3)='Rent Roll'!$AQ13,MONTH(DE$3)='Rent Roll'!$AR13,MONTH(DE$3)='Rent Roll'!$AS13),0,1)</f>
        <v>1</v>
      </c>
      <c r="DF127" s="567">
        <f>IF(OR(MONTH(DF$3)='Rent Roll'!$AN13,MONTH(DF$3)='Rent Roll'!$AO13,MONTH(DF$3)='Rent Roll'!$AP13,MONTH(DF$3)='Rent Roll'!$AQ13,MONTH(DF$3)='Rent Roll'!$AR13,MONTH(DF$3)='Rent Roll'!$AS13),0,1)</f>
        <v>1</v>
      </c>
      <c r="DG127" s="567">
        <f>IF(OR(MONTH(DG$3)='Rent Roll'!$AN13,MONTH(DG$3)='Rent Roll'!$AO13,MONTH(DG$3)='Rent Roll'!$AP13,MONTH(DG$3)='Rent Roll'!$AQ13,MONTH(DG$3)='Rent Roll'!$AR13,MONTH(DG$3)='Rent Roll'!$AS13),0,1)</f>
        <v>1</v>
      </c>
      <c r="DH127" s="567">
        <f>IF(OR(MONTH(DH$3)='Rent Roll'!$AN13,MONTH(DH$3)='Rent Roll'!$AO13,MONTH(DH$3)='Rent Roll'!$AP13,MONTH(DH$3)='Rent Roll'!$AQ13,MONTH(DH$3)='Rent Roll'!$AR13,MONTH(DH$3)='Rent Roll'!$AS13),0,1)</f>
        <v>1</v>
      </c>
      <c r="DI127" s="567">
        <f>IF(OR(MONTH(DI$3)='Rent Roll'!$AN13,MONTH(DI$3)='Rent Roll'!$AO13,MONTH(DI$3)='Rent Roll'!$AP13,MONTH(DI$3)='Rent Roll'!$AQ13,MONTH(DI$3)='Rent Roll'!$AR13,MONTH(DI$3)='Rent Roll'!$AS13),0,1)</f>
        <v>1</v>
      </c>
      <c r="DJ127" s="767">
        <f>IF(OR(MONTH(DJ$3)='Rent Roll'!$AN13,MONTH(DJ$3)='Rent Roll'!$AO13,MONTH(DJ$3)='Rent Roll'!$AP13,MONTH(DJ$3)='Rent Roll'!$AQ13,MONTH(DJ$3)='Rent Roll'!$AR13,MONTH(DJ$3)='Rent Roll'!$AS13),0,1)</f>
        <v>0</v>
      </c>
      <c r="DK127" s="768">
        <f>IF(OR(MONTH(DK$3)='Rent Roll'!$AN13,MONTH(DK$3)='Rent Roll'!$AO13,MONTH(DK$3)='Rent Roll'!$AP13,MONTH(DK$3)='Rent Roll'!$AQ13,MONTH(DK$3)='Rent Roll'!$AR13,MONTH(DK$3)='Rent Roll'!$AS13),0,1)</f>
        <v>1</v>
      </c>
      <c r="DL127" s="567">
        <f>IF(OR(MONTH(DL$3)='Rent Roll'!$AN13,MONTH(DL$3)='Rent Roll'!$AO13,MONTH(DL$3)='Rent Roll'!$AP13,MONTH(DL$3)='Rent Roll'!$AQ13,MONTH(DL$3)='Rent Roll'!$AR13,MONTH(DL$3)='Rent Roll'!$AS13),0,1)</f>
        <v>1</v>
      </c>
      <c r="DM127" s="567">
        <f>IF(OR(MONTH(DM$3)='Rent Roll'!$AN13,MONTH(DM$3)='Rent Roll'!$AO13,MONTH(DM$3)='Rent Roll'!$AP13,MONTH(DM$3)='Rent Roll'!$AQ13,MONTH(DM$3)='Rent Roll'!$AR13,MONTH(DM$3)='Rent Roll'!$AS13),0,1)</f>
        <v>1</v>
      </c>
      <c r="DN127" s="567">
        <f>IF(OR(MONTH(DN$3)='Rent Roll'!$AN13,MONTH(DN$3)='Rent Roll'!$AO13,MONTH(DN$3)='Rent Roll'!$AP13,MONTH(DN$3)='Rent Roll'!$AQ13,MONTH(DN$3)='Rent Roll'!$AR13,MONTH(DN$3)='Rent Roll'!$AS13),0,1)</f>
        <v>1</v>
      </c>
      <c r="DO127" s="567">
        <f>IF(OR(MONTH(DO$3)='Rent Roll'!$AN13,MONTH(DO$3)='Rent Roll'!$AO13,MONTH(DO$3)='Rent Roll'!$AP13,MONTH(DO$3)='Rent Roll'!$AQ13,MONTH(DO$3)='Rent Roll'!$AR13,MONTH(DO$3)='Rent Roll'!$AS13),0,1)</f>
        <v>1</v>
      </c>
      <c r="DP127" s="567">
        <f>IF(OR(MONTH(DP$3)='Rent Roll'!$AN13,MONTH(DP$3)='Rent Roll'!$AO13,MONTH(DP$3)='Rent Roll'!$AP13,MONTH(DP$3)='Rent Roll'!$AQ13,MONTH(DP$3)='Rent Roll'!$AR13,MONTH(DP$3)='Rent Roll'!$AS13),0,1)</f>
        <v>0</v>
      </c>
      <c r="DQ127" s="567">
        <f>IF(OR(MONTH(DQ$3)='Rent Roll'!$AN13,MONTH(DQ$3)='Rent Roll'!$AO13,MONTH(DQ$3)='Rent Roll'!$AP13,MONTH(DQ$3)='Rent Roll'!$AQ13,MONTH(DQ$3)='Rent Roll'!$AR13,MONTH(DQ$3)='Rent Roll'!$AS13),0,1)</f>
        <v>1</v>
      </c>
      <c r="DR127" s="567">
        <f>IF(OR(MONTH(DR$3)='Rent Roll'!$AN13,MONTH(DR$3)='Rent Roll'!$AO13,MONTH(DR$3)='Rent Roll'!$AP13,MONTH(DR$3)='Rent Roll'!$AQ13,MONTH(DR$3)='Rent Roll'!$AR13,MONTH(DR$3)='Rent Roll'!$AS13),0,1)</f>
        <v>1</v>
      </c>
      <c r="DS127" s="567">
        <f>IF(OR(MONTH(DS$3)='Rent Roll'!$AN13,MONTH(DS$3)='Rent Roll'!$AO13,MONTH(DS$3)='Rent Roll'!$AP13,MONTH(DS$3)='Rent Roll'!$AQ13,MONTH(DS$3)='Rent Roll'!$AR13,MONTH(DS$3)='Rent Roll'!$AS13),0,1)</f>
        <v>1</v>
      </c>
      <c r="DT127" s="567">
        <f>IF(OR(MONTH(DT$3)='Rent Roll'!$AN13,MONTH(DT$3)='Rent Roll'!$AO13,MONTH(DT$3)='Rent Roll'!$AP13,MONTH(DT$3)='Rent Roll'!$AQ13,MONTH(DT$3)='Rent Roll'!$AR13,MONTH(DT$3)='Rent Roll'!$AS13),0,1)</f>
        <v>1</v>
      </c>
      <c r="DU127" s="567">
        <f>IF(OR(MONTH(DU$3)='Rent Roll'!$AN13,MONTH(DU$3)='Rent Roll'!$AO13,MONTH(DU$3)='Rent Roll'!$AP13,MONTH(DU$3)='Rent Roll'!$AQ13,MONTH(DU$3)='Rent Roll'!$AR13,MONTH(DU$3)='Rent Roll'!$AS13),0,1)</f>
        <v>1</v>
      </c>
      <c r="DV127" s="567">
        <f>IF(OR(MONTH(DV$3)='Rent Roll'!$AN13,MONTH(DV$3)='Rent Roll'!$AO13,MONTH(DV$3)='Rent Roll'!$AP13,MONTH(DV$3)='Rent Roll'!$AQ13,MONTH(DV$3)='Rent Roll'!$AR13,MONTH(DV$3)='Rent Roll'!$AS13),0,1)</f>
        <v>0</v>
      </c>
    </row>
    <row r="128" spans="1:126" s="565" customFormat="1" ht="12" customHeight="1" outlineLevel="1" x14ac:dyDescent="0.4">
      <c r="A128" s="731"/>
      <c r="B128" s="564" t="str">
        <f>'Rent Roll'!$B14</f>
        <v>지하1층</v>
      </c>
      <c r="C128" s="566"/>
      <c r="D128" s="566"/>
      <c r="E128" s="566"/>
      <c r="F128" s="778">
        <f>IF(OR(MONTH(F$3)='Rent Roll'!$AN14,MONTH(F$3)='Rent Roll'!$AO14,MONTH(F$3)='Rent Roll'!$AP14,MONTH(F$3)='Rent Roll'!$AQ14,MONTH(F$3)='Rent Roll'!$AR14,MONTH(F$3)='Rent Roll'!$AS14),0,1)</f>
        <v>0</v>
      </c>
      <c r="G128" s="768">
        <f>IF(OR(MONTH(G$3)='Rent Roll'!$AN14,MONTH(G$3)='Rent Roll'!$AO14,MONTH(G$3)='Rent Roll'!$AP14,MONTH(G$3)='Rent Roll'!$AQ14,MONTH(G$3)='Rent Roll'!$AR14,MONTH(G$3)='Rent Roll'!$AS14),0,1)</f>
        <v>1</v>
      </c>
      <c r="H128" s="567">
        <f>IF(OR(MONTH(H$3)='Rent Roll'!$AN14,MONTH(H$3)='Rent Roll'!$AO14,MONTH(H$3)='Rent Roll'!$AP14,MONTH(H$3)='Rent Roll'!$AQ14,MONTH(H$3)='Rent Roll'!$AR14,MONTH(H$3)='Rent Roll'!$AS14),0,1)</f>
        <v>1</v>
      </c>
      <c r="I128" s="567">
        <f>IF(OR(MONTH(I$3)='Rent Roll'!$AN14,MONTH(I$3)='Rent Roll'!$AO14,MONTH(I$3)='Rent Roll'!$AP14,MONTH(I$3)='Rent Roll'!$AQ14,MONTH(I$3)='Rent Roll'!$AR14,MONTH(I$3)='Rent Roll'!$AS14),0,1)</f>
        <v>1</v>
      </c>
      <c r="J128" s="567">
        <f>IF(OR(MONTH(J$3)='Rent Roll'!$AN14,MONTH(J$3)='Rent Roll'!$AO14,MONTH(J$3)='Rent Roll'!$AP14,MONTH(J$3)='Rent Roll'!$AQ14,MONTH(J$3)='Rent Roll'!$AR14,MONTH(J$3)='Rent Roll'!$AS14),0,1)</f>
        <v>1</v>
      </c>
      <c r="K128" s="567">
        <f>IF(OR(MONTH(K$3)='Rent Roll'!$AN14,MONTH(K$3)='Rent Roll'!$AO14,MONTH(K$3)='Rent Roll'!$AP14,MONTH(K$3)='Rent Roll'!$AQ14,MONTH(K$3)='Rent Roll'!$AR14,MONTH(K$3)='Rent Roll'!$AS14),0,1)</f>
        <v>1</v>
      </c>
      <c r="L128" s="567">
        <f>IF(OR(MONTH(L$3)='Rent Roll'!$AN14,MONTH(L$3)='Rent Roll'!$AO14,MONTH(L$3)='Rent Roll'!$AP14,MONTH(L$3)='Rent Roll'!$AQ14,MONTH(L$3)='Rent Roll'!$AR14,MONTH(L$3)='Rent Roll'!$AS14),0,1)</f>
        <v>0</v>
      </c>
      <c r="M128" s="567">
        <f>IF(OR(MONTH(M$3)='Rent Roll'!$AN14,MONTH(M$3)='Rent Roll'!$AO14,MONTH(M$3)='Rent Roll'!$AP14,MONTH(M$3)='Rent Roll'!$AQ14,MONTH(M$3)='Rent Roll'!$AR14,MONTH(M$3)='Rent Roll'!$AS14),0,1)</f>
        <v>1</v>
      </c>
      <c r="N128" s="567">
        <f>IF(OR(MONTH(N$3)='Rent Roll'!$AN14,MONTH(N$3)='Rent Roll'!$AO14,MONTH(N$3)='Rent Roll'!$AP14,MONTH(N$3)='Rent Roll'!$AQ14,MONTH(N$3)='Rent Roll'!$AR14,MONTH(N$3)='Rent Roll'!$AS14),0,1)</f>
        <v>1</v>
      </c>
      <c r="O128" s="567">
        <f>IF(OR(MONTH(O$3)='Rent Roll'!$AN14,MONTH(O$3)='Rent Roll'!$AO14,MONTH(O$3)='Rent Roll'!$AP14,MONTH(O$3)='Rent Roll'!$AQ14,MONTH(O$3)='Rent Roll'!$AR14,MONTH(O$3)='Rent Roll'!$AS14),0,1)</f>
        <v>1</v>
      </c>
      <c r="P128" s="567">
        <f>IF(OR(MONTH(P$3)='Rent Roll'!$AN14,MONTH(P$3)='Rent Roll'!$AO14,MONTH(P$3)='Rent Roll'!$AP14,MONTH(P$3)='Rent Roll'!$AQ14,MONTH(P$3)='Rent Roll'!$AR14,MONTH(P$3)='Rent Roll'!$AS14),0,1)</f>
        <v>1</v>
      </c>
      <c r="Q128" s="567">
        <f>IF(OR(MONTH(Q$3)='Rent Roll'!$AN14,MONTH(Q$3)='Rent Roll'!$AO14,MONTH(Q$3)='Rent Roll'!$AP14,MONTH(Q$3)='Rent Roll'!$AQ14,MONTH(Q$3)='Rent Roll'!$AR14,MONTH(Q$3)='Rent Roll'!$AS14),0,1)</f>
        <v>1</v>
      </c>
      <c r="R128" s="767">
        <f>IF(OR(MONTH(R$3)='Rent Roll'!$AN14,MONTH(R$3)='Rent Roll'!$AO14,MONTH(R$3)='Rent Roll'!$AP14,MONTH(R$3)='Rent Roll'!$AQ14,MONTH(R$3)='Rent Roll'!$AR14,MONTH(R$3)='Rent Roll'!$AS14),0,1)</f>
        <v>0</v>
      </c>
      <c r="S128" s="768">
        <f>IF(OR(MONTH(S$3)='Rent Roll'!$AN14,MONTH(S$3)='Rent Roll'!$AO14,MONTH(S$3)='Rent Roll'!$AP14,MONTH(S$3)='Rent Roll'!$AQ14,MONTH(S$3)='Rent Roll'!$AR14,MONTH(S$3)='Rent Roll'!$AS14),0,1)</f>
        <v>1</v>
      </c>
      <c r="T128" s="567">
        <f>IF(OR(MONTH(T$3)='Rent Roll'!$AN14,MONTH(T$3)='Rent Roll'!$AO14,MONTH(T$3)='Rent Roll'!$AP14,MONTH(T$3)='Rent Roll'!$AQ14,MONTH(T$3)='Rent Roll'!$AR14,MONTH(T$3)='Rent Roll'!$AS14),0,1)</f>
        <v>1</v>
      </c>
      <c r="U128" s="567">
        <f>IF(OR(MONTH(U$3)='Rent Roll'!$AN14,MONTH(U$3)='Rent Roll'!$AO14,MONTH(U$3)='Rent Roll'!$AP14,MONTH(U$3)='Rent Roll'!$AQ14,MONTH(U$3)='Rent Roll'!$AR14,MONTH(U$3)='Rent Roll'!$AS14),0,1)</f>
        <v>1</v>
      </c>
      <c r="V128" s="567">
        <f>IF(OR(MONTH(V$3)='Rent Roll'!$AN14,MONTH(V$3)='Rent Roll'!$AO14,MONTH(V$3)='Rent Roll'!$AP14,MONTH(V$3)='Rent Roll'!$AQ14,MONTH(V$3)='Rent Roll'!$AR14,MONTH(V$3)='Rent Roll'!$AS14),0,1)</f>
        <v>1</v>
      </c>
      <c r="W128" s="567">
        <f>IF(OR(MONTH(W$3)='Rent Roll'!$AN14,MONTH(W$3)='Rent Roll'!$AO14,MONTH(W$3)='Rent Roll'!$AP14,MONTH(W$3)='Rent Roll'!$AQ14,MONTH(W$3)='Rent Roll'!$AR14,MONTH(W$3)='Rent Roll'!$AS14),0,1)</f>
        <v>1</v>
      </c>
      <c r="X128" s="567">
        <f>IF(OR(MONTH(X$3)='Rent Roll'!$AN14,MONTH(X$3)='Rent Roll'!$AO14,MONTH(X$3)='Rent Roll'!$AP14,MONTH(X$3)='Rent Roll'!$AQ14,MONTH(X$3)='Rent Roll'!$AR14,MONTH(X$3)='Rent Roll'!$AS14),0,1)</f>
        <v>0</v>
      </c>
      <c r="Y128" s="567">
        <f>IF(OR(MONTH(Y$3)='Rent Roll'!$AN14,MONTH(Y$3)='Rent Roll'!$AO14,MONTH(Y$3)='Rent Roll'!$AP14,MONTH(Y$3)='Rent Roll'!$AQ14,MONTH(Y$3)='Rent Roll'!$AR14,MONTH(Y$3)='Rent Roll'!$AS14),0,1)</f>
        <v>1</v>
      </c>
      <c r="Z128" s="567">
        <f>IF(OR(MONTH(Z$3)='Rent Roll'!$AN14,MONTH(Z$3)='Rent Roll'!$AO14,MONTH(Z$3)='Rent Roll'!$AP14,MONTH(Z$3)='Rent Roll'!$AQ14,MONTH(Z$3)='Rent Roll'!$AR14,MONTH(Z$3)='Rent Roll'!$AS14),0,1)</f>
        <v>1</v>
      </c>
      <c r="AA128" s="567">
        <f>IF(OR(MONTH(AA$3)='Rent Roll'!$AN14,MONTH(AA$3)='Rent Roll'!$AO14,MONTH(AA$3)='Rent Roll'!$AP14,MONTH(AA$3)='Rent Roll'!$AQ14,MONTH(AA$3)='Rent Roll'!$AR14,MONTH(AA$3)='Rent Roll'!$AS14),0,1)</f>
        <v>1</v>
      </c>
      <c r="AB128" s="567">
        <f>IF(OR(MONTH(AB$3)='Rent Roll'!$AN14,MONTH(AB$3)='Rent Roll'!$AO14,MONTH(AB$3)='Rent Roll'!$AP14,MONTH(AB$3)='Rent Roll'!$AQ14,MONTH(AB$3)='Rent Roll'!$AR14,MONTH(AB$3)='Rent Roll'!$AS14),0,1)</f>
        <v>1</v>
      </c>
      <c r="AC128" s="567">
        <f>IF(OR(MONTH(AC$3)='Rent Roll'!$AN14,MONTH(AC$3)='Rent Roll'!$AO14,MONTH(AC$3)='Rent Roll'!$AP14,MONTH(AC$3)='Rent Roll'!$AQ14,MONTH(AC$3)='Rent Roll'!$AR14,MONTH(AC$3)='Rent Roll'!$AS14),0,1)</f>
        <v>1</v>
      </c>
      <c r="AD128" s="767">
        <f>IF(OR(MONTH(AD$3)='Rent Roll'!$AN14,MONTH(AD$3)='Rent Roll'!$AO14,MONTH(AD$3)='Rent Roll'!$AP14,MONTH(AD$3)='Rent Roll'!$AQ14,MONTH(AD$3)='Rent Roll'!$AR14,MONTH(AD$3)='Rent Roll'!$AS14),0,1)</f>
        <v>0</v>
      </c>
      <c r="AE128" s="768">
        <f>IF(OR(MONTH(AE$3)='Rent Roll'!$AN14,MONTH(AE$3)='Rent Roll'!$AO14,MONTH(AE$3)='Rent Roll'!$AP14,MONTH(AE$3)='Rent Roll'!$AQ14,MONTH(AE$3)='Rent Roll'!$AR14,MONTH(AE$3)='Rent Roll'!$AS14),0,1)</f>
        <v>1</v>
      </c>
      <c r="AF128" s="567">
        <f>IF(OR(MONTH(AF$3)='Rent Roll'!$AN14,MONTH(AF$3)='Rent Roll'!$AO14,MONTH(AF$3)='Rent Roll'!$AP14,MONTH(AF$3)='Rent Roll'!$AQ14,MONTH(AF$3)='Rent Roll'!$AR14,MONTH(AF$3)='Rent Roll'!$AS14),0,1)</f>
        <v>1</v>
      </c>
      <c r="AG128" s="567">
        <f>IF(OR(MONTH(AG$3)='Rent Roll'!$AN14,MONTH(AG$3)='Rent Roll'!$AO14,MONTH(AG$3)='Rent Roll'!$AP14,MONTH(AG$3)='Rent Roll'!$AQ14,MONTH(AG$3)='Rent Roll'!$AR14,MONTH(AG$3)='Rent Roll'!$AS14),0,1)</f>
        <v>1</v>
      </c>
      <c r="AH128" s="567">
        <f>IF(OR(MONTH(AH$3)='Rent Roll'!$AN14,MONTH(AH$3)='Rent Roll'!$AO14,MONTH(AH$3)='Rent Roll'!$AP14,MONTH(AH$3)='Rent Roll'!$AQ14,MONTH(AH$3)='Rent Roll'!$AR14,MONTH(AH$3)='Rent Roll'!$AS14),0,1)</f>
        <v>1</v>
      </c>
      <c r="AI128" s="567">
        <f>IF(OR(MONTH(AI$3)='Rent Roll'!$AN14,MONTH(AI$3)='Rent Roll'!$AO14,MONTH(AI$3)='Rent Roll'!$AP14,MONTH(AI$3)='Rent Roll'!$AQ14,MONTH(AI$3)='Rent Roll'!$AR14,MONTH(AI$3)='Rent Roll'!$AS14),0,1)</f>
        <v>1</v>
      </c>
      <c r="AJ128" s="567">
        <f>IF(OR(MONTH(AJ$3)='Rent Roll'!$AN14,MONTH(AJ$3)='Rent Roll'!$AO14,MONTH(AJ$3)='Rent Roll'!$AP14,MONTH(AJ$3)='Rent Roll'!$AQ14,MONTH(AJ$3)='Rent Roll'!$AR14,MONTH(AJ$3)='Rent Roll'!$AS14),0,1)</f>
        <v>0</v>
      </c>
      <c r="AK128" s="567">
        <f>IF(OR(MONTH(AK$3)='Rent Roll'!$AN14,MONTH(AK$3)='Rent Roll'!$AO14,MONTH(AK$3)='Rent Roll'!$AP14,MONTH(AK$3)='Rent Roll'!$AQ14,MONTH(AK$3)='Rent Roll'!$AR14,MONTH(AK$3)='Rent Roll'!$AS14),0,1)</f>
        <v>1</v>
      </c>
      <c r="AL128" s="567">
        <f>IF(OR(MONTH(AL$3)='Rent Roll'!$AN14,MONTH(AL$3)='Rent Roll'!$AO14,MONTH(AL$3)='Rent Roll'!$AP14,MONTH(AL$3)='Rent Roll'!$AQ14,MONTH(AL$3)='Rent Roll'!$AR14,MONTH(AL$3)='Rent Roll'!$AS14),0,1)</f>
        <v>1</v>
      </c>
      <c r="AM128" s="567">
        <f>IF(OR(MONTH(AM$3)='Rent Roll'!$AN14,MONTH(AM$3)='Rent Roll'!$AO14,MONTH(AM$3)='Rent Roll'!$AP14,MONTH(AM$3)='Rent Roll'!$AQ14,MONTH(AM$3)='Rent Roll'!$AR14,MONTH(AM$3)='Rent Roll'!$AS14),0,1)</f>
        <v>1</v>
      </c>
      <c r="AN128" s="567">
        <f>IF(OR(MONTH(AN$3)='Rent Roll'!$AN14,MONTH(AN$3)='Rent Roll'!$AO14,MONTH(AN$3)='Rent Roll'!$AP14,MONTH(AN$3)='Rent Roll'!$AQ14,MONTH(AN$3)='Rent Roll'!$AR14,MONTH(AN$3)='Rent Roll'!$AS14),0,1)</f>
        <v>1</v>
      </c>
      <c r="AO128" s="567">
        <f>IF(OR(MONTH(AO$3)='Rent Roll'!$AN14,MONTH(AO$3)='Rent Roll'!$AO14,MONTH(AO$3)='Rent Roll'!$AP14,MONTH(AO$3)='Rent Roll'!$AQ14,MONTH(AO$3)='Rent Roll'!$AR14,MONTH(AO$3)='Rent Roll'!$AS14),0,1)</f>
        <v>1</v>
      </c>
      <c r="AP128" s="767">
        <f>IF(OR(MONTH(AP$3)='Rent Roll'!$AN14,MONTH(AP$3)='Rent Roll'!$AO14,MONTH(AP$3)='Rent Roll'!$AP14,MONTH(AP$3)='Rent Roll'!$AQ14,MONTH(AP$3)='Rent Roll'!$AR14,MONTH(AP$3)='Rent Roll'!$AS14),0,1)</f>
        <v>0</v>
      </c>
      <c r="AQ128" s="768">
        <f>IF(OR(MONTH(AQ$3)='Rent Roll'!$AN14,MONTH(AQ$3)='Rent Roll'!$AO14,MONTH(AQ$3)='Rent Roll'!$AP14,MONTH(AQ$3)='Rent Roll'!$AQ14,MONTH(AQ$3)='Rent Roll'!$AR14,MONTH(AQ$3)='Rent Roll'!$AS14),0,1)</f>
        <v>1</v>
      </c>
      <c r="AR128" s="567">
        <f>IF(OR(MONTH(AR$3)='Rent Roll'!$AN14,MONTH(AR$3)='Rent Roll'!$AO14,MONTH(AR$3)='Rent Roll'!$AP14,MONTH(AR$3)='Rent Roll'!$AQ14,MONTH(AR$3)='Rent Roll'!$AR14,MONTH(AR$3)='Rent Roll'!$AS14),0,1)</f>
        <v>1</v>
      </c>
      <c r="AS128" s="567">
        <f>IF(OR(MONTH(AS$3)='Rent Roll'!$AN14,MONTH(AS$3)='Rent Roll'!$AO14,MONTH(AS$3)='Rent Roll'!$AP14,MONTH(AS$3)='Rent Roll'!$AQ14,MONTH(AS$3)='Rent Roll'!$AR14,MONTH(AS$3)='Rent Roll'!$AS14),0,1)</f>
        <v>1</v>
      </c>
      <c r="AT128" s="567">
        <f>IF(OR(MONTH(AT$3)='Rent Roll'!$AN14,MONTH(AT$3)='Rent Roll'!$AO14,MONTH(AT$3)='Rent Roll'!$AP14,MONTH(AT$3)='Rent Roll'!$AQ14,MONTH(AT$3)='Rent Roll'!$AR14,MONTH(AT$3)='Rent Roll'!$AS14),0,1)</f>
        <v>1</v>
      </c>
      <c r="AU128" s="567">
        <f>IF(OR(MONTH(AU$3)='Rent Roll'!$AN14,MONTH(AU$3)='Rent Roll'!$AO14,MONTH(AU$3)='Rent Roll'!$AP14,MONTH(AU$3)='Rent Roll'!$AQ14,MONTH(AU$3)='Rent Roll'!$AR14,MONTH(AU$3)='Rent Roll'!$AS14),0,1)</f>
        <v>1</v>
      </c>
      <c r="AV128" s="567">
        <f>IF(OR(MONTH(AV$3)='Rent Roll'!$AN14,MONTH(AV$3)='Rent Roll'!$AO14,MONTH(AV$3)='Rent Roll'!$AP14,MONTH(AV$3)='Rent Roll'!$AQ14,MONTH(AV$3)='Rent Roll'!$AR14,MONTH(AV$3)='Rent Roll'!$AS14),0,1)</f>
        <v>0</v>
      </c>
      <c r="AW128" s="567">
        <f>IF(OR(MONTH(AW$3)='Rent Roll'!$AN14,MONTH(AW$3)='Rent Roll'!$AO14,MONTH(AW$3)='Rent Roll'!$AP14,MONTH(AW$3)='Rent Roll'!$AQ14,MONTH(AW$3)='Rent Roll'!$AR14,MONTH(AW$3)='Rent Roll'!$AS14),0,1)</f>
        <v>1</v>
      </c>
      <c r="AX128" s="567">
        <f>IF(OR(MONTH(AX$3)='Rent Roll'!$AN14,MONTH(AX$3)='Rent Roll'!$AO14,MONTH(AX$3)='Rent Roll'!$AP14,MONTH(AX$3)='Rent Roll'!$AQ14,MONTH(AX$3)='Rent Roll'!$AR14,MONTH(AX$3)='Rent Roll'!$AS14),0,1)</f>
        <v>1</v>
      </c>
      <c r="AY128" s="567">
        <f>IF(OR(MONTH(AY$3)='Rent Roll'!$AN14,MONTH(AY$3)='Rent Roll'!$AO14,MONTH(AY$3)='Rent Roll'!$AP14,MONTH(AY$3)='Rent Roll'!$AQ14,MONTH(AY$3)='Rent Roll'!$AR14,MONTH(AY$3)='Rent Roll'!$AS14),0,1)</f>
        <v>1</v>
      </c>
      <c r="AZ128" s="567">
        <f>IF(OR(MONTH(AZ$3)='Rent Roll'!$AN14,MONTH(AZ$3)='Rent Roll'!$AO14,MONTH(AZ$3)='Rent Roll'!$AP14,MONTH(AZ$3)='Rent Roll'!$AQ14,MONTH(AZ$3)='Rent Roll'!$AR14,MONTH(AZ$3)='Rent Roll'!$AS14),0,1)</f>
        <v>1</v>
      </c>
      <c r="BA128" s="567">
        <f>IF(OR(MONTH(BA$3)='Rent Roll'!$AN14,MONTH(BA$3)='Rent Roll'!$AO14,MONTH(BA$3)='Rent Roll'!$AP14,MONTH(BA$3)='Rent Roll'!$AQ14,MONTH(BA$3)='Rent Roll'!$AR14,MONTH(BA$3)='Rent Roll'!$AS14),0,1)</f>
        <v>1</v>
      </c>
      <c r="BB128" s="767">
        <f>IF(OR(MONTH(BB$3)='Rent Roll'!$AN14,MONTH(BB$3)='Rent Roll'!$AO14,MONTH(BB$3)='Rent Roll'!$AP14,MONTH(BB$3)='Rent Roll'!$AQ14,MONTH(BB$3)='Rent Roll'!$AR14,MONTH(BB$3)='Rent Roll'!$AS14),0,1)</f>
        <v>0</v>
      </c>
      <c r="BC128" s="768">
        <f>IF(OR(MONTH(BC$3)='Rent Roll'!$AN14,MONTH(BC$3)='Rent Roll'!$AO14,MONTH(BC$3)='Rent Roll'!$AP14,MONTH(BC$3)='Rent Roll'!$AQ14,MONTH(BC$3)='Rent Roll'!$AR14,MONTH(BC$3)='Rent Roll'!$AS14),0,1)</f>
        <v>1</v>
      </c>
      <c r="BD128" s="567">
        <f>IF(OR(MONTH(BD$3)='Rent Roll'!$AN14,MONTH(BD$3)='Rent Roll'!$AO14,MONTH(BD$3)='Rent Roll'!$AP14,MONTH(BD$3)='Rent Roll'!$AQ14,MONTH(BD$3)='Rent Roll'!$AR14,MONTH(BD$3)='Rent Roll'!$AS14),0,1)</f>
        <v>1</v>
      </c>
      <c r="BE128" s="567">
        <f>IF(OR(MONTH(BE$3)='Rent Roll'!$AN14,MONTH(BE$3)='Rent Roll'!$AO14,MONTH(BE$3)='Rent Roll'!$AP14,MONTH(BE$3)='Rent Roll'!$AQ14,MONTH(BE$3)='Rent Roll'!$AR14,MONTH(BE$3)='Rent Roll'!$AS14),0,1)</f>
        <v>1</v>
      </c>
      <c r="BF128" s="567">
        <f>IF(OR(MONTH(BF$3)='Rent Roll'!$AN14,MONTH(BF$3)='Rent Roll'!$AO14,MONTH(BF$3)='Rent Roll'!$AP14,MONTH(BF$3)='Rent Roll'!$AQ14,MONTH(BF$3)='Rent Roll'!$AR14,MONTH(BF$3)='Rent Roll'!$AS14),0,1)</f>
        <v>1</v>
      </c>
      <c r="BG128" s="567">
        <f>IF(OR(MONTH(BG$3)='Rent Roll'!$AN14,MONTH(BG$3)='Rent Roll'!$AO14,MONTH(BG$3)='Rent Roll'!$AP14,MONTH(BG$3)='Rent Roll'!$AQ14,MONTH(BG$3)='Rent Roll'!$AR14,MONTH(BG$3)='Rent Roll'!$AS14),0,1)</f>
        <v>1</v>
      </c>
      <c r="BH128" s="567">
        <f>IF(OR(MONTH(BH$3)='Rent Roll'!$AN14,MONTH(BH$3)='Rent Roll'!$AO14,MONTH(BH$3)='Rent Roll'!$AP14,MONTH(BH$3)='Rent Roll'!$AQ14,MONTH(BH$3)='Rent Roll'!$AR14,MONTH(BH$3)='Rent Roll'!$AS14),0,1)</f>
        <v>0</v>
      </c>
      <c r="BI128" s="567">
        <f>IF(OR(MONTH(BI$3)='Rent Roll'!$AN14,MONTH(BI$3)='Rent Roll'!$AO14,MONTH(BI$3)='Rent Roll'!$AP14,MONTH(BI$3)='Rent Roll'!$AQ14,MONTH(BI$3)='Rent Roll'!$AR14,MONTH(BI$3)='Rent Roll'!$AS14),0,1)</f>
        <v>1</v>
      </c>
      <c r="BJ128" s="567">
        <f>IF(OR(MONTH(BJ$3)='Rent Roll'!$AN14,MONTH(BJ$3)='Rent Roll'!$AO14,MONTH(BJ$3)='Rent Roll'!$AP14,MONTH(BJ$3)='Rent Roll'!$AQ14,MONTH(BJ$3)='Rent Roll'!$AR14,MONTH(BJ$3)='Rent Roll'!$AS14),0,1)</f>
        <v>1</v>
      </c>
      <c r="BK128" s="567">
        <f>IF(OR(MONTH(BK$3)='Rent Roll'!$AN14,MONTH(BK$3)='Rent Roll'!$AO14,MONTH(BK$3)='Rent Roll'!$AP14,MONTH(BK$3)='Rent Roll'!$AQ14,MONTH(BK$3)='Rent Roll'!$AR14,MONTH(BK$3)='Rent Roll'!$AS14),0,1)</f>
        <v>1</v>
      </c>
      <c r="BL128" s="567">
        <f>IF(OR(MONTH(BL$3)='Rent Roll'!$AN14,MONTH(BL$3)='Rent Roll'!$AO14,MONTH(BL$3)='Rent Roll'!$AP14,MONTH(BL$3)='Rent Roll'!$AQ14,MONTH(BL$3)='Rent Roll'!$AR14,MONTH(BL$3)='Rent Roll'!$AS14),0,1)</f>
        <v>1</v>
      </c>
      <c r="BM128" s="567">
        <f>IF(OR(MONTH(BM$3)='Rent Roll'!$AN14,MONTH(BM$3)='Rent Roll'!$AO14,MONTH(BM$3)='Rent Roll'!$AP14,MONTH(BM$3)='Rent Roll'!$AQ14,MONTH(BM$3)='Rent Roll'!$AR14,MONTH(BM$3)='Rent Roll'!$AS14),0,1)</f>
        <v>1</v>
      </c>
      <c r="BN128" s="767">
        <f>IF(OR(MONTH(BN$3)='Rent Roll'!$AN14,MONTH(BN$3)='Rent Roll'!$AO14,MONTH(BN$3)='Rent Roll'!$AP14,MONTH(BN$3)='Rent Roll'!$AQ14,MONTH(BN$3)='Rent Roll'!$AR14,MONTH(BN$3)='Rent Roll'!$AS14),0,1)</f>
        <v>0</v>
      </c>
      <c r="BO128" s="768">
        <f>IF(OR(MONTH(BO$3)='Rent Roll'!$AN14,MONTH(BO$3)='Rent Roll'!$AO14,MONTH(BO$3)='Rent Roll'!$AP14,MONTH(BO$3)='Rent Roll'!$AQ14,MONTH(BO$3)='Rent Roll'!$AR14,MONTH(BO$3)='Rent Roll'!$AS14),0,1)</f>
        <v>1</v>
      </c>
      <c r="BP128" s="567">
        <f>IF(OR(MONTH(BP$3)='Rent Roll'!$AN14,MONTH(BP$3)='Rent Roll'!$AO14,MONTH(BP$3)='Rent Roll'!$AP14,MONTH(BP$3)='Rent Roll'!$AQ14,MONTH(BP$3)='Rent Roll'!$AR14,MONTH(BP$3)='Rent Roll'!$AS14),0,1)</f>
        <v>1</v>
      </c>
      <c r="BQ128" s="567">
        <f>IF(OR(MONTH(BQ$3)='Rent Roll'!$AN14,MONTH(BQ$3)='Rent Roll'!$AO14,MONTH(BQ$3)='Rent Roll'!$AP14,MONTH(BQ$3)='Rent Roll'!$AQ14,MONTH(BQ$3)='Rent Roll'!$AR14,MONTH(BQ$3)='Rent Roll'!$AS14),0,1)</f>
        <v>1</v>
      </c>
      <c r="BR128" s="567">
        <f>IF(OR(MONTH(BR$3)='Rent Roll'!$AN14,MONTH(BR$3)='Rent Roll'!$AO14,MONTH(BR$3)='Rent Roll'!$AP14,MONTH(BR$3)='Rent Roll'!$AQ14,MONTH(BR$3)='Rent Roll'!$AR14,MONTH(BR$3)='Rent Roll'!$AS14),0,1)</f>
        <v>1</v>
      </c>
      <c r="BS128" s="567">
        <f>IF(OR(MONTH(BS$3)='Rent Roll'!$AN14,MONTH(BS$3)='Rent Roll'!$AO14,MONTH(BS$3)='Rent Roll'!$AP14,MONTH(BS$3)='Rent Roll'!$AQ14,MONTH(BS$3)='Rent Roll'!$AR14,MONTH(BS$3)='Rent Roll'!$AS14),0,1)</f>
        <v>1</v>
      </c>
      <c r="BT128" s="567">
        <f>IF(OR(MONTH(BT$3)='Rent Roll'!$AN14,MONTH(BT$3)='Rent Roll'!$AO14,MONTH(BT$3)='Rent Roll'!$AP14,MONTH(BT$3)='Rent Roll'!$AQ14,MONTH(BT$3)='Rent Roll'!$AR14,MONTH(BT$3)='Rent Roll'!$AS14),0,1)</f>
        <v>0</v>
      </c>
      <c r="BU128" s="567">
        <f>IF(OR(MONTH(BU$3)='Rent Roll'!$AN14,MONTH(BU$3)='Rent Roll'!$AO14,MONTH(BU$3)='Rent Roll'!$AP14,MONTH(BU$3)='Rent Roll'!$AQ14,MONTH(BU$3)='Rent Roll'!$AR14,MONTH(BU$3)='Rent Roll'!$AS14),0,1)</f>
        <v>1</v>
      </c>
      <c r="BV128" s="567">
        <f>IF(OR(MONTH(BV$3)='Rent Roll'!$AN14,MONTH(BV$3)='Rent Roll'!$AO14,MONTH(BV$3)='Rent Roll'!$AP14,MONTH(BV$3)='Rent Roll'!$AQ14,MONTH(BV$3)='Rent Roll'!$AR14,MONTH(BV$3)='Rent Roll'!$AS14),0,1)</f>
        <v>1</v>
      </c>
      <c r="BW128" s="567">
        <f>IF(OR(MONTH(BW$3)='Rent Roll'!$AN14,MONTH(BW$3)='Rent Roll'!$AO14,MONTH(BW$3)='Rent Roll'!$AP14,MONTH(BW$3)='Rent Roll'!$AQ14,MONTH(BW$3)='Rent Roll'!$AR14,MONTH(BW$3)='Rent Roll'!$AS14),0,1)</f>
        <v>1</v>
      </c>
      <c r="BX128" s="567">
        <f>IF(OR(MONTH(BX$3)='Rent Roll'!$AN14,MONTH(BX$3)='Rent Roll'!$AO14,MONTH(BX$3)='Rent Roll'!$AP14,MONTH(BX$3)='Rent Roll'!$AQ14,MONTH(BX$3)='Rent Roll'!$AR14,MONTH(BX$3)='Rent Roll'!$AS14),0,1)</f>
        <v>1</v>
      </c>
      <c r="BY128" s="567">
        <f>IF(OR(MONTH(BY$3)='Rent Roll'!$AN14,MONTH(BY$3)='Rent Roll'!$AO14,MONTH(BY$3)='Rent Roll'!$AP14,MONTH(BY$3)='Rent Roll'!$AQ14,MONTH(BY$3)='Rent Roll'!$AR14,MONTH(BY$3)='Rent Roll'!$AS14),0,1)</f>
        <v>1</v>
      </c>
      <c r="BZ128" s="767">
        <f>IF(OR(MONTH(BZ$3)='Rent Roll'!$AN14,MONTH(BZ$3)='Rent Roll'!$AO14,MONTH(BZ$3)='Rent Roll'!$AP14,MONTH(BZ$3)='Rent Roll'!$AQ14,MONTH(BZ$3)='Rent Roll'!$AR14,MONTH(BZ$3)='Rent Roll'!$AS14),0,1)</f>
        <v>0</v>
      </c>
      <c r="CA128" s="768">
        <f>IF(OR(MONTH(CA$3)='Rent Roll'!$AN14,MONTH(CA$3)='Rent Roll'!$AO14,MONTH(CA$3)='Rent Roll'!$AP14,MONTH(CA$3)='Rent Roll'!$AQ14,MONTH(CA$3)='Rent Roll'!$AR14,MONTH(CA$3)='Rent Roll'!$AS14),0,1)</f>
        <v>1</v>
      </c>
      <c r="CB128" s="567">
        <f>IF(OR(MONTH(CB$3)='Rent Roll'!$AN14,MONTH(CB$3)='Rent Roll'!$AO14,MONTH(CB$3)='Rent Roll'!$AP14,MONTH(CB$3)='Rent Roll'!$AQ14,MONTH(CB$3)='Rent Roll'!$AR14,MONTH(CB$3)='Rent Roll'!$AS14),0,1)</f>
        <v>1</v>
      </c>
      <c r="CC128" s="567">
        <f>IF(OR(MONTH(CC$3)='Rent Roll'!$AN14,MONTH(CC$3)='Rent Roll'!$AO14,MONTH(CC$3)='Rent Roll'!$AP14,MONTH(CC$3)='Rent Roll'!$AQ14,MONTH(CC$3)='Rent Roll'!$AR14,MONTH(CC$3)='Rent Roll'!$AS14),0,1)</f>
        <v>1</v>
      </c>
      <c r="CD128" s="567">
        <f>IF(OR(MONTH(CD$3)='Rent Roll'!$AN14,MONTH(CD$3)='Rent Roll'!$AO14,MONTH(CD$3)='Rent Roll'!$AP14,MONTH(CD$3)='Rent Roll'!$AQ14,MONTH(CD$3)='Rent Roll'!$AR14,MONTH(CD$3)='Rent Roll'!$AS14),0,1)</f>
        <v>1</v>
      </c>
      <c r="CE128" s="567">
        <f>IF(OR(MONTH(CE$3)='Rent Roll'!$AN14,MONTH(CE$3)='Rent Roll'!$AO14,MONTH(CE$3)='Rent Roll'!$AP14,MONTH(CE$3)='Rent Roll'!$AQ14,MONTH(CE$3)='Rent Roll'!$AR14,MONTH(CE$3)='Rent Roll'!$AS14),0,1)</f>
        <v>1</v>
      </c>
      <c r="CF128" s="567">
        <f>IF(OR(MONTH(CF$3)='Rent Roll'!$AN14,MONTH(CF$3)='Rent Roll'!$AO14,MONTH(CF$3)='Rent Roll'!$AP14,MONTH(CF$3)='Rent Roll'!$AQ14,MONTH(CF$3)='Rent Roll'!$AR14,MONTH(CF$3)='Rent Roll'!$AS14),0,1)</f>
        <v>0</v>
      </c>
      <c r="CG128" s="567">
        <f>IF(OR(MONTH(CG$3)='Rent Roll'!$AN14,MONTH(CG$3)='Rent Roll'!$AO14,MONTH(CG$3)='Rent Roll'!$AP14,MONTH(CG$3)='Rent Roll'!$AQ14,MONTH(CG$3)='Rent Roll'!$AR14,MONTH(CG$3)='Rent Roll'!$AS14),0,1)</f>
        <v>1</v>
      </c>
      <c r="CH128" s="567">
        <f>IF(OR(MONTH(CH$3)='Rent Roll'!$AN14,MONTH(CH$3)='Rent Roll'!$AO14,MONTH(CH$3)='Rent Roll'!$AP14,MONTH(CH$3)='Rent Roll'!$AQ14,MONTH(CH$3)='Rent Roll'!$AR14,MONTH(CH$3)='Rent Roll'!$AS14),0,1)</f>
        <v>1</v>
      </c>
      <c r="CI128" s="567">
        <f>IF(OR(MONTH(CI$3)='Rent Roll'!$AN14,MONTH(CI$3)='Rent Roll'!$AO14,MONTH(CI$3)='Rent Roll'!$AP14,MONTH(CI$3)='Rent Roll'!$AQ14,MONTH(CI$3)='Rent Roll'!$AR14,MONTH(CI$3)='Rent Roll'!$AS14),0,1)</f>
        <v>1</v>
      </c>
      <c r="CJ128" s="567">
        <f>IF(OR(MONTH(CJ$3)='Rent Roll'!$AN14,MONTH(CJ$3)='Rent Roll'!$AO14,MONTH(CJ$3)='Rent Roll'!$AP14,MONTH(CJ$3)='Rent Roll'!$AQ14,MONTH(CJ$3)='Rent Roll'!$AR14,MONTH(CJ$3)='Rent Roll'!$AS14),0,1)</f>
        <v>1</v>
      </c>
      <c r="CK128" s="567">
        <f>IF(OR(MONTH(CK$3)='Rent Roll'!$AN14,MONTH(CK$3)='Rent Roll'!$AO14,MONTH(CK$3)='Rent Roll'!$AP14,MONTH(CK$3)='Rent Roll'!$AQ14,MONTH(CK$3)='Rent Roll'!$AR14,MONTH(CK$3)='Rent Roll'!$AS14),0,1)</f>
        <v>1</v>
      </c>
      <c r="CL128" s="767">
        <f>IF(OR(MONTH(CL$3)='Rent Roll'!$AN14,MONTH(CL$3)='Rent Roll'!$AO14,MONTH(CL$3)='Rent Roll'!$AP14,MONTH(CL$3)='Rent Roll'!$AQ14,MONTH(CL$3)='Rent Roll'!$AR14,MONTH(CL$3)='Rent Roll'!$AS14),0,1)</f>
        <v>0</v>
      </c>
      <c r="CM128" s="768">
        <f>IF(OR(MONTH(CM$3)='Rent Roll'!$AN14,MONTH(CM$3)='Rent Roll'!$AO14,MONTH(CM$3)='Rent Roll'!$AP14,MONTH(CM$3)='Rent Roll'!$AQ14,MONTH(CM$3)='Rent Roll'!$AR14,MONTH(CM$3)='Rent Roll'!$AS14),0,1)</f>
        <v>1</v>
      </c>
      <c r="CN128" s="567">
        <f>IF(OR(MONTH(CN$3)='Rent Roll'!$AN14,MONTH(CN$3)='Rent Roll'!$AO14,MONTH(CN$3)='Rent Roll'!$AP14,MONTH(CN$3)='Rent Roll'!$AQ14,MONTH(CN$3)='Rent Roll'!$AR14,MONTH(CN$3)='Rent Roll'!$AS14),0,1)</f>
        <v>1</v>
      </c>
      <c r="CO128" s="567">
        <f>IF(OR(MONTH(CO$3)='Rent Roll'!$AN14,MONTH(CO$3)='Rent Roll'!$AO14,MONTH(CO$3)='Rent Roll'!$AP14,MONTH(CO$3)='Rent Roll'!$AQ14,MONTH(CO$3)='Rent Roll'!$AR14,MONTH(CO$3)='Rent Roll'!$AS14),0,1)</f>
        <v>1</v>
      </c>
      <c r="CP128" s="567">
        <f>IF(OR(MONTH(CP$3)='Rent Roll'!$AN14,MONTH(CP$3)='Rent Roll'!$AO14,MONTH(CP$3)='Rent Roll'!$AP14,MONTH(CP$3)='Rent Roll'!$AQ14,MONTH(CP$3)='Rent Roll'!$AR14,MONTH(CP$3)='Rent Roll'!$AS14),0,1)</f>
        <v>1</v>
      </c>
      <c r="CQ128" s="567">
        <f>IF(OR(MONTH(CQ$3)='Rent Roll'!$AN14,MONTH(CQ$3)='Rent Roll'!$AO14,MONTH(CQ$3)='Rent Roll'!$AP14,MONTH(CQ$3)='Rent Roll'!$AQ14,MONTH(CQ$3)='Rent Roll'!$AR14,MONTH(CQ$3)='Rent Roll'!$AS14),0,1)</f>
        <v>1</v>
      </c>
      <c r="CR128" s="567">
        <f>IF(OR(MONTH(CR$3)='Rent Roll'!$AN14,MONTH(CR$3)='Rent Roll'!$AO14,MONTH(CR$3)='Rent Roll'!$AP14,MONTH(CR$3)='Rent Roll'!$AQ14,MONTH(CR$3)='Rent Roll'!$AR14,MONTH(CR$3)='Rent Roll'!$AS14),0,1)</f>
        <v>0</v>
      </c>
      <c r="CS128" s="567">
        <f>IF(OR(MONTH(CS$3)='Rent Roll'!$AN14,MONTH(CS$3)='Rent Roll'!$AO14,MONTH(CS$3)='Rent Roll'!$AP14,MONTH(CS$3)='Rent Roll'!$AQ14,MONTH(CS$3)='Rent Roll'!$AR14,MONTH(CS$3)='Rent Roll'!$AS14),0,1)</f>
        <v>1</v>
      </c>
      <c r="CT128" s="567">
        <f>IF(OR(MONTH(CT$3)='Rent Roll'!$AN14,MONTH(CT$3)='Rent Roll'!$AO14,MONTH(CT$3)='Rent Roll'!$AP14,MONTH(CT$3)='Rent Roll'!$AQ14,MONTH(CT$3)='Rent Roll'!$AR14,MONTH(CT$3)='Rent Roll'!$AS14),0,1)</f>
        <v>1</v>
      </c>
      <c r="CU128" s="567">
        <f>IF(OR(MONTH(CU$3)='Rent Roll'!$AN14,MONTH(CU$3)='Rent Roll'!$AO14,MONTH(CU$3)='Rent Roll'!$AP14,MONTH(CU$3)='Rent Roll'!$AQ14,MONTH(CU$3)='Rent Roll'!$AR14,MONTH(CU$3)='Rent Roll'!$AS14),0,1)</f>
        <v>1</v>
      </c>
      <c r="CV128" s="567">
        <f>IF(OR(MONTH(CV$3)='Rent Roll'!$AN14,MONTH(CV$3)='Rent Roll'!$AO14,MONTH(CV$3)='Rent Roll'!$AP14,MONTH(CV$3)='Rent Roll'!$AQ14,MONTH(CV$3)='Rent Roll'!$AR14,MONTH(CV$3)='Rent Roll'!$AS14),0,1)</f>
        <v>1</v>
      </c>
      <c r="CW128" s="567">
        <f>IF(OR(MONTH(CW$3)='Rent Roll'!$AN14,MONTH(CW$3)='Rent Roll'!$AO14,MONTH(CW$3)='Rent Roll'!$AP14,MONTH(CW$3)='Rent Roll'!$AQ14,MONTH(CW$3)='Rent Roll'!$AR14,MONTH(CW$3)='Rent Roll'!$AS14),0,1)</f>
        <v>1</v>
      </c>
      <c r="CX128" s="767">
        <f>IF(OR(MONTH(CX$3)='Rent Roll'!$AN14,MONTH(CX$3)='Rent Roll'!$AO14,MONTH(CX$3)='Rent Roll'!$AP14,MONTH(CX$3)='Rent Roll'!$AQ14,MONTH(CX$3)='Rent Roll'!$AR14,MONTH(CX$3)='Rent Roll'!$AS14),0,1)</f>
        <v>0</v>
      </c>
      <c r="CY128" s="768">
        <f>IF(OR(MONTH(CY$3)='Rent Roll'!$AN14,MONTH(CY$3)='Rent Roll'!$AO14,MONTH(CY$3)='Rent Roll'!$AP14,MONTH(CY$3)='Rent Roll'!$AQ14,MONTH(CY$3)='Rent Roll'!$AR14,MONTH(CY$3)='Rent Roll'!$AS14),0,1)</f>
        <v>1</v>
      </c>
      <c r="CZ128" s="567">
        <f>IF(OR(MONTH(CZ$3)='Rent Roll'!$AN14,MONTH(CZ$3)='Rent Roll'!$AO14,MONTH(CZ$3)='Rent Roll'!$AP14,MONTH(CZ$3)='Rent Roll'!$AQ14,MONTH(CZ$3)='Rent Roll'!$AR14,MONTH(CZ$3)='Rent Roll'!$AS14),0,1)</f>
        <v>1</v>
      </c>
      <c r="DA128" s="567">
        <f>IF(OR(MONTH(DA$3)='Rent Roll'!$AN14,MONTH(DA$3)='Rent Roll'!$AO14,MONTH(DA$3)='Rent Roll'!$AP14,MONTH(DA$3)='Rent Roll'!$AQ14,MONTH(DA$3)='Rent Roll'!$AR14,MONTH(DA$3)='Rent Roll'!$AS14),0,1)</f>
        <v>1</v>
      </c>
      <c r="DB128" s="567">
        <f>IF(OR(MONTH(DB$3)='Rent Roll'!$AN14,MONTH(DB$3)='Rent Roll'!$AO14,MONTH(DB$3)='Rent Roll'!$AP14,MONTH(DB$3)='Rent Roll'!$AQ14,MONTH(DB$3)='Rent Roll'!$AR14,MONTH(DB$3)='Rent Roll'!$AS14),0,1)</f>
        <v>1</v>
      </c>
      <c r="DC128" s="567">
        <f>IF(OR(MONTH(DC$3)='Rent Roll'!$AN14,MONTH(DC$3)='Rent Roll'!$AO14,MONTH(DC$3)='Rent Roll'!$AP14,MONTH(DC$3)='Rent Roll'!$AQ14,MONTH(DC$3)='Rent Roll'!$AR14,MONTH(DC$3)='Rent Roll'!$AS14),0,1)</f>
        <v>1</v>
      </c>
      <c r="DD128" s="567">
        <f>IF(OR(MONTH(DD$3)='Rent Roll'!$AN14,MONTH(DD$3)='Rent Roll'!$AO14,MONTH(DD$3)='Rent Roll'!$AP14,MONTH(DD$3)='Rent Roll'!$AQ14,MONTH(DD$3)='Rent Roll'!$AR14,MONTH(DD$3)='Rent Roll'!$AS14),0,1)</f>
        <v>0</v>
      </c>
      <c r="DE128" s="567">
        <f>IF(OR(MONTH(DE$3)='Rent Roll'!$AN14,MONTH(DE$3)='Rent Roll'!$AO14,MONTH(DE$3)='Rent Roll'!$AP14,MONTH(DE$3)='Rent Roll'!$AQ14,MONTH(DE$3)='Rent Roll'!$AR14,MONTH(DE$3)='Rent Roll'!$AS14),0,1)</f>
        <v>1</v>
      </c>
      <c r="DF128" s="567">
        <f>IF(OR(MONTH(DF$3)='Rent Roll'!$AN14,MONTH(DF$3)='Rent Roll'!$AO14,MONTH(DF$3)='Rent Roll'!$AP14,MONTH(DF$3)='Rent Roll'!$AQ14,MONTH(DF$3)='Rent Roll'!$AR14,MONTH(DF$3)='Rent Roll'!$AS14),0,1)</f>
        <v>1</v>
      </c>
      <c r="DG128" s="567">
        <f>IF(OR(MONTH(DG$3)='Rent Roll'!$AN14,MONTH(DG$3)='Rent Roll'!$AO14,MONTH(DG$3)='Rent Roll'!$AP14,MONTH(DG$3)='Rent Roll'!$AQ14,MONTH(DG$3)='Rent Roll'!$AR14,MONTH(DG$3)='Rent Roll'!$AS14),0,1)</f>
        <v>1</v>
      </c>
      <c r="DH128" s="567">
        <f>IF(OR(MONTH(DH$3)='Rent Roll'!$AN14,MONTH(DH$3)='Rent Roll'!$AO14,MONTH(DH$3)='Rent Roll'!$AP14,MONTH(DH$3)='Rent Roll'!$AQ14,MONTH(DH$3)='Rent Roll'!$AR14,MONTH(DH$3)='Rent Roll'!$AS14),0,1)</f>
        <v>1</v>
      </c>
      <c r="DI128" s="567">
        <f>IF(OR(MONTH(DI$3)='Rent Roll'!$AN14,MONTH(DI$3)='Rent Roll'!$AO14,MONTH(DI$3)='Rent Roll'!$AP14,MONTH(DI$3)='Rent Roll'!$AQ14,MONTH(DI$3)='Rent Roll'!$AR14,MONTH(DI$3)='Rent Roll'!$AS14),0,1)</f>
        <v>1</v>
      </c>
      <c r="DJ128" s="767">
        <f>IF(OR(MONTH(DJ$3)='Rent Roll'!$AN14,MONTH(DJ$3)='Rent Roll'!$AO14,MONTH(DJ$3)='Rent Roll'!$AP14,MONTH(DJ$3)='Rent Roll'!$AQ14,MONTH(DJ$3)='Rent Roll'!$AR14,MONTH(DJ$3)='Rent Roll'!$AS14),0,1)</f>
        <v>0</v>
      </c>
      <c r="DK128" s="768">
        <f>IF(OR(MONTH(DK$3)='Rent Roll'!$AN14,MONTH(DK$3)='Rent Roll'!$AO14,MONTH(DK$3)='Rent Roll'!$AP14,MONTH(DK$3)='Rent Roll'!$AQ14,MONTH(DK$3)='Rent Roll'!$AR14,MONTH(DK$3)='Rent Roll'!$AS14),0,1)</f>
        <v>1</v>
      </c>
      <c r="DL128" s="567">
        <f>IF(OR(MONTH(DL$3)='Rent Roll'!$AN14,MONTH(DL$3)='Rent Roll'!$AO14,MONTH(DL$3)='Rent Roll'!$AP14,MONTH(DL$3)='Rent Roll'!$AQ14,MONTH(DL$3)='Rent Roll'!$AR14,MONTH(DL$3)='Rent Roll'!$AS14),0,1)</f>
        <v>1</v>
      </c>
      <c r="DM128" s="567">
        <f>IF(OR(MONTH(DM$3)='Rent Roll'!$AN14,MONTH(DM$3)='Rent Roll'!$AO14,MONTH(DM$3)='Rent Roll'!$AP14,MONTH(DM$3)='Rent Roll'!$AQ14,MONTH(DM$3)='Rent Roll'!$AR14,MONTH(DM$3)='Rent Roll'!$AS14),0,1)</f>
        <v>1</v>
      </c>
      <c r="DN128" s="567">
        <f>IF(OR(MONTH(DN$3)='Rent Roll'!$AN14,MONTH(DN$3)='Rent Roll'!$AO14,MONTH(DN$3)='Rent Roll'!$AP14,MONTH(DN$3)='Rent Roll'!$AQ14,MONTH(DN$3)='Rent Roll'!$AR14,MONTH(DN$3)='Rent Roll'!$AS14),0,1)</f>
        <v>1</v>
      </c>
      <c r="DO128" s="567">
        <f>IF(OR(MONTH(DO$3)='Rent Roll'!$AN14,MONTH(DO$3)='Rent Roll'!$AO14,MONTH(DO$3)='Rent Roll'!$AP14,MONTH(DO$3)='Rent Roll'!$AQ14,MONTH(DO$3)='Rent Roll'!$AR14,MONTH(DO$3)='Rent Roll'!$AS14),0,1)</f>
        <v>1</v>
      </c>
      <c r="DP128" s="567">
        <f>IF(OR(MONTH(DP$3)='Rent Roll'!$AN14,MONTH(DP$3)='Rent Roll'!$AO14,MONTH(DP$3)='Rent Roll'!$AP14,MONTH(DP$3)='Rent Roll'!$AQ14,MONTH(DP$3)='Rent Roll'!$AR14,MONTH(DP$3)='Rent Roll'!$AS14),0,1)</f>
        <v>0</v>
      </c>
      <c r="DQ128" s="567">
        <f>IF(OR(MONTH(DQ$3)='Rent Roll'!$AN14,MONTH(DQ$3)='Rent Roll'!$AO14,MONTH(DQ$3)='Rent Roll'!$AP14,MONTH(DQ$3)='Rent Roll'!$AQ14,MONTH(DQ$3)='Rent Roll'!$AR14,MONTH(DQ$3)='Rent Roll'!$AS14),0,1)</f>
        <v>1</v>
      </c>
      <c r="DR128" s="567">
        <f>IF(OR(MONTH(DR$3)='Rent Roll'!$AN14,MONTH(DR$3)='Rent Roll'!$AO14,MONTH(DR$3)='Rent Roll'!$AP14,MONTH(DR$3)='Rent Roll'!$AQ14,MONTH(DR$3)='Rent Roll'!$AR14,MONTH(DR$3)='Rent Roll'!$AS14),0,1)</f>
        <v>1</v>
      </c>
      <c r="DS128" s="567">
        <f>IF(OR(MONTH(DS$3)='Rent Roll'!$AN14,MONTH(DS$3)='Rent Roll'!$AO14,MONTH(DS$3)='Rent Roll'!$AP14,MONTH(DS$3)='Rent Roll'!$AQ14,MONTH(DS$3)='Rent Roll'!$AR14,MONTH(DS$3)='Rent Roll'!$AS14),0,1)</f>
        <v>1</v>
      </c>
      <c r="DT128" s="567">
        <f>IF(OR(MONTH(DT$3)='Rent Roll'!$AN14,MONTH(DT$3)='Rent Roll'!$AO14,MONTH(DT$3)='Rent Roll'!$AP14,MONTH(DT$3)='Rent Roll'!$AQ14,MONTH(DT$3)='Rent Roll'!$AR14,MONTH(DT$3)='Rent Roll'!$AS14),0,1)</f>
        <v>1</v>
      </c>
      <c r="DU128" s="567">
        <f>IF(OR(MONTH(DU$3)='Rent Roll'!$AN14,MONTH(DU$3)='Rent Roll'!$AO14,MONTH(DU$3)='Rent Roll'!$AP14,MONTH(DU$3)='Rent Roll'!$AQ14,MONTH(DU$3)='Rent Roll'!$AR14,MONTH(DU$3)='Rent Roll'!$AS14),0,1)</f>
        <v>1</v>
      </c>
      <c r="DV128" s="567">
        <f>IF(OR(MONTH(DV$3)='Rent Roll'!$AN14,MONTH(DV$3)='Rent Roll'!$AO14,MONTH(DV$3)='Rent Roll'!$AP14,MONTH(DV$3)='Rent Roll'!$AQ14,MONTH(DV$3)='Rent Roll'!$AR14,MONTH(DV$3)='Rent Roll'!$AS14),0,1)</f>
        <v>0</v>
      </c>
    </row>
    <row r="129" spans="1:126" s="565" customFormat="1" ht="12" customHeight="1" outlineLevel="1" x14ac:dyDescent="0.4">
      <c r="A129" s="731"/>
      <c r="B129" s="564">
        <f>'Rent Roll'!$B15</f>
        <v>0</v>
      </c>
      <c r="C129" s="566"/>
      <c r="D129" s="566"/>
      <c r="E129" s="566"/>
      <c r="F129" s="778">
        <f>IF(OR(MONTH(F$3)='Rent Roll'!$AN15,MONTH(F$3)='Rent Roll'!$AO15,MONTH(F$3)='Rent Roll'!$AP15,MONTH(F$3)='Rent Roll'!$AQ15,MONTH(F$3)='Rent Roll'!$AR15,MONTH(F$3)='Rent Roll'!$AS15),0,1)</f>
        <v>1</v>
      </c>
      <c r="G129" s="768">
        <f>IF(OR(MONTH(G$3)='Rent Roll'!$AN15,MONTH(G$3)='Rent Roll'!$AO15,MONTH(G$3)='Rent Roll'!$AP15,MONTH(G$3)='Rent Roll'!$AQ15,MONTH(G$3)='Rent Roll'!$AR15,MONTH(G$3)='Rent Roll'!$AS15),0,1)</f>
        <v>1</v>
      </c>
      <c r="H129" s="567">
        <f>IF(OR(MONTH(H$3)='Rent Roll'!$AN15,MONTH(H$3)='Rent Roll'!$AO15,MONTH(H$3)='Rent Roll'!$AP15,MONTH(H$3)='Rent Roll'!$AQ15,MONTH(H$3)='Rent Roll'!$AR15,MONTH(H$3)='Rent Roll'!$AS15),0,1)</f>
        <v>1</v>
      </c>
      <c r="I129" s="567">
        <f>IF(OR(MONTH(I$3)='Rent Roll'!$AN15,MONTH(I$3)='Rent Roll'!$AO15,MONTH(I$3)='Rent Roll'!$AP15,MONTH(I$3)='Rent Roll'!$AQ15,MONTH(I$3)='Rent Roll'!$AR15,MONTH(I$3)='Rent Roll'!$AS15),0,1)</f>
        <v>1</v>
      </c>
      <c r="J129" s="567">
        <f>IF(OR(MONTH(J$3)='Rent Roll'!$AN15,MONTH(J$3)='Rent Roll'!$AO15,MONTH(J$3)='Rent Roll'!$AP15,MONTH(J$3)='Rent Roll'!$AQ15,MONTH(J$3)='Rent Roll'!$AR15,MONTH(J$3)='Rent Roll'!$AS15),0,1)</f>
        <v>1</v>
      </c>
      <c r="K129" s="567">
        <f>IF(OR(MONTH(K$3)='Rent Roll'!$AN15,MONTH(K$3)='Rent Roll'!$AO15,MONTH(K$3)='Rent Roll'!$AP15,MONTH(K$3)='Rent Roll'!$AQ15,MONTH(K$3)='Rent Roll'!$AR15,MONTH(K$3)='Rent Roll'!$AS15),0,1)</f>
        <v>1</v>
      </c>
      <c r="L129" s="567">
        <f>IF(OR(MONTH(L$3)='Rent Roll'!$AN15,MONTH(L$3)='Rent Roll'!$AO15,MONTH(L$3)='Rent Roll'!$AP15,MONTH(L$3)='Rent Roll'!$AQ15,MONTH(L$3)='Rent Roll'!$AR15,MONTH(L$3)='Rent Roll'!$AS15),0,1)</f>
        <v>1</v>
      </c>
      <c r="M129" s="567">
        <f>IF(OR(MONTH(M$3)='Rent Roll'!$AN15,MONTH(M$3)='Rent Roll'!$AO15,MONTH(M$3)='Rent Roll'!$AP15,MONTH(M$3)='Rent Roll'!$AQ15,MONTH(M$3)='Rent Roll'!$AR15,MONTH(M$3)='Rent Roll'!$AS15),0,1)</f>
        <v>1</v>
      </c>
      <c r="N129" s="567">
        <f>IF(OR(MONTH(N$3)='Rent Roll'!$AN15,MONTH(N$3)='Rent Roll'!$AO15,MONTH(N$3)='Rent Roll'!$AP15,MONTH(N$3)='Rent Roll'!$AQ15,MONTH(N$3)='Rent Roll'!$AR15,MONTH(N$3)='Rent Roll'!$AS15),0,1)</f>
        <v>1</v>
      </c>
      <c r="O129" s="567">
        <f>IF(OR(MONTH(O$3)='Rent Roll'!$AN15,MONTH(O$3)='Rent Roll'!$AO15,MONTH(O$3)='Rent Roll'!$AP15,MONTH(O$3)='Rent Roll'!$AQ15,MONTH(O$3)='Rent Roll'!$AR15,MONTH(O$3)='Rent Roll'!$AS15),0,1)</f>
        <v>1</v>
      </c>
      <c r="P129" s="567">
        <f>IF(OR(MONTH(P$3)='Rent Roll'!$AN15,MONTH(P$3)='Rent Roll'!$AO15,MONTH(P$3)='Rent Roll'!$AP15,MONTH(P$3)='Rent Roll'!$AQ15,MONTH(P$3)='Rent Roll'!$AR15,MONTH(P$3)='Rent Roll'!$AS15),0,1)</f>
        <v>1</v>
      </c>
      <c r="Q129" s="567">
        <f>IF(OR(MONTH(Q$3)='Rent Roll'!$AN15,MONTH(Q$3)='Rent Roll'!$AO15,MONTH(Q$3)='Rent Roll'!$AP15,MONTH(Q$3)='Rent Roll'!$AQ15,MONTH(Q$3)='Rent Roll'!$AR15,MONTH(Q$3)='Rent Roll'!$AS15),0,1)</f>
        <v>1</v>
      </c>
      <c r="R129" s="767">
        <f>IF(OR(MONTH(R$3)='Rent Roll'!$AN15,MONTH(R$3)='Rent Roll'!$AO15,MONTH(R$3)='Rent Roll'!$AP15,MONTH(R$3)='Rent Roll'!$AQ15,MONTH(R$3)='Rent Roll'!$AR15,MONTH(R$3)='Rent Roll'!$AS15),0,1)</f>
        <v>1</v>
      </c>
      <c r="S129" s="768">
        <f>IF(OR(MONTH(S$3)='Rent Roll'!$AN15,MONTH(S$3)='Rent Roll'!$AO15,MONTH(S$3)='Rent Roll'!$AP15,MONTH(S$3)='Rent Roll'!$AQ15,MONTH(S$3)='Rent Roll'!$AR15,MONTH(S$3)='Rent Roll'!$AS15),0,1)</f>
        <v>1</v>
      </c>
      <c r="T129" s="567">
        <f>IF(OR(MONTH(T$3)='Rent Roll'!$AN15,MONTH(T$3)='Rent Roll'!$AO15,MONTH(T$3)='Rent Roll'!$AP15,MONTH(T$3)='Rent Roll'!$AQ15,MONTH(T$3)='Rent Roll'!$AR15,MONTH(T$3)='Rent Roll'!$AS15),0,1)</f>
        <v>1</v>
      </c>
      <c r="U129" s="567">
        <f>IF(OR(MONTH(U$3)='Rent Roll'!$AN15,MONTH(U$3)='Rent Roll'!$AO15,MONTH(U$3)='Rent Roll'!$AP15,MONTH(U$3)='Rent Roll'!$AQ15,MONTH(U$3)='Rent Roll'!$AR15,MONTH(U$3)='Rent Roll'!$AS15),0,1)</f>
        <v>1</v>
      </c>
      <c r="V129" s="567">
        <f>IF(OR(MONTH(V$3)='Rent Roll'!$AN15,MONTH(V$3)='Rent Roll'!$AO15,MONTH(V$3)='Rent Roll'!$AP15,MONTH(V$3)='Rent Roll'!$AQ15,MONTH(V$3)='Rent Roll'!$AR15,MONTH(V$3)='Rent Roll'!$AS15),0,1)</f>
        <v>1</v>
      </c>
      <c r="W129" s="567">
        <f>IF(OR(MONTH(W$3)='Rent Roll'!$AN15,MONTH(W$3)='Rent Roll'!$AO15,MONTH(W$3)='Rent Roll'!$AP15,MONTH(W$3)='Rent Roll'!$AQ15,MONTH(W$3)='Rent Roll'!$AR15,MONTH(W$3)='Rent Roll'!$AS15),0,1)</f>
        <v>1</v>
      </c>
      <c r="X129" s="567">
        <f>IF(OR(MONTH(X$3)='Rent Roll'!$AN15,MONTH(X$3)='Rent Roll'!$AO15,MONTH(X$3)='Rent Roll'!$AP15,MONTH(X$3)='Rent Roll'!$AQ15,MONTH(X$3)='Rent Roll'!$AR15,MONTH(X$3)='Rent Roll'!$AS15),0,1)</f>
        <v>1</v>
      </c>
      <c r="Y129" s="567">
        <f>IF(OR(MONTH(Y$3)='Rent Roll'!$AN15,MONTH(Y$3)='Rent Roll'!$AO15,MONTH(Y$3)='Rent Roll'!$AP15,MONTH(Y$3)='Rent Roll'!$AQ15,MONTH(Y$3)='Rent Roll'!$AR15,MONTH(Y$3)='Rent Roll'!$AS15),0,1)</f>
        <v>1</v>
      </c>
      <c r="Z129" s="567">
        <f>IF(OR(MONTH(Z$3)='Rent Roll'!$AN15,MONTH(Z$3)='Rent Roll'!$AO15,MONTH(Z$3)='Rent Roll'!$AP15,MONTH(Z$3)='Rent Roll'!$AQ15,MONTH(Z$3)='Rent Roll'!$AR15,MONTH(Z$3)='Rent Roll'!$AS15),0,1)</f>
        <v>1</v>
      </c>
      <c r="AA129" s="567">
        <f>IF(OR(MONTH(AA$3)='Rent Roll'!$AN15,MONTH(AA$3)='Rent Roll'!$AO15,MONTH(AA$3)='Rent Roll'!$AP15,MONTH(AA$3)='Rent Roll'!$AQ15,MONTH(AA$3)='Rent Roll'!$AR15,MONTH(AA$3)='Rent Roll'!$AS15),0,1)</f>
        <v>1</v>
      </c>
      <c r="AB129" s="567">
        <f>IF(OR(MONTH(AB$3)='Rent Roll'!$AN15,MONTH(AB$3)='Rent Roll'!$AO15,MONTH(AB$3)='Rent Roll'!$AP15,MONTH(AB$3)='Rent Roll'!$AQ15,MONTH(AB$3)='Rent Roll'!$AR15,MONTH(AB$3)='Rent Roll'!$AS15),0,1)</f>
        <v>1</v>
      </c>
      <c r="AC129" s="567">
        <f>IF(OR(MONTH(AC$3)='Rent Roll'!$AN15,MONTH(AC$3)='Rent Roll'!$AO15,MONTH(AC$3)='Rent Roll'!$AP15,MONTH(AC$3)='Rent Roll'!$AQ15,MONTH(AC$3)='Rent Roll'!$AR15,MONTH(AC$3)='Rent Roll'!$AS15),0,1)</f>
        <v>1</v>
      </c>
      <c r="AD129" s="767">
        <f>IF(OR(MONTH(AD$3)='Rent Roll'!$AN15,MONTH(AD$3)='Rent Roll'!$AO15,MONTH(AD$3)='Rent Roll'!$AP15,MONTH(AD$3)='Rent Roll'!$AQ15,MONTH(AD$3)='Rent Roll'!$AR15,MONTH(AD$3)='Rent Roll'!$AS15),0,1)</f>
        <v>1</v>
      </c>
      <c r="AE129" s="768">
        <f>IF(OR(MONTH(AE$3)='Rent Roll'!$AN15,MONTH(AE$3)='Rent Roll'!$AO15,MONTH(AE$3)='Rent Roll'!$AP15,MONTH(AE$3)='Rent Roll'!$AQ15,MONTH(AE$3)='Rent Roll'!$AR15,MONTH(AE$3)='Rent Roll'!$AS15),0,1)</f>
        <v>1</v>
      </c>
      <c r="AF129" s="567">
        <f>IF(OR(MONTH(AF$3)='Rent Roll'!$AN15,MONTH(AF$3)='Rent Roll'!$AO15,MONTH(AF$3)='Rent Roll'!$AP15,MONTH(AF$3)='Rent Roll'!$AQ15,MONTH(AF$3)='Rent Roll'!$AR15,MONTH(AF$3)='Rent Roll'!$AS15),0,1)</f>
        <v>1</v>
      </c>
      <c r="AG129" s="567">
        <f>IF(OR(MONTH(AG$3)='Rent Roll'!$AN15,MONTH(AG$3)='Rent Roll'!$AO15,MONTH(AG$3)='Rent Roll'!$AP15,MONTH(AG$3)='Rent Roll'!$AQ15,MONTH(AG$3)='Rent Roll'!$AR15,MONTH(AG$3)='Rent Roll'!$AS15),0,1)</f>
        <v>1</v>
      </c>
      <c r="AH129" s="567">
        <f>IF(OR(MONTH(AH$3)='Rent Roll'!$AN15,MONTH(AH$3)='Rent Roll'!$AO15,MONTH(AH$3)='Rent Roll'!$AP15,MONTH(AH$3)='Rent Roll'!$AQ15,MONTH(AH$3)='Rent Roll'!$AR15,MONTH(AH$3)='Rent Roll'!$AS15),0,1)</f>
        <v>1</v>
      </c>
      <c r="AI129" s="567">
        <f>IF(OR(MONTH(AI$3)='Rent Roll'!$AN15,MONTH(AI$3)='Rent Roll'!$AO15,MONTH(AI$3)='Rent Roll'!$AP15,MONTH(AI$3)='Rent Roll'!$AQ15,MONTH(AI$3)='Rent Roll'!$AR15,MONTH(AI$3)='Rent Roll'!$AS15),0,1)</f>
        <v>1</v>
      </c>
      <c r="AJ129" s="567">
        <f>IF(OR(MONTH(AJ$3)='Rent Roll'!$AN15,MONTH(AJ$3)='Rent Roll'!$AO15,MONTH(AJ$3)='Rent Roll'!$AP15,MONTH(AJ$3)='Rent Roll'!$AQ15,MONTH(AJ$3)='Rent Roll'!$AR15,MONTH(AJ$3)='Rent Roll'!$AS15),0,1)</f>
        <v>1</v>
      </c>
      <c r="AK129" s="567">
        <f>IF(OR(MONTH(AK$3)='Rent Roll'!$AN15,MONTH(AK$3)='Rent Roll'!$AO15,MONTH(AK$3)='Rent Roll'!$AP15,MONTH(AK$3)='Rent Roll'!$AQ15,MONTH(AK$3)='Rent Roll'!$AR15,MONTH(AK$3)='Rent Roll'!$AS15),0,1)</f>
        <v>1</v>
      </c>
      <c r="AL129" s="567">
        <f>IF(OR(MONTH(AL$3)='Rent Roll'!$AN15,MONTH(AL$3)='Rent Roll'!$AO15,MONTH(AL$3)='Rent Roll'!$AP15,MONTH(AL$3)='Rent Roll'!$AQ15,MONTH(AL$3)='Rent Roll'!$AR15,MONTH(AL$3)='Rent Roll'!$AS15),0,1)</f>
        <v>1</v>
      </c>
      <c r="AM129" s="567">
        <f>IF(OR(MONTH(AM$3)='Rent Roll'!$AN15,MONTH(AM$3)='Rent Roll'!$AO15,MONTH(AM$3)='Rent Roll'!$AP15,MONTH(AM$3)='Rent Roll'!$AQ15,MONTH(AM$3)='Rent Roll'!$AR15,MONTH(AM$3)='Rent Roll'!$AS15),0,1)</f>
        <v>1</v>
      </c>
      <c r="AN129" s="567">
        <f>IF(OR(MONTH(AN$3)='Rent Roll'!$AN15,MONTH(AN$3)='Rent Roll'!$AO15,MONTH(AN$3)='Rent Roll'!$AP15,MONTH(AN$3)='Rent Roll'!$AQ15,MONTH(AN$3)='Rent Roll'!$AR15,MONTH(AN$3)='Rent Roll'!$AS15),0,1)</f>
        <v>1</v>
      </c>
      <c r="AO129" s="567">
        <f>IF(OR(MONTH(AO$3)='Rent Roll'!$AN15,MONTH(AO$3)='Rent Roll'!$AO15,MONTH(AO$3)='Rent Roll'!$AP15,MONTH(AO$3)='Rent Roll'!$AQ15,MONTH(AO$3)='Rent Roll'!$AR15,MONTH(AO$3)='Rent Roll'!$AS15),0,1)</f>
        <v>1</v>
      </c>
      <c r="AP129" s="767">
        <f>IF(OR(MONTH(AP$3)='Rent Roll'!$AN15,MONTH(AP$3)='Rent Roll'!$AO15,MONTH(AP$3)='Rent Roll'!$AP15,MONTH(AP$3)='Rent Roll'!$AQ15,MONTH(AP$3)='Rent Roll'!$AR15,MONTH(AP$3)='Rent Roll'!$AS15),0,1)</f>
        <v>1</v>
      </c>
      <c r="AQ129" s="768">
        <f>IF(OR(MONTH(AQ$3)='Rent Roll'!$AN15,MONTH(AQ$3)='Rent Roll'!$AO15,MONTH(AQ$3)='Rent Roll'!$AP15,MONTH(AQ$3)='Rent Roll'!$AQ15,MONTH(AQ$3)='Rent Roll'!$AR15,MONTH(AQ$3)='Rent Roll'!$AS15),0,1)</f>
        <v>1</v>
      </c>
      <c r="AR129" s="567">
        <f>IF(OR(MONTH(AR$3)='Rent Roll'!$AN15,MONTH(AR$3)='Rent Roll'!$AO15,MONTH(AR$3)='Rent Roll'!$AP15,MONTH(AR$3)='Rent Roll'!$AQ15,MONTH(AR$3)='Rent Roll'!$AR15,MONTH(AR$3)='Rent Roll'!$AS15),0,1)</f>
        <v>1</v>
      </c>
      <c r="AS129" s="567">
        <f>IF(OR(MONTH(AS$3)='Rent Roll'!$AN15,MONTH(AS$3)='Rent Roll'!$AO15,MONTH(AS$3)='Rent Roll'!$AP15,MONTH(AS$3)='Rent Roll'!$AQ15,MONTH(AS$3)='Rent Roll'!$AR15,MONTH(AS$3)='Rent Roll'!$AS15),0,1)</f>
        <v>1</v>
      </c>
      <c r="AT129" s="567">
        <f>IF(OR(MONTH(AT$3)='Rent Roll'!$AN15,MONTH(AT$3)='Rent Roll'!$AO15,MONTH(AT$3)='Rent Roll'!$AP15,MONTH(AT$3)='Rent Roll'!$AQ15,MONTH(AT$3)='Rent Roll'!$AR15,MONTH(AT$3)='Rent Roll'!$AS15),0,1)</f>
        <v>1</v>
      </c>
      <c r="AU129" s="567">
        <f>IF(OR(MONTH(AU$3)='Rent Roll'!$AN15,MONTH(AU$3)='Rent Roll'!$AO15,MONTH(AU$3)='Rent Roll'!$AP15,MONTH(AU$3)='Rent Roll'!$AQ15,MONTH(AU$3)='Rent Roll'!$AR15,MONTH(AU$3)='Rent Roll'!$AS15),0,1)</f>
        <v>1</v>
      </c>
      <c r="AV129" s="567">
        <f>IF(OR(MONTH(AV$3)='Rent Roll'!$AN15,MONTH(AV$3)='Rent Roll'!$AO15,MONTH(AV$3)='Rent Roll'!$AP15,MONTH(AV$3)='Rent Roll'!$AQ15,MONTH(AV$3)='Rent Roll'!$AR15,MONTH(AV$3)='Rent Roll'!$AS15),0,1)</f>
        <v>1</v>
      </c>
      <c r="AW129" s="567">
        <f>IF(OR(MONTH(AW$3)='Rent Roll'!$AN15,MONTH(AW$3)='Rent Roll'!$AO15,MONTH(AW$3)='Rent Roll'!$AP15,MONTH(AW$3)='Rent Roll'!$AQ15,MONTH(AW$3)='Rent Roll'!$AR15,MONTH(AW$3)='Rent Roll'!$AS15),0,1)</f>
        <v>1</v>
      </c>
      <c r="AX129" s="567">
        <f>IF(OR(MONTH(AX$3)='Rent Roll'!$AN15,MONTH(AX$3)='Rent Roll'!$AO15,MONTH(AX$3)='Rent Roll'!$AP15,MONTH(AX$3)='Rent Roll'!$AQ15,MONTH(AX$3)='Rent Roll'!$AR15,MONTH(AX$3)='Rent Roll'!$AS15),0,1)</f>
        <v>1</v>
      </c>
      <c r="AY129" s="567">
        <f>IF(OR(MONTH(AY$3)='Rent Roll'!$AN15,MONTH(AY$3)='Rent Roll'!$AO15,MONTH(AY$3)='Rent Roll'!$AP15,MONTH(AY$3)='Rent Roll'!$AQ15,MONTH(AY$3)='Rent Roll'!$AR15,MONTH(AY$3)='Rent Roll'!$AS15),0,1)</f>
        <v>1</v>
      </c>
      <c r="AZ129" s="567">
        <f>IF(OR(MONTH(AZ$3)='Rent Roll'!$AN15,MONTH(AZ$3)='Rent Roll'!$AO15,MONTH(AZ$3)='Rent Roll'!$AP15,MONTH(AZ$3)='Rent Roll'!$AQ15,MONTH(AZ$3)='Rent Roll'!$AR15,MONTH(AZ$3)='Rent Roll'!$AS15),0,1)</f>
        <v>1</v>
      </c>
      <c r="BA129" s="567">
        <f>IF(OR(MONTH(BA$3)='Rent Roll'!$AN15,MONTH(BA$3)='Rent Roll'!$AO15,MONTH(BA$3)='Rent Roll'!$AP15,MONTH(BA$3)='Rent Roll'!$AQ15,MONTH(BA$3)='Rent Roll'!$AR15,MONTH(BA$3)='Rent Roll'!$AS15),0,1)</f>
        <v>1</v>
      </c>
      <c r="BB129" s="767">
        <f>IF(OR(MONTH(BB$3)='Rent Roll'!$AN15,MONTH(BB$3)='Rent Roll'!$AO15,MONTH(BB$3)='Rent Roll'!$AP15,MONTH(BB$3)='Rent Roll'!$AQ15,MONTH(BB$3)='Rent Roll'!$AR15,MONTH(BB$3)='Rent Roll'!$AS15),0,1)</f>
        <v>1</v>
      </c>
      <c r="BC129" s="768">
        <f>IF(OR(MONTH(BC$3)='Rent Roll'!$AN15,MONTH(BC$3)='Rent Roll'!$AO15,MONTH(BC$3)='Rent Roll'!$AP15,MONTH(BC$3)='Rent Roll'!$AQ15,MONTH(BC$3)='Rent Roll'!$AR15,MONTH(BC$3)='Rent Roll'!$AS15),0,1)</f>
        <v>1</v>
      </c>
      <c r="BD129" s="567">
        <f>IF(OR(MONTH(BD$3)='Rent Roll'!$AN15,MONTH(BD$3)='Rent Roll'!$AO15,MONTH(BD$3)='Rent Roll'!$AP15,MONTH(BD$3)='Rent Roll'!$AQ15,MONTH(BD$3)='Rent Roll'!$AR15,MONTH(BD$3)='Rent Roll'!$AS15),0,1)</f>
        <v>1</v>
      </c>
      <c r="BE129" s="567">
        <f>IF(OR(MONTH(BE$3)='Rent Roll'!$AN15,MONTH(BE$3)='Rent Roll'!$AO15,MONTH(BE$3)='Rent Roll'!$AP15,MONTH(BE$3)='Rent Roll'!$AQ15,MONTH(BE$3)='Rent Roll'!$AR15,MONTH(BE$3)='Rent Roll'!$AS15),0,1)</f>
        <v>1</v>
      </c>
      <c r="BF129" s="567">
        <f>IF(OR(MONTH(BF$3)='Rent Roll'!$AN15,MONTH(BF$3)='Rent Roll'!$AO15,MONTH(BF$3)='Rent Roll'!$AP15,MONTH(BF$3)='Rent Roll'!$AQ15,MONTH(BF$3)='Rent Roll'!$AR15,MONTH(BF$3)='Rent Roll'!$AS15),0,1)</f>
        <v>1</v>
      </c>
      <c r="BG129" s="567">
        <f>IF(OR(MONTH(BG$3)='Rent Roll'!$AN15,MONTH(BG$3)='Rent Roll'!$AO15,MONTH(BG$3)='Rent Roll'!$AP15,MONTH(BG$3)='Rent Roll'!$AQ15,MONTH(BG$3)='Rent Roll'!$AR15,MONTH(BG$3)='Rent Roll'!$AS15),0,1)</f>
        <v>1</v>
      </c>
      <c r="BH129" s="567">
        <f>IF(OR(MONTH(BH$3)='Rent Roll'!$AN15,MONTH(BH$3)='Rent Roll'!$AO15,MONTH(BH$3)='Rent Roll'!$AP15,MONTH(BH$3)='Rent Roll'!$AQ15,MONTH(BH$3)='Rent Roll'!$AR15,MONTH(BH$3)='Rent Roll'!$AS15),0,1)</f>
        <v>1</v>
      </c>
      <c r="BI129" s="567">
        <f>IF(OR(MONTH(BI$3)='Rent Roll'!$AN15,MONTH(BI$3)='Rent Roll'!$AO15,MONTH(BI$3)='Rent Roll'!$AP15,MONTH(BI$3)='Rent Roll'!$AQ15,MONTH(BI$3)='Rent Roll'!$AR15,MONTH(BI$3)='Rent Roll'!$AS15),0,1)</f>
        <v>1</v>
      </c>
      <c r="BJ129" s="567">
        <f>IF(OR(MONTH(BJ$3)='Rent Roll'!$AN15,MONTH(BJ$3)='Rent Roll'!$AO15,MONTH(BJ$3)='Rent Roll'!$AP15,MONTH(BJ$3)='Rent Roll'!$AQ15,MONTH(BJ$3)='Rent Roll'!$AR15,MONTH(BJ$3)='Rent Roll'!$AS15),0,1)</f>
        <v>1</v>
      </c>
      <c r="BK129" s="567">
        <f>IF(OR(MONTH(BK$3)='Rent Roll'!$AN15,MONTH(BK$3)='Rent Roll'!$AO15,MONTH(BK$3)='Rent Roll'!$AP15,MONTH(BK$3)='Rent Roll'!$AQ15,MONTH(BK$3)='Rent Roll'!$AR15,MONTH(BK$3)='Rent Roll'!$AS15),0,1)</f>
        <v>1</v>
      </c>
      <c r="BL129" s="567">
        <f>IF(OR(MONTH(BL$3)='Rent Roll'!$AN15,MONTH(BL$3)='Rent Roll'!$AO15,MONTH(BL$3)='Rent Roll'!$AP15,MONTH(BL$3)='Rent Roll'!$AQ15,MONTH(BL$3)='Rent Roll'!$AR15,MONTH(BL$3)='Rent Roll'!$AS15),0,1)</f>
        <v>1</v>
      </c>
      <c r="BM129" s="567">
        <f>IF(OR(MONTH(BM$3)='Rent Roll'!$AN15,MONTH(BM$3)='Rent Roll'!$AO15,MONTH(BM$3)='Rent Roll'!$AP15,MONTH(BM$3)='Rent Roll'!$AQ15,MONTH(BM$3)='Rent Roll'!$AR15,MONTH(BM$3)='Rent Roll'!$AS15),0,1)</f>
        <v>1</v>
      </c>
      <c r="BN129" s="767">
        <f>IF(OR(MONTH(BN$3)='Rent Roll'!$AN15,MONTH(BN$3)='Rent Roll'!$AO15,MONTH(BN$3)='Rent Roll'!$AP15,MONTH(BN$3)='Rent Roll'!$AQ15,MONTH(BN$3)='Rent Roll'!$AR15,MONTH(BN$3)='Rent Roll'!$AS15),0,1)</f>
        <v>1</v>
      </c>
      <c r="BO129" s="768">
        <f>IF(OR(MONTH(BO$3)='Rent Roll'!$AN15,MONTH(BO$3)='Rent Roll'!$AO15,MONTH(BO$3)='Rent Roll'!$AP15,MONTH(BO$3)='Rent Roll'!$AQ15,MONTH(BO$3)='Rent Roll'!$AR15,MONTH(BO$3)='Rent Roll'!$AS15),0,1)</f>
        <v>1</v>
      </c>
      <c r="BP129" s="567">
        <f>IF(OR(MONTH(BP$3)='Rent Roll'!$AN15,MONTH(BP$3)='Rent Roll'!$AO15,MONTH(BP$3)='Rent Roll'!$AP15,MONTH(BP$3)='Rent Roll'!$AQ15,MONTH(BP$3)='Rent Roll'!$AR15,MONTH(BP$3)='Rent Roll'!$AS15),0,1)</f>
        <v>1</v>
      </c>
      <c r="BQ129" s="567">
        <f>IF(OR(MONTH(BQ$3)='Rent Roll'!$AN15,MONTH(BQ$3)='Rent Roll'!$AO15,MONTH(BQ$3)='Rent Roll'!$AP15,MONTH(BQ$3)='Rent Roll'!$AQ15,MONTH(BQ$3)='Rent Roll'!$AR15,MONTH(BQ$3)='Rent Roll'!$AS15),0,1)</f>
        <v>1</v>
      </c>
      <c r="BR129" s="567">
        <f>IF(OR(MONTH(BR$3)='Rent Roll'!$AN15,MONTH(BR$3)='Rent Roll'!$AO15,MONTH(BR$3)='Rent Roll'!$AP15,MONTH(BR$3)='Rent Roll'!$AQ15,MONTH(BR$3)='Rent Roll'!$AR15,MONTH(BR$3)='Rent Roll'!$AS15),0,1)</f>
        <v>1</v>
      </c>
      <c r="BS129" s="567">
        <f>IF(OR(MONTH(BS$3)='Rent Roll'!$AN15,MONTH(BS$3)='Rent Roll'!$AO15,MONTH(BS$3)='Rent Roll'!$AP15,MONTH(BS$3)='Rent Roll'!$AQ15,MONTH(BS$3)='Rent Roll'!$AR15,MONTH(BS$3)='Rent Roll'!$AS15),0,1)</f>
        <v>1</v>
      </c>
      <c r="BT129" s="567">
        <f>IF(OR(MONTH(BT$3)='Rent Roll'!$AN15,MONTH(BT$3)='Rent Roll'!$AO15,MONTH(BT$3)='Rent Roll'!$AP15,MONTH(BT$3)='Rent Roll'!$AQ15,MONTH(BT$3)='Rent Roll'!$AR15,MONTH(BT$3)='Rent Roll'!$AS15),0,1)</f>
        <v>1</v>
      </c>
      <c r="BU129" s="567">
        <f>IF(OR(MONTH(BU$3)='Rent Roll'!$AN15,MONTH(BU$3)='Rent Roll'!$AO15,MONTH(BU$3)='Rent Roll'!$AP15,MONTH(BU$3)='Rent Roll'!$AQ15,MONTH(BU$3)='Rent Roll'!$AR15,MONTH(BU$3)='Rent Roll'!$AS15),0,1)</f>
        <v>1</v>
      </c>
      <c r="BV129" s="567">
        <f>IF(OR(MONTH(BV$3)='Rent Roll'!$AN15,MONTH(BV$3)='Rent Roll'!$AO15,MONTH(BV$3)='Rent Roll'!$AP15,MONTH(BV$3)='Rent Roll'!$AQ15,MONTH(BV$3)='Rent Roll'!$AR15,MONTH(BV$3)='Rent Roll'!$AS15),0,1)</f>
        <v>1</v>
      </c>
      <c r="BW129" s="567">
        <f>IF(OR(MONTH(BW$3)='Rent Roll'!$AN15,MONTH(BW$3)='Rent Roll'!$AO15,MONTH(BW$3)='Rent Roll'!$AP15,MONTH(BW$3)='Rent Roll'!$AQ15,MONTH(BW$3)='Rent Roll'!$AR15,MONTH(BW$3)='Rent Roll'!$AS15),0,1)</f>
        <v>1</v>
      </c>
      <c r="BX129" s="567">
        <f>IF(OR(MONTH(BX$3)='Rent Roll'!$AN15,MONTH(BX$3)='Rent Roll'!$AO15,MONTH(BX$3)='Rent Roll'!$AP15,MONTH(BX$3)='Rent Roll'!$AQ15,MONTH(BX$3)='Rent Roll'!$AR15,MONTH(BX$3)='Rent Roll'!$AS15),0,1)</f>
        <v>1</v>
      </c>
      <c r="BY129" s="567">
        <f>IF(OR(MONTH(BY$3)='Rent Roll'!$AN15,MONTH(BY$3)='Rent Roll'!$AO15,MONTH(BY$3)='Rent Roll'!$AP15,MONTH(BY$3)='Rent Roll'!$AQ15,MONTH(BY$3)='Rent Roll'!$AR15,MONTH(BY$3)='Rent Roll'!$AS15),0,1)</f>
        <v>1</v>
      </c>
      <c r="BZ129" s="767">
        <f>IF(OR(MONTH(BZ$3)='Rent Roll'!$AN15,MONTH(BZ$3)='Rent Roll'!$AO15,MONTH(BZ$3)='Rent Roll'!$AP15,MONTH(BZ$3)='Rent Roll'!$AQ15,MONTH(BZ$3)='Rent Roll'!$AR15,MONTH(BZ$3)='Rent Roll'!$AS15),0,1)</f>
        <v>1</v>
      </c>
      <c r="CA129" s="768">
        <f>IF(OR(MONTH(CA$3)='Rent Roll'!$AN15,MONTH(CA$3)='Rent Roll'!$AO15,MONTH(CA$3)='Rent Roll'!$AP15,MONTH(CA$3)='Rent Roll'!$AQ15,MONTH(CA$3)='Rent Roll'!$AR15,MONTH(CA$3)='Rent Roll'!$AS15),0,1)</f>
        <v>1</v>
      </c>
      <c r="CB129" s="567">
        <f>IF(OR(MONTH(CB$3)='Rent Roll'!$AN15,MONTH(CB$3)='Rent Roll'!$AO15,MONTH(CB$3)='Rent Roll'!$AP15,MONTH(CB$3)='Rent Roll'!$AQ15,MONTH(CB$3)='Rent Roll'!$AR15,MONTH(CB$3)='Rent Roll'!$AS15),0,1)</f>
        <v>1</v>
      </c>
      <c r="CC129" s="567">
        <f>IF(OR(MONTH(CC$3)='Rent Roll'!$AN15,MONTH(CC$3)='Rent Roll'!$AO15,MONTH(CC$3)='Rent Roll'!$AP15,MONTH(CC$3)='Rent Roll'!$AQ15,MONTH(CC$3)='Rent Roll'!$AR15,MONTH(CC$3)='Rent Roll'!$AS15),0,1)</f>
        <v>1</v>
      </c>
      <c r="CD129" s="567">
        <f>IF(OR(MONTH(CD$3)='Rent Roll'!$AN15,MONTH(CD$3)='Rent Roll'!$AO15,MONTH(CD$3)='Rent Roll'!$AP15,MONTH(CD$3)='Rent Roll'!$AQ15,MONTH(CD$3)='Rent Roll'!$AR15,MONTH(CD$3)='Rent Roll'!$AS15),0,1)</f>
        <v>1</v>
      </c>
      <c r="CE129" s="567">
        <f>IF(OR(MONTH(CE$3)='Rent Roll'!$AN15,MONTH(CE$3)='Rent Roll'!$AO15,MONTH(CE$3)='Rent Roll'!$AP15,MONTH(CE$3)='Rent Roll'!$AQ15,MONTH(CE$3)='Rent Roll'!$AR15,MONTH(CE$3)='Rent Roll'!$AS15),0,1)</f>
        <v>1</v>
      </c>
      <c r="CF129" s="567">
        <f>IF(OR(MONTH(CF$3)='Rent Roll'!$AN15,MONTH(CF$3)='Rent Roll'!$AO15,MONTH(CF$3)='Rent Roll'!$AP15,MONTH(CF$3)='Rent Roll'!$AQ15,MONTH(CF$3)='Rent Roll'!$AR15,MONTH(CF$3)='Rent Roll'!$AS15),0,1)</f>
        <v>1</v>
      </c>
      <c r="CG129" s="567">
        <f>IF(OR(MONTH(CG$3)='Rent Roll'!$AN15,MONTH(CG$3)='Rent Roll'!$AO15,MONTH(CG$3)='Rent Roll'!$AP15,MONTH(CG$3)='Rent Roll'!$AQ15,MONTH(CG$3)='Rent Roll'!$AR15,MONTH(CG$3)='Rent Roll'!$AS15),0,1)</f>
        <v>1</v>
      </c>
      <c r="CH129" s="567">
        <f>IF(OR(MONTH(CH$3)='Rent Roll'!$AN15,MONTH(CH$3)='Rent Roll'!$AO15,MONTH(CH$3)='Rent Roll'!$AP15,MONTH(CH$3)='Rent Roll'!$AQ15,MONTH(CH$3)='Rent Roll'!$AR15,MONTH(CH$3)='Rent Roll'!$AS15),0,1)</f>
        <v>1</v>
      </c>
      <c r="CI129" s="567">
        <f>IF(OR(MONTH(CI$3)='Rent Roll'!$AN15,MONTH(CI$3)='Rent Roll'!$AO15,MONTH(CI$3)='Rent Roll'!$AP15,MONTH(CI$3)='Rent Roll'!$AQ15,MONTH(CI$3)='Rent Roll'!$AR15,MONTH(CI$3)='Rent Roll'!$AS15),0,1)</f>
        <v>1</v>
      </c>
      <c r="CJ129" s="567">
        <f>IF(OR(MONTH(CJ$3)='Rent Roll'!$AN15,MONTH(CJ$3)='Rent Roll'!$AO15,MONTH(CJ$3)='Rent Roll'!$AP15,MONTH(CJ$3)='Rent Roll'!$AQ15,MONTH(CJ$3)='Rent Roll'!$AR15,MONTH(CJ$3)='Rent Roll'!$AS15),0,1)</f>
        <v>1</v>
      </c>
      <c r="CK129" s="567">
        <f>IF(OR(MONTH(CK$3)='Rent Roll'!$AN15,MONTH(CK$3)='Rent Roll'!$AO15,MONTH(CK$3)='Rent Roll'!$AP15,MONTH(CK$3)='Rent Roll'!$AQ15,MONTH(CK$3)='Rent Roll'!$AR15,MONTH(CK$3)='Rent Roll'!$AS15),0,1)</f>
        <v>1</v>
      </c>
      <c r="CL129" s="767">
        <f>IF(OR(MONTH(CL$3)='Rent Roll'!$AN15,MONTH(CL$3)='Rent Roll'!$AO15,MONTH(CL$3)='Rent Roll'!$AP15,MONTH(CL$3)='Rent Roll'!$AQ15,MONTH(CL$3)='Rent Roll'!$AR15,MONTH(CL$3)='Rent Roll'!$AS15),0,1)</f>
        <v>1</v>
      </c>
      <c r="CM129" s="768">
        <f>IF(OR(MONTH(CM$3)='Rent Roll'!$AN15,MONTH(CM$3)='Rent Roll'!$AO15,MONTH(CM$3)='Rent Roll'!$AP15,MONTH(CM$3)='Rent Roll'!$AQ15,MONTH(CM$3)='Rent Roll'!$AR15,MONTH(CM$3)='Rent Roll'!$AS15),0,1)</f>
        <v>1</v>
      </c>
      <c r="CN129" s="567">
        <f>IF(OR(MONTH(CN$3)='Rent Roll'!$AN15,MONTH(CN$3)='Rent Roll'!$AO15,MONTH(CN$3)='Rent Roll'!$AP15,MONTH(CN$3)='Rent Roll'!$AQ15,MONTH(CN$3)='Rent Roll'!$AR15,MONTH(CN$3)='Rent Roll'!$AS15),0,1)</f>
        <v>1</v>
      </c>
      <c r="CO129" s="567">
        <f>IF(OR(MONTH(CO$3)='Rent Roll'!$AN15,MONTH(CO$3)='Rent Roll'!$AO15,MONTH(CO$3)='Rent Roll'!$AP15,MONTH(CO$3)='Rent Roll'!$AQ15,MONTH(CO$3)='Rent Roll'!$AR15,MONTH(CO$3)='Rent Roll'!$AS15),0,1)</f>
        <v>1</v>
      </c>
      <c r="CP129" s="567">
        <f>IF(OR(MONTH(CP$3)='Rent Roll'!$AN15,MONTH(CP$3)='Rent Roll'!$AO15,MONTH(CP$3)='Rent Roll'!$AP15,MONTH(CP$3)='Rent Roll'!$AQ15,MONTH(CP$3)='Rent Roll'!$AR15,MONTH(CP$3)='Rent Roll'!$AS15),0,1)</f>
        <v>1</v>
      </c>
      <c r="CQ129" s="567">
        <f>IF(OR(MONTH(CQ$3)='Rent Roll'!$AN15,MONTH(CQ$3)='Rent Roll'!$AO15,MONTH(CQ$3)='Rent Roll'!$AP15,MONTH(CQ$3)='Rent Roll'!$AQ15,MONTH(CQ$3)='Rent Roll'!$AR15,MONTH(CQ$3)='Rent Roll'!$AS15),0,1)</f>
        <v>1</v>
      </c>
      <c r="CR129" s="567">
        <f>IF(OR(MONTH(CR$3)='Rent Roll'!$AN15,MONTH(CR$3)='Rent Roll'!$AO15,MONTH(CR$3)='Rent Roll'!$AP15,MONTH(CR$3)='Rent Roll'!$AQ15,MONTH(CR$3)='Rent Roll'!$AR15,MONTH(CR$3)='Rent Roll'!$AS15),0,1)</f>
        <v>1</v>
      </c>
      <c r="CS129" s="567">
        <f>IF(OR(MONTH(CS$3)='Rent Roll'!$AN15,MONTH(CS$3)='Rent Roll'!$AO15,MONTH(CS$3)='Rent Roll'!$AP15,MONTH(CS$3)='Rent Roll'!$AQ15,MONTH(CS$3)='Rent Roll'!$AR15,MONTH(CS$3)='Rent Roll'!$AS15),0,1)</f>
        <v>1</v>
      </c>
      <c r="CT129" s="567">
        <f>IF(OR(MONTH(CT$3)='Rent Roll'!$AN15,MONTH(CT$3)='Rent Roll'!$AO15,MONTH(CT$3)='Rent Roll'!$AP15,MONTH(CT$3)='Rent Roll'!$AQ15,MONTH(CT$3)='Rent Roll'!$AR15,MONTH(CT$3)='Rent Roll'!$AS15),0,1)</f>
        <v>1</v>
      </c>
      <c r="CU129" s="567">
        <f>IF(OR(MONTH(CU$3)='Rent Roll'!$AN15,MONTH(CU$3)='Rent Roll'!$AO15,MONTH(CU$3)='Rent Roll'!$AP15,MONTH(CU$3)='Rent Roll'!$AQ15,MONTH(CU$3)='Rent Roll'!$AR15,MONTH(CU$3)='Rent Roll'!$AS15),0,1)</f>
        <v>1</v>
      </c>
      <c r="CV129" s="567">
        <f>IF(OR(MONTH(CV$3)='Rent Roll'!$AN15,MONTH(CV$3)='Rent Roll'!$AO15,MONTH(CV$3)='Rent Roll'!$AP15,MONTH(CV$3)='Rent Roll'!$AQ15,MONTH(CV$3)='Rent Roll'!$AR15,MONTH(CV$3)='Rent Roll'!$AS15),0,1)</f>
        <v>1</v>
      </c>
      <c r="CW129" s="567">
        <f>IF(OR(MONTH(CW$3)='Rent Roll'!$AN15,MONTH(CW$3)='Rent Roll'!$AO15,MONTH(CW$3)='Rent Roll'!$AP15,MONTH(CW$3)='Rent Roll'!$AQ15,MONTH(CW$3)='Rent Roll'!$AR15,MONTH(CW$3)='Rent Roll'!$AS15),0,1)</f>
        <v>1</v>
      </c>
      <c r="CX129" s="767">
        <f>IF(OR(MONTH(CX$3)='Rent Roll'!$AN15,MONTH(CX$3)='Rent Roll'!$AO15,MONTH(CX$3)='Rent Roll'!$AP15,MONTH(CX$3)='Rent Roll'!$AQ15,MONTH(CX$3)='Rent Roll'!$AR15,MONTH(CX$3)='Rent Roll'!$AS15),0,1)</f>
        <v>1</v>
      </c>
      <c r="CY129" s="768">
        <f>IF(OR(MONTH(CY$3)='Rent Roll'!$AN15,MONTH(CY$3)='Rent Roll'!$AO15,MONTH(CY$3)='Rent Roll'!$AP15,MONTH(CY$3)='Rent Roll'!$AQ15,MONTH(CY$3)='Rent Roll'!$AR15,MONTH(CY$3)='Rent Roll'!$AS15),0,1)</f>
        <v>1</v>
      </c>
      <c r="CZ129" s="567">
        <f>IF(OR(MONTH(CZ$3)='Rent Roll'!$AN15,MONTH(CZ$3)='Rent Roll'!$AO15,MONTH(CZ$3)='Rent Roll'!$AP15,MONTH(CZ$3)='Rent Roll'!$AQ15,MONTH(CZ$3)='Rent Roll'!$AR15,MONTH(CZ$3)='Rent Roll'!$AS15),0,1)</f>
        <v>1</v>
      </c>
      <c r="DA129" s="567">
        <f>IF(OR(MONTH(DA$3)='Rent Roll'!$AN15,MONTH(DA$3)='Rent Roll'!$AO15,MONTH(DA$3)='Rent Roll'!$AP15,MONTH(DA$3)='Rent Roll'!$AQ15,MONTH(DA$3)='Rent Roll'!$AR15,MONTH(DA$3)='Rent Roll'!$AS15),0,1)</f>
        <v>1</v>
      </c>
      <c r="DB129" s="567">
        <f>IF(OR(MONTH(DB$3)='Rent Roll'!$AN15,MONTH(DB$3)='Rent Roll'!$AO15,MONTH(DB$3)='Rent Roll'!$AP15,MONTH(DB$3)='Rent Roll'!$AQ15,MONTH(DB$3)='Rent Roll'!$AR15,MONTH(DB$3)='Rent Roll'!$AS15),0,1)</f>
        <v>1</v>
      </c>
      <c r="DC129" s="567">
        <f>IF(OR(MONTH(DC$3)='Rent Roll'!$AN15,MONTH(DC$3)='Rent Roll'!$AO15,MONTH(DC$3)='Rent Roll'!$AP15,MONTH(DC$3)='Rent Roll'!$AQ15,MONTH(DC$3)='Rent Roll'!$AR15,MONTH(DC$3)='Rent Roll'!$AS15),0,1)</f>
        <v>1</v>
      </c>
      <c r="DD129" s="567">
        <f>IF(OR(MONTH(DD$3)='Rent Roll'!$AN15,MONTH(DD$3)='Rent Roll'!$AO15,MONTH(DD$3)='Rent Roll'!$AP15,MONTH(DD$3)='Rent Roll'!$AQ15,MONTH(DD$3)='Rent Roll'!$AR15,MONTH(DD$3)='Rent Roll'!$AS15),0,1)</f>
        <v>1</v>
      </c>
      <c r="DE129" s="567">
        <f>IF(OR(MONTH(DE$3)='Rent Roll'!$AN15,MONTH(DE$3)='Rent Roll'!$AO15,MONTH(DE$3)='Rent Roll'!$AP15,MONTH(DE$3)='Rent Roll'!$AQ15,MONTH(DE$3)='Rent Roll'!$AR15,MONTH(DE$3)='Rent Roll'!$AS15),0,1)</f>
        <v>1</v>
      </c>
      <c r="DF129" s="567">
        <f>IF(OR(MONTH(DF$3)='Rent Roll'!$AN15,MONTH(DF$3)='Rent Roll'!$AO15,MONTH(DF$3)='Rent Roll'!$AP15,MONTH(DF$3)='Rent Roll'!$AQ15,MONTH(DF$3)='Rent Roll'!$AR15,MONTH(DF$3)='Rent Roll'!$AS15),0,1)</f>
        <v>1</v>
      </c>
      <c r="DG129" s="567">
        <f>IF(OR(MONTH(DG$3)='Rent Roll'!$AN15,MONTH(DG$3)='Rent Roll'!$AO15,MONTH(DG$3)='Rent Roll'!$AP15,MONTH(DG$3)='Rent Roll'!$AQ15,MONTH(DG$3)='Rent Roll'!$AR15,MONTH(DG$3)='Rent Roll'!$AS15),0,1)</f>
        <v>1</v>
      </c>
      <c r="DH129" s="567">
        <f>IF(OR(MONTH(DH$3)='Rent Roll'!$AN15,MONTH(DH$3)='Rent Roll'!$AO15,MONTH(DH$3)='Rent Roll'!$AP15,MONTH(DH$3)='Rent Roll'!$AQ15,MONTH(DH$3)='Rent Roll'!$AR15,MONTH(DH$3)='Rent Roll'!$AS15),0,1)</f>
        <v>1</v>
      </c>
      <c r="DI129" s="567">
        <f>IF(OR(MONTH(DI$3)='Rent Roll'!$AN15,MONTH(DI$3)='Rent Roll'!$AO15,MONTH(DI$3)='Rent Roll'!$AP15,MONTH(DI$3)='Rent Roll'!$AQ15,MONTH(DI$3)='Rent Roll'!$AR15,MONTH(DI$3)='Rent Roll'!$AS15),0,1)</f>
        <v>1</v>
      </c>
      <c r="DJ129" s="767">
        <f>IF(OR(MONTH(DJ$3)='Rent Roll'!$AN15,MONTH(DJ$3)='Rent Roll'!$AO15,MONTH(DJ$3)='Rent Roll'!$AP15,MONTH(DJ$3)='Rent Roll'!$AQ15,MONTH(DJ$3)='Rent Roll'!$AR15,MONTH(DJ$3)='Rent Roll'!$AS15),0,1)</f>
        <v>1</v>
      </c>
      <c r="DK129" s="768">
        <f>IF(OR(MONTH(DK$3)='Rent Roll'!$AN15,MONTH(DK$3)='Rent Roll'!$AO15,MONTH(DK$3)='Rent Roll'!$AP15,MONTH(DK$3)='Rent Roll'!$AQ15,MONTH(DK$3)='Rent Roll'!$AR15,MONTH(DK$3)='Rent Roll'!$AS15),0,1)</f>
        <v>1</v>
      </c>
      <c r="DL129" s="567">
        <f>IF(OR(MONTH(DL$3)='Rent Roll'!$AN15,MONTH(DL$3)='Rent Roll'!$AO15,MONTH(DL$3)='Rent Roll'!$AP15,MONTH(DL$3)='Rent Roll'!$AQ15,MONTH(DL$3)='Rent Roll'!$AR15,MONTH(DL$3)='Rent Roll'!$AS15),0,1)</f>
        <v>1</v>
      </c>
      <c r="DM129" s="567">
        <f>IF(OR(MONTH(DM$3)='Rent Roll'!$AN15,MONTH(DM$3)='Rent Roll'!$AO15,MONTH(DM$3)='Rent Roll'!$AP15,MONTH(DM$3)='Rent Roll'!$AQ15,MONTH(DM$3)='Rent Roll'!$AR15,MONTH(DM$3)='Rent Roll'!$AS15),0,1)</f>
        <v>1</v>
      </c>
      <c r="DN129" s="567">
        <f>IF(OR(MONTH(DN$3)='Rent Roll'!$AN15,MONTH(DN$3)='Rent Roll'!$AO15,MONTH(DN$3)='Rent Roll'!$AP15,MONTH(DN$3)='Rent Roll'!$AQ15,MONTH(DN$3)='Rent Roll'!$AR15,MONTH(DN$3)='Rent Roll'!$AS15),0,1)</f>
        <v>1</v>
      </c>
      <c r="DO129" s="567">
        <f>IF(OR(MONTH(DO$3)='Rent Roll'!$AN15,MONTH(DO$3)='Rent Roll'!$AO15,MONTH(DO$3)='Rent Roll'!$AP15,MONTH(DO$3)='Rent Roll'!$AQ15,MONTH(DO$3)='Rent Roll'!$AR15,MONTH(DO$3)='Rent Roll'!$AS15),0,1)</f>
        <v>1</v>
      </c>
      <c r="DP129" s="567">
        <f>IF(OR(MONTH(DP$3)='Rent Roll'!$AN15,MONTH(DP$3)='Rent Roll'!$AO15,MONTH(DP$3)='Rent Roll'!$AP15,MONTH(DP$3)='Rent Roll'!$AQ15,MONTH(DP$3)='Rent Roll'!$AR15,MONTH(DP$3)='Rent Roll'!$AS15),0,1)</f>
        <v>1</v>
      </c>
      <c r="DQ129" s="567">
        <f>IF(OR(MONTH(DQ$3)='Rent Roll'!$AN15,MONTH(DQ$3)='Rent Roll'!$AO15,MONTH(DQ$3)='Rent Roll'!$AP15,MONTH(DQ$3)='Rent Roll'!$AQ15,MONTH(DQ$3)='Rent Roll'!$AR15,MONTH(DQ$3)='Rent Roll'!$AS15),0,1)</f>
        <v>1</v>
      </c>
      <c r="DR129" s="567">
        <f>IF(OR(MONTH(DR$3)='Rent Roll'!$AN15,MONTH(DR$3)='Rent Roll'!$AO15,MONTH(DR$3)='Rent Roll'!$AP15,MONTH(DR$3)='Rent Roll'!$AQ15,MONTH(DR$3)='Rent Roll'!$AR15,MONTH(DR$3)='Rent Roll'!$AS15),0,1)</f>
        <v>1</v>
      </c>
      <c r="DS129" s="567">
        <f>IF(OR(MONTH(DS$3)='Rent Roll'!$AN15,MONTH(DS$3)='Rent Roll'!$AO15,MONTH(DS$3)='Rent Roll'!$AP15,MONTH(DS$3)='Rent Roll'!$AQ15,MONTH(DS$3)='Rent Roll'!$AR15,MONTH(DS$3)='Rent Roll'!$AS15),0,1)</f>
        <v>1</v>
      </c>
      <c r="DT129" s="567">
        <f>IF(OR(MONTH(DT$3)='Rent Roll'!$AN15,MONTH(DT$3)='Rent Roll'!$AO15,MONTH(DT$3)='Rent Roll'!$AP15,MONTH(DT$3)='Rent Roll'!$AQ15,MONTH(DT$3)='Rent Roll'!$AR15,MONTH(DT$3)='Rent Roll'!$AS15),0,1)</f>
        <v>1</v>
      </c>
      <c r="DU129" s="567">
        <f>IF(OR(MONTH(DU$3)='Rent Roll'!$AN15,MONTH(DU$3)='Rent Roll'!$AO15,MONTH(DU$3)='Rent Roll'!$AP15,MONTH(DU$3)='Rent Roll'!$AQ15,MONTH(DU$3)='Rent Roll'!$AR15,MONTH(DU$3)='Rent Roll'!$AS15),0,1)</f>
        <v>1</v>
      </c>
      <c r="DV129" s="567">
        <f>IF(OR(MONTH(DV$3)='Rent Roll'!$AN15,MONTH(DV$3)='Rent Roll'!$AO15,MONTH(DV$3)='Rent Roll'!$AP15,MONTH(DV$3)='Rent Roll'!$AQ15,MONTH(DV$3)='Rent Roll'!$AR15,MONTH(DV$3)='Rent Roll'!$AS15),0,1)</f>
        <v>1</v>
      </c>
    </row>
    <row r="130" spans="1:126" s="565" customFormat="1" ht="12" customHeight="1" outlineLevel="1" x14ac:dyDescent="0.4">
      <c r="A130" s="731"/>
      <c r="B130" s="564">
        <f>'Rent Roll'!$B16</f>
        <v>0</v>
      </c>
      <c r="C130" s="566"/>
      <c r="D130" s="566"/>
      <c r="E130" s="566"/>
      <c r="F130" s="778">
        <f>IF(OR(MONTH(F$3)='Rent Roll'!$AN16,MONTH(F$3)='Rent Roll'!$AO16,MONTH(F$3)='Rent Roll'!$AP16,MONTH(F$3)='Rent Roll'!$AQ16,MONTH(F$3)='Rent Roll'!$AR16,MONTH(F$3)='Rent Roll'!$AS16),0,1)</f>
        <v>1</v>
      </c>
      <c r="G130" s="768">
        <f>IF(OR(MONTH(G$3)='Rent Roll'!$AN16,MONTH(G$3)='Rent Roll'!$AO16,MONTH(G$3)='Rent Roll'!$AP16,MONTH(G$3)='Rent Roll'!$AQ16,MONTH(G$3)='Rent Roll'!$AR16,MONTH(G$3)='Rent Roll'!$AS16),0,1)</f>
        <v>1</v>
      </c>
      <c r="H130" s="567">
        <f>IF(OR(MONTH(H$3)='Rent Roll'!$AN16,MONTH(H$3)='Rent Roll'!$AO16,MONTH(H$3)='Rent Roll'!$AP16,MONTH(H$3)='Rent Roll'!$AQ16,MONTH(H$3)='Rent Roll'!$AR16,MONTH(H$3)='Rent Roll'!$AS16),0,1)</f>
        <v>1</v>
      </c>
      <c r="I130" s="567">
        <f>IF(OR(MONTH(I$3)='Rent Roll'!$AN16,MONTH(I$3)='Rent Roll'!$AO16,MONTH(I$3)='Rent Roll'!$AP16,MONTH(I$3)='Rent Roll'!$AQ16,MONTH(I$3)='Rent Roll'!$AR16,MONTH(I$3)='Rent Roll'!$AS16),0,1)</f>
        <v>1</v>
      </c>
      <c r="J130" s="567">
        <f>IF(OR(MONTH(J$3)='Rent Roll'!$AN16,MONTH(J$3)='Rent Roll'!$AO16,MONTH(J$3)='Rent Roll'!$AP16,MONTH(J$3)='Rent Roll'!$AQ16,MONTH(J$3)='Rent Roll'!$AR16,MONTH(J$3)='Rent Roll'!$AS16),0,1)</f>
        <v>1</v>
      </c>
      <c r="K130" s="567">
        <f>IF(OR(MONTH(K$3)='Rent Roll'!$AN16,MONTH(K$3)='Rent Roll'!$AO16,MONTH(K$3)='Rent Roll'!$AP16,MONTH(K$3)='Rent Roll'!$AQ16,MONTH(K$3)='Rent Roll'!$AR16,MONTH(K$3)='Rent Roll'!$AS16),0,1)</f>
        <v>1</v>
      </c>
      <c r="L130" s="567">
        <f>IF(OR(MONTH(L$3)='Rent Roll'!$AN16,MONTH(L$3)='Rent Roll'!$AO16,MONTH(L$3)='Rent Roll'!$AP16,MONTH(L$3)='Rent Roll'!$AQ16,MONTH(L$3)='Rent Roll'!$AR16,MONTH(L$3)='Rent Roll'!$AS16),0,1)</f>
        <v>1</v>
      </c>
      <c r="M130" s="567">
        <f>IF(OR(MONTH(M$3)='Rent Roll'!$AN16,MONTH(M$3)='Rent Roll'!$AO16,MONTH(M$3)='Rent Roll'!$AP16,MONTH(M$3)='Rent Roll'!$AQ16,MONTH(M$3)='Rent Roll'!$AR16,MONTH(M$3)='Rent Roll'!$AS16),0,1)</f>
        <v>1</v>
      </c>
      <c r="N130" s="567">
        <f>IF(OR(MONTH(N$3)='Rent Roll'!$AN16,MONTH(N$3)='Rent Roll'!$AO16,MONTH(N$3)='Rent Roll'!$AP16,MONTH(N$3)='Rent Roll'!$AQ16,MONTH(N$3)='Rent Roll'!$AR16,MONTH(N$3)='Rent Roll'!$AS16),0,1)</f>
        <v>1</v>
      </c>
      <c r="O130" s="567">
        <f>IF(OR(MONTH(O$3)='Rent Roll'!$AN16,MONTH(O$3)='Rent Roll'!$AO16,MONTH(O$3)='Rent Roll'!$AP16,MONTH(O$3)='Rent Roll'!$AQ16,MONTH(O$3)='Rent Roll'!$AR16,MONTH(O$3)='Rent Roll'!$AS16),0,1)</f>
        <v>1</v>
      </c>
      <c r="P130" s="567">
        <f>IF(OR(MONTH(P$3)='Rent Roll'!$AN16,MONTH(P$3)='Rent Roll'!$AO16,MONTH(P$3)='Rent Roll'!$AP16,MONTH(P$3)='Rent Roll'!$AQ16,MONTH(P$3)='Rent Roll'!$AR16,MONTH(P$3)='Rent Roll'!$AS16),0,1)</f>
        <v>1</v>
      </c>
      <c r="Q130" s="567">
        <f>IF(OR(MONTH(Q$3)='Rent Roll'!$AN16,MONTH(Q$3)='Rent Roll'!$AO16,MONTH(Q$3)='Rent Roll'!$AP16,MONTH(Q$3)='Rent Roll'!$AQ16,MONTH(Q$3)='Rent Roll'!$AR16,MONTH(Q$3)='Rent Roll'!$AS16),0,1)</f>
        <v>1</v>
      </c>
      <c r="R130" s="767">
        <f>IF(OR(MONTH(R$3)='Rent Roll'!$AN16,MONTH(R$3)='Rent Roll'!$AO16,MONTH(R$3)='Rent Roll'!$AP16,MONTH(R$3)='Rent Roll'!$AQ16,MONTH(R$3)='Rent Roll'!$AR16,MONTH(R$3)='Rent Roll'!$AS16),0,1)</f>
        <v>1</v>
      </c>
      <c r="S130" s="768">
        <f>IF(OR(MONTH(S$3)='Rent Roll'!$AN16,MONTH(S$3)='Rent Roll'!$AO16,MONTH(S$3)='Rent Roll'!$AP16,MONTH(S$3)='Rent Roll'!$AQ16,MONTH(S$3)='Rent Roll'!$AR16,MONTH(S$3)='Rent Roll'!$AS16),0,1)</f>
        <v>1</v>
      </c>
      <c r="T130" s="567">
        <f>IF(OR(MONTH(T$3)='Rent Roll'!$AN16,MONTH(T$3)='Rent Roll'!$AO16,MONTH(T$3)='Rent Roll'!$AP16,MONTH(T$3)='Rent Roll'!$AQ16,MONTH(T$3)='Rent Roll'!$AR16,MONTH(T$3)='Rent Roll'!$AS16),0,1)</f>
        <v>1</v>
      </c>
      <c r="U130" s="567">
        <f>IF(OR(MONTH(U$3)='Rent Roll'!$AN16,MONTH(U$3)='Rent Roll'!$AO16,MONTH(U$3)='Rent Roll'!$AP16,MONTH(U$3)='Rent Roll'!$AQ16,MONTH(U$3)='Rent Roll'!$AR16,MONTH(U$3)='Rent Roll'!$AS16),0,1)</f>
        <v>1</v>
      </c>
      <c r="V130" s="567">
        <f>IF(OR(MONTH(V$3)='Rent Roll'!$AN16,MONTH(V$3)='Rent Roll'!$AO16,MONTH(V$3)='Rent Roll'!$AP16,MONTH(V$3)='Rent Roll'!$AQ16,MONTH(V$3)='Rent Roll'!$AR16,MONTH(V$3)='Rent Roll'!$AS16),0,1)</f>
        <v>1</v>
      </c>
      <c r="W130" s="567">
        <f>IF(OR(MONTH(W$3)='Rent Roll'!$AN16,MONTH(W$3)='Rent Roll'!$AO16,MONTH(W$3)='Rent Roll'!$AP16,MONTH(W$3)='Rent Roll'!$AQ16,MONTH(W$3)='Rent Roll'!$AR16,MONTH(W$3)='Rent Roll'!$AS16),0,1)</f>
        <v>1</v>
      </c>
      <c r="X130" s="567">
        <f>IF(OR(MONTH(X$3)='Rent Roll'!$AN16,MONTH(X$3)='Rent Roll'!$AO16,MONTH(X$3)='Rent Roll'!$AP16,MONTH(X$3)='Rent Roll'!$AQ16,MONTH(X$3)='Rent Roll'!$AR16,MONTH(X$3)='Rent Roll'!$AS16),0,1)</f>
        <v>1</v>
      </c>
      <c r="Y130" s="567">
        <f>IF(OR(MONTH(Y$3)='Rent Roll'!$AN16,MONTH(Y$3)='Rent Roll'!$AO16,MONTH(Y$3)='Rent Roll'!$AP16,MONTH(Y$3)='Rent Roll'!$AQ16,MONTH(Y$3)='Rent Roll'!$AR16,MONTH(Y$3)='Rent Roll'!$AS16),0,1)</f>
        <v>1</v>
      </c>
      <c r="Z130" s="567">
        <f>IF(OR(MONTH(Z$3)='Rent Roll'!$AN16,MONTH(Z$3)='Rent Roll'!$AO16,MONTH(Z$3)='Rent Roll'!$AP16,MONTH(Z$3)='Rent Roll'!$AQ16,MONTH(Z$3)='Rent Roll'!$AR16,MONTH(Z$3)='Rent Roll'!$AS16),0,1)</f>
        <v>1</v>
      </c>
      <c r="AA130" s="567">
        <f>IF(OR(MONTH(AA$3)='Rent Roll'!$AN16,MONTH(AA$3)='Rent Roll'!$AO16,MONTH(AA$3)='Rent Roll'!$AP16,MONTH(AA$3)='Rent Roll'!$AQ16,MONTH(AA$3)='Rent Roll'!$AR16,MONTH(AA$3)='Rent Roll'!$AS16),0,1)</f>
        <v>1</v>
      </c>
      <c r="AB130" s="567">
        <f>IF(OR(MONTH(AB$3)='Rent Roll'!$AN16,MONTH(AB$3)='Rent Roll'!$AO16,MONTH(AB$3)='Rent Roll'!$AP16,MONTH(AB$3)='Rent Roll'!$AQ16,MONTH(AB$3)='Rent Roll'!$AR16,MONTH(AB$3)='Rent Roll'!$AS16),0,1)</f>
        <v>1</v>
      </c>
      <c r="AC130" s="567">
        <f>IF(OR(MONTH(AC$3)='Rent Roll'!$AN16,MONTH(AC$3)='Rent Roll'!$AO16,MONTH(AC$3)='Rent Roll'!$AP16,MONTH(AC$3)='Rent Roll'!$AQ16,MONTH(AC$3)='Rent Roll'!$AR16,MONTH(AC$3)='Rent Roll'!$AS16),0,1)</f>
        <v>1</v>
      </c>
      <c r="AD130" s="767">
        <f>IF(OR(MONTH(AD$3)='Rent Roll'!$AN16,MONTH(AD$3)='Rent Roll'!$AO16,MONTH(AD$3)='Rent Roll'!$AP16,MONTH(AD$3)='Rent Roll'!$AQ16,MONTH(AD$3)='Rent Roll'!$AR16,MONTH(AD$3)='Rent Roll'!$AS16),0,1)</f>
        <v>1</v>
      </c>
      <c r="AE130" s="768">
        <f>IF(OR(MONTH(AE$3)='Rent Roll'!$AN16,MONTH(AE$3)='Rent Roll'!$AO16,MONTH(AE$3)='Rent Roll'!$AP16,MONTH(AE$3)='Rent Roll'!$AQ16,MONTH(AE$3)='Rent Roll'!$AR16,MONTH(AE$3)='Rent Roll'!$AS16),0,1)</f>
        <v>1</v>
      </c>
      <c r="AF130" s="567">
        <f>IF(OR(MONTH(AF$3)='Rent Roll'!$AN16,MONTH(AF$3)='Rent Roll'!$AO16,MONTH(AF$3)='Rent Roll'!$AP16,MONTH(AF$3)='Rent Roll'!$AQ16,MONTH(AF$3)='Rent Roll'!$AR16,MONTH(AF$3)='Rent Roll'!$AS16),0,1)</f>
        <v>1</v>
      </c>
      <c r="AG130" s="567">
        <f>IF(OR(MONTH(AG$3)='Rent Roll'!$AN16,MONTH(AG$3)='Rent Roll'!$AO16,MONTH(AG$3)='Rent Roll'!$AP16,MONTH(AG$3)='Rent Roll'!$AQ16,MONTH(AG$3)='Rent Roll'!$AR16,MONTH(AG$3)='Rent Roll'!$AS16),0,1)</f>
        <v>1</v>
      </c>
      <c r="AH130" s="567">
        <f>IF(OR(MONTH(AH$3)='Rent Roll'!$AN16,MONTH(AH$3)='Rent Roll'!$AO16,MONTH(AH$3)='Rent Roll'!$AP16,MONTH(AH$3)='Rent Roll'!$AQ16,MONTH(AH$3)='Rent Roll'!$AR16,MONTH(AH$3)='Rent Roll'!$AS16),0,1)</f>
        <v>1</v>
      </c>
      <c r="AI130" s="567">
        <f>IF(OR(MONTH(AI$3)='Rent Roll'!$AN16,MONTH(AI$3)='Rent Roll'!$AO16,MONTH(AI$3)='Rent Roll'!$AP16,MONTH(AI$3)='Rent Roll'!$AQ16,MONTH(AI$3)='Rent Roll'!$AR16,MONTH(AI$3)='Rent Roll'!$AS16),0,1)</f>
        <v>1</v>
      </c>
      <c r="AJ130" s="567">
        <f>IF(OR(MONTH(AJ$3)='Rent Roll'!$AN16,MONTH(AJ$3)='Rent Roll'!$AO16,MONTH(AJ$3)='Rent Roll'!$AP16,MONTH(AJ$3)='Rent Roll'!$AQ16,MONTH(AJ$3)='Rent Roll'!$AR16,MONTH(AJ$3)='Rent Roll'!$AS16),0,1)</f>
        <v>1</v>
      </c>
      <c r="AK130" s="567">
        <f>IF(OR(MONTH(AK$3)='Rent Roll'!$AN16,MONTH(AK$3)='Rent Roll'!$AO16,MONTH(AK$3)='Rent Roll'!$AP16,MONTH(AK$3)='Rent Roll'!$AQ16,MONTH(AK$3)='Rent Roll'!$AR16,MONTH(AK$3)='Rent Roll'!$AS16),0,1)</f>
        <v>1</v>
      </c>
      <c r="AL130" s="567">
        <f>IF(OR(MONTH(AL$3)='Rent Roll'!$AN16,MONTH(AL$3)='Rent Roll'!$AO16,MONTH(AL$3)='Rent Roll'!$AP16,MONTH(AL$3)='Rent Roll'!$AQ16,MONTH(AL$3)='Rent Roll'!$AR16,MONTH(AL$3)='Rent Roll'!$AS16),0,1)</f>
        <v>1</v>
      </c>
      <c r="AM130" s="567">
        <f>IF(OR(MONTH(AM$3)='Rent Roll'!$AN16,MONTH(AM$3)='Rent Roll'!$AO16,MONTH(AM$3)='Rent Roll'!$AP16,MONTH(AM$3)='Rent Roll'!$AQ16,MONTH(AM$3)='Rent Roll'!$AR16,MONTH(AM$3)='Rent Roll'!$AS16),0,1)</f>
        <v>1</v>
      </c>
      <c r="AN130" s="567">
        <f>IF(OR(MONTH(AN$3)='Rent Roll'!$AN16,MONTH(AN$3)='Rent Roll'!$AO16,MONTH(AN$3)='Rent Roll'!$AP16,MONTH(AN$3)='Rent Roll'!$AQ16,MONTH(AN$3)='Rent Roll'!$AR16,MONTH(AN$3)='Rent Roll'!$AS16),0,1)</f>
        <v>1</v>
      </c>
      <c r="AO130" s="567">
        <f>IF(OR(MONTH(AO$3)='Rent Roll'!$AN16,MONTH(AO$3)='Rent Roll'!$AO16,MONTH(AO$3)='Rent Roll'!$AP16,MONTH(AO$3)='Rent Roll'!$AQ16,MONTH(AO$3)='Rent Roll'!$AR16,MONTH(AO$3)='Rent Roll'!$AS16),0,1)</f>
        <v>1</v>
      </c>
      <c r="AP130" s="767">
        <f>IF(OR(MONTH(AP$3)='Rent Roll'!$AN16,MONTH(AP$3)='Rent Roll'!$AO16,MONTH(AP$3)='Rent Roll'!$AP16,MONTH(AP$3)='Rent Roll'!$AQ16,MONTH(AP$3)='Rent Roll'!$AR16,MONTH(AP$3)='Rent Roll'!$AS16),0,1)</f>
        <v>1</v>
      </c>
      <c r="AQ130" s="768">
        <f>IF(OR(MONTH(AQ$3)='Rent Roll'!$AN16,MONTH(AQ$3)='Rent Roll'!$AO16,MONTH(AQ$3)='Rent Roll'!$AP16,MONTH(AQ$3)='Rent Roll'!$AQ16,MONTH(AQ$3)='Rent Roll'!$AR16,MONTH(AQ$3)='Rent Roll'!$AS16),0,1)</f>
        <v>1</v>
      </c>
      <c r="AR130" s="567">
        <f>IF(OR(MONTH(AR$3)='Rent Roll'!$AN16,MONTH(AR$3)='Rent Roll'!$AO16,MONTH(AR$3)='Rent Roll'!$AP16,MONTH(AR$3)='Rent Roll'!$AQ16,MONTH(AR$3)='Rent Roll'!$AR16,MONTH(AR$3)='Rent Roll'!$AS16),0,1)</f>
        <v>1</v>
      </c>
      <c r="AS130" s="567">
        <f>IF(OR(MONTH(AS$3)='Rent Roll'!$AN16,MONTH(AS$3)='Rent Roll'!$AO16,MONTH(AS$3)='Rent Roll'!$AP16,MONTH(AS$3)='Rent Roll'!$AQ16,MONTH(AS$3)='Rent Roll'!$AR16,MONTH(AS$3)='Rent Roll'!$AS16),0,1)</f>
        <v>1</v>
      </c>
      <c r="AT130" s="567">
        <f>IF(OR(MONTH(AT$3)='Rent Roll'!$AN16,MONTH(AT$3)='Rent Roll'!$AO16,MONTH(AT$3)='Rent Roll'!$AP16,MONTH(AT$3)='Rent Roll'!$AQ16,MONTH(AT$3)='Rent Roll'!$AR16,MONTH(AT$3)='Rent Roll'!$AS16),0,1)</f>
        <v>1</v>
      </c>
      <c r="AU130" s="567">
        <f>IF(OR(MONTH(AU$3)='Rent Roll'!$AN16,MONTH(AU$3)='Rent Roll'!$AO16,MONTH(AU$3)='Rent Roll'!$AP16,MONTH(AU$3)='Rent Roll'!$AQ16,MONTH(AU$3)='Rent Roll'!$AR16,MONTH(AU$3)='Rent Roll'!$AS16),0,1)</f>
        <v>1</v>
      </c>
      <c r="AV130" s="567">
        <f>IF(OR(MONTH(AV$3)='Rent Roll'!$AN16,MONTH(AV$3)='Rent Roll'!$AO16,MONTH(AV$3)='Rent Roll'!$AP16,MONTH(AV$3)='Rent Roll'!$AQ16,MONTH(AV$3)='Rent Roll'!$AR16,MONTH(AV$3)='Rent Roll'!$AS16),0,1)</f>
        <v>1</v>
      </c>
      <c r="AW130" s="567">
        <f>IF(OR(MONTH(AW$3)='Rent Roll'!$AN16,MONTH(AW$3)='Rent Roll'!$AO16,MONTH(AW$3)='Rent Roll'!$AP16,MONTH(AW$3)='Rent Roll'!$AQ16,MONTH(AW$3)='Rent Roll'!$AR16,MONTH(AW$3)='Rent Roll'!$AS16),0,1)</f>
        <v>1</v>
      </c>
      <c r="AX130" s="567">
        <f>IF(OR(MONTH(AX$3)='Rent Roll'!$AN16,MONTH(AX$3)='Rent Roll'!$AO16,MONTH(AX$3)='Rent Roll'!$AP16,MONTH(AX$3)='Rent Roll'!$AQ16,MONTH(AX$3)='Rent Roll'!$AR16,MONTH(AX$3)='Rent Roll'!$AS16),0,1)</f>
        <v>1</v>
      </c>
      <c r="AY130" s="567">
        <f>IF(OR(MONTH(AY$3)='Rent Roll'!$AN16,MONTH(AY$3)='Rent Roll'!$AO16,MONTH(AY$3)='Rent Roll'!$AP16,MONTH(AY$3)='Rent Roll'!$AQ16,MONTH(AY$3)='Rent Roll'!$AR16,MONTH(AY$3)='Rent Roll'!$AS16),0,1)</f>
        <v>1</v>
      </c>
      <c r="AZ130" s="567">
        <f>IF(OR(MONTH(AZ$3)='Rent Roll'!$AN16,MONTH(AZ$3)='Rent Roll'!$AO16,MONTH(AZ$3)='Rent Roll'!$AP16,MONTH(AZ$3)='Rent Roll'!$AQ16,MONTH(AZ$3)='Rent Roll'!$AR16,MONTH(AZ$3)='Rent Roll'!$AS16),0,1)</f>
        <v>1</v>
      </c>
      <c r="BA130" s="567">
        <f>IF(OR(MONTH(BA$3)='Rent Roll'!$AN16,MONTH(BA$3)='Rent Roll'!$AO16,MONTH(BA$3)='Rent Roll'!$AP16,MONTH(BA$3)='Rent Roll'!$AQ16,MONTH(BA$3)='Rent Roll'!$AR16,MONTH(BA$3)='Rent Roll'!$AS16),0,1)</f>
        <v>1</v>
      </c>
      <c r="BB130" s="767">
        <f>IF(OR(MONTH(BB$3)='Rent Roll'!$AN16,MONTH(BB$3)='Rent Roll'!$AO16,MONTH(BB$3)='Rent Roll'!$AP16,MONTH(BB$3)='Rent Roll'!$AQ16,MONTH(BB$3)='Rent Roll'!$AR16,MONTH(BB$3)='Rent Roll'!$AS16),0,1)</f>
        <v>1</v>
      </c>
      <c r="BC130" s="768">
        <f>IF(OR(MONTH(BC$3)='Rent Roll'!$AN16,MONTH(BC$3)='Rent Roll'!$AO16,MONTH(BC$3)='Rent Roll'!$AP16,MONTH(BC$3)='Rent Roll'!$AQ16,MONTH(BC$3)='Rent Roll'!$AR16,MONTH(BC$3)='Rent Roll'!$AS16),0,1)</f>
        <v>1</v>
      </c>
      <c r="BD130" s="567">
        <f>IF(OR(MONTH(BD$3)='Rent Roll'!$AN16,MONTH(BD$3)='Rent Roll'!$AO16,MONTH(BD$3)='Rent Roll'!$AP16,MONTH(BD$3)='Rent Roll'!$AQ16,MONTH(BD$3)='Rent Roll'!$AR16,MONTH(BD$3)='Rent Roll'!$AS16),0,1)</f>
        <v>1</v>
      </c>
      <c r="BE130" s="567">
        <f>IF(OR(MONTH(BE$3)='Rent Roll'!$AN16,MONTH(BE$3)='Rent Roll'!$AO16,MONTH(BE$3)='Rent Roll'!$AP16,MONTH(BE$3)='Rent Roll'!$AQ16,MONTH(BE$3)='Rent Roll'!$AR16,MONTH(BE$3)='Rent Roll'!$AS16),0,1)</f>
        <v>1</v>
      </c>
      <c r="BF130" s="567">
        <f>IF(OR(MONTH(BF$3)='Rent Roll'!$AN16,MONTH(BF$3)='Rent Roll'!$AO16,MONTH(BF$3)='Rent Roll'!$AP16,MONTH(BF$3)='Rent Roll'!$AQ16,MONTH(BF$3)='Rent Roll'!$AR16,MONTH(BF$3)='Rent Roll'!$AS16),0,1)</f>
        <v>1</v>
      </c>
      <c r="BG130" s="567">
        <f>IF(OR(MONTH(BG$3)='Rent Roll'!$AN16,MONTH(BG$3)='Rent Roll'!$AO16,MONTH(BG$3)='Rent Roll'!$AP16,MONTH(BG$3)='Rent Roll'!$AQ16,MONTH(BG$3)='Rent Roll'!$AR16,MONTH(BG$3)='Rent Roll'!$AS16),0,1)</f>
        <v>1</v>
      </c>
      <c r="BH130" s="567">
        <f>IF(OR(MONTH(BH$3)='Rent Roll'!$AN16,MONTH(BH$3)='Rent Roll'!$AO16,MONTH(BH$3)='Rent Roll'!$AP16,MONTH(BH$3)='Rent Roll'!$AQ16,MONTH(BH$3)='Rent Roll'!$AR16,MONTH(BH$3)='Rent Roll'!$AS16),0,1)</f>
        <v>1</v>
      </c>
      <c r="BI130" s="567">
        <f>IF(OR(MONTH(BI$3)='Rent Roll'!$AN16,MONTH(BI$3)='Rent Roll'!$AO16,MONTH(BI$3)='Rent Roll'!$AP16,MONTH(BI$3)='Rent Roll'!$AQ16,MONTH(BI$3)='Rent Roll'!$AR16,MONTH(BI$3)='Rent Roll'!$AS16),0,1)</f>
        <v>1</v>
      </c>
      <c r="BJ130" s="567">
        <f>IF(OR(MONTH(BJ$3)='Rent Roll'!$AN16,MONTH(BJ$3)='Rent Roll'!$AO16,MONTH(BJ$3)='Rent Roll'!$AP16,MONTH(BJ$3)='Rent Roll'!$AQ16,MONTH(BJ$3)='Rent Roll'!$AR16,MONTH(BJ$3)='Rent Roll'!$AS16),0,1)</f>
        <v>1</v>
      </c>
      <c r="BK130" s="567">
        <f>IF(OR(MONTH(BK$3)='Rent Roll'!$AN16,MONTH(BK$3)='Rent Roll'!$AO16,MONTH(BK$3)='Rent Roll'!$AP16,MONTH(BK$3)='Rent Roll'!$AQ16,MONTH(BK$3)='Rent Roll'!$AR16,MONTH(BK$3)='Rent Roll'!$AS16),0,1)</f>
        <v>1</v>
      </c>
      <c r="BL130" s="567">
        <f>IF(OR(MONTH(BL$3)='Rent Roll'!$AN16,MONTH(BL$3)='Rent Roll'!$AO16,MONTH(BL$3)='Rent Roll'!$AP16,MONTH(BL$3)='Rent Roll'!$AQ16,MONTH(BL$3)='Rent Roll'!$AR16,MONTH(BL$3)='Rent Roll'!$AS16),0,1)</f>
        <v>1</v>
      </c>
      <c r="BM130" s="567">
        <f>IF(OR(MONTH(BM$3)='Rent Roll'!$AN16,MONTH(BM$3)='Rent Roll'!$AO16,MONTH(BM$3)='Rent Roll'!$AP16,MONTH(BM$3)='Rent Roll'!$AQ16,MONTH(BM$3)='Rent Roll'!$AR16,MONTH(BM$3)='Rent Roll'!$AS16),0,1)</f>
        <v>1</v>
      </c>
      <c r="BN130" s="767">
        <f>IF(OR(MONTH(BN$3)='Rent Roll'!$AN16,MONTH(BN$3)='Rent Roll'!$AO16,MONTH(BN$3)='Rent Roll'!$AP16,MONTH(BN$3)='Rent Roll'!$AQ16,MONTH(BN$3)='Rent Roll'!$AR16,MONTH(BN$3)='Rent Roll'!$AS16),0,1)</f>
        <v>1</v>
      </c>
      <c r="BO130" s="768">
        <f>IF(OR(MONTH(BO$3)='Rent Roll'!$AN16,MONTH(BO$3)='Rent Roll'!$AO16,MONTH(BO$3)='Rent Roll'!$AP16,MONTH(BO$3)='Rent Roll'!$AQ16,MONTH(BO$3)='Rent Roll'!$AR16,MONTH(BO$3)='Rent Roll'!$AS16),0,1)</f>
        <v>1</v>
      </c>
      <c r="BP130" s="567">
        <f>IF(OR(MONTH(BP$3)='Rent Roll'!$AN16,MONTH(BP$3)='Rent Roll'!$AO16,MONTH(BP$3)='Rent Roll'!$AP16,MONTH(BP$3)='Rent Roll'!$AQ16,MONTH(BP$3)='Rent Roll'!$AR16,MONTH(BP$3)='Rent Roll'!$AS16),0,1)</f>
        <v>1</v>
      </c>
      <c r="BQ130" s="567">
        <f>IF(OR(MONTH(BQ$3)='Rent Roll'!$AN16,MONTH(BQ$3)='Rent Roll'!$AO16,MONTH(BQ$3)='Rent Roll'!$AP16,MONTH(BQ$3)='Rent Roll'!$AQ16,MONTH(BQ$3)='Rent Roll'!$AR16,MONTH(BQ$3)='Rent Roll'!$AS16),0,1)</f>
        <v>1</v>
      </c>
      <c r="BR130" s="567">
        <f>IF(OR(MONTH(BR$3)='Rent Roll'!$AN16,MONTH(BR$3)='Rent Roll'!$AO16,MONTH(BR$3)='Rent Roll'!$AP16,MONTH(BR$3)='Rent Roll'!$AQ16,MONTH(BR$3)='Rent Roll'!$AR16,MONTH(BR$3)='Rent Roll'!$AS16),0,1)</f>
        <v>1</v>
      </c>
      <c r="BS130" s="567">
        <f>IF(OR(MONTH(BS$3)='Rent Roll'!$AN16,MONTH(BS$3)='Rent Roll'!$AO16,MONTH(BS$3)='Rent Roll'!$AP16,MONTH(BS$3)='Rent Roll'!$AQ16,MONTH(BS$3)='Rent Roll'!$AR16,MONTH(BS$3)='Rent Roll'!$AS16),0,1)</f>
        <v>1</v>
      </c>
      <c r="BT130" s="567">
        <f>IF(OR(MONTH(BT$3)='Rent Roll'!$AN16,MONTH(BT$3)='Rent Roll'!$AO16,MONTH(BT$3)='Rent Roll'!$AP16,MONTH(BT$3)='Rent Roll'!$AQ16,MONTH(BT$3)='Rent Roll'!$AR16,MONTH(BT$3)='Rent Roll'!$AS16),0,1)</f>
        <v>1</v>
      </c>
      <c r="BU130" s="567">
        <f>IF(OR(MONTH(BU$3)='Rent Roll'!$AN16,MONTH(BU$3)='Rent Roll'!$AO16,MONTH(BU$3)='Rent Roll'!$AP16,MONTH(BU$3)='Rent Roll'!$AQ16,MONTH(BU$3)='Rent Roll'!$AR16,MONTH(BU$3)='Rent Roll'!$AS16),0,1)</f>
        <v>1</v>
      </c>
      <c r="BV130" s="567">
        <f>IF(OR(MONTH(BV$3)='Rent Roll'!$AN16,MONTH(BV$3)='Rent Roll'!$AO16,MONTH(BV$3)='Rent Roll'!$AP16,MONTH(BV$3)='Rent Roll'!$AQ16,MONTH(BV$3)='Rent Roll'!$AR16,MONTH(BV$3)='Rent Roll'!$AS16),0,1)</f>
        <v>1</v>
      </c>
      <c r="BW130" s="567">
        <f>IF(OR(MONTH(BW$3)='Rent Roll'!$AN16,MONTH(BW$3)='Rent Roll'!$AO16,MONTH(BW$3)='Rent Roll'!$AP16,MONTH(BW$3)='Rent Roll'!$AQ16,MONTH(BW$3)='Rent Roll'!$AR16,MONTH(BW$3)='Rent Roll'!$AS16),0,1)</f>
        <v>1</v>
      </c>
      <c r="BX130" s="567">
        <f>IF(OR(MONTH(BX$3)='Rent Roll'!$AN16,MONTH(BX$3)='Rent Roll'!$AO16,MONTH(BX$3)='Rent Roll'!$AP16,MONTH(BX$3)='Rent Roll'!$AQ16,MONTH(BX$3)='Rent Roll'!$AR16,MONTH(BX$3)='Rent Roll'!$AS16),0,1)</f>
        <v>1</v>
      </c>
      <c r="BY130" s="567">
        <f>IF(OR(MONTH(BY$3)='Rent Roll'!$AN16,MONTH(BY$3)='Rent Roll'!$AO16,MONTH(BY$3)='Rent Roll'!$AP16,MONTH(BY$3)='Rent Roll'!$AQ16,MONTH(BY$3)='Rent Roll'!$AR16,MONTH(BY$3)='Rent Roll'!$AS16),0,1)</f>
        <v>1</v>
      </c>
      <c r="BZ130" s="767">
        <f>IF(OR(MONTH(BZ$3)='Rent Roll'!$AN16,MONTH(BZ$3)='Rent Roll'!$AO16,MONTH(BZ$3)='Rent Roll'!$AP16,MONTH(BZ$3)='Rent Roll'!$AQ16,MONTH(BZ$3)='Rent Roll'!$AR16,MONTH(BZ$3)='Rent Roll'!$AS16),0,1)</f>
        <v>1</v>
      </c>
      <c r="CA130" s="768">
        <f>IF(OR(MONTH(CA$3)='Rent Roll'!$AN16,MONTH(CA$3)='Rent Roll'!$AO16,MONTH(CA$3)='Rent Roll'!$AP16,MONTH(CA$3)='Rent Roll'!$AQ16,MONTH(CA$3)='Rent Roll'!$AR16,MONTH(CA$3)='Rent Roll'!$AS16),0,1)</f>
        <v>1</v>
      </c>
      <c r="CB130" s="567">
        <f>IF(OR(MONTH(CB$3)='Rent Roll'!$AN16,MONTH(CB$3)='Rent Roll'!$AO16,MONTH(CB$3)='Rent Roll'!$AP16,MONTH(CB$3)='Rent Roll'!$AQ16,MONTH(CB$3)='Rent Roll'!$AR16,MONTH(CB$3)='Rent Roll'!$AS16),0,1)</f>
        <v>1</v>
      </c>
      <c r="CC130" s="567">
        <f>IF(OR(MONTH(CC$3)='Rent Roll'!$AN16,MONTH(CC$3)='Rent Roll'!$AO16,MONTH(CC$3)='Rent Roll'!$AP16,MONTH(CC$3)='Rent Roll'!$AQ16,MONTH(CC$3)='Rent Roll'!$AR16,MONTH(CC$3)='Rent Roll'!$AS16),0,1)</f>
        <v>1</v>
      </c>
      <c r="CD130" s="567">
        <f>IF(OR(MONTH(CD$3)='Rent Roll'!$AN16,MONTH(CD$3)='Rent Roll'!$AO16,MONTH(CD$3)='Rent Roll'!$AP16,MONTH(CD$3)='Rent Roll'!$AQ16,MONTH(CD$3)='Rent Roll'!$AR16,MONTH(CD$3)='Rent Roll'!$AS16),0,1)</f>
        <v>1</v>
      </c>
      <c r="CE130" s="567">
        <f>IF(OR(MONTH(CE$3)='Rent Roll'!$AN16,MONTH(CE$3)='Rent Roll'!$AO16,MONTH(CE$3)='Rent Roll'!$AP16,MONTH(CE$3)='Rent Roll'!$AQ16,MONTH(CE$3)='Rent Roll'!$AR16,MONTH(CE$3)='Rent Roll'!$AS16),0,1)</f>
        <v>1</v>
      </c>
      <c r="CF130" s="567">
        <f>IF(OR(MONTH(CF$3)='Rent Roll'!$AN16,MONTH(CF$3)='Rent Roll'!$AO16,MONTH(CF$3)='Rent Roll'!$AP16,MONTH(CF$3)='Rent Roll'!$AQ16,MONTH(CF$3)='Rent Roll'!$AR16,MONTH(CF$3)='Rent Roll'!$AS16),0,1)</f>
        <v>1</v>
      </c>
      <c r="CG130" s="567">
        <f>IF(OR(MONTH(CG$3)='Rent Roll'!$AN16,MONTH(CG$3)='Rent Roll'!$AO16,MONTH(CG$3)='Rent Roll'!$AP16,MONTH(CG$3)='Rent Roll'!$AQ16,MONTH(CG$3)='Rent Roll'!$AR16,MONTH(CG$3)='Rent Roll'!$AS16),0,1)</f>
        <v>1</v>
      </c>
      <c r="CH130" s="567">
        <f>IF(OR(MONTH(CH$3)='Rent Roll'!$AN16,MONTH(CH$3)='Rent Roll'!$AO16,MONTH(CH$3)='Rent Roll'!$AP16,MONTH(CH$3)='Rent Roll'!$AQ16,MONTH(CH$3)='Rent Roll'!$AR16,MONTH(CH$3)='Rent Roll'!$AS16),0,1)</f>
        <v>1</v>
      </c>
      <c r="CI130" s="567">
        <f>IF(OR(MONTH(CI$3)='Rent Roll'!$AN16,MONTH(CI$3)='Rent Roll'!$AO16,MONTH(CI$3)='Rent Roll'!$AP16,MONTH(CI$3)='Rent Roll'!$AQ16,MONTH(CI$3)='Rent Roll'!$AR16,MONTH(CI$3)='Rent Roll'!$AS16),0,1)</f>
        <v>1</v>
      </c>
      <c r="CJ130" s="567">
        <f>IF(OR(MONTH(CJ$3)='Rent Roll'!$AN16,MONTH(CJ$3)='Rent Roll'!$AO16,MONTH(CJ$3)='Rent Roll'!$AP16,MONTH(CJ$3)='Rent Roll'!$AQ16,MONTH(CJ$3)='Rent Roll'!$AR16,MONTH(CJ$3)='Rent Roll'!$AS16),0,1)</f>
        <v>1</v>
      </c>
      <c r="CK130" s="567">
        <f>IF(OR(MONTH(CK$3)='Rent Roll'!$AN16,MONTH(CK$3)='Rent Roll'!$AO16,MONTH(CK$3)='Rent Roll'!$AP16,MONTH(CK$3)='Rent Roll'!$AQ16,MONTH(CK$3)='Rent Roll'!$AR16,MONTH(CK$3)='Rent Roll'!$AS16),0,1)</f>
        <v>1</v>
      </c>
      <c r="CL130" s="767">
        <f>IF(OR(MONTH(CL$3)='Rent Roll'!$AN16,MONTH(CL$3)='Rent Roll'!$AO16,MONTH(CL$3)='Rent Roll'!$AP16,MONTH(CL$3)='Rent Roll'!$AQ16,MONTH(CL$3)='Rent Roll'!$AR16,MONTH(CL$3)='Rent Roll'!$AS16),0,1)</f>
        <v>1</v>
      </c>
      <c r="CM130" s="768">
        <f>IF(OR(MONTH(CM$3)='Rent Roll'!$AN16,MONTH(CM$3)='Rent Roll'!$AO16,MONTH(CM$3)='Rent Roll'!$AP16,MONTH(CM$3)='Rent Roll'!$AQ16,MONTH(CM$3)='Rent Roll'!$AR16,MONTH(CM$3)='Rent Roll'!$AS16),0,1)</f>
        <v>1</v>
      </c>
      <c r="CN130" s="567">
        <f>IF(OR(MONTH(CN$3)='Rent Roll'!$AN16,MONTH(CN$3)='Rent Roll'!$AO16,MONTH(CN$3)='Rent Roll'!$AP16,MONTH(CN$3)='Rent Roll'!$AQ16,MONTH(CN$3)='Rent Roll'!$AR16,MONTH(CN$3)='Rent Roll'!$AS16),0,1)</f>
        <v>1</v>
      </c>
      <c r="CO130" s="567">
        <f>IF(OR(MONTH(CO$3)='Rent Roll'!$AN16,MONTH(CO$3)='Rent Roll'!$AO16,MONTH(CO$3)='Rent Roll'!$AP16,MONTH(CO$3)='Rent Roll'!$AQ16,MONTH(CO$3)='Rent Roll'!$AR16,MONTH(CO$3)='Rent Roll'!$AS16),0,1)</f>
        <v>1</v>
      </c>
      <c r="CP130" s="567">
        <f>IF(OR(MONTH(CP$3)='Rent Roll'!$AN16,MONTH(CP$3)='Rent Roll'!$AO16,MONTH(CP$3)='Rent Roll'!$AP16,MONTH(CP$3)='Rent Roll'!$AQ16,MONTH(CP$3)='Rent Roll'!$AR16,MONTH(CP$3)='Rent Roll'!$AS16),0,1)</f>
        <v>1</v>
      </c>
      <c r="CQ130" s="567">
        <f>IF(OR(MONTH(CQ$3)='Rent Roll'!$AN16,MONTH(CQ$3)='Rent Roll'!$AO16,MONTH(CQ$3)='Rent Roll'!$AP16,MONTH(CQ$3)='Rent Roll'!$AQ16,MONTH(CQ$3)='Rent Roll'!$AR16,MONTH(CQ$3)='Rent Roll'!$AS16),0,1)</f>
        <v>1</v>
      </c>
      <c r="CR130" s="567">
        <f>IF(OR(MONTH(CR$3)='Rent Roll'!$AN16,MONTH(CR$3)='Rent Roll'!$AO16,MONTH(CR$3)='Rent Roll'!$AP16,MONTH(CR$3)='Rent Roll'!$AQ16,MONTH(CR$3)='Rent Roll'!$AR16,MONTH(CR$3)='Rent Roll'!$AS16),0,1)</f>
        <v>1</v>
      </c>
      <c r="CS130" s="567">
        <f>IF(OR(MONTH(CS$3)='Rent Roll'!$AN16,MONTH(CS$3)='Rent Roll'!$AO16,MONTH(CS$3)='Rent Roll'!$AP16,MONTH(CS$3)='Rent Roll'!$AQ16,MONTH(CS$3)='Rent Roll'!$AR16,MONTH(CS$3)='Rent Roll'!$AS16),0,1)</f>
        <v>1</v>
      </c>
      <c r="CT130" s="567">
        <f>IF(OR(MONTH(CT$3)='Rent Roll'!$AN16,MONTH(CT$3)='Rent Roll'!$AO16,MONTH(CT$3)='Rent Roll'!$AP16,MONTH(CT$3)='Rent Roll'!$AQ16,MONTH(CT$3)='Rent Roll'!$AR16,MONTH(CT$3)='Rent Roll'!$AS16),0,1)</f>
        <v>1</v>
      </c>
      <c r="CU130" s="567">
        <f>IF(OR(MONTH(CU$3)='Rent Roll'!$AN16,MONTH(CU$3)='Rent Roll'!$AO16,MONTH(CU$3)='Rent Roll'!$AP16,MONTH(CU$3)='Rent Roll'!$AQ16,MONTH(CU$3)='Rent Roll'!$AR16,MONTH(CU$3)='Rent Roll'!$AS16),0,1)</f>
        <v>1</v>
      </c>
      <c r="CV130" s="567">
        <f>IF(OR(MONTH(CV$3)='Rent Roll'!$AN16,MONTH(CV$3)='Rent Roll'!$AO16,MONTH(CV$3)='Rent Roll'!$AP16,MONTH(CV$3)='Rent Roll'!$AQ16,MONTH(CV$3)='Rent Roll'!$AR16,MONTH(CV$3)='Rent Roll'!$AS16),0,1)</f>
        <v>1</v>
      </c>
      <c r="CW130" s="567">
        <f>IF(OR(MONTH(CW$3)='Rent Roll'!$AN16,MONTH(CW$3)='Rent Roll'!$AO16,MONTH(CW$3)='Rent Roll'!$AP16,MONTH(CW$3)='Rent Roll'!$AQ16,MONTH(CW$3)='Rent Roll'!$AR16,MONTH(CW$3)='Rent Roll'!$AS16),0,1)</f>
        <v>1</v>
      </c>
      <c r="CX130" s="767">
        <f>IF(OR(MONTH(CX$3)='Rent Roll'!$AN16,MONTH(CX$3)='Rent Roll'!$AO16,MONTH(CX$3)='Rent Roll'!$AP16,MONTH(CX$3)='Rent Roll'!$AQ16,MONTH(CX$3)='Rent Roll'!$AR16,MONTH(CX$3)='Rent Roll'!$AS16),0,1)</f>
        <v>1</v>
      </c>
      <c r="CY130" s="768">
        <f>IF(OR(MONTH(CY$3)='Rent Roll'!$AN16,MONTH(CY$3)='Rent Roll'!$AO16,MONTH(CY$3)='Rent Roll'!$AP16,MONTH(CY$3)='Rent Roll'!$AQ16,MONTH(CY$3)='Rent Roll'!$AR16,MONTH(CY$3)='Rent Roll'!$AS16),0,1)</f>
        <v>1</v>
      </c>
      <c r="CZ130" s="567">
        <f>IF(OR(MONTH(CZ$3)='Rent Roll'!$AN16,MONTH(CZ$3)='Rent Roll'!$AO16,MONTH(CZ$3)='Rent Roll'!$AP16,MONTH(CZ$3)='Rent Roll'!$AQ16,MONTH(CZ$3)='Rent Roll'!$AR16,MONTH(CZ$3)='Rent Roll'!$AS16),0,1)</f>
        <v>1</v>
      </c>
      <c r="DA130" s="567">
        <f>IF(OR(MONTH(DA$3)='Rent Roll'!$AN16,MONTH(DA$3)='Rent Roll'!$AO16,MONTH(DA$3)='Rent Roll'!$AP16,MONTH(DA$3)='Rent Roll'!$AQ16,MONTH(DA$3)='Rent Roll'!$AR16,MONTH(DA$3)='Rent Roll'!$AS16),0,1)</f>
        <v>1</v>
      </c>
      <c r="DB130" s="567">
        <f>IF(OR(MONTH(DB$3)='Rent Roll'!$AN16,MONTH(DB$3)='Rent Roll'!$AO16,MONTH(DB$3)='Rent Roll'!$AP16,MONTH(DB$3)='Rent Roll'!$AQ16,MONTH(DB$3)='Rent Roll'!$AR16,MONTH(DB$3)='Rent Roll'!$AS16),0,1)</f>
        <v>1</v>
      </c>
      <c r="DC130" s="567">
        <f>IF(OR(MONTH(DC$3)='Rent Roll'!$AN16,MONTH(DC$3)='Rent Roll'!$AO16,MONTH(DC$3)='Rent Roll'!$AP16,MONTH(DC$3)='Rent Roll'!$AQ16,MONTH(DC$3)='Rent Roll'!$AR16,MONTH(DC$3)='Rent Roll'!$AS16),0,1)</f>
        <v>1</v>
      </c>
      <c r="DD130" s="567">
        <f>IF(OR(MONTH(DD$3)='Rent Roll'!$AN16,MONTH(DD$3)='Rent Roll'!$AO16,MONTH(DD$3)='Rent Roll'!$AP16,MONTH(DD$3)='Rent Roll'!$AQ16,MONTH(DD$3)='Rent Roll'!$AR16,MONTH(DD$3)='Rent Roll'!$AS16),0,1)</f>
        <v>1</v>
      </c>
      <c r="DE130" s="567">
        <f>IF(OR(MONTH(DE$3)='Rent Roll'!$AN16,MONTH(DE$3)='Rent Roll'!$AO16,MONTH(DE$3)='Rent Roll'!$AP16,MONTH(DE$3)='Rent Roll'!$AQ16,MONTH(DE$3)='Rent Roll'!$AR16,MONTH(DE$3)='Rent Roll'!$AS16),0,1)</f>
        <v>1</v>
      </c>
      <c r="DF130" s="567">
        <f>IF(OR(MONTH(DF$3)='Rent Roll'!$AN16,MONTH(DF$3)='Rent Roll'!$AO16,MONTH(DF$3)='Rent Roll'!$AP16,MONTH(DF$3)='Rent Roll'!$AQ16,MONTH(DF$3)='Rent Roll'!$AR16,MONTH(DF$3)='Rent Roll'!$AS16),0,1)</f>
        <v>1</v>
      </c>
      <c r="DG130" s="567">
        <f>IF(OR(MONTH(DG$3)='Rent Roll'!$AN16,MONTH(DG$3)='Rent Roll'!$AO16,MONTH(DG$3)='Rent Roll'!$AP16,MONTH(DG$3)='Rent Roll'!$AQ16,MONTH(DG$3)='Rent Roll'!$AR16,MONTH(DG$3)='Rent Roll'!$AS16),0,1)</f>
        <v>1</v>
      </c>
      <c r="DH130" s="567">
        <f>IF(OR(MONTH(DH$3)='Rent Roll'!$AN16,MONTH(DH$3)='Rent Roll'!$AO16,MONTH(DH$3)='Rent Roll'!$AP16,MONTH(DH$3)='Rent Roll'!$AQ16,MONTH(DH$3)='Rent Roll'!$AR16,MONTH(DH$3)='Rent Roll'!$AS16),0,1)</f>
        <v>1</v>
      </c>
      <c r="DI130" s="567">
        <f>IF(OR(MONTH(DI$3)='Rent Roll'!$AN16,MONTH(DI$3)='Rent Roll'!$AO16,MONTH(DI$3)='Rent Roll'!$AP16,MONTH(DI$3)='Rent Roll'!$AQ16,MONTH(DI$3)='Rent Roll'!$AR16,MONTH(DI$3)='Rent Roll'!$AS16),0,1)</f>
        <v>1</v>
      </c>
      <c r="DJ130" s="767">
        <f>IF(OR(MONTH(DJ$3)='Rent Roll'!$AN16,MONTH(DJ$3)='Rent Roll'!$AO16,MONTH(DJ$3)='Rent Roll'!$AP16,MONTH(DJ$3)='Rent Roll'!$AQ16,MONTH(DJ$3)='Rent Roll'!$AR16,MONTH(DJ$3)='Rent Roll'!$AS16),0,1)</f>
        <v>1</v>
      </c>
      <c r="DK130" s="768">
        <f>IF(OR(MONTH(DK$3)='Rent Roll'!$AN16,MONTH(DK$3)='Rent Roll'!$AO16,MONTH(DK$3)='Rent Roll'!$AP16,MONTH(DK$3)='Rent Roll'!$AQ16,MONTH(DK$3)='Rent Roll'!$AR16,MONTH(DK$3)='Rent Roll'!$AS16),0,1)</f>
        <v>1</v>
      </c>
      <c r="DL130" s="567">
        <f>IF(OR(MONTH(DL$3)='Rent Roll'!$AN16,MONTH(DL$3)='Rent Roll'!$AO16,MONTH(DL$3)='Rent Roll'!$AP16,MONTH(DL$3)='Rent Roll'!$AQ16,MONTH(DL$3)='Rent Roll'!$AR16,MONTH(DL$3)='Rent Roll'!$AS16),0,1)</f>
        <v>1</v>
      </c>
      <c r="DM130" s="567">
        <f>IF(OR(MONTH(DM$3)='Rent Roll'!$AN16,MONTH(DM$3)='Rent Roll'!$AO16,MONTH(DM$3)='Rent Roll'!$AP16,MONTH(DM$3)='Rent Roll'!$AQ16,MONTH(DM$3)='Rent Roll'!$AR16,MONTH(DM$3)='Rent Roll'!$AS16),0,1)</f>
        <v>1</v>
      </c>
      <c r="DN130" s="567">
        <f>IF(OR(MONTH(DN$3)='Rent Roll'!$AN16,MONTH(DN$3)='Rent Roll'!$AO16,MONTH(DN$3)='Rent Roll'!$AP16,MONTH(DN$3)='Rent Roll'!$AQ16,MONTH(DN$3)='Rent Roll'!$AR16,MONTH(DN$3)='Rent Roll'!$AS16),0,1)</f>
        <v>1</v>
      </c>
      <c r="DO130" s="567">
        <f>IF(OR(MONTH(DO$3)='Rent Roll'!$AN16,MONTH(DO$3)='Rent Roll'!$AO16,MONTH(DO$3)='Rent Roll'!$AP16,MONTH(DO$3)='Rent Roll'!$AQ16,MONTH(DO$3)='Rent Roll'!$AR16,MONTH(DO$3)='Rent Roll'!$AS16),0,1)</f>
        <v>1</v>
      </c>
      <c r="DP130" s="567">
        <f>IF(OR(MONTH(DP$3)='Rent Roll'!$AN16,MONTH(DP$3)='Rent Roll'!$AO16,MONTH(DP$3)='Rent Roll'!$AP16,MONTH(DP$3)='Rent Roll'!$AQ16,MONTH(DP$3)='Rent Roll'!$AR16,MONTH(DP$3)='Rent Roll'!$AS16),0,1)</f>
        <v>1</v>
      </c>
      <c r="DQ130" s="567">
        <f>IF(OR(MONTH(DQ$3)='Rent Roll'!$AN16,MONTH(DQ$3)='Rent Roll'!$AO16,MONTH(DQ$3)='Rent Roll'!$AP16,MONTH(DQ$3)='Rent Roll'!$AQ16,MONTH(DQ$3)='Rent Roll'!$AR16,MONTH(DQ$3)='Rent Roll'!$AS16),0,1)</f>
        <v>1</v>
      </c>
      <c r="DR130" s="567">
        <f>IF(OR(MONTH(DR$3)='Rent Roll'!$AN16,MONTH(DR$3)='Rent Roll'!$AO16,MONTH(DR$3)='Rent Roll'!$AP16,MONTH(DR$3)='Rent Roll'!$AQ16,MONTH(DR$3)='Rent Roll'!$AR16,MONTH(DR$3)='Rent Roll'!$AS16),0,1)</f>
        <v>1</v>
      </c>
      <c r="DS130" s="567">
        <f>IF(OR(MONTH(DS$3)='Rent Roll'!$AN16,MONTH(DS$3)='Rent Roll'!$AO16,MONTH(DS$3)='Rent Roll'!$AP16,MONTH(DS$3)='Rent Roll'!$AQ16,MONTH(DS$3)='Rent Roll'!$AR16,MONTH(DS$3)='Rent Roll'!$AS16),0,1)</f>
        <v>1</v>
      </c>
      <c r="DT130" s="567">
        <f>IF(OR(MONTH(DT$3)='Rent Roll'!$AN16,MONTH(DT$3)='Rent Roll'!$AO16,MONTH(DT$3)='Rent Roll'!$AP16,MONTH(DT$3)='Rent Roll'!$AQ16,MONTH(DT$3)='Rent Roll'!$AR16,MONTH(DT$3)='Rent Roll'!$AS16),0,1)</f>
        <v>1</v>
      </c>
      <c r="DU130" s="567">
        <f>IF(OR(MONTH(DU$3)='Rent Roll'!$AN16,MONTH(DU$3)='Rent Roll'!$AO16,MONTH(DU$3)='Rent Roll'!$AP16,MONTH(DU$3)='Rent Roll'!$AQ16,MONTH(DU$3)='Rent Roll'!$AR16,MONTH(DU$3)='Rent Roll'!$AS16),0,1)</f>
        <v>1</v>
      </c>
      <c r="DV130" s="567">
        <f>IF(OR(MONTH(DV$3)='Rent Roll'!$AN16,MONTH(DV$3)='Rent Roll'!$AO16,MONTH(DV$3)='Rent Roll'!$AP16,MONTH(DV$3)='Rent Roll'!$AQ16,MONTH(DV$3)='Rent Roll'!$AR16,MONTH(DV$3)='Rent Roll'!$AS16),0,1)</f>
        <v>1</v>
      </c>
    </row>
    <row r="131" spans="1:126" s="565" customFormat="1" ht="12" customHeight="1" outlineLevel="1" x14ac:dyDescent="0.4">
      <c r="A131" s="731"/>
      <c r="B131" s="564">
        <f>'Rent Roll'!$B17</f>
        <v>0</v>
      </c>
      <c r="C131" s="566"/>
      <c r="D131" s="566"/>
      <c r="E131" s="566"/>
      <c r="F131" s="778">
        <f>IF(OR(MONTH(F$3)='Rent Roll'!$AN17,MONTH(F$3)='Rent Roll'!$AO17,MONTH(F$3)='Rent Roll'!$AP17,MONTH(F$3)='Rent Roll'!$AQ17,MONTH(F$3)='Rent Roll'!$AR17,MONTH(F$3)='Rent Roll'!$AS17),0,1)</f>
        <v>1</v>
      </c>
      <c r="G131" s="768">
        <f>IF(OR(MONTH(G$3)='Rent Roll'!$AN17,MONTH(G$3)='Rent Roll'!$AO17,MONTH(G$3)='Rent Roll'!$AP17,MONTH(G$3)='Rent Roll'!$AQ17,MONTH(G$3)='Rent Roll'!$AR17,MONTH(G$3)='Rent Roll'!$AS17),0,1)</f>
        <v>1</v>
      </c>
      <c r="H131" s="567">
        <f>IF(OR(MONTH(H$3)='Rent Roll'!$AN17,MONTH(H$3)='Rent Roll'!$AO17,MONTH(H$3)='Rent Roll'!$AP17,MONTH(H$3)='Rent Roll'!$AQ17,MONTH(H$3)='Rent Roll'!$AR17,MONTH(H$3)='Rent Roll'!$AS17),0,1)</f>
        <v>1</v>
      </c>
      <c r="I131" s="567">
        <f>IF(OR(MONTH(I$3)='Rent Roll'!$AN17,MONTH(I$3)='Rent Roll'!$AO17,MONTH(I$3)='Rent Roll'!$AP17,MONTH(I$3)='Rent Roll'!$AQ17,MONTH(I$3)='Rent Roll'!$AR17,MONTH(I$3)='Rent Roll'!$AS17),0,1)</f>
        <v>1</v>
      </c>
      <c r="J131" s="567">
        <f>IF(OR(MONTH(J$3)='Rent Roll'!$AN17,MONTH(J$3)='Rent Roll'!$AO17,MONTH(J$3)='Rent Roll'!$AP17,MONTH(J$3)='Rent Roll'!$AQ17,MONTH(J$3)='Rent Roll'!$AR17,MONTH(J$3)='Rent Roll'!$AS17),0,1)</f>
        <v>1</v>
      </c>
      <c r="K131" s="567">
        <f>IF(OR(MONTH(K$3)='Rent Roll'!$AN17,MONTH(K$3)='Rent Roll'!$AO17,MONTH(K$3)='Rent Roll'!$AP17,MONTH(K$3)='Rent Roll'!$AQ17,MONTH(K$3)='Rent Roll'!$AR17,MONTH(K$3)='Rent Roll'!$AS17),0,1)</f>
        <v>1</v>
      </c>
      <c r="L131" s="567">
        <f>IF(OR(MONTH(L$3)='Rent Roll'!$AN17,MONTH(L$3)='Rent Roll'!$AO17,MONTH(L$3)='Rent Roll'!$AP17,MONTH(L$3)='Rent Roll'!$AQ17,MONTH(L$3)='Rent Roll'!$AR17,MONTH(L$3)='Rent Roll'!$AS17),0,1)</f>
        <v>1</v>
      </c>
      <c r="M131" s="567">
        <f>IF(OR(MONTH(M$3)='Rent Roll'!$AN17,MONTH(M$3)='Rent Roll'!$AO17,MONTH(M$3)='Rent Roll'!$AP17,MONTH(M$3)='Rent Roll'!$AQ17,MONTH(M$3)='Rent Roll'!$AR17,MONTH(M$3)='Rent Roll'!$AS17),0,1)</f>
        <v>1</v>
      </c>
      <c r="N131" s="567">
        <f>IF(OR(MONTH(N$3)='Rent Roll'!$AN17,MONTH(N$3)='Rent Roll'!$AO17,MONTH(N$3)='Rent Roll'!$AP17,MONTH(N$3)='Rent Roll'!$AQ17,MONTH(N$3)='Rent Roll'!$AR17,MONTH(N$3)='Rent Roll'!$AS17),0,1)</f>
        <v>1</v>
      </c>
      <c r="O131" s="567">
        <f>IF(OR(MONTH(O$3)='Rent Roll'!$AN17,MONTH(O$3)='Rent Roll'!$AO17,MONTH(O$3)='Rent Roll'!$AP17,MONTH(O$3)='Rent Roll'!$AQ17,MONTH(O$3)='Rent Roll'!$AR17,MONTH(O$3)='Rent Roll'!$AS17),0,1)</f>
        <v>1</v>
      </c>
      <c r="P131" s="567">
        <f>IF(OR(MONTH(P$3)='Rent Roll'!$AN17,MONTH(P$3)='Rent Roll'!$AO17,MONTH(P$3)='Rent Roll'!$AP17,MONTH(P$3)='Rent Roll'!$AQ17,MONTH(P$3)='Rent Roll'!$AR17,MONTH(P$3)='Rent Roll'!$AS17),0,1)</f>
        <v>1</v>
      </c>
      <c r="Q131" s="567">
        <f>IF(OR(MONTH(Q$3)='Rent Roll'!$AN17,MONTH(Q$3)='Rent Roll'!$AO17,MONTH(Q$3)='Rent Roll'!$AP17,MONTH(Q$3)='Rent Roll'!$AQ17,MONTH(Q$3)='Rent Roll'!$AR17,MONTH(Q$3)='Rent Roll'!$AS17),0,1)</f>
        <v>1</v>
      </c>
      <c r="R131" s="767">
        <f>IF(OR(MONTH(R$3)='Rent Roll'!$AN17,MONTH(R$3)='Rent Roll'!$AO17,MONTH(R$3)='Rent Roll'!$AP17,MONTH(R$3)='Rent Roll'!$AQ17,MONTH(R$3)='Rent Roll'!$AR17,MONTH(R$3)='Rent Roll'!$AS17),0,1)</f>
        <v>1</v>
      </c>
      <c r="S131" s="768">
        <f>IF(OR(MONTH(S$3)='Rent Roll'!$AN17,MONTH(S$3)='Rent Roll'!$AO17,MONTH(S$3)='Rent Roll'!$AP17,MONTH(S$3)='Rent Roll'!$AQ17,MONTH(S$3)='Rent Roll'!$AR17,MONTH(S$3)='Rent Roll'!$AS17),0,1)</f>
        <v>1</v>
      </c>
      <c r="T131" s="567">
        <f>IF(OR(MONTH(T$3)='Rent Roll'!$AN17,MONTH(T$3)='Rent Roll'!$AO17,MONTH(T$3)='Rent Roll'!$AP17,MONTH(T$3)='Rent Roll'!$AQ17,MONTH(T$3)='Rent Roll'!$AR17,MONTH(T$3)='Rent Roll'!$AS17),0,1)</f>
        <v>1</v>
      </c>
      <c r="U131" s="567">
        <f>IF(OR(MONTH(U$3)='Rent Roll'!$AN17,MONTH(U$3)='Rent Roll'!$AO17,MONTH(U$3)='Rent Roll'!$AP17,MONTH(U$3)='Rent Roll'!$AQ17,MONTH(U$3)='Rent Roll'!$AR17,MONTH(U$3)='Rent Roll'!$AS17),0,1)</f>
        <v>1</v>
      </c>
      <c r="V131" s="567">
        <f>IF(OR(MONTH(V$3)='Rent Roll'!$AN17,MONTH(V$3)='Rent Roll'!$AO17,MONTH(V$3)='Rent Roll'!$AP17,MONTH(V$3)='Rent Roll'!$AQ17,MONTH(V$3)='Rent Roll'!$AR17,MONTH(V$3)='Rent Roll'!$AS17),0,1)</f>
        <v>1</v>
      </c>
      <c r="W131" s="567">
        <f>IF(OR(MONTH(W$3)='Rent Roll'!$AN17,MONTH(W$3)='Rent Roll'!$AO17,MONTH(W$3)='Rent Roll'!$AP17,MONTH(W$3)='Rent Roll'!$AQ17,MONTH(W$3)='Rent Roll'!$AR17,MONTH(W$3)='Rent Roll'!$AS17),0,1)</f>
        <v>1</v>
      </c>
      <c r="X131" s="567">
        <f>IF(OR(MONTH(X$3)='Rent Roll'!$AN17,MONTH(X$3)='Rent Roll'!$AO17,MONTH(X$3)='Rent Roll'!$AP17,MONTH(X$3)='Rent Roll'!$AQ17,MONTH(X$3)='Rent Roll'!$AR17,MONTH(X$3)='Rent Roll'!$AS17),0,1)</f>
        <v>1</v>
      </c>
      <c r="Y131" s="567">
        <f>IF(OR(MONTH(Y$3)='Rent Roll'!$AN17,MONTH(Y$3)='Rent Roll'!$AO17,MONTH(Y$3)='Rent Roll'!$AP17,MONTH(Y$3)='Rent Roll'!$AQ17,MONTH(Y$3)='Rent Roll'!$AR17,MONTH(Y$3)='Rent Roll'!$AS17),0,1)</f>
        <v>1</v>
      </c>
      <c r="Z131" s="567">
        <f>IF(OR(MONTH(Z$3)='Rent Roll'!$AN17,MONTH(Z$3)='Rent Roll'!$AO17,MONTH(Z$3)='Rent Roll'!$AP17,MONTH(Z$3)='Rent Roll'!$AQ17,MONTH(Z$3)='Rent Roll'!$AR17,MONTH(Z$3)='Rent Roll'!$AS17),0,1)</f>
        <v>1</v>
      </c>
      <c r="AA131" s="567">
        <f>IF(OR(MONTH(AA$3)='Rent Roll'!$AN17,MONTH(AA$3)='Rent Roll'!$AO17,MONTH(AA$3)='Rent Roll'!$AP17,MONTH(AA$3)='Rent Roll'!$AQ17,MONTH(AA$3)='Rent Roll'!$AR17,MONTH(AA$3)='Rent Roll'!$AS17),0,1)</f>
        <v>1</v>
      </c>
      <c r="AB131" s="567">
        <f>IF(OR(MONTH(AB$3)='Rent Roll'!$AN17,MONTH(AB$3)='Rent Roll'!$AO17,MONTH(AB$3)='Rent Roll'!$AP17,MONTH(AB$3)='Rent Roll'!$AQ17,MONTH(AB$3)='Rent Roll'!$AR17,MONTH(AB$3)='Rent Roll'!$AS17),0,1)</f>
        <v>1</v>
      </c>
      <c r="AC131" s="567">
        <f>IF(OR(MONTH(AC$3)='Rent Roll'!$AN17,MONTH(AC$3)='Rent Roll'!$AO17,MONTH(AC$3)='Rent Roll'!$AP17,MONTH(AC$3)='Rent Roll'!$AQ17,MONTH(AC$3)='Rent Roll'!$AR17,MONTH(AC$3)='Rent Roll'!$AS17),0,1)</f>
        <v>1</v>
      </c>
      <c r="AD131" s="767">
        <f>IF(OR(MONTH(AD$3)='Rent Roll'!$AN17,MONTH(AD$3)='Rent Roll'!$AO17,MONTH(AD$3)='Rent Roll'!$AP17,MONTH(AD$3)='Rent Roll'!$AQ17,MONTH(AD$3)='Rent Roll'!$AR17,MONTH(AD$3)='Rent Roll'!$AS17),0,1)</f>
        <v>1</v>
      </c>
      <c r="AE131" s="768">
        <f>IF(OR(MONTH(AE$3)='Rent Roll'!$AN17,MONTH(AE$3)='Rent Roll'!$AO17,MONTH(AE$3)='Rent Roll'!$AP17,MONTH(AE$3)='Rent Roll'!$AQ17,MONTH(AE$3)='Rent Roll'!$AR17,MONTH(AE$3)='Rent Roll'!$AS17),0,1)</f>
        <v>1</v>
      </c>
      <c r="AF131" s="567">
        <f>IF(OR(MONTH(AF$3)='Rent Roll'!$AN17,MONTH(AF$3)='Rent Roll'!$AO17,MONTH(AF$3)='Rent Roll'!$AP17,MONTH(AF$3)='Rent Roll'!$AQ17,MONTH(AF$3)='Rent Roll'!$AR17,MONTH(AF$3)='Rent Roll'!$AS17),0,1)</f>
        <v>1</v>
      </c>
      <c r="AG131" s="567">
        <f>IF(OR(MONTH(AG$3)='Rent Roll'!$AN17,MONTH(AG$3)='Rent Roll'!$AO17,MONTH(AG$3)='Rent Roll'!$AP17,MONTH(AG$3)='Rent Roll'!$AQ17,MONTH(AG$3)='Rent Roll'!$AR17,MONTH(AG$3)='Rent Roll'!$AS17),0,1)</f>
        <v>1</v>
      </c>
      <c r="AH131" s="567">
        <f>IF(OR(MONTH(AH$3)='Rent Roll'!$AN17,MONTH(AH$3)='Rent Roll'!$AO17,MONTH(AH$3)='Rent Roll'!$AP17,MONTH(AH$3)='Rent Roll'!$AQ17,MONTH(AH$3)='Rent Roll'!$AR17,MONTH(AH$3)='Rent Roll'!$AS17),0,1)</f>
        <v>1</v>
      </c>
      <c r="AI131" s="567">
        <f>IF(OR(MONTH(AI$3)='Rent Roll'!$AN17,MONTH(AI$3)='Rent Roll'!$AO17,MONTH(AI$3)='Rent Roll'!$AP17,MONTH(AI$3)='Rent Roll'!$AQ17,MONTH(AI$3)='Rent Roll'!$AR17,MONTH(AI$3)='Rent Roll'!$AS17),0,1)</f>
        <v>1</v>
      </c>
      <c r="AJ131" s="567">
        <f>IF(OR(MONTH(AJ$3)='Rent Roll'!$AN17,MONTH(AJ$3)='Rent Roll'!$AO17,MONTH(AJ$3)='Rent Roll'!$AP17,MONTH(AJ$3)='Rent Roll'!$AQ17,MONTH(AJ$3)='Rent Roll'!$AR17,MONTH(AJ$3)='Rent Roll'!$AS17),0,1)</f>
        <v>1</v>
      </c>
      <c r="AK131" s="567">
        <f>IF(OR(MONTH(AK$3)='Rent Roll'!$AN17,MONTH(AK$3)='Rent Roll'!$AO17,MONTH(AK$3)='Rent Roll'!$AP17,MONTH(AK$3)='Rent Roll'!$AQ17,MONTH(AK$3)='Rent Roll'!$AR17,MONTH(AK$3)='Rent Roll'!$AS17),0,1)</f>
        <v>1</v>
      </c>
      <c r="AL131" s="567">
        <f>IF(OR(MONTH(AL$3)='Rent Roll'!$AN17,MONTH(AL$3)='Rent Roll'!$AO17,MONTH(AL$3)='Rent Roll'!$AP17,MONTH(AL$3)='Rent Roll'!$AQ17,MONTH(AL$3)='Rent Roll'!$AR17,MONTH(AL$3)='Rent Roll'!$AS17),0,1)</f>
        <v>1</v>
      </c>
      <c r="AM131" s="567">
        <f>IF(OR(MONTH(AM$3)='Rent Roll'!$AN17,MONTH(AM$3)='Rent Roll'!$AO17,MONTH(AM$3)='Rent Roll'!$AP17,MONTH(AM$3)='Rent Roll'!$AQ17,MONTH(AM$3)='Rent Roll'!$AR17,MONTH(AM$3)='Rent Roll'!$AS17),0,1)</f>
        <v>1</v>
      </c>
      <c r="AN131" s="567">
        <f>IF(OR(MONTH(AN$3)='Rent Roll'!$AN17,MONTH(AN$3)='Rent Roll'!$AO17,MONTH(AN$3)='Rent Roll'!$AP17,MONTH(AN$3)='Rent Roll'!$AQ17,MONTH(AN$3)='Rent Roll'!$AR17,MONTH(AN$3)='Rent Roll'!$AS17),0,1)</f>
        <v>1</v>
      </c>
      <c r="AO131" s="567">
        <f>IF(OR(MONTH(AO$3)='Rent Roll'!$AN17,MONTH(AO$3)='Rent Roll'!$AO17,MONTH(AO$3)='Rent Roll'!$AP17,MONTH(AO$3)='Rent Roll'!$AQ17,MONTH(AO$3)='Rent Roll'!$AR17,MONTH(AO$3)='Rent Roll'!$AS17),0,1)</f>
        <v>1</v>
      </c>
      <c r="AP131" s="767">
        <f>IF(OR(MONTH(AP$3)='Rent Roll'!$AN17,MONTH(AP$3)='Rent Roll'!$AO17,MONTH(AP$3)='Rent Roll'!$AP17,MONTH(AP$3)='Rent Roll'!$AQ17,MONTH(AP$3)='Rent Roll'!$AR17,MONTH(AP$3)='Rent Roll'!$AS17),0,1)</f>
        <v>1</v>
      </c>
      <c r="AQ131" s="768">
        <f>IF(OR(MONTH(AQ$3)='Rent Roll'!$AN17,MONTH(AQ$3)='Rent Roll'!$AO17,MONTH(AQ$3)='Rent Roll'!$AP17,MONTH(AQ$3)='Rent Roll'!$AQ17,MONTH(AQ$3)='Rent Roll'!$AR17,MONTH(AQ$3)='Rent Roll'!$AS17),0,1)</f>
        <v>1</v>
      </c>
      <c r="AR131" s="567">
        <f>IF(OR(MONTH(AR$3)='Rent Roll'!$AN17,MONTH(AR$3)='Rent Roll'!$AO17,MONTH(AR$3)='Rent Roll'!$AP17,MONTH(AR$3)='Rent Roll'!$AQ17,MONTH(AR$3)='Rent Roll'!$AR17,MONTH(AR$3)='Rent Roll'!$AS17),0,1)</f>
        <v>1</v>
      </c>
      <c r="AS131" s="567">
        <f>IF(OR(MONTH(AS$3)='Rent Roll'!$AN17,MONTH(AS$3)='Rent Roll'!$AO17,MONTH(AS$3)='Rent Roll'!$AP17,MONTH(AS$3)='Rent Roll'!$AQ17,MONTH(AS$3)='Rent Roll'!$AR17,MONTH(AS$3)='Rent Roll'!$AS17),0,1)</f>
        <v>1</v>
      </c>
      <c r="AT131" s="567">
        <f>IF(OR(MONTH(AT$3)='Rent Roll'!$AN17,MONTH(AT$3)='Rent Roll'!$AO17,MONTH(AT$3)='Rent Roll'!$AP17,MONTH(AT$3)='Rent Roll'!$AQ17,MONTH(AT$3)='Rent Roll'!$AR17,MONTH(AT$3)='Rent Roll'!$AS17),0,1)</f>
        <v>1</v>
      </c>
      <c r="AU131" s="567">
        <f>IF(OR(MONTH(AU$3)='Rent Roll'!$AN17,MONTH(AU$3)='Rent Roll'!$AO17,MONTH(AU$3)='Rent Roll'!$AP17,MONTH(AU$3)='Rent Roll'!$AQ17,MONTH(AU$3)='Rent Roll'!$AR17,MONTH(AU$3)='Rent Roll'!$AS17),0,1)</f>
        <v>1</v>
      </c>
      <c r="AV131" s="567">
        <f>IF(OR(MONTH(AV$3)='Rent Roll'!$AN17,MONTH(AV$3)='Rent Roll'!$AO17,MONTH(AV$3)='Rent Roll'!$AP17,MONTH(AV$3)='Rent Roll'!$AQ17,MONTH(AV$3)='Rent Roll'!$AR17,MONTH(AV$3)='Rent Roll'!$AS17),0,1)</f>
        <v>1</v>
      </c>
      <c r="AW131" s="567">
        <f>IF(OR(MONTH(AW$3)='Rent Roll'!$AN17,MONTH(AW$3)='Rent Roll'!$AO17,MONTH(AW$3)='Rent Roll'!$AP17,MONTH(AW$3)='Rent Roll'!$AQ17,MONTH(AW$3)='Rent Roll'!$AR17,MONTH(AW$3)='Rent Roll'!$AS17),0,1)</f>
        <v>1</v>
      </c>
      <c r="AX131" s="567">
        <f>IF(OR(MONTH(AX$3)='Rent Roll'!$AN17,MONTH(AX$3)='Rent Roll'!$AO17,MONTH(AX$3)='Rent Roll'!$AP17,MONTH(AX$3)='Rent Roll'!$AQ17,MONTH(AX$3)='Rent Roll'!$AR17,MONTH(AX$3)='Rent Roll'!$AS17),0,1)</f>
        <v>1</v>
      </c>
      <c r="AY131" s="567">
        <f>IF(OR(MONTH(AY$3)='Rent Roll'!$AN17,MONTH(AY$3)='Rent Roll'!$AO17,MONTH(AY$3)='Rent Roll'!$AP17,MONTH(AY$3)='Rent Roll'!$AQ17,MONTH(AY$3)='Rent Roll'!$AR17,MONTH(AY$3)='Rent Roll'!$AS17),0,1)</f>
        <v>1</v>
      </c>
      <c r="AZ131" s="567">
        <f>IF(OR(MONTH(AZ$3)='Rent Roll'!$AN17,MONTH(AZ$3)='Rent Roll'!$AO17,MONTH(AZ$3)='Rent Roll'!$AP17,MONTH(AZ$3)='Rent Roll'!$AQ17,MONTH(AZ$3)='Rent Roll'!$AR17,MONTH(AZ$3)='Rent Roll'!$AS17),0,1)</f>
        <v>1</v>
      </c>
      <c r="BA131" s="567">
        <f>IF(OR(MONTH(BA$3)='Rent Roll'!$AN17,MONTH(BA$3)='Rent Roll'!$AO17,MONTH(BA$3)='Rent Roll'!$AP17,MONTH(BA$3)='Rent Roll'!$AQ17,MONTH(BA$3)='Rent Roll'!$AR17,MONTH(BA$3)='Rent Roll'!$AS17),0,1)</f>
        <v>1</v>
      </c>
      <c r="BB131" s="767">
        <f>IF(OR(MONTH(BB$3)='Rent Roll'!$AN17,MONTH(BB$3)='Rent Roll'!$AO17,MONTH(BB$3)='Rent Roll'!$AP17,MONTH(BB$3)='Rent Roll'!$AQ17,MONTH(BB$3)='Rent Roll'!$AR17,MONTH(BB$3)='Rent Roll'!$AS17),0,1)</f>
        <v>1</v>
      </c>
      <c r="BC131" s="768">
        <f>IF(OR(MONTH(BC$3)='Rent Roll'!$AN17,MONTH(BC$3)='Rent Roll'!$AO17,MONTH(BC$3)='Rent Roll'!$AP17,MONTH(BC$3)='Rent Roll'!$AQ17,MONTH(BC$3)='Rent Roll'!$AR17,MONTH(BC$3)='Rent Roll'!$AS17),0,1)</f>
        <v>1</v>
      </c>
      <c r="BD131" s="567">
        <f>IF(OR(MONTH(BD$3)='Rent Roll'!$AN17,MONTH(BD$3)='Rent Roll'!$AO17,MONTH(BD$3)='Rent Roll'!$AP17,MONTH(BD$3)='Rent Roll'!$AQ17,MONTH(BD$3)='Rent Roll'!$AR17,MONTH(BD$3)='Rent Roll'!$AS17),0,1)</f>
        <v>1</v>
      </c>
      <c r="BE131" s="567">
        <f>IF(OR(MONTH(BE$3)='Rent Roll'!$AN17,MONTH(BE$3)='Rent Roll'!$AO17,MONTH(BE$3)='Rent Roll'!$AP17,MONTH(BE$3)='Rent Roll'!$AQ17,MONTH(BE$3)='Rent Roll'!$AR17,MONTH(BE$3)='Rent Roll'!$AS17),0,1)</f>
        <v>1</v>
      </c>
      <c r="BF131" s="567">
        <f>IF(OR(MONTH(BF$3)='Rent Roll'!$AN17,MONTH(BF$3)='Rent Roll'!$AO17,MONTH(BF$3)='Rent Roll'!$AP17,MONTH(BF$3)='Rent Roll'!$AQ17,MONTH(BF$3)='Rent Roll'!$AR17,MONTH(BF$3)='Rent Roll'!$AS17),0,1)</f>
        <v>1</v>
      </c>
      <c r="BG131" s="567">
        <f>IF(OR(MONTH(BG$3)='Rent Roll'!$AN17,MONTH(BG$3)='Rent Roll'!$AO17,MONTH(BG$3)='Rent Roll'!$AP17,MONTH(BG$3)='Rent Roll'!$AQ17,MONTH(BG$3)='Rent Roll'!$AR17,MONTH(BG$3)='Rent Roll'!$AS17),0,1)</f>
        <v>1</v>
      </c>
      <c r="BH131" s="567">
        <f>IF(OR(MONTH(BH$3)='Rent Roll'!$AN17,MONTH(BH$3)='Rent Roll'!$AO17,MONTH(BH$3)='Rent Roll'!$AP17,MONTH(BH$3)='Rent Roll'!$AQ17,MONTH(BH$3)='Rent Roll'!$AR17,MONTH(BH$3)='Rent Roll'!$AS17),0,1)</f>
        <v>1</v>
      </c>
      <c r="BI131" s="567">
        <f>IF(OR(MONTH(BI$3)='Rent Roll'!$AN17,MONTH(BI$3)='Rent Roll'!$AO17,MONTH(BI$3)='Rent Roll'!$AP17,MONTH(BI$3)='Rent Roll'!$AQ17,MONTH(BI$3)='Rent Roll'!$AR17,MONTH(BI$3)='Rent Roll'!$AS17),0,1)</f>
        <v>1</v>
      </c>
      <c r="BJ131" s="567">
        <f>IF(OR(MONTH(BJ$3)='Rent Roll'!$AN17,MONTH(BJ$3)='Rent Roll'!$AO17,MONTH(BJ$3)='Rent Roll'!$AP17,MONTH(BJ$3)='Rent Roll'!$AQ17,MONTH(BJ$3)='Rent Roll'!$AR17,MONTH(BJ$3)='Rent Roll'!$AS17),0,1)</f>
        <v>1</v>
      </c>
      <c r="BK131" s="567">
        <f>IF(OR(MONTH(BK$3)='Rent Roll'!$AN17,MONTH(BK$3)='Rent Roll'!$AO17,MONTH(BK$3)='Rent Roll'!$AP17,MONTH(BK$3)='Rent Roll'!$AQ17,MONTH(BK$3)='Rent Roll'!$AR17,MONTH(BK$3)='Rent Roll'!$AS17),0,1)</f>
        <v>1</v>
      </c>
      <c r="BL131" s="567">
        <f>IF(OR(MONTH(BL$3)='Rent Roll'!$AN17,MONTH(BL$3)='Rent Roll'!$AO17,MONTH(BL$3)='Rent Roll'!$AP17,MONTH(BL$3)='Rent Roll'!$AQ17,MONTH(BL$3)='Rent Roll'!$AR17,MONTH(BL$3)='Rent Roll'!$AS17),0,1)</f>
        <v>1</v>
      </c>
      <c r="BM131" s="567">
        <f>IF(OR(MONTH(BM$3)='Rent Roll'!$AN17,MONTH(BM$3)='Rent Roll'!$AO17,MONTH(BM$3)='Rent Roll'!$AP17,MONTH(BM$3)='Rent Roll'!$AQ17,MONTH(BM$3)='Rent Roll'!$AR17,MONTH(BM$3)='Rent Roll'!$AS17),0,1)</f>
        <v>1</v>
      </c>
      <c r="BN131" s="767">
        <f>IF(OR(MONTH(BN$3)='Rent Roll'!$AN17,MONTH(BN$3)='Rent Roll'!$AO17,MONTH(BN$3)='Rent Roll'!$AP17,MONTH(BN$3)='Rent Roll'!$AQ17,MONTH(BN$3)='Rent Roll'!$AR17,MONTH(BN$3)='Rent Roll'!$AS17),0,1)</f>
        <v>1</v>
      </c>
      <c r="BO131" s="768">
        <f>IF(OR(MONTH(BO$3)='Rent Roll'!$AN17,MONTH(BO$3)='Rent Roll'!$AO17,MONTH(BO$3)='Rent Roll'!$AP17,MONTH(BO$3)='Rent Roll'!$AQ17,MONTH(BO$3)='Rent Roll'!$AR17,MONTH(BO$3)='Rent Roll'!$AS17),0,1)</f>
        <v>1</v>
      </c>
      <c r="BP131" s="567">
        <f>IF(OR(MONTH(BP$3)='Rent Roll'!$AN17,MONTH(BP$3)='Rent Roll'!$AO17,MONTH(BP$3)='Rent Roll'!$AP17,MONTH(BP$3)='Rent Roll'!$AQ17,MONTH(BP$3)='Rent Roll'!$AR17,MONTH(BP$3)='Rent Roll'!$AS17),0,1)</f>
        <v>1</v>
      </c>
      <c r="BQ131" s="567">
        <f>IF(OR(MONTH(BQ$3)='Rent Roll'!$AN17,MONTH(BQ$3)='Rent Roll'!$AO17,MONTH(BQ$3)='Rent Roll'!$AP17,MONTH(BQ$3)='Rent Roll'!$AQ17,MONTH(BQ$3)='Rent Roll'!$AR17,MONTH(BQ$3)='Rent Roll'!$AS17),0,1)</f>
        <v>1</v>
      </c>
      <c r="BR131" s="567">
        <f>IF(OR(MONTH(BR$3)='Rent Roll'!$AN17,MONTH(BR$3)='Rent Roll'!$AO17,MONTH(BR$3)='Rent Roll'!$AP17,MONTH(BR$3)='Rent Roll'!$AQ17,MONTH(BR$3)='Rent Roll'!$AR17,MONTH(BR$3)='Rent Roll'!$AS17),0,1)</f>
        <v>1</v>
      </c>
      <c r="BS131" s="567">
        <f>IF(OR(MONTH(BS$3)='Rent Roll'!$AN17,MONTH(BS$3)='Rent Roll'!$AO17,MONTH(BS$3)='Rent Roll'!$AP17,MONTH(BS$3)='Rent Roll'!$AQ17,MONTH(BS$3)='Rent Roll'!$AR17,MONTH(BS$3)='Rent Roll'!$AS17),0,1)</f>
        <v>1</v>
      </c>
      <c r="BT131" s="567">
        <f>IF(OR(MONTH(BT$3)='Rent Roll'!$AN17,MONTH(BT$3)='Rent Roll'!$AO17,MONTH(BT$3)='Rent Roll'!$AP17,MONTH(BT$3)='Rent Roll'!$AQ17,MONTH(BT$3)='Rent Roll'!$AR17,MONTH(BT$3)='Rent Roll'!$AS17),0,1)</f>
        <v>1</v>
      </c>
      <c r="BU131" s="567">
        <f>IF(OR(MONTH(BU$3)='Rent Roll'!$AN17,MONTH(BU$3)='Rent Roll'!$AO17,MONTH(BU$3)='Rent Roll'!$AP17,MONTH(BU$3)='Rent Roll'!$AQ17,MONTH(BU$3)='Rent Roll'!$AR17,MONTH(BU$3)='Rent Roll'!$AS17),0,1)</f>
        <v>1</v>
      </c>
      <c r="BV131" s="567">
        <f>IF(OR(MONTH(BV$3)='Rent Roll'!$AN17,MONTH(BV$3)='Rent Roll'!$AO17,MONTH(BV$3)='Rent Roll'!$AP17,MONTH(BV$3)='Rent Roll'!$AQ17,MONTH(BV$3)='Rent Roll'!$AR17,MONTH(BV$3)='Rent Roll'!$AS17),0,1)</f>
        <v>1</v>
      </c>
      <c r="BW131" s="567">
        <f>IF(OR(MONTH(BW$3)='Rent Roll'!$AN17,MONTH(BW$3)='Rent Roll'!$AO17,MONTH(BW$3)='Rent Roll'!$AP17,MONTH(BW$3)='Rent Roll'!$AQ17,MONTH(BW$3)='Rent Roll'!$AR17,MONTH(BW$3)='Rent Roll'!$AS17),0,1)</f>
        <v>1</v>
      </c>
      <c r="BX131" s="567">
        <f>IF(OR(MONTH(BX$3)='Rent Roll'!$AN17,MONTH(BX$3)='Rent Roll'!$AO17,MONTH(BX$3)='Rent Roll'!$AP17,MONTH(BX$3)='Rent Roll'!$AQ17,MONTH(BX$3)='Rent Roll'!$AR17,MONTH(BX$3)='Rent Roll'!$AS17),0,1)</f>
        <v>1</v>
      </c>
      <c r="BY131" s="567">
        <f>IF(OR(MONTH(BY$3)='Rent Roll'!$AN17,MONTH(BY$3)='Rent Roll'!$AO17,MONTH(BY$3)='Rent Roll'!$AP17,MONTH(BY$3)='Rent Roll'!$AQ17,MONTH(BY$3)='Rent Roll'!$AR17,MONTH(BY$3)='Rent Roll'!$AS17),0,1)</f>
        <v>1</v>
      </c>
      <c r="BZ131" s="767">
        <f>IF(OR(MONTH(BZ$3)='Rent Roll'!$AN17,MONTH(BZ$3)='Rent Roll'!$AO17,MONTH(BZ$3)='Rent Roll'!$AP17,MONTH(BZ$3)='Rent Roll'!$AQ17,MONTH(BZ$3)='Rent Roll'!$AR17,MONTH(BZ$3)='Rent Roll'!$AS17),0,1)</f>
        <v>1</v>
      </c>
      <c r="CA131" s="768">
        <f>IF(OR(MONTH(CA$3)='Rent Roll'!$AN17,MONTH(CA$3)='Rent Roll'!$AO17,MONTH(CA$3)='Rent Roll'!$AP17,MONTH(CA$3)='Rent Roll'!$AQ17,MONTH(CA$3)='Rent Roll'!$AR17,MONTH(CA$3)='Rent Roll'!$AS17),0,1)</f>
        <v>1</v>
      </c>
      <c r="CB131" s="567">
        <f>IF(OR(MONTH(CB$3)='Rent Roll'!$AN17,MONTH(CB$3)='Rent Roll'!$AO17,MONTH(CB$3)='Rent Roll'!$AP17,MONTH(CB$3)='Rent Roll'!$AQ17,MONTH(CB$3)='Rent Roll'!$AR17,MONTH(CB$3)='Rent Roll'!$AS17),0,1)</f>
        <v>1</v>
      </c>
      <c r="CC131" s="567">
        <f>IF(OR(MONTH(CC$3)='Rent Roll'!$AN17,MONTH(CC$3)='Rent Roll'!$AO17,MONTH(CC$3)='Rent Roll'!$AP17,MONTH(CC$3)='Rent Roll'!$AQ17,MONTH(CC$3)='Rent Roll'!$AR17,MONTH(CC$3)='Rent Roll'!$AS17),0,1)</f>
        <v>1</v>
      </c>
      <c r="CD131" s="567">
        <f>IF(OR(MONTH(CD$3)='Rent Roll'!$AN17,MONTH(CD$3)='Rent Roll'!$AO17,MONTH(CD$3)='Rent Roll'!$AP17,MONTH(CD$3)='Rent Roll'!$AQ17,MONTH(CD$3)='Rent Roll'!$AR17,MONTH(CD$3)='Rent Roll'!$AS17),0,1)</f>
        <v>1</v>
      </c>
      <c r="CE131" s="567">
        <f>IF(OR(MONTH(CE$3)='Rent Roll'!$AN17,MONTH(CE$3)='Rent Roll'!$AO17,MONTH(CE$3)='Rent Roll'!$AP17,MONTH(CE$3)='Rent Roll'!$AQ17,MONTH(CE$3)='Rent Roll'!$AR17,MONTH(CE$3)='Rent Roll'!$AS17),0,1)</f>
        <v>1</v>
      </c>
      <c r="CF131" s="567">
        <f>IF(OR(MONTH(CF$3)='Rent Roll'!$AN17,MONTH(CF$3)='Rent Roll'!$AO17,MONTH(CF$3)='Rent Roll'!$AP17,MONTH(CF$3)='Rent Roll'!$AQ17,MONTH(CF$3)='Rent Roll'!$AR17,MONTH(CF$3)='Rent Roll'!$AS17),0,1)</f>
        <v>1</v>
      </c>
      <c r="CG131" s="567">
        <f>IF(OR(MONTH(CG$3)='Rent Roll'!$AN17,MONTH(CG$3)='Rent Roll'!$AO17,MONTH(CG$3)='Rent Roll'!$AP17,MONTH(CG$3)='Rent Roll'!$AQ17,MONTH(CG$3)='Rent Roll'!$AR17,MONTH(CG$3)='Rent Roll'!$AS17),0,1)</f>
        <v>1</v>
      </c>
      <c r="CH131" s="567">
        <f>IF(OR(MONTH(CH$3)='Rent Roll'!$AN17,MONTH(CH$3)='Rent Roll'!$AO17,MONTH(CH$3)='Rent Roll'!$AP17,MONTH(CH$3)='Rent Roll'!$AQ17,MONTH(CH$3)='Rent Roll'!$AR17,MONTH(CH$3)='Rent Roll'!$AS17),0,1)</f>
        <v>1</v>
      </c>
      <c r="CI131" s="567">
        <f>IF(OR(MONTH(CI$3)='Rent Roll'!$AN17,MONTH(CI$3)='Rent Roll'!$AO17,MONTH(CI$3)='Rent Roll'!$AP17,MONTH(CI$3)='Rent Roll'!$AQ17,MONTH(CI$3)='Rent Roll'!$AR17,MONTH(CI$3)='Rent Roll'!$AS17),0,1)</f>
        <v>1</v>
      </c>
      <c r="CJ131" s="567">
        <f>IF(OR(MONTH(CJ$3)='Rent Roll'!$AN17,MONTH(CJ$3)='Rent Roll'!$AO17,MONTH(CJ$3)='Rent Roll'!$AP17,MONTH(CJ$3)='Rent Roll'!$AQ17,MONTH(CJ$3)='Rent Roll'!$AR17,MONTH(CJ$3)='Rent Roll'!$AS17),0,1)</f>
        <v>1</v>
      </c>
      <c r="CK131" s="567">
        <f>IF(OR(MONTH(CK$3)='Rent Roll'!$AN17,MONTH(CK$3)='Rent Roll'!$AO17,MONTH(CK$3)='Rent Roll'!$AP17,MONTH(CK$3)='Rent Roll'!$AQ17,MONTH(CK$3)='Rent Roll'!$AR17,MONTH(CK$3)='Rent Roll'!$AS17),0,1)</f>
        <v>1</v>
      </c>
      <c r="CL131" s="767">
        <f>IF(OR(MONTH(CL$3)='Rent Roll'!$AN17,MONTH(CL$3)='Rent Roll'!$AO17,MONTH(CL$3)='Rent Roll'!$AP17,MONTH(CL$3)='Rent Roll'!$AQ17,MONTH(CL$3)='Rent Roll'!$AR17,MONTH(CL$3)='Rent Roll'!$AS17),0,1)</f>
        <v>1</v>
      </c>
      <c r="CM131" s="768">
        <f>IF(OR(MONTH(CM$3)='Rent Roll'!$AN17,MONTH(CM$3)='Rent Roll'!$AO17,MONTH(CM$3)='Rent Roll'!$AP17,MONTH(CM$3)='Rent Roll'!$AQ17,MONTH(CM$3)='Rent Roll'!$AR17,MONTH(CM$3)='Rent Roll'!$AS17),0,1)</f>
        <v>1</v>
      </c>
      <c r="CN131" s="567">
        <f>IF(OR(MONTH(CN$3)='Rent Roll'!$AN17,MONTH(CN$3)='Rent Roll'!$AO17,MONTH(CN$3)='Rent Roll'!$AP17,MONTH(CN$3)='Rent Roll'!$AQ17,MONTH(CN$3)='Rent Roll'!$AR17,MONTH(CN$3)='Rent Roll'!$AS17),0,1)</f>
        <v>1</v>
      </c>
      <c r="CO131" s="567">
        <f>IF(OR(MONTH(CO$3)='Rent Roll'!$AN17,MONTH(CO$3)='Rent Roll'!$AO17,MONTH(CO$3)='Rent Roll'!$AP17,MONTH(CO$3)='Rent Roll'!$AQ17,MONTH(CO$3)='Rent Roll'!$AR17,MONTH(CO$3)='Rent Roll'!$AS17),0,1)</f>
        <v>1</v>
      </c>
      <c r="CP131" s="567">
        <f>IF(OR(MONTH(CP$3)='Rent Roll'!$AN17,MONTH(CP$3)='Rent Roll'!$AO17,MONTH(CP$3)='Rent Roll'!$AP17,MONTH(CP$3)='Rent Roll'!$AQ17,MONTH(CP$3)='Rent Roll'!$AR17,MONTH(CP$3)='Rent Roll'!$AS17),0,1)</f>
        <v>1</v>
      </c>
      <c r="CQ131" s="567">
        <f>IF(OR(MONTH(CQ$3)='Rent Roll'!$AN17,MONTH(CQ$3)='Rent Roll'!$AO17,MONTH(CQ$3)='Rent Roll'!$AP17,MONTH(CQ$3)='Rent Roll'!$AQ17,MONTH(CQ$3)='Rent Roll'!$AR17,MONTH(CQ$3)='Rent Roll'!$AS17),0,1)</f>
        <v>1</v>
      </c>
      <c r="CR131" s="567">
        <f>IF(OR(MONTH(CR$3)='Rent Roll'!$AN17,MONTH(CR$3)='Rent Roll'!$AO17,MONTH(CR$3)='Rent Roll'!$AP17,MONTH(CR$3)='Rent Roll'!$AQ17,MONTH(CR$3)='Rent Roll'!$AR17,MONTH(CR$3)='Rent Roll'!$AS17),0,1)</f>
        <v>1</v>
      </c>
      <c r="CS131" s="567">
        <f>IF(OR(MONTH(CS$3)='Rent Roll'!$AN17,MONTH(CS$3)='Rent Roll'!$AO17,MONTH(CS$3)='Rent Roll'!$AP17,MONTH(CS$3)='Rent Roll'!$AQ17,MONTH(CS$3)='Rent Roll'!$AR17,MONTH(CS$3)='Rent Roll'!$AS17),0,1)</f>
        <v>1</v>
      </c>
      <c r="CT131" s="567">
        <f>IF(OR(MONTH(CT$3)='Rent Roll'!$AN17,MONTH(CT$3)='Rent Roll'!$AO17,MONTH(CT$3)='Rent Roll'!$AP17,MONTH(CT$3)='Rent Roll'!$AQ17,MONTH(CT$3)='Rent Roll'!$AR17,MONTH(CT$3)='Rent Roll'!$AS17),0,1)</f>
        <v>1</v>
      </c>
      <c r="CU131" s="567">
        <f>IF(OR(MONTH(CU$3)='Rent Roll'!$AN17,MONTH(CU$3)='Rent Roll'!$AO17,MONTH(CU$3)='Rent Roll'!$AP17,MONTH(CU$3)='Rent Roll'!$AQ17,MONTH(CU$3)='Rent Roll'!$AR17,MONTH(CU$3)='Rent Roll'!$AS17),0,1)</f>
        <v>1</v>
      </c>
      <c r="CV131" s="567">
        <f>IF(OR(MONTH(CV$3)='Rent Roll'!$AN17,MONTH(CV$3)='Rent Roll'!$AO17,MONTH(CV$3)='Rent Roll'!$AP17,MONTH(CV$3)='Rent Roll'!$AQ17,MONTH(CV$3)='Rent Roll'!$AR17,MONTH(CV$3)='Rent Roll'!$AS17),0,1)</f>
        <v>1</v>
      </c>
      <c r="CW131" s="567">
        <f>IF(OR(MONTH(CW$3)='Rent Roll'!$AN17,MONTH(CW$3)='Rent Roll'!$AO17,MONTH(CW$3)='Rent Roll'!$AP17,MONTH(CW$3)='Rent Roll'!$AQ17,MONTH(CW$3)='Rent Roll'!$AR17,MONTH(CW$3)='Rent Roll'!$AS17),0,1)</f>
        <v>1</v>
      </c>
      <c r="CX131" s="767">
        <f>IF(OR(MONTH(CX$3)='Rent Roll'!$AN17,MONTH(CX$3)='Rent Roll'!$AO17,MONTH(CX$3)='Rent Roll'!$AP17,MONTH(CX$3)='Rent Roll'!$AQ17,MONTH(CX$3)='Rent Roll'!$AR17,MONTH(CX$3)='Rent Roll'!$AS17),0,1)</f>
        <v>1</v>
      </c>
      <c r="CY131" s="768">
        <f>IF(OR(MONTH(CY$3)='Rent Roll'!$AN17,MONTH(CY$3)='Rent Roll'!$AO17,MONTH(CY$3)='Rent Roll'!$AP17,MONTH(CY$3)='Rent Roll'!$AQ17,MONTH(CY$3)='Rent Roll'!$AR17,MONTH(CY$3)='Rent Roll'!$AS17),0,1)</f>
        <v>1</v>
      </c>
      <c r="CZ131" s="567">
        <f>IF(OR(MONTH(CZ$3)='Rent Roll'!$AN17,MONTH(CZ$3)='Rent Roll'!$AO17,MONTH(CZ$3)='Rent Roll'!$AP17,MONTH(CZ$3)='Rent Roll'!$AQ17,MONTH(CZ$3)='Rent Roll'!$AR17,MONTH(CZ$3)='Rent Roll'!$AS17),0,1)</f>
        <v>1</v>
      </c>
      <c r="DA131" s="567">
        <f>IF(OR(MONTH(DA$3)='Rent Roll'!$AN17,MONTH(DA$3)='Rent Roll'!$AO17,MONTH(DA$3)='Rent Roll'!$AP17,MONTH(DA$3)='Rent Roll'!$AQ17,MONTH(DA$3)='Rent Roll'!$AR17,MONTH(DA$3)='Rent Roll'!$AS17),0,1)</f>
        <v>1</v>
      </c>
      <c r="DB131" s="567">
        <f>IF(OR(MONTH(DB$3)='Rent Roll'!$AN17,MONTH(DB$3)='Rent Roll'!$AO17,MONTH(DB$3)='Rent Roll'!$AP17,MONTH(DB$3)='Rent Roll'!$AQ17,MONTH(DB$3)='Rent Roll'!$AR17,MONTH(DB$3)='Rent Roll'!$AS17),0,1)</f>
        <v>1</v>
      </c>
      <c r="DC131" s="567">
        <f>IF(OR(MONTH(DC$3)='Rent Roll'!$AN17,MONTH(DC$3)='Rent Roll'!$AO17,MONTH(DC$3)='Rent Roll'!$AP17,MONTH(DC$3)='Rent Roll'!$AQ17,MONTH(DC$3)='Rent Roll'!$AR17,MONTH(DC$3)='Rent Roll'!$AS17),0,1)</f>
        <v>1</v>
      </c>
      <c r="DD131" s="567">
        <f>IF(OR(MONTH(DD$3)='Rent Roll'!$AN17,MONTH(DD$3)='Rent Roll'!$AO17,MONTH(DD$3)='Rent Roll'!$AP17,MONTH(DD$3)='Rent Roll'!$AQ17,MONTH(DD$3)='Rent Roll'!$AR17,MONTH(DD$3)='Rent Roll'!$AS17),0,1)</f>
        <v>1</v>
      </c>
      <c r="DE131" s="567">
        <f>IF(OR(MONTH(DE$3)='Rent Roll'!$AN17,MONTH(DE$3)='Rent Roll'!$AO17,MONTH(DE$3)='Rent Roll'!$AP17,MONTH(DE$3)='Rent Roll'!$AQ17,MONTH(DE$3)='Rent Roll'!$AR17,MONTH(DE$3)='Rent Roll'!$AS17),0,1)</f>
        <v>1</v>
      </c>
      <c r="DF131" s="567">
        <f>IF(OR(MONTH(DF$3)='Rent Roll'!$AN17,MONTH(DF$3)='Rent Roll'!$AO17,MONTH(DF$3)='Rent Roll'!$AP17,MONTH(DF$3)='Rent Roll'!$AQ17,MONTH(DF$3)='Rent Roll'!$AR17,MONTH(DF$3)='Rent Roll'!$AS17),0,1)</f>
        <v>1</v>
      </c>
      <c r="DG131" s="567">
        <f>IF(OR(MONTH(DG$3)='Rent Roll'!$AN17,MONTH(DG$3)='Rent Roll'!$AO17,MONTH(DG$3)='Rent Roll'!$AP17,MONTH(DG$3)='Rent Roll'!$AQ17,MONTH(DG$3)='Rent Roll'!$AR17,MONTH(DG$3)='Rent Roll'!$AS17),0,1)</f>
        <v>1</v>
      </c>
      <c r="DH131" s="567">
        <f>IF(OR(MONTH(DH$3)='Rent Roll'!$AN17,MONTH(DH$3)='Rent Roll'!$AO17,MONTH(DH$3)='Rent Roll'!$AP17,MONTH(DH$3)='Rent Roll'!$AQ17,MONTH(DH$3)='Rent Roll'!$AR17,MONTH(DH$3)='Rent Roll'!$AS17),0,1)</f>
        <v>1</v>
      </c>
      <c r="DI131" s="567">
        <f>IF(OR(MONTH(DI$3)='Rent Roll'!$AN17,MONTH(DI$3)='Rent Roll'!$AO17,MONTH(DI$3)='Rent Roll'!$AP17,MONTH(DI$3)='Rent Roll'!$AQ17,MONTH(DI$3)='Rent Roll'!$AR17,MONTH(DI$3)='Rent Roll'!$AS17),0,1)</f>
        <v>1</v>
      </c>
      <c r="DJ131" s="767">
        <f>IF(OR(MONTH(DJ$3)='Rent Roll'!$AN17,MONTH(DJ$3)='Rent Roll'!$AO17,MONTH(DJ$3)='Rent Roll'!$AP17,MONTH(DJ$3)='Rent Roll'!$AQ17,MONTH(DJ$3)='Rent Roll'!$AR17,MONTH(DJ$3)='Rent Roll'!$AS17),0,1)</f>
        <v>1</v>
      </c>
      <c r="DK131" s="768">
        <f>IF(OR(MONTH(DK$3)='Rent Roll'!$AN17,MONTH(DK$3)='Rent Roll'!$AO17,MONTH(DK$3)='Rent Roll'!$AP17,MONTH(DK$3)='Rent Roll'!$AQ17,MONTH(DK$3)='Rent Roll'!$AR17,MONTH(DK$3)='Rent Roll'!$AS17),0,1)</f>
        <v>1</v>
      </c>
      <c r="DL131" s="567">
        <f>IF(OR(MONTH(DL$3)='Rent Roll'!$AN17,MONTH(DL$3)='Rent Roll'!$AO17,MONTH(DL$3)='Rent Roll'!$AP17,MONTH(DL$3)='Rent Roll'!$AQ17,MONTH(DL$3)='Rent Roll'!$AR17,MONTH(DL$3)='Rent Roll'!$AS17),0,1)</f>
        <v>1</v>
      </c>
      <c r="DM131" s="567">
        <f>IF(OR(MONTH(DM$3)='Rent Roll'!$AN17,MONTH(DM$3)='Rent Roll'!$AO17,MONTH(DM$3)='Rent Roll'!$AP17,MONTH(DM$3)='Rent Roll'!$AQ17,MONTH(DM$3)='Rent Roll'!$AR17,MONTH(DM$3)='Rent Roll'!$AS17),0,1)</f>
        <v>1</v>
      </c>
      <c r="DN131" s="567">
        <f>IF(OR(MONTH(DN$3)='Rent Roll'!$AN17,MONTH(DN$3)='Rent Roll'!$AO17,MONTH(DN$3)='Rent Roll'!$AP17,MONTH(DN$3)='Rent Roll'!$AQ17,MONTH(DN$3)='Rent Roll'!$AR17,MONTH(DN$3)='Rent Roll'!$AS17),0,1)</f>
        <v>1</v>
      </c>
      <c r="DO131" s="567">
        <f>IF(OR(MONTH(DO$3)='Rent Roll'!$AN17,MONTH(DO$3)='Rent Roll'!$AO17,MONTH(DO$3)='Rent Roll'!$AP17,MONTH(DO$3)='Rent Roll'!$AQ17,MONTH(DO$3)='Rent Roll'!$AR17,MONTH(DO$3)='Rent Roll'!$AS17),0,1)</f>
        <v>1</v>
      </c>
      <c r="DP131" s="567">
        <f>IF(OR(MONTH(DP$3)='Rent Roll'!$AN17,MONTH(DP$3)='Rent Roll'!$AO17,MONTH(DP$3)='Rent Roll'!$AP17,MONTH(DP$3)='Rent Roll'!$AQ17,MONTH(DP$3)='Rent Roll'!$AR17,MONTH(DP$3)='Rent Roll'!$AS17),0,1)</f>
        <v>1</v>
      </c>
      <c r="DQ131" s="567">
        <f>IF(OR(MONTH(DQ$3)='Rent Roll'!$AN17,MONTH(DQ$3)='Rent Roll'!$AO17,MONTH(DQ$3)='Rent Roll'!$AP17,MONTH(DQ$3)='Rent Roll'!$AQ17,MONTH(DQ$3)='Rent Roll'!$AR17,MONTH(DQ$3)='Rent Roll'!$AS17),0,1)</f>
        <v>1</v>
      </c>
      <c r="DR131" s="567">
        <f>IF(OR(MONTH(DR$3)='Rent Roll'!$AN17,MONTH(DR$3)='Rent Roll'!$AO17,MONTH(DR$3)='Rent Roll'!$AP17,MONTH(DR$3)='Rent Roll'!$AQ17,MONTH(DR$3)='Rent Roll'!$AR17,MONTH(DR$3)='Rent Roll'!$AS17),0,1)</f>
        <v>1</v>
      </c>
      <c r="DS131" s="567">
        <f>IF(OR(MONTH(DS$3)='Rent Roll'!$AN17,MONTH(DS$3)='Rent Roll'!$AO17,MONTH(DS$3)='Rent Roll'!$AP17,MONTH(DS$3)='Rent Roll'!$AQ17,MONTH(DS$3)='Rent Roll'!$AR17,MONTH(DS$3)='Rent Roll'!$AS17),0,1)</f>
        <v>1</v>
      </c>
      <c r="DT131" s="567">
        <f>IF(OR(MONTH(DT$3)='Rent Roll'!$AN17,MONTH(DT$3)='Rent Roll'!$AO17,MONTH(DT$3)='Rent Roll'!$AP17,MONTH(DT$3)='Rent Roll'!$AQ17,MONTH(DT$3)='Rent Roll'!$AR17,MONTH(DT$3)='Rent Roll'!$AS17),0,1)</f>
        <v>1</v>
      </c>
      <c r="DU131" s="567">
        <f>IF(OR(MONTH(DU$3)='Rent Roll'!$AN17,MONTH(DU$3)='Rent Roll'!$AO17,MONTH(DU$3)='Rent Roll'!$AP17,MONTH(DU$3)='Rent Roll'!$AQ17,MONTH(DU$3)='Rent Roll'!$AR17,MONTH(DU$3)='Rent Roll'!$AS17),0,1)</f>
        <v>1</v>
      </c>
      <c r="DV131" s="567">
        <f>IF(OR(MONTH(DV$3)='Rent Roll'!$AN17,MONTH(DV$3)='Rent Roll'!$AO17,MONTH(DV$3)='Rent Roll'!$AP17,MONTH(DV$3)='Rent Roll'!$AQ17,MONTH(DV$3)='Rent Roll'!$AR17,MONTH(DV$3)='Rent Roll'!$AS17),0,1)</f>
        <v>1</v>
      </c>
    </row>
    <row r="132" spans="1:126" s="565" customFormat="1" ht="12" customHeight="1" outlineLevel="1" x14ac:dyDescent="0.4">
      <c r="A132" s="731"/>
      <c r="B132" s="564">
        <f>'Rent Roll'!$B18</f>
        <v>0</v>
      </c>
      <c r="C132" s="566"/>
      <c r="D132" s="566"/>
      <c r="E132" s="566"/>
      <c r="F132" s="778">
        <f>IF(OR(MONTH(F$3)='Rent Roll'!$AN18,MONTH(F$3)='Rent Roll'!$AO18,MONTH(F$3)='Rent Roll'!$AP18,MONTH(F$3)='Rent Roll'!$AQ18,MONTH(F$3)='Rent Roll'!$AR18,MONTH(F$3)='Rent Roll'!$AS18),0,1)</f>
        <v>1</v>
      </c>
      <c r="G132" s="768">
        <f>IF(OR(MONTH(G$3)='Rent Roll'!$AN18,MONTH(G$3)='Rent Roll'!$AO18,MONTH(G$3)='Rent Roll'!$AP18,MONTH(G$3)='Rent Roll'!$AQ18,MONTH(G$3)='Rent Roll'!$AR18,MONTH(G$3)='Rent Roll'!$AS18),0,1)</f>
        <v>1</v>
      </c>
      <c r="H132" s="567">
        <f>IF(OR(MONTH(H$3)='Rent Roll'!$AN18,MONTH(H$3)='Rent Roll'!$AO18,MONTH(H$3)='Rent Roll'!$AP18,MONTH(H$3)='Rent Roll'!$AQ18,MONTH(H$3)='Rent Roll'!$AR18,MONTH(H$3)='Rent Roll'!$AS18),0,1)</f>
        <v>1</v>
      </c>
      <c r="I132" s="567">
        <f>IF(OR(MONTH(I$3)='Rent Roll'!$AN18,MONTH(I$3)='Rent Roll'!$AO18,MONTH(I$3)='Rent Roll'!$AP18,MONTH(I$3)='Rent Roll'!$AQ18,MONTH(I$3)='Rent Roll'!$AR18,MONTH(I$3)='Rent Roll'!$AS18),0,1)</f>
        <v>1</v>
      </c>
      <c r="J132" s="567">
        <f>IF(OR(MONTH(J$3)='Rent Roll'!$AN18,MONTH(J$3)='Rent Roll'!$AO18,MONTH(J$3)='Rent Roll'!$AP18,MONTH(J$3)='Rent Roll'!$AQ18,MONTH(J$3)='Rent Roll'!$AR18,MONTH(J$3)='Rent Roll'!$AS18),0,1)</f>
        <v>1</v>
      </c>
      <c r="K132" s="567">
        <f>IF(OR(MONTH(K$3)='Rent Roll'!$AN18,MONTH(K$3)='Rent Roll'!$AO18,MONTH(K$3)='Rent Roll'!$AP18,MONTH(K$3)='Rent Roll'!$AQ18,MONTH(K$3)='Rent Roll'!$AR18,MONTH(K$3)='Rent Roll'!$AS18),0,1)</f>
        <v>1</v>
      </c>
      <c r="L132" s="567">
        <f>IF(OR(MONTH(L$3)='Rent Roll'!$AN18,MONTH(L$3)='Rent Roll'!$AO18,MONTH(L$3)='Rent Roll'!$AP18,MONTH(L$3)='Rent Roll'!$AQ18,MONTH(L$3)='Rent Roll'!$AR18,MONTH(L$3)='Rent Roll'!$AS18),0,1)</f>
        <v>1</v>
      </c>
      <c r="M132" s="567">
        <f>IF(OR(MONTH(M$3)='Rent Roll'!$AN18,MONTH(M$3)='Rent Roll'!$AO18,MONTH(M$3)='Rent Roll'!$AP18,MONTH(M$3)='Rent Roll'!$AQ18,MONTH(M$3)='Rent Roll'!$AR18,MONTH(M$3)='Rent Roll'!$AS18),0,1)</f>
        <v>1</v>
      </c>
      <c r="N132" s="567">
        <f>IF(OR(MONTH(N$3)='Rent Roll'!$AN18,MONTH(N$3)='Rent Roll'!$AO18,MONTH(N$3)='Rent Roll'!$AP18,MONTH(N$3)='Rent Roll'!$AQ18,MONTH(N$3)='Rent Roll'!$AR18,MONTH(N$3)='Rent Roll'!$AS18),0,1)</f>
        <v>1</v>
      </c>
      <c r="O132" s="567">
        <f>IF(OR(MONTH(O$3)='Rent Roll'!$AN18,MONTH(O$3)='Rent Roll'!$AO18,MONTH(O$3)='Rent Roll'!$AP18,MONTH(O$3)='Rent Roll'!$AQ18,MONTH(O$3)='Rent Roll'!$AR18,MONTH(O$3)='Rent Roll'!$AS18),0,1)</f>
        <v>1</v>
      </c>
      <c r="P132" s="567">
        <f>IF(OR(MONTH(P$3)='Rent Roll'!$AN18,MONTH(P$3)='Rent Roll'!$AO18,MONTH(P$3)='Rent Roll'!$AP18,MONTH(P$3)='Rent Roll'!$AQ18,MONTH(P$3)='Rent Roll'!$AR18,MONTH(P$3)='Rent Roll'!$AS18),0,1)</f>
        <v>1</v>
      </c>
      <c r="Q132" s="567">
        <f>IF(OR(MONTH(Q$3)='Rent Roll'!$AN18,MONTH(Q$3)='Rent Roll'!$AO18,MONTH(Q$3)='Rent Roll'!$AP18,MONTH(Q$3)='Rent Roll'!$AQ18,MONTH(Q$3)='Rent Roll'!$AR18,MONTH(Q$3)='Rent Roll'!$AS18),0,1)</f>
        <v>1</v>
      </c>
      <c r="R132" s="767">
        <f>IF(OR(MONTH(R$3)='Rent Roll'!$AN18,MONTH(R$3)='Rent Roll'!$AO18,MONTH(R$3)='Rent Roll'!$AP18,MONTH(R$3)='Rent Roll'!$AQ18,MONTH(R$3)='Rent Roll'!$AR18,MONTH(R$3)='Rent Roll'!$AS18),0,1)</f>
        <v>1</v>
      </c>
      <c r="S132" s="768">
        <f>IF(OR(MONTH(S$3)='Rent Roll'!$AN18,MONTH(S$3)='Rent Roll'!$AO18,MONTH(S$3)='Rent Roll'!$AP18,MONTH(S$3)='Rent Roll'!$AQ18,MONTH(S$3)='Rent Roll'!$AR18,MONTH(S$3)='Rent Roll'!$AS18),0,1)</f>
        <v>1</v>
      </c>
      <c r="T132" s="567">
        <f>IF(OR(MONTH(T$3)='Rent Roll'!$AN18,MONTH(T$3)='Rent Roll'!$AO18,MONTH(T$3)='Rent Roll'!$AP18,MONTH(T$3)='Rent Roll'!$AQ18,MONTH(T$3)='Rent Roll'!$AR18,MONTH(T$3)='Rent Roll'!$AS18),0,1)</f>
        <v>1</v>
      </c>
      <c r="U132" s="567">
        <f>IF(OR(MONTH(U$3)='Rent Roll'!$AN18,MONTH(U$3)='Rent Roll'!$AO18,MONTH(U$3)='Rent Roll'!$AP18,MONTH(U$3)='Rent Roll'!$AQ18,MONTH(U$3)='Rent Roll'!$AR18,MONTH(U$3)='Rent Roll'!$AS18),0,1)</f>
        <v>1</v>
      </c>
      <c r="V132" s="567">
        <f>IF(OR(MONTH(V$3)='Rent Roll'!$AN18,MONTH(V$3)='Rent Roll'!$AO18,MONTH(V$3)='Rent Roll'!$AP18,MONTH(V$3)='Rent Roll'!$AQ18,MONTH(V$3)='Rent Roll'!$AR18,MONTH(V$3)='Rent Roll'!$AS18),0,1)</f>
        <v>1</v>
      </c>
      <c r="W132" s="567">
        <f>IF(OR(MONTH(W$3)='Rent Roll'!$AN18,MONTH(W$3)='Rent Roll'!$AO18,MONTH(W$3)='Rent Roll'!$AP18,MONTH(W$3)='Rent Roll'!$AQ18,MONTH(W$3)='Rent Roll'!$AR18,MONTH(W$3)='Rent Roll'!$AS18),0,1)</f>
        <v>1</v>
      </c>
      <c r="X132" s="567">
        <f>IF(OR(MONTH(X$3)='Rent Roll'!$AN18,MONTH(X$3)='Rent Roll'!$AO18,MONTH(X$3)='Rent Roll'!$AP18,MONTH(X$3)='Rent Roll'!$AQ18,MONTH(X$3)='Rent Roll'!$AR18,MONTH(X$3)='Rent Roll'!$AS18),0,1)</f>
        <v>1</v>
      </c>
      <c r="Y132" s="567">
        <f>IF(OR(MONTH(Y$3)='Rent Roll'!$AN18,MONTH(Y$3)='Rent Roll'!$AO18,MONTH(Y$3)='Rent Roll'!$AP18,MONTH(Y$3)='Rent Roll'!$AQ18,MONTH(Y$3)='Rent Roll'!$AR18,MONTH(Y$3)='Rent Roll'!$AS18),0,1)</f>
        <v>1</v>
      </c>
      <c r="Z132" s="567">
        <f>IF(OR(MONTH(Z$3)='Rent Roll'!$AN18,MONTH(Z$3)='Rent Roll'!$AO18,MONTH(Z$3)='Rent Roll'!$AP18,MONTH(Z$3)='Rent Roll'!$AQ18,MONTH(Z$3)='Rent Roll'!$AR18,MONTH(Z$3)='Rent Roll'!$AS18),0,1)</f>
        <v>1</v>
      </c>
      <c r="AA132" s="567">
        <f>IF(OR(MONTH(AA$3)='Rent Roll'!$AN18,MONTH(AA$3)='Rent Roll'!$AO18,MONTH(AA$3)='Rent Roll'!$AP18,MONTH(AA$3)='Rent Roll'!$AQ18,MONTH(AA$3)='Rent Roll'!$AR18,MONTH(AA$3)='Rent Roll'!$AS18),0,1)</f>
        <v>1</v>
      </c>
      <c r="AB132" s="567">
        <f>IF(OR(MONTH(AB$3)='Rent Roll'!$AN18,MONTH(AB$3)='Rent Roll'!$AO18,MONTH(AB$3)='Rent Roll'!$AP18,MONTH(AB$3)='Rent Roll'!$AQ18,MONTH(AB$3)='Rent Roll'!$AR18,MONTH(AB$3)='Rent Roll'!$AS18),0,1)</f>
        <v>1</v>
      </c>
      <c r="AC132" s="567">
        <f>IF(OR(MONTH(AC$3)='Rent Roll'!$AN18,MONTH(AC$3)='Rent Roll'!$AO18,MONTH(AC$3)='Rent Roll'!$AP18,MONTH(AC$3)='Rent Roll'!$AQ18,MONTH(AC$3)='Rent Roll'!$AR18,MONTH(AC$3)='Rent Roll'!$AS18),0,1)</f>
        <v>1</v>
      </c>
      <c r="AD132" s="767">
        <f>IF(OR(MONTH(AD$3)='Rent Roll'!$AN18,MONTH(AD$3)='Rent Roll'!$AO18,MONTH(AD$3)='Rent Roll'!$AP18,MONTH(AD$3)='Rent Roll'!$AQ18,MONTH(AD$3)='Rent Roll'!$AR18,MONTH(AD$3)='Rent Roll'!$AS18),0,1)</f>
        <v>1</v>
      </c>
      <c r="AE132" s="768">
        <f>IF(OR(MONTH(AE$3)='Rent Roll'!$AN18,MONTH(AE$3)='Rent Roll'!$AO18,MONTH(AE$3)='Rent Roll'!$AP18,MONTH(AE$3)='Rent Roll'!$AQ18,MONTH(AE$3)='Rent Roll'!$AR18,MONTH(AE$3)='Rent Roll'!$AS18),0,1)</f>
        <v>1</v>
      </c>
      <c r="AF132" s="567">
        <f>IF(OR(MONTH(AF$3)='Rent Roll'!$AN18,MONTH(AF$3)='Rent Roll'!$AO18,MONTH(AF$3)='Rent Roll'!$AP18,MONTH(AF$3)='Rent Roll'!$AQ18,MONTH(AF$3)='Rent Roll'!$AR18,MONTH(AF$3)='Rent Roll'!$AS18),0,1)</f>
        <v>1</v>
      </c>
      <c r="AG132" s="567">
        <f>IF(OR(MONTH(AG$3)='Rent Roll'!$AN18,MONTH(AG$3)='Rent Roll'!$AO18,MONTH(AG$3)='Rent Roll'!$AP18,MONTH(AG$3)='Rent Roll'!$AQ18,MONTH(AG$3)='Rent Roll'!$AR18,MONTH(AG$3)='Rent Roll'!$AS18),0,1)</f>
        <v>1</v>
      </c>
      <c r="AH132" s="567">
        <f>IF(OR(MONTH(AH$3)='Rent Roll'!$AN18,MONTH(AH$3)='Rent Roll'!$AO18,MONTH(AH$3)='Rent Roll'!$AP18,MONTH(AH$3)='Rent Roll'!$AQ18,MONTH(AH$3)='Rent Roll'!$AR18,MONTH(AH$3)='Rent Roll'!$AS18),0,1)</f>
        <v>1</v>
      </c>
      <c r="AI132" s="567">
        <f>IF(OR(MONTH(AI$3)='Rent Roll'!$AN18,MONTH(AI$3)='Rent Roll'!$AO18,MONTH(AI$3)='Rent Roll'!$AP18,MONTH(AI$3)='Rent Roll'!$AQ18,MONTH(AI$3)='Rent Roll'!$AR18,MONTH(AI$3)='Rent Roll'!$AS18),0,1)</f>
        <v>1</v>
      </c>
      <c r="AJ132" s="567">
        <f>IF(OR(MONTH(AJ$3)='Rent Roll'!$AN18,MONTH(AJ$3)='Rent Roll'!$AO18,MONTH(AJ$3)='Rent Roll'!$AP18,MONTH(AJ$3)='Rent Roll'!$AQ18,MONTH(AJ$3)='Rent Roll'!$AR18,MONTH(AJ$3)='Rent Roll'!$AS18),0,1)</f>
        <v>1</v>
      </c>
      <c r="AK132" s="567">
        <f>IF(OR(MONTH(AK$3)='Rent Roll'!$AN18,MONTH(AK$3)='Rent Roll'!$AO18,MONTH(AK$3)='Rent Roll'!$AP18,MONTH(AK$3)='Rent Roll'!$AQ18,MONTH(AK$3)='Rent Roll'!$AR18,MONTH(AK$3)='Rent Roll'!$AS18),0,1)</f>
        <v>1</v>
      </c>
      <c r="AL132" s="567">
        <f>IF(OR(MONTH(AL$3)='Rent Roll'!$AN18,MONTH(AL$3)='Rent Roll'!$AO18,MONTH(AL$3)='Rent Roll'!$AP18,MONTH(AL$3)='Rent Roll'!$AQ18,MONTH(AL$3)='Rent Roll'!$AR18,MONTH(AL$3)='Rent Roll'!$AS18),0,1)</f>
        <v>1</v>
      </c>
      <c r="AM132" s="567">
        <f>IF(OR(MONTH(AM$3)='Rent Roll'!$AN18,MONTH(AM$3)='Rent Roll'!$AO18,MONTH(AM$3)='Rent Roll'!$AP18,MONTH(AM$3)='Rent Roll'!$AQ18,MONTH(AM$3)='Rent Roll'!$AR18,MONTH(AM$3)='Rent Roll'!$AS18),0,1)</f>
        <v>1</v>
      </c>
      <c r="AN132" s="567">
        <f>IF(OR(MONTH(AN$3)='Rent Roll'!$AN18,MONTH(AN$3)='Rent Roll'!$AO18,MONTH(AN$3)='Rent Roll'!$AP18,MONTH(AN$3)='Rent Roll'!$AQ18,MONTH(AN$3)='Rent Roll'!$AR18,MONTH(AN$3)='Rent Roll'!$AS18),0,1)</f>
        <v>1</v>
      </c>
      <c r="AO132" s="567">
        <f>IF(OR(MONTH(AO$3)='Rent Roll'!$AN18,MONTH(AO$3)='Rent Roll'!$AO18,MONTH(AO$3)='Rent Roll'!$AP18,MONTH(AO$3)='Rent Roll'!$AQ18,MONTH(AO$3)='Rent Roll'!$AR18,MONTH(AO$3)='Rent Roll'!$AS18),0,1)</f>
        <v>1</v>
      </c>
      <c r="AP132" s="767">
        <f>IF(OR(MONTH(AP$3)='Rent Roll'!$AN18,MONTH(AP$3)='Rent Roll'!$AO18,MONTH(AP$3)='Rent Roll'!$AP18,MONTH(AP$3)='Rent Roll'!$AQ18,MONTH(AP$3)='Rent Roll'!$AR18,MONTH(AP$3)='Rent Roll'!$AS18),0,1)</f>
        <v>1</v>
      </c>
      <c r="AQ132" s="768">
        <f>IF(OR(MONTH(AQ$3)='Rent Roll'!$AN18,MONTH(AQ$3)='Rent Roll'!$AO18,MONTH(AQ$3)='Rent Roll'!$AP18,MONTH(AQ$3)='Rent Roll'!$AQ18,MONTH(AQ$3)='Rent Roll'!$AR18,MONTH(AQ$3)='Rent Roll'!$AS18),0,1)</f>
        <v>1</v>
      </c>
      <c r="AR132" s="567">
        <f>IF(OR(MONTH(AR$3)='Rent Roll'!$AN18,MONTH(AR$3)='Rent Roll'!$AO18,MONTH(AR$3)='Rent Roll'!$AP18,MONTH(AR$3)='Rent Roll'!$AQ18,MONTH(AR$3)='Rent Roll'!$AR18,MONTH(AR$3)='Rent Roll'!$AS18),0,1)</f>
        <v>1</v>
      </c>
      <c r="AS132" s="567">
        <f>IF(OR(MONTH(AS$3)='Rent Roll'!$AN18,MONTH(AS$3)='Rent Roll'!$AO18,MONTH(AS$3)='Rent Roll'!$AP18,MONTH(AS$3)='Rent Roll'!$AQ18,MONTH(AS$3)='Rent Roll'!$AR18,MONTH(AS$3)='Rent Roll'!$AS18),0,1)</f>
        <v>1</v>
      </c>
      <c r="AT132" s="567">
        <f>IF(OR(MONTH(AT$3)='Rent Roll'!$AN18,MONTH(AT$3)='Rent Roll'!$AO18,MONTH(AT$3)='Rent Roll'!$AP18,MONTH(AT$3)='Rent Roll'!$AQ18,MONTH(AT$3)='Rent Roll'!$AR18,MONTH(AT$3)='Rent Roll'!$AS18),0,1)</f>
        <v>1</v>
      </c>
      <c r="AU132" s="567">
        <f>IF(OR(MONTH(AU$3)='Rent Roll'!$AN18,MONTH(AU$3)='Rent Roll'!$AO18,MONTH(AU$3)='Rent Roll'!$AP18,MONTH(AU$3)='Rent Roll'!$AQ18,MONTH(AU$3)='Rent Roll'!$AR18,MONTH(AU$3)='Rent Roll'!$AS18),0,1)</f>
        <v>1</v>
      </c>
      <c r="AV132" s="567">
        <f>IF(OR(MONTH(AV$3)='Rent Roll'!$AN18,MONTH(AV$3)='Rent Roll'!$AO18,MONTH(AV$3)='Rent Roll'!$AP18,MONTH(AV$3)='Rent Roll'!$AQ18,MONTH(AV$3)='Rent Roll'!$AR18,MONTH(AV$3)='Rent Roll'!$AS18),0,1)</f>
        <v>1</v>
      </c>
      <c r="AW132" s="567">
        <f>IF(OR(MONTH(AW$3)='Rent Roll'!$AN18,MONTH(AW$3)='Rent Roll'!$AO18,MONTH(AW$3)='Rent Roll'!$AP18,MONTH(AW$3)='Rent Roll'!$AQ18,MONTH(AW$3)='Rent Roll'!$AR18,MONTH(AW$3)='Rent Roll'!$AS18),0,1)</f>
        <v>1</v>
      </c>
      <c r="AX132" s="567">
        <f>IF(OR(MONTH(AX$3)='Rent Roll'!$AN18,MONTH(AX$3)='Rent Roll'!$AO18,MONTH(AX$3)='Rent Roll'!$AP18,MONTH(AX$3)='Rent Roll'!$AQ18,MONTH(AX$3)='Rent Roll'!$AR18,MONTH(AX$3)='Rent Roll'!$AS18),0,1)</f>
        <v>1</v>
      </c>
      <c r="AY132" s="567">
        <f>IF(OR(MONTH(AY$3)='Rent Roll'!$AN18,MONTH(AY$3)='Rent Roll'!$AO18,MONTH(AY$3)='Rent Roll'!$AP18,MONTH(AY$3)='Rent Roll'!$AQ18,MONTH(AY$3)='Rent Roll'!$AR18,MONTH(AY$3)='Rent Roll'!$AS18),0,1)</f>
        <v>1</v>
      </c>
      <c r="AZ132" s="567">
        <f>IF(OR(MONTH(AZ$3)='Rent Roll'!$AN18,MONTH(AZ$3)='Rent Roll'!$AO18,MONTH(AZ$3)='Rent Roll'!$AP18,MONTH(AZ$3)='Rent Roll'!$AQ18,MONTH(AZ$3)='Rent Roll'!$AR18,MONTH(AZ$3)='Rent Roll'!$AS18),0,1)</f>
        <v>1</v>
      </c>
      <c r="BA132" s="567">
        <f>IF(OR(MONTH(BA$3)='Rent Roll'!$AN18,MONTH(BA$3)='Rent Roll'!$AO18,MONTH(BA$3)='Rent Roll'!$AP18,MONTH(BA$3)='Rent Roll'!$AQ18,MONTH(BA$3)='Rent Roll'!$AR18,MONTH(BA$3)='Rent Roll'!$AS18),0,1)</f>
        <v>1</v>
      </c>
      <c r="BB132" s="767">
        <f>IF(OR(MONTH(BB$3)='Rent Roll'!$AN18,MONTH(BB$3)='Rent Roll'!$AO18,MONTH(BB$3)='Rent Roll'!$AP18,MONTH(BB$3)='Rent Roll'!$AQ18,MONTH(BB$3)='Rent Roll'!$AR18,MONTH(BB$3)='Rent Roll'!$AS18),0,1)</f>
        <v>1</v>
      </c>
      <c r="BC132" s="768">
        <f>IF(OR(MONTH(BC$3)='Rent Roll'!$AN18,MONTH(BC$3)='Rent Roll'!$AO18,MONTH(BC$3)='Rent Roll'!$AP18,MONTH(BC$3)='Rent Roll'!$AQ18,MONTH(BC$3)='Rent Roll'!$AR18,MONTH(BC$3)='Rent Roll'!$AS18),0,1)</f>
        <v>1</v>
      </c>
      <c r="BD132" s="567">
        <f>IF(OR(MONTH(BD$3)='Rent Roll'!$AN18,MONTH(BD$3)='Rent Roll'!$AO18,MONTH(BD$3)='Rent Roll'!$AP18,MONTH(BD$3)='Rent Roll'!$AQ18,MONTH(BD$3)='Rent Roll'!$AR18,MONTH(BD$3)='Rent Roll'!$AS18),0,1)</f>
        <v>1</v>
      </c>
      <c r="BE132" s="567">
        <f>IF(OR(MONTH(BE$3)='Rent Roll'!$AN18,MONTH(BE$3)='Rent Roll'!$AO18,MONTH(BE$3)='Rent Roll'!$AP18,MONTH(BE$3)='Rent Roll'!$AQ18,MONTH(BE$3)='Rent Roll'!$AR18,MONTH(BE$3)='Rent Roll'!$AS18),0,1)</f>
        <v>1</v>
      </c>
      <c r="BF132" s="567">
        <f>IF(OR(MONTH(BF$3)='Rent Roll'!$AN18,MONTH(BF$3)='Rent Roll'!$AO18,MONTH(BF$3)='Rent Roll'!$AP18,MONTH(BF$3)='Rent Roll'!$AQ18,MONTH(BF$3)='Rent Roll'!$AR18,MONTH(BF$3)='Rent Roll'!$AS18),0,1)</f>
        <v>1</v>
      </c>
      <c r="BG132" s="567">
        <f>IF(OR(MONTH(BG$3)='Rent Roll'!$AN18,MONTH(BG$3)='Rent Roll'!$AO18,MONTH(BG$3)='Rent Roll'!$AP18,MONTH(BG$3)='Rent Roll'!$AQ18,MONTH(BG$3)='Rent Roll'!$AR18,MONTH(BG$3)='Rent Roll'!$AS18),0,1)</f>
        <v>1</v>
      </c>
      <c r="BH132" s="567">
        <f>IF(OR(MONTH(BH$3)='Rent Roll'!$AN18,MONTH(BH$3)='Rent Roll'!$AO18,MONTH(BH$3)='Rent Roll'!$AP18,MONTH(BH$3)='Rent Roll'!$AQ18,MONTH(BH$3)='Rent Roll'!$AR18,MONTH(BH$3)='Rent Roll'!$AS18),0,1)</f>
        <v>1</v>
      </c>
      <c r="BI132" s="567">
        <f>IF(OR(MONTH(BI$3)='Rent Roll'!$AN18,MONTH(BI$3)='Rent Roll'!$AO18,MONTH(BI$3)='Rent Roll'!$AP18,MONTH(BI$3)='Rent Roll'!$AQ18,MONTH(BI$3)='Rent Roll'!$AR18,MONTH(BI$3)='Rent Roll'!$AS18),0,1)</f>
        <v>1</v>
      </c>
      <c r="BJ132" s="567">
        <f>IF(OR(MONTH(BJ$3)='Rent Roll'!$AN18,MONTH(BJ$3)='Rent Roll'!$AO18,MONTH(BJ$3)='Rent Roll'!$AP18,MONTH(BJ$3)='Rent Roll'!$AQ18,MONTH(BJ$3)='Rent Roll'!$AR18,MONTH(BJ$3)='Rent Roll'!$AS18),0,1)</f>
        <v>1</v>
      </c>
      <c r="BK132" s="567">
        <f>IF(OR(MONTH(BK$3)='Rent Roll'!$AN18,MONTH(BK$3)='Rent Roll'!$AO18,MONTH(BK$3)='Rent Roll'!$AP18,MONTH(BK$3)='Rent Roll'!$AQ18,MONTH(BK$3)='Rent Roll'!$AR18,MONTH(BK$3)='Rent Roll'!$AS18),0,1)</f>
        <v>1</v>
      </c>
      <c r="BL132" s="567">
        <f>IF(OR(MONTH(BL$3)='Rent Roll'!$AN18,MONTH(BL$3)='Rent Roll'!$AO18,MONTH(BL$3)='Rent Roll'!$AP18,MONTH(BL$3)='Rent Roll'!$AQ18,MONTH(BL$3)='Rent Roll'!$AR18,MONTH(BL$3)='Rent Roll'!$AS18),0,1)</f>
        <v>1</v>
      </c>
      <c r="BM132" s="567">
        <f>IF(OR(MONTH(BM$3)='Rent Roll'!$AN18,MONTH(BM$3)='Rent Roll'!$AO18,MONTH(BM$3)='Rent Roll'!$AP18,MONTH(BM$3)='Rent Roll'!$AQ18,MONTH(BM$3)='Rent Roll'!$AR18,MONTH(BM$3)='Rent Roll'!$AS18),0,1)</f>
        <v>1</v>
      </c>
      <c r="BN132" s="767">
        <f>IF(OR(MONTH(BN$3)='Rent Roll'!$AN18,MONTH(BN$3)='Rent Roll'!$AO18,MONTH(BN$3)='Rent Roll'!$AP18,MONTH(BN$3)='Rent Roll'!$AQ18,MONTH(BN$3)='Rent Roll'!$AR18,MONTH(BN$3)='Rent Roll'!$AS18),0,1)</f>
        <v>1</v>
      </c>
      <c r="BO132" s="768">
        <f>IF(OR(MONTH(BO$3)='Rent Roll'!$AN18,MONTH(BO$3)='Rent Roll'!$AO18,MONTH(BO$3)='Rent Roll'!$AP18,MONTH(BO$3)='Rent Roll'!$AQ18,MONTH(BO$3)='Rent Roll'!$AR18,MONTH(BO$3)='Rent Roll'!$AS18),0,1)</f>
        <v>1</v>
      </c>
      <c r="BP132" s="567">
        <f>IF(OR(MONTH(BP$3)='Rent Roll'!$AN18,MONTH(BP$3)='Rent Roll'!$AO18,MONTH(BP$3)='Rent Roll'!$AP18,MONTH(BP$3)='Rent Roll'!$AQ18,MONTH(BP$3)='Rent Roll'!$AR18,MONTH(BP$3)='Rent Roll'!$AS18),0,1)</f>
        <v>1</v>
      </c>
      <c r="BQ132" s="567">
        <f>IF(OR(MONTH(BQ$3)='Rent Roll'!$AN18,MONTH(BQ$3)='Rent Roll'!$AO18,MONTH(BQ$3)='Rent Roll'!$AP18,MONTH(BQ$3)='Rent Roll'!$AQ18,MONTH(BQ$3)='Rent Roll'!$AR18,MONTH(BQ$3)='Rent Roll'!$AS18),0,1)</f>
        <v>1</v>
      </c>
      <c r="BR132" s="567">
        <f>IF(OR(MONTH(BR$3)='Rent Roll'!$AN18,MONTH(BR$3)='Rent Roll'!$AO18,MONTH(BR$3)='Rent Roll'!$AP18,MONTH(BR$3)='Rent Roll'!$AQ18,MONTH(BR$3)='Rent Roll'!$AR18,MONTH(BR$3)='Rent Roll'!$AS18),0,1)</f>
        <v>1</v>
      </c>
      <c r="BS132" s="567">
        <f>IF(OR(MONTH(BS$3)='Rent Roll'!$AN18,MONTH(BS$3)='Rent Roll'!$AO18,MONTH(BS$3)='Rent Roll'!$AP18,MONTH(BS$3)='Rent Roll'!$AQ18,MONTH(BS$3)='Rent Roll'!$AR18,MONTH(BS$3)='Rent Roll'!$AS18),0,1)</f>
        <v>1</v>
      </c>
      <c r="BT132" s="567">
        <f>IF(OR(MONTH(BT$3)='Rent Roll'!$AN18,MONTH(BT$3)='Rent Roll'!$AO18,MONTH(BT$3)='Rent Roll'!$AP18,MONTH(BT$3)='Rent Roll'!$AQ18,MONTH(BT$3)='Rent Roll'!$AR18,MONTH(BT$3)='Rent Roll'!$AS18),0,1)</f>
        <v>1</v>
      </c>
      <c r="BU132" s="567">
        <f>IF(OR(MONTH(BU$3)='Rent Roll'!$AN18,MONTH(BU$3)='Rent Roll'!$AO18,MONTH(BU$3)='Rent Roll'!$AP18,MONTH(BU$3)='Rent Roll'!$AQ18,MONTH(BU$3)='Rent Roll'!$AR18,MONTH(BU$3)='Rent Roll'!$AS18),0,1)</f>
        <v>1</v>
      </c>
      <c r="BV132" s="567">
        <f>IF(OR(MONTH(BV$3)='Rent Roll'!$AN18,MONTH(BV$3)='Rent Roll'!$AO18,MONTH(BV$3)='Rent Roll'!$AP18,MONTH(BV$3)='Rent Roll'!$AQ18,MONTH(BV$3)='Rent Roll'!$AR18,MONTH(BV$3)='Rent Roll'!$AS18),0,1)</f>
        <v>1</v>
      </c>
      <c r="BW132" s="567">
        <f>IF(OR(MONTH(BW$3)='Rent Roll'!$AN18,MONTH(BW$3)='Rent Roll'!$AO18,MONTH(BW$3)='Rent Roll'!$AP18,MONTH(BW$3)='Rent Roll'!$AQ18,MONTH(BW$3)='Rent Roll'!$AR18,MONTH(BW$3)='Rent Roll'!$AS18),0,1)</f>
        <v>1</v>
      </c>
      <c r="BX132" s="567">
        <f>IF(OR(MONTH(BX$3)='Rent Roll'!$AN18,MONTH(BX$3)='Rent Roll'!$AO18,MONTH(BX$3)='Rent Roll'!$AP18,MONTH(BX$3)='Rent Roll'!$AQ18,MONTH(BX$3)='Rent Roll'!$AR18,MONTH(BX$3)='Rent Roll'!$AS18),0,1)</f>
        <v>1</v>
      </c>
      <c r="BY132" s="567">
        <f>IF(OR(MONTH(BY$3)='Rent Roll'!$AN18,MONTH(BY$3)='Rent Roll'!$AO18,MONTH(BY$3)='Rent Roll'!$AP18,MONTH(BY$3)='Rent Roll'!$AQ18,MONTH(BY$3)='Rent Roll'!$AR18,MONTH(BY$3)='Rent Roll'!$AS18),0,1)</f>
        <v>1</v>
      </c>
      <c r="BZ132" s="767">
        <f>IF(OR(MONTH(BZ$3)='Rent Roll'!$AN18,MONTH(BZ$3)='Rent Roll'!$AO18,MONTH(BZ$3)='Rent Roll'!$AP18,MONTH(BZ$3)='Rent Roll'!$AQ18,MONTH(BZ$3)='Rent Roll'!$AR18,MONTH(BZ$3)='Rent Roll'!$AS18),0,1)</f>
        <v>1</v>
      </c>
      <c r="CA132" s="768">
        <f>IF(OR(MONTH(CA$3)='Rent Roll'!$AN18,MONTH(CA$3)='Rent Roll'!$AO18,MONTH(CA$3)='Rent Roll'!$AP18,MONTH(CA$3)='Rent Roll'!$AQ18,MONTH(CA$3)='Rent Roll'!$AR18,MONTH(CA$3)='Rent Roll'!$AS18),0,1)</f>
        <v>1</v>
      </c>
      <c r="CB132" s="567">
        <f>IF(OR(MONTH(CB$3)='Rent Roll'!$AN18,MONTH(CB$3)='Rent Roll'!$AO18,MONTH(CB$3)='Rent Roll'!$AP18,MONTH(CB$3)='Rent Roll'!$AQ18,MONTH(CB$3)='Rent Roll'!$AR18,MONTH(CB$3)='Rent Roll'!$AS18),0,1)</f>
        <v>1</v>
      </c>
      <c r="CC132" s="567">
        <f>IF(OR(MONTH(CC$3)='Rent Roll'!$AN18,MONTH(CC$3)='Rent Roll'!$AO18,MONTH(CC$3)='Rent Roll'!$AP18,MONTH(CC$3)='Rent Roll'!$AQ18,MONTH(CC$3)='Rent Roll'!$AR18,MONTH(CC$3)='Rent Roll'!$AS18),0,1)</f>
        <v>1</v>
      </c>
      <c r="CD132" s="567">
        <f>IF(OR(MONTH(CD$3)='Rent Roll'!$AN18,MONTH(CD$3)='Rent Roll'!$AO18,MONTH(CD$3)='Rent Roll'!$AP18,MONTH(CD$3)='Rent Roll'!$AQ18,MONTH(CD$3)='Rent Roll'!$AR18,MONTH(CD$3)='Rent Roll'!$AS18),0,1)</f>
        <v>1</v>
      </c>
      <c r="CE132" s="567">
        <f>IF(OR(MONTH(CE$3)='Rent Roll'!$AN18,MONTH(CE$3)='Rent Roll'!$AO18,MONTH(CE$3)='Rent Roll'!$AP18,MONTH(CE$3)='Rent Roll'!$AQ18,MONTH(CE$3)='Rent Roll'!$AR18,MONTH(CE$3)='Rent Roll'!$AS18),0,1)</f>
        <v>1</v>
      </c>
      <c r="CF132" s="567">
        <f>IF(OR(MONTH(CF$3)='Rent Roll'!$AN18,MONTH(CF$3)='Rent Roll'!$AO18,MONTH(CF$3)='Rent Roll'!$AP18,MONTH(CF$3)='Rent Roll'!$AQ18,MONTH(CF$3)='Rent Roll'!$AR18,MONTH(CF$3)='Rent Roll'!$AS18),0,1)</f>
        <v>1</v>
      </c>
      <c r="CG132" s="567">
        <f>IF(OR(MONTH(CG$3)='Rent Roll'!$AN18,MONTH(CG$3)='Rent Roll'!$AO18,MONTH(CG$3)='Rent Roll'!$AP18,MONTH(CG$3)='Rent Roll'!$AQ18,MONTH(CG$3)='Rent Roll'!$AR18,MONTH(CG$3)='Rent Roll'!$AS18),0,1)</f>
        <v>1</v>
      </c>
      <c r="CH132" s="567">
        <f>IF(OR(MONTH(CH$3)='Rent Roll'!$AN18,MONTH(CH$3)='Rent Roll'!$AO18,MONTH(CH$3)='Rent Roll'!$AP18,MONTH(CH$3)='Rent Roll'!$AQ18,MONTH(CH$3)='Rent Roll'!$AR18,MONTH(CH$3)='Rent Roll'!$AS18),0,1)</f>
        <v>1</v>
      </c>
      <c r="CI132" s="567">
        <f>IF(OR(MONTH(CI$3)='Rent Roll'!$AN18,MONTH(CI$3)='Rent Roll'!$AO18,MONTH(CI$3)='Rent Roll'!$AP18,MONTH(CI$3)='Rent Roll'!$AQ18,MONTH(CI$3)='Rent Roll'!$AR18,MONTH(CI$3)='Rent Roll'!$AS18),0,1)</f>
        <v>1</v>
      </c>
      <c r="CJ132" s="567">
        <f>IF(OR(MONTH(CJ$3)='Rent Roll'!$AN18,MONTH(CJ$3)='Rent Roll'!$AO18,MONTH(CJ$3)='Rent Roll'!$AP18,MONTH(CJ$3)='Rent Roll'!$AQ18,MONTH(CJ$3)='Rent Roll'!$AR18,MONTH(CJ$3)='Rent Roll'!$AS18),0,1)</f>
        <v>1</v>
      </c>
      <c r="CK132" s="567">
        <f>IF(OR(MONTH(CK$3)='Rent Roll'!$AN18,MONTH(CK$3)='Rent Roll'!$AO18,MONTH(CK$3)='Rent Roll'!$AP18,MONTH(CK$3)='Rent Roll'!$AQ18,MONTH(CK$3)='Rent Roll'!$AR18,MONTH(CK$3)='Rent Roll'!$AS18),0,1)</f>
        <v>1</v>
      </c>
      <c r="CL132" s="767">
        <f>IF(OR(MONTH(CL$3)='Rent Roll'!$AN18,MONTH(CL$3)='Rent Roll'!$AO18,MONTH(CL$3)='Rent Roll'!$AP18,MONTH(CL$3)='Rent Roll'!$AQ18,MONTH(CL$3)='Rent Roll'!$AR18,MONTH(CL$3)='Rent Roll'!$AS18),0,1)</f>
        <v>1</v>
      </c>
      <c r="CM132" s="768">
        <f>IF(OR(MONTH(CM$3)='Rent Roll'!$AN18,MONTH(CM$3)='Rent Roll'!$AO18,MONTH(CM$3)='Rent Roll'!$AP18,MONTH(CM$3)='Rent Roll'!$AQ18,MONTH(CM$3)='Rent Roll'!$AR18,MONTH(CM$3)='Rent Roll'!$AS18),0,1)</f>
        <v>1</v>
      </c>
      <c r="CN132" s="567">
        <f>IF(OR(MONTH(CN$3)='Rent Roll'!$AN18,MONTH(CN$3)='Rent Roll'!$AO18,MONTH(CN$3)='Rent Roll'!$AP18,MONTH(CN$3)='Rent Roll'!$AQ18,MONTH(CN$3)='Rent Roll'!$AR18,MONTH(CN$3)='Rent Roll'!$AS18),0,1)</f>
        <v>1</v>
      </c>
      <c r="CO132" s="567">
        <f>IF(OR(MONTH(CO$3)='Rent Roll'!$AN18,MONTH(CO$3)='Rent Roll'!$AO18,MONTH(CO$3)='Rent Roll'!$AP18,MONTH(CO$3)='Rent Roll'!$AQ18,MONTH(CO$3)='Rent Roll'!$AR18,MONTH(CO$3)='Rent Roll'!$AS18),0,1)</f>
        <v>1</v>
      </c>
      <c r="CP132" s="567">
        <f>IF(OR(MONTH(CP$3)='Rent Roll'!$AN18,MONTH(CP$3)='Rent Roll'!$AO18,MONTH(CP$3)='Rent Roll'!$AP18,MONTH(CP$3)='Rent Roll'!$AQ18,MONTH(CP$3)='Rent Roll'!$AR18,MONTH(CP$3)='Rent Roll'!$AS18),0,1)</f>
        <v>1</v>
      </c>
      <c r="CQ132" s="567">
        <f>IF(OR(MONTH(CQ$3)='Rent Roll'!$AN18,MONTH(CQ$3)='Rent Roll'!$AO18,MONTH(CQ$3)='Rent Roll'!$AP18,MONTH(CQ$3)='Rent Roll'!$AQ18,MONTH(CQ$3)='Rent Roll'!$AR18,MONTH(CQ$3)='Rent Roll'!$AS18),0,1)</f>
        <v>1</v>
      </c>
      <c r="CR132" s="567">
        <f>IF(OR(MONTH(CR$3)='Rent Roll'!$AN18,MONTH(CR$3)='Rent Roll'!$AO18,MONTH(CR$3)='Rent Roll'!$AP18,MONTH(CR$3)='Rent Roll'!$AQ18,MONTH(CR$3)='Rent Roll'!$AR18,MONTH(CR$3)='Rent Roll'!$AS18),0,1)</f>
        <v>1</v>
      </c>
      <c r="CS132" s="567">
        <f>IF(OR(MONTH(CS$3)='Rent Roll'!$AN18,MONTH(CS$3)='Rent Roll'!$AO18,MONTH(CS$3)='Rent Roll'!$AP18,MONTH(CS$3)='Rent Roll'!$AQ18,MONTH(CS$3)='Rent Roll'!$AR18,MONTH(CS$3)='Rent Roll'!$AS18),0,1)</f>
        <v>1</v>
      </c>
      <c r="CT132" s="567">
        <f>IF(OR(MONTH(CT$3)='Rent Roll'!$AN18,MONTH(CT$3)='Rent Roll'!$AO18,MONTH(CT$3)='Rent Roll'!$AP18,MONTH(CT$3)='Rent Roll'!$AQ18,MONTH(CT$3)='Rent Roll'!$AR18,MONTH(CT$3)='Rent Roll'!$AS18),0,1)</f>
        <v>1</v>
      </c>
      <c r="CU132" s="567">
        <f>IF(OR(MONTH(CU$3)='Rent Roll'!$AN18,MONTH(CU$3)='Rent Roll'!$AO18,MONTH(CU$3)='Rent Roll'!$AP18,MONTH(CU$3)='Rent Roll'!$AQ18,MONTH(CU$3)='Rent Roll'!$AR18,MONTH(CU$3)='Rent Roll'!$AS18),0,1)</f>
        <v>1</v>
      </c>
      <c r="CV132" s="567">
        <f>IF(OR(MONTH(CV$3)='Rent Roll'!$AN18,MONTH(CV$3)='Rent Roll'!$AO18,MONTH(CV$3)='Rent Roll'!$AP18,MONTH(CV$3)='Rent Roll'!$AQ18,MONTH(CV$3)='Rent Roll'!$AR18,MONTH(CV$3)='Rent Roll'!$AS18),0,1)</f>
        <v>1</v>
      </c>
      <c r="CW132" s="567">
        <f>IF(OR(MONTH(CW$3)='Rent Roll'!$AN18,MONTH(CW$3)='Rent Roll'!$AO18,MONTH(CW$3)='Rent Roll'!$AP18,MONTH(CW$3)='Rent Roll'!$AQ18,MONTH(CW$3)='Rent Roll'!$AR18,MONTH(CW$3)='Rent Roll'!$AS18),0,1)</f>
        <v>1</v>
      </c>
      <c r="CX132" s="767">
        <f>IF(OR(MONTH(CX$3)='Rent Roll'!$AN18,MONTH(CX$3)='Rent Roll'!$AO18,MONTH(CX$3)='Rent Roll'!$AP18,MONTH(CX$3)='Rent Roll'!$AQ18,MONTH(CX$3)='Rent Roll'!$AR18,MONTH(CX$3)='Rent Roll'!$AS18),0,1)</f>
        <v>1</v>
      </c>
      <c r="CY132" s="768">
        <f>IF(OR(MONTH(CY$3)='Rent Roll'!$AN18,MONTH(CY$3)='Rent Roll'!$AO18,MONTH(CY$3)='Rent Roll'!$AP18,MONTH(CY$3)='Rent Roll'!$AQ18,MONTH(CY$3)='Rent Roll'!$AR18,MONTH(CY$3)='Rent Roll'!$AS18),0,1)</f>
        <v>1</v>
      </c>
      <c r="CZ132" s="567">
        <f>IF(OR(MONTH(CZ$3)='Rent Roll'!$AN18,MONTH(CZ$3)='Rent Roll'!$AO18,MONTH(CZ$3)='Rent Roll'!$AP18,MONTH(CZ$3)='Rent Roll'!$AQ18,MONTH(CZ$3)='Rent Roll'!$AR18,MONTH(CZ$3)='Rent Roll'!$AS18),0,1)</f>
        <v>1</v>
      </c>
      <c r="DA132" s="567">
        <f>IF(OR(MONTH(DA$3)='Rent Roll'!$AN18,MONTH(DA$3)='Rent Roll'!$AO18,MONTH(DA$3)='Rent Roll'!$AP18,MONTH(DA$3)='Rent Roll'!$AQ18,MONTH(DA$3)='Rent Roll'!$AR18,MONTH(DA$3)='Rent Roll'!$AS18),0,1)</f>
        <v>1</v>
      </c>
      <c r="DB132" s="567">
        <f>IF(OR(MONTH(DB$3)='Rent Roll'!$AN18,MONTH(DB$3)='Rent Roll'!$AO18,MONTH(DB$3)='Rent Roll'!$AP18,MONTH(DB$3)='Rent Roll'!$AQ18,MONTH(DB$3)='Rent Roll'!$AR18,MONTH(DB$3)='Rent Roll'!$AS18),0,1)</f>
        <v>1</v>
      </c>
      <c r="DC132" s="567">
        <f>IF(OR(MONTH(DC$3)='Rent Roll'!$AN18,MONTH(DC$3)='Rent Roll'!$AO18,MONTH(DC$3)='Rent Roll'!$AP18,MONTH(DC$3)='Rent Roll'!$AQ18,MONTH(DC$3)='Rent Roll'!$AR18,MONTH(DC$3)='Rent Roll'!$AS18),0,1)</f>
        <v>1</v>
      </c>
      <c r="DD132" s="567">
        <f>IF(OR(MONTH(DD$3)='Rent Roll'!$AN18,MONTH(DD$3)='Rent Roll'!$AO18,MONTH(DD$3)='Rent Roll'!$AP18,MONTH(DD$3)='Rent Roll'!$AQ18,MONTH(DD$3)='Rent Roll'!$AR18,MONTH(DD$3)='Rent Roll'!$AS18),0,1)</f>
        <v>1</v>
      </c>
      <c r="DE132" s="567">
        <f>IF(OR(MONTH(DE$3)='Rent Roll'!$AN18,MONTH(DE$3)='Rent Roll'!$AO18,MONTH(DE$3)='Rent Roll'!$AP18,MONTH(DE$3)='Rent Roll'!$AQ18,MONTH(DE$3)='Rent Roll'!$AR18,MONTH(DE$3)='Rent Roll'!$AS18),0,1)</f>
        <v>1</v>
      </c>
      <c r="DF132" s="567">
        <f>IF(OR(MONTH(DF$3)='Rent Roll'!$AN18,MONTH(DF$3)='Rent Roll'!$AO18,MONTH(DF$3)='Rent Roll'!$AP18,MONTH(DF$3)='Rent Roll'!$AQ18,MONTH(DF$3)='Rent Roll'!$AR18,MONTH(DF$3)='Rent Roll'!$AS18),0,1)</f>
        <v>1</v>
      </c>
      <c r="DG132" s="567">
        <f>IF(OR(MONTH(DG$3)='Rent Roll'!$AN18,MONTH(DG$3)='Rent Roll'!$AO18,MONTH(DG$3)='Rent Roll'!$AP18,MONTH(DG$3)='Rent Roll'!$AQ18,MONTH(DG$3)='Rent Roll'!$AR18,MONTH(DG$3)='Rent Roll'!$AS18),0,1)</f>
        <v>1</v>
      </c>
      <c r="DH132" s="567">
        <f>IF(OR(MONTH(DH$3)='Rent Roll'!$AN18,MONTH(DH$3)='Rent Roll'!$AO18,MONTH(DH$3)='Rent Roll'!$AP18,MONTH(DH$3)='Rent Roll'!$AQ18,MONTH(DH$3)='Rent Roll'!$AR18,MONTH(DH$3)='Rent Roll'!$AS18),0,1)</f>
        <v>1</v>
      </c>
      <c r="DI132" s="567">
        <f>IF(OR(MONTH(DI$3)='Rent Roll'!$AN18,MONTH(DI$3)='Rent Roll'!$AO18,MONTH(DI$3)='Rent Roll'!$AP18,MONTH(DI$3)='Rent Roll'!$AQ18,MONTH(DI$3)='Rent Roll'!$AR18,MONTH(DI$3)='Rent Roll'!$AS18),0,1)</f>
        <v>1</v>
      </c>
      <c r="DJ132" s="767">
        <f>IF(OR(MONTH(DJ$3)='Rent Roll'!$AN18,MONTH(DJ$3)='Rent Roll'!$AO18,MONTH(DJ$3)='Rent Roll'!$AP18,MONTH(DJ$3)='Rent Roll'!$AQ18,MONTH(DJ$3)='Rent Roll'!$AR18,MONTH(DJ$3)='Rent Roll'!$AS18),0,1)</f>
        <v>1</v>
      </c>
      <c r="DK132" s="768">
        <f>IF(OR(MONTH(DK$3)='Rent Roll'!$AN18,MONTH(DK$3)='Rent Roll'!$AO18,MONTH(DK$3)='Rent Roll'!$AP18,MONTH(DK$3)='Rent Roll'!$AQ18,MONTH(DK$3)='Rent Roll'!$AR18,MONTH(DK$3)='Rent Roll'!$AS18),0,1)</f>
        <v>1</v>
      </c>
      <c r="DL132" s="567">
        <f>IF(OR(MONTH(DL$3)='Rent Roll'!$AN18,MONTH(DL$3)='Rent Roll'!$AO18,MONTH(DL$3)='Rent Roll'!$AP18,MONTH(DL$3)='Rent Roll'!$AQ18,MONTH(DL$3)='Rent Roll'!$AR18,MONTH(DL$3)='Rent Roll'!$AS18),0,1)</f>
        <v>1</v>
      </c>
      <c r="DM132" s="567">
        <f>IF(OR(MONTH(DM$3)='Rent Roll'!$AN18,MONTH(DM$3)='Rent Roll'!$AO18,MONTH(DM$3)='Rent Roll'!$AP18,MONTH(DM$3)='Rent Roll'!$AQ18,MONTH(DM$3)='Rent Roll'!$AR18,MONTH(DM$3)='Rent Roll'!$AS18),0,1)</f>
        <v>1</v>
      </c>
      <c r="DN132" s="567">
        <f>IF(OR(MONTH(DN$3)='Rent Roll'!$AN18,MONTH(DN$3)='Rent Roll'!$AO18,MONTH(DN$3)='Rent Roll'!$AP18,MONTH(DN$3)='Rent Roll'!$AQ18,MONTH(DN$3)='Rent Roll'!$AR18,MONTH(DN$3)='Rent Roll'!$AS18),0,1)</f>
        <v>1</v>
      </c>
      <c r="DO132" s="567">
        <f>IF(OR(MONTH(DO$3)='Rent Roll'!$AN18,MONTH(DO$3)='Rent Roll'!$AO18,MONTH(DO$3)='Rent Roll'!$AP18,MONTH(DO$3)='Rent Roll'!$AQ18,MONTH(DO$3)='Rent Roll'!$AR18,MONTH(DO$3)='Rent Roll'!$AS18),0,1)</f>
        <v>1</v>
      </c>
      <c r="DP132" s="567">
        <f>IF(OR(MONTH(DP$3)='Rent Roll'!$AN18,MONTH(DP$3)='Rent Roll'!$AO18,MONTH(DP$3)='Rent Roll'!$AP18,MONTH(DP$3)='Rent Roll'!$AQ18,MONTH(DP$3)='Rent Roll'!$AR18,MONTH(DP$3)='Rent Roll'!$AS18),0,1)</f>
        <v>1</v>
      </c>
      <c r="DQ132" s="567">
        <f>IF(OR(MONTH(DQ$3)='Rent Roll'!$AN18,MONTH(DQ$3)='Rent Roll'!$AO18,MONTH(DQ$3)='Rent Roll'!$AP18,MONTH(DQ$3)='Rent Roll'!$AQ18,MONTH(DQ$3)='Rent Roll'!$AR18,MONTH(DQ$3)='Rent Roll'!$AS18),0,1)</f>
        <v>1</v>
      </c>
      <c r="DR132" s="567">
        <f>IF(OR(MONTH(DR$3)='Rent Roll'!$AN18,MONTH(DR$3)='Rent Roll'!$AO18,MONTH(DR$3)='Rent Roll'!$AP18,MONTH(DR$3)='Rent Roll'!$AQ18,MONTH(DR$3)='Rent Roll'!$AR18,MONTH(DR$3)='Rent Roll'!$AS18),0,1)</f>
        <v>1</v>
      </c>
      <c r="DS132" s="567">
        <f>IF(OR(MONTH(DS$3)='Rent Roll'!$AN18,MONTH(DS$3)='Rent Roll'!$AO18,MONTH(DS$3)='Rent Roll'!$AP18,MONTH(DS$3)='Rent Roll'!$AQ18,MONTH(DS$3)='Rent Roll'!$AR18,MONTH(DS$3)='Rent Roll'!$AS18),0,1)</f>
        <v>1</v>
      </c>
      <c r="DT132" s="567">
        <f>IF(OR(MONTH(DT$3)='Rent Roll'!$AN18,MONTH(DT$3)='Rent Roll'!$AO18,MONTH(DT$3)='Rent Roll'!$AP18,MONTH(DT$3)='Rent Roll'!$AQ18,MONTH(DT$3)='Rent Roll'!$AR18,MONTH(DT$3)='Rent Roll'!$AS18),0,1)</f>
        <v>1</v>
      </c>
      <c r="DU132" s="567">
        <f>IF(OR(MONTH(DU$3)='Rent Roll'!$AN18,MONTH(DU$3)='Rent Roll'!$AO18,MONTH(DU$3)='Rent Roll'!$AP18,MONTH(DU$3)='Rent Roll'!$AQ18,MONTH(DU$3)='Rent Roll'!$AR18,MONTH(DU$3)='Rent Roll'!$AS18),0,1)</f>
        <v>1</v>
      </c>
      <c r="DV132" s="567">
        <f>IF(OR(MONTH(DV$3)='Rent Roll'!$AN18,MONTH(DV$3)='Rent Roll'!$AO18,MONTH(DV$3)='Rent Roll'!$AP18,MONTH(DV$3)='Rent Roll'!$AQ18,MONTH(DV$3)='Rent Roll'!$AR18,MONTH(DV$3)='Rent Roll'!$AS18),0,1)</f>
        <v>1</v>
      </c>
    </row>
    <row r="133" spans="1:126" s="568" customFormat="1" ht="12" customHeight="1" outlineLevel="1" x14ac:dyDescent="0.4">
      <c r="A133" s="732"/>
      <c r="B133" s="564">
        <f>'Rent Roll'!$B19</f>
        <v>0</v>
      </c>
      <c r="C133" s="566"/>
      <c r="D133" s="566"/>
      <c r="E133" s="566"/>
      <c r="F133" s="778">
        <f>IF(OR(MONTH(F$3)='Rent Roll'!$AN19,MONTH(F$3)='Rent Roll'!$AO19,MONTH(F$3)='Rent Roll'!$AP19,MONTH(F$3)='Rent Roll'!$AQ19,MONTH(F$3)='Rent Roll'!$AR19,MONTH(F$3)='Rent Roll'!$AS19),0,1)</f>
        <v>1</v>
      </c>
      <c r="G133" s="768">
        <f>IF(OR(MONTH(G$3)='Rent Roll'!$AN19,MONTH(G$3)='Rent Roll'!$AO19,MONTH(G$3)='Rent Roll'!$AP19,MONTH(G$3)='Rent Roll'!$AQ19,MONTH(G$3)='Rent Roll'!$AR19,MONTH(G$3)='Rent Roll'!$AS19),0,1)</f>
        <v>1</v>
      </c>
      <c r="H133" s="567">
        <f>IF(OR(MONTH(H$3)='Rent Roll'!$AN19,MONTH(H$3)='Rent Roll'!$AO19,MONTH(H$3)='Rent Roll'!$AP19,MONTH(H$3)='Rent Roll'!$AQ19,MONTH(H$3)='Rent Roll'!$AR19,MONTH(H$3)='Rent Roll'!$AS19),0,1)</f>
        <v>1</v>
      </c>
      <c r="I133" s="567">
        <f>IF(OR(MONTH(I$3)='Rent Roll'!$AN19,MONTH(I$3)='Rent Roll'!$AO19,MONTH(I$3)='Rent Roll'!$AP19,MONTH(I$3)='Rent Roll'!$AQ19,MONTH(I$3)='Rent Roll'!$AR19,MONTH(I$3)='Rent Roll'!$AS19),0,1)</f>
        <v>1</v>
      </c>
      <c r="J133" s="567">
        <f>IF(OR(MONTH(J$3)='Rent Roll'!$AN19,MONTH(J$3)='Rent Roll'!$AO19,MONTH(J$3)='Rent Roll'!$AP19,MONTH(J$3)='Rent Roll'!$AQ19,MONTH(J$3)='Rent Roll'!$AR19,MONTH(J$3)='Rent Roll'!$AS19),0,1)</f>
        <v>1</v>
      </c>
      <c r="K133" s="567">
        <f>IF(OR(MONTH(K$3)='Rent Roll'!$AN19,MONTH(K$3)='Rent Roll'!$AO19,MONTH(K$3)='Rent Roll'!$AP19,MONTH(K$3)='Rent Roll'!$AQ19,MONTH(K$3)='Rent Roll'!$AR19,MONTH(K$3)='Rent Roll'!$AS19),0,1)</f>
        <v>1</v>
      </c>
      <c r="L133" s="567">
        <f>IF(OR(MONTH(L$3)='Rent Roll'!$AN19,MONTH(L$3)='Rent Roll'!$AO19,MONTH(L$3)='Rent Roll'!$AP19,MONTH(L$3)='Rent Roll'!$AQ19,MONTH(L$3)='Rent Roll'!$AR19,MONTH(L$3)='Rent Roll'!$AS19),0,1)</f>
        <v>1</v>
      </c>
      <c r="M133" s="567">
        <f>IF(OR(MONTH(M$3)='Rent Roll'!$AN19,MONTH(M$3)='Rent Roll'!$AO19,MONTH(M$3)='Rent Roll'!$AP19,MONTH(M$3)='Rent Roll'!$AQ19,MONTH(M$3)='Rent Roll'!$AR19,MONTH(M$3)='Rent Roll'!$AS19),0,1)</f>
        <v>1</v>
      </c>
      <c r="N133" s="567">
        <f>IF(OR(MONTH(N$3)='Rent Roll'!$AN19,MONTH(N$3)='Rent Roll'!$AO19,MONTH(N$3)='Rent Roll'!$AP19,MONTH(N$3)='Rent Roll'!$AQ19,MONTH(N$3)='Rent Roll'!$AR19,MONTH(N$3)='Rent Roll'!$AS19),0,1)</f>
        <v>1</v>
      </c>
      <c r="O133" s="567">
        <f>IF(OR(MONTH(O$3)='Rent Roll'!$AN19,MONTH(O$3)='Rent Roll'!$AO19,MONTH(O$3)='Rent Roll'!$AP19,MONTH(O$3)='Rent Roll'!$AQ19,MONTH(O$3)='Rent Roll'!$AR19,MONTH(O$3)='Rent Roll'!$AS19),0,1)</f>
        <v>1</v>
      </c>
      <c r="P133" s="567">
        <f>IF(OR(MONTH(P$3)='Rent Roll'!$AN19,MONTH(P$3)='Rent Roll'!$AO19,MONTH(P$3)='Rent Roll'!$AP19,MONTH(P$3)='Rent Roll'!$AQ19,MONTH(P$3)='Rent Roll'!$AR19,MONTH(P$3)='Rent Roll'!$AS19),0,1)</f>
        <v>1</v>
      </c>
      <c r="Q133" s="567">
        <f>IF(OR(MONTH(Q$3)='Rent Roll'!$AN19,MONTH(Q$3)='Rent Roll'!$AO19,MONTH(Q$3)='Rent Roll'!$AP19,MONTH(Q$3)='Rent Roll'!$AQ19,MONTH(Q$3)='Rent Roll'!$AR19,MONTH(Q$3)='Rent Roll'!$AS19),0,1)</f>
        <v>1</v>
      </c>
      <c r="R133" s="767">
        <f>IF(OR(MONTH(R$3)='Rent Roll'!$AN19,MONTH(R$3)='Rent Roll'!$AO19,MONTH(R$3)='Rent Roll'!$AP19,MONTH(R$3)='Rent Roll'!$AQ19,MONTH(R$3)='Rent Roll'!$AR19,MONTH(R$3)='Rent Roll'!$AS19),0,1)</f>
        <v>1</v>
      </c>
      <c r="S133" s="768">
        <f>IF(OR(MONTH(S$3)='Rent Roll'!$AN19,MONTH(S$3)='Rent Roll'!$AO19,MONTH(S$3)='Rent Roll'!$AP19,MONTH(S$3)='Rent Roll'!$AQ19,MONTH(S$3)='Rent Roll'!$AR19,MONTH(S$3)='Rent Roll'!$AS19),0,1)</f>
        <v>1</v>
      </c>
      <c r="T133" s="567">
        <f>IF(OR(MONTH(T$3)='Rent Roll'!$AN19,MONTH(T$3)='Rent Roll'!$AO19,MONTH(T$3)='Rent Roll'!$AP19,MONTH(T$3)='Rent Roll'!$AQ19,MONTH(T$3)='Rent Roll'!$AR19,MONTH(T$3)='Rent Roll'!$AS19),0,1)</f>
        <v>1</v>
      </c>
      <c r="U133" s="567">
        <f>IF(OR(MONTH(U$3)='Rent Roll'!$AN19,MONTH(U$3)='Rent Roll'!$AO19,MONTH(U$3)='Rent Roll'!$AP19,MONTH(U$3)='Rent Roll'!$AQ19,MONTH(U$3)='Rent Roll'!$AR19,MONTH(U$3)='Rent Roll'!$AS19),0,1)</f>
        <v>1</v>
      </c>
      <c r="V133" s="567">
        <f>IF(OR(MONTH(V$3)='Rent Roll'!$AN19,MONTH(V$3)='Rent Roll'!$AO19,MONTH(V$3)='Rent Roll'!$AP19,MONTH(V$3)='Rent Roll'!$AQ19,MONTH(V$3)='Rent Roll'!$AR19,MONTH(V$3)='Rent Roll'!$AS19),0,1)</f>
        <v>1</v>
      </c>
      <c r="W133" s="567">
        <f>IF(OR(MONTH(W$3)='Rent Roll'!$AN19,MONTH(W$3)='Rent Roll'!$AO19,MONTH(W$3)='Rent Roll'!$AP19,MONTH(W$3)='Rent Roll'!$AQ19,MONTH(W$3)='Rent Roll'!$AR19,MONTH(W$3)='Rent Roll'!$AS19),0,1)</f>
        <v>1</v>
      </c>
      <c r="X133" s="567">
        <f>IF(OR(MONTH(X$3)='Rent Roll'!$AN19,MONTH(X$3)='Rent Roll'!$AO19,MONTH(X$3)='Rent Roll'!$AP19,MONTH(X$3)='Rent Roll'!$AQ19,MONTH(X$3)='Rent Roll'!$AR19,MONTH(X$3)='Rent Roll'!$AS19),0,1)</f>
        <v>1</v>
      </c>
      <c r="Y133" s="567">
        <f>IF(OR(MONTH(Y$3)='Rent Roll'!$AN19,MONTH(Y$3)='Rent Roll'!$AO19,MONTH(Y$3)='Rent Roll'!$AP19,MONTH(Y$3)='Rent Roll'!$AQ19,MONTH(Y$3)='Rent Roll'!$AR19,MONTH(Y$3)='Rent Roll'!$AS19),0,1)</f>
        <v>1</v>
      </c>
      <c r="Z133" s="567">
        <f>IF(OR(MONTH(Z$3)='Rent Roll'!$AN19,MONTH(Z$3)='Rent Roll'!$AO19,MONTH(Z$3)='Rent Roll'!$AP19,MONTH(Z$3)='Rent Roll'!$AQ19,MONTH(Z$3)='Rent Roll'!$AR19,MONTH(Z$3)='Rent Roll'!$AS19),0,1)</f>
        <v>1</v>
      </c>
      <c r="AA133" s="567">
        <f>IF(OR(MONTH(AA$3)='Rent Roll'!$AN19,MONTH(AA$3)='Rent Roll'!$AO19,MONTH(AA$3)='Rent Roll'!$AP19,MONTH(AA$3)='Rent Roll'!$AQ19,MONTH(AA$3)='Rent Roll'!$AR19,MONTH(AA$3)='Rent Roll'!$AS19),0,1)</f>
        <v>1</v>
      </c>
      <c r="AB133" s="567">
        <f>IF(OR(MONTH(AB$3)='Rent Roll'!$AN19,MONTH(AB$3)='Rent Roll'!$AO19,MONTH(AB$3)='Rent Roll'!$AP19,MONTH(AB$3)='Rent Roll'!$AQ19,MONTH(AB$3)='Rent Roll'!$AR19,MONTH(AB$3)='Rent Roll'!$AS19),0,1)</f>
        <v>1</v>
      </c>
      <c r="AC133" s="567">
        <f>IF(OR(MONTH(AC$3)='Rent Roll'!$AN19,MONTH(AC$3)='Rent Roll'!$AO19,MONTH(AC$3)='Rent Roll'!$AP19,MONTH(AC$3)='Rent Roll'!$AQ19,MONTH(AC$3)='Rent Roll'!$AR19,MONTH(AC$3)='Rent Roll'!$AS19),0,1)</f>
        <v>1</v>
      </c>
      <c r="AD133" s="767">
        <f>IF(OR(MONTH(AD$3)='Rent Roll'!$AN19,MONTH(AD$3)='Rent Roll'!$AO19,MONTH(AD$3)='Rent Roll'!$AP19,MONTH(AD$3)='Rent Roll'!$AQ19,MONTH(AD$3)='Rent Roll'!$AR19,MONTH(AD$3)='Rent Roll'!$AS19),0,1)</f>
        <v>1</v>
      </c>
      <c r="AE133" s="768">
        <f>IF(OR(MONTH(AE$3)='Rent Roll'!$AN19,MONTH(AE$3)='Rent Roll'!$AO19,MONTH(AE$3)='Rent Roll'!$AP19,MONTH(AE$3)='Rent Roll'!$AQ19,MONTH(AE$3)='Rent Roll'!$AR19,MONTH(AE$3)='Rent Roll'!$AS19),0,1)</f>
        <v>1</v>
      </c>
      <c r="AF133" s="567">
        <f>IF(OR(MONTH(AF$3)='Rent Roll'!$AN19,MONTH(AF$3)='Rent Roll'!$AO19,MONTH(AF$3)='Rent Roll'!$AP19,MONTH(AF$3)='Rent Roll'!$AQ19,MONTH(AF$3)='Rent Roll'!$AR19,MONTH(AF$3)='Rent Roll'!$AS19),0,1)</f>
        <v>1</v>
      </c>
      <c r="AG133" s="567">
        <f>IF(OR(MONTH(AG$3)='Rent Roll'!$AN19,MONTH(AG$3)='Rent Roll'!$AO19,MONTH(AG$3)='Rent Roll'!$AP19,MONTH(AG$3)='Rent Roll'!$AQ19,MONTH(AG$3)='Rent Roll'!$AR19,MONTH(AG$3)='Rent Roll'!$AS19),0,1)</f>
        <v>1</v>
      </c>
      <c r="AH133" s="567">
        <f>IF(OR(MONTH(AH$3)='Rent Roll'!$AN19,MONTH(AH$3)='Rent Roll'!$AO19,MONTH(AH$3)='Rent Roll'!$AP19,MONTH(AH$3)='Rent Roll'!$AQ19,MONTH(AH$3)='Rent Roll'!$AR19,MONTH(AH$3)='Rent Roll'!$AS19),0,1)</f>
        <v>1</v>
      </c>
      <c r="AI133" s="567">
        <f>IF(OR(MONTH(AI$3)='Rent Roll'!$AN19,MONTH(AI$3)='Rent Roll'!$AO19,MONTH(AI$3)='Rent Roll'!$AP19,MONTH(AI$3)='Rent Roll'!$AQ19,MONTH(AI$3)='Rent Roll'!$AR19,MONTH(AI$3)='Rent Roll'!$AS19),0,1)</f>
        <v>1</v>
      </c>
      <c r="AJ133" s="567">
        <f>IF(OR(MONTH(AJ$3)='Rent Roll'!$AN19,MONTH(AJ$3)='Rent Roll'!$AO19,MONTH(AJ$3)='Rent Roll'!$AP19,MONTH(AJ$3)='Rent Roll'!$AQ19,MONTH(AJ$3)='Rent Roll'!$AR19,MONTH(AJ$3)='Rent Roll'!$AS19),0,1)</f>
        <v>1</v>
      </c>
      <c r="AK133" s="567">
        <f>IF(OR(MONTH(AK$3)='Rent Roll'!$AN19,MONTH(AK$3)='Rent Roll'!$AO19,MONTH(AK$3)='Rent Roll'!$AP19,MONTH(AK$3)='Rent Roll'!$AQ19,MONTH(AK$3)='Rent Roll'!$AR19,MONTH(AK$3)='Rent Roll'!$AS19),0,1)</f>
        <v>1</v>
      </c>
      <c r="AL133" s="567">
        <f>IF(OR(MONTH(AL$3)='Rent Roll'!$AN19,MONTH(AL$3)='Rent Roll'!$AO19,MONTH(AL$3)='Rent Roll'!$AP19,MONTH(AL$3)='Rent Roll'!$AQ19,MONTH(AL$3)='Rent Roll'!$AR19,MONTH(AL$3)='Rent Roll'!$AS19),0,1)</f>
        <v>1</v>
      </c>
      <c r="AM133" s="567">
        <f>IF(OR(MONTH(AM$3)='Rent Roll'!$AN19,MONTH(AM$3)='Rent Roll'!$AO19,MONTH(AM$3)='Rent Roll'!$AP19,MONTH(AM$3)='Rent Roll'!$AQ19,MONTH(AM$3)='Rent Roll'!$AR19,MONTH(AM$3)='Rent Roll'!$AS19),0,1)</f>
        <v>1</v>
      </c>
      <c r="AN133" s="567">
        <f>IF(OR(MONTH(AN$3)='Rent Roll'!$AN19,MONTH(AN$3)='Rent Roll'!$AO19,MONTH(AN$3)='Rent Roll'!$AP19,MONTH(AN$3)='Rent Roll'!$AQ19,MONTH(AN$3)='Rent Roll'!$AR19,MONTH(AN$3)='Rent Roll'!$AS19),0,1)</f>
        <v>1</v>
      </c>
      <c r="AO133" s="567">
        <f>IF(OR(MONTH(AO$3)='Rent Roll'!$AN19,MONTH(AO$3)='Rent Roll'!$AO19,MONTH(AO$3)='Rent Roll'!$AP19,MONTH(AO$3)='Rent Roll'!$AQ19,MONTH(AO$3)='Rent Roll'!$AR19,MONTH(AO$3)='Rent Roll'!$AS19),0,1)</f>
        <v>1</v>
      </c>
      <c r="AP133" s="767">
        <f>IF(OR(MONTH(AP$3)='Rent Roll'!$AN19,MONTH(AP$3)='Rent Roll'!$AO19,MONTH(AP$3)='Rent Roll'!$AP19,MONTH(AP$3)='Rent Roll'!$AQ19,MONTH(AP$3)='Rent Roll'!$AR19,MONTH(AP$3)='Rent Roll'!$AS19),0,1)</f>
        <v>1</v>
      </c>
      <c r="AQ133" s="768">
        <f>IF(OR(MONTH(AQ$3)='Rent Roll'!$AN19,MONTH(AQ$3)='Rent Roll'!$AO19,MONTH(AQ$3)='Rent Roll'!$AP19,MONTH(AQ$3)='Rent Roll'!$AQ19,MONTH(AQ$3)='Rent Roll'!$AR19,MONTH(AQ$3)='Rent Roll'!$AS19),0,1)</f>
        <v>1</v>
      </c>
      <c r="AR133" s="567">
        <f>IF(OR(MONTH(AR$3)='Rent Roll'!$AN19,MONTH(AR$3)='Rent Roll'!$AO19,MONTH(AR$3)='Rent Roll'!$AP19,MONTH(AR$3)='Rent Roll'!$AQ19,MONTH(AR$3)='Rent Roll'!$AR19,MONTH(AR$3)='Rent Roll'!$AS19),0,1)</f>
        <v>1</v>
      </c>
      <c r="AS133" s="567">
        <f>IF(OR(MONTH(AS$3)='Rent Roll'!$AN19,MONTH(AS$3)='Rent Roll'!$AO19,MONTH(AS$3)='Rent Roll'!$AP19,MONTH(AS$3)='Rent Roll'!$AQ19,MONTH(AS$3)='Rent Roll'!$AR19,MONTH(AS$3)='Rent Roll'!$AS19),0,1)</f>
        <v>1</v>
      </c>
      <c r="AT133" s="567">
        <f>IF(OR(MONTH(AT$3)='Rent Roll'!$AN19,MONTH(AT$3)='Rent Roll'!$AO19,MONTH(AT$3)='Rent Roll'!$AP19,MONTH(AT$3)='Rent Roll'!$AQ19,MONTH(AT$3)='Rent Roll'!$AR19,MONTH(AT$3)='Rent Roll'!$AS19),0,1)</f>
        <v>1</v>
      </c>
      <c r="AU133" s="567">
        <f>IF(OR(MONTH(AU$3)='Rent Roll'!$AN19,MONTH(AU$3)='Rent Roll'!$AO19,MONTH(AU$3)='Rent Roll'!$AP19,MONTH(AU$3)='Rent Roll'!$AQ19,MONTH(AU$3)='Rent Roll'!$AR19,MONTH(AU$3)='Rent Roll'!$AS19),0,1)</f>
        <v>1</v>
      </c>
      <c r="AV133" s="567">
        <f>IF(OR(MONTH(AV$3)='Rent Roll'!$AN19,MONTH(AV$3)='Rent Roll'!$AO19,MONTH(AV$3)='Rent Roll'!$AP19,MONTH(AV$3)='Rent Roll'!$AQ19,MONTH(AV$3)='Rent Roll'!$AR19,MONTH(AV$3)='Rent Roll'!$AS19),0,1)</f>
        <v>1</v>
      </c>
      <c r="AW133" s="567">
        <f>IF(OR(MONTH(AW$3)='Rent Roll'!$AN19,MONTH(AW$3)='Rent Roll'!$AO19,MONTH(AW$3)='Rent Roll'!$AP19,MONTH(AW$3)='Rent Roll'!$AQ19,MONTH(AW$3)='Rent Roll'!$AR19,MONTH(AW$3)='Rent Roll'!$AS19),0,1)</f>
        <v>1</v>
      </c>
      <c r="AX133" s="567">
        <f>IF(OR(MONTH(AX$3)='Rent Roll'!$AN19,MONTH(AX$3)='Rent Roll'!$AO19,MONTH(AX$3)='Rent Roll'!$AP19,MONTH(AX$3)='Rent Roll'!$AQ19,MONTH(AX$3)='Rent Roll'!$AR19,MONTH(AX$3)='Rent Roll'!$AS19),0,1)</f>
        <v>1</v>
      </c>
      <c r="AY133" s="567">
        <f>IF(OR(MONTH(AY$3)='Rent Roll'!$AN19,MONTH(AY$3)='Rent Roll'!$AO19,MONTH(AY$3)='Rent Roll'!$AP19,MONTH(AY$3)='Rent Roll'!$AQ19,MONTH(AY$3)='Rent Roll'!$AR19,MONTH(AY$3)='Rent Roll'!$AS19),0,1)</f>
        <v>1</v>
      </c>
      <c r="AZ133" s="567">
        <f>IF(OR(MONTH(AZ$3)='Rent Roll'!$AN19,MONTH(AZ$3)='Rent Roll'!$AO19,MONTH(AZ$3)='Rent Roll'!$AP19,MONTH(AZ$3)='Rent Roll'!$AQ19,MONTH(AZ$3)='Rent Roll'!$AR19,MONTH(AZ$3)='Rent Roll'!$AS19),0,1)</f>
        <v>1</v>
      </c>
      <c r="BA133" s="567">
        <f>IF(OR(MONTH(BA$3)='Rent Roll'!$AN19,MONTH(BA$3)='Rent Roll'!$AO19,MONTH(BA$3)='Rent Roll'!$AP19,MONTH(BA$3)='Rent Roll'!$AQ19,MONTH(BA$3)='Rent Roll'!$AR19,MONTH(BA$3)='Rent Roll'!$AS19),0,1)</f>
        <v>1</v>
      </c>
      <c r="BB133" s="767">
        <f>IF(OR(MONTH(BB$3)='Rent Roll'!$AN19,MONTH(BB$3)='Rent Roll'!$AO19,MONTH(BB$3)='Rent Roll'!$AP19,MONTH(BB$3)='Rent Roll'!$AQ19,MONTH(BB$3)='Rent Roll'!$AR19,MONTH(BB$3)='Rent Roll'!$AS19),0,1)</f>
        <v>1</v>
      </c>
      <c r="BC133" s="768">
        <f>IF(OR(MONTH(BC$3)='Rent Roll'!$AN19,MONTH(BC$3)='Rent Roll'!$AO19,MONTH(BC$3)='Rent Roll'!$AP19,MONTH(BC$3)='Rent Roll'!$AQ19,MONTH(BC$3)='Rent Roll'!$AR19,MONTH(BC$3)='Rent Roll'!$AS19),0,1)</f>
        <v>1</v>
      </c>
      <c r="BD133" s="567">
        <f>IF(OR(MONTH(BD$3)='Rent Roll'!$AN19,MONTH(BD$3)='Rent Roll'!$AO19,MONTH(BD$3)='Rent Roll'!$AP19,MONTH(BD$3)='Rent Roll'!$AQ19,MONTH(BD$3)='Rent Roll'!$AR19,MONTH(BD$3)='Rent Roll'!$AS19),0,1)</f>
        <v>1</v>
      </c>
      <c r="BE133" s="567">
        <f>IF(OR(MONTH(BE$3)='Rent Roll'!$AN19,MONTH(BE$3)='Rent Roll'!$AO19,MONTH(BE$3)='Rent Roll'!$AP19,MONTH(BE$3)='Rent Roll'!$AQ19,MONTH(BE$3)='Rent Roll'!$AR19,MONTH(BE$3)='Rent Roll'!$AS19),0,1)</f>
        <v>1</v>
      </c>
      <c r="BF133" s="567">
        <f>IF(OR(MONTH(BF$3)='Rent Roll'!$AN19,MONTH(BF$3)='Rent Roll'!$AO19,MONTH(BF$3)='Rent Roll'!$AP19,MONTH(BF$3)='Rent Roll'!$AQ19,MONTH(BF$3)='Rent Roll'!$AR19,MONTH(BF$3)='Rent Roll'!$AS19),0,1)</f>
        <v>1</v>
      </c>
      <c r="BG133" s="567">
        <f>IF(OR(MONTH(BG$3)='Rent Roll'!$AN19,MONTH(BG$3)='Rent Roll'!$AO19,MONTH(BG$3)='Rent Roll'!$AP19,MONTH(BG$3)='Rent Roll'!$AQ19,MONTH(BG$3)='Rent Roll'!$AR19,MONTH(BG$3)='Rent Roll'!$AS19),0,1)</f>
        <v>1</v>
      </c>
      <c r="BH133" s="567">
        <f>IF(OR(MONTH(BH$3)='Rent Roll'!$AN19,MONTH(BH$3)='Rent Roll'!$AO19,MONTH(BH$3)='Rent Roll'!$AP19,MONTH(BH$3)='Rent Roll'!$AQ19,MONTH(BH$3)='Rent Roll'!$AR19,MONTH(BH$3)='Rent Roll'!$AS19),0,1)</f>
        <v>1</v>
      </c>
      <c r="BI133" s="567">
        <f>IF(OR(MONTH(BI$3)='Rent Roll'!$AN19,MONTH(BI$3)='Rent Roll'!$AO19,MONTH(BI$3)='Rent Roll'!$AP19,MONTH(BI$3)='Rent Roll'!$AQ19,MONTH(BI$3)='Rent Roll'!$AR19,MONTH(BI$3)='Rent Roll'!$AS19),0,1)</f>
        <v>1</v>
      </c>
      <c r="BJ133" s="567">
        <f>IF(OR(MONTH(BJ$3)='Rent Roll'!$AN19,MONTH(BJ$3)='Rent Roll'!$AO19,MONTH(BJ$3)='Rent Roll'!$AP19,MONTH(BJ$3)='Rent Roll'!$AQ19,MONTH(BJ$3)='Rent Roll'!$AR19,MONTH(BJ$3)='Rent Roll'!$AS19),0,1)</f>
        <v>1</v>
      </c>
      <c r="BK133" s="567">
        <f>IF(OR(MONTH(BK$3)='Rent Roll'!$AN19,MONTH(BK$3)='Rent Roll'!$AO19,MONTH(BK$3)='Rent Roll'!$AP19,MONTH(BK$3)='Rent Roll'!$AQ19,MONTH(BK$3)='Rent Roll'!$AR19,MONTH(BK$3)='Rent Roll'!$AS19),0,1)</f>
        <v>1</v>
      </c>
      <c r="BL133" s="567">
        <f>IF(OR(MONTH(BL$3)='Rent Roll'!$AN19,MONTH(BL$3)='Rent Roll'!$AO19,MONTH(BL$3)='Rent Roll'!$AP19,MONTH(BL$3)='Rent Roll'!$AQ19,MONTH(BL$3)='Rent Roll'!$AR19,MONTH(BL$3)='Rent Roll'!$AS19),0,1)</f>
        <v>1</v>
      </c>
      <c r="BM133" s="567">
        <f>IF(OR(MONTH(BM$3)='Rent Roll'!$AN19,MONTH(BM$3)='Rent Roll'!$AO19,MONTH(BM$3)='Rent Roll'!$AP19,MONTH(BM$3)='Rent Roll'!$AQ19,MONTH(BM$3)='Rent Roll'!$AR19,MONTH(BM$3)='Rent Roll'!$AS19),0,1)</f>
        <v>1</v>
      </c>
      <c r="BN133" s="767">
        <f>IF(OR(MONTH(BN$3)='Rent Roll'!$AN19,MONTH(BN$3)='Rent Roll'!$AO19,MONTH(BN$3)='Rent Roll'!$AP19,MONTH(BN$3)='Rent Roll'!$AQ19,MONTH(BN$3)='Rent Roll'!$AR19,MONTH(BN$3)='Rent Roll'!$AS19),0,1)</f>
        <v>1</v>
      </c>
      <c r="BO133" s="768">
        <f>IF(OR(MONTH(BO$3)='Rent Roll'!$AN19,MONTH(BO$3)='Rent Roll'!$AO19,MONTH(BO$3)='Rent Roll'!$AP19,MONTH(BO$3)='Rent Roll'!$AQ19,MONTH(BO$3)='Rent Roll'!$AR19,MONTH(BO$3)='Rent Roll'!$AS19),0,1)</f>
        <v>1</v>
      </c>
      <c r="BP133" s="567">
        <f>IF(OR(MONTH(BP$3)='Rent Roll'!$AN19,MONTH(BP$3)='Rent Roll'!$AO19,MONTH(BP$3)='Rent Roll'!$AP19,MONTH(BP$3)='Rent Roll'!$AQ19,MONTH(BP$3)='Rent Roll'!$AR19,MONTH(BP$3)='Rent Roll'!$AS19),0,1)</f>
        <v>1</v>
      </c>
      <c r="BQ133" s="567">
        <f>IF(OR(MONTH(BQ$3)='Rent Roll'!$AN19,MONTH(BQ$3)='Rent Roll'!$AO19,MONTH(BQ$3)='Rent Roll'!$AP19,MONTH(BQ$3)='Rent Roll'!$AQ19,MONTH(BQ$3)='Rent Roll'!$AR19,MONTH(BQ$3)='Rent Roll'!$AS19),0,1)</f>
        <v>1</v>
      </c>
      <c r="BR133" s="567">
        <f>IF(OR(MONTH(BR$3)='Rent Roll'!$AN19,MONTH(BR$3)='Rent Roll'!$AO19,MONTH(BR$3)='Rent Roll'!$AP19,MONTH(BR$3)='Rent Roll'!$AQ19,MONTH(BR$3)='Rent Roll'!$AR19,MONTH(BR$3)='Rent Roll'!$AS19),0,1)</f>
        <v>1</v>
      </c>
      <c r="BS133" s="567">
        <f>IF(OR(MONTH(BS$3)='Rent Roll'!$AN19,MONTH(BS$3)='Rent Roll'!$AO19,MONTH(BS$3)='Rent Roll'!$AP19,MONTH(BS$3)='Rent Roll'!$AQ19,MONTH(BS$3)='Rent Roll'!$AR19,MONTH(BS$3)='Rent Roll'!$AS19),0,1)</f>
        <v>1</v>
      </c>
      <c r="BT133" s="567">
        <f>IF(OR(MONTH(BT$3)='Rent Roll'!$AN19,MONTH(BT$3)='Rent Roll'!$AO19,MONTH(BT$3)='Rent Roll'!$AP19,MONTH(BT$3)='Rent Roll'!$AQ19,MONTH(BT$3)='Rent Roll'!$AR19,MONTH(BT$3)='Rent Roll'!$AS19),0,1)</f>
        <v>1</v>
      </c>
      <c r="BU133" s="567">
        <f>IF(OR(MONTH(BU$3)='Rent Roll'!$AN19,MONTH(BU$3)='Rent Roll'!$AO19,MONTH(BU$3)='Rent Roll'!$AP19,MONTH(BU$3)='Rent Roll'!$AQ19,MONTH(BU$3)='Rent Roll'!$AR19,MONTH(BU$3)='Rent Roll'!$AS19),0,1)</f>
        <v>1</v>
      </c>
      <c r="BV133" s="567">
        <f>IF(OR(MONTH(BV$3)='Rent Roll'!$AN19,MONTH(BV$3)='Rent Roll'!$AO19,MONTH(BV$3)='Rent Roll'!$AP19,MONTH(BV$3)='Rent Roll'!$AQ19,MONTH(BV$3)='Rent Roll'!$AR19,MONTH(BV$3)='Rent Roll'!$AS19),0,1)</f>
        <v>1</v>
      </c>
      <c r="BW133" s="567">
        <f>IF(OR(MONTH(BW$3)='Rent Roll'!$AN19,MONTH(BW$3)='Rent Roll'!$AO19,MONTH(BW$3)='Rent Roll'!$AP19,MONTH(BW$3)='Rent Roll'!$AQ19,MONTH(BW$3)='Rent Roll'!$AR19,MONTH(BW$3)='Rent Roll'!$AS19),0,1)</f>
        <v>1</v>
      </c>
      <c r="BX133" s="567">
        <f>IF(OR(MONTH(BX$3)='Rent Roll'!$AN19,MONTH(BX$3)='Rent Roll'!$AO19,MONTH(BX$3)='Rent Roll'!$AP19,MONTH(BX$3)='Rent Roll'!$AQ19,MONTH(BX$3)='Rent Roll'!$AR19,MONTH(BX$3)='Rent Roll'!$AS19),0,1)</f>
        <v>1</v>
      </c>
      <c r="BY133" s="567">
        <f>IF(OR(MONTH(BY$3)='Rent Roll'!$AN19,MONTH(BY$3)='Rent Roll'!$AO19,MONTH(BY$3)='Rent Roll'!$AP19,MONTH(BY$3)='Rent Roll'!$AQ19,MONTH(BY$3)='Rent Roll'!$AR19,MONTH(BY$3)='Rent Roll'!$AS19),0,1)</f>
        <v>1</v>
      </c>
      <c r="BZ133" s="767">
        <f>IF(OR(MONTH(BZ$3)='Rent Roll'!$AN19,MONTH(BZ$3)='Rent Roll'!$AO19,MONTH(BZ$3)='Rent Roll'!$AP19,MONTH(BZ$3)='Rent Roll'!$AQ19,MONTH(BZ$3)='Rent Roll'!$AR19,MONTH(BZ$3)='Rent Roll'!$AS19),0,1)</f>
        <v>1</v>
      </c>
      <c r="CA133" s="768">
        <f>IF(OR(MONTH(CA$3)='Rent Roll'!$AN19,MONTH(CA$3)='Rent Roll'!$AO19,MONTH(CA$3)='Rent Roll'!$AP19,MONTH(CA$3)='Rent Roll'!$AQ19,MONTH(CA$3)='Rent Roll'!$AR19,MONTH(CA$3)='Rent Roll'!$AS19),0,1)</f>
        <v>1</v>
      </c>
      <c r="CB133" s="567">
        <f>IF(OR(MONTH(CB$3)='Rent Roll'!$AN19,MONTH(CB$3)='Rent Roll'!$AO19,MONTH(CB$3)='Rent Roll'!$AP19,MONTH(CB$3)='Rent Roll'!$AQ19,MONTH(CB$3)='Rent Roll'!$AR19,MONTH(CB$3)='Rent Roll'!$AS19),0,1)</f>
        <v>1</v>
      </c>
      <c r="CC133" s="567">
        <f>IF(OR(MONTH(CC$3)='Rent Roll'!$AN19,MONTH(CC$3)='Rent Roll'!$AO19,MONTH(CC$3)='Rent Roll'!$AP19,MONTH(CC$3)='Rent Roll'!$AQ19,MONTH(CC$3)='Rent Roll'!$AR19,MONTH(CC$3)='Rent Roll'!$AS19),0,1)</f>
        <v>1</v>
      </c>
      <c r="CD133" s="567">
        <f>IF(OR(MONTH(CD$3)='Rent Roll'!$AN19,MONTH(CD$3)='Rent Roll'!$AO19,MONTH(CD$3)='Rent Roll'!$AP19,MONTH(CD$3)='Rent Roll'!$AQ19,MONTH(CD$3)='Rent Roll'!$AR19,MONTH(CD$3)='Rent Roll'!$AS19),0,1)</f>
        <v>1</v>
      </c>
      <c r="CE133" s="567">
        <f>IF(OR(MONTH(CE$3)='Rent Roll'!$AN19,MONTH(CE$3)='Rent Roll'!$AO19,MONTH(CE$3)='Rent Roll'!$AP19,MONTH(CE$3)='Rent Roll'!$AQ19,MONTH(CE$3)='Rent Roll'!$AR19,MONTH(CE$3)='Rent Roll'!$AS19),0,1)</f>
        <v>1</v>
      </c>
      <c r="CF133" s="567">
        <f>IF(OR(MONTH(CF$3)='Rent Roll'!$AN19,MONTH(CF$3)='Rent Roll'!$AO19,MONTH(CF$3)='Rent Roll'!$AP19,MONTH(CF$3)='Rent Roll'!$AQ19,MONTH(CF$3)='Rent Roll'!$AR19,MONTH(CF$3)='Rent Roll'!$AS19),0,1)</f>
        <v>1</v>
      </c>
      <c r="CG133" s="567">
        <f>IF(OR(MONTH(CG$3)='Rent Roll'!$AN19,MONTH(CG$3)='Rent Roll'!$AO19,MONTH(CG$3)='Rent Roll'!$AP19,MONTH(CG$3)='Rent Roll'!$AQ19,MONTH(CG$3)='Rent Roll'!$AR19,MONTH(CG$3)='Rent Roll'!$AS19),0,1)</f>
        <v>1</v>
      </c>
      <c r="CH133" s="567">
        <f>IF(OR(MONTH(CH$3)='Rent Roll'!$AN19,MONTH(CH$3)='Rent Roll'!$AO19,MONTH(CH$3)='Rent Roll'!$AP19,MONTH(CH$3)='Rent Roll'!$AQ19,MONTH(CH$3)='Rent Roll'!$AR19,MONTH(CH$3)='Rent Roll'!$AS19),0,1)</f>
        <v>1</v>
      </c>
      <c r="CI133" s="567">
        <f>IF(OR(MONTH(CI$3)='Rent Roll'!$AN19,MONTH(CI$3)='Rent Roll'!$AO19,MONTH(CI$3)='Rent Roll'!$AP19,MONTH(CI$3)='Rent Roll'!$AQ19,MONTH(CI$3)='Rent Roll'!$AR19,MONTH(CI$3)='Rent Roll'!$AS19),0,1)</f>
        <v>1</v>
      </c>
      <c r="CJ133" s="567">
        <f>IF(OR(MONTH(CJ$3)='Rent Roll'!$AN19,MONTH(CJ$3)='Rent Roll'!$AO19,MONTH(CJ$3)='Rent Roll'!$AP19,MONTH(CJ$3)='Rent Roll'!$AQ19,MONTH(CJ$3)='Rent Roll'!$AR19,MONTH(CJ$3)='Rent Roll'!$AS19),0,1)</f>
        <v>1</v>
      </c>
      <c r="CK133" s="567">
        <f>IF(OR(MONTH(CK$3)='Rent Roll'!$AN19,MONTH(CK$3)='Rent Roll'!$AO19,MONTH(CK$3)='Rent Roll'!$AP19,MONTH(CK$3)='Rent Roll'!$AQ19,MONTH(CK$3)='Rent Roll'!$AR19,MONTH(CK$3)='Rent Roll'!$AS19),0,1)</f>
        <v>1</v>
      </c>
      <c r="CL133" s="767">
        <f>IF(OR(MONTH(CL$3)='Rent Roll'!$AN19,MONTH(CL$3)='Rent Roll'!$AO19,MONTH(CL$3)='Rent Roll'!$AP19,MONTH(CL$3)='Rent Roll'!$AQ19,MONTH(CL$3)='Rent Roll'!$AR19,MONTH(CL$3)='Rent Roll'!$AS19),0,1)</f>
        <v>1</v>
      </c>
      <c r="CM133" s="768">
        <f>IF(OR(MONTH(CM$3)='Rent Roll'!$AN19,MONTH(CM$3)='Rent Roll'!$AO19,MONTH(CM$3)='Rent Roll'!$AP19,MONTH(CM$3)='Rent Roll'!$AQ19,MONTH(CM$3)='Rent Roll'!$AR19,MONTH(CM$3)='Rent Roll'!$AS19),0,1)</f>
        <v>1</v>
      </c>
      <c r="CN133" s="567">
        <f>IF(OR(MONTH(CN$3)='Rent Roll'!$AN19,MONTH(CN$3)='Rent Roll'!$AO19,MONTH(CN$3)='Rent Roll'!$AP19,MONTH(CN$3)='Rent Roll'!$AQ19,MONTH(CN$3)='Rent Roll'!$AR19,MONTH(CN$3)='Rent Roll'!$AS19),0,1)</f>
        <v>1</v>
      </c>
      <c r="CO133" s="567">
        <f>IF(OR(MONTH(CO$3)='Rent Roll'!$AN19,MONTH(CO$3)='Rent Roll'!$AO19,MONTH(CO$3)='Rent Roll'!$AP19,MONTH(CO$3)='Rent Roll'!$AQ19,MONTH(CO$3)='Rent Roll'!$AR19,MONTH(CO$3)='Rent Roll'!$AS19),0,1)</f>
        <v>1</v>
      </c>
      <c r="CP133" s="567">
        <f>IF(OR(MONTH(CP$3)='Rent Roll'!$AN19,MONTH(CP$3)='Rent Roll'!$AO19,MONTH(CP$3)='Rent Roll'!$AP19,MONTH(CP$3)='Rent Roll'!$AQ19,MONTH(CP$3)='Rent Roll'!$AR19,MONTH(CP$3)='Rent Roll'!$AS19),0,1)</f>
        <v>1</v>
      </c>
      <c r="CQ133" s="567">
        <f>IF(OR(MONTH(CQ$3)='Rent Roll'!$AN19,MONTH(CQ$3)='Rent Roll'!$AO19,MONTH(CQ$3)='Rent Roll'!$AP19,MONTH(CQ$3)='Rent Roll'!$AQ19,MONTH(CQ$3)='Rent Roll'!$AR19,MONTH(CQ$3)='Rent Roll'!$AS19),0,1)</f>
        <v>1</v>
      </c>
      <c r="CR133" s="567">
        <f>IF(OR(MONTH(CR$3)='Rent Roll'!$AN19,MONTH(CR$3)='Rent Roll'!$AO19,MONTH(CR$3)='Rent Roll'!$AP19,MONTH(CR$3)='Rent Roll'!$AQ19,MONTH(CR$3)='Rent Roll'!$AR19,MONTH(CR$3)='Rent Roll'!$AS19),0,1)</f>
        <v>1</v>
      </c>
      <c r="CS133" s="567">
        <f>IF(OR(MONTH(CS$3)='Rent Roll'!$AN19,MONTH(CS$3)='Rent Roll'!$AO19,MONTH(CS$3)='Rent Roll'!$AP19,MONTH(CS$3)='Rent Roll'!$AQ19,MONTH(CS$3)='Rent Roll'!$AR19,MONTH(CS$3)='Rent Roll'!$AS19),0,1)</f>
        <v>1</v>
      </c>
      <c r="CT133" s="567">
        <f>IF(OR(MONTH(CT$3)='Rent Roll'!$AN19,MONTH(CT$3)='Rent Roll'!$AO19,MONTH(CT$3)='Rent Roll'!$AP19,MONTH(CT$3)='Rent Roll'!$AQ19,MONTH(CT$3)='Rent Roll'!$AR19,MONTH(CT$3)='Rent Roll'!$AS19),0,1)</f>
        <v>1</v>
      </c>
      <c r="CU133" s="567">
        <f>IF(OR(MONTH(CU$3)='Rent Roll'!$AN19,MONTH(CU$3)='Rent Roll'!$AO19,MONTH(CU$3)='Rent Roll'!$AP19,MONTH(CU$3)='Rent Roll'!$AQ19,MONTH(CU$3)='Rent Roll'!$AR19,MONTH(CU$3)='Rent Roll'!$AS19),0,1)</f>
        <v>1</v>
      </c>
      <c r="CV133" s="567">
        <f>IF(OR(MONTH(CV$3)='Rent Roll'!$AN19,MONTH(CV$3)='Rent Roll'!$AO19,MONTH(CV$3)='Rent Roll'!$AP19,MONTH(CV$3)='Rent Roll'!$AQ19,MONTH(CV$3)='Rent Roll'!$AR19,MONTH(CV$3)='Rent Roll'!$AS19),0,1)</f>
        <v>1</v>
      </c>
      <c r="CW133" s="567">
        <f>IF(OR(MONTH(CW$3)='Rent Roll'!$AN19,MONTH(CW$3)='Rent Roll'!$AO19,MONTH(CW$3)='Rent Roll'!$AP19,MONTH(CW$3)='Rent Roll'!$AQ19,MONTH(CW$3)='Rent Roll'!$AR19,MONTH(CW$3)='Rent Roll'!$AS19),0,1)</f>
        <v>1</v>
      </c>
      <c r="CX133" s="767">
        <f>IF(OR(MONTH(CX$3)='Rent Roll'!$AN19,MONTH(CX$3)='Rent Roll'!$AO19,MONTH(CX$3)='Rent Roll'!$AP19,MONTH(CX$3)='Rent Roll'!$AQ19,MONTH(CX$3)='Rent Roll'!$AR19,MONTH(CX$3)='Rent Roll'!$AS19),0,1)</f>
        <v>1</v>
      </c>
      <c r="CY133" s="768">
        <f>IF(OR(MONTH(CY$3)='Rent Roll'!$AN19,MONTH(CY$3)='Rent Roll'!$AO19,MONTH(CY$3)='Rent Roll'!$AP19,MONTH(CY$3)='Rent Roll'!$AQ19,MONTH(CY$3)='Rent Roll'!$AR19,MONTH(CY$3)='Rent Roll'!$AS19),0,1)</f>
        <v>1</v>
      </c>
      <c r="CZ133" s="567">
        <f>IF(OR(MONTH(CZ$3)='Rent Roll'!$AN19,MONTH(CZ$3)='Rent Roll'!$AO19,MONTH(CZ$3)='Rent Roll'!$AP19,MONTH(CZ$3)='Rent Roll'!$AQ19,MONTH(CZ$3)='Rent Roll'!$AR19,MONTH(CZ$3)='Rent Roll'!$AS19),0,1)</f>
        <v>1</v>
      </c>
      <c r="DA133" s="567">
        <f>IF(OR(MONTH(DA$3)='Rent Roll'!$AN19,MONTH(DA$3)='Rent Roll'!$AO19,MONTH(DA$3)='Rent Roll'!$AP19,MONTH(DA$3)='Rent Roll'!$AQ19,MONTH(DA$3)='Rent Roll'!$AR19,MONTH(DA$3)='Rent Roll'!$AS19),0,1)</f>
        <v>1</v>
      </c>
      <c r="DB133" s="567">
        <f>IF(OR(MONTH(DB$3)='Rent Roll'!$AN19,MONTH(DB$3)='Rent Roll'!$AO19,MONTH(DB$3)='Rent Roll'!$AP19,MONTH(DB$3)='Rent Roll'!$AQ19,MONTH(DB$3)='Rent Roll'!$AR19,MONTH(DB$3)='Rent Roll'!$AS19),0,1)</f>
        <v>1</v>
      </c>
      <c r="DC133" s="567">
        <f>IF(OR(MONTH(DC$3)='Rent Roll'!$AN19,MONTH(DC$3)='Rent Roll'!$AO19,MONTH(DC$3)='Rent Roll'!$AP19,MONTH(DC$3)='Rent Roll'!$AQ19,MONTH(DC$3)='Rent Roll'!$AR19,MONTH(DC$3)='Rent Roll'!$AS19),0,1)</f>
        <v>1</v>
      </c>
      <c r="DD133" s="567">
        <f>IF(OR(MONTH(DD$3)='Rent Roll'!$AN19,MONTH(DD$3)='Rent Roll'!$AO19,MONTH(DD$3)='Rent Roll'!$AP19,MONTH(DD$3)='Rent Roll'!$AQ19,MONTH(DD$3)='Rent Roll'!$AR19,MONTH(DD$3)='Rent Roll'!$AS19),0,1)</f>
        <v>1</v>
      </c>
      <c r="DE133" s="567">
        <f>IF(OR(MONTH(DE$3)='Rent Roll'!$AN19,MONTH(DE$3)='Rent Roll'!$AO19,MONTH(DE$3)='Rent Roll'!$AP19,MONTH(DE$3)='Rent Roll'!$AQ19,MONTH(DE$3)='Rent Roll'!$AR19,MONTH(DE$3)='Rent Roll'!$AS19),0,1)</f>
        <v>1</v>
      </c>
      <c r="DF133" s="567">
        <f>IF(OR(MONTH(DF$3)='Rent Roll'!$AN19,MONTH(DF$3)='Rent Roll'!$AO19,MONTH(DF$3)='Rent Roll'!$AP19,MONTH(DF$3)='Rent Roll'!$AQ19,MONTH(DF$3)='Rent Roll'!$AR19,MONTH(DF$3)='Rent Roll'!$AS19),0,1)</f>
        <v>1</v>
      </c>
      <c r="DG133" s="567">
        <f>IF(OR(MONTH(DG$3)='Rent Roll'!$AN19,MONTH(DG$3)='Rent Roll'!$AO19,MONTH(DG$3)='Rent Roll'!$AP19,MONTH(DG$3)='Rent Roll'!$AQ19,MONTH(DG$3)='Rent Roll'!$AR19,MONTH(DG$3)='Rent Roll'!$AS19),0,1)</f>
        <v>1</v>
      </c>
      <c r="DH133" s="567">
        <f>IF(OR(MONTH(DH$3)='Rent Roll'!$AN19,MONTH(DH$3)='Rent Roll'!$AO19,MONTH(DH$3)='Rent Roll'!$AP19,MONTH(DH$3)='Rent Roll'!$AQ19,MONTH(DH$3)='Rent Roll'!$AR19,MONTH(DH$3)='Rent Roll'!$AS19),0,1)</f>
        <v>1</v>
      </c>
      <c r="DI133" s="567">
        <f>IF(OR(MONTH(DI$3)='Rent Roll'!$AN19,MONTH(DI$3)='Rent Roll'!$AO19,MONTH(DI$3)='Rent Roll'!$AP19,MONTH(DI$3)='Rent Roll'!$AQ19,MONTH(DI$3)='Rent Roll'!$AR19,MONTH(DI$3)='Rent Roll'!$AS19),0,1)</f>
        <v>1</v>
      </c>
      <c r="DJ133" s="767">
        <f>IF(OR(MONTH(DJ$3)='Rent Roll'!$AN19,MONTH(DJ$3)='Rent Roll'!$AO19,MONTH(DJ$3)='Rent Roll'!$AP19,MONTH(DJ$3)='Rent Roll'!$AQ19,MONTH(DJ$3)='Rent Roll'!$AR19,MONTH(DJ$3)='Rent Roll'!$AS19),0,1)</f>
        <v>1</v>
      </c>
      <c r="DK133" s="768">
        <f>IF(OR(MONTH(DK$3)='Rent Roll'!$AN19,MONTH(DK$3)='Rent Roll'!$AO19,MONTH(DK$3)='Rent Roll'!$AP19,MONTH(DK$3)='Rent Roll'!$AQ19,MONTH(DK$3)='Rent Roll'!$AR19,MONTH(DK$3)='Rent Roll'!$AS19),0,1)</f>
        <v>1</v>
      </c>
      <c r="DL133" s="567">
        <f>IF(OR(MONTH(DL$3)='Rent Roll'!$AN19,MONTH(DL$3)='Rent Roll'!$AO19,MONTH(DL$3)='Rent Roll'!$AP19,MONTH(DL$3)='Rent Roll'!$AQ19,MONTH(DL$3)='Rent Roll'!$AR19,MONTH(DL$3)='Rent Roll'!$AS19),0,1)</f>
        <v>1</v>
      </c>
      <c r="DM133" s="567">
        <f>IF(OR(MONTH(DM$3)='Rent Roll'!$AN19,MONTH(DM$3)='Rent Roll'!$AO19,MONTH(DM$3)='Rent Roll'!$AP19,MONTH(DM$3)='Rent Roll'!$AQ19,MONTH(DM$3)='Rent Roll'!$AR19,MONTH(DM$3)='Rent Roll'!$AS19),0,1)</f>
        <v>1</v>
      </c>
      <c r="DN133" s="567">
        <f>IF(OR(MONTH(DN$3)='Rent Roll'!$AN19,MONTH(DN$3)='Rent Roll'!$AO19,MONTH(DN$3)='Rent Roll'!$AP19,MONTH(DN$3)='Rent Roll'!$AQ19,MONTH(DN$3)='Rent Roll'!$AR19,MONTH(DN$3)='Rent Roll'!$AS19),0,1)</f>
        <v>1</v>
      </c>
      <c r="DO133" s="567">
        <f>IF(OR(MONTH(DO$3)='Rent Roll'!$AN19,MONTH(DO$3)='Rent Roll'!$AO19,MONTH(DO$3)='Rent Roll'!$AP19,MONTH(DO$3)='Rent Roll'!$AQ19,MONTH(DO$3)='Rent Roll'!$AR19,MONTH(DO$3)='Rent Roll'!$AS19),0,1)</f>
        <v>1</v>
      </c>
      <c r="DP133" s="567">
        <f>IF(OR(MONTH(DP$3)='Rent Roll'!$AN19,MONTH(DP$3)='Rent Roll'!$AO19,MONTH(DP$3)='Rent Roll'!$AP19,MONTH(DP$3)='Rent Roll'!$AQ19,MONTH(DP$3)='Rent Roll'!$AR19,MONTH(DP$3)='Rent Roll'!$AS19),0,1)</f>
        <v>1</v>
      </c>
      <c r="DQ133" s="567">
        <f>IF(OR(MONTH(DQ$3)='Rent Roll'!$AN19,MONTH(DQ$3)='Rent Roll'!$AO19,MONTH(DQ$3)='Rent Roll'!$AP19,MONTH(DQ$3)='Rent Roll'!$AQ19,MONTH(DQ$3)='Rent Roll'!$AR19,MONTH(DQ$3)='Rent Roll'!$AS19),0,1)</f>
        <v>1</v>
      </c>
      <c r="DR133" s="567">
        <f>IF(OR(MONTH(DR$3)='Rent Roll'!$AN19,MONTH(DR$3)='Rent Roll'!$AO19,MONTH(DR$3)='Rent Roll'!$AP19,MONTH(DR$3)='Rent Roll'!$AQ19,MONTH(DR$3)='Rent Roll'!$AR19,MONTH(DR$3)='Rent Roll'!$AS19),0,1)</f>
        <v>1</v>
      </c>
      <c r="DS133" s="567">
        <f>IF(OR(MONTH(DS$3)='Rent Roll'!$AN19,MONTH(DS$3)='Rent Roll'!$AO19,MONTH(DS$3)='Rent Roll'!$AP19,MONTH(DS$3)='Rent Roll'!$AQ19,MONTH(DS$3)='Rent Roll'!$AR19,MONTH(DS$3)='Rent Roll'!$AS19),0,1)</f>
        <v>1</v>
      </c>
      <c r="DT133" s="567">
        <f>IF(OR(MONTH(DT$3)='Rent Roll'!$AN19,MONTH(DT$3)='Rent Roll'!$AO19,MONTH(DT$3)='Rent Roll'!$AP19,MONTH(DT$3)='Rent Roll'!$AQ19,MONTH(DT$3)='Rent Roll'!$AR19,MONTH(DT$3)='Rent Roll'!$AS19),0,1)</f>
        <v>1</v>
      </c>
      <c r="DU133" s="567">
        <f>IF(OR(MONTH(DU$3)='Rent Roll'!$AN19,MONTH(DU$3)='Rent Roll'!$AO19,MONTH(DU$3)='Rent Roll'!$AP19,MONTH(DU$3)='Rent Roll'!$AQ19,MONTH(DU$3)='Rent Roll'!$AR19,MONTH(DU$3)='Rent Roll'!$AS19),0,1)</f>
        <v>1</v>
      </c>
      <c r="DV133" s="567">
        <f>IF(OR(MONTH(DV$3)='Rent Roll'!$AN19,MONTH(DV$3)='Rent Roll'!$AO19,MONTH(DV$3)='Rent Roll'!$AP19,MONTH(DV$3)='Rent Roll'!$AQ19,MONTH(DV$3)='Rent Roll'!$AR19,MONTH(DV$3)='Rent Roll'!$AS19),0,1)</f>
        <v>1</v>
      </c>
    </row>
    <row r="134" spans="1:126" s="568" customFormat="1" ht="12" customHeight="1" outlineLevel="1" x14ac:dyDescent="0.4">
      <c r="A134" s="732"/>
      <c r="B134" s="564">
        <f>'Rent Roll'!$B20</f>
        <v>0</v>
      </c>
      <c r="C134" s="566"/>
      <c r="D134" s="566"/>
      <c r="E134" s="566"/>
      <c r="F134" s="778">
        <f>IF(OR(MONTH(F$3)='Rent Roll'!$AN20,MONTH(F$3)='Rent Roll'!$AO20,MONTH(F$3)='Rent Roll'!$AP20,MONTH(F$3)='Rent Roll'!$AQ20,MONTH(F$3)='Rent Roll'!$AR20,MONTH(F$3)='Rent Roll'!$AS20),0,1)</f>
        <v>1</v>
      </c>
      <c r="G134" s="768">
        <f>IF(OR(MONTH(G$3)='Rent Roll'!$AN20,MONTH(G$3)='Rent Roll'!$AO20,MONTH(G$3)='Rent Roll'!$AP20,MONTH(G$3)='Rent Roll'!$AQ20,MONTH(G$3)='Rent Roll'!$AR20,MONTH(G$3)='Rent Roll'!$AS20),0,1)</f>
        <v>1</v>
      </c>
      <c r="H134" s="567">
        <f>IF(OR(MONTH(H$3)='Rent Roll'!$AN20,MONTH(H$3)='Rent Roll'!$AO20,MONTH(H$3)='Rent Roll'!$AP20,MONTH(H$3)='Rent Roll'!$AQ20,MONTH(H$3)='Rent Roll'!$AR20,MONTH(H$3)='Rent Roll'!$AS20),0,1)</f>
        <v>1</v>
      </c>
      <c r="I134" s="567">
        <f>IF(OR(MONTH(I$3)='Rent Roll'!$AN20,MONTH(I$3)='Rent Roll'!$AO20,MONTH(I$3)='Rent Roll'!$AP20,MONTH(I$3)='Rent Roll'!$AQ20,MONTH(I$3)='Rent Roll'!$AR20,MONTH(I$3)='Rent Roll'!$AS20),0,1)</f>
        <v>1</v>
      </c>
      <c r="J134" s="567">
        <f>IF(OR(MONTH(J$3)='Rent Roll'!$AN20,MONTH(J$3)='Rent Roll'!$AO20,MONTH(J$3)='Rent Roll'!$AP20,MONTH(J$3)='Rent Roll'!$AQ20,MONTH(J$3)='Rent Roll'!$AR20,MONTH(J$3)='Rent Roll'!$AS20),0,1)</f>
        <v>1</v>
      </c>
      <c r="K134" s="567">
        <f>IF(OR(MONTH(K$3)='Rent Roll'!$AN20,MONTH(K$3)='Rent Roll'!$AO20,MONTH(K$3)='Rent Roll'!$AP20,MONTH(K$3)='Rent Roll'!$AQ20,MONTH(K$3)='Rent Roll'!$AR20,MONTH(K$3)='Rent Roll'!$AS20),0,1)</f>
        <v>1</v>
      </c>
      <c r="L134" s="567">
        <f>IF(OR(MONTH(L$3)='Rent Roll'!$AN20,MONTH(L$3)='Rent Roll'!$AO20,MONTH(L$3)='Rent Roll'!$AP20,MONTH(L$3)='Rent Roll'!$AQ20,MONTH(L$3)='Rent Roll'!$AR20,MONTH(L$3)='Rent Roll'!$AS20),0,1)</f>
        <v>1</v>
      </c>
      <c r="M134" s="567">
        <f>IF(OR(MONTH(M$3)='Rent Roll'!$AN20,MONTH(M$3)='Rent Roll'!$AO20,MONTH(M$3)='Rent Roll'!$AP20,MONTH(M$3)='Rent Roll'!$AQ20,MONTH(M$3)='Rent Roll'!$AR20,MONTH(M$3)='Rent Roll'!$AS20),0,1)</f>
        <v>1</v>
      </c>
      <c r="N134" s="567">
        <f>IF(OR(MONTH(N$3)='Rent Roll'!$AN20,MONTH(N$3)='Rent Roll'!$AO20,MONTH(N$3)='Rent Roll'!$AP20,MONTH(N$3)='Rent Roll'!$AQ20,MONTH(N$3)='Rent Roll'!$AR20,MONTH(N$3)='Rent Roll'!$AS20),0,1)</f>
        <v>1</v>
      </c>
      <c r="O134" s="567">
        <f>IF(OR(MONTH(O$3)='Rent Roll'!$AN20,MONTH(O$3)='Rent Roll'!$AO20,MONTH(O$3)='Rent Roll'!$AP20,MONTH(O$3)='Rent Roll'!$AQ20,MONTH(O$3)='Rent Roll'!$AR20,MONTH(O$3)='Rent Roll'!$AS20),0,1)</f>
        <v>1</v>
      </c>
      <c r="P134" s="567">
        <f>IF(OR(MONTH(P$3)='Rent Roll'!$AN20,MONTH(P$3)='Rent Roll'!$AO20,MONTH(P$3)='Rent Roll'!$AP20,MONTH(P$3)='Rent Roll'!$AQ20,MONTH(P$3)='Rent Roll'!$AR20,MONTH(P$3)='Rent Roll'!$AS20),0,1)</f>
        <v>1</v>
      </c>
      <c r="Q134" s="567">
        <f>IF(OR(MONTH(Q$3)='Rent Roll'!$AN20,MONTH(Q$3)='Rent Roll'!$AO20,MONTH(Q$3)='Rent Roll'!$AP20,MONTH(Q$3)='Rent Roll'!$AQ20,MONTH(Q$3)='Rent Roll'!$AR20,MONTH(Q$3)='Rent Roll'!$AS20),0,1)</f>
        <v>1</v>
      </c>
      <c r="R134" s="767">
        <f>IF(OR(MONTH(R$3)='Rent Roll'!$AN20,MONTH(R$3)='Rent Roll'!$AO20,MONTH(R$3)='Rent Roll'!$AP20,MONTH(R$3)='Rent Roll'!$AQ20,MONTH(R$3)='Rent Roll'!$AR20,MONTH(R$3)='Rent Roll'!$AS20),0,1)</f>
        <v>1</v>
      </c>
      <c r="S134" s="768">
        <f>IF(OR(MONTH(S$3)='Rent Roll'!$AN20,MONTH(S$3)='Rent Roll'!$AO20,MONTH(S$3)='Rent Roll'!$AP20,MONTH(S$3)='Rent Roll'!$AQ20,MONTH(S$3)='Rent Roll'!$AR20,MONTH(S$3)='Rent Roll'!$AS20),0,1)</f>
        <v>1</v>
      </c>
      <c r="T134" s="567">
        <f>IF(OR(MONTH(T$3)='Rent Roll'!$AN20,MONTH(T$3)='Rent Roll'!$AO20,MONTH(T$3)='Rent Roll'!$AP20,MONTH(T$3)='Rent Roll'!$AQ20,MONTH(T$3)='Rent Roll'!$AR20,MONTH(T$3)='Rent Roll'!$AS20),0,1)</f>
        <v>1</v>
      </c>
      <c r="U134" s="567">
        <f>IF(OR(MONTH(U$3)='Rent Roll'!$AN20,MONTH(U$3)='Rent Roll'!$AO20,MONTH(U$3)='Rent Roll'!$AP20,MONTH(U$3)='Rent Roll'!$AQ20,MONTH(U$3)='Rent Roll'!$AR20,MONTH(U$3)='Rent Roll'!$AS20),0,1)</f>
        <v>1</v>
      </c>
      <c r="V134" s="567">
        <f>IF(OR(MONTH(V$3)='Rent Roll'!$AN20,MONTH(V$3)='Rent Roll'!$AO20,MONTH(V$3)='Rent Roll'!$AP20,MONTH(V$3)='Rent Roll'!$AQ20,MONTH(V$3)='Rent Roll'!$AR20,MONTH(V$3)='Rent Roll'!$AS20),0,1)</f>
        <v>1</v>
      </c>
      <c r="W134" s="567">
        <f>IF(OR(MONTH(W$3)='Rent Roll'!$AN20,MONTH(W$3)='Rent Roll'!$AO20,MONTH(W$3)='Rent Roll'!$AP20,MONTH(W$3)='Rent Roll'!$AQ20,MONTH(W$3)='Rent Roll'!$AR20,MONTH(W$3)='Rent Roll'!$AS20),0,1)</f>
        <v>1</v>
      </c>
      <c r="X134" s="567">
        <f>IF(OR(MONTH(X$3)='Rent Roll'!$AN20,MONTH(X$3)='Rent Roll'!$AO20,MONTH(X$3)='Rent Roll'!$AP20,MONTH(X$3)='Rent Roll'!$AQ20,MONTH(X$3)='Rent Roll'!$AR20,MONTH(X$3)='Rent Roll'!$AS20),0,1)</f>
        <v>1</v>
      </c>
      <c r="Y134" s="567">
        <f>IF(OR(MONTH(Y$3)='Rent Roll'!$AN20,MONTH(Y$3)='Rent Roll'!$AO20,MONTH(Y$3)='Rent Roll'!$AP20,MONTH(Y$3)='Rent Roll'!$AQ20,MONTH(Y$3)='Rent Roll'!$AR20,MONTH(Y$3)='Rent Roll'!$AS20),0,1)</f>
        <v>1</v>
      </c>
      <c r="Z134" s="567">
        <f>IF(OR(MONTH(Z$3)='Rent Roll'!$AN20,MONTH(Z$3)='Rent Roll'!$AO20,MONTH(Z$3)='Rent Roll'!$AP20,MONTH(Z$3)='Rent Roll'!$AQ20,MONTH(Z$3)='Rent Roll'!$AR20,MONTH(Z$3)='Rent Roll'!$AS20),0,1)</f>
        <v>1</v>
      </c>
      <c r="AA134" s="567">
        <f>IF(OR(MONTH(AA$3)='Rent Roll'!$AN20,MONTH(AA$3)='Rent Roll'!$AO20,MONTH(AA$3)='Rent Roll'!$AP20,MONTH(AA$3)='Rent Roll'!$AQ20,MONTH(AA$3)='Rent Roll'!$AR20,MONTH(AA$3)='Rent Roll'!$AS20),0,1)</f>
        <v>1</v>
      </c>
      <c r="AB134" s="567">
        <f>IF(OR(MONTH(AB$3)='Rent Roll'!$AN20,MONTH(AB$3)='Rent Roll'!$AO20,MONTH(AB$3)='Rent Roll'!$AP20,MONTH(AB$3)='Rent Roll'!$AQ20,MONTH(AB$3)='Rent Roll'!$AR20,MONTH(AB$3)='Rent Roll'!$AS20),0,1)</f>
        <v>1</v>
      </c>
      <c r="AC134" s="567">
        <f>IF(OR(MONTH(AC$3)='Rent Roll'!$AN20,MONTH(AC$3)='Rent Roll'!$AO20,MONTH(AC$3)='Rent Roll'!$AP20,MONTH(AC$3)='Rent Roll'!$AQ20,MONTH(AC$3)='Rent Roll'!$AR20,MONTH(AC$3)='Rent Roll'!$AS20),0,1)</f>
        <v>1</v>
      </c>
      <c r="AD134" s="767">
        <f>IF(OR(MONTH(AD$3)='Rent Roll'!$AN20,MONTH(AD$3)='Rent Roll'!$AO20,MONTH(AD$3)='Rent Roll'!$AP20,MONTH(AD$3)='Rent Roll'!$AQ20,MONTH(AD$3)='Rent Roll'!$AR20,MONTH(AD$3)='Rent Roll'!$AS20),0,1)</f>
        <v>1</v>
      </c>
      <c r="AE134" s="768">
        <f>IF(OR(MONTH(AE$3)='Rent Roll'!$AN20,MONTH(AE$3)='Rent Roll'!$AO20,MONTH(AE$3)='Rent Roll'!$AP20,MONTH(AE$3)='Rent Roll'!$AQ20,MONTH(AE$3)='Rent Roll'!$AR20,MONTH(AE$3)='Rent Roll'!$AS20),0,1)</f>
        <v>1</v>
      </c>
      <c r="AF134" s="567">
        <f>IF(OR(MONTH(AF$3)='Rent Roll'!$AN20,MONTH(AF$3)='Rent Roll'!$AO20,MONTH(AF$3)='Rent Roll'!$AP20,MONTH(AF$3)='Rent Roll'!$AQ20,MONTH(AF$3)='Rent Roll'!$AR20,MONTH(AF$3)='Rent Roll'!$AS20),0,1)</f>
        <v>1</v>
      </c>
      <c r="AG134" s="567">
        <f>IF(OR(MONTH(AG$3)='Rent Roll'!$AN20,MONTH(AG$3)='Rent Roll'!$AO20,MONTH(AG$3)='Rent Roll'!$AP20,MONTH(AG$3)='Rent Roll'!$AQ20,MONTH(AG$3)='Rent Roll'!$AR20,MONTH(AG$3)='Rent Roll'!$AS20),0,1)</f>
        <v>1</v>
      </c>
      <c r="AH134" s="567">
        <f>IF(OR(MONTH(AH$3)='Rent Roll'!$AN20,MONTH(AH$3)='Rent Roll'!$AO20,MONTH(AH$3)='Rent Roll'!$AP20,MONTH(AH$3)='Rent Roll'!$AQ20,MONTH(AH$3)='Rent Roll'!$AR20,MONTH(AH$3)='Rent Roll'!$AS20),0,1)</f>
        <v>1</v>
      </c>
      <c r="AI134" s="567">
        <f>IF(OR(MONTH(AI$3)='Rent Roll'!$AN20,MONTH(AI$3)='Rent Roll'!$AO20,MONTH(AI$3)='Rent Roll'!$AP20,MONTH(AI$3)='Rent Roll'!$AQ20,MONTH(AI$3)='Rent Roll'!$AR20,MONTH(AI$3)='Rent Roll'!$AS20),0,1)</f>
        <v>1</v>
      </c>
      <c r="AJ134" s="567">
        <f>IF(OR(MONTH(AJ$3)='Rent Roll'!$AN20,MONTH(AJ$3)='Rent Roll'!$AO20,MONTH(AJ$3)='Rent Roll'!$AP20,MONTH(AJ$3)='Rent Roll'!$AQ20,MONTH(AJ$3)='Rent Roll'!$AR20,MONTH(AJ$3)='Rent Roll'!$AS20),0,1)</f>
        <v>1</v>
      </c>
      <c r="AK134" s="567">
        <f>IF(OR(MONTH(AK$3)='Rent Roll'!$AN20,MONTH(AK$3)='Rent Roll'!$AO20,MONTH(AK$3)='Rent Roll'!$AP20,MONTH(AK$3)='Rent Roll'!$AQ20,MONTH(AK$3)='Rent Roll'!$AR20,MONTH(AK$3)='Rent Roll'!$AS20),0,1)</f>
        <v>1</v>
      </c>
      <c r="AL134" s="567">
        <f>IF(OR(MONTH(AL$3)='Rent Roll'!$AN20,MONTH(AL$3)='Rent Roll'!$AO20,MONTH(AL$3)='Rent Roll'!$AP20,MONTH(AL$3)='Rent Roll'!$AQ20,MONTH(AL$3)='Rent Roll'!$AR20,MONTH(AL$3)='Rent Roll'!$AS20),0,1)</f>
        <v>1</v>
      </c>
      <c r="AM134" s="567">
        <f>IF(OR(MONTH(AM$3)='Rent Roll'!$AN20,MONTH(AM$3)='Rent Roll'!$AO20,MONTH(AM$3)='Rent Roll'!$AP20,MONTH(AM$3)='Rent Roll'!$AQ20,MONTH(AM$3)='Rent Roll'!$AR20,MONTH(AM$3)='Rent Roll'!$AS20),0,1)</f>
        <v>1</v>
      </c>
      <c r="AN134" s="567">
        <f>IF(OR(MONTH(AN$3)='Rent Roll'!$AN20,MONTH(AN$3)='Rent Roll'!$AO20,MONTH(AN$3)='Rent Roll'!$AP20,MONTH(AN$3)='Rent Roll'!$AQ20,MONTH(AN$3)='Rent Roll'!$AR20,MONTH(AN$3)='Rent Roll'!$AS20),0,1)</f>
        <v>1</v>
      </c>
      <c r="AO134" s="567">
        <f>IF(OR(MONTH(AO$3)='Rent Roll'!$AN20,MONTH(AO$3)='Rent Roll'!$AO20,MONTH(AO$3)='Rent Roll'!$AP20,MONTH(AO$3)='Rent Roll'!$AQ20,MONTH(AO$3)='Rent Roll'!$AR20,MONTH(AO$3)='Rent Roll'!$AS20),0,1)</f>
        <v>1</v>
      </c>
      <c r="AP134" s="767">
        <f>IF(OR(MONTH(AP$3)='Rent Roll'!$AN20,MONTH(AP$3)='Rent Roll'!$AO20,MONTH(AP$3)='Rent Roll'!$AP20,MONTH(AP$3)='Rent Roll'!$AQ20,MONTH(AP$3)='Rent Roll'!$AR20,MONTH(AP$3)='Rent Roll'!$AS20),0,1)</f>
        <v>1</v>
      </c>
      <c r="AQ134" s="768">
        <f>IF(OR(MONTH(AQ$3)='Rent Roll'!$AN20,MONTH(AQ$3)='Rent Roll'!$AO20,MONTH(AQ$3)='Rent Roll'!$AP20,MONTH(AQ$3)='Rent Roll'!$AQ20,MONTH(AQ$3)='Rent Roll'!$AR20,MONTH(AQ$3)='Rent Roll'!$AS20),0,1)</f>
        <v>1</v>
      </c>
      <c r="AR134" s="567">
        <f>IF(OR(MONTH(AR$3)='Rent Roll'!$AN20,MONTH(AR$3)='Rent Roll'!$AO20,MONTH(AR$3)='Rent Roll'!$AP20,MONTH(AR$3)='Rent Roll'!$AQ20,MONTH(AR$3)='Rent Roll'!$AR20,MONTH(AR$3)='Rent Roll'!$AS20),0,1)</f>
        <v>1</v>
      </c>
      <c r="AS134" s="567">
        <f>IF(OR(MONTH(AS$3)='Rent Roll'!$AN20,MONTH(AS$3)='Rent Roll'!$AO20,MONTH(AS$3)='Rent Roll'!$AP20,MONTH(AS$3)='Rent Roll'!$AQ20,MONTH(AS$3)='Rent Roll'!$AR20,MONTH(AS$3)='Rent Roll'!$AS20),0,1)</f>
        <v>1</v>
      </c>
      <c r="AT134" s="567">
        <f>IF(OR(MONTH(AT$3)='Rent Roll'!$AN20,MONTH(AT$3)='Rent Roll'!$AO20,MONTH(AT$3)='Rent Roll'!$AP20,MONTH(AT$3)='Rent Roll'!$AQ20,MONTH(AT$3)='Rent Roll'!$AR20,MONTH(AT$3)='Rent Roll'!$AS20),0,1)</f>
        <v>1</v>
      </c>
      <c r="AU134" s="567">
        <f>IF(OR(MONTH(AU$3)='Rent Roll'!$AN20,MONTH(AU$3)='Rent Roll'!$AO20,MONTH(AU$3)='Rent Roll'!$AP20,MONTH(AU$3)='Rent Roll'!$AQ20,MONTH(AU$3)='Rent Roll'!$AR20,MONTH(AU$3)='Rent Roll'!$AS20),0,1)</f>
        <v>1</v>
      </c>
      <c r="AV134" s="567">
        <f>IF(OR(MONTH(AV$3)='Rent Roll'!$AN20,MONTH(AV$3)='Rent Roll'!$AO20,MONTH(AV$3)='Rent Roll'!$AP20,MONTH(AV$3)='Rent Roll'!$AQ20,MONTH(AV$3)='Rent Roll'!$AR20,MONTH(AV$3)='Rent Roll'!$AS20),0,1)</f>
        <v>1</v>
      </c>
      <c r="AW134" s="567">
        <f>IF(OR(MONTH(AW$3)='Rent Roll'!$AN20,MONTH(AW$3)='Rent Roll'!$AO20,MONTH(AW$3)='Rent Roll'!$AP20,MONTH(AW$3)='Rent Roll'!$AQ20,MONTH(AW$3)='Rent Roll'!$AR20,MONTH(AW$3)='Rent Roll'!$AS20),0,1)</f>
        <v>1</v>
      </c>
      <c r="AX134" s="567">
        <f>IF(OR(MONTH(AX$3)='Rent Roll'!$AN20,MONTH(AX$3)='Rent Roll'!$AO20,MONTH(AX$3)='Rent Roll'!$AP20,MONTH(AX$3)='Rent Roll'!$AQ20,MONTH(AX$3)='Rent Roll'!$AR20,MONTH(AX$3)='Rent Roll'!$AS20),0,1)</f>
        <v>1</v>
      </c>
      <c r="AY134" s="567">
        <f>IF(OR(MONTH(AY$3)='Rent Roll'!$AN20,MONTH(AY$3)='Rent Roll'!$AO20,MONTH(AY$3)='Rent Roll'!$AP20,MONTH(AY$3)='Rent Roll'!$AQ20,MONTH(AY$3)='Rent Roll'!$AR20,MONTH(AY$3)='Rent Roll'!$AS20),0,1)</f>
        <v>1</v>
      </c>
      <c r="AZ134" s="567">
        <f>IF(OR(MONTH(AZ$3)='Rent Roll'!$AN20,MONTH(AZ$3)='Rent Roll'!$AO20,MONTH(AZ$3)='Rent Roll'!$AP20,MONTH(AZ$3)='Rent Roll'!$AQ20,MONTH(AZ$3)='Rent Roll'!$AR20,MONTH(AZ$3)='Rent Roll'!$AS20),0,1)</f>
        <v>1</v>
      </c>
      <c r="BA134" s="567">
        <f>IF(OR(MONTH(BA$3)='Rent Roll'!$AN20,MONTH(BA$3)='Rent Roll'!$AO20,MONTH(BA$3)='Rent Roll'!$AP20,MONTH(BA$3)='Rent Roll'!$AQ20,MONTH(BA$3)='Rent Roll'!$AR20,MONTH(BA$3)='Rent Roll'!$AS20),0,1)</f>
        <v>1</v>
      </c>
      <c r="BB134" s="767">
        <f>IF(OR(MONTH(BB$3)='Rent Roll'!$AN20,MONTH(BB$3)='Rent Roll'!$AO20,MONTH(BB$3)='Rent Roll'!$AP20,MONTH(BB$3)='Rent Roll'!$AQ20,MONTH(BB$3)='Rent Roll'!$AR20,MONTH(BB$3)='Rent Roll'!$AS20),0,1)</f>
        <v>1</v>
      </c>
      <c r="BC134" s="768">
        <f>IF(OR(MONTH(BC$3)='Rent Roll'!$AN20,MONTH(BC$3)='Rent Roll'!$AO20,MONTH(BC$3)='Rent Roll'!$AP20,MONTH(BC$3)='Rent Roll'!$AQ20,MONTH(BC$3)='Rent Roll'!$AR20,MONTH(BC$3)='Rent Roll'!$AS20),0,1)</f>
        <v>1</v>
      </c>
      <c r="BD134" s="567">
        <f>IF(OR(MONTH(BD$3)='Rent Roll'!$AN20,MONTH(BD$3)='Rent Roll'!$AO20,MONTH(BD$3)='Rent Roll'!$AP20,MONTH(BD$3)='Rent Roll'!$AQ20,MONTH(BD$3)='Rent Roll'!$AR20,MONTH(BD$3)='Rent Roll'!$AS20),0,1)</f>
        <v>1</v>
      </c>
      <c r="BE134" s="567">
        <f>IF(OR(MONTH(BE$3)='Rent Roll'!$AN20,MONTH(BE$3)='Rent Roll'!$AO20,MONTH(BE$3)='Rent Roll'!$AP20,MONTH(BE$3)='Rent Roll'!$AQ20,MONTH(BE$3)='Rent Roll'!$AR20,MONTH(BE$3)='Rent Roll'!$AS20),0,1)</f>
        <v>1</v>
      </c>
      <c r="BF134" s="567">
        <f>IF(OR(MONTH(BF$3)='Rent Roll'!$AN20,MONTH(BF$3)='Rent Roll'!$AO20,MONTH(BF$3)='Rent Roll'!$AP20,MONTH(BF$3)='Rent Roll'!$AQ20,MONTH(BF$3)='Rent Roll'!$AR20,MONTH(BF$3)='Rent Roll'!$AS20),0,1)</f>
        <v>1</v>
      </c>
      <c r="BG134" s="567">
        <f>IF(OR(MONTH(BG$3)='Rent Roll'!$AN20,MONTH(BG$3)='Rent Roll'!$AO20,MONTH(BG$3)='Rent Roll'!$AP20,MONTH(BG$3)='Rent Roll'!$AQ20,MONTH(BG$3)='Rent Roll'!$AR20,MONTH(BG$3)='Rent Roll'!$AS20),0,1)</f>
        <v>1</v>
      </c>
      <c r="BH134" s="567">
        <f>IF(OR(MONTH(BH$3)='Rent Roll'!$AN20,MONTH(BH$3)='Rent Roll'!$AO20,MONTH(BH$3)='Rent Roll'!$AP20,MONTH(BH$3)='Rent Roll'!$AQ20,MONTH(BH$3)='Rent Roll'!$AR20,MONTH(BH$3)='Rent Roll'!$AS20),0,1)</f>
        <v>1</v>
      </c>
      <c r="BI134" s="567">
        <f>IF(OR(MONTH(BI$3)='Rent Roll'!$AN20,MONTH(BI$3)='Rent Roll'!$AO20,MONTH(BI$3)='Rent Roll'!$AP20,MONTH(BI$3)='Rent Roll'!$AQ20,MONTH(BI$3)='Rent Roll'!$AR20,MONTH(BI$3)='Rent Roll'!$AS20),0,1)</f>
        <v>1</v>
      </c>
      <c r="BJ134" s="567">
        <f>IF(OR(MONTH(BJ$3)='Rent Roll'!$AN20,MONTH(BJ$3)='Rent Roll'!$AO20,MONTH(BJ$3)='Rent Roll'!$AP20,MONTH(BJ$3)='Rent Roll'!$AQ20,MONTH(BJ$3)='Rent Roll'!$AR20,MONTH(BJ$3)='Rent Roll'!$AS20),0,1)</f>
        <v>1</v>
      </c>
      <c r="BK134" s="567">
        <f>IF(OR(MONTH(BK$3)='Rent Roll'!$AN20,MONTH(BK$3)='Rent Roll'!$AO20,MONTH(BK$3)='Rent Roll'!$AP20,MONTH(BK$3)='Rent Roll'!$AQ20,MONTH(BK$3)='Rent Roll'!$AR20,MONTH(BK$3)='Rent Roll'!$AS20),0,1)</f>
        <v>1</v>
      </c>
      <c r="BL134" s="567">
        <f>IF(OR(MONTH(BL$3)='Rent Roll'!$AN20,MONTH(BL$3)='Rent Roll'!$AO20,MONTH(BL$3)='Rent Roll'!$AP20,MONTH(BL$3)='Rent Roll'!$AQ20,MONTH(BL$3)='Rent Roll'!$AR20,MONTH(BL$3)='Rent Roll'!$AS20),0,1)</f>
        <v>1</v>
      </c>
      <c r="BM134" s="567">
        <f>IF(OR(MONTH(BM$3)='Rent Roll'!$AN20,MONTH(BM$3)='Rent Roll'!$AO20,MONTH(BM$3)='Rent Roll'!$AP20,MONTH(BM$3)='Rent Roll'!$AQ20,MONTH(BM$3)='Rent Roll'!$AR20,MONTH(BM$3)='Rent Roll'!$AS20),0,1)</f>
        <v>1</v>
      </c>
      <c r="BN134" s="767">
        <f>IF(OR(MONTH(BN$3)='Rent Roll'!$AN20,MONTH(BN$3)='Rent Roll'!$AO20,MONTH(BN$3)='Rent Roll'!$AP20,MONTH(BN$3)='Rent Roll'!$AQ20,MONTH(BN$3)='Rent Roll'!$AR20,MONTH(BN$3)='Rent Roll'!$AS20),0,1)</f>
        <v>1</v>
      </c>
      <c r="BO134" s="768">
        <f>IF(OR(MONTH(BO$3)='Rent Roll'!$AN20,MONTH(BO$3)='Rent Roll'!$AO20,MONTH(BO$3)='Rent Roll'!$AP20,MONTH(BO$3)='Rent Roll'!$AQ20,MONTH(BO$3)='Rent Roll'!$AR20,MONTH(BO$3)='Rent Roll'!$AS20),0,1)</f>
        <v>1</v>
      </c>
      <c r="BP134" s="567">
        <f>IF(OR(MONTH(BP$3)='Rent Roll'!$AN20,MONTH(BP$3)='Rent Roll'!$AO20,MONTH(BP$3)='Rent Roll'!$AP20,MONTH(BP$3)='Rent Roll'!$AQ20,MONTH(BP$3)='Rent Roll'!$AR20,MONTH(BP$3)='Rent Roll'!$AS20),0,1)</f>
        <v>1</v>
      </c>
      <c r="BQ134" s="567">
        <f>IF(OR(MONTH(BQ$3)='Rent Roll'!$AN20,MONTH(BQ$3)='Rent Roll'!$AO20,MONTH(BQ$3)='Rent Roll'!$AP20,MONTH(BQ$3)='Rent Roll'!$AQ20,MONTH(BQ$3)='Rent Roll'!$AR20,MONTH(BQ$3)='Rent Roll'!$AS20),0,1)</f>
        <v>1</v>
      </c>
      <c r="BR134" s="567">
        <f>IF(OR(MONTH(BR$3)='Rent Roll'!$AN20,MONTH(BR$3)='Rent Roll'!$AO20,MONTH(BR$3)='Rent Roll'!$AP20,MONTH(BR$3)='Rent Roll'!$AQ20,MONTH(BR$3)='Rent Roll'!$AR20,MONTH(BR$3)='Rent Roll'!$AS20),0,1)</f>
        <v>1</v>
      </c>
      <c r="BS134" s="567">
        <f>IF(OR(MONTH(BS$3)='Rent Roll'!$AN20,MONTH(BS$3)='Rent Roll'!$AO20,MONTH(BS$3)='Rent Roll'!$AP20,MONTH(BS$3)='Rent Roll'!$AQ20,MONTH(BS$3)='Rent Roll'!$AR20,MONTH(BS$3)='Rent Roll'!$AS20),0,1)</f>
        <v>1</v>
      </c>
      <c r="BT134" s="567">
        <f>IF(OR(MONTH(BT$3)='Rent Roll'!$AN20,MONTH(BT$3)='Rent Roll'!$AO20,MONTH(BT$3)='Rent Roll'!$AP20,MONTH(BT$3)='Rent Roll'!$AQ20,MONTH(BT$3)='Rent Roll'!$AR20,MONTH(BT$3)='Rent Roll'!$AS20),0,1)</f>
        <v>1</v>
      </c>
      <c r="BU134" s="567">
        <f>IF(OR(MONTH(BU$3)='Rent Roll'!$AN20,MONTH(BU$3)='Rent Roll'!$AO20,MONTH(BU$3)='Rent Roll'!$AP20,MONTH(BU$3)='Rent Roll'!$AQ20,MONTH(BU$3)='Rent Roll'!$AR20,MONTH(BU$3)='Rent Roll'!$AS20),0,1)</f>
        <v>1</v>
      </c>
      <c r="BV134" s="567">
        <f>IF(OR(MONTH(BV$3)='Rent Roll'!$AN20,MONTH(BV$3)='Rent Roll'!$AO20,MONTH(BV$3)='Rent Roll'!$AP20,MONTH(BV$3)='Rent Roll'!$AQ20,MONTH(BV$3)='Rent Roll'!$AR20,MONTH(BV$3)='Rent Roll'!$AS20),0,1)</f>
        <v>1</v>
      </c>
      <c r="BW134" s="567">
        <f>IF(OR(MONTH(BW$3)='Rent Roll'!$AN20,MONTH(BW$3)='Rent Roll'!$AO20,MONTH(BW$3)='Rent Roll'!$AP20,MONTH(BW$3)='Rent Roll'!$AQ20,MONTH(BW$3)='Rent Roll'!$AR20,MONTH(BW$3)='Rent Roll'!$AS20),0,1)</f>
        <v>1</v>
      </c>
      <c r="BX134" s="567">
        <f>IF(OR(MONTH(BX$3)='Rent Roll'!$AN20,MONTH(BX$3)='Rent Roll'!$AO20,MONTH(BX$3)='Rent Roll'!$AP20,MONTH(BX$3)='Rent Roll'!$AQ20,MONTH(BX$3)='Rent Roll'!$AR20,MONTH(BX$3)='Rent Roll'!$AS20),0,1)</f>
        <v>1</v>
      </c>
      <c r="BY134" s="567">
        <f>IF(OR(MONTH(BY$3)='Rent Roll'!$AN20,MONTH(BY$3)='Rent Roll'!$AO20,MONTH(BY$3)='Rent Roll'!$AP20,MONTH(BY$3)='Rent Roll'!$AQ20,MONTH(BY$3)='Rent Roll'!$AR20,MONTH(BY$3)='Rent Roll'!$AS20),0,1)</f>
        <v>1</v>
      </c>
      <c r="BZ134" s="767">
        <f>IF(OR(MONTH(BZ$3)='Rent Roll'!$AN20,MONTH(BZ$3)='Rent Roll'!$AO20,MONTH(BZ$3)='Rent Roll'!$AP20,MONTH(BZ$3)='Rent Roll'!$AQ20,MONTH(BZ$3)='Rent Roll'!$AR20,MONTH(BZ$3)='Rent Roll'!$AS20),0,1)</f>
        <v>1</v>
      </c>
      <c r="CA134" s="768">
        <f>IF(OR(MONTH(CA$3)='Rent Roll'!$AN20,MONTH(CA$3)='Rent Roll'!$AO20,MONTH(CA$3)='Rent Roll'!$AP20,MONTH(CA$3)='Rent Roll'!$AQ20,MONTH(CA$3)='Rent Roll'!$AR20,MONTH(CA$3)='Rent Roll'!$AS20),0,1)</f>
        <v>1</v>
      </c>
      <c r="CB134" s="567">
        <f>IF(OR(MONTH(CB$3)='Rent Roll'!$AN20,MONTH(CB$3)='Rent Roll'!$AO20,MONTH(CB$3)='Rent Roll'!$AP20,MONTH(CB$3)='Rent Roll'!$AQ20,MONTH(CB$3)='Rent Roll'!$AR20,MONTH(CB$3)='Rent Roll'!$AS20),0,1)</f>
        <v>1</v>
      </c>
      <c r="CC134" s="567">
        <f>IF(OR(MONTH(CC$3)='Rent Roll'!$AN20,MONTH(CC$3)='Rent Roll'!$AO20,MONTH(CC$3)='Rent Roll'!$AP20,MONTH(CC$3)='Rent Roll'!$AQ20,MONTH(CC$3)='Rent Roll'!$AR20,MONTH(CC$3)='Rent Roll'!$AS20),0,1)</f>
        <v>1</v>
      </c>
      <c r="CD134" s="567">
        <f>IF(OR(MONTH(CD$3)='Rent Roll'!$AN20,MONTH(CD$3)='Rent Roll'!$AO20,MONTH(CD$3)='Rent Roll'!$AP20,MONTH(CD$3)='Rent Roll'!$AQ20,MONTH(CD$3)='Rent Roll'!$AR20,MONTH(CD$3)='Rent Roll'!$AS20),0,1)</f>
        <v>1</v>
      </c>
      <c r="CE134" s="567">
        <f>IF(OR(MONTH(CE$3)='Rent Roll'!$AN20,MONTH(CE$3)='Rent Roll'!$AO20,MONTH(CE$3)='Rent Roll'!$AP20,MONTH(CE$3)='Rent Roll'!$AQ20,MONTH(CE$3)='Rent Roll'!$AR20,MONTH(CE$3)='Rent Roll'!$AS20),0,1)</f>
        <v>1</v>
      </c>
      <c r="CF134" s="567">
        <f>IF(OR(MONTH(CF$3)='Rent Roll'!$AN20,MONTH(CF$3)='Rent Roll'!$AO20,MONTH(CF$3)='Rent Roll'!$AP20,MONTH(CF$3)='Rent Roll'!$AQ20,MONTH(CF$3)='Rent Roll'!$AR20,MONTH(CF$3)='Rent Roll'!$AS20),0,1)</f>
        <v>1</v>
      </c>
      <c r="CG134" s="567">
        <f>IF(OR(MONTH(CG$3)='Rent Roll'!$AN20,MONTH(CG$3)='Rent Roll'!$AO20,MONTH(CG$3)='Rent Roll'!$AP20,MONTH(CG$3)='Rent Roll'!$AQ20,MONTH(CG$3)='Rent Roll'!$AR20,MONTH(CG$3)='Rent Roll'!$AS20),0,1)</f>
        <v>1</v>
      </c>
      <c r="CH134" s="567">
        <f>IF(OR(MONTH(CH$3)='Rent Roll'!$AN20,MONTH(CH$3)='Rent Roll'!$AO20,MONTH(CH$3)='Rent Roll'!$AP20,MONTH(CH$3)='Rent Roll'!$AQ20,MONTH(CH$3)='Rent Roll'!$AR20,MONTH(CH$3)='Rent Roll'!$AS20),0,1)</f>
        <v>1</v>
      </c>
      <c r="CI134" s="567">
        <f>IF(OR(MONTH(CI$3)='Rent Roll'!$AN20,MONTH(CI$3)='Rent Roll'!$AO20,MONTH(CI$3)='Rent Roll'!$AP20,MONTH(CI$3)='Rent Roll'!$AQ20,MONTH(CI$3)='Rent Roll'!$AR20,MONTH(CI$3)='Rent Roll'!$AS20),0,1)</f>
        <v>1</v>
      </c>
      <c r="CJ134" s="567">
        <f>IF(OR(MONTH(CJ$3)='Rent Roll'!$AN20,MONTH(CJ$3)='Rent Roll'!$AO20,MONTH(CJ$3)='Rent Roll'!$AP20,MONTH(CJ$3)='Rent Roll'!$AQ20,MONTH(CJ$3)='Rent Roll'!$AR20,MONTH(CJ$3)='Rent Roll'!$AS20),0,1)</f>
        <v>1</v>
      </c>
      <c r="CK134" s="567">
        <f>IF(OR(MONTH(CK$3)='Rent Roll'!$AN20,MONTH(CK$3)='Rent Roll'!$AO20,MONTH(CK$3)='Rent Roll'!$AP20,MONTH(CK$3)='Rent Roll'!$AQ20,MONTH(CK$3)='Rent Roll'!$AR20,MONTH(CK$3)='Rent Roll'!$AS20),0,1)</f>
        <v>1</v>
      </c>
      <c r="CL134" s="767">
        <f>IF(OR(MONTH(CL$3)='Rent Roll'!$AN20,MONTH(CL$3)='Rent Roll'!$AO20,MONTH(CL$3)='Rent Roll'!$AP20,MONTH(CL$3)='Rent Roll'!$AQ20,MONTH(CL$3)='Rent Roll'!$AR20,MONTH(CL$3)='Rent Roll'!$AS20),0,1)</f>
        <v>1</v>
      </c>
      <c r="CM134" s="768">
        <f>IF(OR(MONTH(CM$3)='Rent Roll'!$AN20,MONTH(CM$3)='Rent Roll'!$AO20,MONTH(CM$3)='Rent Roll'!$AP20,MONTH(CM$3)='Rent Roll'!$AQ20,MONTH(CM$3)='Rent Roll'!$AR20,MONTH(CM$3)='Rent Roll'!$AS20),0,1)</f>
        <v>1</v>
      </c>
      <c r="CN134" s="567">
        <f>IF(OR(MONTH(CN$3)='Rent Roll'!$AN20,MONTH(CN$3)='Rent Roll'!$AO20,MONTH(CN$3)='Rent Roll'!$AP20,MONTH(CN$3)='Rent Roll'!$AQ20,MONTH(CN$3)='Rent Roll'!$AR20,MONTH(CN$3)='Rent Roll'!$AS20),0,1)</f>
        <v>1</v>
      </c>
      <c r="CO134" s="567">
        <f>IF(OR(MONTH(CO$3)='Rent Roll'!$AN20,MONTH(CO$3)='Rent Roll'!$AO20,MONTH(CO$3)='Rent Roll'!$AP20,MONTH(CO$3)='Rent Roll'!$AQ20,MONTH(CO$3)='Rent Roll'!$AR20,MONTH(CO$3)='Rent Roll'!$AS20),0,1)</f>
        <v>1</v>
      </c>
      <c r="CP134" s="567">
        <f>IF(OR(MONTH(CP$3)='Rent Roll'!$AN20,MONTH(CP$3)='Rent Roll'!$AO20,MONTH(CP$3)='Rent Roll'!$AP20,MONTH(CP$3)='Rent Roll'!$AQ20,MONTH(CP$3)='Rent Roll'!$AR20,MONTH(CP$3)='Rent Roll'!$AS20),0,1)</f>
        <v>1</v>
      </c>
      <c r="CQ134" s="567">
        <f>IF(OR(MONTH(CQ$3)='Rent Roll'!$AN20,MONTH(CQ$3)='Rent Roll'!$AO20,MONTH(CQ$3)='Rent Roll'!$AP20,MONTH(CQ$3)='Rent Roll'!$AQ20,MONTH(CQ$3)='Rent Roll'!$AR20,MONTH(CQ$3)='Rent Roll'!$AS20),0,1)</f>
        <v>1</v>
      </c>
      <c r="CR134" s="567">
        <f>IF(OR(MONTH(CR$3)='Rent Roll'!$AN20,MONTH(CR$3)='Rent Roll'!$AO20,MONTH(CR$3)='Rent Roll'!$AP20,MONTH(CR$3)='Rent Roll'!$AQ20,MONTH(CR$3)='Rent Roll'!$AR20,MONTH(CR$3)='Rent Roll'!$AS20),0,1)</f>
        <v>1</v>
      </c>
      <c r="CS134" s="567">
        <f>IF(OR(MONTH(CS$3)='Rent Roll'!$AN20,MONTH(CS$3)='Rent Roll'!$AO20,MONTH(CS$3)='Rent Roll'!$AP20,MONTH(CS$3)='Rent Roll'!$AQ20,MONTH(CS$3)='Rent Roll'!$AR20,MONTH(CS$3)='Rent Roll'!$AS20),0,1)</f>
        <v>1</v>
      </c>
      <c r="CT134" s="567">
        <f>IF(OR(MONTH(CT$3)='Rent Roll'!$AN20,MONTH(CT$3)='Rent Roll'!$AO20,MONTH(CT$3)='Rent Roll'!$AP20,MONTH(CT$3)='Rent Roll'!$AQ20,MONTH(CT$3)='Rent Roll'!$AR20,MONTH(CT$3)='Rent Roll'!$AS20),0,1)</f>
        <v>1</v>
      </c>
      <c r="CU134" s="567">
        <f>IF(OR(MONTH(CU$3)='Rent Roll'!$AN20,MONTH(CU$3)='Rent Roll'!$AO20,MONTH(CU$3)='Rent Roll'!$AP20,MONTH(CU$3)='Rent Roll'!$AQ20,MONTH(CU$3)='Rent Roll'!$AR20,MONTH(CU$3)='Rent Roll'!$AS20),0,1)</f>
        <v>1</v>
      </c>
      <c r="CV134" s="567">
        <f>IF(OR(MONTH(CV$3)='Rent Roll'!$AN20,MONTH(CV$3)='Rent Roll'!$AO20,MONTH(CV$3)='Rent Roll'!$AP20,MONTH(CV$3)='Rent Roll'!$AQ20,MONTH(CV$3)='Rent Roll'!$AR20,MONTH(CV$3)='Rent Roll'!$AS20),0,1)</f>
        <v>1</v>
      </c>
      <c r="CW134" s="567">
        <f>IF(OR(MONTH(CW$3)='Rent Roll'!$AN20,MONTH(CW$3)='Rent Roll'!$AO20,MONTH(CW$3)='Rent Roll'!$AP20,MONTH(CW$3)='Rent Roll'!$AQ20,MONTH(CW$3)='Rent Roll'!$AR20,MONTH(CW$3)='Rent Roll'!$AS20),0,1)</f>
        <v>1</v>
      </c>
      <c r="CX134" s="767">
        <f>IF(OR(MONTH(CX$3)='Rent Roll'!$AN20,MONTH(CX$3)='Rent Roll'!$AO20,MONTH(CX$3)='Rent Roll'!$AP20,MONTH(CX$3)='Rent Roll'!$AQ20,MONTH(CX$3)='Rent Roll'!$AR20,MONTH(CX$3)='Rent Roll'!$AS20),0,1)</f>
        <v>1</v>
      </c>
      <c r="CY134" s="768">
        <f>IF(OR(MONTH(CY$3)='Rent Roll'!$AN20,MONTH(CY$3)='Rent Roll'!$AO20,MONTH(CY$3)='Rent Roll'!$AP20,MONTH(CY$3)='Rent Roll'!$AQ20,MONTH(CY$3)='Rent Roll'!$AR20,MONTH(CY$3)='Rent Roll'!$AS20),0,1)</f>
        <v>1</v>
      </c>
      <c r="CZ134" s="567">
        <f>IF(OR(MONTH(CZ$3)='Rent Roll'!$AN20,MONTH(CZ$3)='Rent Roll'!$AO20,MONTH(CZ$3)='Rent Roll'!$AP20,MONTH(CZ$3)='Rent Roll'!$AQ20,MONTH(CZ$3)='Rent Roll'!$AR20,MONTH(CZ$3)='Rent Roll'!$AS20),0,1)</f>
        <v>1</v>
      </c>
      <c r="DA134" s="567">
        <f>IF(OR(MONTH(DA$3)='Rent Roll'!$AN20,MONTH(DA$3)='Rent Roll'!$AO20,MONTH(DA$3)='Rent Roll'!$AP20,MONTH(DA$3)='Rent Roll'!$AQ20,MONTH(DA$3)='Rent Roll'!$AR20,MONTH(DA$3)='Rent Roll'!$AS20),0,1)</f>
        <v>1</v>
      </c>
      <c r="DB134" s="567">
        <f>IF(OR(MONTH(DB$3)='Rent Roll'!$AN20,MONTH(DB$3)='Rent Roll'!$AO20,MONTH(DB$3)='Rent Roll'!$AP20,MONTH(DB$3)='Rent Roll'!$AQ20,MONTH(DB$3)='Rent Roll'!$AR20,MONTH(DB$3)='Rent Roll'!$AS20),0,1)</f>
        <v>1</v>
      </c>
      <c r="DC134" s="567">
        <f>IF(OR(MONTH(DC$3)='Rent Roll'!$AN20,MONTH(DC$3)='Rent Roll'!$AO20,MONTH(DC$3)='Rent Roll'!$AP20,MONTH(DC$3)='Rent Roll'!$AQ20,MONTH(DC$3)='Rent Roll'!$AR20,MONTH(DC$3)='Rent Roll'!$AS20),0,1)</f>
        <v>1</v>
      </c>
      <c r="DD134" s="567">
        <f>IF(OR(MONTH(DD$3)='Rent Roll'!$AN20,MONTH(DD$3)='Rent Roll'!$AO20,MONTH(DD$3)='Rent Roll'!$AP20,MONTH(DD$3)='Rent Roll'!$AQ20,MONTH(DD$3)='Rent Roll'!$AR20,MONTH(DD$3)='Rent Roll'!$AS20),0,1)</f>
        <v>1</v>
      </c>
      <c r="DE134" s="567">
        <f>IF(OR(MONTH(DE$3)='Rent Roll'!$AN20,MONTH(DE$3)='Rent Roll'!$AO20,MONTH(DE$3)='Rent Roll'!$AP20,MONTH(DE$3)='Rent Roll'!$AQ20,MONTH(DE$3)='Rent Roll'!$AR20,MONTH(DE$3)='Rent Roll'!$AS20),0,1)</f>
        <v>1</v>
      </c>
      <c r="DF134" s="567">
        <f>IF(OR(MONTH(DF$3)='Rent Roll'!$AN20,MONTH(DF$3)='Rent Roll'!$AO20,MONTH(DF$3)='Rent Roll'!$AP20,MONTH(DF$3)='Rent Roll'!$AQ20,MONTH(DF$3)='Rent Roll'!$AR20,MONTH(DF$3)='Rent Roll'!$AS20),0,1)</f>
        <v>1</v>
      </c>
      <c r="DG134" s="567">
        <f>IF(OR(MONTH(DG$3)='Rent Roll'!$AN20,MONTH(DG$3)='Rent Roll'!$AO20,MONTH(DG$3)='Rent Roll'!$AP20,MONTH(DG$3)='Rent Roll'!$AQ20,MONTH(DG$3)='Rent Roll'!$AR20,MONTH(DG$3)='Rent Roll'!$AS20),0,1)</f>
        <v>1</v>
      </c>
      <c r="DH134" s="567">
        <f>IF(OR(MONTH(DH$3)='Rent Roll'!$AN20,MONTH(DH$3)='Rent Roll'!$AO20,MONTH(DH$3)='Rent Roll'!$AP20,MONTH(DH$3)='Rent Roll'!$AQ20,MONTH(DH$3)='Rent Roll'!$AR20,MONTH(DH$3)='Rent Roll'!$AS20),0,1)</f>
        <v>1</v>
      </c>
      <c r="DI134" s="567">
        <f>IF(OR(MONTH(DI$3)='Rent Roll'!$AN20,MONTH(DI$3)='Rent Roll'!$AO20,MONTH(DI$3)='Rent Roll'!$AP20,MONTH(DI$3)='Rent Roll'!$AQ20,MONTH(DI$3)='Rent Roll'!$AR20,MONTH(DI$3)='Rent Roll'!$AS20),0,1)</f>
        <v>1</v>
      </c>
      <c r="DJ134" s="767">
        <f>IF(OR(MONTH(DJ$3)='Rent Roll'!$AN20,MONTH(DJ$3)='Rent Roll'!$AO20,MONTH(DJ$3)='Rent Roll'!$AP20,MONTH(DJ$3)='Rent Roll'!$AQ20,MONTH(DJ$3)='Rent Roll'!$AR20,MONTH(DJ$3)='Rent Roll'!$AS20),0,1)</f>
        <v>1</v>
      </c>
      <c r="DK134" s="768">
        <f>IF(OR(MONTH(DK$3)='Rent Roll'!$AN20,MONTH(DK$3)='Rent Roll'!$AO20,MONTH(DK$3)='Rent Roll'!$AP20,MONTH(DK$3)='Rent Roll'!$AQ20,MONTH(DK$3)='Rent Roll'!$AR20,MONTH(DK$3)='Rent Roll'!$AS20),0,1)</f>
        <v>1</v>
      </c>
      <c r="DL134" s="567">
        <f>IF(OR(MONTH(DL$3)='Rent Roll'!$AN20,MONTH(DL$3)='Rent Roll'!$AO20,MONTH(DL$3)='Rent Roll'!$AP20,MONTH(DL$3)='Rent Roll'!$AQ20,MONTH(DL$3)='Rent Roll'!$AR20,MONTH(DL$3)='Rent Roll'!$AS20),0,1)</f>
        <v>1</v>
      </c>
      <c r="DM134" s="567">
        <f>IF(OR(MONTH(DM$3)='Rent Roll'!$AN20,MONTH(DM$3)='Rent Roll'!$AO20,MONTH(DM$3)='Rent Roll'!$AP20,MONTH(DM$3)='Rent Roll'!$AQ20,MONTH(DM$3)='Rent Roll'!$AR20,MONTH(DM$3)='Rent Roll'!$AS20),0,1)</f>
        <v>1</v>
      </c>
      <c r="DN134" s="567">
        <f>IF(OR(MONTH(DN$3)='Rent Roll'!$AN20,MONTH(DN$3)='Rent Roll'!$AO20,MONTH(DN$3)='Rent Roll'!$AP20,MONTH(DN$3)='Rent Roll'!$AQ20,MONTH(DN$3)='Rent Roll'!$AR20,MONTH(DN$3)='Rent Roll'!$AS20),0,1)</f>
        <v>1</v>
      </c>
      <c r="DO134" s="567">
        <f>IF(OR(MONTH(DO$3)='Rent Roll'!$AN20,MONTH(DO$3)='Rent Roll'!$AO20,MONTH(DO$3)='Rent Roll'!$AP20,MONTH(DO$3)='Rent Roll'!$AQ20,MONTH(DO$3)='Rent Roll'!$AR20,MONTH(DO$3)='Rent Roll'!$AS20),0,1)</f>
        <v>1</v>
      </c>
      <c r="DP134" s="567">
        <f>IF(OR(MONTH(DP$3)='Rent Roll'!$AN20,MONTH(DP$3)='Rent Roll'!$AO20,MONTH(DP$3)='Rent Roll'!$AP20,MONTH(DP$3)='Rent Roll'!$AQ20,MONTH(DP$3)='Rent Roll'!$AR20,MONTH(DP$3)='Rent Roll'!$AS20),0,1)</f>
        <v>1</v>
      </c>
      <c r="DQ134" s="567">
        <f>IF(OR(MONTH(DQ$3)='Rent Roll'!$AN20,MONTH(DQ$3)='Rent Roll'!$AO20,MONTH(DQ$3)='Rent Roll'!$AP20,MONTH(DQ$3)='Rent Roll'!$AQ20,MONTH(DQ$3)='Rent Roll'!$AR20,MONTH(DQ$3)='Rent Roll'!$AS20),0,1)</f>
        <v>1</v>
      </c>
      <c r="DR134" s="567">
        <f>IF(OR(MONTH(DR$3)='Rent Roll'!$AN20,MONTH(DR$3)='Rent Roll'!$AO20,MONTH(DR$3)='Rent Roll'!$AP20,MONTH(DR$3)='Rent Roll'!$AQ20,MONTH(DR$3)='Rent Roll'!$AR20,MONTH(DR$3)='Rent Roll'!$AS20),0,1)</f>
        <v>1</v>
      </c>
      <c r="DS134" s="567">
        <f>IF(OR(MONTH(DS$3)='Rent Roll'!$AN20,MONTH(DS$3)='Rent Roll'!$AO20,MONTH(DS$3)='Rent Roll'!$AP20,MONTH(DS$3)='Rent Roll'!$AQ20,MONTH(DS$3)='Rent Roll'!$AR20,MONTH(DS$3)='Rent Roll'!$AS20),0,1)</f>
        <v>1</v>
      </c>
      <c r="DT134" s="567">
        <f>IF(OR(MONTH(DT$3)='Rent Roll'!$AN20,MONTH(DT$3)='Rent Roll'!$AO20,MONTH(DT$3)='Rent Roll'!$AP20,MONTH(DT$3)='Rent Roll'!$AQ20,MONTH(DT$3)='Rent Roll'!$AR20,MONTH(DT$3)='Rent Roll'!$AS20),0,1)</f>
        <v>1</v>
      </c>
      <c r="DU134" s="567">
        <f>IF(OR(MONTH(DU$3)='Rent Roll'!$AN20,MONTH(DU$3)='Rent Roll'!$AO20,MONTH(DU$3)='Rent Roll'!$AP20,MONTH(DU$3)='Rent Roll'!$AQ20,MONTH(DU$3)='Rent Roll'!$AR20,MONTH(DU$3)='Rent Roll'!$AS20),0,1)</f>
        <v>1</v>
      </c>
      <c r="DV134" s="567">
        <f>IF(OR(MONTH(DV$3)='Rent Roll'!$AN20,MONTH(DV$3)='Rent Roll'!$AO20,MONTH(DV$3)='Rent Roll'!$AP20,MONTH(DV$3)='Rent Roll'!$AQ20,MONTH(DV$3)='Rent Roll'!$AR20,MONTH(DV$3)='Rent Roll'!$AS20),0,1)</f>
        <v>1</v>
      </c>
    </row>
    <row r="135" spans="1:126" s="568" customFormat="1" ht="12" customHeight="1" outlineLevel="1" x14ac:dyDescent="0.4">
      <c r="A135" s="732"/>
      <c r="B135" s="564">
        <f>'Rent Roll'!$B21</f>
        <v>0</v>
      </c>
      <c r="C135" s="566"/>
      <c r="D135" s="566"/>
      <c r="E135" s="566"/>
      <c r="F135" s="778">
        <f>IF(OR(MONTH(F$3)='Rent Roll'!$AN21,MONTH(F$3)='Rent Roll'!$AO21,MONTH(F$3)='Rent Roll'!$AP21,MONTH(F$3)='Rent Roll'!$AQ21,MONTH(F$3)='Rent Roll'!$AR21,MONTH(F$3)='Rent Roll'!$AS21),0,1)</f>
        <v>1</v>
      </c>
      <c r="G135" s="768">
        <f>IF(OR(MONTH(G$3)='Rent Roll'!$AN21,MONTH(G$3)='Rent Roll'!$AO21,MONTH(G$3)='Rent Roll'!$AP21,MONTH(G$3)='Rent Roll'!$AQ21,MONTH(G$3)='Rent Roll'!$AR21,MONTH(G$3)='Rent Roll'!$AS21),0,1)</f>
        <v>1</v>
      </c>
      <c r="H135" s="567">
        <f>IF(OR(MONTH(H$3)='Rent Roll'!$AN21,MONTH(H$3)='Rent Roll'!$AO21,MONTH(H$3)='Rent Roll'!$AP21,MONTH(H$3)='Rent Roll'!$AQ21,MONTH(H$3)='Rent Roll'!$AR21,MONTH(H$3)='Rent Roll'!$AS21),0,1)</f>
        <v>1</v>
      </c>
      <c r="I135" s="567">
        <f>IF(OR(MONTH(I$3)='Rent Roll'!$AN21,MONTH(I$3)='Rent Roll'!$AO21,MONTH(I$3)='Rent Roll'!$AP21,MONTH(I$3)='Rent Roll'!$AQ21,MONTH(I$3)='Rent Roll'!$AR21,MONTH(I$3)='Rent Roll'!$AS21),0,1)</f>
        <v>1</v>
      </c>
      <c r="J135" s="567">
        <f>IF(OR(MONTH(J$3)='Rent Roll'!$AN21,MONTH(J$3)='Rent Roll'!$AO21,MONTH(J$3)='Rent Roll'!$AP21,MONTH(J$3)='Rent Roll'!$AQ21,MONTH(J$3)='Rent Roll'!$AR21,MONTH(J$3)='Rent Roll'!$AS21),0,1)</f>
        <v>1</v>
      </c>
      <c r="K135" s="567">
        <f>IF(OR(MONTH(K$3)='Rent Roll'!$AN21,MONTH(K$3)='Rent Roll'!$AO21,MONTH(K$3)='Rent Roll'!$AP21,MONTH(K$3)='Rent Roll'!$AQ21,MONTH(K$3)='Rent Roll'!$AR21,MONTH(K$3)='Rent Roll'!$AS21),0,1)</f>
        <v>1</v>
      </c>
      <c r="L135" s="567">
        <f>IF(OR(MONTH(L$3)='Rent Roll'!$AN21,MONTH(L$3)='Rent Roll'!$AO21,MONTH(L$3)='Rent Roll'!$AP21,MONTH(L$3)='Rent Roll'!$AQ21,MONTH(L$3)='Rent Roll'!$AR21,MONTH(L$3)='Rent Roll'!$AS21),0,1)</f>
        <v>1</v>
      </c>
      <c r="M135" s="567">
        <f>IF(OR(MONTH(M$3)='Rent Roll'!$AN21,MONTH(M$3)='Rent Roll'!$AO21,MONTH(M$3)='Rent Roll'!$AP21,MONTH(M$3)='Rent Roll'!$AQ21,MONTH(M$3)='Rent Roll'!$AR21,MONTH(M$3)='Rent Roll'!$AS21),0,1)</f>
        <v>1</v>
      </c>
      <c r="N135" s="567">
        <f>IF(OR(MONTH(N$3)='Rent Roll'!$AN21,MONTH(N$3)='Rent Roll'!$AO21,MONTH(N$3)='Rent Roll'!$AP21,MONTH(N$3)='Rent Roll'!$AQ21,MONTH(N$3)='Rent Roll'!$AR21,MONTH(N$3)='Rent Roll'!$AS21),0,1)</f>
        <v>1</v>
      </c>
      <c r="O135" s="567">
        <f>IF(OR(MONTH(O$3)='Rent Roll'!$AN21,MONTH(O$3)='Rent Roll'!$AO21,MONTH(O$3)='Rent Roll'!$AP21,MONTH(O$3)='Rent Roll'!$AQ21,MONTH(O$3)='Rent Roll'!$AR21,MONTH(O$3)='Rent Roll'!$AS21),0,1)</f>
        <v>1</v>
      </c>
      <c r="P135" s="567">
        <f>IF(OR(MONTH(P$3)='Rent Roll'!$AN21,MONTH(P$3)='Rent Roll'!$AO21,MONTH(P$3)='Rent Roll'!$AP21,MONTH(P$3)='Rent Roll'!$AQ21,MONTH(P$3)='Rent Roll'!$AR21,MONTH(P$3)='Rent Roll'!$AS21),0,1)</f>
        <v>1</v>
      </c>
      <c r="Q135" s="567">
        <f>IF(OR(MONTH(Q$3)='Rent Roll'!$AN21,MONTH(Q$3)='Rent Roll'!$AO21,MONTH(Q$3)='Rent Roll'!$AP21,MONTH(Q$3)='Rent Roll'!$AQ21,MONTH(Q$3)='Rent Roll'!$AR21,MONTH(Q$3)='Rent Roll'!$AS21),0,1)</f>
        <v>1</v>
      </c>
      <c r="R135" s="767">
        <f>IF(OR(MONTH(R$3)='Rent Roll'!$AN21,MONTH(R$3)='Rent Roll'!$AO21,MONTH(R$3)='Rent Roll'!$AP21,MONTH(R$3)='Rent Roll'!$AQ21,MONTH(R$3)='Rent Roll'!$AR21,MONTH(R$3)='Rent Roll'!$AS21),0,1)</f>
        <v>1</v>
      </c>
      <c r="S135" s="768">
        <f>IF(OR(MONTH(S$3)='Rent Roll'!$AN21,MONTH(S$3)='Rent Roll'!$AO21,MONTH(S$3)='Rent Roll'!$AP21,MONTH(S$3)='Rent Roll'!$AQ21,MONTH(S$3)='Rent Roll'!$AR21,MONTH(S$3)='Rent Roll'!$AS21),0,1)</f>
        <v>1</v>
      </c>
      <c r="T135" s="567">
        <f>IF(OR(MONTH(T$3)='Rent Roll'!$AN21,MONTH(T$3)='Rent Roll'!$AO21,MONTH(T$3)='Rent Roll'!$AP21,MONTH(T$3)='Rent Roll'!$AQ21,MONTH(T$3)='Rent Roll'!$AR21,MONTH(T$3)='Rent Roll'!$AS21),0,1)</f>
        <v>1</v>
      </c>
      <c r="U135" s="567">
        <f>IF(OR(MONTH(U$3)='Rent Roll'!$AN21,MONTH(U$3)='Rent Roll'!$AO21,MONTH(U$3)='Rent Roll'!$AP21,MONTH(U$3)='Rent Roll'!$AQ21,MONTH(U$3)='Rent Roll'!$AR21,MONTH(U$3)='Rent Roll'!$AS21),0,1)</f>
        <v>1</v>
      </c>
      <c r="V135" s="567">
        <f>IF(OR(MONTH(V$3)='Rent Roll'!$AN21,MONTH(V$3)='Rent Roll'!$AO21,MONTH(V$3)='Rent Roll'!$AP21,MONTH(V$3)='Rent Roll'!$AQ21,MONTH(V$3)='Rent Roll'!$AR21,MONTH(V$3)='Rent Roll'!$AS21),0,1)</f>
        <v>1</v>
      </c>
      <c r="W135" s="567">
        <f>IF(OR(MONTH(W$3)='Rent Roll'!$AN21,MONTH(W$3)='Rent Roll'!$AO21,MONTH(W$3)='Rent Roll'!$AP21,MONTH(W$3)='Rent Roll'!$AQ21,MONTH(W$3)='Rent Roll'!$AR21,MONTH(W$3)='Rent Roll'!$AS21),0,1)</f>
        <v>1</v>
      </c>
      <c r="X135" s="567">
        <f>IF(OR(MONTH(X$3)='Rent Roll'!$AN21,MONTH(X$3)='Rent Roll'!$AO21,MONTH(X$3)='Rent Roll'!$AP21,MONTH(X$3)='Rent Roll'!$AQ21,MONTH(X$3)='Rent Roll'!$AR21,MONTH(X$3)='Rent Roll'!$AS21),0,1)</f>
        <v>1</v>
      </c>
      <c r="Y135" s="567">
        <f>IF(OR(MONTH(Y$3)='Rent Roll'!$AN21,MONTH(Y$3)='Rent Roll'!$AO21,MONTH(Y$3)='Rent Roll'!$AP21,MONTH(Y$3)='Rent Roll'!$AQ21,MONTH(Y$3)='Rent Roll'!$AR21,MONTH(Y$3)='Rent Roll'!$AS21),0,1)</f>
        <v>1</v>
      </c>
      <c r="Z135" s="567">
        <f>IF(OR(MONTH(Z$3)='Rent Roll'!$AN21,MONTH(Z$3)='Rent Roll'!$AO21,MONTH(Z$3)='Rent Roll'!$AP21,MONTH(Z$3)='Rent Roll'!$AQ21,MONTH(Z$3)='Rent Roll'!$AR21,MONTH(Z$3)='Rent Roll'!$AS21),0,1)</f>
        <v>1</v>
      </c>
      <c r="AA135" s="567">
        <f>IF(OR(MONTH(AA$3)='Rent Roll'!$AN21,MONTH(AA$3)='Rent Roll'!$AO21,MONTH(AA$3)='Rent Roll'!$AP21,MONTH(AA$3)='Rent Roll'!$AQ21,MONTH(AA$3)='Rent Roll'!$AR21,MONTH(AA$3)='Rent Roll'!$AS21),0,1)</f>
        <v>1</v>
      </c>
      <c r="AB135" s="567">
        <f>IF(OR(MONTH(AB$3)='Rent Roll'!$AN21,MONTH(AB$3)='Rent Roll'!$AO21,MONTH(AB$3)='Rent Roll'!$AP21,MONTH(AB$3)='Rent Roll'!$AQ21,MONTH(AB$3)='Rent Roll'!$AR21,MONTH(AB$3)='Rent Roll'!$AS21),0,1)</f>
        <v>1</v>
      </c>
      <c r="AC135" s="567">
        <f>IF(OR(MONTH(AC$3)='Rent Roll'!$AN21,MONTH(AC$3)='Rent Roll'!$AO21,MONTH(AC$3)='Rent Roll'!$AP21,MONTH(AC$3)='Rent Roll'!$AQ21,MONTH(AC$3)='Rent Roll'!$AR21,MONTH(AC$3)='Rent Roll'!$AS21),0,1)</f>
        <v>1</v>
      </c>
      <c r="AD135" s="767">
        <f>IF(OR(MONTH(AD$3)='Rent Roll'!$AN21,MONTH(AD$3)='Rent Roll'!$AO21,MONTH(AD$3)='Rent Roll'!$AP21,MONTH(AD$3)='Rent Roll'!$AQ21,MONTH(AD$3)='Rent Roll'!$AR21,MONTH(AD$3)='Rent Roll'!$AS21),0,1)</f>
        <v>1</v>
      </c>
      <c r="AE135" s="768">
        <f>IF(OR(MONTH(AE$3)='Rent Roll'!$AN21,MONTH(AE$3)='Rent Roll'!$AO21,MONTH(AE$3)='Rent Roll'!$AP21,MONTH(AE$3)='Rent Roll'!$AQ21,MONTH(AE$3)='Rent Roll'!$AR21,MONTH(AE$3)='Rent Roll'!$AS21),0,1)</f>
        <v>1</v>
      </c>
      <c r="AF135" s="567">
        <f>IF(OR(MONTH(AF$3)='Rent Roll'!$AN21,MONTH(AF$3)='Rent Roll'!$AO21,MONTH(AF$3)='Rent Roll'!$AP21,MONTH(AF$3)='Rent Roll'!$AQ21,MONTH(AF$3)='Rent Roll'!$AR21,MONTH(AF$3)='Rent Roll'!$AS21),0,1)</f>
        <v>1</v>
      </c>
      <c r="AG135" s="567">
        <f>IF(OR(MONTH(AG$3)='Rent Roll'!$AN21,MONTH(AG$3)='Rent Roll'!$AO21,MONTH(AG$3)='Rent Roll'!$AP21,MONTH(AG$3)='Rent Roll'!$AQ21,MONTH(AG$3)='Rent Roll'!$AR21,MONTH(AG$3)='Rent Roll'!$AS21),0,1)</f>
        <v>1</v>
      </c>
      <c r="AH135" s="567">
        <f>IF(OR(MONTH(AH$3)='Rent Roll'!$AN21,MONTH(AH$3)='Rent Roll'!$AO21,MONTH(AH$3)='Rent Roll'!$AP21,MONTH(AH$3)='Rent Roll'!$AQ21,MONTH(AH$3)='Rent Roll'!$AR21,MONTH(AH$3)='Rent Roll'!$AS21),0,1)</f>
        <v>1</v>
      </c>
      <c r="AI135" s="567">
        <f>IF(OR(MONTH(AI$3)='Rent Roll'!$AN21,MONTH(AI$3)='Rent Roll'!$AO21,MONTH(AI$3)='Rent Roll'!$AP21,MONTH(AI$3)='Rent Roll'!$AQ21,MONTH(AI$3)='Rent Roll'!$AR21,MONTH(AI$3)='Rent Roll'!$AS21),0,1)</f>
        <v>1</v>
      </c>
      <c r="AJ135" s="567">
        <f>IF(OR(MONTH(AJ$3)='Rent Roll'!$AN21,MONTH(AJ$3)='Rent Roll'!$AO21,MONTH(AJ$3)='Rent Roll'!$AP21,MONTH(AJ$3)='Rent Roll'!$AQ21,MONTH(AJ$3)='Rent Roll'!$AR21,MONTH(AJ$3)='Rent Roll'!$AS21),0,1)</f>
        <v>1</v>
      </c>
      <c r="AK135" s="567">
        <f>IF(OR(MONTH(AK$3)='Rent Roll'!$AN21,MONTH(AK$3)='Rent Roll'!$AO21,MONTH(AK$3)='Rent Roll'!$AP21,MONTH(AK$3)='Rent Roll'!$AQ21,MONTH(AK$3)='Rent Roll'!$AR21,MONTH(AK$3)='Rent Roll'!$AS21),0,1)</f>
        <v>1</v>
      </c>
      <c r="AL135" s="567">
        <f>IF(OR(MONTH(AL$3)='Rent Roll'!$AN21,MONTH(AL$3)='Rent Roll'!$AO21,MONTH(AL$3)='Rent Roll'!$AP21,MONTH(AL$3)='Rent Roll'!$AQ21,MONTH(AL$3)='Rent Roll'!$AR21,MONTH(AL$3)='Rent Roll'!$AS21),0,1)</f>
        <v>1</v>
      </c>
      <c r="AM135" s="567">
        <f>IF(OR(MONTH(AM$3)='Rent Roll'!$AN21,MONTH(AM$3)='Rent Roll'!$AO21,MONTH(AM$3)='Rent Roll'!$AP21,MONTH(AM$3)='Rent Roll'!$AQ21,MONTH(AM$3)='Rent Roll'!$AR21,MONTH(AM$3)='Rent Roll'!$AS21),0,1)</f>
        <v>1</v>
      </c>
      <c r="AN135" s="567">
        <f>IF(OR(MONTH(AN$3)='Rent Roll'!$AN21,MONTH(AN$3)='Rent Roll'!$AO21,MONTH(AN$3)='Rent Roll'!$AP21,MONTH(AN$3)='Rent Roll'!$AQ21,MONTH(AN$3)='Rent Roll'!$AR21,MONTH(AN$3)='Rent Roll'!$AS21),0,1)</f>
        <v>1</v>
      </c>
      <c r="AO135" s="567">
        <f>IF(OR(MONTH(AO$3)='Rent Roll'!$AN21,MONTH(AO$3)='Rent Roll'!$AO21,MONTH(AO$3)='Rent Roll'!$AP21,MONTH(AO$3)='Rent Roll'!$AQ21,MONTH(AO$3)='Rent Roll'!$AR21,MONTH(AO$3)='Rent Roll'!$AS21),0,1)</f>
        <v>1</v>
      </c>
      <c r="AP135" s="767">
        <f>IF(OR(MONTH(AP$3)='Rent Roll'!$AN21,MONTH(AP$3)='Rent Roll'!$AO21,MONTH(AP$3)='Rent Roll'!$AP21,MONTH(AP$3)='Rent Roll'!$AQ21,MONTH(AP$3)='Rent Roll'!$AR21,MONTH(AP$3)='Rent Roll'!$AS21),0,1)</f>
        <v>1</v>
      </c>
      <c r="AQ135" s="768">
        <f>IF(OR(MONTH(AQ$3)='Rent Roll'!$AN21,MONTH(AQ$3)='Rent Roll'!$AO21,MONTH(AQ$3)='Rent Roll'!$AP21,MONTH(AQ$3)='Rent Roll'!$AQ21,MONTH(AQ$3)='Rent Roll'!$AR21,MONTH(AQ$3)='Rent Roll'!$AS21),0,1)</f>
        <v>1</v>
      </c>
      <c r="AR135" s="567">
        <f>IF(OR(MONTH(AR$3)='Rent Roll'!$AN21,MONTH(AR$3)='Rent Roll'!$AO21,MONTH(AR$3)='Rent Roll'!$AP21,MONTH(AR$3)='Rent Roll'!$AQ21,MONTH(AR$3)='Rent Roll'!$AR21,MONTH(AR$3)='Rent Roll'!$AS21),0,1)</f>
        <v>1</v>
      </c>
      <c r="AS135" s="567">
        <f>IF(OR(MONTH(AS$3)='Rent Roll'!$AN21,MONTH(AS$3)='Rent Roll'!$AO21,MONTH(AS$3)='Rent Roll'!$AP21,MONTH(AS$3)='Rent Roll'!$AQ21,MONTH(AS$3)='Rent Roll'!$AR21,MONTH(AS$3)='Rent Roll'!$AS21),0,1)</f>
        <v>1</v>
      </c>
      <c r="AT135" s="567">
        <f>IF(OR(MONTH(AT$3)='Rent Roll'!$AN21,MONTH(AT$3)='Rent Roll'!$AO21,MONTH(AT$3)='Rent Roll'!$AP21,MONTH(AT$3)='Rent Roll'!$AQ21,MONTH(AT$3)='Rent Roll'!$AR21,MONTH(AT$3)='Rent Roll'!$AS21),0,1)</f>
        <v>1</v>
      </c>
      <c r="AU135" s="567">
        <f>IF(OR(MONTH(AU$3)='Rent Roll'!$AN21,MONTH(AU$3)='Rent Roll'!$AO21,MONTH(AU$3)='Rent Roll'!$AP21,MONTH(AU$3)='Rent Roll'!$AQ21,MONTH(AU$3)='Rent Roll'!$AR21,MONTH(AU$3)='Rent Roll'!$AS21),0,1)</f>
        <v>1</v>
      </c>
      <c r="AV135" s="567">
        <f>IF(OR(MONTH(AV$3)='Rent Roll'!$AN21,MONTH(AV$3)='Rent Roll'!$AO21,MONTH(AV$3)='Rent Roll'!$AP21,MONTH(AV$3)='Rent Roll'!$AQ21,MONTH(AV$3)='Rent Roll'!$AR21,MONTH(AV$3)='Rent Roll'!$AS21),0,1)</f>
        <v>1</v>
      </c>
      <c r="AW135" s="567">
        <f>IF(OR(MONTH(AW$3)='Rent Roll'!$AN21,MONTH(AW$3)='Rent Roll'!$AO21,MONTH(AW$3)='Rent Roll'!$AP21,MONTH(AW$3)='Rent Roll'!$AQ21,MONTH(AW$3)='Rent Roll'!$AR21,MONTH(AW$3)='Rent Roll'!$AS21),0,1)</f>
        <v>1</v>
      </c>
      <c r="AX135" s="567">
        <f>IF(OR(MONTH(AX$3)='Rent Roll'!$AN21,MONTH(AX$3)='Rent Roll'!$AO21,MONTH(AX$3)='Rent Roll'!$AP21,MONTH(AX$3)='Rent Roll'!$AQ21,MONTH(AX$3)='Rent Roll'!$AR21,MONTH(AX$3)='Rent Roll'!$AS21),0,1)</f>
        <v>1</v>
      </c>
      <c r="AY135" s="567">
        <f>IF(OR(MONTH(AY$3)='Rent Roll'!$AN21,MONTH(AY$3)='Rent Roll'!$AO21,MONTH(AY$3)='Rent Roll'!$AP21,MONTH(AY$3)='Rent Roll'!$AQ21,MONTH(AY$3)='Rent Roll'!$AR21,MONTH(AY$3)='Rent Roll'!$AS21),0,1)</f>
        <v>1</v>
      </c>
      <c r="AZ135" s="567">
        <f>IF(OR(MONTH(AZ$3)='Rent Roll'!$AN21,MONTH(AZ$3)='Rent Roll'!$AO21,MONTH(AZ$3)='Rent Roll'!$AP21,MONTH(AZ$3)='Rent Roll'!$AQ21,MONTH(AZ$3)='Rent Roll'!$AR21,MONTH(AZ$3)='Rent Roll'!$AS21),0,1)</f>
        <v>1</v>
      </c>
      <c r="BA135" s="567">
        <f>IF(OR(MONTH(BA$3)='Rent Roll'!$AN21,MONTH(BA$3)='Rent Roll'!$AO21,MONTH(BA$3)='Rent Roll'!$AP21,MONTH(BA$3)='Rent Roll'!$AQ21,MONTH(BA$3)='Rent Roll'!$AR21,MONTH(BA$3)='Rent Roll'!$AS21),0,1)</f>
        <v>1</v>
      </c>
      <c r="BB135" s="767">
        <f>IF(OR(MONTH(BB$3)='Rent Roll'!$AN21,MONTH(BB$3)='Rent Roll'!$AO21,MONTH(BB$3)='Rent Roll'!$AP21,MONTH(BB$3)='Rent Roll'!$AQ21,MONTH(BB$3)='Rent Roll'!$AR21,MONTH(BB$3)='Rent Roll'!$AS21),0,1)</f>
        <v>1</v>
      </c>
      <c r="BC135" s="768">
        <f>IF(OR(MONTH(BC$3)='Rent Roll'!$AN21,MONTH(BC$3)='Rent Roll'!$AO21,MONTH(BC$3)='Rent Roll'!$AP21,MONTH(BC$3)='Rent Roll'!$AQ21,MONTH(BC$3)='Rent Roll'!$AR21,MONTH(BC$3)='Rent Roll'!$AS21),0,1)</f>
        <v>1</v>
      </c>
      <c r="BD135" s="567">
        <f>IF(OR(MONTH(BD$3)='Rent Roll'!$AN21,MONTH(BD$3)='Rent Roll'!$AO21,MONTH(BD$3)='Rent Roll'!$AP21,MONTH(BD$3)='Rent Roll'!$AQ21,MONTH(BD$3)='Rent Roll'!$AR21,MONTH(BD$3)='Rent Roll'!$AS21),0,1)</f>
        <v>1</v>
      </c>
      <c r="BE135" s="567">
        <f>IF(OR(MONTH(BE$3)='Rent Roll'!$AN21,MONTH(BE$3)='Rent Roll'!$AO21,MONTH(BE$3)='Rent Roll'!$AP21,MONTH(BE$3)='Rent Roll'!$AQ21,MONTH(BE$3)='Rent Roll'!$AR21,MONTH(BE$3)='Rent Roll'!$AS21),0,1)</f>
        <v>1</v>
      </c>
      <c r="BF135" s="567">
        <f>IF(OR(MONTH(BF$3)='Rent Roll'!$AN21,MONTH(BF$3)='Rent Roll'!$AO21,MONTH(BF$3)='Rent Roll'!$AP21,MONTH(BF$3)='Rent Roll'!$AQ21,MONTH(BF$3)='Rent Roll'!$AR21,MONTH(BF$3)='Rent Roll'!$AS21),0,1)</f>
        <v>1</v>
      </c>
      <c r="BG135" s="567">
        <f>IF(OR(MONTH(BG$3)='Rent Roll'!$AN21,MONTH(BG$3)='Rent Roll'!$AO21,MONTH(BG$3)='Rent Roll'!$AP21,MONTH(BG$3)='Rent Roll'!$AQ21,MONTH(BG$3)='Rent Roll'!$AR21,MONTH(BG$3)='Rent Roll'!$AS21),0,1)</f>
        <v>1</v>
      </c>
      <c r="BH135" s="567">
        <f>IF(OR(MONTH(BH$3)='Rent Roll'!$AN21,MONTH(BH$3)='Rent Roll'!$AO21,MONTH(BH$3)='Rent Roll'!$AP21,MONTH(BH$3)='Rent Roll'!$AQ21,MONTH(BH$3)='Rent Roll'!$AR21,MONTH(BH$3)='Rent Roll'!$AS21),0,1)</f>
        <v>1</v>
      </c>
      <c r="BI135" s="567">
        <f>IF(OR(MONTH(BI$3)='Rent Roll'!$AN21,MONTH(BI$3)='Rent Roll'!$AO21,MONTH(BI$3)='Rent Roll'!$AP21,MONTH(BI$3)='Rent Roll'!$AQ21,MONTH(BI$3)='Rent Roll'!$AR21,MONTH(BI$3)='Rent Roll'!$AS21),0,1)</f>
        <v>1</v>
      </c>
      <c r="BJ135" s="567">
        <f>IF(OR(MONTH(BJ$3)='Rent Roll'!$AN21,MONTH(BJ$3)='Rent Roll'!$AO21,MONTH(BJ$3)='Rent Roll'!$AP21,MONTH(BJ$3)='Rent Roll'!$AQ21,MONTH(BJ$3)='Rent Roll'!$AR21,MONTH(BJ$3)='Rent Roll'!$AS21),0,1)</f>
        <v>1</v>
      </c>
      <c r="BK135" s="567">
        <f>IF(OR(MONTH(BK$3)='Rent Roll'!$AN21,MONTH(BK$3)='Rent Roll'!$AO21,MONTH(BK$3)='Rent Roll'!$AP21,MONTH(BK$3)='Rent Roll'!$AQ21,MONTH(BK$3)='Rent Roll'!$AR21,MONTH(BK$3)='Rent Roll'!$AS21),0,1)</f>
        <v>1</v>
      </c>
      <c r="BL135" s="567">
        <f>IF(OR(MONTH(BL$3)='Rent Roll'!$AN21,MONTH(BL$3)='Rent Roll'!$AO21,MONTH(BL$3)='Rent Roll'!$AP21,MONTH(BL$3)='Rent Roll'!$AQ21,MONTH(BL$3)='Rent Roll'!$AR21,MONTH(BL$3)='Rent Roll'!$AS21),0,1)</f>
        <v>1</v>
      </c>
      <c r="BM135" s="567">
        <f>IF(OR(MONTH(BM$3)='Rent Roll'!$AN21,MONTH(BM$3)='Rent Roll'!$AO21,MONTH(BM$3)='Rent Roll'!$AP21,MONTH(BM$3)='Rent Roll'!$AQ21,MONTH(BM$3)='Rent Roll'!$AR21,MONTH(BM$3)='Rent Roll'!$AS21),0,1)</f>
        <v>1</v>
      </c>
      <c r="BN135" s="767">
        <f>IF(OR(MONTH(BN$3)='Rent Roll'!$AN21,MONTH(BN$3)='Rent Roll'!$AO21,MONTH(BN$3)='Rent Roll'!$AP21,MONTH(BN$3)='Rent Roll'!$AQ21,MONTH(BN$3)='Rent Roll'!$AR21,MONTH(BN$3)='Rent Roll'!$AS21),0,1)</f>
        <v>1</v>
      </c>
      <c r="BO135" s="768">
        <f>IF(OR(MONTH(BO$3)='Rent Roll'!$AN21,MONTH(BO$3)='Rent Roll'!$AO21,MONTH(BO$3)='Rent Roll'!$AP21,MONTH(BO$3)='Rent Roll'!$AQ21,MONTH(BO$3)='Rent Roll'!$AR21,MONTH(BO$3)='Rent Roll'!$AS21),0,1)</f>
        <v>1</v>
      </c>
      <c r="BP135" s="567">
        <f>IF(OR(MONTH(BP$3)='Rent Roll'!$AN21,MONTH(BP$3)='Rent Roll'!$AO21,MONTH(BP$3)='Rent Roll'!$AP21,MONTH(BP$3)='Rent Roll'!$AQ21,MONTH(BP$3)='Rent Roll'!$AR21,MONTH(BP$3)='Rent Roll'!$AS21),0,1)</f>
        <v>1</v>
      </c>
      <c r="BQ135" s="567">
        <f>IF(OR(MONTH(BQ$3)='Rent Roll'!$AN21,MONTH(BQ$3)='Rent Roll'!$AO21,MONTH(BQ$3)='Rent Roll'!$AP21,MONTH(BQ$3)='Rent Roll'!$AQ21,MONTH(BQ$3)='Rent Roll'!$AR21,MONTH(BQ$3)='Rent Roll'!$AS21),0,1)</f>
        <v>1</v>
      </c>
      <c r="BR135" s="567">
        <f>IF(OR(MONTH(BR$3)='Rent Roll'!$AN21,MONTH(BR$3)='Rent Roll'!$AO21,MONTH(BR$3)='Rent Roll'!$AP21,MONTH(BR$3)='Rent Roll'!$AQ21,MONTH(BR$3)='Rent Roll'!$AR21,MONTH(BR$3)='Rent Roll'!$AS21),0,1)</f>
        <v>1</v>
      </c>
      <c r="BS135" s="567">
        <f>IF(OR(MONTH(BS$3)='Rent Roll'!$AN21,MONTH(BS$3)='Rent Roll'!$AO21,MONTH(BS$3)='Rent Roll'!$AP21,MONTH(BS$3)='Rent Roll'!$AQ21,MONTH(BS$3)='Rent Roll'!$AR21,MONTH(BS$3)='Rent Roll'!$AS21),0,1)</f>
        <v>1</v>
      </c>
      <c r="BT135" s="567">
        <f>IF(OR(MONTH(BT$3)='Rent Roll'!$AN21,MONTH(BT$3)='Rent Roll'!$AO21,MONTH(BT$3)='Rent Roll'!$AP21,MONTH(BT$3)='Rent Roll'!$AQ21,MONTH(BT$3)='Rent Roll'!$AR21,MONTH(BT$3)='Rent Roll'!$AS21),0,1)</f>
        <v>1</v>
      </c>
      <c r="BU135" s="567">
        <f>IF(OR(MONTH(BU$3)='Rent Roll'!$AN21,MONTH(BU$3)='Rent Roll'!$AO21,MONTH(BU$3)='Rent Roll'!$AP21,MONTH(BU$3)='Rent Roll'!$AQ21,MONTH(BU$3)='Rent Roll'!$AR21,MONTH(BU$3)='Rent Roll'!$AS21),0,1)</f>
        <v>1</v>
      </c>
      <c r="BV135" s="567">
        <f>IF(OR(MONTH(BV$3)='Rent Roll'!$AN21,MONTH(BV$3)='Rent Roll'!$AO21,MONTH(BV$3)='Rent Roll'!$AP21,MONTH(BV$3)='Rent Roll'!$AQ21,MONTH(BV$3)='Rent Roll'!$AR21,MONTH(BV$3)='Rent Roll'!$AS21),0,1)</f>
        <v>1</v>
      </c>
      <c r="BW135" s="567">
        <f>IF(OR(MONTH(BW$3)='Rent Roll'!$AN21,MONTH(BW$3)='Rent Roll'!$AO21,MONTH(BW$3)='Rent Roll'!$AP21,MONTH(BW$3)='Rent Roll'!$AQ21,MONTH(BW$3)='Rent Roll'!$AR21,MONTH(BW$3)='Rent Roll'!$AS21),0,1)</f>
        <v>1</v>
      </c>
      <c r="BX135" s="567">
        <f>IF(OR(MONTH(BX$3)='Rent Roll'!$AN21,MONTH(BX$3)='Rent Roll'!$AO21,MONTH(BX$3)='Rent Roll'!$AP21,MONTH(BX$3)='Rent Roll'!$AQ21,MONTH(BX$3)='Rent Roll'!$AR21,MONTH(BX$3)='Rent Roll'!$AS21),0,1)</f>
        <v>1</v>
      </c>
      <c r="BY135" s="567">
        <f>IF(OR(MONTH(BY$3)='Rent Roll'!$AN21,MONTH(BY$3)='Rent Roll'!$AO21,MONTH(BY$3)='Rent Roll'!$AP21,MONTH(BY$3)='Rent Roll'!$AQ21,MONTH(BY$3)='Rent Roll'!$AR21,MONTH(BY$3)='Rent Roll'!$AS21),0,1)</f>
        <v>1</v>
      </c>
      <c r="BZ135" s="767">
        <f>IF(OR(MONTH(BZ$3)='Rent Roll'!$AN21,MONTH(BZ$3)='Rent Roll'!$AO21,MONTH(BZ$3)='Rent Roll'!$AP21,MONTH(BZ$3)='Rent Roll'!$AQ21,MONTH(BZ$3)='Rent Roll'!$AR21,MONTH(BZ$3)='Rent Roll'!$AS21),0,1)</f>
        <v>1</v>
      </c>
      <c r="CA135" s="768">
        <f>IF(OR(MONTH(CA$3)='Rent Roll'!$AN21,MONTH(CA$3)='Rent Roll'!$AO21,MONTH(CA$3)='Rent Roll'!$AP21,MONTH(CA$3)='Rent Roll'!$AQ21,MONTH(CA$3)='Rent Roll'!$AR21,MONTH(CA$3)='Rent Roll'!$AS21),0,1)</f>
        <v>1</v>
      </c>
      <c r="CB135" s="567">
        <f>IF(OR(MONTH(CB$3)='Rent Roll'!$AN21,MONTH(CB$3)='Rent Roll'!$AO21,MONTH(CB$3)='Rent Roll'!$AP21,MONTH(CB$3)='Rent Roll'!$AQ21,MONTH(CB$3)='Rent Roll'!$AR21,MONTH(CB$3)='Rent Roll'!$AS21),0,1)</f>
        <v>1</v>
      </c>
      <c r="CC135" s="567">
        <f>IF(OR(MONTH(CC$3)='Rent Roll'!$AN21,MONTH(CC$3)='Rent Roll'!$AO21,MONTH(CC$3)='Rent Roll'!$AP21,MONTH(CC$3)='Rent Roll'!$AQ21,MONTH(CC$3)='Rent Roll'!$AR21,MONTH(CC$3)='Rent Roll'!$AS21),0,1)</f>
        <v>1</v>
      </c>
      <c r="CD135" s="567">
        <f>IF(OR(MONTH(CD$3)='Rent Roll'!$AN21,MONTH(CD$3)='Rent Roll'!$AO21,MONTH(CD$3)='Rent Roll'!$AP21,MONTH(CD$3)='Rent Roll'!$AQ21,MONTH(CD$3)='Rent Roll'!$AR21,MONTH(CD$3)='Rent Roll'!$AS21),0,1)</f>
        <v>1</v>
      </c>
      <c r="CE135" s="567">
        <f>IF(OR(MONTH(CE$3)='Rent Roll'!$AN21,MONTH(CE$3)='Rent Roll'!$AO21,MONTH(CE$3)='Rent Roll'!$AP21,MONTH(CE$3)='Rent Roll'!$AQ21,MONTH(CE$3)='Rent Roll'!$AR21,MONTH(CE$3)='Rent Roll'!$AS21),0,1)</f>
        <v>1</v>
      </c>
      <c r="CF135" s="567">
        <f>IF(OR(MONTH(CF$3)='Rent Roll'!$AN21,MONTH(CF$3)='Rent Roll'!$AO21,MONTH(CF$3)='Rent Roll'!$AP21,MONTH(CF$3)='Rent Roll'!$AQ21,MONTH(CF$3)='Rent Roll'!$AR21,MONTH(CF$3)='Rent Roll'!$AS21),0,1)</f>
        <v>1</v>
      </c>
      <c r="CG135" s="567">
        <f>IF(OR(MONTH(CG$3)='Rent Roll'!$AN21,MONTH(CG$3)='Rent Roll'!$AO21,MONTH(CG$3)='Rent Roll'!$AP21,MONTH(CG$3)='Rent Roll'!$AQ21,MONTH(CG$3)='Rent Roll'!$AR21,MONTH(CG$3)='Rent Roll'!$AS21),0,1)</f>
        <v>1</v>
      </c>
      <c r="CH135" s="567">
        <f>IF(OR(MONTH(CH$3)='Rent Roll'!$AN21,MONTH(CH$3)='Rent Roll'!$AO21,MONTH(CH$3)='Rent Roll'!$AP21,MONTH(CH$3)='Rent Roll'!$AQ21,MONTH(CH$3)='Rent Roll'!$AR21,MONTH(CH$3)='Rent Roll'!$AS21),0,1)</f>
        <v>1</v>
      </c>
      <c r="CI135" s="567">
        <f>IF(OR(MONTH(CI$3)='Rent Roll'!$AN21,MONTH(CI$3)='Rent Roll'!$AO21,MONTH(CI$3)='Rent Roll'!$AP21,MONTH(CI$3)='Rent Roll'!$AQ21,MONTH(CI$3)='Rent Roll'!$AR21,MONTH(CI$3)='Rent Roll'!$AS21),0,1)</f>
        <v>1</v>
      </c>
      <c r="CJ135" s="567">
        <f>IF(OR(MONTH(CJ$3)='Rent Roll'!$AN21,MONTH(CJ$3)='Rent Roll'!$AO21,MONTH(CJ$3)='Rent Roll'!$AP21,MONTH(CJ$3)='Rent Roll'!$AQ21,MONTH(CJ$3)='Rent Roll'!$AR21,MONTH(CJ$3)='Rent Roll'!$AS21),0,1)</f>
        <v>1</v>
      </c>
      <c r="CK135" s="567">
        <f>IF(OR(MONTH(CK$3)='Rent Roll'!$AN21,MONTH(CK$3)='Rent Roll'!$AO21,MONTH(CK$3)='Rent Roll'!$AP21,MONTH(CK$3)='Rent Roll'!$AQ21,MONTH(CK$3)='Rent Roll'!$AR21,MONTH(CK$3)='Rent Roll'!$AS21),0,1)</f>
        <v>1</v>
      </c>
      <c r="CL135" s="767">
        <f>IF(OR(MONTH(CL$3)='Rent Roll'!$AN21,MONTH(CL$3)='Rent Roll'!$AO21,MONTH(CL$3)='Rent Roll'!$AP21,MONTH(CL$3)='Rent Roll'!$AQ21,MONTH(CL$3)='Rent Roll'!$AR21,MONTH(CL$3)='Rent Roll'!$AS21),0,1)</f>
        <v>1</v>
      </c>
      <c r="CM135" s="768">
        <f>IF(OR(MONTH(CM$3)='Rent Roll'!$AN21,MONTH(CM$3)='Rent Roll'!$AO21,MONTH(CM$3)='Rent Roll'!$AP21,MONTH(CM$3)='Rent Roll'!$AQ21,MONTH(CM$3)='Rent Roll'!$AR21,MONTH(CM$3)='Rent Roll'!$AS21),0,1)</f>
        <v>1</v>
      </c>
      <c r="CN135" s="567">
        <f>IF(OR(MONTH(CN$3)='Rent Roll'!$AN21,MONTH(CN$3)='Rent Roll'!$AO21,MONTH(CN$3)='Rent Roll'!$AP21,MONTH(CN$3)='Rent Roll'!$AQ21,MONTH(CN$3)='Rent Roll'!$AR21,MONTH(CN$3)='Rent Roll'!$AS21),0,1)</f>
        <v>1</v>
      </c>
      <c r="CO135" s="567">
        <f>IF(OR(MONTH(CO$3)='Rent Roll'!$AN21,MONTH(CO$3)='Rent Roll'!$AO21,MONTH(CO$3)='Rent Roll'!$AP21,MONTH(CO$3)='Rent Roll'!$AQ21,MONTH(CO$3)='Rent Roll'!$AR21,MONTH(CO$3)='Rent Roll'!$AS21),0,1)</f>
        <v>1</v>
      </c>
      <c r="CP135" s="567">
        <f>IF(OR(MONTH(CP$3)='Rent Roll'!$AN21,MONTH(CP$3)='Rent Roll'!$AO21,MONTH(CP$3)='Rent Roll'!$AP21,MONTH(CP$3)='Rent Roll'!$AQ21,MONTH(CP$3)='Rent Roll'!$AR21,MONTH(CP$3)='Rent Roll'!$AS21),0,1)</f>
        <v>1</v>
      </c>
      <c r="CQ135" s="567">
        <f>IF(OR(MONTH(CQ$3)='Rent Roll'!$AN21,MONTH(CQ$3)='Rent Roll'!$AO21,MONTH(CQ$3)='Rent Roll'!$AP21,MONTH(CQ$3)='Rent Roll'!$AQ21,MONTH(CQ$3)='Rent Roll'!$AR21,MONTH(CQ$3)='Rent Roll'!$AS21),0,1)</f>
        <v>1</v>
      </c>
      <c r="CR135" s="567">
        <f>IF(OR(MONTH(CR$3)='Rent Roll'!$AN21,MONTH(CR$3)='Rent Roll'!$AO21,MONTH(CR$3)='Rent Roll'!$AP21,MONTH(CR$3)='Rent Roll'!$AQ21,MONTH(CR$3)='Rent Roll'!$AR21,MONTH(CR$3)='Rent Roll'!$AS21),0,1)</f>
        <v>1</v>
      </c>
      <c r="CS135" s="567">
        <f>IF(OR(MONTH(CS$3)='Rent Roll'!$AN21,MONTH(CS$3)='Rent Roll'!$AO21,MONTH(CS$3)='Rent Roll'!$AP21,MONTH(CS$3)='Rent Roll'!$AQ21,MONTH(CS$3)='Rent Roll'!$AR21,MONTH(CS$3)='Rent Roll'!$AS21),0,1)</f>
        <v>1</v>
      </c>
      <c r="CT135" s="567">
        <f>IF(OR(MONTH(CT$3)='Rent Roll'!$AN21,MONTH(CT$3)='Rent Roll'!$AO21,MONTH(CT$3)='Rent Roll'!$AP21,MONTH(CT$3)='Rent Roll'!$AQ21,MONTH(CT$3)='Rent Roll'!$AR21,MONTH(CT$3)='Rent Roll'!$AS21),0,1)</f>
        <v>1</v>
      </c>
      <c r="CU135" s="567">
        <f>IF(OR(MONTH(CU$3)='Rent Roll'!$AN21,MONTH(CU$3)='Rent Roll'!$AO21,MONTH(CU$3)='Rent Roll'!$AP21,MONTH(CU$3)='Rent Roll'!$AQ21,MONTH(CU$3)='Rent Roll'!$AR21,MONTH(CU$3)='Rent Roll'!$AS21),0,1)</f>
        <v>1</v>
      </c>
      <c r="CV135" s="567">
        <f>IF(OR(MONTH(CV$3)='Rent Roll'!$AN21,MONTH(CV$3)='Rent Roll'!$AO21,MONTH(CV$3)='Rent Roll'!$AP21,MONTH(CV$3)='Rent Roll'!$AQ21,MONTH(CV$3)='Rent Roll'!$AR21,MONTH(CV$3)='Rent Roll'!$AS21),0,1)</f>
        <v>1</v>
      </c>
      <c r="CW135" s="567">
        <f>IF(OR(MONTH(CW$3)='Rent Roll'!$AN21,MONTH(CW$3)='Rent Roll'!$AO21,MONTH(CW$3)='Rent Roll'!$AP21,MONTH(CW$3)='Rent Roll'!$AQ21,MONTH(CW$3)='Rent Roll'!$AR21,MONTH(CW$3)='Rent Roll'!$AS21),0,1)</f>
        <v>1</v>
      </c>
      <c r="CX135" s="767">
        <f>IF(OR(MONTH(CX$3)='Rent Roll'!$AN21,MONTH(CX$3)='Rent Roll'!$AO21,MONTH(CX$3)='Rent Roll'!$AP21,MONTH(CX$3)='Rent Roll'!$AQ21,MONTH(CX$3)='Rent Roll'!$AR21,MONTH(CX$3)='Rent Roll'!$AS21),0,1)</f>
        <v>1</v>
      </c>
      <c r="CY135" s="768">
        <f>IF(OR(MONTH(CY$3)='Rent Roll'!$AN21,MONTH(CY$3)='Rent Roll'!$AO21,MONTH(CY$3)='Rent Roll'!$AP21,MONTH(CY$3)='Rent Roll'!$AQ21,MONTH(CY$3)='Rent Roll'!$AR21,MONTH(CY$3)='Rent Roll'!$AS21),0,1)</f>
        <v>1</v>
      </c>
      <c r="CZ135" s="567">
        <f>IF(OR(MONTH(CZ$3)='Rent Roll'!$AN21,MONTH(CZ$3)='Rent Roll'!$AO21,MONTH(CZ$3)='Rent Roll'!$AP21,MONTH(CZ$3)='Rent Roll'!$AQ21,MONTH(CZ$3)='Rent Roll'!$AR21,MONTH(CZ$3)='Rent Roll'!$AS21),0,1)</f>
        <v>1</v>
      </c>
      <c r="DA135" s="567">
        <f>IF(OR(MONTH(DA$3)='Rent Roll'!$AN21,MONTH(DA$3)='Rent Roll'!$AO21,MONTH(DA$3)='Rent Roll'!$AP21,MONTH(DA$3)='Rent Roll'!$AQ21,MONTH(DA$3)='Rent Roll'!$AR21,MONTH(DA$3)='Rent Roll'!$AS21),0,1)</f>
        <v>1</v>
      </c>
      <c r="DB135" s="567">
        <f>IF(OR(MONTH(DB$3)='Rent Roll'!$AN21,MONTH(DB$3)='Rent Roll'!$AO21,MONTH(DB$3)='Rent Roll'!$AP21,MONTH(DB$3)='Rent Roll'!$AQ21,MONTH(DB$3)='Rent Roll'!$AR21,MONTH(DB$3)='Rent Roll'!$AS21),0,1)</f>
        <v>1</v>
      </c>
      <c r="DC135" s="567">
        <f>IF(OR(MONTH(DC$3)='Rent Roll'!$AN21,MONTH(DC$3)='Rent Roll'!$AO21,MONTH(DC$3)='Rent Roll'!$AP21,MONTH(DC$3)='Rent Roll'!$AQ21,MONTH(DC$3)='Rent Roll'!$AR21,MONTH(DC$3)='Rent Roll'!$AS21),0,1)</f>
        <v>1</v>
      </c>
      <c r="DD135" s="567">
        <f>IF(OR(MONTH(DD$3)='Rent Roll'!$AN21,MONTH(DD$3)='Rent Roll'!$AO21,MONTH(DD$3)='Rent Roll'!$AP21,MONTH(DD$3)='Rent Roll'!$AQ21,MONTH(DD$3)='Rent Roll'!$AR21,MONTH(DD$3)='Rent Roll'!$AS21),0,1)</f>
        <v>1</v>
      </c>
      <c r="DE135" s="567">
        <f>IF(OR(MONTH(DE$3)='Rent Roll'!$AN21,MONTH(DE$3)='Rent Roll'!$AO21,MONTH(DE$3)='Rent Roll'!$AP21,MONTH(DE$3)='Rent Roll'!$AQ21,MONTH(DE$3)='Rent Roll'!$AR21,MONTH(DE$3)='Rent Roll'!$AS21),0,1)</f>
        <v>1</v>
      </c>
      <c r="DF135" s="567">
        <f>IF(OR(MONTH(DF$3)='Rent Roll'!$AN21,MONTH(DF$3)='Rent Roll'!$AO21,MONTH(DF$3)='Rent Roll'!$AP21,MONTH(DF$3)='Rent Roll'!$AQ21,MONTH(DF$3)='Rent Roll'!$AR21,MONTH(DF$3)='Rent Roll'!$AS21),0,1)</f>
        <v>1</v>
      </c>
      <c r="DG135" s="567">
        <f>IF(OR(MONTH(DG$3)='Rent Roll'!$AN21,MONTH(DG$3)='Rent Roll'!$AO21,MONTH(DG$3)='Rent Roll'!$AP21,MONTH(DG$3)='Rent Roll'!$AQ21,MONTH(DG$3)='Rent Roll'!$AR21,MONTH(DG$3)='Rent Roll'!$AS21),0,1)</f>
        <v>1</v>
      </c>
      <c r="DH135" s="567">
        <f>IF(OR(MONTH(DH$3)='Rent Roll'!$AN21,MONTH(DH$3)='Rent Roll'!$AO21,MONTH(DH$3)='Rent Roll'!$AP21,MONTH(DH$3)='Rent Roll'!$AQ21,MONTH(DH$3)='Rent Roll'!$AR21,MONTH(DH$3)='Rent Roll'!$AS21),0,1)</f>
        <v>1</v>
      </c>
      <c r="DI135" s="567">
        <f>IF(OR(MONTH(DI$3)='Rent Roll'!$AN21,MONTH(DI$3)='Rent Roll'!$AO21,MONTH(DI$3)='Rent Roll'!$AP21,MONTH(DI$3)='Rent Roll'!$AQ21,MONTH(DI$3)='Rent Roll'!$AR21,MONTH(DI$3)='Rent Roll'!$AS21),0,1)</f>
        <v>1</v>
      </c>
      <c r="DJ135" s="767">
        <f>IF(OR(MONTH(DJ$3)='Rent Roll'!$AN21,MONTH(DJ$3)='Rent Roll'!$AO21,MONTH(DJ$3)='Rent Roll'!$AP21,MONTH(DJ$3)='Rent Roll'!$AQ21,MONTH(DJ$3)='Rent Roll'!$AR21,MONTH(DJ$3)='Rent Roll'!$AS21),0,1)</f>
        <v>1</v>
      </c>
      <c r="DK135" s="768">
        <f>IF(OR(MONTH(DK$3)='Rent Roll'!$AN21,MONTH(DK$3)='Rent Roll'!$AO21,MONTH(DK$3)='Rent Roll'!$AP21,MONTH(DK$3)='Rent Roll'!$AQ21,MONTH(DK$3)='Rent Roll'!$AR21,MONTH(DK$3)='Rent Roll'!$AS21),0,1)</f>
        <v>1</v>
      </c>
      <c r="DL135" s="567">
        <f>IF(OR(MONTH(DL$3)='Rent Roll'!$AN21,MONTH(DL$3)='Rent Roll'!$AO21,MONTH(DL$3)='Rent Roll'!$AP21,MONTH(DL$3)='Rent Roll'!$AQ21,MONTH(DL$3)='Rent Roll'!$AR21,MONTH(DL$3)='Rent Roll'!$AS21),0,1)</f>
        <v>1</v>
      </c>
      <c r="DM135" s="567">
        <f>IF(OR(MONTH(DM$3)='Rent Roll'!$AN21,MONTH(DM$3)='Rent Roll'!$AO21,MONTH(DM$3)='Rent Roll'!$AP21,MONTH(DM$3)='Rent Roll'!$AQ21,MONTH(DM$3)='Rent Roll'!$AR21,MONTH(DM$3)='Rent Roll'!$AS21),0,1)</f>
        <v>1</v>
      </c>
      <c r="DN135" s="567">
        <f>IF(OR(MONTH(DN$3)='Rent Roll'!$AN21,MONTH(DN$3)='Rent Roll'!$AO21,MONTH(DN$3)='Rent Roll'!$AP21,MONTH(DN$3)='Rent Roll'!$AQ21,MONTH(DN$3)='Rent Roll'!$AR21,MONTH(DN$3)='Rent Roll'!$AS21),0,1)</f>
        <v>1</v>
      </c>
      <c r="DO135" s="567">
        <f>IF(OR(MONTH(DO$3)='Rent Roll'!$AN21,MONTH(DO$3)='Rent Roll'!$AO21,MONTH(DO$3)='Rent Roll'!$AP21,MONTH(DO$3)='Rent Roll'!$AQ21,MONTH(DO$3)='Rent Roll'!$AR21,MONTH(DO$3)='Rent Roll'!$AS21),0,1)</f>
        <v>1</v>
      </c>
      <c r="DP135" s="567">
        <f>IF(OR(MONTH(DP$3)='Rent Roll'!$AN21,MONTH(DP$3)='Rent Roll'!$AO21,MONTH(DP$3)='Rent Roll'!$AP21,MONTH(DP$3)='Rent Roll'!$AQ21,MONTH(DP$3)='Rent Roll'!$AR21,MONTH(DP$3)='Rent Roll'!$AS21),0,1)</f>
        <v>1</v>
      </c>
      <c r="DQ135" s="567">
        <f>IF(OR(MONTH(DQ$3)='Rent Roll'!$AN21,MONTH(DQ$3)='Rent Roll'!$AO21,MONTH(DQ$3)='Rent Roll'!$AP21,MONTH(DQ$3)='Rent Roll'!$AQ21,MONTH(DQ$3)='Rent Roll'!$AR21,MONTH(DQ$3)='Rent Roll'!$AS21),0,1)</f>
        <v>1</v>
      </c>
      <c r="DR135" s="567">
        <f>IF(OR(MONTH(DR$3)='Rent Roll'!$AN21,MONTH(DR$3)='Rent Roll'!$AO21,MONTH(DR$3)='Rent Roll'!$AP21,MONTH(DR$3)='Rent Roll'!$AQ21,MONTH(DR$3)='Rent Roll'!$AR21,MONTH(DR$3)='Rent Roll'!$AS21),0,1)</f>
        <v>1</v>
      </c>
      <c r="DS135" s="567">
        <f>IF(OR(MONTH(DS$3)='Rent Roll'!$AN21,MONTH(DS$3)='Rent Roll'!$AO21,MONTH(DS$3)='Rent Roll'!$AP21,MONTH(DS$3)='Rent Roll'!$AQ21,MONTH(DS$3)='Rent Roll'!$AR21,MONTH(DS$3)='Rent Roll'!$AS21),0,1)</f>
        <v>1</v>
      </c>
      <c r="DT135" s="567">
        <f>IF(OR(MONTH(DT$3)='Rent Roll'!$AN21,MONTH(DT$3)='Rent Roll'!$AO21,MONTH(DT$3)='Rent Roll'!$AP21,MONTH(DT$3)='Rent Roll'!$AQ21,MONTH(DT$3)='Rent Roll'!$AR21,MONTH(DT$3)='Rent Roll'!$AS21),0,1)</f>
        <v>1</v>
      </c>
      <c r="DU135" s="567">
        <f>IF(OR(MONTH(DU$3)='Rent Roll'!$AN21,MONTH(DU$3)='Rent Roll'!$AO21,MONTH(DU$3)='Rent Roll'!$AP21,MONTH(DU$3)='Rent Roll'!$AQ21,MONTH(DU$3)='Rent Roll'!$AR21,MONTH(DU$3)='Rent Roll'!$AS21),0,1)</f>
        <v>1</v>
      </c>
      <c r="DV135" s="567">
        <f>IF(OR(MONTH(DV$3)='Rent Roll'!$AN21,MONTH(DV$3)='Rent Roll'!$AO21,MONTH(DV$3)='Rent Roll'!$AP21,MONTH(DV$3)='Rent Roll'!$AQ21,MONTH(DV$3)='Rent Roll'!$AR21,MONTH(DV$3)='Rent Roll'!$AS21),0,1)</f>
        <v>1</v>
      </c>
    </row>
    <row r="136" spans="1:126" s="568" customFormat="1" ht="12" customHeight="1" outlineLevel="1" x14ac:dyDescent="0.4">
      <c r="A136" s="732"/>
      <c r="B136" s="564">
        <f>'Rent Roll'!$B22</f>
        <v>0</v>
      </c>
      <c r="C136" s="566"/>
      <c r="D136" s="566"/>
      <c r="E136" s="566"/>
      <c r="F136" s="778">
        <f>IF(OR(MONTH(F$3)='Rent Roll'!$AN22,MONTH(F$3)='Rent Roll'!$AO22,MONTH(F$3)='Rent Roll'!$AP22,MONTH(F$3)='Rent Roll'!$AQ22,MONTH(F$3)='Rent Roll'!$AR22,MONTH(F$3)='Rent Roll'!$AS22),0,1)</f>
        <v>1</v>
      </c>
      <c r="G136" s="768">
        <f>IF(OR(MONTH(G$3)='Rent Roll'!$AN22,MONTH(G$3)='Rent Roll'!$AO22,MONTH(G$3)='Rent Roll'!$AP22,MONTH(G$3)='Rent Roll'!$AQ22,MONTH(G$3)='Rent Roll'!$AR22,MONTH(G$3)='Rent Roll'!$AS22),0,1)</f>
        <v>1</v>
      </c>
      <c r="H136" s="567">
        <f>IF(OR(MONTH(H$3)='Rent Roll'!$AN22,MONTH(H$3)='Rent Roll'!$AO22,MONTH(H$3)='Rent Roll'!$AP22,MONTH(H$3)='Rent Roll'!$AQ22,MONTH(H$3)='Rent Roll'!$AR22,MONTH(H$3)='Rent Roll'!$AS22),0,1)</f>
        <v>1</v>
      </c>
      <c r="I136" s="567">
        <f>IF(OR(MONTH(I$3)='Rent Roll'!$AN22,MONTH(I$3)='Rent Roll'!$AO22,MONTH(I$3)='Rent Roll'!$AP22,MONTH(I$3)='Rent Roll'!$AQ22,MONTH(I$3)='Rent Roll'!$AR22,MONTH(I$3)='Rent Roll'!$AS22),0,1)</f>
        <v>1</v>
      </c>
      <c r="J136" s="567">
        <f>IF(OR(MONTH(J$3)='Rent Roll'!$AN22,MONTH(J$3)='Rent Roll'!$AO22,MONTH(J$3)='Rent Roll'!$AP22,MONTH(J$3)='Rent Roll'!$AQ22,MONTH(J$3)='Rent Roll'!$AR22,MONTH(J$3)='Rent Roll'!$AS22),0,1)</f>
        <v>1</v>
      </c>
      <c r="K136" s="567">
        <f>IF(OR(MONTH(K$3)='Rent Roll'!$AN22,MONTH(K$3)='Rent Roll'!$AO22,MONTH(K$3)='Rent Roll'!$AP22,MONTH(K$3)='Rent Roll'!$AQ22,MONTH(K$3)='Rent Roll'!$AR22,MONTH(K$3)='Rent Roll'!$AS22),0,1)</f>
        <v>1</v>
      </c>
      <c r="L136" s="567">
        <f>IF(OR(MONTH(L$3)='Rent Roll'!$AN22,MONTH(L$3)='Rent Roll'!$AO22,MONTH(L$3)='Rent Roll'!$AP22,MONTH(L$3)='Rent Roll'!$AQ22,MONTH(L$3)='Rent Roll'!$AR22,MONTH(L$3)='Rent Roll'!$AS22),0,1)</f>
        <v>1</v>
      </c>
      <c r="M136" s="567">
        <f>IF(OR(MONTH(M$3)='Rent Roll'!$AN22,MONTH(M$3)='Rent Roll'!$AO22,MONTH(M$3)='Rent Roll'!$AP22,MONTH(M$3)='Rent Roll'!$AQ22,MONTH(M$3)='Rent Roll'!$AR22,MONTH(M$3)='Rent Roll'!$AS22),0,1)</f>
        <v>1</v>
      </c>
      <c r="N136" s="567">
        <f>IF(OR(MONTH(N$3)='Rent Roll'!$AN22,MONTH(N$3)='Rent Roll'!$AO22,MONTH(N$3)='Rent Roll'!$AP22,MONTH(N$3)='Rent Roll'!$AQ22,MONTH(N$3)='Rent Roll'!$AR22,MONTH(N$3)='Rent Roll'!$AS22),0,1)</f>
        <v>1</v>
      </c>
      <c r="O136" s="567">
        <f>IF(OR(MONTH(O$3)='Rent Roll'!$AN22,MONTH(O$3)='Rent Roll'!$AO22,MONTH(O$3)='Rent Roll'!$AP22,MONTH(O$3)='Rent Roll'!$AQ22,MONTH(O$3)='Rent Roll'!$AR22,MONTH(O$3)='Rent Roll'!$AS22),0,1)</f>
        <v>1</v>
      </c>
      <c r="P136" s="567">
        <f>IF(OR(MONTH(P$3)='Rent Roll'!$AN22,MONTH(P$3)='Rent Roll'!$AO22,MONTH(P$3)='Rent Roll'!$AP22,MONTH(P$3)='Rent Roll'!$AQ22,MONTH(P$3)='Rent Roll'!$AR22,MONTH(P$3)='Rent Roll'!$AS22),0,1)</f>
        <v>1</v>
      </c>
      <c r="Q136" s="567">
        <f>IF(OR(MONTH(Q$3)='Rent Roll'!$AN22,MONTH(Q$3)='Rent Roll'!$AO22,MONTH(Q$3)='Rent Roll'!$AP22,MONTH(Q$3)='Rent Roll'!$AQ22,MONTH(Q$3)='Rent Roll'!$AR22,MONTH(Q$3)='Rent Roll'!$AS22),0,1)</f>
        <v>1</v>
      </c>
      <c r="R136" s="767">
        <f>IF(OR(MONTH(R$3)='Rent Roll'!$AN22,MONTH(R$3)='Rent Roll'!$AO22,MONTH(R$3)='Rent Roll'!$AP22,MONTH(R$3)='Rent Roll'!$AQ22,MONTH(R$3)='Rent Roll'!$AR22,MONTH(R$3)='Rent Roll'!$AS22),0,1)</f>
        <v>1</v>
      </c>
      <c r="S136" s="768">
        <f>IF(OR(MONTH(S$3)='Rent Roll'!$AN22,MONTH(S$3)='Rent Roll'!$AO22,MONTH(S$3)='Rent Roll'!$AP22,MONTH(S$3)='Rent Roll'!$AQ22,MONTH(S$3)='Rent Roll'!$AR22,MONTH(S$3)='Rent Roll'!$AS22),0,1)</f>
        <v>1</v>
      </c>
      <c r="T136" s="567">
        <f>IF(OR(MONTH(T$3)='Rent Roll'!$AN22,MONTH(T$3)='Rent Roll'!$AO22,MONTH(T$3)='Rent Roll'!$AP22,MONTH(T$3)='Rent Roll'!$AQ22,MONTH(T$3)='Rent Roll'!$AR22,MONTH(T$3)='Rent Roll'!$AS22),0,1)</f>
        <v>1</v>
      </c>
      <c r="U136" s="567">
        <f>IF(OR(MONTH(U$3)='Rent Roll'!$AN22,MONTH(U$3)='Rent Roll'!$AO22,MONTH(U$3)='Rent Roll'!$AP22,MONTH(U$3)='Rent Roll'!$AQ22,MONTH(U$3)='Rent Roll'!$AR22,MONTH(U$3)='Rent Roll'!$AS22),0,1)</f>
        <v>1</v>
      </c>
      <c r="V136" s="567">
        <f>IF(OR(MONTH(V$3)='Rent Roll'!$AN22,MONTH(V$3)='Rent Roll'!$AO22,MONTH(V$3)='Rent Roll'!$AP22,MONTH(V$3)='Rent Roll'!$AQ22,MONTH(V$3)='Rent Roll'!$AR22,MONTH(V$3)='Rent Roll'!$AS22),0,1)</f>
        <v>1</v>
      </c>
      <c r="W136" s="567">
        <f>IF(OR(MONTH(W$3)='Rent Roll'!$AN22,MONTH(W$3)='Rent Roll'!$AO22,MONTH(W$3)='Rent Roll'!$AP22,MONTH(W$3)='Rent Roll'!$AQ22,MONTH(W$3)='Rent Roll'!$AR22,MONTH(W$3)='Rent Roll'!$AS22),0,1)</f>
        <v>1</v>
      </c>
      <c r="X136" s="567">
        <f>IF(OR(MONTH(X$3)='Rent Roll'!$AN22,MONTH(X$3)='Rent Roll'!$AO22,MONTH(X$3)='Rent Roll'!$AP22,MONTH(X$3)='Rent Roll'!$AQ22,MONTH(X$3)='Rent Roll'!$AR22,MONTH(X$3)='Rent Roll'!$AS22),0,1)</f>
        <v>1</v>
      </c>
      <c r="Y136" s="567">
        <f>IF(OR(MONTH(Y$3)='Rent Roll'!$AN22,MONTH(Y$3)='Rent Roll'!$AO22,MONTH(Y$3)='Rent Roll'!$AP22,MONTH(Y$3)='Rent Roll'!$AQ22,MONTH(Y$3)='Rent Roll'!$AR22,MONTH(Y$3)='Rent Roll'!$AS22),0,1)</f>
        <v>1</v>
      </c>
      <c r="Z136" s="567">
        <f>IF(OR(MONTH(Z$3)='Rent Roll'!$AN22,MONTH(Z$3)='Rent Roll'!$AO22,MONTH(Z$3)='Rent Roll'!$AP22,MONTH(Z$3)='Rent Roll'!$AQ22,MONTH(Z$3)='Rent Roll'!$AR22,MONTH(Z$3)='Rent Roll'!$AS22),0,1)</f>
        <v>1</v>
      </c>
      <c r="AA136" s="567">
        <f>IF(OR(MONTH(AA$3)='Rent Roll'!$AN22,MONTH(AA$3)='Rent Roll'!$AO22,MONTH(AA$3)='Rent Roll'!$AP22,MONTH(AA$3)='Rent Roll'!$AQ22,MONTH(AA$3)='Rent Roll'!$AR22,MONTH(AA$3)='Rent Roll'!$AS22),0,1)</f>
        <v>1</v>
      </c>
      <c r="AB136" s="567">
        <f>IF(OR(MONTH(AB$3)='Rent Roll'!$AN22,MONTH(AB$3)='Rent Roll'!$AO22,MONTH(AB$3)='Rent Roll'!$AP22,MONTH(AB$3)='Rent Roll'!$AQ22,MONTH(AB$3)='Rent Roll'!$AR22,MONTH(AB$3)='Rent Roll'!$AS22),0,1)</f>
        <v>1</v>
      </c>
      <c r="AC136" s="567">
        <f>IF(OR(MONTH(AC$3)='Rent Roll'!$AN22,MONTH(AC$3)='Rent Roll'!$AO22,MONTH(AC$3)='Rent Roll'!$AP22,MONTH(AC$3)='Rent Roll'!$AQ22,MONTH(AC$3)='Rent Roll'!$AR22,MONTH(AC$3)='Rent Roll'!$AS22),0,1)</f>
        <v>1</v>
      </c>
      <c r="AD136" s="767">
        <f>IF(OR(MONTH(AD$3)='Rent Roll'!$AN22,MONTH(AD$3)='Rent Roll'!$AO22,MONTH(AD$3)='Rent Roll'!$AP22,MONTH(AD$3)='Rent Roll'!$AQ22,MONTH(AD$3)='Rent Roll'!$AR22,MONTH(AD$3)='Rent Roll'!$AS22),0,1)</f>
        <v>1</v>
      </c>
      <c r="AE136" s="768">
        <f>IF(OR(MONTH(AE$3)='Rent Roll'!$AN22,MONTH(AE$3)='Rent Roll'!$AO22,MONTH(AE$3)='Rent Roll'!$AP22,MONTH(AE$3)='Rent Roll'!$AQ22,MONTH(AE$3)='Rent Roll'!$AR22,MONTH(AE$3)='Rent Roll'!$AS22),0,1)</f>
        <v>1</v>
      </c>
      <c r="AF136" s="567">
        <f>IF(OR(MONTH(AF$3)='Rent Roll'!$AN22,MONTH(AF$3)='Rent Roll'!$AO22,MONTH(AF$3)='Rent Roll'!$AP22,MONTH(AF$3)='Rent Roll'!$AQ22,MONTH(AF$3)='Rent Roll'!$AR22,MONTH(AF$3)='Rent Roll'!$AS22),0,1)</f>
        <v>1</v>
      </c>
      <c r="AG136" s="567">
        <f>IF(OR(MONTH(AG$3)='Rent Roll'!$AN22,MONTH(AG$3)='Rent Roll'!$AO22,MONTH(AG$3)='Rent Roll'!$AP22,MONTH(AG$3)='Rent Roll'!$AQ22,MONTH(AG$3)='Rent Roll'!$AR22,MONTH(AG$3)='Rent Roll'!$AS22),0,1)</f>
        <v>1</v>
      </c>
      <c r="AH136" s="567">
        <f>IF(OR(MONTH(AH$3)='Rent Roll'!$AN22,MONTH(AH$3)='Rent Roll'!$AO22,MONTH(AH$3)='Rent Roll'!$AP22,MONTH(AH$3)='Rent Roll'!$AQ22,MONTH(AH$3)='Rent Roll'!$AR22,MONTH(AH$3)='Rent Roll'!$AS22),0,1)</f>
        <v>1</v>
      </c>
      <c r="AI136" s="567">
        <f>IF(OR(MONTH(AI$3)='Rent Roll'!$AN22,MONTH(AI$3)='Rent Roll'!$AO22,MONTH(AI$3)='Rent Roll'!$AP22,MONTH(AI$3)='Rent Roll'!$AQ22,MONTH(AI$3)='Rent Roll'!$AR22,MONTH(AI$3)='Rent Roll'!$AS22),0,1)</f>
        <v>1</v>
      </c>
      <c r="AJ136" s="567">
        <f>IF(OR(MONTH(AJ$3)='Rent Roll'!$AN22,MONTH(AJ$3)='Rent Roll'!$AO22,MONTH(AJ$3)='Rent Roll'!$AP22,MONTH(AJ$3)='Rent Roll'!$AQ22,MONTH(AJ$3)='Rent Roll'!$AR22,MONTH(AJ$3)='Rent Roll'!$AS22),0,1)</f>
        <v>1</v>
      </c>
      <c r="AK136" s="567">
        <f>IF(OR(MONTH(AK$3)='Rent Roll'!$AN22,MONTH(AK$3)='Rent Roll'!$AO22,MONTH(AK$3)='Rent Roll'!$AP22,MONTH(AK$3)='Rent Roll'!$AQ22,MONTH(AK$3)='Rent Roll'!$AR22,MONTH(AK$3)='Rent Roll'!$AS22),0,1)</f>
        <v>1</v>
      </c>
      <c r="AL136" s="567">
        <f>IF(OR(MONTH(AL$3)='Rent Roll'!$AN22,MONTH(AL$3)='Rent Roll'!$AO22,MONTH(AL$3)='Rent Roll'!$AP22,MONTH(AL$3)='Rent Roll'!$AQ22,MONTH(AL$3)='Rent Roll'!$AR22,MONTH(AL$3)='Rent Roll'!$AS22),0,1)</f>
        <v>1</v>
      </c>
      <c r="AM136" s="567">
        <f>IF(OR(MONTH(AM$3)='Rent Roll'!$AN22,MONTH(AM$3)='Rent Roll'!$AO22,MONTH(AM$3)='Rent Roll'!$AP22,MONTH(AM$3)='Rent Roll'!$AQ22,MONTH(AM$3)='Rent Roll'!$AR22,MONTH(AM$3)='Rent Roll'!$AS22),0,1)</f>
        <v>1</v>
      </c>
      <c r="AN136" s="567">
        <f>IF(OR(MONTH(AN$3)='Rent Roll'!$AN22,MONTH(AN$3)='Rent Roll'!$AO22,MONTH(AN$3)='Rent Roll'!$AP22,MONTH(AN$3)='Rent Roll'!$AQ22,MONTH(AN$3)='Rent Roll'!$AR22,MONTH(AN$3)='Rent Roll'!$AS22),0,1)</f>
        <v>1</v>
      </c>
      <c r="AO136" s="567">
        <f>IF(OR(MONTH(AO$3)='Rent Roll'!$AN22,MONTH(AO$3)='Rent Roll'!$AO22,MONTH(AO$3)='Rent Roll'!$AP22,MONTH(AO$3)='Rent Roll'!$AQ22,MONTH(AO$3)='Rent Roll'!$AR22,MONTH(AO$3)='Rent Roll'!$AS22),0,1)</f>
        <v>1</v>
      </c>
      <c r="AP136" s="767">
        <f>IF(OR(MONTH(AP$3)='Rent Roll'!$AN22,MONTH(AP$3)='Rent Roll'!$AO22,MONTH(AP$3)='Rent Roll'!$AP22,MONTH(AP$3)='Rent Roll'!$AQ22,MONTH(AP$3)='Rent Roll'!$AR22,MONTH(AP$3)='Rent Roll'!$AS22),0,1)</f>
        <v>1</v>
      </c>
      <c r="AQ136" s="768">
        <f>IF(OR(MONTH(AQ$3)='Rent Roll'!$AN22,MONTH(AQ$3)='Rent Roll'!$AO22,MONTH(AQ$3)='Rent Roll'!$AP22,MONTH(AQ$3)='Rent Roll'!$AQ22,MONTH(AQ$3)='Rent Roll'!$AR22,MONTH(AQ$3)='Rent Roll'!$AS22),0,1)</f>
        <v>1</v>
      </c>
      <c r="AR136" s="567">
        <f>IF(OR(MONTH(AR$3)='Rent Roll'!$AN22,MONTH(AR$3)='Rent Roll'!$AO22,MONTH(AR$3)='Rent Roll'!$AP22,MONTH(AR$3)='Rent Roll'!$AQ22,MONTH(AR$3)='Rent Roll'!$AR22,MONTH(AR$3)='Rent Roll'!$AS22),0,1)</f>
        <v>1</v>
      </c>
      <c r="AS136" s="567">
        <f>IF(OR(MONTH(AS$3)='Rent Roll'!$AN22,MONTH(AS$3)='Rent Roll'!$AO22,MONTH(AS$3)='Rent Roll'!$AP22,MONTH(AS$3)='Rent Roll'!$AQ22,MONTH(AS$3)='Rent Roll'!$AR22,MONTH(AS$3)='Rent Roll'!$AS22),0,1)</f>
        <v>1</v>
      </c>
      <c r="AT136" s="567">
        <f>IF(OR(MONTH(AT$3)='Rent Roll'!$AN22,MONTH(AT$3)='Rent Roll'!$AO22,MONTH(AT$3)='Rent Roll'!$AP22,MONTH(AT$3)='Rent Roll'!$AQ22,MONTH(AT$3)='Rent Roll'!$AR22,MONTH(AT$3)='Rent Roll'!$AS22),0,1)</f>
        <v>1</v>
      </c>
      <c r="AU136" s="567">
        <f>IF(OR(MONTH(AU$3)='Rent Roll'!$AN22,MONTH(AU$3)='Rent Roll'!$AO22,MONTH(AU$3)='Rent Roll'!$AP22,MONTH(AU$3)='Rent Roll'!$AQ22,MONTH(AU$3)='Rent Roll'!$AR22,MONTH(AU$3)='Rent Roll'!$AS22),0,1)</f>
        <v>1</v>
      </c>
      <c r="AV136" s="567">
        <f>IF(OR(MONTH(AV$3)='Rent Roll'!$AN22,MONTH(AV$3)='Rent Roll'!$AO22,MONTH(AV$3)='Rent Roll'!$AP22,MONTH(AV$3)='Rent Roll'!$AQ22,MONTH(AV$3)='Rent Roll'!$AR22,MONTH(AV$3)='Rent Roll'!$AS22),0,1)</f>
        <v>1</v>
      </c>
      <c r="AW136" s="567">
        <f>IF(OR(MONTH(AW$3)='Rent Roll'!$AN22,MONTH(AW$3)='Rent Roll'!$AO22,MONTH(AW$3)='Rent Roll'!$AP22,MONTH(AW$3)='Rent Roll'!$AQ22,MONTH(AW$3)='Rent Roll'!$AR22,MONTH(AW$3)='Rent Roll'!$AS22),0,1)</f>
        <v>1</v>
      </c>
      <c r="AX136" s="567">
        <f>IF(OR(MONTH(AX$3)='Rent Roll'!$AN22,MONTH(AX$3)='Rent Roll'!$AO22,MONTH(AX$3)='Rent Roll'!$AP22,MONTH(AX$3)='Rent Roll'!$AQ22,MONTH(AX$3)='Rent Roll'!$AR22,MONTH(AX$3)='Rent Roll'!$AS22),0,1)</f>
        <v>1</v>
      </c>
      <c r="AY136" s="567">
        <f>IF(OR(MONTH(AY$3)='Rent Roll'!$AN22,MONTH(AY$3)='Rent Roll'!$AO22,MONTH(AY$3)='Rent Roll'!$AP22,MONTH(AY$3)='Rent Roll'!$AQ22,MONTH(AY$3)='Rent Roll'!$AR22,MONTH(AY$3)='Rent Roll'!$AS22),0,1)</f>
        <v>1</v>
      </c>
      <c r="AZ136" s="567">
        <f>IF(OR(MONTH(AZ$3)='Rent Roll'!$AN22,MONTH(AZ$3)='Rent Roll'!$AO22,MONTH(AZ$3)='Rent Roll'!$AP22,MONTH(AZ$3)='Rent Roll'!$AQ22,MONTH(AZ$3)='Rent Roll'!$AR22,MONTH(AZ$3)='Rent Roll'!$AS22),0,1)</f>
        <v>1</v>
      </c>
      <c r="BA136" s="567">
        <f>IF(OR(MONTH(BA$3)='Rent Roll'!$AN22,MONTH(BA$3)='Rent Roll'!$AO22,MONTH(BA$3)='Rent Roll'!$AP22,MONTH(BA$3)='Rent Roll'!$AQ22,MONTH(BA$3)='Rent Roll'!$AR22,MONTH(BA$3)='Rent Roll'!$AS22),0,1)</f>
        <v>1</v>
      </c>
      <c r="BB136" s="767">
        <f>IF(OR(MONTH(BB$3)='Rent Roll'!$AN22,MONTH(BB$3)='Rent Roll'!$AO22,MONTH(BB$3)='Rent Roll'!$AP22,MONTH(BB$3)='Rent Roll'!$AQ22,MONTH(BB$3)='Rent Roll'!$AR22,MONTH(BB$3)='Rent Roll'!$AS22),0,1)</f>
        <v>1</v>
      </c>
      <c r="BC136" s="768">
        <f>IF(OR(MONTH(BC$3)='Rent Roll'!$AN22,MONTH(BC$3)='Rent Roll'!$AO22,MONTH(BC$3)='Rent Roll'!$AP22,MONTH(BC$3)='Rent Roll'!$AQ22,MONTH(BC$3)='Rent Roll'!$AR22,MONTH(BC$3)='Rent Roll'!$AS22),0,1)</f>
        <v>1</v>
      </c>
      <c r="BD136" s="567">
        <f>IF(OR(MONTH(BD$3)='Rent Roll'!$AN22,MONTH(BD$3)='Rent Roll'!$AO22,MONTH(BD$3)='Rent Roll'!$AP22,MONTH(BD$3)='Rent Roll'!$AQ22,MONTH(BD$3)='Rent Roll'!$AR22,MONTH(BD$3)='Rent Roll'!$AS22),0,1)</f>
        <v>1</v>
      </c>
      <c r="BE136" s="567">
        <f>IF(OR(MONTH(BE$3)='Rent Roll'!$AN22,MONTH(BE$3)='Rent Roll'!$AO22,MONTH(BE$3)='Rent Roll'!$AP22,MONTH(BE$3)='Rent Roll'!$AQ22,MONTH(BE$3)='Rent Roll'!$AR22,MONTH(BE$3)='Rent Roll'!$AS22),0,1)</f>
        <v>1</v>
      </c>
      <c r="BF136" s="567">
        <f>IF(OR(MONTH(BF$3)='Rent Roll'!$AN22,MONTH(BF$3)='Rent Roll'!$AO22,MONTH(BF$3)='Rent Roll'!$AP22,MONTH(BF$3)='Rent Roll'!$AQ22,MONTH(BF$3)='Rent Roll'!$AR22,MONTH(BF$3)='Rent Roll'!$AS22),0,1)</f>
        <v>1</v>
      </c>
      <c r="BG136" s="567">
        <f>IF(OR(MONTH(BG$3)='Rent Roll'!$AN22,MONTH(BG$3)='Rent Roll'!$AO22,MONTH(BG$3)='Rent Roll'!$AP22,MONTH(BG$3)='Rent Roll'!$AQ22,MONTH(BG$3)='Rent Roll'!$AR22,MONTH(BG$3)='Rent Roll'!$AS22),0,1)</f>
        <v>1</v>
      </c>
      <c r="BH136" s="567">
        <f>IF(OR(MONTH(BH$3)='Rent Roll'!$AN22,MONTH(BH$3)='Rent Roll'!$AO22,MONTH(BH$3)='Rent Roll'!$AP22,MONTH(BH$3)='Rent Roll'!$AQ22,MONTH(BH$3)='Rent Roll'!$AR22,MONTH(BH$3)='Rent Roll'!$AS22),0,1)</f>
        <v>1</v>
      </c>
      <c r="BI136" s="567">
        <f>IF(OR(MONTH(BI$3)='Rent Roll'!$AN22,MONTH(BI$3)='Rent Roll'!$AO22,MONTH(BI$3)='Rent Roll'!$AP22,MONTH(BI$3)='Rent Roll'!$AQ22,MONTH(BI$3)='Rent Roll'!$AR22,MONTH(BI$3)='Rent Roll'!$AS22),0,1)</f>
        <v>1</v>
      </c>
      <c r="BJ136" s="567">
        <f>IF(OR(MONTH(BJ$3)='Rent Roll'!$AN22,MONTH(BJ$3)='Rent Roll'!$AO22,MONTH(BJ$3)='Rent Roll'!$AP22,MONTH(BJ$3)='Rent Roll'!$AQ22,MONTH(BJ$3)='Rent Roll'!$AR22,MONTH(BJ$3)='Rent Roll'!$AS22),0,1)</f>
        <v>1</v>
      </c>
      <c r="BK136" s="567">
        <f>IF(OR(MONTH(BK$3)='Rent Roll'!$AN22,MONTH(BK$3)='Rent Roll'!$AO22,MONTH(BK$3)='Rent Roll'!$AP22,MONTH(BK$3)='Rent Roll'!$AQ22,MONTH(BK$3)='Rent Roll'!$AR22,MONTH(BK$3)='Rent Roll'!$AS22),0,1)</f>
        <v>1</v>
      </c>
      <c r="BL136" s="567">
        <f>IF(OR(MONTH(BL$3)='Rent Roll'!$AN22,MONTH(BL$3)='Rent Roll'!$AO22,MONTH(BL$3)='Rent Roll'!$AP22,MONTH(BL$3)='Rent Roll'!$AQ22,MONTH(BL$3)='Rent Roll'!$AR22,MONTH(BL$3)='Rent Roll'!$AS22),0,1)</f>
        <v>1</v>
      </c>
      <c r="BM136" s="567">
        <f>IF(OR(MONTH(BM$3)='Rent Roll'!$AN22,MONTH(BM$3)='Rent Roll'!$AO22,MONTH(BM$3)='Rent Roll'!$AP22,MONTH(BM$3)='Rent Roll'!$AQ22,MONTH(BM$3)='Rent Roll'!$AR22,MONTH(BM$3)='Rent Roll'!$AS22),0,1)</f>
        <v>1</v>
      </c>
      <c r="BN136" s="767">
        <f>IF(OR(MONTH(BN$3)='Rent Roll'!$AN22,MONTH(BN$3)='Rent Roll'!$AO22,MONTH(BN$3)='Rent Roll'!$AP22,MONTH(BN$3)='Rent Roll'!$AQ22,MONTH(BN$3)='Rent Roll'!$AR22,MONTH(BN$3)='Rent Roll'!$AS22),0,1)</f>
        <v>1</v>
      </c>
      <c r="BO136" s="768">
        <f>IF(OR(MONTH(BO$3)='Rent Roll'!$AN22,MONTH(BO$3)='Rent Roll'!$AO22,MONTH(BO$3)='Rent Roll'!$AP22,MONTH(BO$3)='Rent Roll'!$AQ22,MONTH(BO$3)='Rent Roll'!$AR22,MONTH(BO$3)='Rent Roll'!$AS22),0,1)</f>
        <v>1</v>
      </c>
      <c r="BP136" s="567">
        <f>IF(OR(MONTH(BP$3)='Rent Roll'!$AN22,MONTH(BP$3)='Rent Roll'!$AO22,MONTH(BP$3)='Rent Roll'!$AP22,MONTH(BP$3)='Rent Roll'!$AQ22,MONTH(BP$3)='Rent Roll'!$AR22,MONTH(BP$3)='Rent Roll'!$AS22),0,1)</f>
        <v>1</v>
      </c>
      <c r="BQ136" s="567">
        <f>IF(OR(MONTH(BQ$3)='Rent Roll'!$AN22,MONTH(BQ$3)='Rent Roll'!$AO22,MONTH(BQ$3)='Rent Roll'!$AP22,MONTH(BQ$3)='Rent Roll'!$AQ22,MONTH(BQ$3)='Rent Roll'!$AR22,MONTH(BQ$3)='Rent Roll'!$AS22),0,1)</f>
        <v>1</v>
      </c>
      <c r="BR136" s="567">
        <f>IF(OR(MONTH(BR$3)='Rent Roll'!$AN22,MONTH(BR$3)='Rent Roll'!$AO22,MONTH(BR$3)='Rent Roll'!$AP22,MONTH(BR$3)='Rent Roll'!$AQ22,MONTH(BR$3)='Rent Roll'!$AR22,MONTH(BR$3)='Rent Roll'!$AS22),0,1)</f>
        <v>1</v>
      </c>
      <c r="BS136" s="567">
        <f>IF(OR(MONTH(BS$3)='Rent Roll'!$AN22,MONTH(BS$3)='Rent Roll'!$AO22,MONTH(BS$3)='Rent Roll'!$AP22,MONTH(BS$3)='Rent Roll'!$AQ22,MONTH(BS$3)='Rent Roll'!$AR22,MONTH(BS$3)='Rent Roll'!$AS22),0,1)</f>
        <v>1</v>
      </c>
      <c r="BT136" s="567">
        <f>IF(OR(MONTH(BT$3)='Rent Roll'!$AN22,MONTH(BT$3)='Rent Roll'!$AO22,MONTH(BT$3)='Rent Roll'!$AP22,MONTH(BT$3)='Rent Roll'!$AQ22,MONTH(BT$3)='Rent Roll'!$AR22,MONTH(BT$3)='Rent Roll'!$AS22),0,1)</f>
        <v>1</v>
      </c>
      <c r="BU136" s="567">
        <f>IF(OR(MONTH(BU$3)='Rent Roll'!$AN22,MONTH(BU$3)='Rent Roll'!$AO22,MONTH(BU$3)='Rent Roll'!$AP22,MONTH(BU$3)='Rent Roll'!$AQ22,MONTH(BU$3)='Rent Roll'!$AR22,MONTH(BU$3)='Rent Roll'!$AS22),0,1)</f>
        <v>1</v>
      </c>
      <c r="BV136" s="567">
        <f>IF(OR(MONTH(BV$3)='Rent Roll'!$AN22,MONTH(BV$3)='Rent Roll'!$AO22,MONTH(BV$3)='Rent Roll'!$AP22,MONTH(BV$3)='Rent Roll'!$AQ22,MONTH(BV$3)='Rent Roll'!$AR22,MONTH(BV$3)='Rent Roll'!$AS22),0,1)</f>
        <v>1</v>
      </c>
      <c r="BW136" s="567">
        <f>IF(OR(MONTH(BW$3)='Rent Roll'!$AN22,MONTH(BW$3)='Rent Roll'!$AO22,MONTH(BW$3)='Rent Roll'!$AP22,MONTH(BW$3)='Rent Roll'!$AQ22,MONTH(BW$3)='Rent Roll'!$AR22,MONTH(BW$3)='Rent Roll'!$AS22),0,1)</f>
        <v>1</v>
      </c>
      <c r="BX136" s="567">
        <f>IF(OR(MONTH(BX$3)='Rent Roll'!$AN22,MONTH(BX$3)='Rent Roll'!$AO22,MONTH(BX$3)='Rent Roll'!$AP22,MONTH(BX$3)='Rent Roll'!$AQ22,MONTH(BX$3)='Rent Roll'!$AR22,MONTH(BX$3)='Rent Roll'!$AS22),0,1)</f>
        <v>1</v>
      </c>
      <c r="BY136" s="567">
        <f>IF(OR(MONTH(BY$3)='Rent Roll'!$AN22,MONTH(BY$3)='Rent Roll'!$AO22,MONTH(BY$3)='Rent Roll'!$AP22,MONTH(BY$3)='Rent Roll'!$AQ22,MONTH(BY$3)='Rent Roll'!$AR22,MONTH(BY$3)='Rent Roll'!$AS22),0,1)</f>
        <v>1</v>
      </c>
      <c r="BZ136" s="767">
        <f>IF(OR(MONTH(BZ$3)='Rent Roll'!$AN22,MONTH(BZ$3)='Rent Roll'!$AO22,MONTH(BZ$3)='Rent Roll'!$AP22,MONTH(BZ$3)='Rent Roll'!$AQ22,MONTH(BZ$3)='Rent Roll'!$AR22,MONTH(BZ$3)='Rent Roll'!$AS22),0,1)</f>
        <v>1</v>
      </c>
      <c r="CA136" s="768">
        <f>IF(OR(MONTH(CA$3)='Rent Roll'!$AN22,MONTH(CA$3)='Rent Roll'!$AO22,MONTH(CA$3)='Rent Roll'!$AP22,MONTH(CA$3)='Rent Roll'!$AQ22,MONTH(CA$3)='Rent Roll'!$AR22,MONTH(CA$3)='Rent Roll'!$AS22),0,1)</f>
        <v>1</v>
      </c>
      <c r="CB136" s="567">
        <f>IF(OR(MONTH(CB$3)='Rent Roll'!$AN22,MONTH(CB$3)='Rent Roll'!$AO22,MONTH(CB$3)='Rent Roll'!$AP22,MONTH(CB$3)='Rent Roll'!$AQ22,MONTH(CB$3)='Rent Roll'!$AR22,MONTH(CB$3)='Rent Roll'!$AS22),0,1)</f>
        <v>1</v>
      </c>
      <c r="CC136" s="567">
        <f>IF(OR(MONTH(CC$3)='Rent Roll'!$AN22,MONTH(CC$3)='Rent Roll'!$AO22,MONTH(CC$3)='Rent Roll'!$AP22,MONTH(CC$3)='Rent Roll'!$AQ22,MONTH(CC$3)='Rent Roll'!$AR22,MONTH(CC$3)='Rent Roll'!$AS22),0,1)</f>
        <v>1</v>
      </c>
      <c r="CD136" s="567">
        <f>IF(OR(MONTH(CD$3)='Rent Roll'!$AN22,MONTH(CD$3)='Rent Roll'!$AO22,MONTH(CD$3)='Rent Roll'!$AP22,MONTH(CD$3)='Rent Roll'!$AQ22,MONTH(CD$3)='Rent Roll'!$AR22,MONTH(CD$3)='Rent Roll'!$AS22),0,1)</f>
        <v>1</v>
      </c>
      <c r="CE136" s="567">
        <f>IF(OR(MONTH(CE$3)='Rent Roll'!$AN22,MONTH(CE$3)='Rent Roll'!$AO22,MONTH(CE$3)='Rent Roll'!$AP22,MONTH(CE$3)='Rent Roll'!$AQ22,MONTH(CE$3)='Rent Roll'!$AR22,MONTH(CE$3)='Rent Roll'!$AS22),0,1)</f>
        <v>1</v>
      </c>
      <c r="CF136" s="567">
        <f>IF(OR(MONTH(CF$3)='Rent Roll'!$AN22,MONTH(CF$3)='Rent Roll'!$AO22,MONTH(CF$3)='Rent Roll'!$AP22,MONTH(CF$3)='Rent Roll'!$AQ22,MONTH(CF$3)='Rent Roll'!$AR22,MONTH(CF$3)='Rent Roll'!$AS22),0,1)</f>
        <v>1</v>
      </c>
      <c r="CG136" s="567">
        <f>IF(OR(MONTH(CG$3)='Rent Roll'!$AN22,MONTH(CG$3)='Rent Roll'!$AO22,MONTH(CG$3)='Rent Roll'!$AP22,MONTH(CG$3)='Rent Roll'!$AQ22,MONTH(CG$3)='Rent Roll'!$AR22,MONTH(CG$3)='Rent Roll'!$AS22),0,1)</f>
        <v>1</v>
      </c>
      <c r="CH136" s="567">
        <f>IF(OR(MONTH(CH$3)='Rent Roll'!$AN22,MONTH(CH$3)='Rent Roll'!$AO22,MONTH(CH$3)='Rent Roll'!$AP22,MONTH(CH$3)='Rent Roll'!$AQ22,MONTH(CH$3)='Rent Roll'!$AR22,MONTH(CH$3)='Rent Roll'!$AS22),0,1)</f>
        <v>1</v>
      </c>
      <c r="CI136" s="567">
        <f>IF(OR(MONTH(CI$3)='Rent Roll'!$AN22,MONTH(CI$3)='Rent Roll'!$AO22,MONTH(CI$3)='Rent Roll'!$AP22,MONTH(CI$3)='Rent Roll'!$AQ22,MONTH(CI$3)='Rent Roll'!$AR22,MONTH(CI$3)='Rent Roll'!$AS22),0,1)</f>
        <v>1</v>
      </c>
      <c r="CJ136" s="567">
        <f>IF(OR(MONTH(CJ$3)='Rent Roll'!$AN22,MONTH(CJ$3)='Rent Roll'!$AO22,MONTH(CJ$3)='Rent Roll'!$AP22,MONTH(CJ$3)='Rent Roll'!$AQ22,MONTH(CJ$3)='Rent Roll'!$AR22,MONTH(CJ$3)='Rent Roll'!$AS22),0,1)</f>
        <v>1</v>
      </c>
      <c r="CK136" s="567">
        <f>IF(OR(MONTH(CK$3)='Rent Roll'!$AN22,MONTH(CK$3)='Rent Roll'!$AO22,MONTH(CK$3)='Rent Roll'!$AP22,MONTH(CK$3)='Rent Roll'!$AQ22,MONTH(CK$3)='Rent Roll'!$AR22,MONTH(CK$3)='Rent Roll'!$AS22),0,1)</f>
        <v>1</v>
      </c>
      <c r="CL136" s="767">
        <f>IF(OR(MONTH(CL$3)='Rent Roll'!$AN22,MONTH(CL$3)='Rent Roll'!$AO22,MONTH(CL$3)='Rent Roll'!$AP22,MONTH(CL$3)='Rent Roll'!$AQ22,MONTH(CL$3)='Rent Roll'!$AR22,MONTH(CL$3)='Rent Roll'!$AS22),0,1)</f>
        <v>1</v>
      </c>
      <c r="CM136" s="768">
        <f>IF(OR(MONTH(CM$3)='Rent Roll'!$AN22,MONTH(CM$3)='Rent Roll'!$AO22,MONTH(CM$3)='Rent Roll'!$AP22,MONTH(CM$3)='Rent Roll'!$AQ22,MONTH(CM$3)='Rent Roll'!$AR22,MONTH(CM$3)='Rent Roll'!$AS22),0,1)</f>
        <v>1</v>
      </c>
      <c r="CN136" s="567">
        <f>IF(OR(MONTH(CN$3)='Rent Roll'!$AN22,MONTH(CN$3)='Rent Roll'!$AO22,MONTH(CN$3)='Rent Roll'!$AP22,MONTH(CN$3)='Rent Roll'!$AQ22,MONTH(CN$3)='Rent Roll'!$AR22,MONTH(CN$3)='Rent Roll'!$AS22),0,1)</f>
        <v>1</v>
      </c>
      <c r="CO136" s="567">
        <f>IF(OR(MONTH(CO$3)='Rent Roll'!$AN22,MONTH(CO$3)='Rent Roll'!$AO22,MONTH(CO$3)='Rent Roll'!$AP22,MONTH(CO$3)='Rent Roll'!$AQ22,MONTH(CO$3)='Rent Roll'!$AR22,MONTH(CO$3)='Rent Roll'!$AS22),0,1)</f>
        <v>1</v>
      </c>
      <c r="CP136" s="567">
        <f>IF(OR(MONTH(CP$3)='Rent Roll'!$AN22,MONTH(CP$3)='Rent Roll'!$AO22,MONTH(CP$3)='Rent Roll'!$AP22,MONTH(CP$3)='Rent Roll'!$AQ22,MONTH(CP$3)='Rent Roll'!$AR22,MONTH(CP$3)='Rent Roll'!$AS22),0,1)</f>
        <v>1</v>
      </c>
      <c r="CQ136" s="567">
        <f>IF(OR(MONTH(CQ$3)='Rent Roll'!$AN22,MONTH(CQ$3)='Rent Roll'!$AO22,MONTH(CQ$3)='Rent Roll'!$AP22,MONTH(CQ$3)='Rent Roll'!$AQ22,MONTH(CQ$3)='Rent Roll'!$AR22,MONTH(CQ$3)='Rent Roll'!$AS22),0,1)</f>
        <v>1</v>
      </c>
      <c r="CR136" s="567">
        <f>IF(OR(MONTH(CR$3)='Rent Roll'!$AN22,MONTH(CR$3)='Rent Roll'!$AO22,MONTH(CR$3)='Rent Roll'!$AP22,MONTH(CR$3)='Rent Roll'!$AQ22,MONTH(CR$3)='Rent Roll'!$AR22,MONTH(CR$3)='Rent Roll'!$AS22),0,1)</f>
        <v>1</v>
      </c>
      <c r="CS136" s="567">
        <f>IF(OR(MONTH(CS$3)='Rent Roll'!$AN22,MONTH(CS$3)='Rent Roll'!$AO22,MONTH(CS$3)='Rent Roll'!$AP22,MONTH(CS$3)='Rent Roll'!$AQ22,MONTH(CS$3)='Rent Roll'!$AR22,MONTH(CS$3)='Rent Roll'!$AS22),0,1)</f>
        <v>1</v>
      </c>
      <c r="CT136" s="567">
        <f>IF(OR(MONTH(CT$3)='Rent Roll'!$AN22,MONTH(CT$3)='Rent Roll'!$AO22,MONTH(CT$3)='Rent Roll'!$AP22,MONTH(CT$3)='Rent Roll'!$AQ22,MONTH(CT$3)='Rent Roll'!$AR22,MONTH(CT$3)='Rent Roll'!$AS22),0,1)</f>
        <v>1</v>
      </c>
      <c r="CU136" s="567">
        <f>IF(OR(MONTH(CU$3)='Rent Roll'!$AN22,MONTH(CU$3)='Rent Roll'!$AO22,MONTH(CU$3)='Rent Roll'!$AP22,MONTH(CU$3)='Rent Roll'!$AQ22,MONTH(CU$3)='Rent Roll'!$AR22,MONTH(CU$3)='Rent Roll'!$AS22),0,1)</f>
        <v>1</v>
      </c>
      <c r="CV136" s="567">
        <f>IF(OR(MONTH(CV$3)='Rent Roll'!$AN22,MONTH(CV$3)='Rent Roll'!$AO22,MONTH(CV$3)='Rent Roll'!$AP22,MONTH(CV$3)='Rent Roll'!$AQ22,MONTH(CV$3)='Rent Roll'!$AR22,MONTH(CV$3)='Rent Roll'!$AS22),0,1)</f>
        <v>1</v>
      </c>
      <c r="CW136" s="567">
        <f>IF(OR(MONTH(CW$3)='Rent Roll'!$AN22,MONTH(CW$3)='Rent Roll'!$AO22,MONTH(CW$3)='Rent Roll'!$AP22,MONTH(CW$3)='Rent Roll'!$AQ22,MONTH(CW$3)='Rent Roll'!$AR22,MONTH(CW$3)='Rent Roll'!$AS22),0,1)</f>
        <v>1</v>
      </c>
      <c r="CX136" s="767">
        <f>IF(OR(MONTH(CX$3)='Rent Roll'!$AN22,MONTH(CX$3)='Rent Roll'!$AO22,MONTH(CX$3)='Rent Roll'!$AP22,MONTH(CX$3)='Rent Roll'!$AQ22,MONTH(CX$3)='Rent Roll'!$AR22,MONTH(CX$3)='Rent Roll'!$AS22),0,1)</f>
        <v>1</v>
      </c>
      <c r="CY136" s="768">
        <f>IF(OR(MONTH(CY$3)='Rent Roll'!$AN22,MONTH(CY$3)='Rent Roll'!$AO22,MONTH(CY$3)='Rent Roll'!$AP22,MONTH(CY$3)='Rent Roll'!$AQ22,MONTH(CY$3)='Rent Roll'!$AR22,MONTH(CY$3)='Rent Roll'!$AS22),0,1)</f>
        <v>1</v>
      </c>
      <c r="CZ136" s="567">
        <f>IF(OR(MONTH(CZ$3)='Rent Roll'!$AN22,MONTH(CZ$3)='Rent Roll'!$AO22,MONTH(CZ$3)='Rent Roll'!$AP22,MONTH(CZ$3)='Rent Roll'!$AQ22,MONTH(CZ$3)='Rent Roll'!$AR22,MONTH(CZ$3)='Rent Roll'!$AS22),0,1)</f>
        <v>1</v>
      </c>
      <c r="DA136" s="567">
        <f>IF(OR(MONTH(DA$3)='Rent Roll'!$AN22,MONTH(DA$3)='Rent Roll'!$AO22,MONTH(DA$3)='Rent Roll'!$AP22,MONTH(DA$3)='Rent Roll'!$AQ22,MONTH(DA$3)='Rent Roll'!$AR22,MONTH(DA$3)='Rent Roll'!$AS22),0,1)</f>
        <v>1</v>
      </c>
      <c r="DB136" s="567">
        <f>IF(OR(MONTH(DB$3)='Rent Roll'!$AN22,MONTH(DB$3)='Rent Roll'!$AO22,MONTH(DB$3)='Rent Roll'!$AP22,MONTH(DB$3)='Rent Roll'!$AQ22,MONTH(DB$3)='Rent Roll'!$AR22,MONTH(DB$3)='Rent Roll'!$AS22),0,1)</f>
        <v>1</v>
      </c>
      <c r="DC136" s="567">
        <f>IF(OR(MONTH(DC$3)='Rent Roll'!$AN22,MONTH(DC$3)='Rent Roll'!$AO22,MONTH(DC$3)='Rent Roll'!$AP22,MONTH(DC$3)='Rent Roll'!$AQ22,MONTH(DC$3)='Rent Roll'!$AR22,MONTH(DC$3)='Rent Roll'!$AS22),0,1)</f>
        <v>1</v>
      </c>
      <c r="DD136" s="567">
        <f>IF(OR(MONTH(DD$3)='Rent Roll'!$AN22,MONTH(DD$3)='Rent Roll'!$AO22,MONTH(DD$3)='Rent Roll'!$AP22,MONTH(DD$3)='Rent Roll'!$AQ22,MONTH(DD$3)='Rent Roll'!$AR22,MONTH(DD$3)='Rent Roll'!$AS22),0,1)</f>
        <v>1</v>
      </c>
      <c r="DE136" s="567">
        <f>IF(OR(MONTH(DE$3)='Rent Roll'!$AN22,MONTH(DE$3)='Rent Roll'!$AO22,MONTH(DE$3)='Rent Roll'!$AP22,MONTH(DE$3)='Rent Roll'!$AQ22,MONTH(DE$3)='Rent Roll'!$AR22,MONTH(DE$3)='Rent Roll'!$AS22),0,1)</f>
        <v>1</v>
      </c>
      <c r="DF136" s="567">
        <f>IF(OR(MONTH(DF$3)='Rent Roll'!$AN22,MONTH(DF$3)='Rent Roll'!$AO22,MONTH(DF$3)='Rent Roll'!$AP22,MONTH(DF$3)='Rent Roll'!$AQ22,MONTH(DF$3)='Rent Roll'!$AR22,MONTH(DF$3)='Rent Roll'!$AS22),0,1)</f>
        <v>1</v>
      </c>
      <c r="DG136" s="567">
        <f>IF(OR(MONTH(DG$3)='Rent Roll'!$AN22,MONTH(DG$3)='Rent Roll'!$AO22,MONTH(DG$3)='Rent Roll'!$AP22,MONTH(DG$3)='Rent Roll'!$AQ22,MONTH(DG$3)='Rent Roll'!$AR22,MONTH(DG$3)='Rent Roll'!$AS22),0,1)</f>
        <v>1</v>
      </c>
      <c r="DH136" s="567">
        <f>IF(OR(MONTH(DH$3)='Rent Roll'!$AN22,MONTH(DH$3)='Rent Roll'!$AO22,MONTH(DH$3)='Rent Roll'!$AP22,MONTH(DH$3)='Rent Roll'!$AQ22,MONTH(DH$3)='Rent Roll'!$AR22,MONTH(DH$3)='Rent Roll'!$AS22),0,1)</f>
        <v>1</v>
      </c>
      <c r="DI136" s="567">
        <f>IF(OR(MONTH(DI$3)='Rent Roll'!$AN22,MONTH(DI$3)='Rent Roll'!$AO22,MONTH(DI$3)='Rent Roll'!$AP22,MONTH(DI$3)='Rent Roll'!$AQ22,MONTH(DI$3)='Rent Roll'!$AR22,MONTH(DI$3)='Rent Roll'!$AS22),0,1)</f>
        <v>1</v>
      </c>
      <c r="DJ136" s="767">
        <f>IF(OR(MONTH(DJ$3)='Rent Roll'!$AN22,MONTH(DJ$3)='Rent Roll'!$AO22,MONTH(DJ$3)='Rent Roll'!$AP22,MONTH(DJ$3)='Rent Roll'!$AQ22,MONTH(DJ$3)='Rent Roll'!$AR22,MONTH(DJ$3)='Rent Roll'!$AS22),0,1)</f>
        <v>1</v>
      </c>
      <c r="DK136" s="768">
        <f>IF(OR(MONTH(DK$3)='Rent Roll'!$AN22,MONTH(DK$3)='Rent Roll'!$AO22,MONTH(DK$3)='Rent Roll'!$AP22,MONTH(DK$3)='Rent Roll'!$AQ22,MONTH(DK$3)='Rent Roll'!$AR22,MONTH(DK$3)='Rent Roll'!$AS22),0,1)</f>
        <v>1</v>
      </c>
      <c r="DL136" s="567">
        <f>IF(OR(MONTH(DL$3)='Rent Roll'!$AN22,MONTH(DL$3)='Rent Roll'!$AO22,MONTH(DL$3)='Rent Roll'!$AP22,MONTH(DL$3)='Rent Roll'!$AQ22,MONTH(DL$3)='Rent Roll'!$AR22,MONTH(DL$3)='Rent Roll'!$AS22),0,1)</f>
        <v>1</v>
      </c>
      <c r="DM136" s="567">
        <f>IF(OR(MONTH(DM$3)='Rent Roll'!$AN22,MONTH(DM$3)='Rent Roll'!$AO22,MONTH(DM$3)='Rent Roll'!$AP22,MONTH(DM$3)='Rent Roll'!$AQ22,MONTH(DM$3)='Rent Roll'!$AR22,MONTH(DM$3)='Rent Roll'!$AS22),0,1)</f>
        <v>1</v>
      </c>
      <c r="DN136" s="567">
        <f>IF(OR(MONTH(DN$3)='Rent Roll'!$AN22,MONTH(DN$3)='Rent Roll'!$AO22,MONTH(DN$3)='Rent Roll'!$AP22,MONTH(DN$3)='Rent Roll'!$AQ22,MONTH(DN$3)='Rent Roll'!$AR22,MONTH(DN$3)='Rent Roll'!$AS22),0,1)</f>
        <v>1</v>
      </c>
      <c r="DO136" s="567">
        <f>IF(OR(MONTH(DO$3)='Rent Roll'!$AN22,MONTH(DO$3)='Rent Roll'!$AO22,MONTH(DO$3)='Rent Roll'!$AP22,MONTH(DO$3)='Rent Roll'!$AQ22,MONTH(DO$3)='Rent Roll'!$AR22,MONTH(DO$3)='Rent Roll'!$AS22),0,1)</f>
        <v>1</v>
      </c>
      <c r="DP136" s="567">
        <f>IF(OR(MONTH(DP$3)='Rent Roll'!$AN22,MONTH(DP$3)='Rent Roll'!$AO22,MONTH(DP$3)='Rent Roll'!$AP22,MONTH(DP$3)='Rent Roll'!$AQ22,MONTH(DP$3)='Rent Roll'!$AR22,MONTH(DP$3)='Rent Roll'!$AS22),0,1)</f>
        <v>1</v>
      </c>
      <c r="DQ136" s="567">
        <f>IF(OR(MONTH(DQ$3)='Rent Roll'!$AN22,MONTH(DQ$3)='Rent Roll'!$AO22,MONTH(DQ$3)='Rent Roll'!$AP22,MONTH(DQ$3)='Rent Roll'!$AQ22,MONTH(DQ$3)='Rent Roll'!$AR22,MONTH(DQ$3)='Rent Roll'!$AS22),0,1)</f>
        <v>1</v>
      </c>
      <c r="DR136" s="567">
        <f>IF(OR(MONTH(DR$3)='Rent Roll'!$AN22,MONTH(DR$3)='Rent Roll'!$AO22,MONTH(DR$3)='Rent Roll'!$AP22,MONTH(DR$3)='Rent Roll'!$AQ22,MONTH(DR$3)='Rent Roll'!$AR22,MONTH(DR$3)='Rent Roll'!$AS22),0,1)</f>
        <v>1</v>
      </c>
      <c r="DS136" s="567">
        <f>IF(OR(MONTH(DS$3)='Rent Roll'!$AN22,MONTH(DS$3)='Rent Roll'!$AO22,MONTH(DS$3)='Rent Roll'!$AP22,MONTH(DS$3)='Rent Roll'!$AQ22,MONTH(DS$3)='Rent Roll'!$AR22,MONTH(DS$3)='Rent Roll'!$AS22),0,1)</f>
        <v>1</v>
      </c>
      <c r="DT136" s="567">
        <f>IF(OR(MONTH(DT$3)='Rent Roll'!$AN22,MONTH(DT$3)='Rent Roll'!$AO22,MONTH(DT$3)='Rent Roll'!$AP22,MONTH(DT$3)='Rent Roll'!$AQ22,MONTH(DT$3)='Rent Roll'!$AR22,MONTH(DT$3)='Rent Roll'!$AS22),0,1)</f>
        <v>1</v>
      </c>
      <c r="DU136" s="567">
        <f>IF(OR(MONTH(DU$3)='Rent Roll'!$AN22,MONTH(DU$3)='Rent Roll'!$AO22,MONTH(DU$3)='Rent Roll'!$AP22,MONTH(DU$3)='Rent Roll'!$AQ22,MONTH(DU$3)='Rent Roll'!$AR22,MONTH(DU$3)='Rent Roll'!$AS22),0,1)</f>
        <v>1</v>
      </c>
      <c r="DV136" s="567">
        <f>IF(OR(MONTH(DV$3)='Rent Roll'!$AN22,MONTH(DV$3)='Rent Roll'!$AO22,MONTH(DV$3)='Rent Roll'!$AP22,MONTH(DV$3)='Rent Roll'!$AQ22,MONTH(DV$3)='Rent Roll'!$AR22,MONTH(DV$3)='Rent Roll'!$AS22),0,1)</f>
        <v>1</v>
      </c>
    </row>
    <row r="137" spans="1:126" s="568" customFormat="1" ht="12" customHeight="1" outlineLevel="1" x14ac:dyDescent="0.4">
      <c r="A137" s="732"/>
      <c r="B137" s="564">
        <f>'Rent Roll'!$B23</f>
        <v>0</v>
      </c>
      <c r="C137" s="566"/>
      <c r="D137" s="566"/>
      <c r="E137" s="566"/>
      <c r="F137" s="778">
        <f>IF(OR(MONTH(F$3)='Rent Roll'!$AN23,MONTH(F$3)='Rent Roll'!$AO23,MONTH(F$3)='Rent Roll'!$AP23,MONTH(F$3)='Rent Roll'!$AQ23,MONTH(F$3)='Rent Roll'!$AR23,MONTH(F$3)='Rent Roll'!$AS23),0,1)</f>
        <v>1</v>
      </c>
      <c r="G137" s="768">
        <f>IF(OR(MONTH(G$3)='Rent Roll'!$AN23,MONTH(G$3)='Rent Roll'!$AO23,MONTH(G$3)='Rent Roll'!$AP23,MONTH(G$3)='Rent Roll'!$AQ23,MONTH(G$3)='Rent Roll'!$AR23,MONTH(G$3)='Rent Roll'!$AS23),0,1)</f>
        <v>1</v>
      </c>
      <c r="H137" s="567">
        <f>IF(OR(MONTH(H$3)='Rent Roll'!$AN23,MONTH(H$3)='Rent Roll'!$AO23,MONTH(H$3)='Rent Roll'!$AP23,MONTH(H$3)='Rent Roll'!$AQ23,MONTH(H$3)='Rent Roll'!$AR23,MONTH(H$3)='Rent Roll'!$AS23),0,1)</f>
        <v>1</v>
      </c>
      <c r="I137" s="567">
        <f>IF(OR(MONTH(I$3)='Rent Roll'!$AN23,MONTH(I$3)='Rent Roll'!$AO23,MONTH(I$3)='Rent Roll'!$AP23,MONTH(I$3)='Rent Roll'!$AQ23,MONTH(I$3)='Rent Roll'!$AR23,MONTH(I$3)='Rent Roll'!$AS23),0,1)</f>
        <v>1</v>
      </c>
      <c r="J137" s="567">
        <f>IF(OR(MONTH(J$3)='Rent Roll'!$AN23,MONTH(J$3)='Rent Roll'!$AO23,MONTH(J$3)='Rent Roll'!$AP23,MONTH(J$3)='Rent Roll'!$AQ23,MONTH(J$3)='Rent Roll'!$AR23,MONTH(J$3)='Rent Roll'!$AS23),0,1)</f>
        <v>1</v>
      </c>
      <c r="K137" s="567">
        <f>IF(OR(MONTH(K$3)='Rent Roll'!$AN23,MONTH(K$3)='Rent Roll'!$AO23,MONTH(K$3)='Rent Roll'!$AP23,MONTH(K$3)='Rent Roll'!$AQ23,MONTH(K$3)='Rent Roll'!$AR23,MONTH(K$3)='Rent Roll'!$AS23),0,1)</f>
        <v>1</v>
      </c>
      <c r="L137" s="567">
        <f>IF(OR(MONTH(L$3)='Rent Roll'!$AN23,MONTH(L$3)='Rent Roll'!$AO23,MONTH(L$3)='Rent Roll'!$AP23,MONTH(L$3)='Rent Roll'!$AQ23,MONTH(L$3)='Rent Roll'!$AR23,MONTH(L$3)='Rent Roll'!$AS23),0,1)</f>
        <v>1</v>
      </c>
      <c r="M137" s="567">
        <f>IF(OR(MONTH(M$3)='Rent Roll'!$AN23,MONTH(M$3)='Rent Roll'!$AO23,MONTH(M$3)='Rent Roll'!$AP23,MONTH(M$3)='Rent Roll'!$AQ23,MONTH(M$3)='Rent Roll'!$AR23,MONTH(M$3)='Rent Roll'!$AS23),0,1)</f>
        <v>1</v>
      </c>
      <c r="N137" s="567">
        <f>IF(OR(MONTH(N$3)='Rent Roll'!$AN23,MONTH(N$3)='Rent Roll'!$AO23,MONTH(N$3)='Rent Roll'!$AP23,MONTH(N$3)='Rent Roll'!$AQ23,MONTH(N$3)='Rent Roll'!$AR23,MONTH(N$3)='Rent Roll'!$AS23),0,1)</f>
        <v>1</v>
      </c>
      <c r="O137" s="567">
        <f>IF(OR(MONTH(O$3)='Rent Roll'!$AN23,MONTH(O$3)='Rent Roll'!$AO23,MONTH(O$3)='Rent Roll'!$AP23,MONTH(O$3)='Rent Roll'!$AQ23,MONTH(O$3)='Rent Roll'!$AR23,MONTH(O$3)='Rent Roll'!$AS23),0,1)</f>
        <v>1</v>
      </c>
      <c r="P137" s="567">
        <f>IF(OR(MONTH(P$3)='Rent Roll'!$AN23,MONTH(P$3)='Rent Roll'!$AO23,MONTH(P$3)='Rent Roll'!$AP23,MONTH(P$3)='Rent Roll'!$AQ23,MONTH(P$3)='Rent Roll'!$AR23,MONTH(P$3)='Rent Roll'!$AS23),0,1)</f>
        <v>1</v>
      </c>
      <c r="Q137" s="567">
        <f>IF(OR(MONTH(Q$3)='Rent Roll'!$AN23,MONTH(Q$3)='Rent Roll'!$AO23,MONTH(Q$3)='Rent Roll'!$AP23,MONTH(Q$3)='Rent Roll'!$AQ23,MONTH(Q$3)='Rent Roll'!$AR23,MONTH(Q$3)='Rent Roll'!$AS23),0,1)</f>
        <v>1</v>
      </c>
      <c r="R137" s="767">
        <f>IF(OR(MONTH(R$3)='Rent Roll'!$AN23,MONTH(R$3)='Rent Roll'!$AO23,MONTH(R$3)='Rent Roll'!$AP23,MONTH(R$3)='Rent Roll'!$AQ23,MONTH(R$3)='Rent Roll'!$AR23,MONTH(R$3)='Rent Roll'!$AS23),0,1)</f>
        <v>1</v>
      </c>
      <c r="S137" s="768">
        <f>IF(OR(MONTH(S$3)='Rent Roll'!$AN23,MONTH(S$3)='Rent Roll'!$AO23,MONTH(S$3)='Rent Roll'!$AP23,MONTH(S$3)='Rent Roll'!$AQ23,MONTH(S$3)='Rent Roll'!$AR23,MONTH(S$3)='Rent Roll'!$AS23),0,1)</f>
        <v>1</v>
      </c>
      <c r="T137" s="567">
        <f>IF(OR(MONTH(T$3)='Rent Roll'!$AN23,MONTH(T$3)='Rent Roll'!$AO23,MONTH(T$3)='Rent Roll'!$AP23,MONTH(T$3)='Rent Roll'!$AQ23,MONTH(T$3)='Rent Roll'!$AR23,MONTH(T$3)='Rent Roll'!$AS23),0,1)</f>
        <v>1</v>
      </c>
      <c r="U137" s="567">
        <f>IF(OR(MONTH(U$3)='Rent Roll'!$AN23,MONTH(U$3)='Rent Roll'!$AO23,MONTH(U$3)='Rent Roll'!$AP23,MONTH(U$3)='Rent Roll'!$AQ23,MONTH(U$3)='Rent Roll'!$AR23,MONTH(U$3)='Rent Roll'!$AS23),0,1)</f>
        <v>1</v>
      </c>
      <c r="V137" s="567">
        <f>IF(OR(MONTH(V$3)='Rent Roll'!$AN23,MONTH(V$3)='Rent Roll'!$AO23,MONTH(V$3)='Rent Roll'!$AP23,MONTH(V$3)='Rent Roll'!$AQ23,MONTH(V$3)='Rent Roll'!$AR23,MONTH(V$3)='Rent Roll'!$AS23),0,1)</f>
        <v>1</v>
      </c>
      <c r="W137" s="567">
        <f>IF(OR(MONTH(W$3)='Rent Roll'!$AN23,MONTH(W$3)='Rent Roll'!$AO23,MONTH(W$3)='Rent Roll'!$AP23,MONTH(W$3)='Rent Roll'!$AQ23,MONTH(W$3)='Rent Roll'!$AR23,MONTH(W$3)='Rent Roll'!$AS23),0,1)</f>
        <v>1</v>
      </c>
      <c r="X137" s="567">
        <f>IF(OR(MONTH(X$3)='Rent Roll'!$AN23,MONTH(X$3)='Rent Roll'!$AO23,MONTH(X$3)='Rent Roll'!$AP23,MONTH(X$3)='Rent Roll'!$AQ23,MONTH(X$3)='Rent Roll'!$AR23,MONTH(X$3)='Rent Roll'!$AS23),0,1)</f>
        <v>1</v>
      </c>
      <c r="Y137" s="567">
        <f>IF(OR(MONTH(Y$3)='Rent Roll'!$AN23,MONTH(Y$3)='Rent Roll'!$AO23,MONTH(Y$3)='Rent Roll'!$AP23,MONTH(Y$3)='Rent Roll'!$AQ23,MONTH(Y$3)='Rent Roll'!$AR23,MONTH(Y$3)='Rent Roll'!$AS23),0,1)</f>
        <v>1</v>
      </c>
      <c r="Z137" s="567">
        <f>IF(OR(MONTH(Z$3)='Rent Roll'!$AN23,MONTH(Z$3)='Rent Roll'!$AO23,MONTH(Z$3)='Rent Roll'!$AP23,MONTH(Z$3)='Rent Roll'!$AQ23,MONTH(Z$3)='Rent Roll'!$AR23,MONTH(Z$3)='Rent Roll'!$AS23),0,1)</f>
        <v>1</v>
      </c>
      <c r="AA137" s="567">
        <f>IF(OR(MONTH(AA$3)='Rent Roll'!$AN23,MONTH(AA$3)='Rent Roll'!$AO23,MONTH(AA$3)='Rent Roll'!$AP23,MONTH(AA$3)='Rent Roll'!$AQ23,MONTH(AA$3)='Rent Roll'!$AR23,MONTH(AA$3)='Rent Roll'!$AS23),0,1)</f>
        <v>1</v>
      </c>
      <c r="AB137" s="567">
        <f>IF(OR(MONTH(AB$3)='Rent Roll'!$AN23,MONTH(AB$3)='Rent Roll'!$AO23,MONTH(AB$3)='Rent Roll'!$AP23,MONTH(AB$3)='Rent Roll'!$AQ23,MONTH(AB$3)='Rent Roll'!$AR23,MONTH(AB$3)='Rent Roll'!$AS23),0,1)</f>
        <v>1</v>
      </c>
      <c r="AC137" s="567">
        <f>IF(OR(MONTH(AC$3)='Rent Roll'!$AN23,MONTH(AC$3)='Rent Roll'!$AO23,MONTH(AC$3)='Rent Roll'!$AP23,MONTH(AC$3)='Rent Roll'!$AQ23,MONTH(AC$3)='Rent Roll'!$AR23,MONTH(AC$3)='Rent Roll'!$AS23),0,1)</f>
        <v>1</v>
      </c>
      <c r="AD137" s="767">
        <f>IF(OR(MONTH(AD$3)='Rent Roll'!$AN23,MONTH(AD$3)='Rent Roll'!$AO23,MONTH(AD$3)='Rent Roll'!$AP23,MONTH(AD$3)='Rent Roll'!$AQ23,MONTH(AD$3)='Rent Roll'!$AR23,MONTH(AD$3)='Rent Roll'!$AS23),0,1)</f>
        <v>1</v>
      </c>
      <c r="AE137" s="768">
        <f>IF(OR(MONTH(AE$3)='Rent Roll'!$AN23,MONTH(AE$3)='Rent Roll'!$AO23,MONTH(AE$3)='Rent Roll'!$AP23,MONTH(AE$3)='Rent Roll'!$AQ23,MONTH(AE$3)='Rent Roll'!$AR23,MONTH(AE$3)='Rent Roll'!$AS23),0,1)</f>
        <v>1</v>
      </c>
      <c r="AF137" s="567">
        <f>IF(OR(MONTH(AF$3)='Rent Roll'!$AN23,MONTH(AF$3)='Rent Roll'!$AO23,MONTH(AF$3)='Rent Roll'!$AP23,MONTH(AF$3)='Rent Roll'!$AQ23,MONTH(AF$3)='Rent Roll'!$AR23,MONTH(AF$3)='Rent Roll'!$AS23),0,1)</f>
        <v>1</v>
      </c>
      <c r="AG137" s="567">
        <f>IF(OR(MONTH(AG$3)='Rent Roll'!$AN23,MONTH(AG$3)='Rent Roll'!$AO23,MONTH(AG$3)='Rent Roll'!$AP23,MONTH(AG$3)='Rent Roll'!$AQ23,MONTH(AG$3)='Rent Roll'!$AR23,MONTH(AG$3)='Rent Roll'!$AS23),0,1)</f>
        <v>1</v>
      </c>
      <c r="AH137" s="567">
        <f>IF(OR(MONTH(AH$3)='Rent Roll'!$AN23,MONTH(AH$3)='Rent Roll'!$AO23,MONTH(AH$3)='Rent Roll'!$AP23,MONTH(AH$3)='Rent Roll'!$AQ23,MONTH(AH$3)='Rent Roll'!$AR23,MONTH(AH$3)='Rent Roll'!$AS23),0,1)</f>
        <v>1</v>
      </c>
      <c r="AI137" s="567">
        <f>IF(OR(MONTH(AI$3)='Rent Roll'!$AN23,MONTH(AI$3)='Rent Roll'!$AO23,MONTH(AI$3)='Rent Roll'!$AP23,MONTH(AI$3)='Rent Roll'!$AQ23,MONTH(AI$3)='Rent Roll'!$AR23,MONTH(AI$3)='Rent Roll'!$AS23),0,1)</f>
        <v>1</v>
      </c>
      <c r="AJ137" s="567">
        <f>IF(OR(MONTH(AJ$3)='Rent Roll'!$AN23,MONTH(AJ$3)='Rent Roll'!$AO23,MONTH(AJ$3)='Rent Roll'!$AP23,MONTH(AJ$3)='Rent Roll'!$AQ23,MONTH(AJ$3)='Rent Roll'!$AR23,MONTH(AJ$3)='Rent Roll'!$AS23),0,1)</f>
        <v>1</v>
      </c>
      <c r="AK137" s="567">
        <f>IF(OR(MONTH(AK$3)='Rent Roll'!$AN23,MONTH(AK$3)='Rent Roll'!$AO23,MONTH(AK$3)='Rent Roll'!$AP23,MONTH(AK$3)='Rent Roll'!$AQ23,MONTH(AK$3)='Rent Roll'!$AR23,MONTH(AK$3)='Rent Roll'!$AS23),0,1)</f>
        <v>1</v>
      </c>
      <c r="AL137" s="567">
        <f>IF(OR(MONTH(AL$3)='Rent Roll'!$AN23,MONTH(AL$3)='Rent Roll'!$AO23,MONTH(AL$3)='Rent Roll'!$AP23,MONTH(AL$3)='Rent Roll'!$AQ23,MONTH(AL$3)='Rent Roll'!$AR23,MONTH(AL$3)='Rent Roll'!$AS23),0,1)</f>
        <v>1</v>
      </c>
      <c r="AM137" s="567">
        <f>IF(OR(MONTH(AM$3)='Rent Roll'!$AN23,MONTH(AM$3)='Rent Roll'!$AO23,MONTH(AM$3)='Rent Roll'!$AP23,MONTH(AM$3)='Rent Roll'!$AQ23,MONTH(AM$3)='Rent Roll'!$AR23,MONTH(AM$3)='Rent Roll'!$AS23),0,1)</f>
        <v>1</v>
      </c>
      <c r="AN137" s="567">
        <f>IF(OR(MONTH(AN$3)='Rent Roll'!$AN23,MONTH(AN$3)='Rent Roll'!$AO23,MONTH(AN$3)='Rent Roll'!$AP23,MONTH(AN$3)='Rent Roll'!$AQ23,MONTH(AN$3)='Rent Roll'!$AR23,MONTH(AN$3)='Rent Roll'!$AS23),0,1)</f>
        <v>1</v>
      </c>
      <c r="AO137" s="567">
        <f>IF(OR(MONTH(AO$3)='Rent Roll'!$AN23,MONTH(AO$3)='Rent Roll'!$AO23,MONTH(AO$3)='Rent Roll'!$AP23,MONTH(AO$3)='Rent Roll'!$AQ23,MONTH(AO$3)='Rent Roll'!$AR23,MONTH(AO$3)='Rent Roll'!$AS23),0,1)</f>
        <v>1</v>
      </c>
      <c r="AP137" s="767">
        <f>IF(OR(MONTH(AP$3)='Rent Roll'!$AN23,MONTH(AP$3)='Rent Roll'!$AO23,MONTH(AP$3)='Rent Roll'!$AP23,MONTH(AP$3)='Rent Roll'!$AQ23,MONTH(AP$3)='Rent Roll'!$AR23,MONTH(AP$3)='Rent Roll'!$AS23),0,1)</f>
        <v>1</v>
      </c>
      <c r="AQ137" s="768">
        <f>IF(OR(MONTH(AQ$3)='Rent Roll'!$AN23,MONTH(AQ$3)='Rent Roll'!$AO23,MONTH(AQ$3)='Rent Roll'!$AP23,MONTH(AQ$3)='Rent Roll'!$AQ23,MONTH(AQ$3)='Rent Roll'!$AR23,MONTH(AQ$3)='Rent Roll'!$AS23),0,1)</f>
        <v>1</v>
      </c>
      <c r="AR137" s="567">
        <f>IF(OR(MONTH(AR$3)='Rent Roll'!$AN23,MONTH(AR$3)='Rent Roll'!$AO23,MONTH(AR$3)='Rent Roll'!$AP23,MONTH(AR$3)='Rent Roll'!$AQ23,MONTH(AR$3)='Rent Roll'!$AR23,MONTH(AR$3)='Rent Roll'!$AS23),0,1)</f>
        <v>1</v>
      </c>
      <c r="AS137" s="567">
        <f>IF(OR(MONTH(AS$3)='Rent Roll'!$AN23,MONTH(AS$3)='Rent Roll'!$AO23,MONTH(AS$3)='Rent Roll'!$AP23,MONTH(AS$3)='Rent Roll'!$AQ23,MONTH(AS$3)='Rent Roll'!$AR23,MONTH(AS$3)='Rent Roll'!$AS23),0,1)</f>
        <v>1</v>
      </c>
      <c r="AT137" s="567">
        <f>IF(OR(MONTH(AT$3)='Rent Roll'!$AN23,MONTH(AT$3)='Rent Roll'!$AO23,MONTH(AT$3)='Rent Roll'!$AP23,MONTH(AT$3)='Rent Roll'!$AQ23,MONTH(AT$3)='Rent Roll'!$AR23,MONTH(AT$3)='Rent Roll'!$AS23),0,1)</f>
        <v>1</v>
      </c>
      <c r="AU137" s="567">
        <f>IF(OR(MONTH(AU$3)='Rent Roll'!$AN23,MONTH(AU$3)='Rent Roll'!$AO23,MONTH(AU$3)='Rent Roll'!$AP23,MONTH(AU$3)='Rent Roll'!$AQ23,MONTH(AU$3)='Rent Roll'!$AR23,MONTH(AU$3)='Rent Roll'!$AS23),0,1)</f>
        <v>1</v>
      </c>
      <c r="AV137" s="567">
        <f>IF(OR(MONTH(AV$3)='Rent Roll'!$AN23,MONTH(AV$3)='Rent Roll'!$AO23,MONTH(AV$3)='Rent Roll'!$AP23,MONTH(AV$3)='Rent Roll'!$AQ23,MONTH(AV$3)='Rent Roll'!$AR23,MONTH(AV$3)='Rent Roll'!$AS23),0,1)</f>
        <v>1</v>
      </c>
      <c r="AW137" s="567">
        <f>IF(OR(MONTH(AW$3)='Rent Roll'!$AN23,MONTH(AW$3)='Rent Roll'!$AO23,MONTH(AW$3)='Rent Roll'!$AP23,MONTH(AW$3)='Rent Roll'!$AQ23,MONTH(AW$3)='Rent Roll'!$AR23,MONTH(AW$3)='Rent Roll'!$AS23),0,1)</f>
        <v>1</v>
      </c>
      <c r="AX137" s="567">
        <f>IF(OR(MONTH(AX$3)='Rent Roll'!$AN23,MONTH(AX$3)='Rent Roll'!$AO23,MONTH(AX$3)='Rent Roll'!$AP23,MONTH(AX$3)='Rent Roll'!$AQ23,MONTH(AX$3)='Rent Roll'!$AR23,MONTH(AX$3)='Rent Roll'!$AS23),0,1)</f>
        <v>1</v>
      </c>
      <c r="AY137" s="567">
        <f>IF(OR(MONTH(AY$3)='Rent Roll'!$AN23,MONTH(AY$3)='Rent Roll'!$AO23,MONTH(AY$3)='Rent Roll'!$AP23,MONTH(AY$3)='Rent Roll'!$AQ23,MONTH(AY$3)='Rent Roll'!$AR23,MONTH(AY$3)='Rent Roll'!$AS23),0,1)</f>
        <v>1</v>
      </c>
      <c r="AZ137" s="567">
        <f>IF(OR(MONTH(AZ$3)='Rent Roll'!$AN23,MONTH(AZ$3)='Rent Roll'!$AO23,MONTH(AZ$3)='Rent Roll'!$AP23,MONTH(AZ$3)='Rent Roll'!$AQ23,MONTH(AZ$3)='Rent Roll'!$AR23,MONTH(AZ$3)='Rent Roll'!$AS23),0,1)</f>
        <v>1</v>
      </c>
      <c r="BA137" s="567">
        <f>IF(OR(MONTH(BA$3)='Rent Roll'!$AN23,MONTH(BA$3)='Rent Roll'!$AO23,MONTH(BA$3)='Rent Roll'!$AP23,MONTH(BA$3)='Rent Roll'!$AQ23,MONTH(BA$3)='Rent Roll'!$AR23,MONTH(BA$3)='Rent Roll'!$AS23),0,1)</f>
        <v>1</v>
      </c>
      <c r="BB137" s="767">
        <f>IF(OR(MONTH(BB$3)='Rent Roll'!$AN23,MONTH(BB$3)='Rent Roll'!$AO23,MONTH(BB$3)='Rent Roll'!$AP23,MONTH(BB$3)='Rent Roll'!$AQ23,MONTH(BB$3)='Rent Roll'!$AR23,MONTH(BB$3)='Rent Roll'!$AS23),0,1)</f>
        <v>1</v>
      </c>
      <c r="BC137" s="768">
        <f>IF(OR(MONTH(BC$3)='Rent Roll'!$AN23,MONTH(BC$3)='Rent Roll'!$AO23,MONTH(BC$3)='Rent Roll'!$AP23,MONTH(BC$3)='Rent Roll'!$AQ23,MONTH(BC$3)='Rent Roll'!$AR23,MONTH(BC$3)='Rent Roll'!$AS23),0,1)</f>
        <v>1</v>
      </c>
      <c r="BD137" s="567">
        <f>IF(OR(MONTH(BD$3)='Rent Roll'!$AN23,MONTH(BD$3)='Rent Roll'!$AO23,MONTH(BD$3)='Rent Roll'!$AP23,MONTH(BD$3)='Rent Roll'!$AQ23,MONTH(BD$3)='Rent Roll'!$AR23,MONTH(BD$3)='Rent Roll'!$AS23),0,1)</f>
        <v>1</v>
      </c>
      <c r="BE137" s="567">
        <f>IF(OR(MONTH(BE$3)='Rent Roll'!$AN23,MONTH(BE$3)='Rent Roll'!$AO23,MONTH(BE$3)='Rent Roll'!$AP23,MONTH(BE$3)='Rent Roll'!$AQ23,MONTH(BE$3)='Rent Roll'!$AR23,MONTH(BE$3)='Rent Roll'!$AS23),0,1)</f>
        <v>1</v>
      </c>
      <c r="BF137" s="567">
        <f>IF(OR(MONTH(BF$3)='Rent Roll'!$AN23,MONTH(BF$3)='Rent Roll'!$AO23,MONTH(BF$3)='Rent Roll'!$AP23,MONTH(BF$3)='Rent Roll'!$AQ23,MONTH(BF$3)='Rent Roll'!$AR23,MONTH(BF$3)='Rent Roll'!$AS23),0,1)</f>
        <v>1</v>
      </c>
      <c r="BG137" s="567">
        <f>IF(OR(MONTH(BG$3)='Rent Roll'!$AN23,MONTH(BG$3)='Rent Roll'!$AO23,MONTH(BG$3)='Rent Roll'!$AP23,MONTH(BG$3)='Rent Roll'!$AQ23,MONTH(BG$3)='Rent Roll'!$AR23,MONTH(BG$3)='Rent Roll'!$AS23),0,1)</f>
        <v>1</v>
      </c>
      <c r="BH137" s="567">
        <f>IF(OR(MONTH(BH$3)='Rent Roll'!$AN23,MONTH(BH$3)='Rent Roll'!$AO23,MONTH(BH$3)='Rent Roll'!$AP23,MONTH(BH$3)='Rent Roll'!$AQ23,MONTH(BH$3)='Rent Roll'!$AR23,MONTH(BH$3)='Rent Roll'!$AS23),0,1)</f>
        <v>1</v>
      </c>
      <c r="BI137" s="567">
        <f>IF(OR(MONTH(BI$3)='Rent Roll'!$AN23,MONTH(BI$3)='Rent Roll'!$AO23,MONTH(BI$3)='Rent Roll'!$AP23,MONTH(BI$3)='Rent Roll'!$AQ23,MONTH(BI$3)='Rent Roll'!$AR23,MONTH(BI$3)='Rent Roll'!$AS23),0,1)</f>
        <v>1</v>
      </c>
      <c r="BJ137" s="567">
        <f>IF(OR(MONTH(BJ$3)='Rent Roll'!$AN23,MONTH(BJ$3)='Rent Roll'!$AO23,MONTH(BJ$3)='Rent Roll'!$AP23,MONTH(BJ$3)='Rent Roll'!$AQ23,MONTH(BJ$3)='Rent Roll'!$AR23,MONTH(BJ$3)='Rent Roll'!$AS23),0,1)</f>
        <v>1</v>
      </c>
      <c r="BK137" s="567">
        <f>IF(OR(MONTH(BK$3)='Rent Roll'!$AN23,MONTH(BK$3)='Rent Roll'!$AO23,MONTH(BK$3)='Rent Roll'!$AP23,MONTH(BK$3)='Rent Roll'!$AQ23,MONTH(BK$3)='Rent Roll'!$AR23,MONTH(BK$3)='Rent Roll'!$AS23),0,1)</f>
        <v>1</v>
      </c>
      <c r="BL137" s="567">
        <f>IF(OR(MONTH(BL$3)='Rent Roll'!$AN23,MONTH(BL$3)='Rent Roll'!$AO23,MONTH(BL$3)='Rent Roll'!$AP23,MONTH(BL$3)='Rent Roll'!$AQ23,MONTH(BL$3)='Rent Roll'!$AR23,MONTH(BL$3)='Rent Roll'!$AS23),0,1)</f>
        <v>1</v>
      </c>
      <c r="BM137" s="567">
        <f>IF(OR(MONTH(BM$3)='Rent Roll'!$AN23,MONTH(BM$3)='Rent Roll'!$AO23,MONTH(BM$3)='Rent Roll'!$AP23,MONTH(BM$3)='Rent Roll'!$AQ23,MONTH(BM$3)='Rent Roll'!$AR23,MONTH(BM$3)='Rent Roll'!$AS23),0,1)</f>
        <v>1</v>
      </c>
      <c r="BN137" s="767">
        <f>IF(OR(MONTH(BN$3)='Rent Roll'!$AN23,MONTH(BN$3)='Rent Roll'!$AO23,MONTH(BN$3)='Rent Roll'!$AP23,MONTH(BN$3)='Rent Roll'!$AQ23,MONTH(BN$3)='Rent Roll'!$AR23,MONTH(BN$3)='Rent Roll'!$AS23),0,1)</f>
        <v>1</v>
      </c>
      <c r="BO137" s="768">
        <f>IF(OR(MONTH(BO$3)='Rent Roll'!$AN23,MONTH(BO$3)='Rent Roll'!$AO23,MONTH(BO$3)='Rent Roll'!$AP23,MONTH(BO$3)='Rent Roll'!$AQ23,MONTH(BO$3)='Rent Roll'!$AR23,MONTH(BO$3)='Rent Roll'!$AS23),0,1)</f>
        <v>1</v>
      </c>
      <c r="BP137" s="567">
        <f>IF(OR(MONTH(BP$3)='Rent Roll'!$AN23,MONTH(BP$3)='Rent Roll'!$AO23,MONTH(BP$3)='Rent Roll'!$AP23,MONTH(BP$3)='Rent Roll'!$AQ23,MONTH(BP$3)='Rent Roll'!$AR23,MONTH(BP$3)='Rent Roll'!$AS23),0,1)</f>
        <v>1</v>
      </c>
      <c r="BQ137" s="567">
        <f>IF(OR(MONTH(BQ$3)='Rent Roll'!$AN23,MONTH(BQ$3)='Rent Roll'!$AO23,MONTH(BQ$3)='Rent Roll'!$AP23,MONTH(BQ$3)='Rent Roll'!$AQ23,MONTH(BQ$3)='Rent Roll'!$AR23,MONTH(BQ$3)='Rent Roll'!$AS23),0,1)</f>
        <v>1</v>
      </c>
      <c r="BR137" s="567">
        <f>IF(OR(MONTH(BR$3)='Rent Roll'!$AN23,MONTH(BR$3)='Rent Roll'!$AO23,MONTH(BR$3)='Rent Roll'!$AP23,MONTH(BR$3)='Rent Roll'!$AQ23,MONTH(BR$3)='Rent Roll'!$AR23,MONTH(BR$3)='Rent Roll'!$AS23),0,1)</f>
        <v>1</v>
      </c>
      <c r="BS137" s="567">
        <f>IF(OR(MONTH(BS$3)='Rent Roll'!$AN23,MONTH(BS$3)='Rent Roll'!$AO23,MONTH(BS$3)='Rent Roll'!$AP23,MONTH(BS$3)='Rent Roll'!$AQ23,MONTH(BS$3)='Rent Roll'!$AR23,MONTH(BS$3)='Rent Roll'!$AS23),0,1)</f>
        <v>1</v>
      </c>
      <c r="BT137" s="567">
        <f>IF(OR(MONTH(BT$3)='Rent Roll'!$AN23,MONTH(BT$3)='Rent Roll'!$AO23,MONTH(BT$3)='Rent Roll'!$AP23,MONTH(BT$3)='Rent Roll'!$AQ23,MONTH(BT$3)='Rent Roll'!$AR23,MONTH(BT$3)='Rent Roll'!$AS23),0,1)</f>
        <v>1</v>
      </c>
      <c r="BU137" s="567">
        <f>IF(OR(MONTH(BU$3)='Rent Roll'!$AN23,MONTH(BU$3)='Rent Roll'!$AO23,MONTH(BU$3)='Rent Roll'!$AP23,MONTH(BU$3)='Rent Roll'!$AQ23,MONTH(BU$3)='Rent Roll'!$AR23,MONTH(BU$3)='Rent Roll'!$AS23),0,1)</f>
        <v>1</v>
      </c>
      <c r="BV137" s="567">
        <f>IF(OR(MONTH(BV$3)='Rent Roll'!$AN23,MONTH(BV$3)='Rent Roll'!$AO23,MONTH(BV$3)='Rent Roll'!$AP23,MONTH(BV$3)='Rent Roll'!$AQ23,MONTH(BV$3)='Rent Roll'!$AR23,MONTH(BV$3)='Rent Roll'!$AS23),0,1)</f>
        <v>1</v>
      </c>
      <c r="BW137" s="567">
        <f>IF(OR(MONTH(BW$3)='Rent Roll'!$AN23,MONTH(BW$3)='Rent Roll'!$AO23,MONTH(BW$3)='Rent Roll'!$AP23,MONTH(BW$3)='Rent Roll'!$AQ23,MONTH(BW$3)='Rent Roll'!$AR23,MONTH(BW$3)='Rent Roll'!$AS23),0,1)</f>
        <v>1</v>
      </c>
      <c r="BX137" s="567">
        <f>IF(OR(MONTH(BX$3)='Rent Roll'!$AN23,MONTH(BX$3)='Rent Roll'!$AO23,MONTH(BX$3)='Rent Roll'!$AP23,MONTH(BX$3)='Rent Roll'!$AQ23,MONTH(BX$3)='Rent Roll'!$AR23,MONTH(BX$3)='Rent Roll'!$AS23),0,1)</f>
        <v>1</v>
      </c>
      <c r="BY137" s="567">
        <f>IF(OR(MONTH(BY$3)='Rent Roll'!$AN23,MONTH(BY$3)='Rent Roll'!$AO23,MONTH(BY$3)='Rent Roll'!$AP23,MONTH(BY$3)='Rent Roll'!$AQ23,MONTH(BY$3)='Rent Roll'!$AR23,MONTH(BY$3)='Rent Roll'!$AS23),0,1)</f>
        <v>1</v>
      </c>
      <c r="BZ137" s="767">
        <f>IF(OR(MONTH(BZ$3)='Rent Roll'!$AN23,MONTH(BZ$3)='Rent Roll'!$AO23,MONTH(BZ$3)='Rent Roll'!$AP23,MONTH(BZ$3)='Rent Roll'!$AQ23,MONTH(BZ$3)='Rent Roll'!$AR23,MONTH(BZ$3)='Rent Roll'!$AS23),0,1)</f>
        <v>1</v>
      </c>
      <c r="CA137" s="768">
        <f>IF(OR(MONTH(CA$3)='Rent Roll'!$AN23,MONTH(CA$3)='Rent Roll'!$AO23,MONTH(CA$3)='Rent Roll'!$AP23,MONTH(CA$3)='Rent Roll'!$AQ23,MONTH(CA$3)='Rent Roll'!$AR23,MONTH(CA$3)='Rent Roll'!$AS23),0,1)</f>
        <v>1</v>
      </c>
      <c r="CB137" s="567">
        <f>IF(OR(MONTH(CB$3)='Rent Roll'!$AN23,MONTH(CB$3)='Rent Roll'!$AO23,MONTH(CB$3)='Rent Roll'!$AP23,MONTH(CB$3)='Rent Roll'!$AQ23,MONTH(CB$3)='Rent Roll'!$AR23,MONTH(CB$3)='Rent Roll'!$AS23),0,1)</f>
        <v>1</v>
      </c>
      <c r="CC137" s="567">
        <f>IF(OR(MONTH(CC$3)='Rent Roll'!$AN23,MONTH(CC$3)='Rent Roll'!$AO23,MONTH(CC$3)='Rent Roll'!$AP23,MONTH(CC$3)='Rent Roll'!$AQ23,MONTH(CC$3)='Rent Roll'!$AR23,MONTH(CC$3)='Rent Roll'!$AS23),0,1)</f>
        <v>1</v>
      </c>
      <c r="CD137" s="567">
        <f>IF(OR(MONTH(CD$3)='Rent Roll'!$AN23,MONTH(CD$3)='Rent Roll'!$AO23,MONTH(CD$3)='Rent Roll'!$AP23,MONTH(CD$3)='Rent Roll'!$AQ23,MONTH(CD$3)='Rent Roll'!$AR23,MONTH(CD$3)='Rent Roll'!$AS23),0,1)</f>
        <v>1</v>
      </c>
      <c r="CE137" s="567">
        <f>IF(OR(MONTH(CE$3)='Rent Roll'!$AN23,MONTH(CE$3)='Rent Roll'!$AO23,MONTH(CE$3)='Rent Roll'!$AP23,MONTH(CE$3)='Rent Roll'!$AQ23,MONTH(CE$3)='Rent Roll'!$AR23,MONTH(CE$3)='Rent Roll'!$AS23),0,1)</f>
        <v>1</v>
      </c>
      <c r="CF137" s="567">
        <f>IF(OR(MONTH(CF$3)='Rent Roll'!$AN23,MONTH(CF$3)='Rent Roll'!$AO23,MONTH(CF$3)='Rent Roll'!$AP23,MONTH(CF$3)='Rent Roll'!$AQ23,MONTH(CF$3)='Rent Roll'!$AR23,MONTH(CF$3)='Rent Roll'!$AS23),0,1)</f>
        <v>1</v>
      </c>
      <c r="CG137" s="567">
        <f>IF(OR(MONTH(CG$3)='Rent Roll'!$AN23,MONTH(CG$3)='Rent Roll'!$AO23,MONTH(CG$3)='Rent Roll'!$AP23,MONTH(CG$3)='Rent Roll'!$AQ23,MONTH(CG$3)='Rent Roll'!$AR23,MONTH(CG$3)='Rent Roll'!$AS23),0,1)</f>
        <v>1</v>
      </c>
      <c r="CH137" s="567">
        <f>IF(OR(MONTH(CH$3)='Rent Roll'!$AN23,MONTH(CH$3)='Rent Roll'!$AO23,MONTH(CH$3)='Rent Roll'!$AP23,MONTH(CH$3)='Rent Roll'!$AQ23,MONTH(CH$3)='Rent Roll'!$AR23,MONTH(CH$3)='Rent Roll'!$AS23),0,1)</f>
        <v>1</v>
      </c>
      <c r="CI137" s="567">
        <f>IF(OR(MONTH(CI$3)='Rent Roll'!$AN23,MONTH(CI$3)='Rent Roll'!$AO23,MONTH(CI$3)='Rent Roll'!$AP23,MONTH(CI$3)='Rent Roll'!$AQ23,MONTH(CI$3)='Rent Roll'!$AR23,MONTH(CI$3)='Rent Roll'!$AS23),0,1)</f>
        <v>1</v>
      </c>
      <c r="CJ137" s="567">
        <f>IF(OR(MONTH(CJ$3)='Rent Roll'!$AN23,MONTH(CJ$3)='Rent Roll'!$AO23,MONTH(CJ$3)='Rent Roll'!$AP23,MONTH(CJ$3)='Rent Roll'!$AQ23,MONTH(CJ$3)='Rent Roll'!$AR23,MONTH(CJ$3)='Rent Roll'!$AS23),0,1)</f>
        <v>1</v>
      </c>
      <c r="CK137" s="567">
        <f>IF(OR(MONTH(CK$3)='Rent Roll'!$AN23,MONTH(CK$3)='Rent Roll'!$AO23,MONTH(CK$3)='Rent Roll'!$AP23,MONTH(CK$3)='Rent Roll'!$AQ23,MONTH(CK$3)='Rent Roll'!$AR23,MONTH(CK$3)='Rent Roll'!$AS23),0,1)</f>
        <v>1</v>
      </c>
      <c r="CL137" s="767">
        <f>IF(OR(MONTH(CL$3)='Rent Roll'!$AN23,MONTH(CL$3)='Rent Roll'!$AO23,MONTH(CL$3)='Rent Roll'!$AP23,MONTH(CL$3)='Rent Roll'!$AQ23,MONTH(CL$3)='Rent Roll'!$AR23,MONTH(CL$3)='Rent Roll'!$AS23),0,1)</f>
        <v>1</v>
      </c>
      <c r="CM137" s="768">
        <f>IF(OR(MONTH(CM$3)='Rent Roll'!$AN23,MONTH(CM$3)='Rent Roll'!$AO23,MONTH(CM$3)='Rent Roll'!$AP23,MONTH(CM$3)='Rent Roll'!$AQ23,MONTH(CM$3)='Rent Roll'!$AR23,MONTH(CM$3)='Rent Roll'!$AS23),0,1)</f>
        <v>1</v>
      </c>
      <c r="CN137" s="567">
        <f>IF(OR(MONTH(CN$3)='Rent Roll'!$AN23,MONTH(CN$3)='Rent Roll'!$AO23,MONTH(CN$3)='Rent Roll'!$AP23,MONTH(CN$3)='Rent Roll'!$AQ23,MONTH(CN$3)='Rent Roll'!$AR23,MONTH(CN$3)='Rent Roll'!$AS23),0,1)</f>
        <v>1</v>
      </c>
      <c r="CO137" s="567">
        <f>IF(OR(MONTH(CO$3)='Rent Roll'!$AN23,MONTH(CO$3)='Rent Roll'!$AO23,MONTH(CO$3)='Rent Roll'!$AP23,MONTH(CO$3)='Rent Roll'!$AQ23,MONTH(CO$3)='Rent Roll'!$AR23,MONTH(CO$3)='Rent Roll'!$AS23),0,1)</f>
        <v>1</v>
      </c>
      <c r="CP137" s="567">
        <f>IF(OR(MONTH(CP$3)='Rent Roll'!$AN23,MONTH(CP$3)='Rent Roll'!$AO23,MONTH(CP$3)='Rent Roll'!$AP23,MONTH(CP$3)='Rent Roll'!$AQ23,MONTH(CP$3)='Rent Roll'!$AR23,MONTH(CP$3)='Rent Roll'!$AS23),0,1)</f>
        <v>1</v>
      </c>
      <c r="CQ137" s="567">
        <f>IF(OR(MONTH(CQ$3)='Rent Roll'!$AN23,MONTH(CQ$3)='Rent Roll'!$AO23,MONTH(CQ$3)='Rent Roll'!$AP23,MONTH(CQ$3)='Rent Roll'!$AQ23,MONTH(CQ$3)='Rent Roll'!$AR23,MONTH(CQ$3)='Rent Roll'!$AS23),0,1)</f>
        <v>1</v>
      </c>
      <c r="CR137" s="567">
        <f>IF(OR(MONTH(CR$3)='Rent Roll'!$AN23,MONTH(CR$3)='Rent Roll'!$AO23,MONTH(CR$3)='Rent Roll'!$AP23,MONTH(CR$3)='Rent Roll'!$AQ23,MONTH(CR$3)='Rent Roll'!$AR23,MONTH(CR$3)='Rent Roll'!$AS23),0,1)</f>
        <v>1</v>
      </c>
      <c r="CS137" s="567">
        <f>IF(OR(MONTH(CS$3)='Rent Roll'!$AN23,MONTH(CS$3)='Rent Roll'!$AO23,MONTH(CS$3)='Rent Roll'!$AP23,MONTH(CS$3)='Rent Roll'!$AQ23,MONTH(CS$3)='Rent Roll'!$AR23,MONTH(CS$3)='Rent Roll'!$AS23),0,1)</f>
        <v>1</v>
      </c>
      <c r="CT137" s="567">
        <f>IF(OR(MONTH(CT$3)='Rent Roll'!$AN23,MONTH(CT$3)='Rent Roll'!$AO23,MONTH(CT$3)='Rent Roll'!$AP23,MONTH(CT$3)='Rent Roll'!$AQ23,MONTH(CT$3)='Rent Roll'!$AR23,MONTH(CT$3)='Rent Roll'!$AS23),0,1)</f>
        <v>1</v>
      </c>
      <c r="CU137" s="567">
        <f>IF(OR(MONTH(CU$3)='Rent Roll'!$AN23,MONTH(CU$3)='Rent Roll'!$AO23,MONTH(CU$3)='Rent Roll'!$AP23,MONTH(CU$3)='Rent Roll'!$AQ23,MONTH(CU$3)='Rent Roll'!$AR23,MONTH(CU$3)='Rent Roll'!$AS23),0,1)</f>
        <v>1</v>
      </c>
      <c r="CV137" s="567">
        <f>IF(OR(MONTH(CV$3)='Rent Roll'!$AN23,MONTH(CV$3)='Rent Roll'!$AO23,MONTH(CV$3)='Rent Roll'!$AP23,MONTH(CV$3)='Rent Roll'!$AQ23,MONTH(CV$3)='Rent Roll'!$AR23,MONTH(CV$3)='Rent Roll'!$AS23),0,1)</f>
        <v>1</v>
      </c>
      <c r="CW137" s="567">
        <f>IF(OR(MONTH(CW$3)='Rent Roll'!$AN23,MONTH(CW$3)='Rent Roll'!$AO23,MONTH(CW$3)='Rent Roll'!$AP23,MONTH(CW$3)='Rent Roll'!$AQ23,MONTH(CW$3)='Rent Roll'!$AR23,MONTH(CW$3)='Rent Roll'!$AS23),0,1)</f>
        <v>1</v>
      </c>
      <c r="CX137" s="767">
        <f>IF(OR(MONTH(CX$3)='Rent Roll'!$AN23,MONTH(CX$3)='Rent Roll'!$AO23,MONTH(CX$3)='Rent Roll'!$AP23,MONTH(CX$3)='Rent Roll'!$AQ23,MONTH(CX$3)='Rent Roll'!$AR23,MONTH(CX$3)='Rent Roll'!$AS23),0,1)</f>
        <v>1</v>
      </c>
      <c r="CY137" s="768">
        <f>IF(OR(MONTH(CY$3)='Rent Roll'!$AN23,MONTH(CY$3)='Rent Roll'!$AO23,MONTH(CY$3)='Rent Roll'!$AP23,MONTH(CY$3)='Rent Roll'!$AQ23,MONTH(CY$3)='Rent Roll'!$AR23,MONTH(CY$3)='Rent Roll'!$AS23),0,1)</f>
        <v>1</v>
      </c>
      <c r="CZ137" s="567">
        <f>IF(OR(MONTH(CZ$3)='Rent Roll'!$AN23,MONTH(CZ$3)='Rent Roll'!$AO23,MONTH(CZ$3)='Rent Roll'!$AP23,MONTH(CZ$3)='Rent Roll'!$AQ23,MONTH(CZ$3)='Rent Roll'!$AR23,MONTH(CZ$3)='Rent Roll'!$AS23),0,1)</f>
        <v>1</v>
      </c>
      <c r="DA137" s="567">
        <f>IF(OR(MONTH(DA$3)='Rent Roll'!$AN23,MONTH(DA$3)='Rent Roll'!$AO23,MONTH(DA$3)='Rent Roll'!$AP23,MONTH(DA$3)='Rent Roll'!$AQ23,MONTH(DA$3)='Rent Roll'!$AR23,MONTH(DA$3)='Rent Roll'!$AS23),0,1)</f>
        <v>1</v>
      </c>
      <c r="DB137" s="567">
        <f>IF(OR(MONTH(DB$3)='Rent Roll'!$AN23,MONTH(DB$3)='Rent Roll'!$AO23,MONTH(DB$3)='Rent Roll'!$AP23,MONTH(DB$3)='Rent Roll'!$AQ23,MONTH(DB$3)='Rent Roll'!$AR23,MONTH(DB$3)='Rent Roll'!$AS23),0,1)</f>
        <v>1</v>
      </c>
      <c r="DC137" s="567">
        <f>IF(OR(MONTH(DC$3)='Rent Roll'!$AN23,MONTH(DC$3)='Rent Roll'!$AO23,MONTH(DC$3)='Rent Roll'!$AP23,MONTH(DC$3)='Rent Roll'!$AQ23,MONTH(DC$3)='Rent Roll'!$AR23,MONTH(DC$3)='Rent Roll'!$AS23),0,1)</f>
        <v>1</v>
      </c>
      <c r="DD137" s="567">
        <f>IF(OR(MONTH(DD$3)='Rent Roll'!$AN23,MONTH(DD$3)='Rent Roll'!$AO23,MONTH(DD$3)='Rent Roll'!$AP23,MONTH(DD$3)='Rent Roll'!$AQ23,MONTH(DD$3)='Rent Roll'!$AR23,MONTH(DD$3)='Rent Roll'!$AS23),0,1)</f>
        <v>1</v>
      </c>
      <c r="DE137" s="567">
        <f>IF(OR(MONTH(DE$3)='Rent Roll'!$AN23,MONTH(DE$3)='Rent Roll'!$AO23,MONTH(DE$3)='Rent Roll'!$AP23,MONTH(DE$3)='Rent Roll'!$AQ23,MONTH(DE$3)='Rent Roll'!$AR23,MONTH(DE$3)='Rent Roll'!$AS23),0,1)</f>
        <v>1</v>
      </c>
      <c r="DF137" s="567">
        <f>IF(OR(MONTH(DF$3)='Rent Roll'!$AN23,MONTH(DF$3)='Rent Roll'!$AO23,MONTH(DF$3)='Rent Roll'!$AP23,MONTH(DF$3)='Rent Roll'!$AQ23,MONTH(DF$3)='Rent Roll'!$AR23,MONTH(DF$3)='Rent Roll'!$AS23),0,1)</f>
        <v>1</v>
      </c>
      <c r="DG137" s="567">
        <f>IF(OR(MONTH(DG$3)='Rent Roll'!$AN23,MONTH(DG$3)='Rent Roll'!$AO23,MONTH(DG$3)='Rent Roll'!$AP23,MONTH(DG$3)='Rent Roll'!$AQ23,MONTH(DG$3)='Rent Roll'!$AR23,MONTH(DG$3)='Rent Roll'!$AS23),0,1)</f>
        <v>1</v>
      </c>
      <c r="DH137" s="567">
        <f>IF(OR(MONTH(DH$3)='Rent Roll'!$AN23,MONTH(DH$3)='Rent Roll'!$AO23,MONTH(DH$3)='Rent Roll'!$AP23,MONTH(DH$3)='Rent Roll'!$AQ23,MONTH(DH$3)='Rent Roll'!$AR23,MONTH(DH$3)='Rent Roll'!$AS23),0,1)</f>
        <v>1</v>
      </c>
      <c r="DI137" s="567">
        <f>IF(OR(MONTH(DI$3)='Rent Roll'!$AN23,MONTH(DI$3)='Rent Roll'!$AO23,MONTH(DI$3)='Rent Roll'!$AP23,MONTH(DI$3)='Rent Roll'!$AQ23,MONTH(DI$3)='Rent Roll'!$AR23,MONTH(DI$3)='Rent Roll'!$AS23),0,1)</f>
        <v>1</v>
      </c>
      <c r="DJ137" s="767">
        <f>IF(OR(MONTH(DJ$3)='Rent Roll'!$AN23,MONTH(DJ$3)='Rent Roll'!$AO23,MONTH(DJ$3)='Rent Roll'!$AP23,MONTH(DJ$3)='Rent Roll'!$AQ23,MONTH(DJ$3)='Rent Roll'!$AR23,MONTH(DJ$3)='Rent Roll'!$AS23),0,1)</f>
        <v>1</v>
      </c>
      <c r="DK137" s="768">
        <f>IF(OR(MONTH(DK$3)='Rent Roll'!$AN23,MONTH(DK$3)='Rent Roll'!$AO23,MONTH(DK$3)='Rent Roll'!$AP23,MONTH(DK$3)='Rent Roll'!$AQ23,MONTH(DK$3)='Rent Roll'!$AR23,MONTH(DK$3)='Rent Roll'!$AS23),0,1)</f>
        <v>1</v>
      </c>
      <c r="DL137" s="567">
        <f>IF(OR(MONTH(DL$3)='Rent Roll'!$AN23,MONTH(DL$3)='Rent Roll'!$AO23,MONTH(DL$3)='Rent Roll'!$AP23,MONTH(DL$3)='Rent Roll'!$AQ23,MONTH(DL$3)='Rent Roll'!$AR23,MONTH(DL$3)='Rent Roll'!$AS23),0,1)</f>
        <v>1</v>
      </c>
      <c r="DM137" s="567">
        <f>IF(OR(MONTH(DM$3)='Rent Roll'!$AN23,MONTH(DM$3)='Rent Roll'!$AO23,MONTH(DM$3)='Rent Roll'!$AP23,MONTH(DM$3)='Rent Roll'!$AQ23,MONTH(DM$3)='Rent Roll'!$AR23,MONTH(DM$3)='Rent Roll'!$AS23),0,1)</f>
        <v>1</v>
      </c>
      <c r="DN137" s="567">
        <f>IF(OR(MONTH(DN$3)='Rent Roll'!$AN23,MONTH(DN$3)='Rent Roll'!$AO23,MONTH(DN$3)='Rent Roll'!$AP23,MONTH(DN$3)='Rent Roll'!$AQ23,MONTH(DN$3)='Rent Roll'!$AR23,MONTH(DN$3)='Rent Roll'!$AS23),0,1)</f>
        <v>1</v>
      </c>
      <c r="DO137" s="567">
        <f>IF(OR(MONTH(DO$3)='Rent Roll'!$AN23,MONTH(DO$3)='Rent Roll'!$AO23,MONTH(DO$3)='Rent Roll'!$AP23,MONTH(DO$3)='Rent Roll'!$AQ23,MONTH(DO$3)='Rent Roll'!$AR23,MONTH(DO$3)='Rent Roll'!$AS23),0,1)</f>
        <v>1</v>
      </c>
      <c r="DP137" s="567">
        <f>IF(OR(MONTH(DP$3)='Rent Roll'!$AN23,MONTH(DP$3)='Rent Roll'!$AO23,MONTH(DP$3)='Rent Roll'!$AP23,MONTH(DP$3)='Rent Roll'!$AQ23,MONTH(DP$3)='Rent Roll'!$AR23,MONTH(DP$3)='Rent Roll'!$AS23),0,1)</f>
        <v>1</v>
      </c>
      <c r="DQ137" s="567">
        <f>IF(OR(MONTH(DQ$3)='Rent Roll'!$AN23,MONTH(DQ$3)='Rent Roll'!$AO23,MONTH(DQ$3)='Rent Roll'!$AP23,MONTH(DQ$3)='Rent Roll'!$AQ23,MONTH(DQ$3)='Rent Roll'!$AR23,MONTH(DQ$3)='Rent Roll'!$AS23),0,1)</f>
        <v>1</v>
      </c>
      <c r="DR137" s="567">
        <f>IF(OR(MONTH(DR$3)='Rent Roll'!$AN23,MONTH(DR$3)='Rent Roll'!$AO23,MONTH(DR$3)='Rent Roll'!$AP23,MONTH(DR$3)='Rent Roll'!$AQ23,MONTH(DR$3)='Rent Roll'!$AR23,MONTH(DR$3)='Rent Roll'!$AS23),0,1)</f>
        <v>1</v>
      </c>
      <c r="DS137" s="567">
        <f>IF(OR(MONTH(DS$3)='Rent Roll'!$AN23,MONTH(DS$3)='Rent Roll'!$AO23,MONTH(DS$3)='Rent Roll'!$AP23,MONTH(DS$3)='Rent Roll'!$AQ23,MONTH(DS$3)='Rent Roll'!$AR23,MONTH(DS$3)='Rent Roll'!$AS23),0,1)</f>
        <v>1</v>
      </c>
      <c r="DT137" s="567">
        <f>IF(OR(MONTH(DT$3)='Rent Roll'!$AN23,MONTH(DT$3)='Rent Roll'!$AO23,MONTH(DT$3)='Rent Roll'!$AP23,MONTH(DT$3)='Rent Roll'!$AQ23,MONTH(DT$3)='Rent Roll'!$AR23,MONTH(DT$3)='Rent Roll'!$AS23),0,1)</f>
        <v>1</v>
      </c>
      <c r="DU137" s="567">
        <f>IF(OR(MONTH(DU$3)='Rent Roll'!$AN23,MONTH(DU$3)='Rent Roll'!$AO23,MONTH(DU$3)='Rent Roll'!$AP23,MONTH(DU$3)='Rent Roll'!$AQ23,MONTH(DU$3)='Rent Roll'!$AR23,MONTH(DU$3)='Rent Roll'!$AS23),0,1)</f>
        <v>1</v>
      </c>
      <c r="DV137" s="567">
        <f>IF(OR(MONTH(DV$3)='Rent Roll'!$AN23,MONTH(DV$3)='Rent Roll'!$AO23,MONTH(DV$3)='Rent Roll'!$AP23,MONTH(DV$3)='Rent Roll'!$AQ23,MONTH(DV$3)='Rent Roll'!$AR23,MONTH(DV$3)='Rent Roll'!$AS23),0,1)</f>
        <v>1</v>
      </c>
    </row>
    <row r="138" spans="1:126" s="568" customFormat="1" ht="12" customHeight="1" outlineLevel="1" x14ac:dyDescent="0.4">
      <c r="A138" s="732"/>
      <c r="B138" s="564">
        <f>'Rent Roll'!$B24</f>
        <v>0</v>
      </c>
      <c r="C138" s="566"/>
      <c r="D138" s="566"/>
      <c r="E138" s="566"/>
      <c r="F138" s="778">
        <f>IF(OR(MONTH(F$3)='Rent Roll'!$AN24,MONTH(F$3)='Rent Roll'!$AO24,MONTH(F$3)='Rent Roll'!$AP24,MONTH(F$3)='Rent Roll'!$AQ24,MONTH(F$3)='Rent Roll'!$AR24,MONTH(F$3)='Rent Roll'!$AS24),0,1)</f>
        <v>1</v>
      </c>
      <c r="G138" s="768">
        <f>IF(OR(MONTH(G$3)='Rent Roll'!$AN24,MONTH(G$3)='Rent Roll'!$AO24,MONTH(G$3)='Rent Roll'!$AP24,MONTH(G$3)='Rent Roll'!$AQ24,MONTH(G$3)='Rent Roll'!$AR24,MONTH(G$3)='Rent Roll'!$AS24),0,1)</f>
        <v>1</v>
      </c>
      <c r="H138" s="567">
        <f>IF(OR(MONTH(H$3)='Rent Roll'!$AN24,MONTH(H$3)='Rent Roll'!$AO24,MONTH(H$3)='Rent Roll'!$AP24,MONTH(H$3)='Rent Roll'!$AQ24,MONTH(H$3)='Rent Roll'!$AR24,MONTH(H$3)='Rent Roll'!$AS24),0,1)</f>
        <v>1</v>
      </c>
      <c r="I138" s="567">
        <f>IF(OR(MONTH(I$3)='Rent Roll'!$AN24,MONTH(I$3)='Rent Roll'!$AO24,MONTH(I$3)='Rent Roll'!$AP24,MONTH(I$3)='Rent Roll'!$AQ24,MONTH(I$3)='Rent Roll'!$AR24,MONTH(I$3)='Rent Roll'!$AS24),0,1)</f>
        <v>1</v>
      </c>
      <c r="J138" s="567">
        <f>IF(OR(MONTH(J$3)='Rent Roll'!$AN24,MONTH(J$3)='Rent Roll'!$AO24,MONTH(J$3)='Rent Roll'!$AP24,MONTH(J$3)='Rent Roll'!$AQ24,MONTH(J$3)='Rent Roll'!$AR24,MONTH(J$3)='Rent Roll'!$AS24),0,1)</f>
        <v>1</v>
      </c>
      <c r="K138" s="567">
        <f>IF(OR(MONTH(K$3)='Rent Roll'!$AN24,MONTH(K$3)='Rent Roll'!$AO24,MONTH(K$3)='Rent Roll'!$AP24,MONTH(K$3)='Rent Roll'!$AQ24,MONTH(K$3)='Rent Roll'!$AR24,MONTH(K$3)='Rent Roll'!$AS24),0,1)</f>
        <v>1</v>
      </c>
      <c r="L138" s="567">
        <f>IF(OR(MONTH(L$3)='Rent Roll'!$AN24,MONTH(L$3)='Rent Roll'!$AO24,MONTH(L$3)='Rent Roll'!$AP24,MONTH(L$3)='Rent Roll'!$AQ24,MONTH(L$3)='Rent Roll'!$AR24,MONTH(L$3)='Rent Roll'!$AS24),0,1)</f>
        <v>1</v>
      </c>
      <c r="M138" s="567">
        <f>IF(OR(MONTH(M$3)='Rent Roll'!$AN24,MONTH(M$3)='Rent Roll'!$AO24,MONTH(M$3)='Rent Roll'!$AP24,MONTH(M$3)='Rent Roll'!$AQ24,MONTH(M$3)='Rent Roll'!$AR24,MONTH(M$3)='Rent Roll'!$AS24),0,1)</f>
        <v>1</v>
      </c>
      <c r="N138" s="567">
        <f>IF(OR(MONTH(N$3)='Rent Roll'!$AN24,MONTH(N$3)='Rent Roll'!$AO24,MONTH(N$3)='Rent Roll'!$AP24,MONTH(N$3)='Rent Roll'!$AQ24,MONTH(N$3)='Rent Roll'!$AR24,MONTH(N$3)='Rent Roll'!$AS24),0,1)</f>
        <v>1</v>
      </c>
      <c r="O138" s="567">
        <f>IF(OR(MONTH(O$3)='Rent Roll'!$AN24,MONTH(O$3)='Rent Roll'!$AO24,MONTH(O$3)='Rent Roll'!$AP24,MONTH(O$3)='Rent Roll'!$AQ24,MONTH(O$3)='Rent Roll'!$AR24,MONTH(O$3)='Rent Roll'!$AS24),0,1)</f>
        <v>1</v>
      </c>
      <c r="P138" s="567">
        <f>IF(OR(MONTH(P$3)='Rent Roll'!$AN24,MONTH(P$3)='Rent Roll'!$AO24,MONTH(P$3)='Rent Roll'!$AP24,MONTH(P$3)='Rent Roll'!$AQ24,MONTH(P$3)='Rent Roll'!$AR24,MONTH(P$3)='Rent Roll'!$AS24),0,1)</f>
        <v>1</v>
      </c>
      <c r="Q138" s="567">
        <f>IF(OR(MONTH(Q$3)='Rent Roll'!$AN24,MONTH(Q$3)='Rent Roll'!$AO24,MONTH(Q$3)='Rent Roll'!$AP24,MONTH(Q$3)='Rent Roll'!$AQ24,MONTH(Q$3)='Rent Roll'!$AR24,MONTH(Q$3)='Rent Roll'!$AS24),0,1)</f>
        <v>1</v>
      </c>
      <c r="R138" s="767">
        <f>IF(OR(MONTH(R$3)='Rent Roll'!$AN24,MONTH(R$3)='Rent Roll'!$AO24,MONTH(R$3)='Rent Roll'!$AP24,MONTH(R$3)='Rent Roll'!$AQ24,MONTH(R$3)='Rent Roll'!$AR24,MONTH(R$3)='Rent Roll'!$AS24),0,1)</f>
        <v>1</v>
      </c>
      <c r="S138" s="768">
        <f>IF(OR(MONTH(S$3)='Rent Roll'!$AN24,MONTH(S$3)='Rent Roll'!$AO24,MONTH(S$3)='Rent Roll'!$AP24,MONTH(S$3)='Rent Roll'!$AQ24,MONTH(S$3)='Rent Roll'!$AR24,MONTH(S$3)='Rent Roll'!$AS24),0,1)</f>
        <v>1</v>
      </c>
      <c r="T138" s="567">
        <f>IF(OR(MONTH(T$3)='Rent Roll'!$AN24,MONTH(T$3)='Rent Roll'!$AO24,MONTH(T$3)='Rent Roll'!$AP24,MONTH(T$3)='Rent Roll'!$AQ24,MONTH(T$3)='Rent Roll'!$AR24,MONTH(T$3)='Rent Roll'!$AS24),0,1)</f>
        <v>1</v>
      </c>
      <c r="U138" s="567">
        <f>IF(OR(MONTH(U$3)='Rent Roll'!$AN24,MONTH(U$3)='Rent Roll'!$AO24,MONTH(U$3)='Rent Roll'!$AP24,MONTH(U$3)='Rent Roll'!$AQ24,MONTH(U$3)='Rent Roll'!$AR24,MONTH(U$3)='Rent Roll'!$AS24),0,1)</f>
        <v>1</v>
      </c>
      <c r="V138" s="567">
        <f>IF(OR(MONTH(V$3)='Rent Roll'!$AN24,MONTH(V$3)='Rent Roll'!$AO24,MONTH(V$3)='Rent Roll'!$AP24,MONTH(V$3)='Rent Roll'!$AQ24,MONTH(V$3)='Rent Roll'!$AR24,MONTH(V$3)='Rent Roll'!$AS24),0,1)</f>
        <v>1</v>
      </c>
      <c r="W138" s="567">
        <f>IF(OR(MONTH(W$3)='Rent Roll'!$AN24,MONTH(W$3)='Rent Roll'!$AO24,MONTH(W$3)='Rent Roll'!$AP24,MONTH(W$3)='Rent Roll'!$AQ24,MONTH(W$3)='Rent Roll'!$AR24,MONTH(W$3)='Rent Roll'!$AS24),0,1)</f>
        <v>1</v>
      </c>
      <c r="X138" s="567">
        <f>IF(OR(MONTH(X$3)='Rent Roll'!$AN24,MONTH(X$3)='Rent Roll'!$AO24,MONTH(X$3)='Rent Roll'!$AP24,MONTH(X$3)='Rent Roll'!$AQ24,MONTH(X$3)='Rent Roll'!$AR24,MONTH(X$3)='Rent Roll'!$AS24),0,1)</f>
        <v>1</v>
      </c>
      <c r="Y138" s="567">
        <f>IF(OR(MONTH(Y$3)='Rent Roll'!$AN24,MONTH(Y$3)='Rent Roll'!$AO24,MONTH(Y$3)='Rent Roll'!$AP24,MONTH(Y$3)='Rent Roll'!$AQ24,MONTH(Y$3)='Rent Roll'!$AR24,MONTH(Y$3)='Rent Roll'!$AS24),0,1)</f>
        <v>1</v>
      </c>
      <c r="Z138" s="567">
        <f>IF(OR(MONTH(Z$3)='Rent Roll'!$AN24,MONTH(Z$3)='Rent Roll'!$AO24,MONTH(Z$3)='Rent Roll'!$AP24,MONTH(Z$3)='Rent Roll'!$AQ24,MONTH(Z$3)='Rent Roll'!$AR24,MONTH(Z$3)='Rent Roll'!$AS24),0,1)</f>
        <v>1</v>
      </c>
      <c r="AA138" s="567">
        <f>IF(OR(MONTH(AA$3)='Rent Roll'!$AN24,MONTH(AA$3)='Rent Roll'!$AO24,MONTH(AA$3)='Rent Roll'!$AP24,MONTH(AA$3)='Rent Roll'!$AQ24,MONTH(AA$3)='Rent Roll'!$AR24,MONTH(AA$3)='Rent Roll'!$AS24),0,1)</f>
        <v>1</v>
      </c>
      <c r="AB138" s="567">
        <f>IF(OR(MONTH(AB$3)='Rent Roll'!$AN24,MONTH(AB$3)='Rent Roll'!$AO24,MONTH(AB$3)='Rent Roll'!$AP24,MONTH(AB$3)='Rent Roll'!$AQ24,MONTH(AB$3)='Rent Roll'!$AR24,MONTH(AB$3)='Rent Roll'!$AS24),0,1)</f>
        <v>1</v>
      </c>
      <c r="AC138" s="567">
        <f>IF(OR(MONTH(AC$3)='Rent Roll'!$AN24,MONTH(AC$3)='Rent Roll'!$AO24,MONTH(AC$3)='Rent Roll'!$AP24,MONTH(AC$3)='Rent Roll'!$AQ24,MONTH(AC$3)='Rent Roll'!$AR24,MONTH(AC$3)='Rent Roll'!$AS24),0,1)</f>
        <v>1</v>
      </c>
      <c r="AD138" s="767">
        <f>IF(OR(MONTH(AD$3)='Rent Roll'!$AN24,MONTH(AD$3)='Rent Roll'!$AO24,MONTH(AD$3)='Rent Roll'!$AP24,MONTH(AD$3)='Rent Roll'!$AQ24,MONTH(AD$3)='Rent Roll'!$AR24,MONTH(AD$3)='Rent Roll'!$AS24),0,1)</f>
        <v>1</v>
      </c>
      <c r="AE138" s="768">
        <f>IF(OR(MONTH(AE$3)='Rent Roll'!$AN24,MONTH(AE$3)='Rent Roll'!$AO24,MONTH(AE$3)='Rent Roll'!$AP24,MONTH(AE$3)='Rent Roll'!$AQ24,MONTH(AE$3)='Rent Roll'!$AR24,MONTH(AE$3)='Rent Roll'!$AS24),0,1)</f>
        <v>1</v>
      </c>
      <c r="AF138" s="567">
        <f>IF(OR(MONTH(AF$3)='Rent Roll'!$AN24,MONTH(AF$3)='Rent Roll'!$AO24,MONTH(AF$3)='Rent Roll'!$AP24,MONTH(AF$3)='Rent Roll'!$AQ24,MONTH(AF$3)='Rent Roll'!$AR24,MONTH(AF$3)='Rent Roll'!$AS24),0,1)</f>
        <v>1</v>
      </c>
      <c r="AG138" s="567">
        <f>IF(OR(MONTH(AG$3)='Rent Roll'!$AN24,MONTH(AG$3)='Rent Roll'!$AO24,MONTH(AG$3)='Rent Roll'!$AP24,MONTH(AG$3)='Rent Roll'!$AQ24,MONTH(AG$3)='Rent Roll'!$AR24,MONTH(AG$3)='Rent Roll'!$AS24),0,1)</f>
        <v>1</v>
      </c>
      <c r="AH138" s="567">
        <f>IF(OR(MONTH(AH$3)='Rent Roll'!$AN24,MONTH(AH$3)='Rent Roll'!$AO24,MONTH(AH$3)='Rent Roll'!$AP24,MONTH(AH$3)='Rent Roll'!$AQ24,MONTH(AH$3)='Rent Roll'!$AR24,MONTH(AH$3)='Rent Roll'!$AS24),0,1)</f>
        <v>1</v>
      </c>
      <c r="AI138" s="567">
        <f>IF(OR(MONTH(AI$3)='Rent Roll'!$AN24,MONTH(AI$3)='Rent Roll'!$AO24,MONTH(AI$3)='Rent Roll'!$AP24,MONTH(AI$3)='Rent Roll'!$AQ24,MONTH(AI$3)='Rent Roll'!$AR24,MONTH(AI$3)='Rent Roll'!$AS24),0,1)</f>
        <v>1</v>
      </c>
      <c r="AJ138" s="567">
        <f>IF(OR(MONTH(AJ$3)='Rent Roll'!$AN24,MONTH(AJ$3)='Rent Roll'!$AO24,MONTH(AJ$3)='Rent Roll'!$AP24,MONTH(AJ$3)='Rent Roll'!$AQ24,MONTH(AJ$3)='Rent Roll'!$AR24,MONTH(AJ$3)='Rent Roll'!$AS24),0,1)</f>
        <v>1</v>
      </c>
      <c r="AK138" s="567">
        <f>IF(OR(MONTH(AK$3)='Rent Roll'!$AN24,MONTH(AK$3)='Rent Roll'!$AO24,MONTH(AK$3)='Rent Roll'!$AP24,MONTH(AK$3)='Rent Roll'!$AQ24,MONTH(AK$3)='Rent Roll'!$AR24,MONTH(AK$3)='Rent Roll'!$AS24),0,1)</f>
        <v>1</v>
      </c>
      <c r="AL138" s="567">
        <f>IF(OR(MONTH(AL$3)='Rent Roll'!$AN24,MONTH(AL$3)='Rent Roll'!$AO24,MONTH(AL$3)='Rent Roll'!$AP24,MONTH(AL$3)='Rent Roll'!$AQ24,MONTH(AL$3)='Rent Roll'!$AR24,MONTH(AL$3)='Rent Roll'!$AS24),0,1)</f>
        <v>1</v>
      </c>
      <c r="AM138" s="567">
        <f>IF(OR(MONTH(AM$3)='Rent Roll'!$AN24,MONTH(AM$3)='Rent Roll'!$AO24,MONTH(AM$3)='Rent Roll'!$AP24,MONTH(AM$3)='Rent Roll'!$AQ24,MONTH(AM$3)='Rent Roll'!$AR24,MONTH(AM$3)='Rent Roll'!$AS24),0,1)</f>
        <v>1</v>
      </c>
      <c r="AN138" s="567">
        <f>IF(OR(MONTH(AN$3)='Rent Roll'!$AN24,MONTH(AN$3)='Rent Roll'!$AO24,MONTH(AN$3)='Rent Roll'!$AP24,MONTH(AN$3)='Rent Roll'!$AQ24,MONTH(AN$3)='Rent Roll'!$AR24,MONTH(AN$3)='Rent Roll'!$AS24),0,1)</f>
        <v>1</v>
      </c>
      <c r="AO138" s="567">
        <f>IF(OR(MONTH(AO$3)='Rent Roll'!$AN24,MONTH(AO$3)='Rent Roll'!$AO24,MONTH(AO$3)='Rent Roll'!$AP24,MONTH(AO$3)='Rent Roll'!$AQ24,MONTH(AO$3)='Rent Roll'!$AR24,MONTH(AO$3)='Rent Roll'!$AS24),0,1)</f>
        <v>1</v>
      </c>
      <c r="AP138" s="767">
        <f>IF(OR(MONTH(AP$3)='Rent Roll'!$AN24,MONTH(AP$3)='Rent Roll'!$AO24,MONTH(AP$3)='Rent Roll'!$AP24,MONTH(AP$3)='Rent Roll'!$AQ24,MONTH(AP$3)='Rent Roll'!$AR24,MONTH(AP$3)='Rent Roll'!$AS24),0,1)</f>
        <v>1</v>
      </c>
      <c r="AQ138" s="768">
        <f>IF(OR(MONTH(AQ$3)='Rent Roll'!$AN24,MONTH(AQ$3)='Rent Roll'!$AO24,MONTH(AQ$3)='Rent Roll'!$AP24,MONTH(AQ$3)='Rent Roll'!$AQ24,MONTH(AQ$3)='Rent Roll'!$AR24,MONTH(AQ$3)='Rent Roll'!$AS24),0,1)</f>
        <v>1</v>
      </c>
      <c r="AR138" s="567">
        <f>IF(OR(MONTH(AR$3)='Rent Roll'!$AN24,MONTH(AR$3)='Rent Roll'!$AO24,MONTH(AR$3)='Rent Roll'!$AP24,MONTH(AR$3)='Rent Roll'!$AQ24,MONTH(AR$3)='Rent Roll'!$AR24,MONTH(AR$3)='Rent Roll'!$AS24),0,1)</f>
        <v>1</v>
      </c>
      <c r="AS138" s="567">
        <f>IF(OR(MONTH(AS$3)='Rent Roll'!$AN24,MONTH(AS$3)='Rent Roll'!$AO24,MONTH(AS$3)='Rent Roll'!$AP24,MONTH(AS$3)='Rent Roll'!$AQ24,MONTH(AS$3)='Rent Roll'!$AR24,MONTH(AS$3)='Rent Roll'!$AS24),0,1)</f>
        <v>1</v>
      </c>
      <c r="AT138" s="567">
        <f>IF(OR(MONTH(AT$3)='Rent Roll'!$AN24,MONTH(AT$3)='Rent Roll'!$AO24,MONTH(AT$3)='Rent Roll'!$AP24,MONTH(AT$3)='Rent Roll'!$AQ24,MONTH(AT$3)='Rent Roll'!$AR24,MONTH(AT$3)='Rent Roll'!$AS24),0,1)</f>
        <v>1</v>
      </c>
      <c r="AU138" s="567">
        <f>IF(OR(MONTH(AU$3)='Rent Roll'!$AN24,MONTH(AU$3)='Rent Roll'!$AO24,MONTH(AU$3)='Rent Roll'!$AP24,MONTH(AU$3)='Rent Roll'!$AQ24,MONTH(AU$3)='Rent Roll'!$AR24,MONTH(AU$3)='Rent Roll'!$AS24),0,1)</f>
        <v>1</v>
      </c>
      <c r="AV138" s="567">
        <f>IF(OR(MONTH(AV$3)='Rent Roll'!$AN24,MONTH(AV$3)='Rent Roll'!$AO24,MONTH(AV$3)='Rent Roll'!$AP24,MONTH(AV$3)='Rent Roll'!$AQ24,MONTH(AV$3)='Rent Roll'!$AR24,MONTH(AV$3)='Rent Roll'!$AS24),0,1)</f>
        <v>1</v>
      </c>
      <c r="AW138" s="567">
        <f>IF(OR(MONTH(AW$3)='Rent Roll'!$AN24,MONTH(AW$3)='Rent Roll'!$AO24,MONTH(AW$3)='Rent Roll'!$AP24,MONTH(AW$3)='Rent Roll'!$AQ24,MONTH(AW$3)='Rent Roll'!$AR24,MONTH(AW$3)='Rent Roll'!$AS24),0,1)</f>
        <v>1</v>
      </c>
      <c r="AX138" s="567">
        <f>IF(OR(MONTH(AX$3)='Rent Roll'!$AN24,MONTH(AX$3)='Rent Roll'!$AO24,MONTH(AX$3)='Rent Roll'!$AP24,MONTH(AX$3)='Rent Roll'!$AQ24,MONTH(AX$3)='Rent Roll'!$AR24,MONTH(AX$3)='Rent Roll'!$AS24),0,1)</f>
        <v>1</v>
      </c>
      <c r="AY138" s="567">
        <f>IF(OR(MONTH(AY$3)='Rent Roll'!$AN24,MONTH(AY$3)='Rent Roll'!$AO24,MONTH(AY$3)='Rent Roll'!$AP24,MONTH(AY$3)='Rent Roll'!$AQ24,MONTH(AY$3)='Rent Roll'!$AR24,MONTH(AY$3)='Rent Roll'!$AS24),0,1)</f>
        <v>1</v>
      </c>
      <c r="AZ138" s="567">
        <f>IF(OR(MONTH(AZ$3)='Rent Roll'!$AN24,MONTH(AZ$3)='Rent Roll'!$AO24,MONTH(AZ$3)='Rent Roll'!$AP24,MONTH(AZ$3)='Rent Roll'!$AQ24,MONTH(AZ$3)='Rent Roll'!$AR24,MONTH(AZ$3)='Rent Roll'!$AS24),0,1)</f>
        <v>1</v>
      </c>
      <c r="BA138" s="567">
        <f>IF(OR(MONTH(BA$3)='Rent Roll'!$AN24,MONTH(BA$3)='Rent Roll'!$AO24,MONTH(BA$3)='Rent Roll'!$AP24,MONTH(BA$3)='Rent Roll'!$AQ24,MONTH(BA$3)='Rent Roll'!$AR24,MONTH(BA$3)='Rent Roll'!$AS24),0,1)</f>
        <v>1</v>
      </c>
      <c r="BB138" s="767">
        <f>IF(OR(MONTH(BB$3)='Rent Roll'!$AN24,MONTH(BB$3)='Rent Roll'!$AO24,MONTH(BB$3)='Rent Roll'!$AP24,MONTH(BB$3)='Rent Roll'!$AQ24,MONTH(BB$3)='Rent Roll'!$AR24,MONTH(BB$3)='Rent Roll'!$AS24),0,1)</f>
        <v>1</v>
      </c>
      <c r="BC138" s="768">
        <f>IF(OR(MONTH(BC$3)='Rent Roll'!$AN24,MONTH(BC$3)='Rent Roll'!$AO24,MONTH(BC$3)='Rent Roll'!$AP24,MONTH(BC$3)='Rent Roll'!$AQ24,MONTH(BC$3)='Rent Roll'!$AR24,MONTH(BC$3)='Rent Roll'!$AS24),0,1)</f>
        <v>1</v>
      </c>
      <c r="BD138" s="567">
        <f>IF(OR(MONTH(BD$3)='Rent Roll'!$AN24,MONTH(BD$3)='Rent Roll'!$AO24,MONTH(BD$3)='Rent Roll'!$AP24,MONTH(BD$3)='Rent Roll'!$AQ24,MONTH(BD$3)='Rent Roll'!$AR24,MONTH(BD$3)='Rent Roll'!$AS24),0,1)</f>
        <v>1</v>
      </c>
      <c r="BE138" s="567">
        <f>IF(OR(MONTH(BE$3)='Rent Roll'!$AN24,MONTH(BE$3)='Rent Roll'!$AO24,MONTH(BE$3)='Rent Roll'!$AP24,MONTH(BE$3)='Rent Roll'!$AQ24,MONTH(BE$3)='Rent Roll'!$AR24,MONTH(BE$3)='Rent Roll'!$AS24),0,1)</f>
        <v>1</v>
      </c>
      <c r="BF138" s="567">
        <f>IF(OR(MONTH(BF$3)='Rent Roll'!$AN24,MONTH(BF$3)='Rent Roll'!$AO24,MONTH(BF$3)='Rent Roll'!$AP24,MONTH(BF$3)='Rent Roll'!$AQ24,MONTH(BF$3)='Rent Roll'!$AR24,MONTH(BF$3)='Rent Roll'!$AS24),0,1)</f>
        <v>1</v>
      </c>
      <c r="BG138" s="567">
        <f>IF(OR(MONTH(BG$3)='Rent Roll'!$AN24,MONTH(BG$3)='Rent Roll'!$AO24,MONTH(BG$3)='Rent Roll'!$AP24,MONTH(BG$3)='Rent Roll'!$AQ24,MONTH(BG$3)='Rent Roll'!$AR24,MONTH(BG$3)='Rent Roll'!$AS24),0,1)</f>
        <v>1</v>
      </c>
      <c r="BH138" s="567">
        <f>IF(OR(MONTH(BH$3)='Rent Roll'!$AN24,MONTH(BH$3)='Rent Roll'!$AO24,MONTH(BH$3)='Rent Roll'!$AP24,MONTH(BH$3)='Rent Roll'!$AQ24,MONTH(BH$3)='Rent Roll'!$AR24,MONTH(BH$3)='Rent Roll'!$AS24),0,1)</f>
        <v>1</v>
      </c>
      <c r="BI138" s="567">
        <f>IF(OR(MONTH(BI$3)='Rent Roll'!$AN24,MONTH(BI$3)='Rent Roll'!$AO24,MONTH(BI$3)='Rent Roll'!$AP24,MONTH(BI$3)='Rent Roll'!$AQ24,MONTH(BI$3)='Rent Roll'!$AR24,MONTH(BI$3)='Rent Roll'!$AS24),0,1)</f>
        <v>1</v>
      </c>
      <c r="BJ138" s="567">
        <f>IF(OR(MONTH(BJ$3)='Rent Roll'!$AN24,MONTH(BJ$3)='Rent Roll'!$AO24,MONTH(BJ$3)='Rent Roll'!$AP24,MONTH(BJ$3)='Rent Roll'!$AQ24,MONTH(BJ$3)='Rent Roll'!$AR24,MONTH(BJ$3)='Rent Roll'!$AS24),0,1)</f>
        <v>1</v>
      </c>
      <c r="BK138" s="567">
        <f>IF(OR(MONTH(BK$3)='Rent Roll'!$AN24,MONTH(BK$3)='Rent Roll'!$AO24,MONTH(BK$3)='Rent Roll'!$AP24,MONTH(BK$3)='Rent Roll'!$AQ24,MONTH(BK$3)='Rent Roll'!$AR24,MONTH(BK$3)='Rent Roll'!$AS24),0,1)</f>
        <v>1</v>
      </c>
      <c r="BL138" s="567">
        <f>IF(OR(MONTH(BL$3)='Rent Roll'!$AN24,MONTH(BL$3)='Rent Roll'!$AO24,MONTH(BL$3)='Rent Roll'!$AP24,MONTH(BL$3)='Rent Roll'!$AQ24,MONTH(BL$3)='Rent Roll'!$AR24,MONTH(BL$3)='Rent Roll'!$AS24),0,1)</f>
        <v>1</v>
      </c>
      <c r="BM138" s="567">
        <f>IF(OR(MONTH(BM$3)='Rent Roll'!$AN24,MONTH(BM$3)='Rent Roll'!$AO24,MONTH(BM$3)='Rent Roll'!$AP24,MONTH(BM$3)='Rent Roll'!$AQ24,MONTH(BM$3)='Rent Roll'!$AR24,MONTH(BM$3)='Rent Roll'!$AS24),0,1)</f>
        <v>1</v>
      </c>
      <c r="BN138" s="767">
        <f>IF(OR(MONTH(BN$3)='Rent Roll'!$AN24,MONTH(BN$3)='Rent Roll'!$AO24,MONTH(BN$3)='Rent Roll'!$AP24,MONTH(BN$3)='Rent Roll'!$AQ24,MONTH(BN$3)='Rent Roll'!$AR24,MONTH(BN$3)='Rent Roll'!$AS24),0,1)</f>
        <v>1</v>
      </c>
      <c r="BO138" s="768">
        <f>IF(OR(MONTH(BO$3)='Rent Roll'!$AN24,MONTH(BO$3)='Rent Roll'!$AO24,MONTH(BO$3)='Rent Roll'!$AP24,MONTH(BO$3)='Rent Roll'!$AQ24,MONTH(BO$3)='Rent Roll'!$AR24,MONTH(BO$3)='Rent Roll'!$AS24),0,1)</f>
        <v>1</v>
      </c>
      <c r="BP138" s="567">
        <f>IF(OR(MONTH(BP$3)='Rent Roll'!$AN24,MONTH(BP$3)='Rent Roll'!$AO24,MONTH(BP$3)='Rent Roll'!$AP24,MONTH(BP$3)='Rent Roll'!$AQ24,MONTH(BP$3)='Rent Roll'!$AR24,MONTH(BP$3)='Rent Roll'!$AS24),0,1)</f>
        <v>1</v>
      </c>
      <c r="BQ138" s="567">
        <f>IF(OR(MONTH(BQ$3)='Rent Roll'!$AN24,MONTH(BQ$3)='Rent Roll'!$AO24,MONTH(BQ$3)='Rent Roll'!$AP24,MONTH(BQ$3)='Rent Roll'!$AQ24,MONTH(BQ$3)='Rent Roll'!$AR24,MONTH(BQ$3)='Rent Roll'!$AS24),0,1)</f>
        <v>1</v>
      </c>
      <c r="BR138" s="567">
        <f>IF(OR(MONTH(BR$3)='Rent Roll'!$AN24,MONTH(BR$3)='Rent Roll'!$AO24,MONTH(BR$3)='Rent Roll'!$AP24,MONTH(BR$3)='Rent Roll'!$AQ24,MONTH(BR$3)='Rent Roll'!$AR24,MONTH(BR$3)='Rent Roll'!$AS24),0,1)</f>
        <v>1</v>
      </c>
      <c r="BS138" s="567">
        <f>IF(OR(MONTH(BS$3)='Rent Roll'!$AN24,MONTH(BS$3)='Rent Roll'!$AO24,MONTH(BS$3)='Rent Roll'!$AP24,MONTH(BS$3)='Rent Roll'!$AQ24,MONTH(BS$3)='Rent Roll'!$AR24,MONTH(BS$3)='Rent Roll'!$AS24),0,1)</f>
        <v>1</v>
      </c>
      <c r="BT138" s="567">
        <f>IF(OR(MONTH(BT$3)='Rent Roll'!$AN24,MONTH(BT$3)='Rent Roll'!$AO24,MONTH(BT$3)='Rent Roll'!$AP24,MONTH(BT$3)='Rent Roll'!$AQ24,MONTH(BT$3)='Rent Roll'!$AR24,MONTH(BT$3)='Rent Roll'!$AS24),0,1)</f>
        <v>1</v>
      </c>
      <c r="BU138" s="567">
        <f>IF(OR(MONTH(BU$3)='Rent Roll'!$AN24,MONTH(BU$3)='Rent Roll'!$AO24,MONTH(BU$3)='Rent Roll'!$AP24,MONTH(BU$3)='Rent Roll'!$AQ24,MONTH(BU$3)='Rent Roll'!$AR24,MONTH(BU$3)='Rent Roll'!$AS24),0,1)</f>
        <v>1</v>
      </c>
      <c r="BV138" s="567">
        <f>IF(OR(MONTH(BV$3)='Rent Roll'!$AN24,MONTH(BV$3)='Rent Roll'!$AO24,MONTH(BV$3)='Rent Roll'!$AP24,MONTH(BV$3)='Rent Roll'!$AQ24,MONTH(BV$3)='Rent Roll'!$AR24,MONTH(BV$3)='Rent Roll'!$AS24),0,1)</f>
        <v>1</v>
      </c>
      <c r="BW138" s="567">
        <f>IF(OR(MONTH(BW$3)='Rent Roll'!$AN24,MONTH(BW$3)='Rent Roll'!$AO24,MONTH(BW$3)='Rent Roll'!$AP24,MONTH(BW$3)='Rent Roll'!$AQ24,MONTH(BW$3)='Rent Roll'!$AR24,MONTH(BW$3)='Rent Roll'!$AS24),0,1)</f>
        <v>1</v>
      </c>
      <c r="BX138" s="567">
        <f>IF(OR(MONTH(BX$3)='Rent Roll'!$AN24,MONTH(BX$3)='Rent Roll'!$AO24,MONTH(BX$3)='Rent Roll'!$AP24,MONTH(BX$3)='Rent Roll'!$AQ24,MONTH(BX$3)='Rent Roll'!$AR24,MONTH(BX$3)='Rent Roll'!$AS24),0,1)</f>
        <v>1</v>
      </c>
      <c r="BY138" s="567">
        <f>IF(OR(MONTH(BY$3)='Rent Roll'!$AN24,MONTH(BY$3)='Rent Roll'!$AO24,MONTH(BY$3)='Rent Roll'!$AP24,MONTH(BY$3)='Rent Roll'!$AQ24,MONTH(BY$3)='Rent Roll'!$AR24,MONTH(BY$3)='Rent Roll'!$AS24),0,1)</f>
        <v>1</v>
      </c>
      <c r="BZ138" s="767">
        <f>IF(OR(MONTH(BZ$3)='Rent Roll'!$AN24,MONTH(BZ$3)='Rent Roll'!$AO24,MONTH(BZ$3)='Rent Roll'!$AP24,MONTH(BZ$3)='Rent Roll'!$AQ24,MONTH(BZ$3)='Rent Roll'!$AR24,MONTH(BZ$3)='Rent Roll'!$AS24),0,1)</f>
        <v>1</v>
      </c>
      <c r="CA138" s="768">
        <f>IF(OR(MONTH(CA$3)='Rent Roll'!$AN24,MONTH(CA$3)='Rent Roll'!$AO24,MONTH(CA$3)='Rent Roll'!$AP24,MONTH(CA$3)='Rent Roll'!$AQ24,MONTH(CA$3)='Rent Roll'!$AR24,MONTH(CA$3)='Rent Roll'!$AS24),0,1)</f>
        <v>1</v>
      </c>
      <c r="CB138" s="567">
        <f>IF(OR(MONTH(CB$3)='Rent Roll'!$AN24,MONTH(CB$3)='Rent Roll'!$AO24,MONTH(CB$3)='Rent Roll'!$AP24,MONTH(CB$3)='Rent Roll'!$AQ24,MONTH(CB$3)='Rent Roll'!$AR24,MONTH(CB$3)='Rent Roll'!$AS24),0,1)</f>
        <v>1</v>
      </c>
      <c r="CC138" s="567">
        <f>IF(OR(MONTH(CC$3)='Rent Roll'!$AN24,MONTH(CC$3)='Rent Roll'!$AO24,MONTH(CC$3)='Rent Roll'!$AP24,MONTH(CC$3)='Rent Roll'!$AQ24,MONTH(CC$3)='Rent Roll'!$AR24,MONTH(CC$3)='Rent Roll'!$AS24),0,1)</f>
        <v>1</v>
      </c>
      <c r="CD138" s="567">
        <f>IF(OR(MONTH(CD$3)='Rent Roll'!$AN24,MONTH(CD$3)='Rent Roll'!$AO24,MONTH(CD$3)='Rent Roll'!$AP24,MONTH(CD$3)='Rent Roll'!$AQ24,MONTH(CD$3)='Rent Roll'!$AR24,MONTH(CD$3)='Rent Roll'!$AS24),0,1)</f>
        <v>1</v>
      </c>
      <c r="CE138" s="567">
        <f>IF(OR(MONTH(CE$3)='Rent Roll'!$AN24,MONTH(CE$3)='Rent Roll'!$AO24,MONTH(CE$3)='Rent Roll'!$AP24,MONTH(CE$3)='Rent Roll'!$AQ24,MONTH(CE$3)='Rent Roll'!$AR24,MONTH(CE$3)='Rent Roll'!$AS24),0,1)</f>
        <v>1</v>
      </c>
      <c r="CF138" s="567">
        <f>IF(OR(MONTH(CF$3)='Rent Roll'!$AN24,MONTH(CF$3)='Rent Roll'!$AO24,MONTH(CF$3)='Rent Roll'!$AP24,MONTH(CF$3)='Rent Roll'!$AQ24,MONTH(CF$3)='Rent Roll'!$AR24,MONTH(CF$3)='Rent Roll'!$AS24),0,1)</f>
        <v>1</v>
      </c>
      <c r="CG138" s="567">
        <f>IF(OR(MONTH(CG$3)='Rent Roll'!$AN24,MONTH(CG$3)='Rent Roll'!$AO24,MONTH(CG$3)='Rent Roll'!$AP24,MONTH(CG$3)='Rent Roll'!$AQ24,MONTH(CG$3)='Rent Roll'!$AR24,MONTH(CG$3)='Rent Roll'!$AS24),0,1)</f>
        <v>1</v>
      </c>
      <c r="CH138" s="567">
        <f>IF(OR(MONTH(CH$3)='Rent Roll'!$AN24,MONTH(CH$3)='Rent Roll'!$AO24,MONTH(CH$3)='Rent Roll'!$AP24,MONTH(CH$3)='Rent Roll'!$AQ24,MONTH(CH$3)='Rent Roll'!$AR24,MONTH(CH$3)='Rent Roll'!$AS24),0,1)</f>
        <v>1</v>
      </c>
      <c r="CI138" s="567">
        <f>IF(OR(MONTH(CI$3)='Rent Roll'!$AN24,MONTH(CI$3)='Rent Roll'!$AO24,MONTH(CI$3)='Rent Roll'!$AP24,MONTH(CI$3)='Rent Roll'!$AQ24,MONTH(CI$3)='Rent Roll'!$AR24,MONTH(CI$3)='Rent Roll'!$AS24),0,1)</f>
        <v>1</v>
      </c>
      <c r="CJ138" s="567">
        <f>IF(OR(MONTH(CJ$3)='Rent Roll'!$AN24,MONTH(CJ$3)='Rent Roll'!$AO24,MONTH(CJ$3)='Rent Roll'!$AP24,MONTH(CJ$3)='Rent Roll'!$AQ24,MONTH(CJ$3)='Rent Roll'!$AR24,MONTH(CJ$3)='Rent Roll'!$AS24),0,1)</f>
        <v>1</v>
      </c>
      <c r="CK138" s="567">
        <f>IF(OR(MONTH(CK$3)='Rent Roll'!$AN24,MONTH(CK$3)='Rent Roll'!$AO24,MONTH(CK$3)='Rent Roll'!$AP24,MONTH(CK$3)='Rent Roll'!$AQ24,MONTH(CK$3)='Rent Roll'!$AR24,MONTH(CK$3)='Rent Roll'!$AS24),0,1)</f>
        <v>1</v>
      </c>
      <c r="CL138" s="767">
        <f>IF(OR(MONTH(CL$3)='Rent Roll'!$AN24,MONTH(CL$3)='Rent Roll'!$AO24,MONTH(CL$3)='Rent Roll'!$AP24,MONTH(CL$3)='Rent Roll'!$AQ24,MONTH(CL$3)='Rent Roll'!$AR24,MONTH(CL$3)='Rent Roll'!$AS24),0,1)</f>
        <v>1</v>
      </c>
      <c r="CM138" s="768">
        <f>IF(OR(MONTH(CM$3)='Rent Roll'!$AN24,MONTH(CM$3)='Rent Roll'!$AO24,MONTH(CM$3)='Rent Roll'!$AP24,MONTH(CM$3)='Rent Roll'!$AQ24,MONTH(CM$3)='Rent Roll'!$AR24,MONTH(CM$3)='Rent Roll'!$AS24),0,1)</f>
        <v>1</v>
      </c>
      <c r="CN138" s="567">
        <f>IF(OR(MONTH(CN$3)='Rent Roll'!$AN24,MONTH(CN$3)='Rent Roll'!$AO24,MONTH(CN$3)='Rent Roll'!$AP24,MONTH(CN$3)='Rent Roll'!$AQ24,MONTH(CN$3)='Rent Roll'!$AR24,MONTH(CN$3)='Rent Roll'!$AS24),0,1)</f>
        <v>1</v>
      </c>
      <c r="CO138" s="567">
        <f>IF(OR(MONTH(CO$3)='Rent Roll'!$AN24,MONTH(CO$3)='Rent Roll'!$AO24,MONTH(CO$3)='Rent Roll'!$AP24,MONTH(CO$3)='Rent Roll'!$AQ24,MONTH(CO$3)='Rent Roll'!$AR24,MONTH(CO$3)='Rent Roll'!$AS24),0,1)</f>
        <v>1</v>
      </c>
      <c r="CP138" s="567">
        <f>IF(OR(MONTH(CP$3)='Rent Roll'!$AN24,MONTH(CP$3)='Rent Roll'!$AO24,MONTH(CP$3)='Rent Roll'!$AP24,MONTH(CP$3)='Rent Roll'!$AQ24,MONTH(CP$3)='Rent Roll'!$AR24,MONTH(CP$3)='Rent Roll'!$AS24),0,1)</f>
        <v>1</v>
      </c>
      <c r="CQ138" s="567">
        <f>IF(OR(MONTH(CQ$3)='Rent Roll'!$AN24,MONTH(CQ$3)='Rent Roll'!$AO24,MONTH(CQ$3)='Rent Roll'!$AP24,MONTH(CQ$3)='Rent Roll'!$AQ24,MONTH(CQ$3)='Rent Roll'!$AR24,MONTH(CQ$3)='Rent Roll'!$AS24),0,1)</f>
        <v>1</v>
      </c>
      <c r="CR138" s="567">
        <f>IF(OR(MONTH(CR$3)='Rent Roll'!$AN24,MONTH(CR$3)='Rent Roll'!$AO24,MONTH(CR$3)='Rent Roll'!$AP24,MONTH(CR$3)='Rent Roll'!$AQ24,MONTH(CR$3)='Rent Roll'!$AR24,MONTH(CR$3)='Rent Roll'!$AS24),0,1)</f>
        <v>1</v>
      </c>
      <c r="CS138" s="567">
        <f>IF(OR(MONTH(CS$3)='Rent Roll'!$AN24,MONTH(CS$3)='Rent Roll'!$AO24,MONTH(CS$3)='Rent Roll'!$AP24,MONTH(CS$3)='Rent Roll'!$AQ24,MONTH(CS$3)='Rent Roll'!$AR24,MONTH(CS$3)='Rent Roll'!$AS24),0,1)</f>
        <v>1</v>
      </c>
      <c r="CT138" s="567">
        <f>IF(OR(MONTH(CT$3)='Rent Roll'!$AN24,MONTH(CT$3)='Rent Roll'!$AO24,MONTH(CT$3)='Rent Roll'!$AP24,MONTH(CT$3)='Rent Roll'!$AQ24,MONTH(CT$3)='Rent Roll'!$AR24,MONTH(CT$3)='Rent Roll'!$AS24),0,1)</f>
        <v>1</v>
      </c>
      <c r="CU138" s="567">
        <f>IF(OR(MONTH(CU$3)='Rent Roll'!$AN24,MONTH(CU$3)='Rent Roll'!$AO24,MONTH(CU$3)='Rent Roll'!$AP24,MONTH(CU$3)='Rent Roll'!$AQ24,MONTH(CU$3)='Rent Roll'!$AR24,MONTH(CU$3)='Rent Roll'!$AS24),0,1)</f>
        <v>1</v>
      </c>
      <c r="CV138" s="567">
        <f>IF(OR(MONTH(CV$3)='Rent Roll'!$AN24,MONTH(CV$3)='Rent Roll'!$AO24,MONTH(CV$3)='Rent Roll'!$AP24,MONTH(CV$3)='Rent Roll'!$AQ24,MONTH(CV$3)='Rent Roll'!$AR24,MONTH(CV$3)='Rent Roll'!$AS24),0,1)</f>
        <v>1</v>
      </c>
      <c r="CW138" s="567">
        <f>IF(OR(MONTH(CW$3)='Rent Roll'!$AN24,MONTH(CW$3)='Rent Roll'!$AO24,MONTH(CW$3)='Rent Roll'!$AP24,MONTH(CW$3)='Rent Roll'!$AQ24,MONTH(CW$3)='Rent Roll'!$AR24,MONTH(CW$3)='Rent Roll'!$AS24),0,1)</f>
        <v>1</v>
      </c>
      <c r="CX138" s="767">
        <f>IF(OR(MONTH(CX$3)='Rent Roll'!$AN24,MONTH(CX$3)='Rent Roll'!$AO24,MONTH(CX$3)='Rent Roll'!$AP24,MONTH(CX$3)='Rent Roll'!$AQ24,MONTH(CX$3)='Rent Roll'!$AR24,MONTH(CX$3)='Rent Roll'!$AS24),0,1)</f>
        <v>1</v>
      </c>
      <c r="CY138" s="768">
        <f>IF(OR(MONTH(CY$3)='Rent Roll'!$AN24,MONTH(CY$3)='Rent Roll'!$AO24,MONTH(CY$3)='Rent Roll'!$AP24,MONTH(CY$3)='Rent Roll'!$AQ24,MONTH(CY$3)='Rent Roll'!$AR24,MONTH(CY$3)='Rent Roll'!$AS24),0,1)</f>
        <v>1</v>
      </c>
      <c r="CZ138" s="567">
        <f>IF(OR(MONTH(CZ$3)='Rent Roll'!$AN24,MONTH(CZ$3)='Rent Roll'!$AO24,MONTH(CZ$3)='Rent Roll'!$AP24,MONTH(CZ$3)='Rent Roll'!$AQ24,MONTH(CZ$3)='Rent Roll'!$AR24,MONTH(CZ$3)='Rent Roll'!$AS24),0,1)</f>
        <v>1</v>
      </c>
      <c r="DA138" s="567">
        <f>IF(OR(MONTH(DA$3)='Rent Roll'!$AN24,MONTH(DA$3)='Rent Roll'!$AO24,MONTH(DA$3)='Rent Roll'!$AP24,MONTH(DA$3)='Rent Roll'!$AQ24,MONTH(DA$3)='Rent Roll'!$AR24,MONTH(DA$3)='Rent Roll'!$AS24),0,1)</f>
        <v>1</v>
      </c>
      <c r="DB138" s="567">
        <f>IF(OR(MONTH(DB$3)='Rent Roll'!$AN24,MONTH(DB$3)='Rent Roll'!$AO24,MONTH(DB$3)='Rent Roll'!$AP24,MONTH(DB$3)='Rent Roll'!$AQ24,MONTH(DB$3)='Rent Roll'!$AR24,MONTH(DB$3)='Rent Roll'!$AS24),0,1)</f>
        <v>1</v>
      </c>
      <c r="DC138" s="567">
        <f>IF(OR(MONTH(DC$3)='Rent Roll'!$AN24,MONTH(DC$3)='Rent Roll'!$AO24,MONTH(DC$3)='Rent Roll'!$AP24,MONTH(DC$3)='Rent Roll'!$AQ24,MONTH(DC$3)='Rent Roll'!$AR24,MONTH(DC$3)='Rent Roll'!$AS24),0,1)</f>
        <v>1</v>
      </c>
      <c r="DD138" s="567">
        <f>IF(OR(MONTH(DD$3)='Rent Roll'!$AN24,MONTH(DD$3)='Rent Roll'!$AO24,MONTH(DD$3)='Rent Roll'!$AP24,MONTH(DD$3)='Rent Roll'!$AQ24,MONTH(DD$3)='Rent Roll'!$AR24,MONTH(DD$3)='Rent Roll'!$AS24),0,1)</f>
        <v>1</v>
      </c>
      <c r="DE138" s="567">
        <f>IF(OR(MONTH(DE$3)='Rent Roll'!$AN24,MONTH(DE$3)='Rent Roll'!$AO24,MONTH(DE$3)='Rent Roll'!$AP24,MONTH(DE$3)='Rent Roll'!$AQ24,MONTH(DE$3)='Rent Roll'!$AR24,MONTH(DE$3)='Rent Roll'!$AS24),0,1)</f>
        <v>1</v>
      </c>
      <c r="DF138" s="567">
        <f>IF(OR(MONTH(DF$3)='Rent Roll'!$AN24,MONTH(DF$3)='Rent Roll'!$AO24,MONTH(DF$3)='Rent Roll'!$AP24,MONTH(DF$3)='Rent Roll'!$AQ24,MONTH(DF$3)='Rent Roll'!$AR24,MONTH(DF$3)='Rent Roll'!$AS24),0,1)</f>
        <v>1</v>
      </c>
      <c r="DG138" s="567">
        <f>IF(OR(MONTH(DG$3)='Rent Roll'!$AN24,MONTH(DG$3)='Rent Roll'!$AO24,MONTH(DG$3)='Rent Roll'!$AP24,MONTH(DG$3)='Rent Roll'!$AQ24,MONTH(DG$3)='Rent Roll'!$AR24,MONTH(DG$3)='Rent Roll'!$AS24),0,1)</f>
        <v>1</v>
      </c>
      <c r="DH138" s="567">
        <f>IF(OR(MONTH(DH$3)='Rent Roll'!$AN24,MONTH(DH$3)='Rent Roll'!$AO24,MONTH(DH$3)='Rent Roll'!$AP24,MONTH(DH$3)='Rent Roll'!$AQ24,MONTH(DH$3)='Rent Roll'!$AR24,MONTH(DH$3)='Rent Roll'!$AS24),0,1)</f>
        <v>1</v>
      </c>
      <c r="DI138" s="567">
        <f>IF(OR(MONTH(DI$3)='Rent Roll'!$AN24,MONTH(DI$3)='Rent Roll'!$AO24,MONTH(DI$3)='Rent Roll'!$AP24,MONTH(DI$3)='Rent Roll'!$AQ24,MONTH(DI$3)='Rent Roll'!$AR24,MONTH(DI$3)='Rent Roll'!$AS24),0,1)</f>
        <v>1</v>
      </c>
      <c r="DJ138" s="767">
        <f>IF(OR(MONTH(DJ$3)='Rent Roll'!$AN24,MONTH(DJ$3)='Rent Roll'!$AO24,MONTH(DJ$3)='Rent Roll'!$AP24,MONTH(DJ$3)='Rent Roll'!$AQ24,MONTH(DJ$3)='Rent Roll'!$AR24,MONTH(DJ$3)='Rent Roll'!$AS24),0,1)</f>
        <v>1</v>
      </c>
      <c r="DK138" s="768">
        <f>IF(OR(MONTH(DK$3)='Rent Roll'!$AN24,MONTH(DK$3)='Rent Roll'!$AO24,MONTH(DK$3)='Rent Roll'!$AP24,MONTH(DK$3)='Rent Roll'!$AQ24,MONTH(DK$3)='Rent Roll'!$AR24,MONTH(DK$3)='Rent Roll'!$AS24),0,1)</f>
        <v>1</v>
      </c>
      <c r="DL138" s="567">
        <f>IF(OR(MONTH(DL$3)='Rent Roll'!$AN24,MONTH(DL$3)='Rent Roll'!$AO24,MONTH(DL$3)='Rent Roll'!$AP24,MONTH(DL$3)='Rent Roll'!$AQ24,MONTH(DL$3)='Rent Roll'!$AR24,MONTH(DL$3)='Rent Roll'!$AS24),0,1)</f>
        <v>1</v>
      </c>
      <c r="DM138" s="567">
        <f>IF(OR(MONTH(DM$3)='Rent Roll'!$AN24,MONTH(DM$3)='Rent Roll'!$AO24,MONTH(DM$3)='Rent Roll'!$AP24,MONTH(DM$3)='Rent Roll'!$AQ24,MONTH(DM$3)='Rent Roll'!$AR24,MONTH(DM$3)='Rent Roll'!$AS24),0,1)</f>
        <v>1</v>
      </c>
      <c r="DN138" s="567">
        <f>IF(OR(MONTH(DN$3)='Rent Roll'!$AN24,MONTH(DN$3)='Rent Roll'!$AO24,MONTH(DN$3)='Rent Roll'!$AP24,MONTH(DN$3)='Rent Roll'!$AQ24,MONTH(DN$3)='Rent Roll'!$AR24,MONTH(DN$3)='Rent Roll'!$AS24),0,1)</f>
        <v>1</v>
      </c>
      <c r="DO138" s="567">
        <f>IF(OR(MONTH(DO$3)='Rent Roll'!$AN24,MONTH(DO$3)='Rent Roll'!$AO24,MONTH(DO$3)='Rent Roll'!$AP24,MONTH(DO$3)='Rent Roll'!$AQ24,MONTH(DO$3)='Rent Roll'!$AR24,MONTH(DO$3)='Rent Roll'!$AS24),0,1)</f>
        <v>1</v>
      </c>
      <c r="DP138" s="567">
        <f>IF(OR(MONTH(DP$3)='Rent Roll'!$AN24,MONTH(DP$3)='Rent Roll'!$AO24,MONTH(DP$3)='Rent Roll'!$AP24,MONTH(DP$3)='Rent Roll'!$AQ24,MONTH(DP$3)='Rent Roll'!$AR24,MONTH(DP$3)='Rent Roll'!$AS24),0,1)</f>
        <v>1</v>
      </c>
      <c r="DQ138" s="567">
        <f>IF(OR(MONTH(DQ$3)='Rent Roll'!$AN24,MONTH(DQ$3)='Rent Roll'!$AO24,MONTH(DQ$3)='Rent Roll'!$AP24,MONTH(DQ$3)='Rent Roll'!$AQ24,MONTH(DQ$3)='Rent Roll'!$AR24,MONTH(DQ$3)='Rent Roll'!$AS24),0,1)</f>
        <v>1</v>
      </c>
      <c r="DR138" s="567">
        <f>IF(OR(MONTH(DR$3)='Rent Roll'!$AN24,MONTH(DR$3)='Rent Roll'!$AO24,MONTH(DR$3)='Rent Roll'!$AP24,MONTH(DR$3)='Rent Roll'!$AQ24,MONTH(DR$3)='Rent Roll'!$AR24,MONTH(DR$3)='Rent Roll'!$AS24),0,1)</f>
        <v>1</v>
      </c>
      <c r="DS138" s="567">
        <f>IF(OR(MONTH(DS$3)='Rent Roll'!$AN24,MONTH(DS$3)='Rent Roll'!$AO24,MONTH(DS$3)='Rent Roll'!$AP24,MONTH(DS$3)='Rent Roll'!$AQ24,MONTH(DS$3)='Rent Roll'!$AR24,MONTH(DS$3)='Rent Roll'!$AS24),0,1)</f>
        <v>1</v>
      </c>
      <c r="DT138" s="567">
        <f>IF(OR(MONTH(DT$3)='Rent Roll'!$AN24,MONTH(DT$3)='Rent Roll'!$AO24,MONTH(DT$3)='Rent Roll'!$AP24,MONTH(DT$3)='Rent Roll'!$AQ24,MONTH(DT$3)='Rent Roll'!$AR24,MONTH(DT$3)='Rent Roll'!$AS24),0,1)</f>
        <v>1</v>
      </c>
      <c r="DU138" s="567">
        <f>IF(OR(MONTH(DU$3)='Rent Roll'!$AN24,MONTH(DU$3)='Rent Roll'!$AO24,MONTH(DU$3)='Rent Roll'!$AP24,MONTH(DU$3)='Rent Roll'!$AQ24,MONTH(DU$3)='Rent Roll'!$AR24,MONTH(DU$3)='Rent Roll'!$AS24),0,1)</f>
        <v>1</v>
      </c>
      <c r="DV138" s="567">
        <f>IF(OR(MONTH(DV$3)='Rent Roll'!$AN24,MONTH(DV$3)='Rent Roll'!$AO24,MONTH(DV$3)='Rent Roll'!$AP24,MONTH(DV$3)='Rent Roll'!$AQ24,MONTH(DV$3)='Rent Roll'!$AR24,MONTH(DV$3)='Rent Roll'!$AS24),0,1)</f>
        <v>1</v>
      </c>
    </row>
    <row r="139" spans="1:126" s="568" customFormat="1" ht="12" customHeight="1" outlineLevel="1" x14ac:dyDescent="0.4">
      <c r="A139" s="732"/>
      <c r="B139" s="564">
        <f>'Rent Roll'!$B25</f>
        <v>0</v>
      </c>
      <c r="C139" s="566"/>
      <c r="D139" s="566"/>
      <c r="E139" s="566"/>
      <c r="F139" s="778">
        <f>IF(OR(MONTH(F$3)='Rent Roll'!$AN25,MONTH(F$3)='Rent Roll'!$AO25,MONTH(F$3)='Rent Roll'!$AP25,MONTH(F$3)='Rent Roll'!$AQ25,MONTH(F$3)='Rent Roll'!$AR25,MONTH(F$3)='Rent Roll'!$AS25),0,1)</f>
        <v>1</v>
      </c>
      <c r="G139" s="768">
        <f>IF(OR(MONTH(G$3)='Rent Roll'!$AN25,MONTH(G$3)='Rent Roll'!$AO25,MONTH(G$3)='Rent Roll'!$AP25,MONTH(G$3)='Rent Roll'!$AQ25,MONTH(G$3)='Rent Roll'!$AR25,MONTH(G$3)='Rent Roll'!$AS25),0,1)</f>
        <v>1</v>
      </c>
      <c r="H139" s="567">
        <f>IF(OR(MONTH(H$3)='Rent Roll'!$AN25,MONTH(H$3)='Rent Roll'!$AO25,MONTH(H$3)='Rent Roll'!$AP25,MONTH(H$3)='Rent Roll'!$AQ25,MONTH(H$3)='Rent Roll'!$AR25,MONTH(H$3)='Rent Roll'!$AS25),0,1)</f>
        <v>1</v>
      </c>
      <c r="I139" s="567">
        <f>IF(OR(MONTH(I$3)='Rent Roll'!$AN25,MONTH(I$3)='Rent Roll'!$AO25,MONTH(I$3)='Rent Roll'!$AP25,MONTH(I$3)='Rent Roll'!$AQ25,MONTH(I$3)='Rent Roll'!$AR25,MONTH(I$3)='Rent Roll'!$AS25),0,1)</f>
        <v>1</v>
      </c>
      <c r="J139" s="567">
        <f>IF(OR(MONTH(J$3)='Rent Roll'!$AN25,MONTH(J$3)='Rent Roll'!$AO25,MONTH(J$3)='Rent Roll'!$AP25,MONTH(J$3)='Rent Roll'!$AQ25,MONTH(J$3)='Rent Roll'!$AR25,MONTH(J$3)='Rent Roll'!$AS25),0,1)</f>
        <v>1</v>
      </c>
      <c r="K139" s="567">
        <f>IF(OR(MONTH(K$3)='Rent Roll'!$AN25,MONTH(K$3)='Rent Roll'!$AO25,MONTH(K$3)='Rent Roll'!$AP25,MONTH(K$3)='Rent Roll'!$AQ25,MONTH(K$3)='Rent Roll'!$AR25,MONTH(K$3)='Rent Roll'!$AS25),0,1)</f>
        <v>1</v>
      </c>
      <c r="L139" s="567">
        <f>IF(OR(MONTH(L$3)='Rent Roll'!$AN25,MONTH(L$3)='Rent Roll'!$AO25,MONTH(L$3)='Rent Roll'!$AP25,MONTH(L$3)='Rent Roll'!$AQ25,MONTH(L$3)='Rent Roll'!$AR25,MONTH(L$3)='Rent Roll'!$AS25),0,1)</f>
        <v>1</v>
      </c>
      <c r="M139" s="567">
        <f>IF(OR(MONTH(M$3)='Rent Roll'!$AN25,MONTH(M$3)='Rent Roll'!$AO25,MONTH(M$3)='Rent Roll'!$AP25,MONTH(M$3)='Rent Roll'!$AQ25,MONTH(M$3)='Rent Roll'!$AR25,MONTH(M$3)='Rent Roll'!$AS25),0,1)</f>
        <v>1</v>
      </c>
      <c r="N139" s="567">
        <f>IF(OR(MONTH(N$3)='Rent Roll'!$AN25,MONTH(N$3)='Rent Roll'!$AO25,MONTH(N$3)='Rent Roll'!$AP25,MONTH(N$3)='Rent Roll'!$AQ25,MONTH(N$3)='Rent Roll'!$AR25,MONTH(N$3)='Rent Roll'!$AS25),0,1)</f>
        <v>1</v>
      </c>
      <c r="O139" s="567">
        <f>IF(OR(MONTH(O$3)='Rent Roll'!$AN25,MONTH(O$3)='Rent Roll'!$AO25,MONTH(O$3)='Rent Roll'!$AP25,MONTH(O$3)='Rent Roll'!$AQ25,MONTH(O$3)='Rent Roll'!$AR25,MONTH(O$3)='Rent Roll'!$AS25),0,1)</f>
        <v>1</v>
      </c>
      <c r="P139" s="567">
        <f>IF(OR(MONTH(P$3)='Rent Roll'!$AN25,MONTH(P$3)='Rent Roll'!$AO25,MONTH(P$3)='Rent Roll'!$AP25,MONTH(P$3)='Rent Roll'!$AQ25,MONTH(P$3)='Rent Roll'!$AR25,MONTH(P$3)='Rent Roll'!$AS25),0,1)</f>
        <v>1</v>
      </c>
      <c r="Q139" s="567">
        <f>IF(OR(MONTH(Q$3)='Rent Roll'!$AN25,MONTH(Q$3)='Rent Roll'!$AO25,MONTH(Q$3)='Rent Roll'!$AP25,MONTH(Q$3)='Rent Roll'!$AQ25,MONTH(Q$3)='Rent Roll'!$AR25,MONTH(Q$3)='Rent Roll'!$AS25),0,1)</f>
        <v>1</v>
      </c>
      <c r="R139" s="767">
        <f>IF(OR(MONTH(R$3)='Rent Roll'!$AN25,MONTH(R$3)='Rent Roll'!$AO25,MONTH(R$3)='Rent Roll'!$AP25,MONTH(R$3)='Rent Roll'!$AQ25,MONTH(R$3)='Rent Roll'!$AR25,MONTH(R$3)='Rent Roll'!$AS25),0,1)</f>
        <v>1</v>
      </c>
      <c r="S139" s="768">
        <f>IF(OR(MONTH(S$3)='Rent Roll'!$AN25,MONTH(S$3)='Rent Roll'!$AO25,MONTH(S$3)='Rent Roll'!$AP25,MONTH(S$3)='Rent Roll'!$AQ25,MONTH(S$3)='Rent Roll'!$AR25,MONTH(S$3)='Rent Roll'!$AS25),0,1)</f>
        <v>1</v>
      </c>
      <c r="T139" s="567">
        <f>IF(OR(MONTH(T$3)='Rent Roll'!$AN25,MONTH(T$3)='Rent Roll'!$AO25,MONTH(T$3)='Rent Roll'!$AP25,MONTH(T$3)='Rent Roll'!$AQ25,MONTH(T$3)='Rent Roll'!$AR25,MONTH(T$3)='Rent Roll'!$AS25),0,1)</f>
        <v>1</v>
      </c>
      <c r="U139" s="567">
        <f>IF(OR(MONTH(U$3)='Rent Roll'!$AN25,MONTH(U$3)='Rent Roll'!$AO25,MONTH(U$3)='Rent Roll'!$AP25,MONTH(U$3)='Rent Roll'!$AQ25,MONTH(U$3)='Rent Roll'!$AR25,MONTH(U$3)='Rent Roll'!$AS25),0,1)</f>
        <v>1</v>
      </c>
      <c r="V139" s="567">
        <f>IF(OR(MONTH(V$3)='Rent Roll'!$AN25,MONTH(V$3)='Rent Roll'!$AO25,MONTH(V$3)='Rent Roll'!$AP25,MONTH(V$3)='Rent Roll'!$AQ25,MONTH(V$3)='Rent Roll'!$AR25,MONTH(V$3)='Rent Roll'!$AS25),0,1)</f>
        <v>1</v>
      </c>
      <c r="W139" s="567">
        <f>IF(OR(MONTH(W$3)='Rent Roll'!$AN25,MONTH(W$3)='Rent Roll'!$AO25,MONTH(W$3)='Rent Roll'!$AP25,MONTH(W$3)='Rent Roll'!$AQ25,MONTH(W$3)='Rent Roll'!$AR25,MONTH(W$3)='Rent Roll'!$AS25),0,1)</f>
        <v>1</v>
      </c>
      <c r="X139" s="567">
        <f>IF(OR(MONTH(X$3)='Rent Roll'!$AN25,MONTH(X$3)='Rent Roll'!$AO25,MONTH(X$3)='Rent Roll'!$AP25,MONTH(X$3)='Rent Roll'!$AQ25,MONTH(X$3)='Rent Roll'!$AR25,MONTH(X$3)='Rent Roll'!$AS25),0,1)</f>
        <v>1</v>
      </c>
      <c r="Y139" s="567">
        <f>IF(OR(MONTH(Y$3)='Rent Roll'!$AN25,MONTH(Y$3)='Rent Roll'!$AO25,MONTH(Y$3)='Rent Roll'!$AP25,MONTH(Y$3)='Rent Roll'!$AQ25,MONTH(Y$3)='Rent Roll'!$AR25,MONTH(Y$3)='Rent Roll'!$AS25),0,1)</f>
        <v>1</v>
      </c>
      <c r="Z139" s="567">
        <f>IF(OR(MONTH(Z$3)='Rent Roll'!$AN25,MONTH(Z$3)='Rent Roll'!$AO25,MONTH(Z$3)='Rent Roll'!$AP25,MONTH(Z$3)='Rent Roll'!$AQ25,MONTH(Z$3)='Rent Roll'!$AR25,MONTH(Z$3)='Rent Roll'!$AS25),0,1)</f>
        <v>1</v>
      </c>
      <c r="AA139" s="567">
        <f>IF(OR(MONTH(AA$3)='Rent Roll'!$AN25,MONTH(AA$3)='Rent Roll'!$AO25,MONTH(AA$3)='Rent Roll'!$AP25,MONTH(AA$3)='Rent Roll'!$AQ25,MONTH(AA$3)='Rent Roll'!$AR25,MONTH(AA$3)='Rent Roll'!$AS25),0,1)</f>
        <v>1</v>
      </c>
      <c r="AB139" s="567">
        <f>IF(OR(MONTH(AB$3)='Rent Roll'!$AN25,MONTH(AB$3)='Rent Roll'!$AO25,MONTH(AB$3)='Rent Roll'!$AP25,MONTH(AB$3)='Rent Roll'!$AQ25,MONTH(AB$3)='Rent Roll'!$AR25,MONTH(AB$3)='Rent Roll'!$AS25),0,1)</f>
        <v>1</v>
      </c>
      <c r="AC139" s="567">
        <f>IF(OR(MONTH(AC$3)='Rent Roll'!$AN25,MONTH(AC$3)='Rent Roll'!$AO25,MONTH(AC$3)='Rent Roll'!$AP25,MONTH(AC$3)='Rent Roll'!$AQ25,MONTH(AC$3)='Rent Roll'!$AR25,MONTH(AC$3)='Rent Roll'!$AS25),0,1)</f>
        <v>1</v>
      </c>
      <c r="AD139" s="767">
        <f>IF(OR(MONTH(AD$3)='Rent Roll'!$AN25,MONTH(AD$3)='Rent Roll'!$AO25,MONTH(AD$3)='Rent Roll'!$AP25,MONTH(AD$3)='Rent Roll'!$AQ25,MONTH(AD$3)='Rent Roll'!$AR25,MONTH(AD$3)='Rent Roll'!$AS25),0,1)</f>
        <v>1</v>
      </c>
      <c r="AE139" s="768">
        <f>IF(OR(MONTH(AE$3)='Rent Roll'!$AN25,MONTH(AE$3)='Rent Roll'!$AO25,MONTH(AE$3)='Rent Roll'!$AP25,MONTH(AE$3)='Rent Roll'!$AQ25,MONTH(AE$3)='Rent Roll'!$AR25,MONTH(AE$3)='Rent Roll'!$AS25),0,1)</f>
        <v>1</v>
      </c>
      <c r="AF139" s="567">
        <f>IF(OR(MONTH(AF$3)='Rent Roll'!$AN25,MONTH(AF$3)='Rent Roll'!$AO25,MONTH(AF$3)='Rent Roll'!$AP25,MONTH(AF$3)='Rent Roll'!$AQ25,MONTH(AF$3)='Rent Roll'!$AR25,MONTH(AF$3)='Rent Roll'!$AS25),0,1)</f>
        <v>1</v>
      </c>
      <c r="AG139" s="567">
        <f>IF(OR(MONTH(AG$3)='Rent Roll'!$AN25,MONTH(AG$3)='Rent Roll'!$AO25,MONTH(AG$3)='Rent Roll'!$AP25,MONTH(AG$3)='Rent Roll'!$AQ25,MONTH(AG$3)='Rent Roll'!$AR25,MONTH(AG$3)='Rent Roll'!$AS25),0,1)</f>
        <v>1</v>
      </c>
      <c r="AH139" s="567">
        <f>IF(OR(MONTH(AH$3)='Rent Roll'!$AN25,MONTH(AH$3)='Rent Roll'!$AO25,MONTH(AH$3)='Rent Roll'!$AP25,MONTH(AH$3)='Rent Roll'!$AQ25,MONTH(AH$3)='Rent Roll'!$AR25,MONTH(AH$3)='Rent Roll'!$AS25),0,1)</f>
        <v>1</v>
      </c>
      <c r="AI139" s="567">
        <f>IF(OR(MONTH(AI$3)='Rent Roll'!$AN25,MONTH(AI$3)='Rent Roll'!$AO25,MONTH(AI$3)='Rent Roll'!$AP25,MONTH(AI$3)='Rent Roll'!$AQ25,MONTH(AI$3)='Rent Roll'!$AR25,MONTH(AI$3)='Rent Roll'!$AS25),0,1)</f>
        <v>1</v>
      </c>
      <c r="AJ139" s="567">
        <f>IF(OR(MONTH(AJ$3)='Rent Roll'!$AN25,MONTH(AJ$3)='Rent Roll'!$AO25,MONTH(AJ$3)='Rent Roll'!$AP25,MONTH(AJ$3)='Rent Roll'!$AQ25,MONTH(AJ$3)='Rent Roll'!$AR25,MONTH(AJ$3)='Rent Roll'!$AS25),0,1)</f>
        <v>1</v>
      </c>
      <c r="AK139" s="567">
        <f>IF(OR(MONTH(AK$3)='Rent Roll'!$AN25,MONTH(AK$3)='Rent Roll'!$AO25,MONTH(AK$3)='Rent Roll'!$AP25,MONTH(AK$3)='Rent Roll'!$AQ25,MONTH(AK$3)='Rent Roll'!$AR25,MONTH(AK$3)='Rent Roll'!$AS25),0,1)</f>
        <v>1</v>
      </c>
      <c r="AL139" s="567">
        <f>IF(OR(MONTH(AL$3)='Rent Roll'!$AN25,MONTH(AL$3)='Rent Roll'!$AO25,MONTH(AL$3)='Rent Roll'!$AP25,MONTH(AL$3)='Rent Roll'!$AQ25,MONTH(AL$3)='Rent Roll'!$AR25,MONTH(AL$3)='Rent Roll'!$AS25),0,1)</f>
        <v>1</v>
      </c>
      <c r="AM139" s="567">
        <f>IF(OR(MONTH(AM$3)='Rent Roll'!$AN25,MONTH(AM$3)='Rent Roll'!$AO25,MONTH(AM$3)='Rent Roll'!$AP25,MONTH(AM$3)='Rent Roll'!$AQ25,MONTH(AM$3)='Rent Roll'!$AR25,MONTH(AM$3)='Rent Roll'!$AS25),0,1)</f>
        <v>1</v>
      </c>
      <c r="AN139" s="567">
        <f>IF(OR(MONTH(AN$3)='Rent Roll'!$AN25,MONTH(AN$3)='Rent Roll'!$AO25,MONTH(AN$3)='Rent Roll'!$AP25,MONTH(AN$3)='Rent Roll'!$AQ25,MONTH(AN$3)='Rent Roll'!$AR25,MONTH(AN$3)='Rent Roll'!$AS25),0,1)</f>
        <v>1</v>
      </c>
      <c r="AO139" s="567">
        <f>IF(OR(MONTH(AO$3)='Rent Roll'!$AN25,MONTH(AO$3)='Rent Roll'!$AO25,MONTH(AO$3)='Rent Roll'!$AP25,MONTH(AO$3)='Rent Roll'!$AQ25,MONTH(AO$3)='Rent Roll'!$AR25,MONTH(AO$3)='Rent Roll'!$AS25),0,1)</f>
        <v>1</v>
      </c>
      <c r="AP139" s="767">
        <f>IF(OR(MONTH(AP$3)='Rent Roll'!$AN25,MONTH(AP$3)='Rent Roll'!$AO25,MONTH(AP$3)='Rent Roll'!$AP25,MONTH(AP$3)='Rent Roll'!$AQ25,MONTH(AP$3)='Rent Roll'!$AR25,MONTH(AP$3)='Rent Roll'!$AS25),0,1)</f>
        <v>1</v>
      </c>
      <c r="AQ139" s="768">
        <f>IF(OR(MONTH(AQ$3)='Rent Roll'!$AN25,MONTH(AQ$3)='Rent Roll'!$AO25,MONTH(AQ$3)='Rent Roll'!$AP25,MONTH(AQ$3)='Rent Roll'!$AQ25,MONTH(AQ$3)='Rent Roll'!$AR25,MONTH(AQ$3)='Rent Roll'!$AS25),0,1)</f>
        <v>1</v>
      </c>
      <c r="AR139" s="567">
        <f>IF(OR(MONTH(AR$3)='Rent Roll'!$AN25,MONTH(AR$3)='Rent Roll'!$AO25,MONTH(AR$3)='Rent Roll'!$AP25,MONTH(AR$3)='Rent Roll'!$AQ25,MONTH(AR$3)='Rent Roll'!$AR25,MONTH(AR$3)='Rent Roll'!$AS25),0,1)</f>
        <v>1</v>
      </c>
      <c r="AS139" s="567">
        <f>IF(OR(MONTH(AS$3)='Rent Roll'!$AN25,MONTH(AS$3)='Rent Roll'!$AO25,MONTH(AS$3)='Rent Roll'!$AP25,MONTH(AS$3)='Rent Roll'!$AQ25,MONTH(AS$3)='Rent Roll'!$AR25,MONTH(AS$3)='Rent Roll'!$AS25),0,1)</f>
        <v>1</v>
      </c>
      <c r="AT139" s="567">
        <f>IF(OR(MONTH(AT$3)='Rent Roll'!$AN25,MONTH(AT$3)='Rent Roll'!$AO25,MONTH(AT$3)='Rent Roll'!$AP25,MONTH(AT$3)='Rent Roll'!$AQ25,MONTH(AT$3)='Rent Roll'!$AR25,MONTH(AT$3)='Rent Roll'!$AS25),0,1)</f>
        <v>1</v>
      </c>
      <c r="AU139" s="567">
        <f>IF(OR(MONTH(AU$3)='Rent Roll'!$AN25,MONTH(AU$3)='Rent Roll'!$AO25,MONTH(AU$3)='Rent Roll'!$AP25,MONTH(AU$3)='Rent Roll'!$AQ25,MONTH(AU$3)='Rent Roll'!$AR25,MONTH(AU$3)='Rent Roll'!$AS25),0,1)</f>
        <v>1</v>
      </c>
      <c r="AV139" s="567">
        <f>IF(OR(MONTH(AV$3)='Rent Roll'!$AN25,MONTH(AV$3)='Rent Roll'!$AO25,MONTH(AV$3)='Rent Roll'!$AP25,MONTH(AV$3)='Rent Roll'!$AQ25,MONTH(AV$3)='Rent Roll'!$AR25,MONTH(AV$3)='Rent Roll'!$AS25),0,1)</f>
        <v>1</v>
      </c>
      <c r="AW139" s="567">
        <f>IF(OR(MONTH(AW$3)='Rent Roll'!$AN25,MONTH(AW$3)='Rent Roll'!$AO25,MONTH(AW$3)='Rent Roll'!$AP25,MONTH(AW$3)='Rent Roll'!$AQ25,MONTH(AW$3)='Rent Roll'!$AR25,MONTH(AW$3)='Rent Roll'!$AS25),0,1)</f>
        <v>1</v>
      </c>
      <c r="AX139" s="567">
        <f>IF(OR(MONTH(AX$3)='Rent Roll'!$AN25,MONTH(AX$3)='Rent Roll'!$AO25,MONTH(AX$3)='Rent Roll'!$AP25,MONTH(AX$3)='Rent Roll'!$AQ25,MONTH(AX$3)='Rent Roll'!$AR25,MONTH(AX$3)='Rent Roll'!$AS25),0,1)</f>
        <v>1</v>
      </c>
      <c r="AY139" s="567">
        <f>IF(OR(MONTH(AY$3)='Rent Roll'!$AN25,MONTH(AY$3)='Rent Roll'!$AO25,MONTH(AY$3)='Rent Roll'!$AP25,MONTH(AY$3)='Rent Roll'!$AQ25,MONTH(AY$3)='Rent Roll'!$AR25,MONTH(AY$3)='Rent Roll'!$AS25),0,1)</f>
        <v>1</v>
      </c>
      <c r="AZ139" s="567">
        <f>IF(OR(MONTH(AZ$3)='Rent Roll'!$AN25,MONTH(AZ$3)='Rent Roll'!$AO25,MONTH(AZ$3)='Rent Roll'!$AP25,MONTH(AZ$3)='Rent Roll'!$AQ25,MONTH(AZ$3)='Rent Roll'!$AR25,MONTH(AZ$3)='Rent Roll'!$AS25),0,1)</f>
        <v>1</v>
      </c>
      <c r="BA139" s="567">
        <f>IF(OR(MONTH(BA$3)='Rent Roll'!$AN25,MONTH(BA$3)='Rent Roll'!$AO25,MONTH(BA$3)='Rent Roll'!$AP25,MONTH(BA$3)='Rent Roll'!$AQ25,MONTH(BA$3)='Rent Roll'!$AR25,MONTH(BA$3)='Rent Roll'!$AS25),0,1)</f>
        <v>1</v>
      </c>
      <c r="BB139" s="767">
        <f>IF(OR(MONTH(BB$3)='Rent Roll'!$AN25,MONTH(BB$3)='Rent Roll'!$AO25,MONTH(BB$3)='Rent Roll'!$AP25,MONTH(BB$3)='Rent Roll'!$AQ25,MONTH(BB$3)='Rent Roll'!$AR25,MONTH(BB$3)='Rent Roll'!$AS25),0,1)</f>
        <v>1</v>
      </c>
      <c r="BC139" s="768">
        <f>IF(OR(MONTH(BC$3)='Rent Roll'!$AN25,MONTH(BC$3)='Rent Roll'!$AO25,MONTH(BC$3)='Rent Roll'!$AP25,MONTH(BC$3)='Rent Roll'!$AQ25,MONTH(BC$3)='Rent Roll'!$AR25,MONTH(BC$3)='Rent Roll'!$AS25),0,1)</f>
        <v>1</v>
      </c>
      <c r="BD139" s="567">
        <f>IF(OR(MONTH(BD$3)='Rent Roll'!$AN25,MONTH(BD$3)='Rent Roll'!$AO25,MONTH(BD$3)='Rent Roll'!$AP25,MONTH(BD$3)='Rent Roll'!$AQ25,MONTH(BD$3)='Rent Roll'!$AR25,MONTH(BD$3)='Rent Roll'!$AS25),0,1)</f>
        <v>1</v>
      </c>
      <c r="BE139" s="567">
        <f>IF(OR(MONTH(BE$3)='Rent Roll'!$AN25,MONTH(BE$3)='Rent Roll'!$AO25,MONTH(BE$3)='Rent Roll'!$AP25,MONTH(BE$3)='Rent Roll'!$AQ25,MONTH(BE$3)='Rent Roll'!$AR25,MONTH(BE$3)='Rent Roll'!$AS25),0,1)</f>
        <v>1</v>
      </c>
      <c r="BF139" s="567">
        <f>IF(OR(MONTH(BF$3)='Rent Roll'!$AN25,MONTH(BF$3)='Rent Roll'!$AO25,MONTH(BF$3)='Rent Roll'!$AP25,MONTH(BF$3)='Rent Roll'!$AQ25,MONTH(BF$3)='Rent Roll'!$AR25,MONTH(BF$3)='Rent Roll'!$AS25),0,1)</f>
        <v>1</v>
      </c>
      <c r="BG139" s="567">
        <f>IF(OR(MONTH(BG$3)='Rent Roll'!$AN25,MONTH(BG$3)='Rent Roll'!$AO25,MONTH(BG$3)='Rent Roll'!$AP25,MONTH(BG$3)='Rent Roll'!$AQ25,MONTH(BG$3)='Rent Roll'!$AR25,MONTH(BG$3)='Rent Roll'!$AS25),0,1)</f>
        <v>1</v>
      </c>
      <c r="BH139" s="567">
        <f>IF(OR(MONTH(BH$3)='Rent Roll'!$AN25,MONTH(BH$3)='Rent Roll'!$AO25,MONTH(BH$3)='Rent Roll'!$AP25,MONTH(BH$3)='Rent Roll'!$AQ25,MONTH(BH$3)='Rent Roll'!$AR25,MONTH(BH$3)='Rent Roll'!$AS25),0,1)</f>
        <v>1</v>
      </c>
      <c r="BI139" s="567">
        <f>IF(OR(MONTH(BI$3)='Rent Roll'!$AN25,MONTH(BI$3)='Rent Roll'!$AO25,MONTH(BI$3)='Rent Roll'!$AP25,MONTH(BI$3)='Rent Roll'!$AQ25,MONTH(BI$3)='Rent Roll'!$AR25,MONTH(BI$3)='Rent Roll'!$AS25),0,1)</f>
        <v>1</v>
      </c>
      <c r="BJ139" s="567">
        <f>IF(OR(MONTH(BJ$3)='Rent Roll'!$AN25,MONTH(BJ$3)='Rent Roll'!$AO25,MONTH(BJ$3)='Rent Roll'!$AP25,MONTH(BJ$3)='Rent Roll'!$AQ25,MONTH(BJ$3)='Rent Roll'!$AR25,MONTH(BJ$3)='Rent Roll'!$AS25),0,1)</f>
        <v>1</v>
      </c>
      <c r="BK139" s="567">
        <f>IF(OR(MONTH(BK$3)='Rent Roll'!$AN25,MONTH(BK$3)='Rent Roll'!$AO25,MONTH(BK$3)='Rent Roll'!$AP25,MONTH(BK$3)='Rent Roll'!$AQ25,MONTH(BK$3)='Rent Roll'!$AR25,MONTH(BK$3)='Rent Roll'!$AS25),0,1)</f>
        <v>1</v>
      </c>
      <c r="BL139" s="567">
        <f>IF(OR(MONTH(BL$3)='Rent Roll'!$AN25,MONTH(BL$3)='Rent Roll'!$AO25,MONTH(BL$3)='Rent Roll'!$AP25,MONTH(BL$3)='Rent Roll'!$AQ25,MONTH(BL$3)='Rent Roll'!$AR25,MONTH(BL$3)='Rent Roll'!$AS25),0,1)</f>
        <v>1</v>
      </c>
      <c r="BM139" s="567">
        <f>IF(OR(MONTH(BM$3)='Rent Roll'!$AN25,MONTH(BM$3)='Rent Roll'!$AO25,MONTH(BM$3)='Rent Roll'!$AP25,MONTH(BM$3)='Rent Roll'!$AQ25,MONTH(BM$3)='Rent Roll'!$AR25,MONTH(BM$3)='Rent Roll'!$AS25),0,1)</f>
        <v>1</v>
      </c>
      <c r="BN139" s="767">
        <f>IF(OR(MONTH(BN$3)='Rent Roll'!$AN25,MONTH(BN$3)='Rent Roll'!$AO25,MONTH(BN$3)='Rent Roll'!$AP25,MONTH(BN$3)='Rent Roll'!$AQ25,MONTH(BN$3)='Rent Roll'!$AR25,MONTH(BN$3)='Rent Roll'!$AS25),0,1)</f>
        <v>1</v>
      </c>
      <c r="BO139" s="768">
        <f>IF(OR(MONTH(BO$3)='Rent Roll'!$AN25,MONTH(BO$3)='Rent Roll'!$AO25,MONTH(BO$3)='Rent Roll'!$AP25,MONTH(BO$3)='Rent Roll'!$AQ25,MONTH(BO$3)='Rent Roll'!$AR25,MONTH(BO$3)='Rent Roll'!$AS25),0,1)</f>
        <v>1</v>
      </c>
      <c r="BP139" s="567">
        <f>IF(OR(MONTH(BP$3)='Rent Roll'!$AN25,MONTH(BP$3)='Rent Roll'!$AO25,MONTH(BP$3)='Rent Roll'!$AP25,MONTH(BP$3)='Rent Roll'!$AQ25,MONTH(BP$3)='Rent Roll'!$AR25,MONTH(BP$3)='Rent Roll'!$AS25),0,1)</f>
        <v>1</v>
      </c>
      <c r="BQ139" s="567">
        <f>IF(OR(MONTH(BQ$3)='Rent Roll'!$AN25,MONTH(BQ$3)='Rent Roll'!$AO25,MONTH(BQ$3)='Rent Roll'!$AP25,MONTH(BQ$3)='Rent Roll'!$AQ25,MONTH(BQ$3)='Rent Roll'!$AR25,MONTH(BQ$3)='Rent Roll'!$AS25),0,1)</f>
        <v>1</v>
      </c>
      <c r="BR139" s="567">
        <f>IF(OR(MONTH(BR$3)='Rent Roll'!$AN25,MONTH(BR$3)='Rent Roll'!$AO25,MONTH(BR$3)='Rent Roll'!$AP25,MONTH(BR$3)='Rent Roll'!$AQ25,MONTH(BR$3)='Rent Roll'!$AR25,MONTH(BR$3)='Rent Roll'!$AS25),0,1)</f>
        <v>1</v>
      </c>
      <c r="BS139" s="567">
        <f>IF(OR(MONTH(BS$3)='Rent Roll'!$AN25,MONTH(BS$3)='Rent Roll'!$AO25,MONTH(BS$3)='Rent Roll'!$AP25,MONTH(BS$3)='Rent Roll'!$AQ25,MONTH(BS$3)='Rent Roll'!$AR25,MONTH(BS$3)='Rent Roll'!$AS25),0,1)</f>
        <v>1</v>
      </c>
      <c r="BT139" s="567">
        <f>IF(OR(MONTH(BT$3)='Rent Roll'!$AN25,MONTH(BT$3)='Rent Roll'!$AO25,MONTH(BT$3)='Rent Roll'!$AP25,MONTH(BT$3)='Rent Roll'!$AQ25,MONTH(BT$3)='Rent Roll'!$AR25,MONTH(BT$3)='Rent Roll'!$AS25),0,1)</f>
        <v>1</v>
      </c>
      <c r="BU139" s="567">
        <f>IF(OR(MONTH(BU$3)='Rent Roll'!$AN25,MONTH(BU$3)='Rent Roll'!$AO25,MONTH(BU$3)='Rent Roll'!$AP25,MONTH(BU$3)='Rent Roll'!$AQ25,MONTH(BU$3)='Rent Roll'!$AR25,MONTH(BU$3)='Rent Roll'!$AS25),0,1)</f>
        <v>1</v>
      </c>
      <c r="BV139" s="567">
        <f>IF(OR(MONTH(BV$3)='Rent Roll'!$AN25,MONTH(BV$3)='Rent Roll'!$AO25,MONTH(BV$3)='Rent Roll'!$AP25,MONTH(BV$3)='Rent Roll'!$AQ25,MONTH(BV$3)='Rent Roll'!$AR25,MONTH(BV$3)='Rent Roll'!$AS25),0,1)</f>
        <v>1</v>
      </c>
      <c r="BW139" s="567">
        <f>IF(OR(MONTH(BW$3)='Rent Roll'!$AN25,MONTH(BW$3)='Rent Roll'!$AO25,MONTH(BW$3)='Rent Roll'!$AP25,MONTH(BW$3)='Rent Roll'!$AQ25,MONTH(BW$3)='Rent Roll'!$AR25,MONTH(BW$3)='Rent Roll'!$AS25),0,1)</f>
        <v>1</v>
      </c>
      <c r="BX139" s="567">
        <f>IF(OR(MONTH(BX$3)='Rent Roll'!$AN25,MONTH(BX$3)='Rent Roll'!$AO25,MONTH(BX$3)='Rent Roll'!$AP25,MONTH(BX$3)='Rent Roll'!$AQ25,MONTH(BX$3)='Rent Roll'!$AR25,MONTH(BX$3)='Rent Roll'!$AS25),0,1)</f>
        <v>1</v>
      </c>
      <c r="BY139" s="567">
        <f>IF(OR(MONTH(BY$3)='Rent Roll'!$AN25,MONTH(BY$3)='Rent Roll'!$AO25,MONTH(BY$3)='Rent Roll'!$AP25,MONTH(BY$3)='Rent Roll'!$AQ25,MONTH(BY$3)='Rent Roll'!$AR25,MONTH(BY$3)='Rent Roll'!$AS25),0,1)</f>
        <v>1</v>
      </c>
      <c r="BZ139" s="767">
        <f>IF(OR(MONTH(BZ$3)='Rent Roll'!$AN25,MONTH(BZ$3)='Rent Roll'!$AO25,MONTH(BZ$3)='Rent Roll'!$AP25,MONTH(BZ$3)='Rent Roll'!$AQ25,MONTH(BZ$3)='Rent Roll'!$AR25,MONTH(BZ$3)='Rent Roll'!$AS25),0,1)</f>
        <v>1</v>
      </c>
      <c r="CA139" s="768">
        <f>IF(OR(MONTH(CA$3)='Rent Roll'!$AN25,MONTH(CA$3)='Rent Roll'!$AO25,MONTH(CA$3)='Rent Roll'!$AP25,MONTH(CA$3)='Rent Roll'!$AQ25,MONTH(CA$3)='Rent Roll'!$AR25,MONTH(CA$3)='Rent Roll'!$AS25),0,1)</f>
        <v>1</v>
      </c>
      <c r="CB139" s="567">
        <f>IF(OR(MONTH(CB$3)='Rent Roll'!$AN25,MONTH(CB$3)='Rent Roll'!$AO25,MONTH(CB$3)='Rent Roll'!$AP25,MONTH(CB$3)='Rent Roll'!$AQ25,MONTH(CB$3)='Rent Roll'!$AR25,MONTH(CB$3)='Rent Roll'!$AS25),0,1)</f>
        <v>1</v>
      </c>
      <c r="CC139" s="567">
        <f>IF(OR(MONTH(CC$3)='Rent Roll'!$AN25,MONTH(CC$3)='Rent Roll'!$AO25,MONTH(CC$3)='Rent Roll'!$AP25,MONTH(CC$3)='Rent Roll'!$AQ25,MONTH(CC$3)='Rent Roll'!$AR25,MONTH(CC$3)='Rent Roll'!$AS25),0,1)</f>
        <v>1</v>
      </c>
      <c r="CD139" s="567">
        <f>IF(OR(MONTH(CD$3)='Rent Roll'!$AN25,MONTH(CD$3)='Rent Roll'!$AO25,MONTH(CD$3)='Rent Roll'!$AP25,MONTH(CD$3)='Rent Roll'!$AQ25,MONTH(CD$3)='Rent Roll'!$AR25,MONTH(CD$3)='Rent Roll'!$AS25),0,1)</f>
        <v>1</v>
      </c>
      <c r="CE139" s="567">
        <f>IF(OR(MONTH(CE$3)='Rent Roll'!$AN25,MONTH(CE$3)='Rent Roll'!$AO25,MONTH(CE$3)='Rent Roll'!$AP25,MONTH(CE$3)='Rent Roll'!$AQ25,MONTH(CE$3)='Rent Roll'!$AR25,MONTH(CE$3)='Rent Roll'!$AS25),0,1)</f>
        <v>1</v>
      </c>
      <c r="CF139" s="567">
        <f>IF(OR(MONTH(CF$3)='Rent Roll'!$AN25,MONTH(CF$3)='Rent Roll'!$AO25,MONTH(CF$3)='Rent Roll'!$AP25,MONTH(CF$3)='Rent Roll'!$AQ25,MONTH(CF$3)='Rent Roll'!$AR25,MONTH(CF$3)='Rent Roll'!$AS25),0,1)</f>
        <v>1</v>
      </c>
      <c r="CG139" s="567">
        <f>IF(OR(MONTH(CG$3)='Rent Roll'!$AN25,MONTH(CG$3)='Rent Roll'!$AO25,MONTH(CG$3)='Rent Roll'!$AP25,MONTH(CG$3)='Rent Roll'!$AQ25,MONTH(CG$3)='Rent Roll'!$AR25,MONTH(CG$3)='Rent Roll'!$AS25),0,1)</f>
        <v>1</v>
      </c>
      <c r="CH139" s="567">
        <f>IF(OR(MONTH(CH$3)='Rent Roll'!$AN25,MONTH(CH$3)='Rent Roll'!$AO25,MONTH(CH$3)='Rent Roll'!$AP25,MONTH(CH$3)='Rent Roll'!$AQ25,MONTH(CH$3)='Rent Roll'!$AR25,MONTH(CH$3)='Rent Roll'!$AS25),0,1)</f>
        <v>1</v>
      </c>
      <c r="CI139" s="567">
        <f>IF(OR(MONTH(CI$3)='Rent Roll'!$AN25,MONTH(CI$3)='Rent Roll'!$AO25,MONTH(CI$3)='Rent Roll'!$AP25,MONTH(CI$3)='Rent Roll'!$AQ25,MONTH(CI$3)='Rent Roll'!$AR25,MONTH(CI$3)='Rent Roll'!$AS25),0,1)</f>
        <v>1</v>
      </c>
      <c r="CJ139" s="567">
        <f>IF(OR(MONTH(CJ$3)='Rent Roll'!$AN25,MONTH(CJ$3)='Rent Roll'!$AO25,MONTH(CJ$3)='Rent Roll'!$AP25,MONTH(CJ$3)='Rent Roll'!$AQ25,MONTH(CJ$3)='Rent Roll'!$AR25,MONTH(CJ$3)='Rent Roll'!$AS25),0,1)</f>
        <v>1</v>
      </c>
      <c r="CK139" s="567">
        <f>IF(OR(MONTH(CK$3)='Rent Roll'!$AN25,MONTH(CK$3)='Rent Roll'!$AO25,MONTH(CK$3)='Rent Roll'!$AP25,MONTH(CK$3)='Rent Roll'!$AQ25,MONTH(CK$3)='Rent Roll'!$AR25,MONTH(CK$3)='Rent Roll'!$AS25),0,1)</f>
        <v>1</v>
      </c>
      <c r="CL139" s="767">
        <f>IF(OR(MONTH(CL$3)='Rent Roll'!$AN25,MONTH(CL$3)='Rent Roll'!$AO25,MONTH(CL$3)='Rent Roll'!$AP25,MONTH(CL$3)='Rent Roll'!$AQ25,MONTH(CL$3)='Rent Roll'!$AR25,MONTH(CL$3)='Rent Roll'!$AS25),0,1)</f>
        <v>1</v>
      </c>
      <c r="CM139" s="768">
        <f>IF(OR(MONTH(CM$3)='Rent Roll'!$AN25,MONTH(CM$3)='Rent Roll'!$AO25,MONTH(CM$3)='Rent Roll'!$AP25,MONTH(CM$3)='Rent Roll'!$AQ25,MONTH(CM$3)='Rent Roll'!$AR25,MONTH(CM$3)='Rent Roll'!$AS25),0,1)</f>
        <v>1</v>
      </c>
      <c r="CN139" s="567">
        <f>IF(OR(MONTH(CN$3)='Rent Roll'!$AN25,MONTH(CN$3)='Rent Roll'!$AO25,MONTH(CN$3)='Rent Roll'!$AP25,MONTH(CN$3)='Rent Roll'!$AQ25,MONTH(CN$3)='Rent Roll'!$AR25,MONTH(CN$3)='Rent Roll'!$AS25),0,1)</f>
        <v>1</v>
      </c>
      <c r="CO139" s="567">
        <f>IF(OR(MONTH(CO$3)='Rent Roll'!$AN25,MONTH(CO$3)='Rent Roll'!$AO25,MONTH(CO$3)='Rent Roll'!$AP25,MONTH(CO$3)='Rent Roll'!$AQ25,MONTH(CO$3)='Rent Roll'!$AR25,MONTH(CO$3)='Rent Roll'!$AS25),0,1)</f>
        <v>1</v>
      </c>
      <c r="CP139" s="567">
        <f>IF(OR(MONTH(CP$3)='Rent Roll'!$AN25,MONTH(CP$3)='Rent Roll'!$AO25,MONTH(CP$3)='Rent Roll'!$AP25,MONTH(CP$3)='Rent Roll'!$AQ25,MONTH(CP$3)='Rent Roll'!$AR25,MONTH(CP$3)='Rent Roll'!$AS25),0,1)</f>
        <v>1</v>
      </c>
      <c r="CQ139" s="567">
        <f>IF(OR(MONTH(CQ$3)='Rent Roll'!$AN25,MONTH(CQ$3)='Rent Roll'!$AO25,MONTH(CQ$3)='Rent Roll'!$AP25,MONTH(CQ$3)='Rent Roll'!$AQ25,MONTH(CQ$3)='Rent Roll'!$AR25,MONTH(CQ$3)='Rent Roll'!$AS25),0,1)</f>
        <v>1</v>
      </c>
      <c r="CR139" s="567">
        <f>IF(OR(MONTH(CR$3)='Rent Roll'!$AN25,MONTH(CR$3)='Rent Roll'!$AO25,MONTH(CR$3)='Rent Roll'!$AP25,MONTH(CR$3)='Rent Roll'!$AQ25,MONTH(CR$3)='Rent Roll'!$AR25,MONTH(CR$3)='Rent Roll'!$AS25),0,1)</f>
        <v>1</v>
      </c>
      <c r="CS139" s="567">
        <f>IF(OR(MONTH(CS$3)='Rent Roll'!$AN25,MONTH(CS$3)='Rent Roll'!$AO25,MONTH(CS$3)='Rent Roll'!$AP25,MONTH(CS$3)='Rent Roll'!$AQ25,MONTH(CS$3)='Rent Roll'!$AR25,MONTH(CS$3)='Rent Roll'!$AS25),0,1)</f>
        <v>1</v>
      </c>
      <c r="CT139" s="567">
        <f>IF(OR(MONTH(CT$3)='Rent Roll'!$AN25,MONTH(CT$3)='Rent Roll'!$AO25,MONTH(CT$3)='Rent Roll'!$AP25,MONTH(CT$3)='Rent Roll'!$AQ25,MONTH(CT$3)='Rent Roll'!$AR25,MONTH(CT$3)='Rent Roll'!$AS25),0,1)</f>
        <v>1</v>
      </c>
      <c r="CU139" s="567">
        <f>IF(OR(MONTH(CU$3)='Rent Roll'!$AN25,MONTH(CU$3)='Rent Roll'!$AO25,MONTH(CU$3)='Rent Roll'!$AP25,MONTH(CU$3)='Rent Roll'!$AQ25,MONTH(CU$3)='Rent Roll'!$AR25,MONTH(CU$3)='Rent Roll'!$AS25),0,1)</f>
        <v>1</v>
      </c>
      <c r="CV139" s="567">
        <f>IF(OR(MONTH(CV$3)='Rent Roll'!$AN25,MONTH(CV$3)='Rent Roll'!$AO25,MONTH(CV$3)='Rent Roll'!$AP25,MONTH(CV$3)='Rent Roll'!$AQ25,MONTH(CV$3)='Rent Roll'!$AR25,MONTH(CV$3)='Rent Roll'!$AS25),0,1)</f>
        <v>1</v>
      </c>
      <c r="CW139" s="567">
        <f>IF(OR(MONTH(CW$3)='Rent Roll'!$AN25,MONTH(CW$3)='Rent Roll'!$AO25,MONTH(CW$3)='Rent Roll'!$AP25,MONTH(CW$3)='Rent Roll'!$AQ25,MONTH(CW$3)='Rent Roll'!$AR25,MONTH(CW$3)='Rent Roll'!$AS25),0,1)</f>
        <v>1</v>
      </c>
      <c r="CX139" s="767">
        <f>IF(OR(MONTH(CX$3)='Rent Roll'!$AN25,MONTH(CX$3)='Rent Roll'!$AO25,MONTH(CX$3)='Rent Roll'!$AP25,MONTH(CX$3)='Rent Roll'!$AQ25,MONTH(CX$3)='Rent Roll'!$AR25,MONTH(CX$3)='Rent Roll'!$AS25),0,1)</f>
        <v>1</v>
      </c>
      <c r="CY139" s="768">
        <f>IF(OR(MONTH(CY$3)='Rent Roll'!$AN25,MONTH(CY$3)='Rent Roll'!$AO25,MONTH(CY$3)='Rent Roll'!$AP25,MONTH(CY$3)='Rent Roll'!$AQ25,MONTH(CY$3)='Rent Roll'!$AR25,MONTH(CY$3)='Rent Roll'!$AS25),0,1)</f>
        <v>1</v>
      </c>
      <c r="CZ139" s="567">
        <f>IF(OR(MONTH(CZ$3)='Rent Roll'!$AN25,MONTH(CZ$3)='Rent Roll'!$AO25,MONTH(CZ$3)='Rent Roll'!$AP25,MONTH(CZ$3)='Rent Roll'!$AQ25,MONTH(CZ$3)='Rent Roll'!$AR25,MONTH(CZ$3)='Rent Roll'!$AS25),0,1)</f>
        <v>1</v>
      </c>
      <c r="DA139" s="567">
        <f>IF(OR(MONTH(DA$3)='Rent Roll'!$AN25,MONTH(DA$3)='Rent Roll'!$AO25,MONTH(DA$3)='Rent Roll'!$AP25,MONTH(DA$3)='Rent Roll'!$AQ25,MONTH(DA$3)='Rent Roll'!$AR25,MONTH(DA$3)='Rent Roll'!$AS25),0,1)</f>
        <v>1</v>
      </c>
      <c r="DB139" s="567">
        <f>IF(OR(MONTH(DB$3)='Rent Roll'!$AN25,MONTH(DB$3)='Rent Roll'!$AO25,MONTH(DB$3)='Rent Roll'!$AP25,MONTH(DB$3)='Rent Roll'!$AQ25,MONTH(DB$3)='Rent Roll'!$AR25,MONTH(DB$3)='Rent Roll'!$AS25),0,1)</f>
        <v>1</v>
      </c>
      <c r="DC139" s="567">
        <f>IF(OR(MONTH(DC$3)='Rent Roll'!$AN25,MONTH(DC$3)='Rent Roll'!$AO25,MONTH(DC$3)='Rent Roll'!$AP25,MONTH(DC$3)='Rent Roll'!$AQ25,MONTH(DC$3)='Rent Roll'!$AR25,MONTH(DC$3)='Rent Roll'!$AS25),0,1)</f>
        <v>1</v>
      </c>
      <c r="DD139" s="567">
        <f>IF(OR(MONTH(DD$3)='Rent Roll'!$AN25,MONTH(DD$3)='Rent Roll'!$AO25,MONTH(DD$3)='Rent Roll'!$AP25,MONTH(DD$3)='Rent Roll'!$AQ25,MONTH(DD$3)='Rent Roll'!$AR25,MONTH(DD$3)='Rent Roll'!$AS25),0,1)</f>
        <v>1</v>
      </c>
      <c r="DE139" s="567">
        <f>IF(OR(MONTH(DE$3)='Rent Roll'!$AN25,MONTH(DE$3)='Rent Roll'!$AO25,MONTH(DE$3)='Rent Roll'!$AP25,MONTH(DE$3)='Rent Roll'!$AQ25,MONTH(DE$3)='Rent Roll'!$AR25,MONTH(DE$3)='Rent Roll'!$AS25),0,1)</f>
        <v>1</v>
      </c>
      <c r="DF139" s="567">
        <f>IF(OR(MONTH(DF$3)='Rent Roll'!$AN25,MONTH(DF$3)='Rent Roll'!$AO25,MONTH(DF$3)='Rent Roll'!$AP25,MONTH(DF$3)='Rent Roll'!$AQ25,MONTH(DF$3)='Rent Roll'!$AR25,MONTH(DF$3)='Rent Roll'!$AS25),0,1)</f>
        <v>1</v>
      </c>
      <c r="DG139" s="567">
        <f>IF(OR(MONTH(DG$3)='Rent Roll'!$AN25,MONTH(DG$3)='Rent Roll'!$AO25,MONTH(DG$3)='Rent Roll'!$AP25,MONTH(DG$3)='Rent Roll'!$AQ25,MONTH(DG$3)='Rent Roll'!$AR25,MONTH(DG$3)='Rent Roll'!$AS25),0,1)</f>
        <v>1</v>
      </c>
      <c r="DH139" s="567">
        <f>IF(OR(MONTH(DH$3)='Rent Roll'!$AN25,MONTH(DH$3)='Rent Roll'!$AO25,MONTH(DH$3)='Rent Roll'!$AP25,MONTH(DH$3)='Rent Roll'!$AQ25,MONTH(DH$3)='Rent Roll'!$AR25,MONTH(DH$3)='Rent Roll'!$AS25),0,1)</f>
        <v>1</v>
      </c>
      <c r="DI139" s="567">
        <f>IF(OR(MONTH(DI$3)='Rent Roll'!$AN25,MONTH(DI$3)='Rent Roll'!$AO25,MONTH(DI$3)='Rent Roll'!$AP25,MONTH(DI$3)='Rent Roll'!$AQ25,MONTH(DI$3)='Rent Roll'!$AR25,MONTH(DI$3)='Rent Roll'!$AS25),0,1)</f>
        <v>1</v>
      </c>
      <c r="DJ139" s="767">
        <f>IF(OR(MONTH(DJ$3)='Rent Roll'!$AN25,MONTH(DJ$3)='Rent Roll'!$AO25,MONTH(DJ$3)='Rent Roll'!$AP25,MONTH(DJ$3)='Rent Roll'!$AQ25,MONTH(DJ$3)='Rent Roll'!$AR25,MONTH(DJ$3)='Rent Roll'!$AS25),0,1)</f>
        <v>1</v>
      </c>
      <c r="DK139" s="768">
        <f>IF(OR(MONTH(DK$3)='Rent Roll'!$AN25,MONTH(DK$3)='Rent Roll'!$AO25,MONTH(DK$3)='Rent Roll'!$AP25,MONTH(DK$3)='Rent Roll'!$AQ25,MONTH(DK$3)='Rent Roll'!$AR25,MONTH(DK$3)='Rent Roll'!$AS25),0,1)</f>
        <v>1</v>
      </c>
      <c r="DL139" s="567">
        <f>IF(OR(MONTH(DL$3)='Rent Roll'!$AN25,MONTH(DL$3)='Rent Roll'!$AO25,MONTH(DL$3)='Rent Roll'!$AP25,MONTH(DL$3)='Rent Roll'!$AQ25,MONTH(DL$3)='Rent Roll'!$AR25,MONTH(DL$3)='Rent Roll'!$AS25),0,1)</f>
        <v>1</v>
      </c>
      <c r="DM139" s="567">
        <f>IF(OR(MONTH(DM$3)='Rent Roll'!$AN25,MONTH(DM$3)='Rent Roll'!$AO25,MONTH(DM$3)='Rent Roll'!$AP25,MONTH(DM$3)='Rent Roll'!$AQ25,MONTH(DM$3)='Rent Roll'!$AR25,MONTH(DM$3)='Rent Roll'!$AS25),0,1)</f>
        <v>1</v>
      </c>
      <c r="DN139" s="567">
        <f>IF(OR(MONTH(DN$3)='Rent Roll'!$AN25,MONTH(DN$3)='Rent Roll'!$AO25,MONTH(DN$3)='Rent Roll'!$AP25,MONTH(DN$3)='Rent Roll'!$AQ25,MONTH(DN$3)='Rent Roll'!$AR25,MONTH(DN$3)='Rent Roll'!$AS25),0,1)</f>
        <v>1</v>
      </c>
      <c r="DO139" s="567">
        <f>IF(OR(MONTH(DO$3)='Rent Roll'!$AN25,MONTH(DO$3)='Rent Roll'!$AO25,MONTH(DO$3)='Rent Roll'!$AP25,MONTH(DO$3)='Rent Roll'!$AQ25,MONTH(DO$3)='Rent Roll'!$AR25,MONTH(DO$3)='Rent Roll'!$AS25),0,1)</f>
        <v>1</v>
      </c>
      <c r="DP139" s="567">
        <f>IF(OR(MONTH(DP$3)='Rent Roll'!$AN25,MONTH(DP$3)='Rent Roll'!$AO25,MONTH(DP$3)='Rent Roll'!$AP25,MONTH(DP$3)='Rent Roll'!$AQ25,MONTH(DP$3)='Rent Roll'!$AR25,MONTH(DP$3)='Rent Roll'!$AS25),0,1)</f>
        <v>1</v>
      </c>
      <c r="DQ139" s="567">
        <f>IF(OR(MONTH(DQ$3)='Rent Roll'!$AN25,MONTH(DQ$3)='Rent Roll'!$AO25,MONTH(DQ$3)='Rent Roll'!$AP25,MONTH(DQ$3)='Rent Roll'!$AQ25,MONTH(DQ$3)='Rent Roll'!$AR25,MONTH(DQ$3)='Rent Roll'!$AS25),0,1)</f>
        <v>1</v>
      </c>
      <c r="DR139" s="567">
        <f>IF(OR(MONTH(DR$3)='Rent Roll'!$AN25,MONTH(DR$3)='Rent Roll'!$AO25,MONTH(DR$3)='Rent Roll'!$AP25,MONTH(DR$3)='Rent Roll'!$AQ25,MONTH(DR$3)='Rent Roll'!$AR25,MONTH(DR$3)='Rent Roll'!$AS25),0,1)</f>
        <v>1</v>
      </c>
      <c r="DS139" s="567">
        <f>IF(OR(MONTH(DS$3)='Rent Roll'!$AN25,MONTH(DS$3)='Rent Roll'!$AO25,MONTH(DS$3)='Rent Roll'!$AP25,MONTH(DS$3)='Rent Roll'!$AQ25,MONTH(DS$3)='Rent Roll'!$AR25,MONTH(DS$3)='Rent Roll'!$AS25),0,1)</f>
        <v>1</v>
      </c>
      <c r="DT139" s="567">
        <f>IF(OR(MONTH(DT$3)='Rent Roll'!$AN25,MONTH(DT$3)='Rent Roll'!$AO25,MONTH(DT$3)='Rent Roll'!$AP25,MONTH(DT$3)='Rent Roll'!$AQ25,MONTH(DT$3)='Rent Roll'!$AR25,MONTH(DT$3)='Rent Roll'!$AS25),0,1)</f>
        <v>1</v>
      </c>
      <c r="DU139" s="567">
        <f>IF(OR(MONTH(DU$3)='Rent Roll'!$AN25,MONTH(DU$3)='Rent Roll'!$AO25,MONTH(DU$3)='Rent Roll'!$AP25,MONTH(DU$3)='Rent Roll'!$AQ25,MONTH(DU$3)='Rent Roll'!$AR25,MONTH(DU$3)='Rent Roll'!$AS25),0,1)</f>
        <v>1</v>
      </c>
      <c r="DV139" s="567">
        <f>IF(OR(MONTH(DV$3)='Rent Roll'!$AN25,MONTH(DV$3)='Rent Roll'!$AO25,MONTH(DV$3)='Rent Roll'!$AP25,MONTH(DV$3)='Rent Roll'!$AQ25,MONTH(DV$3)='Rent Roll'!$AR25,MONTH(DV$3)='Rent Roll'!$AS25),0,1)</f>
        <v>1</v>
      </c>
    </row>
    <row r="140" spans="1:126" s="568" customFormat="1" ht="12" customHeight="1" outlineLevel="1" x14ac:dyDescent="0.4">
      <c r="A140" s="732"/>
      <c r="B140" s="564">
        <f>'Rent Roll'!$B26</f>
        <v>0</v>
      </c>
      <c r="C140" s="566"/>
      <c r="D140" s="566"/>
      <c r="E140" s="566"/>
      <c r="F140" s="778">
        <f>IF(OR(MONTH(F$3)='Rent Roll'!$AN26,MONTH(F$3)='Rent Roll'!$AO26,MONTH(F$3)='Rent Roll'!$AP26,MONTH(F$3)='Rent Roll'!$AQ26,MONTH(F$3)='Rent Roll'!$AR26,MONTH(F$3)='Rent Roll'!$AS26),0,1)</f>
        <v>1</v>
      </c>
      <c r="G140" s="768">
        <f>IF(OR(MONTH(G$3)='Rent Roll'!$AN26,MONTH(G$3)='Rent Roll'!$AO26,MONTH(G$3)='Rent Roll'!$AP26,MONTH(G$3)='Rent Roll'!$AQ26,MONTH(G$3)='Rent Roll'!$AR26,MONTH(G$3)='Rent Roll'!$AS26),0,1)</f>
        <v>1</v>
      </c>
      <c r="H140" s="567">
        <f>IF(OR(MONTH(H$3)='Rent Roll'!$AN26,MONTH(H$3)='Rent Roll'!$AO26,MONTH(H$3)='Rent Roll'!$AP26,MONTH(H$3)='Rent Roll'!$AQ26,MONTH(H$3)='Rent Roll'!$AR26,MONTH(H$3)='Rent Roll'!$AS26),0,1)</f>
        <v>1</v>
      </c>
      <c r="I140" s="567">
        <f>IF(OR(MONTH(I$3)='Rent Roll'!$AN26,MONTH(I$3)='Rent Roll'!$AO26,MONTH(I$3)='Rent Roll'!$AP26,MONTH(I$3)='Rent Roll'!$AQ26,MONTH(I$3)='Rent Roll'!$AR26,MONTH(I$3)='Rent Roll'!$AS26),0,1)</f>
        <v>1</v>
      </c>
      <c r="J140" s="567">
        <f>IF(OR(MONTH(J$3)='Rent Roll'!$AN26,MONTH(J$3)='Rent Roll'!$AO26,MONTH(J$3)='Rent Roll'!$AP26,MONTH(J$3)='Rent Roll'!$AQ26,MONTH(J$3)='Rent Roll'!$AR26,MONTH(J$3)='Rent Roll'!$AS26),0,1)</f>
        <v>1</v>
      </c>
      <c r="K140" s="567">
        <f>IF(OR(MONTH(K$3)='Rent Roll'!$AN26,MONTH(K$3)='Rent Roll'!$AO26,MONTH(K$3)='Rent Roll'!$AP26,MONTH(K$3)='Rent Roll'!$AQ26,MONTH(K$3)='Rent Roll'!$AR26,MONTH(K$3)='Rent Roll'!$AS26),0,1)</f>
        <v>1</v>
      </c>
      <c r="L140" s="567">
        <f>IF(OR(MONTH(L$3)='Rent Roll'!$AN26,MONTH(L$3)='Rent Roll'!$AO26,MONTH(L$3)='Rent Roll'!$AP26,MONTH(L$3)='Rent Roll'!$AQ26,MONTH(L$3)='Rent Roll'!$AR26,MONTH(L$3)='Rent Roll'!$AS26),0,1)</f>
        <v>1</v>
      </c>
      <c r="M140" s="567">
        <f>IF(OR(MONTH(M$3)='Rent Roll'!$AN26,MONTH(M$3)='Rent Roll'!$AO26,MONTH(M$3)='Rent Roll'!$AP26,MONTH(M$3)='Rent Roll'!$AQ26,MONTH(M$3)='Rent Roll'!$AR26,MONTH(M$3)='Rent Roll'!$AS26),0,1)</f>
        <v>1</v>
      </c>
      <c r="N140" s="567">
        <f>IF(OR(MONTH(N$3)='Rent Roll'!$AN26,MONTH(N$3)='Rent Roll'!$AO26,MONTH(N$3)='Rent Roll'!$AP26,MONTH(N$3)='Rent Roll'!$AQ26,MONTH(N$3)='Rent Roll'!$AR26,MONTH(N$3)='Rent Roll'!$AS26),0,1)</f>
        <v>1</v>
      </c>
      <c r="O140" s="567">
        <f>IF(OR(MONTH(O$3)='Rent Roll'!$AN26,MONTH(O$3)='Rent Roll'!$AO26,MONTH(O$3)='Rent Roll'!$AP26,MONTH(O$3)='Rent Roll'!$AQ26,MONTH(O$3)='Rent Roll'!$AR26,MONTH(O$3)='Rent Roll'!$AS26),0,1)</f>
        <v>1</v>
      </c>
      <c r="P140" s="567">
        <f>IF(OR(MONTH(P$3)='Rent Roll'!$AN26,MONTH(P$3)='Rent Roll'!$AO26,MONTH(P$3)='Rent Roll'!$AP26,MONTH(P$3)='Rent Roll'!$AQ26,MONTH(P$3)='Rent Roll'!$AR26,MONTH(P$3)='Rent Roll'!$AS26),0,1)</f>
        <v>1</v>
      </c>
      <c r="Q140" s="567">
        <f>IF(OR(MONTH(Q$3)='Rent Roll'!$AN26,MONTH(Q$3)='Rent Roll'!$AO26,MONTH(Q$3)='Rent Roll'!$AP26,MONTH(Q$3)='Rent Roll'!$AQ26,MONTH(Q$3)='Rent Roll'!$AR26,MONTH(Q$3)='Rent Roll'!$AS26),0,1)</f>
        <v>1</v>
      </c>
      <c r="R140" s="767">
        <f>IF(OR(MONTH(R$3)='Rent Roll'!$AN26,MONTH(R$3)='Rent Roll'!$AO26,MONTH(R$3)='Rent Roll'!$AP26,MONTH(R$3)='Rent Roll'!$AQ26,MONTH(R$3)='Rent Roll'!$AR26,MONTH(R$3)='Rent Roll'!$AS26),0,1)</f>
        <v>1</v>
      </c>
      <c r="S140" s="768">
        <f>IF(OR(MONTH(S$3)='Rent Roll'!$AN26,MONTH(S$3)='Rent Roll'!$AO26,MONTH(S$3)='Rent Roll'!$AP26,MONTH(S$3)='Rent Roll'!$AQ26,MONTH(S$3)='Rent Roll'!$AR26,MONTH(S$3)='Rent Roll'!$AS26),0,1)</f>
        <v>1</v>
      </c>
      <c r="T140" s="567">
        <f>IF(OR(MONTH(T$3)='Rent Roll'!$AN26,MONTH(T$3)='Rent Roll'!$AO26,MONTH(T$3)='Rent Roll'!$AP26,MONTH(T$3)='Rent Roll'!$AQ26,MONTH(T$3)='Rent Roll'!$AR26,MONTH(T$3)='Rent Roll'!$AS26),0,1)</f>
        <v>1</v>
      </c>
      <c r="U140" s="567">
        <f>IF(OR(MONTH(U$3)='Rent Roll'!$AN26,MONTH(U$3)='Rent Roll'!$AO26,MONTH(U$3)='Rent Roll'!$AP26,MONTH(U$3)='Rent Roll'!$AQ26,MONTH(U$3)='Rent Roll'!$AR26,MONTH(U$3)='Rent Roll'!$AS26),0,1)</f>
        <v>1</v>
      </c>
      <c r="V140" s="567">
        <f>IF(OR(MONTH(V$3)='Rent Roll'!$AN26,MONTH(V$3)='Rent Roll'!$AO26,MONTH(V$3)='Rent Roll'!$AP26,MONTH(V$3)='Rent Roll'!$AQ26,MONTH(V$3)='Rent Roll'!$AR26,MONTH(V$3)='Rent Roll'!$AS26),0,1)</f>
        <v>1</v>
      </c>
      <c r="W140" s="567">
        <f>IF(OR(MONTH(W$3)='Rent Roll'!$AN26,MONTH(W$3)='Rent Roll'!$AO26,MONTH(W$3)='Rent Roll'!$AP26,MONTH(W$3)='Rent Roll'!$AQ26,MONTH(W$3)='Rent Roll'!$AR26,MONTH(W$3)='Rent Roll'!$AS26),0,1)</f>
        <v>1</v>
      </c>
      <c r="X140" s="567">
        <f>IF(OR(MONTH(X$3)='Rent Roll'!$AN26,MONTH(X$3)='Rent Roll'!$AO26,MONTH(X$3)='Rent Roll'!$AP26,MONTH(X$3)='Rent Roll'!$AQ26,MONTH(X$3)='Rent Roll'!$AR26,MONTH(X$3)='Rent Roll'!$AS26),0,1)</f>
        <v>1</v>
      </c>
      <c r="Y140" s="567">
        <f>IF(OR(MONTH(Y$3)='Rent Roll'!$AN26,MONTH(Y$3)='Rent Roll'!$AO26,MONTH(Y$3)='Rent Roll'!$AP26,MONTH(Y$3)='Rent Roll'!$AQ26,MONTH(Y$3)='Rent Roll'!$AR26,MONTH(Y$3)='Rent Roll'!$AS26),0,1)</f>
        <v>1</v>
      </c>
      <c r="Z140" s="567">
        <f>IF(OR(MONTH(Z$3)='Rent Roll'!$AN26,MONTH(Z$3)='Rent Roll'!$AO26,MONTH(Z$3)='Rent Roll'!$AP26,MONTH(Z$3)='Rent Roll'!$AQ26,MONTH(Z$3)='Rent Roll'!$AR26,MONTH(Z$3)='Rent Roll'!$AS26),0,1)</f>
        <v>1</v>
      </c>
      <c r="AA140" s="567">
        <f>IF(OR(MONTH(AA$3)='Rent Roll'!$AN26,MONTH(AA$3)='Rent Roll'!$AO26,MONTH(AA$3)='Rent Roll'!$AP26,MONTH(AA$3)='Rent Roll'!$AQ26,MONTH(AA$3)='Rent Roll'!$AR26,MONTH(AA$3)='Rent Roll'!$AS26),0,1)</f>
        <v>1</v>
      </c>
      <c r="AB140" s="567">
        <f>IF(OR(MONTH(AB$3)='Rent Roll'!$AN26,MONTH(AB$3)='Rent Roll'!$AO26,MONTH(AB$3)='Rent Roll'!$AP26,MONTH(AB$3)='Rent Roll'!$AQ26,MONTH(AB$3)='Rent Roll'!$AR26,MONTH(AB$3)='Rent Roll'!$AS26),0,1)</f>
        <v>1</v>
      </c>
      <c r="AC140" s="567">
        <f>IF(OR(MONTH(AC$3)='Rent Roll'!$AN26,MONTH(AC$3)='Rent Roll'!$AO26,MONTH(AC$3)='Rent Roll'!$AP26,MONTH(AC$3)='Rent Roll'!$AQ26,MONTH(AC$3)='Rent Roll'!$AR26,MONTH(AC$3)='Rent Roll'!$AS26),0,1)</f>
        <v>1</v>
      </c>
      <c r="AD140" s="767">
        <f>IF(OR(MONTH(AD$3)='Rent Roll'!$AN26,MONTH(AD$3)='Rent Roll'!$AO26,MONTH(AD$3)='Rent Roll'!$AP26,MONTH(AD$3)='Rent Roll'!$AQ26,MONTH(AD$3)='Rent Roll'!$AR26,MONTH(AD$3)='Rent Roll'!$AS26),0,1)</f>
        <v>1</v>
      </c>
      <c r="AE140" s="768">
        <f>IF(OR(MONTH(AE$3)='Rent Roll'!$AN26,MONTH(AE$3)='Rent Roll'!$AO26,MONTH(AE$3)='Rent Roll'!$AP26,MONTH(AE$3)='Rent Roll'!$AQ26,MONTH(AE$3)='Rent Roll'!$AR26,MONTH(AE$3)='Rent Roll'!$AS26),0,1)</f>
        <v>1</v>
      </c>
      <c r="AF140" s="567">
        <f>IF(OR(MONTH(AF$3)='Rent Roll'!$AN26,MONTH(AF$3)='Rent Roll'!$AO26,MONTH(AF$3)='Rent Roll'!$AP26,MONTH(AF$3)='Rent Roll'!$AQ26,MONTH(AF$3)='Rent Roll'!$AR26,MONTH(AF$3)='Rent Roll'!$AS26),0,1)</f>
        <v>1</v>
      </c>
      <c r="AG140" s="567">
        <f>IF(OR(MONTH(AG$3)='Rent Roll'!$AN26,MONTH(AG$3)='Rent Roll'!$AO26,MONTH(AG$3)='Rent Roll'!$AP26,MONTH(AG$3)='Rent Roll'!$AQ26,MONTH(AG$3)='Rent Roll'!$AR26,MONTH(AG$3)='Rent Roll'!$AS26),0,1)</f>
        <v>1</v>
      </c>
      <c r="AH140" s="567">
        <f>IF(OR(MONTH(AH$3)='Rent Roll'!$AN26,MONTH(AH$3)='Rent Roll'!$AO26,MONTH(AH$3)='Rent Roll'!$AP26,MONTH(AH$3)='Rent Roll'!$AQ26,MONTH(AH$3)='Rent Roll'!$AR26,MONTH(AH$3)='Rent Roll'!$AS26),0,1)</f>
        <v>1</v>
      </c>
      <c r="AI140" s="567">
        <f>IF(OR(MONTH(AI$3)='Rent Roll'!$AN26,MONTH(AI$3)='Rent Roll'!$AO26,MONTH(AI$3)='Rent Roll'!$AP26,MONTH(AI$3)='Rent Roll'!$AQ26,MONTH(AI$3)='Rent Roll'!$AR26,MONTH(AI$3)='Rent Roll'!$AS26),0,1)</f>
        <v>1</v>
      </c>
      <c r="AJ140" s="567">
        <f>IF(OR(MONTH(AJ$3)='Rent Roll'!$AN26,MONTH(AJ$3)='Rent Roll'!$AO26,MONTH(AJ$3)='Rent Roll'!$AP26,MONTH(AJ$3)='Rent Roll'!$AQ26,MONTH(AJ$3)='Rent Roll'!$AR26,MONTH(AJ$3)='Rent Roll'!$AS26),0,1)</f>
        <v>1</v>
      </c>
      <c r="AK140" s="567">
        <f>IF(OR(MONTH(AK$3)='Rent Roll'!$AN26,MONTH(AK$3)='Rent Roll'!$AO26,MONTH(AK$3)='Rent Roll'!$AP26,MONTH(AK$3)='Rent Roll'!$AQ26,MONTH(AK$3)='Rent Roll'!$AR26,MONTH(AK$3)='Rent Roll'!$AS26),0,1)</f>
        <v>1</v>
      </c>
      <c r="AL140" s="567">
        <f>IF(OR(MONTH(AL$3)='Rent Roll'!$AN26,MONTH(AL$3)='Rent Roll'!$AO26,MONTH(AL$3)='Rent Roll'!$AP26,MONTH(AL$3)='Rent Roll'!$AQ26,MONTH(AL$3)='Rent Roll'!$AR26,MONTH(AL$3)='Rent Roll'!$AS26),0,1)</f>
        <v>1</v>
      </c>
      <c r="AM140" s="567">
        <f>IF(OR(MONTH(AM$3)='Rent Roll'!$AN26,MONTH(AM$3)='Rent Roll'!$AO26,MONTH(AM$3)='Rent Roll'!$AP26,MONTH(AM$3)='Rent Roll'!$AQ26,MONTH(AM$3)='Rent Roll'!$AR26,MONTH(AM$3)='Rent Roll'!$AS26),0,1)</f>
        <v>1</v>
      </c>
      <c r="AN140" s="567">
        <f>IF(OR(MONTH(AN$3)='Rent Roll'!$AN26,MONTH(AN$3)='Rent Roll'!$AO26,MONTH(AN$3)='Rent Roll'!$AP26,MONTH(AN$3)='Rent Roll'!$AQ26,MONTH(AN$3)='Rent Roll'!$AR26,MONTH(AN$3)='Rent Roll'!$AS26),0,1)</f>
        <v>1</v>
      </c>
      <c r="AO140" s="567">
        <f>IF(OR(MONTH(AO$3)='Rent Roll'!$AN26,MONTH(AO$3)='Rent Roll'!$AO26,MONTH(AO$3)='Rent Roll'!$AP26,MONTH(AO$3)='Rent Roll'!$AQ26,MONTH(AO$3)='Rent Roll'!$AR26,MONTH(AO$3)='Rent Roll'!$AS26),0,1)</f>
        <v>1</v>
      </c>
      <c r="AP140" s="767">
        <f>IF(OR(MONTH(AP$3)='Rent Roll'!$AN26,MONTH(AP$3)='Rent Roll'!$AO26,MONTH(AP$3)='Rent Roll'!$AP26,MONTH(AP$3)='Rent Roll'!$AQ26,MONTH(AP$3)='Rent Roll'!$AR26,MONTH(AP$3)='Rent Roll'!$AS26),0,1)</f>
        <v>1</v>
      </c>
      <c r="AQ140" s="768">
        <f>IF(OR(MONTH(AQ$3)='Rent Roll'!$AN26,MONTH(AQ$3)='Rent Roll'!$AO26,MONTH(AQ$3)='Rent Roll'!$AP26,MONTH(AQ$3)='Rent Roll'!$AQ26,MONTH(AQ$3)='Rent Roll'!$AR26,MONTH(AQ$3)='Rent Roll'!$AS26),0,1)</f>
        <v>1</v>
      </c>
      <c r="AR140" s="567">
        <f>IF(OR(MONTH(AR$3)='Rent Roll'!$AN26,MONTH(AR$3)='Rent Roll'!$AO26,MONTH(AR$3)='Rent Roll'!$AP26,MONTH(AR$3)='Rent Roll'!$AQ26,MONTH(AR$3)='Rent Roll'!$AR26,MONTH(AR$3)='Rent Roll'!$AS26),0,1)</f>
        <v>1</v>
      </c>
      <c r="AS140" s="567">
        <f>IF(OR(MONTH(AS$3)='Rent Roll'!$AN26,MONTH(AS$3)='Rent Roll'!$AO26,MONTH(AS$3)='Rent Roll'!$AP26,MONTH(AS$3)='Rent Roll'!$AQ26,MONTH(AS$3)='Rent Roll'!$AR26,MONTH(AS$3)='Rent Roll'!$AS26),0,1)</f>
        <v>1</v>
      </c>
      <c r="AT140" s="567">
        <f>IF(OR(MONTH(AT$3)='Rent Roll'!$AN26,MONTH(AT$3)='Rent Roll'!$AO26,MONTH(AT$3)='Rent Roll'!$AP26,MONTH(AT$3)='Rent Roll'!$AQ26,MONTH(AT$3)='Rent Roll'!$AR26,MONTH(AT$3)='Rent Roll'!$AS26),0,1)</f>
        <v>1</v>
      </c>
      <c r="AU140" s="567">
        <f>IF(OR(MONTH(AU$3)='Rent Roll'!$AN26,MONTH(AU$3)='Rent Roll'!$AO26,MONTH(AU$3)='Rent Roll'!$AP26,MONTH(AU$3)='Rent Roll'!$AQ26,MONTH(AU$3)='Rent Roll'!$AR26,MONTH(AU$3)='Rent Roll'!$AS26),0,1)</f>
        <v>1</v>
      </c>
      <c r="AV140" s="567">
        <f>IF(OR(MONTH(AV$3)='Rent Roll'!$AN26,MONTH(AV$3)='Rent Roll'!$AO26,MONTH(AV$3)='Rent Roll'!$AP26,MONTH(AV$3)='Rent Roll'!$AQ26,MONTH(AV$3)='Rent Roll'!$AR26,MONTH(AV$3)='Rent Roll'!$AS26),0,1)</f>
        <v>1</v>
      </c>
      <c r="AW140" s="567">
        <f>IF(OR(MONTH(AW$3)='Rent Roll'!$AN26,MONTH(AW$3)='Rent Roll'!$AO26,MONTH(AW$3)='Rent Roll'!$AP26,MONTH(AW$3)='Rent Roll'!$AQ26,MONTH(AW$3)='Rent Roll'!$AR26,MONTH(AW$3)='Rent Roll'!$AS26),0,1)</f>
        <v>1</v>
      </c>
      <c r="AX140" s="567">
        <f>IF(OR(MONTH(AX$3)='Rent Roll'!$AN26,MONTH(AX$3)='Rent Roll'!$AO26,MONTH(AX$3)='Rent Roll'!$AP26,MONTH(AX$3)='Rent Roll'!$AQ26,MONTH(AX$3)='Rent Roll'!$AR26,MONTH(AX$3)='Rent Roll'!$AS26),0,1)</f>
        <v>1</v>
      </c>
      <c r="AY140" s="567">
        <f>IF(OR(MONTH(AY$3)='Rent Roll'!$AN26,MONTH(AY$3)='Rent Roll'!$AO26,MONTH(AY$3)='Rent Roll'!$AP26,MONTH(AY$3)='Rent Roll'!$AQ26,MONTH(AY$3)='Rent Roll'!$AR26,MONTH(AY$3)='Rent Roll'!$AS26),0,1)</f>
        <v>1</v>
      </c>
      <c r="AZ140" s="567">
        <f>IF(OR(MONTH(AZ$3)='Rent Roll'!$AN26,MONTH(AZ$3)='Rent Roll'!$AO26,MONTH(AZ$3)='Rent Roll'!$AP26,MONTH(AZ$3)='Rent Roll'!$AQ26,MONTH(AZ$3)='Rent Roll'!$AR26,MONTH(AZ$3)='Rent Roll'!$AS26),0,1)</f>
        <v>1</v>
      </c>
      <c r="BA140" s="567">
        <f>IF(OR(MONTH(BA$3)='Rent Roll'!$AN26,MONTH(BA$3)='Rent Roll'!$AO26,MONTH(BA$3)='Rent Roll'!$AP26,MONTH(BA$3)='Rent Roll'!$AQ26,MONTH(BA$3)='Rent Roll'!$AR26,MONTH(BA$3)='Rent Roll'!$AS26),0,1)</f>
        <v>1</v>
      </c>
      <c r="BB140" s="767">
        <f>IF(OR(MONTH(BB$3)='Rent Roll'!$AN26,MONTH(BB$3)='Rent Roll'!$AO26,MONTH(BB$3)='Rent Roll'!$AP26,MONTH(BB$3)='Rent Roll'!$AQ26,MONTH(BB$3)='Rent Roll'!$AR26,MONTH(BB$3)='Rent Roll'!$AS26),0,1)</f>
        <v>1</v>
      </c>
      <c r="BC140" s="768">
        <f>IF(OR(MONTH(BC$3)='Rent Roll'!$AN26,MONTH(BC$3)='Rent Roll'!$AO26,MONTH(BC$3)='Rent Roll'!$AP26,MONTH(BC$3)='Rent Roll'!$AQ26,MONTH(BC$3)='Rent Roll'!$AR26,MONTH(BC$3)='Rent Roll'!$AS26),0,1)</f>
        <v>1</v>
      </c>
      <c r="BD140" s="567">
        <f>IF(OR(MONTH(BD$3)='Rent Roll'!$AN26,MONTH(BD$3)='Rent Roll'!$AO26,MONTH(BD$3)='Rent Roll'!$AP26,MONTH(BD$3)='Rent Roll'!$AQ26,MONTH(BD$3)='Rent Roll'!$AR26,MONTH(BD$3)='Rent Roll'!$AS26),0,1)</f>
        <v>1</v>
      </c>
      <c r="BE140" s="567">
        <f>IF(OR(MONTH(BE$3)='Rent Roll'!$AN26,MONTH(BE$3)='Rent Roll'!$AO26,MONTH(BE$3)='Rent Roll'!$AP26,MONTH(BE$3)='Rent Roll'!$AQ26,MONTH(BE$3)='Rent Roll'!$AR26,MONTH(BE$3)='Rent Roll'!$AS26),0,1)</f>
        <v>1</v>
      </c>
      <c r="BF140" s="567">
        <f>IF(OR(MONTH(BF$3)='Rent Roll'!$AN26,MONTH(BF$3)='Rent Roll'!$AO26,MONTH(BF$3)='Rent Roll'!$AP26,MONTH(BF$3)='Rent Roll'!$AQ26,MONTH(BF$3)='Rent Roll'!$AR26,MONTH(BF$3)='Rent Roll'!$AS26),0,1)</f>
        <v>1</v>
      </c>
      <c r="BG140" s="567">
        <f>IF(OR(MONTH(BG$3)='Rent Roll'!$AN26,MONTH(BG$3)='Rent Roll'!$AO26,MONTH(BG$3)='Rent Roll'!$AP26,MONTH(BG$3)='Rent Roll'!$AQ26,MONTH(BG$3)='Rent Roll'!$AR26,MONTH(BG$3)='Rent Roll'!$AS26),0,1)</f>
        <v>1</v>
      </c>
      <c r="BH140" s="567">
        <f>IF(OR(MONTH(BH$3)='Rent Roll'!$AN26,MONTH(BH$3)='Rent Roll'!$AO26,MONTH(BH$3)='Rent Roll'!$AP26,MONTH(BH$3)='Rent Roll'!$AQ26,MONTH(BH$3)='Rent Roll'!$AR26,MONTH(BH$3)='Rent Roll'!$AS26),0,1)</f>
        <v>1</v>
      </c>
      <c r="BI140" s="567">
        <f>IF(OR(MONTH(BI$3)='Rent Roll'!$AN26,MONTH(BI$3)='Rent Roll'!$AO26,MONTH(BI$3)='Rent Roll'!$AP26,MONTH(BI$3)='Rent Roll'!$AQ26,MONTH(BI$3)='Rent Roll'!$AR26,MONTH(BI$3)='Rent Roll'!$AS26),0,1)</f>
        <v>1</v>
      </c>
      <c r="BJ140" s="567">
        <f>IF(OR(MONTH(BJ$3)='Rent Roll'!$AN26,MONTH(BJ$3)='Rent Roll'!$AO26,MONTH(BJ$3)='Rent Roll'!$AP26,MONTH(BJ$3)='Rent Roll'!$AQ26,MONTH(BJ$3)='Rent Roll'!$AR26,MONTH(BJ$3)='Rent Roll'!$AS26),0,1)</f>
        <v>1</v>
      </c>
      <c r="BK140" s="567">
        <f>IF(OR(MONTH(BK$3)='Rent Roll'!$AN26,MONTH(BK$3)='Rent Roll'!$AO26,MONTH(BK$3)='Rent Roll'!$AP26,MONTH(BK$3)='Rent Roll'!$AQ26,MONTH(BK$3)='Rent Roll'!$AR26,MONTH(BK$3)='Rent Roll'!$AS26),0,1)</f>
        <v>1</v>
      </c>
      <c r="BL140" s="567">
        <f>IF(OR(MONTH(BL$3)='Rent Roll'!$AN26,MONTH(BL$3)='Rent Roll'!$AO26,MONTH(BL$3)='Rent Roll'!$AP26,MONTH(BL$3)='Rent Roll'!$AQ26,MONTH(BL$3)='Rent Roll'!$AR26,MONTH(BL$3)='Rent Roll'!$AS26),0,1)</f>
        <v>1</v>
      </c>
      <c r="BM140" s="567">
        <f>IF(OR(MONTH(BM$3)='Rent Roll'!$AN26,MONTH(BM$3)='Rent Roll'!$AO26,MONTH(BM$3)='Rent Roll'!$AP26,MONTH(BM$3)='Rent Roll'!$AQ26,MONTH(BM$3)='Rent Roll'!$AR26,MONTH(BM$3)='Rent Roll'!$AS26),0,1)</f>
        <v>1</v>
      </c>
      <c r="BN140" s="767">
        <f>IF(OR(MONTH(BN$3)='Rent Roll'!$AN26,MONTH(BN$3)='Rent Roll'!$AO26,MONTH(BN$3)='Rent Roll'!$AP26,MONTH(BN$3)='Rent Roll'!$AQ26,MONTH(BN$3)='Rent Roll'!$AR26,MONTH(BN$3)='Rent Roll'!$AS26),0,1)</f>
        <v>1</v>
      </c>
      <c r="BO140" s="768">
        <f>IF(OR(MONTH(BO$3)='Rent Roll'!$AN26,MONTH(BO$3)='Rent Roll'!$AO26,MONTH(BO$3)='Rent Roll'!$AP26,MONTH(BO$3)='Rent Roll'!$AQ26,MONTH(BO$3)='Rent Roll'!$AR26,MONTH(BO$3)='Rent Roll'!$AS26),0,1)</f>
        <v>1</v>
      </c>
      <c r="BP140" s="567">
        <f>IF(OR(MONTH(BP$3)='Rent Roll'!$AN26,MONTH(BP$3)='Rent Roll'!$AO26,MONTH(BP$3)='Rent Roll'!$AP26,MONTH(BP$3)='Rent Roll'!$AQ26,MONTH(BP$3)='Rent Roll'!$AR26,MONTH(BP$3)='Rent Roll'!$AS26),0,1)</f>
        <v>1</v>
      </c>
      <c r="BQ140" s="567">
        <f>IF(OR(MONTH(BQ$3)='Rent Roll'!$AN26,MONTH(BQ$3)='Rent Roll'!$AO26,MONTH(BQ$3)='Rent Roll'!$AP26,MONTH(BQ$3)='Rent Roll'!$AQ26,MONTH(BQ$3)='Rent Roll'!$AR26,MONTH(BQ$3)='Rent Roll'!$AS26),0,1)</f>
        <v>1</v>
      </c>
      <c r="BR140" s="567">
        <f>IF(OR(MONTH(BR$3)='Rent Roll'!$AN26,MONTH(BR$3)='Rent Roll'!$AO26,MONTH(BR$3)='Rent Roll'!$AP26,MONTH(BR$3)='Rent Roll'!$AQ26,MONTH(BR$3)='Rent Roll'!$AR26,MONTH(BR$3)='Rent Roll'!$AS26),0,1)</f>
        <v>1</v>
      </c>
      <c r="BS140" s="567">
        <f>IF(OR(MONTH(BS$3)='Rent Roll'!$AN26,MONTH(BS$3)='Rent Roll'!$AO26,MONTH(BS$3)='Rent Roll'!$AP26,MONTH(BS$3)='Rent Roll'!$AQ26,MONTH(BS$3)='Rent Roll'!$AR26,MONTH(BS$3)='Rent Roll'!$AS26),0,1)</f>
        <v>1</v>
      </c>
      <c r="BT140" s="567">
        <f>IF(OR(MONTH(BT$3)='Rent Roll'!$AN26,MONTH(BT$3)='Rent Roll'!$AO26,MONTH(BT$3)='Rent Roll'!$AP26,MONTH(BT$3)='Rent Roll'!$AQ26,MONTH(BT$3)='Rent Roll'!$AR26,MONTH(BT$3)='Rent Roll'!$AS26),0,1)</f>
        <v>1</v>
      </c>
      <c r="BU140" s="567">
        <f>IF(OR(MONTH(BU$3)='Rent Roll'!$AN26,MONTH(BU$3)='Rent Roll'!$AO26,MONTH(BU$3)='Rent Roll'!$AP26,MONTH(BU$3)='Rent Roll'!$AQ26,MONTH(BU$3)='Rent Roll'!$AR26,MONTH(BU$3)='Rent Roll'!$AS26),0,1)</f>
        <v>1</v>
      </c>
      <c r="BV140" s="567">
        <f>IF(OR(MONTH(BV$3)='Rent Roll'!$AN26,MONTH(BV$3)='Rent Roll'!$AO26,MONTH(BV$3)='Rent Roll'!$AP26,MONTH(BV$3)='Rent Roll'!$AQ26,MONTH(BV$3)='Rent Roll'!$AR26,MONTH(BV$3)='Rent Roll'!$AS26),0,1)</f>
        <v>1</v>
      </c>
      <c r="BW140" s="567">
        <f>IF(OR(MONTH(BW$3)='Rent Roll'!$AN26,MONTH(BW$3)='Rent Roll'!$AO26,MONTH(BW$3)='Rent Roll'!$AP26,MONTH(BW$3)='Rent Roll'!$AQ26,MONTH(BW$3)='Rent Roll'!$AR26,MONTH(BW$3)='Rent Roll'!$AS26),0,1)</f>
        <v>1</v>
      </c>
      <c r="BX140" s="567">
        <f>IF(OR(MONTH(BX$3)='Rent Roll'!$AN26,MONTH(BX$3)='Rent Roll'!$AO26,MONTH(BX$3)='Rent Roll'!$AP26,MONTH(BX$3)='Rent Roll'!$AQ26,MONTH(BX$3)='Rent Roll'!$AR26,MONTH(BX$3)='Rent Roll'!$AS26),0,1)</f>
        <v>1</v>
      </c>
      <c r="BY140" s="567">
        <f>IF(OR(MONTH(BY$3)='Rent Roll'!$AN26,MONTH(BY$3)='Rent Roll'!$AO26,MONTH(BY$3)='Rent Roll'!$AP26,MONTH(BY$3)='Rent Roll'!$AQ26,MONTH(BY$3)='Rent Roll'!$AR26,MONTH(BY$3)='Rent Roll'!$AS26),0,1)</f>
        <v>1</v>
      </c>
      <c r="BZ140" s="767">
        <f>IF(OR(MONTH(BZ$3)='Rent Roll'!$AN26,MONTH(BZ$3)='Rent Roll'!$AO26,MONTH(BZ$3)='Rent Roll'!$AP26,MONTH(BZ$3)='Rent Roll'!$AQ26,MONTH(BZ$3)='Rent Roll'!$AR26,MONTH(BZ$3)='Rent Roll'!$AS26),0,1)</f>
        <v>1</v>
      </c>
      <c r="CA140" s="768">
        <f>IF(OR(MONTH(CA$3)='Rent Roll'!$AN26,MONTH(CA$3)='Rent Roll'!$AO26,MONTH(CA$3)='Rent Roll'!$AP26,MONTH(CA$3)='Rent Roll'!$AQ26,MONTH(CA$3)='Rent Roll'!$AR26,MONTH(CA$3)='Rent Roll'!$AS26),0,1)</f>
        <v>1</v>
      </c>
      <c r="CB140" s="567">
        <f>IF(OR(MONTH(CB$3)='Rent Roll'!$AN26,MONTH(CB$3)='Rent Roll'!$AO26,MONTH(CB$3)='Rent Roll'!$AP26,MONTH(CB$3)='Rent Roll'!$AQ26,MONTH(CB$3)='Rent Roll'!$AR26,MONTH(CB$3)='Rent Roll'!$AS26),0,1)</f>
        <v>1</v>
      </c>
      <c r="CC140" s="567">
        <f>IF(OR(MONTH(CC$3)='Rent Roll'!$AN26,MONTH(CC$3)='Rent Roll'!$AO26,MONTH(CC$3)='Rent Roll'!$AP26,MONTH(CC$3)='Rent Roll'!$AQ26,MONTH(CC$3)='Rent Roll'!$AR26,MONTH(CC$3)='Rent Roll'!$AS26),0,1)</f>
        <v>1</v>
      </c>
      <c r="CD140" s="567">
        <f>IF(OR(MONTH(CD$3)='Rent Roll'!$AN26,MONTH(CD$3)='Rent Roll'!$AO26,MONTH(CD$3)='Rent Roll'!$AP26,MONTH(CD$3)='Rent Roll'!$AQ26,MONTH(CD$3)='Rent Roll'!$AR26,MONTH(CD$3)='Rent Roll'!$AS26),0,1)</f>
        <v>1</v>
      </c>
      <c r="CE140" s="567">
        <f>IF(OR(MONTH(CE$3)='Rent Roll'!$AN26,MONTH(CE$3)='Rent Roll'!$AO26,MONTH(CE$3)='Rent Roll'!$AP26,MONTH(CE$3)='Rent Roll'!$AQ26,MONTH(CE$3)='Rent Roll'!$AR26,MONTH(CE$3)='Rent Roll'!$AS26),0,1)</f>
        <v>1</v>
      </c>
      <c r="CF140" s="567">
        <f>IF(OR(MONTH(CF$3)='Rent Roll'!$AN26,MONTH(CF$3)='Rent Roll'!$AO26,MONTH(CF$3)='Rent Roll'!$AP26,MONTH(CF$3)='Rent Roll'!$AQ26,MONTH(CF$3)='Rent Roll'!$AR26,MONTH(CF$3)='Rent Roll'!$AS26),0,1)</f>
        <v>1</v>
      </c>
      <c r="CG140" s="567">
        <f>IF(OR(MONTH(CG$3)='Rent Roll'!$AN26,MONTH(CG$3)='Rent Roll'!$AO26,MONTH(CG$3)='Rent Roll'!$AP26,MONTH(CG$3)='Rent Roll'!$AQ26,MONTH(CG$3)='Rent Roll'!$AR26,MONTH(CG$3)='Rent Roll'!$AS26),0,1)</f>
        <v>1</v>
      </c>
      <c r="CH140" s="567">
        <f>IF(OR(MONTH(CH$3)='Rent Roll'!$AN26,MONTH(CH$3)='Rent Roll'!$AO26,MONTH(CH$3)='Rent Roll'!$AP26,MONTH(CH$3)='Rent Roll'!$AQ26,MONTH(CH$3)='Rent Roll'!$AR26,MONTH(CH$3)='Rent Roll'!$AS26),0,1)</f>
        <v>1</v>
      </c>
      <c r="CI140" s="567">
        <f>IF(OR(MONTH(CI$3)='Rent Roll'!$AN26,MONTH(CI$3)='Rent Roll'!$AO26,MONTH(CI$3)='Rent Roll'!$AP26,MONTH(CI$3)='Rent Roll'!$AQ26,MONTH(CI$3)='Rent Roll'!$AR26,MONTH(CI$3)='Rent Roll'!$AS26),0,1)</f>
        <v>1</v>
      </c>
      <c r="CJ140" s="567">
        <f>IF(OR(MONTH(CJ$3)='Rent Roll'!$AN26,MONTH(CJ$3)='Rent Roll'!$AO26,MONTH(CJ$3)='Rent Roll'!$AP26,MONTH(CJ$3)='Rent Roll'!$AQ26,MONTH(CJ$3)='Rent Roll'!$AR26,MONTH(CJ$3)='Rent Roll'!$AS26),0,1)</f>
        <v>1</v>
      </c>
      <c r="CK140" s="567">
        <f>IF(OR(MONTH(CK$3)='Rent Roll'!$AN26,MONTH(CK$3)='Rent Roll'!$AO26,MONTH(CK$3)='Rent Roll'!$AP26,MONTH(CK$3)='Rent Roll'!$AQ26,MONTH(CK$3)='Rent Roll'!$AR26,MONTH(CK$3)='Rent Roll'!$AS26),0,1)</f>
        <v>1</v>
      </c>
      <c r="CL140" s="767">
        <f>IF(OR(MONTH(CL$3)='Rent Roll'!$AN26,MONTH(CL$3)='Rent Roll'!$AO26,MONTH(CL$3)='Rent Roll'!$AP26,MONTH(CL$3)='Rent Roll'!$AQ26,MONTH(CL$3)='Rent Roll'!$AR26,MONTH(CL$3)='Rent Roll'!$AS26),0,1)</f>
        <v>1</v>
      </c>
      <c r="CM140" s="768">
        <f>IF(OR(MONTH(CM$3)='Rent Roll'!$AN26,MONTH(CM$3)='Rent Roll'!$AO26,MONTH(CM$3)='Rent Roll'!$AP26,MONTH(CM$3)='Rent Roll'!$AQ26,MONTH(CM$3)='Rent Roll'!$AR26,MONTH(CM$3)='Rent Roll'!$AS26),0,1)</f>
        <v>1</v>
      </c>
      <c r="CN140" s="567">
        <f>IF(OR(MONTH(CN$3)='Rent Roll'!$AN26,MONTH(CN$3)='Rent Roll'!$AO26,MONTH(CN$3)='Rent Roll'!$AP26,MONTH(CN$3)='Rent Roll'!$AQ26,MONTH(CN$3)='Rent Roll'!$AR26,MONTH(CN$3)='Rent Roll'!$AS26),0,1)</f>
        <v>1</v>
      </c>
      <c r="CO140" s="567">
        <f>IF(OR(MONTH(CO$3)='Rent Roll'!$AN26,MONTH(CO$3)='Rent Roll'!$AO26,MONTH(CO$3)='Rent Roll'!$AP26,MONTH(CO$3)='Rent Roll'!$AQ26,MONTH(CO$3)='Rent Roll'!$AR26,MONTH(CO$3)='Rent Roll'!$AS26),0,1)</f>
        <v>1</v>
      </c>
      <c r="CP140" s="567">
        <f>IF(OR(MONTH(CP$3)='Rent Roll'!$AN26,MONTH(CP$3)='Rent Roll'!$AO26,MONTH(CP$3)='Rent Roll'!$AP26,MONTH(CP$3)='Rent Roll'!$AQ26,MONTH(CP$3)='Rent Roll'!$AR26,MONTH(CP$3)='Rent Roll'!$AS26),0,1)</f>
        <v>1</v>
      </c>
      <c r="CQ140" s="567">
        <f>IF(OR(MONTH(CQ$3)='Rent Roll'!$AN26,MONTH(CQ$3)='Rent Roll'!$AO26,MONTH(CQ$3)='Rent Roll'!$AP26,MONTH(CQ$3)='Rent Roll'!$AQ26,MONTH(CQ$3)='Rent Roll'!$AR26,MONTH(CQ$3)='Rent Roll'!$AS26),0,1)</f>
        <v>1</v>
      </c>
      <c r="CR140" s="567">
        <f>IF(OR(MONTH(CR$3)='Rent Roll'!$AN26,MONTH(CR$3)='Rent Roll'!$AO26,MONTH(CR$3)='Rent Roll'!$AP26,MONTH(CR$3)='Rent Roll'!$AQ26,MONTH(CR$3)='Rent Roll'!$AR26,MONTH(CR$3)='Rent Roll'!$AS26),0,1)</f>
        <v>1</v>
      </c>
      <c r="CS140" s="567">
        <f>IF(OR(MONTH(CS$3)='Rent Roll'!$AN26,MONTH(CS$3)='Rent Roll'!$AO26,MONTH(CS$3)='Rent Roll'!$AP26,MONTH(CS$3)='Rent Roll'!$AQ26,MONTH(CS$3)='Rent Roll'!$AR26,MONTH(CS$3)='Rent Roll'!$AS26),0,1)</f>
        <v>1</v>
      </c>
      <c r="CT140" s="567">
        <f>IF(OR(MONTH(CT$3)='Rent Roll'!$AN26,MONTH(CT$3)='Rent Roll'!$AO26,MONTH(CT$3)='Rent Roll'!$AP26,MONTH(CT$3)='Rent Roll'!$AQ26,MONTH(CT$3)='Rent Roll'!$AR26,MONTH(CT$3)='Rent Roll'!$AS26),0,1)</f>
        <v>1</v>
      </c>
      <c r="CU140" s="567">
        <f>IF(OR(MONTH(CU$3)='Rent Roll'!$AN26,MONTH(CU$3)='Rent Roll'!$AO26,MONTH(CU$3)='Rent Roll'!$AP26,MONTH(CU$3)='Rent Roll'!$AQ26,MONTH(CU$3)='Rent Roll'!$AR26,MONTH(CU$3)='Rent Roll'!$AS26),0,1)</f>
        <v>1</v>
      </c>
      <c r="CV140" s="567">
        <f>IF(OR(MONTH(CV$3)='Rent Roll'!$AN26,MONTH(CV$3)='Rent Roll'!$AO26,MONTH(CV$3)='Rent Roll'!$AP26,MONTH(CV$3)='Rent Roll'!$AQ26,MONTH(CV$3)='Rent Roll'!$AR26,MONTH(CV$3)='Rent Roll'!$AS26),0,1)</f>
        <v>1</v>
      </c>
      <c r="CW140" s="567">
        <f>IF(OR(MONTH(CW$3)='Rent Roll'!$AN26,MONTH(CW$3)='Rent Roll'!$AO26,MONTH(CW$3)='Rent Roll'!$AP26,MONTH(CW$3)='Rent Roll'!$AQ26,MONTH(CW$3)='Rent Roll'!$AR26,MONTH(CW$3)='Rent Roll'!$AS26),0,1)</f>
        <v>1</v>
      </c>
      <c r="CX140" s="767">
        <f>IF(OR(MONTH(CX$3)='Rent Roll'!$AN26,MONTH(CX$3)='Rent Roll'!$AO26,MONTH(CX$3)='Rent Roll'!$AP26,MONTH(CX$3)='Rent Roll'!$AQ26,MONTH(CX$3)='Rent Roll'!$AR26,MONTH(CX$3)='Rent Roll'!$AS26),0,1)</f>
        <v>1</v>
      </c>
      <c r="CY140" s="768">
        <f>IF(OR(MONTH(CY$3)='Rent Roll'!$AN26,MONTH(CY$3)='Rent Roll'!$AO26,MONTH(CY$3)='Rent Roll'!$AP26,MONTH(CY$3)='Rent Roll'!$AQ26,MONTH(CY$3)='Rent Roll'!$AR26,MONTH(CY$3)='Rent Roll'!$AS26),0,1)</f>
        <v>1</v>
      </c>
      <c r="CZ140" s="567">
        <f>IF(OR(MONTH(CZ$3)='Rent Roll'!$AN26,MONTH(CZ$3)='Rent Roll'!$AO26,MONTH(CZ$3)='Rent Roll'!$AP26,MONTH(CZ$3)='Rent Roll'!$AQ26,MONTH(CZ$3)='Rent Roll'!$AR26,MONTH(CZ$3)='Rent Roll'!$AS26),0,1)</f>
        <v>1</v>
      </c>
      <c r="DA140" s="567">
        <f>IF(OR(MONTH(DA$3)='Rent Roll'!$AN26,MONTH(DA$3)='Rent Roll'!$AO26,MONTH(DA$3)='Rent Roll'!$AP26,MONTH(DA$3)='Rent Roll'!$AQ26,MONTH(DA$3)='Rent Roll'!$AR26,MONTH(DA$3)='Rent Roll'!$AS26),0,1)</f>
        <v>1</v>
      </c>
      <c r="DB140" s="567">
        <f>IF(OR(MONTH(DB$3)='Rent Roll'!$AN26,MONTH(DB$3)='Rent Roll'!$AO26,MONTH(DB$3)='Rent Roll'!$AP26,MONTH(DB$3)='Rent Roll'!$AQ26,MONTH(DB$3)='Rent Roll'!$AR26,MONTH(DB$3)='Rent Roll'!$AS26),0,1)</f>
        <v>1</v>
      </c>
      <c r="DC140" s="567">
        <f>IF(OR(MONTH(DC$3)='Rent Roll'!$AN26,MONTH(DC$3)='Rent Roll'!$AO26,MONTH(DC$3)='Rent Roll'!$AP26,MONTH(DC$3)='Rent Roll'!$AQ26,MONTH(DC$3)='Rent Roll'!$AR26,MONTH(DC$3)='Rent Roll'!$AS26),0,1)</f>
        <v>1</v>
      </c>
      <c r="DD140" s="567">
        <f>IF(OR(MONTH(DD$3)='Rent Roll'!$AN26,MONTH(DD$3)='Rent Roll'!$AO26,MONTH(DD$3)='Rent Roll'!$AP26,MONTH(DD$3)='Rent Roll'!$AQ26,MONTH(DD$3)='Rent Roll'!$AR26,MONTH(DD$3)='Rent Roll'!$AS26),0,1)</f>
        <v>1</v>
      </c>
      <c r="DE140" s="567">
        <f>IF(OR(MONTH(DE$3)='Rent Roll'!$AN26,MONTH(DE$3)='Rent Roll'!$AO26,MONTH(DE$3)='Rent Roll'!$AP26,MONTH(DE$3)='Rent Roll'!$AQ26,MONTH(DE$3)='Rent Roll'!$AR26,MONTH(DE$3)='Rent Roll'!$AS26),0,1)</f>
        <v>1</v>
      </c>
      <c r="DF140" s="567">
        <f>IF(OR(MONTH(DF$3)='Rent Roll'!$AN26,MONTH(DF$3)='Rent Roll'!$AO26,MONTH(DF$3)='Rent Roll'!$AP26,MONTH(DF$3)='Rent Roll'!$AQ26,MONTH(DF$3)='Rent Roll'!$AR26,MONTH(DF$3)='Rent Roll'!$AS26),0,1)</f>
        <v>1</v>
      </c>
      <c r="DG140" s="567">
        <f>IF(OR(MONTH(DG$3)='Rent Roll'!$AN26,MONTH(DG$3)='Rent Roll'!$AO26,MONTH(DG$3)='Rent Roll'!$AP26,MONTH(DG$3)='Rent Roll'!$AQ26,MONTH(DG$3)='Rent Roll'!$AR26,MONTH(DG$3)='Rent Roll'!$AS26),0,1)</f>
        <v>1</v>
      </c>
      <c r="DH140" s="567">
        <f>IF(OR(MONTH(DH$3)='Rent Roll'!$AN26,MONTH(DH$3)='Rent Roll'!$AO26,MONTH(DH$3)='Rent Roll'!$AP26,MONTH(DH$3)='Rent Roll'!$AQ26,MONTH(DH$3)='Rent Roll'!$AR26,MONTH(DH$3)='Rent Roll'!$AS26),0,1)</f>
        <v>1</v>
      </c>
      <c r="DI140" s="567">
        <f>IF(OR(MONTH(DI$3)='Rent Roll'!$AN26,MONTH(DI$3)='Rent Roll'!$AO26,MONTH(DI$3)='Rent Roll'!$AP26,MONTH(DI$3)='Rent Roll'!$AQ26,MONTH(DI$3)='Rent Roll'!$AR26,MONTH(DI$3)='Rent Roll'!$AS26),0,1)</f>
        <v>1</v>
      </c>
      <c r="DJ140" s="767">
        <f>IF(OR(MONTH(DJ$3)='Rent Roll'!$AN26,MONTH(DJ$3)='Rent Roll'!$AO26,MONTH(DJ$3)='Rent Roll'!$AP26,MONTH(DJ$3)='Rent Roll'!$AQ26,MONTH(DJ$3)='Rent Roll'!$AR26,MONTH(DJ$3)='Rent Roll'!$AS26),0,1)</f>
        <v>1</v>
      </c>
      <c r="DK140" s="768">
        <f>IF(OR(MONTH(DK$3)='Rent Roll'!$AN26,MONTH(DK$3)='Rent Roll'!$AO26,MONTH(DK$3)='Rent Roll'!$AP26,MONTH(DK$3)='Rent Roll'!$AQ26,MONTH(DK$3)='Rent Roll'!$AR26,MONTH(DK$3)='Rent Roll'!$AS26),0,1)</f>
        <v>1</v>
      </c>
      <c r="DL140" s="567">
        <f>IF(OR(MONTH(DL$3)='Rent Roll'!$AN26,MONTH(DL$3)='Rent Roll'!$AO26,MONTH(DL$3)='Rent Roll'!$AP26,MONTH(DL$3)='Rent Roll'!$AQ26,MONTH(DL$3)='Rent Roll'!$AR26,MONTH(DL$3)='Rent Roll'!$AS26),0,1)</f>
        <v>1</v>
      </c>
      <c r="DM140" s="567">
        <f>IF(OR(MONTH(DM$3)='Rent Roll'!$AN26,MONTH(DM$3)='Rent Roll'!$AO26,MONTH(DM$3)='Rent Roll'!$AP26,MONTH(DM$3)='Rent Roll'!$AQ26,MONTH(DM$3)='Rent Roll'!$AR26,MONTH(DM$3)='Rent Roll'!$AS26),0,1)</f>
        <v>1</v>
      </c>
      <c r="DN140" s="567">
        <f>IF(OR(MONTH(DN$3)='Rent Roll'!$AN26,MONTH(DN$3)='Rent Roll'!$AO26,MONTH(DN$3)='Rent Roll'!$AP26,MONTH(DN$3)='Rent Roll'!$AQ26,MONTH(DN$3)='Rent Roll'!$AR26,MONTH(DN$3)='Rent Roll'!$AS26),0,1)</f>
        <v>1</v>
      </c>
      <c r="DO140" s="567">
        <f>IF(OR(MONTH(DO$3)='Rent Roll'!$AN26,MONTH(DO$3)='Rent Roll'!$AO26,MONTH(DO$3)='Rent Roll'!$AP26,MONTH(DO$3)='Rent Roll'!$AQ26,MONTH(DO$3)='Rent Roll'!$AR26,MONTH(DO$3)='Rent Roll'!$AS26),0,1)</f>
        <v>1</v>
      </c>
      <c r="DP140" s="567">
        <f>IF(OR(MONTH(DP$3)='Rent Roll'!$AN26,MONTH(DP$3)='Rent Roll'!$AO26,MONTH(DP$3)='Rent Roll'!$AP26,MONTH(DP$3)='Rent Roll'!$AQ26,MONTH(DP$3)='Rent Roll'!$AR26,MONTH(DP$3)='Rent Roll'!$AS26),0,1)</f>
        <v>1</v>
      </c>
      <c r="DQ140" s="567">
        <f>IF(OR(MONTH(DQ$3)='Rent Roll'!$AN26,MONTH(DQ$3)='Rent Roll'!$AO26,MONTH(DQ$3)='Rent Roll'!$AP26,MONTH(DQ$3)='Rent Roll'!$AQ26,MONTH(DQ$3)='Rent Roll'!$AR26,MONTH(DQ$3)='Rent Roll'!$AS26),0,1)</f>
        <v>1</v>
      </c>
      <c r="DR140" s="567">
        <f>IF(OR(MONTH(DR$3)='Rent Roll'!$AN26,MONTH(DR$3)='Rent Roll'!$AO26,MONTH(DR$3)='Rent Roll'!$AP26,MONTH(DR$3)='Rent Roll'!$AQ26,MONTH(DR$3)='Rent Roll'!$AR26,MONTH(DR$3)='Rent Roll'!$AS26),0,1)</f>
        <v>1</v>
      </c>
      <c r="DS140" s="567">
        <f>IF(OR(MONTH(DS$3)='Rent Roll'!$AN26,MONTH(DS$3)='Rent Roll'!$AO26,MONTH(DS$3)='Rent Roll'!$AP26,MONTH(DS$3)='Rent Roll'!$AQ26,MONTH(DS$3)='Rent Roll'!$AR26,MONTH(DS$3)='Rent Roll'!$AS26),0,1)</f>
        <v>1</v>
      </c>
      <c r="DT140" s="567">
        <f>IF(OR(MONTH(DT$3)='Rent Roll'!$AN26,MONTH(DT$3)='Rent Roll'!$AO26,MONTH(DT$3)='Rent Roll'!$AP26,MONTH(DT$3)='Rent Roll'!$AQ26,MONTH(DT$3)='Rent Roll'!$AR26,MONTH(DT$3)='Rent Roll'!$AS26),0,1)</f>
        <v>1</v>
      </c>
      <c r="DU140" s="567">
        <f>IF(OR(MONTH(DU$3)='Rent Roll'!$AN26,MONTH(DU$3)='Rent Roll'!$AO26,MONTH(DU$3)='Rent Roll'!$AP26,MONTH(DU$3)='Rent Roll'!$AQ26,MONTH(DU$3)='Rent Roll'!$AR26,MONTH(DU$3)='Rent Roll'!$AS26),0,1)</f>
        <v>1</v>
      </c>
      <c r="DV140" s="567">
        <f>IF(OR(MONTH(DV$3)='Rent Roll'!$AN26,MONTH(DV$3)='Rent Roll'!$AO26,MONTH(DV$3)='Rent Roll'!$AP26,MONTH(DV$3)='Rent Roll'!$AQ26,MONTH(DV$3)='Rent Roll'!$AR26,MONTH(DV$3)='Rent Roll'!$AS26),0,1)</f>
        <v>1</v>
      </c>
    </row>
    <row r="141" spans="1:126" s="568" customFormat="1" ht="12" customHeight="1" outlineLevel="1" x14ac:dyDescent="0.4">
      <c r="A141" s="732"/>
      <c r="B141" s="564">
        <f>'Rent Roll'!$B27</f>
        <v>0</v>
      </c>
      <c r="C141" s="566"/>
      <c r="D141" s="566"/>
      <c r="E141" s="566"/>
      <c r="F141" s="778">
        <f>IF(OR(MONTH(F$3)='Rent Roll'!$AN27,MONTH(F$3)='Rent Roll'!$AO27,MONTH(F$3)='Rent Roll'!$AP27,MONTH(F$3)='Rent Roll'!$AQ27,MONTH(F$3)='Rent Roll'!$AR27,MONTH(F$3)='Rent Roll'!$AS27),0,1)</f>
        <v>1</v>
      </c>
      <c r="G141" s="768">
        <f>IF(OR(MONTH(G$3)='Rent Roll'!$AN27,MONTH(G$3)='Rent Roll'!$AO27,MONTH(G$3)='Rent Roll'!$AP27,MONTH(G$3)='Rent Roll'!$AQ27,MONTH(G$3)='Rent Roll'!$AR27,MONTH(G$3)='Rent Roll'!$AS27),0,1)</f>
        <v>1</v>
      </c>
      <c r="H141" s="567">
        <f>IF(OR(MONTH(H$3)='Rent Roll'!$AN27,MONTH(H$3)='Rent Roll'!$AO27,MONTH(H$3)='Rent Roll'!$AP27,MONTH(H$3)='Rent Roll'!$AQ27,MONTH(H$3)='Rent Roll'!$AR27,MONTH(H$3)='Rent Roll'!$AS27),0,1)</f>
        <v>1</v>
      </c>
      <c r="I141" s="567">
        <f>IF(OR(MONTH(I$3)='Rent Roll'!$AN27,MONTH(I$3)='Rent Roll'!$AO27,MONTH(I$3)='Rent Roll'!$AP27,MONTH(I$3)='Rent Roll'!$AQ27,MONTH(I$3)='Rent Roll'!$AR27,MONTH(I$3)='Rent Roll'!$AS27),0,1)</f>
        <v>1</v>
      </c>
      <c r="J141" s="567">
        <f>IF(OR(MONTH(J$3)='Rent Roll'!$AN27,MONTH(J$3)='Rent Roll'!$AO27,MONTH(J$3)='Rent Roll'!$AP27,MONTH(J$3)='Rent Roll'!$AQ27,MONTH(J$3)='Rent Roll'!$AR27,MONTH(J$3)='Rent Roll'!$AS27),0,1)</f>
        <v>1</v>
      </c>
      <c r="K141" s="567">
        <f>IF(OR(MONTH(K$3)='Rent Roll'!$AN27,MONTH(K$3)='Rent Roll'!$AO27,MONTH(K$3)='Rent Roll'!$AP27,MONTH(K$3)='Rent Roll'!$AQ27,MONTH(K$3)='Rent Roll'!$AR27,MONTH(K$3)='Rent Roll'!$AS27),0,1)</f>
        <v>1</v>
      </c>
      <c r="L141" s="567">
        <f>IF(OR(MONTH(L$3)='Rent Roll'!$AN27,MONTH(L$3)='Rent Roll'!$AO27,MONTH(L$3)='Rent Roll'!$AP27,MONTH(L$3)='Rent Roll'!$AQ27,MONTH(L$3)='Rent Roll'!$AR27,MONTH(L$3)='Rent Roll'!$AS27),0,1)</f>
        <v>1</v>
      </c>
      <c r="M141" s="567">
        <f>IF(OR(MONTH(M$3)='Rent Roll'!$AN27,MONTH(M$3)='Rent Roll'!$AO27,MONTH(M$3)='Rent Roll'!$AP27,MONTH(M$3)='Rent Roll'!$AQ27,MONTH(M$3)='Rent Roll'!$AR27,MONTH(M$3)='Rent Roll'!$AS27),0,1)</f>
        <v>1</v>
      </c>
      <c r="N141" s="567">
        <f>IF(OR(MONTH(N$3)='Rent Roll'!$AN27,MONTH(N$3)='Rent Roll'!$AO27,MONTH(N$3)='Rent Roll'!$AP27,MONTH(N$3)='Rent Roll'!$AQ27,MONTH(N$3)='Rent Roll'!$AR27,MONTH(N$3)='Rent Roll'!$AS27),0,1)</f>
        <v>1</v>
      </c>
      <c r="O141" s="567">
        <f>IF(OR(MONTH(O$3)='Rent Roll'!$AN27,MONTH(O$3)='Rent Roll'!$AO27,MONTH(O$3)='Rent Roll'!$AP27,MONTH(O$3)='Rent Roll'!$AQ27,MONTH(O$3)='Rent Roll'!$AR27,MONTH(O$3)='Rent Roll'!$AS27),0,1)</f>
        <v>1</v>
      </c>
      <c r="P141" s="567">
        <f>IF(OR(MONTH(P$3)='Rent Roll'!$AN27,MONTH(P$3)='Rent Roll'!$AO27,MONTH(P$3)='Rent Roll'!$AP27,MONTH(P$3)='Rent Roll'!$AQ27,MONTH(P$3)='Rent Roll'!$AR27,MONTH(P$3)='Rent Roll'!$AS27),0,1)</f>
        <v>1</v>
      </c>
      <c r="Q141" s="567">
        <f>IF(OR(MONTH(Q$3)='Rent Roll'!$AN27,MONTH(Q$3)='Rent Roll'!$AO27,MONTH(Q$3)='Rent Roll'!$AP27,MONTH(Q$3)='Rent Roll'!$AQ27,MONTH(Q$3)='Rent Roll'!$AR27,MONTH(Q$3)='Rent Roll'!$AS27),0,1)</f>
        <v>1</v>
      </c>
      <c r="R141" s="767">
        <f>IF(OR(MONTH(R$3)='Rent Roll'!$AN27,MONTH(R$3)='Rent Roll'!$AO27,MONTH(R$3)='Rent Roll'!$AP27,MONTH(R$3)='Rent Roll'!$AQ27,MONTH(R$3)='Rent Roll'!$AR27,MONTH(R$3)='Rent Roll'!$AS27),0,1)</f>
        <v>1</v>
      </c>
      <c r="S141" s="768">
        <f>IF(OR(MONTH(S$3)='Rent Roll'!$AN27,MONTH(S$3)='Rent Roll'!$AO27,MONTH(S$3)='Rent Roll'!$AP27,MONTH(S$3)='Rent Roll'!$AQ27,MONTH(S$3)='Rent Roll'!$AR27,MONTH(S$3)='Rent Roll'!$AS27),0,1)</f>
        <v>1</v>
      </c>
      <c r="T141" s="567">
        <f>IF(OR(MONTH(T$3)='Rent Roll'!$AN27,MONTH(T$3)='Rent Roll'!$AO27,MONTH(T$3)='Rent Roll'!$AP27,MONTH(T$3)='Rent Roll'!$AQ27,MONTH(T$3)='Rent Roll'!$AR27,MONTH(T$3)='Rent Roll'!$AS27),0,1)</f>
        <v>1</v>
      </c>
      <c r="U141" s="567">
        <f>IF(OR(MONTH(U$3)='Rent Roll'!$AN27,MONTH(U$3)='Rent Roll'!$AO27,MONTH(U$3)='Rent Roll'!$AP27,MONTH(U$3)='Rent Roll'!$AQ27,MONTH(U$3)='Rent Roll'!$AR27,MONTH(U$3)='Rent Roll'!$AS27),0,1)</f>
        <v>1</v>
      </c>
      <c r="V141" s="567">
        <f>IF(OR(MONTH(V$3)='Rent Roll'!$AN27,MONTH(V$3)='Rent Roll'!$AO27,MONTH(V$3)='Rent Roll'!$AP27,MONTH(V$3)='Rent Roll'!$AQ27,MONTH(V$3)='Rent Roll'!$AR27,MONTH(V$3)='Rent Roll'!$AS27),0,1)</f>
        <v>1</v>
      </c>
      <c r="W141" s="567">
        <f>IF(OR(MONTH(W$3)='Rent Roll'!$AN27,MONTH(W$3)='Rent Roll'!$AO27,MONTH(W$3)='Rent Roll'!$AP27,MONTH(W$3)='Rent Roll'!$AQ27,MONTH(W$3)='Rent Roll'!$AR27,MONTH(W$3)='Rent Roll'!$AS27),0,1)</f>
        <v>1</v>
      </c>
      <c r="X141" s="567">
        <f>IF(OR(MONTH(X$3)='Rent Roll'!$AN27,MONTH(X$3)='Rent Roll'!$AO27,MONTH(X$3)='Rent Roll'!$AP27,MONTH(X$3)='Rent Roll'!$AQ27,MONTH(X$3)='Rent Roll'!$AR27,MONTH(X$3)='Rent Roll'!$AS27),0,1)</f>
        <v>1</v>
      </c>
      <c r="Y141" s="567">
        <f>IF(OR(MONTH(Y$3)='Rent Roll'!$AN27,MONTH(Y$3)='Rent Roll'!$AO27,MONTH(Y$3)='Rent Roll'!$AP27,MONTH(Y$3)='Rent Roll'!$AQ27,MONTH(Y$3)='Rent Roll'!$AR27,MONTH(Y$3)='Rent Roll'!$AS27),0,1)</f>
        <v>1</v>
      </c>
      <c r="Z141" s="567">
        <f>IF(OR(MONTH(Z$3)='Rent Roll'!$AN27,MONTH(Z$3)='Rent Roll'!$AO27,MONTH(Z$3)='Rent Roll'!$AP27,MONTH(Z$3)='Rent Roll'!$AQ27,MONTH(Z$3)='Rent Roll'!$AR27,MONTH(Z$3)='Rent Roll'!$AS27),0,1)</f>
        <v>1</v>
      </c>
      <c r="AA141" s="567">
        <f>IF(OR(MONTH(AA$3)='Rent Roll'!$AN27,MONTH(AA$3)='Rent Roll'!$AO27,MONTH(AA$3)='Rent Roll'!$AP27,MONTH(AA$3)='Rent Roll'!$AQ27,MONTH(AA$3)='Rent Roll'!$AR27,MONTH(AA$3)='Rent Roll'!$AS27),0,1)</f>
        <v>1</v>
      </c>
      <c r="AB141" s="567">
        <f>IF(OR(MONTH(AB$3)='Rent Roll'!$AN27,MONTH(AB$3)='Rent Roll'!$AO27,MONTH(AB$3)='Rent Roll'!$AP27,MONTH(AB$3)='Rent Roll'!$AQ27,MONTH(AB$3)='Rent Roll'!$AR27,MONTH(AB$3)='Rent Roll'!$AS27),0,1)</f>
        <v>1</v>
      </c>
      <c r="AC141" s="567">
        <f>IF(OR(MONTH(AC$3)='Rent Roll'!$AN27,MONTH(AC$3)='Rent Roll'!$AO27,MONTH(AC$3)='Rent Roll'!$AP27,MONTH(AC$3)='Rent Roll'!$AQ27,MONTH(AC$3)='Rent Roll'!$AR27,MONTH(AC$3)='Rent Roll'!$AS27),0,1)</f>
        <v>1</v>
      </c>
      <c r="AD141" s="767">
        <f>IF(OR(MONTH(AD$3)='Rent Roll'!$AN27,MONTH(AD$3)='Rent Roll'!$AO27,MONTH(AD$3)='Rent Roll'!$AP27,MONTH(AD$3)='Rent Roll'!$AQ27,MONTH(AD$3)='Rent Roll'!$AR27,MONTH(AD$3)='Rent Roll'!$AS27),0,1)</f>
        <v>1</v>
      </c>
      <c r="AE141" s="768">
        <f>IF(OR(MONTH(AE$3)='Rent Roll'!$AN27,MONTH(AE$3)='Rent Roll'!$AO27,MONTH(AE$3)='Rent Roll'!$AP27,MONTH(AE$3)='Rent Roll'!$AQ27,MONTH(AE$3)='Rent Roll'!$AR27,MONTH(AE$3)='Rent Roll'!$AS27),0,1)</f>
        <v>1</v>
      </c>
      <c r="AF141" s="567">
        <f>IF(OR(MONTH(AF$3)='Rent Roll'!$AN27,MONTH(AF$3)='Rent Roll'!$AO27,MONTH(AF$3)='Rent Roll'!$AP27,MONTH(AF$3)='Rent Roll'!$AQ27,MONTH(AF$3)='Rent Roll'!$AR27,MONTH(AF$3)='Rent Roll'!$AS27),0,1)</f>
        <v>1</v>
      </c>
      <c r="AG141" s="567">
        <f>IF(OR(MONTH(AG$3)='Rent Roll'!$AN27,MONTH(AG$3)='Rent Roll'!$AO27,MONTH(AG$3)='Rent Roll'!$AP27,MONTH(AG$3)='Rent Roll'!$AQ27,MONTH(AG$3)='Rent Roll'!$AR27,MONTH(AG$3)='Rent Roll'!$AS27),0,1)</f>
        <v>1</v>
      </c>
      <c r="AH141" s="567">
        <f>IF(OR(MONTH(AH$3)='Rent Roll'!$AN27,MONTH(AH$3)='Rent Roll'!$AO27,MONTH(AH$3)='Rent Roll'!$AP27,MONTH(AH$3)='Rent Roll'!$AQ27,MONTH(AH$3)='Rent Roll'!$AR27,MONTH(AH$3)='Rent Roll'!$AS27),0,1)</f>
        <v>1</v>
      </c>
      <c r="AI141" s="567">
        <f>IF(OR(MONTH(AI$3)='Rent Roll'!$AN27,MONTH(AI$3)='Rent Roll'!$AO27,MONTH(AI$3)='Rent Roll'!$AP27,MONTH(AI$3)='Rent Roll'!$AQ27,MONTH(AI$3)='Rent Roll'!$AR27,MONTH(AI$3)='Rent Roll'!$AS27),0,1)</f>
        <v>1</v>
      </c>
      <c r="AJ141" s="567">
        <f>IF(OR(MONTH(AJ$3)='Rent Roll'!$AN27,MONTH(AJ$3)='Rent Roll'!$AO27,MONTH(AJ$3)='Rent Roll'!$AP27,MONTH(AJ$3)='Rent Roll'!$AQ27,MONTH(AJ$3)='Rent Roll'!$AR27,MONTH(AJ$3)='Rent Roll'!$AS27),0,1)</f>
        <v>1</v>
      </c>
      <c r="AK141" s="567">
        <f>IF(OR(MONTH(AK$3)='Rent Roll'!$AN27,MONTH(AK$3)='Rent Roll'!$AO27,MONTH(AK$3)='Rent Roll'!$AP27,MONTH(AK$3)='Rent Roll'!$AQ27,MONTH(AK$3)='Rent Roll'!$AR27,MONTH(AK$3)='Rent Roll'!$AS27),0,1)</f>
        <v>1</v>
      </c>
      <c r="AL141" s="567">
        <f>IF(OR(MONTH(AL$3)='Rent Roll'!$AN27,MONTH(AL$3)='Rent Roll'!$AO27,MONTH(AL$3)='Rent Roll'!$AP27,MONTH(AL$3)='Rent Roll'!$AQ27,MONTH(AL$3)='Rent Roll'!$AR27,MONTH(AL$3)='Rent Roll'!$AS27),0,1)</f>
        <v>1</v>
      </c>
      <c r="AM141" s="567">
        <f>IF(OR(MONTH(AM$3)='Rent Roll'!$AN27,MONTH(AM$3)='Rent Roll'!$AO27,MONTH(AM$3)='Rent Roll'!$AP27,MONTH(AM$3)='Rent Roll'!$AQ27,MONTH(AM$3)='Rent Roll'!$AR27,MONTH(AM$3)='Rent Roll'!$AS27),0,1)</f>
        <v>1</v>
      </c>
      <c r="AN141" s="567">
        <f>IF(OR(MONTH(AN$3)='Rent Roll'!$AN27,MONTH(AN$3)='Rent Roll'!$AO27,MONTH(AN$3)='Rent Roll'!$AP27,MONTH(AN$3)='Rent Roll'!$AQ27,MONTH(AN$3)='Rent Roll'!$AR27,MONTH(AN$3)='Rent Roll'!$AS27),0,1)</f>
        <v>1</v>
      </c>
      <c r="AO141" s="567">
        <f>IF(OR(MONTH(AO$3)='Rent Roll'!$AN27,MONTH(AO$3)='Rent Roll'!$AO27,MONTH(AO$3)='Rent Roll'!$AP27,MONTH(AO$3)='Rent Roll'!$AQ27,MONTH(AO$3)='Rent Roll'!$AR27,MONTH(AO$3)='Rent Roll'!$AS27),0,1)</f>
        <v>1</v>
      </c>
      <c r="AP141" s="767">
        <f>IF(OR(MONTH(AP$3)='Rent Roll'!$AN27,MONTH(AP$3)='Rent Roll'!$AO27,MONTH(AP$3)='Rent Roll'!$AP27,MONTH(AP$3)='Rent Roll'!$AQ27,MONTH(AP$3)='Rent Roll'!$AR27,MONTH(AP$3)='Rent Roll'!$AS27),0,1)</f>
        <v>1</v>
      </c>
      <c r="AQ141" s="768">
        <f>IF(OR(MONTH(AQ$3)='Rent Roll'!$AN27,MONTH(AQ$3)='Rent Roll'!$AO27,MONTH(AQ$3)='Rent Roll'!$AP27,MONTH(AQ$3)='Rent Roll'!$AQ27,MONTH(AQ$3)='Rent Roll'!$AR27,MONTH(AQ$3)='Rent Roll'!$AS27),0,1)</f>
        <v>1</v>
      </c>
      <c r="AR141" s="567">
        <f>IF(OR(MONTH(AR$3)='Rent Roll'!$AN27,MONTH(AR$3)='Rent Roll'!$AO27,MONTH(AR$3)='Rent Roll'!$AP27,MONTH(AR$3)='Rent Roll'!$AQ27,MONTH(AR$3)='Rent Roll'!$AR27,MONTH(AR$3)='Rent Roll'!$AS27),0,1)</f>
        <v>1</v>
      </c>
      <c r="AS141" s="567">
        <f>IF(OR(MONTH(AS$3)='Rent Roll'!$AN27,MONTH(AS$3)='Rent Roll'!$AO27,MONTH(AS$3)='Rent Roll'!$AP27,MONTH(AS$3)='Rent Roll'!$AQ27,MONTH(AS$3)='Rent Roll'!$AR27,MONTH(AS$3)='Rent Roll'!$AS27),0,1)</f>
        <v>1</v>
      </c>
      <c r="AT141" s="567">
        <f>IF(OR(MONTH(AT$3)='Rent Roll'!$AN27,MONTH(AT$3)='Rent Roll'!$AO27,MONTH(AT$3)='Rent Roll'!$AP27,MONTH(AT$3)='Rent Roll'!$AQ27,MONTH(AT$3)='Rent Roll'!$AR27,MONTH(AT$3)='Rent Roll'!$AS27),0,1)</f>
        <v>1</v>
      </c>
      <c r="AU141" s="567">
        <f>IF(OR(MONTH(AU$3)='Rent Roll'!$AN27,MONTH(AU$3)='Rent Roll'!$AO27,MONTH(AU$3)='Rent Roll'!$AP27,MONTH(AU$3)='Rent Roll'!$AQ27,MONTH(AU$3)='Rent Roll'!$AR27,MONTH(AU$3)='Rent Roll'!$AS27),0,1)</f>
        <v>1</v>
      </c>
      <c r="AV141" s="567">
        <f>IF(OR(MONTH(AV$3)='Rent Roll'!$AN27,MONTH(AV$3)='Rent Roll'!$AO27,MONTH(AV$3)='Rent Roll'!$AP27,MONTH(AV$3)='Rent Roll'!$AQ27,MONTH(AV$3)='Rent Roll'!$AR27,MONTH(AV$3)='Rent Roll'!$AS27),0,1)</f>
        <v>1</v>
      </c>
      <c r="AW141" s="567">
        <f>IF(OR(MONTH(AW$3)='Rent Roll'!$AN27,MONTH(AW$3)='Rent Roll'!$AO27,MONTH(AW$3)='Rent Roll'!$AP27,MONTH(AW$3)='Rent Roll'!$AQ27,MONTH(AW$3)='Rent Roll'!$AR27,MONTH(AW$3)='Rent Roll'!$AS27),0,1)</f>
        <v>1</v>
      </c>
      <c r="AX141" s="567">
        <f>IF(OR(MONTH(AX$3)='Rent Roll'!$AN27,MONTH(AX$3)='Rent Roll'!$AO27,MONTH(AX$3)='Rent Roll'!$AP27,MONTH(AX$3)='Rent Roll'!$AQ27,MONTH(AX$3)='Rent Roll'!$AR27,MONTH(AX$3)='Rent Roll'!$AS27),0,1)</f>
        <v>1</v>
      </c>
      <c r="AY141" s="567">
        <f>IF(OR(MONTH(AY$3)='Rent Roll'!$AN27,MONTH(AY$3)='Rent Roll'!$AO27,MONTH(AY$3)='Rent Roll'!$AP27,MONTH(AY$3)='Rent Roll'!$AQ27,MONTH(AY$3)='Rent Roll'!$AR27,MONTH(AY$3)='Rent Roll'!$AS27),0,1)</f>
        <v>1</v>
      </c>
      <c r="AZ141" s="567">
        <f>IF(OR(MONTH(AZ$3)='Rent Roll'!$AN27,MONTH(AZ$3)='Rent Roll'!$AO27,MONTH(AZ$3)='Rent Roll'!$AP27,MONTH(AZ$3)='Rent Roll'!$AQ27,MONTH(AZ$3)='Rent Roll'!$AR27,MONTH(AZ$3)='Rent Roll'!$AS27),0,1)</f>
        <v>1</v>
      </c>
      <c r="BA141" s="567">
        <f>IF(OR(MONTH(BA$3)='Rent Roll'!$AN27,MONTH(BA$3)='Rent Roll'!$AO27,MONTH(BA$3)='Rent Roll'!$AP27,MONTH(BA$3)='Rent Roll'!$AQ27,MONTH(BA$3)='Rent Roll'!$AR27,MONTH(BA$3)='Rent Roll'!$AS27),0,1)</f>
        <v>1</v>
      </c>
      <c r="BB141" s="767">
        <f>IF(OR(MONTH(BB$3)='Rent Roll'!$AN27,MONTH(BB$3)='Rent Roll'!$AO27,MONTH(BB$3)='Rent Roll'!$AP27,MONTH(BB$3)='Rent Roll'!$AQ27,MONTH(BB$3)='Rent Roll'!$AR27,MONTH(BB$3)='Rent Roll'!$AS27),0,1)</f>
        <v>1</v>
      </c>
      <c r="BC141" s="768">
        <f>IF(OR(MONTH(BC$3)='Rent Roll'!$AN27,MONTH(BC$3)='Rent Roll'!$AO27,MONTH(BC$3)='Rent Roll'!$AP27,MONTH(BC$3)='Rent Roll'!$AQ27,MONTH(BC$3)='Rent Roll'!$AR27,MONTH(BC$3)='Rent Roll'!$AS27),0,1)</f>
        <v>1</v>
      </c>
      <c r="BD141" s="567">
        <f>IF(OR(MONTH(BD$3)='Rent Roll'!$AN27,MONTH(BD$3)='Rent Roll'!$AO27,MONTH(BD$3)='Rent Roll'!$AP27,MONTH(BD$3)='Rent Roll'!$AQ27,MONTH(BD$3)='Rent Roll'!$AR27,MONTH(BD$3)='Rent Roll'!$AS27),0,1)</f>
        <v>1</v>
      </c>
      <c r="BE141" s="567">
        <f>IF(OR(MONTH(BE$3)='Rent Roll'!$AN27,MONTH(BE$3)='Rent Roll'!$AO27,MONTH(BE$3)='Rent Roll'!$AP27,MONTH(BE$3)='Rent Roll'!$AQ27,MONTH(BE$3)='Rent Roll'!$AR27,MONTH(BE$3)='Rent Roll'!$AS27),0,1)</f>
        <v>1</v>
      </c>
      <c r="BF141" s="567">
        <f>IF(OR(MONTH(BF$3)='Rent Roll'!$AN27,MONTH(BF$3)='Rent Roll'!$AO27,MONTH(BF$3)='Rent Roll'!$AP27,MONTH(BF$3)='Rent Roll'!$AQ27,MONTH(BF$3)='Rent Roll'!$AR27,MONTH(BF$3)='Rent Roll'!$AS27),0,1)</f>
        <v>1</v>
      </c>
      <c r="BG141" s="567">
        <f>IF(OR(MONTH(BG$3)='Rent Roll'!$AN27,MONTH(BG$3)='Rent Roll'!$AO27,MONTH(BG$3)='Rent Roll'!$AP27,MONTH(BG$3)='Rent Roll'!$AQ27,MONTH(BG$3)='Rent Roll'!$AR27,MONTH(BG$3)='Rent Roll'!$AS27),0,1)</f>
        <v>1</v>
      </c>
      <c r="BH141" s="567">
        <f>IF(OR(MONTH(BH$3)='Rent Roll'!$AN27,MONTH(BH$3)='Rent Roll'!$AO27,MONTH(BH$3)='Rent Roll'!$AP27,MONTH(BH$3)='Rent Roll'!$AQ27,MONTH(BH$3)='Rent Roll'!$AR27,MONTH(BH$3)='Rent Roll'!$AS27),0,1)</f>
        <v>1</v>
      </c>
      <c r="BI141" s="567">
        <f>IF(OR(MONTH(BI$3)='Rent Roll'!$AN27,MONTH(BI$3)='Rent Roll'!$AO27,MONTH(BI$3)='Rent Roll'!$AP27,MONTH(BI$3)='Rent Roll'!$AQ27,MONTH(BI$3)='Rent Roll'!$AR27,MONTH(BI$3)='Rent Roll'!$AS27),0,1)</f>
        <v>1</v>
      </c>
      <c r="BJ141" s="567">
        <f>IF(OR(MONTH(BJ$3)='Rent Roll'!$AN27,MONTH(BJ$3)='Rent Roll'!$AO27,MONTH(BJ$3)='Rent Roll'!$AP27,MONTH(BJ$3)='Rent Roll'!$AQ27,MONTH(BJ$3)='Rent Roll'!$AR27,MONTH(BJ$3)='Rent Roll'!$AS27),0,1)</f>
        <v>1</v>
      </c>
      <c r="BK141" s="567">
        <f>IF(OR(MONTH(BK$3)='Rent Roll'!$AN27,MONTH(BK$3)='Rent Roll'!$AO27,MONTH(BK$3)='Rent Roll'!$AP27,MONTH(BK$3)='Rent Roll'!$AQ27,MONTH(BK$3)='Rent Roll'!$AR27,MONTH(BK$3)='Rent Roll'!$AS27),0,1)</f>
        <v>1</v>
      </c>
      <c r="BL141" s="567">
        <f>IF(OR(MONTH(BL$3)='Rent Roll'!$AN27,MONTH(BL$3)='Rent Roll'!$AO27,MONTH(BL$3)='Rent Roll'!$AP27,MONTH(BL$3)='Rent Roll'!$AQ27,MONTH(BL$3)='Rent Roll'!$AR27,MONTH(BL$3)='Rent Roll'!$AS27),0,1)</f>
        <v>1</v>
      </c>
      <c r="BM141" s="567">
        <f>IF(OR(MONTH(BM$3)='Rent Roll'!$AN27,MONTH(BM$3)='Rent Roll'!$AO27,MONTH(BM$3)='Rent Roll'!$AP27,MONTH(BM$3)='Rent Roll'!$AQ27,MONTH(BM$3)='Rent Roll'!$AR27,MONTH(BM$3)='Rent Roll'!$AS27),0,1)</f>
        <v>1</v>
      </c>
      <c r="BN141" s="767">
        <f>IF(OR(MONTH(BN$3)='Rent Roll'!$AN27,MONTH(BN$3)='Rent Roll'!$AO27,MONTH(BN$3)='Rent Roll'!$AP27,MONTH(BN$3)='Rent Roll'!$AQ27,MONTH(BN$3)='Rent Roll'!$AR27,MONTH(BN$3)='Rent Roll'!$AS27),0,1)</f>
        <v>1</v>
      </c>
      <c r="BO141" s="768">
        <f>IF(OR(MONTH(BO$3)='Rent Roll'!$AN27,MONTH(BO$3)='Rent Roll'!$AO27,MONTH(BO$3)='Rent Roll'!$AP27,MONTH(BO$3)='Rent Roll'!$AQ27,MONTH(BO$3)='Rent Roll'!$AR27,MONTH(BO$3)='Rent Roll'!$AS27),0,1)</f>
        <v>1</v>
      </c>
      <c r="BP141" s="567">
        <f>IF(OR(MONTH(BP$3)='Rent Roll'!$AN27,MONTH(BP$3)='Rent Roll'!$AO27,MONTH(BP$3)='Rent Roll'!$AP27,MONTH(BP$3)='Rent Roll'!$AQ27,MONTH(BP$3)='Rent Roll'!$AR27,MONTH(BP$3)='Rent Roll'!$AS27),0,1)</f>
        <v>1</v>
      </c>
      <c r="BQ141" s="567">
        <f>IF(OR(MONTH(BQ$3)='Rent Roll'!$AN27,MONTH(BQ$3)='Rent Roll'!$AO27,MONTH(BQ$3)='Rent Roll'!$AP27,MONTH(BQ$3)='Rent Roll'!$AQ27,MONTH(BQ$3)='Rent Roll'!$AR27,MONTH(BQ$3)='Rent Roll'!$AS27),0,1)</f>
        <v>1</v>
      </c>
      <c r="BR141" s="567">
        <f>IF(OR(MONTH(BR$3)='Rent Roll'!$AN27,MONTH(BR$3)='Rent Roll'!$AO27,MONTH(BR$3)='Rent Roll'!$AP27,MONTH(BR$3)='Rent Roll'!$AQ27,MONTH(BR$3)='Rent Roll'!$AR27,MONTH(BR$3)='Rent Roll'!$AS27),0,1)</f>
        <v>1</v>
      </c>
      <c r="BS141" s="567">
        <f>IF(OR(MONTH(BS$3)='Rent Roll'!$AN27,MONTH(BS$3)='Rent Roll'!$AO27,MONTH(BS$3)='Rent Roll'!$AP27,MONTH(BS$3)='Rent Roll'!$AQ27,MONTH(BS$3)='Rent Roll'!$AR27,MONTH(BS$3)='Rent Roll'!$AS27),0,1)</f>
        <v>1</v>
      </c>
      <c r="BT141" s="567">
        <f>IF(OR(MONTH(BT$3)='Rent Roll'!$AN27,MONTH(BT$3)='Rent Roll'!$AO27,MONTH(BT$3)='Rent Roll'!$AP27,MONTH(BT$3)='Rent Roll'!$AQ27,MONTH(BT$3)='Rent Roll'!$AR27,MONTH(BT$3)='Rent Roll'!$AS27),0,1)</f>
        <v>1</v>
      </c>
      <c r="BU141" s="567">
        <f>IF(OR(MONTH(BU$3)='Rent Roll'!$AN27,MONTH(BU$3)='Rent Roll'!$AO27,MONTH(BU$3)='Rent Roll'!$AP27,MONTH(BU$3)='Rent Roll'!$AQ27,MONTH(BU$3)='Rent Roll'!$AR27,MONTH(BU$3)='Rent Roll'!$AS27),0,1)</f>
        <v>1</v>
      </c>
      <c r="BV141" s="567">
        <f>IF(OR(MONTH(BV$3)='Rent Roll'!$AN27,MONTH(BV$3)='Rent Roll'!$AO27,MONTH(BV$3)='Rent Roll'!$AP27,MONTH(BV$3)='Rent Roll'!$AQ27,MONTH(BV$3)='Rent Roll'!$AR27,MONTH(BV$3)='Rent Roll'!$AS27),0,1)</f>
        <v>1</v>
      </c>
      <c r="BW141" s="567">
        <f>IF(OR(MONTH(BW$3)='Rent Roll'!$AN27,MONTH(BW$3)='Rent Roll'!$AO27,MONTH(BW$3)='Rent Roll'!$AP27,MONTH(BW$3)='Rent Roll'!$AQ27,MONTH(BW$3)='Rent Roll'!$AR27,MONTH(BW$3)='Rent Roll'!$AS27),0,1)</f>
        <v>1</v>
      </c>
      <c r="BX141" s="567">
        <f>IF(OR(MONTH(BX$3)='Rent Roll'!$AN27,MONTH(BX$3)='Rent Roll'!$AO27,MONTH(BX$3)='Rent Roll'!$AP27,MONTH(BX$3)='Rent Roll'!$AQ27,MONTH(BX$3)='Rent Roll'!$AR27,MONTH(BX$3)='Rent Roll'!$AS27),0,1)</f>
        <v>1</v>
      </c>
      <c r="BY141" s="567">
        <f>IF(OR(MONTH(BY$3)='Rent Roll'!$AN27,MONTH(BY$3)='Rent Roll'!$AO27,MONTH(BY$3)='Rent Roll'!$AP27,MONTH(BY$3)='Rent Roll'!$AQ27,MONTH(BY$3)='Rent Roll'!$AR27,MONTH(BY$3)='Rent Roll'!$AS27),0,1)</f>
        <v>1</v>
      </c>
      <c r="BZ141" s="767">
        <f>IF(OR(MONTH(BZ$3)='Rent Roll'!$AN27,MONTH(BZ$3)='Rent Roll'!$AO27,MONTH(BZ$3)='Rent Roll'!$AP27,MONTH(BZ$3)='Rent Roll'!$AQ27,MONTH(BZ$3)='Rent Roll'!$AR27,MONTH(BZ$3)='Rent Roll'!$AS27),0,1)</f>
        <v>1</v>
      </c>
      <c r="CA141" s="768">
        <f>IF(OR(MONTH(CA$3)='Rent Roll'!$AN27,MONTH(CA$3)='Rent Roll'!$AO27,MONTH(CA$3)='Rent Roll'!$AP27,MONTH(CA$3)='Rent Roll'!$AQ27,MONTH(CA$3)='Rent Roll'!$AR27,MONTH(CA$3)='Rent Roll'!$AS27),0,1)</f>
        <v>1</v>
      </c>
      <c r="CB141" s="567">
        <f>IF(OR(MONTH(CB$3)='Rent Roll'!$AN27,MONTH(CB$3)='Rent Roll'!$AO27,MONTH(CB$3)='Rent Roll'!$AP27,MONTH(CB$3)='Rent Roll'!$AQ27,MONTH(CB$3)='Rent Roll'!$AR27,MONTH(CB$3)='Rent Roll'!$AS27),0,1)</f>
        <v>1</v>
      </c>
      <c r="CC141" s="567">
        <f>IF(OR(MONTH(CC$3)='Rent Roll'!$AN27,MONTH(CC$3)='Rent Roll'!$AO27,MONTH(CC$3)='Rent Roll'!$AP27,MONTH(CC$3)='Rent Roll'!$AQ27,MONTH(CC$3)='Rent Roll'!$AR27,MONTH(CC$3)='Rent Roll'!$AS27),0,1)</f>
        <v>1</v>
      </c>
      <c r="CD141" s="567">
        <f>IF(OR(MONTH(CD$3)='Rent Roll'!$AN27,MONTH(CD$3)='Rent Roll'!$AO27,MONTH(CD$3)='Rent Roll'!$AP27,MONTH(CD$3)='Rent Roll'!$AQ27,MONTH(CD$3)='Rent Roll'!$AR27,MONTH(CD$3)='Rent Roll'!$AS27),0,1)</f>
        <v>1</v>
      </c>
      <c r="CE141" s="567">
        <f>IF(OR(MONTH(CE$3)='Rent Roll'!$AN27,MONTH(CE$3)='Rent Roll'!$AO27,MONTH(CE$3)='Rent Roll'!$AP27,MONTH(CE$3)='Rent Roll'!$AQ27,MONTH(CE$3)='Rent Roll'!$AR27,MONTH(CE$3)='Rent Roll'!$AS27),0,1)</f>
        <v>1</v>
      </c>
      <c r="CF141" s="567">
        <f>IF(OR(MONTH(CF$3)='Rent Roll'!$AN27,MONTH(CF$3)='Rent Roll'!$AO27,MONTH(CF$3)='Rent Roll'!$AP27,MONTH(CF$3)='Rent Roll'!$AQ27,MONTH(CF$3)='Rent Roll'!$AR27,MONTH(CF$3)='Rent Roll'!$AS27),0,1)</f>
        <v>1</v>
      </c>
      <c r="CG141" s="567">
        <f>IF(OR(MONTH(CG$3)='Rent Roll'!$AN27,MONTH(CG$3)='Rent Roll'!$AO27,MONTH(CG$3)='Rent Roll'!$AP27,MONTH(CG$3)='Rent Roll'!$AQ27,MONTH(CG$3)='Rent Roll'!$AR27,MONTH(CG$3)='Rent Roll'!$AS27),0,1)</f>
        <v>1</v>
      </c>
      <c r="CH141" s="567">
        <f>IF(OR(MONTH(CH$3)='Rent Roll'!$AN27,MONTH(CH$3)='Rent Roll'!$AO27,MONTH(CH$3)='Rent Roll'!$AP27,MONTH(CH$3)='Rent Roll'!$AQ27,MONTH(CH$3)='Rent Roll'!$AR27,MONTH(CH$3)='Rent Roll'!$AS27),0,1)</f>
        <v>1</v>
      </c>
      <c r="CI141" s="567">
        <f>IF(OR(MONTH(CI$3)='Rent Roll'!$AN27,MONTH(CI$3)='Rent Roll'!$AO27,MONTH(CI$3)='Rent Roll'!$AP27,MONTH(CI$3)='Rent Roll'!$AQ27,MONTH(CI$3)='Rent Roll'!$AR27,MONTH(CI$3)='Rent Roll'!$AS27),0,1)</f>
        <v>1</v>
      </c>
      <c r="CJ141" s="567">
        <f>IF(OR(MONTH(CJ$3)='Rent Roll'!$AN27,MONTH(CJ$3)='Rent Roll'!$AO27,MONTH(CJ$3)='Rent Roll'!$AP27,MONTH(CJ$3)='Rent Roll'!$AQ27,MONTH(CJ$3)='Rent Roll'!$AR27,MONTH(CJ$3)='Rent Roll'!$AS27),0,1)</f>
        <v>1</v>
      </c>
      <c r="CK141" s="567">
        <f>IF(OR(MONTH(CK$3)='Rent Roll'!$AN27,MONTH(CK$3)='Rent Roll'!$AO27,MONTH(CK$3)='Rent Roll'!$AP27,MONTH(CK$3)='Rent Roll'!$AQ27,MONTH(CK$3)='Rent Roll'!$AR27,MONTH(CK$3)='Rent Roll'!$AS27),0,1)</f>
        <v>1</v>
      </c>
      <c r="CL141" s="767">
        <f>IF(OR(MONTH(CL$3)='Rent Roll'!$AN27,MONTH(CL$3)='Rent Roll'!$AO27,MONTH(CL$3)='Rent Roll'!$AP27,MONTH(CL$3)='Rent Roll'!$AQ27,MONTH(CL$3)='Rent Roll'!$AR27,MONTH(CL$3)='Rent Roll'!$AS27),0,1)</f>
        <v>1</v>
      </c>
      <c r="CM141" s="768">
        <f>IF(OR(MONTH(CM$3)='Rent Roll'!$AN27,MONTH(CM$3)='Rent Roll'!$AO27,MONTH(CM$3)='Rent Roll'!$AP27,MONTH(CM$3)='Rent Roll'!$AQ27,MONTH(CM$3)='Rent Roll'!$AR27,MONTH(CM$3)='Rent Roll'!$AS27),0,1)</f>
        <v>1</v>
      </c>
      <c r="CN141" s="567">
        <f>IF(OR(MONTH(CN$3)='Rent Roll'!$AN27,MONTH(CN$3)='Rent Roll'!$AO27,MONTH(CN$3)='Rent Roll'!$AP27,MONTH(CN$3)='Rent Roll'!$AQ27,MONTH(CN$3)='Rent Roll'!$AR27,MONTH(CN$3)='Rent Roll'!$AS27),0,1)</f>
        <v>1</v>
      </c>
      <c r="CO141" s="567">
        <f>IF(OR(MONTH(CO$3)='Rent Roll'!$AN27,MONTH(CO$3)='Rent Roll'!$AO27,MONTH(CO$3)='Rent Roll'!$AP27,MONTH(CO$3)='Rent Roll'!$AQ27,MONTH(CO$3)='Rent Roll'!$AR27,MONTH(CO$3)='Rent Roll'!$AS27),0,1)</f>
        <v>1</v>
      </c>
      <c r="CP141" s="567">
        <f>IF(OR(MONTH(CP$3)='Rent Roll'!$AN27,MONTH(CP$3)='Rent Roll'!$AO27,MONTH(CP$3)='Rent Roll'!$AP27,MONTH(CP$3)='Rent Roll'!$AQ27,MONTH(CP$3)='Rent Roll'!$AR27,MONTH(CP$3)='Rent Roll'!$AS27),0,1)</f>
        <v>1</v>
      </c>
      <c r="CQ141" s="567">
        <f>IF(OR(MONTH(CQ$3)='Rent Roll'!$AN27,MONTH(CQ$3)='Rent Roll'!$AO27,MONTH(CQ$3)='Rent Roll'!$AP27,MONTH(CQ$3)='Rent Roll'!$AQ27,MONTH(CQ$3)='Rent Roll'!$AR27,MONTH(CQ$3)='Rent Roll'!$AS27),0,1)</f>
        <v>1</v>
      </c>
      <c r="CR141" s="567">
        <f>IF(OR(MONTH(CR$3)='Rent Roll'!$AN27,MONTH(CR$3)='Rent Roll'!$AO27,MONTH(CR$3)='Rent Roll'!$AP27,MONTH(CR$3)='Rent Roll'!$AQ27,MONTH(CR$3)='Rent Roll'!$AR27,MONTH(CR$3)='Rent Roll'!$AS27),0,1)</f>
        <v>1</v>
      </c>
      <c r="CS141" s="567">
        <f>IF(OR(MONTH(CS$3)='Rent Roll'!$AN27,MONTH(CS$3)='Rent Roll'!$AO27,MONTH(CS$3)='Rent Roll'!$AP27,MONTH(CS$3)='Rent Roll'!$AQ27,MONTH(CS$3)='Rent Roll'!$AR27,MONTH(CS$3)='Rent Roll'!$AS27),0,1)</f>
        <v>1</v>
      </c>
      <c r="CT141" s="567">
        <f>IF(OR(MONTH(CT$3)='Rent Roll'!$AN27,MONTH(CT$3)='Rent Roll'!$AO27,MONTH(CT$3)='Rent Roll'!$AP27,MONTH(CT$3)='Rent Roll'!$AQ27,MONTH(CT$3)='Rent Roll'!$AR27,MONTH(CT$3)='Rent Roll'!$AS27),0,1)</f>
        <v>1</v>
      </c>
      <c r="CU141" s="567">
        <f>IF(OR(MONTH(CU$3)='Rent Roll'!$AN27,MONTH(CU$3)='Rent Roll'!$AO27,MONTH(CU$3)='Rent Roll'!$AP27,MONTH(CU$3)='Rent Roll'!$AQ27,MONTH(CU$3)='Rent Roll'!$AR27,MONTH(CU$3)='Rent Roll'!$AS27),0,1)</f>
        <v>1</v>
      </c>
      <c r="CV141" s="567">
        <f>IF(OR(MONTH(CV$3)='Rent Roll'!$AN27,MONTH(CV$3)='Rent Roll'!$AO27,MONTH(CV$3)='Rent Roll'!$AP27,MONTH(CV$3)='Rent Roll'!$AQ27,MONTH(CV$3)='Rent Roll'!$AR27,MONTH(CV$3)='Rent Roll'!$AS27),0,1)</f>
        <v>1</v>
      </c>
      <c r="CW141" s="567">
        <f>IF(OR(MONTH(CW$3)='Rent Roll'!$AN27,MONTH(CW$3)='Rent Roll'!$AO27,MONTH(CW$3)='Rent Roll'!$AP27,MONTH(CW$3)='Rent Roll'!$AQ27,MONTH(CW$3)='Rent Roll'!$AR27,MONTH(CW$3)='Rent Roll'!$AS27),0,1)</f>
        <v>1</v>
      </c>
      <c r="CX141" s="767">
        <f>IF(OR(MONTH(CX$3)='Rent Roll'!$AN27,MONTH(CX$3)='Rent Roll'!$AO27,MONTH(CX$3)='Rent Roll'!$AP27,MONTH(CX$3)='Rent Roll'!$AQ27,MONTH(CX$3)='Rent Roll'!$AR27,MONTH(CX$3)='Rent Roll'!$AS27),0,1)</f>
        <v>1</v>
      </c>
      <c r="CY141" s="768">
        <f>IF(OR(MONTH(CY$3)='Rent Roll'!$AN27,MONTH(CY$3)='Rent Roll'!$AO27,MONTH(CY$3)='Rent Roll'!$AP27,MONTH(CY$3)='Rent Roll'!$AQ27,MONTH(CY$3)='Rent Roll'!$AR27,MONTH(CY$3)='Rent Roll'!$AS27),0,1)</f>
        <v>1</v>
      </c>
      <c r="CZ141" s="567">
        <f>IF(OR(MONTH(CZ$3)='Rent Roll'!$AN27,MONTH(CZ$3)='Rent Roll'!$AO27,MONTH(CZ$3)='Rent Roll'!$AP27,MONTH(CZ$3)='Rent Roll'!$AQ27,MONTH(CZ$3)='Rent Roll'!$AR27,MONTH(CZ$3)='Rent Roll'!$AS27),0,1)</f>
        <v>1</v>
      </c>
      <c r="DA141" s="567">
        <f>IF(OR(MONTH(DA$3)='Rent Roll'!$AN27,MONTH(DA$3)='Rent Roll'!$AO27,MONTH(DA$3)='Rent Roll'!$AP27,MONTH(DA$3)='Rent Roll'!$AQ27,MONTH(DA$3)='Rent Roll'!$AR27,MONTH(DA$3)='Rent Roll'!$AS27),0,1)</f>
        <v>1</v>
      </c>
      <c r="DB141" s="567">
        <f>IF(OR(MONTH(DB$3)='Rent Roll'!$AN27,MONTH(DB$3)='Rent Roll'!$AO27,MONTH(DB$3)='Rent Roll'!$AP27,MONTH(DB$3)='Rent Roll'!$AQ27,MONTH(DB$3)='Rent Roll'!$AR27,MONTH(DB$3)='Rent Roll'!$AS27),0,1)</f>
        <v>1</v>
      </c>
      <c r="DC141" s="567">
        <f>IF(OR(MONTH(DC$3)='Rent Roll'!$AN27,MONTH(DC$3)='Rent Roll'!$AO27,MONTH(DC$3)='Rent Roll'!$AP27,MONTH(DC$3)='Rent Roll'!$AQ27,MONTH(DC$3)='Rent Roll'!$AR27,MONTH(DC$3)='Rent Roll'!$AS27),0,1)</f>
        <v>1</v>
      </c>
      <c r="DD141" s="567">
        <f>IF(OR(MONTH(DD$3)='Rent Roll'!$AN27,MONTH(DD$3)='Rent Roll'!$AO27,MONTH(DD$3)='Rent Roll'!$AP27,MONTH(DD$3)='Rent Roll'!$AQ27,MONTH(DD$3)='Rent Roll'!$AR27,MONTH(DD$3)='Rent Roll'!$AS27),0,1)</f>
        <v>1</v>
      </c>
      <c r="DE141" s="567">
        <f>IF(OR(MONTH(DE$3)='Rent Roll'!$AN27,MONTH(DE$3)='Rent Roll'!$AO27,MONTH(DE$3)='Rent Roll'!$AP27,MONTH(DE$3)='Rent Roll'!$AQ27,MONTH(DE$3)='Rent Roll'!$AR27,MONTH(DE$3)='Rent Roll'!$AS27),0,1)</f>
        <v>1</v>
      </c>
      <c r="DF141" s="567">
        <f>IF(OR(MONTH(DF$3)='Rent Roll'!$AN27,MONTH(DF$3)='Rent Roll'!$AO27,MONTH(DF$3)='Rent Roll'!$AP27,MONTH(DF$3)='Rent Roll'!$AQ27,MONTH(DF$3)='Rent Roll'!$AR27,MONTH(DF$3)='Rent Roll'!$AS27),0,1)</f>
        <v>1</v>
      </c>
      <c r="DG141" s="567">
        <f>IF(OR(MONTH(DG$3)='Rent Roll'!$AN27,MONTH(DG$3)='Rent Roll'!$AO27,MONTH(DG$3)='Rent Roll'!$AP27,MONTH(DG$3)='Rent Roll'!$AQ27,MONTH(DG$3)='Rent Roll'!$AR27,MONTH(DG$3)='Rent Roll'!$AS27),0,1)</f>
        <v>1</v>
      </c>
      <c r="DH141" s="567">
        <f>IF(OR(MONTH(DH$3)='Rent Roll'!$AN27,MONTH(DH$3)='Rent Roll'!$AO27,MONTH(DH$3)='Rent Roll'!$AP27,MONTH(DH$3)='Rent Roll'!$AQ27,MONTH(DH$3)='Rent Roll'!$AR27,MONTH(DH$3)='Rent Roll'!$AS27),0,1)</f>
        <v>1</v>
      </c>
      <c r="DI141" s="567">
        <f>IF(OR(MONTH(DI$3)='Rent Roll'!$AN27,MONTH(DI$3)='Rent Roll'!$AO27,MONTH(DI$3)='Rent Roll'!$AP27,MONTH(DI$3)='Rent Roll'!$AQ27,MONTH(DI$3)='Rent Roll'!$AR27,MONTH(DI$3)='Rent Roll'!$AS27),0,1)</f>
        <v>1</v>
      </c>
      <c r="DJ141" s="767">
        <f>IF(OR(MONTH(DJ$3)='Rent Roll'!$AN27,MONTH(DJ$3)='Rent Roll'!$AO27,MONTH(DJ$3)='Rent Roll'!$AP27,MONTH(DJ$3)='Rent Roll'!$AQ27,MONTH(DJ$3)='Rent Roll'!$AR27,MONTH(DJ$3)='Rent Roll'!$AS27),0,1)</f>
        <v>1</v>
      </c>
      <c r="DK141" s="768">
        <f>IF(OR(MONTH(DK$3)='Rent Roll'!$AN27,MONTH(DK$3)='Rent Roll'!$AO27,MONTH(DK$3)='Rent Roll'!$AP27,MONTH(DK$3)='Rent Roll'!$AQ27,MONTH(DK$3)='Rent Roll'!$AR27,MONTH(DK$3)='Rent Roll'!$AS27),0,1)</f>
        <v>1</v>
      </c>
      <c r="DL141" s="567">
        <f>IF(OR(MONTH(DL$3)='Rent Roll'!$AN27,MONTH(DL$3)='Rent Roll'!$AO27,MONTH(DL$3)='Rent Roll'!$AP27,MONTH(DL$3)='Rent Roll'!$AQ27,MONTH(DL$3)='Rent Roll'!$AR27,MONTH(DL$3)='Rent Roll'!$AS27),0,1)</f>
        <v>1</v>
      </c>
      <c r="DM141" s="567">
        <f>IF(OR(MONTH(DM$3)='Rent Roll'!$AN27,MONTH(DM$3)='Rent Roll'!$AO27,MONTH(DM$3)='Rent Roll'!$AP27,MONTH(DM$3)='Rent Roll'!$AQ27,MONTH(DM$3)='Rent Roll'!$AR27,MONTH(DM$3)='Rent Roll'!$AS27),0,1)</f>
        <v>1</v>
      </c>
      <c r="DN141" s="567">
        <f>IF(OR(MONTH(DN$3)='Rent Roll'!$AN27,MONTH(DN$3)='Rent Roll'!$AO27,MONTH(DN$3)='Rent Roll'!$AP27,MONTH(DN$3)='Rent Roll'!$AQ27,MONTH(DN$3)='Rent Roll'!$AR27,MONTH(DN$3)='Rent Roll'!$AS27),0,1)</f>
        <v>1</v>
      </c>
      <c r="DO141" s="567">
        <f>IF(OR(MONTH(DO$3)='Rent Roll'!$AN27,MONTH(DO$3)='Rent Roll'!$AO27,MONTH(DO$3)='Rent Roll'!$AP27,MONTH(DO$3)='Rent Roll'!$AQ27,MONTH(DO$3)='Rent Roll'!$AR27,MONTH(DO$3)='Rent Roll'!$AS27),0,1)</f>
        <v>1</v>
      </c>
      <c r="DP141" s="567">
        <f>IF(OR(MONTH(DP$3)='Rent Roll'!$AN27,MONTH(DP$3)='Rent Roll'!$AO27,MONTH(DP$3)='Rent Roll'!$AP27,MONTH(DP$3)='Rent Roll'!$AQ27,MONTH(DP$3)='Rent Roll'!$AR27,MONTH(DP$3)='Rent Roll'!$AS27),0,1)</f>
        <v>1</v>
      </c>
      <c r="DQ141" s="567">
        <f>IF(OR(MONTH(DQ$3)='Rent Roll'!$AN27,MONTH(DQ$3)='Rent Roll'!$AO27,MONTH(DQ$3)='Rent Roll'!$AP27,MONTH(DQ$3)='Rent Roll'!$AQ27,MONTH(DQ$3)='Rent Roll'!$AR27,MONTH(DQ$3)='Rent Roll'!$AS27),0,1)</f>
        <v>1</v>
      </c>
      <c r="DR141" s="567">
        <f>IF(OR(MONTH(DR$3)='Rent Roll'!$AN27,MONTH(DR$3)='Rent Roll'!$AO27,MONTH(DR$3)='Rent Roll'!$AP27,MONTH(DR$3)='Rent Roll'!$AQ27,MONTH(DR$3)='Rent Roll'!$AR27,MONTH(DR$3)='Rent Roll'!$AS27),0,1)</f>
        <v>1</v>
      </c>
      <c r="DS141" s="567">
        <f>IF(OR(MONTH(DS$3)='Rent Roll'!$AN27,MONTH(DS$3)='Rent Roll'!$AO27,MONTH(DS$3)='Rent Roll'!$AP27,MONTH(DS$3)='Rent Roll'!$AQ27,MONTH(DS$3)='Rent Roll'!$AR27,MONTH(DS$3)='Rent Roll'!$AS27),0,1)</f>
        <v>1</v>
      </c>
      <c r="DT141" s="567">
        <f>IF(OR(MONTH(DT$3)='Rent Roll'!$AN27,MONTH(DT$3)='Rent Roll'!$AO27,MONTH(DT$3)='Rent Roll'!$AP27,MONTH(DT$3)='Rent Roll'!$AQ27,MONTH(DT$3)='Rent Roll'!$AR27,MONTH(DT$3)='Rent Roll'!$AS27),0,1)</f>
        <v>1</v>
      </c>
      <c r="DU141" s="567">
        <f>IF(OR(MONTH(DU$3)='Rent Roll'!$AN27,MONTH(DU$3)='Rent Roll'!$AO27,MONTH(DU$3)='Rent Roll'!$AP27,MONTH(DU$3)='Rent Roll'!$AQ27,MONTH(DU$3)='Rent Roll'!$AR27,MONTH(DU$3)='Rent Roll'!$AS27),0,1)</f>
        <v>1</v>
      </c>
      <c r="DV141" s="567">
        <f>IF(OR(MONTH(DV$3)='Rent Roll'!$AN27,MONTH(DV$3)='Rent Roll'!$AO27,MONTH(DV$3)='Rent Roll'!$AP27,MONTH(DV$3)='Rent Roll'!$AQ27,MONTH(DV$3)='Rent Roll'!$AR27,MONTH(DV$3)='Rent Roll'!$AS27),0,1)</f>
        <v>1</v>
      </c>
    </row>
    <row r="142" spans="1:126" s="568" customFormat="1" ht="12" customHeight="1" outlineLevel="1" x14ac:dyDescent="0.4">
      <c r="A142" s="732"/>
      <c r="B142" s="564">
        <f>'Rent Roll'!$B28</f>
        <v>0</v>
      </c>
      <c r="C142" s="566"/>
      <c r="D142" s="566"/>
      <c r="E142" s="566"/>
      <c r="F142" s="778">
        <f>IF(OR(MONTH(F$3)='Rent Roll'!$AN28,MONTH(F$3)='Rent Roll'!$AO28,MONTH(F$3)='Rent Roll'!$AP28,MONTH(F$3)='Rent Roll'!$AQ28,MONTH(F$3)='Rent Roll'!$AR28,MONTH(F$3)='Rent Roll'!$AS28),0,1)</f>
        <v>1</v>
      </c>
      <c r="G142" s="768">
        <f>IF(OR(MONTH(G$3)='Rent Roll'!$AN28,MONTH(G$3)='Rent Roll'!$AO28,MONTH(G$3)='Rent Roll'!$AP28,MONTH(G$3)='Rent Roll'!$AQ28,MONTH(G$3)='Rent Roll'!$AR28,MONTH(G$3)='Rent Roll'!$AS28),0,1)</f>
        <v>1</v>
      </c>
      <c r="H142" s="567">
        <f>IF(OR(MONTH(H$3)='Rent Roll'!$AN28,MONTH(H$3)='Rent Roll'!$AO28,MONTH(H$3)='Rent Roll'!$AP28,MONTH(H$3)='Rent Roll'!$AQ28,MONTH(H$3)='Rent Roll'!$AR28,MONTH(H$3)='Rent Roll'!$AS28),0,1)</f>
        <v>1</v>
      </c>
      <c r="I142" s="567">
        <f>IF(OR(MONTH(I$3)='Rent Roll'!$AN28,MONTH(I$3)='Rent Roll'!$AO28,MONTH(I$3)='Rent Roll'!$AP28,MONTH(I$3)='Rent Roll'!$AQ28,MONTH(I$3)='Rent Roll'!$AR28,MONTH(I$3)='Rent Roll'!$AS28),0,1)</f>
        <v>1</v>
      </c>
      <c r="J142" s="567">
        <f>IF(OR(MONTH(J$3)='Rent Roll'!$AN28,MONTH(J$3)='Rent Roll'!$AO28,MONTH(J$3)='Rent Roll'!$AP28,MONTH(J$3)='Rent Roll'!$AQ28,MONTH(J$3)='Rent Roll'!$AR28,MONTH(J$3)='Rent Roll'!$AS28),0,1)</f>
        <v>1</v>
      </c>
      <c r="K142" s="567">
        <f>IF(OR(MONTH(K$3)='Rent Roll'!$AN28,MONTH(K$3)='Rent Roll'!$AO28,MONTH(K$3)='Rent Roll'!$AP28,MONTH(K$3)='Rent Roll'!$AQ28,MONTH(K$3)='Rent Roll'!$AR28,MONTH(K$3)='Rent Roll'!$AS28),0,1)</f>
        <v>1</v>
      </c>
      <c r="L142" s="567">
        <f>IF(OR(MONTH(L$3)='Rent Roll'!$AN28,MONTH(L$3)='Rent Roll'!$AO28,MONTH(L$3)='Rent Roll'!$AP28,MONTH(L$3)='Rent Roll'!$AQ28,MONTH(L$3)='Rent Roll'!$AR28,MONTH(L$3)='Rent Roll'!$AS28),0,1)</f>
        <v>1</v>
      </c>
      <c r="M142" s="567">
        <f>IF(OR(MONTH(M$3)='Rent Roll'!$AN28,MONTH(M$3)='Rent Roll'!$AO28,MONTH(M$3)='Rent Roll'!$AP28,MONTH(M$3)='Rent Roll'!$AQ28,MONTH(M$3)='Rent Roll'!$AR28,MONTH(M$3)='Rent Roll'!$AS28),0,1)</f>
        <v>1</v>
      </c>
      <c r="N142" s="567">
        <f>IF(OR(MONTH(N$3)='Rent Roll'!$AN28,MONTH(N$3)='Rent Roll'!$AO28,MONTH(N$3)='Rent Roll'!$AP28,MONTH(N$3)='Rent Roll'!$AQ28,MONTH(N$3)='Rent Roll'!$AR28,MONTH(N$3)='Rent Roll'!$AS28),0,1)</f>
        <v>1</v>
      </c>
      <c r="O142" s="567">
        <f>IF(OR(MONTH(O$3)='Rent Roll'!$AN28,MONTH(O$3)='Rent Roll'!$AO28,MONTH(O$3)='Rent Roll'!$AP28,MONTH(O$3)='Rent Roll'!$AQ28,MONTH(O$3)='Rent Roll'!$AR28,MONTH(O$3)='Rent Roll'!$AS28),0,1)</f>
        <v>1</v>
      </c>
      <c r="P142" s="567">
        <f>IF(OR(MONTH(P$3)='Rent Roll'!$AN28,MONTH(P$3)='Rent Roll'!$AO28,MONTH(P$3)='Rent Roll'!$AP28,MONTH(P$3)='Rent Roll'!$AQ28,MONTH(P$3)='Rent Roll'!$AR28,MONTH(P$3)='Rent Roll'!$AS28),0,1)</f>
        <v>1</v>
      </c>
      <c r="Q142" s="567">
        <f>IF(OR(MONTH(Q$3)='Rent Roll'!$AN28,MONTH(Q$3)='Rent Roll'!$AO28,MONTH(Q$3)='Rent Roll'!$AP28,MONTH(Q$3)='Rent Roll'!$AQ28,MONTH(Q$3)='Rent Roll'!$AR28,MONTH(Q$3)='Rent Roll'!$AS28),0,1)</f>
        <v>1</v>
      </c>
      <c r="R142" s="767">
        <f>IF(OR(MONTH(R$3)='Rent Roll'!$AN28,MONTH(R$3)='Rent Roll'!$AO28,MONTH(R$3)='Rent Roll'!$AP28,MONTH(R$3)='Rent Roll'!$AQ28,MONTH(R$3)='Rent Roll'!$AR28,MONTH(R$3)='Rent Roll'!$AS28),0,1)</f>
        <v>1</v>
      </c>
      <c r="S142" s="768">
        <f>IF(OR(MONTH(S$3)='Rent Roll'!$AN28,MONTH(S$3)='Rent Roll'!$AO28,MONTH(S$3)='Rent Roll'!$AP28,MONTH(S$3)='Rent Roll'!$AQ28,MONTH(S$3)='Rent Roll'!$AR28,MONTH(S$3)='Rent Roll'!$AS28),0,1)</f>
        <v>1</v>
      </c>
      <c r="T142" s="567">
        <f>IF(OR(MONTH(T$3)='Rent Roll'!$AN28,MONTH(T$3)='Rent Roll'!$AO28,MONTH(T$3)='Rent Roll'!$AP28,MONTH(T$3)='Rent Roll'!$AQ28,MONTH(T$3)='Rent Roll'!$AR28,MONTH(T$3)='Rent Roll'!$AS28),0,1)</f>
        <v>1</v>
      </c>
      <c r="U142" s="567">
        <f>IF(OR(MONTH(U$3)='Rent Roll'!$AN28,MONTH(U$3)='Rent Roll'!$AO28,MONTH(U$3)='Rent Roll'!$AP28,MONTH(U$3)='Rent Roll'!$AQ28,MONTH(U$3)='Rent Roll'!$AR28,MONTH(U$3)='Rent Roll'!$AS28),0,1)</f>
        <v>1</v>
      </c>
      <c r="V142" s="567">
        <f>IF(OR(MONTH(V$3)='Rent Roll'!$AN28,MONTH(V$3)='Rent Roll'!$AO28,MONTH(V$3)='Rent Roll'!$AP28,MONTH(V$3)='Rent Roll'!$AQ28,MONTH(V$3)='Rent Roll'!$AR28,MONTH(V$3)='Rent Roll'!$AS28),0,1)</f>
        <v>1</v>
      </c>
      <c r="W142" s="567">
        <f>IF(OR(MONTH(W$3)='Rent Roll'!$AN28,MONTH(W$3)='Rent Roll'!$AO28,MONTH(W$3)='Rent Roll'!$AP28,MONTH(W$3)='Rent Roll'!$AQ28,MONTH(W$3)='Rent Roll'!$AR28,MONTH(W$3)='Rent Roll'!$AS28),0,1)</f>
        <v>1</v>
      </c>
      <c r="X142" s="567">
        <f>IF(OR(MONTH(X$3)='Rent Roll'!$AN28,MONTH(X$3)='Rent Roll'!$AO28,MONTH(X$3)='Rent Roll'!$AP28,MONTH(X$3)='Rent Roll'!$AQ28,MONTH(X$3)='Rent Roll'!$AR28,MONTH(X$3)='Rent Roll'!$AS28),0,1)</f>
        <v>1</v>
      </c>
      <c r="Y142" s="567">
        <f>IF(OR(MONTH(Y$3)='Rent Roll'!$AN28,MONTH(Y$3)='Rent Roll'!$AO28,MONTH(Y$3)='Rent Roll'!$AP28,MONTH(Y$3)='Rent Roll'!$AQ28,MONTH(Y$3)='Rent Roll'!$AR28,MONTH(Y$3)='Rent Roll'!$AS28),0,1)</f>
        <v>1</v>
      </c>
      <c r="Z142" s="567">
        <f>IF(OR(MONTH(Z$3)='Rent Roll'!$AN28,MONTH(Z$3)='Rent Roll'!$AO28,MONTH(Z$3)='Rent Roll'!$AP28,MONTH(Z$3)='Rent Roll'!$AQ28,MONTH(Z$3)='Rent Roll'!$AR28,MONTH(Z$3)='Rent Roll'!$AS28),0,1)</f>
        <v>1</v>
      </c>
      <c r="AA142" s="567">
        <f>IF(OR(MONTH(AA$3)='Rent Roll'!$AN28,MONTH(AA$3)='Rent Roll'!$AO28,MONTH(AA$3)='Rent Roll'!$AP28,MONTH(AA$3)='Rent Roll'!$AQ28,MONTH(AA$3)='Rent Roll'!$AR28,MONTH(AA$3)='Rent Roll'!$AS28),0,1)</f>
        <v>1</v>
      </c>
      <c r="AB142" s="567">
        <f>IF(OR(MONTH(AB$3)='Rent Roll'!$AN28,MONTH(AB$3)='Rent Roll'!$AO28,MONTH(AB$3)='Rent Roll'!$AP28,MONTH(AB$3)='Rent Roll'!$AQ28,MONTH(AB$3)='Rent Roll'!$AR28,MONTH(AB$3)='Rent Roll'!$AS28),0,1)</f>
        <v>1</v>
      </c>
      <c r="AC142" s="567">
        <f>IF(OR(MONTH(AC$3)='Rent Roll'!$AN28,MONTH(AC$3)='Rent Roll'!$AO28,MONTH(AC$3)='Rent Roll'!$AP28,MONTH(AC$3)='Rent Roll'!$AQ28,MONTH(AC$3)='Rent Roll'!$AR28,MONTH(AC$3)='Rent Roll'!$AS28),0,1)</f>
        <v>1</v>
      </c>
      <c r="AD142" s="767">
        <f>IF(OR(MONTH(AD$3)='Rent Roll'!$AN28,MONTH(AD$3)='Rent Roll'!$AO28,MONTH(AD$3)='Rent Roll'!$AP28,MONTH(AD$3)='Rent Roll'!$AQ28,MONTH(AD$3)='Rent Roll'!$AR28,MONTH(AD$3)='Rent Roll'!$AS28),0,1)</f>
        <v>1</v>
      </c>
      <c r="AE142" s="768">
        <f>IF(OR(MONTH(AE$3)='Rent Roll'!$AN28,MONTH(AE$3)='Rent Roll'!$AO28,MONTH(AE$3)='Rent Roll'!$AP28,MONTH(AE$3)='Rent Roll'!$AQ28,MONTH(AE$3)='Rent Roll'!$AR28,MONTH(AE$3)='Rent Roll'!$AS28),0,1)</f>
        <v>1</v>
      </c>
      <c r="AF142" s="567">
        <f>IF(OR(MONTH(AF$3)='Rent Roll'!$AN28,MONTH(AF$3)='Rent Roll'!$AO28,MONTH(AF$3)='Rent Roll'!$AP28,MONTH(AF$3)='Rent Roll'!$AQ28,MONTH(AF$3)='Rent Roll'!$AR28,MONTH(AF$3)='Rent Roll'!$AS28),0,1)</f>
        <v>1</v>
      </c>
      <c r="AG142" s="567">
        <f>IF(OR(MONTH(AG$3)='Rent Roll'!$AN28,MONTH(AG$3)='Rent Roll'!$AO28,MONTH(AG$3)='Rent Roll'!$AP28,MONTH(AG$3)='Rent Roll'!$AQ28,MONTH(AG$3)='Rent Roll'!$AR28,MONTH(AG$3)='Rent Roll'!$AS28),0,1)</f>
        <v>1</v>
      </c>
      <c r="AH142" s="567">
        <f>IF(OR(MONTH(AH$3)='Rent Roll'!$AN28,MONTH(AH$3)='Rent Roll'!$AO28,MONTH(AH$3)='Rent Roll'!$AP28,MONTH(AH$3)='Rent Roll'!$AQ28,MONTH(AH$3)='Rent Roll'!$AR28,MONTH(AH$3)='Rent Roll'!$AS28),0,1)</f>
        <v>1</v>
      </c>
      <c r="AI142" s="567">
        <f>IF(OR(MONTH(AI$3)='Rent Roll'!$AN28,MONTH(AI$3)='Rent Roll'!$AO28,MONTH(AI$3)='Rent Roll'!$AP28,MONTH(AI$3)='Rent Roll'!$AQ28,MONTH(AI$3)='Rent Roll'!$AR28,MONTH(AI$3)='Rent Roll'!$AS28),0,1)</f>
        <v>1</v>
      </c>
      <c r="AJ142" s="567">
        <f>IF(OR(MONTH(AJ$3)='Rent Roll'!$AN28,MONTH(AJ$3)='Rent Roll'!$AO28,MONTH(AJ$3)='Rent Roll'!$AP28,MONTH(AJ$3)='Rent Roll'!$AQ28,MONTH(AJ$3)='Rent Roll'!$AR28,MONTH(AJ$3)='Rent Roll'!$AS28),0,1)</f>
        <v>1</v>
      </c>
      <c r="AK142" s="567">
        <f>IF(OR(MONTH(AK$3)='Rent Roll'!$AN28,MONTH(AK$3)='Rent Roll'!$AO28,MONTH(AK$3)='Rent Roll'!$AP28,MONTH(AK$3)='Rent Roll'!$AQ28,MONTH(AK$3)='Rent Roll'!$AR28,MONTH(AK$3)='Rent Roll'!$AS28),0,1)</f>
        <v>1</v>
      </c>
      <c r="AL142" s="567">
        <f>IF(OR(MONTH(AL$3)='Rent Roll'!$AN28,MONTH(AL$3)='Rent Roll'!$AO28,MONTH(AL$3)='Rent Roll'!$AP28,MONTH(AL$3)='Rent Roll'!$AQ28,MONTH(AL$3)='Rent Roll'!$AR28,MONTH(AL$3)='Rent Roll'!$AS28),0,1)</f>
        <v>1</v>
      </c>
      <c r="AM142" s="567">
        <f>IF(OR(MONTH(AM$3)='Rent Roll'!$AN28,MONTH(AM$3)='Rent Roll'!$AO28,MONTH(AM$3)='Rent Roll'!$AP28,MONTH(AM$3)='Rent Roll'!$AQ28,MONTH(AM$3)='Rent Roll'!$AR28,MONTH(AM$3)='Rent Roll'!$AS28),0,1)</f>
        <v>1</v>
      </c>
      <c r="AN142" s="567">
        <f>IF(OR(MONTH(AN$3)='Rent Roll'!$AN28,MONTH(AN$3)='Rent Roll'!$AO28,MONTH(AN$3)='Rent Roll'!$AP28,MONTH(AN$3)='Rent Roll'!$AQ28,MONTH(AN$3)='Rent Roll'!$AR28,MONTH(AN$3)='Rent Roll'!$AS28),0,1)</f>
        <v>1</v>
      </c>
      <c r="AO142" s="567">
        <f>IF(OR(MONTH(AO$3)='Rent Roll'!$AN28,MONTH(AO$3)='Rent Roll'!$AO28,MONTH(AO$3)='Rent Roll'!$AP28,MONTH(AO$3)='Rent Roll'!$AQ28,MONTH(AO$3)='Rent Roll'!$AR28,MONTH(AO$3)='Rent Roll'!$AS28),0,1)</f>
        <v>1</v>
      </c>
      <c r="AP142" s="767">
        <f>IF(OR(MONTH(AP$3)='Rent Roll'!$AN28,MONTH(AP$3)='Rent Roll'!$AO28,MONTH(AP$3)='Rent Roll'!$AP28,MONTH(AP$3)='Rent Roll'!$AQ28,MONTH(AP$3)='Rent Roll'!$AR28,MONTH(AP$3)='Rent Roll'!$AS28),0,1)</f>
        <v>1</v>
      </c>
      <c r="AQ142" s="768">
        <f>IF(OR(MONTH(AQ$3)='Rent Roll'!$AN28,MONTH(AQ$3)='Rent Roll'!$AO28,MONTH(AQ$3)='Rent Roll'!$AP28,MONTH(AQ$3)='Rent Roll'!$AQ28,MONTH(AQ$3)='Rent Roll'!$AR28,MONTH(AQ$3)='Rent Roll'!$AS28),0,1)</f>
        <v>1</v>
      </c>
      <c r="AR142" s="567">
        <f>IF(OR(MONTH(AR$3)='Rent Roll'!$AN28,MONTH(AR$3)='Rent Roll'!$AO28,MONTH(AR$3)='Rent Roll'!$AP28,MONTH(AR$3)='Rent Roll'!$AQ28,MONTH(AR$3)='Rent Roll'!$AR28,MONTH(AR$3)='Rent Roll'!$AS28),0,1)</f>
        <v>1</v>
      </c>
      <c r="AS142" s="567">
        <f>IF(OR(MONTH(AS$3)='Rent Roll'!$AN28,MONTH(AS$3)='Rent Roll'!$AO28,MONTH(AS$3)='Rent Roll'!$AP28,MONTH(AS$3)='Rent Roll'!$AQ28,MONTH(AS$3)='Rent Roll'!$AR28,MONTH(AS$3)='Rent Roll'!$AS28),0,1)</f>
        <v>1</v>
      </c>
      <c r="AT142" s="567">
        <f>IF(OR(MONTH(AT$3)='Rent Roll'!$AN28,MONTH(AT$3)='Rent Roll'!$AO28,MONTH(AT$3)='Rent Roll'!$AP28,MONTH(AT$3)='Rent Roll'!$AQ28,MONTH(AT$3)='Rent Roll'!$AR28,MONTH(AT$3)='Rent Roll'!$AS28),0,1)</f>
        <v>1</v>
      </c>
      <c r="AU142" s="567">
        <f>IF(OR(MONTH(AU$3)='Rent Roll'!$AN28,MONTH(AU$3)='Rent Roll'!$AO28,MONTH(AU$3)='Rent Roll'!$AP28,MONTH(AU$3)='Rent Roll'!$AQ28,MONTH(AU$3)='Rent Roll'!$AR28,MONTH(AU$3)='Rent Roll'!$AS28),0,1)</f>
        <v>1</v>
      </c>
      <c r="AV142" s="567">
        <f>IF(OR(MONTH(AV$3)='Rent Roll'!$AN28,MONTH(AV$3)='Rent Roll'!$AO28,MONTH(AV$3)='Rent Roll'!$AP28,MONTH(AV$3)='Rent Roll'!$AQ28,MONTH(AV$3)='Rent Roll'!$AR28,MONTH(AV$3)='Rent Roll'!$AS28),0,1)</f>
        <v>1</v>
      </c>
      <c r="AW142" s="567">
        <f>IF(OR(MONTH(AW$3)='Rent Roll'!$AN28,MONTH(AW$3)='Rent Roll'!$AO28,MONTH(AW$3)='Rent Roll'!$AP28,MONTH(AW$3)='Rent Roll'!$AQ28,MONTH(AW$3)='Rent Roll'!$AR28,MONTH(AW$3)='Rent Roll'!$AS28),0,1)</f>
        <v>1</v>
      </c>
      <c r="AX142" s="567">
        <f>IF(OR(MONTH(AX$3)='Rent Roll'!$AN28,MONTH(AX$3)='Rent Roll'!$AO28,MONTH(AX$3)='Rent Roll'!$AP28,MONTH(AX$3)='Rent Roll'!$AQ28,MONTH(AX$3)='Rent Roll'!$AR28,MONTH(AX$3)='Rent Roll'!$AS28),0,1)</f>
        <v>1</v>
      </c>
      <c r="AY142" s="567">
        <f>IF(OR(MONTH(AY$3)='Rent Roll'!$AN28,MONTH(AY$3)='Rent Roll'!$AO28,MONTH(AY$3)='Rent Roll'!$AP28,MONTH(AY$3)='Rent Roll'!$AQ28,MONTH(AY$3)='Rent Roll'!$AR28,MONTH(AY$3)='Rent Roll'!$AS28),0,1)</f>
        <v>1</v>
      </c>
      <c r="AZ142" s="567">
        <f>IF(OR(MONTH(AZ$3)='Rent Roll'!$AN28,MONTH(AZ$3)='Rent Roll'!$AO28,MONTH(AZ$3)='Rent Roll'!$AP28,MONTH(AZ$3)='Rent Roll'!$AQ28,MONTH(AZ$3)='Rent Roll'!$AR28,MONTH(AZ$3)='Rent Roll'!$AS28),0,1)</f>
        <v>1</v>
      </c>
      <c r="BA142" s="567">
        <f>IF(OR(MONTH(BA$3)='Rent Roll'!$AN28,MONTH(BA$3)='Rent Roll'!$AO28,MONTH(BA$3)='Rent Roll'!$AP28,MONTH(BA$3)='Rent Roll'!$AQ28,MONTH(BA$3)='Rent Roll'!$AR28,MONTH(BA$3)='Rent Roll'!$AS28),0,1)</f>
        <v>1</v>
      </c>
      <c r="BB142" s="767">
        <f>IF(OR(MONTH(BB$3)='Rent Roll'!$AN28,MONTH(BB$3)='Rent Roll'!$AO28,MONTH(BB$3)='Rent Roll'!$AP28,MONTH(BB$3)='Rent Roll'!$AQ28,MONTH(BB$3)='Rent Roll'!$AR28,MONTH(BB$3)='Rent Roll'!$AS28),0,1)</f>
        <v>1</v>
      </c>
      <c r="BC142" s="768">
        <f>IF(OR(MONTH(BC$3)='Rent Roll'!$AN28,MONTH(BC$3)='Rent Roll'!$AO28,MONTH(BC$3)='Rent Roll'!$AP28,MONTH(BC$3)='Rent Roll'!$AQ28,MONTH(BC$3)='Rent Roll'!$AR28,MONTH(BC$3)='Rent Roll'!$AS28),0,1)</f>
        <v>1</v>
      </c>
      <c r="BD142" s="567">
        <f>IF(OR(MONTH(BD$3)='Rent Roll'!$AN28,MONTH(BD$3)='Rent Roll'!$AO28,MONTH(BD$3)='Rent Roll'!$AP28,MONTH(BD$3)='Rent Roll'!$AQ28,MONTH(BD$3)='Rent Roll'!$AR28,MONTH(BD$3)='Rent Roll'!$AS28),0,1)</f>
        <v>1</v>
      </c>
      <c r="BE142" s="567">
        <f>IF(OR(MONTH(BE$3)='Rent Roll'!$AN28,MONTH(BE$3)='Rent Roll'!$AO28,MONTH(BE$3)='Rent Roll'!$AP28,MONTH(BE$3)='Rent Roll'!$AQ28,MONTH(BE$3)='Rent Roll'!$AR28,MONTH(BE$3)='Rent Roll'!$AS28),0,1)</f>
        <v>1</v>
      </c>
      <c r="BF142" s="567">
        <f>IF(OR(MONTH(BF$3)='Rent Roll'!$AN28,MONTH(BF$3)='Rent Roll'!$AO28,MONTH(BF$3)='Rent Roll'!$AP28,MONTH(BF$3)='Rent Roll'!$AQ28,MONTH(BF$3)='Rent Roll'!$AR28,MONTH(BF$3)='Rent Roll'!$AS28),0,1)</f>
        <v>1</v>
      </c>
      <c r="BG142" s="567">
        <f>IF(OR(MONTH(BG$3)='Rent Roll'!$AN28,MONTH(BG$3)='Rent Roll'!$AO28,MONTH(BG$3)='Rent Roll'!$AP28,MONTH(BG$3)='Rent Roll'!$AQ28,MONTH(BG$3)='Rent Roll'!$AR28,MONTH(BG$3)='Rent Roll'!$AS28),0,1)</f>
        <v>1</v>
      </c>
      <c r="BH142" s="567">
        <f>IF(OR(MONTH(BH$3)='Rent Roll'!$AN28,MONTH(BH$3)='Rent Roll'!$AO28,MONTH(BH$3)='Rent Roll'!$AP28,MONTH(BH$3)='Rent Roll'!$AQ28,MONTH(BH$3)='Rent Roll'!$AR28,MONTH(BH$3)='Rent Roll'!$AS28),0,1)</f>
        <v>1</v>
      </c>
      <c r="BI142" s="567">
        <f>IF(OR(MONTH(BI$3)='Rent Roll'!$AN28,MONTH(BI$3)='Rent Roll'!$AO28,MONTH(BI$3)='Rent Roll'!$AP28,MONTH(BI$3)='Rent Roll'!$AQ28,MONTH(BI$3)='Rent Roll'!$AR28,MONTH(BI$3)='Rent Roll'!$AS28),0,1)</f>
        <v>1</v>
      </c>
      <c r="BJ142" s="567">
        <f>IF(OR(MONTH(BJ$3)='Rent Roll'!$AN28,MONTH(BJ$3)='Rent Roll'!$AO28,MONTH(BJ$3)='Rent Roll'!$AP28,MONTH(BJ$3)='Rent Roll'!$AQ28,MONTH(BJ$3)='Rent Roll'!$AR28,MONTH(BJ$3)='Rent Roll'!$AS28),0,1)</f>
        <v>1</v>
      </c>
      <c r="BK142" s="567">
        <f>IF(OR(MONTH(BK$3)='Rent Roll'!$AN28,MONTH(BK$3)='Rent Roll'!$AO28,MONTH(BK$3)='Rent Roll'!$AP28,MONTH(BK$3)='Rent Roll'!$AQ28,MONTH(BK$3)='Rent Roll'!$AR28,MONTH(BK$3)='Rent Roll'!$AS28),0,1)</f>
        <v>1</v>
      </c>
      <c r="BL142" s="567">
        <f>IF(OR(MONTH(BL$3)='Rent Roll'!$AN28,MONTH(BL$3)='Rent Roll'!$AO28,MONTH(BL$3)='Rent Roll'!$AP28,MONTH(BL$3)='Rent Roll'!$AQ28,MONTH(BL$3)='Rent Roll'!$AR28,MONTH(BL$3)='Rent Roll'!$AS28),0,1)</f>
        <v>1</v>
      </c>
      <c r="BM142" s="567">
        <f>IF(OR(MONTH(BM$3)='Rent Roll'!$AN28,MONTH(BM$3)='Rent Roll'!$AO28,MONTH(BM$3)='Rent Roll'!$AP28,MONTH(BM$3)='Rent Roll'!$AQ28,MONTH(BM$3)='Rent Roll'!$AR28,MONTH(BM$3)='Rent Roll'!$AS28),0,1)</f>
        <v>1</v>
      </c>
      <c r="BN142" s="767">
        <f>IF(OR(MONTH(BN$3)='Rent Roll'!$AN28,MONTH(BN$3)='Rent Roll'!$AO28,MONTH(BN$3)='Rent Roll'!$AP28,MONTH(BN$3)='Rent Roll'!$AQ28,MONTH(BN$3)='Rent Roll'!$AR28,MONTH(BN$3)='Rent Roll'!$AS28),0,1)</f>
        <v>1</v>
      </c>
      <c r="BO142" s="768">
        <f>IF(OR(MONTH(BO$3)='Rent Roll'!$AN28,MONTH(BO$3)='Rent Roll'!$AO28,MONTH(BO$3)='Rent Roll'!$AP28,MONTH(BO$3)='Rent Roll'!$AQ28,MONTH(BO$3)='Rent Roll'!$AR28,MONTH(BO$3)='Rent Roll'!$AS28),0,1)</f>
        <v>1</v>
      </c>
      <c r="BP142" s="567">
        <f>IF(OR(MONTH(BP$3)='Rent Roll'!$AN28,MONTH(BP$3)='Rent Roll'!$AO28,MONTH(BP$3)='Rent Roll'!$AP28,MONTH(BP$3)='Rent Roll'!$AQ28,MONTH(BP$3)='Rent Roll'!$AR28,MONTH(BP$3)='Rent Roll'!$AS28),0,1)</f>
        <v>1</v>
      </c>
      <c r="BQ142" s="567">
        <f>IF(OR(MONTH(BQ$3)='Rent Roll'!$AN28,MONTH(BQ$3)='Rent Roll'!$AO28,MONTH(BQ$3)='Rent Roll'!$AP28,MONTH(BQ$3)='Rent Roll'!$AQ28,MONTH(BQ$3)='Rent Roll'!$AR28,MONTH(BQ$3)='Rent Roll'!$AS28),0,1)</f>
        <v>1</v>
      </c>
      <c r="BR142" s="567">
        <f>IF(OR(MONTH(BR$3)='Rent Roll'!$AN28,MONTH(BR$3)='Rent Roll'!$AO28,MONTH(BR$3)='Rent Roll'!$AP28,MONTH(BR$3)='Rent Roll'!$AQ28,MONTH(BR$3)='Rent Roll'!$AR28,MONTH(BR$3)='Rent Roll'!$AS28),0,1)</f>
        <v>1</v>
      </c>
      <c r="BS142" s="567">
        <f>IF(OR(MONTH(BS$3)='Rent Roll'!$AN28,MONTH(BS$3)='Rent Roll'!$AO28,MONTH(BS$3)='Rent Roll'!$AP28,MONTH(BS$3)='Rent Roll'!$AQ28,MONTH(BS$3)='Rent Roll'!$AR28,MONTH(BS$3)='Rent Roll'!$AS28),0,1)</f>
        <v>1</v>
      </c>
      <c r="BT142" s="567">
        <f>IF(OR(MONTH(BT$3)='Rent Roll'!$AN28,MONTH(BT$3)='Rent Roll'!$AO28,MONTH(BT$3)='Rent Roll'!$AP28,MONTH(BT$3)='Rent Roll'!$AQ28,MONTH(BT$3)='Rent Roll'!$AR28,MONTH(BT$3)='Rent Roll'!$AS28),0,1)</f>
        <v>1</v>
      </c>
      <c r="BU142" s="567">
        <f>IF(OR(MONTH(BU$3)='Rent Roll'!$AN28,MONTH(BU$3)='Rent Roll'!$AO28,MONTH(BU$3)='Rent Roll'!$AP28,MONTH(BU$3)='Rent Roll'!$AQ28,MONTH(BU$3)='Rent Roll'!$AR28,MONTH(BU$3)='Rent Roll'!$AS28),0,1)</f>
        <v>1</v>
      </c>
      <c r="BV142" s="567">
        <f>IF(OR(MONTH(BV$3)='Rent Roll'!$AN28,MONTH(BV$3)='Rent Roll'!$AO28,MONTH(BV$3)='Rent Roll'!$AP28,MONTH(BV$3)='Rent Roll'!$AQ28,MONTH(BV$3)='Rent Roll'!$AR28,MONTH(BV$3)='Rent Roll'!$AS28),0,1)</f>
        <v>1</v>
      </c>
      <c r="BW142" s="567">
        <f>IF(OR(MONTH(BW$3)='Rent Roll'!$AN28,MONTH(BW$3)='Rent Roll'!$AO28,MONTH(BW$3)='Rent Roll'!$AP28,MONTH(BW$3)='Rent Roll'!$AQ28,MONTH(BW$3)='Rent Roll'!$AR28,MONTH(BW$3)='Rent Roll'!$AS28),0,1)</f>
        <v>1</v>
      </c>
      <c r="BX142" s="567">
        <f>IF(OR(MONTH(BX$3)='Rent Roll'!$AN28,MONTH(BX$3)='Rent Roll'!$AO28,MONTH(BX$3)='Rent Roll'!$AP28,MONTH(BX$3)='Rent Roll'!$AQ28,MONTH(BX$3)='Rent Roll'!$AR28,MONTH(BX$3)='Rent Roll'!$AS28),0,1)</f>
        <v>1</v>
      </c>
      <c r="BY142" s="567">
        <f>IF(OR(MONTH(BY$3)='Rent Roll'!$AN28,MONTH(BY$3)='Rent Roll'!$AO28,MONTH(BY$3)='Rent Roll'!$AP28,MONTH(BY$3)='Rent Roll'!$AQ28,MONTH(BY$3)='Rent Roll'!$AR28,MONTH(BY$3)='Rent Roll'!$AS28),0,1)</f>
        <v>1</v>
      </c>
      <c r="BZ142" s="767">
        <f>IF(OR(MONTH(BZ$3)='Rent Roll'!$AN28,MONTH(BZ$3)='Rent Roll'!$AO28,MONTH(BZ$3)='Rent Roll'!$AP28,MONTH(BZ$3)='Rent Roll'!$AQ28,MONTH(BZ$3)='Rent Roll'!$AR28,MONTH(BZ$3)='Rent Roll'!$AS28),0,1)</f>
        <v>1</v>
      </c>
      <c r="CA142" s="768">
        <f>IF(OR(MONTH(CA$3)='Rent Roll'!$AN28,MONTH(CA$3)='Rent Roll'!$AO28,MONTH(CA$3)='Rent Roll'!$AP28,MONTH(CA$3)='Rent Roll'!$AQ28,MONTH(CA$3)='Rent Roll'!$AR28,MONTH(CA$3)='Rent Roll'!$AS28),0,1)</f>
        <v>1</v>
      </c>
      <c r="CB142" s="567">
        <f>IF(OR(MONTH(CB$3)='Rent Roll'!$AN28,MONTH(CB$3)='Rent Roll'!$AO28,MONTH(CB$3)='Rent Roll'!$AP28,MONTH(CB$3)='Rent Roll'!$AQ28,MONTH(CB$3)='Rent Roll'!$AR28,MONTH(CB$3)='Rent Roll'!$AS28),0,1)</f>
        <v>1</v>
      </c>
      <c r="CC142" s="567">
        <f>IF(OR(MONTH(CC$3)='Rent Roll'!$AN28,MONTH(CC$3)='Rent Roll'!$AO28,MONTH(CC$3)='Rent Roll'!$AP28,MONTH(CC$3)='Rent Roll'!$AQ28,MONTH(CC$3)='Rent Roll'!$AR28,MONTH(CC$3)='Rent Roll'!$AS28),0,1)</f>
        <v>1</v>
      </c>
      <c r="CD142" s="567">
        <f>IF(OR(MONTH(CD$3)='Rent Roll'!$AN28,MONTH(CD$3)='Rent Roll'!$AO28,MONTH(CD$3)='Rent Roll'!$AP28,MONTH(CD$3)='Rent Roll'!$AQ28,MONTH(CD$3)='Rent Roll'!$AR28,MONTH(CD$3)='Rent Roll'!$AS28),0,1)</f>
        <v>1</v>
      </c>
      <c r="CE142" s="567">
        <f>IF(OR(MONTH(CE$3)='Rent Roll'!$AN28,MONTH(CE$3)='Rent Roll'!$AO28,MONTH(CE$3)='Rent Roll'!$AP28,MONTH(CE$3)='Rent Roll'!$AQ28,MONTH(CE$3)='Rent Roll'!$AR28,MONTH(CE$3)='Rent Roll'!$AS28),0,1)</f>
        <v>1</v>
      </c>
      <c r="CF142" s="567">
        <f>IF(OR(MONTH(CF$3)='Rent Roll'!$AN28,MONTH(CF$3)='Rent Roll'!$AO28,MONTH(CF$3)='Rent Roll'!$AP28,MONTH(CF$3)='Rent Roll'!$AQ28,MONTH(CF$3)='Rent Roll'!$AR28,MONTH(CF$3)='Rent Roll'!$AS28),0,1)</f>
        <v>1</v>
      </c>
      <c r="CG142" s="567">
        <f>IF(OR(MONTH(CG$3)='Rent Roll'!$AN28,MONTH(CG$3)='Rent Roll'!$AO28,MONTH(CG$3)='Rent Roll'!$AP28,MONTH(CG$3)='Rent Roll'!$AQ28,MONTH(CG$3)='Rent Roll'!$AR28,MONTH(CG$3)='Rent Roll'!$AS28),0,1)</f>
        <v>1</v>
      </c>
      <c r="CH142" s="567">
        <f>IF(OR(MONTH(CH$3)='Rent Roll'!$AN28,MONTH(CH$3)='Rent Roll'!$AO28,MONTH(CH$3)='Rent Roll'!$AP28,MONTH(CH$3)='Rent Roll'!$AQ28,MONTH(CH$3)='Rent Roll'!$AR28,MONTH(CH$3)='Rent Roll'!$AS28),0,1)</f>
        <v>1</v>
      </c>
      <c r="CI142" s="567">
        <f>IF(OR(MONTH(CI$3)='Rent Roll'!$AN28,MONTH(CI$3)='Rent Roll'!$AO28,MONTH(CI$3)='Rent Roll'!$AP28,MONTH(CI$3)='Rent Roll'!$AQ28,MONTH(CI$3)='Rent Roll'!$AR28,MONTH(CI$3)='Rent Roll'!$AS28),0,1)</f>
        <v>1</v>
      </c>
      <c r="CJ142" s="567">
        <f>IF(OR(MONTH(CJ$3)='Rent Roll'!$AN28,MONTH(CJ$3)='Rent Roll'!$AO28,MONTH(CJ$3)='Rent Roll'!$AP28,MONTH(CJ$3)='Rent Roll'!$AQ28,MONTH(CJ$3)='Rent Roll'!$AR28,MONTH(CJ$3)='Rent Roll'!$AS28),0,1)</f>
        <v>1</v>
      </c>
      <c r="CK142" s="567">
        <f>IF(OR(MONTH(CK$3)='Rent Roll'!$AN28,MONTH(CK$3)='Rent Roll'!$AO28,MONTH(CK$3)='Rent Roll'!$AP28,MONTH(CK$3)='Rent Roll'!$AQ28,MONTH(CK$3)='Rent Roll'!$AR28,MONTH(CK$3)='Rent Roll'!$AS28),0,1)</f>
        <v>1</v>
      </c>
      <c r="CL142" s="767">
        <f>IF(OR(MONTH(CL$3)='Rent Roll'!$AN28,MONTH(CL$3)='Rent Roll'!$AO28,MONTH(CL$3)='Rent Roll'!$AP28,MONTH(CL$3)='Rent Roll'!$AQ28,MONTH(CL$3)='Rent Roll'!$AR28,MONTH(CL$3)='Rent Roll'!$AS28),0,1)</f>
        <v>1</v>
      </c>
      <c r="CM142" s="768">
        <f>IF(OR(MONTH(CM$3)='Rent Roll'!$AN28,MONTH(CM$3)='Rent Roll'!$AO28,MONTH(CM$3)='Rent Roll'!$AP28,MONTH(CM$3)='Rent Roll'!$AQ28,MONTH(CM$3)='Rent Roll'!$AR28,MONTH(CM$3)='Rent Roll'!$AS28),0,1)</f>
        <v>1</v>
      </c>
      <c r="CN142" s="567">
        <f>IF(OR(MONTH(CN$3)='Rent Roll'!$AN28,MONTH(CN$3)='Rent Roll'!$AO28,MONTH(CN$3)='Rent Roll'!$AP28,MONTH(CN$3)='Rent Roll'!$AQ28,MONTH(CN$3)='Rent Roll'!$AR28,MONTH(CN$3)='Rent Roll'!$AS28),0,1)</f>
        <v>1</v>
      </c>
      <c r="CO142" s="567">
        <f>IF(OR(MONTH(CO$3)='Rent Roll'!$AN28,MONTH(CO$3)='Rent Roll'!$AO28,MONTH(CO$3)='Rent Roll'!$AP28,MONTH(CO$3)='Rent Roll'!$AQ28,MONTH(CO$3)='Rent Roll'!$AR28,MONTH(CO$3)='Rent Roll'!$AS28),0,1)</f>
        <v>1</v>
      </c>
      <c r="CP142" s="567">
        <f>IF(OR(MONTH(CP$3)='Rent Roll'!$AN28,MONTH(CP$3)='Rent Roll'!$AO28,MONTH(CP$3)='Rent Roll'!$AP28,MONTH(CP$3)='Rent Roll'!$AQ28,MONTH(CP$3)='Rent Roll'!$AR28,MONTH(CP$3)='Rent Roll'!$AS28),0,1)</f>
        <v>1</v>
      </c>
      <c r="CQ142" s="567">
        <f>IF(OR(MONTH(CQ$3)='Rent Roll'!$AN28,MONTH(CQ$3)='Rent Roll'!$AO28,MONTH(CQ$3)='Rent Roll'!$AP28,MONTH(CQ$3)='Rent Roll'!$AQ28,MONTH(CQ$3)='Rent Roll'!$AR28,MONTH(CQ$3)='Rent Roll'!$AS28),0,1)</f>
        <v>1</v>
      </c>
      <c r="CR142" s="567">
        <f>IF(OR(MONTH(CR$3)='Rent Roll'!$AN28,MONTH(CR$3)='Rent Roll'!$AO28,MONTH(CR$3)='Rent Roll'!$AP28,MONTH(CR$3)='Rent Roll'!$AQ28,MONTH(CR$3)='Rent Roll'!$AR28,MONTH(CR$3)='Rent Roll'!$AS28),0,1)</f>
        <v>1</v>
      </c>
      <c r="CS142" s="567">
        <f>IF(OR(MONTH(CS$3)='Rent Roll'!$AN28,MONTH(CS$3)='Rent Roll'!$AO28,MONTH(CS$3)='Rent Roll'!$AP28,MONTH(CS$3)='Rent Roll'!$AQ28,MONTH(CS$3)='Rent Roll'!$AR28,MONTH(CS$3)='Rent Roll'!$AS28),0,1)</f>
        <v>1</v>
      </c>
      <c r="CT142" s="567">
        <f>IF(OR(MONTH(CT$3)='Rent Roll'!$AN28,MONTH(CT$3)='Rent Roll'!$AO28,MONTH(CT$3)='Rent Roll'!$AP28,MONTH(CT$3)='Rent Roll'!$AQ28,MONTH(CT$3)='Rent Roll'!$AR28,MONTH(CT$3)='Rent Roll'!$AS28),0,1)</f>
        <v>1</v>
      </c>
      <c r="CU142" s="567">
        <f>IF(OR(MONTH(CU$3)='Rent Roll'!$AN28,MONTH(CU$3)='Rent Roll'!$AO28,MONTH(CU$3)='Rent Roll'!$AP28,MONTH(CU$3)='Rent Roll'!$AQ28,MONTH(CU$3)='Rent Roll'!$AR28,MONTH(CU$3)='Rent Roll'!$AS28),0,1)</f>
        <v>1</v>
      </c>
      <c r="CV142" s="567">
        <f>IF(OR(MONTH(CV$3)='Rent Roll'!$AN28,MONTH(CV$3)='Rent Roll'!$AO28,MONTH(CV$3)='Rent Roll'!$AP28,MONTH(CV$3)='Rent Roll'!$AQ28,MONTH(CV$3)='Rent Roll'!$AR28,MONTH(CV$3)='Rent Roll'!$AS28),0,1)</f>
        <v>1</v>
      </c>
      <c r="CW142" s="567">
        <f>IF(OR(MONTH(CW$3)='Rent Roll'!$AN28,MONTH(CW$3)='Rent Roll'!$AO28,MONTH(CW$3)='Rent Roll'!$AP28,MONTH(CW$3)='Rent Roll'!$AQ28,MONTH(CW$3)='Rent Roll'!$AR28,MONTH(CW$3)='Rent Roll'!$AS28),0,1)</f>
        <v>1</v>
      </c>
      <c r="CX142" s="767">
        <f>IF(OR(MONTH(CX$3)='Rent Roll'!$AN28,MONTH(CX$3)='Rent Roll'!$AO28,MONTH(CX$3)='Rent Roll'!$AP28,MONTH(CX$3)='Rent Roll'!$AQ28,MONTH(CX$3)='Rent Roll'!$AR28,MONTH(CX$3)='Rent Roll'!$AS28),0,1)</f>
        <v>1</v>
      </c>
      <c r="CY142" s="768">
        <f>IF(OR(MONTH(CY$3)='Rent Roll'!$AN28,MONTH(CY$3)='Rent Roll'!$AO28,MONTH(CY$3)='Rent Roll'!$AP28,MONTH(CY$3)='Rent Roll'!$AQ28,MONTH(CY$3)='Rent Roll'!$AR28,MONTH(CY$3)='Rent Roll'!$AS28),0,1)</f>
        <v>1</v>
      </c>
      <c r="CZ142" s="567">
        <f>IF(OR(MONTH(CZ$3)='Rent Roll'!$AN28,MONTH(CZ$3)='Rent Roll'!$AO28,MONTH(CZ$3)='Rent Roll'!$AP28,MONTH(CZ$3)='Rent Roll'!$AQ28,MONTH(CZ$3)='Rent Roll'!$AR28,MONTH(CZ$3)='Rent Roll'!$AS28),0,1)</f>
        <v>1</v>
      </c>
      <c r="DA142" s="567">
        <f>IF(OR(MONTH(DA$3)='Rent Roll'!$AN28,MONTH(DA$3)='Rent Roll'!$AO28,MONTH(DA$3)='Rent Roll'!$AP28,MONTH(DA$3)='Rent Roll'!$AQ28,MONTH(DA$3)='Rent Roll'!$AR28,MONTH(DA$3)='Rent Roll'!$AS28),0,1)</f>
        <v>1</v>
      </c>
      <c r="DB142" s="567">
        <f>IF(OR(MONTH(DB$3)='Rent Roll'!$AN28,MONTH(DB$3)='Rent Roll'!$AO28,MONTH(DB$3)='Rent Roll'!$AP28,MONTH(DB$3)='Rent Roll'!$AQ28,MONTH(DB$3)='Rent Roll'!$AR28,MONTH(DB$3)='Rent Roll'!$AS28),0,1)</f>
        <v>1</v>
      </c>
      <c r="DC142" s="567">
        <f>IF(OR(MONTH(DC$3)='Rent Roll'!$AN28,MONTH(DC$3)='Rent Roll'!$AO28,MONTH(DC$3)='Rent Roll'!$AP28,MONTH(DC$3)='Rent Roll'!$AQ28,MONTH(DC$3)='Rent Roll'!$AR28,MONTH(DC$3)='Rent Roll'!$AS28),0,1)</f>
        <v>1</v>
      </c>
      <c r="DD142" s="567">
        <f>IF(OR(MONTH(DD$3)='Rent Roll'!$AN28,MONTH(DD$3)='Rent Roll'!$AO28,MONTH(DD$3)='Rent Roll'!$AP28,MONTH(DD$3)='Rent Roll'!$AQ28,MONTH(DD$3)='Rent Roll'!$AR28,MONTH(DD$3)='Rent Roll'!$AS28),0,1)</f>
        <v>1</v>
      </c>
      <c r="DE142" s="567">
        <f>IF(OR(MONTH(DE$3)='Rent Roll'!$AN28,MONTH(DE$3)='Rent Roll'!$AO28,MONTH(DE$3)='Rent Roll'!$AP28,MONTH(DE$3)='Rent Roll'!$AQ28,MONTH(DE$3)='Rent Roll'!$AR28,MONTH(DE$3)='Rent Roll'!$AS28),0,1)</f>
        <v>1</v>
      </c>
      <c r="DF142" s="567">
        <f>IF(OR(MONTH(DF$3)='Rent Roll'!$AN28,MONTH(DF$3)='Rent Roll'!$AO28,MONTH(DF$3)='Rent Roll'!$AP28,MONTH(DF$3)='Rent Roll'!$AQ28,MONTH(DF$3)='Rent Roll'!$AR28,MONTH(DF$3)='Rent Roll'!$AS28),0,1)</f>
        <v>1</v>
      </c>
      <c r="DG142" s="567">
        <f>IF(OR(MONTH(DG$3)='Rent Roll'!$AN28,MONTH(DG$3)='Rent Roll'!$AO28,MONTH(DG$3)='Rent Roll'!$AP28,MONTH(DG$3)='Rent Roll'!$AQ28,MONTH(DG$3)='Rent Roll'!$AR28,MONTH(DG$3)='Rent Roll'!$AS28),0,1)</f>
        <v>1</v>
      </c>
      <c r="DH142" s="567">
        <f>IF(OR(MONTH(DH$3)='Rent Roll'!$AN28,MONTH(DH$3)='Rent Roll'!$AO28,MONTH(DH$3)='Rent Roll'!$AP28,MONTH(DH$3)='Rent Roll'!$AQ28,MONTH(DH$3)='Rent Roll'!$AR28,MONTH(DH$3)='Rent Roll'!$AS28),0,1)</f>
        <v>1</v>
      </c>
      <c r="DI142" s="567">
        <f>IF(OR(MONTH(DI$3)='Rent Roll'!$AN28,MONTH(DI$3)='Rent Roll'!$AO28,MONTH(DI$3)='Rent Roll'!$AP28,MONTH(DI$3)='Rent Roll'!$AQ28,MONTH(DI$3)='Rent Roll'!$AR28,MONTH(DI$3)='Rent Roll'!$AS28),0,1)</f>
        <v>1</v>
      </c>
      <c r="DJ142" s="767">
        <f>IF(OR(MONTH(DJ$3)='Rent Roll'!$AN28,MONTH(DJ$3)='Rent Roll'!$AO28,MONTH(DJ$3)='Rent Roll'!$AP28,MONTH(DJ$3)='Rent Roll'!$AQ28,MONTH(DJ$3)='Rent Roll'!$AR28,MONTH(DJ$3)='Rent Roll'!$AS28),0,1)</f>
        <v>1</v>
      </c>
      <c r="DK142" s="768">
        <f>IF(OR(MONTH(DK$3)='Rent Roll'!$AN28,MONTH(DK$3)='Rent Roll'!$AO28,MONTH(DK$3)='Rent Roll'!$AP28,MONTH(DK$3)='Rent Roll'!$AQ28,MONTH(DK$3)='Rent Roll'!$AR28,MONTH(DK$3)='Rent Roll'!$AS28),0,1)</f>
        <v>1</v>
      </c>
      <c r="DL142" s="567">
        <f>IF(OR(MONTH(DL$3)='Rent Roll'!$AN28,MONTH(DL$3)='Rent Roll'!$AO28,MONTH(DL$3)='Rent Roll'!$AP28,MONTH(DL$3)='Rent Roll'!$AQ28,MONTH(DL$3)='Rent Roll'!$AR28,MONTH(DL$3)='Rent Roll'!$AS28),0,1)</f>
        <v>1</v>
      </c>
      <c r="DM142" s="567">
        <f>IF(OR(MONTH(DM$3)='Rent Roll'!$AN28,MONTH(DM$3)='Rent Roll'!$AO28,MONTH(DM$3)='Rent Roll'!$AP28,MONTH(DM$3)='Rent Roll'!$AQ28,MONTH(DM$3)='Rent Roll'!$AR28,MONTH(DM$3)='Rent Roll'!$AS28),0,1)</f>
        <v>1</v>
      </c>
      <c r="DN142" s="567">
        <f>IF(OR(MONTH(DN$3)='Rent Roll'!$AN28,MONTH(DN$3)='Rent Roll'!$AO28,MONTH(DN$3)='Rent Roll'!$AP28,MONTH(DN$3)='Rent Roll'!$AQ28,MONTH(DN$3)='Rent Roll'!$AR28,MONTH(DN$3)='Rent Roll'!$AS28),0,1)</f>
        <v>1</v>
      </c>
      <c r="DO142" s="567">
        <f>IF(OR(MONTH(DO$3)='Rent Roll'!$AN28,MONTH(DO$3)='Rent Roll'!$AO28,MONTH(DO$3)='Rent Roll'!$AP28,MONTH(DO$3)='Rent Roll'!$AQ28,MONTH(DO$3)='Rent Roll'!$AR28,MONTH(DO$3)='Rent Roll'!$AS28),0,1)</f>
        <v>1</v>
      </c>
      <c r="DP142" s="567">
        <f>IF(OR(MONTH(DP$3)='Rent Roll'!$AN28,MONTH(DP$3)='Rent Roll'!$AO28,MONTH(DP$3)='Rent Roll'!$AP28,MONTH(DP$3)='Rent Roll'!$AQ28,MONTH(DP$3)='Rent Roll'!$AR28,MONTH(DP$3)='Rent Roll'!$AS28),0,1)</f>
        <v>1</v>
      </c>
      <c r="DQ142" s="567">
        <f>IF(OR(MONTH(DQ$3)='Rent Roll'!$AN28,MONTH(DQ$3)='Rent Roll'!$AO28,MONTH(DQ$3)='Rent Roll'!$AP28,MONTH(DQ$3)='Rent Roll'!$AQ28,MONTH(DQ$3)='Rent Roll'!$AR28,MONTH(DQ$3)='Rent Roll'!$AS28),0,1)</f>
        <v>1</v>
      </c>
      <c r="DR142" s="567">
        <f>IF(OR(MONTH(DR$3)='Rent Roll'!$AN28,MONTH(DR$3)='Rent Roll'!$AO28,MONTH(DR$3)='Rent Roll'!$AP28,MONTH(DR$3)='Rent Roll'!$AQ28,MONTH(DR$3)='Rent Roll'!$AR28,MONTH(DR$3)='Rent Roll'!$AS28),0,1)</f>
        <v>1</v>
      </c>
      <c r="DS142" s="567">
        <f>IF(OR(MONTH(DS$3)='Rent Roll'!$AN28,MONTH(DS$3)='Rent Roll'!$AO28,MONTH(DS$3)='Rent Roll'!$AP28,MONTH(DS$3)='Rent Roll'!$AQ28,MONTH(DS$3)='Rent Roll'!$AR28,MONTH(DS$3)='Rent Roll'!$AS28),0,1)</f>
        <v>1</v>
      </c>
      <c r="DT142" s="567">
        <f>IF(OR(MONTH(DT$3)='Rent Roll'!$AN28,MONTH(DT$3)='Rent Roll'!$AO28,MONTH(DT$3)='Rent Roll'!$AP28,MONTH(DT$3)='Rent Roll'!$AQ28,MONTH(DT$3)='Rent Roll'!$AR28,MONTH(DT$3)='Rent Roll'!$AS28),0,1)</f>
        <v>1</v>
      </c>
      <c r="DU142" s="567">
        <f>IF(OR(MONTH(DU$3)='Rent Roll'!$AN28,MONTH(DU$3)='Rent Roll'!$AO28,MONTH(DU$3)='Rent Roll'!$AP28,MONTH(DU$3)='Rent Roll'!$AQ28,MONTH(DU$3)='Rent Roll'!$AR28,MONTH(DU$3)='Rent Roll'!$AS28),0,1)</f>
        <v>1</v>
      </c>
      <c r="DV142" s="567">
        <f>IF(OR(MONTH(DV$3)='Rent Roll'!$AN28,MONTH(DV$3)='Rent Roll'!$AO28,MONTH(DV$3)='Rent Roll'!$AP28,MONTH(DV$3)='Rent Roll'!$AQ28,MONTH(DV$3)='Rent Roll'!$AR28,MONTH(DV$3)='Rent Roll'!$AS28),0,1)</f>
        <v>1</v>
      </c>
    </row>
    <row r="143" spans="1:126" s="568" customFormat="1" ht="12" customHeight="1" outlineLevel="1" x14ac:dyDescent="0.4">
      <c r="A143" s="732"/>
      <c r="B143" s="564">
        <f>'Rent Roll'!$B29</f>
        <v>0</v>
      </c>
      <c r="C143" s="566"/>
      <c r="D143" s="566"/>
      <c r="E143" s="566"/>
      <c r="F143" s="778">
        <f>IF(OR(MONTH(F$3)='Rent Roll'!$AN29,MONTH(F$3)='Rent Roll'!$AO29,MONTH(F$3)='Rent Roll'!$AP29,MONTH(F$3)='Rent Roll'!$AQ29,MONTH(F$3)='Rent Roll'!$AR29,MONTH(F$3)='Rent Roll'!$AS29),0,1)</f>
        <v>1</v>
      </c>
      <c r="G143" s="768">
        <f>IF(OR(MONTH(G$3)='Rent Roll'!$AN29,MONTH(G$3)='Rent Roll'!$AO29,MONTH(G$3)='Rent Roll'!$AP29,MONTH(G$3)='Rent Roll'!$AQ29,MONTH(G$3)='Rent Roll'!$AR29,MONTH(G$3)='Rent Roll'!$AS29),0,1)</f>
        <v>1</v>
      </c>
      <c r="H143" s="567">
        <f>IF(OR(MONTH(H$3)='Rent Roll'!$AN29,MONTH(H$3)='Rent Roll'!$AO29,MONTH(H$3)='Rent Roll'!$AP29,MONTH(H$3)='Rent Roll'!$AQ29,MONTH(H$3)='Rent Roll'!$AR29,MONTH(H$3)='Rent Roll'!$AS29),0,1)</f>
        <v>1</v>
      </c>
      <c r="I143" s="567">
        <f>IF(OR(MONTH(I$3)='Rent Roll'!$AN29,MONTH(I$3)='Rent Roll'!$AO29,MONTH(I$3)='Rent Roll'!$AP29,MONTH(I$3)='Rent Roll'!$AQ29,MONTH(I$3)='Rent Roll'!$AR29,MONTH(I$3)='Rent Roll'!$AS29),0,1)</f>
        <v>1</v>
      </c>
      <c r="J143" s="567">
        <f>IF(OR(MONTH(J$3)='Rent Roll'!$AN29,MONTH(J$3)='Rent Roll'!$AO29,MONTH(J$3)='Rent Roll'!$AP29,MONTH(J$3)='Rent Roll'!$AQ29,MONTH(J$3)='Rent Roll'!$AR29,MONTH(J$3)='Rent Roll'!$AS29),0,1)</f>
        <v>1</v>
      </c>
      <c r="K143" s="567">
        <f>IF(OR(MONTH(K$3)='Rent Roll'!$AN29,MONTH(K$3)='Rent Roll'!$AO29,MONTH(K$3)='Rent Roll'!$AP29,MONTH(K$3)='Rent Roll'!$AQ29,MONTH(K$3)='Rent Roll'!$AR29,MONTH(K$3)='Rent Roll'!$AS29),0,1)</f>
        <v>1</v>
      </c>
      <c r="L143" s="567">
        <f>IF(OR(MONTH(L$3)='Rent Roll'!$AN29,MONTH(L$3)='Rent Roll'!$AO29,MONTH(L$3)='Rent Roll'!$AP29,MONTH(L$3)='Rent Roll'!$AQ29,MONTH(L$3)='Rent Roll'!$AR29,MONTH(L$3)='Rent Roll'!$AS29),0,1)</f>
        <v>1</v>
      </c>
      <c r="M143" s="567">
        <f>IF(OR(MONTH(M$3)='Rent Roll'!$AN29,MONTH(M$3)='Rent Roll'!$AO29,MONTH(M$3)='Rent Roll'!$AP29,MONTH(M$3)='Rent Roll'!$AQ29,MONTH(M$3)='Rent Roll'!$AR29,MONTH(M$3)='Rent Roll'!$AS29),0,1)</f>
        <v>1</v>
      </c>
      <c r="N143" s="567">
        <f>IF(OR(MONTH(N$3)='Rent Roll'!$AN29,MONTH(N$3)='Rent Roll'!$AO29,MONTH(N$3)='Rent Roll'!$AP29,MONTH(N$3)='Rent Roll'!$AQ29,MONTH(N$3)='Rent Roll'!$AR29,MONTH(N$3)='Rent Roll'!$AS29),0,1)</f>
        <v>1</v>
      </c>
      <c r="O143" s="567">
        <f>IF(OR(MONTH(O$3)='Rent Roll'!$AN29,MONTH(O$3)='Rent Roll'!$AO29,MONTH(O$3)='Rent Roll'!$AP29,MONTH(O$3)='Rent Roll'!$AQ29,MONTH(O$3)='Rent Roll'!$AR29,MONTH(O$3)='Rent Roll'!$AS29),0,1)</f>
        <v>1</v>
      </c>
      <c r="P143" s="567">
        <f>IF(OR(MONTH(P$3)='Rent Roll'!$AN29,MONTH(P$3)='Rent Roll'!$AO29,MONTH(P$3)='Rent Roll'!$AP29,MONTH(P$3)='Rent Roll'!$AQ29,MONTH(P$3)='Rent Roll'!$AR29,MONTH(P$3)='Rent Roll'!$AS29),0,1)</f>
        <v>1</v>
      </c>
      <c r="Q143" s="567">
        <f>IF(OR(MONTH(Q$3)='Rent Roll'!$AN29,MONTH(Q$3)='Rent Roll'!$AO29,MONTH(Q$3)='Rent Roll'!$AP29,MONTH(Q$3)='Rent Roll'!$AQ29,MONTH(Q$3)='Rent Roll'!$AR29,MONTH(Q$3)='Rent Roll'!$AS29),0,1)</f>
        <v>1</v>
      </c>
      <c r="R143" s="767">
        <f>IF(OR(MONTH(R$3)='Rent Roll'!$AN29,MONTH(R$3)='Rent Roll'!$AO29,MONTH(R$3)='Rent Roll'!$AP29,MONTH(R$3)='Rent Roll'!$AQ29,MONTH(R$3)='Rent Roll'!$AR29,MONTH(R$3)='Rent Roll'!$AS29),0,1)</f>
        <v>1</v>
      </c>
      <c r="S143" s="768">
        <f>IF(OR(MONTH(S$3)='Rent Roll'!$AN29,MONTH(S$3)='Rent Roll'!$AO29,MONTH(S$3)='Rent Roll'!$AP29,MONTH(S$3)='Rent Roll'!$AQ29,MONTH(S$3)='Rent Roll'!$AR29,MONTH(S$3)='Rent Roll'!$AS29),0,1)</f>
        <v>1</v>
      </c>
      <c r="T143" s="567">
        <f>IF(OR(MONTH(T$3)='Rent Roll'!$AN29,MONTH(T$3)='Rent Roll'!$AO29,MONTH(T$3)='Rent Roll'!$AP29,MONTH(T$3)='Rent Roll'!$AQ29,MONTH(T$3)='Rent Roll'!$AR29,MONTH(T$3)='Rent Roll'!$AS29),0,1)</f>
        <v>1</v>
      </c>
      <c r="U143" s="567">
        <f>IF(OR(MONTH(U$3)='Rent Roll'!$AN29,MONTH(U$3)='Rent Roll'!$AO29,MONTH(U$3)='Rent Roll'!$AP29,MONTH(U$3)='Rent Roll'!$AQ29,MONTH(U$3)='Rent Roll'!$AR29,MONTH(U$3)='Rent Roll'!$AS29),0,1)</f>
        <v>1</v>
      </c>
      <c r="V143" s="567">
        <f>IF(OR(MONTH(V$3)='Rent Roll'!$AN29,MONTH(V$3)='Rent Roll'!$AO29,MONTH(V$3)='Rent Roll'!$AP29,MONTH(V$3)='Rent Roll'!$AQ29,MONTH(V$3)='Rent Roll'!$AR29,MONTH(V$3)='Rent Roll'!$AS29),0,1)</f>
        <v>1</v>
      </c>
      <c r="W143" s="567">
        <f>IF(OR(MONTH(W$3)='Rent Roll'!$AN29,MONTH(W$3)='Rent Roll'!$AO29,MONTH(W$3)='Rent Roll'!$AP29,MONTH(W$3)='Rent Roll'!$AQ29,MONTH(W$3)='Rent Roll'!$AR29,MONTH(W$3)='Rent Roll'!$AS29),0,1)</f>
        <v>1</v>
      </c>
      <c r="X143" s="567">
        <f>IF(OR(MONTH(X$3)='Rent Roll'!$AN29,MONTH(X$3)='Rent Roll'!$AO29,MONTH(X$3)='Rent Roll'!$AP29,MONTH(X$3)='Rent Roll'!$AQ29,MONTH(X$3)='Rent Roll'!$AR29,MONTH(X$3)='Rent Roll'!$AS29),0,1)</f>
        <v>1</v>
      </c>
      <c r="Y143" s="567">
        <f>IF(OR(MONTH(Y$3)='Rent Roll'!$AN29,MONTH(Y$3)='Rent Roll'!$AO29,MONTH(Y$3)='Rent Roll'!$AP29,MONTH(Y$3)='Rent Roll'!$AQ29,MONTH(Y$3)='Rent Roll'!$AR29,MONTH(Y$3)='Rent Roll'!$AS29),0,1)</f>
        <v>1</v>
      </c>
      <c r="Z143" s="567">
        <f>IF(OR(MONTH(Z$3)='Rent Roll'!$AN29,MONTH(Z$3)='Rent Roll'!$AO29,MONTH(Z$3)='Rent Roll'!$AP29,MONTH(Z$3)='Rent Roll'!$AQ29,MONTH(Z$3)='Rent Roll'!$AR29,MONTH(Z$3)='Rent Roll'!$AS29),0,1)</f>
        <v>1</v>
      </c>
      <c r="AA143" s="567">
        <f>IF(OR(MONTH(AA$3)='Rent Roll'!$AN29,MONTH(AA$3)='Rent Roll'!$AO29,MONTH(AA$3)='Rent Roll'!$AP29,MONTH(AA$3)='Rent Roll'!$AQ29,MONTH(AA$3)='Rent Roll'!$AR29,MONTH(AA$3)='Rent Roll'!$AS29),0,1)</f>
        <v>1</v>
      </c>
      <c r="AB143" s="567">
        <f>IF(OR(MONTH(AB$3)='Rent Roll'!$AN29,MONTH(AB$3)='Rent Roll'!$AO29,MONTH(AB$3)='Rent Roll'!$AP29,MONTH(AB$3)='Rent Roll'!$AQ29,MONTH(AB$3)='Rent Roll'!$AR29,MONTH(AB$3)='Rent Roll'!$AS29),0,1)</f>
        <v>1</v>
      </c>
      <c r="AC143" s="567">
        <f>IF(OR(MONTH(AC$3)='Rent Roll'!$AN29,MONTH(AC$3)='Rent Roll'!$AO29,MONTH(AC$3)='Rent Roll'!$AP29,MONTH(AC$3)='Rent Roll'!$AQ29,MONTH(AC$3)='Rent Roll'!$AR29,MONTH(AC$3)='Rent Roll'!$AS29),0,1)</f>
        <v>1</v>
      </c>
      <c r="AD143" s="767">
        <f>IF(OR(MONTH(AD$3)='Rent Roll'!$AN29,MONTH(AD$3)='Rent Roll'!$AO29,MONTH(AD$3)='Rent Roll'!$AP29,MONTH(AD$3)='Rent Roll'!$AQ29,MONTH(AD$3)='Rent Roll'!$AR29,MONTH(AD$3)='Rent Roll'!$AS29),0,1)</f>
        <v>1</v>
      </c>
      <c r="AE143" s="768">
        <f>IF(OR(MONTH(AE$3)='Rent Roll'!$AN29,MONTH(AE$3)='Rent Roll'!$AO29,MONTH(AE$3)='Rent Roll'!$AP29,MONTH(AE$3)='Rent Roll'!$AQ29,MONTH(AE$3)='Rent Roll'!$AR29,MONTH(AE$3)='Rent Roll'!$AS29),0,1)</f>
        <v>1</v>
      </c>
      <c r="AF143" s="567">
        <f>IF(OR(MONTH(AF$3)='Rent Roll'!$AN29,MONTH(AF$3)='Rent Roll'!$AO29,MONTH(AF$3)='Rent Roll'!$AP29,MONTH(AF$3)='Rent Roll'!$AQ29,MONTH(AF$3)='Rent Roll'!$AR29,MONTH(AF$3)='Rent Roll'!$AS29),0,1)</f>
        <v>1</v>
      </c>
      <c r="AG143" s="567">
        <f>IF(OR(MONTH(AG$3)='Rent Roll'!$AN29,MONTH(AG$3)='Rent Roll'!$AO29,MONTH(AG$3)='Rent Roll'!$AP29,MONTH(AG$3)='Rent Roll'!$AQ29,MONTH(AG$3)='Rent Roll'!$AR29,MONTH(AG$3)='Rent Roll'!$AS29),0,1)</f>
        <v>1</v>
      </c>
      <c r="AH143" s="567">
        <f>IF(OR(MONTH(AH$3)='Rent Roll'!$AN29,MONTH(AH$3)='Rent Roll'!$AO29,MONTH(AH$3)='Rent Roll'!$AP29,MONTH(AH$3)='Rent Roll'!$AQ29,MONTH(AH$3)='Rent Roll'!$AR29,MONTH(AH$3)='Rent Roll'!$AS29),0,1)</f>
        <v>1</v>
      </c>
      <c r="AI143" s="567">
        <f>IF(OR(MONTH(AI$3)='Rent Roll'!$AN29,MONTH(AI$3)='Rent Roll'!$AO29,MONTH(AI$3)='Rent Roll'!$AP29,MONTH(AI$3)='Rent Roll'!$AQ29,MONTH(AI$3)='Rent Roll'!$AR29,MONTH(AI$3)='Rent Roll'!$AS29),0,1)</f>
        <v>1</v>
      </c>
      <c r="AJ143" s="567">
        <f>IF(OR(MONTH(AJ$3)='Rent Roll'!$AN29,MONTH(AJ$3)='Rent Roll'!$AO29,MONTH(AJ$3)='Rent Roll'!$AP29,MONTH(AJ$3)='Rent Roll'!$AQ29,MONTH(AJ$3)='Rent Roll'!$AR29,MONTH(AJ$3)='Rent Roll'!$AS29),0,1)</f>
        <v>1</v>
      </c>
      <c r="AK143" s="567">
        <f>IF(OR(MONTH(AK$3)='Rent Roll'!$AN29,MONTH(AK$3)='Rent Roll'!$AO29,MONTH(AK$3)='Rent Roll'!$AP29,MONTH(AK$3)='Rent Roll'!$AQ29,MONTH(AK$3)='Rent Roll'!$AR29,MONTH(AK$3)='Rent Roll'!$AS29),0,1)</f>
        <v>1</v>
      </c>
      <c r="AL143" s="567">
        <f>IF(OR(MONTH(AL$3)='Rent Roll'!$AN29,MONTH(AL$3)='Rent Roll'!$AO29,MONTH(AL$3)='Rent Roll'!$AP29,MONTH(AL$3)='Rent Roll'!$AQ29,MONTH(AL$3)='Rent Roll'!$AR29,MONTH(AL$3)='Rent Roll'!$AS29),0,1)</f>
        <v>1</v>
      </c>
      <c r="AM143" s="567">
        <f>IF(OR(MONTH(AM$3)='Rent Roll'!$AN29,MONTH(AM$3)='Rent Roll'!$AO29,MONTH(AM$3)='Rent Roll'!$AP29,MONTH(AM$3)='Rent Roll'!$AQ29,MONTH(AM$3)='Rent Roll'!$AR29,MONTH(AM$3)='Rent Roll'!$AS29),0,1)</f>
        <v>1</v>
      </c>
      <c r="AN143" s="567">
        <f>IF(OR(MONTH(AN$3)='Rent Roll'!$AN29,MONTH(AN$3)='Rent Roll'!$AO29,MONTH(AN$3)='Rent Roll'!$AP29,MONTH(AN$3)='Rent Roll'!$AQ29,MONTH(AN$3)='Rent Roll'!$AR29,MONTH(AN$3)='Rent Roll'!$AS29),0,1)</f>
        <v>1</v>
      </c>
      <c r="AO143" s="567">
        <f>IF(OR(MONTH(AO$3)='Rent Roll'!$AN29,MONTH(AO$3)='Rent Roll'!$AO29,MONTH(AO$3)='Rent Roll'!$AP29,MONTH(AO$3)='Rent Roll'!$AQ29,MONTH(AO$3)='Rent Roll'!$AR29,MONTH(AO$3)='Rent Roll'!$AS29),0,1)</f>
        <v>1</v>
      </c>
      <c r="AP143" s="767">
        <f>IF(OR(MONTH(AP$3)='Rent Roll'!$AN29,MONTH(AP$3)='Rent Roll'!$AO29,MONTH(AP$3)='Rent Roll'!$AP29,MONTH(AP$3)='Rent Roll'!$AQ29,MONTH(AP$3)='Rent Roll'!$AR29,MONTH(AP$3)='Rent Roll'!$AS29),0,1)</f>
        <v>1</v>
      </c>
      <c r="AQ143" s="768">
        <f>IF(OR(MONTH(AQ$3)='Rent Roll'!$AN29,MONTH(AQ$3)='Rent Roll'!$AO29,MONTH(AQ$3)='Rent Roll'!$AP29,MONTH(AQ$3)='Rent Roll'!$AQ29,MONTH(AQ$3)='Rent Roll'!$AR29,MONTH(AQ$3)='Rent Roll'!$AS29),0,1)</f>
        <v>1</v>
      </c>
      <c r="AR143" s="567">
        <f>IF(OR(MONTH(AR$3)='Rent Roll'!$AN29,MONTH(AR$3)='Rent Roll'!$AO29,MONTH(AR$3)='Rent Roll'!$AP29,MONTH(AR$3)='Rent Roll'!$AQ29,MONTH(AR$3)='Rent Roll'!$AR29,MONTH(AR$3)='Rent Roll'!$AS29),0,1)</f>
        <v>1</v>
      </c>
      <c r="AS143" s="567">
        <f>IF(OR(MONTH(AS$3)='Rent Roll'!$AN29,MONTH(AS$3)='Rent Roll'!$AO29,MONTH(AS$3)='Rent Roll'!$AP29,MONTH(AS$3)='Rent Roll'!$AQ29,MONTH(AS$3)='Rent Roll'!$AR29,MONTH(AS$3)='Rent Roll'!$AS29),0,1)</f>
        <v>1</v>
      </c>
      <c r="AT143" s="567">
        <f>IF(OR(MONTH(AT$3)='Rent Roll'!$AN29,MONTH(AT$3)='Rent Roll'!$AO29,MONTH(AT$3)='Rent Roll'!$AP29,MONTH(AT$3)='Rent Roll'!$AQ29,MONTH(AT$3)='Rent Roll'!$AR29,MONTH(AT$3)='Rent Roll'!$AS29),0,1)</f>
        <v>1</v>
      </c>
      <c r="AU143" s="567">
        <f>IF(OR(MONTH(AU$3)='Rent Roll'!$AN29,MONTH(AU$3)='Rent Roll'!$AO29,MONTH(AU$3)='Rent Roll'!$AP29,MONTH(AU$3)='Rent Roll'!$AQ29,MONTH(AU$3)='Rent Roll'!$AR29,MONTH(AU$3)='Rent Roll'!$AS29),0,1)</f>
        <v>1</v>
      </c>
      <c r="AV143" s="567">
        <f>IF(OR(MONTH(AV$3)='Rent Roll'!$AN29,MONTH(AV$3)='Rent Roll'!$AO29,MONTH(AV$3)='Rent Roll'!$AP29,MONTH(AV$3)='Rent Roll'!$AQ29,MONTH(AV$3)='Rent Roll'!$AR29,MONTH(AV$3)='Rent Roll'!$AS29),0,1)</f>
        <v>1</v>
      </c>
      <c r="AW143" s="567">
        <f>IF(OR(MONTH(AW$3)='Rent Roll'!$AN29,MONTH(AW$3)='Rent Roll'!$AO29,MONTH(AW$3)='Rent Roll'!$AP29,MONTH(AW$3)='Rent Roll'!$AQ29,MONTH(AW$3)='Rent Roll'!$AR29,MONTH(AW$3)='Rent Roll'!$AS29),0,1)</f>
        <v>1</v>
      </c>
      <c r="AX143" s="567">
        <f>IF(OR(MONTH(AX$3)='Rent Roll'!$AN29,MONTH(AX$3)='Rent Roll'!$AO29,MONTH(AX$3)='Rent Roll'!$AP29,MONTH(AX$3)='Rent Roll'!$AQ29,MONTH(AX$3)='Rent Roll'!$AR29,MONTH(AX$3)='Rent Roll'!$AS29),0,1)</f>
        <v>1</v>
      </c>
      <c r="AY143" s="567">
        <f>IF(OR(MONTH(AY$3)='Rent Roll'!$AN29,MONTH(AY$3)='Rent Roll'!$AO29,MONTH(AY$3)='Rent Roll'!$AP29,MONTH(AY$3)='Rent Roll'!$AQ29,MONTH(AY$3)='Rent Roll'!$AR29,MONTH(AY$3)='Rent Roll'!$AS29),0,1)</f>
        <v>1</v>
      </c>
      <c r="AZ143" s="567">
        <f>IF(OR(MONTH(AZ$3)='Rent Roll'!$AN29,MONTH(AZ$3)='Rent Roll'!$AO29,MONTH(AZ$3)='Rent Roll'!$AP29,MONTH(AZ$3)='Rent Roll'!$AQ29,MONTH(AZ$3)='Rent Roll'!$AR29,MONTH(AZ$3)='Rent Roll'!$AS29),0,1)</f>
        <v>1</v>
      </c>
      <c r="BA143" s="567">
        <f>IF(OR(MONTH(BA$3)='Rent Roll'!$AN29,MONTH(BA$3)='Rent Roll'!$AO29,MONTH(BA$3)='Rent Roll'!$AP29,MONTH(BA$3)='Rent Roll'!$AQ29,MONTH(BA$3)='Rent Roll'!$AR29,MONTH(BA$3)='Rent Roll'!$AS29),0,1)</f>
        <v>1</v>
      </c>
      <c r="BB143" s="767">
        <f>IF(OR(MONTH(BB$3)='Rent Roll'!$AN29,MONTH(BB$3)='Rent Roll'!$AO29,MONTH(BB$3)='Rent Roll'!$AP29,MONTH(BB$3)='Rent Roll'!$AQ29,MONTH(BB$3)='Rent Roll'!$AR29,MONTH(BB$3)='Rent Roll'!$AS29),0,1)</f>
        <v>1</v>
      </c>
      <c r="BC143" s="768">
        <f>IF(OR(MONTH(BC$3)='Rent Roll'!$AN29,MONTH(BC$3)='Rent Roll'!$AO29,MONTH(BC$3)='Rent Roll'!$AP29,MONTH(BC$3)='Rent Roll'!$AQ29,MONTH(BC$3)='Rent Roll'!$AR29,MONTH(BC$3)='Rent Roll'!$AS29),0,1)</f>
        <v>1</v>
      </c>
      <c r="BD143" s="567">
        <f>IF(OR(MONTH(BD$3)='Rent Roll'!$AN29,MONTH(BD$3)='Rent Roll'!$AO29,MONTH(BD$3)='Rent Roll'!$AP29,MONTH(BD$3)='Rent Roll'!$AQ29,MONTH(BD$3)='Rent Roll'!$AR29,MONTH(BD$3)='Rent Roll'!$AS29),0,1)</f>
        <v>1</v>
      </c>
      <c r="BE143" s="567">
        <f>IF(OR(MONTH(BE$3)='Rent Roll'!$AN29,MONTH(BE$3)='Rent Roll'!$AO29,MONTH(BE$3)='Rent Roll'!$AP29,MONTH(BE$3)='Rent Roll'!$AQ29,MONTH(BE$3)='Rent Roll'!$AR29,MONTH(BE$3)='Rent Roll'!$AS29),0,1)</f>
        <v>1</v>
      </c>
      <c r="BF143" s="567">
        <f>IF(OR(MONTH(BF$3)='Rent Roll'!$AN29,MONTH(BF$3)='Rent Roll'!$AO29,MONTH(BF$3)='Rent Roll'!$AP29,MONTH(BF$3)='Rent Roll'!$AQ29,MONTH(BF$3)='Rent Roll'!$AR29,MONTH(BF$3)='Rent Roll'!$AS29),0,1)</f>
        <v>1</v>
      </c>
      <c r="BG143" s="567">
        <f>IF(OR(MONTH(BG$3)='Rent Roll'!$AN29,MONTH(BG$3)='Rent Roll'!$AO29,MONTH(BG$3)='Rent Roll'!$AP29,MONTH(BG$3)='Rent Roll'!$AQ29,MONTH(BG$3)='Rent Roll'!$AR29,MONTH(BG$3)='Rent Roll'!$AS29),0,1)</f>
        <v>1</v>
      </c>
      <c r="BH143" s="567">
        <f>IF(OR(MONTH(BH$3)='Rent Roll'!$AN29,MONTH(BH$3)='Rent Roll'!$AO29,MONTH(BH$3)='Rent Roll'!$AP29,MONTH(BH$3)='Rent Roll'!$AQ29,MONTH(BH$3)='Rent Roll'!$AR29,MONTH(BH$3)='Rent Roll'!$AS29),0,1)</f>
        <v>1</v>
      </c>
      <c r="BI143" s="567">
        <f>IF(OR(MONTH(BI$3)='Rent Roll'!$AN29,MONTH(BI$3)='Rent Roll'!$AO29,MONTH(BI$3)='Rent Roll'!$AP29,MONTH(BI$3)='Rent Roll'!$AQ29,MONTH(BI$3)='Rent Roll'!$AR29,MONTH(BI$3)='Rent Roll'!$AS29),0,1)</f>
        <v>1</v>
      </c>
      <c r="BJ143" s="567">
        <f>IF(OR(MONTH(BJ$3)='Rent Roll'!$AN29,MONTH(BJ$3)='Rent Roll'!$AO29,MONTH(BJ$3)='Rent Roll'!$AP29,MONTH(BJ$3)='Rent Roll'!$AQ29,MONTH(BJ$3)='Rent Roll'!$AR29,MONTH(BJ$3)='Rent Roll'!$AS29),0,1)</f>
        <v>1</v>
      </c>
      <c r="BK143" s="567">
        <f>IF(OR(MONTH(BK$3)='Rent Roll'!$AN29,MONTH(BK$3)='Rent Roll'!$AO29,MONTH(BK$3)='Rent Roll'!$AP29,MONTH(BK$3)='Rent Roll'!$AQ29,MONTH(BK$3)='Rent Roll'!$AR29,MONTH(BK$3)='Rent Roll'!$AS29),0,1)</f>
        <v>1</v>
      </c>
      <c r="BL143" s="567">
        <f>IF(OR(MONTH(BL$3)='Rent Roll'!$AN29,MONTH(BL$3)='Rent Roll'!$AO29,MONTH(BL$3)='Rent Roll'!$AP29,MONTH(BL$3)='Rent Roll'!$AQ29,MONTH(BL$3)='Rent Roll'!$AR29,MONTH(BL$3)='Rent Roll'!$AS29),0,1)</f>
        <v>1</v>
      </c>
      <c r="BM143" s="567">
        <f>IF(OR(MONTH(BM$3)='Rent Roll'!$AN29,MONTH(BM$3)='Rent Roll'!$AO29,MONTH(BM$3)='Rent Roll'!$AP29,MONTH(BM$3)='Rent Roll'!$AQ29,MONTH(BM$3)='Rent Roll'!$AR29,MONTH(BM$3)='Rent Roll'!$AS29),0,1)</f>
        <v>1</v>
      </c>
      <c r="BN143" s="767">
        <f>IF(OR(MONTH(BN$3)='Rent Roll'!$AN29,MONTH(BN$3)='Rent Roll'!$AO29,MONTH(BN$3)='Rent Roll'!$AP29,MONTH(BN$3)='Rent Roll'!$AQ29,MONTH(BN$3)='Rent Roll'!$AR29,MONTH(BN$3)='Rent Roll'!$AS29),0,1)</f>
        <v>1</v>
      </c>
      <c r="BO143" s="768">
        <f>IF(OR(MONTH(BO$3)='Rent Roll'!$AN29,MONTH(BO$3)='Rent Roll'!$AO29,MONTH(BO$3)='Rent Roll'!$AP29,MONTH(BO$3)='Rent Roll'!$AQ29,MONTH(BO$3)='Rent Roll'!$AR29,MONTH(BO$3)='Rent Roll'!$AS29),0,1)</f>
        <v>1</v>
      </c>
      <c r="BP143" s="567">
        <f>IF(OR(MONTH(BP$3)='Rent Roll'!$AN29,MONTH(BP$3)='Rent Roll'!$AO29,MONTH(BP$3)='Rent Roll'!$AP29,MONTH(BP$3)='Rent Roll'!$AQ29,MONTH(BP$3)='Rent Roll'!$AR29,MONTH(BP$3)='Rent Roll'!$AS29),0,1)</f>
        <v>1</v>
      </c>
      <c r="BQ143" s="567">
        <f>IF(OR(MONTH(BQ$3)='Rent Roll'!$AN29,MONTH(BQ$3)='Rent Roll'!$AO29,MONTH(BQ$3)='Rent Roll'!$AP29,MONTH(BQ$3)='Rent Roll'!$AQ29,MONTH(BQ$3)='Rent Roll'!$AR29,MONTH(BQ$3)='Rent Roll'!$AS29),0,1)</f>
        <v>1</v>
      </c>
      <c r="BR143" s="567">
        <f>IF(OR(MONTH(BR$3)='Rent Roll'!$AN29,MONTH(BR$3)='Rent Roll'!$AO29,MONTH(BR$3)='Rent Roll'!$AP29,MONTH(BR$3)='Rent Roll'!$AQ29,MONTH(BR$3)='Rent Roll'!$AR29,MONTH(BR$3)='Rent Roll'!$AS29),0,1)</f>
        <v>1</v>
      </c>
      <c r="BS143" s="567">
        <f>IF(OR(MONTH(BS$3)='Rent Roll'!$AN29,MONTH(BS$3)='Rent Roll'!$AO29,MONTH(BS$3)='Rent Roll'!$AP29,MONTH(BS$3)='Rent Roll'!$AQ29,MONTH(BS$3)='Rent Roll'!$AR29,MONTH(BS$3)='Rent Roll'!$AS29),0,1)</f>
        <v>1</v>
      </c>
      <c r="BT143" s="567">
        <f>IF(OR(MONTH(BT$3)='Rent Roll'!$AN29,MONTH(BT$3)='Rent Roll'!$AO29,MONTH(BT$3)='Rent Roll'!$AP29,MONTH(BT$3)='Rent Roll'!$AQ29,MONTH(BT$3)='Rent Roll'!$AR29,MONTH(BT$3)='Rent Roll'!$AS29),0,1)</f>
        <v>1</v>
      </c>
      <c r="BU143" s="567">
        <f>IF(OR(MONTH(BU$3)='Rent Roll'!$AN29,MONTH(BU$3)='Rent Roll'!$AO29,MONTH(BU$3)='Rent Roll'!$AP29,MONTH(BU$3)='Rent Roll'!$AQ29,MONTH(BU$3)='Rent Roll'!$AR29,MONTH(BU$3)='Rent Roll'!$AS29),0,1)</f>
        <v>1</v>
      </c>
      <c r="BV143" s="567">
        <f>IF(OR(MONTH(BV$3)='Rent Roll'!$AN29,MONTH(BV$3)='Rent Roll'!$AO29,MONTH(BV$3)='Rent Roll'!$AP29,MONTH(BV$3)='Rent Roll'!$AQ29,MONTH(BV$3)='Rent Roll'!$AR29,MONTH(BV$3)='Rent Roll'!$AS29),0,1)</f>
        <v>1</v>
      </c>
      <c r="BW143" s="567">
        <f>IF(OR(MONTH(BW$3)='Rent Roll'!$AN29,MONTH(BW$3)='Rent Roll'!$AO29,MONTH(BW$3)='Rent Roll'!$AP29,MONTH(BW$3)='Rent Roll'!$AQ29,MONTH(BW$3)='Rent Roll'!$AR29,MONTH(BW$3)='Rent Roll'!$AS29),0,1)</f>
        <v>1</v>
      </c>
      <c r="BX143" s="567">
        <f>IF(OR(MONTH(BX$3)='Rent Roll'!$AN29,MONTH(BX$3)='Rent Roll'!$AO29,MONTH(BX$3)='Rent Roll'!$AP29,MONTH(BX$3)='Rent Roll'!$AQ29,MONTH(BX$3)='Rent Roll'!$AR29,MONTH(BX$3)='Rent Roll'!$AS29),0,1)</f>
        <v>1</v>
      </c>
      <c r="BY143" s="567">
        <f>IF(OR(MONTH(BY$3)='Rent Roll'!$AN29,MONTH(BY$3)='Rent Roll'!$AO29,MONTH(BY$3)='Rent Roll'!$AP29,MONTH(BY$3)='Rent Roll'!$AQ29,MONTH(BY$3)='Rent Roll'!$AR29,MONTH(BY$3)='Rent Roll'!$AS29),0,1)</f>
        <v>1</v>
      </c>
      <c r="BZ143" s="767">
        <f>IF(OR(MONTH(BZ$3)='Rent Roll'!$AN29,MONTH(BZ$3)='Rent Roll'!$AO29,MONTH(BZ$3)='Rent Roll'!$AP29,MONTH(BZ$3)='Rent Roll'!$AQ29,MONTH(BZ$3)='Rent Roll'!$AR29,MONTH(BZ$3)='Rent Roll'!$AS29),0,1)</f>
        <v>1</v>
      </c>
      <c r="CA143" s="768">
        <f>IF(OR(MONTH(CA$3)='Rent Roll'!$AN29,MONTH(CA$3)='Rent Roll'!$AO29,MONTH(CA$3)='Rent Roll'!$AP29,MONTH(CA$3)='Rent Roll'!$AQ29,MONTH(CA$3)='Rent Roll'!$AR29,MONTH(CA$3)='Rent Roll'!$AS29),0,1)</f>
        <v>1</v>
      </c>
      <c r="CB143" s="567">
        <f>IF(OR(MONTH(CB$3)='Rent Roll'!$AN29,MONTH(CB$3)='Rent Roll'!$AO29,MONTH(CB$3)='Rent Roll'!$AP29,MONTH(CB$3)='Rent Roll'!$AQ29,MONTH(CB$3)='Rent Roll'!$AR29,MONTH(CB$3)='Rent Roll'!$AS29),0,1)</f>
        <v>1</v>
      </c>
      <c r="CC143" s="567">
        <f>IF(OR(MONTH(CC$3)='Rent Roll'!$AN29,MONTH(CC$3)='Rent Roll'!$AO29,MONTH(CC$3)='Rent Roll'!$AP29,MONTH(CC$3)='Rent Roll'!$AQ29,MONTH(CC$3)='Rent Roll'!$AR29,MONTH(CC$3)='Rent Roll'!$AS29),0,1)</f>
        <v>1</v>
      </c>
      <c r="CD143" s="567">
        <f>IF(OR(MONTH(CD$3)='Rent Roll'!$AN29,MONTH(CD$3)='Rent Roll'!$AO29,MONTH(CD$3)='Rent Roll'!$AP29,MONTH(CD$3)='Rent Roll'!$AQ29,MONTH(CD$3)='Rent Roll'!$AR29,MONTH(CD$3)='Rent Roll'!$AS29),0,1)</f>
        <v>1</v>
      </c>
      <c r="CE143" s="567">
        <f>IF(OR(MONTH(CE$3)='Rent Roll'!$AN29,MONTH(CE$3)='Rent Roll'!$AO29,MONTH(CE$3)='Rent Roll'!$AP29,MONTH(CE$3)='Rent Roll'!$AQ29,MONTH(CE$3)='Rent Roll'!$AR29,MONTH(CE$3)='Rent Roll'!$AS29),0,1)</f>
        <v>1</v>
      </c>
      <c r="CF143" s="567">
        <f>IF(OR(MONTH(CF$3)='Rent Roll'!$AN29,MONTH(CF$3)='Rent Roll'!$AO29,MONTH(CF$3)='Rent Roll'!$AP29,MONTH(CF$3)='Rent Roll'!$AQ29,MONTH(CF$3)='Rent Roll'!$AR29,MONTH(CF$3)='Rent Roll'!$AS29),0,1)</f>
        <v>1</v>
      </c>
      <c r="CG143" s="567">
        <f>IF(OR(MONTH(CG$3)='Rent Roll'!$AN29,MONTH(CG$3)='Rent Roll'!$AO29,MONTH(CG$3)='Rent Roll'!$AP29,MONTH(CG$3)='Rent Roll'!$AQ29,MONTH(CG$3)='Rent Roll'!$AR29,MONTH(CG$3)='Rent Roll'!$AS29),0,1)</f>
        <v>1</v>
      </c>
      <c r="CH143" s="567">
        <f>IF(OR(MONTH(CH$3)='Rent Roll'!$AN29,MONTH(CH$3)='Rent Roll'!$AO29,MONTH(CH$3)='Rent Roll'!$AP29,MONTH(CH$3)='Rent Roll'!$AQ29,MONTH(CH$3)='Rent Roll'!$AR29,MONTH(CH$3)='Rent Roll'!$AS29),0,1)</f>
        <v>1</v>
      </c>
      <c r="CI143" s="567">
        <f>IF(OR(MONTH(CI$3)='Rent Roll'!$AN29,MONTH(CI$3)='Rent Roll'!$AO29,MONTH(CI$3)='Rent Roll'!$AP29,MONTH(CI$3)='Rent Roll'!$AQ29,MONTH(CI$3)='Rent Roll'!$AR29,MONTH(CI$3)='Rent Roll'!$AS29),0,1)</f>
        <v>1</v>
      </c>
      <c r="CJ143" s="567">
        <f>IF(OR(MONTH(CJ$3)='Rent Roll'!$AN29,MONTH(CJ$3)='Rent Roll'!$AO29,MONTH(CJ$3)='Rent Roll'!$AP29,MONTH(CJ$3)='Rent Roll'!$AQ29,MONTH(CJ$3)='Rent Roll'!$AR29,MONTH(CJ$3)='Rent Roll'!$AS29),0,1)</f>
        <v>1</v>
      </c>
      <c r="CK143" s="567">
        <f>IF(OR(MONTH(CK$3)='Rent Roll'!$AN29,MONTH(CK$3)='Rent Roll'!$AO29,MONTH(CK$3)='Rent Roll'!$AP29,MONTH(CK$3)='Rent Roll'!$AQ29,MONTH(CK$3)='Rent Roll'!$AR29,MONTH(CK$3)='Rent Roll'!$AS29),0,1)</f>
        <v>1</v>
      </c>
      <c r="CL143" s="767">
        <f>IF(OR(MONTH(CL$3)='Rent Roll'!$AN29,MONTH(CL$3)='Rent Roll'!$AO29,MONTH(CL$3)='Rent Roll'!$AP29,MONTH(CL$3)='Rent Roll'!$AQ29,MONTH(CL$3)='Rent Roll'!$AR29,MONTH(CL$3)='Rent Roll'!$AS29),0,1)</f>
        <v>1</v>
      </c>
      <c r="CM143" s="768">
        <f>IF(OR(MONTH(CM$3)='Rent Roll'!$AN29,MONTH(CM$3)='Rent Roll'!$AO29,MONTH(CM$3)='Rent Roll'!$AP29,MONTH(CM$3)='Rent Roll'!$AQ29,MONTH(CM$3)='Rent Roll'!$AR29,MONTH(CM$3)='Rent Roll'!$AS29),0,1)</f>
        <v>1</v>
      </c>
      <c r="CN143" s="567">
        <f>IF(OR(MONTH(CN$3)='Rent Roll'!$AN29,MONTH(CN$3)='Rent Roll'!$AO29,MONTH(CN$3)='Rent Roll'!$AP29,MONTH(CN$3)='Rent Roll'!$AQ29,MONTH(CN$3)='Rent Roll'!$AR29,MONTH(CN$3)='Rent Roll'!$AS29),0,1)</f>
        <v>1</v>
      </c>
      <c r="CO143" s="567">
        <f>IF(OR(MONTH(CO$3)='Rent Roll'!$AN29,MONTH(CO$3)='Rent Roll'!$AO29,MONTH(CO$3)='Rent Roll'!$AP29,MONTH(CO$3)='Rent Roll'!$AQ29,MONTH(CO$3)='Rent Roll'!$AR29,MONTH(CO$3)='Rent Roll'!$AS29),0,1)</f>
        <v>1</v>
      </c>
      <c r="CP143" s="567">
        <f>IF(OR(MONTH(CP$3)='Rent Roll'!$AN29,MONTH(CP$3)='Rent Roll'!$AO29,MONTH(CP$3)='Rent Roll'!$AP29,MONTH(CP$3)='Rent Roll'!$AQ29,MONTH(CP$3)='Rent Roll'!$AR29,MONTH(CP$3)='Rent Roll'!$AS29),0,1)</f>
        <v>1</v>
      </c>
      <c r="CQ143" s="567">
        <f>IF(OR(MONTH(CQ$3)='Rent Roll'!$AN29,MONTH(CQ$3)='Rent Roll'!$AO29,MONTH(CQ$3)='Rent Roll'!$AP29,MONTH(CQ$3)='Rent Roll'!$AQ29,MONTH(CQ$3)='Rent Roll'!$AR29,MONTH(CQ$3)='Rent Roll'!$AS29),0,1)</f>
        <v>1</v>
      </c>
      <c r="CR143" s="567">
        <f>IF(OR(MONTH(CR$3)='Rent Roll'!$AN29,MONTH(CR$3)='Rent Roll'!$AO29,MONTH(CR$3)='Rent Roll'!$AP29,MONTH(CR$3)='Rent Roll'!$AQ29,MONTH(CR$3)='Rent Roll'!$AR29,MONTH(CR$3)='Rent Roll'!$AS29),0,1)</f>
        <v>1</v>
      </c>
      <c r="CS143" s="567">
        <f>IF(OR(MONTH(CS$3)='Rent Roll'!$AN29,MONTH(CS$3)='Rent Roll'!$AO29,MONTH(CS$3)='Rent Roll'!$AP29,MONTH(CS$3)='Rent Roll'!$AQ29,MONTH(CS$3)='Rent Roll'!$AR29,MONTH(CS$3)='Rent Roll'!$AS29),0,1)</f>
        <v>1</v>
      </c>
      <c r="CT143" s="567">
        <f>IF(OR(MONTH(CT$3)='Rent Roll'!$AN29,MONTH(CT$3)='Rent Roll'!$AO29,MONTH(CT$3)='Rent Roll'!$AP29,MONTH(CT$3)='Rent Roll'!$AQ29,MONTH(CT$3)='Rent Roll'!$AR29,MONTH(CT$3)='Rent Roll'!$AS29),0,1)</f>
        <v>1</v>
      </c>
      <c r="CU143" s="567">
        <f>IF(OR(MONTH(CU$3)='Rent Roll'!$AN29,MONTH(CU$3)='Rent Roll'!$AO29,MONTH(CU$3)='Rent Roll'!$AP29,MONTH(CU$3)='Rent Roll'!$AQ29,MONTH(CU$3)='Rent Roll'!$AR29,MONTH(CU$3)='Rent Roll'!$AS29),0,1)</f>
        <v>1</v>
      </c>
      <c r="CV143" s="567">
        <f>IF(OR(MONTH(CV$3)='Rent Roll'!$AN29,MONTH(CV$3)='Rent Roll'!$AO29,MONTH(CV$3)='Rent Roll'!$AP29,MONTH(CV$3)='Rent Roll'!$AQ29,MONTH(CV$3)='Rent Roll'!$AR29,MONTH(CV$3)='Rent Roll'!$AS29),0,1)</f>
        <v>1</v>
      </c>
      <c r="CW143" s="567">
        <f>IF(OR(MONTH(CW$3)='Rent Roll'!$AN29,MONTH(CW$3)='Rent Roll'!$AO29,MONTH(CW$3)='Rent Roll'!$AP29,MONTH(CW$3)='Rent Roll'!$AQ29,MONTH(CW$3)='Rent Roll'!$AR29,MONTH(CW$3)='Rent Roll'!$AS29),0,1)</f>
        <v>1</v>
      </c>
      <c r="CX143" s="767">
        <f>IF(OR(MONTH(CX$3)='Rent Roll'!$AN29,MONTH(CX$3)='Rent Roll'!$AO29,MONTH(CX$3)='Rent Roll'!$AP29,MONTH(CX$3)='Rent Roll'!$AQ29,MONTH(CX$3)='Rent Roll'!$AR29,MONTH(CX$3)='Rent Roll'!$AS29),0,1)</f>
        <v>1</v>
      </c>
      <c r="CY143" s="768">
        <f>IF(OR(MONTH(CY$3)='Rent Roll'!$AN29,MONTH(CY$3)='Rent Roll'!$AO29,MONTH(CY$3)='Rent Roll'!$AP29,MONTH(CY$3)='Rent Roll'!$AQ29,MONTH(CY$3)='Rent Roll'!$AR29,MONTH(CY$3)='Rent Roll'!$AS29),0,1)</f>
        <v>1</v>
      </c>
      <c r="CZ143" s="567">
        <f>IF(OR(MONTH(CZ$3)='Rent Roll'!$AN29,MONTH(CZ$3)='Rent Roll'!$AO29,MONTH(CZ$3)='Rent Roll'!$AP29,MONTH(CZ$3)='Rent Roll'!$AQ29,MONTH(CZ$3)='Rent Roll'!$AR29,MONTH(CZ$3)='Rent Roll'!$AS29),0,1)</f>
        <v>1</v>
      </c>
      <c r="DA143" s="567">
        <f>IF(OR(MONTH(DA$3)='Rent Roll'!$AN29,MONTH(DA$3)='Rent Roll'!$AO29,MONTH(DA$3)='Rent Roll'!$AP29,MONTH(DA$3)='Rent Roll'!$AQ29,MONTH(DA$3)='Rent Roll'!$AR29,MONTH(DA$3)='Rent Roll'!$AS29),0,1)</f>
        <v>1</v>
      </c>
      <c r="DB143" s="567">
        <f>IF(OR(MONTH(DB$3)='Rent Roll'!$AN29,MONTH(DB$3)='Rent Roll'!$AO29,MONTH(DB$3)='Rent Roll'!$AP29,MONTH(DB$3)='Rent Roll'!$AQ29,MONTH(DB$3)='Rent Roll'!$AR29,MONTH(DB$3)='Rent Roll'!$AS29),0,1)</f>
        <v>1</v>
      </c>
      <c r="DC143" s="567">
        <f>IF(OR(MONTH(DC$3)='Rent Roll'!$AN29,MONTH(DC$3)='Rent Roll'!$AO29,MONTH(DC$3)='Rent Roll'!$AP29,MONTH(DC$3)='Rent Roll'!$AQ29,MONTH(DC$3)='Rent Roll'!$AR29,MONTH(DC$3)='Rent Roll'!$AS29),0,1)</f>
        <v>1</v>
      </c>
      <c r="DD143" s="567">
        <f>IF(OR(MONTH(DD$3)='Rent Roll'!$AN29,MONTH(DD$3)='Rent Roll'!$AO29,MONTH(DD$3)='Rent Roll'!$AP29,MONTH(DD$3)='Rent Roll'!$AQ29,MONTH(DD$3)='Rent Roll'!$AR29,MONTH(DD$3)='Rent Roll'!$AS29),0,1)</f>
        <v>1</v>
      </c>
      <c r="DE143" s="567">
        <f>IF(OR(MONTH(DE$3)='Rent Roll'!$AN29,MONTH(DE$3)='Rent Roll'!$AO29,MONTH(DE$3)='Rent Roll'!$AP29,MONTH(DE$3)='Rent Roll'!$AQ29,MONTH(DE$3)='Rent Roll'!$AR29,MONTH(DE$3)='Rent Roll'!$AS29),0,1)</f>
        <v>1</v>
      </c>
      <c r="DF143" s="567">
        <f>IF(OR(MONTH(DF$3)='Rent Roll'!$AN29,MONTH(DF$3)='Rent Roll'!$AO29,MONTH(DF$3)='Rent Roll'!$AP29,MONTH(DF$3)='Rent Roll'!$AQ29,MONTH(DF$3)='Rent Roll'!$AR29,MONTH(DF$3)='Rent Roll'!$AS29),0,1)</f>
        <v>1</v>
      </c>
      <c r="DG143" s="567">
        <f>IF(OR(MONTH(DG$3)='Rent Roll'!$AN29,MONTH(DG$3)='Rent Roll'!$AO29,MONTH(DG$3)='Rent Roll'!$AP29,MONTH(DG$3)='Rent Roll'!$AQ29,MONTH(DG$3)='Rent Roll'!$AR29,MONTH(DG$3)='Rent Roll'!$AS29),0,1)</f>
        <v>1</v>
      </c>
      <c r="DH143" s="567">
        <f>IF(OR(MONTH(DH$3)='Rent Roll'!$AN29,MONTH(DH$3)='Rent Roll'!$AO29,MONTH(DH$3)='Rent Roll'!$AP29,MONTH(DH$3)='Rent Roll'!$AQ29,MONTH(DH$3)='Rent Roll'!$AR29,MONTH(DH$3)='Rent Roll'!$AS29),0,1)</f>
        <v>1</v>
      </c>
      <c r="DI143" s="567">
        <f>IF(OR(MONTH(DI$3)='Rent Roll'!$AN29,MONTH(DI$3)='Rent Roll'!$AO29,MONTH(DI$3)='Rent Roll'!$AP29,MONTH(DI$3)='Rent Roll'!$AQ29,MONTH(DI$3)='Rent Roll'!$AR29,MONTH(DI$3)='Rent Roll'!$AS29),0,1)</f>
        <v>1</v>
      </c>
      <c r="DJ143" s="767">
        <f>IF(OR(MONTH(DJ$3)='Rent Roll'!$AN29,MONTH(DJ$3)='Rent Roll'!$AO29,MONTH(DJ$3)='Rent Roll'!$AP29,MONTH(DJ$3)='Rent Roll'!$AQ29,MONTH(DJ$3)='Rent Roll'!$AR29,MONTH(DJ$3)='Rent Roll'!$AS29),0,1)</f>
        <v>1</v>
      </c>
      <c r="DK143" s="768">
        <f>IF(OR(MONTH(DK$3)='Rent Roll'!$AN29,MONTH(DK$3)='Rent Roll'!$AO29,MONTH(DK$3)='Rent Roll'!$AP29,MONTH(DK$3)='Rent Roll'!$AQ29,MONTH(DK$3)='Rent Roll'!$AR29,MONTH(DK$3)='Rent Roll'!$AS29),0,1)</f>
        <v>1</v>
      </c>
      <c r="DL143" s="567">
        <f>IF(OR(MONTH(DL$3)='Rent Roll'!$AN29,MONTH(DL$3)='Rent Roll'!$AO29,MONTH(DL$3)='Rent Roll'!$AP29,MONTH(DL$3)='Rent Roll'!$AQ29,MONTH(DL$3)='Rent Roll'!$AR29,MONTH(DL$3)='Rent Roll'!$AS29),0,1)</f>
        <v>1</v>
      </c>
      <c r="DM143" s="567">
        <f>IF(OR(MONTH(DM$3)='Rent Roll'!$AN29,MONTH(DM$3)='Rent Roll'!$AO29,MONTH(DM$3)='Rent Roll'!$AP29,MONTH(DM$3)='Rent Roll'!$AQ29,MONTH(DM$3)='Rent Roll'!$AR29,MONTH(DM$3)='Rent Roll'!$AS29),0,1)</f>
        <v>1</v>
      </c>
      <c r="DN143" s="567">
        <f>IF(OR(MONTH(DN$3)='Rent Roll'!$AN29,MONTH(DN$3)='Rent Roll'!$AO29,MONTH(DN$3)='Rent Roll'!$AP29,MONTH(DN$3)='Rent Roll'!$AQ29,MONTH(DN$3)='Rent Roll'!$AR29,MONTH(DN$3)='Rent Roll'!$AS29),0,1)</f>
        <v>1</v>
      </c>
      <c r="DO143" s="567">
        <f>IF(OR(MONTH(DO$3)='Rent Roll'!$AN29,MONTH(DO$3)='Rent Roll'!$AO29,MONTH(DO$3)='Rent Roll'!$AP29,MONTH(DO$3)='Rent Roll'!$AQ29,MONTH(DO$3)='Rent Roll'!$AR29,MONTH(DO$3)='Rent Roll'!$AS29),0,1)</f>
        <v>1</v>
      </c>
      <c r="DP143" s="567">
        <f>IF(OR(MONTH(DP$3)='Rent Roll'!$AN29,MONTH(DP$3)='Rent Roll'!$AO29,MONTH(DP$3)='Rent Roll'!$AP29,MONTH(DP$3)='Rent Roll'!$AQ29,MONTH(DP$3)='Rent Roll'!$AR29,MONTH(DP$3)='Rent Roll'!$AS29),0,1)</f>
        <v>1</v>
      </c>
      <c r="DQ143" s="567">
        <f>IF(OR(MONTH(DQ$3)='Rent Roll'!$AN29,MONTH(DQ$3)='Rent Roll'!$AO29,MONTH(DQ$3)='Rent Roll'!$AP29,MONTH(DQ$3)='Rent Roll'!$AQ29,MONTH(DQ$3)='Rent Roll'!$AR29,MONTH(DQ$3)='Rent Roll'!$AS29),0,1)</f>
        <v>1</v>
      </c>
      <c r="DR143" s="567">
        <f>IF(OR(MONTH(DR$3)='Rent Roll'!$AN29,MONTH(DR$3)='Rent Roll'!$AO29,MONTH(DR$3)='Rent Roll'!$AP29,MONTH(DR$3)='Rent Roll'!$AQ29,MONTH(DR$3)='Rent Roll'!$AR29,MONTH(DR$3)='Rent Roll'!$AS29),0,1)</f>
        <v>1</v>
      </c>
      <c r="DS143" s="567">
        <f>IF(OR(MONTH(DS$3)='Rent Roll'!$AN29,MONTH(DS$3)='Rent Roll'!$AO29,MONTH(DS$3)='Rent Roll'!$AP29,MONTH(DS$3)='Rent Roll'!$AQ29,MONTH(DS$3)='Rent Roll'!$AR29,MONTH(DS$3)='Rent Roll'!$AS29),0,1)</f>
        <v>1</v>
      </c>
      <c r="DT143" s="567">
        <f>IF(OR(MONTH(DT$3)='Rent Roll'!$AN29,MONTH(DT$3)='Rent Roll'!$AO29,MONTH(DT$3)='Rent Roll'!$AP29,MONTH(DT$3)='Rent Roll'!$AQ29,MONTH(DT$3)='Rent Roll'!$AR29,MONTH(DT$3)='Rent Roll'!$AS29),0,1)</f>
        <v>1</v>
      </c>
      <c r="DU143" s="567">
        <f>IF(OR(MONTH(DU$3)='Rent Roll'!$AN29,MONTH(DU$3)='Rent Roll'!$AO29,MONTH(DU$3)='Rent Roll'!$AP29,MONTH(DU$3)='Rent Roll'!$AQ29,MONTH(DU$3)='Rent Roll'!$AR29,MONTH(DU$3)='Rent Roll'!$AS29),0,1)</f>
        <v>1</v>
      </c>
      <c r="DV143" s="567">
        <f>IF(OR(MONTH(DV$3)='Rent Roll'!$AN29,MONTH(DV$3)='Rent Roll'!$AO29,MONTH(DV$3)='Rent Roll'!$AP29,MONTH(DV$3)='Rent Roll'!$AQ29,MONTH(DV$3)='Rent Roll'!$AR29,MONTH(DV$3)='Rent Roll'!$AS29),0,1)</f>
        <v>1</v>
      </c>
    </row>
    <row r="144" spans="1:126" s="568" customFormat="1" ht="12" customHeight="1" outlineLevel="1" x14ac:dyDescent="0.4">
      <c r="A144" s="732"/>
      <c r="B144" s="564">
        <f>'Rent Roll'!$B30</f>
        <v>0</v>
      </c>
      <c r="C144" s="566"/>
      <c r="D144" s="566"/>
      <c r="E144" s="566"/>
      <c r="F144" s="778">
        <f>IF(OR(MONTH(F$3)='Rent Roll'!$AN30,MONTH(F$3)='Rent Roll'!$AO30,MONTH(F$3)='Rent Roll'!$AP30,MONTH(F$3)='Rent Roll'!$AQ30,MONTH(F$3)='Rent Roll'!$AR30,MONTH(F$3)='Rent Roll'!$AS30),0,1)</f>
        <v>1</v>
      </c>
      <c r="G144" s="768">
        <f>IF(OR(MONTH(G$3)='Rent Roll'!$AN30,MONTH(G$3)='Rent Roll'!$AO30,MONTH(G$3)='Rent Roll'!$AP30,MONTH(G$3)='Rent Roll'!$AQ30,MONTH(G$3)='Rent Roll'!$AR30,MONTH(G$3)='Rent Roll'!$AS30),0,1)</f>
        <v>1</v>
      </c>
      <c r="H144" s="567">
        <f>IF(OR(MONTH(H$3)='Rent Roll'!$AN30,MONTH(H$3)='Rent Roll'!$AO30,MONTH(H$3)='Rent Roll'!$AP30,MONTH(H$3)='Rent Roll'!$AQ30,MONTH(H$3)='Rent Roll'!$AR30,MONTH(H$3)='Rent Roll'!$AS30),0,1)</f>
        <v>1</v>
      </c>
      <c r="I144" s="567">
        <f>IF(OR(MONTH(I$3)='Rent Roll'!$AN30,MONTH(I$3)='Rent Roll'!$AO30,MONTH(I$3)='Rent Roll'!$AP30,MONTH(I$3)='Rent Roll'!$AQ30,MONTH(I$3)='Rent Roll'!$AR30,MONTH(I$3)='Rent Roll'!$AS30),0,1)</f>
        <v>1</v>
      </c>
      <c r="J144" s="567">
        <f>IF(OR(MONTH(J$3)='Rent Roll'!$AN30,MONTH(J$3)='Rent Roll'!$AO30,MONTH(J$3)='Rent Roll'!$AP30,MONTH(J$3)='Rent Roll'!$AQ30,MONTH(J$3)='Rent Roll'!$AR30,MONTH(J$3)='Rent Roll'!$AS30),0,1)</f>
        <v>1</v>
      </c>
      <c r="K144" s="567">
        <f>IF(OR(MONTH(K$3)='Rent Roll'!$AN30,MONTH(K$3)='Rent Roll'!$AO30,MONTH(K$3)='Rent Roll'!$AP30,MONTH(K$3)='Rent Roll'!$AQ30,MONTH(K$3)='Rent Roll'!$AR30,MONTH(K$3)='Rent Roll'!$AS30),0,1)</f>
        <v>1</v>
      </c>
      <c r="L144" s="567">
        <f>IF(OR(MONTH(L$3)='Rent Roll'!$AN30,MONTH(L$3)='Rent Roll'!$AO30,MONTH(L$3)='Rent Roll'!$AP30,MONTH(L$3)='Rent Roll'!$AQ30,MONTH(L$3)='Rent Roll'!$AR30,MONTH(L$3)='Rent Roll'!$AS30),0,1)</f>
        <v>1</v>
      </c>
      <c r="M144" s="567">
        <f>IF(OR(MONTH(M$3)='Rent Roll'!$AN30,MONTH(M$3)='Rent Roll'!$AO30,MONTH(M$3)='Rent Roll'!$AP30,MONTH(M$3)='Rent Roll'!$AQ30,MONTH(M$3)='Rent Roll'!$AR30,MONTH(M$3)='Rent Roll'!$AS30),0,1)</f>
        <v>1</v>
      </c>
      <c r="N144" s="567">
        <f>IF(OR(MONTH(N$3)='Rent Roll'!$AN30,MONTH(N$3)='Rent Roll'!$AO30,MONTH(N$3)='Rent Roll'!$AP30,MONTH(N$3)='Rent Roll'!$AQ30,MONTH(N$3)='Rent Roll'!$AR30,MONTH(N$3)='Rent Roll'!$AS30),0,1)</f>
        <v>1</v>
      </c>
      <c r="O144" s="567">
        <f>IF(OR(MONTH(O$3)='Rent Roll'!$AN30,MONTH(O$3)='Rent Roll'!$AO30,MONTH(O$3)='Rent Roll'!$AP30,MONTH(O$3)='Rent Roll'!$AQ30,MONTH(O$3)='Rent Roll'!$AR30,MONTH(O$3)='Rent Roll'!$AS30),0,1)</f>
        <v>1</v>
      </c>
      <c r="P144" s="567">
        <f>IF(OR(MONTH(P$3)='Rent Roll'!$AN30,MONTH(P$3)='Rent Roll'!$AO30,MONTH(P$3)='Rent Roll'!$AP30,MONTH(P$3)='Rent Roll'!$AQ30,MONTH(P$3)='Rent Roll'!$AR30,MONTH(P$3)='Rent Roll'!$AS30),0,1)</f>
        <v>1</v>
      </c>
      <c r="Q144" s="567">
        <f>IF(OR(MONTH(Q$3)='Rent Roll'!$AN30,MONTH(Q$3)='Rent Roll'!$AO30,MONTH(Q$3)='Rent Roll'!$AP30,MONTH(Q$3)='Rent Roll'!$AQ30,MONTH(Q$3)='Rent Roll'!$AR30,MONTH(Q$3)='Rent Roll'!$AS30),0,1)</f>
        <v>1</v>
      </c>
      <c r="R144" s="767">
        <f>IF(OR(MONTH(R$3)='Rent Roll'!$AN30,MONTH(R$3)='Rent Roll'!$AO30,MONTH(R$3)='Rent Roll'!$AP30,MONTH(R$3)='Rent Roll'!$AQ30,MONTH(R$3)='Rent Roll'!$AR30,MONTH(R$3)='Rent Roll'!$AS30),0,1)</f>
        <v>1</v>
      </c>
      <c r="S144" s="768">
        <f>IF(OR(MONTH(S$3)='Rent Roll'!$AN30,MONTH(S$3)='Rent Roll'!$AO30,MONTH(S$3)='Rent Roll'!$AP30,MONTH(S$3)='Rent Roll'!$AQ30,MONTH(S$3)='Rent Roll'!$AR30,MONTH(S$3)='Rent Roll'!$AS30),0,1)</f>
        <v>1</v>
      </c>
      <c r="T144" s="567">
        <f>IF(OR(MONTH(T$3)='Rent Roll'!$AN30,MONTH(T$3)='Rent Roll'!$AO30,MONTH(T$3)='Rent Roll'!$AP30,MONTH(T$3)='Rent Roll'!$AQ30,MONTH(T$3)='Rent Roll'!$AR30,MONTH(T$3)='Rent Roll'!$AS30),0,1)</f>
        <v>1</v>
      </c>
      <c r="U144" s="567">
        <f>IF(OR(MONTH(U$3)='Rent Roll'!$AN30,MONTH(U$3)='Rent Roll'!$AO30,MONTH(U$3)='Rent Roll'!$AP30,MONTH(U$3)='Rent Roll'!$AQ30,MONTH(U$3)='Rent Roll'!$AR30,MONTH(U$3)='Rent Roll'!$AS30),0,1)</f>
        <v>1</v>
      </c>
      <c r="V144" s="567">
        <f>IF(OR(MONTH(V$3)='Rent Roll'!$AN30,MONTH(V$3)='Rent Roll'!$AO30,MONTH(V$3)='Rent Roll'!$AP30,MONTH(V$3)='Rent Roll'!$AQ30,MONTH(V$3)='Rent Roll'!$AR30,MONTH(V$3)='Rent Roll'!$AS30),0,1)</f>
        <v>1</v>
      </c>
      <c r="W144" s="567">
        <f>IF(OR(MONTH(W$3)='Rent Roll'!$AN30,MONTH(W$3)='Rent Roll'!$AO30,MONTH(W$3)='Rent Roll'!$AP30,MONTH(W$3)='Rent Roll'!$AQ30,MONTH(W$3)='Rent Roll'!$AR30,MONTH(W$3)='Rent Roll'!$AS30),0,1)</f>
        <v>1</v>
      </c>
      <c r="X144" s="567">
        <f>IF(OR(MONTH(X$3)='Rent Roll'!$AN30,MONTH(X$3)='Rent Roll'!$AO30,MONTH(X$3)='Rent Roll'!$AP30,MONTH(X$3)='Rent Roll'!$AQ30,MONTH(X$3)='Rent Roll'!$AR30,MONTH(X$3)='Rent Roll'!$AS30),0,1)</f>
        <v>1</v>
      </c>
      <c r="Y144" s="567">
        <f>IF(OR(MONTH(Y$3)='Rent Roll'!$AN30,MONTH(Y$3)='Rent Roll'!$AO30,MONTH(Y$3)='Rent Roll'!$AP30,MONTH(Y$3)='Rent Roll'!$AQ30,MONTH(Y$3)='Rent Roll'!$AR30,MONTH(Y$3)='Rent Roll'!$AS30),0,1)</f>
        <v>1</v>
      </c>
      <c r="Z144" s="567">
        <f>IF(OR(MONTH(Z$3)='Rent Roll'!$AN30,MONTH(Z$3)='Rent Roll'!$AO30,MONTH(Z$3)='Rent Roll'!$AP30,MONTH(Z$3)='Rent Roll'!$AQ30,MONTH(Z$3)='Rent Roll'!$AR30,MONTH(Z$3)='Rent Roll'!$AS30),0,1)</f>
        <v>1</v>
      </c>
      <c r="AA144" s="567">
        <f>IF(OR(MONTH(AA$3)='Rent Roll'!$AN30,MONTH(AA$3)='Rent Roll'!$AO30,MONTH(AA$3)='Rent Roll'!$AP30,MONTH(AA$3)='Rent Roll'!$AQ30,MONTH(AA$3)='Rent Roll'!$AR30,MONTH(AA$3)='Rent Roll'!$AS30),0,1)</f>
        <v>1</v>
      </c>
      <c r="AB144" s="567">
        <f>IF(OR(MONTH(AB$3)='Rent Roll'!$AN30,MONTH(AB$3)='Rent Roll'!$AO30,MONTH(AB$3)='Rent Roll'!$AP30,MONTH(AB$3)='Rent Roll'!$AQ30,MONTH(AB$3)='Rent Roll'!$AR30,MONTH(AB$3)='Rent Roll'!$AS30),0,1)</f>
        <v>1</v>
      </c>
      <c r="AC144" s="567">
        <f>IF(OR(MONTH(AC$3)='Rent Roll'!$AN30,MONTH(AC$3)='Rent Roll'!$AO30,MONTH(AC$3)='Rent Roll'!$AP30,MONTH(AC$3)='Rent Roll'!$AQ30,MONTH(AC$3)='Rent Roll'!$AR30,MONTH(AC$3)='Rent Roll'!$AS30),0,1)</f>
        <v>1</v>
      </c>
      <c r="AD144" s="767">
        <f>IF(OR(MONTH(AD$3)='Rent Roll'!$AN30,MONTH(AD$3)='Rent Roll'!$AO30,MONTH(AD$3)='Rent Roll'!$AP30,MONTH(AD$3)='Rent Roll'!$AQ30,MONTH(AD$3)='Rent Roll'!$AR30,MONTH(AD$3)='Rent Roll'!$AS30),0,1)</f>
        <v>1</v>
      </c>
      <c r="AE144" s="768">
        <f>IF(OR(MONTH(AE$3)='Rent Roll'!$AN30,MONTH(AE$3)='Rent Roll'!$AO30,MONTH(AE$3)='Rent Roll'!$AP30,MONTH(AE$3)='Rent Roll'!$AQ30,MONTH(AE$3)='Rent Roll'!$AR30,MONTH(AE$3)='Rent Roll'!$AS30),0,1)</f>
        <v>1</v>
      </c>
      <c r="AF144" s="567">
        <f>IF(OR(MONTH(AF$3)='Rent Roll'!$AN30,MONTH(AF$3)='Rent Roll'!$AO30,MONTH(AF$3)='Rent Roll'!$AP30,MONTH(AF$3)='Rent Roll'!$AQ30,MONTH(AF$3)='Rent Roll'!$AR30,MONTH(AF$3)='Rent Roll'!$AS30),0,1)</f>
        <v>1</v>
      </c>
      <c r="AG144" s="567">
        <f>IF(OR(MONTH(AG$3)='Rent Roll'!$AN30,MONTH(AG$3)='Rent Roll'!$AO30,MONTH(AG$3)='Rent Roll'!$AP30,MONTH(AG$3)='Rent Roll'!$AQ30,MONTH(AG$3)='Rent Roll'!$AR30,MONTH(AG$3)='Rent Roll'!$AS30),0,1)</f>
        <v>1</v>
      </c>
      <c r="AH144" s="567">
        <f>IF(OR(MONTH(AH$3)='Rent Roll'!$AN30,MONTH(AH$3)='Rent Roll'!$AO30,MONTH(AH$3)='Rent Roll'!$AP30,MONTH(AH$3)='Rent Roll'!$AQ30,MONTH(AH$3)='Rent Roll'!$AR30,MONTH(AH$3)='Rent Roll'!$AS30),0,1)</f>
        <v>1</v>
      </c>
      <c r="AI144" s="567">
        <f>IF(OR(MONTH(AI$3)='Rent Roll'!$AN30,MONTH(AI$3)='Rent Roll'!$AO30,MONTH(AI$3)='Rent Roll'!$AP30,MONTH(AI$3)='Rent Roll'!$AQ30,MONTH(AI$3)='Rent Roll'!$AR30,MONTH(AI$3)='Rent Roll'!$AS30),0,1)</f>
        <v>1</v>
      </c>
      <c r="AJ144" s="567">
        <f>IF(OR(MONTH(AJ$3)='Rent Roll'!$AN30,MONTH(AJ$3)='Rent Roll'!$AO30,MONTH(AJ$3)='Rent Roll'!$AP30,MONTH(AJ$3)='Rent Roll'!$AQ30,MONTH(AJ$3)='Rent Roll'!$AR30,MONTH(AJ$3)='Rent Roll'!$AS30),0,1)</f>
        <v>1</v>
      </c>
      <c r="AK144" s="567">
        <f>IF(OR(MONTH(AK$3)='Rent Roll'!$AN30,MONTH(AK$3)='Rent Roll'!$AO30,MONTH(AK$3)='Rent Roll'!$AP30,MONTH(AK$3)='Rent Roll'!$AQ30,MONTH(AK$3)='Rent Roll'!$AR30,MONTH(AK$3)='Rent Roll'!$AS30),0,1)</f>
        <v>1</v>
      </c>
      <c r="AL144" s="567">
        <f>IF(OR(MONTH(AL$3)='Rent Roll'!$AN30,MONTH(AL$3)='Rent Roll'!$AO30,MONTH(AL$3)='Rent Roll'!$AP30,MONTH(AL$3)='Rent Roll'!$AQ30,MONTH(AL$3)='Rent Roll'!$AR30,MONTH(AL$3)='Rent Roll'!$AS30),0,1)</f>
        <v>1</v>
      </c>
      <c r="AM144" s="567">
        <f>IF(OR(MONTH(AM$3)='Rent Roll'!$AN30,MONTH(AM$3)='Rent Roll'!$AO30,MONTH(AM$3)='Rent Roll'!$AP30,MONTH(AM$3)='Rent Roll'!$AQ30,MONTH(AM$3)='Rent Roll'!$AR30,MONTH(AM$3)='Rent Roll'!$AS30),0,1)</f>
        <v>1</v>
      </c>
      <c r="AN144" s="567">
        <f>IF(OR(MONTH(AN$3)='Rent Roll'!$AN30,MONTH(AN$3)='Rent Roll'!$AO30,MONTH(AN$3)='Rent Roll'!$AP30,MONTH(AN$3)='Rent Roll'!$AQ30,MONTH(AN$3)='Rent Roll'!$AR30,MONTH(AN$3)='Rent Roll'!$AS30),0,1)</f>
        <v>1</v>
      </c>
      <c r="AO144" s="567">
        <f>IF(OR(MONTH(AO$3)='Rent Roll'!$AN30,MONTH(AO$3)='Rent Roll'!$AO30,MONTH(AO$3)='Rent Roll'!$AP30,MONTH(AO$3)='Rent Roll'!$AQ30,MONTH(AO$3)='Rent Roll'!$AR30,MONTH(AO$3)='Rent Roll'!$AS30),0,1)</f>
        <v>1</v>
      </c>
      <c r="AP144" s="767">
        <f>IF(OR(MONTH(AP$3)='Rent Roll'!$AN30,MONTH(AP$3)='Rent Roll'!$AO30,MONTH(AP$3)='Rent Roll'!$AP30,MONTH(AP$3)='Rent Roll'!$AQ30,MONTH(AP$3)='Rent Roll'!$AR30,MONTH(AP$3)='Rent Roll'!$AS30),0,1)</f>
        <v>1</v>
      </c>
      <c r="AQ144" s="768">
        <f>IF(OR(MONTH(AQ$3)='Rent Roll'!$AN30,MONTH(AQ$3)='Rent Roll'!$AO30,MONTH(AQ$3)='Rent Roll'!$AP30,MONTH(AQ$3)='Rent Roll'!$AQ30,MONTH(AQ$3)='Rent Roll'!$AR30,MONTH(AQ$3)='Rent Roll'!$AS30),0,1)</f>
        <v>1</v>
      </c>
      <c r="AR144" s="567">
        <f>IF(OR(MONTH(AR$3)='Rent Roll'!$AN30,MONTH(AR$3)='Rent Roll'!$AO30,MONTH(AR$3)='Rent Roll'!$AP30,MONTH(AR$3)='Rent Roll'!$AQ30,MONTH(AR$3)='Rent Roll'!$AR30,MONTH(AR$3)='Rent Roll'!$AS30),0,1)</f>
        <v>1</v>
      </c>
      <c r="AS144" s="567">
        <f>IF(OR(MONTH(AS$3)='Rent Roll'!$AN30,MONTH(AS$3)='Rent Roll'!$AO30,MONTH(AS$3)='Rent Roll'!$AP30,MONTH(AS$3)='Rent Roll'!$AQ30,MONTH(AS$3)='Rent Roll'!$AR30,MONTH(AS$3)='Rent Roll'!$AS30),0,1)</f>
        <v>1</v>
      </c>
      <c r="AT144" s="567">
        <f>IF(OR(MONTH(AT$3)='Rent Roll'!$AN30,MONTH(AT$3)='Rent Roll'!$AO30,MONTH(AT$3)='Rent Roll'!$AP30,MONTH(AT$3)='Rent Roll'!$AQ30,MONTH(AT$3)='Rent Roll'!$AR30,MONTH(AT$3)='Rent Roll'!$AS30),0,1)</f>
        <v>1</v>
      </c>
      <c r="AU144" s="567">
        <f>IF(OR(MONTH(AU$3)='Rent Roll'!$AN30,MONTH(AU$3)='Rent Roll'!$AO30,MONTH(AU$3)='Rent Roll'!$AP30,MONTH(AU$3)='Rent Roll'!$AQ30,MONTH(AU$3)='Rent Roll'!$AR30,MONTH(AU$3)='Rent Roll'!$AS30),0,1)</f>
        <v>1</v>
      </c>
      <c r="AV144" s="567">
        <f>IF(OR(MONTH(AV$3)='Rent Roll'!$AN30,MONTH(AV$3)='Rent Roll'!$AO30,MONTH(AV$3)='Rent Roll'!$AP30,MONTH(AV$3)='Rent Roll'!$AQ30,MONTH(AV$3)='Rent Roll'!$AR30,MONTH(AV$3)='Rent Roll'!$AS30),0,1)</f>
        <v>1</v>
      </c>
      <c r="AW144" s="567">
        <f>IF(OR(MONTH(AW$3)='Rent Roll'!$AN30,MONTH(AW$3)='Rent Roll'!$AO30,MONTH(AW$3)='Rent Roll'!$AP30,MONTH(AW$3)='Rent Roll'!$AQ30,MONTH(AW$3)='Rent Roll'!$AR30,MONTH(AW$3)='Rent Roll'!$AS30),0,1)</f>
        <v>1</v>
      </c>
      <c r="AX144" s="567">
        <f>IF(OR(MONTH(AX$3)='Rent Roll'!$AN30,MONTH(AX$3)='Rent Roll'!$AO30,MONTH(AX$3)='Rent Roll'!$AP30,MONTH(AX$3)='Rent Roll'!$AQ30,MONTH(AX$3)='Rent Roll'!$AR30,MONTH(AX$3)='Rent Roll'!$AS30),0,1)</f>
        <v>1</v>
      </c>
      <c r="AY144" s="567">
        <f>IF(OR(MONTH(AY$3)='Rent Roll'!$AN30,MONTH(AY$3)='Rent Roll'!$AO30,MONTH(AY$3)='Rent Roll'!$AP30,MONTH(AY$3)='Rent Roll'!$AQ30,MONTH(AY$3)='Rent Roll'!$AR30,MONTH(AY$3)='Rent Roll'!$AS30),0,1)</f>
        <v>1</v>
      </c>
      <c r="AZ144" s="567">
        <f>IF(OR(MONTH(AZ$3)='Rent Roll'!$AN30,MONTH(AZ$3)='Rent Roll'!$AO30,MONTH(AZ$3)='Rent Roll'!$AP30,MONTH(AZ$3)='Rent Roll'!$AQ30,MONTH(AZ$3)='Rent Roll'!$AR30,MONTH(AZ$3)='Rent Roll'!$AS30),0,1)</f>
        <v>1</v>
      </c>
      <c r="BA144" s="567">
        <f>IF(OR(MONTH(BA$3)='Rent Roll'!$AN30,MONTH(BA$3)='Rent Roll'!$AO30,MONTH(BA$3)='Rent Roll'!$AP30,MONTH(BA$3)='Rent Roll'!$AQ30,MONTH(BA$3)='Rent Roll'!$AR30,MONTH(BA$3)='Rent Roll'!$AS30),0,1)</f>
        <v>1</v>
      </c>
      <c r="BB144" s="767">
        <f>IF(OR(MONTH(BB$3)='Rent Roll'!$AN30,MONTH(BB$3)='Rent Roll'!$AO30,MONTH(BB$3)='Rent Roll'!$AP30,MONTH(BB$3)='Rent Roll'!$AQ30,MONTH(BB$3)='Rent Roll'!$AR30,MONTH(BB$3)='Rent Roll'!$AS30),0,1)</f>
        <v>1</v>
      </c>
      <c r="BC144" s="768">
        <f>IF(OR(MONTH(BC$3)='Rent Roll'!$AN30,MONTH(BC$3)='Rent Roll'!$AO30,MONTH(BC$3)='Rent Roll'!$AP30,MONTH(BC$3)='Rent Roll'!$AQ30,MONTH(BC$3)='Rent Roll'!$AR30,MONTH(BC$3)='Rent Roll'!$AS30),0,1)</f>
        <v>1</v>
      </c>
      <c r="BD144" s="567">
        <f>IF(OR(MONTH(BD$3)='Rent Roll'!$AN30,MONTH(BD$3)='Rent Roll'!$AO30,MONTH(BD$3)='Rent Roll'!$AP30,MONTH(BD$3)='Rent Roll'!$AQ30,MONTH(BD$3)='Rent Roll'!$AR30,MONTH(BD$3)='Rent Roll'!$AS30),0,1)</f>
        <v>1</v>
      </c>
      <c r="BE144" s="567">
        <f>IF(OR(MONTH(BE$3)='Rent Roll'!$AN30,MONTH(BE$3)='Rent Roll'!$AO30,MONTH(BE$3)='Rent Roll'!$AP30,MONTH(BE$3)='Rent Roll'!$AQ30,MONTH(BE$3)='Rent Roll'!$AR30,MONTH(BE$3)='Rent Roll'!$AS30),0,1)</f>
        <v>1</v>
      </c>
      <c r="BF144" s="567">
        <f>IF(OR(MONTH(BF$3)='Rent Roll'!$AN30,MONTH(BF$3)='Rent Roll'!$AO30,MONTH(BF$3)='Rent Roll'!$AP30,MONTH(BF$3)='Rent Roll'!$AQ30,MONTH(BF$3)='Rent Roll'!$AR30,MONTH(BF$3)='Rent Roll'!$AS30),0,1)</f>
        <v>1</v>
      </c>
      <c r="BG144" s="567">
        <f>IF(OR(MONTH(BG$3)='Rent Roll'!$AN30,MONTH(BG$3)='Rent Roll'!$AO30,MONTH(BG$3)='Rent Roll'!$AP30,MONTH(BG$3)='Rent Roll'!$AQ30,MONTH(BG$3)='Rent Roll'!$AR30,MONTH(BG$3)='Rent Roll'!$AS30),0,1)</f>
        <v>1</v>
      </c>
      <c r="BH144" s="567">
        <f>IF(OR(MONTH(BH$3)='Rent Roll'!$AN30,MONTH(BH$3)='Rent Roll'!$AO30,MONTH(BH$3)='Rent Roll'!$AP30,MONTH(BH$3)='Rent Roll'!$AQ30,MONTH(BH$3)='Rent Roll'!$AR30,MONTH(BH$3)='Rent Roll'!$AS30),0,1)</f>
        <v>1</v>
      </c>
      <c r="BI144" s="567">
        <f>IF(OR(MONTH(BI$3)='Rent Roll'!$AN30,MONTH(BI$3)='Rent Roll'!$AO30,MONTH(BI$3)='Rent Roll'!$AP30,MONTH(BI$3)='Rent Roll'!$AQ30,MONTH(BI$3)='Rent Roll'!$AR30,MONTH(BI$3)='Rent Roll'!$AS30),0,1)</f>
        <v>1</v>
      </c>
      <c r="BJ144" s="567">
        <f>IF(OR(MONTH(BJ$3)='Rent Roll'!$AN30,MONTH(BJ$3)='Rent Roll'!$AO30,MONTH(BJ$3)='Rent Roll'!$AP30,MONTH(BJ$3)='Rent Roll'!$AQ30,MONTH(BJ$3)='Rent Roll'!$AR30,MONTH(BJ$3)='Rent Roll'!$AS30),0,1)</f>
        <v>1</v>
      </c>
      <c r="BK144" s="567">
        <f>IF(OR(MONTH(BK$3)='Rent Roll'!$AN30,MONTH(BK$3)='Rent Roll'!$AO30,MONTH(BK$3)='Rent Roll'!$AP30,MONTH(BK$3)='Rent Roll'!$AQ30,MONTH(BK$3)='Rent Roll'!$AR30,MONTH(BK$3)='Rent Roll'!$AS30),0,1)</f>
        <v>1</v>
      </c>
      <c r="BL144" s="567">
        <f>IF(OR(MONTH(BL$3)='Rent Roll'!$AN30,MONTH(BL$3)='Rent Roll'!$AO30,MONTH(BL$3)='Rent Roll'!$AP30,MONTH(BL$3)='Rent Roll'!$AQ30,MONTH(BL$3)='Rent Roll'!$AR30,MONTH(BL$3)='Rent Roll'!$AS30),0,1)</f>
        <v>1</v>
      </c>
      <c r="BM144" s="567">
        <f>IF(OR(MONTH(BM$3)='Rent Roll'!$AN30,MONTH(BM$3)='Rent Roll'!$AO30,MONTH(BM$3)='Rent Roll'!$AP30,MONTH(BM$3)='Rent Roll'!$AQ30,MONTH(BM$3)='Rent Roll'!$AR30,MONTH(BM$3)='Rent Roll'!$AS30),0,1)</f>
        <v>1</v>
      </c>
      <c r="BN144" s="767">
        <f>IF(OR(MONTH(BN$3)='Rent Roll'!$AN30,MONTH(BN$3)='Rent Roll'!$AO30,MONTH(BN$3)='Rent Roll'!$AP30,MONTH(BN$3)='Rent Roll'!$AQ30,MONTH(BN$3)='Rent Roll'!$AR30,MONTH(BN$3)='Rent Roll'!$AS30),0,1)</f>
        <v>1</v>
      </c>
      <c r="BO144" s="768">
        <f>IF(OR(MONTH(BO$3)='Rent Roll'!$AN30,MONTH(BO$3)='Rent Roll'!$AO30,MONTH(BO$3)='Rent Roll'!$AP30,MONTH(BO$3)='Rent Roll'!$AQ30,MONTH(BO$3)='Rent Roll'!$AR30,MONTH(BO$3)='Rent Roll'!$AS30),0,1)</f>
        <v>1</v>
      </c>
      <c r="BP144" s="567">
        <f>IF(OR(MONTH(BP$3)='Rent Roll'!$AN30,MONTH(BP$3)='Rent Roll'!$AO30,MONTH(BP$3)='Rent Roll'!$AP30,MONTH(BP$3)='Rent Roll'!$AQ30,MONTH(BP$3)='Rent Roll'!$AR30,MONTH(BP$3)='Rent Roll'!$AS30),0,1)</f>
        <v>1</v>
      </c>
      <c r="BQ144" s="567">
        <f>IF(OR(MONTH(BQ$3)='Rent Roll'!$AN30,MONTH(BQ$3)='Rent Roll'!$AO30,MONTH(BQ$3)='Rent Roll'!$AP30,MONTH(BQ$3)='Rent Roll'!$AQ30,MONTH(BQ$3)='Rent Roll'!$AR30,MONTH(BQ$3)='Rent Roll'!$AS30),0,1)</f>
        <v>1</v>
      </c>
      <c r="BR144" s="567">
        <f>IF(OR(MONTH(BR$3)='Rent Roll'!$AN30,MONTH(BR$3)='Rent Roll'!$AO30,MONTH(BR$3)='Rent Roll'!$AP30,MONTH(BR$3)='Rent Roll'!$AQ30,MONTH(BR$3)='Rent Roll'!$AR30,MONTH(BR$3)='Rent Roll'!$AS30),0,1)</f>
        <v>1</v>
      </c>
      <c r="BS144" s="567">
        <f>IF(OR(MONTH(BS$3)='Rent Roll'!$AN30,MONTH(BS$3)='Rent Roll'!$AO30,MONTH(BS$3)='Rent Roll'!$AP30,MONTH(BS$3)='Rent Roll'!$AQ30,MONTH(BS$3)='Rent Roll'!$AR30,MONTH(BS$3)='Rent Roll'!$AS30),0,1)</f>
        <v>1</v>
      </c>
      <c r="BT144" s="567">
        <f>IF(OR(MONTH(BT$3)='Rent Roll'!$AN30,MONTH(BT$3)='Rent Roll'!$AO30,MONTH(BT$3)='Rent Roll'!$AP30,MONTH(BT$3)='Rent Roll'!$AQ30,MONTH(BT$3)='Rent Roll'!$AR30,MONTH(BT$3)='Rent Roll'!$AS30),0,1)</f>
        <v>1</v>
      </c>
      <c r="BU144" s="567">
        <f>IF(OR(MONTH(BU$3)='Rent Roll'!$AN30,MONTH(BU$3)='Rent Roll'!$AO30,MONTH(BU$3)='Rent Roll'!$AP30,MONTH(BU$3)='Rent Roll'!$AQ30,MONTH(BU$3)='Rent Roll'!$AR30,MONTH(BU$3)='Rent Roll'!$AS30),0,1)</f>
        <v>1</v>
      </c>
      <c r="BV144" s="567">
        <f>IF(OR(MONTH(BV$3)='Rent Roll'!$AN30,MONTH(BV$3)='Rent Roll'!$AO30,MONTH(BV$3)='Rent Roll'!$AP30,MONTH(BV$3)='Rent Roll'!$AQ30,MONTH(BV$3)='Rent Roll'!$AR30,MONTH(BV$3)='Rent Roll'!$AS30),0,1)</f>
        <v>1</v>
      </c>
      <c r="BW144" s="567">
        <f>IF(OR(MONTH(BW$3)='Rent Roll'!$AN30,MONTH(BW$3)='Rent Roll'!$AO30,MONTH(BW$3)='Rent Roll'!$AP30,MONTH(BW$3)='Rent Roll'!$AQ30,MONTH(BW$3)='Rent Roll'!$AR30,MONTH(BW$3)='Rent Roll'!$AS30),0,1)</f>
        <v>1</v>
      </c>
      <c r="BX144" s="567">
        <f>IF(OR(MONTH(BX$3)='Rent Roll'!$AN30,MONTH(BX$3)='Rent Roll'!$AO30,MONTH(BX$3)='Rent Roll'!$AP30,MONTH(BX$3)='Rent Roll'!$AQ30,MONTH(BX$3)='Rent Roll'!$AR30,MONTH(BX$3)='Rent Roll'!$AS30),0,1)</f>
        <v>1</v>
      </c>
      <c r="BY144" s="567">
        <f>IF(OR(MONTH(BY$3)='Rent Roll'!$AN30,MONTH(BY$3)='Rent Roll'!$AO30,MONTH(BY$3)='Rent Roll'!$AP30,MONTH(BY$3)='Rent Roll'!$AQ30,MONTH(BY$3)='Rent Roll'!$AR30,MONTH(BY$3)='Rent Roll'!$AS30),0,1)</f>
        <v>1</v>
      </c>
      <c r="BZ144" s="767">
        <f>IF(OR(MONTH(BZ$3)='Rent Roll'!$AN30,MONTH(BZ$3)='Rent Roll'!$AO30,MONTH(BZ$3)='Rent Roll'!$AP30,MONTH(BZ$3)='Rent Roll'!$AQ30,MONTH(BZ$3)='Rent Roll'!$AR30,MONTH(BZ$3)='Rent Roll'!$AS30),0,1)</f>
        <v>1</v>
      </c>
      <c r="CA144" s="768">
        <f>IF(OR(MONTH(CA$3)='Rent Roll'!$AN30,MONTH(CA$3)='Rent Roll'!$AO30,MONTH(CA$3)='Rent Roll'!$AP30,MONTH(CA$3)='Rent Roll'!$AQ30,MONTH(CA$3)='Rent Roll'!$AR30,MONTH(CA$3)='Rent Roll'!$AS30),0,1)</f>
        <v>1</v>
      </c>
      <c r="CB144" s="567">
        <f>IF(OR(MONTH(CB$3)='Rent Roll'!$AN30,MONTH(CB$3)='Rent Roll'!$AO30,MONTH(CB$3)='Rent Roll'!$AP30,MONTH(CB$3)='Rent Roll'!$AQ30,MONTH(CB$3)='Rent Roll'!$AR30,MONTH(CB$3)='Rent Roll'!$AS30),0,1)</f>
        <v>1</v>
      </c>
      <c r="CC144" s="567">
        <f>IF(OR(MONTH(CC$3)='Rent Roll'!$AN30,MONTH(CC$3)='Rent Roll'!$AO30,MONTH(CC$3)='Rent Roll'!$AP30,MONTH(CC$3)='Rent Roll'!$AQ30,MONTH(CC$3)='Rent Roll'!$AR30,MONTH(CC$3)='Rent Roll'!$AS30),0,1)</f>
        <v>1</v>
      </c>
      <c r="CD144" s="567">
        <f>IF(OR(MONTH(CD$3)='Rent Roll'!$AN30,MONTH(CD$3)='Rent Roll'!$AO30,MONTH(CD$3)='Rent Roll'!$AP30,MONTH(CD$3)='Rent Roll'!$AQ30,MONTH(CD$3)='Rent Roll'!$AR30,MONTH(CD$3)='Rent Roll'!$AS30),0,1)</f>
        <v>1</v>
      </c>
      <c r="CE144" s="567">
        <f>IF(OR(MONTH(CE$3)='Rent Roll'!$AN30,MONTH(CE$3)='Rent Roll'!$AO30,MONTH(CE$3)='Rent Roll'!$AP30,MONTH(CE$3)='Rent Roll'!$AQ30,MONTH(CE$3)='Rent Roll'!$AR30,MONTH(CE$3)='Rent Roll'!$AS30),0,1)</f>
        <v>1</v>
      </c>
      <c r="CF144" s="567">
        <f>IF(OR(MONTH(CF$3)='Rent Roll'!$AN30,MONTH(CF$3)='Rent Roll'!$AO30,MONTH(CF$3)='Rent Roll'!$AP30,MONTH(CF$3)='Rent Roll'!$AQ30,MONTH(CF$3)='Rent Roll'!$AR30,MONTH(CF$3)='Rent Roll'!$AS30),0,1)</f>
        <v>1</v>
      </c>
      <c r="CG144" s="567">
        <f>IF(OR(MONTH(CG$3)='Rent Roll'!$AN30,MONTH(CG$3)='Rent Roll'!$AO30,MONTH(CG$3)='Rent Roll'!$AP30,MONTH(CG$3)='Rent Roll'!$AQ30,MONTH(CG$3)='Rent Roll'!$AR30,MONTH(CG$3)='Rent Roll'!$AS30),0,1)</f>
        <v>1</v>
      </c>
      <c r="CH144" s="567">
        <f>IF(OR(MONTH(CH$3)='Rent Roll'!$AN30,MONTH(CH$3)='Rent Roll'!$AO30,MONTH(CH$3)='Rent Roll'!$AP30,MONTH(CH$3)='Rent Roll'!$AQ30,MONTH(CH$3)='Rent Roll'!$AR30,MONTH(CH$3)='Rent Roll'!$AS30),0,1)</f>
        <v>1</v>
      </c>
      <c r="CI144" s="567">
        <f>IF(OR(MONTH(CI$3)='Rent Roll'!$AN30,MONTH(CI$3)='Rent Roll'!$AO30,MONTH(CI$3)='Rent Roll'!$AP30,MONTH(CI$3)='Rent Roll'!$AQ30,MONTH(CI$3)='Rent Roll'!$AR30,MONTH(CI$3)='Rent Roll'!$AS30),0,1)</f>
        <v>1</v>
      </c>
      <c r="CJ144" s="567">
        <f>IF(OR(MONTH(CJ$3)='Rent Roll'!$AN30,MONTH(CJ$3)='Rent Roll'!$AO30,MONTH(CJ$3)='Rent Roll'!$AP30,MONTH(CJ$3)='Rent Roll'!$AQ30,MONTH(CJ$3)='Rent Roll'!$AR30,MONTH(CJ$3)='Rent Roll'!$AS30),0,1)</f>
        <v>1</v>
      </c>
      <c r="CK144" s="567">
        <f>IF(OR(MONTH(CK$3)='Rent Roll'!$AN30,MONTH(CK$3)='Rent Roll'!$AO30,MONTH(CK$3)='Rent Roll'!$AP30,MONTH(CK$3)='Rent Roll'!$AQ30,MONTH(CK$3)='Rent Roll'!$AR30,MONTH(CK$3)='Rent Roll'!$AS30),0,1)</f>
        <v>1</v>
      </c>
      <c r="CL144" s="767">
        <f>IF(OR(MONTH(CL$3)='Rent Roll'!$AN30,MONTH(CL$3)='Rent Roll'!$AO30,MONTH(CL$3)='Rent Roll'!$AP30,MONTH(CL$3)='Rent Roll'!$AQ30,MONTH(CL$3)='Rent Roll'!$AR30,MONTH(CL$3)='Rent Roll'!$AS30),0,1)</f>
        <v>1</v>
      </c>
      <c r="CM144" s="768">
        <f>IF(OR(MONTH(CM$3)='Rent Roll'!$AN30,MONTH(CM$3)='Rent Roll'!$AO30,MONTH(CM$3)='Rent Roll'!$AP30,MONTH(CM$3)='Rent Roll'!$AQ30,MONTH(CM$3)='Rent Roll'!$AR30,MONTH(CM$3)='Rent Roll'!$AS30),0,1)</f>
        <v>1</v>
      </c>
      <c r="CN144" s="567">
        <f>IF(OR(MONTH(CN$3)='Rent Roll'!$AN30,MONTH(CN$3)='Rent Roll'!$AO30,MONTH(CN$3)='Rent Roll'!$AP30,MONTH(CN$3)='Rent Roll'!$AQ30,MONTH(CN$3)='Rent Roll'!$AR30,MONTH(CN$3)='Rent Roll'!$AS30),0,1)</f>
        <v>1</v>
      </c>
      <c r="CO144" s="567">
        <f>IF(OR(MONTH(CO$3)='Rent Roll'!$AN30,MONTH(CO$3)='Rent Roll'!$AO30,MONTH(CO$3)='Rent Roll'!$AP30,MONTH(CO$3)='Rent Roll'!$AQ30,MONTH(CO$3)='Rent Roll'!$AR30,MONTH(CO$3)='Rent Roll'!$AS30),0,1)</f>
        <v>1</v>
      </c>
      <c r="CP144" s="567">
        <f>IF(OR(MONTH(CP$3)='Rent Roll'!$AN30,MONTH(CP$3)='Rent Roll'!$AO30,MONTH(CP$3)='Rent Roll'!$AP30,MONTH(CP$3)='Rent Roll'!$AQ30,MONTH(CP$3)='Rent Roll'!$AR30,MONTH(CP$3)='Rent Roll'!$AS30),0,1)</f>
        <v>1</v>
      </c>
      <c r="CQ144" s="567">
        <f>IF(OR(MONTH(CQ$3)='Rent Roll'!$AN30,MONTH(CQ$3)='Rent Roll'!$AO30,MONTH(CQ$3)='Rent Roll'!$AP30,MONTH(CQ$3)='Rent Roll'!$AQ30,MONTH(CQ$3)='Rent Roll'!$AR30,MONTH(CQ$3)='Rent Roll'!$AS30),0,1)</f>
        <v>1</v>
      </c>
      <c r="CR144" s="567">
        <f>IF(OR(MONTH(CR$3)='Rent Roll'!$AN30,MONTH(CR$3)='Rent Roll'!$AO30,MONTH(CR$3)='Rent Roll'!$AP30,MONTH(CR$3)='Rent Roll'!$AQ30,MONTH(CR$3)='Rent Roll'!$AR30,MONTH(CR$3)='Rent Roll'!$AS30),0,1)</f>
        <v>1</v>
      </c>
      <c r="CS144" s="567">
        <f>IF(OR(MONTH(CS$3)='Rent Roll'!$AN30,MONTH(CS$3)='Rent Roll'!$AO30,MONTH(CS$3)='Rent Roll'!$AP30,MONTH(CS$3)='Rent Roll'!$AQ30,MONTH(CS$3)='Rent Roll'!$AR30,MONTH(CS$3)='Rent Roll'!$AS30),0,1)</f>
        <v>1</v>
      </c>
      <c r="CT144" s="567">
        <f>IF(OR(MONTH(CT$3)='Rent Roll'!$AN30,MONTH(CT$3)='Rent Roll'!$AO30,MONTH(CT$3)='Rent Roll'!$AP30,MONTH(CT$3)='Rent Roll'!$AQ30,MONTH(CT$3)='Rent Roll'!$AR30,MONTH(CT$3)='Rent Roll'!$AS30),0,1)</f>
        <v>1</v>
      </c>
      <c r="CU144" s="567">
        <f>IF(OR(MONTH(CU$3)='Rent Roll'!$AN30,MONTH(CU$3)='Rent Roll'!$AO30,MONTH(CU$3)='Rent Roll'!$AP30,MONTH(CU$3)='Rent Roll'!$AQ30,MONTH(CU$3)='Rent Roll'!$AR30,MONTH(CU$3)='Rent Roll'!$AS30),0,1)</f>
        <v>1</v>
      </c>
      <c r="CV144" s="567">
        <f>IF(OR(MONTH(CV$3)='Rent Roll'!$AN30,MONTH(CV$3)='Rent Roll'!$AO30,MONTH(CV$3)='Rent Roll'!$AP30,MONTH(CV$3)='Rent Roll'!$AQ30,MONTH(CV$3)='Rent Roll'!$AR30,MONTH(CV$3)='Rent Roll'!$AS30),0,1)</f>
        <v>1</v>
      </c>
      <c r="CW144" s="567">
        <f>IF(OR(MONTH(CW$3)='Rent Roll'!$AN30,MONTH(CW$3)='Rent Roll'!$AO30,MONTH(CW$3)='Rent Roll'!$AP30,MONTH(CW$3)='Rent Roll'!$AQ30,MONTH(CW$3)='Rent Roll'!$AR30,MONTH(CW$3)='Rent Roll'!$AS30),0,1)</f>
        <v>1</v>
      </c>
      <c r="CX144" s="767">
        <f>IF(OR(MONTH(CX$3)='Rent Roll'!$AN30,MONTH(CX$3)='Rent Roll'!$AO30,MONTH(CX$3)='Rent Roll'!$AP30,MONTH(CX$3)='Rent Roll'!$AQ30,MONTH(CX$3)='Rent Roll'!$AR30,MONTH(CX$3)='Rent Roll'!$AS30),0,1)</f>
        <v>1</v>
      </c>
      <c r="CY144" s="768">
        <f>IF(OR(MONTH(CY$3)='Rent Roll'!$AN30,MONTH(CY$3)='Rent Roll'!$AO30,MONTH(CY$3)='Rent Roll'!$AP30,MONTH(CY$3)='Rent Roll'!$AQ30,MONTH(CY$3)='Rent Roll'!$AR30,MONTH(CY$3)='Rent Roll'!$AS30),0,1)</f>
        <v>1</v>
      </c>
      <c r="CZ144" s="567">
        <f>IF(OR(MONTH(CZ$3)='Rent Roll'!$AN30,MONTH(CZ$3)='Rent Roll'!$AO30,MONTH(CZ$3)='Rent Roll'!$AP30,MONTH(CZ$3)='Rent Roll'!$AQ30,MONTH(CZ$3)='Rent Roll'!$AR30,MONTH(CZ$3)='Rent Roll'!$AS30),0,1)</f>
        <v>1</v>
      </c>
      <c r="DA144" s="567">
        <f>IF(OR(MONTH(DA$3)='Rent Roll'!$AN30,MONTH(DA$3)='Rent Roll'!$AO30,MONTH(DA$3)='Rent Roll'!$AP30,MONTH(DA$3)='Rent Roll'!$AQ30,MONTH(DA$3)='Rent Roll'!$AR30,MONTH(DA$3)='Rent Roll'!$AS30),0,1)</f>
        <v>1</v>
      </c>
      <c r="DB144" s="567">
        <f>IF(OR(MONTH(DB$3)='Rent Roll'!$AN30,MONTH(DB$3)='Rent Roll'!$AO30,MONTH(DB$3)='Rent Roll'!$AP30,MONTH(DB$3)='Rent Roll'!$AQ30,MONTH(DB$3)='Rent Roll'!$AR30,MONTH(DB$3)='Rent Roll'!$AS30),0,1)</f>
        <v>1</v>
      </c>
      <c r="DC144" s="567">
        <f>IF(OR(MONTH(DC$3)='Rent Roll'!$AN30,MONTH(DC$3)='Rent Roll'!$AO30,MONTH(DC$3)='Rent Roll'!$AP30,MONTH(DC$3)='Rent Roll'!$AQ30,MONTH(DC$3)='Rent Roll'!$AR30,MONTH(DC$3)='Rent Roll'!$AS30),0,1)</f>
        <v>1</v>
      </c>
      <c r="DD144" s="567">
        <f>IF(OR(MONTH(DD$3)='Rent Roll'!$AN30,MONTH(DD$3)='Rent Roll'!$AO30,MONTH(DD$3)='Rent Roll'!$AP30,MONTH(DD$3)='Rent Roll'!$AQ30,MONTH(DD$3)='Rent Roll'!$AR30,MONTH(DD$3)='Rent Roll'!$AS30),0,1)</f>
        <v>1</v>
      </c>
      <c r="DE144" s="567">
        <f>IF(OR(MONTH(DE$3)='Rent Roll'!$AN30,MONTH(DE$3)='Rent Roll'!$AO30,MONTH(DE$3)='Rent Roll'!$AP30,MONTH(DE$3)='Rent Roll'!$AQ30,MONTH(DE$3)='Rent Roll'!$AR30,MONTH(DE$3)='Rent Roll'!$AS30),0,1)</f>
        <v>1</v>
      </c>
      <c r="DF144" s="567">
        <f>IF(OR(MONTH(DF$3)='Rent Roll'!$AN30,MONTH(DF$3)='Rent Roll'!$AO30,MONTH(DF$3)='Rent Roll'!$AP30,MONTH(DF$3)='Rent Roll'!$AQ30,MONTH(DF$3)='Rent Roll'!$AR30,MONTH(DF$3)='Rent Roll'!$AS30),0,1)</f>
        <v>1</v>
      </c>
      <c r="DG144" s="567">
        <f>IF(OR(MONTH(DG$3)='Rent Roll'!$AN30,MONTH(DG$3)='Rent Roll'!$AO30,MONTH(DG$3)='Rent Roll'!$AP30,MONTH(DG$3)='Rent Roll'!$AQ30,MONTH(DG$3)='Rent Roll'!$AR30,MONTH(DG$3)='Rent Roll'!$AS30),0,1)</f>
        <v>1</v>
      </c>
      <c r="DH144" s="567">
        <f>IF(OR(MONTH(DH$3)='Rent Roll'!$AN30,MONTH(DH$3)='Rent Roll'!$AO30,MONTH(DH$3)='Rent Roll'!$AP30,MONTH(DH$3)='Rent Roll'!$AQ30,MONTH(DH$3)='Rent Roll'!$AR30,MONTH(DH$3)='Rent Roll'!$AS30),0,1)</f>
        <v>1</v>
      </c>
      <c r="DI144" s="567">
        <f>IF(OR(MONTH(DI$3)='Rent Roll'!$AN30,MONTH(DI$3)='Rent Roll'!$AO30,MONTH(DI$3)='Rent Roll'!$AP30,MONTH(DI$3)='Rent Roll'!$AQ30,MONTH(DI$3)='Rent Roll'!$AR30,MONTH(DI$3)='Rent Roll'!$AS30),0,1)</f>
        <v>1</v>
      </c>
      <c r="DJ144" s="767">
        <f>IF(OR(MONTH(DJ$3)='Rent Roll'!$AN30,MONTH(DJ$3)='Rent Roll'!$AO30,MONTH(DJ$3)='Rent Roll'!$AP30,MONTH(DJ$3)='Rent Roll'!$AQ30,MONTH(DJ$3)='Rent Roll'!$AR30,MONTH(DJ$3)='Rent Roll'!$AS30),0,1)</f>
        <v>1</v>
      </c>
      <c r="DK144" s="768">
        <f>IF(OR(MONTH(DK$3)='Rent Roll'!$AN30,MONTH(DK$3)='Rent Roll'!$AO30,MONTH(DK$3)='Rent Roll'!$AP30,MONTH(DK$3)='Rent Roll'!$AQ30,MONTH(DK$3)='Rent Roll'!$AR30,MONTH(DK$3)='Rent Roll'!$AS30),0,1)</f>
        <v>1</v>
      </c>
      <c r="DL144" s="567">
        <f>IF(OR(MONTH(DL$3)='Rent Roll'!$AN30,MONTH(DL$3)='Rent Roll'!$AO30,MONTH(DL$3)='Rent Roll'!$AP30,MONTH(DL$3)='Rent Roll'!$AQ30,MONTH(DL$3)='Rent Roll'!$AR30,MONTH(DL$3)='Rent Roll'!$AS30),0,1)</f>
        <v>1</v>
      </c>
      <c r="DM144" s="567">
        <f>IF(OR(MONTH(DM$3)='Rent Roll'!$AN30,MONTH(DM$3)='Rent Roll'!$AO30,MONTH(DM$3)='Rent Roll'!$AP30,MONTH(DM$3)='Rent Roll'!$AQ30,MONTH(DM$3)='Rent Roll'!$AR30,MONTH(DM$3)='Rent Roll'!$AS30),0,1)</f>
        <v>1</v>
      </c>
      <c r="DN144" s="567">
        <f>IF(OR(MONTH(DN$3)='Rent Roll'!$AN30,MONTH(DN$3)='Rent Roll'!$AO30,MONTH(DN$3)='Rent Roll'!$AP30,MONTH(DN$3)='Rent Roll'!$AQ30,MONTH(DN$3)='Rent Roll'!$AR30,MONTH(DN$3)='Rent Roll'!$AS30),0,1)</f>
        <v>1</v>
      </c>
      <c r="DO144" s="567">
        <f>IF(OR(MONTH(DO$3)='Rent Roll'!$AN30,MONTH(DO$3)='Rent Roll'!$AO30,MONTH(DO$3)='Rent Roll'!$AP30,MONTH(DO$3)='Rent Roll'!$AQ30,MONTH(DO$3)='Rent Roll'!$AR30,MONTH(DO$3)='Rent Roll'!$AS30),0,1)</f>
        <v>1</v>
      </c>
      <c r="DP144" s="567">
        <f>IF(OR(MONTH(DP$3)='Rent Roll'!$AN30,MONTH(DP$3)='Rent Roll'!$AO30,MONTH(DP$3)='Rent Roll'!$AP30,MONTH(DP$3)='Rent Roll'!$AQ30,MONTH(DP$3)='Rent Roll'!$AR30,MONTH(DP$3)='Rent Roll'!$AS30),0,1)</f>
        <v>1</v>
      </c>
      <c r="DQ144" s="567">
        <f>IF(OR(MONTH(DQ$3)='Rent Roll'!$AN30,MONTH(DQ$3)='Rent Roll'!$AO30,MONTH(DQ$3)='Rent Roll'!$AP30,MONTH(DQ$3)='Rent Roll'!$AQ30,MONTH(DQ$3)='Rent Roll'!$AR30,MONTH(DQ$3)='Rent Roll'!$AS30),0,1)</f>
        <v>1</v>
      </c>
      <c r="DR144" s="567">
        <f>IF(OR(MONTH(DR$3)='Rent Roll'!$AN30,MONTH(DR$3)='Rent Roll'!$AO30,MONTH(DR$3)='Rent Roll'!$AP30,MONTH(DR$3)='Rent Roll'!$AQ30,MONTH(DR$3)='Rent Roll'!$AR30,MONTH(DR$3)='Rent Roll'!$AS30),0,1)</f>
        <v>1</v>
      </c>
      <c r="DS144" s="567">
        <f>IF(OR(MONTH(DS$3)='Rent Roll'!$AN30,MONTH(DS$3)='Rent Roll'!$AO30,MONTH(DS$3)='Rent Roll'!$AP30,MONTH(DS$3)='Rent Roll'!$AQ30,MONTH(DS$3)='Rent Roll'!$AR30,MONTH(DS$3)='Rent Roll'!$AS30),0,1)</f>
        <v>1</v>
      </c>
      <c r="DT144" s="567">
        <f>IF(OR(MONTH(DT$3)='Rent Roll'!$AN30,MONTH(DT$3)='Rent Roll'!$AO30,MONTH(DT$3)='Rent Roll'!$AP30,MONTH(DT$3)='Rent Roll'!$AQ30,MONTH(DT$3)='Rent Roll'!$AR30,MONTH(DT$3)='Rent Roll'!$AS30),0,1)</f>
        <v>1</v>
      </c>
      <c r="DU144" s="567">
        <f>IF(OR(MONTH(DU$3)='Rent Roll'!$AN30,MONTH(DU$3)='Rent Roll'!$AO30,MONTH(DU$3)='Rent Roll'!$AP30,MONTH(DU$3)='Rent Roll'!$AQ30,MONTH(DU$3)='Rent Roll'!$AR30,MONTH(DU$3)='Rent Roll'!$AS30),0,1)</f>
        <v>1</v>
      </c>
      <c r="DV144" s="567">
        <f>IF(OR(MONTH(DV$3)='Rent Roll'!$AN30,MONTH(DV$3)='Rent Roll'!$AO30,MONTH(DV$3)='Rent Roll'!$AP30,MONTH(DV$3)='Rent Roll'!$AQ30,MONTH(DV$3)='Rent Roll'!$AR30,MONTH(DV$3)='Rent Roll'!$AS30),0,1)</f>
        <v>1</v>
      </c>
    </row>
    <row r="145" spans="1:126" s="568" customFormat="1" ht="12" customHeight="1" outlineLevel="1" x14ac:dyDescent="0.4">
      <c r="A145" s="732"/>
      <c r="B145" s="564">
        <f>'Rent Roll'!$B31</f>
        <v>0</v>
      </c>
      <c r="C145" s="566"/>
      <c r="D145" s="566"/>
      <c r="E145" s="566"/>
      <c r="F145" s="778">
        <f>IF(OR(MONTH(F$3)='Rent Roll'!$AN31,MONTH(F$3)='Rent Roll'!$AO31,MONTH(F$3)='Rent Roll'!$AP31,MONTH(F$3)='Rent Roll'!$AQ31,MONTH(F$3)='Rent Roll'!$AR31,MONTH(F$3)='Rent Roll'!$AS31),0,1)</f>
        <v>1</v>
      </c>
      <c r="G145" s="768">
        <f>IF(OR(MONTH(G$3)='Rent Roll'!$AN31,MONTH(G$3)='Rent Roll'!$AO31,MONTH(G$3)='Rent Roll'!$AP31,MONTH(G$3)='Rent Roll'!$AQ31,MONTH(G$3)='Rent Roll'!$AR31,MONTH(G$3)='Rent Roll'!$AS31),0,1)</f>
        <v>1</v>
      </c>
      <c r="H145" s="567">
        <f>IF(OR(MONTH(H$3)='Rent Roll'!$AN31,MONTH(H$3)='Rent Roll'!$AO31,MONTH(H$3)='Rent Roll'!$AP31,MONTH(H$3)='Rent Roll'!$AQ31,MONTH(H$3)='Rent Roll'!$AR31,MONTH(H$3)='Rent Roll'!$AS31),0,1)</f>
        <v>1</v>
      </c>
      <c r="I145" s="567">
        <f>IF(OR(MONTH(I$3)='Rent Roll'!$AN31,MONTH(I$3)='Rent Roll'!$AO31,MONTH(I$3)='Rent Roll'!$AP31,MONTH(I$3)='Rent Roll'!$AQ31,MONTH(I$3)='Rent Roll'!$AR31,MONTH(I$3)='Rent Roll'!$AS31),0,1)</f>
        <v>1</v>
      </c>
      <c r="J145" s="567">
        <f>IF(OR(MONTH(J$3)='Rent Roll'!$AN31,MONTH(J$3)='Rent Roll'!$AO31,MONTH(J$3)='Rent Roll'!$AP31,MONTH(J$3)='Rent Roll'!$AQ31,MONTH(J$3)='Rent Roll'!$AR31,MONTH(J$3)='Rent Roll'!$AS31),0,1)</f>
        <v>1</v>
      </c>
      <c r="K145" s="567">
        <f>IF(OR(MONTH(K$3)='Rent Roll'!$AN31,MONTH(K$3)='Rent Roll'!$AO31,MONTH(K$3)='Rent Roll'!$AP31,MONTH(K$3)='Rent Roll'!$AQ31,MONTH(K$3)='Rent Roll'!$AR31,MONTH(K$3)='Rent Roll'!$AS31),0,1)</f>
        <v>1</v>
      </c>
      <c r="L145" s="567">
        <f>IF(OR(MONTH(L$3)='Rent Roll'!$AN31,MONTH(L$3)='Rent Roll'!$AO31,MONTH(L$3)='Rent Roll'!$AP31,MONTH(L$3)='Rent Roll'!$AQ31,MONTH(L$3)='Rent Roll'!$AR31,MONTH(L$3)='Rent Roll'!$AS31),0,1)</f>
        <v>1</v>
      </c>
      <c r="M145" s="567">
        <f>IF(OR(MONTH(M$3)='Rent Roll'!$AN31,MONTH(M$3)='Rent Roll'!$AO31,MONTH(M$3)='Rent Roll'!$AP31,MONTH(M$3)='Rent Roll'!$AQ31,MONTH(M$3)='Rent Roll'!$AR31,MONTH(M$3)='Rent Roll'!$AS31),0,1)</f>
        <v>1</v>
      </c>
      <c r="N145" s="567">
        <f>IF(OR(MONTH(N$3)='Rent Roll'!$AN31,MONTH(N$3)='Rent Roll'!$AO31,MONTH(N$3)='Rent Roll'!$AP31,MONTH(N$3)='Rent Roll'!$AQ31,MONTH(N$3)='Rent Roll'!$AR31,MONTH(N$3)='Rent Roll'!$AS31),0,1)</f>
        <v>1</v>
      </c>
      <c r="O145" s="567">
        <f>IF(OR(MONTH(O$3)='Rent Roll'!$AN31,MONTH(O$3)='Rent Roll'!$AO31,MONTH(O$3)='Rent Roll'!$AP31,MONTH(O$3)='Rent Roll'!$AQ31,MONTH(O$3)='Rent Roll'!$AR31,MONTH(O$3)='Rent Roll'!$AS31),0,1)</f>
        <v>1</v>
      </c>
      <c r="P145" s="567">
        <f>IF(OR(MONTH(P$3)='Rent Roll'!$AN31,MONTH(P$3)='Rent Roll'!$AO31,MONTH(P$3)='Rent Roll'!$AP31,MONTH(P$3)='Rent Roll'!$AQ31,MONTH(P$3)='Rent Roll'!$AR31,MONTH(P$3)='Rent Roll'!$AS31),0,1)</f>
        <v>1</v>
      </c>
      <c r="Q145" s="567">
        <f>IF(OR(MONTH(Q$3)='Rent Roll'!$AN31,MONTH(Q$3)='Rent Roll'!$AO31,MONTH(Q$3)='Rent Roll'!$AP31,MONTH(Q$3)='Rent Roll'!$AQ31,MONTH(Q$3)='Rent Roll'!$AR31,MONTH(Q$3)='Rent Roll'!$AS31),0,1)</f>
        <v>1</v>
      </c>
      <c r="R145" s="767">
        <f>IF(OR(MONTH(R$3)='Rent Roll'!$AN31,MONTH(R$3)='Rent Roll'!$AO31,MONTH(R$3)='Rent Roll'!$AP31,MONTH(R$3)='Rent Roll'!$AQ31,MONTH(R$3)='Rent Roll'!$AR31,MONTH(R$3)='Rent Roll'!$AS31),0,1)</f>
        <v>1</v>
      </c>
      <c r="S145" s="768">
        <f>IF(OR(MONTH(S$3)='Rent Roll'!$AN31,MONTH(S$3)='Rent Roll'!$AO31,MONTH(S$3)='Rent Roll'!$AP31,MONTH(S$3)='Rent Roll'!$AQ31,MONTH(S$3)='Rent Roll'!$AR31,MONTH(S$3)='Rent Roll'!$AS31),0,1)</f>
        <v>1</v>
      </c>
      <c r="T145" s="567">
        <f>IF(OR(MONTH(T$3)='Rent Roll'!$AN31,MONTH(T$3)='Rent Roll'!$AO31,MONTH(T$3)='Rent Roll'!$AP31,MONTH(T$3)='Rent Roll'!$AQ31,MONTH(T$3)='Rent Roll'!$AR31,MONTH(T$3)='Rent Roll'!$AS31),0,1)</f>
        <v>1</v>
      </c>
      <c r="U145" s="567">
        <f>IF(OR(MONTH(U$3)='Rent Roll'!$AN31,MONTH(U$3)='Rent Roll'!$AO31,MONTH(U$3)='Rent Roll'!$AP31,MONTH(U$3)='Rent Roll'!$AQ31,MONTH(U$3)='Rent Roll'!$AR31,MONTH(U$3)='Rent Roll'!$AS31),0,1)</f>
        <v>1</v>
      </c>
      <c r="V145" s="567">
        <f>IF(OR(MONTH(V$3)='Rent Roll'!$AN31,MONTH(V$3)='Rent Roll'!$AO31,MONTH(V$3)='Rent Roll'!$AP31,MONTH(V$3)='Rent Roll'!$AQ31,MONTH(V$3)='Rent Roll'!$AR31,MONTH(V$3)='Rent Roll'!$AS31),0,1)</f>
        <v>1</v>
      </c>
      <c r="W145" s="567">
        <f>IF(OR(MONTH(W$3)='Rent Roll'!$AN31,MONTH(W$3)='Rent Roll'!$AO31,MONTH(W$3)='Rent Roll'!$AP31,MONTH(W$3)='Rent Roll'!$AQ31,MONTH(W$3)='Rent Roll'!$AR31,MONTH(W$3)='Rent Roll'!$AS31),0,1)</f>
        <v>1</v>
      </c>
      <c r="X145" s="567">
        <f>IF(OR(MONTH(X$3)='Rent Roll'!$AN31,MONTH(X$3)='Rent Roll'!$AO31,MONTH(X$3)='Rent Roll'!$AP31,MONTH(X$3)='Rent Roll'!$AQ31,MONTH(X$3)='Rent Roll'!$AR31,MONTH(X$3)='Rent Roll'!$AS31),0,1)</f>
        <v>1</v>
      </c>
      <c r="Y145" s="567">
        <f>IF(OR(MONTH(Y$3)='Rent Roll'!$AN31,MONTH(Y$3)='Rent Roll'!$AO31,MONTH(Y$3)='Rent Roll'!$AP31,MONTH(Y$3)='Rent Roll'!$AQ31,MONTH(Y$3)='Rent Roll'!$AR31,MONTH(Y$3)='Rent Roll'!$AS31),0,1)</f>
        <v>1</v>
      </c>
      <c r="Z145" s="567">
        <f>IF(OR(MONTH(Z$3)='Rent Roll'!$AN31,MONTH(Z$3)='Rent Roll'!$AO31,MONTH(Z$3)='Rent Roll'!$AP31,MONTH(Z$3)='Rent Roll'!$AQ31,MONTH(Z$3)='Rent Roll'!$AR31,MONTH(Z$3)='Rent Roll'!$AS31),0,1)</f>
        <v>1</v>
      </c>
      <c r="AA145" s="567">
        <f>IF(OR(MONTH(AA$3)='Rent Roll'!$AN31,MONTH(AA$3)='Rent Roll'!$AO31,MONTH(AA$3)='Rent Roll'!$AP31,MONTH(AA$3)='Rent Roll'!$AQ31,MONTH(AA$3)='Rent Roll'!$AR31,MONTH(AA$3)='Rent Roll'!$AS31),0,1)</f>
        <v>1</v>
      </c>
      <c r="AB145" s="567">
        <f>IF(OR(MONTH(AB$3)='Rent Roll'!$AN31,MONTH(AB$3)='Rent Roll'!$AO31,MONTH(AB$3)='Rent Roll'!$AP31,MONTH(AB$3)='Rent Roll'!$AQ31,MONTH(AB$3)='Rent Roll'!$AR31,MONTH(AB$3)='Rent Roll'!$AS31),0,1)</f>
        <v>1</v>
      </c>
      <c r="AC145" s="567">
        <f>IF(OR(MONTH(AC$3)='Rent Roll'!$AN31,MONTH(AC$3)='Rent Roll'!$AO31,MONTH(AC$3)='Rent Roll'!$AP31,MONTH(AC$3)='Rent Roll'!$AQ31,MONTH(AC$3)='Rent Roll'!$AR31,MONTH(AC$3)='Rent Roll'!$AS31),0,1)</f>
        <v>1</v>
      </c>
      <c r="AD145" s="767">
        <f>IF(OR(MONTH(AD$3)='Rent Roll'!$AN31,MONTH(AD$3)='Rent Roll'!$AO31,MONTH(AD$3)='Rent Roll'!$AP31,MONTH(AD$3)='Rent Roll'!$AQ31,MONTH(AD$3)='Rent Roll'!$AR31,MONTH(AD$3)='Rent Roll'!$AS31),0,1)</f>
        <v>1</v>
      </c>
      <c r="AE145" s="768">
        <f>IF(OR(MONTH(AE$3)='Rent Roll'!$AN31,MONTH(AE$3)='Rent Roll'!$AO31,MONTH(AE$3)='Rent Roll'!$AP31,MONTH(AE$3)='Rent Roll'!$AQ31,MONTH(AE$3)='Rent Roll'!$AR31,MONTH(AE$3)='Rent Roll'!$AS31),0,1)</f>
        <v>1</v>
      </c>
      <c r="AF145" s="567">
        <f>IF(OR(MONTH(AF$3)='Rent Roll'!$AN31,MONTH(AF$3)='Rent Roll'!$AO31,MONTH(AF$3)='Rent Roll'!$AP31,MONTH(AF$3)='Rent Roll'!$AQ31,MONTH(AF$3)='Rent Roll'!$AR31,MONTH(AF$3)='Rent Roll'!$AS31),0,1)</f>
        <v>1</v>
      </c>
      <c r="AG145" s="567">
        <f>IF(OR(MONTH(AG$3)='Rent Roll'!$AN31,MONTH(AG$3)='Rent Roll'!$AO31,MONTH(AG$3)='Rent Roll'!$AP31,MONTH(AG$3)='Rent Roll'!$AQ31,MONTH(AG$3)='Rent Roll'!$AR31,MONTH(AG$3)='Rent Roll'!$AS31),0,1)</f>
        <v>1</v>
      </c>
      <c r="AH145" s="567">
        <f>IF(OR(MONTH(AH$3)='Rent Roll'!$AN31,MONTH(AH$3)='Rent Roll'!$AO31,MONTH(AH$3)='Rent Roll'!$AP31,MONTH(AH$3)='Rent Roll'!$AQ31,MONTH(AH$3)='Rent Roll'!$AR31,MONTH(AH$3)='Rent Roll'!$AS31),0,1)</f>
        <v>1</v>
      </c>
      <c r="AI145" s="567">
        <f>IF(OR(MONTH(AI$3)='Rent Roll'!$AN31,MONTH(AI$3)='Rent Roll'!$AO31,MONTH(AI$3)='Rent Roll'!$AP31,MONTH(AI$3)='Rent Roll'!$AQ31,MONTH(AI$3)='Rent Roll'!$AR31,MONTH(AI$3)='Rent Roll'!$AS31),0,1)</f>
        <v>1</v>
      </c>
      <c r="AJ145" s="567">
        <f>IF(OR(MONTH(AJ$3)='Rent Roll'!$AN31,MONTH(AJ$3)='Rent Roll'!$AO31,MONTH(AJ$3)='Rent Roll'!$AP31,MONTH(AJ$3)='Rent Roll'!$AQ31,MONTH(AJ$3)='Rent Roll'!$AR31,MONTH(AJ$3)='Rent Roll'!$AS31),0,1)</f>
        <v>1</v>
      </c>
      <c r="AK145" s="567">
        <f>IF(OR(MONTH(AK$3)='Rent Roll'!$AN31,MONTH(AK$3)='Rent Roll'!$AO31,MONTH(AK$3)='Rent Roll'!$AP31,MONTH(AK$3)='Rent Roll'!$AQ31,MONTH(AK$3)='Rent Roll'!$AR31,MONTH(AK$3)='Rent Roll'!$AS31),0,1)</f>
        <v>1</v>
      </c>
      <c r="AL145" s="567">
        <f>IF(OR(MONTH(AL$3)='Rent Roll'!$AN31,MONTH(AL$3)='Rent Roll'!$AO31,MONTH(AL$3)='Rent Roll'!$AP31,MONTH(AL$3)='Rent Roll'!$AQ31,MONTH(AL$3)='Rent Roll'!$AR31,MONTH(AL$3)='Rent Roll'!$AS31),0,1)</f>
        <v>1</v>
      </c>
      <c r="AM145" s="567">
        <f>IF(OR(MONTH(AM$3)='Rent Roll'!$AN31,MONTH(AM$3)='Rent Roll'!$AO31,MONTH(AM$3)='Rent Roll'!$AP31,MONTH(AM$3)='Rent Roll'!$AQ31,MONTH(AM$3)='Rent Roll'!$AR31,MONTH(AM$3)='Rent Roll'!$AS31),0,1)</f>
        <v>1</v>
      </c>
      <c r="AN145" s="567">
        <f>IF(OR(MONTH(AN$3)='Rent Roll'!$AN31,MONTH(AN$3)='Rent Roll'!$AO31,MONTH(AN$3)='Rent Roll'!$AP31,MONTH(AN$3)='Rent Roll'!$AQ31,MONTH(AN$3)='Rent Roll'!$AR31,MONTH(AN$3)='Rent Roll'!$AS31),0,1)</f>
        <v>1</v>
      </c>
      <c r="AO145" s="567">
        <f>IF(OR(MONTH(AO$3)='Rent Roll'!$AN31,MONTH(AO$3)='Rent Roll'!$AO31,MONTH(AO$3)='Rent Roll'!$AP31,MONTH(AO$3)='Rent Roll'!$AQ31,MONTH(AO$3)='Rent Roll'!$AR31,MONTH(AO$3)='Rent Roll'!$AS31),0,1)</f>
        <v>1</v>
      </c>
      <c r="AP145" s="767">
        <f>IF(OR(MONTH(AP$3)='Rent Roll'!$AN31,MONTH(AP$3)='Rent Roll'!$AO31,MONTH(AP$3)='Rent Roll'!$AP31,MONTH(AP$3)='Rent Roll'!$AQ31,MONTH(AP$3)='Rent Roll'!$AR31,MONTH(AP$3)='Rent Roll'!$AS31),0,1)</f>
        <v>1</v>
      </c>
      <c r="AQ145" s="768">
        <f>IF(OR(MONTH(AQ$3)='Rent Roll'!$AN31,MONTH(AQ$3)='Rent Roll'!$AO31,MONTH(AQ$3)='Rent Roll'!$AP31,MONTH(AQ$3)='Rent Roll'!$AQ31,MONTH(AQ$3)='Rent Roll'!$AR31,MONTH(AQ$3)='Rent Roll'!$AS31),0,1)</f>
        <v>1</v>
      </c>
      <c r="AR145" s="567">
        <f>IF(OR(MONTH(AR$3)='Rent Roll'!$AN31,MONTH(AR$3)='Rent Roll'!$AO31,MONTH(AR$3)='Rent Roll'!$AP31,MONTH(AR$3)='Rent Roll'!$AQ31,MONTH(AR$3)='Rent Roll'!$AR31,MONTH(AR$3)='Rent Roll'!$AS31),0,1)</f>
        <v>1</v>
      </c>
      <c r="AS145" s="567">
        <f>IF(OR(MONTH(AS$3)='Rent Roll'!$AN31,MONTH(AS$3)='Rent Roll'!$AO31,MONTH(AS$3)='Rent Roll'!$AP31,MONTH(AS$3)='Rent Roll'!$AQ31,MONTH(AS$3)='Rent Roll'!$AR31,MONTH(AS$3)='Rent Roll'!$AS31),0,1)</f>
        <v>1</v>
      </c>
      <c r="AT145" s="567">
        <f>IF(OR(MONTH(AT$3)='Rent Roll'!$AN31,MONTH(AT$3)='Rent Roll'!$AO31,MONTH(AT$3)='Rent Roll'!$AP31,MONTH(AT$3)='Rent Roll'!$AQ31,MONTH(AT$3)='Rent Roll'!$AR31,MONTH(AT$3)='Rent Roll'!$AS31),0,1)</f>
        <v>1</v>
      </c>
      <c r="AU145" s="567">
        <f>IF(OR(MONTH(AU$3)='Rent Roll'!$AN31,MONTH(AU$3)='Rent Roll'!$AO31,MONTH(AU$3)='Rent Roll'!$AP31,MONTH(AU$3)='Rent Roll'!$AQ31,MONTH(AU$3)='Rent Roll'!$AR31,MONTH(AU$3)='Rent Roll'!$AS31),0,1)</f>
        <v>1</v>
      </c>
      <c r="AV145" s="567">
        <f>IF(OR(MONTH(AV$3)='Rent Roll'!$AN31,MONTH(AV$3)='Rent Roll'!$AO31,MONTH(AV$3)='Rent Roll'!$AP31,MONTH(AV$3)='Rent Roll'!$AQ31,MONTH(AV$3)='Rent Roll'!$AR31,MONTH(AV$3)='Rent Roll'!$AS31),0,1)</f>
        <v>1</v>
      </c>
      <c r="AW145" s="567">
        <f>IF(OR(MONTH(AW$3)='Rent Roll'!$AN31,MONTH(AW$3)='Rent Roll'!$AO31,MONTH(AW$3)='Rent Roll'!$AP31,MONTH(AW$3)='Rent Roll'!$AQ31,MONTH(AW$3)='Rent Roll'!$AR31,MONTH(AW$3)='Rent Roll'!$AS31),0,1)</f>
        <v>1</v>
      </c>
      <c r="AX145" s="567">
        <f>IF(OR(MONTH(AX$3)='Rent Roll'!$AN31,MONTH(AX$3)='Rent Roll'!$AO31,MONTH(AX$3)='Rent Roll'!$AP31,MONTH(AX$3)='Rent Roll'!$AQ31,MONTH(AX$3)='Rent Roll'!$AR31,MONTH(AX$3)='Rent Roll'!$AS31),0,1)</f>
        <v>1</v>
      </c>
      <c r="AY145" s="567">
        <f>IF(OR(MONTH(AY$3)='Rent Roll'!$AN31,MONTH(AY$3)='Rent Roll'!$AO31,MONTH(AY$3)='Rent Roll'!$AP31,MONTH(AY$3)='Rent Roll'!$AQ31,MONTH(AY$3)='Rent Roll'!$AR31,MONTH(AY$3)='Rent Roll'!$AS31),0,1)</f>
        <v>1</v>
      </c>
      <c r="AZ145" s="567">
        <f>IF(OR(MONTH(AZ$3)='Rent Roll'!$AN31,MONTH(AZ$3)='Rent Roll'!$AO31,MONTH(AZ$3)='Rent Roll'!$AP31,MONTH(AZ$3)='Rent Roll'!$AQ31,MONTH(AZ$3)='Rent Roll'!$AR31,MONTH(AZ$3)='Rent Roll'!$AS31),0,1)</f>
        <v>1</v>
      </c>
      <c r="BA145" s="567">
        <f>IF(OR(MONTH(BA$3)='Rent Roll'!$AN31,MONTH(BA$3)='Rent Roll'!$AO31,MONTH(BA$3)='Rent Roll'!$AP31,MONTH(BA$3)='Rent Roll'!$AQ31,MONTH(BA$3)='Rent Roll'!$AR31,MONTH(BA$3)='Rent Roll'!$AS31),0,1)</f>
        <v>1</v>
      </c>
      <c r="BB145" s="767">
        <f>IF(OR(MONTH(BB$3)='Rent Roll'!$AN31,MONTH(BB$3)='Rent Roll'!$AO31,MONTH(BB$3)='Rent Roll'!$AP31,MONTH(BB$3)='Rent Roll'!$AQ31,MONTH(BB$3)='Rent Roll'!$AR31,MONTH(BB$3)='Rent Roll'!$AS31),0,1)</f>
        <v>1</v>
      </c>
      <c r="BC145" s="768">
        <f>IF(OR(MONTH(BC$3)='Rent Roll'!$AN31,MONTH(BC$3)='Rent Roll'!$AO31,MONTH(BC$3)='Rent Roll'!$AP31,MONTH(BC$3)='Rent Roll'!$AQ31,MONTH(BC$3)='Rent Roll'!$AR31,MONTH(BC$3)='Rent Roll'!$AS31),0,1)</f>
        <v>1</v>
      </c>
      <c r="BD145" s="567">
        <f>IF(OR(MONTH(BD$3)='Rent Roll'!$AN31,MONTH(BD$3)='Rent Roll'!$AO31,MONTH(BD$3)='Rent Roll'!$AP31,MONTH(BD$3)='Rent Roll'!$AQ31,MONTH(BD$3)='Rent Roll'!$AR31,MONTH(BD$3)='Rent Roll'!$AS31),0,1)</f>
        <v>1</v>
      </c>
      <c r="BE145" s="567">
        <f>IF(OR(MONTH(BE$3)='Rent Roll'!$AN31,MONTH(BE$3)='Rent Roll'!$AO31,MONTH(BE$3)='Rent Roll'!$AP31,MONTH(BE$3)='Rent Roll'!$AQ31,MONTH(BE$3)='Rent Roll'!$AR31,MONTH(BE$3)='Rent Roll'!$AS31),0,1)</f>
        <v>1</v>
      </c>
      <c r="BF145" s="567">
        <f>IF(OR(MONTH(BF$3)='Rent Roll'!$AN31,MONTH(BF$3)='Rent Roll'!$AO31,MONTH(BF$3)='Rent Roll'!$AP31,MONTH(BF$3)='Rent Roll'!$AQ31,MONTH(BF$3)='Rent Roll'!$AR31,MONTH(BF$3)='Rent Roll'!$AS31),0,1)</f>
        <v>1</v>
      </c>
      <c r="BG145" s="567">
        <f>IF(OR(MONTH(BG$3)='Rent Roll'!$AN31,MONTH(BG$3)='Rent Roll'!$AO31,MONTH(BG$3)='Rent Roll'!$AP31,MONTH(BG$3)='Rent Roll'!$AQ31,MONTH(BG$3)='Rent Roll'!$AR31,MONTH(BG$3)='Rent Roll'!$AS31),0,1)</f>
        <v>1</v>
      </c>
      <c r="BH145" s="567">
        <f>IF(OR(MONTH(BH$3)='Rent Roll'!$AN31,MONTH(BH$3)='Rent Roll'!$AO31,MONTH(BH$3)='Rent Roll'!$AP31,MONTH(BH$3)='Rent Roll'!$AQ31,MONTH(BH$3)='Rent Roll'!$AR31,MONTH(BH$3)='Rent Roll'!$AS31),0,1)</f>
        <v>1</v>
      </c>
      <c r="BI145" s="567">
        <f>IF(OR(MONTH(BI$3)='Rent Roll'!$AN31,MONTH(BI$3)='Rent Roll'!$AO31,MONTH(BI$3)='Rent Roll'!$AP31,MONTH(BI$3)='Rent Roll'!$AQ31,MONTH(BI$3)='Rent Roll'!$AR31,MONTH(BI$3)='Rent Roll'!$AS31),0,1)</f>
        <v>1</v>
      </c>
      <c r="BJ145" s="567">
        <f>IF(OR(MONTH(BJ$3)='Rent Roll'!$AN31,MONTH(BJ$3)='Rent Roll'!$AO31,MONTH(BJ$3)='Rent Roll'!$AP31,MONTH(BJ$3)='Rent Roll'!$AQ31,MONTH(BJ$3)='Rent Roll'!$AR31,MONTH(BJ$3)='Rent Roll'!$AS31),0,1)</f>
        <v>1</v>
      </c>
      <c r="BK145" s="567">
        <f>IF(OR(MONTH(BK$3)='Rent Roll'!$AN31,MONTH(BK$3)='Rent Roll'!$AO31,MONTH(BK$3)='Rent Roll'!$AP31,MONTH(BK$3)='Rent Roll'!$AQ31,MONTH(BK$3)='Rent Roll'!$AR31,MONTH(BK$3)='Rent Roll'!$AS31),0,1)</f>
        <v>1</v>
      </c>
      <c r="BL145" s="567">
        <f>IF(OR(MONTH(BL$3)='Rent Roll'!$AN31,MONTH(BL$3)='Rent Roll'!$AO31,MONTH(BL$3)='Rent Roll'!$AP31,MONTH(BL$3)='Rent Roll'!$AQ31,MONTH(BL$3)='Rent Roll'!$AR31,MONTH(BL$3)='Rent Roll'!$AS31),0,1)</f>
        <v>1</v>
      </c>
      <c r="BM145" s="567">
        <f>IF(OR(MONTH(BM$3)='Rent Roll'!$AN31,MONTH(BM$3)='Rent Roll'!$AO31,MONTH(BM$3)='Rent Roll'!$AP31,MONTH(BM$3)='Rent Roll'!$AQ31,MONTH(BM$3)='Rent Roll'!$AR31,MONTH(BM$3)='Rent Roll'!$AS31),0,1)</f>
        <v>1</v>
      </c>
      <c r="BN145" s="767">
        <f>IF(OR(MONTH(BN$3)='Rent Roll'!$AN31,MONTH(BN$3)='Rent Roll'!$AO31,MONTH(BN$3)='Rent Roll'!$AP31,MONTH(BN$3)='Rent Roll'!$AQ31,MONTH(BN$3)='Rent Roll'!$AR31,MONTH(BN$3)='Rent Roll'!$AS31),0,1)</f>
        <v>1</v>
      </c>
      <c r="BO145" s="768">
        <f>IF(OR(MONTH(BO$3)='Rent Roll'!$AN31,MONTH(BO$3)='Rent Roll'!$AO31,MONTH(BO$3)='Rent Roll'!$AP31,MONTH(BO$3)='Rent Roll'!$AQ31,MONTH(BO$3)='Rent Roll'!$AR31,MONTH(BO$3)='Rent Roll'!$AS31),0,1)</f>
        <v>1</v>
      </c>
      <c r="BP145" s="567">
        <f>IF(OR(MONTH(BP$3)='Rent Roll'!$AN31,MONTH(BP$3)='Rent Roll'!$AO31,MONTH(BP$3)='Rent Roll'!$AP31,MONTH(BP$3)='Rent Roll'!$AQ31,MONTH(BP$3)='Rent Roll'!$AR31,MONTH(BP$3)='Rent Roll'!$AS31),0,1)</f>
        <v>1</v>
      </c>
      <c r="BQ145" s="567">
        <f>IF(OR(MONTH(BQ$3)='Rent Roll'!$AN31,MONTH(BQ$3)='Rent Roll'!$AO31,MONTH(BQ$3)='Rent Roll'!$AP31,MONTH(BQ$3)='Rent Roll'!$AQ31,MONTH(BQ$3)='Rent Roll'!$AR31,MONTH(BQ$3)='Rent Roll'!$AS31),0,1)</f>
        <v>1</v>
      </c>
      <c r="BR145" s="567">
        <f>IF(OR(MONTH(BR$3)='Rent Roll'!$AN31,MONTH(BR$3)='Rent Roll'!$AO31,MONTH(BR$3)='Rent Roll'!$AP31,MONTH(BR$3)='Rent Roll'!$AQ31,MONTH(BR$3)='Rent Roll'!$AR31,MONTH(BR$3)='Rent Roll'!$AS31),0,1)</f>
        <v>1</v>
      </c>
      <c r="BS145" s="567">
        <f>IF(OR(MONTH(BS$3)='Rent Roll'!$AN31,MONTH(BS$3)='Rent Roll'!$AO31,MONTH(BS$3)='Rent Roll'!$AP31,MONTH(BS$3)='Rent Roll'!$AQ31,MONTH(BS$3)='Rent Roll'!$AR31,MONTH(BS$3)='Rent Roll'!$AS31),0,1)</f>
        <v>1</v>
      </c>
      <c r="BT145" s="567">
        <f>IF(OR(MONTH(BT$3)='Rent Roll'!$AN31,MONTH(BT$3)='Rent Roll'!$AO31,MONTH(BT$3)='Rent Roll'!$AP31,MONTH(BT$3)='Rent Roll'!$AQ31,MONTH(BT$3)='Rent Roll'!$AR31,MONTH(BT$3)='Rent Roll'!$AS31),0,1)</f>
        <v>1</v>
      </c>
      <c r="BU145" s="567">
        <f>IF(OR(MONTH(BU$3)='Rent Roll'!$AN31,MONTH(BU$3)='Rent Roll'!$AO31,MONTH(BU$3)='Rent Roll'!$AP31,MONTH(BU$3)='Rent Roll'!$AQ31,MONTH(BU$3)='Rent Roll'!$AR31,MONTH(BU$3)='Rent Roll'!$AS31),0,1)</f>
        <v>1</v>
      </c>
      <c r="BV145" s="567">
        <f>IF(OR(MONTH(BV$3)='Rent Roll'!$AN31,MONTH(BV$3)='Rent Roll'!$AO31,MONTH(BV$3)='Rent Roll'!$AP31,MONTH(BV$3)='Rent Roll'!$AQ31,MONTH(BV$3)='Rent Roll'!$AR31,MONTH(BV$3)='Rent Roll'!$AS31),0,1)</f>
        <v>1</v>
      </c>
      <c r="BW145" s="567">
        <f>IF(OR(MONTH(BW$3)='Rent Roll'!$AN31,MONTH(BW$3)='Rent Roll'!$AO31,MONTH(BW$3)='Rent Roll'!$AP31,MONTH(BW$3)='Rent Roll'!$AQ31,MONTH(BW$3)='Rent Roll'!$AR31,MONTH(BW$3)='Rent Roll'!$AS31),0,1)</f>
        <v>1</v>
      </c>
      <c r="BX145" s="567">
        <f>IF(OR(MONTH(BX$3)='Rent Roll'!$AN31,MONTH(BX$3)='Rent Roll'!$AO31,MONTH(BX$3)='Rent Roll'!$AP31,MONTH(BX$3)='Rent Roll'!$AQ31,MONTH(BX$3)='Rent Roll'!$AR31,MONTH(BX$3)='Rent Roll'!$AS31),0,1)</f>
        <v>1</v>
      </c>
      <c r="BY145" s="567">
        <f>IF(OR(MONTH(BY$3)='Rent Roll'!$AN31,MONTH(BY$3)='Rent Roll'!$AO31,MONTH(BY$3)='Rent Roll'!$AP31,MONTH(BY$3)='Rent Roll'!$AQ31,MONTH(BY$3)='Rent Roll'!$AR31,MONTH(BY$3)='Rent Roll'!$AS31),0,1)</f>
        <v>1</v>
      </c>
      <c r="BZ145" s="767">
        <f>IF(OR(MONTH(BZ$3)='Rent Roll'!$AN31,MONTH(BZ$3)='Rent Roll'!$AO31,MONTH(BZ$3)='Rent Roll'!$AP31,MONTH(BZ$3)='Rent Roll'!$AQ31,MONTH(BZ$3)='Rent Roll'!$AR31,MONTH(BZ$3)='Rent Roll'!$AS31),0,1)</f>
        <v>1</v>
      </c>
      <c r="CA145" s="768">
        <f>IF(OR(MONTH(CA$3)='Rent Roll'!$AN31,MONTH(CA$3)='Rent Roll'!$AO31,MONTH(CA$3)='Rent Roll'!$AP31,MONTH(CA$3)='Rent Roll'!$AQ31,MONTH(CA$3)='Rent Roll'!$AR31,MONTH(CA$3)='Rent Roll'!$AS31),0,1)</f>
        <v>1</v>
      </c>
      <c r="CB145" s="567">
        <f>IF(OR(MONTH(CB$3)='Rent Roll'!$AN31,MONTH(CB$3)='Rent Roll'!$AO31,MONTH(CB$3)='Rent Roll'!$AP31,MONTH(CB$3)='Rent Roll'!$AQ31,MONTH(CB$3)='Rent Roll'!$AR31,MONTH(CB$3)='Rent Roll'!$AS31),0,1)</f>
        <v>1</v>
      </c>
      <c r="CC145" s="567">
        <f>IF(OR(MONTH(CC$3)='Rent Roll'!$AN31,MONTH(CC$3)='Rent Roll'!$AO31,MONTH(CC$3)='Rent Roll'!$AP31,MONTH(CC$3)='Rent Roll'!$AQ31,MONTH(CC$3)='Rent Roll'!$AR31,MONTH(CC$3)='Rent Roll'!$AS31),0,1)</f>
        <v>1</v>
      </c>
      <c r="CD145" s="567">
        <f>IF(OR(MONTH(CD$3)='Rent Roll'!$AN31,MONTH(CD$3)='Rent Roll'!$AO31,MONTH(CD$3)='Rent Roll'!$AP31,MONTH(CD$3)='Rent Roll'!$AQ31,MONTH(CD$3)='Rent Roll'!$AR31,MONTH(CD$3)='Rent Roll'!$AS31),0,1)</f>
        <v>1</v>
      </c>
      <c r="CE145" s="567">
        <f>IF(OR(MONTH(CE$3)='Rent Roll'!$AN31,MONTH(CE$3)='Rent Roll'!$AO31,MONTH(CE$3)='Rent Roll'!$AP31,MONTH(CE$3)='Rent Roll'!$AQ31,MONTH(CE$3)='Rent Roll'!$AR31,MONTH(CE$3)='Rent Roll'!$AS31),0,1)</f>
        <v>1</v>
      </c>
      <c r="CF145" s="567">
        <f>IF(OR(MONTH(CF$3)='Rent Roll'!$AN31,MONTH(CF$3)='Rent Roll'!$AO31,MONTH(CF$3)='Rent Roll'!$AP31,MONTH(CF$3)='Rent Roll'!$AQ31,MONTH(CF$3)='Rent Roll'!$AR31,MONTH(CF$3)='Rent Roll'!$AS31),0,1)</f>
        <v>1</v>
      </c>
      <c r="CG145" s="567">
        <f>IF(OR(MONTH(CG$3)='Rent Roll'!$AN31,MONTH(CG$3)='Rent Roll'!$AO31,MONTH(CG$3)='Rent Roll'!$AP31,MONTH(CG$3)='Rent Roll'!$AQ31,MONTH(CG$3)='Rent Roll'!$AR31,MONTH(CG$3)='Rent Roll'!$AS31),0,1)</f>
        <v>1</v>
      </c>
      <c r="CH145" s="567">
        <f>IF(OR(MONTH(CH$3)='Rent Roll'!$AN31,MONTH(CH$3)='Rent Roll'!$AO31,MONTH(CH$3)='Rent Roll'!$AP31,MONTH(CH$3)='Rent Roll'!$AQ31,MONTH(CH$3)='Rent Roll'!$AR31,MONTH(CH$3)='Rent Roll'!$AS31),0,1)</f>
        <v>1</v>
      </c>
      <c r="CI145" s="567">
        <f>IF(OR(MONTH(CI$3)='Rent Roll'!$AN31,MONTH(CI$3)='Rent Roll'!$AO31,MONTH(CI$3)='Rent Roll'!$AP31,MONTH(CI$3)='Rent Roll'!$AQ31,MONTH(CI$3)='Rent Roll'!$AR31,MONTH(CI$3)='Rent Roll'!$AS31),0,1)</f>
        <v>1</v>
      </c>
      <c r="CJ145" s="567">
        <f>IF(OR(MONTH(CJ$3)='Rent Roll'!$AN31,MONTH(CJ$3)='Rent Roll'!$AO31,MONTH(CJ$3)='Rent Roll'!$AP31,MONTH(CJ$3)='Rent Roll'!$AQ31,MONTH(CJ$3)='Rent Roll'!$AR31,MONTH(CJ$3)='Rent Roll'!$AS31),0,1)</f>
        <v>1</v>
      </c>
      <c r="CK145" s="567">
        <f>IF(OR(MONTH(CK$3)='Rent Roll'!$AN31,MONTH(CK$3)='Rent Roll'!$AO31,MONTH(CK$3)='Rent Roll'!$AP31,MONTH(CK$3)='Rent Roll'!$AQ31,MONTH(CK$3)='Rent Roll'!$AR31,MONTH(CK$3)='Rent Roll'!$AS31),0,1)</f>
        <v>1</v>
      </c>
      <c r="CL145" s="767">
        <f>IF(OR(MONTH(CL$3)='Rent Roll'!$AN31,MONTH(CL$3)='Rent Roll'!$AO31,MONTH(CL$3)='Rent Roll'!$AP31,MONTH(CL$3)='Rent Roll'!$AQ31,MONTH(CL$3)='Rent Roll'!$AR31,MONTH(CL$3)='Rent Roll'!$AS31),0,1)</f>
        <v>1</v>
      </c>
      <c r="CM145" s="768">
        <f>IF(OR(MONTH(CM$3)='Rent Roll'!$AN31,MONTH(CM$3)='Rent Roll'!$AO31,MONTH(CM$3)='Rent Roll'!$AP31,MONTH(CM$3)='Rent Roll'!$AQ31,MONTH(CM$3)='Rent Roll'!$AR31,MONTH(CM$3)='Rent Roll'!$AS31),0,1)</f>
        <v>1</v>
      </c>
      <c r="CN145" s="567">
        <f>IF(OR(MONTH(CN$3)='Rent Roll'!$AN31,MONTH(CN$3)='Rent Roll'!$AO31,MONTH(CN$3)='Rent Roll'!$AP31,MONTH(CN$3)='Rent Roll'!$AQ31,MONTH(CN$3)='Rent Roll'!$AR31,MONTH(CN$3)='Rent Roll'!$AS31),0,1)</f>
        <v>1</v>
      </c>
      <c r="CO145" s="567">
        <f>IF(OR(MONTH(CO$3)='Rent Roll'!$AN31,MONTH(CO$3)='Rent Roll'!$AO31,MONTH(CO$3)='Rent Roll'!$AP31,MONTH(CO$3)='Rent Roll'!$AQ31,MONTH(CO$3)='Rent Roll'!$AR31,MONTH(CO$3)='Rent Roll'!$AS31),0,1)</f>
        <v>1</v>
      </c>
      <c r="CP145" s="567">
        <f>IF(OR(MONTH(CP$3)='Rent Roll'!$AN31,MONTH(CP$3)='Rent Roll'!$AO31,MONTH(CP$3)='Rent Roll'!$AP31,MONTH(CP$3)='Rent Roll'!$AQ31,MONTH(CP$3)='Rent Roll'!$AR31,MONTH(CP$3)='Rent Roll'!$AS31),0,1)</f>
        <v>1</v>
      </c>
      <c r="CQ145" s="567">
        <f>IF(OR(MONTH(CQ$3)='Rent Roll'!$AN31,MONTH(CQ$3)='Rent Roll'!$AO31,MONTH(CQ$3)='Rent Roll'!$AP31,MONTH(CQ$3)='Rent Roll'!$AQ31,MONTH(CQ$3)='Rent Roll'!$AR31,MONTH(CQ$3)='Rent Roll'!$AS31),0,1)</f>
        <v>1</v>
      </c>
      <c r="CR145" s="567">
        <f>IF(OR(MONTH(CR$3)='Rent Roll'!$AN31,MONTH(CR$3)='Rent Roll'!$AO31,MONTH(CR$3)='Rent Roll'!$AP31,MONTH(CR$3)='Rent Roll'!$AQ31,MONTH(CR$3)='Rent Roll'!$AR31,MONTH(CR$3)='Rent Roll'!$AS31),0,1)</f>
        <v>1</v>
      </c>
      <c r="CS145" s="567">
        <f>IF(OR(MONTH(CS$3)='Rent Roll'!$AN31,MONTH(CS$3)='Rent Roll'!$AO31,MONTH(CS$3)='Rent Roll'!$AP31,MONTH(CS$3)='Rent Roll'!$AQ31,MONTH(CS$3)='Rent Roll'!$AR31,MONTH(CS$3)='Rent Roll'!$AS31),0,1)</f>
        <v>1</v>
      </c>
      <c r="CT145" s="567">
        <f>IF(OR(MONTH(CT$3)='Rent Roll'!$AN31,MONTH(CT$3)='Rent Roll'!$AO31,MONTH(CT$3)='Rent Roll'!$AP31,MONTH(CT$3)='Rent Roll'!$AQ31,MONTH(CT$3)='Rent Roll'!$AR31,MONTH(CT$3)='Rent Roll'!$AS31),0,1)</f>
        <v>1</v>
      </c>
      <c r="CU145" s="567">
        <f>IF(OR(MONTH(CU$3)='Rent Roll'!$AN31,MONTH(CU$3)='Rent Roll'!$AO31,MONTH(CU$3)='Rent Roll'!$AP31,MONTH(CU$3)='Rent Roll'!$AQ31,MONTH(CU$3)='Rent Roll'!$AR31,MONTH(CU$3)='Rent Roll'!$AS31),0,1)</f>
        <v>1</v>
      </c>
      <c r="CV145" s="567">
        <f>IF(OR(MONTH(CV$3)='Rent Roll'!$AN31,MONTH(CV$3)='Rent Roll'!$AO31,MONTH(CV$3)='Rent Roll'!$AP31,MONTH(CV$3)='Rent Roll'!$AQ31,MONTH(CV$3)='Rent Roll'!$AR31,MONTH(CV$3)='Rent Roll'!$AS31),0,1)</f>
        <v>1</v>
      </c>
      <c r="CW145" s="567">
        <f>IF(OR(MONTH(CW$3)='Rent Roll'!$AN31,MONTH(CW$3)='Rent Roll'!$AO31,MONTH(CW$3)='Rent Roll'!$AP31,MONTH(CW$3)='Rent Roll'!$AQ31,MONTH(CW$3)='Rent Roll'!$AR31,MONTH(CW$3)='Rent Roll'!$AS31),0,1)</f>
        <v>1</v>
      </c>
      <c r="CX145" s="767">
        <f>IF(OR(MONTH(CX$3)='Rent Roll'!$AN31,MONTH(CX$3)='Rent Roll'!$AO31,MONTH(CX$3)='Rent Roll'!$AP31,MONTH(CX$3)='Rent Roll'!$AQ31,MONTH(CX$3)='Rent Roll'!$AR31,MONTH(CX$3)='Rent Roll'!$AS31),0,1)</f>
        <v>1</v>
      </c>
      <c r="CY145" s="768">
        <f>IF(OR(MONTH(CY$3)='Rent Roll'!$AN31,MONTH(CY$3)='Rent Roll'!$AO31,MONTH(CY$3)='Rent Roll'!$AP31,MONTH(CY$3)='Rent Roll'!$AQ31,MONTH(CY$3)='Rent Roll'!$AR31,MONTH(CY$3)='Rent Roll'!$AS31),0,1)</f>
        <v>1</v>
      </c>
      <c r="CZ145" s="567">
        <f>IF(OR(MONTH(CZ$3)='Rent Roll'!$AN31,MONTH(CZ$3)='Rent Roll'!$AO31,MONTH(CZ$3)='Rent Roll'!$AP31,MONTH(CZ$3)='Rent Roll'!$AQ31,MONTH(CZ$3)='Rent Roll'!$AR31,MONTH(CZ$3)='Rent Roll'!$AS31),0,1)</f>
        <v>1</v>
      </c>
      <c r="DA145" s="567">
        <f>IF(OR(MONTH(DA$3)='Rent Roll'!$AN31,MONTH(DA$3)='Rent Roll'!$AO31,MONTH(DA$3)='Rent Roll'!$AP31,MONTH(DA$3)='Rent Roll'!$AQ31,MONTH(DA$3)='Rent Roll'!$AR31,MONTH(DA$3)='Rent Roll'!$AS31),0,1)</f>
        <v>1</v>
      </c>
      <c r="DB145" s="567">
        <f>IF(OR(MONTH(DB$3)='Rent Roll'!$AN31,MONTH(DB$3)='Rent Roll'!$AO31,MONTH(DB$3)='Rent Roll'!$AP31,MONTH(DB$3)='Rent Roll'!$AQ31,MONTH(DB$3)='Rent Roll'!$AR31,MONTH(DB$3)='Rent Roll'!$AS31),0,1)</f>
        <v>1</v>
      </c>
      <c r="DC145" s="567">
        <f>IF(OR(MONTH(DC$3)='Rent Roll'!$AN31,MONTH(DC$3)='Rent Roll'!$AO31,MONTH(DC$3)='Rent Roll'!$AP31,MONTH(DC$3)='Rent Roll'!$AQ31,MONTH(DC$3)='Rent Roll'!$AR31,MONTH(DC$3)='Rent Roll'!$AS31),0,1)</f>
        <v>1</v>
      </c>
      <c r="DD145" s="567">
        <f>IF(OR(MONTH(DD$3)='Rent Roll'!$AN31,MONTH(DD$3)='Rent Roll'!$AO31,MONTH(DD$3)='Rent Roll'!$AP31,MONTH(DD$3)='Rent Roll'!$AQ31,MONTH(DD$3)='Rent Roll'!$AR31,MONTH(DD$3)='Rent Roll'!$AS31),0,1)</f>
        <v>1</v>
      </c>
      <c r="DE145" s="567">
        <f>IF(OR(MONTH(DE$3)='Rent Roll'!$AN31,MONTH(DE$3)='Rent Roll'!$AO31,MONTH(DE$3)='Rent Roll'!$AP31,MONTH(DE$3)='Rent Roll'!$AQ31,MONTH(DE$3)='Rent Roll'!$AR31,MONTH(DE$3)='Rent Roll'!$AS31),0,1)</f>
        <v>1</v>
      </c>
      <c r="DF145" s="567">
        <f>IF(OR(MONTH(DF$3)='Rent Roll'!$AN31,MONTH(DF$3)='Rent Roll'!$AO31,MONTH(DF$3)='Rent Roll'!$AP31,MONTH(DF$3)='Rent Roll'!$AQ31,MONTH(DF$3)='Rent Roll'!$AR31,MONTH(DF$3)='Rent Roll'!$AS31),0,1)</f>
        <v>1</v>
      </c>
      <c r="DG145" s="567">
        <f>IF(OR(MONTH(DG$3)='Rent Roll'!$AN31,MONTH(DG$3)='Rent Roll'!$AO31,MONTH(DG$3)='Rent Roll'!$AP31,MONTH(DG$3)='Rent Roll'!$AQ31,MONTH(DG$3)='Rent Roll'!$AR31,MONTH(DG$3)='Rent Roll'!$AS31),0,1)</f>
        <v>1</v>
      </c>
      <c r="DH145" s="567">
        <f>IF(OR(MONTH(DH$3)='Rent Roll'!$AN31,MONTH(DH$3)='Rent Roll'!$AO31,MONTH(DH$3)='Rent Roll'!$AP31,MONTH(DH$3)='Rent Roll'!$AQ31,MONTH(DH$3)='Rent Roll'!$AR31,MONTH(DH$3)='Rent Roll'!$AS31),0,1)</f>
        <v>1</v>
      </c>
      <c r="DI145" s="567">
        <f>IF(OR(MONTH(DI$3)='Rent Roll'!$AN31,MONTH(DI$3)='Rent Roll'!$AO31,MONTH(DI$3)='Rent Roll'!$AP31,MONTH(DI$3)='Rent Roll'!$AQ31,MONTH(DI$3)='Rent Roll'!$AR31,MONTH(DI$3)='Rent Roll'!$AS31),0,1)</f>
        <v>1</v>
      </c>
      <c r="DJ145" s="767">
        <f>IF(OR(MONTH(DJ$3)='Rent Roll'!$AN31,MONTH(DJ$3)='Rent Roll'!$AO31,MONTH(DJ$3)='Rent Roll'!$AP31,MONTH(DJ$3)='Rent Roll'!$AQ31,MONTH(DJ$3)='Rent Roll'!$AR31,MONTH(DJ$3)='Rent Roll'!$AS31),0,1)</f>
        <v>1</v>
      </c>
      <c r="DK145" s="768">
        <f>IF(OR(MONTH(DK$3)='Rent Roll'!$AN31,MONTH(DK$3)='Rent Roll'!$AO31,MONTH(DK$3)='Rent Roll'!$AP31,MONTH(DK$3)='Rent Roll'!$AQ31,MONTH(DK$3)='Rent Roll'!$AR31,MONTH(DK$3)='Rent Roll'!$AS31),0,1)</f>
        <v>1</v>
      </c>
      <c r="DL145" s="567">
        <f>IF(OR(MONTH(DL$3)='Rent Roll'!$AN31,MONTH(DL$3)='Rent Roll'!$AO31,MONTH(DL$3)='Rent Roll'!$AP31,MONTH(DL$3)='Rent Roll'!$AQ31,MONTH(DL$3)='Rent Roll'!$AR31,MONTH(DL$3)='Rent Roll'!$AS31),0,1)</f>
        <v>1</v>
      </c>
      <c r="DM145" s="567">
        <f>IF(OR(MONTH(DM$3)='Rent Roll'!$AN31,MONTH(DM$3)='Rent Roll'!$AO31,MONTH(DM$3)='Rent Roll'!$AP31,MONTH(DM$3)='Rent Roll'!$AQ31,MONTH(DM$3)='Rent Roll'!$AR31,MONTH(DM$3)='Rent Roll'!$AS31),0,1)</f>
        <v>1</v>
      </c>
      <c r="DN145" s="567">
        <f>IF(OR(MONTH(DN$3)='Rent Roll'!$AN31,MONTH(DN$3)='Rent Roll'!$AO31,MONTH(DN$3)='Rent Roll'!$AP31,MONTH(DN$3)='Rent Roll'!$AQ31,MONTH(DN$3)='Rent Roll'!$AR31,MONTH(DN$3)='Rent Roll'!$AS31),0,1)</f>
        <v>1</v>
      </c>
      <c r="DO145" s="567">
        <f>IF(OR(MONTH(DO$3)='Rent Roll'!$AN31,MONTH(DO$3)='Rent Roll'!$AO31,MONTH(DO$3)='Rent Roll'!$AP31,MONTH(DO$3)='Rent Roll'!$AQ31,MONTH(DO$3)='Rent Roll'!$AR31,MONTH(DO$3)='Rent Roll'!$AS31),0,1)</f>
        <v>1</v>
      </c>
      <c r="DP145" s="567">
        <f>IF(OR(MONTH(DP$3)='Rent Roll'!$AN31,MONTH(DP$3)='Rent Roll'!$AO31,MONTH(DP$3)='Rent Roll'!$AP31,MONTH(DP$3)='Rent Roll'!$AQ31,MONTH(DP$3)='Rent Roll'!$AR31,MONTH(DP$3)='Rent Roll'!$AS31),0,1)</f>
        <v>1</v>
      </c>
      <c r="DQ145" s="567">
        <f>IF(OR(MONTH(DQ$3)='Rent Roll'!$AN31,MONTH(DQ$3)='Rent Roll'!$AO31,MONTH(DQ$3)='Rent Roll'!$AP31,MONTH(DQ$3)='Rent Roll'!$AQ31,MONTH(DQ$3)='Rent Roll'!$AR31,MONTH(DQ$3)='Rent Roll'!$AS31),0,1)</f>
        <v>1</v>
      </c>
      <c r="DR145" s="567">
        <f>IF(OR(MONTH(DR$3)='Rent Roll'!$AN31,MONTH(DR$3)='Rent Roll'!$AO31,MONTH(DR$3)='Rent Roll'!$AP31,MONTH(DR$3)='Rent Roll'!$AQ31,MONTH(DR$3)='Rent Roll'!$AR31,MONTH(DR$3)='Rent Roll'!$AS31),0,1)</f>
        <v>1</v>
      </c>
      <c r="DS145" s="567">
        <f>IF(OR(MONTH(DS$3)='Rent Roll'!$AN31,MONTH(DS$3)='Rent Roll'!$AO31,MONTH(DS$3)='Rent Roll'!$AP31,MONTH(DS$3)='Rent Roll'!$AQ31,MONTH(DS$3)='Rent Roll'!$AR31,MONTH(DS$3)='Rent Roll'!$AS31),0,1)</f>
        <v>1</v>
      </c>
      <c r="DT145" s="567">
        <f>IF(OR(MONTH(DT$3)='Rent Roll'!$AN31,MONTH(DT$3)='Rent Roll'!$AO31,MONTH(DT$3)='Rent Roll'!$AP31,MONTH(DT$3)='Rent Roll'!$AQ31,MONTH(DT$3)='Rent Roll'!$AR31,MONTH(DT$3)='Rent Roll'!$AS31),0,1)</f>
        <v>1</v>
      </c>
      <c r="DU145" s="567">
        <f>IF(OR(MONTH(DU$3)='Rent Roll'!$AN31,MONTH(DU$3)='Rent Roll'!$AO31,MONTH(DU$3)='Rent Roll'!$AP31,MONTH(DU$3)='Rent Roll'!$AQ31,MONTH(DU$3)='Rent Roll'!$AR31,MONTH(DU$3)='Rent Roll'!$AS31),0,1)</f>
        <v>1</v>
      </c>
      <c r="DV145" s="567">
        <f>IF(OR(MONTH(DV$3)='Rent Roll'!$AN31,MONTH(DV$3)='Rent Roll'!$AO31,MONTH(DV$3)='Rent Roll'!$AP31,MONTH(DV$3)='Rent Roll'!$AQ31,MONTH(DV$3)='Rent Roll'!$AR31,MONTH(DV$3)='Rent Roll'!$AS31),0,1)</f>
        <v>1</v>
      </c>
    </row>
    <row r="146" spans="1:126" s="568" customFormat="1" ht="12" customHeight="1" outlineLevel="1" x14ac:dyDescent="0.4">
      <c r="A146" s="732"/>
      <c r="B146" s="564">
        <f>'Rent Roll'!$B32</f>
        <v>0</v>
      </c>
      <c r="C146" s="566"/>
      <c r="D146" s="566"/>
      <c r="E146" s="566"/>
      <c r="F146" s="778">
        <f>IF(OR(MONTH(F$3)='Rent Roll'!$AN32,MONTH(F$3)='Rent Roll'!$AO32,MONTH(F$3)='Rent Roll'!$AP32,MONTH(F$3)='Rent Roll'!$AQ32,MONTH(F$3)='Rent Roll'!$AR32,MONTH(F$3)='Rent Roll'!$AS32),0,1)</f>
        <v>1</v>
      </c>
      <c r="G146" s="768">
        <f>IF(OR(MONTH(G$3)='Rent Roll'!$AN32,MONTH(G$3)='Rent Roll'!$AO32,MONTH(G$3)='Rent Roll'!$AP32,MONTH(G$3)='Rent Roll'!$AQ32,MONTH(G$3)='Rent Roll'!$AR32,MONTH(G$3)='Rent Roll'!$AS32),0,1)</f>
        <v>1</v>
      </c>
      <c r="H146" s="567">
        <f>IF(OR(MONTH(H$3)='Rent Roll'!$AN32,MONTH(H$3)='Rent Roll'!$AO32,MONTH(H$3)='Rent Roll'!$AP32,MONTH(H$3)='Rent Roll'!$AQ32,MONTH(H$3)='Rent Roll'!$AR32,MONTH(H$3)='Rent Roll'!$AS32),0,1)</f>
        <v>1</v>
      </c>
      <c r="I146" s="567">
        <f>IF(OR(MONTH(I$3)='Rent Roll'!$AN32,MONTH(I$3)='Rent Roll'!$AO32,MONTH(I$3)='Rent Roll'!$AP32,MONTH(I$3)='Rent Roll'!$AQ32,MONTH(I$3)='Rent Roll'!$AR32,MONTH(I$3)='Rent Roll'!$AS32),0,1)</f>
        <v>1</v>
      </c>
      <c r="J146" s="567">
        <f>IF(OR(MONTH(J$3)='Rent Roll'!$AN32,MONTH(J$3)='Rent Roll'!$AO32,MONTH(J$3)='Rent Roll'!$AP32,MONTH(J$3)='Rent Roll'!$AQ32,MONTH(J$3)='Rent Roll'!$AR32,MONTH(J$3)='Rent Roll'!$AS32),0,1)</f>
        <v>1</v>
      </c>
      <c r="K146" s="567">
        <f>IF(OR(MONTH(K$3)='Rent Roll'!$AN32,MONTH(K$3)='Rent Roll'!$AO32,MONTH(K$3)='Rent Roll'!$AP32,MONTH(K$3)='Rent Roll'!$AQ32,MONTH(K$3)='Rent Roll'!$AR32,MONTH(K$3)='Rent Roll'!$AS32),0,1)</f>
        <v>1</v>
      </c>
      <c r="L146" s="567">
        <f>IF(OR(MONTH(L$3)='Rent Roll'!$AN32,MONTH(L$3)='Rent Roll'!$AO32,MONTH(L$3)='Rent Roll'!$AP32,MONTH(L$3)='Rent Roll'!$AQ32,MONTH(L$3)='Rent Roll'!$AR32,MONTH(L$3)='Rent Roll'!$AS32),0,1)</f>
        <v>1</v>
      </c>
      <c r="M146" s="567">
        <f>IF(OR(MONTH(M$3)='Rent Roll'!$AN32,MONTH(M$3)='Rent Roll'!$AO32,MONTH(M$3)='Rent Roll'!$AP32,MONTH(M$3)='Rent Roll'!$AQ32,MONTH(M$3)='Rent Roll'!$AR32,MONTH(M$3)='Rent Roll'!$AS32),0,1)</f>
        <v>1</v>
      </c>
      <c r="N146" s="567">
        <f>IF(OR(MONTH(N$3)='Rent Roll'!$AN32,MONTH(N$3)='Rent Roll'!$AO32,MONTH(N$3)='Rent Roll'!$AP32,MONTH(N$3)='Rent Roll'!$AQ32,MONTH(N$3)='Rent Roll'!$AR32,MONTH(N$3)='Rent Roll'!$AS32),0,1)</f>
        <v>1</v>
      </c>
      <c r="O146" s="567">
        <f>IF(OR(MONTH(O$3)='Rent Roll'!$AN32,MONTH(O$3)='Rent Roll'!$AO32,MONTH(O$3)='Rent Roll'!$AP32,MONTH(O$3)='Rent Roll'!$AQ32,MONTH(O$3)='Rent Roll'!$AR32,MONTH(O$3)='Rent Roll'!$AS32),0,1)</f>
        <v>1</v>
      </c>
      <c r="P146" s="567">
        <f>IF(OR(MONTH(P$3)='Rent Roll'!$AN32,MONTH(P$3)='Rent Roll'!$AO32,MONTH(P$3)='Rent Roll'!$AP32,MONTH(P$3)='Rent Roll'!$AQ32,MONTH(P$3)='Rent Roll'!$AR32,MONTH(P$3)='Rent Roll'!$AS32),0,1)</f>
        <v>1</v>
      </c>
      <c r="Q146" s="567">
        <f>IF(OR(MONTH(Q$3)='Rent Roll'!$AN32,MONTH(Q$3)='Rent Roll'!$AO32,MONTH(Q$3)='Rent Roll'!$AP32,MONTH(Q$3)='Rent Roll'!$AQ32,MONTH(Q$3)='Rent Roll'!$AR32,MONTH(Q$3)='Rent Roll'!$AS32),0,1)</f>
        <v>1</v>
      </c>
      <c r="R146" s="767">
        <f>IF(OR(MONTH(R$3)='Rent Roll'!$AN32,MONTH(R$3)='Rent Roll'!$AO32,MONTH(R$3)='Rent Roll'!$AP32,MONTH(R$3)='Rent Roll'!$AQ32,MONTH(R$3)='Rent Roll'!$AR32,MONTH(R$3)='Rent Roll'!$AS32),0,1)</f>
        <v>1</v>
      </c>
      <c r="S146" s="768">
        <f>IF(OR(MONTH(S$3)='Rent Roll'!$AN32,MONTH(S$3)='Rent Roll'!$AO32,MONTH(S$3)='Rent Roll'!$AP32,MONTH(S$3)='Rent Roll'!$AQ32,MONTH(S$3)='Rent Roll'!$AR32,MONTH(S$3)='Rent Roll'!$AS32),0,1)</f>
        <v>1</v>
      </c>
      <c r="T146" s="567">
        <f>IF(OR(MONTH(T$3)='Rent Roll'!$AN32,MONTH(T$3)='Rent Roll'!$AO32,MONTH(T$3)='Rent Roll'!$AP32,MONTH(T$3)='Rent Roll'!$AQ32,MONTH(T$3)='Rent Roll'!$AR32,MONTH(T$3)='Rent Roll'!$AS32),0,1)</f>
        <v>1</v>
      </c>
      <c r="U146" s="567">
        <f>IF(OR(MONTH(U$3)='Rent Roll'!$AN32,MONTH(U$3)='Rent Roll'!$AO32,MONTH(U$3)='Rent Roll'!$AP32,MONTH(U$3)='Rent Roll'!$AQ32,MONTH(U$3)='Rent Roll'!$AR32,MONTH(U$3)='Rent Roll'!$AS32),0,1)</f>
        <v>1</v>
      </c>
      <c r="V146" s="567">
        <f>IF(OR(MONTH(V$3)='Rent Roll'!$AN32,MONTH(V$3)='Rent Roll'!$AO32,MONTH(V$3)='Rent Roll'!$AP32,MONTH(V$3)='Rent Roll'!$AQ32,MONTH(V$3)='Rent Roll'!$AR32,MONTH(V$3)='Rent Roll'!$AS32),0,1)</f>
        <v>1</v>
      </c>
      <c r="W146" s="567">
        <f>IF(OR(MONTH(W$3)='Rent Roll'!$AN32,MONTH(W$3)='Rent Roll'!$AO32,MONTH(W$3)='Rent Roll'!$AP32,MONTH(W$3)='Rent Roll'!$AQ32,MONTH(W$3)='Rent Roll'!$AR32,MONTH(W$3)='Rent Roll'!$AS32),0,1)</f>
        <v>1</v>
      </c>
      <c r="X146" s="567">
        <f>IF(OR(MONTH(X$3)='Rent Roll'!$AN32,MONTH(X$3)='Rent Roll'!$AO32,MONTH(X$3)='Rent Roll'!$AP32,MONTH(X$3)='Rent Roll'!$AQ32,MONTH(X$3)='Rent Roll'!$AR32,MONTH(X$3)='Rent Roll'!$AS32),0,1)</f>
        <v>1</v>
      </c>
      <c r="Y146" s="567">
        <f>IF(OR(MONTH(Y$3)='Rent Roll'!$AN32,MONTH(Y$3)='Rent Roll'!$AO32,MONTH(Y$3)='Rent Roll'!$AP32,MONTH(Y$3)='Rent Roll'!$AQ32,MONTH(Y$3)='Rent Roll'!$AR32,MONTH(Y$3)='Rent Roll'!$AS32),0,1)</f>
        <v>1</v>
      </c>
      <c r="Z146" s="567">
        <f>IF(OR(MONTH(Z$3)='Rent Roll'!$AN32,MONTH(Z$3)='Rent Roll'!$AO32,MONTH(Z$3)='Rent Roll'!$AP32,MONTH(Z$3)='Rent Roll'!$AQ32,MONTH(Z$3)='Rent Roll'!$AR32,MONTH(Z$3)='Rent Roll'!$AS32),0,1)</f>
        <v>1</v>
      </c>
      <c r="AA146" s="567">
        <f>IF(OR(MONTH(AA$3)='Rent Roll'!$AN32,MONTH(AA$3)='Rent Roll'!$AO32,MONTH(AA$3)='Rent Roll'!$AP32,MONTH(AA$3)='Rent Roll'!$AQ32,MONTH(AA$3)='Rent Roll'!$AR32,MONTH(AA$3)='Rent Roll'!$AS32),0,1)</f>
        <v>1</v>
      </c>
      <c r="AB146" s="567">
        <f>IF(OR(MONTH(AB$3)='Rent Roll'!$AN32,MONTH(AB$3)='Rent Roll'!$AO32,MONTH(AB$3)='Rent Roll'!$AP32,MONTH(AB$3)='Rent Roll'!$AQ32,MONTH(AB$3)='Rent Roll'!$AR32,MONTH(AB$3)='Rent Roll'!$AS32),0,1)</f>
        <v>1</v>
      </c>
      <c r="AC146" s="567">
        <f>IF(OR(MONTH(AC$3)='Rent Roll'!$AN32,MONTH(AC$3)='Rent Roll'!$AO32,MONTH(AC$3)='Rent Roll'!$AP32,MONTH(AC$3)='Rent Roll'!$AQ32,MONTH(AC$3)='Rent Roll'!$AR32,MONTH(AC$3)='Rent Roll'!$AS32),0,1)</f>
        <v>1</v>
      </c>
      <c r="AD146" s="767">
        <f>IF(OR(MONTH(AD$3)='Rent Roll'!$AN32,MONTH(AD$3)='Rent Roll'!$AO32,MONTH(AD$3)='Rent Roll'!$AP32,MONTH(AD$3)='Rent Roll'!$AQ32,MONTH(AD$3)='Rent Roll'!$AR32,MONTH(AD$3)='Rent Roll'!$AS32),0,1)</f>
        <v>1</v>
      </c>
      <c r="AE146" s="768">
        <f>IF(OR(MONTH(AE$3)='Rent Roll'!$AN32,MONTH(AE$3)='Rent Roll'!$AO32,MONTH(AE$3)='Rent Roll'!$AP32,MONTH(AE$3)='Rent Roll'!$AQ32,MONTH(AE$3)='Rent Roll'!$AR32,MONTH(AE$3)='Rent Roll'!$AS32),0,1)</f>
        <v>1</v>
      </c>
      <c r="AF146" s="567">
        <f>IF(OR(MONTH(AF$3)='Rent Roll'!$AN32,MONTH(AF$3)='Rent Roll'!$AO32,MONTH(AF$3)='Rent Roll'!$AP32,MONTH(AF$3)='Rent Roll'!$AQ32,MONTH(AF$3)='Rent Roll'!$AR32,MONTH(AF$3)='Rent Roll'!$AS32),0,1)</f>
        <v>1</v>
      </c>
      <c r="AG146" s="567">
        <f>IF(OR(MONTH(AG$3)='Rent Roll'!$AN32,MONTH(AG$3)='Rent Roll'!$AO32,MONTH(AG$3)='Rent Roll'!$AP32,MONTH(AG$3)='Rent Roll'!$AQ32,MONTH(AG$3)='Rent Roll'!$AR32,MONTH(AG$3)='Rent Roll'!$AS32),0,1)</f>
        <v>1</v>
      </c>
      <c r="AH146" s="567">
        <f>IF(OR(MONTH(AH$3)='Rent Roll'!$AN32,MONTH(AH$3)='Rent Roll'!$AO32,MONTH(AH$3)='Rent Roll'!$AP32,MONTH(AH$3)='Rent Roll'!$AQ32,MONTH(AH$3)='Rent Roll'!$AR32,MONTH(AH$3)='Rent Roll'!$AS32),0,1)</f>
        <v>1</v>
      </c>
      <c r="AI146" s="567">
        <f>IF(OR(MONTH(AI$3)='Rent Roll'!$AN32,MONTH(AI$3)='Rent Roll'!$AO32,MONTH(AI$3)='Rent Roll'!$AP32,MONTH(AI$3)='Rent Roll'!$AQ32,MONTH(AI$3)='Rent Roll'!$AR32,MONTH(AI$3)='Rent Roll'!$AS32),0,1)</f>
        <v>1</v>
      </c>
      <c r="AJ146" s="567">
        <f>IF(OR(MONTH(AJ$3)='Rent Roll'!$AN32,MONTH(AJ$3)='Rent Roll'!$AO32,MONTH(AJ$3)='Rent Roll'!$AP32,MONTH(AJ$3)='Rent Roll'!$AQ32,MONTH(AJ$3)='Rent Roll'!$AR32,MONTH(AJ$3)='Rent Roll'!$AS32),0,1)</f>
        <v>1</v>
      </c>
      <c r="AK146" s="567">
        <f>IF(OR(MONTH(AK$3)='Rent Roll'!$AN32,MONTH(AK$3)='Rent Roll'!$AO32,MONTH(AK$3)='Rent Roll'!$AP32,MONTH(AK$3)='Rent Roll'!$AQ32,MONTH(AK$3)='Rent Roll'!$AR32,MONTH(AK$3)='Rent Roll'!$AS32),0,1)</f>
        <v>1</v>
      </c>
      <c r="AL146" s="567">
        <f>IF(OR(MONTH(AL$3)='Rent Roll'!$AN32,MONTH(AL$3)='Rent Roll'!$AO32,MONTH(AL$3)='Rent Roll'!$AP32,MONTH(AL$3)='Rent Roll'!$AQ32,MONTH(AL$3)='Rent Roll'!$AR32,MONTH(AL$3)='Rent Roll'!$AS32),0,1)</f>
        <v>1</v>
      </c>
      <c r="AM146" s="567">
        <f>IF(OR(MONTH(AM$3)='Rent Roll'!$AN32,MONTH(AM$3)='Rent Roll'!$AO32,MONTH(AM$3)='Rent Roll'!$AP32,MONTH(AM$3)='Rent Roll'!$AQ32,MONTH(AM$3)='Rent Roll'!$AR32,MONTH(AM$3)='Rent Roll'!$AS32),0,1)</f>
        <v>1</v>
      </c>
      <c r="AN146" s="567">
        <f>IF(OR(MONTH(AN$3)='Rent Roll'!$AN32,MONTH(AN$3)='Rent Roll'!$AO32,MONTH(AN$3)='Rent Roll'!$AP32,MONTH(AN$3)='Rent Roll'!$AQ32,MONTH(AN$3)='Rent Roll'!$AR32,MONTH(AN$3)='Rent Roll'!$AS32),0,1)</f>
        <v>1</v>
      </c>
      <c r="AO146" s="567">
        <f>IF(OR(MONTH(AO$3)='Rent Roll'!$AN32,MONTH(AO$3)='Rent Roll'!$AO32,MONTH(AO$3)='Rent Roll'!$AP32,MONTH(AO$3)='Rent Roll'!$AQ32,MONTH(AO$3)='Rent Roll'!$AR32,MONTH(AO$3)='Rent Roll'!$AS32),0,1)</f>
        <v>1</v>
      </c>
      <c r="AP146" s="767">
        <f>IF(OR(MONTH(AP$3)='Rent Roll'!$AN32,MONTH(AP$3)='Rent Roll'!$AO32,MONTH(AP$3)='Rent Roll'!$AP32,MONTH(AP$3)='Rent Roll'!$AQ32,MONTH(AP$3)='Rent Roll'!$AR32,MONTH(AP$3)='Rent Roll'!$AS32),0,1)</f>
        <v>1</v>
      </c>
      <c r="AQ146" s="768">
        <f>IF(OR(MONTH(AQ$3)='Rent Roll'!$AN32,MONTH(AQ$3)='Rent Roll'!$AO32,MONTH(AQ$3)='Rent Roll'!$AP32,MONTH(AQ$3)='Rent Roll'!$AQ32,MONTH(AQ$3)='Rent Roll'!$AR32,MONTH(AQ$3)='Rent Roll'!$AS32),0,1)</f>
        <v>1</v>
      </c>
      <c r="AR146" s="567">
        <f>IF(OR(MONTH(AR$3)='Rent Roll'!$AN32,MONTH(AR$3)='Rent Roll'!$AO32,MONTH(AR$3)='Rent Roll'!$AP32,MONTH(AR$3)='Rent Roll'!$AQ32,MONTH(AR$3)='Rent Roll'!$AR32,MONTH(AR$3)='Rent Roll'!$AS32),0,1)</f>
        <v>1</v>
      </c>
      <c r="AS146" s="567">
        <f>IF(OR(MONTH(AS$3)='Rent Roll'!$AN32,MONTH(AS$3)='Rent Roll'!$AO32,MONTH(AS$3)='Rent Roll'!$AP32,MONTH(AS$3)='Rent Roll'!$AQ32,MONTH(AS$3)='Rent Roll'!$AR32,MONTH(AS$3)='Rent Roll'!$AS32),0,1)</f>
        <v>1</v>
      </c>
      <c r="AT146" s="567">
        <f>IF(OR(MONTH(AT$3)='Rent Roll'!$AN32,MONTH(AT$3)='Rent Roll'!$AO32,MONTH(AT$3)='Rent Roll'!$AP32,MONTH(AT$3)='Rent Roll'!$AQ32,MONTH(AT$3)='Rent Roll'!$AR32,MONTH(AT$3)='Rent Roll'!$AS32),0,1)</f>
        <v>1</v>
      </c>
      <c r="AU146" s="567">
        <f>IF(OR(MONTH(AU$3)='Rent Roll'!$AN32,MONTH(AU$3)='Rent Roll'!$AO32,MONTH(AU$3)='Rent Roll'!$AP32,MONTH(AU$3)='Rent Roll'!$AQ32,MONTH(AU$3)='Rent Roll'!$AR32,MONTH(AU$3)='Rent Roll'!$AS32),0,1)</f>
        <v>1</v>
      </c>
      <c r="AV146" s="567">
        <f>IF(OR(MONTH(AV$3)='Rent Roll'!$AN32,MONTH(AV$3)='Rent Roll'!$AO32,MONTH(AV$3)='Rent Roll'!$AP32,MONTH(AV$3)='Rent Roll'!$AQ32,MONTH(AV$3)='Rent Roll'!$AR32,MONTH(AV$3)='Rent Roll'!$AS32),0,1)</f>
        <v>1</v>
      </c>
      <c r="AW146" s="567">
        <f>IF(OR(MONTH(AW$3)='Rent Roll'!$AN32,MONTH(AW$3)='Rent Roll'!$AO32,MONTH(AW$3)='Rent Roll'!$AP32,MONTH(AW$3)='Rent Roll'!$AQ32,MONTH(AW$3)='Rent Roll'!$AR32,MONTH(AW$3)='Rent Roll'!$AS32),0,1)</f>
        <v>1</v>
      </c>
      <c r="AX146" s="567">
        <f>IF(OR(MONTH(AX$3)='Rent Roll'!$AN32,MONTH(AX$3)='Rent Roll'!$AO32,MONTH(AX$3)='Rent Roll'!$AP32,MONTH(AX$3)='Rent Roll'!$AQ32,MONTH(AX$3)='Rent Roll'!$AR32,MONTH(AX$3)='Rent Roll'!$AS32),0,1)</f>
        <v>1</v>
      </c>
      <c r="AY146" s="567">
        <f>IF(OR(MONTH(AY$3)='Rent Roll'!$AN32,MONTH(AY$3)='Rent Roll'!$AO32,MONTH(AY$3)='Rent Roll'!$AP32,MONTH(AY$3)='Rent Roll'!$AQ32,MONTH(AY$3)='Rent Roll'!$AR32,MONTH(AY$3)='Rent Roll'!$AS32),0,1)</f>
        <v>1</v>
      </c>
      <c r="AZ146" s="567">
        <f>IF(OR(MONTH(AZ$3)='Rent Roll'!$AN32,MONTH(AZ$3)='Rent Roll'!$AO32,MONTH(AZ$3)='Rent Roll'!$AP32,MONTH(AZ$3)='Rent Roll'!$AQ32,MONTH(AZ$3)='Rent Roll'!$AR32,MONTH(AZ$3)='Rent Roll'!$AS32),0,1)</f>
        <v>1</v>
      </c>
      <c r="BA146" s="567">
        <f>IF(OR(MONTH(BA$3)='Rent Roll'!$AN32,MONTH(BA$3)='Rent Roll'!$AO32,MONTH(BA$3)='Rent Roll'!$AP32,MONTH(BA$3)='Rent Roll'!$AQ32,MONTH(BA$3)='Rent Roll'!$AR32,MONTH(BA$3)='Rent Roll'!$AS32),0,1)</f>
        <v>1</v>
      </c>
      <c r="BB146" s="767">
        <f>IF(OR(MONTH(BB$3)='Rent Roll'!$AN32,MONTH(BB$3)='Rent Roll'!$AO32,MONTH(BB$3)='Rent Roll'!$AP32,MONTH(BB$3)='Rent Roll'!$AQ32,MONTH(BB$3)='Rent Roll'!$AR32,MONTH(BB$3)='Rent Roll'!$AS32),0,1)</f>
        <v>1</v>
      </c>
      <c r="BC146" s="768">
        <f>IF(OR(MONTH(BC$3)='Rent Roll'!$AN32,MONTH(BC$3)='Rent Roll'!$AO32,MONTH(BC$3)='Rent Roll'!$AP32,MONTH(BC$3)='Rent Roll'!$AQ32,MONTH(BC$3)='Rent Roll'!$AR32,MONTH(BC$3)='Rent Roll'!$AS32),0,1)</f>
        <v>1</v>
      </c>
      <c r="BD146" s="567">
        <f>IF(OR(MONTH(BD$3)='Rent Roll'!$AN32,MONTH(BD$3)='Rent Roll'!$AO32,MONTH(BD$3)='Rent Roll'!$AP32,MONTH(BD$3)='Rent Roll'!$AQ32,MONTH(BD$3)='Rent Roll'!$AR32,MONTH(BD$3)='Rent Roll'!$AS32),0,1)</f>
        <v>1</v>
      </c>
      <c r="BE146" s="567">
        <f>IF(OR(MONTH(BE$3)='Rent Roll'!$AN32,MONTH(BE$3)='Rent Roll'!$AO32,MONTH(BE$3)='Rent Roll'!$AP32,MONTH(BE$3)='Rent Roll'!$AQ32,MONTH(BE$3)='Rent Roll'!$AR32,MONTH(BE$3)='Rent Roll'!$AS32),0,1)</f>
        <v>1</v>
      </c>
      <c r="BF146" s="567">
        <f>IF(OR(MONTH(BF$3)='Rent Roll'!$AN32,MONTH(BF$3)='Rent Roll'!$AO32,MONTH(BF$3)='Rent Roll'!$AP32,MONTH(BF$3)='Rent Roll'!$AQ32,MONTH(BF$3)='Rent Roll'!$AR32,MONTH(BF$3)='Rent Roll'!$AS32),0,1)</f>
        <v>1</v>
      </c>
      <c r="BG146" s="567">
        <f>IF(OR(MONTH(BG$3)='Rent Roll'!$AN32,MONTH(BG$3)='Rent Roll'!$AO32,MONTH(BG$3)='Rent Roll'!$AP32,MONTH(BG$3)='Rent Roll'!$AQ32,MONTH(BG$3)='Rent Roll'!$AR32,MONTH(BG$3)='Rent Roll'!$AS32),0,1)</f>
        <v>1</v>
      </c>
      <c r="BH146" s="567">
        <f>IF(OR(MONTH(BH$3)='Rent Roll'!$AN32,MONTH(BH$3)='Rent Roll'!$AO32,MONTH(BH$3)='Rent Roll'!$AP32,MONTH(BH$3)='Rent Roll'!$AQ32,MONTH(BH$3)='Rent Roll'!$AR32,MONTH(BH$3)='Rent Roll'!$AS32),0,1)</f>
        <v>1</v>
      </c>
      <c r="BI146" s="567">
        <f>IF(OR(MONTH(BI$3)='Rent Roll'!$AN32,MONTH(BI$3)='Rent Roll'!$AO32,MONTH(BI$3)='Rent Roll'!$AP32,MONTH(BI$3)='Rent Roll'!$AQ32,MONTH(BI$3)='Rent Roll'!$AR32,MONTH(BI$3)='Rent Roll'!$AS32),0,1)</f>
        <v>1</v>
      </c>
      <c r="BJ146" s="567">
        <f>IF(OR(MONTH(BJ$3)='Rent Roll'!$AN32,MONTH(BJ$3)='Rent Roll'!$AO32,MONTH(BJ$3)='Rent Roll'!$AP32,MONTH(BJ$3)='Rent Roll'!$AQ32,MONTH(BJ$3)='Rent Roll'!$AR32,MONTH(BJ$3)='Rent Roll'!$AS32),0,1)</f>
        <v>1</v>
      </c>
      <c r="BK146" s="567">
        <f>IF(OR(MONTH(BK$3)='Rent Roll'!$AN32,MONTH(BK$3)='Rent Roll'!$AO32,MONTH(BK$3)='Rent Roll'!$AP32,MONTH(BK$3)='Rent Roll'!$AQ32,MONTH(BK$3)='Rent Roll'!$AR32,MONTH(BK$3)='Rent Roll'!$AS32),0,1)</f>
        <v>1</v>
      </c>
      <c r="BL146" s="567">
        <f>IF(OR(MONTH(BL$3)='Rent Roll'!$AN32,MONTH(BL$3)='Rent Roll'!$AO32,MONTH(BL$3)='Rent Roll'!$AP32,MONTH(BL$3)='Rent Roll'!$AQ32,MONTH(BL$3)='Rent Roll'!$AR32,MONTH(BL$3)='Rent Roll'!$AS32),0,1)</f>
        <v>1</v>
      </c>
      <c r="BM146" s="567">
        <f>IF(OR(MONTH(BM$3)='Rent Roll'!$AN32,MONTH(BM$3)='Rent Roll'!$AO32,MONTH(BM$3)='Rent Roll'!$AP32,MONTH(BM$3)='Rent Roll'!$AQ32,MONTH(BM$3)='Rent Roll'!$AR32,MONTH(BM$3)='Rent Roll'!$AS32),0,1)</f>
        <v>1</v>
      </c>
      <c r="BN146" s="767">
        <f>IF(OR(MONTH(BN$3)='Rent Roll'!$AN32,MONTH(BN$3)='Rent Roll'!$AO32,MONTH(BN$3)='Rent Roll'!$AP32,MONTH(BN$3)='Rent Roll'!$AQ32,MONTH(BN$3)='Rent Roll'!$AR32,MONTH(BN$3)='Rent Roll'!$AS32),0,1)</f>
        <v>1</v>
      </c>
      <c r="BO146" s="768">
        <f>IF(OR(MONTH(BO$3)='Rent Roll'!$AN32,MONTH(BO$3)='Rent Roll'!$AO32,MONTH(BO$3)='Rent Roll'!$AP32,MONTH(BO$3)='Rent Roll'!$AQ32,MONTH(BO$3)='Rent Roll'!$AR32,MONTH(BO$3)='Rent Roll'!$AS32),0,1)</f>
        <v>1</v>
      </c>
      <c r="BP146" s="567">
        <f>IF(OR(MONTH(BP$3)='Rent Roll'!$AN32,MONTH(BP$3)='Rent Roll'!$AO32,MONTH(BP$3)='Rent Roll'!$AP32,MONTH(BP$3)='Rent Roll'!$AQ32,MONTH(BP$3)='Rent Roll'!$AR32,MONTH(BP$3)='Rent Roll'!$AS32),0,1)</f>
        <v>1</v>
      </c>
      <c r="BQ146" s="567">
        <f>IF(OR(MONTH(BQ$3)='Rent Roll'!$AN32,MONTH(BQ$3)='Rent Roll'!$AO32,MONTH(BQ$3)='Rent Roll'!$AP32,MONTH(BQ$3)='Rent Roll'!$AQ32,MONTH(BQ$3)='Rent Roll'!$AR32,MONTH(BQ$3)='Rent Roll'!$AS32),0,1)</f>
        <v>1</v>
      </c>
      <c r="BR146" s="567">
        <f>IF(OR(MONTH(BR$3)='Rent Roll'!$AN32,MONTH(BR$3)='Rent Roll'!$AO32,MONTH(BR$3)='Rent Roll'!$AP32,MONTH(BR$3)='Rent Roll'!$AQ32,MONTH(BR$3)='Rent Roll'!$AR32,MONTH(BR$3)='Rent Roll'!$AS32),0,1)</f>
        <v>1</v>
      </c>
      <c r="BS146" s="567">
        <f>IF(OR(MONTH(BS$3)='Rent Roll'!$AN32,MONTH(BS$3)='Rent Roll'!$AO32,MONTH(BS$3)='Rent Roll'!$AP32,MONTH(BS$3)='Rent Roll'!$AQ32,MONTH(BS$3)='Rent Roll'!$AR32,MONTH(BS$3)='Rent Roll'!$AS32),0,1)</f>
        <v>1</v>
      </c>
      <c r="BT146" s="567">
        <f>IF(OR(MONTH(BT$3)='Rent Roll'!$AN32,MONTH(BT$3)='Rent Roll'!$AO32,MONTH(BT$3)='Rent Roll'!$AP32,MONTH(BT$3)='Rent Roll'!$AQ32,MONTH(BT$3)='Rent Roll'!$AR32,MONTH(BT$3)='Rent Roll'!$AS32),0,1)</f>
        <v>1</v>
      </c>
      <c r="BU146" s="567">
        <f>IF(OR(MONTH(BU$3)='Rent Roll'!$AN32,MONTH(BU$3)='Rent Roll'!$AO32,MONTH(BU$3)='Rent Roll'!$AP32,MONTH(BU$3)='Rent Roll'!$AQ32,MONTH(BU$3)='Rent Roll'!$AR32,MONTH(BU$3)='Rent Roll'!$AS32),0,1)</f>
        <v>1</v>
      </c>
      <c r="BV146" s="567">
        <f>IF(OR(MONTH(BV$3)='Rent Roll'!$AN32,MONTH(BV$3)='Rent Roll'!$AO32,MONTH(BV$3)='Rent Roll'!$AP32,MONTH(BV$3)='Rent Roll'!$AQ32,MONTH(BV$3)='Rent Roll'!$AR32,MONTH(BV$3)='Rent Roll'!$AS32),0,1)</f>
        <v>1</v>
      </c>
      <c r="BW146" s="567">
        <f>IF(OR(MONTH(BW$3)='Rent Roll'!$AN32,MONTH(BW$3)='Rent Roll'!$AO32,MONTH(BW$3)='Rent Roll'!$AP32,MONTH(BW$3)='Rent Roll'!$AQ32,MONTH(BW$3)='Rent Roll'!$AR32,MONTH(BW$3)='Rent Roll'!$AS32),0,1)</f>
        <v>1</v>
      </c>
      <c r="BX146" s="567">
        <f>IF(OR(MONTH(BX$3)='Rent Roll'!$AN32,MONTH(BX$3)='Rent Roll'!$AO32,MONTH(BX$3)='Rent Roll'!$AP32,MONTH(BX$3)='Rent Roll'!$AQ32,MONTH(BX$3)='Rent Roll'!$AR32,MONTH(BX$3)='Rent Roll'!$AS32),0,1)</f>
        <v>1</v>
      </c>
      <c r="BY146" s="567">
        <f>IF(OR(MONTH(BY$3)='Rent Roll'!$AN32,MONTH(BY$3)='Rent Roll'!$AO32,MONTH(BY$3)='Rent Roll'!$AP32,MONTH(BY$3)='Rent Roll'!$AQ32,MONTH(BY$3)='Rent Roll'!$AR32,MONTH(BY$3)='Rent Roll'!$AS32),0,1)</f>
        <v>1</v>
      </c>
      <c r="BZ146" s="767">
        <f>IF(OR(MONTH(BZ$3)='Rent Roll'!$AN32,MONTH(BZ$3)='Rent Roll'!$AO32,MONTH(BZ$3)='Rent Roll'!$AP32,MONTH(BZ$3)='Rent Roll'!$AQ32,MONTH(BZ$3)='Rent Roll'!$AR32,MONTH(BZ$3)='Rent Roll'!$AS32),0,1)</f>
        <v>1</v>
      </c>
      <c r="CA146" s="768">
        <f>IF(OR(MONTH(CA$3)='Rent Roll'!$AN32,MONTH(CA$3)='Rent Roll'!$AO32,MONTH(CA$3)='Rent Roll'!$AP32,MONTH(CA$3)='Rent Roll'!$AQ32,MONTH(CA$3)='Rent Roll'!$AR32,MONTH(CA$3)='Rent Roll'!$AS32),0,1)</f>
        <v>1</v>
      </c>
      <c r="CB146" s="567">
        <f>IF(OR(MONTH(CB$3)='Rent Roll'!$AN32,MONTH(CB$3)='Rent Roll'!$AO32,MONTH(CB$3)='Rent Roll'!$AP32,MONTH(CB$3)='Rent Roll'!$AQ32,MONTH(CB$3)='Rent Roll'!$AR32,MONTH(CB$3)='Rent Roll'!$AS32),0,1)</f>
        <v>1</v>
      </c>
      <c r="CC146" s="567">
        <f>IF(OR(MONTH(CC$3)='Rent Roll'!$AN32,MONTH(CC$3)='Rent Roll'!$AO32,MONTH(CC$3)='Rent Roll'!$AP32,MONTH(CC$3)='Rent Roll'!$AQ32,MONTH(CC$3)='Rent Roll'!$AR32,MONTH(CC$3)='Rent Roll'!$AS32),0,1)</f>
        <v>1</v>
      </c>
      <c r="CD146" s="567">
        <f>IF(OR(MONTH(CD$3)='Rent Roll'!$AN32,MONTH(CD$3)='Rent Roll'!$AO32,MONTH(CD$3)='Rent Roll'!$AP32,MONTH(CD$3)='Rent Roll'!$AQ32,MONTH(CD$3)='Rent Roll'!$AR32,MONTH(CD$3)='Rent Roll'!$AS32),0,1)</f>
        <v>1</v>
      </c>
      <c r="CE146" s="567">
        <f>IF(OR(MONTH(CE$3)='Rent Roll'!$AN32,MONTH(CE$3)='Rent Roll'!$AO32,MONTH(CE$3)='Rent Roll'!$AP32,MONTH(CE$3)='Rent Roll'!$AQ32,MONTH(CE$3)='Rent Roll'!$AR32,MONTH(CE$3)='Rent Roll'!$AS32),0,1)</f>
        <v>1</v>
      </c>
      <c r="CF146" s="567">
        <f>IF(OR(MONTH(CF$3)='Rent Roll'!$AN32,MONTH(CF$3)='Rent Roll'!$AO32,MONTH(CF$3)='Rent Roll'!$AP32,MONTH(CF$3)='Rent Roll'!$AQ32,MONTH(CF$3)='Rent Roll'!$AR32,MONTH(CF$3)='Rent Roll'!$AS32),0,1)</f>
        <v>1</v>
      </c>
      <c r="CG146" s="567">
        <f>IF(OR(MONTH(CG$3)='Rent Roll'!$AN32,MONTH(CG$3)='Rent Roll'!$AO32,MONTH(CG$3)='Rent Roll'!$AP32,MONTH(CG$3)='Rent Roll'!$AQ32,MONTH(CG$3)='Rent Roll'!$AR32,MONTH(CG$3)='Rent Roll'!$AS32),0,1)</f>
        <v>1</v>
      </c>
      <c r="CH146" s="567">
        <f>IF(OR(MONTH(CH$3)='Rent Roll'!$AN32,MONTH(CH$3)='Rent Roll'!$AO32,MONTH(CH$3)='Rent Roll'!$AP32,MONTH(CH$3)='Rent Roll'!$AQ32,MONTH(CH$3)='Rent Roll'!$AR32,MONTH(CH$3)='Rent Roll'!$AS32),0,1)</f>
        <v>1</v>
      </c>
      <c r="CI146" s="567">
        <f>IF(OR(MONTH(CI$3)='Rent Roll'!$AN32,MONTH(CI$3)='Rent Roll'!$AO32,MONTH(CI$3)='Rent Roll'!$AP32,MONTH(CI$3)='Rent Roll'!$AQ32,MONTH(CI$3)='Rent Roll'!$AR32,MONTH(CI$3)='Rent Roll'!$AS32),0,1)</f>
        <v>1</v>
      </c>
      <c r="CJ146" s="567">
        <f>IF(OR(MONTH(CJ$3)='Rent Roll'!$AN32,MONTH(CJ$3)='Rent Roll'!$AO32,MONTH(CJ$3)='Rent Roll'!$AP32,MONTH(CJ$3)='Rent Roll'!$AQ32,MONTH(CJ$3)='Rent Roll'!$AR32,MONTH(CJ$3)='Rent Roll'!$AS32),0,1)</f>
        <v>1</v>
      </c>
      <c r="CK146" s="567">
        <f>IF(OR(MONTH(CK$3)='Rent Roll'!$AN32,MONTH(CK$3)='Rent Roll'!$AO32,MONTH(CK$3)='Rent Roll'!$AP32,MONTH(CK$3)='Rent Roll'!$AQ32,MONTH(CK$3)='Rent Roll'!$AR32,MONTH(CK$3)='Rent Roll'!$AS32),0,1)</f>
        <v>1</v>
      </c>
      <c r="CL146" s="767">
        <f>IF(OR(MONTH(CL$3)='Rent Roll'!$AN32,MONTH(CL$3)='Rent Roll'!$AO32,MONTH(CL$3)='Rent Roll'!$AP32,MONTH(CL$3)='Rent Roll'!$AQ32,MONTH(CL$3)='Rent Roll'!$AR32,MONTH(CL$3)='Rent Roll'!$AS32),0,1)</f>
        <v>1</v>
      </c>
      <c r="CM146" s="768">
        <f>IF(OR(MONTH(CM$3)='Rent Roll'!$AN32,MONTH(CM$3)='Rent Roll'!$AO32,MONTH(CM$3)='Rent Roll'!$AP32,MONTH(CM$3)='Rent Roll'!$AQ32,MONTH(CM$3)='Rent Roll'!$AR32,MONTH(CM$3)='Rent Roll'!$AS32),0,1)</f>
        <v>1</v>
      </c>
      <c r="CN146" s="567">
        <f>IF(OR(MONTH(CN$3)='Rent Roll'!$AN32,MONTH(CN$3)='Rent Roll'!$AO32,MONTH(CN$3)='Rent Roll'!$AP32,MONTH(CN$3)='Rent Roll'!$AQ32,MONTH(CN$3)='Rent Roll'!$AR32,MONTH(CN$3)='Rent Roll'!$AS32),0,1)</f>
        <v>1</v>
      </c>
      <c r="CO146" s="567">
        <f>IF(OR(MONTH(CO$3)='Rent Roll'!$AN32,MONTH(CO$3)='Rent Roll'!$AO32,MONTH(CO$3)='Rent Roll'!$AP32,MONTH(CO$3)='Rent Roll'!$AQ32,MONTH(CO$3)='Rent Roll'!$AR32,MONTH(CO$3)='Rent Roll'!$AS32),0,1)</f>
        <v>1</v>
      </c>
      <c r="CP146" s="567">
        <f>IF(OR(MONTH(CP$3)='Rent Roll'!$AN32,MONTH(CP$3)='Rent Roll'!$AO32,MONTH(CP$3)='Rent Roll'!$AP32,MONTH(CP$3)='Rent Roll'!$AQ32,MONTH(CP$3)='Rent Roll'!$AR32,MONTH(CP$3)='Rent Roll'!$AS32),0,1)</f>
        <v>1</v>
      </c>
      <c r="CQ146" s="567">
        <f>IF(OR(MONTH(CQ$3)='Rent Roll'!$AN32,MONTH(CQ$3)='Rent Roll'!$AO32,MONTH(CQ$3)='Rent Roll'!$AP32,MONTH(CQ$3)='Rent Roll'!$AQ32,MONTH(CQ$3)='Rent Roll'!$AR32,MONTH(CQ$3)='Rent Roll'!$AS32),0,1)</f>
        <v>1</v>
      </c>
      <c r="CR146" s="567">
        <f>IF(OR(MONTH(CR$3)='Rent Roll'!$AN32,MONTH(CR$3)='Rent Roll'!$AO32,MONTH(CR$3)='Rent Roll'!$AP32,MONTH(CR$3)='Rent Roll'!$AQ32,MONTH(CR$3)='Rent Roll'!$AR32,MONTH(CR$3)='Rent Roll'!$AS32),0,1)</f>
        <v>1</v>
      </c>
      <c r="CS146" s="567">
        <f>IF(OR(MONTH(CS$3)='Rent Roll'!$AN32,MONTH(CS$3)='Rent Roll'!$AO32,MONTH(CS$3)='Rent Roll'!$AP32,MONTH(CS$3)='Rent Roll'!$AQ32,MONTH(CS$3)='Rent Roll'!$AR32,MONTH(CS$3)='Rent Roll'!$AS32),0,1)</f>
        <v>1</v>
      </c>
      <c r="CT146" s="567">
        <f>IF(OR(MONTH(CT$3)='Rent Roll'!$AN32,MONTH(CT$3)='Rent Roll'!$AO32,MONTH(CT$3)='Rent Roll'!$AP32,MONTH(CT$3)='Rent Roll'!$AQ32,MONTH(CT$3)='Rent Roll'!$AR32,MONTH(CT$3)='Rent Roll'!$AS32),0,1)</f>
        <v>1</v>
      </c>
      <c r="CU146" s="567">
        <f>IF(OR(MONTH(CU$3)='Rent Roll'!$AN32,MONTH(CU$3)='Rent Roll'!$AO32,MONTH(CU$3)='Rent Roll'!$AP32,MONTH(CU$3)='Rent Roll'!$AQ32,MONTH(CU$3)='Rent Roll'!$AR32,MONTH(CU$3)='Rent Roll'!$AS32),0,1)</f>
        <v>1</v>
      </c>
      <c r="CV146" s="567">
        <f>IF(OR(MONTH(CV$3)='Rent Roll'!$AN32,MONTH(CV$3)='Rent Roll'!$AO32,MONTH(CV$3)='Rent Roll'!$AP32,MONTH(CV$3)='Rent Roll'!$AQ32,MONTH(CV$3)='Rent Roll'!$AR32,MONTH(CV$3)='Rent Roll'!$AS32),0,1)</f>
        <v>1</v>
      </c>
      <c r="CW146" s="567">
        <f>IF(OR(MONTH(CW$3)='Rent Roll'!$AN32,MONTH(CW$3)='Rent Roll'!$AO32,MONTH(CW$3)='Rent Roll'!$AP32,MONTH(CW$3)='Rent Roll'!$AQ32,MONTH(CW$3)='Rent Roll'!$AR32,MONTH(CW$3)='Rent Roll'!$AS32),0,1)</f>
        <v>1</v>
      </c>
      <c r="CX146" s="767">
        <f>IF(OR(MONTH(CX$3)='Rent Roll'!$AN32,MONTH(CX$3)='Rent Roll'!$AO32,MONTH(CX$3)='Rent Roll'!$AP32,MONTH(CX$3)='Rent Roll'!$AQ32,MONTH(CX$3)='Rent Roll'!$AR32,MONTH(CX$3)='Rent Roll'!$AS32),0,1)</f>
        <v>1</v>
      </c>
      <c r="CY146" s="768">
        <f>IF(OR(MONTH(CY$3)='Rent Roll'!$AN32,MONTH(CY$3)='Rent Roll'!$AO32,MONTH(CY$3)='Rent Roll'!$AP32,MONTH(CY$3)='Rent Roll'!$AQ32,MONTH(CY$3)='Rent Roll'!$AR32,MONTH(CY$3)='Rent Roll'!$AS32),0,1)</f>
        <v>1</v>
      </c>
      <c r="CZ146" s="567">
        <f>IF(OR(MONTH(CZ$3)='Rent Roll'!$AN32,MONTH(CZ$3)='Rent Roll'!$AO32,MONTH(CZ$3)='Rent Roll'!$AP32,MONTH(CZ$3)='Rent Roll'!$AQ32,MONTH(CZ$3)='Rent Roll'!$AR32,MONTH(CZ$3)='Rent Roll'!$AS32),0,1)</f>
        <v>1</v>
      </c>
      <c r="DA146" s="567">
        <f>IF(OR(MONTH(DA$3)='Rent Roll'!$AN32,MONTH(DA$3)='Rent Roll'!$AO32,MONTH(DA$3)='Rent Roll'!$AP32,MONTH(DA$3)='Rent Roll'!$AQ32,MONTH(DA$3)='Rent Roll'!$AR32,MONTH(DA$3)='Rent Roll'!$AS32),0,1)</f>
        <v>1</v>
      </c>
      <c r="DB146" s="567">
        <f>IF(OR(MONTH(DB$3)='Rent Roll'!$AN32,MONTH(DB$3)='Rent Roll'!$AO32,MONTH(DB$3)='Rent Roll'!$AP32,MONTH(DB$3)='Rent Roll'!$AQ32,MONTH(DB$3)='Rent Roll'!$AR32,MONTH(DB$3)='Rent Roll'!$AS32),0,1)</f>
        <v>1</v>
      </c>
      <c r="DC146" s="567">
        <f>IF(OR(MONTH(DC$3)='Rent Roll'!$AN32,MONTH(DC$3)='Rent Roll'!$AO32,MONTH(DC$3)='Rent Roll'!$AP32,MONTH(DC$3)='Rent Roll'!$AQ32,MONTH(DC$3)='Rent Roll'!$AR32,MONTH(DC$3)='Rent Roll'!$AS32),0,1)</f>
        <v>1</v>
      </c>
      <c r="DD146" s="567">
        <f>IF(OR(MONTH(DD$3)='Rent Roll'!$AN32,MONTH(DD$3)='Rent Roll'!$AO32,MONTH(DD$3)='Rent Roll'!$AP32,MONTH(DD$3)='Rent Roll'!$AQ32,MONTH(DD$3)='Rent Roll'!$AR32,MONTH(DD$3)='Rent Roll'!$AS32),0,1)</f>
        <v>1</v>
      </c>
      <c r="DE146" s="567">
        <f>IF(OR(MONTH(DE$3)='Rent Roll'!$AN32,MONTH(DE$3)='Rent Roll'!$AO32,MONTH(DE$3)='Rent Roll'!$AP32,MONTH(DE$3)='Rent Roll'!$AQ32,MONTH(DE$3)='Rent Roll'!$AR32,MONTH(DE$3)='Rent Roll'!$AS32),0,1)</f>
        <v>1</v>
      </c>
      <c r="DF146" s="567">
        <f>IF(OR(MONTH(DF$3)='Rent Roll'!$AN32,MONTH(DF$3)='Rent Roll'!$AO32,MONTH(DF$3)='Rent Roll'!$AP32,MONTH(DF$3)='Rent Roll'!$AQ32,MONTH(DF$3)='Rent Roll'!$AR32,MONTH(DF$3)='Rent Roll'!$AS32),0,1)</f>
        <v>1</v>
      </c>
      <c r="DG146" s="567">
        <f>IF(OR(MONTH(DG$3)='Rent Roll'!$AN32,MONTH(DG$3)='Rent Roll'!$AO32,MONTH(DG$3)='Rent Roll'!$AP32,MONTH(DG$3)='Rent Roll'!$AQ32,MONTH(DG$3)='Rent Roll'!$AR32,MONTH(DG$3)='Rent Roll'!$AS32),0,1)</f>
        <v>1</v>
      </c>
      <c r="DH146" s="567">
        <f>IF(OR(MONTH(DH$3)='Rent Roll'!$AN32,MONTH(DH$3)='Rent Roll'!$AO32,MONTH(DH$3)='Rent Roll'!$AP32,MONTH(DH$3)='Rent Roll'!$AQ32,MONTH(DH$3)='Rent Roll'!$AR32,MONTH(DH$3)='Rent Roll'!$AS32),0,1)</f>
        <v>1</v>
      </c>
      <c r="DI146" s="567">
        <f>IF(OR(MONTH(DI$3)='Rent Roll'!$AN32,MONTH(DI$3)='Rent Roll'!$AO32,MONTH(DI$3)='Rent Roll'!$AP32,MONTH(DI$3)='Rent Roll'!$AQ32,MONTH(DI$3)='Rent Roll'!$AR32,MONTH(DI$3)='Rent Roll'!$AS32),0,1)</f>
        <v>1</v>
      </c>
      <c r="DJ146" s="767">
        <f>IF(OR(MONTH(DJ$3)='Rent Roll'!$AN32,MONTH(DJ$3)='Rent Roll'!$AO32,MONTH(DJ$3)='Rent Roll'!$AP32,MONTH(DJ$3)='Rent Roll'!$AQ32,MONTH(DJ$3)='Rent Roll'!$AR32,MONTH(DJ$3)='Rent Roll'!$AS32),0,1)</f>
        <v>1</v>
      </c>
      <c r="DK146" s="768">
        <f>IF(OR(MONTH(DK$3)='Rent Roll'!$AN32,MONTH(DK$3)='Rent Roll'!$AO32,MONTH(DK$3)='Rent Roll'!$AP32,MONTH(DK$3)='Rent Roll'!$AQ32,MONTH(DK$3)='Rent Roll'!$AR32,MONTH(DK$3)='Rent Roll'!$AS32),0,1)</f>
        <v>1</v>
      </c>
      <c r="DL146" s="567">
        <f>IF(OR(MONTH(DL$3)='Rent Roll'!$AN32,MONTH(DL$3)='Rent Roll'!$AO32,MONTH(DL$3)='Rent Roll'!$AP32,MONTH(DL$3)='Rent Roll'!$AQ32,MONTH(DL$3)='Rent Roll'!$AR32,MONTH(DL$3)='Rent Roll'!$AS32),0,1)</f>
        <v>1</v>
      </c>
      <c r="DM146" s="567">
        <f>IF(OR(MONTH(DM$3)='Rent Roll'!$AN32,MONTH(DM$3)='Rent Roll'!$AO32,MONTH(DM$3)='Rent Roll'!$AP32,MONTH(DM$3)='Rent Roll'!$AQ32,MONTH(DM$3)='Rent Roll'!$AR32,MONTH(DM$3)='Rent Roll'!$AS32),0,1)</f>
        <v>1</v>
      </c>
      <c r="DN146" s="567">
        <f>IF(OR(MONTH(DN$3)='Rent Roll'!$AN32,MONTH(DN$3)='Rent Roll'!$AO32,MONTH(DN$3)='Rent Roll'!$AP32,MONTH(DN$3)='Rent Roll'!$AQ32,MONTH(DN$3)='Rent Roll'!$AR32,MONTH(DN$3)='Rent Roll'!$AS32),0,1)</f>
        <v>1</v>
      </c>
      <c r="DO146" s="567">
        <f>IF(OR(MONTH(DO$3)='Rent Roll'!$AN32,MONTH(DO$3)='Rent Roll'!$AO32,MONTH(DO$3)='Rent Roll'!$AP32,MONTH(DO$3)='Rent Roll'!$AQ32,MONTH(DO$3)='Rent Roll'!$AR32,MONTH(DO$3)='Rent Roll'!$AS32),0,1)</f>
        <v>1</v>
      </c>
      <c r="DP146" s="567">
        <f>IF(OR(MONTH(DP$3)='Rent Roll'!$AN32,MONTH(DP$3)='Rent Roll'!$AO32,MONTH(DP$3)='Rent Roll'!$AP32,MONTH(DP$3)='Rent Roll'!$AQ32,MONTH(DP$3)='Rent Roll'!$AR32,MONTH(DP$3)='Rent Roll'!$AS32),0,1)</f>
        <v>1</v>
      </c>
      <c r="DQ146" s="567">
        <f>IF(OR(MONTH(DQ$3)='Rent Roll'!$AN32,MONTH(DQ$3)='Rent Roll'!$AO32,MONTH(DQ$3)='Rent Roll'!$AP32,MONTH(DQ$3)='Rent Roll'!$AQ32,MONTH(DQ$3)='Rent Roll'!$AR32,MONTH(DQ$3)='Rent Roll'!$AS32),0,1)</f>
        <v>1</v>
      </c>
      <c r="DR146" s="567">
        <f>IF(OR(MONTH(DR$3)='Rent Roll'!$AN32,MONTH(DR$3)='Rent Roll'!$AO32,MONTH(DR$3)='Rent Roll'!$AP32,MONTH(DR$3)='Rent Roll'!$AQ32,MONTH(DR$3)='Rent Roll'!$AR32,MONTH(DR$3)='Rent Roll'!$AS32),0,1)</f>
        <v>1</v>
      </c>
      <c r="DS146" s="567">
        <f>IF(OR(MONTH(DS$3)='Rent Roll'!$AN32,MONTH(DS$3)='Rent Roll'!$AO32,MONTH(DS$3)='Rent Roll'!$AP32,MONTH(DS$3)='Rent Roll'!$AQ32,MONTH(DS$3)='Rent Roll'!$AR32,MONTH(DS$3)='Rent Roll'!$AS32),0,1)</f>
        <v>1</v>
      </c>
      <c r="DT146" s="567">
        <f>IF(OR(MONTH(DT$3)='Rent Roll'!$AN32,MONTH(DT$3)='Rent Roll'!$AO32,MONTH(DT$3)='Rent Roll'!$AP32,MONTH(DT$3)='Rent Roll'!$AQ32,MONTH(DT$3)='Rent Roll'!$AR32,MONTH(DT$3)='Rent Roll'!$AS32),0,1)</f>
        <v>1</v>
      </c>
      <c r="DU146" s="567">
        <f>IF(OR(MONTH(DU$3)='Rent Roll'!$AN32,MONTH(DU$3)='Rent Roll'!$AO32,MONTH(DU$3)='Rent Roll'!$AP32,MONTH(DU$3)='Rent Roll'!$AQ32,MONTH(DU$3)='Rent Roll'!$AR32,MONTH(DU$3)='Rent Roll'!$AS32),0,1)</f>
        <v>1</v>
      </c>
      <c r="DV146" s="567">
        <f>IF(OR(MONTH(DV$3)='Rent Roll'!$AN32,MONTH(DV$3)='Rent Roll'!$AO32,MONTH(DV$3)='Rent Roll'!$AP32,MONTH(DV$3)='Rent Roll'!$AQ32,MONTH(DV$3)='Rent Roll'!$AR32,MONTH(DV$3)='Rent Roll'!$AS32),0,1)</f>
        <v>1</v>
      </c>
    </row>
    <row r="147" spans="1:126" s="568" customFormat="1" ht="12" customHeight="1" outlineLevel="1" x14ac:dyDescent="0.4">
      <c r="A147" s="732"/>
      <c r="B147" s="564">
        <f>'Rent Roll'!$B33</f>
        <v>0</v>
      </c>
      <c r="C147" s="566"/>
      <c r="D147" s="566"/>
      <c r="E147" s="566"/>
      <c r="F147" s="778">
        <f>IF(OR(MONTH(F$3)='Rent Roll'!$AN33,MONTH(F$3)='Rent Roll'!$AO33,MONTH(F$3)='Rent Roll'!$AP33,MONTH(F$3)='Rent Roll'!$AQ33,MONTH(F$3)='Rent Roll'!$AR33,MONTH(F$3)='Rent Roll'!$AS33),0,1)</f>
        <v>1</v>
      </c>
      <c r="G147" s="768">
        <f>IF(OR(MONTH(G$3)='Rent Roll'!$AN33,MONTH(G$3)='Rent Roll'!$AO33,MONTH(G$3)='Rent Roll'!$AP33,MONTH(G$3)='Rent Roll'!$AQ33,MONTH(G$3)='Rent Roll'!$AR33,MONTH(G$3)='Rent Roll'!$AS33),0,1)</f>
        <v>1</v>
      </c>
      <c r="H147" s="567">
        <f>IF(OR(MONTH(H$3)='Rent Roll'!$AN33,MONTH(H$3)='Rent Roll'!$AO33,MONTH(H$3)='Rent Roll'!$AP33,MONTH(H$3)='Rent Roll'!$AQ33,MONTH(H$3)='Rent Roll'!$AR33,MONTH(H$3)='Rent Roll'!$AS33),0,1)</f>
        <v>1</v>
      </c>
      <c r="I147" s="567">
        <f>IF(OR(MONTH(I$3)='Rent Roll'!$AN33,MONTH(I$3)='Rent Roll'!$AO33,MONTH(I$3)='Rent Roll'!$AP33,MONTH(I$3)='Rent Roll'!$AQ33,MONTH(I$3)='Rent Roll'!$AR33,MONTH(I$3)='Rent Roll'!$AS33),0,1)</f>
        <v>1</v>
      </c>
      <c r="J147" s="567">
        <f>IF(OR(MONTH(J$3)='Rent Roll'!$AN33,MONTH(J$3)='Rent Roll'!$AO33,MONTH(J$3)='Rent Roll'!$AP33,MONTH(J$3)='Rent Roll'!$AQ33,MONTH(J$3)='Rent Roll'!$AR33,MONTH(J$3)='Rent Roll'!$AS33),0,1)</f>
        <v>1</v>
      </c>
      <c r="K147" s="567">
        <f>IF(OR(MONTH(K$3)='Rent Roll'!$AN33,MONTH(K$3)='Rent Roll'!$AO33,MONTH(K$3)='Rent Roll'!$AP33,MONTH(K$3)='Rent Roll'!$AQ33,MONTH(K$3)='Rent Roll'!$AR33,MONTH(K$3)='Rent Roll'!$AS33),0,1)</f>
        <v>1</v>
      </c>
      <c r="L147" s="567">
        <f>IF(OR(MONTH(L$3)='Rent Roll'!$AN33,MONTH(L$3)='Rent Roll'!$AO33,MONTH(L$3)='Rent Roll'!$AP33,MONTH(L$3)='Rent Roll'!$AQ33,MONTH(L$3)='Rent Roll'!$AR33,MONTH(L$3)='Rent Roll'!$AS33),0,1)</f>
        <v>1</v>
      </c>
      <c r="M147" s="567">
        <f>IF(OR(MONTH(M$3)='Rent Roll'!$AN33,MONTH(M$3)='Rent Roll'!$AO33,MONTH(M$3)='Rent Roll'!$AP33,MONTH(M$3)='Rent Roll'!$AQ33,MONTH(M$3)='Rent Roll'!$AR33,MONTH(M$3)='Rent Roll'!$AS33),0,1)</f>
        <v>1</v>
      </c>
      <c r="N147" s="567">
        <f>IF(OR(MONTH(N$3)='Rent Roll'!$AN33,MONTH(N$3)='Rent Roll'!$AO33,MONTH(N$3)='Rent Roll'!$AP33,MONTH(N$3)='Rent Roll'!$AQ33,MONTH(N$3)='Rent Roll'!$AR33,MONTH(N$3)='Rent Roll'!$AS33),0,1)</f>
        <v>1</v>
      </c>
      <c r="O147" s="567">
        <f>IF(OR(MONTH(O$3)='Rent Roll'!$AN33,MONTH(O$3)='Rent Roll'!$AO33,MONTH(O$3)='Rent Roll'!$AP33,MONTH(O$3)='Rent Roll'!$AQ33,MONTH(O$3)='Rent Roll'!$AR33,MONTH(O$3)='Rent Roll'!$AS33),0,1)</f>
        <v>1</v>
      </c>
      <c r="P147" s="567">
        <f>IF(OR(MONTH(P$3)='Rent Roll'!$AN33,MONTH(P$3)='Rent Roll'!$AO33,MONTH(P$3)='Rent Roll'!$AP33,MONTH(P$3)='Rent Roll'!$AQ33,MONTH(P$3)='Rent Roll'!$AR33,MONTH(P$3)='Rent Roll'!$AS33),0,1)</f>
        <v>1</v>
      </c>
      <c r="Q147" s="567">
        <f>IF(OR(MONTH(Q$3)='Rent Roll'!$AN33,MONTH(Q$3)='Rent Roll'!$AO33,MONTH(Q$3)='Rent Roll'!$AP33,MONTH(Q$3)='Rent Roll'!$AQ33,MONTH(Q$3)='Rent Roll'!$AR33,MONTH(Q$3)='Rent Roll'!$AS33),0,1)</f>
        <v>1</v>
      </c>
      <c r="R147" s="767">
        <f>IF(OR(MONTH(R$3)='Rent Roll'!$AN33,MONTH(R$3)='Rent Roll'!$AO33,MONTH(R$3)='Rent Roll'!$AP33,MONTH(R$3)='Rent Roll'!$AQ33,MONTH(R$3)='Rent Roll'!$AR33,MONTH(R$3)='Rent Roll'!$AS33),0,1)</f>
        <v>1</v>
      </c>
      <c r="S147" s="768">
        <f>IF(OR(MONTH(S$3)='Rent Roll'!$AN33,MONTH(S$3)='Rent Roll'!$AO33,MONTH(S$3)='Rent Roll'!$AP33,MONTH(S$3)='Rent Roll'!$AQ33,MONTH(S$3)='Rent Roll'!$AR33,MONTH(S$3)='Rent Roll'!$AS33),0,1)</f>
        <v>1</v>
      </c>
      <c r="T147" s="567">
        <f>IF(OR(MONTH(T$3)='Rent Roll'!$AN33,MONTH(T$3)='Rent Roll'!$AO33,MONTH(T$3)='Rent Roll'!$AP33,MONTH(T$3)='Rent Roll'!$AQ33,MONTH(T$3)='Rent Roll'!$AR33,MONTH(T$3)='Rent Roll'!$AS33),0,1)</f>
        <v>1</v>
      </c>
      <c r="U147" s="567">
        <f>IF(OR(MONTH(U$3)='Rent Roll'!$AN33,MONTH(U$3)='Rent Roll'!$AO33,MONTH(U$3)='Rent Roll'!$AP33,MONTH(U$3)='Rent Roll'!$AQ33,MONTH(U$3)='Rent Roll'!$AR33,MONTH(U$3)='Rent Roll'!$AS33),0,1)</f>
        <v>1</v>
      </c>
      <c r="V147" s="567">
        <f>IF(OR(MONTH(V$3)='Rent Roll'!$AN33,MONTH(V$3)='Rent Roll'!$AO33,MONTH(V$3)='Rent Roll'!$AP33,MONTH(V$3)='Rent Roll'!$AQ33,MONTH(V$3)='Rent Roll'!$AR33,MONTH(V$3)='Rent Roll'!$AS33),0,1)</f>
        <v>1</v>
      </c>
      <c r="W147" s="567">
        <f>IF(OR(MONTH(W$3)='Rent Roll'!$AN33,MONTH(W$3)='Rent Roll'!$AO33,MONTH(W$3)='Rent Roll'!$AP33,MONTH(W$3)='Rent Roll'!$AQ33,MONTH(W$3)='Rent Roll'!$AR33,MONTH(W$3)='Rent Roll'!$AS33),0,1)</f>
        <v>1</v>
      </c>
      <c r="X147" s="567">
        <f>IF(OR(MONTH(X$3)='Rent Roll'!$AN33,MONTH(X$3)='Rent Roll'!$AO33,MONTH(X$3)='Rent Roll'!$AP33,MONTH(X$3)='Rent Roll'!$AQ33,MONTH(X$3)='Rent Roll'!$AR33,MONTH(X$3)='Rent Roll'!$AS33),0,1)</f>
        <v>1</v>
      </c>
      <c r="Y147" s="567">
        <f>IF(OR(MONTH(Y$3)='Rent Roll'!$AN33,MONTH(Y$3)='Rent Roll'!$AO33,MONTH(Y$3)='Rent Roll'!$AP33,MONTH(Y$3)='Rent Roll'!$AQ33,MONTH(Y$3)='Rent Roll'!$AR33,MONTH(Y$3)='Rent Roll'!$AS33),0,1)</f>
        <v>1</v>
      </c>
      <c r="Z147" s="567">
        <f>IF(OR(MONTH(Z$3)='Rent Roll'!$AN33,MONTH(Z$3)='Rent Roll'!$AO33,MONTH(Z$3)='Rent Roll'!$AP33,MONTH(Z$3)='Rent Roll'!$AQ33,MONTH(Z$3)='Rent Roll'!$AR33,MONTH(Z$3)='Rent Roll'!$AS33),0,1)</f>
        <v>1</v>
      </c>
      <c r="AA147" s="567">
        <f>IF(OR(MONTH(AA$3)='Rent Roll'!$AN33,MONTH(AA$3)='Rent Roll'!$AO33,MONTH(AA$3)='Rent Roll'!$AP33,MONTH(AA$3)='Rent Roll'!$AQ33,MONTH(AA$3)='Rent Roll'!$AR33,MONTH(AA$3)='Rent Roll'!$AS33),0,1)</f>
        <v>1</v>
      </c>
      <c r="AB147" s="567">
        <f>IF(OR(MONTH(AB$3)='Rent Roll'!$AN33,MONTH(AB$3)='Rent Roll'!$AO33,MONTH(AB$3)='Rent Roll'!$AP33,MONTH(AB$3)='Rent Roll'!$AQ33,MONTH(AB$3)='Rent Roll'!$AR33,MONTH(AB$3)='Rent Roll'!$AS33),0,1)</f>
        <v>1</v>
      </c>
      <c r="AC147" s="567">
        <f>IF(OR(MONTH(AC$3)='Rent Roll'!$AN33,MONTH(AC$3)='Rent Roll'!$AO33,MONTH(AC$3)='Rent Roll'!$AP33,MONTH(AC$3)='Rent Roll'!$AQ33,MONTH(AC$3)='Rent Roll'!$AR33,MONTH(AC$3)='Rent Roll'!$AS33),0,1)</f>
        <v>1</v>
      </c>
      <c r="AD147" s="767">
        <f>IF(OR(MONTH(AD$3)='Rent Roll'!$AN33,MONTH(AD$3)='Rent Roll'!$AO33,MONTH(AD$3)='Rent Roll'!$AP33,MONTH(AD$3)='Rent Roll'!$AQ33,MONTH(AD$3)='Rent Roll'!$AR33,MONTH(AD$3)='Rent Roll'!$AS33),0,1)</f>
        <v>1</v>
      </c>
      <c r="AE147" s="768">
        <f>IF(OR(MONTH(AE$3)='Rent Roll'!$AN33,MONTH(AE$3)='Rent Roll'!$AO33,MONTH(AE$3)='Rent Roll'!$AP33,MONTH(AE$3)='Rent Roll'!$AQ33,MONTH(AE$3)='Rent Roll'!$AR33,MONTH(AE$3)='Rent Roll'!$AS33),0,1)</f>
        <v>1</v>
      </c>
      <c r="AF147" s="567">
        <f>IF(OR(MONTH(AF$3)='Rent Roll'!$AN33,MONTH(AF$3)='Rent Roll'!$AO33,MONTH(AF$3)='Rent Roll'!$AP33,MONTH(AF$3)='Rent Roll'!$AQ33,MONTH(AF$3)='Rent Roll'!$AR33,MONTH(AF$3)='Rent Roll'!$AS33),0,1)</f>
        <v>1</v>
      </c>
      <c r="AG147" s="567">
        <f>IF(OR(MONTH(AG$3)='Rent Roll'!$AN33,MONTH(AG$3)='Rent Roll'!$AO33,MONTH(AG$3)='Rent Roll'!$AP33,MONTH(AG$3)='Rent Roll'!$AQ33,MONTH(AG$3)='Rent Roll'!$AR33,MONTH(AG$3)='Rent Roll'!$AS33),0,1)</f>
        <v>1</v>
      </c>
      <c r="AH147" s="567">
        <f>IF(OR(MONTH(AH$3)='Rent Roll'!$AN33,MONTH(AH$3)='Rent Roll'!$AO33,MONTH(AH$3)='Rent Roll'!$AP33,MONTH(AH$3)='Rent Roll'!$AQ33,MONTH(AH$3)='Rent Roll'!$AR33,MONTH(AH$3)='Rent Roll'!$AS33),0,1)</f>
        <v>1</v>
      </c>
      <c r="AI147" s="567">
        <f>IF(OR(MONTH(AI$3)='Rent Roll'!$AN33,MONTH(AI$3)='Rent Roll'!$AO33,MONTH(AI$3)='Rent Roll'!$AP33,MONTH(AI$3)='Rent Roll'!$AQ33,MONTH(AI$3)='Rent Roll'!$AR33,MONTH(AI$3)='Rent Roll'!$AS33),0,1)</f>
        <v>1</v>
      </c>
      <c r="AJ147" s="567">
        <f>IF(OR(MONTH(AJ$3)='Rent Roll'!$AN33,MONTH(AJ$3)='Rent Roll'!$AO33,MONTH(AJ$3)='Rent Roll'!$AP33,MONTH(AJ$3)='Rent Roll'!$AQ33,MONTH(AJ$3)='Rent Roll'!$AR33,MONTH(AJ$3)='Rent Roll'!$AS33),0,1)</f>
        <v>1</v>
      </c>
      <c r="AK147" s="567">
        <f>IF(OR(MONTH(AK$3)='Rent Roll'!$AN33,MONTH(AK$3)='Rent Roll'!$AO33,MONTH(AK$3)='Rent Roll'!$AP33,MONTH(AK$3)='Rent Roll'!$AQ33,MONTH(AK$3)='Rent Roll'!$AR33,MONTH(AK$3)='Rent Roll'!$AS33),0,1)</f>
        <v>1</v>
      </c>
      <c r="AL147" s="567">
        <f>IF(OR(MONTH(AL$3)='Rent Roll'!$AN33,MONTH(AL$3)='Rent Roll'!$AO33,MONTH(AL$3)='Rent Roll'!$AP33,MONTH(AL$3)='Rent Roll'!$AQ33,MONTH(AL$3)='Rent Roll'!$AR33,MONTH(AL$3)='Rent Roll'!$AS33),0,1)</f>
        <v>1</v>
      </c>
      <c r="AM147" s="567">
        <f>IF(OR(MONTH(AM$3)='Rent Roll'!$AN33,MONTH(AM$3)='Rent Roll'!$AO33,MONTH(AM$3)='Rent Roll'!$AP33,MONTH(AM$3)='Rent Roll'!$AQ33,MONTH(AM$3)='Rent Roll'!$AR33,MONTH(AM$3)='Rent Roll'!$AS33),0,1)</f>
        <v>1</v>
      </c>
      <c r="AN147" s="567">
        <f>IF(OR(MONTH(AN$3)='Rent Roll'!$AN33,MONTH(AN$3)='Rent Roll'!$AO33,MONTH(AN$3)='Rent Roll'!$AP33,MONTH(AN$3)='Rent Roll'!$AQ33,MONTH(AN$3)='Rent Roll'!$AR33,MONTH(AN$3)='Rent Roll'!$AS33),0,1)</f>
        <v>1</v>
      </c>
      <c r="AO147" s="567">
        <f>IF(OR(MONTH(AO$3)='Rent Roll'!$AN33,MONTH(AO$3)='Rent Roll'!$AO33,MONTH(AO$3)='Rent Roll'!$AP33,MONTH(AO$3)='Rent Roll'!$AQ33,MONTH(AO$3)='Rent Roll'!$AR33,MONTH(AO$3)='Rent Roll'!$AS33),0,1)</f>
        <v>1</v>
      </c>
      <c r="AP147" s="767">
        <f>IF(OR(MONTH(AP$3)='Rent Roll'!$AN33,MONTH(AP$3)='Rent Roll'!$AO33,MONTH(AP$3)='Rent Roll'!$AP33,MONTH(AP$3)='Rent Roll'!$AQ33,MONTH(AP$3)='Rent Roll'!$AR33,MONTH(AP$3)='Rent Roll'!$AS33),0,1)</f>
        <v>1</v>
      </c>
      <c r="AQ147" s="768">
        <f>IF(OR(MONTH(AQ$3)='Rent Roll'!$AN33,MONTH(AQ$3)='Rent Roll'!$AO33,MONTH(AQ$3)='Rent Roll'!$AP33,MONTH(AQ$3)='Rent Roll'!$AQ33,MONTH(AQ$3)='Rent Roll'!$AR33,MONTH(AQ$3)='Rent Roll'!$AS33),0,1)</f>
        <v>1</v>
      </c>
      <c r="AR147" s="567">
        <f>IF(OR(MONTH(AR$3)='Rent Roll'!$AN33,MONTH(AR$3)='Rent Roll'!$AO33,MONTH(AR$3)='Rent Roll'!$AP33,MONTH(AR$3)='Rent Roll'!$AQ33,MONTH(AR$3)='Rent Roll'!$AR33,MONTH(AR$3)='Rent Roll'!$AS33),0,1)</f>
        <v>1</v>
      </c>
      <c r="AS147" s="567">
        <f>IF(OR(MONTH(AS$3)='Rent Roll'!$AN33,MONTH(AS$3)='Rent Roll'!$AO33,MONTH(AS$3)='Rent Roll'!$AP33,MONTH(AS$3)='Rent Roll'!$AQ33,MONTH(AS$3)='Rent Roll'!$AR33,MONTH(AS$3)='Rent Roll'!$AS33),0,1)</f>
        <v>1</v>
      </c>
      <c r="AT147" s="567">
        <f>IF(OR(MONTH(AT$3)='Rent Roll'!$AN33,MONTH(AT$3)='Rent Roll'!$AO33,MONTH(AT$3)='Rent Roll'!$AP33,MONTH(AT$3)='Rent Roll'!$AQ33,MONTH(AT$3)='Rent Roll'!$AR33,MONTH(AT$3)='Rent Roll'!$AS33),0,1)</f>
        <v>1</v>
      </c>
      <c r="AU147" s="567">
        <f>IF(OR(MONTH(AU$3)='Rent Roll'!$AN33,MONTH(AU$3)='Rent Roll'!$AO33,MONTH(AU$3)='Rent Roll'!$AP33,MONTH(AU$3)='Rent Roll'!$AQ33,MONTH(AU$3)='Rent Roll'!$AR33,MONTH(AU$3)='Rent Roll'!$AS33),0,1)</f>
        <v>1</v>
      </c>
      <c r="AV147" s="567">
        <f>IF(OR(MONTH(AV$3)='Rent Roll'!$AN33,MONTH(AV$3)='Rent Roll'!$AO33,MONTH(AV$3)='Rent Roll'!$AP33,MONTH(AV$3)='Rent Roll'!$AQ33,MONTH(AV$3)='Rent Roll'!$AR33,MONTH(AV$3)='Rent Roll'!$AS33),0,1)</f>
        <v>1</v>
      </c>
      <c r="AW147" s="567">
        <f>IF(OR(MONTH(AW$3)='Rent Roll'!$AN33,MONTH(AW$3)='Rent Roll'!$AO33,MONTH(AW$3)='Rent Roll'!$AP33,MONTH(AW$3)='Rent Roll'!$AQ33,MONTH(AW$3)='Rent Roll'!$AR33,MONTH(AW$3)='Rent Roll'!$AS33),0,1)</f>
        <v>1</v>
      </c>
      <c r="AX147" s="567">
        <f>IF(OR(MONTH(AX$3)='Rent Roll'!$AN33,MONTH(AX$3)='Rent Roll'!$AO33,MONTH(AX$3)='Rent Roll'!$AP33,MONTH(AX$3)='Rent Roll'!$AQ33,MONTH(AX$3)='Rent Roll'!$AR33,MONTH(AX$3)='Rent Roll'!$AS33),0,1)</f>
        <v>1</v>
      </c>
      <c r="AY147" s="567">
        <f>IF(OR(MONTH(AY$3)='Rent Roll'!$AN33,MONTH(AY$3)='Rent Roll'!$AO33,MONTH(AY$3)='Rent Roll'!$AP33,MONTH(AY$3)='Rent Roll'!$AQ33,MONTH(AY$3)='Rent Roll'!$AR33,MONTH(AY$3)='Rent Roll'!$AS33),0,1)</f>
        <v>1</v>
      </c>
      <c r="AZ147" s="567">
        <f>IF(OR(MONTH(AZ$3)='Rent Roll'!$AN33,MONTH(AZ$3)='Rent Roll'!$AO33,MONTH(AZ$3)='Rent Roll'!$AP33,MONTH(AZ$3)='Rent Roll'!$AQ33,MONTH(AZ$3)='Rent Roll'!$AR33,MONTH(AZ$3)='Rent Roll'!$AS33),0,1)</f>
        <v>1</v>
      </c>
      <c r="BA147" s="567">
        <f>IF(OR(MONTH(BA$3)='Rent Roll'!$AN33,MONTH(BA$3)='Rent Roll'!$AO33,MONTH(BA$3)='Rent Roll'!$AP33,MONTH(BA$3)='Rent Roll'!$AQ33,MONTH(BA$3)='Rent Roll'!$AR33,MONTH(BA$3)='Rent Roll'!$AS33),0,1)</f>
        <v>1</v>
      </c>
      <c r="BB147" s="767">
        <f>IF(OR(MONTH(BB$3)='Rent Roll'!$AN33,MONTH(BB$3)='Rent Roll'!$AO33,MONTH(BB$3)='Rent Roll'!$AP33,MONTH(BB$3)='Rent Roll'!$AQ33,MONTH(BB$3)='Rent Roll'!$AR33,MONTH(BB$3)='Rent Roll'!$AS33),0,1)</f>
        <v>1</v>
      </c>
      <c r="BC147" s="768">
        <f>IF(OR(MONTH(BC$3)='Rent Roll'!$AN33,MONTH(BC$3)='Rent Roll'!$AO33,MONTH(BC$3)='Rent Roll'!$AP33,MONTH(BC$3)='Rent Roll'!$AQ33,MONTH(BC$3)='Rent Roll'!$AR33,MONTH(BC$3)='Rent Roll'!$AS33),0,1)</f>
        <v>1</v>
      </c>
      <c r="BD147" s="567">
        <f>IF(OR(MONTH(BD$3)='Rent Roll'!$AN33,MONTH(BD$3)='Rent Roll'!$AO33,MONTH(BD$3)='Rent Roll'!$AP33,MONTH(BD$3)='Rent Roll'!$AQ33,MONTH(BD$3)='Rent Roll'!$AR33,MONTH(BD$3)='Rent Roll'!$AS33),0,1)</f>
        <v>1</v>
      </c>
      <c r="BE147" s="567">
        <f>IF(OR(MONTH(BE$3)='Rent Roll'!$AN33,MONTH(BE$3)='Rent Roll'!$AO33,MONTH(BE$3)='Rent Roll'!$AP33,MONTH(BE$3)='Rent Roll'!$AQ33,MONTH(BE$3)='Rent Roll'!$AR33,MONTH(BE$3)='Rent Roll'!$AS33),0,1)</f>
        <v>1</v>
      </c>
      <c r="BF147" s="567">
        <f>IF(OR(MONTH(BF$3)='Rent Roll'!$AN33,MONTH(BF$3)='Rent Roll'!$AO33,MONTH(BF$3)='Rent Roll'!$AP33,MONTH(BF$3)='Rent Roll'!$AQ33,MONTH(BF$3)='Rent Roll'!$AR33,MONTH(BF$3)='Rent Roll'!$AS33),0,1)</f>
        <v>1</v>
      </c>
      <c r="BG147" s="567">
        <f>IF(OR(MONTH(BG$3)='Rent Roll'!$AN33,MONTH(BG$3)='Rent Roll'!$AO33,MONTH(BG$3)='Rent Roll'!$AP33,MONTH(BG$3)='Rent Roll'!$AQ33,MONTH(BG$3)='Rent Roll'!$AR33,MONTH(BG$3)='Rent Roll'!$AS33),0,1)</f>
        <v>1</v>
      </c>
      <c r="BH147" s="567">
        <f>IF(OR(MONTH(BH$3)='Rent Roll'!$AN33,MONTH(BH$3)='Rent Roll'!$AO33,MONTH(BH$3)='Rent Roll'!$AP33,MONTH(BH$3)='Rent Roll'!$AQ33,MONTH(BH$3)='Rent Roll'!$AR33,MONTH(BH$3)='Rent Roll'!$AS33),0,1)</f>
        <v>1</v>
      </c>
      <c r="BI147" s="567">
        <f>IF(OR(MONTH(BI$3)='Rent Roll'!$AN33,MONTH(BI$3)='Rent Roll'!$AO33,MONTH(BI$3)='Rent Roll'!$AP33,MONTH(BI$3)='Rent Roll'!$AQ33,MONTH(BI$3)='Rent Roll'!$AR33,MONTH(BI$3)='Rent Roll'!$AS33),0,1)</f>
        <v>1</v>
      </c>
      <c r="BJ147" s="567">
        <f>IF(OR(MONTH(BJ$3)='Rent Roll'!$AN33,MONTH(BJ$3)='Rent Roll'!$AO33,MONTH(BJ$3)='Rent Roll'!$AP33,MONTH(BJ$3)='Rent Roll'!$AQ33,MONTH(BJ$3)='Rent Roll'!$AR33,MONTH(BJ$3)='Rent Roll'!$AS33),0,1)</f>
        <v>1</v>
      </c>
      <c r="BK147" s="567">
        <f>IF(OR(MONTH(BK$3)='Rent Roll'!$AN33,MONTH(BK$3)='Rent Roll'!$AO33,MONTH(BK$3)='Rent Roll'!$AP33,MONTH(BK$3)='Rent Roll'!$AQ33,MONTH(BK$3)='Rent Roll'!$AR33,MONTH(BK$3)='Rent Roll'!$AS33),0,1)</f>
        <v>1</v>
      </c>
      <c r="BL147" s="567">
        <f>IF(OR(MONTH(BL$3)='Rent Roll'!$AN33,MONTH(BL$3)='Rent Roll'!$AO33,MONTH(BL$3)='Rent Roll'!$AP33,MONTH(BL$3)='Rent Roll'!$AQ33,MONTH(BL$3)='Rent Roll'!$AR33,MONTH(BL$3)='Rent Roll'!$AS33),0,1)</f>
        <v>1</v>
      </c>
      <c r="BM147" s="567">
        <f>IF(OR(MONTH(BM$3)='Rent Roll'!$AN33,MONTH(BM$3)='Rent Roll'!$AO33,MONTH(BM$3)='Rent Roll'!$AP33,MONTH(BM$3)='Rent Roll'!$AQ33,MONTH(BM$3)='Rent Roll'!$AR33,MONTH(BM$3)='Rent Roll'!$AS33),0,1)</f>
        <v>1</v>
      </c>
      <c r="BN147" s="767">
        <f>IF(OR(MONTH(BN$3)='Rent Roll'!$AN33,MONTH(BN$3)='Rent Roll'!$AO33,MONTH(BN$3)='Rent Roll'!$AP33,MONTH(BN$3)='Rent Roll'!$AQ33,MONTH(BN$3)='Rent Roll'!$AR33,MONTH(BN$3)='Rent Roll'!$AS33),0,1)</f>
        <v>1</v>
      </c>
      <c r="BO147" s="768">
        <f>IF(OR(MONTH(BO$3)='Rent Roll'!$AN33,MONTH(BO$3)='Rent Roll'!$AO33,MONTH(BO$3)='Rent Roll'!$AP33,MONTH(BO$3)='Rent Roll'!$AQ33,MONTH(BO$3)='Rent Roll'!$AR33,MONTH(BO$3)='Rent Roll'!$AS33),0,1)</f>
        <v>1</v>
      </c>
      <c r="BP147" s="567">
        <f>IF(OR(MONTH(BP$3)='Rent Roll'!$AN33,MONTH(BP$3)='Rent Roll'!$AO33,MONTH(BP$3)='Rent Roll'!$AP33,MONTH(BP$3)='Rent Roll'!$AQ33,MONTH(BP$3)='Rent Roll'!$AR33,MONTH(BP$3)='Rent Roll'!$AS33),0,1)</f>
        <v>1</v>
      </c>
      <c r="BQ147" s="567">
        <f>IF(OR(MONTH(BQ$3)='Rent Roll'!$AN33,MONTH(BQ$3)='Rent Roll'!$AO33,MONTH(BQ$3)='Rent Roll'!$AP33,MONTH(BQ$3)='Rent Roll'!$AQ33,MONTH(BQ$3)='Rent Roll'!$AR33,MONTH(BQ$3)='Rent Roll'!$AS33),0,1)</f>
        <v>1</v>
      </c>
      <c r="BR147" s="567">
        <f>IF(OR(MONTH(BR$3)='Rent Roll'!$AN33,MONTH(BR$3)='Rent Roll'!$AO33,MONTH(BR$3)='Rent Roll'!$AP33,MONTH(BR$3)='Rent Roll'!$AQ33,MONTH(BR$3)='Rent Roll'!$AR33,MONTH(BR$3)='Rent Roll'!$AS33),0,1)</f>
        <v>1</v>
      </c>
      <c r="BS147" s="567">
        <f>IF(OR(MONTH(BS$3)='Rent Roll'!$AN33,MONTH(BS$3)='Rent Roll'!$AO33,MONTH(BS$3)='Rent Roll'!$AP33,MONTH(BS$3)='Rent Roll'!$AQ33,MONTH(BS$3)='Rent Roll'!$AR33,MONTH(BS$3)='Rent Roll'!$AS33),0,1)</f>
        <v>1</v>
      </c>
      <c r="BT147" s="567">
        <f>IF(OR(MONTH(BT$3)='Rent Roll'!$AN33,MONTH(BT$3)='Rent Roll'!$AO33,MONTH(BT$3)='Rent Roll'!$AP33,MONTH(BT$3)='Rent Roll'!$AQ33,MONTH(BT$3)='Rent Roll'!$AR33,MONTH(BT$3)='Rent Roll'!$AS33),0,1)</f>
        <v>1</v>
      </c>
      <c r="BU147" s="567">
        <f>IF(OR(MONTH(BU$3)='Rent Roll'!$AN33,MONTH(BU$3)='Rent Roll'!$AO33,MONTH(BU$3)='Rent Roll'!$AP33,MONTH(BU$3)='Rent Roll'!$AQ33,MONTH(BU$3)='Rent Roll'!$AR33,MONTH(BU$3)='Rent Roll'!$AS33),0,1)</f>
        <v>1</v>
      </c>
      <c r="BV147" s="567">
        <f>IF(OR(MONTH(BV$3)='Rent Roll'!$AN33,MONTH(BV$3)='Rent Roll'!$AO33,MONTH(BV$3)='Rent Roll'!$AP33,MONTH(BV$3)='Rent Roll'!$AQ33,MONTH(BV$3)='Rent Roll'!$AR33,MONTH(BV$3)='Rent Roll'!$AS33),0,1)</f>
        <v>1</v>
      </c>
      <c r="BW147" s="567">
        <f>IF(OR(MONTH(BW$3)='Rent Roll'!$AN33,MONTH(BW$3)='Rent Roll'!$AO33,MONTH(BW$3)='Rent Roll'!$AP33,MONTH(BW$3)='Rent Roll'!$AQ33,MONTH(BW$3)='Rent Roll'!$AR33,MONTH(BW$3)='Rent Roll'!$AS33),0,1)</f>
        <v>1</v>
      </c>
      <c r="BX147" s="567">
        <f>IF(OR(MONTH(BX$3)='Rent Roll'!$AN33,MONTH(BX$3)='Rent Roll'!$AO33,MONTH(BX$3)='Rent Roll'!$AP33,MONTH(BX$3)='Rent Roll'!$AQ33,MONTH(BX$3)='Rent Roll'!$AR33,MONTH(BX$3)='Rent Roll'!$AS33),0,1)</f>
        <v>1</v>
      </c>
      <c r="BY147" s="567">
        <f>IF(OR(MONTH(BY$3)='Rent Roll'!$AN33,MONTH(BY$3)='Rent Roll'!$AO33,MONTH(BY$3)='Rent Roll'!$AP33,MONTH(BY$3)='Rent Roll'!$AQ33,MONTH(BY$3)='Rent Roll'!$AR33,MONTH(BY$3)='Rent Roll'!$AS33),0,1)</f>
        <v>1</v>
      </c>
      <c r="BZ147" s="767">
        <f>IF(OR(MONTH(BZ$3)='Rent Roll'!$AN33,MONTH(BZ$3)='Rent Roll'!$AO33,MONTH(BZ$3)='Rent Roll'!$AP33,MONTH(BZ$3)='Rent Roll'!$AQ33,MONTH(BZ$3)='Rent Roll'!$AR33,MONTH(BZ$3)='Rent Roll'!$AS33),0,1)</f>
        <v>1</v>
      </c>
      <c r="CA147" s="768">
        <f>IF(OR(MONTH(CA$3)='Rent Roll'!$AN33,MONTH(CA$3)='Rent Roll'!$AO33,MONTH(CA$3)='Rent Roll'!$AP33,MONTH(CA$3)='Rent Roll'!$AQ33,MONTH(CA$3)='Rent Roll'!$AR33,MONTH(CA$3)='Rent Roll'!$AS33),0,1)</f>
        <v>1</v>
      </c>
      <c r="CB147" s="567">
        <f>IF(OR(MONTH(CB$3)='Rent Roll'!$AN33,MONTH(CB$3)='Rent Roll'!$AO33,MONTH(CB$3)='Rent Roll'!$AP33,MONTH(CB$3)='Rent Roll'!$AQ33,MONTH(CB$3)='Rent Roll'!$AR33,MONTH(CB$3)='Rent Roll'!$AS33),0,1)</f>
        <v>1</v>
      </c>
      <c r="CC147" s="567">
        <f>IF(OR(MONTH(CC$3)='Rent Roll'!$AN33,MONTH(CC$3)='Rent Roll'!$AO33,MONTH(CC$3)='Rent Roll'!$AP33,MONTH(CC$3)='Rent Roll'!$AQ33,MONTH(CC$3)='Rent Roll'!$AR33,MONTH(CC$3)='Rent Roll'!$AS33),0,1)</f>
        <v>1</v>
      </c>
      <c r="CD147" s="567">
        <f>IF(OR(MONTH(CD$3)='Rent Roll'!$AN33,MONTH(CD$3)='Rent Roll'!$AO33,MONTH(CD$3)='Rent Roll'!$AP33,MONTH(CD$3)='Rent Roll'!$AQ33,MONTH(CD$3)='Rent Roll'!$AR33,MONTH(CD$3)='Rent Roll'!$AS33),0,1)</f>
        <v>1</v>
      </c>
      <c r="CE147" s="567">
        <f>IF(OR(MONTH(CE$3)='Rent Roll'!$AN33,MONTH(CE$3)='Rent Roll'!$AO33,MONTH(CE$3)='Rent Roll'!$AP33,MONTH(CE$3)='Rent Roll'!$AQ33,MONTH(CE$3)='Rent Roll'!$AR33,MONTH(CE$3)='Rent Roll'!$AS33),0,1)</f>
        <v>1</v>
      </c>
      <c r="CF147" s="567">
        <f>IF(OR(MONTH(CF$3)='Rent Roll'!$AN33,MONTH(CF$3)='Rent Roll'!$AO33,MONTH(CF$3)='Rent Roll'!$AP33,MONTH(CF$3)='Rent Roll'!$AQ33,MONTH(CF$3)='Rent Roll'!$AR33,MONTH(CF$3)='Rent Roll'!$AS33),0,1)</f>
        <v>1</v>
      </c>
      <c r="CG147" s="567">
        <f>IF(OR(MONTH(CG$3)='Rent Roll'!$AN33,MONTH(CG$3)='Rent Roll'!$AO33,MONTH(CG$3)='Rent Roll'!$AP33,MONTH(CG$3)='Rent Roll'!$AQ33,MONTH(CG$3)='Rent Roll'!$AR33,MONTH(CG$3)='Rent Roll'!$AS33),0,1)</f>
        <v>1</v>
      </c>
      <c r="CH147" s="567">
        <f>IF(OR(MONTH(CH$3)='Rent Roll'!$AN33,MONTH(CH$3)='Rent Roll'!$AO33,MONTH(CH$3)='Rent Roll'!$AP33,MONTH(CH$3)='Rent Roll'!$AQ33,MONTH(CH$3)='Rent Roll'!$AR33,MONTH(CH$3)='Rent Roll'!$AS33),0,1)</f>
        <v>1</v>
      </c>
      <c r="CI147" s="567">
        <f>IF(OR(MONTH(CI$3)='Rent Roll'!$AN33,MONTH(CI$3)='Rent Roll'!$AO33,MONTH(CI$3)='Rent Roll'!$AP33,MONTH(CI$3)='Rent Roll'!$AQ33,MONTH(CI$3)='Rent Roll'!$AR33,MONTH(CI$3)='Rent Roll'!$AS33),0,1)</f>
        <v>1</v>
      </c>
      <c r="CJ147" s="567">
        <f>IF(OR(MONTH(CJ$3)='Rent Roll'!$AN33,MONTH(CJ$3)='Rent Roll'!$AO33,MONTH(CJ$3)='Rent Roll'!$AP33,MONTH(CJ$3)='Rent Roll'!$AQ33,MONTH(CJ$3)='Rent Roll'!$AR33,MONTH(CJ$3)='Rent Roll'!$AS33),0,1)</f>
        <v>1</v>
      </c>
      <c r="CK147" s="567">
        <f>IF(OR(MONTH(CK$3)='Rent Roll'!$AN33,MONTH(CK$3)='Rent Roll'!$AO33,MONTH(CK$3)='Rent Roll'!$AP33,MONTH(CK$3)='Rent Roll'!$AQ33,MONTH(CK$3)='Rent Roll'!$AR33,MONTH(CK$3)='Rent Roll'!$AS33),0,1)</f>
        <v>1</v>
      </c>
      <c r="CL147" s="767">
        <f>IF(OR(MONTH(CL$3)='Rent Roll'!$AN33,MONTH(CL$3)='Rent Roll'!$AO33,MONTH(CL$3)='Rent Roll'!$AP33,MONTH(CL$3)='Rent Roll'!$AQ33,MONTH(CL$3)='Rent Roll'!$AR33,MONTH(CL$3)='Rent Roll'!$AS33),0,1)</f>
        <v>1</v>
      </c>
      <c r="CM147" s="768">
        <f>IF(OR(MONTH(CM$3)='Rent Roll'!$AN33,MONTH(CM$3)='Rent Roll'!$AO33,MONTH(CM$3)='Rent Roll'!$AP33,MONTH(CM$3)='Rent Roll'!$AQ33,MONTH(CM$3)='Rent Roll'!$AR33,MONTH(CM$3)='Rent Roll'!$AS33),0,1)</f>
        <v>1</v>
      </c>
      <c r="CN147" s="567">
        <f>IF(OR(MONTH(CN$3)='Rent Roll'!$AN33,MONTH(CN$3)='Rent Roll'!$AO33,MONTH(CN$3)='Rent Roll'!$AP33,MONTH(CN$3)='Rent Roll'!$AQ33,MONTH(CN$3)='Rent Roll'!$AR33,MONTH(CN$3)='Rent Roll'!$AS33),0,1)</f>
        <v>1</v>
      </c>
      <c r="CO147" s="567">
        <f>IF(OR(MONTH(CO$3)='Rent Roll'!$AN33,MONTH(CO$3)='Rent Roll'!$AO33,MONTH(CO$3)='Rent Roll'!$AP33,MONTH(CO$3)='Rent Roll'!$AQ33,MONTH(CO$3)='Rent Roll'!$AR33,MONTH(CO$3)='Rent Roll'!$AS33),0,1)</f>
        <v>1</v>
      </c>
      <c r="CP147" s="567">
        <f>IF(OR(MONTH(CP$3)='Rent Roll'!$AN33,MONTH(CP$3)='Rent Roll'!$AO33,MONTH(CP$3)='Rent Roll'!$AP33,MONTH(CP$3)='Rent Roll'!$AQ33,MONTH(CP$3)='Rent Roll'!$AR33,MONTH(CP$3)='Rent Roll'!$AS33),0,1)</f>
        <v>1</v>
      </c>
      <c r="CQ147" s="567">
        <f>IF(OR(MONTH(CQ$3)='Rent Roll'!$AN33,MONTH(CQ$3)='Rent Roll'!$AO33,MONTH(CQ$3)='Rent Roll'!$AP33,MONTH(CQ$3)='Rent Roll'!$AQ33,MONTH(CQ$3)='Rent Roll'!$AR33,MONTH(CQ$3)='Rent Roll'!$AS33),0,1)</f>
        <v>1</v>
      </c>
      <c r="CR147" s="567">
        <f>IF(OR(MONTH(CR$3)='Rent Roll'!$AN33,MONTH(CR$3)='Rent Roll'!$AO33,MONTH(CR$3)='Rent Roll'!$AP33,MONTH(CR$3)='Rent Roll'!$AQ33,MONTH(CR$3)='Rent Roll'!$AR33,MONTH(CR$3)='Rent Roll'!$AS33),0,1)</f>
        <v>1</v>
      </c>
      <c r="CS147" s="567">
        <f>IF(OR(MONTH(CS$3)='Rent Roll'!$AN33,MONTH(CS$3)='Rent Roll'!$AO33,MONTH(CS$3)='Rent Roll'!$AP33,MONTH(CS$3)='Rent Roll'!$AQ33,MONTH(CS$3)='Rent Roll'!$AR33,MONTH(CS$3)='Rent Roll'!$AS33),0,1)</f>
        <v>1</v>
      </c>
      <c r="CT147" s="567">
        <f>IF(OR(MONTH(CT$3)='Rent Roll'!$AN33,MONTH(CT$3)='Rent Roll'!$AO33,MONTH(CT$3)='Rent Roll'!$AP33,MONTH(CT$3)='Rent Roll'!$AQ33,MONTH(CT$3)='Rent Roll'!$AR33,MONTH(CT$3)='Rent Roll'!$AS33),0,1)</f>
        <v>1</v>
      </c>
      <c r="CU147" s="567">
        <f>IF(OR(MONTH(CU$3)='Rent Roll'!$AN33,MONTH(CU$3)='Rent Roll'!$AO33,MONTH(CU$3)='Rent Roll'!$AP33,MONTH(CU$3)='Rent Roll'!$AQ33,MONTH(CU$3)='Rent Roll'!$AR33,MONTH(CU$3)='Rent Roll'!$AS33),0,1)</f>
        <v>1</v>
      </c>
      <c r="CV147" s="567">
        <f>IF(OR(MONTH(CV$3)='Rent Roll'!$AN33,MONTH(CV$3)='Rent Roll'!$AO33,MONTH(CV$3)='Rent Roll'!$AP33,MONTH(CV$3)='Rent Roll'!$AQ33,MONTH(CV$3)='Rent Roll'!$AR33,MONTH(CV$3)='Rent Roll'!$AS33),0,1)</f>
        <v>1</v>
      </c>
      <c r="CW147" s="567">
        <f>IF(OR(MONTH(CW$3)='Rent Roll'!$AN33,MONTH(CW$3)='Rent Roll'!$AO33,MONTH(CW$3)='Rent Roll'!$AP33,MONTH(CW$3)='Rent Roll'!$AQ33,MONTH(CW$3)='Rent Roll'!$AR33,MONTH(CW$3)='Rent Roll'!$AS33),0,1)</f>
        <v>1</v>
      </c>
      <c r="CX147" s="767">
        <f>IF(OR(MONTH(CX$3)='Rent Roll'!$AN33,MONTH(CX$3)='Rent Roll'!$AO33,MONTH(CX$3)='Rent Roll'!$AP33,MONTH(CX$3)='Rent Roll'!$AQ33,MONTH(CX$3)='Rent Roll'!$AR33,MONTH(CX$3)='Rent Roll'!$AS33),0,1)</f>
        <v>1</v>
      </c>
      <c r="CY147" s="768">
        <f>IF(OR(MONTH(CY$3)='Rent Roll'!$AN33,MONTH(CY$3)='Rent Roll'!$AO33,MONTH(CY$3)='Rent Roll'!$AP33,MONTH(CY$3)='Rent Roll'!$AQ33,MONTH(CY$3)='Rent Roll'!$AR33,MONTH(CY$3)='Rent Roll'!$AS33),0,1)</f>
        <v>1</v>
      </c>
      <c r="CZ147" s="567">
        <f>IF(OR(MONTH(CZ$3)='Rent Roll'!$AN33,MONTH(CZ$3)='Rent Roll'!$AO33,MONTH(CZ$3)='Rent Roll'!$AP33,MONTH(CZ$3)='Rent Roll'!$AQ33,MONTH(CZ$3)='Rent Roll'!$AR33,MONTH(CZ$3)='Rent Roll'!$AS33),0,1)</f>
        <v>1</v>
      </c>
      <c r="DA147" s="567">
        <f>IF(OR(MONTH(DA$3)='Rent Roll'!$AN33,MONTH(DA$3)='Rent Roll'!$AO33,MONTH(DA$3)='Rent Roll'!$AP33,MONTH(DA$3)='Rent Roll'!$AQ33,MONTH(DA$3)='Rent Roll'!$AR33,MONTH(DA$3)='Rent Roll'!$AS33),0,1)</f>
        <v>1</v>
      </c>
      <c r="DB147" s="567">
        <f>IF(OR(MONTH(DB$3)='Rent Roll'!$AN33,MONTH(DB$3)='Rent Roll'!$AO33,MONTH(DB$3)='Rent Roll'!$AP33,MONTH(DB$3)='Rent Roll'!$AQ33,MONTH(DB$3)='Rent Roll'!$AR33,MONTH(DB$3)='Rent Roll'!$AS33),0,1)</f>
        <v>1</v>
      </c>
      <c r="DC147" s="567">
        <f>IF(OR(MONTH(DC$3)='Rent Roll'!$AN33,MONTH(DC$3)='Rent Roll'!$AO33,MONTH(DC$3)='Rent Roll'!$AP33,MONTH(DC$3)='Rent Roll'!$AQ33,MONTH(DC$3)='Rent Roll'!$AR33,MONTH(DC$3)='Rent Roll'!$AS33),0,1)</f>
        <v>1</v>
      </c>
      <c r="DD147" s="567">
        <f>IF(OR(MONTH(DD$3)='Rent Roll'!$AN33,MONTH(DD$3)='Rent Roll'!$AO33,MONTH(DD$3)='Rent Roll'!$AP33,MONTH(DD$3)='Rent Roll'!$AQ33,MONTH(DD$3)='Rent Roll'!$AR33,MONTH(DD$3)='Rent Roll'!$AS33),0,1)</f>
        <v>1</v>
      </c>
      <c r="DE147" s="567">
        <f>IF(OR(MONTH(DE$3)='Rent Roll'!$AN33,MONTH(DE$3)='Rent Roll'!$AO33,MONTH(DE$3)='Rent Roll'!$AP33,MONTH(DE$3)='Rent Roll'!$AQ33,MONTH(DE$3)='Rent Roll'!$AR33,MONTH(DE$3)='Rent Roll'!$AS33),0,1)</f>
        <v>1</v>
      </c>
      <c r="DF147" s="567">
        <f>IF(OR(MONTH(DF$3)='Rent Roll'!$AN33,MONTH(DF$3)='Rent Roll'!$AO33,MONTH(DF$3)='Rent Roll'!$AP33,MONTH(DF$3)='Rent Roll'!$AQ33,MONTH(DF$3)='Rent Roll'!$AR33,MONTH(DF$3)='Rent Roll'!$AS33),0,1)</f>
        <v>1</v>
      </c>
      <c r="DG147" s="567">
        <f>IF(OR(MONTH(DG$3)='Rent Roll'!$AN33,MONTH(DG$3)='Rent Roll'!$AO33,MONTH(DG$3)='Rent Roll'!$AP33,MONTH(DG$3)='Rent Roll'!$AQ33,MONTH(DG$3)='Rent Roll'!$AR33,MONTH(DG$3)='Rent Roll'!$AS33),0,1)</f>
        <v>1</v>
      </c>
      <c r="DH147" s="567">
        <f>IF(OR(MONTH(DH$3)='Rent Roll'!$AN33,MONTH(DH$3)='Rent Roll'!$AO33,MONTH(DH$3)='Rent Roll'!$AP33,MONTH(DH$3)='Rent Roll'!$AQ33,MONTH(DH$3)='Rent Roll'!$AR33,MONTH(DH$3)='Rent Roll'!$AS33),0,1)</f>
        <v>1</v>
      </c>
      <c r="DI147" s="567">
        <f>IF(OR(MONTH(DI$3)='Rent Roll'!$AN33,MONTH(DI$3)='Rent Roll'!$AO33,MONTH(DI$3)='Rent Roll'!$AP33,MONTH(DI$3)='Rent Roll'!$AQ33,MONTH(DI$3)='Rent Roll'!$AR33,MONTH(DI$3)='Rent Roll'!$AS33),0,1)</f>
        <v>1</v>
      </c>
      <c r="DJ147" s="767">
        <f>IF(OR(MONTH(DJ$3)='Rent Roll'!$AN33,MONTH(DJ$3)='Rent Roll'!$AO33,MONTH(DJ$3)='Rent Roll'!$AP33,MONTH(DJ$3)='Rent Roll'!$AQ33,MONTH(DJ$3)='Rent Roll'!$AR33,MONTH(DJ$3)='Rent Roll'!$AS33),0,1)</f>
        <v>1</v>
      </c>
      <c r="DK147" s="768">
        <f>IF(OR(MONTH(DK$3)='Rent Roll'!$AN33,MONTH(DK$3)='Rent Roll'!$AO33,MONTH(DK$3)='Rent Roll'!$AP33,MONTH(DK$3)='Rent Roll'!$AQ33,MONTH(DK$3)='Rent Roll'!$AR33,MONTH(DK$3)='Rent Roll'!$AS33),0,1)</f>
        <v>1</v>
      </c>
      <c r="DL147" s="567">
        <f>IF(OR(MONTH(DL$3)='Rent Roll'!$AN33,MONTH(DL$3)='Rent Roll'!$AO33,MONTH(DL$3)='Rent Roll'!$AP33,MONTH(DL$3)='Rent Roll'!$AQ33,MONTH(DL$3)='Rent Roll'!$AR33,MONTH(DL$3)='Rent Roll'!$AS33),0,1)</f>
        <v>1</v>
      </c>
      <c r="DM147" s="567">
        <f>IF(OR(MONTH(DM$3)='Rent Roll'!$AN33,MONTH(DM$3)='Rent Roll'!$AO33,MONTH(DM$3)='Rent Roll'!$AP33,MONTH(DM$3)='Rent Roll'!$AQ33,MONTH(DM$3)='Rent Roll'!$AR33,MONTH(DM$3)='Rent Roll'!$AS33),0,1)</f>
        <v>1</v>
      </c>
      <c r="DN147" s="567">
        <f>IF(OR(MONTH(DN$3)='Rent Roll'!$AN33,MONTH(DN$3)='Rent Roll'!$AO33,MONTH(DN$3)='Rent Roll'!$AP33,MONTH(DN$3)='Rent Roll'!$AQ33,MONTH(DN$3)='Rent Roll'!$AR33,MONTH(DN$3)='Rent Roll'!$AS33),0,1)</f>
        <v>1</v>
      </c>
      <c r="DO147" s="567">
        <f>IF(OR(MONTH(DO$3)='Rent Roll'!$AN33,MONTH(DO$3)='Rent Roll'!$AO33,MONTH(DO$3)='Rent Roll'!$AP33,MONTH(DO$3)='Rent Roll'!$AQ33,MONTH(DO$3)='Rent Roll'!$AR33,MONTH(DO$3)='Rent Roll'!$AS33),0,1)</f>
        <v>1</v>
      </c>
      <c r="DP147" s="567">
        <f>IF(OR(MONTH(DP$3)='Rent Roll'!$AN33,MONTH(DP$3)='Rent Roll'!$AO33,MONTH(DP$3)='Rent Roll'!$AP33,MONTH(DP$3)='Rent Roll'!$AQ33,MONTH(DP$3)='Rent Roll'!$AR33,MONTH(DP$3)='Rent Roll'!$AS33),0,1)</f>
        <v>1</v>
      </c>
      <c r="DQ147" s="567">
        <f>IF(OR(MONTH(DQ$3)='Rent Roll'!$AN33,MONTH(DQ$3)='Rent Roll'!$AO33,MONTH(DQ$3)='Rent Roll'!$AP33,MONTH(DQ$3)='Rent Roll'!$AQ33,MONTH(DQ$3)='Rent Roll'!$AR33,MONTH(DQ$3)='Rent Roll'!$AS33),0,1)</f>
        <v>1</v>
      </c>
      <c r="DR147" s="567">
        <f>IF(OR(MONTH(DR$3)='Rent Roll'!$AN33,MONTH(DR$3)='Rent Roll'!$AO33,MONTH(DR$3)='Rent Roll'!$AP33,MONTH(DR$3)='Rent Roll'!$AQ33,MONTH(DR$3)='Rent Roll'!$AR33,MONTH(DR$3)='Rent Roll'!$AS33),0,1)</f>
        <v>1</v>
      </c>
      <c r="DS147" s="567">
        <f>IF(OR(MONTH(DS$3)='Rent Roll'!$AN33,MONTH(DS$3)='Rent Roll'!$AO33,MONTH(DS$3)='Rent Roll'!$AP33,MONTH(DS$3)='Rent Roll'!$AQ33,MONTH(DS$3)='Rent Roll'!$AR33,MONTH(DS$3)='Rent Roll'!$AS33),0,1)</f>
        <v>1</v>
      </c>
      <c r="DT147" s="567">
        <f>IF(OR(MONTH(DT$3)='Rent Roll'!$AN33,MONTH(DT$3)='Rent Roll'!$AO33,MONTH(DT$3)='Rent Roll'!$AP33,MONTH(DT$3)='Rent Roll'!$AQ33,MONTH(DT$3)='Rent Roll'!$AR33,MONTH(DT$3)='Rent Roll'!$AS33),0,1)</f>
        <v>1</v>
      </c>
      <c r="DU147" s="567">
        <f>IF(OR(MONTH(DU$3)='Rent Roll'!$AN33,MONTH(DU$3)='Rent Roll'!$AO33,MONTH(DU$3)='Rent Roll'!$AP33,MONTH(DU$3)='Rent Roll'!$AQ33,MONTH(DU$3)='Rent Roll'!$AR33,MONTH(DU$3)='Rent Roll'!$AS33),0,1)</f>
        <v>1</v>
      </c>
      <c r="DV147" s="567">
        <f>IF(OR(MONTH(DV$3)='Rent Roll'!$AN33,MONTH(DV$3)='Rent Roll'!$AO33,MONTH(DV$3)='Rent Roll'!$AP33,MONTH(DV$3)='Rent Roll'!$AQ33,MONTH(DV$3)='Rent Roll'!$AR33,MONTH(DV$3)='Rent Roll'!$AS33),0,1)</f>
        <v>1</v>
      </c>
    </row>
    <row r="148" spans="1:126" s="568" customFormat="1" ht="12" customHeight="1" outlineLevel="1" x14ac:dyDescent="0.4">
      <c r="A148" s="732"/>
      <c r="B148" s="564">
        <f>'Rent Roll'!$B34</f>
        <v>0</v>
      </c>
      <c r="C148" s="566"/>
      <c r="D148" s="566"/>
      <c r="E148" s="566"/>
      <c r="F148" s="778">
        <f>IF(OR(MONTH(F$3)='Rent Roll'!$AN34,MONTH(F$3)='Rent Roll'!$AO34,MONTH(F$3)='Rent Roll'!$AP34,MONTH(F$3)='Rent Roll'!$AQ34,MONTH(F$3)='Rent Roll'!$AR34,MONTH(F$3)='Rent Roll'!$AS34),0,1)</f>
        <v>1</v>
      </c>
      <c r="G148" s="768">
        <f>IF(OR(MONTH(G$3)='Rent Roll'!$AN34,MONTH(G$3)='Rent Roll'!$AO34,MONTH(G$3)='Rent Roll'!$AP34,MONTH(G$3)='Rent Roll'!$AQ34,MONTH(G$3)='Rent Roll'!$AR34,MONTH(G$3)='Rent Roll'!$AS34),0,1)</f>
        <v>1</v>
      </c>
      <c r="H148" s="567">
        <f>IF(OR(MONTH(H$3)='Rent Roll'!$AN34,MONTH(H$3)='Rent Roll'!$AO34,MONTH(H$3)='Rent Roll'!$AP34,MONTH(H$3)='Rent Roll'!$AQ34,MONTH(H$3)='Rent Roll'!$AR34,MONTH(H$3)='Rent Roll'!$AS34),0,1)</f>
        <v>1</v>
      </c>
      <c r="I148" s="567">
        <f>IF(OR(MONTH(I$3)='Rent Roll'!$AN34,MONTH(I$3)='Rent Roll'!$AO34,MONTH(I$3)='Rent Roll'!$AP34,MONTH(I$3)='Rent Roll'!$AQ34,MONTH(I$3)='Rent Roll'!$AR34,MONTH(I$3)='Rent Roll'!$AS34),0,1)</f>
        <v>1</v>
      </c>
      <c r="J148" s="567">
        <f>IF(OR(MONTH(J$3)='Rent Roll'!$AN34,MONTH(J$3)='Rent Roll'!$AO34,MONTH(J$3)='Rent Roll'!$AP34,MONTH(J$3)='Rent Roll'!$AQ34,MONTH(J$3)='Rent Roll'!$AR34,MONTH(J$3)='Rent Roll'!$AS34),0,1)</f>
        <v>1</v>
      </c>
      <c r="K148" s="567">
        <f>IF(OR(MONTH(K$3)='Rent Roll'!$AN34,MONTH(K$3)='Rent Roll'!$AO34,MONTH(K$3)='Rent Roll'!$AP34,MONTH(K$3)='Rent Roll'!$AQ34,MONTH(K$3)='Rent Roll'!$AR34,MONTH(K$3)='Rent Roll'!$AS34),0,1)</f>
        <v>1</v>
      </c>
      <c r="L148" s="567">
        <f>IF(OR(MONTH(L$3)='Rent Roll'!$AN34,MONTH(L$3)='Rent Roll'!$AO34,MONTH(L$3)='Rent Roll'!$AP34,MONTH(L$3)='Rent Roll'!$AQ34,MONTH(L$3)='Rent Roll'!$AR34,MONTH(L$3)='Rent Roll'!$AS34),0,1)</f>
        <v>1</v>
      </c>
      <c r="M148" s="567">
        <f>IF(OR(MONTH(M$3)='Rent Roll'!$AN34,MONTH(M$3)='Rent Roll'!$AO34,MONTH(M$3)='Rent Roll'!$AP34,MONTH(M$3)='Rent Roll'!$AQ34,MONTH(M$3)='Rent Roll'!$AR34,MONTH(M$3)='Rent Roll'!$AS34),0,1)</f>
        <v>1</v>
      </c>
      <c r="N148" s="567">
        <f>IF(OR(MONTH(N$3)='Rent Roll'!$AN34,MONTH(N$3)='Rent Roll'!$AO34,MONTH(N$3)='Rent Roll'!$AP34,MONTH(N$3)='Rent Roll'!$AQ34,MONTH(N$3)='Rent Roll'!$AR34,MONTH(N$3)='Rent Roll'!$AS34),0,1)</f>
        <v>1</v>
      </c>
      <c r="O148" s="567">
        <f>IF(OR(MONTH(O$3)='Rent Roll'!$AN34,MONTH(O$3)='Rent Roll'!$AO34,MONTH(O$3)='Rent Roll'!$AP34,MONTH(O$3)='Rent Roll'!$AQ34,MONTH(O$3)='Rent Roll'!$AR34,MONTH(O$3)='Rent Roll'!$AS34),0,1)</f>
        <v>1</v>
      </c>
      <c r="P148" s="567">
        <f>IF(OR(MONTH(P$3)='Rent Roll'!$AN34,MONTH(P$3)='Rent Roll'!$AO34,MONTH(P$3)='Rent Roll'!$AP34,MONTH(P$3)='Rent Roll'!$AQ34,MONTH(P$3)='Rent Roll'!$AR34,MONTH(P$3)='Rent Roll'!$AS34),0,1)</f>
        <v>1</v>
      </c>
      <c r="Q148" s="567">
        <f>IF(OR(MONTH(Q$3)='Rent Roll'!$AN34,MONTH(Q$3)='Rent Roll'!$AO34,MONTH(Q$3)='Rent Roll'!$AP34,MONTH(Q$3)='Rent Roll'!$AQ34,MONTH(Q$3)='Rent Roll'!$AR34,MONTH(Q$3)='Rent Roll'!$AS34),0,1)</f>
        <v>1</v>
      </c>
      <c r="R148" s="767">
        <f>IF(OR(MONTH(R$3)='Rent Roll'!$AN34,MONTH(R$3)='Rent Roll'!$AO34,MONTH(R$3)='Rent Roll'!$AP34,MONTH(R$3)='Rent Roll'!$AQ34,MONTH(R$3)='Rent Roll'!$AR34,MONTH(R$3)='Rent Roll'!$AS34),0,1)</f>
        <v>1</v>
      </c>
      <c r="S148" s="768">
        <f>IF(OR(MONTH(S$3)='Rent Roll'!$AN34,MONTH(S$3)='Rent Roll'!$AO34,MONTH(S$3)='Rent Roll'!$AP34,MONTH(S$3)='Rent Roll'!$AQ34,MONTH(S$3)='Rent Roll'!$AR34,MONTH(S$3)='Rent Roll'!$AS34),0,1)</f>
        <v>1</v>
      </c>
      <c r="T148" s="567">
        <f>IF(OR(MONTH(T$3)='Rent Roll'!$AN34,MONTH(T$3)='Rent Roll'!$AO34,MONTH(T$3)='Rent Roll'!$AP34,MONTH(T$3)='Rent Roll'!$AQ34,MONTH(T$3)='Rent Roll'!$AR34,MONTH(T$3)='Rent Roll'!$AS34),0,1)</f>
        <v>1</v>
      </c>
      <c r="U148" s="567">
        <f>IF(OR(MONTH(U$3)='Rent Roll'!$AN34,MONTH(U$3)='Rent Roll'!$AO34,MONTH(U$3)='Rent Roll'!$AP34,MONTH(U$3)='Rent Roll'!$AQ34,MONTH(U$3)='Rent Roll'!$AR34,MONTH(U$3)='Rent Roll'!$AS34),0,1)</f>
        <v>1</v>
      </c>
      <c r="V148" s="567">
        <f>IF(OR(MONTH(V$3)='Rent Roll'!$AN34,MONTH(V$3)='Rent Roll'!$AO34,MONTH(V$3)='Rent Roll'!$AP34,MONTH(V$3)='Rent Roll'!$AQ34,MONTH(V$3)='Rent Roll'!$AR34,MONTH(V$3)='Rent Roll'!$AS34),0,1)</f>
        <v>1</v>
      </c>
      <c r="W148" s="567">
        <f>IF(OR(MONTH(W$3)='Rent Roll'!$AN34,MONTH(W$3)='Rent Roll'!$AO34,MONTH(W$3)='Rent Roll'!$AP34,MONTH(W$3)='Rent Roll'!$AQ34,MONTH(W$3)='Rent Roll'!$AR34,MONTH(W$3)='Rent Roll'!$AS34),0,1)</f>
        <v>1</v>
      </c>
      <c r="X148" s="567">
        <f>IF(OR(MONTH(X$3)='Rent Roll'!$AN34,MONTH(X$3)='Rent Roll'!$AO34,MONTH(X$3)='Rent Roll'!$AP34,MONTH(X$3)='Rent Roll'!$AQ34,MONTH(X$3)='Rent Roll'!$AR34,MONTH(X$3)='Rent Roll'!$AS34),0,1)</f>
        <v>1</v>
      </c>
      <c r="Y148" s="567">
        <f>IF(OR(MONTH(Y$3)='Rent Roll'!$AN34,MONTH(Y$3)='Rent Roll'!$AO34,MONTH(Y$3)='Rent Roll'!$AP34,MONTH(Y$3)='Rent Roll'!$AQ34,MONTH(Y$3)='Rent Roll'!$AR34,MONTH(Y$3)='Rent Roll'!$AS34),0,1)</f>
        <v>1</v>
      </c>
      <c r="Z148" s="567">
        <f>IF(OR(MONTH(Z$3)='Rent Roll'!$AN34,MONTH(Z$3)='Rent Roll'!$AO34,MONTH(Z$3)='Rent Roll'!$AP34,MONTH(Z$3)='Rent Roll'!$AQ34,MONTH(Z$3)='Rent Roll'!$AR34,MONTH(Z$3)='Rent Roll'!$AS34),0,1)</f>
        <v>1</v>
      </c>
      <c r="AA148" s="567">
        <f>IF(OR(MONTH(AA$3)='Rent Roll'!$AN34,MONTH(AA$3)='Rent Roll'!$AO34,MONTH(AA$3)='Rent Roll'!$AP34,MONTH(AA$3)='Rent Roll'!$AQ34,MONTH(AA$3)='Rent Roll'!$AR34,MONTH(AA$3)='Rent Roll'!$AS34),0,1)</f>
        <v>1</v>
      </c>
      <c r="AB148" s="567">
        <f>IF(OR(MONTH(AB$3)='Rent Roll'!$AN34,MONTH(AB$3)='Rent Roll'!$AO34,MONTH(AB$3)='Rent Roll'!$AP34,MONTH(AB$3)='Rent Roll'!$AQ34,MONTH(AB$3)='Rent Roll'!$AR34,MONTH(AB$3)='Rent Roll'!$AS34),0,1)</f>
        <v>1</v>
      </c>
      <c r="AC148" s="567">
        <f>IF(OR(MONTH(AC$3)='Rent Roll'!$AN34,MONTH(AC$3)='Rent Roll'!$AO34,MONTH(AC$3)='Rent Roll'!$AP34,MONTH(AC$3)='Rent Roll'!$AQ34,MONTH(AC$3)='Rent Roll'!$AR34,MONTH(AC$3)='Rent Roll'!$AS34),0,1)</f>
        <v>1</v>
      </c>
      <c r="AD148" s="767">
        <f>IF(OR(MONTH(AD$3)='Rent Roll'!$AN34,MONTH(AD$3)='Rent Roll'!$AO34,MONTH(AD$3)='Rent Roll'!$AP34,MONTH(AD$3)='Rent Roll'!$AQ34,MONTH(AD$3)='Rent Roll'!$AR34,MONTH(AD$3)='Rent Roll'!$AS34),0,1)</f>
        <v>1</v>
      </c>
      <c r="AE148" s="768">
        <f>IF(OR(MONTH(AE$3)='Rent Roll'!$AN34,MONTH(AE$3)='Rent Roll'!$AO34,MONTH(AE$3)='Rent Roll'!$AP34,MONTH(AE$3)='Rent Roll'!$AQ34,MONTH(AE$3)='Rent Roll'!$AR34,MONTH(AE$3)='Rent Roll'!$AS34),0,1)</f>
        <v>1</v>
      </c>
      <c r="AF148" s="567">
        <f>IF(OR(MONTH(AF$3)='Rent Roll'!$AN34,MONTH(AF$3)='Rent Roll'!$AO34,MONTH(AF$3)='Rent Roll'!$AP34,MONTH(AF$3)='Rent Roll'!$AQ34,MONTH(AF$3)='Rent Roll'!$AR34,MONTH(AF$3)='Rent Roll'!$AS34),0,1)</f>
        <v>1</v>
      </c>
      <c r="AG148" s="567">
        <f>IF(OR(MONTH(AG$3)='Rent Roll'!$AN34,MONTH(AG$3)='Rent Roll'!$AO34,MONTH(AG$3)='Rent Roll'!$AP34,MONTH(AG$3)='Rent Roll'!$AQ34,MONTH(AG$3)='Rent Roll'!$AR34,MONTH(AG$3)='Rent Roll'!$AS34),0,1)</f>
        <v>1</v>
      </c>
      <c r="AH148" s="567">
        <f>IF(OR(MONTH(AH$3)='Rent Roll'!$AN34,MONTH(AH$3)='Rent Roll'!$AO34,MONTH(AH$3)='Rent Roll'!$AP34,MONTH(AH$3)='Rent Roll'!$AQ34,MONTH(AH$3)='Rent Roll'!$AR34,MONTH(AH$3)='Rent Roll'!$AS34),0,1)</f>
        <v>1</v>
      </c>
      <c r="AI148" s="567">
        <f>IF(OR(MONTH(AI$3)='Rent Roll'!$AN34,MONTH(AI$3)='Rent Roll'!$AO34,MONTH(AI$3)='Rent Roll'!$AP34,MONTH(AI$3)='Rent Roll'!$AQ34,MONTH(AI$3)='Rent Roll'!$AR34,MONTH(AI$3)='Rent Roll'!$AS34),0,1)</f>
        <v>1</v>
      </c>
      <c r="AJ148" s="567">
        <f>IF(OR(MONTH(AJ$3)='Rent Roll'!$AN34,MONTH(AJ$3)='Rent Roll'!$AO34,MONTH(AJ$3)='Rent Roll'!$AP34,MONTH(AJ$3)='Rent Roll'!$AQ34,MONTH(AJ$3)='Rent Roll'!$AR34,MONTH(AJ$3)='Rent Roll'!$AS34),0,1)</f>
        <v>1</v>
      </c>
      <c r="AK148" s="567">
        <f>IF(OR(MONTH(AK$3)='Rent Roll'!$AN34,MONTH(AK$3)='Rent Roll'!$AO34,MONTH(AK$3)='Rent Roll'!$AP34,MONTH(AK$3)='Rent Roll'!$AQ34,MONTH(AK$3)='Rent Roll'!$AR34,MONTH(AK$3)='Rent Roll'!$AS34),0,1)</f>
        <v>1</v>
      </c>
      <c r="AL148" s="567">
        <f>IF(OR(MONTH(AL$3)='Rent Roll'!$AN34,MONTH(AL$3)='Rent Roll'!$AO34,MONTH(AL$3)='Rent Roll'!$AP34,MONTH(AL$3)='Rent Roll'!$AQ34,MONTH(AL$3)='Rent Roll'!$AR34,MONTH(AL$3)='Rent Roll'!$AS34),0,1)</f>
        <v>1</v>
      </c>
      <c r="AM148" s="567">
        <f>IF(OR(MONTH(AM$3)='Rent Roll'!$AN34,MONTH(AM$3)='Rent Roll'!$AO34,MONTH(AM$3)='Rent Roll'!$AP34,MONTH(AM$3)='Rent Roll'!$AQ34,MONTH(AM$3)='Rent Roll'!$AR34,MONTH(AM$3)='Rent Roll'!$AS34),0,1)</f>
        <v>1</v>
      </c>
      <c r="AN148" s="567">
        <f>IF(OR(MONTH(AN$3)='Rent Roll'!$AN34,MONTH(AN$3)='Rent Roll'!$AO34,MONTH(AN$3)='Rent Roll'!$AP34,MONTH(AN$3)='Rent Roll'!$AQ34,MONTH(AN$3)='Rent Roll'!$AR34,MONTH(AN$3)='Rent Roll'!$AS34),0,1)</f>
        <v>1</v>
      </c>
      <c r="AO148" s="567">
        <f>IF(OR(MONTH(AO$3)='Rent Roll'!$AN34,MONTH(AO$3)='Rent Roll'!$AO34,MONTH(AO$3)='Rent Roll'!$AP34,MONTH(AO$3)='Rent Roll'!$AQ34,MONTH(AO$3)='Rent Roll'!$AR34,MONTH(AO$3)='Rent Roll'!$AS34),0,1)</f>
        <v>1</v>
      </c>
      <c r="AP148" s="767">
        <f>IF(OR(MONTH(AP$3)='Rent Roll'!$AN34,MONTH(AP$3)='Rent Roll'!$AO34,MONTH(AP$3)='Rent Roll'!$AP34,MONTH(AP$3)='Rent Roll'!$AQ34,MONTH(AP$3)='Rent Roll'!$AR34,MONTH(AP$3)='Rent Roll'!$AS34),0,1)</f>
        <v>1</v>
      </c>
      <c r="AQ148" s="768">
        <f>IF(OR(MONTH(AQ$3)='Rent Roll'!$AN34,MONTH(AQ$3)='Rent Roll'!$AO34,MONTH(AQ$3)='Rent Roll'!$AP34,MONTH(AQ$3)='Rent Roll'!$AQ34,MONTH(AQ$3)='Rent Roll'!$AR34,MONTH(AQ$3)='Rent Roll'!$AS34),0,1)</f>
        <v>1</v>
      </c>
      <c r="AR148" s="567">
        <f>IF(OR(MONTH(AR$3)='Rent Roll'!$AN34,MONTH(AR$3)='Rent Roll'!$AO34,MONTH(AR$3)='Rent Roll'!$AP34,MONTH(AR$3)='Rent Roll'!$AQ34,MONTH(AR$3)='Rent Roll'!$AR34,MONTH(AR$3)='Rent Roll'!$AS34),0,1)</f>
        <v>1</v>
      </c>
      <c r="AS148" s="567">
        <f>IF(OR(MONTH(AS$3)='Rent Roll'!$AN34,MONTH(AS$3)='Rent Roll'!$AO34,MONTH(AS$3)='Rent Roll'!$AP34,MONTH(AS$3)='Rent Roll'!$AQ34,MONTH(AS$3)='Rent Roll'!$AR34,MONTH(AS$3)='Rent Roll'!$AS34),0,1)</f>
        <v>1</v>
      </c>
      <c r="AT148" s="567">
        <f>IF(OR(MONTH(AT$3)='Rent Roll'!$AN34,MONTH(AT$3)='Rent Roll'!$AO34,MONTH(AT$3)='Rent Roll'!$AP34,MONTH(AT$3)='Rent Roll'!$AQ34,MONTH(AT$3)='Rent Roll'!$AR34,MONTH(AT$3)='Rent Roll'!$AS34),0,1)</f>
        <v>1</v>
      </c>
      <c r="AU148" s="567">
        <f>IF(OR(MONTH(AU$3)='Rent Roll'!$AN34,MONTH(AU$3)='Rent Roll'!$AO34,MONTH(AU$3)='Rent Roll'!$AP34,MONTH(AU$3)='Rent Roll'!$AQ34,MONTH(AU$3)='Rent Roll'!$AR34,MONTH(AU$3)='Rent Roll'!$AS34),0,1)</f>
        <v>1</v>
      </c>
      <c r="AV148" s="567">
        <f>IF(OR(MONTH(AV$3)='Rent Roll'!$AN34,MONTH(AV$3)='Rent Roll'!$AO34,MONTH(AV$3)='Rent Roll'!$AP34,MONTH(AV$3)='Rent Roll'!$AQ34,MONTH(AV$3)='Rent Roll'!$AR34,MONTH(AV$3)='Rent Roll'!$AS34),0,1)</f>
        <v>1</v>
      </c>
      <c r="AW148" s="567">
        <f>IF(OR(MONTH(AW$3)='Rent Roll'!$AN34,MONTH(AW$3)='Rent Roll'!$AO34,MONTH(AW$3)='Rent Roll'!$AP34,MONTH(AW$3)='Rent Roll'!$AQ34,MONTH(AW$3)='Rent Roll'!$AR34,MONTH(AW$3)='Rent Roll'!$AS34),0,1)</f>
        <v>1</v>
      </c>
      <c r="AX148" s="567">
        <f>IF(OR(MONTH(AX$3)='Rent Roll'!$AN34,MONTH(AX$3)='Rent Roll'!$AO34,MONTH(AX$3)='Rent Roll'!$AP34,MONTH(AX$3)='Rent Roll'!$AQ34,MONTH(AX$3)='Rent Roll'!$AR34,MONTH(AX$3)='Rent Roll'!$AS34),0,1)</f>
        <v>1</v>
      </c>
      <c r="AY148" s="567">
        <f>IF(OR(MONTH(AY$3)='Rent Roll'!$AN34,MONTH(AY$3)='Rent Roll'!$AO34,MONTH(AY$3)='Rent Roll'!$AP34,MONTH(AY$3)='Rent Roll'!$AQ34,MONTH(AY$3)='Rent Roll'!$AR34,MONTH(AY$3)='Rent Roll'!$AS34),0,1)</f>
        <v>1</v>
      </c>
      <c r="AZ148" s="567">
        <f>IF(OR(MONTH(AZ$3)='Rent Roll'!$AN34,MONTH(AZ$3)='Rent Roll'!$AO34,MONTH(AZ$3)='Rent Roll'!$AP34,MONTH(AZ$3)='Rent Roll'!$AQ34,MONTH(AZ$3)='Rent Roll'!$AR34,MONTH(AZ$3)='Rent Roll'!$AS34),0,1)</f>
        <v>1</v>
      </c>
      <c r="BA148" s="567">
        <f>IF(OR(MONTH(BA$3)='Rent Roll'!$AN34,MONTH(BA$3)='Rent Roll'!$AO34,MONTH(BA$3)='Rent Roll'!$AP34,MONTH(BA$3)='Rent Roll'!$AQ34,MONTH(BA$3)='Rent Roll'!$AR34,MONTH(BA$3)='Rent Roll'!$AS34),0,1)</f>
        <v>1</v>
      </c>
      <c r="BB148" s="767">
        <f>IF(OR(MONTH(BB$3)='Rent Roll'!$AN34,MONTH(BB$3)='Rent Roll'!$AO34,MONTH(BB$3)='Rent Roll'!$AP34,MONTH(BB$3)='Rent Roll'!$AQ34,MONTH(BB$3)='Rent Roll'!$AR34,MONTH(BB$3)='Rent Roll'!$AS34),0,1)</f>
        <v>1</v>
      </c>
      <c r="BC148" s="768">
        <f>IF(OR(MONTH(BC$3)='Rent Roll'!$AN34,MONTH(BC$3)='Rent Roll'!$AO34,MONTH(BC$3)='Rent Roll'!$AP34,MONTH(BC$3)='Rent Roll'!$AQ34,MONTH(BC$3)='Rent Roll'!$AR34,MONTH(BC$3)='Rent Roll'!$AS34),0,1)</f>
        <v>1</v>
      </c>
      <c r="BD148" s="567">
        <f>IF(OR(MONTH(BD$3)='Rent Roll'!$AN34,MONTH(BD$3)='Rent Roll'!$AO34,MONTH(BD$3)='Rent Roll'!$AP34,MONTH(BD$3)='Rent Roll'!$AQ34,MONTH(BD$3)='Rent Roll'!$AR34,MONTH(BD$3)='Rent Roll'!$AS34),0,1)</f>
        <v>1</v>
      </c>
      <c r="BE148" s="567">
        <f>IF(OR(MONTH(BE$3)='Rent Roll'!$AN34,MONTH(BE$3)='Rent Roll'!$AO34,MONTH(BE$3)='Rent Roll'!$AP34,MONTH(BE$3)='Rent Roll'!$AQ34,MONTH(BE$3)='Rent Roll'!$AR34,MONTH(BE$3)='Rent Roll'!$AS34),0,1)</f>
        <v>1</v>
      </c>
      <c r="BF148" s="567">
        <f>IF(OR(MONTH(BF$3)='Rent Roll'!$AN34,MONTH(BF$3)='Rent Roll'!$AO34,MONTH(BF$3)='Rent Roll'!$AP34,MONTH(BF$3)='Rent Roll'!$AQ34,MONTH(BF$3)='Rent Roll'!$AR34,MONTH(BF$3)='Rent Roll'!$AS34),0,1)</f>
        <v>1</v>
      </c>
      <c r="BG148" s="567">
        <f>IF(OR(MONTH(BG$3)='Rent Roll'!$AN34,MONTH(BG$3)='Rent Roll'!$AO34,MONTH(BG$3)='Rent Roll'!$AP34,MONTH(BG$3)='Rent Roll'!$AQ34,MONTH(BG$3)='Rent Roll'!$AR34,MONTH(BG$3)='Rent Roll'!$AS34),0,1)</f>
        <v>1</v>
      </c>
      <c r="BH148" s="567">
        <f>IF(OR(MONTH(BH$3)='Rent Roll'!$AN34,MONTH(BH$3)='Rent Roll'!$AO34,MONTH(BH$3)='Rent Roll'!$AP34,MONTH(BH$3)='Rent Roll'!$AQ34,MONTH(BH$3)='Rent Roll'!$AR34,MONTH(BH$3)='Rent Roll'!$AS34),0,1)</f>
        <v>1</v>
      </c>
      <c r="BI148" s="567">
        <f>IF(OR(MONTH(BI$3)='Rent Roll'!$AN34,MONTH(BI$3)='Rent Roll'!$AO34,MONTH(BI$3)='Rent Roll'!$AP34,MONTH(BI$3)='Rent Roll'!$AQ34,MONTH(BI$3)='Rent Roll'!$AR34,MONTH(BI$3)='Rent Roll'!$AS34),0,1)</f>
        <v>1</v>
      </c>
      <c r="BJ148" s="567">
        <f>IF(OR(MONTH(BJ$3)='Rent Roll'!$AN34,MONTH(BJ$3)='Rent Roll'!$AO34,MONTH(BJ$3)='Rent Roll'!$AP34,MONTH(BJ$3)='Rent Roll'!$AQ34,MONTH(BJ$3)='Rent Roll'!$AR34,MONTH(BJ$3)='Rent Roll'!$AS34),0,1)</f>
        <v>1</v>
      </c>
      <c r="BK148" s="567">
        <f>IF(OR(MONTH(BK$3)='Rent Roll'!$AN34,MONTH(BK$3)='Rent Roll'!$AO34,MONTH(BK$3)='Rent Roll'!$AP34,MONTH(BK$3)='Rent Roll'!$AQ34,MONTH(BK$3)='Rent Roll'!$AR34,MONTH(BK$3)='Rent Roll'!$AS34),0,1)</f>
        <v>1</v>
      </c>
      <c r="BL148" s="567">
        <f>IF(OR(MONTH(BL$3)='Rent Roll'!$AN34,MONTH(BL$3)='Rent Roll'!$AO34,MONTH(BL$3)='Rent Roll'!$AP34,MONTH(BL$3)='Rent Roll'!$AQ34,MONTH(BL$3)='Rent Roll'!$AR34,MONTH(BL$3)='Rent Roll'!$AS34),0,1)</f>
        <v>1</v>
      </c>
      <c r="BM148" s="567">
        <f>IF(OR(MONTH(BM$3)='Rent Roll'!$AN34,MONTH(BM$3)='Rent Roll'!$AO34,MONTH(BM$3)='Rent Roll'!$AP34,MONTH(BM$3)='Rent Roll'!$AQ34,MONTH(BM$3)='Rent Roll'!$AR34,MONTH(BM$3)='Rent Roll'!$AS34),0,1)</f>
        <v>1</v>
      </c>
      <c r="BN148" s="767">
        <f>IF(OR(MONTH(BN$3)='Rent Roll'!$AN34,MONTH(BN$3)='Rent Roll'!$AO34,MONTH(BN$3)='Rent Roll'!$AP34,MONTH(BN$3)='Rent Roll'!$AQ34,MONTH(BN$3)='Rent Roll'!$AR34,MONTH(BN$3)='Rent Roll'!$AS34),0,1)</f>
        <v>1</v>
      </c>
      <c r="BO148" s="768">
        <f>IF(OR(MONTH(BO$3)='Rent Roll'!$AN34,MONTH(BO$3)='Rent Roll'!$AO34,MONTH(BO$3)='Rent Roll'!$AP34,MONTH(BO$3)='Rent Roll'!$AQ34,MONTH(BO$3)='Rent Roll'!$AR34,MONTH(BO$3)='Rent Roll'!$AS34),0,1)</f>
        <v>1</v>
      </c>
      <c r="BP148" s="567">
        <f>IF(OR(MONTH(BP$3)='Rent Roll'!$AN34,MONTH(BP$3)='Rent Roll'!$AO34,MONTH(BP$3)='Rent Roll'!$AP34,MONTH(BP$3)='Rent Roll'!$AQ34,MONTH(BP$3)='Rent Roll'!$AR34,MONTH(BP$3)='Rent Roll'!$AS34),0,1)</f>
        <v>1</v>
      </c>
      <c r="BQ148" s="567">
        <f>IF(OR(MONTH(BQ$3)='Rent Roll'!$AN34,MONTH(BQ$3)='Rent Roll'!$AO34,MONTH(BQ$3)='Rent Roll'!$AP34,MONTH(BQ$3)='Rent Roll'!$AQ34,MONTH(BQ$3)='Rent Roll'!$AR34,MONTH(BQ$3)='Rent Roll'!$AS34),0,1)</f>
        <v>1</v>
      </c>
      <c r="BR148" s="567">
        <f>IF(OR(MONTH(BR$3)='Rent Roll'!$AN34,MONTH(BR$3)='Rent Roll'!$AO34,MONTH(BR$3)='Rent Roll'!$AP34,MONTH(BR$3)='Rent Roll'!$AQ34,MONTH(BR$3)='Rent Roll'!$AR34,MONTH(BR$3)='Rent Roll'!$AS34),0,1)</f>
        <v>1</v>
      </c>
      <c r="BS148" s="567">
        <f>IF(OR(MONTH(BS$3)='Rent Roll'!$AN34,MONTH(BS$3)='Rent Roll'!$AO34,MONTH(BS$3)='Rent Roll'!$AP34,MONTH(BS$3)='Rent Roll'!$AQ34,MONTH(BS$3)='Rent Roll'!$AR34,MONTH(BS$3)='Rent Roll'!$AS34),0,1)</f>
        <v>1</v>
      </c>
      <c r="BT148" s="567">
        <f>IF(OR(MONTH(BT$3)='Rent Roll'!$AN34,MONTH(BT$3)='Rent Roll'!$AO34,MONTH(BT$3)='Rent Roll'!$AP34,MONTH(BT$3)='Rent Roll'!$AQ34,MONTH(BT$3)='Rent Roll'!$AR34,MONTH(BT$3)='Rent Roll'!$AS34),0,1)</f>
        <v>1</v>
      </c>
      <c r="BU148" s="567">
        <f>IF(OR(MONTH(BU$3)='Rent Roll'!$AN34,MONTH(BU$3)='Rent Roll'!$AO34,MONTH(BU$3)='Rent Roll'!$AP34,MONTH(BU$3)='Rent Roll'!$AQ34,MONTH(BU$3)='Rent Roll'!$AR34,MONTH(BU$3)='Rent Roll'!$AS34),0,1)</f>
        <v>1</v>
      </c>
      <c r="BV148" s="567">
        <f>IF(OR(MONTH(BV$3)='Rent Roll'!$AN34,MONTH(BV$3)='Rent Roll'!$AO34,MONTH(BV$3)='Rent Roll'!$AP34,MONTH(BV$3)='Rent Roll'!$AQ34,MONTH(BV$3)='Rent Roll'!$AR34,MONTH(BV$3)='Rent Roll'!$AS34),0,1)</f>
        <v>1</v>
      </c>
      <c r="BW148" s="567">
        <f>IF(OR(MONTH(BW$3)='Rent Roll'!$AN34,MONTH(BW$3)='Rent Roll'!$AO34,MONTH(BW$3)='Rent Roll'!$AP34,MONTH(BW$3)='Rent Roll'!$AQ34,MONTH(BW$3)='Rent Roll'!$AR34,MONTH(BW$3)='Rent Roll'!$AS34),0,1)</f>
        <v>1</v>
      </c>
      <c r="BX148" s="567">
        <f>IF(OR(MONTH(BX$3)='Rent Roll'!$AN34,MONTH(BX$3)='Rent Roll'!$AO34,MONTH(BX$3)='Rent Roll'!$AP34,MONTH(BX$3)='Rent Roll'!$AQ34,MONTH(BX$3)='Rent Roll'!$AR34,MONTH(BX$3)='Rent Roll'!$AS34),0,1)</f>
        <v>1</v>
      </c>
      <c r="BY148" s="567">
        <f>IF(OR(MONTH(BY$3)='Rent Roll'!$AN34,MONTH(BY$3)='Rent Roll'!$AO34,MONTH(BY$3)='Rent Roll'!$AP34,MONTH(BY$3)='Rent Roll'!$AQ34,MONTH(BY$3)='Rent Roll'!$AR34,MONTH(BY$3)='Rent Roll'!$AS34),0,1)</f>
        <v>1</v>
      </c>
      <c r="BZ148" s="767">
        <f>IF(OR(MONTH(BZ$3)='Rent Roll'!$AN34,MONTH(BZ$3)='Rent Roll'!$AO34,MONTH(BZ$3)='Rent Roll'!$AP34,MONTH(BZ$3)='Rent Roll'!$AQ34,MONTH(BZ$3)='Rent Roll'!$AR34,MONTH(BZ$3)='Rent Roll'!$AS34),0,1)</f>
        <v>1</v>
      </c>
      <c r="CA148" s="768">
        <f>IF(OR(MONTH(CA$3)='Rent Roll'!$AN34,MONTH(CA$3)='Rent Roll'!$AO34,MONTH(CA$3)='Rent Roll'!$AP34,MONTH(CA$3)='Rent Roll'!$AQ34,MONTH(CA$3)='Rent Roll'!$AR34,MONTH(CA$3)='Rent Roll'!$AS34),0,1)</f>
        <v>1</v>
      </c>
      <c r="CB148" s="567">
        <f>IF(OR(MONTH(CB$3)='Rent Roll'!$AN34,MONTH(CB$3)='Rent Roll'!$AO34,MONTH(CB$3)='Rent Roll'!$AP34,MONTH(CB$3)='Rent Roll'!$AQ34,MONTH(CB$3)='Rent Roll'!$AR34,MONTH(CB$3)='Rent Roll'!$AS34),0,1)</f>
        <v>1</v>
      </c>
      <c r="CC148" s="567">
        <f>IF(OR(MONTH(CC$3)='Rent Roll'!$AN34,MONTH(CC$3)='Rent Roll'!$AO34,MONTH(CC$3)='Rent Roll'!$AP34,MONTH(CC$3)='Rent Roll'!$AQ34,MONTH(CC$3)='Rent Roll'!$AR34,MONTH(CC$3)='Rent Roll'!$AS34),0,1)</f>
        <v>1</v>
      </c>
      <c r="CD148" s="567">
        <f>IF(OR(MONTH(CD$3)='Rent Roll'!$AN34,MONTH(CD$3)='Rent Roll'!$AO34,MONTH(CD$3)='Rent Roll'!$AP34,MONTH(CD$3)='Rent Roll'!$AQ34,MONTH(CD$3)='Rent Roll'!$AR34,MONTH(CD$3)='Rent Roll'!$AS34),0,1)</f>
        <v>1</v>
      </c>
      <c r="CE148" s="567">
        <f>IF(OR(MONTH(CE$3)='Rent Roll'!$AN34,MONTH(CE$3)='Rent Roll'!$AO34,MONTH(CE$3)='Rent Roll'!$AP34,MONTH(CE$3)='Rent Roll'!$AQ34,MONTH(CE$3)='Rent Roll'!$AR34,MONTH(CE$3)='Rent Roll'!$AS34),0,1)</f>
        <v>1</v>
      </c>
      <c r="CF148" s="567">
        <f>IF(OR(MONTH(CF$3)='Rent Roll'!$AN34,MONTH(CF$3)='Rent Roll'!$AO34,MONTH(CF$3)='Rent Roll'!$AP34,MONTH(CF$3)='Rent Roll'!$AQ34,MONTH(CF$3)='Rent Roll'!$AR34,MONTH(CF$3)='Rent Roll'!$AS34),0,1)</f>
        <v>1</v>
      </c>
      <c r="CG148" s="567">
        <f>IF(OR(MONTH(CG$3)='Rent Roll'!$AN34,MONTH(CG$3)='Rent Roll'!$AO34,MONTH(CG$3)='Rent Roll'!$AP34,MONTH(CG$3)='Rent Roll'!$AQ34,MONTH(CG$3)='Rent Roll'!$AR34,MONTH(CG$3)='Rent Roll'!$AS34),0,1)</f>
        <v>1</v>
      </c>
      <c r="CH148" s="567">
        <f>IF(OR(MONTH(CH$3)='Rent Roll'!$AN34,MONTH(CH$3)='Rent Roll'!$AO34,MONTH(CH$3)='Rent Roll'!$AP34,MONTH(CH$3)='Rent Roll'!$AQ34,MONTH(CH$3)='Rent Roll'!$AR34,MONTH(CH$3)='Rent Roll'!$AS34),0,1)</f>
        <v>1</v>
      </c>
      <c r="CI148" s="567">
        <f>IF(OR(MONTH(CI$3)='Rent Roll'!$AN34,MONTH(CI$3)='Rent Roll'!$AO34,MONTH(CI$3)='Rent Roll'!$AP34,MONTH(CI$3)='Rent Roll'!$AQ34,MONTH(CI$3)='Rent Roll'!$AR34,MONTH(CI$3)='Rent Roll'!$AS34),0,1)</f>
        <v>1</v>
      </c>
      <c r="CJ148" s="567">
        <f>IF(OR(MONTH(CJ$3)='Rent Roll'!$AN34,MONTH(CJ$3)='Rent Roll'!$AO34,MONTH(CJ$3)='Rent Roll'!$AP34,MONTH(CJ$3)='Rent Roll'!$AQ34,MONTH(CJ$3)='Rent Roll'!$AR34,MONTH(CJ$3)='Rent Roll'!$AS34),0,1)</f>
        <v>1</v>
      </c>
      <c r="CK148" s="567">
        <f>IF(OR(MONTH(CK$3)='Rent Roll'!$AN34,MONTH(CK$3)='Rent Roll'!$AO34,MONTH(CK$3)='Rent Roll'!$AP34,MONTH(CK$3)='Rent Roll'!$AQ34,MONTH(CK$3)='Rent Roll'!$AR34,MONTH(CK$3)='Rent Roll'!$AS34),0,1)</f>
        <v>1</v>
      </c>
      <c r="CL148" s="767">
        <f>IF(OR(MONTH(CL$3)='Rent Roll'!$AN34,MONTH(CL$3)='Rent Roll'!$AO34,MONTH(CL$3)='Rent Roll'!$AP34,MONTH(CL$3)='Rent Roll'!$AQ34,MONTH(CL$3)='Rent Roll'!$AR34,MONTH(CL$3)='Rent Roll'!$AS34),0,1)</f>
        <v>1</v>
      </c>
      <c r="CM148" s="768">
        <f>IF(OR(MONTH(CM$3)='Rent Roll'!$AN34,MONTH(CM$3)='Rent Roll'!$AO34,MONTH(CM$3)='Rent Roll'!$AP34,MONTH(CM$3)='Rent Roll'!$AQ34,MONTH(CM$3)='Rent Roll'!$AR34,MONTH(CM$3)='Rent Roll'!$AS34),0,1)</f>
        <v>1</v>
      </c>
      <c r="CN148" s="567">
        <f>IF(OR(MONTH(CN$3)='Rent Roll'!$AN34,MONTH(CN$3)='Rent Roll'!$AO34,MONTH(CN$3)='Rent Roll'!$AP34,MONTH(CN$3)='Rent Roll'!$AQ34,MONTH(CN$3)='Rent Roll'!$AR34,MONTH(CN$3)='Rent Roll'!$AS34),0,1)</f>
        <v>1</v>
      </c>
      <c r="CO148" s="567">
        <f>IF(OR(MONTH(CO$3)='Rent Roll'!$AN34,MONTH(CO$3)='Rent Roll'!$AO34,MONTH(CO$3)='Rent Roll'!$AP34,MONTH(CO$3)='Rent Roll'!$AQ34,MONTH(CO$3)='Rent Roll'!$AR34,MONTH(CO$3)='Rent Roll'!$AS34),0,1)</f>
        <v>1</v>
      </c>
      <c r="CP148" s="567">
        <f>IF(OR(MONTH(CP$3)='Rent Roll'!$AN34,MONTH(CP$3)='Rent Roll'!$AO34,MONTH(CP$3)='Rent Roll'!$AP34,MONTH(CP$3)='Rent Roll'!$AQ34,MONTH(CP$3)='Rent Roll'!$AR34,MONTH(CP$3)='Rent Roll'!$AS34),0,1)</f>
        <v>1</v>
      </c>
      <c r="CQ148" s="567">
        <f>IF(OR(MONTH(CQ$3)='Rent Roll'!$AN34,MONTH(CQ$3)='Rent Roll'!$AO34,MONTH(CQ$3)='Rent Roll'!$AP34,MONTH(CQ$3)='Rent Roll'!$AQ34,MONTH(CQ$3)='Rent Roll'!$AR34,MONTH(CQ$3)='Rent Roll'!$AS34),0,1)</f>
        <v>1</v>
      </c>
      <c r="CR148" s="567">
        <f>IF(OR(MONTH(CR$3)='Rent Roll'!$AN34,MONTH(CR$3)='Rent Roll'!$AO34,MONTH(CR$3)='Rent Roll'!$AP34,MONTH(CR$3)='Rent Roll'!$AQ34,MONTH(CR$3)='Rent Roll'!$AR34,MONTH(CR$3)='Rent Roll'!$AS34),0,1)</f>
        <v>1</v>
      </c>
      <c r="CS148" s="567">
        <f>IF(OR(MONTH(CS$3)='Rent Roll'!$AN34,MONTH(CS$3)='Rent Roll'!$AO34,MONTH(CS$3)='Rent Roll'!$AP34,MONTH(CS$3)='Rent Roll'!$AQ34,MONTH(CS$3)='Rent Roll'!$AR34,MONTH(CS$3)='Rent Roll'!$AS34),0,1)</f>
        <v>1</v>
      </c>
      <c r="CT148" s="567">
        <f>IF(OR(MONTH(CT$3)='Rent Roll'!$AN34,MONTH(CT$3)='Rent Roll'!$AO34,MONTH(CT$3)='Rent Roll'!$AP34,MONTH(CT$3)='Rent Roll'!$AQ34,MONTH(CT$3)='Rent Roll'!$AR34,MONTH(CT$3)='Rent Roll'!$AS34),0,1)</f>
        <v>1</v>
      </c>
      <c r="CU148" s="567">
        <f>IF(OR(MONTH(CU$3)='Rent Roll'!$AN34,MONTH(CU$3)='Rent Roll'!$AO34,MONTH(CU$3)='Rent Roll'!$AP34,MONTH(CU$3)='Rent Roll'!$AQ34,MONTH(CU$3)='Rent Roll'!$AR34,MONTH(CU$3)='Rent Roll'!$AS34),0,1)</f>
        <v>1</v>
      </c>
      <c r="CV148" s="567">
        <f>IF(OR(MONTH(CV$3)='Rent Roll'!$AN34,MONTH(CV$3)='Rent Roll'!$AO34,MONTH(CV$3)='Rent Roll'!$AP34,MONTH(CV$3)='Rent Roll'!$AQ34,MONTH(CV$3)='Rent Roll'!$AR34,MONTH(CV$3)='Rent Roll'!$AS34),0,1)</f>
        <v>1</v>
      </c>
      <c r="CW148" s="567">
        <f>IF(OR(MONTH(CW$3)='Rent Roll'!$AN34,MONTH(CW$3)='Rent Roll'!$AO34,MONTH(CW$3)='Rent Roll'!$AP34,MONTH(CW$3)='Rent Roll'!$AQ34,MONTH(CW$3)='Rent Roll'!$AR34,MONTH(CW$3)='Rent Roll'!$AS34),0,1)</f>
        <v>1</v>
      </c>
      <c r="CX148" s="767">
        <f>IF(OR(MONTH(CX$3)='Rent Roll'!$AN34,MONTH(CX$3)='Rent Roll'!$AO34,MONTH(CX$3)='Rent Roll'!$AP34,MONTH(CX$3)='Rent Roll'!$AQ34,MONTH(CX$3)='Rent Roll'!$AR34,MONTH(CX$3)='Rent Roll'!$AS34),0,1)</f>
        <v>1</v>
      </c>
      <c r="CY148" s="768">
        <f>IF(OR(MONTH(CY$3)='Rent Roll'!$AN34,MONTH(CY$3)='Rent Roll'!$AO34,MONTH(CY$3)='Rent Roll'!$AP34,MONTH(CY$3)='Rent Roll'!$AQ34,MONTH(CY$3)='Rent Roll'!$AR34,MONTH(CY$3)='Rent Roll'!$AS34),0,1)</f>
        <v>1</v>
      </c>
      <c r="CZ148" s="567">
        <f>IF(OR(MONTH(CZ$3)='Rent Roll'!$AN34,MONTH(CZ$3)='Rent Roll'!$AO34,MONTH(CZ$3)='Rent Roll'!$AP34,MONTH(CZ$3)='Rent Roll'!$AQ34,MONTH(CZ$3)='Rent Roll'!$AR34,MONTH(CZ$3)='Rent Roll'!$AS34),0,1)</f>
        <v>1</v>
      </c>
      <c r="DA148" s="567">
        <f>IF(OR(MONTH(DA$3)='Rent Roll'!$AN34,MONTH(DA$3)='Rent Roll'!$AO34,MONTH(DA$3)='Rent Roll'!$AP34,MONTH(DA$3)='Rent Roll'!$AQ34,MONTH(DA$3)='Rent Roll'!$AR34,MONTH(DA$3)='Rent Roll'!$AS34),0,1)</f>
        <v>1</v>
      </c>
      <c r="DB148" s="567">
        <f>IF(OR(MONTH(DB$3)='Rent Roll'!$AN34,MONTH(DB$3)='Rent Roll'!$AO34,MONTH(DB$3)='Rent Roll'!$AP34,MONTH(DB$3)='Rent Roll'!$AQ34,MONTH(DB$3)='Rent Roll'!$AR34,MONTH(DB$3)='Rent Roll'!$AS34),0,1)</f>
        <v>1</v>
      </c>
      <c r="DC148" s="567">
        <f>IF(OR(MONTH(DC$3)='Rent Roll'!$AN34,MONTH(DC$3)='Rent Roll'!$AO34,MONTH(DC$3)='Rent Roll'!$AP34,MONTH(DC$3)='Rent Roll'!$AQ34,MONTH(DC$3)='Rent Roll'!$AR34,MONTH(DC$3)='Rent Roll'!$AS34),0,1)</f>
        <v>1</v>
      </c>
      <c r="DD148" s="567">
        <f>IF(OR(MONTH(DD$3)='Rent Roll'!$AN34,MONTH(DD$3)='Rent Roll'!$AO34,MONTH(DD$3)='Rent Roll'!$AP34,MONTH(DD$3)='Rent Roll'!$AQ34,MONTH(DD$3)='Rent Roll'!$AR34,MONTH(DD$3)='Rent Roll'!$AS34),0,1)</f>
        <v>1</v>
      </c>
      <c r="DE148" s="567">
        <f>IF(OR(MONTH(DE$3)='Rent Roll'!$AN34,MONTH(DE$3)='Rent Roll'!$AO34,MONTH(DE$3)='Rent Roll'!$AP34,MONTH(DE$3)='Rent Roll'!$AQ34,MONTH(DE$3)='Rent Roll'!$AR34,MONTH(DE$3)='Rent Roll'!$AS34),0,1)</f>
        <v>1</v>
      </c>
      <c r="DF148" s="567">
        <f>IF(OR(MONTH(DF$3)='Rent Roll'!$AN34,MONTH(DF$3)='Rent Roll'!$AO34,MONTH(DF$3)='Rent Roll'!$AP34,MONTH(DF$3)='Rent Roll'!$AQ34,MONTH(DF$3)='Rent Roll'!$AR34,MONTH(DF$3)='Rent Roll'!$AS34),0,1)</f>
        <v>1</v>
      </c>
      <c r="DG148" s="567">
        <f>IF(OR(MONTH(DG$3)='Rent Roll'!$AN34,MONTH(DG$3)='Rent Roll'!$AO34,MONTH(DG$3)='Rent Roll'!$AP34,MONTH(DG$3)='Rent Roll'!$AQ34,MONTH(DG$3)='Rent Roll'!$AR34,MONTH(DG$3)='Rent Roll'!$AS34),0,1)</f>
        <v>1</v>
      </c>
      <c r="DH148" s="567">
        <f>IF(OR(MONTH(DH$3)='Rent Roll'!$AN34,MONTH(DH$3)='Rent Roll'!$AO34,MONTH(DH$3)='Rent Roll'!$AP34,MONTH(DH$3)='Rent Roll'!$AQ34,MONTH(DH$3)='Rent Roll'!$AR34,MONTH(DH$3)='Rent Roll'!$AS34),0,1)</f>
        <v>1</v>
      </c>
      <c r="DI148" s="567">
        <f>IF(OR(MONTH(DI$3)='Rent Roll'!$AN34,MONTH(DI$3)='Rent Roll'!$AO34,MONTH(DI$3)='Rent Roll'!$AP34,MONTH(DI$3)='Rent Roll'!$AQ34,MONTH(DI$3)='Rent Roll'!$AR34,MONTH(DI$3)='Rent Roll'!$AS34),0,1)</f>
        <v>1</v>
      </c>
      <c r="DJ148" s="767">
        <f>IF(OR(MONTH(DJ$3)='Rent Roll'!$AN34,MONTH(DJ$3)='Rent Roll'!$AO34,MONTH(DJ$3)='Rent Roll'!$AP34,MONTH(DJ$3)='Rent Roll'!$AQ34,MONTH(DJ$3)='Rent Roll'!$AR34,MONTH(DJ$3)='Rent Roll'!$AS34),0,1)</f>
        <v>1</v>
      </c>
      <c r="DK148" s="768">
        <f>IF(OR(MONTH(DK$3)='Rent Roll'!$AN34,MONTH(DK$3)='Rent Roll'!$AO34,MONTH(DK$3)='Rent Roll'!$AP34,MONTH(DK$3)='Rent Roll'!$AQ34,MONTH(DK$3)='Rent Roll'!$AR34,MONTH(DK$3)='Rent Roll'!$AS34),0,1)</f>
        <v>1</v>
      </c>
      <c r="DL148" s="567">
        <f>IF(OR(MONTH(DL$3)='Rent Roll'!$AN34,MONTH(DL$3)='Rent Roll'!$AO34,MONTH(DL$3)='Rent Roll'!$AP34,MONTH(DL$3)='Rent Roll'!$AQ34,MONTH(DL$3)='Rent Roll'!$AR34,MONTH(DL$3)='Rent Roll'!$AS34),0,1)</f>
        <v>1</v>
      </c>
      <c r="DM148" s="567">
        <f>IF(OR(MONTH(DM$3)='Rent Roll'!$AN34,MONTH(DM$3)='Rent Roll'!$AO34,MONTH(DM$3)='Rent Roll'!$AP34,MONTH(DM$3)='Rent Roll'!$AQ34,MONTH(DM$3)='Rent Roll'!$AR34,MONTH(DM$3)='Rent Roll'!$AS34),0,1)</f>
        <v>1</v>
      </c>
      <c r="DN148" s="567">
        <f>IF(OR(MONTH(DN$3)='Rent Roll'!$AN34,MONTH(DN$3)='Rent Roll'!$AO34,MONTH(DN$3)='Rent Roll'!$AP34,MONTH(DN$3)='Rent Roll'!$AQ34,MONTH(DN$3)='Rent Roll'!$AR34,MONTH(DN$3)='Rent Roll'!$AS34),0,1)</f>
        <v>1</v>
      </c>
      <c r="DO148" s="567">
        <f>IF(OR(MONTH(DO$3)='Rent Roll'!$AN34,MONTH(DO$3)='Rent Roll'!$AO34,MONTH(DO$3)='Rent Roll'!$AP34,MONTH(DO$3)='Rent Roll'!$AQ34,MONTH(DO$3)='Rent Roll'!$AR34,MONTH(DO$3)='Rent Roll'!$AS34),0,1)</f>
        <v>1</v>
      </c>
      <c r="DP148" s="567">
        <f>IF(OR(MONTH(DP$3)='Rent Roll'!$AN34,MONTH(DP$3)='Rent Roll'!$AO34,MONTH(DP$3)='Rent Roll'!$AP34,MONTH(DP$3)='Rent Roll'!$AQ34,MONTH(DP$3)='Rent Roll'!$AR34,MONTH(DP$3)='Rent Roll'!$AS34),0,1)</f>
        <v>1</v>
      </c>
      <c r="DQ148" s="567">
        <f>IF(OR(MONTH(DQ$3)='Rent Roll'!$AN34,MONTH(DQ$3)='Rent Roll'!$AO34,MONTH(DQ$3)='Rent Roll'!$AP34,MONTH(DQ$3)='Rent Roll'!$AQ34,MONTH(DQ$3)='Rent Roll'!$AR34,MONTH(DQ$3)='Rent Roll'!$AS34),0,1)</f>
        <v>1</v>
      </c>
      <c r="DR148" s="567">
        <f>IF(OR(MONTH(DR$3)='Rent Roll'!$AN34,MONTH(DR$3)='Rent Roll'!$AO34,MONTH(DR$3)='Rent Roll'!$AP34,MONTH(DR$3)='Rent Roll'!$AQ34,MONTH(DR$3)='Rent Roll'!$AR34,MONTH(DR$3)='Rent Roll'!$AS34),0,1)</f>
        <v>1</v>
      </c>
      <c r="DS148" s="567">
        <f>IF(OR(MONTH(DS$3)='Rent Roll'!$AN34,MONTH(DS$3)='Rent Roll'!$AO34,MONTH(DS$3)='Rent Roll'!$AP34,MONTH(DS$3)='Rent Roll'!$AQ34,MONTH(DS$3)='Rent Roll'!$AR34,MONTH(DS$3)='Rent Roll'!$AS34),0,1)</f>
        <v>1</v>
      </c>
      <c r="DT148" s="567">
        <f>IF(OR(MONTH(DT$3)='Rent Roll'!$AN34,MONTH(DT$3)='Rent Roll'!$AO34,MONTH(DT$3)='Rent Roll'!$AP34,MONTH(DT$3)='Rent Roll'!$AQ34,MONTH(DT$3)='Rent Roll'!$AR34,MONTH(DT$3)='Rent Roll'!$AS34),0,1)</f>
        <v>1</v>
      </c>
      <c r="DU148" s="567">
        <f>IF(OR(MONTH(DU$3)='Rent Roll'!$AN34,MONTH(DU$3)='Rent Roll'!$AO34,MONTH(DU$3)='Rent Roll'!$AP34,MONTH(DU$3)='Rent Roll'!$AQ34,MONTH(DU$3)='Rent Roll'!$AR34,MONTH(DU$3)='Rent Roll'!$AS34),0,1)</f>
        <v>1</v>
      </c>
      <c r="DV148" s="567">
        <f>IF(OR(MONTH(DV$3)='Rent Roll'!$AN34,MONTH(DV$3)='Rent Roll'!$AO34,MONTH(DV$3)='Rent Roll'!$AP34,MONTH(DV$3)='Rent Roll'!$AQ34,MONTH(DV$3)='Rent Roll'!$AR34,MONTH(DV$3)='Rent Roll'!$AS34),0,1)</f>
        <v>1</v>
      </c>
    </row>
    <row r="149" spans="1:126" s="568" customFormat="1" ht="12" customHeight="1" outlineLevel="1" x14ac:dyDescent="0.4">
      <c r="A149" s="732"/>
      <c r="B149" s="564">
        <f>'Rent Roll'!$B35</f>
        <v>0</v>
      </c>
      <c r="C149" s="566"/>
      <c r="D149" s="566"/>
      <c r="E149" s="566"/>
      <c r="F149" s="778">
        <f>IF(OR(MONTH(F$3)='Rent Roll'!$AN35,MONTH(F$3)='Rent Roll'!$AO35,MONTH(F$3)='Rent Roll'!$AP35,MONTH(F$3)='Rent Roll'!$AQ35,MONTH(F$3)='Rent Roll'!$AR35,MONTH(F$3)='Rent Roll'!$AS35),0,1)</f>
        <v>1</v>
      </c>
      <c r="G149" s="768">
        <f>IF(OR(MONTH(G$3)='Rent Roll'!$AN35,MONTH(G$3)='Rent Roll'!$AO35,MONTH(G$3)='Rent Roll'!$AP35,MONTH(G$3)='Rent Roll'!$AQ35,MONTH(G$3)='Rent Roll'!$AR35,MONTH(G$3)='Rent Roll'!$AS35),0,1)</f>
        <v>1</v>
      </c>
      <c r="H149" s="567">
        <f>IF(OR(MONTH(H$3)='Rent Roll'!$AN35,MONTH(H$3)='Rent Roll'!$AO35,MONTH(H$3)='Rent Roll'!$AP35,MONTH(H$3)='Rent Roll'!$AQ35,MONTH(H$3)='Rent Roll'!$AR35,MONTH(H$3)='Rent Roll'!$AS35),0,1)</f>
        <v>1</v>
      </c>
      <c r="I149" s="567">
        <f>IF(OR(MONTH(I$3)='Rent Roll'!$AN35,MONTH(I$3)='Rent Roll'!$AO35,MONTH(I$3)='Rent Roll'!$AP35,MONTH(I$3)='Rent Roll'!$AQ35,MONTH(I$3)='Rent Roll'!$AR35,MONTH(I$3)='Rent Roll'!$AS35),0,1)</f>
        <v>1</v>
      </c>
      <c r="J149" s="567">
        <f>IF(OR(MONTH(J$3)='Rent Roll'!$AN35,MONTH(J$3)='Rent Roll'!$AO35,MONTH(J$3)='Rent Roll'!$AP35,MONTH(J$3)='Rent Roll'!$AQ35,MONTH(J$3)='Rent Roll'!$AR35,MONTH(J$3)='Rent Roll'!$AS35),0,1)</f>
        <v>1</v>
      </c>
      <c r="K149" s="567">
        <f>IF(OR(MONTH(K$3)='Rent Roll'!$AN35,MONTH(K$3)='Rent Roll'!$AO35,MONTH(K$3)='Rent Roll'!$AP35,MONTH(K$3)='Rent Roll'!$AQ35,MONTH(K$3)='Rent Roll'!$AR35,MONTH(K$3)='Rent Roll'!$AS35),0,1)</f>
        <v>1</v>
      </c>
      <c r="L149" s="567">
        <f>IF(OR(MONTH(L$3)='Rent Roll'!$AN35,MONTH(L$3)='Rent Roll'!$AO35,MONTH(L$3)='Rent Roll'!$AP35,MONTH(L$3)='Rent Roll'!$AQ35,MONTH(L$3)='Rent Roll'!$AR35,MONTH(L$3)='Rent Roll'!$AS35),0,1)</f>
        <v>1</v>
      </c>
      <c r="M149" s="567">
        <f>IF(OR(MONTH(M$3)='Rent Roll'!$AN35,MONTH(M$3)='Rent Roll'!$AO35,MONTH(M$3)='Rent Roll'!$AP35,MONTH(M$3)='Rent Roll'!$AQ35,MONTH(M$3)='Rent Roll'!$AR35,MONTH(M$3)='Rent Roll'!$AS35),0,1)</f>
        <v>1</v>
      </c>
      <c r="N149" s="567">
        <f>IF(OR(MONTH(N$3)='Rent Roll'!$AN35,MONTH(N$3)='Rent Roll'!$AO35,MONTH(N$3)='Rent Roll'!$AP35,MONTH(N$3)='Rent Roll'!$AQ35,MONTH(N$3)='Rent Roll'!$AR35,MONTH(N$3)='Rent Roll'!$AS35),0,1)</f>
        <v>1</v>
      </c>
      <c r="O149" s="567">
        <f>IF(OR(MONTH(O$3)='Rent Roll'!$AN35,MONTH(O$3)='Rent Roll'!$AO35,MONTH(O$3)='Rent Roll'!$AP35,MONTH(O$3)='Rent Roll'!$AQ35,MONTH(O$3)='Rent Roll'!$AR35,MONTH(O$3)='Rent Roll'!$AS35),0,1)</f>
        <v>1</v>
      </c>
      <c r="P149" s="567">
        <f>IF(OR(MONTH(P$3)='Rent Roll'!$AN35,MONTH(P$3)='Rent Roll'!$AO35,MONTH(P$3)='Rent Roll'!$AP35,MONTH(P$3)='Rent Roll'!$AQ35,MONTH(P$3)='Rent Roll'!$AR35,MONTH(P$3)='Rent Roll'!$AS35),0,1)</f>
        <v>1</v>
      </c>
      <c r="Q149" s="567">
        <f>IF(OR(MONTH(Q$3)='Rent Roll'!$AN35,MONTH(Q$3)='Rent Roll'!$AO35,MONTH(Q$3)='Rent Roll'!$AP35,MONTH(Q$3)='Rent Roll'!$AQ35,MONTH(Q$3)='Rent Roll'!$AR35,MONTH(Q$3)='Rent Roll'!$AS35),0,1)</f>
        <v>1</v>
      </c>
      <c r="R149" s="767">
        <f>IF(OR(MONTH(R$3)='Rent Roll'!$AN35,MONTH(R$3)='Rent Roll'!$AO35,MONTH(R$3)='Rent Roll'!$AP35,MONTH(R$3)='Rent Roll'!$AQ35,MONTH(R$3)='Rent Roll'!$AR35,MONTH(R$3)='Rent Roll'!$AS35),0,1)</f>
        <v>1</v>
      </c>
      <c r="S149" s="768">
        <f>IF(OR(MONTH(S$3)='Rent Roll'!$AN35,MONTH(S$3)='Rent Roll'!$AO35,MONTH(S$3)='Rent Roll'!$AP35,MONTH(S$3)='Rent Roll'!$AQ35,MONTH(S$3)='Rent Roll'!$AR35,MONTH(S$3)='Rent Roll'!$AS35),0,1)</f>
        <v>1</v>
      </c>
      <c r="T149" s="567">
        <f>IF(OR(MONTH(T$3)='Rent Roll'!$AN35,MONTH(T$3)='Rent Roll'!$AO35,MONTH(T$3)='Rent Roll'!$AP35,MONTH(T$3)='Rent Roll'!$AQ35,MONTH(T$3)='Rent Roll'!$AR35,MONTH(T$3)='Rent Roll'!$AS35),0,1)</f>
        <v>1</v>
      </c>
      <c r="U149" s="567">
        <f>IF(OR(MONTH(U$3)='Rent Roll'!$AN35,MONTH(U$3)='Rent Roll'!$AO35,MONTH(U$3)='Rent Roll'!$AP35,MONTH(U$3)='Rent Roll'!$AQ35,MONTH(U$3)='Rent Roll'!$AR35,MONTH(U$3)='Rent Roll'!$AS35),0,1)</f>
        <v>1</v>
      </c>
      <c r="V149" s="567">
        <f>IF(OR(MONTH(V$3)='Rent Roll'!$AN35,MONTH(V$3)='Rent Roll'!$AO35,MONTH(V$3)='Rent Roll'!$AP35,MONTH(V$3)='Rent Roll'!$AQ35,MONTH(V$3)='Rent Roll'!$AR35,MONTH(V$3)='Rent Roll'!$AS35),0,1)</f>
        <v>1</v>
      </c>
      <c r="W149" s="567">
        <f>IF(OR(MONTH(W$3)='Rent Roll'!$AN35,MONTH(W$3)='Rent Roll'!$AO35,MONTH(W$3)='Rent Roll'!$AP35,MONTH(W$3)='Rent Roll'!$AQ35,MONTH(W$3)='Rent Roll'!$AR35,MONTH(W$3)='Rent Roll'!$AS35),0,1)</f>
        <v>1</v>
      </c>
      <c r="X149" s="567">
        <f>IF(OR(MONTH(X$3)='Rent Roll'!$AN35,MONTH(X$3)='Rent Roll'!$AO35,MONTH(X$3)='Rent Roll'!$AP35,MONTH(X$3)='Rent Roll'!$AQ35,MONTH(X$3)='Rent Roll'!$AR35,MONTH(X$3)='Rent Roll'!$AS35),0,1)</f>
        <v>1</v>
      </c>
      <c r="Y149" s="567">
        <f>IF(OR(MONTH(Y$3)='Rent Roll'!$AN35,MONTH(Y$3)='Rent Roll'!$AO35,MONTH(Y$3)='Rent Roll'!$AP35,MONTH(Y$3)='Rent Roll'!$AQ35,MONTH(Y$3)='Rent Roll'!$AR35,MONTH(Y$3)='Rent Roll'!$AS35),0,1)</f>
        <v>1</v>
      </c>
      <c r="Z149" s="567">
        <f>IF(OR(MONTH(Z$3)='Rent Roll'!$AN35,MONTH(Z$3)='Rent Roll'!$AO35,MONTH(Z$3)='Rent Roll'!$AP35,MONTH(Z$3)='Rent Roll'!$AQ35,MONTH(Z$3)='Rent Roll'!$AR35,MONTH(Z$3)='Rent Roll'!$AS35),0,1)</f>
        <v>1</v>
      </c>
      <c r="AA149" s="567">
        <f>IF(OR(MONTH(AA$3)='Rent Roll'!$AN35,MONTH(AA$3)='Rent Roll'!$AO35,MONTH(AA$3)='Rent Roll'!$AP35,MONTH(AA$3)='Rent Roll'!$AQ35,MONTH(AA$3)='Rent Roll'!$AR35,MONTH(AA$3)='Rent Roll'!$AS35),0,1)</f>
        <v>1</v>
      </c>
      <c r="AB149" s="567">
        <f>IF(OR(MONTH(AB$3)='Rent Roll'!$AN35,MONTH(AB$3)='Rent Roll'!$AO35,MONTH(AB$3)='Rent Roll'!$AP35,MONTH(AB$3)='Rent Roll'!$AQ35,MONTH(AB$3)='Rent Roll'!$AR35,MONTH(AB$3)='Rent Roll'!$AS35),0,1)</f>
        <v>1</v>
      </c>
      <c r="AC149" s="567">
        <f>IF(OR(MONTH(AC$3)='Rent Roll'!$AN35,MONTH(AC$3)='Rent Roll'!$AO35,MONTH(AC$3)='Rent Roll'!$AP35,MONTH(AC$3)='Rent Roll'!$AQ35,MONTH(AC$3)='Rent Roll'!$AR35,MONTH(AC$3)='Rent Roll'!$AS35),0,1)</f>
        <v>1</v>
      </c>
      <c r="AD149" s="767">
        <f>IF(OR(MONTH(AD$3)='Rent Roll'!$AN35,MONTH(AD$3)='Rent Roll'!$AO35,MONTH(AD$3)='Rent Roll'!$AP35,MONTH(AD$3)='Rent Roll'!$AQ35,MONTH(AD$3)='Rent Roll'!$AR35,MONTH(AD$3)='Rent Roll'!$AS35),0,1)</f>
        <v>1</v>
      </c>
      <c r="AE149" s="768">
        <f>IF(OR(MONTH(AE$3)='Rent Roll'!$AN35,MONTH(AE$3)='Rent Roll'!$AO35,MONTH(AE$3)='Rent Roll'!$AP35,MONTH(AE$3)='Rent Roll'!$AQ35,MONTH(AE$3)='Rent Roll'!$AR35,MONTH(AE$3)='Rent Roll'!$AS35),0,1)</f>
        <v>1</v>
      </c>
      <c r="AF149" s="567">
        <f>IF(OR(MONTH(AF$3)='Rent Roll'!$AN35,MONTH(AF$3)='Rent Roll'!$AO35,MONTH(AF$3)='Rent Roll'!$AP35,MONTH(AF$3)='Rent Roll'!$AQ35,MONTH(AF$3)='Rent Roll'!$AR35,MONTH(AF$3)='Rent Roll'!$AS35),0,1)</f>
        <v>1</v>
      </c>
      <c r="AG149" s="567">
        <f>IF(OR(MONTH(AG$3)='Rent Roll'!$AN35,MONTH(AG$3)='Rent Roll'!$AO35,MONTH(AG$3)='Rent Roll'!$AP35,MONTH(AG$3)='Rent Roll'!$AQ35,MONTH(AG$3)='Rent Roll'!$AR35,MONTH(AG$3)='Rent Roll'!$AS35),0,1)</f>
        <v>1</v>
      </c>
      <c r="AH149" s="567">
        <f>IF(OR(MONTH(AH$3)='Rent Roll'!$AN35,MONTH(AH$3)='Rent Roll'!$AO35,MONTH(AH$3)='Rent Roll'!$AP35,MONTH(AH$3)='Rent Roll'!$AQ35,MONTH(AH$3)='Rent Roll'!$AR35,MONTH(AH$3)='Rent Roll'!$AS35),0,1)</f>
        <v>1</v>
      </c>
      <c r="AI149" s="567">
        <f>IF(OR(MONTH(AI$3)='Rent Roll'!$AN35,MONTH(AI$3)='Rent Roll'!$AO35,MONTH(AI$3)='Rent Roll'!$AP35,MONTH(AI$3)='Rent Roll'!$AQ35,MONTH(AI$3)='Rent Roll'!$AR35,MONTH(AI$3)='Rent Roll'!$AS35),0,1)</f>
        <v>1</v>
      </c>
      <c r="AJ149" s="567">
        <f>IF(OR(MONTH(AJ$3)='Rent Roll'!$AN35,MONTH(AJ$3)='Rent Roll'!$AO35,MONTH(AJ$3)='Rent Roll'!$AP35,MONTH(AJ$3)='Rent Roll'!$AQ35,MONTH(AJ$3)='Rent Roll'!$AR35,MONTH(AJ$3)='Rent Roll'!$AS35),0,1)</f>
        <v>1</v>
      </c>
      <c r="AK149" s="567">
        <f>IF(OR(MONTH(AK$3)='Rent Roll'!$AN35,MONTH(AK$3)='Rent Roll'!$AO35,MONTH(AK$3)='Rent Roll'!$AP35,MONTH(AK$3)='Rent Roll'!$AQ35,MONTH(AK$3)='Rent Roll'!$AR35,MONTH(AK$3)='Rent Roll'!$AS35),0,1)</f>
        <v>1</v>
      </c>
      <c r="AL149" s="567">
        <f>IF(OR(MONTH(AL$3)='Rent Roll'!$AN35,MONTH(AL$3)='Rent Roll'!$AO35,MONTH(AL$3)='Rent Roll'!$AP35,MONTH(AL$3)='Rent Roll'!$AQ35,MONTH(AL$3)='Rent Roll'!$AR35,MONTH(AL$3)='Rent Roll'!$AS35),0,1)</f>
        <v>1</v>
      </c>
      <c r="AM149" s="567">
        <f>IF(OR(MONTH(AM$3)='Rent Roll'!$AN35,MONTH(AM$3)='Rent Roll'!$AO35,MONTH(AM$3)='Rent Roll'!$AP35,MONTH(AM$3)='Rent Roll'!$AQ35,MONTH(AM$3)='Rent Roll'!$AR35,MONTH(AM$3)='Rent Roll'!$AS35),0,1)</f>
        <v>1</v>
      </c>
      <c r="AN149" s="567">
        <f>IF(OR(MONTH(AN$3)='Rent Roll'!$AN35,MONTH(AN$3)='Rent Roll'!$AO35,MONTH(AN$3)='Rent Roll'!$AP35,MONTH(AN$3)='Rent Roll'!$AQ35,MONTH(AN$3)='Rent Roll'!$AR35,MONTH(AN$3)='Rent Roll'!$AS35),0,1)</f>
        <v>1</v>
      </c>
      <c r="AO149" s="567">
        <f>IF(OR(MONTH(AO$3)='Rent Roll'!$AN35,MONTH(AO$3)='Rent Roll'!$AO35,MONTH(AO$3)='Rent Roll'!$AP35,MONTH(AO$3)='Rent Roll'!$AQ35,MONTH(AO$3)='Rent Roll'!$AR35,MONTH(AO$3)='Rent Roll'!$AS35),0,1)</f>
        <v>1</v>
      </c>
      <c r="AP149" s="767">
        <f>IF(OR(MONTH(AP$3)='Rent Roll'!$AN35,MONTH(AP$3)='Rent Roll'!$AO35,MONTH(AP$3)='Rent Roll'!$AP35,MONTH(AP$3)='Rent Roll'!$AQ35,MONTH(AP$3)='Rent Roll'!$AR35,MONTH(AP$3)='Rent Roll'!$AS35),0,1)</f>
        <v>1</v>
      </c>
      <c r="AQ149" s="768">
        <f>IF(OR(MONTH(AQ$3)='Rent Roll'!$AN35,MONTH(AQ$3)='Rent Roll'!$AO35,MONTH(AQ$3)='Rent Roll'!$AP35,MONTH(AQ$3)='Rent Roll'!$AQ35,MONTH(AQ$3)='Rent Roll'!$AR35,MONTH(AQ$3)='Rent Roll'!$AS35),0,1)</f>
        <v>1</v>
      </c>
      <c r="AR149" s="567">
        <f>IF(OR(MONTH(AR$3)='Rent Roll'!$AN35,MONTH(AR$3)='Rent Roll'!$AO35,MONTH(AR$3)='Rent Roll'!$AP35,MONTH(AR$3)='Rent Roll'!$AQ35,MONTH(AR$3)='Rent Roll'!$AR35,MONTH(AR$3)='Rent Roll'!$AS35),0,1)</f>
        <v>1</v>
      </c>
      <c r="AS149" s="567">
        <f>IF(OR(MONTH(AS$3)='Rent Roll'!$AN35,MONTH(AS$3)='Rent Roll'!$AO35,MONTH(AS$3)='Rent Roll'!$AP35,MONTH(AS$3)='Rent Roll'!$AQ35,MONTH(AS$3)='Rent Roll'!$AR35,MONTH(AS$3)='Rent Roll'!$AS35),0,1)</f>
        <v>1</v>
      </c>
      <c r="AT149" s="567">
        <f>IF(OR(MONTH(AT$3)='Rent Roll'!$AN35,MONTH(AT$3)='Rent Roll'!$AO35,MONTH(AT$3)='Rent Roll'!$AP35,MONTH(AT$3)='Rent Roll'!$AQ35,MONTH(AT$3)='Rent Roll'!$AR35,MONTH(AT$3)='Rent Roll'!$AS35),0,1)</f>
        <v>1</v>
      </c>
      <c r="AU149" s="567">
        <f>IF(OR(MONTH(AU$3)='Rent Roll'!$AN35,MONTH(AU$3)='Rent Roll'!$AO35,MONTH(AU$3)='Rent Roll'!$AP35,MONTH(AU$3)='Rent Roll'!$AQ35,MONTH(AU$3)='Rent Roll'!$AR35,MONTH(AU$3)='Rent Roll'!$AS35),0,1)</f>
        <v>1</v>
      </c>
      <c r="AV149" s="567">
        <f>IF(OR(MONTH(AV$3)='Rent Roll'!$AN35,MONTH(AV$3)='Rent Roll'!$AO35,MONTH(AV$3)='Rent Roll'!$AP35,MONTH(AV$3)='Rent Roll'!$AQ35,MONTH(AV$3)='Rent Roll'!$AR35,MONTH(AV$3)='Rent Roll'!$AS35),0,1)</f>
        <v>1</v>
      </c>
      <c r="AW149" s="567">
        <f>IF(OR(MONTH(AW$3)='Rent Roll'!$AN35,MONTH(AW$3)='Rent Roll'!$AO35,MONTH(AW$3)='Rent Roll'!$AP35,MONTH(AW$3)='Rent Roll'!$AQ35,MONTH(AW$3)='Rent Roll'!$AR35,MONTH(AW$3)='Rent Roll'!$AS35),0,1)</f>
        <v>1</v>
      </c>
      <c r="AX149" s="567">
        <f>IF(OR(MONTH(AX$3)='Rent Roll'!$AN35,MONTH(AX$3)='Rent Roll'!$AO35,MONTH(AX$3)='Rent Roll'!$AP35,MONTH(AX$3)='Rent Roll'!$AQ35,MONTH(AX$3)='Rent Roll'!$AR35,MONTH(AX$3)='Rent Roll'!$AS35),0,1)</f>
        <v>1</v>
      </c>
      <c r="AY149" s="567">
        <f>IF(OR(MONTH(AY$3)='Rent Roll'!$AN35,MONTH(AY$3)='Rent Roll'!$AO35,MONTH(AY$3)='Rent Roll'!$AP35,MONTH(AY$3)='Rent Roll'!$AQ35,MONTH(AY$3)='Rent Roll'!$AR35,MONTH(AY$3)='Rent Roll'!$AS35),0,1)</f>
        <v>1</v>
      </c>
      <c r="AZ149" s="567">
        <f>IF(OR(MONTH(AZ$3)='Rent Roll'!$AN35,MONTH(AZ$3)='Rent Roll'!$AO35,MONTH(AZ$3)='Rent Roll'!$AP35,MONTH(AZ$3)='Rent Roll'!$AQ35,MONTH(AZ$3)='Rent Roll'!$AR35,MONTH(AZ$3)='Rent Roll'!$AS35),0,1)</f>
        <v>1</v>
      </c>
      <c r="BA149" s="567">
        <f>IF(OR(MONTH(BA$3)='Rent Roll'!$AN35,MONTH(BA$3)='Rent Roll'!$AO35,MONTH(BA$3)='Rent Roll'!$AP35,MONTH(BA$3)='Rent Roll'!$AQ35,MONTH(BA$3)='Rent Roll'!$AR35,MONTH(BA$3)='Rent Roll'!$AS35),0,1)</f>
        <v>1</v>
      </c>
      <c r="BB149" s="767">
        <f>IF(OR(MONTH(BB$3)='Rent Roll'!$AN35,MONTH(BB$3)='Rent Roll'!$AO35,MONTH(BB$3)='Rent Roll'!$AP35,MONTH(BB$3)='Rent Roll'!$AQ35,MONTH(BB$3)='Rent Roll'!$AR35,MONTH(BB$3)='Rent Roll'!$AS35),0,1)</f>
        <v>1</v>
      </c>
      <c r="BC149" s="768">
        <f>IF(OR(MONTH(BC$3)='Rent Roll'!$AN35,MONTH(BC$3)='Rent Roll'!$AO35,MONTH(BC$3)='Rent Roll'!$AP35,MONTH(BC$3)='Rent Roll'!$AQ35,MONTH(BC$3)='Rent Roll'!$AR35,MONTH(BC$3)='Rent Roll'!$AS35),0,1)</f>
        <v>1</v>
      </c>
      <c r="BD149" s="567">
        <f>IF(OR(MONTH(BD$3)='Rent Roll'!$AN35,MONTH(BD$3)='Rent Roll'!$AO35,MONTH(BD$3)='Rent Roll'!$AP35,MONTH(BD$3)='Rent Roll'!$AQ35,MONTH(BD$3)='Rent Roll'!$AR35,MONTH(BD$3)='Rent Roll'!$AS35),0,1)</f>
        <v>1</v>
      </c>
      <c r="BE149" s="567">
        <f>IF(OR(MONTH(BE$3)='Rent Roll'!$AN35,MONTH(BE$3)='Rent Roll'!$AO35,MONTH(BE$3)='Rent Roll'!$AP35,MONTH(BE$3)='Rent Roll'!$AQ35,MONTH(BE$3)='Rent Roll'!$AR35,MONTH(BE$3)='Rent Roll'!$AS35),0,1)</f>
        <v>1</v>
      </c>
      <c r="BF149" s="567">
        <f>IF(OR(MONTH(BF$3)='Rent Roll'!$AN35,MONTH(BF$3)='Rent Roll'!$AO35,MONTH(BF$3)='Rent Roll'!$AP35,MONTH(BF$3)='Rent Roll'!$AQ35,MONTH(BF$3)='Rent Roll'!$AR35,MONTH(BF$3)='Rent Roll'!$AS35),0,1)</f>
        <v>1</v>
      </c>
      <c r="BG149" s="567">
        <f>IF(OR(MONTH(BG$3)='Rent Roll'!$AN35,MONTH(BG$3)='Rent Roll'!$AO35,MONTH(BG$3)='Rent Roll'!$AP35,MONTH(BG$3)='Rent Roll'!$AQ35,MONTH(BG$3)='Rent Roll'!$AR35,MONTH(BG$3)='Rent Roll'!$AS35),0,1)</f>
        <v>1</v>
      </c>
      <c r="BH149" s="567">
        <f>IF(OR(MONTH(BH$3)='Rent Roll'!$AN35,MONTH(BH$3)='Rent Roll'!$AO35,MONTH(BH$3)='Rent Roll'!$AP35,MONTH(BH$3)='Rent Roll'!$AQ35,MONTH(BH$3)='Rent Roll'!$AR35,MONTH(BH$3)='Rent Roll'!$AS35),0,1)</f>
        <v>1</v>
      </c>
      <c r="BI149" s="567">
        <f>IF(OR(MONTH(BI$3)='Rent Roll'!$AN35,MONTH(BI$3)='Rent Roll'!$AO35,MONTH(BI$3)='Rent Roll'!$AP35,MONTH(BI$3)='Rent Roll'!$AQ35,MONTH(BI$3)='Rent Roll'!$AR35,MONTH(BI$3)='Rent Roll'!$AS35),0,1)</f>
        <v>1</v>
      </c>
      <c r="BJ149" s="567">
        <f>IF(OR(MONTH(BJ$3)='Rent Roll'!$AN35,MONTH(BJ$3)='Rent Roll'!$AO35,MONTH(BJ$3)='Rent Roll'!$AP35,MONTH(BJ$3)='Rent Roll'!$AQ35,MONTH(BJ$3)='Rent Roll'!$AR35,MONTH(BJ$3)='Rent Roll'!$AS35),0,1)</f>
        <v>1</v>
      </c>
      <c r="BK149" s="567">
        <f>IF(OR(MONTH(BK$3)='Rent Roll'!$AN35,MONTH(BK$3)='Rent Roll'!$AO35,MONTH(BK$3)='Rent Roll'!$AP35,MONTH(BK$3)='Rent Roll'!$AQ35,MONTH(BK$3)='Rent Roll'!$AR35,MONTH(BK$3)='Rent Roll'!$AS35),0,1)</f>
        <v>1</v>
      </c>
      <c r="BL149" s="567">
        <f>IF(OR(MONTH(BL$3)='Rent Roll'!$AN35,MONTH(BL$3)='Rent Roll'!$AO35,MONTH(BL$3)='Rent Roll'!$AP35,MONTH(BL$3)='Rent Roll'!$AQ35,MONTH(BL$3)='Rent Roll'!$AR35,MONTH(BL$3)='Rent Roll'!$AS35),0,1)</f>
        <v>1</v>
      </c>
      <c r="BM149" s="567">
        <f>IF(OR(MONTH(BM$3)='Rent Roll'!$AN35,MONTH(BM$3)='Rent Roll'!$AO35,MONTH(BM$3)='Rent Roll'!$AP35,MONTH(BM$3)='Rent Roll'!$AQ35,MONTH(BM$3)='Rent Roll'!$AR35,MONTH(BM$3)='Rent Roll'!$AS35),0,1)</f>
        <v>1</v>
      </c>
      <c r="BN149" s="767">
        <f>IF(OR(MONTH(BN$3)='Rent Roll'!$AN35,MONTH(BN$3)='Rent Roll'!$AO35,MONTH(BN$3)='Rent Roll'!$AP35,MONTH(BN$3)='Rent Roll'!$AQ35,MONTH(BN$3)='Rent Roll'!$AR35,MONTH(BN$3)='Rent Roll'!$AS35),0,1)</f>
        <v>1</v>
      </c>
      <c r="BO149" s="768">
        <f>IF(OR(MONTH(BO$3)='Rent Roll'!$AN35,MONTH(BO$3)='Rent Roll'!$AO35,MONTH(BO$3)='Rent Roll'!$AP35,MONTH(BO$3)='Rent Roll'!$AQ35,MONTH(BO$3)='Rent Roll'!$AR35,MONTH(BO$3)='Rent Roll'!$AS35),0,1)</f>
        <v>1</v>
      </c>
      <c r="BP149" s="567">
        <f>IF(OR(MONTH(BP$3)='Rent Roll'!$AN35,MONTH(BP$3)='Rent Roll'!$AO35,MONTH(BP$3)='Rent Roll'!$AP35,MONTH(BP$3)='Rent Roll'!$AQ35,MONTH(BP$3)='Rent Roll'!$AR35,MONTH(BP$3)='Rent Roll'!$AS35),0,1)</f>
        <v>1</v>
      </c>
      <c r="BQ149" s="567">
        <f>IF(OR(MONTH(BQ$3)='Rent Roll'!$AN35,MONTH(BQ$3)='Rent Roll'!$AO35,MONTH(BQ$3)='Rent Roll'!$AP35,MONTH(BQ$3)='Rent Roll'!$AQ35,MONTH(BQ$3)='Rent Roll'!$AR35,MONTH(BQ$3)='Rent Roll'!$AS35),0,1)</f>
        <v>1</v>
      </c>
      <c r="BR149" s="567">
        <f>IF(OR(MONTH(BR$3)='Rent Roll'!$AN35,MONTH(BR$3)='Rent Roll'!$AO35,MONTH(BR$3)='Rent Roll'!$AP35,MONTH(BR$3)='Rent Roll'!$AQ35,MONTH(BR$3)='Rent Roll'!$AR35,MONTH(BR$3)='Rent Roll'!$AS35),0,1)</f>
        <v>1</v>
      </c>
      <c r="BS149" s="567">
        <f>IF(OR(MONTH(BS$3)='Rent Roll'!$AN35,MONTH(BS$3)='Rent Roll'!$AO35,MONTH(BS$3)='Rent Roll'!$AP35,MONTH(BS$3)='Rent Roll'!$AQ35,MONTH(BS$3)='Rent Roll'!$AR35,MONTH(BS$3)='Rent Roll'!$AS35),0,1)</f>
        <v>1</v>
      </c>
      <c r="BT149" s="567">
        <f>IF(OR(MONTH(BT$3)='Rent Roll'!$AN35,MONTH(BT$3)='Rent Roll'!$AO35,MONTH(BT$3)='Rent Roll'!$AP35,MONTH(BT$3)='Rent Roll'!$AQ35,MONTH(BT$3)='Rent Roll'!$AR35,MONTH(BT$3)='Rent Roll'!$AS35),0,1)</f>
        <v>1</v>
      </c>
      <c r="BU149" s="567">
        <f>IF(OR(MONTH(BU$3)='Rent Roll'!$AN35,MONTH(BU$3)='Rent Roll'!$AO35,MONTH(BU$3)='Rent Roll'!$AP35,MONTH(BU$3)='Rent Roll'!$AQ35,MONTH(BU$3)='Rent Roll'!$AR35,MONTH(BU$3)='Rent Roll'!$AS35),0,1)</f>
        <v>1</v>
      </c>
      <c r="BV149" s="567">
        <f>IF(OR(MONTH(BV$3)='Rent Roll'!$AN35,MONTH(BV$3)='Rent Roll'!$AO35,MONTH(BV$3)='Rent Roll'!$AP35,MONTH(BV$3)='Rent Roll'!$AQ35,MONTH(BV$3)='Rent Roll'!$AR35,MONTH(BV$3)='Rent Roll'!$AS35),0,1)</f>
        <v>1</v>
      </c>
      <c r="BW149" s="567">
        <f>IF(OR(MONTH(BW$3)='Rent Roll'!$AN35,MONTH(BW$3)='Rent Roll'!$AO35,MONTH(BW$3)='Rent Roll'!$AP35,MONTH(BW$3)='Rent Roll'!$AQ35,MONTH(BW$3)='Rent Roll'!$AR35,MONTH(BW$3)='Rent Roll'!$AS35),0,1)</f>
        <v>1</v>
      </c>
      <c r="BX149" s="567">
        <f>IF(OR(MONTH(BX$3)='Rent Roll'!$AN35,MONTH(BX$3)='Rent Roll'!$AO35,MONTH(BX$3)='Rent Roll'!$AP35,MONTH(BX$3)='Rent Roll'!$AQ35,MONTH(BX$3)='Rent Roll'!$AR35,MONTH(BX$3)='Rent Roll'!$AS35),0,1)</f>
        <v>1</v>
      </c>
      <c r="BY149" s="567">
        <f>IF(OR(MONTH(BY$3)='Rent Roll'!$AN35,MONTH(BY$3)='Rent Roll'!$AO35,MONTH(BY$3)='Rent Roll'!$AP35,MONTH(BY$3)='Rent Roll'!$AQ35,MONTH(BY$3)='Rent Roll'!$AR35,MONTH(BY$3)='Rent Roll'!$AS35),0,1)</f>
        <v>1</v>
      </c>
      <c r="BZ149" s="767">
        <f>IF(OR(MONTH(BZ$3)='Rent Roll'!$AN35,MONTH(BZ$3)='Rent Roll'!$AO35,MONTH(BZ$3)='Rent Roll'!$AP35,MONTH(BZ$3)='Rent Roll'!$AQ35,MONTH(BZ$3)='Rent Roll'!$AR35,MONTH(BZ$3)='Rent Roll'!$AS35),0,1)</f>
        <v>1</v>
      </c>
      <c r="CA149" s="768">
        <f>IF(OR(MONTH(CA$3)='Rent Roll'!$AN35,MONTH(CA$3)='Rent Roll'!$AO35,MONTH(CA$3)='Rent Roll'!$AP35,MONTH(CA$3)='Rent Roll'!$AQ35,MONTH(CA$3)='Rent Roll'!$AR35,MONTH(CA$3)='Rent Roll'!$AS35),0,1)</f>
        <v>1</v>
      </c>
      <c r="CB149" s="567">
        <f>IF(OR(MONTH(CB$3)='Rent Roll'!$AN35,MONTH(CB$3)='Rent Roll'!$AO35,MONTH(CB$3)='Rent Roll'!$AP35,MONTH(CB$3)='Rent Roll'!$AQ35,MONTH(CB$3)='Rent Roll'!$AR35,MONTH(CB$3)='Rent Roll'!$AS35),0,1)</f>
        <v>1</v>
      </c>
      <c r="CC149" s="567">
        <f>IF(OR(MONTH(CC$3)='Rent Roll'!$AN35,MONTH(CC$3)='Rent Roll'!$AO35,MONTH(CC$3)='Rent Roll'!$AP35,MONTH(CC$3)='Rent Roll'!$AQ35,MONTH(CC$3)='Rent Roll'!$AR35,MONTH(CC$3)='Rent Roll'!$AS35),0,1)</f>
        <v>1</v>
      </c>
      <c r="CD149" s="567">
        <f>IF(OR(MONTH(CD$3)='Rent Roll'!$AN35,MONTH(CD$3)='Rent Roll'!$AO35,MONTH(CD$3)='Rent Roll'!$AP35,MONTH(CD$3)='Rent Roll'!$AQ35,MONTH(CD$3)='Rent Roll'!$AR35,MONTH(CD$3)='Rent Roll'!$AS35),0,1)</f>
        <v>1</v>
      </c>
      <c r="CE149" s="567">
        <f>IF(OR(MONTH(CE$3)='Rent Roll'!$AN35,MONTH(CE$3)='Rent Roll'!$AO35,MONTH(CE$3)='Rent Roll'!$AP35,MONTH(CE$3)='Rent Roll'!$AQ35,MONTH(CE$3)='Rent Roll'!$AR35,MONTH(CE$3)='Rent Roll'!$AS35),0,1)</f>
        <v>1</v>
      </c>
      <c r="CF149" s="567">
        <f>IF(OR(MONTH(CF$3)='Rent Roll'!$AN35,MONTH(CF$3)='Rent Roll'!$AO35,MONTH(CF$3)='Rent Roll'!$AP35,MONTH(CF$3)='Rent Roll'!$AQ35,MONTH(CF$3)='Rent Roll'!$AR35,MONTH(CF$3)='Rent Roll'!$AS35),0,1)</f>
        <v>1</v>
      </c>
      <c r="CG149" s="567">
        <f>IF(OR(MONTH(CG$3)='Rent Roll'!$AN35,MONTH(CG$3)='Rent Roll'!$AO35,MONTH(CG$3)='Rent Roll'!$AP35,MONTH(CG$3)='Rent Roll'!$AQ35,MONTH(CG$3)='Rent Roll'!$AR35,MONTH(CG$3)='Rent Roll'!$AS35),0,1)</f>
        <v>1</v>
      </c>
      <c r="CH149" s="567">
        <f>IF(OR(MONTH(CH$3)='Rent Roll'!$AN35,MONTH(CH$3)='Rent Roll'!$AO35,MONTH(CH$3)='Rent Roll'!$AP35,MONTH(CH$3)='Rent Roll'!$AQ35,MONTH(CH$3)='Rent Roll'!$AR35,MONTH(CH$3)='Rent Roll'!$AS35),0,1)</f>
        <v>1</v>
      </c>
      <c r="CI149" s="567">
        <f>IF(OR(MONTH(CI$3)='Rent Roll'!$AN35,MONTH(CI$3)='Rent Roll'!$AO35,MONTH(CI$3)='Rent Roll'!$AP35,MONTH(CI$3)='Rent Roll'!$AQ35,MONTH(CI$3)='Rent Roll'!$AR35,MONTH(CI$3)='Rent Roll'!$AS35),0,1)</f>
        <v>1</v>
      </c>
      <c r="CJ149" s="567">
        <f>IF(OR(MONTH(CJ$3)='Rent Roll'!$AN35,MONTH(CJ$3)='Rent Roll'!$AO35,MONTH(CJ$3)='Rent Roll'!$AP35,MONTH(CJ$3)='Rent Roll'!$AQ35,MONTH(CJ$3)='Rent Roll'!$AR35,MONTH(CJ$3)='Rent Roll'!$AS35),0,1)</f>
        <v>1</v>
      </c>
      <c r="CK149" s="567">
        <f>IF(OR(MONTH(CK$3)='Rent Roll'!$AN35,MONTH(CK$3)='Rent Roll'!$AO35,MONTH(CK$3)='Rent Roll'!$AP35,MONTH(CK$3)='Rent Roll'!$AQ35,MONTH(CK$3)='Rent Roll'!$AR35,MONTH(CK$3)='Rent Roll'!$AS35),0,1)</f>
        <v>1</v>
      </c>
      <c r="CL149" s="767">
        <f>IF(OR(MONTH(CL$3)='Rent Roll'!$AN35,MONTH(CL$3)='Rent Roll'!$AO35,MONTH(CL$3)='Rent Roll'!$AP35,MONTH(CL$3)='Rent Roll'!$AQ35,MONTH(CL$3)='Rent Roll'!$AR35,MONTH(CL$3)='Rent Roll'!$AS35),0,1)</f>
        <v>1</v>
      </c>
      <c r="CM149" s="768">
        <f>IF(OR(MONTH(CM$3)='Rent Roll'!$AN35,MONTH(CM$3)='Rent Roll'!$AO35,MONTH(CM$3)='Rent Roll'!$AP35,MONTH(CM$3)='Rent Roll'!$AQ35,MONTH(CM$3)='Rent Roll'!$AR35,MONTH(CM$3)='Rent Roll'!$AS35),0,1)</f>
        <v>1</v>
      </c>
      <c r="CN149" s="567">
        <f>IF(OR(MONTH(CN$3)='Rent Roll'!$AN35,MONTH(CN$3)='Rent Roll'!$AO35,MONTH(CN$3)='Rent Roll'!$AP35,MONTH(CN$3)='Rent Roll'!$AQ35,MONTH(CN$3)='Rent Roll'!$AR35,MONTH(CN$3)='Rent Roll'!$AS35),0,1)</f>
        <v>1</v>
      </c>
      <c r="CO149" s="567">
        <f>IF(OR(MONTH(CO$3)='Rent Roll'!$AN35,MONTH(CO$3)='Rent Roll'!$AO35,MONTH(CO$3)='Rent Roll'!$AP35,MONTH(CO$3)='Rent Roll'!$AQ35,MONTH(CO$3)='Rent Roll'!$AR35,MONTH(CO$3)='Rent Roll'!$AS35),0,1)</f>
        <v>1</v>
      </c>
      <c r="CP149" s="567">
        <f>IF(OR(MONTH(CP$3)='Rent Roll'!$AN35,MONTH(CP$3)='Rent Roll'!$AO35,MONTH(CP$3)='Rent Roll'!$AP35,MONTH(CP$3)='Rent Roll'!$AQ35,MONTH(CP$3)='Rent Roll'!$AR35,MONTH(CP$3)='Rent Roll'!$AS35),0,1)</f>
        <v>1</v>
      </c>
      <c r="CQ149" s="567">
        <f>IF(OR(MONTH(CQ$3)='Rent Roll'!$AN35,MONTH(CQ$3)='Rent Roll'!$AO35,MONTH(CQ$3)='Rent Roll'!$AP35,MONTH(CQ$3)='Rent Roll'!$AQ35,MONTH(CQ$3)='Rent Roll'!$AR35,MONTH(CQ$3)='Rent Roll'!$AS35),0,1)</f>
        <v>1</v>
      </c>
      <c r="CR149" s="567">
        <f>IF(OR(MONTH(CR$3)='Rent Roll'!$AN35,MONTH(CR$3)='Rent Roll'!$AO35,MONTH(CR$3)='Rent Roll'!$AP35,MONTH(CR$3)='Rent Roll'!$AQ35,MONTH(CR$3)='Rent Roll'!$AR35,MONTH(CR$3)='Rent Roll'!$AS35),0,1)</f>
        <v>1</v>
      </c>
      <c r="CS149" s="567">
        <f>IF(OR(MONTH(CS$3)='Rent Roll'!$AN35,MONTH(CS$3)='Rent Roll'!$AO35,MONTH(CS$3)='Rent Roll'!$AP35,MONTH(CS$3)='Rent Roll'!$AQ35,MONTH(CS$3)='Rent Roll'!$AR35,MONTH(CS$3)='Rent Roll'!$AS35),0,1)</f>
        <v>1</v>
      </c>
      <c r="CT149" s="567">
        <f>IF(OR(MONTH(CT$3)='Rent Roll'!$AN35,MONTH(CT$3)='Rent Roll'!$AO35,MONTH(CT$3)='Rent Roll'!$AP35,MONTH(CT$3)='Rent Roll'!$AQ35,MONTH(CT$3)='Rent Roll'!$AR35,MONTH(CT$3)='Rent Roll'!$AS35),0,1)</f>
        <v>1</v>
      </c>
      <c r="CU149" s="567">
        <f>IF(OR(MONTH(CU$3)='Rent Roll'!$AN35,MONTH(CU$3)='Rent Roll'!$AO35,MONTH(CU$3)='Rent Roll'!$AP35,MONTH(CU$3)='Rent Roll'!$AQ35,MONTH(CU$3)='Rent Roll'!$AR35,MONTH(CU$3)='Rent Roll'!$AS35),0,1)</f>
        <v>1</v>
      </c>
      <c r="CV149" s="567">
        <f>IF(OR(MONTH(CV$3)='Rent Roll'!$AN35,MONTH(CV$3)='Rent Roll'!$AO35,MONTH(CV$3)='Rent Roll'!$AP35,MONTH(CV$3)='Rent Roll'!$AQ35,MONTH(CV$3)='Rent Roll'!$AR35,MONTH(CV$3)='Rent Roll'!$AS35),0,1)</f>
        <v>1</v>
      </c>
      <c r="CW149" s="567">
        <f>IF(OR(MONTH(CW$3)='Rent Roll'!$AN35,MONTH(CW$3)='Rent Roll'!$AO35,MONTH(CW$3)='Rent Roll'!$AP35,MONTH(CW$3)='Rent Roll'!$AQ35,MONTH(CW$3)='Rent Roll'!$AR35,MONTH(CW$3)='Rent Roll'!$AS35),0,1)</f>
        <v>1</v>
      </c>
      <c r="CX149" s="767">
        <f>IF(OR(MONTH(CX$3)='Rent Roll'!$AN35,MONTH(CX$3)='Rent Roll'!$AO35,MONTH(CX$3)='Rent Roll'!$AP35,MONTH(CX$3)='Rent Roll'!$AQ35,MONTH(CX$3)='Rent Roll'!$AR35,MONTH(CX$3)='Rent Roll'!$AS35),0,1)</f>
        <v>1</v>
      </c>
      <c r="CY149" s="768">
        <f>IF(OR(MONTH(CY$3)='Rent Roll'!$AN35,MONTH(CY$3)='Rent Roll'!$AO35,MONTH(CY$3)='Rent Roll'!$AP35,MONTH(CY$3)='Rent Roll'!$AQ35,MONTH(CY$3)='Rent Roll'!$AR35,MONTH(CY$3)='Rent Roll'!$AS35),0,1)</f>
        <v>1</v>
      </c>
      <c r="CZ149" s="567">
        <f>IF(OR(MONTH(CZ$3)='Rent Roll'!$AN35,MONTH(CZ$3)='Rent Roll'!$AO35,MONTH(CZ$3)='Rent Roll'!$AP35,MONTH(CZ$3)='Rent Roll'!$AQ35,MONTH(CZ$3)='Rent Roll'!$AR35,MONTH(CZ$3)='Rent Roll'!$AS35),0,1)</f>
        <v>1</v>
      </c>
      <c r="DA149" s="567">
        <f>IF(OR(MONTH(DA$3)='Rent Roll'!$AN35,MONTH(DA$3)='Rent Roll'!$AO35,MONTH(DA$3)='Rent Roll'!$AP35,MONTH(DA$3)='Rent Roll'!$AQ35,MONTH(DA$3)='Rent Roll'!$AR35,MONTH(DA$3)='Rent Roll'!$AS35),0,1)</f>
        <v>1</v>
      </c>
      <c r="DB149" s="567">
        <f>IF(OR(MONTH(DB$3)='Rent Roll'!$AN35,MONTH(DB$3)='Rent Roll'!$AO35,MONTH(DB$3)='Rent Roll'!$AP35,MONTH(DB$3)='Rent Roll'!$AQ35,MONTH(DB$3)='Rent Roll'!$AR35,MONTH(DB$3)='Rent Roll'!$AS35),0,1)</f>
        <v>1</v>
      </c>
      <c r="DC149" s="567">
        <f>IF(OR(MONTH(DC$3)='Rent Roll'!$AN35,MONTH(DC$3)='Rent Roll'!$AO35,MONTH(DC$3)='Rent Roll'!$AP35,MONTH(DC$3)='Rent Roll'!$AQ35,MONTH(DC$3)='Rent Roll'!$AR35,MONTH(DC$3)='Rent Roll'!$AS35),0,1)</f>
        <v>1</v>
      </c>
      <c r="DD149" s="567">
        <f>IF(OR(MONTH(DD$3)='Rent Roll'!$AN35,MONTH(DD$3)='Rent Roll'!$AO35,MONTH(DD$3)='Rent Roll'!$AP35,MONTH(DD$3)='Rent Roll'!$AQ35,MONTH(DD$3)='Rent Roll'!$AR35,MONTH(DD$3)='Rent Roll'!$AS35),0,1)</f>
        <v>1</v>
      </c>
      <c r="DE149" s="567">
        <f>IF(OR(MONTH(DE$3)='Rent Roll'!$AN35,MONTH(DE$3)='Rent Roll'!$AO35,MONTH(DE$3)='Rent Roll'!$AP35,MONTH(DE$3)='Rent Roll'!$AQ35,MONTH(DE$3)='Rent Roll'!$AR35,MONTH(DE$3)='Rent Roll'!$AS35),0,1)</f>
        <v>1</v>
      </c>
      <c r="DF149" s="567">
        <f>IF(OR(MONTH(DF$3)='Rent Roll'!$AN35,MONTH(DF$3)='Rent Roll'!$AO35,MONTH(DF$3)='Rent Roll'!$AP35,MONTH(DF$3)='Rent Roll'!$AQ35,MONTH(DF$3)='Rent Roll'!$AR35,MONTH(DF$3)='Rent Roll'!$AS35),0,1)</f>
        <v>1</v>
      </c>
      <c r="DG149" s="567">
        <f>IF(OR(MONTH(DG$3)='Rent Roll'!$AN35,MONTH(DG$3)='Rent Roll'!$AO35,MONTH(DG$3)='Rent Roll'!$AP35,MONTH(DG$3)='Rent Roll'!$AQ35,MONTH(DG$3)='Rent Roll'!$AR35,MONTH(DG$3)='Rent Roll'!$AS35),0,1)</f>
        <v>1</v>
      </c>
      <c r="DH149" s="567">
        <f>IF(OR(MONTH(DH$3)='Rent Roll'!$AN35,MONTH(DH$3)='Rent Roll'!$AO35,MONTH(DH$3)='Rent Roll'!$AP35,MONTH(DH$3)='Rent Roll'!$AQ35,MONTH(DH$3)='Rent Roll'!$AR35,MONTH(DH$3)='Rent Roll'!$AS35),0,1)</f>
        <v>1</v>
      </c>
      <c r="DI149" s="567">
        <f>IF(OR(MONTH(DI$3)='Rent Roll'!$AN35,MONTH(DI$3)='Rent Roll'!$AO35,MONTH(DI$3)='Rent Roll'!$AP35,MONTH(DI$3)='Rent Roll'!$AQ35,MONTH(DI$3)='Rent Roll'!$AR35,MONTH(DI$3)='Rent Roll'!$AS35),0,1)</f>
        <v>1</v>
      </c>
      <c r="DJ149" s="767">
        <f>IF(OR(MONTH(DJ$3)='Rent Roll'!$AN35,MONTH(DJ$3)='Rent Roll'!$AO35,MONTH(DJ$3)='Rent Roll'!$AP35,MONTH(DJ$3)='Rent Roll'!$AQ35,MONTH(DJ$3)='Rent Roll'!$AR35,MONTH(DJ$3)='Rent Roll'!$AS35),0,1)</f>
        <v>1</v>
      </c>
      <c r="DK149" s="768">
        <f>IF(OR(MONTH(DK$3)='Rent Roll'!$AN35,MONTH(DK$3)='Rent Roll'!$AO35,MONTH(DK$3)='Rent Roll'!$AP35,MONTH(DK$3)='Rent Roll'!$AQ35,MONTH(DK$3)='Rent Roll'!$AR35,MONTH(DK$3)='Rent Roll'!$AS35),0,1)</f>
        <v>1</v>
      </c>
      <c r="DL149" s="567">
        <f>IF(OR(MONTH(DL$3)='Rent Roll'!$AN35,MONTH(DL$3)='Rent Roll'!$AO35,MONTH(DL$3)='Rent Roll'!$AP35,MONTH(DL$3)='Rent Roll'!$AQ35,MONTH(DL$3)='Rent Roll'!$AR35,MONTH(DL$3)='Rent Roll'!$AS35),0,1)</f>
        <v>1</v>
      </c>
      <c r="DM149" s="567">
        <f>IF(OR(MONTH(DM$3)='Rent Roll'!$AN35,MONTH(DM$3)='Rent Roll'!$AO35,MONTH(DM$3)='Rent Roll'!$AP35,MONTH(DM$3)='Rent Roll'!$AQ35,MONTH(DM$3)='Rent Roll'!$AR35,MONTH(DM$3)='Rent Roll'!$AS35),0,1)</f>
        <v>1</v>
      </c>
      <c r="DN149" s="567">
        <f>IF(OR(MONTH(DN$3)='Rent Roll'!$AN35,MONTH(DN$3)='Rent Roll'!$AO35,MONTH(DN$3)='Rent Roll'!$AP35,MONTH(DN$3)='Rent Roll'!$AQ35,MONTH(DN$3)='Rent Roll'!$AR35,MONTH(DN$3)='Rent Roll'!$AS35),0,1)</f>
        <v>1</v>
      </c>
      <c r="DO149" s="567">
        <f>IF(OR(MONTH(DO$3)='Rent Roll'!$AN35,MONTH(DO$3)='Rent Roll'!$AO35,MONTH(DO$3)='Rent Roll'!$AP35,MONTH(DO$3)='Rent Roll'!$AQ35,MONTH(DO$3)='Rent Roll'!$AR35,MONTH(DO$3)='Rent Roll'!$AS35),0,1)</f>
        <v>1</v>
      </c>
      <c r="DP149" s="567">
        <f>IF(OR(MONTH(DP$3)='Rent Roll'!$AN35,MONTH(DP$3)='Rent Roll'!$AO35,MONTH(DP$3)='Rent Roll'!$AP35,MONTH(DP$3)='Rent Roll'!$AQ35,MONTH(DP$3)='Rent Roll'!$AR35,MONTH(DP$3)='Rent Roll'!$AS35),0,1)</f>
        <v>1</v>
      </c>
      <c r="DQ149" s="567">
        <f>IF(OR(MONTH(DQ$3)='Rent Roll'!$AN35,MONTH(DQ$3)='Rent Roll'!$AO35,MONTH(DQ$3)='Rent Roll'!$AP35,MONTH(DQ$3)='Rent Roll'!$AQ35,MONTH(DQ$3)='Rent Roll'!$AR35,MONTH(DQ$3)='Rent Roll'!$AS35),0,1)</f>
        <v>1</v>
      </c>
      <c r="DR149" s="567">
        <f>IF(OR(MONTH(DR$3)='Rent Roll'!$AN35,MONTH(DR$3)='Rent Roll'!$AO35,MONTH(DR$3)='Rent Roll'!$AP35,MONTH(DR$3)='Rent Roll'!$AQ35,MONTH(DR$3)='Rent Roll'!$AR35,MONTH(DR$3)='Rent Roll'!$AS35),0,1)</f>
        <v>1</v>
      </c>
      <c r="DS149" s="567">
        <f>IF(OR(MONTH(DS$3)='Rent Roll'!$AN35,MONTH(DS$3)='Rent Roll'!$AO35,MONTH(DS$3)='Rent Roll'!$AP35,MONTH(DS$3)='Rent Roll'!$AQ35,MONTH(DS$3)='Rent Roll'!$AR35,MONTH(DS$3)='Rent Roll'!$AS35),0,1)</f>
        <v>1</v>
      </c>
      <c r="DT149" s="567">
        <f>IF(OR(MONTH(DT$3)='Rent Roll'!$AN35,MONTH(DT$3)='Rent Roll'!$AO35,MONTH(DT$3)='Rent Roll'!$AP35,MONTH(DT$3)='Rent Roll'!$AQ35,MONTH(DT$3)='Rent Roll'!$AR35,MONTH(DT$3)='Rent Roll'!$AS35),0,1)</f>
        <v>1</v>
      </c>
      <c r="DU149" s="567">
        <f>IF(OR(MONTH(DU$3)='Rent Roll'!$AN35,MONTH(DU$3)='Rent Roll'!$AO35,MONTH(DU$3)='Rent Roll'!$AP35,MONTH(DU$3)='Rent Roll'!$AQ35,MONTH(DU$3)='Rent Roll'!$AR35,MONTH(DU$3)='Rent Roll'!$AS35),0,1)</f>
        <v>1</v>
      </c>
      <c r="DV149" s="567">
        <f>IF(OR(MONTH(DV$3)='Rent Roll'!$AN35,MONTH(DV$3)='Rent Roll'!$AO35,MONTH(DV$3)='Rent Roll'!$AP35,MONTH(DV$3)='Rent Roll'!$AQ35,MONTH(DV$3)='Rent Roll'!$AR35,MONTH(DV$3)='Rent Roll'!$AS35),0,1)</f>
        <v>1</v>
      </c>
    </row>
    <row r="150" spans="1:126" s="568" customFormat="1" ht="12" customHeight="1" outlineLevel="1" x14ac:dyDescent="0.4">
      <c r="A150" s="732"/>
      <c r="B150" s="564">
        <f>'Rent Roll'!$B36</f>
        <v>0</v>
      </c>
      <c r="C150" s="566"/>
      <c r="D150" s="566"/>
      <c r="E150" s="566"/>
      <c r="F150" s="778">
        <f>IF(OR(MONTH(F$3)='Rent Roll'!$AN36,MONTH(F$3)='Rent Roll'!$AO36,MONTH(F$3)='Rent Roll'!$AP36,MONTH(F$3)='Rent Roll'!$AQ36,MONTH(F$3)='Rent Roll'!$AR36,MONTH(F$3)='Rent Roll'!$AS36),0,1)</f>
        <v>1</v>
      </c>
      <c r="G150" s="768">
        <f>IF(OR(MONTH(G$3)='Rent Roll'!$AN36,MONTH(G$3)='Rent Roll'!$AO36,MONTH(G$3)='Rent Roll'!$AP36,MONTH(G$3)='Rent Roll'!$AQ36,MONTH(G$3)='Rent Roll'!$AR36,MONTH(G$3)='Rent Roll'!$AS36),0,1)</f>
        <v>1</v>
      </c>
      <c r="H150" s="567">
        <f>IF(OR(MONTH(H$3)='Rent Roll'!$AN36,MONTH(H$3)='Rent Roll'!$AO36,MONTH(H$3)='Rent Roll'!$AP36,MONTH(H$3)='Rent Roll'!$AQ36,MONTH(H$3)='Rent Roll'!$AR36,MONTH(H$3)='Rent Roll'!$AS36),0,1)</f>
        <v>1</v>
      </c>
      <c r="I150" s="567">
        <f>IF(OR(MONTH(I$3)='Rent Roll'!$AN36,MONTH(I$3)='Rent Roll'!$AO36,MONTH(I$3)='Rent Roll'!$AP36,MONTH(I$3)='Rent Roll'!$AQ36,MONTH(I$3)='Rent Roll'!$AR36,MONTH(I$3)='Rent Roll'!$AS36),0,1)</f>
        <v>1</v>
      </c>
      <c r="J150" s="567">
        <f>IF(OR(MONTH(J$3)='Rent Roll'!$AN36,MONTH(J$3)='Rent Roll'!$AO36,MONTH(J$3)='Rent Roll'!$AP36,MONTH(J$3)='Rent Roll'!$AQ36,MONTH(J$3)='Rent Roll'!$AR36,MONTH(J$3)='Rent Roll'!$AS36),0,1)</f>
        <v>1</v>
      </c>
      <c r="K150" s="567">
        <f>IF(OR(MONTH(K$3)='Rent Roll'!$AN36,MONTH(K$3)='Rent Roll'!$AO36,MONTH(K$3)='Rent Roll'!$AP36,MONTH(K$3)='Rent Roll'!$AQ36,MONTH(K$3)='Rent Roll'!$AR36,MONTH(K$3)='Rent Roll'!$AS36),0,1)</f>
        <v>1</v>
      </c>
      <c r="L150" s="567">
        <f>IF(OR(MONTH(L$3)='Rent Roll'!$AN36,MONTH(L$3)='Rent Roll'!$AO36,MONTH(L$3)='Rent Roll'!$AP36,MONTH(L$3)='Rent Roll'!$AQ36,MONTH(L$3)='Rent Roll'!$AR36,MONTH(L$3)='Rent Roll'!$AS36),0,1)</f>
        <v>1</v>
      </c>
      <c r="M150" s="567">
        <f>IF(OR(MONTH(M$3)='Rent Roll'!$AN36,MONTH(M$3)='Rent Roll'!$AO36,MONTH(M$3)='Rent Roll'!$AP36,MONTH(M$3)='Rent Roll'!$AQ36,MONTH(M$3)='Rent Roll'!$AR36,MONTH(M$3)='Rent Roll'!$AS36),0,1)</f>
        <v>1</v>
      </c>
      <c r="N150" s="567">
        <f>IF(OR(MONTH(N$3)='Rent Roll'!$AN36,MONTH(N$3)='Rent Roll'!$AO36,MONTH(N$3)='Rent Roll'!$AP36,MONTH(N$3)='Rent Roll'!$AQ36,MONTH(N$3)='Rent Roll'!$AR36,MONTH(N$3)='Rent Roll'!$AS36),0,1)</f>
        <v>1</v>
      </c>
      <c r="O150" s="567">
        <f>IF(OR(MONTH(O$3)='Rent Roll'!$AN36,MONTH(O$3)='Rent Roll'!$AO36,MONTH(O$3)='Rent Roll'!$AP36,MONTH(O$3)='Rent Roll'!$AQ36,MONTH(O$3)='Rent Roll'!$AR36,MONTH(O$3)='Rent Roll'!$AS36),0,1)</f>
        <v>1</v>
      </c>
      <c r="P150" s="567">
        <f>IF(OR(MONTH(P$3)='Rent Roll'!$AN36,MONTH(P$3)='Rent Roll'!$AO36,MONTH(P$3)='Rent Roll'!$AP36,MONTH(P$3)='Rent Roll'!$AQ36,MONTH(P$3)='Rent Roll'!$AR36,MONTH(P$3)='Rent Roll'!$AS36),0,1)</f>
        <v>1</v>
      </c>
      <c r="Q150" s="567">
        <f>IF(OR(MONTH(Q$3)='Rent Roll'!$AN36,MONTH(Q$3)='Rent Roll'!$AO36,MONTH(Q$3)='Rent Roll'!$AP36,MONTH(Q$3)='Rent Roll'!$AQ36,MONTH(Q$3)='Rent Roll'!$AR36,MONTH(Q$3)='Rent Roll'!$AS36),0,1)</f>
        <v>1</v>
      </c>
      <c r="R150" s="767">
        <f>IF(OR(MONTH(R$3)='Rent Roll'!$AN36,MONTH(R$3)='Rent Roll'!$AO36,MONTH(R$3)='Rent Roll'!$AP36,MONTH(R$3)='Rent Roll'!$AQ36,MONTH(R$3)='Rent Roll'!$AR36,MONTH(R$3)='Rent Roll'!$AS36),0,1)</f>
        <v>1</v>
      </c>
      <c r="S150" s="768">
        <f>IF(OR(MONTH(S$3)='Rent Roll'!$AN36,MONTH(S$3)='Rent Roll'!$AO36,MONTH(S$3)='Rent Roll'!$AP36,MONTH(S$3)='Rent Roll'!$AQ36,MONTH(S$3)='Rent Roll'!$AR36,MONTH(S$3)='Rent Roll'!$AS36),0,1)</f>
        <v>1</v>
      </c>
      <c r="T150" s="567">
        <f>IF(OR(MONTH(T$3)='Rent Roll'!$AN36,MONTH(T$3)='Rent Roll'!$AO36,MONTH(T$3)='Rent Roll'!$AP36,MONTH(T$3)='Rent Roll'!$AQ36,MONTH(T$3)='Rent Roll'!$AR36,MONTH(T$3)='Rent Roll'!$AS36),0,1)</f>
        <v>1</v>
      </c>
      <c r="U150" s="567">
        <f>IF(OR(MONTH(U$3)='Rent Roll'!$AN36,MONTH(U$3)='Rent Roll'!$AO36,MONTH(U$3)='Rent Roll'!$AP36,MONTH(U$3)='Rent Roll'!$AQ36,MONTH(U$3)='Rent Roll'!$AR36,MONTH(U$3)='Rent Roll'!$AS36),0,1)</f>
        <v>1</v>
      </c>
      <c r="V150" s="567">
        <f>IF(OR(MONTH(V$3)='Rent Roll'!$AN36,MONTH(V$3)='Rent Roll'!$AO36,MONTH(V$3)='Rent Roll'!$AP36,MONTH(V$3)='Rent Roll'!$AQ36,MONTH(V$3)='Rent Roll'!$AR36,MONTH(V$3)='Rent Roll'!$AS36),0,1)</f>
        <v>1</v>
      </c>
      <c r="W150" s="567">
        <f>IF(OR(MONTH(W$3)='Rent Roll'!$AN36,MONTH(W$3)='Rent Roll'!$AO36,MONTH(W$3)='Rent Roll'!$AP36,MONTH(W$3)='Rent Roll'!$AQ36,MONTH(W$3)='Rent Roll'!$AR36,MONTH(W$3)='Rent Roll'!$AS36),0,1)</f>
        <v>1</v>
      </c>
      <c r="X150" s="567">
        <f>IF(OR(MONTH(X$3)='Rent Roll'!$AN36,MONTH(X$3)='Rent Roll'!$AO36,MONTH(X$3)='Rent Roll'!$AP36,MONTH(X$3)='Rent Roll'!$AQ36,MONTH(X$3)='Rent Roll'!$AR36,MONTH(X$3)='Rent Roll'!$AS36),0,1)</f>
        <v>1</v>
      </c>
      <c r="Y150" s="567">
        <f>IF(OR(MONTH(Y$3)='Rent Roll'!$AN36,MONTH(Y$3)='Rent Roll'!$AO36,MONTH(Y$3)='Rent Roll'!$AP36,MONTH(Y$3)='Rent Roll'!$AQ36,MONTH(Y$3)='Rent Roll'!$AR36,MONTH(Y$3)='Rent Roll'!$AS36),0,1)</f>
        <v>1</v>
      </c>
      <c r="Z150" s="567">
        <f>IF(OR(MONTH(Z$3)='Rent Roll'!$AN36,MONTH(Z$3)='Rent Roll'!$AO36,MONTH(Z$3)='Rent Roll'!$AP36,MONTH(Z$3)='Rent Roll'!$AQ36,MONTH(Z$3)='Rent Roll'!$AR36,MONTH(Z$3)='Rent Roll'!$AS36),0,1)</f>
        <v>1</v>
      </c>
      <c r="AA150" s="567">
        <f>IF(OR(MONTH(AA$3)='Rent Roll'!$AN36,MONTH(AA$3)='Rent Roll'!$AO36,MONTH(AA$3)='Rent Roll'!$AP36,MONTH(AA$3)='Rent Roll'!$AQ36,MONTH(AA$3)='Rent Roll'!$AR36,MONTH(AA$3)='Rent Roll'!$AS36),0,1)</f>
        <v>1</v>
      </c>
      <c r="AB150" s="567">
        <f>IF(OR(MONTH(AB$3)='Rent Roll'!$AN36,MONTH(AB$3)='Rent Roll'!$AO36,MONTH(AB$3)='Rent Roll'!$AP36,MONTH(AB$3)='Rent Roll'!$AQ36,MONTH(AB$3)='Rent Roll'!$AR36,MONTH(AB$3)='Rent Roll'!$AS36),0,1)</f>
        <v>1</v>
      </c>
      <c r="AC150" s="567">
        <f>IF(OR(MONTH(AC$3)='Rent Roll'!$AN36,MONTH(AC$3)='Rent Roll'!$AO36,MONTH(AC$3)='Rent Roll'!$AP36,MONTH(AC$3)='Rent Roll'!$AQ36,MONTH(AC$3)='Rent Roll'!$AR36,MONTH(AC$3)='Rent Roll'!$AS36),0,1)</f>
        <v>1</v>
      </c>
      <c r="AD150" s="767">
        <f>IF(OR(MONTH(AD$3)='Rent Roll'!$AN36,MONTH(AD$3)='Rent Roll'!$AO36,MONTH(AD$3)='Rent Roll'!$AP36,MONTH(AD$3)='Rent Roll'!$AQ36,MONTH(AD$3)='Rent Roll'!$AR36,MONTH(AD$3)='Rent Roll'!$AS36),0,1)</f>
        <v>1</v>
      </c>
      <c r="AE150" s="768">
        <f>IF(OR(MONTH(AE$3)='Rent Roll'!$AN36,MONTH(AE$3)='Rent Roll'!$AO36,MONTH(AE$3)='Rent Roll'!$AP36,MONTH(AE$3)='Rent Roll'!$AQ36,MONTH(AE$3)='Rent Roll'!$AR36,MONTH(AE$3)='Rent Roll'!$AS36),0,1)</f>
        <v>1</v>
      </c>
      <c r="AF150" s="567">
        <f>IF(OR(MONTH(AF$3)='Rent Roll'!$AN36,MONTH(AF$3)='Rent Roll'!$AO36,MONTH(AF$3)='Rent Roll'!$AP36,MONTH(AF$3)='Rent Roll'!$AQ36,MONTH(AF$3)='Rent Roll'!$AR36,MONTH(AF$3)='Rent Roll'!$AS36),0,1)</f>
        <v>1</v>
      </c>
      <c r="AG150" s="567">
        <f>IF(OR(MONTH(AG$3)='Rent Roll'!$AN36,MONTH(AG$3)='Rent Roll'!$AO36,MONTH(AG$3)='Rent Roll'!$AP36,MONTH(AG$3)='Rent Roll'!$AQ36,MONTH(AG$3)='Rent Roll'!$AR36,MONTH(AG$3)='Rent Roll'!$AS36),0,1)</f>
        <v>1</v>
      </c>
      <c r="AH150" s="567">
        <f>IF(OR(MONTH(AH$3)='Rent Roll'!$AN36,MONTH(AH$3)='Rent Roll'!$AO36,MONTH(AH$3)='Rent Roll'!$AP36,MONTH(AH$3)='Rent Roll'!$AQ36,MONTH(AH$3)='Rent Roll'!$AR36,MONTH(AH$3)='Rent Roll'!$AS36),0,1)</f>
        <v>1</v>
      </c>
      <c r="AI150" s="567">
        <f>IF(OR(MONTH(AI$3)='Rent Roll'!$AN36,MONTH(AI$3)='Rent Roll'!$AO36,MONTH(AI$3)='Rent Roll'!$AP36,MONTH(AI$3)='Rent Roll'!$AQ36,MONTH(AI$3)='Rent Roll'!$AR36,MONTH(AI$3)='Rent Roll'!$AS36),0,1)</f>
        <v>1</v>
      </c>
      <c r="AJ150" s="567">
        <f>IF(OR(MONTH(AJ$3)='Rent Roll'!$AN36,MONTH(AJ$3)='Rent Roll'!$AO36,MONTH(AJ$3)='Rent Roll'!$AP36,MONTH(AJ$3)='Rent Roll'!$AQ36,MONTH(AJ$3)='Rent Roll'!$AR36,MONTH(AJ$3)='Rent Roll'!$AS36),0,1)</f>
        <v>1</v>
      </c>
      <c r="AK150" s="567">
        <f>IF(OR(MONTH(AK$3)='Rent Roll'!$AN36,MONTH(AK$3)='Rent Roll'!$AO36,MONTH(AK$3)='Rent Roll'!$AP36,MONTH(AK$3)='Rent Roll'!$AQ36,MONTH(AK$3)='Rent Roll'!$AR36,MONTH(AK$3)='Rent Roll'!$AS36),0,1)</f>
        <v>1</v>
      </c>
      <c r="AL150" s="567">
        <f>IF(OR(MONTH(AL$3)='Rent Roll'!$AN36,MONTH(AL$3)='Rent Roll'!$AO36,MONTH(AL$3)='Rent Roll'!$AP36,MONTH(AL$3)='Rent Roll'!$AQ36,MONTH(AL$3)='Rent Roll'!$AR36,MONTH(AL$3)='Rent Roll'!$AS36),0,1)</f>
        <v>1</v>
      </c>
      <c r="AM150" s="567">
        <f>IF(OR(MONTH(AM$3)='Rent Roll'!$AN36,MONTH(AM$3)='Rent Roll'!$AO36,MONTH(AM$3)='Rent Roll'!$AP36,MONTH(AM$3)='Rent Roll'!$AQ36,MONTH(AM$3)='Rent Roll'!$AR36,MONTH(AM$3)='Rent Roll'!$AS36),0,1)</f>
        <v>1</v>
      </c>
      <c r="AN150" s="567">
        <f>IF(OR(MONTH(AN$3)='Rent Roll'!$AN36,MONTH(AN$3)='Rent Roll'!$AO36,MONTH(AN$3)='Rent Roll'!$AP36,MONTH(AN$3)='Rent Roll'!$AQ36,MONTH(AN$3)='Rent Roll'!$AR36,MONTH(AN$3)='Rent Roll'!$AS36),0,1)</f>
        <v>1</v>
      </c>
      <c r="AO150" s="567">
        <f>IF(OR(MONTH(AO$3)='Rent Roll'!$AN36,MONTH(AO$3)='Rent Roll'!$AO36,MONTH(AO$3)='Rent Roll'!$AP36,MONTH(AO$3)='Rent Roll'!$AQ36,MONTH(AO$3)='Rent Roll'!$AR36,MONTH(AO$3)='Rent Roll'!$AS36),0,1)</f>
        <v>1</v>
      </c>
      <c r="AP150" s="767">
        <f>IF(OR(MONTH(AP$3)='Rent Roll'!$AN36,MONTH(AP$3)='Rent Roll'!$AO36,MONTH(AP$3)='Rent Roll'!$AP36,MONTH(AP$3)='Rent Roll'!$AQ36,MONTH(AP$3)='Rent Roll'!$AR36,MONTH(AP$3)='Rent Roll'!$AS36),0,1)</f>
        <v>1</v>
      </c>
      <c r="AQ150" s="768">
        <f>IF(OR(MONTH(AQ$3)='Rent Roll'!$AN36,MONTH(AQ$3)='Rent Roll'!$AO36,MONTH(AQ$3)='Rent Roll'!$AP36,MONTH(AQ$3)='Rent Roll'!$AQ36,MONTH(AQ$3)='Rent Roll'!$AR36,MONTH(AQ$3)='Rent Roll'!$AS36),0,1)</f>
        <v>1</v>
      </c>
      <c r="AR150" s="567">
        <f>IF(OR(MONTH(AR$3)='Rent Roll'!$AN36,MONTH(AR$3)='Rent Roll'!$AO36,MONTH(AR$3)='Rent Roll'!$AP36,MONTH(AR$3)='Rent Roll'!$AQ36,MONTH(AR$3)='Rent Roll'!$AR36,MONTH(AR$3)='Rent Roll'!$AS36),0,1)</f>
        <v>1</v>
      </c>
      <c r="AS150" s="567">
        <f>IF(OR(MONTH(AS$3)='Rent Roll'!$AN36,MONTH(AS$3)='Rent Roll'!$AO36,MONTH(AS$3)='Rent Roll'!$AP36,MONTH(AS$3)='Rent Roll'!$AQ36,MONTH(AS$3)='Rent Roll'!$AR36,MONTH(AS$3)='Rent Roll'!$AS36),0,1)</f>
        <v>1</v>
      </c>
      <c r="AT150" s="567">
        <f>IF(OR(MONTH(AT$3)='Rent Roll'!$AN36,MONTH(AT$3)='Rent Roll'!$AO36,MONTH(AT$3)='Rent Roll'!$AP36,MONTH(AT$3)='Rent Roll'!$AQ36,MONTH(AT$3)='Rent Roll'!$AR36,MONTH(AT$3)='Rent Roll'!$AS36),0,1)</f>
        <v>1</v>
      </c>
      <c r="AU150" s="567">
        <f>IF(OR(MONTH(AU$3)='Rent Roll'!$AN36,MONTH(AU$3)='Rent Roll'!$AO36,MONTH(AU$3)='Rent Roll'!$AP36,MONTH(AU$3)='Rent Roll'!$AQ36,MONTH(AU$3)='Rent Roll'!$AR36,MONTH(AU$3)='Rent Roll'!$AS36),0,1)</f>
        <v>1</v>
      </c>
      <c r="AV150" s="567">
        <f>IF(OR(MONTH(AV$3)='Rent Roll'!$AN36,MONTH(AV$3)='Rent Roll'!$AO36,MONTH(AV$3)='Rent Roll'!$AP36,MONTH(AV$3)='Rent Roll'!$AQ36,MONTH(AV$3)='Rent Roll'!$AR36,MONTH(AV$3)='Rent Roll'!$AS36),0,1)</f>
        <v>1</v>
      </c>
      <c r="AW150" s="567">
        <f>IF(OR(MONTH(AW$3)='Rent Roll'!$AN36,MONTH(AW$3)='Rent Roll'!$AO36,MONTH(AW$3)='Rent Roll'!$AP36,MONTH(AW$3)='Rent Roll'!$AQ36,MONTH(AW$3)='Rent Roll'!$AR36,MONTH(AW$3)='Rent Roll'!$AS36),0,1)</f>
        <v>1</v>
      </c>
      <c r="AX150" s="567">
        <f>IF(OR(MONTH(AX$3)='Rent Roll'!$AN36,MONTH(AX$3)='Rent Roll'!$AO36,MONTH(AX$3)='Rent Roll'!$AP36,MONTH(AX$3)='Rent Roll'!$AQ36,MONTH(AX$3)='Rent Roll'!$AR36,MONTH(AX$3)='Rent Roll'!$AS36),0,1)</f>
        <v>1</v>
      </c>
      <c r="AY150" s="567">
        <f>IF(OR(MONTH(AY$3)='Rent Roll'!$AN36,MONTH(AY$3)='Rent Roll'!$AO36,MONTH(AY$3)='Rent Roll'!$AP36,MONTH(AY$3)='Rent Roll'!$AQ36,MONTH(AY$3)='Rent Roll'!$AR36,MONTH(AY$3)='Rent Roll'!$AS36),0,1)</f>
        <v>1</v>
      </c>
      <c r="AZ150" s="567">
        <f>IF(OR(MONTH(AZ$3)='Rent Roll'!$AN36,MONTH(AZ$3)='Rent Roll'!$AO36,MONTH(AZ$3)='Rent Roll'!$AP36,MONTH(AZ$3)='Rent Roll'!$AQ36,MONTH(AZ$3)='Rent Roll'!$AR36,MONTH(AZ$3)='Rent Roll'!$AS36),0,1)</f>
        <v>1</v>
      </c>
      <c r="BA150" s="567">
        <f>IF(OR(MONTH(BA$3)='Rent Roll'!$AN36,MONTH(BA$3)='Rent Roll'!$AO36,MONTH(BA$3)='Rent Roll'!$AP36,MONTH(BA$3)='Rent Roll'!$AQ36,MONTH(BA$3)='Rent Roll'!$AR36,MONTH(BA$3)='Rent Roll'!$AS36),0,1)</f>
        <v>1</v>
      </c>
      <c r="BB150" s="767">
        <f>IF(OR(MONTH(BB$3)='Rent Roll'!$AN36,MONTH(BB$3)='Rent Roll'!$AO36,MONTH(BB$3)='Rent Roll'!$AP36,MONTH(BB$3)='Rent Roll'!$AQ36,MONTH(BB$3)='Rent Roll'!$AR36,MONTH(BB$3)='Rent Roll'!$AS36),0,1)</f>
        <v>1</v>
      </c>
      <c r="BC150" s="768">
        <f>IF(OR(MONTH(BC$3)='Rent Roll'!$AN36,MONTH(BC$3)='Rent Roll'!$AO36,MONTH(BC$3)='Rent Roll'!$AP36,MONTH(BC$3)='Rent Roll'!$AQ36,MONTH(BC$3)='Rent Roll'!$AR36,MONTH(BC$3)='Rent Roll'!$AS36),0,1)</f>
        <v>1</v>
      </c>
      <c r="BD150" s="567">
        <f>IF(OR(MONTH(BD$3)='Rent Roll'!$AN36,MONTH(BD$3)='Rent Roll'!$AO36,MONTH(BD$3)='Rent Roll'!$AP36,MONTH(BD$3)='Rent Roll'!$AQ36,MONTH(BD$3)='Rent Roll'!$AR36,MONTH(BD$3)='Rent Roll'!$AS36),0,1)</f>
        <v>1</v>
      </c>
      <c r="BE150" s="567">
        <f>IF(OR(MONTH(BE$3)='Rent Roll'!$AN36,MONTH(BE$3)='Rent Roll'!$AO36,MONTH(BE$3)='Rent Roll'!$AP36,MONTH(BE$3)='Rent Roll'!$AQ36,MONTH(BE$3)='Rent Roll'!$AR36,MONTH(BE$3)='Rent Roll'!$AS36),0,1)</f>
        <v>1</v>
      </c>
      <c r="BF150" s="567">
        <f>IF(OR(MONTH(BF$3)='Rent Roll'!$AN36,MONTH(BF$3)='Rent Roll'!$AO36,MONTH(BF$3)='Rent Roll'!$AP36,MONTH(BF$3)='Rent Roll'!$AQ36,MONTH(BF$3)='Rent Roll'!$AR36,MONTH(BF$3)='Rent Roll'!$AS36),0,1)</f>
        <v>1</v>
      </c>
      <c r="BG150" s="567">
        <f>IF(OR(MONTH(BG$3)='Rent Roll'!$AN36,MONTH(BG$3)='Rent Roll'!$AO36,MONTH(BG$3)='Rent Roll'!$AP36,MONTH(BG$3)='Rent Roll'!$AQ36,MONTH(BG$3)='Rent Roll'!$AR36,MONTH(BG$3)='Rent Roll'!$AS36),0,1)</f>
        <v>1</v>
      </c>
      <c r="BH150" s="567">
        <f>IF(OR(MONTH(BH$3)='Rent Roll'!$AN36,MONTH(BH$3)='Rent Roll'!$AO36,MONTH(BH$3)='Rent Roll'!$AP36,MONTH(BH$3)='Rent Roll'!$AQ36,MONTH(BH$3)='Rent Roll'!$AR36,MONTH(BH$3)='Rent Roll'!$AS36),0,1)</f>
        <v>1</v>
      </c>
      <c r="BI150" s="567">
        <f>IF(OR(MONTH(BI$3)='Rent Roll'!$AN36,MONTH(BI$3)='Rent Roll'!$AO36,MONTH(BI$3)='Rent Roll'!$AP36,MONTH(BI$3)='Rent Roll'!$AQ36,MONTH(BI$3)='Rent Roll'!$AR36,MONTH(BI$3)='Rent Roll'!$AS36),0,1)</f>
        <v>1</v>
      </c>
      <c r="BJ150" s="567">
        <f>IF(OR(MONTH(BJ$3)='Rent Roll'!$AN36,MONTH(BJ$3)='Rent Roll'!$AO36,MONTH(BJ$3)='Rent Roll'!$AP36,MONTH(BJ$3)='Rent Roll'!$AQ36,MONTH(BJ$3)='Rent Roll'!$AR36,MONTH(BJ$3)='Rent Roll'!$AS36),0,1)</f>
        <v>1</v>
      </c>
      <c r="BK150" s="567">
        <f>IF(OR(MONTH(BK$3)='Rent Roll'!$AN36,MONTH(BK$3)='Rent Roll'!$AO36,MONTH(BK$3)='Rent Roll'!$AP36,MONTH(BK$3)='Rent Roll'!$AQ36,MONTH(BK$3)='Rent Roll'!$AR36,MONTH(BK$3)='Rent Roll'!$AS36),0,1)</f>
        <v>1</v>
      </c>
      <c r="BL150" s="567">
        <f>IF(OR(MONTH(BL$3)='Rent Roll'!$AN36,MONTH(BL$3)='Rent Roll'!$AO36,MONTH(BL$3)='Rent Roll'!$AP36,MONTH(BL$3)='Rent Roll'!$AQ36,MONTH(BL$3)='Rent Roll'!$AR36,MONTH(BL$3)='Rent Roll'!$AS36),0,1)</f>
        <v>1</v>
      </c>
      <c r="BM150" s="567">
        <f>IF(OR(MONTH(BM$3)='Rent Roll'!$AN36,MONTH(BM$3)='Rent Roll'!$AO36,MONTH(BM$3)='Rent Roll'!$AP36,MONTH(BM$3)='Rent Roll'!$AQ36,MONTH(BM$3)='Rent Roll'!$AR36,MONTH(BM$3)='Rent Roll'!$AS36),0,1)</f>
        <v>1</v>
      </c>
      <c r="BN150" s="767">
        <f>IF(OR(MONTH(BN$3)='Rent Roll'!$AN36,MONTH(BN$3)='Rent Roll'!$AO36,MONTH(BN$3)='Rent Roll'!$AP36,MONTH(BN$3)='Rent Roll'!$AQ36,MONTH(BN$3)='Rent Roll'!$AR36,MONTH(BN$3)='Rent Roll'!$AS36),0,1)</f>
        <v>1</v>
      </c>
      <c r="BO150" s="768">
        <f>IF(OR(MONTH(BO$3)='Rent Roll'!$AN36,MONTH(BO$3)='Rent Roll'!$AO36,MONTH(BO$3)='Rent Roll'!$AP36,MONTH(BO$3)='Rent Roll'!$AQ36,MONTH(BO$3)='Rent Roll'!$AR36,MONTH(BO$3)='Rent Roll'!$AS36),0,1)</f>
        <v>1</v>
      </c>
      <c r="BP150" s="567">
        <f>IF(OR(MONTH(BP$3)='Rent Roll'!$AN36,MONTH(BP$3)='Rent Roll'!$AO36,MONTH(BP$3)='Rent Roll'!$AP36,MONTH(BP$3)='Rent Roll'!$AQ36,MONTH(BP$3)='Rent Roll'!$AR36,MONTH(BP$3)='Rent Roll'!$AS36),0,1)</f>
        <v>1</v>
      </c>
      <c r="BQ150" s="567">
        <f>IF(OR(MONTH(BQ$3)='Rent Roll'!$AN36,MONTH(BQ$3)='Rent Roll'!$AO36,MONTH(BQ$3)='Rent Roll'!$AP36,MONTH(BQ$3)='Rent Roll'!$AQ36,MONTH(BQ$3)='Rent Roll'!$AR36,MONTH(BQ$3)='Rent Roll'!$AS36),0,1)</f>
        <v>1</v>
      </c>
      <c r="BR150" s="567">
        <f>IF(OR(MONTH(BR$3)='Rent Roll'!$AN36,MONTH(BR$3)='Rent Roll'!$AO36,MONTH(BR$3)='Rent Roll'!$AP36,MONTH(BR$3)='Rent Roll'!$AQ36,MONTH(BR$3)='Rent Roll'!$AR36,MONTH(BR$3)='Rent Roll'!$AS36),0,1)</f>
        <v>1</v>
      </c>
      <c r="BS150" s="567">
        <f>IF(OR(MONTH(BS$3)='Rent Roll'!$AN36,MONTH(BS$3)='Rent Roll'!$AO36,MONTH(BS$3)='Rent Roll'!$AP36,MONTH(BS$3)='Rent Roll'!$AQ36,MONTH(BS$3)='Rent Roll'!$AR36,MONTH(BS$3)='Rent Roll'!$AS36),0,1)</f>
        <v>1</v>
      </c>
      <c r="BT150" s="567">
        <f>IF(OR(MONTH(BT$3)='Rent Roll'!$AN36,MONTH(BT$3)='Rent Roll'!$AO36,MONTH(BT$3)='Rent Roll'!$AP36,MONTH(BT$3)='Rent Roll'!$AQ36,MONTH(BT$3)='Rent Roll'!$AR36,MONTH(BT$3)='Rent Roll'!$AS36),0,1)</f>
        <v>1</v>
      </c>
      <c r="BU150" s="567">
        <f>IF(OR(MONTH(BU$3)='Rent Roll'!$AN36,MONTH(BU$3)='Rent Roll'!$AO36,MONTH(BU$3)='Rent Roll'!$AP36,MONTH(BU$3)='Rent Roll'!$AQ36,MONTH(BU$3)='Rent Roll'!$AR36,MONTH(BU$3)='Rent Roll'!$AS36),0,1)</f>
        <v>1</v>
      </c>
      <c r="BV150" s="567">
        <f>IF(OR(MONTH(BV$3)='Rent Roll'!$AN36,MONTH(BV$3)='Rent Roll'!$AO36,MONTH(BV$3)='Rent Roll'!$AP36,MONTH(BV$3)='Rent Roll'!$AQ36,MONTH(BV$3)='Rent Roll'!$AR36,MONTH(BV$3)='Rent Roll'!$AS36),0,1)</f>
        <v>1</v>
      </c>
      <c r="BW150" s="567">
        <f>IF(OR(MONTH(BW$3)='Rent Roll'!$AN36,MONTH(BW$3)='Rent Roll'!$AO36,MONTH(BW$3)='Rent Roll'!$AP36,MONTH(BW$3)='Rent Roll'!$AQ36,MONTH(BW$3)='Rent Roll'!$AR36,MONTH(BW$3)='Rent Roll'!$AS36),0,1)</f>
        <v>1</v>
      </c>
      <c r="BX150" s="567">
        <f>IF(OR(MONTH(BX$3)='Rent Roll'!$AN36,MONTH(BX$3)='Rent Roll'!$AO36,MONTH(BX$3)='Rent Roll'!$AP36,MONTH(BX$3)='Rent Roll'!$AQ36,MONTH(BX$3)='Rent Roll'!$AR36,MONTH(BX$3)='Rent Roll'!$AS36),0,1)</f>
        <v>1</v>
      </c>
      <c r="BY150" s="567">
        <f>IF(OR(MONTH(BY$3)='Rent Roll'!$AN36,MONTH(BY$3)='Rent Roll'!$AO36,MONTH(BY$3)='Rent Roll'!$AP36,MONTH(BY$3)='Rent Roll'!$AQ36,MONTH(BY$3)='Rent Roll'!$AR36,MONTH(BY$3)='Rent Roll'!$AS36),0,1)</f>
        <v>1</v>
      </c>
      <c r="BZ150" s="767">
        <f>IF(OR(MONTH(BZ$3)='Rent Roll'!$AN36,MONTH(BZ$3)='Rent Roll'!$AO36,MONTH(BZ$3)='Rent Roll'!$AP36,MONTH(BZ$3)='Rent Roll'!$AQ36,MONTH(BZ$3)='Rent Roll'!$AR36,MONTH(BZ$3)='Rent Roll'!$AS36),0,1)</f>
        <v>1</v>
      </c>
      <c r="CA150" s="768">
        <f>IF(OR(MONTH(CA$3)='Rent Roll'!$AN36,MONTH(CA$3)='Rent Roll'!$AO36,MONTH(CA$3)='Rent Roll'!$AP36,MONTH(CA$3)='Rent Roll'!$AQ36,MONTH(CA$3)='Rent Roll'!$AR36,MONTH(CA$3)='Rent Roll'!$AS36),0,1)</f>
        <v>1</v>
      </c>
      <c r="CB150" s="567">
        <f>IF(OR(MONTH(CB$3)='Rent Roll'!$AN36,MONTH(CB$3)='Rent Roll'!$AO36,MONTH(CB$3)='Rent Roll'!$AP36,MONTH(CB$3)='Rent Roll'!$AQ36,MONTH(CB$3)='Rent Roll'!$AR36,MONTH(CB$3)='Rent Roll'!$AS36),0,1)</f>
        <v>1</v>
      </c>
      <c r="CC150" s="567">
        <f>IF(OR(MONTH(CC$3)='Rent Roll'!$AN36,MONTH(CC$3)='Rent Roll'!$AO36,MONTH(CC$3)='Rent Roll'!$AP36,MONTH(CC$3)='Rent Roll'!$AQ36,MONTH(CC$3)='Rent Roll'!$AR36,MONTH(CC$3)='Rent Roll'!$AS36),0,1)</f>
        <v>1</v>
      </c>
      <c r="CD150" s="567">
        <f>IF(OR(MONTH(CD$3)='Rent Roll'!$AN36,MONTH(CD$3)='Rent Roll'!$AO36,MONTH(CD$3)='Rent Roll'!$AP36,MONTH(CD$3)='Rent Roll'!$AQ36,MONTH(CD$3)='Rent Roll'!$AR36,MONTH(CD$3)='Rent Roll'!$AS36),0,1)</f>
        <v>1</v>
      </c>
      <c r="CE150" s="567">
        <f>IF(OR(MONTH(CE$3)='Rent Roll'!$AN36,MONTH(CE$3)='Rent Roll'!$AO36,MONTH(CE$3)='Rent Roll'!$AP36,MONTH(CE$3)='Rent Roll'!$AQ36,MONTH(CE$3)='Rent Roll'!$AR36,MONTH(CE$3)='Rent Roll'!$AS36),0,1)</f>
        <v>1</v>
      </c>
      <c r="CF150" s="567">
        <f>IF(OR(MONTH(CF$3)='Rent Roll'!$AN36,MONTH(CF$3)='Rent Roll'!$AO36,MONTH(CF$3)='Rent Roll'!$AP36,MONTH(CF$3)='Rent Roll'!$AQ36,MONTH(CF$3)='Rent Roll'!$AR36,MONTH(CF$3)='Rent Roll'!$AS36),0,1)</f>
        <v>1</v>
      </c>
      <c r="CG150" s="567">
        <f>IF(OR(MONTH(CG$3)='Rent Roll'!$AN36,MONTH(CG$3)='Rent Roll'!$AO36,MONTH(CG$3)='Rent Roll'!$AP36,MONTH(CG$3)='Rent Roll'!$AQ36,MONTH(CG$3)='Rent Roll'!$AR36,MONTH(CG$3)='Rent Roll'!$AS36),0,1)</f>
        <v>1</v>
      </c>
      <c r="CH150" s="567">
        <f>IF(OR(MONTH(CH$3)='Rent Roll'!$AN36,MONTH(CH$3)='Rent Roll'!$AO36,MONTH(CH$3)='Rent Roll'!$AP36,MONTH(CH$3)='Rent Roll'!$AQ36,MONTH(CH$3)='Rent Roll'!$AR36,MONTH(CH$3)='Rent Roll'!$AS36),0,1)</f>
        <v>1</v>
      </c>
      <c r="CI150" s="567">
        <f>IF(OR(MONTH(CI$3)='Rent Roll'!$AN36,MONTH(CI$3)='Rent Roll'!$AO36,MONTH(CI$3)='Rent Roll'!$AP36,MONTH(CI$3)='Rent Roll'!$AQ36,MONTH(CI$3)='Rent Roll'!$AR36,MONTH(CI$3)='Rent Roll'!$AS36),0,1)</f>
        <v>1</v>
      </c>
      <c r="CJ150" s="567">
        <f>IF(OR(MONTH(CJ$3)='Rent Roll'!$AN36,MONTH(CJ$3)='Rent Roll'!$AO36,MONTH(CJ$3)='Rent Roll'!$AP36,MONTH(CJ$3)='Rent Roll'!$AQ36,MONTH(CJ$3)='Rent Roll'!$AR36,MONTH(CJ$3)='Rent Roll'!$AS36),0,1)</f>
        <v>1</v>
      </c>
      <c r="CK150" s="567">
        <f>IF(OR(MONTH(CK$3)='Rent Roll'!$AN36,MONTH(CK$3)='Rent Roll'!$AO36,MONTH(CK$3)='Rent Roll'!$AP36,MONTH(CK$3)='Rent Roll'!$AQ36,MONTH(CK$3)='Rent Roll'!$AR36,MONTH(CK$3)='Rent Roll'!$AS36),0,1)</f>
        <v>1</v>
      </c>
      <c r="CL150" s="767">
        <f>IF(OR(MONTH(CL$3)='Rent Roll'!$AN36,MONTH(CL$3)='Rent Roll'!$AO36,MONTH(CL$3)='Rent Roll'!$AP36,MONTH(CL$3)='Rent Roll'!$AQ36,MONTH(CL$3)='Rent Roll'!$AR36,MONTH(CL$3)='Rent Roll'!$AS36),0,1)</f>
        <v>1</v>
      </c>
      <c r="CM150" s="768">
        <f>IF(OR(MONTH(CM$3)='Rent Roll'!$AN36,MONTH(CM$3)='Rent Roll'!$AO36,MONTH(CM$3)='Rent Roll'!$AP36,MONTH(CM$3)='Rent Roll'!$AQ36,MONTH(CM$3)='Rent Roll'!$AR36,MONTH(CM$3)='Rent Roll'!$AS36),0,1)</f>
        <v>1</v>
      </c>
      <c r="CN150" s="567">
        <f>IF(OR(MONTH(CN$3)='Rent Roll'!$AN36,MONTH(CN$3)='Rent Roll'!$AO36,MONTH(CN$3)='Rent Roll'!$AP36,MONTH(CN$3)='Rent Roll'!$AQ36,MONTH(CN$3)='Rent Roll'!$AR36,MONTH(CN$3)='Rent Roll'!$AS36),0,1)</f>
        <v>1</v>
      </c>
      <c r="CO150" s="567">
        <f>IF(OR(MONTH(CO$3)='Rent Roll'!$AN36,MONTH(CO$3)='Rent Roll'!$AO36,MONTH(CO$3)='Rent Roll'!$AP36,MONTH(CO$3)='Rent Roll'!$AQ36,MONTH(CO$3)='Rent Roll'!$AR36,MONTH(CO$3)='Rent Roll'!$AS36),0,1)</f>
        <v>1</v>
      </c>
      <c r="CP150" s="567">
        <f>IF(OR(MONTH(CP$3)='Rent Roll'!$AN36,MONTH(CP$3)='Rent Roll'!$AO36,MONTH(CP$3)='Rent Roll'!$AP36,MONTH(CP$3)='Rent Roll'!$AQ36,MONTH(CP$3)='Rent Roll'!$AR36,MONTH(CP$3)='Rent Roll'!$AS36),0,1)</f>
        <v>1</v>
      </c>
      <c r="CQ150" s="567">
        <f>IF(OR(MONTH(CQ$3)='Rent Roll'!$AN36,MONTH(CQ$3)='Rent Roll'!$AO36,MONTH(CQ$3)='Rent Roll'!$AP36,MONTH(CQ$3)='Rent Roll'!$AQ36,MONTH(CQ$3)='Rent Roll'!$AR36,MONTH(CQ$3)='Rent Roll'!$AS36),0,1)</f>
        <v>1</v>
      </c>
      <c r="CR150" s="567">
        <f>IF(OR(MONTH(CR$3)='Rent Roll'!$AN36,MONTH(CR$3)='Rent Roll'!$AO36,MONTH(CR$3)='Rent Roll'!$AP36,MONTH(CR$3)='Rent Roll'!$AQ36,MONTH(CR$3)='Rent Roll'!$AR36,MONTH(CR$3)='Rent Roll'!$AS36),0,1)</f>
        <v>1</v>
      </c>
      <c r="CS150" s="567">
        <f>IF(OR(MONTH(CS$3)='Rent Roll'!$AN36,MONTH(CS$3)='Rent Roll'!$AO36,MONTH(CS$3)='Rent Roll'!$AP36,MONTH(CS$3)='Rent Roll'!$AQ36,MONTH(CS$3)='Rent Roll'!$AR36,MONTH(CS$3)='Rent Roll'!$AS36),0,1)</f>
        <v>1</v>
      </c>
      <c r="CT150" s="567">
        <f>IF(OR(MONTH(CT$3)='Rent Roll'!$AN36,MONTH(CT$3)='Rent Roll'!$AO36,MONTH(CT$3)='Rent Roll'!$AP36,MONTH(CT$3)='Rent Roll'!$AQ36,MONTH(CT$3)='Rent Roll'!$AR36,MONTH(CT$3)='Rent Roll'!$AS36),0,1)</f>
        <v>1</v>
      </c>
      <c r="CU150" s="567">
        <f>IF(OR(MONTH(CU$3)='Rent Roll'!$AN36,MONTH(CU$3)='Rent Roll'!$AO36,MONTH(CU$3)='Rent Roll'!$AP36,MONTH(CU$3)='Rent Roll'!$AQ36,MONTH(CU$3)='Rent Roll'!$AR36,MONTH(CU$3)='Rent Roll'!$AS36),0,1)</f>
        <v>1</v>
      </c>
      <c r="CV150" s="567">
        <f>IF(OR(MONTH(CV$3)='Rent Roll'!$AN36,MONTH(CV$3)='Rent Roll'!$AO36,MONTH(CV$3)='Rent Roll'!$AP36,MONTH(CV$3)='Rent Roll'!$AQ36,MONTH(CV$3)='Rent Roll'!$AR36,MONTH(CV$3)='Rent Roll'!$AS36),0,1)</f>
        <v>1</v>
      </c>
      <c r="CW150" s="567">
        <f>IF(OR(MONTH(CW$3)='Rent Roll'!$AN36,MONTH(CW$3)='Rent Roll'!$AO36,MONTH(CW$3)='Rent Roll'!$AP36,MONTH(CW$3)='Rent Roll'!$AQ36,MONTH(CW$3)='Rent Roll'!$AR36,MONTH(CW$3)='Rent Roll'!$AS36),0,1)</f>
        <v>1</v>
      </c>
      <c r="CX150" s="767">
        <f>IF(OR(MONTH(CX$3)='Rent Roll'!$AN36,MONTH(CX$3)='Rent Roll'!$AO36,MONTH(CX$3)='Rent Roll'!$AP36,MONTH(CX$3)='Rent Roll'!$AQ36,MONTH(CX$3)='Rent Roll'!$AR36,MONTH(CX$3)='Rent Roll'!$AS36),0,1)</f>
        <v>1</v>
      </c>
      <c r="CY150" s="768">
        <f>IF(OR(MONTH(CY$3)='Rent Roll'!$AN36,MONTH(CY$3)='Rent Roll'!$AO36,MONTH(CY$3)='Rent Roll'!$AP36,MONTH(CY$3)='Rent Roll'!$AQ36,MONTH(CY$3)='Rent Roll'!$AR36,MONTH(CY$3)='Rent Roll'!$AS36),0,1)</f>
        <v>1</v>
      </c>
      <c r="CZ150" s="567">
        <f>IF(OR(MONTH(CZ$3)='Rent Roll'!$AN36,MONTH(CZ$3)='Rent Roll'!$AO36,MONTH(CZ$3)='Rent Roll'!$AP36,MONTH(CZ$3)='Rent Roll'!$AQ36,MONTH(CZ$3)='Rent Roll'!$AR36,MONTH(CZ$3)='Rent Roll'!$AS36),0,1)</f>
        <v>1</v>
      </c>
      <c r="DA150" s="567">
        <f>IF(OR(MONTH(DA$3)='Rent Roll'!$AN36,MONTH(DA$3)='Rent Roll'!$AO36,MONTH(DA$3)='Rent Roll'!$AP36,MONTH(DA$3)='Rent Roll'!$AQ36,MONTH(DA$3)='Rent Roll'!$AR36,MONTH(DA$3)='Rent Roll'!$AS36),0,1)</f>
        <v>1</v>
      </c>
      <c r="DB150" s="567">
        <f>IF(OR(MONTH(DB$3)='Rent Roll'!$AN36,MONTH(DB$3)='Rent Roll'!$AO36,MONTH(DB$3)='Rent Roll'!$AP36,MONTH(DB$3)='Rent Roll'!$AQ36,MONTH(DB$3)='Rent Roll'!$AR36,MONTH(DB$3)='Rent Roll'!$AS36),0,1)</f>
        <v>1</v>
      </c>
      <c r="DC150" s="567">
        <f>IF(OR(MONTH(DC$3)='Rent Roll'!$AN36,MONTH(DC$3)='Rent Roll'!$AO36,MONTH(DC$3)='Rent Roll'!$AP36,MONTH(DC$3)='Rent Roll'!$AQ36,MONTH(DC$3)='Rent Roll'!$AR36,MONTH(DC$3)='Rent Roll'!$AS36),0,1)</f>
        <v>1</v>
      </c>
      <c r="DD150" s="567">
        <f>IF(OR(MONTH(DD$3)='Rent Roll'!$AN36,MONTH(DD$3)='Rent Roll'!$AO36,MONTH(DD$3)='Rent Roll'!$AP36,MONTH(DD$3)='Rent Roll'!$AQ36,MONTH(DD$3)='Rent Roll'!$AR36,MONTH(DD$3)='Rent Roll'!$AS36),0,1)</f>
        <v>1</v>
      </c>
      <c r="DE150" s="567">
        <f>IF(OR(MONTH(DE$3)='Rent Roll'!$AN36,MONTH(DE$3)='Rent Roll'!$AO36,MONTH(DE$3)='Rent Roll'!$AP36,MONTH(DE$3)='Rent Roll'!$AQ36,MONTH(DE$3)='Rent Roll'!$AR36,MONTH(DE$3)='Rent Roll'!$AS36),0,1)</f>
        <v>1</v>
      </c>
      <c r="DF150" s="567">
        <f>IF(OR(MONTH(DF$3)='Rent Roll'!$AN36,MONTH(DF$3)='Rent Roll'!$AO36,MONTH(DF$3)='Rent Roll'!$AP36,MONTH(DF$3)='Rent Roll'!$AQ36,MONTH(DF$3)='Rent Roll'!$AR36,MONTH(DF$3)='Rent Roll'!$AS36),0,1)</f>
        <v>1</v>
      </c>
      <c r="DG150" s="567">
        <f>IF(OR(MONTH(DG$3)='Rent Roll'!$AN36,MONTH(DG$3)='Rent Roll'!$AO36,MONTH(DG$3)='Rent Roll'!$AP36,MONTH(DG$3)='Rent Roll'!$AQ36,MONTH(DG$3)='Rent Roll'!$AR36,MONTH(DG$3)='Rent Roll'!$AS36),0,1)</f>
        <v>1</v>
      </c>
      <c r="DH150" s="567">
        <f>IF(OR(MONTH(DH$3)='Rent Roll'!$AN36,MONTH(DH$3)='Rent Roll'!$AO36,MONTH(DH$3)='Rent Roll'!$AP36,MONTH(DH$3)='Rent Roll'!$AQ36,MONTH(DH$3)='Rent Roll'!$AR36,MONTH(DH$3)='Rent Roll'!$AS36),0,1)</f>
        <v>1</v>
      </c>
      <c r="DI150" s="567">
        <f>IF(OR(MONTH(DI$3)='Rent Roll'!$AN36,MONTH(DI$3)='Rent Roll'!$AO36,MONTH(DI$3)='Rent Roll'!$AP36,MONTH(DI$3)='Rent Roll'!$AQ36,MONTH(DI$3)='Rent Roll'!$AR36,MONTH(DI$3)='Rent Roll'!$AS36),0,1)</f>
        <v>1</v>
      </c>
      <c r="DJ150" s="767">
        <f>IF(OR(MONTH(DJ$3)='Rent Roll'!$AN36,MONTH(DJ$3)='Rent Roll'!$AO36,MONTH(DJ$3)='Rent Roll'!$AP36,MONTH(DJ$3)='Rent Roll'!$AQ36,MONTH(DJ$3)='Rent Roll'!$AR36,MONTH(DJ$3)='Rent Roll'!$AS36),0,1)</f>
        <v>1</v>
      </c>
      <c r="DK150" s="768">
        <f>IF(OR(MONTH(DK$3)='Rent Roll'!$AN36,MONTH(DK$3)='Rent Roll'!$AO36,MONTH(DK$3)='Rent Roll'!$AP36,MONTH(DK$3)='Rent Roll'!$AQ36,MONTH(DK$3)='Rent Roll'!$AR36,MONTH(DK$3)='Rent Roll'!$AS36),0,1)</f>
        <v>1</v>
      </c>
      <c r="DL150" s="567">
        <f>IF(OR(MONTH(DL$3)='Rent Roll'!$AN36,MONTH(DL$3)='Rent Roll'!$AO36,MONTH(DL$3)='Rent Roll'!$AP36,MONTH(DL$3)='Rent Roll'!$AQ36,MONTH(DL$3)='Rent Roll'!$AR36,MONTH(DL$3)='Rent Roll'!$AS36),0,1)</f>
        <v>1</v>
      </c>
      <c r="DM150" s="567">
        <f>IF(OR(MONTH(DM$3)='Rent Roll'!$AN36,MONTH(DM$3)='Rent Roll'!$AO36,MONTH(DM$3)='Rent Roll'!$AP36,MONTH(DM$3)='Rent Roll'!$AQ36,MONTH(DM$3)='Rent Roll'!$AR36,MONTH(DM$3)='Rent Roll'!$AS36),0,1)</f>
        <v>1</v>
      </c>
      <c r="DN150" s="567">
        <f>IF(OR(MONTH(DN$3)='Rent Roll'!$AN36,MONTH(DN$3)='Rent Roll'!$AO36,MONTH(DN$3)='Rent Roll'!$AP36,MONTH(DN$3)='Rent Roll'!$AQ36,MONTH(DN$3)='Rent Roll'!$AR36,MONTH(DN$3)='Rent Roll'!$AS36),0,1)</f>
        <v>1</v>
      </c>
      <c r="DO150" s="567">
        <f>IF(OR(MONTH(DO$3)='Rent Roll'!$AN36,MONTH(DO$3)='Rent Roll'!$AO36,MONTH(DO$3)='Rent Roll'!$AP36,MONTH(DO$3)='Rent Roll'!$AQ36,MONTH(DO$3)='Rent Roll'!$AR36,MONTH(DO$3)='Rent Roll'!$AS36),0,1)</f>
        <v>1</v>
      </c>
      <c r="DP150" s="567">
        <f>IF(OR(MONTH(DP$3)='Rent Roll'!$AN36,MONTH(DP$3)='Rent Roll'!$AO36,MONTH(DP$3)='Rent Roll'!$AP36,MONTH(DP$3)='Rent Roll'!$AQ36,MONTH(DP$3)='Rent Roll'!$AR36,MONTH(DP$3)='Rent Roll'!$AS36),0,1)</f>
        <v>1</v>
      </c>
      <c r="DQ150" s="567">
        <f>IF(OR(MONTH(DQ$3)='Rent Roll'!$AN36,MONTH(DQ$3)='Rent Roll'!$AO36,MONTH(DQ$3)='Rent Roll'!$AP36,MONTH(DQ$3)='Rent Roll'!$AQ36,MONTH(DQ$3)='Rent Roll'!$AR36,MONTH(DQ$3)='Rent Roll'!$AS36),0,1)</f>
        <v>1</v>
      </c>
      <c r="DR150" s="567">
        <f>IF(OR(MONTH(DR$3)='Rent Roll'!$AN36,MONTH(DR$3)='Rent Roll'!$AO36,MONTH(DR$3)='Rent Roll'!$AP36,MONTH(DR$3)='Rent Roll'!$AQ36,MONTH(DR$3)='Rent Roll'!$AR36,MONTH(DR$3)='Rent Roll'!$AS36),0,1)</f>
        <v>1</v>
      </c>
      <c r="DS150" s="567">
        <f>IF(OR(MONTH(DS$3)='Rent Roll'!$AN36,MONTH(DS$3)='Rent Roll'!$AO36,MONTH(DS$3)='Rent Roll'!$AP36,MONTH(DS$3)='Rent Roll'!$AQ36,MONTH(DS$3)='Rent Roll'!$AR36,MONTH(DS$3)='Rent Roll'!$AS36),0,1)</f>
        <v>1</v>
      </c>
      <c r="DT150" s="567">
        <f>IF(OR(MONTH(DT$3)='Rent Roll'!$AN36,MONTH(DT$3)='Rent Roll'!$AO36,MONTH(DT$3)='Rent Roll'!$AP36,MONTH(DT$3)='Rent Roll'!$AQ36,MONTH(DT$3)='Rent Roll'!$AR36,MONTH(DT$3)='Rent Roll'!$AS36),0,1)</f>
        <v>1</v>
      </c>
      <c r="DU150" s="567">
        <f>IF(OR(MONTH(DU$3)='Rent Roll'!$AN36,MONTH(DU$3)='Rent Roll'!$AO36,MONTH(DU$3)='Rent Roll'!$AP36,MONTH(DU$3)='Rent Roll'!$AQ36,MONTH(DU$3)='Rent Roll'!$AR36,MONTH(DU$3)='Rent Roll'!$AS36),0,1)</f>
        <v>1</v>
      </c>
      <c r="DV150" s="567">
        <f>IF(OR(MONTH(DV$3)='Rent Roll'!$AN36,MONTH(DV$3)='Rent Roll'!$AO36,MONTH(DV$3)='Rent Roll'!$AP36,MONTH(DV$3)='Rent Roll'!$AQ36,MONTH(DV$3)='Rent Roll'!$AR36,MONTH(DV$3)='Rent Roll'!$AS36),0,1)</f>
        <v>1</v>
      </c>
    </row>
    <row r="151" spans="1:126" s="568" customFormat="1" ht="12" customHeight="1" outlineLevel="1" x14ac:dyDescent="0.4">
      <c r="A151" s="732"/>
      <c r="B151" s="564">
        <f>'Rent Roll'!$B37</f>
        <v>0</v>
      </c>
      <c r="C151" s="566"/>
      <c r="D151" s="566"/>
      <c r="E151" s="566"/>
      <c r="F151" s="778">
        <f>IF(OR(MONTH(F$3)='Rent Roll'!$AN37,MONTH(F$3)='Rent Roll'!$AO37,MONTH(F$3)='Rent Roll'!$AP37,MONTH(F$3)='Rent Roll'!$AQ37,MONTH(F$3)='Rent Roll'!$AR37,MONTH(F$3)='Rent Roll'!$AS37),0,1)</f>
        <v>1</v>
      </c>
      <c r="G151" s="768">
        <f>IF(OR(MONTH(G$3)='Rent Roll'!$AN37,MONTH(G$3)='Rent Roll'!$AO37,MONTH(G$3)='Rent Roll'!$AP37,MONTH(G$3)='Rent Roll'!$AQ37,MONTH(G$3)='Rent Roll'!$AR37,MONTH(G$3)='Rent Roll'!$AS37),0,1)</f>
        <v>1</v>
      </c>
      <c r="H151" s="567">
        <f>IF(OR(MONTH(H$3)='Rent Roll'!$AN37,MONTH(H$3)='Rent Roll'!$AO37,MONTH(H$3)='Rent Roll'!$AP37,MONTH(H$3)='Rent Roll'!$AQ37,MONTH(H$3)='Rent Roll'!$AR37,MONTH(H$3)='Rent Roll'!$AS37),0,1)</f>
        <v>1</v>
      </c>
      <c r="I151" s="567">
        <f>IF(OR(MONTH(I$3)='Rent Roll'!$AN37,MONTH(I$3)='Rent Roll'!$AO37,MONTH(I$3)='Rent Roll'!$AP37,MONTH(I$3)='Rent Roll'!$AQ37,MONTH(I$3)='Rent Roll'!$AR37,MONTH(I$3)='Rent Roll'!$AS37),0,1)</f>
        <v>1</v>
      </c>
      <c r="J151" s="567">
        <f>IF(OR(MONTH(J$3)='Rent Roll'!$AN37,MONTH(J$3)='Rent Roll'!$AO37,MONTH(J$3)='Rent Roll'!$AP37,MONTH(J$3)='Rent Roll'!$AQ37,MONTH(J$3)='Rent Roll'!$AR37,MONTH(J$3)='Rent Roll'!$AS37),0,1)</f>
        <v>1</v>
      </c>
      <c r="K151" s="567">
        <f>IF(OR(MONTH(K$3)='Rent Roll'!$AN37,MONTH(K$3)='Rent Roll'!$AO37,MONTH(K$3)='Rent Roll'!$AP37,MONTH(K$3)='Rent Roll'!$AQ37,MONTH(K$3)='Rent Roll'!$AR37,MONTH(K$3)='Rent Roll'!$AS37),0,1)</f>
        <v>1</v>
      </c>
      <c r="L151" s="567">
        <f>IF(OR(MONTH(L$3)='Rent Roll'!$AN37,MONTH(L$3)='Rent Roll'!$AO37,MONTH(L$3)='Rent Roll'!$AP37,MONTH(L$3)='Rent Roll'!$AQ37,MONTH(L$3)='Rent Roll'!$AR37,MONTH(L$3)='Rent Roll'!$AS37),0,1)</f>
        <v>1</v>
      </c>
      <c r="M151" s="567">
        <f>IF(OR(MONTH(M$3)='Rent Roll'!$AN37,MONTH(M$3)='Rent Roll'!$AO37,MONTH(M$3)='Rent Roll'!$AP37,MONTH(M$3)='Rent Roll'!$AQ37,MONTH(M$3)='Rent Roll'!$AR37,MONTH(M$3)='Rent Roll'!$AS37),0,1)</f>
        <v>1</v>
      </c>
      <c r="N151" s="567">
        <f>IF(OR(MONTH(N$3)='Rent Roll'!$AN37,MONTH(N$3)='Rent Roll'!$AO37,MONTH(N$3)='Rent Roll'!$AP37,MONTH(N$3)='Rent Roll'!$AQ37,MONTH(N$3)='Rent Roll'!$AR37,MONTH(N$3)='Rent Roll'!$AS37),0,1)</f>
        <v>1</v>
      </c>
      <c r="O151" s="567">
        <f>IF(OR(MONTH(O$3)='Rent Roll'!$AN37,MONTH(O$3)='Rent Roll'!$AO37,MONTH(O$3)='Rent Roll'!$AP37,MONTH(O$3)='Rent Roll'!$AQ37,MONTH(O$3)='Rent Roll'!$AR37,MONTH(O$3)='Rent Roll'!$AS37),0,1)</f>
        <v>1</v>
      </c>
      <c r="P151" s="567">
        <f>IF(OR(MONTH(P$3)='Rent Roll'!$AN37,MONTH(P$3)='Rent Roll'!$AO37,MONTH(P$3)='Rent Roll'!$AP37,MONTH(P$3)='Rent Roll'!$AQ37,MONTH(P$3)='Rent Roll'!$AR37,MONTH(P$3)='Rent Roll'!$AS37),0,1)</f>
        <v>1</v>
      </c>
      <c r="Q151" s="567">
        <f>IF(OR(MONTH(Q$3)='Rent Roll'!$AN37,MONTH(Q$3)='Rent Roll'!$AO37,MONTH(Q$3)='Rent Roll'!$AP37,MONTH(Q$3)='Rent Roll'!$AQ37,MONTH(Q$3)='Rent Roll'!$AR37,MONTH(Q$3)='Rent Roll'!$AS37),0,1)</f>
        <v>1</v>
      </c>
      <c r="R151" s="767">
        <f>IF(OR(MONTH(R$3)='Rent Roll'!$AN37,MONTH(R$3)='Rent Roll'!$AO37,MONTH(R$3)='Rent Roll'!$AP37,MONTH(R$3)='Rent Roll'!$AQ37,MONTH(R$3)='Rent Roll'!$AR37,MONTH(R$3)='Rent Roll'!$AS37),0,1)</f>
        <v>1</v>
      </c>
      <c r="S151" s="768">
        <f>IF(OR(MONTH(S$3)='Rent Roll'!$AN37,MONTH(S$3)='Rent Roll'!$AO37,MONTH(S$3)='Rent Roll'!$AP37,MONTH(S$3)='Rent Roll'!$AQ37,MONTH(S$3)='Rent Roll'!$AR37,MONTH(S$3)='Rent Roll'!$AS37),0,1)</f>
        <v>1</v>
      </c>
      <c r="T151" s="567">
        <f>IF(OR(MONTH(T$3)='Rent Roll'!$AN37,MONTH(T$3)='Rent Roll'!$AO37,MONTH(T$3)='Rent Roll'!$AP37,MONTH(T$3)='Rent Roll'!$AQ37,MONTH(T$3)='Rent Roll'!$AR37,MONTH(T$3)='Rent Roll'!$AS37),0,1)</f>
        <v>1</v>
      </c>
      <c r="U151" s="567">
        <f>IF(OR(MONTH(U$3)='Rent Roll'!$AN37,MONTH(U$3)='Rent Roll'!$AO37,MONTH(U$3)='Rent Roll'!$AP37,MONTH(U$3)='Rent Roll'!$AQ37,MONTH(U$3)='Rent Roll'!$AR37,MONTH(U$3)='Rent Roll'!$AS37),0,1)</f>
        <v>1</v>
      </c>
      <c r="V151" s="567">
        <f>IF(OR(MONTH(V$3)='Rent Roll'!$AN37,MONTH(V$3)='Rent Roll'!$AO37,MONTH(V$3)='Rent Roll'!$AP37,MONTH(V$3)='Rent Roll'!$AQ37,MONTH(V$3)='Rent Roll'!$AR37,MONTH(V$3)='Rent Roll'!$AS37),0,1)</f>
        <v>1</v>
      </c>
      <c r="W151" s="567">
        <f>IF(OR(MONTH(W$3)='Rent Roll'!$AN37,MONTH(W$3)='Rent Roll'!$AO37,MONTH(W$3)='Rent Roll'!$AP37,MONTH(W$3)='Rent Roll'!$AQ37,MONTH(W$3)='Rent Roll'!$AR37,MONTH(W$3)='Rent Roll'!$AS37),0,1)</f>
        <v>1</v>
      </c>
      <c r="X151" s="567">
        <f>IF(OR(MONTH(X$3)='Rent Roll'!$AN37,MONTH(X$3)='Rent Roll'!$AO37,MONTH(X$3)='Rent Roll'!$AP37,MONTH(X$3)='Rent Roll'!$AQ37,MONTH(X$3)='Rent Roll'!$AR37,MONTH(X$3)='Rent Roll'!$AS37),0,1)</f>
        <v>1</v>
      </c>
      <c r="Y151" s="567">
        <f>IF(OR(MONTH(Y$3)='Rent Roll'!$AN37,MONTH(Y$3)='Rent Roll'!$AO37,MONTH(Y$3)='Rent Roll'!$AP37,MONTH(Y$3)='Rent Roll'!$AQ37,MONTH(Y$3)='Rent Roll'!$AR37,MONTH(Y$3)='Rent Roll'!$AS37),0,1)</f>
        <v>1</v>
      </c>
      <c r="Z151" s="567">
        <f>IF(OR(MONTH(Z$3)='Rent Roll'!$AN37,MONTH(Z$3)='Rent Roll'!$AO37,MONTH(Z$3)='Rent Roll'!$AP37,MONTH(Z$3)='Rent Roll'!$AQ37,MONTH(Z$3)='Rent Roll'!$AR37,MONTH(Z$3)='Rent Roll'!$AS37),0,1)</f>
        <v>1</v>
      </c>
      <c r="AA151" s="567">
        <f>IF(OR(MONTH(AA$3)='Rent Roll'!$AN37,MONTH(AA$3)='Rent Roll'!$AO37,MONTH(AA$3)='Rent Roll'!$AP37,MONTH(AA$3)='Rent Roll'!$AQ37,MONTH(AA$3)='Rent Roll'!$AR37,MONTH(AA$3)='Rent Roll'!$AS37),0,1)</f>
        <v>1</v>
      </c>
      <c r="AB151" s="567">
        <f>IF(OR(MONTH(AB$3)='Rent Roll'!$AN37,MONTH(AB$3)='Rent Roll'!$AO37,MONTH(AB$3)='Rent Roll'!$AP37,MONTH(AB$3)='Rent Roll'!$AQ37,MONTH(AB$3)='Rent Roll'!$AR37,MONTH(AB$3)='Rent Roll'!$AS37),0,1)</f>
        <v>1</v>
      </c>
      <c r="AC151" s="567">
        <f>IF(OR(MONTH(AC$3)='Rent Roll'!$AN37,MONTH(AC$3)='Rent Roll'!$AO37,MONTH(AC$3)='Rent Roll'!$AP37,MONTH(AC$3)='Rent Roll'!$AQ37,MONTH(AC$3)='Rent Roll'!$AR37,MONTH(AC$3)='Rent Roll'!$AS37),0,1)</f>
        <v>1</v>
      </c>
      <c r="AD151" s="767">
        <f>IF(OR(MONTH(AD$3)='Rent Roll'!$AN37,MONTH(AD$3)='Rent Roll'!$AO37,MONTH(AD$3)='Rent Roll'!$AP37,MONTH(AD$3)='Rent Roll'!$AQ37,MONTH(AD$3)='Rent Roll'!$AR37,MONTH(AD$3)='Rent Roll'!$AS37),0,1)</f>
        <v>1</v>
      </c>
      <c r="AE151" s="768">
        <f>IF(OR(MONTH(AE$3)='Rent Roll'!$AN37,MONTH(AE$3)='Rent Roll'!$AO37,MONTH(AE$3)='Rent Roll'!$AP37,MONTH(AE$3)='Rent Roll'!$AQ37,MONTH(AE$3)='Rent Roll'!$AR37,MONTH(AE$3)='Rent Roll'!$AS37),0,1)</f>
        <v>1</v>
      </c>
      <c r="AF151" s="567">
        <f>IF(OR(MONTH(AF$3)='Rent Roll'!$AN37,MONTH(AF$3)='Rent Roll'!$AO37,MONTH(AF$3)='Rent Roll'!$AP37,MONTH(AF$3)='Rent Roll'!$AQ37,MONTH(AF$3)='Rent Roll'!$AR37,MONTH(AF$3)='Rent Roll'!$AS37),0,1)</f>
        <v>1</v>
      </c>
      <c r="AG151" s="567">
        <f>IF(OR(MONTH(AG$3)='Rent Roll'!$AN37,MONTH(AG$3)='Rent Roll'!$AO37,MONTH(AG$3)='Rent Roll'!$AP37,MONTH(AG$3)='Rent Roll'!$AQ37,MONTH(AG$3)='Rent Roll'!$AR37,MONTH(AG$3)='Rent Roll'!$AS37),0,1)</f>
        <v>1</v>
      </c>
      <c r="AH151" s="567">
        <f>IF(OR(MONTH(AH$3)='Rent Roll'!$AN37,MONTH(AH$3)='Rent Roll'!$AO37,MONTH(AH$3)='Rent Roll'!$AP37,MONTH(AH$3)='Rent Roll'!$AQ37,MONTH(AH$3)='Rent Roll'!$AR37,MONTH(AH$3)='Rent Roll'!$AS37),0,1)</f>
        <v>1</v>
      </c>
      <c r="AI151" s="567">
        <f>IF(OR(MONTH(AI$3)='Rent Roll'!$AN37,MONTH(AI$3)='Rent Roll'!$AO37,MONTH(AI$3)='Rent Roll'!$AP37,MONTH(AI$3)='Rent Roll'!$AQ37,MONTH(AI$3)='Rent Roll'!$AR37,MONTH(AI$3)='Rent Roll'!$AS37),0,1)</f>
        <v>1</v>
      </c>
      <c r="AJ151" s="567">
        <f>IF(OR(MONTH(AJ$3)='Rent Roll'!$AN37,MONTH(AJ$3)='Rent Roll'!$AO37,MONTH(AJ$3)='Rent Roll'!$AP37,MONTH(AJ$3)='Rent Roll'!$AQ37,MONTH(AJ$3)='Rent Roll'!$AR37,MONTH(AJ$3)='Rent Roll'!$AS37),0,1)</f>
        <v>1</v>
      </c>
      <c r="AK151" s="567">
        <f>IF(OR(MONTH(AK$3)='Rent Roll'!$AN37,MONTH(AK$3)='Rent Roll'!$AO37,MONTH(AK$3)='Rent Roll'!$AP37,MONTH(AK$3)='Rent Roll'!$AQ37,MONTH(AK$3)='Rent Roll'!$AR37,MONTH(AK$3)='Rent Roll'!$AS37),0,1)</f>
        <v>1</v>
      </c>
      <c r="AL151" s="567">
        <f>IF(OR(MONTH(AL$3)='Rent Roll'!$AN37,MONTH(AL$3)='Rent Roll'!$AO37,MONTH(AL$3)='Rent Roll'!$AP37,MONTH(AL$3)='Rent Roll'!$AQ37,MONTH(AL$3)='Rent Roll'!$AR37,MONTH(AL$3)='Rent Roll'!$AS37),0,1)</f>
        <v>1</v>
      </c>
      <c r="AM151" s="567">
        <f>IF(OR(MONTH(AM$3)='Rent Roll'!$AN37,MONTH(AM$3)='Rent Roll'!$AO37,MONTH(AM$3)='Rent Roll'!$AP37,MONTH(AM$3)='Rent Roll'!$AQ37,MONTH(AM$3)='Rent Roll'!$AR37,MONTH(AM$3)='Rent Roll'!$AS37),0,1)</f>
        <v>1</v>
      </c>
      <c r="AN151" s="567">
        <f>IF(OR(MONTH(AN$3)='Rent Roll'!$AN37,MONTH(AN$3)='Rent Roll'!$AO37,MONTH(AN$3)='Rent Roll'!$AP37,MONTH(AN$3)='Rent Roll'!$AQ37,MONTH(AN$3)='Rent Roll'!$AR37,MONTH(AN$3)='Rent Roll'!$AS37),0,1)</f>
        <v>1</v>
      </c>
      <c r="AO151" s="567">
        <f>IF(OR(MONTH(AO$3)='Rent Roll'!$AN37,MONTH(AO$3)='Rent Roll'!$AO37,MONTH(AO$3)='Rent Roll'!$AP37,MONTH(AO$3)='Rent Roll'!$AQ37,MONTH(AO$3)='Rent Roll'!$AR37,MONTH(AO$3)='Rent Roll'!$AS37),0,1)</f>
        <v>1</v>
      </c>
      <c r="AP151" s="767">
        <f>IF(OR(MONTH(AP$3)='Rent Roll'!$AN37,MONTH(AP$3)='Rent Roll'!$AO37,MONTH(AP$3)='Rent Roll'!$AP37,MONTH(AP$3)='Rent Roll'!$AQ37,MONTH(AP$3)='Rent Roll'!$AR37,MONTH(AP$3)='Rent Roll'!$AS37),0,1)</f>
        <v>1</v>
      </c>
      <c r="AQ151" s="768">
        <f>IF(OR(MONTH(AQ$3)='Rent Roll'!$AN37,MONTH(AQ$3)='Rent Roll'!$AO37,MONTH(AQ$3)='Rent Roll'!$AP37,MONTH(AQ$3)='Rent Roll'!$AQ37,MONTH(AQ$3)='Rent Roll'!$AR37,MONTH(AQ$3)='Rent Roll'!$AS37),0,1)</f>
        <v>1</v>
      </c>
      <c r="AR151" s="567">
        <f>IF(OR(MONTH(AR$3)='Rent Roll'!$AN37,MONTH(AR$3)='Rent Roll'!$AO37,MONTH(AR$3)='Rent Roll'!$AP37,MONTH(AR$3)='Rent Roll'!$AQ37,MONTH(AR$3)='Rent Roll'!$AR37,MONTH(AR$3)='Rent Roll'!$AS37),0,1)</f>
        <v>1</v>
      </c>
      <c r="AS151" s="567">
        <f>IF(OR(MONTH(AS$3)='Rent Roll'!$AN37,MONTH(AS$3)='Rent Roll'!$AO37,MONTH(AS$3)='Rent Roll'!$AP37,MONTH(AS$3)='Rent Roll'!$AQ37,MONTH(AS$3)='Rent Roll'!$AR37,MONTH(AS$3)='Rent Roll'!$AS37),0,1)</f>
        <v>1</v>
      </c>
      <c r="AT151" s="567">
        <f>IF(OR(MONTH(AT$3)='Rent Roll'!$AN37,MONTH(AT$3)='Rent Roll'!$AO37,MONTH(AT$3)='Rent Roll'!$AP37,MONTH(AT$3)='Rent Roll'!$AQ37,MONTH(AT$3)='Rent Roll'!$AR37,MONTH(AT$3)='Rent Roll'!$AS37),0,1)</f>
        <v>1</v>
      </c>
      <c r="AU151" s="567">
        <f>IF(OR(MONTH(AU$3)='Rent Roll'!$AN37,MONTH(AU$3)='Rent Roll'!$AO37,MONTH(AU$3)='Rent Roll'!$AP37,MONTH(AU$3)='Rent Roll'!$AQ37,MONTH(AU$3)='Rent Roll'!$AR37,MONTH(AU$3)='Rent Roll'!$AS37),0,1)</f>
        <v>1</v>
      </c>
      <c r="AV151" s="567">
        <f>IF(OR(MONTH(AV$3)='Rent Roll'!$AN37,MONTH(AV$3)='Rent Roll'!$AO37,MONTH(AV$3)='Rent Roll'!$AP37,MONTH(AV$3)='Rent Roll'!$AQ37,MONTH(AV$3)='Rent Roll'!$AR37,MONTH(AV$3)='Rent Roll'!$AS37),0,1)</f>
        <v>1</v>
      </c>
      <c r="AW151" s="567">
        <f>IF(OR(MONTH(AW$3)='Rent Roll'!$AN37,MONTH(AW$3)='Rent Roll'!$AO37,MONTH(AW$3)='Rent Roll'!$AP37,MONTH(AW$3)='Rent Roll'!$AQ37,MONTH(AW$3)='Rent Roll'!$AR37,MONTH(AW$3)='Rent Roll'!$AS37),0,1)</f>
        <v>1</v>
      </c>
      <c r="AX151" s="567">
        <f>IF(OR(MONTH(AX$3)='Rent Roll'!$AN37,MONTH(AX$3)='Rent Roll'!$AO37,MONTH(AX$3)='Rent Roll'!$AP37,MONTH(AX$3)='Rent Roll'!$AQ37,MONTH(AX$3)='Rent Roll'!$AR37,MONTH(AX$3)='Rent Roll'!$AS37),0,1)</f>
        <v>1</v>
      </c>
      <c r="AY151" s="567">
        <f>IF(OR(MONTH(AY$3)='Rent Roll'!$AN37,MONTH(AY$3)='Rent Roll'!$AO37,MONTH(AY$3)='Rent Roll'!$AP37,MONTH(AY$3)='Rent Roll'!$AQ37,MONTH(AY$3)='Rent Roll'!$AR37,MONTH(AY$3)='Rent Roll'!$AS37),0,1)</f>
        <v>1</v>
      </c>
      <c r="AZ151" s="567">
        <f>IF(OR(MONTH(AZ$3)='Rent Roll'!$AN37,MONTH(AZ$3)='Rent Roll'!$AO37,MONTH(AZ$3)='Rent Roll'!$AP37,MONTH(AZ$3)='Rent Roll'!$AQ37,MONTH(AZ$3)='Rent Roll'!$AR37,MONTH(AZ$3)='Rent Roll'!$AS37),0,1)</f>
        <v>1</v>
      </c>
      <c r="BA151" s="567">
        <f>IF(OR(MONTH(BA$3)='Rent Roll'!$AN37,MONTH(BA$3)='Rent Roll'!$AO37,MONTH(BA$3)='Rent Roll'!$AP37,MONTH(BA$3)='Rent Roll'!$AQ37,MONTH(BA$3)='Rent Roll'!$AR37,MONTH(BA$3)='Rent Roll'!$AS37),0,1)</f>
        <v>1</v>
      </c>
      <c r="BB151" s="767">
        <f>IF(OR(MONTH(BB$3)='Rent Roll'!$AN37,MONTH(BB$3)='Rent Roll'!$AO37,MONTH(BB$3)='Rent Roll'!$AP37,MONTH(BB$3)='Rent Roll'!$AQ37,MONTH(BB$3)='Rent Roll'!$AR37,MONTH(BB$3)='Rent Roll'!$AS37),0,1)</f>
        <v>1</v>
      </c>
      <c r="BC151" s="768">
        <f>IF(OR(MONTH(BC$3)='Rent Roll'!$AN37,MONTH(BC$3)='Rent Roll'!$AO37,MONTH(BC$3)='Rent Roll'!$AP37,MONTH(BC$3)='Rent Roll'!$AQ37,MONTH(BC$3)='Rent Roll'!$AR37,MONTH(BC$3)='Rent Roll'!$AS37),0,1)</f>
        <v>1</v>
      </c>
      <c r="BD151" s="567">
        <f>IF(OR(MONTH(BD$3)='Rent Roll'!$AN37,MONTH(BD$3)='Rent Roll'!$AO37,MONTH(BD$3)='Rent Roll'!$AP37,MONTH(BD$3)='Rent Roll'!$AQ37,MONTH(BD$3)='Rent Roll'!$AR37,MONTH(BD$3)='Rent Roll'!$AS37),0,1)</f>
        <v>1</v>
      </c>
      <c r="BE151" s="567">
        <f>IF(OR(MONTH(BE$3)='Rent Roll'!$AN37,MONTH(BE$3)='Rent Roll'!$AO37,MONTH(BE$3)='Rent Roll'!$AP37,MONTH(BE$3)='Rent Roll'!$AQ37,MONTH(BE$3)='Rent Roll'!$AR37,MONTH(BE$3)='Rent Roll'!$AS37),0,1)</f>
        <v>1</v>
      </c>
      <c r="BF151" s="567">
        <f>IF(OR(MONTH(BF$3)='Rent Roll'!$AN37,MONTH(BF$3)='Rent Roll'!$AO37,MONTH(BF$3)='Rent Roll'!$AP37,MONTH(BF$3)='Rent Roll'!$AQ37,MONTH(BF$3)='Rent Roll'!$AR37,MONTH(BF$3)='Rent Roll'!$AS37),0,1)</f>
        <v>1</v>
      </c>
      <c r="BG151" s="567">
        <f>IF(OR(MONTH(BG$3)='Rent Roll'!$AN37,MONTH(BG$3)='Rent Roll'!$AO37,MONTH(BG$3)='Rent Roll'!$AP37,MONTH(BG$3)='Rent Roll'!$AQ37,MONTH(BG$3)='Rent Roll'!$AR37,MONTH(BG$3)='Rent Roll'!$AS37),0,1)</f>
        <v>1</v>
      </c>
      <c r="BH151" s="567">
        <f>IF(OR(MONTH(BH$3)='Rent Roll'!$AN37,MONTH(BH$3)='Rent Roll'!$AO37,MONTH(BH$3)='Rent Roll'!$AP37,MONTH(BH$3)='Rent Roll'!$AQ37,MONTH(BH$3)='Rent Roll'!$AR37,MONTH(BH$3)='Rent Roll'!$AS37),0,1)</f>
        <v>1</v>
      </c>
      <c r="BI151" s="567">
        <f>IF(OR(MONTH(BI$3)='Rent Roll'!$AN37,MONTH(BI$3)='Rent Roll'!$AO37,MONTH(BI$3)='Rent Roll'!$AP37,MONTH(BI$3)='Rent Roll'!$AQ37,MONTH(BI$3)='Rent Roll'!$AR37,MONTH(BI$3)='Rent Roll'!$AS37),0,1)</f>
        <v>1</v>
      </c>
      <c r="BJ151" s="567">
        <f>IF(OR(MONTH(BJ$3)='Rent Roll'!$AN37,MONTH(BJ$3)='Rent Roll'!$AO37,MONTH(BJ$3)='Rent Roll'!$AP37,MONTH(BJ$3)='Rent Roll'!$AQ37,MONTH(BJ$3)='Rent Roll'!$AR37,MONTH(BJ$3)='Rent Roll'!$AS37),0,1)</f>
        <v>1</v>
      </c>
      <c r="BK151" s="567">
        <f>IF(OR(MONTH(BK$3)='Rent Roll'!$AN37,MONTH(BK$3)='Rent Roll'!$AO37,MONTH(BK$3)='Rent Roll'!$AP37,MONTH(BK$3)='Rent Roll'!$AQ37,MONTH(BK$3)='Rent Roll'!$AR37,MONTH(BK$3)='Rent Roll'!$AS37),0,1)</f>
        <v>1</v>
      </c>
      <c r="BL151" s="567">
        <f>IF(OR(MONTH(BL$3)='Rent Roll'!$AN37,MONTH(BL$3)='Rent Roll'!$AO37,MONTH(BL$3)='Rent Roll'!$AP37,MONTH(BL$3)='Rent Roll'!$AQ37,MONTH(BL$3)='Rent Roll'!$AR37,MONTH(BL$3)='Rent Roll'!$AS37),0,1)</f>
        <v>1</v>
      </c>
      <c r="BM151" s="567">
        <f>IF(OR(MONTH(BM$3)='Rent Roll'!$AN37,MONTH(BM$3)='Rent Roll'!$AO37,MONTH(BM$3)='Rent Roll'!$AP37,MONTH(BM$3)='Rent Roll'!$AQ37,MONTH(BM$3)='Rent Roll'!$AR37,MONTH(BM$3)='Rent Roll'!$AS37),0,1)</f>
        <v>1</v>
      </c>
      <c r="BN151" s="767">
        <f>IF(OR(MONTH(BN$3)='Rent Roll'!$AN37,MONTH(BN$3)='Rent Roll'!$AO37,MONTH(BN$3)='Rent Roll'!$AP37,MONTH(BN$3)='Rent Roll'!$AQ37,MONTH(BN$3)='Rent Roll'!$AR37,MONTH(BN$3)='Rent Roll'!$AS37),0,1)</f>
        <v>1</v>
      </c>
      <c r="BO151" s="768">
        <f>IF(OR(MONTH(BO$3)='Rent Roll'!$AN37,MONTH(BO$3)='Rent Roll'!$AO37,MONTH(BO$3)='Rent Roll'!$AP37,MONTH(BO$3)='Rent Roll'!$AQ37,MONTH(BO$3)='Rent Roll'!$AR37,MONTH(BO$3)='Rent Roll'!$AS37),0,1)</f>
        <v>1</v>
      </c>
      <c r="BP151" s="567">
        <f>IF(OR(MONTH(BP$3)='Rent Roll'!$AN37,MONTH(BP$3)='Rent Roll'!$AO37,MONTH(BP$3)='Rent Roll'!$AP37,MONTH(BP$3)='Rent Roll'!$AQ37,MONTH(BP$3)='Rent Roll'!$AR37,MONTH(BP$3)='Rent Roll'!$AS37),0,1)</f>
        <v>1</v>
      </c>
      <c r="BQ151" s="567">
        <f>IF(OR(MONTH(BQ$3)='Rent Roll'!$AN37,MONTH(BQ$3)='Rent Roll'!$AO37,MONTH(BQ$3)='Rent Roll'!$AP37,MONTH(BQ$3)='Rent Roll'!$AQ37,MONTH(BQ$3)='Rent Roll'!$AR37,MONTH(BQ$3)='Rent Roll'!$AS37),0,1)</f>
        <v>1</v>
      </c>
      <c r="BR151" s="567">
        <f>IF(OR(MONTH(BR$3)='Rent Roll'!$AN37,MONTH(BR$3)='Rent Roll'!$AO37,MONTH(BR$3)='Rent Roll'!$AP37,MONTH(BR$3)='Rent Roll'!$AQ37,MONTH(BR$3)='Rent Roll'!$AR37,MONTH(BR$3)='Rent Roll'!$AS37),0,1)</f>
        <v>1</v>
      </c>
      <c r="BS151" s="567">
        <f>IF(OR(MONTH(BS$3)='Rent Roll'!$AN37,MONTH(BS$3)='Rent Roll'!$AO37,MONTH(BS$3)='Rent Roll'!$AP37,MONTH(BS$3)='Rent Roll'!$AQ37,MONTH(BS$3)='Rent Roll'!$AR37,MONTH(BS$3)='Rent Roll'!$AS37),0,1)</f>
        <v>1</v>
      </c>
      <c r="BT151" s="567">
        <f>IF(OR(MONTH(BT$3)='Rent Roll'!$AN37,MONTH(BT$3)='Rent Roll'!$AO37,MONTH(BT$3)='Rent Roll'!$AP37,MONTH(BT$3)='Rent Roll'!$AQ37,MONTH(BT$3)='Rent Roll'!$AR37,MONTH(BT$3)='Rent Roll'!$AS37),0,1)</f>
        <v>1</v>
      </c>
      <c r="BU151" s="567">
        <f>IF(OR(MONTH(BU$3)='Rent Roll'!$AN37,MONTH(BU$3)='Rent Roll'!$AO37,MONTH(BU$3)='Rent Roll'!$AP37,MONTH(BU$3)='Rent Roll'!$AQ37,MONTH(BU$3)='Rent Roll'!$AR37,MONTH(BU$3)='Rent Roll'!$AS37),0,1)</f>
        <v>1</v>
      </c>
      <c r="BV151" s="567">
        <f>IF(OR(MONTH(BV$3)='Rent Roll'!$AN37,MONTH(BV$3)='Rent Roll'!$AO37,MONTH(BV$3)='Rent Roll'!$AP37,MONTH(BV$3)='Rent Roll'!$AQ37,MONTH(BV$3)='Rent Roll'!$AR37,MONTH(BV$3)='Rent Roll'!$AS37),0,1)</f>
        <v>1</v>
      </c>
      <c r="BW151" s="567">
        <f>IF(OR(MONTH(BW$3)='Rent Roll'!$AN37,MONTH(BW$3)='Rent Roll'!$AO37,MONTH(BW$3)='Rent Roll'!$AP37,MONTH(BW$3)='Rent Roll'!$AQ37,MONTH(BW$3)='Rent Roll'!$AR37,MONTH(BW$3)='Rent Roll'!$AS37),0,1)</f>
        <v>1</v>
      </c>
      <c r="BX151" s="567">
        <f>IF(OR(MONTH(BX$3)='Rent Roll'!$AN37,MONTH(BX$3)='Rent Roll'!$AO37,MONTH(BX$3)='Rent Roll'!$AP37,MONTH(BX$3)='Rent Roll'!$AQ37,MONTH(BX$3)='Rent Roll'!$AR37,MONTH(BX$3)='Rent Roll'!$AS37),0,1)</f>
        <v>1</v>
      </c>
      <c r="BY151" s="567">
        <f>IF(OR(MONTH(BY$3)='Rent Roll'!$AN37,MONTH(BY$3)='Rent Roll'!$AO37,MONTH(BY$3)='Rent Roll'!$AP37,MONTH(BY$3)='Rent Roll'!$AQ37,MONTH(BY$3)='Rent Roll'!$AR37,MONTH(BY$3)='Rent Roll'!$AS37),0,1)</f>
        <v>1</v>
      </c>
      <c r="BZ151" s="767">
        <f>IF(OR(MONTH(BZ$3)='Rent Roll'!$AN37,MONTH(BZ$3)='Rent Roll'!$AO37,MONTH(BZ$3)='Rent Roll'!$AP37,MONTH(BZ$3)='Rent Roll'!$AQ37,MONTH(BZ$3)='Rent Roll'!$AR37,MONTH(BZ$3)='Rent Roll'!$AS37),0,1)</f>
        <v>1</v>
      </c>
      <c r="CA151" s="768">
        <f>IF(OR(MONTH(CA$3)='Rent Roll'!$AN37,MONTH(CA$3)='Rent Roll'!$AO37,MONTH(CA$3)='Rent Roll'!$AP37,MONTH(CA$3)='Rent Roll'!$AQ37,MONTH(CA$3)='Rent Roll'!$AR37,MONTH(CA$3)='Rent Roll'!$AS37),0,1)</f>
        <v>1</v>
      </c>
      <c r="CB151" s="567">
        <f>IF(OR(MONTH(CB$3)='Rent Roll'!$AN37,MONTH(CB$3)='Rent Roll'!$AO37,MONTH(CB$3)='Rent Roll'!$AP37,MONTH(CB$3)='Rent Roll'!$AQ37,MONTH(CB$3)='Rent Roll'!$AR37,MONTH(CB$3)='Rent Roll'!$AS37),0,1)</f>
        <v>1</v>
      </c>
      <c r="CC151" s="567">
        <f>IF(OR(MONTH(CC$3)='Rent Roll'!$AN37,MONTH(CC$3)='Rent Roll'!$AO37,MONTH(CC$3)='Rent Roll'!$AP37,MONTH(CC$3)='Rent Roll'!$AQ37,MONTH(CC$3)='Rent Roll'!$AR37,MONTH(CC$3)='Rent Roll'!$AS37),0,1)</f>
        <v>1</v>
      </c>
      <c r="CD151" s="567">
        <f>IF(OR(MONTH(CD$3)='Rent Roll'!$AN37,MONTH(CD$3)='Rent Roll'!$AO37,MONTH(CD$3)='Rent Roll'!$AP37,MONTH(CD$3)='Rent Roll'!$AQ37,MONTH(CD$3)='Rent Roll'!$AR37,MONTH(CD$3)='Rent Roll'!$AS37),0,1)</f>
        <v>1</v>
      </c>
      <c r="CE151" s="567">
        <f>IF(OR(MONTH(CE$3)='Rent Roll'!$AN37,MONTH(CE$3)='Rent Roll'!$AO37,MONTH(CE$3)='Rent Roll'!$AP37,MONTH(CE$3)='Rent Roll'!$AQ37,MONTH(CE$3)='Rent Roll'!$AR37,MONTH(CE$3)='Rent Roll'!$AS37),0,1)</f>
        <v>1</v>
      </c>
      <c r="CF151" s="567">
        <f>IF(OR(MONTH(CF$3)='Rent Roll'!$AN37,MONTH(CF$3)='Rent Roll'!$AO37,MONTH(CF$3)='Rent Roll'!$AP37,MONTH(CF$3)='Rent Roll'!$AQ37,MONTH(CF$3)='Rent Roll'!$AR37,MONTH(CF$3)='Rent Roll'!$AS37),0,1)</f>
        <v>1</v>
      </c>
      <c r="CG151" s="567">
        <f>IF(OR(MONTH(CG$3)='Rent Roll'!$AN37,MONTH(CG$3)='Rent Roll'!$AO37,MONTH(CG$3)='Rent Roll'!$AP37,MONTH(CG$3)='Rent Roll'!$AQ37,MONTH(CG$3)='Rent Roll'!$AR37,MONTH(CG$3)='Rent Roll'!$AS37),0,1)</f>
        <v>1</v>
      </c>
      <c r="CH151" s="567">
        <f>IF(OR(MONTH(CH$3)='Rent Roll'!$AN37,MONTH(CH$3)='Rent Roll'!$AO37,MONTH(CH$3)='Rent Roll'!$AP37,MONTH(CH$3)='Rent Roll'!$AQ37,MONTH(CH$3)='Rent Roll'!$AR37,MONTH(CH$3)='Rent Roll'!$AS37),0,1)</f>
        <v>1</v>
      </c>
      <c r="CI151" s="567">
        <f>IF(OR(MONTH(CI$3)='Rent Roll'!$AN37,MONTH(CI$3)='Rent Roll'!$AO37,MONTH(CI$3)='Rent Roll'!$AP37,MONTH(CI$3)='Rent Roll'!$AQ37,MONTH(CI$3)='Rent Roll'!$AR37,MONTH(CI$3)='Rent Roll'!$AS37),0,1)</f>
        <v>1</v>
      </c>
      <c r="CJ151" s="567">
        <f>IF(OR(MONTH(CJ$3)='Rent Roll'!$AN37,MONTH(CJ$3)='Rent Roll'!$AO37,MONTH(CJ$3)='Rent Roll'!$AP37,MONTH(CJ$3)='Rent Roll'!$AQ37,MONTH(CJ$3)='Rent Roll'!$AR37,MONTH(CJ$3)='Rent Roll'!$AS37),0,1)</f>
        <v>1</v>
      </c>
      <c r="CK151" s="567">
        <f>IF(OR(MONTH(CK$3)='Rent Roll'!$AN37,MONTH(CK$3)='Rent Roll'!$AO37,MONTH(CK$3)='Rent Roll'!$AP37,MONTH(CK$3)='Rent Roll'!$AQ37,MONTH(CK$3)='Rent Roll'!$AR37,MONTH(CK$3)='Rent Roll'!$AS37),0,1)</f>
        <v>1</v>
      </c>
      <c r="CL151" s="767">
        <f>IF(OR(MONTH(CL$3)='Rent Roll'!$AN37,MONTH(CL$3)='Rent Roll'!$AO37,MONTH(CL$3)='Rent Roll'!$AP37,MONTH(CL$3)='Rent Roll'!$AQ37,MONTH(CL$3)='Rent Roll'!$AR37,MONTH(CL$3)='Rent Roll'!$AS37),0,1)</f>
        <v>1</v>
      </c>
      <c r="CM151" s="768">
        <f>IF(OR(MONTH(CM$3)='Rent Roll'!$AN37,MONTH(CM$3)='Rent Roll'!$AO37,MONTH(CM$3)='Rent Roll'!$AP37,MONTH(CM$3)='Rent Roll'!$AQ37,MONTH(CM$3)='Rent Roll'!$AR37,MONTH(CM$3)='Rent Roll'!$AS37),0,1)</f>
        <v>1</v>
      </c>
      <c r="CN151" s="567">
        <f>IF(OR(MONTH(CN$3)='Rent Roll'!$AN37,MONTH(CN$3)='Rent Roll'!$AO37,MONTH(CN$3)='Rent Roll'!$AP37,MONTH(CN$3)='Rent Roll'!$AQ37,MONTH(CN$3)='Rent Roll'!$AR37,MONTH(CN$3)='Rent Roll'!$AS37),0,1)</f>
        <v>1</v>
      </c>
      <c r="CO151" s="567">
        <f>IF(OR(MONTH(CO$3)='Rent Roll'!$AN37,MONTH(CO$3)='Rent Roll'!$AO37,MONTH(CO$3)='Rent Roll'!$AP37,MONTH(CO$3)='Rent Roll'!$AQ37,MONTH(CO$3)='Rent Roll'!$AR37,MONTH(CO$3)='Rent Roll'!$AS37),0,1)</f>
        <v>1</v>
      </c>
      <c r="CP151" s="567">
        <f>IF(OR(MONTH(CP$3)='Rent Roll'!$AN37,MONTH(CP$3)='Rent Roll'!$AO37,MONTH(CP$3)='Rent Roll'!$AP37,MONTH(CP$3)='Rent Roll'!$AQ37,MONTH(CP$3)='Rent Roll'!$AR37,MONTH(CP$3)='Rent Roll'!$AS37),0,1)</f>
        <v>1</v>
      </c>
      <c r="CQ151" s="567">
        <f>IF(OR(MONTH(CQ$3)='Rent Roll'!$AN37,MONTH(CQ$3)='Rent Roll'!$AO37,MONTH(CQ$3)='Rent Roll'!$AP37,MONTH(CQ$3)='Rent Roll'!$AQ37,MONTH(CQ$3)='Rent Roll'!$AR37,MONTH(CQ$3)='Rent Roll'!$AS37),0,1)</f>
        <v>1</v>
      </c>
      <c r="CR151" s="567">
        <f>IF(OR(MONTH(CR$3)='Rent Roll'!$AN37,MONTH(CR$3)='Rent Roll'!$AO37,MONTH(CR$3)='Rent Roll'!$AP37,MONTH(CR$3)='Rent Roll'!$AQ37,MONTH(CR$3)='Rent Roll'!$AR37,MONTH(CR$3)='Rent Roll'!$AS37),0,1)</f>
        <v>1</v>
      </c>
      <c r="CS151" s="567">
        <f>IF(OR(MONTH(CS$3)='Rent Roll'!$AN37,MONTH(CS$3)='Rent Roll'!$AO37,MONTH(CS$3)='Rent Roll'!$AP37,MONTH(CS$3)='Rent Roll'!$AQ37,MONTH(CS$3)='Rent Roll'!$AR37,MONTH(CS$3)='Rent Roll'!$AS37),0,1)</f>
        <v>1</v>
      </c>
      <c r="CT151" s="567">
        <f>IF(OR(MONTH(CT$3)='Rent Roll'!$AN37,MONTH(CT$3)='Rent Roll'!$AO37,MONTH(CT$3)='Rent Roll'!$AP37,MONTH(CT$3)='Rent Roll'!$AQ37,MONTH(CT$3)='Rent Roll'!$AR37,MONTH(CT$3)='Rent Roll'!$AS37),0,1)</f>
        <v>1</v>
      </c>
      <c r="CU151" s="567">
        <f>IF(OR(MONTH(CU$3)='Rent Roll'!$AN37,MONTH(CU$3)='Rent Roll'!$AO37,MONTH(CU$3)='Rent Roll'!$AP37,MONTH(CU$3)='Rent Roll'!$AQ37,MONTH(CU$3)='Rent Roll'!$AR37,MONTH(CU$3)='Rent Roll'!$AS37),0,1)</f>
        <v>1</v>
      </c>
      <c r="CV151" s="567">
        <f>IF(OR(MONTH(CV$3)='Rent Roll'!$AN37,MONTH(CV$3)='Rent Roll'!$AO37,MONTH(CV$3)='Rent Roll'!$AP37,MONTH(CV$3)='Rent Roll'!$AQ37,MONTH(CV$3)='Rent Roll'!$AR37,MONTH(CV$3)='Rent Roll'!$AS37),0,1)</f>
        <v>1</v>
      </c>
      <c r="CW151" s="567">
        <f>IF(OR(MONTH(CW$3)='Rent Roll'!$AN37,MONTH(CW$3)='Rent Roll'!$AO37,MONTH(CW$3)='Rent Roll'!$AP37,MONTH(CW$3)='Rent Roll'!$AQ37,MONTH(CW$3)='Rent Roll'!$AR37,MONTH(CW$3)='Rent Roll'!$AS37),0,1)</f>
        <v>1</v>
      </c>
      <c r="CX151" s="767">
        <f>IF(OR(MONTH(CX$3)='Rent Roll'!$AN37,MONTH(CX$3)='Rent Roll'!$AO37,MONTH(CX$3)='Rent Roll'!$AP37,MONTH(CX$3)='Rent Roll'!$AQ37,MONTH(CX$3)='Rent Roll'!$AR37,MONTH(CX$3)='Rent Roll'!$AS37),0,1)</f>
        <v>1</v>
      </c>
      <c r="CY151" s="768">
        <f>IF(OR(MONTH(CY$3)='Rent Roll'!$AN37,MONTH(CY$3)='Rent Roll'!$AO37,MONTH(CY$3)='Rent Roll'!$AP37,MONTH(CY$3)='Rent Roll'!$AQ37,MONTH(CY$3)='Rent Roll'!$AR37,MONTH(CY$3)='Rent Roll'!$AS37),0,1)</f>
        <v>1</v>
      </c>
      <c r="CZ151" s="567">
        <f>IF(OR(MONTH(CZ$3)='Rent Roll'!$AN37,MONTH(CZ$3)='Rent Roll'!$AO37,MONTH(CZ$3)='Rent Roll'!$AP37,MONTH(CZ$3)='Rent Roll'!$AQ37,MONTH(CZ$3)='Rent Roll'!$AR37,MONTH(CZ$3)='Rent Roll'!$AS37),0,1)</f>
        <v>1</v>
      </c>
      <c r="DA151" s="567">
        <f>IF(OR(MONTH(DA$3)='Rent Roll'!$AN37,MONTH(DA$3)='Rent Roll'!$AO37,MONTH(DA$3)='Rent Roll'!$AP37,MONTH(DA$3)='Rent Roll'!$AQ37,MONTH(DA$3)='Rent Roll'!$AR37,MONTH(DA$3)='Rent Roll'!$AS37),0,1)</f>
        <v>1</v>
      </c>
      <c r="DB151" s="567">
        <f>IF(OR(MONTH(DB$3)='Rent Roll'!$AN37,MONTH(DB$3)='Rent Roll'!$AO37,MONTH(DB$3)='Rent Roll'!$AP37,MONTH(DB$3)='Rent Roll'!$AQ37,MONTH(DB$3)='Rent Roll'!$AR37,MONTH(DB$3)='Rent Roll'!$AS37),0,1)</f>
        <v>1</v>
      </c>
      <c r="DC151" s="567">
        <f>IF(OR(MONTH(DC$3)='Rent Roll'!$AN37,MONTH(DC$3)='Rent Roll'!$AO37,MONTH(DC$3)='Rent Roll'!$AP37,MONTH(DC$3)='Rent Roll'!$AQ37,MONTH(DC$3)='Rent Roll'!$AR37,MONTH(DC$3)='Rent Roll'!$AS37),0,1)</f>
        <v>1</v>
      </c>
      <c r="DD151" s="567">
        <f>IF(OR(MONTH(DD$3)='Rent Roll'!$AN37,MONTH(DD$3)='Rent Roll'!$AO37,MONTH(DD$3)='Rent Roll'!$AP37,MONTH(DD$3)='Rent Roll'!$AQ37,MONTH(DD$3)='Rent Roll'!$AR37,MONTH(DD$3)='Rent Roll'!$AS37),0,1)</f>
        <v>1</v>
      </c>
      <c r="DE151" s="567">
        <f>IF(OR(MONTH(DE$3)='Rent Roll'!$AN37,MONTH(DE$3)='Rent Roll'!$AO37,MONTH(DE$3)='Rent Roll'!$AP37,MONTH(DE$3)='Rent Roll'!$AQ37,MONTH(DE$3)='Rent Roll'!$AR37,MONTH(DE$3)='Rent Roll'!$AS37),0,1)</f>
        <v>1</v>
      </c>
      <c r="DF151" s="567">
        <f>IF(OR(MONTH(DF$3)='Rent Roll'!$AN37,MONTH(DF$3)='Rent Roll'!$AO37,MONTH(DF$3)='Rent Roll'!$AP37,MONTH(DF$3)='Rent Roll'!$AQ37,MONTH(DF$3)='Rent Roll'!$AR37,MONTH(DF$3)='Rent Roll'!$AS37),0,1)</f>
        <v>1</v>
      </c>
      <c r="DG151" s="567">
        <f>IF(OR(MONTH(DG$3)='Rent Roll'!$AN37,MONTH(DG$3)='Rent Roll'!$AO37,MONTH(DG$3)='Rent Roll'!$AP37,MONTH(DG$3)='Rent Roll'!$AQ37,MONTH(DG$3)='Rent Roll'!$AR37,MONTH(DG$3)='Rent Roll'!$AS37),0,1)</f>
        <v>1</v>
      </c>
      <c r="DH151" s="567">
        <f>IF(OR(MONTH(DH$3)='Rent Roll'!$AN37,MONTH(DH$3)='Rent Roll'!$AO37,MONTH(DH$3)='Rent Roll'!$AP37,MONTH(DH$3)='Rent Roll'!$AQ37,MONTH(DH$3)='Rent Roll'!$AR37,MONTH(DH$3)='Rent Roll'!$AS37),0,1)</f>
        <v>1</v>
      </c>
      <c r="DI151" s="567">
        <f>IF(OR(MONTH(DI$3)='Rent Roll'!$AN37,MONTH(DI$3)='Rent Roll'!$AO37,MONTH(DI$3)='Rent Roll'!$AP37,MONTH(DI$3)='Rent Roll'!$AQ37,MONTH(DI$3)='Rent Roll'!$AR37,MONTH(DI$3)='Rent Roll'!$AS37),0,1)</f>
        <v>1</v>
      </c>
      <c r="DJ151" s="767">
        <f>IF(OR(MONTH(DJ$3)='Rent Roll'!$AN37,MONTH(DJ$3)='Rent Roll'!$AO37,MONTH(DJ$3)='Rent Roll'!$AP37,MONTH(DJ$3)='Rent Roll'!$AQ37,MONTH(DJ$3)='Rent Roll'!$AR37,MONTH(DJ$3)='Rent Roll'!$AS37),0,1)</f>
        <v>1</v>
      </c>
      <c r="DK151" s="768">
        <f>IF(OR(MONTH(DK$3)='Rent Roll'!$AN37,MONTH(DK$3)='Rent Roll'!$AO37,MONTH(DK$3)='Rent Roll'!$AP37,MONTH(DK$3)='Rent Roll'!$AQ37,MONTH(DK$3)='Rent Roll'!$AR37,MONTH(DK$3)='Rent Roll'!$AS37),0,1)</f>
        <v>1</v>
      </c>
      <c r="DL151" s="567">
        <f>IF(OR(MONTH(DL$3)='Rent Roll'!$AN37,MONTH(DL$3)='Rent Roll'!$AO37,MONTH(DL$3)='Rent Roll'!$AP37,MONTH(DL$3)='Rent Roll'!$AQ37,MONTH(DL$3)='Rent Roll'!$AR37,MONTH(DL$3)='Rent Roll'!$AS37),0,1)</f>
        <v>1</v>
      </c>
      <c r="DM151" s="567">
        <f>IF(OR(MONTH(DM$3)='Rent Roll'!$AN37,MONTH(DM$3)='Rent Roll'!$AO37,MONTH(DM$3)='Rent Roll'!$AP37,MONTH(DM$3)='Rent Roll'!$AQ37,MONTH(DM$3)='Rent Roll'!$AR37,MONTH(DM$3)='Rent Roll'!$AS37),0,1)</f>
        <v>1</v>
      </c>
      <c r="DN151" s="567">
        <f>IF(OR(MONTH(DN$3)='Rent Roll'!$AN37,MONTH(DN$3)='Rent Roll'!$AO37,MONTH(DN$3)='Rent Roll'!$AP37,MONTH(DN$3)='Rent Roll'!$AQ37,MONTH(DN$3)='Rent Roll'!$AR37,MONTH(DN$3)='Rent Roll'!$AS37),0,1)</f>
        <v>1</v>
      </c>
      <c r="DO151" s="567">
        <f>IF(OR(MONTH(DO$3)='Rent Roll'!$AN37,MONTH(DO$3)='Rent Roll'!$AO37,MONTH(DO$3)='Rent Roll'!$AP37,MONTH(DO$3)='Rent Roll'!$AQ37,MONTH(DO$3)='Rent Roll'!$AR37,MONTH(DO$3)='Rent Roll'!$AS37),0,1)</f>
        <v>1</v>
      </c>
      <c r="DP151" s="567">
        <f>IF(OR(MONTH(DP$3)='Rent Roll'!$AN37,MONTH(DP$3)='Rent Roll'!$AO37,MONTH(DP$3)='Rent Roll'!$AP37,MONTH(DP$3)='Rent Roll'!$AQ37,MONTH(DP$3)='Rent Roll'!$AR37,MONTH(DP$3)='Rent Roll'!$AS37),0,1)</f>
        <v>1</v>
      </c>
      <c r="DQ151" s="567">
        <f>IF(OR(MONTH(DQ$3)='Rent Roll'!$AN37,MONTH(DQ$3)='Rent Roll'!$AO37,MONTH(DQ$3)='Rent Roll'!$AP37,MONTH(DQ$3)='Rent Roll'!$AQ37,MONTH(DQ$3)='Rent Roll'!$AR37,MONTH(DQ$3)='Rent Roll'!$AS37),0,1)</f>
        <v>1</v>
      </c>
      <c r="DR151" s="567">
        <f>IF(OR(MONTH(DR$3)='Rent Roll'!$AN37,MONTH(DR$3)='Rent Roll'!$AO37,MONTH(DR$3)='Rent Roll'!$AP37,MONTH(DR$3)='Rent Roll'!$AQ37,MONTH(DR$3)='Rent Roll'!$AR37,MONTH(DR$3)='Rent Roll'!$AS37),0,1)</f>
        <v>1</v>
      </c>
      <c r="DS151" s="567">
        <f>IF(OR(MONTH(DS$3)='Rent Roll'!$AN37,MONTH(DS$3)='Rent Roll'!$AO37,MONTH(DS$3)='Rent Roll'!$AP37,MONTH(DS$3)='Rent Roll'!$AQ37,MONTH(DS$3)='Rent Roll'!$AR37,MONTH(DS$3)='Rent Roll'!$AS37),0,1)</f>
        <v>1</v>
      </c>
      <c r="DT151" s="567">
        <f>IF(OR(MONTH(DT$3)='Rent Roll'!$AN37,MONTH(DT$3)='Rent Roll'!$AO37,MONTH(DT$3)='Rent Roll'!$AP37,MONTH(DT$3)='Rent Roll'!$AQ37,MONTH(DT$3)='Rent Roll'!$AR37,MONTH(DT$3)='Rent Roll'!$AS37),0,1)</f>
        <v>1</v>
      </c>
      <c r="DU151" s="567">
        <f>IF(OR(MONTH(DU$3)='Rent Roll'!$AN37,MONTH(DU$3)='Rent Roll'!$AO37,MONTH(DU$3)='Rent Roll'!$AP37,MONTH(DU$3)='Rent Roll'!$AQ37,MONTH(DU$3)='Rent Roll'!$AR37,MONTH(DU$3)='Rent Roll'!$AS37),0,1)</f>
        <v>1</v>
      </c>
      <c r="DV151" s="567">
        <f>IF(OR(MONTH(DV$3)='Rent Roll'!$AN37,MONTH(DV$3)='Rent Roll'!$AO37,MONTH(DV$3)='Rent Roll'!$AP37,MONTH(DV$3)='Rent Roll'!$AQ37,MONTH(DV$3)='Rent Roll'!$AR37,MONTH(DV$3)='Rent Roll'!$AS37),0,1)</f>
        <v>1</v>
      </c>
    </row>
    <row r="152" spans="1:126" s="568" customFormat="1" ht="12" customHeight="1" outlineLevel="1" x14ac:dyDescent="0.4">
      <c r="A152" s="732"/>
      <c r="B152" s="564">
        <f>'Rent Roll'!$B38</f>
        <v>0</v>
      </c>
      <c r="C152" s="566"/>
      <c r="D152" s="566"/>
      <c r="E152" s="566"/>
      <c r="F152" s="778">
        <f>IF(OR(MONTH(F$3)='Rent Roll'!$AN38,MONTH(F$3)='Rent Roll'!$AO38,MONTH(F$3)='Rent Roll'!$AP38,MONTH(F$3)='Rent Roll'!$AQ38,MONTH(F$3)='Rent Roll'!$AR38,MONTH(F$3)='Rent Roll'!$AS38),0,1)</f>
        <v>1</v>
      </c>
      <c r="G152" s="768">
        <f>IF(OR(MONTH(G$3)='Rent Roll'!$AN38,MONTH(G$3)='Rent Roll'!$AO38,MONTH(G$3)='Rent Roll'!$AP38,MONTH(G$3)='Rent Roll'!$AQ38,MONTH(G$3)='Rent Roll'!$AR38,MONTH(G$3)='Rent Roll'!$AS38),0,1)</f>
        <v>1</v>
      </c>
      <c r="H152" s="567">
        <f>IF(OR(MONTH(H$3)='Rent Roll'!$AN38,MONTH(H$3)='Rent Roll'!$AO38,MONTH(H$3)='Rent Roll'!$AP38,MONTH(H$3)='Rent Roll'!$AQ38,MONTH(H$3)='Rent Roll'!$AR38,MONTH(H$3)='Rent Roll'!$AS38),0,1)</f>
        <v>1</v>
      </c>
      <c r="I152" s="567">
        <f>IF(OR(MONTH(I$3)='Rent Roll'!$AN38,MONTH(I$3)='Rent Roll'!$AO38,MONTH(I$3)='Rent Roll'!$AP38,MONTH(I$3)='Rent Roll'!$AQ38,MONTH(I$3)='Rent Roll'!$AR38,MONTH(I$3)='Rent Roll'!$AS38),0,1)</f>
        <v>1</v>
      </c>
      <c r="J152" s="567">
        <f>IF(OR(MONTH(J$3)='Rent Roll'!$AN38,MONTH(J$3)='Rent Roll'!$AO38,MONTH(J$3)='Rent Roll'!$AP38,MONTH(J$3)='Rent Roll'!$AQ38,MONTH(J$3)='Rent Roll'!$AR38,MONTH(J$3)='Rent Roll'!$AS38),0,1)</f>
        <v>1</v>
      </c>
      <c r="K152" s="567">
        <f>IF(OR(MONTH(K$3)='Rent Roll'!$AN38,MONTH(K$3)='Rent Roll'!$AO38,MONTH(K$3)='Rent Roll'!$AP38,MONTH(K$3)='Rent Roll'!$AQ38,MONTH(K$3)='Rent Roll'!$AR38,MONTH(K$3)='Rent Roll'!$AS38),0,1)</f>
        <v>1</v>
      </c>
      <c r="L152" s="567">
        <f>IF(OR(MONTH(L$3)='Rent Roll'!$AN38,MONTH(L$3)='Rent Roll'!$AO38,MONTH(L$3)='Rent Roll'!$AP38,MONTH(L$3)='Rent Roll'!$AQ38,MONTH(L$3)='Rent Roll'!$AR38,MONTH(L$3)='Rent Roll'!$AS38),0,1)</f>
        <v>1</v>
      </c>
      <c r="M152" s="567">
        <f>IF(OR(MONTH(M$3)='Rent Roll'!$AN38,MONTH(M$3)='Rent Roll'!$AO38,MONTH(M$3)='Rent Roll'!$AP38,MONTH(M$3)='Rent Roll'!$AQ38,MONTH(M$3)='Rent Roll'!$AR38,MONTH(M$3)='Rent Roll'!$AS38),0,1)</f>
        <v>1</v>
      </c>
      <c r="N152" s="567">
        <f>IF(OR(MONTH(N$3)='Rent Roll'!$AN38,MONTH(N$3)='Rent Roll'!$AO38,MONTH(N$3)='Rent Roll'!$AP38,MONTH(N$3)='Rent Roll'!$AQ38,MONTH(N$3)='Rent Roll'!$AR38,MONTH(N$3)='Rent Roll'!$AS38),0,1)</f>
        <v>1</v>
      </c>
      <c r="O152" s="567">
        <f>IF(OR(MONTH(O$3)='Rent Roll'!$AN38,MONTH(O$3)='Rent Roll'!$AO38,MONTH(O$3)='Rent Roll'!$AP38,MONTH(O$3)='Rent Roll'!$AQ38,MONTH(O$3)='Rent Roll'!$AR38,MONTH(O$3)='Rent Roll'!$AS38),0,1)</f>
        <v>1</v>
      </c>
      <c r="P152" s="567">
        <f>IF(OR(MONTH(P$3)='Rent Roll'!$AN38,MONTH(P$3)='Rent Roll'!$AO38,MONTH(P$3)='Rent Roll'!$AP38,MONTH(P$3)='Rent Roll'!$AQ38,MONTH(P$3)='Rent Roll'!$AR38,MONTH(P$3)='Rent Roll'!$AS38),0,1)</f>
        <v>1</v>
      </c>
      <c r="Q152" s="567">
        <f>IF(OR(MONTH(Q$3)='Rent Roll'!$AN38,MONTH(Q$3)='Rent Roll'!$AO38,MONTH(Q$3)='Rent Roll'!$AP38,MONTH(Q$3)='Rent Roll'!$AQ38,MONTH(Q$3)='Rent Roll'!$AR38,MONTH(Q$3)='Rent Roll'!$AS38),0,1)</f>
        <v>1</v>
      </c>
      <c r="R152" s="767">
        <f>IF(OR(MONTH(R$3)='Rent Roll'!$AN38,MONTH(R$3)='Rent Roll'!$AO38,MONTH(R$3)='Rent Roll'!$AP38,MONTH(R$3)='Rent Roll'!$AQ38,MONTH(R$3)='Rent Roll'!$AR38,MONTH(R$3)='Rent Roll'!$AS38),0,1)</f>
        <v>1</v>
      </c>
      <c r="S152" s="768">
        <f>IF(OR(MONTH(S$3)='Rent Roll'!$AN38,MONTH(S$3)='Rent Roll'!$AO38,MONTH(S$3)='Rent Roll'!$AP38,MONTH(S$3)='Rent Roll'!$AQ38,MONTH(S$3)='Rent Roll'!$AR38,MONTH(S$3)='Rent Roll'!$AS38),0,1)</f>
        <v>1</v>
      </c>
      <c r="T152" s="567">
        <f>IF(OR(MONTH(T$3)='Rent Roll'!$AN38,MONTH(T$3)='Rent Roll'!$AO38,MONTH(T$3)='Rent Roll'!$AP38,MONTH(T$3)='Rent Roll'!$AQ38,MONTH(T$3)='Rent Roll'!$AR38,MONTH(T$3)='Rent Roll'!$AS38),0,1)</f>
        <v>1</v>
      </c>
      <c r="U152" s="567">
        <f>IF(OR(MONTH(U$3)='Rent Roll'!$AN38,MONTH(U$3)='Rent Roll'!$AO38,MONTH(U$3)='Rent Roll'!$AP38,MONTH(U$3)='Rent Roll'!$AQ38,MONTH(U$3)='Rent Roll'!$AR38,MONTH(U$3)='Rent Roll'!$AS38),0,1)</f>
        <v>1</v>
      </c>
      <c r="V152" s="567">
        <f>IF(OR(MONTH(V$3)='Rent Roll'!$AN38,MONTH(V$3)='Rent Roll'!$AO38,MONTH(V$3)='Rent Roll'!$AP38,MONTH(V$3)='Rent Roll'!$AQ38,MONTH(V$3)='Rent Roll'!$AR38,MONTH(V$3)='Rent Roll'!$AS38),0,1)</f>
        <v>1</v>
      </c>
      <c r="W152" s="567">
        <f>IF(OR(MONTH(W$3)='Rent Roll'!$AN38,MONTH(W$3)='Rent Roll'!$AO38,MONTH(W$3)='Rent Roll'!$AP38,MONTH(W$3)='Rent Roll'!$AQ38,MONTH(W$3)='Rent Roll'!$AR38,MONTH(W$3)='Rent Roll'!$AS38),0,1)</f>
        <v>1</v>
      </c>
      <c r="X152" s="567">
        <f>IF(OR(MONTH(X$3)='Rent Roll'!$AN38,MONTH(X$3)='Rent Roll'!$AO38,MONTH(X$3)='Rent Roll'!$AP38,MONTH(X$3)='Rent Roll'!$AQ38,MONTH(X$3)='Rent Roll'!$AR38,MONTH(X$3)='Rent Roll'!$AS38),0,1)</f>
        <v>1</v>
      </c>
      <c r="Y152" s="567">
        <f>IF(OR(MONTH(Y$3)='Rent Roll'!$AN38,MONTH(Y$3)='Rent Roll'!$AO38,MONTH(Y$3)='Rent Roll'!$AP38,MONTH(Y$3)='Rent Roll'!$AQ38,MONTH(Y$3)='Rent Roll'!$AR38,MONTH(Y$3)='Rent Roll'!$AS38),0,1)</f>
        <v>1</v>
      </c>
      <c r="Z152" s="567">
        <f>IF(OR(MONTH(Z$3)='Rent Roll'!$AN38,MONTH(Z$3)='Rent Roll'!$AO38,MONTH(Z$3)='Rent Roll'!$AP38,MONTH(Z$3)='Rent Roll'!$AQ38,MONTH(Z$3)='Rent Roll'!$AR38,MONTH(Z$3)='Rent Roll'!$AS38),0,1)</f>
        <v>1</v>
      </c>
      <c r="AA152" s="567">
        <f>IF(OR(MONTH(AA$3)='Rent Roll'!$AN38,MONTH(AA$3)='Rent Roll'!$AO38,MONTH(AA$3)='Rent Roll'!$AP38,MONTH(AA$3)='Rent Roll'!$AQ38,MONTH(AA$3)='Rent Roll'!$AR38,MONTH(AA$3)='Rent Roll'!$AS38),0,1)</f>
        <v>1</v>
      </c>
      <c r="AB152" s="567">
        <f>IF(OR(MONTH(AB$3)='Rent Roll'!$AN38,MONTH(AB$3)='Rent Roll'!$AO38,MONTH(AB$3)='Rent Roll'!$AP38,MONTH(AB$3)='Rent Roll'!$AQ38,MONTH(AB$3)='Rent Roll'!$AR38,MONTH(AB$3)='Rent Roll'!$AS38),0,1)</f>
        <v>1</v>
      </c>
      <c r="AC152" s="567">
        <f>IF(OR(MONTH(AC$3)='Rent Roll'!$AN38,MONTH(AC$3)='Rent Roll'!$AO38,MONTH(AC$3)='Rent Roll'!$AP38,MONTH(AC$3)='Rent Roll'!$AQ38,MONTH(AC$3)='Rent Roll'!$AR38,MONTH(AC$3)='Rent Roll'!$AS38),0,1)</f>
        <v>1</v>
      </c>
      <c r="AD152" s="767">
        <f>IF(OR(MONTH(AD$3)='Rent Roll'!$AN38,MONTH(AD$3)='Rent Roll'!$AO38,MONTH(AD$3)='Rent Roll'!$AP38,MONTH(AD$3)='Rent Roll'!$AQ38,MONTH(AD$3)='Rent Roll'!$AR38,MONTH(AD$3)='Rent Roll'!$AS38),0,1)</f>
        <v>1</v>
      </c>
      <c r="AE152" s="768">
        <f>IF(OR(MONTH(AE$3)='Rent Roll'!$AN38,MONTH(AE$3)='Rent Roll'!$AO38,MONTH(AE$3)='Rent Roll'!$AP38,MONTH(AE$3)='Rent Roll'!$AQ38,MONTH(AE$3)='Rent Roll'!$AR38,MONTH(AE$3)='Rent Roll'!$AS38),0,1)</f>
        <v>1</v>
      </c>
      <c r="AF152" s="567">
        <f>IF(OR(MONTH(AF$3)='Rent Roll'!$AN38,MONTH(AF$3)='Rent Roll'!$AO38,MONTH(AF$3)='Rent Roll'!$AP38,MONTH(AF$3)='Rent Roll'!$AQ38,MONTH(AF$3)='Rent Roll'!$AR38,MONTH(AF$3)='Rent Roll'!$AS38),0,1)</f>
        <v>1</v>
      </c>
      <c r="AG152" s="567">
        <f>IF(OR(MONTH(AG$3)='Rent Roll'!$AN38,MONTH(AG$3)='Rent Roll'!$AO38,MONTH(AG$3)='Rent Roll'!$AP38,MONTH(AG$3)='Rent Roll'!$AQ38,MONTH(AG$3)='Rent Roll'!$AR38,MONTH(AG$3)='Rent Roll'!$AS38),0,1)</f>
        <v>1</v>
      </c>
      <c r="AH152" s="567">
        <f>IF(OR(MONTH(AH$3)='Rent Roll'!$AN38,MONTH(AH$3)='Rent Roll'!$AO38,MONTH(AH$3)='Rent Roll'!$AP38,MONTH(AH$3)='Rent Roll'!$AQ38,MONTH(AH$3)='Rent Roll'!$AR38,MONTH(AH$3)='Rent Roll'!$AS38),0,1)</f>
        <v>1</v>
      </c>
      <c r="AI152" s="567">
        <f>IF(OR(MONTH(AI$3)='Rent Roll'!$AN38,MONTH(AI$3)='Rent Roll'!$AO38,MONTH(AI$3)='Rent Roll'!$AP38,MONTH(AI$3)='Rent Roll'!$AQ38,MONTH(AI$3)='Rent Roll'!$AR38,MONTH(AI$3)='Rent Roll'!$AS38),0,1)</f>
        <v>1</v>
      </c>
      <c r="AJ152" s="567">
        <f>IF(OR(MONTH(AJ$3)='Rent Roll'!$AN38,MONTH(AJ$3)='Rent Roll'!$AO38,MONTH(AJ$3)='Rent Roll'!$AP38,MONTH(AJ$3)='Rent Roll'!$AQ38,MONTH(AJ$3)='Rent Roll'!$AR38,MONTH(AJ$3)='Rent Roll'!$AS38),0,1)</f>
        <v>1</v>
      </c>
      <c r="AK152" s="567">
        <f>IF(OR(MONTH(AK$3)='Rent Roll'!$AN38,MONTH(AK$3)='Rent Roll'!$AO38,MONTH(AK$3)='Rent Roll'!$AP38,MONTH(AK$3)='Rent Roll'!$AQ38,MONTH(AK$3)='Rent Roll'!$AR38,MONTH(AK$3)='Rent Roll'!$AS38),0,1)</f>
        <v>1</v>
      </c>
      <c r="AL152" s="567">
        <f>IF(OR(MONTH(AL$3)='Rent Roll'!$AN38,MONTH(AL$3)='Rent Roll'!$AO38,MONTH(AL$3)='Rent Roll'!$AP38,MONTH(AL$3)='Rent Roll'!$AQ38,MONTH(AL$3)='Rent Roll'!$AR38,MONTH(AL$3)='Rent Roll'!$AS38),0,1)</f>
        <v>1</v>
      </c>
      <c r="AM152" s="567">
        <f>IF(OR(MONTH(AM$3)='Rent Roll'!$AN38,MONTH(AM$3)='Rent Roll'!$AO38,MONTH(AM$3)='Rent Roll'!$AP38,MONTH(AM$3)='Rent Roll'!$AQ38,MONTH(AM$3)='Rent Roll'!$AR38,MONTH(AM$3)='Rent Roll'!$AS38),0,1)</f>
        <v>1</v>
      </c>
      <c r="AN152" s="567">
        <f>IF(OR(MONTH(AN$3)='Rent Roll'!$AN38,MONTH(AN$3)='Rent Roll'!$AO38,MONTH(AN$3)='Rent Roll'!$AP38,MONTH(AN$3)='Rent Roll'!$AQ38,MONTH(AN$3)='Rent Roll'!$AR38,MONTH(AN$3)='Rent Roll'!$AS38),0,1)</f>
        <v>1</v>
      </c>
      <c r="AO152" s="567">
        <f>IF(OR(MONTH(AO$3)='Rent Roll'!$AN38,MONTH(AO$3)='Rent Roll'!$AO38,MONTH(AO$3)='Rent Roll'!$AP38,MONTH(AO$3)='Rent Roll'!$AQ38,MONTH(AO$3)='Rent Roll'!$AR38,MONTH(AO$3)='Rent Roll'!$AS38),0,1)</f>
        <v>1</v>
      </c>
      <c r="AP152" s="767">
        <f>IF(OR(MONTH(AP$3)='Rent Roll'!$AN38,MONTH(AP$3)='Rent Roll'!$AO38,MONTH(AP$3)='Rent Roll'!$AP38,MONTH(AP$3)='Rent Roll'!$AQ38,MONTH(AP$3)='Rent Roll'!$AR38,MONTH(AP$3)='Rent Roll'!$AS38),0,1)</f>
        <v>1</v>
      </c>
      <c r="AQ152" s="768">
        <f>IF(OR(MONTH(AQ$3)='Rent Roll'!$AN38,MONTH(AQ$3)='Rent Roll'!$AO38,MONTH(AQ$3)='Rent Roll'!$AP38,MONTH(AQ$3)='Rent Roll'!$AQ38,MONTH(AQ$3)='Rent Roll'!$AR38,MONTH(AQ$3)='Rent Roll'!$AS38),0,1)</f>
        <v>1</v>
      </c>
      <c r="AR152" s="567">
        <f>IF(OR(MONTH(AR$3)='Rent Roll'!$AN38,MONTH(AR$3)='Rent Roll'!$AO38,MONTH(AR$3)='Rent Roll'!$AP38,MONTH(AR$3)='Rent Roll'!$AQ38,MONTH(AR$3)='Rent Roll'!$AR38,MONTH(AR$3)='Rent Roll'!$AS38),0,1)</f>
        <v>1</v>
      </c>
      <c r="AS152" s="567">
        <f>IF(OR(MONTH(AS$3)='Rent Roll'!$AN38,MONTH(AS$3)='Rent Roll'!$AO38,MONTH(AS$3)='Rent Roll'!$AP38,MONTH(AS$3)='Rent Roll'!$AQ38,MONTH(AS$3)='Rent Roll'!$AR38,MONTH(AS$3)='Rent Roll'!$AS38),0,1)</f>
        <v>1</v>
      </c>
      <c r="AT152" s="567">
        <f>IF(OR(MONTH(AT$3)='Rent Roll'!$AN38,MONTH(AT$3)='Rent Roll'!$AO38,MONTH(AT$3)='Rent Roll'!$AP38,MONTH(AT$3)='Rent Roll'!$AQ38,MONTH(AT$3)='Rent Roll'!$AR38,MONTH(AT$3)='Rent Roll'!$AS38),0,1)</f>
        <v>1</v>
      </c>
      <c r="AU152" s="567">
        <f>IF(OR(MONTH(AU$3)='Rent Roll'!$AN38,MONTH(AU$3)='Rent Roll'!$AO38,MONTH(AU$3)='Rent Roll'!$AP38,MONTH(AU$3)='Rent Roll'!$AQ38,MONTH(AU$3)='Rent Roll'!$AR38,MONTH(AU$3)='Rent Roll'!$AS38),0,1)</f>
        <v>1</v>
      </c>
      <c r="AV152" s="567">
        <f>IF(OR(MONTH(AV$3)='Rent Roll'!$AN38,MONTH(AV$3)='Rent Roll'!$AO38,MONTH(AV$3)='Rent Roll'!$AP38,MONTH(AV$3)='Rent Roll'!$AQ38,MONTH(AV$3)='Rent Roll'!$AR38,MONTH(AV$3)='Rent Roll'!$AS38),0,1)</f>
        <v>1</v>
      </c>
      <c r="AW152" s="567">
        <f>IF(OR(MONTH(AW$3)='Rent Roll'!$AN38,MONTH(AW$3)='Rent Roll'!$AO38,MONTH(AW$3)='Rent Roll'!$AP38,MONTH(AW$3)='Rent Roll'!$AQ38,MONTH(AW$3)='Rent Roll'!$AR38,MONTH(AW$3)='Rent Roll'!$AS38),0,1)</f>
        <v>1</v>
      </c>
      <c r="AX152" s="567">
        <f>IF(OR(MONTH(AX$3)='Rent Roll'!$AN38,MONTH(AX$3)='Rent Roll'!$AO38,MONTH(AX$3)='Rent Roll'!$AP38,MONTH(AX$3)='Rent Roll'!$AQ38,MONTH(AX$3)='Rent Roll'!$AR38,MONTH(AX$3)='Rent Roll'!$AS38),0,1)</f>
        <v>1</v>
      </c>
      <c r="AY152" s="567">
        <f>IF(OR(MONTH(AY$3)='Rent Roll'!$AN38,MONTH(AY$3)='Rent Roll'!$AO38,MONTH(AY$3)='Rent Roll'!$AP38,MONTH(AY$3)='Rent Roll'!$AQ38,MONTH(AY$3)='Rent Roll'!$AR38,MONTH(AY$3)='Rent Roll'!$AS38),0,1)</f>
        <v>1</v>
      </c>
      <c r="AZ152" s="567">
        <f>IF(OR(MONTH(AZ$3)='Rent Roll'!$AN38,MONTH(AZ$3)='Rent Roll'!$AO38,MONTH(AZ$3)='Rent Roll'!$AP38,MONTH(AZ$3)='Rent Roll'!$AQ38,MONTH(AZ$3)='Rent Roll'!$AR38,MONTH(AZ$3)='Rent Roll'!$AS38),0,1)</f>
        <v>1</v>
      </c>
      <c r="BA152" s="567">
        <f>IF(OR(MONTH(BA$3)='Rent Roll'!$AN38,MONTH(BA$3)='Rent Roll'!$AO38,MONTH(BA$3)='Rent Roll'!$AP38,MONTH(BA$3)='Rent Roll'!$AQ38,MONTH(BA$3)='Rent Roll'!$AR38,MONTH(BA$3)='Rent Roll'!$AS38),0,1)</f>
        <v>1</v>
      </c>
      <c r="BB152" s="767">
        <f>IF(OR(MONTH(BB$3)='Rent Roll'!$AN38,MONTH(BB$3)='Rent Roll'!$AO38,MONTH(BB$3)='Rent Roll'!$AP38,MONTH(BB$3)='Rent Roll'!$AQ38,MONTH(BB$3)='Rent Roll'!$AR38,MONTH(BB$3)='Rent Roll'!$AS38),0,1)</f>
        <v>1</v>
      </c>
      <c r="BC152" s="768">
        <f>IF(OR(MONTH(BC$3)='Rent Roll'!$AN38,MONTH(BC$3)='Rent Roll'!$AO38,MONTH(BC$3)='Rent Roll'!$AP38,MONTH(BC$3)='Rent Roll'!$AQ38,MONTH(BC$3)='Rent Roll'!$AR38,MONTH(BC$3)='Rent Roll'!$AS38),0,1)</f>
        <v>1</v>
      </c>
      <c r="BD152" s="567">
        <f>IF(OR(MONTH(BD$3)='Rent Roll'!$AN38,MONTH(BD$3)='Rent Roll'!$AO38,MONTH(BD$3)='Rent Roll'!$AP38,MONTH(BD$3)='Rent Roll'!$AQ38,MONTH(BD$3)='Rent Roll'!$AR38,MONTH(BD$3)='Rent Roll'!$AS38),0,1)</f>
        <v>1</v>
      </c>
      <c r="BE152" s="567">
        <f>IF(OR(MONTH(BE$3)='Rent Roll'!$AN38,MONTH(BE$3)='Rent Roll'!$AO38,MONTH(BE$3)='Rent Roll'!$AP38,MONTH(BE$3)='Rent Roll'!$AQ38,MONTH(BE$3)='Rent Roll'!$AR38,MONTH(BE$3)='Rent Roll'!$AS38),0,1)</f>
        <v>1</v>
      </c>
      <c r="BF152" s="567">
        <f>IF(OR(MONTH(BF$3)='Rent Roll'!$AN38,MONTH(BF$3)='Rent Roll'!$AO38,MONTH(BF$3)='Rent Roll'!$AP38,MONTH(BF$3)='Rent Roll'!$AQ38,MONTH(BF$3)='Rent Roll'!$AR38,MONTH(BF$3)='Rent Roll'!$AS38),0,1)</f>
        <v>1</v>
      </c>
      <c r="BG152" s="567">
        <f>IF(OR(MONTH(BG$3)='Rent Roll'!$AN38,MONTH(BG$3)='Rent Roll'!$AO38,MONTH(BG$3)='Rent Roll'!$AP38,MONTH(BG$3)='Rent Roll'!$AQ38,MONTH(BG$3)='Rent Roll'!$AR38,MONTH(BG$3)='Rent Roll'!$AS38),0,1)</f>
        <v>1</v>
      </c>
      <c r="BH152" s="567">
        <f>IF(OR(MONTH(BH$3)='Rent Roll'!$AN38,MONTH(BH$3)='Rent Roll'!$AO38,MONTH(BH$3)='Rent Roll'!$AP38,MONTH(BH$3)='Rent Roll'!$AQ38,MONTH(BH$3)='Rent Roll'!$AR38,MONTH(BH$3)='Rent Roll'!$AS38),0,1)</f>
        <v>1</v>
      </c>
      <c r="BI152" s="567">
        <f>IF(OR(MONTH(BI$3)='Rent Roll'!$AN38,MONTH(BI$3)='Rent Roll'!$AO38,MONTH(BI$3)='Rent Roll'!$AP38,MONTH(BI$3)='Rent Roll'!$AQ38,MONTH(BI$3)='Rent Roll'!$AR38,MONTH(BI$3)='Rent Roll'!$AS38),0,1)</f>
        <v>1</v>
      </c>
      <c r="BJ152" s="567">
        <f>IF(OR(MONTH(BJ$3)='Rent Roll'!$AN38,MONTH(BJ$3)='Rent Roll'!$AO38,MONTH(BJ$3)='Rent Roll'!$AP38,MONTH(BJ$3)='Rent Roll'!$AQ38,MONTH(BJ$3)='Rent Roll'!$AR38,MONTH(BJ$3)='Rent Roll'!$AS38),0,1)</f>
        <v>1</v>
      </c>
      <c r="BK152" s="567">
        <f>IF(OR(MONTH(BK$3)='Rent Roll'!$AN38,MONTH(BK$3)='Rent Roll'!$AO38,MONTH(BK$3)='Rent Roll'!$AP38,MONTH(BK$3)='Rent Roll'!$AQ38,MONTH(BK$3)='Rent Roll'!$AR38,MONTH(BK$3)='Rent Roll'!$AS38),0,1)</f>
        <v>1</v>
      </c>
      <c r="BL152" s="567">
        <f>IF(OR(MONTH(BL$3)='Rent Roll'!$AN38,MONTH(BL$3)='Rent Roll'!$AO38,MONTH(BL$3)='Rent Roll'!$AP38,MONTH(BL$3)='Rent Roll'!$AQ38,MONTH(BL$3)='Rent Roll'!$AR38,MONTH(BL$3)='Rent Roll'!$AS38),0,1)</f>
        <v>1</v>
      </c>
      <c r="BM152" s="567">
        <f>IF(OR(MONTH(BM$3)='Rent Roll'!$AN38,MONTH(BM$3)='Rent Roll'!$AO38,MONTH(BM$3)='Rent Roll'!$AP38,MONTH(BM$3)='Rent Roll'!$AQ38,MONTH(BM$3)='Rent Roll'!$AR38,MONTH(BM$3)='Rent Roll'!$AS38),0,1)</f>
        <v>1</v>
      </c>
      <c r="BN152" s="767">
        <f>IF(OR(MONTH(BN$3)='Rent Roll'!$AN38,MONTH(BN$3)='Rent Roll'!$AO38,MONTH(BN$3)='Rent Roll'!$AP38,MONTH(BN$3)='Rent Roll'!$AQ38,MONTH(BN$3)='Rent Roll'!$AR38,MONTH(BN$3)='Rent Roll'!$AS38),0,1)</f>
        <v>1</v>
      </c>
      <c r="BO152" s="768">
        <f>IF(OR(MONTH(BO$3)='Rent Roll'!$AN38,MONTH(BO$3)='Rent Roll'!$AO38,MONTH(BO$3)='Rent Roll'!$AP38,MONTH(BO$3)='Rent Roll'!$AQ38,MONTH(BO$3)='Rent Roll'!$AR38,MONTH(BO$3)='Rent Roll'!$AS38),0,1)</f>
        <v>1</v>
      </c>
      <c r="BP152" s="567">
        <f>IF(OR(MONTH(BP$3)='Rent Roll'!$AN38,MONTH(BP$3)='Rent Roll'!$AO38,MONTH(BP$3)='Rent Roll'!$AP38,MONTH(BP$3)='Rent Roll'!$AQ38,MONTH(BP$3)='Rent Roll'!$AR38,MONTH(BP$3)='Rent Roll'!$AS38),0,1)</f>
        <v>1</v>
      </c>
      <c r="BQ152" s="567">
        <f>IF(OR(MONTH(BQ$3)='Rent Roll'!$AN38,MONTH(BQ$3)='Rent Roll'!$AO38,MONTH(BQ$3)='Rent Roll'!$AP38,MONTH(BQ$3)='Rent Roll'!$AQ38,MONTH(BQ$3)='Rent Roll'!$AR38,MONTH(BQ$3)='Rent Roll'!$AS38),0,1)</f>
        <v>1</v>
      </c>
      <c r="BR152" s="567">
        <f>IF(OR(MONTH(BR$3)='Rent Roll'!$AN38,MONTH(BR$3)='Rent Roll'!$AO38,MONTH(BR$3)='Rent Roll'!$AP38,MONTH(BR$3)='Rent Roll'!$AQ38,MONTH(BR$3)='Rent Roll'!$AR38,MONTH(BR$3)='Rent Roll'!$AS38),0,1)</f>
        <v>1</v>
      </c>
      <c r="BS152" s="567">
        <f>IF(OR(MONTH(BS$3)='Rent Roll'!$AN38,MONTH(BS$3)='Rent Roll'!$AO38,MONTH(BS$3)='Rent Roll'!$AP38,MONTH(BS$3)='Rent Roll'!$AQ38,MONTH(BS$3)='Rent Roll'!$AR38,MONTH(BS$3)='Rent Roll'!$AS38),0,1)</f>
        <v>1</v>
      </c>
      <c r="BT152" s="567">
        <f>IF(OR(MONTH(BT$3)='Rent Roll'!$AN38,MONTH(BT$3)='Rent Roll'!$AO38,MONTH(BT$3)='Rent Roll'!$AP38,MONTH(BT$3)='Rent Roll'!$AQ38,MONTH(BT$3)='Rent Roll'!$AR38,MONTH(BT$3)='Rent Roll'!$AS38),0,1)</f>
        <v>1</v>
      </c>
      <c r="BU152" s="567">
        <f>IF(OR(MONTH(BU$3)='Rent Roll'!$AN38,MONTH(BU$3)='Rent Roll'!$AO38,MONTH(BU$3)='Rent Roll'!$AP38,MONTH(BU$3)='Rent Roll'!$AQ38,MONTH(BU$3)='Rent Roll'!$AR38,MONTH(BU$3)='Rent Roll'!$AS38),0,1)</f>
        <v>1</v>
      </c>
      <c r="BV152" s="567">
        <f>IF(OR(MONTH(BV$3)='Rent Roll'!$AN38,MONTH(BV$3)='Rent Roll'!$AO38,MONTH(BV$3)='Rent Roll'!$AP38,MONTH(BV$3)='Rent Roll'!$AQ38,MONTH(BV$3)='Rent Roll'!$AR38,MONTH(BV$3)='Rent Roll'!$AS38),0,1)</f>
        <v>1</v>
      </c>
      <c r="BW152" s="567">
        <f>IF(OR(MONTH(BW$3)='Rent Roll'!$AN38,MONTH(BW$3)='Rent Roll'!$AO38,MONTH(BW$3)='Rent Roll'!$AP38,MONTH(BW$3)='Rent Roll'!$AQ38,MONTH(BW$3)='Rent Roll'!$AR38,MONTH(BW$3)='Rent Roll'!$AS38),0,1)</f>
        <v>1</v>
      </c>
      <c r="BX152" s="567">
        <f>IF(OR(MONTH(BX$3)='Rent Roll'!$AN38,MONTH(BX$3)='Rent Roll'!$AO38,MONTH(BX$3)='Rent Roll'!$AP38,MONTH(BX$3)='Rent Roll'!$AQ38,MONTH(BX$3)='Rent Roll'!$AR38,MONTH(BX$3)='Rent Roll'!$AS38),0,1)</f>
        <v>1</v>
      </c>
      <c r="BY152" s="567">
        <f>IF(OR(MONTH(BY$3)='Rent Roll'!$AN38,MONTH(BY$3)='Rent Roll'!$AO38,MONTH(BY$3)='Rent Roll'!$AP38,MONTH(BY$3)='Rent Roll'!$AQ38,MONTH(BY$3)='Rent Roll'!$AR38,MONTH(BY$3)='Rent Roll'!$AS38),0,1)</f>
        <v>1</v>
      </c>
      <c r="BZ152" s="767">
        <f>IF(OR(MONTH(BZ$3)='Rent Roll'!$AN38,MONTH(BZ$3)='Rent Roll'!$AO38,MONTH(BZ$3)='Rent Roll'!$AP38,MONTH(BZ$3)='Rent Roll'!$AQ38,MONTH(BZ$3)='Rent Roll'!$AR38,MONTH(BZ$3)='Rent Roll'!$AS38),0,1)</f>
        <v>1</v>
      </c>
      <c r="CA152" s="768">
        <f>IF(OR(MONTH(CA$3)='Rent Roll'!$AN38,MONTH(CA$3)='Rent Roll'!$AO38,MONTH(CA$3)='Rent Roll'!$AP38,MONTH(CA$3)='Rent Roll'!$AQ38,MONTH(CA$3)='Rent Roll'!$AR38,MONTH(CA$3)='Rent Roll'!$AS38),0,1)</f>
        <v>1</v>
      </c>
      <c r="CB152" s="567">
        <f>IF(OR(MONTH(CB$3)='Rent Roll'!$AN38,MONTH(CB$3)='Rent Roll'!$AO38,MONTH(CB$3)='Rent Roll'!$AP38,MONTH(CB$3)='Rent Roll'!$AQ38,MONTH(CB$3)='Rent Roll'!$AR38,MONTH(CB$3)='Rent Roll'!$AS38),0,1)</f>
        <v>1</v>
      </c>
      <c r="CC152" s="567">
        <f>IF(OR(MONTH(CC$3)='Rent Roll'!$AN38,MONTH(CC$3)='Rent Roll'!$AO38,MONTH(CC$3)='Rent Roll'!$AP38,MONTH(CC$3)='Rent Roll'!$AQ38,MONTH(CC$3)='Rent Roll'!$AR38,MONTH(CC$3)='Rent Roll'!$AS38),0,1)</f>
        <v>1</v>
      </c>
      <c r="CD152" s="567">
        <f>IF(OR(MONTH(CD$3)='Rent Roll'!$AN38,MONTH(CD$3)='Rent Roll'!$AO38,MONTH(CD$3)='Rent Roll'!$AP38,MONTH(CD$3)='Rent Roll'!$AQ38,MONTH(CD$3)='Rent Roll'!$AR38,MONTH(CD$3)='Rent Roll'!$AS38),0,1)</f>
        <v>1</v>
      </c>
      <c r="CE152" s="567">
        <f>IF(OR(MONTH(CE$3)='Rent Roll'!$AN38,MONTH(CE$3)='Rent Roll'!$AO38,MONTH(CE$3)='Rent Roll'!$AP38,MONTH(CE$3)='Rent Roll'!$AQ38,MONTH(CE$3)='Rent Roll'!$AR38,MONTH(CE$3)='Rent Roll'!$AS38),0,1)</f>
        <v>1</v>
      </c>
      <c r="CF152" s="567">
        <f>IF(OR(MONTH(CF$3)='Rent Roll'!$AN38,MONTH(CF$3)='Rent Roll'!$AO38,MONTH(CF$3)='Rent Roll'!$AP38,MONTH(CF$3)='Rent Roll'!$AQ38,MONTH(CF$3)='Rent Roll'!$AR38,MONTH(CF$3)='Rent Roll'!$AS38),0,1)</f>
        <v>1</v>
      </c>
      <c r="CG152" s="567">
        <f>IF(OR(MONTH(CG$3)='Rent Roll'!$AN38,MONTH(CG$3)='Rent Roll'!$AO38,MONTH(CG$3)='Rent Roll'!$AP38,MONTH(CG$3)='Rent Roll'!$AQ38,MONTH(CG$3)='Rent Roll'!$AR38,MONTH(CG$3)='Rent Roll'!$AS38),0,1)</f>
        <v>1</v>
      </c>
      <c r="CH152" s="567">
        <f>IF(OR(MONTH(CH$3)='Rent Roll'!$AN38,MONTH(CH$3)='Rent Roll'!$AO38,MONTH(CH$3)='Rent Roll'!$AP38,MONTH(CH$3)='Rent Roll'!$AQ38,MONTH(CH$3)='Rent Roll'!$AR38,MONTH(CH$3)='Rent Roll'!$AS38),0,1)</f>
        <v>1</v>
      </c>
      <c r="CI152" s="567">
        <f>IF(OR(MONTH(CI$3)='Rent Roll'!$AN38,MONTH(CI$3)='Rent Roll'!$AO38,MONTH(CI$3)='Rent Roll'!$AP38,MONTH(CI$3)='Rent Roll'!$AQ38,MONTH(CI$3)='Rent Roll'!$AR38,MONTH(CI$3)='Rent Roll'!$AS38),0,1)</f>
        <v>1</v>
      </c>
      <c r="CJ152" s="567">
        <f>IF(OR(MONTH(CJ$3)='Rent Roll'!$AN38,MONTH(CJ$3)='Rent Roll'!$AO38,MONTH(CJ$3)='Rent Roll'!$AP38,MONTH(CJ$3)='Rent Roll'!$AQ38,MONTH(CJ$3)='Rent Roll'!$AR38,MONTH(CJ$3)='Rent Roll'!$AS38),0,1)</f>
        <v>1</v>
      </c>
      <c r="CK152" s="567">
        <f>IF(OR(MONTH(CK$3)='Rent Roll'!$AN38,MONTH(CK$3)='Rent Roll'!$AO38,MONTH(CK$3)='Rent Roll'!$AP38,MONTH(CK$3)='Rent Roll'!$AQ38,MONTH(CK$3)='Rent Roll'!$AR38,MONTH(CK$3)='Rent Roll'!$AS38),0,1)</f>
        <v>1</v>
      </c>
      <c r="CL152" s="767">
        <f>IF(OR(MONTH(CL$3)='Rent Roll'!$AN38,MONTH(CL$3)='Rent Roll'!$AO38,MONTH(CL$3)='Rent Roll'!$AP38,MONTH(CL$3)='Rent Roll'!$AQ38,MONTH(CL$3)='Rent Roll'!$AR38,MONTH(CL$3)='Rent Roll'!$AS38),0,1)</f>
        <v>1</v>
      </c>
      <c r="CM152" s="768">
        <f>IF(OR(MONTH(CM$3)='Rent Roll'!$AN38,MONTH(CM$3)='Rent Roll'!$AO38,MONTH(CM$3)='Rent Roll'!$AP38,MONTH(CM$3)='Rent Roll'!$AQ38,MONTH(CM$3)='Rent Roll'!$AR38,MONTH(CM$3)='Rent Roll'!$AS38),0,1)</f>
        <v>1</v>
      </c>
      <c r="CN152" s="567">
        <f>IF(OR(MONTH(CN$3)='Rent Roll'!$AN38,MONTH(CN$3)='Rent Roll'!$AO38,MONTH(CN$3)='Rent Roll'!$AP38,MONTH(CN$3)='Rent Roll'!$AQ38,MONTH(CN$3)='Rent Roll'!$AR38,MONTH(CN$3)='Rent Roll'!$AS38),0,1)</f>
        <v>1</v>
      </c>
      <c r="CO152" s="567">
        <f>IF(OR(MONTH(CO$3)='Rent Roll'!$AN38,MONTH(CO$3)='Rent Roll'!$AO38,MONTH(CO$3)='Rent Roll'!$AP38,MONTH(CO$3)='Rent Roll'!$AQ38,MONTH(CO$3)='Rent Roll'!$AR38,MONTH(CO$3)='Rent Roll'!$AS38),0,1)</f>
        <v>1</v>
      </c>
      <c r="CP152" s="567">
        <f>IF(OR(MONTH(CP$3)='Rent Roll'!$AN38,MONTH(CP$3)='Rent Roll'!$AO38,MONTH(CP$3)='Rent Roll'!$AP38,MONTH(CP$3)='Rent Roll'!$AQ38,MONTH(CP$3)='Rent Roll'!$AR38,MONTH(CP$3)='Rent Roll'!$AS38),0,1)</f>
        <v>1</v>
      </c>
      <c r="CQ152" s="567">
        <f>IF(OR(MONTH(CQ$3)='Rent Roll'!$AN38,MONTH(CQ$3)='Rent Roll'!$AO38,MONTH(CQ$3)='Rent Roll'!$AP38,MONTH(CQ$3)='Rent Roll'!$AQ38,MONTH(CQ$3)='Rent Roll'!$AR38,MONTH(CQ$3)='Rent Roll'!$AS38),0,1)</f>
        <v>1</v>
      </c>
      <c r="CR152" s="567">
        <f>IF(OR(MONTH(CR$3)='Rent Roll'!$AN38,MONTH(CR$3)='Rent Roll'!$AO38,MONTH(CR$3)='Rent Roll'!$AP38,MONTH(CR$3)='Rent Roll'!$AQ38,MONTH(CR$3)='Rent Roll'!$AR38,MONTH(CR$3)='Rent Roll'!$AS38),0,1)</f>
        <v>1</v>
      </c>
      <c r="CS152" s="567">
        <f>IF(OR(MONTH(CS$3)='Rent Roll'!$AN38,MONTH(CS$3)='Rent Roll'!$AO38,MONTH(CS$3)='Rent Roll'!$AP38,MONTH(CS$3)='Rent Roll'!$AQ38,MONTH(CS$3)='Rent Roll'!$AR38,MONTH(CS$3)='Rent Roll'!$AS38),0,1)</f>
        <v>1</v>
      </c>
      <c r="CT152" s="567">
        <f>IF(OR(MONTH(CT$3)='Rent Roll'!$AN38,MONTH(CT$3)='Rent Roll'!$AO38,MONTH(CT$3)='Rent Roll'!$AP38,MONTH(CT$3)='Rent Roll'!$AQ38,MONTH(CT$3)='Rent Roll'!$AR38,MONTH(CT$3)='Rent Roll'!$AS38),0,1)</f>
        <v>1</v>
      </c>
      <c r="CU152" s="567">
        <f>IF(OR(MONTH(CU$3)='Rent Roll'!$AN38,MONTH(CU$3)='Rent Roll'!$AO38,MONTH(CU$3)='Rent Roll'!$AP38,MONTH(CU$3)='Rent Roll'!$AQ38,MONTH(CU$3)='Rent Roll'!$AR38,MONTH(CU$3)='Rent Roll'!$AS38),0,1)</f>
        <v>1</v>
      </c>
      <c r="CV152" s="567">
        <f>IF(OR(MONTH(CV$3)='Rent Roll'!$AN38,MONTH(CV$3)='Rent Roll'!$AO38,MONTH(CV$3)='Rent Roll'!$AP38,MONTH(CV$3)='Rent Roll'!$AQ38,MONTH(CV$3)='Rent Roll'!$AR38,MONTH(CV$3)='Rent Roll'!$AS38),0,1)</f>
        <v>1</v>
      </c>
      <c r="CW152" s="567">
        <f>IF(OR(MONTH(CW$3)='Rent Roll'!$AN38,MONTH(CW$3)='Rent Roll'!$AO38,MONTH(CW$3)='Rent Roll'!$AP38,MONTH(CW$3)='Rent Roll'!$AQ38,MONTH(CW$3)='Rent Roll'!$AR38,MONTH(CW$3)='Rent Roll'!$AS38),0,1)</f>
        <v>1</v>
      </c>
      <c r="CX152" s="767">
        <f>IF(OR(MONTH(CX$3)='Rent Roll'!$AN38,MONTH(CX$3)='Rent Roll'!$AO38,MONTH(CX$3)='Rent Roll'!$AP38,MONTH(CX$3)='Rent Roll'!$AQ38,MONTH(CX$3)='Rent Roll'!$AR38,MONTH(CX$3)='Rent Roll'!$AS38),0,1)</f>
        <v>1</v>
      </c>
      <c r="CY152" s="768">
        <f>IF(OR(MONTH(CY$3)='Rent Roll'!$AN38,MONTH(CY$3)='Rent Roll'!$AO38,MONTH(CY$3)='Rent Roll'!$AP38,MONTH(CY$3)='Rent Roll'!$AQ38,MONTH(CY$3)='Rent Roll'!$AR38,MONTH(CY$3)='Rent Roll'!$AS38),0,1)</f>
        <v>1</v>
      </c>
      <c r="CZ152" s="567">
        <f>IF(OR(MONTH(CZ$3)='Rent Roll'!$AN38,MONTH(CZ$3)='Rent Roll'!$AO38,MONTH(CZ$3)='Rent Roll'!$AP38,MONTH(CZ$3)='Rent Roll'!$AQ38,MONTH(CZ$3)='Rent Roll'!$AR38,MONTH(CZ$3)='Rent Roll'!$AS38),0,1)</f>
        <v>1</v>
      </c>
      <c r="DA152" s="567">
        <f>IF(OR(MONTH(DA$3)='Rent Roll'!$AN38,MONTH(DA$3)='Rent Roll'!$AO38,MONTH(DA$3)='Rent Roll'!$AP38,MONTH(DA$3)='Rent Roll'!$AQ38,MONTH(DA$3)='Rent Roll'!$AR38,MONTH(DA$3)='Rent Roll'!$AS38),0,1)</f>
        <v>1</v>
      </c>
      <c r="DB152" s="567">
        <f>IF(OR(MONTH(DB$3)='Rent Roll'!$AN38,MONTH(DB$3)='Rent Roll'!$AO38,MONTH(DB$3)='Rent Roll'!$AP38,MONTH(DB$3)='Rent Roll'!$AQ38,MONTH(DB$3)='Rent Roll'!$AR38,MONTH(DB$3)='Rent Roll'!$AS38),0,1)</f>
        <v>1</v>
      </c>
      <c r="DC152" s="567">
        <f>IF(OR(MONTH(DC$3)='Rent Roll'!$AN38,MONTH(DC$3)='Rent Roll'!$AO38,MONTH(DC$3)='Rent Roll'!$AP38,MONTH(DC$3)='Rent Roll'!$AQ38,MONTH(DC$3)='Rent Roll'!$AR38,MONTH(DC$3)='Rent Roll'!$AS38),0,1)</f>
        <v>1</v>
      </c>
      <c r="DD152" s="567">
        <f>IF(OR(MONTH(DD$3)='Rent Roll'!$AN38,MONTH(DD$3)='Rent Roll'!$AO38,MONTH(DD$3)='Rent Roll'!$AP38,MONTH(DD$3)='Rent Roll'!$AQ38,MONTH(DD$3)='Rent Roll'!$AR38,MONTH(DD$3)='Rent Roll'!$AS38),0,1)</f>
        <v>1</v>
      </c>
      <c r="DE152" s="567">
        <f>IF(OR(MONTH(DE$3)='Rent Roll'!$AN38,MONTH(DE$3)='Rent Roll'!$AO38,MONTH(DE$3)='Rent Roll'!$AP38,MONTH(DE$3)='Rent Roll'!$AQ38,MONTH(DE$3)='Rent Roll'!$AR38,MONTH(DE$3)='Rent Roll'!$AS38),0,1)</f>
        <v>1</v>
      </c>
      <c r="DF152" s="567">
        <f>IF(OR(MONTH(DF$3)='Rent Roll'!$AN38,MONTH(DF$3)='Rent Roll'!$AO38,MONTH(DF$3)='Rent Roll'!$AP38,MONTH(DF$3)='Rent Roll'!$AQ38,MONTH(DF$3)='Rent Roll'!$AR38,MONTH(DF$3)='Rent Roll'!$AS38),0,1)</f>
        <v>1</v>
      </c>
      <c r="DG152" s="567">
        <f>IF(OR(MONTH(DG$3)='Rent Roll'!$AN38,MONTH(DG$3)='Rent Roll'!$AO38,MONTH(DG$3)='Rent Roll'!$AP38,MONTH(DG$3)='Rent Roll'!$AQ38,MONTH(DG$3)='Rent Roll'!$AR38,MONTH(DG$3)='Rent Roll'!$AS38),0,1)</f>
        <v>1</v>
      </c>
      <c r="DH152" s="567">
        <f>IF(OR(MONTH(DH$3)='Rent Roll'!$AN38,MONTH(DH$3)='Rent Roll'!$AO38,MONTH(DH$3)='Rent Roll'!$AP38,MONTH(DH$3)='Rent Roll'!$AQ38,MONTH(DH$3)='Rent Roll'!$AR38,MONTH(DH$3)='Rent Roll'!$AS38),0,1)</f>
        <v>1</v>
      </c>
      <c r="DI152" s="567">
        <f>IF(OR(MONTH(DI$3)='Rent Roll'!$AN38,MONTH(DI$3)='Rent Roll'!$AO38,MONTH(DI$3)='Rent Roll'!$AP38,MONTH(DI$3)='Rent Roll'!$AQ38,MONTH(DI$3)='Rent Roll'!$AR38,MONTH(DI$3)='Rent Roll'!$AS38),0,1)</f>
        <v>1</v>
      </c>
      <c r="DJ152" s="767">
        <f>IF(OR(MONTH(DJ$3)='Rent Roll'!$AN38,MONTH(DJ$3)='Rent Roll'!$AO38,MONTH(DJ$3)='Rent Roll'!$AP38,MONTH(DJ$3)='Rent Roll'!$AQ38,MONTH(DJ$3)='Rent Roll'!$AR38,MONTH(DJ$3)='Rent Roll'!$AS38),0,1)</f>
        <v>1</v>
      </c>
      <c r="DK152" s="768">
        <f>IF(OR(MONTH(DK$3)='Rent Roll'!$AN38,MONTH(DK$3)='Rent Roll'!$AO38,MONTH(DK$3)='Rent Roll'!$AP38,MONTH(DK$3)='Rent Roll'!$AQ38,MONTH(DK$3)='Rent Roll'!$AR38,MONTH(DK$3)='Rent Roll'!$AS38),0,1)</f>
        <v>1</v>
      </c>
      <c r="DL152" s="567">
        <f>IF(OR(MONTH(DL$3)='Rent Roll'!$AN38,MONTH(DL$3)='Rent Roll'!$AO38,MONTH(DL$3)='Rent Roll'!$AP38,MONTH(DL$3)='Rent Roll'!$AQ38,MONTH(DL$3)='Rent Roll'!$AR38,MONTH(DL$3)='Rent Roll'!$AS38),0,1)</f>
        <v>1</v>
      </c>
      <c r="DM152" s="567">
        <f>IF(OR(MONTH(DM$3)='Rent Roll'!$AN38,MONTH(DM$3)='Rent Roll'!$AO38,MONTH(DM$3)='Rent Roll'!$AP38,MONTH(DM$3)='Rent Roll'!$AQ38,MONTH(DM$3)='Rent Roll'!$AR38,MONTH(DM$3)='Rent Roll'!$AS38),0,1)</f>
        <v>1</v>
      </c>
      <c r="DN152" s="567">
        <f>IF(OR(MONTH(DN$3)='Rent Roll'!$AN38,MONTH(DN$3)='Rent Roll'!$AO38,MONTH(DN$3)='Rent Roll'!$AP38,MONTH(DN$3)='Rent Roll'!$AQ38,MONTH(DN$3)='Rent Roll'!$AR38,MONTH(DN$3)='Rent Roll'!$AS38),0,1)</f>
        <v>1</v>
      </c>
      <c r="DO152" s="567">
        <f>IF(OR(MONTH(DO$3)='Rent Roll'!$AN38,MONTH(DO$3)='Rent Roll'!$AO38,MONTH(DO$3)='Rent Roll'!$AP38,MONTH(DO$3)='Rent Roll'!$AQ38,MONTH(DO$3)='Rent Roll'!$AR38,MONTH(DO$3)='Rent Roll'!$AS38),0,1)</f>
        <v>1</v>
      </c>
      <c r="DP152" s="567">
        <f>IF(OR(MONTH(DP$3)='Rent Roll'!$AN38,MONTH(DP$3)='Rent Roll'!$AO38,MONTH(DP$3)='Rent Roll'!$AP38,MONTH(DP$3)='Rent Roll'!$AQ38,MONTH(DP$3)='Rent Roll'!$AR38,MONTH(DP$3)='Rent Roll'!$AS38),0,1)</f>
        <v>1</v>
      </c>
      <c r="DQ152" s="567">
        <f>IF(OR(MONTH(DQ$3)='Rent Roll'!$AN38,MONTH(DQ$3)='Rent Roll'!$AO38,MONTH(DQ$3)='Rent Roll'!$AP38,MONTH(DQ$3)='Rent Roll'!$AQ38,MONTH(DQ$3)='Rent Roll'!$AR38,MONTH(DQ$3)='Rent Roll'!$AS38),0,1)</f>
        <v>1</v>
      </c>
      <c r="DR152" s="567">
        <f>IF(OR(MONTH(DR$3)='Rent Roll'!$AN38,MONTH(DR$3)='Rent Roll'!$AO38,MONTH(DR$3)='Rent Roll'!$AP38,MONTH(DR$3)='Rent Roll'!$AQ38,MONTH(DR$3)='Rent Roll'!$AR38,MONTH(DR$3)='Rent Roll'!$AS38),0,1)</f>
        <v>1</v>
      </c>
      <c r="DS152" s="567">
        <f>IF(OR(MONTH(DS$3)='Rent Roll'!$AN38,MONTH(DS$3)='Rent Roll'!$AO38,MONTH(DS$3)='Rent Roll'!$AP38,MONTH(DS$3)='Rent Roll'!$AQ38,MONTH(DS$3)='Rent Roll'!$AR38,MONTH(DS$3)='Rent Roll'!$AS38),0,1)</f>
        <v>1</v>
      </c>
      <c r="DT152" s="567">
        <f>IF(OR(MONTH(DT$3)='Rent Roll'!$AN38,MONTH(DT$3)='Rent Roll'!$AO38,MONTH(DT$3)='Rent Roll'!$AP38,MONTH(DT$3)='Rent Roll'!$AQ38,MONTH(DT$3)='Rent Roll'!$AR38,MONTH(DT$3)='Rent Roll'!$AS38),0,1)</f>
        <v>1</v>
      </c>
      <c r="DU152" s="567">
        <f>IF(OR(MONTH(DU$3)='Rent Roll'!$AN38,MONTH(DU$3)='Rent Roll'!$AO38,MONTH(DU$3)='Rent Roll'!$AP38,MONTH(DU$3)='Rent Roll'!$AQ38,MONTH(DU$3)='Rent Roll'!$AR38,MONTH(DU$3)='Rent Roll'!$AS38),0,1)</f>
        <v>1</v>
      </c>
      <c r="DV152" s="567">
        <f>IF(OR(MONTH(DV$3)='Rent Roll'!$AN38,MONTH(DV$3)='Rent Roll'!$AO38,MONTH(DV$3)='Rent Roll'!$AP38,MONTH(DV$3)='Rent Roll'!$AQ38,MONTH(DV$3)='Rent Roll'!$AR38,MONTH(DV$3)='Rent Roll'!$AS38),0,1)</f>
        <v>1</v>
      </c>
    </row>
    <row r="153" spans="1:126" s="568" customFormat="1" ht="12" customHeight="1" outlineLevel="1" x14ac:dyDescent="0.4">
      <c r="A153" s="732"/>
      <c r="B153" s="564">
        <f>'Rent Roll'!$B39</f>
        <v>0</v>
      </c>
      <c r="C153" s="566"/>
      <c r="D153" s="566"/>
      <c r="E153" s="566"/>
      <c r="F153" s="778">
        <f>IF(OR(MONTH(F$3)='Rent Roll'!$AN39,MONTH(F$3)='Rent Roll'!$AO39,MONTH(F$3)='Rent Roll'!$AP39,MONTH(F$3)='Rent Roll'!$AQ39,MONTH(F$3)='Rent Roll'!$AR39,MONTH(F$3)='Rent Roll'!$AS39),0,1)</f>
        <v>1</v>
      </c>
      <c r="G153" s="768">
        <f>IF(OR(MONTH(G$3)='Rent Roll'!$AN39,MONTH(G$3)='Rent Roll'!$AO39,MONTH(G$3)='Rent Roll'!$AP39,MONTH(G$3)='Rent Roll'!$AQ39,MONTH(G$3)='Rent Roll'!$AR39,MONTH(G$3)='Rent Roll'!$AS39),0,1)</f>
        <v>1</v>
      </c>
      <c r="H153" s="567">
        <f>IF(OR(MONTH(H$3)='Rent Roll'!$AN39,MONTH(H$3)='Rent Roll'!$AO39,MONTH(H$3)='Rent Roll'!$AP39,MONTH(H$3)='Rent Roll'!$AQ39,MONTH(H$3)='Rent Roll'!$AR39,MONTH(H$3)='Rent Roll'!$AS39),0,1)</f>
        <v>1</v>
      </c>
      <c r="I153" s="567">
        <f>IF(OR(MONTH(I$3)='Rent Roll'!$AN39,MONTH(I$3)='Rent Roll'!$AO39,MONTH(I$3)='Rent Roll'!$AP39,MONTH(I$3)='Rent Roll'!$AQ39,MONTH(I$3)='Rent Roll'!$AR39,MONTH(I$3)='Rent Roll'!$AS39),0,1)</f>
        <v>1</v>
      </c>
      <c r="J153" s="567">
        <f>IF(OR(MONTH(J$3)='Rent Roll'!$AN39,MONTH(J$3)='Rent Roll'!$AO39,MONTH(J$3)='Rent Roll'!$AP39,MONTH(J$3)='Rent Roll'!$AQ39,MONTH(J$3)='Rent Roll'!$AR39,MONTH(J$3)='Rent Roll'!$AS39),0,1)</f>
        <v>1</v>
      </c>
      <c r="K153" s="567">
        <f>IF(OR(MONTH(K$3)='Rent Roll'!$AN39,MONTH(K$3)='Rent Roll'!$AO39,MONTH(K$3)='Rent Roll'!$AP39,MONTH(K$3)='Rent Roll'!$AQ39,MONTH(K$3)='Rent Roll'!$AR39,MONTH(K$3)='Rent Roll'!$AS39),0,1)</f>
        <v>1</v>
      </c>
      <c r="L153" s="567">
        <f>IF(OR(MONTH(L$3)='Rent Roll'!$AN39,MONTH(L$3)='Rent Roll'!$AO39,MONTH(L$3)='Rent Roll'!$AP39,MONTH(L$3)='Rent Roll'!$AQ39,MONTH(L$3)='Rent Roll'!$AR39,MONTH(L$3)='Rent Roll'!$AS39),0,1)</f>
        <v>1</v>
      </c>
      <c r="M153" s="567">
        <f>IF(OR(MONTH(M$3)='Rent Roll'!$AN39,MONTH(M$3)='Rent Roll'!$AO39,MONTH(M$3)='Rent Roll'!$AP39,MONTH(M$3)='Rent Roll'!$AQ39,MONTH(M$3)='Rent Roll'!$AR39,MONTH(M$3)='Rent Roll'!$AS39),0,1)</f>
        <v>1</v>
      </c>
      <c r="N153" s="567">
        <f>IF(OR(MONTH(N$3)='Rent Roll'!$AN39,MONTH(N$3)='Rent Roll'!$AO39,MONTH(N$3)='Rent Roll'!$AP39,MONTH(N$3)='Rent Roll'!$AQ39,MONTH(N$3)='Rent Roll'!$AR39,MONTH(N$3)='Rent Roll'!$AS39),0,1)</f>
        <v>1</v>
      </c>
      <c r="O153" s="567">
        <f>IF(OR(MONTH(O$3)='Rent Roll'!$AN39,MONTH(O$3)='Rent Roll'!$AO39,MONTH(O$3)='Rent Roll'!$AP39,MONTH(O$3)='Rent Roll'!$AQ39,MONTH(O$3)='Rent Roll'!$AR39,MONTH(O$3)='Rent Roll'!$AS39),0,1)</f>
        <v>1</v>
      </c>
      <c r="P153" s="567">
        <f>IF(OR(MONTH(P$3)='Rent Roll'!$AN39,MONTH(P$3)='Rent Roll'!$AO39,MONTH(P$3)='Rent Roll'!$AP39,MONTH(P$3)='Rent Roll'!$AQ39,MONTH(P$3)='Rent Roll'!$AR39,MONTH(P$3)='Rent Roll'!$AS39),0,1)</f>
        <v>1</v>
      </c>
      <c r="Q153" s="567">
        <f>IF(OR(MONTH(Q$3)='Rent Roll'!$AN39,MONTH(Q$3)='Rent Roll'!$AO39,MONTH(Q$3)='Rent Roll'!$AP39,MONTH(Q$3)='Rent Roll'!$AQ39,MONTH(Q$3)='Rent Roll'!$AR39,MONTH(Q$3)='Rent Roll'!$AS39),0,1)</f>
        <v>1</v>
      </c>
      <c r="R153" s="767">
        <f>IF(OR(MONTH(R$3)='Rent Roll'!$AN39,MONTH(R$3)='Rent Roll'!$AO39,MONTH(R$3)='Rent Roll'!$AP39,MONTH(R$3)='Rent Roll'!$AQ39,MONTH(R$3)='Rent Roll'!$AR39,MONTH(R$3)='Rent Roll'!$AS39),0,1)</f>
        <v>1</v>
      </c>
      <c r="S153" s="768">
        <f>IF(OR(MONTH(S$3)='Rent Roll'!$AN39,MONTH(S$3)='Rent Roll'!$AO39,MONTH(S$3)='Rent Roll'!$AP39,MONTH(S$3)='Rent Roll'!$AQ39,MONTH(S$3)='Rent Roll'!$AR39,MONTH(S$3)='Rent Roll'!$AS39),0,1)</f>
        <v>1</v>
      </c>
      <c r="T153" s="567">
        <f>IF(OR(MONTH(T$3)='Rent Roll'!$AN39,MONTH(T$3)='Rent Roll'!$AO39,MONTH(T$3)='Rent Roll'!$AP39,MONTH(T$3)='Rent Roll'!$AQ39,MONTH(T$3)='Rent Roll'!$AR39,MONTH(T$3)='Rent Roll'!$AS39),0,1)</f>
        <v>1</v>
      </c>
      <c r="U153" s="567">
        <f>IF(OR(MONTH(U$3)='Rent Roll'!$AN39,MONTH(U$3)='Rent Roll'!$AO39,MONTH(U$3)='Rent Roll'!$AP39,MONTH(U$3)='Rent Roll'!$AQ39,MONTH(U$3)='Rent Roll'!$AR39,MONTH(U$3)='Rent Roll'!$AS39),0,1)</f>
        <v>1</v>
      </c>
      <c r="V153" s="567">
        <f>IF(OR(MONTH(V$3)='Rent Roll'!$AN39,MONTH(V$3)='Rent Roll'!$AO39,MONTH(V$3)='Rent Roll'!$AP39,MONTH(V$3)='Rent Roll'!$AQ39,MONTH(V$3)='Rent Roll'!$AR39,MONTH(V$3)='Rent Roll'!$AS39),0,1)</f>
        <v>1</v>
      </c>
      <c r="W153" s="567">
        <f>IF(OR(MONTH(W$3)='Rent Roll'!$AN39,MONTH(W$3)='Rent Roll'!$AO39,MONTH(W$3)='Rent Roll'!$AP39,MONTH(W$3)='Rent Roll'!$AQ39,MONTH(W$3)='Rent Roll'!$AR39,MONTH(W$3)='Rent Roll'!$AS39),0,1)</f>
        <v>1</v>
      </c>
      <c r="X153" s="567">
        <f>IF(OR(MONTH(X$3)='Rent Roll'!$AN39,MONTH(X$3)='Rent Roll'!$AO39,MONTH(X$3)='Rent Roll'!$AP39,MONTH(X$3)='Rent Roll'!$AQ39,MONTH(X$3)='Rent Roll'!$AR39,MONTH(X$3)='Rent Roll'!$AS39),0,1)</f>
        <v>1</v>
      </c>
      <c r="Y153" s="567">
        <f>IF(OR(MONTH(Y$3)='Rent Roll'!$AN39,MONTH(Y$3)='Rent Roll'!$AO39,MONTH(Y$3)='Rent Roll'!$AP39,MONTH(Y$3)='Rent Roll'!$AQ39,MONTH(Y$3)='Rent Roll'!$AR39,MONTH(Y$3)='Rent Roll'!$AS39),0,1)</f>
        <v>1</v>
      </c>
      <c r="Z153" s="567">
        <f>IF(OR(MONTH(Z$3)='Rent Roll'!$AN39,MONTH(Z$3)='Rent Roll'!$AO39,MONTH(Z$3)='Rent Roll'!$AP39,MONTH(Z$3)='Rent Roll'!$AQ39,MONTH(Z$3)='Rent Roll'!$AR39,MONTH(Z$3)='Rent Roll'!$AS39),0,1)</f>
        <v>1</v>
      </c>
      <c r="AA153" s="567">
        <f>IF(OR(MONTH(AA$3)='Rent Roll'!$AN39,MONTH(AA$3)='Rent Roll'!$AO39,MONTH(AA$3)='Rent Roll'!$AP39,MONTH(AA$3)='Rent Roll'!$AQ39,MONTH(AA$3)='Rent Roll'!$AR39,MONTH(AA$3)='Rent Roll'!$AS39),0,1)</f>
        <v>1</v>
      </c>
      <c r="AB153" s="567">
        <f>IF(OR(MONTH(AB$3)='Rent Roll'!$AN39,MONTH(AB$3)='Rent Roll'!$AO39,MONTH(AB$3)='Rent Roll'!$AP39,MONTH(AB$3)='Rent Roll'!$AQ39,MONTH(AB$3)='Rent Roll'!$AR39,MONTH(AB$3)='Rent Roll'!$AS39),0,1)</f>
        <v>1</v>
      </c>
      <c r="AC153" s="567">
        <f>IF(OR(MONTH(AC$3)='Rent Roll'!$AN39,MONTH(AC$3)='Rent Roll'!$AO39,MONTH(AC$3)='Rent Roll'!$AP39,MONTH(AC$3)='Rent Roll'!$AQ39,MONTH(AC$3)='Rent Roll'!$AR39,MONTH(AC$3)='Rent Roll'!$AS39),0,1)</f>
        <v>1</v>
      </c>
      <c r="AD153" s="767">
        <f>IF(OR(MONTH(AD$3)='Rent Roll'!$AN39,MONTH(AD$3)='Rent Roll'!$AO39,MONTH(AD$3)='Rent Roll'!$AP39,MONTH(AD$3)='Rent Roll'!$AQ39,MONTH(AD$3)='Rent Roll'!$AR39,MONTH(AD$3)='Rent Roll'!$AS39),0,1)</f>
        <v>1</v>
      </c>
      <c r="AE153" s="768">
        <f>IF(OR(MONTH(AE$3)='Rent Roll'!$AN39,MONTH(AE$3)='Rent Roll'!$AO39,MONTH(AE$3)='Rent Roll'!$AP39,MONTH(AE$3)='Rent Roll'!$AQ39,MONTH(AE$3)='Rent Roll'!$AR39,MONTH(AE$3)='Rent Roll'!$AS39),0,1)</f>
        <v>1</v>
      </c>
      <c r="AF153" s="567">
        <f>IF(OR(MONTH(AF$3)='Rent Roll'!$AN39,MONTH(AF$3)='Rent Roll'!$AO39,MONTH(AF$3)='Rent Roll'!$AP39,MONTH(AF$3)='Rent Roll'!$AQ39,MONTH(AF$3)='Rent Roll'!$AR39,MONTH(AF$3)='Rent Roll'!$AS39),0,1)</f>
        <v>1</v>
      </c>
      <c r="AG153" s="567">
        <f>IF(OR(MONTH(AG$3)='Rent Roll'!$AN39,MONTH(AG$3)='Rent Roll'!$AO39,MONTH(AG$3)='Rent Roll'!$AP39,MONTH(AG$3)='Rent Roll'!$AQ39,MONTH(AG$3)='Rent Roll'!$AR39,MONTH(AG$3)='Rent Roll'!$AS39),0,1)</f>
        <v>1</v>
      </c>
      <c r="AH153" s="567">
        <f>IF(OR(MONTH(AH$3)='Rent Roll'!$AN39,MONTH(AH$3)='Rent Roll'!$AO39,MONTH(AH$3)='Rent Roll'!$AP39,MONTH(AH$3)='Rent Roll'!$AQ39,MONTH(AH$3)='Rent Roll'!$AR39,MONTH(AH$3)='Rent Roll'!$AS39),0,1)</f>
        <v>1</v>
      </c>
      <c r="AI153" s="567">
        <f>IF(OR(MONTH(AI$3)='Rent Roll'!$AN39,MONTH(AI$3)='Rent Roll'!$AO39,MONTH(AI$3)='Rent Roll'!$AP39,MONTH(AI$3)='Rent Roll'!$AQ39,MONTH(AI$3)='Rent Roll'!$AR39,MONTH(AI$3)='Rent Roll'!$AS39),0,1)</f>
        <v>1</v>
      </c>
      <c r="AJ153" s="567">
        <f>IF(OR(MONTH(AJ$3)='Rent Roll'!$AN39,MONTH(AJ$3)='Rent Roll'!$AO39,MONTH(AJ$3)='Rent Roll'!$AP39,MONTH(AJ$3)='Rent Roll'!$AQ39,MONTH(AJ$3)='Rent Roll'!$AR39,MONTH(AJ$3)='Rent Roll'!$AS39),0,1)</f>
        <v>1</v>
      </c>
      <c r="AK153" s="567">
        <f>IF(OR(MONTH(AK$3)='Rent Roll'!$AN39,MONTH(AK$3)='Rent Roll'!$AO39,MONTH(AK$3)='Rent Roll'!$AP39,MONTH(AK$3)='Rent Roll'!$AQ39,MONTH(AK$3)='Rent Roll'!$AR39,MONTH(AK$3)='Rent Roll'!$AS39),0,1)</f>
        <v>1</v>
      </c>
      <c r="AL153" s="567">
        <f>IF(OR(MONTH(AL$3)='Rent Roll'!$AN39,MONTH(AL$3)='Rent Roll'!$AO39,MONTH(AL$3)='Rent Roll'!$AP39,MONTH(AL$3)='Rent Roll'!$AQ39,MONTH(AL$3)='Rent Roll'!$AR39,MONTH(AL$3)='Rent Roll'!$AS39),0,1)</f>
        <v>1</v>
      </c>
      <c r="AM153" s="567">
        <f>IF(OR(MONTH(AM$3)='Rent Roll'!$AN39,MONTH(AM$3)='Rent Roll'!$AO39,MONTH(AM$3)='Rent Roll'!$AP39,MONTH(AM$3)='Rent Roll'!$AQ39,MONTH(AM$3)='Rent Roll'!$AR39,MONTH(AM$3)='Rent Roll'!$AS39),0,1)</f>
        <v>1</v>
      </c>
      <c r="AN153" s="567">
        <f>IF(OR(MONTH(AN$3)='Rent Roll'!$AN39,MONTH(AN$3)='Rent Roll'!$AO39,MONTH(AN$3)='Rent Roll'!$AP39,MONTH(AN$3)='Rent Roll'!$AQ39,MONTH(AN$3)='Rent Roll'!$AR39,MONTH(AN$3)='Rent Roll'!$AS39),0,1)</f>
        <v>1</v>
      </c>
      <c r="AO153" s="567">
        <f>IF(OR(MONTH(AO$3)='Rent Roll'!$AN39,MONTH(AO$3)='Rent Roll'!$AO39,MONTH(AO$3)='Rent Roll'!$AP39,MONTH(AO$3)='Rent Roll'!$AQ39,MONTH(AO$3)='Rent Roll'!$AR39,MONTH(AO$3)='Rent Roll'!$AS39),0,1)</f>
        <v>1</v>
      </c>
      <c r="AP153" s="767">
        <f>IF(OR(MONTH(AP$3)='Rent Roll'!$AN39,MONTH(AP$3)='Rent Roll'!$AO39,MONTH(AP$3)='Rent Roll'!$AP39,MONTH(AP$3)='Rent Roll'!$AQ39,MONTH(AP$3)='Rent Roll'!$AR39,MONTH(AP$3)='Rent Roll'!$AS39),0,1)</f>
        <v>1</v>
      </c>
      <c r="AQ153" s="768">
        <f>IF(OR(MONTH(AQ$3)='Rent Roll'!$AN39,MONTH(AQ$3)='Rent Roll'!$AO39,MONTH(AQ$3)='Rent Roll'!$AP39,MONTH(AQ$3)='Rent Roll'!$AQ39,MONTH(AQ$3)='Rent Roll'!$AR39,MONTH(AQ$3)='Rent Roll'!$AS39),0,1)</f>
        <v>1</v>
      </c>
      <c r="AR153" s="567">
        <f>IF(OR(MONTH(AR$3)='Rent Roll'!$AN39,MONTH(AR$3)='Rent Roll'!$AO39,MONTH(AR$3)='Rent Roll'!$AP39,MONTH(AR$3)='Rent Roll'!$AQ39,MONTH(AR$3)='Rent Roll'!$AR39,MONTH(AR$3)='Rent Roll'!$AS39),0,1)</f>
        <v>1</v>
      </c>
      <c r="AS153" s="567">
        <f>IF(OR(MONTH(AS$3)='Rent Roll'!$AN39,MONTH(AS$3)='Rent Roll'!$AO39,MONTH(AS$3)='Rent Roll'!$AP39,MONTH(AS$3)='Rent Roll'!$AQ39,MONTH(AS$3)='Rent Roll'!$AR39,MONTH(AS$3)='Rent Roll'!$AS39),0,1)</f>
        <v>1</v>
      </c>
      <c r="AT153" s="567">
        <f>IF(OR(MONTH(AT$3)='Rent Roll'!$AN39,MONTH(AT$3)='Rent Roll'!$AO39,MONTH(AT$3)='Rent Roll'!$AP39,MONTH(AT$3)='Rent Roll'!$AQ39,MONTH(AT$3)='Rent Roll'!$AR39,MONTH(AT$3)='Rent Roll'!$AS39),0,1)</f>
        <v>1</v>
      </c>
      <c r="AU153" s="567">
        <f>IF(OR(MONTH(AU$3)='Rent Roll'!$AN39,MONTH(AU$3)='Rent Roll'!$AO39,MONTH(AU$3)='Rent Roll'!$AP39,MONTH(AU$3)='Rent Roll'!$AQ39,MONTH(AU$3)='Rent Roll'!$AR39,MONTH(AU$3)='Rent Roll'!$AS39),0,1)</f>
        <v>1</v>
      </c>
      <c r="AV153" s="567">
        <f>IF(OR(MONTH(AV$3)='Rent Roll'!$AN39,MONTH(AV$3)='Rent Roll'!$AO39,MONTH(AV$3)='Rent Roll'!$AP39,MONTH(AV$3)='Rent Roll'!$AQ39,MONTH(AV$3)='Rent Roll'!$AR39,MONTH(AV$3)='Rent Roll'!$AS39),0,1)</f>
        <v>1</v>
      </c>
      <c r="AW153" s="567">
        <f>IF(OR(MONTH(AW$3)='Rent Roll'!$AN39,MONTH(AW$3)='Rent Roll'!$AO39,MONTH(AW$3)='Rent Roll'!$AP39,MONTH(AW$3)='Rent Roll'!$AQ39,MONTH(AW$3)='Rent Roll'!$AR39,MONTH(AW$3)='Rent Roll'!$AS39),0,1)</f>
        <v>1</v>
      </c>
      <c r="AX153" s="567">
        <f>IF(OR(MONTH(AX$3)='Rent Roll'!$AN39,MONTH(AX$3)='Rent Roll'!$AO39,MONTH(AX$3)='Rent Roll'!$AP39,MONTH(AX$3)='Rent Roll'!$AQ39,MONTH(AX$3)='Rent Roll'!$AR39,MONTH(AX$3)='Rent Roll'!$AS39),0,1)</f>
        <v>1</v>
      </c>
      <c r="AY153" s="567">
        <f>IF(OR(MONTH(AY$3)='Rent Roll'!$AN39,MONTH(AY$3)='Rent Roll'!$AO39,MONTH(AY$3)='Rent Roll'!$AP39,MONTH(AY$3)='Rent Roll'!$AQ39,MONTH(AY$3)='Rent Roll'!$AR39,MONTH(AY$3)='Rent Roll'!$AS39),0,1)</f>
        <v>1</v>
      </c>
      <c r="AZ153" s="567">
        <f>IF(OR(MONTH(AZ$3)='Rent Roll'!$AN39,MONTH(AZ$3)='Rent Roll'!$AO39,MONTH(AZ$3)='Rent Roll'!$AP39,MONTH(AZ$3)='Rent Roll'!$AQ39,MONTH(AZ$3)='Rent Roll'!$AR39,MONTH(AZ$3)='Rent Roll'!$AS39),0,1)</f>
        <v>1</v>
      </c>
      <c r="BA153" s="567">
        <f>IF(OR(MONTH(BA$3)='Rent Roll'!$AN39,MONTH(BA$3)='Rent Roll'!$AO39,MONTH(BA$3)='Rent Roll'!$AP39,MONTH(BA$3)='Rent Roll'!$AQ39,MONTH(BA$3)='Rent Roll'!$AR39,MONTH(BA$3)='Rent Roll'!$AS39),0,1)</f>
        <v>1</v>
      </c>
      <c r="BB153" s="767">
        <f>IF(OR(MONTH(BB$3)='Rent Roll'!$AN39,MONTH(BB$3)='Rent Roll'!$AO39,MONTH(BB$3)='Rent Roll'!$AP39,MONTH(BB$3)='Rent Roll'!$AQ39,MONTH(BB$3)='Rent Roll'!$AR39,MONTH(BB$3)='Rent Roll'!$AS39),0,1)</f>
        <v>1</v>
      </c>
      <c r="BC153" s="768">
        <f>IF(OR(MONTH(BC$3)='Rent Roll'!$AN39,MONTH(BC$3)='Rent Roll'!$AO39,MONTH(BC$3)='Rent Roll'!$AP39,MONTH(BC$3)='Rent Roll'!$AQ39,MONTH(BC$3)='Rent Roll'!$AR39,MONTH(BC$3)='Rent Roll'!$AS39),0,1)</f>
        <v>1</v>
      </c>
      <c r="BD153" s="567">
        <f>IF(OR(MONTH(BD$3)='Rent Roll'!$AN39,MONTH(BD$3)='Rent Roll'!$AO39,MONTH(BD$3)='Rent Roll'!$AP39,MONTH(BD$3)='Rent Roll'!$AQ39,MONTH(BD$3)='Rent Roll'!$AR39,MONTH(BD$3)='Rent Roll'!$AS39),0,1)</f>
        <v>1</v>
      </c>
      <c r="BE153" s="567">
        <f>IF(OR(MONTH(BE$3)='Rent Roll'!$AN39,MONTH(BE$3)='Rent Roll'!$AO39,MONTH(BE$3)='Rent Roll'!$AP39,MONTH(BE$3)='Rent Roll'!$AQ39,MONTH(BE$3)='Rent Roll'!$AR39,MONTH(BE$3)='Rent Roll'!$AS39),0,1)</f>
        <v>1</v>
      </c>
      <c r="BF153" s="567">
        <f>IF(OR(MONTH(BF$3)='Rent Roll'!$AN39,MONTH(BF$3)='Rent Roll'!$AO39,MONTH(BF$3)='Rent Roll'!$AP39,MONTH(BF$3)='Rent Roll'!$AQ39,MONTH(BF$3)='Rent Roll'!$AR39,MONTH(BF$3)='Rent Roll'!$AS39),0,1)</f>
        <v>1</v>
      </c>
      <c r="BG153" s="567">
        <f>IF(OR(MONTH(BG$3)='Rent Roll'!$AN39,MONTH(BG$3)='Rent Roll'!$AO39,MONTH(BG$3)='Rent Roll'!$AP39,MONTH(BG$3)='Rent Roll'!$AQ39,MONTH(BG$3)='Rent Roll'!$AR39,MONTH(BG$3)='Rent Roll'!$AS39),0,1)</f>
        <v>1</v>
      </c>
      <c r="BH153" s="567">
        <f>IF(OR(MONTH(BH$3)='Rent Roll'!$AN39,MONTH(BH$3)='Rent Roll'!$AO39,MONTH(BH$3)='Rent Roll'!$AP39,MONTH(BH$3)='Rent Roll'!$AQ39,MONTH(BH$3)='Rent Roll'!$AR39,MONTH(BH$3)='Rent Roll'!$AS39),0,1)</f>
        <v>1</v>
      </c>
      <c r="BI153" s="567">
        <f>IF(OR(MONTH(BI$3)='Rent Roll'!$AN39,MONTH(BI$3)='Rent Roll'!$AO39,MONTH(BI$3)='Rent Roll'!$AP39,MONTH(BI$3)='Rent Roll'!$AQ39,MONTH(BI$3)='Rent Roll'!$AR39,MONTH(BI$3)='Rent Roll'!$AS39),0,1)</f>
        <v>1</v>
      </c>
      <c r="BJ153" s="567">
        <f>IF(OR(MONTH(BJ$3)='Rent Roll'!$AN39,MONTH(BJ$3)='Rent Roll'!$AO39,MONTH(BJ$3)='Rent Roll'!$AP39,MONTH(BJ$3)='Rent Roll'!$AQ39,MONTH(BJ$3)='Rent Roll'!$AR39,MONTH(BJ$3)='Rent Roll'!$AS39),0,1)</f>
        <v>1</v>
      </c>
      <c r="BK153" s="567">
        <f>IF(OR(MONTH(BK$3)='Rent Roll'!$AN39,MONTH(BK$3)='Rent Roll'!$AO39,MONTH(BK$3)='Rent Roll'!$AP39,MONTH(BK$3)='Rent Roll'!$AQ39,MONTH(BK$3)='Rent Roll'!$AR39,MONTH(BK$3)='Rent Roll'!$AS39),0,1)</f>
        <v>1</v>
      </c>
      <c r="BL153" s="567">
        <f>IF(OR(MONTH(BL$3)='Rent Roll'!$AN39,MONTH(BL$3)='Rent Roll'!$AO39,MONTH(BL$3)='Rent Roll'!$AP39,MONTH(BL$3)='Rent Roll'!$AQ39,MONTH(BL$3)='Rent Roll'!$AR39,MONTH(BL$3)='Rent Roll'!$AS39),0,1)</f>
        <v>1</v>
      </c>
      <c r="BM153" s="567">
        <f>IF(OR(MONTH(BM$3)='Rent Roll'!$AN39,MONTH(BM$3)='Rent Roll'!$AO39,MONTH(BM$3)='Rent Roll'!$AP39,MONTH(BM$3)='Rent Roll'!$AQ39,MONTH(BM$3)='Rent Roll'!$AR39,MONTH(BM$3)='Rent Roll'!$AS39),0,1)</f>
        <v>1</v>
      </c>
      <c r="BN153" s="767">
        <f>IF(OR(MONTH(BN$3)='Rent Roll'!$AN39,MONTH(BN$3)='Rent Roll'!$AO39,MONTH(BN$3)='Rent Roll'!$AP39,MONTH(BN$3)='Rent Roll'!$AQ39,MONTH(BN$3)='Rent Roll'!$AR39,MONTH(BN$3)='Rent Roll'!$AS39),0,1)</f>
        <v>1</v>
      </c>
      <c r="BO153" s="768">
        <f>IF(OR(MONTH(BO$3)='Rent Roll'!$AN39,MONTH(BO$3)='Rent Roll'!$AO39,MONTH(BO$3)='Rent Roll'!$AP39,MONTH(BO$3)='Rent Roll'!$AQ39,MONTH(BO$3)='Rent Roll'!$AR39,MONTH(BO$3)='Rent Roll'!$AS39),0,1)</f>
        <v>1</v>
      </c>
      <c r="BP153" s="567">
        <f>IF(OR(MONTH(BP$3)='Rent Roll'!$AN39,MONTH(BP$3)='Rent Roll'!$AO39,MONTH(BP$3)='Rent Roll'!$AP39,MONTH(BP$3)='Rent Roll'!$AQ39,MONTH(BP$3)='Rent Roll'!$AR39,MONTH(BP$3)='Rent Roll'!$AS39),0,1)</f>
        <v>1</v>
      </c>
      <c r="BQ153" s="567">
        <f>IF(OR(MONTH(BQ$3)='Rent Roll'!$AN39,MONTH(BQ$3)='Rent Roll'!$AO39,MONTH(BQ$3)='Rent Roll'!$AP39,MONTH(BQ$3)='Rent Roll'!$AQ39,MONTH(BQ$3)='Rent Roll'!$AR39,MONTH(BQ$3)='Rent Roll'!$AS39),0,1)</f>
        <v>1</v>
      </c>
      <c r="BR153" s="567">
        <f>IF(OR(MONTH(BR$3)='Rent Roll'!$AN39,MONTH(BR$3)='Rent Roll'!$AO39,MONTH(BR$3)='Rent Roll'!$AP39,MONTH(BR$3)='Rent Roll'!$AQ39,MONTH(BR$3)='Rent Roll'!$AR39,MONTH(BR$3)='Rent Roll'!$AS39),0,1)</f>
        <v>1</v>
      </c>
      <c r="BS153" s="567">
        <f>IF(OR(MONTH(BS$3)='Rent Roll'!$AN39,MONTH(BS$3)='Rent Roll'!$AO39,MONTH(BS$3)='Rent Roll'!$AP39,MONTH(BS$3)='Rent Roll'!$AQ39,MONTH(BS$3)='Rent Roll'!$AR39,MONTH(BS$3)='Rent Roll'!$AS39),0,1)</f>
        <v>1</v>
      </c>
      <c r="BT153" s="567">
        <f>IF(OR(MONTH(BT$3)='Rent Roll'!$AN39,MONTH(BT$3)='Rent Roll'!$AO39,MONTH(BT$3)='Rent Roll'!$AP39,MONTH(BT$3)='Rent Roll'!$AQ39,MONTH(BT$3)='Rent Roll'!$AR39,MONTH(BT$3)='Rent Roll'!$AS39),0,1)</f>
        <v>1</v>
      </c>
      <c r="BU153" s="567">
        <f>IF(OR(MONTH(BU$3)='Rent Roll'!$AN39,MONTH(BU$3)='Rent Roll'!$AO39,MONTH(BU$3)='Rent Roll'!$AP39,MONTH(BU$3)='Rent Roll'!$AQ39,MONTH(BU$3)='Rent Roll'!$AR39,MONTH(BU$3)='Rent Roll'!$AS39),0,1)</f>
        <v>1</v>
      </c>
      <c r="BV153" s="567">
        <f>IF(OR(MONTH(BV$3)='Rent Roll'!$AN39,MONTH(BV$3)='Rent Roll'!$AO39,MONTH(BV$3)='Rent Roll'!$AP39,MONTH(BV$3)='Rent Roll'!$AQ39,MONTH(BV$3)='Rent Roll'!$AR39,MONTH(BV$3)='Rent Roll'!$AS39),0,1)</f>
        <v>1</v>
      </c>
      <c r="BW153" s="567">
        <f>IF(OR(MONTH(BW$3)='Rent Roll'!$AN39,MONTH(BW$3)='Rent Roll'!$AO39,MONTH(BW$3)='Rent Roll'!$AP39,MONTH(BW$3)='Rent Roll'!$AQ39,MONTH(BW$3)='Rent Roll'!$AR39,MONTH(BW$3)='Rent Roll'!$AS39),0,1)</f>
        <v>1</v>
      </c>
      <c r="BX153" s="567">
        <f>IF(OR(MONTH(BX$3)='Rent Roll'!$AN39,MONTH(BX$3)='Rent Roll'!$AO39,MONTH(BX$3)='Rent Roll'!$AP39,MONTH(BX$3)='Rent Roll'!$AQ39,MONTH(BX$3)='Rent Roll'!$AR39,MONTH(BX$3)='Rent Roll'!$AS39),0,1)</f>
        <v>1</v>
      </c>
      <c r="BY153" s="567">
        <f>IF(OR(MONTH(BY$3)='Rent Roll'!$AN39,MONTH(BY$3)='Rent Roll'!$AO39,MONTH(BY$3)='Rent Roll'!$AP39,MONTH(BY$3)='Rent Roll'!$AQ39,MONTH(BY$3)='Rent Roll'!$AR39,MONTH(BY$3)='Rent Roll'!$AS39),0,1)</f>
        <v>1</v>
      </c>
      <c r="BZ153" s="767">
        <f>IF(OR(MONTH(BZ$3)='Rent Roll'!$AN39,MONTH(BZ$3)='Rent Roll'!$AO39,MONTH(BZ$3)='Rent Roll'!$AP39,MONTH(BZ$3)='Rent Roll'!$AQ39,MONTH(BZ$3)='Rent Roll'!$AR39,MONTH(BZ$3)='Rent Roll'!$AS39),0,1)</f>
        <v>1</v>
      </c>
      <c r="CA153" s="768">
        <f>IF(OR(MONTH(CA$3)='Rent Roll'!$AN39,MONTH(CA$3)='Rent Roll'!$AO39,MONTH(CA$3)='Rent Roll'!$AP39,MONTH(CA$3)='Rent Roll'!$AQ39,MONTH(CA$3)='Rent Roll'!$AR39,MONTH(CA$3)='Rent Roll'!$AS39),0,1)</f>
        <v>1</v>
      </c>
      <c r="CB153" s="567">
        <f>IF(OR(MONTH(CB$3)='Rent Roll'!$AN39,MONTH(CB$3)='Rent Roll'!$AO39,MONTH(CB$3)='Rent Roll'!$AP39,MONTH(CB$3)='Rent Roll'!$AQ39,MONTH(CB$3)='Rent Roll'!$AR39,MONTH(CB$3)='Rent Roll'!$AS39),0,1)</f>
        <v>1</v>
      </c>
      <c r="CC153" s="567">
        <f>IF(OR(MONTH(CC$3)='Rent Roll'!$AN39,MONTH(CC$3)='Rent Roll'!$AO39,MONTH(CC$3)='Rent Roll'!$AP39,MONTH(CC$3)='Rent Roll'!$AQ39,MONTH(CC$3)='Rent Roll'!$AR39,MONTH(CC$3)='Rent Roll'!$AS39),0,1)</f>
        <v>1</v>
      </c>
      <c r="CD153" s="567">
        <f>IF(OR(MONTH(CD$3)='Rent Roll'!$AN39,MONTH(CD$3)='Rent Roll'!$AO39,MONTH(CD$3)='Rent Roll'!$AP39,MONTH(CD$3)='Rent Roll'!$AQ39,MONTH(CD$3)='Rent Roll'!$AR39,MONTH(CD$3)='Rent Roll'!$AS39),0,1)</f>
        <v>1</v>
      </c>
      <c r="CE153" s="567">
        <f>IF(OR(MONTH(CE$3)='Rent Roll'!$AN39,MONTH(CE$3)='Rent Roll'!$AO39,MONTH(CE$3)='Rent Roll'!$AP39,MONTH(CE$3)='Rent Roll'!$AQ39,MONTH(CE$3)='Rent Roll'!$AR39,MONTH(CE$3)='Rent Roll'!$AS39),0,1)</f>
        <v>1</v>
      </c>
      <c r="CF153" s="567">
        <f>IF(OR(MONTH(CF$3)='Rent Roll'!$AN39,MONTH(CF$3)='Rent Roll'!$AO39,MONTH(CF$3)='Rent Roll'!$AP39,MONTH(CF$3)='Rent Roll'!$AQ39,MONTH(CF$3)='Rent Roll'!$AR39,MONTH(CF$3)='Rent Roll'!$AS39),0,1)</f>
        <v>1</v>
      </c>
      <c r="CG153" s="567">
        <f>IF(OR(MONTH(CG$3)='Rent Roll'!$AN39,MONTH(CG$3)='Rent Roll'!$AO39,MONTH(CG$3)='Rent Roll'!$AP39,MONTH(CG$3)='Rent Roll'!$AQ39,MONTH(CG$3)='Rent Roll'!$AR39,MONTH(CG$3)='Rent Roll'!$AS39),0,1)</f>
        <v>1</v>
      </c>
      <c r="CH153" s="567">
        <f>IF(OR(MONTH(CH$3)='Rent Roll'!$AN39,MONTH(CH$3)='Rent Roll'!$AO39,MONTH(CH$3)='Rent Roll'!$AP39,MONTH(CH$3)='Rent Roll'!$AQ39,MONTH(CH$3)='Rent Roll'!$AR39,MONTH(CH$3)='Rent Roll'!$AS39),0,1)</f>
        <v>1</v>
      </c>
      <c r="CI153" s="567">
        <f>IF(OR(MONTH(CI$3)='Rent Roll'!$AN39,MONTH(CI$3)='Rent Roll'!$AO39,MONTH(CI$3)='Rent Roll'!$AP39,MONTH(CI$3)='Rent Roll'!$AQ39,MONTH(CI$3)='Rent Roll'!$AR39,MONTH(CI$3)='Rent Roll'!$AS39),0,1)</f>
        <v>1</v>
      </c>
      <c r="CJ153" s="567">
        <f>IF(OR(MONTH(CJ$3)='Rent Roll'!$AN39,MONTH(CJ$3)='Rent Roll'!$AO39,MONTH(CJ$3)='Rent Roll'!$AP39,MONTH(CJ$3)='Rent Roll'!$AQ39,MONTH(CJ$3)='Rent Roll'!$AR39,MONTH(CJ$3)='Rent Roll'!$AS39),0,1)</f>
        <v>1</v>
      </c>
      <c r="CK153" s="567">
        <f>IF(OR(MONTH(CK$3)='Rent Roll'!$AN39,MONTH(CK$3)='Rent Roll'!$AO39,MONTH(CK$3)='Rent Roll'!$AP39,MONTH(CK$3)='Rent Roll'!$AQ39,MONTH(CK$3)='Rent Roll'!$AR39,MONTH(CK$3)='Rent Roll'!$AS39),0,1)</f>
        <v>1</v>
      </c>
      <c r="CL153" s="767">
        <f>IF(OR(MONTH(CL$3)='Rent Roll'!$AN39,MONTH(CL$3)='Rent Roll'!$AO39,MONTH(CL$3)='Rent Roll'!$AP39,MONTH(CL$3)='Rent Roll'!$AQ39,MONTH(CL$3)='Rent Roll'!$AR39,MONTH(CL$3)='Rent Roll'!$AS39),0,1)</f>
        <v>1</v>
      </c>
      <c r="CM153" s="768">
        <f>IF(OR(MONTH(CM$3)='Rent Roll'!$AN39,MONTH(CM$3)='Rent Roll'!$AO39,MONTH(CM$3)='Rent Roll'!$AP39,MONTH(CM$3)='Rent Roll'!$AQ39,MONTH(CM$3)='Rent Roll'!$AR39,MONTH(CM$3)='Rent Roll'!$AS39),0,1)</f>
        <v>1</v>
      </c>
      <c r="CN153" s="567">
        <f>IF(OR(MONTH(CN$3)='Rent Roll'!$AN39,MONTH(CN$3)='Rent Roll'!$AO39,MONTH(CN$3)='Rent Roll'!$AP39,MONTH(CN$3)='Rent Roll'!$AQ39,MONTH(CN$3)='Rent Roll'!$AR39,MONTH(CN$3)='Rent Roll'!$AS39),0,1)</f>
        <v>1</v>
      </c>
      <c r="CO153" s="567">
        <f>IF(OR(MONTH(CO$3)='Rent Roll'!$AN39,MONTH(CO$3)='Rent Roll'!$AO39,MONTH(CO$3)='Rent Roll'!$AP39,MONTH(CO$3)='Rent Roll'!$AQ39,MONTH(CO$3)='Rent Roll'!$AR39,MONTH(CO$3)='Rent Roll'!$AS39),0,1)</f>
        <v>1</v>
      </c>
      <c r="CP153" s="567">
        <f>IF(OR(MONTH(CP$3)='Rent Roll'!$AN39,MONTH(CP$3)='Rent Roll'!$AO39,MONTH(CP$3)='Rent Roll'!$AP39,MONTH(CP$3)='Rent Roll'!$AQ39,MONTH(CP$3)='Rent Roll'!$AR39,MONTH(CP$3)='Rent Roll'!$AS39),0,1)</f>
        <v>1</v>
      </c>
      <c r="CQ153" s="567">
        <f>IF(OR(MONTH(CQ$3)='Rent Roll'!$AN39,MONTH(CQ$3)='Rent Roll'!$AO39,MONTH(CQ$3)='Rent Roll'!$AP39,MONTH(CQ$3)='Rent Roll'!$AQ39,MONTH(CQ$3)='Rent Roll'!$AR39,MONTH(CQ$3)='Rent Roll'!$AS39),0,1)</f>
        <v>1</v>
      </c>
      <c r="CR153" s="567">
        <f>IF(OR(MONTH(CR$3)='Rent Roll'!$AN39,MONTH(CR$3)='Rent Roll'!$AO39,MONTH(CR$3)='Rent Roll'!$AP39,MONTH(CR$3)='Rent Roll'!$AQ39,MONTH(CR$3)='Rent Roll'!$AR39,MONTH(CR$3)='Rent Roll'!$AS39),0,1)</f>
        <v>1</v>
      </c>
      <c r="CS153" s="567">
        <f>IF(OR(MONTH(CS$3)='Rent Roll'!$AN39,MONTH(CS$3)='Rent Roll'!$AO39,MONTH(CS$3)='Rent Roll'!$AP39,MONTH(CS$3)='Rent Roll'!$AQ39,MONTH(CS$3)='Rent Roll'!$AR39,MONTH(CS$3)='Rent Roll'!$AS39),0,1)</f>
        <v>1</v>
      </c>
      <c r="CT153" s="567">
        <f>IF(OR(MONTH(CT$3)='Rent Roll'!$AN39,MONTH(CT$3)='Rent Roll'!$AO39,MONTH(CT$3)='Rent Roll'!$AP39,MONTH(CT$3)='Rent Roll'!$AQ39,MONTH(CT$3)='Rent Roll'!$AR39,MONTH(CT$3)='Rent Roll'!$AS39),0,1)</f>
        <v>1</v>
      </c>
      <c r="CU153" s="567">
        <f>IF(OR(MONTH(CU$3)='Rent Roll'!$AN39,MONTH(CU$3)='Rent Roll'!$AO39,MONTH(CU$3)='Rent Roll'!$AP39,MONTH(CU$3)='Rent Roll'!$AQ39,MONTH(CU$3)='Rent Roll'!$AR39,MONTH(CU$3)='Rent Roll'!$AS39),0,1)</f>
        <v>1</v>
      </c>
      <c r="CV153" s="567">
        <f>IF(OR(MONTH(CV$3)='Rent Roll'!$AN39,MONTH(CV$3)='Rent Roll'!$AO39,MONTH(CV$3)='Rent Roll'!$AP39,MONTH(CV$3)='Rent Roll'!$AQ39,MONTH(CV$3)='Rent Roll'!$AR39,MONTH(CV$3)='Rent Roll'!$AS39),0,1)</f>
        <v>1</v>
      </c>
      <c r="CW153" s="567">
        <f>IF(OR(MONTH(CW$3)='Rent Roll'!$AN39,MONTH(CW$3)='Rent Roll'!$AO39,MONTH(CW$3)='Rent Roll'!$AP39,MONTH(CW$3)='Rent Roll'!$AQ39,MONTH(CW$3)='Rent Roll'!$AR39,MONTH(CW$3)='Rent Roll'!$AS39),0,1)</f>
        <v>1</v>
      </c>
      <c r="CX153" s="767">
        <f>IF(OR(MONTH(CX$3)='Rent Roll'!$AN39,MONTH(CX$3)='Rent Roll'!$AO39,MONTH(CX$3)='Rent Roll'!$AP39,MONTH(CX$3)='Rent Roll'!$AQ39,MONTH(CX$3)='Rent Roll'!$AR39,MONTH(CX$3)='Rent Roll'!$AS39),0,1)</f>
        <v>1</v>
      </c>
      <c r="CY153" s="768">
        <f>IF(OR(MONTH(CY$3)='Rent Roll'!$AN39,MONTH(CY$3)='Rent Roll'!$AO39,MONTH(CY$3)='Rent Roll'!$AP39,MONTH(CY$3)='Rent Roll'!$AQ39,MONTH(CY$3)='Rent Roll'!$AR39,MONTH(CY$3)='Rent Roll'!$AS39),0,1)</f>
        <v>1</v>
      </c>
      <c r="CZ153" s="567">
        <f>IF(OR(MONTH(CZ$3)='Rent Roll'!$AN39,MONTH(CZ$3)='Rent Roll'!$AO39,MONTH(CZ$3)='Rent Roll'!$AP39,MONTH(CZ$3)='Rent Roll'!$AQ39,MONTH(CZ$3)='Rent Roll'!$AR39,MONTH(CZ$3)='Rent Roll'!$AS39),0,1)</f>
        <v>1</v>
      </c>
      <c r="DA153" s="567">
        <f>IF(OR(MONTH(DA$3)='Rent Roll'!$AN39,MONTH(DA$3)='Rent Roll'!$AO39,MONTH(DA$3)='Rent Roll'!$AP39,MONTH(DA$3)='Rent Roll'!$AQ39,MONTH(DA$3)='Rent Roll'!$AR39,MONTH(DA$3)='Rent Roll'!$AS39),0,1)</f>
        <v>1</v>
      </c>
      <c r="DB153" s="567">
        <f>IF(OR(MONTH(DB$3)='Rent Roll'!$AN39,MONTH(DB$3)='Rent Roll'!$AO39,MONTH(DB$3)='Rent Roll'!$AP39,MONTH(DB$3)='Rent Roll'!$AQ39,MONTH(DB$3)='Rent Roll'!$AR39,MONTH(DB$3)='Rent Roll'!$AS39),0,1)</f>
        <v>1</v>
      </c>
      <c r="DC153" s="567">
        <f>IF(OR(MONTH(DC$3)='Rent Roll'!$AN39,MONTH(DC$3)='Rent Roll'!$AO39,MONTH(DC$3)='Rent Roll'!$AP39,MONTH(DC$3)='Rent Roll'!$AQ39,MONTH(DC$3)='Rent Roll'!$AR39,MONTH(DC$3)='Rent Roll'!$AS39),0,1)</f>
        <v>1</v>
      </c>
      <c r="DD153" s="567">
        <f>IF(OR(MONTH(DD$3)='Rent Roll'!$AN39,MONTH(DD$3)='Rent Roll'!$AO39,MONTH(DD$3)='Rent Roll'!$AP39,MONTH(DD$3)='Rent Roll'!$AQ39,MONTH(DD$3)='Rent Roll'!$AR39,MONTH(DD$3)='Rent Roll'!$AS39),0,1)</f>
        <v>1</v>
      </c>
      <c r="DE153" s="567">
        <f>IF(OR(MONTH(DE$3)='Rent Roll'!$AN39,MONTH(DE$3)='Rent Roll'!$AO39,MONTH(DE$3)='Rent Roll'!$AP39,MONTH(DE$3)='Rent Roll'!$AQ39,MONTH(DE$3)='Rent Roll'!$AR39,MONTH(DE$3)='Rent Roll'!$AS39),0,1)</f>
        <v>1</v>
      </c>
      <c r="DF153" s="567">
        <f>IF(OR(MONTH(DF$3)='Rent Roll'!$AN39,MONTH(DF$3)='Rent Roll'!$AO39,MONTH(DF$3)='Rent Roll'!$AP39,MONTH(DF$3)='Rent Roll'!$AQ39,MONTH(DF$3)='Rent Roll'!$AR39,MONTH(DF$3)='Rent Roll'!$AS39),0,1)</f>
        <v>1</v>
      </c>
      <c r="DG153" s="567">
        <f>IF(OR(MONTH(DG$3)='Rent Roll'!$AN39,MONTH(DG$3)='Rent Roll'!$AO39,MONTH(DG$3)='Rent Roll'!$AP39,MONTH(DG$3)='Rent Roll'!$AQ39,MONTH(DG$3)='Rent Roll'!$AR39,MONTH(DG$3)='Rent Roll'!$AS39),0,1)</f>
        <v>1</v>
      </c>
      <c r="DH153" s="567">
        <f>IF(OR(MONTH(DH$3)='Rent Roll'!$AN39,MONTH(DH$3)='Rent Roll'!$AO39,MONTH(DH$3)='Rent Roll'!$AP39,MONTH(DH$3)='Rent Roll'!$AQ39,MONTH(DH$3)='Rent Roll'!$AR39,MONTH(DH$3)='Rent Roll'!$AS39),0,1)</f>
        <v>1</v>
      </c>
      <c r="DI153" s="567">
        <f>IF(OR(MONTH(DI$3)='Rent Roll'!$AN39,MONTH(DI$3)='Rent Roll'!$AO39,MONTH(DI$3)='Rent Roll'!$AP39,MONTH(DI$3)='Rent Roll'!$AQ39,MONTH(DI$3)='Rent Roll'!$AR39,MONTH(DI$3)='Rent Roll'!$AS39),0,1)</f>
        <v>1</v>
      </c>
      <c r="DJ153" s="767">
        <f>IF(OR(MONTH(DJ$3)='Rent Roll'!$AN39,MONTH(DJ$3)='Rent Roll'!$AO39,MONTH(DJ$3)='Rent Roll'!$AP39,MONTH(DJ$3)='Rent Roll'!$AQ39,MONTH(DJ$3)='Rent Roll'!$AR39,MONTH(DJ$3)='Rent Roll'!$AS39),0,1)</f>
        <v>1</v>
      </c>
      <c r="DK153" s="768">
        <f>IF(OR(MONTH(DK$3)='Rent Roll'!$AN39,MONTH(DK$3)='Rent Roll'!$AO39,MONTH(DK$3)='Rent Roll'!$AP39,MONTH(DK$3)='Rent Roll'!$AQ39,MONTH(DK$3)='Rent Roll'!$AR39,MONTH(DK$3)='Rent Roll'!$AS39),0,1)</f>
        <v>1</v>
      </c>
      <c r="DL153" s="567">
        <f>IF(OR(MONTH(DL$3)='Rent Roll'!$AN39,MONTH(DL$3)='Rent Roll'!$AO39,MONTH(DL$3)='Rent Roll'!$AP39,MONTH(DL$3)='Rent Roll'!$AQ39,MONTH(DL$3)='Rent Roll'!$AR39,MONTH(DL$3)='Rent Roll'!$AS39),0,1)</f>
        <v>1</v>
      </c>
      <c r="DM153" s="567">
        <f>IF(OR(MONTH(DM$3)='Rent Roll'!$AN39,MONTH(DM$3)='Rent Roll'!$AO39,MONTH(DM$3)='Rent Roll'!$AP39,MONTH(DM$3)='Rent Roll'!$AQ39,MONTH(DM$3)='Rent Roll'!$AR39,MONTH(DM$3)='Rent Roll'!$AS39),0,1)</f>
        <v>1</v>
      </c>
      <c r="DN153" s="567">
        <f>IF(OR(MONTH(DN$3)='Rent Roll'!$AN39,MONTH(DN$3)='Rent Roll'!$AO39,MONTH(DN$3)='Rent Roll'!$AP39,MONTH(DN$3)='Rent Roll'!$AQ39,MONTH(DN$3)='Rent Roll'!$AR39,MONTH(DN$3)='Rent Roll'!$AS39),0,1)</f>
        <v>1</v>
      </c>
      <c r="DO153" s="567">
        <f>IF(OR(MONTH(DO$3)='Rent Roll'!$AN39,MONTH(DO$3)='Rent Roll'!$AO39,MONTH(DO$3)='Rent Roll'!$AP39,MONTH(DO$3)='Rent Roll'!$AQ39,MONTH(DO$3)='Rent Roll'!$AR39,MONTH(DO$3)='Rent Roll'!$AS39),0,1)</f>
        <v>1</v>
      </c>
      <c r="DP153" s="567">
        <f>IF(OR(MONTH(DP$3)='Rent Roll'!$AN39,MONTH(DP$3)='Rent Roll'!$AO39,MONTH(DP$3)='Rent Roll'!$AP39,MONTH(DP$3)='Rent Roll'!$AQ39,MONTH(DP$3)='Rent Roll'!$AR39,MONTH(DP$3)='Rent Roll'!$AS39),0,1)</f>
        <v>1</v>
      </c>
      <c r="DQ153" s="567">
        <f>IF(OR(MONTH(DQ$3)='Rent Roll'!$AN39,MONTH(DQ$3)='Rent Roll'!$AO39,MONTH(DQ$3)='Rent Roll'!$AP39,MONTH(DQ$3)='Rent Roll'!$AQ39,MONTH(DQ$3)='Rent Roll'!$AR39,MONTH(DQ$3)='Rent Roll'!$AS39),0,1)</f>
        <v>1</v>
      </c>
      <c r="DR153" s="567">
        <f>IF(OR(MONTH(DR$3)='Rent Roll'!$AN39,MONTH(DR$3)='Rent Roll'!$AO39,MONTH(DR$3)='Rent Roll'!$AP39,MONTH(DR$3)='Rent Roll'!$AQ39,MONTH(DR$3)='Rent Roll'!$AR39,MONTH(DR$3)='Rent Roll'!$AS39),0,1)</f>
        <v>1</v>
      </c>
      <c r="DS153" s="567">
        <f>IF(OR(MONTH(DS$3)='Rent Roll'!$AN39,MONTH(DS$3)='Rent Roll'!$AO39,MONTH(DS$3)='Rent Roll'!$AP39,MONTH(DS$3)='Rent Roll'!$AQ39,MONTH(DS$3)='Rent Roll'!$AR39,MONTH(DS$3)='Rent Roll'!$AS39),0,1)</f>
        <v>1</v>
      </c>
      <c r="DT153" s="567">
        <f>IF(OR(MONTH(DT$3)='Rent Roll'!$AN39,MONTH(DT$3)='Rent Roll'!$AO39,MONTH(DT$3)='Rent Roll'!$AP39,MONTH(DT$3)='Rent Roll'!$AQ39,MONTH(DT$3)='Rent Roll'!$AR39,MONTH(DT$3)='Rent Roll'!$AS39),0,1)</f>
        <v>1</v>
      </c>
      <c r="DU153" s="567">
        <f>IF(OR(MONTH(DU$3)='Rent Roll'!$AN39,MONTH(DU$3)='Rent Roll'!$AO39,MONTH(DU$3)='Rent Roll'!$AP39,MONTH(DU$3)='Rent Roll'!$AQ39,MONTH(DU$3)='Rent Roll'!$AR39,MONTH(DU$3)='Rent Roll'!$AS39),0,1)</f>
        <v>1</v>
      </c>
      <c r="DV153" s="567">
        <f>IF(OR(MONTH(DV$3)='Rent Roll'!$AN39,MONTH(DV$3)='Rent Roll'!$AO39,MONTH(DV$3)='Rent Roll'!$AP39,MONTH(DV$3)='Rent Roll'!$AQ39,MONTH(DV$3)='Rent Roll'!$AR39,MONTH(DV$3)='Rent Roll'!$AS39),0,1)</f>
        <v>1</v>
      </c>
    </row>
    <row r="154" spans="1:126" s="568" customFormat="1" ht="12" customHeight="1" outlineLevel="1" x14ac:dyDescent="0.4">
      <c r="A154" s="732"/>
      <c r="B154" s="564">
        <f>'Rent Roll'!$B40</f>
        <v>0</v>
      </c>
      <c r="C154" s="566"/>
      <c r="D154" s="566"/>
      <c r="E154" s="566"/>
      <c r="F154" s="778">
        <f>IF(OR(MONTH(F$3)='Rent Roll'!$AN40,MONTH(F$3)='Rent Roll'!$AO40,MONTH(F$3)='Rent Roll'!$AP40,MONTH(F$3)='Rent Roll'!$AQ40,MONTH(F$3)='Rent Roll'!$AR40,MONTH(F$3)='Rent Roll'!$AS40),0,1)</f>
        <v>1</v>
      </c>
      <c r="G154" s="768">
        <f>IF(OR(MONTH(G$3)='Rent Roll'!$AN40,MONTH(G$3)='Rent Roll'!$AO40,MONTH(G$3)='Rent Roll'!$AP40,MONTH(G$3)='Rent Roll'!$AQ40,MONTH(G$3)='Rent Roll'!$AR40,MONTH(G$3)='Rent Roll'!$AS40),0,1)</f>
        <v>1</v>
      </c>
      <c r="H154" s="567">
        <f>IF(OR(MONTH(H$3)='Rent Roll'!$AN40,MONTH(H$3)='Rent Roll'!$AO40,MONTH(H$3)='Rent Roll'!$AP40,MONTH(H$3)='Rent Roll'!$AQ40,MONTH(H$3)='Rent Roll'!$AR40,MONTH(H$3)='Rent Roll'!$AS40),0,1)</f>
        <v>1</v>
      </c>
      <c r="I154" s="567">
        <f>IF(OR(MONTH(I$3)='Rent Roll'!$AN40,MONTH(I$3)='Rent Roll'!$AO40,MONTH(I$3)='Rent Roll'!$AP40,MONTH(I$3)='Rent Roll'!$AQ40,MONTH(I$3)='Rent Roll'!$AR40,MONTH(I$3)='Rent Roll'!$AS40),0,1)</f>
        <v>1</v>
      </c>
      <c r="J154" s="567">
        <f>IF(OR(MONTH(J$3)='Rent Roll'!$AN40,MONTH(J$3)='Rent Roll'!$AO40,MONTH(J$3)='Rent Roll'!$AP40,MONTH(J$3)='Rent Roll'!$AQ40,MONTH(J$3)='Rent Roll'!$AR40,MONTH(J$3)='Rent Roll'!$AS40),0,1)</f>
        <v>1</v>
      </c>
      <c r="K154" s="567">
        <f>IF(OR(MONTH(K$3)='Rent Roll'!$AN40,MONTH(K$3)='Rent Roll'!$AO40,MONTH(K$3)='Rent Roll'!$AP40,MONTH(K$3)='Rent Roll'!$AQ40,MONTH(K$3)='Rent Roll'!$AR40,MONTH(K$3)='Rent Roll'!$AS40),0,1)</f>
        <v>1</v>
      </c>
      <c r="L154" s="567">
        <f>IF(OR(MONTH(L$3)='Rent Roll'!$AN40,MONTH(L$3)='Rent Roll'!$AO40,MONTH(L$3)='Rent Roll'!$AP40,MONTH(L$3)='Rent Roll'!$AQ40,MONTH(L$3)='Rent Roll'!$AR40,MONTH(L$3)='Rent Roll'!$AS40),0,1)</f>
        <v>1</v>
      </c>
      <c r="M154" s="567">
        <f>IF(OR(MONTH(M$3)='Rent Roll'!$AN40,MONTH(M$3)='Rent Roll'!$AO40,MONTH(M$3)='Rent Roll'!$AP40,MONTH(M$3)='Rent Roll'!$AQ40,MONTH(M$3)='Rent Roll'!$AR40,MONTH(M$3)='Rent Roll'!$AS40),0,1)</f>
        <v>1</v>
      </c>
      <c r="N154" s="567">
        <f>IF(OR(MONTH(N$3)='Rent Roll'!$AN40,MONTH(N$3)='Rent Roll'!$AO40,MONTH(N$3)='Rent Roll'!$AP40,MONTH(N$3)='Rent Roll'!$AQ40,MONTH(N$3)='Rent Roll'!$AR40,MONTH(N$3)='Rent Roll'!$AS40),0,1)</f>
        <v>1</v>
      </c>
      <c r="O154" s="567">
        <f>IF(OR(MONTH(O$3)='Rent Roll'!$AN40,MONTH(O$3)='Rent Roll'!$AO40,MONTH(O$3)='Rent Roll'!$AP40,MONTH(O$3)='Rent Roll'!$AQ40,MONTH(O$3)='Rent Roll'!$AR40,MONTH(O$3)='Rent Roll'!$AS40),0,1)</f>
        <v>1</v>
      </c>
      <c r="P154" s="567">
        <f>IF(OR(MONTH(P$3)='Rent Roll'!$AN40,MONTH(P$3)='Rent Roll'!$AO40,MONTH(P$3)='Rent Roll'!$AP40,MONTH(P$3)='Rent Roll'!$AQ40,MONTH(P$3)='Rent Roll'!$AR40,MONTH(P$3)='Rent Roll'!$AS40),0,1)</f>
        <v>1</v>
      </c>
      <c r="Q154" s="567">
        <f>IF(OR(MONTH(Q$3)='Rent Roll'!$AN40,MONTH(Q$3)='Rent Roll'!$AO40,MONTH(Q$3)='Rent Roll'!$AP40,MONTH(Q$3)='Rent Roll'!$AQ40,MONTH(Q$3)='Rent Roll'!$AR40,MONTH(Q$3)='Rent Roll'!$AS40),0,1)</f>
        <v>1</v>
      </c>
      <c r="R154" s="767">
        <f>IF(OR(MONTH(R$3)='Rent Roll'!$AN40,MONTH(R$3)='Rent Roll'!$AO40,MONTH(R$3)='Rent Roll'!$AP40,MONTH(R$3)='Rent Roll'!$AQ40,MONTH(R$3)='Rent Roll'!$AR40,MONTH(R$3)='Rent Roll'!$AS40),0,1)</f>
        <v>1</v>
      </c>
      <c r="S154" s="768">
        <f>IF(OR(MONTH(S$3)='Rent Roll'!$AN40,MONTH(S$3)='Rent Roll'!$AO40,MONTH(S$3)='Rent Roll'!$AP40,MONTH(S$3)='Rent Roll'!$AQ40,MONTH(S$3)='Rent Roll'!$AR40,MONTH(S$3)='Rent Roll'!$AS40),0,1)</f>
        <v>1</v>
      </c>
      <c r="T154" s="567">
        <f>IF(OR(MONTH(T$3)='Rent Roll'!$AN40,MONTH(T$3)='Rent Roll'!$AO40,MONTH(T$3)='Rent Roll'!$AP40,MONTH(T$3)='Rent Roll'!$AQ40,MONTH(T$3)='Rent Roll'!$AR40,MONTH(T$3)='Rent Roll'!$AS40),0,1)</f>
        <v>1</v>
      </c>
      <c r="U154" s="567">
        <f>IF(OR(MONTH(U$3)='Rent Roll'!$AN40,MONTH(U$3)='Rent Roll'!$AO40,MONTH(U$3)='Rent Roll'!$AP40,MONTH(U$3)='Rent Roll'!$AQ40,MONTH(U$3)='Rent Roll'!$AR40,MONTH(U$3)='Rent Roll'!$AS40),0,1)</f>
        <v>1</v>
      </c>
      <c r="V154" s="567">
        <f>IF(OR(MONTH(V$3)='Rent Roll'!$AN40,MONTH(V$3)='Rent Roll'!$AO40,MONTH(V$3)='Rent Roll'!$AP40,MONTH(V$3)='Rent Roll'!$AQ40,MONTH(V$3)='Rent Roll'!$AR40,MONTH(V$3)='Rent Roll'!$AS40),0,1)</f>
        <v>1</v>
      </c>
      <c r="W154" s="567">
        <f>IF(OR(MONTH(W$3)='Rent Roll'!$AN40,MONTH(W$3)='Rent Roll'!$AO40,MONTH(W$3)='Rent Roll'!$AP40,MONTH(W$3)='Rent Roll'!$AQ40,MONTH(W$3)='Rent Roll'!$AR40,MONTH(W$3)='Rent Roll'!$AS40),0,1)</f>
        <v>1</v>
      </c>
      <c r="X154" s="567">
        <f>IF(OR(MONTH(X$3)='Rent Roll'!$AN40,MONTH(X$3)='Rent Roll'!$AO40,MONTH(X$3)='Rent Roll'!$AP40,MONTH(X$3)='Rent Roll'!$AQ40,MONTH(X$3)='Rent Roll'!$AR40,MONTH(X$3)='Rent Roll'!$AS40),0,1)</f>
        <v>1</v>
      </c>
      <c r="Y154" s="567">
        <f>IF(OR(MONTH(Y$3)='Rent Roll'!$AN40,MONTH(Y$3)='Rent Roll'!$AO40,MONTH(Y$3)='Rent Roll'!$AP40,MONTH(Y$3)='Rent Roll'!$AQ40,MONTH(Y$3)='Rent Roll'!$AR40,MONTH(Y$3)='Rent Roll'!$AS40),0,1)</f>
        <v>1</v>
      </c>
      <c r="Z154" s="567">
        <f>IF(OR(MONTH(Z$3)='Rent Roll'!$AN40,MONTH(Z$3)='Rent Roll'!$AO40,MONTH(Z$3)='Rent Roll'!$AP40,MONTH(Z$3)='Rent Roll'!$AQ40,MONTH(Z$3)='Rent Roll'!$AR40,MONTH(Z$3)='Rent Roll'!$AS40),0,1)</f>
        <v>1</v>
      </c>
      <c r="AA154" s="567">
        <f>IF(OR(MONTH(AA$3)='Rent Roll'!$AN40,MONTH(AA$3)='Rent Roll'!$AO40,MONTH(AA$3)='Rent Roll'!$AP40,MONTH(AA$3)='Rent Roll'!$AQ40,MONTH(AA$3)='Rent Roll'!$AR40,MONTH(AA$3)='Rent Roll'!$AS40),0,1)</f>
        <v>1</v>
      </c>
      <c r="AB154" s="567">
        <f>IF(OR(MONTH(AB$3)='Rent Roll'!$AN40,MONTH(AB$3)='Rent Roll'!$AO40,MONTH(AB$3)='Rent Roll'!$AP40,MONTH(AB$3)='Rent Roll'!$AQ40,MONTH(AB$3)='Rent Roll'!$AR40,MONTH(AB$3)='Rent Roll'!$AS40),0,1)</f>
        <v>1</v>
      </c>
      <c r="AC154" s="567">
        <f>IF(OR(MONTH(AC$3)='Rent Roll'!$AN40,MONTH(AC$3)='Rent Roll'!$AO40,MONTH(AC$3)='Rent Roll'!$AP40,MONTH(AC$3)='Rent Roll'!$AQ40,MONTH(AC$3)='Rent Roll'!$AR40,MONTH(AC$3)='Rent Roll'!$AS40),0,1)</f>
        <v>1</v>
      </c>
      <c r="AD154" s="767">
        <f>IF(OR(MONTH(AD$3)='Rent Roll'!$AN40,MONTH(AD$3)='Rent Roll'!$AO40,MONTH(AD$3)='Rent Roll'!$AP40,MONTH(AD$3)='Rent Roll'!$AQ40,MONTH(AD$3)='Rent Roll'!$AR40,MONTH(AD$3)='Rent Roll'!$AS40),0,1)</f>
        <v>1</v>
      </c>
      <c r="AE154" s="768">
        <f>IF(OR(MONTH(AE$3)='Rent Roll'!$AN40,MONTH(AE$3)='Rent Roll'!$AO40,MONTH(AE$3)='Rent Roll'!$AP40,MONTH(AE$3)='Rent Roll'!$AQ40,MONTH(AE$3)='Rent Roll'!$AR40,MONTH(AE$3)='Rent Roll'!$AS40),0,1)</f>
        <v>1</v>
      </c>
      <c r="AF154" s="567">
        <f>IF(OR(MONTH(AF$3)='Rent Roll'!$AN40,MONTH(AF$3)='Rent Roll'!$AO40,MONTH(AF$3)='Rent Roll'!$AP40,MONTH(AF$3)='Rent Roll'!$AQ40,MONTH(AF$3)='Rent Roll'!$AR40,MONTH(AF$3)='Rent Roll'!$AS40),0,1)</f>
        <v>1</v>
      </c>
      <c r="AG154" s="567">
        <f>IF(OR(MONTH(AG$3)='Rent Roll'!$AN40,MONTH(AG$3)='Rent Roll'!$AO40,MONTH(AG$3)='Rent Roll'!$AP40,MONTH(AG$3)='Rent Roll'!$AQ40,MONTH(AG$3)='Rent Roll'!$AR40,MONTH(AG$3)='Rent Roll'!$AS40),0,1)</f>
        <v>1</v>
      </c>
      <c r="AH154" s="567">
        <f>IF(OR(MONTH(AH$3)='Rent Roll'!$AN40,MONTH(AH$3)='Rent Roll'!$AO40,MONTH(AH$3)='Rent Roll'!$AP40,MONTH(AH$3)='Rent Roll'!$AQ40,MONTH(AH$3)='Rent Roll'!$AR40,MONTH(AH$3)='Rent Roll'!$AS40),0,1)</f>
        <v>1</v>
      </c>
      <c r="AI154" s="567">
        <f>IF(OR(MONTH(AI$3)='Rent Roll'!$AN40,MONTH(AI$3)='Rent Roll'!$AO40,MONTH(AI$3)='Rent Roll'!$AP40,MONTH(AI$3)='Rent Roll'!$AQ40,MONTH(AI$3)='Rent Roll'!$AR40,MONTH(AI$3)='Rent Roll'!$AS40),0,1)</f>
        <v>1</v>
      </c>
      <c r="AJ154" s="567">
        <f>IF(OR(MONTH(AJ$3)='Rent Roll'!$AN40,MONTH(AJ$3)='Rent Roll'!$AO40,MONTH(AJ$3)='Rent Roll'!$AP40,MONTH(AJ$3)='Rent Roll'!$AQ40,MONTH(AJ$3)='Rent Roll'!$AR40,MONTH(AJ$3)='Rent Roll'!$AS40),0,1)</f>
        <v>1</v>
      </c>
      <c r="AK154" s="567">
        <f>IF(OR(MONTH(AK$3)='Rent Roll'!$AN40,MONTH(AK$3)='Rent Roll'!$AO40,MONTH(AK$3)='Rent Roll'!$AP40,MONTH(AK$3)='Rent Roll'!$AQ40,MONTH(AK$3)='Rent Roll'!$AR40,MONTH(AK$3)='Rent Roll'!$AS40),0,1)</f>
        <v>1</v>
      </c>
      <c r="AL154" s="567">
        <f>IF(OR(MONTH(AL$3)='Rent Roll'!$AN40,MONTH(AL$3)='Rent Roll'!$AO40,MONTH(AL$3)='Rent Roll'!$AP40,MONTH(AL$3)='Rent Roll'!$AQ40,MONTH(AL$3)='Rent Roll'!$AR40,MONTH(AL$3)='Rent Roll'!$AS40),0,1)</f>
        <v>1</v>
      </c>
      <c r="AM154" s="567">
        <f>IF(OR(MONTH(AM$3)='Rent Roll'!$AN40,MONTH(AM$3)='Rent Roll'!$AO40,MONTH(AM$3)='Rent Roll'!$AP40,MONTH(AM$3)='Rent Roll'!$AQ40,MONTH(AM$3)='Rent Roll'!$AR40,MONTH(AM$3)='Rent Roll'!$AS40),0,1)</f>
        <v>1</v>
      </c>
      <c r="AN154" s="567">
        <f>IF(OR(MONTH(AN$3)='Rent Roll'!$AN40,MONTH(AN$3)='Rent Roll'!$AO40,MONTH(AN$3)='Rent Roll'!$AP40,MONTH(AN$3)='Rent Roll'!$AQ40,MONTH(AN$3)='Rent Roll'!$AR40,MONTH(AN$3)='Rent Roll'!$AS40),0,1)</f>
        <v>1</v>
      </c>
      <c r="AO154" s="567">
        <f>IF(OR(MONTH(AO$3)='Rent Roll'!$AN40,MONTH(AO$3)='Rent Roll'!$AO40,MONTH(AO$3)='Rent Roll'!$AP40,MONTH(AO$3)='Rent Roll'!$AQ40,MONTH(AO$3)='Rent Roll'!$AR40,MONTH(AO$3)='Rent Roll'!$AS40),0,1)</f>
        <v>1</v>
      </c>
      <c r="AP154" s="767">
        <f>IF(OR(MONTH(AP$3)='Rent Roll'!$AN40,MONTH(AP$3)='Rent Roll'!$AO40,MONTH(AP$3)='Rent Roll'!$AP40,MONTH(AP$3)='Rent Roll'!$AQ40,MONTH(AP$3)='Rent Roll'!$AR40,MONTH(AP$3)='Rent Roll'!$AS40),0,1)</f>
        <v>1</v>
      </c>
      <c r="AQ154" s="768">
        <f>IF(OR(MONTH(AQ$3)='Rent Roll'!$AN40,MONTH(AQ$3)='Rent Roll'!$AO40,MONTH(AQ$3)='Rent Roll'!$AP40,MONTH(AQ$3)='Rent Roll'!$AQ40,MONTH(AQ$3)='Rent Roll'!$AR40,MONTH(AQ$3)='Rent Roll'!$AS40),0,1)</f>
        <v>1</v>
      </c>
      <c r="AR154" s="567">
        <f>IF(OR(MONTH(AR$3)='Rent Roll'!$AN40,MONTH(AR$3)='Rent Roll'!$AO40,MONTH(AR$3)='Rent Roll'!$AP40,MONTH(AR$3)='Rent Roll'!$AQ40,MONTH(AR$3)='Rent Roll'!$AR40,MONTH(AR$3)='Rent Roll'!$AS40),0,1)</f>
        <v>1</v>
      </c>
      <c r="AS154" s="567">
        <f>IF(OR(MONTH(AS$3)='Rent Roll'!$AN40,MONTH(AS$3)='Rent Roll'!$AO40,MONTH(AS$3)='Rent Roll'!$AP40,MONTH(AS$3)='Rent Roll'!$AQ40,MONTH(AS$3)='Rent Roll'!$AR40,MONTH(AS$3)='Rent Roll'!$AS40),0,1)</f>
        <v>1</v>
      </c>
      <c r="AT154" s="567">
        <f>IF(OR(MONTH(AT$3)='Rent Roll'!$AN40,MONTH(AT$3)='Rent Roll'!$AO40,MONTH(AT$3)='Rent Roll'!$AP40,MONTH(AT$3)='Rent Roll'!$AQ40,MONTH(AT$3)='Rent Roll'!$AR40,MONTH(AT$3)='Rent Roll'!$AS40),0,1)</f>
        <v>1</v>
      </c>
      <c r="AU154" s="567">
        <f>IF(OR(MONTH(AU$3)='Rent Roll'!$AN40,MONTH(AU$3)='Rent Roll'!$AO40,MONTH(AU$3)='Rent Roll'!$AP40,MONTH(AU$3)='Rent Roll'!$AQ40,MONTH(AU$3)='Rent Roll'!$AR40,MONTH(AU$3)='Rent Roll'!$AS40),0,1)</f>
        <v>1</v>
      </c>
      <c r="AV154" s="567">
        <f>IF(OR(MONTH(AV$3)='Rent Roll'!$AN40,MONTH(AV$3)='Rent Roll'!$AO40,MONTH(AV$3)='Rent Roll'!$AP40,MONTH(AV$3)='Rent Roll'!$AQ40,MONTH(AV$3)='Rent Roll'!$AR40,MONTH(AV$3)='Rent Roll'!$AS40),0,1)</f>
        <v>1</v>
      </c>
      <c r="AW154" s="567">
        <f>IF(OR(MONTH(AW$3)='Rent Roll'!$AN40,MONTH(AW$3)='Rent Roll'!$AO40,MONTH(AW$3)='Rent Roll'!$AP40,MONTH(AW$3)='Rent Roll'!$AQ40,MONTH(AW$3)='Rent Roll'!$AR40,MONTH(AW$3)='Rent Roll'!$AS40),0,1)</f>
        <v>1</v>
      </c>
      <c r="AX154" s="567">
        <f>IF(OR(MONTH(AX$3)='Rent Roll'!$AN40,MONTH(AX$3)='Rent Roll'!$AO40,MONTH(AX$3)='Rent Roll'!$AP40,MONTH(AX$3)='Rent Roll'!$AQ40,MONTH(AX$3)='Rent Roll'!$AR40,MONTH(AX$3)='Rent Roll'!$AS40),0,1)</f>
        <v>1</v>
      </c>
      <c r="AY154" s="567">
        <f>IF(OR(MONTH(AY$3)='Rent Roll'!$AN40,MONTH(AY$3)='Rent Roll'!$AO40,MONTH(AY$3)='Rent Roll'!$AP40,MONTH(AY$3)='Rent Roll'!$AQ40,MONTH(AY$3)='Rent Roll'!$AR40,MONTH(AY$3)='Rent Roll'!$AS40),0,1)</f>
        <v>1</v>
      </c>
      <c r="AZ154" s="567">
        <f>IF(OR(MONTH(AZ$3)='Rent Roll'!$AN40,MONTH(AZ$3)='Rent Roll'!$AO40,MONTH(AZ$3)='Rent Roll'!$AP40,MONTH(AZ$3)='Rent Roll'!$AQ40,MONTH(AZ$3)='Rent Roll'!$AR40,MONTH(AZ$3)='Rent Roll'!$AS40),0,1)</f>
        <v>1</v>
      </c>
      <c r="BA154" s="567">
        <f>IF(OR(MONTH(BA$3)='Rent Roll'!$AN40,MONTH(BA$3)='Rent Roll'!$AO40,MONTH(BA$3)='Rent Roll'!$AP40,MONTH(BA$3)='Rent Roll'!$AQ40,MONTH(BA$3)='Rent Roll'!$AR40,MONTH(BA$3)='Rent Roll'!$AS40),0,1)</f>
        <v>1</v>
      </c>
      <c r="BB154" s="767">
        <f>IF(OR(MONTH(BB$3)='Rent Roll'!$AN40,MONTH(BB$3)='Rent Roll'!$AO40,MONTH(BB$3)='Rent Roll'!$AP40,MONTH(BB$3)='Rent Roll'!$AQ40,MONTH(BB$3)='Rent Roll'!$AR40,MONTH(BB$3)='Rent Roll'!$AS40),0,1)</f>
        <v>1</v>
      </c>
      <c r="BC154" s="768">
        <f>IF(OR(MONTH(BC$3)='Rent Roll'!$AN40,MONTH(BC$3)='Rent Roll'!$AO40,MONTH(BC$3)='Rent Roll'!$AP40,MONTH(BC$3)='Rent Roll'!$AQ40,MONTH(BC$3)='Rent Roll'!$AR40,MONTH(BC$3)='Rent Roll'!$AS40),0,1)</f>
        <v>1</v>
      </c>
      <c r="BD154" s="567">
        <f>IF(OR(MONTH(BD$3)='Rent Roll'!$AN40,MONTH(BD$3)='Rent Roll'!$AO40,MONTH(BD$3)='Rent Roll'!$AP40,MONTH(BD$3)='Rent Roll'!$AQ40,MONTH(BD$3)='Rent Roll'!$AR40,MONTH(BD$3)='Rent Roll'!$AS40),0,1)</f>
        <v>1</v>
      </c>
      <c r="BE154" s="567">
        <f>IF(OR(MONTH(BE$3)='Rent Roll'!$AN40,MONTH(BE$3)='Rent Roll'!$AO40,MONTH(BE$3)='Rent Roll'!$AP40,MONTH(BE$3)='Rent Roll'!$AQ40,MONTH(BE$3)='Rent Roll'!$AR40,MONTH(BE$3)='Rent Roll'!$AS40),0,1)</f>
        <v>1</v>
      </c>
      <c r="BF154" s="567">
        <f>IF(OR(MONTH(BF$3)='Rent Roll'!$AN40,MONTH(BF$3)='Rent Roll'!$AO40,MONTH(BF$3)='Rent Roll'!$AP40,MONTH(BF$3)='Rent Roll'!$AQ40,MONTH(BF$3)='Rent Roll'!$AR40,MONTH(BF$3)='Rent Roll'!$AS40),0,1)</f>
        <v>1</v>
      </c>
      <c r="BG154" s="567">
        <f>IF(OR(MONTH(BG$3)='Rent Roll'!$AN40,MONTH(BG$3)='Rent Roll'!$AO40,MONTH(BG$3)='Rent Roll'!$AP40,MONTH(BG$3)='Rent Roll'!$AQ40,MONTH(BG$3)='Rent Roll'!$AR40,MONTH(BG$3)='Rent Roll'!$AS40),0,1)</f>
        <v>1</v>
      </c>
      <c r="BH154" s="567">
        <f>IF(OR(MONTH(BH$3)='Rent Roll'!$AN40,MONTH(BH$3)='Rent Roll'!$AO40,MONTH(BH$3)='Rent Roll'!$AP40,MONTH(BH$3)='Rent Roll'!$AQ40,MONTH(BH$3)='Rent Roll'!$AR40,MONTH(BH$3)='Rent Roll'!$AS40),0,1)</f>
        <v>1</v>
      </c>
      <c r="BI154" s="567">
        <f>IF(OR(MONTH(BI$3)='Rent Roll'!$AN40,MONTH(BI$3)='Rent Roll'!$AO40,MONTH(BI$3)='Rent Roll'!$AP40,MONTH(BI$3)='Rent Roll'!$AQ40,MONTH(BI$3)='Rent Roll'!$AR40,MONTH(BI$3)='Rent Roll'!$AS40),0,1)</f>
        <v>1</v>
      </c>
      <c r="BJ154" s="567">
        <f>IF(OR(MONTH(BJ$3)='Rent Roll'!$AN40,MONTH(BJ$3)='Rent Roll'!$AO40,MONTH(BJ$3)='Rent Roll'!$AP40,MONTH(BJ$3)='Rent Roll'!$AQ40,MONTH(BJ$3)='Rent Roll'!$AR40,MONTH(BJ$3)='Rent Roll'!$AS40),0,1)</f>
        <v>1</v>
      </c>
      <c r="BK154" s="567">
        <f>IF(OR(MONTH(BK$3)='Rent Roll'!$AN40,MONTH(BK$3)='Rent Roll'!$AO40,MONTH(BK$3)='Rent Roll'!$AP40,MONTH(BK$3)='Rent Roll'!$AQ40,MONTH(BK$3)='Rent Roll'!$AR40,MONTH(BK$3)='Rent Roll'!$AS40),0,1)</f>
        <v>1</v>
      </c>
      <c r="BL154" s="567">
        <f>IF(OR(MONTH(BL$3)='Rent Roll'!$AN40,MONTH(BL$3)='Rent Roll'!$AO40,MONTH(BL$3)='Rent Roll'!$AP40,MONTH(BL$3)='Rent Roll'!$AQ40,MONTH(BL$3)='Rent Roll'!$AR40,MONTH(BL$3)='Rent Roll'!$AS40),0,1)</f>
        <v>1</v>
      </c>
      <c r="BM154" s="567">
        <f>IF(OR(MONTH(BM$3)='Rent Roll'!$AN40,MONTH(BM$3)='Rent Roll'!$AO40,MONTH(BM$3)='Rent Roll'!$AP40,MONTH(BM$3)='Rent Roll'!$AQ40,MONTH(BM$3)='Rent Roll'!$AR40,MONTH(BM$3)='Rent Roll'!$AS40),0,1)</f>
        <v>1</v>
      </c>
      <c r="BN154" s="767">
        <f>IF(OR(MONTH(BN$3)='Rent Roll'!$AN40,MONTH(BN$3)='Rent Roll'!$AO40,MONTH(BN$3)='Rent Roll'!$AP40,MONTH(BN$3)='Rent Roll'!$AQ40,MONTH(BN$3)='Rent Roll'!$AR40,MONTH(BN$3)='Rent Roll'!$AS40),0,1)</f>
        <v>1</v>
      </c>
      <c r="BO154" s="768">
        <f>IF(OR(MONTH(BO$3)='Rent Roll'!$AN40,MONTH(BO$3)='Rent Roll'!$AO40,MONTH(BO$3)='Rent Roll'!$AP40,MONTH(BO$3)='Rent Roll'!$AQ40,MONTH(BO$3)='Rent Roll'!$AR40,MONTH(BO$3)='Rent Roll'!$AS40),0,1)</f>
        <v>1</v>
      </c>
      <c r="BP154" s="567">
        <f>IF(OR(MONTH(BP$3)='Rent Roll'!$AN40,MONTH(BP$3)='Rent Roll'!$AO40,MONTH(BP$3)='Rent Roll'!$AP40,MONTH(BP$3)='Rent Roll'!$AQ40,MONTH(BP$3)='Rent Roll'!$AR40,MONTH(BP$3)='Rent Roll'!$AS40),0,1)</f>
        <v>1</v>
      </c>
      <c r="BQ154" s="567">
        <f>IF(OR(MONTH(BQ$3)='Rent Roll'!$AN40,MONTH(BQ$3)='Rent Roll'!$AO40,MONTH(BQ$3)='Rent Roll'!$AP40,MONTH(BQ$3)='Rent Roll'!$AQ40,MONTH(BQ$3)='Rent Roll'!$AR40,MONTH(BQ$3)='Rent Roll'!$AS40),0,1)</f>
        <v>1</v>
      </c>
      <c r="BR154" s="567">
        <f>IF(OR(MONTH(BR$3)='Rent Roll'!$AN40,MONTH(BR$3)='Rent Roll'!$AO40,MONTH(BR$3)='Rent Roll'!$AP40,MONTH(BR$3)='Rent Roll'!$AQ40,MONTH(BR$3)='Rent Roll'!$AR40,MONTH(BR$3)='Rent Roll'!$AS40),0,1)</f>
        <v>1</v>
      </c>
      <c r="BS154" s="567">
        <f>IF(OR(MONTH(BS$3)='Rent Roll'!$AN40,MONTH(BS$3)='Rent Roll'!$AO40,MONTH(BS$3)='Rent Roll'!$AP40,MONTH(BS$3)='Rent Roll'!$AQ40,MONTH(BS$3)='Rent Roll'!$AR40,MONTH(BS$3)='Rent Roll'!$AS40),0,1)</f>
        <v>1</v>
      </c>
      <c r="BT154" s="567">
        <f>IF(OR(MONTH(BT$3)='Rent Roll'!$AN40,MONTH(BT$3)='Rent Roll'!$AO40,MONTH(BT$3)='Rent Roll'!$AP40,MONTH(BT$3)='Rent Roll'!$AQ40,MONTH(BT$3)='Rent Roll'!$AR40,MONTH(BT$3)='Rent Roll'!$AS40),0,1)</f>
        <v>1</v>
      </c>
      <c r="BU154" s="567">
        <f>IF(OR(MONTH(BU$3)='Rent Roll'!$AN40,MONTH(BU$3)='Rent Roll'!$AO40,MONTH(BU$3)='Rent Roll'!$AP40,MONTH(BU$3)='Rent Roll'!$AQ40,MONTH(BU$3)='Rent Roll'!$AR40,MONTH(BU$3)='Rent Roll'!$AS40),0,1)</f>
        <v>1</v>
      </c>
      <c r="BV154" s="567">
        <f>IF(OR(MONTH(BV$3)='Rent Roll'!$AN40,MONTH(BV$3)='Rent Roll'!$AO40,MONTH(BV$3)='Rent Roll'!$AP40,MONTH(BV$3)='Rent Roll'!$AQ40,MONTH(BV$3)='Rent Roll'!$AR40,MONTH(BV$3)='Rent Roll'!$AS40),0,1)</f>
        <v>1</v>
      </c>
      <c r="BW154" s="567">
        <f>IF(OR(MONTH(BW$3)='Rent Roll'!$AN40,MONTH(BW$3)='Rent Roll'!$AO40,MONTH(BW$3)='Rent Roll'!$AP40,MONTH(BW$3)='Rent Roll'!$AQ40,MONTH(BW$3)='Rent Roll'!$AR40,MONTH(BW$3)='Rent Roll'!$AS40),0,1)</f>
        <v>1</v>
      </c>
      <c r="BX154" s="567">
        <f>IF(OR(MONTH(BX$3)='Rent Roll'!$AN40,MONTH(BX$3)='Rent Roll'!$AO40,MONTH(BX$3)='Rent Roll'!$AP40,MONTH(BX$3)='Rent Roll'!$AQ40,MONTH(BX$3)='Rent Roll'!$AR40,MONTH(BX$3)='Rent Roll'!$AS40),0,1)</f>
        <v>1</v>
      </c>
      <c r="BY154" s="567">
        <f>IF(OR(MONTH(BY$3)='Rent Roll'!$AN40,MONTH(BY$3)='Rent Roll'!$AO40,MONTH(BY$3)='Rent Roll'!$AP40,MONTH(BY$3)='Rent Roll'!$AQ40,MONTH(BY$3)='Rent Roll'!$AR40,MONTH(BY$3)='Rent Roll'!$AS40),0,1)</f>
        <v>1</v>
      </c>
      <c r="BZ154" s="767">
        <f>IF(OR(MONTH(BZ$3)='Rent Roll'!$AN40,MONTH(BZ$3)='Rent Roll'!$AO40,MONTH(BZ$3)='Rent Roll'!$AP40,MONTH(BZ$3)='Rent Roll'!$AQ40,MONTH(BZ$3)='Rent Roll'!$AR40,MONTH(BZ$3)='Rent Roll'!$AS40),0,1)</f>
        <v>1</v>
      </c>
      <c r="CA154" s="768">
        <f>IF(OR(MONTH(CA$3)='Rent Roll'!$AN40,MONTH(CA$3)='Rent Roll'!$AO40,MONTH(CA$3)='Rent Roll'!$AP40,MONTH(CA$3)='Rent Roll'!$AQ40,MONTH(CA$3)='Rent Roll'!$AR40,MONTH(CA$3)='Rent Roll'!$AS40),0,1)</f>
        <v>1</v>
      </c>
      <c r="CB154" s="567">
        <f>IF(OR(MONTH(CB$3)='Rent Roll'!$AN40,MONTH(CB$3)='Rent Roll'!$AO40,MONTH(CB$3)='Rent Roll'!$AP40,MONTH(CB$3)='Rent Roll'!$AQ40,MONTH(CB$3)='Rent Roll'!$AR40,MONTH(CB$3)='Rent Roll'!$AS40),0,1)</f>
        <v>1</v>
      </c>
      <c r="CC154" s="567">
        <f>IF(OR(MONTH(CC$3)='Rent Roll'!$AN40,MONTH(CC$3)='Rent Roll'!$AO40,MONTH(CC$3)='Rent Roll'!$AP40,MONTH(CC$3)='Rent Roll'!$AQ40,MONTH(CC$3)='Rent Roll'!$AR40,MONTH(CC$3)='Rent Roll'!$AS40),0,1)</f>
        <v>1</v>
      </c>
      <c r="CD154" s="567">
        <f>IF(OR(MONTH(CD$3)='Rent Roll'!$AN40,MONTH(CD$3)='Rent Roll'!$AO40,MONTH(CD$3)='Rent Roll'!$AP40,MONTH(CD$3)='Rent Roll'!$AQ40,MONTH(CD$3)='Rent Roll'!$AR40,MONTH(CD$3)='Rent Roll'!$AS40),0,1)</f>
        <v>1</v>
      </c>
      <c r="CE154" s="567">
        <f>IF(OR(MONTH(CE$3)='Rent Roll'!$AN40,MONTH(CE$3)='Rent Roll'!$AO40,MONTH(CE$3)='Rent Roll'!$AP40,MONTH(CE$3)='Rent Roll'!$AQ40,MONTH(CE$3)='Rent Roll'!$AR40,MONTH(CE$3)='Rent Roll'!$AS40),0,1)</f>
        <v>1</v>
      </c>
      <c r="CF154" s="567">
        <f>IF(OR(MONTH(CF$3)='Rent Roll'!$AN40,MONTH(CF$3)='Rent Roll'!$AO40,MONTH(CF$3)='Rent Roll'!$AP40,MONTH(CF$3)='Rent Roll'!$AQ40,MONTH(CF$3)='Rent Roll'!$AR40,MONTH(CF$3)='Rent Roll'!$AS40),0,1)</f>
        <v>1</v>
      </c>
      <c r="CG154" s="567">
        <f>IF(OR(MONTH(CG$3)='Rent Roll'!$AN40,MONTH(CG$3)='Rent Roll'!$AO40,MONTH(CG$3)='Rent Roll'!$AP40,MONTH(CG$3)='Rent Roll'!$AQ40,MONTH(CG$3)='Rent Roll'!$AR40,MONTH(CG$3)='Rent Roll'!$AS40),0,1)</f>
        <v>1</v>
      </c>
      <c r="CH154" s="567">
        <f>IF(OR(MONTH(CH$3)='Rent Roll'!$AN40,MONTH(CH$3)='Rent Roll'!$AO40,MONTH(CH$3)='Rent Roll'!$AP40,MONTH(CH$3)='Rent Roll'!$AQ40,MONTH(CH$3)='Rent Roll'!$AR40,MONTH(CH$3)='Rent Roll'!$AS40),0,1)</f>
        <v>1</v>
      </c>
      <c r="CI154" s="567">
        <f>IF(OR(MONTH(CI$3)='Rent Roll'!$AN40,MONTH(CI$3)='Rent Roll'!$AO40,MONTH(CI$3)='Rent Roll'!$AP40,MONTH(CI$3)='Rent Roll'!$AQ40,MONTH(CI$3)='Rent Roll'!$AR40,MONTH(CI$3)='Rent Roll'!$AS40),0,1)</f>
        <v>1</v>
      </c>
      <c r="CJ154" s="567">
        <f>IF(OR(MONTH(CJ$3)='Rent Roll'!$AN40,MONTH(CJ$3)='Rent Roll'!$AO40,MONTH(CJ$3)='Rent Roll'!$AP40,MONTH(CJ$3)='Rent Roll'!$AQ40,MONTH(CJ$3)='Rent Roll'!$AR40,MONTH(CJ$3)='Rent Roll'!$AS40),0,1)</f>
        <v>1</v>
      </c>
      <c r="CK154" s="567">
        <f>IF(OR(MONTH(CK$3)='Rent Roll'!$AN40,MONTH(CK$3)='Rent Roll'!$AO40,MONTH(CK$3)='Rent Roll'!$AP40,MONTH(CK$3)='Rent Roll'!$AQ40,MONTH(CK$3)='Rent Roll'!$AR40,MONTH(CK$3)='Rent Roll'!$AS40),0,1)</f>
        <v>1</v>
      </c>
      <c r="CL154" s="767">
        <f>IF(OR(MONTH(CL$3)='Rent Roll'!$AN40,MONTH(CL$3)='Rent Roll'!$AO40,MONTH(CL$3)='Rent Roll'!$AP40,MONTH(CL$3)='Rent Roll'!$AQ40,MONTH(CL$3)='Rent Roll'!$AR40,MONTH(CL$3)='Rent Roll'!$AS40),0,1)</f>
        <v>1</v>
      </c>
      <c r="CM154" s="768">
        <f>IF(OR(MONTH(CM$3)='Rent Roll'!$AN40,MONTH(CM$3)='Rent Roll'!$AO40,MONTH(CM$3)='Rent Roll'!$AP40,MONTH(CM$3)='Rent Roll'!$AQ40,MONTH(CM$3)='Rent Roll'!$AR40,MONTH(CM$3)='Rent Roll'!$AS40),0,1)</f>
        <v>1</v>
      </c>
      <c r="CN154" s="567">
        <f>IF(OR(MONTH(CN$3)='Rent Roll'!$AN40,MONTH(CN$3)='Rent Roll'!$AO40,MONTH(CN$3)='Rent Roll'!$AP40,MONTH(CN$3)='Rent Roll'!$AQ40,MONTH(CN$3)='Rent Roll'!$AR40,MONTH(CN$3)='Rent Roll'!$AS40),0,1)</f>
        <v>1</v>
      </c>
      <c r="CO154" s="567">
        <f>IF(OR(MONTH(CO$3)='Rent Roll'!$AN40,MONTH(CO$3)='Rent Roll'!$AO40,MONTH(CO$3)='Rent Roll'!$AP40,MONTH(CO$3)='Rent Roll'!$AQ40,MONTH(CO$3)='Rent Roll'!$AR40,MONTH(CO$3)='Rent Roll'!$AS40),0,1)</f>
        <v>1</v>
      </c>
      <c r="CP154" s="567">
        <f>IF(OR(MONTH(CP$3)='Rent Roll'!$AN40,MONTH(CP$3)='Rent Roll'!$AO40,MONTH(CP$3)='Rent Roll'!$AP40,MONTH(CP$3)='Rent Roll'!$AQ40,MONTH(CP$3)='Rent Roll'!$AR40,MONTH(CP$3)='Rent Roll'!$AS40),0,1)</f>
        <v>1</v>
      </c>
      <c r="CQ154" s="567">
        <f>IF(OR(MONTH(CQ$3)='Rent Roll'!$AN40,MONTH(CQ$3)='Rent Roll'!$AO40,MONTH(CQ$3)='Rent Roll'!$AP40,MONTH(CQ$3)='Rent Roll'!$AQ40,MONTH(CQ$3)='Rent Roll'!$AR40,MONTH(CQ$3)='Rent Roll'!$AS40),0,1)</f>
        <v>1</v>
      </c>
      <c r="CR154" s="567">
        <f>IF(OR(MONTH(CR$3)='Rent Roll'!$AN40,MONTH(CR$3)='Rent Roll'!$AO40,MONTH(CR$3)='Rent Roll'!$AP40,MONTH(CR$3)='Rent Roll'!$AQ40,MONTH(CR$3)='Rent Roll'!$AR40,MONTH(CR$3)='Rent Roll'!$AS40),0,1)</f>
        <v>1</v>
      </c>
      <c r="CS154" s="567">
        <f>IF(OR(MONTH(CS$3)='Rent Roll'!$AN40,MONTH(CS$3)='Rent Roll'!$AO40,MONTH(CS$3)='Rent Roll'!$AP40,MONTH(CS$3)='Rent Roll'!$AQ40,MONTH(CS$3)='Rent Roll'!$AR40,MONTH(CS$3)='Rent Roll'!$AS40),0,1)</f>
        <v>1</v>
      </c>
      <c r="CT154" s="567">
        <f>IF(OR(MONTH(CT$3)='Rent Roll'!$AN40,MONTH(CT$3)='Rent Roll'!$AO40,MONTH(CT$3)='Rent Roll'!$AP40,MONTH(CT$3)='Rent Roll'!$AQ40,MONTH(CT$3)='Rent Roll'!$AR40,MONTH(CT$3)='Rent Roll'!$AS40),0,1)</f>
        <v>1</v>
      </c>
      <c r="CU154" s="567">
        <f>IF(OR(MONTH(CU$3)='Rent Roll'!$AN40,MONTH(CU$3)='Rent Roll'!$AO40,MONTH(CU$3)='Rent Roll'!$AP40,MONTH(CU$3)='Rent Roll'!$AQ40,MONTH(CU$3)='Rent Roll'!$AR40,MONTH(CU$3)='Rent Roll'!$AS40),0,1)</f>
        <v>1</v>
      </c>
      <c r="CV154" s="567">
        <f>IF(OR(MONTH(CV$3)='Rent Roll'!$AN40,MONTH(CV$3)='Rent Roll'!$AO40,MONTH(CV$3)='Rent Roll'!$AP40,MONTH(CV$3)='Rent Roll'!$AQ40,MONTH(CV$3)='Rent Roll'!$AR40,MONTH(CV$3)='Rent Roll'!$AS40),0,1)</f>
        <v>1</v>
      </c>
      <c r="CW154" s="567">
        <f>IF(OR(MONTH(CW$3)='Rent Roll'!$AN40,MONTH(CW$3)='Rent Roll'!$AO40,MONTH(CW$3)='Rent Roll'!$AP40,MONTH(CW$3)='Rent Roll'!$AQ40,MONTH(CW$3)='Rent Roll'!$AR40,MONTH(CW$3)='Rent Roll'!$AS40),0,1)</f>
        <v>1</v>
      </c>
      <c r="CX154" s="767">
        <f>IF(OR(MONTH(CX$3)='Rent Roll'!$AN40,MONTH(CX$3)='Rent Roll'!$AO40,MONTH(CX$3)='Rent Roll'!$AP40,MONTH(CX$3)='Rent Roll'!$AQ40,MONTH(CX$3)='Rent Roll'!$AR40,MONTH(CX$3)='Rent Roll'!$AS40),0,1)</f>
        <v>1</v>
      </c>
      <c r="CY154" s="768">
        <f>IF(OR(MONTH(CY$3)='Rent Roll'!$AN40,MONTH(CY$3)='Rent Roll'!$AO40,MONTH(CY$3)='Rent Roll'!$AP40,MONTH(CY$3)='Rent Roll'!$AQ40,MONTH(CY$3)='Rent Roll'!$AR40,MONTH(CY$3)='Rent Roll'!$AS40),0,1)</f>
        <v>1</v>
      </c>
      <c r="CZ154" s="567">
        <f>IF(OR(MONTH(CZ$3)='Rent Roll'!$AN40,MONTH(CZ$3)='Rent Roll'!$AO40,MONTH(CZ$3)='Rent Roll'!$AP40,MONTH(CZ$3)='Rent Roll'!$AQ40,MONTH(CZ$3)='Rent Roll'!$AR40,MONTH(CZ$3)='Rent Roll'!$AS40),0,1)</f>
        <v>1</v>
      </c>
      <c r="DA154" s="567">
        <f>IF(OR(MONTH(DA$3)='Rent Roll'!$AN40,MONTH(DA$3)='Rent Roll'!$AO40,MONTH(DA$3)='Rent Roll'!$AP40,MONTH(DA$3)='Rent Roll'!$AQ40,MONTH(DA$3)='Rent Roll'!$AR40,MONTH(DA$3)='Rent Roll'!$AS40),0,1)</f>
        <v>1</v>
      </c>
      <c r="DB154" s="567">
        <f>IF(OR(MONTH(DB$3)='Rent Roll'!$AN40,MONTH(DB$3)='Rent Roll'!$AO40,MONTH(DB$3)='Rent Roll'!$AP40,MONTH(DB$3)='Rent Roll'!$AQ40,MONTH(DB$3)='Rent Roll'!$AR40,MONTH(DB$3)='Rent Roll'!$AS40),0,1)</f>
        <v>1</v>
      </c>
      <c r="DC154" s="567">
        <f>IF(OR(MONTH(DC$3)='Rent Roll'!$AN40,MONTH(DC$3)='Rent Roll'!$AO40,MONTH(DC$3)='Rent Roll'!$AP40,MONTH(DC$3)='Rent Roll'!$AQ40,MONTH(DC$3)='Rent Roll'!$AR40,MONTH(DC$3)='Rent Roll'!$AS40),0,1)</f>
        <v>1</v>
      </c>
      <c r="DD154" s="567">
        <f>IF(OR(MONTH(DD$3)='Rent Roll'!$AN40,MONTH(DD$3)='Rent Roll'!$AO40,MONTH(DD$3)='Rent Roll'!$AP40,MONTH(DD$3)='Rent Roll'!$AQ40,MONTH(DD$3)='Rent Roll'!$AR40,MONTH(DD$3)='Rent Roll'!$AS40),0,1)</f>
        <v>1</v>
      </c>
      <c r="DE154" s="567">
        <f>IF(OR(MONTH(DE$3)='Rent Roll'!$AN40,MONTH(DE$3)='Rent Roll'!$AO40,MONTH(DE$3)='Rent Roll'!$AP40,MONTH(DE$3)='Rent Roll'!$AQ40,MONTH(DE$3)='Rent Roll'!$AR40,MONTH(DE$3)='Rent Roll'!$AS40),0,1)</f>
        <v>1</v>
      </c>
      <c r="DF154" s="567">
        <f>IF(OR(MONTH(DF$3)='Rent Roll'!$AN40,MONTH(DF$3)='Rent Roll'!$AO40,MONTH(DF$3)='Rent Roll'!$AP40,MONTH(DF$3)='Rent Roll'!$AQ40,MONTH(DF$3)='Rent Roll'!$AR40,MONTH(DF$3)='Rent Roll'!$AS40),0,1)</f>
        <v>1</v>
      </c>
      <c r="DG154" s="567">
        <f>IF(OR(MONTH(DG$3)='Rent Roll'!$AN40,MONTH(DG$3)='Rent Roll'!$AO40,MONTH(DG$3)='Rent Roll'!$AP40,MONTH(DG$3)='Rent Roll'!$AQ40,MONTH(DG$3)='Rent Roll'!$AR40,MONTH(DG$3)='Rent Roll'!$AS40),0,1)</f>
        <v>1</v>
      </c>
      <c r="DH154" s="567">
        <f>IF(OR(MONTH(DH$3)='Rent Roll'!$AN40,MONTH(DH$3)='Rent Roll'!$AO40,MONTH(DH$3)='Rent Roll'!$AP40,MONTH(DH$3)='Rent Roll'!$AQ40,MONTH(DH$3)='Rent Roll'!$AR40,MONTH(DH$3)='Rent Roll'!$AS40),0,1)</f>
        <v>1</v>
      </c>
      <c r="DI154" s="567">
        <f>IF(OR(MONTH(DI$3)='Rent Roll'!$AN40,MONTH(DI$3)='Rent Roll'!$AO40,MONTH(DI$3)='Rent Roll'!$AP40,MONTH(DI$3)='Rent Roll'!$AQ40,MONTH(DI$3)='Rent Roll'!$AR40,MONTH(DI$3)='Rent Roll'!$AS40),0,1)</f>
        <v>1</v>
      </c>
      <c r="DJ154" s="767">
        <f>IF(OR(MONTH(DJ$3)='Rent Roll'!$AN40,MONTH(DJ$3)='Rent Roll'!$AO40,MONTH(DJ$3)='Rent Roll'!$AP40,MONTH(DJ$3)='Rent Roll'!$AQ40,MONTH(DJ$3)='Rent Roll'!$AR40,MONTH(DJ$3)='Rent Roll'!$AS40),0,1)</f>
        <v>1</v>
      </c>
      <c r="DK154" s="768">
        <f>IF(OR(MONTH(DK$3)='Rent Roll'!$AN40,MONTH(DK$3)='Rent Roll'!$AO40,MONTH(DK$3)='Rent Roll'!$AP40,MONTH(DK$3)='Rent Roll'!$AQ40,MONTH(DK$3)='Rent Roll'!$AR40,MONTH(DK$3)='Rent Roll'!$AS40),0,1)</f>
        <v>1</v>
      </c>
      <c r="DL154" s="567">
        <f>IF(OR(MONTH(DL$3)='Rent Roll'!$AN40,MONTH(DL$3)='Rent Roll'!$AO40,MONTH(DL$3)='Rent Roll'!$AP40,MONTH(DL$3)='Rent Roll'!$AQ40,MONTH(DL$3)='Rent Roll'!$AR40,MONTH(DL$3)='Rent Roll'!$AS40),0,1)</f>
        <v>1</v>
      </c>
      <c r="DM154" s="567">
        <f>IF(OR(MONTH(DM$3)='Rent Roll'!$AN40,MONTH(DM$3)='Rent Roll'!$AO40,MONTH(DM$3)='Rent Roll'!$AP40,MONTH(DM$3)='Rent Roll'!$AQ40,MONTH(DM$3)='Rent Roll'!$AR40,MONTH(DM$3)='Rent Roll'!$AS40),0,1)</f>
        <v>1</v>
      </c>
      <c r="DN154" s="567">
        <f>IF(OR(MONTH(DN$3)='Rent Roll'!$AN40,MONTH(DN$3)='Rent Roll'!$AO40,MONTH(DN$3)='Rent Roll'!$AP40,MONTH(DN$3)='Rent Roll'!$AQ40,MONTH(DN$3)='Rent Roll'!$AR40,MONTH(DN$3)='Rent Roll'!$AS40),0,1)</f>
        <v>1</v>
      </c>
      <c r="DO154" s="567">
        <f>IF(OR(MONTH(DO$3)='Rent Roll'!$AN40,MONTH(DO$3)='Rent Roll'!$AO40,MONTH(DO$3)='Rent Roll'!$AP40,MONTH(DO$3)='Rent Roll'!$AQ40,MONTH(DO$3)='Rent Roll'!$AR40,MONTH(DO$3)='Rent Roll'!$AS40),0,1)</f>
        <v>1</v>
      </c>
      <c r="DP154" s="567">
        <f>IF(OR(MONTH(DP$3)='Rent Roll'!$AN40,MONTH(DP$3)='Rent Roll'!$AO40,MONTH(DP$3)='Rent Roll'!$AP40,MONTH(DP$3)='Rent Roll'!$AQ40,MONTH(DP$3)='Rent Roll'!$AR40,MONTH(DP$3)='Rent Roll'!$AS40),0,1)</f>
        <v>1</v>
      </c>
      <c r="DQ154" s="567">
        <f>IF(OR(MONTH(DQ$3)='Rent Roll'!$AN40,MONTH(DQ$3)='Rent Roll'!$AO40,MONTH(DQ$3)='Rent Roll'!$AP40,MONTH(DQ$3)='Rent Roll'!$AQ40,MONTH(DQ$3)='Rent Roll'!$AR40,MONTH(DQ$3)='Rent Roll'!$AS40),0,1)</f>
        <v>1</v>
      </c>
      <c r="DR154" s="567">
        <f>IF(OR(MONTH(DR$3)='Rent Roll'!$AN40,MONTH(DR$3)='Rent Roll'!$AO40,MONTH(DR$3)='Rent Roll'!$AP40,MONTH(DR$3)='Rent Roll'!$AQ40,MONTH(DR$3)='Rent Roll'!$AR40,MONTH(DR$3)='Rent Roll'!$AS40),0,1)</f>
        <v>1</v>
      </c>
      <c r="DS154" s="567">
        <f>IF(OR(MONTH(DS$3)='Rent Roll'!$AN40,MONTH(DS$3)='Rent Roll'!$AO40,MONTH(DS$3)='Rent Roll'!$AP40,MONTH(DS$3)='Rent Roll'!$AQ40,MONTH(DS$3)='Rent Roll'!$AR40,MONTH(DS$3)='Rent Roll'!$AS40),0,1)</f>
        <v>1</v>
      </c>
      <c r="DT154" s="567">
        <f>IF(OR(MONTH(DT$3)='Rent Roll'!$AN40,MONTH(DT$3)='Rent Roll'!$AO40,MONTH(DT$3)='Rent Roll'!$AP40,MONTH(DT$3)='Rent Roll'!$AQ40,MONTH(DT$3)='Rent Roll'!$AR40,MONTH(DT$3)='Rent Roll'!$AS40),0,1)</f>
        <v>1</v>
      </c>
      <c r="DU154" s="567">
        <f>IF(OR(MONTH(DU$3)='Rent Roll'!$AN40,MONTH(DU$3)='Rent Roll'!$AO40,MONTH(DU$3)='Rent Roll'!$AP40,MONTH(DU$3)='Rent Roll'!$AQ40,MONTH(DU$3)='Rent Roll'!$AR40,MONTH(DU$3)='Rent Roll'!$AS40),0,1)</f>
        <v>1</v>
      </c>
      <c r="DV154" s="567">
        <f>IF(OR(MONTH(DV$3)='Rent Roll'!$AN40,MONTH(DV$3)='Rent Roll'!$AO40,MONTH(DV$3)='Rent Roll'!$AP40,MONTH(DV$3)='Rent Roll'!$AQ40,MONTH(DV$3)='Rent Roll'!$AR40,MONTH(DV$3)='Rent Roll'!$AS40),0,1)</f>
        <v>1</v>
      </c>
    </row>
    <row r="155" spans="1:126" s="568" customFormat="1" ht="12" customHeight="1" outlineLevel="1" x14ac:dyDescent="0.4">
      <c r="A155" s="732"/>
      <c r="B155" s="564">
        <f>'Rent Roll'!$B41</f>
        <v>0</v>
      </c>
      <c r="C155" s="566"/>
      <c r="D155" s="566"/>
      <c r="E155" s="566"/>
      <c r="F155" s="778">
        <f>IF(OR(MONTH(F$3)='Rent Roll'!$AN41,MONTH(F$3)='Rent Roll'!$AO41,MONTH(F$3)='Rent Roll'!$AP41,MONTH(F$3)='Rent Roll'!$AQ41,MONTH(F$3)='Rent Roll'!$AR41,MONTH(F$3)='Rent Roll'!$AS41),0,1)</f>
        <v>1</v>
      </c>
      <c r="G155" s="768">
        <f>IF(OR(MONTH(G$3)='Rent Roll'!$AN41,MONTH(G$3)='Rent Roll'!$AO41,MONTH(G$3)='Rent Roll'!$AP41,MONTH(G$3)='Rent Roll'!$AQ41,MONTH(G$3)='Rent Roll'!$AR41,MONTH(G$3)='Rent Roll'!$AS41),0,1)</f>
        <v>1</v>
      </c>
      <c r="H155" s="567">
        <f>IF(OR(MONTH(H$3)='Rent Roll'!$AN41,MONTH(H$3)='Rent Roll'!$AO41,MONTH(H$3)='Rent Roll'!$AP41,MONTH(H$3)='Rent Roll'!$AQ41,MONTH(H$3)='Rent Roll'!$AR41,MONTH(H$3)='Rent Roll'!$AS41),0,1)</f>
        <v>1</v>
      </c>
      <c r="I155" s="567">
        <f>IF(OR(MONTH(I$3)='Rent Roll'!$AN41,MONTH(I$3)='Rent Roll'!$AO41,MONTH(I$3)='Rent Roll'!$AP41,MONTH(I$3)='Rent Roll'!$AQ41,MONTH(I$3)='Rent Roll'!$AR41,MONTH(I$3)='Rent Roll'!$AS41),0,1)</f>
        <v>1</v>
      </c>
      <c r="J155" s="567">
        <f>IF(OR(MONTH(J$3)='Rent Roll'!$AN41,MONTH(J$3)='Rent Roll'!$AO41,MONTH(J$3)='Rent Roll'!$AP41,MONTH(J$3)='Rent Roll'!$AQ41,MONTH(J$3)='Rent Roll'!$AR41,MONTH(J$3)='Rent Roll'!$AS41),0,1)</f>
        <v>1</v>
      </c>
      <c r="K155" s="567">
        <f>IF(OR(MONTH(K$3)='Rent Roll'!$AN41,MONTH(K$3)='Rent Roll'!$AO41,MONTH(K$3)='Rent Roll'!$AP41,MONTH(K$3)='Rent Roll'!$AQ41,MONTH(K$3)='Rent Roll'!$AR41,MONTH(K$3)='Rent Roll'!$AS41),0,1)</f>
        <v>1</v>
      </c>
      <c r="L155" s="567">
        <f>IF(OR(MONTH(L$3)='Rent Roll'!$AN41,MONTH(L$3)='Rent Roll'!$AO41,MONTH(L$3)='Rent Roll'!$AP41,MONTH(L$3)='Rent Roll'!$AQ41,MONTH(L$3)='Rent Roll'!$AR41,MONTH(L$3)='Rent Roll'!$AS41),0,1)</f>
        <v>1</v>
      </c>
      <c r="M155" s="567">
        <f>IF(OR(MONTH(M$3)='Rent Roll'!$AN41,MONTH(M$3)='Rent Roll'!$AO41,MONTH(M$3)='Rent Roll'!$AP41,MONTH(M$3)='Rent Roll'!$AQ41,MONTH(M$3)='Rent Roll'!$AR41,MONTH(M$3)='Rent Roll'!$AS41),0,1)</f>
        <v>1</v>
      </c>
      <c r="N155" s="567">
        <f>IF(OR(MONTH(N$3)='Rent Roll'!$AN41,MONTH(N$3)='Rent Roll'!$AO41,MONTH(N$3)='Rent Roll'!$AP41,MONTH(N$3)='Rent Roll'!$AQ41,MONTH(N$3)='Rent Roll'!$AR41,MONTH(N$3)='Rent Roll'!$AS41),0,1)</f>
        <v>1</v>
      </c>
      <c r="O155" s="567">
        <f>IF(OR(MONTH(O$3)='Rent Roll'!$AN41,MONTH(O$3)='Rent Roll'!$AO41,MONTH(O$3)='Rent Roll'!$AP41,MONTH(O$3)='Rent Roll'!$AQ41,MONTH(O$3)='Rent Roll'!$AR41,MONTH(O$3)='Rent Roll'!$AS41),0,1)</f>
        <v>1</v>
      </c>
      <c r="P155" s="567">
        <f>IF(OR(MONTH(P$3)='Rent Roll'!$AN41,MONTH(P$3)='Rent Roll'!$AO41,MONTH(P$3)='Rent Roll'!$AP41,MONTH(P$3)='Rent Roll'!$AQ41,MONTH(P$3)='Rent Roll'!$AR41,MONTH(P$3)='Rent Roll'!$AS41),0,1)</f>
        <v>1</v>
      </c>
      <c r="Q155" s="567">
        <f>IF(OR(MONTH(Q$3)='Rent Roll'!$AN41,MONTH(Q$3)='Rent Roll'!$AO41,MONTH(Q$3)='Rent Roll'!$AP41,MONTH(Q$3)='Rent Roll'!$AQ41,MONTH(Q$3)='Rent Roll'!$AR41,MONTH(Q$3)='Rent Roll'!$AS41),0,1)</f>
        <v>1</v>
      </c>
      <c r="R155" s="767">
        <f>IF(OR(MONTH(R$3)='Rent Roll'!$AN41,MONTH(R$3)='Rent Roll'!$AO41,MONTH(R$3)='Rent Roll'!$AP41,MONTH(R$3)='Rent Roll'!$AQ41,MONTH(R$3)='Rent Roll'!$AR41,MONTH(R$3)='Rent Roll'!$AS41),0,1)</f>
        <v>1</v>
      </c>
      <c r="S155" s="768">
        <f>IF(OR(MONTH(S$3)='Rent Roll'!$AN41,MONTH(S$3)='Rent Roll'!$AO41,MONTH(S$3)='Rent Roll'!$AP41,MONTH(S$3)='Rent Roll'!$AQ41,MONTH(S$3)='Rent Roll'!$AR41,MONTH(S$3)='Rent Roll'!$AS41),0,1)</f>
        <v>1</v>
      </c>
      <c r="T155" s="567">
        <f>IF(OR(MONTH(T$3)='Rent Roll'!$AN41,MONTH(T$3)='Rent Roll'!$AO41,MONTH(T$3)='Rent Roll'!$AP41,MONTH(T$3)='Rent Roll'!$AQ41,MONTH(T$3)='Rent Roll'!$AR41,MONTH(T$3)='Rent Roll'!$AS41),0,1)</f>
        <v>1</v>
      </c>
      <c r="U155" s="567">
        <f>IF(OR(MONTH(U$3)='Rent Roll'!$AN41,MONTH(U$3)='Rent Roll'!$AO41,MONTH(U$3)='Rent Roll'!$AP41,MONTH(U$3)='Rent Roll'!$AQ41,MONTH(U$3)='Rent Roll'!$AR41,MONTH(U$3)='Rent Roll'!$AS41),0,1)</f>
        <v>1</v>
      </c>
      <c r="V155" s="567">
        <f>IF(OR(MONTH(V$3)='Rent Roll'!$AN41,MONTH(V$3)='Rent Roll'!$AO41,MONTH(V$3)='Rent Roll'!$AP41,MONTH(V$3)='Rent Roll'!$AQ41,MONTH(V$3)='Rent Roll'!$AR41,MONTH(V$3)='Rent Roll'!$AS41),0,1)</f>
        <v>1</v>
      </c>
      <c r="W155" s="567">
        <f>IF(OR(MONTH(W$3)='Rent Roll'!$AN41,MONTH(W$3)='Rent Roll'!$AO41,MONTH(W$3)='Rent Roll'!$AP41,MONTH(W$3)='Rent Roll'!$AQ41,MONTH(W$3)='Rent Roll'!$AR41,MONTH(W$3)='Rent Roll'!$AS41),0,1)</f>
        <v>1</v>
      </c>
      <c r="X155" s="567">
        <f>IF(OR(MONTH(X$3)='Rent Roll'!$AN41,MONTH(X$3)='Rent Roll'!$AO41,MONTH(X$3)='Rent Roll'!$AP41,MONTH(X$3)='Rent Roll'!$AQ41,MONTH(X$3)='Rent Roll'!$AR41,MONTH(X$3)='Rent Roll'!$AS41),0,1)</f>
        <v>1</v>
      </c>
      <c r="Y155" s="567">
        <f>IF(OR(MONTH(Y$3)='Rent Roll'!$AN41,MONTH(Y$3)='Rent Roll'!$AO41,MONTH(Y$3)='Rent Roll'!$AP41,MONTH(Y$3)='Rent Roll'!$AQ41,MONTH(Y$3)='Rent Roll'!$AR41,MONTH(Y$3)='Rent Roll'!$AS41),0,1)</f>
        <v>1</v>
      </c>
      <c r="Z155" s="567">
        <f>IF(OR(MONTH(Z$3)='Rent Roll'!$AN41,MONTH(Z$3)='Rent Roll'!$AO41,MONTH(Z$3)='Rent Roll'!$AP41,MONTH(Z$3)='Rent Roll'!$AQ41,MONTH(Z$3)='Rent Roll'!$AR41,MONTH(Z$3)='Rent Roll'!$AS41),0,1)</f>
        <v>1</v>
      </c>
      <c r="AA155" s="567">
        <f>IF(OR(MONTH(AA$3)='Rent Roll'!$AN41,MONTH(AA$3)='Rent Roll'!$AO41,MONTH(AA$3)='Rent Roll'!$AP41,MONTH(AA$3)='Rent Roll'!$AQ41,MONTH(AA$3)='Rent Roll'!$AR41,MONTH(AA$3)='Rent Roll'!$AS41),0,1)</f>
        <v>1</v>
      </c>
      <c r="AB155" s="567">
        <f>IF(OR(MONTH(AB$3)='Rent Roll'!$AN41,MONTH(AB$3)='Rent Roll'!$AO41,MONTH(AB$3)='Rent Roll'!$AP41,MONTH(AB$3)='Rent Roll'!$AQ41,MONTH(AB$3)='Rent Roll'!$AR41,MONTH(AB$3)='Rent Roll'!$AS41),0,1)</f>
        <v>1</v>
      </c>
      <c r="AC155" s="567">
        <f>IF(OR(MONTH(AC$3)='Rent Roll'!$AN41,MONTH(AC$3)='Rent Roll'!$AO41,MONTH(AC$3)='Rent Roll'!$AP41,MONTH(AC$3)='Rent Roll'!$AQ41,MONTH(AC$3)='Rent Roll'!$AR41,MONTH(AC$3)='Rent Roll'!$AS41),0,1)</f>
        <v>1</v>
      </c>
      <c r="AD155" s="767">
        <f>IF(OR(MONTH(AD$3)='Rent Roll'!$AN41,MONTH(AD$3)='Rent Roll'!$AO41,MONTH(AD$3)='Rent Roll'!$AP41,MONTH(AD$3)='Rent Roll'!$AQ41,MONTH(AD$3)='Rent Roll'!$AR41,MONTH(AD$3)='Rent Roll'!$AS41),0,1)</f>
        <v>1</v>
      </c>
      <c r="AE155" s="768">
        <f>IF(OR(MONTH(AE$3)='Rent Roll'!$AN41,MONTH(AE$3)='Rent Roll'!$AO41,MONTH(AE$3)='Rent Roll'!$AP41,MONTH(AE$3)='Rent Roll'!$AQ41,MONTH(AE$3)='Rent Roll'!$AR41,MONTH(AE$3)='Rent Roll'!$AS41),0,1)</f>
        <v>1</v>
      </c>
      <c r="AF155" s="567">
        <f>IF(OR(MONTH(AF$3)='Rent Roll'!$AN41,MONTH(AF$3)='Rent Roll'!$AO41,MONTH(AF$3)='Rent Roll'!$AP41,MONTH(AF$3)='Rent Roll'!$AQ41,MONTH(AF$3)='Rent Roll'!$AR41,MONTH(AF$3)='Rent Roll'!$AS41),0,1)</f>
        <v>1</v>
      </c>
      <c r="AG155" s="567">
        <f>IF(OR(MONTH(AG$3)='Rent Roll'!$AN41,MONTH(AG$3)='Rent Roll'!$AO41,MONTH(AG$3)='Rent Roll'!$AP41,MONTH(AG$3)='Rent Roll'!$AQ41,MONTH(AG$3)='Rent Roll'!$AR41,MONTH(AG$3)='Rent Roll'!$AS41),0,1)</f>
        <v>1</v>
      </c>
      <c r="AH155" s="567">
        <f>IF(OR(MONTH(AH$3)='Rent Roll'!$AN41,MONTH(AH$3)='Rent Roll'!$AO41,MONTH(AH$3)='Rent Roll'!$AP41,MONTH(AH$3)='Rent Roll'!$AQ41,MONTH(AH$3)='Rent Roll'!$AR41,MONTH(AH$3)='Rent Roll'!$AS41),0,1)</f>
        <v>1</v>
      </c>
      <c r="AI155" s="567">
        <f>IF(OR(MONTH(AI$3)='Rent Roll'!$AN41,MONTH(AI$3)='Rent Roll'!$AO41,MONTH(AI$3)='Rent Roll'!$AP41,MONTH(AI$3)='Rent Roll'!$AQ41,MONTH(AI$3)='Rent Roll'!$AR41,MONTH(AI$3)='Rent Roll'!$AS41),0,1)</f>
        <v>1</v>
      </c>
      <c r="AJ155" s="567">
        <f>IF(OR(MONTH(AJ$3)='Rent Roll'!$AN41,MONTH(AJ$3)='Rent Roll'!$AO41,MONTH(AJ$3)='Rent Roll'!$AP41,MONTH(AJ$3)='Rent Roll'!$AQ41,MONTH(AJ$3)='Rent Roll'!$AR41,MONTH(AJ$3)='Rent Roll'!$AS41),0,1)</f>
        <v>1</v>
      </c>
      <c r="AK155" s="567">
        <f>IF(OR(MONTH(AK$3)='Rent Roll'!$AN41,MONTH(AK$3)='Rent Roll'!$AO41,MONTH(AK$3)='Rent Roll'!$AP41,MONTH(AK$3)='Rent Roll'!$AQ41,MONTH(AK$3)='Rent Roll'!$AR41,MONTH(AK$3)='Rent Roll'!$AS41),0,1)</f>
        <v>1</v>
      </c>
      <c r="AL155" s="567">
        <f>IF(OR(MONTH(AL$3)='Rent Roll'!$AN41,MONTH(AL$3)='Rent Roll'!$AO41,MONTH(AL$3)='Rent Roll'!$AP41,MONTH(AL$3)='Rent Roll'!$AQ41,MONTH(AL$3)='Rent Roll'!$AR41,MONTH(AL$3)='Rent Roll'!$AS41),0,1)</f>
        <v>1</v>
      </c>
      <c r="AM155" s="567">
        <f>IF(OR(MONTH(AM$3)='Rent Roll'!$AN41,MONTH(AM$3)='Rent Roll'!$AO41,MONTH(AM$3)='Rent Roll'!$AP41,MONTH(AM$3)='Rent Roll'!$AQ41,MONTH(AM$3)='Rent Roll'!$AR41,MONTH(AM$3)='Rent Roll'!$AS41),0,1)</f>
        <v>1</v>
      </c>
      <c r="AN155" s="567">
        <f>IF(OR(MONTH(AN$3)='Rent Roll'!$AN41,MONTH(AN$3)='Rent Roll'!$AO41,MONTH(AN$3)='Rent Roll'!$AP41,MONTH(AN$3)='Rent Roll'!$AQ41,MONTH(AN$3)='Rent Roll'!$AR41,MONTH(AN$3)='Rent Roll'!$AS41),0,1)</f>
        <v>1</v>
      </c>
      <c r="AO155" s="567">
        <f>IF(OR(MONTH(AO$3)='Rent Roll'!$AN41,MONTH(AO$3)='Rent Roll'!$AO41,MONTH(AO$3)='Rent Roll'!$AP41,MONTH(AO$3)='Rent Roll'!$AQ41,MONTH(AO$3)='Rent Roll'!$AR41,MONTH(AO$3)='Rent Roll'!$AS41),0,1)</f>
        <v>1</v>
      </c>
      <c r="AP155" s="767">
        <f>IF(OR(MONTH(AP$3)='Rent Roll'!$AN41,MONTH(AP$3)='Rent Roll'!$AO41,MONTH(AP$3)='Rent Roll'!$AP41,MONTH(AP$3)='Rent Roll'!$AQ41,MONTH(AP$3)='Rent Roll'!$AR41,MONTH(AP$3)='Rent Roll'!$AS41),0,1)</f>
        <v>1</v>
      </c>
      <c r="AQ155" s="768">
        <f>IF(OR(MONTH(AQ$3)='Rent Roll'!$AN41,MONTH(AQ$3)='Rent Roll'!$AO41,MONTH(AQ$3)='Rent Roll'!$AP41,MONTH(AQ$3)='Rent Roll'!$AQ41,MONTH(AQ$3)='Rent Roll'!$AR41,MONTH(AQ$3)='Rent Roll'!$AS41),0,1)</f>
        <v>1</v>
      </c>
      <c r="AR155" s="567">
        <f>IF(OR(MONTH(AR$3)='Rent Roll'!$AN41,MONTH(AR$3)='Rent Roll'!$AO41,MONTH(AR$3)='Rent Roll'!$AP41,MONTH(AR$3)='Rent Roll'!$AQ41,MONTH(AR$3)='Rent Roll'!$AR41,MONTH(AR$3)='Rent Roll'!$AS41),0,1)</f>
        <v>1</v>
      </c>
      <c r="AS155" s="567">
        <f>IF(OR(MONTH(AS$3)='Rent Roll'!$AN41,MONTH(AS$3)='Rent Roll'!$AO41,MONTH(AS$3)='Rent Roll'!$AP41,MONTH(AS$3)='Rent Roll'!$AQ41,MONTH(AS$3)='Rent Roll'!$AR41,MONTH(AS$3)='Rent Roll'!$AS41),0,1)</f>
        <v>1</v>
      </c>
      <c r="AT155" s="567">
        <f>IF(OR(MONTH(AT$3)='Rent Roll'!$AN41,MONTH(AT$3)='Rent Roll'!$AO41,MONTH(AT$3)='Rent Roll'!$AP41,MONTH(AT$3)='Rent Roll'!$AQ41,MONTH(AT$3)='Rent Roll'!$AR41,MONTH(AT$3)='Rent Roll'!$AS41),0,1)</f>
        <v>1</v>
      </c>
      <c r="AU155" s="567">
        <f>IF(OR(MONTH(AU$3)='Rent Roll'!$AN41,MONTH(AU$3)='Rent Roll'!$AO41,MONTH(AU$3)='Rent Roll'!$AP41,MONTH(AU$3)='Rent Roll'!$AQ41,MONTH(AU$3)='Rent Roll'!$AR41,MONTH(AU$3)='Rent Roll'!$AS41),0,1)</f>
        <v>1</v>
      </c>
      <c r="AV155" s="567">
        <f>IF(OR(MONTH(AV$3)='Rent Roll'!$AN41,MONTH(AV$3)='Rent Roll'!$AO41,MONTH(AV$3)='Rent Roll'!$AP41,MONTH(AV$3)='Rent Roll'!$AQ41,MONTH(AV$3)='Rent Roll'!$AR41,MONTH(AV$3)='Rent Roll'!$AS41),0,1)</f>
        <v>1</v>
      </c>
      <c r="AW155" s="567">
        <f>IF(OR(MONTH(AW$3)='Rent Roll'!$AN41,MONTH(AW$3)='Rent Roll'!$AO41,MONTH(AW$3)='Rent Roll'!$AP41,MONTH(AW$3)='Rent Roll'!$AQ41,MONTH(AW$3)='Rent Roll'!$AR41,MONTH(AW$3)='Rent Roll'!$AS41),0,1)</f>
        <v>1</v>
      </c>
      <c r="AX155" s="567">
        <f>IF(OR(MONTH(AX$3)='Rent Roll'!$AN41,MONTH(AX$3)='Rent Roll'!$AO41,MONTH(AX$3)='Rent Roll'!$AP41,MONTH(AX$3)='Rent Roll'!$AQ41,MONTH(AX$3)='Rent Roll'!$AR41,MONTH(AX$3)='Rent Roll'!$AS41),0,1)</f>
        <v>1</v>
      </c>
      <c r="AY155" s="567">
        <f>IF(OR(MONTH(AY$3)='Rent Roll'!$AN41,MONTH(AY$3)='Rent Roll'!$AO41,MONTH(AY$3)='Rent Roll'!$AP41,MONTH(AY$3)='Rent Roll'!$AQ41,MONTH(AY$3)='Rent Roll'!$AR41,MONTH(AY$3)='Rent Roll'!$AS41),0,1)</f>
        <v>1</v>
      </c>
      <c r="AZ155" s="567">
        <f>IF(OR(MONTH(AZ$3)='Rent Roll'!$AN41,MONTH(AZ$3)='Rent Roll'!$AO41,MONTH(AZ$3)='Rent Roll'!$AP41,MONTH(AZ$3)='Rent Roll'!$AQ41,MONTH(AZ$3)='Rent Roll'!$AR41,MONTH(AZ$3)='Rent Roll'!$AS41),0,1)</f>
        <v>1</v>
      </c>
      <c r="BA155" s="567">
        <f>IF(OR(MONTH(BA$3)='Rent Roll'!$AN41,MONTH(BA$3)='Rent Roll'!$AO41,MONTH(BA$3)='Rent Roll'!$AP41,MONTH(BA$3)='Rent Roll'!$AQ41,MONTH(BA$3)='Rent Roll'!$AR41,MONTH(BA$3)='Rent Roll'!$AS41),0,1)</f>
        <v>1</v>
      </c>
      <c r="BB155" s="767">
        <f>IF(OR(MONTH(BB$3)='Rent Roll'!$AN41,MONTH(BB$3)='Rent Roll'!$AO41,MONTH(BB$3)='Rent Roll'!$AP41,MONTH(BB$3)='Rent Roll'!$AQ41,MONTH(BB$3)='Rent Roll'!$AR41,MONTH(BB$3)='Rent Roll'!$AS41),0,1)</f>
        <v>1</v>
      </c>
      <c r="BC155" s="768">
        <f>IF(OR(MONTH(BC$3)='Rent Roll'!$AN41,MONTH(BC$3)='Rent Roll'!$AO41,MONTH(BC$3)='Rent Roll'!$AP41,MONTH(BC$3)='Rent Roll'!$AQ41,MONTH(BC$3)='Rent Roll'!$AR41,MONTH(BC$3)='Rent Roll'!$AS41),0,1)</f>
        <v>1</v>
      </c>
      <c r="BD155" s="567">
        <f>IF(OR(MONTH(BD$3)='Rent Roll'!$AN41,MONTH(BD$3)='Rent Roll'!$AO41,MONTH(BD$3)='Rent Roll'!$AP41,MONTH(BD$3)='Rent Roll'!$AQ41,MONTH(BD$3)='Rent Roll'!$AR41,MONTH(BD$3)='Rent Roll'!$AS41),0,1)</f>
        <v>1</v>
      </c>
      <c r="BE155" s="567">
        <f>IF(OR(MONTH(BE$3)='Rent Roll'!$AN41,MONTH(BE$3)='Rent Roll'!$AO41,MONTH(BE$3)='Rent Roll'!$AP41,MONTH(BE$3)='Rent Roll'!$AQ41,MONTH(BE$3)='Rent Roll'!$AR41,MONTH(BE$3)='Rent Roll'!$AS41),0,1)</f>
        <v>1</v>
      </c>
      <c r="BF155" s="567">
        <f>IF(OR(MONTH(BF$3)='Rent Roll'!$AN41,MONTH(BF$3)='Rent Roll'!$AO41,MONTH(BF$3)='Rent Roll'!$AP41,MONTH(BF$3)='Rent Roll'!$AQ41,MONTH(BF$3)='Rent Roll'!$AR41,MONTH(BF$3)='Rent Roll'!$AS41),0,1)</f>
        <v>1</v>
      </c>
      <c r="BG155" s="567">
        <f>IF(OR(MONTH(BG$3)='Rent Roll'!$AN41,MONTH(BG$3)='Rent Roll'!$AO41,MONTH(BG$3)='Rent Roll'!$AP41,MONTH(BG$3)='Rent Roll'!$AQ41,MONTH(BG$3)='Rent Roll'!$AR41,MONTH(BG$3)='Rent Roll'!$AS41),0,1)</f>
        <v>1</v>
      </c>
      <c r="BH155" s="567">
        <f>IF(OR(MONTH(BH$3)='Rent Roll'!$AN41,MONTH(BH$3)='Rent Roll'!$AO41,MONTH(BH$3)='Rent Roll'!$AP41,MONTH(BH$3)='Rent Roll'!$AQ41,MONTH(BH$3)='Rent Roll'!$AR41,MONTH(BH$3)='Rent Roll'!$AS41),0,1)</f>
        <v>1</v>
      </c>
      <c r="BI155" s="567">
        <f>IF(OR(MONTH(BI$3)='Rent Roll'!$AN41,MONTH(BI$3)='Rent Roll'!$AO41,MONTH(BI$3)='Rent Roll'!$AP41,MONTH(BI$3)='Rent Roll'!$AQ41,MONTH(BI$3)='Rent Roll'!$AR41,MONTH(BI$3)='Rent Roll'!$AS41),0,1)</f>
        <v>1</v>
      </c>
      <c r="BJ155" s="567">
        <f>IF(OR(MONTH(BJ$3)='Rent Roll'!$AN41,MONTH(BJ$3)='Rent Roll'!$AO41,MONTH(BJ$3)='Rent Roll'!$AP41,MONTH(BJ$3)='Rent Roll'!$AQ41,MONTH(BJ$3)='Rent Roll'!$AR41,MONTH(BJ$3)='Rent Roll'!$AS41),0,1)</f>
        <v>1</v>
      </c>
      <c r="BK155" s="567">
        <f>IF(OR(MONTH(BK$3)='Rent Roll'!$AN41,MONTH(BK$3)='Rent Roll'!$AO41,MONTH(BK$3)='Rent Roll'!$AP41,MONTH(BK$3)='Rent Roll'!$AQ41,MONTH(BK$3)='Rent Roll'!$AR41,MONTH(BK$3)='Rent Roll'!$AS41),0,1)</f>
        <v>1</v>
      </c>
      <c r="BL155" s="567">
        <f>IF(OR(MONTH(BL$3)='Rent Roll'!$AN41,MONTH(BL$3)='Rent Roll'!$AO41,MONTH(BL$3)='Rent Roll'!$AP41,MONTH(BL$3)='Rent Roll'!$AQ41,MONTH(BL$3)='Rent Roll'!$AR41,MONTH(BL$3)='Rent Roll'!$AS41),0,1)</f>
        <v>1</v>
      </c>
      <c r="BM155" s="567">
        <f>IF(OR(MONTH(BM$3)='Rent Roll'!$AN41,MONTH(BM$3)='Rent Roll'!$AO41,MONTH(BM$3)='Rent Roll'!$AP41,MONTH(BM$3)='Rent Roll'!$AQ41,MONTH(BM$3)='Rent Roll'!$AR41,MONTH(BM$3)='Rent Roll'!$AS41),0,1)</f>
        <v>1</v>
      </c>
      <c r="BN155" s="767">
        <f>IF(OR(MONTH(BN$3)='Rent Roll'!$AN41,MONTH(BN$3)='Rent Roll'!$AO41,MONTH(BN$3)='Rent Roll'!$AP41,MONTH(BN$3)='Rent Roll'!$AQ41,MONTH(BN$3)='Rent Roll'!$AR41,MONTH(BN$3)='Rent Roll'!$AS41),0,1)</f>
        <v>1</v>
      </c>
      <c r="BO155" s="768">
        <f>IF(OR(MONTH(BO$3)='Rent Roll'!$AN41,MONTH(BO$3)='Rent Roll'!$AO41,MONTH(BO$3)='Rent Roll'!$AP41,MONTH(BO$3)='Rent Roll'!$AQ41,MONTH(BO$3)='Rent Roll'!$AR41,MONTH(BO$3)='Rent Roll'!$AS41),0,1)</f>
        <v>1</v>
      </c>
      <c r="BP155" s="567">
        <f>IF(OR(MONTH(BP$3)='Rent Roll'!$AN41,MONTH(BP$3)='Rent Roll'!$AO41,MONTH(BP$3)='Rent Roll'!$AP41,MONTH(BP$3)='Rent Roll'!$AQ41,MONTH(BP$3)='Rent Roll'!$AR41,MONTH(BP$3)='Rent Roll'!$AS41),0,1)</f>
        <v>1</v>
      </c>
      <c r="BQ155" s="567">
        <f>IF(OR(MONTH(BQ$3)='Rent Roll'!$AN41,MONTH(BQ$3)='Rent Roll'!$AO41,MONTH(BQ$3)='Rent Roll'!$AP41,MONTH(BQ$3)='Rent Roll'!$AQ41,MONTH(BQ$3)='Rent Roll'!$AR41,MONTH(BQ$3)='Rent Roll'!$AS41),0,1)</f>
        <v>1</v>
      </c>
      <c r="BR155" s="567">
        <f>IF(OR(MONTH(BR$3)='Rent Roll'!$AN41,MONTH(BR$3)='Rent Roll'!$AO41,MONTH(BR$3)='Rent Roll'!$AP41,MONTH(BR$3)='Rent Roll'!$AQ41,MONTH(BR$3)='Rent Roll'!$AR41,MONTH(BR$3)='Rent Roll'!$AS41),0,1)</f>
        <v>1</v>
      </c>
      <c r="BS155" s="567">
        <f>IF(OR(MONTH(BS$3)='Rent Roll'!$AN41,MONTH(BS$3)='Rent Roll'!$AO41,MONTH(BS$3)='Rent Roll'!$AP41,MONTH(BS$3)='Rent Roll'!$AQ41,MONTH(BS$3)='Rent Roll'!$AR41,MONTH(BS$3)='Rent Roll'!$AS41),0,1)</f>
        <v>1</v>
      </c>
      <c r="BT155" s="567">
        <f>IF(OR(MONTH(BT$3)='Rent Roll'!$AN41,MONTH(BT$3)='Rent Roll'!$AO41,MONTH(BT$3)='Rent Roll'!$AP41,MONTH(BT$3)='Rent Roll'!$AQ41,MONTH(BT$3)='Rent Roll'!$AR41,MONTH(BT$3)='Rent Roll'!$AS41),0,1)</f>
        <v>1</v>
      </c>
      <c r="BU155" s="567">
        <f>IF(OR(MONTH(BU$3)='Rent Roll'!$AN41,MONTH(BU$3)='Rent Roll'!$AO41,MONTH(BU$3)='Rent Roll'!$AP41,MONTH(BU$3)='Rent Roll'!$AQ41,MONTH(BU$3)='Rent Roll'!$AR41,MONTH(BU$3)='Rent Roll'!$AS41),0,1)</f>
        <v>1</v>
      </c>
      <c r="BV155" s="567">
        <f>IF(OR(MONTH(BV$3)='Rent Roll'!$AN41,MONTH(BV$3)='Rent Roll'!$AO41,MONTH(BV$3)='Rent Roll'!$AP41,MONTH(BV$3)='Rent Roll'!$AQ41,MONTH(BV$3)='Rent Roll'!$AR41,MONTH(BV$3)='Rent Roll'!$AS41),0,1)</f>
        <v>1</v>
      </c>
      <c r="BW155" s="567">
        <f>IF(OR(MONTH(BW$3)='Rent Roll'!$AN41,MONTH(BW$3)='Rent Roll'!$AO41,MONTH(BW$3)='Rent Roll'!$AP41,MONTH(BW$3)='Rent Roll'!$AQ41,MONTH(BW$3)='Rent Roll'!$AR41,MONTH(BW$3)='Rent Roll'!$AS41),0,1)</f>
        <v>1</v>
      </c>
      <c r="BX155" s="567">
        <f>IF(OR(MONTH(BX$3)='Rent Roll'!$AN41,MONTH(BX$3)='Rent Roll'!$AO41,MONTH(BX$3)='Rent Roll'!$AP41,MONTH(BX$3)='Rent Roll'!$AQ41,MONTH(BX$3)='Rent Roll'!$AR41,MONTH(BX$3)='Rent Roll'!$AS41),0,1)</f>
        <v>1</v>
      </c>
      <c r="BY155" s="567">
        <f>IF(OR(MONTH(BY$3)='Rent Roll'!$AN41,MONTH(BY$3)='Rent Roll'!$AO41,MONTH(BY$3)='Rent Roll'!$AP41,MONTH(BY$3)='Rent Roll'!$AQ41,MONTH(BY$3)='Rent Roll'!$AR41,MONTH(BY$3)='Rent Roll'!$AS41),0,1)</f>
        <v>1</v>
      </c>
      <c r="BZ155" s="767">
        <f>IF(OR(MONTH(BZ$3)='Rent Roll'!$AN41,MONTH(BZ$3)='Rent Roll'!$AO41,MONTH(BZ$3)='Rent Roll'!$AP41,MONTH(BZ$3)='Rent Roll'!$AQ41,MONTH(BZ$3)='Rent Roll'!$AR41,MONTH(BZ$3)='Rent Roll'!$AS41),0,1)</f>
        <v>1</v>
      </c>
      <c r="CA155" s="768">
        <f>IF(OR(MONTH(CA$3)='Rent Roll'!$AN41,MONTH(CA$3)='Rent Roll'!$AO41,MONTH(CA$3)='Rent Roll'!$AP41,MONTH(CA$3)='Rent Roll'!$AQ41,MONTH(CA$3)='Rent Roll'!$AR41,MONTH(CA$3)='Rent Roll'!$AS41),0,1)</f>
        <v>1</v>
      </c>
      <c r="CB155" s="567">
        <f>IF(OR(MONTH(CB$3)='Rent Roll'!$AN41,MONTH(CB$3)='Rent Roll'!$AO41,MONTH(CB$3)='Rent Roll'!$AP41,MONTH(CB$3)='Rent Roll'!$AQ41,MONTH(CB$3)='Rent Roll'!$AR41,MONTH(CB$3)='Rent Roll'!$AS41),0,1)</f>
        <v>1</v>
      </c>
      <c r="CC155" s="567">
        <f>IF(OR(MONTH(CC$3)='Rent Roll'!$AN41,MONTH(CC$3)='Rent Roll'!$AO41,MONTH(CC$3)='Rent Roll'!$AP41,MONTH(CC$3)='Rent Roll'!$AQ41,MONTH(CC$3)='Rent Roll'!$AR41,MONTH(CC$3)='Rent Roll'!$AS41),0,1)</f>
        <v>1</v>
      </c>
      <c r="CD155" s="567">
        <f>IF(OR(MONTH(CD$3)='Rent Roll'!$AN41,MONTH(CD$3)='Rent Roll'!$AO41,MONTH(CD$3)='Rent Roll'!$AP41,MONTH(CD$3)='Rent Roll'!$AQ41,MONTH(CD$3)='Rent Roll'!$AR41,MONTH(CD$3)='Rent Roll'!$AS41),0,1)</f>
        <v>1</v>
      </c>
      <c r="CE155" s="567">
        <f>IF(OR(MONTH(CE$3)='Rent Roll'!$AN41,MONTH(CE$3)='Rent Roll'!$AO41,MONTH(CE$3)='Rent Roll'!$AP41,MONTH(CE$3)='Rent Roll'!$AQ41,MONTH(CE$3)='Rent Roll'!$AR41,MONTH(CE$3)='Rent Roll'!$AS41),0,1)</f>
        <v>1</v>
      </c>
      <c r="CF155" s="567">
        <f>IF(OR(MONTH(CF$3)='Rent Roll'!$AN41,MONTH(CF$3)='Rent Roll'!$AO41,MONTH(CF$3)='Rent Roll'!$AP41,MONTH(CF$3)='Rent Roll'!$AQ41,MONTH(CF$3)='Rent Roll'!$AR41,MONTH(CF$3)='Rent Roll'!$AS41),0,1)</f>
        <v>1</v>
      </c>
      <c r="CG155" s="567">
        <f>IF(OR(MONTH(CG$3)='Rent Roll'!$AN41,MONTH(CG$3)='Rent Roll'!$AO41,MONTH(CG$3)='Rent Roll'!$AP41,MONTH(CG$3)='Rent Roll'!$AQ41,MONTH(CG$3)='Rent Roll'!$AR41,MONTH(CG$3)='Rent Roll'!$AS41),0,1)</f>
        <v>1</v>
      </c>
      <c r="CH155" s="567">
        <f>IF(OR(MONTH(CH$3)='Rent Roll'!$AN41,MONTH(CH$3)='Rent Roll'!$AO41,MONTH(CH$3)='Rent Roll'!$AP41,MONTH(CH$3)='Rent Roll'!$AQ41,MONTH(CH$3)='Rent Roll'!$AR41,MONTH(CH$3)='Rent Roll'!$AS41),0,1)</f>
        <v>1</v>
      </c>
      <c r="CI155" s="567">
        <f>IF(OR(MONTH(CI$3)='Rent Roll'!$AN41,MONTH(CI$3)='Rent Roll'!$AO41,MONTH(CI$3)='Rent Roll'!$AP41,MONTH(CI$3)='Rent Roll'!$AQ41,MONTH(CI$3)='Rent Roll'!$AR41,MONTH(CI$3)='Rent Roll'!$AS41),0,1)</f>
        <v>1</v>
      </c>
      <c r="CJ155" s="567">
        <f>IF(OR(MONTH(CJ$3)='Rent Roll'!$AN41,MONTH(CJ$3)='Rent Roll'!$AO41,MONTH(CJ$3)='Rent Roll'!$AP41,MONTH(CJ$3)='Rent Roll'!$AQ41,MONTH(CJ$3)='Rent Roll'!$AR41,MONTH(CJ$3)='Rent Roll'!$AS41),0,1)</f>
        <v>1</v>
      </c>
      <c r="CK155" s="567">
        <f>IF(OR(MONTH(CK$3)='Rent Roll'!$AN41,MONTH(CK$3)='Rent Roll'!$AO41,MONTH(CK$3)='Rent Roll'!$AP41,MONTH(CK$3)='Rent Roll'!$AQ41,MONTH(CK$3)='Rent Roll'!$AR41,MONTH(CK$3)='Rent Roll'!$AS41),0,1)</f>
        <v>1</v>
      </c>
      <c r="CL155" s="767">
        <f>IF(OR(MONTH(CL$3)='Rent Roll'!$AN41,MONTH(CL$3)='Rent Roll'!$AO41,MONTH(CL$3)='Rent Roll'!$AP41,MONTH(CL$3)='Rent Roll'!$AQ41,MONTH(CL$3)='Rent Roll'!$AR41,MONTH(CL$3)='Rent Roll'!$AS41),0,1)</f>
        <v>1</v>
      </c>
      <c r="CM155" s="768">
        <f>IF(OR(MONTH(CM$3)='Rent Roll'!$AN41,MONTH(CM$3)='Rent Roll'!$AO41,MONTH(CM$3)='Rent Roll'!$AP41,MONTH(CM$3)='Rent Roll'!$AQ41,MONTH(CM$3)='Rent Roll'!$AR41,MONTH(CM$3)='Rent Roll'!$AS41),0,1)</f>
        <v>1</v>
      </c>
      <c r="CN155" s="567">
        <f>IF(OR(MONTH(CN$3)='Rent Roll'!$AN41,MONTH(CN$3)='Rent Roll'!$AO41,MONTH(CN$3)='Rent Roll'!$AP41,MONTH(CN$3)='Rent Roll'!$AQ41,MONTH(CN$3)='Rent Roll'!$AR41,MONTH(CN$3)='Rent Roll'!$AS41),0,1)</f>
        <v>1</v>
      </c>
      <c r="CO155" s="567">
        <f>IF(OR(MONTH(CO$3)='Rent Roll'!$AN41,MONTH(CO$3)='Rent Roll'!$AO41,MONTH(CO$3)='Rent Roll'!$AP41,MONTH(CO$3)='Rent Roll'!$AQ41,MONTH(CO$3)='Rent Roll'!$AR41,MONTH(CO$3)='Rent Roll'!$AS41),0,1)</f>
        <v>1</v>
      </c>
      <c r="CP155" s="567">
        <f>IF(OR(MONTH(CP$3)='Rent Roll'!$AN41,MONTH(CP$3)='Rent Roll'!$AO41,MONTH(CP$3)='Rent Roll'!$AP41,MONTH(CP$3)='Rent Roll'!$AQ41,MONTH(CP$3)='Rent Roll'!$AR41,MONTH(CP$3)='Rent Roll'!$AS41),0,1)</f>
        <v>1</v>
      </c>
      <c r="CQ155" s="567">
        <f>IF(OR(MONTH(CQ$3)='Rent Roll'!$AN41,MONTH(CQ$3)='Rent Roll'!$AO41,MONTH(CQ$3)='Rent Roll'!$AP41,MONTH(CQ$3)='Rent Roll'!$AQ41,MONTH(CQ$3)='Rent Roll'!$AR41,MONTH(CQ$3)='Rent Roll'!$AS41),0,1)</f>
        <v>1</v>
      </c>
      <c r="CR155" s="567">
        <f>IF(OR(MONTH(CR$3)='Rent Roll'!$AN41,MONTH(CR$3)='Rent Roll'!$AO41,MONTH(CR$3)='Rent Roll'!$AP41,MONTH(CR$3)='Rent Roll'!$AQ41,MONTH(CR$3)='Rent Roll'!$AR41,MONTH(CR$3)='Rent Roll'!$AS41),0,1)</f>
        <v>1</v>
      </c>
      <c r="CS155" s="567">
        <f>IF(OR(MONTH(CS$3)='Rent Roll'!$AN41,MONTH(CS$3)='Rent Roll'!$AO41,MONTH(CS$3)='Rent Roll'!$AP41,MONTH(CS$3)='Rent Roll'!$AQ41,MONTH(CS$3)='Rent Roll'!$AR41,MONTH(CS$3)='Rent Roll'!$AS41),0,1)</f>
        <v>1</v>
      </c>
      <c r="CT155" s="567">
        <f>IF(OR(MONTH(CT$3)='Rent Roll'!$AN41,MONTH(CT$3)='Rent Roll'!$AO41,MONTH(CT$3)='Rent Roll'!$AP41,MONTH(CT$3)='Rent Roll'!$AQ41,MONTH(CT$3)='Rent Roll'!$AR41,MONTH(CT$3)='Rent Roll'!$AS41),0,1)</f>
        <v>1</v>
      </c>
      <c r="CU155" s="567">
        <f>IF(OR(MONTH(CU$3)='Rent Roll'!$AN41,MONTH(CU$3)='Rent Roll'!$AO41,MONTH(CU$3)='Rent Roll'!$AP41,MONTH(CU$3)='Rent Roll'!$AQ41,MONTH(CU$3)='Rent Roll'!$AR41,MONTH(CU$3)='Rent Roll'!$AS41),0,1)</f>
        <v>1</v>
      </c>
      <c r="CV155" s="567">
        <f>IF(OR(MONTH(CV$3)='Rent Roll'!$AN41,MONTH(CV$3)='Rent Roll'!$AO41,MONTH(CV$3)='Rent Roll'!$AP41,MONTH(CV$3)='Rent Roll'!$AQ41,MONTH(CV$3)='Rent Roll'!$AR41,MONTH(CV$3)='Rent Roll'!$AS41),0,1)</f>
        <v>1</v>
      </c>
      <c r="CW155" s="567">
        <f>IF(OR(MONTH(CW$3)='Rent Roll'!$AN41,MONTH(CW$3)='Rent Roll'!$AO41,MONTH(CW$3)='Rent Roll'!$AP41,MONTH(CW$3)='Rent Roll'!$AQ41,MONTH(CW$3)='Rent Roll'!$AR41,MONTH(CW$3)='Rent Roll'!$AS41),0,1)</f>
        <v>1</v>
      </c>
      <c r="CX155" s="767">
        <f>IF(OR(MONTH(CX$3)='Rent Roll'!$AN41,MONTH(CX$3)='Rent Roll'!$AO41,MONTH(CX$3)='Rent Roll'!$AP41,MONTH(CX$3)='Rent Roll'!$AQ41,MONTH(CX$3)='Rent Roll'!$AR41,MONTH(CX$3)='Rent Roll'!$AS41),0,1)</f>
        <v>1</v>
      </c>
      <c r="CY155" s="768">
        <f>IF(OR(MONTH(CY$3)='Rent Roll'!$AN41,MONTH(CY$3)='Rent Roll'!$AO41,MONTH(CY$3)='Rent Roll'!$AP41,MONTH(CY$3)='Rent Roll'!$AQ41,MONTH(CY$3)='Rent Roll'!$AR41,MONTH(CY$3)='Rent Roll'!$AS41),0,1)</f>
        <v>1</v>
      </c>
      <c r="CZ155" s="567">
        <f>IF(OR(MONTH(CZ$3)='Rent Roll'!$AN41,MONTH(CZ$3)='Rent Roll'!$AO41,MONTH(CZ$3)='Rent Roll'!$AP41,MONTH(CZ$3)='Rent Roll'!$AQ41,MONTH(CZ$3)='Rent Roll'!$AR41,MONTH(CZ$3)='Rent Roll'!$AS41),0,1)</f>
        <v>1</v>
      </c>
      <c r="DA155" s="567">
        <f>IF(OR(MONTH(DA$3)='Rent Roll'!$AN41,MONTH(DA$3)='Rent Roll'!$AO41,MONTH(DA$3)='Rent Roll'!$AP41,MONTH(DA$3)='Rent Roll'!$AQ41,MONTH(DA$3)='Rent Roll'!$AR41,MONTH(DA$3)='Rent Roll'!$AS41),0,1)</f>
        <v>1</v>
      </c>
      <c r="DB155" s="567">
        <f>IF(OR(MONTH(DB$3)='Rent Roll'!$AN41,MONTH(DB$3)='Rent Roll'!$AO41,MONTH(DB$3)='Rent Roll'!$AP41,MONTH(DB$3)='Rent Roll'!$AQ41,MONTH(DB$3)='Rent Roll'!$AR41,MONTH(DB$3)='Rent Roll'!$AS41),0,1)</f>
        <v>1</v>
      </c>
      <c r="DC155" s="567">
        <f>IF(OR(MONTH(DC$3)='Rent Roll'!$AN41,MONTH(DC$3)='Rent Roll'!$AO41,MONTH(DC$3)='Rent Roll'!$AP41,MONTH(DC$3)='Rent Roll'!$AQ41,MONTH(DC$3)='Rent Roll'!$AR41,MONTH(DC$3)='Rent Roll'!$AS41),0,1)</f>
        <v>1</v>
      </c>
      <c r="DD155" s="567">
        <f>IF(OR(MONTH(DD$3)='Rent Roll'!$AN41,MONTH(DD$3)='Rent Roll'!$AO41,MONTH(DD$3)='Rent Roll'!$AP41,MONTH(DD$3)='Rent Roll'!$AQ41,MONTH(DD$3)='Rent Roll'!$AR41,MONTH(DD$3)='Rent Roll'!$AS41),0,1)</f>
        <v>1</v>
      </c>
      <c r="DE155" s="567">
        <f>IF(OR(MONTH(DE$3)='Rent Roll'!$AN41,MONTH(DE$3)='Rent Roll'!$AO41,MONTH(DE$3)='Rent Roll'!$AP41,MONTH(DE$3)='Rent Roll'!$AQ41,MONTH(DE$3)='Rent Roll'!$AR41,MONTH(DE$3)='Rent Roll'!$AS41),0,1)</f>
        <v>1</v>
      </c>
      <c r="DF155" s="567">
        <f>IF(OR(MONTH(DF$3)='Rent Roll'!$AN41,MONTH(DF$3)='Rent Roll'!$AO41,MONTH(DF$3)='Rent Roll'!$AP41,MONTH(DF$3)='Rent Roll'!$AQ41,MONTH(DF$3)='Rent Roll'!$AR41,MONTH(DF$3)='Rent Roll'!$AS41),0,1)</f>
        <v>1</v>
      </c>
      <c r="DG155" s="567">
        <f>IF(OR(MONTH(DG$3)='Rent Roll'!$AN41,MONTH(DG$3)='Rent Roll'!$AO41,MONTH(DG$3)='Rent Roll'!$AP41,MONTH(DG$3)='Rent Roll'!$AQ41,MONTH(DG$3)='Rent Roll'!$AR41,MONTH(DG$3)='Rent Roll'!$AS41),0,1)</f>
        <v>1</v>
      </c>
      <c r="DH155" s="567">
        <f>IF(OR(MONTH(DH$3)='Rent Roll'!$AN41,MONTH(DH$3)='Rent Roll'!$AO41,MONTH(DH$3)='Rent Roll'!$AP41,MONTH(DH$3)='Rent Roll'!$AQ41,MONTH(DH$3)='Rent Roll'!$AR41,MONTH(DH$3)='Rent Roll'!$AS41),0,1)</f>
        <v>1</v>
      </c>
      <c r="DI155" s="567">
        <f>IF(OR(MONTH(DI$3)='Rent Roll'!$AN41,MONTH(DI$3)='Rent Roll'!$AO41,MONTH(DI$3)='Rent Roll'!$AP41,MONTH(DI$3)='Rent Roll'!$AQ41,MONTH(DI$3)='Rent Roll'!$AR41,MONTH(DI$3)='Rent Roll'!$AS41),0,1)</f>
        <v>1</v>
      </c>
      <c r="DJ155" s="767">
        <f>IF(OR(MONTH(DJ$3)='Rent Roll'!$AN41,MONTH(DJ$3)='Rent Roll'!$AO41,MONTH(DJ$3)='Rent Roll'!$AP41,MONTH(DJ$3)='Rent Roll'!$AQ41,MONTH(DJ$3)='Rent Roll'!$AR41,MONTH(DJ$3)='Rent Roll'!$AS41),0,1)</f>
        <v>1</v>
      </c>
      <c r="DK155" s="768">
        <f>IF(OR(MONTH(DK$3)='Rent Roll'!$AN41,MONTH(DK$3)='Rent Roll'!$AO41,MONTH(DK$3)='Rent Roll'!$AP41,MONTH(DK$3)='Rent Roll'!$AQ41,MONTH(DK$3)='Rent Roll'!$AR41,MONTH(DK$3)='Rent Roll'!$AS41),0,1)</f>
        <v>1</v>
      </c>
      <c r="DL155" s="567">
        <f>IF(OR(MONTH(DL$3)='Rent Roll'!$AN41,MONTH(DL$3)='Rent Roll'!$AO41,MONTH(DL$3)='Rent Roll'!$AP41,MONTH(DL$3)='Rent Roll'!$AQ41,MONTH(DL$3)='Rent Roll'!$AR41,MONTH(DL$3)='Rent Roll'!$AS41),0,1)</f>
        <v>1</v>
      </c>
      <c r="DM155" s="567">
        <f>IF(OR(MONTH(DM$3)='Rent Roll'!$AN41,MONTH(DM$3)='Rent Roll'!$AO41,MONTH(DM$3)='Rent Roll'!$AP41,MONTH(DM$3)='Rent Roll'!$AQ41,MONTH(DM$3)='Rent Roll'!$AR41,MONTH(DM$3)='Rent Roll'!$AS41),0,1)</f>
        <v>1</v>
      </c>
      <c r="DN155" s="567">
        <f>IF(OR(MONTH(DN$3)='Rent Roll'!$AN41,MONTH(DN$3)='Rent Roll'!$AO41,MONTH(DN$3)='Rent Roll'!$AP41,MONTH(DN$3)='Rent Roll'!$AQ41,MONTH(DN$3)='Rent Roll'!$AR41,MONTH(DN$3)='Rent Roll'!$AS41),0,1)</f>
        <v>1</v>
      </c>
      <c r="DO155" s="567">
        <f>IF(OR(MONTH(DO$3)='Rent Roll'!$AN41,MONTH(DO$3)='Rent Roll'!$AO41,MONTH(DO$3)='Rent Roll'!$AP41,MONTH(DO$3)='Rent Roll'!$AQ41,MONTH(DO$3)='Rent Roll'!$AR41,MONTH(DO$3)='Rent Roll'!$AS41),0,1)</f>
        <v>1</v>
      </c>
      <c r="DP155" s="567">
        <f>IF(OR(MONTH(DP$3)='Rent Roll'!$AN41,MONTH(DP$3)='Rent Roll'!$AO41,MONTH(DP$3)='Rent Roll'!$AP41,MONTH(DP$3)='Rent Roll'!$AQ41,MONTH(DP$3)='Rent Roll'!$AR41,MONTH(DP$3)='Rent Roll'!$AS41),0,1)</f>
        <v>1</v>
      </c>
      <c r="DQ155" s="567">
        <f>IF(OR(MONTH(DQ$3)='Rent Roll'!$AN41,MONTH(DQ$3)='Rent Roll'!$AO41,MONTH(DQ$3)='Rent Roll'!$AP41,MONTH(DQ$3)='Rent Roll'!$AQ41,MONTH(DQ$3)='Rent Roll'!$AR41,MONTH(DQ$3)='Rent Roll'!$AS41),0,1)</f>
        <v>1</v>
      </c>
      <c r="DR155" s="567">
        <f>IF(OR(MONTH(DR$3)='Rent Roll'!$AN41,MONTH(DR$3)='Rent Roll'!$AO41,MONTH(DR$3)='Rent Roll'!$AP41,MONTH(DR$3)='Rent Roll'!$AQ41,MONTH(DR$3)='Rent Roll'!$AR41,MONTH(DR$3)='Rent Roll'!$AS41),0,1)</f>
        <v>1</v>
      </c>
      <c r="DS155" s="567">
        <f>IF(OR(MONTH(DS$3)='Rent Roll'!$AN41,MONTH(DS$3)='Rent Roll'!$AO41,MONTH(DS$3)='Rent Roll'!$AP41,MONTH(DS$3)='Rent Roll'!$AQ41,MONTH(DS$3)='Rent Roll'!$AR41,MONTH(DS$3)='Rent Roll'!$AS41),0,1)</f>
        <v>1</v>
      </c>
      <c r="DT155" s="567">
        <f>IF(OR(MONTH(DT$3)='Rent Roll'!$AN41,MONTH(DT$3)='Rent Roll'!$AO41,MONTH(DT$3)='Rent Roll'!$AP41,MONTH(DT$3)='Rent Roll'!$AQ41,MONTH(DT$3)='Rent Roll'!$AR41,MONTH(DT$3)='Rent Roll'!$AS41),0,1)</f>
        <v>1</v>
      </c>
      <c r="DU155" s="567">
        <f>IF(OR(MONTH(DU$3)='Rent Roll'!$AN41,MONTH(DU$3)='Rent Roll'!$AO41,MONTH(DU$3)='Rent Roll'!$AP41,MONTH(DU$3)='Rent Roll'!$AQ41,MONTH(DU$3)='Rent Roll'!$AR41,MONTH(DU$3)='Rent Roll'!$AS41),0,1)</f>
        <v>1</v>
      </c>
      <c r="DV155" s="567">
        <f>IF(OR(MONTH(DV$3)='Rent Roll'!$AN41,MONTH(DV$3)='Rent Roll'!$AO41,MONTH(DV$3)='Rent Roll'!$AP41,MONTH(DV$3)='Rent Roll'!$AQ41,MONTH(DV$3)='Rent Roll'!$AR41,MONTH(DV$3)='Rent Roll'!$AS41),0,1)</f>
        <v>1</v>
      </c>
    </row>
    <row r="156" spans="1:126" s="568" customFormat="1" ht="12" customHeight="1" outlineLevel="1" x14ac:dyDescent="0.4">
      <c r="A156" s="732"/>
      <c r="B156" s="564">
        <f>'Rent Roll'!$B42</f>
        <v>0</v>
      </c>
      <c r="C156" s="566"/>
      <c r="D156" s="566"/>
      <c r="E156" s="566"/>
      <c r="F156" s="778">
        <f>IF(OR(MONTH(F$3)='Rent Roll'!$AN42,MONTH(F$3)='Rent Roll'!$AO42,MONTH(F$3)='Rent Roll'!$AP42,MONTH(F$3)='Rent Roll'!$AQ42,MONTH(F$3)='Rent Roll'!$AR42,MONTH(F$3)='Rent Roll'!$AS42),0,1)</f>
        <v>1</v>
      </c>
      <c r="G156" s="768">
        <f>IF(OR(MONTH(G$3)='Rent Roll'!$AN42,MONTH(G$3)='Rent Roll'!$AO42,MONTH(G$3)='Rent Roll'!$AP42,MONTH(G$3)='Rent Roll'!$AQ42,MONTH(G$3)='Rent Roll'!$AR42,MONTH(G$3)='Rent Roll'!$AS42),0,1)</f>
        <v>1</v>
      </c>
      <c r="H156" s="567">
        <f>IF(OR(MONTH(H$3)='Rent Roll'!$AN42,MONTH(H$3)='Rent Roll'!$AO42,MONTH(H$3)='Rent Roll'!$AP42,MONTH(H$3)='Rent Roll'!$AQ42,MONTH(H$3)='Rent Roll'!$AR42,MONTH(H$3)='Rent Roll'!$AS42),0,1)</f>
        <v>1</v>
      </c>
      <c r="I156" s="567">
        <f>IF(OR(MONTH(I$3)='Rent Roll'!$AN42,MONTH(I$3)='Rent Roll'!$AO42,MONTH(I$3)='Rent Roll'!$AP42,MONTH(I$3)='Rent Roll'!$AQ42,MONTH(I$3)='Rent Roll'!$AR42,MONTH(I$3)='Rent Roll'!$AS42),0,1)</f>
        <v>1</v>
      </c>
      <c r="J156" s="567">
        <f>IF(OR(MONTH(J$3)='Rent Roll'!$AN42,MONTH(J$3)='Rent Roll'!$AO42,MONTH(J$3)='Rent Roll'!$AP42,MONTH(J$3)='Rent Roll'!$AQ42,MONTH(J$3)='Rent Roll'!$AR42,MONTH(J$3)='Rent Roll'!$AS42),0,1)</f>
        <v>1</v>
      </c>
      <c r="K156" s="567">
        <f>IF(OR(MONTH(K$3)='Rent Roll'!$AN42,MONTH(K$3)='Rent Roll'!$AO42,MONTH(K$3)='Rent Roll'!$AP42,MONTH(K$3)='Rent Roll'!$AQ42,MONTH(K$3)='Rent Roll'!$AR42,MONTH(K$3)='Rent Roll'!$AS42),0,1)</f>
        <v>1</v>
      </c>
      <c r="L156" s="567">
        <f>IF(OR(MONTH(L$3)='Rent Roll'!$AN42,MONTH(L$3)='Rent Roll'!$AO42,MONTH(L$3)='Rent Roll'!$AP42,MONTH(L$3)='Rent Roll'!$AQ42,MONTH(L$3)='Rent Roll'!$AR42,MONTH(L$3)='Rent Roll'!$AS42),0,1)</f>
        <v>1</v>
      </c>
      <c r="M156" s="567">
        <f>IF(OR(MONTH(M$3)='Rent Roll'!$AN42,MONTH(M$3)='Rent Roll'!$AO42,MONTH(M$3)='Rent Roll'!$AP42,MONTH(M$3)='Rent Roll'!$AQ42,MONTH(M$3)='Rent Roll'!$AR42,MONTH(M$3)='Rent Roll'!$AS42),0,1)</f>
        <v>1</v>
      </c>
      <c r="N156" s="567">
        <f>IF(OR(MONTH(N$3)='Rent Roll'!$AN42,MONTH(N$3)='Rent Roll'!$AO42,MONTH(N$3)='Rent Roll'!$AP42,MONTH(N$3)='Rent Roll'!$AQ42,MONTH(N$3)='Rent Roll'!$AR42,MONTH(N$3)='Rent Roll'!$AS42),0,1)</f>
        <v>1</v>
      </c>
      <c r="O156" s="567">
        <f>IF(OR(MONTH(O$3)='Rent Roll'!$AN42,MONTH(O$3)='Rent Roll'!$AO42,MONTH(O$3)='Rent Roll'!$AP42,MONTH(O$3)='Rent Roll'!$AQ42,MONTH(O$3)='Rent Roll'!$AR42,MONTH(O$3)='Rent Roll'!$AS42),0,1)</f>
        <v>1</v>
      </c>
      <c r="P156" s="567">
        <f>IF(OR(MONTH(P$3)='Rent Roll'!$AN42,MONTH(P$3)='Rent Roll'!$AO42,MONTH(P$3)='Rent Roll'!$AP42,MONTH(P$3)='Rent Roll'!$AQ42,MONTH(P$3)='Rent Roll'!$AR42,MONTH(P$3)='Rent Roll'!$AS42),0,1)</f>
        <v>1</v>
      </c>
      <c r="Q156" s="567">
        <f>IF(OR(MONTH(Q$3)='Rent Roll'!$AN42,MONTH(Q$3)='Rent Roll'!$AO42,MONTH(Q$3)='Rent Roll'!$AP42,MONTH(Q$3)='Rent Roll'!$AQ42,MONTH(Q$3)='Rent Roll'!$AR42,MONTH(Q$3)='Rent Roll'!$AS42),0,1)</f>
        <v>1</v>
      </c>
      <c r="R156" s="767">
        <f>IF(OR(MONTH(R$3)='Rent Roll'!$AN42,MONTH(R$3)='Rent Roll'!$AO42,MONTH(R$3)='Rent Roll'!$AP42,MONTH(R$3)='Rent Roll'!$AQ42,MONTH(R$3)='Rent Roll'!$AR42,MONTH(R$3)='Rent Roll'!$AS42),0,1)</f>
        <v>1</v>
      </c>
      <c r="S156" s="768">
        <f>IF(OR(MONTH(S$3)='Rent Roll'!$AN42,MONTH(S$3)='Rent Roll'!$AO42,MONTH(S$3)='Rent Roll'!$AP42,MONTH(S$3)='Rent Roll'!$AQ42,MONTH(S$3)='Rent Roll'!$AR42,MONTH(S$3)='Rent Roll'!$AS42),0,1)</f>
        <v>1</v>
      </c>
      <c r="T156" s="567">
        <f>IF(OR(MONTH(T$3)='Rent Roll'!$AN42,MONTH(T$3)='Rent Roll'!$AO42,MONTH(T$3)='Rent Roll'!$AP42,MONTH(T$3)='Rent Roll'!$AQ42,MONTH(T$3)='Rent Roll'!$AR42,MONTH(T$3)='Rent Roll'!$AS42),0,1)</f>
        <v>1</v>
      </c>
      <c r="U156" s="567">
        <f>IF(OR(MONTH(U$3)='Rent Roll'!$AN42,MONTH(U$3)='Rent Roll'!$AO42,MONTH(U$3)='Rent Roll'!$AP42,MONTH(U$3)='Rent Roll'!$AQ42,MONTH(U$3)='Rent Roll'!$AR42,MONTH(U$3)='Rent Roll'!$AS42),0,1)</f>
        <v>1</v>
      </c>
      <c r="V156" s="567">
        <f>IF(OR(MONTH(V$3)='Rent Roll'!$AN42,MONTH(V$3)='Rent Roll'!$AO42,MONTH(V$3)='Rent Roll'!$AP42,MONTH(V$3)='Rent Roll'!$AQ42,MONTH(V$3)='Rent Roll'!$AR42,MONTH(V$3)='Rent Roll'!$AS42),0,1)</f>
        <v>1</v>
      </c>
      <c r="W156" s="567">
        <f>IF(OR(MONTH(W$3)='Rent Roll'!$AN42,MONTH(W$3)='Rent Roll'!$AO42,MONTH(W$3)='Rent Roll'!$AP42,MONTH(W$3)='Rent Roll'!$AQ42,MONTH(W$3)='Rent Roll'!$AR42,MONTH(W$3)='Rent Roll'!$AS42),0,1)</f>
        <v>1</v>
      </c>
      <c r="X156" s="567">
        <f>IF(OR(MONTH(X$3)='Rent Roll'!$AN42,MONTH(X$3)='Rent Roll'!$AO42,MONTH(X$3)='Rent Roll'!$AP42,MONTH(X$3)='Rent Roll'!$AQ42,MONTH(X$3)='Rent Roll'!$AR42,MONTH(X$3)='Rent Roll'!$AS42),0,1)</f>
        <v>1</v>
      </c>
      <c r="Y156" s="567">
        <f>IF(OR(MONTH(Y$3)='Rent Roll'!$AN42,MONTH(Y$3)='Rent Roll'!$AO42,MONTH(Y$3)='Rent Roll'!$AP42,MONTH(Y$3)='Rent Roll'!$AQ42,MONTH(Y$3)='Rent Roll'!$AR42,MONTH(Y$3)='Rent Roll'!$AS42),0,1)</f>
        <v>1</v>
      </c>
      <c r="Z156" s="567">
        <f>IF(OR(MONTH(Z$3)='Rent Roll'!$AN42,MONTH(Z$3)='Rent Roll'!$AO42,MONTH(Z$3)='Rent Roll'!$AP42,MONTH(Z$3)='Rent Roll'!$AQ42,MONTH(Z$3)='Rent Roll'!$AR42,MONTH(Z$3)='Rent Roll'!$AS42),0,1)</f>
        <v>1</v>
      </c>
      <c r="AA156" s="567">
        <f>IF(OR(MONTH(AA$3)='Rent Roll'!$AN42,MONTH(AA$3)='Rent Roll'!$AO42,MONTH(AA$3)='Rent Roll'!$AP42,MONTH(AA$3)='Rent Roll'!$AQ42,MONTH(AA$3)='Rent Roll'!$AR42,MONTH(AA$3)='Rent Roll'!$AS42),0,1)</f>
        <v>1</v>
      </c>
      <c r="AB156" s="567">
        <f>IF(OR(MONTH(AB$3)='Rent Roll'!$AN42,MONTH(AB$3)='Rent Roll'!$AO42,MONTH(AB$3)='Rent Roll'!$AP42,MONTH(AB$3)='Rent Roll'!$AQ42,MONTH(AB$3)='Rent Roll'!$AR42,MONTH(AB$3)='Rent Roll'!$AS42),0,1)</f>
        <v>1</v>
      </c>
      <c r="AC156" s="567">
        <f>IF(OR(MONTH(AC$3)='Rent Roll'!$AN42,MONTH(AC$3)='Rent Roll'!$AO42,MONTH(AC$3)='Rent Roll'!$AP42,MONTH(AC$3)='Rent Roll'!$AQ42,MONTH(AC$3)='Rent Roll'!$AR42,MONTH(AC$3)='Rent Roll'!$AS42),0,1)</f>
        <v>1</v>
      </c>
      <c r="AD156" s="767">
        <f>IF(OR(MONTH(AD$3)='Rent Roll'!$AN42,MONTH(AD$3)='Rent Roll'!$AO42,MONTH(AD$3)='Rent Roll'!$AP42,MONTH(AD$3)='Rent Roll'!$AQ42,MONTH(AD$3)='Rent Roll'!$AR42,MONTH(AD$3)='Rent Roll'!$AS42),0,1)</f>
        <v>1</v>
      </c>
      <c r="AE156" s="768">
        <f>IF(OR(MONTH(AE$3)='Rent Roll'!$AN42,MONTH(AE$3)='Rent Roll'!$AO42,MONTH(AE$3)='Rent Roll'!$AP42,MONTH(AE$3)='Rent Roll'!$AQ42,MONTH(AE$3)='Rent Roll'!$AR42,MONTH(AE$3)='Rent Roll'!$AS42),0,1)</f>
        <v>1</v>
      </c>
      <c r="AF156" s="567">
        <f>IF(OR(MONTH(AF$3)='Rent Roll'!$AN42,MONTH(AF$3)='Rent Roll'!$AO42,MONTH(AF$3)='Rent Roll'!$AP42,MONTH(AF$3)='Rent Roll'!$AQ42,MONTH(AF$3)='Rent Roll'!$AR42,MONTH(AF$3)='Rent Roll'!$AS42),0,1)</f>
        <v>1</v>
      </c>
      <c r="AG156" s="567">
        <f>IF(OR(MONTH(AG$3)='Rent Roll'!$AN42,MONTH(AG$3)='Rent Roll'!$AO42,MONTH(AG$3)='Rent Roll'!$AP42,MONTH(AG$3)='Rent Roll'!$AQ42,MONTH(AG$3)='Rent Roll'!$AR42,MONTH(AG$3)='Rent Roll'!$AS42),0,1)</f>
        <v>1</v>
      </c>
      <c r="AH156" s="567">
        <f>IF(OR(MONTH(AH$3)='Rent Roll'!$AN42,MONTH(AH$3)='Rent Roll'!$AO42,MONTH(AH$3)='Rent Roll'!$AP42,MONTH(AH$3)='Rent Roll'!$AQ42,MONTH(AH$3)='Rent Roll'!$AR42,MONTH(AH$3)='Rent Roll'!$AS42),0,1)</f>
        <v>1</v>
      </c>
      <c r="AI156" s="567">
        <f>IF(OR(MONTH(AI$3)='Rent Roll'!$AN42,MONTH(AI$3)='Rent Roll'!$AO42,MONTH(AI$3)='Rent Roll'!$AP42,MONTH(AI$3)='Rent Roll'!$AQ42,MONTH(AI$3)='Rent Roll'!$AR42,MONTH(AI$3)='Rent Roll'!$AS42),0,1)</f>
        <v>1</v>
      </c>
      <c r="AJ156" s="567">
        <f>IF(OR(MONTH(AJ$3)='Rent Roll'!$AN42,MONTH(AJ$3)='Rent Roll'!$AO42,MONTH(AJ$3)='Rent Roll'!$AP42,MONTH(AJ$3)='Rent Roll'!$AQ42,MONTH(AJ$3)='Rent Roll'!$AR42,MONTH(AJ$3)='Rent Roll'!$AS42),0,1)</f>
        <v>1</v>
      </c>
      <c r="AK156" s="567">
        <f>IF(OR(MONTH(AK$3)='Rent Roll'!$AN42,MONTH(AK$3)='Rent Roll'!$AO42,MONTH(AK$3)='Rent Roll'!$AP42,MONTH(AK$3)='Rent Roll'!$AQ42,MONTH(AK$3)='Rent Roll'!$AR42,MONTH(AK$3)='Rent Roll'!$AS42),0,1)</f>
        <v>1</v>
      </c>
      <c r="AL156" s="567">
        <f>IF(OR(MONTH(AL$3)='Rent Roll'!$AN42,MONTH(AL$3)='Rent Roll'!$AO42,MONTH(AL$3)='Rent Roll'!$AP42,MONTH(AL$3)='Rent Roll'!$AQ42,MONTH(AL$3)='Rent Roll'!$AR42,MONTH(AL$3)='Rent Roll'!$AS42),0,1)</f>
        <v>1</v>
      </c>
      <c r="AM156" s="567">
        <f>IF(OR(MONTH(AM$3)='Rent Roll'!$AN42,MONTH(AM$3)='Rent Roll'!$AO42,MONTH(AM$3)='Rent Roll'!$AP42,MONTH(AM$3)='Rent Roll'!$AQ42,MONTH(AM$3)='Rent Roll'!$AR42,MONTH(AM$3)='Rent Roll'!$AS42),0,1)</f>
        <v>1</v>
      </c>
      <c r="AN156" s="567">
        <f>IF(OR(MONTH(AN$3)='Rent Roll'!$AN42,MONTH(AN$3)='Rent Roll'!$AO42,MONTH(AN$3)='Rent Roll'!$AP42,MONTH(AN$3)='Rent Roll'!$AQ42,MONTH(AN$3)='Rent Roll'!$AR42,MONTH(AN$3)='Rent Roll'!$AS42),0,1)</f>
        <v>1</v>
      </c>
      <c r="AO156" s="567">
        <f>IF(OR(MONTH(AO$3)='Rent Roll'!$AN42,MONTH(AO$3)='Rent Roll'!$AO42,MONTH(AO$3)='Rent Roll'!$AP42,MONTH(AO$3)='Rent Roll'!$AQ42,MONTH(AO$3)='Rent Roll'!$AR42,MONTH(AO$3)='Rent Roll'!$AS42),0,1)</f>
        <v>1</v>
      </c>
      <c r="AP156" s="767">
        <f>IF(OR(MONTH(AP$3)='Rent Roll'!$AN42,MONTH(AP$3)='Rent Roll'!$AO42,MONTH(AP$3)='Rent Roll'!$AP42,MONTH(AP$3)='Rent Roll'!$AQ42,MONTH(AP$3)='Rent Roll'!$AR42,MONTH(AP$3)='Rent Roll'!$AS42),0,1)</f>
        <v>1</v>
      </c>
      <c r="AQ156" s="768">
        <f>IF(OR(MONTH(AQ$3)='Rent Roll'!$AN42,MONTH(AQ$3)='Rent Roll'!$AO42,MONTH(AQ$3)='Rent Roll'!$AP42,MONTH(AQ$3)='Rent Roll'!$AQ42,MONTH(AQ$3)='Rent Roll'!$AR42,MONTH(AQ$3)='Rent Roll'!$AS42),0,1)</f>
        <v>1</v>
      </c>
      <c r="AR156" s="567">
        <f>IF(OR(MONTH(AR$3)='Rent Roll'!$AN42,MONTH(AR$3)='Rent Roll'!$AO42,MONTH(AR$3)='Rent Roll'!$AP42,MONTH(AR$3)='Rent Roll'!$AQ42,MONTH(AR$3)='Rent Roll'!$AR42,MONTH(AR$3)='Rent Roll'!$AS42),0,1)</f>
        <v>1</v>
      </c>
      <c r="AS156" s="567">
        <f>IF(OR(MONTH(AS$3)='Rent Roll'!$AN42,MONTH(AS$3)='Rent Roll'!$AO42,MONTH(AS$3)='Rent Roll'!$AP42,MONTH(AS$3)='Rent Roll'!$AQ42,MONTH(AS$3)='Rent Roll'!$AR42,MONTH(AS$3)='Rent Roll'!$AS42),0,1)</f>
        <v>1</v>
      </c>
      <c r="AT156" s="567">
        <f>IF(OR(MONTH(AT$3)='Rent Roll'!$AN42,MONTH(AT$3)='Rent Roll'!$AO42,MONTH(AT$3)='Rent Roll'!$AP42,MONTH(AT$3)='Rent Roll'!$AQ42,MONTH(AT$3)='Rent Roll'!$AR42,MONTH(AT$3)='Rent Roll'!$AS42),0,1)</f>
        <v>1</v>
      </c>
      <c r="AU156" s="567">
        <f>IF(OR(MONTH(AU$3)='Rent Roll'!$AN42,MONTH(AU$3)='Rent Roll'!$AO42,MONTH(AU$3)='Rent Roll'!$AP42,MONTH(AU$3)='Rent Roll'!$AQ42,MONTH(AU$3)='Rent Roll'!$AR42,MONTH(AU$3)='Rent Roll'!$AS42),0,1)</f>
        <v>1</v>
      </c>
      <c r="AV156" s="567">
        <f>IF(OR(MONTH(AV$3)='Rent Roll'!$AN42,MONTH(AV$3)='Rent Roll'!$AO42,MONTH(AV$3)='Rent Roll'!$AP42,MONTH(AV$3)='Rent Roll'!$AQ42,MONTH(AV$3)='Rent Roll'!$AR42,MONTH(AV$3)='Rent Roll'!$AS42),0,1)</f>
        <v>1</v>
      </c>
      <c r="AW156" s="567">
        <f>IF(OR(MONTH(AW$3)='Rent Roll'!$AN42,MONTH(AW$3)='Rent Roll'!$AO42,MONTH(AW$3)='Rent Roll'!$AP42,MONTH(AW$3)='Rent Roll'!$AQ42,MONTH(AW$3)='Rent Roll'!$AR42,MONTH(AW$3)='Rent Roll'!$AS42),0,1)</f>
        <v>1</v>
      </c>
      <c r="AX156" s="567">
        <f>IF(OR(MONTH(AX$3)='Rent Roll'!$AN42,MONTH(AX$3)='Rent Roll'!$AO42,MONTH(AX$3)='Rent Roll'!$AP42,MONTH(AX$3)='Rent Roll'!$AQ42,MONTH(AX$3)='Rent Roll'!$AR42,MONTH(AX$3)='Rent Roll'!$AS42),0,1)</f>
        <v>1</v>
      </c>
      <c r="AY156" s="567">
        <f>IF(OR(MONTH(AY$3)='Rent Roll'!$AN42,MONTH(AY$3)='Rent Roll'!$AO42,MONTH(AY$3)='Rent Roll'!$AP42,MONTH(AY$3)='Rent Roll'!$AQ42,MONTH(AY$3)='Rent Roll'!$AR42,MONTH(AY$3)='Rent Roll'!$AS42),0,1)</f>
        <v>1</v>
      </c>
      <c r="AZ156" s="567">
        <f>IF(OR(MONTH(AZ$3)='Rent Roll'!$AN42,MONTH(AZ$3)='Rent Roll'!$AO42,MONTH(AZ$3)='Rent Roll'!$AP42,MONTH(AZ$3)='Rent Roll'!$AQ42,MONTH(AZ$3)='Rent Roll'!$AR42,MONTH(AZ$3)='Rent Roll'!$AS42),0,1)</f>
        <v>1</v>
      </c>
      <c r="BA156" s="567">
        <f>IF(OR(MONTH(BA$3)='Rent Roll'!$AN42,MONTH(BA$3)='Rent Roll'!$AO42,MONTH(BA$3)='Rent Roll'!$AP42,MONTH(BA$3)='Rent Roll'!$AQ42,MONTH(BA$3)='Rent Roll'!$AR42,MONTH(BA$3)='Rent Roll'!$AS42),0,1)</f>
        <v>1</v>
      </c>
      <c r="BB156" s="767">
        <f>IF(OR(MONTH(BB$3)='Rent Roll'!$AN42,MONTH(BB$3)='Rent Roll'!$AO42,MONTH(BB$3)='Rent Roll'!$AP42,MONTH(BB$3)='Rent Roll'!$AQ42,MONTH(BB$3)='Rent Roll'!$AR42,MONTH(BB$3)='Rent Roll'!$AS42),0,1)</f>
        <v>1</v>
      </c>
      <c r="BC156" s="768">
        <f>IF(OR(MONTH(BC$3)='Rent Roll'!$AN42,MONTH(BC$3)='Rent Roll'!$AO42,MONTH(BC$3)='Rent Roll'!$AP42,MONTH(BC$3)='Rent Roll'!$AQ42,MONTH(BC$3)='Rent Roll'!$AR42,MONTH(BC$3)='Rent Roll'!$AS42),0,1)</f>
        <v>1</v>
      </c>
      <c r="BD156" s="567">
        <f>IF(OR(MONTH(BD$3)='Rent Roll'!$AN42,MONTH(BD$3)='Rent Roll'!$AO42,MONTH(BD$3)='Rent Roll'!$AP42,MONTH(BD$3)='Rent Roll'!$AQ42,MONTH(BD$3)='Rent Roll'!$AR42,MONTH(BD$3)='Rent Roll'!$AS42),0,1)</f>
        <v>1</v>
      </c>
      <c r="BE156" s="567">
        <f>IF(OR(MONTH(BE$3)='Rent Roll'!$AN42,MONTH(BE$3)='Rent Roll'!$AO42,MONTH(BE$3)='Rent Roll'!$AP42,MONTH(BE$3)='Rent Roll'!$AQ42,MONTH(BE$3)='Rent Roll'!$AR42,MONTH(BE$3)='Rent Roll'!$AS42),0,1)</f>
        <v>1</v>
      </c>
      <c r="BF156" s="567">
        <f>IF(OR(MONTH(BF$3)='Rent Roll'!$AN42,MONTH(BF$3)='Rent Roll'!$AO42,MONTH(BF$3)='Rent Roll'!$AP42,MONTH(BF$3)='Rent Roll'!$AQ42,MONTH(BF$3)='Rent Roll'!$AR42,MONTH(BF$3)='Rent Roll'!$AS42),0,1)</f>
        <v>1</v>
      </c>
      <c r="BG156" s="567">
        <f>IF(OR(MONTH(BG$3)='Rent Roll'!$AN42,MONTH(BG$3)='Rent Roll'!$AO42,MONTH(BG$3)='Rent Roll'!$AP42,MONTH(BG$3)='Rent Roll'!$AQ42,MONTH(BG$3)='Rent Roll'!$AR42,MONTH(BG$3)='Rent Roll'!$AS42),0,1)</f>
        <v>1</v>
      </c>
      <c r="BH156" s="567">
        <f>IF(OR(MONTH(BH$3)='Rent Roll'!$AN42,MONTH(BH$3)='Rent Roll'!$AO42,MONTH(BH$3)='Rent Roll'!$AP42,MONTH(BH$3)='Rent Roll'!$AQ42,MONTH(BH$3)='Rent Roll'!$AR42,MONTH(BH$3)='Rent Roll'!$AS42),0,1)</f>
        <v>1</v>
      </c>
      <c r="BI156" s="567">
        <f>IF(OR(MONTH(BI$3)='Rent Roll'!$AN42,MONTH(BI$3)='Rent Roll'!$AO42,MONTH(BI$3)='Rent Roll'!$AP42,MONTH(BI$3)='Rent Roll'!$AQ42,MONTH(BI$3)='Rent Roll'!$AR42,MONTH(BI$3)='Rent Roll'!$AS42),0,1)</f>
        <v>1</v>
      </c>
      <c r="BJ156" s="567">
        <f>IF(OR(MONTH(BJ$3)='Rent Roll'!$AN42,MONTH(BJ$3)='Rent Roll'!$AO42,MONTH(BJ$3)='Rent Roll'!$AP42,MONTH(BJ$3)='Rent Roll'!$AQ42,MONTH(BJ$3)='Rent Roll'!$AR42,MONTH(BJ$3)='Rent Roll'!$AS42),0,1)</f>
        <v>1</v>
      </c>
      <c r="BK156" s="567">
        <f>IF(OR(MONTH(BK$3)='Rent Roll'!$AN42,MONTH(BK$3)='Rent Roll'!$AO42,MONTH(BK$3)='Rent Roll'!$AP42,MONTH(BK$3)='Rent Roll'!$AQ42,MONTH(BK$3)='Rent Roll'!$AR42,MONTH(BK$3)='Rent Roll'!$AS42),0,1)</f>
        <v>1</v>
      </c>
      <c r="BL156" s="567">
        <f>IF(OR(MONTH(BL$3)='Rent Roll'!$AN42,MONTH(BL$3)='Rent Roll'!$AO42,MONTH(BL$3)='Rent Roll'!$AP42,MONTH(BL$3)='Rent Roll'!$AQ42,MONTH(BL$3)='Rent Roll'!$AR42,MONTH(BL$3)='Rent Roll'!$AS42),0,1)</f>
        <v>1</v>
      </c>
      <c r="BM156" s="567">
        <f>IF(OR(MONTH(BM$3)='Rent Roll'!$AN42,MONTH(BM$3)='Rent Roll'!$AO42,MONTH(BM$3)='Rent Roll'!$AP42,MONTH(BM$3)='Rent Roll'!$AQ42,MONTH(BM$3)='Rent Roll'!$AR42,MONTH(BM$3)='Rent Roll'!$AS42),0,1)</f>
        <v>1</v>
      </c>
      <c r="BN156" s="767">
        <f>IF(OR(MONTH(BN$3)='Rent Roll'!$AN42,MONTH(BN$3)='Rent Roll'!$AO42,MONTH(BN$3)='Rent Roll'!$AP42,MONTH(BN$3)='Rent Roll'!$AQ42,MONTH(BN$3)='Rent Roll'!$AR42,MONTH(BN$3)='Rent Roll'!$AS42),0,1)</f>
        <v>1</v>
      </c>
      <c r="BO156" s="768">
        <f>IF(OR(MONTH(BO$3)='Rent Roll'!$AN42,MONTH(BO$3)='Rent Roll'!$AO42,MONTH(BO$3)='Rent Roll'!$AP42,MONTH(BO$3)='Rent Roll'!$AQ42,MONTH(BO$3)='Rent Roll'!$AR42,MONTH(BO$3)='Rent Roll'!$AS42),0,1)</f>
        <v>1</v>
      </c>
      <c r="BP156" s="567">
        <f>IF(OR(MONTH(BP$3)='Rent Roll'!$AN42,MONTH(BP$3)='Rent Roll'!$AO42,MONTH(BP$3)='Rent Roll'!$AP42,MONTH(BP$3)='Rent Roll'!$AQ42,MONTH(BP$3)='Rent Roll'!$AR42,MONTH(BP$3)='Rent Roll'!$AS42),0,1)</f>
        <v>1</v>
      </c>
      <c r="BQ156" s="567">
        <f>IF(OR(MONTH(BQ$3)='Rent Roll'!$AN42,MONTH(BQ$3)='Rent Roll'!$AO42,MONTH(BQ$3)='Rent Roll'!$AP42,MONTH(BQ$3)='Rent Roll'!$AQ42,MONTH(BQ$3)='Rent Roll'!$AR42,MONTH(BQ$3)='Rent Roll'!$AS42),0,1)</f>
        <v>1</v>
      </c>
      <c r="BR156" s="567">
        <f>IF(OR(MONTH(BR$3)='Rent Roll'!$AN42,MONTH(BR$3)='Rent Roll'!$AO42,MONTH(BR$3)='Rent Roll'!$AP42,MONTH(BR$3)='Rent Roll'!$AQ42,MONTH(BR$3)='Rent Roll'!$AR42,MONTH(BR$3)='Rent Roll'!$AS42),0,1)</f>
        <v>1</v>
      </c>
      <c r="BS156" s="567">
        <f>IF(OR(MONTH(BS$3)='Rent Roll'!$AN42,MONTH(BS$3)='Rent Roll'!$AO42,MONTH(BS$3)='Rent Roll'!$AP42,MONTH(BS$3)='Rent Roll'!$AQ42,MONTH(BS$3)='Rent Roll'!$AR42,MONTH(BS$3)='Rent Roll'!$AS42),0,1)</f>
        <v>1</v>
      </c>
      <c r="BT156" s="567">
        <f>IF(OR(MONTH(BT$3)='Rent Roll'!$AN42,MONTH(BT$3)='Rent Roll'!$AO42,MONTH(BT$3)='Rent Roll'!$AP42,MONTH(BT$3)='Rent Roll'!$AQ42,MONTH(BT$3)='Rent Roll'!$AR42,MONTH(BT$3)='Rent Roll'!$AS42),0,1)</f>
        <v>1</v>
      </c>
      <c r="BU156" s="567">
        <f>IF(OR(MONTH(BU$3)='Rent Roll'!$AN42,MONTH(BU$3)='Rent Roll'!$AO42,MONTH(BU$3)='Rent Roll'!$AP42,MONTH(BU$3)='Rent Roll'!$AQ42,MONTH(BU$3)='Rent Roll'!$AR42,MONTH(BU$3)='Rent Roll'!$AS42),0,1)</f>
        <v>1</v>
      </c>
      <c r="BV156" s="567">
        <f>IF(OR(MONTH(BV$3)='Rent Roll'!$AN42,MONTH(BV$3)='Rent Roll'!$AO42,MONTH(BV$3)='Rent Roll'!$AP42,MONTH(BV$3)='Rent Roll'!$AQ42,MONTH(BV$3)='Rent Roll'!$AR42,MONTH(BV$3)='Rent Roll'!$AS42),0,1)</f>
        <v>1</v>
      </c>
      <c r="BW156" s="567">
        <f>IF(OR(MONTH(BW$3)='Rent Roll'!$AN42,MONTH(BW$3)='Rent Roll'!$AO42,MONTH(BW$3)='Rent Roll'!$AP42,MONTH(BW$3)='Rent Roll'!$AQ42,MONTH(BW$3)='Rent Roll'!$AR42,MONTH(BW$3)='Rent Roll'!$AS42),0,1)</f>
        <v>1</v>
      </c>
      <c r="BX156" s="567">
        <f>IF(OR(MONTH(BX$3)='Rent Roll'!$AN42,MONTH(BX$3)='Rent Roll'!$AO42,MONTH(BX$3)='Rent Roll'!$AP42,MONTH(BX$3)='Rent Roll'!$AQ42,MONTH(BX$3)='Rent Roll'!$AR42,MONTH(BX$3)='Rent Roll'!$AS42),0,1)</f>
        <v>1</v>
      </c>
      <c r="BY156" s="567">
        <f>IF(OR(MONTH(BY$3)='Rent Roll'!$AN42,MONTH(BY$3)='Rent Roll'!$AO42,MONTH(BY$3)='Rent Roll'!$AP42,MONTH(BY$3)='Rent Roll'!$AQ42,MONTH(BY$3)='Rent Roll'!$AR42,MONTH(BY$3)='Rent Roll'!$AS42),0,1)</f>
        <v>1</v>
      </c>
      <c r="BZ156" s="767">
        <f>IF(OR(MONTH(BZ$3)='Rent Roll'!$AN42,MONTH(BZ$3)='Rent Roll'!$AO42,MONTH(BZ$3)='Rent Roll'!$AP42,MONTH(BZ$3)='Rent Roll'!$AQ42,MONTH(BZ$3)='Rent Roll'!$AR42,MONTH(BZ$3)='Rent Roll'!$AS42),0,1)</f>
        <v>1</v>
      </c>
      <c r="CA156" s="768">
        <f>IF(OR(MONTH(CA$3)='Rent Roll'!$AN42,MONTH(CA$3)='Rent Roll'!$AO42,MONTH(CA$3)='Rent Roll'!$AP42,MONTH(CA$3)='Rent Roll'!$AQ42,MONTH(CA$3)='Rent Roll'!$AR42,MONTH(CA$3)='Rent Roll'!$AS42),0,1)</f>
        <v>1</v>
      </c>
      <c r="CB156" s="567">
        <f>IF(OR(MONTH(CB$3)='Rent Roll'!$AN42,MONTH(CB$3)='Rent Roll'!$AO42,MONTH(CB$3)='Rent Roll'!$AP42,MONTH(CB$3)='Rent Roll'!$AQ42,MONTH(CB$3)='Rent Roll'!$AR42,MONTH(CB$3)='Rent Roll'!$AS42),0,1)</f>
        <v>1</v>
      </c>
      <c r="CC156" s="567">
        <f>IF(OR(MONTH(CC$3)='Rent Roll'!$AN42,MONTH(CC$3)='Rent Roll'!$AO42,MONTH(CC$3)='Rent Roll'!$AP42,MONTH(CC$3)='Rent Roll'!$AQ42,MONTH(CC$3)='Rent Roll'!$AR42,MONTH(CC$3)='Rent Roll'!$AS42),0,1)</f>
        <v>1</v>
      </c>
      <c r="CD156" s="567">
        <f>IF(OR(MONTH(CD$3)='Rent Roll'!$AN42,MONTH(CD$3)='Rent Roll'!$AO42,MONTH(CD$3)='Rent Roll'!$AP42,MONTH(CD$3)='Rent Roll'!$AQ42,MONTH(CD$3)='Rent Roll'!$AR42,MONTH(CD$3)='Rent Roll'!$AS42),0,1)</f>
        <v>1</v>
      </c>
      <c r="CE156" s="567">
        <f>IF(OR(MONTH(CE$3)='Rent Roll'!$AN42,MONTH(CE$3)='Rent Roll'!$AO42,MONTH(CE$3)='Rent Roll'!$AP42,MONTH(CE$3)='Rent Roll'!$AQ42,MONTH(CE$3)='Rent Roll'!$AR42,MONTH(CE$3)='Rent Roll'!$AS42),0,1)</f>
        <v>1</v>
      </c>
      <c r="CF156" s="567">
        <f>IF(OR(MONTH(CF$3)='Rent Roll'!$AN42,MONTH(CF$3)='Rent Roll'!$AO42,MONTH(CF$3)='Rent Roll'!$AP42,MONTH(CF$3)='Rent Roll'!$AQ42,MONTH(CF$3)='Rent Roll'!$AR42,MONTH(CF$3)='Rent Roll'!$AS42),0,1)</f>
        <v>1</v>
      </c>
      <c r="CG156" s="567">
        <f>IF(OR(MONTH(CG$3)='Rent Roll'!$AN42,MONTH(CG$3)='Rent Roll'!$AO42,MONTH(CG$3)='Rent Roll'!$AP42,MONTH(CG$3)='Rent Roll'!$AQ42,MONTH(CG$3)='Rent Roll'!$AR42,MONTH(CG$3)='Rent Roll'!$AS42),0,1)</f>
        <v>1</v>
      </c>
      <c r="CH156" s="567">
        <f>IF(OR(MONTH(CH$3)='Rent Roll'!$AN42,MONTH(CH$3)='Rent Roll'!$AO42,MONTH(CH$3)='Rent Roll'!$AP42,MONTH(CH$3)='Rent Roll'!$AQ42,MONTH(CH$3)='Rent Roll'!$AR42,MONTH(CH$3)='Rent Roll'!$AS42),0,1)</f>
        <v>1</v>
      </c>
      <c r="CI156" s="567">
        <f>IF(OR(MONTH(CI$3)='Rent Roll'!$AN42,MONTH(CI$3)='Rent Roll'!$AO42,MONTH(CI$3)='Rent Roll'!$AP42,MONTH(CI$3)='Rent Roll'!$AQ42,MONTH(CI$3)='Rent Roll'!$AR42,MONTH(CI$3)='Rent Roll'!$AS42),0,1)</f>
        <v>1</v>
      </c>
      <c r="CJ156" s="567">
        <f>IF(OR(MONTH(CJ$3)='Rent Roll'!$AN42,MONTH(CJ$3)='Rent Roll'!$AO42,MONTH(CJ$3)='Rent Roll'!$AP42,MONTH(CJ$3)='Rent Roll'!$AQ42,MONTH(CJ$3)='Rent Roll'!$AR42,MONTH(CJ$3)='Rent Roll'!$AS42),0,1)</f>
        <v>1</v>
      </c>
      <c r="CK156" s="567">
        <f>IF(OR(MONTH(CK$3)='Rent Roll'!$AN42,MONTH(CK$3)='Rent Roll'!$AO42,MONTH(CK$3)='Rent Roll'!$AP42,MONTH(CK$3)='Rent Roll'!$AQ42,MONTH(CK$3)='Rent Roll'!$AR42,MONTH(CK$3)='Rent Roll'!$AS42),0,1)</f>
        <v>1</v>
      </c>
      <c r="CL156" s="767">
        <f>IF(OR(MONTH(CL$3)='Rent Roll'!$AN42,MONTH(CL$3)='Rent Roll'!$AO42,MONTH(CL$3)='Rent Roll'!$AP42,MONTH(CL$3)='Rent Roll'!$AQ42,MONTH(CL$3)='Rent Roll'!$AR42,MONTH(CL$3)='Rent Roll'!$AS42),0,1)</f>
        <v>1</v>
      </c>
      <c r="CM156" s="768">
        <f>IF(OR(MONTH(CM$3)='Rent Roll'!$AN42,MONTH(CM$3)='Rent Roll'!$AO42,MONTH(CM$3)='Rent Roll'!$AP42,MONTH(CM$3)='Rent Roll'!$AQ42,MONTH(CM$3)='Rent Roll'!$AR42,MONTH(CM$3)='Rent Roll'!$AS42),0,1)</f>
        <v>1</v>
      </c>
      <c r="CN156" s="567">
        <f>IF(OR(MONTH(CN$3)='Rent Roll'!$AN42,MONTH(CN$3)='Rent Roll'!$AO42,MONTH(CN$3)='Rent Roll'!$AP42,MONTH(CN$3)='Rent Roll'!$AQ42,MONTH(CN$3)='Rent Roll'!$AR42,MONTH(CN$3)='Rent Roll'!$AS42),0,1)</f>
        <v>1</v>
      </c>
      <c r="CO156" s="567">
        <f>IF(OR(MONTH(CO$3)='Rent Roll'!$AN42,MONTH(CO$3)='Rent Roll'!$AO42,MONTH(CO$3)='Rent Roll'!$AP42,MONTH(CO$3)='Rent Roll'!$AQ42,MONTH(CO$3)='Rent Roll'!$AR42,MONTH(CO$3)='Rent Roll'!$AS42),0,1)</f>
        <v>1</v>
      </c>
      <c r="CP156" s="567">
        <f>IF(OR(MONTH(CP$3)='Rent Roll'!$AN42,MONTH(CP$3)='Rent Roll'!$AO42,MONTH(CP$3)='Rent Roll'!$AP42,MONTH(CP$3)='Rent Roll'!$AQ42,MONTH(CP$3)='Rent Roll'!$AR42,MONTH(CP$3)='Rent Roll'!$AS42),0,1)</f>
        <v>1</v>
      </c>
      <c r="CQ156" s="567">
        <f>IF(OR(MONTH(CQ$3)='Rent Roll'!$AN42,MONTH(CQ$3)='Rent Roll'!$AO42,MONTH(CQ$3)='Rent Roll'!$AP42,MONTH(CQ$3)='Rent Roll'!$AQ42,MONTH(CQ$3)='Rent Roll'!$AR42,MONTH(CQ$3)='Rent Roll'!$AS42),0,1)</f>
        <v>1</v>
      </c>
      <c r="CR156" s="567">
        <f>IF(OR(MONTH(CR$3)='Rent Roll'!$AN42,MONTH(CR$3)='Rent Roll'!$AO42,MONTH(CR$3)='Rent Roll'!$AP42,MONTH(CR$3)='Rent Roll'!$AQ42,MONTH(CR$3)='Rent Roll'!$AR42,MONTH(CR$3)='Rent Roll'!$AS42),0,1)</f>
        <v>1</v>
      </c>
      <c r="CS156" s="567">
        <f>IF(OR(MONTH(CS$3)='Rent Roll'!$AN42,MONTH(CS$3)='Rent Roll'!$AO42,MONTH(CS$3)='Rent Roll'!$AP42,MONTH(CS$3)='Rent Roll'!$AQ42,MONTH(CS$3)='Rent Roll'!$AR42,MONTH(CS$3)='Rent Roll'!$AS42),0,1)</f>
        <v>1</v>
      </c>
      <c r="CT156" s="567">
        <f>IF(OR(MONTH(CT$3)='Rent Roll'!$AN42,MONTH(CT$3)='Rent Roll'!$AO42,MONTH(CT$3)='Rent Roll'!$AP42,MONTH(CT$3)='Rent Roll'!$AQ42,MONTH(CT$3)='Rent Roll'!$AR42,MONTH(CT$3)='Rent Roll'!$AS42),0,1)</f>
        <v>1</v>
      </c>
      <c r="CU156" s="567">
        <f>IF(OR(MONTH(CU$3)='Rent Roll'!$AN42,MONTH(CU$3)='Rent Roll'!$AO42,MONTH(CU$3)='Rent Roll'!$AP42,MONTH(CU$3)='Rent Roll'!$AQ42,MONTH(CU$3)='Rent Roll'!$AR42,MONTH(CU$3)='Rent Roll'!$AS42),0,1)</f>
        <v>1</v>
      </c>
      <c r="CV156" s="567">
        <f>IF(OR(MONTH(CV$3)='Rent Roll'!$AN42,MONTH(CV$3)='Rent Roll'!$AO42,MONTH(CV$3)='Rent Roll'!$AP42,MONTH(CV$3)='Rent Roll'!$AQ42,MONTH(CV$3)='Rent Roll'!$AR42,MONTH(CV$3)='Rent Roll'!$AS42),0,1)</f>
        <v>1</v>
      </c>
      <c r="CW156" s="567">
        <f>IF(OR(MONTH(CW$3)='Rent Roll'!$AN42,MONTH(CW$3)='Rent Roll'!$AO42,MONTH(CW$3)='Rent Roll'!$AP42,MONTH(CW$3)='Rent Roll'!$AQ42,MONTH(CW$3)='Rent Roll'!$AR42,MONTH(CW$3)='Rent Roll'!$AS42),0,1)</f>
        <v>1</v>
      </c>
      <c r="CX156" s="767">
        <f>IF(OR(MONTH(CX$3)='Rent Roll'!$AN42,MONTH(CX$3)='Rent Roll'!$AO42,MONTH(CX$3)='Rent Roll'!$AP42,MONTH(CX$3)='Rent Roll'!$AQ42,MONTH(CX$3)='Rent Roll'!$AR42,MONTH(CX$3)='Rent Roll'!$AS42),0,1)</f>
        <v>1</v>
      </c>
      <c r="CY156" s="768">
        <f>IF(OR(MONTH(CY$3)='Rent Roll'!$AN42,MONTH(CY$3)='Rent Roll'!$AO42,MONTH(CY$3)='Rent Roll'!$AP42,MONTH(CY$3)='Rent Roll'!$AQ42,MONTH(CY$3)='Rent Roll'!$AR42,MONTH(CY$3)='Rent Roll'!$AS42),0,1)</f>
        <v>1</v>
      </c>
      <c r="CZ156" s="567">
        <f>IF(OR(MONTH(CZ$3)='Rent Roll'!$AN42,MONTH(CZ$3)='Rent Roll'!$AO42,MONTH(CZ$3)='Rent Roll'!$AP42,MONTH(CZ$3)='Rent Roll'!$AQ42,MONTH(CZ$3)='Rent Roll'!$AR42,MONTH(CZ$3)='Rent Roll'!$AS42),0,1)</f>
        <v>1</v>
      </c>
      <c r="DA156" s="567">
        <f>IF(OR(MONTH(DA$3)='Rent Roll'!$AN42,MONTH(DA$3)='Rent Roll'!$AO42,MONTH(DA$3)='Rent Roll'!$AP42,MONTH(DA$3)='Rent Roll'!$AQ42,MONTH(DA$3)='Rent Roll'!$AR42,MONTH(DA$3)='Rent Roll'!$AS42),0,1)</f>
        <v>1</v>
      </c>
      <c r="DB156" s="567">
        <f>IF(OR(MONTH(DB$3)='Rent Roll'!$AN42,MONTH(DB$3)='Rent Roll'!$AO42,MONTH(DB$3)='Rent Roll'!$AP42,MONTH(DB$3)='Rent Roll'!$AQ42,MONTH(DB$3)='Rent Roll'!$AR42,MONTH(DB$3)='Rent Roll'!$AS42),0,1)</f>
        <v>1</v>
      </c>
      <c r="DC156" s="567">
        <f>IF(OR(MONTH(DC$3)='Rent Roll'!$AN42,MONTH(DC$3)='Rent Roll'!$AO42,MONTH(DC$3)='Rent Roll'!$AP42,MONTH(DC$3)='Rent Roll'!$AQ42,MONTH(DC$3)='Rent Roll'!$AR42,MONTH(DC$3)='Rent Roll'!$AS42),0,1)</f>
        <v>1</v>
      </c>
      <c r="DD156" s="567">
        <f>IF(OR(MONTH(DD$3)='Rent Roll'!$AN42,MONTH(DD$3)='Rent Roll'!$AO42,MONTH(DD$3)='Rent Roll'!$AP42,MONTH(DD$3)='Rent Roll'!$AQ42,MONTH(DD$3)='Rent Roll'!$AR42,MONTH(DD$3)='Rent Roll'!$AS42),0,1)</f>
        <v>1</v>
      </c>
      <c r="DE156" s="567">
        <f>IF(OR(MONTH(DE$3)='Rent Roll'!$AN42,MONTH(DE$3)='Rent Roll'!$AO42,MONTH(DE$3)='Rent Roll'!$AP42,MONTH(DE$3)='Rent Roll'!$AQ42,MONTH(DE$3)='Rent Roll'!$AR42,MONTH(DE$3)='Rent Roll'!$AS42),0,1)</f>
        <v>1</v>
      </c>
      <c r="DF156" s="567">
        <f>IF(OR(MONTH(DF$3)='Rent Roll'!$AN42,MONTH(DF$3)='Rent Roll'!$AO42,MONTH(DF$3)='Rent Roll'!$AP42,MONTH(DF$3)='Rent Roll'!$AQ42,MONTH(DF$3)='Rent Roll'!$AR42,MONTH(DF$3)='Rent Roll'!$AS42),0,1)</f>
        <v>1</v>
      </c>
      <c r="DG156" s="567">
        <f>IF(OR(MONTH(DG$3)='Rent Roll'!$AN42,MONTH(DG$3)='Rent Roll'!$AO42,MONTH(DG$3)='Rent Roll'!$AP42,MONTH(DG$3)='Rent Roll'!$AQ42,MONTH(DG$3)='Rent Roll'!$AR42,MONTH(DG$3)='Rent Roll'!$AS42),0,1)</f>
        <v>1</v>
      </c>
      <c r="DH156" s="567">
        <f>IF(OR(MONTH(DH$3)='Rent Roll'!$AN42,MONTH(DH$3)='Rent Roll'!$AO42,MONTH(DH$3)='Rent Roll'!$AP42,MONTH(DH$3)='Rent Roll'!$AQ42,MONTH(DH$3)='Rent Roll'!$AR42,MONTH(DH$3)='Rent Roll'!$AS42),0,1)</f>
        <v>1</v>
      </c>
      <c r="DI156" s="567">
        <f>IF(OR(MONTH(DI$3)='Rent Roll'!$AN42,MONTH(DI$3)='Rent Roll'!$AO42,MONTH(DI$3)='Rent Roll'!$AP42,MONTH(DI$3)='Rent Roll'!$AQ42,MONTH(DI$3)='Rent Roll'!$AR42,MONTH(DI$3)='Rent Roll'!$AS42),0,1)</f>
        <v>1</v>
      </c>
      <c r="DJ156" s="767">
        <f>IF(OR(MONTH(DJ$3)='Rent Roll'!$AN42,MONTH(DJ$3)='Rent Roll'!$AO42,MONTH(DJ$3)='Rent Roll'!$AP42,MONTH(DJ$3)='Rent Roll'!$AQ42,MONTH(DJ$3)='Rent Roll'!$AR42,MONTH(DJ$3)='Rent Roll'!$AS42),0,1)</f>
        <v>1</v>
      </c>
      <c r="DK156" s="768">
        <f>IF(OR(MONTH(DK$3)='Rent Roll'!$AN42,MONTH(DK$3)='Rent Roll'!$AO42,MONTH(DK$3)='Rent Roll'!$AP42,MONTH(DK$3)='Rent Roll'!$AQ42,MONTH(DK$3)='Rent Roll'!$AR42,MONTH(DK$3)='Rent Roll'!$AS42),0,1)</f>
        <v>1</v>
      </c>
      <c r="DL156" s="567">
        <f>IF(OR(MONTH(DL$3)='Rent Roll'!$AN42,MONTH(DL$3)='Rent Roll'!$AO42,MONTH(DL$3)='Rent Roll'!$AP42,MONTH(DL$3)='Rent Roll'!$AQ42,MONTH(DL$3)='Rent Roll'!$AR42,MONTH(DL$3)='Rent Roll'!$AS42),0,1)</f>
        <v>1</v>
      </c>
      <c r="DM156" s="567">
        <f>IF(OR(MONTH(DM$3)='Rent Roll'!$AN42,MONTH(DM$3)='Rent Roll'!$AO42,MONTH(DM$3)='Rent Roll'!$AP42,MONTH(DM$3)='Rent Roll'!$AQ42,MONTH(DM$3)='Rent Roll'!$AR42,MONTH(DM$3)='Rent Roll'!$AS42),0,1)</f>
        <v>1</v>
      </c>
      <c r="DN156" s="567">
        <f>IF(OR(MONTH(DN$3)='Rent Roll'!$AN42,MONTH(DN$3)='Rent Roll'!$AO42,MONTH(DN$3)='Rent Roll'!$AP42,MONTH(DN$3)='Rent Roll'!$AQ42,MONTH(DN$3)='Rent Roll'!$AR42,MONTH(DN$3)='Rent Roll'!$AS42),0,1)</f>
        <v>1</v>
      </c>
      <c r="DO156" s="567">
        <f>IF(OR(MONTH(DO$3)='Rent Roll'!$AN42,MONTH(DO$3)='Rent Roll'!$AO42,MONTH(DO$3)='Rent Roll'!$AP42,MONTH(DO$3)='Rent Roll'!$AQ42,MONTH(DO$3)='Rent Roll'!$AR42,MONTH(DO$3)='Rent Roll'!$AS42),0,1)</f>
        <v>1</v>
      </c>
      <c r="DP156" s="567">
        <f>IF(OR(MONTH(DP$3)='Rent Roll'!$AN42,MONTH(DP$3)='Rent Roll'!$AO42,MONTH(DP$3)='Rent Roll'!$AP42,MONTH(DP$3)='Rent Roll'!$AQ42,MONTH(DP$3)='Rent Roll'!$AR42,MONTH(DP$3)='Rent Roll'!$AS42),0,1)</f>
        <v>1</v>
      </c>
      <c r="DQ156" s="567">
        <f>IF(OR(MONTH(DQ$3)='Rent Roll'!$AN42,MONTH(DQ$3)='Rent Roll'!$AO42,MONTH(DQ$3)='Rent Roll'!$AP42,MONTH(DQ$3)='Rent Roll'!$AQ42,MONTH(DQ$3)='Rent Roll'!$AR42,MONTH(DQ$3)='Rent Roll'!$AS42),0,1)</f>
        <v>1</v>
      </c>
      <c r="DR156" s="567">
        <f>IF(OR(MONTH(DR$3)='Rent Roll'!$AN42,MONTH(DR$3)='Rent Roll'!$AO42,MONTH(DR$3)='Rent Roll'!$AP42,MONTH(DR$3)='Rent Roll'!$AQ42,MONTH(DR$3)='Rent Roll'!$AR42,MONTH(DR$3)='Rent Roll'!$AS42),0,1)</f>
        <v>1</v>
      </c>
      <c r="DS156" s="567">
        <f>IF(OR(MONTH(DS$3)='Rent Roll'!$AN42,MONTH(DS$3)='Rent Roll'!$AO42,MONTH(DS$3)='Rent Roll'!$AP42,MONTH(DS$3)='Rent Roll'!$AQ42,MONTH(DS$3)='Rent Roll'!$AR42,MONTH(DS$3)='Rent Roll'!$AS42),0,1)</f>
        <v>1</v>
      </c>
      <c r="DT156" s="567">
        <f>IF(OR(MONTH(DT$3)='Rent Roll'!$AN42,MONTH(DT$3)='Rent Roll'!$AO42,MONTH(DT$3)='Rent Roll'!$AP42,MONTH(DT$3)='Rent Roll'!$AQ42,MONTH(DT$3)='Rent Roll'!$AR42,MONTH(DT$3)='Rent Roll'!$AS42),0,1)</f>
        <v>1</v>
      </c>
      <c r="DU156" s="567">
        <f>IF(OR(MONTH(DU$3)='Rent Roll'!$AN42,MONTH(DU$3)='Rent Roll'!$AO42,MONTH(DU$3)='Rent Roll'!$AP42,MONTH(DU$3)='Rent Roll'!$AQ42,MONTH(DU$3)='Rent Roll'!$AR42,MONTH(DU$3)='Rent Roll'!$AS42),0,1)</f>
        <v>1</v>
      </c>
      <c r="DV156" s="567">
        <f>IF(OR(MONTH(DV$3)='Rent Roll'!$AN42,MONTH(DV$3)='Rent Roll'!$AO42,MONTH(DV$3)='Rent Roll'!$AP42,MONTH(DV$3)='Rent Roll'!$AQ42,MONTH(DV$3)='Rent Roll'!$AR42,MONTH(DV$3)='Rent Roll'!$AS42),0,1)</f>
        <v>1</v>
      </c>
    </row>
    <row r="157" spans="1:126" s="568" customFormat="1" ht="12" customHeight="1" outlineLevel="1" x14ac:dyDescent="0.4">
      <c r="A157" s="732"/>
      <c r="B157" s="564">
        <f>'Rent Roll'!$B43</f>
        <v>0</v>
      </c>
      <c r="C157" s="566"/>
      <c r="D157" s="566"/>
      <c r="E157" s="566"/>
      <c r="F157" s="778">
        <f>IF(OR(MONTH(F$3)='Rent Roll'!$AN43,MONTH(F$3)='Rent Roll'!$AO43,MONTH(F$3)='Rent Roll'!$AP43,MONTH(F$3)='Rent Roll'!$AQ43,MONTH(F$3)='Rent Roll'!$AR43,MONTH(F$3)='Rent Roll'!$AS43),0,1)</f>
        <v>1</v>
      </c>
      <c r="G157" s="768">
        <f>IF(OR(MONTH(G$3)='Rent Roll'!$AN43,MONTH(G$3)='Rent Roll'!$AO43,MONTH(G$3)='Rent Roll'!$AP43,MONTH(G$3)='Rent Roll'!$AQ43,MONTH(G$3)='Rent Roll'!$AR43,MONTH(G$3)='Rent Roll'!$AS43),0,1)</f>
        <v>1</v>
      </c>
      <c r="H157" s="567">
        <f>IF(OR(MONTH(H$3)='Rent Roll'!$AN43,MONTH(H$3)='Rent Roll'!$AO43,MONTH(H$3)='Rent Roll'!$AP43,MONTH(H$3)='Rent Roll'!$AQ43,MONTH(H$3)='Rent Roll'!$AR43,MONTH(H$3)='Rent Roll'!$AS43),0,1)</f>
        <v>1</v>
      </c>
      <c r="I157" s="567">
        <f>IF(OR(MONTH(I$3)='Rent Roll'!$AN43,MONTH(I$3)='Rent Roll'!$AO43,MONTH(I$3)='Rent Roll'!$AP43,MONTH(I$3)='Rent Roll'!$AQ43,MONTH(I$3)='Rent Roll'!$AR43,MONTH(I$3)='Rent Roll'!$AS43),0,1)</f>
        <v>1</v>
      </c>
      <c r="J157" s="567">
        <f>IF(OR(MONTH(J$3)='Rent Roll'!$AN43,MONTH(J$3)='Rent Roll'!$AO43,MONTH(J$3)='Rent Roll'!$AP43,MONTH(J$3)='Rent Roll'!$AQ43,MONTH(J$3)='Rent Roll'!$AR43,MONTH(J$3)='Rent Roll'!$AS43),0,1)</f>
        <v>1</v>
      </c>
      <c r="K157" s="567">
        <f>IF(OR(MONTH(K$3)='Rent Roll'!$AN43,MONTH(K$3)='Rent Roll'!$AO43,MONTH(K$3)='Rent Roll'!$AP43,MONTH(K$3)='Rent Roll'!$AQ43,MONTH(K$3)='Rent Roll'!$AR43,MONTH(K$3)='Rent Roll'!$AS43),0,1)</f>
        <v>1</v>
      </c>
      <c r="L157" s="567">
        <f>IF(OR(MONTH(L$3)='Rent Roll'!$AN43,MONTH(L$3)='Rent Roll'!$AO43,MONTH(L$3)='Rent Roll'!$AP43,MONTH(L$3)='Rent Roll'!$AQ43,MONTH(L$3)='Rent Roll'!$AR43,MONTH(L$3)='Rent Roll'!$AS43),0,1)</f>
        <v>1</v>
      </c>
      <c r="M157" s="567">
        <f>IF(OR(MONTH(M$3)='Rent Roll'!$AN43,MONTH(M$3)='Rent Roll'!$AO43,MONTH(M$3)='Rent Roll'!$AP43,MONTH(M$3)='Rent Roll'!$AQ43,MONTH(M$3)='Rent Roll'!$AR43,MONTH(M$3)='Rent Roll'!$AS43),0,1)</f>
        <v>1</v>
      </c>
      <c r="N157" s="567">
        <f>IF(OR(MONTH(N$3)='Rent Roll'!$AN43,MONTH(N$3)='Rent Roll'!$AO43,MONTH(N$3)='Rent Roll'!$AP43,MONTH(N$3)='Rent Roll'!$AQ43,MONTH(N$3)='Rent Roll'!$AR43,MONTH(N$3)='Rent Roll'!$AS43),0,1)</f>
        <v>1</v>
      </c>
      <c r="O157" s="567">
        <f>IF(OR(MONTH(O$3)='Rent Roll'!$AN43,MONTH(O$3)='Rent Roll'!$AO43,MONTH(O$3)='Rent Roll'!$AP43,MONTH(O$3)='Rent Roll'!$AQ43,MONTH(O$3)='Rent Roll'!$AR43,MONTH(O$3)='Rent Roll'!$AS43),0,1)</f>
        <v>1</v>
      </c>
      <c r="P157" s="567">
        <f>IF(OR(MONTH(P$3)='Rent Roll'!$AN43,MONTH(P$3)='Rent Roll'!$AO43,MONTH(P$3)='Rent Roll'!$AP43,MONTH(P$3)='Rent Roll'!$AQ43,MONTH(P$3)='Rent Roll'!$AR43,MONTH(P$3)='Rent Roll'!$AS43),0,1)</f>
        <v>1</v>
      </c>
      <c r="Q157" s="567">
        <f>IF(OR(MONTH(Q$3)='Rent Roll'!$AN43,MONTH(Q$3)='Rent Roll'!$AO43,MONTH(Q$3)='Rent Roll'!$AP43,MONTH(Q$3)='Rent Roll'!$AQ43,MONTH(Q$3)='Rent Roll'!$AR43,MONTH(Q$3)='Rent Roll'!$AS43),0,1)</f>
        <v>1</v>
      </c>
      <c r="R157" s="767">
        <f>IF(OR(MONTH(R$3)='Rent Roll'!$AN43,MONTH(R$3)='Rent Roll'!$AO43,MONTH(R$3)='Rent Roll'!$AP43,MONTH(R$3)='Rent Roll'!$AQ43,MONTH(R$3)='Rent Roll'!$AR43,MONTH(R$3)='Rent Roll'!$AS43),0,1)</f>
        <v>1</v>
      </c>
      <c r="S157" s="768">
        <f>IF(OR(MONTH(S$3)='Rent Roll'!$AN43,MONTH(S$3)='Rent Roll'!$AO43,MONTH(S$3)='Rent Roll'!$AP43,MONTH(S$3)='Rent Roll'!$AQ43,MONTH(S$3)='Rent Roll'!$AR43,MONTH(S$3)='Rent Roll'!$AS43),0,1)</f>
        <v>1</v>
      </c>
      <c r="T157" s="567">
        <f>IF(OR(MONTH(T$3)='Rent Roll'!$AN43,MONTH(T$3)='Rent Roll'!$AO43,MONTH(T$3)='Rent Roll'!$AP43,MONTH(T$3)='Rent Roll'!$AQ43,MONTH(T$3)='Rent Roll'!$AR43,MONTH(T$3)='Rent Roll'!$AS43),0,1)</f>
        <v>1</v>
      </c>
      <c r="U157" s="567">
        <f>IF(OR(MONTH(U$3)='Rent Roll'!$AN43,MONTH(U$3)='Rent Roll'!$AO43,MONTH(U$3)='Rent Roll'!$AP43,MONTH(U$3)='Rent Roll'!$AQ43,MONTH(U$3)='Rent Roll'!$AR43,MONTH(U$3)='Rent Roll'!$AS43),0,1)</f>
        <v>1</v>
      </c>
      <c r="V157" s="567">
        <f>IF(OR(MONTH(V$3)='Rent Roll'!$AN43,MONTH(V$3)='Rent Roll'!$AO43,MONTH(V$3)='Rent Roll'!$AP43,MONTH(V$3)='Rent Roll'!$AQ43,MONTH(V$3)='Rent Roll'!$AR43,MONTH(V$3)='Rent Roll'!$AS43),0,1)</f>
        <v>1</v>
      </c>
      <c r="W157" s="567">
        <f>IF(OR(MONTH(W$3)='Rent Roll'!$AN43,MONTH(W$3)='Rent Roll'!$AO43,MONTH(W$3)='Rent Roll'!$AP43,MONTH(W$3)='Rent Roll'!$AQ43,MONTH(W$3)='Rent Roll'!$AR43,MONTH(W$3)='Rent Roll'!$AS43),0,1)</f>
        <v>1</v>
      </c>
      <c r="X157" s="567">
        <f>IF(OR(MONTH(X$3)='Rent Roll'!$AN43,MONTH(X$3)='Rent Roll'!$AO43,MONTH(X$3)='Rent Roll'!$AP43,MONTH(X$3)='Rent Roll'!$AQ43,MONTH(X$3)='Rent Roll'!$AR43,MONTH(X$3)='Rent Roll'!$AS43),0,1)</f>
        <v>1</v>
      </c>
      <c r="Y157" s="567">
        <f>IF(OR(MONTH(Y$3)='Rent Roll'!$AN43,MONTH(Y$3)='Rent Roll'!$AO43,MONTH(Y$3)='Rent Roll'!$AP43,MONTH(Y$3)='Rent Roll'!$AQ43,MONTH(Y$3)='Rent Roll'!$AR43,MONTH(Y$3)='Rent Roll'!$AS43),0,1)</f>
        <v>1</v>
      </c>
      <c r="Z157" s="567">
        <f>IF(OR(MONTH(Z$3)='Rent Roll'!$AN43,MONTH(Z$3)='Rent Roll'!$AO43,MONTH(Z$3)='Rent Roll'!$AP43,MONTH(Z$3)='Rent Roll'!$AQ43,MONTH(Z$3)='Rent Roll'!$AR43,MONTH(Z$3)='Rent Roll'!$AS43),0,1)</f>
        <v>1</v>
      </c>
      <c r="AA157" s="567">
        <f>IF(OR(MONTH(AA$3)='Rent Roll'!$AN43,MONTH(AA$3)='Rent Roll'!$AO43,MONTH(AA$3)='Rent Roll'!$AP43,MONTH(AA$3)='Rent Roll'!$AQ43,MONTH(AA$3)='Rent Roll'!$AR43,MONTH(AA$3)='Rent Roll'!$AS43),0,1)</f>
        <v>1</v>
      </c>
      <c r="AB157" s="567">
        <f>IF(OR(MONTH(AB$3)='Rent Roll'!$AN43,MONTH(AB$3)='Rent Roll'!$AO43,MONTH(AB$3)='Rent Roll'!$AP43,MONTH(AB$3)='Rent Roll'!$AQ43,MONTH(AB$3)='Rent Roll'!$AR43,MONTH(AB$3)='Rent Roll'!$AS43),0,1)</f>
        <v>1</v>
      </c>
      <c r="AC157" s="567">
        <f>IF(OR(MONTH(AC$3)='Rent Roll'!$AN43,MONTH(AC$3)='Rent Roll'!$AO43,MONTH(AC$3)='Rent Roll'!$AP43,MONTH(AC$3)='Rent Roll'!$AQ43,MONTH(AC$3)='Rent Roll'!$AR43,MONTH(AC$3)='Rent Roll'!$AS43),0,1)</f>
        <v>1</v>
      </c>
      <c r="AD157" s="767">
        <f>IF(OR(MONTH(AD$3)='Rent Roll'!$AN43,MONTH(AD$3)='Rent Roll'!$AO43,MONTH(AD$3)='Rent Roll'!$AP43,MONTH(AD$3)='Rent Roll'!$AQ43,MONTH(AD$3)='Rent Roll'!$AR43,MONTH(AD$3)='Rent Roll'!$AS43),0,1)</f>
        <v>1</v>
      </c>
      <c r="AE157" s="768">
        <f>IF(OR(MONTH(AE$3)='Rent Roll'!$AN43,MONTH(AE$3)='Rent Roll'!$AO43,MONTH(AE$3)='Rent Roll'!$AP43,MONTH(AE$3)='Rent Roll'!$AQ43,MONTH(AE$3)='Rent Roll'!$AR43,MONTH(AE$3)='Rent Roll'!$AS43),0,1)</f>
        <v>1</v>
      </c>
      <c r="AF157" s="567">
        <f>IF(OR(MONTH(AF$3)='Rent Roll'!$AN43,MONTH(AF$3)='Rent Roll'!$AO43,MONTH(AF$3)='Rent Roll'!$AP43,MONTH(AF$3)='Rent Roll'!$AQ43,MONTH(AF$3)='Rent Roll'!$AR43,MONTH(AF$3)='Rent Roll'!$AS43),0,1)</f>
        <v>1</v>
      </c>
      <c r="AG157" s="567">
        <f>IF(OR(MONTH(AG$3)='Rent Roll'!$AN43,MONTH(AG$3)='Rent Roll'!$AO43,MONTH(AG$3)='Rent Roll'!$AP43,MONTH(AG$3)='Rent Roll'!$AQ43,MONTH(AG$3)='Rent Roll'!$AR43,MONTH(AG$3)='Rent Roll'!$AS43),0,1)</f>
        <v>1</v>
      </c>
      <c r="AH157" s="567">
        <f>IF(OR(MONTH(AH$3)='Rent Roll'!$AN43,MONTH(AH$3)='Rent Roll'!$AO43,MONTH(AH$3)='Rent Roll'!$AP43,MONTH(AH$3)='Rent Roll'!$AQ43,MONTH(AH$3)='Rent Roll'!$AR43,MONTH(AH$3)='Rent Roll'!$AS43),0,1)</f>
        <v>1</v>
      </c>
      <c r="AI157" s="567">
        <f>IF(OR(MONTH(AI$3)='Rent Roll'!$AN43,MONTH(AI$3)='Rent Roll'!$AO43,MONTH(AI$3)='Rent Roll'!$AP43,MONTH(AI$3)='Rent Roll'!$AQ43,MONTH(AI$3)='Rent Roll'!$AR43,MONTH(AI$3)='Rent Roll'!$AS43),0,1)</f>
        <v>1</v>
      </c>
      <c r="AJ157" s="567">
        <f>IF(OR(MONTH(AJ$3)='Rent Roll'!$AN43,MONTH(AJ$3)='Rent Roll'!$AO43,MONTH(AJ$3)='Rent Roll'!$AP43,MONTH(AJ$3)='Rent Roll'!$AQ43,MONTH(AJ$3)='Rent Roll'!$AR43,MONTH(AJ$3)='Rent Roll'!$AS43),0,1)</f>
        <v>1</v>
      </c>
      <c r="AK157" s="567">
        <f>IF(OR(MONTH(AK$3)='Rent Roll'!$AN43,MONTH(AK$3)='Rent Roll'!$AO43,MONTH(AK$3)='Rent Roll'!$AP43,MONTH(AK$3)='Rent Roll'!$AQ43,MONTH(AK$3)='Rent Roll'!$AR43,MONTH(AK$3)='Rent Roll'!$AS43),0,1)</f>
        <v>1</v>
      </c>
      <c r="AL157" s="567">
        <f>IF(OR(MONTH(AL$3)='Rent Roll'!$AN43,MONTH(AL$3)='Rent Roll'!$AO43,MONTH(AL$3)='Rent Roll'!$AP43,MONTH(AL$3)='Rent Roll'!$AQ43,MONTH(AL$3)='Rent Roll'!$AR43,MONTH(AL$3)='Rent Roll'!$AS43),0,1)</f>
        <v>1</v>
      </c>
      <c r="AM157" s="567">
        <f>IF(OR(MONTH(AM$3)='Rent Roll'!$AN43,MONTH(AM$3)='Rent Roll'!$AO43,MONTH(AM$3)='Rent Roll'!$AP43,MONTH(AM$3)='Rent Roll'!$AQ43,MONTH(AM$3)='Rent Roll'!$AR43,MONTH(AM$3)='Rent Roll'!$AS43),0,1)</f>
        <v>1</v>
      </c>
      <c r="AN157" s="567">
        <f>IF(OR(MONTH(AN$3)='Rent Roll'!$AN43,MONTH(AN$3)='Rent Roll'!$AO43,MONTH(AN$3)='Rent Roll'!$AP43,MONTH(AN$3)='Rent Roll'!$AQ43,MONTH(AN$3)='Rent Roll'!$AR43,MONTH(AN$3)='Rent Roll'!$AS43),0,1)</f>
        <v>1</v>
      </c>
      <c r="AO157" s="567">
        <f>IF(OR(MONTH(AO$3)='Rent Roll'!$AN43,MONTH(AO$3)='Rent Roll'!$AO43,MONTH(AO$3)='Rent Roll'!$AP43,MONTH(AO$3)='Rent Roll'!$AQ43,MONTH(AO$3)='Rent Roll'!$AR43,MONTH(AO$3)='Rent Roll'!$AS43),0,1)</f>
        <v>1</v>
      </c>
      <c r="AP157" s="767">
        <f>IF(OR(MONTH(AP$3)='Rent Roll'!$AN43,MONTH(AP$3)='Rent Roll'!$AO43,MONTH(AP$3)='Rent Roll'!$AP43,MONTH(AP$3)='Rent Roll'!$AQ43,MONTH(AP$3)='Rent Roll'!$AR43,MONTH(AP$3)='Rent Roll'!$AS43),0,1)</f>
        <v>1</v>
      </c>
      <c r="AQ157" s="768">
        <f>IF(OR(MONTH(AQ$3)='Rent Roll'!$AN43,MONTH(AQ$3)='Rent Roll'!$AO43,MONTH(AQ$3)='Rent Roll'!$AP43,MONTH(AQ$3)='Rent Roll'!$AQ43,MONTH(AQ$3)='Rent Roll'!$AR43,MONTH(AQ$3)='Rent Roll'!$AS43),0,1)</f>
        <v>1</v>
      </c>
      <c r="AR157" s="567">
        <f>IF(OR(MONTH(AR$3)='Rent Roll'!$AN43,MONTH(AR$3)='Rent Roll'!$AO43,MONTH(AR$3)='Rent Roll'!$AP43,MONTH(AR$3)='Rent Roll'!$AQ43,MONTH(AR$3)='Rent Roll'!$AR43,MONTH(AR$3)='Rent Roll'!$AS43),0,1)</f>
        <v>1</v>
      </c>
      <c r="AS157" s="567">
        <f>IF(OR(MONTH(AS$3)='Rent Roll'!$AN43,MONTH(AS$3)='Rent Roll'!$AO43,MONTH(AS$3)='Rent Roll'!$AP43,MONTH(AS$3)='Rent Roll'!$AQ43,MONTH(AS$3)='Rent Roll'!$AR43,MONTH(AS$3)='Rent Roll'!$AS43),0,1)</f>
        <v>1</v>
      </c>
      <c r="AT157" s="567">
        <f>IF(OR(MONTH(AT$3)='Rent Roll'!$AN43,MONTH(AT$3)='Rent Roll'!$AO43,MONTH(AT$3)='Rent Roll'!$AP43,MONTH(AT$3)='Rent Roll'!$AQ43,MONTH(AT$3)='Rent Roll'!$AR43,MONTH(AT$3)='Rent Roll'!$AS43),0,1)</f>
        <v>1</v>
      </c>
      <c r="AU157" s="567">
        <f>IF(OR(MONTH(AU$3)='Rent Roll'!$AN43,MONTH(AU$3)='Rent Roll'!$AO43,MONTH(AU$3)='Rent Roll'!$AP43,MONTH(AU$3)='Rent Roll'!$AQ43,MONTH(AU$3)='Rent Roll'!$AR43,MONTH(AU$3)='Rent Roll'!$AS43),0,1)</f>
        <v>1</v>
      </c>
      <c r="AV157" s="567">
        <f>IF(OR(MONTH(AV$3)='Rent Roll'!$AN43,MONTH(AV$3)='Rent Roll'!$AO43,MONTH(AV$3)='Rent Roll'!$AP43,MONTH(AV$3)='Rent Roll'!$AQ43,MONTH(AV$3)='Rent Roll'!$AR43,MONTH(AV$3)='Rent Roll'!$AS43),0,1)</f>
        <v>1</v>
      </c>
      <c r="AW157" s="567">
        <f>IF(OR(MONTH(AW$3)='Rent Roll'!$AN43,MONTH(AW$3)='Rent Roll'!$AO43,MONTH(AW$3)='Rent Roll'!$AP43,MONTH(AW$3)='Rent Roll'!$AQ43,MONTH(AW$3)='Rent Roll'!$AR43,MONTH(AW$3)='Rent Roll'!$AS43),0,1)</f>
        <v>1</v>
      </c>
      <c r="AX157" s="567">
        <f>IF(OR(MONTH(AX$3)='Rent Roll'!$AN43,MONTH(AX$3)='Rent Roll'!$AO43,MONTH(AX$3)='Rent Roll'!$AP43,MONTH(AX$3)='Rent Roll'!$AQ43,MONTH(AX$3)='Rent Roll'!$AR43,MONTH(AX$3)='Rent Roll'!$AS43),0,1)</f>
        <v>1</v>
      </c>
      <c r="AY157" s="567">
        <f>IF(OR(MONTH(AY$3)='Rent Roll'!$AN43,MONTH(AY$3)='Rent Roll'!$AO43,MONTH(AY$3)='Rent Roll'!$AP43,MONTH(AY$3)='Rent Roll'!$AQ43,MONTH(AY$3)='Rent Roll'!$AR43,MONTH(AY$3)='Rent Roll'!$AS43),0,1)</f>
        <v>1</v>
      </c>
      <c r="AZ157" s="567">
        <f>IF(OR(MONTH(AZ$3)='Rent Roll'!$AN43,MONTH(AZ$3)='Rent Roll'!$AO43,MONTH(AZ$3)='Rent Roll'!$AP43,MONTH(AZ$3)='Rent Roll'!$AQ43,MONTH(AZ$3)='Rent Roll'!$AR43,MONTH(AZ$3)='Rent Roll'!$AS43),0,1)</f>
        <v>1</v>
      </c>
      <c r="BA157" s="567">
        <f>IF(OR(MONTH(BA$3)='Rent Roll'!$AN43,MONTH(BA$3)='Rent Roll'!$AO43,MONTH(BA$3)='Rent Roll'!$AP43,MONTH(BA$3)='Rent Roll'!$AQ43,MONTH(BA$3)='Rent Roll'!$AR43,MONTH(BA$3)='Rent Roll'!$AS43),0,1)</f>
        <v>1</v>
      </c>
      <c r="BB157" s="767">
        <f>IF(OR(MONTH(BB$3)='Rent Roll'!$AN43,MONTH(BB$3)='Rent Roll'!$AO43,MONTH(BB$3)='Rent Roll'!$AP43,MONTH(BB$3)='Rent Roll'!$AQ43,MONTH(BB$3)='Rent Roll'!$AR43,MONTH(BB$3)='Rent Roll'!$AS43),0,1)</f>
        <v>1</v>
      </c>
      <c r="BC157" s="768">
        <f>IF(OR(MONTH(BC$3)='Rent Roll'!$AN43,MONTH(BC$3)='Rent Roll'!$AO43,MONTH(BC$3)='Rent Roll'!$AP43,MONTH(BC$3)='Rent Roll'!$AQ43,MONTH(BC$3)='Rent Roll'!$AR43,MONTH(BC$3)='Rent Roll'!$AS43),0,1)</f>
        <v>1</v>
      </c>
      <c r="BD157" s="567">
        <f>IF(OR(MONTH(BD$3)='Rent Roll'!$AN43,MONTH(BD$3)='Rent Roll'!$AO43,MONTH(BD$3)='Rent Roll'!$AP43,MONTH(BD$3)='Rent Roll'!$AQ43,MONTH(BD$3)='Rent Roll'!$AR43,MONTH(BD$3)='Rent Roll'!$AS43),0,1)</f>
        <v>1</v>
      </c>
      <c r="BE157" s="567">
        <f>IF(OR(MONTH(BE$3)='Rent Roll'!$AN43,MONTH(BE$3)='Rent Roll'!$AO43,MONTH(BE$3)='Rent Roll'!$AP43,MONTH(BE$3)='Rent Roll'!$AQ43,MONTH(BE$3)='Rent Roll'!$AR43,MONTH(BE$3)='Rent Roll'!$AS43),0,1)</f>
        <v>1</v>
      </c>
      <c r="BF157" s="567">
        <f>IF(OR(MONTH(BF$3)='Rent Roll'!$AN43,MONTH(BF$3)='Rent Roll'!$AO43,MONTH(BF$3)='Rent Roll'!$AP43,MONTH(BF$3)='Rent Roll'!$AQ43,MONTH(BF$3)='Rent Roll'!$AR43,MONTH(BF$3)='Rent Roll'!$AS43),0,1)</f>
        <v>1</v>
      </c>
      <c r="BG157" s="567">
        <f>IF(OR(MONTH(BG$3)='Rent Roll'!$AN43,MONTH(BG$3)='Rent Roll'!$AO43,MONTH(BG$3)='Rent Roll'!$AP43,MONTH(BG$3)='Rent Roll'!$AQ43,MONTH(BG$3)='Rent Roll'!$AR43,MONTH(BG$3)='Rent Roll'!$AS43),0,1)</f>
        <v>1</v>
      </c>
      <c r="BH157" s="567">
        <f>IF(OR(MONTH(BH$3)='Rent Roll'!$AN43,MONTH(BH$3)='Rent Roll'!$AO43,MONTH(BH$3)='Rent Roll'!$AP43,MONTH(BH$3)='Rent Roll'!$AQ43,MONTH(BH$3)='Rent Roll'!$AR43,MONTH(BH$3)='Rent Roll'!$AS43),0,1)</f>
        <v>1</v>
      </c>
      <c r="BI157" s="567">
        <f>IF(OR(MONTH(BI$3)='Rent Roll'!$AN43,MONTH(BI$3)='Rent Roll'!$AO43,MONTH(BI$3)='Rent Roll'!$AP43,MONTH(BI$3)='Rent Roll'!$AQ43,MONTH(BI$3)='Rent Roll'!$AR43,MONTH(BI$3)='Rent Roll'!$AS43),0,1)</f>
        <v>1</v>
      </c>
      <c r="BJ157" s="567">
        <f>IF(OR(MONTH(BJ$3)='Rent Roll'!$AN43,MONTH(BJ$3)='Rent Roll'!$AO43,MONTH(BJ$3)='Rent Roll'!$AP43,MONTH(BJ$3)='Rent Roll'!$AQ43,MONTH(BJ$3)='Rent Roll'!$AR43,MONTH(BJ$3)='Rent Roll'!$AS43),0,1)</f>
        <v>1</v>
      </c>
      <c r="BK157" s="567">
        <f>IF(OR(MONTH(BK$3)='Rent Roll'!$AN43,MONTH(BK$3)='Rent Roll'!$AO43,MONTH(BK$3)='Rent Roll'!$AP43,MONTH(BK$3)='Rent Roll'!$AQ43,MONTH(BK$3)='Rent Roll'!$AR43,MONTH(BK$3)='Rent Roll'!$AS43),0,1)</f>
        <v>1</v>
      </c>
      <c r="BL157" s="567">
        <f>IF(OR(MONTH(BL$3)='Rent Roll'!$AN43,MONTH(BL$3)='Rent Roll'!$AO43,MONTH(BL$3)='Rent Roll'!$AP43,MONTH(BL$3)='Rent Roll'!$AQ43,MONTH(BL$3)='Rent Roll'!$AR43,MONTH(BL$3)='Rent Roll'!$AS43),0,1)</f>
        <v>1</v>
      </c>
      <c r="BM157" s="567">
        <f>IF(OR(MONTH(BM$3)='Rent Roll'!$AN43,MONTH(BM$3)='Rent Roll'!$AO43,MONTH(BM$3)='Rent Roll'!$AP43,MONTH(BM$3)='Rent Roll'!$AQ43,MONTH(BM$3)='Rent Roll'!$AR43,MONTH(BM$3)='Rent Roll'!$AS43),0,1)</f>
        <v>1</v>
      </c>
      <c r="BN157" s="767">
        <f>IF(OR(MONTH(BN$3)='Rent Roll'!$AN43,MONTH(BN$3)='Rent Roll'!$AO43,MONTH(BN$3)='Rent Roll'!$AP43,MONTH(BN$3)='Rent Roll'!$AQ43,MONTH(BN$3)='Rent Roll'!$AR43,MONTH(BN$3)='Rent Roll'!$AS43),0,1)</f>
        <v>1</v>
      </c>
      <c r="BO157" s="768">
        <f>IF(OR(MONTH(BO$3)='Rent Roll'!$AN43,MONTH(BO$3)='Rent Roll'!$AO43,MONTH(BO$3)='Rent Roll'!$AP43,MONTH(BO$3)='Rent Roll'!$AQ43,MONTH(BO$3)='Rent Roll'!$AR43,MONTH(BO$3)='Rent Roll'!$AS43),0,1)</f>
        <v>1</v>
      </c>
      <c r="BP157" s="567">
        <f>IF(OR(MONTH(BP$3)='Rent Roll'!$AN43,MONTH(BP$3)='Rent Roll'!$AO43,MONTH(BP$3)='Rent Roll'!$AP43,MONTH(BP$3)='Rent Roll'!$AQ43,MONTH(BP$3)='Rent Roll'!$AR43,MONTH(BP$3)='Rent Roll'!$AS43),0,1)</f>
        <v>1</v>
      </c>
      <c r="BQ157" s="567">
        <f>IF(OR(MONTH(BQ$3)='Rent Roll'!$AN43,MONTH(BQ$3)='Rent Roll'!$AO43,MONTH(BQ$3)='Rent Roll'!$AP43,MONTH(BQ$3)='Rent Roll'!$AQ43,MONTH(BQ$3)='Rent Roll'!$AR43,MONTH(BQ$3)='Rent Roll'!$AS43),0,1)</f>
        <v>1</v>
      </c>
      <c r="BR157" s="567">
        <f>IF(OR(MONTH(BR$3)='Rent Roll'!$AN43,MONTH(BR$3)='Rent Roll'!$AO43,MONTH(BR$3)='Rent Roll'!$AP43,MONTH(BR$3)='Rent Roll'!$AQ43,MONTH(BR$3)='Rent Roll'!$AR43,MONTH(BR$3)='Rent Roll'!$AS43),0,1)</f>
        <v>1</v>
      </c>
      <c r="BS157" s="567">
        <f>IF(OR(MONTH(BS$3)='Rent Roll'!$AN43,MONTH(BS$3)='Rent Roll'!$AO43,MONTH(BS$3)='Rent Roll'!$AP43,MONTH(BS$3)='Rent Roll'!$AQ43,MONTH(BS$3)='Rent Roll'!$AR43,MONTH(BS$3)='Rent Roll'!$AS43),0,1)</f>
        <v>1</v>
      </c>
      <c r="BT157" s="567">
        <f>IF(OR(MONTH(BT$3)='Rent Roll'!$AN43,MONTH(BT$3)='Rent Roll'!$AO43,MONTH(BT$3)='Rent Roll'!$AP43,MONTH(BT$3)='Rent Roll'!$AQ43,MONTH(BT$3)='Rent Roll'!$AR43,MONTH(BT$3)='Rent Roll'!$AS43),0,1)</f>
        <v>1</v>
      </c>
      <c r="BU157" s="567">
        <f>IF(OR(MONTH(BU$3)='Rent Roll'!$AN43,MONTH(BU$3)='Rent Roll'!$AO43,MONTH(BU$3)='Rent Roll'!$AP43,MONTH(BU$3)='Rent Roll'!$AQ43,MONTH(BU$3)='Rent Roll'!$AR43,MONTH(BU$3)='Rent Roll'!$AS43),0,1)</f>
        <v>1</v>
      </c>
      <c r="BV157" s="567">
        <f>IF(OR(MONTH(BV$3)='Rent Roll'!$AN43,MONTH(BV$3)='Rent Roll'!$AO43,MONTH(BV$3)='Rent Roll'!$AP43,MONTH(BV$3)='Rent Roll'!$AQ43,MONTH(BV$3)='Rent Roll'!$AR43,MONTH(BV$3)='Rent Roll'!$AS43),0,1)</f>
        <v>1</v>
      </c>
      <c r="BW157" s="567">
        <f>IF(OR(MONTH(BW$3)='Rent Roll'!$AN43,MONTH(BW$3)='Rent Roll'!$AO43,MONTH(BW$3)='Rent Roll'!$AP43,MONTH(BW$3)='Rent Roll'!$AQ43,MONTH(BW$3)='Rent Roll'!$AR43,MONTH(BW$3)='Rent Roll'!$AS43),0,1)</f>
        <v>1</v>
      </c>
      <c r="BX157" s="567">
        <f>IF(OR(MONTH(BX$3)='Rent Roll'!$AN43,MONTH(BX$3)='Rent Roll'!$AO43,MONTH(BX$3)='Rent Roll'!$AP43,MONTH(BX$3)='Rent Roll'!$AQ43,MONTH(BX$3)='Rent Roll'!$AR43,MONTH(BX$3)='Rent Roll'!$AS43),0,1)</f>
        <v>1</v>
      </c>
      <c r="BY157" s="567">
        <f>IF(OR(MONTH(BY$3)='Rent Roll'!$AN43,MONTH(BY$3)='Rent Roll'!$AO43,MONTH(BY$3)='Rent Roll'!$AP43,MONTH(BY$3)='Rent Roll'!$AQ43,MONTH(BY$3)='Rent Roll'!$AR43,MONTH(BY$3)='Rent Roll'!$AS43),0,1)</f>
        <v>1</v>
      </c>
      <c r="BZ157" s="767">
        <f>IF(OR(MONTH(BZ$3)='Rent Roll'!$AN43,MONTH(BZ$3)='Rent Roll'!$AO43,MONTH(BZ$3)='Rent Roll'!$AP43,MONTH(BZ$3)='Rent Roll'!$AQ43,MONTH(BZ$3)='Rent Roll'!$AR43,MONTH(BZ$3)='Rent Roll'!$AS43),0,1)</f>
        <v>1</v>
      </c>
      <c r="CA157" s="768">
        <f>IF(OR(MONTH(CA$3)='Rent Roll'!$AN43,MONTH(CA$3)='Rent Roll'!$AO43,MONTH(CA$3)='Rent Roll'!$AP43,MONTH(CA$3)='Rent Roll'!$AQ43,MONTH(CA$3)='Rent Roll'!$AR43,MONTH(CA$3)='Rent Roll'!$AS43),0,1)</f>
        <v>1</v>
      </c>
      <c r="CB157" s="567">
        <f>IF(OR(MONTH(CB$3)='Rent Roll'!$AN43,MONTH(CB$3)='Rent Roll'!$AO43,MONTH(CB$3)='Rent Roll'!$AP43,MONTH(CB$3)='Rent Roll'!$AQ43,MONTH(CB$3)='Rent Roll'!$AR43,MONTH(CB$3)='Rent Roll'!$AS43),0,1)</f>
        <v>1</v>
      </c>
      <c r="CC157" s="567">
        <f>IF(OR(MONTH(CC$3)='Rent Roll'!$AN43,MONTH(CC$3)='Rent Roll'!$AO43,MONTH(CC$3)='Rent Roll'!$AP43,MONTH(CC$3)='Rent Roll'!$AQ43,MONTH(CC$3)='Rent Roll'!$AR43,MONTH(CC$3)='Rent Roll'!$AS43),0,1)</f>
        <v>1</v>
      </c>
      <c r="CD157" s="567">
        <f>IF(OR(MONTH(CD$3)='Rent Roll'!$AN43,MONTH(CD$3)='Rent Roll'!$AO43,MONTH(CD$3)='Rent Roll'!$AP43,MONTH(CD$3)='Rent Roll'!$AQ43,MONTH(CD$3)='Rent Roll'!$AR43,MONTH(CD$3)='Rent Roll'!$AS43),0,1)</f>
        <v>1</v>
      </c>
      <c r="CE157" s="567">
        <f>IF(OR(MONTH(CE$3)='Rent Roll'!$AN43,MONTH(CE$3)='Rent Roll'!$AO43,MONTH(CE$3)='Rent Roll'!$AP43,MONTH(CE$3)='Rent Roll'!$AQ43,MONTH(CE$3)='Rent Roll'!$AR43,MONTH(CE$3)='Rent Roll'!$AS43),0,1)</f>
        <v>1</v>
      </c>
      <c r="CF157" s="567">
        <f>IF(OR(MONTH(CF$3)='Rent Roll'!$AN43,MONTH(CF$3)='Rent Roll'!$AO43,MONTH(CF$3)='Rent Roll'!$AP43,MONTH(CF$3)='Rent Roll'!$AQ43,MONTH(CF$3)='Rent Roll'!$AR43,MONTH(CF$3)='Rent Roll'!$AS43),0,1)</f>
        <v>1</v>
      </c>
      <c r="CG157" s="567">
        <f>IF(OR(MONTH(CG$3)='Rent Roll'!$AN43,MONTH(CG$3)='Rent Roll'!$AO43,MONTH(CG$3)='Rent Roll'!$AP43,MONTH(CG$3)='Rent Roll'!$AQ43,MONTH(CG$3)='Rent Roll'!$AR43,MONTH(CG$3)='Rent Roll'!$AS43),0,1)</f>
        <v>1</v>
      </c>
      <c r="CH157" s="567">
        <f>IF(OR(MONTH(CH$3)='Rent Roll'!$AN43,MONTH(CH$3)='Rent Roll'!$AO43,MONTH(CH$3)='Rent Roll'!$AP43,MONTH(CH$3)='Rent Roll'!$AQ43,MONTH(CH$3)='Rent Roll'!$AR43,MONTH(CH$3)='Rent Roll'!$AS43),0,1)</f>
        <v>1</v>
      </c>
      <c r="CI157" s="567">
        <f>IF(OR(MONTH(CI$3)='Rent Roll'!$AN43,MONTH(CI$3)='Rent Roll'!$AO43,MONTH(CI$3)='Rent Roll'!$AP43,MONTH(CI$3)='Rent Roll'!$AQ43,MONTH(CI$3)='Rent Roll'!$AR43,MONTH(CI$3)='Rent Roll'!$AS43),0,1)</f>
        <v>1</v>
      </c>
      <c r="CJ157" s="567">
        <f>IF(OR(MONTH(CJ$3)='Rent Roll'!$AN43,MONTH(CJ$3)='Rent Roll'!$AO43,MONTH(CJ$3)='Rent Roll'!$AP43,MONTH(CJ$3)='Rent Roll'!$AQ43,MONTH(CJ$3)='Rent Roll'!$AR43,MONTH(CJ$3)='Rent Roll'!$AS43),0,1)</f>
        <v>1</v>
      </c>
      <c r="CK157" s="567">
        <f>IF(OR(MONTH(CK$3)='Rent Roll'!$AN43,MONTH(CK$3)='Rent Roll'!$AO43,MONTH(CK$3)='Rent Roll'!$AP43,MONTH(CK$3)='Rent Roll'!$AQ43,MONTH(CK$3)='Rent Roll'!$AR43,MONTH(CK$3)='Rent Roll'!$AS43),0,1)</f>
        <v>1</v>
      </c>
      <c r="CL157" s="767">
        <f>IF(OR(MONTH(CL$3)='Rent Roll'!$AN43,MONTH(CL$3)='Rent Roll'!$AO43,MONTH(CL$3)='Rent Roll'!$AP43,MONTH(CL$3)='Rent Roll'!$AQ43,MONTH(CL$3)='Rent Roll'!$AR43,MONTH(CL$3)='Rent Roll'!$AS43),0,1)</f>
        <v>1</v>
      </c>
      <c r="CM157" s="768">
        <f>IF(OR(MONTH(CM$3)='Rent Roll'!$AN43,MONTH(CM$3)='Rent Roll'!$AO43,MONTH(CM$3)='Rent Roll'!$AP43,MONTH(CM$3)='Rent Roll'!$AQ43,MONTH(CM$3)='Rent Roll'!$AR43,MONTH(CM$3)='Rent Roll'!$AS43),0,1)</f>
        <v>1</v>
      </c>
      <c r="CN157" s="567">
        <f>IF(OR(MONTH(CN$3)='Rent Roll'!$AN43,MONTH(CN$3)='Rent Roll'!$AO43,MONTH(CN$3)='Rent Roll'!$AP43,MONTH(CN$3)='Rent Roll'!$AQ43,MONTH(CN$3)='Rent Roll'!$AR43,MONTH(CN$3)='Rent Roll'!$AS43),0,1)</f>
        <v>1</v>
      </c>
      <c r="CO157" s="567">
        <f>IF(OR(MONTH(CO$3)='Rent Roll'!$AN43,MONTH(CO$3)='Rent Roll'!$AO43,MONTH(CO$3)='Rent Roll'!$AP43,MONTH(CO$3)='Rent Roll'!$AQ43,MONTH(CO$3)='Rent Roll'!$AR43,MONTH(CO$3)='Rent Roll'!$AS43),0,1)</f>
        <v>1</v>
      </c>
      <c r="CP157" s="567">
        <f>IF(OR(MONTH(CP$3)='Rent Roll'!$AN43,MONTH(CP$3)='Rent Roll'!$AO43,MONTH(CP$3)='Rent Roll'!$AP43,MONTH(CP$3)='Rent Roll'!$AQ43,MONTH(CP$3)='Rent Roll'!$AR43,MONTH(CP$3)='Rent Roll'!$AS43),0,1)</f>
        <v>1</v>
      </c>
      <c r="CQ157" s="567">
        <f>IF(OR(MONTH(CQ$3)='Rent Roll'!$AN43,MONTH(CQ$3)='Rent Roll'!$AO43,MONTH(CQ$3)='Rent Roll'!$AP43,MONTH(CQ$3)='Rent Roll'!$AQ43,MONTH(CQ$3)='Rent Roll'!$AR43,MONTH(CQ$3)='Rent Roll'!$AS43),0,1)</f>
        <v>1</v>
      </c>
      <c r="CR157" s="567">
        <f>IF(OR(MONTH(CR$3)='Rent Roll'!$AN43,MONTH(CR$3)='Rent Roll'!$AO43,MONTH(CR$3)='Rent Roll'!$AP43,MONTH(CR$3)='Rent Roll'!$AQ43,MONTH(CR$3)='Rent Roll'!$AR43,MONTH(CR$3)='Rent Roll'!$AS43),0,1)</f>
        <v>1</v>
      </c>
      <c r="CS157" s="567">
        <f>IF(OR(MONTH(CS$3)='Rent Roll'!$AN43,MONTH(CS$3)='Rent Roll'!$AO43,MONTH(CS$3)='Rent Roll'!$AP43,MONTH(CS$3)='Rent Roll'!$AQ43,MONTH(CS$3)='Rent Roll'!$AR43,MONTH(CS$3)='Rent Roll'!$AS43),0,1)</f>
        <v>1</v>
      </c>
      <c r="CT157" s="567">
        <f>IF(OR(MONTH(CT$3)='Rent Roll'!$AN43,MONTH(CT$3)='Rent Roll'!$AO43,MONTH(CT$3)='Rent Roll'!$AP43,MONTH(CT$3)='Rent Roll'!$AQ43,MONTH(CT$3)='Rent Roll'!$AR43,MONTH(CT$3)='Rent Roll'!$AS43),0,1)</f>
        <v>1</v>
      </c>
      <c r="CU157" s="567">
        <f>IF(OR(MONTH(CU$3)='Rent Roll'!$AN43,MONTH(CU$3)='Rent Roll'!$AO43,MONTH(CU$3)='Rent Roll'!$AP43,MONTH(CU$3)='Rent Roll'!$AQ43,MONTH(CU$3)='Rent Roll'!$AR43,MONTH(CU$3)='Rent Roll'!$AS43),0,1)</f>
        <v>1</v>
      </c>
      <c r="CV157" s="567">
        <f>IF(OR(MONTH(CV$3)='Rent Roll'!$AN43,MONTH(CV$3)='Rent Roll'!$AO43,MONTH(CV$3)='Rent Roll'!$AP43,MONTH(CV$3)='Rent Roll'!$AQ43,MONTH(CV$3)='Rent Roll'!$AR43,MONTH(CV$3)='Rent Roll'!$AS43),0,1)</f>
        <v>1</v>
      </c>
      <c r="CW157" s="567">
        <f>IF(OR(MONTH(CW$3)='Rent Roll'!$AN43,MONTH(CW$3)='Rent Roll'!$AO43,MONTH(CW$3)='Rent Roll'!$AP43,MONTH(CW$3)='Rent Roll'!$AQ43,MONTH(CW$3)='Rent Roll'!$AR43,MONTH(CW$3)='Rent Roll'!$AS43),0,1)</f>
        <v>1</v>
      </c>
      <c r="CX157" s="767">
        <f>IF(OR(MONTH(CX$3)='Rent Roll'!$AN43,MONTH(CX$3)='Rent Roll'!$AO43,MONTH(CX$3)='Rent Roll'!$AP43,MONTH(CX$3)='Rent Roll'!$AQ43,MONTH(CX$3)='Rent Roll'!$AR43,MONTH(CX$3)='Rent Roll'!$AS43),0,1)</f>
        <v>1</v>
      </c>
      <c r="CY157" s="768">
        <f>IF(OR(MONTH(CY$3)='Rent Roll'!$AN43,MONTH(CY$3)='Rent Roll'!$AO43,MONTH(CY$3)='Rent Roll'!$AP43,MONTH(CY$3)='Rent Roll'!$AQ43,MONTH(CY$3)='Rent Roll'!$AR43,MONTH(CY$3)='Rent Roll'!$AS43),0,1)</f>
        <v>1</v>
      </c>
      <c r="CZ157" s="567">
        <f>IF(OR(MONTH(CZ$3)='Rent Roll'!$AN43,MONTH(CZ$3)='Rent Roll'!$AO43,MONTH(CZ$3)='Rent Roll'!$AP43,MONTH(CZ$3)='Rent Roll'!$AQ43,MONTH(CZ$3)='Rent Roll'!$AR43,MONTH(CZ$3)='Rent Roll'!$AS43),0,1)</f>
        <v>1</v>
      </c>
      <c r="DA157" s="567">
        <f>IF(OR(MONTH(DA$3)='Rent Roll'!$AN43,MONTH(DA$3)='Rent Roll'!$AO43,MONTH(DA$3)='Rent Roll'!$AP43,MONTH(DA$3)='Rent Roll'!$AQ43,MONTH(DA$3)='Rent Roll'!$AR43,MONTH(DA$3)='Rent Roll'!$AS43),0,1)</f>
        <v>1</v>
      </c>
      <c r="DB157" s="567">
        <f>IF(OR(MONTH(DB$3)='Rent Roll'!$AN43,MONTH(DB$3)='Rent Roll'!$AO43,MONTH(DB$3)='Rent Roll'!$AP43,MONTH(DB$3)='Rent Roll'!$AQ43,MONTH(DB$3)='Rent Roll'!$AR43,MONTH(DB$3)='Rent Roll'!$AS43),0,1)</f>
        <v>1</v>
      </c>
      <c r="DC157" s="567">
        <f>IF(OR(MONTH(DC$3)='Rent Roll'!$AN43,MONTH(DC$3)='Rent Roll'!$AO43,MONTH(DC$3)='Rent Roll'!$AP43,MONTH(DC$3)='Rent Roll'!$AQ43,MONTH(DC$3)='Rent Roll'!$AR43,MONTH(DC$3)='Rent Roll'!$AS43),0,1)</f>
        <v>1</v>
      </c>
      <c r="DD157" s="567">
        <f>IF(OR(MONTH(DD$3)='Rent Roll'!$AN43,MONTH(DD$3)='Rent Roll'!$AO43,MONTH(DD$3)='Rent Roll'!$AP43,MONTH(DD$3)='Rent Roll'!$AQ43,MONTH(DD$3)='Rent Roll'!$AR43,MONTH(DD$3)='Rent Roll'!$AS43),0,1)</f>
        <v>1</v>
      </c>
      <c r="DE157" s="567">
        <f>IF(OR(MONTH(DE$3)='Rent Roll'!$AN43,MONTH(DE$3)='Rent Roll'!$AO43,MONTH(DE$3)='Rent Roll'!$AP43,MONTH(DE$3)='Rent Roll'!$AQ43,MONTH(DE$3)='Rent Roll'!$AR43,MONTH(DE$3)='Rent Roll'!$AS43),0,1)</f>
        <v>1</v>
      </c>
      <c r="DF157" s="567">
        <f>IF(OR(MONTH(DF$3)='Rent Roll'!$AN43,MONTH(DF$3)='Rent Roll'!$AO43,MONTH(DF$3)='Rent Roll'!$AP43,MONTH(DF$3)='Rent Roll'!$AQ43,MONTH(DF$3)='Rent Roll'!$AR43,MONTH(DF$3)='Rent Roll'!$AS43),0,1)</f>
        <v>1</v>
      </c>
      <c r="DG157" s="567">
        <f>IF(OR(MONTH(DG$3)='Rent Roll'!$AN43,MONTH(DG$3)='Rent Roll'!$AO43,MONTH(DG$3)='Rent Roll'!$AP43,MONTH(DG$3)='Rent Roll'!$AQ43,MONTH(DG$3)='Rent Roll'!$AR43,MONTH(DG$3)='Rent Roll'!$AS43),0,1)</f>
        <v>1</v>
      </c>
      <c r="DH157" s="567">
        <f>IF(OR(MONTH(DH$3)='Rent Roll'!$AN43,MONTH(DH$3)='Rent Roll'!$AO43,MONTH(DH$3)='Rent Roll'!$AP43,MONTH(DH$3)='Rent Roll'!$AQ43,MONTH(DH$3)='Rent Roll'!$AR43,MONTH(DH$3)='Rent Roll'!$AS43),0,1)</f>
        <v>1</v>
      </c>
      <c r="DI157" s="567">
        <f>IF(OR(MONTH(DI$3)='Rent Roll'!$AN43,MONTH(DI$3)='Rent Roll'!$AO43,MONTH(DI$3)='Rent Roll'!$AP43,MONTH(DI$3)='Rent Roll'!$AQ43,MONTH(DI$3)='Rent Roll'!$AR43,MONTH(DI$3)='Rent Roll'!$AS43),0,1)</f>
        <v>1</v>
      </c>
      <c r="DJ157" s="767">
        <f>IF(OR(MONTH(DJ$3)='Rent Roll'!$AN43,MONTH(DJ$3)='Rent Roll'!$AO43,MONTH(DJ$3)='Rent Roll'!$AP43,MONTH(DJ$3)='Rent Roll'!$AQ43,MONTH(DJ$3)='Rent Roll'!$AR43,MONTH(DJ$3)='Rent Roll'!$AS43),0,1)</f>
        <v>1</v>
      </c>
      <c r="DK157" s="768">
        <f>IF(OR(MONTH(DK$3)='Rent Roll'!$AN43,MONTH(DK$3)='Rent Roll'!$AO43,MONTH(DK$3)='Rent Roll'!$AP43,MONTH(DK$3)='Rent Roll'!$AQ43,MONTH(DK$3)='Rent Roll'!$AR43,MONTH(DK$3)='Rent Roll'!$AS43),0,1)</f>
        <v>1</v>
      </c>
      <c r="DL157" s="567">
        <f>IF(OR(MONTH(DL$3)='Rent Roll'!$AN43,MONTH(DL$3)='Rent Roll'!$AO43,MONTH(DL$3)='Rent Roll'!$AP43,MONTH(DL$3)='Rent Roll'!$AQ43,MONTH(DL$3)='Rent Roll'!$AR43,MONTH(DL$3)='Rent Roll'!$AS43),0,1)</f>
        <v>1</v>
      </c>
      <c r="DM157" s="567">
        <f>IF(OR(MONTH(DM$3)='Rent Roll'!$AN43,MONTH(DM$3)='Rent Roll'!$AO43,MONTH(DM$3)='Rent Roll'!$AP43,MONTH(DM$3)='Rent Roll'!$AQ43,MONTH(DM$3)='Rent Roll'!$AR43,MONTH(DM$3)='Rent Roll'!$AS43),0,1)</f>
        <v>1</v>
      </c>
      <c r="DN157" s="567">
        <f>IF(OR(MONTH(DN$3)='Rent Roll'!$AN43,MONTH(DN$3)='Rent Roll'!$AO43,MONTH(DN$3)='Rent Roll'!$AP43,MONTH(DN$3)='Rent Roll'!$AQ43,MONTH(DN$3)='Rent Roll'!$AR43,MONTH(DN$3)='Rent Roll'!$AS43),0,1)</f>
        <v>1</v>
      </c>
      <c r="DO157" s="567">
        <f>IF(OR(MONTH(DO$3)='Rent Roll'!$AN43,MONTH(DO$3)='Rent Roll'!$AO43,MONTH(DO$3)='Rent Roll'!$AP43,MONTH(DO$3)='Rent Roll'!$AQ43,MONTH(DO$3)='Rent Roll'!$AR43,MONTH(DO$3)='Rent Roll'!$AS43),0,1)</f>
        <v>1</v>
      </c>
      <c r="DP157" s="567">
        <f>IF(OR(MONTH(DP$3)='Rent Roll'!$AN43,MONTH(DP$3)='Rent Roll'!$AO43,MONTH(DP$3)='Rent Roll'!$AP43,MONTH(DP$3)='Rent Roll'!$AQ43,MONTH(DP$3)='Rent Roll'!$AR43,MONTH(DP$3)='Rent Roll'!$AS43),0,1)</f>
        <v>1</v>
      </c>
      <c r="DQ157" s="567">
        <f>IF(OR(MONTH(DQ$3)='Rent Roll'!$AN43,MONTH(DQ$3)='Rent Roll'!$AO43,MONTH(DQ$3)='Rent Roll'!$AP43,MONTH(DQ$3)='Rent Roll'!$AQ43,MONTH(DQ$3)='Rent Roll'!$AR43,MONTH(DQ$3)='Rent Roll'!$AS43),0,1)</f>
        <v>1</v>
      </c>
      <c r="DR157" s="567">
        <f>IF(OR(MONTH(DR$3)='Rent Roll'!$AN43,MONTH(DR$3)='Rent Roll'!$AO43,MONTH(DR$3)='Rent Roll'!$AP43,MONTH(DR$3)='Rent Roll'!$AQ43,MONTH(DR$3)='Rent Roll'!$AR43,MONTH(DR$3)='Rent Roll'!$AS43),0,1)</f>
        <v>1</v>
      </c>
      <c r="DS157" s="567">
        <f>IF(OR(MONTH(DS$3)='Rent Roll'!$AN43,MONTH(DS$3)='Rent Roll'!$AO43,MONTH(DS$3)='Rent Roll'!$AP43,MONTH(DS$3)='Rent Roll'!$AQ43,MONTH(DS$3)='Rent Roll'!$AR43,MONTH(DS$3)='Rent Roll'!$AS43),0,1)</f>
        <v>1</v>
      </c>
      <c r="DT157" s="567">
        <f>IF(OR(MONTH(DT$3)='Rent Roll'!$AN43,MONTH(DT$3)='Rent Roll'!$AO43,MONTH(DT$3)='Rent Roll'!$AP43,MONTH(DT$3)='Rent Roll'!$AQ43,MONTH(DT$3)='Rent Roll'!$AR43,MONTH(DT$3)='Rent Roll'!$AS43),0,1)</f>
        <v>1</v>
      </c>
      <c r="DU157" s="567">
        <f>IF(OR(MONTH(DU$3)='Rent Roll'!$AN43,MONTH(DU$3)='Rent Roll'!$AO43,MONTH(DU$3)='Rent Roll'!$AP43,MONTH(DU$3)='Rent Roll'!$AQ43,MONTH(DU$3)='Rent Roll'!$AR43,MONTH(DU$3)='Rent Roll'!$AS43),0,1)</f>
        <v>1</v>
      </c>
      <c r="DV157" s="567">
        <f>IF(OR(MONTH(DV$3)='Rent Roll'!$AN43,MONTH(DV$3)='Rent Roll'!$AO43,MONTH(DV$3)='Rent Roll'!$AP43,MONTH(DV$3)='Rent Roll'!$AQ43,MONTH(DV$3)='Rent Roll'!$AR43,MONTH(DV$3)='Rent Roll'!$AS43),0,1)</f>
        <v>1</v>
      </c>
    </row>
    <row r="158" spans="1:126" s="568" customFormat="1" ht="12" customHeight="1" outlineLevel="1" x14ac:dyDescent="0.4">
      <c r="A158" s="732"/>
      <c r="B158" s="564">
        <f>'Rent Roll'!$B44</f>
        <v>0</v>
      </c>
      <c r="C158" s="566"/>
      <c r="D158" s="566"/>
      <c r="E158" s="566"/>
      <c r="F158" s="778">
        <f>IF(OR(MONTH(F$3)='Rent Roll'!$AN44,MONTH(F$3)='Rent Roll'!$AO44,MONTH(F$3)='Rent Roll'!$AP44,MONTH(F$3)='Rent Roll'!$AQ44,MONTH(F$3)='Rent Roll'!$AR44,MONTH(F$3)='Rent Roll'!$AS44),0,1)</f>
        <v>1</v>
      </c>
      <c r="G158" s="768">
        <f>IF(OR(MONTH(G$3)='Rent Roll'!$AN44,MONTH(G$3)='Rent Roll'!$AO44,MONTH(G$3)='Rent Roll'!$AP44,MONTH(G$3)='Rent Roll'!$AQ44,MONTH(G$3)='Rent Roll'!$AR44,MONTH(G$3)='Rent Roll'!$AS44),0,1)</f>
        <v>1</v>
      </c>
      <c r="H158" s="567">
        <f>IF(OR(MONTH(H$3)='Rent Roll'!$AN44,MONTH(H$3)='Rent Roll'!$AO44,MONTH(H$3)='Rent Roll'!$AP44,MONTH(H$3)='Rent Roll'!$AQ44,MONTH(H$3)='Rent Roll'!$AR44,MONTH(H$3)='Rent Roll'!$AS44),0,1)</f>
        <v>1</v>
      </c>
      <c r="I158" s="567">
        <f>IF(OR(MONTH(I$3)='Rent Roll'!$AN44,MONTH(I$3)='Rent Roll'!$AO44,MONTH(I$3)='Rent Roll'!$AP44,MONTH(I$3)='Rent Roll'!$AQ44,MONTH(I$3)='Rent Roll'!$AR44,MONTH(I$3)='Rent Roll'!$AS44),0,1)</f>
        <v>1</v>
      </c>
      <c r="J158" s="567">
        <f>IF(OR(MONTH(J$3)='Rent Roll'!$AN44,MONTH(J$3)='Rent Roll'!$AO44,MONTH(J$3)='Rent Roll'!$AP44,MONTH(J$3)='Rent Roll'!$AQ44,MONTH(J$3)='Rent Roll'!$AR44,MONTH(J$3)='Rent Roll'!$AS44),0,1)</f>
        <v>1</v>
      </c>
      <c r="K158" s="567">
        <f>IF(OR(MONTH(K$3)='Rent Roll'!$AN44,MONTH(K$3)='Rent Roll'!$AO44,MONTH(K$3)='Rent Roll'!$AP44,MONTH(K$3)='Rent Roll'!$AQ44,MONTH(K$3)='Rent Roll'!$AR44,MONTH(K$3)='Rent Roll'!$AS44),0,1)</f>
        <v>1</v>
      </c>
      <c r="L158" s="567">
        <f>IF(OR(MONTH(L$3)='Rent Roll'!$AN44,MONTH(L$3)='Rent Roll'!$AO44,MONTH(L$3)='Rent Roll'!$AP44,MONTH(L$3)='Rent Roll'!$AQ44,MONTH(L$3)='Rent Roll'!$AR44,MONTH(L$3)='Rent Roll'!$AS44),0,1)</f>
        <v>1</v>
      </c>
      <c r="M158" s="567">
        <f>IF(OR(MONTH(M$3)='Rent Roll'!$AN44,MONTH(M$3)='Rent Roll'!$AO44,MONTH(M$3)='Rent Roll'!$AP44,MONTH(M$3)='Rent Roll'!$AQ44,MONTH(M$3)='Rent Roll'!$AR44,MONTH(M$3)='Rent Roll'!$AS44),0,1)</f>
        <v>1</v>
      </c>
      <c r="N158" s="567">
        <f>IF(OR(MONTH(N$3)='Rent Roll'!$AN44,MONTH(N$3)='Rent Roll'!$AO44,MONTH(N$3)='Rent Roll'!$AP44,MONTH(N$3)='Rent Roll'!$AQ44,MONTH(N$3)='Rent Roll'!$AR44,MONTH(N$3)='Rent Roll'!$AS44),0,1)</f>
        <v>1</v>
      </c>
      <c r="O158" s="567">
        <f>IF(OR(MONTH(O$3)='Rent Roll'!$AN44,MONTH(O$3)='Rent Roll'!$AO44,MONTH(O$3)='Rent Roll'!$AP44,MONTH(O$3)='Rent Roll'!$AQ44,MONTH(O$3)='Rent Roll'!$AR44,MONTH(O$3)='Rent Roll'!$AS44),0,1)</f>
        <v>1</v>
      </c>
      <c r="P158" s="567">
        <f>IF(OR(MONTH(P$3)='Rent Roll'!$AN44,MONTH(P$3)='Rent Roll'!$AO44,MONTH(P$3)='Rent Roll'!$AP44,MONTH(P$3)='Rent Roll'!$AQ44,MONTH(P$3)='Rent Roll'!$AR44,MONTH(P$3)='Rent Roll'!$AS44),0,1)</f>
        <v>1</v>
      </c>
      <c r="Q158" s="567">
        <f>IF(OR(MONTH(Q$3)='Rent Roll'!$AN44,MONTH(Q$3)='Rent Roll'!$AO44,MONTH(Q$3)='Rent Roll'!$AP44,MONTH(Q$3)='Rent Roll'!$AQ44,MONTH(Q$3)='Rent Roll'!$AR44,MONTH(Q$3)='Rent Roll'!$AS44),0,1)</f>
        <v>1</v>
      </c>
      <c r="R158" s="767">
        <f>IF(OR(MONTH(R$3)='Rent Roll'!$AN44,MONTH(R$3)='Rent Roll'!$AO44,MONTH(R$3)='Rent Roll'!$AP44,MONTH(R$3)='Rent Roll'!$AQ44,MONTH(R$3)='Rent Roll'!$AR44,MONTH(R$3)='Rent Roll'!$AS44),0,1)</f>
        <v>1</v>
      </c>
      <c r="S158" s="768">
        <f>IF(OR(MONTH(S$3)='Rent Roll'!$AN44,MONTH(S$3)='Rent Roll'!$AO44,MONTH(S$3)='Rent Roll'!$AP44,MONTH(S$3)='Rent Roll'!$AQ44,MONTH(S$3)='Rent Roll'!$AR44,MONTH(S$3)='Rent Roll'!$AS44),0,1)</f>
        <v>1</v>
      </c>
      <c r="T158" s="567">
        <f>IF(OR(MONTH(T$3)='Rent Roll'!$AN44,MONTH(T$3)='Rent Roll'!$AO44,MONTH(T$3)='Rent Roll'!$AP44,MONTH(T$3)='Rent Roll'!$AQ44,MONTH(T$3)='Rent Roll'!$AR44,MONTH(T$3)='Rent Roll'!$AS44),0,1)</f>
        <v>1</v>
      </c>
      <c r="U158" s="567">
        <f>IF(OR(MONTH(U$3)='Rent Roll'!$AN44,MONTH(U$3)='Rent Roll'!$AO44,MONTH(U$3)='Rent Roll'!$AP44,MONTH(U$3)='Rent Roll'!$AQ44,MONTH(U$3)='Rent Roll'!$AR44,MONTH(U$3)='Rent Roll'!$AS44),0,1)</f>
        <v>1</v>
      </c>
      <c r="V158" s="567">
        <f>IF(OR(MONTH(V$3)='Rent Roll'!$AN44,MONTH(V$3)='Rent Roll'!$AO44,MONTH(V$3)='Rent Roll'!$AP44,MONTH(V$3)='Rent Roll'!$AQ44,MONTH(V$3)='Rent Roll'!$AR44,MONTH(V$3)='Rent Roll'!$AS44),0,1)</f>
        <v>1</v>
      </c>
      <c r="W158" s="567">
        <f>IF(OR(MONTH(W$3)='Rent Roll'!$AN44,MONTH(W$3)='Rent Roll'!$AO44,MONTH(W$3)='Rent Roll'!$AP44,MONTH(W$3)='Rent Roll'!$AQ44,MONTH(W$3)='Rent Roll'!$AR44,MONTH(W$3)='Rent Roll'!$AS44),0,1)</f>
        <v>1</v>
      </c>
      <c r="X158" s="567">
        <f>IF(OR(MONTH(X$3)='Rent Roll'!$AN44,MONTH(X$3)='Rent Roll'!$AO44,MONTH(X$3)='Rent Roll'!$AP44,MONTH(X$3)='Rent Roll'!$AQ44,MONTH(X$3)='Rent Roll'!$AR44,MONTH(X$3)='Rent Roll'!$AS44),0,1)</f>
        <v>1</v>
      </c>
      <c r="Y158" s="567">
        <f>IF(OR(MONTH(Y$3)='Rent Roll'!$AN44,MONTH(Y$3)='Rent Roll'!$AO44,MONTH(Y$3)='Rent Roll'!$AP44,MONTH(Y$3)='Rent Roll'!$AQ44,MONTH(Y$3)='Rent Roll'!$AR44,MONTH(Y$3)='Rent Roll'!$AS44),0,1)</f>
        <v>1</v>
      </c>
      <c r="Z158" s="567">
        <f>IF(OR(MONTH(Z$3)='Rent Roll'!$AN44,MONTH(Z$3)='Rent Roll'!$AO44,MONTH(Z$3)='Rent Roll'!$AP44,MONTH(Z$3)='Rent Roll'!$AQ44,MONTH(Z$3)='Rent Roll'!$AR44,MONTH(Z$3)='Rent Roll'!$AS44),0,1)</f>
        <v>1</v>
      </c>
      <c r="AA158" s="567">
        <f>IF(OR(MONTH(AA$3)='Rent Roll'!$AN44,MONTH(AA$3)='Rent Roll'!$AO44,MONTH(AA$3)='Rent Roll'!$AP44,MONTH(AA$3)='Rent Roll'!$AQ44,MONTH(AA$3)='Rent Roll'!$AR44,MONTH(AA$3)='Rent Roll'!$AS44),0,1)</f>
        <v>1</v>
      </c>
      <c r="AB158" s="567">
        <f>IF(OR(MONTH(AB$3)='Rent Roll'!$AN44,MONTH(AB$3)='Rent Roll'!$AO44,MONTH(AB$3)='Rent Roll'!$AP44,MONTH(AB$3)='Rent Roll'!$AQ44,MONTH(AB$3)='Rent Roll'!$AR44,MONTH(AB$3)='Rent Roll'!$AS44),0,1)</f>
        <v>1</v>
      </c>
      <c r="AC158" s="567">
        <f>IF(OR(MONTH(AC$3)='Rent Roll'!$AN44,MONTH(AC$3)='Rent Roll'!$AO44,MONTH(AC$3)='Rent Roll'!$AP44,MONTH(AC$3)='Rent Roll'!$AQ44,MONTH(AC$3)='Rent Roll'!$AR44,MONTH(AC$3)='Rent Roll'!$AS44),0,1)</f>
        <v>1</v>
      </c>
      <c r="AD158" s="767">
        <f>IF(OR(MONTH(AD$3)='Rent Roll'!$AN44,MONTH(AD$3)='Rent Roll'!$AO44,MONTH(AD$3)='Rent Roll'!$AP44,MONTH(AD$3)='Rent Roll'!$AQ44,MONTH(AD$3)='Rent Roll'!$AR44,MONTH(AD$3)='Rent Roll'!$AS44),0,1)</f>
        <v>1</v>
      </c>
      <c r="AE158" s="768">
        <f>IF(OR(MONTH(AE$3)='Rent Roll'!$AN44,MONTH(AE$3)='Rent Roll'!$AO44,MONTH(AE$3)='Rent Roll'!$AP44,MONTH(AE$3)='Rent Roll'!$AQ44,MONTH(AE$3)='Rent Roll'!$AR44,MONTH(AE$3)='Rent Roll'!$AS44),0,1)</f>
        <v>1</v>
      </c>
      <c r="AF158" s="567">
        <f>IF(OR(MONTH(AF$3)='Rent Roll'!$AN44,MONTH(AF$3)='Rent Roll'!$AO44,MONTH(AF$3)='Rent Roll'!$AP44,MONTH(AF$3)='Rent Roll'!$AQ44,MONTH(AF$3)='Rent Roll'!$AR44,MONTH(AF$3)='Rent Roll'!$AS44),0,1)</f>
        <v>1</v>
      </c>
      <c r="AG158" s="567">
        <f>IF(OR(MONTH(AG$3)='Rent Roll'!$AN44,MONTH(AG$3)='Rent Roll'!$AO44,MONTH(AG$3)='Rent Roll'!$AP44,MONTH(AG$3)='Rent Roll'!$AQ44,MONTH(AG$3)='Rent Roll'!$AR44,MONTH(AG$3)='Rent Roll'!$AS44),0,1)</f>
        <v>1</v>
      </c>
      <c r="AH158" s="567">
        <f>IF(OR(MONTH(AH$3)='Rent Roll'!$AN44,MONTH(AH$3)='Rent Roll'!$AO44,MONTH(AH$3)='Rent Roll'!$AP44,MONTH(AH$3)='Rent Roll'!$AQ44,MONTH(AH$3)='Rent Roll'!$AR44,MONTH(AH$3)='Rent Roll'!$AS44),0,1)</f>
        <v>1</v>
      </c>
      <c r="AI158" s="567">
        <f>IF(OR(MONTH(AI$3)='Rent Roll'!$AN44,MONTH(AI$3)='Rent Roll'!$AO44,MONTH(AI$3)='Rent Roll'!$AP44,MONTH(AI$3)='Rent Roll'!$AQ44,MONTH(AI$3)='Rent Roll'!$AR44,MONTH(AI$3)='Rent Roll'!$AS44),0,1)</f>
        <v>1</v>
      </c>
      <c r="AJ158" s="567">
        <f>IF(OR(MONTH(AJ$3)='Rent Roll'!$AN44,MONTH(AJ$3)='Rent Roll'!$AO44,MONTH(AJ$3)='Rent Roll'!$AP44,MONTH(AJ$3)='Rent Roll'!$AQ44,MONTH(AJ$3)='Rent Roll'!$AR44,MONTH(AJ$3)='Rent Roll'!$AS44),0,1)</f>
        <v>1</v>
      </c>
      <c r="AK158" s="567">
        <f>IF(OR(MONTH(AK$3)='Rent Roll'!$AN44,MONTH(AK$3)='Rent Roll'!$AO44,MONTH(AK$3)='Rent Roll'!$AP44,MONTH(AK$3)='Rent Roll'!$AQ44,MONTH(AK$3)='Rent Roll'!$AR44,MONTH(AK$3)='Rent Roll'!$AS44),0,1)</f>
        <v>1</v>
      </c>
      <c r="AL158" s="567">
        <f>IF(OR(MONTH(AL$3)='Rent Roll'!$AN44,MONTH(AL$3)='Rent Roll'!$AO44,MONTH(AL$3)='Rent Roll'!$AP44,MONTH(AL$3)='Rent Roll'!$AQ44,MONTH(AL$3)='Rent Roll'!$AR44,MONTH(AL$3)='Rent Roll'!$AS44),0,1)</f>
        <v>1</v>
      </c>
      <c r="AM158" s="567">
        <f>IF(OR(MONTH(AM$3)='Rent Roll'!$AN44,MONTH(AM$3)='Rent Roll'!$AO44,MONTH(AM$3)='Rent Roll'!$AP44,MONTH(AM$3)='Rent Roll'!$AQ44,MONTH(AM$3)='Rent Roll'!$AR44,MONTH(AM$3)='Rent Roll'!$AS44),0,1)</f>
        <v>1</v>
      </c>
      <c r="AN158" s="567">
        <f>IF(OR(MONTH(AN$3)='Rent Roll'!$AN44,MONTH(AN$3)='Rent Roll'!$AO44,MONTH(AN$3)='Rent Roll'!$AP44,MONTH(AN$3)='Rent Roll'!$AQ44,MONTH(AN$3)='Rent Roll'!$AR44,MONTH(AN$3)='Rent Roll'!$AS44),0,1)</f>
        <v>1</v>
      </c>
      <c r="AO158" s="567">
        <f>IF(OR(MONTH(AO$3)='Rent Roll'!$AN44,MONTH(AO$3)='Rent Roll'!$AO44,MONTH(AO$3)='Rent Roll'!$AP44,MONTH(AO$3)='Rent Roll'!$AQ44,MONTH(AO$3)='Rent Roll'!$AR44,MONTH(AO$3)='Rent Roll'!$AS44),0,1)</f>
        <v>1</v>
      </c>
      <c r="AP158" s="767">
        <f>IF(OR(MONTH(AP$3)='Rent Roll'!$AN44,MONTH(AP$3)='Rent Roll'!$AO44,MONTH(AP$3)='Rent Roll'!$AP44,MONTH(AP$3)='Rent Roll'!$AQ44,MONTH(AP$3)='Rent Roll'!$AR44,MONTH(AP$3)='Rent Roll'!$AS44),0,1)</f>
        <v>1</v>
      </c>
      <c r="AQ158" s="768">
        <f>IF(OR(MONTH(AQ$3)='Rent Roll'!$AN44,MONTH(AQ$3)='Rent Roll'!$AO44,MONTH(AQ$3)='Rent Roll'!$AP44,MONTH(AQ$3)='Rent Roll'!$AQ44,MONTH(AQ$3)='Rent Roll'!$AR44,MONTH(AQ$3)='Rent Roll'!$AS44),0,1)</f>
        <v>1</v>
      </c>
      <c r="AR158" s="567">
        <f>IF(OR(MONTH(AR$3)='Rent Roll'!$AN44,MONTH(AR$3)='Rent Roll'!$AO44,MONTH(AR$3)='Rent Roll'!$AP44,MONTH(AR$3)='Rent Roll'!$AQ44,MONTH(AR$3)='Rent Roll'!$AR44,MONTH(AR$3)='Rent Roll'!$AS44),0,1)</f>
        <v>1</v>
      </c>
      <c r="AS158" s="567">
        <f>IF(OR(MONTH(AS$3)='Rent Roll'!$AN44,MONTH(AS$3)='Rent Roll'!$AO44,MONTH(AS$3)='Rent Roll'!$AP44,MONTH(AS$3)='Rent Roll'!$AQ44,MONTH(AS$3)='Rent Roll'!$AR44,MONTH(AS$3)='Rent Roll'!$AS44),0,1)</f>
        <v>1</v>
      </c>
      <c r="AT158" s="567">
        <f>IF(OR(MONTH(AT$3)='Rent Roll'!$AN44,MONTH(AT$3)='Rent Roll'!$AO44,MONTH(AT$3)='Rent Roll'!$AP44,MONTH(AT$3)='Rent Roll'!$AQ44,MONTH(AT$3)='Rent Roll'!$AR44,MONTH(AT$3)='Rent Roll'!$AS44),0,1)</f>
        <v>1</v>
      </c>
      <c r="AU158" s="567">
        <f>IF(OR(MONTH(AU$3)='Rent Roll'!$AN44,MONTH(AU$3)='Rent Roll'!$AO44,MONTH(AU$3)='Rent Roll'!$AP44,MONTH(AU$3)='Rent Roll'!$AQ44,MONTH(AU$3)='Rent Roll'!$AR44,MONTH(AU$3)='Rent Roll'!$AS44),0,1)</f>
        <v>1</v>
      </c>
      <c r="AV158" s="567">
        <f>IF(OR(MONTH(AV$3)='Rent Roll'!$AN44,MONTH(AV$3)='Rent Roll'!$AO44,MONTH(AV$3)='Rent Roll'!$AP44,MONTH(AV$3)='Rent Roll'!$AQ44,MONTH(AV$3)='Rent Roll'!$AR44,MONTH(AV$3)='Rent Roll'!$AS44),0,1)</f>
        <v>1</v>
      </c>
      <c r="AW158" s="567">
        <f>IF(OR(MONTH(AW$3)='Rent Roll'!$AN44,MONTH(AW$3)='Rent Roll'!$AO44,MONTH(AW$3)='Rent Roll'!$AP44,MONTH(AW$3)='Rent Roll'!$AQ44,MONTH(AW$3)='Rent Roll'!$AR44,MONTH(AW$3)='Rent Roll'!$AS44),0,1)</f>
        <v>1</v>
      </c>
      <c r="AX158" s="567">
        <f>IF(OR(MONTH(AX$3)='Rent Roll'!$AN44,MONTH(AX$3)='Rent Roll'!$AO44,MONTH(AX$3)='Rent Roll'!$AP44,MONTH(AX$3)='Rent Roll'!$AQ44,MONTH(AX$3)='Rent Roll'!$AR44,MONTH(AX$3)='Rent Roll'!$AS44),0,1)</f>
        <v>1</v>
      </c>
      <c r="AY158" s="567">
        <f>IF(OR(MONTH(AY$3)='Rent Roll'!$AN44,MONTH(AY$3)='Rent Roll'!$AO44,MONTH(AY$3)='Rent Roll'!$AP44,MONTH(AY$3)='Rent Roll'!$AQ44,MONTH(AY$3)='Rent Roll'!$AR44,MONTH(AY$3)='Rent Roll'!$AS44),0,1)</f>
        <v>1</v>
      </c>
      <c r="AZ158" s="567">
        <f>IF(OR(MONTH(AZ$3)='Rent Roll'!$AN44,MONTH(AZ$3)='Rent Roll'!$AO44,MONTH(AZ$3)='Rent Roll'!$AP44,MONTH(AZ$3)='Rent Roll'!$AQ44,MONTH(AZ$3)='Rent Roll'!$AR44,MONTH(AZ$3)='Rent Roll'!$AS44),0,1)</f>
        <v>1</v>
      </c>
      <c r="BA158" s="567">
        <f>IF(OR(MONTH(BA$3)='Rent Roll'!$AN44,MONTH(BA$3)='Rent Roll'!$AO44,MONTH(BA$3)='Rent Roll'!$AP44,MONTH(BA$3)='Rent Roll'!$AQ44,MONTH(BA$3)='Rent Roll'!$AR44,MONTH(BA$3)='Rent Roll'!$AS44),0,1)</f>
        <v>1</v>
      </c>
      <c r="BB158" s="767">
        <f>IF(OR(MONTH(BB$3)='Rent Roll'!$AN44,MONTH(BB$3)='Rent Roll'!$AO44,MONTH(BB$3)='Rent Roll'!$AP44,MONTH(BB$3)='Rent Roll'!$AQ44,MONTH(BB$3)='Rent Roll'!$AR44,MONTH(BB$3)='Rent Roll'!$AS44),0,1)</f>
        <v>1</v>
      </c>
      <c r="BC158" s="768">
        <f>IF(OR(MONTH(BC$3)='Rent Roll'!$AN44,MONTH(BC$3)='Rent Roll'!$AO44,MONTH(BC$3)='Rent Roll'!$AP44,MONTH(BC$3)='Rent Roll'!$AQ44,MONTH(BC$3)='Rent Roll'!$AR44,MONTH(BC$3)='Rent Roll'!$AS44),0,1)</f>
        <v>1</v>
      </c>
      <c r="BD158" s="567">
        <f>IF(OR(MONTH(BD$3)='Rent Roll'!$AN44,MONTH(BD$3)='Rent Roll'!$AO44,MONTH(BD$3)='Rent Roll'!$AP44,MONTH(BD$3)='Rent Roll'!$AQ44,MONTH(BD$3)='Rent Roll'!$AR44,MONTH(BD$3)='Rent Roll'!$AS44),0,1)</f>
        <v>1</v>
      </c>
      <c r="BE158" s="567">
        <f>IF(OR(MONTH(BE$3)='Rent Roll'!$AN44,MONTH(BE$3)='Rent Roll'!$AO44,MONTH(BE$3)='Rent Roll'!$AP44,MONTH(BE$3)='Rent Roll'!$AQ44,MONTH(BE$3)='Rent Roll'!$AR44,MONTH(BE$3)='Rent Roll'!$AS44),0,1)</f>
        <v>1</v>
      </c>
      <c r="BF158" s="567">
        <f>IF(OR(MONTH(BF$3)='Rent Roll'!$AN44,MONTH(BF$3)='Rent Roll'!$AO44,MONTH(BF$3)='Rent Roll'!$AP44,MONTH(BF$3)='Rent Roll'!$AQ44,MONTH(BF$3)='Rent Roll'!$AR44,MONTH(BF$3)='Rent Roll'!$AS44),0,1)</f>
        <v>1</v>
      </c>
      <c r="BG158" s="567">
        <f>IF(OR(MONTH(BG$3)='Rent Roll'!$AN44,MONTH(BG$3)='Rent Roll'!$AO44,MONTH(BG$3)='Rent Roll'!$AP44,MONTH(BG$3)='Rent Roll'!$AQ44,MONTH(BG$3)='Rent Roll'!$AR44,MONTH(BG$3)='Rent Roll'!$AS44),0,1)</f>
        <v>1</v>
      </c>
      <c r="BH158" s="567">
        <f>IF(OR(MONTH(BH$3)='Rent Roll'!$AN44,MONTH(BH$3)='Rent Roll'!$AO44,MONTH(BH$3)='Rent Roll'!$AP44,MONTH(BH$3)='Rent Roll'!$AQ44,MONTH(BH$3)='Rent Roll'!$AR44,MONTH(BH$3)='Rent Roll'!$AS44),0,1)</f>
        <v>1</v>
      </c>
      <c r="BI158" s="567">
        <f>IF(OR(MONTH(BI$3)='Rent Roll'!$AN44,MONTH(BI$3)='Rent Roll'!$AO44,MONTH(BI$3)='Rent Roll'!$AP44,MONTH(BI$3)='Rent Roll'!$AQ44,MONTH(BI$3)='Rent Roll'!$AR44,MONTH(BI$3)='Rent Roll'!$AS44),0,1)</f>
        <v>1</v>
      </c>
      <c r="BJ158" s="567">
        <f>IF(OR(MONTH(BJ$3)='Rent Roll'!$AN44,MONTH(BJ$3)='Rent Roll'!$AO44,MONTH(BJ$3)='Rent Roll'!$AP44,MONTH(BJ$3)='Rent Roll'!$AQ44,MONTH(BJ$3)='Rent Roll'!$AR44,MONTH(BJ$3)='Rent Roll'!$AS44),0,1)</f>
        <v>1</v>
      </c>
      <c r="BK158" s="567">
        <f>IF(OR(MONTH(BK$3)='Rent Roll'!$AN44,MONTH(BK$3)='Rent Roll'!$AO44,MONTH(BK$3)='Rent Roll'!$AP44,MONTH(BK$3)='Rent Roll'!$AQ44,MONTH(BK$3)='Rent Roll'!$AR44,MONTH(BK$3)='Rent Roll'!$AS44),0,1)</f>
        <v>1</v>
      </c>
      <c r="BL158" s="567">
        <f>IF(OR(MONTH(BL$3)='Rent Roll'!$AN44,MONTH(BL$3)='Rent Roll'!$AO44,MONTH(BL$3)='Rent Roll'!$AP44,MONTH(BL$3)='Rent Roll'!$AQ44,MONTH(BL$3)='Rent Roll'!$AR44,MONTH(BL$3)='Rent Roll'!$AS44),0,1)</f>
        <v>1</v>
      </c>
      <c r="BM158" s="567">
        <f>IF(OR(MONTH(BM$3)='Rent Roll'!$AN44,MONTH(BM$3)='Rent Roll'!$AO44,MONTH(BM$3)='Rent Roll'!$AP44,MONTH(BM$3)='Rent Roll'!$AQ44,MONTH(BM$3)='Rent Roll'!$AR44,MONTH(BM$3)='Rent Roll'!$AS44),0,1)</f>
        <v>1</v>
      </c>
      <c r="BN158" s="767">
        <f>IF(OR(MONTH(BN$3)='Rent Roll'!$AN44,MONTH(BN$3)='Rent Roll'!$AO44,MONTH(BN$3)='Rent Roll'!$AP44,MONTH(BN$3)='Rent Roll'!$AQ44,MONTH(BN$3)='Rent Roll'!$AR44,MONTH(BN$3)='Rent Roll'!$AS44),0,1)</f>
        <v>1</v>
      </c>
      <c r="BO158" s="768">
        <f>IF(OR(MONTH(BO$3)='Rent Roll'!$AN44,MONTH(BO$3)='Rent Roll'!$AO44,MONTH(BO$3)='Rent Roll'!$AP44,MONTH(BO$3)='Rent Roll'!$AQ44,MONTH(BO$3)='Rent Roll'!$AR44,MONTH(BO$3)='Rent Roll'!$AS44),0,1)</f>
        <v>1</v>
      </c>
      <c r="BP158" s="567">
        <f>IF(OR(MONTH(BP$3)='Rent Roll'!$AN44,MONTH(BP$3)='Rent Roll'!$AO44,MONTH(BP$3)='Rent Roll'!$AP44,MONTH(BP$3)='Rent Roll'!$AQ44,MONTH(BP$3)='Rent Roll'!$AR44,MONTH(BP$3)='Rent Roll'!$AS44),0,1)</f>
        <v>1</v>
      </c>
      <c r="BQ158" s="567">
        <f>IF(OR(MONTH(BQ$3)='Rent Roll'!$AN44,MONTH(BQ$3)='Rent Roll'!$AO44,MONTH(BQ$3)='Rent Roll'!$AP44,MONTH(BQ$3)='Rent Roll'!$AQ44,MONTH(BQ$3)='Rent Roll'!$AR44,MONTH(BQ$3)='Rent Roll'!$AS44),0,1)</f>
        <v>1</v>
      </c>
      <c r="BR158" s="567">
        <f>IF(OR(MONTH(BR$3)='Rent Roll'!$AN44,MONTH(BR$3)='Rent Roll'!$AO44,MONTH(BR$3)='Rent Roll'!$AP44,MONTH(BR$3)='Rent Roll'!$AQ44,MONTH(BR$3)='Rent Roll'!$AR44,MONTH(BR$3)='Rent Roll'!$AS44),0,1)</f>
        <v>1</v>
      </c>
      <c r="BS158" s="567">
        <f>IF(OR(MONTH(BS$3)='Rent Roll'!$AN44,MONTH(BS$3)='Rent Roll'!$AO44,MONTH(BS$3)='Rent Roll'!$AP44,MONTH(BS$3)='Rent Roll'!$AQ44,MONTH(BS$3)='Rent Roll'!$AR44,MONTH(BS$3)='Rent Roll'!$AS44),0,1)</f>
        <v>1</v>
      </c>
      <c r="BT158" s="567">
        <f>IF(OR(MONTH(BT$3)='Rent Roll'!$AN44,MONTH(BT$3)='Rent Roll'!$AO44,MONTH(BT$3)='Rent Roll'!$AP44,MONTH(BT$3)='Rent Roll'!$AQ44,MONTH(BT$3)='Rent Roll'!$AR44,MONTH(BT$3)='Rent Roll'!$AS44),0,1)</f>
        <v>1</v>
      </c>
      <c r="BU158" s="567">
        <f>IF(OR(MONTH(BU$3)='Rent Roll'!$AN44,MONTH(BU$3)='Rent Roll'!$AO44,MONTH(BU$3)='Rent Roll'!$AP44,MONTH(BU$3)='Rent Roll'!$AQ44,MONTH(BU$3)='Rent Roll'!$AR44,MONTH(BU$3)='Rent Roll'!$AS44),0,1)</f>
        <v>1</v>
      </c>
      <c r="BV158" s="567">
        <f>IF(OR(MONTH(BV$3)='Rent Roll'!$AN44,MONTH(BV$3)='Rent Roll'!$AO44,MONTH(BV$3)='Rent Roll'!$AP44,MONTH(BV$3)='Rent Roll'!$AQ44,MONTH(BV$3)='Rent Roll'!$AR44,MONTH(BV$3)='Rent Roll'!$AS44),0,1)</f>
        <v>1</v>
      </c>
      <c r="BW158" s="567">
        <f>IF(OR(MONTH(BW$3)='Rent Roll'!$AN44,MONTH(BW$3)='Rent Roll'!$AO44,MONTH(BW$3)='Rent Roll'!$AP44,MONTH(BW$3)='Rent Roll'!$AQ44,MONTH(BW$3)='Rent Roll'!$AR44,MONTH(BW$3)='Rent Roll'!$AS44),0,1)</f>
        <v>1</v>
      </c>
      <c r="BX158" s="567">
        <f>IF(OR(MONTH(BX$3)='Rent Roll'!$AN44,MONTH(BX$3)='Rent Roll'!$AO44,MONTH(BX$3)='Rent Roll'!$AP44,MONTH(BX$3)='Rent Roll'!$AQ44,MONTH(BX$3)='Rent Roll'!$AR44,MONTH(BX$3)='Rent Roll'!$AS44),0,1)</f>
        <v>1</v>
      </c>
      <c r="BY158" s="567">
        <f>IF(OR(MONTH(BY$3)='Rent Roll'!$AN44,MONTH(BY$3)='Rent Roll'!$AO44,MONTH(BY$3)='Rent Roll'!$AP44,MONTH(BY$3)='Rent Roll'!$AQ44,MONTH(BY$3)='Rent Roll'!$AR44,MONTH(BY$3)='Rent Roll'!$AS44),0,1)</f>
        <v>1</v>
      </c>
      <c r="BZ158" s="767">
        <f>IF(OR(MONTH(BZ$3)='Rent Roll'!$AN44,MONTH(BZ$3)='Rent Roll'!$AO44,MONTH(BZ$3)='Rent Roll'!$AP44,MONTH(BZ$3)='Rent Roll'!$AQ44,MONTH(BZ$3)='Rent Roll'!$AR44,MONTH(BZ$3)='Rent Roll'!$AS44),0,1)</f>
        <v>1</v>
      </c>
      <c r="CA158" s="768">
        <f>IF(OR(MONTH(CA$3)='Rent Roll'!$AN44,MONTH(CA$3)='Rent Roll'!$AO44,MONTH(CA$3)='Rent Roll'!$AP44,MONTH(CA$3)='Rent Roll'!$AQ44,MONTH(CA$3)='Rent Roll'!$AR44,MONTH(CA$3)='Rent Roll'!$AS44),0,1)</f>
        <v>1</v>
      </c>
      <c r="CB158" s="567">
        <f>IF(OR(MONTH(CB$3)='Rent Roll'!$AN44,MONTH(CB$3)='Rent Roll'!$AO44,MONTH(CB$3)='Rent Roll'!$AP44,MONTH(CB$3)='Rent Roll'!$AQ44,MONTH(CB$3)='Rent Roll'!$AR44,MONTH(CB$3)='Rent Roll'!$AS44),0,1)</f>
        <v>1</v>
      </c>
      <c r="CC158" s="567">
        <f>IF(OR(MONTH(CC$3)='Rent Roll'!$AN44,MONTH(CC$3)='Rent Roll'!$AO44,MONTH(CC$3)='Rent Roll'!$AP44,MONTH(CC$3)='Rent Roll'!$AQ44,MONTH(CC$3)='Rent Roll'!$AR44,MONTH(CC$3)='Rent Roll'!$AS44),0,1)</f>
        <v>1</v>
      </c>
      <c r="CD158" s="567">
        <f>IF(OR(MONTH(CD$3)='Rent Roll'!$AN44,MONTH(CD$3)='Rent Roll'!$AO44,MONTH(CD$3)='Rent Roll'!$AP44,MONTH(CD$3)='Rent Roll'!$AQ44,MONTH(CD$3)='Rent Roll'!$AR44,MONTH(CD$3)='Rent Roll'!$AS44),0,1)</f>
        <v>1</v>
      </c>
      <c r="CE158" s="567">
        <f>IF(OR(MONTH(CE$3)='Rent Roll'!$AN44,MONTH(CE$3)='Rent Roll'!$AO44,MONTH(CE$3)='Rent Roll'!$AP44,MONTH(CE$3)='Rent Roll'!$AQ44,MONTH(CE$3)='Rent Roll'!$AR44,MONTH(CE$3)='Rent Roll'!$AS44),0,1)</f>
        <v>1</v>
      </c>
      <c r="CF158" s="567">
        <f>IF(OR(MONTH(CF$3)='Rent Roll'!$AN44,MONTH(CF$3)='Rent Roll'!$AO44,MONTH(CF$3)='Rent Roll'!$AP44,MONTH(CF$3)='Rent Roll'!$AQ44,MONTH(CF$3)='Rent Roll'!$AR44,MONTH(CF$3)='Rent Roll'!$AS44),0,1)</f>
        <v>1</v>
      </c>
      <c r="CG158" s="567">
        <f>IF(OR(MONTH(CG$3)='Rent Roll'!$AN44,MONTH(CG$3)='Rent Roll'!$AO44,MONTH(CG$3)='Rent Roll'!$AP44,MONTH(CG$3)='Rent Roll'!$AQ44,MONTH(CG$3)='Rent Roll'!$AR44,MONTH(CG$3)='Rent Roll'!$AS44),0,1)</f>
        <v>1</v>
      </c>
      <c r="CH158" s="567">
        <f>IF(OR(MONTH(CH$3)='Rent Roll'!$AN44,MONTH(CH$3)='Rent Roll'!$AO44,MONTH(CH$3)='Rent Roll'!$AP44,MONTH(CH$3)='Rent Roll'!$AQ44,MONTH(CH$3)='Rent Roll'!$AR44,MONTH(CH$3)='Rent Roll'!$AS44),0,1)</f>
        <v>1</v>
      </c>
      <c r="CI158" s="567">
        <f>IF(OR(MONTH(CI$3)='Rent Roll'!$AN44,MONTH(CI$3)='Rent Roll'!$AO44,MONTH(CI$3)='Rent Roll'!$AP44,MONTH(CI$3)='Rent Roll'!$AQ44,MONTH(CI$3)='Rent Roll'!$AR44,MONTH(CI$3)='Rent Roll'!$AS44),0,1)</f>
        <v>1</v>
      </c>
      <c r="CJ158" s="567">
        <f>IF(OR(MONTH(CJ$3)='Rent Roll'!$AN44,MONTH(CJ$3)='Rent Roll'!$AO44,MONTH(CJ$3)='Rent Roll'!$AP44,MONTH(CJ$3)='Rent Roll'!$AQ44,MONTH(CJ$3)='Rent Roll'!$AR44,MONTH(CJ$3)='Rent Roll'!$AS44),0,1)</f>
        <v>1</v>
      </c>
      <c r="CK158" s="567">
        <f>IF(OR(MONTH(CK$3)='Rent Roll'!$AN44,MONTH(CK$3)='Rent Roll'!$AO44,MONTH(CK$3)='Rent Roll'!$AP44,MONTH(CK$3)='Rent Roll'!$AQ44,MONTH(CK$3)='Rent Roll'!$AR44,MONTH(CK$3)='Rent Roll'!$AS44),0,1)</f>
        <v>1</v>
      </c>
      <c r="CL158" s="767">
        <f>IF(OR(MONTH(CL$3)='Rent Roll'!$AN44,MONTH(CL$3)='Rent Roll'!$AO44,MONTH(CL$3)='Rent Roll'!$AP44,MONTH(CL$3)='Rent Roll'!$AQ44,MONTH(CL$3)='Rent Roll'!$AR44,MONTH(CL$3)='Rent Roll'!$AS44),0,1)</f>
        <v>1</v>
      </c>
      <c r="CM158" s="768">
        <f>IF(OR(MONTH(CM$3)='Rent Roll'!$AN44,MONTH(CM$3)='Rent Roll'!$AO44,MONTH(CM$3)='Rent Roll'!$AP44,MONTH(CM$3)='Rent Roll'!$AQ44,MONTH(CM$3)='Rent Roll'!$AR44,MONTH(CM$3)='Rent Roll'!$AS44),0,1)</f>
        <v>1</v>
      </c>
      <c r="CN158" s="567">
        <f>IF(OR(MONTH(CN$3)='Rent Roll'!$AN44,MONTH(CN$3)='Rent Roll'!$AO44,MONTH(CN$3)='Rent Roll'!$AP44,MONTH(CN$3)='Rent Roll'!$AQ44,MONTH(CN$3)='Rent Roll'!$AR44,MONTH(CN$3)='Rent Roll'!$AS44),0,1)</f>
        <v>1</v>
      </c>
      <c r="CO158" s="567">
        <f>IF(OR(MONTH(CO$3)='Rent Roll'!$AN44,MONTH(CO$3)='Rent Roll'!$AO44,MONTH(CO$3)='Rent Roll'!$AP44,MONTH(CO$3)='Rent Roll'!$AQ44,MONTH(CO$3)='Rent Roll'!$AR44,MONTH(CO$3)='Rent Roll'!$AS44),0,1)</f>
        <v>1</v>
      </c>
      <c r="CP158" s="567">
        <f>IF(OR(MONTH(CP$3)='Rent Roll'!$AN44,MONTH(CP$3)='Rent Roll'!$AO44,MONTH(CP$3)='Rent Roll'!$AP44,MONTH(CP$3)='Rent Roll'!$AQ44,MONTH(CP$3)='Rent Roll'!$AR44,MONTH(CP$3)='Rent Roll'!$AS44),0,1)</f>
        <v>1</v>
      </c>
      <c r="CQ158" s="567">
        <f>IF(OR(MONTH(CQ$3)='Rent Roll'!$AN44,MONTH(CQ$3)='Rent Roll'!$AO44,MONTH(CQ$3)='Rent Roll'!$AP44,MONTH(CQ$3)='Rent Roll'!$AQ44,MONTH(CQ$3)='Rent Roll'!$AR44,MONTH(CQ$3)='Rent Roll'!$AS44),0,1)</f>
        <v>1</v>
      </c>
      <c r="CR158" s="567">
        <f>IF(OR(MONTH(CR$3)='Rent Roll'!$AN44,MONTH(CR$3)='Rent Roll'!$AO44,MONTH(CR$3)='Rent Roll'!$AP44,MONTH(CR$3)='Rent Roll'!$AQ44,MONTH(CR$3)='Rent Roll'!$AR44,MONTH(CR$3)='Rent Roll'!$AS44),0,1)</f>
        <v>1</v>
      </c>
      <c r="CS158" s="567">
        <f>IF(OR(MONTH(CS$3)='Rent Roll'!$AN44,MONTH(CS$3)='Rent Roll'!$AO44,MONTH(CS$3)='Rent Roll'!$AP44,MONTH(CS$3)='Rent Roll'!$AQ44,MONTH(CS$3)='Rent Roll'!$AR44,MONTH(CS$3)='Rent Roll'!$AS44),0,1)</f>
        <v>1</v>
      </c>
      <c r="CT158" s="567">
        <f>IF(OR(MONTH(CT$3)='Rent Roll'!$AN44,MONTH(CT$3)='Rent Roll'!$AO44,MONTH(CT$3)='Rent Roll'!$AP44,MONTH(CT$3)='Rent Roll'!$AQ44,MONTH(CT$3)='Rent Roll'!$AR44,MONTH(CT$3)='Rent Roll'!$AS44),0,1)</f>
        <v>1</v>
      </c>
      <c r="CU158" s="567">
        <f>IF(OR(MONTH(CU$3)='Rent Roll'!$AN44,MONTH(CU$3)='Rent Roll'!$AO44,MONTH(CU$3)='Rent Roll'!$AP44,MONTH(CU$3)='Rent Roll'!$AQ44,MONTH(CU$3)='Rent Roll'!$AR44,MONTH(CU$3)='Rent Roll'!$AS44),0,1)</f>
        <v>1</v>
      </c>
      <c r="CV158" s="567">
        <f>IF(OR(MONTH(CV$3)='Rent Roll'!$AN44,MONTH(CV$3)='Rent Roll'!$AO44,MONTH(CV$3)='Rent Roll'!$AP44,MONTH(CV$3)='Rent Roll'!$AQ44,MONTH(CV$3)='Rent Roll'!$AR44,MONTH(CV$3)='Rent Roll'!$AS44),0,1)</f>
        <v>1</v>
      </c>
      <c r="CW158" s="567">
        <f>IF(OR(MONTH(CW$3)='Rent Roll'!$AN44,MONTH(CW$3)='Rent Roll'!$AO44,MONTH(CW$3)='Rent Roll'!$AP44,MONTH(CW$3)='Rent Roll'!$AQ44,MONTH(CW$3)='Rent Roll'!$AR44,MONTH(CW$3)='Rent Roll'!$AS44),0,1)</f>
        <v>1</v>
      </c>
      <c r="CX158" s="767">
        <f>IF(OR(MONTH(CX$3)='Rent Roll'!$AN44,MONTH(CX$3)='Rent Roll'!$AO44,MONTH(CX$3)='Rent Roll'!$AP44,MONTH(CX$3)='Rent Roll'!$AQ44,MONTH(CX$3)='Rent Roll'!$AR44,MONTH(CX$3)='Rent Roll'!$AS44),0,1)</f>
        <v>1</v>
      </c>
      <c r="CY158" s="768">
        <f>IF(OR(MONTH(CY$3)='Rent Roll'!$AN44,MONTH(CY$3)='Rent Roll'!$AO44,MONTH(CY$3)='Rent Roll'!$AP44,MONTH(CY$3)='Rent Roll'!$AQ44,MONTH(CY$3)='Rent Roll'!$AR44,MONTH(CY$3)='Rent Roll'!$AS44),0,1)</f>
        <v>1</v>
      </c>
      <c r="CZ158" s="567">
        <f>IF(OR(MONTH(CZ$3)='Rent Roll'!$AN44,MONTH(CZ$3)='Rent Roll'!$AO44,MONTH(CZ$3)='Rent Roll'!$AP44,MONTH(CZ$3)='Rent Roll'!$AQ44,MONTH(CZ$3)='Rent Roll'!$AR44,MONTH(CZ$3)='Rent Roll'!$AS44),0,1)</f>
        <v>1</v>
      </c>
      <c r="DA158" s="567">
        <f>IF(OR(MONTH(DA$3)='Rent Roll'!$AN44,MONTH(DA$3)='Rent Roll'!$AO44,MONTH(DA$3)='Rent Roll'!$AP44,MONTH(DA$3)='Rent Roll'!$AQ44,MONTH(DA$3)='Rent Roll'!$AR44,MONTH(DA$3)='Rent Roll'!$AS44),0,1)</f>
        <v>1</v>
      </c>
      <c r="DB158" s="567">
        <f>IF(OR(MONTH(DB$3)='Rent Roll'!$AN44,MONTH(DB$3)='Rent Roll'!$AO44,MONTH(DB$3)='Rent Roll'!$AP44,MONTH(DB$3)='Rent Roll'!$AQ44,MONTH(DB$3)='Rent Roll'!$AR44,MONTH(DB$3)='Rent Roll'!$AS44),0,1)</f>
        <v>1</v>
      </c>
      <c r="DC158" s="567">
        <f>IF(OR(MONTH(DC$3)='Rent Roll'!$AN44,MONTH(DC$3)='Rent Roll'!$AO44,MONTH(DC$3)='Rent Roll'!$AP44,MONTH(DC$3)='Rent Roll'!$AQ44,MONTH(DC$3)='Rent Roll'!$AR44,MONTH(DC$3)='Rent Roll'!$AS44),0,1)</f>
        <v>1</v>
      </c>
      <c r="DD158" s="567">
        <f>IF(OR(MONTH(DD$3)='Rent Roll'!$AN44,MONTH(DD$3)='Rent Roll'!$AO44,MONTH(DD$3)='Rent Roll'!$AP44,MONTH(DD$3)='Rent Roll'!$AQ44,MONTH(DD$3)='Rent Roll'!$AR44,MONTH(DD$3)='Rent Roll'!$AS44),0,1)</f>
        <v>1</v>
      </c>
      <c r="DE158" s="567">
        <f>IF(OR(MONTH(DE$3)='Rent Roll'!$AN44,MONTH(DE$3)='Rent Roll'!$AO44,MONTH(DE$3)='Rent Roll'!$AP44,MONTH(DE$3)='Rent Roll'!$AQ44,MONTH(DE$3)='Rent Roll'!$AR44,MONTH(DE$3)='Rent Roll'!$AS44),0,1)</f>
        <v>1</v>
      </c>
      <c r="DF158" s="567">
        <f>IF(OR(MONTH(DF$3)='Rent Roll'!$AN44,MONTH(DF$3)='Rent Roll'!$AO44,MONTH(DF$3)='Rent Roll'!$AP44,MONTH(DF$3)='Rent Roll'!$AQ44,MONTH(DF$3)='Rent Roll'!$AR44,MONTH(DF$3)='Rent Roll'!$AS44),0,1)</f>
        <v>1</v>
      </c>
      <c r="DG158" s="567">
        <f>IF(OR(MONTH(DG$3)='Rent Roll'!$AN44,MONTH(DG$3)='Rent Roll'!$AO44,MONTH(DG$3)='Rent Roll'!$AP44,MONTH(DG$3)='Rent Roll'!$AQ44,MONTH(DG$3)='Rent Roll'!$AR44,MONTH(DG$3)='Rent Roll'!$AS44),0,1)</f>
        <v>1</v>
      </c>
      <c r="DH158" s="567">
        <f>IF(OR(MONTH(DH$3)='Rent Roll'!$AN44,MONTH(DH$3)='Rent Roll'!$AO44,MONTH(DH$3)='Rent Roll'!$AP44,MONTH(DH$3)='Rent Roll'!$AQ44,MONTH(DH$3)='Rent Roll'!$AR44,MONTH(DH$3)='Rent Roll'!$AS44),0,1)</f>
        <v>1</v>
      </c>
      <c r="DI158" s="567">
        <f>IF(OR(MONTH(DI$3)='Rent Roll'!$AN44,MONTH(DI$3)='Rent Roll'!$AO44,MONTH(DI$3)='Rent Roll'!$AP44,MONTH(DI$3)='Rent Roll'!$AQ44,MONTH(DI$3)='Rent Roll'!$AR44,MONTH(DI$3)='Rent Roll'!$AS44),0,1)</f>
        <v>1</v>
      </c>
      <c r="DJ158" s="767">
        <f>IF(OR(MONTH(DJ$3)='Rent Roll'!$AN44,MONTH(DJ$3)='Rent Roll'!$AO44,MONTH(DJ$3)='Rent Roll'!$AP44,MONTH(DJ$3)='Rent Roll'!$AQ44,MONTH(DJ$3)='Rent Roll'!$AR44,MONTH(DJ$3)='Rent Roll'!$AS44),0,1)</f>
        <v>1</v>
      </c>
      <c r="DK158" s="768">
        <f>IF(OR(MONTH(DK$3)='Rent Roll'!$AN44,MONTH(DK$3)='Rent Roll'!$AO44,MONTH(DK$3)='Rent Roll'!$AP44,MONTH(DK$3)='Rent Roll'!$AQ44,MONTH(DK$3)='Rent Roll'!$AR44,MONTH(DK$3)='Rent Roll'!$AS44),0,1)</f>
        <v>1</v>
      </c>
      <c r="DL158" s="567">
        <f>IF(OR(MONTH(DL$3)='Rent Roll'!$AN44,MONTH(DL$3)='Rent Roll'!$AO44,MONTH(DL$3)='Rent Roll'!$AP44,MONTH(DL$3)='Rent Roll'!$AQ44,MONTH(DL$3)='Rent Roll'!$AR44,MONTH(DL$3)='Rent Roll'!$AS44),0,1)</f>
        <v>1</v>
      </c>
      <c r="DM158" s="567">
        <f>IF(OR(MONTH(DM$3)='Rent Roll'!$AN44,MONTH(DM$3)='Rent Roll'!$AO44,MONTH(DM$3)='Rent Roll'!$AP44,MONTH(DM$3)='Rent Roll'!$AQ44,MONTH(DM$3)='Rent Roll'!$AR44,MONTH(DM$3)='Rent Roll'!$AS44),0,1)</f>
        <v>1</v>
      </c>
      <c r="DN158" s="567">
        <f>IF(OR(MONTH(DN$3)='Rent Roll'!$AN44,MONTH(DN$3)='Rent Roll'!$AO44,MONTH(DN$3)='Rent Roll'!$AP44,MONTH(DN$3)='Rent Roll'!$AQ44,MONTH(DN$3)='Rent Roll'!$AR44,MONTH(DN$3)='Rent Roll'!$AS44),0,1)</f>
        <v>1</v>
      </c>
      <c r="DO158" s="567">
        <f>IF(OR(MONTH(DO$3)='Rent Roll'!$AN44,MONTH(DO$3)='Rent Roll'!$AO44,MONTH(DO$3)='Rent Roll'!$AP44,MONTH(DO$3)='Rent Roll'!$AQ44,MONTH(DO$3)='Rent Roll'!$AR44,MONTH(DO$3)='Rent Roll'!$AS44),0,1)</f>
        <v>1</v>
      </c>
      <c r="DP158" s="567">
        <f>IF(OR(MONTH(DP$3)='Rent Roll'!$AN44,MONTH(DP$3)='Rent Roll'!$AO44,MONTH(DP$3)='Rent Roll'!$AP44,MONTH(DP$3)='Rent Roll'!$AQ44,MONTH(DP$3)='Rent Roll'!$AR44,MONTH(DP$3)='Rent Roll'!$AS44),0,1)</f>
        <v>1</v>
      </c>
      <c r="DQ158" s="567">
        <f>IF(OR(MONTH(DQ$3)='Rent Roll'!$AN44,MONTH(DQ$3)='Rent Roll'!$AO44,MONTH(DQ$3)='Rent Roll'!$AP44,MONTH(DQ$3)='Rent Roll'!$AQ44,MONTH(DQ$3)='Rent Roll'!$AR44,MONTH(DQ$3)='Rent Roll'!$AS44),0,1)</f>
        <v>1</v>
      </c>
      <c r="DR158" s="567">
        <f>IF(OR(MONTH(DR$3)='Rent Roll'!$AN44,MONTH(DR$3)='Rent Roll'!$AO44,MONTH(DR$3)='Rent Roll'!$AP44,MONTH(DR$3)='Rent Roll'!$AQ44,MONTH(DR$3)='Rent Roll'!$AR44,MONTH(DR$3)='Rent Roll'!$AS44),0,1)</f>
        <v>1</v>
      </c>
      <c r="DS158" s="567">
        <f>IF(OR(MONTH(DS$3)='Rent Roll'!$AN44,MONTH(DS$3)='Rent Roll'!$AO44,MONTH(DS$3)='Rent Roll'!$AP44,MONTH(DS$3)='Rent Roll'!$AQ44,MONTH(DS$3)='Rent Roll'!$AR44,MONTH(DS$3)='Rent Roll'!$AS44),0,1)</f>
        <v>1</v>
      </c>
      <c r="DT158" s="567">
        <f>IF(OR(MONTH(DT$3)='Rent Roll'!$AN44,MONTH(DT$3)='Rent Roll'!$AO44,MONTH(DT$3)='Rent Roll'!$AP44,MONTH(DT$3)='Rent Roll'!$AQ44,MONTH(DT$3)='Rent Roll'!$AR44,MONTH(DT$3)='Rent Roll'!$AS44),0,1)</f>
        <v>1</v>
      </c>
      <c r="DU158" s="567">
        <f>IF(OR(MONTH(DU$3)='Rent Roll'!$AN44,MONTH(DU$3)='Rent Roll'!$AO44,MONTH(DU$3)='Rent Roll'!$AP44,MONTH(DU$3)='Rent Roll'!$AQ44,MONTH(DU$3)='Rent Roll'!$AR44,MONTH(DU$3)='Rent Roll'!$AS44),0,1)</f>
        <v>1</v>
      </c>
      <c r="DV158" s="567">
        <f>IF(OR(MONTH(DV$3)='Rent Roll'!$AN44,MONTH(DV$3)='Rent Roll'!$AO44,MONTH(DV$3)='Rent Roll'!$AP44,MONTH(DV$3)='Rent Roll'!$AQ44,MONTH(DV$3)='Rent Roll'!$AR44,MONTH(DV$3)='Rent Roll'!$AS44),0,1)</f>
        <v>1</v>
      </c>
    </row>
    <row r="159" spans="1:126" s="568" customFormat="1" ht="12" customHeight="1" outlineLevel="1" x14ac:dyDescent="0.4">
      <c r="A159" s="732"/>
      <c r="B159" s="564">
        <f>'Rent Roll'!$B45</f>
        <v>0</v>
      </c>
      <c r="C159" s="566"/>
      <c r="D159" s="566"/>
      <c r="E159" s="566"/>
      <c r="F159" s="778">
        <f>IF(OR(MONTH(F$3)='Rent Roll'!$AN45,MONTH(F$3)='Rent Roll'!$AO45,MONTH(F$3)='Rent Roll'!$AP45,MONTH(F$3)='Rent Roll'!$AQ45,MONTH(F$3)='Rent Roll'!$AR45,MONTH(F$3)='Rent Roll'!$AS45),0,1)</f>
        <v>1</v>
      </c>
      <c r="G159" s="768">
        <f>IF(OR(MONTH(G$3)='Rent Roll'!$AN45,MONTH(G$3)='Rent Roll'!$AO45,MONTH(G$3)='Rent Roll'!$AP45,MONTH(G$3)='Rent Roll'!$AQ45,MONTH(G$3)='Rent Roll'!$AR45,MONTH(G$3)='Rent Roll'!$AS45),0,1)</f>
        <v>1</v>
      </c>
      <c r="H159" s="567">
        <f>IF(OR(MONTH(H$3)='Rent Roll'!$AN45,MONTH(H$3)='Rent Roll'!$AO45,MONTH(H$3)='Rent Roll'!$AP45,MONTH(H$3)='Rent Roll'!$AQ45,MONTH(H$3)='Rent Roll'!$AR45,MONTH(H$3)='Rent Roll'!$AS45),0,1)</f>
        <v>1</v>
      </c>
      <c r="I159" s="567">
        <f>IF(OR(MONTH(I$3)='Rent Roll'!$AN45,MONTH(I$3)='Rent Roll'!$AO45,MONTH(I$3)='Rent Roll'!$AP45,MONTH(I$3)='Rent Roll'!$AQ45,MONTH(I$3)='Rent Roll'!$AR45,MONTH(I$3)='Rent Roll'!$AS45),0,1)</f>
        <v>1</v>
      </c>
      <c r="J159" s="567">
        <f>IF(OR(MONTH(J$3)='Rent Roll'!$AN45,MONTH(J$3)='Rent Roll'!$AO45,MONTH(J$3)='Rent Roll'!$AP45,MONTH(J$3)='Rent Roll'!$AQ45,MONTH(J$3)='Rent Roll'!$AR45,MONTH(J$3)='Rent Roll'!$AS45),0,1)</f>
        <v>1</v>
      </c>
      <c r="K159" s="567">
        <f>IF(OR(MONTH(K$3)='Rent Roll'!$AN45,MONTH(K$3)='Rent Roll'!$AO45,MONTH(K$3)='Rent Roll'!$AP45,MONTH(K$3)='Rent Roll'!$AQ45,MONTH(K$3)='Rent Roll'!$AR45,MONTH(K$3)='Rent Roll'!$AS45),0,1)</f>
        <v>1</v>
      </c>
      <c r="L159" s="567">
        <f>IF(OR(MONTH(L$3)='Rent Roll'!$AN45,MONTH(L$3)='Rent Roll'!$AO45,MONTH(L$3)='Rent Roll'!$AP45,MONTH(L$3)='Rent Roll'!$AQ45,MONTH(L$3)='Rent Roll'!$AR45,MONTH(L$3)='Rent Roll'!$AS45),0,1)</f>
        <v>1</v>
      </c>
      <c r="M159" s="567">
        <f>IF(OR(MONTH(M$3)='Rent Roll'!$AN45,MONTH(M$3)='Rent Roll'!$AO45,MONTH(M$3)='Rent Roll'!$AP45,MONTH(M$3)='Rent Roll'!$AQ45,MONTH(M$3)='Rent Roll'!$AR45,MONTH(M$3)='Rent Roll'!$AS45),0,1)</f>
        <v>1</v>
      </c>
      <c r="N159" s="567">
        <f>IF(OR(MONTH(N$3)='Rent Roll'!$AN45,MONTH(N$3)='Rent Roll'!$AO45,MONTH(N$3)='Rent Roll'!$AP45,MONTH(N$3)='Rent Roll'!$AQ45,MONTH(N$3)='Rent Roll'!$AR45,MONTH(N$3)='Rent Roll'!$AS45),0,1)</f>
        <v>1</v>
      </c>
      <c r="O159" s="567">
        <f>IF(OR(MONTH(O$3)='Rent Roll'!$AN45,MONTH(O$3)='Rent Roll'!$AO45,MONTH(O$3)='Rent Roll'!$AP45,MONTH(O$3)='Rent Roll'!$AQ45,MONTH(O$3)='Rent Roll'!$AR45,MONTH(O$3)='Rent Roll'!$AS45),0,1)</f>
        <v>1</v>
      </c>
      <c r="P159" s="567">
        <f>IF(OR(MONTH(P$3)='Rent Roll'!$AN45,MONTH(P$3)='Rent Roll'!$AO45,MONTH(P$3)='Rent Roll'!$AP45,MONTH(P$3)='Rent Roll'!$AQ45,MONTH(P$3)='Rent Roll'!$AR45,MONTH(P$3)='Rent Roll'!$AS45),0,1)</f>
        <v>1</v>
      </c>
      <c r="Q159" s="567">
        <f>IF(OR(MONTH(Q$3)='Rent Roll'!$AN45,MONTH(Q$3)='Rent Roll'!$AO45,MONTH(Q$3)='Rent Roll'!$AP45,MONTH(Q$3)='Rent Roll'!$AQ45,MONTH(Q$3)='Rent Roll'!$AR45,MONTH(Q$3)='Rent Roll'!$AS45),0,1)</f>
        <v>1</v>
      </c>
      <c r="R159" s="767">
        <f>IF(OR(MONTH(R$3)='Rent Roll'!$AN45,MONTH(R$3)='Rent Roll'!$AO45,MONTH(R$3)='Rent Roll'!$AP45,MONTH(R$3)='Rent Roll'!$AQ45,MONTH(R$3)='Rent Roll'!$AR45,MONTH(R$3)='Rent Roll'!$AS45),0,1)</f>
        <v>1</v>
      </c>
      <c r="S159" s="768">
        <f>IF(OR(MONTH(S$3)='Rent Roll'!$AN45,MONTH(S$3)='Rent Roll'!$AO45,MONTH(S$3)='Rent Roll'!$AP45,MONTH(S$3)='Rent Roll'!$AQ45,MONTH(S$3)='Rent Roll'!$AR45,MONTH(S$3)='Rent Roll'!$AS45),0,1)</f>
        <v>1</v>
      </c>
      <c r="T159" s="567">
        <f>IF(OR(MONTH(T$3)='Rent Roll'!$AN45,MONTH(T$3)='Rent Roll'!$AO45,MONTH(T$3)='Rent Roll'!$AP45,MONTH(T$3)='Rent Roll'!$AQ45,MONTH(T$3)='Rent Roll'!$AR45,MONTH(T$3)='Rent Roll'!$AS45),0,1)</f>
        <v>1</v>
      </c>
      <c r="U159" s="567">
        <f>IF(OR(MONTH(U$3)='Rent Roll'!$AN45,MONTH(U$3)='Rent Roll'!$AO45,MONTH(U$3)='Rent Roll'!$AP45,MONTH(U$3)='Rent Roll'!$AQ45,MONTH(U$3)='Rent Roll'!$AR45,MONTH(U$3)='Rent Roll'!$AS45),0,1)</f>
        <v>1</v>
      </c>
      <c r="V159" s="567">
        <f>IF(OR(MONTH(V$3)='Rent Roll'!$AN45,MONTH(V$3)='Rent Roll'!$AO45,MONTH(V$3)='Rent Roll'!$AP45,MONTH(V$3)='Rent Roll'!$AQ45,MONTH(V$3)='Rent Roll'!$AR45,MONTH(V$3)='Rent Roll'!$AS45),0,1)</f>
        <v>1</v>
      </c>
      <c r="W159" s="567">
        <f>IF(OR(MONTH(W$3)='Rent Roll'!$AN45,MONTH(W$3)='Rent Roll'!$AO45,MONTH(W$3)='Rent Roll'!$AP45,MONTH(W$3)='Rent Roll'!$AQ45,MONTH(W$3)='Rent Roll'!$AR45,MONTH(W$3)='Rent Roll'!$AS45),0,1)</f>
        <v>1</v>
      </c>
      <c r="X159" s="567">
        <f>IF(OR(MONTH(X$3)='Rent Roll'!$AN45,MONTH(X$3)='Rent Roll'!$AO45,MONTH(X$3)='Rent Roll'!$AP45,MONTH(X$3)='Rent Roll'!$AQ45,MONTH(X$3)='Rent Roll'!$AR45,MONTH(X$3)='Rent Roll'!$AS45),0,1)</f>
        <v>1</v>
      </c>
      <c r="Y159" s="567">
        <f>IF(OR(MONTH(Y$3)='Rent Roll'!$AN45,MONTH(Y$3)='Rent Roll'!$AO45,MONTH(Y$3)='Rent Roll'!$AP45,MONTH(Y$3)='Rent Roll'!$AQ45,MONTH(Y$3)='Rent Roll'!$AR45,MONTH(Y$3)='Rent Roll'!$AS45),0,1)</f>
        <v>1</v>
      </c>
      <c r="Z159" s="567">
        <f>IF(OR(MONTH(Z$3)='Rent Roll'!$AN45,MONTH(Z$3)='Rent Roll'!$AO45,MONTH(Z$3)='Rent Roll'!$AP45,MONTH(Z$3)='Rent Roll'!$AQ45,MONTH(Z$3)='Rent Roll'!$AR45,MONTH(Z$3)='Rent Roll'!$AS45),0,1)</f>
        <v>1</v>
      </c>
      <c r="AA159" s="567">
        <f>IF(OR(MONTH(AA$3)='Rent Roll'!$AN45,MONTH(AA$3)='Rent Roll'!$AO45,MONTH(AA$3)='Rent Roll'!$AP45,MONTH(AA$3)='Rent Roll'!$AQ45,MONTH(AA$3)='Rent Roll'!$AR45,MONTH(AA$3)='Rent Roll'!$AS45),0,1)</f>
        <v>1</v>
      </c>
      <c r="AB159" s="567">
        <f>IF(OR(MONTH(AB$3)='Rent Roll'!$AN45,MONTH(AB$3)='Rent Roll'!$AO45,MONTH(AB$3)='Rent Roll'!$AP45,MONTH(AB$3)='Rent Roll'!$AQ45,MONTH(AB$3)='Rent Roll'!$AR45,MONTH(AB$3)='Rent Roll'!$AS45),0,1)</f>
        <v>1</v>
      </c>
      <c r="AC159" s="567">
        <f>IF(OR(MONTH(AC$3)='Rent Roll'!$AN45,MONTH(AC$3)='Rent Roll'!$AO45,MONTH(AC$3)='Rent Roll'!$AP45,MONTH(AC$3)='Rent Roll'!$AQ45,MONTH(AC$3)='Rent Roll'!$AR45,MONTH(AC$3)='Rent Roll'!$AS45),0,1)</f>
        <v>1</v>
      </c>
      <c r="AD159" s="767">
        <f>IF(OR(MONTH(AD$3)='Rent Roll'!$AN45,MONTH(AD$3)='Rent Roll'!$AO45,MONTH(AD$3)='Rent Roll'!$AP45,MONTH(AD$3)='Rent Roll'!$AQ45,MONTH(AD$3)='Rent Roll'!$AR45,MONTH(AD$3)='Rent Roll'!$AS45),0,1)</f>
        <v>1</v>
      </c>
      <c r="AE159" s="768">
        <f>IF(OR(MONTH(AE$3)='Rent Roll'!$AN45,MONTH(AE$3)='Rent Roll'!$AO45,MONTH(AE$3)='Rent Roll'!$AP45,MONTH(AE$3)='Rent Roll'!$AQ45,MONTH(AE$3)='Rent Roll'!$AR45,MONTH(AE$3)='Rent Roll'!$AS45),0,1)</f>
        <v>1</v>
      </c>
      <c r="AF159" s="567">
        <f>IF(OR(MONTH(AF$3)='Rent Roll'!$AN45,MONTH(AF$3)='Rent Roll'!$AO45,MONTH(AF$3)='Rent Roll'!$AP45,MONTH(AF$3)='Rent Roll'!$AQ45,MONTH(AF$3)='Rent Roll'!$AR45,MONTH(AF$3)='Rent Roll'!$AS45),0,1)</f>
        <v>1</v>
      </c>
      <c r="AG159" s="567">
        <f>IF(OR(MONTH(AG$3)='Rent Roll'!$AN45,MONTH(AG$3)='Rent Roll'!$AO45,MONTH(AG$3)='Rent Roll'!$AP45,MONTH(AG$3)='Rent Roll'!$AQ45,MONTH(AG$3)='Rent Roll'!$AR45,MONTH(AG$3)='Rent Roll'!$AS45),0,1)</f>
        <v>1</v>
      </c>
      <c r="AH159" s="567">
        <f>IF(OR(MONTH(AH$3)='Rent Roll'!$AN45,MONTH(AH$3)='Rent Roll'!$AO45,MONTH(AH$3)='Rent Roll'!$AP45,MONTH(AH$3)='Rent Roll'!$AQ45,MONTH(AH$3)='Rent Roll'!$AR45,MONTH(AH$3)='Rent Roll'!$AS45),0,1)</f>
        <v>1</v>
      </c>
      <c r="AI159" s="567">
        <f>IF(OR(MONTH(AI$3)='Rent Roll'!$AN45,MONTH(AI$3)='Rent Roll'!$AO45,MONTH(AI$3)='Rent Roll'!$AP45,MONTH(AI$3)='Rent Roll'!$AQ45,MONTH(AI$3)='Rent Roll'!$AR45,MONTH(AI$3)='Rent Roll'!$AS45),0,1)</f>
        <v>1</v>
      </c>
      <c r="AJ159" s="567">
        <f>IF(OR(MONTH(AJ$3)='Rent Roll'!$AN45,MONTH(AJ$3)='Rent Roll'!$AO45,MONTH(AJ$3)='Rent Roll'!$AP45,MONTH(AJ$3)='Rent Roll'!$AQ45,MONTH(AJ$3)='Rent Roll'!$AR45,MONTH(AJ$3)='Rent Roll'!$AS45),0,1)</f>
        <v>1</v>
      </c>
      <c r="AK159" s="567">
        <f>IF(OR(MONTH(AK$3)='Rent Roll'!$AN45,MONTH(AK$3)='Rent Roll'!$AO45,MONTH(AK$3)='Rent Roll'!$AP45,MONTH(AK$3)='Rent Roll'!$AQ45,MONTH(AK$3)='Rent Roll'!$AR45,MONTH(AK$3)='Rent Roll'!$AS45),0,1)</f>
        <v>1</v>
      </c>
      <c r="AL159" s="567">
        <f>IF(OR(MONTH(AL$3)='Rent Roll'!$AN45,MONTH(AL$3)='Rent Roll'!$AO45,MONTH(AL$3)='Rent Roll'!$AP45,MONTH(AL$3)='Rent Roll'!$AQ45,MONTH(AL$3)='Rent Roll'!$AR45,MONTH(AL$3)='Rent Roll'!$AS45),0,1)</f>
        <v>1</v>
      </c>
      <c r="AM159" s="567">
        <f>IF(OR(MONTH(AM$3)='Rent Roll'!$AN45,MONTH(AM$3)='Rent Roll'!$AO45,MONTH(AM$3)='Rent Roll'!$AP45,MONTH(AM$3)='Rent Roll'!$AQ45,MONTH(AM$3)='Rent Roll'!$AR45,MONTH(AM$3)='Rent Roll'!$AS45),0,1)</f>
        <v>1</v>
      </c>
      <c r="AN159" s="567">
        <f>IF(OR(MONTH(AN$3)='Rent Roll'!$AN45,MONTH(AN$3)='Rent Roll'!$AO45,MONTH(AN$3)='Rent Roll'!$AP45,MONTH(AN$3)='Rent Roll'!$AQ45,MONTH(AN$3)='Rent Roll'!$AR45,MONTH(AN$3)='Rent Roll'!$AS45),0,1)</f>
        <v>1</v>
      </c>
      <c r="AO159" s="567">
        <f>IF(OR(MONTH(AO$3)='Rent Roll'!$AN45,MONTH(AO$3)='Rent Roll'!$AO45,MONTH(AO$3)='Rent Roll'!$AP45,MONTH(AO$3)='Rent Roll'!$AQ45,MONTH(AO$3)='Rent Roll'!$AR45,MONTH(AO$3)='Rent Roll'!$AS45),0,1)</f>
        <v>1</v>
      </c>
      <c r="AP159" s="767">
        <f>IF(OR(MONTH(AP$3)='Rent Roll'!$AN45,MONTH(AP$3)='Rent Roll'!$AO45,MONTH(AP$3)='Rent Roll'!$AP45,MONTH(AP$3)='Rent Roll'!$AQ45,MONTH(AP$3)='Rent Roll'!$AR45,MONTH(AP$3)='Rent Roll'!$AS45),0,1)</f>
        <v>1</v>
      </c>
      <c r="AQ159" s="768">
        <f>IF(OR(MONTH(AQ$3)='Rent Roll'!$AN45,MONTH(AQ$3)='Rent Roll'!$AO45,MONTH(AQ$3)='Rent Roll'!$AP45,MONTH(AQ$3)='Rent Roll'!$AQ45,MONTH(AQ$3)='Rent Roll'!$AR45,MONTH(AQ$3)='Rent Roll'!$AS45),0,1)</f>
        <v>1</v>
      </c>
      <c r="AR159" s="567">
        <f>IF(OR(MONTH(AR$3)='Rent Roll'!$AN45,MONTH(AR$3)='Rent Roll'!$AO45,MONTH(AR$3)='Rent Roll'!$AP45,MONTH(AR$3)='Rent Roll'!$AQ45,MONTH(AR$3)='Rent Roll'!$AR45,MONTH(AR$3)='Rent Roll'!$AS45),0,1)</f>
        <v>1</v>
      </c>
      <c r="AS159" s="567">
        <f>IF(OR(MONTH(AS$3)='Rent Roll'!$AN45,MONTH(AS$3)='Rent Roll'!$AO45,MONTH(AS$3)='Rent Roll'!$AP45,MONTH(AS$3)='Rent Roll'!$AQ45,MONTH(AS$3)='Rent Roll'!$AR45,MONTH(AS$3)='Rent Roll'!$AS45),0,1)</f>
        <v>1</v>
      </c>
      <c r="AT159" s="567">
        <f>IF(OR(MONTH(AT$3)='Rent Roll'!$AN45,MONTH(AT$3)='Rent Roll'!$AO45,MONTH(AT$3)='Rent Roll'!$AP45,MONTH(AT$3)='Rent Roll'!$AQ45,MONTH(AT$3)='Rent Roll'!$AR45,MONTH(AT$3)='Rent Roll'!$AS45),0,1)</f>
        <v>1</v>
      </c>
      <c r="AU159" s="567">
        <f>IF(OR(MONTH(AU$3)='Rent Roll'!$AN45,MONTH(AU$3)='Rent Roll'!$AO45,MONTH(AU$3)='Rent Roll'!$AP45,MONTH(AU$3)='Rent Roll'!$AQ45,MONTH(AU$3)='Rent Roll'!$AR45,MONTH(AU$3)='Rent Roll'!$AS45),0,1)</f>
        <v>1</v>
      </c>
      <c r="AV159" s="567">
        <f>IF(OR(MONTH(AV$3)='Rent Roll'!$AN45,MONTH(AV$3)='Rent Roll'!$AO45,MONTH(AV$3)='Rent Roll'!$AP45,MONTH(AV$3)='Rent Roll'!$AQ45,MONTH(AV$3)='Rent Roll'!$AR45,MONTH(AV$3)='Rent Roll'!$AS45),0,1)</f>
        <v>1</v>
      </c>
      <c r="AW159" s="567">
        <f>IF(OR(MONTH(AW$3)='Rent Roll'!$AN45,MONTH(AW$3)='Rent Roll'!$AO45,MONTH(AW$3)='Rent Roll'!$AP45,MONTH(AW$3)='Rent Roll'!$AQ45,MONTH(AW$3)='Rent Roll'!$AR45,MONTH(AW$3)='Rent Roll'!$AS45),0,1)</f>
        <v>1</v>
      </c>
      <c r="AX159" s="567">
        <f>IF(OR(MONTH(AX$3)='Rent Roll'!$AN45,MONTH(AX$3)='Rent Roll'!$AO45,MONTH(AX$3)='Rent Roll'!$AP45,MONTH(AX$3)='Rent Roll'!$AQ45,MONTH(AX$3)='Rent Roll'!$AR45,MONTH(AX$3)='Rent Roll'!$AS45),0,1)</f>
        <v>1</v>
      </c>
      <c r="AY159" s="567">
        <f>IF(OR(MONTH(AY$3)='Rent Roll'!$AN45,MONTH(AY$3)='Rent Roll'!$AO45,MONTH(AY$3)='Rent Roll'!$AP45,MONTH(AY$3)='Rent Roll'!$AQ45,MONTH(AY$3)='Rent Roll'!$AR45,MONTH(AY$3)='Rent Roll'!$AS45),0,1)</f>
        <v>1</v>
      </c>
      <c r="AZ159" s="567">
        <f>IF(OR(MONTH(AZ$3)='Rent Roll'!$AN45,MONTH(AZ$3)='Rent Roll'!$AO45,MONTH(AZ$3)='Rent Roll'!$AP45,MONTH(AZ$3)='Rent Roll'!$AQ45,MONTH(AZ$3)='Rent Roll'!$AR45,MONTH(AZ$3)='Rent Roll'!$AS45),0,1)</f>
        <v>1</v>
      </c>
      <c r="BA159" s="567">
        <f>IF(OR(MONTH(BA$3)='Rent Roll'!$AN45,MONTH(BA$3)='Rent Roll'!$AO45,MONTH(BA$3)='Rent Roll'!$AP45,MONTH(BA$3)='Rent Roll'!$AQ45,MONTH(BA$3)='Rent Roll'!$AR45,MONTH(BA$3)='Rent Roll'!$AS45),0,1)</f>
        <v>1</v>
      </c>
      <c r="BB159" s="767">
        <f>IF(OR(MONTH(BB$3)='Rent Roll'!$AN45,MONTH(BB$3)='Rent Roll'!$AO45,MONTH(BB$3)='Rent Roll'!$AP45,MONTH(BB$3)='Rent Roll'!$AQ45,MONTH(BB$3)='Rent Roll'!$AR45,MONTH(BB$3)='Rent Roll'!$AS45),0,1)</f>
        <v>1</v>
      </c>
      <c r="BC159" s="768">
        <f>IF(OR(MONTH(BC$3)='Rent Roll'!$AN45,MONTH(BC$3)='Rent Roll'!$AO45,MONTH(BC$3)='Rent Roll'!$AP45,MONTH(BC$3)='Rent Roll'!$AQ45,MONTH(BC$3)='Rent Roll'!$AR45,MONTH(BC$3)='Rent Roll'!$AS45),0,1)</f>
        <v>1</v>
      </c>
      <c r="BD159" s="567">
        <f>IF(OR(MONTH(BD$3)='Rent Roll'!$AN45,MONTH(BD$3)='Rent Roll'!$AO45,MONTH(BD$3)='Rent Roll'!$AP45,MONTH(BD$3)='Rent Roll'!$AQ45,MONTH(BD$3)='Rent Roll'!$AR45,MONTH(BD$3)='Rent Roll'!$AS45),0,1)</f>
        <v>1</v>
      </c>
      <c r="BE159" s="567">
        <f>IF(OR(MONTH(BE$3)='Rent Roll'!$AN45,MONTH(BE$3)='Rent Roll'!$AO45,MONTH(BE$3)='Rent Roll'!$AP45,MONTH(BE$3)='Rent Roll'!$AQ45,MONTH(BE$3)='Rent Roll'!$AR45,MONTH(BE$3)='Rent Roll'!$AS45),0,1)</f>
        <v>1</v>
      </c>
      <c r="BF159" s="567">
        <f>IF(OR(MONTH(BF$3)='Rent Roll'!$AN45,MONTH(BF$3)='Rent Roll'!$AO45,MONTH(BF$3)='Rent Roll'!$AP45,MONTH(BF$3)='Rent Roll'!$AQ45,MONTH(BF$3)='Rent Roll'!$AR45,MONTH(BF$3)='Rent Roll'!$AS45),0,1)</f>
        <v>1</v>
      </c>
      <c r="BG159" s="567">
        <f>IF(OR(MONTH(BG$3)='Rent Roll'!$AN45,MONTH(BG$3)='Rent Roll'!$AO45,MONTH(BG$3)='Rent Roll'!$AP45,MONTH(BG$3)='Rent Roll'!$AQ45,MONTH(BG$3)='Rent Roll'!$AR45,MONTH(BG$3)='Rent Roll'!$AS45),0,1)</f>
        <v>1</v>
      </c>
      <c r="BH159" s="567">
        <f>IF(OR(MONTH(BH$3)='Rent Roll'!$AN45,MONTH(BH$3)='Rent Roll'!$AO45,MONTH(BH$3)='Rent Roll'!$AP45,MONTH(BH$3)='Rent Roll'!$AQ45,MONTH(BH$3)='Rent Roll'!$AR45,MONTH(BH$3)='Rent Roll'!$AS45),0,1)</f>
        <v>1</v>
      </c>
      <c r="BI159" s="567">
        <f>IF(OR(MONTH(BI$3)='Rent Roll'!$AN45,MONTH(BI$3)='Rent Roll'!$AO45,MONTH(BI$3)='Rent Roll'!$AP45,MONTH(BI$3)='Rent Roll'!$AQ45,MONTH(BI$3)='Rent Roll'!$AR45,MONTH(BI$3)='Rent Roll'!$AS45),0,1)</f>
        <v>1</v>
      </c>
      <c r="BJ159" s="567">
        <f>IF(OR(MONTH(BJ$3)='Rent Roll'!$AN45,MONTH(BJ$3)='Rent Roll'!$AO45,MONTH(BJ$3)='Rent Roll'!$AP45,MONTH(BJ$3)='Rent Roll'!$AQ45,MONTH(BJ$3)='Rent Roll'!$AR45,MONTH(BJ$3)='Rent Roll'!$AS45),0,1)</f>
        <v>1</v>
      </c>
      <c r="BK159" s="567">
        <f>IF(OR(MONTH(BK$3)='Rent Roll'!$AN45,MONTH(BK$3)='Rent Roll'!$AO45,MONTH(BK$3)='Rent Roll'!$AP45,MONTH(BK$3)='Rent Roll'!$AQ45,MONTH(BK$3)='Rent Roll'!$AR45,MONTH(BK$3)='Rent Roll'!$AS45),0,1)</f>
        <v>1</v>
      </c>
      <c r="BL159" s="567">
        <f>IF(OR(MONTH(BL$3)='Rent Roll'!$AN45,MONTH(BL$3)='Rent Roll'!$AO45,MONTH(BL$3)='Rent Roll'!$AP45,MONTH(BL$3)='Rent Roll'!$AQ45,MONTH(BL$3)='Rent Roll'!$AR45,MONTH(BL$3)='Rent Roll'!$AS45),0,1)</f>
        <v>1</v>
      </c>
      <c r="BM159" s="567">
        <f>IF(OR(MONTH(BM$3)='Rent Roll'!$AN45,MONTH(BM$3)='Rent Roll'!$AO45,MONTH(BM$3)='Rent Roll'!$AP45,MONTH(BM$3)='Rent Roll'!$AQ45,MONTH(BM$3)='Rent Roll'!$AR45,MONTH(BM$3)='Rent Roll'!$AS45),0,1)</f>
        <v>1</v>
      </c>
      <c r="BN159" s="767">
        <f>IF(OR(MONTH(BN$3)='Rent Roll'!$AN45,MONTH(BN$3)='Rent Roll'!$AO45,MONTH(BN$3)='Rent Roll'!$AP45,MONTH(BN$3)='Rent Roll'!$AQ45,MONTH(BN$3)='Rent Roll'!$AR45,MONTH(BN$3)='Rent Roll'!$AS45),0,1)</f>
        <v>1</v>
      </c>
      <c r="BO159" s="768">
        <f>IF(OR(MONTH(BO$3)='Rent Roll'!$AN45,MONTH(BO$3)='Rent Roll'!$AO45,MONTH(BO$3)='Rent Roll'!$AP45,MONTH(BO$3)='Rent Roll'!$AQ45,MONTH(BO$3)='Rent Roll'!$AR45,MONTH(BO$3)='Rent Roll'!$AS45),0,1)</f>
        <v>1</v>
      </c>
      <c r="BP159" s="567">
        <f>IF(OR(MONTH(BP$3)='Rent Roll'!$AN45,MONTH(BP$3)='Rent Roll'!$AO45,MONTH(BP$3)='Rent Roll'!$AP45,MONTH(BP$3)='Rent Roll'!$AQ45,MONTH(BP$3)='Rent Roll'!$AR45,MONTH(BP$3)='Rent Roll'!$AS45),0,1)</f>
        <v>1</v>
      </c>
      <c r="BQ159" s="567">
        <f>IF(OR(MONTH(BQ$3)='Rent Roll'!$AN45,MONTH(BQ$3)='Rent Roll'!$AO45,MONTH(BQ$3)='Rent Roll'!$AP45,MONTH(BQ$3)='Rent Roll'!$AQ45,MONTH(BQ$3)='Rent Roll'!$AR45,MONTH(BQ$3)='Rent Roll'!$AS45),0,1)</f>
        <v>1</v>
      </c>
      <c r="BR159" s="567">
        <f>IF(OR(MONTH(BR$3)='Rent Roll'!$AN45,MONTH(BR$3)='Rent Roll'!$AO45,MONTH(BR$3)='Rent Roll'!$AP45,MONTH(BR$3)='Rent Roll'!$AQ45,MONTH(BR$3)='Rent Roll'!$AR45,MONTH(BR$3)='Rent Roll'!$AS45),0,1)</f>
        <v>1</v>
      </c>
      <c r="BS159" s="567">
        <f>IF(OR(MONTH(BS$3)='Rent Roll'!$AN45,MONTH(BS$3)='Rent Roll'!$AO45,MONTH(BS$3)='Rent Roll'!$AP45,MONTH(BS$3)='Rent Roll'!$AQ45,MONTH(BS$3)='Rent Roll'!$AR45,MONTH(BS$3)='Rent Roll'!$AS45),0,1)</f>
        <v>1</v>
      </c>
      <c r="BT159" s="567">
        <f>IF(OR(MONTH(BT$3)='Rent Roll'!$AN45,MONTH(BT$3)='Rent Roll'!$AO45,MONTH(BT$3)='Rent Roll'!$AP45,MONTH(BT$3)='Rent Roll'!$AQ45,MONTH(BT$3)='Rent Roll'!$AR45,MONTH(BT$3)='Rent Roll'!$AS45),0,1)</f>
        <v>1</v>
      </c>
      <c r="BU159" s="567">
        <f>IF(OR(MONTH(BU$3)='Rent Roll'!$AN45,MONTH(BU$3)='Rent Roll'!$AO45,MONTH(BU$3)='Rent Roll'!$AP45,MONTH(BU$3)='Rent Roll'!$AQ45,MONTH(BU$3)='Rent Roll'!$AR45,MONTH(BU$3)='Rent Roll'!$AS45),0,1)</f>
        <v>1</v>
      </c>
      <c r="BV159" s="567">
        <f>IF(OR(MONTH(BV$3)='Rent Roll'!$AN45,MONTH(BV$3)='Rent Roll'!$AO45,MONTH(BV$3)='Rent Roll'!$AP45,MONTH(BV$3)='Rent Roll'!$AQ45,MONTH(BV$3)='Rent Roll'!$AR45,MONTH(BV$3)='Rent Roll'!$AS45),0,1)</f>
        <v>1</v>
      </c>
      <c r="BW159" s="567">
        <f>IF(OR(MONTH(BW$3)='Rent Roll'!$AN45,MONTH(BW$3)='Rent Roll'!$AO45,MONTH(BW$3)='Rent Roll'!$AP45,MONTH(BW$3)='Rent Roll'!$AQ45,MONTH(BW$3)='Rent Roll'!$AR45,MONTH(BW$3)='Rent Roll'!$AS45),0,1)</f>
        <v>1</v>
      </c>
      <c r="BX159" s="567">
        <f>IF(OR(MONTH(BX$3)='Rent Roll'!$AN45,MONTH(BX$3)='Rent Roll'!$AO45,MONTH(BX$3)='Rent Roll'!$AP45,MONTH(BX$3)='Rent Roll'!$AQ45,MONTH(BX$3)='Rent Roll'!$AR45,MONTH(BX$3)='Rent Roll'!$AS45),0,1)</f>
        <v>1</v>
      </c>
      <c r="BY159" s="567">
        <f>IF(OR(MONTH(BY$3)='Rent Roll'!$AN45,MONTH(BY$3)='Rent Roll'!$AO45,MONTH(BY$3)='Rent Roll'!$AP45,MONTH(BY$3)='Rent Roll'!$AQ45,MONTH(BY$3)='Rent Roll'!$AR45,MONTH(BY$3)='Rent Roll'!$AS45),0,1)</f>
        <v>1</v>
      </c>
      <c r="BZ159" s="767">
        <f>IF(OR(MONTH(BZ$3)='Rent Roll'!$AN45,MONTH(BZ$3)='Rent Roll'!$AO45,MONTH(BZ$3)='Rent Roll'!$AP45,MONTH(BZ$3)='Rent Roll'!$AQ45,MONTH(BZ$3)='Rent Roll'!$AR45,MONTH(BZ$3)='Rent Roll'!$AS45),0,1)</f>
        <v>1</v>
      </c>
      <c r="CA159" s="768">
        <f>IF(OR(MONTH(CA$3)='Rent Roll'!$AN45,MONTH(CA$3)='Rent Roll'!$AO45,MONTH(CA$3)='Rent Roll'!$AP45,MONTH(CA$3)='Rent Roll'!$AQ45,MONTH(CA$3)='Rent Roll'!$AR45,MONTH(CA$3)='Rent Roll'!$AS45),0,1)</f>
        <v>1</v>
      </c>
      <c r="CB159" s="567">
        <f>IF(OR(MONTH(CB$3)='Rent Roll'!$AN45,MONTH(CB$3)='Rent Roll'!$AO45,MONTH(CB$3)='Rent Roll'!$AP45,MONTH(CB$3)='Rent Roll'!$AQ45,MONTH(CB$3)='Rent Roll'!$AR45,MONTH(CB$3)='Rent Roll'!$AS45),0,1)</f>
        <v>1</v>
      </c>
      <c r="CC159" s="567">
        <f>IF(OR(MONTH(CC$3)='Rent Roll'!$AN45,MONTH(CC$3)='Rent Roll'!$AO45,MONTH(CC$3)='Rent Roll'!$AP45,MONTH(CC$3)='Rent Roll'!$AQ45,MONTH(CC$3)='Rent Roll'!$AR45,MONTH(CC$3)='Rent Roll'!$AS45),0,1)</f>
        <v>1</v>
      </c>
      <c r="CD159" s="567">
        <f>IF(OR(MONTH(CD$3)='Rent Roll'!$AN45,MONTH(CD$3)='Rent Roll'!$AO45,MONTH(CD$3)='Rent Roll'!$AP45,MONTH(CD$3)='Rent Roll'!$AQ45,MONTH(CD$3)='Rent Roll'!$AR45,MONTH(CD$3)='Rent Roll'!$AS45),0,1)</f>
        <v>1</v>
      </c>
      <c r="CE159" s="567">
        <f>IF(OR(MONTH(CE$3)='Rent Roll'!$AN45,MONTH(CE$3)='Rent Roll'!$AO45,MONTH(CE$3)='Rent Roll'!$AP45,MONTH(CE$3)='Rent Roll'!$AQ45,MONTH(CE$3)='Rent Roll'!$AR45,MONTH(CE$3)='Rent Roll'!$AS45),0,1)</f>
        <v>1</v>
      </c>
      <c r="CF159" s="567">
        <f>IF(OR(MONTH(CF$3)='Rent Roll'!$AN45,MONTH(CF$3)='Rent Roll'!$AO45,MONTH(CF$3)='Rent Roll'!$AP45,MONTH(CF$3)='Rent Roll'!$AQ45,MONTH(CF$3)='Rent Roll'!$AR45,MONTH(CF$3)='Rent Roll'!$AS45),0,1)</f>
        <v>1</v>
      </c>
      <c r="CG159" s="567">
        <f>IF(OR(MONTH(CG$3)='Rent Roll'!$AN45,MONTH(CG$3)='Rent Roll'!$AO45,MONTH(CG$3)='Rent Roll'!$AP45,MONTH(CG$3)='Rent Roll'!$AQ45,MONTH(CG$3)='Rent Roll'!$AR45,MONTH(CG$3)='Rent Roll'!$AS45),0,1)</f>
        <v>1</v>
      </c>
      <c r="CH159" s="567">
        <f>IF(OR(MONTH(CH$3)='Rent Roll'!$AN45,MONTH(CH$3)='Rent Roll'!$AO45,MONTH(CH$3)='Rent Roll'!$AP45,MONTH(CH$3)='Rent Roll'!$AQ45,MONTH(CH$3)='Rent Roll'!$AR45,MONTH(CH$3)='Rent Roll'!$AS45),0,1)</f>
        <v>1</v>
      </c>
      <c r="CI159" s="567">
        <f>IF(OR(MONTH(CI$3)='Rent Roll'!$AN45,MONTH(CI$3)='Rent Roll'!$AO45,MONTH(CI$3)='Rent Roll'!$AP45,MONTH(CI$3)='Rent Roll'!$AQ45,MONTH(CI$3)='Rent Roll'!$AR45,MONTH(CI$3)='Rent Roll'!$AS45),0,1)</f>
        <v>1</v>
      </c>
      <c r="CJ159" s="567">
        <f>IF(OR(MONTH(CJ$3)='Rent Roll'!$AN45,MONTH(CJ$3)='Rent Roll'!$AO45,MONTH(CJ$3)='Rent Roll'!$AP45,MONTH(CJ$3)='Rent Roll'!$AQ45,MONTH(CJ$3)='Rent Roll'!$AR45,MONTH(CJ$3)='Rent Roll'!$AS45),0,1)</f>
        <v>1</v>
      </c>
      <c r="CK159" s="567">
        <f>IF(OR(MONTH(CK$3)='Rent Roll'!$AN45,MONTH(CK$3)='Rent Roll'!$AO45,MONTH(CK$3)='Rent Roll'!$AP45,MONTH(CK$3)='Rent Roll'!$AQ45,MONTH(CK$3)='Rent Roll'!$AR45,MONTH(CK$3)='Rent Roll'!$AS45),0,1)</f>
        <v>1</v>
      </c>
      <c r="CL159" s="767">
        <f>IF(OR(MONTH(CL$3)='Rent Roll'!$AN45,MONTH(CL$3)='Rent Roll'!$AO45,MONTH(CL$3)='Rent Roll'!$AP45,MONTH(CL$3)='Rent Roll'!$AQ45,MONTH(CL$3)='Rent Roll'!$AR45,MONTH(CL$3)='Rent Roll'!$AS45),0,1)</f>
        <v>1</v>
      </c>
      <c r="CM159" s="768">
        <f>IF(OR(MONTH(CM$3)='Rent Roll'!$AN45,MONTH(CM$3)='Rent Roll'!$AO45,MONTH(CM$3)='Rent Roll'!$AP45,MONTH(CM$3)='Rent Roll'!$AQ45,MONTH(CM$3)='Rent Roll'!$AR45,MONTH(CM$3)='Rent Roll'!$AS45),0,1)</f>
        <v>1</v>
      </c>
      <c r="CN159" s="567">
        <f>IF(OR(MONTH(CN$3)='Rent Roll'!$AN45,MONTH(CN$3)='Rent Roll'!$AO45,MONTH(CN$3)='Rent Roll'!$AP45,MONTH(CN$3)='Rent Roll'!$AQ45,MONTH(CN$3)='Rent Roll'!$AR45,MONTH(CN$3)='Rent Roll'!$AS45),0,1)</f>
        <v>1</v>
      </c>
      <c r="CO159" s="567">
        <f>IF(OR(MONTH(CO$3)='Rent Roll'!$AN45,MONTH(CO$3)='Rent Roll'!$AO45,MONTH(CO$3)='Rent Roll'!$AP45,MONTH(CO$3)='Rent Roll'!$AQ45,MONTH(CO$3)='Rent Roll'!$AR45,MONTH(CO$3)='Rent Roll'!$AS45),0,1)</f>
        <v>1</v>
      </c>
      <c r="CP159" s="567">
        <f>IF(OR(MONTH(CP$3)='Rent Roll'!$AN45,MONTH(CP$3)='Rent Roll'!$AO45,MONTH(CP$3)='Rent Roll'!$AP45,MONTH(CP$3)='Rent Roll'!$AQ45,MONTH(CP$3)='Rent Roll'!$AR45,MONTH(CP$3)='Rent Roll'!$AS45),0,1)</f>
        <v>1</v>
      </c>
      <c r="CQ159" s="567">
        <f>IF(OR(MONTH(CQ$3)='Rent Roll'!$AN45,MONTH(CQ$3)='Rent Roll'!$AO45,MONTH(CQ$3)='Rent Roll'!$AP45,MONTH(CQ$3)='Rent Roll'!$AQ45,MONTH(CQ$3)='Rent Roll'!$AR45,MONTH(CQ$3)='Rent Roll'!$AS45),0,1)</f>
        <v>1</v>
      </c>
      <c r="CR159" s="567">
        <f>IF(OR(MONTH(CR$3)='Rent Roll'!$AN45,MONTH(CR$3)='Rent Roll'!$AO45,MONTH(CR$3)='Rent Roll'!$AP45,MONTH(CR$3)='Rent Roll'!$AQ45,MONTH(CR$3)='Rent Roll'!$AR45,MONTH(CR$3)='Rent Roll'!$AS45),0,1)</f>
        <v>1</v>
      </c>
      <c r="CS159" s="567">
        <f>IF(OR(MONTH(CS$3)='Rent Roll'!$AN45,MONTH(CS$3)='Rent Roll'!$AO45,MONTH(CS$3)='Rent Roll'!$AP45,MONTH(CS$3)='Rent Roll'!$AQ45,MONTH(CS$3)='Rent Roll'!$AR45,MONTH(CS$3)='Rent Roll'!$AS45),0,1)</f>
        <v>1</v>
      </c>
      <c r="CT159" s="567">
        <f>IF(OR(MONTH(CT$3)='Rent Roll'!$AN45,MONTH(CT$3)='Rent Roll'!$AO45,MONTH(CT$3)='Rent Roll'!$AP45,MONTH(CT$3)='Rent Roll'!$AQ45,MONTH(CT$3)='Rent Roll'!$AR45,MONTH(CT$3)='Rent Roll'!$AS45),0,1)</f>
        <v>1</v>
      </c>
      <c r="CU159" s="567">
        <f>IF(OR(MONTH(CU$3)='Rent Roll'!$AN45,MONTH(CU$3)='Rent Roll'!$AO45,MONTH(CU$3)='Rent Roll'!$AP45,MONTH(CU$3)='Rent Roll'!$AQ45,MONTH(CU$3)='Rent Roll'!$AR45,MONTH(CU$3)='Rent Roll'!$AS45),0,1)</f>
        <v>1</v>
      </c>
      <c r="CV159" s="567">
        <f>IF(OR(MONTH(CV$3)='Rent Roll'!$AN45,MONTH(CV$3)='Rent Roll'!$AO45,MONTH(CV$3)='Rent Roll'!$AP45,MONTH(CV$3)='Rent Roll'!$AQ45,MONTH(CV$3)='Rent Roll'!$AR45,MONTH(CV$3)='Rent Roll'!$AS45),0,1)</f>
        <v>1</v>
      </c>
      <c r="CW159" s="567">
        <f>IF(OR(MONTH(CW$3)='Rent Roll'!$AN45,MONTH(CW$3)='Rent Roll'!$AO45,MONTH(CW$3)='Rent Roll'!$AP45,MONTH(CW$3)='Rent Roll'!$AQ45,MONTH(CW$3)='Rent Roll'!$AR45,MONTH(CW$3)='Rent Roll'!$AS45),0,1)</f>
        <v>1</v>
      </c>
      <c r="CX159" s="767">
        <f>IF(OR(MONTH(CX$3)='Rent Roll'!$AN45,MONTH(CX$3)='Rent Roll'!$AO45,MONTH(CX$3)='Rent Roll'!$AP45,MONTH(CX$3)='Rent Roll'!$AQ45,MONTH(CX$3)='Rent Roll'!$AR45,MONTH(CX$3)='Rent Roll'!$AS45),0,1)</f>
        <v>1</v>
      </c>
      <c r="CY159" s="768">
        <f>IF(OR(MONTH(CY$3)='Rent Roll'!$AN45,MONTH(CY$3)='Rent Roll'!$AO45,MONTH(CY$3)='Rent Roll'!$AP45,MONTH(CY$3)='Rent Roll'!$AQ45,MONTH(CY$3)='Rent Roll'!$AR45,MONTH(CY$3)='Rent Roll'!$AS45),0,1)</f>
        <v>1</v>
      </c>
      <c r="CZ159" s="567">
        <f>IF(OR(MONTH(CZ$3)='Rent Roll'!$AN45,MONTH(CZ$3)='Rent Roll'!$AO45,MONTH(CZ$3)='Rent Roll'!$AP45,MONTH(CZ$3)='Rent Roll'!$AQ45,MONTH(CZ$3)='Rent Roll'!$AR45,MONTH(CZ$3)='Rent Roll'!$AS45),0,1)</f>
        <v>1</v>
      </c>
      <c r="DA159" s="567">
        <f>IF(OR(MONTH(DA$3)='Rent Roll'!$AN45,MONTH(DA$3)='Rent Roll'!$AO45,MONTH(DA$3)='Rent Roll'!$AP45,MONTH(DA$3)='Rent Roll'!$AQ45,MONTH(DA$3)='Rent Roll'!$AR45,MONTH(DA$3)='Rent Roll'!$AS45),0,1)</f>
        <v>1</v>
      </c>
      <c r="DB159" s="567">
        <f>IF(OR(MONTH(DB$3)='Rent Roll'!$AN45,MONTH(DB$3)='Rent Roll'!$AO45,MONTH(DB$3)='Rent Roll'!$AP45,MONTH(DB$3)='Rent Roll'!$AQ45,MONTH(DB$3)='Rent Roll'!$AR45,MONTH(DB$3)='Rent Roll'!$AS45),0,1)</f>
        <v>1</v>
      </c>
      <c r="DC159" s="567">
        <f>IF(OR(MONTH(DC$3)='Rent Roll'!$AN45,MONTH(DC$3)='Rent Roll'!$AO45,MONTH(DC$3)='Rent Roll'!$AP45,MONTH(DC$3)='Rent Roll'!$AQ45,MONTH(DC$3)='Rent Roll'!$AR45,MONTH(DC$3)='Rent Roll'!$AS45),0,1)</f>
        <v>1</v>
      </c>
      <c r="DD159" s="567">
        <f>IF(OR(MONTH(DD$3)='Rent Roll'!$AN45,MONTH(DD$3)='Rent Roll'!$AO45,MONTH(DD$3)='Rent Roll'!$AP45,MONTH(DD$3)='Rent Roll'!$AQ45,MONTH(DD$3)='Rent Roll'!$AR45,MONTH(DD$3)='Rent Roll'!$AS45),0,1)</f>
        <v>1</v>
      </c>
      <c r="DE159" s="567">
        <f>IF(OR(MONTH(DE$3)='Rent Roll'!$AN45,MONTH(DE$3)='Rent Roll'!$AO45,MONTH(DE$3)='Rent Roll'!$AP45,MONTH(DE$3)='Rent Roll'!$AQ45,MONTH(DE$3)='Rent Roll'!$AR45,MONTH(DE$3)='Rent Roll'!$AS45),0,1)</f>
        <v>1</v>
      </c>
      <c r="DF159" s="567">
        <f>IF(OR(MONTH(DF$3)='Rent Roll'!$AN45,MONTH(DF$3)='Rent Roll'!$AO45,MONTH(DF$3)='Rent Roll'!$AP45,MONTH(DF$3)='Rent Roll'!$AQ45,MONTH(DF$3)='Rent Roll'!$AR45,MONTH(DF$3)='Rent Roll'!$AS45),0,1)</f>
        <v>1</v>
      </c>
      <c r="DG159" s="567">
        <f>IF(OR(MONTH(DG$3)='Rent Roll'!$AN45,MONTH(DG$3)='Rent Roll'!$AO45,MONTH(DG$3)='Rent Roll'!$AP45,MONTH(DG$3)='Rent Roll'!$AQ45,MONTH(DG$3)='Rent Roll'!$AR45,MONTH(DG$3)='Rent Roll'!$AS45),0,1)</f>
        <v>1</v>
      </c>
      <c r="DH159" s="567">
        <f>IF(OR(MONTH(DH$3)='Rent Roll'!$AN45,MONTH(DH$3)='Rent Roll'!$AO45,MONTH(DH$3)='Rent Roll'!$AP45,MONTH(DH$3)='Rent Roll'!$AQ45,MONTH(DH$3)='Rent Roll'!$AR45,MONTH(DH$3)='Rent Roll'!$AS45),0,1)</f>
        <v>1</v>
      </c>
      <c r="DI159" s="567">
        <f>IF(OR(MONTH(DI$3)='Rent Roll'!$AN45,MONTH(DI$3)='Rent Roll'!$AO45,MONTH(DI$3)='Rent Roll'!$AP45,MONTH(DI$3)='Rent Roll'!$AQ45,MONTH(DI$3)='Rent Roll'!$AR45,MONTH(DI$3)='Rent Roll'!$AS45),0,1)</f>
        <v>1</v>
      </c>
      <c r="DJ159" s="767">
        <f>IF(OR(MONTH(DJ$3)='Rent Roll'!$AN45,MONTH(DJ$3)='Rent Roll'!$AO45,MONTH(DJ$3)='Rent Roll'!$AP45,MONTH(DJ$3)='Rent Roll'!$AQ45,MONTH(DJ$3)='Rent Roll'!$AR45,MONTH(DJ$3)='Rent Roll'!$AS45),0,1)</f>
        <v>1</v>
      </c>
      <c r="DK159" s="768">
        <f>IF(OR(MONTH(DK$3)='Rent Roll'!$AN45,MONTH(DK$3)='Rent Roll'!$AO45,MONTH(DK$3)='Rent Roll'!$AP45,MONTH(DK$3)='Rent Roll'!$AQ45,MONTH(DK$3)='Rent Roll'!$AR45,MONTH(DK$3)='Rent Roll'!$AS45),0,1)</f>
        <v>1</v>
      </c>
      <c r="DL159" s="567">
        <f>IF(OR(MONTH(DL$3)='Rent Roll'!$AN45,MONTH(DL$3)='Rent Roll'!$AO45,MONTH(DL$3)='Rent Roll'!$AP45,MONTH(DL$3)='Rent Roll'!$AQ45,MONTH(DL$3)='Rent Roll'!$AR45,MONTH(DL$3)='Rent Roll'!$AS45),0,1)</f>
        <v>1</v>
      </c>
      <c r="DM159" s="567">
        <f>IF(OR(MONTH(DM$3)='Rent Roll'!$AN45,MONTH(DM$3)='Rent Roll'!$AO45,MONTH(DM$3)='Rent Roll'!$AP45,MONTH(DM$3)='Rent Roll'!$AQ45,MONTH(DM$3)='Rent Roll'!$AR45,MONTH(DM$3)='Rent Roll'!$AS45),0,1)</f>
        <v>1</v>
      </c>
      <c r="DN159" s="567">
        <f>IF(OR(MONTH(DN$3)='Rent Roll'!$AN45,MONTH(DN$3)='Rent Roll'!$AO45,MONTH(DN$3)='Rent Roll'!$AP45,MONTH(DN$3)='Rent Roll'!$AQ45,MONTH(DN$3)='Rent Roll'!$AR45,MONTH(DN$3)='Rent Roll'!$AS45),0,1)</f>
        <v>1</v>
      </c>
      <c r="DO159" s="567">
        <f>IF(OR(MONTH(DO$3)='Rent Roll'!$AN45,MONTH(DO$3)='Rent Roll'!$AO45,MONTH(DO$3)='Rent Roll'!$AP45,MONTH(DO$3)='Rent Roll'!$AQ45,MONTH(DO$3)='Rent Roll'!$AR45,MONTH(DO$3)='Rent Roll'!$AS45),0,1)</f>
        <v>1</v>
      </c>
      <c r="DP159" s="567">
        <f>IF(OR(MONTH(DP$3)='Rent Roll'!$AN45,MONTH(DP$3)='Rent Roll'!$AO45,MONTH(DP$3)='Rent Roll'!$AP45,MONTH(DP$3)='Rent Roll'!$AQ45,MONTH(DP$3)='Rent Roll'!$AR45,MONTH(DP$3)='Rent Roll'!$AS45),0,1)</f>
        <v>1</v>
      </c>
      <c r="DQ159" s="567">
        <f>IF(OR(MONTH(DQ$3)='Rent Roll'!$AN45,MONTH(DQ$3)='Rent Roll'!$AO45,MONTH(DQ$3)='Rent Roll'!$AP45,MONTH(DQ$3)='Rent Roll'!$AQ45,MONTH(DQ$3)='Rent Roll'!$AR45,MONTH(DQ$3)='Rent Roll'!$AS45),0,1)</f>
        <v>1</v>
      </c>
      <c r="DR159" s="567">
        <f>IF(OR(MONTH(DR$3)='Rent Roll'!$AN45,MONTH(DR$3)='Rent Roll'!$AO45,MONTH(DR$3)='Rent Roll'!$AP45,MONTH(DR$3)='Rent Roll'!$AQ45,MONTH(DR$3)='Rent Roll'!$AR45,MONTH(DR$3)='Rent Roll'!$AS45),0,1)</f>
        <v>1</v>
      </c>
      <c r="DS159" s="567">
        <f>IF(OR(MONTH(DS$3)='Rent Roll'!$AN45,MONTH(DS$3)='Rent Roll'!$AO45,MONTH(DS$3)='Rent Roll'!$AP45,MONTH(DS$3)='Rent Roll'!$AQ45,MONTH(DS$3)='Rent Roll'!$AR45,MONTH(DS$3)='Rent Roll'!$AS45),0,1)</f>
        <v>1</v>
      </c>
      <c r="DT159" s="567">
        <f>IF(OR(MONTH(DT$3)='Rent Roll'!$AN45,MONTH(DT$3)='Rent Roll'!$AO45,MONTH(DT$3)='Rent Roll'!$AP45,MONTH(DT$3)='Rent Roll'!$AQ45,MONTH(DT$3)='Rent Roll'!$AR45,MONTH(DT$3)='Rent Roll'!$AS45),0,1)</f>
        <v>1</v>
      </c>
      <c r="DU159" s="567">
        <f>IF(OR(MONTH(DU$3)='Rent Roll'!$AN45,MONTH(DU$3)='Rent Roll'!$AO45,MONTH(DU$3)='Rent Roll'!$AP45,MONTH(DU$3)='Rent Roll'!$AQ45,MONTH(DU$3)='Rent Roll'!$AR45,MONTH(DU$3)='Rent Roll'!$AS45),0,1)</f>
        <v>1</v>
      </c>
      <c r="DV159" s="567">
        <f>IF(OR(MONTH(DV$3)='Rent Roll'!$AN45,MONTH(DV$3)='Rent Roll'!$AO45,MONTH(DV$3)='Rent Roll'!$AP45,MONTH(DV$3)='Rent Roll'!$AQ45,MONTH(DV$3)='Rent Roll'!$AR45,MONTH(DV$3)='Rent Roll'!$AS45),0,1)</f>
        <v>1</v>
      </c>
    </row>
    <row r="160" spans="1:126" s="568" customFormat="1" ht="12" customHeight="1" x14ac:dyDescent="0.4">
      <c r="A160" s="732"/>
      <c r="B160" s="569"/>
      <c r="C160" s="569"/>
      <c r="D160" s="569"/>
      <c r="F160" s="779"/>
      <c r="G160" s="770"/>
      <c r="H160" s="571"/>
      <c r="I160" s="571"/>
      <c r="J160" s="571"/>
      <c r="K160" s="571"/>
      <c r="L160" s="571"/>
      <c r="M160" s="571"/>
      <c r="N160" s="571"/>
      <c r="O160" s="571"/>
      <c r="P160" s="571"/>
      <c r="Q160" s="571"/>
      <c r="R160" s="769"/>
      <c r="S160" s="770"/>
      <c r="T160" s="571"/>
      <c r="U160" s="571"/>
      <c r="V160" s="571"/>
      <c r="W160" s="571"/>
      <c r="X160" s="571"/>
      <c r="Y160" s="571"/>
      <c r="Z160" s="571"/>
      <c r="AA160" s="571"/>
      <c r="AB160" s="571"/>
      <c r="AC160" s="571"/>
      <c r="AD160" s="769"/>
      <c r="AE160" s="770"/>
      <c r="AF160" s="571"/>
      <c r="AG160" s="571"/>
      <c r="AH160" s="571"/>
      <c r="AI160" s="571"/>
      <c r="AJ160" s="571"/>
      <c r="AK160" s="571"/>
      <c r="AL160" s="571"/>
      <c r="AM160" s="571"/>
      <c r="AN160" s="571"/>
      <c r="AO160" s="571"/>
      <c r="AP160" s="769"/>
      <c r="AQ160" s="770"/>
      <c r="AR160" s="571"/>
      <c r="AS160" s="571"/>
      <c r="AT160" s="571"/>
      <c r="AU160" s="571"/>
      <c r="AV160" s="571"/>
      <c r="AW160" s="571"/>
      <c r="AX160" s="571"/>
      <c r="AY160" s="571"/>
      <c r="AZ160" s="571"/>
      <c r="BA160" s="571"/>
      <c r="BB160" s="769"/>
      <c r="BC160" s="770"/>
      <c r="BD160" s="571"/>
      <c r="BE160" s="571"/>
      <c r="BF160" s="571"/>
      <c r="BG160" s="571"/>
      <c r="BH160" s="571"/>
      <c r="BI160" s="571"/>
      <c r="BJ160" s="571"/>
      <c r="BK160" s="571"/>
      <c r="BL160" s="571"/>
      <c r="BM160" s="571"/>
      <c r="BN160" s="769"/>
      <c r="BO160" s="770"/>
      <c r="BP160" s="571"/>
      <c r="BQ160" s="571"/>
      <c r="BR160" s="571"/>
      <c r="BS160" s="571"/>
      <c r="BT160" s="571"/>
      <c r="BU160" s="571"/>
      <c r="BV160" s="571"/>
      <c r="BW160" s="571"/>
      <c r="BX160" s="571"/>
      <c r="BY160" s="571"/>
      <c r="BZ160" s="769"/>
      <c r="CA160" s="770"/>
      <c r="CB160" s="571"/>
      <c r="CC160" s="571"/>
      <c r="CD160" s="571"/>
      <c r="CE160" s="571"/>
      <c r="CF160" s="571"/>
      <c r="CG160" s="571"/>
      <c r="CH160" s="571"/>
      <c r="CI160" s="571"/>
      <c r="CJ160" s="571"/>
      <c r="CK160" s="571"/>
      <c r="CL160" s="769"/>
      <c r="CM160" s="770"/>
      <c r="CN160" s="571"/>
      <c r="CO160" s="571"/>
      <c r="CP160" s="571"/>
      <c r="CQ160" s="571"/>
      <c r="CR160" s="571"/>
      <c r="CS160" s="571"/>
      <c r="CT160" s="571"/>
      <c r="CU160" s="571"/>
      <c r="CV160" s="571"/>
      <c r="CW160" s="571"/>
      <c r="CX160" s="769"/>
      <c r="CY160" s="770"/>
      <c r="CZ160" s="571"/>
      <c r="DA160" s="571"/>
      <c r="DB160" s="571"/>
      <c r="DC160" s="571"/>
      <c r="DD160" s="571"/>
      <c r="DE160" s="571"/>
      <c r="DF160" s="571"/>
      <c r="DG160" s="571"/>
      <c r="DH160" s="571"/>
      <c r="DI160" s="571"/>
      <c r="DJ160" s="769"/>
      <c r="DK160" s="770"/>
      <c r="DL160" s="571"/>
      <c r="DM160" s="571"/>
      <c r="DN160" s="571"/>
      <c r="DO160" s="571"/>
      <c r="DP160" s="571"/>
      <c r="DQ160" s="571"/>
      <c r="DR160" s="571"/>
      <c r="DS160" s="571"/>
      <c r="DT160" s="571"/>
      <c r="DU160" s="571"/>
      <c r="DV160" s="571"/>
    </row>
    <row r="161" spans="1:126" s="563" customFormat="1" ht="12" customHeight="1" x14ac:dyDescent="0.4">
      <c r="A161" s="730"/>
      <c r="B161" s="572"/>
      <c r="C161" s="572"/>
      <c r="D161" s="572"/>
      <c r="F161" s="780"/>
      <c r="G161" s="77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771"/>
      <c r="S161" s="772"/>
      <c r="T161" s="562"/>
      <c r="U161" s="562"/>
      <c r="V161" s="562"/>
      <c r="W161" s="562"/>
      <c r="X161" s="562"/>
      <c r="Y161" s="562"/>
      <c r="Z161" s="562"/>
      <c r="AA161" s="562"/>
      <c r="AB161" s="562"/>
      <c r="AC161" s="562"/>
      <c r="AD161" s="771"/>
      <c r="AE161" s="772"/>
      <c r="AF161" s="562"/>
      <c r="AG161" s="562"/>
      <c r="AH161" s="562"/>
      <c r="AI161" s="562"/>
      <c r="AJ161" s="562"/>
      <c r="AK161" s="562"/>
      <c r="AL161" s="562"/>
      <c r="AM161" s="562"/>
      <c r="AN161" s="562"/>
      <c r="AO161" s="562"/>
      <c r="AP161" s="771"/>
      <c r="AQ161" s="772"/>
      <c r="AR161" s="562"/>
      <c r="AS161" s="562"/>
      <c r="AT161" s="562"/>
      <c r="AU161" s="562"/>
      <c r="AV161" s="562"/>
      <c r="AW161" s="562"/>
      <c r="AX161" s="562"/>
      <c r="AY161" s="562"/>
      <c r="AZ161" s="562"/>
      <c r="BA161" s="562"/>
      <c r="BB161" s="771"/>
      <c r="BC161" s="772"/>
      <c r="BD161" s="562"/>
      <c r="BE161" s="562"/>
      <c r="BF161" s="562"/>
      <c r="BG161" s="562"/>
      <c r="BH161" s="562"/>
      <c r="BI161" s="562"/>
      <c r="BJ161" s="562"/>
      <c r="BK161" s="562"/>
      <c r="BL161" s="562"/>
      <c r="BM161" s="562"/>
      <c r="BN161" s="771"/>
      <c r="BO161" s="772"/>
      <c r="BP161" s="562"/>
      <c r="BQ161" s="562"/>
      <c r="BR161" s="562"/>
      <c r="BS161" s="562"/>
      <c r="BT161" s="562"/>
      <c r="BU161" s="562"/>
      <c r="BV161" s="562"/>
      <c r="BW161" s="562"/>
      <c r="BX161" s="562"/>
      <c r="BY161" s="562"/>
      <c r="BZ161" s="771"/>
      <c r="CA161" s="772"/>
      <c r="CB161" s="562"/>
      <c r="CC161" s="562"/>
      <c r="CD161" s="562"/>
      <c r="CE161" s="562"/>
      <c r="CF161" s="562"/>
      <c r="CG161" s="562"/>
      <c r="CH161" s="562"/>
      <c r="CI161" s="562"/>
      <c r="CJ161" s="562"/>
      <c r="CK161" s="562"/>
      <c r="CL161" s="771"/>
      <c r="CM161" s="772"/>
      <c r="CN161" s="562"/>
      <c r="CO161" s="562"/>
      <c r="CP161" s="562"/>
      <c r="CQ161" s="562"/>
      <c r="CR161" s="562"/>
      <c r="CS161" s="562"/>
      <c r="CT161" s="562"/>
      <c r="CU161" s="562"/>
      <c r="CV161" s="562"/>
      <c r="CW161" s="562"/>
      <c r="CX161" s="771"/>
      <c r="CY161" s="772"/>
      <c r="CZ161" s="562"/>
      <c r="DA161" s="562"/>
      <c r="DB161" s="562"/>
      <c r="DC161" s="562"/>
      <c r="DD161" s="562"/>
      <c r="DE161" s="562"/>
      <c r="DF161" s="562"/>
      <c r="DG161" s="562"/>
      <c r="DH161" s="562"/>
      <c r="DI161" s="562"/>
      <c r="DJ161" s="771"/>
      <c r="DK161" s="772"/>
      <c r="DL161" s="562"/>
      <c r="DM161" s="562"/>
      <c r="DN161" s="562"/>
      <c r="DO161" s="562"/>
      <c r="DP161" s="562"/>
      <c r="DQ161" s="562"/>
      <c r="DR161" s="562"/>
      <c r="DS161" s="562"/>
      <c r="DT161" s="562"/>
      <c r="DU161" s="562"/>
      <c r="DV161" s="562"/>
    </row>
    <row r="162" spans="1:126" s="1168" customFormat="1" ht="12" customHeight="1" x14ac:dyDescent="0.4">
      <c r="A162" s="1167" t="s">
        <v>811</v>
      </c>
      <c r="C162" s="1183"/>
      <c r="D162" s="1183"/>
      <c r="F162" s="1185"/>
      <c r="G162" s="1186"/>
      <c r="H162" s="1187"/>
      <c r="I162" s="1187"/>
      <c r="J162" s="1187"/>
      <c r="K162" s="1187"/>
      <c r="L162" s="1187"/>
      <c r="M162" s="1187"/>
      <c r="N162" s="1187"/>
      <c r="O162" s="1187"/>
      <c r="P162" s="1187"/>
      <c r="Q162" s="1187"/>
      <c r="R162" s="1188"/>
      <c r="S162" s="1186"/>
      <c r="T162" s="1187"/>
      <c r="U162" s="1187"/>
      <c r="V162" s="1187"/>
      <c r="W162" s="1187"/>
      <c r="X162" s="1187"/>
      <c r="Y162" s="1187"/>
      <c r="Z162" s="1187"/>
      <c r="AA162" s="1187"/>
      <c r="AB162" s="1187"/>
      <c r="AC162" s="1187"/>
      <c r="AD162" s="1188"/>
      <c r="AE162" s="1186"/>
      <c r="AF162" s="1187"/>
      <c r="AG162" s="1187"/>
      <c r="AH162" s="1187"/>
      <c r="AI162" s="1187"/>
      <c r="AJ162" s="1187"/>
      <c r="AK162" s="1187"/>
      <c r="AL162" s="1187"/>
      <c r="AM162" s="1187"/>
      <c r="AN162" s="1187"/>
      <c r="AO162" s="1187"/>
      <c r="AP162" s="1188"/>
      <c r="AQ162" s="1186"/>
      <c r="AR162" s="1187"/>
      <c r="AS162" s="1187"/>
      <c r="AT162" s="1187"/>
      <c r="AU162" s="1187"/>
      <c r="AV162" s="1187"/>
      <c r="AW162" s="1187"/>
      <c r="AX162" s="1187"/>
      <c r="AY162" s="1187"/>
      <c r="AZ162" s="1187"/>
      <c r="BA162" s="1187"/>
      <c r="BB162" s="1188"/>
      <c r="BC162" s="1186"/>
      <c r="BD162" s="1187"/>
      <c r="BE162" s="1187"/>
      <c r="BF162" s="1187"/>
      <c r="BG162" s="1187"/>
      <c r="BH162" s="1187"/>
      <c r="BI162" s="1187"/>
      <c r="BJ162" s="1187"/>
      <c r="BK162" s="1187"/>
      <c r="BL162" s="1187"/>
      <c r="BM162" s="1187"/>
      <c r="BN162" s="1188"/>
      <c r="BO162" s="1186"/>
      <c r="BP162" s="1187"/>
      <c r="BQ162" s="1187"/>
      <c r="BR162" s="1187"/>
      <c r="BS162" s="1187"/>
      <c r="BT162" s="1187"/>
      <c r="BU162" s="1187"/>
      <c r="BV162" s="1187"/>
      <c r="BW162" s="1187"/>
      <c r="BX162" s="1187"/>
      <c r="BY162" s="1187"/>
      <c r="BZ162" s="1188"/>
      <c r="CA162" s="1186"/>
      <c r="CB162" s="1187"/>
      <c r="CC162" s="1187"/>
      <c r="CD162" s="1187"/>
      <c r="CE162" s="1187"/>
      <c r="CF162" s="1187"/>
      <c r="CG162" s="1187"/>
      <c r="CH162" s="1187"/>
      <c r="CI162" s="1187"/>
      <c r="CJ162" s="1187"/>
      <c r="CK162" s="1187"/>
      <c r="CL162" s="1188"/>
      <c r="CM162" s="1186"/>
      <c r="CN162" s="1187"/>
      <c r="CO162" s="1187"/>
      <c r="CP162" s="1187"/>
      <c r="CQ162" s="1187"/>
      <c r="CR162" s="1187"/>
      <c r="CS162" s="1187"/>
      <c r="CT162" s="1187"/>
      <c r="CU162" s="1187"/>
      <c r="CV162" s="1187"/>
      <c r="CW162" s="1187"/>
      <c r="CX162" s="1188"/>
      <c r="CY162" s="1186"/>
      <c r="CZ162" s="1187"/>
      <c r="DA162" s="1187"/>
      <c r="DB162" s="1187"/>
      <c r="DC162" s="1187"/>
      <c r="DD162" s="1187"/>
      <c r="DE162" s="1187"/>
      <c r="DF162" s="1187"/>
      <c r="DG162" s="1187"/>
      <c r="DH162" s="1187"/>
      <c r="DI162" s="1187"/>
      <c r="DJ162" s="1188"/>
      <c r="DK162" s="1186"/>
      <c r="DL162" s="1187"/>
      <c r="DM162" s="1187"/>
      <c r="DN162" s="1187"/>
      <c r="DO162" s="1187"/>
      <c r="DP162" s="1187"/>
      <c r="DQ162" s="1187"/>
      <c r="DR162" s="1187"/>
      <c r="DS162" s="1187"/>
      <c r="DT162" s="1187"/>
      <c r="DU162" s="1187"/>
      <c r="DV162" s="1187"/>
    </row>
    <row r="163" spans="1:126" s="565" customFormat="1" ht="12" customHeight="1" x14ac:dyDescent="0.4">
      <c r="A163" s="731"/>
      <c r="B163" s="564" t="str">
        <f>'Rent Roll'!$B5</f>
        <v>월드비전</v>
      </c>
      <c r="C163" s="566"/>
      <c r="D163" s="566"/>
      <c r="E163" s="566"/>
      <c r="F163" s="778">
        <f>IFERROR(IF(AND(NOT(YEAR(F$3)&lt;=YEAR('Rent Roll'!$C5)+'Rent Roll'!$P5-1),MOD(YEAR(F$3),'Rent Roll'!$O5)=MOD(YEAR('Rent Roll'!$C5),'Rent Roll'!$O5),MONTH(F$3)=MONTH('Rent Roll'!$C5)),1,0),0)</f>
        <v>0</v>
      </c>
      <c r="G163" s="768">
        <f>IFERROR(IF(AND(NOT(YEAR(G$3)&lt;=YEAR('Rent Roll'!$C5)+'Rent Roll'!$P5-1),MOD(YEAR(G$3),'Rent Roll'!$O5)=MOD(YEAR('Rent Roll'!$C5),'Rent Roll'!$O5),MONTH(G$3)=MONTH('Rent Roll'!$C5)),1,0),0)</f>
        <v>0</v>
      </c>
      <c r="H163" s="567">
        <f>IFERROR(IF(AND(NOT(YEAR(H$3)&lt;=YEAR('Rent Roll'!$C5)+'Rent Roll'!$P5-1),MOD(YEAR(H$3),'Rent Roll'!$O5)=MOD(YEAR('Rent Roll'!$C5),'Rent Roll'!$O5),MONTH(H$3)=MONTH('Rent Roll'!$C5)),1,0),0)</f>
        <v>0</v>
      </c>
      <c r="I163" s="567">
        <f>IFERROR(IF(AND(NOT(YEAR(I$3)&lt;=YEAR('Rent Roll'!$C5)+'Rent Roll'!$P5-1),MOD(YEAR(I$3),'Rent Roll'!$O5)=MOD(YEAR('Rent Roll'!$C5),'Rent Roll'!$O5),MONTH(I$3)=MONTH('Rent Roll'!$C5)),1,0),0)</f>
        <v>0</v>
      </c>
      <c r="J163" s="567">
        <f>IFERROR(IF(AND(NOT(YEAR(J$3)&lt;=YEAR('Rent Roll'!$C5)+'Rent Roll'!$P5-1),MOD(YEAR(J$3),'Rent Roll'!$O5)=MOD(YEAR('Rent Roll'!$C5),'Rent Roll'!$O5),MONTH(J$3)=MONTH('Rent Roll'!$C5)),1,0),0)</f>
        <v>0</v>
      </c>
      <c r="K163" s="567">
        <f>IFERROR(IF(AND(NOT(YEAR(K$3)&lt;=YEAR('Rent Roll'!$C5)+'Rent Roll'!$P5-1),MOD(YEAR(K$3),'Rent Roll'!$O5)=MOD(YEAR('Rent Roll'!$C5),'Rent Roll'!$O5),MONTH(K$3)=MONTH('Rent Roll'!$C5)),1,0),0)</f>
        <v>0</v>
      </c>
      <c r="L163" s="567">
        <f>IFERROR(IF(AND(NOT(YEAR(L$3)&lt;=YEAR('Rent Roll'!$C5)+'Rent Roll'!$P5-1),MOD(YEAR(L$3),'Rent Roll'!$O5)=MOD(YEAR('Rent Roll'!$C5),'Rent Roll'!$O5),MONTH(L$3)=MONTH('Rent Roll'!$C5)),1,0),0)</f>
        <v>0</v>
      </c>
      <c r="M163" s="567">
        <f>IFERROR(IF(AND(NOT(YEAR(M$3)&lt;=YEAR('Rent Roll'!$C5)+'Rent Roll'!$P5-1),MOD(YEAR(M$3),'Rent Roll'!$O5)=MOD(YEAR('Rent Roll'!$C5),'Rent Roll'!$O5),MONTH(M$3)=MONTH('Rent Roll'!$C5)),1,0),0)</f>
        <v>0</v>
      </c>
      <c r="N163" s="567">
        <f>IFERROR(IF(AND(NOT(YEAR(N$3)&lt;=YEAR('Rent Roll'!$C5)+'Rent Roll'!$P5-1),MOD(YEAR(N$3),'Rent Roll'!$O5)=MOD(YEAR('Rent Roll'!$C5),'Rent Roll'!$O5),MONTH(N$3)=MONTH('Rent Roll'!$C5)),1,0),0)</f>
        <v>0</v>
      </c>
      <c r="O163" s="567">
        <f>IFERROR(IF(AND(NOT(YEAR(O$3)&lt;=YEAR('Rent Roll'!$C5)+'Rent Roll'!$P5-1),MOD(YEAR(O$3),'Rent Roll'!$O5)=MOD(YEAR('Rent Roll'!$C5),'Rent Roll'!$O5),MONTH(O$3)=MONTH('Rent Roll'!$C5)),1,0),0)</f>
        <v>0</v>
      </c>
      <c r="P163" s="567">
        <f>IFERROR(IF(AND(NOT(YEAR(P$3)&lt;=YEAR('Rent Roll'!$C5)+'Rent Roll'!$P5-1),MOD(YEAR(P$3),'Rent Roll'!$O5)=MOD(YEAR('Rent Roll'!$C5),'Rent Roll'!$O5),MONTH(P$3)=MONTH('Rent Roll'!$C5)),1,0),0)</f>
        <v>0</v>
      </c>
      <c r="Q163" s="567">
        <f>IFERROR(IF(AND(NOT(YEAR(Q$3)&lt;=YEAR('Rent Roll'!$C5)+'Rent Roll'!$P5-1),MOD(YEAR(Q$3),'Rent Roll'!$O5)=MOD(YEAR('Rent Roll'!$C5),'Rent Roll'!$O5),MONTH(Q$3)=MONTH('Rent Roll'!$C5)),1,0),0)</f>
        <v>0</v>
      </c>
      <c r="R163" s="767">
        <f>IFERROR(IF(AND(NOT(YEAR(R$3)&lt;=YEAR('Rent Roll'!$C5)+'Rent Roll'!$P5-1),MOD(YEAR(R$3),'Rent Roll'!$O5)=MOD(YEAR('Rent Roll'!$C5),'Rent Roll'!$O5),MONTH(R$3)=MONTH('Rent Roll'!$C5)),1,0),0)</f>
        <v>0</v>
      </c>
      <c r="S163" s="768">
        <f>IFERROR(IF(AND(NOT(YEAR(S$3)&lt;=YEAR('Rent Roll'!$C5)+'Rent Roll'!$P5-1),MOD(YEAR(S$3),'Rent Roll'!$O5)=MOD(YEAR('Rent Roll'!$C5),'Rent Roll'!$O5),MONTH(S$3)=MONTH('Rent Roll'!$C5)),1,0),0)</f>
        <v>0</v>
      </c>
      <c r="T163" s="567">
        <f>IFERROR(IF(AND(NOT(YEAR(T$3)&lt;=YEAR('Rent Roll'!$C5)+'Rent Roll'!$P5-1),MOD(YEAR(T$3),'Rent Roll'!$O5)=MOD(YEAR('Rent Roll'!$C5),'Rent Roll'!$O5),MONTH(T$3)=MONTH('Rent Roll'!$C5)),1,0),0)</f>
        <v>0</v>
      </c>
      <c r="U163" s="567">
        <f>IFERROR(IF(AND(NOT(YEAR(U$3)&lt;=YEAR('Rent Roll'!$C5)+'Rent Roll'!$P5-1),MOD(YEAR(U$3),'Rent Roll'!$O5)=MOD(YEAR('Rent Roll'!$C5),'Rent Roll'!$O5),MONTH(U$3)=MONTH('Rent Roll'!$C5)),1,0),0)</f>
        <v>0</v>
      </c>
      <c r="V163" s="567">
        <f>IFERROR(IF(AND(NOT(YEAR(V$3)&lt;=YEAR('Rent Roll'!$C5)+'Rent Roll'!$P5-1),MOD(YEAR(V$3),'Rent Roll'!$O5)=MOD(YEAR('Rent Roll'!$C5),'Rent Roll'!$O5),MONTH(V$3)=MONTH('Rent Roll'!$C5)),1,0),0)</f>
        <v>0</v>
      </c>
      <c r="W163" s="567">
        <f>IFERROR(IF(AND(NOT(YEAR(W$3)&lt;=YEAR('Rent Roll'!$C5)+'Rent Roll'!$P5-1),MOD(YEAR(W$3),'Rent Roll'!$O5)=MOD(YEAR('Rent Roll'!$C5),'Rent Roll'!$O5),MONTH(W$3)=MONTH('Rent Roll'!$C5)),1,0),0)</f>
        <v>0</v>
      </c>
      <c r="X163" s="567">
        <f>IFERROR(IF(AND(NOT(YEAR(X$3)&lt;=YEAR('Rent Roll'!$C5)+'Rent Roll'!$P5-1),MOD(YEAR(X$3),'Rent Roll'!$O5)=MOD(YEAR('Rent Roll'!$C5),'Rent Roll'!$O5),MONTH(X$3)=MONTH('Rent Roll'!$C5)),1,0),0)</f>
        <v>0</v>
      </c>
      <c r="Y163" s="567">
        <f>IFERROR(IF(AND(NOT(YEAR(Y$3)&lt;=YEAR('Rent Roll'!$C5)+'Rent Roll'!$P5-1),MOD(YEAR(Y$3),'Rent Roll'!$O5)=MOD(YEAR('Rent Roll'!$C5),'Rent Roll'!$O5),MONTH(Y$3)=MONTH('Rent Roll'!$C5)),1,0),0)</f>
        <v>0</v>
      </c>
      <c r="Z163" s="567">
        <f>IFERROR(IF(AND(NOT(YEAR(Z$3)&lt;=YEAR('Rent Roll'!$C5)+'Rent Roll'!$P5-1),MOD(YEAR(Z$3),'Rent Roll'!$O5)=MOD(YEAR('Rent Roll'!$C5),'Rent Roll'!$O5),MONTH(Z$3)=MONTH('Rent Roll'!$C5)),1,0),0)</f>
        <v>0</v>
      </c>
      <c r="AA163" s="567">
        <f>IFERROR(IF(AND(NOT(YEAR(AA$3)&lt;=YEAR('Rent Roll'!$C5)+'Rent Roll'!$P5-1),MOD(YEAR(AA$3),'Rent Roll'!$O5)=MOD(YEAR('Rent Roll'!$C5),'Rent Roll'!$O5),MONTH(AA$3)=MONTH('Rent Roll'!$C5)),1,0),0)</f>
        <v>0</v>
      </c>
      <c r="AB163" s="567">
        <f>IFERROR(IF(AND(NOT(YEAR(AB$3)&lt;=YEAR('Rent Roll'!$C5)+'Rent Roll'!$P5-1),MOD(YEAR(AB$3),'Rent Roll'!$O5)=MOD(YEAR('Rent Roll'!$C5),'Rent Roll'!$O5),MONTH(AB$3)=MONTH('Rent Roll'!$C5)),1,0),0)</f>
        <v>0</v>
      </c>
      <c r="AC163" s="567">
        <f>IFERROR(IF(AND(NOT(YEAR(AC$3)&lt;=YEAR('Rent Roll'!$C5)+'Rent Roll'!$P5-1),MOD(YEAR(AC$3),'Rent Roll'!$O5)=MOD(YEAR('Rent Roll'!$C5),'Rent Roll'!$O5),MONTH(AC$3)=MONTH('Rent Roll'!$C5)),1,0),0)</f>
        <v>0</v>
      </c>
      <c r="AD163" s="767">
        <f>IFERROR(IF(AND(NOT(YEAR(AD$3)&lt;=YEAR('Rent Roll'!$C5)+'Rent Roll'!$P5-1),MOD(YEAR(AD$3),'Rent Roll'!$O5)=MOD(YEAR('Rent Roll'!$C5),'Rent Roll'!$O5),MONTH(AD$3)=MONTH('Rent Roll'!$C5)),1,0),0)</f>
        <v>0</v>
      </c>
      <c r="AE163" s="768">
        <f>IFERROR(IF(AND(NOT(YEAR(AE$3)&lt;=YEAR('Rent Roll'!$C5)+'Rent Roll'!$P5-1),MOD(YEAR(AE$3),'Rent Roll'!$O5)=MOD(YEAR('Rent Roll'!$C5),'Rent Roll'!$O5),MONTH(AE$3)=MONTH('Rent Roll'!$C5)),1,0),0)</f>
        <v>0</v>
      </c>
      <c r="AF163" s="567">
        <f>IFERROR(IF(AND(NOT(YEAR(AF$3)&lt;=YEAR('Rent Roll'!$C5)+'Rent Roll'!$P5-1),MOD(YEAR(AF$3),'Rent Roll'!$O5)=MOD(YEAR('Rent Roll'!$C5),'Rent Roll'!$O5),MONTH(AF$3)=MONTH('Rent Roll'!$C5)),1,0),0)</f>
        <v>0</v>
      </c>
      <c r="AG163" s="567">
        <f>IFERROR(IF(AND(NOT(YEAR(AG$3)&lt;=YEAR('Rent Roll'!$C5)+'Rent Roll'!$P5-1),MOD(YEAR(AG$3),'Rent Roll'!$O5)=MOD(YEAR('Rent Roll'!$C5),'Rent Roll'!$O5),MONTH(AG$3)=MONTH('Rent Roll'!$C5)),1,0),0)</f>
        <v>0</v>
      </c>
      <c r="AH163" s="567">
        <f>IFERROR(IF(AND(NOT(YEAR(AH$3)&lt;=YEAR('Rent Roll'!$C5)+'Rent Roll'!$P5-1),MOD(YEAR(AH$3),'Rent Roll'!$O5)=MOD(YEAR('Rent Roll'!$C5),'Rent Roll'!$O5),MONTH(AH$3)=MONTH('Rent Roll'!$C5)),1,0),0)</f>
        <v>0</v>
      </c>
      <c r="AI163" s="567">
        <f>IFERROR(IF(AND(NOT(YEAR(AI$3)&lt;=YEAR('Rent Roll'!$C5)+'Rent Roll'!$P5-1),MOD(YEAR(AI$3),'Rent Roll'!$O5)=MOD(YEAR('Rent Roll'!$C5),'Rent Roll'!$O5),MONTH(AI$3)=MONTH('Rent Roll'!$C5)),1,0),0)</f>
        <v>0</v>
      </c>
      <c r="AJ163" s="567">
        <f>IFERROR(IF(AND(NOT(YEAR(AJ$3)&lt;=YEAR('Rent Roll'!$C5)+'Rent Roll'!$P5-1),MOD(YEAR(AJ$3),'Rent Roll'!$O5)=MOD(YEAR('Rent Roll'!$C5),'Rent Roll'!$O5),MONTH(AJ$3)=MONTH('Rent Roll'!$C5)),1,0),0)</f>
        <v>0</v>
      </c>
      <c r="AK163" s="567">
        <f>IFERROR(IF(AND(NOT(YEAR(AK$3)&lt;=YEAR('Rent Roll'!$C5)+'Rent Roll'!$P5-1),MOD(YEAR(AK$3),'Rent Roll'!$O5)=MOD(YEAR('Rent Roll'!$C5),'Rent Roll'!$O5),MONTH(AK$3)=MONTH('Rent Roll'!$C5)),1,0),0)</f>
        <v>0</v>
      </c>
      <c r="AL163" s="567">
        <f>IFERROR(IF(AND(NOT(YEAR(AL$3)&lt;=YEAR('Rent Roll'!$C5)+'Rent Roll'!$P5-1),MOD(YEAR(AL$3),'Rent Roll'!$O5)=MOD(YEAR('Rent Roll'!$C5),'Rent Roll'!$O5),MONTH(AL$3)=MONTH('Rent Roll'!$C5)),1,0),0)</f>
        <v>0</v>
      </c>
      <c r="AM163" s="567">
        <f>IFERROR(IF(AND(NOT(YEAR(AM$3)&lt;=YEAR('Rent Roll'!$C5)+'Rent Roll'!$P5-1),MOD(YEAR(AM$3),'Rent Roll'!$O5)=MOD(YEAR('Rent Roll'!$C5),'Rent Roll'!$O5),MONTH(AM$3)=MONTH('Rent Roll'!$C5)),1,0),0)</f>
        <v>0</v>
      </c>
      <c r="AN163" s="567">
        <f>IFERROR(IF(AND(NOT(YEAR(AN$3)&lt;=YEAR('Rent Roll'!$C5)+'Rent Roll'!$P5-1),MOD(YEAR(AN$3),'Rent Roll'!$O5)=MOD(YEAR('Rent Roll'!$C5),'Rent Roll'!$O5),MONTH(AN$3)=MONTH('Rent Roll'!$C5)),1,0),0)</f>
        <v>0</v>
      </c>
      <c r="AO163" s="567">
        <f>IFERROR(IF(AND(NOT(YEAR(AO$3)&lt;=YEAR('Rent Roll'!$C5)+'Rent Roll'!$P5-1),MOD(YEAR(AO$3),'Rent Roll'!$O5)=MOD(YEAR('Rent Roll'!$C5),'Rent Roll'!$O5),MONTH(AO$3)=MONTH('Rent Roll'!$C5)),1,0),0)</f>
        <v>0</v>
      </c>
      <c r="AP163" s="767">
        <f>IFERROR(IF(AND(NOT(YEAR(AP$3)&lt;=YEAR('Rent Roll'!$C5)+'Rent Roll'!$P5-1),MOD(YEAR(AP$3),'Rent Roll'!$O5)=MOD(YEAR('Rent Roll'!$C5),'Rent Roll'!$O5),MONTH(AP$3)=MONTH('Rent Roll'!$C5)),1,0),0)</f>
        <v>0</v>
      </c>
      <c r="AQ163" s="768">
        <f>IFERROR(IF(AND(NOT(YEAR(AQ$3)&lt;=YEAR('Rent Roll'!$C5)+'Rent Roll'!$P5-1),MOD(YEAR(AQ$3),'Rent Roll'!$O5)=MOD(YEAR('Rent Roll'!$C5),'Rent Roll'!$O5),MONTH(AQ$3)=MONTH('Rent Roll'!$C5)),1,0),0)</f>
        <v>0</v>
      </c>
      <c r="AR163" s="567">
        <f>IFERROR(IF(AND(NOT(YEAR(AR$3)&lt;=YEAR('Rent Roll'!$C5)+'Rent Roll'!$P5-1),MOD(YEAR(AR$3),'Rent Roll'!$O5)=MOD(YEAR('Rent Roll'!$C5),'Rent Roll'!$O5),MONTH(AR$3)=MONTH('Rent Roll'!$C5)),1,0),0)</f>
        <v>0</v>
      </c>
      <c r="AS163" s="567">
        <f>IFERROR(IF(AND(NOT(YEAR(AS$3)&lt;=YEAR('Rent Roll'!$C5)+'Rent Roll'!$P5-1),MOD(YEAR(AS$3),'Rent Roll'!$O5)=MOD(YEAR('Rent Roll'!$C5),'Rent Roll'!$O5),MONTH(AS$3)=MONTH('Rent Roll'!$C5)),1,0),0)</f>
        <v>0</v>
      </c>
      <c r="AT163" s="567">
        <f>IFERROR(IF(AND(NOT(YEAR(AT$3)&lt;=YEAR('Rent Roll'!$C5)+'Rent Roll'!$P5-1),MOD(YEAR(AT$3),'Rent Roll'!$O5)=MOD(YEAR('Rent Roll'!$C5),'Rent Roll'!$O5),MONTH(AT$3)=MONTH('Rent Roll'!$C5)),1,0),0)</f>
        <v>0</v>
      </c>
      <c r="AU163" s="567">
        <f>IFERROR(IF(AND(NOT(YEAR(AU$3)&lt;=YEAR('Rent Roll'!$C5)+'Rent Roll'!$P5-1),MOD(YEAR(AU$3),'Rent Roll'!$O5)=MOD(YEAR('Rent Roll'!$C5),'Rent Roll'!$O5),MONTH(AU$3)=MONTH('Rent Roll'!$C5)),1,0),0)</f>
        <v>0</v>
      </c>
      <c r="AV163" s="567">
        <f>IFERROR(IF(AND(NOT(YEAR(AV$3)&lt;=YEAR('Rent Roll'!$C5)+'Rent Roll'!$P5-1),MOD(YEAR(AV$3),'Rent Roll'!$O5)=MOD(YEAR('Rent Roll'!$C5),'Rent Roll'!$O5),MONTH(AV$3)=MONTH('Rent Roll'!$C5)),1,0),0)</f>
        <v>0</v>
      </c>
      <c r="AW163" s="567">
        <f>IFERROR(IF(AND(NOT(YEAR(AW$3)&lt;=YEAR('Rent Roll'!$C5)+'Rent Roll'!$P5-1),MOD(YEAR(AW$3),'Rent Roll'!$O5)=MOD(YEAR('Rent Roll'!$C5),'Rent Roll'!$O5),MONTH(AW$3)=MONTH('Rent Roll'!$C5)),1,0),0)</f>
        <v>0</v>
      </c>
      <c r="AX163" s="567">
        <f>IFERROR(IF(AND(NOT(YEAR(AX$3)&lt;=YEAR('Rent Roll'!$C5)+'Rent Roll'!$P5-1),MOD(YEAR(AX$3),'Rent Roll'!$O5)=MOD(YEAR('Rent Roll'!$C5),'Rent Roll'!$O5),MONTH(AX$3)=MONTH('Rent Roll'!$C5)),1,0),0)</f>
        <v>0</v>
      </c>
      <c r="AY163" s="567">
        <f>IFERROR(IF(AND(NOT(YEAR(AY$3)&lt;=YEAR('Rent Roll'!$C5)+'Rent Roll'!$P5-1),MOD(YEAR(AY$3),'Rent Roll'!$O5)=MOD(YEAR('Rent Roll'!$C5),'Rent Roll'!$O5),MONTH(AY$3)=MONTH('Rent Roll'!$C5)),1,0),0)</f>
        <v>0</v>
      </c>
      <c r="AZ163" s="567">
        <f>IFERROR(IF(AND(NOT(YEAR(AZ$3)&lt;=YEAR('Rent Roll'!$C5)+'Rent Roll'!$P5-1),MOD(YEAR(AZ$3),'Rent Roll'!$O5)=MOD(YEAR('Rent Roll'!$C5),'Rent Roll'!$O5),MONTH(AZ$3)=MONTH('Rent Roll'!$C5)),1,0),0)</f>
        <v>0</v>
      </c>
      <c r="BA163" s="567">
        <f>IFERROR(IF(AND(NOT(YEAR(BA$3)&lt;=YEAR('Rent Roll'!$C5)+'Rent Roll'!$P5-1),MOD(YEAR(BA$3),'Rent Roll'!$O5)=MOD(YEAR('Rent Roll'!$C5),'Rent Roll'!$O5),MONTH(BA$3)=MONTH('Rent Roll'!$C5)),1,0),0)</f>
        <v>0</v>
      </c>
      <c r="BB163" s="767">
        <f>IFERROR(IF(AND(NOT(YEAR(BB$3)&lt;=YEAR('Rent Roll'!$C5)+'Rent Roll'!$P5-1),MOD(YEAR(BB$3),'Rent Roll'!$O5)=MOD(YEAR('Rent Roll'!$C5),'Rent Roll'!$O5),MONTH(BB$3)=MONTH('Rent Roll'!$C5)),1,0),0)</f>
        <v>0</v>
      </c>
      <c r="BC163" s="768">
        <f>IFERROR(IF(AND(NOT(YEAR(BC$3)&lt;=YEAR('Rent Roll'!$C5)+'Rent Roll'!$P5-1),MOD(YEAR(BC$3),'Rent Roll'!$O5)=MOD(YEAR('Rent Roll'!$C5),'Rent Roll'!$O5),MONTH(BC$3)=MONTH('Rent Roll'!$C5)),1,0),0)</f>
        <v>0</v>
      </c>
      <c r="BD163" s="567">
        <f>IFERROR(IF(AND(NOT(YEAR(BD$3)&lt;=YEAR('Rent Roll'!$C5)+'Rent Roll'!$P5-1),MOD(YEAR(BD$3),'Rent Roll'!$O5)=MOD(YEAR('Rent Roll'!$C5),'Rent Roll'!$O5),MONTH(BD$3)=MONTH('Rent Roll'!$C5)),1,0),0)</f>
        <v>0</v>
      </c>
      <c r="BE163" s="567">
        <f>IFERROR(IF(AND(NOT(YEAR(BE$3)&lt;=YEAR('Rent Roll'!$C5)+'Rent Roll'!$P5-1),MOD(YEAR(BE$3),'Rent Roll'!$O5)=MOD(YEAR('Rent Roll'!$C5),'Rent Roll'!$O5),MONTH(BE$3)=MONTH('Rent Roll'!$C5)),1,0),0)</f>
        <v>0</v>
      </c>
      <c r="BF163" s="567">
        <f>IFERROR(IF(AND(NOT(YEAR(BF$3)&lt;=YEAR('Rent Roll'!$C5)+'Rent Roll'!$P5-1),MOD(YEAR(BF$3),'Rent Roll'!$O5)=MOD(YEAR('Rent Roll'!$C5),'Rent Roll'!$O5),MONTH(BF$3)=MONTH('Rent Roll'!$C5)),1,0),0)</f>
        <v>0</v>
      </c>
      <c r="BG163" s="567">
        <f>IFERROR(IF(AND(NOT(YEAR(BG$3)&lt;=YEAR('Rent Roll'!$C5)+'Rent Roll'!$P5-1),MOD(YEAR(BG$3),'Rent Roll'!$O5)=MOD(YEAR('Rent Roll'!$C5),'Rent Roll'!$O5),MONTH(BG$3)=MONTH('Rent Roll'!$C5)),1,0),0)</f>
        <v>0</v>
      </c>
      <c r="BH163" s="567">
        <f>IFERROR(IF(AND(NOT(YEAR(BH$3)&lt;=YEAR('Rent Roll'!$C5)+'Rent Roll'!$P5-1),MOD(YEAR(BH$3),'Rent Roll'!$O5)=MOD(YEAR('Rent Roll'!$C5),'Rent Roll'!$O5),MONTH(BH$3)=MONTH('Rent Roll'!$C5)),1,0),0)</f>
        <v>0</v>
      </c>
      <c r="BI163" s="567">
        <f>IFERROR(IF(AND(NOT(YEAR(BI$3)&lt;=YEAR('Rent Roll'!$C5)+'Rent Roll'!$P5-1),MOD(YEAR(BI$3),'Rent Roll'!$O5)=MOD(YEAR('Rent Roll'!$C5),'Rent Roll'!$O5),MONTH(BI$3)=MONTH('Rent Roll'!$C5)),1,0),0)</f>
        <v>0</v>
      </c>
      <c r="BJ163" s="567">
        <f>IFERROR(IF(AND(NOT(YEAR(BJ$3)&lt;=YEAR('Rent Roll'!$C5)+'Rent Roll'!$P5-1),MOD(YEAR(BJ$3),'Rent Roll'!$O5)=MOD(YEAR('Rent Roll'!$C5),'Rent Roll'!$O5),MONTH(BJ$3)=MONTH('Rent Roll'!$C5)),1,0),0)</f>
        <v>0</v>
      </c>
      <c r="BK163" s="567">
        <f>IFERROR(IF(AND(NOT(YEAR(BK$3)&lt;=YEAR('Rent Roll'!$C5)+'Rent Roll'!$P5-1),MOD(YEAR(BK$3),'Rent Roll'!$O5)=MOD(YEAR('Rent Roll'!$C5),'Rent Roll'!$O5),MONTH(BK$3)=MONTH('Rent Roll'!$C5)),1,0),0)</f>
        <v>0</v>
      </c>
      <c r="BL163" s="567">
        <f>IFERROR(IF(AND(NOT(YEAR(BL$3)&lt;=YEAR('Rent Roll'!$C5)+'Rent Roll'!$P5-1),MOD(YEAR(BL$3),'Rent Roll'!$O5)=MOD(YEAR('Rent Roll'!$C5),'Rent Roll'!$O5),MONTH(BL$3)=MONTH('Rent Roll'!$C5)),1,0),0)</f>
        <v>0</v>
      </c>
      <c r="BM163" s="567">
        <f>IFERROR(IF(AND(NOT(YEAR(BM$3)&lt;=YEAR('Rent Roll'!$C5)+'Rent Roll'!$P5-1),MOD(YEAR(BM$3),'Rent Roll'!$O5)=MOD(YEAR('Rent Roll'!$C5),'Rent Roll'!$O5),MONTH(BM$3)=MONTH('Rent Roll'!$C5)),1,0),0)</f>
        <v>0</v>
      </c>
      <c r="BN163" s="767">
        <f>IFERROR(IF(AND(NOT(YEAR(BN$3)&lt;=YEAR('Rent Roll'!$C5)+'Rent Roll'!$P5-1),MOD(YEAR(BN$3),'Rent Roll'!$O5)=MOD(YEAR('Rent Roll'!$C5),'Rent Roll'!$O5),MONTH(BN$3)=MONTH('Rent Roll'!$C5)),1,0),0)</f>
        <v>0</v>
      </c>
      <c r="BO163" s="768">
        <f>IFERROR(IF(AND(NOT(YEAR(BO$3)&lt;=YEAR('Rent Roll'!$C5)+'Rent Roll'!$P5-1),MOD(YEAR(BO$3),'Rent Roll'!$O5)=MOD(YEAR('Rent Roll'!$C5),'Rent Roll'!$O5),MONTH(BO$3)=MONTH('Rent Roll'!$C5)),1,0),0)</f>
        <v>0</v>
      </c>
      <c r="BP163" s="567">
        <f>IFERROR(IF(AND(NOT(YEAR(BP$3)&lt;=YEAR('Rent Roll'!$C5)+'Rent Roll'!$P5-1),MOD(YEAR(BP$3),'Rent Roll'!$O5)=MOD(YEAR('Rent Roll'!$C5),'Rent Roll'!$O5),MONTH(BP$3)=MONTH('Rent Roll'!$C5)),1,0),0)</f>
        <v>0</v>
      </c>
      <c r="BQ163" s="567">
        <f>IFERROR(IF(AND(NOT(YEAR(BQ$3)&lt;=YEAR('Rent Roll'!$C5)+'Rent Roll'!$P5-1),MOD(YEAR(BQ$3),'Rent Roll'!$O5)=MOD(YEAR('Rent Roll'!$C5),'Rent Roll'!$O5),MONTH(BQ$3)=MONTH('Rent Roll'!$C5)),1,0),0)</f>
        <v>0</v>
      </c>
      <c r="BR163" s="567">
        <f>IFERROR(IF(AND(NOT(YEAR(BR$3)&lt;=YEAR('Rent Roll'!$C5)+'Rent Roll'!$P5-1),MOD(YEAR(BR$3),'Rent Roll'!$O5)=MOD(YEAR('Rent Roll'!$C5),'Rent Roll'!$O5),MONTH(BR$3)=MONTH('Rent Roll'!$C5)),1,0),0)</f>
        <v>0</v>
      </c>
      <c r="BS163" s="567">
        <f>IFERROR(IF(AND(NOT(YEAR(BS$3)&lt;=YEAR('Rent Roll'!$C5)+'Rent Roll'!$P5-1),MOD(YEAR(BS$3),'Rent Roll'!$O5)=MOD(YEAR('Rent Roll'!$C5),'Rent Roll'!$O5),MONTH(BS$3)=MONTH('Rent Roll'!$C5)),1,0),0)</f>
        <v>0</v>
      </c>
      <c r="BT163" s="567">
        <f>IFERROR(IF(AND(NOT(YEAR(BT$3)&lt;=YEAR('Rent Roll'!$C5)+'Rent Roll'!$P5-1),MOD(YEAR(BT$3),'Rent Roll'!$O5)=MOD(YEAR('Rent Roll'!$C5),'Rent Roll'!$O5),MONTH(BT$3)=MONTH('Rent Roll'!$C5)),1,0),0)</f>
        <v>0</v>
      </c>
      <c r="BU163" s="567">
        <f>IFERROR(IF(AND(NOT(YEAR(BU$3)&lt;=YEAR('Rent Roll'!$C5)+'Rent Roll'!$P5-1),MOD(YEAR(BU$3),'Rent Roll'!$O5)=MOD(YEAR('Rent Roll'!$C5),'Rent Roll'!$O5),MONTH(BU$3)=MONTH('Rent Roll'!$C5)),1,0),0)</f>
        <v>0</v>
      </c>
      <c r="BV163" s="567">
        <f>IFERROR(IF(AND(NOT(YEAR(BV$3)&lt;=YEAR('Rent Roll'!$C5)+'Rent Roll'!$P5-1),MOD(YEAR(BV$3),'Rent Roll'!$O5)=MOD(YEAR('Rent Roll'!$C5),'Rent Roll'!$O5),MONTH(BV$3)=MONTH('Rent Roll'!$C5)),1,0),0)</f>
        <v>0</v>
      </c>
      <c r="BW163" s="567">
        <f>IFERROR(IF(AND(NOT(YEAR(BW$3)&lt;=YEAR('Rent Roll'!$C5)+'Rent Roll'!$P5-1),MOD(YEAR(BW$3),'Rent Roll'!$O5)=MOD(YEAR('Rent Roll'!$C5),'Rent Roll'!$O5),MONTH(BW$3)=MONTH('Rent Roll'!$C5)),1,0),0)</f>
        <v>0</v>
      </c>
      <c r="BX163" s="567">
        <f>IFERROR(IF(AND(NOT(YEAR(BX$3)&lt;=YEAR('Rent Roll'!$C5)+'Rent Roll'!$P5-1),MOD(YEAR(BX$3),'Rent Roll'!$O5)=MOD(YEAR('Rent Roll'!$C5),'Rent Roll'!$O5),MONTH(BX$3)=MONTH('Rent Roll'!$C5)),1,0),0)</f>
        <v>0</v>
      </c>
      <c r="BY163" s="567">
        <f>IFERROR(IF(AND(NOT(YEAR(BY$3)&lt;=YEAR('Rent Roll'!$C5)+'Rent Roll'!$P5-1),MOD(YEAR(BY$3),'Rent Roll'!$O5)=MOD(YEAR('Rent Roll'!$C5),'Rent Roll'!$O5),MONTH(BY$3)=MONTH('Rent Roll'!$C5)),1,0),0)</f>
        <v>0</v>
      </c>
      <c r="BZ163" s="767">
        <f>IFERROR(IF(AND(NOT(YEAR(BZ$3)&lt;=YEAR('Rent Roll'!$C5)+'Rent Roll'!$P5-1),MOD(YEAR(BZ$3),'Rent Roll'!$O5)=MOD(YEAR('Rent Roll'!$C5),'Rent Roll'!$O5),MONTH(BZ$3)=MONTH('Rent Roll'!$C5)),1,0),0)</f>
        <v>0</v>
      </c>
      <c r="CA163" s="768">
        <f>IFERROR(IF(AND(NOT(YEAR(CA$3)&lt;=YEAR('Rent Roll'!$C5)+'Rent Roll'!$P5-1),MOD(YEAR(CA$3),'Rent Roll'!$O5)=MOD(YEAR('Rent Roll'!$C5),'Rent Roll'!$O5),MONTH(CA$3)=MONTH('Rent Roll'!$C5)),1,0),0)</f>
        <v>0</v>
      </c>
      <c r="CB163" s="567">
        <f>IFERROR(IF(AND(NOT(YEAR(CB$3)&lt;=YEAR('Rent Roll'!$C5)+'Rent Roll'!$P5-1),MOD(YEAR(CB$3),'Rent Roll'!$O5)=MOD(YEAR('Rent Roll'!$C5),'Rent Roll'!$O5),MONTH(CB$3)=MONTH('Rent Roll'!$C5)),1,0),0)</f>
        <v>0</v>
      </c>
      <c r="CC163" s="567">
        <f>IFERROR(IF(AND(NOT(YEAR(CC$3)&lt;=YEAR('Rent Roll'!$C5)+'Rent Roll'!$P5-1),MOD(YEAR(CC$3),'Rent Roll'!$O5)=MOD(YEAR('Rent Roll'!$C5),'Rent Roll'!$O5),MONTH(CC$3)=MONTH('Rent Roll'!$C5)),1,0),0)</f>
        <v>0</v>
      </c>
      <c r="CD163" s="567">
        <f>IFERROR(IF(AND(NOT(YEAR(CD$3)&lt;=YEAR('Rent Roll'!$C5)+'Rent Roll'!$P5-1),MOD(YEAR(CD$3),'Rent Roll'!$O5)=MOD(YEAR('Rent Roll'!$C5),'Rent Roll'!$O5),MONTH(CD$3)=MONTH('Rent Roll'!$C5)),1,0),0)</f>
        <v>0</v>
      </c>
      <c r="CE163" s="567">
        <f>IFERROR(IF(AND(NOT(YEAR(CE$3)&lt;=YEAR('Rent Roll'!$C5)+'Rent Roll'!$P5-1),MOD(YEAR(CE$3),'Rent Roll'!$O5)=MOD(YEAR('Rent Roll'!$C5),'Rent Roll'!$O5),MONTH(CE$3)=MONTH('Rent Roll'!$C5)),1,0),0)</f>
        <v>0</v>
      </c>
      <c r="CF163" s="567">
        <f>IFERROR(IF(AND(NOT(YEAR(CF$3)&lt;=YEAR('Rent Roll'!$C5)+'Rent Roll'!$P5-1),MOD(YEAR(CF$3),'Rent Roll'!$O5)=MOD(YEAR('Rent Roll'!$C5),'Rent Roll'!$O5),MONTH(CF$3)=MONTH('Rent Roll'!$C5)),1,0),0)</f>
        <v>0</v>
      </c>
      <c r="CG163" s="567">
        <f>IFERROR(IF(AND(NOT(YEAR(CG$3)&lt;=YEAR('Rent Roll'!$C5)+'Rent Roll'!$P5-1),MOD(YEAR(CG$3),'Rent Roll'!$O5)=MOD(YEAR('Rent Roll'!$C5),'Rent Roll'!$O5),MONTH(CG$3)=MONTH('Rent Roll'!$C5)),1,0),0)</f>
        <v>0</v>
      </c>
      <c r="CH163" s="567">
        <f>IFERROR(IF(AND(NOT(YEAR(CH$3)&lt;=YEAR('Rent Roll'!$C5)+'Rent Roll'!$P5-1),MOD(YEAR(CH$3),'Rent Roll'!$O5)=MOD(YEAR('Rent Roll'!$C5),'Rent Roll'!$O5),MONTH(CH$3)=MONTH('Rent Roll'!$C5)),1,0),0)</f>
        <v>0</v>
      </c>
      <c r="CI163" s="567">
        <f>IFERROR(IF(AND(NOT(YEAR(CI$3)&lt;=YEAR('Rent Roll'!$C5)+'Rent Roll'!$P5-1),MOD(YEAR(CI$3),'Rent Roll'!$O5)=MOD(YEAR('Rent Roll'!$C5),'Rent Roll'!$O5),MONTH(CI$3)=MONTH('Rent Roll'!$C5)),1,0),0)</f>
        <v>0</v>
      </c>
      <c r="CJ163" s="567">
        <f>IFERROR(IF(AND(NOT(YEAR(CJ$3)&lt;=YEAR('Rent Roll'!$C5)+'Rent Roll'!$P5-1),MOD(YEAR(CJ$3),'Rent Roll'!$O5)=MOD(YEAR('Rent Roll'!$C5),'Rent Roll'!$O5),MONTH(CJ$3)=MONTH('Rent Roll'!$C5)),1,0),0)</f>
        <v>0</v>
      </c>
      <c r="CK163" s="567">
        <f>IFERROR(IF(AND(NOT(YEAR(CK$3)&lt;=YEAR('Rent Roll'!$C5)+'Rent Roll'!$P5-1),MOD(YEAR(CK$3),'Rent Roll'!$O5)=MOD(YEAR('Rent Roll'!$C5),'Rent Roll'!$O5),MONTH(CK$3)=MONTH('Rent Roll'!$C5)),1,0),0)</f>
        <v>0</v>
      </c>
      <c r="CL163" s="767">
        <f>IFERROR(IF(AND(NOT(YEAR(CL$3)&lt;=YEAR('Rent Roll'!$C5)+'Rent Roll'!$P5-1),MOD(YEAR(CL$3),'Rent Roll'!$O5)=MOD(YEAR('Rent Roll'!$C5),'Rent Roll'!$O5),MONTH(CL$3)=MONTH('Rent Roll'!$C5)),1,0),0)</f>
        <v>0</v>
      </c>
      <c r="CM163" s="768">
        <f>IFERROR(IF(AND(NOT(YEAR(CM$3)&lt;=YEAR('Rent Roll'!$C5)+'Rent Roll'!$P5-1),MOD(YEAR(CM$3),'Rent Roll'!$O5)=MOD(YEAR('Rent Roll'!$C5),'Rent Roll'!$O5),MONTH(CM$3)=MONTH('Rent Roll'!$C5)),1,0),0)</f>
        <v>0</v>
      </c>
      <c r="CN163" s="567">
        <f>IFERROR(IF(AND(NOT(YEAR(CN$3)&lt;=YEAR('Rent Roll'!$C5)+'Rent Roll'!$P5-1),MOD(YEAR(CN$3),'Rent Roll'!$O5)=MOD(YEAR('Rent Roll'!$C5),'Rent Roll'!$O5),MONTH(CN$3)=MONTH('Rent Roll'!$C5)),1,0),0)</f>
        <v>0</v>
      </c>
      <c r="CO163" s="567">
        <f>IFERROR(IF(AND(NOT(YEAR(CO$3)&lt;=YEAR('Rent Roll'!$C5)+'Rent Roll'!$P5-1),MOD(YEAR(CO$3),'Rent Roll'!$O5)=MOD(YEAR('Rent Roll'!$C5),'Rent Roll'!$O5),MONTH(CO$3)=MONTH('Rent Roll'!$C5)),1,0),0)</f>
        <v>0</v>
      </c>
      <c r="CP163" s="567">
        <f>IFERROR(IF(AND(NOT(YEAR(CP$3)&lt;=YEAR('Rent Roll'!$C5)+'Rent Roll'!$P5-1),MOD(YEAR(CP$3),'Rent Roll'!$O5)=MOD(YEAR('Rent Roll'!$C5),'Rent Roll'!$O5),MONTH(CP$3)=MONTH('Rent Roll'!$C5)),1,0),0)</f>
        <v>0</v>
      </c>
      <c r="CQ163" s="567">
        <f>IFERROR(IF(AND(NOT(YEAR(CQ$3)&lt;=YEAR('Rent Roll'!$C5)+'Rent Roll'!$P5-1),MOD(YEAR(CQ$3),'Rent Roll'!$O5)=MOD(YEAR('Rent Roll'!$C5),'Rent Roll'!$O5),MONTH(CQ$3)=MONTH('Rent Roll'!$C5)),1,0),0)</f>
        <v>0</v>
      </c>
      <c r="CR163" s="567">
        <f>IFERROR(IF(AND(NOT(YEAR(CR$3)&lt;=YEAR('Rent Roll'!$C5)+'Rent Roll'!$P5-1),MOD(YEAR(CR$3),'Rent Roll'!$O5)=MOD(YEAR('Rent Roll'!$C5),'Rent Roll'!$O5),MONTH(CR$3)=MONTH('Rent Roll'!$C5)),1,0),0)</f>
        <v>0</v>
      </c>
      <c r="CS163" s="567">
        <f>IFERROR(IF(AND(NOT(YEAR(CS$3)&lt;=YEAR('Rent Roll'!$C5)+'Rent Roll'!$P5-1),MOD(YEAR(CS$3),'Rent Roll'!$O5)=MOD(YEAR('Rent Roll'!$C5),'Rent Roll'!$O5),MONTH(CS$3)=MONTH('Rent Roll'!$C5)),1,0),0)</f>
        <v>0</v>
      </c>
      <c r="CT163" s="567">
        <f>IFERROR(IF(AND(NOT(YEAR(CT$3)&lt;=YEAR('Rent Roll'!$C5)+'Rent Roll'!$P5-1),MOD(YEAR(CT$3),'Rent Roll'!$O5)=MOD(YEAR('Rent Roll'!$C5),'Rent Roll'!$O5),MONTH(CT$3)=MONTH('Rent Roll'!$C5)),1,0),0)</f>
        <v>0</v>
      </c>
      <c r="CU163" s="567">
        <f>IFERROR(IF(AND(NOT(YEAR(CU$3)&lt;=YEAR('Rent Roll'!$C5)+'Rent Roll'!$P5-1),MOD(YEAR(CU$3),'Rent Roll'!$O5)=MOD(YEAR('Rent Roll'!$C5),'Rent Roll'!$O5),MONTH(CU$3)=MONTH('Rent Roll'!$C5)),1,0),0)</f>
        <v>0</v>
      </c>
      <c r="CV163" s="567">
        <f>IFERROR(IF(AND(NOT(YEAR(CV$3)&lt;=YEAR('Rent Roll'!$C5)+'Rent Roll'!$P5-1),MOD(YEAR(CV$3),'Rent Roll'!$O5)=MOD(YEAR('Rent Roll'!$C5),'Rent Roll'!$O5),MONTH(CV$3)=MONTH('Rent Roll'!$C5)),1,0),0)</f>
        <v>0</v>
      </c>
      <c r="CW163" s="567">
        <f>IFERROR(IF(AND(NOT(YEAR(CW$3)&lt;=YEAR('Rent Roll'!$C5)+'Rent Roll'!$P5-1),MOD(YEAR(CW$3),'Rent Roll'!$O5)=MOD(YEAR('Rent Roll'!$C5),'Rent Roll'!$O5),MONTH(CW$3)=MONTH('Rent Roll'!$C5)),1,0),0)</f>
        <v>0</v>
      </c>
      <c r="CX163" s="767">
        <f>IFERROR(IF(AND(NOT(YEAR(CX$3)&lt;=YEAR('Rent Roll'!$C5)+'Rent Roll'!$P5-1),MOD(YEAR(CX$3),'Rent Roll'!$O5)=MOD(YEAR('Rent Roll'!$C5),'Rent Roll'!$O5),MONTH(CX$3)=MONTH('Rent Roll'!$C5)),1,0),0)</f>
        <v>0</v>
      </c>
      <c r="CY163" s="768">
        <f>IFERROR(IF(AND(NOT(YEAR(CY$3)&lt;=YEAR('Rent Roll'!$C5)+'Rent Roll'!$P5-1),MOD(YEAR(CY$3),'Rent Roll'!$O5)=MOD(YEAR('Rent Roll'!$C5),'Rent Roll'!$O5),MONTH(CY$3)=MONTH('Rent Roll'!$C5)),1,0),0)</f>
        <v>0</v>
      </c>
      <c r="CZ163" s="567">
        <f>IFERROR(IF(AND(NOT(YEAR(CZ$3)&lt;=YEAR('Rent Roll'!$C5)+'Rent Roll'!$P5-1),MOD(YEAR(CZ$3),'Rent Roll'!$O5)=MOD(YEAR('Rent Roll'!$C5),'Rent Roll'!$O5),MONTH(CZ$3)=MONTH('Rent Roll'!$C5)),1,0),0)</f>
        <v>0</v>
      </c>
      <c r="DA163" s="567">
        <f>IFERROR(IF(AND(NOT(YEAR(DA$3)&lt;=YEAR('Rent Roll'!$C5)+'Rent Roll'!$P5-1),MOD(YEAR(DA$3),'Rent Roll'!$O5)=MOD(YEAR('Rent Roll'!$C5),'Rent Roll'!$O5),MONTH(DA$3)=MONTH('Rent Roll'!$C5)),1,0),0)</f>
        <v>0</v>
      </c>
      <c r="DB163" s="567">
        <f>IFERROR(IF(AND(NOT(YEAR(DB$3)&lt;=YEAR('Rent Roll'!$C5)+'Rent Roll'!$P5-1),MOD(YEAR(DB$3),'Rent Roll'!$O5)=MOD(YEAR('Rent Roll'!$C5),'Rent Roll'!$O5),MONTH(DB$3)=MONTH('Rent Roll'!$C5)),1,0),0)</f>
        <v>0</v>
      </c>
      <c r="DC163" s="567">
        <f>IFERROR(IF(AND(NOT(YEAR(DC$3)&lt;=YEAR('Rent Roll'!$C5)+'Rent Roll'!$P5-1),MOD(YEAR(DC$3),'Rent Roll'!$O5)=MOD(YEAR('Rent Roll'!$C5),'Rent Roll'!$O5),MONTH(DC$3)=MONTH('Rent Roll'!$C5)),1,0),0)</f>
        <v>0</v>
      </c>
      <c r="DD163" s="567">
        <f>IFERROR(IF(AND(NOT(YEAR(DD$3)&lt;=YEAR('Rent Roll'!$C5)+'Rent Roll'!$P5-1),MOD(YEAR(DD$3),'Rent Roll'!$O5)=MOD(YEAR('Rent Roll'!$C5),'Rent Roll'!$O5),MONTH(DD$3)=MONTH('Rent Roll'!$C5)),1,0),0)</f>
        <v>0</v>
      </c>
      <c r="DE163" s="567">
        <f>IFERROR(IF(AND(NOT(YEAR(DE$3)&lt;=YEAR('Rent Roll'!$C5)+'Rent Roll'!$P5-1),MOD(YEAR(DE$3),'Rent Roll'!$O5)=MOD(YEAR('Rent Roll'!$C5),'Rent Roll'!$O5),MONTH(DE$3)=MONTH('Rent Roll'!$C5)),1,0),0)</f>
        <v>0</v>
      </c>
      <c r="DF163" s="567">
        <f>IFERROR(IF(AND(NOT(YEAR(DF$3)&lt;=YEAR('Rent Roll'!$C5)+'Rent Roll'!$P5-1),MOD(YEAR(DF$3),'Rent Roll'!$O5)=MOD(YEAR('Rent Roll'!$C5),'Rent Roll'!$O5),MONTH(DF$3)=MONTH('Rent Roll'!$C5)),1,0),0)</f>
        <v>0</v>
      </c>
      <c r="DG163" s="567">
        <f>IFERROR(IF(AND(NOT(YEAR(DG$3)&lt;=YEAR('Rent Roll'!$C5)+'Rent Roll'!$P5-1),MOD(YEAR(DG$3),'Rent Roll'!$O5)=MOD(YEAR('Rent Roll'!$C5),'Rent Roll'!$O5),MONTH(DG$3)=MONTH('Rent Roll'!$C5)),1,0),0)</f>
        <v>0</v>
      </c>
      <c r="DH163" s="567">
        <f>IFERROR(IF(AND(NOT(YEAR(DH$3)&lt;=YEAR('Rent Roll'!$C5)+'Rent Roll'!$P5-1),MOD(YEAR(DH$3),'Rent Roll'!$O5)=MOD(YEAR('Rent Roll'!$C5),'Rent Roll'!$O5),MONTH(DH$3)=MONTH('Rent Roll'!$C5)),1,0),0)</f>
        <v>0</v>
      </c>
      <c r="DI163" s="567">
        <f>IFERROR(IF(AND(NOT(YEAR(DI$3)&lt;=YEAR('Rent Roll'!$C5)+'Rent Roll'!$P5-1),MOD(YEAR(DI$3),'Rent Roll'!$O5)=MOD(YEAR('Rent Roll'!$C5),'Rent Roll'!$O5),MONTH(DI$3)=MONTH('Rent Roll'!$C5)),1,0),0)</f>
        <v>0</v>
      </c>
      <c r="DJ163" s="767">
        <f>IFERROR(IF(AND(NOT(YEAR(DJ$3)&lt;=YEAR('Rent Roll'!$C5)+'Rent Roll'!$P5-1),MOD(YEAR(DJ$3),'Rent Roll'!$O5)=MOD(YEAR('Rent Roll'!$C5),'Rent Roll'!$O5),MONTH(DJ$3)=MONTH('Rent Roll'!$C5)),1,0),0)</f>
        <v>0</v>
      </c>
      <c r="DK163" s="768">
        <f>IFERROR(IF(AND(NOT(YEAR(DK$3)&lt;=YEAR('Rent Roll'!$C5)+'Rent Roll'!$P5-1),MOD(YEAR(DK$3),'Rent Roll'!$O5)=MOD(YEAR('Rent Roll'!$C5),'Rent Roll'!$O5),MONTH(DK$3)=MONTH('Rent Roll'!$C5)),1,0),0)</f>
        <v>0</v>
      </c>
      <c r="DL163" s="567">
        <f>IFERROR(IF(AND(NOT(YEAR(DL$3)&lt;=YEAR('Rent Roll'!$C5)+'Rent Roll'!$P5-1),MOD(YEAR(DL$3),'Rent Roll'!$O5)=MOD(YEAR('Rent Roll'!$C5),'Rent Roll'!$O5),MONTH(DL$3)=MONTH('Rent Roll'!$C5)),1,0),0)</f>
        <v>0</v>
      </c>
      <c r="DM163" s="567">
        <f>IFERROR(IF(AND(NOT(YEAR(DM$3)&lt;=YEAR('Rent Roll'!$C5)+'Rent Roll'!$P5-1),MOD(YEAR(DM$3),'Rent Roll'!$O5)=MOD(YEAR('Rent Roll'!$C5),'Rent Roll'!$O5),MONTH(DM$3)=MONTH('Rent Roll'!$C5)),1,0),0)</f>
        <v>0</v>
      </c>
      <c r="DN163" s="567">
        <f>IFERROR(IF(AND(NOT(YEAR(DN$3)&lt;=YEAR('Rent Roll'!$C5)+'Rent Roll'!$P5-1),MOD(YEAR(DN$3),'Rent Roll'!$O5)=MOD(YEAR('Rent Roll'!$C5),'Rent Roll'!$O5),MONTH(DN$3)=MONTH('Rent Roll'!$C5)),1,0),0)</f>
        <v>0</v>
      </c>
      <c r="DO163" s="567">
        <f>IFERROR(IF(AND(NOT(YEAR(DO$3)&lt;=YEAR('Rent Roll'!$C5)+'Rent Roll'!$P5-1),MOD(YEAR(DO$3),'Rent Roll'!$O5)=MOD(YEAR('Rent Roll'!$C5),'Rent Roll'!$O5),MONTH(DO$3)=MONTH('Rent Roll'!$C5)),1,0),0)</f>
        <v>0</v>
      </c>
      <c r="DP163" s="567">
        <f>IFERROR(IF(AND(NOT(YEAR(DP$3)&lt;=YEAR('Rent Roll'!$C5)+'Rent Roll'!$P5-1),MOD(YEAR(DP$3),'Rent Roll'!$O5)=MOD(YEAR('Rent Roll'!$C5),'Rent Roll'!$O5),MONTH(DP$3)=MONTH('Rent Roll'!$C5)),1,0),0)</f>
        <v>0</v>
      </c>
      <c r="DQ163" s="567">
        <f>IFERROR(IF(AND(NOT(YEAR(DQ$3)&lt;=YEAR('Rent Roll'!$C5)+'Rent Roll'!$P5-1),MOD(YEAR(DQ$3),'Rent Roll'!$O5)=MOD(YEAR('Rent Roll'!$C5),'Rent Roll'!$O5),MONTH(DQ$3)=MONTH('Rent Roll'!$C5)),1,0),0)</f>
        <v>0</v>
      </c>
      <c r="DR163" s="567">
        <f>IFERROR(IF(AND(NOT(YEAR(DR$3)&lt;=YEAR('Rent Roll'!$C5)+'Rent Roll'!$P5-1),MOD(YEAR(DR$3),'Rent Roll'!$O5)=MOD(YEAR('Rent Roll'!$C5),'Rent Roll'!$O5),MONTH(DR$3)=MONTH('Rent Roll'!$C5)),1,0),0)</f>
        <v>0</v>
      </c>
      <c r="DS163" s="567">
        <f>IFERROR(IF(AND(NOT(YEAR(DS$3)&lt;=YEAR('Rent Roll'!$C5)+'Rent Roll'!$P5-1),MOD(YEAR(DS$3),'Rent Roll'!$O5)=MOD(YEAR('Rent Roll'!$C5),'Rent Roll'!$O5),MONTH(DS$3)=MONTH('Rent Roll'!$C5)),1,0),0)</f>
        <v>0</v>
      </c>
      <c r="DT163" s="567">
        <f>IFERROR(IF(AND(NOT(YEAR(DT$3)&lt;=YEAR('Rent Roll'!$C5)+'Rent Roll'!$P5-1),MOD(YEAR(DT$3),'Rent Roll'!$O5)=MOD(YEAR('Rent Roll'!$C5),'Rent Roll'!$O5),MONTH(DT$3)=MONTH('Rent Roll'!$C5)),1,0),0)</f>
        <v>0</v>
      </c>
      <c r="DU163" s="567">
        <f>IFERROR(IF(AND(NOT(YEAR(DU$3)&lt;=YEAR('Rent Roll'!$C5)+'Rent Roll'!$P5-1),MOD(YEAR(DU$3),'Rent Roll'!$O5)=MOD(YEAR('Rent Roll'!$C5),'Rent Roll'!$O5),MONTH(DU$3)=MONTH('Rent Roll'!$C5)),1,0),0)</f>
        <v>0</v>
      </c>
      <c r="DV163" s="567">
        <f>IFERROR(IF(AND(NOT(YEAR(DV$3)&lt;=YEAR('Rent Roll'!$C5)+'Rent Roll'!$P5-1),MOD(YEAR(DV$3),'Rent Roll'!$O5)=MOD(YEAR('Rent Roll'!$C5),'Rent Roll'!$O5),MONTH(DV$3)=MONTH('Rent Roll'!$C5)),1,0),0)</f>
        <v>0</v>
      </c>
    </row>
    <row r="164" spans="1:126" s="565" customFormat="1" ht="12" customHeight="1" outlineLevel="1" x14ac:dyDescent="0.4">
      <c r="A164" s="731"/>
      <c r="B164" s="564" t="str">
        <f>'Rent Roll'!$B6</f>
        <v>16층</v>
      </c>
      <c r="C164" s="566"/>
      <c r="D164" s="566"/>
      <c r="E164" s="566"/>
      <c r="F164" s="778">
        <f>IFERROR(IF(AND(NOT(YEAR(F$3)&lt;=YEAR('Rent Roll'!$C6)+'Rent Roll'!$P6-1),MOD(YEAR(F$3),'Rent Roll'!$O6)=MOD(YEAR('Rent Roll'!$C6),'Rent Roll'!$O6),MONTH(F$3)=MONTH('Rent Roll'!$C6)),1,0),0)</f>
        <v>0</v>
      </c>
      <c r="G164" s="768">
        <f>IFERROR(IF(AND(NOT(YEAR(G$3)&lt;=YEAR('Rent Roll'!$C6)+'Rent Roll'!$P6-1),MOD(YEAR(G$3),'Rent Roll'!$O6)=MOD(YEAR('Rent Roll'!$C6),'Rent Roll'!$O6),MONTH(G$3)=MONTH('Rent Roll'!$C6)),1,0),0)</f>
        <v>0</v>
      </c>
      <c r="H164" s="567">
        <f>IFERROR(IF(AND(NOT(YEAR(H$3)&lt;=YEAR('Rent Roll'!$C6)+'Rent Roll'!$P6-1),MOD(YEAR(H$3),'Rent Roll'!$O6)=MOD(YEAR('Rent Roll'!$C6),'Rent Roll'!$O6),MONTH(H$3)=MONTH('Rent Roll'!$C6)),1,0),0)</f>
        <v>0</v>
      </c>
      <c r="I164" s="567">
        <f>IFERROR(IF(AND(NOT(YEAR(I$3)&lt;=YEAR('Rent Roll'!$C6)+'Rent Roll'!$P6-1),MOD(YEAR(I$3),'Rent Roll'!$O6)=MOD(YEAR('Rent Roll'!$C6),'Rent Roll'!$O6),MONTH(I$3)=MONTH('Rent Roll'!$C6)),1,0),0)</f>
        <v>0</v>
      </c>
      <c r="J164" s="567">
        <f>IFERROR(IF(AND(NOT(YEAR(J$3)&lt;=YEAR('Rent Roll'!$C6)+'Rent Roll'!$P6-1),MOD(YEAR(J$3),'Rent Roll'!$O6)=MOD(YEAR('Rent Roll'!$C6),'Rent Roll'!$O6),MONTH(J$3)=MONTH('Rent Roll'!$C6)),1,0),0)</f>
        <v>0</v>
      </c>
      <c r="K164" s="567">
        <f>IFERROR(IF(AND(NOT(YEAR(K$3)&lt;=YEAR('Rent Roll'!$C6)+'Rent Roll'!$P6-1),MOD(YEAR(K$3),'Rent Roll'!$O6)=MOD(YEAR('Rent Roll'!$C6),'Rent Roll'!$O6),MONTH(K$3)=MONTH('Rent Roll'!$C6)),1,0),0)</f>
        <v>0</v>
      </c>
      <c r="L164" s="567">
        <f>IFERROR(IF(AND(NOT(YEAR(L$3)&lt;=YEAR('Rent Roll'!$C6)+'Rent Roll'!$P6-1),MOD(YEAR(L$3),'Rent Roll'!$O6)=MOD(YEAR('Rent Roll'!$C6),'Rent Roll'!$O6),MONTH(L$3)=MONTH('Rent Roll'!$C6)),1,0),0)</f>
        <v>0</v>
      </c>
      <c r="M164" s="567">
        <f>IFERROR(IF(AND(NOT(YEAR(M$3)&lt;=YEAR('Rent Roll'!$C6)+'Rent Roll'!$P6-1),MOD(YEAR(M$3),'Rent Roll'!$O6)=MOD(YEAR('Rent Roll'!$C6),'Rent Roll'!$O6),MONTH(M$3)=MONTH('Rent Roll'!$C6)),1,0),0)</f>
        <v>0</v>
      </c>
      <c r="N164" s="567">
        <f>IFERROR(IF(AND(NOT(YEAR(N$3)&lt;=YEAR('Rent Roll'!$C6)+'Rent Roll'!$P6-1),MOD(YEAR(N$3),'Rent Roll'!$O6)=MOD(YEAR('Rent Roll'!$C6),'Rent Roll'!$O6),MONTH(N$3)=MONTH('Rent Roll'!$C6)),1,0),0)</f>
        <v>0</v>
      </c>
      <c r="O164" s="567">
        <f>IFERROR(IF(AND(NOT(YEAR(O$3)&lt;=YEAR('Rent Roll'!$C6)+'Rent Roll'!$P6-1),MOD(YEAR(O$3),'Rent Roll'!$O6)=MOD(YEAR('Rent Roll'!$C6),'Rent Roll'!$O6),MONTH(O$3)=MONTH('Rent Roll'!$C6)),1,0),0)</f>
        <v>0</v>
      </c>
      <c r="P164" s="567">
        <f>IFERROR(IF(AND(NOT(YEAR(P$3)&lt;=YEAR('Rent Roll'!$C6)+'Rent Roll'!$P6-1),MOD(YEAR(P$3),'Rent Roll'!$O6)=MOD(YEAR('Rent Roll'!$C6),'Rent Roll'!$O6),MONTH(P$3)=MONTH('Rent Roll'!$C6)),1,0),0)</f>
        <v>0</v>
      </c>
      <c r="Q164" s="567">
        <f>IFERROR(IF(AND(NOT(YEAR(Q$3)&lt;=YEAR('Rent Roll'!$C6)+'Rent Roll'!$P6-1),MOD(YEAR(Q$3),'Rent Roll'!$O6)=MOD(YEAR('Rent Roll'!$C6),'Rent Roll'!$O6),MONTH(Q$3)=MONTH('Rent Roll'!$C6)),1,0),0)</f>
        <v>0</v>
      </c>
      <c r="R164" s="767">
        <f>IFERROR(IF(AND(NOT(YEAR(R$3)&lt;=YEAR('Rent Roll'!$C6)+'Rent Roll'!$P6-1),MOD(YEAR(R$3),'Rent Roll'!$O6)=MOD(YEAR('Rent Roll'!$C6),'Rent Roll'!$O6),MONTH(R$3)=MONTH('Rent Roll'!$C6)),1,0),0)</f>
        <v>0</v>
      </c>
      <c r="S164" s="768">
        <f>IFERROR(IF(AND(NOT(YEAR(S$3)&lt;=YEAR('Rent Roll'!$C6)+'Rent Roll'!$P6-1),MOD(YEAR(S$3),'Rent Roll'!$O6)=MOD(YEAR('Rent Roll'!$C6),'Rent Roll'!$O6),MONTH(S$3)=MONTH('Rent Roll'!$C6)),1,0),0)</f>
        <v>0</v>
      </c>
      <c r="T164" s="567">
        <f>IFERROR(IF(AND(NOT(YEAR(T$3)&lt;=YEAR('Rent Roll'!$C6)+'Rent Roll'!$P6-1),MOD(YEAR(T$3),'Rent Roll'!$O6)=MOD(YEAR('Rent Roll'!$C6),'Rent Roll'!$O6),MONTH(T$3)=MONTH('Rent Roll'!$C6)),1,0),0)</f>
        <v>0</v>
      </c>
      <c r="U164" s="567">
        <f>IFERROR(IF(AND(NOT(YEAR(U$3)&lt;=YEAR('Rent Roll'!$C6)+'Rent Roll'!$P6-1),MOD(YEAR(U$3),'Rent Roll'!$O6)=MOD(YEAR('Rent Roll'!$C6),'Rent Roll'!$O6),MONTH(U$3)=MONTH('Rent Roll'!$C6)),1,0),0)</f>
        <v>0</v>
      </c>
      <c r="V164" s="567">
        <f>IFERROR(IF(AND(NOT(YEAR(V$3)&lt;=YEAR('Rent Roll'!$C6)+'Rent Roll'!$P6-1),MOD(YEAR(V$3),'Rent Roll'!$O6)=MOD(YEAR('Rent Roll'!$C6),'Rent Roll'!$O6),MONTH(V$3)=MONTH('Rent Roll'!$C6)),1,0),0)</f>
        <v>0</v>
      </c>
      <c r="W164" s="567">
        <f>IFERROR(IF(AND(NOT(YEAR(W$3)&lt;=YEAR('Rent Roll'!$C6)+'Rent Roll'!$P6-1),MOD(YEAR(W$3),'Rent Roll'!$O6)=MOD(YEAR('Rent Roll'!$C6),'Rent Roll'!$O6),MONTH(W$3)=MONTH('Rent Roll'!$C6)),1,0),0)</f>
        <v>0</v>
      </c>
      <c r="X164" s="567">
        <f>IFERROR(IF(AND(NOT(YEAR(X$3)&lt;=YEAR('Rent Roll'!$C6)+'Rent Roll'!$P6-1),MOD(YEAR(X$3),'Rent Roll'!$O6)=MOD(YEAR('Rent Roll'!$C6),'Rent Roll'!$O6),MONTH(X$3)=MONTH('Rent Roll'!$C6)),1,0),0)</f>
        <v>0</v>
      </c>
      <c r="Y164" s="567">
        <f>IFERROR(IF(AND(NOT(YEAR(Y$3)&lt;=YEAR('Rent Roll'!$C6)+'Rent Roll'!$P6-1),MOD(YEAR(Y$3),'Rent Roll'!$O6)=MOD(YEAR('Rent Roll'!$C6),'Rent Roll'!$O6),MONTH(Y$3)=MONTH('Rent Roll'!$C6)),1,0),0)</f>
        <v>0</v>
      </c>
      <c r="Z164" s="567">
        <f>IFERROR(IF(AND(NOT(YEAR(Z$3)&lt;=YEAR('Rent Roll'!$C6)+'Rent Roll'!$P6-1),MOD(YEAR(Z$3),'Rent Roll'!$O6)=MOD(YEAR('Rent Roll'!$C6),'Rent Roll'!$O6),MONTH(Z$3)=MONTH('Rent Roll'!$C6)),1,0),0)</f>
        <v>0</v>
      </c>
      <c r="AA164" s="567">
        <f>IFERROR(IF(AND(NOT(YEAR(AA$3)&lt;=YEAR('Rent Roll'!$C6)+'Rent Roll'!$P6-1),MOD(YEAR(AA$3),'Rent Roll'!$O6)=MOD(YEAR('Rent Roll'!$C6),'Rent Roll'!$O6),MONTH(AA$3)=MONTH('Rent Roll'!$C6)),1,0),0)</f>
        <v>0</v>
      </c>
      <c r="AB164" s="567">
        <f>IFERROR(IF(AND(NOT(YEAR(AB$3)&lt;=YEAR('Rent Roll'!$C6)+'Rent Roll'!$P6-1),MOD(YEAR(AB$3),'Rent Roll'!$O6)=MOD(YEAR('Rent Roll'!$C6),'Rent Roll'!$O6),MONTH(AB$3)=MONTH('Rent Roll'!$C6)),1,0),0)</f>
        <v>0</v>
      </c>
      <c r="AC164" s="567">
        <f>IFERROR(IF(AND(NOT(YEAR(AC$3)&lt;=YEAR('Rent Roll'!$C6)+'Rent Roll'!$P6-1),MOD(YEAR(AC$3),'Rent Roll'!$O6)=MOD(YEAR('Rent Roll'!$C6),'Rent Roll'!$O6),MONTH(AC$3)=MONTH('Rent Roll'!$C6)),1,0),0)</f>
        <v>0</v>
      </c>
      <c r="AD164" s="767">
        <f>IFERROR(IF(AND(NOT(YEAR(AD$3)&lt;=YEAR('Rent Roll'!$C6)+'Rent Roll'!$P6-1),MOD(YEAR(AD$3),'Rent Roll'!$O6)=MOD(YEAR('Rent Roll'!$C6),'Rent Roll'!$O6),MONTH(AD$3)=MONTH('Rent Roll'!$C6)),1,0),0)</f>
        <v>0</v>
      </c>
      <c r="AE164" s="768">
        <f>IFERROR(IF(AND(NOT(YEAR(AE$3)&lt;=YEAR('Rent Roll'!$C6)+'Rent Roll'!$P6-1),MOD(YEAR(AE$3),'Rent Roll'!$O6)=MOD(YEAR('Rent Roll'!$C6),'Rent Roll'!$O6),MONTH(AE$3)=MONTH('Rent Roll'!$C6)),1,0),0)</f>
        <v>0</v>
      </c>
      <c r="AF164" s="567">
        <f>IFERROR(IF(AND(NOT(YEAR(AF$3)&lt;=YEAR('Rent Roll'!$C6)+'Rent Roll'!$P6-1),MOD(YEAR(AF$3),'Rent Roll'!$O6)=MOD(YEAR('Rent Roll'!$C6),'Rent Roll'!$O6),MONTH(AF$3)=MONTH('Rent Roll'!$C6)),1,0),0)</f>
        <v>0</v>
      </c>
      <c r="AG164" s="567">
        <f>IFERROR(IF(AND(NOT(YEAR(AG$3)&lt;=YEAR('Rent Roll'!$C6)+'Rent Roll'!$P6-1),MOD(YEAR(AG$3),'Rent Roll'!$O6)=MOD(YEAR('Rent Roll'!$C6),'Rent Roll'!$O6),MONTH(AG$3)=MONTH('Rent Roll'!$C6)),1,0),0)</f>
        <v>0</v>
      </c>
      <c r="AH164" s="567">
        <f>IFERROR(IF(AND(NOT(YEAR(AH$3)&lt;=YEAR('Rent Roll'!$C6)+'Rent Roll'!$P6-1),MOD(YEAR(AH$3),'Rent Roll'!$O6)=MOD(YEAR('Rent Roll'!$C6),'Rent Roll'!$O6),MONTH(AH$3)=MONTH('Rent Roll'!$C6)),1,0),0)</f>
        <v>0</v>
      </c>
      <c r="AI164" s="567">
        <f>IFERROR(IF(AND(NOT(YEAR(AI$3)&lt;=YEAR('Rent Roll'!$C6)+'Rent Roll'!$P6-1),MOD(YEAR(AI$3),'Rent Roll'!$O6)=MOD(YEAR('Rent Roll'!$C6),'Rent Roll'!$O6),MONTH(AI$3)=MONTH('Rent Roll'!$C6)),1,0),0)</f>
        <v>0</v>
      </c>
      <c r="AJ164" s="567">
        <f>IFERROR(IF(AND(NOT(YEAR(AJ$3)&lt;=YEAR('Rent Roll'!$C6)+'Rent Roll'!$P6-1),MOD(YEAR(AJ$3),'Rent Roll'!$O6)=MOD(YEAR('Rent Roll'!$C6),'Rent Roll'!$O6),MONTH(AJ$3)=MONTH('Rent Roll'!$C6)),1,0),0)</f>
        <v>0</v>
      </c>
      <c r="AK164" s="567">
        <f>IFERROR(IF(AND(NOT(YEAR(AK$3)&lt;=YEAR('Rent Roll'!$C6)+'Rent Roll'!$P6-1),MOD(YEAR(AK$3),'Rent Roll'!$O6)=MOD(YEAR('Rent Roll'!$C6),'Rent Roll'!$O6),MONTH(AK$3)=MONTH('Rent Roll'!$C6)),1,0),0)</f>
        <v>0</v>
      </c>
      <c r="AL164" s="567">
        <f>IFERROR(IF(AND(NOT(YEAR(AL$3)&lt;=YEAR('Rent Roll'!$C6)+'Rent Roll'!$P6-1),MOD(YEAR(AL$3),'Rent Roll'!$O6)=MOD(YEAR('Rent Roll'!$C6),'Rent Roll'!$O6),MONTH(AL$3)=MONTH('Rent Roll'!$C6)),1,0),0)</f>
        <v>0</v>
      </c>
      <c r="AM164" s="567">
        <f>IFERROR(IF(AND(NOT(YEAR(AM$3)&lt;=YEAR('Rent Roll'!$C6)+'Rent Roll'!$P6-1),MOD(YEAR(AM$3),'Rent Roll'!$O6)=MOD(YEAR('Rent Roll'!$C6),'Rent Roll'!$O6),MONTH(AM$3)=MONTH('Rent Roll'!$C6)),1,0),0)</f>
        <v>0</v>
      </c>
      <c r="AN164" s="567">
        <f>IFERROR(IF(AND(NOT(YEAR(AN$3)&lt;=YEAR('Rent Roll'!$C6)+'Rent Roll'!$P6-1),MOD(YEAR(AN$3),'Rent Roll'!$O6)=MOD(YEAR('Rent Roll'!$C6),'Rent Roll'!$O6),MONTH(AN$3)=MONTH('Rent Roll'!$C6)),1,0),0)</f>
        <v>0</v>
      </c>
      <c r="AO164" s="567">
        <f>IFERROR(IF(AND(NOT(YEAR(AO$3)&lt;=YEAR('Rent Roll'!$C6)+'Rent Roll'!$P6-1),MOD(YEAR(AO$3),'Rent Roll'!$O6)=MOD(YEAR('Rent Roll'!$C6),'Rent Roll'!$O6),MONTH(AO$3)=MONTH('Rent Roll'!$C6)),1,0),0)</f>
        <v>0</v>
      </c>
      <c r="AP164" s="767">
        <f>IFERROR(IF(AND(NOT(YEAR(AP$3)&lt;=YEAR('Rent Roll'!$C6)+'Rent Roll'!$P6-1),MOD(YEAR(AP$3),'Rent Roll'!$O6)=MOD(YEAR('Rent Roll'!$C6),'Rent Roll'!$O6),MONTH(AP$3)=MONTH('Rent Roll'!$C6)),1,0),0)</f>
        <v>0</v>
      </c>
      <c r="AQ164" s="768">
        <f>IFERROR(IF(AND(NOT(YEAR(AQ$3)&lt;=YEAR('Rent Roll'!$C6)+'Rent Roll'!$P6-1),MOD(YEAR(AQ$3),'Rent Roll'!$O6)=MOD(YEAR('Rent Roll'!$C6),'Rent Roll'!$O6),MONTH(AQ$3)=MONTH('Rent Roll'!$C6)),1,0),0)</f>
        <v>0</v>
      </c>
      <c r="AR164" s="567">
        <f>IFERROR(IF(AND(NOT(YEAR(AR$3)&lt;=YEAR('Rent Roll'!$C6)+'Rent Roll'!$P6-1),MOD(YEAR(AR$3),'Rent Roll'!$O6)=MOD(YEAR('Rent Roll'!$C6),'Rent Roll'!$O6),MONTH(AR$3)=MONTH('Rent Roll'!$C6)),1,0),0)</f>
        <v>0</v>
      </c>
      <c r="AS164" s="567">
        <f>IFERROR(IF(AND(NOT(YEAR(AS$3)&lt;=YEAR('Rent Roll'!$C6)+'Rent Roll'!$P6-1),MOD(YEAR(AS$3),'Rent Roll'!$O6)=MOD(YEAR('Rent Roll'!$C6),'Rent Roll'!$O6),MONTH(AS$3)=MONTH('Rent Roll'!$C6)),1,0),0)</f>
        <v>0</v>
      </c>
      <c r="AT164" s="567">
        <f>IFERROR(IF(AND(NOT(YEAR(AT$3)&lt;=YEAR('Rent Roll'!$C6)+'Rent Roll'!$P6-1),MOD(YEAR(AT$3),'Rent Roll'!$O6)=MOD(YEAR('Rent Roll'!$C6),'Rent Roll'!$O6),MONTH(AT$3)=MONTH('Rent Roll'!$C6)),1,0),0)</f>
        <v>0</v>
      </c>
      <c r="AU164" s="567">
        <f>IFERROR(IF(AND(NOT(YEAR(AU$3)&lt;=YEAR('Rent Roll'!$C6)+'Rent Roll'!$P6-1),MOD(YEAR(AU$3),'Rent Roll'!$O6)=MOD(YEAR('Rent Roll'!$C6),'Rent Roll'!$O6),MONTH(AU$3)=MONTH('Rent Roll'!$C6)),1,0),0)</f>
        <v>0</v>
      </c>
      <c r="AV164" s="567">
        <f>IFERROR(IF(AND(NOT(YEAR(AV$3)&lt;=YEAR('Rent Roll'!$C6)+'Rent Roll'!$P6-1),MOD(YEAR(AV$3),'Rent Roll'!$O6)=MOD(YEAR('Rent Roll'!$C6),'Rent Roll'!$O6),MONTH(AV$3)=MONTH('Rent Roll'!$C6)),1,0),0)</f>
        <v>0</v>
      </c>
      <c r="AW164" s="567">
        <f>IFERROR(IF(AND(NOT(YEAR(AW$3)&lt;=YEAR('Rent Roll'!$C6)+'Rent Roll'!$P6-1),MOD(YEAR(AW$3),'Rent Roll'!$O6)=MOD(YEAR('Rent Roll'!$C6),'Rent Roll'!$O6),MONTH(AW$3)=MONTH('Rent Roll'!$C6)),1,0),0)</f>
        <v>0</v>
      </c>
      <c r="AX164" s="567">
        <f>IFERROR(IF(AND(NOT(YEAR(AX$3)&lt;=YEAR('Rent Roll'!$C6)+'Rent Roll'!$P6-1),MOD(YEAR(AX$3),'Rent Roll'!$O6)=MOD(YEAR('Rent Roll'!$C6),'Rent Roll'!$O6),MONTH(AX$3)=MONTH('Rent Roll'!$C6)),1,0),0)</f>
        <v>0</v>
      </c>
      <c r="AY164" s="567">
        <f>IFERROR(IF(AND(NOT(YEAR(AY$3)&lt;=YEAR('Rent Roll'!$C6)+'Rent Roll'!$P6-1),MOD(YEAR(AY$3),'Rent Roll'!$O6)=MOD(YEAR('Rent Roll'!$C6),'Rent Roll'!$O6),MONTH(AY$3)=MONTH('Rent Roll'!$C6)),1,0),0)</f>
        <v>0</v>
      </c>
      <c r="AZ164" s="567">
        <f>IFERROR(IF(AND(NOT(YEAR(AZ$3)&lt;=YEAR('Rent Roll'!$C6)+'Rent Roll'!$P6-1),MOD(YEAR(AZ$3),'Rent Roll'!$O6)=MOD(YEAR('Rent Roll'!$C6),'Rent Roll'!$O6),MONTH(AZ$3)=MONTH('Rent Roll'!$C6)),1,0),0)</f>
        <v>0</v>
      </c>
      <c r="BA164" s="567">
        <f>IFERROR(IF(AND(NOT(YEAR(BA$3)&lt;=YEAR('Rent Roll'!$C6)+'Rent Roll'!$P6-1),MOD(YEAR(BA$3),'Rent Roll'!$O6)=MOD(YEAR('Rent Roll'!$C6),'Rent Roll'!$O6),MONTH(BA$3)=MONTH('Rent Roll'!$C6)),1,0),0)</f>
        <v>0</v>
      </c>
      <c r="BB164" s="767">
        <f>IFERROR(IF(AND(NOT(YEAR(BB$3)&lt;=YEAR('Rent Roll'!$C6)+'Rent Roll'!$P6-1),MOD(YEAR(BB$3),'Rent Roll'!$O6)=MOD(YEAR('Rent Roll'!$C6),'Rent Roll'!$O6),MONTH(BB$3)=MONTH('Rent Roll'!$C6)),1,0),0)</f>
        <v>0</v>
      </c>
      <c r="BC164" s="768">
        <f>IFERROR(IF(AND(NOT(YEAR(BC$3)&lt;=YEAR('Rent Roll'!$C6)+'Rent Roll'!$P6-1),MOD(YEAR(BC$3),'Rent Roll'!$O6)=MOD(YEAR('Rent Roll'!$C6),'Rent Roll'!$O6),MONTH(BC$3)=MONTH('Rent Roll'!$C6)),1,0),0)</f>
        <v>0</v>
      </c>
      <c r="BD164" s="567">
        <f>IFERROR(IF(AND(NOT(YEAR(BD$3)&lt;=YEAR('Rent Roll'!$C6)+'Rent Roll'!$P6-1),MOD(YEAR(BD$3),'Rent Roll'!$O6)=MOD(YEAR('Rent Roll'!$C6),'Rent Roll'!$O6),MONTH(BD$3)=MONTH('Rent Roll'!$C6)),1,0),0)</f>
        <v>0</v>
      </c>
      <c r="BE164" s="567">
        <f>IFERROR(IF(AND(NOT(YEAR(BE$3)&lt;=YEAR('Rent Roll'!$C6)+'Rent Roll'!$P6-1),MOD(YEAR(BE$3),'Rent Roll'!$O6)=MOD(YEAR('Rent Roll'!$C6),'Rent Roll'!$O6),MONTH(BE$3)=MONTH('Rent Roll'!$C6)),1,0),0)</f>
        <v>0</v>
      </c>
      <c r="BF164" s="567">
        <f>IFERROR(IF(AND(NOT(YEAR(BF$3)&lt;=YEAR('Rent Roll'!$C6)+'Rent Roll'!$P6-1),MOD(YEAR(BF$3),'Rent Roll'!$O6)=MOD(YEAR('Rent Roll'!$C6),'Rent Roll'!$O6),MONTH(BF$3)=MONTH('Rent Roll'!$C6)),1,0),0)</f>
        <v>0</v>
      </c>
      <c r="BG164" s="567">
        <f>IFERROR(IF(AND(NOT(YEAR(BG$3)&lt;=YEAR('Rent Roll'!$C6)+'Rent Roll'!$P6-1),MOD(YEAR(BG$3),'Rent Roll'!$O6)=MOD(YEAR('Rent Roll'!$C6),'Rent Roll'!$O6),MONTH(BG$3)=MONTH('Rent Roll'!$C6)),1,0),0)</f>
        <v>0</v>
      </c>
      <c r="BH164" s="567">
        <f>IFERROR(IF(AND(NOT(YEAR(BH$3)&lt;=YEAR('Rent Roll'!$C6)+'Rent Roll'!$P6-1),MOD(YEAR(BH$3),'Rent Roll'!$O6)=MOD(YEAR('Rent Roll'!$C6),'Rent Roll'!$O6),MONTH(BH$3)=MONTH('Rent Roll'!$C6)),1,0),0)</f>
        <v>0</v>
      </c>
      <c r="BI164" s="567">
        <f>IFERROR(IF(AND(NOT(YEAR(BI$3)&lt;=YEAR('Rent Roll'!$C6)+'Rent Roll'!$P6-1),MOD(YEAR(BI$3),'Rent Roll'!$O6)=MOD(YEAR('Rent Roll'!$C6),'Rent Roll'!$O6),MONTH(BI$3)=MONTH('Rent Roll'!$C6)),1,0),0)</f>
        <v>0</v>
      </c>
      <c r="BJ164" s="567">
        <f>IFERROR(IF(AND(NOT(YEAR(BJ$3)&lt;=YEAR('Rent Roll'!$C6)+'Rent Roll'!$P6-1),MOD(YEAR(BJ$3),'Rent Roll'!$O6)=MOD(YEAR('Rent Roll'!$C6),'Rent Roll'!$O6),MONTH(BJ$3)=MONTH('Rent Roll'!$C6)),1,0),0)</f>
        <v>0</v>
      </c>
      <c r="BK164" s="567">
        <f>IFERROR(IF(AND(NOT(YEAR(BK$3)&lt;=YEAR('Rent Roll'!$C6)+'Rent Roll'!$P6-1),MOD(YEAR(BK$3),'Rent Roll'!$O6)=MOD(YEAR('Rent Roll'!$C6),'Rent Roll'!$O6),MONTH(BK$3)=MONTH('Rent Roll'!$C6)),1,0),0)</f>
        <v>0</v>
      </c>
      <c r="BL164" s="567">
        <f>IFERROR(IF(AND(NOT(YEAR(BL$3)&lt;=YEAR('Rent Roll'!$C6)+'Rent Roll'!$P6-1),MOD(YEAR(BL$3),'Rent Roll'!$O6)=MOD(YEAR('Rent Roll'!$C6),'Rent Roll'!$O6),MONTH(BL$3)=MONTH('Rent Roll'!$C6)),1,0),0)</f>
        <v>0</v>
      </c>
      <c r="BM164" s="567">
        <f>IFERROR(IF(AND(NOT(YEAR(BM$3)&lt;=YEAR('Rent Roll'!$C6)+'Rent Roll'!$P6-1),MOD(YEAR(BM$3),'Rent Roll'!$O6)=MOD(YEAR('Rent Roll'!$C6),'Rent Roll'!$O6),MONTH(BM$3)=MONTH('Rent Roll'!$C6)),1,0),0)</f>
        <v>0</v>
      </c>
      <c r="BN164" s="767">
        <f>IFERROR(IF(AND(NOT(YEAR(BN$3)&lt;=YEAR('Rent Roll'!$C6)+'Rent Roll'!$P6-1),MOD(YEAR(BN$3),'Rent Roll'!$O6)=MOD(YEAR('Rent Roll'!$C6),'Rent Roll'!$O6),MONTH(BN$3)=MONTH('Rent Roll'!$C6)),1,0),0)</f>
        <v>0</v>
      </c>
      <c r="BO164" s="768">
        <f>IFERROR(IF(AND(NOT(YEAR(BO$3)&lt;=YEAR('Rent Roll'!$C6)+'Rent Roll'!$P6-1),MOD(YEAR(BO$3),'Rent Roll'!$O6)=MOD(YEAR('Rent Roll'!$C6),'Rent Roll'!$O6),MONTH(BO$3)=MONTH('Rent Roll'!$C6)),1,0),0)</f>
        <v>0</v>
      </c>
      <c r="BP164" s="567">
        <f>IFERROR(IF(AND(NOT(YEAR(BP$3)&lt;=YEAR('Rent Roll'!$C6)+'Rent Roll'!$P6-1),MOD(YEAR(BP$3),'Rent Roll'!$O6)=MOD(YEAR('Rent Roll'!$C6),'Rent Roll'!$O6),MONTH(BP$3)=MONTH('Rent Roll'!$C6)),1,0),0)</f>
        <v>0</v>
      </c>
      <c r="BQ164" s="567">
        <f>IFERROR(IF(AND(NOT(YEAR(BQ$3)&lt;=YEAR('Rent Roll'!$C6)+'Rent Roll'!$P6-1),MOD(YEAR(BQ$3),'Rent Roll'!$O6)=MOD(YEAR('Rent Roll'!$C6),'Rent Roll'!$O6),MONTH(BQ$3)=MONTH('Rent Roll'!$C6)),1,0),0)</f>
        <v>0</v>
      </c>
      <c r="BR164" s="567">
        <f>IFERROR(IF(AND(NOT(YEAR(BR$3)&lt;=YEAR('Rent Roll'!$C6)+'Rent Roll'!$P6-1),MOD(YEAR(BR$3),'Rent Roll'!$O6)=MOD(YEAR('Rent Roll'!$C6),'Rent Roll'!$O6),MONTH(BR$3)=MONTH('Rent Roll'!$C6)),1,0),0)</f>
        <v>0</v>
      </c>
      <c r="BS164" s="567">
        <f>IFERROR(IF(AND(NOT(YEAR(BS$3)&lt;=YEAR('Rent Roll'!$C6)+'Rent Roll'!$P6-1),MOD(YEAR(BS$3),'Rent Roll'!$O6)=MOD(YEAR('Rent Roll'!$C6),'Rent Roll'!$O6),MONTH(BS$3)=MONTH('Rent Roll'!$C6)),1,0),0)</f>
        <v>0</v>
      </c>
      <c r="BT164" s="567">
        <f>IFERROR(IF(AND(NOT(YEAR(BT$3)&lt;=YEAR('Rent Roll'!$C6)+'Rent Roll'!$P6-1),MOD(YEAR(BT$3),'Rent Roll'!$O6)=MOD(YEAR('Rent Roll'!$C6),'Rent Roll'!$O6),MONTH(BT$3)=MONTH('Rent Roll'!$C6)),1,0),0)</f>
        <v>0</v>
      </c>
      <c r="BU164" s="567">
        <f>IFERROR(IF(AND(NOT(YEAR(BU$3)&lt;=YEAR('Rent Roll'!$C6)+'Rent Roll'!$P6-1),MOD(YEAR(BU$3),'Rent Roll'!$O6)=MOD(YEAR('Rent Roll'!$C6),'Rent Roll'!$O6),MONTH(BU$3)=MONTH('Rent Roll'!$C6)),1,0),0)</f>
        <v>0</v>
      </c>
      <c r="BV164" s="567">
        <f>IFERROR(IF(AND(NOT(YEAR(BV$3)&lt;=YEAR('Rent Roll'!$C6)+'Rent Roll'!$P6-1),MOD(YEAR(BV$3),'Rent Roll'!$O6)=MOD(YEAR('Rent Roll'!$C6),'Rent Roll'!$O6),MONTH(BV$3)=MONTH('Rent Roll'!$C6)),1,0),0)</f>
        <v>0</v>
      </c>
      <c r="BW164" s="567">
        <f>IFERROR(IF(AND(NOT(YEAR(BW$3)&lt;=YEAR('Rent Roll'!$C6)+'Rent Roll'!$P6-1),MOD(YEAR(BW$3),'Rent Roll'!$O6)=MOD(YEAR('Rent Roll'!$C6),'Rent Roll'!$O6),MONTH(BW$3)=MONTH('Rent Roll'!$C6)),1,0),0)</f>
        <v>0</v>
      </c>
      <c r="BX164" s="567">
        <f>IFERROR(IF(AND(NOT(YEAR(BX$3)&lt;=YEAR('Rent Roll'!$C6)+'Rent Roll'!$P6-1),MOD(YEAR(BX$3),'Rent Roll'!$O6)=MOD(YEAR('Rent Roll'!$C6),'Rent Roll'!$O6),MONTH(BX$3)=MONTH('Rent Roll'!$C6)),1,0),0)</f>
        <v>0</v>
      </c>
      <c r="BY164" s="567">
        <f>IFERROR(IF(AND(NOT(YEAR(BY$3)&lt;=YEAR('Rent Roll'!$C6)+'Rent Roll'!$P6-1),MOD(YEAR(BY$3),'Rent Roll'!$O6)=MOD(YEAR('Rent Roll'!$C6),'Rent Roll'!$O6),MONTH(BY$3)=MONTH('Rent Roll'!$C6)),1,0),0)</f>
        <v>0</v>
      </c>
      <c r="BZ164" s="767">
        <f>IFERROR(IF(AND(NOT(YEAR(BZ$3)&lt;=YEAR('Rent Roll'!$C6)+'Rent Roll'!$P6-1),MOD(YEAR(BZ$3),'Rent Roll'!$O6)=MOD(YEAR('Rent Roll'!$C6),'Rent Roll'!$O6),MONTH(BZ$3)=MONTH('Rent Roll'!$C6)),1,0),0)</f>
        <v>0</v>
      </c>
      <c r="CA164" s="768">
        <f>IFERROR(IF(AND(NOT(YEAR(CA$3)&lt;=YEAR('Rent Roll'!$C6)+'Rent Roll'!$P6-1),MOD(YEAR(CA$3),'Rent Roll'!$O6)=MOD(YEAR('Rent Roll'!$C6),'Rent Roll'!$O6),MONTH(CA$3)=MONTH('Rent Roll'!$C6)),1,0),0)</f>
        <v>0</v>
      </c>
      <c r="CB164" s="567">
        <f>IFERROR(IF(AND(NOT(YEAR(CB$3)&lt;=YEAR('Rent Roll'!$C6)+'Rent Roll'!$P6-1),MOD(YEAR(CB$3),'Rent Roll'!$O6)=MOD(YEAR('Rent Roll'!$C6),'Rent Roll'!$O6),MONTH(CB$3)=MONTH('Rent Roll'!$C6)),1,0),0)</f>
        <v>0</v>
      </c>
      <c r="CC164" s="567">
        <f>IFERROR(IF(AND(NOT(YEAR(CC$3)&lt;=YEAR('Rent Roll'!$C6)+'Rent Roll'!$P6-1),MOD(YEAR(CC$3),'Rent Roll'!$O6)=MOD(YEAR('Rent Roll'!$C6),'Rent Roll'!$O6),MONTH(CC$3)=MONTH('Rent Roll'!$C6)),1,0),0)</f>
        <v>0</v>
      </c>
      <c r="CD164" s="567">
        <f>IFERROR(IF(AND(NOT(YEAR(CD$3)&lt;=YEAR('Rent Roll'!$C6)+'Rent Roll'!$P6-1),MOD(YEAR(CD$3),'Rent Roll'!$O6)=MOD(YEAR('Rent Roll'!$C6),'Rent Roll'!$O6),MONTH(CD$3)=MONTH('Rent Roll'!$C6)),1,0),0)</f>
        <v>0</v>
      </c>
      <c r="CE164" s="567">
        <f>IFERROR(IF(AND(NOT(YEAR(CE$3)&lt;=YEAR('Rent Roll'!$C6)+'Rent Roll'!$P6-1),MOD(YEAR(CE$3),'Rent Roll'!$O6)=MOD(YEAR('Rent Roll'!$C6),'Rent Roll'!$O6),MONTH(CE$3)=MONTH('Rent Roll'!$C6)),1,0),0)</f>
        <v>0</v>
      </c>
      <c r="CF164" s="567">
        <f>IFERROR(IF(AND(NOT(YEAR(CF$3)&lt;=YEAR('Rent Roll'!$C6)+'Rent Roll'!$P6-1),MOD(YEAR(CF$3),'Rent Roll'!$O6)=MOD(YEAR('Rent Roll'!$C6),'Rent Roll'!$O6),MONTH(CF$3)=MONTH('Rent Roll'!$C6)),1,0),0)</f>
        <v>0</v>
      </c>
      <c r="CG164" s="567">
        <f>IFERROR(IF(AND(NOT(YEAR(CG$3)&lt;=YEAR('Rent Roll'!$C6)+'Rent Roll'!$P6-1),MOD(YEAR(CG$3),'Rent Roll'!$O6)=MOD(YEAR('Rent Roll'!$C6),'Rent Roll'!$O6),MONTH(CG$3)=MONTH('Rent Roll'!$C6)),1,0),0)</f>
        <v>0</v>
      </c>
      <c r="CH164" s="567">
        <f>IFERROR(IF(AND(NOT(YEAR(CH$3)&lt;=YEAR('Rent Roll'!$C6)+'Rent Roll'!$P6-1),MOD(YEAR(CH$3),'Rent Roll'!$O6)=MOD(YEAR('Rent Roll'!$C6),'Rent Roll'!$O6),MONTH(CH$3)=MONTH('Rent Roll'!$C6)),1,0),0)</f>
        <v>0</v>
      </c>
      <c r="CI164" s="567">
        <f>IFERROR(IF(AND(NOT(YEAR(CI$3)&lt;=YEAR('Rent Roll'!$C6)+'Rent Roll'!$P6-1),MOD(YEAR(CI$3),'Rent Roll'!$O6)=MOD(YEAR('Rent Roll'!$C6),'Rent Roll'!$O6),MONTH(CI$3)=MONTH('Rent Roll'!$C6)),1,0),0)</f>
        <v>0</v>
      </c>
      <c r="CJ164" s="567">
        <f>IFERROR(IF(AND(NOT(YEAR(CJ$3)&lt;=YEAR('Rent Roll'!$C6)+'Rent Roll'!$P6-1),MOD(YEAR(CJ$3),'Rent Roll'!$O6)=MOD(YEAR('Rent Roll'!$C6),'Rent Roll'!$O6),MONTH(CJ$3)=MONTH('Rent Roll'!$C6)),1,0),0)</f>
        <v>0</v>
      </c>
      <c r="CK164" s="567">
        <f>IFERROR(IF(AND(NOT(YEAR(CK$3)&lt;=YEAR('Rent Roll'!$C6)+'Rent Roll'!$P6-1),MOD(YEAR(CK$3),'Rent Roll'!$O6)=MOD(YEAR('Rent Roll'!$C6),'Rent Roll'!$O6),MONTH(CK$3)=MONTH('Rent Roll'!$C6)),1,0),0)</f>
        <v>0</v>
      </c>
      <c r="CL164" s="767">
        <f>IFERROR(IF(AND(NOT(YEAR(CL$3)&lt;=YEAR('Rent Roll'!$C6)+'Rent Roll'!$P6-1),MOD(YEAR(CL$3),'Rent Roll'!$O6)=MOD(YEAR('Rent Roll'!$C6),'Rent Roll'!$O6),MONTH(CL$3)=MONTH('Rent Roll'!$C6)),1,0),0)</f>
        <v>0</v>
      </c>
      <c r="CM164" s="768">
        <f>IFERROR(IF(AND(NOT(YEAR(CM$3)&lt;=YEAR('Rent Roll'!$C6)+'Rent Roll'!$P6-1),MOD(YEAR(CM$3),'Rent Roll'!$O6)=MOD(YEAR('Rent Roll'!$C6),'Rent Roll'!$O6),MONTH(CM$3)=MONTH('Rent Roll'!$C6)),1,0),0)</f>
        <v>0</v>
      </c>
      <c r="CN164" s="567">
        <f>IFERROR(IF(AND(NOT(YEAR(CN$3)&lt;=YEAR('Rent Roll'!$C6)+'Rent Roll'!$P6-1),MOD(YEAR(CN$3),'Rent Roll'!$O6)=MOD(YEAR('Rent Roll'!$C6),'Rent Roll'!$O6),MONTH(CN$3)=MONTH('Rent Roll'!$C6)),1,0),0)</f>
        <v>0</v>
      </c>
      <c r="CO164" s="567">
        <f>IFERROR(IF(AND(NOT(YEAR(CO$3)&lt;=YEAR('Rent Roll'!$C6)+'Rent Roll'!$P6-1),MOD(YEAR(CO$3),'Rent Roll'!$O6)=MOD(YEAR('Rent Roll'!$C6),'Rent Roll'!$O6),MONTH(CO$3)=MONTH('Rent Roll'!$C6)),1,0),0)</f>
        <v>0</v>
      </c>
      <c r="CP164" s="567">
        <f>IFERROR(IF(AND(NOT(YEAR(CP$3)&lt;=YEAR('Rent Roll'!$C6)+'Rent Roll'!$P6-1),MOD(YEAR(CP$3),'Rent Roll'!$O6)=MOD(YEAR('Rent Roll'!$C6),'Rent Roll'!$O6),MONTH(CP$3)=MONTH('Rent Roll'!$C6)),1,0),0)</f>
        <v>0</v>
      </c>
      <c r="CQ164" s="567">
        <f>IFERROR(IF(AND(NOT(YEAR(CQ$3)&lt;=YEAR('Rent Roll'!$C6)+'Rent Roll'!$P6-1),MOD(YEAR(CQ$3),'Rent Roll'!$O6)=MOD(YEAR('Rent Roll'!$C6),'Rent Roll'!$O6),MONTH(CQ$3)=MONTH('Rent Roll'!$C6)),1,0),0)</f>
        <v>0</v>
      </c>
      <c r="CR164" s="567">
        <f>IFERROR(IF(AND(NOT(YEAR(CR$3)&lt;=YEAR('Rent Roll'!$C6)+'Rent Roll'!$P6-1),MOD(YEAR(CR$3),'Rent Roll'!$O6)=MOD(YEAR('Rent Roll'!$C6),'Rent Roll'!$O6),MONTH(CR$3)=MONTH('Rent Roll'!$C6)),1,0),0)</f>
        <v>0</v>
      </c>
      <c r="CS164" s="567">
        <f>IFERROR(IF(AND(NOT(YEAR(CS$3)&lt;=YEAR('Rent Roll'!$C6)+'Rent Roll'!$P6-1),MOD(YEAR(CS$3),'Rent Roll'!$O6)=MOD(YEAR('Rent Roll'!$C6),'Rent Roll'!$O6),MONTH(CS$3)=MONTH('Rent Roll'!$C6)),1,0),0)</f>
        <v>0</v>
      </c>
      <c r="CT164" s="567">
        <f>IFERROR(IF(AND(NOT(YEAR(CT$3)&lt;=YEAR('Rent Roll'!$C6)+'Rent Roll'!$P6-1),MOD(YEAR(CT$3),'Rent Roll'!$O6)=MOD(YEAR('Rent Roll'!$C6),'Rent Roll'!$O6),MONTH(CT$3)=MONTH('Rent Roll'!$C6)),1,0),0)</f>
        <v>0</v>
      </c>
      <c r="CU164" s="567">
        <f>IFERROR(IF(AND(NOT(YEAR(CU$3)&lt;=YEAR('Rent Roll'!$C6)+'Rent Roll'!$P6-1),MOD(YEAR(CU$3),'Rent Roll'!$O6)=MOD(YEAR('Rent Roll'!$C6),'Rent Roll'!$O6),MONTH(CU$3)=MONTH('Rent Roll'!$C6)),1,0),0)</f>
        <v>0</v>
      </c>
      <c r="CV164" s="567">
        <f>IFERROR(IF(AND(NOT(YEAR(CV$3)&lt;=YEAR('Rent Roll'!$C6)+'Rent Roll'!$P6-1),MOD(YEAR(CV$3),'Rent Roll'!$O6)=MOD(YEAR('Rent Roll'!$C6),'Rent Roll'!$O6),MONTH(CV$3)=MONTH('Rent Roll'!$C6)),1,0),0)</f>
        <v>0</v>
      </c>
      <c r="CW164" s="567">
        <f>IFERROR(IF(AND(NOT(YEAR(CW$3)&lt;=YEAR('Rent Roll'!$C6)+'Rent Roll'!$P6-1),MOD(YEAR(CW$3),'Rent Roll'!$O6)=MOD(YEAR('Rent Roll'!$C6),'Rent Roll'!$O6),MONTH(CW$3)=MONTH('Rent Roll'!$C6)),1,0),0)</f>
        <v>0</v>
      </c>
      <c r="CX164" s="767">
        <f>IFERROR(IF(AND(NOT(YEAR(CX$3)&lt;=YEAR('Rent Roll'!$C6)+'Rent Roll'!$P6-1),MOD(YEAR(CX$3),'Rent Roll'!$O6)=MOD(YEAR('Rent Roll'!$C6),'Rent Roll'!$O6),MONTH(CX$3)=MONTH('Rent Roll'!$C6)),1,0),0)</f>
        <v>0</v>
      </c>
      <c r="CY164" s="768">
        <f>IFERROR(IF(AND(NOT(YEAR(CY$3)&lt;=YEAR('Rent Roll'!$C6)+'Rent Roll'!$P6-1),MOD(YEAR(CY$3),'Rent Roll'!$O6)=MOD(YEAR('Rent Roll'!$C6),'Rent Roll'!$O6),MONTH(CY$3)=MONTH('Rent Roll'!$C6)),1,0),0)</f>
        <v>0</v>
      </c>
      <c r="CZ164" s="567">
        <f>IFERROR(IF(AND(NOT(YEAR(CZ$3)&lt;=YEAR('Rent Roll'!$C6)+'Rent Roll'!$P6-1),MOD(YEAR(CZ$3),'Rent Roll'!$O6)=MOD(YEAR('Rent Roll'!$C6),'Rent Roll'!$O6),MONTH(CZ$3)=MONTH('Rent Roll'!$C6)),1,0),0)</f>
        <v>0</v>
      </c>
      <c r="DA164" s="567">
        <f>IFERROR(IF(AND(NOT(YEAR(DA$3)&lt;=YEAR('Rent Roll'!$C6)+'Rent Roll'!$P6-1),MOD(YEAR(DA$3),'Rent Roll'!$O6)=MOD(YEAR('Rent Roll'!$C6),'Rent Roll'!$O6),MONTH(DA$3)=MONTH('Rent Roll'!$C6)),1,0),0)</f>
        <v>0</v>
      </c>
      <c r="DB164" s="567">
        <f>IFERROR(IF(AND(NOT(YEAR(DB$3)&lt;=YEAR('Rent Roll'!$C6)+'Rent Roll'!$P6-1),MOD(YEAR(DB$3),'Rent Roll'!$O6)=MOD(YEAR('Rent Roll'!$C6),'Rent Roll'!$O6),MONTH(DB$3)=MONTH('Rent Roll'!$C6)),1,0),0)</f>
        <v>0</v>
      </c>
      <c r="DC164" s="567">
        <f>IFERROR(IF(AND(NOT(YEAR(DC$3)&lt;=YEAR('Rent Roll'!$C6)+'Rent Roll'!$P6-1),MOD(YEAR(DC$3),'Rent Roll'!$O6)=MOD(YEAR('Rent Roll'!$C6),'Rent Roll'!$O6),MONTH(DC$3)=MONTH('Rent Roll'!$C6)),1,0),0)</f>
        <v>0</v>
      </c>
      <c r="DD164" s="567">
        <f>IFERROR(IF(AND(NOT(YEAR(DD$3)&lt;=YEAR('Rent Roll'!$C6)+'Rent Roll'!$P6-1),MOD(YEAR(DD$3),'Rent Roll'!$O6)=MOD(YEAR('Rent Roll'!$C6),'Rent Roll'!$O6),MONTH(DD$3)=MONTH('Rent Roll'!$C6)),1,0),0)</f>
        <v>0</v>
      </c>
      <c r="DE164" s="567">
        <f>IFERROR(IF(AND(NOT(YEAR(DE$3)&lt;=YEAR('Rent Roll'!$C6)+'Rent Roll'!$P6-1),MOD(YEAR(DE$3),'Rent Roll'!$O6)=MOD(YEAR('Rent Roll'!$C6),'Rent Roll'!$O6),MONTH(DE$3)=MONTH('Rent Roll'!$C6)),1,0),0)</f>
        <v>0</v>
      </c>
      <c r="DF164" s="567">
        <f>IFERROR(IF(AND(NOT(YEAR(DF$3)&lt;=YEAR('Rent Roll'!$C6)+'Rent Roll'!$P6-1),MOD(YEAR(DF$3),'Rent Roll'!$O6)=MOD(YEAR('Rent Roll'!$C6),'Rent Roll'!$O6),MONTH(DF$3)=MONTH('Rent Roll'!$C6)),1,0),0)</f>
        <v>0</v>
      </c>
      <c r="DG164" s="567">
        <f>IFERROR(IF(AND(NOT(YEAR(DG$3)&lt;=YEAR('Rent Roll'!$C6)+'Rent Roll'!$P6-1),MOD(YEAR(DG$3),'Rent Roll'!$O6)=MOD(YEAR('Rent Roll'!$C6),'Rent Roll'!$O6),MONTH(DG$3)=MONTH('Rent Roll'!$C6)),1,0),0)</f>
        <v>0</v>
      </c>
      <c r="DH164" s="567">
        <f>IFERROR(IF(AND(NOT(YEAR(DH$3)&lt;=YEAR('Rent Roll'!$C6)+'Rent Roll'!$P6-1),MOD(YEAR(DH$3),'Rent Roll'!$O6)=MOD(YEAR('Rent Roll'!$C6),'Rent Roll'!$O6),MONTH(DH$3)=MONTH('Rent Roll'!$C6)),1,0),0)</f>
        <v>0</v>
      </c>
      <c r="DI164" s="567">
        <f>IFERROR(IF(AND(NOT(YEAR(DI$3)&lt;=YEAR('Rent Roll'!$C6)+'Rent Roll'!$P6-1),MOD(YEAR(DI$3),'Rent Roll'!$O6)=MOD(YEAR('Rent Roll'!$C6),'Rent Roll'!$O6),MONTH(DI$3)=MONTH('Rent Roll'!$C6)),1,0),0)</f>
        <v>0</v>
      </c>
      <c r="DJ164" s="767">
        <f>IFERROR(IF(AND(NOT(YEAR(DJ$3)&lt;=YEAR('Rent Roll'!$C6)+'Rent Roll'!$P6-1),MOD(YEAR(DJ$3),'Rent Roll'!$O6)=MOD(YEAR('Rent Roll'!$C6),'Rent Roll'!$O6),MONTH(DJ$3)=MONTH('Rent Roll'!$C6)),1,0),0)</f>
        <v>0</v>
      </c>
      <c r="DK164" s="768">
        <f>IFERROR(IF(AND(NOT(YEAR(DK$3)&lt;=YEAR('Rent Roll'!$C6)+'Rent Roll'!$P6-1),MOD(YEAR(DK$3),'Rent Roll'!$O6)=MOD(YEAR('Rent Roll'!$C6),'Rent Roll'!$O6),MONTH(DK$3)=MONTH('Rent Roll'!$C6)),1,0),0)</f>
        <v>0</v>
      </c>
      <c r="DL164" s="567">
        <f>IFERROR(IF(AND(NOT(YEAR(DL$3)&lt;=YEAR('Rent Roll'!$C6)+'Rent Roll'!$P6-1),MOD(YEAR(DL$3),'Rent Roll'!$O6)=MOD(YEAR('Rent Roll'!$C6),'Rent Roll'!$O6),MONTH(DL$3)=MONTH('Rent Roll'!$C6)),1,0),0)</f>
        <v>0</v>
      </c>
      <c r="DM164" s="567">
        <f>IFERROR(IF(AND(NOT(YEAR(DM$3)&lt;=YEAR('Rent Roll'!$C6)+'Rent Roll'!$P6-1),MOD(YEAR(DM$3),'Rent Roll'!$O6)=MOD(YEAR('Rent Roll'!$C6),'Rent Roll'!$O6),MONTH(DM$3)=MONTH('Rent Roll'!$C6)),1,0),0)</f>
        <v>0</v>
      </c>
      <c r="DN164" s="567">
        <f>IFERROR(IF(AND(NOT(YEAR(DN$3)&lt;=YEAR('Rent Roll'!$C6)+'Rent Roll'!$P6-1),MOD(YEAR(DN$3),'Rent Roll'!$O6)=MOD(YEAR('Rent Roll'!$C6),'Rent Roll'!$O6),MONTH(DN$3)=MONTH('Rent Roll'!$C6)),1,0),0)</f>
        <v>0</v>
      </c>
      <c r="DO164" s="567">
        <f>IFERROR(IF(AND(NOT(YEAR(DO$3)&lt;=YEAR('Rent Roll'!$C6)+'Rent Roll'!$P6-1),MOD(YEAR(DO$3),'Rent Roll'!$O6)=MOD(YEAR('Rent Roll'!$C6),'Rent Roll'!$O6),MONTH(DO$3)=MONTH('Rent Roll'!$C6)),1,0),0)</f>
        <v>0</v>
      </c>
      <c r="DP164" s="567">
        <f>IFERROR(IF(AND(NOT(YEAR(DP$3)&lt;=YEAR('Rent Roll'!$C6)+'Rent Roll'!$P6-1),MOD(YEAR(DP$3),'Rent Roll'!$O6)=MOD(YEAR('Rent Roll'!$C6),'Rent Roll'!$O6),MONTH(DP$3)=MONTH('Rent Roll'!$C6)),1,0),0)</f>
        <v>0</v>
      </c>
      <c r="DQ164" s="567">
        <f>IFERROR(IF(AND(NOT(YEAR(DQ$3)&lt;=YEAR('Rent Roll'!$C6)+'Rent Roll'!$P6-1),MOD(YEAR(DQ$3),'Rent Roll'!$O6)=MOD(YEAR('Rent Roll'!$C6),'Rent Roll'!$O6),MONTH(DQ$3)=MONTH('Rent Roll'!$C6)),1,0),0)</f>
        <v>0</v>
      </c>
      <c r="DR164" s="567">
        <f>IFERROR(IF(AND(NOT(YEAR(DR$3)&lt;=YEAR('Rent Roll'!$C6)+'Rent Roll'!$P6-1),MOD(YEAR(DR$3),'Rent Roll'!$O6)=MOD(YEAR('Rent Roll'!$C6),'Rent Roll'!$O6),MONTH(DR$3)=MONTH('Rent Roll'!$C6)),1,0),0)</f>
        <v>0</v>
      </c>
      <c r="DS164" s="567">
        <f>IFERROR(IF(AND(NOT(YEAR(DS$3)&lt;=YEAR('Rent Roll'!$C6)+'Rent Roll'!$P6-1),MOD(YEAR(DS$3),'Rent Roll'!$O6)=MOD(YEAR('Rent Roll'!$C6),'Rent Roll'!$O6),MONTH(DS$3)=MONTH('Rent Roll'!$C6)),1,0),0)</f>
        <v>0</v>
      </c>
      <c r="DT164" s="567">
        <f>IFERROR(IF(AND(NOT(YEAR(DT$3)&lt;=YEAR('Rent Roll'!$C6)+'Rent Roll'!$P6-1),MOD(YEAR(DT$3),'Rent Roll'!$O6)=MOD(YEAR('Rent Roll'!$C6),'Rent Roll'!$O6),MONTH(DT$3)=MONTH('Rent Roll'!$C6)),1,0),0)</f>
        <v>0</v>
      </c>
      <c r="DU164" s="567">
        <f>IFERROR(IF(AND(NOT(YEAR(DU$3)&lt;=YEAR('Rent Roll'!$C6)+'Rent Roll'!$P6-1),MOD(YEAR(DU$3),'Rent Roll'!$O6)=MOD(YEAR('Rent Roll'!$C6),'Rent Roll'!$O6),MONTH(DU$3)=MONTH('Rent Roll'!$C6)),1,0),0)</f>
        <v>0</v>
      </c>
      <c r="DV164" s="567">
        <f>IFERROR(IF(AND(NOT(YEAR(DV$3)&lt;=YEAR('Rent Roll'!$C6)+'Rent Roll'!$P6-1),MOD(YEAR(DV$3),'Rent Roll'!$O6)=MOD(YEAR('Rent Roll'!$C6),'Rent Roll'!$O6),MONTH(DV$3)=MONTH('Rent Roll'!$C6)),1,0),0)</f>
        <v>0</v>
      </c>
    </row>
    <row r="165" spans="1:126" s="565" customFormat="1" ht="12" customHeight="1" outlineLevel="1" x14ac:dyDescent="0.4">
      <c r="A165" s="731"/>
      <c r="B165" s="564" t="str">
        <f>'Rent Roll'!$B7</f>
        <v>7층</v>
      </c>
      <c r="C165" s="566"/>
      <c r="D165" s="566"/>
      <c r="E165" s="566"/>
      <c r="F165" s="778">
        <f>IFERROR(IF(AND(NOT(YEAR(F$3)&lt;=YEAR('Rent Roll'!$C7)+'Rent Roll'!$P7-1),MOD(YEAR(F$3),'Rent Roll'!$O7)=MOD(YEAR('Rent Roll'!$C7),'Rent Roll'!$O7),MONTH(F$3)=MONTH('Rent Roll'!$C7)),1,0),0)</f>
        <v>0</v>
      </c>
      <c r="G165" s="768">
        <f>IFERROR(IF(AND(NOT(YEAR(G$3)&lt;=YEAR('Rent Roll'!$C7)+'Rent Roll'!$P7-1),MOD(YEAR(G$3),'Rent Roll'!$O7)=MOD(YEAR('Rent Roll'!$C7),'Rent Roll'!$O7),MONTH(G$3)=MONTH('Rent Roll'!$C7)),1,0),0)</f>
        <v>0</v>
      </c>
      <c r="H165" s="567">
        <f>IFERROR(IF(AND(NOT(YEAR(H$3)&lt;=YEAR('Rent Roll'!$C7)+'Rent Roll'!$P7-1),MOD(YEAR(H$3),'Rent Roll'!$O7)=MOD(YEAR('Rent Roll'!$C7),'Rent Roll'!$O7),MONTH(H$3)=MONTH('Rent Roll'!$C7)),1,0),0)</f>
        <v>0</v>
      </c>
      <c r="I165" s="567">
        <f>IFERROR(IF(AND(NOT(YEAR(I$3)&lt;=YEAR('Rent Roll'!$C7)+'Rent Roll'!$P7-1),MOD(YEAR(I$3),'Rent Roll'!$O7)=MOD(YEAR('Rent Roll'!$C7),'Rent Roll'!$O7),MONTH(I$3)=MONTH('Rent Roll'!$C7)),1,0),0)</f>
        <v>0</v>
      </c>
      <c r="J165" s="567">
        <f>IFERROR(IF(AND(NOT(YEAR(J$3)&lt;=YEAR('Rent Roll'!$C7)+'Rent Roll'!$P7-1),MOD(YEAR(J$3),'Rent Roll'!$O7)=MOD(YEAR('Rent Roll'!$C7),'Rent Roll'!$O7),MONTH(J$3)=MONTH('Rent Roll'!$C7)),1,0),0)</f>
        <v>0</v>
      </c>
      <c r="K165" s="567">
        <f>IFERROR(IF(AND(NOT(YEAR(K$3)&lt;=YEAR('Rent Roll'!$C7)+'Rent Roll'!$P7-1),MOD(YEAR(K$3),'Rent Roll'!$O7)=MOD(YEAR('Rent Roll'!$C7),'Rent Roll'!$O7),MONTH(K$3)=MONTH('Rent Roll'!$C7)),1,0),0)</f>
        <v>0</v>
      </c>
      <c r="L165" s="567">
        <f>IFERROR(IF(AND(NOT(YEAR(L$3)&lt;=YEAR('Rent Roll'!$C7)+'Rent Roll'!$P7-1),MOD(YEAR(L$3),'Rent Roll'!$O7)=MOD(YEAR('Rent Roll'!$C7),'Rent Roll'!$O7),MONTH(L$3)=MONTH('Rent Roll'!$C7)),1,0),0)</f>
        <v>0</v>
      </c>
      <c r="M165" s="567">
        <f>IFERROR(IF(AND(NOT(YEAR(M$3)&lt;=YEAR('Rent Roll'!$C7)+'Rent Roll'!$P7-1),MOD(YEAR(M$3),'Rent Roll'!$O7)=MOD(YEAR('Rent Roll'!$C7),'Rent Roll'!$O7),MONTH(M$3)=MONTH('Rent Roll'!$C7)),1,0),0)</f>
        <v>0</v>
      </c>
      <c r="N165" s="567">
        <f>IFERROR(IF(AND(NOT(YEAR(N$3)&lt;=YEAR('Rent Roll'!$C7)+'Rent Roll'!$P7-1),MOD(YEAR(N$3),'Rent Roll'!$O7)=MOD(YEAR('Rent Roll'!$C7),'Rent Roll'!$O7),MONTH(N$3)=MONTH('Rent Roll'!$C7)),1,0),0)</f>
        <v>0</v>
      </c>
      <c r="O165" s="567">
        <f>IFERROR(IF(AND(NOT(YEAR(O$3)&lt;=YEAR('Rent Roll'!$C7)+'Rent Roll'!$P7-1),MOD(YEAR(O$3),'Rent Roll'!$O7)=MOD(YEAR('Rent Roll'!$C7),'Rent Roll'!$O7),MONTH(O$3)=MONTH('Rent Roll'!$C7)),1,0),0)</f>
        <v>0</v>
      </c>
      <c r="P165" s="567">
        <f>IFERROR(IF(AND(NOT(YEAR(P$3)&lt;=YEAR('Rent Roll'!$C7)+'Rent Roll'!$P7-1),MOD(YEAR(P$3),'Rent Roll'!$O7)=MOD(YEAR('Rent Roll'!$C7),'Rent Roll'!$O7),MONTH(P$3)=MONTH('Rent Roll'!$C7)),1,0),0)</f>
        <v>0</v>
      </c>
      <c r="Q165" s="567">
        <f>IFERROR(IF(AND(NOT(YEAR(Q$3)&lt;=YEAR('Rent Roll'!$C7)+'Rent Roll'!$P7-1),MOD(YEAR(Q$3),'Rent Roll'!$O7)=MOD(YEAR('Rent Roll'!$C7),'Rent Roll'!$O7),MONTH(Q$3)=MONTH('Rent Roll'!$C7)),1,0),0)</f>
        <v>0</v>
      </c>
      <c r="R165" s="767">
        <f>IFERROR(IF(AND(NOT(YEAR(R$3)&lt;=YEAR('Rent Roll'!$C7)+'Rent Roll'!$P7-1),MOD(YEAR(R$3),'Rent Roll'!$O7)=MOD(YEAR('Rent Roll'!$C7),'Rent Roll'!$O7),MONTH(R$3)=MONTH('Rent Roll'!$C7)),1,0),0)</f>
        <v>0</v>
      </c>
      <c r="S165" s="768">
        <f>IFERROR(IF(AND(NOT(YEAR(S$3)&lt;=YEAR('Rent Roll'!$C7)+'Rent Roll'!$P7-1),MOD(YEAR(S$3),'Rent Roll'!$O7)=MOD(YEAR('Rent Roll'!$C7),'Rent Roll'!$O7),MONTH(S$3)=MONTH('Rent Roll'!$C7)),1,0),0)</f>
        <v>0</v>
      </c>
      <c r="T165" s="567">
        <f>IFERROR(IF(AND(NOT(YEAR(T$3)&lt;=YEAR('Rent Roll'!$C7)+'Rent Roll'!$P7-1),MOD(YEAR(T$3),'Rent Roll'!$O7)=MOD(YEAR('Rent Roll'!$C7),'Rent Roll'!$O7),MONTH(T$3)=MONTH('Rent Roll'!$C7)),1,0),0)</f>
        <v>0</v>
      </c>
      <c r="U165" s="567">
        <f>IFERROR(IF(AND(NOT(YEAR(U$3)&lt;=YEAR('Rent Roll'!$C7)+'Rent Roll'!$P7-1),MOD(YEAR(U$3),'Rent Roll'!$O7)=MOD(YEAR('Rent Roll'!$C7),'Rent Roll'!$O7),MONTH(U$3)=MONTH('Rent Roll'!$C7)),1,0),0)</f>
        <v>0</v>
      </c>
      <c r="V165" s="567">
        <f>IFERROR(IF(AND(NOT(YEAR(V$3)&lt;=YEAR('Rent Roll'!$C7)+'Rent Roll'!$P7-1),MOD(YEAR(V$3),'Rent Roll'!$O7)=MOD(YEAR('Rent Roll'!$C7),'Rent Roll'!$O7),MONTH(V$3)=MONTH('Rent Roll'!$C7)),1,0),0)</f>
        <v>0</v>
      </c>
      <c r="W165" s="567">
        <f>IFERROR(IF(AND(NOT(YEAR(W$3)&lt;=YEAR('Rent Roll'!$C7)+'Rent Roll'!$P7-1),MOD(YEAR(W$3),'Rent Roll'!$O7)=MOD(YEAR('Rent Roll'!$C7),'Rent Roll'!$O7),MONTH(W$3)=MONTH('Rent Roll'!$C7)),1,0),0)</f>
        <v>0</v>
      </c>
      <c r="X165" s="567">
        <f>IFERROR(IF(AND(NOT(YEAR(X$3)&lt;=YEAR('Rent Roll'!$C7)+'Rent Roll'!$P7-1),MOD(YEAR(X$3),'Rent Roll'!$O7)=MOD(YEAR('Rent Roll'!$C7),'Rent Roll'!$O7),MONTH(X$3)=MONTH('Rent Roll'!$C7)),1,0),0)</f>
        <v>0</v>
      </c>
      <c r="Y165" s="567">
        <f>IFERROR(IF(AND(NOT(YEAR(Y$3)&lt;=YEAR('Rent Roll'!$C7)+'Rent Roll'!$P7-1),MOD(YEAR(Y$3),'Rent Roll'!$O7)=MOD(YEAR('Rent Roll'!$C7),'Rent Roll'!$O7),MONTH(Y$3)=MONTH('Rent Roll'!$C7)),1,0),0)</f>
        <v>0</v>
      </c>
      <c r="Z165" s="567">
        <f>IFERROR(IF(AND(NOT(YEAR(Z$3)&lt;=YEAR('Rent Roll'!$C7)+'Rent Roll'!$P7-1),MOD(YEAR(Z$3),'Rent Roll'!$O7)=MOD(YEAR('Rent Roll'!$C7),'Rent Roll'!$O7),MONTH(Z$3)=MONTH('Rent Roll'!$C7)),1,0),0)</f>
        <v>0</v>
      </c>
      <c r="AA165" s="567">
        <f>IFERROR(IF(AND(NOT(YEAR(AA$3)&lt;=YEAR('Rent Roll'!$C7)+'Rent Roll'!$P7-1),MOD(YEAR(AA$3),'Rent Roll'!$O7)=MOD(YEAR('Rent Roll'!$C7),'Rent Roll'!$O7),MONTH(AA$3)=MONTH('Rent Roll'!$C7)),1,0),0)</f>
        <v>0</v>
      </c>
      <c r="AB165" s="567">
        <f>IFERROR(IF(AND(NOT(YEAR(AB$3)&lt;=YEAR('Rent Roll'!$C7)+'Rent Roll'!$P7-1),MOD(YEAR(AB$3),'Rent Roll'!$O7)=MOD(YEAR('Rent Roll'!$C7),'Rent Roll'!$O7),MONTH(AB$3)=MONTH('Rent Roll'!$C7)),1,0),0)</f>
        <v>0</v>
      </c>
      <c r="AC165" s="567">
        <f>IFERROR(IF(AND(NOT(YEAR(AC$3)&lt;=YEAR('Rent Roll'!$C7)+'Rent Roll'!$P7-1),MOD(YEAR(AC$3),'Rent Roll'!$O7)=MOD(YEAR('Rent Roll'!$C7),'Rent Roll'!$O7),MONTH(AC$3)=MONTH('Rent Roll'!$C7)),1,0),0)</f>
        <v>0</v>
      </c>
      <c r="AD165" s="767">
        <f>IFERROR(IF(AND(NOT(YEAR(AD$3)&lt;=YEAR('Rent Roll'!$C7)+'Rent Roll'!$P7-1),MOD(YEAR(AD$3),'Rent Roll'!$O7)=MOD(YEAR('Rent Roll'!$C7),'Rent Roll'!$O7),MONTH(AD$3)=MONTH('Rent Roll'!$C7)),1,0),0)</f>
        <v>0</v>
      </c>
      <c r="AE165" s="768">
        <f>IFERROR(IF(AND(NOT(YEAR(AE$3)&lt;=YEAR('Rent Roll'!$C7)+'Rent Roll'!$P7-1),MOD(YEAR(AE$3),'Rent Roll'!$O7)=MOD(YEAR('Rent Roll'!$C7),'Rent Roll'!$O7),MONTH(AE$3)=MONTH('Rent Roll'!$C7)),1,0),0)</f>
        <v>0</v>
      </c>
      <c r="AF165" s="567">
        <f>IFERROR(IF(AND(NOT(YEAR(AF$3)&lt;=YEAR('Rent Roll'!$C7)+'Rent Roll'!$P7-1),MOD(YEAR(AF$3),'Rent Roll'!$O7)=MOD(YEAR('Rent Roll'!$C7),'Rent Roll'!$O7),MONTH(AF$3)=MONTH('Rent Roll'!$C7)),1,0),0)</f>
        <v>0</v>
      </c>
      <c r="AG165" s="567">
        <f>IFERROR(IF(AND(NOT(YEAR(AG$3)&lt;=YEAR('Rent Roll'!$C7)+'Rent Roll'!$P7-1),MOD(YEAR(AG$3),'Rent Roll'!$O7)=MOD(YEAR('Rent Roll'!$C7),'Rent Roll'!$O7),MONTH(AG$3)=MONTH('Rent Roll'!$C7)),1,0),0)</f>
        <v>0</v>
      </c>
      <c r="AH165" s="567">
        <f>IFERROR(IF(AND(NOT(YEAR(AH$3)&lt;=YEAR('Rent Roll'!$C7)+'Rent Roll'!$P7-1),MOD(YEAR(AH$3),'Rent Roll'!$O7)=MOD(YEAR('Rent Roll'!$C7),'Rent Roll'!$O7),MONTH(AH$3)=MONTH('Rent Roll'!$C7)),1,0),0)</f>
        <v>0</v>
      </c>
      <c r="AI165" s="567">
        <f>IFERROR(IF(AND(NOT(YEAR(AI$3)&lt;=YEAR('Rent Roll'!$C7)+'Rent Roll'!$P7-1),MOD(YEAR(AI$3),'Rent Roll'!$O7)=MOD(YEAR('Rent Roll'!$C7),'Rent Roll'!$O7),MONTH(AI$3)=MONTH('Rent Roll'!$C7)),1,0),0)</f>
        <v>0</v>
      </c>
      <c r="AJ165" s="567">
        <f>IFERROR(IF(AND(NOT(YEAR(AJ$3)&lt;=YEAR('Rent Roll'!$C7)+'Rent Roll'!$P7-1),MOD(YEAR(AJ$3),'Rent Roll'!$O7)=MOD(YEAR('Rent Roll'!$C7),'Rent Roll'!$O7),MONTH(AJ$3)=MONTH('Rent Roll'!$C7)),1,0),0)</f>
        <v>0</v>
      </c>
      <c r="AK165" s="567">
        <f>IFERROR(IF(AND(NOT(YEAR(AK$3)&lt;=YEAR('Rent Roll'!$C7)+'Rent Roll'!$P7-1),MOD(YEAR(AK$3),'Rent Roll'!$O7)=MOD(YEAR('Rent Roll'!$C7),'Rent Roll'!$O7),MONTH(AK$3)=MONTH('Rent Roll'!$C7)),1,0),0)</f>
        <v>0</v>
      </c>
      <c r="AL165" s="567">
        <f>IFERROR(IF(AND(NOT(YEAR(AL$3)&lt;=YEAR('Rent Roll'!$C7)+'Rent Roll'!$P7-1),MOD(YEAR(AL$3),'Rent Roll'!$O7)=MOD(YEAR('Rent Roll'!$C7),'Rent Roll'!$O7),MONTH(AL$3)=MONTH('Rent Roll'!$C7)),1,0),0)</f>
        <v>0</v>
      </c>
      <c r="AM165" s="567">
        <f>IFERROR(IF(AND(NOT(YEAR(AM$3)&lt;=YEAR('Rent Roll'!$C7)+'Rent Roll'!$P7-1),MOD(YEAR(AM$3),'Rent Roll'!$O7)=MOD(YEAR('Rent Roll'!$C7),'Rent Roll'!$O7),MONTH(AM$3)=MONTH('Rent Roll'!$C7)),1,0),0)</f>
        <v>0</v>
      </c>
      <c r="AN165" s="567">
        <f>IFERROR(IF(AND(NOT(YEAR(AN$3)&lt;=YEAR('Rent Roll'!$C7)+'Rent Roll'!$P7-1),MOD(YEAR(AN$3),'Rent Roll'!$O7)=MOD(YEAR('Rent Roll'!$C7),'Rent Roll'!$O7),MONTH(AN$3)=MONTH('Rent Roll'!$C7)),1,0),0)</f>
        <v>0</v>
      </c>
      <c r="AO165" s="567">
        <f>IFERROR(IF(AND(NOT(YEAR(AO$3)&lt;=YEAR('Rent Roll'!$C7)+'Rent Roll'!$P7-1),MOD(YEAR(AO$3),'Rent Roll'!$O7)=MOD(YEAR('Rent Roll'!$C7),'Rent Roll'!$O7),MONTH(AO$3)=MONTH('Rent Roll'!$C7)),1,0),0)</f>
        <v>0</v>
      </c>
      <c r="AP165" s="767">
        <f>IFERROR(IF(AND(NOT(YEAR(AP$3)&lt;=YEAR('Rent Roll'!$C7)+'Rent Roll'!$P7-1),MOD(YEAR(AP$3),'Rent Roll'!$O7)=MOD(YEAR('Rent Roll'!$C7),'Rent Roll'!$O7),MONTH(AP$3)=MONTH('Rent Roll'!$C7)),1,0),0)</f>
        <v>0</v>
      </c>
      <c r="AQ165" s="768">
        <f>IFERROR(IF(AND(NOT(YEAR(AQ$3)&lt;=YEAR('Rent Roll'!$C7)+'Rent Roll'!$P7-1),MOD(YEAR(AQ$3),'Rent Roll'!$O7)=MOD(YEAR('Rent Roll'!$C7),'Rent Roll'!$O7),MONTH(AQ$3)=MONTH('Rent Roll'!$C7)),1,0),0)</f>
        <v>0</v>
      </c>
      <c r="AR165" s="567">
        <f>IFERROR(IF(AND(NOT(YEAR(AR$3)&lt;=YEAR('Rent Roll'!$C7)+'Rent Roll'!$P7-1),MOD(YEAR(AR$3),'Rent Roll'!$O7)=MOD(YEAR('Rent Roll'!$C7),'Rent Roll'!$O7),MONTH(AR$3)=MONTH('Rent Roll'!$C7)),1,0),0)</f>
        <v>0</v>
      </c>
      <c r="AS165" s="567">
        <f>IFERROR(IF(AND(NOT(YEAR(AS$3)&lt;=YEAR('Rent Roll'!$C7)+'Rent Roll'!$P7-1),MOD(YEAR(AS$3),'Rent Roll'!$O7)=MOD(YEAR('Rent Roll'!$C7),'Rent Roll'!$O7),MONTH(AS$3)=MONTH('Rent Roll'!$C7)),1,0),0)</f>
        <v>0</v>
      </c>
      <c r="AT165" s="567">
        <f>IFERROR(IF(AND(NOT(YEAR(AT$3)&lt;=YEAR('Rent Roll'!$C7)+'Rent Roll'!$P7-1),MOD(YEAR(AT$3),'Rent Roll'!$O7)=MOD(YEAR('Rent Roll'!$C7),'Rent Roll'!$O7),MONTH(AT$3)=MONTH('Rent Roll'!$C7)),1,0),0)</f>
        <v>0</v>
      </c>
      <c r="AU165" s="567">
        <f>IFERROR(IF(AND(NOT(YEAR(AU$3)&lt;=YEAR('Rent Roll'!$C7)+'Rent Roll'!$P7-1),MOD(YEAR(AU$3),'Rent Roll'!$O7)=MOD(YEAR('Rent Roll'!$C7),'Rent Roll'!$O7),MONTH(AU$3)=MONTH('Rent Roll'!$C7)),1,0),0)</f>
        <v>0</v>
      </c>
      <c r="AV165" s="567">
        <f>IFERROR(IF(AND(NOT(YEAR(AV$3)&lt;=YEAR('Rent Roll'!$C7)+'Rent Roll'!$P7-1),MOD(YEAR(AV$3),'Rent Roll'!$O7)=MOD(YEAR('Rent Roll'!$C7),'Rent Roll'!$O7),MONTH(AV$3)=MONTH('Rent Roll'!$C7)),1,0),0)</f>
        <v>0</v>
      </c>
      <c r="AW165" s="567">
        <f>IFERROR(IF(AND(NOT(YEAR(AW$3)&lt;=YEAR('Rent Roll'!$C7)+'Rent Roll'!$P7-1),MOD(YEAR(AW$3),'Rent Roll'!$O7)=MOD(YEAR('Rent Roll'!$C7),'Rent Roll'!$O7),MONTH(AW$3)=MONTH('Rent Roll'!$C7)),1,0),0)</f>
        <v>0</v>
      </c>
      <c r="AX165" s="567">
        <f>IFERROR(IF(AND(NOT(YEAR(AX$3)&lt;=YEAR('Rent Roll'!$C7)+'Rent Roll'!$P7-1),MOD(YEAR(AX$3),'Rent Roll'!$O7)=MOD(YEAR('Rent Roll'!$C7),'Rent Roll'!$O7),MONTH(AX$3)=MONTH('Rent Roll'!$C7)),1,0),0)</f>
        <v>0</v>
      </c>
      <c r="AY165" s="567">
        <f>IFERROR(IF(AND(NOT(YEAR(AY$3)&lt;=YEAR('Rent Roll'!$C7)+'Rent Roll'!$P7-1),MOD(YEAR(AY$3),'Rent Roll'!$O7)=MOD(YEAR('Rent Roll'!$C7),'Rent Roll'!$O7),MONTH(AY$3)=MONTH('Rent Roll'!$C7)),1,0),0)</f>
        <v>0</v>
      </c>
      <c r="AZ165" s="567">
        <f>IFERROR(IF(AND(NOT(YEAR(AZ$3)&lt;=YEAR('Rent Roll'!$C7)+'Rent Roll'!$P7-1),MOD(YEAR(AZ$3),'Rent Roll'!$O7)=MOD(YEAR('Rent Roll'!$C7),'Rent Roll'!$O7),MONTH(AZ$3)=MONTH('Rent Roll'!$C7)),1,0),0)</f>
        <v>0</v>
      </c>
      <c r="BA165" s="567">
        <f>IFERROR(IF(AND(NOT(YEAR(BA$3)&lt;=YEAR('Rent Roll'!$C7)+'Rent Roll'!$P7-1),MOD(YEAR(BA$3),'Rent Roll'!$O7)=MOD(YEAR('Rent Roll'!$C7),'Rent Roll'!$O7),MONTH(BA$3)=MONTH('Rent Roll'!$C7)),1,0),0)</f>
        <v>0</v>
      </c>
      <c r="BB165" s="767">
        <f>IFERROR(IF(AND(NOT(YEAR(BB$3)&lt;=YEAR('Rent Roll'!$C7)+'Rent Roll'!$P7-1),MOD(YEAR(BB$3),'Rent Roll'!$O7)=MOD(YEAR('Rent Roll'!$C7),'Rent Roll'!$O7),MONTH(BB$3)=MONTH('Rent Roll'!$C7)),1,0),0)</f>
        <v>0</v>
      </c>
      <c r="BC165" s="768">
        <f>IFERROR(IF(AND(NOT(YEAR(BC$3)&lt;=YEAR('Rent Roll'!$C7)+'Rent Roll'!$P7-1),MOD(YEAR(BC$3),'Rent Roll'!$O7)=MOD(YEAR('Rent Roll'!$C7),'Rent Roll'!$O7),MONTH(BC$3)=MONTH('Rent Roll'!$C7)),1,0),0)</f>
        <v>0</v>
      </c>
      <c r="BD165" s="567">
        <f>IFERROR(IF(AND(NOT(YEAR(BD$3)&lt;=YEAR('Rent Roll'!$C7)+'Rent Roll'!$P7-1),MOD(YEAR(BD$3),'Rent Roll'!$O7)=MOD(YEAR('Rent Roll'!$C7),'Rent Roll'!$O7),MONTH(BD$3)=MONTH('Rent Roll'!$C7)),1,0),0)</f>
        <v>0</v>
      </c>
      <c r="BE165" s="567">
        <f>IFERROR(IF(AND(NOT(YEAR(BE$3)&lt;=YEAR('Rent Roll'!$C7)+'Rent Roll'!$P7-1),MOD(YEAR(BE$3),'Rent Roll'!$O7)=MOD(YEAR('Rent Roll'!$C7),'Rent Roll'!$O7),MONTH(BE$3)=MONTH('Rent Roll'!$C7)),1,0),0)</f>
        <v>0</v>
      </c>
      <c r="BF165" s="567">
        <f>IFERROR(IF(AND(NOT(YEAR(BF$3)&lt;=YEAR('Rent Roll'!$C7)+'Rent Roll'!$P7-1),MOD(YEAR(BF$3),'Rent Roll'!$O7)=MOD(YEAR('Rent Roll'!$C7),'Rent Roll'!$O7),MONTH(BF$3)=MONTH('Rent Roll'!$C7)),1,0),0)</f>
        <v>0</v>
      </c>
      <c r="BG165" s="567">
        <f>IFERROR(IF(AND(NOT(YEAR(BG$3)&lt;=YEAR('Rent Roll'!$C7)+'Rent Roll'!$P7-1),MOD(YEAR(BG$3),'Rent Roll'!$O7)=MOD(YEAR('Rent Roll'!$C7),'Rent Roll'!$O7),MONTH(BG$3)=MONTH('Rent Roll'!$C7)),1,0),0)</f>
        <v>0</v>
      </c>
      <c r="BH165" s="567">
        <f>IFERROR(IF(AND(NOT(YEAR(BH$3)&lt;=YEAR('Rent Roll'!$C7)+'Rent Roll'!$P7-1),MOD(YEAR(BH$3),'Rent Roll'!$O7)=MOD(YEAR('Rent Roll'!$C7),'Rent Roll'!$O7),MONTH(BH$3)=MONTH('Rent Roll'!$C7)),1,0),0)</f>
        <v>0</v>
      </c>
      <c r="BI165" s="567">
        <f>IFERROR(IF(AND(NOT(YEAR(BI$3)&lt;=YEAR('Rent Roll'!$C7)+'Rent Roll'!$P7-1),MOD(YEAR(BI$3),'Rent Roll'!$O7)=MOD(YEAR('Rent Roll'!$C7),'Rent Roll'!$O7),MONTH(BI$3)=MONTH('Rent Roll'!$C7)),1,0),0)</f>
        <v>0</v>
      </c>
      <c r="BJ165" s="567">
        <f>IFERROR(IF(AND(NOT(YEAR(BJ$3)&lt;=YEAR('Rent Roll'!$C7)+'Rent Roll'!$P7-1),MOD(YEAR(BJ$3),'Rent Roll'!$O7)=MOD(YEAR('Rent Roll'!$C7),'Rent Roll'!$O7),MONTH(BJ$3)=MONTH('Rent Roll'!$C7)),1,0),0)</f>
        <v>0</v>
      </c>
      <c r="BK165" s="567">
        <f>IFERROR(IF(AND(NOT(YEAR(BK$3)&lt;=YEAR('Rent Roll'!$C7)+'Rent Roll'!$P7-1),MOD(YEAR(BK$3),'Rent Roll'!$O7)=MOD(YEAR('Rent Roll'!$C7),'Rent Roll'!$O7),MONTH(BK$3)=MONTH('Rent Roll'!$C7)),1,0),0)</f>
        <v>0</v>
      </c>
      <c r="BL165" s="567">
        <f>IFERROR(IF(AND(NOT(YEAR(BL$3)&lt;=YEAR('Rent Roll'!$C7)+'Rent Roll'!$P7-1),MOD(YEAR(BL$3),'Rent Roll'!$O7)=MOD(YEAR('Rent Roll'!$C7),'Rent Roll'!$O7),MONTH(BL$3)=MONTH('Rent Roll'!$C7)),1,0),0)</f>
        <v>0</v>
      </c>
      <c r="BM165" s="567">
        <f>IFERROR(IF(AND(NOT(YEAR(BM$3)&lt;=YEAR('Rent Roll'!$C7)+'Rent Roll'!$P7-1),MOD(YEAR(BM$3),'Rent Roll'!$O7)=MOD(YEAR('Rent Roll'!$C7),'Rent Roll'!$O7),MONTH(BM$3)=MONTH('Rent Roll'!$C7)),1,0),0)</f>
        <v>0</v>
      </c>
      <c r="BN165" s="767">
        <f>IFERROR(IF(AND(NOT(YEAR(BN$3)&lt;=YEAR('Rent Roll'!$C7)+'Rent Roll'!$P7-1),MOD(YEAR(BN$3),'Rent Roll'!$O7)=MOD(YEAR('Rent Roll'!$C7),'Rent Roll'!$O7),MONTH(BN$3)=MONTH('Rent Roll'!$C7)),1,0),0)</f>
        <v>0</v>
      </c>
      <c r="BO165" s="768">
        <f>IFERROR(IF(AND(NOT(YEAR(BO$3)&lt;=YEAR('Rent Roll'!$C7)+'Rent Roll'!$P7-1),MOD(YEAR(BO$3),'Rent Roll'!$O7)=MOD(YEAR('Rent Roll'!$C7),'Rent Roll'!$O7),MONTH(BO$3)=MONTH('Rent Roll'!$C7)),1,0),0)</f>
        <v>0</v>
      </c>
      <c r="BP165" s="567">
        <f>IFERROR(IF(AND(NOT(YEAR(BP$3)&lt;=YEAR('Rent Roll'!$C7)+'Rent Roll'!$P7-1),MOD(YEAR(BP$3),'Rent Roll'!$O7)=MOD(YEAR('Rent Roll'!$C7),'Rent Roll'!$O7),MONTH(BP$3)=MONTH('Rent Roll'!$C7)),1,0),0)</f>
        <v>0</v>
      </c>
      <c r="BQ165" s="567">
        <f>IFERROR(IF(AND(NOT(YEAR(BQ$3)&lt;=YEAR('Rent Roll'!$C7)+'Rent Roll'!$P7-1),MOD(YEAR(BQ$3),'Rent Roll'!$O7)=MOD(YEAR('Rent Roll'!$C7),'Rent Roll'!$O7),MONTH(BQ$3)=MONTH('Rent Roll'!$C7)),1,0),0)</f>
        <v>0</v>
      </c>
      <c r="BR165" s="567">
        <f>IFERROR(IF(AND(NOT(YEAR(BR$3)&lt;=YEAR('Rent Roll'!$C7)+'Rent Roll'!$P7-1),MOD(YEAR(BR$3),'Rent Roll'!$O7)=MOD(YEAR('Rent Roll'!$C7),'Rent Roll'!$O7),MONTH(BR$3)=MONTH('Rent Roll'!$C7)),1,0),0)</f>
        <v>0</v>
      </c>
      <c r="BS165" s="567">
        <f>IFERROR(IF(AND(NOT(YEAR(BS$3)&lt;=YEAR('Rent Roll'!$C7)+'Rent Roll'!$P7-1),MOD(YEAR(BS$3),'Rent Roll'!$O7)=MOD(YEAR('Rent Roll'!$C7),'Rent Roll'!$O7),MONTH(BS$3)=MONTH('Rent Roll'!$C7)),1,0),0)</f>
        <v>0</v>
      </c>
      <c r="BT165" s="567">
        <f>IFERROR(IF(AND(NOT(YEAR(BT$3)&lt;=YEAR('Rent Roll'!$C7)+'Rent Roll'!$P7-1),MOD(YEAR(BT$3),'Rent Roll'!$O7)=MOD(YEAR('Rent Roll'!$C7),'Rent Roll'!$O7),MONTH(BT$3)=MONTH('Rent Roll'!$C7)),1,0),0)</f>
        <v>0</v>
      </c>
      <c r="BU165" s="567">
        <f>IFERROR(IF(AND(NOT(YEAR(BU$3)&lt;=YEAR('Rent Roll'!$C7)+'Rent Roll'!$P7-1),MOD(YEAR(BU$3),'Rent Roll'!$O7)=MOD(YEAR('Rent Roll'!$C7),'Rent Roll'!$O7),MONTH(BU$3)=MONTH('Rent Roll'!$C7)),1,0),0)</f>
        <v>0</v>
      </c>
      <c r="BV165" s="567">
        <f>IFERROR(IF(AND(NOT(YEAR(BV$3)&lt;=YEAR('Rent Roll'!$C7)+'Rent Roll'!$P7-1),MOD(YEAR(BV$3),'Rent Roll'!$O7)=MOD(YEAR('Rent Roll'!$C7),'Rent Roll'!$O7),MONTH(BV$3)=MONTH('Rent Roll'!$C7)),1,0),0)</f>
        <v>0</v>
      </c>
      <c r="BW165" s="567">
        <f>IFERROR(IF(AND(NOT(YEAR(BW$3)&lt;=YEAR('Rent Roll'!$C7)+'Rent Roll'!$P7-1),MOD(YEAR(BW$3),'Rent Roll'!$O7)=MOD(YEAR('Rent Roll'!$C7),'Rent Roll'!$O7),MONTH(BW$3)=MONTH('Rent Roll'!$C7)),1,0),0)</f>
        <v>0</v>
      </c>
      <c r="BX165" s="567">
        <f>IFERROR(IF(AND(NOT(YEAR(BX$3)&lt;=YEAR('Rent Roll'!$C7)+'Rent Roll'!$P7-1),MOD(YEAR(BX$3),'Rent Roll'!$O7)=MOD(YEAR('Rent Roll'!$C7),'Rent Roll'!$O7),MONTH(BX$3)=MONTH('Rent Roll'!$C7)),1,0),0)</f>
        <v>0</v>
      </c>
      <c r="BY165" s="567">
        <f>IFERROR(IF(AND(NOT(YEAR(BY$3)&lt;=YEAR('Rent Roll'!$C7)+'Rent Roll'!$P7-1),MOD(YEAR(BY$3),'Rent Roll'!$O7)=MOD(YEAR('Rent Roll'!$C7),'Rent Roll'!$O7),MONTH(BY$3)=MONTH('Rent Roll'!$C7)),1,0),0)</f>
        <v>0</v>
      </c>
      <c r="BZ165" s="767">
        <f>IFERROR(IF(AND(NOT(YEAR(BZ$3)&lt;=YEAR('Rent Roll'!$C7)+'Rent Roll'!$P7-1),MOD(YEAR(BZ$3),'Rent Roll'!$O7)=MOD(YEAR('Rent Roll'!$C7),'Rent Roll'!$O7),MONTH(BZ$3)=MONTH('Rent Roll'!$C7)),1,0),0)</f>
        <v>0</v>
      </c>
      <c r="CA165" s="768">
        <f>IFERROR(IF(AND(NOT(YEAR(CA$3)&lt;=YEAR('Rent Roll'!$C7)+'Rent Roll'!$P7-1),MOD(YEAR(CA$3),'Rent Roll'!$O7)=MOD(YEAR('Rent Roll'!$C7),'Rent Roll'!$O7),MONTH(CA$3)=MONTH('Rent Roll'!$C7)),1,0),0)</f>
        <v>0</v>
      </c>
      <c r="CB165" s="567">
        <f>IFERROR(IF(AND(NOT(YEAR(CB$3)&lt;=YEAR('Rent Roll'!$C7)+'Rent Roll'!$P7-1),MOD(YEAR(CB$3),'Rent Roll'!$O7)=MOD(YEAR('Rent Roll'!$C7),'Rent Roll'!$O7),MONTH(CB$3)=MONTH('Rent Roll'!$C7)),1,0),0)</f>
        <v>0</v>
      </c>
      <c r="CC165" s="567">
        <f>IFERROR(IF(AND(NOT(YEAR(CC$3)&lt;=YEAR('Rent Roll'!$C7)+'Rent Roll'!$P7-1),MOD(YEAR(CC$3),'Rent Roll'!$O7)=MOD(YEAR('Rent Roll'!$C7),'Rent Roll'!$O7),MONTH(CC$3)=MONTH('Rent Roll'!$C7)),1,0),0)</f>
        <v>0</v>
      </c>
      <c r="CD165" s="567">
        <f>IFERROR(IF(AND(NOT(YEAR(CD$3)&lt;=YEAR('Rent Roll'!$C7)+'Rent Roll'!$P7-1),MOD(YEAR(CD$3),'Rent Roll'!$O7)=MOD(YEAR('Rent Roll'!$C7),'Rent Roll'!$O7),MONTH(CD$3)=MONTH('Rent Roll'!$C7)),1,0),0)</f>
        <v>0</v>
      </c>
      <c r="CE165" s="567">
        <f>IFERROR(IF(AND(NOT(YEAR(CE$3)&lt;=YEAR('Rent Roll'!$C7)+'Rent Roll'!$P7-1),MOD(YEAR(CE$3),'Rent Roll'!$O7)=MOD(YEAR('Rent Roll'!$C7),'Rent Roll'!$O7),MONTH(CE$3)=MONTH('Rent Roll'!$C7)),1,0),0)</f>
        <v>0</v>
      </c>
      <c r="CF165" s="567">
        <f>IFERROR(IF(AND(NOT(YEAR(CF$3)&lt;=YEAR('Rent Roll'!$C7)+'Rent Roll'!$P7-1),MOD(YEAR(CF$3),'Rent Roll'!$O7)=MOD(YEAR('Rent Roll'!$C7),'Rent Roll'!$O7),MONTH(CF$3)=MONTH('Rent Roll'!$C7)),1,0),0)</f>
        <v>0</v>
      </c>
      <c r="CG165" s="567">
        <f>IFERROR(IF(AND(NOT(YEAR(CG$3)&lt;=YEAR('Rent Roll'!$C7)+'Rent Roll'!$P7-1),MOD(YEAR(CG$3),'Rent Roll'!$O7)=MOD(YEAR('Rent Roll'!$C7),'Rent Roll'!$O7),MONTH(CG$3)=MONTH('Rent Roll'!$C7)),1,0),0)</f>
        <v>0</v>
      </c>
      <c r="CH165" s="567">
        <f>IFERROR(IF(AND(NOT(YEAR(CH$3)&lt;=YEAR('Rent Roll'!$C7)+'Rent Roll'!$P7-1),MOD(YEAR(CH$3),'Rent Roll'!$O7)=MOD(YEAR('Rent Roll'!$C7),'Rent Roll'!$O7),MONTH(CH$3)=MONTH('Rent Roll'!$C7)),1,0),0)</f>
        <v>0</v>
      </c>
      <c r="CI165" s="567">
        <f>IFERROR(IF(AND(NOT(YEAR(CI$3)&lt;=YEAR('Rent Roll'!$C7)+'Rent Roll'!$P7-1),MOD(YEAR(CI$3),'Rent Roll'!$O7)=MOD(YEAR('Rent Roll'!$C7),'Rent Roll'!$O7),MONTH(CI$3)=MONTH('Rent Roll'!$C7)),1,0),0)</f>
        <v>0</v>
      </c>
      <c r="CJ165" s="567">
        <f>IFERROR(IF(AND(NOT(YEAR(CJ$3)&lt;=YEAR('Rent Roll'!$C7)+'Rent Roll'!$P7-1),MOD(YEAR(CJ$3),'Rent Roll'!$O7)=MOD(YEAR('Rent Roll'!$C7),'Rent Roll'!$O7),MONTH(CJ$3)=MONTH('Rent Roll'!$C7)),1,0),0)</f>
        <v>0</v>
      </c>
      <c r="CK165" s="567">
        <f>IFERROR(IF(AND(NOT(YEAR(CK$3)&lt;=YEAR('Rent Roll'!$C7)+'Rent Roll'!$P7-1),MOD(YEAR(CK$3),'Rent Roll'!$O7)=MOD(YEAR('Rent Roll'!$C7),'Rent Roll'!$O7),MONTH(CK$3)=MONTH('Rent Roll'!$C7)),1,0),0)</f>
        <v>0</v>
      </c>
      <c r="CL165" s="767">
        <f>IFERROR(IF(AND(NOT(YEAR(CL$3)&lt;=YEAR('Rent Roll'!$C7)+'Rent Roll'!$P7-1),MOD(YEAR(CL$3),'Rent Roll'!$O7)=MOD(YEAR('Rent Roll'!$C7),'Rent Roll'!$O7),MONTH(CL$3)=MONTH('Rent Roll'!$C7)),1,0),0)</f>
        <v>0</v>
      </c>
      <c r="CM165" s="768">
        <f>IFERROR(IF(AND(NOT(YEAR(CM$3)&lt;=YEAR('Rent Roll'!$C7)+'Rent Roll'!$P7-1),MOD(YEAR(CM$3),'Rent Roll'!$O7)=MOD(YEAR('Rent Roll'!$C7),'Rent Roll'!$O7),MONTH(CM$3)=MONTH('Rent Roll'!$C7)),1,0),0)</f>
        <v>0</v>
      </c>
      <c r="CN165" s="567">
        <f>IFERROR(IF(AND(NOT(YEAR(CN$3)&lt;=YEAR('Rent Roll'!$C7)+'Rent Roll'!$P7-1),MOD(YEAR(CN$3),'Rent Roll'!$O7)=MOD(YEAR('Rent Roll'!$C7),'Rent Roll'!$O7),MONTH(CN$3)=MONTH('Rent Roll'!$C7)),1,0),0)</f>
        <v>0</v>
      </c>
      <c r="CO165" s="567">
        <f>IFERROR(IF(AND(NOT(YEAR(CO$3)&lt;=YEAR('Rent Roll'!$C7)+'Rent Roll'!$P7-1),MOD(YEAR(CO$3),'Rent Roll'!$O7)=MOD(YEAR('Rent Roll'!$C7),'Rent Roll'!$O7),MONTH(CO$3)=MONTH('Rent Roll'!$C7)),1,0),0)</f>
        <v>0</v>
      </c>
      <c r="CP165" s="567">
        <f>IFERROR(IF(AND(NOT(YEAR(CP$3)&lt;=YEAR('Rent Roll'!$C7)+'Rent Roll'!$P7-1),MOD(YEAR(CP$3),'Rent Roll'!$O7)=MOD(YEAR('Rent Roll'!$C7),'Rent Roll'!$O7),MONTH(CP$3)=MONTH('Rent Roll'!$C7)),1,0),0)</f>
        <v>0</v>
      </c>
      <c r="CQ165" s="567">
        <f>IFERROR(IF(AND(NOT(YEAR(CQ$3)&lt;=YEAR('Rent Roll'!$C7)+'Rent Roll'!$P7-1),MOD(YEAR(CQ$3),'Rent Roll'!$O7)=MOD(YEAR('Rent Roll'!$C7),'Rent Roll'!$O7),MONTH(CQ$3)=MONTH('Rent Roll'!$C7)),1,0),0)</f>
        <v>0</v>
      </c>
      <c r="CR165" s="567">
        <f>IFERROR(IF(AND(NOT(YEAR(CR$3)&lt;=YEAR('Rent Roll'!$C7)+'Rent Roll'!$P7-1),MOD(YEAR(CR$3),'Rent Roll'!$O7)=MOD(YEAR('Rent Roll'!$C7),'Rent Roll'!$O7),MONTH(CR$3)=MONTH('Rent Roll'!$C7)),1,0),0)</f>
        <v>0</v>
      </c>
      <c r="CS165" s="567">
        <f>IFERROR(IF(AND(NOT(YEAR(CS$3)&lt;=YEAR('Rent Roll'!$C7)+'Rent Roll'!$P7-1),MOD(YEAR(CS$3),'Rent Roll'!$O7)=MOD(YEAR('Rent Roll'!$C7),'Rent Roll'!$O7),MONTH(CS$3)=MONTH('Rent Roll'!$C7)),1,0),0)</f>
        <v>0</v>
      </c>
      <c r="CT165" s="567">
        <f>IFERROR(IF(AND(NOT(YEAR(CT$3)&lt;=YEAR('Rent Roll'!$C7)+'Rent Roll'!$P7-1),MOD(YEAR(CT$3),'Rent Roll'!$O7)=MOD(YEAR('Rent Roll'!$C7),'Rent Roll'!$O7),MONTH(CT$3)=MONTH('Rent Roll'!$C7)),1,0),0)</f>
        <v>0</v>
      </c>
      <c r="CU165" s="567">
        <f>IFERROR(IF(AND(NOT(YEAR(CU$3)&lt;=YEAR('Rent Roll'!$C7)+'Rent Roll'!$P7-1),MOD(YEAR(CU$3),'Rent Roll'!$O7)=MOD(YEAR('Rent Roll'!$C7),'Rent Roll'!$O7),MONTH(CU$3)=MONTH('Rent Roll'!$C7)),1,0),0)</f>
        <v>0</v>
      </c>
      <c r="CV165" s="567">
        <f>IFERROR(IF(AND(NOT(YEAR(CV$3)&lt;=YEAR('Rent Roll'!$C7)+'Rent Roll'!$P7-1),MOD(YEAR(CV$3),'Rent Roll'!$O7)=MOD(YEAR('Rent Roll'!$C7),'Rent Roll'!$O7),MONTH(CV$3)=MONTH('Rent Roll'!$C7)),1,0),0)</f>
        <v>0</v>
      </c>
      <c r="CW165" s="567">
        <f>IFERROR(IF(AND(NOT(YEAR(CW$3)&lt;=YEAR('Rent Roll'!$C7)+'Rent Roll'!$P7-1),MOD(YEAR(CW$3),'Rent Roll'!$O7)=MOD(YEAR('Rent Roll'!$C7),'Rent Roll'!$O7),MONTH(CW$3)=MONTH('Rent Roll'!$C7)),1,0),0)</f>
        <v>0</v>
      </c>
      <c r="CX165" s="767">
        <f>IFERROR(IF(AND(NOT(YEAR(CX$3)&lt;=YEAR('Rent Roll'!$C7)+'Rent Roll'!$P7-1),MOD(YEAR(CX$3),'Rent Roll'!$O7)=MOD(YEAR('Rent Roll'!$C7),'Rent Roll'!$O7),MONTH(CX$3)=MONTH('Rent Roll'!$C7)),1,0),0)</f>
        <v>0</v>
      </c>
      <c r="CY165" s="768">
        <f>IFERROR(IF(AND(NOT(YEAR(CY$3)&lt;=YEAR('Rent Roll'!$C7)+'Rent Roll'!$P7-1),MOD(YEAR(CY$3),'Rent Roll'!$O7)=MOD(YEAR('Rent Roll'!$C7),'Rent Roll'!$O7),MONTH(CY$3)=MONTH('Rent Roll'!$C7)),1,0),0)</f>
        <v>0</v>
      </c>
      <c r="CZ165" s="567">
        <f>IFERROR(IF(AND(NOT(YEAR(CZ$3)&lt;=YEAR('Rent Roll'!$C7)+'Rent Roll'!$P7-1),MOD(YEAR(CZ$3),'Rent Roll'!$O7)=MOD(YEAR('Rent Roll'!$C7),'Rent Roll'!$O7),MONTH(CZ$3)=MONTH('Rent Roll'!$C7)),1,0),0)</f>
        <v>0</v>
      </c>
      <c r="DA165" s="567">
        <f>IFERROR(IF(AND(NOT(YEAR(DA$3)&lt;=YEAR('Rent Roll'!$C7)+'Rent Roll'!$P7-1),MOD(YEAR(DA$3),'Rent Roll'!$O7)=MOD(YEAR('Rent Roll'!$C7),'Rent Roll'!$O7),MONTH(DA$3)=MONTH('Rent Roll'!$C7)),1,0),0)</f>
        <v>0</v>
      </c>
      <c r="DB165" s="567">
        <f>IFERROR(IF(AND(NOT(YEAR(DB$3)&lt;=YEAR('Rent Roll'!$C7)+'Rent Roll'!$P7-1),MOD(YEAR(DB$3),'Rent Roll'!$O7)=MOD(YEAR('Rent Roll'!$C7),'Rent Roll'!$O7),MONTH(DB$3)=MONTH('Rent Roll'!$C7)),1,0),0)</f>
        <v>0</v>
      </c>
      <c r="DC165" s="567">
        <f>IFERROR(IF(AND(NOT(YEAR(DC$3)&lt;=YEAR('Rent Roll'!$C7)+'Rent Roll'!$P7-1),MOD(YEAR(DC$3),'Rent Roll'!$O7)=MOD(YEAR('Rent Roll'!$C7),'Rent Roll'!$O7),MONTH(DC$3)=MONTH('Rent Roll'!$C7)),1,0),0)</f>
        <v>0</v>
      </c>
      <c r="DD165" s="567">
        <f>IFERROR(IF(AND(NOT(YEAR(DD$3)&lt;=YEAR('Rent Roll'!$C7)+'Rent Roll'!$P7-1),MOD(YEAR(DD$3),'Rent Roll'!$O7)=MOD(YEAR('Rent Roll'!$C7),'Rent Roll'!$O7),MONTH(DD$3)=MONTH('Rent Roll'!$C7)),1,0),0)</f>
        <v>0</v>
      </c>
      <c r="DE165" s="567">
        <f>IFERROR(IF(AND(NOT(YEAR(DE$3)&lt;=YEAR('Rent Roll'!$C7)+'Rent Roll'!$P7-1),MOD(YEAR(DE$3),'Rent Roll'!$O7)=MOD(YEAR('Rent Roll'!$C7),'Rent Roll'!$O7),MONTH(DE$3)=MONTH('Rent Roll'!$C7)),1,0),0)</f>
        <v>0</v>
      </c>
      <c r="DF165" s="567">
        <f>IFERROR(IF(AND(NOT(YEAR(DF$3)&lt;=YEAR('Rent Roll'!$C7)+'Rent Roll'!$P7-1),MOD(YEAR(DF$3),'Rent Roll'!$O7)=MOD(YEAR('Rent Roll'!$C7),'Rent Roll'!$O7),MONTH(DF$3)=MONTH('Rent Roll'!$C7)),1,0),0)</f>
        <v>0</v>
      </c>
      <c r="DG165" s="567">
        <f>IFERROR(IF(AND(NOT(YEAR(DG$3)&lt;=YEAR('Rent Roll'!$C7)+'Rent Roll'!$P7-1),MOD(YEAR(DG$3),'Rent Roll'!$O7)=MOD(YEAR('Rent Roll'!$C7),'Rent Roll'!$O7),MONTH(DG$3)=MONTH('Rent Roll'!$C7)),1,0),0)</f>
        <v>0</v>
      </c>
      <c r="DH165" s="567">
        <f>IFERROR(IF(AND(NOT(YEAR(DH$3)&lt;=YEAR('Rent Roll'!$C7)+'Rent Roll'!$P7-1),MOD(YEAR(DH$3),'Rent Roll'!$O7)=MOD(YEAR('Rent Roll'!$C7),'Rent Roll'!$O7),MONTH(DH$3)=MONTH('Rent Roll'!$C7)),1,0),0)</f>
        <v>0</v>
      </c>
      <c r="DI165" s="567">
        <f>IFERROR(IF(AND(NOT(YEAR(DI$3)&lt;=YEAR('Rent Roll'!$C7)+'Rent Roll'!$P7-1),MOD(YEAR(DI$3),'Rent Roll'!$O7)=MOD(YEAR('Rent Roll'!$C7),'Rent Roll'!$O7),MONTH(DI$3)=MONTH('Rent Roll'!$C7)),1,0),0)</f>
        <v>0</v>
      </c>
      <c r="DJ165" s="767">
        <f>IFERROR(IF(AND(NOT(YEAR(DJ$3)&lt;=YEAR('Rent Roll'!$C7)+'Rent Roll'!$P7-1),MOD(YEAR(DJ$3),'Rent Roll'!$O7)=MOD(YEAR('Rent Roll'!$C7),'Rent Roll'!$O7),MONTH(DJ$3)=MONTH('Rent Roll'!$C7)),1,0),0)</f>
        <v>0</v>
      </c>
      <c r="DK165" s="768">
        <f>IFERROR(IF(AND(NOT(YEAR(DK$3)&lt;=YEAR('Rent Roll'!$C7)+'Rent Roll'!$P7-1),MOD(YEAR(DK$3),'Rent Roll'!$O7)=MOD(YEAR('Rent Roll'!$C7),'Rent Roll'!$O7),MONTH(DK$3)=MONTH('Rent Roll'!$C7)),1,0),0)</f>
        <v>0</v>
      </c>
      <c r="DL165" s="567">
        <f>IFERROR(IF(AND(NOT(YEAR(DL$3)&lt;=YEAR('Rent Roll'!$C7)+'Rent Roll'!$P7-1),MOD(YEAR(DL$3),'Rent Roll'!$O7)=MOD(YEAR('Rent Roll'!$C7),'Rent Roll'!$O7),MONTH(DL$3)=MONTH('Rent Roll'!$C7)),1,0),0)</f>
        <v>0</v>
      </c>
      <c r="DM165" s="567">
        <f>IFERROR(IF(AND(NOT(YEAR(DM$3)&lt;=YEAR('Rent Roll'!$C7)+'Rent Roll'!$P7-1),MOD(YEAR(DM$3),'Rent Roll'!$O7)=MOD(YEAR('Rent Roll'!$C7),'Rent Roll'!$O7),MONTH(DM$3)=MONTH('Rent Roll'!$C7)),1,0),0)</f>
        <v>0</v>
      </c>
      <c r="DN165" s="567">
        <f>IFERROR(IF(AND(NOT(YEAR(DN$3)&lt;=YEAR('Rent Roll'!$C7)+'Rent Roll'!$P7-1),MOD(YEAR(DN$3),'Rent Roll'!$O7)=MOD(YEAR('Rent Roll'!$C7),'Rent Roll'!$O7),MONTH(DN$3)=MONTH('Rent Roll'!$C7)),1,0),0)</f>
        <v>0</v>
      </c>
      <c r="DO165" s="567">
        <f>IFERROR(IF(AND(NOT(YEAR(DO$3)&lt;=YEAR('Rent Roll'!$C7)+'Rent Roll'!$P7-1),MOD(YEAR(DO$3),'Rent Roll'!$O7)=MOD(YEAR('Rent Roll'!$C7),'Rent Roll'!$O7),MONTH(DO$3)=MONTH('Rent Roll'!$C7)),1,0),0)</f>
        <v>0</v>
      </c>
      <c r="DP165" s="567">
        <f>IFERROR(IF(AND(NOT(YEAR(DP$3)&lt;=YEAR('Rent Roll'!$C7)+'Rent Roll'!$P7-1),MOD(YEAR(DP$3),'Rent Roll'!$O7)=MOD(YEAR('Rent Roll'!$C7),'Rent Roll'!$O7),MONTH(DP$3)=MONTH('Rent Roll'!$C7)),1,0),0)</f>
        <v>0</v>
      </c>
      <c r="DQ165" s="567">
        <f>IFERROR(IF(AND(NOT(YEAR(DQ$3)&lt;=YEAR('Rent Roll'!$C7)+'Rent Roll'!$P7-1),MOD(YEAR(DQ$3),'Rent Roll'!$O7)=MOD(YEAR('Rent Roll'!$C7),'Rent Roll'!$O7),MONTH(DQ$3)=MONTH('Rent Roll'!$C7)),1,0),0)</f>
        <v>0</v>
      </c>
      <c r="DR165" s="567">
        <f>IFERROR(IF(AND(NOT(YEAR(DR$3)&lt;=YEAR('Rent Roll'!$C7)+'Rent Roll'!$P7-1),MOD(YEAR(DR$3),'Rent Roll'!$O7)=MOD(YEAR('Rent Roll'!$C7),'Rent Roll'!$O7),MONTH(DR$3)=MONTH('Rent Roll'!$C7)),1,0),0)</f>
        <v>0</v>
      </c>
      <c r="DS165" s="567">
        <f>IFERROR(IF(AND(NOT(YEAR(DS$3)&lt;=YEAR('Rent Roll'!$C7)+'Rent Roll'!$P7-1),MOD(YEAR(DS$3),'Rent Roll'!$O7)=MOD(YEAR('Rent Roll'!$C7),'Rent Roll'!$O7),MONTH(DS$3)=MONTH('Rent Roll'!$C7)),1,0),0)</f>
        <v>0</v>
      </c>
      <c r="DT165" s="567">
        <f>IFERROR(IF(AND(NOT(YEAR(DT$3)&lt;=YEAR('Rent Roll'!$C7)+'Rent Roll'!$P7-1),MOD(YEAR(DT$3),'Rent Roll'!$O7)=MOD(YEAR('Rent Roll'!$C7),'Rent Roll'!$O7),MONTH(DT$3)=MONTH('Rent Roll'!$C7)),1,0),0)</f>
        <v>0</v>
      </c>
      <c r="DU165" s="567">
        <f>IFERROR(IF(AND(NOT(YEAR(DU$3)&lt;=YEAR('Rent Roll'!$C7)+'Rent Roll'!$P7-1),MOD(YEAR(DU$3),'Rent Roll'!$O7)=MOD(YEAR('Rent Roll'!$C7),'Rent Roll'!$O7),MONTH(DU$3)=MONTH('Rent Roll'!$C7)),1,0),0)</f>
        <v>0</v>
      </c>
      <c r="DV165" s="567">
        <f>IFERROR(IF(AND(NOT(YEAR(DV$3)&lt;=YEAR('Rent Roll'!$C7)+'Rent Roll'!$P7-1),MOD(YEAR(DV$3),'Rent Roll'!$O7)=MOD(YEAR('Rent Roll'!$C7),'Rent Roll'!$O7),MONTH(DV$3)=MONTH('Rent Roll'!$C7)),1,0),0)</f>
        <v>0</v>
      </c>
    </row>
    <row r="166" spans="1:126" s="565" customFormat="1" ht="12" customHeight="1" outlineLevel="1" x14ac:dyDescent="0.4">
      <c r="A166" s="731"/>
      <c r="B166" s="564" t="str">
        <f>'Rent Roll'!$B8</f>
        <v>6층</v>
      </c>
      <c r="C166" s="566"/>
      <c r="D166" s="566"/>
      <c r="E166" s="566"/>
      <c r="F166" s="778">
        <f>IFERROR(IF(AND(NOT(YEAR(F$3)&lt;=YEAR('Rent Roll'!$C8)+'Rent Roll'!$P8-1),MOD(YEAR(F$3),'Rent Roll'!$O8)=MOD(YEAR('Rent Roll'!$C8),'Rent Roll'!$O8),MONTH(F$3)=MONTH('Rent Roll'!$C8)),1,0),0)</f>
        <v>0</v>
      </c>
      <c r="G166" s="768">
        <f>IFERROR(IF(AND(NOT(YEAR(G$3)&lt;=YEAR('Rent Roll'!$C8)+'Rent Roll'!$P8-1),MOD(YEAR(G$3),'Rent Roll'!$O8)=MOD(YEAR('Rent Roll'!$C8),'Rent Roll'!$O8),MONTH(G$3)=MONTH('Rent Roll'!$C8)),1,0),0)</f>
        <v>0</v>
      </c>
      <c r="H166" s="567">
        <f>IFERROR(IF(AND(NOT(YEAR(H$3)&lt;=YEAR('Rent Roll'!$C8)+'Rent Roll'!$P8-1),MOD(YEAR(H$3),'Rent Roll'!$O8)=MOD(YEAR('Rent Roll'!$C8),'Rent Roll'!$O8),MONTH(H$3)=MONTH('Rent Roll'!$C8)),1,0),0)</f>
        <v>0</v>
      </c>
      <c r="I166" s="567">
        <f>IFERROR(IF(AND(NOT(YEAR(I$3)&lt;=YEAR('Rent Roll'!$C8)+'Rent Roll'!$P8-1),MOD(YEAR(I$3),'Rent Roll'!$O8)=MOD(YEAR('Rent Roll'!$C8),'Rent Roll'!$O8),MONTH(I$3)=MONTH('Rent Roll'!$C8)),1,0),0)</f>
        <v>0</v>
      </c>
      <c r="J166" s="567">
        <f>IFERROR(IF(AND(NOT(YEAR(J$3)&lt;=YEAR('Rent Roll'!$C8)+'Rent Roll'!$P8-1),MOD(YEAR(J$3),'Rent Roll'!$O8)=MOD(YEAR('Rent Roll'!$C8),'Rent Roll'!$O8),MONTH(J$3)=MONTH('Rent Roll'!$C8)),1,0),0)</f>
        <v>0</v>
      </c>
      <c r="K166" s="567">
        <f>IFERROR(IF(AND(NOT(YEAR(K$3)&lt;=YEAR('Rent Roll'!$C8)+'Rent Roll'!$P8-1),MOD(YEAR(K$3),'Rent Roll'!$O8)=MOD(YEAR('Rent Roll'!$C8),'Rent Roll'!$O8),MONTH(K$3)=MONTH('Rent Roll'!$C8)),1,0),0)</f>
        <v>0</v>
      </c>
      <c r="L166" s="567">
        <f>IFERROR(IF(AND(NOT(YEAR(L$3)&lt;=YEAR('Rent Roll'!$C8)+'Rent Roll'!$P8-1),MOD(YEAR(L$3),'Rent Roll'!$O8)=MOD(YEAR('Rent Roll'!$C8),'Rent Roll'!$O8),MONTH(L$3)=MONTH('Rent Roll'!$C8)),1,0),0)</f>
        <v>0</v>
      </c>
      <c r="M166" s="567">
        <f>IFERROR(IF(AND(NOT(YEAR(M$3)&lt;=YEAR('Rent Roll'!$C8)+'Rent Roll'!$P8-1),MOD(YEAR(M$3),'Rent Roll'!$O8)=MOD(YEAR('Rent Roll'!$C8),'Rent Roll'!$O8),MONTH(M$3)=MONTH('Rent Roll'!$C8)),1,0),0)</f>
        <v>0</v>
      </c>
      <c r="N166" s="567">
        <f>IFERROR(IF(AND(NOT(YEAR(N$3)&lt;=YEAR('Rent Roll'!$C8)+'Rent Roll'!$P8-1),MOD(YEAR(N$3),'Rent Roll'!$O8)=MOD(YEAR('Rent Roll'!$C8),'Rent Roll'!$O8),MONTH(N$3)=MONTH('Rent Roll'!$C8)),1,0),0)</f>
        <v>0</v>
      </c>
      <c r="O166" s="567">
        <f>IFERROR(IF(AND(NOT(YEAR(O$3)&lt;=YEAR('Rent Roll'!$C8)+'Rent Roll'!$P8-1),MOD(YEAR(O$3),'Rent Roll'!$O8)=MOD(YEAR('Rent Roll'!$C8),'Rent Roll'!$O8),MONTH(O$3)=MONTH('Rent Roll'!$C8)),1,0),0)</f>
        <v>0</v>
      </c>
      <c r="P166" s="567">
        <f>IFERROR(IF(AND(NOT(YEAR(P$3)&lt;=YEAR('Rent Roll'!$C8)+'Rent Roll'!$P8-1),MOD(YEAR(P$3),'Rent Roll'!$O8)=MOD(YEAR('Rent Roll'!$C8),'Rent Roll'!$O8),MONTH(P$3)=MONTH('Rent Roll'!$C8)),1,0),0)</f>
        <v>0</v>
      </c>
      <c r="Q166" s="567">
        <f>IFERROR(IF(AND(NOT(YEAR(Q$3)&lt;=YEAR('Rent Roll'!$C8)+'Rent Roll'!$P8-1),MOD(YEAR(Q$3),'Rent Roll'!$O8)=MOD(YEAR('Rent Roll'!$C8),'Rent Roll'!$O8),MONTH(Q$3)=MONTH('Rent Roll'!$C8)),1,0),0)</f>
        <v>0</v>
      </c>
      <c r="R166" s="767">
        <f>IFERROR(IF(AND(NOT(YEAR(R$3)&lt;=YEAR('Rent Roll'!$C8)+'Rent Roll'!$P8-1),MOD(YEAR(R$3),'Rent Roll'!$O8)=MOD(YEAR('Rent Roll'!$C8),'Rent Roll'!$O8),MONTH(R$3)=MONTH('Rent Roll'!$C8)),1,0),0)</f>
        <v>0</v>
      </c>
      <c r="S166" s="768">
        <f>IFERROR(IF(AND(NOT(YEAR(S$3)&lt;=YEAR('Rent Roll'!$C8)+'Rent Roll'!$P8-1),MOD(YEAR(S$3),'Rent Roll'!$O8)=MOD(YEAR('Rent Roll'!$C8),'Rent Roll'!$O8),MONTH(S$3)=MONTH('Rent Roll'!$C8)),1,0),0)</f>
        <v>0</v>
      </c>
      <c r="T166" s="567">
        <f>IFERROR(IF(AND(NOT(YEAR(T$3)&lt;=YEAR('Rent Roll'!$C8)+'Rent Roll'!$P8-1),MOD(YEAR(T$3),'Rent Roll'!$O8)=MOD(YEAR('Rent Roll'!$C8),'Rent Roll'!$O8),MONTH(T$3)=MONTH('Rent Roll'!$C8)),1,0),0)</f>
        <v>0</v>
      </c>
      <c r="U166" s="567">
        <f>IFERROR(IF(AND(NOT(YEAR(U$3)&lt;=YEAR('Rent Roll'!$C8)+'Rent Roll'!$P8-1),MOD(YEAR(U$3),'Rent Roll'!$O8)=MOD(YEAR('Rent Roll'!$C8),'Rent Roll'!$O8),MONTH(U$3)=MONTH('Rent Roll'!$C8)),1,0),0)</f>
        <v>0</v>
      </c>
      <c r="V166" s="567">
        <f>IFERROR(IF(AND(NOT(YEAR(V$3)&lt;=YEAR('Rent Roll'!$C8)+'Rent Roll'!$P8-1),MOD(YEAR(V$3),'Rent Roll'!$O8)=MOD(YEAR('Rent Roll'!$C8),'Rent Roll'!$O8),MONTH(V$3)=MONTH('Rent Roll'!$C8)),1,0),0)</f>
        <v>0</v>
      </c>
      <c r="W166" s="567">
        <f>IFERROR(IF(AND(NOT(YEAR(W$3)&lt;=YEAR('Rent Roll'!$C8)+'Rent Roll'!$P8-1),MOD(YEAR(W$3),'Rent Roll'!$O8)=MOD(YEAR('Rent Roll'!$C8),'Rent Roll'!$O8),MONTH(W$3)=MONTH('Rent Roll'!$C8)),1,0),0)</f>
        <v>0</v>
      </c>
      <c r="X166" s="567">
        <f>IFERROR(IF(AND(NOT(YEAR(X$3)&lt;=YEAR('Rent Roll'!$C8)+'Rent Roll'!$P8-1),MOD(YEAR(X$3),'Rent Roll'!$O8)=MOD(YEAR('Rent Roll'!$C8),'Rent Roll'!$O8),MONTH(X$3)=MONTH('Rent Roll'!$C8)),1,0),0)</f>
        <v>0</v>
      </c>
      <c r="Y166" s="567">
        <f>IFERROR(IF(AND(NOT(YEAR(Y$3)&lt;=YEAR('Rent Roll'!$C8)+'Rent Roll'!$P8-1),MOD(YEAR(Y$3),'Rent Roll'!$O8)=MOD(YEAR('Rent Roll'!$C8),'Rent Roll'!$O8),MONTH(Y$3)=MONTH('Rent Roll'!$C8)),1,0),0)</f>
        <v>0</v>
      </c>
      <c r="Z166" s="567">
        <f>IFERROR(IF(AND(NOT(YEAR(Z$3)&lt;=YEAR('Rent Roll'!$C8)+'Rent Roll'!$P8-1),MOD(YEAR(Z$3),'Rent Roll'!$O8)=MOD(YEAR('Rent Roll'!$C8),'Rent Roll'!$O8),MONTH(Z$3)=MONTH('Rent Roll'!$C8)),1,0),0)</f>
        <v>0</v>
      </c>
      <c r="AA166" s="567">
        <f>IFERROR(IF(AND(NOT(YEAR(AA$3)&lt;=YEAR('Rent Roll'!$C8)+'Rent Roll'!$P8-1),MOD(YEAR(AA$3),'Rent Roll'!$O8)=MOD(YEAR('Rent Roll'!$C8),'Rent Roll'!$O8),MONTH(AA$3)=MONTH('Rent Roll'!$C8)),1,0),0)</f>
        <v>0</v>
      </c>
      <c r="AB166" s="567">
        <f>IFERROR(IF(AND(NOT(YEAR(AB$3)&lt;=YEAR('Rent Roll'!$C8)+'Rent Roll'!$P8-1),MOD(YEAR(AB$3),'Rent Roll'!$O8)=MOD(YEAR('Rent Roll'!$C8),'Rent Roll'!$O8),MONTH(AB$3)=MONTH('Rent Roll'!$C8)),1,0),0)</f>
        <v>0</v>
      </c>
      <c r="AC166" s="567">
        <f>IFERROR(IF(AND(NOT(YEAR(AC$3)&lt;=YEAR('Rent Roll'!$C8)+'Rent Roll'!$P8-1),MOD(YEAR(AC$3),'Rent Roll'!$O8)=MOD(YEAR('Rent Roll'!$C8),'Rent Roll'!$O8),MONTH(AC$3)=MONTH('Rent Roll'!$C8)),1,0),0)</f>
        <v>0</v>
      </c>
      <c r="AD166" s="767">
        <f>IFERROR(IF(AND(NOT(YEAR(AD$3)&lt;=YEAR('Rent Roll'!$C8)+'Rent Roll'!$P8-1),MOD(YEAR(AD$3),'Rent Roll'!$O8)=MOD(YEAR('Rent Roll'!$C8),'Rent Roll'!$O8),MONTH(AD$3)=MONTH('Rent Roll'!$C8)),1,0),0)</f>
        <v>0</v>
      </c>
      <c r="AE166" s="768">
        <f>IFERROR(IF(AND(NOT(YEAR(AE$3)&lt;=YEAR('Rent Roll'!$C8)+'Rent Roll'!$P8-1),MOD(YEAR(AE$3),'Rent Roll'!$O8)=MOD(YEAR('Rent Roll'!$C8),'Rent Roll'!$O8),MONTH(AE$3)=MONTH('Rent Roll'!$C8)),1,0),0)</f>
        <v>0</v>
      </c>
      <c r="AF166" s="567">
        <f>IFERROR(IF(AND(NOT(YEAR(AF$3)&lt;=YEAR('Rent Roll'!$C8)+'Rent Roll'!$P8-1),MOD(YEAR(AF$3),'Rent Roll'!$O8)=MOD(YEAR('Rent Roll'!$C8),'Rent Roll'!$O8),MONTH(AF$3)=MONTH('Rent Roll'!$C8)),1,0),0)</f>
        <v>0</v>
      </c>
      <c r="AG166" s="567">
        <f>IFERROR(IF(AND(NOT(YEAR(AG$3)&lt;=YEAR('Rent Roll'!$C8)+'Rent Roll'!$P8-1),MOD(YEAR(AG$3),'Rent Roll'!$O8)=MOD(YEAR('Rent Roll'!$C8),'Rent Roll'!$O8),MONTH(AG$3)=MONTH('Rent Roll'!$C8)),1,0),0)</f>
        <v>0</v>
      </c>
      <c r="AH166" s="567">
        <f>IFERROR(IF(AND(NOT(YEAR(AH$3)&lt;=YEAR('Rent Roll'!$C8)+'Rent Roll'!$P8-1),MOD(YEAR(AH$3),'Rent Roll'!$O8)=MOD(YEAR('Rent Roll'!$C8),'Rent Roll'!$O8),MONTH(AH$3)=MONTH('Rent Roll'!$C8)),1,0),0)</f>
        <v>0</v>
      </c>
      <c r="AI166" s="567">
        <f>IFERROR(IF(AND(NOT(YEAR(AI$3)&lt;=YEAR('Rent Roll'!$C8)+'Rent Roll'!$P8-1),MOD(YEAR(AI$3),'Rent Roll'!$O8)=MOD(YEAR('Rent Roll'!$C8),'Rent Roll'!$O8),MONTH(AI$3)=MONTH('Rent Roll'!$C8)),1,0),0)</f>
        <v>0</v>
      </c>
      <c r="AJ166" s="567">
        <f>IFERROR(IF(AND(NOT(YEAR(AJ$3)&lt;=YEAR('Rent Roll'!$C8)+'Rent Roll'!$P8-1),MOD(YEAR(AJ$3),'Rent Roll'!$O8)=MOD(YEAR('Rent Roll'!$C8),'Rent Roll'!$O8),MONTH(AJ$3)=MONTH('Rent Roll'!$C8)),1,0),0)</f>
        <v>0</v>
      </c>
      <c r="AK166" s="567">
        <f>IFERROR(IF(AND(NOT(YEAR(AK$3)&lt;=YEAR('Rent Roll'!$C8)+'Rent Roll'!$P8-1),MOD(YEAR(AK$3),'Rent Roll'!$O8)=MOD(YEAR('Rent Roll'!$C8),'Rent Roll'!$O8),MONTH(AK$3)=MONTH('Rent Roll'!$C8)),1,0),0)</f>
        <v>0</v>
      </c>
      <c r="AL166" s="567">
        <f>IFERROR(IF(AND(NOT(YEAR(AL$3)&lt;=YEAR('Rent Roll'!$C8)+'Rent Roll'!$P8-1),MOD(YEAR(AL$3),'Rent Roll'!$O8)=MOD(YEAR('Rent Roll'!$C8),'Rent Roll'!$O8),MONTH(AL$3)=MONTH('Rent Roll'!$C8)),1,0),0)</f>
        <v>0</v>
      </c>
      <c r="AM166" s="567">
        <f>IFERROR(IF(AND(NOT(YEAR(AM$3)&lt;=YEAR('Rent Roll'!$C8)+'Rent Roll'!$P8-1),MOD(YEAR(AM$3),'Rent Roll'!$O8)=MOD(YEAR('Rent Roll'!$C8),'Rent Roll'!$O8),MONTH(AM$3)=MONTH('Rent Roll'!$C8)),1,0),0)</f>
        <v>0</v>
      </c>
      <c r="AN166" s="567">
        <f>IFERROR(IF(AND(NOT(YEAR(AN$3)&lt;=YEAR('Rent Roll'!$C8)+'Rent Roll'!$P8-1),MOD(YEAR(AN$3),'Rent Roll'!$O8)=MOD(YEAR('Rent Roll'!$C8),'Rent Roll'!$O8),MONTH(AN$3)=MONTH('Rent Roll'!$C8)),1,0),0)</f>
        <v>0</v>
      </c>
      <c r="AO166" s="567">
        <f>IFERROR(IF(AND(NOT(YEAR(AO$3)&lt;=YEAR('Rent Roll'!$C8)+'Rent Roll'!$P8-1),MOD(YEAR(AO$3),'Rent Roll'!$O8)=MOD(YEAR('Rent Roll'!$C8),'Rent Roll'!$O8),MONTH(AO$3)=MONTH('Rent Roll'!$C8)),1,0),0)</f>
        <v>0</v>
      </c>
      <c r="AP166" s="767">
        <f>IFERROR(IF(AND(NOT(YEAR(AP$3)&lt;=YEAR('Rent Roll'!$C8)+'Rent Roll'!$P8-1),MOD(YEAR(AP$3),'Rent Roll'!$O8)=MOD(YEAR('Rent Roll'!$C8),'Rent Roll'!$O8),MONTH(AP$3)=MONTH('Rent Roll'!$C8)),1,0),0)</f>
        <v>0</v>
      </c>
      <c r="AQ166" s="768">
        <f>IFERROR(IF(AND(NOT(YEAR(AQ$3)&lt;=YEAR('Rent Roll'!$C8)+'Rent Roll'!$P8-1),MOD(YEAR(AQ$3),'Rent Roll'!$O8)=MOD(YEAR('Rent Roll'!$C8),'Rent Roll'!$O8),MONTH(AQ$3)=MONTH('Rent Roll'!$C8)),1,0),0)</f>
        <v>0</v>
      </c>
      <c r="AR166" s="567">
        <f>IFERROR(IF(AND(NOT(YEAR(AR$3)&lt;=YEAR('Rent Roll'!$C8)+'Rent Roll'!$P8-1),MOD(YEAR(AR$3),'Rent Roll'!$O8)=MOD(YEAR('Rent Roll'!$C8),'Rent Roll'!$O8),MONTH(AR$3)=MONTH('Rent Roll'!$C8)),1,0),0)</f>
        <v>0</v>
      </c>
      <c r="AS166" s="567">
        <f>IFERROR(IF(AND(NOT(YEAR(AS$3)&lt;=YEAR('Rent Roll'!$C8)+'Rent Roll'!$P8-1),MOD(YEAR(AS$3),'Rent Roll'!$O8)=MOD(YEAR('Rent Roll'!$C8),'Rent Roll'!$O8),MONTH(AS$3)=MONTH('Rent Roll'!$C8)),1,0),0)</f>
        <v>0</v>
      </c>
      <c r="AT166" s="567">
        <f>IFERROR(IF(AND(NOT(YEAR(AT$3)&lt;=YEAR('Rent Roll'!$C8)+'Rent Roll'!$P8-1),MOD(YEAR(AT$3),'Rent Roll'!$O8)=MOD(YEAR('Rent Roll'!$C8),'Rent Roll'!$O8),MONTH(AT$3)=MONTH('Rent Roll'!$C8)),1,0),0)</f>
        <v>0</v>
      </c>
      <c r="AU166" s="567">
        <f>IFERROR(IF(AND(NOT(YEAR(AU$3)&lt;=YEAR('Rent Roll'!$C8)+'Rent Roll'!$P8-1),MOD(YEAR(AU$3),'Rent Roll'!$O8)=MOD(YEAR('Rent Roll'!$C8),'Rent Roll'!$O8),MONTH(AU$3)=MONTH('Rent Roll'!$C8)),1,0),0)</f>
        <v>0</v>
      </c>
      <c r="AV166" s="567">
        <f>IFERROR(IF(AND(NOT(YEAR(AV$3)&lt;=YEAR('Rent Roll'!$C8)+'Rent Roll'!$P8-1),MOD(YEAR(AV$3),'Rent Roll'!$O8)=MOD(YEAR('Rent Roll'!$C8),'Rent Roll'!$O8),MONTH(AV$3)=MONTH('Rent Roll'!$C8)),1,0),0)</f>
        <v>0</v>
      </c>
      <c r="AW166" s="567">
        <f>IFERROR(IF(AND(NOT(YEAR(AW$3)&lt;=YEAR('Rent Roll'!$C8)+'Rent Roll'!$P8-1),MOD(YEAR(AW$3),'Rent Roll'!$O8)=MOD(YEAR('Rent Roll'!$C8),'Rent Roll'!$O8),MONTH(AW$3)=MONTH('Rent Roll'!$C8)),1,0),0)</f>
        <v>0</v>
      </c>
      <c r="AX166" s="567">
        <f>IFERROR(IF(AND(NOT(YEAR(AX$3)&lt;=YEAR('Rent Roll'!$C8)+'Rent Roll'!$P8-1),MOD(YEAR(AX$3),'Rent Roll'!$O8)=MOD(YEAR('Rent Roll'!$C8),'Rent Roll'!$O8),MONTH(AX$3)=MONTH('Rent Roll'!$C8)),1,0),0)</f>
        <v>0</v>
      </c>
      <c r="AY166" s="567">
        <f>IFERROR(IF(AND(NOT(YEAR(AY$3)&lt;=YEAR('Rent Roll'!$C8)+'Rent Roll'!$P8-1),MOD(YEAR(AY$3),'Rent Roll'!$O8)=MOD(YEAR('Rent Roll'!$C8),'Rent Roll'!$O8),MONTH(AY$3)=MONTH('Rent Roll'!$C8)),1,0),0)</f>
        <v>0</v>
      </c>
      <c r="AZ166" s="567">
        <f>IFERROR(IF(AND(NOT(YEAR(AZ$3)&lt;=YEAR('Rent Roll'!$C8)+'Rent Roll'!$P8-1),MOD(YEAR(AZ$3),'Rent Roll'!$O8)=MOD(YEAR('Rent Roll'!$C8),'Rent Roll'!$O8),MONTH(AZ$3)=MONTH('Rent Roll'!$C8)),1,0),0)</f>
        <v>0</v>
      </c>
      <c r="BA166" s="567">
        <f>IFERROR(IF(AND(NOT(YEAR(BA$3)&lt;=YEAR('Rent Roll'!$C8)+'Rent Roll'!$P8-1),MOD(YEAR(BA$3),'Rent Roll'!$O8)=MOD(YEAR('Rent Roll'!$C8),'Rent Roll'!$O8),MONTH(BA$3)=MONTH('Rent Roll'!$C8)),1,0),0)</f>
        <v>0</v>
      </c>
      <c r="BB166" s="767">
        <f>IFERROR(IF(AND(NOT(YEAR(BB$3)&lt;=YEAR('Rent Roll'!$C8)+'Rent Roll'!$P8-1),MOD(YEAR(BB$3),'Rent Roll'!$O8)=MOD(YEAR('Rent Roll'!$C8),'Rent Roll'!$O8),MONTH(BB$3)=MONTH('Rent Roll'!$C8)),1,0),0)</f>
        <v>0</v>
      </c>
      <c r="BC166" s="768">
        <f>IFERROR(IF(AND(NOT(YEAR(BC$3)&lt;=YEAR('Rent Roll'!$C8)+'Rent Roll'!$P8-1),MOD(YEAR(BC$3),'Rent Roll'!$O8)=MOD(YEAR('Rent Roll'!$C8),'Rent Roll'!$O8),MONTH(BC$3)=MONTH('Rent Roll'!$C8)),1,0),0)</f>
        <v>0</v>
      </c>
      <c r="BD166" s="567">
        <f>IFERROR(IF(AND(NOT(YEAR(BD$3)&lt;=YEAR('Rent Roll'!$C8)+'Rent Roll'!$P8-1),MOD(YEAR(BD$3),'Rent Roll'!$O8)=MOD(YEAR('Rent Roll'!$C8),'Rent Roll'!$O8),MONTH(BD$3)=MONTH('Rent Roll'!$C8)),1,0),0)</f>
        <v>0</v>
      </c>
      <c r="BE166" s="567">
        <f>IFERROR(IF(AND(NOT(YEAR(BE$3)&lt;=YEAR('Rent Roll'!$C8)+'Rent Roll'!$P8-1),MOD(YEAR(BE$3),'Rent Roll'!$O8)=MOD(YEAR('Rent Roll'!$C8),'Rent Roll'!$O8),MONTH(BE$3)=MONTH('Rent Roll'!$C8)),1,0),0)</f>
        <v>0</v>
      </c>
      <c r="BF166" s="567">
        <f>IFERROR(IF(AND(NOT(YEAR(BF$3)&lt;=YEAR('Rent Roll'!$C8)+'Rent Roll'!$P8-1),MOD(YEAR(BF$3),'Rent Roll'!$O8)=MOD(YEAR('Rent Roll'!$C8),'Rent Roll'!$O8),MONTH(BF$3)=MONTH('Rent Roll'!$C8)),1,0),0)</f>
        <v>0</v>
      </c>
      <c r="BG166" s="567">
        <f>IFERROR(IF(AND(NOT(YEAR(BG$3)&lt;=YEAR('Rent Roll'!$C8)+'Rent Roll'!$P8-1),MOD(YEAR(BG$3),'Rent Roll'!$O8)=MOD(YEAR('Rent Roll'!$C8),'Rent Roll'!$O8),MONTH(BG$3)=MONTH('Rent Roll'!$C8)),1,0),0)</f>
        <v>0</v>
      </c>
      <c r="BH166" s="567">
        <f>IFERROR(IF(AND(NOT(YEAR(BH$3)&lt;=YEAR('Rent Roll'!$C8)+'Rent Roll'!$P8-1),MOD(YEAR(BH$3),'Rent Roll'!$O8)=MOD(YEAR('Rent Roll'!$C8),'Rent Roll'!$O8),MONTH(BH$3)=MONTH('Rent Roll'!$C8)),1,0),0)</f>
        <v>0</v>
      </c>
      <c r="BI166" s="567">
        <f>IFERROR(IF(AND(NOT(YEAR(BI$3)&lt;=YEAR('Rent Roll'!$C8)+'Rent Roll'!$P8-1),MOD(YEAR(BI$3),'Rent Roll'!$O8)=MOD(YEAR('Rent Roll'!$C8),'Rent Roll'!$O8),MONTH(BI$3)=MONTH('Rent Roll'!$C8)),1,0),0)</f>
        <v>0</v>
      </c>
      <c r="BJ166" s="567">
        <f>IFERROR(IF(AND(NOT(YEAR(BJ$3)&lt;=YEAR('Rent Roll'!$C8)+'Rent Roll'!$P8-1),MOD(YEAR(BJ$3),'Rent Roll'!$O8)=MOD(YEAR('Rent Roll'!$C8),'Rent Roll'!$O8),MONTH(BJ$3)=MONTH('Rent Roll'!$C8)),1,0),0)</f>
        <v>0</v>
      </c>
      <c r="BK166" s="567">
        <f>IFERROR(IF(AND(NOT(YEAR(BK$3)&lt;=YEAR('Rent Roll'!$C8)+'Rent Roll'!$P8-1),MOD(YEAR(BK$3),'Rent Roll'!$O8)=MOD(YEAR('Rent Roll'!$C8),'Rent Roll'!$O8),MONTH(BK$3)=MONTH('Rent Roll'!$C8)),1,0),0)</f>
        <v>0</v>
      </c>
      <c r="BL166" s="567">
        <f>IFERROR(IF(AND(NOT(YEAR(BL$3)&lt;=YEAR('Rent Roll'!$C8)+'Rent Roll'!$P8-1),MOD(YEAR(BL$3),'Rent Roll'!$O8)=MOD(YEAR('Rent Roll'!$C8),'Rent Roll'!$O8),MONTH(BL$3)=MONTH('Rent Roll'!$C8)),1,0),0)</f>
        <v>0</v>
      </c>
      <c r="BM166" s="567">
        <f>IFERROR(IF(AND(NOT(YEAR(BM$3)&lt;=YEAR('Rent Roll'!$C8)+'Rent Roll'!$P8-1),MOD(YEAR(BM$3),'Rent Roll'!$O8)=MOD(YEAR('Rent Roll'!$C8),'Rent Roll'!$O8),MONTH(BM$3)=MONTH('Rent Roll'!$C8)),1,0),0)</f>
        <v>0</v>
      </c>
      <c r="BN166" s="767">
        <f>IFERROR(IF(AND(NOT(YEAR(BN$3)&lt;=YEAR('Rent Roll'!$C8)+'Rent Roll'!$P8-1),MOD(YEAR(BN$3),'Rent Roll'!$O8)=MOD(YEAR('Rent Roll'!$C8),'Rent Roll'!$O8),MONTH(BN$3)=MONTH('Rent Roll'!$C8)),1,0),0)</f>
        <v>0</v>
      </c>
      <c r="BO166" s="768">
        <f>IFERROR(IF(AND(NOT(YEAR(BO$3)&lt;=YEAR('Rent Roll'!$C8)+'Rent Roll'!$P8-1),MOD(YEAR(BO$3),'Rent Roll'!$O8)=MOD(YEAR('Rent Roll'!$C8),'Rent Roll'!$O8),MONTH(BO$3)=MONTH('Rent Roll'!$C8)),1,0),0)</f>
        <v>0</v>
      </c>
      <c r="BP166" s="567">
        <f>IFERROR(IF(AND(NOT(YEAR(BP$3)&lt;=YEAR('Rent Roll'!$C8)+'Rent Roll'!$P8-1),MOD(YEAR(BP$3),'Rent Roll'!$O8)=MOD(YEAR('Rent Roll'!$C8),'Rent Roll'!$O8),MONTH(BP$3)=MONTH('Rent Roll'!$C8)),1,0),0)</f>
        <v>0</v>
      </c>
      <c r="BQ166" s="567">
        <f>IFERROR(IF(AND(NOT(YEAR(BQ$3)&lt;=YEAR('Rent Roll'!$C8)+'Rent Roll'!$P8-1),MOD(YEAR(BQ$3),'Rent Roll'!$O8)=MOD(YEAR('Rent Roll'!$C8),'Rent Roll'!$O8),MONTH(BQ$3)=MONTH('Rent Roll'!$C8)),1,0),0)</f>
        <v>0</v>
      </c>
      <c r="BR166" s="567">
        <f>IFERROR(IF(AND(NOT(YEAR(BR$3)&lt;=YEAR('Rent Roll'!$C8)+'Rent Roll'!$P8-1),MOD(YEAR(BR$3),'Rent Roll'!$O8)=MOD(YEAR('Rent Roll'!$C8),'Rent Roll'!$O8),MONTH(BR$3)=MONTH('Rent Roll'!$C8)),1,0),0)</f>
        <v>0</v>
      </c>
      <c r="BS166" s="567">
        <f>IFERROR(IF(AND(NOT(YEAR(BS$3)&lt;=YEAR('Rent Roll'!$C8)+'Rent Roll'!$P8-1),MOD(YEAR(BS$3),'Rent Roll'!$O8)=MOD(YEAR('Rent Roll'!$C8),'Rent Roll'!$O8),MONTH(BS$3)=MONTH('Rent Roll'!$C8)),1,0),0)</f>
        <v>0</v>
      </c>
      <c r="BT166" s="567">
        <f>IFERROR(IF(AND(NOT(YEAR(BT$3)&lt;=YEAR('Rent Roll'!$C8)+'Rent Roll'!$P8-1),MOD(YEAR(BT$3),'Rent Roll'!$O8)=MOD(YEAR('Rent Roll'!$C8),'Rent Roll'!$O8),MONTH(BT$3)=MONTH('Rent Roll'!$C8)),1,0),0)</f>
        <v>0</v>
      </c>
      <c r="BU166" s="567">
        <f>IFERROR(IF(AND(NOT(YEAR(BU$3)&lt;=YEAR('Rent Roll'!$C8)+'Rent Roll'!$P8-1),MOD(YEAR(BU$3),'Rent Roll'!$O8)=MOD(YEAR('Rent Roll'!$C8),'Rent Roll'!$O8),MONTH(BU$3)=MONTH('Rent Roll'!$C8)),1,0),0)</f>
        <v>0</v>
      </c>
      <c r="BV166" s="567">
        <f>IFERROR(IF(AND(NOT(YEAR(BV$3)&lt;=YEAR('Rent Roll'!$C8)+'Rent Roll'!$P8-1),MOD(YEAR(BV$3),'Rent Roll'!$O8)=MOD(YEAR('Rent Roll'!$C8),'Rent Roll'!$O8),MONTH(BV$3)=MONTH('Rent Roll'!$C8)),1,0),0)</f>
        <v>0</v>
      </c>
      <c r="BW166" s="567">
        <f>IFERROR(IF(AND(NOT(YEAR(BW$3)&lt;=YEAR('Rent Roll'!$C8)+'Rent Roll'!$P8-1),MOD(YEAR(BW$3),'Rent Roll'!$O8)=MOD(YEAR('Rent Roll'!$C8),'Rent Roll'!$O8),MONTH(BW$3)=MONTH('Rent Roll'!$C8)),1,0),0)</f>
        <v>0</v>
      </c>
      <c r="BX166" s="567">
        <f>IFERROR(IF(AND(NOT(YEAR(BX$3)&lt;=YEAR('Rent Roll'!$C8)+'Rent Roll'!$P8-1),MOD(YEAR(BX$3),'Rent Roll'!$O8)=MOD(YEAR('Rent Roll'!$C8),'Rent Roll'!$O8),MONTH(BX$3)=MONTH('Rent Roll'!$C8)),1,0),0)</f>
        <v>0</v>
      </c>
      <c r="BY166" s="567">
        <f>IFERROR(IF(AND(NOT(YEAR(BY$3)&lt;=YEAR('Rent Roll'!$C8)+'Rent Roll'!$P8-1),MOD(YEAR(BY$3),'Rent Roll'!$O8)=MOD(YEAR('Rent Roll'!$C8),'Rent Roll'!$O8),MONTH(BY$3)=MONTH('Rent Roll'!$C8)),1,0),0)</f>
        <v>0</v>
      </c>
      <c r="BZ166" s="767">
        <f>IFERROR(IF(AND(NOT(YEAR(BZ$3)&lt;=YEAR('Rent Roll'!$C8)+'Rent Roll'!$P8-1),MOD(YEAR(BZ$3),'Rent Roll'!$O8)=MOD(YEAR('Rent Roll'!$C8),'Rent Roll'!$O8),MONTH(BZ$3)=MONTH('Rent Roll'!$C8)),1,0),0)</f>
        <v>0</v>
      </c>
      <c r="CA166" s="768">
        <f>IFERROR(IF(AND(NOT(YEAR(CA$3)&lt;=YEAR('Rent Roll'!$C8)+'Rent Roll'!$P8-1),MOD(YEAR(CA$3),'Rent Roll'!$O8)=MOD(YEAR('Rent Roll'!$C8),'Rent Roll'!$O8),MONTH(CA$3)=MONTH('Rent Roll'!$C8)),1,0),0)</f>
        <v>0</v>
      </c>
      <c r="CB166" s="567">
        <f>IFERROR(IF(AND(NOT(YEAR(CB$3)&lt;=YEAR('Rent Roll'!$C8)+'Rent Roll'!$P8-1),MOD(YEAR(CB$3),'Rent Roll'!$O8)=MOD(YEAR('Rent Roll'!$C8),'Rent Roll'!$O8),MONTH(CB$3)=MONTH('Rent Roll'!$C8)),1,0),0)</f>
        <v>0</v>
      </c>
      <c r="CC166" s="567">
        <f>IFERROR(IF(AND(NOT(YEAR(CC$3)&lt;=YEAR('Rent Roll'!$C8)+'Rent Roll'!$P8-1),MOD(YEAR(CC$3),'Rent Roll'!$O8)=MOD(YEAR('Rent Roll'!$C8),'Rent Roll'!$O8),MONTH(CC$3)=MONTH('Rent Roll'!$C8)),1,0),0)</f>
        <v>0</v>
      </c>
      <c r="CD166" s="567">
        <f>IFERROR(IF(AND(NOT(YEAR(CD$3)&lt;=YEAR('Rent Roll'!$C8)+'Rent Roll'!$P8-1),MOD(YEAR(CD$3),'Rent Roll'!$O8)=MOD(YEAR('Rent Roll'!$C8),'Rent Roll'!$O8),MONTH(CD$3)=MONTH('Rent Roll'!$C8)),1,0),0)</f>
        <v>0</v>
      </c>
      <c r="CE166" s="567">
        <f>IFERROR(IF(AND(NOT(YEAR(CE$3)&lt;=YEAR('Rent Roll'!$C8)+'Rent Roll'!$P8-1),MOD(YEAR(CE$3),'Rent Roll'!$O8)=MOD(YEAR('Rent Roll'!$C8),'Rent Roll'!$O8),MONTH(CE$3)=MONTH('Rent Roll'!$C8)),1,0),0)</f>
        <v>0</v>
      </c>
      <c r="CF166" s="567">
        <f>IFERROR(IF(AND(NOT(YEAR(CF$3)&lt;=YEAR('Rent Roll'!$C8)+'Rent Roll'!$P8-1),MOD(YEAR(CF$3),'Rent Roll'!$O8)=MOD(YEAR('Rent Roll'!$C8),'Rent Roll'!$O8),MONTH(CF$3)=MONTH('Rent Roll'!$C8)),1,0),0)</f>
        <v>0</v>
      </c>
      <c r="CG166" s="567">
        <f>IFERROR(IF(AND(NOT(YEAR(CG$3)&lt;=YEAR('Rent Roll'!$C8)+'Rent Roll'!$P8-1),MOD(YEAR(CG$3),'Rent Roll'!$O8)=MOD(YEAR('Rent Roll'!$C8),'Rent Roll'!$O8),MONTH(CG$3)=MONTH('Rent Roll'!$C8)),1,0),0)</f>
        <v>0</v>
      </c>
      <c r="CH166" s="567">
        <f>IFERROR(IF(AND(NOT(YEAR(CH$3)&lt;=YEAR('Rent Roll'!$C8)+'Rent Roll'!$P8-1),MOD(YEAR(CH$3),'Rent Roll'!$O8)=MOD(YEAR('Rent Roll'!$C8),'Rent Roll'!$O8),MONTH(CH$3)=MONTH('Rent Roll'!$C8)),1,0),0)</f>
        <v>0</v>
      </c>
      <c r="CI166" s="567">
        <f>IFERROR(IF(AND(NOT(YEAR(CI$3)&lt;=YEAR('Rent Roll'!$C8)+'Rent Roll'!$P8-1),MOD(YEAR(CI$3),'Rent Roll'!$O8)=MOD(YEAR('Rent Roll'!$C8),'Rent Roll'!$O8),MONTH(CI$3)=MONTH('Rent Roll'!$C8)),1,0),0)</f>
        <v>0</v>
      </c>
      <c r="CJ166" s="567">
        <f>IFERROR(IF(AND(NOT(YEAR(CJ$3)&lt;=YEAR('Rent Roll'!$C8)+'Rent Roll'!$P8-1),MOD(YEAR(CJ$3),'Rent Roll'!$O8)=MOD(YEAR('Rent Roll'!$C8),'Rent Roll'!$O8),MONTH(CJ$3)=MONTH('Rent Roll'!$C8)),1,0),0)</f>
        <v>0</v>
      </c>
      <c r="CK166" s="567">
        <f>IFERROR(IF(AND(NOT(YEAR(CK$3)&lt;=YEAR('Rent Roll'!$C8)+'Rent Roll'!$P8-1),MOD(YEAR(CK$3),'Rent Roll'!$O8)=MOD(YEAR('Rent Roll'!$C8),'Rent Roll'!$O8),MONTH(CK$3)=MONTH('Rent Roll'!$C8)),1,0),0)</f>
        <v>0</v>
      </c>
      <c r="CL166" s="767">
        <f>IFERROR(IF(AND(NOT(YEAR(CL$3)&lt;=YEAR('Rent Roll'!$C8)+'Rent Roll'!$P8-1),MOD(YEAR(CL$3),'Rent Roll'!$O8)=MOD(YEAR('Rent Roll'!$C8),'Rent Roll'!$O8),MONTH(CL$3)=MONTH('Rent Roll'!$C8)),1,0),0)</f>
        <v>0</v>
      </c>
      <c r="CM166" s="768">
        <f>IFERROR(IF(AND(NOT(YEAR(CM$3)&lt;=YEAR('Rent Roll'!$C8)+'Rent Roll'!$P8-1),MOD(YEAR(CM$3),'Rent Roll'!$O8)=MOD(YEAR('Rent Roll'!$C8),'Rent Roll'!$O8),MONTH(CM$3)=MONTH('Rent Roll'!$C8)),1,0),0)</f>
        <v>0</v>
      </c>
      <c r="CN166" s="567">
        <f>IFERROR(IF(AND(NOT(YEAR(CN$3)&lt;=YEAR('Rent Roll'!$C8)+'Rent Roll'!$P8-1),MOD(YEAR(CN$3),'Rent Roll'!$O8)=MOD(YEAR('Rent Roll'!$C8),'Rent Roll'!$O8),MONTH(CN$3)=MONTH('Rent Roll'!$C8)),1,0),0)</f>
        <v>0</v>
      </c>
      <c r="CO166" s="567">
        <f>IFERROR(IF(AND(NOT(YEAR(CO$3)&lt;=YEAR('Rent Roll'!$C8)+'Rent Roll'!$P8-1),MOD(YEAR(CO$3),'Rent Roll'!$O8)=MOD(YEAR('Rent Roll'!$C8),'Rent Roll'!$O8),MONTH(CO$3)=MONTH('Rent Roll'!$C8)),1,0),0)</f>
        <v>0</v>
      </c>
      <c r="CP166" s="567">
        <f>IFERROR(IF(AND(NOT(YEAR(CP$3)&lt;=YEAR('Rent Roll'!$C8)+'Rent Roll'!$P8-1),MOD(YEAR(CP$3),'Rent Roll'!$O8)=MOD(YEAR('Rent Roll'!$C8),'Rent Roll'!$O8),MONTH(CP$3)=MONTH('Rent Roll'!$C8)),1,0),0)</f>
        <v>0</v>
      </c>
      <c r="CQ166" s="567">
        <f>IFERROR(IF(AND(NOT(YEAR(CQ$3)&lt;=YEAR('Rent Roll'!$C8)+'Rent Roll'!$P8-1),MOD(YEAR(CQ$3),'Rent Roll'!$O8)=MOD(YEAR('Rent Roll'!$C8),'Rent Roll'!$O8),MONTH(CQ$3)=MONTH('Rent Roll'!$C8)),1,0),0)</f>
        <v>0</v>
      </c>
      <c r="CR166" s="567">
        <f>IFERROR(IF(AND(NOT(YEAR(CR$3)&lt;=YEAR('Rent Roll'!$C8)+'Rent Roll'!$P8-1),MOD(YEAR(CR$3),'Rent Roll'!$O8)=MOD(YEAR('Rent Roll'!$C8),'Rent Roll'!$O8),MONTH(CR$3)=MONTH('Rent Roll'!$C8)),1,0),0)</f>
        <v>0</v>
      </c>
      <c r="CS166" s="567">
        <f>IFERROR(IF(AND(NOT(YEAR(CS$3)&lt;=YEAR('Rent Roll'!$C8)+'Rent Roll'!$P8-1),MOD(YEAR(CS$3),'Rent Roll'!$O8)=MOD(YEAR('Rent Roll'!$C8),'Rent Roll'!$O8),MONTH(CS$3)=MONTH('Rent Roll'!$C8)),1,0),0)</f>
        <v>0</v>
      </c>
      <c r="CT166" s="567">
        <f>IFERROR(IF(AND(NOT(YEAR(CT$3)&lt;=YEAR('Rent Roll'!$C8)+'Rent Roll'!$P8-1),MOD(YEAR(CT$3),'Rent Roll'!$O8)=MOD(YEAR('Rent Roll'!$C8),'Rent Roll'!$O8),MONTH(CT$3)=MONTH('Rent Roll'!$C8)),1,0),0)</f>
        <v>0</v>
      </c>
      <c r="CU166" s="567">
        <f>IFERROR(IF(AND(NOT(YEAR(CU$3)&lt;=YEAR('Rent Roll'!$C8)+'Rent Roll'!$P8-1),MOD(YEAR(CU$3),'Rent Roll'!$O8)=MOD(YEAR('Rent Roll'!$C8),'Rent Roll'!$O8),MONTH(CU$3)=MONTH('Rent Roll'!$C8)),1,0),0)</f>
        <v>0</v>
      </c>
      <c r="CV166" s="567">
        <f>IFERROR(IF(AND(NOT(YEAR(CV$3)&lt;=YEAR('Rent Roll'!$C8)+'Rent Roll'!$P8-1),MOD(YEAR(CV$3),'Rent Roll'!$O8)=MOD(YEAR('Rent Roll'!$C8),'Rent Roll'!$O8),MONTH(CV$3)=MONTH('Rent Roll'!$C8)),1,0),0)</f>
        <v>0</v>
      </c>
      <c r="CW166" s="567">
        <f>IFERROR(IF(AND(NOT(YEAR(CW$3)&lt;=YEAR('Rent Roll'!$C8)+'Rent Roll'!$P8-1),MOD(YEAR(CW$3),'Rent Roll'!$O8)=MOD(YEAR('Rent Roll'!$C8),'Rent Roll'!$O8),MONTH(CW$3)=MONTH('Rent Roll'!$C8)),1,0),0)</f>
        <v>0</v>
      </c>
      <c r="CX166" s="767">
        <f>IFERROR(IF(AND(NOT(YEAR(CX$3)&lt;=YEAR('Rent Roll'!$C8)+'Rent Roll'!$P8-1),MOD(YEAR(CX$3),'Rent Roll'!$O8)=MOD(YEAR('Rent Roll'!$C8),'Rent Roll'!$O8),MONTH(CX$3)=MONTH('Rent Roll'!$C8)),1,0),0)</f>
        <v>0</v>
      </c>
      <c r="CY166" s="768">
        <f>IFERROR(IF(AND(NOT(YEAR(CY$3)&lt;=YEAR('Rent Roll'!$C8)+'Rent Roll'!$P8-1),MOD(YEAR(CY$3),'Rent Roll'!$O8)=MOD(YEAR('Rent Roll'!$C8),'Rent Roll'!$O8),MONTH(CY$3)=MONTH('Rent Roll'!$C8)),1,0),0)</f>
        <v>0</v>
      </c>
      <c r="CZ166" s="567">
        <f>IFERROR(IF(AND(NOT(YEAR(CZ$3)&lt;=YEAR('Rent Roll'!$C8)+'Rent Roll'!$P8-1),MOD(YEAR(CZ$3),'Rent Roll'!$O8)=MOD(YEAR('Rent Roll'!$C8),'Rent Roll'!$O8),MONTH(CZ$3)=MONTH('Rent Roll'!$C8)),1,0),0)</f>
        <v>0</v>
      </c>
      <c r="DA166" s="567">
        <f>IFERROR(IF(AND(NOT(YEAR(DA$3)&lt;=YEAR('Rent Roll'!$C8)+'Rent Roll'!$P8-1),MOD(YEAR(DA$3),'Rent Roll'!$O8)=MOD(YEAR('Rent Roll'!$C8),'Rent Roll'!$O8),MONTH(DA$3)=MONTH('Rent Roll'!$C8)),1,0),0)</f>
        <v>0</v>
      </c>
      <c r="DB166" s="567">
        <f>IFERROR(IF(AND(NOT(YEAR(DB$3)&lt;=YEAR('Rent Roll'!$C8)+'Rent Roll'!$P8-1),MOD(YEAR(DB$3),'Rent Roll'!$O8)=MOD(YEAR('Rent Roll'!$C8),'Rent Roll'!$O8),MONTH(DB$3)=MONTH('Rent Roll'!$C8)),1,0),0)</f>
        <v>0</v>
      </c>
      <c r="DC166" s="567">
        <f>IFERROR(IF(AND(NOT(YEAR(DC$3)&lt;=YEAR('Rent Roll'!$C8)+'Rent Roll'!$P8-1),MOD(YEAR(DC$3),'Rent Roll'!$O8)=MOD(YEAR('Rent Roll'!$C8),'Rent Roll'!$O8),MONTH(DC$3)=MONTH('Rent Roll'!$C8)),1,0),0)</f>
        <v>0</v>
      </c>
      <c r="DD166" s="567">
        <f>IFERROR(IF(AND(NOT(YEAR(DD$3)&lt;=YEAR('Rent Roll'!$C8)+'Rent Roll'!$P8-1),MOD(YEAR(DD$3),'Rent Roll'!$O8)=MOD(YEAR('Rent Roll'!$C8),'Rent Roll'!$O8),MONTH(DD$3)=MONTH('Rent Roll'!$C8)),1,0),0)</f>
        <v>0</v>
      </c>
      <c r="DE166" s="567">
        <f>IFERROR(IF(AND(NOT(YEAR(DE$3)&lt;=YEAR('Rent Roll'!$C8)+'Rent Roll'!$P8-1),MOD(YEAR(DE$3),'Rent Roll'!$O8)=MOD(YEAR('Rent Roll'!$C8),'Rent Roll'!$O8),MONTH(DE$3)=MONTH('Rent Roll'!$C8)),1,0),0)</f>
        <v>0</v>
      </c>
      <c r="DF166" s="567">
        <f>IFERROR(IF(AND(NOT(YEAR(DF$3)&lt;=YEAR('Rent Roll'!$C8)+'Rent Roll'!$P8-1),MOD(YEAR(DF$3),'Rent Roll'!$O8)=MOD(YEAR('Rent Roll'!$C8),'Rent Roll'!$O8),MONTH(DF$3)=MONTH('Rent Roll'!$C8)),1,0),0)</f>
        <v>0</v>
      </c>
      <c r="DG166" s="567">
        <f>IFERROR(IF(AND(NOT(YEAR(DG$3)&lt;=YEAR('Rent Roll'!$C8)+'Rent Roll'!$P8-1),MOD(YEAR(DG$3),'Rent Roll'!$O8)=MOD(YEAR('Rent Roll'!$C8),'Rent Roll'!$O8),MONTH(DG$3)=MONTH('Rent Roll'!$C8)),1,0),0)</f>
        <v>0</v>
      </c>
      <c r="DH166" s="567">
        <f>IFERROR(IF(AND(NOT(YEAR(DH$3)&lt;=YEAR('Rent Roll'!$C8)+'Rent Roll'!$P8-1),MOD(YEAR(DH$3),'Rent Roll'!$O8)=MOD(YEAR('Rent Roll'!$C8),'Rent Roll'!$O8),MONTH(DH$3)=MONTH('Rent Roll'!$C8)),1,0),0)</f>
        <v>0</v>
      </c>
      <c r="DI166" s="567">
        <f>IFERROR(IF(AND(NOT(YEAR(DI$3)&lt;=YEAR('Rent Roll'!$C8)+'Rent Roll'!$P8-1),MOD(YEAR(DI$3),'Rent Roll'!$O8)=MOD(YEAR('Rent Roll'!$C8),'Rent Roll'!$O8),MONTH(DI$3)=MONTH('Rent Roll'!$C8)),1,0),0)</f>
        <v>0</v>
      </c>
      <c r="DJ166" s="767">
        <f>IFERROR(IF(AND(NOT(YEAR(DJ$3)&lt;=YEAR('Rent Roll'!$C8)+'Rent Roll'!$P8-1),MOD(YEAR(DJ$3),'Rent Roll'!$O8)=MOD(YEAR('Rent Roll'!$C8),'Rent Roll'!$O8),MONTH(DJ$3)=MONTH('Rent Roll'!$C8)),1,0),0)</f>
        <v>0</v>
      </c>
      <c r="DK166" s="768">
        <f>IFERROR(IF(AND(NOT(YEAR(DK$3)&lt;=YEAR('Rent Roll'!$C8)+'Rent Roll'!$P8-1),MOD(YEAR(DK$3),'Rent Roll'!$O8)=MOD(YEAR('Rent Roll'!$C8),'Rent Roll'!$O8),MONTH(DK$3)=MONTH('Rent Roll'!$C8)),1,0),0)</f>
        <v>0</v>
      </c>
      <c r="DL166" s="567">
        <f>IFERROR(IF(AND(NOT(YEAR(DL$3)&lt;=YEAR('Rent Roll'!$C8)+'Rent Roll'!$P8-1),MOD(YEAR(DL$3),'Rent Roll'!$O8)=MOD(YEAR('Rent Roll'!$C8),'Rent Roll'!$O8),MONTH(DL$3)=MONTH('Rent Roll'!$C8)),1,0),0)</f>
        <v>0</v>
      </c>
      <c r="DM166" s="567">
        <f>IFERROR(IF(AND(NOT(YEAR(DM$3)&lt;=YEAR('Rent Roll'!$C8)+'Rent Roll'!$P8-1),MOD(YEAR(DM$3),'Rent Roll'!$O8)=MOD(YEAR('Rent Roll'!$C8),'Rent Roll'!$O8),MONTH(DM$3)=MONTH('Rent Roll'!$C8)),1,0),0)</f>
        <v>0</v>
      </c>
      <c r="DN166" s="567">
        <f>IFERROR(IF(AND(NOT(YEAR(DN$3)&lt;=YEAR('Rent Roll'!$C8)+'Rent Roll'!$P8-1),MOD(YEAR(DN$3),'Rent Roll'!$O8)=MOD(YEAR('Rent Roll'!$C8),'Rent Roll'!$O8),MONTH(DN$3)=MONTH('Rent Roll'!$C8)),1,0),0)</f>
        <v>0</v>
      </c>
      <c r="DO166" s="567">
        <f>IFERROR(IF(AND(NOT(YEAR(DO$3)&lt;=YEAR('Rent Roll'!$C8)+'Rent Roll'!$P8-1),MOD(YEAR(DO$3),'Rent Roll'!$O8)=MOD(YEAR('Rent Roll'!$C8),'Rent Roll'!$O8),MONTH(DO$3)=MONTH('Rent Roll'!$C8)),1,0),0)</f>
        <v>0</v>
      </c>
      <c r="DP166" s="567">
        <f>IFERROR(IF(AND(NOT(YEAR(DP$3)&lt;=YEAR('Rent Roll'!$C8)+'Rent Roll'!$P8-1),MOD(YEAR(DP$3),'Rent Roll'!$O8)=MOD(YEAR('Rent Roll'!$C8),'Rent Roll'!$O8),MONTH(DP$3)=MONTH('Rent Roll'!$C8)),1,0),0)</f>
        <v>0</v>
      </c>
      <c r="DQ166" s="567">
        <f>IFERROR(IF(AND(NOT(YEAR(DQ$3)&lt;=YEAR('Rent Roll'!$C8)+'Rent Roll'!$P8-1),MOD(YEAR(DQ$3),'Rent Roll'!$O8)=MOD(YEAR('Rent Roll'!$C8),'Rent Roll'!$O8),MONTH(DQ$3)=MONTH('Rent Roll'!$C8)),1,0),0)</f>
        <v>0</v>
      </c>
      <c r="DR166" s="567">
        <f>IFERROR(IF(AND(NOT(YEAR(DR$3)&lt;=YEAR('Rent Roll'!$C8)+'Rent Roll'!$P8-1),MOD(YEAR(DR$3),'Rent Roll'!$O8)=MOD(YEAR('Rent Roll'!$C8),'Rent Roll'!$O8),MONTH(DR$3)=MONTH('Rent Roll'!$C8)),1,0),0)</f>
        <v>0</v>
      </c>
      <c r="DS166" s="567">
        <f>IFERROR(IF(AND(NOT(YEAR(DS$3)&lt;=YEAR('Rent Roll'!$C8)+'Rent Roll'!$P8-1),MOD(YEAR(DS$3),'Rent Roll'!$O8)=MOD(YEAR('Rent Roll'!$C8),'Rent Roll'!$O8),MONTH(DS$3)=MONTH('Rent Roll'!$C8)),1,0),0)</f>
        <v>0</v>
      </c>
      <c r="DT166" s="567">
        <f>IFERROR(IF(AND(NOT(YEAR(DT$3)&lt;=YEAR('Rent Roll'!$C8)+'Rent Roll'!$P8-1),MOD(YEAR(DT$3),'Rent Roll'!$O8)=MOD(YEAR('Rent Roll'!$C8),'Rent Roll'!$O8),MONTH(DT$3)=MONTH('Rent Roll'!$C8)),1,0),0)</f>
        <v>0</v>
      </c>
      <c r="DU166" s="567">
        <f>IFERROR(IF(AND(NOT(YEAR(DU$3)&lt;=YEAR('Rent Roll'!$C8)+'Rent Roll'!$P8-1),MOD(YEAR(DU$3),'Rent Roll'!$O8)=MOD(YEAR('Rent Roll'!$C8),'Rent Roll'!$O8),MONTH(DU$3)=MONTH('Rent Roll'!$C8)),1,0),0)</f>
        <v>0</v>
      </c>
      <c r="DV166" s="567">
        <f>IFERROR(IF(AND(NOT(YEAR(DV$3)&lt;=YEAR('Rent Roll'!$C8)+'Rent Roll'!$P8-1),MOD(YEAR(DV$3),'Rent Roll'!$O8)=MOD(YEAR('Rent Roll'!$C8),'Rent Roll'!$O8),MONTH(DV$3)=MONTH('Rent Roll'!$C8)),1,0),0)</f>
        <v>0</v>
      </c>
    </row>
    <row r="167" spans="1:126" s="565" customFormat="1" ht="12" customHeight="1" outlineLevel="1" x14ac:dyDescent="0.4">
      <c r="A167" s="731"/>
      <c r="B167" s="564" t="str">
        <f>'Rent Roll'!$B9</f>
        <v>5층</v>
      </c>
      <c r="C167" s="566"/>
      <c r="D167" s="566"/>
      <c r="E167" s="566"/>
      <c r="F167" s="778">
        <f>IFERROR(IF(AND(NOT(YEAR(F$3)&lt;=YEAR('Rent Roll'!$C9)+'Rent Roll'!$P9-1),MOD(YEAR(F$3),'Rent Roll'!$O9)=MOD(YEAR('Rent Roll'!$C9),'Rent Roll'!$O9),MONTH(F$3)=MONTH('Rent Roll'!$C9)),1,0),0)</f>
        <v>0</v>
      </c>
      <c r="G167" s="768">
        <f>IFERROR(IF(AND(NOT(YEAR(G$3)&lt;=YEAR('Rent Roll'!$C9)+'Rent Roll'!$P9-1),MOD(YEAR(G$3),'Rent Roll'!$O9)=MOD(YEAR('Rent Roll'!$C9),'Rent Roll'!$O9),MONTH(G$3)=MONTH('Rent Roll'!$C9)),1,0),0)</f>
        <v>0</v>
      </c>
      <c r="H167" s="567">
        <f>IFERROR(IF(AND(NOT(YEAR(H$3)&lt;=YEAR('Rent Roll'!$C9)+'Rent Roll'!$P9-1),MOD(YEAR(H$3),'Rent Roll'!$O9)=MOD(YEAR('Rent Roll'!$C9),'Rent Roll'!$O9),MONTH(H$3)=MONTH('Rent Roll'!$C9)),1,0),0)</f>
        <v>0</v>
      </c>
      <c r="I167" s="567">
        <f>IFERROR(IF(AND(NOT(YEAR(I$3)&lt;=YEAR('Rent Roll'!$C9)+'Rent Roll'!$P9-1),MOD(YEAR(I$3),'Rent Roll'!$O9)=MOD(YEAR('Rent Roll'!$C9),'Rent Roll'!$O9),MONTH(I$3)=MONTH('Rent Roll'!$C9)),1,0),0)</f>
        <v>0</v>
      </c>
      <c r="J167" s="567">
        <f>IFERROR(IF(AND(NOT(YEAR(J$3)&lt;=YEAR('Rent Roll'!$C9)+'Rent Roll'!$P9-1),MOD(YEAR(J$3),'Rent Roll'!$O9)=MOD(YEAR('Rent Roll'!$C9),'Rent Roll'!$O9),MONTH(J$3)=MONTH('Rent Roll'!$C9)),1,0),0)</f>
        <v>0</v>
      </c>
      <c r="K167" s="567">
        <f>IFERROR(IF(AND(NOT(YEAR(K$3)&lt;=YEAR('Rent Roll'!$C9)+'Rent Roll'!$P9-1),MOD(YEAR(K$3),'Rent Roll'!$O9)=MOD(YEAR('Rent Roll'!$C9),'Rent Roll'!$O9),MONTH(K$3)=MONTH('Rent Roll'!$C9)),1,0),0)</f>
        <v>0</v>
      </c>
      <c r="L167" s="567">
        <f>IFERROR(IF(AND(NOT(YEAR(L$3)&lt;=YEAR('Rent Roll'!$C9)+'Rent Roll'!$P9-1),MOD(YEAR(L$3),'Rent Roll'!$O9)=MOD(YEAR('Rent Roll'!$C9),'Rent Roll'!$O9),MONTH(L$3)=MONTH('Rent Roll'!$C9)),1,0),0)</f>
        <v>0</v>
      </c>
      <c r="M167" s="567">
        <f>IFERROR(IF(AND(NOT(YEAR(M$3)&lt;=YEAR('Rent Roll'!$C9)+'Rent Roll'!$P9-1),MOD(YEAR(M$3),'Rent Roll'!$O9)=MOD(YEAR('Rent Roll'!$C9),'Rent Roll'!$O9),MONTH(M$3)=MONTH('Rent Roll'!$C9)),1,0),0)</f>
        <v>0</v>
      </c>
      <c r="N167" s="567">
        <f>IFERROR(IF(AND(NOT(YEAR(N$3)&lt;=YEAR('Rent Roll'!$C9)+'Rent Roll'!$P9-1),MOD(YEAR(N$3),'Rent Roll'!$O9)=MOD(YEAR('Rent Roll'!$C9),'Rent Roll'!$O9),MONTH(N$3)=MONTH('Rent Roll'!$C9)),1,0),0)</f>
        <v>0</v>
      </c>
      <c r="O167" s="567">
        <f>IFERROR(IF(AND(NOT(YEAR(O$3)&lt;=YEAR('Rent Roll'!$C9)+'Rent Roll'!$P9-1),MOD(YEAR(O$3),'Rent Roll'!$O9)=MOD(YEAR('Rent Roll'!$C9),'Rent Roll'!$O9),MONTH(O$3)=MONTH('Rent Roll'!$C9)),1,0),0)</f>
        <v>0</v>
      </c>
      <c r="P167" s="567">
        <f>IFERROR(IF(AND(NOT(YEAR(P$3)&lt;=YEAR('Rent Roll'!$C9)+'Rent Roll'!$P9-1),MOD(YEAR(P$3),'Rent Roll'!$O9)=MOD(YEAR('Rent Roll'!$C9),'Rent Roll'!$O9),MONTH(P$3)=MONTH('Rent Roll'!$C9)),1,0),0)</f>
        <v>0</v>
      </c>
      <c r="Q167" s="567">
        <f>IFERROR(IF(AND(NOT(YEAR(Q$3)&lt;=YEAR('Rent Roll'!$C9)+'Rent Roll'!$P9-1),MOD(YEAR(Q$3),'Rent Roll'!$O9)=MOD(YEAR('Rent Roll'!$C9),'Rent Roll'!$O9),MONTH(Q$3)=MONTH('Rent Roll'!$C9)),1,0),0)</f>
        <v>0</v>
      </c>
      <c r="R167" s="767">
        <f>IFERROR(IF(AND(NOT(YEAR(R$3)&lt;=YEAR('Rent Roll'!$C9)+'Rent Roll'!$P9-1),MOD(YEAR(R$3),'Rent Roll'!$O9)=MOD(YEAR('Rent Roll'!$C9),'Rent Roll'!$O9),MONTH(R$3)=MONTH('Rent Roll'!$C9)),1,0),0)</f>
        <v>0</v>
      </c>
      <c r="S167" s="768">
        <f>IFERROR(IF(AND(NOT(YEAR(S$3)&lt;=YEAR('Rent Roll'!$C9)+'Rent Roll'!$P9-1),MOD(YEAR(S$3),'Rent Roll'!$O9)=MOD(YEAR('Rent Roll'!$C9),'Rent Roll'!$O9),MONTH(S$3)=MONTH('Rent Roll'!$C9)),1,0),0)</f>
        <v>0</v>
      </c>
      <c r="T167" s="567">
        <f>IFERROR(IF(AND(NOT(YEAR(T$3)&lt;=YEAR('Rent Roll'!$C9)+'Rent Roll'!$P9-1),MOD(YEAR(T$3),'Rent Roll'!$O9)=MOD(YEAR('Rent Roll'!$C9),'Rent Roll'!$O9),MONTH(T$3)=MONTH('Rent Roll'!$C9)),1,0),0)</f>
        <v>0</v>
      </c>
      <c r="U167" s="567">
        <f>IFERROR(IF(AND(NOT(YEAR(U$3)&lt;=YEAR('Rent Roll'!$C9)+'Rent Roll'!$P9-1),MOD(YEAR(U$3),'Rent Roll'!$O9)=MOD(YEAR('Rent Roll'!$C9),'Rent Roll'!$O9),MONTH(U$3)=MONTH('Rent Roll'!$C9)),1,0),0)</f>
        <v>0</v>
      </c>
      <c r="V167" s="567">
        <f>IFERROR(IF(AND(NOT(YEAR(V$3)&lt;=YEAR('Rent Roll'!$C9)+'Rent Roll'!$P9-1),MOD(YEAR(V$3),'Rent Roll'!$O9)=MOD(YEAR('Rent Roll'!$C9),'Rent Roll'!$O9),MONTH(V$3)=MONTH('Rent Roll'!$C9)),1,0),0)</f>
        <v>0</v>
      </c>
      <c r="W167" s="567">
        <f>IFERROR(IF(AND(NOT(YEAR(W$3)&lt;=YEAR('Rent Roll'!$C9)+'Rent Roll'!$P9-1),MOD(YEAR(W$3),'Rent Roll'!$O9)=MOD(YEAR('Rent Roll'!$C9),'Rent Roll'!$O9),MONTH(W$3)=MONTH('Rent Roll'!$C9)),1,0),0)</f>
        <v>0</v>
      </c>
      <c r="X167" s="567">
        <f>IFERROR(IF(AND(NOT(YEAR(X$3)&lt;=YEAR('Rent Roll'!$C9)+'Rent Roll'!$P9-1),MOD(YEAR(X$3),'Rent Roll'!$O9)=MOD(YEAR('Rent Roll'!$C9),'Rent Roll'!$O9),MONTH(X$3)=MONTH('Rent Roll'!$C9)),1,0),0)</f>
        <v>0</v>
      </c>
      <c r="Y167" s="567">
        <f>IFERROR(IF(AND(NOT(YEAR(Y$3)&lt;=YEAR('Rent Roll'!$C9)+'Rent Roll'!$P9-1),MOD(YEAR(Y$3),'Rent Roll'!$O9)=MOD(YEAR('Rent Roll'!$C9),'Rent Roll'!$O9),MONTH(Y$3)=MONTH('Rent Roll'!$C9)),1,0),0)</f>
        <v>0</v>
      </c>
      <c r="Z167" s="567">
        <f>IFERROR(IF(AND(NOT(YEAR(Z$3)&lt;=YEAR('Rent Roll'!$C9)+'Rent Roll'!$P9-1),MOD(YEAR(Z$3),'Rent Roll'!$O9)=MOD(YEAR('Rent Roll'!$C9),'Rent Roll'!$O9),MONTH(Z$3)=MONTH('Rent Roll'!$C9)),1,0),0)</f>
        <v>0</v>
      </c>
      <c r="AA167" s="567">
        <f>IFERROR(IF(AND(NOT(YEAR(AA$3)&lt;=YEAR('Rent Roll'!$C9)+'Rent Roll'!$P9-1),MOD(YEAR(AA$3),'Rent Roll'!$O9)=MOD(YEAR('Rent Roll'!$C9),'Rent Roll'!$O9),MONTH(AA$3)=MONTH('Rent Roll'!$C9)),1,0),0)</f>
        <v>0</v>
      </c>
      <c r="AB167" s="567">
        <f>IFERROR(IF(AND(NOT(YEAR(AB$3)&lt;=YEAR('Rent Roll'!$C9)+'Rent Roll'!$P9-1),MOD(YEAR(AB$3),'Rent Roll'!$O9)=MOD(YEAR('Rent Roll'!$C9),'Rent Roll'!$O9),MONTH(AB$3)=MONTH('Rent Roll'!$C9)),1,0),0)</f>
        <v>0</v>
      </c>
      <c r="AC167" s="567">
        <f>IFERROR(IF(AND(NOT(YEAR(AC$3)&lt;=YEAR('Rent Roll'!$C9)+'Rent Roll'!$P9-1),MOD(YEAR(AC$3),'Rent Roll'!$O9)=MOD(YEAR('Rent Roll'!$C9),'Rent Roll'!$O9),MONTH(AC$3)=MONTH('Rent Roll'!$C9)),1,0),0)</f>
        <v>0</v>
      </c>
      <c r="AD167" s="767">
        <f>IFERROR(IF(AND(NOT(YEAR(AD$3)&lt;=YEAR('Rent Roll'!$C9)+'Rent Roll'!$P9-1),MOD(YEAR(AD$3),'Rent Roll'!$O9)=MOD(YEAR('Rent Roll'!$C9),'Rent Roll'!$O9),MONTH(AD$3)=MONTH('Rent Roll'!$C9)),1,0),0)</f>
        <v>0</v>
      </c>
      <c r="AE167" s="768">
        <f>IFERROR(IF(AND(NOT(YEAR(AE$3)&lt;=YEAR('Rent Roll'!$C9)+'Rent Roll'!$P9-1),MOD(YEAR(AE$3),'Rent Roll'!$O9)=MOD(YEAR('Rent Roll'!$C9),'Rent Roll'!$O9),MONTH(AE$3)=MONTH('Rent Roll'!$C9)),1,0),0)</f>
        <v>0</v>
      </c>
      <c r="AF167" s="567">
        <f>IFERROR(IF(AND(NOT(YEAR(AF$3)&lt;=YEAR('Rent Roll'!$C9)+'Rent Roll'!$P9-1),MOD(YEAR(AF$3),'Rent Roll'!$O9)=MOD(YEAR('Rent Roll'!$C9),'Rent Roll'!$O9),MONTH(AF$3)=MONTH('Rent Roll'!$C9)),1,0),0)</f>
        <v>0</v>
      </c>
      <c r="AG167" s="567">
        <f>IFERROR(IF(AND(NOT(YEAR(AG$3)&lt;=YEAR('Rent Roll'!$C9)+'Rent Roll'!$P9-1),MOD(YEAR(AG$3),'Rent Roll'!$O9)=MOD(YEAR('Rent Roll'!$C9),'Rent Roll'!$O9),MONTH(AG$3)=MONTH('Rent Roll'!$C9)),1,0),0)</f>
        <v>0</v>
      </c>
      <c r="AH167" s="567">
        <f>IFERROR(IF(AND(NOT(YEAR(AH$3)&lt;=YEAR('Rent Roll'!$C9)+'Rent Roll'!$P9-1),MOD(YEAR(AH$3),'Rent Roll'!$O9)=MOD(YEAR('Rent Roll'!$C9),'Rent Roll'!$O9),MONTH(AH$3)=MONTH('Rent Roll'!$C9)),1,0),0)</f>
        <v>0</v>
      </c>
      <c r="AI167" s="567">
        <f>IFERROR(IF(AND(NOT(YEAR(AI$3)&lt;=YEAR('Rent Roll'!$C9)+'Rent Roll'!$P9-1),MOD(YEAR(AI$3),'Rent Roll'!$O9)=MOD(YEAR('Rent Roll'!$C9),'Rent Roll'!$O9),MONTH(AI$3)=MONTH('Rent Roll'!$C9)),1,0),0)</f>
        <v>0</v>
      </c>
      <c r="AJ167" s="567">
        <f>IFERROR(IF(AND(NOT(YEAR(AJ$3)&lt;=YEAR('Rent Roll'!$C9)+'Rent Roll'!$P9-1),MOD(YEAR(AJ$3),'Rent Roll'!$O9)=MOD(YEAR('Rent Roll'!$C9),'Rent Roll'!$O9),MONTH(AJ$3)=MONTH('Rent Roll'!$C9)),1,0),0)</f>
        <v>0</v>
      </c>
      <c r="AK167" s="567">
        <f>IFERROR(IF(AND(NOT(YEAR(AK$3)&lt;=YEAR('Rent Roll'!$C9)+'Rent Roll'!$P9-1),MOD(YEAR(AK$3),'Rent Roll'!$O9)=MOD(YEAR('Rent Roll'!$C9),'Rent Roll'!$O9),MONTH(AK$3)=MONTH('Rent Roll'!$C9)),1,0),0)</f>
        <v>0</v>
      </c>
      <c r="AL167" s="567">
        <f>IFERROR(IF(AND(NOT(YEAR(AL$3)&lt;=YEAR('Rent Roll'!$C9)+'Rent Roll'!$P9-1),MOD(YEAR(AL$3),'Rent Roll'!$O9)=MOD(YEAR('Rent Roll'!$C9),'Rent Roll'!$O9),MONTH(AL$3)=MONTH('Rent Roll'!$C9)),1,0),0)</f>
        <v>0</v>
      </c>
      <c r="AM167" s="567">
        <f>IFERROR(IF(AND(NOT(YEAR(AM$3)&lt;=YEAR('Rent Roll'!$C9)+'Rent Roll'!$P9-1),MOD(YEAR(AM$3),'Rent Roll'!$O9)=MOD(YEAR('Rent Roll'!$C9),'Rent Roll'!$O9),MONTH(AM$3)=MONTH('Rent Roll'!$C9)),1,0),0)</f>
        <v>0</v>
      </c>
      <c r="AN167" s="567">
        <f>IFERROR(IF(AND(NOT(YEAR(AN$3)&lt;=YEAR('Rent Roll'!$C9)+'Rent Roll'!$P9-1),MOD(YEAR(AN$3),'Rent Roll'!$O9)=MOD(YEAR('Rent Roll'!$C9),'Rent Roll'!$O9),MONTH(AN$3)=MONTH('Rent Roll'!$C9)),1,0),0)</f>
        <v>0</v>
      </c>
      <c r="AO167" s="567">
        <f>IFERROR(IF(AND(NOT(YEAR(AO$3)&lt;=YEAR('Rent Roll'!$C9)+'Rent Roll'!$P9-1),MOD(YEAR(AO$3),'Rent Roll'!$O9)=MOD(YEAR('Rent Roll'!$C9),'Rent Roll'!$O9),MONTH(AO$3)=MONTH('Rent Roll'!$C9)),1,0),0)</f>
        <v>0</v>
      </c>
      <c r="AP167" s="767">
        <f>IFERROR(IF(AND(NOT(YEAR(AP$3)&lt;=YEAR('Rent Roll'!$C9)+'Rent Roll'!$P9-1),MOD(YEAR(AP$3),'Rent Roll'!$O9)=MOD(YEAR('Rent Roll'!$C9),'Rent Roll'!$O9),MONTH(AP$3)=MONTH('Rent Roll'!$C9)),1,0),0)</f>
        <v>0</v>
      </c>
      <c r="AQ167" s="768">
        <f>IFERROR(IF(AND(NOT(YEAR(AQ$3)&lt;=YEAR('Rent Roll'!$C9)+'Rent Roll'!$P9-1),MOD(YEAR(AQ$3),'Rent Roll'!$O9)=MOD(YEAR('Rent Roll'!$C9),'Rent Roll'!$O9),MONTH(AQ$3)=MONTH('Rent Roll'!$C9)),1,0),0)</f>
        <v>0</v>
      </c>
      <c r="AR167" s="567">
        <f>IFERROR(IF(AND(NOT(YEAR(AR$3)&lt;=YEAR('Rent Roll'!$C9)+'Rent Roll'!$P9-1),MOD(YEAR(AR$3),'Rent Roll'!$O9)=MOD(YEAR('Rent Roll'!$C9),'Rent Roll'!$O9),MONTH(AR$3)=MONTH('Rent Roll'!$C9)),1,0),0)</f>
        <v>0</v>
      </c>
      <c r="AS167" s="567">
        <f>IFERROR(IF(AND(NOT(YEAR(AS$3)&lt;=YEAR('Rent Roll'!$C9)+'Rent Roll'!$P9-1),MOD(YEAR(AS$3),'Rent Roll'!$O9)=MOD(YEAR('Rent Roll'!$C9),'Rent Roll'!$O9),MONTH(AS$3)=MONTH('Rent Roll'!$C9)),1,0),0)</f>
        <v>0</v>
      </c>
      <c r="AT167" s="567">
        <f>IFERROR(IF(AND(NOT(YEAR(AT$3)&lt;=YEAR('Rent Roll'!$C9)+'Rent Roll'!$P9-1),MOD(YEAR(AT$3),'Rent Roll'!$O9)=MOD(YEAR('Rent Roll'!$C9),'Rent Roll'!$O9),MONTH(AT$3)=MONTH('Rent Roll'!$C9)),1,0),0)</f>
        <v>0</v>
      </c>
      <c r="AU167" s="567">
        <f>IFERROR(IF(AND(NOT(YEAR(AU$3)&lt;=YEAR('Rent Roll'!$C9)+'Rent Roll'!$P9-1),MOD(YEAR(AU$3),'Rent Roll'!$O9)=MOD(YEAR('Rent Roll'!$C9),'Rent Roll'!$O9),MONTH(AU$3)=MONTH('Rent Roll'!$C9)),1,0),0)</f>
        <v>0</v>
      </c>
      <c r="AV167" s="567">
        <f>IFERROR(IF(AND(NOT(YEAR(AV$3)&lt;=YEAR('Rent Roll'!$C9)+'Rent Roll'!$P9-1),MOD(YEAR(AV$3),'Rent Roll'!$O9)=MOD(YEAR('Rent Roll'!$C9),'Rent Roll'!$O9),MONTH(AV$3)=MONTH('Rent Roll'!$C9)),1,0),0)</f>
        <v>0</v>
      </c>
      <c r="AW167" s="567">
        <f>IFERROR(IF(AND(NOT(YEAR(AW$3)&lt;=YEAR('Rent Roll'!$C9)+'Rent Roll'!$P9-1),MOD(YEAR(AW$3),'Rent Roll'!$O9)=MOD(YEAR('Rent Roll'!$C9),'Rent Roll'!$O9),MONTH(AW$3)=MONTH('Rent Roll'!$C9)),1,0),0)</f>
        <v>0</v>
      </c>
      <c r="AX167" s="567">
        <f>IFERROR(IF(AND(NOT(YEAR(AX$3)&lt;=YEAR('Rent Roll'!$C9)+'Rent Roll'!$P9-1),MOD(YEAR(AX$3),'Rent Roll'!$O9)=MOD(YEAR('Rent Roll'!$C9),'Rent Roll'!$O9),MONTH(AX$3)=MONTH('Rent Roll'!$C9)),1,0),0)</f>
        <v>0</v>
      </c>
      <c r="AY167" s="567">
        <f>IFERROR(IF(AND(NOT(YEAR(AY$3)&lt;=YEAR('Rent Roll'!$C9)+'Rent Roll'!$P9-1),MOD(YEAR(AY$3),'Rent Roll'!$O9)=MOD(YEAR('Rent Roll'!$C9),'Rent Roll'!$O9),MONTH(AY$3)=MONTH('Rent Roll'!$C9)),1,0),0)</f>
        <v>0</v>
      </c>
      <c r="AZ167" s="567">
        <f>IFERROR(IF(AND(NOT(YEAR(AZ$3)&lt;=YEAR('Rent Roll'!$C9)+'Rent Roll'!$P9-1),MOD(YEAR(AZ$3),'Rent Roll'!$O9)=MOD(YEAR('Rent Roll'!$C9),'Rent Roll'!$O9),MONTH(AZ$3)=MONTH('Rent Roll'!$C9)),1,0),0)</f>
        <v>0</v>
      </c>
      <c r="BA167" s="567">
        <f>IFERROR(IF(AND(NOT(YEAR(BA$3)&lt;=YEAR('Rent Roll'!$C9)+'Rent Roll'!$P9-1),MOD(YEAR(BA$3),'Rent Roll'!$O9)=MOD(YEAR('Rent Roll'!$C9),'Rent Roll'!$O9),MONTH(BA$3)=MONTH('Rent Roll'!$C9)),1,0),0)</f>
        <v>0</v>
      </c>
      <c r="BB167" s="767">
        <f>IFERROR(IF(AND(NOT(YEAR(BB$3)&lt;=YEAR('Rent Roll'!$C9)+'Rent Roll'!$P9-1),MOD(YEAR(BB$3),'Rent Roll'!$O9)=MOD(YEAR('Rent Roll'!$C9),'Rent Roll'!$O9),MONTH(BB$3)=MONTH('Rent Roll'!$C9)),1,0),0)</f>
        <v>0</v>
      </c>
      <c r="BC167" s="768">
        <f>IFERROR(IF(AND(NOT(YEAR(BC$3)&lt;=YEAR('Rent Roll'!$C9)+'Rent Roll'!$P9-1),MOD(YEAR(BC$3),'Rent Roll'!$O9)=MOD(YEAR('Rent Roll'!$C9),'Rent Roll'!$O9),MONTH(BC$3)=MONTH('Rent Roll'!$C9)),1,0),0)</f>
        <v>0</v>
      </c>
      <c r="BD167" s="567">
        <f>IFERROR(IF(AND(NOT(YEAR(BD$3)&lt;=YEAR('Rent Roll'!$C9)+'Rent Roll'!$P9-1),MOD(YEAR(BD$3),'Rent Roll'!$O9)=MOD(YEAR('Rent Roll'!$C9),'Rent Roll'!$O9),MONTH(BD$3)=MONTH('Rent Roll'!$C9)),1,0),0)</f>
        <v>0</v>
      </c>
      <c r="BE167" s="567">
        <f>IFERROR(IF(AND(NOT(YEAR(BE$3)&lt;=YEAR('Rent Roll'!$C9)+'Rent Roll'!$P9-1),MOD(YEAR(BE$3),'Rent Roll'!$O9)=MOD(YEAR('Rent Roll'!$C9),'Rent Roll'!$O9),MONTH(BE$3)=MONTH('Rent Roll'!$C9)),1,0),0)</f>
        <v>0</v>
      </c>
      <c r="BF167" s="567">
        <f>IFERROR(IF(AND(NOT(YEAR(BF$3)&lt;=YEAR('Rent Roll'!$C9)+'Rent Roll'!$P9-1),MOD(YEAR(BF$3),'Rent Roll'!$O9)=MOD(YEAR('Rent Roll'!$C9),'Rent Roll'!$O9),MONTH(BF$3)=MONTH('Rent Roll'!$C9)),1,0),0)</f>
        <v>0</v>
      </c>
      <c r="BG167" s="567">
        <f>IFERROR(IF(AND(NOT(YEAR(BG$3)&lt;=YEAR('Rent Roll'!$C9)+'Rent Roll'!$P9-1),MOD(YEAR(BG$3),'Rent Roll'!$O9)=MOD(YEAR('Rent Roll'!$C9),'Rent Roll'!$O9),MONTH(BG$3)=MONTH('Rent Roll'!$C9)),1,0),0)</f>
        <v>0</v>
      </c>
      <c r="BH167" s="567">
        <f>IFERROR(IF(AND(NOT(YEAR(BH$3)&lt;=YEAR('Rent Roll'!$C9)+'Rent Roll'!$P9-1),MOD(YEAR(BH$3),'Rent Roll'!$O9)=MOD(YEAR('Rent Roll'!$C9),'Rent Roll'!$O9),MONTH(BH$3)=MONTH('Rent Roll'!$C9)),1,0),0)</f>
        <v>0</v>
      </c>
      <c r="BI167" s="567">
        <f>IFERROR(IF(AND(NOT(YEAR(BI$3)&lt;=YEAR('Rent Roll'!$C9)+'Rent Roll'!$P9-1),MOD(YEAR(BI$3),'Rent Roll'!$O9)=MOD(YEAR('Rent Roll'!$C9),'Rent Roll'!$O9),MONTH(BI$3)=MONTH('Rent Roll'!$C9)),1,0),0)</f>
        <v>0</v>
      </c>
      <c r="BJ167" s="567">
        <f>IFERROR(IF(AND(NOT(YEAR(BJ$3)&lt;=YEAR('Rent Roll'!$C9)+'Rent Roll'!$P9-1),MOD(YEAR(BJ$3),'Rent Roll'!$O9)=MOD(YEAR('Rent Roll'!$C9),'Rent Roll'!$O9),MONTH(BJ$3)=MONTH('Rent Roll'!$C9)),1,0),0)</f>
        <v>0</v>
      </c>
      <c r="BK167" s="567">
        <f>IFERROR(IF(AND(NOT(YEAR(BK$3)&lt;=YEAR('Rent Roll'!$C9)+'Rent Roll'!$P9-1),MOD(YEAR(BK$3),'Rent Roll'!$O9)=MOD(YEAR('Rent Roll'!$C9),'Rent Roll'!$O9),MONTH(BK$3)=MONTH('Rent Roll'!$C9)),1,0),0)</f>
        <v>0</v>
      </c>
      <c r="BL167" s="567">
        <f>IFERROR(IF(AND(NOT(YEAR(BL$3)&lt;=YEAR('Rent Roll'!$C9)+'Rent Roll'!$P9-1),MOD(YEAR(BL$3),'Rent Roll'!$O9)=MOD(YEAR('Rent Roll'!$C9),'Rent Roll'!$O9),MONTH(BL$3)=MONTH('Rent Roll'!$C9)),1,0),0)</f>
        <v>0</v>
      </c>
      <c r="BM167" s="567">
        <f>IFERROR(IF(AND(NOT(YEAR(BM$3)&lt;=YEAR('Rent Roll'!$C9)+'Rent Roll'!$P9-1),MOD(YEAR(BM$3),'Rent Roll'!$O9)=MOD(YEAR('Rent Roll'!$C9),'Rent Roll'!$O9),MONTH(BM$3)=MONTH('Rent Roll'!$C9)),1,0),0)</f>
        <v>0</v>
      </c>
      <c r="BN167" s="767">
        <f>IFERROR(IF(AND(NOT(YEAR(BN$3)&lt;=YEAR('Rent Roll'!$C9)+'Rent Roll'!$P9-1),MOD(YEAR(BN$3),'Rent Roll'!$O9)=MOD(YEAR('Rent Roll'!$C9),'Rent Roll'!$O9),MONTH(BN$3)=MONTH('Rent Roll'!$C9)),1,0),0)</f>
        <v>0</v>
      </c>
      <c r="BO167" s="768">
        <f>IFERROR(IF(AND(NOT(YEAR(BO$3)&lt;=YEAR('Rent Roll'!$C9)+'Rent Roll'!$P9-1),MOD(YEAR(BO$3),'Rent Roll'!$O9)=MOD(YEAR('Rent Roll'!$C9),'Rent Roll'!$O9),MONTH(BO$3)=MONTH('Rent Roll'!$C9)),1,0),0)</f>
        <v>0</v>
      </c>
      <c r="BP167" s="567">
        <f>IFERROR(IF(AND(NOT(YEAR(BP$3)&lt;=YEAR('Rent Roll'!$C9)+'Rent Roll'!$P9-1),MOD(YEAR(BP$3),'Rent Roll'!$O9)=MOD(YEAR('Rent Roll'!$C9),'Rent Roll'!$O9),MONTH(BP$3)=MONTH('Rent Roll'!$C9)),1,0),0)</f>
        <v>0</v>
      </c>
      <c r="BQ167" s="567">
        <f>IFERROR(IF(AND(NOT(YEAR(BQ$3)&lt;=YEAR('Rent Roll'!$C9)+'Rent Roll'!$P9-1),MOD(YEAR(BQ$3),'Rent Roll'!$O9)=MOD(YEAR('Rent Roll'!$C9),'Rent Roll'!$O9),MONTH(BQ$3)=MONTH('Rent Roll'!$C9)),1,0),0)</f>
        <v>0</v>
      </c>
      <c r="BR167" s="567">
        <f>IFERROR(IF(AND(NOT(YEAR(BR$3)&lt;=YEAR('Rent Roll'!$C9)+'Rent Roll'!$P9-1),MOD(YEAR(BR$3),'Rent Roll'!$O9)=MOD(YEAR('Rent Roll'!$C9),'Rent Roll'!$O9),MONTH(BR$3)=MONTH('Rent Roll'!$C9)),1,0),0)</f>
        <v>0</v>
      </c>
      <c r="BS167" s="567">
        <f>IFERROR(IF(AND(NOT(YEAR(BS$3)&lt;=YEAR('Rent Roll'!$C9)+'Rent Roll'!$P9-1),MOD(YEAR(BS$3),'Rent Roll'!$O9)=MOD(YEAR('Rent Roll'!$C9),'Rent Roll'!$O9),MONTH(BS$3)=MONTH('Rent Roll'!$C9)),1,0),0)</f>
        <v>0</v>
      </c>
      <c r="BT167" s="567">
        <f>IFERROR(IF(AND(NOT(YEAR(BT$3)&lt;=YEAR('Rent Roll'!$C9)+'Rent Roll'!$P9-1),MOD(YEAR(BT$3),'Rent Roll'!$O9)=MOD(YEAR('Rent Roll'!$C9),'Rent Roll'!$O9),MONTH(BT$3)=MONTH('Rent Roll'!$C9)),1,0),0)</f>
        <v>0</v>
      </c>
      <c r="BU167" s="567">
        <f>IFERROR(IF(AND(NOT(YEAR(BU$3)&lt;=YEAR('Rent Roll'!$C9)+'Rent Roll'!$P9-1),MOD(YEAR(BU$3),'Rent Roll'!$O9)=MOD(YEAR('Rent Roll'!$C9),'Rent Roll'!$O9),MONTH(BU$3)=MONTH('Rent Roll'!$C9)),1,0),0)</f>
        <v>0</v>
      </c>
      <c r="BV167" s="567">
        <f>IFERROR(IF(AND(NOT(YEAR(BV$3)&lt;=YEAR('Rent Roll'!$C9)+'Rent Roll'!$P9-1),MOD(YEAR(BV$3),'Rent Roll'!$O9)=MOD(YEAR('Rent Roll'!$C9),'Rent Roll'!$O9),MONTH(BV$3)=MONTH('Rent Roll'!$C9)),1,0),0)</f>
        <v>0</v>
      </c>
      <c r="BW167" s="567">
        <f>IFERROR(IF(AND(NOT(YEAR(BW$3)&lt;=YEAR('Rent Roll'!$C9)+'Rent Roll'!$P9-1),MOD(YEAR(BW$3),'Rent Roll'!$O9)=MOD(YEAR('Rent Roll'!$C9),'Rent Roll'!$O9),MONTH(BW$3)=MONTH('Rent Roll'!$C9)),1,0),0)</f>
        <v>0</v>
      </c>
      <c r="BX167" s="567">
        <f>IFERROR(IF(AND(NOT(YEAR(BX$3)&lt;=YEAR('Rent Roll'!$C9)+'Rent Roll'!$P9-1),MOD(YEAR(BX$3),'Rent Roll'!$O9)=MOD(YEAR('Rent Roll'!$C9),'Rent Roll'!$O9),MONTH(BX$3)=MONTH('Rent Roll'!$C9)),1,0),0)</f>
        <v>0</v>
      </c>
      <c r="BY167" s="567">
        <f>IFERROR(IF(AND(NOT(YEAR(BY$3)&lt;=YEAR('Rent Roll'!$C9)+'Rent Roll'!$P9-1),MOD(YEAR(BY$3),'Rent Roll'!$O9)=MOD(YEAR('Rent Roll'!$C9),'Rent Roll'!$O9),MONTH(BY$3)=MONTH('Rent Roll'!$C9)),1,0),0)</f>
        <v>0</v>
      </c>
      <c r="BZ167" s="767">
        <f>IFERROR(IF(AND(NOT(YEAR(BZ$3)&lt;=YEAR('Rent Roll'!$C9)+'Rent Roll'!$P9-1),MOD(YEAR(BZ$3),'Rent Roll'!$O9)=MOD(YEAR('Rent Roll'!$C9),'Rent Roll'!$O9),MONTH(BZ$3)=MONTH('Rent Roll'!$C9)),1,0),0)</f>
        <v>0</v>
      </c>
      <c r="CA167" s="768">
        <f>IFERROR(IF(AND(NOT(YEAR(CA$3)&lt;=YEAR('Rent Roll'!$C9)+'Rent Roll'!$P9-1),MOD(YEAR(CA$3),'Rent Roll'!$O9)=MOD(YEAR('Rent Roll'!$C9),'Rent Roll'!$O9),MONTH(CA$3)=MONTH('Rent Roll'!$C9)),1,0),0)</f>
        <v>0</v>
      </c>
      <c r="CB167" s="567">
        <f>IFERROR(IF(AND(NOT(YEAR(CB$3)&lt;=YEAR('Rent Roll'!$C9)+'Rent Roll'!$P9-1),MOD(YEAR(CB$3),'Rent Roll'!$O9)=MOD(YEAR('Rent Roll'!$C9),'Rent Roll'!$O9),MONTH(CB$3)=MONTH('Rent Roll'!$C9)),1,0),0)</f>
        <v>0</v>
      </c>
      <c r="CC167" s="567">
        <f>IFERROR(IF(AND(NOT(YEAR(CC$3)&lt;=YEAR('Rent Roll'!$C9)+'Rent Roll'!$P9-1),MOD(YEAR(CC$3),'Rent Roll'!$O9)=MOD(YEAR('Rent Roll'!$C9),'Rent Roll'!$O9),MONTH(CC$3)=MONTH('Rent Roll'!$C9)),1,0),0)</f>
        <v>0</v>
      </c>
      <c r="CD167" s="567">
        <f>IFERROR(IF(AND(NOT(YEAR(CD$3)&lt;=YEAR('Rent Roll'!$C9)+'Rent Roll'!$P9-1),MOD(YEAR(CD$3),'Rent Roll'!$O9)=MOD(YEAR('Rent Roll'!$C9),'Rent Roll'!$O9),MONTH(CD$3)=MONTH('Rent Roll'!$C9)),1,0),0)</f>
        <v>0</v>
      </c>
      <c r="CE167" s="567">
        <f>IFERROR(IF(AND(NOT(YEAR(CE$3)&lt;=YEAR('Rent Roll'!$C9)+'Rent Roll'!$P9-1),MOD(YEAR(CE$3),'Rent Roll'!$O9)=MOD(YEAR('Rent Roll'!$C9),'Rent Roll'!$O9),MONTH(CE$3)=MONTH('Rent Roll'!$C9)),1,0),0)</f>
        <v>0</v>
      </c>
      <c r="CF167" s="567">
        <f>IFERROR(IF(AND(NOT(YEAR(CF$3)&lt;=YEAR('Rent Roll'!$C9)+'Rent Roll'!$P9-1),MOD(YEAR(CF$3),'Rent Roll'!$O9)=MOD(YEAR('Rent Roll'!$C9),'Rent Roll'!$O9),MONTH(CF$3)=MONTH('Rent Roll'!$C9)),1,0),0)</f>
        <v>0</v>
      </c>
      <c r="CG167" s="567">
        <f>IFERROR(IF(AND(NOT(YEAR(CG$3)&lt;=YEAR('Rent Roll'!$C9)+'Rent Roll'!$P9-1),MOD(YEAR(CG$3),'Rent Roll'!$O9)=MOD(YEAR('Rent Roll'!$C9),'Rent Roll'!$O9),MONTH(CG$3)=MONTH('Rent Roll'!$C9)),1,0),0)</f>
        <v>0</v>
      </c>
      <c r="CH167" s="567">
        <f>IFERROR(IF(AND(NOT(YEAR(CH$3)&lt;=YEAR('Rent Roll'!$C9)+'Rent Roll'!$P9-1),MOD(YEAR(CH$3),'Rent Roll'!$O9)=MOD(YEAR('Rent Roll'!$C9),'Rent Roll'!$O9),MONTH(CH$3)=MONTH('Rent Roll'!$C9)),1,0),0)</f>
        <v>0</v>
      </c>
      <c r="CI167" s="567">
        <f>IFERROR(IF(AND(NOT(YEAR(CI$3)&lt;=YEAR('Rent Roll'!$C9)+'Rent Roll'!$P9-1),MOD(YEAR(CI$3),'Rent Roll'!$O9)=MOD(YEAR('Rent Roll'!$C9),'Rent Roll'!$O9),MONTH(CI$3)=MONTH('Rent Roll'!$C9)),1,0),0)</f>
        <v>0</v>
      </c>
      <c r="CJ167" s="567">
        <f>IFERROR(IF(AND(NOT(YEAR(CJ$3)&lt;=YEAR('Rent Roll'!$C9)+'Rent Roll'!$P9-1),MOD(YEAR(CJ$3),'Rent Roll'!$O9)=MOD(YEAR('Rent Roll'!$C9),'Rent Roll'!$O9),MONTH(CJ$3)=MONTH('Rent Roll'!$C9)),1,0),0)</f>
        <v>0</v>
      </c>
      <c r="CK167" s="567">
        <f>IFERROR(IF(AND(NOT(YEAR(CK$3)&lt;=YEAR('Rent Roll'!$C9)+'Rent Roll'!$P9-1),MOD(YEAR(CK$3),'Rent Roll'!$O9)=MOD(YEAR('Rent Roll'!$C9),'Rent Roll'!$O9),MONTH(CK$3)=MONTH('Rent Roll'!$C9)),1,0),0)</f>
        <v>0</v>
      </c>
      <c r="CL167" s="767">
        <f>IFERROR(IF(AND(NOT(YEAR(CL$3)&lt;=YEAR('Rent Roll'!$C9)+'Rent Roll'!$P9-1),MOD(YEAR(CL$3),'Rent Roll'!$O9)=MOD(YEAR('Rent Roll'!$C9),'Rent Roll'!$O9),MONTH(CL$3)=MONTH('Rent Roll'!$C9)),1,0),0)</f>
        <v>0</v>
      </c>
      <c r="CM167" s="768">
        <f>IFERROR(IF(AND(NOT(YEAR(CM$3)&lt;=YEAR('Rent Roll'!$C9)+'Rent Roll'!$P9-1),MOD(YEAR(CM$3),'Rent Roll'!$O9)=MOD(YEAR('Rent Roll'!$C9),'Rent Roll'!$O9),MONTH(CM$3)=MONTH('Rent Roll'!$C9)),1,0),0)</f>
        <v>0</v>
      </c>
      <c r="CN167" s="567">
        <f>IFERROR(IF(AND(NOT(YEAR(CN$3)&lt;=YEAR('Rent Roll'!$C9)+'Rent Roll'!$P9-1),MOD(YEAR(CN$3),'Rent Roll'!$O9)=MOD(YEAR('Rent Roll'!$C9),'Rent Roll'!$O9),MONTH(CN$3)=MONTH('Rent Roll'!$C9)),1,0),0)</f>
        <v>0</v>
      </c>
      <c r="CO167" s="567">
        <f>IFERROR(IF(AND(NOT(YEAR(CO$3)&lt;=YEAR('Rent Roll'!$C9)+'Rent Roll'!$P9-1),MOD(YEAR(CO$3),'Rent Roll'!$O9)=MOD(YEAR('Rent Roll'!$C9),'Rent Roll'!$O9),MONTH(CO$3)=MONTH('Rent Roll'!$C9)),1,0),0)</f>
        <v>0</v>
      </c>
      <c r="CP167" s="567">
        <f>IFERROR(IF(AND(NOT(YEAR(CP$3)&lt;=YEAR('Rent Roll'!$C9)+'Rent Roll'!$P9-1),MOD(YEAR(CP$3),'Rent Roll'!$O9)=MOD(YEAR('Rent Roll'!$C9),'Rent Roll'!$O9),MONTH(CP$3)=MONTH('Rent Roll'!$C9)),1,0),0)</f>
        <v>0</v>
      </c>
      <c r="CQ167" s="567">
        <f>IFERROR(IF(AND(NOT(YEAR(CQ$3)&lt;=YEAR('Rent Roll'!$C9)+'Rent Roll'!$P9-1),MOD(YEAR(CQ$3),'Rent Roll'!$O9)=MOD(YEAR('Rent Roll'!$C9),'Rent Roll'!$O9),MONTH(CQ$3)=MONTH('Rent Roll'!$C9)),1,0),0)</f>
        <v>0</v>
      </c>
      <c r="CR167" s="567">
        <f>IFERROR(IF(AND(NOT(YEAR(CR$3)&lt;=YEAR('Rent Roll'!$C9)+'Rent Roll'!$P9-1),MOD(YEAR(CR$3),'Rent Roll'!$O9)=MOD(YEAR('Rent Roll'!$C9),'Rent Roll'!$O9),MONTH(CR$3)=MONTH('Rent Roll'!$C9)),1,0),0)</f>
        <v>0</v>
      </c>
      <c r="CS167" s="567">
        <f>IFERROR(IF(AND(NOT(YEAR(CS$3)&lt;=YEAR('Rent Roll'!$C9)+'Rent Roll'!$P9-1),MOD(YEAR(CS$3),'Rent Roll'!$O9)=MOD(YEAR('Rent Roll'!$C9),'Rent Roll'!$O9),MONTH(CS$3)=MONTH('Rent Roll'!$C9)),1,0),0)</f>
        <v>0</v>
      </c>
      <c r="CT167" s="567">
        <f>IFERROR(IF(AND(NOT(YEAR(CT$3)&lt;=YEAR('Rent Roll'!$C9)+'Rent Roll'!$P9-1),MOD(YEAR(CT$3),'Rent Roll'!$O9)=MOD(YEAR('Rent Roll'!$C9),'Rent Roll'!$O9),MONTH(CT$3)=MONTH('Rent Roll'!$C9)),1,0),0)</f>
        <v>0</v>
      </c>
      <c r="CU167" s="567">
        <f>IFERROR(IF(AND(NOT(YEAR(CU$3)&lt;=YEAR('Rent Roll'!$C9)+'Rent Roll'!$P9-1),MOD(YEAR(CU$3),'Rent Roll'!$O9)=MOD(YEAR('Rent Roll'!$C9),'Rent Roll'!$O9),MONTH(CU$3)=MONTH('Rent Roll'!$C9)),1,0),0)</f>
        <v>0</v>
      </c>
      <c r="CV167" s="567">
        <f>IFERROR(IF(AND(NOT(YEAR(CV$3)&lt;=YEAR('Rent Roll'!$C9)+'Rent Roll'!$P9-1),MOD(YEAR(CV$3),'Rent Roll'!$O9)=MOD(YEAR('Rent Roll'!$C9),'Rent Roll'!$O9),MONTH(CV$3)=MONTH('Rent Roll'!$C9)),1,0),0)</f>
        <v>0</v>
      </c>
      <c r="CW167" s="567">
        <f>IFERROR(IF(AND(NOT(YEAR(CW$3)&lt;=YEAR('Rent Roll'!$C9)+'Rent Roll'!$P9-1),MOD(YEAR(CW$3),'Rent Roll'!$O9)=MOD(YEAR('Rent Roll'!$C9),'Rent Roll'!$O9),MONTH(CW$3)=MONTH('Rent Roll'!$C9)),1,0),0)</f>
        <v>0</v>
      </c>
      <c r="CX167" s="767">
        <f>IFERROR(IF(AND(NOT(YEAR(CX$3)&lt;=YEAR('Rent Roll'!$C9)+'Rent Roll'!$P9-1),MOD(YEAR(CX$3),'Rent Roll'!$O9)=MOD(YEAR('Rent Roll'!$C9),'Rent Roll'!$O9),MONTH(CX$3)=MONTH('Rent Roll'!$C9)),1,0),0)</f>
        <v>0</v>
      </c>
      <c r="CY167" s="768">
        <f>IFERROR(IF(AND(NOT(YEAR(CY$3)&lt;=YEAR('Rent Roll'!$C9)+'Rent Roll'!$P9-1),MOD(YEAR(CY$3),'Rent Roll'!$O9)=MOD(YEAR('Rent Roll'!$C9),'Rent Roll'!$O9),MONTH(CY$3)=MONTH('Rent Roll'!$C9)),1,0),0)</f>
        <v>0</v>
      </c>
      <c r="CZ167" s="567">
        <f>IFERROR(IF(AND(NOT(YEAR(CZ$3)&lt;=YEAR('Rent Roll'!$C9)+'Rent Roll'!$P9-1),MOD(YEAR(CZ$3),'Rent Roll'!$O9)=MOD(YEAR('Rent Roll'!$C9),'Rent Roll'!$O9),MONTH(CZ$3)=MONTH('Rent Roll'!$C9)),1,0),0)</f>
        <v>0</v>
      </c>
      <c r="DA167" s="567">
        <f>IFERROR(IF(AND(NOT(YEAR(DA$3)&lt;=YEAR('Rent Roll'!$C9)+'Rent Roll'!$P9-1),MOD(YEAR(DA$3),'Rent Roll'!$O9)=MOD(YEAR('Rent Roll'!$C9),'Rent Roll'!$O9),MONTH(DA$3)=MONTH('Rent Roll'!$C9)),1,0),0)</f>
        <v>0</v>
      </c>
      <c r="DB167" s="567">
        <f>IFERROR(IF(AND(NOT(YEAR(DB$3)&lt;=YEAR('Rent Roll'!$C9)+'Rent Roll'!$P9-1),MOD(YEAR(DB$3),'Rent Roll'!$O9)=MOD(YEAR('Rent Roll'!$C9),'Rent Roll'!$O9),MONTH(DB$3)=MONTH('Rent Roll'!$C9)),1,0),0)</f>
        <v>0</v>
      </c>
      <c r="DC167" s="567">
        <f>IFERROR(IF(AND(NOT(YEAR(DC$3)&lt;=YEAR('Rent Roll'!$C9)+'Rent Roll'!$P9-1),MOD(YEAR(DC$3),'Rent Roll'!$O9)=MOD(YEAR('Rent Roll'!$C9),'Rent Roll'!$O9),MONTH(DC$3)=MONTH('Rent Roll'!$C9)),1,0),0)</f>
        <v>0</v>
      </c>
      <c r="DD167" s="567">
        <f>IFERROR(IF(AND(NOT(YEAR(DD$3)&lt;=YEAR('Rent Roll'!$C9)+'Rent Roll'!$P9-1),MOD(YEAR(DD$3),'Rent Roll'!$O9)=MOD(YEAR('Rent Roll'!$C9),'Rent Roll'!$O9),MONTH(DD$3)=MONTH('Rent Roll'!$C9)),1,0),0)</f>
        <v>0</v>
      </c>
      <c r="DE167" s="567">
        <f>IFERROR(IF(AND(NOT(YEAR(DE$3)&lt;=YEAR('Rent Roll'!$C9)+'Rent Roll'!$P9-1),MOD(YEAR(DE$3),'Rent Roll'!$O9)=MOD(YEAR('Rent Roll'!$C9),'Rent Roll'!$O9),MONTH(DE$3)=MONTH('Rent Roll'!$C9)),1,0),0)</f>
        <v>0</v>
      </c>
      <c r="DF167" s="567">
        <f>IFERROR(IF(AND(NOT(YEAR(DF$3)&lt;=YEAR('Rent Roll'!$C9)+'Rent Roll'!$P9-1),MOD(YEAR(DF$3),'Rent Roll'!$O9)=MOD(YEAR('Rent Roll'!$C9),'Rent Roll'!$O9),MONTH(DF$3)=MONTH('Rent Roll'!$C9)),1,0),0)</f>
        <v>0</v>
      </c>
      <c r="DG167" s="567">
        <f>IFERROR(IF(AND(NOT(YEAR(DG$3)&lt;=YEAR('Rent Roll'!$C9)+'Rent Roll'!$P9-1),MOD(YEAR(DG$3),'Rent Roll'!$O9)=MOD(YEAR('Rent Roll'!$C9),'Rent Roll'!$O9),MONTH(DG$3)=MONTH('Rent Roll'!$C9)),1,0),0)</f>
        <v>0</v>
      </c>
      <c r="DH167" s="567">
        <f>IFERROR(IF(AND(NOT(YEAR(DH$3)&lt;=YEAR('Rent Roll'!$C9)+'Rent Roll'!$P9-1),MOD(YEAR(DH$3),'Rent Roll'!$O9)=MOD(YEAR('Rent Roll'!$C9),'Rent Roll'!$O9),MONTH(DH$3)=MONTH('Rent Roll'!$C9)),1,0),0)</f>
        <v>0</v>
      </c>
      <c r="DI167" s="567">
        <f>IFERROR(IF(AND(NOT(YEAR(DI$3)&lt;=YEAR('Rent Roll'!$C9)+'Rent Roll'!$P9-1),MOD(YEAR(DI$3),'Rent Roll'!$O9)=MOD(YEAR('Rent Roll'!$C9),'Rent Roll'!$O9),MONTH(DI$3)=MONTH('Rent Roll'!$C9)),1,0),0)</f>
        <v>0</v>
      </c>
      <c r="DJ167" s="767">
        <f>IFERROR(IF(AND(NOT(YEAR(DJ$3)&lt;=YEAR('Rent Roll'!$C9)+'Rent Roll'!$P9-1),MOD(YEAR(DJ$3),'Rent Roll'!$O9)=MOD(YEAR('Rent Roll'!$C9),'Rent Roll'!$O9),MONTH(DJ$3)=MONTH('Rent Roll'!$C9)),1,0),0)</f>
        <v>0</v>
      </c>
      <c r="DK167" s="768">
        <f>IFERROR(IF(AND(NOT(YEAR(DK$3)&lt;=YEAR('Rent Roll'!$C9)+'Rent Roll'!$P9-1),MOD(YEAR(DK$3),'Rent Roll'!$O9)=MOD(YEAR('Rent Roll'!$C9),'Rent Roll'!$O9),MONTH(DK$3)=MONTH('Rent Roll'!$C9)),1,0),0)</f>
        <v>0</v>
      </c>
      <c r="DL167" s="567">
        <f>IFERROR(IF(AND(NOT(YEAR(DL$3)&lt;=YEAR('Rent Roll'!$C9)+'Rent Roll'!$P9-1),MOD(YEAR(DL$3),'Rent Roll'!$O9)=MOD(YEAR('Rent Roll'!$C9),'Rent Roll'!$O9),MONTH(DL$3)=MONTH('Rent Roll'!$C9)),1,0),0)</f>
        <v>0</v>
      </c>
      <c r="DM167" s="567">
        <f>IFERROR(IF(AND(NOT(YEAR(DM$3)&lt;=YEAR('Rent Roll'!$C9)+'Rent Roll'!$P9-1),MOD(YEAR(DM$3),'Rent Roll'!$O9)=MOD(YEAR('Rent Roll'!$C9),'Rent Roll'!$O9),MONTH(DM$3)=MONTH('Rent Roll'!$C9)),1,0),0)</f>
        <v>0</v>
      </c>
      <c r="DN167" s="567">
        <f>IFERROR(IF(AND(NOT(YEAR(DN$3)&lt;=YEAR('Rent Roll'!$C9)+'Rent Roll'!$P9-1),MOD(YEAR(DN$3),'Rent Roll'!$O9)=MOD(YEAR('Rent Roll'!$C9),'Rent Roll'!$O9),MONTH(DN$3)=MONTH('Rent Roll'!$C9)),1,0),0)</f>
        <v>0</v>
      </c>
      <c r="DO167" s="567">
        <f>IFERROR(IF(AND(NOT(YEAR(DO$3)&lt;=YEAR('Rent Roll'!$C9)+'Rent Roll'!$P9-1),MOD(YEAR(DO$3),'Rent Roll'!$O9)=MOD(YEAR('Rent Roll'!$C9),'Rent Roll'!$O9),MONTH(DO$3)=MONTH('Rent Roll'!$C9)),1,0),0)</f>
        <v>0</v>
      </c>
      <c r="DP167" s="567">
        <f>IFERROR(IF(AND(NOT(YEAR(DP$3)&lt;=YEAR('Rent Roll'!$C9)+'Rent Roll'!$P9-1),MOD(YEAR(DP$3),'Rent Roll'!$O9)=MOD(YEAR('Rent Roll'!$C9),'Rent Roll'!$O9),MONTH(DP$3)=MONTH('Rent Roll'!$C9)),1,0),0)</f>
        <v>0</v>
      </c>
      <c r="DQ167" s="567">
        <f>IFERROR(IF(AND(NOT(YEAR(DQ$3)&lt;=YEAR('Rent Roll'!$C9)+'Rent Roll'!$P9-1),MOD(YEAR(DQ$3),'Rent Roll'!$O9)=MOD(YEAR('Rent Roll'!$C9),'Rent Roll'!$O9),MONTH(DQ$3)=MONTH('Rent Roll'!$C9)),1,0),0)</f>
        <v>0</v>
      </c>
      <c r="DR167" s="567">
        <f>IFERROR(IF(AND(NOT(YEAR(DR$3)&lt;=YEAR('Rent Roll'!$C9)+'Rent Roll'!$P9-1),MOD(YEAR(DR$3),'Rent Roll'!$O9)=MOD(YEAR('Rent Roll'!$C9),'Rent Roll'!$O9),MONTH(DR$3)=MONTH('Rent Roll'!$C9)),1,0),0)</f>
        <v>0</v>
      </c>
      <c r="DS167" s="567">
        <f>IFERROR(IF(AND(NOT(YEAR(DS$3)&lt;=YEAR('Rent Roll'!$C9)+'Rent Roll'!$P9-1),MOD(YEAR(DS$3),'Rent Roll'!$O9)=MOD(YEAR('Rent Roll'!$C9),'Rent Roll'!$O9),MONTH(DS$3)=MONTH('Rent Roll'!$C9)),1,0),0)</f>
        <v>0</v>
      </c>
      <c r="DT167" s="567">
        <f>IFERROR(IF(AND(NOT(YEAR(DT$3)&lt;=YEAR('Rent Roll'!$C9)+'Rent Roll'!$P9-1),MOD(YEAR(DT$3),'Rent Roll'!$O9)=MOD(YEAR('Rent Roll'!$C9),'Rent Roll'!$O9),MONTH(DT$3)=MONTH('Rent Roll'!$C9)),1,0),0)</f>
        <v>0</v>
      </c>
      <c r="DU167" s="567">
        <f>IFERROR(IF(AND(NOT(YEAR(DU$3)&lt;=YEAR('Rent Roll'!$C9)+'Rent Roll'!$P9-1),MOD(YEAR(DU$3),'Rent Roll'!$O9)=MOD(YEAR('Rent Roll'!$C9),'Rent Roll'!$O9),MONTH(DU$3)=MONTH('Rent Roll'!$C9)),1,0),0)</f>
        <v>0</v>
      </c>
      <c r="DV167" s="567">
        <f>IFERROR(IF(AND(NOT(YEAR(DV$3)&lt;=YEAR('Rent Roll'!$C9)+'Rent Roll'!$P9-1),MOD(YEAR(DV$3),'Rent Roll'!$O9)=MOD(YEAR('Rent Roll'!$C9),'Rent Roll'!$O9),MONTH(DV$3)=MONTH('Rent Roll'!$C9)),1,0),0)</f>
        <v>0</v>
      </c>
    </row>
    <row r="168" spans="1:126" s="565" customFormat="1" ht="12" customHeight="1" outlineLevel="1" x14ac:dyDescent="0.4">
      <c r="A168" s="731"/>
      <c r="B168" s="564" t="str">
        <f>'Rent Roll'!$B10</f>
        <v>4층</v>
      </c>
      <c r="C168" s="566"/>
      <c r="D168" s="566"/>
      <c r="E168" s="566"/>
      <c r="F168" s="778">
        <f>IFERROR(IF(AND(NOT(YEAR(F$3)&lt;=YEAR('Rent Roll'!$C10)+'Rent Roll'!$P10-1),MOD(YEAR(F$3),'Rent Roll'!$O10)=MOD(YEAR('Rent Roll'!$C10),'Rent Roll'!$O10),MONTH(F$3)=MONTH('Rent Roll'!$C10)),1,0),0)</f>
        <v>0</v>
      </c>
      <c r="G168" s="768">
        <f>IFERROR(IF(AND(NOT(YEAR(G$3)&lt;=YEAR('Rent Roll'!$C10)+'Rent Roll'!$P10-1),MOD(YEAR(G$3),'Rent Roll'!$O10)=MOD(YEAR('Rent Roll'!$C10),'Rent Roll'!$O10),MONTH(G$3)=MONTH('Rent Roll'!$C10)),1,0),0)</f>
        <v>0</v>
      </c>
      <c r="H168" s="567">
        <f>IFERROR(IF(AND(NOT(YEAR(H$3)&lt;=YEAR('Rent Roll'!$C10)+'Rent Roll'!$P10-1),MOD(YEAR(H$3),'Rent Roll'!$O10)=MOD(YEAR('Rent Roll'!$C10),'Rent Roll'!$O10),MONTH(H$3)=MONTH('Rent Roll'!$C10)),1,0),0)</f>
        <v>0</v>
      </c>
      <c r="I168" s="567">
        <f>IFERROR(IF(AND(NOT(YEAR(I$3)&lt;=YEAR('Rent Roll'!$C10)+'Rent Roll'!$P10-1),MOD(YEAR(I$3),'Rent Roll'!$O10)=MOD(YEAR('Rent Roll'!$C10),'Rent Roll'!$O10),MONTH(I$3)=MONTH('Rent Roll'!$C10)),1,0),0)</f>
        <v>0</v>
      </c>
      <c r="J168" s="567">
        <f>IFERROR(IF(AND(NOT(YEAR(J$3)&lt;=YEAR('Rent Roll'!$C10)+'Rent Roll'!$P10-1),MOD(YEAR(J$3),'Rent Roll'!$O10)=MOD(YEAR('Rent Roll'!$C10),'Rent Roll'!$O10),MONTH(J$3)=MONTH('Rent Roll'!$C10)),1,0),0)</f>
        <v>0</v>
      </c>
      <c r="K168" s="567">
        <f>IFERROR(IF(AND(NOT(YEAR(K$3)&lt;=YEAR('Rent Roll'!$C10)+'Rent Roll'!$P10-1),MOD(YEAR(K$3),'Rent Roll'!$O10)=MOD(YEAR('Rent Roll'!$C10),'Rent Roll'!$O10),MONTH(K$3)=MONTH('Rent Roll'!$C10)),1,0),0)</f>
        <v>0</v>
      </c>
      <c r="L168" s="567">
        <f>IFERROR(IF(AND(NOT(YEAR(L$3)&lt;=YEAR('Rent Roll'!$C10)+'Rent Roll'!$P10-1),MOD(YEAR(L$3),'Rent Roll'!$O10)=MOD(YEAR('Rent Roll'!$C10),'Rent Roll'!$O10),MONTH(L$3)=MONTH('Rent Roll'!$C10)),1,0),0)</f>
        <v>0</v>
      </c>
      <c r="M168" s="567">
        <f>IFERROR(IF(AND(NOT(YEAR(M$3)&lt;=YEAR('Rent Roll'!$C10)+'Rent Roll'!$P10-1),MOD(YEAR(M$3),'Rent Roll'!$O10)=MOD(YEAR('Rent Roll'!$C10),'Rent Roll'!$O10),MONTH(M$3)=MONTH('Rent Roll'!$C10)),1,0),0)</f>
        <v>0</v>
      </c>
      <c r="N168" s="567">
        <f>IFERROR(IF(AND(NOT(YEAR(N$3)&lt;=YEAR('Rent Roll'!$C10)+'Rent Roll'!$P10-1),MOD(YEAR(N$3),'Rent Roll'!$O10)=MOD(YEAR('Rent Roll'!$C10),'Rent Roll'!$O10),MONTH(N$3)=MONTH('Rent Roll'!$C10)),1,0),0)</f>
        <v>0</v>
      </c>
      <c r="O168" s="567">
        <f>IFERROR(IF(AND(NOT(YEAR(O$3)&lt;=YEAR('Rent Roll'!$C10)+'Rent Roll'!$P10-1),MOD(YEAR(O$3),'Rent Roll'!$O10)=MOD(YEAR('Rent Roll'!$C10),'Rent Roll'!$O10),MONTH(O$3)=MONTH('Rent Roll'!$C10)),1,0),0)</f>
        <v>0</v>
      </c>
      <c r="P168" s="567">
        <f>IFERROR(IF(AND(NOT(YEAR(P$3)&lt;=YEAR('Rent Roll'!$C10)+'Rent Roll'!$P10-1),MOD(YEAR(P$3),'Rent Roll'!$O10)=MOD(YEAR('Rent Roll'!$C10),'Rent Roll'!$O10),MONTH(P$3)=MONTH('Rent Roll'!$C10)),1,0),0)</f>
        <v>0</v>
      </c>
      <c r="Q168" s="567">
        <f>IFERROR(IF(AND(NOT(YEAR(Q$3)&lt;=YEAR('Rent Roll'!$C10)+'Rent Roll'!$P10-1),MOD(YEAR(Q$3),'Rent Roll'!$O10)=MOD(YEAR('Rent Roll'!$C10),'Rent Roll'!$O10),MONTH(Q$3)=MONTH('Rent Roll'!$C10)),1,0),0)</f>
        <v>0</v>
      </c>
      <c r="R168" s="767">
        <f>IFERROR(IF(AND(NOT(YEAR(R$3)&lt;=YEAR('Rent Roll'!$C10)+'Rent Roll'!$P10-1),MOD(YEAR(R$3),'Rent Roll'!$O10)=MOD(YEAR('Rent Roll'!$C10),'Rent Roll'!$O10),MONTH(R$3)=MONTH('Rent Roll'!$C10)),1,0),0)</f>
        <v>0</v>
      </c>
      <c r="S168" s="768">
        <f>IFERROR(IF(AND(NOT(YEAR(S$3)&lt;=YEAR('Rent Roll'!$C10)+'Rent Roll'!$P10-1),MOD(YEAR(S$3),'Rent Roll'!$O10)=MOD(YEAR('Rent Roll'!$C10),'Rent Roll'!$O10),MONTH(S$3)=MONTH('Rent Roll'!$C10)),1,0),0)</f>
        <v>0</v>
      </c>
      <c r="T168" s="567">
        <f>IFERROR(IF(AND(NOT(YEAR(T$3)&lt;=YEAR('Rent Roll'!$C10)+'Rent Roll'!$P10-1),MOD(YEAR(T$3),'Rent Roll'!$O10)=MOD(YEAR('Rent Roll'!$C10),'Rent Roll'!$O10),MONTH(T$3)=MONTH('Rent Roll'!$C10)),1,0),0)</f>
        <v>0</v>
      </c>
      <c r="U168" s="567">
        <f>IFERROR(IF(AND(NOT(YEAR(U$3)&lt;=YEAR('Rent Roll'!$C10)+'Rent Roll'!$P10-1),MOD(YEAR(U$3),'Rent Roll'!$O10)=MOD(YEAR('Rent Roll'!$C10),'Rent Roll'!$O10),MONTH(U$3)=MONTH('Rent Roll'!$C10)),1,0),0)</f>
        <v>0</v>
      </c>
      <c r="V168" s="567">
        <f>IFERROR(IF(AND(NOT(YEAR(V$3)&lt;=YEAR('Rent Roll'!$C10)+'Rent Roll'!$P10-1),MOD(YEAR(V$3),'Rent Roll'!$O10)=MOD(YEAR('Rent Roll'!$C10),'Rent Roll'!$O10),MONTH(V$3)=MONTH('Rent Roll'!$C10)),1,0),0)</f>
        <v>0</v>
      </c>
      <c r="W168" s="567">
        <f>IFERROR(IF(AND(NOT(YEAR(W$3)&lt;=YEAR('Rent Roll'!$C10)+'Rent Roll'!$P10-1),MOD(YEAR(W$3),'Rent Roll'!$O10)=MOD(YEAR('Rent Roll'!$C10),'Rent Roll'!$O10),MONTH(W$3)=MONTH('Rent Roll'!$C10)),1,0),0)</f>
        <v>0</v>
      </c>
      <c r="X168" s="567">
        <f>IFERROR(IF(AND(NOT(YEAR(X$3)&lt;=YEAR('Rent Roll'!$C10)+'Rent Roll'!$P10-1),MOD(YEAR(X$3),'Rent Roll'!$O10)=MOD(YEAR('Rent Roll'!$C10),'Rent Roll'!$O10),MONTH(X$3)=MONTH('Rent Roll'!$C10)),1,0),0)</f>
        <v>0</v>
      </c>
      <c r="Y168" s="567">
        <f>IFERROR(IF(AND(NOT(YEAR(Y$3)&lt;=YEAR('Rent Roll'!$C10)+'Rent Roll'!$P10-1),MOD(YEAR(Y$3),'Rent Roll'!$O10)=MOD(YEAR('Rent Roll'!$C10),'Rent Roll'!$O10),MONTH(Y$3)=MONTH('Rent Roll'!$C10)),1,0),0)</f>
        <v>0</v>
      </c>
      <c r="Z168" s="567">
        <f>IFERROR(IF(AND(NOT(YEAR(Z$3)&lt;=YEAR('Rent Roll'!$C10)+'Rent Roll'!$P10-1),MOD(YEAR(Z$3),'Rent Roll'!$O10)=MOD(YEAR('Rent Roll'!$C10),'Rent Roll'!$O10),MONTH(Z$3)=MONTH('Rent Roll'!$C10)),1,0),0)</f>
        <v>0</v>
      </c>
      <c r="AA168" s="567">
        <f>IFERROR(IF(AND(NOT(YEAR(AA$3)&lt;=YEAR('Rent Roll'!$C10)+'Rent Roll'!$P10-1),MOD(YEAR(AA$3),'Rent Roll'!$O10)=MOD(YEAR('Rent Roll'!$C10),'Rent Roll'!$O10),MONTH(AA$3)=MONTH('Rent Roll'!$C10)),1,0),0)</f>
        <v>0</v>
      </c>
      <c r="AB168" s="567">
        <f>IFERROR(IF(AND(NOT(YEAR(AB$3)&lt;=YEAR('Rent Roll'!$C10)+'Rent Roll'!$P10-1),MOD(YEAR(AB$3),'Rent Roll'!$O10)=MOD(YEAR('Rent Roll'!$C10),'Rent Roll'!$O10),MONTH(AB$3)=MONTH('Rent Roll'!$C10)),1,0),0)</f>
        <v>0</v>
      </c>
      <c r="AC168" s="567">
        <f>IFERROR(IF(AND(NOT(YEAR(AC$3)&lt;=YEAR('Rent Roll'!$C10)+'Rent Roll'!$P10-1),MOD(YEAR(AC$3),'Rent Roll'!$O10)=MOD(YEAR('Rent Roll'!$C10),'Rent Roll'!$O10),MONTH(AC$3)=MONTH('Rent Roll'!$C10)),1,0),0)</f>
        <v>0</v>
      </c>
      <c r="AD168" s="767">
        <f>IFERROR(IF(AND(NOT(YEAR(AD$3)&lt;=YEAR('Rent Roll'!$C10)+'Rent Roll'!$P10-1),MOD(YEAR(AD$3),'Rent Roll'!$O10)=MOD(YEAR('Rent Roll'!$C10),'Rent Roll'!$O10),MONTH(AD$3)=MONTH('Rent Roll'!$C10)),1,0),0)</f>
        <v>0</v>
      </c>
      <c r="AE168" s="768">
        <f>IFERROR(IF(AND(NOT(YEAR(AE$3)&lt;=YEAR('Rent Roll'!$C10)+'Rent Roll'!$P10-1),MOD(YEAR(AE$3),'Rent Roll'!$O10)=MOD(YEAR('Rent Roll'!$C10),'Rent Roll'!$O10),MONTH(AE$3)=MONTH('Rent Roll'!$C10)),1,0),0)</f>
        <v>0</v>
      </c>
      <c r="AF168" s="567">
        <f>IFERROR(IF(AND(NOT(YEAR(AF$3)&lt;=YEAR('Rent Roll'!$C10)+'Rent Roll'!$P10-1),MOD(YEAR(AF$3),'Rent Roll'!$O10)=MOD(YEAR('Rent Roll'!$C10),'Rent Roll'!$O10),MONTH(AF$3)=MONTH('Rent Roll'!$C10)),1,0),0)</f>
        <v>0</v>
      </c>
      <c r="AG168" s="567">
        <f>IFERROR(IF(AND(NOT(YEAR(AG$3)&lt;=YEAR('Rent Roll'!$C10)+'Rent Roll'!$P10-1),MOD(YEAR(AG$3),'Rent Roll'!$O10)=MOD(YEAR('Rent Roll'!$C10),'Rent Roll'!$O10),MONTH(AG$3)=MONTH('Rent Roll'!$C10)),1,0),0)</f>
        <v>0</v>
      </c>
      <c r="AH168" s="567">
        <f>IFERROR(IF(AND(NOT(YEAR(AH$3)&lt;=YEAR('Rent Roll'!$C10)+'Rent Roll'!$P10-1),MOD(YEAR(AH$3),'Rent Roll'!$O10)=MOD(YEAR('Rent Roll'!$C10),'Rent Roll'!$O10),MONTH(AH$3)=MONTH('Rent Roll'!$C10)),1,0),0)</f>
        <v>0</v>
      </c>
      <c r="AI168" s="567">
        <f>IFERROR(IF(AND(NOT(YEAR(AI$3)&lt;=YEAR('Rent Roll'!$C10)+'Rent Roll'!$P10-1),MOD(YEAR(AI$3),'Rent Roll'!$O10)=MOD(YEAR('Rent Roll'!$C10),'Rent Roll'!$O10),MONTH(AI$3)=MONTH('Rent Roll'!$C10)),1,0),0)</f>
        <v>0</v>
      </c>
      <c r="AJ168" s="567">
        <f>IFERROR(IF(AND(NOT(YEAR(AJ$3)&lt;=YEAR('Rent Roll'!$C10)+'Rent Roll'!$P10-1),MOD(YEAR(AJ$3),'Rent Roll'!$O10)=MOD(YEAR('Rent Roll'!$C10),'Rent Roll'!$O10),MONTH(AJ$3)=MONTH('Rent Roll'!$C10)),1,0),0)</f>
        <v>0</v>
      </c>
      <c r="AK168" s="567">
        <f>IFERROR(IF(AND(NOT(YEAR(AK$3)&lt;=YEAR('Rent Roll'!$C10)+'Rent Roll'!$P10-1),MOD(YEAR(AK$3),'Rent Roll'!$O10)=MOD(YEAR('Rent Roll'!$C10),'Rent Roll'!$O10),MONTH(AK$3)=MONTH('Rent Roll'!$C10)),1,0),0)</f>
        <v>0</v>
      </c>
      <c r="AL168" s="567">
        <f>IFERROR(IF(AND(NOT(YEAR(AL$3)&lt;=YEAR('Rent Roll'!$C10)+'Rent Roll'!$P10-1),MOD(YEAR(AL$3),'Rent Roll'!$O10)=MOD(YEAR('Rent Roll'!$C10),'Rent Roll'!$O10),MONTH(AL$3)=MONTH('Rent Roll'!$C10)),1,0),0)</f>
        <v>0</v>
      </c>
      <c r="AM168" s="567">
        <f>IFERROR(IF(AND(NOT(YEAR(AM$3)&lt;=YEAR('Rent Roll'!$C10)+'Rent Roll'!$P10-1),MOD(YEAR(AM$3),'Rent Roll'!$O10)=MOD(YEAR('Rent Roll'!$C10),'Rent Roll'!$O10),MONTH(AM$3)=MONTH('Rent Roll'!$C10)),1,0),0)</f>
        <v>0</v>
      </c>
      <c r="AN168" s="567">
        <f>IFERROR(IF(AND(NOT(YEAR(AN$3)&lt;=YEAR('Rent Roll'!$C10)+'Rent Roll'!$P10-1),MOD(YEAR(AN$3),'Rent Roll'!$O10)=MOD(YEAR('Rent Roll'!$C10),'Rent Roll'!$O10),MONTH(AN$3)=MONTH('Rent Roll'!$C10)),1,0),0)</f>
        <v>0</v>
      </c>
      <c r="AO168" s="567">
        <f>IFERROR(IF(AND(NOT(YEAR(AO$3)&lt;=YEAR('Rent Roll'!$C10)+'Rent Roll'!$P10-1),MOD(YEAR(AO$3),'Rent Roll'!$O10)=MOD(YEAR('Rent Roll'!$C10),'Rent Roll'!$O10),MONTH(AO$3)=MONTH('Rent Roll'!$C10)),1,0),0)</f>
        <v>0</v>
      </c>
      <c r="AP168" s="767">
        <f>IFERROR(IF(AND(NOT(YEAR(AP$3)&lt;=YEAR('Rent Roll'!$C10)+'Rent Roll'!$P10-1),MOD(YEAR(AP$3),'Rent Roll'!$O10)=MOD(YEAR('Rent Roll'!$C10),'Rent Roll'!$O10),MONTH(AP$3)=MONTH('Rent Roll'!$C10)),1,0),0)</f>
        <v>0</v>
      </c>
      <c r="AQ168" s="768">
        <f>IFERROR(IF(AND(NOT(YEAR(AQ$3)&lt;=YEAR('Rent Roll'!$C10)+'Rent Roll'!$P10-1),MOD(YEAR(AQ$3),'Rent Roll'!$O10)=MOD(YEAR('Rent Roll'!$C10),'Rent Roll'!$O10),MONTH(AQ$3)=MONTH('Rent Roll'!$C10)),1,0),0)</f>
        <v>0</v>
      </c>
      <c r="AR168" s="567">
        <f>IFERROR(IF(AND(NOT(YEAR(AR$3)&lt;=YEAR('Rent Roll'!$C10)+'Rent Roll'!$P10-1),MOD(YEAR(AR$3),'Rent Roll'!$O10)=MOD(YEAR('Rent Roll'!$C10),'Rent Roll'!$O10),MONTH(AR$3)=MONTH('Rent Roll'!$C10)),1,0),0)</f>
        <v>0</v>
      </c>
      <c r="AS168" s="567">
        <f>IFERROR(IF(AND(NOT(YEAR(AS$3)&lt;=YEAR('Rent Roll'!$C10)+'Rent Roll'!$P10-1),MOD(YEAR(AS$3),'Rent Roll'!$O10)=MOD(YEAR('Rent Roll'!$C10),'Rent Roll'!$O10),MONTH(AS$3)=MONTH('Rent Roll'!$C10)),1,0),0)</f>
        <v>0</v>
      </c>
      <c r="AT168" s="567">
        <f>IFERROR(IF(AND(NOT(YEAR(AT$3)&lt;=YEAR('Rent Roll'!$C10)+'Rent Roll'!$P10-1),MOD(YEAR(AT$3),'Rent Roll'!$O10)=MOD(YEAR('Rent Roll'!$C10),'Rent Roll'!$O10),MONTH(AT$3)=MONTH('Rent Roll'!$C10)),1,0),0)</f>
        <v>0</v>
      </c>
      <c r="AU168" s="567">
        <f>IFERROR(IF(AND(NOT(YEAR(AU$3)&lt;=YEAR('Rent Roll'!$C10)+'Rent Roll'!$P10-1),MOD(YEAR(AU$3),'Rent Roll'!$O10)=MOD(YEAR('Rent Roll'!$C10),'Rent Roll'!$O10),MONTH(AU$3)=MONTH('Rent Roll'!$C10)),1,0),0)</f>
        <v>0</v>
      </c>
      <c r="AV168" s="567">
        <f>IFERROR(IF(AND(NOT(YEAR(AV$3)&lt;=YEAR('Rent Roll'!$C10)+'Rent Roll'!$P10-1),MOD(YEAR(AV$3),'Rent Roll'!$O10)=MOD(YEAR('Rent Roll'!$C10),'Rent Roll'!$O10),MONTH(AV$3)=MONTH('Rent Roll'!$C10)),1,0),0)</f>
        <v>0</v>
      </c>
      <c r="AW168" s="567">
        <f>IFERROR(IF(AND(NOT(YEAR(AW$3)&lt;=YEAR('Rent Roll'!$C10)+'Rent Roll'!$P10-1),MOD(YEAR(AW$3),'Rent Roll'!$O10)=MOD(YEAR('Rent Roll'!$C10),'Rent Roll'!$O10),MONTH(AW$3)=MONTH('Rent Roll'!$C10)),1,0),0)</f>
        <v>0</v>
      </c>
      <c r="AX168" s="567">
        <f>IFERROR(IF(AND(NOT(YEAR(AX$3)&lt;=YEAR('Rent Roll'!$C10)+'Rent Roll'!$P10-1),MOD(YEAR(AX$3),'Rent Roll'!$O10)=MOD(YEAR('Rent Roll'!$C10),'Rent Roll'!$O10),MONTH(AX$3)=MONTH('Rent Roll'!$C10)),1,0),0)</f>
        <v>0</v>
      </c>
      <c r="AY168" s="567">
        <f>IFERROR(IF(AND(NOT(YEAR(AY$3)&lt;=YEAR('Rent Roll'!$C10)+'Rent Roll'!$P10-1),MOD(YEAR(AY$3),'Rent Roll'!$O10)=MOD(YEAR('Rent Roll'!$C10),'Rent Roll'!$O10),MONTH(AY$3)=MONTH('Rent Roll'!$C10)),1,0),0)</f>
        <v>0</v>
      </c>
      <c r="AZ168" s="567">
        <f>IFERROR(IF(AND(NOT(YEAR(AZ$3)&lt;=YEAR('Rent Roll'!$C10)+'Rent Roll'!$P10-1),MOD(YEAR(AZ$3),'Rent Roll'!$O10)=MOD(YEAR('Rent Roll'!$C10),'Rent Roll'!$O10),MONTH(AZ$3)=MONTH('Rent Roll'!$C10)),1,0),0)</f>
        <v>0</v>
      </c>
      <c r="BA168" s="567">
        <f>IFERROR(IF(AND(NOT(YEAR(BA$3)&lt;=YEAR('Rent Roll'!$C10)+'Rent Roll'!$P10-1),MOD(YEAR(BA$3),'Rent Roll'!$O10)=MOD(YEAR('Rent Roll'!$C10),'Rent Roll'!$O10),MONTH(BA$3)=MONTH('Rent Roll'!$C10)),1,0),0)</f>
        <v>0</v>
      </c>
      <c r="BB168" s="767">
        <f>IFERROR(IF(AND(NOT(YEAR(BB$3)&lt;=YEAR('Rent Roll'!$C10)+'Rent Roll'!$P10-1),MOD(YEAR(BB$3),'Rent Roll'!$O10)=MOD(YEAR('Rent Roll'!$C10),'Rent Roll'!$O10),MONTH(BB$3)=MONTH('Rent Roll'!$C10)),1,0),0)</f>
        <v>0</v>
      </c>
      <c r="BC168" s="768">
        <f>IFERROR(IF(AND(NOT(YEAR(BC$3)&lt;=YEAR('Rent Roll'!$C10)+'Rent Roll'!$P10-1),MOD(YEAR(BC$3),'Rent Roll'!$O10)=MOD(YEAR('Rent Roll'!$C10),'Rent Roll'!$O10),MONTH(BC$3)=MONTH('Rent Roll'!$C10)),1,0),0)</f>
        <v>0</v>
      </c>
      <c r="BD168" s="567">
        <f>IFERROR(IF(AND(NOT(YEAR(BD$3)&lt;=YEAR('Rent Roll'!$C10)+'Rent Roll'!$P10-1),MOD(YEAR(BD$3),'Rent Roll'!$O10)=MOD(YEAR('Rent Roll'!$C10),'Rent Roll'!$O10),MONTH(BD$3)=MONTH('Rent Roll'!$C10)),1,0),0)</f>
        <v>0</v>
      </c>
      <c r="BE168" s="567">
        <f>IFERROR(IF(AND(NOT(YEAR(BE$3)&lt;=YEAR('Rent Roll'!$C10)+'Rent Roll'!$P10-1),MOD(YEAR(BE$3),'Rent Roll'!$O10)=MOD(YEAR('Rent Roll'!$C10),'Rent Roll'!$O10),MONTH(BE$3)=MONTH('Rent Roll'!$C10)),1,0),0)</f>
        <v>0</v>
      </c>
      <c r="BF168" s="567">
        <f>IFERROR(IF(AND(NOT(YEAR(BF$3)&lt;=YEAR('Rent Roll'!$C10)+'Rent Roll'!$P10-1),MOD(YEAR(BF$3),'Rent Roll'!$O10)=MOD(YEAR('Rent Roll'!$C10),'Rent Roll'!$O10),MONTH(BF$3)=MONTH('Rent Roll'!$C10)),1,0),0)</f>
        <v>0</v>
      </c>
      <c r="BG168" s="567">
        <f>IFERROR(IF(AND(NOT(YEAR(BG$3)&lt;=YEAR('Rent Roll'!$C10)+'Rent Roll'!$P10-1),MOD(YEAR(BG$3),'Rent Roll'!$O10)=MOD(YEAR('Rent Roll'!$C10),'Rent Roll'!$O10),MONTH(BG$3)=MONTH('Rent Roll'!$C10)),1,0),0)</f>
        <v>0</v>
      </c>
      <c r="BH168" s="567">
        <f>IFERROR(IF(AND(NOT(YEAR(BH$3)&lt;=YEAR('Rent Roll'!$C10)+'Rent Roll'!$P10-1),MOD(YEAR(BH$3),'Rent Roll'!$O10)=MOD(YEAR('Rent Roll'!$C10),'Rent Roll'!$O10),MONTH(BH$3)=MONTH('Rent Roll'!$C10)),1,0),0)</f>
        <v>0</v>
      </c>
      <c r="BI168" s="567">
        <f>IFERROR(IF(AND(NOT(YEAR(BI$3)&lt;=YEAR('Rent Roll'!$C10)+'Rent Roll'!$P10-1),MOD(YEAR(BI$3),'Rent Roll'!$O10)=MOD(YEAR('Rent Roll'!$C10),'Rent Roll'!$O10),MONTH(BI$3)=MONTH('Rent Roll'!$C10)),1,0),0)</f>
        <v>0</v>
      </c>
      <c r="BJ168" s="567">
        <f>IFERROR(IF(AND(NOT(YEAR(BJ$3)&lt;=YEAR('Rent Roll'!$C10)+'Rent Roll'!$P10-1),MOD(YEAR(BJ$3),'Rent Roll'!$O10)=MOD(YEAR('Rent Roll'!$C10),'Rent Roll'!$O10),MONTH(BJ$3)=MONTH('Rent Roll'!$C10)),1,0),0)</f>
        <v>0</v>
      </c>
      <c r="BK168" s="567">
        <f>IFERROR(IF(AND(NOT(YEAR(BK$3)&lt;=YEAR('Rent Roll'!$C10)+'Rent Roll'!$P10-1),MOD(YEAR(BK$3),'Rent Roll'!$O10)=MOD(YEAR('Rent Roll'!$C10),'Rent Roll'!$O10),MONTH(BK$3)=MONTH('Rent Roll'!$C10)),1,0),0)</f>
        <v>0</v>
      </c>
      <c r="BL168" s="567">
        <f>IFERROR(IF(AND(NOT(YEAR(BL$3)&lt;=YEAR('Rent Roll'!$C10)+'Rent Roll'!$P10-1),MOD(YEAR(BL$3),'Rent Roll'!$O10)=MOD(YEAR('Rent Roll'!$C10),'Rent Roll'!$O10),MONTH(BL$3)=MONTH('Rent Roll'!$C10)),1,0),0)</f>
        <v>0</v>
      </c>
      <c r="BM168" s="567">
        <f>IFERROR(IF(AND(NOT(YEAR(BM$3)&lt;=YEAR('Rent Roll'!$C10)+'Rent Roll'!$P10-1),MOD(YEAR(BM$3),'Rent Roll'!$O10)=MOD(YEAR('Rent Roll'!$C10),'Rent Roll'!$O10),MONTH(BM$3)=MONTH('Rent Roll'!$C10)),1,0),0)</f>
        <v>0</v>
      </c>
      <c r="BN168" s="767">
        <f>IFERROR(IF(AND(NOT(YEAR(BN$3)&lt;=YEAR('Rent Roll'!$C10)+'Rent Roll'!$P10-1),MOD(YEAR(BN$3),'Rent Roll'!$O10)=MOD(YEAR('Rent Roll'!$C10),'Rent Roll'!$O10),MONTH(BN$3)=MONTH('Rent Roll'!$C10)),1,0),0)</f>
        <v>0</v>
      </c>
      <c r="BO168" s="768">
        <f>IFERROR(IF(AND(NOT(YEAR(BO$3)&lt;=YEAR('Rent Roll'!$C10)+'Rent Roll'!$P10-1),MOD(YEAR(BO$3),'Rent Roll'!$O10)=MOD(YEAR('Rent Roll'!$C10),'Rent Roll'!$O10),MONTH(BO$3)=MONTH('Rent Roll'!$C10)),1,0),0)</f>
        <v>0</v>
      </c>
      <c r="BP168" s="567">
        <f>IFERROR(IF(AND(NOT(YEAR(BP$3)&lt;=YEAR('Rent Roll'!$C10)+'Rent Roll'!$P10-1),MOD(YEAR(BP$3),'Rent Roll'!$O10)=MOD(YEAR('Rent Roll'!$C10),'Rent Roll'!$O10),MONTH(BP$3)=MONTH('Rent Roll'!$C10)),1,0),0)</f>
        <v>0</v>
      </c>
      <c r="BQ168" s="567">
        <f>IFERROR(IF(AND(NOT(YEAR(BQ$3)&lt;=YEAR('Rent Roll'!$C10)+'Rent Roll'!$P10-1),MOD(YEAR(BQ$3),'Rent Roll'!$O10)=MOD(YEAR('Rent Roll'!$C10),'Rent Roll'!$O10),MONTH(BQ$3)=MONTH('Rent Roll'!$C10)),1,0),0)</f>
        <v>0</v>
      </c>
      <c r="BR168" s="567">
        <f>IFERROR(IF(AND(NOT(YEAR(BR$3)&lt;=YEAR('Rent Roll'!$C10)+'Rent Roll'!$P10-1),MOD(YEAR(BR$3),'Rent Roll'!$O10)=MOD(YEAR('Rent Roll'!$C10),'Rent Roll'!$O10),MONTH(BR$3)=MONTH('Rent Roll'!$C10)),1,0),0)</f>
        <v>0</v>
      </c>
      <c r="BS168" s="567">
        <f>IFERROR(IF(AND(NOT(YEAR(BS$3)&lt;=YEAR('Rent Roll'!$C10)+'Rent Roll'!$P10-1),MOD(YEAR(BS$3),'Rent Roll'!$O10)=MOD(YEAR('Rent Roll'!$C10),'Rent Roll'!$O10),MONTH(BS$3)=MONTH('Rent Roll'!$C10)),1,0),0)</f>
        <v>0</v>
      </c>
      <c r="BT168" s="567">
        <f>IFERROR(IF(AND(NOT(YEAR(BT$3)&lt;=YEAR('Rent Roll'!$C10)+'Rent Roll'!$P10-1),MOD(YEAR(BT$3),'Rent Roll'!$O10)=MOD(YEAR('Rent Roll'!$C10),'Rent Roll'!$O10),MONTH(BT$3)=MONTH('Rent Roll'!$C10)),1,0),0)</f>
        <v>0</v>
      </c>
      <c r="BU168" s="567">
        <f>IFERROR(IF(AND(NOT(YEAR(BU$3)&lt;=YEAR('Rent Roll'!$C10)+'Rent Roll'!$P10-1),MOD(YEAR(BU$3),'Rent Roll'!$O10)=MOD(YEAR('Rent Roll'!$C10),'Rent Roll'!$O10),MONTH(BU$3)=MONTH('Rent Roll'!$C10)),1,0),0)</f>
        <v>0</v>
      </c>
      <c r="BV168" s="567">
        <f>IFERROR(IF(AND(NOT(YEAR(BV$3)&lt;=YEAR('Rent Roll'!$C10)+'Rent Roll'!$P10-1),MOD(YEAR(BV$3),'Rent Roll'!$O10)=MOD(YEAR('Rent Roll'!$C10),'Rent Roll'!$O10),MONTH(BV$3)=MONTH('Rent Roll'!$C10)),1,0),0)</f>
        <v>0</v>
      </c>
      <c r="BW168" s="567">
        <f>IFERROR(IF(AND(NOT(YEAR(BW$3)&lt;=YEAR('Rent Roll'!$C10)+'Rent Roll'!$P10-1),MOD(YEAR(BW$3),'Rent Roll'!$O10)=MOD(YEAR('Rent Roll'!$C10),'Rent Roll'!$O10),MONTH(BW$3)=MONTH('Rent Roll'!$C10)),1,0),0)</f>
        <v>0</v>
      </c>
      <c r="BX168" s="567">
        <f>IFERROR(IF(AND(NOT(YEAR(BX$3)&lt;=YEAR('Rent Roll'!$C10)+'Rent Roll'!$P10-1),MOD(YEAR(BX$3),'Rent Roll'!$O10)=MOD(YEAR('Rent Roll'!$C10),'Rent Roll'!$O10),MONTH(BX$3)=MONTH('Rent Roll'!$C10)),1,0),0)</f>
        <v>0</v>
      </c>
      <c r="BY168" s="567">
        <f>IFERROR(IF(AND(NOT(YEAR(BY$3)&lt;=YEAR('Rent Roll'!$C10)+'Rent Roll'!$P10-1),MOD(YEAR(BY$3),'Rent Roll'!$O10)=MOD(YEAR('Rent Roll'!$C10),'Rent Roll'!$O10),MONTH(BY$3)=MONTH('Rent Roll'!$C10)),1,0),0)</f>
        <v>0</v>
      </c>
      <c r="BZ168" s="767">
        <f>IFERROR(IF(AND(NOT(YEAR(BZ$3)&lt;=YEAR('Rent Roll'!$C10)+'Rent Roll'!$P10-1),MOD(YEAR(BZ$3),'Rent Roll'!$O10)=MOD(YEAR('Rent Roll'!$C10),'Rent Roll'!$O10),MONTH(BZ$3)=MONTH('Rent Roll'!$C10)),1,0),0)</f>
        <v>0</v>
      </c>
      <c r="CA168" s="768">
        <f>IFERROR(IF(AND(NOT(YEAR(CA$3)&lt;=YEAR('Rent Roll'!$C10)+'Rent Roll'!$P10-1),MOD(YEAR(CA$3),'Rent Roll'!$O10)=MOD(YEAR('Rent Roll'!$C10),'Rent Roll'!$O10),MONTH(CA$3)=MONTH('Rent Roll'!$C10)),1,0),0)</f>
        <v>0</v>
      </c>
      <c r="CB168" s="567">
        <f>IFERROR(IF(AND(NOT(YEAR(CB$3)&lt;=YEAR('Rent Roll'!$C10)+'Rent Roll'!$P10-1),MOD(YEAR(CB$3),'Rent Roll'!$O10)=MOD(YEAR('Rent Roll'!$C10),'Rent Roll'!$O10),MONTH(CB$3)=MONTH('Rent Roll'!$C10)),1,0),0)</f>
        <v>0</v>
      </c>
      <c r="CC168" s="567">
        <f>IFERROR(IF(AND(NOT(YEAR(CC$3)&lt;=YEAR('Rent Roll'!$C10)+'Rent Roll'!$P10-1),MOD(YEAR(CC$3),'Rent Roll'!$O10)=MOD(YEAR('Rent Roll'!$C10),'Rent Roll'!$O10),MONTH(CC$3)=MONTH('Rent Roll'!$C10)),1,0),0)</f>
        <v>0</v>
      </c>
      <c r="CD168" s="567">
        <f>IFERROR(IF(AND(NOT(YEAR(CD$3)&lt;=YEAR('Rent Roll'!$C10)+'Rent Roll'!$P10-1),MOD(YEAR(CD$3),'Rent Roll'!$O10)=MOD(YEAR('Rent Roll'!$C10),'Rent Roll'!$O10),MONTH(CD$3)=MONTH('Rent Roll'!$C10)),1,0),0)</f>
        <v>0</v>
      </c>
      <c r="CE168" s="567">
        <f>IFERROR(IF(AND(NOT(YEAR(CE$3)&lt;=YEAR('Rent Roll'!$C10)+'Rent Roll'!$P10-1),MOD(YEAR(CE$3),'Rent Roll'!$O10)=MOD(YEAR('Rent Roll'!$C10),'Rent Roll'!$O10),MONTH(CE$3)=MONTH('Rent Roll'!$C10)),1,0),0)</f>
        <v>0</v>
      </c>
      <c r="CF168" s="567">
        <f>IFERROR(IF(AND(NOT(YEAR(CF$3)&lt;=YEAR('Rent Roll'!$C10)+'Rent Roll'!$P10-1),MOD(YEAR(CF$3),'Rent Roll'!$O10)=MOD(YEAR('Rent Roll'!$C10),'Rent Roll'!$O10),MONTH(CF$3)=MONTH('Rent Roll'!$C10)),1,0),0)</f>
        <v>0</v>
      </c>
      <c r="CG168" s="567">
        <f>IFERROR(IF(AND(NOT(YEAR(CG$3)&lt;=YEAR('Rent Roll'!$C10)+'Rent Roll'!$P10-1),MOD(YEAR(CG$3),'Rent Roll'!$O10)=MOD(YEAR('Rent Roll'!$C10),'Rent Roll'!$O10),MONTH(CG$3)=MONTH('Rent Roll'!$C10)),1,0),0)</f>
        <v>0</v>
      </c>
      <c r="CH168" s="567">
        <f>IFERROR(IF(AND(NOT(YEAR(CH$3)&lt;=YEAR('Rent Roll'!$C10)+'Rent Roll'!$P10-1),MOD(YEAR(CH$3),'Rent Roll'!$O10)=MOD(YEAR('Rent Roll'!$C10),'Rent Roll'!$O10),MONTH(CH$3)=MONTH('Rent Roll'!$C10)),1,0),0)</f>
        <v>0</v>
      </c>
      <c r="CI168" s="567">
        <f>IFERROR(IF(AND(NOT(YEAR(CI$3)&lt;=YEAR('Rent Roll'!$C10)+'Rent Roll'!$P10-1),MOD(YEAR(CI$3),'Rent Roll'!$O10)=MOD(YEAR('Rent Roll'!$C10),'Rent Roll'!$O10),MONTH(CI$3)=MONTH('Rent Roll'!$C10)),1,0),0)</f>
        <v>0</v>
      </c>
      <c r="CJ168" s="567">
        <f>IFERROR(IF(AND(NOT(YEAR(CJ$3)&lt;=YEAR('Rent Roll'!$C10)+'Rent Roll'!$P10-1),MOD(YEAR(CJ$3),'Rent Roll'!$O10)=MOD(YEAR('Rent Roll'!$C10),'Rent Roll'!$O10),MONTH(CJ$3)=MONTH('Rent Roll'!$C10)),1,0),0)</f>
        <v>0</v>
      </c>
      <c r="CK168" s="567">
        <f>IFERROR(IF(AND(NOT(YEAR(CK$3)&lt;=YEAR('Rent Roll'!$C10)+'Rent Roll'!$P10-1),MOD(YEAR(CK$3),'Rent Roll'!$O10)=MOD(YEAR('Rent Roll'!$C10),'Rent Roll'!$O10),MONTH(CK$3)=MONTH('Rent Roll'!$C10)),1,0),0)</f>
        <v>0</v>
      </c>
      <c r="CL168" s="767">
        <f>IFERROR(IF(AND(NOT(YEAR(CL$3)&lt;=YEAR('Rent Roll'!$C10)+'Rent Roll'!$P10-1),MOD(YEAR(CL$3),'Rent Roll'!$O10)=MOD(YEAR('Rent Roll'!$C10),'Rent Roll'!$O10),MONTH(CL$3)=MONTH('Rent Roll'!$C10)),1,0),0)</f>
        <v>0</v>
      </c>
      <c r="CM168" s="768">
        <f>IFERROR(IF(AND(NOT(YEAR(CM$3)&lt;=YEAR('Rent Roll'!$C10)+'Rent Roll'!$P10-1),MOD(YEAR(CM$3),'Rent Roll'!$O10)=MOD(YEAR('Rent Roll'!$C10),'Rent Roll'!$O10),MONTH(CM$3)=MONTH('Rent Roll'!$C10)),1,0),0)</f>
        <v>0</v>
      </c>
      <c r="CN168" s="567">
        <f>IFERROR(IF(AND(NOT(YEAR(CN$3)&lt;=YEAR('Rent Roll'!$C10)+'Rent Roll'!$P10-1),MOD(YEAR(CN$3),'Rent Roll'!$O10)=MOD(YEAR('Rent Roll'!$C10),'Rent Roll'!$O10),MONTH(CN$3)=MONTH('Rent Roll'!$C10)),1,0),0)</f>
        <v>0</v>
      </c>
      <c r="CO168" s="567">
        <f>IFERROR(IF(AND(NOT(YEAR(CO$3)&lt;=YEAR('Rent Roll'!$C10)+'Rent Roll'!$P10-1),MOD(YEAR(CO$3),'Rent Roll'!$O10)=MOD(YEAR('Rent Roll'!$C10),'Rent Roll'!$O10),MONTH(CO$3)=MONTH('Rent Roll'!$C10)),1,0),0)</f>
        <v>0</v>
      </c>
      <c r="CP168" s="567">
        <f>IFERROR(IF(AND(NOT(YEAR(CP$3)&lt;=YEAR('Rent Roll'!$C10)+'Rent Roll'!$P10-1),MOD(YEAR(CP$3),'Rent Roll'!$O10)=MOD(YEAR('Rent Roll'!$C10),'Rent Roll'!$O10),MONTH(CP$3)=MONTH('Rent Roll'!$C10)),1,0),0)</f>
        <v>0</v>
      </c>
      <c r="CQ168" s="567">
        <f>IFERROR(IF(AND(NOT(YEAR(CQ$3)&lt;=YEAR('Rent Roll'!$C10)+'Rent Roll'!$P10-1),MOD(YEAR(CQ$3),'Rent Roll'!$O10)=MOD(YEAR('Rent Roll'!$C10),'Rent Roll'!$O10),MONTH(CQ$3)=MONTH('Rent Roll'!$C10)),1,0),0)</f>
        <v>0</v>
      </c>
      <c r="CR168" s="567">
        <f>IFERROR(IF(AND(NOT(YEAR(CR$3)&lt;=YEAR('Rent Roll'!$C10)+'Rent Roll'!$P10-1),MOD(YEAR(CR$3),'Rent Roll'!$O10)=MOD(YEAR('Rent Roll'!$C10),'Rent Roll'!$O10),MONTH(CR$3)=MONTH('Rent Roll'!$C10)),1,0),0)</f>
        <v>0</v>
      </c>
      <c r="CS168" s="567">
        <f>IFERROR(IF(AND(NOT(YEAR(CS$3)&lt;=YEAR('Rent Roll'!$C10)+'Rent Roll'!$P10-1),MOD(YEAR(CS$3),'Rent Roll'!$O10)=MOD(YEAR('Rent Roll'!$C10),'Rent Roll'!$O10),MONTH(CS$3)=MONTH('Rent Roll'!$C10)),1,0),0)</f>
        <v>0</v>
      </c>
      <c r="CT168" s="567">
        <f>IFERROR(IF(AND(NOT(YEAR(CT$3)&lt;=YEAR('Rent Roll'!$C10)+'Rent Roll'!$P10-1),MOD(YEAR(CT$3),'Rent Roll'!$O10)=MOD(YEAR('Rent Roll'!$C10),'Rent Roll'!$O10),MONTH(CT$3)=MONTH('Rent Roll'!$C10)),1,0),0)</f>
        <v>0</v>
      </c>
      <c r="CU168" s="567">
        <f>IFERROR(IF(AND(NOT(YEAR(CU$3)&lt;=YEAR('Rent Roll'!$C10)+'Rent Roll'!$P10-1),MOD(YEAR(CU$3),'Rent Roll'!$O10)=MOD(YEAR('Rent Roll'!$C10),'Rent Roll'!$O10),MONTH(CU$3)=MONTH('Rent Roll'!$C10)),1,0),0)</f>
        <v>0</v>
      </c>
      <c r="CV168" s="567">
        <f>IFERROR(IF(AND(NOT(YEAR(CV$3)&lt;=YEAR('Rent Roll'!$C10)+'Rent Roll'!$P10-1),MOD(YEAR(CV$3),'Rent Roll'!$O10)=MOD(YEAR('Rent Roll'!$C10),'Rent Roll'!$O10),MONTH(CV$3)=MONTH('Rent Roll'!$C10)),1,0),0)</f>
        <v>0</v>
      </c>
      <c r="CW168" s="567">
        <f>IFERROR(IF(AND(NOT(YEAR(CW$3)&lt;=YEAR('Rent Roll'!$C10)+'Rent Roll'!$P10-1),MOD(YEAR(CW$3),'Rent Roll'!$O10)=MOD(YEAR('Rent Roll'!$C10),'Rent Roll'!$O10),MONTH(CW$3)=MONTH('Rent Roll'!$C10)),1,0),0)</f>
        <v>0</v>
      </c>
      <c r="CX168" s="767">
        <f>IFERROR(IF(AND(NOT(YEAR(CX$3)&lt;=YEAR('Rent Roll'!$C10)+'Rent Roll'!$P10-1),MOD(YEAR(CX$3),'Rent Roll'!$O10)=MOD(YEAR('Rent Roll'!$C10),'Rent Roll'!$O10),MONTH(CX$3)=MONTH('Rent Roll'!$C10)),1,0),0)</f>
        <v>0</v>
      </c>
      <c r="CY168" s="768">
        <f>IFERROR(IF(AND(NOT(YEAR(CY$3)&lt;=YEAR('Rent Roll'!$C10)+'Rent Roll'!$P10-1),MOD(YEAR(CY$3),'Rent Roll'!$O10)=MOD(YEAR('Rent Roll'!$C10),'Rent Roll'!$O10),MONTH(CY$3)=MONTH('Rent Roll'!$C10)),1,0),0)</f>
        <v>0</v>
      </c>
      <c r="CZ168" s="567">
        <f>IFERROR(IF(AND(NOT(YEAR(CZ$3)&lt;=YEAR('Rent Roll'!$C10)+'Rent Roll'!$P10-1),MOD(YEAR(CZ$3),'Rent Roll'!$O10)=MOD(YEAR('Rent Roll'!$C10),'Rent Roll'!$O10),MONTH(CZ$3)=MONTH('Rent Roll'!$C10)),1,0),0)</f>
        <v>0</v>
      </c>
      <c r="DA168" s="567">
        <f>IFERROR(IF(AND(NOT(YEAR(DA$3)&lt;=YEAR('Rent Roll'!$C10)+'Rent Roll'!$P10-1),MOD(YEAR(DA$3),'Rent Roll'!$O10)=MOD(YEAR('Rent Roll'!$C10),'Rent Roll'!$O10),MONTH(DA$3)=MONTH('Rent Roll'!$C10)),1,0),0)</f>
        <v>0</v>
      </c>
      <c r="DB168" s="567">
        <f>IFERROR(IF(AND(NOT(YEAR(DB$3)&lt;=YEAR('Rent Roll'!$C10)+'Rent Roll'!$P10-1),MOD(YEAR(DB$3),'Rent Roll'!$O10)=MOD(YEAR('Rent Roll'!$C10),'Rent Roll'!$O10),MONTH(DB$3)=MONTH('Rent Roll'!$C10)),1,0),0)</f>
        <v>0</v>
      </c>
      <c r="DC168" s="567">
        <f>IFERROR(IF(AND(NOT(YEAR(DC$3)&lt;=YEAR('Rent Roll'!$C10)+'Rent Roll'!$P10-1),MOD(YEAR(DC$3),'Rent Roll'!$O10)=MOD(YEAR('Rent Roll'!$C10),'Rent Roll'!$O10),MONTH(DC$3)=MONTH('Rent Roll'!$C10)),1,0),0)</f>
        <v>0</v>
      </c>
      <c r="DD168" s="567">
        <f>IFERROR(IF(AND(NOT(YEAR(DD$3)&lt;=YEAR('Rent Roll'!$C10)+'Rent Roll'!$P10-1),MOD(YEAR(DD$3),'Rent Roll'!$O10)=MOD(YEAR('Rent Roll'!$C10),'Rent Roll'!$O10),MONTH(DD$3)=MONTH('Rent Roll'!$C10)),1,0),0)</f>
        <v>0</v>
      </c>
      <c r="DE168" s="567">
        <f>IFERROR(IF(AND(NOT(YEAR(DE$3)&lt;=YEAR('Rent Roll'!$C10)+'Rent Roll'!$P10-1),MOD(YEAR(DE$3),'Rent Roll'!$O10)=MOD(YEAR('Rent Roll'!$C10),'Rent Roll'!$O10),MONTH(DE$3)=MONTH('Rent Roll'!$C10)),1,0),0)</f>
        <v>0</v>
      </c>
      <c r="DF168" s="567">
        <f>IFERROR(IF(AND(NOT(YEAR(DF$3)&lt;=YEAR('Rent Roll'!$C10)+'Rent Roll'!$P10-1),MOD(YEAR(DF$3),'Rent Roll'!$O10)=MOD(YEAR('Rent Roll'!$C10),'Rent Roll'!$O10),MONTH(DF$3)=MONTH('Rent Roll'!$C10)),1,0),0)</f>
        <v>0</v>
      </c>
      <c r="DG168" s="567">
        <f>IFERROR(IF(AND(NOT(YEAR(DG$3)&lt;=YEAR('Rent Roll'!$C10)+'Rent Roll'!$P10-1),MOD(YEAR(DG$3),'Rent Roll'!$O10)=MOD(YEAR('Rent Roll'!$C10),'Rent Roll'!$O10),MONTH(DG$3)=MONTH('Rent Roll'!$C10)),1,0),0)</f>
        <v>0</v>
      </c>
      <c r="DH168" s="567">
        <f>IFERROR(IF(AND(NOT(YEAR(DH$3)&lt;=YEAR('Rent Roll'!$C10)+'Rent Roll'!$P10-1),MOD(YEAR(DH$3),'Rent Roll'!$O10)=MOD(YEAR('Rent Roll'!$C10),'Rent Roll'!$O10),MONTH(DH$3)=MONTH('Rent Roll'!$C10)),1,0),0)</f>
        <v>0</v>
      </c>
      <c r="DI168" s="567">
        <f>IFERROR(IF(AND(NOT(YEAR(DI$3)&lt;=YEAR('Rent Roll'!$C10)+'Rent Roll'!$P10-1),MOD(YEAR(DI$3),'Rent Roll'!$O10)=MOD(YEAR('Rent Roll'!$C10),'Rent Roll'!$O10),MONTH(DI$3)=MONTH('Rent Roll'!$C10)),1,0),0)</f>
        <v>0</v>
      </c>
      <c r="DJ168" s="767">
        <f>IFERROR(IF(AND(NOT(YEAR(DJ$3)&lt;=YEAR('Rent Roll'!$C10)+'Rent Roll'!$P10-1),MOD(YEAR(DJ$3),'Rent Roll'!$O10)=MOD(YEAR('Rent Roll'!$C10),'Rent Roll'!$O10),MONTH(DJ$3)=MONTH('Rent Roll'!$C10)),1,0),0)</f>
        <v>0</v>
      </c>
      <c r="DK168" s="768">
        <f>IFERROR(IF(AND(NOT(YEAR(DK$3)&lt;=YEAR('Rent Roll'!$C10)+'Rent Roll'!$P10-1),MOD(YEAR(DK$3),'Rent Roll'!$O10)=MOD(YEAR('Rent Roll'!$C10),'Rent Roll'!$O10),MONTH(DK$3)=MONTH('Rent Roll'!$C10)),1,0),0)</f>
        <v>0</v>
      </c>
      <c r="DL168" s="567">
        <f>IFERROR(IF(AND(NOT(YEAR(DL$3)&lt;=YEAR('Rent Roll'!$C10)+'Rent Roll'!$P10-1),MOD(YEAR(DL$3),'Rent Roll'!$O10)=MOD(YEAR('Rent Roll'!$C10),'Rent Roll'!$O10),MONTH(DL$3)=MONTH('Rent Roll'!$C10)),1,0),0)</f>
        <v>0</v>
      </c>
      <c r="DM168" s="567">
        <f>IFERROR(IF(AND(NOT(YEAR(DM$3)&lt;=YEAR('Rent Roll'!$C10)+'Rent Roll'!$P10-1),MOD(YEAR(DM$3),'Rent Roll'!$O10)=MOD(YEAR('Rent Roll'!$C10),'Rent Roll'!$O10),MONTH(DM$3)=MONTH('Rent Roll'!$C10)),1,0),0)</f>
        <v>0</v>
      </c>
      <c r="DN168" s="567">
        <f>IFERROR(IF(AND(NOT(YEAR(DN$3)&lt;=YEAR('Rent Roll'!$C10)+'Rent Roll'!$P10-1),MOD(YEAR(DN$3),'Rent Roll'!$O10)=MOD(YEAR('Rent Roll'!$C10),'Rent Roll'!$O10),MONTH(DN$3)=MONTH('Rent Roll'!$C10)),1,0),0)</f>
        <v>0</v>
      </c>
      <c r="DO168" s="567">
        <f>IFERROR(IF(AND(NOT(YEAR(DO$3)&lt;=YEAR('Rent Roll'!$C10)+'Rent Roll'!$P10-1),MOD(YEAR(DO$3),'Rent Roll'!$O10)=MOD(YEAR('Rent Roll'!$C10),'Rent Roll'!$O10),MONTH(DO$3)=MONTH('Rent Roll'!$C10)),1,0),0)</f>
        <v>0</v>
      </c>
      <c r="DP168" s="567">
        <f>IFERROR(IF(AND(NOT(YEAR(DP$3)&lt;=YEAR('Rent Roll'!$C10)+'Rent Roll'!$P10-1),MOD(YEAR(DP$3),'Rent Roll'!$O10)=MOD(YEAR('Rent Roll'!$C10),'Rent Roll'!$O10),MONTH(DP$3)=MONTH('Rent Roll'!$C10)),1,0),0)</f>
        <v>0</v>
      </c>
      <c r="DQ168" s="567">
        <f>IFERROR(IF(AND(NOT(YEAR(DQ$3)&lt;=YEAR('Rent Roll'!$C10)+'Rent Roll'!$P10-1),MOD(YEAR(DQ$3),'Rent Roll'!$O10)=MOD(YEAR('Rent Roll'!$C10),'Rent Roll'!$O10),MONTH(DQ$3)=MONTH('Rent Roll'!$C10)),1,0),0)</f>
        <v>0</v>
      </c>
      <c r="DR168" s="567">
        <f>IFERROR(IF(AND(NOT(YEAR(DR$3)&lt;=YEAR('Rent Roll'!$C10)+'Rent Roll'!$P10-1),MOD(YEAR(DR$3),'Rent Roll'!$O10)=MOD(YEAR('Rent Roll'!$C10),'Rent Roll'!$O10),MONTH(DR$3)=MONTH('Rent Roll'!$C10)),1,0),0)</f>
        <v>0</v>
      </c>
      <c r="DS168" s="567">
        <f>IFERROR(IF(AND(NOT(YEAR(DS$3)&lt;=YEAR('Rent Roll'!$C10)+'Rent Roll'!$P10-1),MOD(YEAR(DS$3),'Rent Roll'!$O10)=MOD(YEAR('Rent Roll'!$C10),'Rent Roll'!$O10),MONTH(DS$3)=MONTH('Rent Roll'!$C10)),1,0),0)</f>
        <v>0</v>
      </c>
      <c r="DT168" s="567">
        <f>IFERROR(IF(AND(NOT(YEAR(DT$3)&lt;=YEAR('Rent Roll'!$C10)+'Rent Roll'!$P10-1),MOD(YEAR(DT$3),'Rent Roll'!$O10)=MOD(YEAR('Rent Roll'!$C10),'Rent Roll'!$O10),MONTH(DT$3)=MONTH('Rent Roll'!$C10)),1,0),0)</f>
        <v>0</v>
      </c>
      <c r="DU168" s="567">
        <f>IFERROR(IF(AND(NOT(YEAR(DU$3)&lt;=YEAR('Rent Roll'!$C10)+'Rent Roll'!$P10-1),MOD(YEAR(DU$3),'Rent Roll'!$O10)=MOD(YEAR('Rent Roll'!$C10),'Rent Roll'!$O10),MONTH(DU$3)=MONTH('Rent Roll'!$C10)),1,0),0)</f>
        <v>0</v>
      </c>
      <c r="DV168" s="567">
        <f>IFERROR(IF(AND(NOT(YEAR(DV$3)&lt;=YEAR('Rent Roll'!$C10)+'Rent Roll'!$P10-1),MOD(YEAR(DV$3),'Rent Roll'!$O10)=MOD(YEAR('Rent Roll'!$C10),'Rent Roll'!$O10),MONTH(DV$3)=MONTH('Rent Roll'!$C10)),1,0),0)</f>
        <v>0</v>
      </c>
    </row>
    <row r="169" spans="1:126" s="565" customFormat="1" ht="12" customHeight="1" outlineLevel="1" x14ac:dyDescent="0.4">
      <c r="A169" s="731"/>
      <c r="B169" s="564" t="str">
        <f>'Rent Roll'!$B11</f>
        <v>3층</v>
      </c>
      <c r="C169" s="566"/>
      <c r="D169" s="566"/>
      <c r="E169" s="566"/>
      <c r="F169" s="778">
        <f>IFERROR(IF(AND(NOT(YEAR(F$3)&lt;=YEAR('Rent Roll'!$C11)+'Rent Roll'!$P11-1),MOD(YEAR(F$3),'Rent Roll'!$O11)=MOD(YEAR('Rent Roll'!$C11),'Rent Roll'!$O11),MONTH(F$3)=MONTH('Rent Roll'!$C11)),1,0),0)</f>
        <v>0</v>
      </c>
      <c r="G169" s="768">
        <f>IFERROR(IF(AND(NOT(YEAR(G$3)&lt;=YEAR('Rent Roll'!$C11)+'Rent Roll'!$P11-1),MOD(YEAR(G$3),'Rent Roll'!$O11)=MOD(YEAR('Rent Roll'!$C11),'Rent Roll'!$O11),MONTH(G$3)=MONTH('Rent Roll'!$C11)),1,0),0)</f>
        <v>0</v>
      </c>
      <c r="H169" s="567">
        <f>IFERROR(IF(AND(NOT(YEAR(H$3)&lt;=YEAR('Rent Roll'!$C11)+'Rent Roll'!$P11-1),MOD(YEAR(H$3),'Rent Roll'!$O11)=MOD(YEAR('Rent Roll'!$C11),'Rent Roll'!$O11),MONTH(H$3)=MONTH('Rent Roll'!$C11)),1,0),0)</f>
        <v>0</v>
      </c>
      <c r="I169" s="567">
        <f>IFERROR(IF(AND(NOT(YEAR(I$3)&lt;=YEAR('Rent Roll'!$C11)+'Rent Roll'!$P11-1),MOD(YEAR(I$3),'Rent Roll'!$O11)=MOD(YEAR('Rent Roll'!$C11),'Rent Roll'!$O11),MONTH(I$3)=MONTH('Rent Roll'!$C11)),1,0),0)</f>
        <v>0</v>
      </c>
      <c r="J169" s="567">
        <f>IFERROR(IF(AND(NOT(YEAR(J$3)&lt;=YEAR('Rent Roll'!$C11)+'Rent Roll'!$P11-1),MOD(YEAR(J$3),'Rent Roll'!$O11)=MOD(YEAR('Rent Roll'!$C11),'Rent Roll'!$O11),MONTH(J$3)=MONTH('Rent Roll'!$C11)),1,0),0)</f>
        <v>0</v>
      </c>
      <c r="K169" s="567">
        <f>IFERROR(IF(AND(NOT(YEAR(K$3)&lt;=YEAR('Rent Roll'!$C11)+'Rent Roll'!$P11-1),MOD(YEAR(K$3),'Rent Roll'!$O11)=MOD(YEAR('Rent Roll'!$C11),'Rent Roll'!$O11),MONTH(K$3)=MONTH('Rent Roll'!$C11)),1,0),0)</f>
        <v>0</v>
      </c>
      <c r="L169" s="567">
        <f>IFERROR(IF(AND(NOT(YEAR(L$3)&lt;=YEAR('Rent Roll'!$C11)+'Rent Roll'!$P11-1),MOD(YEAR(L$3),'Rent Roll'!$O11)=MOD(YEAR('Rent Roll'!$C11),'Rent Roll'!$O11),MONTH(L$3)=MONTH('Rent Roll'!$C11)),1,0),0)</f>
        <v>0</v>
      </c>
      <c r="M169" s="567">
        <f>IFERROR(IF(AND(NOT(YEAR(M$3)&lt;=YEAR('Rent Roll'!$C11)+'Rent Roll'!$P11-1),MOD(YEAR(M$3),'Rent Roll'!$O11)=MOD(YEAR('Rent Roll'!$C11),'Rent Roll'!$O11),MONTH(M$3)=MONTH('Rent Roll'!$C11)),1,0),0)</f>
        <v>0</v>
      </c>
      <c r="N169" s="567">
        <f>IFERROR(IF(AND(NOT(YEAR(N$3)&lt;=YEAR('Rent Roll'!$C11)+'Rent Roll'!$P11-1),MOD(YEAR(N$3),'Rent Roll'!$O11)=MOD(YEAR('Rent Roll'!$C11),'Rent Roll'!$O11),MONTH(N$3)=MONTH('Rent Roll'!$C11)),1,0),0)</f>
        <v>0</v>
      </c>
      <c r="O169" s="567">
        <f>IFERROR(IF(AND(NOT(YEAR(O$3)&lt;=YEAR('Rent Roll'!$C11)+'Rent Roll'!$P11-1),MOD(YEAR(O$3),'Rent Roll'!$O11)=MOD(YEAR('Rent Roll'!$C11),'Rent Roll'!$O11),MONTH(O$3)=MONTH('Rent Roll'!$C11)),1,0),0)</f>
        <v>0</v>
      </c>
      <c r="P169" s="567">
        <f>IFERROR(IF(AND(NOT(YEAR(P$3)&lt;=YEAR('Rent Roll'!$C11)+'Rent Roll'!$P11-1),MOD(YEAR(P$3),'Rent Roll'!$O11)=MOD(YEAR('Rent Roll'!$C11),'Rent Roll'!$O11),MONTH(P$3)=MONTH('Rent Roll'!$C11)),1,0),0)</f>
        <v>0</v>
      </c>
      <c r="Q169" s="567">
        <f>IFERROR(IF(AND(NOT(YEAR(Q$3)&lt;=YEAR('Rent Roll'!$C11)+'Rent Roll'!$P11-1),MOD(YEAR(Q$3),'Rent Roll'!$O11)=MOD(YEAR('Rent Roll'!$C11),'Rent Roll'!$O11),MONTH(Q$3)=MONTH('Rent Roll'!$C11)),1,0),0)</f>
        <v>0</v>
      </c>
      <c r="R169" s="767">
        <f>IFERROR(IF(AND(NOT(YEAR(R$3)&lt;=YEAR('Rent Roll'!$C11)+'Rent Roll'!$P11-1),MOD(YEAR(R$3),'Rent Roll'!$O11)=MOD(YEAR('Rent Roll'!$C11),'Rent Roll'!$O11),MONTH(R$3)=MONTH('Rent Roll'!$C11)),1,0),0)</f>
        <v>0</v>
      </c>
      <c r="S169" s="768">
        <f>IFERROR(IF(AND(NOT(YEAR(S$3)&lt;=YEAR('Rent Roll'!$C11)+'Rent Roll'!$P11-1),MOD(YEAR(S$3),'Rent Roll'!$O11)=MOD(YEAR('Rent Roll'!$C11),'Rent Roll'!$O11),MONTH(S$3)=MONTH('Rent Roll'!$C11)),1,0),0)</f>
        <v>0</v>
      </c>
      <c r="T169" s="567">
        <f>IFERROR(IF(AND(NOT(YEAR(T$3)&lt;=YEAR('Rent Roll'!$C11)+'Rent Roll'!$P11-1),MOD(YEAR(T$3),'Rent Roll'!$O11)=MOD(YEAR('Rent Roll'!$C11),'Rent Roll'!$O11),MONTH(T$3)=MONTH('Rent Roll'!$C11)),1,0),0)</f>
        <v>0</v>
      </c>
      <c r="U169" s="567">
        <f>IFERROR(IF(AND(NOT(YEAR(U$3)&lt;=YEAR('Rent Roll'!$C11)+'Rent Roll'!$P11-1),MOD(YEAR(U$3),'Rent Roll'!$O11)=MOD(YEAR('Rent Roll'!$C11),'Rent Roll'!$O11),MONTH(U$3)=MONTH('Rent Roll'!$C11)),1,0),0)</f>
        <v>0</v>
      </c>
      <c r="V169" s="567">
        <f>IFERROR(IF(AND(NOT(YEAR(V$3)&lt;=YEAR('Rent Roll'!$C11)+'Rent Roll'!$P11-1),MOD(YEAR(V$3),'Rent Roll'!$O11)=MOD(YEAR('Rent Roll'!$C11),'Rent Roll'!$O11),MONTH(V$3)=MONTH('Rent Roll'!$C11)),1,0),0)</f>
        <v>0</v>
      </c>
      <c r="W169" s="567">
        <f>IFERROR(IF(AND(NOT(YEAR(W$3)&lt;=YEAR('Rent Roll'!$C11)+'Rent Roll'!$P11-1),MOD(YEAR(W$3),'Rent Roll'!$O11)=MOD(YEAR('Rent Roll'!$C11),'Rent Roll'!$O11),MONTH(W$3)=MONTH('Rent Roll'!$C11)),1,0),0)</f>
        <v>0</v>
      </c>
      <c r="X169" s="567">
        <f>IFERROR(IF(AND(NOT(YEAR(X$3)&lt;=YEAR('Rent Roll'!$C11)+'Rent Roll'!$P11-1),MOD(YEAR(X$3),'Rent Roll'!$O11)=MOD(YEAR('Rent Roll'!$C11),'Rent Roll'!$O11),MONTH(X$3)=MONTH('Rent Roll'!$C11)),1,0),0)</f>
        <v>0</v>
      </c>
      <c r="Y169" s="567">
        <f>IFERROR(IF(AND(NOT(YEAR(Y$3)&lt;=YEAR('Rent Roll'!$C11)+'Rent Roll'!$P11-1),MOD(YEAR(Y$3),'Rent Roll'!$O11)=MOD(YEAR('Rent Roll'!$C11),'Rent Roll'!$O11),MONTH(Y$3)=MONTH('Rent Roll'!$C11)),1,0),0)</f>
        <v>0</v>
      </c>
      <c r="Z169" s="567">
        <f>IFERROR(IF(AND(NOT(YEAR(Z$3)&lt;=YEAR('Rent Roll'!$C11)+'Rent Roll'!$P11-1),MOD(YEAR(Z$3),'Rent Roll'!$O11)=MOD(YEAR('Rent Roll'!$C11),'Rent Roll'!$O11),MONTH(Z$3)=MONTH('Rent Roll'!$C11)),1,0),0)</f>
        <v>0</v>
      </c>
      <c r="AA169" s="567">
        <f>IFERROR(IF(AND(NOT(YEAR(AA$3)&lt;=YEAR('Rent Roll'!$C11)+'Rent Roll'!$P11-1),MOD(YEAR(AA$3),'Rent Roll'!$O11)=MOD(YEAR('Rent Roll'!$C11),'Rent Roll'!$O11),MONTH(AA$3)=MONTH('Rent Roll'!$C11)),1,0),0)</f>
        <v>0</v>
      </c>
      <c r="AB169" s="567">
        <f>IFERROR(IF(AND(NOT(YEAR(AB$3)&lt;=YEAR('Rent Roll'!$C11)+'Rent Roll'!$P11-1),MOD(YEAR(AB$3),'Rent Roll'!$O11)=MOD(YEAR('Rent Roll'!$C11),'Rent Roll'!$O11),MONTH(AB$3)=MONTH('Rent Roll'!$C11)),1,0),0)</f>
        <v>0</v>
      </c>
      <c r="AC169" s="567">
        <f>IFERROR(IF(AND(NOT(YEAR(AC$3)&lt;=YEAR('Rent Roll'!$C11)+'Rent Roll'!$P11-1),MOD(YEAR(AC$3),'Rent Roll'!$O11)=MOD(YEAR('Rent Roll'!$C11),'Rent Roll'!$O11),MONTH(AC$3)=MONTH('Rent Roll'!$C11)),1,0),0)</f>
        <v>0</v>
      </c>
      <c r="AD169" s="767">
        <f>IFERROR(IF(AND(NOT(YEAR(AD$3)&lt;=YEAR('Rent Roll'!$C11)+'Rent Roll'!$P11-1),MOD(YEAR(AD$3),'Rent Roll'!$O11)=MOD(YEAR('Rent Roll'!$C11),'Rent Roll'!$O11),MONTH(AD$3)=MONTH('Rent Roll'!$C11)),1,0),0)</f>
        <v>0</v>
      </c>
      <c r="AE169" s="768">
        <f>IFERROR(IF(AND(NOT(YEAR(AE$3)&lt;=YEAR('Rent Roll'!$C11)+'Rent Roll'!$P11-1),MOD(YEAR(AE$3),'Rent Roll'!$O11)=MOD(YEAR('Rent Roll'!$C11),'Rent Roll'!$O11),MONTH(AE$3)=MONTH('Rent Roll'!$C11)),1,0),0)</f>
        <v>0</v>
      </c>
      <c r="AF169" s="567">
        <f>IFERROR(IF(AND(NOT(YEAR(AF$3)&lt;=YEAR('Rent Roll'!$C11)+'Rent Roll'!$P11-1),MOD(YEAR(AF$3),'Rent Roll'!$O11)=MOD(YEAR('Rent Roll'!$C11),'Rent Roll'!$O11),MONTH(AF$3)=MONTH('Rent Roll'!$C11)),1,0),0)</f>
        <v>0</v>
      </c>
      <c r="AG169" s="567">
        <f>IFERROR(IF(AND(NOT(YEAR(AG$3)&lt;=YEAR('Rent Roll'!$C11)+'Rent Roll'!$P11-1),MOD(YEAR(AG$3),'Rent Roll'!$O11)=MOD(YEAR('Rent Roll'!$C11),'Rent Roll'!$O11),MONTH(AG$3)=MONTH('Rent Roll'!$C11)),1,0),0)</f>
        <v>0</v>
      </c>
      <c r="AH169" s="567">
        <f>IFERROR(IF(AND(NOT(YEAR(AH$3)&lt;=YEAR('Rent Roll'!$C11)+'Rent Roll'!$P11-1),MOD(YEAR(AH$3),'Rent Roll'!$O11)=MOD(YEAR('Rent Roll'!$C11),'Rent Roll'!$O11),MONTH(AH$3)=MONTH('Rent Roll'!$C11)),1,0),0)</f>
        <v>0</v>
      </c>
      <c r="AI169" s="567">
        <f>IFERROR(IF(AND(NOT(YEAR(AI$3)&lt;=YEAR('Rent Roll'!$C11)+'Rent Roll'!$P11-1),MOD(YEAR(AI$3),'Rent Roll'!$O11)=MOD(YEAR('Rent Roll'!$C11),'Rent Roll'!$O11),MONTH(AI$3)=MONTH('Rent Roll'!$C11)),1,0),0)</f>
        <v>0</v>
      </c>
      <c r="AJ169" s="567">
        <f>IFERROR(IF(AND(NOT(YEAR(AJ$3)&lt;=YEAR('Rent Roll'!$C11)+'Rent Roll'!$P11-1),MOD(YEAR(AJ$3),'Rent Roll'!$O11)=MOD(YEAR('Rent Roll'!$C11),'Rent Roll'!$O11),MONTH(AJ$3)=MONTH('Rent Roll'!$C11)),1,0),0)</f>
        <v>0</v>
      </c>
      <c r="AK169" s="567">
        <f>IFERROR(IF(AND(NOT(YEAR(AK$3)&lt;=YEAR('Rent Roll'!$C11)+'Rent Roll'!$P11-1),MOD(YEAR(AK$3),'Rent Roll'!$O11)=MOD(YEAR('Rent Roll'!$C11),'Rent Roll'!$O11),MONTH(AK$3)=MONTH('Rent Roll'!$C11)),1,0),0)</f>
        <v>0</v>
      </c>
      <c r="AL169" s="567">
        <f>IFERROR(IF(AND(NOT(YEAR(AL$3)&lt;=YEAR('Rent Roll'!$C11)+'Rent Roll'!$P11-1),MOD(YEAR(AL$3),'Rent Roll'!$O11)=MOD(YEAR('Rent Roll'!$C11),'Rent Roll'!$O11),MONTH(AL$3)=MONTH('Rent Roll'!$C11)),1,0),0)</f>
        <v>0</v>
      </c>
      <c r="AM169" s="567">
        <f>IFERROR(IF(AND(NOT(YEAR(AM$3)&lt;=YEAR('Rent Roll'!$C11)+'Rent Roll'!$P11-1),MOD(YEAR(AM$3),'Rent Roll'!$O11)=MOD(YEAR('Rent Roll'!$C11),'Rent Roll'!$O11),MONTH(AM$3)=MONTH('Rent Roll'!$C11)),1,0),0)</f>
        <v>0</v>
      </c>
      <c r="AN169" s="567">
        <f>IFERROR(IF(AND(NOT(YEAR(AN$3)&lt;=YEAR('Rent Roll'!$C11)+'Rent Roll'!$P11-1),MOD(YEAR(AN$3),'Rent Roll'!$O11)=MOD(YEAR('Rent Roll'!$C11),'Rent Roll'!$O11),MONTH(AN$3)=MONTH('Rent Roll'!$C11)),1,0),0)</f>
        <v>0</v>
      </c>
      <c r="AO169" s="567">
        <f>IFERROR(IF(AND(NOT(YEAR(AO$3)&lt;=YEAR('Rent Roll'!$C11)+'Rent Roll'!$P11-1),MOD(YEAR(AO$3),'Rent Roll'!$O11)=MOD(YEAR('Rent Roll'!$C11),'Rent Roll'!$O11),MONTH(AO$3)=MONTH('Rent Roll'!$C11)),1,0),0)</f>
        <v>0</v>
      </c>
      <c r="AP169" s="767">
        <f>IFERROR(IF(AND(NOT(YEAR(AP$3)&lt;=YEAR('Rent Roll'!$C11)+'Rent Roll'!$P11-1),MOD(YEAR(AP$3),'Rent Roll'!$O11)=MOD(YEAR('Rent Roll'!$C11),'Rent Roll'!$O11),MONTH(AP$3)=MONTH('Rent Roll'!$C11)),1,0),0)</f>
        <v>0</v>
      </c>
      <c r="AQ169" s="768">
        <f>IFERROR(IF(AND(NOT(YEAR(AQ$3)&lt;=YEAR('Rent Roll'!$C11)+'Rent Roll'!$P11-1),MOD(YEAR(AQ$3),'Rent Roll'!$O11)=MOD(YEAR('Rent Roll'!$C11),'Rent Roll'!$O11),MONTH(AQ$3)=MONTH('Rent Roll'!$C11)),1,0),0)</f>
        <v>0</v>
      </c>
      <c r="AR169" s="567">
        <f>IFERROR(IF(AND(NOT(YEAR(AR$3)&lt;=YEAR('Rent Roll'!$C11)+'Rent Roll'!$P11-1),MOD(YEAR(AR$3),'Rent Roll'!$O11)=MOD(YEAR('Rent Roll'!$C11),'Rent Roll'!$O11),MONTH(AR$3)=MONTH('Rent Roll'!$C11)),1,0),0)</f>
        <v>0</v>
      </c>
      <c r="AS169" s="567">
        <f>IFERROR(IF(AND(NOT(YEAR(AS$3)&lt;=YEAR('Rent Roll'!$C11)+'Rent Roll'!$P11-1),MOD(YEAR(AS$3),'Rent Roll'!$O11)=MOD(YEAR('Rent Roll'!$C11),'Rent Roll'!$O11),MONTH(AS$3)=MONTH('Rent Roll'!$C11)),1,0),0)</f>
        <v>0</v>
      </c>
      <c r="AT169" s="567">
        <f>IFERROR(IF(AND(NOT(YEAR(AT$3)&lt;=YEAR('Rent Roll'!$C11)+'Rent Roll'!$P11-1),MOD(YEAR(AT$3),'Rent Roll'!$O11)=MOD(YEAR('Rent Roll'!$C11),'Rent Roll'!$O11),MONTH(AT$3)=MONTH('Rent Roll'!$C11)),1,0),0)</f>
        <v>0</v>
      </c>
      <c r="AU169" s="567">
        <f>IFERROR(IF(AND(NOT(YEAR(AU$3)&lt;=YEAR('Rent Roll'!$C11)+'Rent Roll'!$P11-1),MOD(YEAR(AU$3),'Rent Roll'!$O11)=MOD(YEAR('Rent Roll'!$C11),'Rent Roll'!$O11),MONTH(AU$3)=MONTH('Rent Roll'!$C11)),1,0),0)</f>
        <v>0</v>
      </c>
      <c r="AV169" s="567">
        <f>IFERROR(IF(AND(NOT(YEAR(AV$3)&lt;=YEAR('Rent Roll'!$C11)+'Rent Roll'!$P11-1),MOD(YEAR(AV$3),'Rent Roll'!$O11)=MOD(YEAR('Rent Roll'!$C11),'Rent Roll'!$O11),MONTH(AV$3)=MONTH('Rent Roll'!$C11)),1,0),0)</f>
        <v>0</v>
      </c>
      <c r="AW169" s="567">
        <f>IFERROR(IF(AND(NOT(YEAR(AW$3)&lt;=YEAR('Rent Roll'!$C11)+'Rent Roll'!$P11-1),MOD(YEAR(AW$3),'Rent Roll'!$O11)=MOD(YEAR('Rent Roll'!$C11),'Rent Roll'!$O11),MONTH(AW$3)=MONTH('Rent Roll'!$C11)),1,0),0)</f>
        <v>0</v>
      </c>
      <c r="AX169" s="567">
        <f>IFERROR(IF(AND(NOT(YEAR(AX$3)&lt;=YEAR('Rent Roll'!$C11)+'Rent Roll'!$P11-1),MOD(YEAR(AX$3),'Rent Roll'!$O11)=MOD(YEAR('Rent Roll'!$C11),'Rent Roll'!$O11),MONTH(AX$3)=MONTH('Rent Roll'!$C11)),1,0),0)</f>
        <v>0</v>
      </c>
      <c r="AY169" s="567">
        <f>IFERROR(IF(AND(NOT(YEAR(AY$3)&lt;=YEAR('Rent Roll'!$C11)+'Rent Roll'!$P11-1),MOD(YEAR(AY$3),'Rent Roll'!$O11)=MOD(YEAR('Rent Roll'!$C11),'Rent Roll'!$O11),MONTH(AY$3)=MONTH('Rent Roll'!$C11)),1,0),0)</f>
        <v>0</v>
      </c>
      <c r="AZ169" s="567">
        <f>IFERROR(IF(AND(NOT(YEAR(AZ$3)&lt;=YEAR('Rent Roll'!$C11)+'Rent Roll'!$P11-1),MOD(YEAR(AZ$3),'Rent Roll'!$O11)=MOD(YEAR('Rent Roll'!$C11),'Rent Roll'!$O11),MONTH(AZ$3)=MONTH('Rent Roll'!$C11)),1,0),0)</f>
        <v>0</v>
      </c>
      <c r="BA169" s="567">
        <f>IFERROR(IF(AND(NOT(YEAR(BA$3)&lt;=YEAR('Rent Roll'!$C11)+'Rent Roll'!$P11-1),MOD(YEAR(BA$3),'Rent Roll'!$O11)=MOD(YEAR('Rent Roll'!$C11),'Rent Roll'!$O11),MONTH(BA$3)=MONTH('Rent Roll'!$C11)),1,0),0)</f>
        <v>0</v>
      </c>
      <c r="BB169" s="767">
        <f>IFERROR(IF(AND(NOT(YEAR(BB$3)&lt;=YEAR('Rent Roll'!$C11)+'Rent Roll'!$P11-1),MOD(YEAR(BB$3),'Rent Roll'!$O11)=MOD(YEAR('Rent Roll'!$C11),'Rent Roll'!$O11),MONTH(BB$3)=MONTH('Rent Roll'!$C11)),1,0),0)</f>
        <v>0</v>
      </c>
      <c r="BC169" s="768">
        <f>IFERROR(IF(AND(NOT(YEAR(BC$3)&lt;=YEAR('Rent Roll'!$C11)+'Rent Roll'!$P11-1),MOD(YEAR(BC$3),'Rent Roll'!$O11)=MOD(YEAR('Rent Roll'!$C11),'Rent Roll'!$O11),MONTH(BC$3)=MONTH('Rent Roll'!$C11)),1,0),0)</f>
        <v>0</v>
      </c>
      <c r="BD169" s="567">
        <f>IFERROR(IF(AND(NOT(YEAR(BD$3)&lt;=YEAR('Rent Roll'!$C11)+'Rent Roll'!$P11-1),MOD(YEAR(BD$3),'Rent Roll'!$O11)=MOD(YEAR('Rent Roll'!$C11),'Rent Roll'!$O11),MONTH(BD$3)=MONTH('Rent Roll'!$C11)),1,0),0)</f>
        <v>0</v>
      </c>
      <c r="BE169" s="567">
        <f>IFERROR(IF(AND(NOT(YEAR(BE$3)&lt;=YEAR('Rent Roll'!$C11)+'Rent Roll'!$P11-1),MOD(YEAR(BE$3),'Rent Roll'!$O11)=MOD(YEAR('Rent Roll'!$C11),'Rent Roll'!$O11),MONTH(BE$3)=MONTH('Rent Roll'!$C11)),1,0),0)</f>
        <v>0</v>
      </c>
      <c r="BF169" s="567">
        <f>IFERROR(IF(AND(NOT(YEAR(BF$3)&lt;=YEAR('Rent Roll'!$C11)+'Rent Roll'!$P11-1),MOD(YEAR(BF$3),'Rent Roll'!$O11)=MOD(YEAR('Rent Roll'!$C11),'Rent Roll'!$O11),MONTH(BF$3)=MONTH('Rent Roll'!$C11)),1,0),0)</f>
        <v>0</v>
      </c>
      <c r="BG169" s="567">
        <f>IFERROR(IF(AND(NOT(YEAR(BG$3)&lt;=YEAR('Rent Roll'!$C11)+'Rent Roll'!$P11-1),MOD(YEAR(BG$3),'Rent Roll'!$O11)=MOD(YEAR('Rent Roll'!$C11),'Rent Roll'!$O11),MONTH(BG$3)=MONTH('Rent Roll'!$C11)),1,0),0)</f>
        <v>0</v>
      </c>
      <c r="BH169" s="567">
        <f>IFERROR(IF(AND(NOT(YEAR(BH$3)&lt;=YEAR('Rent Roll'!$C11)+'Rent Roll'!$P11-1),MOD(YEAR(BH$3),'Rent Roll'!$O11)=MOD(YEAR('Rent Roll'!$C11),'Rent Roll'!$O11),MONTH(BH$3)=MONTH('Rent Roll'!$C11)),1,0),0)</f>
        <v>0</v>
      </c>
      <c r="BI169" s="567">
        <f>IFERROR(IF(AND(NOT(YEAR(BI$3)&lt;=YEAR('Rent Roll'!$C11)+'Rent Roll'!$P11-1),MOD(YEAR(BI$3),'Rent Roll'!$O11)=MOD(YEAR('Rent Roll'!$C11),'Rent Roll'!$O11),MONTH(BI$3)=MONTH('Rent Roll'!$C11)),1,0),0)</f>
        <v>0</v>
      </c>
      <c r="BJ169" s="567">
        <f>IFERROR(IF(AND(NOT(YEAR(BJ$3)&lt;=YEAR('Rent Roll'!$C11)+'Rent Roll'!$P11-1),MOD(YEAR(BJ$3),'Rent Roll'!$O11)=MOD(YEAR('Rent Roll'!$C11),'Rent Roll'!$O11),MONTH(BJ$3)=MONTH('Rent Roll'!$C11)),1,0),0)</f>
        <v>0</v>
      </c>
      <c r="BK169" s="567">
        <f>IFERROR(IF(AND(NOT(YEAR(BK$3)&lt;=YEAR('Rent Roll'!$C11)+'Rent Roll'!$P11-1),MOD(YEAR(BK$3),'Rent Roll'!$O11)=MOD(YEAR('Rent Roll'!$C11),'Rent Roll'!$O11),MONTH(BK$3)=MONTH('Rent Roll'!$C11)),1,0),0)</f>
        <v>0</v>
      </c>
      <c r="BL169" s="567">
        <f>IFERROR(IF(AND(NOT(YEAR(BL$3)&lt;=YEAR('Rent Roll'!$C11)+'Rent Roll'!$P11-1),MOD(YEAR(BL$3),'Rent Roll'!$O11)=MOD(YEAR('Rent Roll'!$C11),'Rent Roll'!$O11),MONTH(BL$3)=MONTH('Rent Roll'!$C11)),1,0),0)</f>
        <v>0</v>
      </c>
      <c r="BM169" s="567">
        <f>IFERROR(IF(AND(NOT(YEAR(BM$3)&lt;=YEAR('Rent Roll'!$C11)+'Rent Roll'!$P11-1),MOD(YEAR(BM$3),'Rent Roll'!$O11)=MOD(YEAR('Rent Roll'!$C11),'Rent Roll'!$O11),MONTH(BM$3)=MONTH('Rent Roll'!$C11)),1,0),0)</f>
        <v>0</v>
      </c>
      <c r="BN169" s="767">
        <f>IFERROR(IF(AND(NOT(YEAR(BN$3)&lt;=YEAR('Rent Roll'!$C11)+'Rent Roll'!$P11-1),MOD(YEAR(BN$3),'Rent Roll'!$O11)=MOD(YEAR('Rent Roll'!$C11),'Rent Roll'!$O11),MONTH(BN$3)=MONTH('Rent Roll'!$C11)),1,0),0)</f>
        <v>0</v>
      </c>
      <c r="BO169" s="768">
        <f>IFERROR(IF(AND(NOT(YEAR(BO$3)&lt;=YEAR('Rent Roll'!$C11)+'Rent Roll'!$P11-1),MOD(YEAR(BO$3),'Rent Roll'!$O11)=MOD(YEAR('Rent Roll'!$C11),'Rent Roll'!$O11),MONTH(BO$3)=MONTH('Rent Roll'!$C11)),1,0),0)</f>
        <v>0</v>
      </c>
      <c r="BP169" s="567">
        <f>IFERROR(IF(AND(NOT(YEAR(BP$3)&lt;=YEAR('Rent Roll'!$C11)+'Rent Roll'!$P11-1),MOD(YEAR(BP$3),'Rent Roll'!$O11)=MOD(YEAR('Rent Roll'!$C11),'Rent Roll'!$O11),MONTH(BP$3)=MONTH('Rent Roll'!$C11)),1,0),0)</f>
        <v>0</v>
      </c>
      <c r="BQ169" s="567">
        <f>IFERROR(IF(AND(NOT(YEAR(BQ$3)&lt;=YEAR('Rent Roll'!$C11)+'Rent Roll'!$P11-1),MOD(YEAR(BQ$3),'Rent Roll'!$O11)=MOD(YEAR('Rent Roll'!$C11),'Rent Roll'!$O11),MONTH(BQ$3)=MONTH('Rent Roll'!$C11)),1,0),0)</f>
        <v>0</v>
      </c>
      <c r="BR169" s="567">
        <f>IFERROR(IF(AND(NOT(YEAR(BR$3)&lt;=YEAR('Rent Roll'!$C11)+'Rent Roll'!$P11-1),MOD(YEAR(BR$3),'Rent Roll'!$O11)=MOD(YEAR('Rent Roll'!$C11),'Rent Roll'!$O11),MONTH(BR$3)=MONTH('Rent Roll'!$C11)),1,0),0)</f>
        <v>0</v>
      </c>
      <c r="BS169" s="567">
        <f>IFERROR(IF(AND(NOT(YEAR(BS$3)&lt;=YEAR('Rent Roll'!$C11)+'Rent Roll'!$P11-1),MOD(YEAR(BS$3),'Rent Roll'!$O11)=MOD(YEAR('Rent Roll'!$C11),'Rent Roll'!$O11),MONTH(BS$3)=MONTH('Rent Roll'!$C11)),1,0),0)</f>
        <v>0</v>
      </c>
      <c r="BT169" s="567">
        <f>IFERROR(IF(AND(NOT(YEAR(BT$3)&lt;=YEAR('Rent Roll'!$C11)+'Rent Roll'!$P11-1),MOD(YEAR(BT$3),'Rent Roll'!$O11)=MOD(YEAR('Rent Roll'!$C11),'Rent Roll'!$O11),MONTH(BT$3)=MONTH('Rent Roll'!$C11)),1,0),0)</f>
        <v>0</v>
      </c>
      <c r="BU169" s="567">
        <f>IFERROR(IF(AND(NOT(YEAR(BU$3)&lt;=YEAR('Rent Roll'!$C11)+'Rent Roll'!$P11-1),MOD(YEAR(BU$3),'Rent Roll'!$O11)=MOD(YEAR('Rent Roll'!$C11),'Rent Roll'!$O11),MONTH(BU$3)=MONTH('Rent Roll'!$C11)),1,0),0)</f>
        <v>0</v>
      </c>
      <c r="BV169" s="567">
        <f>IFERROR(IF(AND(NOT(YEAR(BV$3)&lt;=YEAR('Rent Roll'!$C11)+'Rent Roll'!$P11-1),MOD(YEAR(BV$3),'Rent Roll'!$O11)=MOD(YEAR('Rent Roll'!$C11),'Rent Roll'!$O11),MONTH(BV$3)=MONTH('Rent Roll'!$C11)),1,0),0)</f>
        <v>0</v>
      </c>
      <c r="BW169" s="567">
        <f>IFERROR(IF(AND(NOT(YEAR(BW$3)&lt;=YEAR('Rent Roll'!$C11)+'Rent Roll'!$P11-1),MOD(YEAR(BW$3),'Rent Roll'!$O11)=MOD(YEAR('Rent Roll'!$C11),'Rent Roll'!$O11),MONTH(BW$3)=MONTH('Rent Roll'!$C11)),1,0),0)</f>
        <v>0</v>
      </c>
      <c r="BX169" s="567">
        <f>IFERROR(IF(AND(NOT(YEAR(BX$3)&lt;=YEAR('Rent Roll'!$C11)+'Rent Roll'!$P11-1),MOD(YEAR(BX$3),'Rent Roll'!$O11)=MOD(YEAR('Rent Roll'!$C11),'Rent Roll'!$O11),MONTH(BX$3)=MONTH('Rent Roll'!$C11)),1,0),0)</f>
        <v>0</v>
      </c>
      <c r="BY169" s="567">
        <f>IFERROR(IF(AND(NOT(YEAR(BY$3)&lt;=YEAR('Rent Roll'!$C11)+'Rent Roll'!$P11-1),MOD(YEAR(BY$3),'Rent Roll'!$O11)=MOD(YEAR('Rent Roll'!$C11),'Rent Roll'!$O11),MONTH(BY$3)=MONTH('Rent Roll'!$C11)),1,0),0)</f>
        <v>0</v>
      </c>
      <c r="BZ169" s="767">
        <f>IFERROR(IF(AND(NOT(YEAR(BZ$3)&lt;=YEAR('Rent Roll'!$C11)+'Rent Roll'!$P11-1),MOD(YEAR(BZ$3),'Rent Roll'!$O11)=MOD(YEAR('Rent Roll'!$C11),'Rent Roll'!$O11),MONTH(BZ$3)=MONTH('Rent Roll'!$C11)),1,0),0)</f>
        <v>0</v>
      </c>
      <c r="CA169" s="768">
        <f>IFERROR(IF(AND(NOT(YEAR(CA$3)&lt;=YEAR('Rent Roll'!$C11)+'Rent Roll'!$P11-1),MOD(YEAR(CA$3),'Rent Roll'!$O11)=MOD(YEAR('Rent Roll'!$C11),'Rent Roll'!$O11),MONTH(CA$3)=MONTH('Rent Roll'!$C11)),1,0),0)</f>
        <v>0</v>
      </c>
      <c r="CB169" s="567">
        <f>IFERROR(IF(AND(NOT(YEAR(CB$3)&lt;=YEAR('Rent Roll'!$C11)+'Rent Roll'!$P11-1),MOD(YEAR(CB$3),'Rent Roll'!$O11)=MOD(YEAR('Rent Roll'!$C11),'Rent Roll'!$O11),MONTH(CB$3)=MONTH('Rent Roll'!$C11)),1,0),0)</f>
        <v>0</v>
      </c>
      <c r="CC169" s="567">
        <f>IFERROR(IF(AND(NOT(YEAR(CC$3)&lt;=YEAR('Rent Roll'!$C11)+'Rent Roll'!$P11-1),MOD(YEAR(CC$3),'Rent Roll'!$O11)=MOD(YEAR('Rent Roll'!$C11),'Rent Roll'!$O11),MONTH(CC$3)=MONTH('Rent Roll'!$C11)),1,0),0)</f>
        <v>0</v>
      </c>
      <c r="CD169" s="567">
        <f>IFERROR(IF(AND(NOT(YEAR(CD$3)&lt;=YEAR('Rent Roll'!$C11)+'Rent Roll'!$P11-1),MOD(YEAR(CD$3),'Rent Roll'!$O11)=MOD(YEAR('Rent Roll'!$C11),'Rent Roll'!$O11),MONTH(CD$3)=MONTH('Rent Roll'!$C11)),1,0),0)</f>
        <v>0</v>
      </c>
      <c r="CE169" s="567">
        <f>IFERROR(IF(AND(NOT(YEAR(CE$3)&lt;=YEAR('Rent Roll'!$C11)+'Rent Roll'!$P11-1),MOD(YEAR(CE$3),'Rent Roll'!$O11)=MOD(YEAR('Rent Roll'!$C11),'Rent Roll'!$O11),MONTH(CE$3)=MONTH('Rent Roll'!$C11)),1,0),0)</f>
        <v>0</v>
      </c>
      <c r="CF169" s="567">
        <f>IFERROR(IF(AND(NOT(YEAR(CF$3)&lt;=YEAR('Rent Roll'!$C11)+'Rent Roll'!$P11-1),MOD(YEAR(CF$3),'Rent Roll'!$O11)=MOD(YEAR('Rent Roll'!$C11),'Rent Roll'!$O11),MONTH(CF$3)=MONTH('Rent Roll'!$C11)),1,0),0)</f>
        <v>0</v>
      </c>
      <c r="CG169" s="567">
        <f>IFERROR(IF(AND(NOT(YEAR(CG$3)&lt;=YEAR('Rent Roll'!$C11)+'Rent Roll'!$P11-1),MOD(YEAR(CG$3),'Rent Roll'!$O11)=MOD(YEAR('Rent Roll'!$C11),'Rent Roll'!$O11),MONTH(CG$3)=MONTH('Rent Roll'!$C11)),1,0),0)</f>
        <v>0</v>
      </c>
      <c r="CH169" s="567">
        <f>IFERROR(IF(AND(NOT(YEAR(CH$3)&lt;=YEAR('Rent Roll'!$C11)+'Rent Roll'!$P11-1),MOD(YEAR(CH$3),'Rent Roll'!$O11)=MOD(YEAR('Rent Roll'!$C11),'Rent Roll'!$O11),MONTH(CH$3)=MONTH('Rent Roll'!$C11)),1,0),0)</f>
        <v>0</v>
      </c>
      <c r="CI169" s="567">
        <f>IFERROR(IF(AND(NOT(YEAR(CI$3)&lt;=YEAR('Rent Roll'!$C11)+'Rent Roll'!$P11-1),MOD(YEAR(CI$3),'Rent Roll'!$O11)=MOD(YEAR('Rent Roll'!$C11),'Rent Roll'!$O11),MONTH(CI$3)=MONTH('Rent Roll'!$C11)),1,0),0)</f>
        <v>0</v>
      </c>
      <c r="CJ169" s="567">
        <f>IFERROR(IF(AND(NOT(YEAR(CJ$3)&lt;=YEAR('Rent Roll'!$C11)+'Rent Roll'!$P11-1),MOD(YEAR(CJ$3),'Rent Roll'!$O11)=MOD(YEAR('Rent Roll'!$C11),'Rent Roll'!$O11),MONTH(CJ$3)=MONTH('Rent Roll'!$C11)),1,0),0)</f>
        <v>0</v>
      </c>
      <c r="CK169" s="567">
        <f>IFERROR(IF(AND(NOT(YEAR(CK$3)&lt;=YEAR('Rent Roll'!$C11)+'Rent Roll'!$P11-1),MOD(YEAR(CK$3),'Rent Roll'!$O11)=MOD(YEAR('Rent Roll'!$C11),'Rent Roll'!$O11),MONTH(CK$3)=MONTH('Rent Roll'!$C11)),1,0),0)</f>
        <v>0</v>
      </c>
      <c r="CL169" s="767">
        <f>IFERROR(IF(AND(NOT(YEAR(CL$3)&lt;=YEAR('Rent Roll'!$C11)+'Rent Roll'!$P11-1),MOD(YEAR(CL$3),'Rent Roll'!$O11)=MOD(YEAR('Rent Roll'!$C11),'Rent Roll'!$O11),MONTH(CL$3)=MONTH('Rent Roll'!$C11)),1,0),0)</f>
        <v>0</v>
      </c>
      <c r="CM169" s="768">
        <f>IFERROR(IF(AND(NOT(YEAR(CM$3)&lt;=YEAR('Rent Roll'!$C11)+'Rent Roll'!$P11-1),MOD(YEAR(CM$3),'Rent Roll'!$O11)=MOD(YEAR('Rent Roll'!$C11),'Rent Roll'!$O11),MONTH(CM$3)=MONTH('Rent Roll'!$C11)),1,0),0)</f>
        <v>0</v>
      </c>
      <c r="CN169" s="567">
        <f>IFERROR(IF(AND(NOT(YEAR(CN$3)&lt;=YEAR('Rent Roll'!$C11)+'Rent Roll'!$P11-1),MOD(YEAR(CN$3),'Rent Roll'!$O11)=MOD(YEAR('Rent Roll'!$C11),'Rent Roll'!$O11),MONTH(CN$3)=MONTH('Rent Roll'!$C11)),1,0),0)</f>
        <v>0</v>
      </c>
      <c r="CO169" s="567">
        <f>IFERROR(IF(AND(NOT(YEAR(CO$3)&lt;=YEAR('Rent Roll'!$C11)+'Rent Roll'!$P11-1),MOD(YEAR(CO$3),'Rent Roll'!$O11)=MOD(YEAR('Rent Roll'!$C11),'Rent Roll'!$O11),MONTH(CO$3)=MONTH('Rent Roll'!$C11)),1,0),0)</f>
        <v>0</v>
      </c>
      <c r="CP169" s="567">
        <f>IFERROR(IF(AND(NOT(YEAR(CP$3)&lt;=YEAR('Rent Roll'!$C11)+'Rent Roll'!$P11-1),MOD(YEAR(CP$3),'Rent Roll'!$O11)=MOD(YEAR('Rent Roll'!$C11),'Rent Roll'!$O11),MONTH(CP$3)=MONTH('Rent Roll'!$C11)),1,0),0)</f>
        <v>0</v>
      </c>
      <c r="CQ169" s="567">
        <f>IFERROR(IF(AND(NOT(YEAR(CQ$3)&lt;=YEAR('Rent Roll'!$C11)+'Rent Roll'!$P11-1),MOD(YEAR(CQ$3),'Rent Roll'!$O11)=MOD(YEAR('Rent Roll'!$C11),'Rent Roll'!$O11),MONTH(CQ$3)=MONTH('Rent Roll'!$C11)),1,0),0)</f>
        <v>0</v>
      </c>
      <c r="CR169" s="567">
        <f>IFERROR(IF(AND(NOT(YEAR(CR$3)&lt;=YEAR('Rent Roll'!$C11)+'Rent Roll'!$P11-1),MOD(YEAR(CR$3),'Rent Roll'!$O11)=MOD(YEAR('Rent Roll'!$C11),'Rent Roll'!$O11),MONTH(CR$3)=MONTH('Rent Roll'!$C11)),1,0),0)</f>
        <v>0</v>
      </c>
      <c r="CS169" s="567">
        <f>IFERROR(IF(AND(NOT(YEAR(CS$3)&lt;=YEAR('Rent Roll'!$C11)+'Rent Roll'!$P11-1),MOD(YEAR(CS$3),'Rent Roll'!$O11)=MOD(YEAR('Rent Roll'!$C11),'Rent Roll'!$O11),MONTH(CS$3)=MONTH('Rent Roll'!$C11)),1,0),0)</f>
        <v>0</v>
      </c>
      <c r="CT169" s="567">
        <f>IFERROR(IF(AND(NOT(YEAR(CT$3)&lt;=YEAR('Rent Roll'!$C11)+'Rent Roll'!$P11-1),MOD(YEAR(CT$3),'Rent Roll'!$O11)=MOD(YEAR('Rent Roll'!$C11),'Rent Roll'!$O11),MONTH(CT$3)=MONTH('Rent Roll'!$C11)),1,0),0)</f>
        <v>0</v>
      </c>
      <c r="CU169" s="567">
        <f>IFERROR(IF(AND(NOT(YEAR(CU$3)&lt;=YEAR('Rent Roll'!$C11)+'Rent Roll'!$P11-1),MOD(YEAR(CU$3),'Rent Roll'!$O11)=MOD(YEAR('Rent Roll'!$C11),'Rent Roll'!$O11),MONTH(CU$3)=MONTH('Rent Roll'!$C11)),1,0),0)</f>
        <v>0</v>
      </c>
      <c r="CV169" s="567">
        <f>IFERROR(IF(AND(NOT(YEAR(CV$3)&lt;=YEAR('Rent Roll'!$C11)+'Rent Roll'!$P11-1),MOD(YEAR(CV$3),'Rent Roll'!$O11)=MOD(YEAR('Rent Roll'!$C11),'Rent Roll'!$O11),MONTH(CV$3)=MONTH('Rent Roll'!$C11)),1,0),0)</f>
        <v>0</v>
      </c>
      <c r="CW169" s="567">
        <f>IFERROR(IF(AND(NOT(YEAR(CW$3)&lt;=YEAR('Rent Roll'!$C11)+'Rent Roll'!$P11-1),MOD(YEAR(CW$3),'Rent Roll'!$O11)=MOD(YEAR('Rent Roll'!$C11),'Rent Roll'!$O11),MONTH(CW$3)=MONTH('Rent Roll'!$C11)),1,0),0)</f>
        <v>0</v>
      </c>
      <c r="CX169" s="767">
        <f>IFERROR(IF(AND(NOT(YEAR(CX$3)&lt;=YEAR('Rent Roll'!$C11)+'Rent Roll'!$P11-1),MOD(YEAR(CX$3),'Rent Roll'!$O11)=MOD(YEAR('Rent Roll'!$C11),'Rent Roll'!$O11),MONTH(CX$3)=MONTH('Rent Roll'!$C11)),1,0),0)</f>
        <v>0</v>
      </c>
      <c r="CY169" s="768">
        <f>IFERROR(IF(AND(NOT(YEAR(CY$3)&lt;=YEAR('Rent Roll'!$C11)+'Rent Roll'!$P11-1),MOD(YEAR(CY$3),'Rent Roll'!$O11)=MOD(YEAR('Rent Roll'!$C11),'Rent Roll'!$O11),MONTH(CY$3)=MONTH('Rent Roll'!$C11)),1,0),0)</f>
        <v>0</v>
      </c>
      <c r="CZ169" s="567">
        <f>IFERROR(IF(AND(NOT(YEAR(CZ$3)&lt;=YEAR('Rent Roll'!$C11)+'Rent Roll'!$P11-1),MOD(YEAR(CZ$3),'Rent Roll'!$O11)=MOD(YEAR('Rent Roll'!$C11),'Rent Roll'!$O11),MONTH(CZ$3)=MONTH('Rent Roll'!$C11)),1,0),0)</f>
        <v>0</v>
      </c>
      <c r="DA169" s="567">
        <f>IFERROR(IF(AND(NOT(YEAR(DA$3)&lt;=YEAR('Rent Roll'!$C11)+'Rent Roll'!$P11-1),MOD(YEAR(DA$3),'Rent Roll'!$O11)=MOD(YEAR('Rent Roll'!$C11),'Rent Roll'!$O11),MONTH(DA$3)=MONTH('Rent Roll'!$C11)),1,0),0)</f>
        <v>0</v>
      </c>
      <c r="DB169" s="567">
        <f>IFERROR(IF(AND(NOT(YEAR(DB$3)&lt;=YEAR('Rent Roll'!$C11)+'Rent Roll'!$P11-1),MOD(YEAR(DB$3),'Rent Roll'!$O11)=MOD(YEAR('Rent Roll'!$C11),'Rent Roll'!$O11),MONTH(DB$3)=MONTH('Rent Roll'!$C11)),1,0),0)</f>
        <v>0</v>
      </c>
      <c r="DC169" s="567">
        <f>IFERROR(IF(AND(NOT(YEAR(DC$3)&lt;=YEAR('Rent Roll'!$C11)+'Rent Roll'!$P11-1),MOD(YEAR(DC$3),'Rent Roll'!$O11)=MOD(YEAR('Rent Roll'!$C11),'Rent Roll'!$O11),MONTH(DC$3)=MONTH('Rent Roll'!$C11)),1,0),0)</f>
        <v>0</v>
      </c>
      <c r="DD169" s="567">
        <f>IFERROR(IF(AND(NOT(YEAR(DD$3)&lt;=YEAR('Rent Roll'!$C11)+'Rent Roll'!$P11-1),MOD(YEAR(DD$3),'Rent Roll'!$O11)=MOD(YEAR('Rent Roll'!$C11),'Rent Roll'!$O11),MONTH(DD$3)=MONTH('Rent Roll'!$C11)),1,0),0)</f>
        <v>0</v>
      </c>
      <c r="DE169" s="567">
        <f>IFERROR(IF(AND(NOT(YEAR(DE$3)&lt;=YEAR('Rent Roll'!$C11)+'Rent Roll'!$P11-1),MOD(YEAR(DE$3),'Rent Roll'!$O11)=MOD(YEAR('Rent Roll'!$C11),'Rent Roll'!$O11),MONTH(DE$3)=MONTH('Rent Roll'!$C11)),1,0),0)</f>
        <v>0</v>
      </c>
      <c r="DF169" s="567">
        <f>IFERROR(IF(AND(NOT(YEAR(DF$3)&lt;=YEAR('Rent Roll'!$C11)+'Rent Roll'!$P11-1),MOD(YEAR(DF$3),'Rent Roll'!$O11)=MOD(YEAR('Rent Roll'!$C11),'Rent Roll'!$O11),MONTH(DF$3)=MONTH('Rent Roll'!$C11)),1,0),0)</f>
        <v>0</v>
      </c>
      <c r="DG169" s="567">
        <f>IFERROR(IF(AND(NOT(YEAR(DG$3)&lt;=YEAR('Rent Roll'!$C11)+'Rent Roll'!$P11-1),MOD(YEAR(DG$3),'Rent Roll'!$O11)=MOD(YEAR('Rent Roll'!$C11),'Rent Roll'!$O11),MONTH(DG$3)=MONTH('Rent Roll'!$C11)),1,0),0)</f>
        <v>0</v>
      </c>
      <c r="DH169" s="567">
        <f>IFERROR(IF(AND(NOT(YEAR(DH$3)&lt;=YEAR('Rent Roll'!$C11)+'Rent Roll'!$P11-1),MOD(YEAR(DH$3),'Rent Roll'!$O11)=MOD(YEAR('Rent Roll'!$C11),'Rent Roll'!$O11),MONTH(DH$3)=MONTH('Rent Roll'!$C11)),1,0),0)</f>
        <v>0</v>
      </c>
      <c r="DI169" s="567">
        <f>IFERROR(IF(AND(NOT(YEAR(DI$3)&lt;=YEAR('Rent Roll'!$C11)+'Rent Roll'!$P11-1),MOD(YEAR(DI$3),'Rent Roll'!$O11)=MOD(YEAR('Rent Roll'!$C11),'Rent Roll'!$O11),MONTH(DI$3)=MONTH('Rent Roll'!$C11)),1,0),0)</f>
        <v>0</v>
      </c>
      <c r="DJ169" s="767">
        <f>IFERROR(IF(AND(NOT(YEAR(DJ$3)&lt;=YEAR('Rent Roll'!$C11)+'Rent Roll'!$P11-1),MOD(YEAR(DJ$3),'Rent Roll'!$O11)=MOD(YEAR('Rent Roll'!$C11),'Rent Roll'!$O11),MONTH(DJ$3)=MONTH('Rent Roll'!$C11)),1,0),0)</f>
        <v>0</v>
      </c>
      <c r="DK169" s="768">
        <f>IFERROR(IF(AND(NOT(YEAR(DK$3)&lt;=YEAR('Rent Roll'!$C11)+'Rent Roll'!$P11-1),MOD(YEAR(DK$3),'Rent Roll'!$O11)=MOD(YEAR('Rent Roll'!$C11),'Rent Roll'!$O11),MONTH(DK$3)=MONTH('Rent Roll'!$C11)),1,0),0)</f>
        <v>0</v>
      </c>
      <c r="DL169" s="567">
        <f>IFERROR(IF(AND(NOT(YEAR(DL$3)&lt;=YEAR('Rent Roll'!$C11)+'Rent Roll'!$P11-1),MOD(YEAR(DL$3),'Rent Roll'!$O11)=MOD(YEAR('Rent Roll'!$C11),'Rent Roll'!$O11),MONTH(DL$3)=MONTH('Rent Roll'!$C11)),1,0),0)</f>
        <v>0</v>
      </c>
      <c r="DM169" s="567">
        <f>IFERROR(IF(AND(NOT(YEAR(DM$3)&lt;=YEAR('Rent Roll'!$C11)+'Rent Roll'!$P11-1),MOD(YEAR(DM$3),'Rent Roll'!$O11)=MOD(YEAR('Rent Roll'!$C11),'Rent Roll'!$O11),MONTH(DM$3)=MONTH('Rent Roll'!$C11)),1,0),0)</f>
        <v>0</v>
      </c>
      <c r="DN169" s="567">
        <f>IFERROR(IF(AND(NOT(YEAR(DN$3)&lt;=YEAR('Rent Roll'!$C11)+'Rent Roll'!$P11-1),MOD(YEAR(DN$3),'Rent Roll'!$O11)=MOD(YEAR('Rent Roll'!$C11),'Rent Roll'!$O11),MONTH(DN$3)=MONTH('Rent Roll'!$C11)),1,0),0)</f>
        <v>0</v>
      </c>
      <c r="DO169" s="567">
        <f>IFERROR(IF(AND(NOT(YEAR(DO$3)&lt;=YEAR('Rent Roll'!$C11)+'Rent Roll'!$P11-1),MOD(YEAR(DO$3),'Rent Roll'!$O11)=MOD(YEAR('Rent Roll'!$C11),'Rent Roll'!$O11),MONTH(DO$3)=MONTH('Rent Roll'!$C11)),1,0),0)</f>
        <v>0</v>
      </c>
      <c r="DP169" s="567">
        <f>IFERROR(IF(AND(NOT(YEAR(DP$3)&lt;=YEAR('Rent Roll'!$C11)+'Rent Roll'!$P11-1),MOD(YEAR(DP$3),'Rent Roll'!$O11)=MOD(YEAR('Rent Roll'!$C11),'Rent Roll'!$O11),MONTH(DP$3)=MONTH('Rent Roll'!$C11)),1,0),0)</f>
        <v>0</v>
      </c>
      <c r="DQ169" s="567">
        <f>IFERROR(IF(AND(NOT(YEAR(DQ$3)&lt;=YEAR('Rent Roll'!$C11)+'Rent Roll'!$P11-1),MOD(YEAR(DQ$3),'Rent Roll'!$O11)=MOD(YEAR('Rent Roll'!$C11),'Rent Roll'!$O11),MONTH(DQ$3)=MONTH('Rent Roll'!$C11)),1,0),0)</f>
        <v>0</v>
      </c>
      <c r="DR169" s="567">
        <f>IFERROR(IF(AND(NOT(YEAR(DR$3)&lt;=YEAR('Rent Roll'!$C11)+'Rent Roll'!$P11-1),MOD(YEAR(DR$3),'Rent Roll'!$O11)=MOD(YEAR('Rent Roll'!$C11),'Rent Roll'!$O11),MONTH(DR$3)=MONTH('Rent Roll'!$C11)),1,0),0)</f>
        <v>0</v>
      </c>
      <c r="DS169" s="567">
        <f>IFERROR(IF(AND(NOT(YEAR(DS$3)&lt;=YEAR('Rent Roll'!$C11)+'Rent Roll'!$P11-1),MOD(YEAR(DS$3),'Rent Roll'!$O11)=MOD(YEAR('Rent Roll'!$C11),'Rent Roll'!$O11),MONTH(DS$3)=MONTH('Rent Roll'!$C11)),1,0),0)</f>
        <v>0</v>
      </c>
      <c r="DT169" s="567">
        <f>IFERROR(IF(AND(NOT(YEAR(DT$3)&lt;=YEAR('Rent Roll'!$C11)+'Rent Roll'!$P11-1),MOD(YEAR(DT$3),'Rent Roll'!$O11)=MOD(YEAR('Rent Roll'!$C11),'Rent Roll'!$O11),MONTH(DT$3)=MONTH('Rent Roll'!$C11)),1,0),0)</f>
        <v>0</v>
      </c>
      <c r="DU169" s="567">
        <f>IFERROR(IF(AND(NOT(YEAR(DU$3)&lt;=YEAR('Rent Roll'!$C11)+'Rent Roll'!$P11-1),MOD(YEAR(DU$3),'Rent Roll'!$O11)=MOD(YEAR('Rent Roll'!$C11),'Rent Roll'!$O11),MONTH(DU$3)=MONTH('Rent Roll'!$C11)),1,0),0)</f>
        <v>0</v>
      </c>
      <c r="DV169" s="567">
        <f>IFERROR(IF(AND(NOT(YEAR(DV$3)&lt;=YEAR('Rent Roll'!$C11)+'Rent Roll'!$P11-1),MOD(YEAR(DV$3),'Rent Roll'!$O11)=MOD(YEAR('Rent Roll'!$C11),'Rent Roll'!$O11),MONTH(DV$3)=MONTH('Rent Roll'!$C11)),1,0),0)</f>
        <v>0</v>
      </c>
    </row>
    <row r="170" spans="1:126" s="565" customFormat="1" ht="12" customHeight="1" outlineLevel="1" x14ac:dyDescent="0.4">
      <c r="A170" s="731"/>
      <c r="B170" s="564" t="str">
        <f>'Rent Roll'!$B12</f>
        <v>2층</v>
      </c>
      <c r="C170" s="566"/>
      <c r="D170" s="566"/>
      <c r="E170" s="566"/>
      <c r="F170" s="778">
        <f>IFERROR(IF(AND(NOT(YEAR(F$3)&lt;=YEAR('Rent Roll'!$C12)+'Rent Roll'!$P12-1),MOD(YEAR(F$3),'Rent Roll'!$O12)=MOD(YEAR('Rent Roll'!$C12),'Rent Roll'!$O12),MONTH(F$3)=MONTH('Rent Roll'!$C12)),1,0),0)</f>
        <v>0</v>
      </c>
      <c r="G170" s="768">
        <f>IFERROR(IF(AND(NOT(YEAR(G$3)&lt;=YEAR('Rent Roll'!$C12)+'Rent Roll'!$P12-1),MOD(YEAR(G$3),'Rent Roll'!$O12)=MOD(YEAR('Rent Roll'!$C12),'Rent Roll'!$O12),MONTH(G$3)=MONTH('Rent Roll'!$C12)),1,0),0)</f>
        <v>0</v>
      </c>
      <c r="H170" s="567">
        <f>IFERROR(IF(AND(NOT(YEAR(H$3)&lt;=YEAR('Rent Roll'!$C12)+'Rent Roll'!$P12-1),MOD(YEAR(H$3),'Rent Roll'!$O12)=MOD(YEAR('Rent Roll'!$C12),'Rent Roll'!$O12),MONTH(H$3)=MONTH('Rent Roll'!$C12)),1,0),0)</f>
        <v>0</v>
      </c>
      <c r="I170" s="567">
        <f>IFERROR(IF(AND(NOT(YEAR(I$3)&lt;=YEAR('Rent Roll'!$C12)+'Rent Roll'!$P12-1),MOD(YEAR(I$3),'Rent Roll'!$O12)=MOD(YEAR('Rent Roll'!$C12),'Rent Roll'!$O12),MONTH(I$3)=MONTH('Rent Roll'!$C12)),1,0),0)</f>
        <v>0</v>
      </c>
      <c r="J170" s="567">
        <f>IFERROR(IF(AND(NOT(YEAR(J$3)&lt;=YEAR('Rent Roll'!$C12)+'Rent Roll'!$P12-1),MOD(YEAR(J$3),'Rent Roll'!$O12)=MOD(YEAR('Rent Roll'!$C12),'Rent Roll'!$O12),MONTH(J$3)=MONTH('Rent Roll'!$C12)),1,0),0)</f>
        <v>0</v>
      </c>
      <c r="K170" s="567">
        <f>IFERROR(IF(AND(NOT(YEAR(K$3)&lt;=YEAR('Rent Roll'!$C12)+'Rent Roll'!$P12-1),MOD(YEAR(K$3),'Rent Roll'!$O12)=MOD(YEAR('Rent Roll'!$C12),'Rent Roll'!$O12),MONTH(K$3)=MONTH('Rent Roll'!$C12)),1,0),0)</f>
        <v>0</v>
      </c>
      <c r="L170" s="567">
        <f>IFERROR(IF(AND(NOT(YEAR(L$3)&lt;=YEAR('Rent Roll'!$C12)+'Rent Roll'!$P12-1),MOD(YEAR(L$3),'Rent Roll'!$O12)=MOD(YEAR('Rent Roll'!$C12),'Rent Roll'!$O12),MONTH(L$3)=MONTH('Rent Roll'!$C12)),1,0),0)</f>
        <v>0</v>
      </c>
      <c r="M170" s="567">
        <f>IFERROR(IF(AND(NOT(YEAR(M$3)&lt;=YEAR('Rent Roll'!$C12)+'Rent Roll'!$P12-1),MOD(YEAR(M$3),'Rent Roll'!$O12)=MOD(YEAR('Rent Roll'!$C12),'Rent Roll'!$O12),MONTH(M$3)=MONTH('Rent Roll'!$C12)),1,0),0)</f>
        <v>0</v>
      </c>
      <c r="N170" s="567">
        <f>IFERROR(IF(AND(NOT(YEAR(N$3)&lt;=YEAR('Rent Roll'!$C12)+'Rent Roll'!$P12-1),MOD(YEAR(N$3),'Rent Roll'!$O12)=MOD(YEAR('Rent Roll'!$C12),'Rent Roll'!$O12),MONTH(N$3)=MONTH('Rent Roll'!$C12)),1,0),0)</f>
        <v>0</v>
      </c>
      <c r="O170" s="567">
        <f>IFERROR(IF(AND(NOT(YEAR(O$3)&lt;=YEAR('Rent Roll'!$C12)+'Rent Roll'!$P12-1),MOD(YEAR(O$3),'Rent Roll'!$O12)=MOD(YEAR('Rent Roll'!$C12),'Rent Roll'!$O12),MONTH(O$3)=MONTH('Rent Roll'!$C12)),1,0),0)</f>
        <v>0</v>
      </c>
      <c r="P170" s="567">
        <f>IFERROR(IF(AND(NOT(YEAR(P$3)&lt;=YEAR('Rent Roll'!$C12)+'Rent Roll'!$P12-1),MOD(YEAR(P$3),'Rent Roll'!$O12)=MOD(YEAR('Rent Roll'!$C12),'Rent Roll'!$O12),MONTH(P$3)=MONTH('Rent Roll'!$C12)),1,0),0)</f>
        <v>0</v>
      </c>
      <c r="Q170" s="567">
        <f>IFERROR(IF(AND(NOT(YEAR(Q$3)&lt;=YEAR('Rent Roll'!$C12)+'Rent Roll'!$P12-1),MOD(YEAR(Q$3),'Rent Roll'!$O12)=MOD(YEAR('Rent Roll'!$C12),'Rent Roll'!$O12),MONTH(Q$3)=MONTH('Rent Roll'!$C12)),1,0),0)</f>
        <v>0</v>
      </c>
      <c r="R170" s="767">
        <f>IFERROR(IF(AND(NOT(YEAR(R$3)&lt;=YEAR('Rent Roll'!$C12)+'Rent Roll'!$P12-1),MOD(YEAR(R$3),'Rent Roll'!$O12)=MOD(YEAR('Rent Roll'!$C12),'Rent Roll'!$O12),MONTH(R$3)=MONTH('Rent Roll'!$C12)),1,0),0)</f>
        <v>0</v>
      </c>
      <c r="S170" s="768">
        <f>IFERROR(IF(AND(NOT(YEAR(S$3)&lt;=YEAR('Rent Roll'!$C12)+'Rent Roll'!$P12-1),MOD(YEAR(S$3),'Rent Roll'!$O12)=MOD(YEAR('Rent Roll'!$C12),'Rent Roll'!$O12),MONTH(S$3)=MONTH('Rent Roll'!$C12)),1,0),0)</f>
        <v>0</v>
      </c>
      <c r="T170" s="567">
        <f>IFERROR(IF(AND(NOT(YEAR(T$3)&lt;=YEAR('Rent Roll'!$C12)+'Rent Roll'!$P12-1),MOD(YEAR(T$3),'Rent Roll'!$O12)=MOD(YEAR('Rent Roll'!$C12),'Rent Roll'!$O12),MONTH(T$3)=MONTH('Rent Roll'!$C12)),1,0),0)</f>
        <v>0</v>
      </c>
      <c r="U170" s="567">
        <f>IFERROR(IF(AND(NOT(YEAR(U$3)&lt;=YEAR('Rent Roll'!$C12)+'Rent Roll'!$P12-1),MOD(YEAR(U$3),'Rent Roll'!$O12)=MOD(YEAR('Rent Roll'!$C12),'Rent Roll'!$O12),MONTH(U$3)=MONTH('Rent Roll'!$C12)),1,0),0)</f>
        <v>0</v>
      </c>
      <c r="V170" s="567">
        <f>IFERROR(IF(AND(NOT(YEAR(V$3)&lt;=YEAR('Rent Roll'!$C12)+'Rent Roll'!$P12-1),MOD(YEAR(V$3),'Rent Roll'!$O12)=MOD(YEAR('Rent Roll'!$C12),'Rent Roll'!$O12),MONTH(V$3)=MONTH('Rent Roll'!$C12)),1,0),0)</f>
        <v>0</v>
      </c>
      <c r="W170" s="567">
        <f>IFERROR(IF(AND(NOT(YEAR(W$3)&lt;=YEAR('Rent Roll'!$C12)+'Rent Roll'!$P12-1),MOD(YEAR(W$3),'Rent Roll'!$O12)=MOD(YEAR('Rent Roll'!$C12),'Rent Roll'!$O12),MONTH(W$3)=MONTH('Rent Roll'!$C12)),1,0),0)</f>
        <v>0</v>
      </c>
      <c r="X170" s="567">
        <f>IFERROR(IF(AND(NOT(YEAR(X$3)&lt;=YEAR('Rent Roll'!$C12)+'Rent Roll'!$P12-1),MOD(YEAR(X$3),'Rent Roll'!$O12)=MOD(YEAR('Rent Roll'!$C12),'Rent Roll'!$O12),MONTH(X$3)=MONTH('Rent Roll'!$C12)),1,0),0)</f>
        <v>0</v>
      </c>
      <c r="Y170" s="567">
        <f>IFERROR(IF(AND(NOT(YEAR(Y$3)&lt;=YEAR('Rent Roll'!$C12)+'Rent Roll'!$P12-1),MOD(YEAR(Y$3),'Rent Roll'!$O12)=MOD(YEAR('Rent Roll'!$C12),'Rent Roll'!$O12),MONTH(Y$3)=MONTH('Rent Roll'!$C12)),1,0),0)</f>
        <v>0</v>
      </c>
      <c r="Z170" s="567">
        <f>IFERROR(IF(AND(NOT(YEAR(Z$3)&lt;=YEAR('Rent Roll'!$C12)+'Rent Roll'!$P12-1),MOD(YEAR(Z$3),'Rent Roll'!$O12)=MOD(YEAR('Rent Roll'!$C12),'Rent Roll'!$O12),MONTH(Z$3)=MONTH('Rent Roll'!$C12)),1,0),0)</f>
        <v>0</v>
      </c>
      <c r="AA170" s="567">
        <f>IFERROR(IF(AND(NOT(YEAR(AA$3)&lt;=YEAR('Rent Roll'!$C12)+'Rent Roll'!$P12-1),MOD(YEAR(AA$3),'Rent Roll'!$O12)=MOD(YEAR('Rent Roll'!$C12),'Rent Roll'!$O12),MONTH(AA$3)=MONTH('Rent Roll'!$C12)),1,0),0)</f>
        <v>0</v>
      </c>
      <c r="AB170" s="567">
        <f>IFERROR(IF(AND(NOT(YEAR(AB$3)&lt;=YEAR('Rent Roll'!$C12)+'Rent Roll'!$P12-1),MOD(YEAR(AB$3),'Rent Roll'!$O12)=MOD(YEAR('Rent Roll'!$C12),'Rent Roll'!$O12),MONTH(AB$3)=MONTH('Rent Roll'!$C12)),1,0),0)</f>
        <v>0</v>
      </c>
      <c r="AC170" s="567">
        <f>IFERROR(IF(AND(NOT(YEAR(AC$3)&lt;=YEAR('Rent Roll'!$C12)+'Rent Roll'!$P12-1),MOD(YEAR(AC$3),'Rent Roll'!$O12)=MOD(YEAR('Rent Roll'!$C12),'Rent Roll'!$O12),MONTH(AC$3)=MONTH('Rent Roll'!$C12)),1,0),0)</f>
        <v>0</v>
      </c>
      <c r="AD170" s="767">
        <f>IFERROR(IF(AND(NOT(YEAR(AD$3)&lt;=YEAR('Rent Roll'!$C12)+'Rent Roll'!$P12-1),MOD(YEAR(AD$3),'Rent Roll'!$O12)=MOD(YEAR('Rent Roll'!$C12),'Rent Roll'!$O12),MONTH(AD$3)=MONTH('Rent Roll'!$C12)),1,0),0)</f>
        <v>0</v>
      </c>
      <c r="AE170" s="768">
        <f>IFERROR(IF(AND(NOT(YEAR(AE$3)&lt;=YEAR('Rent Roll'!$C12)+'Rent Roll'!$P12-1),MOD(YEAR(AE$3),'Rent Roll'!$O12)=MOD(YEAR('Rent Roll'!$C12),'Rent Roll'!$O12),MONTH(AE$3)=MONTH('Rent Roll'!$C12)),1,0),0)</f>
        <v>0</v>
      </c>
      <c r="AF170" s="567">
        <f>IFERROR(IF(AND(NOT(YEAR(AF$3)&lt;=YEAR('Rent Roll'!$C12)+'Rent Roll'!$P12-1),MOD(YEAR(AF$3),'Rent Roll'!$O12)=MOD(YEAR('Rent Roll'!$C12),'Rent Roll'!$O12),MONTH(AF$3)=MONTH('Rent Roll'!$C12)),1,0),0)</f>
        <v>0</v>
      </c>
      <c r="AG170" s="567">
        <f>IFERROR(IF(AND(NOT(YEAR(AG$3)&lt;=YEAR('Rent Roll'!$C12)+'Rent Roll'!$P12-1),MOD(YEAR(AG$3),'Rent Roll'!$O12)=MOD(YEAR('Rent Roll'!$C12),'Rent Roll'!$O12),MONTH(AG$3)=MONTH('Rent Roll'!$C12)),1,0),0)</f>
        <v>0</v>
      </c>
      <c r="AH170" s="567">
        <f>IFERROR(IF(AND(NOT(YEAR(AH$3)&lt;=YEAR('Rent Roll'!$C12)+'Rent Roll'!$P12-1),MOD(YEAR(AH$3),'Rent Roll'!$O12)=MOD(YEAR('Rent Roll'!$C12),'Rent Roll'!$O12),MONTH(AH$3)=MONTH('Rent Roll'!$C12)),1,0),0)</f>
        <v>0</v>
      </c>
      <c r="AI170" s="567">
        <f>IFERROR(IF(AND(NOT(YEAR(AI$3)&lt;=YEAR('Rent Roll'!$C12)+'Rent Roll'!$P12-1),MOD(YEAR(AI$3),'Rent Roll'!$O12)=MOD(YEAR('Rent Roll'!$C12),'Rent Roll'!$O12),MONTH(AI$3)=MONTH('Rent Roll'!$C12)),1,0),0)</f>
        <v>0</v>
      </c>
      <c r="AJ170" s="567">
        <f>IFERROR(IF(AND(NOT(YEAR(AJ$3)&lt;=YEAR('Rent Roll'!$C12)+'Rent Roll'!$P12-1),MOD(YEAR(AJ$3),'Rent Roll'!$O12)=MOD(YEAR('Rent Roll'!$C12),'Rent Roll'!$O12),MONTH(AJ$3)=MONTH('Rent Roll'!$C12)),1,0),0)</f>
        <v>0</v>
      </c>
      <c r="AK170" s="567">
        <f>IFERROR(IF(AND(NOT(YEAR(AK$3)&lt;=YEAR('Rent Roll'!$C12)+'Rent Roll'!$P12-1),MOD(YEAR(AK$3),'Rent Roll'!$O12)=MOD(YEAR('Rent Roll'!$C12),'Rent Roll'!$O12),MONTH(AK$3)=MONTH('Rent Roll'!$C12)),1,0),0)</f>
        <v>0</v>
      </c>
      <c r="AL170" s="567">
        <f>IFERROR(IF(AND(NOT(YEAR(AL$3)&lt;=YEAR('Rent Roll'!$C12)+'Rent Roll'!$P12-1),MOD(YEAR(AL$3),'Rent Roll'!$O12)=MOD(YEAR('Rent Roll'!$C12),'Rent Roll'!$O12),MONTH(AL$3)=MONTH('Rent Roll'!$C12)),1,0),0)</f>
        <v>0</v>
      </c>
      <c r="AM170" s="567">
        <f>IFERROR(IF(AND(NOT(YEAR(AM$3)&lt;=YEAR('Rent Roll'!$C12)+'Rent Roll'!$P12-1),MOD(YEAR(AM$3),'Rent Roll'!$O12)=MOD(YEAR('Rent Roll'!$C12),'Rent Roll'!$O12),MONTH(AM$3)=MONTH('Rent Roll'!$C12)),1,0),0)</f>
        <v>0</v>
      </c>
      <c r="AN170" s="567">
        <f>IFERROR(IF(AND(NOT(YEAR(AN$3)&lt;=YEAR('Rent Roll'!$C12)+'Rent Roll'!$P12-1),MOD(YEAR(AN$3),'Rent Roll'!$O12)=MOD(YEAR('Rent Roll'!$C12),'Rent Roll'!$O12),MONTH(AN$3)=MONTH('Rent Roll'!$C12)),1,0),0)</f>
        <v>0</v>
      </c>
      <c r="AO170" s="567">
        <f>IFERROR(IF(AND(NOT(YEAR(AO$3)&lt;=YEAR('Rent Roll'!$C12)+'Rent Roll'!$P12-1),MOD(YEAR(AO$3),'Rent Roll'!$O12)=MOD(YEAR('Rent Roll'!$C12),'Rent Roll'!$O12),MONTH(AO$3)=MONTH('Rent Roll'!$C12)),1,0),0)</f>
        <v>0</v>
      </c>
      <c r="AP170" s="767">
        <f>IFERROR(IF(AND(NOT(YEAR(AP$3)&lt;=YEAR('Rent Roll'!$C12)+'Rent Roll'!$P12-1),MOD(YEAR(AP$3),'Rent Roll'!$O12)=MOD(YEAR('Rent Roll'!$C12),'Rent Roll'!$O12),MONTH(AP$3)=MONTH('Rent Roll'!$C12)),1,0),0)</f>
        <v>0</v>
      </c>
      <c r="AQ170" s="768">
        <f>IFERROR(IF(AND(NOT(YEAR(AQ$3)&lt;=YEAR('Rent Roll'!$C12)+'Rent Roll'!$P12-1),MOD(YEAR(AQ$3),'Rent Roll'!$O12)=MOD(YEAR('Rent Roll'!$C12),'Rent Roll'!$O12),MONTH(AQ$3)=MONTH('Rent Roll'!$C12)),1,0),0)</f>
        <v>0</v>
      </c>
      <c r="AR170" s="567">
        <f>IFERROR(IF(AND(NOT(YEAR(AR$3)&lt;=YEAR('Rent Roll'!$C12)+'Rent Roll'!$P12-1),MOD(YEAR(AR$3),'Rent Roll'!$O12)=MOD(YEAR('Rent Roll'!$C12),'Rent Roll'!$O12),MONTH(AR$3)=MONTH('Rent Roll'!$C12)),1,0),0)</f>
        <v>0</v>
      </c>
      <c r="AS170" s="567">
        <f>IFERROR(IF(AND(NOT(YEAR(AS$3)&lt;=YEAR('Rent Roll'!$C12)+'Rent Roll'!$P12-1),MOD(YEAR(AS$3),'Rent Roll'!$O12)=MOD(YEAR('Rent Roll'!$C12),'Rent Roll'!$O12),MONTH(AS$3)=MONTH('Rent Roll'!$C12)),1,0),0)</f>
        <v>0</v>
      </c>
      <c r="AT170" s="567">
        <f>IFERROR(IF(AND(NOT(YEAR(AT$3)&lt;=YEAR('Rent Roll'!$C12)+'Rent Roll'!$P12-1),MOD(YEAR(AT$3),'Rent Roll'!$O12)=MOD(YEAR('Rent Roll'!$C12),'Rent Roll'!$O12),MONTH(AT$3)=MONTH('Rent Roll'!$C12)),1,0),0)</f>
        <v>0</v>
      </c>
      <c r="AU170" s="567">
        <f>IFERROR(IF(AND(NOT(YEAR(AU$3)&lt;=YEAR('Rent Roll'!$C12)+'Rent Roll'!$P12-1),MOD(YEAR(AU$3),'Rent Roll'!$O12)=MOD(YEAR('Rent Roll'!$C12),'Rent Roll'!$O12),MONTH(AU$3)=MONTH('Rent Roll'!$C12)),1,0),0)</f>
        <v>0</v>
      </c>
      <c r="AV170" s="567">
        <f>IFERROR(IF(AND(NOT(YEAR(AV$3)&lt;=YEAR('Rent Roll'!$C12)+'Rent Roll'!$P12-1),MOD(YEAR(AV$3),'Rent Roll'!$O12)=MOD(YEAR('Rent Roll'!$C12),'Rent Roll'!$O12),MONTH(AV$3)=MONTH('Rent Roll'!$C12)),1,0),0)</f>
        <v>0</v>
      </c>
      <c r="AW170" s="567">
        <f>IFERROR(IF(AND(NOT(YEAR(AW$3)&lt;=YEAR('Rent Roll'!$C12)+'Rent Roll'!$P12-1),MOD(YEAR(AW$3),'Rent Roll'!$O12)=MOD(YEAR('Rent Roll'!$C12),'Rent Roll'!$O12),MONTH(AW$3)=MONTH('Rent Roll'!$C12)),1,0),0)</f>
        <v>0</v>
      </c>
      <c r="AX170" s="567">
        <f>IFERROR(IF(AND(NOT(YEAR(AX$3)&lt;=YEAR('Rent Roll'!$C12)+'Rent Roll'!$P12-1),MOD(YEAR(AX$3),'Rent Roll'!$O12)=MOD(YEAR('Rent Roll'!$C12),'Rent Roll'!$O12),MONTH(AX$3)=MONTH('Rent Roll'!$C12)),1,0),0)</f>
        <v>0</v>
      </c>
      <c r="AY170" s="567">
        <f>IFERROR(IF(AND(NOT(YEAR(AY$3)&lt;=YEAR('Rent Roll'!$C12)+'Rent Roll'!$P12-1),MOD(YEAR(AY$3),'Rent Roll'!$O12)=MOD(YEAR('Rent Roll'!$C12),'Rent Roll'!$O12),MONTH(AY$3)=MONTH('Rent Roll'!$C12)),1,0),0)</f>
        <v>0</v>
      </c>
      <c r="AZ170" s="567">
        <f>IFERROR(IF(AND(NOT(YEAR(AZ$3)&lt;=YEAR('Rent Roll'!$C12)+'Rent Roll'!$P12-1),MOD(YEAR(AZ$3),'Rent Roll'!$O12)=MOD(YEAR('Rent Roll'!$C12),'Rent Roll'!$O12),MONTH(AZ$3)=MONTH('Rent Roll'!$C12)),1,0),0)</f>
        <v>0</v>
      </c>
      <c r="BA170" s="567">
        <f>IFERROR(IF(AND(NOT(YEAR(BA$3)&lt;=YEAR('Rent Roll'!$C12)+'Rent Roll'!$P12-1),MOD(YEAR(BA$3),'Rent Roll'!$O12)=MOD(YEAR('Rent Roll'!$C12),'Rent Roll'!$O12),MONTH(BA$3)=MONTH('Rent Roll'!$C12)),1,0),0)</f>
        <v>0</v>
      </c>
      <c r="BB170" s="767">
        <f>IFERROR(IF(AND(NOT(YEAR(BB$3)&lt;=YEAR('Rent Roll'!$C12)+'Rent Roll'!$P12-1),MOD(YEAR(BB$3),'Rent Roll'!$O12)=MOD(YEAR('Rent Roll'!$C12),'Rent Roll'!$O12),MONTH(BB$3)=MONTH('Rent Roll'!$C12)),1,0),0)</f>
        <v>0</v>
      </c>
      <c r="BC170" s="768">
        <f>IFERROR(IF(AND(NOT(YEAR(BC$3)&lt;=YEAR('Rent Roll'!$C12)+'Rent Roll'!$P12-1),MOD(YEAR(BC$3),'Rent Roll'!$O12)=MOD(YEAR('Rent Roll'!$C12),'Rent Roll'!$O12),MONTH(BC$3)=MONTH('Rent Roll'!$C12)),1,0),0)</f>
        <v>0</v>
      </c>
      <c r="BD170" s="567">
        <f>IFERROR(IF(AND(NOT(YEAR(BD$3)&lt;=YEAR('Rent Roll'!$C12)+'Rent Roll'!$P12-1),MOD(YEAR(BD$3),'Rent Roll'!$O12)=MOD(YEAR('Rent Roll'!$C12),'Rent Roll'!$O12),MONTH(BD$3)=MONTH('Rent Roll'!$C12)),1,0),0)</f>
        <v>0</v>
      </c>
      <c r="BE170" s="567">
        <f>IFERROR(IF(AND(NOT(YEAR(BE$3)&lt;=YEAR('Rent Roll'!$C12)+'Rent Roll'!$P12-1),MOD(YEAR(BE$3),'Rent Roll'!$O12)=MOD(YEAR('Rent Roll'!$C12),'Rent Roll'!$O12),MONTH(BE$3)=MONTH('Rent Roll'!$C12)),1,0),0)</f>
        <v>0</v>
      </c>
      <c r="BF170" s="567">
        <f>IFERROR(IF(AND(NOT(YEAR(BF$3)&lt;=YEAR('Rent Roll'!$C12)+'Rent Roll'!$P12-1),MOD(YEAR(BF$3),'Rent Roll'!$O12)=MOD(YEAR('Rent Roll'!$C12),'Rent Roll'!$O12),MONTH(BF$3)=MONTH('Rent Roll'!$C12)),1,0),0)</f>
        <v>0</v>
      </c>
      <c r="BG170" s="567">
        <f>IFERROR(IF(AND(NOT(YEAR(BG$3)&lt;=YEAR('Rent Roll'!$C12)+'Rent Roll'!$P12-1),MOD(YEAR(BG$3),'Rent Roll'!$O12)=MOD(YEAR('Rent Roll'!$C12),'Rent Roll'!$O12),MONTH(BG$3)=MONTH('Rent Roll'!$C12)),1,0),0)</f>
        <v>0</v>
      </c>
      <c r="BH170" s="567">
        <f>IFERROR(IF(AND(NOT(YEAR(BH$3)&lt;=YEAR('Rent Roll'!$C12)+'Rent Roll'!$P12-1),MOD(YEAR(BH$3),'Rent Roll'!$O12)=MOD(YEAR('Rent Roll'!$C12),'Rent Roll'!$O12),MONTH(BH$3)=MONTH('Rent Roll'!$C12)),1,0),0)</f>
        <v>0</v>
      </c>
      <c r="BI170" s="567">
        <f>IFERROR(IF(AND(NOT(YEAR(BI$3)&lt;=YEAR('Rent Roll'!$C12)+'Rent Roll'!$P12-1),MOD(YEAR(BI$3),'Rent Roll'!$O12)=MOD(YEAR('Rent Roll'!$C12),'Rent Roll'!$O12),MONTH(BI$3)=MONTH('Rent Roll'!$C12)),1,0),0)</f>
        <v>0</v>
      </c>
      <c r="BJ170" s="567">
        <f>IFERROR(IF(AND(NOT(YEAR(BJ$3)&lt;=YEAR('Rent Roll'!$C12)+'Rent Roll'!$P12-1),MOD(YEAR(BJ$3),'Rent Roll'!$O12)=MOD(YEAR('Rent Roll'!$C12),'Rent Roll'!$O12),MONTH(BJ$3)=MONTH('Rent Roll'!$C12)),1,0),0)</f>
        <v>0</v>
      </c>
      <c r="BK170" s="567">
        <f>IFERROR(IF(AND(NOT(YEAR(BK$3)&lt;=YEAR('Rent Roll'!$C12)+'Rent Roll'!$P12-1),MOD(YEAR(BK$3),'Rent Roll'!$O12)=MOD(YEAR('Rent Roll'!$C12),'Rent Roll'!$O12),MONTH(BK$3)=MONTH('Rent Roll'!$C12)),1,0),0)</f>
        <v>0</v>
      </c>
      <c r="BL170" s="567">
        <f>IFERROR(IF(AND(NOT(YEAR(BL$3)&lt;=YEAR('Rent Roll'!$C12)+'Rent Roll'!$P12-1),MOD(YEAR(BL$3),'Rent Roll'!$O12)=MOD(YEAR('Rent Roll'!$C12),'Rent Roll'!$O12),MONTH(BL$3)=MONTH('Rent Roll'!$C12)),1,0),0)</f>
        <v>0</v>
      </c>
      <c r="BM170" s="567">
        <f>IFERROR(IF(AND(NOT(YEAR(BM$3)&lt;=YEAR('Rent Roll'!$C12)+'Rent Roll'!$P12-1),MOD(YEAR(BM$3),'Rent Roll'!$O12)=MOD(YEAR('Rent Roll'!$C12),'Rent Roll'!$O12),MONTH(BM$3)=MONTH('Rent Roll'!$C12)),1,0),0)</f>
        <v>0</v>
      </c>
      <c r="BN170" s="767">
        <f>IFERROR(IF(AND(NOT(YEAR(BN$3)&lt;=YEAR('Rent Roll'!$C12)+'Rent Roll'!$P12-1),MOD(YEAR(BN$3),'Rent Roll'!$O12)=MOD(YEAR('Rent Roll'!$C12),'Rent Roll'!$O12),MONTH(BN$3)=MONTH('Rent Roll'!$C12)),1,0),0)</f>
        <v>0</v>
      </c>
      <c r="BO170" s="768">
        <f>IFERROR(IF(AND(NOT(YEAR(BO$3)&lt;=YEAR('Rent Roll'!$C12)+'Rent Roll'!$P12-1),MOD(YEAR(BO$3),'Rent Roll'!$O12)=MOD(YEAR('Rent Roll'!$C12),'Rent Roll'!$O12),MONTH(BO$3)=MONTH('Rent Roll'!$C12)),1,0),0)</f>
        <v>0</v>
      </c>
      <c r="BP170" s="567">
        <f>IFERROR(IF(AND(NOT(YEAR(BP$3)&lt;=YEAR('Rent Roll'!$C12)+'Rent Roll'!$P12-1),MOD(YEAR(BP$3),'Rent Roll'!$O12)=MOD(YEAR('Rent Roll'!$C12),'Rent Roll'!$O12),MONTH(BP$3)=MONTH('Rent Roll'!$C12)),1,0),0)</f>
        <v>0</v>
      </c>
      <c r="BQ170" s="567">
        <f>IFERROR(IF(AND(NOT(YEAR(BQ$3)&lt;=YEAR('Rent Roll'!$C12)+'Rent Roll'!$P12-1),MOD(YEAR(BQ$3),'Rent Roll'!$O12)=MOD(YEAR('Rent Roll'!$C12),'Rent Roll'!$O12),MONTH(BQ$3)=MONTH('Rent Roll'!$C12)),1,0),0)</f>
        <v>0</v>
      </c>
      <c r="BR170" s="567">
        <f>IFERROR(IF(AND(NOT(YEAR(BR$3)&lt;=YEAR('Rent Roll'!$C12)+'Rent Roll'!$P12-1),MOD(YEAR(BR$3),'Rent Roll'!$O12)=MOD(YEAR('Rent Roll'!$C12),'Rent Roll'!$O12),MONTH(BR$3)=MONTH('Rent Roll'!$C12)),1,0),0)</f>
        <v>0</v>
      </c>
      <c r="BS170" s="567">
        <f>IFERROR(IF(AND(NOT(YEAR(BS$3)&lt;=YEAR('Rent Roll'!$C12)+'Rent Roll'!$P12-1),MOD(YEAR(BS$3),'Rent Roll'!$O12)=MOD(YEAR('Rent Roll'!$C12),'Rent Roll'!$O12),MONTH(BS$3)=MONTH('Rent Roll'!$C12)),1,0),0)</f>
        <v>0</v>
      </c>
      <c r="BT170" s="567">
        <f>IFERROR(IF(AND(NOT(YEAR(BT$3)&lt;=YEAR('Rent Roll'!$C12)+'Rent Roll'!$P12-1),MOD(YEAR(BT$3),'Rent Roll'!$O12)=MOD(YEAR('Rent Roll'!$C12),'Rent Roll'!$O12),MONTH(BT$3)=MONTH('Rent Roll'!$C12)),1,0),0)</f>
        <v>0</v>
      </c>
      <c r="BU170" s="567">
        <f>IFERROR(IF(AND(NOT(YEAR(BU$3)&lt;=YEAR('Rent Roll'!$C12)+'Rent Roll'!$P12-1),MOD(YEAR(BU$3),'Rent Roll'!$O12)=MOD(YEAR('Rent Roll'!$C12),'Rent Roll'!$O12),MONTH(BU$3)=MONTH('Rent Roll'!$C12)),1,0),0)</f>
        <v>0</v>
      </c>
      <c r="BV170" s="567">
        <f>IFERROR(IF(AND(NOT(YEAR(BV$3)&lt;=YEAR('Rent Roll'!$C12)+'Rent Roll'!$P12-1),MOD(YEAR(BV$3),'Rent Roll'!$O12)=MOD(YEAR('Rent Roll'!$C12),'Rent Roll'!$O12),MONTH(BV$3)=MONTH('Rent Roll'!$C12)),1,0),0)</f>
        <v>0</v>
      </c>
      <c r="BW170" s="567">
        <f>IFERROR(IF(AND(NOT(YEAR(BW$3)&lt;=YEAR('Rent Roll'!$C12)+'Rent Roll'!$P12-1),MOD(YEAR(BW$3),'Rent Roll'!$O12)=MOD(YEAR('Rent Roll'!$C12),'Rent Roll'!$O12),MONTH(BW$3)=MONTH('Rent Roll'!$C12)),1,0),0)</f>
        <v>0</v>
      </c>
      <c r="BX170" s="567">
        <f>IFERROR(IF(AND(NOT(YEAR(BX$3)&lt;=YEAR('Rent Roll'!$C12)+'Rent Roll'!$P12-1),MOD(YEAR(BX$3),'Rent Roll'!$O12)=MOD(YEAR('Rent Roll'!$C12),'Rent Roll'!$O12),MONTH(BX$3)=MONTH('Rent Roll'!$C12)),1,0),0)</f>
        <v>0</v>
      </c>
      <c r="BY170" s="567">
        <f>IFERROR(IF(AND(NOT(YEAR(BY$3)&lt;=YEAR('Rent Roll'!$C12)+'Rent Roll'!$P12-1),MOD(YEAR(BY$3),'Rent Roll'!$O12)=MOD(YEAR('Rent Roll'!$C12),'Rent Roll'!$O12),MONTH(BY$3)=MONTH('Rent Roll'!$C12)),1,0),0)</f>
        <v>0</v>
      </c>
      <c r="BZ170" s="767">
        <f>IFERROR(IF(AND(NOT(YEAR(BZ$3)&lt;=YEAR('Rent Roll'!$C12)+'Rent Roll'!$P12-1),MOD(YEAR(BZ$3),'Rent Roll'!$O12)=MOD(YEAR('Rent Roll'!$C12),'Rent Roll'!$O12),MONTH(BZ$3)=MONTH('Rent Roll'!$C12)),1,0),0)</f>
        <v>0</v>
      </c>
      <c r="CA170" s="768">
        <f>IFERROR(IF(AND(NOT(YEAR(CA$3)&lt;=YEAR('Rent Roll'!$C12)+'Rent Roll'!$P12-1),MOD(YEAR(CA$3),'Rent Roll'!$O12)=MOD(YEAR('Rent Roll'!$C12),'Rent Roll'!$O12),MONTH(CA$3)=MONTH('Rent Roll'!$C12)),1,0),0)</f>
        <v>0</v>
      </c>
      <c r="CB170" s="567">
        <f>IFERROR(IF(AND(NOT(YEAR(CB$3)&lt;=YEAR('Rent Roll'!$C12)+'Rent Roll'!$P12-1),MOD(YEAR(CB$3),'Rent Roll'!$O12)=MOD(YEAR('Rent Roll'!$C12),'Rent Roll'!$O12),MONTH(CB$3)=MONTH('Rent Roll'!$C12)),1,0),0)</f>
        <v>0</v>
      </c>
      <c r="CC170" s="567">
        <f>IFERROR(IF(AND(NOT(YEAR(CC$3)&lt;=YEAR('Rent Roll'!$C12)+'Rent Roll'!$P12-1),MOD(YEAR(CC$3),'Rent Roll'!$O12)=MOD(YEAR('Rent Roll'!$C12),'Rent Roll'!$O12),MONTH(CC$3)=MONTH('Rent Roll'!$C12)),1,0),0)</f>
        <v>0</v>
      </c>
      <c r="CD170" s="567">
        <f>IFERROR(IF(AND(NOT(YEAR(CD$3)&lt;=YEAR('Rent Roll'!$C12)+'Rent Roll'!$P12-1),MOD(YEAR(CD$3),'Rent Roll'!$O12)=MOD(YEAR('Rent Roll'!$C12),'Rent Roll'!$O12),MONTH(CD$3)=MONTH('Rent Roll'!$C12)),1,0),0)</f>
        <v>0</v>
      </c>
      <c r="CE170" s="567">
        <f>IFERROR(IF(AND(NOT(YEAR(CE$3)&lt;=YEAR('Rent Roll'!$C12)+'Rent Roll'!$P12-1),MOD(YEAR(CE$3),'Rent Roll'!$O12)=MOD(YEAR('Rent Roll'!$C12),'Rent Roll'!$O12),MONTH(CE$3)=MONTH('Rent Roll'!$C12)),1,0),0)</f>
        <v>0</v>
      </c>
      <c r="CF170" s="567">
        <f>IFERROR(IF(AND(NOT(YEAR(CF$3)&lt;=YEAR('Rent Roll'!$C12)+'Rent Roll'!$P12-1),MOD(YEAR(CF$3),'Rent Roll'!$O12)=MOD(YEAR('Rent Roll'!$C12),'Rent Roll'!$O12),MONTH(CF$3)=MONTH('Rent Roll'!$C12)),1,0),0)</f>
        <v>0</v>
      </c>
      <c r="CG170" s="567">
        <f>IFERROR(IF(AND(NOT(YEAR(CG$3)&lt;=YEAR('Rent Roll'!$C12)+'Rent Roll'!$P12-1),MOD(YEAR(CG$3),'Rent Roll'!$O12)=MOD(YEAR('Rent Roll'!$C12),'Rent Roll'!$O12),MONTH(CG$3)=MONTH('Rent Roll'!$C12)),1,0),0)</f>
        <v>0</v>
      </c>
      <c r="CH170" s="567">
        <f>IFERROR(IF(AND(NOT(YEAR(CH$3)&lt;=YEAR('Rent Roll'!$C12)+'Rent Roll'!$P12-1),MOD(YEAR(CH$3),'Rent Roll'!$O12)=MOD(YEAR('Rent Roll'!$C12),'Rent Roll'!$O12),MONTH(CH$3)=MONTH('Rent Roll'!$C12)),1,0),0)</f>
        <v>0</v>
      </c>
      <c r="CI170" s="567">
        <f>IFERROR(IF(AND(NOT(YEAR(CI$3)&lt;=YEAR('Rent Roll'!$C12)+'Rent Roll'!$P12-1),MOD(YEAR(CI$3),'Rent Roll'!$O12)=MOD(YEAR('Rent Roll'!$C12),'Rent Roll'!$O12),MONTH(CI$3)=MONTH('Rent Roll'!$C12)),1,0),0)</f>
        <v>0</v>
      </c>
      <c r="CJ170" s="567">
        <f>IFERROR(IF(AND(NOT(YEAR(CJ$3)&lt;=YEAR('Rent Roll'!$C12)+'Rent Roll'!$P12-1),MOD(YEAR(CJ$3),'Rent Roll'!$O12)=MOD(YEAR('Rent Roll'!$C12),'Rent Roll'!$O12),MONTH(CJ$3)=MONTH('Rent Roll'!$C12)),1,0),0)</f>
        <v>0</v>
      </c>
      <c r="CK170" s="567">
        <f>IFERROR(IF(AND(NOT(YEAR(CK$3)&lt;=YEAR('Rent Roll'!$C12)+'Rent Roll'!$P12-1),MOD(YEAR(CK$3),'Rent Roll'!$O12)=MOD(YEAR('Rent Roll'!$C12),'Rent Roll'!$O12),MONTH(CK$3)=MONTH('Rent Roll'!$C12)),1,0),0)</f>
        <v>0</v>
      </c>
      <c r="CL170" s="767">
        <f>IFERROR(IF(AND(NOT(YEAR(CL$3)&lt;=YEAR('Rent Roll'!$C12)+'Rent Roll'!$P12-1),MOD(YEAR(CL$3),'Rent Roll'!$O12)=MOD(YEAR('Rent Roll'!$C12),'Rent Roll'!$O12),MONTH(CL$3)=MONTH('Rent Roll'!$C12)),1,0),0)</f>
        <v>0</v>
      </c>
      <c r="CM170" s="768">
        <f>IFERROR(IF(AND(NOT(YEAR(CM$3)&lt;=YEAR('Rent Roll'!$C12)+'Rent Roll'!$P12-1),MOD(YEAR(CM$3),'Rent Roll'!$O12)=MOD(YEAR('Rent Roll'!$C12),'Rent Roll'!$O12),MONTH(CM$3)=MONTH('Rent Roll'!$C12)),1,0),0)</f>
        <v>0</v>
      </c>
      <c r="CN170" s="567">
        <f>IFERROR(IF(AND(NOT(YEAR(CN$3)&lt;=YEAR('Rent Roll'!$C12)+'Rent Roll'!$P12-1),MOD(YEAR(CN$3),'Rent Roll'!$O12)=MOD(YEAR('Rent Roll'!$C12),'Rent Roll'!$O12),MONTH(CN$3)=MONTH('Rent Roll'!$C12)),1,0),0)</f>
        <v>0</v>
      </c>
      <c r="CO170" s="567">
        <f>IFERROR(IF(AND(NOT(YEAR(CO$3)&lt;=YEAR('Rent Roll'!$C12)+'Rent Roll'!$P12-1),MOD(YEAR(CO$3),'Rent Roll'!$O12)=MOD(YEAR('Rent Roll'!$C12),'Rent Roll'!$O12),MONTH(CO$3)=MONTH('Rent Roll'!$C12)),1,0),0)</f>
        <v>0</v>
      </c>
      <c r="CP170" s="567">
        <f>IFERROR(IF(AND(NOT(YEAR(CP$3)&lt;=YEAR('Rent Roll'!$C12)+'Rent Roll'!$P12-1),MOD(YEAR(CP$3),'Rent Roll'!$O12)=MOD(YEAR('Rent Roll'!$C12),'Rent Roll'!$O12),MONTH(CP$3)=MONTH('Rent Roll'!$C12)),1,0),0)</f>
        <v>0</v>
      </c>
      <c r="CQ170" s="567">
        <f>IFERROR(IF(AND(NOT(YEAR(CQ$3)&lt;=YEAR('Rent Roll'!$C12)+'Rent Roll'!$P12-1),MOD(YEAR(CQ$3),'Rent Roll'!$O12)=MOD(YEAR('Rent Roll'!$C12),'Rent Roll'!$O12),MONTH(CQ$3)=MONTH('Rent Roll'!$C12)),1,0),0)</f>
        <v>0</v>
      </c>
      <c r="CR170" s="567">
        <f>IFERROR(IF(AND(NOT(YEAR(CR$3)&lt;=YEAR('Rent Roll'!$C12)+'Rent Roll'!$P12-1),MOD(YEAR(CR$3),'Rent Roll'!$O12)=MOD(YEAR('Rent Roll'!$C12),'Rent Roll'!$O12),MONTH(CR$3)=MONTH('Rent Roll'!$C12)),1,0),0)</f>
        <v>0</v>
      </c>
      <c r="CS170" s="567">
        <f>IFERROR(IF(AND(NOT(YEAR(CS$3)&lt;=YEAR('Rent Roll'!$C12)+'Rent Roll'!$P12-1),MOD(YEAR(CS$3),'Rent Roll'!$O12)=MOD(YEAR('Rent Roll'!$C12),'Rent Roll'!$O12),MONTH(CS$3)=MONTH('Rent Roll'!$C12)),1,0),0)</f>
        <v>0</v>
      </c>
      <c r="CT170" s="567">
        <f>IFERROR(IF(AND(NOT(YEAR(CT$3)&lt;=YEAR('Rent Roll'!$C12)+'Rent Roll'!$P12-1),MOD(YEAR(CT$3),'Rent Roll'!$O12)=MOD(YEAR('Rent Roll'!$C12),'Rent Roll'!$O12),MONTH(CT$3)=MONTH('Rent Roll'!$C12)),1,0),0)</f>
        <v>0</v>
      </c>
      <c r="CU170" s="567">
        <f>IFERROR(IF(AND(NOT(YEAR(CU$3)&lt;=YEAR('Rent Roll'!$C12)+'Rent Roll'!$P12-1),MOD(YEAR(CU$3),'Rent Roll'!$O12)=MOD(YEAR('Rent Roll'!$C12),'Rent Roll'!$O12),MONTH(CU$3)=MONTH('Rent Roll'!$C12)),1,0),0)</f>
        <v>0</v>
      </c>
      <c r="CV170" s="567">
        <f>IFERROR(IF(AND(NOT(YEAR(CV$3)&lt;=YEAR('Rent Roll'!$C12)+'Rent Roll'!$P12-1),MOD(YEAR(CV$3),'Rent Roll'!$O12)=MOD(YEAR('Rent Roll'!$C12),'Rent Roll'!$O12),MONTH(CV$3)=MONTH('Rent Roll'!$C12)),1,0),0)</f>
        <v>0</v>
      </c>
      <c r="CW170" s="567">
        <f>IFERROR(IF(AND(NOT(YEAR(CW$3)&lt;=YEAR('Rent Roll'!$C12)+'Rent Roll'!$P12-1),MOD(YEAR(CW$3),'Rent Roll'!$O12)=MOD(YEAR('Rent Roll'!$C12),'Rent Roll'!$O12),MONTH(CW$3)=MONTH('Rent Roll'!$C12)),1,0),0)</f>
        <v>0</v>
      </c>
      <c r="CX170" s="767">
        <f>IFERROR(IF(AND(NOT(YEAR(CX$3)&lt;=YEAR('Rent Roll'!$C12)+'Rent Roll'!$P12-1),MOD(YEAR(CX$3),'Rent Roll'!$O12)=MOD(YEAR('Rent Roll'!$C12),'Rent Roll'!$O12),MONTH(CX$3)=MONTH('Rent Roll'!$C12)),1,0),0)</f>
        <v>0</v>
      </c>
      <c r="CY170" s="768">
        <f>IFERROR(IF(AND(NOT(YEAR(CY$3)&lt;=YEAR('Rent Roll'!$C12)+'Rent Roll'!$P12-1),MOD(YEAR(CY$3),'Rent Roll'!$O12)=MOD(YEAR('Rent Roll'!$C12),'Rent Roll'!$O12),MONTH(CY$3)=MONTH('Rent Roll'!$C12)),1,0),0)</f>
        <v>0</v>
      </c>
      <c r="CZ170" s="567">
        <f>IFERROR(IF(AND(NOT(YEAR(CZ$3)&lt;=YEAR('Rent Roll'!$C12)+'Rent Roll'!$P12-1),MOD(YEAR(CZ$3),'Rent Roll'!$O12)=MOD(YEAR('Rent Roll'!$C12),'Rent Roll'!$O12),MONTH(CZ$3)=MONTH('Rent Roll'!$C12)),1,0),0)</f>
        <v>0</v>
      </c>
      <c r="DA170" s="567">
        <f>IFERROR(IF(AND(NOT(YEAR(DA$3)&lt;=YEAR('Rent Roll'!$C12)+'Rent Roll'!$P12-1),MOD(YEAR(DA$3),'Rent Roll'!$O12)=MOD(YEAR('Rent Roll'!$C12),'Rent Roll'!$O12),MONTH(DA$3)=MONTH('Rent Roll'!$C12)),1,0),0)</f>
        <v>0</v>
      </c>
      <c r="DB170" s="567">
        <f>IFERROR(IF(AND(NOT(YEAR(DB$3)&lt;=YEAR('Rent Roll'!$C12)+'Rent Roll'!$P12-1),MOD(YEAR(DB$3),'Rent Roll'!$O12)=MOD(YEAR('Rent Roll'!$C12),'Rent Roll'!$O12),MONTH(DB$3)=MONTH('Rent Roll'!$C12)),1,0),0)</f>
        <v>0</v>
      </c>
      <c r="DC170" s="567">
        <f>IFERROR(IF(AND(NOT(YEAR(DC$3)&lt;=YEAR('Rent Roll'!$C12)+'Rent Roll'!$P12-1),MOD(YEAR(DC$3),'Rent Roll'!$O12)=MOD(YEAR('Rent Roll'!$C12),'Rent Roll'!$O12),MONTH(DC$3)=MONTH('Rent Roll'!$C12)),1,0),0)</f>
        <v>0</v>
      </c>
      <c r="DD170" s="567">
        <f>IFERROR(IF(AND(NOT(YEAR(DD$3)&lt;=YEAR('Rent Roll'!$C12)+'Rent Roll'!$P12-1),MOD(YEAR(DD$3),'Rent Roll'!$O12)=MOD(YEAR('Rent Roll'!$C12),'Rent Roll'!$O12),MONTH(DD$3)=MONTH('Rent Roll'!$C12)),1,0),0)</f>
        <v>0</v>
      </c>
      <c r="DE170" s="567">
        <f>IFERROR(IF(AND(NOT(YEAR(DE$3)&lt;=YEAR('Rent Roll'!$C12)+'Rent Roll'!$P12-1),MOD(YEAR(DE$3),'Rent Roll'!$O12)=MOD(YEAR('Rent Roll'!$C12),'Rent Roll'!$O12),MONTH(DE$3)=MONTH('Rent Roll'!$C12)),1,0),0)</f>
        <v>0</v>
      </c>
      <c r="DF170" s="567">
        <f>IFERROR(IF(AND(NOT(YEAR(DF$3)&lt;=YEAR('Rent Roll'!$C12)+'Rent Roll'!$P12-1),MOD(YEAR(DF$3),'Rent Roll'!$O12)=MOD(YEAR('Rent Roll'!$C12),'Rent Roll'!$O12),MONTH(DF$3)=MONTH('Rent Roll'!$C12)),1,0),0)</f>
        <v>0</v>
      </c>
      <c r="DG170" s="567">
        <f>IFERROR(IF(AND(NOT(YEAR(DG$3)&lt;=YEAR('Rent Roll'!$C12)+'Rent Roll'!$P12-1),MOD(YEAR(DG$3),'Rent Roll'!$O12)=MOD(YEAR('Rent Roll'!$C12),'Rent Roll'!$O12),MONTH(DG$3)=MONTH('Rent Roll'!$C12)),1,0),0)</f>
        <v>0</v>
      </c>
      <c r="DH170" s="567">
        <f>IFERROR(IF(AND(NOT(YEAR(DH$3)&lt;=YEAR('Rent Roll'!$C12)+'Rent Roll'!$P12-1),MOD(YEAR(DH$3),'Rent Roll'!$O12)=MOD(YEAR('Rent Roll'!$C12),'Rent Roll'!$O12),MONTH(DH$3)=MONTH('Rent Roll'!$C12)),1,0),0)</f>
        <v>0</v>
      </c>
      <c r="DI170" s="567">
        <f>IFERROR(IF(AND(NOT(YEAR(DI$3)&lt;=YEAR('Rent Roll'!$C12)+'Rent Roll'!$P12-1),MOD(YEAR(DI$3),'Rent Roll'!$O12)=MOD(YEAR('Rent Roll'!$C12),'Rent Roll'!$O12),MONTH(DI$3)=MONTH('Rent Roll'!$C12)),1,0),0)</f>
        <v>0</v>
      </c>
      <c r="DJ170" s="767">
        <f>IFERROR(IF(AND(NOT(YEAR(DJ$3)&lt;=YEAR('Rent Roll'!$C12)+'Rent Roll'!$P12-1),MOD(YEAR(DJ$3),'Rent Roll'!$O12)=MOD(YEAR('Rent Roll'!$C12),'Rent Roll'!$O12),MONTH(DJ$3)=MONTH('Rent Roll'!$C12)),1,0),0)</f>
        <v>0</v>
      </c>
      <c r="DK170" s="768">
        <f>IFERROR(IF(AND(NOT(YEAR(DK$3)&lt;=YEAR('Rent Roll'!$C12)+'Rent Roll'!$P12-1),MOD(YEAR(DK$3),'Rent Roll'!$O12)=MOD(YEAR('Rent Roll'!$C12),'Rent Roll'!$O12),MONTH(DK$3)=MONTH('Rent Roll'!$C12)),1,0),0)</f>
        <v>0</v>
      </c>
      <c r="DL170" s="567">
        <f>IFERROR(IF(AND(NOT(YEAR(DL$3)&lt;=YEAR('Rent Roll'!$C12)+'Rent Roll'!$P12-1),MOD(YEAR(DL$3),'Rent Roll'!$O12)=MOD(YEAR('Rent Roll'!$C12),'Rent Roll'!$O12),MONTH(DL$3)=MONTH('Rent Roll'!$C12)),1,0),0)</f>
        <v>0</v>
      </c>
      <c r="DM170" s="567">
        <f>IFERROR(IF(AND(NOT(YEAR(DM$3)&lt;=YEAR('Rent Roll'!$C12)+'Rent Roll'!$P12-1),MOD(YEAR(DM$3),'Rent Roll'!$O12)=MOD(YEAR('Rent Roll'!$C12),'Rent Roll'!$O12),MONTH(DM$3)=MONTH('Rent Roll'!$C12)),1,0),0)</f>
        <v>0</v>
      </c>
      <c r="DN170" s="567">
        <f>IFERROR(IF(AND(NOT(YEAR(DN$3)&lt;=YEAR('Rent Roll'!$C12)+'Rent Roll'!$P12-1),MOD(YEAR(DN$3),'Rent Roll'!$O12)=MOD(YEAR('Rent Roll'!$C12),'Rent Roll'!$O12),MONTH(DN$3)=MONTH('Rent Roll'!$C12)),1,0),0)</f>
        <v>0</v>
      </c>
      <c r="DO170" s="567">
        <f>IFERROR(IF(AND(NOT(YEAR(DO$3)&lt;=YEAR('Rent Roll'!$C12)+'Rent Roll'!$P12-1),MOD(YEAR(DO$3),'Rent Roll'!$O12)=MOD(YEAR('Rent Roll'!$C12),'Rent Roll'!$O12),MONTH(DO$3)=MONTH('Rent Roll'!$C12)),1,0),0)</f>
        <v>0</v>
      </c>
      <c r="DP170" s="567">
        <f>IFERROR(IF(AND(NOT(YEAR(DP$3)&lt;=YEAR('Rent Roll'!$C12)+'Rent Roll'!$P12-1),MOD(YEAR(DP$3),'Rent Roll'!$O12)=MOD(YEAR('Rent Roll'!$C12),'Rent Roll'!$O12),MONTH(DP$3)=MONTH('Rent Roll'!$C12)),1,0),0)</f>
        <v>0</v>
      </c>
      <c r="DQ170" s="567">
        <f>IFERROR(IF(AND(NOT(YEAR(DQ$3)&lt;=YEAR('Rent Roll'!$C12)+'Rent Roll'!$P12-1),MOD(YEAR(DQ$3),'Rent Roll'!$O12)=MOD(YEAR('Rent Roll'!$C12),'Rent Roll'!$O12),MONTH(DQ$3)=MONTH('Rent Roll'!$C12)),1,0),0)</f>
        <v>0</v>
      </c>
      <c r="DR170" s="567">
        <f>IFERROR(IF(AND(NOT(YEAR(DR$3)&lt;=YEAR('Rent Roll'!$C12)+'Rent Roll'!$P12-1),MOD(YEAR(DR$3),'Rent Roll'!$O12)=MOD(YEAR('Rent Roll'!$C12),'Rent Roll'!$O12),MONTH(DR$3)=MONTH('Rent Roll'!$C12)),1,0),0)</f>
        <v>0</v>
      </c>
      <c r="DS170" s="567">
        <f>IFERROR(IF(AND(NOT(YEAR(DS$3)&lt;=YEAR('Rent Roll'!$C12)+'Rent Roll'!$P12-1),MOD(YEAR(DS$3),'Rent Roll'!$O12)=MOD(YEAR('Rent Roll'!$C12),'Rent Roll'!$O12),MONTH(DS$3)=MONTH('Rent Roll'!$C12)),1,0),0)</f>
        <v>0</v>
      </c>
      <c r="DT170" s="567">
        <f>IFERROR(IF(AND(NOT(YEAR(DT$3)&lt;=YEAR('Rent Roll'!$C12)+'Rent Roll'!$P12-1),MOD(YEAR(DT$3),'Rent Roll'!$O12)=MOD(YEAR('Rent Roll'!$C12),'Rent Roll'!$O12),MONTH(DT$3)=MONTH('Rent Roll'!$C12)),1,0),0)</f>
        <v>0</v>
      </c>
      <c r="DU170" s="567">
        <f>IFERROR(IF(AND(NOT(YEAR(DU$3)&lt;=YEAR('Rent Roll'!$C12)+'Rent Roll'!$P12-1),MOD(YEAR(DU$3),'Rent Roll'!$O12)=MOD(YEAR('Rent Roll'!$C12),'Rent Roll'!$O12),MONTH(DU$3)=MONTH('Rent Roll'!$C12)),1,0),0)</f>
        <v>0</v>
      </c>
      <c r="DV170" s="567">
        <f>IFERROR(IF(AND(NOT(YEAR(DV$3)&lt;=YEAR('Rent Roll'!$C12)+'Rent Roll'!$P12-1),MOD(YEAR(DV$3),'Rent Roll'!$O12)=MOD(YEAR('Rent Roll'!$C12),'Rent Roll'!$O12),MONTH(DV$3)=MONTH('Rent Roll'!$C12)),1,0),0)</f>
        <v>0</v>
      </c>
    </row>
    <row r="171" spans="1:126" s="565" customFormat="1" ht="12" customHeight="1" outlineLevel="1" x14ac:dyDescent="0.4">
      <c r="A171" s="731"/>
      <c r="B171" s="564" t="str">
        <f>'Rent Roll'!$B13</f>
        <v>1층</v>
      </c>
      <c r="C171" s="566"/>
      <c r="D171" s="566"/>
      <c r="E171" s="566"/>
      <c r="F171" s="778">
        <f>IFERROR(IF(AND(NOT(YEAR(F$3)&lt;=YEAR('Rent Roll'!$C13)+'Rent Roll'!$P13-1),MOD(YEAR(F$3),'Rent Roll'!$O13)=MOD(YEAR('Rent Roll'!$C13),'Rent Roll'!$O13),MONTH(F$3)=MONTH('Rent Roll'!$C13)),1,0),0)</f>
        <v>0</v>
      </c>
      <c r="G171" s="768">
        <f>IFERROR(IF(AND(NOT(YEAR(G$3)&lt;=YEAR('Rent Roll'!$C13)+'Rent Roll'!$P13-1),MOD(YEAR(G$3),'Rent Roll'!$O13)=MOD(YEAR('Rent Roll'!$C13),'Rent Roll'!$O13),MONTH(G$3)=MONTH('Rent Roll'!$C13)),1,0),0)</f>
        <v>0</v>
      </c>
      <c r="H171" s="567">
        <f>IFERROR(IF(AND(NOT(YEAR(H$3)&lt;=YEAR('Rent Roll'!$C13)+'Rent Roll'!$P13-1),MOD(YEAR(H$3),'Rent Roll'!$O13)=MOD(YEAR('Rent Roll'!$C13),'Rent Roll'!$O13),MONTH(H$3)=MONTH('Rent Roll'!$C13)),1,0),0)</f>
        <v>0</v>
      </c>
      <c r="I171" s="567">
        <f>IFERROR(IF(AND(NOT(YEAR(I$3)&lt;=YEAR('Rent Roll'!$C13)+'Rent Roll'!$P13-1),MOD(YEAR(I$3),'Rent Roll'!$O13)=MOD(YEAR('Rent Roll'!$C13),'Rent Roll'!$O13),MONTH(I$3)=MONTH('Rent Roll'!$C13)),1,0),0)</f>
        <v>0</v>
      </c>
      <c r="J171" s="567">
        <f>IFERROR(IF(AND(NOT(YEAR(J$3)&lt;=YEAR('Rent Roll'!$C13)+'Rent Roll'!$P13-1),MOD(YEAR(J$3),'Rent Roll'!$O13)=MOD(YEAR('Rent Roll'!$C13),'Rent Roll'!$O13),MONTH(J$3)=MONTH('Rent Roll'!$C13)),1,0),0)</f>
        <v>0</v>
      </c>
      <c r="K171" s="567">
        <f>IFERROR(IF(AND(NOT(YEAR(K$3)&lt;=YEAR('Rent Roll'!$C13)+'Rent Roll'!$P13-1),MOD(YEAR(K$3),'Rent Roll'!$O13)=MOD(YEAR('Rent Roll'!$C13),'Rent Roll'!$O13),MONTH(K$3)=MONTH('Rent Roll'!$C13)),1,0),0)</f>
        <v>0</v>
      </c>
      <c r="L171" s="567">
        <f>IFERROR(IF(AND(NOT(YEAR(L$3)&lt;=YEAR('Rent Roll'!$C13)+'Rent Roll'!$P13-1),MOD(YEAR(L$3),'Rent Roll'!$O13)=MOD(YEAR('Rent Roll'!$C13),'Rent Roll'!$O13),MONTH(L$3)=MONTH('Rent Roll'!$C13)),1,0),0)</f>
        <v>0</v>
      </c>
      <c r="M171" s="567">
        <f>IFERROR(IF(AND(NOT(YEAR(M$3)&lt;=YEAR('Rent Roll'!$C13)+'Rent Roll'!$P13-1),MOD(YEAR(M$3),'Rent Roll'!$O13)=MOD(YEAR('Rent Roll'!$C13),'Rent Roll'!$O13),MONTH(M$3)=MONTH('Rent Roll'!$C13)),1,0),0)</f>
        <v>0</v>
      </c>
      <c r="N171" s="567">
        <f>IFERROR(IF(AND(NOT(YEAR(N$3)&lt;=YEAR('Rent Roll'!$C13)+'Rent Roll'!$P13-1),MOD(YEAR(N$3),'Rent Roll'!$O13)=MOD(YEAR('Rent Roll'!$C13),'Rent Roll'!$O13),MONTH(N$3)=MONTH('Rent Roll'!$C13)),1,0),0)</f>
        <v>0</v>
      </c>
      <c r="O171" s="567">
        <f>IFERROR(IF(AND(NOT(YEAR(O$3)&lt;=YEAR('Rent Roll'!$C13)+'Rent Roll'!$P13-1),MOD(YEAR(O$3),'Rent Roll'!$O13)=MOD(YEAR('Rent Roll'!$C13),'Rent Roll'!$O13),MONTH(O$3)=MONTH('Rent Roll'!$C13)),1,0),0)</f>
        <v>0</v>
      </c>
      <c r="P171" s="567">
        <f>IFERROR(IF(AND(NOT(YEAR(P$3)&lt;=YEAR('Rent Roll'!$C13)+'Rent Roll'!$P13-1),MOD(YEAR(P$3),'Rent Roll'!$O13)=MOD(YEAR('Rent Roll'!$C13),'Rent Roll'!$O13),MONTH(P$3)=MONTH('Rent Roll'!$C13)),1,0),0)</f>
        <v>0</v>
      </c>
      <c r="Q171" s="567">
        <f>IFERROR(IF(AND(NOT(YEAR(Q$3)&lt;=YEAR('Rent Roll'!$C13)+'Rent Roll'!$P13-1),MOD(YEAR(Q$3),'Rent Roll'!$O13)=MOD(YEAR('Rent Roll'!$C13),'Rent Roll'!$O13),MONTH(Q$3)=MONTH('Rent Roll'!$C13)),1,0),0)</f>
        <v>0</v>
      </c>
      <c r="R171" s="767">
        <f>IFERROR(IF(AND(NOT(YEAR(R$3)&lt;=YEAR('Rent Roll'!$C13)+'Rent Roll'!$P13-1),MOD(YEAR(R$3),'Rent Roll'!$O13)=MOD(YEAR('Rent Roll'!$C13),'Rent Roll'!$O13),MONTH(R$3)=MONTH('Rent Roll'!$C13)),1,0),0)</f>
        <v>0</v>
      </c>
      <c r="S171" s="768">
        <f>IFERROR(IF(AND(NOT(YEAR(S$3)&lt;=YEAR('Rent Roll'!$C13)+'Rent Roll'!$P13-1),MOD(YEAR(S$3),'Rent Roll'!$O13)=MOD(YEAR('Rent Roll'!$C13),'Rent Roll'!$O13),MONTH(S$3)=MONTH('Rent Roll'!$C13)),1,0),0)</f>
        <v>0</v>
      </c>
      <c r="T171" s="567">
        <f>IFERROR(IF(AND(NOT(YEAR(T$3)&lt;=YEAR('Rent Roll'!$C13)+'Rent Roll'!$P13-1),MOD(YEAR(T$3),'Rent Roll'!$O13)=MOD(YEAR('Rent Roll'!$C13),'Rent Roll'!$O13),MONTH(T$3)=MONTH('Rent Roll'!$C13)),1,0),0)</f>
        <v>0</v>
      </c>
      <c r="U171" s="567">
        <f>IFERROR(IF(AND(NOT(YEAR(U$3)&lt;=YEAR('Rent Roll'!$C13)+'Rent Roll'!$P13-1),MOD(YEAR(U$3),'Rent Roll'!$O13)=MOD(YEAR('Rent Roll'!$C13),'Rent Roll'!$O13),MONTH(U$3)=MONTH('Rent Roll'!$C13)),1,0),0)</f>
        <v>0</v>
      </c>
      <c r="V171" s="567">
        <f>IFERROR(IF(AND(NOT(YEAR(V$3)&lt;=YEAR('Rent Roll'!$C13)+'Rent Roll'!$P13-1),MOD(YEAR(V$3),'Rent Roll'!$O13)=MOD(YEAR('Rent Roll'!$C13),'Rent Roll'!$O13),MONTH(V$3)=MONTH('Rent Roll'!$C13)),1,0),0)</f>
        <v>0</v>
      </c>
      <c r="W171" s="567">
        <f>IFERROR(IF(AND(NOT(YEAR(W$3)&lt;=YEAR('Rent Roll'!$C13)+'Rent Roll'!$P13-1),MOD(YEAR(W$3),'Rent Roll'!$O13)=MOD(YEAR('Rent Roll'!$C13),'Rent Roll'!$O13),MONTH(W$3)=MONTH('Rent Roll'!$C13)),1,0),0)</f>
        <v>0</v>
      </c>
      <c r="X171" s="567">
        <f>IFERROR(IF(AND(NOT(YEAR(X$3)&lt;=YEAR('Rent Roll'!$C13)+'Rent Roll'!$P13-1),MOD(YEAR(X$3),'Rent Roll'!$O13)=MOD(YEAR('Rent Roll'!$C13),'Rent Roll'!$O13),MONTH(X$3)=MONTH('Rent Roll'!$C13)),1,0),0)</f>
        <v>0</v>
      </c>
      <c r="Y171" s="567">
        <f>IFERROR(IF(AND(NOT(YEAR(Y$3)&lt;=YEAR('Rent Roll'!$C13)+'Rent Roll'!$P13-1),MOD(YEAR(Y$3),'Rent Roll'!$O13)=MOD(YEAR('Rent Roll'!$C13),'Rent Roll'!$O13),MONTH(Y$3)=MONTH('Rent Roll'!$C13)),1,0),0)</f>
        <v>0</v>
      </c>
      <c r="Z171" s="567">
        <f>IFERROR(IF(AND(NOT(YEAR(Z$3)&lt;=YEAR('Rent Roll'!$C13)+'Rent Roll'!$P13-1),MOD(YEAR(Z$3),'Rent Roll'!$O13)=MOD(YEAR('Rent Roll'!$C13),'Rent Roll'!$O13),MONTH(Z$3)=MONTH('Rent Roll'!$C13)),1,0),0)</f>
        <v>0</v>
      </c>
      <c r="AA171" s="567">
        <f>IFERROR(IF(AND(NOT(YEAR(AA$3)&lt;=YEAR('Rent Roll'!$C13)+'Rent Roll'!$P13-1),MOD(YEAR(AA$3),'Rent Roll'!$O13)=MOD(YEAR('Rent Roll'!$C13),'Rent Roll'!$O13),MONTH(AA$3)=MONTH('Rent Roll'!$C13)),1,0),0)</f>
        <v>0</v>
      </c>
      <c r="AB171" s="567">
        <f>IFERROR(IF(AND(NOT(YEAR(AB$3)&lt;=YEAR('Rent Roll'!$C13)+'Rent Roll'!$P13-1),MOD(YEAR(AB$3),'Rent Roll'!$O13)=MOD(YEAR('Rent Roll'!$C13),'Rent Roll'!$O13),MONTH(AB$3)=MONTH('Rent Roll'!$C13)),1,0),0)</f>
        <v>0</v>
      </c>
      <c r="AC171" s="567">
        <f>IFERROR(IF(AND(NOT(YEAR(AC$3)&lt;=YEAR('Rent Roll'!$C13)+'Rent Roll'!$P13-1),MOD(YEAR(AC$3),'Rent Roll'!$O13)=MOD(YEAR('Rent Roll'!$C13),'Rent Roll'!$O13),MONTH(AC$3)=MONTH('Rent Roll'!$C13)),1,0),0)</f>
        <v>0</v>
      </c>
      <c r="AD171" s="767">
        <f>IFERROR(IF(AND(NOT(YEAR(AD$3)&lt;=YEAR('Rent Roll'!$C13)+'Rent Roll'!$P13-1),MOD(YEAR(AD$3),'Rent Roll'!$O13)=MOD(YEAR('Rent Roll'!$C13),'Rent Roll'!$O13),MONTH(AD$3)=MONTH('Rent Roll'!$C13)),1,0),0)</f>
        <v>0</v>
      </c>
      <c r="AE171" s="768">
        <f>IFERROR(IF(AND(NOT(YEAR(AE$3)&lt;=YEAR('Rent Roll'!$C13)+'Rent Roll'!$P13-1),MOD(YEAR(AE$3),'Rent Roll'!$O13)=MOD(YEAR('Rent Roll'!$C13),'Rent Roll'!$O13),MONTH(AE$3)=MONTH('Rent Roll'!$C13)),1,0),0)</f>
        <v>0</v>
      </c>
      <c r="AF171" s="567">
        <f>IFERROR(IF(AND(NOT(YEAR(AF$3)&lt;=YEAR('Rent Roll'!$C13)+'Rent Roll'!$P13-1),MOD(YEAR(AF$3),'Rent Roll'!$O13)=MOD(YEAR('Rent Roll'!$C13),'Rent Roll'!$O13),MONTH(AF$3)=MONTH('Rent Roll'!$C13)),1,0),0)</f>
        <v>0</v>
      </c>
      <c r="AG171" s="567">
        <f>IFERROR(IF(AND(NOT(YEAR(AG$3)&lt;=YEAR('Rent Roll'!$C13)+'Rent Roll'!$P13-1),MOD(YEAR(AG$3),'Rent Roll'!$O13)=MOD(YEAR('Rent Roll'!$C13),'Rent Roll'!$O13),MONTH(AG$3)=MONTH('Rent Roll'!$C13)),1,0),0)</f>
        <v>0</v>
      </c>
      <c r="AH171" s="567">
        <f>IFERROR(IF(AND(NOT(YEAR(AH$3)&lt;=YEAR('Rent Roll'!$C13)+'Rent Roll'!$P13-1),MOD(YEAR(AH$3),'Rent Roll'!$O13)=MOD(YEAR('Rent Roll'!$C13),'Rent Roll'!$O13),MONTH(AH$3)=MONTH('Rent Roll'!$C13)),1,0),0)</f>
        <v>0</v>
      </c>
      <c r="AI171" s="567">
        <f>IFERROR(IF(AND(NOT(YEAR(AI$3)&lt;=YEAR('Rent Roll'!$C13)+'Rent Roll'!$P13-1),MOD(YEAR(AI$3),'Rent Roll'!$O13)=MOD(YEAR('Rent Roll'!$C13),'Rent Roll'!$O13),MONTH(AI$3)=MONTH('Rent Roll'!$C13)),1,0),0)</f>
        <v>0</v>
      </c>
      <c r="AJ171" s="567">
        <f>IFERROR(IF(AND(NOT(YEAR(AJ$3)&lt;=YEAR('Rent Roll'!$C13)+'Rent Roll'!$P13-1),MOD(YEAR(AJ$3),'Rent Roll'!$O13)=MOD(YEAR('Rent Roll'!$C13),'Rent Roll'!$O13),MONTH(AJ$3)=MONTH('Rent Roll'!$C13)),1,0),0)</f>
        <v>0</v>
      </c>
      <c r="AK171" s="567">
        <f>IFERROR(IF(AND(NOT(YEAR(AK$3)&lt;=YEAR('Rent Roll'!$C13)+'Rent Roll'!$P13-1),MOD(YEAR(AK$3),'Rent Roll'!$O13)=MOD(YEAR('Rent Roll'!$C13),'Rent Roll'!$O13),MONTH(AK$3)=MONTH('Rent Roll'!$C13)),1,0),0)</f>
        <v>0</v>
      </c>
      <c r="AL171" s="567">
        <f>IFERROR(IF(AND(NOT(YEAR(AL$3)&lt;=YEAR('Rent Roll'!$C13)+'Rent Roll'!$P13-1),MOD(YEAR(AL$3),'Rent Roll'!$O13)=MOD(YEAR('Rent Roll'!$C13),'Rent Roll'!$O13),MONTH(AL$3)=MONTH('Rent Roll'!$C13)),1,0),0)</f>
        <v>0</v>
      </c>
      <c r="AM171" s="567">
        <f>IFERROR(IF(AND(NOT(YEAR(AM$3)&lt;=YEAR('Rent Roll'!$C13)+'Rent Roll'!$P13-1),MOD(YEAR(AM$3),'Rent Roll'!$O13)=MOD(YEAR('Rent Roll'!$C13),'Rent Roll'!$O13),MONTH(AM$3)=MONTH('Rent Roll'!$C13)),1,0),0)</f>
        <v>0</v>
      </c>
      <c r="AN171" s="567">
        <f>IFERROR(IF(AND(NOT(YEAR(AN$3)&lt;=YEAR('Rent Roll'!$C13)+'Rent Roll'!$P13-1),MOD(YEAR(AN$3),'Rent Roll'!$O13)=MOD(YEAR('Rent Roll'!$C13),'Rent Roll'!$O13),MONTH(AN$3)=MONTH('Rent Roll'!$C13)),1,0),0)</f>
        <v>0</v>
      </c>
      <c r="AO171" s="567">
        <f>IFERROR(IF(AND(NOT(YEAR(AO$3)&lt;=YEAR('Rent Roll'!$C13)+'Rent Roll'!$P13-1),MOD(YEAR(AO$3),'Rent Roll'!$O13)=MOD(YEAR('Rent Roll'!$C13),'Rent Roll'!$O13),MONTH(AO$3)=MONTH('Rent Roll'!$C13)),1,0),0)</f>
        <v>0</v>
      </c>
      <c r="AP171" s="767">
        <f>IFERROR(IF(AND(NOT(YEAR(AP$3)&lt;=YEAR('Rent Roll'!$C13)+'Rent Roll'!$P13-1),MOD(YEAR(AP$3),'Rent Roll'!$O13)=MOD(YEAR('Rent Roll'!$C13),'Rent Roll'!$O13),MONTH(AP$3)=MONTH('Rent Roll'!$C13)),1,0),0)</f>
        <v>0</v>
      </c>
      <c r="AQ171" s="768">
        <f>IFERROR(IF(AND(NOT(YEAR(AQ$3)&lt;=YEAR('Rent Roll'!$C13)+'Rent Roll'!$P13-1),MOD(YEAR(AQ$3),'Rent Roll'!$O13)=MOD(YEAR('Rent Roll'!$C13),'Rent Roll'!$O13),MONTH(AQ$3)=MONTH('Rent Roll'!$C13)),1,0),0)</f>
        <v>0</v>
      </c>
      <c r="AR171" s="567">
        <f>IFERROR(IF(AND(NOT(YEAR(AR$3)&lt;=YEAR('Rent Roll'!$C13)+'Rent Roll'!$P13-1),MOD(YEAR(AR$3),'Rent Roll'!$O13)=MOD(YEAR('Rent Roll'!$C13),'Rent Roll'!$O13),MONTH(AR$3)=MONTH('Rent Roll'!$C13)),1,0),0)</f>
        <v>0</v>
      </c>
      <c r="AS171" s="567">
        <f>IFERROR(IF(AND(NOT(YEAR(AS$3)&lt;=YEAR('Rent Roll'!$C13)+'Rent Roll'!$P13-1),MOD(YEAR(AS$3),'Rent Roll'!$O13)=MOD(YEAR('Rent Roll'!$C13),'Rent Roll'!$O13),MONTH(AS$3)=MONTH('Rent Roll'!$C13)),1,0),0)</f>
        <v>0</v>
      </c>
      <c r="AT171" s="567">
        <f>IFERROR(IF(AND(NOT(YEAR(AT$3)&lt;=YEAR('Rent Roll'!$C13)+'Rent Roll'!$P13-1),MOD(YEAR(AT$3),'Rent Roll'!$O13)=MOD(YEAR('Rent Roll'!$C13),'Rent Roll'!$O13),MONTH(AT$3)=MONTH('Rent Roll'!$C13)),1,0),0)</f>
        <v>0</v>
      </c>
      <c r="AU171" s="567">
        <f>IFERROR(IF(AND(NOT(YEAR(AU$3)&lt;=YEAR('Rent Roll'!$C13)+'Rent Roll'!$P13-1),MOD(YEAR(AU$3),'Rent Roll'!$O13)=MOD(YEAR('Rent Roll'!$C13),'Rent Roll'!$O13),MONTH(AU$3)=MONTH('Rent Roll'!$C13)),1,0),0)</f>
        <v>0</v>
      </c>
      <c r="AV171" s="567">
        <f>IFERROR(IF(AND(NOT(YEAR(AV$3)&lt;=YEAR('Rent Roll'!$C13)+'Rent Roll'!$P13-1),MOD(YEAR(AV$3),'Rent Roll'!$O13)=MOD(YEAR('Rent Roll'!$C13),'Rent Roll'!$O13),MONTH(AV$3)=MONTH('Rent Roll'!$C13)),1,0),0)</f>
        <v>0</v>
      </c>
      <c r="AW171" s="567">
        <f>IFERROR(IF(AND(NOT(YEAR(AW$3)&lt;=YEAR('Rent Roll'!$C13)+'Rent Roll'!$P13-1),MOD(YEAR(AW$3),'Rent Roll'!$O13)=MOD(YEAR('Rent Roll'!$C13),'Rent Roll'!$O13),MONTH(AW$3)=MONTH('Rent Roll'!$C13)),1,0),0)</f>
        <v>0</v>
      </c>
      <c r="AX171" s="567">
        <f>IFERROR(IF(AND(NOT(YEAR(AX$3)&lt;=YEAR('Rent Roll'!$C13)+'Rent Roll'!$P13-1),MOD(YEAR(AX$3),'Rent Roll'!$O13)=MOD(YEAR('Rent Roll'!$C13),'Rent Roll'!$O13),MONTH(AX$3)=MONTH('Rent Roll'!$C13)),1,0),0)</f>
        <v>0</v>
      </c>
      <c r="AY171" s="567">
        <f>IFERROR(IF(AND(NOT(YEAR(AY$3)&lt;=YEAR('Rent Roll'!$C13)+'Rent Roll'!$P13-1),MOD(YEAR(AY$3),'Rent Roll'!$O13)=MOD(YEAR('Rent Roll'!$C13),'Rent Roll'!$O13),MONTH(AY$3)=MONTH('Rent Roll'!$C13)),1,0),0)</f>
        <v>0</v>
      </c>
      <c r="AZ171" s="567">
        <f>IFERROR(IF(AND(NOT(YEAR(AZ$3)&lt;=YEAR('Rent Roll'!$C13)+'Rent Roll'!$P13-1),MOD(YEAR(AZ$3),'Rent Roll'!$O13)=MOD(YEAR('Rent Roll'!$C13),'Rent Roll'!$O13),MONTH(AZ$3)=MONTH('Rent Roll'!$C13)),1,0),0)</f>
        <v>0</v>
      </c>
      <c r="BA171" s="567">
        <f>IFERROR(IF(AND(NOT(YEAR(BA$3)&lt;=YEAR('Rent Roll'!$C13)+'Rent Roll'!$P13-1),MOD(YEAR(BA$3),'Rent Roll'!$O13)=MOD(YEAR('Rent Roll'!$C13),'Rent Roll'!$O13),MONTH(BA$3)=MONTH('Rent Roll'!$C13)),1,0),0)</f>
        <v>0</v>
      </c>
      <c r="BB171" s="767">
        <f>IFERROR(IF(AND(NOT(YEAR(BB$3)&lt;=YEAR('Rent Roll'!$C13)+'Rent Roll'!$P13-1),MOD(YEAR(BB$3),'Rent Roll'!$O13)=MOD(YEAR('Rent Roll'!$C13),'Rent Roll'!$O13),MONTH(BB$3)=MONTH('Rent Roll'!$C13)),1,0),0)</f>
        <v>0</v>
      </c>
      <c r="BC171" s="768">
        <f>IFERROR(IF(AND(NOT(YEAR(BC$3)&lt;=YEAR('Rent Roll'!$C13)+'Rent Roll'!$P13-1),MOD(YEAR(BC$3),'Rent Roll'!$O13)=MOD(YEAR('Rent Roll'!$C13),'Rent Roll'!$O13),MONTH(BC$3)=MONTH('Rent Roll'!$C13)),1,0),0)</f>
        <v>0</v>
      </c>
      <c r="BD171" s="567">
        <f>IFERROR(IF(AND(NOT(YEAR(BD$3)&lt;=YEAR('Rent Roll'!$C13)+'Rent Roll'!$P13-1),MOD(YEAR(BD$3),'Rent Roll'!$O13)=MOD(YEAR('Rent Roll'!$C13),'Rent Roll'!$O13),MONTH(BD$3)=MONTH('Rent Roll'!$C13)),1,0),0)</f>
        <v>0</v>
      </c>
      <c r="BE171" s="567">
        <f>IFERROR(IF(AND(NOT(YEAR(BE$3)&lt;=YEAR('Rent Roll'!$C13)+'Rent Roll'!$P13-1),MOD(YEAR(BE$3),'Rent Roll'!$O13)=MOD(YEAR('Rent Roll'!$C13),'Rent Roll'!$O13),MONTH(BE$3)=MONTH('Rent Roll'!$C13)),1,0),0)</f>
        <v>0</v>
      </c>
      <c r="BF171" s="567">
        <f>IFERROR(IF(AND(NOT(YEAR(BF$3)&lt;=YEAR('Rent Roll'!$C13)+'Rent Roll'!$P13-1),MOD(YEAR(BF$3),'Rent Roll'!$O13)=MOD(YEAR('Rent Roll'!$C13),'Rent Roll'!$O13),MONTH(BF$3)=MONTH('Rent Roll'!$C13)),1,0),0)</f>
        <v>0</v>
      </c>
      <c r="BG171" s="567">
        <f>IFERROR(IF(AND(NOT(YEAR(BG$3)&lt;=YEAR('Rent Roll'!$C13)+'Rent Roll'!$P13-1),MOD(YEAR(BG$3),'Rent Roll'!$O13)=MOD(YEAR('Rent Roll'!$C13),'Rent Roll'!$O13),MONTH(BG$3)=MONTH('Rent Roll'!$C13)),1,0),0)</f>
        <v>0</v>
      </c>
      <c r="BH171" s="567">
        <f>IFERROR(IF(AND(NOT(YEAR(BH$3)&lt;=YEAR('Rent Roll'!$C13)+'Rent Roll'!$P13-1),MOD(YEAR(BH$3),'Rent Roll'!$O13)=MOD(YEAR('Rent Roll'!$C13),'Rent Roll'!$O13),MONTH(BH$3)=MONTH('Rent Roll'!$C13)),1,0),0)</f>
        <v>0</v>
      </c>
      <c r="BI171" s="567">
        <f>IFERROR(IF(AND(NOT(YEAR(BI$3)&lt;=YEAR('Rent Roll'!$C13)+'Rent Roll'!$P13-1),MOD(YEAR(BI$3),'Rent Roll'!$O13)=MOD(YEAR('Rent Roll'!$C13),'Rent Roll'!$O13),MONTH(BI$3)=MONTH('Rent Roll'!$C13)),1,0),0)</f>
        <v>0</v>
      </c>
      <c r="BJ171" s="567">
        <f>IFERROR(IF(AND(NOT(YEAR(BJ$3)&lt;=YEAR('Rent Roll'!$C13)+'Rent Roll'!$P13-1),MOD(YEAR(BJ$3),'Rent Roll'!$O13)=MOD(YEAR('Rent Roll'!$C13),'Rent Roll'!$O13),MONTH(BJ$3)=MONTH('Rent Roll'!$C13)),1,0),0)</f>
        <v>0</v>
      </c>
      <c r="BK171" s="567">
        <f>IFERROR(IF(AND(NOT(YEAR(BK$3)&lt;=YEAR('Rent Roll'!$C13)+'Rent Roll'!$P13-1),MOD(YEAR(BK$3),'Rent Roll'!$O13)=MOD(YEAR('Rent Roll'!$C13),'Rent Roll'!$O13),MONTH(BK$3)=MONTH('Rent Roll'!$C13)),1,0),0)</f>
        <v>0</v>
      </c>
      <c r="BL171" s="567">
        <f>IFERROR(IF(AND(NOT(YEAR(BL$3)&lt;=YEAR('Rent Roll'!$C13)+'Rent Roll'!$P13-1),MOD(YEAR(BL$3),'Rent Roll'!$O13)=MOD(YEAR('Rent Roll'!$C13),'Rent Roll'!$O13),MONTH(BL$3)=MONTH('Rent Roll'!$C13)),1,0),0)</f>
        <v>0</v>
      </c>
      <c r="BM171" s="567">
        <f>IFERROR(IF(AND(NOT(YEAR(BM$3)&lt;=YEAR('Rent Roll'!$C13)+'Rent Roll'!$P13-1),MOD(YEAR(BM$3),'Rent Roll'!$O13)=MOD(YEAR('Rent Roll'!$C13),'Rent Roll'!$O13),MONTH(BM$3)=MONTH('Rent Roll'!$C13)),1,0),0)</f>
        <v>0</v>
      </c>
      <c r="BN171" s="767">
        <f>IFERROR(IF(AND(NOT(YEAR(BN$3)&lt;=YEAR('Rent Roll'!$C13)+'Rent Roll'!$P13-1),MOD(YEAR(BN$3),'Rent Roll'!$O13)=MOD(YEAR('Rent Roll'!$C13),'Rent Roll'!$O13),MONTH(BN$3)=MONTH('Rent Roll'!$C13)),1,0),0)</f>
        <v>0</v>
      </c>
      <c r="BO171" s="768">
        <f>IFERROR(IF(AND(NOT(YEAR(BO$3)&lt;=YEAR('Rent Roll'!$C13)+'Rent Roll'!$P13-1),MOD(YEAR(BO$3),'Rent Roll'!$O13)=MOD(YEAR('Rent Roll'!$C13),'Rent Roll'!$O13),MONTH(BO$3)=MONTH('Rent Roll'!$C13)),1,0),0)</f>
        <v>0</v>
      </c>
      <c r="BP171" s="567">
        <f>IFERROR(IF(AND(NOT(YEAR(BP$3)&lt;=YEAR('Rent Roll'!$C13)+'Rent Roll'!$P13-1),MOD(YEAR(BP$3),'Rent Roll'!$O13)=MOD(YEAR('Rent Roll'!$C13),'Rent Roll'!$O13),MONTH(BP$3)=MONTH('Rent Roll'!$C13)),1,0),0)</f>
        <v>0</v>
      </c>
      <c r="BQ171" s="567">
        <f>IFERROR(IF(AND(NOT(YEAR(BQ$3)&lt;=YEAR('Rent Roll'!$C13)+'Rent Roll'!$P13-1),MOD(YEAR(BQ$3),'Rent Roll'!$O13)=MOD(YEAR('Rent Roll'!$C13),'Rent Roll'!$O13),MONTH(BQ$3)=MONTH('Rent Roll'!$C13)),1,0),0)</f>
        <v>0</v>
      </c>
      <c r="BR171" s="567">
        <f>IFERROR(IF(AND(NOT(YEAR(BR$3)&lt;=YEAR('Rent Roll'!$C13)+'Rent Roll'!$P13-1),MOD(YEAR(BR$3),'Rent Roll'!$O13)=MOD(YEAR('Rent Roll'!$C13),'Rent Roll'!$O13),MONTH(BR$3)=MONTH('Rent Roll'!$C13)),1,0),0)</f>
        <v>0</v>
      </c>
      <c r="BS171" s="567">
        <f>IFERROR(IF(AND(NOT(YEAR(BS$3)&lt;=YEAR('Rent Roll'!$C13)+'Rent Roll'!$P13-1),MOD(YEAR(BS$3),'Rent Roll'!$O13)=MOD(YEAR('Rent Roll'!$C13),'Rent Roll'!$O13),MONTH(BS$3)=MONTH('Rent Roll'!$C13)),1,0),0)</f>
        <v>0</v>
      </c>
      <c r="BT171" s="567">
        <f>IFERROR(IF(AND(NOT(YEAR(BT$3)&lt;=YEAR('Rent Roll'!$C13)+'Rent Roll'!$P13-1),MOD(YEAR(BT$3),'Rent Roll'!$O13)=MOD(YEAR('Rent Roll'!$C13),'Rent Roll'!$O13),MONTH(BT$3)=MONTH('Rent Roll'!$C13)),1,0),0)</f>
        <v>0</v>
      </c>
      <c r="BU171" s="567">
        <f>IFERROR(IF(AND(NOT(YEAR(BU$3)&lt;=YEAR('Rent Roll'!$C13)+'Rent Roll'!$P13-1),MOD(YEAR(BU$3),'Rent Roll'!$O13)=MOD(YEAR('Rent Roll'!$C13),'Rent Roll'!$O13),MONTH(BU$3)=MONTH('Rent Roll'!$C13)),1,0),0)</f>
        <v>0</v>
      </c>
      <c r="BV171" s="567">
        <f>IFERROR(IF(AND(NOT(YEAR(BV$3)&lt;=YEAR('Rent Roll'!$C13)+'Rent Roll'!$P13-1),MOD(YEAR(BV$3),'Rent Roll'!$O13)=MOD(YEAR('Rent Roll'!$C13),'Rent Roll'!$O13),MONTH(BV$3)=MONTH('Rent Roll'!$C13)),1,0),0)</f>
        <v>0</v>
      </c>
      <c r="BW171" s="567">
        <f>IFERROR(IF(AND(NOT(YEAR(BW$3)&lt;=YEAR('Rent Roll'!$C13)+'Rent Roll'!$P13-1),MOD(YEAR(BW$3),'Rent Roll'!$O13)=MOD(YEAR('Rent Roll'!$C13),'Rent Roll'!$O13),MONTH(BW$3)=MONTH('Rent Roll'!$C13)),1,0),0)</f>
        <v>0</v>
      </c>
      <c r="BX171" s="567">
        <f>IFERROR(IF(AND(NOT(YEAR(BX$3)&lt;=YEAR('Rent Roll'!$C13)+'Rent Roll'!$P13-1),MOD(YEAR(BX$3),'Rent Roll'!$O13)=MOD(YEAR('Rent Roll'!$C13),'Rent Roll'!$O13),MONTH(BX$3)=MONTH('Rent Roll'!$C13)),1,0),0)</f>
        <v>0</v>
      </c>
      <c r="BY171" s="567">
        <f>IFERROR(IF(AND(NOT(YEAR(BY$3)&lt;=YEAR('Rent Roll'!$C13)+'Rent Roll'!$P13-1),MOD(YEAR(BY$3),'Rent Roll'!$O13)=MOD(YEAR('Rent Roll'!$C13),'Rent Roll'!$O13),MONTH(BY$3)=MONTH('Rent Roll'!$C13)),1,0),0)</f>
        <v>0</v>
      </c>
      <c r="BZ171" s="767">
        <f>IFERROR(IF(AND(NOT(YEAR(BZ$3)&lt;=YEAR('Rent Roll'!$C13)+'Rent Roll'!$P13-1),MOD(YEAR(BZ$3),'Rent Roll'!$O13)=MOD(YEAR('Rent Roll'!$C13),'Rent Roll'!$O13),MONTH(BZ$3)=MONTH('Rent Roll'!$C13)),1,0),0)</f>
        <v>0</v>
      </c>
      <c r="CA171" s="768">
        <f>IFERROR(IF(AND(NOT(YEAR(CA$3)&lt;=YEAR('Rent Roll'!$C13)+'Rent Roll'!$P13-1),MOD(YEAR(CA$3),'Rent Roll'!$O13)=MOD(YEAR('Rent Roll'!$C13),'Rent Roll'!$O13),MONTH(CA$3)=MONTH('Rent Roll'!$C13)),1,0),0)</f>
        <v>0</v>
      </c>
      <c r="CB171" s="567">
        <f>IFERROR(IF(AND(NOT(YEAR(CB$3)&lt;=YEAR('Rent Roll'!$C13)+'Rent Roll'!$P13-1),MOD(YEAR(CB$3),'Rent Roll'!$O13)=MOD(YEAR('Rent Roll'!$C13),'Rent Roll'!$O13),MONTH(CB$3)=MONTH('Rent Roll'!$C13)),1,0),0)</f>
        <v>0</v>
      </c>
      <c r="CC171" s="567">
        <f>IFERROR(IF(AND(NOT(YEAR(CC$3)&lt;=YEAR('Rent Roll'!$C13)+'Rent Roll'!$P13-1),MOD(YEAR(CC$3),'Rent Roll'!$O13)=MOD(YEAR('Rent Roll'!$C13),'Rent Roll'!$O13),MONTH(CC$3)=MONTH('Rent Roll'!$C13)),1,0),0)</f>
        <v>0</v>
      </c>
      <c r="CD171" s="567">
        <f>IFERROR(IF(AND(NOT(YEAR(CD$3)&lt;=YEAR('Rent Roll'!$C13)+'Rent Roll'!$P13-1),MOD(YEAR(CD$3),'Rent Roll'!$O13)=MOD(YEAR('Rent Roll'!$C13),'Rent Roll'!$O13),MONTH(CD$3)=MONTH('Rent Roll'!$C13)),1,0),0)</f>
        <v>0</v>
      </c>
      <c r="CE171" s="567">
        <f>IFERROR(IF(AND(NOT(YEAR(CE$3)&lt;=YEAR('Rent Roll'!$C13)+'Rent Roll'!$P13-1),MOD(YEAR(CE$3),'Rent Roll'!$O13)=MOD(YEAR('Rent Roll'!$C13),'Rent Roll'!$O13),MONTH(CE$3)=MONTH('Rent Roll'!$C13)),1,0),0)</f>
        <v>0</v>
      </c>
      <c r="CF171" s="567">
        <f>IFERROR(IF(AND(NOT(YEAR(CF$3)&lt;=YEAR('Rent Roll'!$C13)+'Rent Roll'!$P13-1),MOD(YEAR(CF$3),'Rent Roll'!$O13)=MOD(YEAR('Rent Roll'!$C13),'Rent Roll'!$O13),MONTH(CF$3)=MONTH('Rent Roll'!$C13)),1,0),0)</f>
        <v>0</v>
      </c>
      <c r="CG171" s="567">
        <f>IFERROR(IF(AND(NOT(YEAR(CG$3)&lt;=YEAR('Rent Roll'!$C13)+'Rent Roll'!$P13-1),MOD(YEAR(CG$3),'Rent Roll'!$O13)=MOD(YEAR('Rent Roll'!$C13),'Rent Roll'!$O13),MONTH(CG$3)=MONTH('Rent Roll'!$C13)),1,0),0)</f>
        <v>0</v>
      </c>
      <c r="CH171" s="567">
        <f>IFERROR(IF(AND(NOT(YEAR(CH$3)&lt;=YEAR('Rent Roll'!$C13)+'Rent Roll'!$P13-1),MOD(YEAR(CH$3),'Rent Roll'!$O13)=MOD(YEAR('Rent Roll'!$C13),'Rent Roll'!$O13),MONTH(CH$3)=MONTH('Rent Roll'!$C13)),1,0),0)</f>
        <v>0</v>
      </c>
      <c r="CI171" s="567">
        <f>IFERROR(IF(AND(NOT(YEAR(CI$3)&lt;=YEAR('Rent Roll'!$C13)+'Rent Roll'!$P13-1),MOD(YEAR(CI$3),'Rent Roll'!$O13)=MOD(YEAR('Rent Roll'!$C13),'Rent Roll'!$O13),MONTH(CI$3)=MONTH('Rent Roll'!$C13)),1,0),0)</f>
        <v>0</v>
      </c>
      <c r="CJ171" s="567">
        <f>IFERROR(IF(AND(NOT(YEAR(CJ$3)&lt;=YEAR('Rent Roll'!$C13)+'Rent Roll'!$P13-1),MOD(YEAR(CJ$3),'Rent Roll'!$O13)=MOD(YEAR('Rent Roll'!$C13),'Rent Roll'!$O13),MONTH(CJ$3)=MONTH('Rent Roll'!$C13)),1,0),0)</f>
        <v>0</v>
      </c>
      <c r="CK171" s="567">
        <f>IFERROR(IF(AND(NOT(YEAR(CK$3)&lt;=YEAR('Rent Roll'!$C13)+'Rent Roll'!$P13-1),MOD(YEAR(CK$3),'Rent Roll'!$O13)=MOD(YEAR('Rent Roll'!$C13),'Rent Roll'!$O13),MONTH(CK$3)=MONTH('Rent Roll'!$C13)),1,0),0)</f>
        <v>0</v>
      </c>
      <c r="CL171" s="767">
        <f>IFERROR(IF(AND(NOT(YEAR(CL$3)&lt;=YEAR('Rent Roll'!$C13)+'Rent Roll'!$P13-1),MOD(YEAR(CL$3),'Rent Roll'!$O13)=MOD(YEAR('Rent Roll'!$C13),'Rent Roll'!$O13),MONTH(CL$3)=MONTH('Rent Roll'!$C13)),1,0),0)</f>
        <v>0</v>
      </c>
      <c r="CM171" s="768">
        <f>IFERROR(IF(AND(NOT(YEAR(CM$3)&lt;=YEAR('Rent Roll'!$C13)+'Rent Roll'!$P13-1),MOD(YEAR(CM$3),'Rent Roll'!$O13)=MOD(YEAR('Rent Roll'!$C13),'Rent Roll'!$O13),MONTH(CM$3)=MONTH('Rent Roll'!$C13)),1,0),0)</f>
        <v>0</v>
      </c>
      <c r="CN171" s="567">
        <f>IFERROR(IF(AND(NOT(YEAR(CN$3)&lt;=YEAR('Rent Roll'!$C13)+'Rent Roll'!$P13-1),MOD(YEAR(CN$3),'Rent Roll'!$O13)=MOD(YEAR('Rent Roll'!$C13),'Rent Roll'!$O13),MONTH(CN$3)=MONTH('Rent Roll'!$C13)),1,0),0)</f>
        <v>0</v>
      </c>
      <c r="CO171" s="567">
        <f>IFERROR(IF(AND(NOT(YEAR(CO$3)&lt;=YEAR('Rent Roll'!$C13)+'Rent Roll'!$P13-1),MOD(YEAR(CO$3),'Rent Roll'!$O13)=MOD(YEAR('Rent Roll'!$C13),'Rent Roll'!$O13),MONTH(CO$3)=MONTH('Rent Roll'!$C13)),1,0),0)</f>
        <v>0</v>
      </c>
      <c r="CP171" s="567">
        <f>IFERROR(IF(AND(NOT(YEAR(CP$3)&lt;=YEAR('Rent Roll'!$C13)+'Rent Roll'!$P13-1),MOD(YEAR(CP$3),'Rent Roll'!$O13)=MOD(YEAR('Rent Roll'!$C13),'Rent Roll'!$O13),MONTH(CP$3)=MONTH('Rent Roll'!$C13)),1,0),0)</f>
        <v>0</v>
      </c>
      <c r="CQ171" s="567">
        <f>IFERROR(IF(AND(NOT(YEAR(CQ$3)&lt;=YEAR('Rent Roll'!$C13)+'Rent Roll'!$P13-1),MOD(YEAR(CQ$3),'Rent Roll'!$O13)=MOD(YEAR('Rent Roll'!$C13),'Rent Roll'!$O13),MONTH(CQ$3)=MONTH('Rent Roll'!$C13)),1,0),0)</f>
        <v>0</v>
      </c>
      <c r="CR171" s="567">
        <f>IFERROR(IF(AND(NOT(YEAR(CR$3)&lt;=YEAR('Rent Roll'!$C13)+'Rent Roll'!$P13-1),MOD(YEAR(CR$3),'Rent Roll'!$O13)=MOD(YEAR('Rent Roll'!$C13),'Rent Roll'!$O13),MONTH(CR$3)=MONTH('Rent Roll'!$C13)),1,0),0)</f>
        <v>0</v>
      </c>
      <c r="CS171" s="567">
        <f>IFERROR(IF(AND(NOT(YEAR(CS$3)&lt;=YEAR('Rent Roll'!$C13)+'Rent Roll'!$P13-1),MOD(YEAR(CS$3),'Rent Roll'!$O13)=MOD(YEAR('Rent Roll'!$C13),'Rent Roll'!$O13),MONTH(CS$3)=MONTH('Rent Roll'!$C13)),1,0),0)</f>
        <v>0</v>
      </c>
      <c r="CT171" s="567">
        <f>IFERROR(IF(AND(NOT(YEAR(CT$3)&lt;=YEAR('Rent Roll'!$C13)+'Rent Roll'!$P13-1),MOD(YEAR(CT$3),'Rent Roll'!$O13)=MOD(YEAR('Rent Roll'!$C13),'Rent Roll'!$O13),MONTH(CT$3)=MONTH('Rent Roll'!$C13)),1,0),0)</f>
        <v>0</v>
      </c>
      <c r="CU171" s="567">
        <f>IFERROR(IF(AND(NOT(YEAR(CU$3)&lt;=YEAR('Rent Roll'!$C13)+'Rent Roll'!$P13-1),MOD(YEAR(CU$3),'Rent Roll'!$O13)=MOD(YEAR('Rent Roll'!$C13),'Rent Roll'!$O13),MONTH(CU$3)=MONTH('Rent Roll'!$C13)),1,0),0)</f>
        <v>0</v>
      </c>
      <c r="CV171" s="567">
        <f>IFERROR(IF(AND(NOT(YEAR(CV$3)&lt;=YEAR('Rent Roll'!$C13)+'Rent Roll'!$P13-1),MOD(YEAR(CV$3),'Rent Roll'!$O13)=MOD(YEAR('Rent Roll'!$C13),'Rent Roll'!$O13),MONTH(CV$3)=MONTH('Rent Roll'!$C13)),1,0),0)</f>
        <v>0</v>
      </c>
      <c r="CW171" s="567">
        <f>IFERROR(IF(AND(NOT(YEAR(CW$3)&lt;=YEAR('Rent Roll'!$C13)+'Rent Roll'!$P13-1),MOD(YEAR(CW$3),'Rent Roll'!$O13)=MOD(YEAR('Rent Roll'!$C13),'Rent Roll'!$O13),MONTH(CW$3)=MONTH('Rent Roll'!$C13)),1,0),0)</f>
        <v>0</v>
      </c>
      <c r="CX171" s="767">
        <f>IFERROR(IF(AND(NOT(YEAR(CX$3)&lt;=YEAR('Rent Roll'!$C13)+'Rent Roll'!$P13-1),MOD(YEAR(CX$3),'Rent Roll'!$O13)=MOD(YEAR('Rent Roll'!$C13),'Rent Roll'!$O13),MONTH(CX$3)=MONTH('Rent Roll'!$C13)),1,0),0)</f>
        <v>0</v>
      </c>
      <c r="CY171" s="768">
        <f>IFERROR(IF(AND(NOT(YEAR(CY$3)&lt;=YEAR('Rent Roll'!$C13)+'Rent Roll'!$P13-1),MOD(YEAR(CY$3),'Rent Roll'!$O13)=MOD(YEAR('Rent Roll'!$C13),'Rent Roll'!$O13),MONTH(CY$3)=MONTH('Rent Roll'!$C13)),1,0),0)</f>
        <v>0</v>
      </c>
      <c r="CZ171" s="567">
        <f>IFERROR(IF(AND(NOT(YEAR(CZ$3)&lt;=YEAR('Rent Roll'!$C13)+'Rent Roll'!$P13-1),MOD(YEAR(CZ$3),'Rent Roll'!$O13)=MOD(YEAR('Rent Roll'!$C13),'Rent Roll'!$O13),MONTH(CZ$3)=MONTH('Rent Roll'!$C13)),1,0),0)</f>
        <v>0</v>
      </c>
      <c r="DA171" s="567">
        <f>IFERROR(IF(AND(NOT(YEAR(DA$3)&lt;=YEAR('Rent Roll'!$C13)+'Rent Roll'!$P13-1),MOD(YEAR(DA$3),'Rent Roll'!$O13)=MOD(YEAR('Rent Roll'!$C13),'Rent Roll'!$O13),MONTH(DA$3)=MONTH('Rent Roll'!$C13)),1,0),0)</f>
        <v>0</v>
      </c>
      <c r="DB171" s="567">
        <f>IFERROR(IF(AND(NOT(YEAR(DB$3)&lt;=YEAR('Rent Roll'!$C13)+'Rent Roll'!$P13-1),MOD(YEAR(DB$3),'Rent Roll'!$O13)=MOD(YEAR('Rent Roll'!$C13),'Rent Roll'!$O13),MONTH(DB$3)=MONTH('Rent Roll'!$C13)),1,0),0)</f>
        <v>0</v>
      </c>
      <c r="DC171" s="567">
        <f>IFERROR(IF(AND(NOT(YEAR(DC$3)&lt;=YEAR('Rent Roll'!$C13)+'Rent Roll'!$P13-1),MOD(YEAR(DC$3),'Rent Roll'!$O13)=MOD(YEAR('Rent Roll'!$C13),'Rent Roll'!$O13),MONTH(DC$3)=MONTH('Rent Roll'!$C13)),1,0),0)</f>
        <v>0</v>
      </c>
      <c r="DD171" s="567">
        <f>IFERROR(IF(AND(NOT(YEAR(DD$3)&lt;=YEAR('Rent Roll'!$C13)+'Rent Roll'!$P13-1),MOD(YEAR(DD$3),'Rent Roll'!$O13)=MOD(YEAR('Rent Roll'!$C13),'Rent Roll'!$O13),MONTH(DD$3)=MONTH('Rent Roll'!$C13)),1,0),0)</f>
        <v>0</v>
      </c>
      <c r="DE171" s="567">
        <f>IFERROR(IF(AND(NOT(YEAR(DE$3)&lt;=YEAR('Rent Roll'!$C13)+'Rent Roll'!$P13-1),MOD(YEAR(DE$3),'Rent Roll'!$O13)=MOD(YEAR('Rent Roll'!$C13),'Rent Roll'!$O13),MONTH(DE$3)=MONTH('Rent Roll'!$C13)),1,0),0)</f>
        <v>0</v>
      </c>
      <c r="DF171" s="567">
        <f>IFERROR(IF(AND(NOT(YEAR(DF$3)&lt;=YEAR('Rent Roll'!$C13)+'Rent Roll'!$P13-1),MOD(YEAR(DF$3),'Rent Roll'!$O13)=MOD(YEAR('Rent Roll'!$C13),'Rent Roll'!$O13),MONTH(DF$3)=MONTH('Rent Roll'!$C13)),1,0),0)</f>
        <v>0</v>
      </c>
      <c r="DG171" s="567">
        <f>IFERROR(IF(AND(NOT(YEAR(DG$3)&lt;=YEAR('Rent Roll'!$C13)+'Rent Roll'!$P13-1),MOD(YEAR(DG$3),'Rent Roll'!$O13)=MOD(YEAR('Rent Roll'!$C13),'Rent Roll'!$O13),MONTH(DG$3)=MONTH('Rent Roll'!$C13)),1,0),0)</f>
        <v>0</v>
      </c>
      <c r="DH171" s="567">
        <f>IFERROR(IF(AND(NOT(YEAR(DH$3)&lt;=YEAR('Rent Roll'!$C13)+'Rent Roll'!$P13-1),MOD(YEAR(DH$3),'Rent Roll'!$O13)=MOD(YEAR('Rent Roll'!$C13),'Rent Roll'!$O13),MONTH(DH$3)=MONTH('Rent Roll'!$C13)),1,0),0)</f>
        <v>0</v>
      </c>
      <c r="DI171" s="567">
        <f>IFERROR(IF(AND(NOT(YEAR(DI$3)&lt;=YEAR('Rent Roll'!$C13)+'Rent Roll'!$P13-1),MOD(YEAR(DI$3),'Rent Roll'!$O13)=MOD(YEAR('Rent Roll'!$C13),'Rent Roll'!$O13),MONTH(DI$3)=MONTH('Rent Roll'!$C13)),1,0),0)</f>
        <v>0</v>
      </c>
      <c r="DJ171" s="767">
        <f>IFERROR(IF(AND(NOT(YEAR(DJ$3)&lt;=YEAR('Rent Roll'!$C13)+'Rent Roll'!$P13-1),MOD(YEAR(DJ$3),'Rent Roll'!$O13)=MOD(YEAR('Rent Roll'!$C13),'Rent Roll'!$O13),MONTH(DJ$3)=MONTH('Rent Roll'!$C13)),1,0),0)</f>
        <v>0</v>
      </c>
      <c r="DK171" s="768">
        <f>IFERROR(IF(AND(NOT(YEAR(DK$3)&lt;=YEAR('Rent Roll'!$C13)+'Rent Roll'!$P13-1),MOD(YEAR(DK$3),'Rent Roll'!$O13)=MOD(YEAR('Rent Roll'!$C13),'Rent Roll'!$O13),MONTH(DK$3)=MONTH('Rent Roll'!$C13)),1,0),0)</f>
        <v>0</v>
      </c>
      <c r="DL171" s="567">
        <f>IFERROR(IF(AND(NOT(YEAR(DL$3)&lt;=YEAR('Rent Roll'!$C13)+'Rent Roll'!$P13-1),MOD(YEAR(DL$3),'Rent Roll'!$O13)=MOD(YEAR('Rent Roll'!$C13),'Rent Roll'!$O13),MONTH(DL$3)=MONTH('Rent Roll'!$C13)),1,0),0)</f>
        <v>0</v>
      </c>
      <c r="DM171" s="567">
        <f>IFERROR(IF(AND(NOT(YEAR(DM$3)&lt;=YEAR('Rent Roll'!$C13)+'Rent Roll'!$P13-1),MOD(YEAR(DM$3),'Rent Roll'!$O13)=MOD(YEAR('Rent Roll'!$C13),'Rent Roll'!$O13),MONTH(DM$3)=MONTH('Rent Roll'!$C13)),1,0),0)</f>
        <v>0</v>
      </c>
      <c r="DN171" s="567">
        <f>IFERROR(IF(AND(NOT(YEAR(DN$3)&lt;=YEAR('Rent Roll'!$C13)+'Rent Roll'!$P13-1),MOD(YEAR(DN$3),'Rent Roll'!$O13)=MOD(YEAR('Rent Roll'!$C13),'Rent Roll'!$O13),MONTH(DN$3)=MONTH('Rent Roll'!$C13)),1,0),0)</f>
        <v>0</v>
      </c>
      <c r="DO171" s="567">
        <f>IFERROR(IF(AND(NOT(YEAR(DO$3)&lt;=YEAR('Rent Roll'!$C13)+'Rent Roll'!$P13-1),MOD(YEAR(DO$3),'Rent Roll'!$O13)=MOD(YEAR('Rent Roll'!$C13),'Rent Roll'!$O13),MONTH(DO$3)=MONTH('Rent Roll'!$C13)),1,0),0)</f>
        <v>0</v>
      </c>
      <c r="DP171" s="567">
        <f>IFERROR(IF(AND(NOT(YEAR(DP$3)&lt;=YEAR('Rent Roll'!$C13)+'Rent Roll'!$P13-1),MOD(YEAR(DP$3),'Rent Roll'!$O13)=MOD(YEAR('Rent Roll'!$C13),'Rent Roll'!$O13),MONTH(DP$3)=MONTH('Rent Roll'!$C13)),1,0),0)</f>
        <v>0</v>
      </c>
      <c r="DQ171" s="567">
        <f>IFERROR(IF(AND(NOT(YEAR(DQ$3)&lt;=YEAR('Rent Roll'!$C13)+'Rent Roll'!$P13-1),MOD(YEAR(DQ$3),'Rent Roll'!$O13)=MOD(YEAR('Rent Roll'!$C13),'Rent Roll'!$O13),MONTH(DQ$3)=MONTH('Rent Roll'!$C13)),1,0),0)</f>
        <v>0</v>
      </c>
      <c r="DR171" s="567">
        <f>IFERROR(IF(AND(NOT(YEAR(DR$3)&lt;=YEAR('Rent Roll'!$C13)+'Rent Roll'!$P13-1),MOD(YEAR(DR$3),'Rent Roll'!$O13)=MOD(YEAR('Rent Roll'!$C13),'Rent Roll'!$O13),MONTH(DR$3)=MONTH('Rent Roll'!$C13)),1,0),0)</f>
        <v>0</v>
      </c>
      <c r="DS171" s="567">
        <f>IFERROR(IF(AND(NOT(YEAR(DS$3)&lt;=YEAR('Rent Roll'!$C13)+'Rent Roll'!$P13-1),MOD(YEAR(DS$3),'Rent Roll'!$O13)=MOD(YEAR('Rent Roll'!$C13),'Rent Roll'!$O13),MONTH(DS$3)=MONTH('Rent Roll'!$C13)),1,0),0)</f>
        <v>0</v>
      </c>
      <c r="DT171" s="567">
        <f>IFERROR(IF(AND(NOT(YEAR(DT$3)&lt;=YEAR('Rent Roll'!$C13)+'Rent Roll'!$P13-1),MOD(YEAR(DT$3),'Rent Roll'!$O13)=MOD(YEAR('Rent Roll'!$C13),'Rent Roll'!$O13),MONTH(DT$3)=MONTH('Rent Roll'!$C13)),1,0),0)</f>
        <v>0</v>
      </c>
      <c r="DU171" s="567">
        <f>IFERROR(IF(AND(NOT(YEAR(DU$3)&lt;=YEAR('Rent Roll'!$C13)+'Rent Roll'!$P13-1),MOD(YEAR(DU$3),'Rent Roll'!$O13)=MOD(YEAR('Rent Roll'!$C13),'Rent Roll'!$O13),MONTH(DU$3)=MONTH('Rent Roll'!$C13)),1,0),0)</f>
        <v>0</v>
      </c>
      <c r="DV171" s="567">
        <f>IFERROR(IF(AND(NOT(YEAR(DV$3)&lt;=YEAR('Rent Roll'!$C13)+'Rent Roll'!$P13-1),MOD(YEAR(DV$3),'Rent Roll'!$O13)=MOD(YEAR('Rent Roll'!$C13),'Rent Roll'!$O13),MONTH(DV$3)=MONTH('Rent Roll'!$C13)),1,0),0)</f>
        <v>0</v>
      </c>
    </row>
    <row r="172" spans="1:126" s="565" customFormat="1" ht="12" customHeight="1" outlineLevel="1" x14ac:dyDescent="0.4">
      <c r="A172" s="731"/>
      <c r="B172" s="564" t="str">
        <f>'Rent Roll'!$B14</f>
        <v>지하1층</v>
      </c>
      <c r="C172" s="566"/>
      <c r="D172" s="566"/>
      <c r="E172" s="566"/>
      <c r="F172" s="778">
        <f>IFERROR(IF(AND(NOT(YEAR(F$3)&lt;=YEAR('Rent Roll'!$C14)+'Rent Roll'!$P14-1),MOD(YEAR(F$3),'Rent Roll'!$O14)=MOD(YEAR('Rent Roll'!$C14),'Rent Roll'!$O14),MONTH(F$3)=MONTH('Rent Roll'!$C14)),1,0),0)</f>
        <v>0</v>
      </c>
      <c r="G172" s="768">
        <f>IFERROR(IF(AND(NOT(YEAR(G$3)&lt;=YEAR('Rent Roll'!$C14)+'Rent Roll'!$P14-1),MOD(YEAR(G$3),'Rent Roll'!$O14)=MOD(YEAR('Rent Roll'!$C14),'Rent Roll'!$O14),MONTH(G$3)=MONTH('Rent Roll'!$C14)),1,0),0)</f>
        <v>0</v>
      </c>
      <c r="H172" s="567">
        <f>IFERROR(IF(AND(NOT(YEAR(H$3)&lt;=YEAR('Rent Roll'!$C14)+'Rent Roll'!$P14-1),MOD(YEAR(H$3),'Rent Roll'!$O14)=MOD(YEAR('Rent Roll'!$C14),'Rent Roll'!$O14),MONTH(H$3)=MONTH('Rent Roll'!$C14)),1,0),0)</f>
        <v>0</v>
      </c>
      <c r="I172" s="567">
        <f>IFERROR(IF(AND(NOT(YEAR(I$3)&lt;=YEAR('Rent Roll'!$C14)+'Rent Roll'!$P14-1),MOD(YEAR(I$3),'Rent Roll'!$O14)=MOD(YEAR('Rent Roll'!$C14),'Rent Roll'!$O14),MONTH(I$3)=MONTH('Rent Roll'!$C14)),1,0),0)</f>
        <v>0</v>
      </c>
      <c r="J172" s="567">
        <f>IFERROR(IF(AND(NOT(YEAR(J$3)&lt;=YEAR('Rent Roll'!$C14)+'Rent Roll'!$P14-1),MOD(YEAR(J$3),'Rent Roll'!$O14)=MOD(YEAR('Rent Roll'!$C14),'Rent Roll'!$O14),MONTH(J$3)=MONTH('Rent Roll'!$C14)),1,0),0)</f>
        <v>0</v>
      </c>
      <c r="K172" s="567">
        <f>IFERROR(IF(AND(NOT(YEAR(K$3)&lt;=YEAR('Rent Roll'!$C14)+'Rent Roll'!$P14-1),MOD(YEAR(K$3),'Rent Roll'!$O14)=MOD(YEAR('Rent Roll'!$C14),'Rent Roll'!$O14),MONTH(K$3)=MONTH('Rent Roll'!$C14)),1,0),0)</f>
        <v>0</v>
      </c>
      <c r="L172" s="567">
        <f>IFERROR(IF(AND(NOT(YEAR(L$3)&lt;=YEAR('Rent Roll'!$C14)+'Rent Roll'!$P14-1),MOD(YEAR(L$3),'Rent Roll'!$O14)=MOD(YEAR('Rent Roll'!$C14),'Rent Roll'!$O14),MONTH(L$3)=MONTH('Rent Roll'!$C14)),1,0),0)</f>
        <v>0</v>
      </c>
      <c r="M172" s="567">
        <f>IFERROR(IF(AND(NOT(YEAR(M$3)&lt;=YEAR('Rent Roll'!$C14)+'Rent Roll'!$P14-1),MOD(YEAR(M$3),'Rent Roll'!$O14)=MOD(YEAR('Rent Roll'!$C14),'Rent Roll'!$O14),MONTH(M$3)=MONTH('Rent Roll'!$C14)),1,0),0)</f>
        <v>0</v>
      </c>
      <c r="N172" s="567">
        <f>IFERROR(IF(AND(NOT(YEAR(N$3)&lt;=YEAR('Rent Roll'!$C14)+'Rent Roll'!$P14-1),MOD(YEAR(N$3),'Rent Roll'!$O14)=MOD(YEAR('Rent Roll'!$C14),'Rent Roll'!$O14),MONTH(N$3)=MONTH('Rent Roll'!$C14)),1,0),0)</f>
        <v>0</v>
      </c>
      <c r="O172" s="567">
        <f>IFERROR(IF(AND(NOT(YEAR(O$3)&lt;=YEAR('Rent Roll'!$C14)+'Rent Roll'!$P14-1),MOD(YEAR(O$3),'Rent Roll'!$O14)=MOD(YEAR('Rent Roll'!$C14),'Rent Roll'!$O14),MONTH(O$3)=MONTH('Rent Roll'!$C14)),1,0),0)</f>
        <v>0</v>
      </c>
      <c r="P172" s="567">
        <f>IFERROR(IF(AND(NOT(YEAR(P$3)&lt;=YEAR('Rent Roll'!$C14)+'Rent Roll'!$P14-1),MOD(YEAR(P$3),'Rent Roll'!$O14)=MOD(YEAR('Rent Roll'!$C14),'Rent Roll'!$O14),MONTH(P$3)=MONTH('Rent Roll'!$C14)),1,0),0)</f>
        <v>0</v>
      </c>
      <c r="Q172" s="567">
        <f>IFERROR(IF(AND(NOT(YEAR(Q$3)&lt;=YEAR('Rent Roll'!$C14)+'Rent Roll'!$P14-1),MOD(YEAR(Q$3),'Rent Roll'!$O14)=MOD(YEAR('Rent Roll'!$C14),'Rent Roll'!$O14),MONTH(Q$3)=MONTH('Rent Roll'!$C14)),1,0),0)</f>
        <v>0</v>
      </c>
      <c r="R172" s="767">
        <f>IFERROR(IF(AND(NOT(YEAR(R$3)&lt;=YEAR('Rent Roll'!$C14)+'Rent Roll'!$P14-1),MOD(YEAR(R$3),'Rent Roll'!$O14)=MOD(YEAR('Rent Roll'!$C14),'Rent Roll'!$O14),MONTH(R$3)=MONTH('Rent Roll'!$C14)),1,0),0)</f>
        <v>0</v>
      </c>
      <c r="S172" s="768">
        <f>IFERROR(IF(AND(NOT(YEAR(S$3)&lt;=YEAR('Rent Roll'!$C14)+'Rent Roll'!$P14-1),MOD(YEAR(S$3),'Rent Roll'!$O14)=MOD(YEAR('Rent Roll'!$C14),'Rent Roll'!$O14),MONTH(S$3)=MONTH('Rent Roll'!$C14)),1,0),0)</f>
        <v>0</v>
      </c>
      <c r="T172" s="567">
        <f>IFERROR(IF(AND(NOT(YEAR(T$3)&lt;=YEAR('Rent Roll'!$C14)+'Rent Roll'!$P14-1),MOD(YEAR(T$3),'Rent Roll'!$O14)=MOD(YEAR('Rent Roll'!$C14),'Rent Roll'!$O14),MONTH(T$3)=MONTH('Rent Roll'!$C14)),1,0),0)</f>
        <v>0</v>
      </c>
      <c r="U172" s="567">
        <f>IFERROR(IF(AND(NOT(YEAR(U$3)&lt;=YEAR('Rent Roll'!$C14)+'Rent Roll'!$P14-1),MOD(YEAR(U$3),'Rent Roll'!$O14)=MOD(YEAR('Rent Roll'!$C14),'Rent Roll'!$O14),MONTH(U$3)=MONTH('Rent Roll'!$C14)),1,0),0)</f>
        <v>0</v>
      </c>
      <c r="V172" s="567">
        <f>IFERROR(IF(AND(NOT(YEAR(V$3)&lt;=YEAR('Rent Roll'!$C14)+'Rent Roll'!$P14-1),MOD(YEAR(V$3),'Rent Roll'!$O14)=MOD(YEAR('Rent Roll'!$C14),'Rent Roll'!$O14),MONTH(V$3)=MONTH('Rent Roll'!$C14)),1,0),0)</f>
        <v>0</v>
      </c>
      <c r="W172" s="567">
        <f>IFERROR(IF(AND(NOT(YEAR(W$3)&lt;=YEAR('Rent Roll'!$C14)+'Rent Roll'!$P14-1),MOD(YEAR(W$3),'Rent Roll'!$O14)=MOD(YEAR('Rent Roll'!$C14),'Rent Roll'!$O14),MONTH(W$3)=MONTH('Rent Roll'!$C14)),1,0),0)</f>
        <v>0</v>
      </c>
      <c r="X172" s="567">
        <f>IFERROR(IF(AND(NOT(YEAR(X$3)&lt;=YEAR('Rent Roll'!$C14)+'Rent Roll'!$P14-1),MOD(YEAR(X$3),'Rent Roll'!$O14)=MOD(YEAR('Rent Roll'!$C14),'Rent Roll'!$O14),MONTH(X$3)=MONTH('Rent Roll'!$C14)),1,0),0)</f>
        <v>0</v>
      </c>
      <c r="Y172" s="567">
        <f>IFERROR(IF(AND(NOT(YEAR(Y$3)&lt;=YEAR('Rent Roll'!$C14)+'Rent Roll'!$P14-1),MOD(YEAR(Y$3),'Rent Roll'!$O14)=MOD(YEAR('Rent Roll'!$C14),'Rent Roll'!$O14),MONTH(Y$3)=MONTH('Rent Roll'!$C14)),1,0),0)</f>
        <v>0</v>
      </c>
      <c r="Z172" s="567">
        <f>IFERROR(IF(AND(NOT(YEAR(Z$3)&lt;=YEAR('Rent Roll'!$C14)+'Rent Roll'!$P14-1),MOD(YEAR(Z$3),'Rent Roll'!$O14)=MOD(YEAR('Rent Roll'!$C14),'Rent Roll'!$O14),MONTH(Z$3)=MONTH('Rent Roll'!$C14)),1,0),0)</f>
        <v>0</v>
      </c>
      <c r="AA172" s="567">
        <f>IFERROR(IF(AND(NOT(YEAR(AA$3)&lt;=YEAR('Rent Roll'!$C14)+'Rent Roll'!$P14-1),MOD(YEAR(AA$3),'Rent Roll'!$O14)=MOD(YEAR('Rent Roll'!$C14),'Rent Roll'!$O14),MONTH(AA$3)=MONTH('Rent Roll'!$C14)),1,0),0)</f>
        <v>0</v>
      </c>
      <c r="AB172" s="567">
        <f>IFERROR(IF(AND(NOT(YEAR(AB$3)&lt;=YEAR('Rent Roll'!$C14)+'Rent Roll'!$P14-1),MOD(YEAR(AB$3),'Rent Roll'!$O14)=MOD(YEAR('Rent Roll'!$C14),'Rent Roll'!$O14),MONTH(AB$3)=MONTH('Rent Roll'!$C14)),1,0),0)</f>
        <v>0</v>
      </c>
      <c r="AC172" s="567">
        <f>IFERROR(IF(AND(NOT(YEAR(AC$3)&lt;=YEAR('Rent Roll'!$C14)+'Rent Roll'!$P14-1),MOD(YEAR(AC$3),'Rent Roll'!$O14)=MOD(YEAR('Rent Roll'!$C14),'Rent Roll'!$O14),MONTH(AC$3)=MONTH('Rent Roll'!$C14)),1,0),0)</f>
        <v>0</v>
      </c>
      <c r="AD172" s="767">
        <f>IFERROR(IF(AND(NOT(YEAR(AD$3)&lt;=YEAR('Rent Roll'!$C14)+'Rent Roll'!$P14-1),MOD(YEAR(AD$3),'Rent Roll'!$O14)=MOD(YEAR('Rent Roll'!$C14),'Rent Roll'!$O14),MONTH(AD$3)=MONTH('Rent Roll'!$C14)),1,0),0)</f>
        <v>0</v>
      </c>
      <c r="AE172" s="768">
        <f>IFERROR(IF(AND(NOT(YEAR(AE$3)&lt;=YEAR('Rent Roll'!$C14)+'Rent Roll'!$P14-1),MOD(YEAR(AE$3),'Rent Roll'!$O14)=MOD(YEAR('Rent Roll'!$C14),'Rent Roll'!$O14),MONTH(AE$3)=MONTH('Rent Roll'!$C14)),1,0),0)</f>
        <v>0</v>
      </c>
      <c r="AF172" s="567">
        <f>IFERROR(IF(AND(NOT(YEAR(AF$3)&lt;=YEAR('Rent Roll'!$C14)+'Rent Roll'!$P14-1),MOD(YEAR(AF$3),'Rent Roll'!$O14)=MOD(YEAR('Rent Roll'!$C14),'Rent Roll'!$O14),MONTH(AF$3)=MONTH('Rent Roll'!$C14)),1,0),0)</f>
        <v>0</v>
      </c>
      <c r="AG172" s="567">
        <f>IFERROR(IF(AND(NOT(YEAR(AG$3)&lt;=YEAR('Rent Roll'!$C14)+'Rent Roll'!$P14-1),MOD(YEAR(AG$3),'Rent Roll'!$O14)=MOD(YEAR('Rent Roll'!$C14),'Rent Roll'!$O14),MONTH(AG$3)=MONTH('Rent Roll'!$C14)),1,0),0)</f>
        <v>0</v>
      </c>
      <c r="AH172" s="567">
        <f>IFERROR(IF(AND(NOT(YEAR(AH$3)&lt;=YEAR('Rent Roll'!$C14)+'Rent Roll'!$P14-1),MOD(YEAR(AH$3),'Rent Roll'!$O14)=MOD(YEAR('Rent Roll'!$C14),'Rent Roll'!$O14),MONTH(AH$3)=MONTH('Rent Roll'!$C14)),1,0),0)</f>
        <v>0</v>
      </c>
      <c r="AI172" s="567">
        <f>IFERROR(IF(AND(NOT(YEAR(AI$3)&lt;=YEAR('Rent Roll'!$C14)+'Rent Roll'!$P14-1),MOD(YEAR(AI$3),'Rent Roll'!$O14)=MOD(YEAR('Rent Roll'!$C14),'Rent Roll'!$O14),MONTH(AI$3)=MONTH('Rent Roll'!$C14)),1,0),0)</f>
        <v>0</v>
      </c>
      <c r="AJ172" s="567">
        <f>IFERROR(IF(AND(NOT(YEAR(AJ$3)&lt;=YEAR('Rent Roll'!$C14)+'Rent Roll'!$P14-1),MOD(YEAR(AJ$3),'Rent Roll'!$O14)=MOD(YEAR('Rent Roll'!$C14),'Rent Roll'!$O14),MONTH(AJ$3)=MONTH('Rent Roll'!$C14)),1,0),0)</f>
        <v>0</v>
      </c>
      <c r="AK172" s="567">
        <f>IFERROR(IF(AND(NOT(YEAR(AK$3)&lt;=YEAR('Rent Roll'!$C14)+'Rent Roll'!$P14-1),MOD(YEAR(AK$3),'Rent Roll'!$O14)=MOD(YEAR('Rent Roll'!$C14),'Rent Roll'!$O14),MONTH(AK$3)=MONTH('Rent Roll'!$C14)),1,0),0)</f>
        <v>0</v>
      </c>
      <c r="AL172" s="567">
        <f>IFERROR(IF(AND(NOT(YEAR(AL$3)&lt;=YEAR('Rent Roll'!$C14)+'Rent Roll'!$P14-1),MOD(YEAR(AL$3),'Rent Roll'!$O14)=MOD(YEAR('Rent Roll'!$C14),'Rent Roll'!$O14),MONTH(AL$3)=MONTH('Rent Roll'!$C14)),1,0),0)</f>
        <v>0</v>
      </c>
      <c r="AM172" s="567">
        <f>IFERROR(IF(AND(NOT(YEAR(AM$3)&lt;=YEAR('Rent Roll'!$C14)+'Rent Roll'!$P14-1),MOD(YEAR(AM$3),'Rent Roll'!$O14)=MOD(YEAR('Rent Roll'!$C14),'Rent Roll'!$O14),MONTH(AM$3)=MONTH('Rent Roll'!$C14)),1,0),0)</f>
        <v>0</v>
      </c>
      <c r="AN172" s="567">
        <f>IFERROR(IF(AND(NOT(YEAR(AN$3)&lt;=YEAR('Rent Roll'!$C14)+'Rent Roll'!$P14-1),MOD(YEAR(AN$3),'Rent Roll'!$O14)=MOD(YEAR('Rent Roll'!$C14),'Rent Roll'!$O14),MONTH(AN$3)=MONTH('Rent Roll'!$C14)),1,0),0)</f>
        <v>0</v>
      </c>
      <c r="AO172" s="567">
        <f>IFERROR(IF(AND(NOT(YEAR(AO$3)&lt;=YEAR('Rent Roll'!$C14)+'Rent Roll'!$P14-1),MOD(YEAR(AO$3),'Rent Roll'!$O14)=MOD(YEAR('Rent Roll'!$C14),'Rent Roll'!$O14),MONTH(AO$3)=MONTH('Rent Roll'!$C14)),1,0),0)</f>
        <v>0</v>
      </c>
      <c r="AP172" s="767">
        <f>IFERROR(IF(AND(NOT(YEAR(AP$3)&lt;=YEAR('Rent Roll'!$C14)+'Rent Roll'!$P14-1),MOD(YEAR(AP$3),'Rent Roll'!$O14)=MOD(YEAR('Rent Roll'!$C14),'Rent Roll'!$O14),MONTH(AP$3)=MONTH('Rent Roll'!$C14)),1,0),0)</f>
        <v>0</v>
      </c>
      <c r="AQ172" s="768">
        <f>IFERROR(IF(AND(NOT(YEAR(AQ$3)&lt;=YEAR('Rent Roll'!$C14)+'Rent Roll'!$P14-1),MOD(YEAR(AQ$3),'Rent Roll'!$O14)=MOD(YEAR('Rent Roll'!$C14),'Rent Roll'!$O14),MONTH(AQ$3)=MONTH('Rent Roll'!$C14)),1,0),0)</f>
        <v>0</v>
      </c>
      <c r="AR172" s="567">
        <f>IFERROR(IF(AND(NOT(YEAR(AR$3)&lt;=YEAR('Rent Roll'!$C14)+'Rent Roll'!$P14-1),MOD(YEAR(AR$3),'Rent Roll'!$O14)=MOD(YEAR('Rent Roll'!$C14),'Rent Roll'!$O14),MONTH(AR$3)=MONTH('Rent Roll'!$C14)),1,0),0)</f>
        <v>0</v>
      </c>
      <c r="AS172" s="567">
        <f>IFERROR(IF(AND(NOT(YEAR(AS$3)&lt;=YEAR('Rent Roll'!$C14)+'Rent Roll'!$P14-1),MOD(YEAR(AS$3),'Rent Roll'!$O14)=MOD(YEAR('Rent Roll'!$C14),'Rent Roll'!$O14),MONTH(AS$3)=MONTH('Rent Roll'!$C14)),1,0),0)</f>
        <v>0</v>
      </c>
      <c r="AT172" s="567">
        <f>IFERROR(IF(AND(NOT(YEAR(AT$3)&lt;=YEAR('Rent Roll'!$C14)+'Rent Roll'!$P14-1),MOD(YEAR(AT$3),'Rent Roll'!$O14)=MOD(YEAR('Rent Roll'!$C14),'Rent Roll'!$O14),MONTH(AT$3)=MONTH('Rent Roll'!$C14)),1,0),0)</f>
        <v>0</v>
      </c>
      <c r="AU172" s="567">
        <f>IFERROR(IF(AND(NOT(YEAR(AU$3)&lt;=YEAR('Rent Roll'!$C14)+'Rent Roll'!$P14-1),MOD(YEAR(AU$3),'Rent Roll'!$O14)=MOD(YEAR('Rent Roll'!$C14),'Rent Roll'!$O14),MONTH(AU$3)=MONTH('Rent Roll'!$C14)),1,0),0)</f>
        <v>0</v>
      </c>
      <c r="AV172" s="567">
        <f>IFERROR(IF(AND(NOT(YEAR(AV$3)&lt;=YEAR('Rent Roll'!$C14)+'Rent Roll'!$P14-1),MOD(YEAR(AV$3),'Rent Roll'!$O14)=MOD(YEAR('Rent Roll'!$C14),'Rent Roll'!$O14),MONTH(AV$3)=MONTH('Rent Roll'!$C14)),1,0),0)</f>
        <v>0</v>
      </c>
      <c r="AW172" s="567">
        <f>IFERROR(IF(AND(NOT(YEAR(AW$3)&lt;=YEAR('Rent Roll'!$C14)+'Rent Roll'!$P14-1),MOD(YEAR(AW$3),'Rent Roll'!$O14)=MOD(YEAR('Rent Roll'!$C14),'Rent Roll'!$O14),MONTH(AW$3)=MONTH('Rent Roll'!$C14)),1,0),0)</f>
        <v>0</v>
      </c>
      <c r="AX172" s="567">
        <f>IFERROR(IF(AND(NOT(YEAR(AX$3)&lt;=YEAR('Rent Roll'!$C14)+'Rent Roll'!$P14-1),MOD(YEAR(AX$3),'Rent Roll'!$O14)=MOD(YEAR('Rent Roll'!$C14),'Rent Roll'!$O14),MONTH(AX$3)=MONTH('Rent Roll'!$C14)),1,0),0)</f>
        <v>0</v>
      </c>
      <c r="AY172" s="567">
        <f>IFERROR(IF(AND(NOT(YEAR(AY$3)&lt;=YEAR('Rent Roll'!$C14)+'Rent Roll'!$P14-1),MOD(YEAR(AY$3),'Rent Roll'!$O14)=MOD(YEAR('Rent Roll'!$C14),'Rent Roll'!$O14),MONTH(AY$3)=MONTH('Rent Roll'!$C14)),1,0),0)</f>
        <v>0</v>
      </c>
      <c r="AZ172" s="567">
        <f>IFERROR(IF(AND(NOT(YEAR(AZ$3)&lt;=YEAR('Rent Roll'!$C14)+'Rent Roll'!$P14-1),MOD(YEAR(AZ$3),'Rent Roll'!$O14)=MOD(YEAR('Rent Roll'!$C14),'Rent Roll'!$O14),MONTH(AZ$3)=MONTH('Rent Roll'!$C14)),1,0),0)</f>
        <v>0</v>
      </c>
      <c r="BA172" s="567">
        <f>IFERROR(IF(AND(NOT(YEAR(BA$3)&lt;=YEAR('Rent Roll'!$C14)+'Rent Roll'!$P14-1),MOD(YEAR(BA$3),'Rent Roll'!$O14)=MOD(YEAR('Rent Roll'!$C14),'Rent Roll'!$O14),MONTH(BA$3)=MONTH('Rent Roll'!$C14)),1,0),0)</f>
        <v>0</v>
      </c>
      <c r="BB172" s="767">
        <f>IFERROR(IF(AND(NOT(YEAR(BB$3)&lt;=YEAR('Rent Roll'!$C14)+'Rent Roll'!$P14-1),MOD(YEAR(BB$3),'Rent Roll'!$O14)=MOD(YEAR('Rent Roll'!$C14),'Rent Roll'!$O14),MONTH(BB$3)=MONTH('Rent Roll'!$C14)),1,0),0)</f>
        <v>0</v>
      </c>
      <c r="BC172" s="768">
        <f>IFERROR(IF(AND(NOT(YEAR(BC$3)&lt;=YEAR('Rent Roll'!$C14)+'Rent Roll'!$P14-1),MOD(YEAR(BC$3),'Rent Roll'!$O14)=MOD(YEAR('Rent Roll'!$C14),'Rent Roll'!$O14),MONTH(BC$3)=MONTH('Rent Roll'!$C14)),1,0),0)</f>
        <v>0</v>
      </c>
      <c r="BD172" s="567">
        <f>IFERROR(IF(AND(NOT(YEAR(BD$3)&lt;=YEAR('Rent Roll'!$C14)+'Rent Roll'!$P14-1),MOD(YEAR(BD$3),'Rent Roll'!$O14)=MOD(YEAR('Rent Roll'!$C14),'Rent Roll'!$O14),MONTH(BD$3)=MONTH('Rent Roll'!$C14)),1,0),0)</f>
        <v>0</v>
      </c>
      <c r="BE172" s="567">
        <f>IFERROR(IF(AND(NOT(YEAR(BE$3)&lt;=YEAR('Rent Roll'!$C14)+'Rent Roll'!$P14-1),MOD(YEAR(BE$3),'Rent Roll'!$O14)=MOD(YEAR('Rent Roll'!$C14),'Rent Roll'!$O14),MONTH(BE$3)=MONTH('Rent Roll'!$C14)),1,0),0)</f>
        <v>0</v>
      </c>
      <c r="BF172" s="567">
        <f>IFERROR(IF(AND(NOT(YEAR(BF$3)&lt;=YEAR('Rent Roll'!$C14)+'Rent Roll'!$P14-1),MOD(YEAR(BF$3),'Rent Roll'!$O14)=MOD(YEAR('Rent Roll'!$C14),'Rent Roll'!$O14),MONTH(BF$3)=MONTH('Rent Roll'!$C14)),1,0),0)</f>
        <v>0</v>
      </c>
      <c r="BG172" s="567">
        <f>IFERROR(IF(AND(NOT(YEAR(BG$3)&lt;=YEAR('Rent Roll'!$C14)+'Rent Roll'!$P14-1),MOD(YEAR(BG$3),'Rent Roll'!$O14)=MOD(YEAR('Rent Roll'!$C14),'Rent Roll'!$O14),MONTH(BG$3)=MONTH('Rent Roll'!$C14)),1,0),0)</f>
        <v>0</v>
      </c>
      <c r="BH172" s="567">
        <f>IFERROR(IF(AND(NOT(YEAR(BH$3)&lt;=YEAR('Rent Roll'!$C14)+'Rent Roll'!$P14-1),MOD(YEAR(BH$3),'Rent Roll'!$O14)=MOD(YEAR('Rent Roll'!$C14),'Rent Roll'!$O14),MONTH(BH$3)=MONTH('Rent Roll'!$C14)),1,0),0)</f>
        <v>0</v>
      </c>
      <c r="BI172" s="567">
        <f>IFERROR(IF(AND(NOT(YEAR(BI$3)&lt;=YEAR('Rent Roll'!$C14)+'Rent Roll'!$P14-1),MOD(YEAR(BI$3),'Rent Roll'!$O14)=MOD(YEAR('Rent Roll'!$C14),'Rent Roll'!$O14),MONTH(BI$3)=MONTH('Rent Roll'!$C14)),1,0),0)</f>
        <v>0</v>
      </c>
      <c r="BJ172" s="567">
        <f>IFERROR(IF(AND(NOT(YEAR(BJ$3)&lt;=YEAR('Rent Roll'!$C14)+'Rent Roll'!$P14-1),MOD(YEAR(BJ$3),'Rent Roll'!$O14)=MOD(YEAR('Rent Roll'!$C14),'Rent Roll'!$O14),MONTH(BJ$3)=MONTH('Rent Roll'!$C14)),1,0),0)</f>
        <v>0</v>
      </c>
      <c r="BK172" s="567">
        <f>IFERROR(IF(AND(NOT(YEAR(BK$3)&lt;=YEAR('Rent Roll'!$C14)+'Rent Roll'!$P14-1),MOD(YEAR(BK$3),'Rent Roll'!$O14)=MOD(YEAR('Rent Roll'!$C14),'Rent Roll'!$O14),MONTH(BK$3)=MONTH('Rent Roll'!$C14)),1,0),0)</f>
        <v>0</v>
      </c>
      <c r="BL172" s="567">
        <f>IFERROR(IF(AND(NOT(YEAR(BL$3)&lt;=YEAR('Rent Roll'!$C14)+'Rent Roll'!$P14-1),MOD(YEAR(BL$3),'Rent Roll'!$O14)=MOD(YEAR('Rent Roll'!$C14),'Rent Roll'!$O14),MONTH(BL$3)=MONTH('Rent Roll'!$C14)),1,0),0)</f>
        <v>0</v>
      </c>
      <c r="BM172" s="567">
        <f>IFERROR(IF(AND(NOT(YEAR(BM$3)&lt;=YEAR('Rent Roll'!$C14)+'Rent Roll'!$P14-1),MOD(YEAR(BM$3),'Rent Roll'!$O14)=MOD(YEAR('Rent Roll'!$C14),'Rent Roll'!$O14),MONTH(BM$3)=MONTH('Rent Roll'!$C14)),1,0),0)</f>
        <v>0</v>
      </c>
      <c r="BN172" s="767">
        <f>IFERROR(IF(AND(NOT(YEAR(BN$3)&lt;=YEAR('Rent Roll'!$C14)+'Rent Roll'!$P14-1),MOD(YEAR(BN$3),'Rent Roll'!$O14)=MOD(YEAR('Rent Roll'!$C14),'Rent Roll'!$O14),MONTH(BN$3)=MONTH('Rent Roll'!$C14)),1,0),0)</f>
        <v>0</v>
      </c>
      <c r="BO172" s="768">
        <f>IFERROR(IF(AND(NOT(YEAR(BO$3)&lt;=YEAR('Rent Roll'!$C14)+'Rent Roll'!$P14-1),MOD(YEAR(BO$3),'Rent Roll'!$O14)=MOD(YEAR('Rent Roll'!$C14),'Rent Roll'!$O14),MONTH(BO$3)=MONTH('Rent Roll'!$C14)),1,0),0)</f>
        <v>0</v>
      </c>
      <c r="BP172" s="567">
        <f>IFERROR(IF(AND(NOT(YEAR(BP$3)&lt;=YEAR('Rent Roll'!$C14)+'Rent Roll'!$P14-1),MOD(YEAR(BP$3),'Rent Roll'!$O14)=MOD(YEAR('Rent Roll'!$C14),'Rent Roll'!$O14),MONTH(BP$3)=MONTH('Rent Roll'!$C14)),1,0),0)</f>
        <v>0</v>
      </c>
      <c r="BQ172" s="567">
        <f>IFERROR(IF(AND(NOT(YEAR(BQ$3)&lt;=YEAR('Rent Roll'!$C14)+'Rent Roll'!$P14-1),MOD(YEAR(BQ$3),'Rent Roll'!$O14)=MOD(YEAR('Rent Roll'!$C14),'Rent Roll'!$O14),MONTH(BQ$3)=MONTH('Rent Roll'!$C14)),1,0),0)</f>
        <v>0</v>
      </c>
      <c r="BR172" s="567">
        <f>IFERROR(IF(AND(NOT(YEAR(BR$3)&lt;=YEAR('Rent Roll'!$C14)+'Rent Roll'!$P14-1),MOD(YEAR(BR$3),'Rent Roll'!$O14)=MOD(YEAR('Rent Roll'!$C14),'Rent Roll'!$O14),MONTH(BR$3)=MONTH('Rent Roll'!$C14)),1,0),0)</f>
        <v>0</v>
      </c>
      <c r="BS172" s="567">
        <f>IFERROR(IF(AND(NOT(YEAR(BS$3)&lt;=YEAR('Rent Roll'!$C14)+'Rent Roll'!$P14-1),MOD(YEAR(BS$3),'Rent Roll'!$O14)=MOD(YEAR('Rent Roll'!$C14),'Rent Roll'!$O14),MONTH(BS$3)=MONTH('Rent Roll'!$C14)),1,0),0)</f>
        <v>0</v>
      </c>
      <c r="BT172" s="567">
        <f>IFERROR(IF(AND(NOT(YEAR(BT$3)&lt;=YEAR('Rent Roll'!$C14)+'Rent Roll'!$P14-1),MOD(YEAR(BT$3),'Rent Roll'!$O14)=MOD(YEAR('Rent Roll'!$C14),'Rent Roll'!$O14),MONTH(BT$3)=MONTH('Rent Roll'!$C14)),1,0),0)</f>
        <v>0</v>
      </c>
      <c r="BU172" s="567">
        <f>IFERROR(IF(AND(NOT(YEAR(BU$3)&lt;=YEAR('Rent Roll'!$C14)+'Rent Roll'!$P14-1),MOD(YEAR(BU$3),'Rent Roll'!$O14)=MOD(YEAR('Rent Roll'!$C14),'Rent Roll'!$O14),MONTH(BU$3)=MONTH('Rent Roll'!$C14)),1,0),0)</f>
        <v>0</v>
      </c>
      <c r="BV172" s="567">
        <f>IFERROR(IF(AND(NOT(YEAR(BV$3)&lt;=YEAR('Rent Roll'!$C14)+'Rent Roll'!$P14-1),MOD(YEAR(BV$3),'Rent Roll'!$O14)=MOD(YEAR('Rent Roll'!$C14),'Rent Roll'!$O14),MONTH(BV$3)=MONTH('Rent Roll'!$C14)),1,0),0)</f>
        <v>0</v>
      </c>
      <c r="BW172" s="567">
        <f>IFERROR(IF(AND(NOT(YEAR(BW$3)&lt;=YEAR('Rent Roll'!$C14)+'Rent Roll'!$P14-1),MOD(YEAR(BW$3),'Rent Roll'!$O14)=MOD(YEAR('Rent Roll'!$C14),'Rent Roll'!$O14),MONTH(BW$3)=MONTH('Rent Roll'!$C14)),1,0),0)</f>
        <v>0</v>
      </c>
      <c r="BX172" s="567">
        <f>IFERROR(IF(AND(NOT(YEAR(BX$3)&lt;=YEAR('Rent Roll'!$C14)+'Rent Roll'!$P14-1),MOD(YEAR(BX$3),'Rent Roll'!$O14)=MOD(YEAR('Rent Roll'!$C14),'Rent Roll'!$O14),MONTH(BX$3)=MONTH('Rent Roll'!$C14)),1,0),0)</f>
        <v>0</v>
      </c>
      <c r="BY172" s="567">
        <f>IFERROR(IF(AND(NOT(YEAR(BY$3)&lt;=YEAR('Rent Roll'!$C14)+'Rent Roll'!$P14-1),MOD(YEAR(BY$3),'Rent Roll'!$O14)=MOD(YEAR('Rent Roll'!$C14),'Rent Roll'!$O14),MONTH(BY$3)=MONTH('Rent Roll'!$C14)),1,0),0)</f>
        <v>0</v>
      </c>
      <c r="BZ172" s="767">
        <f>IFERROR(IF(AND(NOT(YEAR(BZ$3)&lt;=YEAR('Rent Roll'!$C14)+'Rent Roll'!$P14-1),MOD(YEAR(BZ$3),'Rent Roll'!$O14)=MOD(YEAR('Rent Roll'!$C14),'Rent Roll'!$O14),MONTH(BZ$3)=MONTH('Rent Roll'!$C14)),1,0),0)</f>
        <v>0</v>
      </c>
      <c r="CA172" s="768">
        <f>IFERROR(IF(AND(NOT(YEAR(CA$3)&lt;=YEAR('Rent Roll'!$C14)+'Rent Roll'!$P14-1),MOD(YEAR(CA$3),'Rent Roll'!$O14)=MOD(YEAR('Rent Roll'!$C14),'Rent Roll'!$O14),MONTH(CA$3)=MONTH('Rent Roll'!$C14)),1,0),0)</f>
        <v>0</v>
      </c>
      <c r="CB172" s="567">
        <f>IFERROR(IF(AND(NOT(YEAR(CB$3)&lt;=YEAR('Rent Roll'!$C14)+'Rent Roll'!$P14-1),MOD(YEAR(CB$3),'Rent Roll'!$O14)=MOD(YEAR('Rent Roll'!$C14),'Rent Roll'!$O14),MONTH(CB$3)=MONTH('Rent Roll'!$C14)),1,0),0)</f>
        <v>0</v>
      </c>
      <c r="CC172" s="567">
        <f>IFERROR(IF(AND(NOT(YEAR(CC$3)&lt;=YEAR('Rent Roll'!$C14)+'Rent Roll'!$P14-1),MOD(YEAR(CC$3),'Rent Roll'!$O14)=MOD(YEAR('Rent Roll'!$C14),'Rent Roll'!$O14),MONTH(CC$3)=MONTH('Rent Roll'!$C14)),1,0),0)</f>
        <v>0</v>
      </c>
      <c r="CD172" s="567">
        <f>IFERROR(IF(AND(NOT(YEAR(CD$3)&lt;=YEAR('Rent Roll'!$C14)+'Rent Roll'!$P14-1),MOD(YEAR(CD$3),'Rent Roll'!$O14)=MOD(YEAR('Rent Roll'!$C14),'Rent Roll'!$O14),MONTH(CD$3)=MONTH('Rent Roll'!$C14)),1,0),0)</f>
        <v>0</v>
      </c>
      <c r="CE172" s="567">
        <f>IFERROR(IF(AND(NOT(YEAR(CE$3)&lt;=YEAR('Rent Roll'!$C14)+'Rent Roll'!$P14-1),MOD(YEAR(CE$3),'Rent Roll'!$O14)=MOD(YEAR('Rent Roll'!$C14),'Rent Roll'!$O14),MONTH(CE$3)=MONTH('Rent Roll'!$C14)),1,0),0)</f>
        <v>0</v>
      </c>
      <c r="CF172" s="567">
        <f>IFERROR(IF(AND(NOT(YEAR(CF$3)&lt;=YEAR('Rent Roll'!$C14)+'Rent Roll'!$P14-1),MOD(YEAR(CF$3),'Rent Roll'!$O14)=MOD(YEAR('Rent Roll'!$C14),'Rent Roll'!$O14),MONTH(CF$3)=MONTH('Rent Roll'!$C14)),1,0),0)</f>
        <v>0</v>
      </c>
      <c r="CG172" s="567">
        <f>IFERROR(IF(AND(NOT(YEAR(CG$3)&lt;=YEAR('Rent Roll'!$C14)+'Rent Roll'!$P14-1),MOD(YEAR(CG$3),'Rent Roll'!$O14)=MOD(YEAR('Rent Roll'!$C14),'Rent Roll'!$O14),MONTH(CG$3)=MONTH('Rent Roll'!$C14)),1,0),0)</f>
        <v>0</v>
      </c>
      <c r="CH172" s="567">
        <f>IFERROR(IF(AND(NOT(YEAR(CH$3)&lt;=YEAR('Rent Roll'!$C14)+'Rent Roll'!$P14-1),MOD(YEAR(CH$3),'Rent Roll'!$O14)=MOD(YEAR('Rent Roll'!$C14),'Rent Roll'!$O14),MONTH(CH$3)=MONTH('Rent Roll'!$C14)),1,0),0)</f>
        <v>0</v>
      </c>
      <c r="CI172" s="567">
        <f>IFERROR(IF(AND(NOT(YEAR(CI$3)&lt;=YEAR('Rent Roll'!$C14)+'Rent Roll'!$P14-1),MOD(YEAR(CI$3),'Rent Roll'!$O14)=MOD(YEAR('Rent Roll'!$C14),'Rent Roll'!$O14),MONTH(CI$3)=MONTH('Rent Roll'!$C14)),1,0),0)</f>
        <v>0</v>
      </c>
      <c r="CJ172" s="567">
        <f>IFERROR(IF(AND(NOT(YEAR(CJ$3)&lt;=YEAR('Rent Roll'!$C14)+'Rent Roll'!$P14-1),MOD(YEAR(CJ$3),'Rent Roll'!$O14)=MOD(YEAR('Rent Roll'!$C14),'Rent Roll'!$O14),MONTH(CJ$3)=MONTH('Rent Roll'!$C14)),1,0),0)</f>
        <v>0</v>
      </c>
      <c r="CK172" s="567">
        <f>IFERROR(IF(AND(NOT(YEAR(CK$3)&lt;=YEAR('Rent Roll'!$C14)+'Rent Roll'!$P14-1),MOD(YEAR(CK$3),'Rent Roll'!$O14)=MOD(YEAR('Rent Roll'!$C14),'Rent Roll'!$O14),MONTH(CK$3)=MONTH('Rent Roll'!$C14)),1,0),0)</f>
        <v>0</v>
      </c>
      <c r="CL172" s="767">
        <f>IFERROR(IF(AND(NOT(YEAR(CL$3)&lt;=YEAR('Rent Roll'!$C14)+'Rent Roll'!$P14-1),MOD(YEAR(CL$3),'Rent Roll'!$O14)=MOD(YEAR('Rent Roll'!$C14),'Rent Roll'!$O14),MONTH(CL$3)=MONTH('Rent Roll'!$C14)),1,0),0)</f>
        <v>0</v>
      </c>
      <c r="CM172" s="768">
        <f>IFERROR(IF(AND(NOT(YEAR(CM$3)&lt;=YEAR('Rent Roll'!$C14)+'Rent Roll'!$P14-1),MOD(YEAR(CM$3),'Rent Roll'!$O14)=MOD(YEAR('Rent Roll'!$C14),'Rent Roll'!$O14),MONTH(CM$3)=MONTH('Rent Roll'!$C14)),1,0),0)</f>
        <v>0</v>
      </c>
      <c r="CN172" s="567">
        <f>IFERROR(IF(AND(NOT(YEAR(CN$3)&lt;=YEAR('Rent Roll'!$C14)+'Rent Roll'!$P14-1),MOD(YEAR(CN$3),'Rent Roll'!$O14)=MOD(YEAR('Rent Roll'!$C14),'Rent Roll'!$O14),MONTH(CN$3)=MONTH('Rent Roll'!$C14)),1,0),0)</f>
        <v>0</v>
      </c>
      <c r="CO172" s="567">
        <f>IFERROR(IF(AND(NOT(YEAR(CO$3)&lt;=YEAR('Rent Roll'!$C14)+'Rent Roll'!$P14-1),MOD(YEAR(CO$3),'Rent Roll'!$O14)=MOD(YEAR('Rent Roll'!$C14),'Rent Roll'!$O14),MONTH(CO$3)=MONTH('Rent Roll'!$C14)),1,0),0)</f>
        <v>0</v>
      </c>
      <c r="CP172" s="567">
        <f>IFERROR(IF(AND(NOT(YEAR(CP$3)&lt;=YEAR('Rent Roll'!$C14)+'Rent Roll'!$P14-1),MOD(YEAR(CP$3),'Rent Roll'!$O14)=MOD(YEAR('Rent Roll'!$C14),'Rent Roll'!$O14),MONTH(CP$3)=MONTH('Rent Roll'!$C14)),1,0),0)</f>
        <v>0</v>
      </c>
      <c r="CQ172" s="567">
        <f>IFERROR(IF(AND(NOT(YEAR(CQ$3)&lt;=YEAR('Rent Roll'!$C14)+'Rent Roll'!$P14-1),MOD(YEAR(CQ$3),'Rent Roll'!$O14)=MOD(YEAR('Rent Roll'!$C14),'Rent Roll'!$O14),MONTH(CQ$3)=MONTH('Rent Roll'!$C14)),1,0),0)</f>
        <v>0</v>
      </c>
      <c r="CR172" s="567">
        <f>IFERROR(IF(AND(NOT(YEAR(CR$3)&lt;=YEAR('Rent Roll'!$C14)+'Rent Roll'!$P14-1),MOD(YEAR(CR$3),'Rent Roll'!$O14)=MOD(YEAR('Rent Roll'!$C14),'Rent Roll'!$O14),MONTH(CR$3)=MONTH('Rent Roll'!$C14)),1,0),0)</f>
        <v>0</v>
      </c>
      <c r="CS172" s="567">
        <f>IFERROR(IF(AND(NOT(YEAR(CS$3)&lt;=YEAR('Rent Roll'!$C14)+'Rent Roll'!$P14-1),MOD(YEAR(CS$3),'Rent Roll'!$O14)=MOD(YEAR('Rent Roll'!$C14),'Rent Roll'!$O14),MONTH(CS$3)=MONTH('Rent Roll'!$C14)),1,0),0)</f>
        <v>0</v>
      </c>
      <c r="CT172" s="567">
        <f>IFERROR(IF(AND(NOT(YEAR(CT$3)&lt;=YEAR('Rent Roll'!$C14)+'Rent Roll'!$P14-1),MOD(YEAR(CT$3),'Rent Roll'!$O14)=MOD(YEAR('Rent Roll'!$C14),'Rent Roll'!$O14),MONTH(CT$3)=MONTH('Rent Roll'!$C14)),1,0),0)</f>
        <v>0</v>
      </c>
      <c r="CU172" s="567">
        <f>IFERROR(IF(AND(NOT(YEAR(CU$3)&lt;=YEAR('Rent Roll'!$C14)+'Rent Roll'!$P14-1),MOD(YEAR(CU$3),'Rent Roll'!$O14)=MOD(YEAR('Rent Roll'!$C14),'Rent Roll'!$O14),MONTH(CU$3)=MONTH('Rent Roll'!$C14)),1,0),0)</f>
        <v>0</v>
      </c>
      <c r="CV172" s="567">
        <f>IFERROR(IF(AND(NOT(YEAR(CV$3)&lt;=YEAR('Rent Roll'!$C14)+'Rent Roll'!$P14-1),MOD(YEAR(CV$3),'Rent Roll'!$O14)=MOD(YEAR('Rent Roll'!$C14),'Rent Roll'!$O14),MONTH(CV$3)=MONTH('Rent Roll'!$C14)),1,0),0)</f>
        <v>0</v>
      </c>
      <c r="CW172" s="567">
        <f>IFERROR(IF(AND(NOT(YEAR(CW$3)&lt;=YEAR('Rent Roll'!$C14)+'Rent Roll'!$P14-1),MOD(YEAR(CW$3),'Rent Roll'!$O14)=MOD(YEAR('Rent Roll'!$C14),'Rent Roll'!$O14),MONTH(CW$3)=MONTH('Rent Roll'!$C14)),1,0),0)</f>
        <v>0</v>
      </c>
      <c r="CX172" s="767">
        <f>IFERROR(IF(AND(NOT(YEAR(CX$3)&lt;=YEAR('Rent Roll'!$C14)+'Rent Roll'!$P14-1),MOD(YEAR(CX$3),'Rent Roll'!$O14)=MOD(YEAR('Rent Roll'!$C14),'Rent Roll'!$O14),MONTH(CX$3)=MONTH('Rent Roll'!$C14)),1,0),0)</f>
        <v>0</v>
      </c>
      <c r="CY172" s="768">
        <f>IFERROR(IF(AND(NOT(YEAR(CY$3)&lt;=YEAR('Rent Roll'!$C14)+'Rent Roll'!$P14-1),MOD(YEAR(CY$3),'Rent Roll'!$O14)=MOD(YEAR('Rent Roll'!$C14),'Rent Roll'!$O14),MONTH(CY$3)=MONTH('Rent Roll'!$C14)),1,0),0)</f>
        <v>0</v>
      </c>
      <c r="CZ172" s="567">
        <f>IFERROR(IF(AND(NOT(YEAR(CZ$3)&lt;=YEAR('Rent Roll'!$C14)+'Rent Roll'!$P14-1),MOD(YEAR(CZ$3),'Rent Roll'!$O14)=MOD(YEAR('Rent Roll'!$C14),'Rent Roll'!$O14),MONTH(CZ$3)=MONTH('Rent Roll'!$C14)),1,0),0)</f>
        <v>0</v>
      </c>
      <c r="DA172" s="567">
        <f>IFERROR(IF(AND(NOT(YEAR(DA$3)&lt;=YEAR('Rent Roll'!$C14)+'Rent Roll'!$P14-1),MOD(YEAR(DA$3),'Rent Roll'!$O14)=MOD(YEAR('Rent Roll'!$C14),'Rent Roll'!$O14),MONTH(DA$3)=MONTH('Rent Roll'!$C14)),1,0),0)</f>
        <v>0</v>
      </c>
      <c r="DB172" s="567">
        <f>IFERROR(IF(AND(NOT(YEAR(DB$3)&lt;=YEAR('Rent Roll'!$C14)+'Rent Roll'!$P14-1),MOD(YEAR(DB$3),'Rent Roll'!$O14)=MOD(YEAR('Rent Roll'!$C14),'Rent Roll'!$O14),MONTH(DB$3)=MONTH('Rent Roll'!$C14)),1,0),0)</f>
        <v>0</v>
      </c>
      <c r="DC172" s="567">
        <f>IFERROR(IF(AND(NOT(YEAR(DC$3)&lt;=YEAR('Rent Roll'!$C14)+'Rent Roll'!$P14-1),MOD(YEAR(DC$3),'Rent Roll'!$O14)=MOD(YEAR('Rent Roll'!$C14),'Rent Roll'!$O14),MONTH(DC$3)=MONTH('Rent Roll'!$C14)),1,0),0)</f>
        <v>0</v>
      </c>
      <c r="DD172" s="567">
        <f>IFERROR(IF(AND(NOT(YEAR(DD$3)&lt;=YEAR('Rent Roll'!$C14)+'Rent Roll'!$P14-1),MOD(YEAR(DD$3),'Rent Roll'!$O14)=MOD(YEAR('Rent Roll'!$C14),'Rent Roll'!$O14),MONTH(DD$3)=MONTH('Rent Roll'!$C14)),1,0),0)</f>
        <v>0</v>
      </c>
      <c r="DE172" s="567">
        <f>IFERROR(IF(AND(NOT(YEAR(DE$3)&lt;=YEAR('Rent Roll'!$C14)+'Rent Roll'!$P14-1),MOD(YEAR(DE$3),'Rent Roll'!$O14)=MOD(YEAR('Rent Roll'!$C14),'Rent Roll'!$O14),MONTH(DE$3)=MONTH('Rent Roll'!$C14)),1,0),0)</f>
        <v>0</v>
      </c>
      <c r="DF172" s="567">
        <f>IFERROR(IF(AND(NOT(YEAR(DF$3)&lt;=YEAR('Rent Roll'!$C14)+'Rent Roll'!$P14-1),MOD(YEAR(DF$3),'Rent Roll'!$O14)=MOD(YEAR('Rent Roll'!$C14),'Rent Roll'!$O14),MONTH(DF$3)=MONTH('Rent Roll'!$C14)),1,0),0)</f>
        <v>0</v>
      </c>
      <c r="DG172" s="567">
        <f>IFERROR(IF(AND(NOT(YEAR(DG$3)&lt;=YEAR('Rent Roll'!$C14)+'Rent Roll'!$P14-1),MOD(YEAR(DG$3),'Rent Roll'!$O14)=MOD(YEAR('Rent Roll'!$C14),'Rent Roll'!$O14),MONTH(DG$3)=MONTH('Rent Roll'!$C14)),1,0),0)</f>
        <v>0</v>
      </c>
      <c r="DH172" s="567">
        <f>IFERROR(IF(AND(NOT(YEAR(DH$3)&lt;=YEAR('Rent Roll'!$C14)+'Rent Roll'!$P14-1),MOD(YEAR(DH$3),'Rent Roll'!$O14)=MOD(YEAR('Rent Roll'!$C14),'Rent Roll'!$O14),MONTH(DH$3)=MONTH('Rent Roll'!$C14)),1,0),0)</f>
        <v>0</v>
      </c>
      <c r="DI172" s="567">
        <f>IFERROR(IF(AND(NOT(YEAR(DI$3)&lt;=YEAR('Rent Roll'!$C14)+'Rent Roll'!$P14-1),MOD(YEAR(DI$3),'Rent Roll'!$O14)=MOD(YEAR('Rent Roll'!$C14),'Rent Roll'!$O14),MONTH(DI$3)=MONTH('Rent Roll'!$C14)),1,0),0)</f>
        <v>0</v>
      </c>
      <c r="DJ172" s="767">
        <f>IFERROR(IF(AND(NOT(YEAR(DJ$3)&lt;=YEAR('Rent Roll'!$C14)+'Rent Roll'!$P14-1),MOD(YEAR(DJ$3),'Rent Roll'!$O14)=MOD(YEAR('Rent Roll'!$C14),'Rent Roll'!$O14),MONTH(DJ$3)=MONTH('Rent Roll'!$C14)),1,0),0)</f>
        <v>0</v>
      </c>
      <c r="DK172" s="768">
        <f>IFERROR(IF(AND(NOT(YEAR(DK$3)&lt;=YEAR('Rent Roll'!$C14)+'Rent Roll'!$P14-1),MOD(YEAR(DK$3),'Rent Roll'!$O14)=MOD(YEAR('Rent Roll'!$C14),'Rent Roll'!$O14),MONTH(DK$3)=MONTH('Rent Roll'!$C14)),1,0),0)</f>
        <v>0</v>
      </c>
      <c r="DL172" s="567">
        <f>IFERROR(IF(AND(NOT(YEAR(DL$3)&lt;=YEAR('Rent Roll'!$C14)+'Rent Roll'!$P14-1),MOD(YEAR(DL$3),'Rent Roll'!$O14)=MOD(YEAR('Rent Roll'!$C14),'Rent Roll'!$O14),MONTH(DL$3)=MONTH('Rent Roll'!$C14)),1,0),0)</f>
        <v>0</v>
      </c>
      <c r="DM172" s="567">
        <f>IFERROR(IF(AND(NOT(YEAR(DM$3)&lt;=YEAR('Rent Roll'!$C14)+'Rent Roll'!$P14-1),MOD(YEAR(DM$3),'Rent Roll'!$O14)=MOD(YEAR('Rent Roll'!$C14),'Rent Roll'!$O14),MONTH(DM$3)=MONTH('Rent Roll'!$C14)),1,0),0)</f>
        <v>0</v>
      </c>
      <c r="DN172" s="567">
        <f>IFERROR(IF(AND(NOT(YEAR(DN$3)&lt;=YEAR('Rent Roll'!$C14)+'Rent Roll'!$P14-1),MOD(YEAR(DN$3),'Rent Roll'!$O14)=MOD(YEAR('Rent Roll'!$C14),'Rent Roll'!$O14),MONTH(DN$3)=MONTH('Rent Roll'!$C14)),1,0),0)</f>
        <v>0</v>
      </c>
      <c r="DO172" s="567">
        <f>IFERROR(IF(AND(NOT(YEAR(DO$3)&lt;=YEAR('Rent Roll'!$C14)+'Rent Roll'!$P14-1),MOD(YEAR(DO$3),'Rent Roll'!$O14)=MOD(YEAR('Rent Roll'!$C14),'Rent Roll'!$O14),MONTH(DO$3)=MONTH('Rent Roll'!$C14)),1,0),0)</f>
        <v>0</v>
      </c>
      <c r="DP172" s="567">
        <f>IFERROR(IF(AND(NOT(YEAR(DP$3)&lt;=YEAR('Rent Roll'!$C14)+'Rent Roll'!$P14-1),MOD(YEAR(DP$3),'Rent Roll'!$O14)=MOD(YEAR('Rent Roll'!$C14),'Rent Roll'!$O14),MONTH(DP$3)=MONTH('Rent Roll'!$C14)),1,0),0)</f>
        <v>0</v>
      </c>
      <c r="DQ172" s="567">
        <f>IFERROR(IF(AND(NOT(YEAR(DQ$3)&lt;=YEAR('Rent Roll'!$C14)+'Rent Roll'!$P14-1),MOD(YEAR(DQ$3),'Rent Roll'!$O14)=MOD(YEAR('Rent Roll'!$C14),'Rent Roll'!$O14),MONTH(DQ$3)=MONTH('Rent Roll'!$C14)),1,0),0)</f>
        <v>0</v>
      </c>
      <c r="DR172" s="567">
        <f>IFERROR(IF(AND(NOT(YEAR(DR$3)&lt;=YEAR('Rent Roll'!$C14)+'Rent Roll'!$P14-1),MOD(YEAR(DR$3),'Rent Roll'!$O14)=MOD(YEAR('Rent Roll'!$C14),'Rent Roll'!$O14),MONTH(DR$3)=MONTH('Rent Roll'!$C14)),1,0),0)</f>
        <v>0</v>
      </c>
      <c r="DS172" s="567">
        <f>IFERROR(IF(AND(NOT(YEAR(DS$3)&lt;=YEAR('Rent Roll'!$C14)+'Rent Roll'!$P14-1),MOD(YEAR(DS$3),'Rent Roll'!$O14)=MOD(YEAR('Rent Roll'!$C14),'Rent Roll'!$O14),MONTH(DS$3)=MONTH('Rent Roll'!$C14)),1,0),0)</f>
        <v>0</v>
      </c>
      <c r="DT172" s="567">
        <f>IFERROR(IF(AND(NOT(YEAR(DT$3)&lt;=YEAR('Rent Roll'!$C14)+'Rent Roll'!$P14-1),MOD(YEAR(DT$3),'Rent Roll'!$O14)=MOD(YEAR('Rent Roll'!$C14),'Rent Roll'!$O14),MONTH(DT$3)=MONTH('Rent Roll'!$C14)),1,0),0)</f>
        <v>0</v>
      </c>
      <c r="DU172" s="567">
        <f>IFERROR(IF(AND(NOT(YEAR(DU$3)&lt;=YEAR('Rent Roll'!$C14)+'Rent Roll'!$P14-1),MOD(YEAR(DU$3),'Rent Roll'!$O14)=MOD(YEAR('Rent Roll'!$C14),'Rent Roll'!$O14),MONTH(DU$3)=MONTH('Rent Roll'!$C14)),1,0),0)</f>
        <v>0</v>
      </c>
      <c r="DV172" s="567">
        <f>IFERROR(IF(AND(NOT(YEAR(DV$3)&lt;=YEAR('Rent Roll'!$C14)+'Rent Roll'!$P14-1),MOD(YEAR(DV$3),'Rent Roll'!$O14)=MOD(YEAR('Rent Roll'!$C14),'Rent Roll'!$O14),MONTH(DV$3)=MONTH('Rent Roll'!$C14)),1,0),0)</f>
        <v>0</v>
      </c>
    </row>
    <row r="173" spans="1:126" s="565" customFormat="1" ht="12" customHeight="1" outlineLevel="1" x14ac:dyDescent="0.4">
      <c r="A173" s="731"/>
      <c r="B173" s="564">
        <f>'Rent Roll'!$B15</f>
        <v>0</v>
      </c>
      <c r="C173" s="566"/>
      <c r="D173" s="566"/>
      <c r="E173" s="566"/>
      <c r="F173" s="778">
        <f>IFERROR(IF(AND(NOT(YEAR(F$3)&lt;=YEAR('Rent Roll'!$C15)+'Rent Roll'!$P15-1),MOD(YEAR(F$3),'Rent Roll'!$O15)=MOD(YEAR('Rent Roll'!$C15),'Rent Roll'!$O15),MONTH(F$3)=MONTH('Rent Roll'!$C15)),1,0),0)</f>
        <v>0</v>
      </c>
      <c r="G173" s="768">
        <f>IFERROR(IF(AND(NOT(YEAR(G$3)&lt;=YEAR('Rent Roll'!$C15)+'Rent Roll'!$P15-1),MOD(YEAR(G$3),'Rent Roll'!$O15)=MOD(YEAR('Rent Roll'!$C15),'Rent Roll'!$O15),MONTH(G$3)=MONTH('Rent Roll'!$C15)),1,0),0)</f>
        <v>0</v>
      </c>
      <c r="H173" s="567">
        <f>IFERROR(IF(AND(NOT(YEAR(H$3)&lt;=YEAR('Rent Roll'!$C15)+'Rent Roll'!$P15-1),MOD(YEAR(H$3),'Rent Roll'!$O15)=MOD(YEAR('Rent Roll'!$C15),'Rent Roll'!$O15),MONTH(H$3)=MONTH('Rent Roll'!$C15)),1,0),0)</f>
        <v>0</v>
      </c>
      <c r="I173" s="567">
        <f>IFERROR(IF(AND(NOT(YEAR(I$3)&lt;=YEAR('Rent Roll'!$C15)+'Rent Roll'!$P15-1),MOD(YEAR(I$3),'Rent Roll'!$O15)=MOD(YEAR('Rent Roll'!$C15),'Rent Roll'!$O15),MONTH(I$3)=MONTH('Rent Roll'!$C15)),1,0),0)</f>
        <v>0</v>
      </c>
      <c r="J173" s="567">
        <f>IFERROR(IF(AND(NOT(YEAR(J$3)&lt;=YEAR('Rent Roll'!$C15)+'Rent Roll'!$P15-1),MOD(YEAR(J$3),'Rent Roll'!$O15)=MOD(YEAR('Rent Roll'!$C15),'Rent Roll'!$O15),MONTH(J$3)=MONTH('Rent Roll'!$C15)),1,0),0)</f>
        <v>0</v>
      </c>
      <c r="K173" s="567">
        <f>IFERROR(IF(AND(NOT(YEAR(K$3)&lt;=YEAR('Rent Roll'!$C15)+'Rent Roll'!$P15-1),MOD(YEAR(K$3),'Rent Roll'!$O15)=MOD(YEAR('Rent Roll'!$C15),'Rent Roll'!$O15),MONTH(K$3)=MONTH('Rent Roll'!$C15)),1,0),0)</f>
        <v>0</v>
      </c>
      <c r="L173" s="567">
        <f>IFERROR(IF(AND(NOT(YEAR(L$3)&lt;=YEAR('Rent Roll'!$C15)+'Rent Roll'!$P15-1),MOD(YEAR(L$3),'Rent Roll'!$O15)=MOD(YEAR('Rent Roll'!$C15),'Rent Roll'!$O15),MONTH(L$3)=MONTH('Rent Roll'!$C15)),1,0),0)</f>
        <v>0</v>
      </c>
      <c r="M173" s="567">
        <f>IFERROR(IF(AND(NOT(YEAR(M$3)&lt;=YEAR('Rent Roll'!$C15)+'Rent Roll'!$P15-1),MOD(YEAR(M$3),'Rent Roll'!$O15)=MOD(YEAR('Rent Roll'!$C15),'Rent Roll'!$O15),MONTH(M$3)=MONTH('Rent Roll'!$C15)),1,0),0)</f>
        <v>0</v>
      </c>
      <c r="N173" s="567">
        <f>IFERROR(IF(AND(NOT(YEAR(N$3)&lt;=YEAR('Rent Roll'!$C15)+'Rent Roll'!$P15-1),MOD(YEAR(N$3),'Rent Roll'!$O15)=MOD(YEAR('Rent Roll'!$C15),'Rent Roll'!$O15),MONTH(N$3)=MONTH('Rent Roll'!$C15)),1,0),0)</f>
        <v>0</v>
      </c>
      <c r="O173" s="567">
        <f>IFERROR(IF(AND(NOT(YEAR(O$3)&lt;=YEAR('Rent Roll'!$C15)+'Rent Roll'!$P15-1),MOD(YEAR(O$3),'Rent Roll'!$O15)=MOD(YEAR('Rent Roll'!$C15),'Rent Roll'!$O15),MONTH(O$3)=MONTH('Rent Roll'!$C15)),1,0),0)</f>
        <v>0</v>
      </c>
      <c r="P173" s="567">
        <f>IFERROR(IF(AND(NOT(YEAR(P$3)&lt;=YEAR('Rent Roll'!$C15)+'Rent Roll'!$P15-1),MOD(YEAR(P$3),'Rent Roll'!$O15)=MOD(YEAR('Rent Roll'!$C15),'Rent Roll'!$O15),MONTH(P$3)=MONTH('Rent Roll'!$C15)),1,0),0)</f>
        <v>0</v>
      </c>
      <c r="Q173" s="567">
        <f>IFERROR(IF(AND(NOT(YEAR(Q$3)&lt;=YEAR('Rent Roll'!$C15)+'Rent Roll'!$P15-1),MOD(YEAR(Q$3),'Rent Roll'!$O15)=MOD(YEAR('Rent Roll'!$C15),'Rent Roll'!$O15),MONTH(Q$3)=MONTH('Rent Roll'!$C15)),1,0),0)</f>
        <v>0</v>
      </c>
      <c r="R173" s="767">
        <f>IFERROR(IF(AND(NOT(YEAR(R$3)&lt;=YEAR('Rent Roll'!$C15)+'Rent Roll'!$P15-1),MOD(YEAR(R$3),'Rent Roll'!$O15)=MOD(YEAR('Rent Roll'!$C15),'Rent Roll'!$O15),MONTH(R$3)=MONTH('Rent Roll'!$C15)),1,0),0)</f>
        <v>0</v>
      </c>
      <c r="S173" s="768">
        <f>IFERROR(IF(AND(NOT(YEAR(S$3)&lt;=YEAR('Rent Roll'!$C15)+'Rent Roll'!$P15-1),MOD(YEAR(S$3),'Rent Roll'!$O15)=MOD(YEAR('Rent Roll'!$C15),'Rent Roll'!$O15),MONTH(S$3)=MONTH('Rent Roll'!$C15)),1,0),0)</f>
        <v>0</v>
      </c>
      <c r="T173" s="567">
        <f>IFERROR(IF(AND(NOT(YEAR(T$3)&lt;=YEAR('Rent Roll'!$C15)+'Rent Roll'!$P15-1),MOD(YEAR(T$3),'Rent Roll'!$O15)=MOD(YEAR('Rent Roll'!$C15),'Rent Roll'!$O15),MONTH(T$3)=MONTH('Rent Roll'!$C15)),1,0),0)</f>
        <v>0</v>
      </c>
      <c r="U173" s="567">
        <f>IFERROR(IF(AND(NOT(YEAR(U$3)&lt;=YEAR('Rent Roll'!$C15)+'Rent Roll'!$P15-1),MOD(YEAR(U$3),'Rent Roll'!$O15)=MOD(YEAR('Rent Roll'!$C15),'Rent Roll'!$O15),MONTH(U$3)=MONTH('Rent Roll'!$C15)),1,0),0)</f>
        <v>0</v>
      </c>
      <c r="V173" s="567">
        <f>IFERROR(IF(AND(NOT(YEAR(V$3)&lt;=YEAR('Rent Roll'!$C15)+'Rent Roll'!$P15-1),MOD(YEAR(V$3),'Rent Roll'!$O15)=MOD(YEAR('Rent Roll'!$C15),'Rent Roll'!$O15),MONTH(V$3)=MONTH('Rent Roll'!$C15)),1,0),0)</f>
        <v>0</v>
      </c>
      <c r="W173" s="567">
        <f>IFERROR(IF(AND(NOT(YEAR(W$3)&lt;=YEAR('Rent Roll'!$C15)+'Rent Roll'!$P15-1),MOD(YEAR(W$3),'Rent Roll'!$O15)=MOD(YEAR('Rent Roll'!$C15),'Rent Roll'!$O15),MONTH(W$3)=MONTH('Rent Roll'!$C15)),1,0),0)</f>
        <v>0</v>
      </c>
      <c r="X173" s="567">
        <f>IFERROR(IF(AND(NOT(YEAR(X$3)&lt;=YEAR('Rent Roll'!$C15)+'Rent Roll'!$P15-1),MOD(YEAR(X$3),'Rent Roll'!$O15)=MOD(YEAR('Rent Roll'!$C15),'Rent Roll'!$O15),MONTH(X$3)=MONTH('Rent Roll'!$C15)),1,0),0)</f>
        <v>0</v>
      </c>
      <c r="Y173" s="567">
        <f>IFERROR(IF(AND(NOT(YEAR(Y$3)&lt;=YEAR('Rent Roll'!$C15)+'Rent Roll'!$P15-1),MOD(YEAR(Y$3),'Rent Roll'!$O15)=MOD(YEAR('Rent Roll'!$C15),'Rent Roll'!$O15),MONTH(Y$3)=MONTH('Rent Roll'!$C15)),1,0),0)</f>
        <v>0</v>
      </c>
      <c r="Z173" s="567">
        <f>IFERROR(IF(AND(NOT(YEAR(Z$3)&lt;=YEAR('Rent Roll'!$C15)+'Rent Roll'!$P15-1),MOD(YEAR(Z$3),'Rent Roll'!$O15)=MOD(YEAR('Rent Roll'!$C15),'Rent Roll'!$O15),MONTH(Z$3)=MONTH('Rent Roll'!$C15)),1,0),0)</f>
        <v>0</v>
      </c>
      <c r="AA173" s="567">
        <f>IFERROR(IF(AND(NOT(YEAR(AA$3)&lt;=YEAR('Rent Roll'!$C15)+'Rent Roll'!$P15-1),MOD(YEAR(AA$3),'Rent Roll'!$O15)=MOD(YEAR('Rent Roll'!$C15),'Rent Roll'!$O15),MONTH(AA$3)=MONTH('Rent Roll'!$C15)),1,0),0)</f>
        <v>0</v>
      </c>
      <c r="AB173" s="567">
        <f>IFERROR(IF(AND(NOT(YEAR(AB$3)&lt;=YEAR('Rent Roll'!$C15)+'Rent Roll'!$P15-1),MOD(YEAR(AB$3),'Rent Roll'!$O15)=MOD(YEAR('Rent Roll'!$C15),'Rent Roll'!$O15),MONTH(AB$3)=MONTH('Rent Roll'!$C15)),1,0),0)</f>
        <v>0</v>
      </c>
      <c r="AC173" s="567">
        <f>IFERROR(IF(AND(NOT(YEAR(AC$3)&lt;=YEAR('Rent Roll'!$C15)+'Rent Roll'!$P15-1),MOD(YEAR(AC$3),'Rent Roll'!$O15)=MOD(YEAR('Rent Roll'!$C15),'Rent Roll'!$O15),MONTH(AC$3)=MONTH('Rent Roll'!$C15)),1,0),0)</f>
        <v>0</v>
      </c>
      <c r="AD173" s="767">
        <f>IFERROR(IF(AND(NOT(YEAR(AD$3)&lt;=YEAR('Rent Roll'!$C15)+'Rent Roll'!$P15-1),MOD(YEAR(AD$3),'Rent Roll'!$O15)=MOD(YEAR('Rent Roll'!$C15),'Rent Roll'!$O15),MONTH(AD$3)=MONTH('Rent Roll'!$C15)),1,0),0)</f>
        <v>0</v>
      </c>
      <c r="AE173" s="768">
        <f>IFERROR(IF(AND(NOT(YEAR(AE$3)&lt;=YEAR('Rent Roll'!$C15)+'Rent Roll'!$P15-1),MOD(YEAR(AE$3),'Rent Roll'!$O15)=MOD(YEAR('Rent Roll'!$C15),'Rent Roll'!$O15),MONTH(AE$3)=MONTH('Rent Roll'!$C15)),1,0),0)</f>
        <v>0</v>
      </c>
      <c r="AF173" s="567">
        <f>IFERROR(IF(AND(NOT(YEAR(AF$3)&lt;=YEAR('Rent Roll'!$C15)+'Rent Roll'!$P15-1),MOD(YEAR(AF$3),'Rent Roll'!$O15)=MOD(YEAR('Rent Roll'!$C15),'Rent Roll'!$O15),MONTH(AF$3)=MONTH('Rent Roll'!$C15)),1,0),0)</f>
        <v>0</v>
      </c>
      <c r="AG173" s="567">
        <f>IFERROR(IF(AND(NOT(YEAR(AG$3)&lt;=YEAR('Rent Roll'!$C15)+'Rent Roll'!$P15-1),MOD(YEAR(AG$3),'Rent Roll'!$O15)=MOD(YEAR('Rent Roll'!$C15),'Rent Roll'!$O15),MONTH(AG$3)=MONTH('Rent Roll'!$C15)),1,0),0)</f>
        <v>0</v>
      </c>
      <c r="AH173" s="567">
        <f>IFERROR(IF(AND(NOT(YEAR(AH$3)&lt;=YEAR('Rent Roll'!$C15)+'Rent Roll'!$P15-1),MOD(YEAR(AH$3),'Rent Roll'!$O15)=MOD(YEAR('Rent Roll'!$C15),'Rent Roll'!$O15),MONTH(AH$3)=MONTH('Rent Roll'!$C15)),1,0),0)</f>
        <v>0</v>
      </c>
      <c r="AI173" s="567">
        <f>IFERROR(IF(AND(NOT(YEAR(AI$3)&lt;=YEAR('Rent Roll'!$C15)+'Rent Roll'!$P15-1),MOD(YEAR(AI$3),'Rent Roll'!$O15)=MOD(YEAR('Rent Roll'!$C15),'Rent Roll'!$O15),MONTH(AI$3)=MONTH('Rent Roll'!$C15)),1,0),0)</f>
        <v>0</v>
      </c>
      <c r="AJ173" s="567">
        <f>IFERROR(IF(AND(NOT(YEAR(AJ$3)&lt;=YEAR('Rent Roll'!$C15)+'Rent Roll'!$P15-1),MOD(YEAR(AJ$3),'Rent Roll'!$O15)=MOD(YEAR('Rent Roll'!$C15),'Rent Roll'!$O15),MONTH(AJ$3)=MONTH('Rent Roll'!$C15)),1,0),0)</f>
        <v>0</v>
      </c>
      <c r="AK173" s="567">
        <f>IFERROR(IF(AND(NOT(YEAR(AK$3)&lt;=YEAR('Rent Roll'!$C15)+'Rent Roll'!$P15-1),MOD(YEAR(AK$3),'Rent Roll'!$O15)=MOD(YEAR('Rent Roll'!$C15),'Rent Roll'!$O15),MONTH(AK$3)=MONTH('Rent Roll'!$C15)),1,0),0)</f>
        <v>0</v>
      </c>
      <c r="AL173" s="567">
        <f>IFERROR(IF(AND(NOT(YEAR(AL$3)&lt;=YEAR('Rent Roll'!$C15)+'Rent Roll'!$P15-1),MOD(YEAR(AL$3),'Rent Roll'!$O15)=MOD(YEAR('Rent Roll'!$C15),'Rent Roll'!$O15),MONTH(AL$3)=MONTH('Rent Roll'!$C15)),1,0),0)</f>
        <v>0</v>
      </c>
      <c r="AM173" s="567">
        <f>IFERROR(IF(AND(NOT(YEAR(AM$3)&lt;=YEAR('Rent Roll'!$C15)+'Rent Roll'!$P15-1),MOD(YEAR(AM$3),'Rent Roll'!$O15)=MOD(YEAR('Rent Roll'!$C15),'Rent Roll'!$O15),MONTH(AM$3)=MONTH('Rent Roll'!$C15)),1,0),0)</f>
        <v>0</v>
      </c>
      <c r="AN173" s="567">
        <f>IFERROR(IF(AND(NOT(YEAR(AN$3)&lt;=YEAR('Rent Roll'!$C15)+'Rent Roll'!$P15-1),MOD(YEAR(AN$3),'Rent Roll'!$O15)=MOD(YEAR('Rent Roll'!$C15),'Rent Roll'!$O15),MONTH(AN$3)=MONTH('Rent Roll'!$C15)),1,0),0)</f>
        <v>0</v>
      </c>
      <c r="AO173" s="567">
        <f>IFERROR(IF(AND(NOT(YEAR(AO$3)&lt;=YEAR('Rent Roll'!$C15)+'Rent Roll'!$P15-1),MOD(YEAR(AO$3),'Rent Roll'!$O15)=MOD(YEAR('Rent Roll'!$C15),'Rent Roll'!$O15),MONTH(AO$3)=MONTH('Rent Roll'!$C15)),1,0),0)</f>
        <v>0</v>
      </c>
      <c r="AP173" s="767">
        <f>IFERROR(IF(AND(NOT(YEAR(AP$3)&lt;=YEAR('Rent Roll'!$C15)+'Rent Roll'!$P15-1),MOD(YEAR(AP$3),'Rent Roll'!$O15)=MOD(YEAR('Rent Roll'!$C15),'Rent Roll'!$O15),MONTH(AP$3)=MONTH('Rent Roll'!$C15)),1,0),0)</f>
        <v>0</v>
      </c>
      <c r="AQ173" s="768">
        <f>IFERROR(IF(AND(NOT(YEAR(AQ$3)&lt;=YEAR('Rent Roll'!$C15)+'Rent Roll'!$P15-1),MOD(YEAR(AQ$3),'Rent Roll'!$O15)=MOD(YEAR('Rent Roll'!$C15),'Rent Roll'!$O15),MONTH(AQ$3)=MONTH('Rent Roll'!$C15)),1,0),0)</f>
        <v>0</v>
      </c>
      <c r="AR173" s="567">
        <f>IFERROR(IF(AND(NOT(YEAR(AR$3)&lt;=YEAR('Rent Roll'!$C15)+'Rent Roll'!$P15-1),MOD(YEAR(AR$3),'Rent Roll'!$O15)=MOD(YEAR('Rent Roll'!$C15),'Rent Roll'!$O15),MONTH(AR$3)=MONTH('Rent Roll'!$C15)),1,0),0)</f>
        <v>0</v>
      </c>
      <c r="AS173" s="567">
        <f>IFERROR(IF(AND(NOT(YEAR(AS$3)&lt;=YEAR('Rent Roll'!$C15)+'Rent Roll'!$P15-1),MOD(YEAR(AS$3),'Rent Roll'!$O15)=MOD(YEAR('Rent Roll'!$C15),'Rent Roll'!$O15),MONTH(AS$3)=MONTH('Rent Roll'!$C15)),1,0),0)</f>
        <v>0</v>
      </c>
      <c r="AT173" s="567">
        <f>IFERROR(IF(AND(NOT(YEAR(AT$3)&lt;=YEAR('Rent Roll'!$C15)+'Rent Roll'!$P15-1),MOD(YEAR(AT$3),'Rent Roll'!$O15)=MOD(YEAR('Rent Roll'!$C15),'Rent Roll'!$O15),MONTH(AT$3)=MONTH('Rent Roll'!$C15)),1,0),0)</f>
        <v>0</v>
      </c>
      <c r="AU173" s="567">
        <f>IFERROR(IF(AND(NOT(YEAR(AU$3)&lt;=YEAR('Rent Roll'!$C15)+'Rent Roll'!$P15-1),MOD(YEAR(AU$3),'Rent Roll'!$O15)=MOD(YEAR('Rent Roll'!$C15),'Rent Roll'!$O15),MONTH(AU$3)=MONTH('Rent Roll'!$C15)),1,0),0)</f>
        <v>0</v>
      </c>
      <c r="AV173" s="567">
        <f>IFERROR(IF(AND(NOT(YEAR(AV$3)&lt;=YEAR('Rent Roll'!$C15)+'Rent Roll'!$P15-1),MOD(YEAR(AV$3),'Rent Roll'!$O15)=MOD(YEAR('Rent Roll'!$C15),'Rent Roll'!$O15),MONTH(AV$3)=MONTH('Rent Roll'!$C15)),1,0),0)</f>
        <v>0</v>
      </c>
      <c r="AW173" s="567">
        <f>IFERROR(IF(AND(NOT(YEAR(AW$3)&lt;=YEAR('Rent Roll'!$C15)+'Rent Roll'!$P15-1),MOD(YEAR(AW$3),'Rent Roll'!$O15)=MOD(YEAR('Rent Roll'!$C15),'Rent Roll'!$O15),MONTH(AW$3)=MONTH('Rent Roll'!$C15)),1,0),0)</f>
        <v>0</v>
      </c>
      <c r="AX173" s="567">
        <f>IFERROR(IF(AND(NOT(YEAR(AX$3)&lt;=YEAR('Rent Roll'!$C15)+'Rent Roll'!$P15-1),MOD(YEAR(AX$3),'Rent Roll'!$O15)=MOD(YEAR('Rent Roll'!$C15),'Rent Roll'!$O15),MONTH(AX$3)=MONTH('Rent Roll'!$C15)),1,0),0)</f>
        <v>0</v>
      </c>
      <c r="AY173" s="567">
        <f>IFERROR(IF(AND(NOT(YEAR(AY$3)&lt;=YEAR('Rent Roll'!$C15)+'Rent Roll'!$P15-1),MOD(YEAR(AY$3),'Rent Roll'!$O15)=MOD(YEAR('Rent Roll'!$C15),'Rent Roll'!$O15),MONTH(AY$3)=MONTH('Rent Roll'!$C15)),1,0),0)</f>
        <v>0</v>
      </c>
      <c r="AZ173" s="567">
        <f>IFERROR(IF(AND(NOT(YEAR(AZ$3)&lt;=YEAR('Rent Roll'!$C15)+'Rent Roll'!$P15-1),MOD(YEAR(AZ$3),'Rent Roll'!$O15)=MOD(YEAR('Rent Roll'!$C15),'Rent Roll'!$O15),MONTH(AZ$3)=MONTH('Rent Roll'!$C15)),1,0),0)</f>
        <v>0</v>
      </c>
      <c r="BA173" s="567">
        <f>IFERROR(IF(AND(NOT(YEAR(BA$3)&lt;=YEAR('Rent Roll'!$C15)+'Rent Roll'!$P15-1),MOD(YEAR(BA$3),'Rent Roll'!$O15)=MOD(YEAR('Rent Roll'!$C15),'Rent Roll'!$O15),MONTH(BA$3)=MONTH('Rent Roll'!$C15)),1,0),0)</f>
        <v>0</v>
      </c>
      <c r="BB173" s="767">
        <f>IFERROR(IF(AND(NOT(YEAR(BB$3)&lt;=YEAR('Rent Roll'!$C15)+'Rent Roll'!$P15-1),MOD(YEAR(BB$3),'Rent Roll'!$O15)=MOD(YEAR('Rent Roll'!$C15),'Rent Roll'!$O15),MONTH(BB$3)=MONTH('Rent Roll'!$C15)),1,0),0)</f>
        <v>0</v>
      </c>
      <c r="BC173" s="768">
        <f>IFERROR(IF(AND(NOT(YEAR(BC$3)&lt;=YEAR('Rent Roll'!$C15)+'Rent Roll'!$P15-1),MOD(YEAR(BC$3),'Rent Roll'!$O15)=MOD(YEAR('Rent Roll'!$C15),'Rent Roll'!$O15),MONTH(BC$3)=MONTH('Rent Roll'!$C15)),1,0),0)</f>
        <v>0</v>
      </c>
      <c r="BD173" s="567">
        <f>IFERROR(IF(AND(NOT(YEAR(BD$3)&lt;=YEAR('Rent Roll'!$C15)+'Rent Roll'!$P15-1),MOD(YEAR(BD$3),'Rent Roll'!$O15)=MOD(YEAR('Rent Roll'!$C15),'Rent Roll'!$O15),MONTH(BD$3)=MONTH('Rent Roll'!$C15)),1,0),0)</f>
        <v>0</v>
      </c>
      <c r="BE173" s="567">
        <f>IFERROR(IF(AND(NOT(YEAR(BE$3)&lt;=YEAR('Rent Roll'!$C15)+'Rent Roll'!$P15-1),MOD(YEAR(BE$3),'Rent Roll'!$O15)=MOD(YEAR('Rent Roll'!$C15),'Rent Roll'!$O15),MONTH(BE$3)=MONTH('Rent Roll'!$C15)),1,0),0)</f>
        <v>0</v>
      </c>
      <c r="BF173" s="567">
        <f>IFERROR(IF(AND(NOT(YEAR(BF$3)&lt;=YEAR('Rent Roll'!$C15)+'Rent Roll'!$P15-1),MOD(YEAR(BF$3),'Rent Roll'!$O15)=MOD(YEAR('Rent Roll'!$C15),'Rent Roll'!$O15),MONTH(BF$3)=MONTH('Rent Roll'!$C15)),1,0),0)</f>
        <v>0</v>
      </c>
      <c r="BG173" s="567">
        <f>IFERROR(IF(AND(NOT(YEAR(BG$3)&lt;=YEAR('Rent Roll'!$C15)+'Rent Roll'!$P15-1),MOD(YEAR(BG$3),'Rent Roll'!$O15)=MOD(YEAR('Rent Roll'!$C15),'Rent Roll'!$O15),MONTH(BG$3)=MONTH('Rent Roll'!$C15)),1,0),0)</f>
        <v>0</v>
      </c>
      <c r="BH173" s="567">
        <f>IFERROR(IF(AND(NOT(YEAR(BH$3)&lt;=YEAR('Rent Roll'!$C15)+'Rent Roll'!$P15-1),MOD(YEAR(BH$3),'Rent Roll'!$O15)=MOD(YEAR('Rent Roll'!$C15),'Rent Roll'!$O15),MONTH(BH$3)=MONTH('Rent Roll'!$C15)),1,0),0)</f>
        <v>0</v>
      </c>
      <c r="BI173" s="567">
        <f>IFERROR(IF(AND(NOT(YEAR(BI$3)&lt;=YEAR('Rent Roll'!$C15)+'Rent Roll'!$P15-1),MOD(YEAR(BI$3),'Rent Roll'!$O15)=MOD(YEAR('Rent Roll'!$C15),'Rent Roll'!$O15),MONTH(BI$3)=MONTH('Rent Roll'!$C15)),1,0),0)</f>
        <v>0</v>
      </c>
      <c r="BJ173" s="567">
        <f>IFERROR(IF(AND(NOT(YEAR(BJ$3)&lt;=YEAR('Rent Roll'!$C15)+'Rent Roll'!$P15-1),MOD(YEAR(BJ$3),'Rent Roll'!$O15)=MOD(YEAR('Rent Roll'!$C15),'Rent Roll'!$O15),MONTH(BJ$3)=MONTH('Rent Roll'!$C15)),1,0),0)</f>
        <v>0</v>
      </c>
      <c r="BK173" s="567">
        <f>IFERROR(IF(AND(NOT(YEAR(BK$3)&lt;=YEAR('Rent Roll'!$C15)+'Rent Roll'!$P15-1),MOD(YEAR(BK$3),'Rent Roll'!$O15)=MOD(YEAR('Rent Roll'!$C15),'Rent Roll'!$O15),MONTH(BK$3)=MONTH('Rent Roll'!$C15)),1,0),0)</f>
        <v>0</v>
      </c>
      <c r="BL173" s="567">
        <f>IFERROR(IF(AND(NOT(YEAR(BL$3)&lt;=YEAR('Rent Roll'!$C15)+'Rent Roll'!$P15-1),MOD(YEAR(BL$3),'Rent Roll'!$O15)=MOD(YEAR('Rent Roll'!$C15),'Rent Roll'!$O15),MONTH(BL$3)=MONTH('Rent Roll'!$C15)),1,0),0)</f>
        <v>0</v>
      </c>
      <c r="BM173" s="567">
        <f>IFERROR(IF(AND(NOT(YEAR(BM$3)&lt;=YEAR('Rent Roll'!$C15)+'Rent Roll'!$P15-1),MOD(YEAR(BM$3),'Rent Roll'!$O15)=MOD(YEAR('Rent Roll'!$C15),'Rent Roll'!$O15),MONTH(BM$3)=MONTH('Rent Roll'!$C15)),1,0),0)</f>
        <v>0</v>
      </c>
      <c r="BN173" s="767">
        <f>IFERROR(IF(AND(NOT(YEAR(BN$3)&lt;=YEAR('Rent Roll'!$C15)+'Rent Roll'!$P15-1),MOD(YEAR(BN$3),'Rent Roll'!$O15)=MOD(YEAR('Rent Roll'!$C15),'Rent Roll'!$O15),MONTH(BN$3)=MONTH('Rent Roll'!$C15)),1,0),0)</f>
        <v>0</v>
      </c>
      <c r="BO173" s="768">
        <f>IFERROR(IF(AND(NOT(YEAR(BO$3)&lt;=YEAR('Rent Roll'!$C15)+'Rent Roll'!$P15-1),MOD(YEAR(BO$3),'Rent Roll'!$O15)=MOD(YEAR('Rent Roll'!$C15),'Rent Roll'!$O15),MONTH(BO$3)=MONTH('Rent Roll'!$C15)),1,0),0)</f>
        <v>0</v>
      </c>
      <c r="BP173" s="567">
        <f>IFERROR(IF(AND(NOT(YEAR(BP$3)&lt;=YEAR('Rent Roll'!$C15)+'Rent Roll'!$P15-1),MOD(YEAR(BP$3),'Rent Roll'!$O15)=MOD(YEAR('Rent Roll'!$C15),'Rent Roll'!$O15),MONTH(BP$3)=MONTH('Rent Roll'!$C15)),1,0),0)</f>
        <v>0</v>
      </c>
      <c r="BQ173" s="567">
        <f>IFERROR(IF(AND(NOT(YEAR(BQ$3)&lt;=YEAR('Rent Roll'!$C15)+'Rent Roll'!$P15-1),MOD(YEAR(BQ$3),'Rent Roll'!$O15)=MOD(YEAR('Rent Roll'!$C15),'Rent Roll'!$O15),MONTH(BQ$3)=MONTH('Rent Roll'!$C15)),1,0),0)</f>
        <v>0</v>
      </c>
      <c r="BR173" s="567">
        <f>IFERROR(IF(AND(NOT(YEAR(BR$3)&lt;=YEAR('Rent Roll'!$C15)+'Rent Roll'!$P15-1),MOD(YEAR(BR$3),'Rent Roll'!$O15)=MOD(YEAR('Rent Roll'!$C15),'Rent Roll'!$O15),MONTH(BR$3)=MONTH('Rent Roll'!$C15)),1,0),0)</f>
        <v>0</v>
      </c>
      <c r="BS173" s="567">
        <f>IFERROR(IF(AND(NOT(YEAR(BS$3)&lt;=YEAR('Rent Roll'!$C15)+'Rent Roll'!$P15-1),MOD(YEAR(BS$3),'Rent Roll'!$O15)=MOD(YEAR('Rent Roll'!$C15),'Rent Roll'!$O15),MONTH(BS$3)=MONTH('Rent Roll'!$C15)),1,0),0)</f>
        <v>0</v>
      </c>
      <c r="BT173" s="567">
        <f>IFERROR(IF(AND(NOT(YEAR(BT$3)&lt;=YEAR('Rent Roll'!$C15)+'Rent Roll'!$P15-1),MOD(YEAR(BT$3),'Rent Roll'!$O15)=MOD(YEAR('Rent Roll'!$C15),'Rent Roll'!$O15),MONTH(BT$3)=MONTH('Rent Roll'!$C15)),1,0),0)</f>
        <v>0</v>
      </c>
      <c r="BU173" s="567">
        <f>IFERROR(IF(AND(NOT(YEAR(BU$3)&lt;=YEAR('Rent Roll'!$C15)+'Rent Roll'!$P15-1),MOD(YEAR(BU$3),'Rent Roll'!$O15)=MOD(YEAR('Rent Roll'!$C15),'Rent Roll'!$O15),MONTH(BU$3)=MONTH('Rent Roll'!$C15)),1,0),0)</f>
        <v>0</v>
      </c>
      <c r="BV173" s="567">
        <f>IFERROR(IF(AND(NOT(YEAR(BV$3)&lt;=YEAR('Rent Roll'!$C15)+'Rent Roll'!$P15-1),MOD(YEAR(BV$3),'Rent Roll'!$O15)=MOD(YEAR('Rent Roll'!$C15),'Rent Roll'!$O15),MONTH(BV$3)=MONTH('Rent Roll'!$C15)),1,0),0)</f>
        <v>0</v>
      </c>
      <c r="BW173" s="567">
        <f>IFERROR(IF(AND(NOT(YEAR(BW$3)&lt;=YEAR('Rent Roll'!$C15)+'Rent Roll'!$P15-1),MOD(YEAR(BW$3),'Rent Roll'!$O15)=MOD(YEAR('Rent Roll'!$C15),'Rent Roll'!$O15),MONTH(BW$3)=MONTH('Rent Roll'!$C15)),1,0),0)</f>
        <v>0</v>
      </c>
      <c r="BX173" s="567">
        <f>IFERROR(IF(AND(NOT(YEAR(BX$3)&lt;=YEAR('Rent Roll'!$C15)+'Rent Roll'!$P15-1),MOD(YEAR(BX$3),'Rent Roll'!$O15)=MOD(YEAR('Rent Roll'!$C15),'Rent Roll'!$O15),MONTH(BX$3)=MONTH('Rent Roll'!$C15)),1,0),0)</f>
        <v>0</v>
      </c>
      <c r="BY173" s="567">
        <f>IFERROR(IF(AND(NOT(YEAR(BY$3)&lt;=YEAR('Rent Roll'!$C15)+'Rent Roll'!$P15-1),MOD(YEAR(BY$3),'Rent Roll'!$O15)=MOD(YEAR('Rent Roll'!$C15),'Rent Roll'!$O15),MONTH(BY$3)=MONTH('Rent Roll'!$C15)),1,0),0)</f>
        <v>0</v>
      </c>
      <c r="BZ173" s="767">
        <f>IFERROR(IF(AND(NOT(YEAR(BZ$3)&lt;=YEAR('Rent Roll'!$C15)+'Rent Roll'!$P15-1),MOD(YEAR(BZ$3),'Rent Roll'!$O15)=MOD(YEAR('Rent Roll'!$C15),'Rent Roll'!$O15),MONTH(BZ$3)=MONTH('Rent Roll'!$C15)),1,0),0)</f>
        <v>0</v>
      </c>
      <c r="CA173" s="768">
        <f>IFERROR(IF(AND(NOT(YEAR(CA$3)&lt;=YEAR('Rent Roll'!$C15)+'Rent Roll'!$P15-1),MOD(YEAR(CA$3),'Rent Roll'!$O15)=MOD(YEAR('Rent Roll'!$C15),'Rent Roll'!$O15),MONTH(CA$3)=MONTH('Rent Roll'!$C15)),1,0),0)</f>
        <v>0</v>
      </c>
      <c r="CB173" s="567">
        <f>IFERROR(IF(AND(NOT(YEAR(CB$3)&lt;=YEAR('Rent Roll'!$C15)+'Rent Roll'!$P15-1),MOD(YEAR(CB$3),'Rent Roll'!$O15)=MOD(YEAR('Rent Roll'!$C15),'Rent Roll'!$O15),MONTH(CB$3)=MONTH('Rent Roll'!$C15)),1,0),0)</f>
        <v>0</v>
      </c>
      <c r="CC173" s="567">
        <f>IFERROR(IF(AND(NOT(YEAR(CC$3)&lt;=YEAR('Rent Roll'!$C15)+'Rent Roll'!$P15-1),MOD(YEAR(CC$3),'Rent Roll'!$O15)=MOD(YEAR('Rent Roll'!$C15),'Rent Roll'!$O15),MONTH(CC$3)=MONTH('Rent Roll'!$C15)),1,0),0)</f>
        <v>0</v>
      </c>
      <c r="CD173" s="567">
        <f>IFERROR(IF(AND(NOT(YEAR(CD$3)&lt;=YEAR('Rent Roll'!$C15)+'Rent Roll'!$P15-1),MOD(YEAR(CD$3),'Rent Roll'!$O15)=MOD(YEAR('Rent Roll'!$C15),'Rent Roll'!$O15),MONTH(CD$3)=MONTH('Rent Roll'!$C15)),1,0),0)</f>
        <v>0</v>
      </c>
      <c r="CE173" s="567">
        <f>IFERROR(IF(AND(NOT(YEAR(CE$3)&lt;=YEAR('Rent Roll'!$C15)+'Rent Roll'!$P15-1),MOD(YEAR(CE$3),'Rent Roll'!$O15)=MOD(YEAR('Rent Roll'!$C15),'Rent Roll'!$O15),MONTH(CE$3)=MONTH('Rent Roll'!$C15)),1,0),0)</f>
        <v>0</v>
      </c>
      <c r="CF173" s="567">
        <f>IFERROR(IF(AND(NOT(YEAR(CF$3)&lt;=YEAR('Rent Roll'!$C15)+'Rent Roll'!$P15-1),MOD(YEAR(CF$3),'Rent Roll'!$O15)=MOD(YEAR('Rent Roll'!$C15),'Rent Roll'!$O15),MONTH(CF$3)=MONTH('Rent Roll'!$C15)),1,0),0)</f>
        <v>0</v>
      </c>
      <c r="CG173" s="567">
        <f>IFERROR(IF(AND(NOT(YEAR(CG$3)&lt;=YEAR('Rent Roll'!$C15)+'Rent Roll'!$P15-1),MOD(YEAR(CG$3),'Rent Roll'!$O15)=MOD(YEAR('Rent Roll'!$C15),'Rent Roll'!$O15),MONTH(CG$3)=MONTH('Rent Roll'!$C15)),1,0),0)</f>
        <v>0</v>
      </c>
      <c r="CH173" s="567">
        <f>IFERROR(IF(AND(NOT(YEAR(CH$3)&lt;=YEAR('Rent Roll'!$C15)+'Rent Roll'!$P15-1),MOD(YEAR(CH$3),'Rent Roll'!$O15)=MOD(YEAR('Rent Roll'!$C15),'Rent Roll'!$O15),MONTH(CH$3)=MONTH('Rent Roll'!$C15)),1,0),0)</f>
        <v>0</v>
      </c>
      <c r="CI173" s="567">
        <f>IFERROR(IF(AND(NOT(YEAR(CI$3)&lt;=YEAR('Rent Roll'!$C15)+'Rent Roll'!$P15-1),MOD(YEAR(CI$3),'Rent Roll'!$O15)=MOD(YEAR('Rent Roll'!$C15),'Rent Roll'!$O15),MONTH(CI$3)=MONTH('Rent Roll'!$C15)),1,0),0)</f>
        <v>0</v>
      </c>
      <c r="CJ173" s="567">
        <f>IFERROR(IF(AND(NOT(YEAR(CJ$3)&lt;=YEAR('Rent Roll'!$C15)+'Rent Roll'!$P15-1),MOD(YEAR(CJ$3),'Rent Roll'!$O15)=MOD(YEAR('Rent Roll'!$C15),'Rent Roll'!$O15),MONTH(CJ$3)=MONTH('Rent Roll'!$C15)),1,0),0)</f>
        <v>0</v>
      </c>
      <c r="CK173" s="567">
        <f>IFERROR(IF(AND(NOT(YEAR(CK$3)&lt;=YEAR('Rent Roll'!$C15)+'Rent Roll'!$P15-1),MOD(YEAR(CK$3),'Rent Roll'!$O15)=MOD(YEAR('Rent Roll'!$C15),'Rent Roll'!$O15),MONTH(CK$3)=MONTH('Rent Roll'!$C15)),1,0),0)</f>
        <v>0</v>
      </c>
      <c r="CL173" s="767">
        <f>IFERROR(IF(AND(NOT(YEAR(CL$3)&lt;=YEAR('Rent Roll'!$C15)+'Rent Roll'!$P15-1),MOD(YEAR(CL$3),'Rent Roll'!$O15)=MOD(YEAR('Rent Roll'!$C15),'Rent Roll'!$O15),MONTH(CL$3)=MONTH('Rent Roll'!$C15)),1,0),0)</f>
        <v>0</v>
      </c>
      <c r="CM173" s="768">
        <f>IFERROR(IF(AND(NOT(YEAR(CM$3)&lt;=YEAR('Rent Roll'!$C15)+'Rent Roll'!$P15-1),MOD(YEAR(CM$3),'Rent Roll'!$O15)=MOD(YEAR('Rent Roll'!$C15),'Rent Roll'!$O15),MONTH(CM$3)=MONTH('Rent Roll'!$C15)),1,0),0)</f>
        <v>0</v>
      </c>
      <c r="CN173" s="567">
        <f>IFERROR(IF(AND(NOT(YEAR(CN$3)&lt;=YEAR('Rent Roll'!$C15)+'Rent Roll'!$P15-1),MOD(YEAR(CN$3),'Rent Roll'!$O15)=MOD(YEAR('Rent Roll'!$C15),'Rent Roll'!$O15),MONTH(CN$3)=MONTH('Rent Roll'!$C15)),1,0),0)</f>
        <v>0</v>
      </c>
      <c r="CO173" s="567">
        <f>IFERROR(IF(AND(NOT(YEAR(CO$3)&lt;=YEAR('Rent Roll'!$C15)+'Rent Roll'!$P15-1),MOD(YEAR(CO$3),'Rent Roll'!$O15)=MOD(YEAR('Rent Roll'!$C15),'Rent Roll'!$O15),MONTH(CO$3)=MONTH('Rent Roll'!$C15)),1,0),0)</f>
        <v>0</v>
      </c>
      <c r="CP173" s="567">
        <f>IFERROR(IF(AND(NOT(YEAR(CP$3)&lt;=YEAR('Rent Roll'!$C15)+'Rent Roll'!$P15-1),MOD(YEAR(CP$3),'Rent Roll'!$O15)=MOD(YEAR('Rent Roll'!$C15),'Rent Roll'!$O15),MONTH(CP$3)=MONTH('Rent Roll'!$C15)),1,0),0)</f>
        <v>0</v>
      </c>
      <c r="CQ173" s="567">
        <f>IFERROR(IF(AND(NOT(YEAR(CQ$3)&lt;=YEAR('Rent Roll'!$C15)+'Rent Roll'!$P15-1),MOD(YEAR(CQ$3),'Rent Roll'!$O15)=MOD(YEAR('Rent Roll'!$C15),'Rent Roll'!$O15),MONTH(CQ$3)=MONTH('Rent Roll'!$C15)),1,0),0)</f>
        <v>0</v>
      </c>
      <c r="CR173" s="567">
        <f>IFERROR(IF(AND(NOT(YEAR(CR$3)&lt;=YEAR('Rent Roll'!$C15)+'Rent Roll'!$P15-1),MOD(YEAR(CR$3),'Rent Roll'!$O15)=MOD(YEAR('Rent Roll'!$C15),'Rent Roll'!$O15),MONTH(CR$3)=MONTH('Rent Roll'!$C15)),1,0),0)</f>
        <v>0</v>
      </c>
      <c r="CS173" s="567">
        <f>IFERROR(IF(AND(NOT(YEAR(CS$3)&lt;=YEAR('Rent Roll'!$C15)+'Rent Roll'!$P15-1),MOD(YEAR(CS$3),'Rent Roll'!$O15)=MOD(YEAR('Rent Roll'!$C15),'Rent Roll'!$O15),MONTH(CS$3)=MONTH('Rent Roll'!$C15)),1,0),0)</f>
        <v>0</v>
      </c>
      <c r="CT173" s="567">
        <f>IFERROR(IF(AND(NOT(YEAR(CT$3)&lt;=YEAR('Rent Roll'!$C15)+'Rent Roll'!$P15-1),MOD(YEAR(CT$3),'Rent Roll'!$O15)=MOD(YEAR('Rent Roll'!$C15),'Rent Roll'!$O15),MONTH(CT$3)=MONTH('Rent Roll'!$C15)),1,0),0)</f>
        <v>0</v>
      </c>
      <c r="CU173" s="567">
        <f>IFERROR(IF(AND(NOT(YEAR(CU$3)&lt;=YEAR('Rent Roll'!$C15)+'Rent Roll'!$P15-1),MOD(YEAR(CU$3),'Rent Roll'!$O15)=MOD(YEAR('Rent Roll'!$C15),'Rent Roll'!$O15),MONTH(CU$3)=MONTH('Rent Roll'!$C15)),1,0),0)</f>
        <v>0</v>
      </c>
      <c r="CV173" s="567">
        <f>IFERROR(IF(AND(NOT(YEAR(CV$3)&lt;=YEAR('Rent Roll'!$C15)+'Rent Roll'!$P15-1),MOD(YEAR(CV$3),'Rent Roll'!$O15)=MOD(YEAR('Rent Roll'!$C15),'Rent Roll'!$O15),MONTH(CV$3)=MONTH('Rent Roll'!$C15)),1,0),0)</f>
        <v>0</v>
      </c>
      <c r="CW173" s="567">
        <f>IFERROR(IF(AND(NOT(YEAR(CW$3)&lt;=YEAR('Rent Roll'!$C15)+'Rent Roll'!$P15-1),MOD(YEAR(CW$3),'Rent Roll'!$O15)=MOD(YEAR('Rent Roll'!$C15),'Rent Roll'!$O15),MONTH(CW$3)=MONTH('Rent Roll'!$C15)),1,0),0)</f>
        <v>0</v>
      </c>
      <c r="CX173" s="767">
        <f>IFERROR(IF(AND(NOT(YEAR(CX$3)&lt;=YEAR('Rent Roll'!$C15)+'Rent Roll'!$P15-1),MOD(YEAR(CX$3),'Rent Roll'!$O15)=MOD(YEAR('Rent Roll'!$C15),'Rent Roll'!$O15),MONTH(CX$3)=MONTH('Rent Roll'!$C15)),1,0),0)</f>
        <v>0</v>
      </c>
      <c r="CY173" s="768">
        <f>IFERROR(IF(AND(NOT(YEAR(CY$3)&lt;=YEAR('Rent Roll'!$C15)+'Rent Roll'!$P15-1),MOD(YEAR(CY$3),'Rent Roll'!$O15)=MOD(YEAR('Rent Roll'!$C15),'Rent Roll'!$O15),MONTH(CY$3)=MONTH('Rent Roll'!$C15)),1,0),0)</f>
        <v>0</v>
      </c>
      <c r="CZ173" s="567">
        <f>IFERROR(IF(AND(NOT(YEAR(CZ$3)&lt;=YEAR('Rent Roll'!$C15)+'Rent Roll'!$P15-1),MOD(YEAR(CZ$3),'Rent Roll'!$O15)=MOD(YEAR('Rent Roll'!$C15),'Rent Roll'!$O15),MONTH(CZ$3)=MONTH('Rent Roll'!$C15)),1,0),0)</f>
        <v>0</v>
      </c>
      <c r="DA173" s="567">
        <f>IFERROR(IF(AND(NOT(YEAR(DA$3)&lt;=YEAR('Rent Roll'!$C15)+'Rent Roll'!$P15-1),MOD(YEAR(DA$3),'Rent Roll'!$O15)=MOD(YEAR('Rent Roll'!$C15),'Rent Roll'!$O15),MONTH(DA$3)=MONTH('Rent Roll'!$C15)),1,0),0)</f>
        <v>0</v>
      </c>
      <c r="DB173" s="567">
        <f>IFERROR(IF(AND(NOT(YEAR(DB$3)&lt;=YEAR('Rent Roll'!$C15)+'Rent Roll'!$P15-1),MOD(YEAR(DB$3),'Rent Roll'!$O15)=MOD(YEAR('Rent Roll'!$C15),'Rent Roll'!$O15),MONTH(DB$3)=MONTH('Rent Roll'!$C15)),1,0),0)</f>
        <v>0</v>
      </c>
      <c r="DC173" s="567">
        <f>IFERROR(IF(AND(NOT(YEAR(DC$3)&lt;=YEAR('Rent Roll'!$C15)+'Rent Roll'!$P15-1),MOD(YEAR(DC$3),'Rent Roll'!$O15)=MOD(YEAR('Rent Roll'!$C15),'Rent Roll'!$O15),MONTH(DC$3)=MONTH('Rent Roll'!$C15)),1,0),0)</f>
        <v>0</v>
      </c>
      <c r="DD173" s="567">
        <f>IFERROR(IF(AND(NOT(YEAR(DD$3)&lt;=YEAR('Rent Roll'!$C15)+'Rent Roll'!$P15-1),MOD(YEAR(DD$3),'Rent Roll'!$O15)=MOD(YEAR('Rent Roll'!$C15),'Rent Roll'!$O15),MONTH(DD$3)=MONTH('Rent Roll'!$C15)),1,0),0)</f>
        <v>0</v>
      </c>
      <c r="DE173" s="567">
        <f>IFERROR(IF(AND(NOT(YEAR(DE$3)&lt;=YEAR('Rent Roll'!$C15)+'Rent Roll'!$P15-1),MOD(YEAR(DE$3),'Rent Roll'!$O15)=MOD(YEAR('Rent Roll'!$C15),'Rent Roll'!$O15),MONTH(DE$3)=MONTH('Rent Roll'!$C15)),1,0),0)</f>
        <v>0</v>
      </c>
      <c r="DF173" s="567">
        <f>IFERROR(IF(AND(NOT(YEAR(DF$3)&lt;=YEAR('Rent Roll'!$C15)+'Rent Roll'!$P15-1),MOD(YEAR(DF$3),'Rent Roll'!$O15)=MOD(YEAR('Rent Roll'!$C15),'Rent Roll'!$O15),MONTH(DF$3)=MONTH('Rent Roll'!$C15)),1,0),0)</f>
        <v>0</v>
      </c>
      <c r="DG173" s="567">
        <f>IFERROR(IF(AND(NOT(YEAR(DG$3)&lt;=YEAR('Rent Roll'!$C15)+'Rent Roll'!$P15-1),MOD(YEAR(DG$3),'Rent Roll'!$O15)=MOD(YEAR('Rent Roll'!$C15),'Rent Roll'!$O15),MONTH(DG$3)=MONTH('Rent Roll'!$C15)),1,0),0)</f>
        <v>0</v>
      </c>
      <c r="DH173" s="567">
        <f>IFERROR(IF(AND(NOT(YEAR(DH$3)&lt;=YEAR('Rent Roll'!$C15)+'Rent Roll'!$P15-1),MOD(YEAR(DH$3),'Rent Roll'!$O15)=MOD(YEAR('Rent Roll'!$C15),'Rent Roll'!$O15),MONTH(DH$3)=MONTH('Rent Roll'!$C15)),1,0),0)</f>
        <v>0</v>
      </c>
      <c r="DI173" s="567">
        <f>IFERROR(IF(AND(NOT(YEAR(DI$3)&lt;=YEAR('Rent Roll'!$C15)+'Rent Roll'!$P15-1),MOD(YEAR(DI$3),'Rent Roll'!$O15)=MOD(YEAR('Rent Roll'!$C15),'Rent Roll'!$O15),MONTH(DI$3)=MONTH('Rent Roll'!$C15)),1,0),0)</f>
        <v>0</v>
      </c>
      <c r="DJ173" s="767">
        <f>IFERROR(IF(AND(NOT(YEAR(DJ$3)&lt;=YEAR('Rent Roll'!$C15)+'Rent Roll'!$P15-1),MOD(YEAR(DJ$3),'Rent Roll'!$O15)=MOD(YEAR('Rent Roll'!$C15),'Rent Roll'!$O15),MONTH(DJ$3)=MONTH('Rent Roll'!$C15)),1,0),0)</f>
        <v>0</v>
      </c>
      <c r="DK173" s="768">
        <f>IFERROR(IF(AND(NOT(YEAR(DK$3)&lt;=YEAR('Rent Roll'!$C15)+'Rent Roll'!$P15-1),MOD(YEAR(DK$3),'Rent Roll'!$O15)=MOD(YEAR('Rent Roll'!$C15),'Rent Roll'!$O15),MONTH(DK$3)=MONTH('Rent Roll'!$C15)),1,0),0)</f>
        <v>0</v>
      </c>
      <c r="DL173" s="567">
        <f>IFERROR(IF(AND(NOT(YEAR(DL$3)&lt;=YEAR('Rent Roll'!$C15)+'Rent Roll'!$P15-1),MOD(YEAR(DL$3),'Rent Roll'!$O15)=MOD(YEAR('Rent Roll'!$C15),'Rent Roll'!$O15),MONTH(DL$3)=MONTH('Rent Roll'!$C15)),1,0),0)</f>
        <v>0</v>
      </c>
      <c r="DM173" s="567">
        <f>IFERROR(IF(AND(NOT(YEAR(DM$3)&lt;=YEAR('Rent Roll'!$C15)+'Rent Roll'!$P15-1),MOD(YEAR(DM$3),'Rent Roll'!$O15)=MOD(YEAR('Rent Roll'!$C15),'Rent Roll'!$O15),MONTH(DM$3)=MONTH('Rent Roll'!$C15)),1,0),0)</f>
        <v>0</v>
      </c>
      <c r="DN173" s="567">
        <f>IFERROR(IF(AND(NOT(YEAR(DN$3)&lt;=YEAR('Rent Roll'!$C15)+'Rent Roll'!$P15-1),MOD(YEAR(DN$3),'Rent Roll'!$O15)=MOD(YEAR('Rent Roll'!$C15),'Rent Roll'!$O15),MONTH(DN$3)=MONTH('Rent Roll'!$C15)),1,0),0)</f>
        <v>0</v>
      </c>
      <c r="DO173" s="567">
        <f>IFERROR(IF(AND(NOT(YEAR(DO$3)&lt;=YEAR('Rent Roll'!$C15)+'Rent Roll'!$P15-1),MOD(YEAR(DO$3),'Rent Roll'!$O15)=MOD(YEAR('Rent Roll'!$C15),'Rent Roll'!$O15),MONTH(DO$3)=MONTH('Rent Roll'!$C15)),1,0),0)</f>
        <v>0</v>
      </c>
      <c r="DP173" s="567">
        <f>IFERROR(IF(AND(NOT(YEAR(DP$3)&lt;=YEAR('Rent Roll'!$C15)+'Rent Roll'!$P15-1),MOD(YEAR(DP$3),'Rent Roll'!$O15)=MOD(YEAR('Rent Roll'!$C15),'Rent Roll'!$O15),MONTH(DP$3)=MONTH('Rent Roll'!$C15)),1,0),0)</f>
        <v>0</v>
      </c>
      <c r="DQ173" s="567">
        <f>IFERROR(IF(AND(NOT(YEAR(DQ$3)&lt;=YEAR('Rent Roll'!$C15)+'Rent Roll'!$P15-1),MOD(YEAR(DQ$3),'Rent Roll'!$O15)=MOD(YEAR('Rent Roll'!$C15),'Rent Roll'!$O15),MONTH(DQ$3)=MONTH('Rent Roll'!$C15)),1,0),0)</f>
        <v>0</v>
      </c>
      <c r="DR173" s="567">
        <f>IFERROR(IF(AND(NOT(YEAR(DR$3)&lt;=YEAR('Rent Roll'!$C15)+'Rent Roll'!$P15-1),MOD(YEAR(DR$3),'Rent Roll'!$O15)=MOD(YEAR('Rent Roll'!$C15),'Rent Roll'!$O15),MONTH(DR$3)=MONTH('Rent Roll'!$C15)),1,0),0)</f>
        <v>0</v>
      </c>
      <c r="DS173" s="567">
        <f>IFERROR(IF(AND(NOT(YEAR(DS$3)&lt;=YEAR('Rent Roll'!$C15)+'Rent Roll'!$P15-1),MOD(YEAR(DS$3),'Rent Roll'!$O15)=MOD(YEAR('Rent Roll'!$C15),'Rent Roll'!$O15),MONTH(DS$3)=MONTH('Rent Roll'!$C15)),1,0),0)</f>
        <v>0</v>
      </c>
      <c r="DT173" s="567">
        <f>IFERROR(IF(AND(NOT(YEAR(DT$3)&lt;=YEAR('Rent Roll'!$C15)+'Rent Roll'!$P15-1),MOD(YEAR(DT$3),'Rent Roll'!$O15)=MOD(YEAR('Rent Roll'!$C15),'Rent Roll'!$O15),MONTH(DT$3)=MONTH('Rent Roll'!$C15)),1,0),0)</f>
        <v>0</v>
      </c>
      <c r="DU173" s="567">
        <f>IFERROR(IF(AND(NOT(YEAR(DU$3)&lt;=YEAR('Rent Roll'!$C15)+'Rent Roll'!$P15-1),MOD(YEAR(DU$3),'Rent Roll'!$O15)=MOD(YEAR('Rent Roll'!$C15),'Rent Roll'!$O15),MONTH(DU$3)=MONTH('Rent Roll'!$C15)),1,0),0)</f>
        <v>0</v>
      </c>
      <c r="DV173" s="567">
        <f>IFERROR(IF(AND(NOT(YEAR(DV$3)&lt;=YEAR('Rent Roll'!$C15)+'Rent Roll'!$P15-1),MOD(YEAR(DV$3),'Rent Roll'!$O15)=MOD(YEAR('Rent Roll'!$C15),'Rent Roll'!$O15),MONTH(DV$3)=MONTH('Rent Roll'!$C15)),1,0),0)</f>
        <v>0</v>
      </c>
    </row>
    <row r="174" spans="1:126" s="565" customFormat="1" ht="12" customHeight="1" outlineLevel="1" x14ac:dyDescent="0.4">
      <c r="A174" s="731"/>
      <c r="B174" s="564">
        <f>'Rent Roll'!$B16</f>
        <v>0</v>
      </c>
      <c r="C174" s="566"/>
      <c r="D174" s="566"/>
      <c r="E174" s="566"/>
      <c r="F174" s="778">
        <f>IFERROR(IF(AND(NOT(YEAR(F$3)&lt;=YEAR('Rent Roll'!$C16)+'Rent Roll'!$P16-1),MOD(YEAR(F$3),'Rent Roll'!$O16)=MOD(YEAR('Rent Roll'!$C16),'Rent Roll'!$O16),MONTH(F$3)=MONTH('Rent Roll'!$C16)),1,0),0)</f>
        <v>0</v>
      </c>
      <c r="G174" s="768">
        <f>IFERROR(IF(AND(NOT(YEAR(G$3)&lt;=YEAR('Rent Roll'!$C16)+'Rent Roll'!$P16-1),MOD(YEAR(G$3),'Rent Roll'!$O16)=MOD(YEAR('Rent Roll'!$C16),'Rent Roll'!$O16),MONTH(G$3)=MONTH('Rent Roll'!$C16)),1,0),0)</f>
        <v>0</v>
      </c>
      <c r="H174" s="567">
        <f>IFERROR(IF(AND(NOT(YEAR(H$3)&lt;=YEAR('Rent Roll'!$C16)+'Rent Roll'!$P16-1),MOD(YEAR(H$3),'Rent Roll'!$O16)=MOD(YEAR('Rent Roll'!$C16),'Rent Roll'!$O16),MONTH(H$3)=MONTH('Rent Roll'!$C16)),1,0),0)</f>
        <v>0</v>
      </c>
      <c r="I174" s="567">
        <f>IFERROR(IF(AND(NOT(YEAR(I$3)&lt;=YEAR('Rent Roll'!$C16)+'Rent Roll'!$P16-1),MOD(YEAR(I$3),'Rent Roll'!$O16)=MOD(YEAR('Rent Roll'!$C16),'Rent Roll'!$O16),MONTH(I$3)=MONTH('Rent Roll'!$C16)),1,0),0)</f>
        <v>0</v>
      </c>
      <c r="J174" s="567">
        <f>IFERROR(IF(AND(NOT(YEAR(J$3)&lt;=YEAR('Rent Roll'!$C16)+'Rent Roll'!$P16-1),MOD(YEAR(J$3),'Rent Roll'!$O16)=MOD(YEAR('Rent Roll'!$C16),'Rent Roll'!$O16),MONTH(J$3)=MONTH('Rent Roll'!$C16)),1,0),0)</f>
        <v>0</v>
      </c>
      <c r="K174" s="567">
        <f>IFERROR(IF(AND(NOT(YEAR(K$3)&lt;=YEAR('Rent Roll'!$C16)+'Rent Roll'!$P16-1),MOD(YEAR(K$3),'Rent Roll'!$O16)=MOD(YEAR('Rent Roll'!$C16),'Rent Roll'!$O16),MONTH(K$3)=MONTH('Rent Roll'!$C16)),1,0),0)</f>
        <v>0</v>
      </c>
      <c r="L174" s="567">
        <f>IFERROR(IF(AND(NOT(YEAR(L$3)&lt;=YEAR('Rent Roll'!$C16)+'Rent Roll'!$P16-1),MOD(YEAR(L$3),'Rent Roll'!$O16)=MOD(YEAR('Rent Roll'!$C16),'Rent Roll'!$O16),MONTH(L$3)=MONTH('Rent Roll'!$C16)),1,0),0)</f>
        <v>0</v>
      </c>
      <c r="M174" s="567">
        <f>IFERROR(IF(AND(NOT(YEAR(M$3)&lt;=YEAR('Rent Roll'!$C16)+'Rent Roll'!$P16-1),MOD(YEAR(M$3),'Rent Roll'!$O16)=MOD(YEAR('Rent Roll'!$C16),'Rent Roll'!$O16),MONTH(M$3)=MONTH('Rent Roll'!$C16)),1,0),0)</f>
        <v>0</v>
      </c>
      <c r="N174" s="567">
        <f>IFERROR(IF(AND(NOT(YEAR(N$3)&lt;=YEAR('Rent Roll'!$C16)+'Rent Roll'!$P16-1),MOD(YEAR(N$3),'Rent Roll'!$O16)=MOD(YEAR('Rent Roll'!$C16),'Rent Roll'!$O16),MONTH(N$3)=MONTH('Rent Roll'!$C16)),1,0),0)</f>
        <v>0</v>
      </c>
      <c r="O174" s="567">
        <f>IFERROR(IF(AND(NOT(YEAR(O$3)&lt;=YEAR('Rent Roll'!$C16)+'Rent Roll'!$P16-1),MOD(YEAR(O$3),'Rent Roll'!$O16)=MOD(YEAR('Rent Roll'!$C16),'Rent Roll'!$O16),MONTH(O$3)=MONTH('Rent Roll'!$C16)),1,0),0)</f>
        <v>0</v>
      </c>
      <c r="P174" s="567">
        <f>IFERROR(IF(AND(NOT(YEAR(P$3)&lt;=YEAR('Rent Roll'!$C16)+'Rent Roll'!$P16-1),MOD(YEAR(P$3),'Rent Roll'!$O16)=MOD(YEAR('Rent Roll'!$C16),'Rent Roll'!$O16),MONTH(P$3)=MONTH('Rent Roll'!$C16)),1,0),0)</f>
        <v>0</v>
      </c>
      <c r="Q174" s="567">
        <f>IFERROR(IF(AND(NOT(YEAR(Q$3)&lt;=YEAR('Rent Roll'!$C16)+'Rent Roll'!$P16-1),MOD(YEAR(Q$3),'Rent Roll'!$O16)=MOD(YEAR('Rent Roll'!$C16),'Rent Roll'!$O16),MONTH(Q$3)=MONTH('Rent Roll'!$C16)),1,0),0)</f>
        <v>0</v>
      </c>
      <c r="R174" s="767">
        <f>IFERROR(IF(AND(NOT(YEAR(R$3)&lt;=YEAR('Rent Roll'!$C16)+'Rent Roll'!$P16-1),MOD(YEAR(R$3),'Rent Roll'!$O16)=MOD(YEAR('Rent Roll'!$C16),'Rent Roll'!$O16),MONTH(R$3)=MONTH('Rent Roll'!$C16)),1,0),0)</f>
        <v>0</v>
      </c>
      <c r="S174" s="768">
        <f>IFERROR(IF(AND(NOT(YEAR(S$3)&lt;=YEAR('Rent Roll'!$C16)+'Rent Roll'!$P16-1),MOD(YEAR(S$3),'Rent Roll'!$O16)=MOD(YEAR('Rent Roll'!$C16),'Rent Roll'!$O16),MONTH(S$3)=MONTH('Rent Roll'!$C16)),1,0),0)</f>
        <v>0</v>
      </c>
      <c r="T174" s="567">
        <f>IFERROR(IF(AND(NOT(YEAR(T$3)&lt;=YEAR('Rent Roll'!$C16)+'Rent Roll'!$P16-1),MOD(YEAR(T$3),'Rent Roll'!$O16)=MOD(YEAR('Rent Roll'!$C16),'Rent Roll'!$O16),MONTH(T$3)=MONTH('Rent Roll'!$C16)),1,0),0)</f>
        <v>0</v>
      </c>
      <c r="U174" s="567">
        <f>IFERROR(IF(AND(NOT(YEAR(U$3)&lt;=YEAR('Rent Roll'!$C16)+'Rent Roll'!$P16-1),MOD(YEAR(U$3),'Rent Roll'!$O16)=MOD(YEAR('Rent Roll'!$C16),'Rent Roll'!$O16),MONTH(U$3)=MONTH('Rent Roll'!$C16)),1,0),0)</f>
        <v>0</v>
      </c>
      <c r="V174" s="567">
        <f>IFERROR(IF(AND(NOT(YEAR(V$3)&lt;=YEAR('Rent Roll'!$C16)+'Rent Roll'!$P16-1),MOD(YEAR(V$3),'Rent Roll'!$O16)=MOD(YEAR('Rent Roll'!$C16),'Rent Roll'!$O16),MONTH(V$3)=MONTH('Rent Roll'!$C16)),1,0),0)</f>
        <v>0</v>
      </c>
      <c r="W174" s="567">
        <f>IFERROR(IF(AND(NOT(YEAR(W$3)&lt;=YEAR('Rent Roll'!$C16)+'Rent Roll'!$P16-1),MOD(YEAR(W$3),'Rent Roll'!$O16)=MOD(YEAR('Rent Roll'!$C16),'Rent Roll'!$O16),MONTH(W$3)=MONTH('Rent Roll'!$C16)),1,0),0)</f>
        <v>0</v>
      </c>
      <c r="X174" s="567">
        <f>IFERROR(IF(AND(NOT(YEAR(X$3)&lt;=YEAR('Rent Roll'!$C16)+'Rent Roll'!$P16-1),MOD(YEAR(X$3),'Rent Roll'!$O16)=MOD(YEAR('Rent Roll'!$C16),'Rent Roll'!$O16),MONTH(X$3)=MONTH('Rent Roll'!$C16)),1,0),0)</f>
        <v>0</v>
      </c>
      <c r="Y174" s="567">
        <f>IFERROR(IF(AND(NOT(YEAR(Y$3)&lt;=YEAR('Rent Roll'!$C16)+'Rent Roll'!$P16-1),MOD(YEAR(Y$3),'Rent Roll'!$O16)=MOD(YEAR('Rent Roll'!$C16),'Rent Roll'!$O16),MONTH(Y$3)=MONTH('Rent Roll'!$C16)),1,0),0)</f>
        <v>0</v>
      </c>
      <c r="Z174" s="567">
        <f>IFERROR(IF(AND(NOT(YEAR(Z$3)&lt;=YEAR('Rent Roll'!$C16)+'Rent Roll'!$P16-1),MOD(YEAR(Z$3),'Rent Roll'!$O16)=MOD(YEAR('Rent Roll'!$C16),'Rent Roll'!$O16),MONTH(Z$3)=MONTH('Rent Roll'!$C16)),1,0),0)</f>
        <v>0</v>
      </c>
      <c r="AA174" s="567">
        <f>IFERROR(IF(AND(NOT(YEAR(AA$3)&lt;=YEAR('Rent Roll'!$C16)+'Rent Roll'!$P16-1),MOD(YEAR(AA$3),'Rent Roll'!$O16)=MOD(YEAR('Rent Roll'!$C16),'Rent Roll'!$O16),MONTH(AA$3)=MONTH('Rent Roll'!$C16)),1,0),0)</f>
        <v>0</v>
      </c>
      <c r="AB174" s="567">
        <f>IFERROR(IF(AND(NOT(YEAR(AB$3)&lt;=YEAR('Rent Roll'!$C16)+'Rent Roll'!$P16-1),MOD(YEAR(AB$3),'Rent Roll'!$O16)=MOD(YEAR('Rent Roll'!$C16),'Rent Roll'!$O16),MONTH(AB$3)=MONTH('Rent Roll'!$C16)),1,0),0)</f>
        <v>0</v>
      </c>
      <c r="AC174" s="567">
        <f>IFERROR(IF(AND(NOT(YEAR(AC$3)&lt;=YEAR('Rent Roll'!$C16)+'Rent Roll'!$P16-1),MOD(YEAR(AC$3),'Rent Roll'!$O16)=MOD(YEAR('Rent Roll'!$C16),'Rent Roll'!$O16),MONTH(AC$3)=MONTH('Rent Roll'!$C16)),1,0),0)</f>
        <v>0</v>
      </c>
      <c r="AD174" s="767">
        <f>IFERROR(IF(AND(NOT(YEAR(AD$3)&lt;=YEAR('Rent Roll'!$C16)+'Rent Roll'!$P16-1),MOD(YEAR(AD$3),'Rent Roll'!$O16)=MOD(YEAR('Rent Roll'!$C16),'Rent Roll'!$O16),MONTH(AD$3)=MONTH('Rent Roll'!$C16)),1,0),0)</f>
        <v>0</v>
      </c>
      <c r="AE174" s="768">
        <f>IFERROR(IF(AND(NOT(YEAR(AE$3)&lt;=YEAR('Rent Roll'!$C16)+'Rent Roll'!$P16-1),MOD(YEAR(AE$3),'Rent Roll'!$O16)=MOD(YEAR('Rent Roll'!$C16),'Rent Roll'!$O16),MONTH(AE$3)=MONTH('Rent Roll'!$C16)),1,0),0)</f>
        <v>0</v>
      </c>
      <c r="AF174" s="567">
        <f>IFERROR(IF(AND(NOT(YEAR(AF$3)&lt;=YEAR('Rent Roll'!$C16)+'Rent Roll'!$P16-1),MOD(YEAR(AF$3),'Rent Roll'!$O16)=MOD(YEAR('Rent Roll'!$C16),'Rent Roll'!$O16),MONTH(AF$3)=MONTH('Rent Roll'!$C16)),1,0),0)</f>
        <v>0</v>
      </c>
      <c r="AG174" s="567">
        <f>IFERROR(IF(AND(NOT(YEAR(AG$3)&lt;=YEAR('Rent Roll'!$C16)+'Rent Roll'!$P16-1),MOD(YEAR(AG$3),'Rent Roll'!$O16)=MOD(YEAR('Rent Roll'!$C16),'Rent Roll'!$O16),MONTH(AG$3)=MONTH('Rent Roll'!$C16)),1,0),0)</f>
        <v>0</v>
      </c>
      <c r="AH174" s="567">
        <f>IFERROR(IF(AND(NOT(YEAR(AH$3)&lt;=YEAR('Rent Roll'!$C16)+'Rent Roll'!$P16-1),MOD(YEAR(AH$3),'Rent Roll'!$O16)=MOD(YEAR('Rent Roll'!$C16),'Rent Roll'!$O16),MONTH(AH$3)=MONTH('Rent Roll'!$C16)),1,0),0)</f>
        <v>0</v>
      </c>
      <c r="AI174" s="567">
        <f>IFERROR(IF(AND(NOT(YEAR(AI$3)&lt;=YEAR('Rent Roll'!$C16)+'Rent Roll'!$P16-1),MOD(YEAR(AI$3),'Rent Roll'!$O16)=MOD(YEAR('Rent Roll'!$C16),'Rent Roll'!$O16),MONTH(AI$3)=MONTH('Rent Roll'!$C16)),1,0),0)</f>
        <v>0</v>
      </c>
      <c r="AJ174" s="567">
        <f>IFERROR(IF(AND(NOT(YEAR(AJ$3)&lt;=YEAR('Rent Roll'!$C16)+'Rent Roll'!$P16-1),MOD(YEAR(AJ$3),'Rent Roll'!$O16)=MOD(YEAR('Rent Roll'!$C16),'Rent Roll'!$O16),MONTH(AJ$3)=MONTH('Rent Roll'!$C16)),1,0),0)</f>
        <v>0</v>
      </c>
      <c r="AK174" s="567">
        <f>IFERROR(IF(AND(NOT(YEAR(AK$3)&lt;=YEAR('Rent Roll'!$C16)+'Rent Roll'!$P16-1),MOD(YEAR(AK$3),'Rent Roll'!$O16)=MOD(YEAR('Rent Roll'!$C16),'Rent Roll'!$O16),MONTH(AK$3)=MONTH('Rent Roll'!$C16)),1,0),0)</f>
        <v>0</v>
      </c>
      <c r="AL174" s="567">
        <f>IFERROR(IF(AND(NOT(YEAR(AL$3)&lt;=YEAR('Rent Roll'!$C16)+'Rent Roll'!$P16-1),MOD(YEAR(AL$3),'Rent Roll'!$O16)=MOD(YEAR('Rent Roll'!$C16),'Rent Roll'!$O16),MONTH(AL$3)=MONTH('Rent Roll'!$C16)),1,0),0)</f>
        <v>0</v>
      </c>
      <c r="AM174" s="567">
        <f>IFERROR(IF(AND(NOT(YEAR(AM$3)&lt;=YEAR('Rent Roll'!$C16)+'Rent Roll'!$P16-1),MOD(YEAR(AM$3),'Rent Roll'!$O16)=MOD(YEAR('Rent Roll'!$C16),'Rent Roll'!$O16),MONTH(AM$3)=MONTH('Rent Roll'!$C16)),1,0),0)</f>
        <v>0</v>
      </c>
      <c r="AN174" s="567">
        <f>IFERROR(IF(AND(NOT(YEAR(AN$3)&lt;=YEAR('Rent Roll'!$C16)+'Rent Roll'!$P16-1),MOD(YEAR(AN$3),'Rent Roll'!$O16)=MOD(YEAR('Rent Roll'!$C16),'Rent Roll'!$O16),MONTH(AN$3)=MONTH('Rent Roll'!$C16)),1,0),0)</f>
        <v>0</v>
      </c>
      <c r="AO174" s="567">
        <f>IFERROR(IF(AND(NOT(YEAR(AO$3)&lt;=YEAR('Rent Roll'!$C16)+'Rent Roll'!$P16-1),MOD(YEAR(AO$3),'Rent Roll'!$O16)=MOD(YEAR('Rent Roll'!$C16),'Rent Roll'!$O16),MONTH(AO$3)=MONTH('Rent Roll'!$C16)),1,0),0)</f>
        <v>0</v>
      </c>
      <c r="AP174" s="767">
        <f>IFERROR(IF(AND(NOT(YEAR(AP$3)&lt;=YEAR('Rent Roll'!$C16)+'Rent Roll'!$P16-1),MOD(YEAR(AP$3),'Rent Roll'!$O16)=MOD(YEAR('Rent Roll'!$C16),'Rent Roll'!$O16),MONTH(AP$3)=MONTH('Rent Roll'!$C16)),1,0),0)</f>
        <v>0</v>
      </c>
      <c r="AQ174" s="768">
        <f>IFERROR(IF(AND(NOT(YEAR(AQ$3)&lt;=YEAR('Rent Roll'!$C16)+'Rent Roll'!$P16-1),MOD(YEAR(AQ$3),'Rent Roll'!$O16)=MOD(YEAR('Rent Roll'!$C16),'Rent Roll'!$O16),MONTH(AQ$3)=MONTH('Rent Roll'!$C16)),1,0),0)</f>
        <v>0</v>
      </c>
      <c r="AR174" s="567">
        <f>IFERROR(IF(AND(NOT(YEAR(AR$3)&lt;=YEAR('Rent Roll'!$C16)+'Rent Roll'!$P16-1),MOD(YEAR(AR$3),'Rent Roll'!$O16)=MOD(YEAR('Rent Roll'!$C16),'Rent Roll'!$O16),MONTH(AR$3)=MONTH('Rent Roll'!$C16)),1,0),0)</f>
        <v>0</v>
      </c>
      <c r="AS174" s="567">
        <f>IFERROR(IF(AND(NOT(YEAR(AS$3)&lt;=YEAR('Rent Roll'!$C16)+'Rent Roll'!$P16-1),MOD(YEAR(AS$3),'Rent Roll'!$O16)=MOD(YEAR('Rent Roll'!$C16),'Rent Roll'!$O16),MONTH(AS$3)=MONTH('Rent Roll'!$C16)),1,0),0)</f>
        <v>0</v>
      </c>
      <c r="AT174" s="567">
        <f>IFERROR(IF(AND(NOT(YEAR(AT$3)&lt;=YEAR('Rent Roll'!$C16)+'Rent Roll'!$P16-1),MOD(YEAR(AT$3),'Rent Roll'!$O16)=MOD(YEAR('Rent Roll'!$C16),'Rent Roll'!$O16),MONTH(AT$3)=MONTH('Rent Roll'!$C16)),1,0),0)</f>
        <v>0</v>
      </c>
      <c r="AU174" s="567">
        <f>IFERROR(IF(AND(NOT(YEAR(AU$3)&lt;=YEAR('Rent Roll'!$C16)+'Rent Roll'!$P16-1),MOD(YEAR(AU$3),'Rent Roll'!$O16)=MOD(YEAR('Rent Roll'!$C16),'Rent Roll'!$O16),MONTH(AU$3)=MONTH('Rent Roll'!$C16)),1,0),0)</f>
        <v>0</v>
      </c>
      <c r="AV174" s="567">
        <f>IFERROR(IF(AND(NOT(YEAR(AV$3)&lt;=YEAR('Rent Roll'!$C16)+'Rent Roll'!$P16-1),MOD(YEAR(AV$3),'Rent Roll'!$O16)=MOD(YEAR('Rent Roll'!$C16),'Rent Roll'!$O16),MONTH(AV$3)=MONTH('Rent Roll'!$C16)),1,0),0)</f>
        <v>0</v>
      </c>
      <c r="AW174" s="567">
        <f>IFERROR(IF(AND(NOT(YEAR(AW$3)&lt;=YEAR('Rent Roll'!$C16)+'Rent Roll'!$P16-1),MOD(YEAR(AW$3),'Rent Roll'!$O16)=MOD(YEAR('Rent Roll'!$C16),'Rent Roll'!$O16),MONTH(AW$3)=MONTH('Rent Roll'!$C16)),1,0),0)</f>
        <v>0</v>
      </c>
      <c r="AX174" s="567">
        <f>IFERROR(IF(AND(NOT(YEAR(AX$3)&lt;=YEAR('Rent Roll'!$C16)+'Rent Roll'!$P16-1),MOD(YEAR(AX$3),'Rent Roll'!$O16)=MOD(YEAR('Rent Roll'!$C16),'Rent Roll'!$O16),MONTH(AX$3)=MONTH('Rent Roll'!$C16)),1,0),0)</f>
        <v>0</v>
      </c>
      <c r="AY174" s="567">
        <f>IFERROR(IF(AND(NOT(YEAR(AY$3)&lt;=YEAR('Rent Roll'!$C16)+'Rent Roll'!$P16-1),MOD(YEAR(AY$3),'Rent Roll'!$O16)=MOD(YEAR('Rent Roll'!$C16),'Rent Roll'!$O16),MONTH(AY$3)=MONTH('Rent Roll'!$C16)),1,0),0)</f>
        <v>0</v>
      </c>
      <c r="AZ174" s="567">
        <f>IFERROR(IF(AND(NOT(YEAR(AZ$3)&lt;=YEAR('Rent Roll'!$C16)+'Rent Roll'!$P16-1),MOD(YEAR(AZ$3),'Rent Roll'!$O16)=MOD(YEAR('Rent Roll'!$C16),'Rent Roll'!$O16),MONTH(AZ$3)=MONTH('Rent Roll'!$C16)),1,0),0)</f>
        <v>0</v>
      </c>
      <c r="BA174" s="567">
        <f>IFERROR(IF(AND(NOT(YEAR(BA$3)&lt;=YEAR('Rent Roll'!$C16)+'Rent Roll'!$P16-1),MOD(YEAR(BA$3),'Rent Roll'!$O16)=MOD(YEAR('Rent Roll'!$C16),'Rent Roll'!$O16),MONTH(BA$3)=MONTH('Rent Roll'!$C16)),1,0),0)</f>
        <v>0</v>
      </c>
      <c r="BB174" s="767">
        <f>IFERROR(IF(AND(NOT(YEAR(BB$3)&lt;=YEAR('Rent Roll'!$C16)+'Rent Roll'!$P16-1),MOD(YEAR(BB$3),'Rent Roll'!$O16)=MOD(YEAR('Rent Roll'!$C16),'Rent Roll'!$O16),MONTH(BB$3)=MONTH('Rent Roll'!$C16)),1,0),0)</f>
        <v>0</v>
      </c>
      <c r="BC174" s="768">
        <f>IFERROR(IF(AND(NOT(YEAR(BC$3)&lt;=YEAR('Rent Roll'!$C16)+'Rent Roll'!$P16-1),MOD(YEAR(BC$3),'Rent Roll'!$O16)=MOD(YEAR('Rent Roll'!$C16),'Rent Roll'!$O16),MONTH(BC$3)=MONTH('Rent Roll'!$C16)),1,0),0)</f>
        <v>0</v>
      </c>
      <c r="BD174" s="567">
        <f>IFERROR(IF(AND(NOT(YEAR(BD$3)&lt;=YEAR('Rent Roll'!$C16)+'Rent Roll'!$P16-1),MOD(YEAR(BD$3),'Rent Roll'!$O16)=MOD(YEAR('Rent Roll'!$C16),'Rent Roll'!$O16),MONTH(BD$3)=MONTH('Rent Roll'!$C16)),1,0),0)</f>
        <v>0</v>
      </c>
      <c r="BE174" s="567">
        <f>IFERROR(IF(AND(NOT(YEAR(BE$3)&lt;=YEAR('Rent Roll'!$C16)+'Rent Roll'!$P16-1),MOD(YEAR(BE$3),'Rent Roll'!$O16)=MOD(YEAR('Rent Roll'!$C16),'Rent Roll'!$O16),MONTH(BE$3)=MONTH('Rent Roll'!$C16)),1,0),0)</f>
        <v>0</v>
      </c>
      <c r="BF174" s="567">
        <f>IFERROR(IF(AND(NOT(YEAR(BF$3)&lt;=YEAR('Rent Roll'!$C16)+'Rent Roll'!$P16-1),MOD(YEAR(BF$3),'Rent Roll'!$O16)=MOD(YEAR('Rent Roll'!$C16),'Rent Roll'!$O16),MONTH(BF$3)=MONTH('Rent Roll'!$C16)),1,0),0)</f>
        <v>0</v>
      </c>
      <c r="BG174" s="567">
        <f>IFERROR(IF(AND(NOT(YEAR(BG$3)&lt;=YEAR('Rent Roll'!$C16)+'Rent Roll'!$P16-1),MOD(YEAR(BG$3),'Rent Roll'!$O16)=MOD(YEAR('Rent Roll'!$C16),'Rent Roll'!$O16),MONTH(BG$3)=MONTH('Rent Roll'!$C16)),1,0),0)</f>
        <v>0</v>
      </c>
      <c r="BH174" s="567">
        <f>IFERROR(IF(AND(NOT(YEAR(BH$3)&lt;=YEAR('Rent Roll'!$C16)+'Rent Roll'!$P16-1),MOD(YEAR(BH$3),'Rent Roll'!$O16)=MOD(YEAR('Rent Roll'!$C16),'Rent Roll'!$O16),MONTH(BH$3)=MONTH('Rent Roll'!$C16)),1,0),0)</f>
        <v>0</v>
      </c>
      <c r="BI174" s="567">
        <f>IFERROR(IF(AND(NOT(YEAR(BI$3)&lt;=YEAR('Rent Roll'!$C16)+'Rent Roll'!$P16-1),MOD(YEAR(BI$3),'Rent Roll'!$O16)=MOD(YEAR('Rent Roll'!$C16),'Rent Roll'!$O16),MONTH(BI$3)=MONTH('Rent Roll'!$C16)),1,0),0)</f>
        <v>0</v>
      </c>
      <c r="BJ174" s="567">
        <f>IFERROR(IF(AND(NOT(YEAR(BJ$3)&lt;=YEAR('Rent Roll'!$C16)+'Rent Roll'!$P16-1),MOD(YEAR(BJ$3),'Rent Roll'!$O16)=MOD(YEAR('Rent Roll'!$C16),'Rent Roll'!$O16),MONTH(BJ$3)=MONTH('Rent Roll'!$C16)),1,0),0)</f>
        <v>0</v>
      </c>
      <c r="BK174" s="567">
        <f>IFERROR(IF(AND(NOT(YEAR(BK$3)&lt;=YEAR('Rent Roll'!$C16)+'Rent Roll'!$P16-1),MOD(YEAR(BK$3),'Rent Roll'!$O16)=MOD(YEAR('Rent Roll'!$C16),'Rent Roll'!$O16),MONTH(BK$3)=MONTH('Rent Roll'!$C16)),1,0),0)</f>
        <v>0</v>
      </c>
      <c r="BL174" s="567">
        <f>IFERROR(IF(AND(NOT(YEAR(BL$3)&lt;=YEAR('Rent Roll'!$C16)+'Rent Roll'!$P16-1),MOD(YEAR(BL$3),'Rent Roll'!$O16)=MOD(YEAR('Rent Roll'!$C16),'Rent Roll'!$O16),MONTH(BL$3)=MONTH('Rent Roll'!$C16)),1,0),0)</f>
        <v>0</v>
      </c>
      <c r="BM174" s="567">
        <f>IFERROR(IF(AND(NOT(YEAR(BM$3)&lt;=YEAR('Rent Roll'!$C16)+'Rent Roll'!$P16-1),MOD(YEAR(BM$3),'Rent Roll'!$O16)=MOD(YEAR('Rent Roll'!$C16),'Rent Roll'!$O16),MONTH(BM$3)=MONTH('Rent Roll'!$C16)),1,0),0)</f>
        <v>0</v>
      </c>
      <c r="BN174" s="767">
        <f>IFERROR(IF(AND(NOT(YEAR(BN$3)&lt;=YEAR('Rent Roll'!$C16)+'Rent Roll'!$P16-1),MOD(YEAR(BN$3),'Rent Roll'!$O16)=MOD(YEAR('Rent Roll'!$C16),'Rent Roll'!$O16),MONTH(BN$3)=MONTH('Rent Roll'!$C16)),1,0),0)</f>
        <v>0</v>
      </c>
      <c r="BO174" s="768">
        <f>IFERROR(IF(AND(NOT(YEAR(BO$3)&lt;=YEAR('Rent Roll'!$C16)+'Rent Roll'!$P16-1),MOD(YEAR(BO$3),'Rent Roll'!$O16)=MOD(YEAR('Rent Roll'!$C16),'Rent Roll'!$O16),MONTH(BO$3)=MONTH('Rent Roll'!$C16)),1,0),0)</f>
        <v>0</v>
      </c>
      <c r="BP174" s="567">
        <f>IFERROR(IF(AND(NOT(YEAR(BP$3)&lt;=YEAR('Rent Roll'!$C16)+'Rent Roll'!$P16-1),MOD(YEAR(BP$3),'Rent Roll'!$O16)=MOD(YEAR('Rent Roll'!$C16),'Rent Roll'!$O16),MONTH(BP$3)=MONTH('Rent Roll'!$C16)),1,0),0)</f>
        <v>0</v>
      </c>
      <c r="BQ174" s="567">
        <f>IFERROR(IF(AND(NOT(YEAR(BQ$3)&lt;=YEAR('Rent Roll'!$C16)+'Rent Roll'!$P16-1),MOD(YEAR(BQ$3),'Rent Roll'!$O16)=MOD(YEAR('Rent Roll'!$C16),'Rent Roll'!$O16),MONTH(BQ$3)=MONTH('Rent Roll'!$C16)),1,0),0)</f>
        <v>0</v>
      </c>
      <c r="BR174" s="567">
        <f>IFERROR(IF(AND(NOT(YEAR(BR$3)&lt;=YEAR('Rent Roll'!$C16)+'Rent Roll'!$P16-1),MOD(YEAR(BR$3),'Rent Roll'!$O16)=MOD(YEAR('Rent Roll'!$C16),'Rent Roll'!$O16),MONTH(BR$3)=MONTH('Rent Roll'!$C16)),1,0),0)</f>
        <v>0</v>
      </c>
      <c r="BS174" s="567">
        <f>IFERROR(IF(AND(NOT(YEAR(BS$3)&lt;=YEAR('Rent Roll'!$C16)+'Rent Roll'!$P16-1),MOD(YEAR(BS$3),'Rent Roll'!$O16)=MOD(YEAR('Rent Roll'!$C16),'Rent Roll'!$O16),MONTH(BS$3)=MONTH('Rent Roll'!$C16)),1,0),0)</f>
        <v>0</v>
      </c>
      <c r="BT174" s="567">
        <f>IFERROR(IF(AND(NOT(YEAR(BT$3)&lt;=YEAR('Rent Roll'!$C16)+'Rent Roll'!$P16-1),MOD(YEAR(BT$3),'Rent Roll'!$O16)=MOD(YEAR('Rent Roll'!$C16),'Rent Roll'!$O16),MONTH(BT$3)=MONTH('Rent Roll'!$C16)),1,0),0)</f>
        <v>0</v>
      </c>
      <c r="BU174" s="567">
        <f>IFERROR(IF(AND(NOT(YEAR(BU$3)&lt;=YEAR('Rent Roll'!$C16)+'Rent Roll'!$P16-1),MOD(YEAR(BU$3),'Rent Roll'!$O16)=MOD(YEAR('Rent Roll'!$C16),'Rent Roll'!$O16),MONTH(BU$3)=MONTH('Rent Roll'!$C16)),1,0),0)</f>
        <v>0</v>
      </c>
      <c r="BV174" s="567">
        <f>IFERROR(IF(AND(NOT(YEAR(BV$3)&lt;=YEAR('Rent Roll'!$C16)+'Rent Roll'!$P16-1),MOD(YEAR(BV$3),'Rent Roll'!$O16)=MOD(YEAR('Rent Roll'!$C16),'Rent Roll'!$O16),MONTH(BV$3)=MONTH('Rent Roll'!$C16)),1,0),0)</f>
        <v>0</v>
      </c>
      <c r="BW174" s="567">
        <f>IFERROR(IF(AND(NOT(YEAR(BW$3)&lt;=YEAR('Rent Roll'!$C16)+'Rent Roll'!$P16-1),MOD(YEAR(BW$3),'Rent Roll'!$O16)=MOD(YEAR('Rent Roll'!$C16),'Rent Roll'!$O16),MONTH(BW$3)=MONTH('Rent Roll'!$C16)),1,0),0)</f>
        <v>0</v>
      </c>
      <c r="BX174" s="567">
        <f>IFERROR(IF(AND(NOT(YEAR(BX$3)&lt;=YEAR('Rent Roll'!$C16)+'Rent Roll'!$P16-1),MOD(YEAR(BX$3),'Rent Roll'!$O16)=MOD(YEAR('Rent Roll'!$C16),'Rent Roll'!$O16),MONTH(BX$3)=MONTH('Rent Roll'!$C16)),1,0),0)</f>
        <v>0</v>
      </c>
      <c r="BY174" s="567">
        <f>IFERROR(IF(AND(NOT(YEAR(BY$3)&lt;=YEAR('Rent Roll'!$C16)+'Rent Roll'!$P16-1),MOD(YEAR(BY$3),'Rent Roll'!$O16)=MOD(YEAR('Rent Roll'!$C16),'Rent Roll'!$O16),MONTH(BY$3)=MONTH('Rent Roll'!$C16)),1,0),0)</f>
        <v>0</v>
      </c>
      <c r="BZ174" s="767">
        <f>IFERROR(IF(AND(NOT(YEAR(BZ$3)&lt;=YEAR('Rent Roll'!$C16)+'Rent Roll'!$P16-1),MOD(YEAR(BZ$3),'Rent Roll'!$O16)=MOD(YEAR('Rent Roll'!$C16),'Rent Roll'!$O16),MONTH(BZ$3)=MONTH('Rent Roll'!$C16)),1,0),0)</f>
        <v>0</v>
      </c>
      <c r="CA174" s="768">
        <f>IFERROR(IF(AND(NOT(YEAR(CA$3)&lt;=YEAR('Rent Roll'!$C16)+'Rent Roll'!$P16-1),MOD(YEAR(CA$3),'Rent Roll'!$O16)=MOD(YEAR('Rent Roll'!$C16),'Rent Roll'!$O16),MONTH(CA$3)=MONTH('Rent Roll'!$C16)),1,0),0)</f>
        <v>0</v>
      </c>
      <c r="CB174" s="567">
        <f>IFERROR(IF(AND(NOT(YEAR(CB$3)&lt;=YEAR('Rent Roll'!$C16)+'Rent Roll'!$P16-1),MOD(YEAR(CB$3),'Rent Roll'!$O16)=MOD(YEAR('Rent Roll'!$C16),'Rent Roll'!$O16),MONTH(CB$3)=MONTH('Rent Roll'!$C16)),1,0),0)</f>
        <v>0</v>
      </c>
      <c r="CC174" s="567">
        <f>IFERROR(IF(AND(NOT(YEAR(CC$3)&lt;=YEAR('Rent Roll'!$C16)+'Rent Roll'!$P16-1),MOD(YEAR(CC$3),'Rent Roll'!$O16)=MOD(YEAR('Rent Roll'!$C16),'Rent Roll'!$O16),MONTH(CC$3)=MONTH('Rent Roll'!$C16)),1,0),0)</f>
        <v>0</v>
      </c>
      <c r="CD174" s="567">
        <f>IFERROR(IF(AND(NOT(YEAR(CD$3)&lt;=YEAR('Rent Roll'!$C16)+'Rent Roll'!$P16-1),MOD(YEAR(CD$3),'Rent Roll'!$O16)=MOD(YEAR('Rent Roll'!$C16),'Rent Roll'!$O16),MONTH(CD$3)=MONTH('Rent Roll'!$C16)),1,0),0)</f>
        <v>0</v>
      </c>
      <c r="CE174" s="567">
        <f>IFERROR(IF(AND(NOT(YEAR(CE$3)&lt;=YEAR('Rent Roll'!$C16)+'Rent Roll'!$P16-1),MOD(YEAR(CE$3),'Rent Roll'!$O16)=MOD(YEAR('Rent Roll'!$C16),'Rent Roll'!$O16),MONTH(CE$3)=MONTH('Rent Roll'!$C16)),1,0),0)</f>
        <v>0</v>
      </c>
      <c r="CF174" s="567">
        <f>IFERROR(IF(AND(NOT(YEAR(CF$3)&lt;=YEAR('Rent Roll'!$C16)+'Rent Roll'!$P16-1),MOD(YEAR(CF$3),'Rent Roll'!$O16)=MOD(YEAR('Rent Roll'!$C16),'Rent Roll'!$O16),MONTH(CF$3)=MONTH('Rent Roll'!$C16)),1,0),0)</f>
        <v>0</v>
      </c>
      <c r="CG174" s="567">
        <f>IFERROR(IF(AND(NOT(YEAR(CG$3)&lt;=YEAR('Rent Roll'!$C16)+'Rent Roll'!$P16-1),MOD(YEAR(CG$3),'Rent Roll'!$O16)=MOD(YEAR('Rent Roll'!$C16),'Rent Roll'!$O16),MONTH(CG$3)=MONTH('Rent Roll'!$C16)),1,0),0)</f>
        <v>0</v>
      </c>
      <c r="CH174" s="567">
        <f>IFERROR(IF(AND(NOT(YEAR(CH$3)&lt;=YEAR('Rent Roll'!$C16)+'Rent Roll'!$P16-1),MOD(YEAR(CH$3),'Rent Roll'!$O16)=MOD(YEAR('Rent Roll'!$C16),'Rent Roll'!$O16),MONTH(CH$3)=MONTH('Rent Roll'!$C16)),1,0),0)</f>
        <v>0</v>
      </c>
      <c r="CI174" s="567">
        <f>IFERROR(IF(AND(NOT(YEAR(CI$3)&lt;=YEAR('Rent Roll'!$C16)+'Rent Roll'!$P16-1),MOD(YEAR(CI$3),'Rent Roll'!$O16)=MOD(YEAR('Rent Roll'!$C16),'Rent Roll'!$O16),MONTH(CI$3)=MONTH('Rent Roll'!$C16)),1,0),0)</f>
        <v>0</v>
      </c>
      <c r="CJ174" s="567">
        <f>IFERROR(IF(AND(NOT(YEAR(CJ$3)&lt;=YEAR('Rent Roll'!$C16)+'Rent Roll'!$P16-1),MOD(YEAR(CJ$3),'Rent Roll'!$O16)=MOD(YEAR('Rent Roll'!$C16),'Rent Roll'!$O16),MONTH(CJ$3)=MONTH('Rent Roll'!$C16)),1,0),0)</f>
        <v>0</v>
      </c>
      <c r="CK174" s="567">
        <f>IFERROR(IF(AND(NOT(YEAR(CK$3)&lt;=YEAR('Rent Roll'!$C16)+'Rent Roll'!$P16-1),MOD(YEAR(CK$3),'Rent Roll'!$O16)=MOD(YEAR('Rent Roll'!$C16),'Rent Roll'!$O16),MONTH(CK$3)=MONTH('Rent Roll'!$C16)),1,0),0)</f>
        <v>0</v>
      </c>
      <c r="CL174" s="767">
        <f>IFERROR(IF(AND(NOT(YEAR(CL$3)&lt;=YEAR('Rent Roll'!$C16)+'Rent Roll'!$P16-1),MOD(YEAR(CL$3),'Rent Roll'!$O16)=MOD(YEAR('Rent Roll'!$C16),'Rent Roll'!$O16),MONTH(CL$3)=MONTH('Rent Roll'!$C16)),1,0),0)</f>
        <v>0</v>
      </c>
      <c r="CM174" s="768">
        <f>IFERROR(IF(AND(NOT(YEAR(CM$3)&lt;=YEAR('Rent Roll'!$C16)+'Rent Roll'!$P16-1),MOD(YEAR(CM$3),'Rent Roll'!$O16)=MOD(YEAR('Rent Roll'!$C16),'Rent Roll'!$O16),MONTH(CM$3)=MONTH('Rent Roll'!$C16)),1,0),0)</f>
        <v>0</v>
      </c>
      <c r="CN174" s="567">
        <f>IFERROR(IF(AND(NOT(YEAR(CN$3)&lt;=YEAR('Rent Roll'!$C16)+'Rent Roll'!$P16-1),MOD(YEAR(CN$3),'Rent Roll'!$O16)=MOD(YEAR('Rent Roll'!$C16),'Rent Roll'!$O16),MONTH(CN$3)=MONTH('Rent Roll'!$C16)),1,0),0)</f>
        <v>0</v>
      </c>
      <c r="CO174" s="567">
        <f>IFERROR(IF(AND(NOT(YEAR(CO$3)&lt;=YEAR('Rent Roll'!$C16)+'Rent Roll'!$P16-1),MOD(YEAR(CO$3),'Rent Roll'!$O16)=MOD(YEAR('Rent Roll'!$C16),'Rent Roll'!$O16),MONTH(CO$3)=MONTH('Rent Roll'!$C16)),1,0),0)</f>
        <v>0</v>
      </c>
      <c r="CP174" s="567">
        <f>IFERROR(IF(AND(NOT(YEAR(CP$3)&lt;=YEAR('Rent Roll'!$C16)+'Rent Roll'!$P16-1),MOD(YEAR(CP$3),'Rent Roll'!$O16)=MOD(YEAR('Rent Roll'!$C16),'Rent Roll'!$O16),MONTH(CP$3)=MONTH('Rent Roll'!$C16)),1,0),0)</f>
        <v>0</v>
      </c>
      <c r="CQ174" s="567">
        <f>IFERROR(IF(AND(NOT(YEAR(CQ$3)&lt;=YEAR('Rent Roll'!$C16)+'Rent Roll'!$P16-1),MOD(YEAR(CQ$3),'Rent Roll'!$O16)=MOD(YEAR('Rent Roll'!$C16),'Rent Roll'!$O16),MONTH(CQ$3)=MONTH('Rent Roll'!$C16)),1,0),0)</f>
        <v>0</v>
      </c>
      <c r="CR174" s="567">
        <f>IFERROR(IF(AND(NOT(YEAR(CR$3)&lt;=YEAR('Rent Roll'!$C16)+'Rent Roll'!$P16-1),MOD(YEAR(CR$3),'Rent Roll'!$O16)=MOD(YEAR('Rent Roll'!$C16),'Rent Roll'!$O16),MONTH(CR$3)=MONTH('Rent Roll'!$C16)),1,0),0)</f>
        <v>0</v>
      </c>
      <c r="CS174" s="567">
        <f>IFERROR(IF(AND(NOT(YEAR(CS$3)&lt;=YEAR('Rent Roll'!$C16)+'Rent Roll'!$P16-1),MOD(YEAR(CS$3),'Rent Roll'!$O16)=MOD(YEAR('Rent Roll'!$C16),'Rent Roll'!$O16),MONTH(CS$3)=MONTH('Rent Roll'!$C16)),1,0),0)</f>
        <v>0</v>
      </c>
      <c r="CT174" s="567">
        <f>IFERROR(IF(AND(NOT(YEAR(CT$3)&lt;=YEAR('Rent Roll'!$C16)+'Rent Roll'!$P16-1),MOD(YEAR(CT$3),'Rent Roll'!$O16)=MOD(YEAR('Rent Roll'!$C16),'Rent Roll'!$O16),MONTH(CT$3)=MONTH('Rent Roll'!$C16)),1,0),0)</f>
        <v>0</v>
      </c>
      <c r="CU174" s="567">
        <f>IFERROR(IF(AND(NOT(YEAR(CU$3)&lt;=YEAR('Rent Roll'!$C16)+'Rent Roll'!$P16-1),MOD(YEAR(CU$3),'Rent Roll'!$O16)=MOD(YEAR('Rent Roll'!$C16),'Rent Roll'!$O16),MONTH(CU$3)=MONTH('Rent Roll'!$C16)),1,0),0)</f>
        <v>0</v>
      </c>
      <c r="CV174" s="567">
        <f>IFERROR(IF(AND(NOT(YEAR(CV$3)&lt;=YEAR('Rent Roll'!$C16)+'Rent Roll'!$P16-1),MOD(YEAR(CV$3),'Rent Roll'!$O16)=MOD(YEAR('Rent Roll'!$C16),'Rent Roll'!$O16),MONTH(CV$3)=MONTH('Rent Roll'!$C16)),1,0),0)</f>
        <v>0</v>
      </c>
      <c r="CW174" s="567">
        <f>IFERROR(IF(AND(NOT(YEAR(CW$3)&lt;=YEAR('Rent Roll'!$C16)+'Rent Roll'!$P16-1),MOD(YEAR(CW$3),'Rent Roll'!$O16)=MOD(YEAR('Rent Roll'!$C16),'Rent Roll'!$O16),MONTH(CW$3)=MONTH('Rent Roll'!$C16)),1,0),0)</f>
        <v>0</v>
      </c>
      <c r="CX174" s="767">
        <f>IFERROR(IF(AND(NOT(YEAR(CX$3)&lt;=YEAR('Rent Roll'!$C16)+'Rent Roll'!$P16-1),MOD(YEAR(CX$3),'Rent Roll'!$O16)=MOD(YEAR('Rent Roll'!$C16),'Rent Roll'!$O16),MONTH(CX$3)=MONTH('Rent Roll'!$C16)),1,0),0)</f>
        <v>0</v>
      </c>
      <c r="CY174" s="768">
        <f>IFERROR(IF(AND(NOT(YEAR(CY$3)&lt;=YEAR('Rent Roll'!$C16)+'Rent Roll'!$P16-1),MOD(YEAR(CY$3),'Rent Roll'!$O16)=MOD(YEAR('Rent Roll'!$C16),'Rent Roll'!$O16),MONTH(CY$3)=MONTH('Rent Roll'!$C16)),1,0),0)</f>
        <v>0</v>
      </c>
      <c r="CZ174" s="567">
        <f>IFERROR(IF(AND(NOT(YEAR(CZ$3)&lt;=YEAR('Rent Roll'!$C16)+'Rent Roll'!$P16-1),MOD(YEAR(CZ$3),'Rent Roll'!$O16)=MOD(YEAR('Rent Roll'!$C16),'Rent Roll'!$O16),MONTH(CZ$3)=MONTH('Rent Roll'!$C16)),1,0),0)</f>
        <v>0</v>
      </c>
      <c r="DA174" s="567">
        <f>IFERROR(IF(AND(NOT(YEAR(DA$3)&lt;=YEAR('Rent Roll'!$C16)+'Rent Roll'!$P16-1),MOD(YEAR(DA$3),'Rent Roll'!$O16)=MOD(YEAR('Rent Roll'!$C16),'Rent Roll'!$O16),MONTH(DA$3)=MONTH('Rent Roll'!$C16)),1,0),0)</f>
        <v>0</v>
      </c>
      <c r="DB174" s="567">
        <f>IFERROR(IF(AND(NOT(YEAR(DB$3)&lt;=YEAR('Rent Roll'!$C16)+'Rent Roll'!$P16-1),MOD(YEAR(DB$3),'Rent Roll'!$O16)=MOD(YEAR('Rent Roll'!$C16),'Rent Roll'!$O16),MONTH(DB$3)=MONTH('Rent Roll'!$C16)),1,0),0)</f>
        <v>0</v>
      </c>
      <c r="DC174" s="567">
        <f>IFERROR(IF(AND(NOT(YEAR(DC$3)&lt;=YEAR('Rent Roll'!$C16)+'Rent Roll'!$P16-1),MOD(YEAR(DC$3),'Rent Roll'!$O16)=MOD(YEAR('Rent Roll'!$C16),'Rent Roll'!$O16),MONTH(DC$3)=MONTH('Rent Roll'!$C16)),1,0),0)</f>
        <v>0</v>
      </c>
      <c r="DD174" s="567">
        <f>IFERROR(IF(AND(NOT(YEAR(DD$3)&lt;=YEAR('Rent Roll'!$C16)+'Rent Roll'!$P16-1),MOD(YEAR(DD$3),'Rent Roll'!$O16)=MOD(YEAR('Rent Roll'!$C16),'Rent Roll'!$O16),MONTH(DD$3)=MONTH('Rent Roll'!$C16)),1,0),0)</f>
        <v>0</v>
      </c>
      <c r="DE174" s="567">
        <f>IFERROR(IF(AND(NOT(YEAR(DE$3)&lt;=YEAR('Rent Roll'!$C16)+'Rent Roll'!$P16-1),MOD(YEAR(DE$3),'Rent Roll'!$O16)=MOD(YEAR('Rent Roll'!$C16),'Rent Roll'!$O16),MONTH(DE$3)=MONTH('Rent Roll'!$C16)),1,0),0)</f>
        <v>0</v>
      </c>
      <c r="DF174" s="567">
        <f>IFERROR(IF(AND(NOT(YEAR(DF$3)&lt;=YEAR('Rent Roll'!$C16)+'Rent Roll'!$P16-1),MOD(YEAR(DF$3),'Rent Roll'!$O16)=MOD(YEAR('Rent Roll'!$C16),'Rent Roll'!$O16),MONTH(DF$3)=MONTH('Rent Roll'!$C16)),1,0),0)</f>
        <v>0</v>
      </c>
      <c r="DG174" s="567">
        <f>IFERROR(IF(AND(NOT(YEAR(DG$3)&lt;=YEAR('Rent Roll'!$C16)+'Rent Roll'!$P16-1),MOD(YEAR(DG$3),'Rent Roll'!$O16)=MOD(YEAR('Rent Roll'!$C16),'Rent Roll'!$O16),MONTH(DG$3)=MONTH('Rent Roll'!$C16)),1,0),0)</f>
        <v>0</v>
      </c>
      <c r="DH174" s="567">
        <f>IFERROR(IF(AND(NOT(YEAR(DH$3)&lt;=YEAR('Rent Roll'!$C16)+'Rent Roll'!$P16-1),MOD(YEAR(DH$3),'Rent Roll'!$O16)=MOD(YEAR('Rent Roll'!$C16),'Rent Roll'!$O16),MONTH(DH$3)=MONTH('Rent Roll'!$C16)),1,0),0)</f>
        <v>0</v>
      </c>
      <c r="DI174" s="567">
        <f>IFERROR(IF(AND(NOT(YEAR(DI$3)&lt;=YEAR('Rent Roll'!$C16)+'Rent Roll'!$P16-1),MOD(YEAR(DI$3),'Rent Roll'!$O16)=MOD(YEAR('Rent Roll'!$C16),'Rent Roll'!$O16),MONTH(DI$3)=MONTH('Rent Roll'!$C16)),1,0),0)</f>
        <v>0</v>
      </c>
      <c r="DJ174" s="767">
        <f>IFERROR(IF(AND(NOT(YEAR(DJ$3)&lt;=YEAR('Rent Roll'!$C16)+'Rent Roll'!$P16-1),MOD(YEAR(DJ$3),'Rent Roll'!$O16)=MOD(YEAR('Rent Roll'!$C16),'Rent Roll'!$O16),MONTH(DJ$3)=MONTH('Rent Roll'!$C16)),1,0),0)</f>
        <v>0</v>
      </c>
      <c r="DK174" s="768">
        <f>IFERROR(IF(AND(NOT(YEAR(DK$3)&lt;=YEAR('Rent Roll'!$C16)+'Rent Roll'!$P16-1),MOD(YEAR(DK$3),'Rent Roll'!$O16)=MOD(YEAR('Rent Roll'!$C16),'Rent Roll'!$O16),MONTH(DK$3)=MONTH('Rent Roll'!$C16)),1,0),0)</f>
        <v>0</v>
      </c>
      <c r="DL174" s="567">
        <f>IFERROR(IF(AND(NOT(YEAR(DL$3)&lt;=YEAR('Rent Roll'!$C16)+'Rent Roll'!$P16-1),MOD(YEAR(DL$3),'Rent Roll'!$O16)=MOD(YEAR('Rent Roll'!$C16),'Rent Roll'!$O16),MONTH(DL$3)=MONTH('Rent Roll'!$C16)),1,0),0)</f>
        <v>0</v>
      </c>
      <c r="DM174" s="567">
        <f>IFERROR(IF(AND(NOT(YEAR(DM$3)&lt;=YEAR('Rent Roll'!$C16)+'Rent Roll'!$P16-1),MOD(YEAR(DM$3),'Rent Roll'!$O16)=MOD(YEAR('Rent Roll'!$C16),'Rent Roll'!$O16),MONTH(DM$3)=MONTH('Rent Roll'!$C16)),1,0),0)</f>
        <v>0</v>
      </c>
      <c r="DN174" s="567">
        <f>IFERROR(IF(AND(NOT(YEAR(DN$3)&lt;=YEAR('Rent Roll'!$C16)+'Rent Roll'!$P16-1),MOD(YEAR(DN$3),'Rent Roll'!$O16)=MOD(YEAR('Rent Roll'!$C16),'Rent Roll'!$O16),MONTH(DN$3)=MONTH('Rent Roll'!$C16)),1,0),0)</f>
        <v>0</v>
      </c>
      <c r="DO174" s="567">
        <f>IFERROR(IF(AND(NOT(YEAR(DO$3)&lt;=YEAR('Rent Roll'!$C16)+'Rent Roll'!$P16-1),MOD(YEAR(DO$3),'Rent Roll'!$O16)=MOD(YEAR('Rent Roll'!$C16),'Rent Roll'!$O16),MONTH(DO$3)=MONTH('Rent Roll'!$C16)),1,0),0)</f>
        <v>0</v>
      </c>
      <c r="DP174" s="567">
        <f>IFERROR(IF(AND(NOT(YEAR(DP$3)&lt;=YEAR('Rent Roll'!$C16)+'Rent Roll'!$P16-1),MOD(YEAR(DP$3),'Rent Roll'!$O16)=MOD(YEAR('Rent Roll'!$C16),'Rent Roll'!$O16),MONTH(DP$3)=MONTH('Rent Roll'!$C16)),1,0),0)</f>
        <v>0</v>
      </c>
      <c r="DQ174" s="567">
        <f>IFERROR(IF(AND(NOT(YEAR(DQ$3)&lt;=YEAR('Rent Roll'!$C16)+'Rent Roll'!$P16-1),MOD(YEAR(DQ$3),'Rent Roll'!$O16)=MOD(YEAR('Rent Roll'!$C16),'Rent Roll'!$O16),MONTH(DQ$3)=MONTH('Rent Roll'!$C16)),1,0),0)</f>
        <v>0</v>
      </c>
      <c r="DR174" s="567">
        <f>IFERROR(IF(AND(NOT(YEAR(DR$3)&lt;=YEAR('Rent Roll'!$C16)+'Rent Roll'!$P16-1),MOD(YEAR(DR$3),'Rent Roll'!$O16)=MOD(YEAR('Rent Roll'!$C16),'Rent Roll'!$O16),MONTH(DR$3)=MONTH('Rent Roll'!$C16)),1,0),0)</f>
        <v>0</v>
      </c>
      <c r="DS174" s="567">
        <f>IFERROR(IF(AND(NOT(YEAR(DS$3)&lt;=YEAR('Rent Roll'!$C16)+'Rent Roll'!$P16-1),MOD(YEAR(DS$3),'Rent Roll'!$O16)=MOD(YEAR('Rent Roll'!$C16),'Rent Roll'!$O16),MONTH(DS$3)=MONTH('Rent Roll'!$C16)),1,0),0)</f>
        <v>0</v>
      </c>
      <c r="DT174" s="567">
        <f>IFERROR(IF(AND(NOT(YEAR(DT$3)&lt;=YEAR('Rent Roll'!$C16)+'Rent Roll'!$P16-1),MOD(YEAR(DT$3),'Rent Roll'!$O16)=MOD(YEAR('Rent Roll'!$C16),'Rent Roll'!$O16),MONTH(DT$3)=MONTH('Rent Roll'!$C16)),1,0),0)</f>
        <v>0</v>
      </c>
      <c r="DU174" s="567">
        <f>IFERROR(IF(AND(NOT(YEAR(DU$3)&lt;=YEAR('Rent Roll'!$C16)+'Rent Roll'!$P16-1),MOD(YEAR(DU$3),'Rent Roll'!$O16)=MOD(YEAR('Rent Roll'!$C16),'Rent Roll'!$O16),MONTH(DU$3)=MONTH('Rent Roll'!$C16)),1,0),0)</f>
        <v>0</v>
      </c>
      <c r="DV174" s="567">
        <f>IFERROR(IF(AND(NOT(YEAR(DV$3)&lt;=YEAR('Rent Roll'!$C16)+'Rent Roll'!$P16-1),MOD(YEAR(DV$3),'Rent Roll'!$O16)=MOD(YEAR('Rent Roll'!$C16),'Rent Roll'!$O16),MONTH(DV$3)=MONTH('Rent Roll'!$C16)),1,0),0)</f>
        <v>0</v>
      </c>
    </row>
    <row r="175" spans="1:126" s="565" customFormat="1" ht="12" customHeight="1" outlineLevel="1" x14ac:dyDescent="0.4">
      <c r="A175" s="731"/>
      <c r="B175" s="564">
        <f>'Rent Roll'!$B17</f>
        <v>0</v>
      </c>
      <c r="C175" s="566"/>
      <c r="D175" s="566"/>
      <c r="E175" s="566"/>
      <c r="F175" s="778">
        <f>IFERROR(IF(AND(NOT(YEAR(F$3)&lt;=YEAR('Rent Roll'!$C17)+'Rent Roll'!$P17-1),MOD(YEAR(F$3),'Rent Roll'!$O17)=MOD(YEAR('Rent Roll'!$C17),'Rent Roll'!$O17),MONTH(F$3)=MONTH('Rent Roll'!$C17)),1,0),0)</f>
        <v>0</v>
      </c>
      <c r="G175" s="768">
        <f>IFERROR(IF(AND(NOT(YEAR(G$3)&lt;=YEAR('Rent Roll'!$C17)+'Rent Roll'!$P17-1),MOD(YEAR(G$3),'Rent Roll'!$O17)=MOD(YEAR('Rent Roll'!$C17),'Rent Roll'!$O17),MONTH(G$3)=MONTH('Rent Roll'!$C17)),1,0),0)</f>
        <v>0</v>
      </c>
      <c r="H175" s="567">
        <f>IFERROR(IF(AND(NOT(YEAR(H$3)&lt;=YEAR('Rent Roll'!$C17)+'Rent Roll'!$P17-1),MOD(YEAR(H$3),'Rent Roll'!$O17)=MOD(YEAR('Rent Roll'!$C17),'Rent Roll'!$O17),MONTH(H$3)=MONTH('Rent Roll'!$C17)),1,0),0)</f>
        <v>0</v>
      </c>
      <c r="I175" s="567">
        <f>IFERROR(IF(AND(NOT(YEAR(I$3)&lt;=YEAR('Rent Roll'!$C17)+'Rent Roll'!$P17-1),MOD(YEAR(I$3),'Rent Roll'!$O17)=MOD(YEAR('Rent Roll'!$C17),'Rent Roll'!$O17),MONTH(I$3)=MONTH('Rent Roll'!$C17)),1,0),0)</f>
        <v>0</v>
      </c>
      <c r="J175" s="567">
        <f>IFERROR(IF(AND(NOT(YEAR(J$3)&lt;=YEAR('Rent Roll'!$C17)+'Rent Roll'!$P17-1),MOD(YEAR(J$3),'Rent Roll'!$O17)=MOD(YEAR('Rent Roll'!$C17),'Rent Roll'!$O17),MONTH(J$3)=MONTH('Rent Roll'!$C17)),1,0),0)</f>
        <v>0</v>
      </c>
      <c r="K175" s="567">
        <f>IFERROR(IF(AND(NOT(YEAR(K$3)&lt;=YEAR('Rent Roll'!$C17)+'Rent Roll'!$P17-1),MOD(YEAR(K$3),'Rent Roll'!$O17)=MOD(YEAR('Rent Roll'!$C17),'Rent Roll'!$O17),MONTH(K$3)=MONTH('Rent Roll'!$C17)),1,0),0)</f>
        <v>0</v>
      </c>
      <c r="L175" s="567">
        <f>IFERROR(IF(AND(NOT(YEAR(L$3)&lt;=YEAR('Rent Roll'!$C17)+'Rent Roll'!$P17-1),MOD(YEAR(L$3),'Rent Roll'!$O17)=MOD(YEAR('Rent Roll'!$C17),'Rent Roll'!$O17),MONTH(L$3)=MONTH('Rent Roll'!$C17)),1,0),0)</f>
        <v>0</v>
      </c>
      <c r="M175" s="567">
        <f>IFERROR(IF(AND(NOT(YEAR(M$3)&lt;=YEAR('Rent Roll'!$C17)+'Rent Roll'!$P17-1),MOD(YEAR(M$3),'Rent Roll'!$O17)=MOD(YEAR('Rent Roll'!$C17),'Rent Roll'!$O17),MONTH(M$3)=MONTH('Rent Roll'!$C17)),1,0),0)</f>
        <v>0</v>
      </c>
      <c r="N175" s="567">
        <f>IFERROR(IF(AND(NOT(YEAR(N$3)&lt;=YEAR('Rent Roll'!$C17)+'Rent Roll'!$P17-1),MOD(YEAR(N$3),'Rent Roll'!$O17)=MOD(YEAR('Rent Roll'!$C17),'Rent Roll'!$O17),MONTH(N$3)=MONTH('Rent Roll'!$C17)),1,0),0)</f>
        <v>0</v>
      </c>
      <c r="O175" s="567">
        <f>IFERROR(IF(AND(NOT(YEAR(O$3)&lt;=YEAR('Rent Roll'!$C17)+'Rent Roll'!$P17-1),MOD(YEAR(O$3),'Rent Roll'!$O17)=MOD(YEAR('Rent Roll'!$C17),'Rent Roll'!$O17),MONTH(O$3)=MONTH('Rent Roll'!$C17)),1,0),0)</f>
        <v>0</v>
      </c>
      <c r="P175" s="567">
        <f>IFERROR(IF(AND(NOT(YEAR(P$3)&lt;=YEAR('Rent Roll'!$C17)+'Rent Roll'!$P17-1),MOD(YEAR(P$3),'Rent Roll'!$O17)=MOD(YEAR('Rent Roll'!$C17),'Rent Roll'!$O17),MONTH(P$3)=MONTH('Rent Roll'!$C17)),1,0),0)</f>
        <v>0</v>
      </c>
      <c r="Q175" s="567">
        <f>IFERROR(IF(AND(NOT(YEAR(Q$3)&lt;=YEAR('Rent Roll'!$C17)+'Rent Roll'!$P17-1),MOD(YEAR(Q$3),'Rent Roll'!$O17)=MOD(YEAR('Rent Roll'!$C17),'Rent Roll'!$O17),MONTH(Q$3)=MONTH('Rent Roll'!$C17)),1,0),0)</f>
        <v>0</v>
      </c>
      <c r="R175" s="767">
        <f>IFERROR(IF(AND(NOT(YEAR(R$3)&lt;=YEAR('Rent Roll'!$C17)+'Rent Roll'!$P17-1),MOD(YEAR(R$3),'Rent Roll'!$O17)=MOD(YEAR('Rent Roll'!$C17),'Rent Roll'!$O17),MONTH(R$3)=MONTH('Rent Roll'!$C17)),1,0),0)</f>
        <v>0</v>
      </c>
      <c r="S175" s="768">
        <f>IFERROR(IF(AND(NOT(YEAR(S$3)&lt;=YEAR('Rent Roll'!$C17)+'Rent Roll'!$P17-1),MOD(YEAR(S$3),'Rent Roll'!$O17)=MOD(YEAR('Rent Roll'!$C17),'Rent Roll'!$O17),MONTH(S$3)=MONTH('Rent Roll'!$C17)),1,0),0)</f>
        <v>0</v>
      </c>
      <c r="T175" s="567">
        <f>IFERROR(IF(AND(NOT(YEAR(T$3)&lt;=YEAR('Rent Roll'!$C17)+'Rent Roll'!$P17-1),MOD(YEAR(T$3),'Rent Roll'!$O17)=MOD(YEAR('Rent Roll'!$C17),'Rent Roll'!$O17),MONTH(T$3)=MONTH('Rent Roll'!$C17)),1,0),0)</f>
        <v>0</v>
      </c>
      <c r="U175" s="567">
        <f>IFERROR(IF(AND(NOT(YEAR(U$3)&lt;=YEAR('Rent Roll'!$C17)+'Rent Roll'!$P17-1),MOD(YEAR(U$3),'Rent Roll'!$O17)=MOD(YEAR('Rent Roll'!$C17),'Rent Roll'!$O17),MONTH(U$3)=MONTH('Rent Roll'!$C17)),1,0),0)</f>
        <v>0</v>
      </c>
      <c r="V175" s="567">
        <f>IFERROR(IF(AND(NOT(YEAR(V$3)&lt;=YEAR('Rent Roll'!$C17)+'Rent Roll'!$P17-1),MOD(YEAR(V$3),'Rent Roll'!$O17)=MOD(YEAR('Rent Roll'!$C17),'Rent Roll'!$O17),MONTH(V$3)=MONTH('Rent Roll'!$C17)),1,0),0)</f>
        <v>0</v>
      </c>
      <c r="W175" s="567">
        <f>IFERROR(IF(AND(NOT(YEAR(W$3)&lt;=YEAR('Rent Roll'!$C17)+'Rent Roll'!$P17-1),MOD(YEAR(W$3),'Rent Roll'!$O17)=MOD(YEAR('Rent Roll'!$C17),'Rent Roll'!$O17),MONTH(W$3)=MONTH('Rent Roll'!$C17)),1,0),0)</f>
        <v>0</v>
      </c>
      <c r="X175" s="567">
        <f>IFERROR(IF(AND(NOT(YEAR(X$3)&lt;=YEAR('Rent Roll'!$C17)+'Rent Roll'!$P17-1),MOD(YEAR(X$3),'Rent Roll'!$O17)=MOD(YEAR('Rent Roll'!$C17),'Rent Roll'!$O17),MONTH(X$3)=MONTH('Rent Roll'!$C17)),1,0),0)</f>
        <v>0</v>
      </c>
      <c r="Y175" s="567">
        <f>IFERROR(IF(AND(NOT(YEAR(Y$3)&lt;=YEAR('Rent Roll'!$C17)+'Rent Roll'!$P17-1),MOD(YEAR(Y$3),'Rent Roll'!$O17)=MOD(YEAR('Rent Roll'!$C17),'Rent Roll'!$O17),MONTH(Y$3)=MONTH('Rent Roll'!$C17)),1,0),0)</f>
        <v>0</v>
      </c>
      <c r="Z175" s="567">
        <f>IFERROR(IF(AND(NOT(YEAR(Z$3)&lt;=YEAR('Rent Roll'!$C17)+'Rent Roll'!$P17-1),MOD(YEAR(Z$3),'Rent Roll'!$O17)=MOD(YEAR('Rent Roll'!$C17),'Rent Roll'!$O17),MONTH(Z$3)=MONTH('Rent Roll'!$C17)),1,0),0)</f>
        <v>0</v>
      </c>
      <c r="AA175" s="567">
        <f>IFERROR(IF(AND(NOT(YEAR(AA$3)&lt;=YEAR('Rent Roll'!$C17)+'Rent Roll'!$P17-1),MOD(YEAR(AA$3),'Rent Roll'!$O17)=MOD(YEAR('Rent Roll'!$C17),'Rent Roll'!$O17),MONTH(AA$3)=MONTH('Rent Roll'!$C17)),1,0),0)</f>
        <v>0</v>
      </c>
      <c r="AB175" s="567">
        <f>IFERROR(IF(AND(NOT(YEAR(AB$3)&lt;=YEAR('Rent Roll'!$C17)+'Rent Roll'!$P17-1),MOD(YEAR(AB$3),'Rent Roll'!$O17)=MOD(YEAR('Rent Roll'!$C17),'Rent Roll'!$O17),MONTH(AB$3)=MONTH('Rent Roll'!$C17)),1,0),0)</f>
        <v>0</v>
      </c>
      <c r="AC175" s="567">
        <f>IFERROR(IF(AND(NOT(YEAR(AC$3)&lt;=YEAR('Rent Roll'!$C17)+'Rent Roll'!$P17-1),MOD(YEAR(AC$3),'Rent Roll'!$O17)=MOD(YEAR('Rent Roll'!$C17),'Rent Roll'!$O17),MONTH(AC$3)=MONTH('Rent Roll'!$C17)),1,0),0)</f>
        <v>0</v>
      </c>
      <c r="AD175" s="767">
        <f>IFERROR(IF(AND(NOT(YEAR(AD$3)&lt;=YEAR('Rent Roll'!$C17)+'Rent Roll'!$P17-1),MOD(YEAR(AD$3),'Rent Roll'!$O17)=MOD(YEAR('Rent Roll'!$C17),'Rent Roll'!$O17),MONTH(AD$3)=MONTH('Rent Roll'!$C17)),1,0),0)</f>
        <v>0</v>
      </c>
      <c r="AE175" s="768">
        <f>IFERROR(IF(AND(NOT(YEAR(AE$3)&lt;=YEAR('Rent Roll'!$C17)+'Rent Roll'!$P17-1),MOD(YEAR(AE$3),'Rent Roll'!$O17)=MOD(YEAR('Rent Roll'!$C17),'Rent Roll'!$O17),MONTH(AE$3)=MONTH('Rent Roll'!$C17)),1,0),0)</f>
        <v>0</v>
      </c>
      <c r="AF175" s="567">
        <f>IFERROR(IF(AND(NOT(YEAR(AF$3)&lt;=YEAR('Rent Roll'!$C17)+'Rent Roll'!$P17-1),MOD(YEAR(AF$3),'Rent Roll'!$O17)=MOD(YEAR('Rent Roll'!$C17),'Rent Roll'!$O17),MONTH(AF$3)=MONTH('Rent Roll'!$C17)),1,0),0)</f>
        <v>0</v>
      </c>
      <c r="AG175" s="567">
        <f>IFERROR(IF(AND(NOT(YEAR(AG$3)&lt;=YEAR('Rent Roll'!$C17)+'Rent Roll'!$P17-1),MOD(YEAR(AG$3),'Rent Roll'!$O17)=MOD(YEAR('Rent Roll'!$C17),'Rent Roll'!$O17),MONTH(AG$3)=MONTH('Rent Roll'!$C17)),1,0),0)</f>
        <v>0</v>
      </c>
      <c r="AH175" s="567">
        <f>IFERROR(IF(AND(NOT(YEAR(AH$3)&lt;=YEAR('Rent Roll'!$C17)+'Rent Roll'!$P17-1),MOD(YEAR(AH$3),'Rent Roll'!$O17)=MOD(YEAR('Rent Roll'!$C17),'Rent Roll'!$O17),MONTH(AH$3)=MONTH('Rent Roll'!$C17)),1,0),0)</f>
        <v>0</v>
      </c>
      <c r="AI175" s="567">
        <f>IFERROR(IF(AND(NOT(YEAR(AI$3)&lt;=YEAR('Rent Roll'!$C17)+'Rent Roll'!$P17-1),MOD(YEAR(AI$3),'Rent Roll'!$O17)=MOD(YEAR('Rent Roll'!$C17),'Rent Roll'!$O17),MONTH(AI$3)=MONTH('Rent Roll'!$C17)),1,0),0)</f>
        <v>0</v>
      </c>
      <c r="AJ175" s="567">
        <f>IFERROR(IF(AND(NOT(YEAR(AJ$3)&lt;=YEAR('Rent Roll'!$C17)+'Rent Roll'!$P17-1),MOD(YEAR(AJ$3),'Rent Roll'!$O17)=MOD(YEAR('Rent Roll'!$C17),'Rent Roll'!$O17),MONTH(AJ$3)=MONTH('Rent Roll'!$C17)),1,0),0)</f>
        <v>0</v>
      </c>
      <c r="AK175" s="567">
        <f>IFERROR(IF(AND(NOT(YEAR(AK$3)&lt;=YEAR('Rent Roll'!$C17)+'Rent Roll'!$P17-1),MOD(YEAR(AK$3),'Rent Roll'!$O17)=MOD(YEAR('Rent Roll'!$C17),'Rent Roll'!$O17),MONTH(AK$3)=MONTH('Rent Roll'!$C17)),1,0),0)</f>
        <v>0</v>
      </c>
      <c r="AL175" s="567">
        <f>IFERROR(IF(AND(NOT(YEAR(AL$3)&lt;=YEAR('Rent Roll'!$C17)+'Rent Roll'!$P17-1),MOD(YEAR(AL$3),'Rent Roll'!$O17)=MOD(YEAR('Rent Roll'!$C17),'Rent Roll'!$O17),MONTH(AL$3)=MONTH('Rent Roll'!$C17)),1,0),0)</f>
        <v>0</v>
      </c>
      <c r="AM175" s="567">
        <f>IFERROR(IF(AND(NOT(YEAR(AM$3)&lt;=YEAR('Rent Roll'!$C17)+'Rent Roll'!$P17-1),MOD(YEAR(AM$3),'Rent Roll'!$O17)=MOD(YEAR('Rent Roll'!$C17),'Rent Roll'!$O17),MONTH(AM$3)=MONTH('Rent Roll'!$C17)),1,0),0)</f>
        <v>0</v>
      </c>
      <c r="AN175" s="567">
        <f>IFERROR(IF(AND(NOT(YEAR(AN$3)&lt;=YEAR('Rent Roll'!$C17)+'Rent Roll'!$P17-1),MOD(YEAR(AN$3),'Rent Roll'!$O17)=MOD(YEAR('Rent Roll'!$C17),'Rent Roll'!$O17),MONTH(AN$3)=MONTH('Rent Roll'!$C17)),1,0),0)</f>
        <v>0</v>
      </c>
      <c r="AO175" s="567">
        <f>IFERROR(IF(AND(NOT(YEAR(AO$3)&lt;=YEAR('Rent Roll'!$C17)+'Rent Roll'!$P17-1),MOD(YEAR(AO$3),'Rent Roll'!$O17)=MOD(YEAR('Rent Roll'!$C17),'Rent Roll'!$O17),MONTH(AO$3)=MONTH('Rent Roll'!$C17)),1,0),0)</f>
        <v>0</v>
      </c>
      <c r="AP175" s="767">
        <f>IFERROR(IF(AND(NOT(YEAR(AP$3)&lt;=YEAR('Rent Roll'!$C17)+'Rent Roll'!$P17-1),MOD(YEAR(AP$3),'Rent Roll'!$O17)=MOD(YEAR('Rent Roll'!$C17),'Rent Roll'!$O17),MONTH(AP$3)=MONTH('Rent Roll'!$C17)),1,0),0)</f>
        <v>0</v>
      </c>
      <c r="AQ175" s="768">
        <f>IFERROR(IF(AND(NOT(YEAR(AQ$3)&lt;=YEAR('Rent Roll'!$C17)+'Rent Roll'!$P17-1),MOD(YEAR(AQ$3),'Rent Roll'!$O17)=MOD(YEAR('Rent Roll'!$C17),'Rent Roll'!$O17),MONTH(AQ$3)=MONTH('Rent Roll'!$C17)),1,0),0)</f>
        <v>0</v>
      </c>
      <c r="AR175" s="567">
        <f>IFERROR(IF(AND(NOT(YEAR(AR$3)&lt;=YEAR('Rent Roll'!$C17)+'Rent Roll'!$P17-1),MOD(YEAR(AR$3),'Rent Roll'!$O17)=MOD(YEAR('Rent Roll'!$C17),'Rent Roll'!$O17),MONTH(AR$3)=MONTH('Rent Roll'!$C17)),1,0),0)</f>
        <v>0</v>
      </c>
      <c r="AS175" s="567">
        <f>IFERROR(IF(AND(NOT(YEAR(AS$3)&lt;=YEAR('Rent Roll'!$C17)+'Rent Roll'!$P17-1),MOD(YEAR(AS$3),'Rent Roll'!$O17)=MOD(YEAR('Rent Roll'!$C17),'Rent Roll'!$O17),MONTH(AS$3)=MONTH('Rent Roll'!$C17)),1,0),0)</f>
        <v>0</v>
      </c>
      <c r="AT175" s="567">
        <f>IFERROR(IF(AND(NOT(YEAR(AT$3)&lt;=YEAR('Rent Roll'!$C17)+'Rent Roll'!$P17-1),MOD(YEAR(AT$3),'Rent Roll'!$O17)=MOD(YEAR('Rent Roll'!$C17),'Rent Roll'!$O17),MONTH(AT$3)=MONTH('Rent Roll'!$C17)),1,0),0)</f>
        <v>0</v>
      </c>
      <c r="AU175" s="567">
        <f>IFERROR(IF(AND(NOT(YEAR(AU$3)&lt;=YEAR('Rent Roll'!$C17)+'Rent Roll'!$P17-1),MOD(YEAR(AU$3),'Rent Roll'!$O17)=MOD(YEAR('Rent Roll'!$C17),'Rent Roll'!$O17),MONTH(AU$3)=MONTH('Rent Roll'!$C17)),1,0),0)</f>
        <v>0</v>
      </c>
      <c r="AV175" s="567">
        <f>IFERROR(IF(AND(NOT(YEAR(AV$3)&lt;=YEAR('Rent Roll'!$C17)+'Rent Roll'!$P17-1),MOD(YEAR(AV$3),'Rent Roll'!$O17)=MOD(YEAR('Rent Roll'!$C17),'Rent Roll'!$O17),MONTH(AV$3)=MONTH('Rent Roll'!$C17)),1,0),0)</f>
        <v>0</v>
      </c>
      <c r="AW175" s="567">
        <f>IFERROR(IF(AND(NOT(YEAR(AW$3)&lt;=YEAR('Rent Roll'!$C17)+'Rent Roll'!$P17-1),MOD(YEAR(AW$3),'Rent Roll'!$O17)=MOD(YEAR('Rent Roll'!$C17),'Rent Roll'!$O17),MONTH(AW$3)=MONTH('Rent Roll'!$C17)),1,0),0)</f>
        <v>0</v>
      </c>
      <c r="AX175" s="567">
        <f>IFERROR(IF(AND(NOT(YEAR(AX$3)&lt;=YEAR('Rent Roll'!$C17)+'Rent Roll'!$P17-1),MOD(YEAR(AX$3),'Rent Roll'!$O17)=MOD(YEAR('Rent Roll'!$C17),'Rent Roll'!$O17),MONTH(AX$3)=MONTH('Rent Roll'!$C17)),1,0),0)</f>
        <v>0</v>
      </c>
      <c r="AY175" s="567">
        <f>IFERROR(IF(AND(NOT(YEAR(AY$3)&lt;=YEAR('Rent Roll'!$C17)+'Rent Roll'!$P17-1),MOD(YEAR(AY$3),'Rent Roll'!$O17)=MOD(YEAR('Rent Roll'!$C17),'Rent Roll'!$O17),MONTH(AY$3)=MONTH('Rent Roll'!$C17)),1,0),0)</f>
        <v>0</v>
      </c>
      <c r="AZ175" s="567">
        <f>IFERROR(IF(AND(NOT(YEAR(AZ$3)&lt;=YEAR('Rent Roll'!$C17)+'Rent Roll'!$P17-1),MOD(YEAR(AZ$3),'Rent Roll'!$O17)=MOD(YEAR('Rent Roll'!$C17),'Rent Roll'!$O17),MONTH(AZ$3)=MONTH('Rent Roll'!$C17)),1,0),0)</f>
        <v>0</v>
      </c>
      <c r="BA175" s="567">
        <f>IFERROR(IF(AND(NOT(YEAR(BA$3)&lt;=YEAR('Rent Roll'!$C17)+'Rent Roll'!$P17-1),MOD(YEAR(BA$3),'Rent Roll'!$O17)=MOD(YEAR('Rent Roll'!$C17),'Rent Roll'!$O17),MONTH(BA$3)=MONTH('Rent Roll'!$C17)),1,0),0)</f>
        <v>0</v>
      </c>
      <c r="BB175" s="767">
        <f>IFERROR(IF(AND(NOT(YEAR(BB$3)&lt;=YEAR('Rent Roll'!$C17)+'Rent Roll'!$P17-1),MOD(YEAR(BB$3),'Rent Roll'!$O17)=MOD(YEAR('Rent Roll'!$C17),'Rent Roll'!$O17),MONTH(BB$3)=MONTH('Rent Roll'!$C17)),1,0),0)</f>
        <v>0</v>
      </c>
      <c r="BC175" s="768">
        <f>IFERROR(IF(AND(NOT(YEAR(BC$3)&lt;=YEAR('Rent Roll'!$C17)+'Rent Roll'!$P17-1),MOD(YEAR(BC$3),'Rent Roll'!$O17)=MOD(YEAR('Rent Roll'!$C17),'Rent Roll'!$O17),MONTH(BC$3)=MONTH('Rent Roll'!$C17)),1,0),0)</f>
        <v>0</v>
      </c>
      <c r="BD175" s="567">
        <f>IFERROR(IF(AND(NOT(YEAR(BD$3)&lt;=YEAR('Rent Roll'!$C17)+'Rent Roll'!$P17-1),MOD(YEAR(BD$3),'Rent Roll'!$O17)=MOD(YEAR('Rent Roll'!$C17),'Rent Roll'!$O17),MONTH(BD$3)=MONTH('Rent Roll'!$C17)),1,0),0)</f>
        <v>0</v>
      </c>
      <c r="BE175" s="567">
        <f>IFERROR(IF(AND(NOT(YEAR(BE$3)&lt;=YEAR('Rent Roll'!$C17)+'Rent Roll'!$P17-1),MOD(YEAR(BE$3),'Rent Roll'!$O17)=MOD(YEAR('Rent Roll'!$C17),'Rent Roll'!$O17),MONTH(BE$3)=MONTH('Rent Roll'!$C17)),1,0),0)</f>
        <v>0</v>
      </c>
      <c r="BF175" s="567">
        <f>IFERROR(IF(AND(NOT(YEAR(BF$3)&lt;=YEAR('Rent Roll'!$C17)+'Rent Roll'!$P17-1),MOD(YEAR(BF$3),'Rent Roll'!$O17)=MOD(YEAR('Rent Roll'!$C17),'Rent Roll'!$O17),MONTH(BF$3)=MONTH('Rent Roll'!$C17)),1,0),0)</f>
        <v>0</v>
      </c>
      <c r="BG175" s="567">
        <f>IFERROR(IF(AND(NOT(YEAR(BG$3)&lt;=YEAR('Rent Roll'!$C17)+'Rent Roll'!$P17-1),MOD(YEAR(BG$3),'Rent Roll'!$O17)=MOD(YEAR('Rent Roll'!$C17),'Rent Roll'!$O17),MONTH(BG$3)=MONTH('Rent Roll'!$C17)),1,0),0)</f>
        <v>0</v>
      </c>
      <c r="BH175" s="567">
        <f>IFERROR(IF(AND(NOT(YEAR(BH$3)&lt;=YEAR('Rent Roll'!$C17)+'Rent Roll'!$P17-1),MOD(YEAR(BH$3),'Rent Roll'!$O17)=MOD(YEAR('Rent Roll'!$C17),'Rent Roll'!$O17),MONTH(BH$3)=MONTH('Rent Roll'!$C17)),1,0),0)</f>
        <v>0</v>
      </c>
      <c r="BI175" s="567">
        <f>IFERROR(IF(AND(NOT(YEAR(BI$3)&lt;=YEAR('Rent Roll'!$C17)+'Rent Roll'!$P17-1),MOD(YEAR(BI$3),'Rent Roll'!$O17)=MOD(YEAR('Rent Roll'!$C17),'Rent Roll'!$O17),MONTH(BI$3)=MONTH('Rent Roll'!$C17)),1,0),0)</f>
        <v>0</v>
      </c>
      <c r="BJ175" s="567">
        <f>IFERROR(IF(AND(NOT(YEAR(BJ$3)&lt;=YEAR('Rent Roll'!$C17)+'Rent Roll'!$P17-1),MOD(YEAR(BJ$3),'Rent Roll'!$O17)=MOD(YEAR('Rent Roll'!$C17),'Rent Roll'!$O17),MONTH(BJ$3)=MONTH('Rent Roll'!$C17)),1,0),0)</f>
        <v>0</v>
      </c>
      <c r="BK175" s="567">
        <f>IFERROR(IF(AND(NOT(YEAR(BK$3)&lt;=YEAR('Rent Roll'!$C17)+'Rent Roll'!$P17-1),MOD(YEAR(BK$3),'Rent Roll'!$O17)=MOD(YEAR('Rent Roll'!$C17),'Rent Roll'!$O17),MONTH(BK$3)=MONTH('Rent Roll'!$C17)),1,0),0)</f>
        <v>0</v>
      </c>
      <c r="BL175" s="567">
        <f>IFERROR(IF(AND(NOT(YEAR(BL$3)&lt;=YEAR('Rent Roll'!$C17)+'Rent Roll'!$P17-1),MOD(YEAR(BL$3),'Rent Roll'!$O17)=MOD(YEAR('Rent Roll'!$C17),'Rent Roll'!$O17),MONTH(BL$3)=MONTH('Rent Roll'!$C17)),1,0),0)</f>
        <v>0</v>
      </c>
      <c r="BM175" s="567">
        <f>IFERROR(IF(AND(NOT(YEAR(BM$3)&lt;=YEAR('Rent Roll'!$C17)+'Rent Roll'!$P17-1),MOD(YEAR(BM$3),'Rent Roll'!$O17)=MOD(YEAR('Rent Roll'!$C17),'Rent Roll'!$O17),MONTH(BM$3)=MONTH('Rent Roll'!$C17)),1,0),0)</f>
        <v>0</v>
      </c>
      <c r="BN175" s="767">
        <f>IFERROR(IF(AND(NOT(YEAR(BN$3)&lt;=YEAR('Rent Roll'!$C17)+'Rent Roll'!$P17-1),MOD(YEAR(BN$3),'Rent Roll'!$O17)=MOD(YEAR('Rent Roll'!$C17),'Rent Roll'!$O17),MONTH(BN$3)=MONTH('Rent Roll'!$C17)),1,0),0)</f>
        <v>0</v>
      </c>
      <c r="BO175" s="768">
        <f>IFERROR(IF(AND(NOT(YEAR(BO$3)&lt;=YEAR('Rent Roll'!$C17)+'Rent Roll'!$P17-1),MOD(YEAR(BO$3),'Rent Roll'!$O17)=MOD(YEAR('Rent Roll'!$C17),'Rent Roll'!$O17),MONTH(BO$3)=MONTH('Rent Roll'!$C17)),1,0),0)</f>
        <v>0</v>
      </c>
      <c r="BP175" s="567">
        <f>IFERROR(IF(AND(NOT(YEAR(BP$3)&lt;=YEAR('Rent Roll'!$C17)+'Rent Roll'!$P17-1),MOD(YEAR(BP$3),'Rent Roll'!$O17)=MOD(YEAR('Rent Roll'!$C17),'Rent Roll'!$O17),MONTH(BP$3)=MONTH('Rent Roll'!$C17)),1,0),0)</f>
        <v>0</v>
      </c>
      <c r="BQ175" s="567">
        <f>IFERROR(IF(AND(NOT(YEAR(BQ$3)&lt;=YEAR('Rent Roll'!$C17)+'Rent Roll'!$P17-1),MOD(YEAR(BQ$3),'Rent Roll'!$O17)=MOD(YEAR('Rent Roll'!$C17),'Rent Roll'!$O17),MONTH(BQ$3)=MONTH('Rent Roll'!$C17)),1,0),0)</f>
        <v>0</v>
      </c>
      <c r="BR175" s="567">
        <f>IFERROR(IF(AND(NOT(YEAR(BR$3)&lt;=YEAR('Rent Roll'!$C17)+'Rent Roll'!$P17-1),MOD(YEAR(BR$3),'Rent Roll'!$O17)=MOD(YEAR('Rent Roll'!$C17),'Rent Roll'!$O17),MONTH(BR$3)=MONTH('Rent Roll'!$C17)),1,0),0)</f>
        <v>0</v>
      </c>
      <c r="BS175" s="567">
        <f>IFERROR(IF(AND(NOT(YEAR(BS$3)&lt;=YEAR('Rent Roll'!$C17)+'Rent Roll'!$P17-1),MOD(YEAR(BS$3),'Rent Roll'!$O17)=MOD(YEAR('Rent Roll'!$C17),'Rent Roll'!$O17),MONTH(BS$3)=MONTH('Rent Roll'!$C17)),1,0),0)</f>
        <v>0</v>
      </c>
      <c r="BT175" s="567">
        <f>IFERROR(IF(AND(NOT(YEAR(BT$3)&lt;=YEAR('Rent Roll'!$C17)+'Rent Roll'!$P17-1),MOD(YEAR(BT$3),'Rent Roll'!$O17)=MOD(YEAR('Rent Roll'!$C17),'Rent Roll'!$O17),MONTH(BT$3)=MONTH('Rent Roll'!$C17)),1,0),0)</f>
        <v>0</v>
      </c>
      <c r="BU175" s="567">
        <f>IFERROR(IF(AND(NOT(YEAR(BU$3)&lt;=YEAR('Rent Roll'!$C17)+'Rent Roll'!$P17-1),MOD(YEAR(BU$3),'Rent Roll'!$O17)=MOD(YEAR('Rent Roll'!$C17),'Rent Roll'!$O17),MONTH(BU$3)=MONTH('Rent Roll'!$C17)),1,0),0)</f>
        <v>0</v>
      </c>
      <c r="BV175" s="567">
        <f>IFERROR(IF(AND(NOT(YEAR(BV$3)&lt;=YEAR('Rent Roll'!$C17)+'Rent Roll'!$P17-1),MOD(YEAR(BV$3),'Rent Roll'!$O17)=MOD(YEAR('Rent Roll'!$C17),'Rent Roll'!$O17),MONTH(BV$3)=MONTH('Rent Roll'!$C17)),1,0),0)</f>
        <v>0</v>
      </c>
      <c r="BW175" s="567">
        <f>IFERROR(IF(AND(NOT(YEAR(BW$3)&lt;=YEAR('Rent Roll'!$C17)+'Rent Roll'!$P17-1),MOD(YEAR(BW$3),'Rent Roll'!$O17)=MOD(YEAR('Rent Roll'!$C17),'Rent Roll'!$O17),MONTH(BW$3)=MONTH('Rent Roll'!$C17)),1,0),0)</f>
        <v>0</v>
      </c>
      <c r="BX175" s="567">
        <f>IFERROR(IF(AND(NOT(YEAR(BX$3)&lt;=YEAR('Rent Roll'!$C17)+'Rent Roll'!$P17-1),MOD(YEAR(BX$3),'Rent Roll'!$O17)=MOD(YEAR('Rent Roll'!$C17),'Rent Roll'!$O17),MONTH(BX$3)=MONTH('Rent Roll'!$C17)),1,0),0)</f>
        <v>0</v>
      </c>
      <c r="BY175" s="567">
        <f>IFERROR(IF(AND(NOT(YEAR(BY$3)&lt;=YEAR('Rent Roll'!$C17)+'Rent Roll'!$P17-1),MOD(YEAR(BY$3),'Rent Roll'!$O17)=MOD(YEAR('Rent Roll'!$C17),'Rent Roll'!$O17),MONTH(BY$3)=MONTH('Rent Roll'!$C17)),1,0),0)</f>
        <v>0</v>
      </c>
      <c r="BZ175" s="767">
        <f>IFERROR(IF(AND(NOT(YEAR(BZ$3)&lt;=YEAR('Rent Roll'!$C17)+'Rent Roll'!$P17-1),MOD(YEAR(BZ$3),'Rent Roll'!$O17)=MOD(YEAR('Rent Roll'!$C17),'Rent Roll'!$O17),MONTH(BZ$3)=MONTH('Rent Roll'!$C17)),1,0),0)</f>
        <v>0</v>
      </c>
      <c r="CA175" s="768">
        <f>IFERROR(IF(AND(NOT(YEAR(CA$3)&lt;=YEAR('Rent Roll'!$C17)+'Rent Roll'!$P17-1),MOD(YEAR(CA$3),'Rent Roll'!$O17)=MOD(YEAR('Rent Roll'!$C17),'Rent Roll'!$O17),MONTH(CA$3)=MONTH('Rent Roll'!$C17)),1,0),0)</f>
        <v>0</v>
      </c>
      <c r="CB175" s="567">
        <f>IFERROR(IF(AND(NOT(YEAR(CB$3)&lt;=YEAR('Rent Roll'!$C17)+'Rent Roll'!$P17-1),MOD(YEAR(CB$3),'Rent Roll'!$O17)=MOD(YEAR('Rent Roll'!$C17),'Rent Roll'!$O17),MONTH(CB$3)=MONTH('Rent Roll'!$C17)),1,0),0)</f>
        <v>0</v>
      </c>
      <c r="CC175" s="567">
        <f>IFERROR(IF(AND(NOT(YEAR(CC$3)&lt;=YEAR('Rent Roll'!$C17)+'Rent Roll'!$P17-1),MOD(YEAR(CC$3),'Rent Roll'!$O17)=MOD(YEAR('Rent Roll'!$C17),'Rent Roll'!$O17),MONTH(CC$3)=MONTH('Rent Roll'!$C17)),1,0),0)</f>
        <v>0</v>
      </c>
      <c r="CD175" s="567">
        <f>IFERROR(IF(AND(NOT(YEAR(CD$3)&lt;=YEAR('Rent Roll'!$C17)+'Rent Roll'!$P17-1),MOD(YEAR(CD$3),'Rent Roll'!$O17)=MOD(YEAR('Rent Roll'!$C17),'Rent Roll'!$O17),MONTH(CD$3)=MONTH('Rent Roll'!$C17)),1,0),0)</f>
        <v>0</v>
      </c>
      <c r="CE175" s="567">
        <f>IFERROR(IF(AND(NOT(YEAR(CE$3)&lt;=YEAR('Rent Roll'!$C17)+'Rent Roll'!$P17-1),MOD(YEAR(CE$3),'Rent Roll'!$O17)=MOD(YEAR('Rent Roll'!$C17),'Rent Roll'!$O17),MONTH(CE$3)=MONTH('Rent Roll'!$C17)),1,0),0)</f>
        <v>0</v>
      </c>
      <c r="CF175" s="567">
        <f>IFERROR(IF(AND(NOT(YEAR(CF$3)&lt;=YEAR('Rent Roll'!$C17)+'Rent Roll'!$P17-1),MOD(YEAR(CF$3),'Rent Roll'!$O17)=MOD(YEAR('Rent Roll'!$C17),'Rent Roll'!$O17),MONTH(CF$3)=MONTH('Rent Roll'!$C17)),1,0),0)</f>
        <v>0</v>
      </c>
      <c r="CG175" s="567">
        <f>IFERROR(IF(AND(NOT(YEAR(CG$3)&lt;=YEAR('Rent Roll'!$C17)+'Rent Roll'!$P17-1),MOD(YEAR(CG$3),'Rent Roll'!$O17)=MOD(YEAR('Rent Roll'!$C17),'Rent Roll'!$O17),MONTH(CG$3)=MONTH('Rent Roll'!$C17)),1,0),0)</f>
        <v>0</v>
      </c>
      <c r="CH175" s="567">
        <f>IFERROR(IF(AND(NOT(YEAR(CH$3)&lt;=YEAR('Rent Roll'!$C17)+'Rent Roll'!$P17-1),MOD(YEAR(CH$3),'Rent Roll'!$O17)=MOD(YEAR('Rent Roll'!$C17),'Rent Roll'!$O17),MONTH(CH$3)=MONTH('Rent Roll'!$C17)),1,0),0)</f>
        <v>0</v>
      </c>
      <c r="CI175" s="567">
        <f>IFERROR(IF(AND(NOT(YEAR(CI$3)&lt;=YEAR('Rent Roll'!$C17)+'Rent Roll'!$P17-1),MOD(YEAR(CI$3),'Rent Roll'!$O17)=MOD(YEAR('Rent Roll'!$C17),'Rent Roll'!$O17),MONTH(CI$3)=MONTH('Rent Roll'!$C17)),1,0),0)</f>
        <v>0</v>
      </c>
      <c r="CJ175" s="567">
        <f>IFERROR(IF(AND(NOT(YEAR(CJ$3)&lt;=YEAR('Rent Roll'!$C17)+'Rent Roll'!$P17-1),MOD(YEAR(CJ$3),'Rent Roll'!$O17)=MOD(YEAR('Rent Roll'!$C17),'Rent Roll'!$O17),MONTH(CJ$3)=MONTH('Rent Roll'!$C17)),1,0),0)</f>
        <v>0</v>
      </c>
      <c r="CK175" s="567">
        <f>IFERROR(IF(AND(NOT(YEAR(CK$3)&lt;=YEAR('Rent Roll'!$C17)+'Rent Roll'!$P17-1),MOD(YEAR(CK$3),'Rent Roll'!$O17)=MOD(YEAR('Rent Roll'!$C17),'Rent Roll'!$O17),MONTH(CK$3)=MONTH('Rent Roll'!$C17)),1,0),0)</f>
        <v>0</v>
      </c>
      <c r="CL175" s="767">
        <f>IFERROR(IF(AND(NOT(YEAR(CL$3)&lt;=YEAR('Rent Roll'!$C17)+'Rent Roll'!$P17-1),MOD(YEAR(CL$3),'Rent Roll'!$O17)=MOD(YEAR('Rent Roll'!$C17),'Rent Roll'!$O17),MONTH(CL$3)=MONTH('Rent Roll'!$C17)),1,0),0)</f>
        <v>0</v>
      </c>
      <c r="CM175" s="768">
        <f>IFERROR(IF(AND(NOT(YEAR(CM$3)&lt;=YEAR('Rent Roll'!$C17)+'Rent Roll'!$P17-1),MOD(YEAR(CM$3),'Rent Roll'!$O17)=MOD(YEAR('Rent Roll'!$C17),'Rent Roll'!$O17),MONTH(CM$3)=MONTH('Rent Roll'!$C17)),1,0),0)</f>
        <v>0</v>
      </c>
      <c r="CN175" s="567">
        <f>IFERROR(IF(AND(NOT(YEAR(CN$3)&lt;=YEAR('Rent Roll'!$C17)+'Rent Roll'!$P17-1),MOD(YEAR(CN$3),'Rent Roll'!$O17)=MOD(YEAR('Rent Roll'!$C17),'Rent Roll'!$O17),MONTH(CN$3)=MONTH('Rent Roll'!$C17)),1,0),0)</f>
        <v>0</v>
      </c>
      <c r="CO175" s="567">
        <f>IFERROR(IF(AND(NOT(YEAR(CO$3)&lt;=YEAR('Rent Roll'!$C17)+'Rent Roll'!$P17-1),MOD(YEAR(CO$3),'Rent Roll'!$O17)=MOD(YEAR('Rent Roll'!$C17),'Rent Roll'!$O17),MONTH(CO$3)=MONTH('Rent Roll'!$C17)),1,0),0)</f>
        <v>0</v>
      </c>
      <c r="CP175" s="567">
        <f>IFERROR(IF(AND(NOT(YEAR(CP$3)&lt;=YEAR('Rent Roll'!$C17)+'Rent Roll'!$P17-1),MOD(YEAR(CP$3),'Rent Roll'!$O17)=MOD(YEAR('Rent Roll'!$C17),'Rent Roll'!$O17),MONTH(CP$3)=MONTH('Rent Roll'!$C17)),1,0),0)</f>
        <v>0</v>
      </c>
      <c r="CQ175" s="567">
        <f>IFERROR(IF(AND(NOT(YEAR(CQ$3)&lt;=YEAR('Rent Roll'!$C17)+'Rent Roll'!$P17-1),MOD(YEAR(CQ$3),'Rent Roll'!$O17)=MOD(YEAR('Rent Roll'!$C17),'Rent Roll'!$O17),MONTH(CQ$3)=MONTH('Rent Roll'!$C17)),1,0),0)</f>
        <v>0</v>
      </c>
      <c r="CR175" s="567">
        <f>IFERROR(IF(AND(NOT(YEAR(CR$3)&lt;=YEAR('Rent Roll'!$C17)+'Rent Roll'!$P17-1),MOD(YEAR(CR$3),'Rent Roll'!$O17)=MOD(YEAR('Rent Roll'!$C17),'Rent Roll'!$O17),MONTH(CR$3)=MONTH('Rent Roll'!$C17)),1,0),0)</f>
        <v>0</v>
      </c>
      <c r="CS175" s="567">
        <f>IFERROR(IF(AND(NOT(YEAR(CS$3)&lt;=YEAR('Rent Roll'!$C17)+'Rent Roll'!$P17-1),MOD(YEAR(CS$3),'Rent Roll'!$O17)=MOD(YEAR('Rent Roll'!$C17),'Rent Roll'!$O17),MONTH(CS$3)=MONTH('Rent Roll'!$C17)),1,0),0)</f>
        <v>0</v>
      </c>
      <c r="CT175" s="567">
        <f>IFERROR(IF(AND(NOT(YEAR(CT$3)&lt;=YEAR('Rent Roll'!$C17)+'Rent Roll'!$P17-1),MOD(YEAR(CT$3),'Rent Roll'!$O17)=MOD(YEAR('Rent Roll'!$C17),'Rent Roll'!$O17),MONTH(CT$3)=MONTH('Rent Roll'!$C17)),1,0),0)</f>
        <v>0</v>
      </c>
      <c r="CU175" s="567">
        <f>IFERROR(IF(AND(NOT(YEAR(CU$3)&lt;=YEAR('Rent Roll'!$C17)+'Rent Roll'!$P17-1),MOD(YEAR(CU$3),'Rent Roll'!$O17)=MOD(YEAR('Rent Roll'!$C17),'Rent Roll'!$O17),MONTH(CU$3)=MONTH('Rent Roll'!$C17)),1,0),0)</f>
        <v>0</v>
      </c>
      <c r="CV175" s="567">
        <f>IFERROR(IF(AND(NOT(YEAR(CV$3)&lt;=YEAR('Rent Roll'!$C17)+'Rent Roll'!$P17-1),MOD(YEAR(CV$3),'Rent Roll'!$O17)=MOD(YEAR('Rent Roll'!$C17),'Rent Roll'!$O17),MONTH(CV$3)=MONTH('Rent Roll'!$C17)),1,0),0)</f>
        <v>0</v>
      </c>
      <c r="CW175" s="567">
        <f>IFERROR(IF(AND(NOT(YEAR(CW$3)&lt;=YEAR('Rent Roll'!$C17)+'Rent Roll'!$P17-1),MOD(YEAR(CW$3),'Rent Roll'!$O17)=MOD(YEAR('Rent Roll'!$C17),'Rent Roll'!$O17),MONTH(CW$3)=MONTH('Rent Roll'!$C17)),1,0),0)</f>
        <v>0</v>
      </c>
      <c r="CX175" s="767">
        <f>IFERROR(IF(AND(NOT(YEAR(CX$3)&lt;=YEAR('Rent Roll'!$C17)+'Rent Roll'!$P17-1),MOD(YEAR(CX$3),'Rent Roll'!$O17)=MOD(YEAR('Rent Roll'!$C17),'Rent Roll'!$O17),MONTH(CX$3)=MONTH('Rent Roll'!$C17)),1,0),0)</f>
        <v>0</v>
      </c>
      <c r="CY175" s="768">
        <f>IFERROR(IF(AND(NOT(YEAR(CY$3)&lt;=YEAR('Rent Roll'!$C17)+'Rent Roll'!$P17-1),MOD(YEAR(CY$3),'Rent Roll'!$O17)=MOD(YEAR('Rent Roll'!$C17),'Rent Roll'!$O17),MONTH(CY$3)=MONTH('Rent Roll'!$C17)),1,0),0)</f>
        <v>0</v>
      </c>
      <c r="CZ175" s="567">
        <f>IFERROR(IF(AND(NOT(YEAR(CZ$3)&lt;=YEAR('Rent Roll'!$C17)+'Rent Roll'!$P17-1),MOD(YEAR(CZ$3),'Rent Roll'!$O17)=MOD(YEAR('Rent Roll'!$C17),'Rent Roll'!$O17),MONTH(CZ$3)=MONTH('Rent Roll'!$C17)),1,0),0)</f>
        <v>0</v>
      </c>
      <c r="DA175" s="567">
        <f>IFERROR(IF(AND(NOT(YEAR(DA$3)&lt;=YEAR('Rent Roll'!$C17)+'Rent Roll'!$P17-1),MOD(YEAR(DA$3),'Rent Roll'!$O17)=MOD(YEAR('Rent Roll'!$C17),'Rent Roll'!$O17),MONTH(DA$3)=MONTH('Rent Roll'!$C17)),1,0),0)</f>
        <v>0</v>
      </c>
      <c r="DB175" s="567">
        <f>IFERROR(IF(AND(NOT(YEAR(DB$3)&lt;=YEAR('Rent Roll'!$C17)+'Rent Roll'!$P17-1),MOD(YEAR(DB$3),'Rent Roll'!$O17)=MOD(YEAR('Rent Roll'!$C17),'Rent Roll'!$O17),MONTH(DB$3)=MONTH('Rent Roll'!$C17)),1,0),0)</f>
        <v>0</v>
      </c>
      <c r="DC175" s="567">
        <f>IFERROR(IF(AND(NOT(YEAR(DC$3)&lt;=YEAR('Rent Roll'!$C17)+'Rent Roll'!$P17-1),MOD(YEAR(DC$3),'Rent Roll'!$O17)=MOD(YEAR('Rent Roll'!$C17),'Rent Roll'!$O17),MONTH(DC$3)=MONTH('Rent Roll'!$C17)),1,0),0)</f>
        <v>0</v>
      </c>
      <c r="DD175" s="567">
        <f>IFERROR(IF(AND(NOT(YEAR(DD$3)&lt;=YEAR('Rent Roll'!$C17)+'Rent Roll'!$P17-1),MOD(YEAR(DD$3),'Rent Roll'!$O17)=MOD(YEAR('Rent Roll'!$C17),'Rent Roll'!$O17),MONTH(DD$3)=MONTH('Rent Roll'!$C17)),1,0),0)</f>
        <v>0</v>
      </c>
      <c r="DE175" s="567">
        <f>IFERROR(IF(AND(NOT(YEAR(DE$3)&lt;=YEAR('Rent Roll'!$C17)+'Rent Roll'!$P17-1),MOD(YEAR(DE$3),'Rent Roll'!$O17)=MOD(YEAR('Rent Roll'!$C17),'Rent Roll'!$O17),MONTH(DE$3)=MONTH('Rent Roll'!$C17)),1,0),0)</f>
        <v>0</v>
      </c>
      <c r="DF175" s="567">
        <f>IFERROR(IF(AND(NOT(YEAR(DF$3)&lt;=YEAR('Rent Roll'!$C17)+'Rent Roll'!$P17-1),MOD(YEAR(DF$3),'Rent Roll'!$O17)=MOD(YEAR('Rent Roll'!$C17),'Rent Roll'!$O17),MONTH(DF$3)=MONTH('Rent Roll'!$C17)),1,0),0)</f>
        <v>0</v>
      </c>
      <c r="DG175" s="567">
        <f>IFERROR(IF(AND(NOT(YEAR(DG$3)&lt;=YEAR('Rent Roll'!$C17)+'Rent Roll'!$P17-1),MOD(YEAR(DG$3),'Rent Roll'!$O17)=MOD(YEAR('Rent Roll'!$C17),'Rent Roll'!$O17),MONTH(DG$3)=MONTH('Rent Roll'!$C17)),1,0),0)</f>
        <v>0</v>
      </c>
      <c r="DH175" s="567">
        <f>IFERROR(IF(AND(NOT(YEAR(DH$3)&lt;=YEAR('Rent Roll'!$C17)+'Rent Roll'!$P17-1),MOD(YEAR(DH$3),'Rent Roll'!$O17)=MOD(YEAR('Rent Roll'!$C17),'Rent Roll'!$O17),MONTH(DH$3)=MONTH('Rent Roll'!$C17)),1,0),0)</f>
        <v>0</v>
      </c>
      <c r="DI175" s="567">
        <f>IFERROR(IF(AND(NOT(YEAR(DI$3)&lt;=YEAR('Rent Roll'!$C17)+'Rent Roll'!$P17-1),MOD(YEAR(DI$3),'Rent Roll'!$O17)=MOD(YEAR('Rent Roll'!$C17),'Rent Roll'!$O17),MONTH(DI$3)=MONTH('Rent Roll'!$C17)),1,0),0)</f>
        <v>0</v>
      </c>
      <c r="DJ175" s="767">
        <f>IFERROR(IF(AND(NOT(YEAR(DJ$3)&lt;=YEAR('Rent Roll'!$C17)+'Rent Roll'!$P17-1),MOD(YEAR(DJ$3),'Rent Roll'!$O17)=MOD(YEAR('Rent Roll'!$C17),'Rent Roll'!$O17),MONTH(DJ$3)=MONTH('Rent Roll'!$C17)),1,0),0)</f>
        <v>0</v>
      </c>
      <c r="DK175" s="768">
        <f>IFERROR(IF(AND(NOT(YEAR(DK$3)&lt;=YEAR('Rent Roll'!$C17)+'Rent Roll'!$P17-1),MOD(YEAR(DK$3),'Rent Roll'!$O17)=MOD(YEAR('Rent Roll'!$C17),'Rent Roll'!$O17),MONTH(DK$3)=MONTH('Rent Roll'!$C17)),1,0),0)</f>
        <v>0</v>
      </c>
      <c r="DL175" s="567">
        <f>IFERROR(IF(AND(NOT(YEAR(DL$3)&lt;=YEAR('Rent Roll'!$C17)+'Rent Roll'!$P17-1),MOD(YEAR(DL$3),'Rent Roll'!$O17)=MOD(YEAR('Rent Roll'!$C17),'Rent Roll'!$O17),MONTH(DL$3)=MONTH('Rent Roll'!$C17)),1,0),0)</f>
        <v>0</v>
      </c>
      <c r="DM175" s="567">
        <f>IFERROR(IF(AND(NOT(YEAR(DM$3)&lt;=YEAR('Rent Roll'!$C17)+'Rent Roll'!$P17-1),MOD(YEAR(DM$3),'Rent Roll'!$O17)=MOD(YEAR('Rent Roll'!$C17),'Rent Roll'!$O17),MONTH(DM$3)=MONTH('Rent Roll'!$C17)),1,0),0)</f>
        <v>0</v>
      </c>
      <c r="DN175" s="567">
        <f>IFERROR(IF(AND(NOT(YEAR(DN$3)&lt;=YEAR('Rent Roll'!$C17)+'Rent Roll'!$P17-1),MOD(YEAR(DN$3),'Rent Roll'!$O17)=MOD(YEAR('Rent Roll'!$C17),'Rent Roll'!$O17),MONTH(DN$3)=MONTH('Rent Roll'!$C17)),1,0),0)</f>
        <v>0</v>
      </c>
      <c r="DO175" s="567">
        <f>IFERROR(IF(AND(NOT(YEAR(DO$3)&lt;=YEAR('Rent Roll'!$C17)+'Rent Roll'!$P17-1),MOD(YEAR(DO$3),'Rent Roll'!$O17)=MOD(YEAR('Rent Roll'!$C17),'Rent Roll'!$O17),MONTH(DO$3)=MONTH('Rent Roll'!$C17)),1,0),0)</f>
        <v>0</v>
      </c>
      <c r="DP175" s="567">
        <f>IFERROR(IF(AND(NOT(YEAR(DP$3)&lt;=YEAR('Rent Roll'!$C17)+'Rent Roll'!$P17-1),MOD(YEAR(DP$3),'Rent Roll'!$O17)=MOD(YEAR('Rent Roll'!$C17),'Rent Roll'!$O17),MONTH(DP$3)=MONTH('Rent Roll'!$C17)),1,0),0)</f>
        <v>0</v>
      </c>
      <c r="DQ175" s="567">
        <f>IFERROR(IF(AND(NOT(YEAR(DQ$3)&lt;=YEAR('Rent Roll'!$C17)+'Rent Roll'!$P17-1),MOD(YEAR(DQ$3),'Rent Roll'!$O17)=MOD(YEAR('Rent Roll'!$C17),'Rent Roll'!$O17),MONTH(DQ$3)=MONTH('Rent Roll'!$C17)),1,0),0)</f>
        <v>0</v>
      </c>
      <c r="DR175" s="567">
        <f>IFERROR(IF(AND(NOT(YEAR(DR$3)&lt;=YEAR('Rent Roll'!$C17)+'Rent Roll'!$P17-1),MOD(YEAR(DR$3),'Rent Roll'!$O17)=MOD(YEAR('Rent Roll'!$C17),'Rent Roll'!$O17),MONTH(DR$3)=MONTH('Rent Roll'!$C17)),1,0),0)</f>
        <v>0</v>
      </c>
      <c r="DS175" s="567">
        <f>IFERROR(IF(AND(NOT(YEAR(DS$3)&lt;=YEAR('Rent Roll'!$C17)+'Rent Roll'!$P17-1),MOD(YEAR(DS$3),'Rent Roll'!$O17)=MOD(YEAR('Rent Roll'!$C17),'Rent Roll'!$O17),MONTH(DS$3)=MONTH('Rent Roll'!$C17)),1,0),0)</f>
        <v>0</v>
      </c>
      <c r="DT175" s="567">
        <f>IFERROR(IF(AND(NOT(YEAR(DT$3)&lt;=YEAR('Rent Roll'!$C17)+'Rent Roll'!$P17-1),MOD(YEAR(DT$3),'Rent Roll'!$O17)=MOD(YEAR('Rent Roll'!$C17),'Rent Roll'!$O17),MONTH(DT$3)=MONTH('Rent Roll'!$C17)),1,0),0)</f>
        <v>0</v>
      </c>
      <c r="DU175" s="567">
        <f>IFERROR(IF(AND(NOT(YEAR(DU$3)&lt;=YEAR('Rent Roll'!$C17)+'Rent Roll'!$P17-1),MOD(YEAR(DU$3),'Rent Roll'!$O17)=MOD(YEAR('Rent Roll'!$C17),'Rent Roll'!$O17),MONTH(DU$3)=MONTH('Rent Roll'!$C17)),1,0),0)</f>
        <v>0</v>
      </c>
      <c r="DV175" s="567">
        <f>IFERROR(IF(AND(NOT(YEAR(DV$3)&lt;=YEAR('Rent Roll'!$C17)+'Rent Roll'!$P17-1),MOD(YEAR(DV$3),'Rent Roll'!$O17)=MOD(YEAR('Rent Roll'!$C17),'Rent Roll'!$O17),MONTH(DV$3)=MONTH('Rent Roll'!$C17)),1,0),0)</f>
        <v>0</v>
      </c>
    </row>
    <row r="176" spans="1:126" s="565" customFormat="1" ht="12" customHeight="1" outlineLevel="1" x14ac:dyDescent="0.4">
      <c r="A176" s="731"/>
      <c r="B176" s="564">
        <f>'Rent Roll'!$B18</f>
        <v>0</v>
      </c>
      <c r="C176" s="566"/>
      <c r="D176" s="566"/>
      <c r="E176" s="566"/>
      <c r="F176" s="778">
        <f>IFERROR(IF(AND(NOT(YEAR(F$3)&lt;=YEAR('Rent Roll'!$C18)+'Rent Roll'!$P18-1),MOD(YEAR(F$3),'Rent Roll'!$O18)=MOD(YEAR('Rent Roll'!$C18),'Rent Roll'!$O18),MONTH(F$3)=MONTH('Rent Roll'!$C18)),1,0),0)</f>
        <v>0</v>
      </c>
      <c r="G176" s="768">
        <f>IFERROR(IF(AND(NOT(YEAR(G$3)&lt;=YEAR('Rent Roll'!$C18)+'Rent Roll'!$P18-1),MOD(YEAR(G$3),'Rent Roll'!$O18)=MOD(YEAR('Rent Roll'!$C18),'Rent Roll'!$O18),MONTH(G$3)=MONTH('Rent Roll'!$C18)),1,0),0)</f>
        <v>0</v>
      </c>
      <c r="H176" s="567">
        <f>IFERROR(IF(AND(NOT(YEAR(H$3)&lt;=YEAR('Rent Roll'!$C18)+'Rent Roll'!$P18-1),MOD(YEAR(H$3),'Rent Roll'!$O18)=MOD(YEAR('Rent Roll'!$C18),'Rent Roll'!$O18),MONTH(H$3)=MONTH('Rent Roll'!$C18)),1,0),0)</f>
        <v>0</v>
      </c>
      <c r="I176" s="567">
        <f>IFERROR(IF(AND(NOT(YEAR(I$3)&lt;=YEAR('Rent Roll'!$C18)+'Rent Roll'!$P18-1),MOD(YEAR(I$3),'Rent Roll'!$O18)=MOD(YEAR('Rent Roll'!$C18),'Rent Roll'!$O18),MONTH(I$3)=MONTH('Rent Roll'!$C18)),1,0),0)</f>
        <v>0</v>
      </c>
      <c r="J176" s="567">
        <f>IFERROR(IF(AND(NOT(YEAR(J$3)&lt;=YEAR('Rent Roll'!$C18)+'Rent Roll'!$P18-1),MOD(YEAR(J$3),'Rent Roll'!$O18)=MOD(YEAR('Rent Roll'!$C18),'Rent Roll'!$O18),MONTH(J$3)=MONTH('Rent Roll'!$C18)),1,0),0)</f>
        <v>0</v>
      </c>
      <c r="K176" s="567">
        <f>IFERROR(IF(AND(NOT(YEAR(K$3)&lt;=YEAR('Rent Roll'!$C18)+'Rent Roll'!$P18-1),MOD(YEAR(K$3),'Rent Roll'!$O18)=MOD(YEAR('Rent Roll'!$C18),'Rent Roll'!$O18),MONTH(K$3)=MONTH('Rent Roll'!$C18)),1,0),0)</f>
        <v>0</v>
      </c>
      <c r="L176" s="567">
        <f>IFERROR(IF(AND(NOT(YEAR(L$3)&lt;=YEAR('Rent Roll'!$C18)+'Rent Roll'!$P18-1),MOD(YEAR(L$3),'Rent Roll'!$O18)=MOD(YEAR('Rent Roll'!$C18),'Rent Roll'!$O18),MONTH(L$3)=MONTH('Rent Roll'!$C18)),1,0),0)</f>
        <v>0</v>
      </c>
      <c r="M176" s="567">
        <f>IFERROR(IF(AND(NOT(YEAR(M$3)&lt;=YEAR('Rent Roll'!$C18)+'Rent Roll'!$P18-1),MOD(YEAR(M$3),'Rent Roll'!$O18)=MOD(YEAR('Rent Roll'!$C18),'Rent Roll'!$O18),MONTH(M$3)=MONTH('Rent Roll'!$C18)),1,0),0)</f>
        <v>0</v>
      </c>
      <c r="N176" s="567">
        <f>IFERROR(IF(AND(NOT(YEAR(N$3)&lt;=YEAR('Rent Roll'!$C18)+'Rent Roll'!$P18-1),MOD(YEAR(N$3),'Rent Roll'!$O18)=MOD(YEAR('Rent Roll'!$C18),'Rent Roll'!$O18),MONTH(N$3)=MONTH('Rent Roll'!$C18)),1,0),0)</f>
        <v>0</v>
      </c>
      <c r="O176" s="567">
        <f>IFERROR(IF(AND(NOT(YEAR(O$3)&lt;=YEAR('Rent Roll'!$C18)+'Rent Roll'!$P18-1),MOD(YEAR(O$3),'Rent Roll'!$O18)=MOD(YEAR('Rent Roll'!$C18),'Rent Roll'!$O18),MONTH(O$3)=MONTH('Rent Roll'!$C18)),1,0),0)</f>
        <v>0</v>
      </c>
      <c r="P176" s="567">
        <f>IFERROR(IF(AND(NOT(YEAR(P$3)&lt;=YEAR('Rent Roll'!$C18)+'Rent Roll'!$P18-1),MOD(YEAR(P$3),'Rent Roll'!$O18)=MOD(YEAR('Rent Roll'!$C18),'Rent Roll'!$O18),MONTH(P$3)=MONTH('Rent Roll'!$C18)),1,0),0)</f>
        <v>0</v>
      </c>
      <c r="Q176" s="567">
        <f>IFERROR(IF(AND(NOT(YEAR(Q$3)&lt;=YEAR('Rent Roll'!$C18)+'Rent Roll'!$P18-1),MOD(YEAR(Q$3),'Rent Roll'!$O18)=MOD(YEAR('Rent Roll'!$C18),'Rent Roll'!$O18),MONTH(Q$3)=MONTH('Rent Roll'!$C18)),1,0),0)</f>
        <v>0</v>
      </c>
      <c r="R176" s="767">
        <f>IFERROR(IF(AND(NOT(YEAR(R$3)&lt;=YEAR('Rent Roll'!$C18)+'Rent Roll'!$P18-1),MOD(YEAR(R$3),'Rent Roll'!$O18)=MOD(YEAR('Rent Roll'!$C18),'Rent Roll'!$O18),MONTH(R$3)=MONTH('Rent Roll'!$C18)),1,0),0)</f>
        <v>0</v>
      </c>
      <c r="S176" s="768">
        <f>IFERROR(IF(AND(NOT(YEAR(S$3)&lt;=YEAR('Rent Roll'!$C18)+'Rent Roll'!$P18-1),MOD(YEAR(S$3),'Rent Roll'!$O18)=MOD(YEAR('Rent Roll'!$C18),'Rent Roll'!$O18),MONTH(S$3)=MONTH('Rent Roll'!$C18)),1,0),0)</f>
        <v>0</v>
      </c>
      <c r="T176" s="567">
        <f>IFERROR(IF(AND(NOT(YEAR(T$3)&lt;=YEAR('Rent Roll'!$C18)+'Rent Roll'!$P18-1),MOD(YEAR(T$3),'Rent Roll'!$O18)=MOD(YEAR('Rent Roll'!$C18),'Rent Roll'!$O18),MONTH(T$3)=MONTH('Rent Roll'!$C18)),1,0),0)</f>
        <v>0</v>
      </c>
      <c r="U176" s="567">
        <f>IFERROR(IF(AND(NOT(YEAR(U$3)&lt;=YEAR('Rent Roll'!$C18)+'Rent Roll'!$P18-1),MOD(YEAR(U$3),'Rent Roll'!$O18)=MOD(YEAR('Rent Roll'!$C18),'Rent Roll'!$O18),MONTH(U$3)=MONTH('Rent Roll'!$C18)),1,0),0)</f>
        <v>0</v>
      </c>
      <c r="V176" s="567">
        <f>IFERROR(IF(AND(NOT(YEAR(V$3)&lt;=YEAR('Rent Roll'!$C18)+'Rent Roll'!$P18-1),MOD(YEAR(V$3),'Rent Roll'!$O18)=MOD(YEAR('Rent Roll'!$C18),'Rent Roll'!$O18),MONTH(V$3)=MONTH('Rent Roll'!$C18)),1,0),0)</f>
        <v>0</v>
      </c>
      <c r="W176" s="567">
        <f>IFERROR(IF(AND(NOT(YEAR(W$3)&lt;=YEAR('Rent Roll'!$C18)+'Rent Roll'!$P18-1),MOD(YEAR(W$3),'Rent Roll'!$O18)=MOD(YEAR('Rent Roll'!$C18),'Rent Roll'!$O18),MONTH(W$3)=MONTH('Rent Roll'!$C18)),1,0),0)</f>
        <v>0</v>
      </c>
      <c r="X176" s="567">
        <f>IFERROR(IF(AND(NOT(YEAR(X$3)&lt;=YEAR('Rent Roll'!$C18)+'Rent Roll'!$P18-1),MOD(YEAR(X$3),'Rent Roll'!$O18)=MOD(YEAR('Rent Roll'!$C18),'Rent Roll'!$O18),MONTH(X$3)=MONTH('Rent Roll'!$C18)),1,0),0)</f>
        <v>0</v>
      </c>
      <c r="Y176" s="567">
        <f>IFERROR(IF(AND(NOT(YEAR(Y$3)&lt;=YEAR('Rent Roll'!$C18)+'Rent Roll'!$P18-1),MOD(YEAR(Y$3),'Rent Roll'!$O18)=MOD(YEAR('Rent Roll'!$C18),'Rent Roll'!$O18),MONTH(Y$3)=MONTH('Rent Roll'!$C18)),1,0),0)</f>
        <v>0</v>
      </c>
      <c r="Z176" s="567">
        <f>IFERROR(IF(AND(NOT(YEAR(Z$3)&lt;=YEAR('Rent Roll'!$C18)+'Rent Roll'!$P18-1),MOD(YEAR(Z$3),'Rent Roll'!$O18)=MOD(YEAR('Rent Roll'!$C18),'Rent Roll'!$O18),MONTH(Z$3)=MONTH('Rent Roll'!$C18)),1,0),0)</f>
        <v>0</v>
      </c>
      <c r="AA176" s="567">
        <f>IFERROR(IF(AND(NOT(YEAR(AA$3)&lt;=YEAR('Rent Roll'!$C18)+'Rent Roll'!$P18-1),MOD(YEAR(AA$3),'Rent Roll'!$O18)=MOD(YEAR('Rent Roll'!$C18),'Rent Roll'!$O18),MONTH(AA$3)=MONTH('Rent Roll'!$C18)),1,0),0)</f>
        <v>0</v>
      </c>
      <c r="AB176" s="567">
        <f>IFERROR(IF(AND(NOT(YEAR(AB$3)&lt;=YEAR('Rent Roll'!$C18)+'Rent Roll'!$P18-1),MOD(YEAR(AB$3),'Rent Roll'!$O18)=MOD(YEAR('Rent Roll'!$C18),'Rent Roll'!$O18),MONTH(AB$3)=MONTH('Rent Roll'!$C18)),1,0),0)</f>
        <v>0</v>
      </c>
      <c r="AC176" s="567">
        <f>IFERROR(IF(AND(NOT(YEAR(AC$3)&lt;=YEAR('Rent Roll'!$C18)+'Rent Roll'!$P18-1),MOD(YEAR(AC$3),'Rent Roll'!$O18)=MOD(YEAR('Rent Roll'!$C18),'Rent Roll'!$O18),MONTH(AC$3)=MONTH('Rent Roll'!$C18)),1,0),0)</f>
        <v>0</v>
      </c>
      <c r="AD176" s="767">
        <f>IFERROR(IF(AND(NOT(YEAR(AD$3)&lt;=YEAR('Rent Roll'!$C18)+'Rent Roll'!$P18-1),MOD(YEAR(AD$3),'Rent Roll'!$O18)=MOD(YEAR('Rent Roll'!$C18),'Rent Roll'!$O18),MONTH(AD$3)=MONTH('Rent Roll'!$C18)),1,0),0)</f>
        <v>0</v>
      </c>
      <c r="AE176" s="768">
        <f>IFERROR(IF(AND(NOT(YEAR(AE$3)&lt;=YEAR('Rent Roll'!$C18)+'Rent Roll'!$P18-1),MOD(YEAR(AE$3),'Rent Roll'!$O18)=MOD(YEAR('Rent Roll'!$C18),'Rent Roll'!$O18),MONTH(AE$3)=MONTH('Rent Roll'!$C18)),1,0),0)</f>
        <v>0</v>
      </c>
      <c r="AF176" s="567">
        <f>IFERROR(IF(AND(NOT(YEAR(AF$3)&lt;=YEAR('Rent Roll'!$C18)+'Rent Roll'!$P18-1),MOD(YEAR(AF$3),'Rent Roll'!$O18)=MOD(YEAR('Rent Roll'!$C18),'Rent Roll'!$O18),MONTH(AF$3)=MONTH('Rent Roll'!$C18)),1,0),0)</f>
        <v>0</v>
      </c>
      <c r="AG176" s="567">
        <f>IFERROR(IF(AND(NOT(YEAR(AG$3)&lt;=YEAR('Rent Roll'!$C18)+'Rent Roll'!$P18-1),MOD(YEAR(AG$3),'Rent Roll'!$O18)=MOD(YEAR('Rent Roll'!$C18),'Rent Roll'!$O18),MONTH(AG$3)=MONTH('Rent Roll'!$C18)),1,0),0)</f>
        <v>0</v>
      </c>
      <c r="AH176" s="567">
        <f>IFERROR(IF(AND(NOT(YEAR(AH$3)&lt;=YEAR('Rent Roll'!$C18)+'Rent Roll'!$P18-1),MOD(YEAR(AH$3),'Rent Roll'!$O18)=MOD(YEAR('Rent Roll'!$C18),'Rent Roll'!$O18),MONTH(AH$3)=MONTH('Rent Roll'!$C18)),1,0),0)</f>
        <v>0</v>
      </c>
      <c r="AI176" s="567">
        <f>IFERROR(IF(AND(NOT(YEAR(AI$3)&lt;=YEAR('Rent Roll'!$C18)+'Rent Roll'!$P18-1),MOD(YEAR(AI$3),'Rent Roll'!$O18)=MOD(YEAR('Rent Roll'!$C18),'Rent Roll'!$O18),MONTH(AI$3)=MONTH('Rent Roll'!$C18)),1,0),0)</f>
        <v>0</v>
      </c>
      <c r="AJ176" s="567">
        <f>IFERROR(IF(AND(NOT(YEAR(AJ$3)&lt;=YEAR('Rent Roll'!$C18)+'Rent Roll'!$P18-1),MOD(YEAR(AJ$3),'Rent Roll'!$O18)=MOD(YEAR('Rent Roll'!$C18),'Rent Roll'!$O18),MONTH(AJ$3)=MONTH('Rent Roll'!$C18)),1,0),0)</f>
        <v>0</v>
      </c>
      <c r="AK176" s="567">
        <f>IFERROR(IF(AND(NOT(YEAR(AK$3)&lt;=YEAR('Rent Roll'!$C18)+'Rent Roll'!$P18-1),MOD(YEAR(AK$3),'Rent Roll'!$O18)=MOD(YEAR('Rent Roll'!$C18),'Rent Roll'!$O18),MONTH(AK$3)=MONTH('Rent Roll'!$C18)),1,0),0)</f>
        <v>0</v>
      </c>
      <c r="AL176" s="567">
        <f>IFERROR(IF(AND(NOT(YEAR(AL$3)&lt;=YEAR('Rent Roll'!$C18)+'Rent Roll'!$P18-1),MOD(YEAR(AL$3),'Rent Roll'!$O18)=MOD(YEAR('Rent Roll'!$C18),'Rent Roll'!$O18),MONTH(AL$3)=MONTH('Rent Roll'!$C18)),1,0),0)</f>
        <v>0</v>
      </c>
      <c r="AM176" s="567">
        <f>IFERROR(IF(AND(NOT(YEAR(AM$3)&lt;=YEAR('Rent Roll'!$C18)+'Rent Roll'!$P18-1),MOD(YEAR(AM$3),'Rent Roll'!$O18)=MOD(YEAR('Rent Roll'!$C18),'Rent Roll'!$O18),MONTH(AM$3)=MONTH('Rent Roll'!$C18)),1,0),0)</f>
        <v>0</v>
      </c>
      <c r="AN176" s="567">
        <f>IFERROR(IF(AND(NOT(YEAR(AN$3)&lt;=YEAR('Rent Roll'!$C18)+'Rent Roll'!$P18-1),MOD(YEAR(AN$3),'Rent Roll'!$O18)=MOD(YEAR('Rent Roll'!$C18),'Rent Roll'!$O18),MONTH(AN$3)=MONTH('Rent Roll'!$C18)),1,0),0)</f>
        <v>0</v>
      </c>
      <c r="AO176" s="567">
        <f>IFERROR(IF(AND(NOT(YEAR(AO$3)&lt;=YEAR('Rent Roll'!$C18)+'Rent Roll'!$P18-1),MOD(YEAR(AO$3),'Rent Roll'!$O18)=MOD(YEAR('Rent Roll'!$C18),'Rent Roll'!$O18),MONTH(AO$3)=MONTH('Rent Roll'!$C18)),1,0),0)</f>
        <v>0</v>
      </c>
      <c r="AP176" s="767">
        <f>IFERROR(IF(AND(NOT(YEAR(AP$3)&lt;=YEAR('Rent Roll'!$C18)+'Rent Roll'!$P18-1),MOD(YEAR(AP$3),'Rent Roll'!$O18)=MOD(YEAR('Rent Roll'!$C18),'Rent Roll'!$O18),MONTH(AP$3)=MONTH('Rent Roll'!$C18)),1,0),0)</f>
        <v>0</v>
      </c>
      <c r="AQ176" s="768">
        <f>IFERROR(IF(AND(NOT(YEAR(AQ$3)&lt;=YEAR('Rent Roll'!$C18)+'Rent Roll'!$P18-1),MOD(YEAR(AQ$3),'Rent Roll'!$O18)=MOD(YEAR('Rent Roll'!$C18),'Rent Roll'!$O18),MONTH(AQ$3)=MONTH('Rent Roll'!$C18)),1,0),0)</f>
        <v>0</v>
      </c>
      <c r="AR176" s="567">
        <f>IFERROR(IF(AND(NOT(YEAR(AR$3)&lt;=YEAR('Rent Roll'!$C18)+'Rent Roll'!$P18-1),MOD(YEAR(AR$3),'Rent Roll'!$O18)=MOD(YEAR('Rent Roll'!$C18),'Rent Roll'!$O18),MONTH(AR$3)=MONTH('Rent Roll'!$C18)),1,0),0)</f>
        <v>0</v>
      </c>
      <c r="AS176" s="567">
        <f>IFERROR(IF(AND(NOT(YEAR(AS$3)&lt;=YEAR('Rent Roll'!$C18)+'Rent Roll'!$P18-1),MOD(YEAR(AS$3),'Rent Roll'!$O18)=MOD(YEAR('Rent Roll'!$C18),'Rent Roll'!$O18),MONTH(AS$3)=MONTH('Rent Roll'!$C18)),1,0),0)</f>
        <v>0</v>
      </c>
      <c r="AT176" s="567">
        <f>IFERROR(IF(AND(NOT(YEAR(AT$3)&lt;=YEAR('Rent Roll'!$C18)+'Rent Roll'!$P18-1),MOD(YEAR(AT$3),'Rent Roll'!$O18)=MOD(YEAR('Rent Roll'!$C18),'Rent Roll'!$O18),MONTH(AT$3)=MONTH('Rent Roll'!$C18)),1,0),0)</f>
        <v>0</v>
      </c>
      <c r="AU176" s="567">
        <f>IFERROR(IF(AND(NOT(YEAR(AU$3)&lt;=YEAR('Rent Roll'!$C18)+'Rent Roll'!$P18-1),MOD(YEAR(AU$3),'Rent Roll'!$O18)=MOD(YEAR('Rent Roll'!$C18),'Rent Roll'!$O18),MONTH(AU$3)=MONTH('Rent Roll'!$C18)),1,0),0)</f>
        <v>0</v>
      </c>
      <c r="AV176" s="567">
        <f>IFERROR(IF(AND(NOT(YEAR(AV$3)&lt;=YEAR('Rent Roll'!$C18)+'Rent Roll'!$P18-1),MOD(YEAR(AV$3),'Rent Roll'!$O18)=MOD(YEAR('Rent Roll'!$C18),'Rent Roll'!$O18),MONTH(AV$3)=MONTH('Rent Roll'!$C18)),1,0),0)</f>
        <v>0</v>
      </c>
      <c r="AW176" s="567">
        <f>IFERROR(IF(AND(NOT(YEAR(AW$3)&lt;=YEAR('Rent Roll'!$C18)+'Rent Roll'!$P18-1),MOD(YEAR(AW$3),'Rent Roll'!$O18)=MOD(YEAR('Rent Roll'!$C18),'Rent Roll'!$O18),MONTH(AW$3)=MONTH('Rent Roll'!$C18)),1,0),0)</f>
        <v>0</v>
      </c>
      <c r="AX176" s="567">
        <f>IFERROR(IF(AND(NOT(YEAR(AX$3)&lt;=YEAR('Rent Roll'!$C18)+'Rent Roll'!$P18-1),MOD(YEAR(AX$3),'Rent Roll'!$O18)=MOD(YEAR('Rent Roll'!$C18),'Rent Roll'!$O18),MONTH(AX$3)=MONTH('Rent Roll'!$C18)),1,0),0)</f>
        <v>0</v>
      </c>
      <c r="AY176" s="567">
        <f>IFERROR(IF(AND(NOT(YEAR(AY$3)&lt;=YEAR('Rent Roll'!$C18)+'Rent Roll'!$P18-1),MOD(YEAR(AY$3),'Rent Roll'!$O18)=MOD(YEAR('Rent Roll'!$C18),'Rent Roll'!$O18),MONTH(AY$3)=MONTH('Rent Roll'!$C18)),1,0),0)</f>
        <v>0</v>
      </c>
      <c r="AZ176" s="567">
        <f>IFERROR(IF(AND(NOT(YEAR(AZ$3)&lt;=YEAR('Rent Roll'!$C18)+'Rent Roll'!$P18-1),MOD(YEAR(AZ$3),'Rent Roll'!$O18)=MOD(YEAR('Rent Roll'!$C18),'Rent Roll'!$O18),MONTH(AZ$3)=MONTH('Rent Roll'!$C18)),1,0),0)</f>
        <v>0</v>
      </c>
      <c r="BA176" s="567">
        <f>IFERROR(IF(AND(NOT(YEAR(BA$3)&lt;=YEAR('Rent Roll'!$C18)+'Rent Roll'!$P18-1),MOD(YEAR(BA$3),'Rent Roll'!$O18)=MOD(YEAR('Rent Roll'!$C18),'Rent Roll'!$O18),MONTH(BA$3)=MONTH('Rent Roll'!$C18)),1,0),0)</f>
        <v>0</v>
      </c>
      <c r="BB176" s="767">
        <f>IFERROR(IF(AND(NOT(YEAR(BB$3)&lt;=YEAR('Rent Roll'!$C18)+'Rent Roll'!$P18-1),MOD(YEAR(BB$3),'Rent Roll'!$O18)=MOD(YEAR('Rent Roll'!$C18),'Rent Roll'!$O18),MONTH(BB$3)=MONTH('Rent Roll'!$C18)),1,0),0)</f>
        <v>0</v>
      </c>
      <c r="BC176" s="768">
        <f>IFERROR(IF(AND(NOT(YEAR(BC$3)&lt;=YEAR('Rent Roll'!$C18)+'Rent Roll'!$P18-1),MOD(YEAR(BC$3),'Rent Roll'!$O18)=MOD(YEAR('Rent Roll'!$C18),'Rent Roll'!$O18),MONTH(BC$3)=MONTH('Rent Roll'!$C18)),1,0),0)</f>
        <v>0</v>
      </c>
      <c r="BD176" s="567">
        <f>IFERROR(IF(AND(NOT(YEAR(BD$3)&lt;=YEAR('Rent Roll'!$C18)+'Rent Roll'!$P18-1),MOD(YEAR(BD$3),'Rent Roll'!$O18)=MOD(YEAR('Rent Roll'!$C18),'Rent Roll'!$O18),MONTH(BD$3)=MONTH('Rent Roll'!$C18)),1,0),0)</f>
        <v>0</v>
      </c>
      <c r="BE176" s="567">
        <f>IFERROR(IF(AND(NOT(YEAR(BE$3)&lt;=YEAR('Rent Roll'!$C18)+'Rent Roll'!$P18-1),MOD(YEAR(BE$3),'Rent Roll'!$O18)=MOD(YEAR('Rent Roll'!$C18),'Rent Roll'!$O18),MONTH(BE$3)=MONTH('Rent Roll'!$C18)),1,0),0)</f>
        <v>0</v>
      </c>
      <c r="BF176" s="567">
        <f>IFERROR(IF(AND(NOT(YEAR(BF$3)&lt;=YEAR('Rent Roll'!$C18)+'Rent Roll'!$P18-1),MOD(YEAR(BF$3),'Rent Roll'!$O18)=MOD(YEAR('Rent Roll'!$C18),'Rent Roll'!$O18),MONTH(BF$3)=MONTH('Rent Roll'!$C18)),1,0),0)</f>
        <v>0</v>
      </c>
      <c r="BG176" s="567">
        <f>IFERROR(IF(AND(NOT(YEAR(BG$3)&lt;=YEAR('Rent Roll'!$C18)+'Rent Roll'!$P18-1),MOD(YEAR(BG$3),'Rent Roll'!$O18)=MOD(YEAR('Rent Roll'!$C18),'Rent Roll'!$O18),MONTH(BG$3)=MONTH('Rent Roll'!$C18)),1,0),0)</f>
        <v>0</v>
      </c>
      <c r="BH176" s="567">
        <f>IFERROR(IF(AND(NOT(YEAR(BH$3)&lt;=YEAR('Rent Roll'!$C18)+'Rent Roll'!$P18-1),MOD(YEAR(BH$3),'Rent Roll'!$O18)=MOD(YEAR('Rent Roll'!$C18),'Rent Roll'!$O18),MONTH(BH$3)=MONTH('Rent Roll'!$C18)),1,0),0)</f>
        <v>0</v>
      </c>
      <c r="BI176" s="567">
        <f>IFERROR(IF(AND(NOT(YEAR(BI$3)&lt;=YEAR('Rent Roll'!$C18)+'Rent Roll'!$P18-1),MOD(YEAR(BI$3),'Rent Roll'!$O18)=MOD(YEAR('Rent Roll'!$C18),'Rent Roll'!$O18),MONTH(BI$3)=MONTH('Rent Roll'!$C18)),1,0),0)</f>
        <v>0</v>
      </c>
      <c r="BJ176" s="567">
        <f>IFERROR(IF(AND(NOT(YEAR(BJ$3)&lt;=YEAR('Rent Roll'!$C18)+'Rent Roll'!$P18-1),MOD(YEAR(BJ$3),'Rent Roll'!$O18)=MOD(YEAR('Rent Roll'!$C18),'Rent Roll'!$O18),MONTH(BJ$3)=MONTH('Rent Roll'!$C18)),1,0),0)</f>
        <v>0</v>
      </c>
      <c r="BK176" s="567">
        <f>IFERROR(IF(AND(NOT(YEAR(BK$3)&lt;=YEAR('Rent Roll'!$C18)+'Rent Roll'!$P18-1),MOD(YEAR(BK$3),'Rent Roll'!$O18)=MOD(YEAR('Rent Roll'!$C18),'Rent Roll'!$O18),MONTH(BK$3)=MONTH('Rent Roll'!$C18)),1,0),0)</f>
        <v>0</v>
      </c>
      <c r="BL176" s="567">
        <f>IFERROR(IF(AND(NOT(YEAR(BL$3)&lt;=YEAR('Rent Roll'!$C18)+'Rent Roll'!$P18-1),MOD(YEAR(BL$3),'Rent Roll'!$O18)=MOD(YEAR('Rent Roll'!$C18),'Rent Roll'!$O18),MONTH(BL$3)=MONTH('Rent Roll'!$C18)),1,0),0)</f>
        <v>0</v>
      </c>
      <c r="BM176" s="567">
        <f>IFERROR(IF(AND(NOT(YEAR(BM$3)&lt;=YEAR('Rent Roll'!$C18)+'Rent Roll'!$P18-1),MOD(YEAR(BM$3),'Rent Roll'!$O18)=MOD(YEAR('Rent Roll'!$C18),'Rent Roll'!$O18),MONTH(BM$3)=MONTH('Rent Roll'!$C18)),1,0),0)</f>
        <v>0</v>
      </c>
      <c r="BN176" s="767">
        <f>IFERROR(IF(AND(NOT(YEAR(BN$3)&lt;=YEAR('Rent Roll'!$C18)+'Rent Roll'!$P18-1),MOD(YEAR(BN$3),'Rent Roll'!$O18)=MOD(YEAR('Rent Roll'!$C18),'Rent Roll'!$O18),MONTH(BN$3)=MONTH('Rent Roll'!$C18)),1,0),0)</f>
        <v>0</v>
      </c>
      <c r="BO176" s="768">
        <f>IFERROR(IF(AND(NOT(YEAR(BO$3)&lt;=YEAR('Rent Roll'!$C18)+'Rent Roll'!$P18-1),MOD(YEAR(BO$3),'Rent Roll'!$O18)=MOD(YEAR('Rent Roll'!$C18),'Rent Roll'!$O18),MONTH(BO$3)=MONTH('Rent Roll'!$C18)),1,0),0)</f>
        <v>0</v>
      </c>
      <c r="BP176" s="567">
        <f>IFERROR(IF(AND(NOT(YEAR(BP$3)&lt;=YEAR('Rent Roll'!$C18)+'Rent Roll'!$P18-1),MOD(YEAR(BP$3),'Rent Roll'!$O18)=MOD(YEAR('Rent Roll'!$C18),'Rent Roll'!$O18),MONTH(BP$3)=MONTH('Rent Roll'!$C18)),1,0),0)</f>
        <v>0</v>
      </c>
      <c r="BQ176" s="567">
        <f>IFERROR(IF(AND(NOT(YEAR(BQ$3)&lt;=YEAR('Rent Roll'!$C18)+'Rent Roll'!$P18-1),MOD(YEAR(BQ$3),'Rent Roll'!$O18)=MOD(YEAR('Rent Roll'!$C18),'Rent Roll'!$O18),MONTH(BQ$3)=MONTH('Rent Roll'!$C18)),1,0),0)</f>
        <v>0</v>
      </c>
      <c r="BR176" s="567">
        <f>IFERROR(IF(AND(NOT(YEAR(BR$3)&lt;=YEAR('Rent Roll'!$C18)+'Rent Roll'!$P18-1),MOD(YEAR(BR$3),'Rent Roll'!$O18)=MOD(YEAR('Rent Roll'!$C18),'Rent Roll'!$O18),MONTH(BR$3)=MONTH('Rent Roll'!$C18)),1,0),0)</f>
        <v>0</v>
      </c>
      <c r="BS176" s="567">
        <f>IFERROR(IF(AND(NOT(YEAR(BS$3)&lt;=YEAR('Rent Roll'!$C18)+'Rent Roll'!$P18-1),MOD(YEAR(BS$3),'Rent Roll'!$O18)=MOD(YEAR('Rent Roll'!$C18),'Rent Roll'!$O18),MONTH(BS$3)=MONTH('Rent Roll'!$C18)),1,0),0)</f>
        <v>0</v>
      </c>
      <c r="BT176" s="567">
        <f>IFERROR(IF(AND(NOT(YEAR(BT$3)&lt;=YEAR('Rent Roll'!$C18)+'Rent Roll'!$P18-1),MOD(YEAR(BT$3),'Rent Roll'!$O18)=MOD(YEAR('Rent Roll'!$C18),'Rent Roll'!$O18),MONTH(BT$3)=MONTH('Rent Roll'!$C18)),1,0),0)</f>
        <v>0</v>
      </c>
      <c r="BU176" s="567">
        <f>IFERROR(IF(AND(NOT(YEAR(BU$3)&lt;=YEAR('Rent Roll'!$C18)+'Rent Roll'!$P18-1),MOD(YEAR(BU$3),'Rent Roll'!$O18)=MOD(YEAR('Rent Roll'!$C18),'Rent Roll'!$O18),MONTH(BU$3)=MONTH('Rent Roll'!$C18)),1,0),0)</f>
        <v>0</v>
      </c>
      <c r="BV176" s="567">
        <f>IFERROR(IF(AND(NOT(YEAR(BV$3)&lt;=YEAR('Rent Roll'!$C18)+'Rent Roll'!$P18-1),MOD(YEAR(BV$3),'Rent Roll'!$O18)=MOD(YEAR('Rent Roll'!$C18),'Rent Roll'!$O18),MONTH(BV$3)=MONTH('Rent Roll'!$C18)),1,0),0)</f>
        <v>0</v>
      </c>
      <c r="BW176" s="567">
        <f>IFERROR(IF(AND(NOT(YEAR(BW$3)&lt;=YEAR('Rent Roll'!$C18)+'Rent Roll'!$P18-1),MOD(YEAR(BW$3),'Rent Roll'!$O18)=MOD(YEAR('Rent Roll'!$C18),'Rent Roll'!$O18),MONTH(BW$3)=MONTH('Rent Roll'!$C18)),1,0),0)</f>
        <v>0</v>
      </c>
      <c r="BX176" s="567">
        <f>IFERROR(IF(AND(NOT(YEAR(BX$3)&lt;=YEAR('Rent Roll'!$C18)+'Rent Roll'!$P18-1),MOD(YEAR(BX$3),'Rent Roll'!$O18)=MOD(YEAR('Rent Roll'!$C18),'Rent Roll'!$O18),MONTH(BX$3)=MONTH('Rent Roll'!$C18)),1,0),0)</f>
        <v>0</v>
      </c>
      <c r="BY176" s="567">
        <f>IFERROR(IF(AND(NOT(YEAR(BY$3)&lt;=YEAR('Rent Roll'!$C18)+'Rent Roll'!$P18-1),MOD(YEAR(BY$3),'Rent Roll'!$O18)=MOD(YEAR('Rent Roll'!$C18),'Rent Roll'!$O18),MONTH(BY$3)=MONTH('Rent Roll'!$C18)),1,0),0)</f>
        <v>0</v>
      </c>
      <c r="BZ176" s="767">
        <f>IFERROR(IF(AND(NOT(YEAR(BZ$3)&lt;=YEAR('Rent Roll'!$C18)+'Rent Roll'!$P18-1),MOD(YEAR(BZ$3),'Rent Roll'!$O18)=MOD(YEAR('Rent Roll'!$C18),'Rent Roll'!$O18),MONTH(BZ$3)=MONTH('Rent Roll'!$C18)),1,0),0)</f>
        <v>0</v>
      </c>
      <c r="CA176" s="768">
        <f>IFERROR(IF(AND(NOT(YEAR(CA$3)&lt;=YEAR('Rent Roll'!$C18)+'Rent Roll'!$P18-1),MOD(YEAR(CA$3),'Rent Roll'!$O18)=MOD(YEAR('Rent Roll'!$C18),'Rent Roll'!$O18),MONTH(CA$3)=MONTH('Rent Roll'!$C18)),1,0),0)</f>
        <v>0</v>
      </c>
      <c r="CB176" s="567">
        <f>IFERROR(IF(AND(NOT(YEAR(CB$3)&lt;=YEAR('Rent Roll'!$C18)+'Rent Roll'!$P18-1),MOD(YEAR(CB$3),'Rent Roll'!$O18)=MOD(YEAR('Rent Roll'!$C18),'Rent Roll'!$O18),MONTH(CB$3)=MONTH('Rent Roll'!$C18)),1,0),0)</f>
        <v>0</v>
      </c>
      <c r="CC176" s="567">
        <f>IFERROR(IF(AND(NOT(YEAR(CC$3)&lt;=YEAR('Rent Roll'!$C18)+'Rent Roll'!$P18-1),MOD(YEAR(CC$3),'Rent Roll'!$O18)=MOD(YEAR('Rent Roll'!$C18),'Rent Roll'!$O18),MONTH(CC$3)=MONTH('Rent Roll'!$C18)),1,0),0)</f>
        <v>0</v>
      </c>
      <c r="CD176" s="567">
        <f>IFERROR(IF(AND(NOT(YEAR(CD$3)&lt;=YEAR('Rent Roll'!$C18)+'Rent Roll'!$P18-1),MOD(YEAR(CD$3),'Rent Roll'!$O18)=MOD(YEAR('Rent Roll'!$C18),'Rent Roll'!$O18),MONTH(CD$3)=MONTH('Rent Roll'!$C18)),1,0),0)</f>
        <v>0</v>
      </c>
      <c r="CE176" s="567">
        <f>IFERROR(IF(AND(NOT(YEAR(CE$3)&lt;=YEAR('Rent Roll'!$C18)+'Rent Roll'!$P18-1),MOD(YEAR(CE$3),'Rent Roll'!$O18)=MOD(YEAR('Rent Roll'!$C18),'Rent Roll'!$O18),MONTH(CE$3)=MONTH('Rent Roll'!$C18)),1,0),0)</f>
        <v>0</v>
      </c>
      <c r="CF176" s="567">
        <f>IFERROR(IF(AND(NOT(YEAR(CF$3)&lt;=YEAR('Rent Roll'!$C18)+'Rent Roll'!$P18-1),MOD(YEAR(CF$3),'Rent Roll'!$O18)=MOD(YEAR('Rent Roll'!$C18),'Rent Roll'!$O18),MONTH(CF$3)=MONTH('Rent Roll'!$C18)),1,0),0)</f>
        <v>0</v>
      </c>
      <c r="CG176" s="567">
        <f>IFERROR(IF(AND(NOT(YEAR(CG$3)&lt;=YEAR('Rent Roll'!$C18)+'Rent Roll'!$P18-1),MOD(YEAR(CG$3),'Rent Roll'!$O18)=MOD(YEAR('Rent Roll'!$C18),'Rent Roll'!$O18),MONTH(CG$3)=MONTH('Rent Roll'!$C18)),1,0),0)</f>
        <v>0</v>
      </c>
      <c r="CH176" s="567">
        <f>IFERROR(IF(AND(NOT(YEAR(CH$3)&lt;=YEAR('Rent Roll'!$C18)+'Rent Roll'!$P18-1),MOD(YEAR(CH$3),'Rent Roll'!$O18)=MOD(YEAR('Rent Roll'!$C18),'Rent Roll'!$O18),MONTH(CH$3)=MONTH('Rent Roll'!$C18)),1,0),0)</f>
        <v>0</v>
      </c>
      <c r="CI176" s="567">
        <f>IFERROR(IF(AND(NOT(YEAR(CI$3)&lt;=YEAR('Rent Roll'!$C18)+'Rent Roll'!$P18-1),MOD(YEAR(CI$3),'Rent Roll'!$O18)=MOD(YEAR('Rent Roll'!$C18),'Rent Roll'!$O18),MONTH(CI$3)=MONTH('Rent Roll'!$C18)),1,0),0)</f>
        <v>0</v>
      </c>
      <c r="CJ176" s="567">
        <f>IFERROR(IF(AND(NOT(YEAR(CJ$3)&lt;=YEAR('Rent Roll'!$C18)+'Rent Roll'!$P18-1),MOD(YEAR(CJ$3),'Rent Roll'!$O18)=MOD(YEAR('Rent Roll'!$C18),'Rent Roll'!$O18),MONTH(CJ$3)=MONTH('Rent Roll'!$C18)),1,0),0)</f>
        <v>0</v>
      </c>
      <c r="CK176" s="567">
        <f>IFERROR(IF(AND(NOT(YEAR(CK$3)&lt;=YEAR('Rent Roll'!$C18)+'Rent Roll'!$P18-1),MOD(YEAR(CK$3),'Rent Roll'!$O18)=MOD(YEAR('Rent Roll'!$C18),'Rent Roll'!$O18),MONTH(CK$3)=MONTH('Rent Roll'!$C18)),1,0),0)</f>
        <v>0</v>
      </c>
      <c r="CL176" s="767">
        <f>IFERROR(IF(AND(NOT(YEAR(CL$3)&lt;=YEAR('Rent Roll'!$C18)+'Rent Roll'!$P18-1),MOD(YEAR(CL$3),'Rent Roll'!$O18)=MOD(YEAR('Rent Roll'!$C18),'Rent Roll'!$O18),MONTH(CL$3)=MONTH('Rent Roll'!$C18)),1,0),0)</f>
        <v>0</v>
      </c>
      <c r="CM176" s="768">
        <f>IFERROR(IF(AND(NOT(YEAR(CM$3)&lt;=YEAR('Rent Roll'!$C18)+'Rent Roll'!$P18-1),MOD(YEAR(CM$3),'Rent Roll'!$O18)=MOD(YEAR('Rent Roll'!$C18),'Rent Roll'!$O18),MONTH(CM$3)=MONTH('Rent Roll'!$C18)),1,0),0)</f>
        <v>0</v>
      </c>
      <c r="CN176" s="567">
        <f>IFERROR(IF(AND(NOT(YEAR(CN$3)&lt;=YEAR('Rent Roll'!$C18)+'Rent Roll'!$P18-1),MOD(YEAR(CN$3),'Rent Roll'!$O18)=MOD(YEAR('Rent Roll'!$C18),'Rent Roll'!$O18),MONTH(CN$3)=MONTH('Rent Roll'!$C18)),1,0),0)</f>
        <v>0</v>
      </c>
      <c r="CO176" s="567">
        <f>IFERROR(IF(AND(NOT(YEAR(CO$3)&lt;=YEAR('Rent Roll'!$C18)+'Rent Roll'!$P18-1),MOD(YEAR(CO$3),'Rent Roll'!$O18)=MOD(YEAR('Rent Roll'!$C18),'Rent Roll'!$O18),MONTH(CO$3)=MONTH('Rent Roll'!$C18)),1,0),0)</f>
        <v>0</v>
      </c>
      <c r="CP176" s="567">
        <f>IFERROR(IF(AND(NOT(YEAR(CP$3)&lt;=YEAR('Rent Roll'!$C18)+'Rent Roll'!$P18-1),MOD(YEAR(CP$3),'Rent Roll'!$O18)=MOD(YEAR('Rent Roll'!$C18),'Rent Roll'!$O18),MONTH(CP$3)=MONTH('Rent Roll'!$C18)),1,0),0)</f>
        <v>0</v>
      </c>
      <c r="CQ176" s="567">
        <f>IFERROR(IF(AND(NOT(YEAR(CQ$3)&lt;=YEAR('Rent Roll'!$C18)+'Rent Roll'!$P18-1),MOD(YEAR(CQ$3),'Rent Roll'!$O18)=MOD(YEAR('Rent Roll'!$C18),'Rent Roll'!$O18),MONTH(CQ$3)=MONTH('Rent Roll'!$C18)),1,0),0)</f>
        <v>0</v>
      </c>
      <c r="CR176" s="567">
        <f>IFERROR(IF(AND(NOT(YEAR(CR$3)&lt;=YEAR('Rent Roll'!$C18)+'Rent Roll'!$P18-1),MOD(YEAR(CR$3),'Rent Roll'!$O18)=MOD(YEAR('Rent Roll'!$C18),'Rent Roll'!$O18),MONTH(CR$3)=MONTH('Rent Roll'!$C18)),1,0),0)</f>
        <v>0</v>
      </c>
      <c r="CS176" s="567">
        <f>IFERROR(IF(AND(NOT(YEAR(CS$3)&lt;=YEAR('Rent Roll'!$C18)+'Rent Roll'!$P18-1),MOD(YEAR(CS$3),'Rent Roll'!$O18)=MOD(YEAR('Rent Roll'!$C18),'Rent Roll'!$O18),MONTH(CS$3)=MONTH('Rent Roll'!$C18)),1,0),0)</f>
        <v>0</v>
      </c>
      <c r="CT176" s="567">
        <f>IFERROR(IF(AND(NOT(YEAR(CT$3)&lt;=YEAR('Rent Roll'!$C18)+'Rent Roll'!$P18-1),MOD(YEAR(CT$3),'Rent Roll'!$O18)=MOD(YEAR('Rent Roll'!$C18),'Rent Roll'!$O18),MONTH(CT$3)=MONTH('Rent Roll'!$C18)),1,0),0)</f>
        <v>0</v>
      </c>
      <c r="CU176" s="567">
        <f>IFERROR(IF(AND(NOT(YEAR(CU$3)&lt;=YEAR('Rent Roll'!$C18)+'Rent Roll'!$P18-1),MOD(YEAR(CU$3),'Rent Roll'!$O18)=MOD(YEAR('Rent Roll'!$C18),'Rent Roll'!$O18),MONTH(CU$3)=MONTH('Rent Roll'!$C18)),1,0),0)</f>
        <v>0</v>
      </c>
      <c r="CV176" s="567">
        <f>IFERROR(IF(AND(NOT(YEAR(CV$3)&lt;=YEAR('Rent Roll'!$C18)+'Rent Roll'!$P18-1),MOD(YEAR(CV$3),'Rent Roll'!$O18)=MOD(YEAR('Rent Roll'!$C18),'Rent Roll'!$O18),MONTH(CV$3)=MONTH('Rent Roll'!$C18)),1,0),0)</f>
        <v>0</v>
      </c>
      <c r="CW176" s="567">
        <f>IFERROR(IF(AND(NOT(YEAR(CW$3)&lt;=YEAR('Rent Roll'!$C18)+'Rent Roll'!$P18-1),MOD(YEAR(CW$3),'Rent Roll'!$O18)=MOD(YEAR('Rent Roll'!$C18),'Rent Roll'!$O18),MONTH(CW$3)=MONTH('Rent Roll'!$C18)),1,0),0)</f>
        <v>0</v>
      </c>
      <c r="CX176" s="767">
        <f>IFERROR(IF(AND(NOT(YEAR(CX$3)&lt;=YEAR('Rent Roll'!$C18)+'Rent Roll'!$P18-1),MOD(YEAR(CX$3),'Rent Roll'!$O18)=MOD(YEAR('Rent Roll'!$C18),'Rent Roll'!$O18),MONTH(CX$3)=MONTH('Rent Roll'!$C18)),1,0),0)</f>
        <v>0</v>
      </c>
      <c r="CY176" s="768">
        <f>IFERROR(IF(AND(NOT(YEAR(CY$3)&lt;=YEAR('Rent Roll'!$C18)+'Rent Roll'!$P18-1),MOD(YEAR(CY$3),'Rent Roll'!$O18)=MOD(YEAR('Rent Roll'!$C18),'Rent Roll'!$O18),MONTH(CY$3)=MONTH('Rent Roll'!$C18)),1,0),0)</f>
        <v>0</v>
      </c>
      <c r="CZ176" s="567">
        <f>IFERROR(IF(AND(NOT(YEAR(CZ$3)&lt;=YEAR('Rent Roll'!$C18)+'Rent Roll'!$P18-1),MOD(YEAR(CZ$3),'Rent Roll'!$O18)=MOD(YEAR('Rent Roll'!$C18),'Rent Roll'!$O18),MONTH(CZ$3)=MONTH('Rent Roll'!$C18)),1,0),0)</f>
        <v>0</v>
      </c>
      <c r="DA176" s="567">
        <f>IFERROR(IF(AND(NOT(YEAR(DA$3)&lt;=YEAR('Rent Roll'!$C18)+'Rent Roll'!$P18-1),MOD(YEAR(DA$3),'Rent Roll'!$O18)=MOD(YEAR('Rent Roll'!$C18),'Rent Roll'!$O18),MONTH(DA$3)=MONTH('Rent Roll'!$C18)),1,0),0)</f>
        <v>0</v>
      </c>
      <c r="DB176" s="567">
        <f>IFERROR(IF(AND(NOT(YEAR(DB$3)&lt;=YEAR('Rent Roll'!$C18)+'Rent Roll'!$P18-1),MOD(YEAR(DB$3),'Rent Roll'!$O18)=MOD(YEAR('Rent Roll'!$C18),'Rent Roll'!$O18),MONTH(DB$3)=MONTH('Rent Roll'!$C18)),1,0),0)</f>
        <v>0</v>
      </c>
      <c r="DC176" s="567">
        <f>IFERROR(IF(AND(NOT(YEAR(DC$3)&lt;=YEAR('Rent Roll'!$C18)+'Rent Roll'!$P18-1),MOD(YEAR(DC$3),'Rent Roll'!$O18)=MOD(YEAR('Rent Roll'!$C18),'Rent Roll'!$O18),MONTH(DC$3)=MONTH('Rent Roll'!$C18)),1,0),0)</f>
        <v>0</v>
      </c>
      <c r="DD176" s="567">
        <f>IFERROR(IF(AND(NOT(YEAR(DD$3)&lt;=YEAR('Rent Roll'!$C18)+'Rent Roll'!$P18-1),MOD(YEAR(DD$3),'Rent Roll'!$O18)=MOD(YEAR('Rent Roll'!$C18),'Rent Roll'!$O18),MONTH(DD$3)=MONTH('Rent Roll'!$C18)),1,0),0)</f>
        <v>0</v>
      </c>
      <c r="DE176" s="567">
        <f>IFERROR(IF(AND(NOT(YEAR(DE$3)&lt;=YEAR('Rent Roll'!$C18)+'Rent Roll'!$P18-1),MOD(YEAR(DE$3),'Rent Roll'!$O18)=MOD(YEAR('Rent Roll'!$C18),'Rent Roll'!$O18),MONTH(DE$3)=MONTH('Rent Roll'!$C18)),1,0),0)</f>
        <v>0</v>
      </c>
      <c r="DF176" s="567">
        <f>IFERROR(IF(AND(NOT(YEAR(DF$3)&lt;=YEAR('Rent Roll'!$C18)+'Rent Roll'!$P18-1),MOD(YEAR(DF$3),'Rent Roll'!$O18)=MOD(YEAR('Rent Roll'!$C18),'Rent Roll'!$O18),MONTH(DF$3)=MONTH('Rent Roll'!$C18)),1,0),0)</f>
        <v>0</v>
      </c>
      <c r="DG176" s="567">
        <f>IFERROR(IF(AND(NOT(YEAR(DG$3)&lt;=YEAR('Rent Roll'!$C18)+'Rent Roll'!$P18-1),MOD(YEAR(DG$3),'Rent Roll'!$O18)=MOD(YEAR('Rent Roll'!$C18),'Rent Roll'!$O18),MONTH(DG$3)=MONTH('Rent Roll'!$C18)),1,0),0)</f>
        <v>0</v>
      </c>
      <c r="DH176" s="567">
        <f>IFERROR(IF(AND(NOT(YEAR(DH$3)&lt;=YEAR('Rent Roll'!$C18)+'Rent Roll'!$P18-1),MOD(YEAR(DH$3),'Rent Roll'!$O18)=MOD(YEAR('Rent Roll'!$C18),'Rent Roll'!$O18),MONTH(DH$3)=MONTH('Rent Roll'!$C18)),1,0),0)</f>
        <v>0</v>
      </c>
      <c r="DI176" s="567">
        <f>IFERROR(IF(AND(NOT(YEAR(DI$3)&lt;=YEAR('Rent Roll'!$C18)+'Rent Roll'!$P18-1),MOD(YEAR(DI$3),'Rent Roll'!$O18)=MOD(YEAR('Rent Roll'!$C18),'Rent Roll'!$O18),MONTH(DI$3)=MONTH('Rent Roll'!$C18)),1,0),0)</f>
        <v>0</v>
      </c>
      <c r="DJ176" s="767">
        <f>IFERROR(IF(AND(NOT(YEAR(DJ$3)&lt;=YEAR('Rent Roll'!$C18)+'Rent Roll'!$P18-1),MOD(YEAR(DJ$3),'Rent Roll'!$O18)=MOD(YEAR('Rent Roll'!$C18),'Rent Roll'!$O18),MONTH(DJ$3)=MONTH('Rent Roll'!$C18)),1,0),0)</f>
        <v>0</v>
      </c>
      <c r="DK176" s="768">
        <f>IFERROR(IF(AND(NOT(YEAR(DK$3)&lt;=YEAR('Rent Roll'!$C18)+'Rent Roll'!$P18-1),MOD(YEAR(DK$3),'Rent Roll'!$O18)=MOD(YEAR('Rent Roll'!$C18),'Rent Roll'!$O18),MONTH(DK$3)=MONTH('Rent Roll'!$C18)),1,0),0)</f>
        <v>0</v>
      </c>
      <c r="DL176" s="567">
        <f>IFERROR(IF(AND(NOT(YEAR(DL$3)&lt;=YEAR('Rent Roll'!$C18)+'Rent Roll'!$P18-1),MOD(YEAR(DL$3),'Rent Roll'!$O18)=MOD(YEAR('Rent Roll'!$C18),'Rent Roll'!$O18),MONTH(DL$3)=MONTH('Rent Roll'!$C18)),1,0),0)</f>
        <v>0</v>
      </c>
      <c r="DM176" s="567">
        <f>IFERROR(IF(AND(NOT(YEAR(DM$3)&lt;=YEAR('Rent Roll'!$C18)+'Rent Roll'!$P18-1),MOD(YEAR(DM$3),'Rent Roll'!$O18)=MOD(YEAR('Rent Roll'!$C18),'Rent Roll'!$O18),MONTH(DM$3)=MONTH('Rent Roll'!$C18)),1,0),0)</f>
        <v>0</v>
      </c>
      <c r="DN176" s="567">
        <f>IFERROR(IF(AND(NOT(YEAR(DN$3)&lt;=YEAR('Rent Roll'!$C18)+'Rent Roll'!$P18-1),MOD(YEAR(DN$3),'Rent Roll'!$O18)=MOD(YEAR('Rent Roll'!$C18),'Rent Roll'!$O18),MONTH(DN$3)=MONTH('Rent Roll'!$C18)),1,0),0)</f>
        <v>0</v>
      </c>
      <c r="DO176" s="567">
        <f>IFERROR(IF(AND(NOT(YEAR(DO$3)&lt;=YEAR('Rent Roll'!$C18)+'Rent Roll'!$P18-1),MOD(YEAR(DO$3),'Rent Roll'!$O18)=MOD(YEAR('Rent Roll'!$C18),'Rent Roll'!$O18),MONTH(DO$3)=MONTH('Rent Roll'!$C18)),1,0),0)</f>
        <v>0</v>
      </c>
      <c r="DP176" s="567">
        <f>IFERROR(IF(AND(NOT(YEAR(DP$3)&lt;=YEAR('Rent Roll'!$C18)+'Rent Roll'!$P18-1),MOD(YEAR(DP$3),'Rent Roll'!$O18)=MOD(YEAR('Rent Roll'!$C18),'Rent Roll'!$O18),MONTH(DP$3)=MONTH('Rent Roll'!$C18)),1,0),0)</f>
        <v>0</v>
      </c>
      <c r="DQ176" s="567">
        <f>IFERROR(IF(AND(NOT(YEAR(DQ$3)&lt;=YEAR('Rent Roll'!$C18)+'Rent Roll'!$P18-1),MOD(YEAR(DQ$3),'Rent Roll'!$O18)=MOD(YEAR('Rent Roll'!$C18),'Rent Roll'!$O18),MONTH(DQ$3)=MONTH('Rent Roll'!$C18)),1,0),0)</f>
        <v>0</v>
      </c>
      <c r="DR176" s="567">
        <f>IFERROR(IF(AND(NOT(YEAR(DR$3)&lt;=YEAR('Rent Roll'!$C18)+'Rent Roll'!$P18-1),MOD(YEAR(DR$3),'Rent Roll'!$O18)=MOD(YEAR('Rent Roll'!$C18),'Rent Roll'!$O18),MONTH(DR$3)=MONTH('Rent Roll'!$C18)),1,0),0)</f>
        <v>0</v>
      </c>
      <c r="DS176" s="567">
        <f>IFERROR(IF(AND(NOT(YEAR(DS$3)&lt;=YEAR('Rent Roll'!$C18)+'Rent Roll'!$P18-1),MOD(YEAR(DS$3),'Rent Roll'!$O18)=MOD(YEAR('Rent Roll'!$C18),'Rent Roll'!$O18),MONTH(DS$3)=MONTH('Rent Roll'!$C18)),1,0),0)</f>
        <v>0</v>
      </c>
      <c r="DT176" s="567">
        <f>IFERROR(IF(AND(NOT(YEAR(DT$3)&lt;=YEAR('Rent Roll'!$C18)+'Rent Roll'!$P18-1),MOD(YEAR(DT$3),'Rent Roll'!$O18)=MOD(YEAR('Rent Roll'!$C18),'Rent Roll'!$O18),MONTH(DT$3)=MONTH('Rent Roll'!$C18)),1,0),0)</f>
        <v>0</v>
      </c>
      <c r="DU176" s="567">
        <f>IFERROR(IF(AND(NOT(YEAR(DU$3)&lt;=YEAR('Rent Roll'!$C18)+'Rent Roll'!$P18-1),MOD(YEAR(DU$3),'Rent Roll'!$O18)=MOD(YEAR('Rent Roll'!$C18),'Rent Roll'!$O18),MONTH(DU$3)=MONTH('Rent Roll'!$C18)),1,0),0)</f>
        <v>0</v>
      </c>
      <c r="DV176" s="567">
        <f>IFERROR(IF(AND(NOT(YEAR(DV$3)&lt;=YEAR('Rent Roll'!$C18)+'Rent Roll'!$P18-1),MOD(YEAR(DV$3),'Rent Roll'!$O18)=MOD(YEAR('Rent Roll'!$C18),'Rent Roll'!$O18),MONTH(DV$3)=MONTH('Rent Roll'!$C18)),1,0),0)</f>
        <v>0</v>
      </c>
    </row>
    <row r="177" spans="1:126" s="568" customFormat="1" ht="12" customHeight="1" outlineLevel="1" x14ac:dyDescent="0.4">
      <c r="A177" s="732"/>
      <c r="B177" s="564">
        <f>'Rent Roll'!$B19</f>
        <v>0</v>
      </c>
      <c r="C177" s="566"/>
      <c r="D177" s="566"/>
      <c r="E177" s="566"/>
      <c r="F177" s="778">
        <f>IFERROR(IF(AND(NOT(YEAR(F$3)&lt;=YEAR('Rent Roll'!$C19)+'Rent Roll'!$P19-1),MOD(YEAR(F$3),'Rent Roll'!$O19)=MOD(YEAR('Rent Roll'!$C19),'Rent Roll'!$O19),MONTH(F$3)=MONTH('Rent Roll'!$C19)),1,0),0)</f>
        <v>0</v>
      </c>
      <c r="G177" s="768">
        <f>IFERROR(IF(AND(NOT(YEAR(G$3)&lt;=YEAR('Rent Roll'!$C19)+'Rent Roll'!$P19-1),MOD(YEAR(G$3),'Rent Roll'!$O19)=MOD(YEAR('Rent Roll'!$C19),'Rent Roll'!$O19),MONTH(G$3)=MONTH('Rent Roll'!$C19)),1,0),0)</f>
        <v>0</v>
      </c>
      <c r="H177" s="567">
        <f>IFERROR(IF(AND(NOT(YEAR(H$3)&lt;=YEAR('Rent Roll'!$C19)+'Rent Roll'!$P19-1),MOD(YEAR(H$3),'Rent Roll'!$O19)=MOD(YEAR('Rent Roll'!$C19),'Rent Roll'!$O19),MONTH(H$3)=MONTH('Rent Roll'!$C19)),1,0),0)</f>
        <v>0</v>
      </c>
      <c r="I177" s="567">
        <f>IFERROR(IF(AND(NOT(YEAR(I$3)&lt;=YEAR('Rent Roll'!$C19)+'Rent Roll'!$P19-1),MOD(YEAR(I$3),'Rent Roll'!$O19)=MOD(YEAR('Rent Roll'!$C19),'Rent Roll'!$O19),MONTH(I$3)=MONTH('Rent Roll'!$C19)),1,0),0)</f>
        <v>0</v>
      </c>
      <c r="J177" s="567">
        <f>IFERROR(IF(AND(NOT(YEAR(J$3)&lt;=YEAR('Rent Roll'!$C19)+'Rent Roll'!$P19-1),MOD(YEAR(J$3),'Rent Roll'!$O19)=MOD(YEAR('Rent Roll'!$C19),'Rent Roll'!$O19),MONTH(J$3)=MONTH('Rent Roll'!$C19)),1,0),0)</f>
        <v>0</v>
      </c>
      <c r="K177" s="567">
        <f>IFERROR(IF(AND(NOT(YEAR(K$3)&lt;=YEAR('Rent Roll'!$C19)+'Rent Roll'!$P19-1),MOD(YEAR(K$3),'Rent Roll'!$O19)=MOD(YEAR('Rent Roll'!$C19),'Rent Roll'!$O19),MONTH(K$3)=MONTH('Rent Roll'!$C19)),1,0),0)</f>
        <v>0</v>
      </c>
      <c r="L177" s="567">
        <f>IFERROR(IF(AND(NOT(YEAR(L$3)&lt;=YEAR('Rent Roll'!$C19)+'Rent Roll'!$P19-1),MOD(YEAR(L$3),'Rent Roll'!$O19)=MOD(YEAR('Rent Roll'!$C19),'Rent Roll'!$O19),MONTH(L$3)=MONTH('Rent Roll'!$C19)),1,0),0)</f>
        <v>0</v>
      </c>
      <c r="M177" s="567">
        <f>IFERROR(IF(AND(NOT(YEAR(M$3)&lt;=YEAR('Rent Roll'!$C19)+'Rent Roll'!$P19-1),MOD(YEAR(M$3),'Rent Roll'!$O19)=MOD(YEAR('Rent Roll'!$C19),'Rent Roll'!$O19),MONTH(M$3)=MONTH('Rent Roll'!$C19)),1,0),0)</f>
        <v>0</v>
      </c>
      <c r="N177" s="567">
        <f>IFERROR(IF(AND(NOT(YEAR(N$3)&lt;=YEAR('Rent Roll'!$C19)+'Rent Roll'!$P19-1),MOD(YEAR(N$3),'Rent Roll'!$O19)=MOD(YEAR('Rent Roll'!$C19),'Rent Roll'!$O19),MONTH(N$3)=MONTH('Rent Roll'!$C19)),1,0),0)</f>
        <v>0</v>
      </c>
      <c r="O177" s="567">
        <f>IFERROR(IF(AND(NOT(YEAR(O$3)&lt;=YEAR('Rent Roll'!$C19)+'Rent Roll'!$P19-1),MOD(YEAR(O$3),'Rent Roll'!$O19)=MOD(YEAR('Rent Roll'!$C19),'Rent Roll'!$O19),MONTH(O$3)=MONTH('Rent Roll'!$C19)),1,0),0)</f>
        <v>0</v>
      </c>
      <c r="P177" s="567">
        <f>IFERROR(IF(AND(NOT(YEAR(P$3)&lt;=YEAR('Rent Roll'!$C19)+'Rent Roll'!$P19-1),MOD(YEAR(P$3),'Rent Roll'!$O19)=MOD(YEAR('Rent Roll'!$C19),'Rent Roll'!$O19),MONTH(P$3)=MONTH('Rent Roll'!$C19)),1,0),0)</f>
        <v>0</v>
      </c>
      <c r="Q177" s="567">
        <f>IFERROR(IF(AND(NOT(YEAR(Q$3)&lt;=YEAR('Rent Roll'!$C19)+'Rent Roll'!$P19-1),MOD(YEAR(Q$3),'Rent Roll'!$O19)=MOD(YEAR('Rent Roll'!$C19),'Rent Roll'!$O19),MONTH(Q$3)=MONTH('Rent Roll'!$C19)),1,0),0)</f>
        <v>0</v>
      </c>
      <c r="R177" s="767">
        <f>IFERROR(IF(AND(NOT(YEAR(R$3)&lt;=YEAR('Rent Roll'!$C19)+'Rent Roll'!$P19-1),MOD(YEAR(R$3),'Rent Roll'!$O19)=MOD(YEAR('Rent Roll'!$C19),'Rent Roll'!$O19),MONTH(R$3)=MONTH('Rent Roll'!$C19)),1,0),0)</f>
        <v>0</v>
      </c>
      <c r="S177" s="768">
        <f>IFERROR(IF(AND(NOT(YEAR(S$3)&lt;=YEAR('Rent Roll'!$C19)+'Rent Roll'!$P19-1),MOD(YEAR(S$3),'Rent Roll'!$O19)=MOD(YEAR('Rent Roll'!$C19),'Rent Roll'!$O19),MONTH(S$3)=MONTH('Rent Roll'!$C19)),1,0),0)</f>
        <v>0</v>
      </c>
      <c r="T177" s="567">
        <f>IFERROR(IF(AND(NOT(YEAR(T$3)&lt;=YEAR('Rent Roll'!$C19)+'Rent Roll'!$P19-1),MOD(YEAR(T$3),'Rent Roll'!$O19)=MOD(YEAR('Rent Roll'!$C19),'Rent Roll'!$O19),MONTH(T$3)=MONTH('Rent Roll'!$C19)),1,0),0)</f>
        <v>0</v>
      </c>
      <c r="U177" s="567">
        <f>IFERROR(IF(AND(NOT(YEAR(U$3)&lt;=YEAR('Rent Roll'!$C19)+'Rent Roll'!$P19-1),MOD(YEAR(U$3),'Rent Roll'!$O19)=MOD(YEAR('Rent Roll'!$C19),'Rent Roll'!$O19),MONTH(U$3)=MONTH('Rent Roll'!$C19)),1,0),0)</f>
        <v>0</v>
      </c>
      <c r="V177" s="567">
        <f>IFERROR(IF(AND(NOT(YEAR(V$3)&lt;=YEAR('Rent Roll'!$C19)+'Rent Roll'!$P19-1),MOD(YEAR(V$3),'Rent Roll'!$O19)=MOD(YEAR('Rent Roll'!$C19),'Rent Roll'!$O19),MONTH(V$3)=MONTH('Rent Roll'!$C19)),1,0),0)</f>
        <v>0</v>
      </c>
      <c r="W177" s="567">
        <f>IFERROR(IF(AND(NOT(YEAR(W$3)&lt;=YEAR('Rent Roll'!$C19)+'Rent Roll'!$P19-1),MOD(YEAR(W$3),'Rent Roll'!$O19)=MOD(YEAR('Rent Roll'!$C19),'Rent Roll'!$O19),MONTH(W$3)=MONTH('Rent Roll'!$C19)),1,0),0)</f>
        <v>0</v>
      </c>
      <c r="X177" s="567">
        <f>IFERROR(IF(AND(NOT(YEAR(X$3)&lt;=YEAR('Rent Roll'!$C19)+'Rent Roll'!$P19-1),MOD(YEAR(X$3),'Rent Roll'!$O19)=MOD(YEAR('Rent Roll'!$C19),'Rent Roll'!$O19),MONTH(X$3)=MONTH('Rent Roll'!$C19)),1,0),0)</f>
        <v>0</v>
      </c>
      <c r="Y177" s="567">
        <f>IFERROR(IF(AND(NOT(YEAR(Y$3)&lt;=YEAR('Rent Roll'!$C19)+'Rent Roll'!$P19-1),MOD(YEAR(Y$3),'Rent Roll'!$O19)=MOD(YEAR('Rent Roll'!$C19),'Rent Roll'!$O19),MONTH(Y$3)=MONTH('Rent Roll'!$C19)),1,0),0)</f>
        <v>0</v>
      </c>
      <c r="Z177" s="567">
        <f>IFERROR(IF(AND(NOT(YEAR(Z$3)&lt;=YEAR('Rent Roll'!$C19)+'Rent Roll'!$P19-1),MOD(YEAR(Z$3),'Rent Roll'!$O19)=MOD(YEAR('Rent Roll'!$C19),'Rent Roll'!$O19),MONTH(Z$3)=MONTH('Rent Roll'!$C19)),1,0),0)</f>
        <v>0</v>
      </c>
      <c r="AA177" s="567">
        <f>IFERROR(IF(AND(NOT(YEAR(AA$3)&lt;=YEAR('Rent Roll'!$C19)+'Rent Roll'!$P19-1),MOD(YEAR(AA$3),'Rent Roll'!$O19)=MOD(YEAR('Rent Roll'!$C19),'Rent Roll'!$O19),MONTH(AA$3)=MONTH('Rent Roll'!$C19)),1,0),0)</f>
        <v>0</v>
      </c>
      <c r="AB177" s="567">
        <f>IFERROR(IF(AND(NOT(YEAR(AB$3)&lt;=YEAR('Rent Roll'!$C19)+'Rent Roll'!$P19-1),MOD(YEAR(AB$3),'Rent Roll'!$O19)=MOD(YEAR('Rent Roll'!$C19),'Rent Roll'!$O19),MONTH(AB$3)=MONTH('Rent Roll'!$C19)),1,0),0)</f>
        <v>0</v>
      </c>
      <c r="AC177" s="567">
        <f>IFERROR(IF(AND(NOT(YEAR(AC$3)&lt;=YEAR('Rent Roll'!$C19)+'Rent Roll'!$P19-1),MOD(YEAR(AC$3),'Rent Roll'!$O19)=MOD(YEAR('Rent Roll'!$C19),'Rent Roll'!$O19),MONTH(AC$3)=MONTH('Rent Roll'!$C19)),1,0),0)</f>
        <v>0</v>
      </c>
      <c r="AD177" s="767">
        <f>IFERROR(IF(AND(NOT(YEAR(AD$3)&lt;=YEAR('Rent Roll'!$C19)+'Rent Roll'!$P19-1),MOD(YEAR(AD$3),'Rent Roll'!$O19)=MOD(YEAR('Rent Roll'!$C19),'Rent Roll'!$O19),MONTH(AD$3)=MONTH('Rent Roll'!$C19)),1,0),0)</f>
        <v>0</v>
      </c>
      <c r="AE177" s="768">
        <f>IFERROR(IF(AND(NOT(YEAR(AE$3)&lt;=YEAR('Rent Roll'!$C19)+'Rent Roll'!$P19-1),MOD(YEAR(AE$3),'Rent Roll'!$O19)=MOD(YEAR('Rent Roll'!$C19),'Rent Roll'!$O19),MONTH(AE$3)=MONTH('Rent Roll'!$C19)),1,0),0)</f>
        <v>0</v>
      </c>
      <c r="AF177" s="567">
        <f>IFERROR(IF(AND(NOT(YEAR(AF$3)&lt;=YEAR('Rent Roll'!$C19)+'Rent Roll'!$P19-1),MOD(YEAR(AF$3),'Rent Roll'!$O19)=MOD(YEAR('Rent Roll'!$C19),'Rent Roll'!$O19),MONTH(AF$3)=MONTH('Rent Roll'!$C19)),1,0),0)</f>
        <v>0</v>
      </c>
      <c r="AG177" s="567">
        <f>IFERROR(IF(AND(NOT(YEAR(AG$3)&lt;=YEAR('Rent Roll'!$C19)+'Rent Roll'!$P19-1),MOD(YEAR(AG$3),'Rent Roll'!$O19)=MOD(YEAR('Rent Roll'!$C19),'Rent Roll'!$O19),MONTH(AG$3)=MONTH('Rent Roll'!$C19)),1,0),0)</f>
        <v>0</v>
      </c>
      <c r="AH177" s="567">
        <f>IFERROR(IF(AND(NOT(YEAR(AH$3)&lt;=YEAR('Rent Roll'!$C19)+'Rent Roll'!$P19-1),MOD(YEAR(AH$3),'Rent Roll'!$O19)=MOD(YEAR('Rent Roll'!$C19),'Rent Roll'!$O19),MONTH(AH$3)=MONTH('Rent Roll'!$C19)),1,0),0)</f>
        <v>0</v>
      </c>
      <c r="AI177" s="567">
        <f>IFERROR(IF(AND(NOT(YEAR(AI$3)&lt;=YEAR('Rent Roll'!$C19)+'Rent Roll'!$P19-1),MOD(YEAR(AI$3),'Rent Roll'!$O19)=MOD(YEAR('Rent Roll'!$C19),'Rent Roll'!$O19),MONTH(AI$3)=MONTH('Rent Roll'!$C19)),1,0),0)</f>
        <v>0</v>
      </c>
      <c r="AJ177" s="567">
        <f>IFERROR(IF(AND(NOT(YEAR(AJ$3)&lt;=YEAR('Rent Roll'!$C19)+'Rent Roll'!$P19-1),MOD(YEAR(AJ$3),'Rent Roll'!$O19)=MOD(YEAR('Rent Roll'!$C19),'Rent Roll'!$O19),MONTH(AJ$3)=MONTH('Rent Roll'!$C19)),1,0),0)</f>
        <v>0</v>
      </c>
      <c r="AK177" s="567">
        <f>IFERROR(IF(AND(NOT(YEAR(AK$3)&lt;=YEAR('Rent Roll'!$C19)+'Rent Roll'!$P19-1),MOD(YEAR(AK$3),'Rent Roll'!$O19)=MOD(YEAR('Rent Roll'!$C19),'Rent Roll'!$O19),MONTH(AK$3)=MONTH('Rent Roll'!$C19)),1,0),0)</f>
        <v>0</v>
      </c>
      <c r="AL177" s="567">
        <f>IFERROR(IF(AND(NOT(YEAR(AL$3)&lt;=YEAR('Rent Roll'!$C19)+'Rent Roll'!$P19-1),MOD(YEAR(AL$3),'Rent Roll'!$O19)=MOD(YEAR('Rent Roll'!$C19),'Rent Roll'!$O19),MONTH(AL$3)=MONTH('Rent Roll'!$C19)),1,0),0)</f>
        <v>0</v>
      </c>
      <c r="AM177" s="567">
        <f>IFERROR(IF(AND(NOT(YEAR(AM$3)&lt;=YEAR('Rent Roll'!$C19)+'Rent Roll'!$P19-1),MOD(YEAR(AM$3),'Rent Roll'!$O19)=MOD(YEAR('Rent Roll'!$C19),'Rent Roll'!$O19),MONTH(AM$3)=MONTH('Rent Roll'!$C19)),1,0),0)</f>
        <v>0</v>
      </c>
      <c r="AN177" s="567">
        <f>IFERROR(IF(AND(NOT(YEAR(AN$3)&lt;=YEAR('Rent Roll'!$C19)+'Rent Roll'!$P19-1),MOD(YEAR(AN$3),'Rent Roll'!$O19)=MOD(YEAR('Rent Roll'!$C19),'Rent Roll'!$O19),MONTH(AN$3)=MONTH('Rent Roll'!$C19)),1,0),0)</f>
        <v>0</v>
      </c>
      <c r="AO177" s="567">
        <f>IFERROR(IF(AND(NOT(YEAR(AO$3)&lt;=YEAR('Rent Roll'!$C19)+'Rent Roll'!$P19-1),MOD(YEAR(AO$3),'Rent Roll'!$O19)=MOD(YEAR('Rent Roll'!$C19),'Rent Roll'!$O19),MONTH(AO$3)=MONTH('Rent Roll'!$C19)),1,0),0)</f>
        <v>0</v>
      </c>
      <c r="AP177" s="767">
        <f>IFERROR(IF(AND(NOT(YEAR(AP$3)&lt;=YEAR('Rent Roll'!$C19)+'Rent Roll'!$P19-1),MOD(YEAR(AP$3),'Rent Roll'!$O19)=MOD(YEAR('Rent Roll'!$C19),'Rent Roll'!$O19),MONTH(AP$3)=MONTH('Rent Roll'!$C19)),1,0),0)</f>
        <v>0</v>
      </c>
      <c r="AQ177" s="768">
        <f>IFERROR(IF(AND(NOT(YEAR(AQ$3)&lt;=YEAR('Rent Roll'!$C19)+'Rent Roll'!$P19-1),MOD(YEAR(AQ$3),'Rent Roll'!$O19)=MOD(YEAR('Rent Roll'!$C19),'Rent Roll'!$O19),MONTH(AQ$3)=MONTH('Rent Roll'!$C19)),1,0),0)</f>
        <v>0</v>
      </c>
      <c r="AR177" s="567">
        <f>IFERROR(IF(AND(NOT(YEAR(AR$3)&lt;=YEAR('Rent Roll'!$C19)+'Rent Roll'!$P19-1),MOD(YEAR(AR$3),'Rent Roll'!$O19)=MOD(YEAR('Rent Roll'!$C19),'Rent Roll'!$O19),MONTH(AR$3)=MONTH('Rent Roll'!$C19)),1,0),0)</f>
        <v>0</v>
      </c>
      <c r="AS177" s="567">
        <f>IFERROR(IF(AND(NOT(YEAR(AS$3)&lt;=YEAR('Rent Roll'!$C19)+'Rent Roll'!$P19-1),MOD(YEAR(AS$3),'Rent Roll'!$O19)=MOD(YEAR('Rent Roll'!$C19),'Rent Roll'!$O19),MONTH(AS$3)=MONTH('Rent Roll'!$C19)),1,0),0)</f>
        <v>0</v>
      </c>
      <c r="AT177" s="567">
        <f>IFERROR(IF(AND(NOT(YEAR(AT$3)&lt;=YEAR('Rent Roll'!$C19)+'Rent Roll'!$P19-1),MOD(YEAR(AT$3),'Rent Roll'!$O19)=MOD(YEAR('Rent Roll'!$C19),'Rent Roll'!$O19),MONTH(AT$3)=MONTH('Rent Roll'!$C19)),1,0),0)</f>
        <v>0</v>
      </c>
      <c r="AU177" s="567">
        <f>IFERROR(IF(AND(NOT(YEAR(AU$3)&lt;=YEAR('Rent Roll'!$C19)+'Rent Roll'!$P19-1),MOD(YEAR(AU$3),'Rent Roll'!$O19)=MOD(YEAR('Rent Roll'!$C19),'Rent Roll'!$O19),MONTH(AU$3)=MONTH('Rent Roll'!$C19)),1,0),0)</f>
        <v>0</v>
      </c>
      <c r="AV177" s="567">
        <f>IFERROR(IF(AND(NOT(YEAR(AV$3)&lt;=YEAR('Rent Roll'!$C19)+'Rent Roll'!$P19-1),MOD(YEAR(AV$3),'Rent Roll'!$O19)=MOD(YEAR('Rent Roll'!$C19),'Rent Roll'!$O19),MONTH(AV$3)=MONTH('Rent Roll'!$C19)),1,0),0)</f>
        <v>0</v>
      </c>
      <c r="AW177" s="567">
        <f>IFERROR(IF(AND(NOT(YEAR(AW$3)&lt;=YEAR('Rent Roll'!$C19)+'Rent Roll'!$P19-1),MOD(YEAR(AW$3),'Rent Roll'!$O19)=MOD(YEAR('Rent Roll'!$C19),'Rent Roll'!$O19),MONTH(AW$3)=MONTH('Rent Roll'!$C19)),1,0),0)</f>
        <v>0</v>
      </c>
      <c r="AX177" s="567">
        <f>IFERROR(IF(AND(NOT(YEAR(AX$3)&lt;=YEAR('Rent Roll'!$C19)+'Rent Roll'!$P19-1),MOD(YEAR(AX$3),'Rent Roll'!$O19)=MOD(YEAR('Rent Roll'!$C19),'Rent Roll'!$O19),MONTH(AX$3)=MONTH('Rent Roll'!$C19)),1,0),0)</f>
        <v>0</v>
      </c>
      <c r="AY177" s="567">
        <f>IFERROR(IF(AND(NOT(YEAR(AY$3)&lt;=YEAR('Rent Roll'!$C19)+'Rent Roll'!$P19-1),MOD(YEAR(AY$3),'Rent Roll'!$O19)=MOD(YEAR('Rent Roll'!$C19),'Rent Roll'!$O19),MONTH(AY$3)=MONTH('Rent Roll'!$C19)),1,0),0)</f>
        <v>0</v>
      </c>
      <c r="AZ177" s="567">
        <f>IFERROR(IF(AND(NOT(YEAR(AZ$3)&lt;=YEAR('Rent Roll'!$C19)+'Rent Roll'!$P19-1),MOD(YEAR(AZ$3),'Rent Roll'!$O19)=MOD(YEAR('Rent Roll'!$C19),'Rent Roll'!$O19),MONTH(AZ$3)=MONTH('Rent Roll'!$C19)),1,0),0)</f>
        <v>0</v>
      </c>
      <c r="BA177" s="567">
        <f>IFERROR(IF(AND(NOT(YEAR(BA$3)&lt;=YEAR('Rent Roll'!$C19)+'Rent Roll'!$P19-1),MOD(YEAR(BA$3),'Rent Roll'!$O19)=MOD(YEAR('Rent Roll'!$C19),'Rent Roll'!$O19),MONTH(BA$3)=MONTH('Rent Roll'!$C19)),1,0),0)</f>
        <v>0</v>
      </c>
      <c r="BB177" s="767">
        <f>IFERROR(IF(AND(NOT(YEAR(BB$3)&lt;=YEAR('Rent Roll'!$C19)+'Rent Roll'!$P19-1),MOD(YEAR(BB$3),'Rent Roll'!$O19)=MOD(YEAR('Rent Roll'!$C19),'Rent Roll'!$O19),MONTH(BB$3)=MONTH('Rent Roll'!$C19)),1,0),0)</f>
        <v>0</v>
      </c>
      <c r="BC177" s="768">
        <f>IFERROR(IF(AND(NOT(YEAR(BC$3)&lt;=YEAR('Rent Roll'!$C19)+'Rent Roll'!$P19-1),MOD(YEAR(BC$3),'Rent Roll'!$O19)=MOD(YEAR('Rent Roll'!$C19),'Rent Roll'!$O19),MONTH(BC$3)=MONTH('Rent Roll'!$C19)),1,0),0)</f>
        <v>0</v>
      </c>
      <c r="BD177" s="567">
        <f>IFERROR(IF(AND(NOT(YEAR(BD$3)&lt;=YEAR('Rent Roll'!$C19)+'Rent Roll'!$P19-1),MOD(YEAR(BD$3),'Rent Roll'!$O19)=MOD(YEAR('Rent Roll'!$C19),'Rent Roll'!$O19),MONTH(BD$3)=MONTH('Rent Roll'!$C19)),1,0),0)</f>
        <v>0</v>
      </c>
      <c r="BE177" s="567">
        <f>IFERROR(IF(AND(NOT(YEAR(BE$3)&lt;=YEAR('Rent Roll'!$C19)+'Rent Roll'!$P19-1),MOD(YEAR(BE$3),'Rent Roll'!$O19)=MOD(YEAR('Rent Roll'!$C19),'Rent Roll'!$O19),MONTH(BE$3)=MONTH('Rent Roll'!$C19)),1,0),0)</f>
        <v>0</v>
      </c>
      <c r="BF177" s="567">
        <f>IFERROR(IF(AND(NOT(YEAR(BF$3)&lt;=YEAR('Rent Roll'!$C19)+'Rent Roll'!$P19-1),MOD(YEAR(BF$3),'Rent Roll'!$O19)=MOD(YEAR('Rent Roll'!$C19),'Rent Roll'!$O19),MONTH(BF$3)=MONTH('Rent Roll'!$C19)),1,0),0)</f>
        <v>0</v>
      </c>
      <c r="BG177" s="567">
        <f>IFERROR(IF(AND(NOT(YEAR(BG$3)&lt;=YEAR('Rent Roll'!$C19)+'Rent Roll'!$P19-1),MOD(YEAR(BG$3),'Rent Roll'!$O19)=MOD(YEAR('Rent Roll'!$C19),'Rent Roll'!$O19),MONTH(BG$3)=MONTH('Rent Roll'!$C19)),1,0),0)</f>
        <v>0</v>
      </c>
      <c r="BH177" s="567">
        <f>IFERROR(IF(AND(NOT(YEAR(BH$3)&lt;=YEAR('Rent Roll'!$C19)+'Rent Roll'!$P19-1),MOD(YEAR(BH$3),'Rent Roll'!$O19)=MOD(YEAR('Rent Roll'!$C19),'Rent Roll'!$O19),MONTH(BH$3)=MONTH('Rent Roll'!$C19)),1,0),0)</f>
        <v>0</v>
      </c>
      <c r="BI177" s="567">
        <f>IFERROR(IF(AND(NOT(YEAR(BI$3)&lt;=YEAR('Rent Roll'!$C19)+'Rent Roll'!$P19-1),MOD(YEAR(BI$3),'Rent Roll'!$O19)=MOD(YEAR('Rent Roll'!$C19),'Rent Roll'!$O19),MONTH(BI$3)=MONTH('Rent Roll'!$C19)),1,0),0)</f>
        <v>0</v>
      </c>
      <c r="BJ177" s="567">
        <f>IFERROR(IF(AND(NOT(YEAR(BJ$3)&lt;=YEAR('Rent Roll'!$C19)+'Rent Roll'!$P19-1),MOD(YEAR(BJ$3),'Rent Roll'!$O19)=MOD(YEAR('Rent Roll'!$C19),'Rent Roll'!$O19),MONTH(BJ$3)=MONTH('Rent Roll'!$C19)),1,0),0)</f>
        <v>0</v>
      </c>
      <c r="BK177" s="567">
        <f>IFERROR(IF(AND(NOT(YEAR(BK$3)&lt;=YEAR('Rent Roll'!$C19)+'Rent Roll'!$P19-1),MOD(YEAR(BK$3),'Rent Roll'!$O19)=MOD(YEAR('Rent Roll'!$C19),'Rent Roll'!$O19),MONTH(BK$3)=MONTH('Rent Roll'!$C19)),1,0),0)</f>
        <v>0</v>
      </c>
      <c r="BL177" s="567">
        <f>IFERROR(IF(AND(NOT(YEAR(BL$3)&lt;=YEAR('Rent Roll'!$C19)+'Rent Roll'!$P19-1),MOD(YEAR(BL$3),'Rent Roll'!$O19)=MOD(YEAR('Rent Roll'!$C19),'Rent Roll'!$O19),MONTH(BL$3)=MONTH('Rent Roll'!$C19)),1,0),0)</f>
        <v>0</v>
      </c>
      <c r="BM177" s="567">
        <f>IFERROR(IF(AND(NOT(YEAR(BM$3)&lt;=YEAR('Rent Roll'!$C19)+'Rent Roll'!$P19-1),MOD(YEAR(BM$3),'Rent Roll'!$O19)=MOD(YEAR('Rent Roll'!$C19),'Rent Roll'!$O19),MONTH(BM$3)=MONTH('Rent Roll'!$C19)),1,0),0)</f>
        <v>0</v>
      </c>
      <c r="BN177" s="767">
        <f>IFERROR(IF(AND(NOT(YEAR(BN$3)&lt;=YEAR('Rent Roll'!$C19)+'Rent Roll'!$P19-1),MOD(YEAR(BN$3),'Rent Roll'!$O19)=MOD(YEAR('Rent Roll'!$C19),'Rent Roll'!$O19),MONTH(BN$3)=MONTH('Rent Roll'!$C19)),1,0),0)</f>
        <v>0</v>
      </c>
      <c r="BO177" s="768">
        <f>IFERROR(IF(AND(NOT(YEAR(BO$3)&lt;=YEAR('Rent Roll'!$C19)+'Rent Roll'!$P19-1),MOD(YEAR(BO$3),'Rent Roll'!$O19)=MOD(YEAR('Rent Roll'!$C19),'Rent Roll'!$O19),MONTH(BO$3)=MONTH('Rent Roll'!$C19)),1,0),0)</f>
        <v>0</v>
      </c>
      <c r="BP177" s="567">
        <f>IFERROR(IF(AND(NOT(YEAR(BP$3)&lt;=YEAR('Rent Roll'!$C19)+'Rent Roll'!$P19-1),MOD(YEAR(BP$3),'Rent Roll'!$O19)=MOD(YEAR('Rent Roll'!$C19),'Rent Roll'!$O19),MONTH(BP$3)=MONTH('Rent Roll'!$C19)),1,0),0)</f>
        <v>0</v>
      </c>
      <c r="BQ177" s="567">
        <f>IFERROR(IF(AND(NOT(YEAR(BQ$3)&lt;=YEAR('Rent Roll'!$C19)+'Rent Roll'!$P19-1),MOD(YEAR(BQ$3),'Rent Roll'!$O19)=MOD(YEAR('Rent Roll'!$C19),'Rent Roll'!$O19),MONTH(BQ$3)=MONTH('Rent Roll'!$C19)),1,0),0)</f>
        <v>0</v>
      </c>
      <c r="BR177" s="567">
        <f>IFERROR(IF(AND(NOT(YEAR(BR$3)&lt;=YEAR('Rent Roll'!$C19)+'Rent Roll'!$P19-1),MOD(YEAR(BR$3),'Rent Roll'!$O19)=MOD(YEAR('Rent Roll'!$C19),'Rent Roll'!$O19),MONTH(BR$3)=MONTH('Rent Roll'!$C19)),1,0),0)</f>
        <v>0</v>
      </c>
      <c r="BS177" s="567">
        <f>IFERROR(IF(AND(NOT(YEAR(BS$3)&lt;=YEAR('Rent Roll'!$C19)+'Rent Roll'!$P19-1),MOD(YEAR(BS$3),'Rent Roll'!$O19)=MOD(YEAR('Rent Roll'!$C19),'Rent Roll'!$O19),MONTH(BS$3)=MONTH('Rent Roll'!$C19)),1,0),0)</f>
        <v>0</v>
      </c>
      <c r="BT177" s="567">
        <f>IFERROR(IF(AND(NOT(YEAR(BT$3)&lt;=YEAR('Rent Roll'!$C19)+'Rent Roll'!$P19-1),MOD(YEAR(BT$3),'Rent Roll'!$O19)=MOD(YEAR('Rent Roll'!$C19),'Rent Roll'!$O19),MONTH(BT$3)=MONTH('Rent Roll'!$C19)),1,0),0)</f>
        <v>0</v>
      </c>
      <c r="BU177" s="567">
        <f>IFERROR(IF(AND(NOT(YEAR(BU$3)&lt;=YEAR('Rent Roll'!$C19)+'Rent Roll'!$P19-1),MOD(YEAR(BU$3),'Rent Roll'!$O19)=MOD(YEAR('Rent Roll'!$C19),'Rent Roll'!$O19),MONTH(BU$3)=MONTH('Rent Roll'!$C19)),1,0),0)</f>
        <v>0</v>
      </c>
      <c r="BV177" s="567">
        <f>IFERROR(IF(AND(NOT(YEAR(BV$3)&lt;=YEAR('Rent Roll'!$C19)+'Rent Roll'!$P19-1),MOD(YEAR(BV$3),'Rent Roll'!$O19)=MOD(YEAR('Rent Roll'!$C19),'Rent Roll'!$O19),MONTH(BV$3)=MONTH('Rent Roll'!$C19)),1,0),0)</f>
        <v>0</v>
      </c>
      <c r="BW177" s="567">
        <f>IFERROR(IF(AND(NOT(YEAR(BW$3)&lt;=YEAR('Rent Roll'!$C19)+'Rent Roll'!$P19-1),MOD(YEAR(BW$3),'Rent Roll'!$O19)=MOD(YEAR('Rent Roll'!$C19),'Rent Roll'!$O19),MONTH(BW$3)=MONTH('Rent Roll'!$C19)),1,0),0)</f>
        <v>0</v>
      </c>
      <c r="BX177" s="567">
        <f>IFERROR(IF(AND(NOT(YEAR(BX$3)&lt;=YEAR('Rent Roll'!$C19)+'Rent Roll'!$P19-1),MOD(YEAR(BX$3),'Rent Roll'!$O19)=MOD(YEAR('Rent Roll'!$C19),'Rent Roll'!$O19),MONTH(BX$3)=MONTH('Rent Roll'!$C19)),1,0),0)</f>
        <v>0</v>
      </c>
      <c r="BY177" s="567">
        <f>IFERROR(IF(AND(NOT(YEAR(BY$3)&lt;=YEAR('Rent Roll'!$C19)+'Rent Roll'!$P19-1),MOD(YEAR(BY$3),'Rent Roll'!$O19)=MOD(YEAR('Rent Roll'!$C19),'Rent Roll'!$O19),MONTH(BY$3)=MONTH('Rent Roll'!$C19)),1,0),0)</f>
        <v>0</v>
      </c>
      <c r="BZ177" s="767">
        <f>IFERROR(IF(AND(NOT(YEAR(BZ$3)&lt;=YEAR('Rent Roll'!$C19)+'Rent Roll'!$P19-1),MOD(YEAR(BZ$3),'Rent Roll'!$O19)=MOD(YEAR('Rent Roll'!$C19),'Rent Roll'!$O19),MONTH(BZ$3)=MONTH('Rent Roll'!$C19)),1,0),0)</f>
        <v>0</v>
      </c>
      <c r="CA177" s="768">
        <f>IFERROR(IF(AND(NOT(YEAR(CA$3)&lt;=YEAR('Rent Roll'!$C19)+'Rent Roll'!$P19-1),MOD(YEAR(CA$3),'Rent Roll'!$O19)=MOD(YEAR('Rent Roll'!$C19),'Rent Roll'!$O19),MONTH(CA$3)=MONTH('Rent Roll'!$C19)),1,0),0)</f>
        <v>0</v>
      </c>
      <c r="CB177" s="567">
        <f>IFERROR(IF(AND(NOT(YEAR(CB$3)&lt;=YEAR('Rent Roll'!$C19)+'Rent Roll'!$P19-1),MOD(YEAR(CB$3),'Rent Roll'!$O19)=MOD(YEAR('Rent Roll'!$C19),'Rent Roll'!$O19),MONTH(CB$3)=MONTH('Rent Roll'!$C19)),1,0),0)</f>
        <v>0</v>
      </c>
      <c r="CC177" s="567">
        <f>IFERROR(IF(AND(NOT(YEAR(CC$3)&lt;=YEAR('Rent Roll'!$C19)+'Rent Roll'!$P19-1),MOD(YEAR(CC$3),'Rent Roll'!$O19)=MOD(YEAR('Rent Roll'!$C19),'Rent Roll'!$O19),MONTH(CC$3)=MONTH('Rent Roll'!$C19)),1,0),0)</f>
        <v>0</v>
      </c>
      <c r="CD177" s="567">
        <f>IFERROR(IF(AND(NOT(YEAR(CD$3)&lt;=YEAR('Rent Roll'!$C19)+'Rent Roll'!$P19-1),MOD(YEAR(CD$3),'Rent Roll'!$O19)=MOD(YEAR('Rent Roll'!$C19),'Rent Roll'!$O19),MONTH(CD$3)=MONTH('Rent Roll'!$C19)),1,0),0)</f>
        <v>0</v>
      </c>
      <c r="CE177" s="567">
        <f>IFERROR(IF(AND(NOT(YEAR(CE$3)&lt;=YEAR('Rent Roll'!$C19)+'Rent Roll'!$P19-1),MOD(YEAR(CE$3),'Rent Roll'!$O19)=MOD(YEAR('Rent Roll'!$C19),'Rent Roll'!$O19),MONTH(CE$3)=MONTH('Rent Roll'!$C19)),1,0),0)</f>
        <v>0</v>
      </c>
      <c r="CF177" s="567">
        <f>IFERROR(IF(AND(NOT(YEAR(CF$3)&lt;=YEAR('Rent Roll'!$C19)+'Rent Roll'!$P19-1),MOD(YEAR(CF$3),'Rent Roll'!$O19)=MOD(YEAR('Rent Roll'!$C19),'Rent Roll'!$O19),MONTH(CF$3)=MONTH('Rent Roll'!$C19)),1,0),0)</f>
        <v>0</v>
      </c>
      <c r="CG177" s="567">
        <f>IFERROR(IF(AND(NOT(YEAR(CG$3)&lt;=YEAR('Rent Roll'!$C19)+'Rent Roll'!$P19-1),MOD(YEAR(CG$3),'Rent Roll'!$O19)=MOD(YEAR('Rent Roll'!$C19),'Rent Roll'!$O19),MONTH(CG$3)=MONTH('Rent Roll'!$C19)),1,0),0)</f>
        <v>0</v>
      </c>
      <c r="CH177" s="567">
        <f>IFERROR(IF(AND(NOT(YEAR(CH$3)&lt;=YEAR('Rent Roll'!$C19)+'Rent Roll'!$P19-1),MOD(YEAR(CH$3),'Rent Roll'!$O19)=MOD(YEAR('Rent Roll'!$C19),'Rent Roll'!$O19),MONTH(CH$3)=MONTH('Rent Roll'!$C19)),1,0),0)</f>
        <v>0</v>
      </c>
      <c r="CI177" s="567">
        <f>IFERROR(IF(AND(NOT(YEAR(CI$3)&lt;=YEAR('Rent Roll'!$C19)+'Rent Roll'!$P19-1),MOD(YEAR(CI$3),'Rent Roll'!$O19)=MOD(YEAR('Rent Roll'!$C19),'Rent Roll'!$O19),MONTH(CI$3)=MONTH('Rent Roll'!$C19)),1,0),0)</f>
        <v>0</v>
      </c>
      <c r="CJ177" s="567">
        <f>IFERROR(IF(AND(NOT(YEAR(CJ$3)&lt;=YEAR('Rent Roll'!$C19)+'Rent Roll'!$P19-1),MOD(YEAR(CJ$3),'Rent Roll'!$O19)=MOD(YEAR('Rent Roll'!$C19),'Rent Roll'!$O19),MONTH(CJ$3)=MONTH('Rent Roll'!$C19)),1,0),0)</f>
        <v>0</v>
      </c>
      <c r="CK177" s="567">
        <f>IFERROR(IF(AND(NOT(YEAR(CK$3)&lt;=YEAR('Rent Roll'!$C19)+'Rent Roll'!$P19-1),MOD(YEAR(CK$3),'Rent Roll'!$O19)=MOD(YEAR('Rent Roll'!$C19),'Rent Roll'!$O19),MONTH(CK$3)=MONTH('Rent Roll'!$C19)),1,0),0)</f>
        <v>0</v>
      </c>
      <c r="CL177" s="767">
        <f>IFERROR(IF(AND(NOT(YEAR(CL$3)&lt;=YEAR('Rent Roll'!$C19)+'Rent Roll'!$P19-1),MOD(YEAR(CL$3),'Rent Roll'!$O19)=MOD(YEAR('Rent Roll'!$C19),'Rent Roll'!$O19),MONTH(CL$3)=MONTH('Rent Roll'!$C19)),1,0),0)</f>
        <v>0</v>
      </c>
      <c r="CM177" s="768">
        <f>IFERROR(IF(AND(NOT(YEAR(CM$3)&lt;=YEAR('Rent Roll'!$C19)+'Rent Roll'!$P19-1),MOD(YEAR(CM$3),'Rent Roll'!$O19)=MOD(YEAR('Rent Roll'!$C19),'Rent Roll'!$O19),MONTH(CM$3)=MONTH('Rent Roll'!$C19)),1,0),0)</f>
        <v>0</v>
      </c>
      <c r="CN177" s="567">
        <f>IFERROR(IF(AND(NOT(YEAR(CN$3)&lt;=YEAR('Rent Roll'!$C19)+'Rent Roll'!$P19-1),MOD(YEAR(CN$3),'Rent Roll'!$O19)=MOD(YEAR('Rent Roll'!$C19),'Rent Roll'!$O19),MONTH(CN$3)=MONTH('Rent Roll'!$C19)),1,0),0)</f>
        <v>0</v>
      </c>
      <c r="CO177" s="567">
        <f>IFERROR(IF(AND(NOT(YEAR(CO$3)&lt;=YEAR('Rent Roll'!$C19)+'Rent Roll'!$P19-1),MOD(YEAR(CO$3),'Rent Roll'!$O19)=MOD(YEAR('Rent Roll'!$C19),'Rent Roll'!$O19),MONTH(CO$3)=MONTH('Rent Roll'!$C19)),1,0),0)</f>
        <v>0</v>
      </c>
      <c r="CP177" s="567">
        <f>IFERROR(IF(AND(NOT(YEAR(CP$3)&lt;=YEAR('Rent Roll'!$C19)+'Rent Roll'!$P19-1),MOD(YEAR(CP$3),'Rent Roll'!$O19)=MOD(YEAR('Rent Roll'!$C19),'Rent Roll'!$O19),MONTH(CP$3)=MONTH('Rent Roll'!$C19)),1,0),0)</f>
        <v>0</v>
      </c>
      <c r="CQ177" s="567">
        <f>IFERROR(IF(AND(NOT(YEAR(CQ$3)&lt;=YEAR('Rent Roll'!$C19)+'Rent Roll'!$P19-1),MOD(YEAR(CQ$3),'Rent Roll'!$O19)=MOD(YEAR('Rent Roll'!$C19),'Rent Roll'!$O19),MONTH(CQ$3)=MONTH('Rent Roll'!$C19)),1,0),0)</f>
        <v>0</v>
      </c>
      <c r="CR177" s="567">
        <f>IFERROR(IF(AND(NOT(YEAR(CR$3)&lt;=YEAR('Rent Roll'!$C19)+'Rent Roll'!$P19-1),MOD(YEAR(CR$3),'Rent Roll'!$O19)=MOD(YEAR('Rent Roll'!$C19),'Rent Roll'!$O19),MONTH(CR$3)=MONTH('Rent Roll'!$C19)),1,0),0)</f>
        <v>0</v>
      </c>
      <c r="CS177" s="567">
        <f>IFERROR(IF(AND(NOT(YEAR(CS$3)&lt;=YEAR('Rent Roll'!$C19)+'Rent Roll'!$P19-1),MOD(YEAR(CS$3),'Rent Roll'!$O19)=MOD(YEAR('Rent Roll'!$C19),'Rent Roll'!$O19),MONTH(CS$3)=MONTH('Rent Roll'!$C19)),1,0),0)</f>
        <v>0</v>
      </c>
      <c r="CT177" s="567">
        <f>IFERROR(IF(AND(NOT(YEAR(CT$3)&lt;=YEAR('Rent Roll'!$C19)+'Rent Roll'!$P19-1),MOD(YEAR(CT$3),'Rent Roll'!$O19)=MOD(YEAR('Rent Roll'!$C19),'Rent Roll'!$O19),MONTH(CT$3)=MONTH('Rent Roll'!$C19)),1,0),0)</f>
        <v>0</v>
      </c>
      <c r="CU177" s="567">
        <f>IFERROR(IF(AND(NOT(YEAR(CU$3)&lt;=YEAR('Rent Roll'!$C19)+'Rent Roll'!$P19-1),MOD(YEAR(CU$3),'Rent Roll'!$O19)=MOD(YEAR('Rent Roll'!$C19),'Rent Roll'!$O19),MONTH(CU$3)=MONTH('Rent Roll'!$C19)),1,0),0)</f>
        <v>0</v>
      </c>
      <c r="CV177" s="567">
        <f>IFERROR(IF(AND(NOT(YEAR(CV$3)&lt;=YEAR('Rent Roll'!$C19)+'Rent Roll'!$P19-1),MOD(YEAR(CV$3),'Rent Roll'!$O19)=MOD(YEAR('Rent Roll'!$C19),'Rent Roll'!$O19),MONTH(CV$3)=MONTH('Rent Roll'!$C19)),1,0),0)</f>
        <v>0</v>
      </c>
      <c r="CW177" s="567">
        <f>IFERROR(IF(AND(NOT(YEAR(CW$3)&lt;=YEAR('Rent Roll'!$C19)+'Rent Roll'!$P19-1),MOD(YEAR(CW$3),'Rent Roll'!$O19)=MOD(YEAR('Rent Roll'!$C19),'Rent Roll'!$O19),MONTH(CW$3)=MONTH('Rent Roll'!$C19)),1,0),0)</f>
        <v>0</v>
      </c>
      <c r="CX177" s="767">
        <f>IFERROR(IF(AND(NOT(YEAR(CX$3)&lt;=YEAR('Rent Roll'!$C19)+'Rent Roll'!$P19-1),MOD(YEAR(CX$3),'Rent Roll'!$O19)=MOD(YEAR('Rent Roll'!$C19),'Rent Roll'!$O19),MONTH(CX$3)=MONTH('Rent Roll'!$C19)),1,0),0)</f>
        <v>0</v>
      </c>
      <c r="CY177" s="768">
        <f>IFERROR(IF(AND(NOT(YEAR(CY$3)&lt;=YEAR('Rent Roll'!$C19)+'Rent Roll'!$P19-1),MOD(YEAR(CY$3),'Rent Roll'!$O19)=MOD(YEAR('Rent Roll'!$C19),'Rent Roll'!$O19),MONTH(CY$3)=MONTH('Rent Roll'!$C19)),1,0),0)</f>
        <v>0</v>
      </c>
      <c r="CZ177" s="567">
        <f>IFERROR(IF(AND(NOT(YEAR(CZ$3)&lt;=YEAR('Rent Roll'!$C19)+'Rent Roll'!$P19-1),MOD(YEAR(CZ$3),'Rent Roll'!$O19)=MOD(YEAR('Rent Roll'!$C19),'Rent Roll'!$O19),MONTH(CZ$3)=MONTH('Rent Roll'!$C19)),1,0),0)</f>
        <v>0</v>
      </c>
      <c r="DA177" s="567">
        <f>IFERROR(IF(AND(NOT(YEAR(DA$3)&lt;=YEAR('Rent Roll'!$C19)+'Rent Roll'!$P19-1),MOD(YEAR(DA$3),'Rent Roll'!$O19)=MOD(YEAR('Rent Roll'!$C19),'Rent Roll'!$O19),MONTH(DA$3)=MONTH('Rent Roll'!$C19)),1,0),0)</f>
        <v>0</v>
      </c>
      <c r="DB177" s="567">
        <f>IFERROR(IF(AND(NOT(YEAR(DB$3)&lt;=YEAR('Rent Roll'!$C19)+'Rent Roll'!$P19-1),MOD(YEAR(DB$3),'Rent Roll'!$O19)=MOD(YEAR('Rent Roll'!$C19),'Rent Roll'!$O19),MONTH(DB$3)=MONTH('Rent Roll'!$C19)),1,0),0)</f>
        <v>0</v>
      </c>
      <c r="DC177" s="567">
        <f>IFERROR(IF(AND(NOT(YEAR(DC$3)&lt;=YEAR('Rent Roll'!$C19)+'Rent Roll'!$P19-1),MOD(YEAR(DC$3),'Rent Roll'!$O19)=MOD(YEAR('Rent Roll'!$C19),'Rent Roll'!$O19),MONTH(DC$3)=MONTH('Rent Roll'!$C19)),1,0),0)</f>
        <v>0</v>
      </c>
      <c r="DD177" s="567">
        <f>IFERROR(IF(AND(NOT(YEAR(DD$3)&lt;=YEAR('Rent Roll'!$C19)+'Rent Roll'!$P19-1),MOD(YEAR(DD$3),'Rent Roll'!$O19)=MOD(YEAR('Rent Roll'!$C19),'Rent Roll'!$O19),MONTH(DD$3)=MONTH('Rent Roll'!$C19)),1,0),0)</f>
        <v>0</v>
      </c>
      <c r="DE177" s="567">
        <f>IFERROR(IF(AND(NOT(YEAR(DE$3)&lt;=YEAR('Rent Roll'!$C19)+'Rent Roll'!$P19-1),MOD(YEAR(DE$3),'Rent Roll'!$O19)=MOD(YEAR('Rent Roll'!$C19),'Rent Roll'!$O19),MONTH(DE$3)=MONTH('Rent Roll'!$C19)),1,0),0)</f>
        <v>0</v>
      </c>
      <c r="DF177" s="567">
        <f>IFERROR(IF(AND(NOT(YEAR(DF$3)&lt;=YEAR('Rent Roll'!$C19)+'Rent Roll'!$P19-1),MOD(YEAR(DF$3),'Rent Roll'!$O19)=MOD(YEAR('Rent Roll'!$C19),'Rent Roll'!$O19),MONTH(DF$3)=MONTH('Rent Roll'!$C19)),1,0),0)</f>
        <v>0</v>
      </c>
      <c r="DG177" s="567">
        <f>IFERROR(IF(AND(NOT(YEAR(DG$3)&lt;=YEAR('Rent Roll'!$C19)+'Rent Roll'!$P19-1),MOD(YEAR(DG$3),'Rent Roll'!$O19)=MOD(YEAR('Rent Roll'!$C19),'Rent Roll'!$O19),MONTH(DG$3)=MONTH('Rent Roll'!$C19)),1,0),0)</f>
        <v>0</v>
      </c>
      <c r="DH177" s="567">
        <f>IFERROR(IF(AND(NOT(YEAR(DH$3)&lt;=YEAR('Rent Roll'!$C19)+'Rent Roll'!$P19-1),MOD(YEAR(DH$3),'Rent Roll'!$O19)=MOD(YEAR('Rent Roll'!$C19),'Rent Roll'!$O19),MONTH(DH$3)=MONTH('Rent Roll'!$C19)),1,0),0)</f>
        <v>0</v>
      </c>
      <c r="DI177" s="567">
        <f>IFERROR(IF(AND(NOT(YEAR(DI$3)&lt;=YEAR('Rent Roll'!$C19)+'Rent Roll'!$P19-1),MOD(YEAR(DI$3),'Rent Roll'!$O19)=MOD(YEAR('Rent Roll'!$C19),'Rent Roll'!$O19),MONTH(DI$3)=MONTH('Rent Roll'!$C19)),1,0),0)</f>
        <v>0</v>
      </c>
      <c r="DJ177" s="767">
        <f>IFERROR(IF(AND(NOT(YEAR(DJ$3)&lt;=YEAR('Rent Roll'!$C19)+'Rent Roll'!$P19-1),MOD(YEAR(DJ$3),'Rent Roll'!$O19)=MOD(YEAR('Rent Roll'!$C19),'Rent Roll'!$O19),MONTH(DJ$3)=MONTH('Rent Roll'!$C19)),1,0),0)</f>
        <v>0</v>
      </c>
      <c r="DK177" s="768">
        <f>IFERROR(IF(AND(NOT(YEAR(DK$3)&lt;=YEAR('Rent Roll'!$C19)+'Rent Roll'!$P19-1),MOD(YEAR(DK$3),'Rent Roll'!$O19)=MOD(YEAR('Rent Roll'!$C19),'Rent Roll'!$O19),MONTH(DK$3)=MONTH('Rent Roll'!$C19)),1,0),0)</f>
        <v>0</v>
      </c>
      <c r="DL177" s="567">
        <f>IFERROR(IF(AND(NOT(YEAR(DL$3)&lt;=YEAR('Rent Roll'!$C19)+'Rent Roll'!$P19-1),MOD(YEAR(DL$3),'Rent Roll'!$O19)=MOD(YEAR('Rent Roll'!$C19),'Rent Roll'!$O19),MONTH(DL$3)=MONTH('Rent Roll'!$C19)),1,0),0)</f>
        <v>0</v>
      </c>
      <c r="DM177" s="567">
        <f>IFERROR(IF(AND(NOT(YEAR(DM$3)&lt;=YEAR('Rent Roll'!$C19)+'Rent Roll'!$P19-1),MOD(YEAR(DM$3),'Rent Roll'!$O19)=MOD(YEAR('Rent Roll'!$C19),'Rent Roll'!$O19),MONTH(DM$3)=MONTH('Rent Roll'!$C19)),1,0),0)</f>
        <v>0</v>
      </c>
      <c r="DN177" s="567">
        <f>IFERROR(IF(AND(NOT(YEAR(DN$3)&lt;=YEAR('Rent Roll'!$C19)+'Rent Roll'!$P19-1),MOD(YEAR(DN$3),'Rent Roll'!$O19)=MOD(YEAR('Rent Roll'!$C19),'Rent Roll'!$O19),MONTH(DN$3)=MONTH('Rent Roll'!$C19)),1,0),0)</f>
        <v>0</v>
      </c>
      <c r="DO177" s="567">
        <f>IFERROR(IF(AND(NOT(YEAR(DO$3)&lt;=YEAR('Rent Roll'!$C19)+'Rent Roll'!$P19-1),MOD(YEAR(DO$3),'Rent Roll'!$O19)=MOD(YEAR('Rent Roll'!$C19),'Rent Roll'!$O19),MONTH(DO$3)=MONTH('Rent Roll'!$C19)),1,0),0)</f>
        <v>0</v>
      </c>
      <c r="DP177" s="567">
        <f>IFERROR(IF(AND(NOT(YEAR(DP$3)&lt;=YEAR('Rent Roll'!$C19)+'Rent Roll'!$P19-1),MOD(YEAR(DP$3),'Rent Roll'!$O19)=MOD(YEAR('Rent Roll'!$C19),'Rent Roll'!$O19),MONTH(DP$3)=MONTH('Rent Roll'!$C19)),1,0),0)</f>
        <v>0</v>
      </c>
      <c r="DQ177" s="567">
        <f>IFERROR(IF(AND(NOT(YEAR(DQ$3)&lt;=YEAR('Rent Roll'!$C19)+'Rent Roll'!$P19-1),MOD(YEAR(DQ$3),'Rent Roll'!$O19)=MOD(YEAR('Rent Roll'!$C19),'Rent Roll'!$O19),MONTH(DQ$3)=MONTH('Rent Roll'!$C19)),1,0),0)</f>
        <v>0</v>
      </c>
      <c r="DR177" s="567">
        <f>IFERROR(IF(AND(NOT(YEAR(DR$3)&lt;=YEAR('Rent Roll'!$C19)+'Rent Roll'!$P19-1),MOD(YEAR(DR$3),'Rent Roll'!$O19)=MOD(YEAR('Rent Roll'!$C19),'Rent Roll'!$O19),MONTH(DR$3)=MONTH('Rent Roll'!$C19)),1,0),0)</f>
        <v>0</v>
      </c>
      <c r="DS177" s="567">
        <f>IFERROR(IF(AND(NOT(YEAR(DS$3)&lt;=YEAR('Rent Roll'!$C19)+'Rent Roll'!$P19-1),MOD(YEAR(DS$3),'Rent Roll'!$O19)=MOD(YEAR('Rent Roll'!$C19),'Rent Roll'!$O19),MONTH(DS$3)=MONTH('Rent Roll'!$C19)),1,0),0)</f>
        <v>0</v>
      </c>
      <c r="DT177" s="567">
        <f>IFERROR(IF(AND(NOT(YEAR(DT$3)&lt;=YEAR('Rent Roll'!$C19)+'Rent Roll'!$P19-1),MOD(YEAR(DT$3),'Rent Roll'!$O19)=MOD(YEAR('Rent Roll'!$C19),'Rent Roll'!$O19),MONTH(DT$3)=MONTH('Rent Roll'!$C19)),1,0),0)</f>
        <v>0</v>
      </c>
      <c r="DU177" s="567">
        <f>IFERROR(IF(AND(NOT(YEAR(DU$3)&lt;=YEAR('Rent Roll'!$C19)+'Rent Roll'!$P19-1),MOD(YEAR(DU$3),'Rent Roll'!$O19)=MOD(YEAR('Rent Roll'!$C19),'Rent Roll'!$O19),MONTH(DU$3)=MONTH('Rent Roll'!$C19)),1,0),0)</f>
        <v>0</v>
      </c>
      <c r="DV177" s="567">
        <f>IFERROR(IF(AND(NOT(YEAR(DV$3)&lt;=YEAR('Rent Roll'!$C19)+'Rent Roll'!$P19-1),MOD(YEAR(DV$3),'Rent Roll'!$O19)=MOD(YEAR('Rent Roll'!$C19),'Rent Roll'!$O19),MONTH(DV$3)=MONTH('Rent Roll'!$C19)),1,0),0)</f>
        <v>0</v>
      </c>
    </row>
    <row r="178" spans="1:126" s="568" customFormat="1" ht="12" customHeight="1" outlineLevel="1" x14ac:dyDescent="0.4">
      <c r="A178" s="732"/>
      <c r="B178" s="564">
        <f>'Rent Roll'!$B20</f>
        <v>0</v>
      </c>
      <c r="C178" s="566"/>
      <c r="D178" s="566"/>
      <c r="E178" s="566"/>
      <c r="F178" s="778">
        <f>IFERROR(IF(AND(NOT(YEAR(F$3)&lt;=YEAR('Rent Roll'!$C20)+'Rent Roll'!$P20-1),MOD(YEAR(F$3),'Rent Roll'!$O20)=MOD(YEAR('Rent Roll'!$C20),'Rent Roll'!$O20),MONTH(F$3)=MONTH('Rent Roll'!$C20)),1,0),0)</f>
        <v>0</v>
      </c>
      <c r="G178" s="768">
        <f>IFERROR(IF(AND(NOT(YEAR(G$3)&lt;=YEAR('Rent Roll'!$C20)+'Rent Roll'!$P20-1),MOD(YEAR(G$3),'Rent Roll'!$O20)=MOD(YEAR('Rent Roll'!$C20),'Rent Roll'!$O20),MONTH(G$3)=MONTH('Rent Roll'!$C20)),1,0),0)</f>
        <v>0</v>
      </c>
      <c r="H178" s="567">
        <f>IFERROR(IF(AND(NOT(YEAR(H$3)&lt;=YEAR('Rent Roll'!$C20)+'Rent Roll'!$P20-1),MOD(YEAR(H$3),'Rent Roll'!$O20)=MOD(YEAR('Rent Roll'!$C20),'Rent Roll'!$O20),MONTH(H$3)=MONTH('Rent Roll'!$C20)),1,0),0)</f>
        <v>0</v>
      </c>
      <c r="I178" s="567">
        <f>IFERROR(IF(AND(NOT(YEAR(I$3)&lt;=YEAR('Rent Roll'!$C20)+'Rent Roll'!$P20-1),MOD(YEAR(I$3),'Rent Roll'!$O20)=MOD(YEAR('Rent Roll'!$C20),'Rent Roll'!$O20),MONTH(I$3)=MONTH('Rent Roll'!$C20)),1,0),0)</f>
        <v>0</v>
      </c>
      <c r="J178" s="567">
        <f>IFERROR(IF(AND(NOT(YEAR(J$3)&lt;=YEAR('Rent Roll'!$C20)+'Rent Roll'!$P20-1),MOD(YEAR(J$3),'Rent Roll'!$O20)=MOD(YEAR('Rent Roll'!$C20),'Rent Roll'!$O20),MONTH(J$3)=MONTH('Rent Roll'!$C20)),1,0),0)</f>
        <v>0</v>
      </c>
      <c r="K178" s="567">
        <f>IFERROR(IF(AND(NOT(YEAR(K$3)&lt;=YEAR('Rent Roll'!$C20)+'Rent Roll'!$P20-1),MOD(YEAR(K$3),'Rent Roll'!$O20)=MOD(YEAR('Rent Roll'!$C20),'Rent Roll'!$O20),MONTH(K$3)=MONTH('Rent Roll'!$C20)),1,0),0)</f>
        <v>0</v>
      </c>
      <c r="L178" s="567">
        <f>IFERROR(IF(AND(NOT(YEAR(L$3)&lt;=YEAR('Rent Roll'!$C20)+'Rent Roll'!$P20-1),MOD(YEAR(L$3),'Rent Roll'!$O20)=MOD(YEAR('Rent Roll'!$C20),'Rent Roll'!$O20),MONTH(L$3)=MONTH('Rent Roll'!$C20)),1,0),0)</f>
        <v>0</v>
      </c>
      <c r="M178" s="567">
        <f>IFERROR(IF(AND(NOT(YEAR(M$3)&lt;=YEAR('Rent Roll'!$C20)+'Rent Roll'!$P20-1),MOD(YEAR(M$3),'Rent Roll'!$O20)=MOD(YEAR('Rent Roll'!$C20),'Rent Roll'!$O20),MONTH(M$3)=MONTH('Rent Roll'!$C20)),1,0),0)</f>
        <v>0</v>
      </c>
      <c r="N178" s="567">
        <f>IFERROR(IF(AND(NOT(YEAR(N$3)&lt;=YEAR('Rent Roll'!$C20)+'Rent Roll'!$P20-1),MOD(YEAR(N$3),'Rent Roll'!$O20)=MOD(YEAR('Rent Roll'!$C20),'Rent Roll'!$O20),MONTH(N$3)=MONTH('Rent Roll'!$C20)),1,0),0)</f>
        <v>0</v>
      </c>
      <c r="O178" s="567">
        <f>IFERROR(IF(AND(NOT(YEAR(O$3)&lt;=YEAR('Rent Roll'!$C20)+'Rent Roll'!$P20-1),MOD(YEAR(O$3),'Rent Roll'!$O20)=MOD(YEAR('Rent Roll'!$C20),'Rent Roll'!$O20),MONTH(O$3)=MONTH('Rent Roll'!$C20)),1,0),0)</f>
        <v>0</v>
      </c>
      <c r="P178" s="567">
        <f>IFERROR(IF(AND(NOT(YEAR(P$3)&lt;=YEAR('Rent Roll'!$C20)+'Rent Roll'!$P20-1),MOD(YEAR(P$3),'Rent Roll'!$O20)=MOD(YEAR('Rent Roll'!$C20),'Rent Roll'!$O20),MONTH(P$3)=MONTH('Rent Roll'!$C20)),1,0),0)</f>
        <v>0</v>
      </c>
      <c r="Q178" s="567">
        <f>IFERROR(IF(AND(NOT(YEAR(Q$3)&lt;=YEAR('Rent Roll'!$C20)+'Rent Roll'!$P20-1),MOD(YEAR(Q$3),'Rent Roll'!$O20)=MOD(YEAR('Rent Roll'!$C20),'Rent Roll'!$O20),MONTH(Q$3)=MONTH('Rent Roll'!$C20)),1,0),0)</f>
        <v>0</v>
      </c>
      <c r="R178" s="767">
        <f>IFERROR(IF(AND(NOT(YEAR(R$3)&lt;=YEAR('Rent Roll'!$C20)+'Rent Roll'!$P20-1),MOD(YEAR(R$3),'Rent Roll'!$O20)=MOD(YEAR('Rent Roll'!$C20),'Rent Roll'!$O20),MONTH(R$3)=MONTH('Rent Roll'!$C20)),1,0),0)</f>
        <v>0</v>
      </c>
      <c r="S178" s="768">
        <f>IFERROR(IF(AND(NOT(YEAR(S$3)&lt;=YEAR('Rent Roll'!$C20)+'Rent Roll'!$P20-1),MOD(YEAR(S$3),'Rent Roll'!$O20)=MOD(YEAR('Rent Roll'!$C20),'Rent Roll'!$O20),MONTH(S$3)=MONTH('Rent Roll'!$C20)),1,0),0)</f>
        <v>0</v>
      </c>
      <c r="T178" s="567">
        <f>IFERROR(IF(AND(NOT(YEAR(T$3)&lt;=YEAR('Rent Roll'!$C20)+'Rent Roll'!$P20-1),MOD(YEAR(T$3),'Rent Roll'!$O20)=MOD(YEAR('Rent Roll'!$C20),'Rent Roll'!$O20),MONTH(T$3)=MONTH('Rent Roll'!$C20)),1,0),0)</f>
        <v>0</v>
      </c>
      <c r="U178" s="567">
        <f>IFERROR(IF(AND(NOT(YEAR(U$3)&lt;=YEAR('Rent Roll'!$C20)+'Rent Roll'!$P20-1),MOD(YEAR(U$3),'Rent Roll'!$O20)=MOD(YEAR('Rent Roll'!$C20),'Rent Roll'!$O20),MONTH(U$3)=MONTH('Rent Roll'!$C20)),1,0),0)</f>
        <v>0</v>
      </c>
      <c r="V178" s="567">
        <f>IFERROR(IF(AND(NOT(YEAR(V$3)&lt;=YEAR('Rent Roll'!$C20)+'Rent Roll'!$P20-1),MOD(YEAR(V$3),'Rent Roll'!$O20)=MOD(YEAR('Rent Roll'!$C20),'Rent Roll'!$O20),MONTH(V$3)=MONTH('Rent Roll'!$C20)),1,0),0)</f>
        <v>0</v>
      </c>
      <c r="W178" s="567">
        <f>IFERROR(IF(AND(NOT(YEAR(W$3)&lt;=YEAR('Rent Roll'!$C20)+'Rent Roll'!$P20-1),MOD(YEAR(W$3),'Rent Roll'!$O20)=MOD(YEAR('Rent Roll'!$C20),'Rent Roll'!$O20),MONTH(W$3)=MONTH('Rent Roll'!$C20)),1,0),0)</f>
        <v>0</v>
      </c>
      <c r="X178" s="567">
        <f>IFERROR(IF(AND(NOT(YEAR(X$3)&lt;=YEAR('Rent Roll'!$C20)+'Rent Roll'!$P20-1),MOD(YEAR(X$3),'Rent Roll'!$O20)=MOD(YEAR('Rent Roll'!$C20),'Rent Roll'!$O20),MONTH(X$3)=MONTH('Rent Roll'!$C20)),1,0),0)</f>
        <v>0</v>
      </c>
      <c r="Y178" s="567">
        <f>IFERROR(IF(AND(NOT(YEAR(Y$3)&lt;=YEAR('Rent Roll'!$C20)+'Rent Roll'!$P20-1),MOD(YEAR(Y$3),'Rent Roll'!$O20)=MOD(YEAR('Rent Roll'!$C20),'Rent Roll'!$O20),MONTH(Y$3)=MONTH('Rent Roll'!$C20)),1,0),0)</f>
        <v>0</v>
      </c>
      <c r="Z178" s="567">
        <f>IFERROR(IF(AND(NOT(YEAR(Z$3)&lt;=YEAR('Rent Roll'!$C20)+'Rent Roll'!$P20-1),MOD(YEAR(Z$3),'Rent Roll'!$O20)=MOD(YEAR('Rent Roll'!$C20),'Rent Roll'!$O20),MONTH(Z$3)=MONTH('Rent Roll'!$C20)),1,0),0)</f>
        <v>0</v>
      </c>
      <c r="AA178" s="567">
        <f>IFERROR(IF(AND(NOT(YEAR(AA$3)&lt;=YEAR('Rent Roll'!$C20)+'Rent Roll'!$P20-1),MOD(YEAR(AA$3),'Rent Roll'!$O20)=MOD(YEAR('Rent Roll'!$C20),'Rent Roll'!$O20),MONTH(AA$3)=MONTH('Rent Roll'!$C20)),1,0),0)</f>
        <v>0</v>
      </c>
      <c r="AB178" s="567">
        <f>IFERROR(IF(AND(NOT(YEAR(AB$3)&lt;=YEAR('Rent Roll'!$C20)+'Rent Roll'!$P20-1),MOD(YEAR(AB$3),'Rent Roll'!$O20)=MOD(YEAR('Rent Roll'!$C20),'Rent Roll'!$O20),MONTH(AB$3)=MONTH('Rent Roll'!$C20)),1,0),0)</f>
        <v>0</v>
      </c>
      <c r="AC178" s="567">
        <f>IFERROR(IF(AND(NOT(YEAR(AC$3)&lt;=YEAR('Rent Roll'!$C20)+'Rent Roll'!$P20-1),MOD(YEAR(AC$3),'Rent Roll'!$O20)=MOD(YEAR('Rent Roll'!$C20),'Rent Roll'!$O20),MONTH(AC$3)=MONTH('Rent Roll'!$C20)),1,0),0)</f>
        <v>0</v>
      </c>
      <c r="AD178" s="767">
        <f>IFERROR(IF(AND(NOT(YEAR(AD$3)&lt;=YEAR('Rent Roll'!$C20)+'Rent Roll'!$P20-1),MOD(YEAR(AD$3),'Rent Roll'!$O20)=MOD(YEAR('Rent Roll'!$C20),'Rent Roll'!$O20),MONTH(AD$3)=MONTH('Rent Roll'!$C20)),1,0),0)</f>
        <v>0</v>
      </c>
      <c r="AE178" s="768">
        <f>IFERROR(IF(AND(NOT(YEAR(AE$3)&lt;=YEAR('Rent Roll'!$C20)+'Rent Roll'!$P20-1),MOD(YEAR(AE$3),'Rent Roll'!$O20)=MOD(YEAR('Rent Roll'!$C20),'Rent Roll'!$O20),MONTH(AE$3)=MONTH('Rent Roll'!$C20)),1,0),0)</f>
        <v>0</v>
      </c>
      <c r="AF178" s="567">
        <f>IFERROR(IF(AND(NOT(YEAR(AF$3)&lt;=YEAR('Rent Roll'!$C20)+'Rent Roll'!$P20-1),MOD(YEAR(AF$3),'Rent Roll'!$O20)=MOD(YEAR('Rent Roll'!$C20),'Rent Roll'!$O20),MONTH(AF$3)=MONTH('Rent Roll'!$C20)),1,0),0)</f>
        <v>0</v>
      </c>
      <c r="AG178" s="567">
        <f>IFERROR(IF(AND(NOT(YEAR(AG$3)&lt;=YEAR('Rent Roll'!$C20)+'Rent Roll'!$P20-1),MOD(YEAR(AG$3),'Rent Roll'!$O20)=MOD(YEAR('Rent Roll'!$C20),'Rent Roll'!$O20),MONTH(AG$3)=MONTH('Rent Roll'!$C20)),1,0),0)</f>
        <v>0</v>
      </c>
      <c r="AH178" s="567">
        <f>IFERROR(IF(AND(NOT(YEAR(AH$3)&lt;=YEAR('Rent Roll'!$C20)+'Rent Roll'!$P20-1),MOD(YEAR(AH$3),'Rent Roll'!$O20)=MOD(YEAR('Rent Roll'!$C20),'Rent Roll'!$O20),MONTH(AH$3)=MONTH('Rent Roll'!$C20)),1,0),0)</f>
        <v>0</v>
      </c>
      <c r="AI178" s="567">
        <f>IFERROR(IF(AND(NOT(YEAR(AI$3)&lt;=YEAR('Rent Roll'!$C20)+'Rent Roll'!$P20-1),MOD(YEAR(AI$3),'Rent Roll'!$O20)=MOD(YEAR('Rent Roll'!$C20),'Rent Roll'!$O20),MONTH(AI$3)=MONTH('Rent Roll'!$C20)),1,0),0)</f>
        <v>0</v>
      </c>
      <c r="AJ178" s="567">
        <f>IFERROR(IF(AND(NOT(YEAR(AJ$3)&lt;=YEAR('Rent Roll'!$C20)+'Rent Roll'!$P20-1),MOD(YEAR(AJ$3),'Rent Roll'!$O20)=MOD(YEAR('Rent Roll'!$C20),'Rent Roll'!$O20),MONTH(AJ$3)=MONTH('Rent Roll'!$C20)),1,0),0)</f>
        <v>0</v>
      </c>
      <c r="AK178" s="567">
        <f>IFERROR(IF(AND(NOT(YEAR(AK$3)&lt;=YEAR('Rent Roll'!$C20)+'Rent Roll'!$P20-1),MOD(YEAR(AK$3),'Rent Roll'!$O20)=MOD(YEAR('Rent Roll'!$C20),'Rent Roll'!$O20),MONTH(AK$3)=MONTH('Rent Roll'!$C20)),1,0),0)</f>
        <v>0</v>
      </c>
      <c r="AL178" s="567">
        <f>IFERROR(IF(AND(NOT(YEAR(AL$3)&lt;=YEAR('Rent Roll'!$C20)+'Rent Roll'!$P20-1),MOD(YEAR(AL$3),'Rent Roll'!$O20)=MOD(YEAR('Rent Roll'!$C20),'Rent Roll'!$O20),MONTH(AL$3)=MONTH('Rent Roll'!$C20)),1,0),0)</f>
        <v>0</v>
      </c>
      <c r="AM178" s="567">
        <f>IFERROR(IF(AND(NOT(YEAR(AM$3)&lt;=YEAR('Rent Roll'!$C20)+'Rent Roll'!$P20-1),MOD(YEAR(AM$3),'Rent Roll'!$O20)=MOD(YEAR('Rent Roll'!$C20),'Rent Roll'!$O20),MONTH(AM$3)=MONTH('Rent Roll'!$C20)),1,0),0)</f>
        <v>0</v>
      </c>
      <c r="AN178" s="567">
        <f>IFERROR(IF(AND(NOT(YEAR(AN$3)&lt;=YEAR('Rent Roll'!$C20)+'Rent Roll'!$P20-1),MOD(YEAR(AN$3),'Rent Roll'!$O20)=MOD(YEAR('Rent Roll'!$C20),'Rent Roll'!$O20),MONTH(AN$3)=MONTH('Rent Roll'!$C20)),1,0),0)</f>
        <v>0</v>
      </c>
      <c r="AO178" s="567">
        <f>IFERROR(IF(AND(NOT(YEAR(AO$3)&lt;=YEAR('Rent Roll'!$C20)+'Rent Roll'!$P20-1),MOD(YEAR(AO$3),'Rent Roll'!$O20)=MOD(YEAR('Rent Roll'!$C20),'Rent Roll'!$O20),MONTH(AO$3)=MONTH('Rent Roll'!$C20)),1,0),0)</f>
        <v>0</v>
      </c>
      <c r="AP178" s="767">
        <f>IFERROR(IF(AND(NOT(YEAR(AP$3)&lt;=YEAR('Rent Roll'!$C20)+'Rent Roll'!$P20-1),MOD(YEAR(AP$3),'Rent Roll'!$O20)=MOD(YEAR('Rent Roll'!$C20),'Rent Roll'!$O20),MONTH(AP$3)=MONTH('Rent Roll'!$C20)),1,0),0)</f>
        <v>0</v>
      </c>
      <c r="AQ178" s="768">
        <f>IFERROR(IF(AND(NOT(YEAR(AQ$3)&lt;=YEAR('Rent Roll'!$C20)+'Rent Roll'!$P20-1),MOD(YEAR(AQ$3),'Rent Roll'!$O20)=MOD(YEAR('Rent Roll'!$C20),'Rent Roll'!$O20),MONTH(AQ$3)=MONTH('Rent Roll'!$C20)),1,0),0)</f>
        <v>0</v>
      </c>
      <c r="AR178" s="567">
        <f>IFERROR(IF(AND(NOT(YEAR(AR$3)&lt;=YEAR('Rent Roll'!$C20)+'Rent Roll'!$P20-1),MOD(YEAR(AR$3),'Rent Roll'!$O20)=MOD(YEAR('Rent Roll'!$C20),'Rent Roll'!$O20),MONTH(AR$3)=MONTH('Rent Roll'!$C20)),1,0),0)</f>
        <v>0</v>
      </c>
      <c r="AS178" s="567">
        <f>IFERROR(IF(AND(NOT(YEAR(AS$3)&lt;=YEAR('Rent Roll'!$C20)+'Rent Roll'!$P20-1),MOD(YEAR(AS$3),'Rent Roll'!$O20)=MOD(YEAR('Rent Roll'!$C20),'Rent Roll'!$O20),MONTH(AS$3)=MONTH('Rent Roll'!$C20)),1,0),0)</f>
        <v>0</v>
      </c>
      <c r="AT178" s="567">
        <f>IFERROR(IF(AND(NOT(YEAR(AT$3)&lt;=YEAR('Rent Roll'!$C20)+'Rent Roll'!$P20-1),MOD(YEAR(AT$3),'Rent Roll'!$O20)=MOD(YEAR('Rent Roll'!$C20),'Rent Roll'!$O20),MONTH(AT$3)=MONTH('Rent Roll'!$C20)),1,0),0)</f>
        <v>0</v>
      </c>
      <c r="AU178" s="567">
        <f>IFERROR(IF(AND(NOT(YEAR(AU$3)&lt;=YEAR('Rent Roll'!$C20)+'Rent Roll'!$P20-1),MOD(YEAR(AU$3),'Rent Roll'!$O20)=MOD(YEAR('Rent Roll'!$C20),'Rent Roll'!$O20),MONTH(AU$3)=MONTH('Rent Roll'!$C20)),1,0),0)</f>
        <v>0</v>
      </c>
      <c r="AV178" s="567">
        <f>IFERROR(IF(AND(NOT(YEAR(AV$3)&lt;=YEAR('Rent Roll'!$C20)+'Rent Roll'!$P20-1),MOD(YEAR(AV$3),'Rent Roll'!$O20)=MOD(YEAR('Rent Roll'!$C20),'Rent Roll'!$O20),MONTH(AV$3)=MONTH('Rent Roll'!$C20)),1,0),0)</f>
        <v>0</v>
      </c>
      <c r="AW178" s="567">
        <f>IFERROR(IF(AND(NOT(YEAR(AW$3)&lt;=YEAR('Rent Roll'!$C20)+'Rent Roll'!$P20-1),MOD(YEAR(AW$3),'Rent Roll'!$O20)=MOD(YEAR('Rent Roll'!$C20),'Rent Roll'!$O20),MONTH(AW$3)=MONTH('Rent Roll'!$C20)),1,0),0)</f>
        <v>0</v>
      </c>
      <c r="AX178" s="567">
        <f>IFERROR(IF(AND(NOT(YEAR(AX$3)&lt;=YEAR('Rent Roll'!$C20)+'Rent Roll'!$P20-1),MOD(YEAR(AX$3),'Rent Roll'!$O20)=MOD(YEAR('Rent Roll'!$C20),'Rent Roll'!$O20),MONTH(AX$3)=MONTH('Rent Roll'!$C20)),1,0),0)</f>
        <v>0</v>
      </c>
      <c r="AY178" s="567">
        <f>IFERROR(IF(AND(NOT(YEAR(AY$3)&lt;=YEAR('Rent Roll'!$C20)+'Rent Roll'!$P20-1),MOD(YEAR(AY$3),'Rent Roll'!$O20)=MOD(YEAR('Rent Roll'!$C20),'Rent Roll'!$O20),MONTH(AY$3)=MONTH('Rent Roll'!$C20)),1,0),0)</f>
        <v>0</v>
      </c>
      <c r="AZ178" s="567">
        <f>IFERROR(IF(AND(NOT(YEAR(AZ$3)&lt;=YEAR('Rent Roll'!$C20)+'Rent Roll'!$P20-1),MOD(YEAR(AZ$3),'Rent Roll'!$O20)=MOD(YEAR('Rent Roll'!$C20),'Rent Roll'!$O20),MONTH(AZ$3)=MONTH('Rent Roll'!$C20)),1,0),0)</f>
        <v>0</v>
      </c>
      <c r="BA178" s="567">
        <f>IFERROR(IF(AND(NOT(YEAR(BA$3)&lt;=YEAR('Rent Roll'!$C20)+'Rent Roll'!$P20-1),MOD(YEAR(BA$3),'Rent Roll'!$O20)=MOD(YEAR('Rent Roll'!$C20),'Rent Roll'!$O20),MONTH(BA$3)=MONTH('Rent Roll'!$C20)),1,0),0)</f>
        <v>0</v>
      </c>
      <c r="BB178" s="767">
        <f>IFERROR(IF(AND(NOT(YEAR(BB$3)&lt;=YEAR('Rent Roll'!$C20)+'Rent Roll'!$P20-1),MOD(YEAR(BB$3),'Rent Roll'!$O20)=MOD(YEAR('Rent Roll'!$C20),'Rent Roll'!$O20),MONTH(BB$3)=MONTH('Rent Roll'!$C20)),1,0),0)</f>
        <v>0</v>
      </c>
      <c r="BC178" s="768">
        <f>IFERROR(IF(AND(NOT(YEAR(BC$3)&lt;=YEAR('Rent Roll'!$C20)+'Rent Roll'!$P20-1),MOD(YEAR(BC$3),'Rent Roll'!$O20)=MOD(YEAR('Rent Roll'!$C20),'Rent Roll'!$O20),MONTH(BC$3)=MONTH('Rent Roll'!$C20)),1,0),0)</f>
        <v>0</v>
      </c>
      <c r="BD178" s="567">
        <f>IFERROR(IF(AND(NOT(YEAR(BD$3)&lt;=YEAR('Rent Roll'!$C20)+'Rent Roll'!$P20-1),MOD(YEAR(BD$3),'Rent Roll'!$O20)=MOD(YEAR('Rent Roll'!$C20),'Rent Roll'!$O20),MONTH(BD$3)=MONTH('Rent Roll'!$C20)),1,0),0)</f>
        <v>0</v>
      </c>
      <c r="BE178" s="567">
        <f>IFERROR(IF(AND(NOT(YEAR(BE$3)&lt;=YEAR('Rent Roll'!$C20)+'Rent Roll'!$P20-1),MOD(YEAR(BE$3),'Rent Roll'!$O20)=MOD(YEAR('Rent Roll'!$C20),'Rent Roll'!$O20),MONTH(BE$3)=MONTH('Rent Roll'!$C20)),1,0),0)</f>
        <v>0</v>
      </c>
      <c r="BF178" s="567">
        <f>IFERROR(IF(AND(NOT(YEAR(BF$3)&lt;=YEAR('Rent Roll'!$C20)+'Rent Roll'!$P20-1),MOD(YEAR(BF$3),'Rent Roll'!$O20)=MOD(YEAR('Rent Roll'!$C20),'Rent Roll'!$O20),MONTH(BF$3)=MONTH('Rent Roll'!$C20)),1,0),0)</f>
        <v>0</v>
      </c>
      <c r="BG178" s="567">
        <f>IFERROR(IF(AND(NOT(YEAR(BG$3)&lt;=YEAR('Rent Roll'!$C20)+'Rent Roll'!$P20-1),MOD(YEAR(BG$3),'Rent Roll'!$O20)=MOD(YEAR('Rent Roll'!$C20),'Rent Roll'!$O20),MONTH(BG$3)=MONTH('Rent Roll'!$C20)),1,0),0)</f>
        <v>0</v>
      </c>
      <c r="BH178" s="567">
        <f>IFERROR(IF(AND(NOT(YEAR(BH$3)&lt;=YEAR('Rent Roll'!$C20)+'Rent Roll'!$P20-1),MOD(YEAR(BH$3),'Rent Roll'!$O20)=MOD(YEAR('Rent Roll'!$C20),'Rent Roll'!$O20),MONTH(BH$3)=MONTH('Rent Roll'!$C20)),1,0),0)</f>
        <v>0</v>
      </c>
      <c r="BI178" s="567">
        <f>IFERROR(IF(AND(NOT(YEAR(BI$3)&lt;=YEAR('Rent Roll'!$C20)+'Rent Roll'!$P20-1),MOD(YEAR(BI$3),'Rent Roll'!$O20)=MOD(YEAR('Rent Roll'!$C20),'Rent Roll'!$O20),MONTH(BI$3)=MONTH('Rent Roll'!$C20)),1,0),0)</f>
        <v>0</v>
      </c>
      <c r="BJ178" s="567">
        <f>IFERROR(IF(AND(NOT(YEAR(BJ$3)&lt;=YEAR('Rent Roll'!$C20)+'Rent Roll'!$P20-1),MOD(YEAR(BJ$3),'Rent Roll'!$O20)=MOD(YEAR('Rent Roll'!$C20),'Rent Roll'!$O20),MONTH(BJ$3)=MONTH('Rent Roll'!$C20)),1,0),0)</f>
        <v>0</v>
      </c>
      <c r="BK178" s="567">
        <f>IFERROR(IF(AND(NOT(YEAR(BK$3)&lt;=YEAR('Rent Roll'!$C20)+'Rent Roll'!$P20-1),MOD(YEAR(BK$3),'Rent Roll'!$O20)=MOD(YEAR('Rent Roll'!$C20),'Rent Roll'!$O20),MONTH(BK$3)=MONTH('Rent Roll'!$C20)),1,0),0)</f>
        <v>0</v>
      </c>
      <c r="BL178" s="567">
        <f>IFERROR(IF(AND(NOT(YEAR(BL$3)&lt;=YEAR('Rent Roll'!$C20)+'Rent Roll'!$P20-1),MOD(YEAR(BL$3),'Rent Roll'!$O20)=MOD(YEAR('Rent Roll'!$C20),'Rent Roll'!$O20),MONTH(BL$3)=MONTH('Rent Roll'!$C20)),1,0),0)</f>
        <v>0</v>
      </c>
      <c r="BM178" s="567">
        <f>IFERROR(IF(AND(NOT(YEAR(BM$3)&lt;=YEAR('Rent Roll'!$C20)+'Rent Roll'!$P20-1),MOD(YEAR(BM$3),'Rent Roll'!$O20)=MOD(YEAR('Rent Roll'!$C20),'Rent Roll'!$O20),MONTH(BM$3)=MONTH('Rent Roll'!$C20)),1,0),0)</f>
        <v>0</v>
      </c>
      <c r="BN178" s="767">
        <f>IFERROR(IF(AND(NOT(YEAR(BN$3)&lt;=YEAR('Rent Roll'!$C20)+'Rent Roll'!$P20-1),MOD(YEAR(BN$3),'Rent Roll'!$O20)=MOD(YEAR('Rent Roll'!$C20),'Rent Roll'!$O20),MONTH(BN$3)=MONTH('Rent Roll'!$C20)),1,0),0)</f>
        <v>0</v>
      </c>
      <c r="BO178" s="768">
        <f>IFERROR(IF(AND(NOT(YEAR(BO$3)&lt;=YEAR('Rent Roll'!$C20)+'Rent Roll'!$P20-1),MOD(YEAR(BO$3),'Rent Roll'!$O20)=MOD(YEAR('Rent Roll'!$C20),'Rent Roll'!$O20),MONTH(BO$3)=MONTH('Rent Roll'!$C20)),1,0),0)</f>
        <v>0</v>
      </c>
      <c r="BP178" s="567">
        <f>IFERROR(IF(AND(NOT(YEAR(BP$3)&lt;=YEAR('Rent Roll'!$C20)+'Rent Roll'!$P20-1),MOD(YEAR(BP$3),'Rent Roll'!$O20)=MOD(YEAR('Rent Roll'!$C20),'Rent Roll'!$O20),MONTH(BP$3)=MONTH('Rent Roll'!$C20)),1,0),0)</f>
        <v>0</v>
      </c>
      <c r="BQ178" s="567">
        <f>IFERROR(IF(AND(NOT(YEAR(BQ$3)&lt;=YEAR('Rent Roll'!$C20)+'Rent Roll'!$P20-1),MOD(YEAR(BQ$3),'Rent Roll'!$O20)=MOD(YEAR('Rent Roll'!$C20),'Rent Roll'!$O20),MONTH(BQ$3)=MONTH('Rent Roll'!$C20)),1,0),0)</f>
        <v>0</v>
      </c>
      <c r="BR178" s="567">
        <f>IFERROR(IF(AND(NOT(YEAR(BR$3)&lt;=YEAR('Rent Roll'!$C20)+'Rent Roll'!$P20-1),MOD(YEAR(BR$3),'Rent Roll'!$O20)=MOD(YEAR('Rent Roll'!$C20),'Rent Roll'!$O20),MONTH(BR$3)=MONTH('Rent Roll'!$C20)),1,0),0)</f>
        <v>0</v>
      </c>
      <c r="BS178" s="567">
        <f>IFERROR(IF(AND(NOT(YEAR(BS$3)&lt;=YEAR('Rent Roll'!$C20)+'Rent Roll'!$P20-1),MOD(YEAR(BS$3),'Rent Roll'!$O20)=MOD(YEAR('Rent Roll'!$C20),'Rent Roll'!$O20),MONTH(BS$3)=MONTH('Rent Roll'!$C20)),1,0),0)</f>
        <v>0</v>
      </c>
      <c r="BT178" s="567">
        <f>IFERROR(IF(AND(NOT(YEAR(BT$3)&lt;=YEAR('Rent Roll'!$C20)+'Rent Roll'!$P20-1),MOD(YEAR(BT$3),'Rent Roll'!$O20)=MOD(YEAR('Rent Roll'!$C20),'Rent Roll'!$O20),MONTH(BT$3)=MONTH('Rent Roll'!$C20)),1,0),0)</f>
        <v>0</v>
      </c>
      <c r="BU178" s="567">
        <f>IFERROR(IF(AND(NOT(YEAR(BU$3)&lt;=YEAR('Rent Roll'!$C20)+'Rent Roll'!$P20-1),MOD(YEAR(BU$3),'Rent Roll'!$O20)=MOD(YEAR('Rent Roll'!$C20),'Rent Roll'!$O20),MONTH(BU$3)=MONTH('Rent Roll'!$C20)),1,0),0)</f>
        <v>0</v>
      </c>
      <c r="BV178" s="567">
        <f>IFERROR(IF(AND(NOT(YEAR(BV$3)&lt;=YEAR('Rent Roll'!$C20)+'Rent Roll'!$P20-1),MOD(YEAR(BV$3),'Rent Roll'!$O20)=MOD(YEAR('Rent Roll'!$C20),'Rent Roll'!$O20),MONTH(BV$3)=MONTH('Rent Roll'!$C20)),1,0),0)</f>
        <v>0</v>
      </c>
      <c r="BW178" s="567">
        <f>IFERROR(IF(AND(NOT(YEAR(BW$3)&lt;=YEAR('Rent Roll'!$C20)+'Rent Roll'!$P20-1),MOD(YEAR(BW$3),'Rent Roll'!$O20)=MOD(YEAR('Rent Roll'!$C20),'Rent Roll'!$O20),MONTH(BW$3)=MONTH('Rent Roll'!$C20)),1,0),0)</f>
        <v>0</v>
      </c>
      <c r="BX178" s="567">
        <f>IFERROR(IF(AND(NOT(YEAR(BX$3)&lt;=YEAR('Rent Roll'!$C20)+'Rent Roll'!$P20-1),MOD(YEAR(BX$3),'Rent Roll'!$O20)=MOD(YEAR('Rent Roll'!$C20),'Rent Roll'!$O20),MONTH(BX$3)=MONTH('Rent Roll'!$C20)),1,0),0)</f>
        <v>0</v>
      </c>
      <c r="BY178" s="567">
        <f>IFERROR(IF(AND(NOT(YEAR(BY$3)&lt;=YEAR('Rent Roll'!$C20)+'Rent Roll'!$P20-1),MOD(YEAR(BY$3),'Rent Roll'!$O20)=MOD(YEAR('Rent Roll'!$C20),'Rent Roll'!$O20),MONTH(BY$3)=MONTH('Rent Roll'!$C20)),1,0),0)</f>
        <v>0</v>
      </c>
      <c r="BZ178" s="767">
        <f>IFERROR(IF(AND(NOT(YEAR(BZ$3)&lt;=YEAR('Rent Roll'!$C20)+'Rent Roll'!$P20-1),MOD(YEAR(BZ$3),'Rent Roll'!$O20)=MOD(YEAR('Rent Roll'!$C20),'Rent Roll'!$O20),MONTH(BZ$3)=MONTH('Rent Roll'!$C20)),1,0),0)</f>
        <v>0</v>
      </c>
      <c r="CA178" s="768">
        <f>IFERROR(IF(AND(NOT(YEAR(CA$3)&lt;=YEAR('Rent Roll'!$C20)+'Rent Roll'!$P20-1),MOD(YEAR(CA$3),'Rent Roll'!$O20)=MOD(YEAR('Rent Roll'!$C20),'Rent Roll'!$O20),MONTH(CA$3)=MONTH('Rent Roll'!$C20)),1,0),0)</f>
        <v>0</v>
      </c>
      <c r="CB178" s="567">
        <f>IFERROR(IF(AND(NOT(YEAR(CB$3)&lt;=YEAR('Rent Roll'!$C20)+'Rent Roll'!$P20-1),MOD(YEAR(CB$3),'Rent Roll'!$O20)=MOD(YEAR('Rent Roll'!$C20),'Rent Roll'!$O20),MONTH(CB$3)=MONTH('Rent Roll'!$C20)),1,0),0)</f>
        <v>0</v>
      </c>
      <c r="CC178" s="567">
        <f>IFERROR(IF(AND(NOT(YEAR(CC$3)&lt;=YEAR('Rent Roll'!$C20)+'Rent Roll'!$P20-1),MOD(YEAR(CC$3),'Rent Roll'!$O20)=MOD(YEAR('Rent Roll'!$C20),'Rent Roll'!$O20),MONTH(CC$3)=MONTH('Rent Roll'!$C20)),1,0),0)</f>
        <v>0</v>
      </c>
      <c r="CD178" s="567">
        <f>IFERROR(IF(AND(NOT(YEAR(CD$3)&lt;=YEAR('Rent Roll'!$C20)+'Rent Roll'!$P20-1),MOD(YEAR(CD$3),'Rent Roll'!$O20)=MOD(YEAR('Rent Roll'!$C20),'Rent Roll'!$O20),MONTH(CD$3)=MONTH('Rent Roll'!$C20)),1,0),0)</f>
        <v>0</v>
      </c>
      <c r="CE178" s="567">
        <f>IFERROR(IF(AND(NOT(YEAR(CE$3)&lt;=YEAR('Rent Roll'!$C20)+'Rent Roll'!$P20-1),MOD(YEAR(CE$3),'Rent Roll'!$O20)=MOD(YEAR('Rent Roll'!$C20),'Rent Roll'!$O20),MONTH(CE$3)=MONTH('Rent Roll'!$C20)),1,0),0)</f>
        <v>0</v>
      </c>
      <c r="CF178" s="567">
        <f>IFERROR(IF(AND(NOT(YEAR(CF$3)&lt;=YEAR('Rent Roll'!$C20)+'Rent Roll'!$P20-1),MOD(YEAR(CF$3),'Rent Roll'!$O20)=MOD(YEAR('Rent Roll'!$C20),'Rent Roll'!$O20),MONTH(CF$3)=MONTH('Rent Roll'!$C20)),1,0),0)</f>
        <v>0</v>
      </c>
      <c r="CG178" s="567">
        <f>IFERROR(IF(AND(NOT(YEAR(CG$3)&lt;=YEAR('Rent Roll'!$C20)+'Rent Roll'!$P20-1),MOD(YEAR(CG$3),'Rent Roll'!$O20)=MOD(YEAR('Rent Roll'!$C20),'Rent Roll'!$O20),MONTH(CG$3)=MONTH('Rent Roll'!$C20)),1,0),0)</f>
        <v>0</v>
      </c>
      <c r="CH178" s="567">
        <f>IFERROR(IF(AND(NOT(YEAR(CH$3)&lt;=YEAR('Rent Roll'!$C20)+'Rent Roll'!$P20-1),MOD(YEAR(CH$3),'Rent Roll'!$O20)=MOD(YEAR('Rent Roll'!$C20),'Rent Roll'!$O20),MONTH(CH$3)=MONTH('Rent Roll'!$C20)),1,0),0)</f>
        <v>0</v>
      </c>
      <c r="CI178" s="567">
        <f>IFERROR(IF(AND(NOT(YEAR(CI$3)&lt;=YEAR('Rent Roll'!$C20)+'Rent Roll'!$P20-1),MOD(YEAR(CI$3),'Rent Roll'!$O20)=MOD(YEAR('Rent Roll'!$C20),'Rent Roll'!$O20),MONTH(CI$3)=MONTH('Rent Roll'!$C20)),1,0),0)</f>
        <v>0</v>
      </c>
      <c r="CJ178" s="567">
        <f>IFERROR(IF(AND(NOT(YEAR(CJ$3)&lt;=YEAR('Rent Roll'!$C20)+'Rent Roll'!$P20-1),MOD(YEAR(CJ$3),'Rent Roll'!$O20)=MOD(YEAR('Rent Roll'!$C20),'Rent Roll'!$O20),MONTH(CJ$3)=MONTH('Rent Roll'!$C20)),1,0),0)</f>
        <v>0</v>
      </c>
      <c r="CK178" s="567">
        <f>IFERROR(IF(AND(NOT(YEAR(CK$3)&lt;=YEAR('Rent Roll'!$C20)+'Rent Roll'!$P20-1),MOD(YEAR(CK$3),'Rent Roll'!$O20)=MOD(YEAR('Rent Roll'!$C20),'Rent Roll'!$O20),MONTH(CK$3)=MONTH('Rent Roll'!$C20)),1,0),0)</f>
        <v>0</v>
      </c>
      <c r="CL178" s="767">
        <f>IFERROR(IF(AND(NOT(YEAR(CL$3)&lt;=YEAR('Rent Roll'!$C20)+'Rent Roll'!$P20-1),MOD(YEAR(CL$3),'Rent Roll'!$O20)=MOD(YEAR('Rent Roll'!$C20),'Rent Roll'!$O20),MONTH(CL$3)=MONTH('Rent Roll'!$C20)),1,0),0)</f>
        <v>0</v>
      </c>
      <c r="CM178" s="768">
        <f>IFERROR(IF(AND(NOT(YEAR(CM$3)&lt;=YEAR('Rent Roll'!$C20)+'Rent Roll'!$P20-1),MOD(YEAR(CM$3),'Rent Roll'!$O20)=MOD(YEAR('Rent Roll'!$C20),'Rent Roll'!$O20),MONTH(CM$3)=MONTH('Rent Roll'!$C20)),1,0),0)</f>
        <v>0</v>
      </c>
      <c r="CN178" s="567">
        <f>IFERROR(IF(AND(NOT(YEAR(CN$3)&lt;=YEAR('Rent Roll'!$C20)+'Rent Roll'!$P20-1),MOD(YEAR(CN$3),'Rent Roll'!$O20)=MOD(YEAR('Rent Roll'!$C20),'Rent Roll'!$O20),MONTH(CN$3)=MONTH('Rent Roll'!$C20)),1,0),0)</f>
        <v>0</v>
      </c>
      <c r="CO178" s="567">
        <f>IFERROR(IF(AND(NOT(YEAR(CO$3)&lt;=YEAR('Rent Roll'!$C20)+'Rent Roll'!$P20-1),MOD(YEAR(CO$3),'Rent Roll'!$O20)=MOD(YEAR('Rent Roll'!$C20),'Rent Roll'!$O20),MONTH(CO$3)=MONTH('Rent Roll'!$C20)),1,0),0)</f>
        <v>0</v>
      </c>
      <c r="CP178" s="567">
        <f>IFERROR(IF(AND(NOT(YEAR(CP$3)&lt;=YEAR('Rent Roll'!$C20)+'Rent Roll'!$P20-1),MOD(YEAR(CP$3),'Rent Roll'!$O20)=MOD(YEAR('Rent Roll'!$C20),'Rent Roll'!$O20),MONTH(CP$3)=MONTH('Rent Roll'!$C20)),1,0),0)</f>
        <v>0</v>
      </c>
      <c r="CQ178" s="567">
        <f>IFERROR(IF(AND(NOT(YEAR(CQ$3)&lt;=YEAR('Rent Roll'!$C20)+'Rent Roll'!$P20-1),MOD(YEAR(CQ$3),'Rent Roll'!$O20)=MOD(YEAR('Rent Roll'!$C20),'Rent Roll'!$O20),MONTH(CQ$3)=MONTH('Rent Roll'!$C20)),1,0),0)</f>
        <v>0</v>
      </c>
      <c r="CR178" s="567">
        <f>IFERROR(IF(AND(NOT(YEAR(CR$3)&lt;=YEAR('Rent Roll'!$C20)+'Rent Roll'!$P20-1),MOD(YEAR(CR$3),'Rent Roll'!$O20)=MOD(YEAR('Rent Roll'!$C20),'Rent Roll'!$O20),MONTH(CR$3)=MONTH('Rent Roll'!$C20)),1,0),0)</f>
        <v>0</v>
      </c>
      <c r="CS178" s="567">
        <f>IFERROR(IF(AND(NOT(YEAR(CS$3)&lt;=YEAR('Rent Roll'!$C20)+'Rent Roll'!$P20-1),MOD(YEAR(CS$3),'Rent Roll'!$O20)=MOD(YEAR('Rent Roll'!$C20),'Rent Roll'!$O20),MONTH(CS$3)=MONTH('Rent Roll'!$C20)),1,0),0)</f>
        <v>0</v>
      </c>
      <c r="CT178" s="567">
        <f>IFERROR(IF(AND(NOT(YEAR(CT$3)&lt;=YEAR('Rent Roll'!$C20)+'Rent Roll'!$P20-1),MOD(YEAR(CT$3),'Rent Roll'!$O20)=MOD(YEAR('Rent Roll'!$C20),'Rent Roll'!$O20),MONTH(CT$3)=MONTH('Rent Roll'!$C20)),1,0),0)</f>
        <v>0</v>
      </c>
      <c r="CU178" s="567">
        <f>IFERROR(IF(AND(NOT(YEAR(CU$3)&lt;=YEAR('Rent Roll'!$C20)+'Rent Roll'!$P20-1),MOD(YEAR(CU$3),'Rent Roll'!$O20)=MOD(YEAR('Rent Roll'!$C20),'Rent Roll'!$O20),MONTH(CU$3)=MONTH('Rent Roll'!$C20)),1,0),0)</f>
        <v>0</v>
      </c>
      <c r="CV178" s="567">
        <f>IFERROR(IF(AND(NOT(YEAR(CV$3)&lt;=YEAR('Rent Roll'!$C20)+'Rent Roll'!$P20-1),MOD(YEAR(CV$3),'Rent Roll'!$O20)=MOD(YEAR('Rent Roll'!$C20),'Rent Roll'!$O20),MONTH(CV$3)=MONTH('Rent Roll'!$C20)),1,0),0)</f>
        <v>0</v>
      </c>
      <c r="CW178" s="567">
        <f>IFERROR(IF(AND(NOT(YEAR(CW$3)&lt;=YEAR('Rent Roll'!$C20)+'Rent Roll'!$P20-1),MOD(YEAR(CW$3),'Rent Roll'!$O20)=MOD(YEAR('Rent Roll'!$C20),'Rent Roll'!$O20),MONTH(CW$3)=MONTH('Rent Roll'!$C20)),1,0),0)</f>
        <v>0</v>
      </c>
      <c r="CX178" s="767">
        <f>IFERROR(IF(AND(NOT(YEAR(CX$3)&lt;=YEAR('Rent Roll'!$C20)+'Rent Roll'!$P20-1),MOD(YEAR(CX$3),'Rent Roll'!$O20)=MOD(YEAR('Rent Roll'!$C20),'Rent Roll'!$O20),MONTH(CX$3)=MONTH('Rent Roll'!$C20)),1,0),0)</f>
        <v>0</v>
      </c>
      <c r="CY178" s="768">
        <f>IFERROR(IF(AND(NOT(YEAR(CY$3)&lt;=YEAR('Rent Roll'!$C20)+'Rent Roll'!$P20-1),MOD(YEAR(CY$3),'Rent Roll'!$O20)=MOD(YEAR('Rent Roll'!$C20),'Rent Roll'!$O20),MONTH(CY$3)=MONTH('Rent Roll'!$C20)),1,0),0)</f>
        <v>0</v>
      </c>
      <c r="CZ178" s="567">
        <f>IFERROR(IF(AND(NOT(YEAR(CZ$3)&lt;=YEAR('Rent Roll'!$C20)+'Rent Roll'!$P20-1),MOD(YEAR(CZ$3),'Rent Roll'!$O20)=MOD(YEAR('Rent Roll'!$C20),'Rent Roll'!$O20),MONTH(CZ$3)=MONTH('Rent Roll'!$C20)),1,0),0)</f>
        <v>0</v>
      </c>
      <c r="DA178" s="567">
        <f>IFERROR(IF(AND(NOT(YEAR(DA$3)&lt;=YEAR('Rent Roll'!$C20)+'Rent Roll'!$P20-1),MOD(YEAR(DA$3),'Rent Roll'!$O20)=MOD(YEAR('Rent Roll'!$C20),'Rent Roll'!$O20),MONTH(DA$3)=MONTH('Rent Roll'!$C20)),1,0),0)</f>
        <v>0</v>
      </c>
      <c r="DB178" s="567">
        <f>IFERROR(IF(AND(NOT(YEAR(DB$3)&lt;=YEAR('Rent Roll'!$C20)+'Rent Roll'!$P20-1),MOD(YEAR(DB$3),'Rent Roll'!$O20)=MOD(YEAR('Rent Roll'!$C20),'Rent Roll'!$O20),MONTH(DB$3)=MONTH('Rent Roll'!$C20)),1,0),0)</f>
        <v>0</v>
      </c>
      <c r="DC178" s="567">
        <f>IFERROR(IF(AND(NOT(YEAR(DC$3)&lt;=YEAR('Rent Roll'!$C20)+'Rent Roll'!$P20-1),MOD(YEAR(DC$3),'Rent Roll'!$O20)=MOD(YEAR('Rent Roll'!$C20),'Rent Roll'!$O20),MONTH(DC$3)=MONTH('Rent Roll'!$C20)),1,0),0)</f>
        <v>0</v>
      </c>
      <c r="DD178" s="567">
        <f>IFERROR(IF(AND(NOT(YEAR(DD$3)&lt;=YEAR('Rent Roll'!$C20)+'Rent Roll'!$P20-1),MOD(YEAR(DD$3),'Rent Roll'!$O20)=MOD(YEAR('Rent Roll'!$C20),'Rent Roll'!$O20),MONTH(DD$3)=MONTH('Rent Roll'!$C20)),1,0),0)</f>
        <v>0</v>
      </c>
      <c r="DE178" s="567">
        <f>IFERROR(IF(AND(NOT(YEAR(DE$3)&lt;=YEAR('Rent Roll'!$C20)+'Rent Roll'!$P20-1),MOD(YEAR(DE$3),'Rent Roll'!$O20)=MOD(YEAR('Rent Roll'!$C20),'Rent Roll'!$O20),MONTH(DE$3)=MONTH('Rent Roll'!$C20)),1,0),0)</f>
        <v>0</v>
      </c>
      <c r="DF178" s="567">
        <f>IFERROR(IF(AND(NOT(YEAR(DF$3)&lt;=YEAR('Rent Roll'!$C20)+'Rent Roll'!$P20-1),MOD(YEAR(DF$3),'Rent Roll'!$O20)=MOD(YEAR('Rent Roll'!$C20),'Rent Roll'!$O20),MONTH(DF$3)=MONTH('Rent Roll'!$C20)),1,0),0)</f>
        <v>0</v>
      </c>
      <c r="DG178" s="567">
        <f>IFERROR(IF(AND(NOT(YEAR(DG$3)&lt;=YEAR('Rent Roll'!$C20)+'Rent Roll'!$P20-1),MOD(YEAR(DG$3),'Rent Roll'!$O20)=MOD(YEAR('Rent Roll'!$C20),'Rent Roll'!$O20),MONTH(DG$3)=MONTH('Rent Roll'!$C20)),1,0),0)</f>
        <v>0</v>
      </c>
      <c r="DH178" s="567">
        <f>IFERROR(IF(AND(NOT(YEAR(DH$3)&lt;=YEAR('Rent Roll'!$C20)+'Rent Roll'!$P20-1),MOD(YEAR(DH$3),'Rent Roll'!$O20)=MOD(YEAR('Rent Roll'!$C20),'Rent Roll'!$O20),MONTH(DH$3)=MONTH('Rent Roll'!$C20)),1,0),0)</f>
        <v>0</v>
      </c>
      <c r="DI178" s="567">
        <f>IFERROR(IF(AND(NOT(YEAR(DI$3)&lt;=YEAR('Rent Roll'!$C20)+'Rent Roll'!$P20-1),MOD(YEAR(DI$3),'Rent Roll'!$O20)=MOD(YEAR('Rent Roll'!$C20),'Rent Roll'!$O20),MONTH(DI$3)=MONTH('Rent Roll'!$C20)),1,0),0)</f>
        <v>0</v>
      </c>
      <c r="DJ178" s="767">
        <f>IFERROR(IF(AND(NOT(YEAR(DJ$3)&lt;=YEAR('Rent Roll'!$C20)+'Rent Roll'!$P20-1),MOD(YEAR(DJ$3),'Rent Roll'!$O20)=MOD(YEAR('Rent Roll'!$C20),'Rent Roll'!$O20),MONTH(DJ$3)=MONTH('Rent Roll'!$C20)),1,0),0)</f>
        <v>0</v>
      </c>
      <c r="DK178" s="768">
        <f>IFERROR(IF(AND(NOT(YEAR(DK$3)&lt;=YEAR('Rent Roll'!$C20)+'Rent Roll'!$P20-1),MOD(YEAR(DK$3),'Rent Roll'!$O20)=MOD(YEAR('Rent Roll'!$C20),'Rent Roll'!$O20),MONTH(DK$3)=MONTH('Rent Roll'!$C20)),1,0),0)</f>
        <v>0</v>
      </c>
      <c r="DL178" s="567">
        <f>IFERROR(IF(AND(NOT(YEAR(DL$3)&lt;=YEAR('Rent Roll'!$C20)+'Rent Roll'!$P20-1),MOD(YEAR(DL$3),'Rent Roll'!$O20)=MOD(YEAR('Rent Roll'!$C20),'Rent Roll'!$O20),MONTH(DL$3)=MONTH('Rent Roll'!$C20)),1,0),0)</f>
        <v>0</v>
      </c>
      <c r="DM178" s="567">
        <f>IFERROR(IF(AND(NOT(YEAR(DM$3)&lt;=YEAR('Rent Roll'!$C20)+'Rent Roll'!$P20-1),MOD(YEAR(DM$3),'Rent Roll'!$O20)=MOD(YEAR('Rent Roll'!$C20),'Rent Roll'!$O20),MONTH(DM$3)=MONTH('Rent Roll'!$C20)),1,0),0)</f>
        <v>0</v>
      </c>
      <c r="DN178" s="567">
        <f>IFERROR(IF(AND(NOT(YEAR(DN$3)&lt;=YEAR('Rent Roll'!$C20)+'Rent Roll'!$P20-1),MOD(YEAR(DN$3),'Rent Roll'!$O20)=MOD(YEAR('Rent Roll'!$C20),'Rent Roll'!$O20),MONTH(DN$3)=MONTH('Rent Roll'!$C20)),1,0),0)</f>
        <v>0</v>
      </c>
      <c r="DO178" s="567">
        <f>IFERROR(IF(AND(NOT(YEAR(DO$3)&lt;=YEAR('Rent Roll'!$C20)+'Rent Roll'!$P20-1),MOD(YEAR(DO$3),'Rent Roll'!$O20)=MOD(YEAR('Rent Roll'!$C20),'Rent Roll'!$O20),MONTH(DO$3)=MONTH('Rent Roll'!$C20)),1,0),0)</f>
        <v>0</v>
      </c>
      <c r="DP178" s="567">
        <f>IFERROR(IF(AND(NOT(YEAR(DP$3)&lt;=YEAR('Rent Roll'!$C20)+'Rent Roll'!$P20-1),MOD(YEAR(DP$3),'Rent Roll'!$O20)=MOD(YEAR('Rent Roll'!$C20),'Rent Roll'!$O20),MONTH(DP$3)=MONTH('Rent Roll'!$C20)),1,0),0)</f>
        <v>0</v>
      </c>
      <c r="DQ178" s="567">
        <f>IFERROR(IF(AND(NOT(YEAR(DQ$3)&lt;=YEAR('Rent Roll'!$C20)+'Rent Roll'!$P20-1),MOD(YEAR(DQ$3),'Rent Roll'!$O20)=MOD(YEAR('Rent Roll'!$C20),'Rent Roll'!$O20),MONTH(DQ$3)=MONTH('Rent Roll'!$C20)),1,0),0)</f>
        <v>0</v>
      </c>
      <c r="DR178" s="567">
        <f>IFERROR(IF(AND(NOT(YEAR(DR$3)&lt;=YEAR('Rent Roll'!$C20)+'Rent Roll'!$P20-1),MOD(YEAR(DR$3),'Rent Roll'!$O20)=MOD(YEAR('Rent Roll'!$C20),'Rent Roll'!$O20),MONTH(DR$3)=MONTH('Rent Roll'!$C20)),1,0),0)</f>
        <v>0</v>
      </c>
      <c r="DS178" s="567">
        <f>IFERROR(IF(AND(NOT(YEAR(DS$3)&lt;=YEAR('Rent Roll'!$C20)+'Rent Roll'!$P20-1),MOD(YEAR(DS$3),'Rent Roll'!$O20)=MOD(YEAR('Rent Roll'!$C20),'Rent Roll'!$O20),MONTH(DS$3)=MONTH('Rent Roll'!$C20)),1,0),0)</f>
        <v>0</v>
      </c>
      <c r="DT178" s="567">
        <f>IFERROR(IF(AND(NOT(YEAR(DT$3)&lt;=YEAR('Rent Roll'!$C20)+'Rent Roll'!$P20-1),MOD(YEAR(DT$3),'Rent Roll'!$O20)=MOD(YEAR('Rent Roll'!$C20),'Rent Roll'!$O20),MONTH(DT$3)=MONTH('Rent Roll'!$C20)),1,0),0)</f>
        <v>0</v>
      </c>
      <c r="DU178" s="567">
        <f>IFERROR(IF(AND(NOT(YEAR(DU$3)&lt;=YEAR('Rent Roll'!$C20)+'Rent Roll'!$P20-1),MOD(YEAR(DU$3),'Rent Roll'!$O20)=MOD(YEAR('Rent Roll'!$C20),'Rent Roll'!$O20),MONTH(DU$3)=MONTH('Rent Roll'!$C20)),1,0),0)</f>
        <v>0</v>
      </c>
      <c r="DV178" s="567">
        <f>IFERROR(IF(AND(NOT(YEAR(DV$3)&lt;=YEAR('Rent Roll'!$C20)+'Rent Roll'!$P20-1),MOD(YEAR(DV$3),'Rent Roll'!$O20)=MOD(YEAR('Rent Roll'!$C20),'Rent Roll'!$O20),MONTH(DV$3)=MONTH('Rent Roll'!$C20)),1,0),0)</f>
        <v>0</v>
      </c>
    </row>
    <row r="179" spans="1:126" s="568" customFormat="1" ht="12" customHeight="1" outlineLevel="1" x14ac:dyDescent="0.4">
      <c r="A179" s="732"/>
      <c r="B179" s="564">
        <f>'Rent Roll'!$B21</f>
        <v>0</v>
      </c>
      <c r="C179" s="566"/>
      <c r="D179" s="566"/>
      <c r="E179" s="566"/>
      <c r="F179" s="778">
        <f>IFERROR(IF(AND(NOT(YEAR(F$3)&lt;=YEAR('Rent Roll'!$C21)+'Rent Roll'!$P21-1),MOD(YEAR(F$3),'Rent Roll'!$O21)=MOD(YEAR('Rent Roll'!$C21),'Rent Roll'!$O21),MONTH(F$3)=MONTH('Rent Roll'!$C21)),1,0),0)</f>
        <v>0</v>
      </c>
      <c r="G179" s="768">
        <f>IFERROR(IF(AND(NOT(YEAR(G$3)&lt;=YEAR('Rent Roll'!$C21)+'Rent Roll'!$P21-1),MOD(YEAR(G$3),'Rent Roll'!$O21)=MOD(YEAR('Rent Roll'!$C21),'Rent Roll'!$O21),MONTH(G$3)=MONTH('Rent Roll'!$C21)),1,0),0)</f>
        <v>0</v>
      </c>
      <c r="H179" s="567">
        <f>IFERROR(IF(AND(NOT(YEAR(H$3)&lt;=YEAR('Rent Roll'!$C21)+'Rent Roll'!$P21-1),MOD(YEAR(H$3),'Rent Roll'!$O21)=MOD(YEAR('Rent Roll'!$C21),'Rent Roll'!$O21),MONTH(H$3)=MONTH('Rent Roll'!$C21)),1,0),0)</f>
        <v>0</v>
      </c>
      <c r="I179" s="567">
        <f>IFERROR(IF(AND(NOT(YEAR(I$3)&lt;=YEAR('Rent Roll'!$C21)+'Rent Roll'!$P21-1),MOD(YEAR(I$3),'Rent Roll'!$O21)=MOD(YEAR('Rent Roll'!$C21),'Rent Roll'!$O21),MONTH(I$3)=MONTH('Rent Roll'!$C21)),1,0),0)</f>
        <v>0</v>
      </c>
      <c r="J179" s="567">
        <f>IFERROR(IF(AND(NOT(YEAR(J$3)&lt;=YEAR('Rent Roll'!$C21)+'Rent Roll'!$P21-1),MOD(YEAR(J$3),'Rent Roll'!$O21)=MOD(YEAR('Rent Roll'!$C21),'Rent Roll'!$O21),MONTH(J$3)=MONTH('Rent Roll'!$C21)),1,0),0)</f>
        <v>0</v>
      </c>
      <c r="K179" s="567">
        <f>IFERROR(IF(AND(NOT(YEAR(K$3)&lt;=YEAR('Rent Roll'!$C21)+'Rent Roll'!$P21-1),MOD(YEAR(K$3),'Rent Roll'!$O21)=MOD(YEAR('Rent Roll'!$C21),'Rent Roll'!$O21),MONTH(K$3)=MONTH('Rent Roll'!$C21)),1,0),0)</f>
        <v>0</v>
      </c>
      <c r="L179" s="567">
        <f>IFERROR(IF(AND(NOT(YEAR(L$3)&lt;=YEAR('Rent Roll'!$C21)+'Rent Roll'!$P21-1),MOD(YEAR(L$3),'Rent Roll'!$O21)=MOD(YEAR('Rent Roll'!$C21),'Rent Roll'!$O21),MONTH(L$3)=MONTH('Rent Roll'!$C21)),1,0),0)</f>
        <v>0</v>
      </c>
      <c r="M179" s="567">
        <f>IFERROR(IF(AND(NOT(YEAR(M$3)&lt;=YEAR('Rent Roll'!$C21)+'Rent Roll'!$P21-1),MOD(YEAR(M$3),'Rent Roll'!$O21)=MOD(YEAR('Rent Roll'!$C21),'Rent Roll'!$O21),MONTH(M$3)=MONTH('Rent Roll'!$C21)),1,0),0)</f>
        <v>0</v>
      </c>
      <c r="N179" s="567">
        <f>IFERROR(IF(AND(NOT(YEAR(N$3)&lt;=YEAR('Rent Roll'!$C21)+'Rent Roll'!$P21-1),MOD(YEAR(N$3),'Rent Roll'!$O21)=MOD(YEAR('Rent Roll'!$C21),'Rent Roll'!$O21),MONTH(N$3)=MONTH('Rent Roll'!$C21)),1,0),0)</f>
        <v>0</v>
      </c>
      <c r="O179" s="567">
        <f>IFERROR(IF(AND(NOT(YEAR(O$3)&lt;=YEAR('Rent Roll'!$C21)+'Rent Roll'!$P21-1),MOD(YEAR(O$3),'Rent Roll'!$O21)=MOD(YEAR('Rent Roll'!$C21),'Rent Roll'!$O21),MONTH(O$3)=MONTH('Rent Roll'!$C21)),1,0),0)</f>
        <v>0</v>
      </c>
      <c r="P179" s="567">
        <f>IFERROR(IF(AND(NOT(YEAR(P$3)&lt;=YEAR('Rent Roll'!$C21)+'Rent Roll'!$P21-1),MOD(YEAR(P$3),'Rent Roll'!$O21)=MOD(YEAR('Rent Roll'!$C21),'Rent Roll'!$O21),MONTH(P$3)=MONTH('Rent Roll'!$C21)),1,0),0)</f>
        <v>0</v>
      </c>
      <c r="Q179" s="567">
        <f>IFERROR(IF(AND(NOT(YEAR(Q$3)&lt;=YEAR('Rent Roll'!$C21)+'Rent Roll'!$P21-1),MOD(YEAR(Q$3),'Rent Roll'!$O21)=MOD(YEAR('Rent Roll'!$C21),'Rent Roll'!$O21),MONTH(Q$3)=MONTH('Rent Roll'!$C21)),1,0),0)</f>
        <v>0</v>
      </c>
      <c r="R179" s="767">
        <f>IFERROR(IF(AND(NOT(YEAR(R$3)&lt;=YEAR('Rent Roll'!$C21)+'Rent Roll'!$P21-1),MOD(YEAR(R$3),'Rent Roll'!$O21)=MOD(YEAR('Rent Roll'!$C21),'Rent Roll'!$O21),MONTH(R$3)=MONTH('Rent Roll'!$C21)),1,0),0)</f>
        <v>0</v>
      </c>
      <c r="S179" s="768">
        <f>IFERROR(IF(AND(NOT(YEAR(S$3)&lt;=YEAR('Rent Roll'!$C21)+'Rent Roll'!$P21-1),MOD(YEAR(S$3),'Rent Roll'!$O21)=MOD(YEAR('Rent Roll'!$C21),'Rent Roll'!$O21),MONTH(S$3)=MONTH('Rent Roll'!$C21)),1,0),0)</f>
        <v>0</v>
      </c>
      <c r="T179" s="567">
        <f>IFERROR(IF(AND(NOT(YEAR(T$3)&lt;=YEAR('Rent Roll'!$C21)+'Rent Roll'!$P21-1),MOD(YEAR(T$3),'Rent Roll'!$O21)=MOD(YEAR('Rent Roll'!$C21),'Rent Roll'!$O21),MONTH(T$3)=MONTH('Rent Roll'!$C21)),1,0),0)</f>
        <v>0</v>
      </c>
      <c r="U179" s="567">
        <f>IFERROR(IF(AND(NOT(YEAR(U$3)&lt;=YEAR('Rent Roll'!$C21)+'Rent Roll'!$P21-1),MOD(YEAR(U$3),'Rent Roll'!$O21)=MOD(YEAR('Rent Roll'!$C21),'Rent Roll'!$O21),MONTH(U$3)=MONTH('Rent Roll'!$C21)),1,0),0)</f>
        <v>0</v>
      </c>
      <c r="V179" s="567">
        <f>IFERROR(IF(AND(NOT(YEAR(V$3)&lt;=YEAR('Rent Roll'!$C21)+'Rent Roll'!$P21-1),MOD(YEAR(V$3),'Rent Roll'!$O21)=MOD(YEAR('Rent Roll'!$C21),'Rent Roll'!$O21),MONTH(V$3)=MONTH('Rent Roll'!$C21)),1,0),0)</f>
        <v>0</v>
      </c>
      <c r="W179" s="567">
        <f>IFERROR(IF(AND(NOT(YEAR(W$3)&lt;=YEAR('Rent Roll'!$C21)+'Rent Roll'!$P21-1),MOD(YEAR(W$3),'Rent Roll'!$O21)=MOD(YEAR('Rent Roll'!$C21),'Rent Roll'!$O21),MONTH(W$3)=MONTH('Rent Roll'!$C21)),1,0),0)</f>
        <v>0</v>
      </c>
      <c r="X179" s="567">
        <f>IFERROR(IF(AND(NOT(YEAR(X$3)&lt;=YEAR('Rent Roll'!$C21)+'Rent Roll'!$P21-1),MOD(YEAR(X$3),'Rent Roll'!$O21)=MOD(YEAR('Rent Roll'!$C21),'Rent Roll'!$O21),MONTH(X$3)=MONTH('Rent Roll'!$C21)),1,0),0)</f>
        <v>0</v>
      </c>
      <c r="Y179" s="567">
        <f>IFERROR(IF(AND(NOT(YEAR(Y$3)&lt;=YEAR('Rent Roll'!$C21)+'Rent Roll'!$P21-1),MOD(YEAR(Y$3),'Rent Roll'!$O21)=MOD(YEAR('Rent Roll'!$C21),'Rent Roll'!$O21),MONTH(Y$3)=MONTH('Rent Roll'!$C21)),1,0),0)</f>
        <v>0</v>
      </c>
      <c r="Z179" s="567">
        <f>IFERROR(IF(AND(NOT(YEAR(Z$3)&lt;=YEAR('Rent Roll'!$C21)+'Rent Roll'!$P21-1),MOD(YEAR(Z$3),'Rent Roll'!$O21)=MOD(YEAR('Rent Roll'!$C21),'Rent Roll'!$O21),MONTH(Z$3)=MONTH('Rent Roll'!$C21)),1,0),0)</f>
        <v>0</v>
      </c>
      <c r="AA179" s="567">
        <f>IFERROR(IF(AND(NOT(YEAR(AA$3)&lt;=YEAR('Rent Roll'!$C21)+'Rent Roll'!$P21-1),MOD(YEAR(AA$3),'Rent Roll'!$O21)=MOD(YEAR('Rent Roll'!$C21),'Rent Roll'!$O21),MONTH(AA$3)=MONTH('Rent Roll'!$C21)),1,0),0)</f>
        <v>0</v>
      </c>
      <c r="AB179" s="567">
        <f>IFERROR(IF(AND(NOT(YEAR(AB$3)&lt;=YEAR('Rent Roll'!$C21)+'Rent Roll'!$P21-1),MOD(YEAR(AB$3),'Rent Roll'!$O21)=MOD(YEAR('Rent Roll'!$C21),'Rent Roll'!$O21),MONTH(AB$3)=MONTH('Rent Roll'!$C21)),1,0),0)</f>
        <v>0</v>
      </c>
      <c r="AC179" s="567">
        <f>IFERROR(IF(AND(NOT(YEAR(AC$3)&lt;=YEAR('Rent Roll'!$C21)+'Rent Roll'!$P21-1),MOD(YEAR(AC$3),'Rent Roll'!$O21)=MOD(YEAR('Rent Roll'!$C21),'Rent Roll'!$O21),MONTH(AC$3)=MONTH('Rent Roll'!$C21)),1,0),0)</f>
        <v>0</v>
      </c>
      <c r="AD179" s="767">
        <f>IFERROR(IF(AND(NOT(YEAR(AD$3)&lt;=YEAR('Rent Roll'!$C21)+'Rent Roll'!$P21-1),MOD(YEAR(AD$3),'Rent Roll'!$O21)=MOD(YEAR('Rent Roll'!$C21),'Rent Roll'!$O21),MONTH(AD$3)=MONTH('Rent Roll'!$C21)),1,0),0)</f>
        <v>0</v>
      </c>
      <c r="AE179" s="768">
        <f>IFERROR(IF(AND(NOT(YEAR(AE$3)&lt;=YEAR('Rent Roll'!$C21)+'Rent Roll'!$P21-1),MOD(YEAR(AE$3),'Rent Roll'!$O21)=MOD(YEAR('Rent Roll'!$C21),'Rent Roll'!$O21),MONTH(AE$3)=MONTH('Rent Roll'!$C21)),1,0),0)</f>
        <v>0</v>
      </c>
      <c r="AF179" s="567">
        <f>IFERROR(IF(AND(NOT(YEAR(AF$3)&lt;=YEAR('Rent Roll'!$C21)+'Rent Roll'!$P21-1),MOD(YEAR(AF$3),'Rent Roll'!$O21)=MOD(YEAR('Rent Roll'!$C21),'Rent Roll'!$O21),MONTH(AF$3)=MONTH('Rent Roll'!$C21)),1,0),0)</f>
        <v>0</v>
      </c>
      <c r="AG179" s="567">
        <f>IFERROR(IF(AND(NOT(YEAR(AG$3)&lt;=YEAR('Rent Roll'!$C21)+'Rent Roll'!$P21-1),MOD(YEAR(AG$3),'Rent Roll'!$O21)=MOD(YEAR('Rent Roll'!$C21),'Rent Roll'!$O21),MONTH(AG$3)=MONTH('Rent Roll'!$C21)),1,0),0)</f>
        <v>0</v>
      </c>
      <c r="AH179" s="567">
        <f>IFERROR(IF(AND(NOT(YEAR(AH$3)&lt;=YEAR('Rent Roll'!$C21)+'Rent Roll'!$P21-1),MOD(YEAR(AH$3),'Rent Roll'!$O21)=MOD(YEAR('Rent Roll'!$C21),'Rent Roll'!$O21),MONTH(AH$3)=MONTH('Rent Roll'!$C21)),1,0),0)</f>
        <v>0</v>
      </c>
      <c r="AI179" s="567">
        <f>IFERROR(IF(AND(NOT(YEAR(AI$3)&lt;=YEAR('Rent Roll'!$C21)+'Rent Roll'!$P21-1),MOD(YEAR(AI$3),'Rent Roll'!$O21)=MOD(YEAR('Rent Roll'!$C21),'Rent Roll'!$O21),MONTH(AI$3)=MONTH('Rent Roll'!$C21)),1,0),0)</f>
        <v>0</v>
      </c>
      <c r="AJ179" s="567">
        <f>IFERROR(IF(AND(NOT(YEAR(AJ$3)&lt;=YEAR('Rent Roll'!$C21)+'Rent Roll'!$P21-1),MOD(YEAR(AJ$3),'Rent Roll'!$O21)=MOD(YEAR('Rent Roll'!$C21),'Rent Roll'!$O21),MONTH(AJ$3)=MONTH('Rent Roll'!$C21)),1,0),0)</f>
        <v>0</v>
      </c>
      <c r="AK179" s="567">
        <f>IFERROR(IF(AND(NOT(YEAR(AK$3)&lt;=YEAR('Rent Roll'!$C21)+'Rent Roll'!$P21-1),MOD(YEAR(AK$3),'Rent Roll'!$O21)=MOD(YEAR('Rent Roll'!$C21),'Rent Roll'!$O21),MONTH(AK$3)=MONTH('Rent Roll'!$C21)),1,0),0)</f>
        <v>0</v>
      </c>
      <c r="AL179" s="567">
        <f>IFERROR(IF(AND(NOT(YEAR(AL$3)&lt;=YEAR('Rent Roll'!$C21)+'Rent Roll'!$P21-1),MOD(YEAR(AL$3),'Rent Roll'!$O21)=MOD(YEAR('Rent Roll'!$C21),'Rent Roll'!$O21),MONTH(AL$3)=MONTH('Rent Roll'!$C21)),1,0),0)</f>
        <v>0</v>
      </c>
      <c r="AM179" s="567">
        <f>IFERROR(IF(AND(NOT(YEAR(AM$3)&lt;=YEAR('Rent Roll'!$C21)+'Rent Roll'!$P21-1),MOD(YEAR(AM$3),'Rent Roll'!$O21)=MOD(YEAR('Rent Roll'!$C21),'Rent Roll'!$O21),MONTH(AM$3)=MONTH('Rent Roll'!$C21)),1,0),0)</f>
        <v>0</v>
      </c>
      <c r="AN179" s="567">
        <f>IFERROR(IF(AND(NOT(YEAR(AN$3)&lt;=YEAR('Rent Roll'!$C21)+'Rent Roll'!$P21-1),MOD(YEAR(AN$3),'Rent Roll'!$O21)=MOD(YEAR('Rent Roll'!$C21),'Rent Roll'!$O21),MONTH(AN$3)=MONTH('Rent Roll'!$C21)),1,0),0)</f>
        <v>0</v>
      </c>
      <c r="AO179" s="567">
        <f>IFERROR(IF(AND(NOT(YEAR(AO$3)&lt;=YEAR('Rent Roll'!$C21)+'Rent Roll'!$P21-1),MOD(YEAR(AO$3),'Rent Roll'!$O21)=MOD(YEAR('Rent Roll'!$C21),'Rent Roll'!$O21),MONTH(AO$3)=MONTH('Rent Roll'!$C21)),1,0),0)</f>
        <v>0</v>
      </c>
      <c r="AP179" s="767">
        <f>IFERROR(IF(AND(NOT(YEAR(AP$3)&lt;=YEAR('Rent Roll'!$C21)+'Rent Roll'!$P21-1),MOD(YEAR(AP$3),'Rent Roll'!$O21)=MOD(YEAR('Rent Roll'!$C21),'Rent Roll'!$O21),MONTH(AP$3)=MONTH('Rent Roll'!$C21)),1,0),0)</f>
        <v>0</v>
      </c>
      <c r="AQ179" s="768">
        <f>IFERROR(IF(AND(NOT(YEAR(AQ$3)&lt;=YEAR('Rent Roll'!$C21)+'Rent Roll'!$P21-1),MOD(YEAR(AQ$3),'Rent Roll'!$O21)=MOD(YEAR('Rent Roll'!$C21),'Rent Roll'!$O21),MONTH(AQ$3)=MONTH('Rent Roll'!$C21)),1,0),0)</f>
        <v>0</v>
      </c>
      <c r="AR179" s="567">
        <f>IFERROR(IF(AND(NOT(YEAR(AR$3)&lt;=YEAR('Rent Roll'!$C21)+'Rent Roll'!$P21-1),MOD(YEAR(AR$3),'Rent Roll'!$O21)=MOD(YEAR('Rent Roll'!$C21),'Rent Roll'!$O21),MONTH(AR$3)=MONTH('Rent Roll'!$C21)),1,0),0)</f>
        <v>0</v>
      </c>
      <c r="AS179" s="567">
        <f>IFERROR(IF(AND(NOT(YEAR(AS$3)&lt;=YEAR('Rent Roll'!$C21)+'Rent Roll'!$P21-1),MOD(YEAR(AS$3),'Rent Roll'!$O21)=MOD(YEAR('Rent Roll'!$C21),'Rent Roll'!$O21),MONTH(AS$3)=MONTH('Rent Roll'!$C21)),1,0),0)</f>
        <v>0</v>
      </c>
      <c r="AT179" s="567">
        <f>IFERROR(IF(AND(NOT(YEAR(AT$3)&lt;=YEAR('Rent Roll'!$C21)+'Rent Roll'!$P21-1),MOD(YEAR(AT$3),'Rent Roll'!$O21)=MOD(YEAR('Rent Roll'!$C21),'Rent Roll'!$O21),MONTH(AT$3)=MONTH('Rent Roll'!$C21)),1,0),0)</f>
        <v>0</v>
      </c>
      <c r="AU179" s="567">
        <f>IFERROR(IF(AND(NOT(YEAR(AU$3)&lt;=YEAR('Rent Roll'!$C21)+'Rent Roll'!$P21-1),MOD(YEAR(AU$3),'Rent Roll'!$O21)=MOD(YEAR('Rent Roll'!$C21),'Rent Roll'!$O21),MONTH(AU$3)=MONTH('Rent Roll'!$C21)),1,0),0)</f>
        <v>0</v>
      </c>
      <c r="AV179" s="567">
        <f>IFERROR(IF(AND(NOT(YEAR(AV$3)&lt;=YEAR('Rent Roll'!$C21)+'Rent Roll'!$P21-1),MOD(YEAR(AV$3),'Rent Roll'!$O21)=MOD(YEAR('Rent Roll'!$C21),'Rent Roll'!$O21),MONTH(AV$3)=MONTH('Rent Roll'!$C21)),1,0),0)</f>
        <v>0</v>
      </c>
      <c r="AW179" s="567">
        <f>IFERROR(IF(AND(NOT(YEAR(AW$3)&lt;=YEAR('Rent Roll'!$C21)+'Rent Roll'!$P21-1),MOD(YEAR(AW$3),'Rent Roll'!$O21)=MOD(YEAR('Rent Roll'!$C21),'Rent Roll'!$O21),MONTH(AW$3)=MONTH('Rent Roll'!$C21)),1,0),0)</f>
        <v>0</v>
      </c>
      <c r="AX179" s="567">
        <f>IFERROR(IF(AND(NOT(YEAR(AX$3)&lt;=YEAR('Rent Roll'!$C21)+'Rent Roll'!$P21-1),MOD(YEAR(AX$3),'Rent Roll'!$O21)=MOD(YEAR('Rent Roll'!$C21),'Rent Roll'!$O21),MONTH(AX$3)=MONTH('Rent Roll'!$C21)),1,0),0)</f>
        <v>0</v>
      </c>
      <c r="AY179" s="567">
        <f>IFERROR(IF(AND(NOT(YEAR(AY$3)&lt;=YEAR('Rent Roll'!$C21)+'Rent Roll'!$P21-1),MOD(YEAR(AY$3),'Rent Roll'!$O21)=MOD(YEAR('Rent Roll'!$C21),'Rent Roll'!$O21),MONTH(AY$3)=MONTH('Rent Roll'!$C21)),1,0),0)</f>
        <v>0</v>
      </c>
      <c r="AZ179" s="567">
        <f>IFERROR(IF(AND(NOT(YEAR(AZ$3)&lt;=YEAR('Rent Roll'!$C21)+'Rent Roll'!$P21-1),MOD(YEAR(AZ$3),'Rent Roll'!$O21)=MOD(YEAR('Rent Roll'!$C21),'Rent Roll'!$O21),MONTH(AZ$3)=MONTH('Rent Roll'!$C21)),1,0),0)</f>
        <v>0</v>
      </c>
      <c r="BA179" s="567">
        <f>IFERROR(IF(AND(NOT(YEAR(BA$3)&lt;=YEAR('Rent Roll'!$C21)+'Rent Roll'!$P21-1),MOD(YEAR(BA$3),'Rent Roll'!$O21)=MOD(YEAR('Rent Roll'!$C21),'Rent Roll'!$O21),MONTH(BA$3)=MONTH('Rent Roll'!$C21)),1,0),0)</f>
        <v>0</v>
      </c>
      <c r="BB179" s="767">
        <f>IFERROR(IF(AND(NOT(YEAR(BB$3)&lt;=YEAR('Rent Roll'!$C21)+'Rent Roll'!$P21-1),MOD(YEAR(BB$3),'Rent Roll'!$O21)=MOD(YEAR('Rent Roll'!$C21),'Rent Roll'!$O21),MONTH(BB$3)=MONTH('Rent Roll'!$C21)),1,0),0)</f>
        <v>0</v>
      </c>
      <c r="BC179" s="768">
        <f>IFERROR(IF(AND(NOT(YEAR(BC$3)&lt;=YEAR('Rent Roll'!$C21)+'Rent Roll'!$P21-1),MOD(YEAR(BC$3),'Rent Roll'!$O21)=MOD(YEAR('Rent Roll'!$C21),'Rent Roll'!$O21),MONTH(BC$3)=MONTH('Rent Roll'!$C21)),1,0),0)</f>
        <v>0</v>
      </c>
      <c r="BD179" s="567">
        <f>IFERROR(IF(AND(NOT(YEAR(BD$3)&lt;=YEAR('Rent Roll'!$C21)+'Rent Roll'!$P21-1),MOD(YEAR(BD$3),'Rent Roll'!$O21)=MOD(YEAR('Rent Roll'!$C21),'Rent Roll'!$O21),MONTH(BD$3)=MONTH('Rent Roll'!$C21)),1,0),0)</f>
        <v>0</v>
      </c>
      <c r="BE179" s="567">
        <f>IFERROR(IF(AND(NOT(YEAR(BE$3)&lt;=YEAR('Rent Roll'!$C21)+'Rent Roll'!$P21-1),MOD(YEAR(BE$3),'Rent Roll'!$O21)=MOD(YEAR('Rent Roll'!$C21),'Rent Roll'!$O21),MONTH(BE$3)=MONTH('Rent Roll'!$C21)),1,0),0)</f>
        <v>0</v>
      </c>
      <c r="BF179" s="567">
        <f>IFERROR(IF(AND(NOT(YEAR(BF$3)&lt;=YEAR('Rent Roll'!$C21)+'Rent Roll'!$P21-1),MOD(YEAR(BF$3),'Rent Roll'!$O21)=MOD(YEAR('Rent Roll'!$C21),'Rent Roll'!$O21),MONTH(BF$3)=MONTH('Rent Roll'!$C21)),1,0),0)</f>
        <v>0</v>
      </c>
      <c r="BG179" s="567">
        <f>IFERROR(IF(AND(NOT(YEAR(BG$3)&lt;=YEAR('Rent Roll'!$C21)+'Rent Roll'!$P21-1),MOD(YEAR(BG$3),'Rent Roll'!$O21)=MOD(YEAR('Rent Roll'!$C21),'Rent Roll'!$O21),MONTH(BG$3)=MONTH('Rent Roll'!$C21)),1,0),0)</f>
        <v>0</v>
      </c>
      <c r="BH179" s="567">
        <f>IFERROR(IF(AND(NOT(YEAR(BH$3)&lt;=YEAR('Rent Roll'!$C21)+'Rent Roll'!$P21-1),MOD(YEAR(BH$3),'Rent Roll'!$O21)=MOD(YEAR('Rent Roll'!$C21),'Rent Roll'!$O21),MONTH(BH$3)=MONTH('Rent Roll'!$C21)),1,0),0)</f>
        <v>0</v>
      </c>
      <c r="BI179" s="567">
        <f>IFERROR(IF(AND(NOT(YEAR(BI$3)&lt;=YEAR('Rent Roll'!$C21)+'Rent Roll'!$P21-1),MOD(YEAR(BI$3),'Rent Roll'!$O21)=MOD(YEAR('Rent Roll'!$C21),'Rent Roll'!$O21),MONTH(BI$3)=MONTH('Rent Roll'!$C21)),1,0),0)</f>
        <v>0</v>
      </c>
      <c r="BJ179" s="567">
        <f>IFERROR(IF(AND(NOT(YEAR(BJ$3)&lt;=YEAR('Rent Roll'!$C21)+'Rent Roll'!$P21-1),MOD(YEAR(BJ$3),'Rent Roll'!$O21)=MOD(YEAR('Rent Roll'!$C21),'Rent Roll'!$O21),MONTH(BJ$3)=MONTH('Rent Roll'!$C21)),1,0),0)</f>
        <v>0</v>
      </c>
      <c r="BK179" s="567">
        <f>IFERROR(IF(AND(NOT(YEAR(BK$3)&lt;=YEAR('Rent Roll'!$C21)+'Rent Roll'!$P21-1),MOD(YEAR(BK$3),'Rent Roll'!$O21)=MOD(YEAR('Rent Roll'!$C21),'Rent Roll'!$O21),MONTH(BK$3)=MONTH('Rent Roll'!$C21)),1,0),0)</f>
        <v>0</v>
      </c>
      <c r="BL179" s="567">
        <f>IFERROR(IF(AND(NOT(YEAR(BL$3)&lt;=YEAR('Rent Roll'!$C21)+'Rent Roll'!$P21-1),MOD(YEAR(BL$3),'Rent Roll'!$O21)=MOD(YEAR('Rent Roll'!$C21),'Rent Roll'!$O21),MONTH(BL$3)=MONTH('Rent Roll'!$C21)),1,0),0)</f>
        <v>0</v>
      </c>
      <c r="BM179" s="567">
        <f>IFERROR(IF(AND(NOT(YEAR(BM$3)&lt;=YEAR('Rent Roll'!$C21)+'Rent Roll'!$P21-1),MOD(YEAR(BM$3),'Rent Roll'!$O21)=MOD(YEAR('Rent Roll'!$C21),'Rent Roll'!$O21),MONTH(BM$3)=MONTH('Rent Roll'!$C21)),1,0),0)</f>
        <v>0</v>
      </c>
      <c r="BN179" s="767">
        <f>IFERROR(IF(AND(NOT(YEAR(BN$3)&lt;=YEAR('Rent Roll'!$C21)+'Rent Roll'!$P21-1),MOD(YEAR(BN$3),'Rent Roll'!$O21)=MOD(YEAR('Rent Roll'!$C21),'Rent Roll'!$O21),MONTH(BN$3)=MONTH('Rent Roll'!$C21)),1,0),0)</f>
        <v>0</v>
      </c>
      <c r="BO179" s="768">
        <f>IFERROR(IF(AND(NOT(YEAR(BO$3)&lt;=YEAR('Rent Roll'!$C21)+'Rent Roll'!$P21-1),MOD(YEAR(BO$3),'Rent Roll'!$O21)=MOD(YEAR('Rent Roll'!$C21),'Rent Roll'!$O21),MONTH(BO$3)=MONTH('Rent Roll'!$C21)),1,0),0)</f>
        <v>0</v>
      </c>
      <c r="BP179" s="567">
        <f>IFERROR(IF(AND(NOT(YEAR(BP$3)&lt;=YEAR('Rent Roll'!$C21)+'Rent Roll'!$P21-1),MOD(YEAR(BP$3),'Rent Roll'!$O21)=MOD(YEAR('Rent Roll'!$C21),'Rent Roll'!$O21),MONTH(BP$3)=MONTH('Rent Roll'!$C21)),1,0),0)</f>
        <v>0</v>
      </c>
      <c r="BQ179" s="567">
        <f>IFERROR(IF(AND(NOT(YEAR(BQ$3)&lt;=YEAR('Rent Roll'!$C21)+'Rent Roll'!$P21-1),MOD(YEAR(BQ$3),'Rent Roll'!$O21)=MOD(YEAR('Rent Roll'!$C21),'Rent Roll'!$O21),MONTH(BQ$3)=MONTH('Rent Roll'!$C21)),1,0),0)</f>
        <v>0</v>
      </c>
      <c r="BR179" s="567">
        <f>IFERROR(IF(AND(NOT(YEAR(BR$3)&lt;=YEAR('Rent Roll'!$C21)+'Rent Roll'!$P21-1),MOD(YEAR(BR$3),'Rent Roll'!$O21)=MOD(YEAR('Rent Roll'!$C21),'Rent Roll'!$O21),MONTH(BR$3)=MONTH('Rent Roll'!$C21)),1,0),0)</f>
        <v>0</v>
      </c>
      <c r="BS179" s="567">
        <f>IFERROR(IF(AND(NOT(YEAR(BS$3)&lt;=YEAR('Rent Roll'!$C21)+'Rent Roll'!$P21-1),MOD(YEAR(BS$3),'Rent Roll'!$O21)=MOD(YEAR('Rent Roll'!$C21),'Rent Roll'!$O21),MONTH(BS$3)=MONTH('Rent Roll'!$C21)),1,0),0)</f>
        <v>0</v>
      </c>
      <c r="BT179" s="567">
        <f>IFERROR(IF(AND(NOT(YEAR(BT$3)&lt;=YEAR('Rent Roll'!$C21)+'Rent Roll'!$P21-1),MOD(YEAR(BT$3),'Rent Roll'!$O21)=MOD(YEAR('Rent Roll'!$C21),'Rent Roll'!$O21),MONTH(BT$3)=MONTH('Rent Roll'!$C21)),1,0),0)</f>
        <v>0</v>
      </c>
      <c r="BU179" s="567">
        <f>IFERROR(IF(AND(NOT(YEAR(BU$3)&lt;=YEAR('Rent Roll'!$C21)+'Rent Roll'!$P21-1),MOD(YEAR(BU$3),'Rent Roll'!$O21)=MOD(YEAR('Rent Roll'!$C21),'Rent Roll'!$O21),MONTH(BU$3)=MONTH('Rent Roll'!$C21)),1,0),0)</f>
        <v>0</v>
      </c>
      <c r="BV179" s="567">
        <f>IFERROR(IF(AND(NOT(YEAR(BV$3)&lt;=YEAR('Rent Roll'!$C21)+'Rent Roll'!$P21-1),MOD(YEAR(BV$3),'Rent Roll'!$O21)=MOD(YEAR('Rent Roll'!$C21),'Rent Roll'!$O21),MONTH(BV$3)=MONTH('Rent Roll'!$C21)),1,0),0)</f>
        <v>0</v>
      </c>
      <c r="BW179" s="567">
        <f>IFERROR(IF(AND(NOT(YEAR(BW$3)&lt;=YEAR('Rent Roll'!$C21)+'Rent Roll'!$P21-1),MOD(YEAR(BW$3),'Rent Roll'!$O21)=MOD(YEAR('Rent Roll'!$C21),'Rent Roll'!$O21),MONTH(BW$3)=MONTH('Rent Roll'!$C21)),1,0),0)</f>
        <v>0</v>
      </c>
      <c r="BX179" s="567">
        <f>IFERROR(IF(AND(NOT(YEAR(BX$3)&lt;=YEAR('Rent Roll'!$C21)+'Rent Roll'!$P21-1),MOD(YEAR(BX$3),'Rent Roll'!$O21)=MOD(YEAR('Rent Roll'!$C21),'Rent Roll'!$O21),MONTH(BX$3)=MONTH('Rent Roll'!$C21)),1,0),0)</f>
        <v>0</v>
      </c>
      <c r="BY179" s="567">
        <f>IFERROR(IF(AND(NOT(YEAR(BY$3)&lt;=YEAR('Rent Roll'!$C21)+'Rent Roll'!$P21-1),MOD(YEAR(BY$3),'Rent Roll'!$O21)=MOD(YEAR('Rent Roll'!$C21),'Rent Roll'!$O21),MONTH(BY$3)=MONTH('Rent Roll'!$C21)),1,0),0)</f>
        <v>0</v>
      </c>
      <c r="BZ179" s="767">
        <f>IFERROR(IF(AND(NOT(YEAR(BZ$3)&lt;=YEAR('Rent Roll'!$C21)+'Rent Roll'!$P21-1),MOD(YEAR(BZ$3),'Rent Roll'!$O21)=MOD(YEAR('Rent Roll'!$C21),'Rent Roll'!$O21),MONTH(BZ$3)=MONTH('Rent Roll'!$C21)),1,0),0)</f>
        <v>0</v>
      </c>
      <c r="CA179" s="768">
        <f>IFERROR(IF(AND(NOT(YEAR(CA$3)&lt;=YEAR('Rent Roll'!$C21)+'Rent Roll'!$P21-1),MOD(YEAR(CA$3),'Rent Roll'!$O21)=MOD(YEAR('Rent Roll'!$C21),'Rent Roll'!$O21),MONTH(CA$3)=MONTH('Rent Roll'!$C21)),1,0),0)</f>
        <v>0</v>
      </c>
      <c r="CB179" s="567">
        <f>IFERROR(IF(AND(NOT(YEAR(CB$3)&lt;=YEAR('Rent Roll'!$C21)+'Rent Roll'!$P21-1),MOD(YEAR(CB$3),'Rent Roll'!$O21)=MOD(YEAR('Rent Roll'!$C21),'Rent Roll'!$O21),MONTH(CB$3)=MONTH('Rent Roll'!$C21)),1,0),0)</f>
        <v>0</v>
      </c>
      <c r="CC179" s="567">
        <f>IFERROR(IF(AND(NOT(YEAR(CC$3)&lt;=YEAR('Rent Roll'!$C21)+'Rent Roll'!$P21-1),MOD(YEAR(CC$3),'Rent Roll'!$O21)=MOD(YEAR('Rent Roll'!$C21),'Rent Roll'!$O21),MONTH(CC$3)=MONTH('Rent Roll'!$C21)),1,0),0)</f>
        <v>0</v>
      </c>
      <c r="CD179" s="567">
        <f>IFERROR(IF(AND(NOT(YEAR(CD$3)&lt;=YEAR('Rent Roll'!$C21)+'Rent Roll'!$P21-1),MOD(YEAR(CD$3),'Rent Roll'!$O21)=MOD(YEAR('Rent Roll'!$C21),'Rent Roll'!$O21),MONTH(CD$3)=MONTH('Rent Roll'!$C21)),1,0),0)</f>
        <v>0</v>
      </c>
      <c r="CE179" s="567">
        <f>IFERROR(IF(AND(NOT(YEAR(CE$3)&lt;=YEAR('Rent Roll'!$C21)+'Rent Roll'!$P21-1),MOD(YEAR(CE$3),'Rent Roll'!$O21)=MOD(YEAR('Rent Roll'!$C21),'Rent Roll'!$O21),MONTH(CE$3)=MONTH('Rent Roll'!$C21)),1,0),0)</f>
        <v>0</v>
      </c>
      <c r="CF179" s="567">
        <f>IFERROR(IF(AND(NOT(YEAR(CF$3)&lt;=YEAR('Rent Roll'!$C21)+'Rent Roll'!$P21-1),MOD(YEAR(CF$3),'Rent Roll'!$O21)=MOD(YEAR('Rent Roll'!$C21),'Rent Roll'!$O21),MONTH(CF$3)=MONTH('Rent Roll'!$C21)),1,0),0)</f>
        <v>0</v>
      </c>
      <c r="CG179" s="567">
        <f>IFERROR(IF(AND(NOT(YEAR(CG$3)&lt;=YEAR('Rent Roll'!$C21)+'Rent Roll'!$P21-1),MOD(YEAR(CG$3),'Rent Roll'!$O21)=MOD(YEAR('Rent Roll'!$C21),'Rent Roll'!$O21),MONTH(CG$3)=MONTH('Rent Roll'!$C21)),1,0),0)</f>
        <v>0</v>
      </c>
      <c r="CH179" s="567">
        <f>IFERROR(IF(AND(NOT(YEAR(CH$3)&lt;=YEAR('Rent Roll'!$C21)+'Rent Roll'!$P21-1),MOD(YEAR(CH$3),'Rent Roll'!$O21)=MOD(YEAR('Rent Roll'!$C21),'Rent Roll'!$O21),MONTH(CH$3)=MONTH('Rent Roll'!$C21)),1,0),0)</f>
        <v>0</v>
      </c>
      <c r="CI179" s="567">
        <f>IFERROR(IF(AND(NOT(YEAR(CI$3)&lt;=YEAR('Rent Roll'!$C21)+'Rent Roll'!$P21-1),MOD(YEAR(CI$3),'Rent Roll'!$O21)=MOD(YEAR('Rent Roll'!$C21),'Rent Roll'!$O21),MONTH(CI$3)=MONTH('Rent Roll'!$C21)),1,0),0)</f>
        <v>0</v>
      </c>
      <c r="CJ179" s="567">
        <f>IFERROR(IF(AND(NOT(YEAR(CJ$3)&lt;=YEAR('Rent Roll'!$C21)+'Rent Roll'!$P21-1),MOD(YEAR(CJ$3),'Rent Roll'!$O21)=MOD(YEAR('Rent Roll'!$C21),'Rent Roll'!$O21),MONTH(CJ$3)=MONTH('Rent Roll'!$C21)),1,0),0)</f>
        <v>0</v>
      </c>
      <c r="CK179" s="567">
        <f>IFERROR(IF(AND(NOT(YEAR(CK$3)&lt;=YEAR('Rent Roll'!$C21)+'Rent Roll'!$P21-1),MOD(YEAR(CK$3),'Rent Roll'!$O21)=MOD(YEAR('Rent Roll'!$C21),'Rent Roll'!$O21),MONTH(CK$3)=MONTH('Rent Roll'!$C21)),1,0),0)</f>
        <v>0</v>
      </c>
      <c r="CL179" s="767">
        <f>IFERROR(IF(AND(NOT(YEAR(CL$3)&lt;=YEAR('Rent Roll'!$C21)+'Rent Roll'!$P21-1),MOD(YEAR(CL$3),'Rent Roll'!$O21)=MOD(YEAR('Rent Roll'!$C21),'Rent Roll'!$O21),MONTH(CL$3)=MONTH('Rent Roll'!$C21)),1,0),0)</f>
        <v>0</v>
      </c>
      <c r="CM179" s="768">
        <f>IFERROR(IF(AND(NOT(YEAR(CM$3)&lt;=YEAR('Rent Roll'!$C21)+'Rent Roll'!$P21-1),MOD(YEAR(CM$3),'Rent Roll'!$O21)=MOD(YEAR('Rent Roll'!$C21),'Rent Roll'!$O21),MONTH(CM$3)=MONTH('Rent Roll'!$C21)),1,0),0)</f>
        <v>0</v>
      </c>
      <c r="CN179" s="567">
        <f>IFERROR(IF(AND(NOT(YEAR(CN$3)&lt;=YEAR('Rent Roll'!$C21)+'Rent Roll'!$P21-1),MOD(YEAR(CN$3),'Rent Roll'!$O21)=MOD(YEAR('Rent Roll'!$C21),'Rent Roll'!$O21),MONTH(CN$3)=MONTH('Rent Roll'!$C21)),1,0),0)</f>
        <v>0</v>
      </c>
      <c r="CO179" s="567">
        <f>IFERROR(IF(AND(NOT(YEAR(CO$3)&lt;=YEAR('Rent Roll'!$C21)+'Rent Roll'!$P21-1),MOD(YEAR(CO$3),'Rent Roll'!$O21)=MOD(YEAR('Rent Roll'!$C21),'Rent Roll'!$O21),MONTH(CO$3)=MONTH('Rent Roll'!$C21)),1,0),0)</f>
        <v>0</v>
      </c>
      <c r="CP179" s="567">
        <f>IFERROR(IF(AND(NOT(YEAR(CP$3)&lt;=YEAR('Rent Roll'!$C21)+'Rent Roll'!$P21-1),MOD(YEAR(CP$3),'Rent Roll'!$O21)=MOD(YEAR('Rent Roll'!$C21),'Rent Roll'!$O21),MONTH(CP$3)=MONTH('Rent Roll'!$C21)),1,0),0)</f>
        <v>0</v>
      </c>
      <c r="CQ179" s="567">
        <f>IFERROR(IF(AND(NOT(YEAR(CQ$3)&lt;=YEAR('Rent Roll'!$C21)+'Rent Roll'!$P21-1),MOD(YEAR(CQ$3),'Rent Roll'!$O21)=MOD(YEAR('Rent Roll'!$C21),'Rent Roll'!$O21),MONTH(CQ$3)=MONTH('Rent Roll'!$C21)),1,0),0)</f>
        <v>0</v>
      </c>
      <c r="CR179" s="567">
        <f>IFERROR(IF(AND(NOT(YEAR(CR$3)&lt;=YEAR('Rent Roll'!$C21)+'Rent Roll'!$P21-1),MOD(YEAR(CR$3),'Rent Roll'!$O21)=MOD(YEAR('Rent Roll'!$C21),'Rent Roll'!$O21),MONTH(CR$3)=MONTH('Rent Roll'!$C21)),1,0),0)</f>
        <v>0</v>
      </c>
      <c r="CS179" s="567">
        <f>IFERROR(IF(AND(NOT(YEAR(CS$3)&lt;=YEAR('Rent Roll'!$C21)+'Rent Roll'!$P21-1),MOD(YEAR(CS$3),'Rent Roll'!$O21)=MOD(YEAR('Rent Roll'!$C21),'Rent Roll'!$O21),MONTH(CS$3)=MONTH('Rent Roll'!$C21)),1,0),0)</f>
        <v>0</v>
      </c>
      <c r="CT179" s="567">
        <f>IFERROR(IF(AND(NOT(YEAR(CT$3)&lt;=YEAR('Rent Roll'!$C21)+'Rent Roll'!$P21-1),MOD(YEAR(CT$3),'Rent Roll'!$O21)=MOD(YEAR('Rent Roll'!$C21),'Rent Roll'!$O21),MONTH(CT$3)=MONTH('Rent Roll'!$C21)),1,0),0)</f>
        <v>0</v>
      </c>
      <c r="CU179" s="567">
        <f>IFERROR(IF(AND(NOT(YEAR(CU$3)&lt;=YEAR('Rent Roll'!$C21)+'Rent Roll'!$P21-1),MOD(YEAR(CU$3),'Rent Roll'!$O21)=MOD(YEAR('Rent Roll'!$C21),'Rent Roll'!$O21),MONTH(CU$3)=MONTH('Rent Roll'!$C21)),1,0),0)</f>
        <v>0</v>
      </c>
      <c r="CV179" s="567">
        <f>IFERROR(IF(AND(NOT(YEAR(CV$3)&lt;=YEAR('Rent Roll'!$C21)+'Rent Roll'!$P21-1),MOD(YEAR(CV$3),'Rent Roll'!$O21)=MOD(YEAR('Rent Roll'!$C21),'Rent Roll'!$O21),MONTH(CV$3)=MONTH('Rent Roll'!$C21)),1,0),0)</f>
        <v>0</v>
      </c>
      <c r="CW179" s="567">
        <f>IFERROR(IF(AND(NOT(YEAR(CW$3)&lt;=YEAR('Rent Roll'!$C21)+'Rent Roll'!$P21-1),MOD(YEAR(CW$3),'Rent Roll'!$O21)=MOD(YEAR('Rent Roll'!$C21),'Rent Roll'!$O21),MONTH(CW$3)=MONTH('Rent Roll'!$C21)),1,0),0)</f>
        <v>0</v>
      </c>
      <c r="CX179" s="767">
        <f>IFERROR(IF(AND(NOT(YEAR(CX$3)&lt;=YEAR('Rent Roll'!$C21)+'Rent Roll'!$P21-1),MOD(YEAR(CX$3),'Rent Roll'!$O21)=MOD(YEAR('Rent Roll'!$C21),'Rent Roll'!$O21),MONTH(CX$3)=MONTH('Rent Roll'!$C21)),1,0),0)</f>
        <v>0</v>
      </c>
      <c r="CY179" s="768">
        <f>IFERROR(IF(AND(NOT(YEAR(CY$3)&lt;=YEAR('Rent Roll'!$C21)+'Rent Roll'!$P21-1),MOD(YEAR(CY$3),'Rent Roll'!$O21)=MOD(YEAR('Rent Roll'!$C21),'Rent Roll'!$O21),MONTH(CY$3)=MONTH('Rent Roll'!$C21)),1,0),0)</f>
        <v>0</v>
      </c>
      <c r="CZ179" s="567">
        <f>IFERROR(IF(AND(NOT(YEAR(CZ$3)&lt;=YEAR('Rent Roll'!$C21)+'Rent Roll'!$P21-1),MOD(YEAR(CZ$3),'Rent Roll'!$O21)=MOD(YEAR('Rent Roll'!$C21),'Rent Roll'!$O21),MONTH(CZ$3)=MONTH('Rent Roll'!$C21)),1,0),0)</f>
        <v>0</v>
      </c>
      <c r="DA179" s="567">
        <f>IFERROR(IF(AND(NOT(YEAR(DA$3)&lt;=YEAR('Rent Roll'!$C21)+'Rent Roll'!$P21-1),MOD(YEAR(DA$3),'Rent Roll'!$O21)=MOD(YEAR('Rent Roll'!$C21),'Rent Roll'!$O21),MONTH(DA$3)=MONTH('Rent Roll'!$C21)),1,0),0)</f>
        <v>0</v>
      </c>
      <c r="DB179" s="567">
        <f>IFERROR(IF(AND(NOT(YEAR(DB$3)&lt;=YEAR('Rent Roll'!$C21)+'Rent Roll'!$P21-1),MOD(YEAR(DB$3),'Rent Roll'!$O21)=MOD(YEAR('Rent Roll'!$C21),'Rent Roll'!$O21),MONTH(DB$3)=MONTH('Rent Roll'!$C21)),1,0),0)</f>
        <v>0</v>
      </c>
      <c r="DC179" s="567">
        <f>IFERROR(IF(AND(NOT(YEAR(DC$3)&lt;=YEAR('Rent Roll'!$C21)+'Rent Roll'!$P21-1),MOD(YEAR(DC$3),'Rent Roll'!$O21)=MOD(YEAR('Rent Roll'!$C21),'Rent Roll'!$O21),MONTH(DC$3)=MONTH('Rent Roll'!$C21)),1,0),0)</f>
        <v>0</v>
      </c>
      <c r="DD179" s="567">
        <f>IFERROR(IF(AND(NOT(YEAR(DD$3)&lt;=YEAR('Rent Roll'!$C21)+'Rent Roll'!$P21-1),MOD(YEAR(DD$3),'Rent Roll'!$O21)=MOD(YEAR('Rent Roll'!$C21),'Rent Roll'!$O21),MONTH(DD$3)=MONTH('Rent Roll'!$C21)),1,0),0)</f>
        <v>0</v>
      </c>
      <c r="DE179" s="567">
        <f>IFERROR(IF(AND(NOT(YEAR(DE$3)&lt;=YEAR('Rent Roll'!$C21)+'Rent Roll'!$P21-1),MOD(YEAR(DE$3),'Rent Roll'!$O21)=MOD(YEAR('Rent Roll'!$C21),'Rent Roll'!$O21),MONTH(DE$3)=MONTH('Rent Roll'!$C21)),1,0),0)</f>
        <v>0</v>
      </c>
      <c r="DF179" s="567">
        <f>IFERROR(IF(AND(NOT(YEAR(DF$3)&lt;=YEAR('Rent Roll'!$C21)+'Rent Roll'!$P21-1),MOD(YEAR(DF$3),'Rent Roll'!$O21)=MOD(YEAR('Rent Roll'!$C21),'Rent Roll'!$O21),MONTH(DF$3)=MONTH('Rent Roll'!$C21)),1,0),0)</f>
        <v>0</v>
      </c>
      <c r="DG179" s="567">
        <f>IFERROR(IF(AND(NOT(YEAR(DG$3)&lt;=YEAR('Rent Roll'!$C21)+'Rent Roll'!$P21-1),MOD(YEAR(DG$3),'Rent Roll'!$O21)=MOD(YEAR('Rent Roll'!$C21),'Rent Roll'!$O21),MONTH(DG$3)=MONTH('Rent Roll'!$C21)),1,0),0)</f>
        <v>0</v>
      </c>
      <c r="DH179" s="567">
        <f>IFERROR(IF(AND(NOT(YEAR(DH$3)&lt;=YEAR('Rent Roll'!$C21)+'Rent Roll'!$P21-1),MOD(YEAR(DH$3),'Rent Roll'!$O21)=MOD(YEAR('Rent Roll'!$C21),'Rent Roll'!$O21),MONTH(DH$3)=MONTH('Rent Roll'!$C21)),1,0),0)</f>
        <v>0</v>
      </c>
      <c r="DI179" s="567">
        <f>IFERROR(IF(AND(NOT(YEAR(DI$3)&lt;=YEAR('Rent Roll'!$C21)+'Rent Roll'!$P21-1),MOD(YEAR(DI$3),'Rent Roll'!$O21)=MOD(YEAR('Rent Roll'!$C21),'Rent Roll'!$O21),MONTH(DI$3)=MONTH('Rent Roll'!$C21)),1,0),0)</f>
        <v>0</v>
      </c>
      <c r="DJ179" s="767">
        <f>IFERROR(IF(AND(NOT(YEAR(DJ$3)&lt;=YEAR('Rent Roll'!$C21)+'Rent Roll'!$P21-1),MOD(YEAR(DJ$3),'Rent Roll'!$O21)=MOD(YEAR('Rent Roll'!$C21),'Rent Roll'!$O21),MONTH(DJ$3)=MONTH('Rent Roll'!$C21)),1,0),0)</f>
        <v>0</v>
      </c>
      <c r="DK179" s="768">
        <f>IFERROR(IF(AND(NOT(YEAR(DK$3)&lt;=YEAR('Rent Roll'!$C21)+'Rent Roll'!$P21-1),MOD(YEAR(DK$3),'Rent Roll'!$O21)=MOD(YEAR('Rent Roll'!$C21),'Rent Roll'!$O21),MONTH(DK$3)=MONTH('Rent Roll'!$C21)),1,0),0)</f>
        <v>0</v>
      </c>
      <c r="DL179" s="567">
        <f>IFERROR(IF(AND(NOT(YEAR(DL$3)&lt;=YEAR('Rent Roll'!$C21)+'Rent Roll'!$P21-1),MOD(YEAR(DL$3),'Rent Roll'!$O21)=MOD(YEAR('Rent Roll'!$C21),'Rent Roll'!$O21),MONTH(DL$3)=MONTH('Rent Roll'!$C21)),1,0),0)</f>
        <v>0</v>
      </c>
      <c r="DM179" s="567">
        <f>IFERROR(IF(AND(NOT(YEAR(DM$3)&lt;=YEAR('Rent Roll'!$C21)+'Rent Roll'!$P21-1),MOD(YEAR(DM$3),'Rent Roll'!$O21)=MOD(YEAR('Rent Roll'!$C21),'Rent Roll'!$O21),MONTH(DM$3)=MONTH('Rent Roll'!$C21)),1,0),0)</f>
        <v>0</v>
      </c>
      <c r="DN179" s="567">
        <f>IFERROR(IF(AND(NOT(YEAR(DN$3)&lt;=YEAR('Rent Roll'!$C21)+'Rent Roll'!$P21-1),MOD(YEAR(DN$3),'Rent Roll'!$O21)=MOD(YEAR('Rent Roll'!$C21),'Rent Roll'!$O21),MONTH(DN$3)=MONTH('Rent Roll'!$C21)),1,0),0)</f>
        <v>0</v>
      </c>
      <c r="DO179" s="567">
        <f>IFERROR(IF(AND(NOT(YEAR(DO$3)&lt;=YEAR('Rent Roll'!$C21)+'Rent Roll'!$P21-1),MOD(YEAR(DO$3),'Rent Roll'!$O21)=MOD(YEAR('Rent Roll'!$C21),'Rent Roll'!$O21),MONTH(DO$3)=MONTH('Rent Roll'!$C21)),1,0),0)</f>
        <v>0</v>
      </c>
      <c r="DP179" s="567">
        <f>IFERROR(IF(AND(NOT(YEAR(DP$3)&lt;=YEAR('Rent Roll'!$C21)+'Rent Roll'!$P21-1),MOD(YEAR(DP$3),'Rent Roll'!$O21)=MOD(YEAR('Rent Roll'!$C21),'Rent Roll'!$O21),MONTH(DP$3)=MONTH('Rent Roll'!$C21)),1,0),0)</f>
        <v>0</v>
      </c>
      <c r="DQ179" s="567">
        <f>IFERROR(IF(AND(NOT(YEAR(DQ$3)&lt;=YEAR('Rent Roll'!$C21)+'Rent Roll'!$P21-1),MOD(YEAR(DQ$3),'Rent Roll'!$O21)=MOD(YEAR('Rent Roll'!$C21),'Rent Roll'!$O21),MONTH(DQ$3)=MONTH('Rent Roll'!$C21)),1,0),0)</f>
        <v>0</v>
      </c>
      <c r="DR179" s="567">
        <f>IFERROR(IF(AND(NOT(YEAR(DR$3)&lt;=YEAR('Rent Roll'!$C21)+'Rent Roll'!$P21-1),MOD(YEAR(DR$3),'Rent Roll'!$O21)=MOD(YEAR('Rent Roll'!$C21),'Rent Roll'!$O21),MONTH(DR$3)=MONTH('Rent Roll'!$C21)),1,0),0)</f>
        <v>0</v>
      </c>
      <c r="DS179" s="567">
        <f>IFERROR(IF(AND(NOT(YEAR(DS$3)&lt;=YEAR('Rent Roll'!$C21)+'Rent Roll'!$P21-1),MOD(YEAR(DS$3),'Rent Roll'!$O21)=MOD(YEAR('Rent Roll'!$C21),'Rent Roll'!$O21),MONTH(DS$3)=MONTH('Rent Roll'!$C21)),1,0),0)</f>
        <v>0</v>
      </c>
      <c r="DT179" s="567">
        <f>IFERROR(IF(AND(NOT(YEAR(DT$3)&lt;=YEAR('Rent Roll'!$C21)+'Rent Roll'!$P21-1),MOD(YEAR(DT$3),'Rent Roll'!$O21)=MOD(YEAR('Rent Roll'!$C21),'Rent Roll'!$O21),MONTH(DT$3)=MONTH('Rent Roll'!$C21)),1,0),0)</f>
        <v>0</v>
      </c>
      <c r="DU179" s="567">
        <f>IFERROR(IF(AND(NOT(YEAR(DU$3)&lt;=YEAR('Rent Roll'!$C21)+'Rent Roll'!$P21-1),MOD(YEAR(DU$3),'Rent Roll'!$O21)=MOD(YEAR('Rent Roll'!$C21),'Rent Roll'!$O21),MONTH(DU$3)=MONTH('Rent Roll'!$C21)),1,0),0)</f>
        <v>0</v>
      </c>
      <c r="DV179" s="567">
        <f>IFERROR(IF(AND(NOT(YEAR(DV$3)&lt;=YEAR('Rent Roll'!$C21)+'Rent Roll'!$P21-1),MOD(YEAR(DV$3),'Rent Roll'!$O21)=MOD(YEAR('Rent Roll'!$C21),'Rent Roll'!$O21),MONTH(DV$3)=MONTH('Rent Roll'!$C21)),1,0),0)</f>
        <v>0</v>
      </c>
    </row>
    <row r="180" spans="1:126" s="568" customFormat="1" ht="12" customHeight="1" outlineLevel="1" x14ac:dyDescent="0.4">
      <c r="A180" s="732"/>
      <c r="B180" s="564">
        <f>'Rent Roll'!$B22</f>
        <v>0</v>
      </c>
      <c r="C180" s="566"/>
      <c r="D180" s="566"/>
      <c r="E180" s="566"/>
      <c r="F180" s="778">
        <f>IFERROR(IF(AND(NOT(YEAR(F$3)&lt;=YEAR('Rent Roll'!$C22)+'Rent Roll'!$P22-1),MOD(YEAR(F$3),'Rent Roll'!$O22)=MOD(YEAR('Rent Roll'!$C22),'Rent Roll'!$O22),MONTH(F$3)=MONTH('Rent Roll'!$C22)),1,0),0)</f>
        <v>0</v>
      </c>
      <c r="G180" s="768">
        <f>IFERROR(IF(AND(NOT(YEAR(G$3)&lt;=YEAR('Rent Roll'!$C22)+'Rent Roll'!$P22-1),MOD(YEAR(G$3),'Rent Roll'!$O22)=MOD(YEAR('Rent Roll'!$C22),'Rent Roll'!$O22),MONTH(G$3)=MONTH('Rent Roll'!$C22)),1,0),0)</f>
        <v>0</v>
      </c>
      <c r="H180" s="567">
        <f>IFERROR(IF(AND(NOT(YEAR(H$3)&lt;=YEAR('Rent Roll'!$C22)+'Rent Roll'!$P22-1),MOD(YEAR(H$3),'Rent Roll'!$O22)=MOD(YEAR('Rent Roll'!$C22),'Rent Roll'!$O22),MONTH(H$3)=MONTH('Rent Roll'!$C22)),1,0),0)</f>
        <v>0</v>
      </c>
      <c r="I180" s="567">
        <f>IFERROR(IF(AND(NOT(YEAR(I$3)&lt;=YEAR('Rent Roll'!$C22)+'Rent Roll'!$P22-1),MOD(YEAR(I$3),'Rent Roll'!$O22)=MOD(YEAR('Rent Roll'!$C22),'Rent Roll'!$O22),MONTH(I$3)=MONTH('Rent Roll'!$C22)),1,0),0)</f>
        <v>0</v>
      </c>
      <c r="J180" s="567">
        <f>IFERROR(IF(AND(NOT(YEAR(J$3)&lt;=YEAR('Rent Roll'!$C22)+'Rent Roll'!$P22-1),MOD(YEAR(J$3),'Rent Roll'!$O22)=MOD(YEAR('Rent Roll'!$C22),'Rent Roll'!$O22),MONTH(J$3)=MONTH('Rent Roll'!$C22)),1,0),0)</f>
        <v>0</v>
      </c>
      <c r="K180" s="567">
        <f>IFERROR(IF(AND(NOT(YEAR(K$3)&lt;=YEAR('Rent Roll'!$C22)+'Rent Roll'!$P22-1),MOD(YEAR(K$3),'Rent Roll'!$O22)=MOD(YEAR('Rent Roll'!$C22),'Rent Roll'!$O22),MONTH(K$3)=MONTH('Rent Roll'!$C22)),1,0),0)</f>
        <v>0</v>
      </c>
      <c r="L180" s="567">
        <f>IFERROR(IF(AND(NOT(YEAR(L$3)&lt;=YEAR('Rent Roll'!$C22)+'Rent Roll'!$P22-1),MOD(YEAR(L$3),'Rent Roll'!$O22)=MOD(YEAR('Rent Roll'!$C22),'Rent Roll'!$O22),MONTH(L$3)=MONTH('Rent Roll'!$C22)),1,0),0)</f>
        <v>0</v>
      </c>
      <c r="M180" s="567">
        <f>IFERROR(IF(AND(NOT(YEAR(M$3)&lt;=YEAR('Rent Roll'!$C22)+'Rent Roll'!$P22-1),MOD(YEAR(M$3),'Rent Roll'!$O22)=MOD(YEAR('Rent Roll'!$C22),'Rent Roll'!$O22),MONTH(M$3)=MONTH('Rent Roll'!$C22)),1,0),0)</f>
        <v>0</v>
      </c>
      <c r="N180" s="567">
        <f>IFERROR(IF(AND(NOT(YEAR(N$3)&lt;=YEAR('Rent Roll'!$C22)+'Rent Roll'!$P22-1),MOD(YEAR(N$3),'Rent Roll'!$O22)=MOD(YEAR('Rent Roll'!$C22),'Rent Roll'!$O22),MONTH(N$3)=MONTH('Rent Roll'!$C22)),1,0),0)</f>
        <v>0</v>
      </c>
      <c r="O180" s="567">
        <f>IFERROR(IF(AND(NOT(YEAR(O$3)&lt;=YEAR('Rent Roll'!$C22)+'Rent Roll'!$P22-1),MOD(YEAR(O$3),'Rent Roll'!$O22)=MOD(YEAR('Rent Roll'!$C22),'Rent Roll'!$O22),MONTH(O$3)=MONTH('Rent Roll'!$C22)),1,0),0)</f>
        <v>0</v>
      </c>
      <c r="P180" s="567">
        <f>IFERROR(IF(AND(NOT(YEAR(P$3)&lt;=YEAR('Rent Roll'!$C22)+'Rent Roll'!$P22-1),MOD(YEAR(P$3),'Rent Roll'!$O22)=MOD(YEAR('Rent Roll'!$C22),'Rent Roll'!$O22),MONTH(P$3)=MONTH('Rent Roll'!$C22)),1,0),0)</f>
        <v>0</v>
      </c>
      <c r="Q180" s="567">
        <f>IFERROR(IF(AND(NOT(YEAR(Q$3)&lt;=YEAR('Rent Roll'!$C22)+'Rent Roll'!$P22-1),MOD(YEAR(Q$3),'Rent Roll'!$O22)=MOD(YEAR('Rent Roll'!$C22),'Rent Roll'!$O22),MONTH(Q$3)=MONTH('Rent Roll'!$C22)),1,0),0)</f>
        <v>0</v>
      </c>
      <c r="R180" s="767">
        <f>IFERROR(IF(AND(NOT(YEAR(R$3)&lt;=YEAR('Rent Roll'!$C22)+'Rent Roll'!$P22-1),MOD(YEAR(R$3),'Rent Roll'!$O22)=MOD(YEAR('Rent Roll'!$C22),'Rent Roll'!$O22),MONTH(R$3)=MONTH('Rent Roll'!$C22)),1,0),0)</f>
        <v>0</v>
      </c>
      <c r="S180" s="768">
        <f>IFERROR(IF(AND(NOT(YEAR(S$3)&lt;=YEAR('Rent Roll'!$C22)+'Rent Roll'!$P22-1),MOD(YEAR(S$3),'Rent Roll'!$O22)=MOD(YEAR('Rent Roll'!$C22),'Rent Roll'!$O22),MONTH(S$3)=MONTH('Rent Roll'!$C22)),1,0),0)</f>
        <v>0</v>
      </c>
      <c r="T180" s="567">
        <f>IFERROR(IF(AND(NOT(YEAR(T$3)&lt;=YEAR('Rent Roll'!$C22)+'Rent Roll'!$P22-1),MOD(YEAR(T$3),'Rent Roll'!$O22)=MOD(YEAR('Rent Roll'!$C22),'Rent Roll'!$O22),MONTH(T$3)=MONTH('Rent Roll'!$C22)),1,0),0)</f>
        <v>0</v>
      </c>
      <c r="U180" s="567">
        <f>IFERROR(IF(AND(NOT(YEAR(U$3)&lt;=YEAR('Rent Roll'!$C22)+'Rent Roll'!$P22-1),MOD(YEAR(U$3),'Rent Roll'!$O22)=MOD(YEAR('Rent Roll'!$C22),'Rent Roll'!$O22),MONTH(U$3)=MONTH('Rent Roll'!$C22)),1,0),0)</f>
        <v>0</v>
      </c>
      <c r="V180" s="567">
        <f>IFERROR(IF(AND(NOT(YEAR(V$3)&lt;=YEAR('Rent Roll'!$C22)+'Rent Roll'!$P22-1),MOD(YEAR(V$3),'Rent Roll'!$O22)=MOD(YEAR('Rent Roll'!$C22),'Rent Roll'!$O22),MONTH(V$3)=MONTH('Rent Roll'!$C22)),1,0),0)</f>
        <v>0</v>
      </c>
      <c r="W180" s="567">
        <f>IFERROR(IF(AND(NOT(YEAR(W$3)&lt;=YEAR('Rent Roll'!$C22)+'Rent Roll'!$P22-1),MOD(YEAR(W$3),'Rent Roll'!$O22)=MOD(YEAR('Rent Roll'!$C22),'Rent Roll'!$O22),MONTH(W$3)=MONTH('Rent Roll'!$C22)),1,0),0)</f>
        <v>0</v>
      </c>
      <c r="X180" s="567">
        <f>IFERROR(IF(AND(NOT(YEAR(X$3)&lt;=YEAR('Rent Roll'!$C22)+'Rent Roll'!$P22-1),MOD(YEAR(X$3),'Rent Roll'!$O22)=MOD(YEAR('Rent Roll'!$C22),'Rent Roll'!$O22),MONTH(X$3)=MONTH('Rent Roll'!$C22)),1,0),0)</f>
        <v>0</v>
      </c>
      <c r="Y180" s="567">
        <f>IFERROR(IF(AND(NOT(YEAR(Y$3)&lt;=YEAR('Rent Roll'!$C22)+'Rent Roll'!$P22-1),MOD(YEAR(Y$3),'Rent Roll'!$O22)=MOD(YEAR('Rent Roll'!$C22),'Rent Roll'!$O22),MONTH(Y$3)=MONTH('Rent Roll'!$C22)),1,0),0)</f>
        <v>0</v>
      </c>
      <c r="Z180" s="567">
        <f>IFERROR(IF(AND(NOT(YEAR(Z$3)&lt;=YEAR('Rent Roll'!$C22)+'Rent Roll'!$P22-1),MOD(YEAR(Z$3),'Rent Roll'!$O22)=MOD(YEAR('Rent Roll'!$C22),'Rent Roll'!$O22),MONTH(Z$3)=MONTH('Rent Roll'!$C22)),1,0),0)</f>
        <v>0</v>
      </c>
      <c r="AA180" s="567">
        <f>IFERROR(IF(AND(NOT(YEAR(AA$3)&lt;=YEAR('Rent Roll'!$C22)+'Rent Roll'!$P22-1),MOD(YEAR(AA$3),'Rent Roll'!$O22)=MOD(YEAR('Rent Roll'!$C22),'Rent Roll'!$O22),MONTH(AA$3)=MONTH('Rent Roll'!$C22)),1,0),0)</f>
        <v>0</v>
      </c>
      <c r="AB180" s="567">
        <f>IFERROR(IF(AND(NOT(YEAR(AB$3)&lt;=YEAR('Rent Roll'!$C22)+'Rent Roll'!$P22-1),MOD(YEAR(AB$3),'Rent Roll'!$O22)=MOD(YEAR('Rent Roll'!$C22),'Rent Roll'!$O22),MONTH(AB$3)=MONTH('Rent Roll'!$C22)),1,0),0)</f>
        <v>0</v>
      </c>
      <c r="AC180" s="567">
        <f>IFERROR(IF(AND(NOT(YEAR(AC$3)&lt;=YEAR('Rent Roll'!$C22)+'Rent Roll'!$P22-1),MOD(YEAR(AC$3),'Rent Roll'!$O22)=MOD(YEAR('Rent Roll'!$C22),'Rent Roll'!$O22),MONTH(AC$3)=MONTH('Rent Roll'!$C22)),1,0),0)</f>
        <v>0</v>
      </c>
      <c r="AD180" s="767">
        <f>IFERROR(IF(AND(NOT(YEAR(AD$3)&lt;=YEAR('Rent Roll'!$C22)+'Rent Roll'!$P22-1),MOD(YEAR(AD$3),'Rent Roll'!$O22)=MOD(YEAR('Rent Roll'!$C22),'Rent Roll'!$O22),MONTH(AD$3)=MONTH('Rent Roll'!$C22)),1,0),0)</f>
        <v>0</v>
      </c>
      <c r="AE180" s="768">
        <f>IFERROR(IF(AND(NOT(YEAR(AE$3)&lt;=YEAR('Rent Roll'!$C22)+'Rent Roll'!$P22-1),MOD(YEAR(AE$3),'Rent Roll'!$O22)=MOD(YEAR('Rent Roll'!$C22),'Rent Roll'!$O22),MONTH(AE$3)=MONTH('Rent Roll'!$C22)),1,0),0)</f>
        <v>0</v>
      </c>
      <c r="AF180" s="567">
        <f>IFERROR(IF(AND(NOT(YEAR(AF$3)&lt;=YEAR('Rent Roll'!$C22)+'Rent Roll'!$P22-1),MOD(YEAR(AF$3),'Rent Roll'!$O22)=MOD(YEAR('Rent Roll'!$C22),'Rent Roll'!$O22),MONTH(AF$3)=MONTH('Rent Roll'!$C22)),1,0),0)</f>
        <v>0</v>
      </c>
      <c r="AG180" s="567">
        <f>IFERROR(IF(AND(NOT(YEAR(AG$3)&lt;=YEAR('Rent Roll'!$C22)+'Rent Roll'!$P22-1),MOD(YEAR(AG$3),'Rent Roll'!$O22)=MOD(YEAR('Rent Roll'!$C22),'Rent Roll'!$O22),MONTH(AG$3)=MONTH('Rent Roll'!$C22)),1,0),0)</f>
        <v>0</v>
      </c>
      <c r="AH180" s="567">
        <f>IFERROR(IF(AND(NOT(YEAR(AH$3)&lt;=YEAR('Rent Roll'!$C22)+'Rent Roll'!$P22-1),MOD(YEAR(AH$3),'Rent Roll'!$O22)=MOD(YEAR('Rent Roll'!$C22),'Rent Roll'!$O22),MONTH(AH$3)=MONTH('Rent Roll'!$C22)),1,0),0)</f>
        <v>0</v>
      </c>
      <c r="AI180" s="567">
        <f>IFERROR(IF(AND(NOT(YEAR(AI$3)&lt;=YEAR('Rent Roll'!$C22)+'Rent Roll'!$P22-1),MOD(YEAR(AI$3),'Rent Roll'!$O22)=MOD(YEAR('Rent Roll'!$C22),'Rent Roll'!$O22),MONTH(AI$3)=MONTH('Rent Roll'!$C22)),1,0),0)</f>
        <v>0</v>
      </c>
      <c r="AJ180" s="567">
        <f>IFERROR(IF(AND(NOT(YEAR(AJ$3)&lt;=YEAR('Rent Roll'!$C22)+'Rent Roll'!$P22-1),MOD(YEAR(AJ$3),'Rent Roll'!$O22)=MOD(YEAR('Rent Roll'!$C22),'Rent Roll'!$O22),MONTH(AJ$3)=MONTH('Rent Roll'!$C22)),1,0),0)</f>
        <v>0</v>
      </c>
      <c r="AK180" s="567">
        <f>IFERROR(IF(AND(NOT(YEAR(AK$3)&lt;=YEAR('Rent Roll'!$C22)+'Rent Roll'!$P22-1),MOD(YEAR(AK$3),'Rent Roll'!$O22)=MOD(YEAR('Rent Roll'!$C22),'Rent Roll'!$O22),MONTH(AK$3)=MONTH('Rent Roll'!$C22)),1,0),0)</f>
        <v>0</v>
      </c>
      <c r="AL180" s="567">
        <f>IFERROR(IF(AND(NOT(YEAR(AL$3)&lt;=YEAR('Rent Roll'!$C22)+'Rent Roll'!$P22-1),MOD(YEAR(AL$3),'Rent Roll'!$O22)=MOD(YEAR('Rent Roll'!$C22),'Rent Roll'!$O22),MONTH(AL$3)=MONTH('Rent Roll'!$C22)),1,0),0)</f>
        <v>0</v>
      </c>
      <c r="AM180" s="567">
        <f>IFERROR(IF(AND(NOT(YEAR(AM$3)&lt;=YEAR('Rent Roll'!$C22)+'Rent Roll'!$P22-1),MOD(YEAR(AM$3),'Rent Roll'!$O22)=MOD(YEAR('Rent Roll'!$C22),'Rent Roll'!$O22),MONTH(AM$3)=MONTH('Rent Roll'!$C22)),1,0),0)</f>
        <v>0</v>
      </c>
      <c r="AN180" s="567">
        <f>IFERROR(IF(AND(NOT(YEAR(AN$3)&lt;=YEAR('Rent Roll'!$C22)+'Rent Roll'!$P22-1),MOD(YEAR(AN$3),'Rent Roll'!$O22)=MOD(YEAR('Rent Roll'!$C22),'Rent Roll'!$O22),MONTH(AN$3)=MONTH('Rent Roll'!$C22)),1,0),0)</f>
        <v>0</v>
      </c>
      <c r="AO180" s="567">
        <f>IFERROR(IF(AND(NOT(YEAR(AO$3)&lt;=YEAR('Rent Roll'!$C22)+'Rent Roll'!$P22-1),MOD(YEAR(AO$3),'Rent Roll'!$O22)=MOD(YEAR('Rent Roll'!$C22),'Rent Roll'!$O22),MONTH(AO$3)=MONTH('Rent Roll'!$C22)),1,0),0)</f>
        <v>0</v>
      </c>
      <c r="AP180" s="767">
        <f>IFERROR(IF(AND(NOT(YEAR(AP$3)&lt;=YEAR('Rent Roll'!$C22)+'Rent Roll'!$P22-1),MOD(YEAR(AP$3),'Rent Roll'!$O22)=MOD(YEAR('Rent Roll'!$C22),'Rent Roll'!$O22),MONTH(AP$3)=MONTH('Rent Roll'!$C22)),1,0),0)</f>
        <v>0</v>
      </c>
      <c r="AQ180" s="768">
        <f>IFERROR(IF(AND(NOT(YEAR(AQ$3)&lt;=YEAR('Rent Roll'!$C22)+'Rent Roll'!$P22-1),MOD(YEAR(AQ$3),'Rent Roll'!$O22)=MOD(YEAR('Rent Roll'!$C22),'Rent Roll'!$O22),MONTH(AQ$3)=MONTH('Rent Roll'!$C22)),1,0),0)</f>
        <v>0</v>
      </c>
      <c r="AR180" s="567">
        <f>IFERROR(IF(AND(NOT(YEAR(AR$3)&lt;=YEAR('Rent Roll'!$C22)+'Rent Roll'!$P22-1),MOD(YEAR(AR$3),'Rent Roll'!$O22)=MOD(YEAR('Rent Roll'!$C22),'Rent Roll'!$O22),MONTH(AR$3)=MONTH('Rent Roll'!$C22)),1,0),0)</f>
        <v>0</v>
      </c>
      <c r="AS180" s="567">
        <f>IFERROR(IF(AND(NOT(YEAR(AS$3)&lt;=YEAR('Rent Roll'!$C22)+'Rent Roll'!$P22-1),MOD(YEAR(AS$3),'Rent Roll'!$O22)=MOD(YEAR('Rent Roll'!$C22),'Rent Roll'!$O22),MONTH(AS$3)=MONTH('Rent Roll'!$C22)),1,0),0)</f>
        <v>0</v>
      </c>
      <c r="AT180" s="567">
        <f>IFERROR(IF(AND(NOT(YEAR(AT$3)&lt;=YEAR('Rent Roll'!$C22)+'Rent Roll'!$P22-1),MOD(YEAR(AT$3),'Rent Roll'!$O22)=MOD(YEAR('Rent Roll'!$C22),'Rent Roll'!$O22),MONTH(AT$3)=MONTH('Rent Roll'!$C22)),1,0),0)</f>
        <v>0</v>
      </c>
      <c r="AU180" s="567">
        <f>IFERROR(IF(AND(NOT(YEAR(AU$3)&lt;=YEAR('Rent Roll'!$C22)+'Rent Roll'!$P22-1),MOD(YEAR(AU$3),'Rent Roll'!$O22)=MOD(YEAR('Rent Roll'!$C22),'Rent Roll'!$O22),MONTH(AU$3)=MONTH('Rent Roll'!$C22)),1,0),0)</f>
        <v>0</v>
      </c>
      <c r="AV180" s="567">
        <f>IFERROR(IF(AND(NOT(YEAR(AV$3)&lt;=YEAR('Rent Roll'!$C22)+'Rent Roll'!$P22-1),MOD(YEAR(AV$3),'Rent Roll'!$O22)=MOD(YEAR('Rent Roll'!$C22),'Rent Roll'!$O22),MONTH(AV$3)=MONTH('Rent Roll'!$C22)),1,0),0)</f>
        <v>0</v>
      </c>
      <c r="AW180" s="567">
        <f>IFERROR(IF(AND(NOT(YEAR(AW$3)&lt;=YEAR('Rent Roll'!$C22)+'Rent Roll'!$P22-1),MOD(YEAR(AW$3),'Rent Roll'!$O22)=MOD(YEAR('Rent Roll'!$C22),'Rent Roll'!$O22),MONTH(AW$3)=MONTH('Rent Roll'!$C22)),1,0),0)</f>
        <v>0</v>
      </c>
      <c r="AX180" s="567">
        <f>IFERROR(IF(AND(NOT(YEAR(AX$3)&lt;=YEAR('Rent Roll'!$C22)+'Rent Roll'!$P22-1),MOD(YEAR(AX$3),'Rent Roll'!$O22)=MOD(YEAR('Rent Roll'!$C22),'Rent Roll'!$O22),MONTH(AX$3)=MONTH('Rent Roll'!$C22)),1,0),0)</f>
        <v>0</v>
      </c>
      <c r="AY180" s="567">
        <f>IFERROR(IF(AND(NOT(YEAR(AY$3)&lt;=YEAR('Rent Roll'!$C22)+'Rent Roll'!$P22-1),MOD(YEAR(AY$3),'Rent Roll'!$O22)=MOD(YEAR('Rent Roll'!$C22),'Rent Roll'!$O22),MONTH(AY$3)=MONTH('Rent Roll'!$C22)),1,0),0)</f>
        <v>0</v>
      </c>
      <c r="AZ180" s="567">
        <f>IFERROR(IF(AND(NOT(YEAR(AZ$3)&lt;=YEAR('Rent Roll'!$C22)+'Rent Roll'!$P22-1),MOD(YEAR(AZ$3),'Rent Roll'!$O22)=MOD(YEAR('Rent Roll'!$C22),'Rent Roll'!$O22),MONTH(AZ$3)=MONTH('Rent Roll'!$C22)),1,0),0)</f>
        <v>0</v>
      </c>
      <c r="BA180" s="567">
        <f>IFERROR(IF(AND(NOT(YEAR(BA$3)&lt;=YEAR('Rent Roll'!$C22)+'Rent Roll'!$P22-1),MOD(YEAR(BA$3),'Rent Roll'!$O22)=MOD(YEAR('Rent Roll'!$C22),'Rent Roll'!$O22),MONTH(BA$3)=MONTH('Rent Roll'!$C22)),1,0),0)</f>
        <v>0</v>
      </c>
      <c r="BB180" s="767">
        <f>IFERROR(IF(AND(NOT(YEAR(BB$3)&lt;=YEAR('Rent Roll'!$C22)+'Rent Roll'!$P22-1),MOD(YEAR(BB$3),'Rent Roll'!$O22)=MOD(YEAR('Rent Roll'!$C22),'Rent Roll'!$O22),MONTH(BB$3)=MONTH('Rent Roll'!$C22)),1,0),0)</f>
        <v>0</v>
      </c>
      <c r="BC180" s="768">
        <f>IFERROR(IF(AND(NOT(YEAR(BC$3)&lt;=YEAR('Rent Roll'!$C22)+'Rent Roll'!$P22-1),MOD(YEAR(BC$3),'Rent Roll'!$O22)=MOD(YEAR('Rent Roll'!$C22),'Rent Roll'!$O22),MONTH(BC$3)=MONTH('Rent Roll'!$C22)),1,0),0)</f>
        <v>0</v>
      </c>
      <c r="BD180" s="567">
        <f>IFERROR(IF(AND(NOT(YEAR(BD$3)&lt;=YEAR('Rent Roll'!$C22)+'Rent Roll'!$P22-1),MOD(YEAR(BD$3),'Rent Roll'!$O22)=MOD(YEAR('Rent Roll'!$C22),'Rent Roll'!$O22),MONTH(BD$3)=MONTH('Rent Roll'!$C22)),1,0),0)</f>
        <v>0</v>
      </c>
      <c r="BE180" s="567">
        <f>IFERROR(IF(AND(NOT(YEAR(BE$3)&lt;=YEAR('Rent Roll'!$C22)+'Rent Roll'!$P22-1),MOD(YEAR(BE$3),'Rent Roll'!$O22)=MOD(YEAR('Rent Roll'!$C22),'Rent Roll'!$O22),MONTH(BE$3)=MONTH('Rent Roll'!$C22)),1,0),0)</f>
        <v>0</v>
      </c>
      <c r="BF180" s="567">
        <f>IFERROR(IF(AND(NOT(YEAR(BF$3)&lt;=YEAR('Rent Roll'!$C22)+'Rent Roll'!$P22-1),MOD(YEAR(BF$3),'Rent Roll'!$O22)=MOD(YEAR('Rent Roll'!$C22),'Rent Roll'!$O22),MONTH(BF$3)=MONTH('Rent Roll'!$C22)),1,0),0)</f>
        <v>0</v>
      </c>
      <c r="BG180" s="567">
        <f>IFERROR(IF(AND(NOT(YEAR(BG$3)&lt;=YEAR('Rent Roll'!$C22)+'Rent Roll'!$P22-1),MOD(YEAR(BG$3),'Rent Roll'!$O22)=MOD(YEAR('Rent Roll'!$C22),'Rent Roll'!$O22),MONTH(BG$3)=MONTH('Rent Roll'!$C22)),1,0),0)</f>
        <v>0</v>
      </c>
      <c r="BH180" s="567">
        <f>IFERROR(IF(AND(NOT(YEAR(BH$3)&lt;=YEAR('Rent Roll'!$C22)+'Rent Roll'!$P22-1),MOD(YEAR(BH$3),'Rent Roll'!$O22)=MOD(YEAR('Rent Roll'!$C22),'Rent Roll'!$O22),MONTH(BH$3)=MONTH('Rent Roll'!$C22)),1,0),0)</f>
        <v>0</v>
      </c>
      <c r="BI180" s="567">
        <f>IFERROR(IF(AND(NOT(YEAR(BI$3)&lt;=YEAR('Rent Roll'!$C22)+'Rent Roll'!$P22-1),MOD(YEAR(BI$3),'Rent Roll'!$O22)=MOD(YEAR('Rent Roll'!$C22),'Rent Roll'!$O22),MONTH(BI$3)=MONTH('Rent Roll'!$C22)),1,0),0)</f>
        <v>0</v>
      </c>
      <c r="BJ180" s="567">
        <f>IFERROR(IF(AND(NOT(YEAR(BJ$3)&lt;=YEAR('Rent Roll'!$C22)+'Rent Roll'!$P22-1),MOD(YEAR(BJ$3),'Rent Roll'!$O22)=MOD(YEAR('Rent Roll'!$C22),'Rent Roll'!$O22),MONTH(BJ$3)=MONTH('Rent Roll'!$C22)),1,0),0)</f>
        <v>0</v>
      </c>
      <c r="BK180" s="567">
        <f>IFERROR(IF(AND(NOT(YEAR(BK$3)&lt;=YEAR('Rent Roll'!$C22)+'Rent Roll'!$P22-1),MOD(YEAR(BK$3),'Rent Roll'!$O22)=MOD(YEAR('Rent Roll'!$C22),'Rent Roll'!$O22),MONTH(BK$3)=MONTH('Rent Roll'!$C22)),1,0),0)</f>
        <v>0</v>
      </c>
      <c r="BL180" s="567">
        <f>IFERROR(IF(AND(NOT(YEAR(BL$3)&lt;=YEAR('Rent Roll'!$C22)+'Rent Roll'!$P22-1),MOD(YEAR(BL$3),'Rent Roll'!$O22)=MOD(YEAR('Rent Roll'!$C22),'Rent Roll'!$O22),MONTH(BL$3)=MONTH('Rent Roll'!$C22)),1,0),0)</f>
        <v>0</v>
      </c>
      <c r="BM180" s="567">
        <f>IFERROR(IF(AND(NOT(YEAR(BM$3)&lt;=YEAR('Rent Roll'!$C22)+'Rent Roll'!$P22-1),MOD(YEAR(BM$3),'Rent Roll'!$O22)=MOD(YEAR('Rent Roll'!$C22),'Rent Roll'!$O22),MONTH(BM$3)=MONTH('Rent Roll'!$C22)),1,0),0)</f>
        <v>0</v>
      </c>
      <c r="BN180" s="767">
        <f>IFERROR(IF(AND(NOT(YEAR(BN$3)&lt;=YEAR('Rent Roll'!$C22)+'Rent Roll'!$P22-1),MOD(YEAR(BN$3),'Rent Roll'!$O22)=MOD(YEAR('Rent Roll'!$C22),'Rent Roll'!$O22),MONTH(BN$3)=MONTH('Rent Roll'!$C22)),1,0),0)</f>
        <v>0</v>
      </c>
      <c r="BO180" s="768">
        <f>IFERROR(IF(AND(NOT(YEAR(BO$3)&lt;=YEAR('Rent Roll'!$C22)+'Rent Roll'!$P22-1),MOD(YEAR(BO$3),'Rent Roll'!$O22)=MOD(YEAR('Rent Roll'!$C22),'Rent Roll'!$O22),MONTH(BO$3)=MONTH('Rent Roll'!$C22)),1,0),0)</f>
        <v>0</v>
      </c>
      <c r="BP180" s="567">
        <f>IFERROR(IF(AND(NOT(YEAR(BP$3)&lt;=YEAR('Rent Roll'!$C22)+'Rent Roll'!$P22-1),MOD(YEAR(BP$3),'Rent Roll'!$O22)=MOD(YEAR('Rent Roll'!$C22),'Rent Roll'!$O22),MONTH(BP$3)=MONTH('Rent Roll'!$C22)),1,0),0)</f>
        <v>0</v>
      </c>
      <c r="BQ180" s="567">
        <f>IFERROR(IF(AND(NOT(YEAR(BQ$3)&lt;=YEAR('Rent Roll'!$C22)+'Rent Roll'!$P22-1),MOD(YEAR(BQ$3),'Rent Roll'!$O22)=MOD(YEAR('Rent Roll'!$C22),'Rent Roll'!$O22),MONTH(BQ$3)=MONTH('Rent Roll'!$C22)),1,0),0)</f>
        <v>0</v>
      </c>
      <c r="BR180" s="567">
        <f>IFERROR(IF(AND(NOT(YEAR(BR$3)&lt;=YEAR('Rent Roll'!$C22)+'Rent Roll'!$P22-1),MOD(YEAR(BR$3),'Rent Roll'!$O22)=MOD(YEAR('Rent Roll'!$C22),'Rent Roll'!$O22),MONTH(BR$3)=MONTH('Rent Roll'!$C22)),1,0),0)</f>
        <v>0</v>
      </c>
      <c r="BS180" s="567">
        <f>IFERROR(IF(AND(NOT(YEAR(BS$3)&lt;=YEAR('Rent Roll'!$C22)+'Rent Roll'!$P22-1),MOD(YEAR(BS$3),'Rent Roll'!$O22)=MOD(YEAR('Rent Roll'!$C22),'Rent Roll'!$O22),MONTH(BS$3)=MONTH('Rent Roll'!$C22)),1,0),0)</f>
        <v>0</v>
      </c>
      <c r="BT180" s="567">
        <f>IFERROR(IF(AND(NOT(YEAR(BT$3)&lt;=YEAR('Rent Roll'!$C22)+'Rent Roll'!$P22-1),MOD(YEAR(BT$3),'Rent Roll'!$O22)=MOD(YEAR('Rent Roll'!$C22),'Rent Roll'!$O22),MONTH(BT$3)=MONTH('Rent Roll'!$C22)),1,0),0)</f>
        <v>0</v>
      </c>
      <c r="BU180" s="567">
        <f>IFERROR(IF(AND(NOT(YEAR(BU$3)&lt;=YEAR('Rent Roll'!$C22)+'Rent Roll'!$P22-1),MOD(YEAR(BU$3),'Rent Roll'!$O22)=MOD(YEAR('Rent Roll'!$C22),'Rent Roll'!$O22),MONTH(BU$3)=MONTH('Rent Roll'!$C22)),1,0),0)</f>
        <v>0</v>
      </c>
      <c r="BV180" s="567">
        <f>IFERROR(IF(AND(NOT(YEAR(BV$3)&lt;=YEAR('Rent Roll'!$C22)+'Rent Roll'!$P22-1),MOD(YEAR(BV$3),'Rent Roll'!$O22)=MOD(YEAR('Rent Roll'!$C22),'Rent Roll'!$O22),MONTH(BV$3)=MONTH('Rent Roll'!$C22)),1,0),0)</f>
        <v>0</v>
      </c>
      <c r="BW180" s="567">
        <f>IFERROR(IF(AND(NOT(YEAR(BW$3)&lt;=YEAR('Rent Roll'!$C22)+'Rent Roll'!$P22-1),MOD(YEAR(BW$3),'Rent Roll'!$O22)=MOD(YEAR('Rent Roll'!$C22),'Rent Roll'!$O22),MONTH(BW$3)=MONTH('Rent Roll'!$C22)),1,0),0)</f>
        <v>0</v>
      </c>
      <c r="BX180" s="567">
        <f>IFERROR(IF(AND(NOT(YEAR(BX$3)&lt;=YEAR('Rent Roll'!$C22)+'Rent Roll'!$P22-1),MOD(YEAR(BX$3),'Rent Roll'!$O22)=MOD(YEAR('Rent Roll'!$C22),'Rent Roll'!$O22),MONTH(BX$3)=MONTH('Rent Roll'!$C22)),1,0),0)</f>
        <v>0</v>
      </c>
      <c r="BY180" s="567">
        <f>IFERROR(IF(AND(NOT(YEAR(BY$3)&lt;=YEAR('Rent Roll'!$C22)+'Rent Roll'!$P22-1),MOD(YEAR(BY$3),'Rent Roll'!$O22)=MOD(YEAR('Rent Roll'!$C22),'Rent Roll'!$O22),MONTH(BY$3)=MONTH('Rent Roll'!$C22)),1,0),0)</f>
        <v>0</v>
      </c>
      <c r="BZ180" s="767">
        <f>IFERROR(IF(AND(NOT(YEAR(BZ$3)&lt;=YEAR('Rent Roll'!$C22)+'Rent Roll'!$P22-1),MOD(YEAR(BZ$3),'Rent Roll'!$O22)=MOD(YEAR('Rent Roll'!$C22),'Rent Roll'!$O22),MONTH(BZ$3)=MONTH('Rent Roll'!$C22)),1,0),0)</f>
        <v>0</v>
      </c>
      <c r="CA180" s="768">
        <f>IFERROR(IF(AND(NOT(YEAR(CA$3)&lt;=YEAR('Rent Roll'!$C22)+'Rent Roll'!$P22-1),MOD(YEAR(CA$3),'Rent Roll'!$O22)=MOD(YEAR('Rent Roll'!$C22),'Rent Roll'!$O22),MONTH(CA$3)=MONTH('Rent Roll'!$C22)),1,0),0)</f>
        <v>0</v>
      </c>
      <c r="CB180" s="567">
        <f>IFERROR(IF(AND(NOT(YEAR(CB$3)&lt;=YEAR('Rent Roll'!$C22)+'Rent Roll'!$P22-1),MOD(YEAR(CB$3),'Rent Roll'!$O22)=MOD(YEAR('Rent Roll'!$C22),'Rent Roll'!$O22),MONTH(CB$3)=MONTH('Rent Roll'!$C22)),1,0),0)</f>
        <v>0</v>
      </c>
      <c r="CC180" s="567">
        <f>IFERROR(IF(AND(NOT(YEAR(CC$3)&lt;=YEAR('Rent Roll'!$C22)+'Rent Roll'!$P22-1),MOD(YEAR(CC$3),'Rent Roll'!$O22)=MOD(YEAR('Rent Roll'!$C22),'Rent Roll'!$O22),MONTH(CC$3)=MONTH('Rent Roll'!$C22)),1,0),0)</f>
        <v>0</v>
      </c>
      <c r="CD180" s="567">
        <f>IFERROR(IF(AND(NOT(YEAR(CD$3)&lt;=YEAR('Rent Roll'!$C22)+'Rent Roll'!$P22-1),MOD(YEAR(CD$3),'Rent Roll'!$O22)=MOD(YEAR('Rent Roll'!$C22),'Rent Roll'!$O22),MONTH(CD$3)=MONTH('Rent Roll'!$C22)),1,0),0)</f>
        <v>0</v>
      </c>
      <c r="CE180" s="567">
        <f>IFERROR(IF(AND(NOT(YEAR(CE$3)&lt;=YEAR('Rent Roll'!$C22)+'Rent Roll'!$P22-1),MOD(YEAR(CE$3),'Rent Roll'!$O22)=MOD(YEAR('Rent Roll'!$C22),'Rent Roll'!$O22),MONTH(CE$3)=MONTH('Rent Roll'!$C22)),1,0),0)</f>
        <v>0</v>
      </c>
      <c r="CF180" s="567">
        <f>IFERROR(IF(AND(NOT(YEAR(CF$3)&lt;=YEAR('Rent Roll'!$C22)+'Rent Roll'!$P22-1),MOD(YEAR(CF$3),'Rent Roll'!$O22)=MOD(YEAR('Rent Roll'!$C22),'Rent Roll'!$O22),MONTH(CF$3)=MONTH('Rent Roll'!$C22)),1,0),0)</f>
        <v>0</v>
      </c>
      <c r="CG180" s="567">
        <f>IFERROR(IF(AND(NOT(YEAR(CG$3)&lt;=YEAR('Rent Roll'!$C22)+'Rent Roll'!$P22-1),MOD(YEAR(CG$3),'Rent Roll'!$O22)=MOD(YEAR('Rent Roll'!$C22),'Rent Roll'!$O22),MONTH(CG$3)=MONTH('Rent Roll'!$C22)),1,0),0)</f>
        <v>0</v>
      </c>
      <c r="CH180" s="567">
        <f>IFERROR(IF(AND(NOT(YEAR(CH$3)&lt;=YEAR('Rent Roll'!$C22)+'Rent Roll'!$P22-1),MOD(YEAR(CH$3),'Rent Roll'!$O22)=MOD(YEAR('Rent Roll'!$C22),'Rent Roll'!$O22),MONTH(CH$3)=MONTH('Rent Roll'!$C22)),1,0),0)</f>
        <v>0</v>
      </c>
      <c r="CI180" s="567">
        <f>IFERROR(IF(AND(NOT(YEAR(CI$3)&lt;=YEAR('Rent Roll'!$C22)+'Rent Roll'!$P22-1),MOD(YEAR(CI$3),'Rent Roll'!$O22)=MOD(YEAR('Rent Roll'!$C22),'Rent Roll'!$O22),MONTH(CI$3)=MONTH('Rent Roll'!$C22)),1,0),0)</f>
        <v>0</v>
      </c>
      <c r="CJ180" s="567">
        <f>IFERROR(IF(AND(NOT(YEAR(CJ$3)&lt;=YEAR('Rent Roll'!$C22)+'Rent Roll'!$P22-1),MOD(YEAR(CJ$3),'Rent Roll'!$O22)=MOD(YEAR('Rent Roll'!$C22),'Rent Roll'!$O22),MONTH(CJ$3)=MONTH('Rent Roll'!$C22)),1,0),0)</f>
        <v>0</v>
      </c>
      <c r="CK180" s="567">
        <f>IFERROR(IF(AND(NOT(YEAR(CK$3)&lt;=YEAR('Rent Roll'!$C22)+'Rent Roll'!$P22-1),MOD(YEAR(CK$3),'Rent Roll'!$O22)=MOD(YEAR('Rent Roll'!$C22),'Rent Roll'!$O22),MONTH(CK$3)=MONTH('Rent Roll'!$C22)),1,0),0)</f>
        <v>0</v>
      </c>
      <c r="CL180" s="767">
        <f>IFERROR(IF(AND(NOT(YEAR(CL$3)&lt;=YEAR('Rent Roll'!$C22)+'Rent Roll'!$P22-1),MOD(YEAR(CL$3),'Rent Roll'!$O22)=MOD(YEAR('Rent Roll'!$C22),'Rent Roll'!$O22),MONTH(CL$3)=MONTH('Rent Roll'!$C22)),1,0),0)</f>
        <v>0</v>
      </c>
      <c r="CM180" s="768">
        <f>IFERROR(IF(AND(NOT(YEAR(CM$3)&lt;=YEAR('Rent Roll'!$C22)+'Rent Roll'!$P22-1),MOD(YEAR(CM$3),'Rent Roll'!$O22)=MOD(YEAR('Rent Roll'!$C22),'Rent Roll'!$O22),MONTH(CM$3)=MONTH('Rent Roll'!$C22)),1,0),0)</f>
        <v>0</v>
      </c>
      <c r="CN180" s="567">
        <f>IFERROR(IF(AND(NOT(YEAR(CN$3)&lt;=YEAR('Rent Roll'!$C22)+'Rent Roll'!$P22-1),MOD(YEAR(CN$3),'Rent Roll'!$O22)=MOD(YEAR('Rent Roll'!$C22),'Rent Roll'!$O22),MONTH(CN$3)=MONTH('Rent Roll'!$C22)),1,0),0)</f>
        <v>0</v>
      </c>
      <c r="CO180" s="567">
        <f>IFERROR(IF(AND(NOT(YEAR(CO$3)&lt;=YEAR('Rent Roll'!$C22)+'Rent Roll'!$P22-1),MOD(YEAR(CO$3),'Rent Roll'!$O22)=MOD(YEAR('Rent Roll'!$C22),'Rent Roll'!$O22),MONTH(CO$3)=MONTH('Rent Roll'!$C22)),1,0),0)</f>
        <v>0</v>
      </c>
      <c r="CP180" s="567">
        <f>IFERROR(IF(AND(NOT(YEAR(CP$3)&lt;=YEAR('Rent Roll'!$C22)+'Rent Roll'!$P22-1),MOD(YEAR(CP$3),'Rent Roll'!$O22)=MOD(YEAR('Rent Roll'!$C22),'Rent Roll'!$O22),MONTH(CP$3)=MONTH('Rent Roll'!$C22)),1,0),0)</f>
        <v>0</v>
      </c>
      <c r="CQ180" s="567">
        <f>IFERROR(IF(AND(NOT(YEAR(CQ$3)&lt;=YEAR('Rent Roll'!$C22)+'Rent Roll'!$P22-1),MOD(YEAR(CQ$3),'Rent Roll'!$O22)=MOD(YEAR('Rent Roll'!$C22),'Rent Roll'!$O22),MONTH(CQ$3)=MONTH('Rent Roll'!$C22)),1,0),0)</f>
        <v>0</v>
      </c>
      <c r="CR180" s="567">
        <f>IFERROR(IF(AND(NOT(YEAR(CR$3)&lt;=YEAR('Rent Roll'!$C22)+'Rent Roll'!$P22-1),MOD(YEAR(CR$3),'Rent Roll'!$O22)=MOD(YEAR('Rent Roll'!$C22),'Rent Roll'!$O22),MONTH(CR$3)=MONTH('Rent Roll'!$C22)),1,0),0)</f>
        <v>0</v>
      </c>
      <c r="CS180" s="567">
        <f>IFERROR(IF(AND(NOT(YEAR(CS$3)&lt;=YEAR('Rent Roll'!$C22)+'Rent Roll'!$P22-1),MOD(YEAR(CS$3),'Rent Roll'!$O22)=MOD(YEAR('Rent Roll'!$C22),'Rent Roll'!$O22),MONTH(CS$3)=MONTH('Rent Roll'!$C22)),1,0),0)</f>
        <v>0</v>
      </c>
      <c r="CT180" s="567">
        <f>IFERROR(IF(AND(NOT(YEAR(CT$3)&lt;=YEAR('Rent Roll'!$C22)+'Rent Roll'!$P22-1),MOD(YEAR(CT$3),'Rent Roll'!$O22)=MOD(YEAR('Rent Roll'!$C22),'Rent Roll'!$O22),MONTH(CT$3)=MONTH('Rent Roll'!$C22)),1,0),0)</f>
        <v>0</v>
      </c>
      <c r="CU180" s="567">
        <f>IFERROR(IF(AND(NOT(YEAR(CU$3)&lt;=YEAR('Rent Roll'!$C22)+'Rent Roll'!$P22-1),MOD(YEAR(CU$3),'Rent Roll'!$O22)=MOD(YEAR('Rent Roll'!$C22),'Rent Roll'!$O22),MONTH(CU$3)=MONTH('Rent Roll'!$C22)),1,0),0)</f>
        <v>0</v>
      </c>
      <c r="CV180" s="567">
        <f>IFERROR(IF(AND(NOT(YEAR(CV$3)&lt;=YEAR('Rent Roll'!$C22)+'Rent Roll'!$P22-1),MOD(YEAR(CV$3),'Rent Roll'!$O22)=MOD(YEAR('Rent Roll'!$C22),'Rent Roll'!$O22),MONTH(CV$3)=MONTH('Rent Roll'!$C22)),1,0),0)</f>
        <v>0</v>
      </c>
      <c r="CW180" s="567">
        <f>IFERROR(IF(AND(NOT(YEAR(CW$3)&lt;=YEAR('Rent Roll'!$C22)+'Rent Roll'!$P22-1),MOD(YEAR(CW$3),'Rent Roll'!$O22)=MOD(YEAR('Rent Roll'!$C22),'Rent Roll'!$O22),MONTH(CW$3)=MONTH('Rent Roll'!$C22)),1,0),0)</f>
        <v>0</v>
      </c>
      <c r="CX180" s="767">
        <f>IFERROR(IF(AND(NOT(YEAR(CX$3)&lt;=YEAR('Rent Roll'!$C22)+'Rent Roll'!$P22-1),MOD(YEAR(CX$3),'Rent Roll'!$O22)=MOD(YEAR('Rent Roll'!$C22),'Rent Roll'!$O22),MONTH(CX$3)=MONTH('Rent Roll'!$C22)),1,0),0)</f>
        <v>0</v>
      </c>
      <c r="CY180" s="768">
        <f>IFERROR(IF(AND(NOT(YEAR(CY$3)&lt;=YEAR('Rent Roll'!$C22)+'Rent Roll'!$P22-1),MOD(YEAR(CY$3),'Rent Roll'!$O22)=MOD(YEAR('Rent Roll'!$C22),'Rent Roll'!$O22),MONTH(CY$3)=MONTH('Rent Roll'!$C22)),1,0),0)</f>
        <v>0</v>
      </c>
      <c r="CZ180" s="567">
        <f>IFERROR(IF(AND(NOT(YEAR(CZ$3)&lt;=YEAR('Rent Roll'!$C22)+'Rent Roll'!$P22-1),MOD(YEAR(CZ$3),'Rent Roll'!$O22)=MOD(YEAR('Rent Roll'!$C22),'Rent Roll'!$O22),MONTH(CZ$3)=MONTH('Rent Roll'!$C22)),1,0),0)</f>
        <v>0</v>
      </c>
      <c r="DA180" s="567">
        <f>IFERROR(IF(AND(NOT(YEAR(DA$3)&lt;=YEAR('Rent Roll'!$C22)+'Rent Roll'!$P22-1),MOD(YEAR(DA$3),'Rent Roll'!$O22)=MOD(YEAR('Rent Roll'!$C22),'Rent Roll'!$O22),MONTH(DA$3)=MONTH('Rent Roll'!$C22)),1,0),0)</f>
        <v>0</v>
      </c>
      <c r="DB180" s="567">
        <f>IFERROR(IF(AND(NOT(YEAR(DB$3)&lt;=YEAR('Rent Roll'!$C22)+'Rent Roll'!$P22-1),MOD(YEAR(DB$3),'Rent Roll'!$O22)=MOD(YEAR('Rent Roll'!$C22),'Rent Roll'!$O22),MONTH(DB$3)=MONTH('Rent Roll'!$C22)),1,0),0)</f>
        <v>0</v>
      </c>
      <c r="DC180" s="567">
        <f>IFERROR(IF(AND(NOT(YEAR(DC$3)&lt;=YEAR('Rent Roll'!$C22)+'Rent Roll'!$P22-1),MOD(YEAR(DC$3),'Rent Roll'!$O22)=MOD(YEAR('Rent Roll'!$C22),'Rent Roll'!$O22),MONTH(DC$3)=MONTH('Rent Roll'!$C22)),1,0),0)</f>
        <v>0</v>
      </c>
      <c r="DD180" s="567">
        <f>IFERROR(IF(AND(NOT(YEAR(DD$3)&lt;=YEAR('Rent Roll'!$C22)+'Rent Roll'!$P22-1),MOD(YEAR(DD$3),'Rent Roll'!$O22)=MOD(YEAR('Rent Roll'!$C22),'Rent Roll'!$O22),MONTH(DD$3)=MONTH('Rent Roll'!$C22)),1,0),0)</f>
        <v>0</v>
      </c>
      <c r="DE180" s="567">
        <f>IFERROR(IF(AND(NOT(YEAR(DE$3)&lt;=YEAR('Rent Roll'!$C22)+'Rent Roll'!$P22-1),MOD(YEAR(DE$3),'Rent Roll'!$O22)=MOD(YEAR('Rent Roll'!$C22),'Rent Roll'!$O22),MONTH(DE$3)=MONTH('Rent Roll'!$C22)),1,0),0)</f>
        <v>0</v>
      </c>
      <c r="DF180" s="567">
        <f>IFERROR(IF(AND(NOT(YEAR(DF$3)&lt;=YEAR('Rent Roll'!$C22)+'Rent Roll'!$P22-1),MOD(YEAR(DF$3),'Rent Roll'!$O22)=MOD(YEAR('Rent Roll'!$C22),'Rent Roll'!$O22),MONTH(DF$3)=MONTH('Rent Roll'!$C22)),1,0),0)</f>
        <v>0</v>
      </c>
      <c r="DG180" s="567">
        <f>IFERROR(IF(AND(NOT(YEAR(DG$3)&lt;=YEAR('Rent Roll'!$C22)+'Rent Roll'!$P22-1),MOD(YEAR(DG$3),'Rent Roll'!$O22)=MOD(YEAR('Rent Roll'!$C22),'Rent Roll'!$O22),MONTH(DG$3)=MONTH('Rent Roll'!$C22)),1,0),0)</f>
        <v>0</v>
      </c>
      <c r="DH180" s="567">
        <f>IFERROR(IF(AND(NOT(YEAR(DH$3)&lt;=YEAR('Rent Roll'!$C22)+'Rent Roll'!$P22-1),MOD(YEAR(DH$3),'Rent Roll'!$O22)=MOD(YEAR('Rent Roll'!$C22),'Rent Roll'!$O22),MONTH(DH$3)=MONTH('Rent Roll'!$C22)),1,0),0)</f>
        <v>0</v>
      </c>
      <c r="DI180" s="567">
        <f>IFERROR(IF(AND(NOT(YEAR(DI$3)&lt;=YEAR('Rent Roll'!$C22)+'Rent Roll'!$P22-1),MOD(YEAR(DI$3),'Rent Roll'!$O22)=MOD(YEAR('Rent Roll'!$C22),'Rent Roll'!$O22),MONTH(DI$3)=MONTH('Rent Roll'!$C22)),1,0),0)</f>
        <v>0</v>
      </c>
      <c r="DJ180" s="767">
        <f>IFERROR(IF(AND(NOT(YEAR(DJ$3)&lt;=YEAR('Rent Roll'!$C22)+'Rent Roll'!$P22-1),MOD(YEAR(DJ$3),'Rent Roll'!$O22)=MOD(YEAR('Rent Roll'!$C22),'Rent Roll'!$O22),MONTH(DJ$3)=MONTH('Rent Roll'!$C22)),1,0),0)</f>
        <v>0</v>
      </c>
      <c r="DK180" s="768">
        <f>IFERROR(IF(AND(NOT(YEAR(DK$3)&lt;=YEAR('Rent Roll'!$C22)+'Rent Roll'!$P22-1),MOD(YEAR(DK$3),'Rent Roll'!$O22)=MOD(YEAR('Rent Roll'!$C22),'Rent Roll'!$O22),MONTH(DK$3)=MONTH('Rent Roll'!$C22)),1,0),0)</f>
        <v>0</v>
      </c>
      <c r="DL180" s="567">
        <f>IFERROR(IF(AND(NOT(YEAR(DL$3)&lt;=YEAR('Rent Roll'!$C22)+'Rent Roll'!$P22-1),MOD(YEAR(DL$3),'Rent Roll'!$O22)=MOD(YEAR('Rent Roll'!$C22),'Rent Roll'!$O22),MONTH(DL$3)=MONTH('Rent Roll'!$C22)),1,0),0)</f>
        <v>0</v>
      </c>
      <c r="DM180" s="567">
        <f>IFERROR(IF(AND(NOT(YEAR(DM$3)&lt;=YEAR('Rent Roll'!$C22)+'Rent Roll'!$P22-1),MOD(YEAR(DM$3),'Rent Roll'!$O22)=MOD(YEAR('Rent Roll'!$C22),'Rent Roll'!$O22),MONTH(DM$3)=MONTH('Rent Roll'!$C22)),1,0),0)</f>
        <v>0</v>
      </c>
      <c r="DN180" s="567">
        <f>IFERROR(IF(AND(NOT(YEAR(DN$3)&lt;=YEAR('Rent Roll'!$C22)+'Rent Roll'!$P22-1),MOD(YEAR(DN$3),'Rent Roll'!$O22)=MOD(YEAR('Rent Roll'!$C22),'Rent Roll'!$O22),MONTH(DN$3)=MONTH('Rent Roll'!$C22)),1,0),0)</f>
        <v>0</v>
      </c>
      <c r="DO180" s="567">
        <f>IFERROR(IF(AND(NOT(YEAR(DO$3)&lt;=YEAR('Rent Roll'!$C22)+'Rent Roll'!$P22-1),MOD(YEAR(DO$3),'Rent Roll'!$O22)=MOD(YEAR('Rent Roll'!$C22),'Rent Roll'!$O22),MONTH(DO$3)=MONTH('Rent Roll'!$C22)),1,0),0)</f>
        <v>0</v>
      </c>
      <c r="DP180" s="567">
        <f>IFERROR(IF(AND(NOT(YEAR(DP$3)&lt;=YEAR('Rent Roll'!$C22)+'Rent Roll'!$P22-1),MOD(YEAR(DP$3),'Rent Roll'!$O22)=MOD(YEAR('Rent Roll'!$C22),'Rent Roll'!$O22),MONTH(DP$3)=MONTH('Rent Roll'!$C22)),1,0),0)</f>
        <v>0</v>
      </c>
      <c r="DQ180" s="567">
        <f>IFERROR(IF(AND(NOT(YEAR(DQ$3)&lt;=YEAR('Rent Roll'!$C22)+'Rent Roll'!$P22-1),MOD(YEAR(DQ$3),'Rent Roll'!$O22)=MOD(YEAR('Rent Roll'!$C22),'Rent Roll'!$O22),MONTH(DQ$3)=MONTH('Rent Roll'!$C22)),1,0),0)</f>
        <v>0</v>
      </c>
      <c r="DR180" s="567">
        <f>IFERROR(IF(AND(NOT(YEAR(DR$3)&lt;=YEAR('Rent Roll'!$C22)+'Rent Roll'!$P22-1),MOD(YEAR(DR$3),'Rent Roll'!$O22)=MOD(YEAR('Rent Roll'!$C22),'Rent Roll'!$O22),MONTH(DR$3)=MONTH('Rent Roll'!$C22)),1,0),0)</f>
        <v>0</v>
      </c>
      <c r="DS180" s="567">
        <f>IFERROR(IF(AND(NOT(YEAR(DS$3)&lt;=YEAR('Rent Roll'!$C22)+'Rent Roll'!$P22-1),MOD(YEAR(DS$3),'Rent Roll'!$O22)=MOD(YEAR('Rent Roll'!$C22),'Rent Roll'!$O22),MONTH(DS$3)=MONTH('Rent Roll'!$C22)),1,0),0)</f>
        <v>0</v>
      </c>
      <c r="DT180" s="567">
        <f>IFERROR(IF(AND(NOT(YEAR(DT$3)&lt;=YEAR('Rent Roll'!$C22)+'Rent Roll'!$P22-1),MOD(YEAR(DT$3),'Rent Roll'!$O22)=MOD(YEAR('Rent Roll'!$C22),'Rent Roll'!$O22),MONTH(DT$3)=MONTH('Rent Roll'!$C22)),1,0),0)</f>
        <v>0</v>
      </c>
      <c r="DU180" s="567">
        <f>IFERROR(IF(AND(NOT(YEAR(DU$3)&lt;=YEAR('Rent Roll'!$C22)+'Rent Roll'!$P22-1),MOD(YEAR(DU$3),'Rent Roll'!$O22)=MOD(YEAR('Rent Roll'!$C22),'Rent Roll'!$O22),MONTH(DU$3)=MONTH('Rent Roll'!$C22)),1,0),0)</f>
        <v>0</v>
      </c>
      <c r="DV180" s="567">
        <f>IFERROR(IF(AND(NOT(YEAR(DV$3)&lt;=YEAR('Rent Roll'!$C22)+'Rent Roll'!$P22-1),MOD(YEAR(DV$3),'Rent Roll'!$O22)=MOD(YEAR('Rent Roll'!$C22),'Rent Roll'!$O22),MONTH(DV$3)=MONTH('Rent Roll'!$C22)),1,0),0)</f>
        <v>0</v>
      </c>
    </row>
    <row r="181" spans="1:126" s="568" customFormat="1" ht="12" customHeight="1" outlineLevel="1" x14ac:dyDescent="0.4">
      <c r="A181" s="732"/>
      <c r="B181" s="564">
        <f>'Rent Roll'!$B23</f>
        <v>0</v>
      </c>
      <c r="C181" s="566"/>
      <c r="D181" s="566"/>
      <c r="E181" s="566"/>
      <c r="F181" s="778">
        <f>IFERROR(IF(AND(NOT(YEAR(F$3)&lt;=YEAR('Rent Roll'!$C23)+'Rent Roll'!$P23-1),MOD(YEAR(F$3),'Rent Roll'!$O23)=MOD(YEAR('Rent Roll'!$C23),'Rent Roll'!$O23),MONTH(F$3)=MONTH('Rent Roll'!$C23)),1,0),0)</f>
        <v>0</v>
      </c>
      <c r="G181" s="768">
        <f>IFERROR(IF(AND(NOT(YEAR(G$3)&lt;=YEAR('Rent Roll'!$C23)+'Rent Roll'!$P23-1),MOD(YEAR(G$3),'Rent Roll'!$O23)=MOD(YEAR('Rent Roll'!$C23),'Rent Roll'!$O23),MONTH(G$3)=MONTH('Rent Roll'!$C23)),1,0),0)</f>
        <v>0</v>
      </c>
      <c r="H181" s="567">
        <f>IFERROR(IF(AND(NOT(YEAR(H$3)&lt;=YEAR('Rent Roll'!$C23)+'Rent Roll'!$P23-1),MOD(YEAR(H$3),'Rent Roll'!$O23)=MOD(YEAR('Rent Roll'!$C23),'Rent Roll'!$O23),MONTH(H$3)=MONTH('Rent Roll'!$C23)),1,0),0)</f>
        <v>0</v>
      </c>
      <c r="I181" s="567">
        <f>IFERROR(IF(AND(NOT(YEAR(I$3)&lt;=YEAR('Rent Roll'!$C23)+'Rent Roll'!$P23-1),MOD(YEAR(I$3),'Rent Roll'!$O23)=MOD(YEAR('Rent Roll'!$C23),'Rent Roll'!$O23),MONTH(I$3)=MONTH('Rent Roll'!$C23)),1,0),0)</f>
        <v>0</v>
      </c>
      <c r="J181" s="567">
        <f>IFERROR(IF(AND(NOT(YEAR(J$3)&lt;=YEAR('Rent Roll'!$C23)+'Rent Roll'!$P23-1),MOD(YEAR(J$3),'Rent Roll'!$O23)=MOD(YEAR('Rent Roll'!$C23),'Rent Roll'!$O23),MONTH(J$3)=MONTH('Rent Roll'!$C23)),1,0),0)</f>
        <v>0</v>
      </c>
      <c r="K181" s="567">
        <f>IFERROR(IF(AND(NOT(YEAR(K$3)&lt;=YEAR('Rent Roll'!$C23)+'Rent Roll'!$P23-1),MOD(YEAR(K$3),'Rent Roll'!$O23)=MOD(YEAR('Rent Roll'!$C23),'Rent Roll'!$O23),MONTH(K$3)=MONTH('Rent Roll'!$C23)),1,0),0)</f>
        <v>0</v>
      </c>
      <c r="L181" s="567">
        <f>IFERROR(IF(AND(NOT(YEAR(L$3)&lt;=YEAR('Rent Roll'!$C23)+'Rent Roll'!$P23-1),MOD(YEAR(L$3),'Rent Roll'!$O23)=MOD(YEAR('Rent Roll'!$C23),'Rent Roll'!$O23),MONTH(L$3)=MONTH('Rent Roll'!$C23)),1,0),0)</f>
        <v>0</v>
      </c>
      <c r="M181" s="567">
        <f>IFERROR(IF(AND(NOT(YEAR(M$3)&lt;=YEAR('Rent Roll'!$C23)+'Rent Roll'!$P23-1),MOD(YEAR(M$3),'Rent Roll'!$O23)=MOD(YEAR('Rent Roll'!$C23),'Rent Roll'!$O23),MONTH(M$3)=MONTH('Rent Roll'!$C23)),1,0),0)</f>
        <v>0</v>
      </c>
      <c r="N181" s="567">
        <f>IFERROR(IF(AND(NOT(YEAR(N$3)&lt;=YEAR('Rent Roll'!$C23)+'Rent Roll'!$P23-1),MOD(YEAR(N$3),'Rent Roll'!$O23)=MOD(YEAR('Rent Roll'!$C23),'Rent Roll'!$O23),MONTH(N$3)=MONTH('Rent Roll'!$C23)),1,0),0)</f>
        <v>0</v>
      </c>
      <c r="O181" s="567">
        <f>IFERROR(IF(AND(NOT(YEAR(O$3)&lt;=YEAR('Rent Roll'!$C23)+'Rent Roll'!$P23-1),MOD(YEAR(O$3),'Rent Roll'!$O23)=MOD(YEAR('Rent Roll'!$C23),'Rent Roll'!$O23),MONTH(O$3)=MONTH('Rent Roll'!$C23)),1,0),0)</f>
        <v>0</v>
      </c>
      <c r="P181" s="567">
        <f>IFERROR(IF(AND(NOT(YEAR(P$3)&lt;=YEAR('Rent Roll'!$C23)+'Rent Roll'!$P23-1),MOD(YEAR(P$3),'Rent Roll'!$O23)=MOD(YEAR('Rent Roll'!$C23),'Rent Roll'!$O23),MONTH(P$3)=MONTH('Rent Roll'!$C23)),1,0),0)</f>
        <v>0</v>
      </c>
      <c r="Q181" s="567">
        <f>IFERROR(IF(AND(NOT(YEAR(Q$3)&lt;=YEAR('Rent Roll'!$C23)+'Rent Roll'!$P23-1),MOD(YEAR(Q$3),'Rent Roll'!$O23)=MOD(YEAR('Rent Roll'!$C23),'Rent Roll'!$O23),MONTH(Q$3)=MONTH('Rent Roll'!$C23)),1,0),0)</f>
        <v>0</v>
      </c>
      <c r="R181" s="767">
        <f>IFERROR(IF(AND(NOT(YEAR(R$3)&lt;=YEAR('Rent Roll'!$C23)+'Rent Roll'!$P23-1),MOD(YEAR(R$3),'Rent Roll'!$O23)=MOD(YEAR('Rent Roll'!$C23),'Rent Roll'!$O23),MONTH(R$3)=MONTH('Rent Roll'!$C23)),1,0),0)</f>
        <v>0</v>
      </c>
      <c r="S181" s="768">
        <f>IFERROR(IF(AND(NOT(YEAR(S$3)&lt;=YEAR('Rent Roll'!$C23)+'Rent Roll'!$P23-1),MOD(YEAR(S$3),'Rent Roll'!$O23)=MOD(YEAR('Rent Roll'!$C23),'Rent Roll'!$O23),MONTH(S$3)=MONTH('Rent Roll'!$C23)),1,0),0)</f>
        <v>0</v>
      </c>
      <c r="T181" s="567">
        <f>IFERROR(IF(AND(NOT(YEAR(T$3)&lt;=YEAR('Rent Roll'!$C23)+'Rent Roll'!$P23-1),MOD(YEAR(T$3),'Rent Roll'!$O23)=MOD(YEAR('Rent Roll'!$C23),'Rent Roll'!$O23),MONTH(T$3)=MONTH('Rent Roll'!$C23)),1,0),0)</f>
        <v>0</v>
      </c>
      <c r="U181" s="567">
        <f>IFERROR(IF(AND(NOT(YEAR(U$3)&lt;=YEAR('Rent Roll'!$C23)+'Rent Roll'!$P23-1),MOD(YEAR(U$3),'Rent Roll'!$O23)=MOD(YEAR('Rent Roll'!$C23),'Rent Roll'!$O23),MONTH(U$3)=MONTH('Rent Roll'!$C23)),1,0),0)</f>
        <v>0</v>
      </c>
      <c r="V181" s="567">
        <f>IFERROR(IF(AND(NOT(YEAR(V$3)&lt;=YEAR('Rent Roll'!$C23)+'Rent Roll'!$P23-1),MOD(YEAR(V$3),'Rent Roll'!$O23)=MOD(YEAR('Rent Roll'!$C23),'Rent Roll'!$O23),MONTH(V$3)=MONTH('Rent Roll'!$C23)),1,0),0)</f>
        <v>0</v>
      </c>
      <c r="W181" s="567">
        <f>IFERROR(IF(AND(NOT(YEAR(W$3)&lt;=YEAR('Rent Roll'!$C23)+'Rent Roll'!$P23-1),MOD(YEAR(W$3),'Rent Roll'!$O23)=MOD(YEAR('Rent Roll'!$C23),'Rent Roll'!$O23),MONTH(W$3)=MONTH('Rent Roll'!$C23)),1,0),0)</f>
        <v>0</v>
      </c>
      <c r="X181" s="567">
        <f>IFERROR(IF(AND(NOT(YEAR(X$3)&lt;=YEAR('Rent Roll'!$C23)+'Rent Roll'!$P23-1),MOD(YEAR(X$3),'Rent Roll'!$O23)=MOD(YEAR('Rent Roll'!$C23),'Rent Roll'!$O23),MONTH(X$3)=MONTH('Rent Roll'!$C23)),1,0),0)</f>
        <v>0</v>
      </c>
      <c r="Y181" s="567">
        <f>IFERROR(IF(AND(NOT(YEAR(Y$3)&lt;=YEAR('Rent Roll'!$C23)+'Rent Roll'!$P23-1),MOD(YEAR(Y$3),'Rent Roll'!$O23)=MOD(YEAR('Rent Roll'!$C23),'Rent Roll'!$O23),MONTH(Y$3)=MONTH('Rent Roll'!$C23)),1,0),0)</f>
        <v>0</v>
      </c>
      <c r="Z181" s="567">
        <f>IFERROR(IF(AND(NOT(YEAR(Z$3)&lt;=YEAR('Rent Roll'!$C23)+'Rent Roll'!$P23-1),MOD(YEAR(Z$3),'Rent Roll'!$O23)=MOD(YEAR('Rent Roll'!$C23),'Rent Roll'!$O23),MONTH(Z$3)=MONTH('Rent Roll'!$C23)),1,0),0)</f>
        <v>0</v>
      </c>
      <c r="AA181" s="567">
        <f>IFERROR(IF(AND(NOT(YEAR(AA$3)&lt;=YEAR('Rent Roll'!$C23)+'Rent Roll'!$P23-1),MOD(YEAR(AA$3),'Rent Roll'!$O23)=MOD(YEAR('Rent Roll'!$C23),'Rent Roll'!$O23),MONTH(AA$3)=MONTH('Rent Roll'!$C23)),1,0),0)</f>
        <v>0</v>
      </c>
      <c r="AB181" s="567">
        <f>IFERROR(IF(AND(NOT(YEAR(AB$3)&lt;=YEAR('Rent Roll'!$C23)+'Rent Roll'!$P23-1),MOD(YEAR(AB$3),'Rent Roll'!$O23)=MOD(YEAR('Rent Roll'!$C23),'Rent Roll'!$O23),MONTH(AB$3)=MONTH('Rent Roll'!$C23)),1,0),0)</f>
        <v>0</v>
      </c>
      <c r="AC181" s="567">
        <f>IFERROR(IF(AND(NOT(YEAR(AC$3)&lt;=YEAR('Rent Roll'!$C23)+'Rent Roll'!$P23-1),MOD(YEAR(AC$3),'Rent Roll'!$O23)=MOD(YEAR('Rent Roll'!$C23),'Rent Roll'!$O23),MONTH(AC$3)=MONTH('Rent Roll'!$C23)),1,0),0)</f>
        <v>0</v>
      </c>
      <c r="AD181" s="767">
        <f>IFERROR(IF(AND(NOT(YEAR(AD$3)&lt;=YEAR('Rent Roll'!$C23)+'Rent Roll'!$P23-1),MOD(YEAR(AD$3),'Rent Roll'!$O23)=MOD(YEAR('Rent Roll'!$C23),'Rent Roll'!$O23),MONTH(AD$3)=MONTH('Rent Roll'!$C23)),1,0),0)</f>
        <v>0</v>
      </c>
      <c r="AE181" s="768">
        <f>IFERROR(IF(AND(NOT(YEAR(AE$3)&lt;=YEAR('Rent Roll'!$C23)+'Rent Roll'!$P23-1),MOD(YEAR(AE$3),'Rent Roll'!$O23)=MOD(YEAR('Rent Roll'!$C23),'Rent Roll'!$O23),MONTH(AE$3)=MONTH('Rent Roll'!$C23)),1,0),0)</f>
        <v>0</v>
      </c>
      <c r="AF181" s="567">
        <f>IFERROR(IF(AND(NOT(YEAR(AF$3)&lt;=YEAR('Rent Roll'!$C23)+'Rent Roll'!$P23-1),MOD(YEAR(AF$3),'Rent Roll'!$O23)=MOD(YEAR('Rent Roll'!$C23),'Rent Roll'!$O23),MONTH(AF$3)=MONTH('Rent Roll'!$C23)),1,0),0)</f>
        <v>0</v>
      </c>
      <c r="AG181" s="567">
        <f>IFERROR(IF(AND(NOT(YEAR(AG$3)&lt;=YEAR('Rent Roll'!$C23)+'Rent Roll'!$P23-1),MOD(YEAR(AG$3),'Rent Roll'!$O23)=MOD(YEAR('Rent Roll'!$C23),'Rent Roll'!$O23),MONTH(AG$3)=MONTH('Rent Roll'!$C23)),1,0),0)</f>
        <v>0</v>
      </c>
      <c r="AH181" s="567">
        <f>IFERROR(IF(AND(NOT(YEAR(AH$3)&lt;=YEAR('Rent Roll'!$C23)+'Rent Roll'!$P23-1),MOD(YEAR(AH$3),'Rent Roll'!$O23)=MOD(YEAR('Rent Roll'!$C23),'Rent Roll'!$O23),MONTH(AH$3)=MONTH('Rent Roll'!$C23)),1,0),0)</f>
        <v>0</v>
      </c>
      <c r="AI181" s="567">
        <f>IFERROR(IF(AND(NOT(YEAR(AI$3)&lt;=YEAR('Rent Roll'!$C23)+'Rent Roll'!$P23-1),MOD(YEAR(AI$3),'Rent Roll'!$O23)=MOD(YEAR('Rent Roll'!$C23),'Rent Roll'!$O23),MONTH(AI$3)=MONTH('Rent Roll'!$C23)),1,0),0)</f>
        <v>0</v>
      </c>
      <c r="AJ181" s="567">
        <f>IFERROR(IF(AND(NOT(YEAR(AJ$3)&lt;=YEAR('Rent Roll'!$C23)+'Rent Roll'!$P23-1),MOD(YEAR(AJ$3),'Rent Roll'!$O23)=MOD(YEAR('Rent Roll'!$C23),'Rent Roll'!$O23),MONTH(AJ$3)=MONTH('Rent Roll'!$C23)),1,0),0)</f>
        <v>0</v>
      </c>
      <c r="AK181" s="567">
        <f>IFERROR(IF(AND(NOT(YEAR(AK$3)&lt;=YEAR('Rent Roll'!$C23)+'Rent Roll'!$P23-1),MOD(YEAR(AK$3),'Rent Roll'!$O23)=MOD(YEAR('Rent Roll'!$C23),'Rent Roll'!$O23),MONTH(AK$3)=MONTH('Rent Roll'!$C23)),1,0),0)</f>
        <v>0</v>
      </c>
      <c r="AL181" s="567">
        <f>IFERROR(IF(AND(NOT(YEAR(AL$3)&lt;=YEAR('Rent Roll'!$C23)+'Rent Roll'!$P23-1),MOD(YEAR(AL$3),'Rent Roll'!$O23)=MOD(YEAR('Rent Roll'!$C23),'Rent Roll'!$O23),MONTH(AL$3)=MONTH('Rent Roll'!$C23)),1,0),0)</f>
        <v>0</v>
      </c>
      <c r="AM181" s="567">
        <f>IFERROR(IF(AND(NOT(YEAR(AM$3)&lt;=YEAR('Rent Roll'!$C23)+'Rent Roll'!$P23-1),MOD(YEAR(AM$3),'Rent Roll'!$O23)=MOD(YEAR('Rent Roll'!$C23),'Rent Roll'!$O23),MONTH(AM$3)=MONTH('Rent Roll'!$C23)),1,0),0)</f>
        <v>0</v>
      </c>
      <c r="AN181" s="567">
        <f>IFERROR(IF(AND(NOT(YEAR(AN$3)&lt;=YEAR('Rent Roll'!$C23)+'Rent Roll'!$P23-1),MOD(YEAR(AN$3),'Rent Roll'!$O23)=MOD(YEAR('Rent Roll'!$C23),'Rent Roll'!$O23),MONTH(AN$3)=MONTH('Rent Roll'!$C23)),1,0),0)</f>
        <v>0</v>
      </c>
      <c r="AO181" s="567">
        <f>IFERROR(IF(AND(NOT(YEAR(AO$3)&lt;=YEAR('Rent Roll'!$C23)+'Rent Roll'!$P23-1),MOD(YEAR(AO$3),'Rent Roll'!$O23)=MOD(YEAR('Rent Roll'!$C23),'Rent Roll'!$O23),MONTH(AO$3)=MONTH('Rent Roll'!$C23)),1,0),0)</f>
        <v>0</v>
      </c>
      <c r="AP181" s="767">
        <f>IFERROR(IF(AND(NOT(YEAR(AP$3)&lt;=YEAR('Rent Roll'!$C23)+'Rent Roll'!$P23-1),MOD(YEAR(AP$3),'Rent Roll'!$O23)=MOD(YEAR('Rent Roll'!$C23),'Rent Roll'!$O23),MONTH(AP$3)=MONTH('Rent Roll'!$C23)),1,0),0)</f>
        <v>0</v>
      </c>
      <c r="AQ181" s="768">
        <f>IFERROR(IF(AND(NOT(YEAR(AQ$3)&lt;=YEAR('Rent Roll'!$C23)+'Rent Roll'!$P23-1),MOD(YEAR(AQ$3),'Rent Roll'!$O23)=MOD(YEAR('Rent Roll'!$C23),'Rent Roll'!$O23),MONTH(AQ$3)=MONTH('Rent Roll'!$C23)),1,0),0)</f>
        <v>0</v>
      </c>
      <c r="AR181" s="567">
        <f>IFERROR(IF(AND(NOT(YEAR(AR$3)&lt;=YEAR('Rent Roll'!$C23)+'Rent Roll'!$P23-1),MOD(YEAR(AR$3),'Rent Roll'!$O23)=MOD(YEAR('Rent Roll'!$C23),'Rent Roll'!$O23),MONTH(AR$3)=MONTH('Rent Roll'!$C23)),1,0),0)</f>
        <v>0</v>
      </c>
      <c r="AS181" s="567">
        <f>IFERROR(IF(AND(NOT(YEAR(AS$3)&lt;=YEAR('Rent Roll'!$C23)+'Rent Roll'!$P23-1),MOD(YEAR(AS$3),'Rent Roll'!$O23)=MOD(YEAR('Rent Roll'!$C23),'Rent Roll'!$O23),MONTH(AS$3)=MONTH('Rent Roll'!$C23)),1,0),0)</f>
        <v>0</v>
      </c>
      <c r="AT181" s="567">
        <f>IFERROR(IF(AND(NOT(YEAR(AT$3)&lt;=YEAR('Rent Roll'!$C23)+'Rent Roll'!$P23-1),MOD(YEAR(AT$3),'Rent Roll'!$O23)=MOD(YEAR('Rent Roll'!$C23),'Rent Roll'!$O23),MONTH(AT$3)=MONTH('Rent Roll'!$C23)),1,0),0)</f>
        <v>0</v>
      </c>
      <c r="AU181" s="567">
        <f>IFERROR(IF(AND(NOT(YEAR(AU$3)&lt;=YEAR('Rent Roll'!$C23)+'Rent Roll'!$P23-1),MOD(YEAR(AU$3),'Rent Roll'!$O23)=MOD(YEAR('Rent Roll'!$C23),'Rent Roll'!$O23),MONTH(AU$3)=MONTH('Rent Roll'!$C23)),1,0),0)</f>
        <v>0</v>
      </c>
      <c r="AV181" s="567">
        <f>IFERROR(IF(AND(NOT(YEAR(AV$3)&lt;=YEAR('Rent Roll'!$C23)+'Rent Roll'!$P23-1),MOD(YEAR(AV$3),'Rent Roll'!$O23)=MOD(YEAR('Rent Roll'!$C23),'Rent Roll'!$O23),MONTH(AV$3)=MONTH('Rent Roll'!$C23)),1,0),0)</f>
        <v>0</v>
      </c>
      <c r="AW181" s="567">
        <f>IFERROR(IF(AND(NOT(YEAR(AW$3)&lt;=YEAR('Rent Roll'!$C23)+'Rent Roll'!$P23-1),MOD(YEAR(AW$3),'Rent Roll'!$O23)=MOD(YEAR('Rent Roll'!$C23),'Rent Roll'!$O23),MONTH(AW$3)=MONTH('Rent Roll'!$C23)),1,0),0)</f>
        <v>0</v>
      </c>
      <c r="AX181" s="567">
        <f>IFERROR(IF(AND(NOT(YEAR(AX$3)&lt;=YEAR('Rent Roll'!$C23)+'Rent Roll'!$P23-1),MOD(YEAR(AX$3),'Rent Roll'!$O23)=MOD(YEAR('Rent Roll'!$C23),'Rent Roll'!$O23),MONTH(AX$3)=MONTH('Rent Roll'!$C23)),1,0),0)</f>
        <v>0</v>
      </c>
      <c r="AY181" s="567">
        <f>IFERROR(IF(AND(NOT(YEAR(AY$3)&lt;=YEAR('Rent Roll'!$C23)+'Rent Roll'!$P23-1),MOD(YEAR(AY$3),'Rent Roll'!$O23)=MOD(YEAR('Rent Roll'!$C23),'Rent Roll'!$O23),MONTH(AY$3)=MONTH('Rent Roll'!$C23)),1,0),0)</f>
        <v>0</v>
      </c>
      <c r="AZ181" s="567">
        <f>IFERROR(IF(AND(NOT(YEAR(AZ$3)&lt;=YEAR('Rent Roll'!$C23)+'Rent Roll'!$P23-1),MOD(YEAR(AZ$3),'Rent Roll'!$O23)=MOD(YEAR('Rent Roll'!$C23),'Rent Roll'!$O23),MONTH(AZ$3)=MONTH('Rent Roll'!$C23)),1,0),0)</f>
        <v>0</v>
      </c>
      <c r="BA181" s="567">
        <f>IFERROR(IF(AND(NOT(YEAR(BA$3)&lt;=YEAR('Rent Roll'!$C23)+'Rent Roll'!$P23-1),MOD(YEAR(BA$3),'Rent Roll'!$O23)=MOD(YEAR('Rent Roll'!$C23),'Rent Roll'!$O23),MONTH(BA$3)=MONTH('Rent Roll'!$C23)),1,0),0)</f>
        <v>0</v>
      </c>
      <c r="BB181" s="767">
        <f>IFERROR(IF(AND(NOT(YEAR(BB$3)&lt;=YEAR('Rent Roll'!$C23)+'Rent Roll'!$P23-1),MOD(YEAR(BB$3),'Rent Roll'!$O23)=MOD(YEAR('Rent Roll'!$C23),'Rent Roll'!$O23),MONTH(BB$3)=MONTH('Rent Roll'!$C23)),1,0),0)</f>
        <v>0</v>
      </c>
      <c r="BC181" s="768">
        <f>IFERROR(IF(AND(NOT(YEAR(BC$3)&lt;=YEAR('Rent Roll'!$C23)+'Rent Roll'!$P23-1),MOD(YEAR(BC$3),'Rent Roll'!$O23)=MOD(YEAR('Rent Roll'!$C23),'Rent Roll'!$O23),MONTH(BC$3)=MONTH('Rent Roll'!$C23)),1,0),0)</f>
        <v>0</v>
      </c>
      <c r="BD181" s="567">
        <f>IFERROR(IF(AND(NOT(YEAR(BD$3)&lt;=YEAR('Rent Roll'!$C23)+'Rent Roll'!$P23-1),MOD(YEAR(BD$3),'Rent Roll'!$O23)=MOD(YEAR('Rent Roll'!$C23),'Rent Roll'!$O23),MONTH(BD$3)=MONTH('Rent Roll'!$C23)),1,0),0)</f>
        <v>0</v>
      </c>
      <c r="BE181" s="567">
        <f>IFERROR(IF(AND(NOT(YEAR(BE$3)&lt;=YEAR('Rent Roll'!$C23)+'Rent Roll'!$P23-1),MOD(YEAR(BE$3),'Rent Roll'!$O23)=MOD(YEAR('Rent Roll'!$C23),'Rent Roll'!$O23),MONTH(BE$3)=MONTH('Rent Roll'!$C23)),1,0),0)</f>
        <v>0</v>
      </c>
      <c r="BF181" s="567">
        <f>IFERROR(IF(AND(NOT(YEAR(BF$3)&lt;=YEAR('Rent Roll'!$C23)+'Rent Roll'!$P23-1),MOD(YEAR(BF$3),'Rent Roll'!$O23)=MOD(YEAR('Rent Roll'!$C23),'Rent Roll'!$O23),MONTH(BF$3)=MONTH('Rent Roll'!$C23)),1,0),0)</f>
        <v>0</v>
      </c>
      <c r="BG181" s="567">
        <f>IFERROR(IF(AND(NOT(YEAR(BG$3)&lt;=YEAR('Rent Roll'!$C23)+'Rent Roll'!$P23-1),MOD(YEAR(BG$3),'Rent Roll'!$O23)=MOD(YEAR('Rent Roll'!$C23),'Rent Roll'!$O23),MONTH(BG$3)=MONTH('Rent Roll'!$C23)),1,0),0)</f>
        <v>0</v>
      </c>
      <c r="BH181" s="567">
        <f>IFERROR(IF(AND(NOT(YEAR(BH$3)&lt;=YEAR('Rent Roll'!$C23)+'Rent Roll'!$P23-1),MOD(YEAR(BH$3),'Rent Roll'!$O23)=MOD(YEAR('Rent Roll'!$C23),'Rent Roll'!$O23),MONTH(BH$3)=MONTH('Rent Roll'!$C23)),1,0),0)</f>
        <v>0</v>
      </c>
      <c r="BI181" s="567">
        <f>IFERROR(IF(AND(NOT(YEAR(BI$3)&lt;=YEAR('Rent Roll'!$C23)+'Rent Roll'!$P23-1),MOD(YEAR(BI$3),'Rent Roll'!$O23)=MOD(YEAR('Rent Roll'!$C23),'Rent Roll'!$O23),MONTH(BI$3)=MONTH('Rent Roll'!$C23)),1,0),0)</f>
        <v>0</v>
      </c>
      <c r="BJ181" s="567">
        <f>IFERROR(IF(AND(NOT(YEAR(BJ$3)&lt;=YEAR('Rent Roll'!$C23)+'Rent Roll'!$P23-1),MOD(YEAR(BJ$3),'Rent Roll'!$O23)=MOD(YEAR('Rent Roll'!$C23),'Rent Roll'!$O23),MONTH(BJ$3)=MONTH('Rent Roll'!$C23)),1,0),0)</f>
        <v>0</v>
      </c>
      <c r="BK181" s="567">
        <f>IFERROR(IF(AND(NOT(YEAR(BK$3)&lt;=YEAR('Rent Roll'!$C23)+'Rent Roll'!$P23-1),MOD(YEAR(BK$3),'Rent Roll'!$O23)=MOD(YEAR('Rent Roll'!$C23),'Rent Roll'!$O23),MONTH(BK$3)=MONTH('Rent Roll'!$C23)),1,0),0)</f>
        <v>0</v>
      </c>
      <c r="BL181" s="567">
        <f>IFERROR(IF(AND(NOT(YEAR(BL$3)&lt;=YEAR('Rent Roll'!$C23)+'Rent Roll'!$P23-1),MOD(YEAR(BL$3),'Rent Roll'!$O23)=MOD(YEAR('Rent Roll'!$C23),'Rent Roll'!$O23),MONTH(BL$3)=MONTH('Rent Roll'!$C23)),1,0),0)</f>
        <v>0</v>
      </c>
      <c r="BM181" s="567">
        <f>IFERROR(IF(AND(NOT(YEAR(BM$3)&lt;=YEAR('Rent Roll'!$C23)+'Rent Roll'!$P23-1),MOD(YEAR(BM$3),'Rent Roll'!$O23)=MOD(YEAR('Rent Roll'!$C23),'Rent Roll'!$O23),MONTH(BM$3)=MONTH('Rent Roll'!$C23)),1,0),0)</f>
        <v>0</v>
      </c>
      <c r="BN181" s="767">
        <f>IFERROR(IF(AND(NOT(YEAR(BN$3)&lt;=YEAR('Rent Roll'!$C23)+'Rent Roll'!$P23-1),MOD(YEAR(BN$3),'Rent Roll'!$O23)=MOD(YEAR('Rent Roll'!$C23),'Rent Roll'!$O23),MONTH(BN$3)=MONTH('Rent Roll'!$C23)),1,0),0)</f>
        <v>0</v>
      </c>
      <c r="BO181" s="768">
        <f>IFERROR(IF(AND(NOT(YEAR(BO$3)&lt;=YEAR('Rent Roll'!$C23)+'Rent Roll'!$P23-1),MOD(YEAR(BO$3),'Rent Roll'!$O23)=MOD(YEAR('Rent Roll'!$C23),'Rent Roll'!$O23),MONTH(BO$3)=MONTH('Rent Roll'!$C23)),1,0),0)</f>
        <v>0</v>
      </c>
      <c r="BP181" s="567">
        <f>IFERROR(IF(AND(NOT(YEAR(BP$3)&lt;=YEAR('Rent Roll'!$C23)+'Rent Roll'!$P23-1),MOD(YEAR(BP$3),'Rent Roll'!$O23)=MOD(YEAR('Rent Roll'!$C23),'Rent Roll'!$O23),MONTH(BP$3)=MONTH('Rent Roll'!$C23)),1,0),0)</f>
        <v>0</v>
      </c>
      <c r="BQ181" s="567">
        <f>IFERROR(IF(AND(NOT(YEAR(BQ$3)&lt;=YEAR('Rent Roll'!$C23)+'Rent Roll'!$P23-1),MOD(YEAR(BQ$3),'Rent Roll'!$O23)=MOD(YEAR('Rent Roll'!$C23),'Rent Roll'!$O23),MONTH(BQ$3)=MONTH('Rent Roll'!$C23)),1,0),0)</f>
        <v>0</v>
      </c>
      <c r="BR181" s="567">
        <f>IFERROR(IF(AND(NOT(YEAR(BR$3)&lt;=YEAR('Rent Roll'!$C23)+'Rent Roll'!$P23-1),MOD(YEAR(BR$3),'Rent Roll'!$O23)=MOD(YEAR('Rent Roll'!$C23),'Rent Roll'!$O23),MONTH(BR$3)=MONTH('Rent Roll'!$C23)),1,0),0)</f>
        <v>0</v>
      </c>
      <c r="BS181" s="567">
        <f>IFERROR(IF(AND(NOT(YEAR(BS$3)&lt;=YEAR('Rent Roll'!$C23)+'Rent Roll'!$P23-1),MOD(YEAR(BS$3),'Rent Roll'!$O23)=MOD(YEAR('Rent Roll'!$C23),'Rent Roll'!$O23),MONTH(BS$3)=MONTH('Rent Roll'!$C23)),1,0),0)</f>
        <v>0</v>
      </c>
      <c r="BT181" s="567">
        <f>IFERROR(IF(AND(NOT(YEAR(BT$3)&lt;=YEAR('Rent Roll'!$C23)+'Rent Roll'!$P23-1),MOD(YEAR(BT$3),'Rent Roll'!$O23)=MOD(YEAR('Rent Roll'!$C23),'Rent Roll'!$O23),MONTH(BT$3)=MONTH('Rent Roll'!$C23)),1,0),0)</f>
        <v>0</v>
      </c>
      <c r="BU181" s="567">
        <f>IFERROR(IF(AND(NOT(YEAR(BU$3)&lt;=YEAR('Rent Roll'!$C23)+'Rent Roll'!$P23-1),MOD(YEAR(BU$3),'Rent Roll'!$O23)=MOD(YEAR('Rent Roll'!$C23),'Rent Roll'!$O23),MONTH(BU$3)=MONTH('Rent Roll'!$C23)),1,0),0)</f>
        <v>0</v>
      </c>
      <c r="BV181" s="567">
        <f>IFERROR(IF(AND(NOT(YEAR(BV$3)&lt;=YEAR('Rent Roll'!$C23)+'Rent Roll'!$P23-1),MOD(YEAR(BV$3),'Rent Roll'!$O23)=MOD(YEAR('Rent Roll'!$C23),'Rent Roll'!$O23),MONTH(BV$3)=MONTH('Rent Roll'!$C23)),1,0),0)</f>
        <v>0</v>
      </c>
      <c r="BW181" s="567">
        <f>IFERROR(IF(AND(NOT(YEAR(BW$3)&lt;=YEAR('Rent Roll'!$C23)+'Rent Roll'!$P23-1),MOD(YEAR(BW$3),'Rent Roll'!$O23)=MOD(YEAR('Rent Roll'!$C23),'Rent Roll'!$O23),MONTH(BW$3)=MONTH('Rent Roll'!$C23)),1,0),0)</f>
        <v>0</v>
      </c>
      <c r="BX181" s="567">
        <f>IFERROR(IF(AND(NOT(YEAR(BX$3)&lt;=YEAR('Rent Roll'!$C23)+'Rent Roll'!$P23-1),MOD(YEAR(BX$3),'Rent Roll'!$O23)=MOD(YEAR('Rent Roll'!$C23),'Rent Roll'!$O23),MONTH(BX$3)=MONTH('Rent Roll'!$C23)),1,0),0)</f>
        <v>0</v>
      </c>
      <c r="BY181" s="567">
        <f>IFERROR(IF(AND(NOT(YEAR(BY$3)&lt;=YEAR('Rent Roll'!$C23)+'Rent Roll'!$P23-1),MOD(YEAR(BY$3),'Rent Roll'!$O23)=MOD(YEAR('Rent Roll'!$C23),'Rent Roll'!$O23),MONTH(BY$3)=MONTH('Rent Roll'!$C23)),1,0),0)</f>
        <v>0</v>
      </c>
      <c r="BZ181" s="767">
        <f>IFERROR(IF(AND(NOT(YEAR(BZ$3)&lt;=YEAR('Rent Roll'!$C23)+'Rent Roll'!$P23-1),MOD(YEAR(BZ$3),'Rent Roll'!$O23)=MOD(YEAR('Rent Roll'!$C23),'Rent Roll'!$O23),MONTH(BZ$3)=MONTH('Rent Roll'!$C23)),1,0),0)</f>
        <v>0</v>
      </c>
      <c r="CA181" s="768">
        <f>IFERROR(IF(AND(NOT(YEAR(CA$3)&lt;=YEAR('Rent Roll'!$C23)+'Rent Roll'!$P23-1),MOD(YEAR(CA$3),'Rent Roll'!$O23)=MOD(YEAR('Rent Roll'!$C23),'Rent Roll'!$O23),MONTH(CA$3)=MONTH('Rent Roll'!$C23)),1,0),0)</f>
        <v>0</v>
      </c>
      <c r="CB181" s="567">
        <f>IFERROR(IF(AND(NOT(YEAR(CB$3)&lt;=YEAR('Rent Roll'!$C23)+'Rent Roll'!$P23-1),MOD(YEAR(CB$3),'Rent Roll'!$O23)=MOD(YEAR('Rent Roll'!$C23),'Rent Roll'!$O23),MONTH(CB$3)=MONTH('Rent Roll'!$C23)),1,0),0)</f>
        <v>0</v>
      </c>
      <c r="CC181" s="567">
        <f>IFERROR(IF(AND(NOT(YEAR(CC$3)&lt;=YEAR('Rent Roll'!$C23)+'Rent Roll'!$P23-1),MOD(YEAR(CC$3),'Rent Roll'!$O23)=MOD(YEAR('Rent Roll'!$C23),'Rent Roll'!$O23),MONTH(CC$3)=MONTH('Rent Roll'!$C23)),1,0),0)</f>
        <v>0</v>
      </c>
      <c r="CD181" s="567">
        <f>IFERROR(IF(AND(NOT(YEAR(CD$3)&lt;=YEAR('Rent Roll'!$C23)+'Rent Roll'!$P23-1),MOD(YEAR(CD$3),'Rent Roll'!$O23)=MOD(YEAR('Rent Roll'!$C23),'Rent Roll'!$O23),MONTH(CD$3)=MONTH('Rent Roll'!$C23)),1,0),0)</f>
        <v>0</v>
      </c>
      <c r="CE181" s="567">
        <f>IFERROR(IF(AND(NOT(YEAR(CE$3)&lt;=YEAR('Rent Roll'!$C23)+'Rent Roll'!$P23-1),MOD(YEAR(CE$3),'Rent Roll'!$O23)=MOD(YEAR('Rent Roll'!$C23),'Rent Roll'!$O23),MONTH(CE$3)=MONTH('Rent Roll'!$C23)),1,0),0)</f>
        <v>0</v>
      </c>
      <c r="CF181" s="567">
        <f>IFERROR(IF(AND(NOT(YEAR(CF$3)&lt;=YEAR('Rent Roll'!$C23)+'Rent Roll'!$P23-1),MOD(YEAR(CF$3),'Rent Roll'!$O23)=MOD(YEAR('Rent Roll'!$C23),'Rent Roll'!$O23),MONTH(CF$3)=MONTH('Rent Roll'!$C23)),1,0),0)</f>
        <v>0</v>
      </c>
      <c r="CG181" s="567">
        <f>IFERROR(IF(AND(NOT(YEAR(CG$3)&lt;=YEAR('Rent Roll'!$C23)+'Rent Roll'!$P23-1),MOD(YEAR(CG$3),'Rent Roll'!$O23)=MOD(YEAR('Rent Roll'!$C23),'Rent Roll'!$O23),MONTH(CG$3)=MONTH('Rent Roll'!$C23)),1,0),0)</f>
        <v>0</v>
      </c>
      <c r="CH181" s="567">
        <f>IFERROR(IF(AND(NOT(YEAR(CH$3)&lt;=YEAR('Rent Roll'!$C23)+'Rent Roll'!$P23-1),MOD(YEAR(CH$3),'Rent Roll'!$O23)=MOD(YEAR('Rent Roll'!$C23),'Rent Roll'!$O23),MONTH(CH$3)=MONTH('Rent Roll'!$C23)),1,0),0)</f>
        <v>0</v>
      </c>
      <c r="CI181" s="567">
        <f>IFERROR(IF(AND(NOT(YEAR(CI$3)&lt;=YEAR('Rent Roll'!$C23)+'Rent Roll'!$P23-1),MOD(YEAR(CI$3),'Rent Roll'!$O23)=MOD(YEAR('Rent Roll'!$C23),'Rent Roll'!$O23),MONTH(CI$3)=MONTH('Rent Roll'!$C23)),1,0),0)</f>
        <v>0</v>
      </c>
      <c r="CJ181" s="567">
        <f>IFERROR(IF(AND(NOT(YEAR(CJ$3)&lt;=YEAR('Rent Roll'!$C23)+'Rent Roll'!$P23-1),MOD(YEAR(CJ$3),'Rent Roll'!$O23)=MOD(YEAR('Rent Roll'!$C23),'Rent Roll'!$O23),MONTH(CJ$3)=MONTH('Rent Roll'!$C23)),1,0),0)</f>
        <v>0</v>
      </c>
      <c r="CK181" s="567">
        <f>IFERROR(IF(AND(NOT(YEAR(CK$3)&lt;=YEAR('Rent Roll'!$C23)+'Rent Roll'!$P23-1),MOD(YEAR(CK$3),'Rent Roll'!$O23)=MOD(YEAR('Rent Roll'!$C23),'Rent Roll'!$O23),MONTH(CK$3)=MONTH('Rent Roll'!$C23)),1,0),0)</f>
        <v>0</v>
      </c>
      <c r="CL181" s="767">
        <f>IFERROR(IF(AND(NOT(YEAR(CL$3)&lt;=YEAR('Rent Roll'!$C23)+'Rent Roll'!$P23-1),MOD(YEAR(CL$3),'Rent Roll'!$O23)=MOD(YEAR('Rent Roll'!$C23),'Rent Roll'!$O23),MONTH(CL$3)=MONTH('Rent Roll'!$C23)),1,0),0)</f>
        <v>0</v>
      </c>
      <c r="CM181" s="768">
        <f>IFERROR(IF(AND(NOT(YEAR(CM$3)&lt;=YEAR('Rent Roll'!$C23)+'Rent Roll'!$P23-1),MOD(YEAR(CM$3),'Rent Roll'!$O23)=MOD(YEAR('Rent Roll'!$C23),'Rent Roll'!$O23),MONTH(CM$3)=MONTH('Rent Roll'!$C23)),1,0),0)</f>
        <v>0</v>
      </c>
      <c r="CN181" s="567">
        <f>IFERROR(IF(AND(NOT(YEAR(CN$3)&lt;=YEAR('Rent Roll'!$C23)+'Rent Roll'!$P23-1),MOD(YEAR(CN$3),'Rent Roll'!$O23)=MOD(YEAR('Rent Roll'!$C23),'Rent Roll'!$O23),MONTH(CN$3)=MONTH('Rent Roll'!$C23)),1,0),0)</f>
        <v>0</v>
      </c>
      <c r="CO181" s="567">
        <f>IFERROR(IF(AND(NOT(YEAR(CO$3)&lt;=YEAR('Rent Roll'!$C23)+'Rent Roll'!$P23-1),MOD(YEAR(CO$3),'Rent Roll'!$O23)=MOD(YEAR('Rent Roll'!$C23),'Rent Roll'!$O23),MONTH(CO$3)=MONTH('Rent Roll'!$C23)),1,0),0)</f>
        <v>0</v>
      </c>
      <c r="CP181" s="567">
        <f>IFERROR(IF(AND(NOT(YEAR(CP$3)&lt;=YEAR('Rent Roll'!$C23)+'Rent Roll'!$P23-1),MOD(YEAR(CP$3),'Rent Roll'!$O23)=MOD(YEAR('Rent Roll'!$C23),'Rent Roll'!$O23),MONTH(CP$3)=MONTH('Rent Roll'!$C23)),1,0),0)</f>
        <v>0</v>
      </c>
      <c r="CQ181" s="567">
        <f>IFERROR(IF(AND(NOT(YEAR(CQ$3)&lt;=YEAR('Rent Roll'!$C23)+'Rent Roll'!$P23-1),MOD(YEAR(CQ$3),'Rent Roll'!$O23)=MOD(YEAR('Rent Roll'!$C23),'Rent Roll'!$O23),MONTH(CQ$3)=MONTH('Rent Roll'!$C23)),1,0),0)</f>
        <v>0</v>
      </c>
      <c r="CR181" s="567">
        <f>IFERROR(IF(AND(NOT(YEAR(CR$3)&lt;=YEAR('Rent Roll'!$C23)+'Rent Roll'!$P23-1),MOD(YEAR(CR$3),'Rent Roll'!$O23)=MOD(YEAR('Rent Roll'!$C23),'Rent Roll'!$O23),MONTH(CR$3)=MONTH('Rent Roll'!$C23)),1,0),0)</f>
        <v>0</v>
      </c>
      <c r="CS181" s="567">
        <f>IFERROR(IF(AND(NOT(YEAR(CS$3)&lt;=YEAR('Rent Roll'!$C23)+'Rent Roll'!$P23-1),MOD(YEAR(CS$3),'Rent Roll'!$O23)=MOD(YEAR('Rent Roll'!$C23),'Rent Roll'!$O23),MONTH(CS$3)=MONTH('Rent Roll'!$C23)),1,0),0)</f>
        <v>0</v>
      </c>
      <c r="CT181" s="567">
        <f>IFERROR(IF(AND(NOT(YEAR(CT$3)&lt;=YEAR('Rent Roll'!$C23)+'Rent Roll'!$P23-1),MOD(YEAR(CT$3),'Rent Roll'!$O23)=MOD(YEAR('Rent Roll'!$C23),'Rent Roll'!$O23),MONTH(CT$3)=MONTH('Rent Roll'!$C23)),1,0),0)</f>
        <v>0</v>
      </c>
      <c r="CU181" s="567">
        <f>IFERROR(IF(AND(NOT(YEAR(CU$3)&lt;=YEAR('Rent Roll'!$C23)+'Rent Roll'!$P23-1),MOD(YEAR(CU$3),'Rent Roll'!$O23)=MOD(YEAR('Rent Roll'!$C23),'Rent Roll'!$O23),MONTH(CU$3)=MONTH('Rent Roll'!$C23)),1,0),0)</f>
        <v>0</v>
      </c>
      <c r="CV181" s="567">
        <f>IFERROR(IF(AND(NOT(YEAR(CV$3)&lt;=YEAR('Rent Roll'!$C23)+'Rent Roll'!$P23-1),MOD(YEAR(CV$3),'Rent Roll'!$O23)=MOD(YEAR('Rent Roll'!$C23),'Rent Roll'!$O23),MONTH(CV$3)=MONTH('Rent Roll'!$C23)),1,0),0)</f>
        <v>0</v>
      </c>
      <c r="CW181" s="567">
        <f>IFERROR(IF(AND(NOT(YEAR(CW$3)&lt;=YEAR('Rent Roll'!$C23)+'Rent Roll'!$P23-1),MOD(YEAR(CW$3),'Rent Roll'!$O23)=MOD(YEAR('Rent Roll'!$C23),'Rent Roll'!$O23),MONTH(CW$3)=MONTH('Rent Roll'!$C23)),1,0),0)</f>
        <v>0</v>
      </c>
      <c r="CX181" s="767">
        <f>IFERROR(IF(AND(NOT(YEAR(CX$3)&lt;=YEAR('Rent Roll'!$C23)+'Rent Roll'!$P23-1),MOD(YEAR(CX$3),'Rent Roll'!$O23)=MOD(YEAR('Rent Roll'!$C23),'Rent Roll'!$O23),MONTH(CX$3)=MONTH('Rent Roll'!$C23)),1,0),0)</f>
        <v>0</v>
      </c>
      <c r="CY181" s="768">
        <f>IFERROR(IF(AND(NOT(YEAR(CY$3)&lt;=YEAR('Rent Roll'!$C23)+'Rent Roll'!$P23-1),MOD(YEAR(CY$3),'Rent Roll'!$O23)=MOD(YEAR('Rent Roll'!$C23),'Rent Roll'!$O23),MONTH(CY$3)=MONTH('Rent Roll'!$C23)),1,0),0)</f>
        <v>0</v>
      </c>
      <c r="CZ181" s="567">
        <f>IFERROR(IF(AND(NOT(YEAR(CZ$3)&lt;=YEAR('Rent Roll'!$C23)+'Rent Roll'!$P23-1),MOD(YEAR(CZ$3),'Rent Roll'!$O23)=MOD(YEAR('Rent Roll'!$C23),'Rent Roll'!$O23),MONTH(CZ$3)=MONTH('Rent Roll'!$C23)),1,0),0)</f>
        <v>0</v>
      </c>
      <c r="DA181" s="567">
        <f>IFERROR(IF(AND(NOT(YEAR(DA$3)&lt;=YEAR('Rent Roll'!$C23)+'Rent Roll'!$P23-1),MOD(YEAR(DA$3),'Rent Roll'!$O23)=MOD(YEAR('Rent Roll'!$C23),'Rent Roll'!$O23),MONTH(DA$3)=MONTH('Rent Roll'!$C23)),1,0),0)</f>
        <v>0</v>
      </c>
      <c r="DB181" s="567">
        <f>IFERROR(IF(AND(NOT(YEAR(DB$3)&lt;=YEAR('Rent Roll'!$C23)+'Rent Roll'!$P23-1),MOD(YEAR(DB$3),'Rent Roll'!$O23)=MOD(YEAR('Rent Roll'!$C23),'Rent Roll'!$O23),MONTH(DB$3)=MONTH('Rent Roll'!$C23)),1,0),0)</f>
        <v>0</v>
      </c>
      <c r="DC181" s="567">
        <f>IFERROR(IF(AND(NOT(YEAR(DC$3)&lt;=YEAR('Rent Roll'!$C23)+'Rent Roll'!$P23-1),MOD(YEAR(DC$3),'Rent Roll'!$O23)=MOD(YEAR('Rent Roll'!$C23),'Rent Roll'!$O23),MONTH(DC$3)=MONTH('Rent Roll'!$C23)),1,0),0)</f>
        <v>0</v>
      </c>
      <c r="DD181" s="567">
        <f>IFERROR(IF(AND(NOT(YEAR(DD$3)&lt;=YEAR('Rent Roll'!$C23)+'Rent Roll'!$P23-1),MOD(YEAR(DD$3),'Rent Roll'!$O23)=MOD(YEAR('Rent Roll'!$C23),'Rent Roll'!$O23),MONTH(DD$3)=MONTH('Rent Roll'!$C23)),1,0),0)</f>
        <v>0</v>
      </c>
      <c r="DE181" s="567">
        <f>IFERROR(IF(AND(NOT(YEAR(DE$3)&lt;=YEAR('Rent Roll'!$C23)+'Rent Roll'!$P23-1),MOD(YEAR(DE$3),'Rent Roll'!$O23)=MOD(YEAR('Rent Roll'!$C23),'Rent Roll'!$O23),MONTH(DE$3)=MONTH('Rent Roll'!$C23)),1,0),0)</f>
        <v>0</v>
      </c>
      <c r="DF181" s="567">
        <f>IFERROR(IF(AND(NOT(YEAR(DF$3)&lt;=YEAR('Rent Roll'!$C23)+'Rent Roll'!$P23-1),MOD(YEAR(DF$3),'Rent Roll'!$O23)=MOD(YEAR('Rent Roll'!$C23),'Rent Roll'!$O23),MONTH(DF$3)=MONTH('Rent Roll'!$C23)),1,0),0)</f>
        <v>0</v>
      </c>
      <c r="DG181" s="567">
        <f>IFERROR(IF(AND(NOT(YEAR(DG$3)&lt;=YEAR('Rent Roll'!$C23)+'Rent Roll'!$P23-1),MOD(YEAR(DG$3),'Rent Roll'!$O23)=MOD(YEAR('Rent Roll'!$C23),'Rent Roll'!$O23),MONTH(DG$3)=MONTH('Rent Roll'!$C23)),1,0),0)</f>
        <v>0</v>
      </c>
      <c r="DH181" s="567">
        <f>IFERROR(IF(AND(NOT(YEAR(DH$3)&lt;=YEAR('Rent Roll'!$C23)+'Rent Roll'!$P23-1),MOD(YEAR(DH$3),'Rent Roll'!$O23)=MOD(YEAR('Rent Roll'!$C23),'Rent Roll'!$O23),MONTH(DH$3)=MONTH('Rent Roll'!$C23)),1,0),0)</f>
        <v>0</v>
      </c>
      <c r="DI181" s="567">
        <f>IFERROR(IF(AND(NOT(YEAR(DI$3)&lt;=YEAR('Rent Roll'!$C23)+'Rent Roll'!$P23-1),MOD(YEAR(DI$3),'Rent Roll'!$O23)=MOD(YEAR('Rent Roll'!$C23),'Rent Roll'!$O23),MONTH(DI$3)=MONTH('Rent Roll'!$C23)),1,0),0)</f>
        <v>0</v>
      </c>
      <c r="DJ181" s="767">
        <f>IFERROR(IF(AND(NOT(YEAR(DJ$3)&lt;=YEAR('Rent Roll'!$C23)+'Rent Roll'!$P23-1),MOD(YEAR(DJ$3),'Rent Roll'!$O23)=MOD(YEAR('Rent Roll'!$C23),'Rent Roll'!$O23),MONTH(DJ$3)=MONTH('Rent Roll'!$C23)),1,0),0)</f>
        <v>0</v>
      </c>
      <c r="DK181" s="768">
        <f>IFERROR(IF(AND(NOT(YEAR(DK$3)&lt;=YEAR('Rent Roll'!$C23)+'Rent Roll'!$P23-1),MOD(YEAR(DK$3),'Rent Roll'!$O23)=MOD(YEAR('Rent Roll'!$C23),'Rent Roll'!$O23),MONTH(DK$3)=MONTH('Rent Roll'!$C23)),1,0),0)</f>
        <v>0</v>
      </c>
      <c r="DL181" s="567">
        <f>IFERROR(IF(AND(NOT(YEAR(DL$3)&lt;=YEAR('Rent Roll'!$C23)+'Rent Roll'!$P23-1),MOD(YEAR(DL$3),'Rent Roll'!$O23)=MOD(YEAR('Rent Roll'!$C23),'Rent Roll'!$O23),MONTH(DL$3)=MONTH('Rent Roll'!$C23)),1,0),0)</f>
        <v>0</v>
      </c>
      <c r="DM181" s="567">
        <f>IFERROR(IF(AND(NOT(YEAR(DM$3)&lt;=YEAR('Rent Roll'!$C23)+'Rent Roll'!$P23-1),MOD(YEAR(DM$3),'Rent Roll'!$O23)=MOD(YEAR('Rent Roll'!$C23),'Rent Roll'!$O23),MONTH(DM$3)=MONTH('Rent Roll'!$C23)),1,0),0)</f>
        <v>0</v>
      </c>
      <c r="DN181" s="567">
        <f>IFERROR(IF(AND(NOT(YEAR(DN$3)&lt;=YEAR('Rent Roll'!$C23)+'Rent Roll'!$P23-1),MOD(YEAR(DN$3),'Rent Roll'!$O23)=MOD(YEAR('Rent Roll'!$C23),'Rent Roll'!$O23),MONTH(DN$3)=MONTH('Rent Roll'!$C23)),1,0),0)</f>
        <v>0</v>
      </c>
      <c r="DO181" s="567">
        <f>IFERROR(IF(AND(NOT(YEAR(DO$3)&lt;=YEAR('Rent Roll'!$C23)+'Rent Roll'!$P23-1),MOD(YEAR(DO$3),'Rent Roll'!$O23)=MOD(YEAR('Rent Roll'!$C23),'Rent Roll'!$O23),MONTH(DO$3)=MONTH('Rent Roll'!$C23)),1,0),0)</f>
        <v>0</v>
      </c>
      <c r="DP181" s="567">
        <f>IFERROR(IF(AND(NOT(YEAR(DP$3)&lt;=YEAR('Rent Roll'!$C23)+'Rent Roll'!$P23-1),MOD(YEAR(DP$3),'Rent Roll'!$O23)=MOD(YEAR('Rent Roll'!$C23),'Rent Roll'!$O23),MONTH(DP$3)=MONTH('Rent Roll'!$C23)),1,0),0)</f>
        <v>0</v>
      </c>
      <c r="DQ181" s="567">
        <f>IFERROR(IF(AND(NOT(YEAR(DQ$3)&lt;=YEAR('Rent Roll'!$C23)+'Rent Roll'!$P23-1),MOD(YEAR(DQ$3),'Rent Roll'!$O23)=MOD(YEAR('Rent Roll'!$C23),'Rent Roll'!$O23),MONTH(DQ$3)=MONTH('Rent Roll'!$C23)),1,0),0)</f>
        <v>0</v>
      </c>
      <c r="DR181" s="567">
        <f>IFERROR(IF(AND(NOT(YEAR(DR$3)&lt;=YEAR('Rent Roll'!$C23)+'Rent Roll'!$P23-1),MOD(YEAR(DR$3),'Rent Roll'!$O23)=MOD(YEAR('Rent Roll'!$C23),'Rent Roll'!$O23),MONTH(DR$3)=MONTH('Rent Roll'!$C23)),1,0),0)</f>
        <v>0</v>
      </c>
      <c r="DS181" s="567">
        <f>IFERROR(IF(AND(NOT(YEAR(DS$3)&lt;=YEAR('Rent Roll'!$C23)+'Rent Roll'!$P23-1),MOD(YEAR(DS$3),'Rent Roll'!$O23)=MOD(YEAR('Rent Roll'!$C23),'Rent Roll'!$O23),MONTH(DS$3)=MONTH('Rent Roll'!$C23)),1,0),0)</f>
        <v>0</v>
      </c>
      <c r="DT181" s="567">
        <f>IFERROR(IF(AND(NOT(YEAR(DT$3)&lt;=YEAR('Rent Roll'!$C23)+'Rent Roll'!$P23-1),MOD(YEAR(DT$3),'Rent Roll'!$O23)=MOD(YEAR('Rent Roll'!$C23),'Rent Roll'!$O23),MONTH(DT$3)=MONTH('Rent Roll'!$C23)),1,0),0)</f>
        <v>0</v>
      </c>
      <c r="DU181" s="567">
        <f>IFERROR(IF(AND(NOT(YEAR(DU$3)&lt;=YEAR('Rent Roll'!$C23)+'Rent Roll'!$P23-1),MOD(YEAR(DU$3),'Rent Roll'!$O23)=MOD(YEAR('Rent Roll'!$C23),'Rent Roll'!$O23),MONTH(DU$3)=MONTH('Rent Roll'!$C23)),1,0),0)</f>
        <v>0</v>
      </c>
      <c r="DV181" s="567">
        <f>IFERROR(IF(AND(NOT(YEAR(DV$3)&lt;=YEAR('Rent Roll'!$C23)+'Rent Roll'!$P23-1),MOD(YEAR(DV$3),'Rent Roll'!$O23)=MOD(YEAR('Rent Roll'!$C23),'Rent Roll'!$O23),MONTH(DV$3)=MONTH('Rent Roll'!$C23)),1,0),0)</f>
        <v>0</v>
      </c>
    </row>
    <row r="182" spans="1:126" s="568" customFormat="1" ht="12" customHeight="1" outlineLevel="1" x14ac:dyDescent="0.4">
      <c r="A182" s="732"/>
      <c r="B182" s="564">
        <f>'Rent Roll'!$B24</f>
        <v>0</v>
      </c>
      <c r="C182" s="566"/>
      <c r="D182" s="566"/>
      <c r="E182" s="566"/>
      <c r="F182" s="778">
        <f>IFERROR(IF(AND(NOT(YEAR(F$3)&lt;=YEAR('Rent Roll'!$C24)+'Rent Roll'!$P24-1),MOD(YEAR(F$3),'Rent Roll'!$O24)=MOD(YEAR('Rent Roll'!$C24),'Rent Roll'!$O24),MONTH(F$3)=MONTH('Rent Roll'!$C24)),1,0),0)</f>
        <v>0</v>
      </c>
      <c r="G182" s="768">
        <f>IFERROR(IF(AND(NOT(YEAR(G$3)&lt;=YEAR('Rent Roll'!$C24)+'Rent Roll'!$P24-1),MOD(YEAR(G$3),'Rent Roll'!$O24)=MOD(YEAR('Rent Roll'!$C24),'Rent Roll'!$O24),MONTH(G$3)=MONTH('Rent Roll'!$C24)),1,0),0)</f>
        <v>0</v>
      </c>
      <c r="H182" s="567">
        <f>IFERROR(IF(AND(NOT(YEAR(H$3)&lt;=YEAR('Rent Roll'!$C24)+'Rent Roll'!$P24-1),MOD(YEAR(H$3),'Rent Roll'!$O24)=MOD(YEAR('Rent Roll'!$C24),'Rent Roll'!$O24),MONTH(H$3)=MONTH('Rent Roll'!$C24)),1,0),0)</f>
        <v>0</v>
      </c>
      <c r="I182" s="567">
        <f>IFERROR(IF(AND(NOT(YEAR(I$3)&lt;=YEAR('Rent Roll'!$C24)+'Rent Roll'!$P24-1),MOD(YEAR(I$3),'Rent Roll'!$O24)=MOD(YEAR('Rent Roll'!$C24),'Rent Roll'!$O24),MONTH(I$3)=MONTH('Rent Roll'!$C24)),1,0),0)</f>
        <v>0</v>
      </c>
      <c r="J182" s="567">
        <f>IFERROR(IF(AND(NOT(YEAR(J$3)&lt;=YEAR('Rent Roll'!$C24)+'Rent Roll'!$P24-1),MOD(YEAR(J$3),'Rent Roll'!$O24)=MOD(YEAR('Rent Roll'!$C24),'Rent Roll'!$O24),MONTH(J$3)=MONTH('Rent Roll'!$C24)),1,0),0)</f>
        <v>0</v>
      </c>
      <c r="K182" s="567">
        <f>IFERROR(IF(AND(NOT(YEAR(K$3)&lt;=YEAR('Rent Roll'!$C24)+'Rent Roll'!$P24-1),MOD(YEAR(K$3),'Rent Roll'!$O24)=MOD(YEAR('Rent Roll'!$C24),'Rent Roll'!$O24),MONTH(K$3)=MONTH('Rent Roll'!$C24)),1,0),0)</f>
        <v>0</v>
      </c>
      <c r="L182" s="567">
        <f>IFERROR(IF(AND(NOT(YEAR(L$3)&lt;=YEAR('Rent Roll'!$C24)+'Rent Roll'!$P24-1),MOD(YEAR(L$3),'Rent Roll'!$O24)=MOD(YEAR('Rent Roll'!$C24),'Rent Roll'!$O24),MONTH(L$3)=MONTH('Rent Roll'!$C24)),1,0),0)</f>
        <v>0</v>
      </c>
      <c r="M182" s="567">
        <f>IFERROR(IF(AND(NOT(YEAR(M$3)&lt;=YEAR('Rent Roll'!$C24)+'Rent Roll'!$P24-1),MOD(YEAR(M$3),'Rent Roll'!$O24)=MOD(YEAR('Rent Roll'!$C24),'Rent Roll'!$O24),MONTH(M$3)=MONTH('Rent Roll'!$C24)),1,0),0)</f>
        <v>0</v>
      </c>
      <c r="N182" s="567">
        <f>IFERROR(IF(AND(NOT(YEAR(N$3)&lt;=YEAR('Rent Roll'!$C24)+'Rent Roll'!$P24-1),MOD(YEAR(N$3),'Rent Roll'!$O24)=MOD(YEAR('Rent Roll'!$C24),'Rent Roll'!$O24),MONTH(N$3)=MONTH('Rent Roll'!$C24)),1,0),0)</f>
        <v>0</v>
      </c>
      <c r="O182" s="567">
        <f>IFERROR(IF(AND(NOT(YEAR(O$3)&lt;=YEAR('Rent Roll'!$C24)+'Rent Roll'!$P24-1),MOD(YEAR(O$3),'Rent Roll'!$O24)=MOD(YEAR('Rent Roll'!$C24),'Rent Roll'!$O24),MONTH(O$3)=MONTH('Rent Roll'!$C24)),1,0),0)</f>
        <v>0</v>
      </c>
      <c r="P182" s="567">
        <f>IFERROR(IF(AND(NOT(YEAR(P$3)&lt;=YEAR('Rent Roll'!$C24)+'Rent Roll'!$P24-1),MOD(YEAR(P$3),'Rent Roll'!$O24)=MOD(YEAR('Rent Roll'!$C24),'Rent Roll'!$O24),MONTH(P$3)=MONTH('Rent Roll'!$C24)),1,0),0)</f>
        <v>0</v>
      </c>
      <c r="Q182" s="567">
        <f>IFERROR(IF(AND(NOT(YEAR(Q$3)&lt;=YEAR('Rent Roll'!$C24)+'Rent Roll'!$P24-1),MOD(YEAR(Q$3),'Rent Roll'!$O24)=MOD(YEAR('Rent Roll'!$C24),'Rent Roll'!$O24),MONTH(Q$3)=MONTH('Rent Roll'!$C24)),1,0),0)</f>
        <v>0</v>
      </c>
      <c r="R182" s="767">
        <f>IFERROR(IF(AND(NOT(YEAR(R$3)&lt;=YEAR('Rent Roll'!$C24)+'Rent Roll'!$P24-1),MOD(YEAR(R$3),'Rent Roll'!$O24)=MOD(YEAR('Rent Roll'!$C24),'Rent Roll'!$O24),MONTH(R$3)=MONTH('Rent Roll'!$C24)),1,0),0)</f>
        <v>0</v>
      </c>
      <c r="S182" s="768">
        <f>IFERROR(IF(AND(NOT(YEAR(S$3)&lt;=YEAR('Rent Roll'!$C24)+'Rent Roll'!$P24-1),MOD(YEAR(S$3),'Rent Roll'!$O24)=MOD(YEAR('Rent Roll'!$C24),'Rent Roll'!$O24),MONTH(S$3)=MONTH('Rent Roll'!$C24)),1,0),0)</f>
        <v>0</v>
      </c>
      <c r="T182" s="567">
        <f>IFERROR(IF(AND(NOT(YEAR(T$3)&lt;=YEAR('Rent Roll'!$C24)+'Rent Roll'!$P24-1),MOD(YEAR(T$3),'Rent Roll'!$O24)=MOD(YEAR('Rent Roll'!$C24),'Rent Roll'!$O24),MONTH(T$3)=MONTH('Rent Roll'!$C24)),1,0),0)</f>
        <v>0</v>
      </c>
      <c r="U182" s="567">
        <f>IFERROR(IF(AND(NOT(YEAR(U$3)&lt;=YEAR('Rent Roll'!$C24)+'Rent Roll'!$P24-1),MOD(YEAR(U$3),'Rent Roll'!$O24)=MOD(YEAR('Rent Roll'!$C24),'Rent Roll'!$O24),MONTH(U$3)=MONTH('Rent Roll'!$C24)),1,0),0)</f>
        <v>0</v>
      </c>
      <c r="V182" s="567">
        <f>IFERROR(IF(AND(NOT(YEAR(V$3)&lt;=YEAR('Rent Roll'!$C24)+'Rent Roll'!$P24-1),MOD(YEAR(V$3),'Rent Roll'!$O24)=MOD(YEAR('Rent Roll'!$C24),'Rent Roll'!$O24),MONTH(V$3)=MONTH('Rent Roll'!$C24)),1,0),0)</f>
        <v>0</v>
      </c>
      <c r="W182" s="567">
        <f>IFERROR(IF(AND(NOT(YEAR(W$3)&lt;=YEAR('Rent Roll'!$C24)+'Rent Roll'!$P24-1),MOD(YEAR(W$3),'Rent Roll'!$O24)=MOD(YEAR('Rent Roll'!$C24),'Rent Roll'!$O24),MONTH(W$3)=MONTH('Rent Roll'!$C24)),1,0),0)</f>
        <v>0</v>
      </c>
      <c r="X182" s="567">
        <f>IFERROR(IF(AND(NOT(YEAR(X$3)&lt;=YEAR('Rent Roll'!$C24)+'Rent Roll'!$P24-1),MOD(YEAR(X$3),'Rent Roll'!$O24)=MOD(YEAR('Rent Roll'!$C24),'Rent Roll'!$O24),MONTH(X$3)=MONTH('Rent Roll'!$C24)),1,0),0)</f>
        <v>0</v>
      </c>
      <c r="Y182" s="567">
        <f>IFERROR(IF(AND(NOT(YEAR(Y$3)&lt;=YEAR('Rent Roll'!$C24)+'Rent Roll'!$P24-1),MOD(YEAR(Y$3),'Rent Roll'!$O24)=MOD(YEAR('Rent Roll'!$C24),'Rent Roll'!$O24),MONTH(Y$3)=MONTH('Rent Roll'!$C24)),1,0),0)</f>
        <v>0</v>
      </c>
      <c r="Z182" s="567">
        <f>IFERROR(IF(AND(NOT(YEAR(Z$3)&lt;=YEAR('Rent Roll'!$C24)+'Rent Roll'!$P24-1),MOD(YEAR(Z$3),'Rent Roll'!$O24)=MOD(YEAR('Rent Roll'!$C24),'Rent Roll'!$O24),MONTH(Z$3)=MONTH('Rent Roll'!$C24)),1,0),0)</f>
        <v>0</v>
      </c>
      <c r="AA182" s="567">
        <f>IFERROR(IF(AND(NOT(YEAR(AA$3)&lt;=YEAR('Rent Roll'!$C24)+'Rent Roll'!$P24-1),MOD(YEAR(AA$3),'Rent Roll'!$O24)=MOD(YEAR('Rent Roll'!$C24),'Rent Roll'!$O24),MONTH(AA$3)=MONTH('Rent Roll'!$C24)),1,0),0)</f>
        <v>0</v>
      </c>
      <c r="AB182" s="567">
        <f>IFERROR(IF(AND(NOT(YEAR(AB$3)&lt;=YEAR('Rent Roll'!$C24)+'Rent Roll'!$P24-1),MOD(YEAR(AB$3),'Rent Roll'!$O24)=MOD(YEAR('Rent Roll'!$C24),'Rent Roll'!$O24),MONTH(AB$3)=MONTH('Rent Roll'!$C24)),1,0),0)</f>
        <v>0</v>
      </c>
      <c r="AC182" s="567">
        <f>IFERROR(IF(AND(NOT(YEAR(AC$3)&lt;=YEAR('Rent Roll'!$C24)+'Rent Roll'!$P24-1),MOD(YEAR(AC$3),'Rent Roll'!$O24)=MOD(YEAR('Rent Roll'!$C24),'Rent Roll'!$O24),MONTH(AC$3)=MONTH('Rent Roll'!$C24)),1,0),0)</f>
        <v>0</v>
      </c>
      <c r="AD182" s="767">
        <f>IFERROR(IF(AND(NOT(YEAR(AD$3)&lt;=YEAR('Rent Roll'!$C24)+'Rent Roll'!$P24-1),MOD(YEAR(AD$3),'Rent Roll'!$O24)=MOD(YEAR('Rent Roll'!$C24),'Rent Roll'!$O24),MONTH(AD$3)=MONTH('Rent Roll'!$C24)),1,0),0)</f>
        <v>0</v>
      </c>
      <c r="AE182" s="768">
        <f>IFERROR(IF(AND(NOT(YEAR(AE$3)&lt;=YEAR('Rent Roll'!$C24)+'Rent Roll'!$P24-1),MOD(YEAR(AE$3),'Rent Roll'!$O24)=MOD(YEAR('Rent Roll'!$C24),'Rent Roll'!$O24),MONTH(AE$3)=MONTH('Rent Roll'!$C24)),1,0),0)</f>
        <v>0</v>
      </c>
      <c r="AF182" s="567">
        <f>IFERROR(IF(AND(NOT(YEAR(AF$3)&lt;=YEAR('Rent Roll'!$C24)+'Rent Roll'!$P24-1),MOD(YEAR(AF$3),'Rent Roll'!$O24)=MOD(YEAR('Rent Roll'!$C24),'Rent Roll'!$O24),MONTH(AF$3)=MONTH('Rent Roll'!$C24)),1,0),0)</f>
        <v>0</v>
      </c>
      <c r="AG182" s="567">
        <f>IFERROR(IF(AND(NOT(YEAR(AG$3)&lt;=YEAR('Rent Roll'!$C24)+'Rent Roll'!$P24-1),MOD(YEAR(AG$3),'Rent Roll'!$O24)=MOD(YEAR('Rent Roll'!$C24),'Rent Roll'!$O24),MONTH(AG$3)=MONTH('Rent Roll'!$C24)),1,0),0)</f>
        <v>0</v>
      </c>
      <c r="AH182" s="567">
        <f>IFERROR(IF(AND(NOT(YEAR(AH$3)&lt;=YEAR('Rent Roll'!$C24)+'Rent Roll'!$P24-1),MOD(YEAR(AH$3),'Rent Roll'!$O24)=MOD(YEAR('Rent Roll'!$C24),'Rent Roll'!$O24),MONTH(AH$3)=MONTH('Rent Roll'!$C24)),1,0),0)</f>
        <v>0</v>
      </c>
      <c r="AI182" s="567">
        <f>IFERROR(IF(AND(NOT(YEAR(AI$3)&lt;=YEAR('Rent Roll'!$C24)+'Rent Roll'!$P24-1),MOD(YEAR(AI$3),'Rent Roll'!$O24)=MOD(YEAR('Rent Roll'!$C24),'Rent Roll'!$O24),MONTH(AI$3)=MONTH('Rent Roll'!$C24)),1,0),0)</f>
        <v>0</v>
      </c>
      <c r="AJ182" s="567">
        <f>IFERROR(IF(AND(NOT(YEAR(AJ$3)&lt;=YEAR('Rent Roll'!$C24)+'Rent Roll'!$P24-1),MOD(YEAR(AJ$3),'Rent Roll'!$O24)=MOD(YEAR('Rent Roll'!$C24),'Rent Roll'!$O24),MONTH(AJ$3)=MONTH('Rent Roll'!$C24)),1,0),0)</f>
        <v>0</v>
      </c>
      <c r="AK182" s="567">
        <f>IFERROR(IF(AND(NOT(YEAR(AK$3)&lt;=YEAR('Rent Roll'!$C24)+'Rent Roll'!$P24-1),MOD(YEAR(AK$3),'Rent Roll'!$O24)=MOD(YEAR('Rent Roll'!$C24),'Rent Roll'!$O24),MONTH(AK$3)=MONTH('Rent Roll'!$C24)),1,0),0)</f>
        <v>0</v>
      </c>
      <c r="AL182" s="567">
        <f>IFERROR(IF(AND(NOT(YEAR(AL$3)&lt;=YEAR('Rent Roll'!$C24)+'Rent Roll'!$P24-1),MOD(YEAR(AL$3),'Rent Roll'!$O24)=MOD(YEAR('Rent Roll'!$C24),'Rent Roll'!$O24),MONTH(AL$3)=MONTH('Rent Roll'!$C24)),1,0),0)</f>
        <v>0</v>
      </c>
      <c r="AM182" s="567">
        <f>IFERROR(IF(AND(NOT(YEAR(AM$3)&lt;=YEAR('Rent Roll'!$C24)+'Rent Roll'!$P24-1),MOD(YEAR(AM$3),'Rent Roll'!$O24)=MOD(YEAR('Rent Roll'!$C24),'Rent Roll'!$O24),MONTH(AM$3)=MONTH('Rent Roll'!$C24)),1,0),0)</f>
        <v>0</v>
      </c>
      <c r="AN182" s="567">
        <f>IFERROR(IF(AND(NOT(YEAR(AN$3)&lt;=YEAR('Rent Roll'!$C24)+'Rent Roll'!$P24-1),MOD(YEAR(AN$3),'Rent Roll'!$O24)=MOD(YEAR('Rent Roll'!$C24),'Rent Roll'!$O24),MONTH(AN$3)=MONTH('Rent Roll'!$C24)),1,0),0)</f>
        <v>0</v>
      </c>
      <c r="AO182" s="567">
        <f>IFERROR(IF(AND(NOT(YEAR(AO$3)&lt;=YEAR('Rent Roll'!$C24)+'Rent Roll'!$P24-1),MOD(YEAR(AO$3),'Rent Roll'!$O24)=MOD(YEAR('Rent Roll'!$C24),'Rent Roll'!$O24),MONTH(AO$3)=MONTH('Rent Roll'!$C24)),1,0),0)</f>
        <v>0</v>
      </c>
      <c r="AP182" s="767">
        <f>IFERROR(IF(AND(NOT(YEAR(AP$3)&lt;=YEAR('Rent Roll'!$C24)+'Rent Roll'!$P24-1),MOD(YEAR(AP$3),'Rent Roll'!$O24)=MOD(YEAR('Rent Roll'!$C24),'Rent Roll'!$O24),MONTH(AP$3)=MONTH('Rent Roll'!$C24)),1,0),0)</f>
        <v>0</v>
      </c>
      <c r="AQ182" s="768">
        <f>IFERROR(IF(AND(NOT(YEAR(AQ$3)&lt;=YEAR('Rent Roll'!$C24)+'Rent Roll'!$P24-1),MOD(YEAR(AQ$3),'Rent Roll'!$O24)=MOD(YEAR('Rent Roll'!$C24),'Rent Roll'!$O24),MONTH(AQ$3)=MONTH('Rent Roll'!$C24)),1,0),0)</f>
        <v>0</v>
      </c>
      <c r="AR182" s="567">
        <f>IFERROR(IF(AND(NOT(YEAR(AR$3)&lt;=YEAR('Rent Roll'!$C24)+'Rent Roll'!$P24-1),MOD(YEAR(AR$3),'Rent Roll'!$O24)=MOD(YEAR('Rent Roll'!$C24),'Rent Roll'!$O24),MONTH(AR$3)=MONTH('Rent Roll'!$C24)),1,0),0)</f>
        <v>0</v>
      </c>
      <c r="AS182" s="567">
        <f>IFERROR(IF(AND(NOT(YEAR(AS$3)&lt;=YEAR('Rent Roll'!$C24)+'Rent Roll'!$P24-1),MOD(YEAR(AS$3),'Rent Roll'!$O24)=MOD(YEAR('Rent Roll'!$C24),'Rent Roll'!$O24),MONTH(AS$3)=MONTH('Rent Roll'!$C24)),1,0),0)</f>
        <v>0</v>
      </c>
      <c r="AT182" s="567">
        <f>IFERROR(IF(AND(NOT(YEAR(AT$3)&lt;=YEAR('Rent Roll'!$C24)+'Rent Roll'!$P24-1),MOD(YEAR(AT$3),'Rent Roll'!$O24)=MOD(YEAR('Rent Roll'!$C24),'Rent Roll'!$O24),MONTH(AT$3)=MONTH('Rent Roll'!$C24)),1,0),0)</f>
        <v>0</v>
      </c>
      <c r="AU182" s="567">
        <f>IFERROR(IF(AND(NOT(YEAR(AU$3)&lt;=YEAR('Rent Roll'!$C24)+'Rent Roll'!$P24-1),MOD(YEAR(AU$3),'Rent Roll'!$O24)=MOD(YEAR('Rent Roll'!$C24),'Rent Roll'!$O24),MONTH(AU$3)=MONTH('Rent Roll'!$C24)),1,0),0)</f>
        <v>0</v>
      </c>
      <c r="AV182" s="567">
        <f>IFERROR(IF(AND(NOT(YEAR(AV$3)&lt;=YEAR('Rent Roll'!$C24)+'Rent Roll'!$P24-1),MOD(YEAR(AV$3),'Rent Roll'!$O24)=MOD(YEAR('Rent Roll'!$C24),'Rent Roll'!$O24),MONTH(AV$3)=MONTH('Rent Roll'!$C24)),1,0),0)</f>
        <v>0</v>
      </c>
      <c r="AW182" s="567">
        <f>IFERROR(IF(AND(NOT(YEAR(AW$3)&lt;=YEAR('Rent Roll'!$C24)+'Rent Roll'!$P24-1),MOD(YEAR(AW$3),'Rent Roll'!$O24)=MOD(YEAR('Rent Roll'!$C24),'Rent Roll'!$O24),MONTH(AW$3)=MONTH('Rent Roll'!$C24)),1,0),0)</f>
        <v>0</v>
      </c>
      <c r="AX182" s="567">
        <f>IFERROR(IF(AND(NOT(YEAR(AX$3)&lt;=YEAR('Rent Roll'!$C24)+'Rent Roll'!$P24-1),MOD(YEAR(AX$3),'Rent Roll'!$O24)=MOD(YEAR('Rent Roll'!$C24),'Rent Roll'!$O24),MONTH(AX$3)=MONTH('Rent Roll'!$C24)),1,0),0)</f>
        <v>0</v>
      </c>
      <c r="AY182" s="567">
        <f>IFERROR(IF(AND(NOT(YEAR(AY$3)&lt;=YEAR('Rent Roll'!$C24)+'Rent Roll'!$P24-1),MOD(YEAR(AY$3),'Rent Roll'!$O24)=MOD(YEAR('Rent Roll'!$C24),'Rent Roll'!$O24),MONTH(AY$3)=MONTH('Rent Roll'!$C24)),1,0),0)</f>
        <v>0</v>
      </c>
      <c r="AZ182" s="567">
        <f>IFERROR(IF(AND(NOT(YEAR(AZ$3)&lt;=YEAR('Rent Roll'!$C24)+'Rent Roll'!$P24-1),MOD(YEAR(AZ$3),'Rent Roll'!$O24)=MOD(YEAR('Rent Roll'!$C24),'Rent Roll'!$O24),MONTH(AZ$3)=MONTH('Rent Roll'!$C24)),1,0),0)</f>
        <v>0</v>
      </c>
      <c r="BA182" s="567">
        <f>IFERROR(IF(AND(NOT(YEAR(BA$3)&lt;=YEAR('Rent Roll'!$C24)+'Rent Roll'!$P24-1),MOD(YEAR(BA$3),'Rent Roll'!$O24)=MOD(YEAR('Rent Roll'!$C24),'Rent Roll'!$O24),MONTH(BA$3)=MONTH('Rent Roll'!$C24)),1,0),0)</f>
        <v>0</v>
      </c>
      <c r="BB182" s="767">
        <f>IFERROR(IF(AND(NOT(YEAR(BB$3)&lt;=YEAR('Rent Roll'!$C24)+'Rent Roll'!$P24-1),MOD(YEAR(BB$3),'Rent Roll'!$O24)=MOD(YEAR('Rent Roll'!$C24),'Rent Roll'!$O24),MONTH(BB$3)=MONTH('Rent Roll'!$C24)),1,0),0)</f>
        <v>0</v>
      </c>
      <c r="BC182" s="768">
        <f>IFERROR(IF(AND(NOT(YEAR(BC$3)&lt;=YEAR('Rent Roll'!$C24)+'Rent Roll'!$P24-1),MOD(YEAR(BC$3),'Rent Roll'!$O24)=MOD(YEAR('Rent Roll'!$C24),'Rent Roll'!$O24),MONTH(BC$3)=MONTH('Rent Roll'!$C24)),1,0),0)</f>
        <v>0</v>
      </c>
      <c r="BD182" s="567">
        <f>IFERROR(IF(AND(NOT(YEAR(BD$3)&lt;=YEAR('Rent Roll'!$C24)+'Rent Roll'!$P24-1),MOD(YEAR(BD$3),'Rent Roll'!$O24)=MOD(YEAR('Rent Roll'!$C24),'Rent Roll'!$O24),MONTH(BD$3)=MONTH('Rent Roll'!$C24)),1,0),0)</f>
        <v>0</v>
      </c>
      <c r="BE182" s="567">
        <f>IFERROR(IF(AND(NOT(YEAR(BE$3)&lt;=YEAR('Rent Roll'!$C24)+'Rent Roll'!$P24-1),MOD(YEAR(BE$3),'Rent Roll'!$O24)=MOD(YEAR('Rent Roll'!$C24),'Rent Roll'!$O24),MONTH(BE$3)=MONTH('Rent Roll'!$C24)),1,0),0)</f>
        <v>0</v>
      </c>
      <c r="BF182" s="567">
        <f>IFERROR(IF(AND(NOT(YEAR(BF$3)&lt;=YEAR('Rent Roll'!$C24)+'Rent Roll'!$P24-1),MOD(YEAR(BF$3),'Rent Roll'!$O24)=MOD(YEAR('Rent Roll'!$C24),'Rent Roll'!$O24),MONTH(BF$3)=MONTH('Rent Roll'!$C24)),1,0),0)</f>
        <v>0</v>
      </c>
      <c r="BG182" s="567">
        <f>IFERROR(IF(AND(NOT(YEAR(BG$3)&lt;=YEAR('Rent Roll'!$C24)+'Rent Roll'!$P24-1),MOD(YEAR(BG$3),'Rent Roll'!$O24)=MOD(YEAR('Rent Roll'!$C24),'Rent Roll'!$O24),MONTH(BG$3)=MONTH('Rent Roll'!$C24)),1,0),0)</f>
        <v>0</v>
      </c>
      <c r="BH182" s="567">
        <f>IFERROR(IF(AND(NOT(YEAR(BH$3)&lt;=YEAR('Rent Roll'!$C24)+'Rent Roll'!$P24-1),MOD(YEAR(BH$3),'Rent Roll'!$O24)=MOD(YEAR('Rent Roll'!$C24),'Rent Roll'!$O24),MONTH(BH$3)=MONTH('Rent Roll'!$C24)),1,0),0)</f>
        <v>0</v>
      </c>
      <c r="BI182" s="567">
        <f>IFERROR(IF(AND(NOT(YEAR(BI$3)&lt;=YEAR('Rent Roll'!$C24)+'Rent Roll'!$P24-1),MOD(YEAR(BI$3),'Rent Roll'!$O24)=MOD(YEAR('Rent Roll'!$C24),'Rent Roll'!$O24),MONTH(BI$3)=MONTH('Rent Roll'!$C24)),1,0),0)</f>
        <v>0</v>
      </c>
      <c r="BJ182" s="567">
        <f>IFERROR(IF(AND(NOT(YEAR(BJ$3)&lt;=YEAR('Rent Roll'!$C24)+'Rent Roll'!$P24-1),MOD(YEAR(BJ$3),'Rent Roll'!$O24)=MOD(YEAR('Rent Roll'!$C24),'Rent Roll'!$O24),MONTH(BJ$3)=MONTH('Rent Roll'!$C24)),1,0),0)</f>
        <v>0</v>
      </c>
      <c r="BK182" s="567">
        <f>IFERROR(IF(AND(NOT(YEAR(BK$3)&lt;=YEAR('Rent Roll'!$C24)+'Rent Roll'!$P24-1),MOD(YEAR(BK$3),'Rent Roll'!$O24)=MOD(YEAR('Rent Roll'!$C24),'Rent Roll'!$O24),MONTH(BK$3)=MONTH('Rent Roll'!$C24)),1,0),0)</f>
        <v>0</v>
      </c>
      <c r="BL182" s="567">
        <f>IFERROR(IF(AND(NOT(YEAR(BL$3)&lt;=YEAR('Rent Roll'!$C24)+'Rent Roll'!$P24-1),MOD(YEAR(BL$3),'Rent Roll'!$O24)=MOD(YEAR('Rent Roll'!$C24),'Rent Roll'!$O24),MONTH(BL$3)=MONTH('Rent Roll'!$C24)),1,0),0)</f>
        <v>0</v>
      </c>
      <c r="BM182" s="567">
        <f>IFERROR(IF(AND(NOT(YEAR(BM$3)&lt;=YEAR('Rent Roll'!$C24)+'Rent Roll'!$P24-1),MOD(YEAR(BM$3),'Rent Roll'!$O24)=MOD(YEAR('Rent Roll'!$C24),'Rent Roll'!$O24),MONTH(BM$3)=MONTH('Rent Roll'!$C24)),1,0),0)</f>
        <v>0</v>
      </c>
      <c r="BN182" s="767">
        <f>IFERROR(IF(AND(NOT(YEAR(BN$3)&lt;=YEAR('Rent Roll'!$C24)+'Rent Roll'!$P24-1),MOD(YEAR(BN$3),'Rent Roll'!$O24)=MOD(YEAR('Rent Roll'!$C24),'Rent Roll'!$O24),MONTH(BN$3)=MONTH('Rent Roll'!$C24)),1,0),0)</f>
        <v>0</v>
      </c>
      <c r="BO182" s="768">
        <f>IFERROR(IF(AND(NOT(YEAR(BO$3)&lt;=YEAR('Rent Roll'!$C24)+'Rent Roll'!$P24-1),MOD(YEAR(BO$3),'Rent Roll'!$O24)=MOD(YEAR('Rent Roll'!$C24),'Rent Roll'!$O24),MONTH(BO$3)=MONTH('Rent Roll'!$C24)),1,0),0)</f>
        <v>0</v>
      </c>
      <c r="BP182" s="567">
        <f>IFERROR(IF(AND(NOT(YEAR(BP$3)&lt;=YEAR('Rent Roll'!$C24)+'Rent Roll'!$P24-1),MOD(YEAR(BP$3),'Rent Roll'!$O24)=MOD(YEAR('Rent Roll'!$C24),'Rent Roll'!$O24),MONTH(BP$3)=MONTH('Rent Roll'!$C24)),1,0),0)</f>
        <v>0</v>
      </c>
      <c r="BQ182" s="567">
        <f>IFERROR(IF(AND(NOT(YEAR(BQ$3)&lt;=YEAR('Rent Roll'!$C24)+'Rent Roll'!$P24-1),MOD(YEAR(BQ$3),'Rent Roll'!$O24)=MOD(YEAR('Rent Roll'!$C24),'Rent Roll'!$O24),MONTH(BQ$3)=MONTH('Rent Roll'!$C24)),1,0),0)</f>
        <v>0</v>
      </c>
      <c r="BR182" s="567">
        <f>IFERROR(IF(AND(NOT(YEAR(BR$3)&lt;=YEAR('Rent Roll'!$C24)+'Rent Roll'!$P24-1),MOD(YEAR(BR$3),'Rent Roll'!$O24)=MOD(YEAR('Rent Roll'!$C24),'Rent Roll'!$O24),MONTH(BR$3)=MONTH('Rent Roll'!$C24)),1,0),0)</f>
        <v>0</v>
      </c>
      <c r="BS182" s="567">
        <f>IFERROR(IF(AND(NOT(YEAR(BS$3)&lt;=YEAR('Rent Roll'!$C24)+'Rent Roll'!$P24-1),MOD(YEAR(BS$3),'Rent Roll'!$O24)=MOD(YEAR('Rent Roll'!$C24),'Rent Roll'!$O24),MONTH(BS$3)=MONTH('Rent Roll'!$C24)),1,0),0)</f>
        <v>0</v>
      </c>
      <c r="BT182" s="567">
        <f>IFERROR(IF(AND(NOT(YEAR(BT$3)&lt;=YEAR('Rent Roll'!$C24)+'Rent Roll'!$P24-1),MOD(YEAR(BT$3),'Rent Roll'!$O24)=MOD(YEAR('Rent Roll'!$C24),'Rent Roll'!$O24),MONTH(BT$3)=MONTH('Rent Roll'!$C24)),1,0),0)</f>
        <v>0</v>
      </c>
      <c r="BU182" s="567">
        <f>IFERROR(IF(AND(NOT(YEAR(BU$3)&lt;=YEAR('Rent Roll'!$C24)+'Rent Roll'!$P24-1),MOD(YEAR(BU$3),'Rent Roll'!$O24)=MOD(YEAR('Rent Roll'!$C24),'Rent Roll'!$O24),MONTH(BU$3)=MONTH('Rent Roll'!$C24)),1,0),0)</f>
        <v>0</v>
      </c>
      <c r="BV182" s="567">
        <f>IFERROR(IF(AND(NOT(YEAR(BV$3)&lt;=YEAR('Rent Roll'!$C24)+'Rent Roll'!$P24-1),MOD(YEAR(BV$3),'Rent Roll'!$O24)=MOD(YEAR('Rent Roll'!$C24),'Rent Roll'!$O24),MONTH(BV$3)=MONTH('Rent Roll'!$C24)),1,0),0)</f>
        <v>0</v>
      </c>
      <c r="BW182" s="567">
        <f>IFERROR(IF(AND(NOT(YEAR(BW$3)&lt;=YEAR('Rent Roll'!$C24)+'Rent Roll'!$P24-1),MOD(YEAR(BW$3),'Rent Roll'!$O24)=MOD(YEAR('Rent Roll'!$C24),'Rent Roll'!$O24),MONTH(BW$3)=MONTH('Rent Roll'!$C24)),1,0),0)</f>
        <v>0</v>
      </c>
      <c r="BX182" s="567">
        <f>IFERROR(IF(AND(NOT(YEAR(BX$3)&lt;=YEAR('Rent Roll'!$C24)+'Rent Roll'!$P24-1),MOD(YEAR(BX$3),'Rent Roll'!$O24)=MOD(YEAR('Rent Roll'!$C24),'Rent Roll'!$O24),MONTH(BX$3)=MONTH('Rent Roll'!$C24)),1,0),0)</f>
        <v>0</v>
      </c>
      <c r="BY182" s="567">
        <f>IFERROR(IF(AND(NOT(YEAR(BY$3)&lt;=YEAR('Rent Roll'!$C24)+'Rent Roll'!$P24-1),MOD(YEAR(BY$3),'Rent Roll'!$O24)=MOD(YEAR('Rent Roll'!$C24),'Rent Roll'!$O24),MONTH(BY$3)=MONTH('Rent Roll'!$C24)),1,0),0)</f>
        <v>0</v>
      </c>
      <c r="BZ182" s="767">
        <f>IFERROR(IF(AND(NOT(YEAR(BZ$3)&lt;=YEAR('Rent Roll'!$C24)+'Rent Roll'!$P24-1),MOD(YEAR(BZ$3),'Rent Roll'!$O24)=MOD(YEAR('Rent Roll'!$C24),'Rent Roll'!$O24),MONTH(BZ$3)=MONTH('Rent Roll'!$C24)),1,0),0)</f>
        <v>0</v>
      </c>
      <c r="CA182" s="768">
        <f>IFERROR(IF(AND(NOT(YEAR(CA$3)&lt;=YEAR('Rent Roll'!$C24)+'Rent Roll'!$P24-1),MOD(YEAR(CA$3),'Rent Roll'!$O24)=MOD(YEAR('Rent Roll'!$C24),'Rent Roll'!$O24),MONTH(CA$3)=MONTH('Rent Roll'!$C24)),1,0),0)</f>
        <v>0</v>
      </c>
      <c r="CB182" s="567">
        <f>IFERROR(IF(AND(NOT(YEAR(CB$3)&lt;=YEAR('Rent Roll'!$C24)+'Rent Roll'!$P24-1),MOD(YEAR(CB$3),'Rent Roll'!$O24)=MOD(YEAR('Rent Roll'!$C24),'Rent Roll'!$O24),MONTH(CB$3)=MONTH('Rent Roll'!$C24)),1,0),0)</f>
        <v>0</v>
      </c>
      <c r="CC182" s="567">
        <f>IFERROR(IF(AND(NOT(YEAR(CC$3)&lt;=YEAR('Rent Roll'!$C24)+'Rent Roll'!$P24-1),MOD(YEAR(CC$3),'Rent Roll'!$O24)=MOD(YEAR('Rent Roll'!$C24),'Rent Roll'!$O24),MONTH(CC$3)=MONTH('Rent Roll'!$C24)),1,0),0)</f>
        <v>0</v>
      </c>
      <c r="CD182" s="567">
        <f>IFERROR(IF(AND(NOT(YEAR(CD$3)&lt;=YEAR('Rent Roll'!$C24)+'Rent Roll'!$P24-1),MOD(YEAR(CD$3),'Rent Roll'!$O24)=MOD(YEAR('Rent Roll'!$C24),'Rent Roll'!$O24),MONTH(CD$3)=MONTH('Rent Roll'!$C24)),1,0),0)</f>
        <v>0</v>
      </c>
      <c r="CE182" s="567">
        <f>IFERROR(IF(AND(NOT(YEAR(CE$3)&lt;=YEAR('Rent Roll'!$C24)+'Rent Roll'!$P24-1),MOD(YEAR(CE$3),'Rent Roll'!$O24)=MOD(YEAR('Rent Roll'!$C24),'Rent Roll'!$O24),MONTH(CE$3)=MONTH('Rent Roll'!$C24)),1,0),0)</f>
        <v>0</v>
      </c>
      <c r="CF182" s="567">
        <f>IFERROR(IF(AND(NOT(YEAR(CF$3)&lt;=YEAR('Rent Roll'!$C24)+'Rent Roll'!$P24-1),MOD(YEAR(CF$3),'Rent Roll'!$O24)=MOD(YEAR('Rent Roll'!$C24),'Rent Roll'!$O24),MONTH(CF$3)=MONTH('Rent Roll'!$C24)),1,0),0)</f>
        <v>0</v>
      </c>
      <c r="CG182" s="567">
        <f>IFERROR(IF(AND(NOT(YEAR(CG$3)&lt;=YEAR('Rent Roll'!$C24)+'Rent Roll'!$P24-1),MOD(YEAR(CG$3),'Rent Roll'!$O24)=MOD(YEAR('Rent Roll'!$C24),'Rent Roll'!$O24),MONTH(CG$3)=MONTH('Rent Roll'!$C24)),1,0),0)</f>
        <v>0</v>
      </c>
      <c r="CH182" s="567">
        <f>IFERROR(IF(AND(NOT(YEAR(CH$3)&lt;=YEAR('Rent Roll'!$C24)+'Rent Roll'!$P24-1),MOD(YEAR(CH$3),'Rent Roll'!$O24)=MOD(YEAR('Rent Roll'!$C24),'Rent Roll'!$O24),MONTH(CH$3)=MONTH('Rent Roll'!$C24)),1,0),0)</f>
        <v>0</v>
      </c>
      <c r="CI182" s="567">
        <f>IFERROR(IF(AND(NOT(YEAR(CI$3)&lt;=YEAR('Rent Roll'!$C24)+'Rent Roll'!$P24-1),MOD(YEAR(CI$3),'Rent Roll'!$O24)=MOD(YEAR('Rent Roll'!$C24),'Rent Roll'!$O24),MONTH(CI$3)=MONTH('Rent Roll'!$C24)),1,0),0)</f>
        <v>0</v>
      </c>
      <c r="CJ182" s="567">
        <f>IFERROR(IF(AND(NOT(YEAR(CJ$3)&lt;=YEAR('Rent Roll'!$C24)+'Rent Roll'!$P24-1),MOD(YEAR(CJ$3),'Rent Roll'!$O24)=MOD(YEAR('Rent Roll'!$C24),'Rent Roll'!$O24),MONTH(CJ$3)=MONTH('Rent Roll'!$C24)),1,0),0)</f>
        <v>0</v>
      </c>
      <c r="CK182" s="567">
        <f>IFERROR(IF(AND(NOT(YEAR(CK$3)&lt;=YEAR('Rent Roll'!$C24)+'Rent Roll'!$P24-1),MOD(YEAR(CK$3),'Rent Roll'!$O24)=MOD(YEAR('Rent Roll'!$C24),'Rent Roll'!$O24),MONTH(CK$3)=MONTH('Rent Roll'!$C24)),1,0),0)</f>
        <v>0</v>
      </c>
      <c r="CL182" s="767">
        <f>IFERROR(IF(AND(NOT(YEAR(CL$3)&lt;=YEAR('Rent Roll'!$C24)+'Rent Roll'!$P24-1),MOD(YEAR(CL$3),'Rent Roll'!$O24)=MOD(YEAR('Rent Roll'!$C24),'Rent Roll'!$O24),MONTH(CL$3)=MONTH('Rent Roll'!$C24)),1,0),0)</f>
        <v>0</v>
      </c>
      <c r="CM182" s="768">
        <f>IFERROR(IF(AND(NOT(YEAR(CM$3)&lt;=YEAR('Rent Roll'!$C24)+'Rent Roll'!$P24-1),MOD(YEAR(CM$3),'Rent Roll'!$O24)=MOD(YEAR('Rent Roll'!$C24),'Rent Roll'!$O24),MONTH(CM$3)=MONTH('Rent Roll'!$C24)),1,0),0)</f>
        <v>0</v>
      </c>
      <c r="CN182" s="567">
        <f>IFERROR(IF(AND(NOT(YEAR(CN$3)&lt;=YEAR('Rent Roll'!$C24)+'Rent Roll'!$P24-1),MOD(YEAR(CN$3),'Rent Roll'!$O24)=MOD(YEAR('Rent Roll'!$C24),'Rent Roll'!$O24),MONTH(CN$3)=MONTH('Rent Roll'!$C24)),1,0),0)</f>
        <v>0</v>
      </c>
      <c r="CO182" s="567">
        <f>IFERROR(IF(AND(NOT(YEAR(CO$3)&lt;=YEAR('Rent Roll'!$C24)+'Rent Roll'!$P24-1),MOD(YEAR(CO$3),'Rent Roll'!$O24)=MOD(YEAR('Rent Roll'!$C24),'Rent Roll'!$O24),MONTH(CO$3)=MONTH('Rent Roll'!$C24)),1,0),0)</f>
        <v>0</v>
      </c>
      <c r="CP182" s="567">
        <f>IFERROR(IF(AND(NOT(YEAR(CP$3)&lt;=YEAR('Rent Roll'!$C24)+'Rent Roll'!$P24-1),MOD(YEAR(CP$3),'Rent Roll'!$O24)=MOD(YEAR('Rent Roll'!$C24),'Rent Roll'!$O24),MONTH(CP$3)=MONTH('Rent Roll'!$C24)),1,0),0)</f>
        <v>0</v>
      </c>
      <c r="CQ182" s="567">
        <f>IFERROR(IF(AND(NOT(YEAR(CQ$3)&lt;=YEAR('Rent Roll'!$C24)+'Rent Roll'!$P24-1),MOD(YEAR(CQ$3),'Rent Roll'!$O24)=MOD(YEAR('Rent Roll'!$C24),'Rent Roll'!$O24),MONTH(CQ$3)=MONTH('Rent Roll'!$C24)),1,0),0)</f>
        <v>0</v>
      </c>
      <c r="CR182" s="567">
        <f>IFERROR(IF(AND(NOT(YEAR(CR$3)&lt;=YEAR('Rent Roll'!$C24)+'Rent Roll'!$P24-1),MOD(YEAR(CR$3),'Rent Roll'!$O24)=MOD(YEAR('Rent Roll'!$C24),'Rent Roll'!$O24),MONTH(CR$3)=MONTH('Rent Roll'!$C24)),1,0),0)</f>
        <v>0</v>
      </c>
      <c r="CS182" s="567">
        <f>IFERROR(IF(AND(NOT(YEAR(CS$3)&lt;=YEAR('Rent Roll'!$C24)+'Rent Roll'!$P24-1),MOD(YEAR(CS$3),'Rent Roll'!$O24)=MOD(YEAR('Rent Roll'!$C24),'Rent Roll'!$O24),MONTH(CS$3)=MONTH('Rent Roll'!$C24)),1,0),0)</f>
        <v>0</v>
      </c>
      <c r="CT182" s="567">
        <f>IFERROR(IF(AND(NOT(YEAR(CT$3)&lt;=YEAR('Rent Roll'!$C24)+'Rent Roll'!$P24-1),MOD(YEAR(CT$3),'Rent Roll'!$O24)=MOD(YEAR('Rent Roll'!$C24),'Rent Roll'!$O24),MONTH(CT$3)=MONTH('Rent Roll'!$C24)),1,0),0)</f>
        <v>0</v>
      </c>
      <c r="CU182" s="567">
        <f>IFERROR(IF(AND(NOT(YEAR(CU$3)&lt;=YEAR('Rent Roll'!$C24)+'Rent Roll'!$P24-1),MOD(YEAR(CU$3),'Rent Roll'!$O24)=MOD(YEAR('Rent Roll'!$C24),'Rent Roll'!$O24),MONTH(CU$3)=MONTH('Rent Roll'!$C24)),1,0),0)</f>
        <v>0</v>
      </c>
      <c r="CV182" s="567">
        <f>IFERROR(IF(AND(NOT(YEAR(CV$3)&lt;=YEAR('Rent Roll'!$C24)+'Rent Roll'!$P24-1),MOD(YEAR(CV$3),'Rent Roll'!$O24)=MOD(YEAR('Rent Roll'!$C24),'Rent Roll'!$O24),MONTH(CV$3)=MONTH('Rent Roll'!$C24)),1,0),0)</f>
        <v>0</v>
      </c>
      <c r="CW182" s="567">
        <f>IFERROR(IF(AND(NOT(YEAR(CW$3)&lt;=YEAR('Rent Roll'!$C24)+'Rent Roll'!$P24-1),MOD(YEAR(CW$3),'Rent Roll'!$O24)=MOD(YEAR('Rent Roll'!$C24),'Rent Roll'!$O24),MONTH(CW$3)=MONTH('Rent Roll'!$C24)),1,0),0)</f>
        <v>0</v>
      </c>
      <c r="CX182" s="767">
        <f>IFERROR(IF(AND(NOT(YEAR(CX$3)&lt;=YEAR('Rent Roll'!$C24)+'Rent Roll'!$P24-1),MOD(YEAR(CX$3),'Rent Roll'!$O24)=MOD(YEAR('Rent Roll'!$C24),'Rent Roll'!$O24),MONTH(CX$3)=MONTH('Rent Roll'!$C24)),1,0),0)</f>
        <v>0</v>
      </c>
      <c r="CY182" s="768">
        <f>IFERROR(IF(AND(NOT(YEAR(CY$3)&lt;=YEAR('Rent Roll'!$C24)+'Rent Roll'!$P24-1),MOD(YEAR(CY$3),'Rent Roll'!$O24)=MOD(YEAR('Rent Roll'!$C24),'Rent Roll'!$O24),MONTH(CY$3)=MONTH('Rent Roll'!$C24)),1,0),0)</f>
        <v>0</v>
      </c>
      <c r="CZ182" s="567">
        <f>IFERROR(IF(AND(NOT(YEAR(CZ$3)&lt;=YEAR('Rent Roll'!$C24)+'Rent Roll'!$P24-1),MOD(YEAR(CZ$3),'Rent Roll'!$O24)=MOD(YEAR('Rent Roll'!$C24),'Rent Roll'!$O24),MONTH(CZ$3)=MONTH('Rent Roll'!$C24)),1,0),0)</f>
        <v>0</v>
      </c>
      <c r="DA182" s="567">
        <f>IFERROR(IF(AND(NOT(YEAR(DA$3)&lt;=YEAR('Rent Roll'!$C24)+'Rent Roll'!$P24-1),MOD(YEAR(DA$3),'Rent Roll'!$O24)=MOD(YEAR('Rent Roll'!$C24),'Rent Roll'!$O24),MONTH(DA$3)=MONTH('Rent Roll'!$C24)),1,0),0)</f>
        <v>0</v>
      </c>
      <c r="DB182" s="567">
        <f>IFERROR(IF(AND(NOT(YEAR(DB$3)&lt;=YEAR('Rent Roll'!$C24)+'Rent Roll'!$P24-1),MOD(YEAR(DB$3),'Rent Roll'!$O24)=MOD(YEAR('Rent Roll'!$C24),'Rent Roll'!$O24),MONTH(DB$3)=MONTH('Rent Roll'!$C24)),1,0),0)</f>
        <v>0</v>
      </c>
      <c r="DC182" s="567">
        <f>IFERROR(IF(AND(NOT(YEAR(DC$3)&lt;=YEAR('Rent Roll'!$C24)+'Rent Roll'!$P24-1),MOD(YEAR(DC$3),'Rent Roll'!$O24)=MOD(YEAR('Rent Roll'!$C24),'Rent Roll'!$O24),MONTH(DC$3)=MONTH('Rent Roll'!$C24)),1,0),0)</f>
        <v>0</v>
      </c>
      <c r="DD182" s="567">
        <f>IFERROR(IF(AND(NOT(YEAR(DD$3)&lt;=YEAR('Rent Roll'!$C24)+'Rent Roll'!$P24-1),MOD(YEAR(DD$3),'Rent Roll'!$O24)=MOD(YEAR('Rent Roll'!$C24),'Rent Roll'!$O24),MONTH(DD$3)=MONTH('Rent Roll'!$C24)),1,0),0)</f>
        <v>0</v>
      </c>
      <c r="DE182" s="567">
        <f>IFERROR(IF(AND(NOT(YEAR(DE$3)&lt;=YEAR('Rent Roll'!$C24)+'Rent Roll'!$P24-1),MOD(YEAR(DE$3),'Rent Roll'!$O24)=MOD(YEAR('Rent Roll'!$C24),'Rent Roll'!$O24),MONTH(DE$3)=MONTH('Rent Roll'!$C24)),1,0),0)</f>
        <v>0</v>
      </c>
      <c r="DF182" s="567">
        <f>IFERROR(IF(AND(NOT(YEAR(DF$3)&lt;=YEAR('Rent Roll'!$C24)+'Rent Roll'!$P24-1),MOD(YEAR(DF$3),'Rent Roll'!$O24)=MOD(YEAR('Rent Roll'!$C24),'Rent Roll'!$O24),MONTH(DF$3)=MONTH('Rent Roll'!$C24)),1,0),0)</f>
        <v>0</v>
      </c>
      <c r="DG182" s="567">
        <f>IFERROR(IF(AND(NOT(YEAR(DG$3)&lt;=YEAR('Rent Roll'!$C24)+'Rent Roll'!$P24-1),MOD(YEAR(DG$3),'Rent Roll'!$O24)=MOD(YEAR('Rent Roll'!$C24),'Rent Roll'!$O24),MONTH(DG$3)=MONTH('Rent Roll'!$C24)),1,0),0)</f>
        <v>0</v>
      </c>
      <c r="DH182" s="567">
        <f>IFERROR(IF(AND(NOT(YEAR(DH$3)&lt;=YEAR('Rent Roll'!$C24)+'Rent Roll'!$P24-1),MOD(YEAR(DH$3),'Rent Roll'!$O24)=MOD(YEAR('Rent Roll'!$C24),'Rent Roll'!$O24),MONTH(DH$3)=MONTH('Rent Roll'!$C24)),1,0),0)</f>
        <v>0</v>
      </c>
      <c r="DI182" s="567">
        <f>IFERROR(IF(AND(NOT(YEAR(DI$3)&lt;=YEAR('Rent Roll'!$C24)+'Rent Roll'!$P24-1),MOD(YEAR(DI$3),'Rent Roll'!$O24)=MOD(YEAR('Rent Roll'!$C24),'Rent Roll'!$O24),MONTH(DI$3)=MONTH('Rent Roll'!$C24)),1,0),0)</f>
        <v>0</v>
      </c>
      <c r="DJ182" s="767">
        <f>IFERROR(IF(AND(NOT(YEAR(DJ$3)&lt;=YEAR('Rent Roll'!$C24)+'Rent Roll'!$P24-1),MOD(YEAR(DJ$3),'Rent Roll'!$O24)=MOD(YEAR('Rent Roll'!$C24),'Rent Roll'!$O24),MONTH(DJ$3)=MONTH('Rent Roll'!$C24)),1,0),0)</f>
        <v>0</v>
      </c>
      <c r="DK182" s="768">
        <f>IFERROR(IF(AND(NOT(YEAR(DK$3)&lt;=YEAR('Rent Roll'!$C24)+'Rent Roll'!$P24-1),MOD(YEAR(DK$3),'Rent Roll'!$O24)=MOD(YEAR('Rent Roll'!$C24),'Rent Roll'!$O24),MONTH(DK$3)=MONTH('Rent Roll'!$C24)),1,0),0)</f>
        <v>0</v>
      </c>
      <c r="DL182" s="567">
        <f>IFERROR(IF(AND(NOT(YEAR(DL$3)&lt;=YEAR('Rent Roll'!$C24)+'Rent Roll'!$P24-1),MOD(YEAR(DL$3),'Rent Roll'!$O24)=MOD(YEAR('Rent Roll'!$C24),'Rent Roll'!$O24),MONTH(DL$3)=MONTH('Rent Roll'!$C24)),1,0),0)</f>
        <v>0</v>
      </c>
      <c r="DM182" s="567">
        <f>IFERROR(IF(AND(NOT(YEAR(DM$3)&lt;=YEAR('Rent Roll'!$C24)+'Rent Roll'!$P24-1),MOD(YEAR(DM$3),'Rent Roll'!$O24)=MOD(YEAR('Rent Roll'!$C24),'Rent Roll'!$O24),MONTH(DM$3)=MONTH('Rent Roll'!$C24)),1,0),0)</f>
        <v>0</v>
      </c>
      <c r="DN182" s="567">
        <f>IFERROR(IF(AND(NOT(YEAR(DN$3)&lt;=YEAR('Rent Roll'!$C24)+'Rent Roll'!$P24-1),MOD(YEAR(DN$3),'Rent Roll'!$O24)=MOD(YEAR('Rent Roll'!$C24),'Rent Roll'!$O24),MONTH(DN$3)=MONTH('Rent Roll'!$C24)),1,0),0)</f>
        <v>0</v>
      </c>
      <c r="DO182" s="567">
        <f>IFERROR(IF(AND(NOT(YEAR(DO$3)&lt;=YEAR('Rent Roll'!$C24)+'Rent Roll'!$P24-1),MOD(YEAR(DO$3),'Rent Roll'!$O24)=MOD(YEAR('Rent Roll'!$C24),'Rent Roll'!$O24),MONTH(DO$3)=MONTH('Rent Roll'!$C24)),1,0),0)</f>
        <v>0</v>
      </c>
      <c r="DP182" s="567">
        <f>IFERROR(IF(AND(NOT(YEAR(DP$3)&lt;=YEAR('Rent Roll'!$C24)+'Rent Roll'!$P24-1),MOD(YEAR(DP$3),'Rent Roll'!$O24)=MOD(YEAR('Rent Roll'!$C24),'Rent Roll'!$O24),MONTH(DP$3)=MONTH('Rent Roll'!$C24)),1,0),0)</f>
        <v>0</v>
      </c>
      <c r="DQ182" s="567">
        <f>IFERROR(IF(AND(NOT(YEAR(DQ$3)&lt;=YEAR('Rent Roll'!$C24)+'Rent Roll'!$P24-1),MOD(YEAR(DQ$3),'Rent Roll'!$O24)=MOD(YEAR('Rent Roll'!$C24),'Rent Roll'!$O24),MONTH(DQ$3)=MONTH('Rent Roll'!$C24)),1,0),0)</f>
        <v>0</v>
      </c>
      <c r="DR182" s="567">
        <f>IFERROR(IF(AND(NOT(YEAR(DR$3)&lt;=YEAR('Rent Roll'!$C24)+'Rent Roll'!$P24-1),MOD(YEAR(DR$3),'Rent Roll'!$O24)=MOD(YEAR('Rent Roll'!$C24),'Rent Roll'!$O24),MONTH(DR$3)=MONTH('Rent Roll'!$C24)),1,0),0)</f>
        <v>0</v>
      </c>
      <c r="DS182" s="567">
        <f>IFERROR(IF(AND(NOT(YEAR(DS$3)&lt;=YEAR('Rent Roll'!$C24)+'Rent Roll'!$P24-1),MOD(YEAR(DS$3),'Rent Roll'!$O24)=MOD(YEAR('Rent Roll'!$C24),'Rent Roll'!$O24),MONTH(DS$3)=MONTH('Rent Roll'!$C24)),1,0),0)</f>
        <v>0</v>
      </c>
      <c r="DT182" s="567">
        <f>IFERROR(IF(AND(NOT(YEAR(DT$3)&lt;=YEAR('Rent Roll'!$C24)+'Rent Roll'!$P24-1),MOD(YEAR(DT$3),'Rent Roll'!$O24)=MOD(YEAR('Rent Roll'!$C24),'Rent Roll'!$O24),MONTH(DT$3)=MONTH('Rent Roll'!$C24)),1,0),0)</f>
        <v>0</v>
      </c>
      <c r="DU182" s="567">
        <f>IFERROR(IF(AND(NOT(YEAR(DU$3)&lt;=YEAR('Rent Roll'!$C24)+'Rent Roll'!$P24-1),MOD(YEAR(DU$3),'Rent Roll'!$O24)=MOD(YEAR('Rent Roll'!$C24),'Rent Roll'!$O24),MONTH(DU$3)=MONTH('Rent Roll'!$C24)),1,0),0)</f>
        <v>0</v>
      </c>
      <c r="DV182" s="567">
        <f>IFERROR(IF(AND(NOT(YEAR(DV$3)&lt;=YEAR('Rent Roll'!$C24)+'Rent Roll'!$P24-1),MOD(YEAR(DV$3),'Rent Roll'!$O24)=MOD(YEAR('Rent Roll'!$C24),'Rent Roll'!$O24),MONTH(DV$3)=MONTH('Rent Roll'!$C24)),1,0),0)</f>
        <v>0</v>
      </c>
    </row>
    <row r="183" spans="1:126" s="568" customFormat="1" ht="12" customHeight="1" outlineLevel="1" x14ac:dyDescent="0.4">
      <c r="A183" s="732"/>
      <c r="B183" s="564">
        <f>'Rent Roll'!$B25</f>
        <v>0</v>
      </c>
      <c r="C183" s="566"/>
      <c r="D183" s="566"/>
      <c r="E183" s="566"/>
      <c r="F183" s="778">
        <f>IFERROR(IF(AND(NOT(YEAR(F$3)&lt;=YEAR('Rent Roll'!$C25)+'Rent Roll'!$P25-1),MOD(YEAR(F$3),'Rent Roll'!$O25)=MOD(YEAR('Rent Roll'!$C25),'Rent Roll'!$O25),MONTH(F$3)=MONTH('Rent Roll'!$C25)),1,0),0)</f>
        <v>0</v>
      </c>
      <c r="G183" s="768">
        <f>IFERROR(IF(AND(NOT(YEAR(G$3)&lt;=YEAR('Rent Roll'!$C25)+'Rent Roll'!$P25-1),MOD(YEAR(G$3),'Rent Roll'!$O25)=MOD(YEAR('Rent Roll'!$C25),'Rent Roll'!$O25),MONTH(G$3)=MONTH('Rent Roll'!$C25)),1,0),0)</f>
        <v>0</v>
      </c>
      <c r="H183" s="567">
        <f>IFERROR(IF(AND(NOT(YEAR(H$3)&lt;=YEAR('Rent Roll'!$C25)+'Rent Roll'!$P25-1),MOD(YEAR(H$3),'Rent Roll'!$O25)=MOD(YEAR('Rent Roll'!$C25),'Rent Roll'!$O25),MONTH(H$3)=MONTH('Rent Roll'!$C25)),1,0),0)</f>
        <v>0</v>
      </c>
      <c r="I183" s="567">
        <f>IFERROR(IF(AND(NOT(YEAR(I$3)&lt;=YEAR('Rent Roll'!$C25)+'Rent Roll'!$P25-1),MOD(YEAR(I$3),'Rent Roll'!$O25)=MOD(YEAR('Rent Roll'!$C25),'Rent Roll'!$O25),MONTH(I$3)=MONTH('Rent Roll'!$C25)),1,0),0)</f>
        <v>0</v>
      </c>
      <c r="J183" s="567">
        <f>IFERROR(IF(AND(NOT(YEAR(J$3)&lt;=YEAR('Rent Roll'!$C25)+'Rent Roll'!$P25-1),MOD(YEAR(J$3),'Rent Roll'!$O25)=MOD(YEAR('Rent Roll'!$C25),'Rent Roll'!$O25),MONTH(J$3)=MONTH('Rent Roll'!$C25)),1,0),0)</f>
        <v>0</v>
      </c>
      <c r="K183" s="567">
        <f>IFERROR(IF(AND(NOT(YEAR(K$3)&lt;=YEAR('Rent Roll'!$C25)+'Rent Roll'!$P25-1),MOD(YEAR(K$3),'Rent Roll'!$O25)=MOD(YEAR('Rent Roll'!$C25),'Rent Roll'!$O25),MONTH(K$3)=MONTH('Rent Roll'!$C25)),1,0),0)</f>
        <v>0</v>
      </c>
      <c r="L183" s="567">
        <f>IFERROR(IF(AND(NOT(YEAR(L$3)&lt;=YEAR('Rent Roll'!$C25)+'Rent Roll'!$P25-1),MOD(YEAR(L$3),'Rent Roll'!$O25)=MOD(YEAR('Rent Roll'!$C25),'Rent Roll'!$O25),MONTH(L$3)=MONTH('Rent Roll'!$C25)),1,0),0)</f>
        <v>0</v>
      </c>
      <c r="M183" s="567">
        <f>IFERROR(IF(AND(NOT(YEAR(M$3)&lt;=YEAR('Rent Roll'!$C25)+'Rent Roll'!$P25-1),MOD(YEAR(M$3),'Rent Roll'!$O25)=MOD(YEAR('Rent Roll'!$C25),'Rent Roll'!$O25),MONTH(M$3)=MONTH('Rent Roll'!$C25)),1,0),0)</f>
        <v>0</v>
      </c>
      <c r="N183" s="567">
        <f>IFERROR(IF(AND(NOT(YEAR(N$3)&lt;=YEAR('Rent Roll'!$C25)+'Rent Roll'!$P25-1),MOD(YEAR(N$3),'Rent Roll'!$O25)=MOD(YEAR('Rent Roll'!$C25),'Rent Roll'!$O25),MONTH(N$3)=MONTH('Rent Roll'!$C25)),1,0),0)</f>
        <v>0</v>
      </c>
      <c r="O183" s="567">
        <f>IFERROR(IF(AND(NOT(YEAR(O$3)&lt;=YEAR('Rent Roll'!$C25)+'Rent Roll'!$P25-1),MOD(YEAR(O$3),'Rent Roll'!$O25)=MOD(YEAR('Rent Roll'!$C25),'Rent Roll'!$O25),MONTH(O$3)=MONTH('Rent Roll'!$C25)),1,0),0)</f>
        <v>0</v>
      </c>
      <c r="P183" s="567">
        <f>IFERROR(IF(AND(NOT(YEAR(P$3)&lt;=YEAR('Rent Roll'!$C25)+'Rent Roll'!$P25-1),MOD(YEAR(P$3),'Rent Roll'!$O25)=MOD(YEAR('Rent Roll'!$C25),'Rent Roll'!$O25),MONTH(P$3)=MONTH('Rent Roll'!$C25)),1,0),0)</f>
        <v>0</v>
      </c>
      <c r="Q183" s="567">
        <f>IFERROR(IF(AND(NOT(YEAR(Q$3)&lt;=YEAR('Rent Roll'!$C25)+'Rent Roll'!$P25-1),MOD(YEAR(Q$3),'Rent Roll'!$O25)=MOD(YEAR('Rent Roll'!$C25),'Rent Roll'!$O25),MONTH(Q$3)=MONTH('Rent Roll'!$C25)),1,0),0)</f>
        <v>0</v>
      </c>
      <c r="R183" s="767">
        <f>IFERROR(IF(AND(NOT(YEAR(R$3)&lt;=YEAR('Rent Roll'!$C25)+'Rent Roll'!$P25-1),MOD(YEAR(R$3),'Rent Roll'!$O25)=MOD(YEAR('Rent Roll'!$C25),'Rent Roll'!$O25),MONTH(R$3)=MONTH('Rent Roll'!$C25)),1,0),0)</f>
        <v>0</v>
      </c>
      <c r="S183" s="768">
        <f>IFERROR(IF(AND(NOT(YEAR(S$3)&lt;=YEAR('Rent Roll'!$C25)+'Rent Roll'!$P25-1),MOD(YEAR(S$3),'Rent Roll'!$O25)=MOD(YEAR('Rent Roll'!$C25),'Rent Roll'!$O25),MONTH(S$3)=MONTH('Rent Roll'!$C25)),1,0),0)</f>
        <v>0</v>
      </c>
      <c r="T183" s="567">
        <f>IFERROR(IF(AND(NOT(YEAR(T$3)&lt;=YEAR('Rent Roll'!$C25)+'Rent Roll'!$P25-1),MOD(YEAR(T$3),'Rent Roll'!$O25)=MOD(YEAR('Rent Roll'!$C25),'Rent Roll'!$O25),MONTH(T$3)=MONTH('Rent Roll'!$C25)),1,0),0)</f>
        <v>0</v>
      </c>
      <c r="U183" s="567">
        <f>IFERROR(IF(AND(NOT(YEAR(U$3)&lt;=YEAR('Rent Roll'!$C25)+'Rent Roll'!$P25-1),MOD(YEAR(U$3),'Rent Roll'!$O25)=MOD(YEAR('Rent Roll'!$C25),'Rent Roll'!$O25),MONTH(U$3)=MONTH('Rent Roll'!$C25)),1,0),0)</f>
        <v>0</v>
      </c>
      <c r="V183" s="567">
        <f>IFERROR(IF(AND(NOT(YEAR(V$3)&lt;=YEAR('Rent Roll'!$C25)+'Rent Roll'!$P25-1),MOD(YEAR(V$3),'Rent Roll'!$O25)=MOD(YEAR('Rent Roll'!$C25),'Rent Roll'!$O25),MONTH(V$3)=MONTH('Rent Roll'!$C25)),1,0),0)</f>
        <v>0</v>
      </c>
      <c r="W183" s="567">
        <f>IFERROR(IF(AND(NOT(YEAR(W$3)&lt;=YEAR('Rent Roll'!$C25)+'Rent Roll'!$P25-1),MOD(YEAR(W$3),'Rent Roll'!$O25)=MOD(YEAR('Rent Roll'!$C25),'Rent Roll'!$O25),MONTH(W$3)=MONTH('Rent Roll'!$C25)),1,0),0)</f>
        <v>0</v>
      </c>
      <c r="X183" s="567">
        <f>IFERROR(IF(AND(NOT(YEAR(X$3)&lt;=YEAR('Rent Roll'!$C25)+'Rent Roll'!$P25-1),MOD(YEAR(X$3),'Rent Roll'!$O25)=MOD(YEAR('Rent Roll'!$C25),'Rent Roll'!$O25),MONTH(X$3)=MONTH('Rent Roll'!$C25)),1,0),0)</f>
        <v>0</v>
      </c>
      <c r="Y183" s="567">
        <f>IFERROR(IF(AND(NOT(YEAR(Y$3)&lt;=YEAR('Rent Roll'!$C25)+'Rent Roll'!$P25-1),MOD(YEAR(Y$3),'Rent Roll'!$O25)=MOD(YEAR('Rent Roll'!$C25),'Rent Roll'!$O25),MONTH(Y$3)=MONTH('Rent Roll'!$C25)),1,0),0)</f>
        <v>0</v>
      </c>
      <c r="Z183" s="567">
        <f>IFERROR(IF(AND(NOT(YEAR(Z$3)&lt;=YEAR('Rent Roll'!$C25)+'Rent Roll'!$P25-1),MOD(YEAR(Z$3),'Rent Roll'!$O25)=MOD(YEAR('Rent Roll'!$C25),'Rent Roll'!$O25),MONTH(Z$3)=MONTH('Rent Roll'!$C25)),1,0),0)</f>
        <v>0</v>
      </c>
      <c r="AA183" s="567">
        <f>IFERROR(IF(AND(NOT(YEAR(AA$3)&lt;=YEAR('Rent Roll'!$C25)+'Rent Roll'!$P25-1),MOD(YEAR(AA$3),'Rent Roll'!$O25)=MOD(YEAR('Rent Roll'!$C25),'Rent Roll'!$O25),MONTH(AA$3)=MONTH('Rent Roll'!$C25)),1,0),0)</f>
        <v>0</v>
      </c>
      <c r="AB183" s="567">
        <f>IFERROR(IF(AND(NOT(YEAR(AB$3)&lt;=YEAR('Rent Roll'!$C25)+'Rent Roll'!$P25-1),MOD(YEAR(AB$3),'Rent Roll'!$O25)=MOD(YEAR('Rent Roll'!$C25),'Rent Roll'!$O25),MONTH(AB$3)=MONTH('Rent Roll'!$C25)),1,0),0)</f>
        <v>0</v>
      </c>
      <c r="AC183" s="567">
        <f>IFERROR(IF(AND(NOT(YEAR(AC$3)&lt;=YEAR('Rent Roll'!$C25)+'Rent Roll'!$P25-1),MOD(YEAR(AC$3),'Rent Roll'!$O25)=MOD(YEAR('Rent Roll'!$C25),'Rent Roll'!$O25),MONTH(AC$3)=MONTH('Rent Roll'!$C25)),1,0),0)</f>
        <v>0</v>
      </c>
      <c r="AD183" s="767">
        <f>IFERROR(IF(AND(NOT(YEAR(AD$3)&lt;=YEAR('Rent Roll'!$C25)+'Rent Roll'!$P25-1),MOD(YEAR(AD$3),'Rent Roll'!$O25)=MOD(YEAR('Rent Roll'!$C25),'Rent Roll'!$O25),MONTH(AD$3)=MONTH('Rent Roll'!$C25)),1,0),0)</f>
        <v>0</v>
      </c>
      <c r="AE183" s="768">
        <f>IFERROR(IF(AND(NOT(YEAR(AE$3)&lt;=YEAR('Rent Roll'!$C25)+'Rent Roll'!$P25-1),MOD(YEAR(AE$3),'Rent Roll'!$O25)=MOD(YEAR('Rent Roll'!$C25),'Rent Roll'!$O25),MONTH(AE$3)=MONTH('Rent Roll'!$C25)),1,0),0)</f>
        <v>0</v>
      </c>
      <c r="AF183" s="567">
        <f>IFERROR(IF(AND(NOT(YEAR(AF$3)&lt;=YEAR('Rent Roll'!$C25)+'Rent Roll'!$P25-1),MOD(YEAR(AF$3),'Rent Roll'!$O25)=MOD(YEAR('Rent Roll'!$C25),'Rent Roll'!$O25),MONTH(AF$3)=MONTH('Rent Roll'!$C25)),1,0),0)</f>
        <v>0</v>
      </c>
      <c r="AG183" s="567">
        <f>IFERROR(IF(AND(NOT(YEAR(AG$3)&lt;=YEAR('Rent Roll'!$C25)+'Rent Roll'!$P25-1),MOD(YEAR(AG$3),'Rent Roll'!$O25)=MOD(YEAR('Rent Roll'!$C25),'Rent Roll'!$O25),MONTH(AG$3)=MONTH('Rent Roll'!$C25)),1,0),0)</f>
        <v>0</v>
      </c>
      <c r="AH183" s="567">
        <f>IFERROR(IF(AND(NOT(YEAR(AH$3)&lt;=YEAR('Rent Roll'!$C25)+'Rent Roll'!$P25-1),MOD(YEAR(AH$3),'Rent Roll'!$O25)=MOD(YEAR('Rent Roll'!$C25),'Rent Roll'!$O25),MONTH(AH$3)=MONTH('Rent Roll'!$C25)),1,0),0)</f>
        <v>0</v>
      </c>
      <c r="AI183" s="567">
        <f>IFERROR(IF(AND(NOT(YEAR(AI$3)&lt;=YEAR('Rent Roll'!$C25)+'Rent Roll'!$P25-1),MOD(YEAR(AI$3),'Rent Roll'!$O25)=MOD(YEAR('Rent Roll'!$C25),'Rent Roll'!$O25),MONTH(AI$3)=MONTH('Rent Roll'!$C25)),1,0),0)</f>
        <v>0</v>
      </c>
      <c r="AJ183" s="567">
        <f>IFERROR(IF(AND(NOT(YEAR(AJ$3)&lt;=YEAR('Rent Roll'!$C25)+'Rent Roll'!$P25-1),MOD(YEAR(AJ$3),'Rent Roll'!$O25)=MOD(YEAR('Rent Roll'!$C25),'Rent Roll'!$O25),MONTH(AJ$3)=MONTH('Rent Roll'!$C25)),1,0),0)</f>
        <v>0</v>
      </c>
      <c r="AK183" s="567">
        <f>IFERROR(IF(AND(NOT(YEAR(AK$3)&lt;=YEAR('Rent Roll'!$C25)+'Rent Roll'!$P25-1),MOD(YEAR(AK$3),'Rent Roll'!$O25)=MOD(YEAR('Rent Roll'!$C25),'Rent Roll'!$O25),MONTH(AK$3)=MONTH('Rent Roll'!$C25)),1,0),0)</f>
        <v>0</v>
      </c>
      <c r="AL183" s="567">
        <f>IFERROR(IF(AND(NOT(YEAR(AL$3)&lt;=YEAR('Rent Roll'!$C25)+'Rent Roll'!$P25-1),MOD(YEAR(AL$3),'Rent Roll'!$O25)=MOD(YEAR('Rent Roll'!$C25),'Rent Roll'!$O25),MONTH(AL$3)=MONTH('Rent Roll'!$C25)),1,0),0)</f>
        <v>0</v>
      </c>
      <c r="AM183" s="567">
        <f>IFERROR(IF(AND(NOT(YEAR(AM$3)&lt;=YEAR('Rent Roll'!$C25)+'Rent Roll'!$P25-1),MOD(YEAR(AM$3),'Rent Roll'!$O25)=MOD(YEAR('Rent Roll'!$C25),'Rent Roll'!$O25),MONTH(AM$3)=MONTH('Rent Roll'!$C25)),1,0),0)</f>
        <v>0</v>
      </c>
      <c r="AN183" s="567">
        <f>IFERROR(IF(AND(NOT(YEAR(AN$3)&lt;=YEAR('Rent Roll'!$C25)+'Rent Roll'!$P25-1),MOD(YEAR(AN$3),'Rent Roll'!$O25)=MOD(YEAR('Rent Roll'!$C25),'Rent Roll'!$O25),MONTH(AN$3)=MONTH('Rent Roll'!$C25)),1,0),0)</f>
        <v>0</v>
      </c>
      <c r="AO183" s="567">
        <f>IFERROR(IF(AND(NOT(YEAR(AO$3)&lt;=YEAR('Rent Roll'!$C25)+'Rent Roll'!$P25-1),MOD(YEAR(AO$3),'Rent Roll'!$O25)=MOD(YEAR('Rent Roll'!$C25),'Rent Roll'!$O25),MONTH(AO$3)=MONTH('Rent Roll'!$C25)),1,0),0)</f>
        <v>0</v>
      </c>
      <c r="AP183" s="767">
        <f>IFERROR(IF(AND(NOT(YEAR(AP$3)&lt;=YEAR('Rent Roll'!$C25)+'Rent Roll'!$P25-1),MOD(YEAR(AP$3),'Rent Roll'!$O25)=MOD(YEAR('Rent Roll'!$C25),'Rent Roll'!$O25),MONTH(AP$3)=MONTH('Rent Roll'!$C25)),1,0),0)</f>
        <v>0</v>
      </c>
      <c r="AQ183" s="768">
        <f>IFERROR(IF(AND(NOT(YEAR(AQ$3)&lt;=YEAR('Rent Roll'!$C25)+'Rent Roll'!$P25-1),MOD(YEAR(AQ$3),'Rent Roll'!$O25)=MOD(YEAR('Rent Roll'!$C25),'Rent Roll'!$O25),MONTH(AQ$3)=MONTH('Rent Roll'!$C25)),1,0),0)</f>
        <v>0</v>
      </c>
      <c r="AR183" s="567">
        <f>IFERROR(IF(AND(NOT(YEAR(AR$3)&lt;=YEAR('Rent Roll'!$C25)+'Rent Roll'!$P25-1),MOD(YEAR(AR$3),'Rent Roll'!$O25)=MOD(YEAR('Rent Roll'!$C25),'Rent Roll'!$O25),MONTH(AR$3)=MONTH('Rent Roll'!$C25)),1,0),0)</f>
        <v>0</v>
      </c>
      <c r="AS183" s="567">
        <f>IFERROR(IF(AND(NOT(YEAR(AS$3)&lt;=YEAR('Rent Roll'!$C25)+'Rent Roll'!$P25-1),MOD(YEAR(AS$3),'Rent Roll'!$O25)=MOD(YEAR('Rent Roll'!$C25),'Rent Roll'!$O25),MONTH(AS$3)=MONTH('Rent Roll'!$C25)),1,0),0)</f>
        <v>0</v>
      </c>
      <c r="AT183" s="567">
        <f>IFERROR(IF(AND(NOT(YEAR(AT$3)&lt;=YEAR('Rent Roll'!$C25)+'Rent Roll'!$P25-1),MOD(YEAR(AT$3),'Rent Roll'!$O25)=MOD(YEAR('Rent Roll'!$C25),'Rent Roll'!$O25),MONTH(AT$3)=MONTH('Rent Roll'!$C25)),1,0),0)</f>
        <v>0</v>
      </c>
      <c r="AU183" s="567">
        <f>IFERROR(IF(AND(NOT(YEAR(AU$3)&lt;=YEAR('Rent Roll'!$C25)+'Rent Roll'!$P25-1),MOD(YEAR(AU$3),'Rent Roll'!$O25)=MOD(YEAR('Rent Roll'!$C25),'Rent Roll'!$O25),MONTH(AU$3)=MONTH('Rent Roll'!$C25)),1,0),0)</f>
        <v>0</v>
      </c>
      <c r="AV183" s="567">
        <f>IFERROR(IF(AND(NOT(YEAR(AV$3)&lt;=YEAR('Rent Roll'!$C25)+'Rent Roll'!$P25-1),MOD(YEAR(AV$3),'Rent Roll'!$O25)=MOD(YEAR('Rent Roll'!$C25),'Rent Roll'!$O25),MONTH(AV$3)=MONTH('Rent Roll'!$C25)),1,0),0)</f>
        <v>0</v>
      </c>
      <c r="AW183" s="567">
        <f>IFERROR(IF(AND(NOT(YEAR(AW$3)&lt;=YEAR('Rent Roll'!$C25)+'Rent Roll'!$P25-1),MOD(YEAR(AW$3),'Rent Roll'!$O25)=MOD(YEAR('Rent Roll'!$C25),'Rent Roll'!$O25),MONTH(AW$3)=MONTH('Rent Roll'!$C25)),1,0),0)</f>
        <v>0</v>
      </c>
      <c r="AX183" s="567">
        <f>IFERROR(IF(AND(NOT(YEAR(AX$3)&lt;=YEAR('Rent Roll'!$C25)+'Rent Roll'!$P25-1),MOD(YEAR(AX$3),'Rent Roll'!$O25)=MOD(YEAR('Rent Roll'!$C25),'Rent Roll'!$O25),MONTH(AX$3)=MONTH('Rent Roll'!$C25)),1,0),0)</f>
        <v>0</v>
      </c>
      <c r="AY183" s="567">
        <f>IFERROR(IF(AND(NOT(YEAR(AY$3)&lt;=YEAR('Rent Roll'!$C25)+'Rent Roll'!$P25-1),MOD(YEAR(AY$3),'Rent Roll'!$O25)=MOD(YEAR('Rent Roll'!$C25),'Rent Roll'!$O25),MONTH(AY$3)=MONTH('Rent Roll'!$C25)),1,0),0)</f>
        <v>0</v>
      </c>
      <c r="AZ183" s="567">
        <f>IFERROR(IF(AND(NOT(YEAR(AZ$3)&lt;=YEAR('Rent Roll'!$C25)+'Rent Roll'!$P25-1),MOD(YEAR(AZ$3),'Rent Roll'!$O25)=MOD(YEAR('Rent Roll'!$C25),'Rent Roll'!$O25),MONTH(AZ$3)=MONTH('Rent Roll'!$C25)),1,0),0)</f>
        <v>0</v>
      </c>
      <c r="BA183" s="567">
        <f>IFERROR(IF(AND(NOT(YEAR(BA$3)&lt;=YEAR('Rent Roll'!$C25)+'Rent Roll'!$P25-1),MOD(YEAR(BA$3),'Rent Roll'!$O25)=MOD(YEAR('Rent Roll'!$C25),'Rent Roll'!$O25),MONTH(BA$3)=MONTH('Rent Roll'!$C25)),1,0),0)</f>
        <v>0</v>
      </c>
      <c r="BB183" s="767">
        <f>IFERROR(IF(AND(NOT(YEAR(BB$3)&lt;=YEAR('Rent Roll'!$C25)+'Rent Roll'!$P25-1),MOD(YEAR(BB$3),'Rent Roll'!$O25)=MOD(YEAR('Rent Roll'!$C25),'Rent Roll'!$O25),MONTH(BB$3)=MONTH('Rent Roll'!$C25)),1,0),0)</f>
        <v>0</v>
      </c>
      <c r="BC183" s="768">
        <f>IFERROR(IF(AND(NOT(YEAR(BC$3)&lt;=YEAR('Rent Roll'!$C25)+'Rent Roll'!$P25-1),MOD(YEAR(BC$3),'Rent Roll'!$O25)=MOD(YEAR('Rent Roll'!$C25),'Rent Roll'!$O25),MONTH(BC$3)=MONTH('Rent Roll'!$C25)),1,0),0)</f>
        <v>0</v>
      </c>
      <c r="BD183" s="567">
        <f>IFERROR(IF(AND(NOT(YEAR(BD$3)&lt;=YEAR('Rent Roll'!$C25)+'Rent Roll'!$P25-1),MOD(YEAR(BD$3),'Rent Roll'!$O25)=MOD(YEAR('Rent Roll'!$C25),'Rent Roll'!$O25),MONTH(BD$3)=MONTH('Rent Roll'!$C25)),1,0),0)</f>
        <v>0</v>
      </c>
      <c r="BE183" s="567">
        <f>IFERROR(IF(AND(NOT(YEAR(BE$3)&lt;=YEAR('Rent Roll'!$C25)+'Rent Roll'!$P25-1),MOD(YEAR(BE$3),'Rent Roll'!$O25)=MOD(YEAR('Rent Roll'!$C25),'Rent Roll'!$O25),MONTH(BE$3)=MONTH('Rent Roll'!$C25)),1,0),0)</f>
        <v>0</v>
      </c>
      <c r="BF183" s="567">
        <f>IFERROR(IF(AND(NOT(YEAR(BF$3)&lt;=YEAR('Rent Roll'!$C25)+'Rent Roll'!$P25-1),MOD(YEAR(BF$3),'Rent Roll'!$O25)=MOD(YEAR('Rent Roll'!$C25),'Rent Roll'!$O25),MONTH(BF$3)=MONTH('Rent Roll'!$C25)),1,0),0)</f>
        <v>0</v>
      </c>
      <c r="BG183" s="567">
        <f>IFERROR(IF(AND(NOT(YEAR(BG$3)&lt;=YEAR('Rent Roll'!$C25)+'Rent Roll'!$P25-1),MOD(YEAR(BG$3),'Rent Roll'!$O25)=MOD(YEAR('Rent Roll'!$C25),'Rent Roll'!$O25),MONTH(BG$3)=MONTH('Rent Roll'!$C25)),1,0),0)</f>
        <v>0</v>
      </c>
      <c r="BH183" s="567">
        <f>IFERROR(IF(AND(NOT(YEAR(BH$3)&lt;=YEAR('Rent Roll'!$C25)+'Rent Roll'!$P25-1),MOD(YEAR(BH$3),'Rent Roll'!$O25)=MOD(YEAR('Rent Roll'!$C25),'Rent Roll'!$O25),MONTH(BH$3)=MONTH('Rent Roll'!$C25)),1,0),0)</f>
        <v>0</v>
      </c>
      <c r="BI183" s="567">
        <f>IFERROR(IF(AND(NOT(YEAR(BI$3)&lt;=YEAR('Rent Roll'!$C25)+'Rent Roll'!$P25-1),MOD(YEAR(BI$3),'Rent Roll'!$O25)=MOD(YEAR('Rent Roll'!$C25),'Rent Roll'!$O25),MONTH(BI$3)=MONTH('Rent Roll'!$C25)),1,0),0)</f>
        <v>0</v>
      </c>
      <c r="BJ183" s="567">
        <f>IFERROR(IF(AND(NOT(YEAR(BJ$3)&lt;=YEAR('Rent Roll'!$C25)+'Rent Roll'!$P25-1),MOD(YEAR(BJ$3),'Rent Roll'!$O25)=MOD(YEAR('Rent Roll'!$C25),'Rent Roll'!$O25),MONTH(BJ$3)=MONTH('Rent Roll'!$C25)),1,0),0)</f>
        <v>0</v>
      </c>
      <c r="BK183" s="567">
        <f>IFERROR(IF(AND(NOT(YEAR(BK$3)&lt;=YEAR('Rent Roll'!$C25)+'Rent Roll'!$P25-1),MOD(YEAR(BK$3),'Rent Roll'!$O25)=MOD(YEAR('Rent Roll'!$C25),'Rent Roll'!$O25),MONTH(BK$3)=MONTH('Rent Roll'!$C25)),1,0),0)</f>
        <v>0</v>
      </c>
      <c r="BL183" s="567">
        <f>IFERROR(IF(AND(NOT(YEAR(BL$3)&lt;=YEAR('Rent Roll'!$C25)+'Rent Roll'!$P25-1),MOD(YEAR(BL$3),'Rent Roll'!$O25)=MOD(YEAR('Rent Roll'!$C25),'Rent Roll'!$O25),MONTH(BL$3)=MONTH('Rent Roll'!$C25)),1,0),0)</f>
        <v>0</v>
      </c>
      <c r="BM183" s="567">
        <f>IFERROR(IF(AND(NOT(YEAR(BM$3)&lt;=YEAR('Rent Roll'!$C25)+'Rent Roll'!$P25-1),MOD(YEAR(BM$3),'Rent Roll'!$O25)=MOD(YEAR('Rent Roll'!$C25),'Rent Roll'!$O25),MONTH(BM$3)=MONTH('Rent Roll'!$C25)),1,0),0)</f>
        <v>0</v>
      </c>
      <c r="BN183" s="767">
        <f>IFERROR(IF(AND(NOT(YEAR(BN$3)&lt;=YEAR('Rent Roll'!$C25)+'Rent Roll'!$P25-1),MOD(YEAR(BN$3),'Rent Roll'!$O25)=MOD(YEAR('Rent Roll'!$C25),'Rent Roll'!$O25),MONTH(BN$3)=MONTH('Rent Roll'!$C25)),1,0),0)</f>
        <v>0</v>
      </c>
      <c r="BO183" s="768">
        <f>IFERROR(IF(AND(NOT(YEAR(BO$3)&lt;=YEAR('Rent Roll'!$C25)+'Rent Roll'!$P25-1),MOD(YEAR(BO$3),'Rent Roll'!$O25)=MOD(YEAR('Rent Roll'!$C25),'Rent Roll'!$O25),MONTH(BO$3)=MONTH('Rent Roll'!$C25)),1,0),0)</f>
        <v>0</v>
      </c>
      <c r="BP183" s="567">
        <f>IFERROR(IF(AND(NOT(YEAR(BP$3)&lt;=YEAR('Rent Roll'!$C25)+'Rent Roll'!$P25-1),MOD(YEAR(BP$3),'Rent Roll'!$O25)=MOD(YEAR('Rent Roll'!$C25),'Rent Roll'!$O25),MONTH(BP$3)=MONTH('Rent Roll'!$C25)),1,0),0)</f>
        <v>0</v>
      </c>
      <c r="BQ183" s="567">
        <f>IFERROR(IF(AND(NOT(YEAR(BQ$3)&lt;=YEAR('Rent Roll'!$C25)+'Rent Roll'!$P25-1),MOD(YEAR(BQ$3),'Rent Roll'!$O25)=MOD(YEAR('Rent Roll'!$C25),'Rent Roll'!$O25),MONTH(BQ$3)=MONTH('Rent Roll'!$C25)),1,0),0)</f>
        <v>0</v>
      </c>
      <c r="BR183" s="567">
        <f>IFERROR(IF(AND(NOT(YEAR(BR$3)&lt;=YEAR('Rent Roll'!$C25)+'Rent Roll'!$P25-1),MOD(YEAR(BR$3),'Rent Roll'!$O25)=MOD(YEAR('Rent Roll'!$C25),'Rent Roll'!$O25),MONTH(BR$3)=MONTH('Rent Roll'!$C25)),1,0),0)</f>
        <v>0</v>
      </c>
      <c r="BS183" s="567">
        <f>IFERROR(IF(AND(NOT(YEAR(BS$3)&lt;=YEAR('Rent Roll'!$C25)+'Rent Roll'!$P25-1),MOD(YEAR(BS$3),'Rent Roll'!$O25)=MOD(YEAR('Rent Roll'!$C25),'Rent Roll'!$O25),MONTH(BS$3)=MONTH('Rent Roll'!$C25)),1,0),0)</f>
        <v>0</v>
      </c>
      <c r="BT183" s="567">
        <f>IFERROR(IF(AND(NOT(YEAR(BT$3)&lt;=YEAR('Rent Roll'!$C25)+'Rent Roll'!$P25-1),MOD(YEAR(BT$3),'Rent Roll'!$O25)=MOD(YEAR('Rent Roll'!$C25),'Rent Roll'!$O25),MONTH(BT$3)=MONTH('Rent Roll'!$C25)),1,0),0)</f>
        <v>0</v>
      </c>
      <c r="BU183" s="567">
        <f>IFERROR(IF(AND(NOT(YEAR(BU$3)&lt;=YEAR('Rent Roll'!$C25)+'Rent Roll'!$P25-1),MOD(YEAR(BU$3),'Rent Roll'!$O25)=MOD(YEAR('Rent Roll'!$C25),'Rent Roll'!$O25),MONTH(BU$3)=MONTH('Rent Roll'!$C25)),1,0),0)</f>
        <v>0</v>
      </c>
      <c r="BV183" s="567">
        <f>IFERROR(IF(AND(NOT(YEAR(BV$3)&lt;=YEAR('Rent Roll'!$C25)+'Rent Roll'!$P25-1),MOD(YEAR(BV$3),'Rent Roll'!$O25)=MOD(YEAR('Rent Roll'!$C25),'Rent Roll'!$O25),MONTH(BV$3)=MONTH('Rent Roll'!$C25)),1,0),0)</f>
        <v>0</v>
      </c>
      <c r="BW183" s="567">
        <f>IFERROR(IF(AND(NOT(YEAR(BW$3)&lt;=YEAR('Rent Roll'!$C25)+'Rent Roll'!$P25-1),MOD(YEAR(BW$3),'Rent Roll'!$O25)=MOD(YEAR('Rent Roll'!$C25),'Rent Roll'!$O25),MONTH(BW$3)=MONTH('Rent Roll'!$C25)),1,0),0)</f>
        <v>0</v>
      </c>
      <c r="BX183" s="567">
        <f>IFERROR(IF(AND(NOT(YEAR(BX$3)&lt;=YEAR('Rent Roll'!$C25)+'Rent Roll'!$P25-1),MOD(YEAR(BX$3),'Rent Roll'!$O25)=MOD(YEAR('Rent Roll'!$C25),'Rent Roll'!$O25),MONTH(BX$3)=MONTH('Rent Roll'!$C25)),1,0),0)</f>
        <v>0</v>
      </c>
      <c r="BY183" s="567">
        <f>IFERROR(IF(AND(NOT(YEAR(BY$3)&lt;=YEAR('Rent Roll'!$C25)+'Rent Roll'!$P25-1),MOD(YEAR(BY$3),'Rent Roll'!$O25)=MOD(YEAR('Rent Roll'!$C25),'Rent Roll'!$O25),MONTH(BY$3)=MONTH('Rent Roll'!$C25)),1,0),0)</f>
        <v>0</v>
      </c>
      <c r="BZ183" s="767">
        <f>IFERROR(IF(AND(NOT(YEAR(BZ$3)&lt;=YEAR('Rent Roll'!$C25)+'Rent Roll'!$P25-1),MOD(YEAR(BZ$3),'Rent Roll'!$O25)=MOD(YEAR('Rent Roll'!$C25),'Rent Roll'!$O25),MONTH(BZ$3)=MONTH('Rent Roll'!$C25)),1,0),0)</f>
        <v>0</v>
      </c>
      <c r="CA183" s="768">
        <f>IFERROR(IF(AND(NOT(YEAR(CA$3)&lt;=YEAR('Rent Roll'!$C25)+'Rent Roll'!$P25-1),MOD(YEAR(CA$3),'Rent Roll'!$O25)=MOD(YEAR('Rent Roll'!$C25),'Rent Roll'!$O25),MONTH(CA$3)=MONTH('Rent Roll'!$C25)),1,0),0)</f>
        <v>0</v>
      </c>
      <c r="CB183" s="567">
        <f>IFERROR(IF(AND(NOT(YEAR(CB$3)&lt;=YEAR('Rent Roll'!$C25)+'Rent Roll'!$P25-1),MOD(YEAR(CB$3),'Rent Roll'!$O25)=MOD(YEAR('Rent Roll'!$C25),'Rent Roll'!$O25),MONTH(CB$3)=MONTH('Rent Roll'!$C25)),1,0),0)</f>
        <v>0</v>
      </c>
      <c r="CC183" s="567">
        <f>IFERROR(IF(AND(NOT(YEAR(CC$3)&lt;=YEAR('Rent Roll'!$C25)+'Rent Roll'!$P25-1),MOD(YEAR(CC$3),'Rent Roll'!$O25)=MOD(YEAR('Rent Roll'!$C25),'Rent Roll'!$O25),MONTH(CC$3)=MONTH('Rent Roll'!$C25)),1,0),0)</f>
        <v>0</v>
      </c>
      <c r="CD183" s="567">
        <f>IFERROR(IF(AND(NOT(YEAR(CD$3)&lt;=YEAR('Rent Roll'!$C25)+'Rent Roll'!$P25-1),MOD(YEAR(CD$3),'Rent Roll'!$O25)=MOD(YEAR('Rent Roll'!$C25),'Rent Roll'!$O25),MONTH(CD$3)=MONTH('Rent Roll'!$C25)),1,0),0)</f>
        <v>0</v>
      </c>
      <c r="CE183" s="567">
        <f>IFERROR(IF(AND(NOT(YEAR(CE$3)&lt;=YEAR('Rent Roll'!$C25)+'Rent Roll'!$P25-1),MOD(YEAR(CE$3),'Rent Roll'!$O25)=MOD(YEAR('Rent Roll'!$C25),'Rent Roll'!$O25),MONTH(CE$3)=MONTH('Rent Roll'!$C25)),1,0),0)</f>
        <v>0</v>
      </c>
      <c r="CF183" s="567">
        <f>IFERROR(IF(AND(NOT(YEAR(CF$3)&lt;=YEAR('Rent Roll'!$C25)+'Rent Roll'!$P25-1),MOD(YEAR(CF$3),'Rent Roll'!$O25)=MOD(YEAR('Rent Roll'!$C25),'Rent Roll'!$O25),MONTH(CF$3)=MONTH('Rent Roll'!$C25)),1,0),0)</f>
        <v>0</v>
      </c>
      <c r="CG183" s="567">
        <f>IFERROR(IF(AND(NOT(YEAR(CG$3)&lt;=YEAR('Rent Roll'!$C25)+'Rent Roll'!$P25-1),MOD(YEAR(CG$3),'Rent Roll'!$O25)=MOD(YEAR('Rent Roll'!$C25),'Rent Roll'!$O25),MONTH(CG$3)=MONTH('Rent Roll'!$C25)),1,0),0)</f>
        <v>0</v>
      </c>
      <c r="CH183" s="567">
        <f>IFERROR(IF(AND(NOT(YEAR(CH$3)&lt;=YEAR('Rent Roll'!$C25)+'Rent Roll'!$P25-1),MOD(YEAR(CH$3),'Rent Roll'!$O25)=MOD(YEAR('Rent Roll'!$C25),'Rent Roll'!$O25),MONTH(CH$3)=MONTH('Rent Roll'!$C25)),1,0),0)</f>
        <v>0</v>
      </c>
      <c r="CI183" s="567">
        <f>IFERROR(IF(AND(NOT(YEAR(CI$3)&lt;=YEAR('Rent Roll'!$C25)+'Rent Roll'!$P25-1),MOD(YEAR(CI$3),'Rent Roll'!$O25)=MOD(YEAR('Rent Roll'!$C25),'Rent Roll'!$O25),MONTH(CI$3)=MONTH('Rent Roll'!$C25)),1,0),0)</f>
        <v>0</v>
      </c>
      <c r="CJ183" s="567">
        <f>IFERROR(IF(AND(NOT(YEAR(CJ$3)&lt;=YEAR('Rent Roll'!$C25)+'Rent Roll'!$P25-1),MOD(YEAR(CJ$3),'Rent Roll'!$O25)=MOD(YEAR('Rent Roll'!$C25),'Rent Roll'!$O25),MONTH(CJ$3)=MONTH('Rent Roll'!$C25)),1,0),0)</f>
        <v>0</v>
      </c>
      <c r="CK183" s="567">
        <f>IFERROR(IF(AND(NOT(YEAR(CK$3)&lt;=YEAR('Rent Roll'!$C25)+'Rent Roll'!$P25-1),MOD(YEAR(CK$3),'Rent Roll'!$O25)=MOD(YEAR('Rent Roll'!$C25),'Rent Roll'!$O25),MONTH(CK$3)=MONTH('Rent Roll'!$C25)),1,0),0)</f>
        <v>0</v>
      </c>
      <c r="CL183" s="767">
        <f>IFERROR(IF(AND(NOT(YEAR(CL$3)&lt;=YEAR('Rent Roll'!$C25)+'Rent Roll'!$P25-1),MOD(YEAR(CL$3),'Rent Roll'!$O25)=MOD(YEAR('Rent Roll'!$C25),'Rent Roll'!$O25),MONTH(CL$3)=MONTH('Rent Roll'!$C25)),1,0),0)</f>
        <v>0</v>
      </c>
      <c r="CM183" s="768">
        <f>IFERROR(IF(AND(NOT(YEAR(CM$3)&lt;=YEAR('Rent Roll'!$C25)+'Rent Roll'!$P25-1),MOD(YEAR(CM$3),'Rent Roll'!$O25)=MOD(YEAR('Rent Roll'!$C25),'Rent Roll'!$O25),MONTH(CM$3)=MONTH('Rent Roll'!$C25)),1,0),0)</f>
        <v>0</v>
      </c>
      <c r="CN183" s="567">
        <f>IFERROR(IF(AND(NOT(YEAR(CN$3)&lt;=YEAR('Rent Roll'!$C25)+'Rent Roll'!$P25-1),MOD(YEAR(CN$3),'Rent Roll'!$O25)=MOD(YEAR('Rent Roll'!$C25),'Rent Roll'!$O25),MONTH(CN$3)=MONTH('Rent Roll'!$C25)),1,0),0)</f>
        <v>0</v>
      </c>
      <c r="CO183" s="567">
        <f>IFERROR(IF(AND(NOT(YEAR(CO$3)&lt;=YEAR('Rent Roll'!$C25)+'Rent Roll'!$P25-1),MOD(YEAR(CO$3),'Rent Roll'!$O25)=MOD(YEAR('Rent Roll'!$C25),'Rent Roll'!$O25),MONTH(CO$3)=MONTH('Rent Roll'!$C25)),1,0),0)</f>
        <v>0</v>
      </c>
      <c r="CP183" s="567">
        <f>IFERROR(IF(AND(NOT(YEAR(CP$3)&lt;=YEAR('Rent Roll'!$C25)+'Rent Roll'!$P25-1),MOD(YEAR(CP$3),'Rent Roll'!$O25)=MOD(YEAR('Rent Roll'!$C25),'Rent Roll'!$O25),MONTH(CP$3)=MONTH('Rent Roll'!$C25)),1,0),0)</f>
        <v>0</v>
      </c>
      <c r="CQ183" s="567">
        <f>IFERROR(IF(AND(NOT(YEAR(CQ$3)&lt;=YEAR('Rent Roll'!$C25)+'Rent Roll'!$P25-1),MOD(YEAR(CQ$3),'Rent Roll'!$O25)=MOD(YEAR('Rent Roll'!$C25),'Rent Roll'!$O25),MONTH(CQ$3)=MONTH('Rent Roll'!$C25)),1,0),0)</f>
        <v>0</v>
      </c>
      <c r="CR183" s="567">
        <f>IFERROR(IF(AND(NOT(YEAR(CR$3)&lt;=YEAR('Rent Roll'!$C25)+'Rent Roll'!$P25-1),MOD(YEAR(CR$3),'Rent Roll'!$O25)=MOD(YEAR('Rent Roll'!$C25),'Rent Roll'!$O25),MONTH(CR$3)=MONTH('Rent Roll'!$C25)),1,0),0)</f>
        <v>0</v>
      </c>
      <c r="CS183" s="567">
        <f>IFERROR(IF(AND(NOT(YEAR(CS$3)&lt;=YEAR('Rent Roll'!$C25)+'Rent Roll'!$P25-1),MOD(YEAR(CS$3),'Rent Roll'!$O25)=MOD(YEAR('Rent Roll'!$C25),'Rent Roll'!$O25),MONTH(CS$3)=MONTH('Rent Roll'!$C25)),1,0),0)</f>
        <v>0</v>
      </c>
      <c r="CT183" s="567">
        <f>IFERROR(IF(AND(NOT(YEAR(CT$3)&lt;=YEAR('Rent Roll'!$C25)+'Rent Roll'!$P25-1),MOD(YEAR(CT$3),'Rent Roll'!$O25)=MOD(YEAR('Rent Roll'!$C25),'Rent Roll'!$O25),MONTH(CT$3)=MONTH('Rent Roll'!$C25)),1,0),0)</f>
        <v>0</v>
      </c>
      <c r="CU183" s="567">
        <f>IFERROR(IF(AND(NOT(YEAR(CU$3)&lt;=YEAR('Rent Roll'!$C25)+'Rent Roll'!$P25-1),MOD(YEAR(CU$3),'Rent Roll'!$O25)=MOD(YEAR('Rent Roll'!$C25),'Rent Roll'!$O25),MONTH(CU$3)=MONTH('Rent Roll'!$C25)),1,0),0)</f>
        <v>0</v>
      </c>
      <c r="CV183" s="567">
        <f>IFERROR(IF(AND(NOT(YEAR(CV$3)&lt;=YEAR('Rent Roll'!$C25)+'Rent Roll'!$P25-1),MOD(YEAR(CV$3),'Rent Roll'!$O25)=MOD(YEAR('Rent Roll'!$C25),'Rent Roll'!$O25),MONTH(CV$3)=MONTH('Rent Roll'!$C25)),1,0),0)</f>
        <v>0</v>
      </c>
      <c r="CW183" s="567">
        <f>IFERROR(IF(AND(NOT(YEAR(CW$3)&lt;=YEAR('Rent Roll'!$C25)+'Rent Roll'!$P25-1),MOD(YEAR(CW$3),'Rent Roll'!$O25)=MOD(YEAR('Rent Roll'!$C25),'Rent Roll'!$O25),MONTH(CW$3)=MONTH('Rent Roll'!$C25)),1,0),0)</f>
        <v>0</v>
      </c>
      <c r="CX183" s="767">
        <f>IFERROR(IF(AND(NOT(YEAR(CX$3)&lt;=YEAR('Rent Roll'!$C25)+'Rent Roll'!$P25-1),MOD(YEAR(CX$3),'Rent Roll'!$O25)=MOD(YEAR('Rent Roll'!$C25),'Rent Roll'!$O25),MONTH(CX$3)=MONTH('Rent Roll'!$C25)),1,0),0)</f>
        <v>0</v>
      </c>
      <c r="CY183" s="768">
        <f>IFERROR(IF(AND(NOT(YEAR(CY$3)&lt;=YEAR('Rent Roll'!$C25)+'Rent Roll'!$P25-1),MOD(YEAR(CY$3),'Rent Roll'!$O25)=MOD(YEAR('Rent Roll'!$C25),'Rent Roll'!$O25),MONTH(CY$3)=MONTH('Rent Roll'!$C25)),1,0),0)</f>
        <v>0</v>
      </c>
      <c r="CZ183" s="567">
        <f>IFERROR(IF(AND(NOT(YEAR(CZ$3)&lt;=YEAR('Rent Roll'!$C25)+'Rent Roll'!$P25-1),MOD(YEAR(CZ$3),'Rent Roll'!$O25)=MOD(YEAR('Rent Roll'!$C25),'Rent Roll'!$O25),MONTH(CZ$3)=MONTH('Rent Roll'!$C25)),1,0),0)</f>
        <v>0</v>
      </c>
      <c r="DA183" s="567">
        <f>IFERROR(IF(AND(NOT(YEAR(DA$3)&lt;=YEAR('Rent Roll'!$C25)+'Rent Roll'!$P25-1),MOD(YEAR(DA$3),'Rent Roll'!$O25)=MOD(YEAR('Rent Roll'!$C25),'Rent Roll'!$O25),MONTH(DA$3)=MONTH('Rent Roll'!$C25)),1,0),0)</f>
        <v>0</v>
      </c>
      <c r="DB183" s="567">
        <f>IFERROR(IF(AND(NOT(YEAR(DB$3)&lt;=YEAR('Rent Roll'!$C25)+'Rent Roll'!$P25-1),MOD(YEAR(DB$3),'Rent Roll'!$O25)=MOD(YEAR('Rent Roll'!$C25),'Rent Roll'!$O25),MONTH(DB$3)=MONTH('Rent Roll'!$C25)),1,0),0)</f>
        <v>0</v>
      </c>
      <c r="DC183" s="567">
        <f>IFERROR(IF(AND(NOT(YEAR(DC$3)&lt;=YEAR('Rent Roll'!$C25)+'Rent Roll'!$P25-1),MOD(YEAR(DC$3),'Rent Roll'!$O25)=MOD(YEAR('Rent Roll'!$C25),'Rent Roll'!$O25),MONTH(DC$3)=MONTH('Rent Roll'!$C25)),1,0),0)</f>
        <v>0</v>
      </c>
      <c r="DD183" s="567">
        <f>IFERROR(IF(AND(NOT(YEAR(DD$3)&lt;=YEAR('Rent Roll'!$C25)+'Rent Roll'!$P25-1),MOD(YEAR(DD$3),'Rent Roll'!$O25)=MOD(YEAR('Rent Roll'!$C25),'Rent Roll'!$O25),MONTH(DD$3)=MONTH('Rent Roll'!$C25)),1,0),0)</f>
        <v>0</v>
      </c>
      <c r="DE183" s="567">
        <f>IFERROR(IF(AND(NOT(YEAR(DE$3)&lt;=YEAR('Rent Roll'!$C25)+'Rent Roll'!$P25-1),MOD(YEAR(DE$3),'Rent Roll'!$O25)=MOD(YEAR('Rent Roll'!$C25),'Rent Roll'!$O25),MONTH(DE$3)=MONTH('Rent Roll'!$C25)),1,0),0)</f>
        <v>0</v>
      </c>
      <c r="DF183" s="567">
        <f>IFERROR(IF(AND(NOT(YEAR(DF$3)&lt;=YEAR('Rent Roll'!$C25)+'Rent Roll'!$P25-1),MOD(YEAR(DF$3),'Rent Roll'!$O25)=MOD(YEAR('Rent Roll'!$C25),'Rent Roll'!$O25),MONTH(DF$3)=MONTH('Rent Roll'!$C25)),1,0),0)</f>
        <v>0</v>
      </c>
      <c r="DG183" s="567">
        <f>IFERROR(IF(AND(NOT(YEAR(DG$3)&lt;=YEAR('Rent Roll'!$C25)+'Rent Roll'!$P25-1),MOD(YEAR(DG$3),'Rent Roll'!$O25)=MOD(YEAR('Rent Roll'!$C25),'Rent Roll'!$O25),MONTH(DG$3)=MONTH('Rent Roll'!$C25)),1,0),0)</f>
        <v>0</v>
      </c>
      <c r="DH183" s="567">
        <f>IFERROR(IF(AND(NOT(YEAR(DH$3)&lt;=YEAR('Rent Roll'!$C25)+'Rent Roll'!$P25-1),MOD(YEAR(DH$3),'Rent Roll'!$O25)=MOD(YEAR('Rent Roll'!$C25),'Rent Roll'!$O25),MONTH(DH$3)=MONTH('Rent Roll'!$C25)),1,0),0)</f>
        <v>0</v>
      </c>
      <c r="DI183" s="567">
        <f>IFERROR(IF(AND(NOT(YEAR(DI$3)&lt;=YEAR('Rent Roll'!$C25)+'Rent Roll'!$P25-1),MOD(YEAR(DI$3),'Rent Roll'!$O25)=MOD(YEAR('Rent Roll'!$C25),'Rent Roll'!$O25),MONTH(DI$3)=MONTH('Rent Roll'!$C25)),1,0),0)</f>
        <v>0</v>
      </c>
      <c r="DJ183" s="767">
        <f>IFERROR(IF(AND(NOT(YEAR(DJ$3)&lt;=YEAR('Rent Roll'!$C25)+'Rent Roll'!$P25-1),MOD(YEAR(DJ$3),'Rent Roll'!$O25)=MOD(YEAR('Rent Roll'!$C25),'Rent Roll'!$O25),MONTH(DJ$3)=MONTH('Rent Roll'!$C25)),1,0),0)</f>
        <v>0</v>
      </c>
      <c r="DK183" s="768">
        <f>IFERROR(IF(AND(NOT(YEAR(DK$3)&lt;=YEAR('Rent Roll'!$C25)+'Rent Roll'!$P25-1),MOD(YEAR(DK$3),'Rent Roll'!$O25)=MOD(YEAR('Rent Roll'!$C25),'Rent Roll'!$O25),MONTH(DK$3)=MONTH('Rent Roll'!$C25)),1,0),0)</f>
        <v>0</v>
      </c>
      <c r="DL183" s="567">
        <f>IFERROR(IF(AND(NOT(YEAR(DL$3)&lt;=YEAR('Rent Roll'!$C25)+'Rent Roll'!$P25-1),MOD(YEAR(DL$3),'Rent Roll'!$O25)=MOD(YEAR('Rent Roll'!$C25),'Rent Roll'!$O25),MONTH(DL$3)=MONTH('Rent Roll'!$C25)),1,0),0)</f>
        <v>0</v>
      </c>
      <c r="DM183" s="567">
        <f>IFERROR(IF(AND(NOT(YEAR(DM$3)&lt;=YEAR('Rent Roll'!$C25)+'Rent Roll'!$P25-1),MOD(YEAR(DM$3),'Rent Roll'!$O25)=MOD(YEAR('Rent Roll'!$C25),'Rent Roll'!$O25),MONTH(DM$3)=MONTH('Rent Roll'!$C25)),1,0),0)</f>
        <v>0</v>
      </c>
      <c r="DN183" s="567">
        <f>IFERROR(IF(AND(NOT(YEAR(DN$3)&lt;=YEAR('Rent Roll'!$C25)+'Rent Roll'!$P25-1),MOD(YEAR(DN$3),'Rent Roll'!$O25)=MOD(YEAR('Rent Roll'!$C25),'Rent Roll'!$O25),MONTH(DN$3)=MONTH('Rent Roll'!$C25)),1,0),0)</f>
        <v>0</v>
      </c>
      <c r="DO183" s="567">
        <f>IFERROR(IF(AND(NOT(YEAR(DO$3)&lt;=YEAR('Rent Roll'!$C25)+'Rent Roll'!$P25-1),MOD(YEAR(DO$3),'Rent Roll'!$O25)=MOD(YEAR('Rent Roll'!$C25),'Rent Roll'!$O25),MONTH(DO$3)=MONTH('Rent Roll'!$C25)),1,0),0)</f>
        <v>0</v>
      </c>
      <c r="DP183" s="567">
        <f>IFERROR(IF(AND(NOT(YEAR(DP$3)&lt;=YEAR('Rent Roll'!$C25)+'Rent Roll'!$P25-1),MOD(YEAR(DP$3),'Rent Roll'!$O25)=MOD(YEAR('Rent Roll'!$C25),'Rent Roll'!$O25),MONTH(DP$3)=MONTH('Rent Roll'!$C25)),1,0),0)</f>
        <v>0</v>
      </c>
      <c r="DQ183" s="567">
        <f>IFERROR(IF(AND(NOT(YEAR(DQ$3)&lt;=YEAR('Rent Roll'!$C25)+'Rent Roll'!$P25-1),MOD(YEAR(DQ$3),'Rent Roll'!$O25)=MOD(YEAR('Rent Roll'!$C25),'Rent Roll'!$O25),MONTH(DQ$3)=MONTH('Rent Roll'!$C25)),1,0),0)</f>
        <v>0</v>
      </c>
      <c r="DR183" s="567">
        <f>IFERROR(IF(AND(NOT(YEAR(DR$3)&lt;=YEAR('Rent Roll'!$C25)+'Rent Roll'!$P25-1),MOD(YEAR(DR$3),'Rent Roll'!$O25)=MOD(YEAR('Rent Roll'!$C25),'Rent Roll'!$O25),MONTH(DR$3)=MONTH('Rent Roll'!$C25)),1,0),0)</f>
        <v>0</v>
      </c>
      <c r="DS183" s="567">
        <f>IFERROR(IF(AND(NOT(YEAR(DS$3)&lt;=YEAR('Rent Roll'!$C25)+'Rent Roll'!$P25-1),MOD(YEAR(DS$3),'Rent Roll'!$O25)=MOD(YEAR('Rent Roll'!$C25),'Rent Roll'!$O25),MONTH(DS$3)=MONTH('Rent Roll'!$C25)),1,0),0)</f>
        <v>0</v>
      </c>
      <c r="DT183" s="567">
        <f>IFERROR(IF(AND(NOT(YEAR(DT$3)&lt;=YEAR('Rent Roll'!$C25)+'Rent Roll'!$P25-1),MOD(YEAR(DT$3),'Rent Roll'!$O25)=MOD(YEAR('Rent Roll'!$C25),'Rent Roll'!$O25),MONTH(DT$3)=MONTH('Rent Roll'!$C25)),1,0),0)</f>
        <v>0</v>
      </c>
      <c r="DU183" s="567">
        <f>IFERROR(IF(AND(NOT(YEAR(DU$3)&lt;=YEAR('Rent Roll'!$C25)+'Rent Roll'!$P25-1),MOD(YEAR(DU$3),'Rent Roll'!$O25)=MOD(YEAR('Rent Roll'!$C25),'Rent Roll'!$O25),MONTH(DU$3)=MONTH('Rent Roll'!$C25)),1,0),0)</f>
        <v>0</v>
      </c>
      <c r="DV183" s="567">
        <f>IFERROR(IF(AND(NOT(YEAR(DV$3)&lt;=YEAR('Rent Roll'!$C25)+'Rent Roll'!$P25-1),MOD(YEAR(DV$3),'Rent Roll'!$O25)=MOD(YEAR('Rent Roll'!$C25),'Rent Roll'!$O25),MONTH(DV$3)=MONTH('Rent Roll'!$C25)),1,0),0)</f>
        <v>0</v>
      </c>
    </row>
    <row r="184" spans="1:126" s="568" customFormat="1" ht="12" customHeight="1" outlineLevel="1" x14ac:dyDescent="0.4">
      <c r="A184" s="732"/>
      <c r="B184" s="564">
        <f>'Rent Roll'!$B26</f>
        <v>0</v>
      </c>
      <c r="C184" s="566"/>
      <c r="D184" s="566"/>
      <c r="E184" s="566"/>
      <c r="F184" s="778">
        <f>IFERROR(IF(AND(NOT(YEAR(F$3)&lt;=YEAR('Rent Roll'!$C26)+'Rent Roll'!$P26-1),MOD(YEAR(F$3),'Rent Roll'!$O26)=MOD(YEAR('Rent Roll'!$C26),'Rent Roll'!$O26),MONTH(F$3)=MONTH('Rent Roll'!$C26)),1,0),0)</f>
        <v>0</v>
      </c>
      <c r="G184" s="768">
        <f>IFERROR(IF(AND(NOT(YEAR(G$3)&lt;=YEAR('Rent Roll'!$C26)+'Rent Roll'!$P26-1),MOD(YEAR(G$3),'Rent Roll'!$O26)=MOD(YEAR('Rent Roll'!$C26),'Rent Roll'!$O26),MONTH(G$3)=MONTH('Rent Roll'!$C26)),1,0),0)</f>
        <v>0</v>
      </c>
      <c r="H184" s="567">
        <f>IFERROR(IF(AND(NOT(YEAR(H$3)&lt;=YEAR('Rent Roll'!$C26)+'Rent Roll'!$P26-1),MOD(YEAR(H$3),'Rent Roll'!$O26)=MOD(YEAR('Rent Roll'!$C26),'Rent Roll'!$O26),MONTH(H$3)=MONTH('Rent Roll'!$C26)),1,0),0)</f>
        <v>0</v>
      </c>
      <c r="I184" s="567">
        <f>IFERROR(IF(AND(NOT(YEAR(I$3)&lt;=YEAR('Rent Roll'!$C26)+'Rent Roll'!$P26-1),MOD(YEAR(I$3),'Rent Roll'!$O26)=MOD(YEAR('Rent Roll'!$C26),'Rent Roll'!$O26),MONTH(I$3)=MONTH('Rent Roll'!$C26)),1,0),0)</f>
        <v>0</v>
      </c>
      <c r="J184" s="567">
        <f>IFERROR(IF(AND(NOT(YEAR(J$3)&lt;=YEAR('Rent Roll'!$C26)+'Rent Roll'!$P26-1),MOD(YEAR(J$3),'Rent Roll'!$O26)=MOD(YEAR('Rent Roll'!$C26),'Rent Roll'!$O26),MONTH(J$3)=MONTH('Rent Roll'!$C26)),1,0),0)</f>
        <v>0</v>
      </c>
      <c r="K184" s="567">
        <f>IFERROR(IF(AND(NOT(YEAR(K$3)&lt;=YEAR('Rent Roll'!$C26)+'Rent Roll'!$P26-1),MOD(YEAR(K$3),'Rent Roll'!$O26)=MOD(YEAR('Rent Roll'!$C26),'Rent Roll'!$O26),MONTH(K$3)=MONTH('Rent Roll'!$C26)),1,0),0)</f>
        <v>0</v>
      </c>
      <c r="L184" s="567">
        <f>IFERROR(IF(AND(NOT(YEAR(L$3)&lt;=YEAR('Rent Roll'!$C26)+'Rent Roll'!$P26-1),MOD(YEAR(L$3),'Rent Roll'!$O26)=MOD(YEAR('Rent Roll'!$C26),'Rent Roll'!$O26),MONTH(L$3)=MONTH('Rent Roll'!$C26)),1,0),0)</f>
        <v>0</v>
      </c>
      <c r="M184" s="567">
        <f>IFERROR(IF(AND(NOT(YEAR(M$3)&lt;=YEAR('Rent Roll'!$C26)+'Rent Roll'!$P26-1),MOD(YEAR(M$3),'Rent Roll'!$O26)=MOD(YEAR('Rent Roll'!$C26),'Rent Roll'!$O26),MONTH(M$3)=MONTH('Rent Roll'!$C26)),1,0),0)</f>
        <v>0</v>
      </c>
      <c r="N184" s="567">
        <f>IFERROR(IF(AND(NOT(YEAR(N$3)&lt;=YEAR('Rent Roll'!$C26)+'Rent Roll'!$P26-1),MOD(YEAR(N$3),'Rent Roll'!$O26)=MOD(YEAR('Rent Roll'!$C26),'Rent Roll'!$O26),MONTH(N$3)=MONTH('Rent Roll'!$C26)),1,0),0)</f>
        <v>0</v>
      </c>
      <c r="O184" s="567">
        <f>IFERROR(IF(AND(NOT(YEAR(O$3)&lt;=YEAR('Rent Roll'!$C26)+'Rent Roll'!$P26-1),MOD(YEAR(O$3),'Rent Roll'!$O26)=MOD(YEAR('Rent Roll'!$C26),'Rent Roll'!$O26),MONTH(O$3)=MONTH('Rent Roll'!$C26)),1,0),0)</f>
        <v>0</v>
      </c>
      <c r="P184" s="567">
        <f>IFERROR(IF(AND(NOT(YEAR(P$3)&lt;=YEAR('Rent Roll'!$C26)+'Rent Roll'!$P26-1),MOD(YEAR(P$3),'Rent Roll'!$O26)=MOD(YEAR('Rent Roll'!$C26),'Rent Roll'!$O26),MONTH(P$3)=MONTH('Rent Roll'!$C26)),1,0),0)</f>
        <v>0</v>
      </c>
      <c r="Q184" s="567">
        <f>IFERROR(IF(AND(NOT(YEAR(Q$3)&lt;=YEAR('Rent Roll'!$C26)+'Rent Roll'!$P26-1),MOD(YEAR(Q$3),'Rent Roll'!$O26)=MOD(YEAR('Rent Roll'!$C26),'Rent Roll'!$O26),MONTH(Q$3)=MONTH('Rent Roll'!$C26)),1,0),0)</f>
        <v>0</v>
      </c>
      <c r="R184" s="767">
        <f>IFERROR(IF(AND(NOT(YEAR(R$3)&lt;=YEAR('Rent Roll'!$C26)+'Rent Roll'!$P26-1),MOD(YEAR(R$3),'Rent Roll'!$O26)=MOD(YEAR('Rent Roll'!$C26),'Rent Roll'!$O26),MONTH(R$3)=MONTH('Rent Roll'!$C26)),1,0),0)</f>
        <v>0</v>
      </c>
      <c r="S184" s="768">
        <f>IFERROR(IF(AND(NOT(YEAR(S$3)&lt;=YEAR('Rent Roll'!$C26)+'Rent Roll'!$P26-1),MOD(YEAR(S$3),'Rent Roll'!$O26)=MOD(YEAR('Rent Roll'!$C26),'Rent Roll'!$O26),MONTH(S$3)=MONTH('Rent Roll'!$C26)),1,0),0)</f>
        <v>0</v>
      </c>
      <c r="T184" s="567">
        <f>IFERROR(IF(AND(NOT(YEAR(T$3)&lt;=YEAR('Rent Roll'!$C26)+'Rent Roll'!$P26-1),MOD(YEAR(T$3),'Rent Roll'!$O26)=MOD(YEAR('Rent Roll'!$C26),'Rent Roll'!$O26),MONTH(T$3)=MONTH('Rent Roll'!$C26)),1,0),0)</f>
        <v>0</v>
      </c>
      <c r="U184" s="567">
        <f>IFERROR(IF(AND(NOT(YEAR(U$3)&lt;=YEAR('Rent Roll'!$C26)+'Rent Roll'!$P26-1),MOD(YEAR(U$3),'Rent Roll'!$O26)=MOD(YEAR('Rent Roll'!$C26),'Rent Roll'!$O26),MONTH(U$3)=MONTH('Rent Roll'!$C26)),1,0),0)</f>
        <v>0</v>
      </c>
      <c r="V184" s="567">
        <f>IFERROR(IF(AND(NOT(YEAR(V$3)&lt;=YEAR('Rent Roll'!$C26)+'Rent Roll'!$P26-1),MOD(YEAR(V$3),'Rent Roll'!$O26)=MOD(YEAR('Rent Roll'!$C26),'Rent Roll'!$O26),MONTH(V$3)=MONTH('Rent Roll'!$C26)),1,0),0)</f>
        <v>0</v>
      </c>
      <c r="W184" s="567">
        <f>IFERROR(IF(AND(NOT(YEAR(W$3)&lt;=YEAR('Rent Roll'!$C26)+'Rent Roll'!$P26-1),MOD(YEAR(W$3),'Rent Roll'!$O26)=MOD(YEAR('Rent Roll'!$C26),'Rent Roll'!$O26),MONTH(W$3)=MONTH('Rent Roll'!$C26)),1,0),0)</f>
        <v>0</v>
      </c>
      <c r="X184" s="567">
        <f>IFERROR(IF(AND(NOT(YEAR(X$3)&lt;=YEAR('Rent Roll'!$C26)+'Rent Roll'!$P26-1),MOD(YEAR(X$3),'Rent Roll'!$O26)=MOD(YEAR('Rent Roll'!$C26),'Rent Roll'!$O26),MONTH(X$3)=MONTH('Rent Roll'!$C26)),1,0),0)</f>
        <v>0</v>
      </c>
      <c r="Y184" s="567">
        <f>IFERROR(IF(AND(NOT(YEAR(Y$3)&lt;=YEAR('Rent Roll'!$C26)+'Rent Roll'!$P26-1),MOD(YEAR(Y$3),'Rent Roll'!$O26)=MOD(YEAR('Rent Roll'!$C26),'Rent Roll'!$O26),MONTH(Y$3)=MONTH('Rent Roll'!$C26)),1,0),0)</f>
        <v>0</v>
      </c>
      <c r="Z184" s="567">
        <f>IFERROR(IF(AND(NOT(YEAR(Z$3)&lt;=YEAR('Rent Roll'!$C26)+'Rent Roll'!$P26-1),MOD(YEAR(Z$3),'Rent Roll'!$O26)=MOD(YEAR('Rent Roll'!$C26),'Rent Roll'!$O26),MONTH(Z$3)=MONTH('Rent Roll'!$C26)),1,0),0)</f>
        <v>0</v>
      </c>
      <c r="AA184" s="567">
        <f>IFERROR(IF(AND(NOT(YEAR(AA$3)&lt;=YEAR('Rent Roll'!$C26)+'Rent Roll'!$P26-1),MOD(YEAR(AA$3),'Rent Roll'!$O26)=MOD(YEAR('Rent Roll'!$C26),'Rent Roll'!$O26),MONTH(AA$3)=MONTH('Rent Roll'!$C26)),1,0),0)</f>
        <v>0</v>
      </c>
      <c r="AB184" s="567">
        <f>IFERROR(IF(AND(NOT(YEAR(AB$3)&lt;=YEAR('Rent Roll'!$C26)+'Rent Roll'!$P26-1),MOD(YEAR(AB$3),'Rent Roll'!$O26)=MOD(YEAR('Rent Roll'!$C26),'Rent Roll'!$O26),MONTH(AB$3)=MONTH('Rent Roll'!$C26)),1,0),0)</f>
        <v>0</v>
      </c>
      <c r="AC184" s="567">
        <f>IFERROR(IF(AND(NOT(YEAR(AC$3)&lt;=YEAR('Rent Roll'!$C26)+'Rent Roll'!$P26-1),MOD(YEAR(AC$3),'Rent Roll'!$O26)=MOD(YEAR('Rent Roll'!$C26),'Rent Roll'!$O26),MONTH(AC$3)=MONTH('Rent Roll'!$C26)),1,0),0)</f>
        <v>0</v>
      </c>
      <c r="AD184" s="767">
        <f>IFERROR(IF(AND(NOT(YEAR(AD$3)&lt;=YEAR('Rent Roll'!$C26)+'Rent Roll'!$P26-1),MOD(YEAR(AD$3),'Rent Roll'!$O26)=MOD(YEAR('Rent Roll'!$C26),'Rent Roll'!$O26),MONTH(AD$3)=MONTH('Rent Roll'!$C26)),1,0),0)</f>
        <v>0</v>
      </c>
      <c r="AE184" s="768">
        <f>IFERROR(IF(AND(NOT(YEAR(AE$3)&lt;=YEAR('Rent Roll'!$C26)+'Rent Roll'!$P26-1),MOD(YEAR(AE$3),'Rent Roll'!$O26)=MOD(YEAR('Rent Roll'!$C26),'Rent Roll'!$O26),MONTH(AE$3)=MONTH('Rent Roll'!$C26)),1,0),0)</f>
        <v>0</v>
      </c>
      <c r="AF184" s="567">
        <f>IFERROR(IF(AND(NOT(YEAR(AF$3)&lt;=YEAR('Rent Roll'!$C26)+'Rent Roll'!$P26-1),MOD(YEAR(AF$3),'Rent Roll'!$O26)=MOD(YEAR('Rent Roll'!$C26),'Rent Roll'!$O26),MONTH(AF$3)=MONTH('Rent Roll'!$C26)),1,0),0)</f>
        <v>0</v>
      </c>
      <c r="AG184" s="567">
        <f>IFERROR(IF(AND(NOT(YEAR(AG$3)&lt;=YEAR('Rent Roll'!$C26)+'Rent Roll'!$P26-1),MOD(YEAR(AG$3),'Rent Roll'!$O26)=MOD(YEAR('Rent Roll'!$C26),'Rent Roll'!$O26),MONTH(AG$3)=MONTH('Rent Roll'!$C26)),1,0),0)</f>
        <v>0</v>
      </c>
      <c r="AH184" s="567">
        <f>IFERROR(IF(AND(NOT(YEAR(AH$3)&lt;=YEAR('Rent Roll'!$C26)+'Rent Roll'!$P26-1),MOD(YEAR(AH$3),'Rent Roll'!$O26)=MOD(YEAR('Rent Roll'!$C26),'Rent Roll'!$O26),MONTH(AH$3)=MONTH('Rent Roll'!$C26)),1,0),0)</f>
        <v>0</v>
      </c>
      <c r="AI184" s="567">
        <f>IFERROR(IF(AND(NOT(YEAR(AI$3)&lt;=YEAR('Rent Roll'!$C26)+'Rent Roll'!$P26-1),MOD(YEAR(AI$3),'Rent Roll'!$O26)=MOD(YEAR('Rent Roll'!$C26),'Rent Roll'!$O26),MONTH(AI$3)=MONTH('Rent Roll'!$C26)),1,0),0)</f>
        <v>0</v>
      </c>
      <c r="AJ184" s="567">
        <f>IFERROR(IF(AND(NOT(YEAR(AJ$3)&lt;=YEAR('Rent Roll'!$C26)+'Rent Roll'!$P26-1),MOD(YEAR(AJ$3),'Rent Roll'!$O26)=MOD(YEAR('Rent Roll'!$C26),'Rent Roll'!$O26),MONTH(AJ$3)=MONTH('Rent Roll'!$C26)),1,0),0)</f>
        <v>0</v>
      </c>
      <c r="AK184" s="567">
        <f>IFERROR(IF(AND(NOT(YEAR(AK$3)&lt;=YEAR('Rent Roll'!$C26)+'Rent Roll'!$P26-1),MOD(YEAR(AK$3),'Rent Roll'!$O26)=MOD(YEAR('Rent Roll'!$C26),'Rent Roll'!$O26),MONTH(AK$3)=MONTH('Rent Roll'!$C26)),1,0),0)</f>
        <v>0</v>
      </c>
      <c r="AL184" s="567">
        <f>IFERROR(IF(AND(NOT(YEAR(AL$3)&lt;=YEAR('Rent Roll'!$C26)+'Rent Roll'!$P26-1),MOD(YEAR(AL$3),'Rent Roll'!$O26)=MOD(YEAR('Rent Roll'!$C26),'Rent Roll'!$O26),MONTH(AL$3)=MONTH('Rent Roll'!$C26)),1,0),0)</f>
        <v>0</v>
      </c>
      <c r="AM184" s="567">
        <f>IFERROR(IF(AND(NOT(YEAR(AM$3)&lt;=YEAR('Rent Roll'!$C26)+'Rent Roll'!$P26-1),MOD(YEAR(AM$3),'Rent Roll'!$O26)=MOD(YEAR('Rent Roll'!$C26),'Rent Roll'!$O26),MONTH(AM$3)=MONTH('Rent Roll'!$C26)),1,0),0)</f>
        <v>0</v>
      </c>
      <c r="AN184" s="567">
        <f>IFERROR(IF(AND(NOT(YEAR(AN$3)&lt;=YEAR('Rent Roll'!$C26)+'Rent Roll'!$P26-1),MOD(YEAR(AN$3),'Rent Roll'!$O26)=MOD(YEAR('Rent Roll'!$C26),'Rent Roll'!$O26),MONTH(AN$3)=MONTH('Rent Roll'!$C26)),1,0),0)</f>
        <v>0</v>
      </c>
      <c r="AO184" s="567">
        <f>IFERROR(IF(AND(NOT(YEAR(AO$3)&lt;=YEAR('Rent Roll'!$C26)+'Rent Roll'!$P26-1),MOD(YEAR(AO$3),'Rent Roll'!$O26)=MOD(YEAR('Rent Roll'!$C26),'Rent Roll'!$O26),MONTH(AO$3)=MONTH('Rent Roll'!$C26)),1,0),0)</f>
        <v>0</v>
      </c>
      <c r="AP184" s="767">
        <f>IFERROR(IF(AND(NOT(YEAR(AP$3)&lt;=YEAR('Rent Roll'!$C26)+'Rent Roll'!$P26-1),MOD(YEAR(AP$3),'Rent Roll'!$O26)=MOD(YEAR('Rent Roll'!$C26),'Rent Roll'!$O26),MONTH(AP$3)=MONTH('Rent Roll'!$C26)),1,0),0)</f>
        <v>0</v>
      </c>
      <c r="AQ184" s="768">
        <f>IFERROR(IF(AND(NOT(YEAR(AQ$3)&lt;=YEAR('Rent Roll'!$C26)+'Rent Roll'!$P26-1),MOD(YEAR(AQ$3),'Rent Roll'!$O26)=MOD(YEAR('Rent Roll'!$C26),'Rent Roll'!$O26),MONTH(AQ$3)=MONTH('Rent Roll'!$C26)),1,0),0)</f>
        <v>0</v>
      </c>
      <c r="AR184" s="567">
        <f>IFERROR(IF(AND(NOT(YEAR(AR$3)&lt;=YEAR('Rent Roll'!$C26)+'Rent Roll'!$P26-1),MOD(YEAR(AR$3),'Rent Roll'!$O26)=MOD(YEAR('Rent Roll'!$C26),'Rent Roll'!$O26),MONTH(AR$3)=MONTH('Rent Roll'!$C26)),1,0),0)</f>
        <v>0</v>
      </c>
      <c r="AS184" s="567">
        <f>IFERROR(IF(AND(NOT(YEAR(AS$3)&lt;=YEAR('Rent Roll'!$C26)+'Rent Roll'!$P26-1),MOD(YEAR(AS$3),'Rent Roll'!$O26)=MOD(YEAR('Rent Roll'!$C26),'Rent Roll'!$O26),MONTH(AS$3)=MONTH('Rent Roll'!$C26)),1,0),0)</f>
        <v>0</v>
      </c>
      <c r="AT184" s="567">
        <f>IFERROR(IF(AND(NOT(YEAR(AT$3)&lt;=YEAR('Rent Roll'!$C26)+'Rent Roll'!$P26-1),MOD(YEAR(AT$3),'Rent Roll'!$O26)=MOD(YEAR('Rent Roll'!$C26),'Rent Roll'!$O26),MONTH(AT$3)=MONTH('Rent Roll'!$C26)),1,0),0)</f>
        <v>0</v>
      </c>
      <c r="AU184" s="567">
        <f>IFERROR(IF(AND(NOT(YEAR(AU$3)&lt;=YEAR('Rent Roll'!$C26)+'Rent Roll'!$P26-1),MOD(YEAR(AU$3),'Rent Roll'!$O26)=MOD(YEAR('Rent Roll'!$C26),'Rent Roll'!$O26),MONTH(AU$3)=MONTH('Rent Roll'!$C26)),1,0),0)</f>
        <v>0</v>
      </c>
      <c r="AV184" s="567">
        <f>IFERROR(IF(AND(NOT(YEAR(AV$3)&lt;=YEAR('Rent Roll'!$C26)+'Rent Roll'!$P26-1),MOD(YEAR(AV$3),'Rent Roll'!$O26)=MOD(YEAR('Rent Roll'!$C26),'Rent Roll'!$O26),MONTH(AV$3)=MONTH('Rent Roll'!$C26)),1,0),0)</f>
        <v>0</v>
      </c>
      <c r="AW184" s="567">
        <f>IFERROR(IF(AND(NOT(YEAR(AW$3)&lt;=YEAR('Rent Roll'!$C26)+'Rent Roll'!$P26-1),MOD(YEAR(AW$3),'Rent Roll'!$O26)=MOD(YEAR('Rent Roll'!$C26),'Rent Roll'!$O26),MONTH(AW$3)=MONTH('Rent Roll'!$C26)),1,0),0)</f>
        <v>0</v>
      </c>
      <c r="AX184" s="567">
        <f>IFERROR(IF(AND(NOT(YEAR(AX$3)&lt;=YEAR('Rent Roll'!$C26)+'Rent Roll'!$P26-1),MOD(YEAR(AX$3),'Rent Roll'!$O26)=MOD(YEAR('Rent Roll'!$C26),'Rent Roll'!$O26),MONTH(AX$3)=MONTH('Rent Roll'!$C26)),1,0),0)</f>
        <v>0</v>
      </c>
      <c r="AY184" s="567">
        <f>IFERROR(IF(AND(NOT(YEAR(AY$3)&lt;=YEAR('Rent Roll'!$C26)+'Rent Roll'!$P26-1),MOD(YEAR(AY$3),'Rent Roll'!$O26)=MOD(YEAR('Rent Roll'!$C26),'Rent Roll'!$O26),MONTH(AY$3)=MONTH('Rent Roll'!$C26)),1,0),0)</f>
        <v>0</v>
      </c>
      <c r="AZ184" s="567">
        <f>IFERROR(IF(AND(NOT(YEAR(AZ$3)&lt;=YEAR('Rent Roll'!$C26)+'Rent Roll'!$P26-1),MOD(YEAR(AZ$3),'Rent Roll'!$O26)=MOD(YEAR('Rent Roll'!$C26),'Rent Roll'!$O26),MONTH(AZ$3)=MONTH('Rent Roll'!$C26)),1,0),0)</f>
        <v>0</v>
      </c>
      <c r="BA184" s="567">
        <f>IFERROR(IF(AND(NOT(YEAR(BA$3)&lt;=YEAR('Rent Roll'!$C26)+'Rent Roll'!$P26-1),MOD(YEAR(BA$3),'Rent Roll'!$O26)=MOD(YEAR('Rent Roll'!$C26),'Rent Roll'!$O26),MONTH(BA$3)=MONTH('Rent Roll'!$C26)),1,0),0)</f>
        <v>0</v>
      </c>
      <c r="BB184" s="767">
        <f>IFERROR(IF(AND(NOT(YEAR(BB$3)&lt;=YEAR('Rent Roll'!$C26)+'Rent Roll'!$P26-1),MOD(YEAR(BB$3),'Rent Roll'!$O26)=MOD(YEAR('Rent Roll'!$C26),'Rent Roll'!$O26),MONTH(BB$3)=MONTH('Rent Roll'!$C26)),1,0),0)</f>
        <v>0</v>
      </c>
      <c r="BC184" s="768">
        <f>IFERROR(IF(AND(NOT(YEAR(BC$3)&lt;=YEAR('Rent Roll'!$C26)+'Rent Roll'!$P26-1),MOD(YEAR(BC$3),'Rent Roll'!$O26)=MOD(YEAR('Rent Roll'!$C26),'Rent Roll'!$O26),MONTH(BC$3)=MONTH('Rent Roll'!$C26)),1,0),0)</f>
        <v>0</v>
      </c>
      <c r="BD184" s="567">
        <f>IFERROR(IF(AND(NOT(YEAR(BD$3)&lt;=YEAR('Rent Roll'!$C26)+'Rent Roll'!$P26-1),MOD(YEAR(BD$3),'Rent Roll'!$O26)=MOD(YEAR('Rent Roll'!$C26),'Rent Roll'!$O26),MONTH(BD$3)=MONTH('Rent Roll'!$C26)),1,0),0)</f>
        <v>0</v>
      </c>
      <c r="BE184" s="567">
        <f>IFERROR(IF(AND(NOT(YEAR(BE$3)&lt;=YEAR('Rent Roll'!$C26)+'Rent Roll'!$P26-1),MOD(YEAR(BE$3),'Rent Roll'!$O26)=MOD(YEAR('Rent Roll'!$C26),'Rent Roll'!$O26),MONTH(BE$3)=MONTH('Rent Roll'!$C26)),1,0),0)</f>
        <v>0</v>
      </c>
      <c r="BF184" s="567">
        <f>IFERROR(IF(AND(NOT(YEAR(BF$3)&lt;=YEAR('Rent Roll'!$C26)+'Rent Roll'!$P26-1),MOD(YEAR(BF$3),'Rent Roll'!$O26)=MOD(YEAR('Rent Roll'!$C26),'Rent Roll'!$O26),MONTH(BF$3)=MONTH('Rent Roll'!$C26)),1,0),0)</f>
        <v>0</v>
      </c>
      <c r="BG184" s="567">
        <f>IFERROR(IF(AND(NOT(YEAR(BG$3)&lt;=YEAR('Rent Roll'!$C26)+'Rent Roll'!$P26-1),MOD(YEAR(BG$3),'Rent Roll'!$O26)=MOD(YEAR('Rent Roll'!$C26),'Rent Roll'!$O26),MONTH(BG$3)=MONTH('Rent Roll'!$C26)),1,0),0)</f>
        <v>0</v>
      </c>
      <c r="BH184" s="567">
        <f>IFERROR(IF(AND(NOT(YEAR(BH$3)&lt;=YEAR('Rent Roll'!$C26)+'Rent Roll'!$P26-1),MOD(YEAR(BH$3),'Rent Roll'!$O26)=MOD(YEAR('Rent Roll'!$C26),'Rent Roll'!$O26),MONTH(BH$3)=MONTH('Rent Roll'!$C26)),1,0),0)</f>
        <v>0</v>
      </c>
      <c r="BI184" s="567">
        <f>IFERROR(IF(AND(NOT(YEAR(BI$3)&lt;=YEAR('Rent Roll'!$C26)+'Rent Roll'!$P26-1),MOD(YEAR(BI$3),'Rent Roll'!$O26)=MOD(YEAR('Rent Roll'!$C26),'Rent Roll'!$O26),MONTH(BI$3)=MONTH('Rent Roll'!$C26)),1,0),0)</f>
        <v>0</v>
      </c>
      <c r="BJ184" s="567">
        <f>IFERROR(IF(AND(NOT(YEAR(BJ$3)&lt;=YEAR('Rent Roll'!$C26)+'Rent Roll'!$P26-1),MOD(YEAR(BJ$3),'Rent Roll'!$O26)=MOD(YEAR('Rent Roll'!$C26),'Rent Roll'!$O26),MONTH(BJ$3)=MONTH('Rent Roll'!$C26)),1,0),0)</f>
        <v>0</v>
      </c>
      <c r="BK184" s="567">
        <f>IFERROR(IF(AND(NOT(YEAR(BK$3)&lt;=YEAR('Rent Roll'!$C26)+'Rent Roll'!$P26-1),MOD(YEAR(BK$3),'Rent Roll'!$O26)=MOD(YEAR('Rent Roll'!$C26),'Rent Roll'!$O26),MONTH(BK$3)=MONTH('Rent Roll'!$C26)),1,0),0)</f>
        <v>0</v>
      </c>
      <c r="BL184" s="567">
        <f>IFERROR(IF(AND(NOT(YEAR(BL$3)&lt;=YEAR('Rent Roll'!$C26)+'Rent Roll'!$P26-1),MOD(YEAR(BL$3),'Rent Roll'!$O26)=MOD(YEAR('Rent Roll'!$C26),'Rent Roll'!$O26),MONTH(BL$3)=MONTH('Rent Roll'!$C26)),1,0),0)</f>
        <v>0</v>
      </c>
      <c r="BM184" s="567">
        <f>IFERROR(IF(AND(NOT(YEAR(BM$3)&lt;=YEAR('Rent Roll'!$C26)+'Rent Roll'!$P26-1),MOD(YEAR(BM$3),'Rent Roll'!$O26)=MOD(YEAR('Rent Roll'!$C26),'Rent Roll'!$O26),MONTH(BM$3)=MONTH('Rent Roll'!$C26)),1,0),0)</f>
        <v>0</v>
      </c>
      <c r="BN184" s="767">
        <f>IFERROR(IF(AND(NOT(YEAR(BN$3)&lt;=YEAR('Rent Roll'!$C26)+'Rent Roll'!$P26-1),MOD(YEAR(BN$3),'Rent Roll'!$O26)=MOD(YEAR('Rent Roll'!$C26),'Rent Roll'!$O26),MONTH(BN$3)=MONTH('Rent Roll'!$C26)),1,0),0)</f>
        <v>0</v>
      </c>
      <c r="BO184" s="768">
        <f>IFERROR(IF(AND(NOT(YEAR(BO$3)&lt;=YEAR('Rent Roll'!$C26)+'Rent Roll'!$P26-1),MOD(YEAR(BO$3),'Rent Roll'!$O26)=MOD(YEAR('Rent Roll'!$C26),'Rent Roll'!$O26),MONTH(BO$3)=MONTH('Rent Roll'!$C26)),1,0),0)</f>
        <v>0</v>
      </c>
      <c r="BP184" s="567">
        <f>IFERROR(IF(AND(NOT(YEAR(BP$3)&lt;=YEAR('Rent Roll'!$C26)+'Rent Roll'!$P26-1),MOD(YEAR(BP$3),'Rent Roll'!$O26)=MOD(YEAR('Rent Roll'!$C26),'Rent Roll'!$O26),MONTH(BP$3)=MONTH('Rent Roll'!$C26)),1,0),0)</f>
        <v>0</v>
      </c>
      <c r="BQ184" s="567">
        <f>IFERROR(IF(AND(NOT(YEAR(BQ$3)&lt;=YEAR('Rent Roll'!$C26)+'Rent Roll'!$P26-1),MOD(YEAR(BQ$3),'Rent Roll'!$O26)=MOD(YEAR('Rent Roll'!$C26),'Rent Roll'!$O26),MONTH(BQ$3)=MONTH('Rent Roll'!$C26)),1,0),0)</f>
        <v>0</v>
      </c>
      <c r="BR184" s="567">
        <f>IFERROR(IF(AND(NOT(YEAR(BR$3)&lt;=YEAR('Rent Roll'!$C26)+'Rent Roll'!$P26-1),MOD(YEAR(BR$3),'Rent Roll'!$O26)=MOD(YEAR('Rent Roll'!$C26),'Rent Roll'!$O26),MONTH(BR$3)=MONTH('Rent Roll'!$C26)),1,0),0)</f>
        <v>0</v>
      </c>
      <c r="BS184" s="567">
        <f>IFERROR(IF(AND(NOT(YEAR(BS$3)&lt;=YEAR('Rent Roll'!$C26)+'Rent Roll'!$P26-1),MOD(YEAR(BS$3),'Rent Roll'!$O26)=MOD(YEAR('Rent Roll'!$C26),'Rent Roll'!$O26),MONTH(BS$3)=MONTH('Rent Roll'!$C26)),1,0),0)</f>
        <v>0</v>
      </c>
      <c r="BT184" s="567">
        <f>IFERROR(IF(AND(NOT(YEAR(BT$3)&lt;=YEAR('Rent Roll'!$C26)+'Rent Roll'!$P26-1),MOD(YEAR(BT$3),'Rent Roll'!$O26)=MOD(YEAR('Rent Roll'!$C26),'Rent Roll'!$O26),MONTH(BT$3)=MONTH('Rent Roll'!$C26)),1,0),0)</f>
        <v>0</v>
      </c>
      <c r="BU184" s="567">
        <f>IFERROR(IF(AND(NOT(YEAR(BU$3)&lt;=YEAR('Rent Roll'!$C26)+'Rent Roll'!$P26-1),MOD(YEAR(BU$3),'Rent Roll'!$O26)=MOD(YEAR('Rent Roll'!$C26),'Rent Roll'!$O26),MONTH(BU$3)=MONTH('Rent Roll'!$C26)),1,0),0)</f>
        <v>0</v>
      </c>
      <c r="BV184" s="567">
        <f>IFERROR(IF(AND(NOT(YEAR(BV$3)&lt;=YEAR('Rent Roll'!$C26)+'Rent Roll'!$P26-1),MOD(YEAR(BV$3),'Rent Roll'!$O26)=MOD(YEAR('Rent Roll'!$C26),'Rent Roll'!$O26),MONTH(BV$3)=MONTH('Rent Roll'!$C26)),1,0),0)</f>
        <v>0</v>
      </c>
      <c r="BW184" s="567">
        <f>IFERROR(IF(AND(NOT(YEAR(BW$3)&lt;=YEAR('Rent Roll'!$C26)+'Rent Roll'!$P26-1),MOD(YEAR(BW$3),'Rent Roll'!$O26)=MOD(YEAR('Rent Roll'!$C26),'Rent Roll'!$O26),MONTH(BW$3)=MONTH('Rent Roll'!$C26)),1,0),0)</f>
        <v>0</v>
      </c>
      <c r="BX184" s="567">
        <f>IFERROR(IF(AND(NOT(YEAR(BX$3)&lt;=YEAR('Rent Roll'!$C26)+'Rent Roll'!$P26-1),MOD(YEAR(BX$3),'Rent Roll'!$O26)=MOD(YEAR('Rent Roll'!$C26),'Rent Roll'!$O26),MONTH(BX$3)=MONTH('Rent Roll'!$C26)),1,0),0)</f>
        <v>0</v>
      </c>
      <c r="BY184" s="567">
        <f>IFERROR(IF(AND(NOT(YEAR(BY$3)&lt;=YEAR('Rent Roll'!$C26)+'Rent Roll'!$P26-1),MOD(YEAR(BY$3),'Rent Roll'!$O26)=MOD(YEAR('Rent Roll'!$C26),'Rent Roll'!$O26),MONTH(BY$3)=MONTH('Rent Roll'!$C26)),1,0),0)</f>
        <v>0</v>
      </c>
      <c r="BZ184" s="767">
        <f>IFERROR(IF(AND(NOT(YEAR(BZ$3)&lt;=YEAR('Rent Roll'!$C26)+'Rent Roll'!$P26-1),MOD(YEAR(BZ$3),'Rent Roll'!$O26)=MOD(YEAR('Rent Roll'!$C26),'Rent Roll'!$O26),MONTH(BZ$3)=MONTH('Rent Roll'!$C26)),1,0),0)</f>
        <v>0</v>
      </c>
      <c r="CA184" s="768">
        <f>IFERROR(IF(AND(NOT(YEAR(CA$3)&lt;=YEAR('Rent Roll'!$C26)+'Rent Roll'!$P26-1),MOD(YEAR(CA$3),'Rent Roll'!$O26)=MOD(YEAR('Rent Roll'!$C26),'Rent Roll'!$O26),MONTH(CA$3)=MONTH('Rent Roll'!$C26)),1,0),0)</f>
        <v>0</v>
      </c>
      <c r="CB184" s="567">
        <f>IFERROR(IF(AND(NOT(YEAR(CB$3)&lt;=YEAR('Rent Roll'!$C26)+'Rent Roll'!$P26-1),MOD(YEAR(CB$3),'Rent Roll'!$O26)=MOD(YEAR('Rent Roll'!$C26),'Rent Roll'!$O26),MONTH(CB$3)=MONTH('Rent Roll'!$C26)),1,0),0)</f>
        <v>0</v>
      </c>
      <c r="CC184" s="567">
        <f>IFERROR(IF(AND(NOT(YEAR(CC$3)&lt;=YEAR('Rent Roll'!$C26)+'Rent Roll'!$P26-1),MOD(YEAR(CC$3),'Rent Roll'!$O26)=MOD(YEAR('Rent Roll'!$C26),'Rent Roll'!$O26),MONTH(CC$3)=MONTH('Rent Roll'!$C26)),1,0),0)</f>
        <v>0</v>
      </c>
      <c r="CD184" s="567">
        <f>IFERROR(IF(AND(NOT(YEAR(CD$3)&lt;=YEAR('Rent Roll'!$C26)+'Rent Roll'!$P26-1),MOD(YEAR(CD$3),'Rent Roll'!$O26)=MOD(YEAR('Rent Roll'!$C26),'Rent Roll'!$O26),MONTH(CD$3)=MONTH('Rent Roll'!$C26)),1,0),0)</f>
        <v>0</v>
      </c>
      <c r="CE184" s="567">
        <f>IFERROR(IF(AND(NOT(YEAR(CE$3)&lt;=YEAR('Rent Roll'!$C26)+'Rent Roll'!$P26-1),MOD(YEAR(CE$3),'Rent Roll'!$O26)=MOD(YEAR('Rent Roll'!$C26),'Rent Roll'!$O26),MONTH(CE$3)=MONTH('Rent Roll'!$C26)),1,0),0)</f>
        <v>0</v>
      </c>
      <c r="CF184" s="567">
        <f>IFERROR(IF(AND(NOT(YEAR(CF$3)&lt;=YEAR('Rent Roll'!$C26)+'Rent Roll'!$P26-1),MOD(YEAR(CF$3),'Rent Roll'!$O26)=MOD(YEAR('Rent Roll'!$C26),'Rent Roll'!$O26),MONTH(CF$3)=MONTH('Rent Roll'!$C26)),1,0),0)</f>
        <v>0</v>
      </c>
      <c r="CG184" s="567">
        <f>IFERROR(IF(AND(NOT(YEAR(CG$3)&lt;=YEAR('Rent Roll'!$C26)+'Rent Roll'!$P26-1),MOD(YEAR(CG$3),'Rent Roll'!$O26)=MOD(YEAR('Rent Roll'!$C26),'Rent Roll'!$O26),MONTH(CG$3)=MONTH('Rent Roll'!$C26)),1,0),0)</f>
        <v>0</v>
      </c>
      <c r="CH184" s="567">
        <f>IFERROR(IF(AND(NOT(YEAR(CH$3)&lt;=YEAR('Rent Roll'!$C26)+'Rent Roll'!$P26-1),MOD(YEAR(CH$3),'Rent Roll'!$O26)=MOD(YEAR('Rent Roll'!$C26),'Rent Roll'!$O26),MONTH(CH$3)=MONTH('Rent Roll'!$C26)),1,0),0)</f>
        <v>0</v>
      </c>
      <c r="CI184" s="567">
        <f>IFERROR(IF(AND(NOT(YEAR(CI$3)&lt;=YEAR('Rent Roll'!$C26)+'Rent Roll'!$P26-1),MOD(YEAR(CI$3),'Rent Roll'!$O26)=MOD(YEAR('Rent Roll'!$C26),'Rent Roll'!$O26),MONTH(CI$3)=MONTH('Rent Roll'!$C26)),1,0),0)</f>
        <v>0</v>
      </c>
      <c r="CJ184" s="567">
        <f>IFERROR(IF(AND(NOT(YEAR(CJ$3)&lt;=YEAR('Rent Roll'!$C26)+'Rent Roll'!$P26-1),MOD(YEAR(CJ$3),'Rent Roll'!$O26)=MOD(YEAR('Rent Roll'!$C26),'Rent Roll'!$O26),MONTH(CJ$3)=MONTH('Rent Roll'!$C26)),1,0),0)</f>
        <v>0</v>
      </c>
      <c r="CK184" s="567">
        <f>IFERROR(IF(AND(NOT(YEAR(CK$3)&lt;=YEAR('Rent Roll'!$C26)+'Rent Roll'!$P26-1),MOD(YEAR(CK$3),'Rent Roll'!$O26)=MOD(YEAR('Rent Roll'!$C26),'Rent Roll'!$O26),MONTH(CK$3)=MONTH('Rent Roll'!$C26)),1,0),0)</f>
        <v>0</v>
      </c>
      <c r="CL184" s="767">
        <f>IFERROR(IF(AND(NOT(YEAR(CL$3)&lt;=YEAR('Rent Roll'!$C26)+'Rent Roll'!$P26-1),MOD(YEAR(CL$3),'Rent Roll'!$O26)=MOD(YEAR('Rent Roll'!$C26),'Rent Roll'!$O26),MONTH(CL$3)=MONTH('Rent Roll'!$C26)),1,0),0)</f>
        <v>0</v>
      </c>
      <c r="CM184" s="768">
        <f>IFERROR(IF(AND(NOT(YEAR(CM$3)&lt;=YEAR('Rent Roll'!$C26)+'Rent Roll'!$P26-1),MOD(YEAR(CM$3),'Rent Roll'!$O26)=MOD(YEAR('Rent Roll'!$C26),'Rent Roll'!$O26),MONTH(CM$3)=MONTH('Rent Roll'!$C26)),1,0),0)</f>
        <v>0</v>
      </c>
      <c r="CN184" s="567">
        <f>IFERROR(IF(AND(NOT(YEAR(CN$3)&lt;=YEAR('Rent Roll'!$C26)+'Rent Roll'!$P26-1),MOD(YEAR(CN$3),'Rent Roll'!$O26)=MOD(YEAR('Rent Roll'!$C26),'Rent Roll'!$O26),MONTH(CN$3)=MONTH('Rent Roll'!$C26)),1,0),0)</f>
        <v>0</v>
      </c>
      <c r="CO184" s="567">
        <f>IFERROR(IF(AND(NOT(YEAR(CO$3)&lt;=YEAR('Rent Roll'!$C26)+'Rent Roll'!$P26-1),MOD(YEAR(CO$3),'Rent Roll'!$O26)=MOD(YEAR('Rent Roll'!$C26),'Rent Roll'!$O26),MONTH(CO$3)=MONTH('Rent Roll'!$C26)),1,0),0)</f>
        <v>0</v>
      </c>
      <c r="CP184" s="567">
        <f>IFERROR(IF(AND(NOT(YEAR(CP$3)&lt;=YEAR('Rent Roll'!$C26)+'Rent Roll'!$P26-1),MOD(YEAR(CP$3),'Rent Roll'!$O26)=MOD(YEAR('Rent Roll'!$C26),'Rent Roll'!$O26),MONTH(CP$3)=MONTH('Rent Roll'!$C26)),1,0),0)</f>
        <v>0</v>
      </c>
      <c r="CQ184" s="567">
        <f>IFERROR(IF(AND(NOT(YEAR(CQ$3)&lt;=YEAR('Rent Roll'!$C26)+'Rent Roll'!$P26-1),MOD(YEAR(CQ$3),'Rent Roll'!$O26)=MOD(YEAR('Rent Roll'!$C26),'Rent Roll'!$O26),MONTH(CQ$3)=MONTH('Rent Roll'!$C26)),1,0),0)</f>
        <v>0</v>
      </c>
      <c r="CR184" s="567">
        <f>IFERROR(IF(AND(NOT(YEAR(CR$3)&lt;=YEAR('Rent Roll'!$C26)+'Rent Roll'!$P26-1),MOD(YEAR(CR$3),'Rent Roll'!$O26)=MOD(YEAR('Rent Roll'!$C26),'Rent Roll'!$O26),MONTH(CR$3)=MONTH('Rent Roll'!$C26)),1,0),0)</f>
        <v>0</v>
      </c>
      <c r="CS184" s="567">
        <f>IFERROR(IF(AND(NOT(YEAR(CS$3)&lt;=YEAR('Rent Roll'!$C26)+'Rent Roll'!$P26-1),MOD(YEAR(CS$3),'Rent Roll'!$O26)=MOD(YEAR('Rent Roll'!$C26),'Rent Roll'!$O26),MONTH(CS$3)=MONTH('Rent Roll'!$C26)),1,0),0)</f>
        <v>0</v>
      </c>
      <c r="CT184" s="567">
        <f>IFERROR(IF(AND(NOT(YEAR(CT$3)&lt;=YEAR('Rent Roll'!$C26)+'Rent Roll'!$P26-1),MOD(YEAR(CT$3),'Rent Roll'!$O26)=MOD(YEAR('Rent Roll'!$C26),'Rent Roll'!$O26),MONTH(CT$3)=MONTH('Rent Roll'!$C26)),1,0),0)</f>
        <v>0</v>
      </c>
      <c r="CU184" s="567">
        <f>IFERROR(IF(AND(NOT(YEAR(CU$3)&lt;=YEAR('Rent Roll'!$C26)+'Rent Roll'!$P26-1),MOD(YEAR(CU$3),'Rent Roll'!$O26)=MOD(YEAR('Rent Roll'!$C26),'Rent Roll'!$O26),MONTH(CU$3)=MONTH('Rent Roll'!$C26)),1,0),0)</f>
        <v>0</v>
      </c>
      <c r="CV184" s="567">
        <f>IFERROR(IF(AND(NOT(YEAR(CV$3)&lt;=YEAR('Rent Roll'!$C26)+'Rent Roll'!$P26-1),MOD(YEAR(CV$3),'Rent Roll'!$O26)=MOD(YEAR('Rent Roll'!$C26),'Rent Roll'!$O26),MONTH(CV$3)=MONTH('Rent Roll'!$C26)),1,0),0)</f>
        <v>0</v>
      </c>
      <c r="CW184" s="567">
        <f>IFERROR(IF(AND(NOT(YEAR(CW$3)&lt;=YEAR('Rent Roll'!$C26)+'Rent Roll'!$P26-1),MOD(YEAR(CW$3),'Rent Roll'!$O26)=MOD(YEAR('Rent Roll'!$C26),'Rent Roll'!$O26),MONTH(CW$3)=MONTH('Rent Roll'!$C26)),1,0),0)</f>
        <v>0</v>
      </c>
      <c r="CX184" s="767">
        <f>IFERROR(IF(AND(NOT(YEAR(CX$3)&lt;=YEAR('Rent Roll'!$C26)+'Rent Roll'!$P26-1),MOD(YEAR(CX$3),'Rent Roll'!$O26)=MOD(YEAR('Rent Roll'!$C26),'Rent Roll'!$O26),MONTH(CX$3)=MONTH('Rent Roll'!$C26)),1,0),0)</f>
        <v>0</v>
      </c>
      <c r="CY184" s="768">
        <f>IFERROR(IF(AND(NOT(YEAR(CY$3)&lt;=YEAR('Rent Roll'!$C26)+'Rent Roll'!$P26-1),MOD(YEAR(CY$3),'Rent Roll'!$O26)=MOD(YEAR('Rent Roll'!$C26),'Rent Roll'!$O26),MONTH(CY$3)=MONTH('Rent Roll'!$C26)),1,0),0)</f>
        <v>0</v>
      </c>
      <c r="CZ184" s="567">
        <f>IFERROR(IF(AND(NOT(YEAR(CZ$3)&lt;=YEAR('Rent Roll'!$C26)+'Rent Roll'!$P26-1),MOD(YEAR(CZ$3),'Rent Roll'!$O26)=MOD(YEAR('Rent Roll'!$C26),'Rent Roll'!$O26),MONTH(CZ$3)=MONTH('Rent Roll'!$C26)),1,0),0)</f>
        <v>0</v>
      </c>
      <c r="DA184" s="567">
        <f>IFERROR(IF(AND(NOT(YEAR(DA$3)&lt;=YEAR('Rent Roll'!$C26)+'Rent Roll'!$P26-1),MOD(YEAR(DA$3),'Rent Roll'!$O26)=MOD(YEAR('Rent Roll'!$C26),'Rent Roll'!$O26),MONTH(DA$3)=MONTH('Rent Roll'!$C26)),1,0),0)</f>
        <v>0</v>
      </c>
      <c r="DB184" s="567">
        <f>IFERROR(IF(AND(NOT(YEAR(DB$3)&lt;=YEAR('Rent Roll'!$C26)+'Rent Roll'!$P26-1),MOD(YEAR(DB$3),'Rent Roll'!$O26)=MOD(YEAR('Rent Roll'!$C26),'Rent Roll'!$O26),MONTH(DB$3)=MONTH('Rent Roll'!$C26)),1,0),0)</f>
        <v>0</v>
      </c>
      <c r="DC184" s="567">
        <f>IFERROR(IF(AND(NOT(YEAR(DC$3)&lt;=YEAR('Rent Roll'!$C26)+'Rent Roll'!$P26-1),MOD(YEAR(DC$3),'Rent Roll'!$O26)=MOD(YEAR('Rent Roll'!$C26),'Rent Roll'!$O26),MONTH(DC$3)=MONTH('Rent Roll'!$C26)),1,0),0)</f>
        <v>0</v>
      </c>
      <c r="DD184" s="567">
        <f>IFERROR(IF(AND(NOT(YEAR(DD$3)&lt;=YEAR('Rent Roll'!$C26)+'Rent Roll'!$P26-1),MOD(YEAR(DD$3),'Rent Roll'!$O26)=MOD(YEAR('Rent Roll'!$C26),'Rent Roll'!$O26),MONTH(DD$3)=MONTH('Rent Roll'!$C26)),1,0),0)</f>
        <v>0</v>
      </c>
      <c r="DE184" s="567">
        <f>IFERROR(IF(AND(NOT(YEAR(DE$3)&lt;=YEAR('Rent Roll'!$C26)+'Rent Roll'!$P26-1),MOD(YEAR(DE$3),'Rent Roll'!$O26)=MOD(YEAR('Rent Roll'!$C26),'Rent Roll'!$O26),MONTH(DE$3)=MONTH('Rent Roll'!$C26)),1,0),0)</f>
        <v>0</v>
      </c>
      <c r="DF184" s="567">
        <f>IFERROR(IF(AND(NOT(YEAR(DF$3)&lt;=YEAR('Rent Roll'!$C26)+'Rent Roll'!$P26-1),MOD(YEAR(DF$3),'Rent Roll'!$O26)=MOD(YEAR('Rent Roll'!$C26),'Rent Roll'!$O26),MONTH(DF$3)=MONTH('Rent Roll'!$C26)),1,0),0)</f>
        <v>0</v>
      </c>
      <c r="DG184" s="567">
        <f>IFERROR(IF(AND(NOT(YEAR(DG$3)&lt;=YEAR('Rent Roll'!$C26)+'Rent Roll'!$P26-1),MOD(YEAR(DG$3),'Rent Roll'!$O26)=MOD(YEAR('Rent Roll'!$C26),'Rent Roll'!$O26),MONTH(DG$3)=MONTH('Rent Roll'!$C26)),1,0),0)</f>
        <v>0</v>
      </c>
      <c r="DH184" s="567">
        <f>IFERROR(IF(AND(NOT(YEAR(DH$3)&lt;=YEAR('Rent Roll'!$C26)+'Rent Roll'!$P26-1),MOD(YEAR(DH$3),'Rent Roll'!$O26)=MOD(YEAR('Rent Roll'!$C26),'Rent Roll'!$O26),MONTH(DH$3)=MONTH('Rent Roll'!$C26)),1,0),0)</f>
        <v>0</v>
      </c>
      <c r="DI184" s="567">
        <f>IFERROR(IF(AND(NOT(YEAR(DI$3)&lt;=YEAR('Rent Roll'!$C26)+'Rent Roll'!$P26-1),MOD(YEAR(DI$3),'Rent Roll'!$O26)=MOD(YEAR('Rent Roll'!$C26),'Rent Roll'!$O26),MONTH(DI$3)=MONTH('Rent Roll'!$C26)),1,0),0)</f>
        <v>0</v>
      </c>
      <c r="DJ184" s="767">
        <f>IFERROR(IF(AND(NOT(YEAR(DJ$3)&lt;=YEAR('Rent Roll'!$C26)+'Rent Roll'!$P26-1),MOD(YEAR(DJ$3),'Rent Roll'!$O26)=MOD(YEAR('Rent Roll'!$C26),'Rent Roll'!$O26),MONTH(DJ$3)=MONTH('Rent Roll'!$C26)),1,0),0)</f>
        <v>0</v>
      </c>
      <c r="DK184" s="768">
        <f>IFERROR(IF(AND(NOT(YEAR(DK$3)&lt;=YEAR('Rent Roll'!$C26)+'Rent Roll'!$P26-1),MOD(YEAR(DK$3),'Rent Roll'!$O26)=MOD(YEAR('Rent Roll'!$C26),'Rent Roll'!$O26),MONTH(DK$3)=MONTH('Rent Roll'!$C26)),1,0),0)</f>
        <v>0</v>
      </c>
      <c r="DL184" s="567">
        <f>IFERROR(IF(AND(NOT(YEAR(DL$3)&lt;=YEAR('Rent Roll'!$C26)+'Rent Roll'!$P26-1),MOD(YEAR(DL$3),'Rent Roll'!$O26)=MOD(YEAR('Rent Roll'!$C26),'Rent Roll'!$O26),MONTH(DL$3)=MONTH('Rent Roll'!$C26)),1,0),0)</f>
        <v>0</v>
      </c>
      <c r="DM184" s="567">
        <f>IFERROR(IF(AND(NOT(YEAR(DM$3)&lt;=YEAR('Rent Roll'!$C26)+'Rent Roll'!$P26-1),MOD(YEAR(DM$3),'Rent Roll'!$O26)=MOD(YEAR('Rent Roll'!$C26),'Rent Roll'!$O26),MONTH(DM$3)=MONTH('Rent Roll'!$C26)),1,0),0)</f>
        <v>0</v>
      </c>
      <c r="DN184" s="567">
        <f>IFERROR(IF(AND(NOT(YEAR(DN$3)&lt;=YEAR('Rent Roll'!$C26)+'Rent Roll'!$P26-1),MOD(YEAR(DN$3),'Rent Roll'!$O26)=MOD(YEAR('Rent Roll'!$C26),'Rent Roll'!$O26),MONTH(DN$3)=MONTH('Rent Roll'!$C26)),1,0),0)</f>
        <v>0</v>
      </c>
      <c r="DO184" s="567">
        <f>IFERROR(IF(AND(NOT(YEAR(DO$3)&lt;=YEAR('Rent Roll'!$C26)+'Rent Roll'!$P26-1),MOD(YEAR(DO$3),'Rent Roll'!$O26)=MOD(YEAR('Rent Roll'!$C26),'Rent Roll'!$O26),MONTH(DO$3)=MONTH('Rent Roll'!$C26)),1,0),0)</f>
        <v>0</v>
      </c>
      <c r="DP184" s="567">
        <f>IFERROR(IF(AND(NOT(YEAR(DP$3)&lt;=YEAR('Rent Roll'!$C26)+'Rent Roll'!$P26-1),MOD(YEAR(DP$3),'Rent Roll'!$O26)=MOD(YEAR('Rent Roll'!$C26),'Rent Roll'!$O26),MONTH(DP$3)=MONTH('Rent Roll'!$C26)),1,0),0)</f>
        <v>0</v>
      </c>
      <c r="DQ184" s="567">
        <f>IFERROR(IF(AND(NOT(YEAR(DQ$3)&lt;=YEAR('Rent Roll'!$C26)+'Rent Roll'!$P26-1),MOD(YEAR(DQ$3),'Rent Roll'!$O26)=MOD(YEAR('Rent Roll'!$C26),'Rent Roll'!$O26),MONTH(DQ$3)=MONTH('Rent Roll'!$C26)),1,0),0)</f>
        <v>0</v>
      </c>
      <c r="DR184" s="567">
        <f>IFERROR(IF(AND(NOT(YEAR(DR$3)&lt;=YEAR('Rent Roll'!$C26)+'Rent Roll'!$P26-1),MOD(YEAR(DR$3),'Rent Roll'!$O26)=MOD(YEAR('Rent Roll'!$C26),'Rent Roll'!$O26),MONTH(DR$3)=MONTH('Rent Roll'!$C26)),1,0),0)</f>
        <v>0</v>
      </c>
      <c r="DS184" s="567">
        <f>IFERROR(IF(AND(NOT(YEAR(DS$3)&lt;=YEAR('Rent Roll'!$C26)+'Rent Roll'!$P26-1),MOD(YEAR(DS$3),'Rent Roll'!$O26)=MOD(YEAR('Rent Roll'!$C26),'Rent Roll'!$O26),MONTH(DS$3)=MONTH('Rent Roll'!$C26)),1,0),0)</f>
        <v>0</v>
      </c>
      <c r="DT184" s="567">
        <f>IFERROR(IF(AND(NOT(YEAR(DT$3)&lt;=YEAR('Rent Roll'!$C26)+'Rent Roll'!$P26-1),MOD(YEAR(DT$3),'Rent Roll'!$O26)=MOD(YEAR('Rent Roll'!$C26),'Rent Roll'!$O26),MONTH(DT$3)=MONTH('Rent Roll'!$C26)),1,0),0)</f>
        <v>0</v>
      </c>
      <c r="DU184" s="567">
        <f>IFERROR(IF(AND(NOT(YEAR(DU$3)&lt;=YEAR('Rent Roll'!$C26)+'Rent Roll'!$P26-1),MOD(YEAR(DU$3),'Rent Roll'!$O26)=MOD(YEAR('Rent Roll'!$C26),'Rent Roll'!$O26),MONTH(DU$3)=MONTH('Rent Roll'!$C26)),1,0),0)</f>
        <v>0</v>
      </c>
      <c r="DV184" s="567">
        <f>IFERROR(IF(AND(NOT(YEAR(DV$3)&lt;=YEAR('Rent Roll'!$C26)+'Rent Roll'!$P26-1),MOD(YEAR(DV$3),'Rent Roll'!$O26)=MOD(YEAR('Rent Roll'!$C26),'Rent Roll'!$O26),MONTH(DV$3)=MONTH('Rent Roll'!$C26)),1,0),0)</f>
        <v>0</v>
      </c>
    </row>
    <row r="185" spans="1:126" s="568" customFormat="1" ht="12" customHeight="1" outlineLevel="1" x14ac:dyDescent="0.4">
      <c r="A185" s="732"/>
      <c r="B185" s="564">
        <f>'Rent Roll'!$B27</f>
        <v>0</v>
      </c>
      <c r="C185" s="566"/>
      <c r="D185" s="566"/>
      <c r="E185" s="566"/>
      <c r="F185" s="778">
        <f>IFERROR(IF(AND(NOT(YEAR(F$3)&lt;=YEAR('Rent Roll'!$C27)+'Rent Roll'!$P27-1),MOD(YEAR(F$3),'Rent Roll'!$O27)=MOD(YEAR('Rent Roll'!$C27),'Rent Roll'!$O27),MONTH(F$3)=MONTH('Rent Roll'!$C27)),1,0),0)</f>
        <v>0</v>
      </c>
      <c r="G185" s="768">
        <f>IFERROR(IF(AND(NOT(YEAR(G$3)&lt;=YEAR('Rent Roll'!$C27)+'Rent Roll'!$P27-1),MOD(YEAR(G$3),'Rent Roll'!$O27)=MOD(YEAR('Rent Roll'!$C27),'Rent Roll'!$O27),MONTH(G$3)=MONTH('Rent Roll'!$C27)),1,0),0)</f>
        <v>0</v>
      </c>
      <c r="H185" s="567">
        <f>IFERROR(IF(AND(NOT(YEAR(H$3)&lt;=YEAR('Rent Roll'!$C27)+'Rent Roll'!$P27-1),MOD(YEAR(H$3),'Rent Roll'!$O27)=MOD(YEAR('Rent Roll'!$C27),'Rent Roll'!$O27),MONTH(H$3)=MONTH('Rent Roll'!$C27)),1,0),0)</f>
        <v>0</v>
      </c>
      <c r="I185" s="567">
        <f>IFERROR(IF(AND(NOT(YEAR(I$3)&lt;=YEAR('Rent Roll'!$C27)+'Rent Roll'!$P27-1),MOD(YEAR(I$3),'Rent Roll'!$O27)=MOD(YEAR('Rent Roll'!$C27),'Rent Roll'!$O27),MONTH(I$3)=MONTH('Rent Roll'!$C27)),1,0),0)</f>
        <v>0</v>
      </c>
      <c r="J185" s="567">
        <f>IFERROR(IF(AND(NOT(YEAR(J$3)&lt;=YEAR('Rent Roll'!$C27)+'Rent Roll'!$P27-1),MOD(YEAR(J$3),'Rent Roll'!$O27)=MOD(YEAR('Rent Roll'!$C27),'Rent Roll'!$O27),MONTH(J$3)=MONTH('Rent Roll'!$C27)),1,0),0)</f>
        <v>0</v>
      </c>
      <c r="K185" s="567">
        <f>IFERROR(IF(AND(NOT(YEAR(K$3)&lt;=YEAR('Rent Roll'!$C27)+'Rent Roll'!$P27-1),MOD(YEAR(K$3),'Rent Roll'!$O27)=MOD(YEAR('Rent Roll'!$C27),'Rent Roll'!$O27),MONTH(K$3)=MONTH('Rent Roll'!$C27)),1,0),0)</f>
        <v>0</v>
      </c>
      <c r="L185" s="567">
        <f>IFERROR(IF(AND(NOT(YEAR(L$3)&lt;=YEAR('Rent Roll'!$C27)+'Rent Roll'!$P27-1),MOD(YEAR(L$3),'Rent Roll'!$O27)=MOD(YEAR('Rent Roll'!$C27),'Rent Roll'!$O27),MONTH(L$3)=MONTH('Rent Roll'!$C27)),1,0),0)</f>
        <v>0</v>
      </c>
      <c r="M185" s="567">
        <f>IFERROR(IF(AND(NOT(YEAR(M$3)&lt;=YEAR('Rent Roll'!$C27)+'Rent Roll'!$P27-1),MOD(YEAR(M$3),'Rent Roll'!$O27)=MOD(YEAR('Rent Roll'!$C27),'Rent Roll'!$O27),MONTH(M$3)=MONTH('Rent Roll'!$C27)),1,0),0)</f>
        <v>0</v>
      </c>
      <c r="N185" s="567">
        <f>IFERROR(IF(AND(NOT(YEAR(N$3)&lt;=YEAR('Rent Roll'!$C27)+'Rent Roll'!$P27-1),MOD(YEAR(N$3),'Rent Roll'!$O27)=MOD(YEAR('Rent Roll'!$C27),'Rent Roll'!$O27),MONTH(N$3)=MONTH('Rent Roll'!$C27)),1,0),0)</f>
        <v>0</v>
      </c>
      <c r="O185" s="567">
        <f>IFERROR(IF(AND(NOT(YEAR(O$3)&lt;=YEAR('Rent Roll'!$C27)+'Rent Roll'!$P27-1),MOD(YEAR(O$3),'Rent Roll'!$O27)=MOD(YEAR('Rent Roll'!$C27),'Rent Roll'!$O27),MONTH(O$3)=MONTH('Rent Roll'!$C27)),1,0),0)</f>
        <v>0</v>
      </c>
      <c r="P185" s="567">
        <f>IFERROR(IF(AND(NOT(YEAR(P$3)&lt;=YEAR('Rent Roll'!$C27)+'Rent Roll'!$P27-1),MOD(YEAR(P$3),'Rent Roll'!$O27)=MOD(YEAR('Rent Roll'!$C27),'Rent Roll'!$O27),MONTH(P$3)=MONTH('Rent Roll'!$C27)),1,0),0)</f>
        <v>0</v>
      </c>
      <c r="Q185" s="567">
        <f>IFERROR(IF(AND(NOT(YEAR(Q$3)&lt;=YEAR('Rent Roll'!$C27)+'Rent Roll'!$P27-1),MOD(YEAR(Q$3),'Rent Roll'!$O27)=MOD(YEAR('Rent Roll'!$C27),'Rent Roll'!$O27),MONTH(Q$3)=MONTH('Rent Roll'!$C27)),1,0),0)</f>
        <v>0</v>
      </c>
      <c r="R185" s="767">
        <f>IFERROR(IF(AND(NOT(YEAR(R$3)&lt;=YEAR('Rent Roll'!$C27)+'Rent Roll'!$P27-1),MOD(YEAR(R$3),'Rent Roll'!$O27)=MOD(YEAR('Rent Roll'!$C27),'Rent Roll'!$O27),MONTH(R$3)=MONTH('Rent Roll'!$C27)),1,0),0)</f>
        <v>0</v>
      </c>
      <c r="S185" s="768">
        <f>IFERROR(IF(AND(NOT(YEAR(S$3)&lt;=YEAR('Rent Roll'!$C27)+'Rent Roll'!$P27-1),MOD(YEAR(S$3),'Rent Roll'!$O27)=MOD(YEAR('Rent Roll'!$C27),'Rent Roll'!$O27),MONTH(S$3)=MONTH('Rent Roll'!$C27)),1,0),0)</f>
        <v>0</v>
      </c>
      <c r="T185" s="567">
        <f>IFERROR(IF(AND(NOT(YEAR(T$3)&lt;=YEAR('Rent Roll'!$C27)+'Rent Roll'!$P27-1),MOD(YEAR(T$3),'Rent Roll'!$O27)=MOD(YEAR('Rent Roll'!$C27),'Rent Roll'!$O27),MONTH(T$3)=MONTH('Rent Roll'!$C27)),1,0),0)</f>
        <v>0</v>
      </c>
      <c r="U185" s="567">
        <f>IFERROR(IF(AND(NOT(YEAR(U$3)&lt;=YEAR('Rent Roll'!$C27)+'Rent Roll'!$P27-1),MOD(YEAR(U$3),'Rent Roll'!$O27)=MOD(YEAR('Rent Roll'!$C27),'Rent Roll'!$O27),MONTH(U$3)=MONTH('Rent Roll'!$C27)),1,0),0)</f>
        <v>0</v>
      </c>
      <c r="V185" s="567">
        <f>IFERROR(IF(AND(NOT(YEAR(V$3)&lt;=YEAR('Rent Roll'!$C27)+'Rent Roll'!$P27-1),MOD(YEAR(V$3),'Rent Roll'!$O27)=MOD(YEAR('Rent Roll'!$C27),'Rent Roll'!$O27),MONTH(V$3)=MONTH('Rent Roll'!$C27)),1,0),0)</f>
        <v>0</v>
      </c>
      <c r="W185" s="567">
        <f>IFERROR(IF(AND(NOT(YEAR(W$3)&lt;=YEAR('Rent Roll'!$C27)+'Rent Roll'!$P27-1),MOD(YEAR(W$3),'Rent Roll'!$O27)=MOD(YEAR('Rent Roll'!$C27),'Rent Roll'!$O27),MONTH(W$3)=MONTH('Rent Roll'!$C27)),1,0),0)</f>
        <v>0</v>
      </c>
      <c r="X185" s="567">
        <f>IFERROR(IF(AND(NOT(YEAR(X$3)&lt;=YEAR('Rent Roll'!$C27)+'Rent Roll'!$P27-1),MOD(YEAR(X$3),'Rent Roll'!$O27)=MOD(YEAR('Rent Roll'!$C27),'Rent Roll'!$O27),MONTH(X$3)=MONTH('Rent Roll'!$C27)),1,0),0)</f>
        <v>0</v>
      </c>
      <c r="Y185" s="567">
        <f>IFERROR(IF(AND(NOT(YEAR(Y$3)&lt;=YEAR('Rent Roll'!$C27)+'Rent Roll'!$P27-1),MOD(YEAR(Y$3),'Rent Roll'!$O27)=MOD(YEAR('Rent Roll'!$C27),'Rent Roll'!$O27),MONTH(Y$3)=MONTH('Rent Roll'!$C27)),1,0),0)</f>
        <v>0</v>
      </c>
      <c r="Z185" s="567">
        <f>IFERROR(IF(AND(NOT(YEAR(Z$3)&lt;=YEAR('Rent Roll'!$C27)+'Rent Roll'!$P27-1),MOD(YEAR(Z$3),'Rent Roll'!$O27)=MOD(YEAR('Rent Roll'!$C27),'Rent Roll'!$O27),MONTH(Z$3)=MONTH('Rent Roll'!$C27)),1,0),0)</f>
        <v>0</v>
      </c>
      <c r="AA185" s="567">
        <f>IFERROR(IF(AND(NOT(YEAR(AA$3)&lt;=YEAR('Rent Roll'!$C27)+'Rent Roll'!$P27-1),MOD(YEAR(AA$3),'Rent Roll'!$O27)=MOD(YEAR('Rent Roll'!$C27),'Rent Roll'!$O27),MONTH(AA$3)=MONTH('Rent Roll'!$C27)),1,0),0)</f>
        <v>0</v>
      </c>
      <c r="AB185" s="567">
        <f>IFERROR(IF(AND(NOT(YEAR(AB$3)&lt;=YEAR('Rent Roll'!$C27)+'Rent Roll'!$P27-1),MOD(YEAR(AB$3),'Rent Roll'!$O27)=MOD(YEAR('Rent Roll'!$C27),'Rent Roll'!$O27),MONTH(AB$3)=MONTH('Rent Roll'!$C27)),1,0),0)</f>
        <v>0</v>
      </c>
      <c r="AC185" s="567">
        <f>IFERROR(IF(AND(NOT(YEAR(AC$3)&lt;=YEAR('Rent Roll'!$C27)+'Rent Roll'!$P27-1),MOD(YEAR(AC$3),'Rent Roll'!$O27)=MOD(YEAR('Rent Roll'!$C27),'Rent Roll'!$O27),MONTH(AC$3)=MONTH('Rent Roll'!$C27)),1,0),0)</f>
        <v>0</v>
      </c>
      <c r="AD185" s="767">
        <f>IFERROR(IF(AND(NOT(YEAR(AD$3)&lt;=YEAR('Rent Roll'!$C27)+'Rent Roll'!$P27-1),MOD(YEAR(AD$3),'Rent Roll'!$O27)=MOD(YEAR('Rent Roll'!$C27),'Rent Roll'!$O27),MONTH(AD$3)=MONTH('Rent Roll'!$C27)),1,0),0)</f>
        <v>0</v>
      </c>
      <c r="AE185" s="768">
        <f>IFERROR(IF(AND(NOT(YEAR(AE$3)&lt;=YEAR('Rent Roll'!$C27)+'Rent Roll'!$P27-1),MOD(YEAR(AE$3),'Rent Roll'!$O27)=MOD(YEAR('Rent Roll'!$C27),'Rent Roll'!$O27),MONTH(AE$3)=MONTH('Rent Roll'!$C27)),1,0),0)</f>
        <v>0</v>
      </c>
      <c r="AF185" s="567">
        <f>IFERROR(IF(AND(NOT(YEAR(AF$3)&lt;=YEAR('Rent Roll'!$C27)+'Rent Roll'!$P27-1),MOD(YEAR(AF$3),'Rent Roll'!$O27)=MOD(YEAR('Rent Roll'!$C27),'Rent Roll'!$O27),MONTH(AF$3)=MONTH('Rent Roll'!$C27)),1,0),0)</f>
        <v>0</v>
      </c>
      <c r="AG185" s="567">
        <f>IFERROR(IF(AND(NOT(YEAR(AG$3)&lt;=YEAR('Rent Roll'!$C27)+'Rent Roll'!$P27-1),MOD(YEAR(AG$3),'Rent Roll'!$O27)=MOD(YEAR('Rent Roll'!$C27),'Rent Roll'!$O27),MONTH(AG$3)=MONTH('Rent Roll'!$C27)),1,0),0)</f>
        <v>0</v>
      </c>
      <c r="AH185" s="567">
        <f>IFERROR(IF(AND(NOT(YEAR(AH$3)&lt;=YEAR('Rent Roll'!$C27)+'Rent Roll'!$P27-1),MOD(YEAR(AH$3),'Rent Roll'!$O27)=MOD(YEAR('Rent Roll'!$C27),'Rent Roll'!$O27),MONTH(AH$3)=MONTH('Rent Roll'!$C27)),1,0),0)</f>
        <v>0</v>
      </c>
      <c r="AI185" s="567">
        <f>IFERROR(IF(AND(NOT(YEAR(AI$3)&lt;=YEAR('Rent Roll'!$C27)+'Rent Roll'!$P27-1),MOD(YEAR(AI$3),'Rent Roll'!$O27)=MOD(YEAR('Rent Roll'!$C27),'Rent Roll'!$O27),MONTH(AI$3)=MONTH('Rent Roll'!$C27)),1,0),0)</f>
        <v>0</v>
      </c>
      <c r="AJ185" s="567">
        <f>IFERROR(IF(AND(NOT(YEAR(AJ$3)&lt;=YEAR('Rent Roll'!$C27)+'Rent Roll'!$P27-1),MOD(YEAR(AJ$3),'Rent Roll'!$O27)=MOD(YEAR('Rent Roll'!$C27),'Rent Roll'!$O27),MONTH(AJ$3)=MONTH('Rent Roll'!$C27)),1,0),0)</f>
        <v>0</v>
      </c>
      <c r="AK185" s="567">
        <f>IFERROR(IF(AND(NOT(YEAR(AK$3)&lt;=YEAR('Rent Roll'!$C27)+'Rent Roll'!$P27-1),MOD(YEAR(AK$3),'Rent Roll'!$O27)=MOD(YEAR('Rent Roll'!$C27),'Rent Roll'!$O27),MONTH(AK$3)=MONTH('Rent Roll'!$C27)),1,0),0)</f>
        <v>0</v>
      </c>
      <c r="AL185" s="567">
        <f>IFERROR(IF(AND(NOT(YEAR(AL$3)&lt;=YEAR('Rent Roll'!$C27)+'Rent Roll'!$P27-1),MOD(YEAR(AL$3),'Rent Roll'!$O27)=MOD(YEAR('Rent Roll'!$C27),'Rent Roll'!$O27),MONTH(AL$3)=MONTH('Rent Roll'!$C27)),1,0),0)</f>
        <v>0</v>
      </c>
      <c r="AM185" s="567">
        <f>IFERROR(IF(AND(NOT(YEAR(AM$3)&lt;=YEAR('Rent Roll'!$C27)+'Rent Roll'!$P27-1),MOD(YEAR(AM$3),'Rent Roll'!$O27)=MOD(YEAR('Rent Roll'!$C27),'Rent Roll'!$O27),MONTH(AM$3)=MONTH('Rent Roll'!$C27)),1,0),0)</f>
        <v>0</v>
      </c>
      <c r="AN185" s="567">
        <f>IFERROR(IF(AND(NOT(YEAR(AN$3)&lt;=YEAR('Rent Roll'!$C27)+'Rent Roll'!$P27-1),MOD(YEAR(AN$3),'Rent Roll'!$O27)=MOD(YEAR('Rent Roll'!$C27),'Rent Roll'!$O27),MONTH(AN$3)=MONTH('Rent Roll'!$C27)),1,0),0)</f>
        <v>0</v>
      </c>
      <c r="AO185" s="567">
        <f>IFERROR(IF(AND(NOT(YEAR(AO$3)&lt;=YEAR('Rent Roll'!$C27)+'Rent Roll'!$P27-1),MOD(YEAR(AO$3),'Rent Roll'!$O27)=MOD(YEAR('Rent Roll'!$C27),'Rent Roll'!$O27),MONTH(AO$3)=MONTH('Rent Roll'!$C27)),1,0),0)</f>
        <v>0</v>
      </c>
      <c r="AP185" s="767">
        <f>IFERROR(IF(AND(NOT(YEAR(AP$3)&lt;=YEAR('Rent Roll'!$C27)+'Rent Roll'!$P27-1),MOD(YEAR(AP$3),'Rent Roll'!$O27)=MOD(YEAR('Rent Roll'!$C27),'Rent Roll'!$O27),MONTH(AP$3)=MONTH('Rent Roll'!$C27)),1,0),0)</f>
        <v>0</v>
      </c>
      <c r="AQ185" s="768">
        <f>IFERROR(IF(AND(NOT(YEAR(AQ$3)&lt;=YEAR('Rent Roll'!$C27)+'Rent Roll'!$P27-1),MOD(YEAR(AQ$3),'Rent Roll'!$O27)=MOD(YEAR('Rent Roll'!$C27),'Rent Roll'!$O27),MONTH(AQ$3)=MONTH('Rent Roll'!$C27)),1,0),0)</f>
        <v>0</v>
      </c>
      <c r="AR185" s="567">
        <f>IFERROR(IF(AND(NOT(YEAR(AR$3)&lt;=YEAR('Rent Roll'!$C27)+'Rent Roll'!$P27-1),MOD(YEAR(AR$3),'Rent Roll'!$O27)=MOD(YEAR('Rent Roll'!$C27),'Rent Roll'!$O27),MONTH(AR$3)=MONTH('Rent Roll'!$C27)),1,0),0)</f>
        <v>0</v>
      </c>
      <c r="AS185" s="567">
        <f>IFERROR(IF(AND(NOT(YEAR(AS$3)&lt;=YEAR('Rent Roll'!$C27)+'Rent Roll'!$P27-1),MOD(YEAR(AS$3),'Rent Roll'!$O27)=MOD(YEAR('Rent Roll'!$C27),'Rent Roll'!$O27),MONTH(AS$3)=MONTH('Rent Roll'!$C27)),1,0),0)</f>
        <v>0</v>
      </c>
      <c r="AT185" s="567">
        <f>IFERROR(IF(AND(NOT(YEAR(AT$3)&lt;=YEAR('Rent Roll'!$C27)+'Rent Roll'!$P27-1),MOD(YEAR(AT$3),'Rent Roll'!$O27)=MOD(YEAR('Rent Roll'!$C27),'Rent Roll'!$O27),MONTH(AT$3)=MONTH('Rent Roll'!$C27)),1,0),0)</f>
        <v>0</v>
      </c>
      <c r="AU185" s="567">
        <f>IFERROR(IF(AND(NOT(YEAR(AU$3)&lt;=YEAR('Rent Roll'!$C27)+'Rent Roll'!$P27-1),MOD(YEAR(AU$3),'Rent Roll'!$O27)=MOD(YEAR('Rent Roll'!$C27),'Rent Roll'!$O27),MONTH(AU$3)=MONTH('Rent Roll'!$C27)),1,0),0)</f>
        <v>0</v>
      </c>
      <c r="AV185" s="567">
        <f>IFERROR(IF(AND(NOT(YEAR(AV$3)&lt;=YEAR('Rent Roll'!$C27)+'Rent Roll'!$P27-1),MOD(YEAR(AV$3),'Rent Roll'!$O27)=MOD(YEAR('Rent Roll'!$C27),'Rent Roll'!$O27),MONTH(AV$3)=MONTH('Rent Roll'!$C27)),1,0),0)</f>
        <v>0</v>
      </c>
      <c r="AW185" s="567">
        <f>IFERROR(IF(AND(NOT(YEAR(AW$3)&lt;=YEAR('Rent Roll'!$C27)+'Rent Roll'!$P27-1),MOD(YEAR(AW$3),'Rent Roll'!$O27)=MOD(YEAR('Rent Roll'!$C27),'Rent Roll'!$O27),MONTH(AW$3)=MONTH('Rent Roll'!$C27)),1,0),0)</f>
        <v>0</v>
      </c>
      <c r="AX185" s="567">
        <f>IFERROR(IF(AND(NOT(YEAR(AX$3)&lt;=YEAR('Rent Roll'!$C27)+'Rent Roll'!$P27-1),MOD(YEAR(AX$3),'Rent Roll'!$O27)=MOD(YEAR('Rent Roll'!$C27),'Rent Roll'!$O27),MONTH(AX$3)=MONTH('Rent Roll'!$C27)),1,0),0)</f>
        <v>0</v>
      </c>
      <c r="AY185" s="567">
        <f>IFERROR(IF(AND(NOT(YEAR(AY$3)&lt;=YEAR('Rent Roll'!$C27)+'Rent Roll'!$P27-1),MOD(YEAR(AY$3),'Rent Roll'!$O27)=MOD(YEAR('Rent Roll'!$C27),'Rent Roll'!$O27),MONTH(AY$3)=MONTH('Rent Roll'!$C27)),1,0),0)</f>
        <v>0</v>
      </c>
      <c r="AZ185" s="567">
        <f>IFERROR(IF(AND(NOT(YEAR(AZ$3)&lt;=YEAR('Rent Roll'!$C27)+'Rent Roll'!$P27-1),MOD(YEAR(AZ$3),'Rent Roll'!$O27)=MOD(YEAR('Rent Roll'!$C27),'Rent Roll'!$O27),MONTH(AZ$3)=MONTH('Rent Roll'!$C27)),1,0),0)</f>
        <v>0</v>
      </c>
      <c r="BA185" s="567">
        <f>IFERROR(IF(AND(NOT(YEAR(BA$3)&lt;=YEAR('Rent Roll'!$C27)+'Rent Roll'!$P27-1),MOD(YEAR(BA$3),'Rent Roll'!$O27)=MOD(YEAR('Rent Roll'!$C27),'Rent Roll'!$O27),MONTH(BA$3)=MONTH('Rent Roll'!$C27)),1,0),0)</f>
        <v>0</v>
      </c>
      <c r="BB185" s="767">
        <f>IFERROR(IF(AND(NOT(YEAR(BB$3)&lt;=YEAR('Rent Roll'!$C27)+'Rent Roll'!$P27-1),MOD(YEAR(BB$3),'Rent Roll'!$O27)=MOD(YEAR('Rent Roll'!$C27),'Rent Roll'!$O27),MONTH(BB$3)=MONTH('Rent Roll'!$C27)),1,0),0)</f>
        <v>0</v>
      </c>
      <c r="BC185" s="768">
        <f>IFERROR(IF(AND(NOT(YEAR(BC$3)&lt;=YEAR('Rent Roll'!$C27)+'Rent Roll'!$P27-1),MOD(YEAR(BC$3),'Rent Roll'!$O27)=MOD(YEAR('Rent Roll'!$C27),'Rent Roll'!$O27),MONTH(BC$3)=MONTH('Rent Roll'!$C27)),1,0),0)</f>
        <v>0</v>
      </c>
      <c r="BD185" s="567">
        <f>IFERROR(IF(AND(NOT(YEAR(BD$3)&lt;=YEAR('Rent Roll'!$C27)+'Rent Roll'!$P27-1),MOD(YEAR(BD$3),'Rent Roll'!$O27)=MOD(YEAR('Rent Roll'!$C27),'Rent Roll'!$O27),MONTH(BD$3)=MONTH('Rent Roll'!$C27)),1,0),0)</f>
        <v>0</v>
      </c>
      <c r="BE185" s="567">
        <f>IFERROR(IF(AND(NOT(YEAR(BE$3)&lt;=YEAR('Rent Roll'!$C27)+'Rent Roll'!$P27-1),MOD(YEAR(BE$3),'Rent Roll'!$O27)=MOD(YEAR('Rent Roll'!$C27),'Rent Roll'!$O27),MONTH(BE$3)=MONTH('Rent Roll'!$C27)),1,0),0)</f>
        <v>0</v>
      </c>
      <c r="BF185" s="567">
        <f>IFERROR(IF(AND(NOT(YEAR(BF$3)&lt;=YEAR('Rent Roll'!$C27)+'Rent Roll'!$P27-1),MOD(YEAR(BF$3),'Rent Roll'!$O27)=MOD(YEAR('Rent Roll'!$C27),'Rent Roll'!$O27),MONTH(BF$3)=MONTH('Rent Roll'!$C27)),1,0),0)</f>
        <v>0</v>
      </c>
      <c r="BG185" s="567">
        <f>IFERROR(IF(AND(NOT(YEAR(BG$3)&lt;=YEAR('Rent Roll'!$C27)+'Rent Roll'!$P27-1),MOD(YEAR(BG$3),'Rent Roll'!$O27)=MOD(YEAR('Rent Roll'!$C27),'Rent Roll'!$O27),MONTH(BG$3)=MONTH('Rent Roll'!$C27)),1,0),0)</f>
        <v>0</v>
      </c>
      <c r="BH185" s="567">
        <f>IFERROR(IF(AND(NOT(YEAR(BH$3)&lt;=YEAR('Rent Roll'!$C27)+'Rent Roll'!$P27-1),MOD(YEAR(BH$3),'Rent Roll'!$O27)=MOD(YEAR('Rent Roll'!$C27),'Rent Roll'!$O27),MONTH(BH$3)=MONTH('Rent Roll'!$C27)),1,0),0)</f>
        <v>0</v>
      </c>
      <c r="BI185" s="567">
        <f>IFERROR(IF(AND(NOT(YEAR(BI$3)&lt;=YEAR('Rent Roll'!$C27)+'Rent Roll'!$P27-1),MOD(YEAR(BI$3),'Rent Roll'!$O27)=MOD(YEAR('Rent Roll'!$C27),'Rent Roll'!$O27),MONTH(BI$3)=MONTH('Rent Roll'!$C27)),1,0),0)</f>
        <v>0</v>
      </c>
      <c r="BJ185" s="567">
        <f>IFERROR(IF(AND(NOT(YEAR(BJ$3)&lt;=YEAR('Rent Roll'!$C27)+'Rent Roll'!$P27-1),MOD(YEAR(BJ$3),'Rent Roll'!$O27)=MOD(YEAR('Rent Roll'!$C27),'Rent Roll'!$O27),MONTH(BJ$3)=MONTH('Rent Roll'!$C27)),1,0),0)</f>
        <v>0</v>
      </c>
      <c r="BK185" s="567">
        <f>IFERROR(IF(AND(NOT(YEAR(BK$3)&lt;=YEAR('Rent Roll'!$C27)+'Rent Roll'!$P27-1),MOD(YEAR(BK$3),'Rent Roll'!$O27)=MOD(YEAR('Rent Roll'!$C27),'Rent Roll'!$O27),MONTH(BK$3)=MONTH('Rent Roll'!$C27)),1,0),0)</f>
        <v>0</v>
      </c>
      <c r="BL185" s="567">
        <f>IFERROR(IF(AND(NOT(YEAR(BL$3)&lt;=YEAR('Rent Roll'!$C27)+'Rent Roll'!$P27-1),MOD(YEAR(BL$3),'Rent Roll'!$O27)=MOD(YEAR('Rent Roll'!$C27),'Rent Roll'!$O27),MONTH(BL$3)=MONTH('Rent Roll'!$C27)),1,0),0)</f>
        <v>0</v>
      </c>
      <c r="BM185" s="567">
        <f>IFERROR(IF(AND(NOT(YEAR(BM$3)&lt;=YEAR('Rent Roll'!$C27)+'Rent Roll'!$P27-1),MOD(YEAR(BM$3),'Rent Roll'!$O27)=MOD(YEAR('Rent Roll'!$C27),'Rent Roll'!$O27),MONTH(BM$3)=MONTH('Rent Roll'!$C27)),1,0),0)</f>
        <v>0</v>
      </c>
      <c r="BN185" s="767">
        <f>IFERROR(IF(AND(NOT(YEAR(BN$3)&lt;=YEAR('Rent Roll'!$C27)+'Rent Roll'!$P27-1),MOD(YEAR(BN$3),'Rent Roll'!$O27)=MOD(YEAR('Rent Roll'!$C27),'Rent Roll'!$O27),MONTH(BN$3)=MONTH('Rent Roll'!$C27)),1,0),0)</f>
        <v>0</v>
      </c>
      <c r="BO185" s="768">
        <f>IFERROR(IF(AND(NOT(YEAR(BO$3)&lt;=YEAR('Rent Roll'!$C27)+'Rent Roll'!$P27-1),MOD(YEAR(BO$3),'Rent Roll'!$O27)=MOD(YEAR('Rent Roll'!$C27),'Rent Roll'!$O27),MONTH(BO$3)=MONTH('Rent Roll'!$C27)),1,0),0)</f>
        <v>0</v>
      </c>
      <c r="BP185" s="567">
        <f>IFERROR(IF(AND(NOT(YEAR(BP$3)&lt;=YEAR('Rent Roll'!$C27)+'Rent Roll'!$P27-1),MOD(YEAR(BP$3),'Rent Roll'!$O27)=MOD(YEAR('Rent Roll'!$C27),'Rent Roll'!$O27),MONTH(BP$3)=MONTH('Rent Roll'!$C27)),1,0),0)</f>
        <v>0</v>
      </c>
      <c r="BQ185" s="567">
        <f>IFERROR(IF(AND(NOT(YEAR(BQ$3)&lt;=YEAR('Rent Roll'!$C27)+'Rent Roll'!$P27-1),MOD(YEAR(BQ$3),'Rent Roll'!$O27)=MOD(YEAR('Rent Roll'!$C27),'Rent Roll'!$O27),MONTH(BQ$3)=MONTH('Rent Roll'!$C27)),1,0),0)</f>
        <v>0</v>
      </c>
      <c r="BR185" s="567">
        <f>IFERROR(IF(AND(NOT(YEAR(BR$3)&lt;=YEAR('Rent Roll'!$C27)+'Rent Roll'!$P27-1),MOD(YEAR(BR$3),'Rent Roll'!$O27)=MOD(YEAR('Rent Roll'!$C27),'Rent Roll'!$O27),MONTH(BR$3)=MONTH('Rent Roll'!$C27)),1,0),0)</f>
        <v>0</v>
      </c>
      <c r="BS185" s="567">
        <f>IFERROR(IF(AND(NOT(YEAR(BS$3)&lt;=YEAR('Rent Roll'!$C27)+'Rent Roll'!$P27-1),MOD(YEAR(BS$3),'Rent Roll'!$O27)=MOD(YEAR('Rent Roll'!$C27),'Rent Roll'!$O27),MONTH(BS$3)=MONTH('Rent Roll'!$C27)),1,0),0)</f>
        <v>0</v>
      </c>
      <c r="BT185" s="567">
        <f>IFERROR(IF(AND(NOT(YEAR(BT$3)&lt;=YEAR('Rent Roll'!$C27)+'Rent Roll'!$P27-1),MOD(YEAR(BT$3),'Rent Roll'!$O27)=MOD(YEAR('Rent Roll'!$C27),'Rent Roll'!$O27),MONTH(BT$3)=MONTH('Rent Roll'!$C27)),1,0),0)</f>
        <v>0</v>
      </c>
      <c r="BU185" s="567">
        <f>IFERROR(IF(AND(NOT(YEAR(BU$3)&lt;=YEAR('Rent Roll'!$C27)+'Rent Roll'!$P27-1),MOD(YEAR(BU$3),'Rent Roll'!$O27)=MOD(YEAR('Rent Roll'!$C27),'Rent Roll'!$O27),MONTH(BU$3)=MONTH('Rent Roll'!$C27)),1,0),0)</f>
        <v>0</v>
      </c>
      <c r="BV185" s="567">
        <f>IFERROR(IF(AND(NOT(YEAR(BV$3)&lt;=YEAR('Rent Roll'!$C27)+'Rent Roll'!$P27-1),MOD(YEAR(BV$3),'Rent Roll'!$O27)=MOD(YEAR('Rent Roll'!$C27),'Rent Roll'!$O27),MONTH(BV$3)=MONTH('Rent Roll'!$C27)),1,0),0)</f>
        <v>0</v>
      </c>
      <c r="BW185" s="567">
        <f>IFERROR(IF(AND(NOT(YEAR(BW$3)&lt;=YEAR('Rent Roll'!$C27)+'Rent Roll'!$P27-1),MOD(YEAR(BW$3),'Rent Roll'!$O27)=MOD(YEAR('Rent Roll'!$C27),'Rent Roll'!$O27),MONTH(BW$3)=MONTH('Rent Roll'!$C27)),1,0),0)</f>
        <v>0</v>
      </c>
      <c r="BX185" s="567">
        <f>IFERROR(IF(AND(NOT(YEAR(BX$3)&lt;=YEAR('Rent Roll'!$C27)+'Rent Roll'!$P27-1),MOD(YEAR(BX$3),'Rent Roll'!$O27)=MOD(YEAR('Rent Roll'!$C27),'Rent Roll'!$O27),MONTH(BX$3)=MONTH('Rent Roll'!$C27)),1,0),0)</f>
        <v>0</v>
      </c>
      <c r="BY185" s="567">
        <f>IFERROR(IF(AND(NOT(YEAR(BY$3)&lt;=YEAR('Rent Roll'!$C27)+'Rent Roll'!$P27-1),MOD(YEAR(BY$3),'Rent Roll'!$O27)=MOD(YEAR('Rent Roll'!$C27),'Rent Roll'!$O27),MONTH(BY$3)=MONTH('Rent Roll'!$C27)),1,0),0)</f>
        <v>0</v>
      </c>
      <c r="BZ185" s="767">
        <f>IFERROR(IF(AND(NOT(YEAR(BZ$3)&lt;=YEAR('Rent Roll'!$C27)+'Rent Roll'!$P27-1),MOD(YEAR(BZ$3),'Rent Roll'!$O27)=MOD(YEAR('Rent Roll'!$C27),'Rent Roll'!$O27),MONTH(BZ$3)=MONTH('Rent Roll'!$C27)),1,0),0)</f>
        <v>0</v>
      </c>
      <c r="CA185" s="768">
        <f>IFERROR(IF(AND(NOT(YEAR(CA$3)&lt;=YEAR('Rent Roll'!$C27)+'Rent Roll'!$P27-1),MOD(YEAR(CA$3),'Rent Roll'!$O27)=MOD(YEAR('Rent Roll'!$C27),'Rent Roll'!$O27),MONTH(CA$3)=MONTH('Rent Roll'!$C27)),1,0),0)</f>
        <v>0</v>
      </c>
      <c r="CB185" s="567">
        <f>IFERROR(IF(AND(NOT(YEAR(CB$3)&lt;=YEAR('Rent Roll'!$C27)+'Rent Roll'!$P27-1),MOD(YEAR(CB$3),'Rent Roll'!$O27)=MOD(YEAR('Rent Roll'!$C27),'Rent Roll'!$O27),MONTH(CB$3)=MONTH('Rent Roll'!$C27)),1,0),0)</f>
        <v>0</v>
      </c>
      <c r="CC185" s="567">
        <f>IFERROR(IF(AND(NOT(YEAR(CC$3)&lt;=YEAR('Rent Roll'!$C27)+'Rent Roll'!$P27-1),MOD(YEAR(CC$3),'Rent Roll'!$O27)=MOD(YEAR('Rent Roll'!$C27),'Rent Roll'!$O27),MONTH(CC$3)=MONTH('Rent Roll'!$C27)),1,0),0)</f>
        <v>0</v>
      </c>
      <c r="CD185" s="567">
        <f>IFERROR(IF(AND(NOT(YEAR(CD$3)&lt;=YEAR('Rent Roll'!$C27)+'Rent Roll'!$P27-1),MOD(YEAR(CD$3),'Rent Roll'!$O27)=MOD(YEAR('Rent Roll'!$C27),'Rent Roll'!$O27),MONTH(CD$3)=MONTH('Rent Roll'!$C27)),1,0),0)</f>
        <v>0</v>
      </c>
      <c r="CE185" s="567">
        <f>IFERROR(IF(AND(NOT(YEAR(CE$3)&lt;=YEAR('Rent Roll'!$C27)+'Rent Roll'!$P27-1),MOD(YEAR(CE$3),'Rent Roll'!$O27)=MOD(YEAR('Rent Roll'!$C27),'Rent Roll'!$O27),MONTH(CE$3)=MONTH('Rent Roll'!$C27)),1,0),0)</f>
        <v>0</v>
      </c>
      <c r="CF185" s="567">
        <f>IFERROR(IF(AND(NOT(YEAR(CF$3)&lt;=YEAR('Rent Roll'!$C27)+'Rent Roll'!$P27-1),MOD(YEAR(CF$3),'Rent Roll'!$O27)=MOD(YEAR('Rent Roll'!$C27),'Rent Roll'!$O27),MONTH(CF$3)=MONTH('Rent Roll'!$C27)),1,0),0)</f>
        <v>0</v>
      </c>
      <c r="CG185" s="567">
        <f>IFERROR(IF(AND(NOT(YEAR(CG$3)&lt;=YEAR('Rent Roll'!$C27)+'Rent Roll'!$P27-1),MOD(YEAR(CG$3),'Rent Roll'!$O27)=MOD(YEAR('Rent Roll'!$C27),'Rent Roll'!$O27),MONTH(CG$3)=MONTH('Rent Roll'!$C27)),1,0),0)</f>
        <v>0</v>
      </c>
      <c r="CH185" s="567">
        <f>IFERROR(IF(AND(NOT(YEAR(CH$3)&lt;=YEAR('Rent Roll'!$C27)+'Rent Roll'!$P27-1),MOD(YEAR(CH$3),'Rent Roll'!$O27)=MOD(YEAR('Rent Roll'!$C27),'Rent Roll'!$O27),MONTH(CH$3)=MONTH('Rent Roll'!$C27)),1,0),0)</f>
        <v>0</v>
      </c>
      <c r="CI185" s="567">
        <f>IFERROR(IF(AND(NOT(YEAR(CI$3)&lt;=YEAR('Rent Roll'!$C27)+'Rent Roll'!$P27-1),MOD(YEAR(CI$3),'Rent Roll'!$O27)=MOD(YEAR('Rent Roll'!$C27),'Rent Roll'!$O27),MONTH(CI$3)=MONTH('Rent Roll'!$C27)),1,0),0)</f>
        <v>0</v>
      </c>
      <c r="CJ185" s="567">
        <f>IFERROR(IF(AND(NOT(YEAR(CJ$3)&lt;=YEAR('Rent Roll'!$C27)+'Rent Roll'!$P27-1),MOD(YEAR(CJ$3),'Rent Roll'!$O27)=MOD(YEAR('Rent Roll'!$C27),'Rent Roll'!$O27),MONTH(CJ$3)=MONTH('Rent Roll'!$C27)),1,0),0)</f>
        <v>0</v>
      </c>
      <c r="CK185" s="567">
        <f>IFERROR(IF(AND(NOT(YEAR(CK$3)&lt;=YEAR('Rent Roll'!$C27)+'Rent Roll'!$P27-1),MOD(YEAR(CK$3),'Rent Roll'!$O27)=MOD(YEAR('Rent Roll'!$C27),'Rent Roll'!$O27),MONTH(CK$3)=MONTH('Rent Roll'!$C27)),1,0),0)</f>
        <v>0</v>
      </c>
      <c r="CL185" s="767">
        <f>IFERROR(IF(AND(NOT(YEAR(CL$3)&lt;=YEAR('Rent Roll'!$C27)+'Rent Roll'!$P27-1),MOD(YEAR(CL$3),'Rent Roll'!$O27)=MOD(YEAR('Rent Roll'!$C27),'Rent Roll'!$O27),MONTH(CL$3)=MONTH('Rent Roll'!$C27)),1,0),0)</f>
        <v>0</v>
      </c>
      <c r="CM185" s="768">
        <f>IFERROR(IF(AND(NOT(YEAR(CM$3)&lt;=YEAR('Rent Roll'!$C27)+'Rent Roll'!$P27-1),MOD(YEAR(CM$3),'Rent Roll'!$O27)=MOD(YEAR('Rent Roll'!$C27),'Rent Roll'!$O27),MONTH(CM$3)=MONTH('Rent Roll'!$C27)),1,0),0)</f>
        <v>0</v>
      </c>
      <c r="CN185" s="567">
        <f>IFERROR(IF(AND(NOT(YEAR(CN$3)&lt;=YEAR('Rent Roll'!$C27)+'Rent Roll'!$P27-1),MOD(YEAR(CN$3),'Rent Roll'!$O27)=MOD(YEAR('Rent Roll'!$C27),'Rent Roll'!$O27),MONTH(CN$3)=MONTH('Rent Roll'!$C27)),1,0),0)</f>
        <v>0</v>
      </c>
      <c r="CO185" s="567">
        <f>IFERROR(IF(AND(NOT(YEAR(CO$3)&lt;=YEAR('Rent Roll'!$C27)+'Rent Roll'!$P27-1),MOD(YEAR(CO$3),'Rent Roll'!$O27)=MOD(YEAR('Rent Roll'!$C27),'Rent Roll'!$O27),MONTH(CO$3)=MONTH('Rent Roll'!$C27)),1,0),0)</f>
        <v>0</v>
      </c>
      <c r="CP185" s="567">
        <f>IFERROR(IF(AND(NOT(YEAR(CP$3)&lt;=YEAR('Rent Roll'!$C27)+'Rent Roll'!$P27-1),MOD(YEAR(CP$3),'Rent Roll'!$O27)=MOD(YEAR('Rent Roll'!$C27),'Rent Roll'!$O27),MONTH(CP$3)=MONTH('Rent Roll'!$C27)),1,0),0)</f>
        <v>0</v>
      </c>
      <c r="CQ185" s="567">
        <f>IFERROR(IF(AND(NOT(YEAR(CQ$3)&lt;=YEAR('Rent Roll'!$C27)+'Rent Roll'!$P27-1),MOD(YEAR(CQ$3),'Rent Roll'!$O27)=MOD(YEAR('Rent Roll'!$C27),'Rent Roll'!$O27),MONTH(CQ$3)=MONTH('Rent Roll'!$C27)),1,0),0)</f>
        <v>0</v>
      </c>
      <c r="CR185" s="567">
        <f>IFERROR(IF(AND(NOT(YEAR(CR$3)&lt;=YEAR('Rent Roll'!$C27)+'Rent Roll'!$P27-1),MOD(YEAR(CR$3),'Rent Roll'!$O27)=MOD(YEAR('Rent Roll'!$C27),'Rent Roll'!$O27),MONTH(CR$3)=MONTH('Rent Roll'!$C27)),1,0),0)</f>
        <v>0</v>
      </c>
      <c r="CS185" s="567">
        <f>IFERROR(IF(AND(NOT(YEAR(CS$3)&lt;=YEAR('Rent Roll'!$C27)+'Rent Roll'!$P27-1),MOD(YEAR(CS$3),'Rent Roll'!$O27)=MOD(YEAR('Rent Roll'!$C27),'Rent Roll'!$O27),MONTH(CS$3)=MONTH('Rent Roll'!$C27)),1,0),0)</f>
        <v>0</v>
      </c>
      <c r="CT185" s="567">
        <f>IFERROR(IF(AND(NOT(YEAR(CT$3)&lt;=YEAR('Rent Roll'!$C27)+'Rent Roll'!$P27-1),MOD(YEAR(CT$3),'Rent Roll'!$O27)=MOD(YEAR('Rent Roll'!$C27),'Rent Roll'!$O27),MONTH(CT$3)=MONTH('Rent Roll'!$C27)),1,0),0)</f>
        <v>0</v>
      </c>
      <c r="CU185" s="567">
        <f>IFERROR(IF(AND(NOT(YEAR(CU$3)&lt;=YEAR('Rent Roll'!$C27)+'Rent Roll'!$P27-1),MOD(YEAR(CU$3),'Rent Roll'!$O27)=MOD(YEAR('Rent Roll'!$C27),'Rent Roll'!$O27),MONTH(CU$3)=MONTH('Rent Roll'!$C27)),1,0),0)</f>
        <v>0</v>
      </c>
      <c r="CV185" s="567">
        <f>IFERROR(IF(AND(NOT(YEAR(CV$3)&lt;=YEAR('Rent Roll'!$C27)+'Rent Roll'!$P27-1),MOD(YEAR(CV$3),'Rent Roll'!$O27)=MOD(YEAR('Rent Roll'!$C27),'Rent Roll'!$O27),MONTH(CV$3)=MONTH('Rent Roll'!$C27)),1,0),0)</f>
        <v>0</v>
      </c>
      <c r="CW185" s="567">
        <f>IFERROR(IF(AND(NOT(YEAR(CW$3)&lt;=YEAR('Rent Roll'!$C27)+'Rent Roll'!$P27-1),MOD(YEAR(CW$3),'Rent Roll'!$O27)=MOD(YEAR('Rent Roll'!$C27),'Rent Roll'!$O27),MONTH(CW$3)=MONTH('Rent Roll'!$C27)),1,0),0)</f>
        <v>0</v>
      </c>
      <c r="CX185" s="767">
        <f>IFERROR(IF(AND(NOT(YEAR(CX$3)&lt;=YEAR('Rent Roll'!$C27)+'Rent Roll'!$P27-1),MOD(YEAR(CX$3),'Rent Roll'!$O27)=MOD(YEAR('Rent Roll'!$C27),'Rent Roll'!$O27),MONTH(CX$3)=MONTH('Rent Roll'!$C27)),1,0),0)</f>
        <v>0</v>
      </c>
      <c r="CY185" s="768">
        <f>IFERROR(IF(AND(NOT(YEAR(CY$3)&lt;=YEAR('Rent Roll'!$C27)+'Rent Roll'!$P27-1),MOD(YEAR(CY$3),'Rent Roll'!$O27)=MOD(YEAR('Rent Roll'!$C27),'Rent Roll'!$O27),MONTH(CY$3)=MONTH('Rent Roll'!$C27)),1,0),0)</f>
        <v>0</v>
      </c>
      <c r="CZ185" s="567">
        <f>IFERROR(IF(AND(NOT(YEAR(CZ$3)&lt;=YEAR('Rent Roll'!$C27)+'Rent Roll'!$P27-1),MOD(YEAR(CZ$3),'Rent Roll'!$O27)=MOD(YEAR('Rent Roll'!$C27),'Rent Roll'!$O27),MONTH(CZ$3)=MONTH('Rent Roll'!$C27)),1,0),0)</f>
        <v>0</v>
      </c>
      <c r="DA185" s="567">
        <f>IFERROR(IF(AND(NOT(YEAR(DA$3)&lt;=YEAR('Rent Roll'!$C27)+'Rent Roll'!$P27-1),MOD(YEAR(DA$3),'Rent Roll'!$O27)=MOD(YEAR('Rent Roll'!$C27),'Rent Roll'!$O27),MONTH(DA$3)=MONTH('Rent Roll'!$C27)),1,0),0)</f>
        <v>0</v>
      </c>
      <c r="DB185" s="567">
        <f>IFERROR(IF(AND(NOT(YEAR(DB$3)&lt;=YEAR('Rent Roll'!$C27)+'Rent Roll'!$P27-1),MOD(YEAR(DB$3),'Rent Roll'!$O27)=MOD(YEAR('Rent Roll'!$C27),'Rent Roll'!$O27),MONTH(DB$3)=MONTH('Rent Roll'!$C27)),1,0),0)</f>
        <v>0</v>
      </c>
      <c r="DC185" s="567">
        <f>IFERROR(IF(AND(NOT(YEAR(DC$3)&lt;=YEAR('Rent Roll'!$C27)+'Rent Roll'!$P27-1),MOD(YEAR(DC$3),'Rent Roll'!$O27)=MOD(YEAR('Rent Roll'!$C27),'Rent Roll'!$O27),MONTH(DC$3)=MONTH('Rent Roll'!$C27)),1,0),0)</f>
        <v>0</v>
      </c>
      <c r="DD185" s="567">
        <f>IFERROR(IF(AND(NOT(YEAR(DD$3)&lt;=YEAR('Rent Roll'!$C27)+'Rent Roll'!$P27-1),MOD(YEAR(DD$3),'Rent Roll'!$O27)=MOD(YEAR('Rent Roll'!$C27),'Rent Roll'!$O27),MONTH(DD$3)=MONTH('Rent Roll'!$C27)),1,0),0)</f>
        <v>0</v>
      </c>
      <c r="DE185" s="567">
        <f>IFERROR(IF(AND(NOT(YEAR(DE$3)&lt;=YEAR('Rent Roll'!$C27)+'Rent Roll'!$P27-1),MOD(YEAR(DE$3),'Rent Roll'!$O27)=MOD(YEAR('Rent Roll'!$C27),'Rent Roll'!$O27),MONTH(DE$3)=MONTH('Rent Roll'!$C27)),1,0),0)</f>
        <v>0</v>
      </c>
      <c r="DF185" s="567">
        <f>IFERROR(IF(AND(NOT(YEAR(DF$3)&lt;=YEAR('Rent Roll'!$C27)+'Rent Roll'!$P27-1),MOD(YEAR(DF$3),'Rent Roll'!$O27)=MOD(YEAR('Rent Roll'!$C27),'Rent Roll'!$O27),MONTH(DF$3)=MONTH('Rent Roll'!$C27)),1,0),0)</f>
        <v>0</v>
      </c>
      <c r="DG185" s="567">
        <f>IFERROR(IF(AND(NOT(YEAR(DG$3)&lt;=YEAR('Rent Roll'!$C27)+'Rent Roll'!$P27-1),MOD(YEAR(DG$3),'Rent Roll'!$O27)=MOD(YEAR('Rent Roll'!$C27),'Rent Roll'!$O27),MONTH(DG$3)=MONTH('Rent Roll'!$C27)),1,0),0)</f>
        <v>0</v>
      </c>
      <c r="DH185" s="567">
        <f>IFERROR(IF(AND(NOT(YEAR(DH$3)&lt;=YEAR('Rent Roll'!$C27)+'Rent Roll'!$P27-1),MOD(YEAR(DH$3),'Rent Roll'!$O27)=MOD(YEAR('Rent Roll'!$C27),'Rent Roll'!$O27),MONTH(DH$3)=MONTH('Rent Roll'!$C27)),1,0),0)</f>
        <v>0</v>
      </c>
      <c r="DI185" s="567">
        <f>IFERROR(IF(AND(NOT(YEAR(DI$3)&lt;=YEAR('Rent Roll'!$C27)+'Rent Roll'!$P27-1),MOD(YEAR(DI$3),'Rent Roll'!$O27)=MOD(YEAR('Rent Roll'!$C27),'Rent Roll'!$O27),MONTH(DI$3)=MONTH('Rent Roll'!$C27)),1,0),0)</f>
        <v>0</v>
      </c>
      <c r="DJ185" s="767">
        <f>IFERROR(IF(AND(NOT(YEAR(DJ$3)&lt;=YEAR('Rent Roll'!$C27)+'Rent Roll'!$P27-1),MOD(YEAR(DJ$3),'Rent Roll'!$O27)=MOD(YEAR('Rent Roll'!$C27),'Rent Roll'!$O27),MONTH(DJ$3)=MONTH('Rent Roll'!$C27)),1,0),0)</f>
        <v>0</v>
      </c>
      <c r="DK185" s="768">
        <f>IFERROR(IF(AND(NOT(YEAR(DK$3)&lt;=YEAR('Rent Roll'!$C27)+'Rent Roll'!$P27-1),MOD(YEAR(DK$3),'Rent Roll'!$O27)=MOD(YEAR('Rent Roll'!$C27),'Rent Roll'!$O27),MONTH(DK$3)=MONTH('Rent Roll'!$C27)),1,0),0)</f>
        <v>0</v>
      </c>
      <c r="DL185" s="567">
        <f>IFERROR(IF(AND(NOT(YEAR(DL$3)&lt;=YEAR('Rent Roll'!$C27)+'Rent Roll'!$P27-1),MOD(YEAR(DL$3),'Rent Roll'!$O27)=MOD(YEAR('Rent Roll'!$C27),'Rent Roll'!$O27),MONTH(DL$3)=MONTH('Rent Roll'!$C27)),1,0),0)</f>
        <v>0</v>
      </c>
      <c r="DM185" s="567">
        <f>IFERROR(IF(AND(NOT(YEAR(DM$3)&lt;=YEAR('Rent Roll'!$C27)+'Rent Roll'!$P27-1),MOD(YEAR(DM$3),'Rent Roll'!$O27)=MOD(YEAR('Rent Roll'!$C27),'Rent Roll'!$O27),MONTH(DM$3)=MONTH('Rent Roll'!$C27)),1,0),0)</f>
        <v>0</v>
      </c>
      <c r="DN185" s="567">
        <f>IFERROR(IF(AND(NOT(YEAR(DN$3)&lt;=YEAR('Rent Roll'!$C27)+'Rent Roll'!$P27-1),MOD(YEAR(DN$3),'Rent Roll'!$O27)=MOD(YEAR('Rent Roll'!$C27),'Rent Roll'!$O27),MONTH(DN$3)=MONTH('Rent Roll'!$C27)),1,0),0)</f>
        <v>0</v>
      </c>
      <c r="DO185" s="567">
        <f>IFERROR(IF(AND(NOT(YEAR(DO$3)&lt;=YEAR('Rent Roll'!$C27)+'Rent Roll'!$P27-1),MOD(YEAR(DO$3),'Rent Roll'!$O27)=MOD(YEAR('Rent Roll'!$C27),'Rent Roll'!$O27),MONTH(DO$3)=MONTH('Rent Roll'!$C27)),1,0),0)</f>
        <v>0</v>
      </c>
      <c r="DP185" s="567">
        <f>IFERROR(IF(AND(NOT(YEAR(DP$3)&lt;=YEAR('Rent Roll'!$C27)+'Rent Roll'!$P27-1),MOD(YEAR(DP$3),'Rent Roll'!$O27)=MOD(YEAR('Rent Roll'!$C27),'Rent Roll'!$O27),MONTH(DP$3)=MONTH('Rent Roll'!$C27)),1,0),0)</f>
        <v>0</v>
      </c>
      <c r="DQ185" s="567">
        <f>IFERROR(IF(AND(NOT(YEAR(DQ$3)&lt;=YEAR('Rent Roll'!$C27)+'Rent Roll'!$P27-1),MOD(YEAR(DQ$3),'Rent Roll'!$O27)=MOD(YEAR('Rent Roll'!$C27),'Rent Roll'!$O27),MONTH(DQ$3)=MONTH('Rent Roll'!$C27)),1,0),0)</f>
        <v>0</v>
      </c>
      <c r="DR185" s="567">
        <f>IFERROR(IF(AND(NOT(YEAR(DR$3)&lt;=YEAR('Rent Roll'!$C27)+'Rent Roll'!$P27-1),MOD(YEAR(DR$3),'Rent Roll'!$O27)=MOD(YEAR('Rent Roll'!$C27),'Rent Roll'!$O27),MONTH(DR$3)=MONTH('Rent Roll'!$C27)),1,0),0)</f>
        <v>0</v>
      </c>
      <c r="DS185" s="567">
        <f>IFERROR(IF(AND(NOT(YEAR(DS$3)&lt;=YEAR('Rent Roll'!$C27)+'Rent Roll'!$P27-1),MOD(YEAR(DS$3),'Rent Roll'!$O27)=MOD(YEAR('Rent Roll'!$C27),'Rent Roll'!$O27),MONTH(DS$3)=MONTH('Rent Roll'!$C27)),1,0),0)</f>
        <v>0</v>
      </c>
      <c r="DT185" s="567">
        <f>IFERROR(IF(AND(NOT(YEAR(DT$3)&lt;=YEAR('Rent Roll'!$C27)+'Rent Roll'!$P27-1),MOD(YEAR(DT$3),'Rent Roll'!$O27)=MOD(YEAR('Rent Roll'!$C27),'Rent Roll'!$O27),MONTH(DT$3)=MONTH('Rent Roll'!$C27)),1,0),0)</f>
        <v>0</v>
      </c>
      <c r="DU185" s="567">
        <f>IFERROR(IF(AND(NOT(YEAR(DU$3)&lt;=YEAR('Rent Roll'!$C27)+'Rent Roll'!$P27-1),MOD(YEAR(DU$3),'Rent Roll'!$O27)=MOD(YEAR('Rent Roll'!$C27),'Rent Roll'!$O27),MONTH(DU$3)=MONTH('Rent Roll'!$C27)),1,0),0)</f>
        <v>0</v>
      </c>
      <c r="DV185" s="567">
        <f>IFERROR(IF(AND(NOT(YEAR(DV$3)&lt;=YEAR('Rent Roll'!$C27)+'Rent Roll'!$P27-1),MOD(YEAR(DV$3),'Rent Roll'!$O27)=MOD(YEAR('Rent Roll'!$C27),'Rent Roll'!$O27),MONTH(DV$3)=MONTH('Rent Roll'!$C27)),1,0),0)</f>
        <v>0</v>
      </c>
    </row>
    <row r="186" spans="1:126" s="568" customFormat="1" ht="12" customHeight="1" outlineLevel="1" x14ac:dyDescent="0.4">
      <c r="A186" s="732"/>
      <c r="B186" s="564">
        <f>'Rent Roll'!$B28</f>
        <v>0</v>
      </c>
      <c r="C186" s="566"/>
      <c r="D186" s="566"/>
      <c r="E186" s="566"/>
      <c r="F186" s="778">
        <f>IFERROR(IF(AND(NOT(YEAR(F$3)&lt;=YEAR('Rent Roll'!$C28)+'Rent Roll'!$P28-1),MOD(YEAR(F$3),'Rent Roll'!$O28)=MOD(YEAR('Rent Roll'!$C28),'Rent Roll'!$O28),MONTH(F$3)=MONTH('Rent Roll'!$C28)),1,0),0)</f>
        <v>0</v>
      </c>
      <c r="G186" s="768">
        <f>IFERROR(IF(AND(NOT(YEAR(G$3)&lt;=YEAR('Rent Roll'!$C28)+'Rent Roll'!$P28-1),MOD(YEAR(G$3),'Rent Roll'!$O28)=MOD(YEAR('Rent Roll'!$C28),'Rent Roll'!$O28),MONTH(G$3)=MONTH('Rent Roll'!$C28)),1,0),0)</f>
        <v>0</v>
      </c>
      <c r="H186" s="567">
        <f>IFERROR(IF(AND(NOT(YEAR(H$3)&lt;=YEAR('Rent Roll'!$C28)+'Rent Roll'!$P28-1),MOD(YEAR(H$3),'Rent Roll'!$O28)=MOD(YEAR('Rent Roll'!$C28),'Rent Roll'!$O28),MONTH(H$3)=MONTH('Rent Roll'!$C28)),1,0),0)</f>
        <v>0</v>
      </c>
      <c r="I186" s="567">
        <f>IFERROR(IF(AND(NOT(YEAR(I$3)&lt;=YEAR('Rent Roll'!$C28)+'Rent Roll'!$P28-1),MOD(YEAR(I$3),'Rent Roll'!$O28)=MOD(YEAR('Rent Roll'!$C28),'Rent Roll'!$O28),MONTH(I$3)=MONTH('Rent Roll'!$C28)),1,0),0)</f>
        <v>0</v>
      </c>
      <c r="J186" s="567">
        <f>IFERROR(IF(AND(NOT(YEAR(J$3)&lt;=YEAR('Rent Roll'!$C28)+'Rent Roll'!$P28-1),MOD(YEAR(J$3),'Rent Roll'!$O28)=MOD(YEAR('Rent Roll'!$C28),'Rent Roll'!$O28),MONTH(J$3)=MONTH('Rent Roll'!$C28)),1,0),0)</f>
        <v>0</v>
      </c>
      <c r="K186" s="567">
        <f>IFERROR(IF(AND(NOT(YEAR(K$3)&lt;=YEAR('Rent Roll'!$C28)+'Rent Roll'!$P28-1),MOD(YEAR(K$3),'Rent Roll'!$O28)=MOD(YEAR('Rent Roll'!$C28),'Rent Roll'!$O28),MONTH(K$3)=MONTH('Rent Roll'!$C28)),1,0),0)</f>
        <v>0</v>
      </c>
      <c r="L186" s="567">
        <f>IFERROR(IF(AND(NOT(YEAR(L$3)&lt;=YEAR('Rent Roll'!$C28)+'Rent Roll'!$P28-1),MOD(YEAR(L$3),'Rent Roll'!$O28)=MOD(YEAR('Rent Roll'!$C28),'Rent Roll'!$O28),MONTH(L$3)=MONTH('Rent Roll'!$C28)),1,0),0)</f>
        <v>0</v>
      </c>
      <c r="M186" s="567">
        <f>IFERROR(IF(AND(NOT(YEAR(M$3)&lt;=YEAR('Rent Roll'!$C28)+'Rent Roll'!$P28-1),MOD(YEAR(M$3),'Rent Roll'!$O28)=MOD(YEAR('Rent Roll'!$C28),'Rent Roll'!$O28),MONTH(M$3)=MONTH('Rent Roll'!$C28)),1,0),0)</f>
        <v>0</v>
      </c>
      <c r="N186" s="567">
        <f>IFERROR(IF(AND(NOT(YEAR(N$3)&lt;=YEAR('Rent Roll'!$C28)+'Rent Roll'!$P28-1),MOD(YEAR(N$3),'Rent Roll'!$O28)=MOD(YEAR('Rent Roll'!$C28),'Rent Roll'!$O28),MONTH(N$3)=MONTH('Rent Roll'!$C28)),1,0),0)</f>
        <v>0</v>
      </c>
      <c r="O186" s="567">
        <f>IFERROR(IF(AND(NOT(YEAR(O$3)&lt;=YEAR('Rent Roll'!$C28)+'Rent Roll'!$P28-1),MOD(YEAR(O$3),'Rent Roll'!$O28)=MOD(YEAR('Rent Roll'!$C28),'Rent Roll'!$O28),MONTH(O$3)=MONTH('Rent Roll'!$C28)),1,0),0)</f>
        <v>0</v>
      </c>
      <c r="P186" s="567">
        <f>IFERROR(IF(AND(NOT(YEAR(P$3)&lt;=YEAR('Rent Roll'!$C28)+'Rent Roll'!$P28-1),MOD(YEAR(P$3),'Rent Roll'!$O28)=MOD(YEAR('Rent Roll'!$C28),'Rent Roll'!$O28),MONTH(P$3)=MONTH('Rent Roll'!$C28)),1,0),0)</f>
        <v>0</v>
      </c>
      <c r="Q186" s="567">
        <f>IFERROR(IF(AND(NOT(YEAR(Q$3)&lt;=YEAR('Rent Roll'!$C28)+'Rent Roll'!$P28-1),MOD(YEAR(Q$3),'Rent Roll'!$O28)=MOD(YEAR('Rent Roll'!$C28),'Rent Roll'!$O28),MONTH(Q$3)=MONTH('Rent Roll'!$C28)),1,0),0)</f>
        <v>0</v>
      </c>
      <c r="R186" s="767">
        <f>IFERROR(IF(AND(NOT(YEAR(R$3)&lt;=YEAR('Rent Roll'!$C28)+'Rent Roll'!$P28-1),MOD(YEAR(R$3),'Rent Roll'!$O28)=MOD(YEAR('Rent Roll'!$C28),'Rent Roll'!$O28),MONTH(R$3)=MONTH('Rent Roll'!$C28)),1,0),0)</f>
        <v>0</v>
      </c>
      <c r="S186" s="768">
        <f>IFERROR(IF(AND(NOT(YEAR(S$3)&lt;=YEAR('Rent Roll'!$C28)+'Rent Roll'!$P28-1),MOD(YEAR(S$3),'Rent Roll'!$O28)=MOD(YEAR('Rent Roll'!$C28),'Rent Roll'!$O28),MONTH(S$3)=MONTH('Rent Roll'!$C28)),1,0),0)</f>
        <v>0</v>
      </c>
      <c r="T186" s="567">
        <f>IFERROR(IF(AND(NOT(YEAR(T$3)&lt;=YEAR('Rent Roll'!$C28)+'Rent Roll'!$P28-1),MOD(YEAR(T$3),'Rent Roll'!$O28)=MOD(YEAR('Rent Roll'!$C28),'Rent Roll'!$O28),MONTH(T$3)=MONTH('Rent Roll'!$C28)),1,0),0)</f>
        <v>0</v>
      </c>
      <c r="U186" s="567">
        <f>IFERROR(IF(AND(NOT(YEAR(U$3)&lt;=YEAR('Rent Roll'!$C28)+'Rent Roll'!$P28-1),MOD(YEAR(U$3),'Rent Roll'!$O28)=MOD(YEAR('Rent Roll'!$C28),'Rent Roll'!$O28),MONTH(U$3)=MONTH('Rent Roll'!$C28)),1,0),0)</f>
        <v>0</v>
      </c>
      <c r="V186" s="567">
        <f>IFERROR(IF(AND(NOT(YEAR(V$3)&lt;=YEAR('Rent Roll'!$C28)+'Rent Roll'!$P28-1),MOD(YEAR(V$3),'Rent Roll'!$O28)=MOD(YEAR('Rent Roll'!$C28),'Rent Roll'!$O28),MONTH(V$3)=MONTH('Rent Roll'!$C28)),1,0),0)</f>
        <v>0</v>
      </c>
      <c r="W186" s="567">
        <f>IFERROR(IF(AND(NOT(YEAR(W$3)&lt;=YEAR('Rent Roll'!$C28)+'Rent Roll'!$P28-1),MOD(YEAR(W$3),'Rent Roll'!$O28)=MOD(YEAR('Rent Roll'!$C28),'Rent Roll'!$O28),MONTH(W$3)=MONTH('Rent Roll'!$C28)),1,0),0)</f>
        <v>0</v>
      </c>
      <c r="X186" s="567">
        <f>IFERROR(IF(AND(NOT(YEAR(X$3)&lt;=YEAR('Rent Roll'!$C28)+'Rent Roll'!$P28-1),MOD(YEAR(X$3),'Rent Roll'!$O28)=MOD(YEAR('Rent Roll'!$C28),'Rent Roll'!$O28),MONTH(X$3)=MONTH('Rent Roll'!$C28)),1,0),0)</f>
        <v>0</v>
      </c>
      <c r="Y186" s="567">
        <f>IFERROR(IF(AND(NOT(YEAR(Y$3)&lt;=YEAR('Rent Roll'!$C28)+'Rent Roll'!$P28-1),MOD(YEAR(Y$3),'Rent Roll'!$O28)=MOD(YEAR('Rent Roll'!$C28),'Rent Roll'!$O28),MONTH(Y$3)=MONTH('Rent Roll'!$C28)),1,0),0)</f>
        <v>0</v>
      </c>
      <c r="Z186" s="567">
        <f>IFERROR(IF(AND(NOT(YEAR(Z$3)&lt;=YEAR('Rent Roll'!$C28)+'Rent Roll'!$P28-1),MOD(YEAR(Z$3),'Rent Roll'!$O28)=MOD(YEAR('Rent Roll'!$C28),'Rent Roll'!$O28),MONTH(Z$3)=MONTH('Rent Roll'!$C28)),1,0),0)</f>
        <v>0</v>
      </c>
      <c r="AA186" s="567">
        <f>IFERROR(IF(AND(NOT(YEAR(AA$3)&lt;=YEAR('Rent Roll'!$C28)+'Rent Roll'!$P28-1),MOD(YEAR(AA$3),'Rent Roll'!$O28)=MOD(YEAR('Rent Roll'!$C28),'Rent Roll'!$O28),MONTH(AA$3)=MONTH('Rent Roll'!$C28)),1,0),0)</f>
        <v>0</v>
      </c>
      <c r="AB186" s="567">
        <f>IFERROR(IF(AND(NOT(YEAR(AB$3)&lt;=YEAR('Rent Roll'!$C28)+'Rent Roll'!$P28-1),MOD(YEAR(AB$3),'Rent Roll'!$O28)=MOD(YEAR('Rent Roll'!$C28),'Rent Roll'!$O28),MONTH(AB$3)=MONTH('Rent Roll'!$C28)),1,0),0)</f>
        <v>0</v>
      </c>
      <c r="AC186" s="567">
        <f>IFERROR(IF(AND(NOT(YEAR(AC$3)&lt;=YEAR('Rent Roll'!$C28)+'Rent Roll'!$P28-1),MOD(YEAR(AC$3),'Rent Roll'!$O28)=MOD(YEAR('Rent Roll'!$C28),'Rent Roll'!$O28),MONTH(AC$3)=MONTH('Rent Roll'!$C28)),1,0),0)</f>
        <v>0</v>
      </c>
      <c r="AD186" s="767">
        <f>IFERROR(IF(AND(NOT(YEAR(AD$3)&lt;=YEAR('Rent Roll'!$C28)+'Rent Roll'!$P28-1),MOD(YEAR(AD$3),'Rent Roll'!$O28)=MOD(YEAR('Rent Roll'!$C28),'Rent Roll'!$O28),MONTH(AD$3)=MONTH('Rent Roll'!$C28)),1,0),0)</f>
        <v>0</v>
      </c>
      <c r="AE186" s="768">
        <f>IFERROR(IF(AND(NOT(YEAR(AE$3)&lt;=YEAR('Rent Roll'!$C28)+'Rent Roll'!$P28-1),MOD(YEAR(AE$3),'Rent Roll'!$O28)=MOD(YEAR('Rent Roll'!$C28),'Rent Roll'!$O28),MONTH(AE$3)=MONTH('Rent Roll'!$C28)),1,0),0)</f>
        <v>0</v>
      </c>
      <c r="AF186" s="567">
        <f>IFERROR(IF(AND(NOT(YEAR(AF$3)&lt;=YEAR('Rent Roll'!$C28)+'Rent Roll'!$P28-1),MOD(YEAR(AF$3),'Rent Roll'!$O28)=MOD(YEAR('Rent Roll'!$C28),'Rent Roll'!$O28),MONTH(AF$3)=MONTH('Rent Roll'!$C28)),1,0),0)</f>
        <v>0</v>
      </c>
      <c r="AG186" s="567">
        <f>IFERROR(IF(AND(NOT(YEAR(AG$3)&lt;=YEAR('Rent Roll'!$C28)+'Rent Roll'!$P28-1),MOD(YEAR(AG$3),'Rent Roll'!$O28)=MOD(YEAR('Rent Roll'!$C28),'Rent Roll'!$O28),MONTH(AG$3)=MONTH('Rent Roll'!$C28)),1,0),0)</f>
        <v>0</v>
      </c>
      <c r="AH186" s="567">
        <f>IFERROR(IF(AND(NOT(YEAR(AH$3)&lt;=YEAR('Rent Roll'!$C28)+'Rent Roll'!$P28-1),MOD(YEAR(AH$3),'Rent Roll'!$O28)=MOD(YEAR('Rent Roll'!$C28),'Rent Roll'!$O28),MONTH(AH$3)=MONTH('Rent Roll'!$C28)),1,0),0)</f>
        <v>0</v>
      </c>
      <c r="AI186" s="567">
        <f>IFERROR(IF(AND(NOT(YEAR(AI$3)&lt;=YEAR('Rent Roll'!$C28)+'Rent Roll'!$P28-1),MOD(YEAR(AI$3),'Rent Roll'!$O28)=MOD(YEAR('Rent Roll'!$C28),'Rent Roll'!$O28),MONTH(AI$3)=MONTH('Rent Roll'!$C28)),1,0),0)</f>
        <v>0</v>
      </c>
      <c r="AJ186" s="567">
        <f>IFERROR(IF(AND(NOT(YEAR(AJ$3)&lt;=YEAR('Rent Roll'!$C28)+'Rent Roll'!$P28-1),MOD(YEAR(AJ$3),'Rent Roll'!$O28)=MOD(YEAR('Rent Roll'!$C28),'Rent Roll'!$O28),MONTH(AJ$3)=MONTH('Rent Roll'!$C28)),1,0),0)</f>
        <v>0</v>
      </c>
      <c r="AK186" s="567">
        <f>IFERROR(IF(AND(NOT(YEAR(AK$3)&lt;=YEAR('Rent Roll'!$C28)+'Rent Roll'!$P28-1),MOD(YEAR(AK$3),'Rent Roll'!$O28)=MOD(YEAR('Rent Roll'!$C28),'Rent Roll'!$O28),MONTH(AK$3)=MONTH('Rent Roll'!$C28)),1,0),0)</f>
        <v>0</v>
      </c>
      <c r="AL186" s="567">
        <f>IFERROR(IF(AND(NOT(YEAR(AL$3)&lt;=YEAR('Rent Roll'!$C28)+'Rent Roll'!$P28-1),MOD(YEAR(AL$3),'Rent Roll'!$O28)=MOD(YEAR('Rent Roll'!$C28),'Rent Roll'!$O28),MONTH(AL$3)=MONTH('Rent Roll'!$C28)),1,0),0)</f>
        <v>0</v>
      </c>
      <c r="AM186" s="567">
        <f>IFERROR(IF(AND(NOT(YEAR(AM$3)&lt;=YEAR('Rent Roll'!$C28)+'Rent Roll'!$P28-1),MOD(YEAR(AM$3),'Rent Roll'!$O28)=MOD(YEAR('Rent Roll'!$C28),'Rent Roll'!$O28),MONTH(AM$3)=MONTH('Rent Roll'!$C28)),1,0),0)</f>
        <v>0</v>
      </c>
      <c r="AN186" s="567">
        <f>IFERROR(IF(AND(NOT(YEAR(AN$3)&lt;=YEAR('Rent Roll'!$C28)+'Rent Roll'!$P28-1),MOD(YEAR(AN$3),'Rent Roll'!$O28)=MOD(YEAR('Rent Roll'!$C28),'Rent Roll'!$O28),MONTH(AN$3)=MONTH('Rent Roll'!$C28)),1,0),0)</f>
        <v>0</v>
      </c>
      <c r="AO186" s="567">
        <f>IFERROR(IF(AND(NOT(YEAR(AO$3)&lt;=YEAR('Rent Roll'!$C28)+'Rent Roll'!$P28-1),MOD(YEAR(AO$3),'Rent Roll'!$O28)=MOD(YEAR('Rent Roll'!$C28),'Rent Roll'!$O28),MONTH(AO$3)=MONTH('Rent Roll'!$C28)),1,0),0)</f>
        <v>0</v>
      </c>
      <c r="AP186" s="767">
        <f>IFERROR(IF(AND(NOT(YEAR(AP$3)&lt;=YEAR('Rent Roll'!$C28)+'Rent Roll'!$P28-1),MOD(YEAR(AP$3),'Rent Roll'!$O28)=MOD(YEAR('Rent Roll'!$C28),'Rent Roll'!$O28),MONTH(AP$3)=MONTH('Rent Roll'!$C28)),1,0),0)</f>
        <v>0</v>
      </c>
      <c r="AQ186" s="768">
        <f>IFERROR(IF(AND(NOT(YEAR(AQ$3)&lt;=YEAR('Rent Roll'!$C28)+'Rent Roll'!$P28-1),MOD(YEAR(AQ$3),'Rent Roll'!$O28)=MOD(YEAR('Rent Roll'!$C28),'Rent Roll'!$O28),MONTH(AQ$3)=MONTH('Rent Roll'!$C28)),1,0),0)</f>
        <v>0</v>
      </c>
      <c r="AR186" s="567">
        <f>IFERROR(IF(AND(NOT(YEAR(AR$3)&lt;=YEAR('Rent Roll'!$C28)+'Rent Roll'!$P28-1),MOD(YEAR(AR$3),'Rent Roll'!$O28)=MOD(YEAR('Rent Roll'!$C28),'Rent Roll'!$O28),MONTH(AR$3)=MONTH('Rent Roll'!$C28)),1,0),0)</f>
        <v>0</v>
      </c>
      <c r="AS186" s="567">
        <f>IFERROR(IF(AND(NOT(YEAR(AS$3)&lt;=YEAR('Rent Roll'!$C28)+'Rent Roll'!$P28-1),MOD(YEAR(AS$3),'Rent Roll'!$O28)=MOD(YEAR('Rent Roll'!$C28),'Rent Roll'!$O28),MONTH(AS$3)=MONTH('Rent Roll'!$C28)),1,0),0)</f>
        <v>0</v>
      </c>
      <c r="AT186" s="567">
        <f>IFERROR(IF(AND(NOT(YEAR(AT$3)&lt;=YEAR('Rent Roll'!$C28)+'Rent Roll'!$P28-1),MOD(YEAR(AT$3),'Rent Roll'!$O28)=MOD(YEAR('Rent Roll'!$C28),'Rent Roll'!$O28),MONTH(AT$3)=MONTH('Rent Roll'!$C28)),1,0),0)</f>
        <v>0</v>
      </c>
      <c r="AU186" s="567">
        <f>IFERROR(IF(AND(NOT(YEAR(AU$3)&lt;=YEAR('Rent Roll'!$C28)+'Rent Roll'!$P28-1),MOD(YEAR(AU$3),'Rent Roll'!$O28)=MOD(YEAR('Rent Roll'!$C28),'Rent Roll'!$O28),MONTH(AU$3)=MONTH('Rent Roll'!$C28)),1,0),0)</f>
        <v>0</v>
      </c>
      <c r="AV186" s="567">
        <f>IFERROR(IF(AND(NOT(YEAR(AV$3)&lt;=YEAR('Rent Roll'!$C28)+'Rent Roll'!$P28-1),MOD(YEAR(AV$3),'Rent Roll'!$O28)=MOD(YEAR('Rent Roll'!$C28),'Rent Roll'!$O28),MONTH(AV$3)=MONTH('Rent Roll'!$C28)),1,0),0)</f>
        <v>0</v>
      </c>
      <c r="AW186" s="567">
        <f>IFERROR(IF(AND(NOT(YEAR(AW$3)&lt;=YEAR('Rent Roll'!$C28)+'Rent Roll'!$P28-1),MOD(YEAR(AW$3),'Rent Roll'!$O28)=MOD(YEAR('Rent Roll'!$C28),'Rent Roll'!$O28),MONTH(AW$3)=MONTH('Rent Roll'!$C28)),1,0),0)</f>
        <v>0</v>
      </c>
      <c r="AX186" s="567">
        <f>IFERROR(IF(AND(NOT(YEAR(AX$3)&lt;=YEAR('Rent Roll'!$C28)+'Rent Roll'!$P28-1),MOD(YEAR(AX$3),'Rent Roll'!$O28)=MOD(YEAR('Rent Roll'!$C28),'Rent Roll'!$O28),MONTH(AX$3)=MONTH('Rent Roll'!$C28)),1,0),0)</f>
        <v>0</v>
      </c>
      <c r="AY186" s="567">
        <f>IFERROR(IF(AND(NOT(YEAR(AY$3)&lt;=YEAR('Rent Roll'!$C28)+'Rent Roll'!$P28-1),MOD(YEAR(AY$3),'Rent Roll'!$O28)=MOD(YEAR('Rent Roll'!$C28),'Rent Roll'!$O28),MONTH(AY$3)=MONTH('Rent Roll'!$C28)),1,0),0)</f>
        <v>0</v>
      </c>
      <c r="AZ186" s="567">
        <f>IFERROR(IF(AND(NOT(YEAR(AZ$3)&lt;=YEAR('Rent Roll'!$C28)+'Rent Roll'!$P28-1),MOD(YEAR(AZ$3),'Rent Roll'!$O28)=MOD(YEAR('Rent Roll'!$C28),'Rent Roll'!$O28),MONTH(AZ$3)=MONTH('Rent Roll'!$C28)),1,0),0)</f>
        <v>0</v>
      </c>
      <c r="BA186" s="567">
        <f>IFERROR(IF(AND(NOT(YEAR(BA$3)&lt;=YEAR('Rent Roll'!$C28)+'Rent Roll'!$P28-1),MOD(YEAR(BA$3),'Rent Roll'!$O28)=MOD(YEAR('Rent Roll'!$C28),'Rent Roll'!$O28),MONTH(BA$3)=MONTH('Rent Roll'!$C28)),1,0),0)</f>
        <v>0</v>
      </c>
      <c r="BB186" s="767">
        <f>IFERROR(IF(AND(NOT(YEAR(BB$3)&lt;=YEAR('Rent Roll'!$C28)+'Rent Roll'!$P28-1),MOD(YEAR(BB$3),'Rent Roll'!$O28)=MOD(YEAR('Rent Roll'!$C28),'Rent Roll'!$O28),MONTH(BB$3)=MONTH('Rent Roll'!$C28)),1,0),0)</f>
        <v>0</v>
      </c>
      <c r="BC186" s="768">
        <f>IFERROR(IF(AND(NOT(YEAR(BC$3)&lt;=YEAR('Rent Roll'!$C28)+'Rent Roll'!$P28-1),MOD(YEAR(BC$3),'Rent Roll'!$O28)=MOD(YEAR('Rent Roll'!$C28),'Rent Roll'!$O28),MONTH(BC$3)=MONTH('Rent Roll'!$C28)),1,0),0)</f>
        <v>0</v>
      </c>
      <c r="BD186" s="567">
        <f>IFERROR(IF(AND(NOT(YEAR(BD$3)&lt;=YEAR('Rent Roll'!$C28)+'Rent Roll'!$P28-1),MOD(YEAR(BD$3),'Rent Roll'!$O28)=MOD(YEAR('Rent Roll'!$C28),'Rent Roll'!$O28),MONTH(BD$3)=MONTH('Rent Roll'!$C28)),1,0),0)</f>
        <v>0</v>
      </c>
      <c r="BE186" s="567">
        <f>IFERROR(IF(AND(NOT(YEAR(BE$3)&lt;=YEAR('Rent Roll'!$C28)+'Rent Roll'!$P28-1),MOD(YEAR(BE$3),'Rent Roll'!$O28)=MOD(YEAR('Rent Roll'!$C28),'Rent Roll'!$O28),MONTH(BE$3)=MONTH('Rent Roll'!$C28)),1,0),0)</f>
        <v>0</v>
      </c>
      <c r="BF186" s="567">
        <f>IFERROR(IF(AND(NOT(YEAR(BF$3)&lt;=YEAR('Rent Roll'!$C28)+'Rent Roll'!$P28-1),MOD(YEAR(BF$3),'Rent Roll'!$O28)=MOD(YEAR('Rent Roll'!$C28),'Rent Roll'!$O28),MONTH(BF$3)=MONTH('Rent Roll'!$C28)),1,0),0)</f>
        <v>0</v>
      </c>
      <c r="BG186" s="567">
        <f>IFERROR(IF(AND(NOT(YEAR(BG$3)&lt;=YEAR('Rent Roll'!$C28)+'Rent Roll'!$P28-1),MOD(YEAR(BG$3),'Rent Roll'!$O28)=MOD(YEAR('Rent Roll'!$C28),'Rent Roll'!$O28),MONTH(BG$3)=MONTH('Rent Roll'!$C28)),1,0),0)</f>
        <v>0</v>
      </c>
      <c r="BH186" s="567">
        <f>IFERROR(IF(AND(NOT(YEAR(BH$3)&lt;=YEAR('Rent Roll'!$C28)+'Rent Roll'!$P28-1),MOD(YEAR(BH$3),'Rent Roll'!$O28)=MOD(YEAR('Rent Roll'!$C28),'Rent Roll'!$O28),MONTH(BH$3)=MONTH('Rent Roll'!$C28)),1,0),0)</f>
        <v>0</v>
      </c>
      <c r="BI186" s="567">
        <f>IFERROR(IF(AND(NOT(YEAR(BI$3)&lt;=YEAR('Rent Roll'!$C28)+'Rent Roll'!$P28-1),MOD(YEAR(BI$3),'Rent Roll'!$O28)=MOD(YEAR('Rent Roll'!$C28),'Rent Roll'!$O28),MONTH(BI$3)=MONTH('Rent Roll'!$C28)),1,0),0)</f>
        <v>0</v>
      </c>
      <c r="BJ186" s="567">
        <f>IFERROR(IF(AND(NOT(YEAR(BJ$3)&lt;=YEAR('Rent Roll'!$C28)+'Rent Roll'!$P28-1),MOD(YEAR(BJ$3),'Rent Roll'!$O28)=MOD(YEAR('Rent Roll'!$C28),'Rent Roll'!$O28),MONTH(BJ$3)=MONTH('Rent Roll'!$C28)),1,0),0)</f>
        <v>0</v>
      </c>
      <c r="BK186" s="567">
        <f>IFERROR(IF(AND(NOT(YEAR(BK$3)&lt;=YEAR('Rent Roll'!$C28)+'Rent Roll'!$P28-1),MOD(YEAR(BK$3),'Rent Roll'!$O28)=MOD(YEAR('Rent Roll'!$C28),'Rent Roll'!$O28),MONTH(BK$3)=MONTH('Rent Roll'!$C28)),1,0),0)</f>
        <v>0</v>
      </c>
      <c r="BL186" s="567">
        <f>IFERROR(IF(AND(NOT(YEAR(BL$3)&lt;=YEAR('Rent Roll'!$C28)+'Rent Roll'!$P28-1),MOD(YEAR(BL$3),'Rent Roll'!$O28)=MOD(YEAR('Rent Roll'!$C28),'Rent Roll'!$O28),MONTH(BL$3)=MONTH('Rent Roll'!$C28)),1,0),0)</f>
        <v>0</v>
      </c>
      <c r="BM186" s="567">
        <f>IFERROR(IF(AND(NOT(YEAR(BM$3)&lt;=YEAR('Rent Roll'!$C28)+'Rent Roll'!$P28-1),MOD(YEAR(BM$3),'Rent Roll'!$O28)=MOD(YEAR('Rent Roll'!$C28),'Rent Roll'!$O28),MONTH(BM$3)=MONTH('Rent Roll'!$C28)),1,0),0)</f>
        <v>0</v>
      </c>
      <c r="BN186" s="767">
        <f>IFERROR(IF(AND(NOT(YEAR(BN$3)&lt;=YEAR('Rent Roll'!$C28)+'Rent Roll'!$P28-1),MOD(YEAR(BN$3),'Rent Roll'!$O28)=MOD(YEAR('Rent Roll'!$C28),'Rent Roll'!$O28),MONTH(BN$3)=MONTH('Rent Roll'!$C28)),1,0),0)</f>
        <v>0</v>
      </c>
      <c r="BO186" s="768">
        <f>IFERROR(IF(AND(NOT(YEAR(BO$3)&lt;=YEAR('Rent Roll'!$C28)+'Rent Roll'!$P28-1),MOD(YEAR(BO$3),'Rent Roll'!$O28)=MOD(YEAR('Rent Roll'!$C28),'Rent Roll'!$O28),MONTH(BO$3)=MONTH('Rent Roll'!$C28)),1,0),0)</f>
        <v>0</v>
      </c>
      <c r="BP186" s="567">
        <f>IFERROR(IF(AND(NOT(YEAR(BP$3)&lt;=YEAR('Rent Roll'!$C28)+'Rent Roll'!$P28-1),MOD(YEAR(BP$3),'Rent Roll'!$O28)=MOD(YEAR('Rent Roll'!$C28),'Rent Roll'!$O28),MONTH(BP$3)=MONTH('Rent Roll'!$C28)),1,0),0)</f>
        <v>0</v>
      </c>
      <c r="BQ186" s="567">
        <f>IFERROR(IF(AND(NOT(YEAR(BQ$3)&lt;=YEAR('Rent Roll'!$C28)+'Rent Roll'!$P28-1),MOD(YEAR(BQ$3),'Rent Roll'!$O28)=MOD(YEAR('Rent Roll'!$C28),'Rent Roll'!$O28),MONTH(BQ$3)=MONTH('Rent Roll'!$C28)),1,0),0)</f>
        <v>0</v>
      </c>
      <c r="BR186" s="567">
        <f>IFERROR(IF(AND(NOT(YEAR(BR$3)&lt;=YEAR('Rent Roll'!$C28)+'Rent Roll'!$P28-1),MOD(YEAR(BR$3),'Rent Roll'!$O28)=MOD(YEAR('Rent Roll'!$C28),'Rent Roll'!$O28),MONTH(BR$3)=MONTH('Rent Roll'!$C28)),1,0),0)</f>
        <v>0</v>
      </c>
      <c r="BS186" s="567">
        <f>IFERROR(IF(AND(NOT(YEAR(BS$3)&lt;=YEAR('Rent Roll'!$C28)+'Rent Roll'!$P28-1),MOD(YEAR(BS$3),'Rent Roll'!$O28)=MOD(YEAR('Rent Roll'!$C28),'Rent Roll'!$O28),MONTH(BS$3)=MONTH('Rent Roll'!$C28)),1,0),0)</f>
        <v>0</v>
      </c>
      <c r="BT186" s="567">
        <f>IFERROR(IF(AND(NOT(YEAR(BT$3)&lt;=YEAR('Rent Roll'!$C28)+'Rent Roll'!$P28-1),MOD(YEAR(BT$3),'Rent Roll'!$O28)=MOD(YEAR('Rent Roll'!$C28),'Rent Roll'!$O28),MONTH(BT$3)=MONTH('Rent Roll'!$C28)),1,0),0)</f>
        <v>0</v>
      </c>
      <c r="BU186" s="567">
        <f>IFERROR(IF(AND(NOT(YEAR(BU$3)&lt;=YEAR('Rent Roll'!$C28)+'Rent Roll'!$P28-1),MOD(YEAR(BU$3),'Rent Roll'!$O28)=MOD(YEAR('Rent Roll'!$C28),'Rent Roll'!$O28),MONTH(BU$3)=MONTH('Rent Roll'!$C28)),1,0),0)</f>
        <v>0</v>
      </c>
      <c r="BV186" s="567">
        <f>IFERROR(IF(AND(NOT(YEAR(BV$3)&lt;=YEAR('Rent Roll'!$C28)+'Rent Roll'!$P28-1),MOD(YEAR(BV$3),'Rent Roll'!$O28)=MOD(YEAR('Rent Roll'!$C28),'Rent Roll'!$O28),MONTH(BV$3)=MONTH('Rent Roll'!$C28)),1,0),0)</f>
        <v>0</v>
      </c>
      <c r="BW186" s="567">
        <f>IFERROR(IF(AND(NOT(YEAR(BW$3)&lt;=YEAR('Rent Roll'!$C28)+'Rent Roll'!$P28-1),MOD(YEAR(BW$3),'Rent Roll'!$O28)=MOD(YEAR('Rent Roll'!$C28),'Rent Roll'!$O28),MONTH(BW$3)=MONTH('Rent Roll'!$C28)),1,0),0)</f>
        <v>0</v>
      </c>
      <c r="BX186" s="567">
        <f>IFERROR(IF(AND(NOT(YEAR(BX$3)&lt;=YEAR('Rent Roll'!$C28)+'Rent Roll'!$P28-1),MOD(YEAR(BX$3),'Rent Roll'!$O28)=MOD(YEAR('Rent Roll'!$C28),'Rent Roll'!$O28),MONTH(BX$3)=MONTH('Rent Roll'!$C28)),1,0),0)</f>
        <v>0</v>
      </c>
      <c r="BY186" s="567">
        <f>IFERROR(IF(AND(NOT(YEAR(BY$3)&lt;=YEAR('Rent Roll'!$C28)+'Rent Roll'!$P28-1),MOD(YEAR(BY$3),'Rent Roll'!$O28)=MOD(YEAR('Rent Roll'!$C28),'Rent Roll'!$O28),MONTH(BY$3)=MONTH('Rent Roll'!$C28)),1,0),0)</f>
        <v>0</v>
      </c>
      <c r="BZ186" s="767">
        <f>IFERROR(IF(AND(NOT(YEAR(BZ$3)&lt;=YEAR('Rent Roll'!$C28)+'Rent Roll'!$P28-1),MOD(YEAR(BZ$3),'Rent Roll'!$O28)=MOD(YEAR('Rent Roll'!$C28),'Rent Roll'!$O28),MONTH(BZ$3)=MONTH('Rent Roll'!$C28)),1,0),0)</f>
        <v>0</v>
      </c>
      <c r="CA186" s="768">
        <f>IFERROR(IF(AND(NOT(YEAR(CA$3)&lt;=YEAR('Rent Roll'!$C28)+'Rent Roll'!$P28-1),MOD(YEAR(CA$3),'Rent Roll'!$O28)=MOD(YEAR('Rent Roll'!$C28),'Rent Roll'!$O28),MONTH(CA$3)=MONTH('Rent Roll'!$C28)),1,0),0)</f>
        <v>0</v>
      </c>
      <c r="CB186" s="567">
        <f>IFERROR(IF(AND(NOT(YEAR(CB$3)&lt;=YEAR('Rent Roll'!$C28)+'Rent Roll'!$P28-1),MOD(YEAR(CB$3),'Rent Roll'!$O28)=MOD(YEAR('Rent Roll'!$C28),'Rent Roll'!$O28),MONTH(CB$3)=MONTH('Rent Roll'!$C28)),1,0),0)</f>
        <v>0</v>
      </c>
      <c r="CC186" s="567">
        <f>IFERROR(IF(AND(NOT(YEAR(CC$3)&lt;=YEAR('Rent Roll'!$C28)+'Rent Roll'!$P28-1),MOD(YEAR(CC$3),'Rent Roll'!$O28)=MOD(YEAR('Rent Roll'!$C28),'Rent Roll'!$O28),MONTH(CC$3)=MONTH('Rent Roll'!$C28)),1,0),0)</f>
        <v>0</v>
      </c>
      <c r="CD186" s="567">
        <f>IFERROR(IF(AND(NOT(YEAR(CD$3)&lt;=YEAR('Rent Roll'!$C28)+'Rent Roll'!$P28-1),MOD(YEAR(CD$3),'Rent Roll'!$O28)=MOD(YEAR('Rent Roll'!$C28),'Rent Roll'!$O28),MONTH(CD$3)=MONTH('Rent Roll'!$C28)),1,0),0)</f>
        <v>0</v>
      </c>
      <c r="CE186" s="567">
        <f>IFERROR(IF(AND(NOT(YEAR(CE$3)&lt;=YEAR('Rent Roll'!$C28)+'Rent Roll'!$P28-1),MOD(YEAR(CE$3),'Rent Roll'!$O28)=MOD(YEAR('Rent Roll'!$C28),'Rent Roll'!$O28),MONTH(CE$3)=MONTH('Rent Roll'!$C28)),1,0),0)</f>
        <v>0</v>
      </c>
      <c r="CF186" s="567">
        <f>IFERROR(IF(AND(NOT(YEAR(CF$3)&lt;=YEAR('Rent Roll'!$C28)+'Rent Roll'!$P28-1),MOD(YEAR(CF$3),'Rent Roll'!$O28)=MOD(YEAR('Rent Roll'!$C28),'Rent Roll'!$O28),MONTH(CF$3)=MONTH('Rent Roll'!$C28)),1,0),0)</f>
        <v>0</v>
      </c>
      <c r="CG186" s="567">
        <f>IFERROR(IF(AND(NOT(YEAR(CG$3)&lt;=YEAR('Rent Roll'!$C28)+'Rent Roll'!$P28-1),MOD(YEAR(CG$3),'Rent Roll'!$O28)=MOD(YEAR('Rent Roll'!$C28),'Rent Roll'!$O28),MONTH(CG$3)=MONTH('Rent Roll'!$C28)),1,0),0)</f>
        <v>0</v>
      </c>
      <c r="CH186" s="567">
        <f>IFERROR(IF(AND(NOT(YEAR(CH$3)&lt;=YEAR('Rent Roll'!$C28)+'Rent Roll'!$P28-1),MOD(YEAR(CH$3),'Rent Roll'!$O28)=MOD(YEAR('Rent Roll'!$C28),'Rent Roll'!$O28),MONTH(CH$3)=MONTH('Rent Roll'!$C28)),1,0),0)</f>
        <v>0</v>
      </c>
      <c r="CI186" s="567">
        <f>IFERROR(IF(AND(NOT(YEAR(CI$3)&lt;=YEAR('Rent Roll'!$C28)+'Rent Roll'!$P28-1),MOD(YEAR(CI$3),'Rent Roll'!$O28)=MOD(YEAR('Rent Roll'!$C28),'Rent Roll'!$O28),MONTH(CI$3)=MONTH('Rent Roll'!$C28)),1,0),0)</f>
        <v>0</v>
      </c>
      <c r="CJ186" s="567">
        <f>IFERROR(IF(AND(NOT(YEAR(CJ$3)&lt;=YEAR('Rent Roll'!$C28)+'Rent Roll'!$P28-1),MOD(YEAR(CJ$3),'Rent Roll'!$O28)=MOD(YEAR('Rent Roll'!$C28),'Rent Roll'!$O28),MONTH(CJ$3)=MONTH('Rent Roll'!$C28)),1,0),0)</f>
        <v>0</v>
      </c>
      <c r="CK186" s="567">
        <f>IFERROR(IF(AND(NOT(YEAR(CK$3)&lt;=YEAR('Rent Roll'!$C28)+'Rent Roll'!$P28-1),MOD(YEAR(CK$3),'Rent Roll'!$O28)=MOD(YEAR('Rent Roll'!$C28),'Rent Roll'!$O28),MONTH(CK$3)=MONTH('Rent Roll'!$C28)),1,0),0)</f>
        <v>0</v>
      </c>
      <c r="CL186" s="767">
        <f>IFERROR(IF(AND(NOT(YEAR(CL$3)&lt;=YEAR('Rent Roll'!$C28)+'Rent Roll'!$P28-1),MOD(YEAR(CL$3),'Rent Roll'!$O28)=MOD(YEAR('Rent Roll'!$C28),'Rent Roll'!$O28),MONTH(CL$3)=MONTH('Rent Roll'!$C28)),1,0),0)</f>
        <v>0</v>
      </c>
      <c r="CM186" s="768">
        <f>IFERROR(IF(AND(NOT(YEAR(CM$3)&lt;=YEAR('Rent Roll'!$C28)+'Rent Roll'!$P28-1),MOD(YEAR(CM$3),'Rent Roll'!$O28)=MOD(YEAR('Rent Roll'!$C28),'Rent Roll'!$O28),MONTH(CM$3)=MONTH('Rent Roll'!$C28)),1,0),0)</f>
        <v>0</v>
      </c>
      <c r="CN186" s="567">
        <f>IFERROR(IF(AND(NOT(YEAR(CN$3)&lt;=YEAR('Rent Roll'!$C28)+'Rent Roll'!$P28-1),MOD(YEAR(CN$3),'Rent Roll'!$O28)=MOD(YEAR('Rent Roll'!$C28),'Rent Roll'!$O28),MONTH(CN$3)=MONTH('Rent Roll'!$C28)),1,0),0)</f>
        <v>0</v>
      </c>
      <c r="CO186" s="567">
        <f>IFERROR(IF(AND(NOT(YEAR(CO$3)&lt;=YEAR('Rent Roll'!$C28)+'Rent Roll'!$P28-1),MOD(YEAR(CO$3),'Rent Roll'!$O28)=MOD(YEAR('Rent Roll'!$C28),'Rent Roll'!$O28),MONTH(CO$3)=MONTH('Rent Roll'!$C28)),1,0),0)</f>
        <v>0</v>
      </c>
      <c r="CP186" s="567">
        <f>IFERROR(IF(AND(NOT(YEAR(CP$3)&lt;=YEAR('Rent Roll'!$C28)+'Rent Roll'!$P28-1),MOD(YEAR(CP$3),'Rent Roll'!$O28)=MOD(YEAR('Rent Roll'!$C28),'Rent Roll'!$O28),MONTH(CP$3)=MONTH('Rent Roll'!$C28)),1,0),0)</f>
        <v>0</v>
      </c>
      <c r="CQ186" s="567">
        <f>IFERROR(IF(AND(NOT(YEAR(CQ$3)&lt;=YEAR('Rent Roll'!$C28)+'Rent Roll'!$P28-1),MOD(YEAR(CQ$3),'Rent Roll'!$O28)=MOD(YEAR('Rent Roll'!$C28),'Rent Roll'!$O28),MONTH(CQ$3)=MONTH('Rent Roll'!$C28)),1,0),0)</f>
        <v>0</v>
      </c>
      <c r="CR186" s="567">
        <f>IFERROR(IF(AND(NOT(YEAR(CR$3)&lt;=YEAR('Rent Roll'!$C28)+'Rent Roll'!$P28-1),MOD(YEAR(CR$3),'Rent Roll'!$O28)=MOD(YEAR('Rent Roll'!$C28),'Rent Roll'!$O28),MONTH(CR$3)=MONTH('Rent Roll'!$C28)),1,0),0)</f>
        <v>0</v>
      </c>
      <c r="CS186" s="567">
        <f>IFERROR(IF(AND(NOT(YEAR(CS$3)&lt;=YEAR('Rent Roll'!$C28)+'Rent Roll'!$P28-1),MOD(YEAR(CS$3),'Rent Roll'!$O28)=MOD(YEAR('Rent Roll'!$C28),'Rent Roll'!$O28),MONTH(CS$3)=MONTH('Rent Roll'!$C28)),1,0),0)</f>
        <v>0</v>
      </c>
      <c r="CT186" s="567">
        <f>IFERROR(IF(AND(NOT(YEAR(CT$3)&lt;=YEAR('Rent Roll'!$C28)+'Rent Roll'!$P28-1),MOD(YEAR(CT$3),'Rent Roll'!$O28)=MOD(YEAR('Rent Roll'!$C28),'Rent Roll'!$O28),MONTH(CT$3)=MONTH('Rent Roll'!$C28)),1,0),0)</f>
        <v>0</v>
      </c>
      <c r="CU186" s="567">
        <f>IFERROR(IF(AND(NOT(YEAR(CU$3)&lt;=YEAR('Rent Roll'!$C28)+'Rent Roll'!$P28-1),MOD(YEAR(CU$3),'Rent Roll'!$O28)=MOD(YEAR('Rent Roll'!$C28),'Rent Roll'!$O28),MONTH(CU$3)=MONTH('Rent Roll'!$C28)),1,0),0)</f>
        <v>0</v>
      </c>
      <c r="CV186" s="567">
        <f>IFERROR(IF(AND(NOT(YEAR(CV$3)&lt;=YEAR('Rent Roll'!$C28)+'Rent Roll'!$P28-1),MOD(YEAR(CV$3),'Rent Roll'!$O28)=MOD(YEAR('Rent Roll'!$C28),'Rent Roll'!$O28),MONTH(CV$3)=MONTH('Rent Roll'!$C28)),1,0),0)</f>
        <v>0</v>
      </c>
      <c r="CW186" s="567">
        <f>IFERROR(IF(AND(NOT(YEAR(CW$3)&lt;=YEAR('Rent Roll'!$C28)+'Rent Roll'!$P28-1),MOD(YEAR(CW$3),'Rent Roll'!$O28)=MOD(YEAR('Rent Roll'!$C28),'Rent Roll'!$O28),MONTH(CW$3)=MONTH('Rent Roll'!$C28)),1,0),0)</f>
        <v>0</v>
      </c>
      <c r="CX186" s="767">
        <f>IFERROR(IF(AND(NOT(YEAR(CX$3)&lt;=YEAR('Rent Roll'!$C28)+'Rent Roll'!$P28-1),MOD(YEAR(CX$3),'Rent Roll'!$O28)=MOD(YEAR('Rent Roll'!$C28),'Rent Roll'!$O28),MONTH(CX$3)=MONTH('Rent Roll'!$C28)),1,0),0)</f>
        <v>0</v>
      </c>
      <c r="CY186" s="768">
        <f>IFERROR(IF(AND(NOT(YEAR(CY$3)&lt;=YEAR('Rent Roll'!$C28)+'Rent Roll'!$P28-1),MOD(YEAR(CY$3),'Rent Roll'!$O28)=MOD(YEAR('Rent Roll'!$C28),'Rent Roll'!$O28),MONTH(CY$3)=MONTH('Rent Roll'!$C28)),1,0),0)</f>
        <v>0</v>
      </c>
      <c r="CZ186" s="567">
        <f>IFERROR(IF(AND(NOT(YEAR(CZ$3)&lt;=YEAR('Rent Roll'!$C28)+'Rent Roll'!$P28-1),MOD(YEAR(CZ$3),'Rent Roll'!$O28)=MOD(YEAR('Rent Roll'!$C28),'Rent Roll'!$O28),MONTH(CZ$3)=MONTH('Rent Roll'!$C28)),1,0),0)</f>
        <v>0</v>
      </c>
      <c r="DA186" s="567">
        <f>IFERROR(IF(AND(NOT(YEAR(DA$3)&lt;=YEAR('Rent Roll'!$C28)+'Rent Roll'!$P28-1),MOD(YEAR(DA$3),'Rent Roll'!$O28)=MOD(YEAR('Rent Roll'!$C28),'Rent Roll'!$O28),MONTH(DA$3)=MONTH('Rent Roll'!$C28)),1,0),0)</f>
        <v>0</v>
      </c>
      <c r="DB186" s="567">
        <f>IFERROR(IF(AND(NOT(YEAR(DB$3)&lt;=YEAR('Rent Roll'!$C28)+'Rent Roll'!$P28-1),MOD(YEAR(DB$3),'Rent Roll'!$O28)=MOD(YEAR('Rent Roll'!$C28),'Rent Roll'!$O28),MONTH(DB$3)=MONTH('Rent Roll'!$C28)),1,0),0)</f>
        <v>0</v>
      </c>
      <c r="DC186" s="567">
        <f>IFERROR(IF(AND(NOT(YEAR(DC$3)&lt;=YEAR('Rent Roll'!$C28)+'Rent Roll'!$P28-1),MOD(YEAR(DC$3),'Rent Roll'!$O28)=MOD(YEAR('Rent Roll'!$C28),'Rent Roll'!$O28),MONTH(DC$3)=MONTH('Rent Roll'!$C28)),1,0),0)</f>
        <v>0</v>
      </c>
      <c r="DD186" s="567">
        <f>IFERROR(IF(AND(NOT(YEAR(DD$3)&lt;=YEAR('Rent Roll'!$C28)+'Rent Roll'!$P28-1),MOD(YEAR(DD$3),'Rent Roll'!$O28)=MOD(YEAR('Rent Roll'!$C28),'Rent Roll'!$O28),MONTH(DD$3)=MONTH('Rent Roll'!$C28)),1,0),0)</f>
        <v>0</v>
      </c>
      <c r="DE186" s="567">
        <f>IFERROR(IF(AND(NOT(YEAR(DE$3)&lt;=YEAR('Rent Roll'!$C28)+'Rent Roll'!$P28-1),MOD(YEAR(DE$3),'Rent Roll'!$O28)=MOD(YEAR('Rent Roll'!$C28),'Rent Roll'!$O28),MONTH(DE$3)=MONTH('Rent Roll'!$C28)),1,0),0)</f>
        <v>0</v>
      </c>
      <c r="DF186" s="567">
        <f>IFERROR(IF(AND(NOT(YEAR(DF$3)&lt;=YEAR('Rent Roll'!$C28)+'Rent Roll'!$P28-1),MOD(YEAR(DF$3),'Rent Roll'!$O28)=MOD(YEAR('Rent Roll'!$C28),'Rent Roll'!$O28),MONTH(DF$3)=MONTH('Rent Roll'!$C28)),1,0),0)</f>
        <v>0</v>
      </c>
      <c r="DG186" s="567">
        <f>IFERROR(IF(AND(NOT(YEAR(DG$3)&lt;=YEAR('Rent Roll'!$C28)+'Rent Roll'!$P28-1),MOD(YEAR(DG$3),'Rent Roll'!$O28)=MOD(YEAR('Rent Roll'!$C28),'Rent Roll'!$O28),MONTH(DG$3)=MONTH('Rent Roll'!$C28)),1,0),0)</f>
        <v>0</v>
      </c>
      <c r="DH186" s="567">
        <f>IFERROR(IF(AND(NOT(YEAR(DH$3)&lt;=YEAR('Rent Roll'!$C28)+'Rent Roll'!$P28-1),MOD(YEAR(DH$3),'Rent Roll'!$O28)=MOD(YEAR('Rent Roll'!$C28),'Rent Roll'!$O28),MONTH(DH$3)=MONTH('Rent Roll'!$C28)),1,0),0)</f>
        <v>0</v>
      </c>
      <c r="DI186" s="567">
        <f>IFERROR(IF(AND(NOT(YEAR(DI$3)&lt;=YEAR('Rent Roll'!$C28)+'Rent Roll'!$P28-1),MOD(YEAR(DI$3),'Rent Roll'!$O28)=MOD(YEAR('Rent Roll'!$C28),'Rent Roll'!$O28),MONTH(DI$3)=MONTH('Rent Roll'!$C28)),1,0),0)</f>
        <v>0</v>
      </c>
      <c r="DJ186" s="767">
        <f>IFERROR(IF(AND(NOT(YEAR(DJ$3)&lt;=YEAR('Rent Roll'!$C28)+'Rent Roll'!$P28-1),MOD(YEAR(DJ$3),'Rent Roll'!$O28)=MOD(YEAR('Rent Roll'!$C28),'Rent Roll'!$O28),MONTH(DJ$3)=MONTH('Rent Roll'!$C28)),1,0),0)</f>
        <v>0</v>
      </c>
      <c r="DK186" s="768">
        <f>IFERROR(IF(AND(NOT(YEAR(DK$3)&lt;=YEAR('Rent Roll'!$C28)+'Rent Roll'!$P28-1),MOD(YEAR(DK$3),'Rent Roll'!$O28)=MOD(YEAR('Rent Roll'!$C28),'Rent Roll'!$O28),MONTH(DK$3)=MONTH('Rent Roll'!$C28)),1,0),0)</f>
        <v>0</v>
      </c>
      <c r="DL186" s="567">
        <f>IFERROR(IF(AND(NOT(YEAR(DL$3)&lt;=YEAR('Rent Roll'!$C28)+'Rent Roll'!$P28-1),MOD(YEAR(DL$3),'Rent Roll'!$O28)=MOD(YEAR('Rent Roll'!$C28),'Rent Roll'!$O28),MONTH(DL$3)=MONTH('Rent Roll'!$C28)),1,0),0)</f>
        <v>0</v>
      </c>
      <c r="DM186" s="567">
        <f>IFERROR(IF(AND(NOT(YEAR(DM$3)&lt;=YEAR('Rent Roll'!$C28)+'Rent Roll'!$P28-1),MOD(YEAR(DM$3),'Rent Roll'!$O28)=MOD(YEAR('Rent Roll'!$C28),'Rent Roll'!$O28),MONTH(DM$3)=MONTH('Rent Roll'!$C28)),1,0),0)</f>
        <v>0</v>
      </c>
      <c r="DN186" s="567">
        <f>IFERROR(IF(AND(NOT(YEAR(DN$3)&lt;=YEAR('Rent Roll'!$C28)+'Rent Roll'!$P28-1),MOD(YEAR(DN$3),'Rent Roll'!$O28)=MOD(YEAR('Rent Roll'!$C28),'Rent Roll'!$O28),MONTH(DN$3)=MONTH('Rent Roll'!$C28)),1,0),0)</f>
        <v>0</v>
      </c>
      <c r="DO186" s="567">
        <f>IFERROR(IF(AND(NOT(YEAR(DO$3)&lt;=YEAR('Rent Roll'!$C28)+'Rent Roll'!$P28-1),MOD(YEAR(DO$3),'Rent Roll'!$O28)=MOD(YEAR('Rent Roll'!$C28),'Rent Roll'!$O28),MONTH(DO$3)=MONTH('Rent Roll'!$C28)),1,0),0)</f>
        <v>0</v>
      </c>
      <c r="DP186" s="567">
        <f>IFERROR(IF(AND(NOT(YEAR(DP$3)&lt;=YEAR('Rent Roll'!$C28)+'Rent Roll'!$P28-1),MOD(YEAR(DP$3),'Rent Roll'!$O28)=MOD(YEAR('Rent Roll'!$C28),'Rent Roll'!$O28),MONTH(DP$3)=MONTH('Rent Roll'!$C28)),1,0),0)</f>
        <v>0</v>
      </c>
      <c r="DQ186" s="567">
        <f>IFERROR(IF(AND(NOT(YEAR(DQ$3)&lt;=YEAR('Rent Roll'!$C28)+'Rent Roll'!$P28-1),MOD(YEAR(DQ$3),'Rent Roll'!$O28)=MOD(YEAR('Rent Roll'!$C28),'Rent Roll'!$O28),MONTH(DQ$3)=MONTH('Rent Roll'!$C28)),1,0),0)</f>
        <v>0</v>
      </c>
      <c r="DR186" s="567">
        <f>IFERROR(IF(AND(NOT(YEAR(DR$3)&lt;=YEAR('Rent Roll'!$C28)+'Rent Roll'!$P28-1),MOD(YEAR(DR$3),'Rent Roll'!$O28)=MOD(YEAR('Rent Roll'!$C28),'Rent Roll'!$O28),MONTH(DR$3)=MONTH('Rent Roll'!$C28)),1,0),0)</f>
        <v>0</v>
      </c>
      <c r="DS186" s="567">
        <f>IFERROR(IF(AND(NOT(YEAR(DS$3)&lt;=YEAR('Rent Roll'!$C28)+'Rent Roll'!$P28-1),MOD(YEAR(DS$3),'Rent Roll'!$O28)=MOD(YEAR('Rent Roll'!$C28),'Rent Roll'!$O28),MONTH(DS$3)=MONTH('Rent Roll'!$C28)),1,0),0)</f>
        <v>0</v>
      </c>
      <c r="DT186" s="567">
        <f>IFERROR(IF(AND(NOT(YEAR(DT$3)&lt;=YEAR('Rent Roll'!$C28)+'Rent Roll'!$P28-1),MOD(YEAR(DT$3),'Rent Roll'!$O28)=MOD(YEAR('Rent Roll'!$C28),'Rent Roll'!$O28),MONTH(DT$3)=MONTH('Rent Roll'!$C28)),1,0),0)</f>
        <v>0</v>
      </c>
      <c r="DU186" s="567">
        <f>IFERROR(IF(AND(NOT(YEAR(DU$3)&lt;=YEAR('Rent Roll'!$C28)+'Rent Roll'!$P28-1),MOD(YEAR(DU$3),'Rent Roll'!$O28)=MOD(YEAR('Rent Roll'!$C28),'Rent Roll'!$O28),MONTH(DU$3)=MONTH('Rent Roll'!$C28)),1,0),0)</f>
        <v>0</v>
      </c>
      <c r="DV186" s="567">
        <f>IFERROR(IF(AND(NOT(YEAR(DV$3)&lt;=YEAR('Rent Roll'!$C28)+'Rent Roll'!$P28-1),MOD(YEAR(DV$3),'Rent Roll'!$O28)=MOD(YEAR('Rent Roll'!$C28),'Rent Roll'!$O28),MONTH(DV$3)=MONTH('Rent Roll'!$C28)),1,0),0)</f>
        <v>0</v>
      </c>
    </row>
    <row r="187" spans="1:126" s="568" customFormat="1" ht="12" customHeight="1" outlineLevel="1" x14ac:dyDescent="0.4">
      <c r="A187" s="732"/>
      <c r="B187" s="564">
        <f>'Rent Roll'!$B29</f>
        <v>0</v>
      </c>
      <c r="C187" s="566"/>
      <c r="D187" s="566"/>
      <c r="E187" s="566"/>
      <c r="F187" s="778">
        <f>IFERROR(IF(AND(NOT(YEAR(F$3)&lt;=YEAR('Rent Roll'!$C29)+'Rent Roll'!$P29-1),MOD(YEAR(F$3),'Rent Roll'!$O29)=MOD(YEAR('Rent Roll'!$C29),'Rent Roll'!$O29),MONTH(F$3)=MONTH('Rent Roll'!$C29)),1,0),0)</f>
        <v>0</v>
      </c>
      <c r="G187" s="768">
        <f>IFERROR(IF(AND(NOT(YEAR(G$3)&lt;=YEAR('Rent Roll'!$C29)+'Rent Roll'!$P29-1),MOD(YEAR(G$3),'Rent Roll'!$O29)=MOD(YEAR('Rent Roll'!$C29),'Rent Roll'!$O29),MONTH(G$3)=MONTH('Rent Roll'!$C29)),1,0),0)</f>
        <v>0</v>
      </c>
      <c r="H187" s="567">
        <f>IFERROR(IF(AND(NOT(YEAR(H$3)&lt;=YEAR('Rent Roll'!$C29)+'Rent Roll'!$P29-1),MOD(YEAR(H$3),'Rent Roll'!$O29)=MOD(YEAR('Rent Roll'!$C29),'Rent Roll'!$O29),MONTH(H$3)=MONTH('Rent Roll'!$C29)),1,0),0)</f>
        <v>0</v>
      </c>
      <c r="I187" s="567">
        <f>IFERROR(IF(AND(NOT(YEAR(I$3)&lt;=YEAR('Rent Roll'!$C29)+'Rent Roll'!$P29-1),MOD(YEAR(I$3),'Rent Roll'!$O29)=MOD(YEAR('Rent Roll'!$C29),'Rent Roll'!$O29),MONTH(I$3)=MONTH('Rent Roll'!$C29)),1,0),0)</f>
        <v>0</v>
      </c>
      <c r="J187" s="567">
        <f>IFERROR(IF(AND(NOT(YEAR(J$3)&lt;=YEAR('Rent Roll'!$C29)+'Rent Roll'!$P29-1),MOD(YEAR(J$3),'Rent Roll'!$O29)=MOD(YEAR('Rent Roll'!$C29),'Rent Roll'!$O29),MONTH(J$3)=MONTH('Rent Roll'!$C29)),1,0),0)</f>
        <v>0</v>
      </c>
      <c r="K187" s="567">
        <f>IFERROR(IF(AND(NOT(YEAR(K$3)&lt;=YEAR('Rent Roll'!$C29)+'Rent Roll'!$P29-1),MOD(YEAR(K$3),'Rent Roll'!$O29)=MOD(YEAR('Rent Roll'!$C29),'Rent Roll'!$O29),MONTH(K$3)=MONTH('Rent Roll'!$C29)),1,0),0)</f>
        <v>0</v>
      </c>
      <c r="L187" s="567">
        <f>IFERROR(IF(AND(NOT(YEAR(L$3)&lt;=YEAR('Rent Roll'!$C29)+'Rent Roll'!$P29-1),MOD(YEAR(L$3),'Rent Roll'!$O29)=MOD(YEAR('Rent Roll'!$C29),'Rent Roll'!$O29),MONTH(L$3)=MONTH('Rent Roll'!$C29)),1,0),0)</f>
        <v>0</v>
      </c>
      <c r="M187" s="567">
        <f>IFERROR(IF(AND(NOT(YEAR(M$3)&lt;=YEAR('Rent Roll'!$C29)+'Rent Roll'!$P29-1),MOD(YEAR(M$3),'Rent Roll'!$O29)=MOD(YEAR('Rent Roll'!$C29),'Rent Roll'!$O29),MONTH(M$3)=MONTH('Rent Roll'!$C29)),1,0),0)</f>
        <v>0</v>
      </c>
      <c r="N187" s="567">
        <f>IFERROR(IF(AND(NOT(YEAR(N$3)&lt;=YEAR('Rent Roll'!$C29)+'Rent Roll'!$P29-1),MOD(YEAR(N$3),'Rent Roll'!$O29)=MOD(YEAR('Rent Roll'!$C29),'Rent Roll'!$O29),MONTH(N$3)=MONTH('Rent Roll'!$C29)),1,0),0)</f>
        <v>0</v>
      </c>
      <c r="O187" s="567">
        <f>IFERROR(IF(AND(NOT(YEAR(O$3)&lt;=YEAR('Rent Roll'!$C29)+'Rent Roll'!$P29-1),MOD(YEAR(O$3),'Rent Roll'!$O29)=MOD(YEAR('Rent Roll'!$C29),'Rent Roll'!$O29),MONTH(O$3)=MONTH('Rent Roll'!$C29)),1,0),0)</f>
        <v>0</v>
      </c>
      <c r="P187" s="567">
        <f>IFERROR(IF(AND(NOT(YEAR(P$3)&lt;=YEAR('Rent Roll'!$C29)+'Rent Roll'!$P29-1),MOD(YEAR(P$3),'Rent Roll'!$O29)=MOD(YEAR('Rent Roll'!$C29),'Rent Roll'!$O29),MONTH(P$3)=MONTH('Rent Roll'!$C29)),1,0),0)</f>
        <v>0</v>
      </c>
      <c r="Q187" s="567">
        <f>IFERROR(IF(AND(NOT(YEAR(Q$3)&lt;=YEAR('Rent Roll'!$C29)+'Rent Roll'!$P29-1),MOD(YEAR(Q$3),'Rent Roll'!$O29)=MOD(YEAR('Rent Roll'!$C29),'Rent Roll'!$O29),MONTH(Q$3)=MONTH('Rent Roll'!$C29)),1,0),0)</f>
        <v>0</v>
      </c>
      <c r="R187" s="767">
        <f>IFERROR(IF(AND(NOT(YEAR(R$3)&lt;=YEAR('Rent Roll'!$C29)+'Rent Roll'!$P29-1),MOD(YEAR(R$3),'Rent Roll'!$O29)=MOD(YEAR('Rent Roll'!$C29),'Rent Roll'!$O29),MONTH(R$3)=MONTH('Rent Roll'!$C29)),1,0),0)</f>
        <v>0</v>
      </c>
      <c r="S187" s="768">
        <f>IFERROR(IF(AND(NOT(YEAR(S$3)&lt;=YEAR('Rent Roll'!$C29)+'Rent Roll'!$P29-1),MOD(YEAR(S$3),'Rent Roll'!$O29)=MOD(YEAR('Rent Roll'!$C29),'Rent Roll'!$O29),MONTH(S$3)=MONTH('Rent Roll'!$C29)),1,0),0)</f>
        <v>0</v>
      </c>
      <c r="T187" s="567">
        <f>IFERROR(IF(AND(NOT(YEAR(T$3)&lt;=YEAR('Rent Roll'!$C29)+'Rent Roll'!$P29-1),MOD(YEAR(T$3),'Rent Roll'!$O29)=MOD(YEAR('Rent Roll'!$C29),'Rent Roll'!$O29),MONTH(T$3)=MONTH('Rent Roll'!$C29)),1,0),0)</f>
        <v>0</v>
      </c>
      <c r="U187" s="567">
        <f>IFERROR(IF(AND(NOT(YEAR(U$3)&lt;=YEAR('Rent Roll'!$C29)+'Rent Roll'!$P29-1),MOD(YEAR(U$3),'Rent Roll'!$O29)=MOD(YEAR('Rent Roll'!$C29),'Rent Roll'!$O29),MONTH(U$3)=MONTH('Rent Roll'!$C29)),1,0),0)</f>
        <v>0</v>
      </c>
      <c r="V187" s="567">
        <f>IFERROR(IF(AND(NOT(YEAR(V$3)&lt;=YEAR('Rent Roll'!$C29)+'Rent Roll'!$P29-1),MOD(YEAR(V$3),'Rent Roll'!$O29)=MOD(YEAR('Rent Roll'!$C29),'Rent Roll'!$O29),MONTH(V$3)=MONTH('Rent Roll'!$C29)),1,0),0)</f>
        <v>0</v>
      </c>
      <c r="W187" s="567">
        <f>IFERROR(IF(AND(NOT(YEAR(W$3)&lt;=YEAR('Rent Roll'!$C29)+'Rent Roll'!$P29-1),MOD(YEAR(W$3),'Rent Roll'!$O29)=MOD(YEAR('Rent Roll'!$C29),'Rent Roll'!$O29),MONTH(W$3)=MONTH('Rent Roll'!$C29)),1,0),0)</f>
        <v>0</v>
      </c>
      <c r="X187" s="567">
        <f>IFERROR(IF(AND(NOT(YEAR(X$3)&lt;=YEAR('Rent Roll'!$C29)+'Rent Roll'!$P29-1),MOD(YEAR(X$3),'Rent Roll'!$O29)=MOD(YEAR('Rent Roll'!$C29),'Rent Roll'!$O29),MONTH(X$3)=MONTH('Rent Roll'!$C29)),1,0),0)</f>
        <v>0</v>
      </c>
      <c r="Y187" s="567">
        <f>IFERROR(IF(AND(NOT(YEAR(Y$3)&lt;=YEAR('Rent Roll'!$C29)+'Rent Roll'!$P29-1),MOD(YEAR(Y$3),'Rent Roll'!$O29)=MOD(YEAR('Rent Roll'!$C29),'Rent Roll'!$O29),MONTH(Y$3)=MONTH('Rent Roll'!$C29)),1,0),0)</f>
        <v>0</v>
      </c>
      <c r="Z187" s="567">
        <f>IFERROR(IF(AND(NOT(YEAR(Z$3)&lt;=YEAR('Rent Roll'!$C29)+'Rent Roll'!$P29-1),MOD(YEAR(Z$3),'Rent Roll'!$O29)=MOD(YEAR('Rent Roll'!$C29),'Rent Roll'!$O29),MONTH(Z$3)=MONTH('Rent Roll'!$C29)),1,0),0)</f>
        <v>0</v>
      </c>
      <c r="AA187" s="567">
        <f>IFERROR(IF(AND(NOT(YEAR(AA$3)&lt;=YEAR('Rent Roll'!$C29)+'Rent Roll'!$P29-1),MOD(YEAR(AA$3),'Rent Roll'!$O29)=MOD(YEAR('Rent Roll'!$C29),'Rent Roll'!$O29),MONTH(AA$3)=MONTH('Rent Roll'!$C29)),1,0),0)</f>
        <v>0</v>
      </c>
      <c r="AB187" s="567">
        <f>IFERROR(IF(AND(NOT(YEAR(AB$3)&lt;=YEAR('Rent Roll'!$C29)+'Rent Roll'!$P29-1),MOD(YEAR(AB$3),'Rent Roll'!$O29)=MOD(YEAR('Rent Roll'!$C29),'Rent Roll'!$O29),MONTH(AB$3)=MONTH('Rent Roll'!$C29)),1,0),0)</f>
        <v>0</v>
      </c>
      <c r="AC187" s="567">
        <f>IFERROR(IF(AND(NOT(YEAR(AC$3)&lt;=YEAR('Rent Roll'!$C29)+'Rent Roll'!$P29-1),MOD(YEAR(AC$3),'Rent Roll'!$O29)=MOD(YEAR('Rent Roll'!$C29),'Rent Roll'!$O29),MONTH(AC$3)=MONTH('Rent Roll'!$C29)),1,0),0)</f>
        <v>0</v>
      </c>
      <c r="AD187" s="767">
        <f>IFERROR(IF(AND(NOT(YEAR(AD$3)&lt;=YEAR('Rent Roll'!$C29)+'Rent Roll'!$P29-1),MOD(YEAR(AD$3),'Rent Roll'!$O29)=MOD(YEAR('Rent Roll'!$C29),'Rent Roll'!$O29),MONTH(AD$3)=MONTH('Rent Roll'!$C29)),1,0),0)</f>
        <v>0</v>
      </c>
      <c r="AE187" s="768">
        <f>IFERROR(IF(AND(NOT(YEAR(AE$3)&lt;=YEAR('Rent Roll'!$C29)+'Rent Roll'!$P29-1),MOD(YEAR(AE$3),'Rent Roll'!$O29)=MOD(YEAR('Rent Roll'!$C29),'Rent Roll'!$O29),MONTH(AE$3)=MONTH('Rent Roll'!$C29)),1,0),0)</f>
        <v>0</v>
      </c>
      <c r="AF187" s="567">
        <f>IFERROR(IF(AND(NOT(YEAR(AF$3)&lt;=YEAR('Rent Roll'!$C29)+'Rent Roll'!$P29-1),MOD(YEAR(AF$3),'Rent Roll'!$O29)=MOD(YEAR('Rent Roll'!$C29),'Rent Roll'!$O29),MONTH(AF$3)=MONTH('Rent Roll'!$C29)),1,0),0)</f>
        <v>0</v>
      </c>
      <c r="AG187" s="567">
        <f>IFERROR(IF(AND(NOT(YEAR(AG$3)&lt;=YEAR('Rent Roll'!$C29)+'Rent Roll'!$P29-1),MOD(YEAR(AG$3),'Rent Roll'!$O29)=MOD(YEAR('Rent Roll'!$C29),'Rent Roll'!$O29),MONTH(AG$3)=MONTH('Rent Roll'!$C29)),1,0),0)</f>
        <v>0</v>
      </c>
      <c r="AH187" s="567">
        <f>IFERROR(IF(AND(NOT(YEAR(AH$3)&lt;=YEAR('Rent Roll'!$C29)+'Rent Roll'!$P29-1),MOD(YEAR(AH$3),'Rent Roll'!$O29)=MOD(YEAR('Rent Roll'!$C29),'Rent Roll'!$O29),MONTH(AH$3)=MONTH('Rent Roll'!$C29)),1,0),0)</f>
        <v>0</v>
      </c>
      <c r="AI187" s="567">
        <f>IFERROR(IF(AND(NOT(YEAR(AI$3)&lt;=YEAR('Rent Roll'!$C29)+'Rent Roll'!$P29-1),MOD(YEAR(AI$3),'Rent Roll'!$O29)=MOD(YEAR('Rent Roll'!$C29),'Rent Roll'!$O29),MONTH(AI$3)=MONTH('Rent Roll'!$C29)),1,0),0)</f>
        <v>0</v>
      </c>
      <c r="AJ187" s="567">
        <f>IFERROR(IF(AND(NOT(YEAR(AJ$3)&lt;=YEAR('Rent Roll'!$C29)+'Rent Roll'!$P29-1),MOD(YEAR(AJ$3),'Rent Roll'!$O29)=MOD(YEAR('Rent Roll'!$C29),'Rent Roll'!$O29),MONTH(AJ$3)=MONTH('Rent Roll'!$C29)),1,0),0)</f>
        <v>0</v>
      </c>
      <c r="AK187" s="567">
        <f>IFERROR(IF(AND(NOT(YEAR(AK$3)&lt;=YEAR('Rent Roll'!$C29)+'Rent Roll'!$P29-1),MOD(YEAR(AK$3),'Rent Roll'!$O29)=MOD(YEAR('Rent Roll'!$C29),'Rent Roll'!$O29),MONTH(AK$3)=MONTH('Rent Roll'!$C29)),1,0),0)</f>
        <v>0</v>
      </c>
      <c r="AL187" s="567">
        <f>IFERROR(IF(AND(NOT(YEAR(AL$3)&lt;=YEAR('Rent Roll'!$C29)+'Rent Roll'!$P29-1),MOD(YEAR(AL$3),'Rent Roll'!$O29)=MOD(YEAR('Rent Roll'!$C29),'Rent Roll'!$O29),MONTH(AL$3)=MONTH('Rent Roll'!$C29)),1,0),0)</f>
        <v>0</v>
      </c>
      <c r="AM187" s="567">
        <f>IFERROR(IF(AND(NOT(YEAR(AM$3)&lt;=YEAR('Rent Roll'!$C29)+'Rent Roll'!$P29-1),MOD(YEAR(AM$3),'Rent Roll'!$O29)=MOD(YEAR('Rent Roll'!$C29),'Rent Roll'!$O29),MONTH(AM$3)=MONTH('Rent Roll'!$C29)),1,0),0)</f>
        <v>0</v>
      </c>
      <c r="AN187" s="567">
        <f>IFERROR(IF(AND(NOT(YEAR(AN$3)&lt;=YEAR('Rent Roll'!$C29)+'Rent Roll'!$P29-1),MOD(YEAR(AN$3),'Rent Roll'!$O29)=MOD(YEAR('Rent Roll'!$C29),'Rent Roll'!$O29),MONTH(AN$3)=MONTH('Rent Roll'!$C29)),1,0),0)</f>
        <v>0</v>
      </c>
      <c r="AO187" s="567">
        <f>IFERROR(IF(AND(NOT(YEAR(AO$3)&lt;=YEAR('Rent Roll'!$C29)+'Rent Roll'!$P29-1),MOD(YEAR(AO$3),'Rent Roll'!$O29)=MOD(YEAR('Rent Roll'!$C29),'Rent Roll'!$O29),MONTH(AO$3)=MONTH('Rent Roll'!$C29)),1,0),0)</f>
        <v>0</v>
      </c>
      <c r="AP187" s="767">
        <f>IFERROR(IF(AND(NOT(YEAR(AP$3)&lt;=YEAR('Rent Roll'!$C29)+'Rent Roll'!$P29-1),MOD(YEAR(AP$3),'Rent Roll'!$O29)=MOD(YEAR('Rent Roll'!$C29),'Rent Roll'!$O29),MONTH(AP$3)=MONTH('Rent Roll'!$C29)),1,0),0)</f>
        <v>0</v>
      </c>
      <c r="AQ187" s="768">
        <f>IFERROR(IF(AND(NOT(YEAR(AQ$3)&lt;=YEAR('Rent Roll'!$C29)+'Rent Roll'!$P29-1),MOD(YEAR(AQ$3),'Rent Roll'!$O29)=MOD(YEAR('Rent Roll'!$C29),'Rent Roll'!$O29),MONTH(AQ$3)=MONTH('Rent Roll'!$C29)),1,0),0)</f>
        <v>0</v>
      </c>
      <c r="AR187" s="567">
        <f>IFERROR(IF(AND(NOT(YEAR(AR$3)&lt;=YEAR('Rent Roll'!$C29)+'Rent Roll'!$P29-1),MOD(YEAR(AR$3),'Rent Roll'!$O29)=MOD(YEAR('Rent Roll'!$C29),'Rent Roll'!$O29),MONTH(AR$3)=MONTH('Rent Roll'!$C29)),1,0),0)</f>
        <v>0</v>
      </c>
      <c r="AS187" s="567">
        <f>IFERROR(IF(AND(NOT(YEAR(AS$3)&lt;=YEAR('Rent Roll'!$C29)+'Rent Roll'!$P29-1),MOD(YEAR(AS$3),'Rent Roll'!$O29)=MOD(YEAR('Rent Roll'!$C29),'Rent Roll'!$O29),MONTH(AS$3)=MONTH('Rent Roll'!$C29)),1,0),0)</f>
        <v>0</v>
      </c>
      <c r="AT187" s="567">
        <f>IFERROR(IF(AND(NOT(YEAR(AT$3)&lt;=YEAR('Rent Roll'!$C29)+'Rent Roll'!$P29-1),MOD(YEAR(AT$3),'Rent Roll'!$O29)=MOD(YEAR('Rent Roll'!$C29),'Rent Roll'!$O29),MONTH(AT$3)=MONTH('Rent Roll'!$C29)),1,0),0)</f>
        <v>0</v>
      </c>
      <c r="AU187" s="567">
        <f>IFERROR(IF(AND(NOT(YEAR(AU$3)&lt;=YEAR('Rent Roll'!$C29)+'Rent Roll'!$P29-1),MOD(YEAR(AU$3),'Rent Roll'!$O29)=MOD(YEAR('Rent Roll'!$C29),'Rent Roll'!$O29),MONTH(AU$3)=MONTH('Rent Roll'!$C29)),1,0),0)</f>
        <v>0</v>
      </c>
      <c r="AV187" s="567">
        <f>IFERROR(IF(AND(NOT(YEAR(AV$3)&lt;=YEAR('Rent Roll'!$C29)+'Rent Roll'!$P29-1),MOD(YEAR(AV$3),'Rent Roll'!$O29)=MOD(YEAR('Rent Roll'!$C29),'Rent Roll'!$O29),MONTH(AV$3)=MONTH('Rent Roll'!$C29)),1,0),0)</f>
        <v>0</v>
      </c>
      <c r="AW187" s="567">
        <f>IFERROR(IF(AND(NOT(YEAR(AW$3)&lt;=YEAR('Rent Roll'!$C29)+'Rent Roll'!$P29-1),MOD(YEAR(AW$3),'Rent Roll'!$O29)=MOD(YEAR('Rent Roll'!$C29),'Rent Roll'!$O29),MONTH(AW$3)=MONTH('Rent Roll'!$C29)),1,0),0)</f>
        <v>0</v>
      </c>
      <c r="AX187" s="567">
        <f>IFERROR(IF(AND(NOT(YEAR(AX$3)&lt;=YEAR('Rent Roll'!$C29)+'Rent Roll'!$P29-1),MOD(YEAR(AX$3),'Rent Roll'!$O29)=MOD(YEAR('Rent Roll'!$C29),'Rent Roll'!$O29),MONTH(AX$3)=MONTH('Rent Roll'!$C29)),1,0),0)</f>
        <v>0</v>
      </c>
      <c r="AY187" s="567">
        <f>IFERROR(IF(AND(NOT(YEAR(AY$3)&lt;=YEAR('Rent Roll'!$C29)+'Rent Roll'!$P29-1),MOD(YEAR(AY$3),'Rent Roll'!$O29)=MOD(YEAR('Rent Roll'!$C29),'Rent Roll'!$O29),MONTH(AY$3)=MONTH('Rent Roll'!$C29)),1,0),0)</f>
        <v>0</v>
      </c>
      <c r="AZ187" s="567">
        <f>IFERROR(IF(AND(NOT(YEAR(AZ$3)&lt;=YEAR('Rent Roll'!$C29)+'Rent Roll'!$P29-1),MOD(YEAR(AZ$3),'Rent Roll'!$O29)=MOD(YEAR('Rent Roll'!$C29),'Rent Roll'!$O29),MONTH(AZ$3)=MONTH('Rent Roll'!$C29)),1,0),0)</f>
        <v>0</v>
      </c>
      <c r="BA187" s="567">
        <f>IFERROR(IF(AND(NOT(YEAR(BA$3)&lt;=YEAR('Rent Roll'!$C29)+'Rent Roll'!$P29-1),MOD(YEAR(BA$3),'Rent Roll'!$O29)=MOD(YEAR('Rent Roll'!$C29),'Rent Roll'!$O29),MONTH(BA$3)=MONTH('Rent Roll'!$C29)),1,0),0)</f>
        <v>0</v>
      </c>
      <c r="BB187" s="767">
        <f>IFERROR(IF(AND(NOT(YEAR(BB$3)&lt;=YEAR('Rent Roll'!$C29)+'Rent Roll'!$P29-1),MOD(YEAR(BB$3),'Rent Roll'!$O29)=MOD(YEAR('Rent Roll'!$C29),'Rent Roll'!$O29),MONTH(BB$3)=MONTH('Rent Roll'!$C29)),1,0),0)</f>
        <v>0</v>
      </c>
      <c r="BC187" s="768">
        <f>IFERROR(IF(AND(NOT(YEAR(BC$3)&lt;=YEAR('Rent Roll'!$C29)+'Rent Roll'!$P29-1),MOD(YEAR(BC$3),'Rent Roll'!$O29)=MOD(YEAR('Rent Roll'!$C29),'Rent Roll'!$O29),MONTH(BC$3)=MONTH('Rent Roll'!$C29)),1,0),0)</f>
        <v>0</v>
      </c>
      <c r="BD187" s="567">
        <f>IFERROR(IF(AND(NOT(YEAR(BD$3)&lt;=YEAR('Rent Roll'!$C29)+'Rent Roll'!$P29-1),MOD(YEAR(BD$3),'Rent Roll'!$O29)=MOD(YEAR('Rent Roll'!$C29),'Rent Roll'!$O29),MONTH(BD$3)=MONTH('Rent Roll'!$C29)),1,0),0)</f>
        <v>0</v>
      </c>
      <c r="BE187" s="567">
        <f>IFERROR(IF(AND(NOT(YEAR(BE$3)&lt;=YEAR('Rent Roll'!$C29)+'Rent Roll'!$P29-1),MOD(YEAR(BE$3),'Rent Roll'!$O29)=MOD(YEAR('Rent Roll'!$C29),'Rent Roll'!$O29),MONTH(BE$3)=MONTH('Rent Roll'!$C29)),1,0),0)</f>
        <v>0</v>
      </c>
      <c r="BF187" s="567">
        <f>IFERROR(IF(AND(NOT(YEAR(BF$3)&lt;=YEAR('Rent Roll'!$C29)+'Rent Roll'!$P29-1),MOD(YEAR(BF$3),'Rent Roll'!$O29)=MOD(YEAR('Rent Roll'!$C29),'Rent Roll'!$O29),MONTH(BF$3)=MONTH('Rent Roll'!$C29)),1,0),0)</f>
        <v>0</v>
      </c>
      <c r="BG187" s="567">
        <f>IFERROR(IF(AND(NOT(YEAR(BG$3)&lt;=YEAR('Rent Roll'!$C29)+'Rent Roll'!$P29-1),MOD(YEAR(BG$3),'Rent Roll'!$O29)=MOD(YEAR('Rent Roll'!$C29),'Rent Roll'!$O29),MONTH(BG$3)=MONTH('Rent Roll'!$C29)),1,0),0)</f>
        <v>0</v>
      </c>
      <c r="BH187" s="567">
        <f>IFERROR(IF(AND(NOT(YEAR(BH$3)&lt;=YEAR('Rent Roll'!$C29)+'Rent Roll'!$P29-1),MOD(YEAR(BH$3),'Rent Roll'!$O29)=MOD(YEAR('Rent Roll'!$C29),'Rent Roll'!$O29),MONTH(BH$3)=MONTH('Rent Roll'!$C29)),1,0),0)</f>
        <v>0</v>
      </c>
      <c r="BI187" s="567">
        <f>IFERROR(IF(AND(NOT(YEAR(BI$3)&lt;=YEAR('Rent Roll'!$C29)+'Rent Roll'!$P29-1),MOD(YEAR(BI$3),'Rent Roll'!$O29)=MOD(YEAR('Rent Roll'!$C29),'Rent Roll'!$O29),MONTH(BI$3)=MONTH('Rent Roll'!$C29)),1,0),0)</f>
        <v>0</v>
      </c>
      <c r="BJ187" s="567">
        <f>IFERROR(IF(AND(NOT(YEAR(BJ$3)&lt;=YEAR('Rent Roll'!$C29)+'Rent Roll'!$P29-1),MOD(YEAR(BJ$3),'Rent Roll'!$O29)=MOD(YEAR('Rent Roll'!$C29),'Rent Roll'!$O29),MONTH(BJ$3)=MONTH('Rent Roll'!$C29)),1,0),0)</f>
        <v>0</v>
      </c>
      <c r="BK187" s="567">
        <f>IFERROR(IF(AND(NOT(YEAR(BK$3)&lt;=YEAR('Rent Roll'!$C29)+'Rent Roll'!$P29-1),MOD(YEAR(BK$3),'Rent Roll'!$O29)=MOD(YEAR('Rent Roll'!$C29),'Rent Roll'!$O29),MONTH(BK$3)=MONTH('Rent Roll'!$C29)),1,0),0)</f>
        <v>0</v>
      </c>
      <c r="BL187" s="567">
        <f>IFERROR(IF(AND(NOT(YEAR(BL$3)&lt;=YEAR('Rent Roll'!$C29)+'Rent Roll'!$P29-1),MOD(YEAR(BL$3),'Rent Roll'!$O29)=MOD(YEAR('Rent Roll'!$C29),'Rent Roll'!$O29),MONTH(BL$3)=MONTH('Rent Roll'!$C29)),1,0),0)</f>
        <v>0</v>
      </c>
      <c r="BM187" s="567">
        <f>IFERROR(IF(AND(NOT(YEAR(BM$3)&lt;=YEAR('Rent Roll'!$C29)+'Rent Roll'!$P29-1),MOD(YEAR(BM$3),'Rent Roll'!$O29)=MOD(YEAR('Rent Roll'!$C29),'Rent Roll'!$O29),MONTH(BM$3)=MONTH('Rent Roll'!$C29)),1,0),0)</f>
        <v>0</v>
      </c>
      <c r="BN187" s="767">
        <f>IFERROR(IF(AND(NOT(YEAR(BN$3)&lt;=YEAR('Rent Roll'!$C29)+'Rent Roll'!$P29-1),MOD(YEAR(BN$3),'Rent Roll'!$O29)=MOD(YEAR('Rent Roll'!$C29),'Rent Roll'!$O29),MONTH(BN$3)=MONTH('Rent Roll'!$C29)),1,0),0)</f>
        <v>0</v>
      </c>
      <c r="BO187" s="768">
        <f>IFERROR(IF(AND(NOT(YEAR(BO$3)&lt;=YEAR('Rent Roll'!$C29)+'Rent Roll'!$P29-1),MOD(YEAR(BO$3),'Rent Roll'!$O29)=MOD(YEAR('Rent Roll'!$C29),'Rent Roll'!$O29),MONTH(BO$3)=MONTH('Rent Roll'!$C29)),1,0),0)</f>
        <v>0</v>
      </c>
      <c r="BP187" s="567">
        <f>IFERROR(IF(AND(NOT(YEAR(BP$3)&lt;=YEAR('Rent Roll'!$C29)+'Rent Roll'!$P29-1),MOD(YEAR(BP$3),'Rent Roll'!$O29)=MOD(YEAR('Rent Roll'!$C29),'Rent Roll'!$O29),MONTH(BP$3)=MONTH('Rent Roll'!$C29)),1,0),0)</f>
        <v>0</v>
      </c>
      <c r="BQ187" s="567">
        <f>IFERROR(IF(AND(NOT(YEAR(BQ$3)&lt;=YEAR('Rent Roll'!$C29)+'Rent Roll'!$P29-1),MOD(YEAR(BQ$3),'Rent Roll'!$O29)=MOD(YEAR('Rent Roll'!$C29),'Rent Roll'!$O29),MONTH(BQ$3)=MONTH('Rent Roll'!$C29)),1,0),0)</f>
        <v>0</v>
      </c>
      <c r="BR187" s="567">
        <f>IFERROR(IF(AND(NOT(YEAR(BR$3)&lt;=YEAR('Rent Roll'!$C29)+'Rent Roll'!$P29-1),MOD(YEAR(BR$3),'Rent Roll'!$O29)=MOD(YEAR('Rent Roll'!$C29),'Rent Roll'!$O29),MONTH(BR$3)=MONTH('Rent Roll'!$C29)),1,0),0)</f>
        <v>0</v>
      </c>
      <c r="BS187" s="567">
        <f>IFERROR(IF(AND(NOT(YEAR(BS$3)&lt;=YEAR('Rent Roll'!$C29)+'Rent Roll'!$P29-1),MOD(YEAR(BS$3),'Rent Roll'!$O29)=MOD(YEAR('Rent Roll'!$C29),'Rent Roll'!$O29),MONTH(BS$3)=MONTH('Rent Roll'!$C29)),1,0),0)</f>
        <v>0</v>
      </c>
      <c r="BT187" s="567">
        <f>IFERROR(IF(AND(NOT(YEAR(BT$3)&lt;=YEAR('Rent Roll'!$C29)+'Rent Roll'!$P29-1),MOD(YEAR(BT$3),'Rent Roll'!$O29)=MOD(YEAR('Rent Roll'!$C29),'Rent Roll'!$O29),MONTH(BT$3)=MONTH('Rent Roll'!$C29)),1,0),0)</f>
        <v>0</v>
      </c>
      <c r="BU187" s="567">
        <f>IFERROR(IF(AND(NOT(YEAR(BU$3)&lt;=YEAR('Rent Roll'!$C29)+'Rent Roll'!$P29-1),MOD(YEAR(BU$3),'Rent Roll'!$O29)=MOD(YEAR('Rent Roll'!$C29),'Rent Roll'!$O29),MONTH(BU$3)=MONTH('Rent Roll'!$C29)),1,0),0)</f>
        <v>0</v>
      </c>
      <c r="BV187" s="567">
        <f>IFERROR(IF(AND(NOT(YEAR(BV$3)&lt;=YEAR('Rent Roll'!$C29)+'Rent Roll'!$P29-1),MOD(YEAR(BV$3),'Rent Roll'!$O29)=MOD(YEAR('Rent Roll'!$C29),'Rent Roll'!$O29),MONTH(BV$3)=MONTH('Rent Roll'!$C29)),1,0),0)</f>
        <v>0</v>
      </c>
      <c r="BW187" s="567">
        <f>IFERROR(IF(AND(NOT(YEAR(BW$3)&lt;=YEAR('Rent Roll'!$C29)+'Rent Roll'!$P29-1),MOD(YEAR(BW$3),'Rent Roll'!$O29)=MOD(YEAR('Rent Roll'!$C29),'Rent Roll'!$O29),MONTH(BW$3)=MONTH('Rent Roll'!$C29)),1,0),0)</f>
        <v>0</v>
      </c>
      <c r="BX187" s="567">
        <f>IFERROR(IF(AND(NOT(YEAR(BX$3)&lt;=YEAR('Rent Roll'!$C29)+'Rent Roll'!$P29-1),MOD(YEAR(BX$3),'Rent Roll'!$O29)=MOD(YEAR('Rent Roll'!$C29),'Rent Roll'!$O29),MONTH(BX$3)=MONTH('Rent Roll'!$C29)),1,0),0)</f>
        <v>0</v>
      </c>
      <c r="BY187" s="567">
        <f>IFERROR(IF(AND(NOT(YEAR(BY$3)&lt;=YEAR('Rent Roll'!$C29)+'Rent Roll'!$P29-1),MOD(YEAR(BY$3),'Rent Roll'!$O29)=MOD(YEAR('Rent Roll'!$C29),'Rent Roll'!$O29),MONTH(BY$3)=MONTH('Rent Roll'!$C29)),1,0),0)</f>
        <v>0</v>
      </c>
      <c r="BZ187" s="767">
        <f>IFERROR(IF(AND(NOT(YEAR(BZ$3)&lt;=YEAR('Rent Roll'!$C29)+'Rent Roll'!$P29-1),MOD(YEAR(BZ$3),'Rent Roll'!$O29)=MOD(YEAR('Rent Roll'!$C29),'Rent Roll'!$O29),MONTH(BZ$3)=MONTH('Rent Roll'!$C29)),1,0),0)</f>
        <v>0</v>
      </c>
      <c r="CA187" s="768">
        <f>IFERROR(IF(AND(NOT(YEAR(CA$3)&lt;=YEAR('Rent Roll'!$C29)+'Rent Roll'!$P29-1),MOD(YEAR(CA$3),'Rent Roll'!$O29)=MOD(YEAR('Rent Roll'!$C29),'Rent Roll'!$O29),MONTH(CA$3)=MONTH('Rent Roll'!$C29)),1,0),0)</f>
        <v>0</v>
      </c>
      <c r="CB187" s="567">
        <f>IFERROR(IF(AND(NOT(YEAR(CB$3)&lt;=YEAR('Rent Roll'!$C29)+'Rent Roll'!$P29-1),MOD(YEAR(CB$3),'Rent Roll'!$O29)=MOD(YEAR('Rent Roll'!$C29),'Rent Roll'!$O29),MONTH(CB$3)=MONTH('Rent Roll'!$C29)),1,0),0)</f>
        <v>0</v>
      </c>
      <c r="CC187" s="567">
        <f>IFERROR(IF(AND(NOT(YEAR(CC$3)&lt;=YEAR('Rent Roll'!$C29)+'Rent Roll'!$P29-1),MOD(YEAR(CC$3),'Rent Roll'!$O29)=MOD(YEAR('Rent Roll'!$C29),'Rent Roll'!$O29),MONTH(CC$3)=MONTH('Rent Roll'!$C29)),1,0),0)</f>
        <v>0</v>
      </c>
      <c r="CD187" s="567">
        <f>IFERROR(IF(AND(NOT(YEAR(CD$3)&lt;=YEAR('Rent Roll'!$C29)+'Rent Roll'!$P29-1),MOD(YEAR(CD$3),'Rent Roll'!$O29)=MOD(YEAR('Rent Roll'!$C29),'Rent Roll'!$O29),MONTH(CD$3)=MONTH('Rent Roll'!$C29)),1,0),0)</f>
        <v>0</v>
      </c>
      <c r="CE187" s="567">
        <f>IFERROR(IF(AND(NOT(YEAR(CE$3)&lt;=YEAR('Rent Roll'!$C29)+'Rent Roll'!$P29-1),MOD(YEAR(CE$3),'Rent Roll'!$O29)=MOD(YEAR('Rent Roll'!$C29),'Rent Roll'!$O29),MONTH(CE$3)=MONTH('Rent Roll'!$C29)),1,0),0)</f>
        <v>0</v>
      </c>
      <c r="CF187" s="567">
        <f>IFERROR(IF(AND(NOT(YEAR(CF$3)&lt;=YEAR('Rent Roll'!$C29)+'Rent Roll'!$P29-1),MOD(YEAR(CF$3),'Rent Roll'!$O29)=MOD(YEAR('Rent Roll'!$C29),'Rent Roll'!$O29),MONTH(CF$3)=MONTH('Rent Roll'!$C29)),1,0),0)</f>
        <v>0</v>
      </c>
      <c r="CG187" s="567">
        <f>IFERROR(IF(AND(NOT(YEAR(CG$3)&lt;=YEAR('Rent Roll'!$C29)+'Rent Roll'!$P29-1),MOD(YEAR(CG$3),'Rent Roll'!$O29)=MOD(YEAR('Rent Roll'!$C29),'Rent Roll'!$O29),MONTH(CG$3)=MONTH('Rent Roll'!$C29)),1,0),0)</f>
        <v>0</v>
      </c>
      <c r="CH187" s="567">
        <f>IFERROR(IF(AND(NOT(YEAR(CH$3)&lt;=YEAR('Rent Roll'!$C29)+'Rent Roll'!$P29-1),MOD(YEAR(CH$3),'Rent Roll'!$O29)=MOD(YEAR('Rent Roll'!$C29),'Rent Roll'!$O29),MONTH(CH$3)=MONTH('Rent Roll'!$C29)),1,0),0)</f>
        <v>0</v>
      </c>
      <c r="CI187" s="567">
        <f>IFERROR(IF(AND(NOT(YEAR(CI$3)&lt;=YEAR('Rent Roll'!$C29)+'Rent Roll'!$P29-1),MOD(YEAR(CI$3),'Rent Roll'!$O29)=MOD(YEAR('Rent Roll'!$C29),'Rent Roll'!$O29),MONTH(CI$3)=MONTH('Rent Roll'!$C29)),1,0),0)</f>
        <v>0</v>
      </c>
      <c r="CJ187" s="567">
        <f>IFERROR(IF(AND(NOT(YEAR(CJ$3)&lt;=YEAR('Rent Roll'!$C29)+'Rent Roll'!$P29-1),MOD(YEAR(CJ$3),'Rent Roll'!$O29)=MOD(YEAR('Rent Roll'!$C29),'Rent Roll'!$O29),MONTH(CJ$3)=MONTH('Rent Roll'!$C29)),1,0),0)</f>
        <v>0</v>
      </c>
      <c r="CK187" s="567">
        <f>IFERROR(IF(AND(NOT(YEAR(CK$3)&lt;=YEAR('Rent Roll'!$C29)+'Rent Roll'!$P29-1),MOD(YEAR(CK$3),'Rent Roll'!$O29)=MOD(YEAR('Rent Roll'!$C29),'Rent Roll'!$O29),MONTH(CK$3)=MONTH('Rent Roll'!$C29)),1,0),0)</f>
        <v>0</v>
      </c>
      <c r="CL187" s="767">
        <f>IFERROR(IF(AND(NOT(YEAR(CL$3)&lt;=YEAR('Rent Roll'!$C29)+'Rent Roll'!$P29-1),MOD(YEAR(CL$3),'Rent Roll'!$O29)=MOD(YEAR('Rent Roll'!$C29),'Rent Roll'!$O29),MONTH(CL$3)=MONTH('Rent Roll'!$C29)),1,0),0)</f>
        <v>0</v>
      </c>
      <c r="CM187" s="768">
        <f>IFERROR(IF(AND(NOT(YEAR(CM$3)&lt;=YEAR('Rent Roll'!$C29)+'Rent Roll'!$P29-1),MOD(YEAR(CM$3),'Rent Roll'!$O29)=MOD(YEAR('Rent Roll'!$C29),'Rent Roll'!$O29),MONTH(CM$3)=MONTH('Rent Roll'!$C29)),1,0),0)</f>
        <v>0</v>
      </c>
      <c r="CN187" s="567">
        <f>IFERROR(IF(AND(NOT(YEAR(CN$3)&lt;=YEAR('Rent Roll'!$C29)+'Rent Roll'!$P29-1),MOD(YEAR(CN$3),'Rent Roll'!$O29)=MOD(YEAR('Rent Roll'!$C29),'Rent Roll'!$O29),MONTH(CN$3)=MONTH('Rent Roll'!$C29)),1,0),0)</f>
        <v>0</v>
      </c>
      <c r="CO187" s="567">
        <f>IFERROR(IF(AND(NOT(YEAR(CO$3)&lt;=YEAR('Rent Roll'!$C29)+'Rent Roll'!$P29-1),MOD(YEAR(CO$3),'Rent Roll'!$O29)=MOD(YEAR('Rent Roll'!$C29),'Rent Roll'!$O29),MONTH(CO$3)=MONTH('Rent Roll'!$C29)),1,0),0)</f>
        <v>0</v>
      </c>
      <c r="CP187" s="567">
        <f>IFERROR(IF(AND(NOT(YEAR(CP$3)&lt;=YEAR('Rent Roll'!$C29)+'Rent Roll'!$P29-1),MOD(YEAR(CP$3),'Rent Roll'!$O29)=MOD(YEAR('Rent Roll'!$C29),'Rent Roll'!$O29),MONTH(CP$3)=MONTH('Rent Roll'!$C29)),1,0),0)</f>
        <v>0</v>
      </c>
      <c r="CQ187" s="567">
        <f>IFERROR(IF(AND(NOT(YEAR(CQ$3)&lt;=YEAR('Rent Roll'!$C29)+'Rent Roll'!$P29-1),MOD(YEAR(CQ$3),'Rent Roll'!$O29)=MOD(YEAR('Rent Roll'!$C29),'Rent Roll'!$O29),MONTH(CQ$3)=MONTH('Rent Roll'!$C29)),1,0),0)</f>
        <v>0</v>
      </c>
      <c r="CR187" s="567">
        <f>IFERROR(IF(AND(NOT(YEAR(CR$3)&lt;=YEAR('Rent Roll'!$C29)+'Rent Roll'!$P29-1),MOD(YEAR(CR$3),'Rent Roll'!$O29)=MOD(YEAR('Rent Roll'!$C29),'Rent Roll'!$O29),MONTH(CR$3)=MONTH('Rent Roll'!$C29)),1,0),0)</f>
        <v>0</v>
      </c>
      <c r="CS187" s="567">
        <f>IFERROR(IF(AND(NOT(YEAR(CS$3)&lt;=YEAR('Rent Roll'!$C29)+'Rent Roll'!$P29-1),MOD(YEAR(CS$3),'Rent Roll'!$O29)=MOD(YEAR('Rent Roll'!$C29),'Rent Roll'!$O29),MONTH(CS$3)=MONTH('Rent Roll'!$C29)),1,0),0)</f>
        <v>0</v>
      </c>
      <c r="CT187" s="567">
        <f>IFERROR(IF(AND(NOT(YEAR(CT$3)&lt;=YEAR('Rent Roll'!$C29)+'Rent Roll'!$P29-1),MOD(YEAR(CT$3),'Rent Roll'!$O29)=MOD(YEAR('Rent Roll'!$C29),'Rent Roll'!$O29),MONTH(CT$3)=MONTH('Rent Roll'!$C29)),1,0),0)</f>
        <v>0</v>
      </c>
      <c r="CU187" s="567">
        <f>IFERROR(IF(AND(NOT(YEAR(CU$3)&lt;=YEAR('Rent Roll'!$C29)+'Rent Roll'!$P29-1),MOD(YEAR(CU$3),'Rent Roll'!$O29)=MOD(YEAR('Rent Roll'!$C29),'Rent Roll'!$O29),MONTH(CU$3)=MONTH('Rent Roll'!$C29)),1,0),0)</f>
        <v>0</v>
      </c>
      <c r="CV187" s="567">
        <f>IFERROR(IF(AND(NOT(YEAR(CV$3)&lt;=YEAR('Rent Roll'!$C29)+'Rent Roll'!$P29-1),MOD(YEAR(CV$3),'Rent Roll'!$O29)=MOD(YEAR('Rent Roll'!$C29),'Rent Roll'!$O29),MONTH(CV$3)=MONTH('Rent Roll'!$C29)),1,0),0)</f>
        <v>0</v>
      </c>
      <c r="CW187" s="567">
        <f>IFERROR(IF(AND(NOT(YEAR(CW$3)&lt;=YEAR('Rent Roll'!$C29)+'Rent Roll'!$P29-1),MOD(YEAR(CW$3),'Rent Roll'!$O29)=MOD(YEAR('Rent Roll'!$C29),'Rent Roll'!$O29),MONTH(CW$3)=MONTH('Rent Roll'!$C29)),1,0),0)</f>
        <v>0</v>
      </c>
      <c r="CX187" s="767">
        <f>IFERROR(IF(AND(NOT(YEAR(CX$3)&lt;=YEAR('Rent Roll'!$C29)+'Rent Roll'!$P29-1),MOD(YEAR(CX$3),'Rent Roll'!$O29)=MOD(YEAR('Rent Roll'!$C29),'Rent Roll'!$O29),MONTH(CX$3)=MONTH('Rent Roll'!$C29)),1,0),0)</f>
        <v>0</v>
      </c>
      <c r="CY187" s="768">
        <f>IFERROR(IF(AND(NOT(YEAR(CY$3)&lt;=YEAR('Rent Roll'!$C29)+'Rent Roll'!$P29-1),MOD(YEAR(CY$3),'Rent Roll'!$O29)=MOD(YEAR('Rent Roll'!$C29),'Rent Roll'!$O29),MONTH(CY$3)=MONTH('Rent Roll'!$C29)),1,0),0)</f>
        <v>0</v>
      </c>
      <c r="CZ187" s="567">
        <f>IFERROR(IF(AND(NOT(YEAR(CZ$3)&lt;=YEAR('Rent Roll'!$C29)+'Rent Roll'!$P29-1),MOD(YEAR(CZ$3),'Rent Roll'!$O29)=MOD(YEAR('Rent Roll'!$C29),'Rent Roll'!$O29),MONTH(CZ$3)=MONTH('Rent Roll'!$C29)),1,0),0)</f>
        <v>0</v>
      </c>
      <c r="DA187" s="567">
        <f>IFERROR(IF(AND(NOT(YEAR(DA$3)&lt;=YEAR('Rent Roll'!$C29)+'Rent Roll'!$P29-1),MOD(YEAR(DA$3),'Rent Roll'!$O29)=MOD(YEAR('Rent Roll'!$C29),'Rent Roll'!$O29),MONTH(DA$3)=MONTH('Rent Roll'!$C29)),1,0),0)</f>
        <v>0</v>
      </c>
      <c r="DB187" s="567">
        <f>IFERROR(IF(AND(NOT(YEAR(DB$3)&lt;=YEAR('Rent Roll'!$C29)+'Rent Roll'!$P29-1),MOD(YEAR(DB$3),'Rent Roll'!$O29)=MOD(YEAR('Rent Roll'!$C29),'Rent Roll'!$O29),MONTH(DB$3)=MONTH('Rent Roll'!$C29)),1,0),0)</f>
        <v>0</v>
      </c>
      <c r="DC187" s="567">
        <f>IFERROR(IF(AND(NOT(YEAR(DC$3)&lt;=YEAR('Rent Roll'!$C29)+'Rent Roll'!$P29-1),MOD(YEAR(DC$3),'Rent Roll'!$O29)=MOD(YEAR('Rent Roll'!$C29),'Rent Roll'!$O29),MONTH(DC$3)=MONTH('Rent Roll'!$C29)),1,0),0)</f>
        <v>0</v>
      </c>
      <c r="DD187" s="567">
        <f>IFERROR(IF(AND(NOT(YEAR(DD$3)&lt;=YEAR('Rent Roll'!$C29)+'Rent Roll'!$P29-1),MOD(YEAR(DD$3),'Rent Roll'!$O29)=MOD(YEAR('Rent Roll'!$C29),'Rent Roll'!$O29),MONTH(DD$3)=MONTH('Rent Roll'!$C29)),1,0),0)</f>
        <v>0</v>
      </c>
      <c r="DE187" s="567">
        <f>IFERROR(IF(AND(NOT(YEAR(DE$3)&lt;=YEAR('Rent Roll'!$C29)+'Rent Roll'!$P29-1),MOD(YEAR(DE$3),'Rent Roll'!$O29)=MOD(YEAR('Rent Roll'!$C29),'Rent Roll'!$O29),MONTH(DE$3)=MONTH('Rent Roll'!$C29)),1,0),0)</f>
        <v>0</v>
      </c>
      <c r="DF187" s="567">
        <f>IFERROR(IF(AND(NOT(YEAR(DF$3)&lt;=YEAR('Rent Roll'!$C29)+'Rent Roll'!$P29-1),MOD(YEAR(DF$3),'Rent Roll'!$O29)=MOD(YEAR('Rent Roll'!$C29),'Rent Roll'!$O29),MONTH(DF$3)=MONTH('Rent Roll'!$C29)),1,0),0)</f>
        <v>0</v>
      </c>
      <c r="DG187" s="567">
        <f>IFERROR(IF(AND(NOT(YEAR(DG$3)&lt;=YEAR('Rent Roll'!$C29)+'Rent Roll'!$P29-1),MOD(YEAR(DG$3),'Rent Roll'!$O29)=MOD(YEAR('Rent Roll'!$C29),'Rent Roll'!$O29),MONTH(DG$3)=MONTH('Rent Roll'!$C29)),1,0),0)</f>
        <v>0</v>
      </c>
      <c r="DH187" s="567">
        <f>IFERROR(IF(AND(NOT(YEAR(DH$3)&lt;=YEAR('Rent Roll'!$C29)+'Rent Roll'!$P29-1),MOD(YEAR(DH$3),'Rent Roll'!$O29)=MOD(YEAR('Rent Roll'!$C29),'Rent Roll'!$O29),MONTH(DH$3)=MONTH('Rent Roll'!$C29)),1,0),0)</f>
        <v>0</v>
      </c>
      <c r="DI187" s="567">
        <f>IFERROR(IF(AND(NOT(YEAR(DI$3)&lt;=YEAR('Rent Roll'!$C29)+'Rent Roll'!$P29-1),MOD(YEAR(DI$3),'Rent Roll'!$O29)=MOD(YEAR('Rent Roll'!$C29),'Rent Roll'!$O29),MONTH(DI$3)=MONTH('Rent Roll'!$C29)),1,0),0)</f>
        <v>0</v>
      </c>
      <c r="DJ187" s="767">
        <f>IFERROR(IF(AND(NOT(YEAR(DJ$3)&lt;=YEAR('Rent Roll'!$C29)+'Rent Roll'!$P29-1),MOD(YEAR(DJ$3),'Rent Roll'!$O29)=MOD(YEAR('Rent Roll'!$C29),'Rent Roll'!$O29),MONTH(DJ$3)=MONTH('Rent Roll'!$C29)),1,0),0)</f>
        <v>0</v>
      </c>
      <c r="DK187" s="768">
        <f>IFERROR(IF(AND(NOT(YEAR(DK$3)&lt;=YEAR('Rent Roll'!$C29)+'Rent Roll'!$P29-1),MOD(YEAR(DK$3),'Rent Roll'!$O29)=MOD(YEAR('Rent Roll'!$C29),'Rent Roll'!$O29),MONTH(DK$3)=MONTH('Rent Roll'!$C29)),1,0),0)</f>
        <v>0</v>
      </c>
      <c r="DL187" s="567">
        <f>IFERROR(IF(AND(NOT(YEAR(DL$3)&lt;=YEAR('Rent Roll'!$C29)+'Rent Roll'!$P29-1),MOD(YEAR(DL$3),'Rent Roll'!$O29)=MOD(YEAR('Rent Roll'!$C29),'Rent Roll'!$O29),MONTH(DL$3)=MONTH('Rent Roll'!$C29)),1,0),0)</f>
        <v>0</v>
      </c>
      <c r="DM187" s="567">
        <f>IFERROR(IF(AND(NOT(YEAR(DM$3)&lt;=YEAR('Rent Roll'!$C29)+'Rent Roll'!$P29-1),MOD(YEAR(DM$3),'Rent Roll'!$O29)=MOD(YEAR('Rent Roll'!$C29),'Rent Roll'!$O29),MONTH(DM$3)=MONTH('Rent Roll'!$C29)),1,0),0)</f>
        <v>0</v>
      </c>
      <c r="DN187" s="567">
        <f>IFERROR(IF(AND(NOT(YEAR(DN$3)&lt;=YEAR('Rent Roll'!$C29)+'Rent Roll'!$P29-1),MOD(YEAR(DN$3),'Rent Roll'!$O29)=MOD(YEAR('Rent Roll'!$C29),'Rent Roll'!$O29),MONTH(DN$3)=MONTH('Rent Roll'!$C29)),1,0),0)</f>
        <v>0</v>
      </c>
      <c r="DO187" s="567">
        <f>IFERROR(IF(AND(NOT(YEAR(DO$3)&lt;=YEAR('Rent Roll'!$C29)+'Rent Roll'!$P29-1),MOD(YEAR(DO$3),'Rent Roll'!$O29)=MOD(YEAR('Rent Roll'!$C29),'Rent Roll'!$O29),MONTH(DO$3)=MONTH('Rent Roll'!$C29)),1,0),0)</f>
        <v>0</v>
      </c>
      <c r="DP187" s="567">
        <f>IFERROR(IF(AND(NOT(YEAR(DP$3)&lt;=YEAR('Rent Roll'!$C29)+'Rent Roll'!$P29-1),MOD(YEAR(DP$3),'Rent Roll'!$O29)=MOD(YEAR('Rent Roll'!$C29),'Rent Roll'!$O29),MONTH(DP$3)=MONTH('Rent Roll'!$C29)),1,0),0)</f>
        <v>0</v>
      </c>
      <c r="DQ187" s="567">
        <f>IFERROR(IF(AND(NOT(YEAR(DQ$3)&lt;=YEAR('Rent Roll'!$C29)+'Rent Roll'!$P29-1),MOD(YEAR(DQ$3),'Rent Roll'!$O29)=MOD(YEAR('Rent Roll'!$C29),'Rent Roll'!$O29),MONTH(DQ$3)=MONTH('Rent Roll'!$C29)),1,0),0)</f>
        <v>0</v>
      </c>
      <c r="DR187" s="567">
        <f>IFERROR(IF(AND(NOT(YEAR(DR$3)&lt;=YEAR('Rent Roll'!$C29)+'Rent Roll'!$P29-1),MOD(YEAR(DR$3),'Rent Roll'!$O29)=MOD(YEAR('Rent Roll'!$C29),'Rent Roll'!$O29),MONTH(DR$3)=MONTH('Rent Roll'!$C29)),1,0),0)</f>
        <v>0</v>
      </c>
      <c r="DS187" s="567">
        <f>IFERROR(IF(AND(NOT(YEAR(DS$3)&lt;=YEAR('Rent Roll'!$C29)+'Rent Roll'!$P29-1),MOD(YEAR(DS$3),'Rent Roll'!$O29)=MOD(YEAR('Rent Roll'!$C29),'Rent Roll'!$O29),MONTH(DS$3)=MONTH('Rent Roll'!$C29)),1,0),0)</f>
        <v>0</v>
      </c>
      <c r="DT187" s="567">
        <f>IFERROR(IF(AND(NOT(YEAR(DT$3)&lt;=YEAR('Rent Roll'!$C29)+'Rent Roll'!$P29-1),MOD(YEAR(DT$3),'Rent Roll'!$O29)=MOD(YEAR('Rent Roll'!$C29),'Rent Roll'!$O29),MONTH(DT$3)=MONTH('Rent Roll'!$C29)),1,0),0)</f>
        <v>0</v>
      </c>
      <c r="DU187" s="567">
        <f>IFERROR(IF(AND(NOT(YEAR(DU$3)&lt;=YEAR('Rent Roll'!$C29)+'Rent Roll'!$P29-1),MOD(YEAR(DU$3),'Rent Roll'!$O29)=MOD(YEAR('Rent Roll'!$C29),'Rent Roll'!$O29),MONTH(DU$3)=MONTH('Rent Roll'!$C29)),1,0),0)</f>
        <v>0</v>
      </c>
      <c r="DV187" s="567">
        <f>IFERROR(IF(AND(NOT(YEAR(DV$3)&lt;=YEAR('Rent Roll'!$C29)+'Rent Roll'!$P29-1),MOD(YEAR(DV$3),'Rent Roll'!$O29)=MOD(YEAR('Rent Roll'!$C29),'Rent Roll'!$O29),MONTH(DV$3)=MONTH('Rent Roll'!$C29)),1,0),0)</f>
        <v>0</v>
      </c>
    </row>
    <row r="188" spans="1:126" s="568" customFormat="1" ht="12" customHeight="1" outlineLevel="1" x14ac:dyDescent="0.4">
      <c r="A188" s="732"/>
      <c r="B188" s="564">
        <f>'Rent Roll'!$B30</f>
        <v>0</v>
      </c>
      <c r="C188" s="566"/>
      <c r="D188" s="566"/>
      <c r="E188" s="566"/>
      <c r="F188" s="778">
        <f>IFERROR(IF(AND(NOT(YEAR(F$3)&lt;=YEAR('Rent Roll'!$C30)+'Rent Roll'!$P30-1),MOD(YEAR(F$3),'Rent Roll'!$O30)=MOD(YEAR('Rent Roll'!$C30),'Rent Roll'!$O30),MONTH(F$3)=MONTH('Rent Roll'!$C30)),1,0),0)</f>
        <v>0</v>
      </c>
      <c r="G188" s="768">
        <f>IFERROR(IF(AND(NOT(YEAR(G$3)&lt;=YEAR('Rent Roll'!$C30)+'Rent Roll'!$P30-1),MOD(YEAR(G$3),'Rent Roll'!$O30)=MOD(YEAR('Rent Roll'!$C30),'Rent Roll'!$O30),MONTH(G$3)=MONTH('Rent Roll'!$C30)),1,0),0)</f>
        <v>0</v>
      </c>
      <c r="H188" s="567">
        <f>IFERROR(IF(AND(NOT(YEAR(H$3)&lt;=YEAR('Rent Roll'!$C30)+'Rent Roll'!$P30-1),MOD(YEAR(H$3),'Rent Roll'!$O30)=MOD(YEAR('Rent Roll'!$C30),'Rent Roll'!$O30),MONTH(H$3)=MONTH('Rent Roll'!$C30)),1,0),0)</f>
        <v>0</v>
      </c>
      <c r="I188" s="567">
        <f>IFERROR(IF(AND(NOT(YEAR(I$3)&lt;=YEAR('Rent Roll'!$C30)+'Rent Roll'!$P30-1),MOD(YEAR(I$3),'Rent Roll'!$O30)=MOD(YEAR('Rent Roll'!$C30),'Rent Roll'!$O30),MONTH(I$3)=MONTH('Rent Roll'!$C30)),1,0),0)</f>
        <v>0</v>
      </c>
      <c r="J188" s="567">
        <f>IFERROR(IF(AND(NOT(YEAR(J$3)&lt;=YEAR('Rent Roll'!$C30)+'Rent Roll'!$P30-1),MOD(YEAR(J$3),'Rent Roll'!$O30)=MOD(YEAR('Rent Roll'!$C30),'Rent Roll'!$O30),MONTH(J$3)=MONTH('Rent Roll'!$C30)),1,0),0)</f>
        <v>0</v>
      </c>
      <c r="K188" s="567">
        <f>IFERROR(IF(AND(NOT(YEAR(K$3)&lt;=YEAR('Rent Roll'!$C30)+'Rent Roll'!$P30-1),MOD(YEAR(K$3),'Rent Roll'!$O30)=MOD(YEAR('Rent Roll'!$C30),'Rent Roll'!$O30),MONTH(K$3)=MONTH('Rent Roll'!$C30)),1,0),0)</f>
        <v>0</v>
      </c>
      <c r="L188" s="567">
        <f>IFERROR(IF(AND(NOT(YEAR(L$3)&lt;=YEAR('Rent Roll'!$C30)+'Rent Roll'!$P30-1),MOD(YEAR(L$3),'Rent Roll'!$O30)=MOD(YEAR('Rent Roll'!$C30),'Rent Roll'!$O30),MONTH(L$3)=MONTH('Rent Roll'!$C30)),1,0),0)</f>
        <v>0</v>
      </c>
      <c r="M188" s="567">
        <f>IFERROR(IF(AND(NOT(YEAR(M$3)&lt;=YEAR('Rent Roll'!$C30)+'Rent Roll'!$P30-1),MOD(YEAR(M$3),'Rent Roll'!$O30)=MOD(YEAR('Rent Roll'!$C30),'Rent Roll'!$O30),MONTH(M$3)=MONTH('Rent Roll'!$C30)),1,0),0)</f>
        <v>0</v>
      </c>
      <c r="N188" s="567">
        <f>IFERROR(IF(AND(NOT(YEAR(N$3)&lt;=YEAR('Rent Roll'!$C30)+'Rent Roll'!$P30-1),MOD(YEAR(N$3),'Rent Roll'!$O30)=MOD(YEAR('Rent Roll'!$C30),'Rent Roll'!$O30),MONTH(N$3)=MONTH('Rent Roll'!$C30)),1,0),0)</f>
        <v>0</v>
      </c>
      <c r="O188" s="567">
        <f>IFERROR(IF(AND(NOT(YEAR(O$3)&lt;=YEAR('Rent Roll'!$C30)+'Rent Roll'!$P30-1),MOD(YEAR(O$3),'Rent Roll'!$O30)=MOD(YEAR('Rent Roll'!$C30),'Rent Roll'!$O30),MONTH(O$3)=MONTH('Rent Roll'!$C30)),1,0),0)</f>
        <v>0</v>
      </c>
      <c r="P188" s="567">
        <f>IFERROR(IF(AND(NOT(YEAR(P$3)&lt;=YEAR('Rent Roll'!$C30)+'Rent Roll'!$P30-1),MOD(YEAR(P$3),'Rent Roll'!$O30)=MOD(YEAR('Rent Roll'!$C30),'Rent Roll'!$O30),MONTH(P$3)=MONTH('Rent Roll'!$C30)),1,0),0)</f>
        <v>0</v>
      </c>
      <c r="Q188" s="567">
        <f>IFERROR(IF(AND(NOT(YEAR(Q$3)&lt;=YEAR('Rent Roll'!$C30)+'Rent Roll'!$P30-1),MOD(YEAR(Q$3),'Rent Roll'!$O30)=MOD(YEAR('Rent Roll'!$C30),'Rent Roll'!$O30),MONTH(Q$3)=MONTH('Rent Roll'!$C30)),1,0),0)</f>
        <v>0</v>
      </c>
      <c r="R188" s="767">
        <f>IFERROR(IF(AND(NOT(YEAR(R$3)&lt;=YEAR('Rent Roll'!$C30)+'Rent Roll'!$P30-1),MOD(YEAR(R$3),'Rent Roll'!$O30)=MOD(YEAR('Rent Roll'!$C30),'Rent Roll'!$O30),MONTH(R$3)=MONTH('Rent Roll'!$C30)),1,0),0)</f>
        <v>0</v>
      </c>
      <c r="S188" s="768">
        <f>IFERROR(IF(AND(NOT(YEAR(S$3)&lt;=YEAR('Rent Roll'!$C30)+'Rent Roll'!$P30-1),MOD(YEAR(S$3),'Rent Roll'!$O30)=MOD(YEAR('Rent Roll'!$C30),'Rent Roll'!$O30),MONTH(S$3)=MONTH('Rent Roll'!$C30)),1,0),0)</f>
        <v>0</v>
      </c>
      <c r="T188" s="567">
        <f>IFERROR(IF(AND(NOT(YEAR(T$3)&lt;=YEAR('Rent Roll'!$C30)+'Rent Roll'!$P30-1),MOD(YEAR(T$3),'Rent Roll'!$O30)=MOD(YEAR('Rent Roll'!$C30),'Rent Roll'!$O30),MONTH(T$3)=MONTH('Rent Roll'!$C30)),1,0),0)</f>
        <v>0</v>
      </c>
      <c r="U188" s="567">
        <f>IFERROR(IF(AND(NOT(YEAR(U$3)&lt;=YEAR('Rent Roll'!$C30)+'Rent Roll'!$P30-1),MOD(YEAR(U$3),'Rent Roll'!$O30)=MOD(YEAR('Rent Roll'!$C30),'Rent Roll'!$O30),MONTH(U$3)=MONTH('Rent Roll'!$C30)),1,0),0)</f>
        <v>0</v>
      </c>
      <c r="V188" s="567">
        <f>IFERROR(IF(AND(NOT(YEAR(V$3)&lt;=YEAR('Rent Roll'!$C30)+'Rent Roll'!$P30-1),MOD(YEAR(V$3),'Rent Roll'!$O30)=MOD(YEAR('Rent Roll'!$C30),'Rent Roll'!$O30),MONTH(V$3)=MONTH('Rent Roll'!$C30)),1,0),0)</f>
        <v>0</v>
      </c>
      <c r="W188" s="567">
        <f>IFERROR(IF(AND(NOT(YEAR(W$3)&lt;=YEAR('Rent Roll'!$C30)+'Rent Roll'!$P30-1),MOD(YEAR(W$3),'Rent Roll'!$O30)=MOD(YEAR('Rent Roll'!$C30),'Rent Roll'!$O30),MONTH(W$3)=MONTH('Rent Roll'!$C30)),1,0),0)</f>
        <v>0</v>
      </c>
      <c r="X188" s="567">
        <f>IFERROR(IF(AND(NOT(YEAR(X$3)&lt;=YEAR('Rent Roll'!$C30)+'Rent Roll'!$P30-1),MOD(YEAR(X$3),'Rent Roll'!$O30)=MOD(YEAR('Rent Roll'!$C30),'Rent Roll'!$O30),MONTH(X$3)=MONTH('Rent Roll'!$C30)),1,0),0)</f>
        <v>0</v>
      </c>
      <c r="Y188" s="567">
        <f>IFERROR(IF(AND(NOT(YEAR(Y$3)&lt;=YEAR('Rent Roll'!$C30)+'Rent Roll'!$P30-1),MOD(YEAR(Y$3),'Rent Roll'!$O30)=MOD(YEAR('Rent Roll'!$C30),'Rent Roll'!$O30),MONTH(Y$3)=MONTH('Rent Roll'!$C30)),1,0),0)</f>
        <v>0</v>
      </c>
      <c r="Z188" s="567">
        <f>IFERROR(IF(AND(NOT(YEAR(Z$3)&lt;=YEAR('Rent Roll'!$C30)+'Rent Roll'!$P30-1),MOD(YEAR(Z$3),'Rent Roll'!$O30)=MOD(YEAR('Rent Roll'!$C30),'Rent Roll'!$O30),MONTH(Z$3)=MONTH('Rent Roll'!$C30)),1,0),0)</f>
        <v>0</v>
      </c>
      <c r="AA188" s="567">
        <f>IFERROR(IF(AND(NOT(YEAR(AA$3)&lt;=YEAR('Rent Roll'!$C30)+'Rent Roll'!$P30-1),MOD(YEAR(AA$3),'Rent Roll'!$O30)=MOD(YEAR('Rent Roll'!$C30),'Rent Roll'!$O30),MONTH(AA$3)=MONTH('Rent Roll'!$C30)),1,0),0)</f>
        <v>0</v>
      </c>
      <c r="AB188" s="567">
        <f>IFERROR(IF(AND(NOT(YEAR(AB$3)&lt;=YEAR('Rent Roll'!$C30)+'Rent Roll'!$P30-1),MOD(YEAR(AB$3),'Rent Roll'!$O30)=MOD(YEAR('Rent Roll'!$C30),'Rent Roll'!$O30),MONTH(AB$3)=MONTH('Rent Roll'!$C30)),1,0),0)</f>
        <v>0</v>
      </c>
      <c r="AC188" s="567">
        <f>IFERROR(IF(AND(NOT(YEAR(AC$3)&lt;=YEAR('Rent Roll'!$C30)+'Rent Roll'!$P30-1),MOD(YEAR(AC$3),'Rent Roll'!$O30)=MOD(YEAR('Rent Roll'!$C30),'Rent Roll'!$O30),MONTH(AC$3)=MONTH('Rent Roll'!$C30)),1,0),0)</f>
        <v>0</v>
      </c>
      <c r="AD188" s="767">
        <f>IFERROR(IF(AND(NOT(YEAR(AD$3)&lt;=YEAR('Rent Roll'!$C30)+'Rent Roll'!$P30-1),MOD(YEAR(AD$3),'Rent Roll'!$O30)=MOD(YEAR('Rent Roll'!$C30),'Rent Roll'!$O30),MONTH(AD$3)=MONTH('Rent Roll'!$C30)),1,0),0)</f>
        <v>0</v>
      </c>
      <c r="AE188" s="768">
        <f>IFERROR(IF(AND(NOT(YEAR(AE$3)&lt;=YEAR('Rent Roll'!$C30)+'Rent Roll'!$P30-1),MOD(YEAR(AE$3),'Rent Roll'!$O30)=MOD(YEAR('Rent Roll'!$C30),'Rent Roll'!$O30),MONTH(AE$3)=MONTH('Rent Roll'!$C30)),1,0),0)</f>
        <v>0</v>
      </c>
      <c r="AF188" s="567">
        <f>IFERROR(IF(AND(NOT(YEAR(AF$3)&lt;=YEAR('Rent Roll'!$C30)+'Rent Roll'!$P30-1),MOD(YEAR(AF$3),'Rent Roll'!$O30)=MOD(YEAR('Rent Roll'!$C30),'Rent Roll'!$O30),MONTH(AF$3)=MONTH('Rent Roll'!$C30)),1,0),0)</f>
        <v>0</v>
      </c>
      <c r="AG188" s="567">
        <f>IFERROR(IF(AND(NOT(YEAR(AG$3)&lt;=YEAR('Rent Roll'!$C30)+'Rent Roll'!$P30-1),MOD(YEAR(AG$3),'Rent Roll'!$O30)=MOD(YEAR('Rent Roll'!$C30),'Rent Roll'!$O30),MONTH(AG$3)=MONTH('Rent Roll'!$C30)),1,0),0)</f>
        <v>0</v>
      </c>
      <c r="AH188" s="567">
        <f>IFERROR(IF(AND(NOT(YEAR(AH$3)&lt;=YEAR('Rent Roll'!$C30)+'Rent Roll'!$P30-1),MOD(YEAR(AH$3),'Rent Roll'!$O30)=MOD(YEAR('Rent Roll'!$C30),'Rent Roll'!$O30),MONTH(AH$3)=MONTH('Rent Roll'!$C30)),1,0),0)</f>
        <v>0</v>
      </c>
      <c r="AI188" s="567">
        <f>IFERROR(IF(AND(NOT(YEAR(AI$3)&lt;=YEAR('Rent Roll'!$C30)+'Rent Roll'!$P30-1),MOD(YEAR(AI$3),'Rent Roll'!$O30)=MOD(YEAR('Rent Roll'!$C30),'Rent Roll'!$O30),MONTH(AI$3)=MONTH('Rent Roll'!$C30)),1,0),0)</f>
        <v>0</v>
      </c>
      <c r="AJ188" s="567">
        <f>IFERROR(IF(AND(NOT(YEAR(AJ$3)&lt;=YEAR('Rent Roll'!$C30)+'Rent Roll'!$P30-1),MOD(YEAR(AJ$3),'Rent Roll'!$O30)=MOD(YEAR('Rent Roll'!$C30),'Rent Roll'!$O30),MONTH(AJ$3)=MONTH('Rent Roll'!$C30)),1,0),0)</f>
        <v>0</v>
      </c>
      <c r="AK188" s="567">
        <f>IFERROR(IF(AND(NOT(YEAR(AK$3)&lt;=YEAR('Rent Roll'!$C30)+'Rent Roll'!$P30-1),MOD(YEAR(AK$3),'Rent Roll'!$O30)=MOD(YEAR('Rent Roll'!$C30),'Rent Roll'!$O30),MONTH(AK$3)=MONTH('Rent Roll'!$C30)),1,0),0)</f>
        <v>0</v>
      </c>
      <c r="AL188" s="567">
        <f>IFERROR(IF(AND(NOT(YEAR(AL$3)&lt;=YEAR('Rent Roll'!$C30)+'Rent Roll'!$P30-1),MOD(YEAR(AL$3),'Rent Roll'!$O30)=MOD(YEAR('Rent Roll'!$C30),'Rent Roll'!$O30),MONTH(AL$3)=MONTH('Rent Roll'!$C30)),1,0),0)</f>
        <v>0</v>
      </c>
      <c r="AM188" s="567">
        <f>IFERROR(IF(AND(NOT(YEAR(AM$3)&lt;=YEAR('Rent Roll'!$C30)+'Rent Roll'!$P30-1),MOD(YEAR(AM$3),'Rent Roll'!$O30)=MOD(YEAR('Rent Roll'!$C30),'Rent Roll'!$O30),MONTH(AM$3)=MONTH('Rent Roll'!$C30)),1,0),0)</f>
        <v>0</v>
      </c>
      <c r="AN188" s="567">
        <f>IFERROR(IF(AND(NOT(YEAR(AN$3)&lt;=YEAR('Rent Roll'!$C30)+'Rent Roll'!$P30-1),MOD(YEAR(AN$3),'Rent Roll'!$O30)=MOD(YEAR('Rent Roll'!$C30),'Rent Roll'!$O30),MONTH(AN$3)=MONTH('Rent Roll'!$C30)),1,0),0)</f>
        <v>0</v>
      </c>
      <c r="AO188" s="567">
        <f>IFERROR(IF(AND(NOT(YEAR(AO$3)&lt;=YEAR('Rent Roll'!$C30)+'Rent Roll'!$P30-1),MOD(YEAR(AO$3),'Rent Roll'!$O30)=MOD(YEAR('Rent Roll'!$C30),'Rent Roll'!$O30),MONTH(AO$3)=MONTH('Rent Roll'!$C30)),1,0),0)</f>
        <v>0</v>
      </c>
      <c r="AP188" s="767">
        <f>IFERROR(IF(AND(NOT(YEAR(AP$3)&lt;=YEAR('Rent Roll'!$C30)+'Rent Roll'!$P30-1),MOD(YEAR(AP$3),'Rent Roll'!$O30)=MOD(YEAR('Rent Roll'!$C30),'Rent Roll'!$O30),MONTH(AP$3)=MONTH('Rent Roll'!$C30)),1,0),0)</f>
        <v>0</v>
      </c>
      <c r="AQ188" s="768">
        <f>IFERROR(IF(AND(NOT(YEAR(AQ$3)&lt;=YEAR('Rent Roll'!$C30)+'Rent Roll'!$P30-1),MOD(YEAR(AQ$3),'Rent Roll'!$O30)=MOD(YEAR('Rent Roll'!$C30),'Rent Roll'!$O30),MONTH(AQ$3)=MONTH('Rent Roll'!$C30)),1,0),0)</f>
        <v>0</v>
      </c>
      <c r="AR188" s="567">
        <f>IFERROR(IF(AND(NOT(YEAR(AR$3)&lt;=YEAR('Rent Roll'!$C30)+'Rent Roll'!$P30-1),MOD(YEAR(AR$3),'Rent Roll'!$O30)=MOD(YEAR('Rent Roll'!$C30),'Rent Roll'!$O30),MONTH(AR$3)=MONTH('Rent Roll'!$C30)),1,0),0)</f>
        <v>0</v>
      </c>
      <c r="AS188" s="567">
        <f>IFERROR(IF(AND(NOT(YEAR(AS$3)&lt;=YEAR('Rent Roll'!$C30)+'Rent Roll'!$P30-1),MOD(YEAR(AS$3),'Rent Roll'!$O30)=MOD(YEAR('Rent Roll'!$C30),'Rent Roll'!$O30),MONTH(AS$3)=MONTH('Rent Roll'!$C30)),1,0),0)</f>
        <v>0</v>
      </c>
      <c r="AT188" s="567">
        <f>IFERROR(IF(AND(NOT(YEAR(AT$3)&lt;=YEAR('Rent Roll'!$C30)+'Rent Roll'!$P30-1),MOD(YEAR(AT$3),'Rent Roll'!$O30)=MOD(YEAR('Rent Roll'!$C30),'Rent Roll'!$O30),MONTH(AT$3)=MONTH('Rent Roll'!$C30)),1,0),0)</f>
        <v>0</v>
      </c>
      <c r="AU188" s="567">
        <f>IFERROR(IF(AND(NOT(YEAR(AU$3)&lt;=YEAR('Rent Roll'!$C30)+'Rent Roll'!$P30-1),MOD(YEAR(AU$3),'Rent Roll'!$O30)=MOD(YEAR('Rent Roll'!$C30),'Rent Roll'!$O30),MONTH(AU$3)=MONTH('Rent Roll'!$C30)),1,0),0)</f>
        <v>0</v>
      </c>
      <c r="AV188" s="567">
        <f>IFERROR(IF(AND(NOT(YEAR(AV$3)&lt;=YEAR('Rent Roll'!$C30)+'Rent Roll'!$P30-1),MOD(YEAR(AV$3),'Rent Roll'!$O30)=MOD(YEAR('Rent Roll'!$C30),'Rent Roll'!$O30),MONTH(AV$3)=MONTH('Rent Roll'!$C30)),1,0),0)</f>
        <v>0</v>
      </c>
      <c r="AW188" s="567">
        <f>IFERROR(IF(AND(NOT(YEAR(AW$3)&lt;=YEAR('Rent Roll'!$C30)+'Rent Roll'!$P30-1),MOD(YEAR(AW$3),'Rent Roll'!$O30)=MOD(YEAR('Rent Roll'!$C30),'Rent Roll'!$O30),MONTH(AW$3)=MONTH('Rent Roll'!$C30)),1,0),0)</f>
        <v>0</v>
      </c>
      <c r="AX188" s="567">
        <f>IFERROR(IF(AND(NOT(YEAR(AX$3)&lt;=YEAR('Rent Roll'!$C30)+'Rent Roll'!$P30-1),MOD(YEAR(AX$3),'Rent Roll'!$O30)=MOD(YEAR('Rent Roll'!$C30),'Rent Roll'!$O30),MONTH(AX$3)=MONTH('Rent Roll'!$C30)),1,0),0)</f>
        <v>0</v>
      </c>
      <c r="AY188" s="567">
        <f>IFERROR(IF(AND(NOT(YEAR(AY$3)&lt;=YEAR('Rent Roll'!$C30)+'Rent Roll'!$P30-1),MOD(YEAR(AY$3),'Rent Roll'!$O30)=MOD(YEAR('Rent Roll'!$C30),'Rent Roll'!$O30),MONTH(AY$3)=MONTH('Rent Roll'!$C30)),1,0),0)</f>
        <v>0</v>
      </c>
      <c r="AZ188" s="567">
        <f>IFERROR(IF(AND(NOT(YEAR(AZ$3)&lt;=YEAR('Rent Roll'!$C30)+'Rent Roll'!$P30-1),MOD(YEAR(AZ$3),'Rent Roll'!$O30)=MOD(YEAR('Rent Roll'!$C30),'Rent Roll'!$O30),MONTH(AZ$3)=MONTH('Rent Roll'!$C30)),1,0),0)</f>
        <v>0</v>
      </c>
      <c r="BA188" s="567">
        <f>IFERROR(IF(AND(NOT(YEAR(BA$3)&lt;=YEAR('Rent Roll'!$C30)+'Rent Roll'!$P30-1),MOD(YEAR(BA$3),'Rent Roll'!$O30)=MOD(YEAR('Rent Roll'!$C30),'Rent Roll'!$O30),MONTH(BA$3)=MONTH('Rent Roll'!$C30)),1,0),0)</f>
        <v>0</v>
      </c>
      <c r="BB188" s="767">
        <f>IFERROR(IF(AND(NOT(YEAR(BB$3)&lt;=YEAR('Rent Roll'!$C30)+'Rent Roll'!$P30-1),MOD(YEAR(BB$3),'Rent Roll'!$O30)=MOD(YEAR('Rent Roll'!$C30),'Rent Roll'!$O30),MONTH(BB$3)=MONTH('Rent Roll'!$C30)),1,0),0)</f>
        <v>0</v>
      </c>
      <c r="BC188" s="768">
        <f>IFERROR(IF(AND(NOT(YEAR(BC$3)&lt;=YEAR('Rent Roll'!$C30)+'Rent Roll'!$P30-1),MOD(YEAR(BC$3),'Rent Roll'!$O30)=MOD(YEAR('Rent Roll'!$C30),'Rent Roll'!$O30),MONTH(BC$3)=MONTH('Rent Roll'!$C30)),1,0),0)</f>
        <v>0</v>
      </c>
      <c r="BD188" s="567">
        <f>IFERROR(IF(AND(NOT(YEAR(BD$3)&lt;=YEAR('Rent Roll'!$C30)+'Rent Roll'!$P30-1),MOD(YEAR(BD$3),'Rent Roll'!$O30)=MOD(YEAR('Rent Roll'!$C30),'Rent Roll'!$O30),MONTH(BD$3)=MONTH('Rent Roll'!$C30)),1,0),0)</f>
        <v>0</v>
      </c>
      <c r="BE188" s="567">
        <f>IFERROR(IF(AND(NOT(YEAR(BE$3)&lt;=YEAR('Rent Roll'!$C30)+'Rent Roll'!$P30-1),MOD(YEAR(BE$3),'Rent Roll'!$O30)=MOD(YEAR('Rent Roll'!$C30),'Rent Roll'!$O30),MONTH(BE$3)=MONTH('Rent Roll'!$C30)),1,0),0)</f>
        <v>0</v>
      </c>
      <c r="BF188" s="567">
        <f>IFERROR(IF(AND(NOT(YEAR(BF$3)&lt;=YEAR('Rent Roll'!$C30)+'Rent Roll'!$P30-1),MOD(YEAR(BF$3),'Rent Roll'!$O30)=MOD(YEAR('Rent Roll'!$C30),'Rent Roll'!$O30),MONTH(BF$3)=MONTH('Rent Roll'!$C30)),1,0),0)</f>
        <v>0</v>
      </c>
      <c r="BG188" s="567">
        <f>IFERROR(IF(AND(NOT(YEAR(BG$3)&lt;=YEAR('Rent Roll'!$C30)+'Rent Roll'!$P30-1),MOD(YEAR(BG$3),'Rent Roll'!$O30)=MOD(YEAR('Rent Roll'!$C30),'Rent Roll'!$O30),MONTH(BG$3)=MONTH('Rent Roll'!$C30)),1,0),0)</f>
        <v>0</v>
      </c>
      <c r="BH188" s="567">
        <f>IFERROR(IF(AND(NOT(YEAR(BH$3)&lt;=YEAR('Rent Roll'!$C30)+'Rent Roll'!$P30-1),MOD(YEAR(BH$3),'Rent Roll'!$O30)=MOD(YEAR('Rent Roll'!$C30),'Rent Roll'!$O30),MONTH(BH$3)=MONTH('Rent Roll'!$C30)),1,0),0)</f>
        <v>0</v>
      </c>
      <c r="BI188" s="567">
        <f>IFERROR(IF(AND(NOT(YEAR(BI$3)&lt;=YEAR('Rent Roll'!$C30)+'Rent Roll'!$P30-1),MOD(YEAR(BI$3),'Rent Roll'!$O30)=MOD(YEAR('Rent Roll'!$C30),'Rent Roll'!$O30),MONTH(BI$3)=MONTH('Rent Roll'!$C30)),1,0),0)</f>
        <v>0</v>
      </c>
      <c r="BJ188" s="567">
        <f>IFERROR(IF(AND(NOT(YEAR(BJ$3)&lt;=YEAR('Rent Roll'!$C30)+'Rent Roll'!$P30-1),MOD(YEAR(BJ$3),'Rent Roll'!$O30)=MOD(YEAR('Rent Roll'!$C30),'Rent Roll'!$O30),MONTH(BJ$3)=MONTH('Rent Roll'!$C30)),1,0),0)</f>
        <v>0</v>
      </c>
      <c r="BK188" s="567">
        <f>IFERROR(IF(AND(NOT(YEAR(BK$3)&lt;=YEAR('Rent Roll'!$C30)+'Rent Roll'!$P30-1),MOD(YEAR(BK$3),'Rent Roll'!$O30)=MOD(YEAR('Rent Roll'!$C30),'Rent Roll'!$O30),MONTH(BK$3)=MONTH('Rent Roll'!$C30)),1,0),0)</f>
        <v>0</v>
      </c>
      <c r="BL188" s="567">
        <f>IFERROR(IF(AND(NOT(YEAR(BL$3)&lt;=YEAR('Rent Roll'!$C30)+'Rent Roll'!$P30-1),MOD(YEAR(BL$3),'Rent Roll'!$O30)=MOD(YEAR('Rent Roll'!$C30),'Rent Roll'!$O30),MONTH(BL$3)=MONTH('Rent Roll'!$C30)),1,0),0)</f>
        <v>0</v>
      </c>
      <c r="BM188" s="567">
        <f>IFERROR(IF(AND(NOT(YEAR(BM$3)&lt;=YEAR('Rent Roll'!$C30)+'Rent Roll'!$P30-1),MOD(YEAR(BM$3),'Rent Roll'!$O30)=MOD(YEAR('Rent Roll'!$C30),'Rent Roll'!$O30),MONTH(BM$3)=MONTH('Rent Roll'!$C30)),1,0),0)</f>
        <v>0</v>
      </c>
      <c r="BN188" s="767">
        <f>IFERROR(IF(AND(NOT(YEAR(BN$3)&lt;=YEAR('Rent Roll'!$C30)+'Rent Roll'!$P30-1),MOD(YEAR(BN$3),'Rent Roll'!$O30)=MOD(YEAR('Rent Roll'!$C30),'Rent Roll'!$O30),MONTH(BN$3)=MONTH('Rent Roll'!$C30)),1,0),0)</f>
        <v>0</v>
      </c>
      <c r="BO188" s="768">
        <f>IFERROR(IF(AND(NOT(YEAR(BO$3)&lt;=YEAR('Rent Roll'!$C30)+'Rent Roll'!$P30-1),MOD(YEAR(BO$3),'Rent Roll'!$O30)=MOD(YEAR('Rent Roll'!$C30),'Rent Roll'!$O30),MONTH(BO$3)=MONTH('Rent Roll'!$C30)),1,0),0)</f>
        <v>0</v>
      </c>
      <c r="BP188" s="567">
        <f>IFERROR(IF(AND(NOT(YEAR(BP$3)&lt;=YEAR('Rent Roll'!$C30)+'Rent Roll'!$P30-1),MOD(YEAR(BP$3),'Rent Roll'!$O30)=MOD(YEAR('Rent Roll'!$C30),'Rent Roll'!$O30),MONTH(BP$3)=MONTH('Rent Roll'!$C30)),1,0),0)</f>
        <v>0</v>
      </c>
      <c r="BQ188" s="567">
        <f>IFERROR(IF(AND(NOT(YEAR(BQ$3)&lt;=YEAR('Rent Roll'!$C30)+'Rent Roll'!$P30-1),MOD(YEAR(BQ$3),'Rent Roll'!$O30)=MOD(YEAR('Rent Roll'!$C30),'Rent Roll'!$O30),MONTH(BQ$3)=MONTH('Rent Roll'!$C30)),1,0),0)</f>
        <v>0</v>
      </c>
      <c r="BR188" s="567">
        <f>IFERROR(IF(AND(NOT(YEAR(BR$3)&lt;=YEAR('Rent Roll'!$C30)+'Rent Roll'!$P30-1),MOD(YEAR(BR$3),'Rent Roll'!$O30)=MOD(YEAR('Rent Roll'!$C30),'Rent Roll'!$O30),MONTH(BR$3)=MONTH('Rent Roll'!$C30)),1,0),0)</f>
        <v>0</v>
      </c>
      <c r="BS188" s="567">
        <f>IFERROR(IF(AND(NOT(YEAR(BS$3)&lt;=YEAR('Rent Roll'!$C30)+'Rent Roll'!$P30-1),MOD(YEAR(BS$3),'Rent Roll'!$O30)=MOD(YEAR('Rent Roll'!$C30),'Rent Roll'!$O30),MONTH(BS$3)=MONTH('Rent Roll'!$C30)),1,0),0)</f>
        <v>0</v>
      </c>
      <c r="BT188" s="567">
        <f>IFERROR(IF(AND(NOT(YEAR(BT$3)&lt;=YEAR('Rent Roll'!$C30)+'Rent Roll'!$P30-1),MOD(YEAR(BT$3),'Rent Roll'!$O30)=MOD(YEAR('Rent Roll'!$C30),'Rent Roll'!$O30),MONTH(BT$3)=MONTH('Rent Roll'!$C30)),1,0),0)</f>
        <v>0</v>
      </c>
      <c r="BU188" s="567">
        <f>IFERROR(IF(AND(NOT(YEAR(BU$3)&lt;=YEAR('Rent Roll'!$C30)+'Rent Roll'!$P30-1),MOD(YEAR(BU$3),'Rent Roll'!$O30)=MOD(YEAR('Rent Roll'!$C30),'Rent Roll'!$O30),MONTH(BU$3)=MONTH('Rent Roll'!$C30)),1,0),0)</f>
        <v>0</v>
      </c>
      <c r="BV188" s="567">
        <f>IFERROR(IF(AND(NOT(YEAR(BV$3)&lt;=YEAR('Rent Roll'!$C30)+'Rent Roll'!$P30-1),MOD(YEAR(BV$3),'Rent Roll'!$O30)=MOD(YEAR('Rent Roll'!$C30),'Rent Roll'!$O30),MONTH(BV$3)=MONTH('Rent Roll'!$C30)),1,0),0)</f>
        <v>0</v>
      </c>
      <c r="BW188" s="567">
        <f>IFERROR(IF(AND(NOT(YEAR(BW$3)&lt;=YEAR('Rent Roll'!$C30)+'Rent Roll'!$P30-1),MOD(YEAR(BW$3),'Rent Roll'!$O30)=MOD(YEAR('Rent Roll'!$C30),'Rent Roll'!$O30),MONTH(BW$3)=MONTH('Rent Roll'!$C30)),1,0),0)</f>
        <v>0</v>
      </c>
      <c r="BX188" s="567">
        <f>IFERROR(IF(AND(NOT(YEAR(BX$3)&lt;=YEAR('Rent Roll'!$C30)+'Rent Roll'!$P30-1),MOD(YEAR(BX$3),'Rent Roll'!$O30)=MOD(YEAR('Rent Roll'!$C30),'Rent Roll'!$O30),MONTH(BX$3)=MONTH('Rent Roll'!$C30)),1,0),0)</f>
        <v>0</v>
      </c>
      <c r="BY188" s="567">
        <f>IFERROR(IF(AND(NOT(YEAR(BY$3)&lt;=YEAR('Rent Roll'!$C30)+'Rent Roll'!$P30-1),MOD(YEAR(BY$3),'Rent Roll'!$O30)=MOD(YEAR('Rent Roll'!$C30),'Rent Roll'!$O30),MONTH(BY$3)=MONTH('Rent Roll'!$C30)),1,0),0)</f>
        <v>0</v>
      </c>
      <c r="BZ188" s="767">
        <f>IFERROR(IF(AND(NOT(YEAR(BZ$3)&lt;=YEAR('Rent Roll'!$C30)+'Rent Roll'!$P30-1),MOD(YEAR(BZ$3),'Rent Roll'!$O30)=MOD(YEAR('Rent Roll'!$C30),'Rent Roll'!$O30),MONTH(BZ$3)=MONTH('Rent Roll'!$C30)),1,0),0)</f>
        <v>0</v>
      </c>
      <c r="CA188" s="768">
        <f>IFERROR(IF(AND(NOT(YEAR(CA$3)&lt;=YEAR('Rent Roll'!$C30)+'Rent Roll'!$P30-1),MOD(YEAR(CA$3),'Rent Roll'!$O30)=MOD(YEAR('Rent Roll'!$C30),'Rent Roll'!$O30),MONTH(CA$3)=MONTH('Rent Roll'!$C30)),1,0),0)</f>
        <v>0</v>
      </c>
      <c r="CB188" s="567">
        <f>IFERROR(IF(AND(NOT(YEAR(CB$3)&lt;=YEAR('Rent Roll'!$C30)+'Rent Roll'!$P30-1),MOD(YEAR(CB$3),'Rent Roll'!$O30)=MOD(YEAR('Rent Roll'!$C30),'Rent Roll'!$O30),MONTH(CB$3)=MONTH('Rent Roll'!$C30)),1,0),0)</f>
        <v>0</v>
      </c>
      <c r="CC188" s="567">
        <f>IFERROR(IF(AND(NOT(YEAR(CC$3)&lt;=YEAR('Rent Roll'!$C30)+'Rent Roll'!$P30-1),MOD(YEAR(CC$3),'Rent Roll'!$O30)=MOD(YEAR('Rent Roll'!$C30),'Rent Roll'!$O30),MONTH(CC$3)=MONTH('Rent Roll'!$C30)),1,0),0)</f>
        <v>0</v>
      </c>
      <c r="CD188" s="567">
        <f>IFERROR(IF(AND(NOT(YEAR(CD$3)&lt;=YEAR('Rent Roll'!$C30)+'Rent Roll'!$P30-1),MOD(YEAR(CD$3),'Rent Roll'!$O30)=MOD(YEAR('Rent Roll'!$C30),'Rent Roll'!$O30),MONTH(CD$3)=MONTH('Rent Roll'!$C30)),1,0),0)</f>
        <v>0</v>
      </c>
      <c r="CE188" s="567">
        <f>IFERROR(IF(AND(NOT(YEAR(CE$3)&lt;=YEAR('Rent Roll'!$C30)+'Rent Roll'!$P30-1),MOD(YEAR(CE$3),'Rent Roll'!$O30)=MOD(YEAR('Rent Roll'!$C30),'Rent Roll'!$O30),MONTH(CE$3)=MONTH('Rent Roll'!$C30)),1,0),0)</f>
        <v>0</v>
      </c>
      <c r="CF188" s="567">
        <f>IFERROR(IF(AND(NOT(YEAR(CF$3)&lt;=YEAR('Rent Roll'!$C30)+'Rent Roll'!$P30-1),MOD(YEAR(CF$3),'Rent Roll'!$O30)=MOD(YEAR('Rent Roll'!$C30),'Rent Roll'!$O30),MONTH(CF$3)=MONTH('Rent Roll'!$C30)),1,0),0)</f>
        <v>0</v>
      </c>
      <c r="CG188" s="567">
        <f>IFERROR(IF(AND(NOT(YEAR(CG$3)&lt;=YEAR('Rent Roll'!$C30)+'Rent Roll'!$P30-1),MOD(YEAR(CG$3),'Rent Roll'!$O30)=MOD(YEAR('Rent Roll'!$C30),'Rent Roll'!$O30),MONTH(CG$3)=MONTH('Rent Roll'!$C30)),1,0),0)</f>
        <v>0</v>
      </c>
      <c r="CH188" s="567">
        <f>IFERROR(IF(AND(NOT(YEAR(CH$3)&lt;=YEAR('Rent Roll'!$C30)+'Rent Roll'!$P30-1),MOD(YEAR(CH$3),'Rent Roll'!$O30)=MOD(YEAR('Rent Roll'!$C30),'Rent Roll'!$O30),MONTH(CH$3)=MONTH('Rent Roll'!$C30)),1,0),0)</f>
        <v>0</v>
      </c>
      <c r="CI188" s="567">
        <f>IFERROR(IF(AND(NOT(YEAR(CI$3)&lt;=YEAR('Rent Roll'!$C30)+'Rent Roll'!$P30-1),MOD(YEAR(CI$3),'Rent Roll'!$O30)=MOD(YEAR('Rent Roll'!$C30),'Rent Roll'!$O30),MONTH(CI$3)=MONTH('Rent Roll'!$C30)),1,0),0)</f>
        <v>0</v>
      </c>
      <c r="CJ188" s="567">
        <f>IFERROR(IF(AND(NOT(YEAR(CJ$3)&lt;=YEAR('Rent Roll'!$C30)+'Rent Roll'!$P30-1),MOD(YEAR(CJ$3),'Rent Roll'!$O30)=MOD(YEAR('Rent Roll'!$C30),'Rent Roll'!$O30),MONTH(CJ$3)=MONTH('Rent Roll'!$C30)),1,0),0)</f>
        <v>0</v>
      </c>
      <c r="CK188" s="567">
        <f>IFERROR(IF(AND(NOT(YEAR(CK$3)&lt;=YEAR('Rent Roll'!$C30)+'Rent Roll'!$P30-1),MOD(YEAR(CK$3),'Rent Roll'!$O30)=MOD(YEAR('Rent Roll'!$C30),'Rent Roll'!$O30),MONTH(CK$3)=MONTH('Rent Roll'!$C30)),1,0),0)</f>
        <v>0</v>
      </c>
      <c r="CL188" s="767">
        <f>IFERROR(IF(AND(NOT(YEAR(CL$3)&lt;=YEAR('Rent Roll'!$C30)+'Rent Roll'!$P30-1),MOD(YEAR(CL$3),'Rent Roll'!$O30)=MOD(YEAR('Rent Roll'!$C30),'Rent Roll'!$O30),MONTH(CL$3)=MONTH('Rent Roll'!$C30)),1,0),0)</f>
        <v>0</v>
      </c>
      <c r="CM188" s="768">
        <f>IFERROR(IF(AND(NOT(YEAR(CM$3)&lt;=YEAR('Rent Roll'!$C30)+'Rent Roll'!$P30-1),MOD(YEAR(CM$3),'Rent Roll'!$O30)=MOD(YEAR('Rent Roll'!$C30),'Rent Roll'!$O30),MONTH(CM$3)=MONTH('Rent Roll'!$C30)),1,0),0)</f>
        <v>0</v>
      </c>
      <c r="CN188" s="567">
        <f>IFERROR(IF(AND(NOT(YEAR(CN$3)&lt;=YEAR('Rent Roll'!$C30)+'Rent Roll'!$P30-1),MOD(YEAR(CN$3),'Rent Roll'!$O30)=MOD(YEAR('Rent Roll'!$C30),'Rent Roll'!$O30),MONTH(CN$3)=MONTH('Rent Roll'!$C30)),1,0),0)</f>
        <v>0</v>
      </c>
      <c r="CO188" s="567">
        <f>IFERROR(IF(AND(NOT(YEAR(CO$3)&lt;=YEAR('Rent Roll'!$C30)+'Rent Roll'!$P30-1),MOD(YEAR(CO$3),'Rent Roll'!$O30)=MOD(YEAR('Rent Roll'!$C30),'Rent Roll'!$O30),MONTH(CO$3)=MONTH('Rent Roll'!$C30)),1,0),0)</f>
        <v>0</v>
      </c>
      <c r="CP188" s="567">
        <f>IFERROR(IF(AND(NOT(YEAR(CP$3)&lt;=YEAR('Rent Roll'!$C30)+'Rent Roll'!$P30-1),MOD(YEAR(CP$3),'Rent Roll'!$O30)=MOD(YEAR('Rent Roll'!$C30),'Rent Roll'!$O30),MONTH(CP$3)=MONTH('Rent Roll'!$C30)),1,0),0)</f>
        <v>0</v>
      </c>
      <c r="CQ188" s="567">
        <f>IFERROR(IF(AND(NOT(YEAR(CQ$3)&lt;=YEAR('Rent Roll'!$C30)+'Rent Roll'!$P30-1),MOD(YEAR(CQ$3),'Rent Roll'!$O30)=MOD(YEAR('Rent Roll'!$C30),'Rent Roll'!$O30),MONTH(CQ$3)=MONTH('Rent Roll'!$C30)),1,0),0)</f>
        <v>0</v>
      </c>
      <c r="CR188" s="567">
        <f>IFERROR(IF(AND(NOT(YEAR(CR$3)&lt;=YEAR('Rent Roll'!$C30)+'Rent Roll'!$P30-1),MOD(YEAR(CR$3),'Rent Roll'!$O30)=MOD(YEAR('Rent Roll'!$C30),'Rent Roll'!$O30),MONTH(CR$3)=MONTH('Rent Roll'!$C30)),1,0),0)</f>
        <v>0</v>
      </c>
      <c r="CS188" s="567">
        <f>IFERROR(IF(AND(NOT(YEAR(CS$3)&lt;=YEAR('Rent Roll'!$C30)+'Rent Roll'!$P30-1),MOD(YEAR(CS$3),'Rent Roll'!$O30)=MOD(YEAR('Rent Roll'!$C30),'Rent Roll'!$O30),MONTH(CS$3)=MONTH('Rent Roll'!$C30)),1,0),0)</f>
        <v>0</v>
      </c>
      <c r="CT188" s="567">
        <f>IFERROR(IF(AND(NOT(YEAR(CT$3)&lt;=YEAR('Rent Roll'!$C30)+'Rent Roll'!$P30-1),MOD(YEAR(CT$3),'Rent Roll'!$O30)=MOD(YEAR('Rent Roll'!$C30),'Rent Roll'!$O30),MONTH(CT$3)=MONTH('Rent Roll'!$C30)),1,0),0)</f>
        <v>0</v>
      </c>
      <c r="CU188" s="567">
        <f>IFERROR(IF(AND(NOT(YEAR(CU$3)&lt;=YEAR('Rent Roll'!$C30)+'Rent Roll'!$P30-1),MOD(YEAR(CU$3),'Rent Roll'!$O30)=MOD(YEAR('Rent Roll'!$C30),'Rent Roll'!$O30),MONTH(CU$3)=MONTH('Rent Roll'!$C30)),1,0),0)</f>
        <v>0</v>
      </c>
      <c r="CV188" s="567">
        <f>IFERROR(IF(AND(NOT(YEAR(CV$3)&lt;=YEAR('Rent Roll'!$C30)+'Rent Roll'!$P30-1),MOD(YEAR(CV$3),'Rent Roll'!$O30)=MOD(YEAR('Rent Roll'!$C30),'Rent Roll'!$O30),MONTH(CV$3)=MONTH('Rent Roll'!$C30)),1,0),0)</f>
        <v>0</v>
      </c>
      <c r="CW188" s="567">
        <f>IFERROR(IF(AND(NOT(YEAR(CW$3)&lt;=YEAR('Rent Roll'!$C30)+'Rent Roll'!$P30-1),MOD(YEAR(CW$3),'Rent Roll'!$O30)=MOD(YEAR('Rent Roll'!$C30),'Rent Roll'!$O30),MONTH(CW$3)=MONTH('Rent Roll'!$C30)),1,0),0)</f>
        <v>0</v>
      </c>
      <c r="CX188" s="767">
        <f>IFERROR(IF(AND(NOT(YEAR(CX$3)&lt;=YEAR('Rent Roll'!$C30)+'Rent Roll'!$P30-1),MOD(YEAR(CX$3),'Rent Roll'!$O30)=MOD(YEAR('Rent Roll'!$C30),'Rent Roll'!$O30),MONTH(CX$3)=MONTH('Rent Roll'!$C30)),1,0),0)</f>
        <v>0</v>
      </c>
      <c r="CY188" s="768">
        <f>IFERROR(IF(AND(NOT(YEAR(CY$3)&lt;=YEAR('Rent Roll'!$C30)+'Rent Roll'!$P30-1),MOD(YEAR(CY$3),'Rent Roll'!$O30)=MOD(YEAR('Rent Roll'!$C30),'Rent Roll'!$O30),MONTH(CY$3)=MONTH('Rent Roll'!$C30)),1,0),0)</f>
        <v>0</v>
      </c>
      <c r="CZ188" s="567">
        <f>IFERROR(IF(AND(NOT(YEAR(CZ$3)&lt;=YEAR('Rent Roll'!$C30)+'Rent Roll'!$P30-1),MOD(YEAR(CZ$3),'Rent Roll'!$O30)=MOD(YEAR('Rent Roll'!$C30),'Rent Roll'!$O30),MONTH(CZ$3)=MONTH('Rent Roll'!$C30)),1,0),0)</f>
        <v>0</v>
      </c>
      <c r="DA188" s="567">
        <f>IFERROR(IF(AND(NOT(YEAR(DA$3)&lt;=YEAR('Rent Roll'!$C30)+'Rent Roll'!$P30-1),MOD(YEAR(DA$3),'Rent Roll'!$O30)=MOD(YEAR('Rent Roll'!$C30),'Rent Roll'!$O30),MONTH(DA$3)=MONTH('Rent Roll'!$C30)),1,0),0)</f>
        <v>0</v>
      </c>
      <c r="DB188" s="567">
        <f>IFERROR(IF(AND(NOT(YEAR(DB$3)&lt;=YEAR('Rent Roll'!$C30)+'Rent Roll'!$P30-1),MOD(YEAR(DB$3),'Rent Roll'!$O30)=MOD(YEAR('Rent Roll'!$C30),'Rent Roll'!$O30),MONTH(DB$3)=MONTH('Rent Roll'!$C30)),1,0),0)</f>
        <v>0</v>
      </c>
      <c r="DC188" s="567">
        <f>IFERROR(IF(AND(NOT(YEAR(DC$3)&lt;=YEAR('Rent Roll'!$C30)+'Rent Roll'!$P30-1),MOD(YEAR(DC$3),'Rent Roll'!$O30)=MOD(YEAR('Rent Roll'!$C30),'Rent Roll'!$O30),MONTH(DC$3)=MONTH('Rent Roll'!$C30)),1,0),0)</f>
        <v>0</v>
      </c>
      <c r="DD188" s="567">
        <f>IFERROR(IF(AND(NOT(YEAR(DD$3)&lt;=YEAR('Rent Roll'!$C30)+'Rent Roll'!$P30-1),MOD(YEAR(DD$3),'Rent Roll'!$O30)=MOD(YEAR('Rent Roll'!$C30),'Rent Roll'!$O30),MONTH(DD$3)=MONTH('Rent Roll'!$C30)),1,0),0)</f>
        <v>0</v>
      </c>
      <c r="DE188" s="567">
        <f>IFERROR(IF(AND(NOT(YEAR(DE$3)&lt;=YEAR('Rent Roll'!$C30)+'Rent Roll'!$P30-1),MOD(YEAR(DE$3),'Rent Roll'!$O30)=MOD(YEAR('Rent Roll'!$C30),'Rent Roll'!$O30),MONTH(DE$3)=MONTH('Rent Roll'!$C30)),1,0),0)</f>
        <v>0</v>
      </c>
      <c r="DF188" s="567">
        <f>IFERROR(IF(AND(NOT(YEAR(DF$3)&lt;=YEAR('Rent Roll'!$C30)+'Rent Roll'!$P30-1),MOD(YEAR(DF$3),'Rent Roll'!$O30)=MOD(YEAR('Rent Roll'!$C30),'Rent Roll'!$O30),MONTH(DF$3)=MONTH('Rent Roll'!$C30)),1,0),0)</f>
        <v>0</v>
      </c>
      <c r="DG188" s="567">
        <f>IFERROR(IF(AND(NOT(YEAR(DG$3)&lt;=YEAR('Rent Roll'!$C30)+'Rent Roll'!$P30-1),MOD(YEAR(DG$3),'Rent Roll'!$O30)=MOD(YEAR('Rent Roll'!$C30),'Rent Roll'!$O30),MONTH(DG$3)=MONTH('Rent Roll'!$C30)),1,0),0)</f>
        <v>0</v>
      </c>
      <c r="DH188" s="567">
        <f>IFERROR(IF(AND(NOT(YEAR(DH$3)&lt;=YEAR('Rent Roll'!$C30)+'Rent Roll'!$P30-1),MOD(YEAR(DH$3),'Rent Roll'!$O30)=MOD(YEAR('Rent Roll'!$C30),'Rent Roll'!$O30),MONTH(DH$3)=MONTH('Rent Roll'!$C30)),1,0),0)</f>
        <v>0</v>
      </c>
      <c r="DI188" s="567">
        <f>IFERROR(IF(AND(NOT(YEAR(DI$3)&lt;=YEAR('Rent Roll'!$C30)+'Rent Roll'!$P30-1),MOD(YEAR(DI$3),'Rent Roll'!$O30)=MOD(YEAR('Rent Roll'!$C30),'Rent Roll'!$O30),MONTH(DI$3)=MONTH('Rent Roll'!$C30)),1,0),0)</f>
        <v>0</v>
      </c>
      <c r="DJ188" s="767">
        <f>IFERROR(IF(AND(NOT(YEAR(DJ$3)&lt;=YEAR('Rent Roll'!$C30)+'Rent Roll'!$P30-1),MOD(YEAR(DJ$3),'Rent Roll'!$O30)=MOD(YEAR('Rent Roll'!$C30),'Rent Roll'!$O30),MONTH(DJ$3)=MONTH('Rent Roll'!$C30)),1,0),0)</f>
        <v>0</v>
      </c>
      <c r="DK188" s="768">
        <f>IFERROR(IF(AND(NOT(YEAR(DK$3)&lt;=YEAR('Rent Roll'!$C30)+'Rent Roll'!$P30-1),MOD(YEAR(DK$3),'Rent Roll'!$O30)=MOD(YEAR('Rent Roll'!$C30),'Rent Roll'!$O30),MONTH(DK$3)=MONTH('Rent Roll'!$C30)),1,0),0)</f>
        <v>0</v>
      </c>
      <c r="DL188" s="567">
        <f>IFERROR(IF(AND(NOT(YEAR(DL$3)&lt;=YEAR('Rent Roll'!$C30)+'Rent Roll'!$P30-1),MOD(YEAR(DL$3),'Rent Roll'!$O30)=MOD(YEAR('Rent Roll'!$C30),'Rent Roll'!$O30),MONTH(DL$3)=MONTH('Rent Roll'!$C30)),1,0),0)</f>
        <v>0</v>
      </c>
      <c r="DM188" s="567">
        <f>IFERROR(IF(AND(NOT(YEAR(DM$3)&lt;=YEAR('Rent Roll'!$C30)+'Rent Roll'!$P30-1),MOD(YEAR(DM$3),'Rent Roll'!$O30)=MOD(YEAR('Rent Roll'!$C30),'Rent Roll'!$O30),MONTH(DM$3)=MONTH('Rent Roll'!$C30)),1,0),0)</f>
        <v>0</v>
      </c>
      <c r="DN188" s="567">
        <f>IFERROR(IF(AND(NOT(YEAR(DN$3)&lt;=YEAR('Rent Roll'!$C30)+'Rent Roll'!$P30-1),MOD(YEAR(DN$3),'Rent Roll'!$O30)=MOD(YEAR('Rent Roll'!$C30),'Rent Roll'!$O30),MONTH(DN$3)=MONTH('Rent Roll'!$C30)),1,0),0)</f>
        <v>0</v>
      </c>
      <c r="DO188" s="567">
        <f>IFERROR(IF(AND(NOT(YEAR(DO$3)&lt;=YEAR('Rent Roll'!$C30)+'Rent Roll'!$P30-1),MOD(YEAR(DO$3),'Rent Roll'!$O30)=MOD(YEAR('Rent Roll'!$C30),'Rent Roll'!$O30),MONTH(DO$3)=MONTH('Rent Roll'!$C30)),1,0),0)</f>
        <v>0</v>
      </c>
      <c r="DP188" s="567">
        <f>IFERROR(IF(AND(NOT(YEAR(DP$3)&lt;=YEAR('Rent Roll'!$C30)+'Rent Roll'!$P30-1),MOD(YEAR(DP$3),'Rent Roll'!$O30)=MOD(YEAR('Rent Roll'!$C30),'Rent Roll'!$O30),MONTH(DP$3)=MONTH('Rent Roll'!$C30)),1,0),0)</f>
        <v>0</v>
      </c>
      <c r="DQ188" s="567">
        <f>IFERROR(IF(AND(NOT(YEAR(DQ$3)&lt;=YEAR('Rent Roll'!$C30)+'Rent Roll'!$P30-1),MOD(YEAR(DQ$3),'Rent Roll'!$O30)=MOD(YEAR('Rent Roll'!$C30),'Rent Roll'!$O30),MONTH(DQ$3)=MONTH('Rent Roll'!$C30)),1,0),0)</f>
        <v>0</v>
      </c>
      <c r="DR188" s="567">
        <f>IFERROR(IF(AND(NOT(YEAR(DR$3)&lt;=YEAR('Rent Roll'!$C30)+'Rent Roll'!$P30-1),MOD(YEAR(DR$3),'Rent Roll'!$O30)=MOD(YEAR('Rent Roll'!$C30),'Rent Roll'!$O30),MONTH(DR$3)=MONTH('Rent Roll'!$C30)),1,0),0)</f>
        <v>0</v>
      </c>
      <c r="DS188" s="567">
        <f>IFERROR(IF(AND(NOT(YEAR(DS$3)&lt;=YEAR('Rent Roll'!$C30)+'Rent Roll'!$P30-1),MOD(YEAR(DS$3),'Rent Roll'!$O30)=MOD(YEAR('Rent Roll'!$C30),'Rent Roll'!$O30),MONTH(DS$3)=MONTH('Rent Roll'!$C30)),1,0),0)</f>
        <v>0</v>
      </c>
      <c r="DT188" s="567">
        <f>IFERROR(IF(AND(NOT(YEAR(DT$3)&lt;=YEAR('Rent Roll'!$C30)+'Rent Roll'!$P30-1),MOD(YEAR(DT$3),'Rent Roll'!$O30)=MOD(YEAR('Rent Roll'!$C30),'Rent Roll'!$O30),MONTH(DT$3)=MONTH('Rent Roll'!$C30)),1,0),0)</f>
        <v>0</v>
      </c>
      <c r="DU188" s="567">
        <f>IFERROR(IF(AND(NOT(YEAR(DU$3)&lt;=YEAR('Rent Roll'!$C30)+'Rent Roll'!$P30-1),MOD(YEAR(DU$3),'Rent Roll'!$O30)=MOD(YEAR('Rent Roll'!$C30),'Rent Roll'!$O30),MONTH(DU$3)=MONTH('Rent Roll'!$C30)),1,0),0)</f>
        <v>0</v>
      </c>
      <c r="DV188" s="567">
        <f>IFERROR(IF(AND(NOT(YEAR(DV$3)&lt;=YEAR('Rent Roll'!$C30)+'Rent Roll'!$P30-1),MOD(YEAR(DV$3),'Rent Roll'!$O30)=MOD(YEAR('Rent Roll'!$C30),'Rent Roll'!$O30),MONTH(DV$3)=MONTH('Rent Roll'!$C30)),1,0),0)</f>
        <v>0</v>
      </c>
    </row>
    <row r="189" spans="1:126" s="568" customFormat="1" ht="12" customHeight="1" outlineLevel="1" x14ac:dyDescent="0.4">
      <c r="A189" s="732"/>
      <c r="B189" s="564">
        <f>'Rent Roll'!$B31</f>
        <v>0</v>
      </c>
      <c r="C189" s="566"/>
      <c r="D189" s="566"/>
      <c r="E189" s="566"/>
      <c r="F189" s="778">
        <f>IFERROR(IF(AND(NOT(YEAR(F$3)&lt;=YEAR('Rent Roll'!$C31)+'Rent Roll'!$P31-1),MOD(YEAR(F$3),'Rent Roll'!$O31)=MOD(YEAR('Rent Roll'!$C31),'Rent Roll'!$O31),MONTH(F$3)=MONTH('Rent Roll'!$C31)),1,0),0)</f>
        <v>0</v>
      </c>
      <c r="G189" s="768">
        <f>IFERROR(IF(AND(NOT(YEAR(G$3)&lt;=YEAR('Rent Roll'!$C31)+'Rent Roll'!$P31-1),MOD(YEAR(G$3),'Rent Roll'!$O31)=MOD(YEAR('Rent Roll'!$C31),'Rent Roll'!$O31),MONTH(G$3)=MONTH('Rent Roll'!$C31)),1,0),0)</f>
        <v>0</v>
      </c>
      <c r="H189" s="567">
        <f>IFERROR(IF(AND(NOT(YEAR(H$3)&lt;=YEAR('Rent Roll'!$C31)+'Rent Roll'!$P31-1),MOD(YEAR(H$3),'Rent Roll'!$O31)=MOD(YEAR('Rent Roll'!$C31),'Rent Roll'!$O31),MONTH(H$3)=MONTH('Rent Roll'!$C31)),1,0),0)</f>
        <v>0</v>
      </c>
      <c r="I189" s="567">
        <f>IFERROR(IF(AND(NOT(YEAR(I$3)&lt;=YEAR('Rent Roll'!$C31)+'Rent Roll'!$P31-1),MOD(YEAR(I$3),'Rent Roll'!$O31)=MOD(YEAR('Rent Roll'!$C31),'Rent Roll'!$O31),MONTH(I$3)=MONTH('Rent Roll'!$C31)),1,0),0)</f>
        <v>0</v>
      </c>
      <c r="J189" s="567">
        <f>IFERROR(IF(AND(NOT(YEAR(J$3)&lt;=YEAR('Rent Roll'!$C31)+'Rent Roll'!$P31-1),MOD(YEAR(J$3),'Rent Roll'!$O31)=MOD(YEAR('Rent Roll'!$C31),'Rent Roll'!$O31),MONTH(J$3)=MONTH('Rent Roll'!$C31)),1,0),0)</f>
        <v>0</v>
      </c>
      <c r="K189" s="567">
        <f>IFERROR(IF(AND(NOT(YEAR(K$3)&lt;=YEAR('Rent Roll'!$C31)+'Rent Roll'!$P31-1),MOD(YEAR(K$3),'Rent Roll'!$O31)=MOD(YEAR('Rent Roll'!$C31),'Rent Roll'!$O31),MONTH(K$3)=MONTH('Rent Roll'!$C31)),1,0),0)</f>
        <v>0</v>
      </c>
      <c r="L189" s="567">
        <f>IFERROR(IF(AND(NOT(YEAR(L$3)&lt;=YEAR('Rent Roll'!$C31)+'Rent Roll'!$P31-1),MOD(YEAR(L$3),'Rent Roll'!$O31)=MOD(YEAR('Rent Roll'!$C31),'Rent Roll'!$O31),MONTH(L$3)=MONTH('Rent Roll'!$C31)),1,0),0)</f>
        <v>0</v>
      </c>
      <c r="M189" s="567">
        <f>IFERROR(IF(AND(NOT(YEAR(M$3)&lt;=YEAR('Rent Roll'!$C31)+'Rent Roll'!$P31-1),MOD(YEAR(M$3),'Rent Roll'!$O31)=MOD(YEAR('Rent Roll'!$C31),'Rent Roll'!$O31),MONTH(M$3)=MONTH('Rent Roll'!$C31)),1,0),0)</f>
        <v>0</v>
      </c>
      <c r="N189" s="567">
        <f>IFERROR(IF(AND(NOT(YEAR(N$3)&lt;=YEAR('Rent Roll'!$C31)+'Rent Roll'!$P31-1),MOD(YEAR(N$3),'Rent Roll'!$O31)=MOD(YEAR('Rent Roll'!$C31),'Rent Roll'!$O31),MONTH(N$3)=MONTH('Rent Roll'!$C31)),1,0),0)</f>
        <v>0</v>
      </c>
      <c r="O189" s="567">
        <f>IFERROR(IF(AND(NOT(YEAR(O$3)&lt;=YEAR('Rent Roll'!$C31)+'Rent Roll'!$P31-1),MOD(YEAR(O$3),'Rent Roll'!$O31)=MOD(YEAR('Rent Roll'!$C31),'Rent Roll'!$O31),MONTH(O$3)=MONTH('Rent Roll'!$C31)),1,0),0)</f>
        <v>0</v>
      </c>
      <c r="P189" s="567">
        <f>IFERROR(IF(AND(NOT(YEAR(P$3)&lt;=YEAR('Rent Roll'!$C31)+'Rent Roll'!$P31-1),MOD(YEAR(P$3),'Rent Roll'!$O31)=MOD(YEAR('Rent Roll'!$C31),'Rent Roll'!$O31),MONTH(P$3)=MONTH('Rent Roll'!$C31)),1,0),0)</f>
        <v>0</v>
      </c>
      <c r="Q189" s="567">
        <f>IFERROR(IF(AND(NOT(YEAR(Q$3)&lt;=YEAR('Rent Roll'!$C31)+'Rent Roll'!$P31-1),MOD(YEAR(Q$3),'Rent Roll'!$O31)=MOD(YEAR('Rent Roll'!$C31),'Rent Roll'!$O31),MONTH(Q$3)=MONTH('Rent Roll'!$C31)),1,0),0)</f>
        <v>0</v>
      </c>
      <c r="R189" s="767">
        <f>IFERROR(IF(AND(NOT(YEAR(R$3)&lt;=YEAR('Rent Roll'!$C31)+'Rent Roll'!$P31-1),MOD(YEAR(R$3),'Rent Roll'!$O31)=MOD(YEAR('Rent Roll'!$C31),'Rent Roll'!$O31),MONTH(R$3)=MONTH('Rent Roll'!$C31)),1,0),0)</f>
        <v>0</v>
      </c>
      <c r="S189" s="768">
        <f>IFERROR(IF(AND(NOT(YEAR(S$3)&lt;=YEAR('Rent Roll'!$C31)+'Rent Roll'!$P31-1),MOD(YEAR(S$3),'Rent Roll'!$O31)=MOD(YEAR('Rent Roll'!$C31),'Rent Roll'!$O31),MONTH(S$3)=MONTH('Rent Roll'!$C31)),1,0),0)</f>
        <v>0</v>
      </c>
      <c r="T189" s="567">
        <f>IFERROR(IF(AND(NOT(YEAR(T$3)&lt;=YEAR('Rent Roll'!$C31)+'Rent Roll'!$P31-1),MOD(YEAR(T$3),'Rent Roll'!$O31)=MOD(YEAR('Rent Roll'!$C31),'Rent Roll'!$O31),MONTH(T$3)=MONTH('Rent Roll'!$C31)),1,0),0)</f>
        <v>0</v>
      </c>
      <c r="U189" s="567">
        <f>IFERROR(IF(AND(NOT(YEAR(U$3)&lt;=YEAR('Rent Roll'!$C31)+'Rent Roll'!$P31-1),MOD(YEAR(U$3),'Rent Roll'!$O31)=MOD(YEAR('Rent Roll'!$C31),'Rent Roll'!$O31),MONTH(U$3)=MONTH('Rent Roll'!$C31)),1,0),0)</f>
        <v>0</v>
      </c>
      <c r="V189" s="567">
        <f>IFERROR(IF(AND(NOT(YEAR(V$3)&lt;=YEAR('Rent Roll'!$C31)+'Rent Roll'!$P31-1),MOD(YEAR(V$3),'Rent Roll'!$O31)=MOD(YEAR('Rent Roll'!$C31),'Rent Roll'!$O31),MONTH(V$3)=MONTH('Rent Roll'!$C31)),1,0),0)</f>
        <v>0</v>
      </c>
      <c r="W189" s="567">
        <f>IFERROR(IF(AND(NOT(YEAR(W$3)&lt;=YEAR('Rent Roll'!$C31)+'Rent Roll'!$P31-1),MOD(YEAR(W$3),'Rent Roll'!$O31)=MOD(YEAR('Rent Roll'!$C31),'Rent Roll'!$O31),MONTH(W$3)=MONTH('Rent Roll'!$C31)),1,0),0)</f>
        <v>0</v>
      </c>
      <c r="X189" s="567">
        <f>IFERROR(IF(AND(NOT(YEAR(X$3)&lt;=YEAR('Rent Roll'!$C31)+'Rent Roll'!$P31-1),MOD(YEAR(X$3),'Rent Roll'!$O31)=MOD(YEAR('Rent Roll'!$C31),'Rent Roll'!$O31),MONTH(X$3)=MONTH('Rent Roll'!$C31)),1,0),0)</f>
        <v>0</v>
      </c>
      <c r="Y189" s="567">
        <f>IFERROR(IF(AND(NOT(YEAR(Y$3)&lt;=YEAR('Rent Roll'!$C31)+'Rent Roll'!$P31-1),MOD(YEAR(Y$3),'Rent Roll'!$O31)=MOD(YEAR('Rent Roll'!$C31),'Rent Roll'!$O31),MONTH(Y$3)=MONTH('Rent Roll'!$C31)),1,0),0)</f>
        <v>0</v>
      </c>
      <c r="Z189" s="567">
        <f>IFERROR(IF(AND(NOT(YEAR(Z$3)&lt;=YEAR('Rent Roll'!$C31)+'Rent Roll'!$P31-1),MOD(YEAR(Z$3),'Rent Roll'!$O31)=MOD(YEAR('Rent Roll'!$C31),'Rent Roll'!$O31),MONTH(Z$3)=MONTH('Rent Roll'!$C31)),1,0),0)</f>
        <v>0</v>
      </c>
      <c r="AA189" s="567">
        <f>IFERROR(IF(AND(NOT(YEAR(AA$3)&lt;=YEAR('Rent Roll'!$C31)+'Rent Roll'!$P31-1),MOD(YEAR(AA$3),'Rent Roll'!$O31)=MOD(YEAR('Rent Roll'!$C31),'Rent Roll'!$O31),MONTH(AA$3)=MONTH('Rent Roll'!$C31)),1,0),0)</f>
        <v>0</v>
      </c>
      <c r="AB189" s="567">
        <f>IFERROR(IF(AND(NOT(YEAR(AB$3)&lt;=YEAR('Rent Roll'!$C31)+'Rent Roll'!$P31-1),MOD(YEAR(AB$3),'Rent Roll'!$O31)=MOD(YEAR('Rent Roll'!$C31),'Rent Roll'!$O31),MONTH(AB$3)=MONTH('Rent Roll'!$C31)),1,0),0)</f>
        <v>0</v>
      </c>
      <c r="AC189" s="567">
        <f>IFERROR(IF(AND(NOT(YEAR(AC$3)&lt;=YEAR('Rent Roll'!$C31)+'Rent Roll'!$P31-1),MOD(YEAR(AC$3),'Rent Roll'!$O31)=MOD(YEAR('Rent Roll'!$C31),'Rent Roll'!$O31),MONTH(AC$3)=MONTH('Rent Roll'!$C31)),1,0),0)</f>
        <v>0</v>
      </c>
      <c r="AD189" s="767">
        <f>IFERROR(IF(AND(NOT(YEAR(AD$3)&lt;=YEAR('Rent Roll'!$C31)+'Rent Roll'!$P31-1),MOD(YEAR(AD$3),'Rent Roll'!$O31)=MOD(YEAR('Rent Roll'!$C31),'Rent Roll'!$O31),MONTH(AD$3)=MONTH('Rent Roll'!$C31)),1,0),0)</f>
        <v>0</v>
      </c>
      <c r="AE189" s="768">
        <f>IFERROR(IF(AND(NOT(YEAR(AE$3)&lt;=YEAR('Rent Roll'!$C31)+'Rent Roll'!$P31-1),MOD(YEAR(AE$3),'Rent Roll'!$O31)=MOD(YEAR('Rent Roll'!$C31),'Rent Roll'!$O31),MONTH(AE$3)=MONTH('Rent Roll'!$C31)),1,0),0)</f>
        <v>0</v>
      </c>
      <c r="AF189" s="567">
        <f>IFERROR(IF(AND(NOT(YEAR(AF$3)&lt;=YEAR('Rent Roll'!$C31)+'Rent Roll'!$P31-1),MOD(YEAR(AF$3),'Rent Roll'!$O31)=MOD(YEAR('Rent Roll'!$C31),'Rent Roll'!$O31),MONTH(AF$3)=MONTH('Rent Roll'!$C31)),1,0),0)</f>
        <v>0</v>
      </c>
      <c r="AG189" s="567">
        <f>IFERROR(IF(AND(NOT(YEAR(AG$3)&lt;=YEAR('Rent Roll'!$C31)+'Rent Roll'!$P31-1),MOD(YEAR(AG$3),'Rent Roll'!$O31)=MOD(YEAR('Rent Roll'!$C31),'Rent Roll'!$O31),MONTH(AG$3)=MONTH('Rent Roll'!$C31)),1,0),0)</f>
        <v>0</v>
      </c>
      <c r="AH189" s="567">
        <f>IFERROR(IF(AND(NOT(YEAR(AH$3)&lt;=YEAR('Rent Roll'!$C31)+'Rent Roll'!$P31-1),MOD(YEAR(AH$3),'Rent Roll'!$O31)=MOD(YEAR('Rent Roll'!$C31),'Rent Roll'!$O31),MONTH(AH$3)=MONTH('Rent Roll'!$C31)),1,0),0)</f>
        <v>0</v>
      </c>
      <c r="AI189" s="567">
        <f>IFERROR(IF(AND(NOT(YEAR(AI$3)&lt;=YEAR('Rent Roll'!$C31)+'Rent Roll'!$P31-1),MOD(YEAR(AI$3),'Rent Roll'!$O31)=MOD(YEAR('Rent Roll'!$C31),'Rent Roll'!$O31),MONTH(AI$3)=MONTH('Rent Roll'!$C31)),1,0),0)</f>
        <v>0</v>
      </c>
      <c r="AJ189" s="567">
        <f>IFERROR(IF(AND(NOT(YEAR(AJ$3)&lt;=YEAR('Rent Roll'!$C31)+'Rent Roll'!$P31-1),MOD(YEAR(AJ$3),'Rent Roll'!$O31)=MOD(YEAR('Rent Roll'!$C31),'Rent Roll'!$O31),MONTH(AJ$3)=MONTH('Rent Roll'!$C31)),1,0),0)</f>
        <v>0</v>
      </c>
      <c r="AK189" s="567">
        <f>IFERROR(IF(AND(NOT(YEAR(AK$3)&lt;=YEAR('Rent Roll'!$C31)+'Rent Roll'!$P31-1),MOD(YEAR(AK$3),'Rent Roll'!$O31)=MOD(YEAR('Rent Roll'!$C31),'Rent Roll'!$O31),MONTH(AK$3)=MONTH('Rent Roll'!$C31)),1,0),0)</f>
        <v>0</v>
      </c>
      <c r="AL189" s="567">
        <f>IFERROR(IF(AND(NOT(YEAR(AL$3)&lt;=YEAR('Rent Roll'!$C31)+'Rent Roll'!$P31-1),MOD(YEAR(AL$3),'Rent Roll'!$O31)=MOD(YEAR('Rent Roll'!$C31),'Rent Roll'!$O31),MONTH(AL$3)=MONTH('Rent Roll'!$C31)),1,0),0)</f>
        <v>0</v>
      </c>
      <c r="AM189" s="567">
        <f>IFERROR(IF(AND(NOT(YEAR(AM$3)&lt;=YEAR('Rent Roll'!$C31)+'Rent Roll'!$P31-1),MOD(YEAR(AM$3),'Rent Roll'!$O31)=MOD(YEAR('Rent Roll'!$C31),'Rent Roll'!$O31),MONTH(AM$3)=MONTH('Rent Roll'!$C31)),1,0),0)</f>
        <v>0</v>
      </c>
      <c r="AN189" s="567">
        <f>IFERROR(IF(AND(NOT(YEAR(AN$3)&lt;=YEAR('Rent Roll'!$C31)+'Rent Roll'!$P31-1),MOD(YEAR(AN$3),'Rent Roll'!$O31)=MOD(YEAR('Rent Roll'!$C31),'Rent Roll'!$O31),MONTH(AN$3)=MONTH('Rent Roll'!$C31)),1,0),0)</f>
        <v>0</v>
      </c>
      <c r="AO189" s="567">
        <f>IFERROR(IF(AND(NOT(YEAR(AO$3)&lt;=YEAR('Rent Roll'!$C31)+'Rent Roll'!$P31-1),MOD(YEAR(AO$3),'Rent Roll'!$O31)=MOD(YEAR('Rent Roll'!$C31),'Rent Roll'!$O31),MONTH(AO$3)=MONTH('Rent Roll'!$C31)),1,0),0)</f>
        <v>0</v>
      </c>
      <c r="AP189" s="767">
        <f>IFERROR(IF(AND(NOT(YEAR(AP$3)&lt;=YEAR('Rent Roll'!$C31)+'Rent Roll'!$P31-1),MOD(YEAR(AP$3),'Rent Roll'!$O31)=MOD(YEAR('Rent Roll'!$C31),'Rent Roll'!$O31),MONTH(AP$3)=MONTH('Rent Roll'!$C31)),1,0),0)</f>
        <v>0</v>
      </c>
      <c r="AQ189" s="768">
        <f>IFERROR(IF(AND(NOT(YEAR(AQ$3)&lt;=YEAR('Rent Roll'!$C31)+'Rent Roll'!$P31-1),MOD(YEAR(AQ$3),'Rent Roll'!$O31)=MOD(YEAR('Rent Roll'!$C31),'Rent Roll'!$O31),MONTH(AQ$3)=MONTH('Rent Roll'!$C31)),1,0),0)</f>
        <v>0</v>
      </c>
      <c r="AR189" s="567">
        <f>IFERROR(IF(AND(NOT(YEAR(AR$3)&lt;=YEAR('Rent Roll'!$C31)+'Rent Roll'!$P31-1),MOD(YEAR(AR$3),'Rent Roll'!$O31)=MOD(YEAR('Rent Roll'!$C31),'Rent Roll'!$O31),MONTH(AR$3)=MONTH('Rent Roll'!$C31)),1,0),0)</f>
        <v>0</v>
      </c>
      <c r="AS189" s="567">
        <f>IFERROR(IF(AND(NOT(YEAR(AS$3)&lt;=YEAR('Rent Roll'!$C31)+'Rent Roll'!$P31-1),MOD(YEAR(AS$3),'Rent Roll'!$O31)=MOD(YEAR('Rent Roll'!$C31),'Rent Roll'!$O31),MONTH(AS$3)=MONTH('Rent Roll'!$C31)),1,0),0)</f>
        <v>0</v>
      </c>
      <c r="AT189" s="567">
        <f>IFERROR(IF(AND(NOT(YEAR(AT$3)&lt;=YEAR('Rent Roll'!$C31)+'Rent Roll'!$P31-1),MOD(YEAR(AT$3),'Rent Roll'!$O31)=MOD(YEAR('Rent Roll'!$C31),'Rent Roll'!$O31),MONTH(AT$3)=MONTH('Rent Roll'!$C31)),1,0),0)</f>
        <v>0</v>
      </c>
      <c r="AU189" s="567">
        <f>IFERROR(IF(AND(NOT(YEAR(AU$3)&lt;=YEAR('Rent Roll'!$C31)+'Rent Roll'!$P31-1),MOD(YEAR(AU$3),'Rent Roll'!$O31)=MOD(YEAR('Rent Roll'!$C31),'Rent Roll'!$O31),MONTH(AU$3)=MONTH('Rent Roll'!$C31)),1,0),0)</f>
        <v>0</v>
      </c>
      <c r="AV189" s="567">
        <f>IFERROR(IF(AND(NOT(YEAR(AV$3)&lt;=YEAR('Rent Roll'!$C31)+'Rent Roll'!$P31-1),MOD(YEAR(AV$3),'Rent Roll'!$O31)=MOD(YEAR('Rent Roll'!$C31),'Rent Roll'!$O31),MONTH(AV$3)=MONTH('Rent Roll'!$C31)),1,0),0)</f>
        <v>0</v>
      </c>
      <c r="AW189" s="567">
        <f>IFERROR(IF(AND(NOT(YEAR(AW$3)&lt;=YEAR('Rent Roll'!$C31)+'Rent Roll'!$P31-1),MOD(YEAR(AW$3),'Rent Roll'!$O31)=MOD(YEAR('Rent Roll'!$C31),'Rent Roll'!$O31),MONTH(AW$3)=MONTH('Rent Roll'!$C31)),1,0),0)</f>
        <v>0</v>
      </c>
      <c r="AX189" s="567">
        <f>IFERROR(IF(AND(NOT(YEAR(AX$3)&lt;=YEAR('Rent Roll'!$C31)+'Rent Roll'!$P31-1),MOD(YEAR(AX$3),'Rent Roll'!$O31)=MOD(YEAR('Rent Roll'!$C31),'Rent Roll'!$O31),MONTH(AX$3)=MONTH('Rent Roll'!$C31)),1,0),0)</f>
        <v>0</v>
      </c>
      <c r="AY189" s="567">
        <f>IFERROR(IF(AND(NOT(YEAR(AY$3)&lt;=YEAR('Rent Roll'!$C31)+'Rent Roll'!$P31-1),MOD(YEAR(AY$3),'Rent Roll'!$O31)=MOD(YEAR('Rent Roll'!$C31),'Rent Roll'!$O31),MONTH(AY$3)=MONTH('Rent Roll'!$C31)),1,0),0)</f>
        <v>0</v>
      </c>
      <c r="AZ189" s="567">
        <f>IFERROR(IF(AND(NOT(YEAR(AZ$3)&lt;=YEAR('Rent Roll'!$C31)+'Rent Roll'!$P31-1),MOD(YEAR(AZ$3),'Rent Roll'!$O31)=MOD(YEAR('Rent Roll'!$C31),'Rent Roll'!$O31),MONTH(AZ$3)=MONTH('Rent Roll'!$C31)),1,0),0)</f>
        <v>0</v>
      </c>
      <c r="BA189" s="567">
        <f>IFERROR(IF(AND(NOT(YEAR(BA$3)&lt;=YEAR('Rent Roll'!$C31)+'Rent Roll'!$P31-1),MOD(YEAR(BA$3),'Rent Roll'!$O31)=MOD(YEAR('Rent Roll'!$C31),'Rent Roll'!$O31),MONTH(BA$3)=MONTH('Rent Roll'!$C31)),1,0),0)</f>
        <v>0</v>
      </c>
      <c r="BB189" s="767">
        <f>IFERROR(IF(AND(NOT(YEAR(BB$3)&lt;=YEAR('Rent Roll'!$C31)+'Rent Roll'!$P31-1),MOD(YEAR(BB$3),'Rent Roll'!$O31)=MOD(YEAR('Rent Roll'!$C31),'Rent Roll'!$O31),MONTH(BB$3)=MONTH('Rent Roll'!$C31)),1,0),0)</f>
        <v>0</v>
      </c>
      <c r="BC189" s="768">
        <f>IFERROR(IF(AND(NOT(YEAR(BC$3)&lt;=YEAR('Rent Roll'!$C31)+'Rent Roll'!$P31-1),MOD(YEAR(BC$3),'Rent Roll'!$O31)=MOD(YEAR('Rent Roll'!$C31),'Rent Roll'!$O31),MONTH(BC$3)=MONTH('Rent Roll'!$C31)),1,0),0)</f>
        <v>0</v>
      </c>
      <c r="BD189" s="567">
        <f>IFERROR(IF(AND(NOT(YEAR(BD$3)&lt;=YEAR('Rent Roll'!$C31)+'Rent Roll'!$P31-1),MOD(YEAR(BD$3),'Rent Roll'!$O31)=MOD(YEAR('Rent Roll'!$C31),'Rent Roll'!$O31),MONTH(BD$3)=MONTH('Rent Roll'!$C31)),1,0),0)</f>
        <v>0</v>
      </c>
      <c r="BE189" s="567">
        <f>IFERROR(IF(AND(NOT(YEAR(BE$3)&lt;=YEAR('Rent Roll'!$C31)+'Rent Roll'!$P31-1),MOD(YEAR(BE$3),'Rent Roll'!$O31)=MOD(YEAR('Rent Roll'!$C31),'Rent Roll'!$O31),MONTH(BE$3)=MONTH('Rent Roll'!$C31)),1,0),0)</f>
        <v>0</v>
      </c>
      <c r="BF189" s="567">
        <f>IFERROR(IF(AND(NOT(YEAR(BF$3)&lt;=YEAR('Rent Roll'!$C31)+'Rent Roll'!$P31-1),MOD(YEAR(BF$3),'Rent Roll'!$O31)=MOD(YEAR('Rent Roll'!$C31),'Rent Roll'!$O31),MONTH(BF$3)=MONTH('Rent Roll'!$C31)),1,0),0)</f>
        <v>0</v>
      </c>
      <c r="BG189" s="567">
        <f>IFERROR(IF(AND(NOT(YEAR(BG$3)&lt;=YEAR('Rent Roll'!$C31)+'Rent Roll'!$P31-1),MOD(YEAR(BG$3),'Rent Roll'!$O31)=MOD(YEAR('Rent Roll'!$C31),'Rent Roll'!$O31),MONTH(BG$3)=MONTH('Rent Roll'!$C31)),1,0),0)</f>
        <v>0</v>
      </c>
      <c r="BH189" s="567">
        <f>IFERROR(IF(AND(NOT(YEAR(BH$3)&lt;=YEAR('Rent Roll'!$C31)+'Rent Roll'!$P31-1),MOD(YEAR(BH$3),'Rent Roll'!$O31)=MOD(YEAR('Rent Roll'!$C31),'Rent Roll'!$O31),MONTH(BH$3)=MONTH('Rent Roll'!$C31)),1,0),0)</f>
        <v>0</v>
      </c>
      <c r="BI189" s="567">
        <f>IFERROR(IF(AND(NOT(YEAR(BI$3)&lt;=YEAR('Rent Roll'!$C31)+'Rent Roll'!$P31-1),MOD(YEAR(BI$3),'Rent Roll'!$O31)=MOD(YEAR('Rent Roll'!$C31),'Rent Roll'!$O31),MONTH(BI$3)=MONTH('Rent Roll'!$C31)),1,0),0)</f>
        <v>0</v>
      </c>
      <c r="BJ189" s="567">
        <f>IFERROR(IF(AND(NOT(YEAR(BJ$3)&lt;=YEAR('Rent Roll'!$C31)+'Rent Roll'!$P31-1),MOD(YEAR(BJ$3),'Rent Roll'!$O31)=MOD(YEAR('Rent Roll'!$C31),'Rent Roll'!$O31),MONTH(BJ$3)=MONTH('Rent Roll'!$C31)),1,0),0)</f>
        <v>0</v>
      </c>
      <c r="BK189" s="567">
        <f>IFERROR(IF(AND(NOT(YEAR(BK$3)&lt;=YEAR('Rent Roll'!$C31)+'Rent Roll'!$P31-1),MOD(YEAR(BK$3),'Rent Roll'!$O31)=MOD(YEAR('Rent Roll'!$C31),'Rent Roll'!$O31),MONTH(BK$3)=MONTH('Rent Roll'!$C31)),1,0),0)</f>
        <v>0</v>
      </c>
      <c r="BL189" s="567">
        <f>IFERROR(IF(AND(NOT(YEAR(BL$3)&lt;=YEAR('Rent Roll'!$C31)+'Rent Roll'!$P31-1),MOD(YEAR(BL$3),'Rent Roll'!$O31)=MOD(YEAR('Rent Roll'!$C31),'Rent Roll'!$O31),MONTH(BL$3)=MONTH('Rent Roll'!$C31)),1,0),0)</f>
        <v>0</v>
      </c>
      <c r="BM189" s="567">
        <f>IFERROR(IF(AND(NOT(YEAR(BM$3)&lt;=YEAR('Rent Roll'!$C31)+'Rent Roll'!$P31-1),MOD(YEAR(BM$3),'Rent Roll'!$O31)=MOD(YEAR('Rent Roll'!$C31),'Rent Roll'!$O31),MONTH(BM$3)=MONTH('Rent Roll'!$C31)),1,0),0)</f>
        <v>0</v>
      </c>
      <c r="BN189" s="767">
        <f>IFERROR(IF(AND(NOT(YEAR(BN$3)&lt;=YEAR('Rent Roll'!$C31)+'Rent Roll'!$P31-1),MOD(YEAR(BN$3),'Rent Roll'!$O31)=MOD(YEAR('Rent Roll'!$C31),'Rent Roll'!$O31),MONTH(BN$3)=MONTH('Rent Roll'!$C31)),1,0),0)</f>
        <v>0</v>
      </c>
      <c r="BO189" s="768">
        <f>IFERROR(IF(AND(NOT(YEAR(BO$3)&lt;=YEAR('Rent Roll'!$C31)+'Rent Roll'!$P31-1),MOD(YEAR(BO$3),'Rent Roll'!$O31)=MOD(YEAR('Rent Roll'!$C31),'Rent Roll'!$O31),MONTH(BO$3)=MONTH('Rent Roll'!$C31)),1,0),0)</f>
        <v>0</v>
      </c>
      <c r="BP189" s="567">
        <f>IFERROR(IF(AND(NOT(YEAR(BP$3)&lt;=YEAR('Rent Roll'!$C31)+'Rent Roll'!$P31-1),MOD(YEAR(BP$3),'Rent Roll'!$O31)=MOD(YEAR('Rent Roll'!$C31),'Rent Roll'!$O31),MONTH(BP$3)=MONTH('Rent Roll'!$C31)),1,0),0)</f>
        <v>0</v>
      </c>
      <c r="BQ189" s="567">
        <f>IFERROR(IF(AND(NOT(YEAR(BQ$3)&lt;=YEAR('Rent Roll'!$C31)+'Rent Roll'!$P31-1),MOD(YEAR(BQ$3),'Rent Roll'!$O31)=MOD(YEAR('Rent Roll'!$C31),'Rent Roll'!$O31),MONTH(BQ$3)=MONTH('Rent Roll'!$C31)),1,0),0)</f>
        <v>0</v>
      </c>
      <c r="BR189" s="567">
        <f>IFERROR(IF(AND(NOT(YEAR(BR$3)&lt;=YEAR('Rent Roll'!$C31)+'Rent Roll'!$P31-1),MOD(YEAR(BR$3),'Rent Roll'!$O31)=MOD(YEAR('Rent Roll'!$C31),'Rent Roll'!$O31),MONTH(BR$3)=MONTH('Rent Roll'!$C31)),1,0),0)</f>
        <v>0</v>
      </c>
      <c r="BS189" s="567">
        <f>IFERROR(IF(AND(NOT(YEAR(BS$3)&lt;=YEAR('Rent Roll'!$C31)+'Rent Roll'!$P31-1),MOD(YEAR(BS$3),'Rent Roll'!$O31)=MOD(YEAR('Rent Roll'!$C31),'Rent Roll'!$O31),MONTH(BS$3)=MONTH('Rent Roll'!$C31)),1,0),0)</f>
        <v>0</v>
      </c>
      <c r="BT189" s="567">
        <f>IFERROR(IF(AND(NOT(YEAR(BT$3)&lt;=YEAR('Rent Roll'!$C31)+'Rent Roll'!$P31-1),MOD(YEAR(BT$3),'Rent Roll'!$O31)=MOD(YEAR('Rent Roll'!$C31),'Rent Roll'!$O31),MONTH(BT$3)=MONTH('Rent Roll'!$C31)),1,0),0)</f>
        <v>0</v>
      </c>
      <c r="BU189" s="567">
        <f>IFERROR(IF(AND(NOT(YEAR(BU$3)&lt;=YEAR('Rent Roll'!$C31)+'Rent Roll'!$P31-1),MOD(YEAR(BU$3),'Rent Roll'!$O31)=MOD(YEAR('Rent Roll'!$C31),'Rent Roll'!$O31),MONTH(BU$3)=MONTH('Rent Roll'!$C31)),1,0),0)</f>
        <v>0</v>
      </c>
      <c r="BV189" s="567">
        <f>IFERROR(IF(AND(NOT(YEAR(BV$3)&lt;=YEAR('Rent Roll'!$C31)+'Rent Roll'!$P31-1),MOD(YEAR(BV$3),'Rent Roll'!$O31)=MOD(YEAR('Rent Roll'!$C31),'Rent Roll'!$O31),MONTH(BV$3)=MONTH('Rent Roll'!$C31)),1,0),0)</f>
        <v>0</v>
      </c>
      <c r="BW189" s="567">
        <f>IFERROR(IF(AND(NOT(YEAR(BW$3)&lt;=YEAR('Rent Roll'!$C31)+'Rent Roll'!$P31-1),MOD(YEAR(BW$3),'Rent Roll'!$O31)=MOD(YEAR('Rent Roll'!$C31),'Rent Roll'!$O31),MONTH(BW$3)=MONTH('Rent Roll'!$C31)),1,0),0)</f>
        <v>0</v>
      </c>
      <c r="BX189" s="567">
        <f>IFERROR(IF(AND(NOT(YEAR(BX$3)&lt;=YEAR('Rent Roll'!$C31)+'Rent Roll'!$P31-1),MOD(YEAR(BX$3),'Rent Roll'!$O31)=MOD(YEAR('Rent Roll'!$C31),'Rent Roll'!$O31),MONTH(BX$3)=MONTH('Rent Roll'!$C31)),1,0),0)</f>
        <v>0</v>
      </c>
      <c r="BY189" s="567">
        <f>IFERROR(IF(AND(NOT(YEAR(BY$3)&lt;=YEAR('Rent Roll'!$C31)+'Rent Roll'!$P31-1),MOD(YEAR(BY$3),'Rent Roll'!$O31)=MOD(YEAR('Rent Roll'!$C31),'Rent Roll'!$O31),MONTH(BY$3)=MONTH('Rent Roll'!$C31)),1,0),0)</f>
        <v>0</v>
      </c>
      <c r="BZ189" s="767">
        <f>IFERROR(IF(AND(NOT(YEAR(BZ$3)&lt;=YEAR('Rent Roll'!$C31)+'Rent Roll'!$P31-1),MOD(YEAR(BZ$3),'Rent Roll'!$O31)=MOD(YEAR('Rent Roll'!$C31),'Rent Roll'!$O31),MONTH(BZ$3)=MONTH('Rent Roll'!$C31)),1,0),0)</f>
        <v>0</v>
      </c>
      <c r="CA189" s="768">
        <f>IFERROR(IF(AND(NOT(YEAR(CA$3)&lt;=YEAR('Rent Roll'!$C31)+'Rent Roll'!$P31-1),MOD(YEAR(CA$3),'Rent Roll'!$O31)=MOD(YEAR('Rent Roll'!$C31),'Rent Roll'!$O31),MONTH(CA$3)=MONTH('Rent Roll'!$C31)),1,0),0)</f>
        <v>0</v>
      </c>
      <c r="CB189" s="567">
        <f>IFERROR(IF(AND(NOT(YEAR(CB$3)&lt;=YEAR('Rent Roll'!$C31)+'Rent Roll'!$P31-1),MOD(YEAR(CB$3),'Rent Roll'!$O31)=MOD(YEAR('Rent Roll'!$C31),'Rent Roll'!$O31),MONTH(CB$3)=MONTH('Rent Roll'!$C31)),1,0),0)</f>
        <v>0</v>
      </c>
      <c r="CC189" s="567">
        <f>IFERROR(IF(AND(NOT(YEAR(CC$3)&lt;=YEAR('Rent Roll'!$C31)+'Rent Roll'!$P31-1),MOD(YEAR(CC$3),'Rent Roll'!$O31)=MOD(YEAR('Rent Roll'!$C31),'Rent Roll'!$O31),MONTH(CC$3)=MONTH('Rent Roll'!$C31)),1,0),0)</f>
        <v>0</v>
      </c>
      <c r="CD189" s="567">
        <f>IFERROR(IF(AND(NOT(YEAR(CD$3)&lt;=YEAR('Rent Roll'!$C31)+'Rent Roll'!$P31-1),MOD(YEAR(CD$3),'Rent Roll'!$O31)=MOD(YEAR('Rent Roll'!$C31),'Rent Roll'!$O31),MONTH(CD$3)=MONTH('Rent Roll'!$C31)),1,0),0)</f>
        <v>0</v>
      </c>
      <c r="CE189" s="567">
        <f>IFERROR(IF(AND(NOT(YEAR(CE$3)&lt;=YEAR('Rent Roll'!$C31)+'Rent Roll'!$P31-1),MOD(YEAR(CE$3),'Rent Roll'!$O31)=MOD(YEAR('Rent Roll'!$C31),'Rent Roll'!$O31),MONTH(CE$3)=MONTH('Rent Roll'!$C31)),1,0),0)</f>
        <v>0</v>
      </c>
      <c r="CF189" s="567">
        <f>IFERROR(IF(AND(NOT(YEAR(CF$3)&lt;=YEAR('Rent Roll'!$C31)+'Rent Roll'!$P31-1),MOD(YEAR(CF$3),'Rent Roll'!$O31)=MOD(YEAR('Rent Roll'!$C31),'Rent Roll'!$O31),MONTH(CF$3)=MONTH('Rent Roll'!$C31)),1,0),0)</f>
        <v>0</v>
      </c>
      <c r="CG189" s="567">
        <f>IFERROR(IF(AND(NOT(YEAR(CG$3)&lt;=YEAR('Rent Roll'!$C31)+'Rent Roll'!$P31-1),MOD(YEAR(CG$3),'Rent Roll'!$O31)=MOD(YEAR('Rent Roll'!$C31),'Rent Roll'!$O31),MONTH(CG$3)=MONTH('Rent Roll'!$C31)),1,0),0)</f>
        <v>0</v>
      </c>
      <c r="CH189" s="567">
        <f>IFERROR(IF(AND(NOT(YEAR(CH$3)&lt;=YEAR('Rent Roll'!$C31)+'Rent Roll'!$P31-1),MOD(YEAR(CH$3),'Rent Roll'!$O31)=MOD(YEAR('Rent Roll'!$C31),'Rent Roll'!$O31),MONTH(CH$3)=MONTH('Rent Roll'!$C31)),1,0),0)</f>
        <v>0</v>
      </c>
      <c r="CI189" s="567">
        <f>IFERROR(IF(AND(NOT(YEAR(CI$3)&lt;=YEAR('Rent Roll'!$C31)+'Rent Roll'!$P31-1),MOD(YEAR(CI$3),'Rent Roll'!$O31)=MOD(YEAR('Rent Roll'!$C31),'Rent Roll'!$O31),MONTH(CI$3)=MONTH('Rent Roll'!$C31)),1,0),0)</f>
        <v>0</v>
      </c>
      <c r="CJ189" s="567">
        <f>IFERROR(IF(AND(NOT(YEAR(CJ$3)&lt;=YEAR('Rent Roll'!$C31)+'Rent Roll'!$P31-1),MOD(YEAR(CJ$3),'Rent Roll'!$O31)=MOD(YEAR('Rent Roll'!$C31),'Rent Roll'!$O31),MONTH(CJ$3)=MONTH('Rent Roll'!$C31)),1,0),0)</f>
        <v>0</v>
      </c>
      <c r="CK189" s="567">
        <f>IFERROR(IF(AND(NOT(YEAR(CK$3)&lt;=YEAR('Rent Roll'!$C31)+'Rent Roll'!$P31-1),MOD(YEAR(CK$3),'Rent Roll'!$O31)=MOD(YEAR('Rent Roll'!$C31),'Rent Roll'!$O31),MONTH(CK$3)=MONTH('Rent Roll'!$C31)),1,0),0)</f>
        <v>0</v>
      </c>
      <c r="CL189" s="767">
        <f>IFERROR(IF(AND(NOT(YEAR(CL$3)&lt;=YEAR('Rent Roll'!$C31)+'Rent Roll'!$P31-1),MOD(YEAR(CL$3),'Rent Roll'!$O31)=MOD(YEAR('Rent Roll'!$C31),'Rent Roll'!$O31),MONTH(CL$3)=MONTH('Rent Roll'!$C31)),1,0),0)</f>
        <v>0</v>
      </c>
      <c r="CM189" s="768">
        <f>IFERROR(IF(AND(NOT(YEAR(CM$3)&lt;=YEAR('Rent Roll'!$C31)+'Rent Roll'!$P31-1),MOD(YEAR(CM$3),'Rent Roll'!$O31)=MOD(YEAR('Rent Roll'!$C31),'Rent Roll'!$O31),MONTH(CM$3)=MONTH('Rent Roll'!$C31)),1,0),0)</f>
        <v>0</v>
      </c>
      <c r="CN189" s="567">
        <f>IFERROR(IF(AND(NOT(YEAR(CN$3)&lt;=YEAR('Rent Roll'!$C31)+'Rent Roll'!$P31-1),MOD(YEAR(CN$3),'Rent Roll'!$O31)=MOD(YEAR('Rent Roll'!$C31),'Rent Roll'!$O31),MONTH(CN$3)=MONTH('Rent Roll'!$C31)),1,0),0)</f>
        <v>0</v>
      </c>
      <c r="CO189" s="567">
        <f>IFERROR(IF(AND(NOT(YEAR(CO$3)&lt;=YEAR('Rent Roll'!$C31)+'Rent Roll'!$P31-1),MOD(YEAR(CO$3),'Rent Roll'!$O31)=MOD(YEAR('Rent Roll'!$C31),'Rent Roll'!$O31),MONTH(CO$3)=MONTH('Rent Roll'!$C31)),1,0),0)</f>
        <v>0</v>
      </c>
      <c r="CP189" s="567">
        <f>IFERROR(IF(AND(NOT(YEAR(CP$3)&lt;=YEAR('Rent Roll'!$C31)+'Rent Roll'!$P31-1),MOD(YEAR(CP$3),'Rent Roll'!$O31)=MOD(YEAR('Rent Roll'!$C31),'Rent Roll'!$O31),MONTH(CP$3)=MONTH('Rent Roll'!$C31)),1,0),0)</f>
        <v>0</v>
      </c>
      <c r="CQ189" s="567">
        <f>IFERROR(IF(AND(NOT(YEAR(CQ$3)&lt;=YEAR('Rent Roll'!$C31)+'Rent Roll'!$P31-1),MOD(YEAR(CQ$3),'Rent Roll'!$O31)=MOD(YEAR('Rent Roll'!$C31),'Rent Roll'!$O31),MONTH(CQ$3)=MONTH('Rent Roll'!$C31)),1,0),0)</f>
        <v>0</v>
      </c>
      <c r="CR189" s="567">
        <f>IFERROR(IF(AND(NOT(YEAR(CR$3)&lt;=YEAR('Rent Roll'!$C31)+'Rent Roll'!$P31-1),MOD(YEAR(CR$3),'Rent Roll'!$O31)=MOD(YEAR('Rent Roll'!$C31),'Rent Roll'!$O31),MONTH(CR$3)=MONTH('Rent Roll'!$C31)),1,0),0)</f>
        <v>0</v>
      </c>
      <c r="CS189" s="567">
        <f>IFERROR(IF(AND(NOT(YEAR(CS$3)&lt;=YEAR('Rent Roll'!$C31)+'Rent Roll'!$P31-1),MOD(YEAR(CS$3),'Rent Roll'!$O31)=MOD(YEAR('Rent Roll'!$C31),'Rent Roll'!$O31),MONTH(CS$3)=MONTH('Rent Roll'!$C31)),1,0),0)</f>
        <v>0</v>
      </c>
      <c r="CT189" s="567">
        <f>IFERROR(IF(AND(NOT(YEAR(CT$3)&lt;=YEAR('Rent Roll'!$C31)+'Rent Roll'!$P31-1),MOD(YEAR(CT$3),'Rent Roll'!$O31)=MOD(YEAR('Rent Roll'!$C31),'Rent Roll'!$O31),MONTH(CT$3)=MONTH('Rent Roll'!$C31)),1,0),0)</f>
        <v>0</v>
      </c>
      <c r="CU189" s="567">
        <f>IFERROR(IF(AND(NOT(YEAR(CU$3)&lt;=YEAR('Rent Roll'!$C31)+'Rent Roll'!$P31-1),MOD(YEAR(CU$3),'Rent Roll'!$O31)=MOD(YEAR('Rent Roll'!$C31),'Rent Roll'!$O31),MONTH(CU$3)=MONTH('Rent Roll'!$C31)),1,0),0)</f>
        <v>0</v>
      </c>
      <c r="CV189" s="567">
        <f>IFERROR(IF(AND(NOT(YEAR(CV$3)&lt;=YEAR('Rent Roll'!$C31)+'Rent Roll'!$P31-1),MOD(YEAR(CV$3),'Rent Roll'!$O31)=MOD(YEAR('Rent Roll'!$C31),'Rent Roll'!$O31),MONTH(CV$3)=MONTH('Rent Roll'!$C31)),1,0),0)</f>
        <v>0</v>
      </c>
      <c r="CW189" s="567">
        <f>IFERROR(IF(AND(NOT(YEAR(CW$3)&lt;=YEAR('Rent Roll'!$C31)+'Rent Roll'!$P31-1),MOD(YEAR(CW$3),'Rent Roll'!$O31)=MOD(YEAR('Rent Roll'!$C31),'Rent Roll'!$O31),MONTH(CW$3)=MONTH('Rent Roll'!$C31)),1,0),0)</f>
        <v>0</v>
      </c>
      <c r="CX189" s="767">
        <f>IFERROR(IF(AND(NOT(YEAR(CX$3)&lt;=YEAR('Rent Roll'!$C31)+'Rent Roll'!$P31-1),MOD(YEAR(CX$3),'Rent Roll'!$O31)=MOD(YEAR('Rent Roll'!$C31),'Rent Roll'!$O31),MONTH(CX$3)=MONTH('Rent Roll'!$C31)),1,0),0)</f>
        <v>0</v>
      </c>
      <c r="CY189" s="768">
        <f>IFERROR(IF(AND(NOT(YEAR(CY$3)&lt;=YEAR('Rent Roll'!$C31)+'Rent Roll'!$P31-1),MOD(YEAR(CY$3),'Rent Roll'!$O31)=MOD(YEAR('Rent Roll'!$C31),'Rent Roll'!$O31),MONTH(CY$3)=MONTH('Rent Roll'!$C31)),1,0),0)</f>
        <v>0</v>
      </c>
      <c r="CZ189" s="567">
        <f>IFERROR(IF(AND(NOT(YEAR(CZ$3)&lt;=YEAR('Rent Roll'!$C31)+'Rent Roll'!$P31-1),MOD(YEAR(CZ$3),'Rent Roll'!$O31)=MOD(YEAR('Rent Roll'!$C31),'Rent Roll'!$O31),MONTH(CZ$3)=MONTH('Rent Roll'!$C31)),1,0),0)</f>
        <v>0</v>
      </c>
      <c r="DA189" s="567">
        <f>IFERROR(IF(AND(NOT(YEAR(DA$3)&lt;=YEAR('Rent Roll'!$C31)+'Rent Roll'!$P31-1),MOD(YEAR(DA$3),'Rent Roll'!$O31)=MOD(YEAR('Rent Roll'!$C31),'Rent Roll'!$O31),MONTH(DA$3)=MONTH('Rent Roll'!$C31)),1,0),0)</f>
        <v>0</v>
      </c>
      <c r="DB189" s="567">
        <f>IFERROR(IF(AND(NOT(YEAR(DB$3)&lt;=YEAR('Rent Roll'!$C31)+'Rent Roll'!$P31-1),MOD(YEAR(DB$3),'Rent Roll'!$O31)=MOD(YEAR('Rent Roll'!$C31),'Rent Roll'!$O31),MONTH(DB$3)=MONTH('Rent Roll'!$C31)),1,0),0)</f>
        <v>0</v>
      </c>
      <c r="DC189" s="567">
        <f>IFERROR(IF(AND(NOT(YEAR(DC$3)&lt;=YEAR('Rent Roll'!$C31)+'Rent Roll'!$P31-1),MOD(YEAR(DC$3),'Rent Roll'!$O31)=MOD(YEAR('Rent Roll'!$C31),'Rent Roll'!$O31),MONTH(DC$3)=MONTH('Rent Roll'!$C31)),1,0),0)</f>
        <v>0</v>
      </c>
      <c r="DD189" s="567">
        <f>IFERROR(IF(AND(NOT(YEAR(DD$3)&lt;=YEAR('Rent Roll'!$C31)+'Rent Roll'!$P31-1),MOD(YEAR(DD$3),'Rent Roll'!$O31)=MOD(YEAR('Rent Roll'!$C31),'Rent Roll'!$O31),MONTH(DD$3)=MONTH('Rent Roll'!$C31)),1,0),0)</f>
        <v>0</v>
      </c>
      <c r="DE189" s="567">
        <f>IFERROR(IF(AND(NOT(YEAR(DE$3)&lt;=YEAR('Rent Roll'!$C31)+'Rent Roll'!$P31-1),MOD(YEAR(DE$3),'Rent Roll'!$O31)=MOD(YEAR('Rent Roll'!$C31),'Rent Roll'!$O31),MONTH(DE$3)=MONTH('Rent Roll'!$C31)),1,0),0)</f>
        <v>0</v>
      </c>
      <c r="DF189" s="567">
        <f>IFERROR(IF(AND(NOT(YEAR(DF$3)&lt;=YEAR('Rent Roll'!$C31)+'Rent Roll'!$P31-1),MOD(YEAR(DF$3),'Rent Roll'!$O31)=MOD(YEAR('Rent Roll'!$C31),'Rent Roll'!$O31),MONTH(DF$3)=MONTH('Rent Roll'!$C31)),1,0),0)</f>
        <v>0</v>
      </c>
      <c r="DG189" s="567">
        <f>IFERROR(IF(AND(NOT(YEAR(DG$3)&lt;=YEAR('Rent Roll'!$C31)+'Rent Roll'!$P31-1),MOD(YEAR(DG$3),'Rent Roll'!$O31)=MOD(YEAR('Rent Roll'!$C31),'Rent Roll'!$O31),MONTH(DG$3)=MONTH('Rent Roll'!$C31)),1,0),0)</f>
        <v>0</v>
      </c>
      <c r="DH189" s="567">
        <f>IFERROR(IF(AND(NOT(YEAR(DH$3)&lt;=YEAR('Rent Roll'!$C31)+'Rent Roll'!$P31-1),MOD(YEAR(DH$3),'Rent Roll'!$O31)=MOD(YEAR('Rent Roll'!$C31),'Rent Roll'!$O31),MONTH(DH$3)=MONTH('Rent Roll'!$C31)),1,0),0)</f>
        <v>0</v>
      </c>
      <c r="DI189" s="567">
        <f>IFERROR(IF(AND(NOT(YEAR(DI$3)&lt;=YEAR('Rent Roll'!$C31)+'Rent Roll'!$P31-1),MOD(YEAR(DI$3),'Rent Roll'!$O31)=MOD(YEAR('Rent Roll'!$C31),'Rent Roll'!$O31),MONTH(DI$3)=MONTH('Rent Roll'!$C31)),1,0),0)</f>
        <v>0</v>
      </c>
      <c r="DJ189" s="767">
        <f>IFERROR(IF(AND(NOT(YEAR(DJ$3)&lt;=YEAR('Rent Roll'!$C31)+'Rent Roll'!$P31-1),MOD(YEAR(DJ$3),'Rent Roll'!$O31)=MOD(YEAR('Rent Roll'!$C31),'Rent Roll'!$O31),MONTH(DJ$3)=MONTH('Rent Roll'!$C31)),1,0),0)</f>
        <v>0</v>
      </c>
      <c r="DK189" s="768">
        <f>IFERROR(IF(AND(NOT(YEAR(DK$3)&lt;=YEAR('Rent Roll'!$C31)+'Rent Roll'!$P31-1),MOD(YEAR(DK$3),'Rent Roll'!$O31)=MOD(YEAR('Rent Roll'!$C31),'Rent Roll'!$O31),MONTH(DK$3)=MONTH('Rent Roll'!$C31)),1,0),0)</f>
        <v>0</v>
      </c>
      <c r="DL189" s="567">
        <f>IFERROR(IF(AND(NOT(YEAR(DL$3)&lt;=YEAR('Rent Roll'!$C31)+'Rent Roll'!$P31-1),MOD(YEAR(DL$3),'Rent Roll'!$O31)=MOD(YEAR('Rent Roll'!$C31),'Rent Roll'!$O31),MONTH(DL$3)=MONTH('Rent Roll'!$C31)),1,0),0)</f>
        <v>0</v>
      </c>
      <c r="DM189" s="567">
        <f>IFERROR(IF(AND(NOT(YEAR(DM$3)&lt;=YEAR('Rent Roll'!$C31)+'Rent Roll'!$P31-1),MOD(YEAR(DM$3),'Rent Roll'!$O31)=MOD(YEAR('Rent Roll'!$C31),'Rent Roll'!$O31),MONTH(DM$3)=MONTH('Rent Roll'!$C31)),1,0),0)</f>
        <v>0</v>
      </c>
      <c r="DN189" s="567">
        <f>IFERROR(IF(AND(NOT(YEAR(DN$3)&lt;=YEAR('Rent Roll'!$C31)+'Rent Roll'!$P31-1),MOD(YEAR(DN$3),'Rent Roll'!$O31)=MOD(YEAR('Rent Roll'!$C31),'Rent Roll'!$O31),MONTH(DN$3)=MONTH('Rent Roll'!$C31)),1,0),0)</f>
        <v>0</v>
      </c>
      <c r="DO189" s="567">
        <f>IFERROR(IF(AND(NOT(YEAR(DO$3)&lt;=YEAR('Rent Roll'!$C31)+'Rent Roll'!$P31-1),MOD(YEAR(DO$3),'Rent Roll'!$O31)=MOD(YEAR('Rent Roll'!$C31),'Rent Roll'!$O31),MONTH(DO$3)=MONTH('Rent Roll'!$C31)),1,0),0)</f>
        <v>0</v>
      </c>
      <c r="DP189" s="567">
        <f>IFERROR(IF(AND(NOT(YEAR(DP$3)&lt;=YEAR('Rent Roll'!$C31)+'Rent Roll'!$P31-1),MOD(YEAR(DP$3),'Rent Roll'!$O31)=MOD(YEAR('Rent Roll'!$C31),'Rent Roll'!$O31),MONTH(DP$3)=MONTH('Rent Roll'!$C31)),1,0),0)</f>
        <v>0</v>
      </c>
      <c r="DQ189" s="567">
        <f>IFERROR(IF(AND(NOT(YEAR(DQ$3)&lt;=YEAR('Rent Roll'!$C31)+'Rent Roll'!$P31-1),MOD(YEAR(DQ$3),'Rent Roll'!$O31)=MOD(YEAR('Rent Roll'!$C31),'Rent Roll'!$O31),MONTH(DQ$3)=MONTH('Rent Roll'!$C31)),1,0),0)</f>
        <v>0</v>
      </c>
      <c r="DR189" s="567">
        <f>IFERROR(IF(AND(NOT(YEAR(DR$3)&lt;=YEAR('Rent Roll'!$C31)+'Rent Roll'!$P31-1),MOD(YEAR(DR$3),'Rent Roll'!$O31)=MOD(YEAR('Rent Roll'!$C31),'Rent Roll'!$O31),MONTH(DR$3)=MONTH('Rent Roll'!$C31)),1,0),0)</f>
        <v>0</v>
      </c>
      <c r="DS189" s="567">
        <f>IFERROR(IF(AND(NOT(YEAR(DS$3)&lt;=YEAR('Rent Roll'!$C31)+'Rent Roll'!$P31-1),MOD(YEAR(DS$3),'Rent Roll'!$O31)=MOD(YEAR('Rent Roll'!$C31),'Rent Roll'!$O31),MONTH(DS$3)=MONTH('Rent Roll'!$C31)),1,0),0)</f>
        <v>0</v>
      </c>
      <c r="DT189" s="567">
        <f>IFERROR(IF(AND(NOT(YEAR(DT$3)&lt;=YEAR('Rent Roll'!$C31)+'Rent Roll'!$P31-1),MOD(YEAR(DT$3),'Rent Roll'!$O31)=MOD(YEAR('Rent Roll'!$C31),'Rent Roll'!$O31),MONTH(DT$3)=MONTH('Rent Roll'!$C31)),1,0),0)</f>
        <v>0</v>
      </c>
      <c r="DU189" s="567">
        <f>IFERROR(IF(AND(NOT(YEAR(DU$3)&lt;=YEAR('Rent Roll'!$C31)+'Rent Roll'!$P31-1),MOD(YEAR(DU$3),'Rent Roll'!$O31)=MOD(YEAR('Rent Roll'!$C31),'Rent Roll'!$O31),MONTH(DU$3)=MONTH('Rent Roll'!$C31)),1,0),0)</f>
        <v>0</v>
      </c>
      <c r="DV189" s="567">
        <f>IFERROR(IF(AND(NOT(YEAR(DV$3)&lt;=YEAR('Rent Roll'!$C31)+'Rent Roll'!$P31-1),MOD(YEAR(DV$3),'Rent Roll'!$O31)=MOD(YEAR('Rent Roll'!$C31),'Rent Roll'!$O31),MONTH(DV$3)=MONTH('Rent Roll'!$C31)),1,0),0)</f>
        <v>0</v>
      </c>
    </row>
    <row r="190" spans="1:126" s="568" customFormat="1" ht="12" customHeight="1" outlineLevel="1" x14ac:dyDescent="0.4">
      <c r="A190" s="732"/>
      <c r="B190" s="564">
        <f>'Rent Roll'!$B32</f>
        <v>0</v>
      </c>
      <c r="C190" s="566"/>
      <c r="D190" s="566"/>
      <c r="E190" s="566"/>
      <c r="F190" s="778">
        <f>IFERROR(IF(AND(NOT(YEAR(F$3)&lt;=YEAR('Rent Roll'!$C32)+'Rent Roll'!$P32-1),MOD(YEAR(F$3),'Rent Roll'!$O32)=MOD(YEAR('Rent Roll'!$C32),'Rent Roll'!$O32),MONTH(F$3)=MONTH('Rent Roll'!$C32)),1,0),0)</f>
        <v>0</v>
      </c>
      <c r="G190" s="768">
        <f>IFERROR(IF(AND(NOT(YEAR(G$3)&lt;=YEAR('Rent Roll'!$C32)+'Rent Roll'!$P32-1),MOD(YEAR(G$3),'Rent Roll'!$O32)=MOD(YEAR('Rent Roll'!$C32),'Rent Roll'!$O32),MONTH(G$3)=MONTH('Rent Roll'!$C32)),1,0),0)</f>
        <v>0</v>
      </c>
      <c r="H190" s="567">
        <f>IFERROR(IF(AND(NOT(YEAR(H$3)&lt;=YEAR('Rent Roll'!$C32)+'Rent Roll'!$P32-1),MOD(YEAR(H$3),'Rent Roll'!$O32)=MOD(YEAR('Rent Roll'!$C32),'Rent Roll'!$O32),MONTH(H$3)=MONTH('Rent Roll'!$C32)),1,0),0)</f>
        <v>0</v>
      </c>
      <c r="I190" s="567">
        <f>IFERROR(IF(AND(NOT(YEAR(I$3)&lt;=YEAR('Rent Roll'!$C32)+'Rent Roll'!$P32-1),MOD(YEAR(I$3),'Rent Roll'!$O32)=MOD(YEAR('Rent Roll'!$C32),'Rent Roll'!$O32),MONTH(I$3)=MONTH('Rent Roll'!$C32)),1,0),0)</f>
        <v>0</v>
      </c>
      <c r="J190" s="567">
        <f>IFERROR(IF(AND(NOT(YEAR(J$3)&lt;=YEAR('Rent Roll'!$C32)+'Rent Roll'!$P32-1),MOD(YEAR(J$3),'Rent Roll'!$O32)=MOD(YEAR('Rent Roll'!$C32),'Rent Roll'!$O32),MONTH(J$3)=MONTH('Rent Roll'!$C32)),1,0),0)</f>
        <v>0</v>
      </c>
      <c r="K190" s="567">
        <f>IFERROR(IF(AND(NOT(YEAR(K$3)&lt;=YEAR('Rent Roll'!$C32)+'Rent Roll'!$P32-1),MOD(YEAR(K$3),'Rent Roll'!$O32)=MOD(YEAR('Rent Roll'!$C32),'Rent Roll'!$O32),MONTH(K$3)=MONTH('Rent Roll'!$C32)),1,0),0)</f>
        <v>0</v>
      </c>
      <c r="L190" s="567">
        <f>IFERROR(IF(AND(NOT(YEAR(L$3)&lt;=YEAR('Rent Roll'!$C32)+'Rent Roll'!$P32-1),MOD(YEAR(L$3),'Rent Roll'!$O32)=MOD(YEAR('Rent Roll'!$C32),'Rent Roll'!$O32),MONTH(L$3)=MONTH('Rent Roll'!$C32)),1,0),0)</f>
        <v>0</v>
      </c>
      <c r="M190" s="567">
        <f>IFERROR(IF(AND(NOT(YEAR(M$3)&lt;=YEAR('Rent Roll'!$C32)+'Rent Roll'!$P32-1),MOD(YEAR(M$3),'Rent Roll'!$O32)=MOD(YEAR('Rent Roll'!$C32),'Rent Roll'!$O32),MONTH(M$3)=MONTH('Rent Roll'!$C32)),1,0),0)</f>
        <v>0</v>
      </c>
      <c r="N190" s="567">
        <f>IFERROR(IF(AND(NOT(YEAR(N$3)&lt;=YEAR('Rent Roll'!$C32)+'Rent Roll'!$P32-1),MOD(YEAR(N$3),'Rent Roll'!$O32)=MOD(YEAR('Rent Roll'!$C32),'Rent Roll'!$O32),MONTH(N$3)=MONTH('Rent Roll'!$C32)),1,0),0)</f>
        <v>0</v>
      </c>
      <c r="O190" s="567">
        <f>IFERROR(IF(AND(NOT(YEAR(O$3)&lt;=YEAR('Rent Roll'!$C32)+'Rent Roll'!$P32-1),MOD(YEAR(O$3),'Rent Roll'!$O32)=MOD(YEAR('Rent Roll'!$C32),'Rent Roll'!$O32),MONTH(O$3)=MONTH('Rent Roll'!$C32)),1,0),0)</f>
        <v>0</v>
      </c>
      <c r="P190" s="567">
        <f>IFERROR(IF(AND(NOT(YEAR(P$3)&lt;=YEAR('Rent Roll'!$C32)+'Rent Roll'!$P32-1),MOD(YEAR(P$3),'Rent Roll'!$O32)=MOD(YEAR('Rent Roll'!$C32),'Rent Roll'!$O32),MONTH(P$3)=MONTH('Rent Roll'!$C32)),1,0),0)</f>
        <v>0</v>
      </c>
      <c r="Q190" s="567">
        <f>IFERROR(IF(AND(NOT(YEAR(Q$3)&lt;=YEAR('Rent Roll'!$C32)+'Rent Roll'!$P32-1),MOD(YEAR(Q$3),'Rent Roll'!$O32)=MOD(YEAR('Rent Roll'!$C32),'Rent Roll'!$O32),MONTH(Q$3)=MONTH('Rent Roll'!$C32)),1,0),0)</f>
        <v>0</v>
      </c>
      <c r="R190" s="767">
        <f>IFERROR(IF(AND(NOT(YEAR(R$3)&lt;=YEAR('Rent Roll'!$C32)+'Rent Roll'!$P32-1),MOD(YEAR(R$3),'Rent Roll'!$O32)=MOD(YEAR('Rent Roll'!$C32),'Rent Roll'!$O32),MONTH(R$3)=MONTH('Rent Roll'!$C32)),1,0),0)</f>
        <v>0</v>
      </c>
      <c r="S190" s="768">
        <f>IFERROR(IF(AND(NOT(YEAR(S$3)&lt;=YEAR('Rent Roll'!$C32)+'Rent Roll'!$P32-1),MOD(YEAR(S$3),'Rent Roll'!$O32)=MOD(YEAR('Rent Roll'!$C32),'Rent Roll'!$O32),MONTH(S$3)=MONTH('Rent Roll'!$C32)),1,0),0)</f>
        <v>0</v>
      </c>
      <c r="T190" s="567">
        <f>IFERROR(IF(AND(NOT(YEAR(T$3)&lt;=YEAR('Rent Roll'!$C32)+'Rent Roll'!$P32-1),MOD(YEAR(T$3),'Rent Roll'!$O32)=MOD(YEAR('Rent Roll'!$C32),'Rent Roll'!$O32),MONTH(T$3)=MONTH('Rent Roll'!$C32)),1,0),0)</f>
        <v>0</v>
      </c>
      <c r="U190" s="567">
        <f>IFERROR(IF(AND(NOT(YEAR(U$3)&lt;=YEAR('Rent Roll'!$C32)+'Rent Roll'!$P32-1),MOD(YEAR(U$3),'Rent Roll'!$O32)=MOD(YEAR('Rent Roll'!$C32),'Rent Roll'!$O32),MONTH(U$3)=MONTH('Rent Roll'!$C32)),1,0),0)</f>
        <v>0</v>
      </c>
      <c r="V190" s="567">
        <f>IFERROR(IF(AND(NOT(YEAR(V$3)&lt;=YEAR('Rent Roll'!$C32)+'Rent Roll'!$P32-1),MOD(YEAR(V$3),'Rent Roll'!$O32)=MOD(YEAR('Rent Roll'!$C32),'Rent Roll'!$O32),MONTH(V$3)=MONTH('Rent Roll'!$C32)),1,0),0)</f>
        <v>0</v>
      </c>
      <c r="W190" s="567">
        <f>IFERROR(IF(AND(NOT(YEAR(W$3)&lt;=YEAR('Rent Roll'!$C32)+'Rent Roll'!$P32-1),MOD(YEAR(W$3),'Rent Roll'!$O32)=MOD(YEAR('Rent Roll'!$C32),'Rent Roll'!$O32),MONTH(W$3)=MONTH('Rent Roll'!$C32)),1,0),0)</f>
        <v>0</v>
      </c>
      <c r="X190" s="567">
        <f>IFERROR(IF(AND(NOT(YEAR(X$3)&lt;=YEAR('Rent Roll'!$C32)+'Rent Roll'!$P32-1),MOD(YEAR(X$3),'Rent Roll'!$O32)=MOD(YEAR('Rent Roll'!$C32),'Rent Roll'!$O32),MONTH(X$3)=MONTH('Rent Roll'!$C32)),1,0),0)</f>
        <v>0</v>
      </c>
      <c r="Y190" s="567">
        <f>IFERROR(IF(AND(NOT(YEAR(Y$3)&lt;=YEAR('Rent Roll'!$C32)+'Rent Roll'!$P32-1),MOD(YEAR(Y$3),'Rent Roll'!$O32)=MOD(YEAR('Rent Roll'!$C32),'Rent Roll'!$O32),MONTH(Y$3)=MONTH('Rent Roll'!$C32)),1,0),0)</f>
        <v>0</v>
      </c>
      <c r="Z190" s="567">
        <f>IFERROR(IF(AND(NOT(YEAR(Z$3)&lt;=YEAR('Rent Roll'!$C32)+'Rent Roll'!$P32-1),MOD(YEAR(Z$3),'Rent Roll'!$O32)=MOD(YEAR('Rent Roll'!$C32),'Rent Roll'!$O32),MONTH(Z$3)=MONTH('Rent Roll'!$C32)),1,0),0)</f>
        <v>0</v>
      </c>
      <c r="AA190" s="567">
        <f>IFERROR(IF(AND(NOT(YEAR(AA$3)&lt;=YEAR('Rent Roll'!$C32)+'Rent Roll'!$P32-1),MOD(YEAR(AA$3),'Rent Roll'!$O32)=MOD(YEAR('Rent Roll'!$C32),'Rent Roll'!$O32),MONTH(AA$3)=MONTH('Rent Roll'!$C32)),1,0),0)</f>
        <v>0</v>
      </c>
      <c r="AB190" s="567">
        <f>IFERROR(IF(AND(NOT(YEAR(AB$3)&lt;=YEAR('Rent Roll'!$C32)+'Rent Roll'!$P32-1),MOD(YEAR(AB$3),'Rent Roll'!$O32)=MOD(YEAR('Rent Roll'!$C32),'Rent Roll'!$O32),MONTH(AB$3)=MONTH('Rent Roll'!$C32)),1,0),0)</f>
        <v>0</v>
      </c>
      <c r="AC190" s="567">
        <f>IFERROR(IF(AND(NOT(YEAR(AC$3)&lt;=YEAR('Rent Roll'!$C32)+'Rent Roll'!$P32-1),MOD(YEAR(AC$3),'Rent Roll'!$O32)=MOD(YEAR('Rent Roll'!$C32),'Rent Roll'!$O32),MONTH(AC$3)=MONTH('Rent Roll'!$C32)),1,0),0)</f>
        <v>0</v>
      </c>
      <c r="AD190" s="767">
        <f>IFERROR(IF(AND(NOT(YEAR(AD$3)&lt;=YEAR('Rent Roll'!$C32)+'Rent Roll'!$P32-1),MOD(YEAR(AD$3),'Rent Roll'!$O32)=MOD(YEAR('Rent Roll'!$C32),'Rent Roll'!$O32),MONTH(AD$3)=MONTH('Rent Roll'!$C32)),1,0),0)</f>
        <v>0</v>
      </c>
      <c r="AE190" s="768">
        <f>IFERROR(IF(AND(NOT(YEAR(AE$3)&lt;=YEAR('Rent Roll'!$C32)+'Rent Roll'!$P32-1),MOD(YEAR(AE$3),'Rent Roll'!$O32)=MOD(YEAR('Rent Roll'!$C32),'Rent Roll'!$O32),MONTH(AE$3)=MONTH('Rent Roll'!$C32)),1,0),0)</f>
        <v>0</v>
      </c>
      <c r="AF190" s="567">
        <f>IFERROR(IF(AND(NOT(YEAR(AF$3)&lt;=YEAR('Rent Roll'!$C32)+'Rent Roll'!$P32-1),MOD(YEAR(AF$3),'Rent Roll'!$O32)=MOD(YEAR('Rent Roll'!$C32),'Rent Roll'!$O32),MONTH(AF$3)=MONTH('Rent Roll'!$C32)),1,0),0)</f>
        <v>0</v>
      </c>
      <c r="AG190" s="567">
        <f>IFERROR(IF(AND(NOT(YEAR(AG$3)&lt;=YEAR('Rent Roll'!$C32)+'Rent Roll'!$P32-1),MOD(YEAR(AG$3),'Rent Roll'!$O32)=MOD(YEAR('Rent Roll'!$C32),'Rent Roll'!$O32),MONTH(AG$3)=MONTH('Rent Roll'!$C32)),1,0),0)</f>
        <v>0</v>
      </c>
      <c r="AH190" s="567">
        <f>IFERROR(IF(AND(NOT(YEAR(AH$3)&lt;=YEAR('Rent Roll'!$C32)+'Rent Roll'!$P32-1),MOD(YEAR(AH$3),'Rent Roll'!$O32)=MOD(YEAR('Rent Roll'!$C32),'Rent Roll'!$O32),MONTH(AH$3)=MONTH('Rent Roll'!$C32)),1,0),0)</f>
        <v>0</v>
      </c>
      <c r="AI190" s="567">
        <f>IFERROR(IF(AND(NOT(YEAR(AI$3)&lt;=YEAR('Rent Roll'!$C32)+'Rent Roll'!$P32-1),MOD(YEAR(AI$3),'Rent Roll'!$O32)=MOD(YEAR('Rent Roll'!$C32),'Rent Roll'!$O32),MONTH(AI$3)=MONTH('Rent Roll'!$C32)),1,0),0)</f>
        <v>0</v>
      </c>
      <c r="AJ190" s="567">
        <f>IFERROR(IF(AND(NOT(YEAR(AJ$3)&lt;=YEAR('Rent Roll'!$C32)+'Rent Roll'!$P32-1),MOD(YEAR(AJ$3),'Rent Roll'!$O32)=MOD(YEAR('Rent Roll'!$C32),'Rent Roll'!$O32),MONTH(AJ$3)=MONTH('Rent Roll'!$C32)),1,0),0)</f>
        <v>0</v>
      </c>
      <c r="AK190" s="567">
        <f>IFERROR(IF(AND(NOT(YEAR(AK$3)&lt;=YEAR('Rent Roll'!$C32)+'Rent Roll'!$P32-1),MOD(YEAR(AK$3),'Rent Roll'!$O32)=MOD(YEAR('Rent Roll'!$C32),'Rent Roll'!$O32),MONTH(AK$3)=MONTH('Rent Roll'!$C32)),1,0),0)</f>
        <v>0</v>
      </c>
      <c r="AL190" s="567">
        <f>IFERROR(IF(AND(NOT(YEAR(AL$3)&lt;=YEAR('Rent Roll'!$C32)+'Rent Roll'!$P32-1),MOD(YEAR(AL$3),'Rent Roll'!$O32)=MOD(YEAR('Rent Roll'!$C32),'Rent Roll'!$O32),MONTH(AL$3)=MONTH('Rent Roll'!$C32)),1,0),0)</f>
        <v>0</v>
      </c>
      <c r="AM190" s="567">
        <f>IFERROR(IF(AND(NOT(YEAR(AM$3)&lt;=YEAR('Rent Roll'!$C32)+'Rent Roll'!$P32-1),MOD(YEAR(AM$3),'Rent Roll'!$O32)=MOD(YEAR('Rent Roll'!$C32),'Rent Roll'!$O32),MONTH(AM$3)=MONTH('Rent Roll'!$C32)),1,0),0)</f>
        <v>0</v>
      </c>
      <c r="AN190" s="567">
        <f>IFERROR(IF(AND(NOT(YEAR(AN$3)&lt;=YEAR('Rent Roll'!$C32)+'Rent Roll'!$P32-1),MOD(YEAR(AN$3),'Rent Roll'!$O32)=MOD(YEAR('Rent Roll'!$C32),'Rent Roll'!$O32),MONTH(AN$3)=MONTH('Rent Roll'!$C32)),1,0),0)</f>
        <v>0</v>
      </c>
      <c r="AO190" s="567">
        <f>IFERROR(IF(AND(NOT(YEAR(AO$3)&lt;=YEAR('Rent Roll'!$C32)+'Rent Roll'!$P32-1),MOD(YEAR(AO$3),'Rent Roll'!$O32)=MOD(YEAR('Rent Roll'!$C32),'Rent Roll'!$O32),MONTH(AO$3)=MONTH('Rent Roll'!$C32)),1,0),0)</f>
        <v>0</v>
      </c>
      <c r="AP190" s="767">
        <f>IFERROR(IF(AND(NOT(YEAR(AP$3)&lt;=YEAR('Rent Roll'!$C32)+'Rent Roll'!$P32-1),MOD(YEAR(AP$3),'Rent Roll'!$O32)=MOD(YEAR('Rent Roll'!$C32),'Rent Roll'!$O32),MONTH(AP$3)=MONTH('Rent Roll'!$C32)),1,0),0)</f>
        <v>0</v>
      </c>
      <c r="AQ190" s="768">
        <f>IFERROR(IF(AND(NOT(YEAR(AQ$3)&lt;=YEAR('Rent Roll'!$C32)+'Rent Roll'!$P32-1),MOD(YEAR(AQ$3),'Rent Roll'!$O32)=MOD(YEAR('Rent Roll'!$C32),'Rent Roll'!$O32),MONTH(AQ$3)=MONTH('Rent Roll'!$C32)),1,0),0)</f>
        <v>0</v>
      </c>
      <c r="AR190" s="567">
        <f>IFERROR(IF(AND(NOT(YEAR(AR$3)&lt;=YEAR('Rent Roll'!$C32)+'Rent Roll'!$P32-1),MOD(YEAR(AR$3),'Rent Roll'!$O32)=MOD(YEAR('Rent Roll'!$C32),'Rent Roll'!$O32),MONTH(AR$3)=MONTH('Rent Roll'!$C32)),1,0),0)</f>
        <v>0</v>
      </c>
      <c r="AS190" s="567">
        <f>IFERROR(IF(AND(NOT(YEAR(AS$3)&lt;=YEAR('Rent Roll'!$C32)+'Rent Roll'!$P32-1),MOD(YEAR(AS$3),'Rent Roll'!$O32)=MOD(YEAR('Rent Roll'!$C32),'Rent Roll'!$O32),MONTH(AS$3)=MONTH('Rent Roll'!$C32)),1,0),0)</f>
        <v>0</v>
      </c>
      <c r="AT190" s="567">
        <f>IFERROR(IF(AND(NOT(YEAR(AT$3)&lt;=YEAR('Rent Roll'!$C32)+'Rent Roll'!$P32-1),MOD(YEAR(AT$3),'Rent Roll'!$O32)=MOD(YEAR('Rent Roll'!$C32),'Rent Roll'!$O32),MONTH(AT$3)=MONTH('Rent Roll'!$C32)),1,0),0)</f>
        <v>0</v>
      </c>
      <c r="AU190" s="567">
        <f>IFERROR(IF(AND(NOT(YEAR(AU$3)&lt;=YEAR('Rent Roll'!$C32)+'Rent Roll'!$P32-1),MOD(YEAR(AU$3),'Rent Roll'!$O32)=MOD(YEAR('Rent Roll'!$C32),'Rent Roll'!$O32),MONTH(AU$3)=MONTH('Rent Roll'!$C32)),1,0),0)</f>
        <v>0</v>
      </c>
      <c r="AV190" s="567">
        <f>IFERROR(IF(AND(NOT(YEAR(AV$3)&lt;=YEAR('Rent Roll'!$C32)+'Rent Roll'!$P32-1),MOD(YEAR(AV$3),'Rent Roll'!$O32)=MOD(YEAR('Rent Roll'!$C32),'Rent Roll'!$O32),MONTH(AV$3)=MONTH('Rent Roll'!$C32)),1,0),0)</f>
        <v>0</v>
      </c>
      <c r="AW190" s="567">
        <f>IFERROR(IF(AND(NOT(YEAR(AW$3)&lt;=YEAR('Rent Roll'!$C32)+'Rent Roll'!$P32-1),MOD(YEAR(AW$3),'Rent Roll'!$O32)=MOD(YEAR('Rent Roll'!$C32),'Rent Roll'!$O32),MONTH(AW$3)=MONTH('Rent Roll'!$C32)),1,0),0)</f>
        <v>0</v>
      </c>
      <c r="AX190" s="567">
        <f>IFERROR(IF(AND(NOT(YEAR(AX$3)&lt;=YEAR('Rent Roll'!$C32)+'Rent Roll'!$P32-1),MOD(YEAR(AX$3),'Rent Roll'!$O32)=MOD(YEAR('Rent Roll'!$C32),'Rent Roll'!$O32),MONTH(AX$3)=MONTH('Rent Roll'!$C32)),1,0),0)</f>
        <v>0</v>
      </c>
      <c r="AY190" s="567">
        <f>IFERROR(IF(AND(NOT(YEAR(AY$3)&lt;=YEAR('Rent Roll'!$C32)+'Rent Roll'!$P32-1),MOD(YEAR(AY$3),'Rent Roll'!$O32)=MOD(YEAR('Rent Roll'!$C32),'Rent Roll'!$O32),MONTH(AY$3)=MONTH('Rent Roll'!$C32)),1,0),0)</f>
        <v>0</v>
      </c>
      <c r="AZ190" s="567">
        <f>IFERROR(IF(AND(NOT(YEAR(AZ$3)&lt;=YEAR('Rent Roll'!$C32)+'Rent Roll'!$P32-1),MOD(YEAR(AZ$3),'Rent Roll'!$O32)=MOD(YEAR('Rent Roll'!$C32),'Rent Roll'!$O32),MONTH(AZ$3)=MONTH('Rent Roll'!$C32)),1,0),0)</f>
        <v>0</v>
      </c>
      <c r="BA190" s="567">
        <f>IFERROR(IF(AND(NOT(YEAR(BA$3)&lt;=YEAR('Rent Roll'!$C32)+'Rent Roll'!$P32-1),MOD(YEAR(BA$3),'Rent Roll'!$O32)=MOD(YEAR('Rent Roll'!$C32),'Rent Roll'!$O32),MONTH(BA$3)=MONTH('Rent Roll'!$C32)),1,0),0)</f>
        <v>0</v>
      </c>
      <c r="BB190" s="767">
        <f>IFERROR(IF(AND(NOT(YEAR(BB$3)&lt;=YEAR('Rent Roll'!$C32)+'Rent Roll'!$P32-1),MOD(YEAR(BB$3),'Rent Roll'!$O32)=MOD(YEAR('Rent Roll'!$C32),'Rent Roll'!$O32),MONTH(BB$3)=MONTH('Rent Roll'!$C32)),1,0),0)</f>
        <v>0</v>
      </c>
      <c r="BC190" s="768">
        <f>IFERROR(IF(AND(NOT(YEAR(BC$3)&lt;=YEAR('Rent Roll'!$C32)+'Rent Roll'!$P32-1),MOD(YEAR(BC$3),'Rent Roll'!$O32)=MOD(YEAR('Rent Roll'!$C32),'Rent Roll'!$O32),MONTH(BC$3)=MONTH('Rent Roll'!$C32)),1,0),0)</f>
        <v>0</v>
      </c>
      <c r="BD190" s="567">
        <f>IFERROR(IF(AND(NOT(YEAR(BD$3)&lt;=YEAR('Rent Roll'!$C32)+'Rent Roll'!$P32-1),MOD(YEAR(BD$3),'Rent Roll'!$O32)=MOD(YEAR('Rent Roll'!$C32),'Rent Roll'!$O32),MONTH(BD$3)=MONTH('Rent Roll'!$C32)),1,0),0)</f>
        <v>0</v>
      </c>
      <c r="BE190" s="567">
        <f>IFERROR(IF(AND(NOT(YEAR(BE$3)&lt;=YEAR('Rent Roll'!$C32)+'Rent Roll'!$P32-1),MOD(YEAR(BE$3),'Rent Roll'!$O32)=MOD(YEAR('Rent Roll'!$C32),'Rent Roll'!$O32),MONTH(BE$3)=MONTH('Rent Roll'!$C32)),1,0),0)</f>
        <v>0</v>
      </c>
      <c r="BF190" s="567">
        <f>IFERROR(IF(AND(NOT(YEAR(BF$3)&lt;=YEAR('Rent Roll'!$C32)+'Rent Roll'!$P32-1),MOD(YEAR(BF$3),'Rent Roll'!$O32)=MOD(YEAR('Rent Roll'!$C32),'Rent Roll'!$O32),MONTH(BF$3)=MONTH('Rent Roll'!$C32)),1,0),0)</f>
        <v>0</v>
      </c>
      <c r="BG190" s="567">
        <f>IFERROR(IF(AND(NOT(YEAR(BG$3)&lt;=YEAR('Rent Roll'!$C32)+'Rent Roll'!$P32-1),MOD(YEAR(BG$3),'Rent Roll'!$O32)=MOD(YEAR('Rent Roll'!$C32),'Rent Roll'!$O32),MONTH(BG$3)=MONTH('Rent Roll'!$C32)),1,0),0)</f>
        <v>0</v>
      </c>
      <c r="BH190" s="567">
        <f>IFERROR(IF(AND(NOT(YEAR(BH$3)&lt;=YEAR('Rent Roll'!$C32)+'Rent Roll'!$P32-1),MOD(YEAR(BH$3),'Rent Roll'!$O32)=MOD(YEAR('Rent Roll'!$C32),'Rent Roll'!$O32),MONTH(BH$3)=MONTH('Rent Roll'!$C32)),1,0),0)</f>
        <v>0</v>
      </c>
      <c r="BI190" s="567">
        <f>IFERROR(IF(AND(NOT(YEAR(BI$3)&lt;=YEAR('Rent Roll'!$C32)+'Rent Roll'!$P32-1),MOD(YEAR(BI$3),'Rent Roll'!$O32)=MOD(YEAR('Rent Roll'!$C32),'Rent Roll'!$O32),MONTH(BI$3)=MONTH('Rent Roll'!$C32)),1,0),0)</f>
        <v>0</v>
      </c>
      <c r="BJ190" s="567">
        <f>IFERROR(IF(AND(NOT(YEAR(BJ$3)&lt;=YEAR('Rent Roll'!$C32)+'Rent Roll'!$P32-1),MOD(YEAR(BJ$3),'Rent Roll'!$O32)=MOD(YEAR('Rent Roll'!$C32),'Rent Roll'!$O32),MONTH(BJ$3)=MONTH('Rent Roll'!$C32)),1,0),0)</f>
        <v>0</v>
      </c>
      <c r="BK190" s="567">
        <f>IFERROR(IF(AND(NOT(YEAR(BK$3)&lt;=YEAR('Rent Roll'!$C32)+'Rent Roll'!$P32-1),MOD(YEAR(BK$3),'Rent Roll'!$O32)=MOD(YEAR('Rent Roll'!$C32),'Rent Roll'!$O32),MONTH(BK$3)=MONTH('Rent Roll'!$C32)),1,0),0)</f>
        <v>0</v>
      </c>
      <c r="BL190" s="567">
        <f>IFERROR(IF(AND(NOT(YEAR(BL$3)&lt;=YEAR('Rent Roll'!$C32)+'Rent Roll'!$P32-1),MOD(YEAR(BL$3),'Rent Roll'!$O32)=MOD(YEAR('Rent Roll'!$C32),'Rent Roll'!$O32),MONTH(BL$3)=MONTH('Rent Roll'!$C32)),1,0),0)</f>
        <v>0</v>
      </c>
      <c r="BM190" s="567">
        <f>IFERROR(IF(AND(NOT(YEAR(BM$3)&lt;=YEAR('Rent Roll'!$C32)+'Rent Roll'!$P32-1),MOD(YEAR(BM$3),'Rent Roll'!$O32)=MOD(YEAR('Rent Roll'!$C32),'Rent Roll'!$O32),MONTH(BM$3)=MONTH('Rent Roll'!$C32)),1,0),0)</f>
        <v>0</v>
      </c>
      <c r="BN190" s="767">
        <f>IFERROR(IF(AND(NOT(YEAR(BN$3)&lt;=YEAR('Rent Roll'!$C32)+'Rent Roll'!$P32-1),MOD(YEAR(BN$3),'Rent Roll'!$O32)=MOD(YEAR('Rent Roll'!$C32),'Rent Roll'!$O32),MONTH(BN$3)=MONTH('Rent Roll'!$C32)),1,0),0)</f>
        <v>0</v>
      </c>
      <c r="BO190" s="768">
        <f>IFERROR(IF(AND(NOT(YEAR(BO$3)&lt;=YEAR('Rent Roll'!$C32)+'Rent Roll'!$P32-1),MOD(YEAR(BO$3),'Rent Roll'!$O32)=MOD(YEAR('Rent Roll'!$C32),'Rent Roll'!$O32),MONTH(BO$3)=MONTH('Rent Roll'!$C32)),1,0),0)</f>
        <v>0</v>
      </c>
      <c r="BP190" s="567">
        <f>IFERROR(IF(AND(NOT(YEAR(BP$3)&lt;=YEAR('Rent Roll'!$C32)+'Rent Roll'!$P32-1),MOD(YEAR(BP$3),'Rent Roll'!$O32)=MOD(YEAR('Rent Roll'!$C32),'Rent Roll'!$O32),MONTH(BP$3)=MONTH('Rent Roll'!$C32)),1,0),0)</f>
        <v>0</v>
      </c>
      <c r="BQ190" s="567">
        <f>IFERROR(IF(AND(NOT(YEAR(BQ$3)&lt;=YEAR('Rent Roll'!$C32)+'Rent Roll'!$P32-1),MOD(YEAR(BQ$3),'Rent Roll'!$O32)=MOD(YEAR('Rent Roll'!$C32),'Rent Roll'!$O32),MONTH(BQ$3)=MONTH('Rent Roll'!$C32)),1,0),0)</f>
        <v>0</v>
      </c>
      <c r="BR190" s="567">
        <f>IFERROR(IF(AND(NOT(YEAR(BR$3)&lt;=YEAR('Rent Roll'!$C32)+'Rent Roll'!$P32-1),MOD(YEAR(BR$3),'Rent Roll'!$O32)=MOD(YEAR('Rent Roll'!$C32),'Rent Roll'!$O32),MONTH(BR$3)=MONTH('Rent Roll'!$C32)),1,0),0)</f>
        <v>0</v>
      </c>
      <c r="BS190" s="567">
        <f>IFERROR(IF(AND(NOT(YEAR(BS$3)&lt;=YEAR('Rent Roll'!$C32)+'Rent Roll'!$P32-1),MOD(YEAR(BS$3),'Rent Roll'!$O32)=MOD(YEAR('Rent Roll'!$C32),'Rent Roll'!$O32),MONTH(BS$3)=MONTH('Rent Roll'!$C32)),1,0),0)</f>
        <v>0</v>
      </c>
      <c r="BT190" s="567">
        <f>IFERROR(IF(AND(NOT(YEAR(BT$3)&lt;=YEAR('Rent Roll'!$C32)+'Rent Roll'!$P32-1),MOD(YEAR(BT$3),'Rent Roll'!$O32)=MOD(YEAR('Rent Roll'!$C32),'Rent Roll'!$O32),MONTH(BT$3)=MONTH('Rent Roll'!$C32)),1,0),0)</f>
        <v>0</v>
      </c>
      <c r="BU190" s="567">
        <f>IFERROR(IF(AND(NOT(YEAR(BU$3)&lt;=YEAR('Rent Roll'!$C32)+'Rent Roll'!$P32-1),MOD(YEAR(BU$3),'Rent Roll'!$O32)=MOD(YEAR('Rent Roll'!$C32),'Rent Roll'!$O32),MONTH(BU$3)=MONTH('Rent Roll'!$C32)),1,0),0)</f>
        <v>0</v>
      </c>
      <c r="BV190" s="567">
        <f>IFERROR(IF(AND(NOT(YEAR(BV$3)&lt;=YEAR('Rent Roll'!$C32)+'Rent Roll'!$P32-1),MOD(YEAR(BV$3),'Rent Roll'!$O32)=MOD(YEAR('Rent Roll'!$C32),'Rent Roll'!$O32),MONTH(BV$3)=MONTH('Rent Roll'!$C32)),1,0),0)</f>
        <v>0</v>
      </c>
      <c r="BW190" s="567">
        <f>IFERROR(IF(AND(NOT(YEAR(BW$3)&lt;=YEAR('Rent Roll'!$C32)+'Rent Roll'!$P32-1),MOD(YEAR(BW$3),'Rent Roll'!$O32)=MOD(YEAR('Rent Roll'!$C32),'Rent Roll'!$O32),MONTH(BW$3)=MONTH('Rent Roll'!$C32)),1,0),0)</f>
        <v>0</v>
      </c>
      <c r="BX190" s="567">
        <f>IFERROR(IF(AND(NOT(YEAR(BX$3)&lt;=YEAR('Rent Roll'!$C32)+'Rent Roll'!$P32-1),MOD(YEAR(BX$3),'Rent Roll'!$O32)=MOD(YEAR('Rent Roll'!$C32),'Rent Roll'!$O32),MONTH(BX$3)=MONTH('Rent Roll'!$C32)),1,0),0)</f>
        <v>0</v>
      </c>
      <c r="BY190" s="567">
        <f>IFERROR(IF(AND(NOT(YEAR(BY$3)&lt;=YEAR('Rent Roll'!$C32)+'Rent Roll'!$P32-1),MOD(YEAR(BY$3),'Rent Roll'!$O32)=MOD(YEAR('Rent Roll'!$C32),'Rent Roll'!$O32),MONTH(BY$3)=MONTH('Rent Roll'!$C32)),1,0),0)</f>
        <v>0</v>
      </c>
      <c r="BZ190" s="767">
        <f>IFERROR(IF(AND(NOT(YEAR(BZ$3)&lt;=YEAR('Rent Roll'!$C32)+'Rent Roll'!$P32-1),MOD(YEAR(BZ$3),'Rent Roll'!$O32)=MOD(YEAR('Rent Roll'!$C32),'Rent Roll'!$O32),MONTH(BZ$3)=MONTH('Rent Roll'!$C32)),1,0),0)</f>
        <v>0</v>
      </c>
      <c r="CA190" s="768">
        <f>IFERROR(IF(AND(NOT(YEAR(CA$3)&lt;=YEAR('Rent Roll'!$C32)+'Rent Roll'!$P32-1),MOD(YEAR(CA$3),'Rent Roll'!$O32)=MOD(YEAR('Rent Roll'!$C32),'Rent Roll'!$O32),MONTH(CA$3)=MONTH('Rent Roll'!$C32)),1,0),0)</f>
        <v>0</v>
      </c>
      <c r="CB190" s="567">
        <f>IFERROR(IF(AND(NOT(YEAR(CB$3)&lt;=YEAR('Rent Roll'!$C32)+'Rent Roll'!$P32-1),MOD(YEAR(CB$3),'Rent Roll'!$O32)=MOD(YEAR('Rent Roll'!$C32),'Rent Roll'!$O32),MONTH(CB$3)=MONTH('Rent Roll'!$C32)),1,0),0)</f>
        <v>0</v>
      </c>
      <c r="CC190" s="567">
        <f>IFERROR(IF(AND(NOT(YEAR(CC$3)&lt;=YEAR('Rent Roll'!$C32)+'Rent Roll'!$P32-1),MOD(YEAR(CC$3),'Rent Roll'!$O32)=MOD(YEAR('Rent Roll'!$C32),'Rent Roll'!$O32),MONTH(CC$3)=MONTH('Rent Roll'!$C32)),1,0),0)</f>
        <v>0</v>
      </c>
      <c r="CD190" s="567">
        <f>IFERROR(IF(AND(NOT(YEAR(CD$3)&lt;=YEAR('Rent Roll'!$C32)+'Rent Roll'!$P32-1),MOD(YEAR(CD$3),'Rent Roll'!$O32)=MOD(YEAR('Rent Roll'!$C32),'Rent Roll'!$O32),MONTH(CD$3)=MONTH('Rent Roll'!$C32)),1,0),0)</f>
        <v>0</v>
      </c>
      <c r="CE190" s="567">
        <f>IFERROR(IF(AND(NOT(YEAR(CE$3)&lt;=YEAR('Rent Roll'!$C32)+'Rent Roll'!$P32-1),MOD(YEAR(CE$3),'Rent Roll'!$O32)=MOD(YEAR('Rent Roll'!$C32),'Rent Roll'!$O32),MONTH(CE$3)=MONTH('Rent Roll'!$C32)),1,0),0)</f>
        <v>0</v>
      </c>
      <c r="CF190" s="567">
        <f>IFERROR(IF(AND(NOT(YEAR(CF$3)&lt;=YEAR('Rent Roll'!$C32)+'Rent Roll'!$P32-1),MOD(YEAR(CF$3),'Rent Roll'!$O32)=MOD(YEAR('Rent Roll'!$C32),'Rent Roll'!$O32),MONTH(CF$3)=MONTH('Rent Roll'!$C32)),1,0),0)</f>
        <v>0</v>
      </c>
      <c r="CG190" s="567">
        <f>IFERROR(IF(AND(NOT(YEAR(CG$3)&lt;=YEAR('Rent Roll'!$C32)+'Rent Roll'!$P32-1),MOD(YEAR(CG$3),'Rent Roll'!$O32)=MOD(YEAR('Rent Roll'!$C32),'Rent Roll'!$O32),MONTH(CG$3)=MONTH('Rent Roll'!$C32)),1,0),0)</f>
        <v>0</v>
      </c>
      <c r="CH190" s="567">
        <f>IFERROR(IF(AND(NOT(YEAR(CH$3)&lt;=YEAR('Rent Roll'!$C32)+'Rent Roll'!$P32-1),MOD(YEAR(CH$3),'Rent Roll'!$O32)=MOD(YEAR('Rent Roll'!$C32),'Rent Roll'!$O32),MONTH(CH$3)=MONTH('Rent Roll'!$C32)),1,0),0)</f>
        <v>0</v>
      </c>
      <c r="CI190" s="567">
        <f>IFERROR(IF(AND(NOT(YEAR(CI$3)&lt;=YEAR('Rent Roll'!$C32)+'Rent Roll'!$P32-1),MOD(YEAR(CI$3),'Rent Roll'!$O32)=MOD(YEAR('Rent Roll'!$C32),'Rent Roll'!$O32),MONTH(CI$3)=MONTH('Rent Roll'!$C32)),1,0),0)</f>
        <v>0</v>
      </c>
      <c r="CJ190" s="567">
        <f>IFERROR(IF(AND(NOT(YEAR(CJ$3)&lt;=YEAR('Rent Roll'!$C32)+'Rent Roll'!$P32-1),MOD(YEAR(CJ$3),'Rent Roll'!$O32)=MOD(YEAR('Rent Roll'!$C32),'Rent Roll'!$O32),MONTH(CJ$3)=MONTH('Rent Roll'!$C32)),1,0),0)</f>
        <v>0</v>
      </c>
      <c r="CK190" s="567">
        <f>IFERROR(IF(AND(NOT(YEAR(CK$3)&lt;=YEAR('Rent Roll'!$C32)+'Rent Roll'!$P32-1),MOD(YEAR(CK$3),'Rent Roll'!$O32)=MOD(YEAR('Rent Roll'!$C32),'Rent Roll'!$O32),MONTH(CK$3)=MONTH('Rent Roll'!$C32)),1,0),0)</f>
        <v>0</v>
      </c>
      <c r="CL190" s="767">
        <f>IFERROR(IF(AND(NOT(YEAR(CL$3)&lt;=YEAR('Rent Roll'!$C32)+'Rent Roll'!$P32-1),MOD(YEAR(CL$3),'Rent Roll'!$O32)=MOD(YEAR('Rent Roll'!$C32),'Rent Roll'!$O32),MONTH(CL$3)=MONTH('Rent Roll'!$C32)),1,0),0)</f>
        <v>0</v>
      </c>
      <c r="CM190" s="768">
        <f>IFERROR(IF(AND(NOT(YEAR(CM$3)&lt;=YEAR('Rent Roll'!$C32)+'Rent Roll'!$P32-1),MOD(YEAR(CM$3),'Rent Roll'!$O32)=MOD(YEAR('Rent Roll'!$C32),'Rent Roll'!$O32),MONTH(CM$3)=MONTH('Rent Roll'!$C32)),1,0),0)</f>
        <v>0</v>
      </c>
      <c r="CN190" s="567">
        <f>IFERROR(IF(AND(NOT(YEAR(CN$3)&lt;=YEAR('Rent Roll'!$C32)+'Rent Roll'!$P32-1),MOD(YEAR(CN$3),'Rent Roll'!$O32)=MOD(YEAR('Rent Roll'!$C32),'Rent Roll'!$O32),MONTH(CN$3)=MONTH('Rent Roll'!$C32)),1,0),0)</f>
        <v>0</v>
      </c>
      <c r="CO190" s="567">
        <f>IFERROR(IF(AND(NOT(YEAR(CO$3)&lt;=YEAR('Rent Roll'!$C32)+'Rent Roll'!$P32-1),MOD(YEAR(CO$3),'Rent Roll'!$O32)=MOD(YEAR('Rent Roll'!$C32),'Rent Roll'!$O32),MONTH(CO$3)=MONTH('Rent Roll'!$C32)),1,0),0)</f>
        <v>0</v>
      </c>
      <c r="CP190" s="567">
        <f>IFERROR(IF(AND(NOT(YEAR(CP$3)&lt;=YEAR('Rent Roll'!$C32)+'Rent Roll'!$P32-1),MOD(YEAR(CP$3),'Rent Roll'!$O32)=MOD(YEAR('Rent Roll'!$C32),'Rent Roll'!$O32),MONTH(CP$3)=MONTH('Rent Roll'!$C32)),1,0),0)</f>
        <v>0</v>
      </c>
      <c r="CQ190" s="567">
        <f>IFERROR(IF(AND(NOT(YEAR(CQ$3)&lt;=YEAR('Rent Roll'!$C32)+'Rent Roll'!$P32-1),MOD(YEAR(CQ$3),'Rent Roll'!$O32)=MOD(YEAR('Rent Roll'!$C32),'Rent Roll'!$O32),MONTH(CQ$3)=MONTH('Rent Roll'!$C32)),1,0),0)</f>
        <v>0</v>
      </c>
      <c r="CR190" s="567">
        <f>IFERROR(IF(AND(NOT(YEAR(CR$3)&lt;=YEAR('Rent Roll'!$C32)+'Rent Roll'!$P32-1),MOD(YEAR(CR$3),'Rent Roll'!$O32)=MOD(YEAR('Rent Roll'!$C32),'Rent Roll'!$O32),MONTH(CR$3)=MONTH('Rent Roll'!$C32)),1,0),0)</f>
        <v>0</v>
      </c>
      <c r="CS190" s="567">
        <f>IFERROR(IF(AND(NOT(YEAR(CS$3)&lt;=YEAR('Rent Roll'!$C32)+'Rent Roll'!$P32-1),MOD(YEAR(CS$3),'Rent Roll'!$O32)=MOD(YEAR('Rent Roll'!$C32),'Rent Roll'!$O32),MONTH(CS$3)=MONTH('Rent Roll'!$C32)),1,0),0)</f>
        <v>0</v>
      </c>
      <c r="CT190" s="567">
        <f>IFERROR(IF(AND(NOT(YEAR(CT$3)&lt;=YEAR('Rent Roll'!$C32)+'Rent Roll'!$P32-1),MOD(YEAR(CT$3),'Rent Roll'!$O32)=MOD(YEAR('Rent Roll'!$C32),'Rent Roll'!$O32),MONTH(CT$3)=MONTH('Rent Roll'!$C32)),1,0),0)</f>
        <v>0</v>
      </c>
      <c r="CU190" s="567">
        <f>IFERROR(IF(AND(NOT(YEAR(CU$3)&lt;=YEAR('Rent Roll'!$C32)+'Rent Roll'!$P32-1),MOD(YEAR(CU$3),'Rent Roll'!$O32)=MOD(YEAR('Rent Roll'!$C32),'Rent Roll'!$O32),MONTH(CU$3)=MONTH('Rent Roll'!$C32)),1,0),0)</f>
        <v>0</v>
      </c>
      <c r="CV190" s="567">
        <f>IFERROR(IF(AND(NOT(YEAR(CV$3)&lt;=YEAR('Rent Roll'!$C32)+'Rent Roll'!$P32-1),MOD(YEAR(CV$3),'Rent Roll'!$O32)=MOD(YEAR('Rent Roll'!$C32),'Rent Roll'!$O32),MONTH(CV$3)=MONTH('Rent Roll'!$C32)),1,0),0)</f>
        <v>0</v>
      </c>
      <c r="CW190" s="567">
        <f>IFERROR(IF(AND(NOT(YEAR(CW$3)&lt;=YEAR('Rent Roll'!$C32)+'Rent Roll'!$P32-1),MOD(YEAR(CW$3),'Rent Roll'!$O32)=MOD(YEAR('Rent Roll'!$C32),'Rent Roll'!$O32),MONTH(CW$3)=MONTH('Rent Roll'!$C32)),1,0),0)</f>
        <v>0</v>
      </c>
      <c r="CX190" s="767">
        <f>IFERROR(IF(AND(NOT(YEAR(CX$3)&lt;=YEAR('Rent Roll'!$C32)+'Rent Roll'!$P32-1),MOD(YEAR(CX$3),'Rent Roll'!$O32)=MOD(YEAR('Rent Roll'!$C32),'Rent Roll'!$O32),MONTH(CX$3)=MONTH('Rent Roll'!$C32)),1,0),0)</f>
        <v>0</v>
      </c>
      <c r="CY190" s="768">
        <f>IFERROR(IF(AND(NOT(YEAR(CY$3)&lt;=YEAR('Rent Roll'!$C32)+'Rent Roll'!$P32-1),MOD(YEAR(CY$3),'Rent Roll'!$O32)=MOD(YEAR('Rent Roll'!$C32),'Rent Roll'!$O32),MONTH(CY$3)=MONTH('Rent Roll'!$C32)),1,0),0)</f>
        <v>0</v>
      </c>
      <c r="CZ190" s="567">
        <f>IFERROR(IF(AND(NOT(YEAR(CZ$3)&lt;=YEAR('Rent Roll'!$C32)+'Rent Roll'!$P32-1),MOD(YEAR(CZ$3),'Rent Roll'!$O32)=MOD(YEAR('Rent Roll'!$C32),'Rent Roll'!$O32),MONTH(CZ$3)=MONTH('Rent Roll'!$C32)),1,0),0)</f>
        <v>0</v>
      </c>
      <c r="DA190" s="567">
        <f>IFERROR(IF(AND(NOT(YEAR(DA$3)&lt;=YEAR('Rent Roll'!$C32)+'Rent Roll'!$P32-1),MOD(YEAR(DA$3),'Rent Roll'!$O32)=MOD(YEAR('Rent Roll'!$C32),'Rent Roll'!$O32),MONTH(DA$3)=MONTH('Rent Roll'!$C32)),1,0),0)</f>
        <v>0</v>
      </c>
      <c r="DB190" s="567">
        <f>IFERROR(IF(AND(NOT(YEAR(DB$3)&lt;=YEAR('Rent Roll'!$C32)+'Rent Roll'!$P32-1),MOD(YEAR(DB$3),'Rent Roll'!$O32)=MOD(YEAR('Rent Roll'!$C32),'Rent Roll'!$O32),MONTH(DB$3)=MONTH('Rent Roll'!$C32)),1,0),0)</f>
        <v>0</v>
      </c>
      <c r="DC190" s="567">
        <f>IFERROR(IF(AND(NOT(YEAR(DC$3)&lt;=YEAR('Rent Roll'!$C32)+'Rent Roll'!$P32-1),MOD(YEAR(DC$3),'Rent Roll'!$O32)=MOD(YEAR('Rent Roll'!$C32),'Rent Roll'!$O32),MONTH(DC$3)=MONTH('Rent Roll'!$C32)),1,0),0)</f>
        <v>0</v>
      </c>
      <c r="DD190" s="567">
        <f>IFERROR(IF(AND(NOT(YEAR(DD$3)&lt;=YEAR('Rent Roll'!$C32)+'Rent Roll'!$P32-1),MOD(YEAR(DD$3),'Rent Roll'!$O32)=MOD(YEAR('Rent Roll'!$C32),'Rent Roll'!$O32),MONTH(DD$3)=MONTH('Rent Roll'!$C32)),1,0),0)</f>
        <v>0</v>
      </c>
      <c r="DE190" s="567">
        <f>IFERROR(IF(AND(NOT(YEAR(DE$3)&lt;=YEAR('Rent Roll'!$C32)+'Rent Roll'!$P32-1),MOD(YEAR(DE$3),'Rent Roll'!$O32)=MOD(YEAR('Rent Roll'!$C32),'Rent Roll'!$O32),MONTH(DE$3)=MONTH('Rent Roll'!$C32)),1,0),0)</f>
        <v>0</v>
      </c>
      <c r="DF190" s="567">
        <f>IFERROR(IF(AND(NOT(YEAR(DF$3)&lt;=YEAR('Rent Roll'!$C32)+'Rent Roll'!$P32-1),MOD(YEAR(DF$3),'Rent Roll'!$O32)=MOD(YEAR('Rent Roll'!$C32),'Rent Roll'!$O32),MONTH(DF$3)=MONTH('Rent Roll'!$C32)),1,0),0)</f>
        <v>0</v>
      </c>
      <c r="DG190" s="567">
        <f>IFERROR(IF(AND(NOT(YEAR(DG$3)&lt;=YEAR('Rent Roll'!$C32)+'Rent Roll'!$P32-1),MOD(YEAR(DG$3),'Rent Roll'!$O32)=MOD(YEAR('Rent Roll'!$C32),'Rent Roll'!$O32),MONTH(DG$3)=MONTH('Rent Roll'!$C32)),1,0),0)</f>
        <v>0</v>
      </c>
      <c r="DH190" s="567">
        <f>IFERROR(IF(AND(NOT(YEAR(DH$3)&lt;=YEAR('Rent Roll'!$C32)+'Rent Roll'!$P32-1),MOD(YEAR(DH$3),'Rent Roll'!$O32)=MOD(YEAR('Rent Roll'!$C32),'Rent Roll'!$O32),MONTH(DH$3)=MONTH('Rent Roll'!$C32)),1,0),0)</f>
        <v>0</v>
      </c>
      <c r="DI190" s="567">
        <f>IFERROR(IF(AND(NOT(YEAR(DI$3)&lt;=YEAR('Rent Roll'!$C32)+'Rent Roll'!$P32-1),MOD(YEAR(DI$3),'Rent Roll'!$O32)=MOD(YEAR('Rent Roll'!$C32),'Rent Roll'!$O32),MONTH(DI$3)=MONTH('Rent Roll'!$C32)),1,0),0)</f>
        <v>0</v>
      </c>
      <c r="DJ190" s="767">
        <f>IFERROR(IF(AND(NOT(YEAR(DJ$3)&lt;=YEAR('Rent Roll'!$C32)+'Rent Roll'!$P32-1),MOD(YEAR(DJ$3),'Rent Roll'!$O32)=MOD(YEAR('Rent Roll'!$C32),'Rent Roll'!$O32),MONTH(DJ$3)=MONTH('Rent Roll'!$C32)),1,0),0)</f>
        <v>0</v>
      </c>
      <c r="DK190" s="768">
        <f>IFERROR(IF(AND(NOT(YEAR(DK$3)&lt;=YEAR('Rent Roll'!$C32)+'Rent Roll'!$P32-1),MOD(YEAR(DK$3),'Rent Roll'!$O32)=MOD(YEAR('Rent Roll'!$C32),'Rent Roll'!$O32),MONTH(DK$3)=MONTH('Rent Roll'!$C32)),1,0),0)</f>
        <v>0</v>
      </c>
      <c r="DL190" s="567">
        <f>IFERROR(IF(AND(NOT(YEAR(DL$3)&lt;=YEAR('Rent Roll'!$C32)+'Rent Roll'!$P32-1),MOD(YEAR(DL$3),'Rent Roll'!$O32)=MOD(YEAR('Rent Roll'!$C32),'Rent Roll'!$O32),MONTH(DL$3)=MONTH('Rent Roll'!$C32)),1,0),0)</f>
        <v>0</v>
      </c>
      <c r="DM190" s="567">
        <f>IFERROR(IF(AND(NOT(YEAR(DM$3)&lt;=YEAR('Rent Roll'!$C32)+'Rent Roll'!$P32-1),MOD(YEAR(DM$3),'Rent Roll'!$O32)=MOD(YEAR('Rent Roll'!$C32),'Rent Roll'!$O32),MONTH(DM$3)=MONTH('Rent Roll'!$C32)),1,0),0)</f>
        <v>0</v>
      </c>
      <c r="DN190" s="567">
        <f>IFERROR(IF(AND(NOT(YEAR(DN$3)&lt;=YEAR('Rent Roll'!$C32)+'Rent Roll'!$P32-1),MOD(YEAR(DN$3),'Rent Roll'!$O32)=MOD(YEAR('Rent Roll'!$C32),'Rent Roll'!$O32),MONTH(DN$3)=MONTH('Rent Roll'!$C32)),1,0),0)</f>
        <v>0</v>
      </c>
      <c r="DO190" s="567">
        <f>IFERROR(IF(AND(NOT(YEAR(DO$3)&lt;=YEAR('Rent Roll'!$C32)+'Rent Roll'!$P32-1),MOD(YEAR(DO$3),'Rent Roll'!$O32)=MOD(YEAR('Rent Roll'!$C32),'Rent Roll'!$O32),MONTH(DO$3)=MONTH('Rent Roll'!$C32)),1,0),0)</f>
        <v>0</v>
      </c>
      <c r="DP190" s="567">
        <f>IFERROR(IF(AND(NOT(YEAR(DP$3)&lt;=YEAR('Rent Roll'!$C32)+'Rent Roll'!$P32-1),MOD(YEAR(DP$3),'Rent Roll'!$O32)=MOD(YEAR('Rent Roll'!$C32),'Rent Roll'!$O32),MONTH(DP$3)=MONTH('Rent Roll'!$C32)),1,0),0)</f>
        <v>0</v>
      </c>
      <c r="DQ190" s="567">
        <f>IFERROR(IF(AND(NOT(YEAR(DQ$3)&lt;=YEAR('Rent Roll'!$C32)+'Rent Roll'!$P32-1),MOD(YEAR(DQ$3),'Rent Roll'!$O32)=MOD(YEAR('Rent Roll'!$C32),'Rent Roll'!$O32),MONTH(DQ$3)=MONTH('Rent Roll'!$C32)),1,0),0)</f>
        <v>0</v>
      </c>
      <c r="DR190" s="567">
        <f>IFERROR(IF(AND(NOT(YEAR(DR$3)&lt;=YEAR('Rent Roll'!$C32)+'Rent Roll'!$P32-1),MOD(YEAR(DR$3),'Rent Roll'!$O32)=MOD(YEAR('Rent Roll'!$C32),'Rent Roll'!$O32),MONTH(DR$3)=MONTH('Rent Roll'!$C32)),1,0),0)</f>
        <v>0</v>
      </c>
      <c r="DS190" s="567">
        <f>IFERROR(IF(AND(NOT(YEAR(DS$3)&lt;=YEAR('Rent Roll'!$C32)+'Rent Roll'!$P32-1),MOD(YEAR(DS$3),'Rent Roll'!$O32)=MOD(YEAR('Rent Roll'!$C32),'Rent Roll'!$O32),MONTH(DS$3)=MONTH('Rent Roll'!$C32)),1,0),0)</f>
        <v>0</v>
      </c>
      <c r="DT190" s="567">
        <f>IFERROR(IF(AND(NOT(YEAR(DT$3)&lt;=YEAR('Rent Roll'!$C32)+'Rent Roll'!$P32-1),MOD(YEAR(DT$3),'Rent Roll'!$O32)=MOD(YEAR('Rent Roll'!$C32),'Rent Roll'!$O32),MONTH(DT$3)=MONTH('Rent Roll'!$C32)),1,0),0)</f>
        <v>0</v>
      </c>
      <c r="DU190" s="567">
        <f>IFERROR(IF(AND(NOT(YEAR(DU$3)&lt;=YEAR('Rent Roll'!$C32)+'Rent Roll'!$P32-1),MOD(YEAR(DU$3),'Rent Roll'!$O32)=MOD(YEAR('Rent Roll'!$C32),'Rent Roll'!$O32),MONTH(DU$3)=MONTH('Rent Roll'!$C32)),1,0),0)</f>
        <v>0</v>
      </c>
      <c r="DV190" s="567">
        <f>IFERROR(IF(AND(NOT(YEAR(DV$3)&lt;=YEAR('Rent Roll'!$C32)+'Rent Roll'!$P32-1),MOD(YEAR(DV$3),'Rent Roll'!$O32)=MOD(YEAR('Rent Roll'!$C32),'Rent Roll'!$O32),MONTH(DV$3)=MONTH('Rent Roll'!$C32)),1,0),0)</f>
        <v>0</v>
      </c>
    </row>
    <row r="191" spans="1:126" s="568" customFormat="1" ht="12" customHeight="1" outlineLevel="1" x14ac:dyDescent="0.4">
      <c r="A191" s="732"/>
      <c r="B191" s="564">
        <f>'Rent Roll'!$B33</f>
        <v>0</v>
      </c>
      <c r="C191" s="566"/>
      <c r="D191" s="566"/>
      <c r="E191" s="566"/>
      <c r="F191" s="778">
        <f>IFERROR(IF(AND(NOT(YEAR(F$3)&lt;=YEAR('Rent Roll'!$C33)+'Rent Roll'!$P33-1),MOD(YEAR(F$3),'Rent Roll'!$O33)=MOD(YEAR('Rent Roll'!$C33),'Rent Roll'!$O33),MONTH(F$3)=MONTH('Rent Roll'!$C33)),1,0),0)</f>
        <v>0</v>
      </c>
      <c r="G191" s="768">
        <f>IFERROR(IF(AND(NOT(YEAR(G$3)&lt;=YEAR('Rent Roll'!$C33)+'Rent Roll'!$P33-1),MOD(YEAR(G$3),'Rent Roll'!$O33)=MOD(YEAR('Rent Roll'!$C33),'Rent Roll'!$O33),MONTH(G$3)=MONTH('Rent Roll'!$C33)),1,0),0)</f>
        <v>0</v>
      </c>
      <c r="H191" s="567">
        <f>IFERROR(IF(AND(NOT(YEAR(H$3)&lt;=YEAR('Rent Roll'!$C33)+'Rent Roll'!$P33-1),MOD(YEAR(H$3),'Rent Roll'!$O33)=MOD(YEAR('Rent Roll'!$C33),'Rent Roll'!$O33),MONTH(H$3)=MONTH('Rent Roll'!$C33)),1,0),0)</f>
        <v>0</v>
      </c>
      <c r="I191" s="567">
        <f>IFERROR(IF(AND(NOT(YEAR(I$3)&lt;=YEAR('Rent Roll'!$C33)+'Rent Roll'!$P33-1),MOD(YEAR(I$3),'Rent Roll'!$O33)=MOD(YEAR('Rent Roll'!$C33),'Rent Roll'!$O33),MONTH(I$3)=MONTH('Rent Roll'!$C33)),1,0),0)</f>
        <v>0</v>
      </c>
      <c r="J191" s="567">
        <f>IFERROR(IF(AND(NOT(YEAR(J$3)&lt;=YEAR('Rent Roll'!$C33)+'Rent Roll'!$P33-1),MOD(YEAR(J$3),'Rent Roll'!$O33)=MOD(YEAR('Rent Roll'!$C33),'Rent Roll'!$O33),MONTH(J$3)=MONTH('Rent Roll'!$C33)),1,0),0)</f>
        <v>0</v>
      </c>
      <c r="K191" s="567">
        <f>IFERROR(IF(AND(NOT(YEAR(K$3)&lt;=YEAR('Rent Roll'!$C33)+'Rent Roll'!$P33-1),MOD(YEAR(K$3),'Rent Roll'!$O33)=MOD(YEAR('Rent Roll'!$C33),'Rent Roll'!$O33),MONTH(K$3)=MONTH('Rent Roll'!$C33)),1,0),0)</f>
        <v>0</v>
      </c>
      <c r="L191" s="567">
        <f>IFERROR(IF(AND(NOT(YEAR(L$3)&lt;=YEAR('Rent Roll'!$C33)+'Rent Roll'!$P33-1),MOD(YEAR(L$3),'Rent Roll'!$O33)=MOD(YEAR('Rent Roll'!$C33),'Rent Roll'!$O33),MONTH(L$3)=MONTH('Rent Roll'!$C33)),1,0),0)</f>
        <v>0</v>
      </c>
      <c r="M191" s="567">
        <f>IFERROR(IF(AND(NOT(YEAR(M$3)&lt;=YEAR('Rent Roll'!$C33)+'Rent Roll'!$P33-1),MOD(YEAR(M$3),'Rent Roll'!$O33)=MOD(YEAR('Rent Roll'!$C33),'Rent Roll'!$O33),MONTH(M$3)=MONTH('Rent Roll'!$C33)),1,0),0)</f>
        <v>0</v>
      </c>
      <c r="N191" s="567">
        <f>IFERROR(IF(AND(NOT(YEAR(N$3)&lt;=YEAR('Rent Roll'!$C33)+'Rent Roll'!$P33-1),MOD(YEAR(N$3),'Rent Roll'!$O33)=MOD(YEAR('Rent Roll'!$C33),'Rent Roll'!$O33),MONTH(N$3)=MONTH('Rent Roll'!$C33)),1,0),0)</f>
        <v>0</v>
      </c>
      <c r="O191" s="567">
        <f>IFERROR(IF(AND(NOT(YEAR(O$3)&lt;=YEAR('Rent Roll'!$C33)+'Rent Roll'!$P33-1),MOD(YEAR(O$3),'Rent Roll'!$O33)=MOD(YEAR('Rent Roll'!$C33),'Rent Roll'!$O33),MONTH(O$3)=MONTH('Rent Roll'!$C33)),1,0),0)</f>
        <v>0</v>
      </c>
      <c r="P191" s="567">
        <f>IFERROR(IF(AND(NOT(YEAR(P$3)&lt;=YEAR('Rent Roll'!$C33)+'Rent Roll'!$P33-1),MOD(YEAR(P$3),'Rent Roll'!$O33)=MOD(YEAR('Rent Roll'!$C33),'Rent Roll'!$O33),MONTH(P$3)=MONTH('Rent Roll'!$C33)),1,0),0)</f>
        <v>0</v>
      </c>
      <c r="Q191" s="567">
        <f>IFERROR(IF(AND(NOT(YEAR(Q$3)&lt;=YEAR('Rent Roll'!$C33)+'Rent Roll'!$P33-1),MOD(YEAR(Q$3),'Rent Roll'!$O33)=MOD(YEAR('Rent Roll'!$C33),'Rent Roll'!$O33),MONTH(Q$3)=MONTH('Rent Roll'!$C33)),1,0),0)</f>
        <v>0</v>
      </c>
      <c r="R191" s="767">
        <f>IFERROR(IF(AND(NOT(YEAR(R$3)&lt;=YEAR('Rent Roll'!$C33)+'Rent Roll'!$P33-1),MOD(YEAR(R$3),'Rent Roll'!$O33)=MOD(YEAR('Rent Roll'!$C33),'Rent Roll'!$O33),MONTH(R$3)=MONTH('Rent Roll'!$C33)),1,0),0)</f>
        <v>0</v>
      </c>
      <c r="S191" s="768">
        <f>IFERROR(IF(AND(NOT(YEAR(S$3)&lt;=YEAR('Rent Roll'!$C33)+'Rent Roll'!$P33-1),MOD(YEAR(S$3),'Rent Roll'!$O33)=MOD(YEAR('Rent Roll'!$C33),'Rent Roll'!$O33),MONTH(S$3)=MONTH('Rent Roll'!$C33)),1,0),0)</f>
        <v>0</v>
      </c>
      <c r="T191" s="567">
        <f>IFERROR(IF(AND(NOT(YEAR(T$3)&lt;=YEAR('Rent Roll'!$C33)+'Rent Roll'!$P33-1),MOD(YEAR(T$3),'Rent Roll'!$O33)=MOD(YEAR('Rent Roll'!$C33),'Rent Roll'!$O33),MONTH(T$3)=MONTH('Rent Roll'!$C33)),1,0),0)</f>
        <v>0</v>
      </c>
      <c r="U191" s="567">
        <f>IFERROR(IF(AND(NOT(YEAR(U$3)&lt;=YEAR('Rent Roll'!$C33)+'Rent Roll'!$P33-1),MOD(YEAR(U$3),'Rent Roll'!$O33)=MOD(YEAR('Rent Roll'!$C33),'Rent Roll'!$O33),MONTH(U$3)=MONTH('Rent Roll'!$C33)),1,0),0)</f>
        <v>0</v>
      </c>
      <c r="V191" s="567">
        <f>IFERROR(IF(AND(NOT(YEAR(V$3)&lt;=YEAR('Rent Roll'!$C33)+'Rent Roll'!$P33-1),MOD(YEAR(V$3),'Rent Roll'!$O33)=MOD(YEAR('Rent Roll'!$C33),'Rent Roll'!$O33),MONTH(V$3)=MONTH('Rent Roll'!$C33)),1,0),0)</f>
        <v>0</v>
      </c>
      <c r="W191" s="567">
        <f>IFERROR(IF(AND(NOT(YEAR(W$3)&lt;=YEAR('Rent Roll'!$C33)+'Rent Roll'!$P33-1),MOD(YEAR(W$3),'Rent Roll'!$O33)=MOD(YEAR('Rent Roll'!$C33),'Rent Roll'!$O33),MONTH(W$3)=MONTH('Rent Roll'!$C33)),1,0),0)</f>
        <v>0</v>
      </c>
      <c r="X191" s="567">
        <f>IFERROR(IF(AND(NOT(YEAR(X$3)&lt;=YEAR('Rent Roll'!$C33)+'Rent Roll'!$P33-1),MOD(YEAR(X$3),'Rent Roll'!$O33)=MOD(YEAR('Rent Roll'!$C33),'Rent Roll'!$O33),MONTH(X$3)=MONTH('Rent Roll'!$C33)),1,0),0)</f>
        <v>0</v>
      </c>
      <c r="Y191" s="567">
        <f>IFERROR(IF(AND(NOT(YEAR(Y$3)&lt;=YEAR('Rent Roll'!$C33)+'Rent Roll'!$P33-1),MOD(YEAR(Y$3),'Rent Roll'!$O33)=MOD(YEAR('Rent Roll'!$C33),'Rent Roll'!$O33),MONTH(Y$3)=MONTH('Rent Roll'!$C33)),1,0),0)</f>
        <v>0</v>
      </c>
      <c r="Z191" s="567">
        <f>IFERROR(IF(AND(NOT(YEAR(Z$3)&lt;=YEAR('Rent Roll'!$C33)+'Rent Roll'!$P33-1),MOD(YEAR(Z$3),'Rent Roll'!$O33)=MOD(YEAR('Rent Roll'!$C33),'Rent Roll'!$O33),MONTH(Z$3)=MONTH('Rent Roll'!$C33)),1,0),0)</f>
        <v>0</v>
      </c>
      <c r="AA191" s="567">
        <f>IFERROR(IF(AND(NOT(YEAR(AA$3)&lt;=YEAR('Rent Roll'!$C33)+'Rent Roll'!$P33-1),MOD(YEAR(AA$3),'Rent Roll'!$O33)=MOD(YEAR('Rent Roll'!$C33),'Rent Roll'!$O33),MONTH(AA$3)=MONTH('Rent Roll'!$C33)),1,0),0)</f>
        <v>0</v>
      </c>
      <c r="AB191" s="567">
        <f>IFERROR(IF(AND(NOT(YEAR(AB$3)&lt;=YEAR('Rent Roll'!$C33)+'Rent Roll'!$P33-1),MOD(YEAR(AB$3),'Rent Roll'!$O33)=MOD(YEAR('Rent Roll'!$C33),'Rent Roll'!$O33),MONTH(AB$3)=MONTH('Rent Roll'!$C33)),1,0),0)</f>
        <v>0</v>
      </c>
      <c r="AC191" s="567">
        <f>IFERROR(IF(AND(NOT(YEAR(AC$3)&lt;=YEAR('Rent Roll'!$C33)+'Rent Roll'!$P33-1),MOD(YEAR(AC$3),'Rent Roll'!$O33)=MOD(YEAR('Rent Roll'!$C33),'Rent Roll'!$O33),MONTH(AC$3)=MONTH('Rent Roll'!$C33)),1,0),0)</f>
        <v>0</v>
      </c>
      <c r="AD191" s="767">
        <f>IFERROR(IF(AND(NOT(YEAR(AD$3)&lt;=YEAR('Rent Roll'!$C33)+'Rent Roll'!$P33-1),MOD(YEAR(AD$3),'Rent Roll'!$O33)=MOD(YEAR('Rent Roll'!$C33),'Rent Roll'!$O33),MONTH(AD$3)=MONTH('Rent Roll'!$C33)),1,0),0)</f>
        <v>0</v>
      </c>
      <c r="AE191" s="768">
        <f>IFERROR(IF(AND(NOT(YEAR(AE$3)&lt;=YEAR('Rent Roll'!$C33)+'Rent Roll'!$P33-1),MOD(YEAR(AE$3),'Rent Roll'!$O33)=MOD(YEAR('Rent Roll'!$C33),'Rent Roll'!$O33),MONTH(AE$3)=MONTH('Rent Roll'!$C33)),1,0),0)</f>
        <v>0</v>
      </c>
      <c r="AF191" s="567">
        <f>IFERROR(IF(AND(NOT(YEAR(AF$3)&lt;=YEAR('Rent Roll'!$C33)+'Rent Roll'!$P33-1),MOD(YEAR(AF$3),'Rent Roll'!$O33)=MOD(YEAR('Rent Roll'!$C33),'Rent Roll'!$O33),MONTH(AF$3)=MONTH('Rent Roll'!$C33)),1,0),0)</f>
        <v>0</v>
      </c>
      <c r="AG191" s="567">
        <f>IFERROR(IF(AND(NOT(YEAR(AG$3)&lt;=YEAR('Rent Roll'!$C33)+'Rent Roll'!$P33-1),MOD(YEAR(AG$3),'Rent Roll'!$O33)=MOD(YEAR('Rent Roll'!$C33),'Rent Roll'!$O33),MONTH(AG$3)=MONTH('Rent Roll'!$C33)),1,0),0)</f>
        <v>0</v>
      </c>
      <c r="AH191" s="567">
        <f>IFERROR(IF(AND(NOT(YEAR(AH$3)&lt;=YEAR('Rent Roll'!$C33)+'Rent Roll'!$P33-1),MOD(YEAR(AH$3),'Rent Roll'!$O33)=MOD(YEAR('Rent Roll'!$C33),'Rent Roll'!$O33),MONTH(AH$3)=MONTH('Rent Roll'!$C33)),1,0),0)</f>
        <v>0</v>
      </c>
      <c r="AI191" s="567">
        <f>IFERROR(IF(AND(NOT(YEAR(AI$3)&lt;=YEAR('Rent Roll'!$C33)+'Rent Roll'!$P33-1),MOD(YEAR(AI$3),'Rent Roll'!$O33)=MOD(YEAR('Rent Roll'!$C33),'Rent Roll'!$O33),MONTH(AI$3)=MONTH('Rent Roll'!$C33)),1,0),0)</f>
        <v>0</v>
      </c>
      <c r="AJ191" s="567">
        <f>IFERROR(IF(AND(NOT(YEAR(AJ$3)&lt;=YEAR('Rent Roll'!$C33)+'Rent Roll'!$P33-1),MOD(YEAR(AJ$3),'Rent Roll'!$O33)=MOD(YEAR('Rent Roll'!$C33),'Rent Roll'!$O33),MONTH(AJ$3)=MONTH('Rent Roll'!$C33)),1,0),0)</f>
        <v>0</v>
      </c>
      <c r="AK191" s="567">
        <f>IFERROR(IF(AND(NOT(YEAR(AK$3)&lt;=YEAR('Rent Roll'!$C33)+'Rent Roll'!$P33-1),MOD(YEAR(AK$3),'Rent Roll'!$O33)=MOD(YEAR('Rent Roll'!$C33),'Rent Roll'!$O33),MONTH(AK$3)=MONTH('Rent Roll'!$C33)),1,0),0)</f>
        <v>0</v>
      </c>
      <c r="AL191" s="567">
        <f>IFERROR(IF(AND(NOT(YEAR(AL$3)&lt;=YEAR('Rent Roll'!$C33)+'Rent Roll'!$P33-1),MOD(YEAR(AL$3),'Rent Roll'!$O33)=MOD(YEAR('Rent Roll'!$C33),'Rent Roll'!$O33),MONTH(AL$3)=MONTH('Rent Roll'!$C33)),1,0),0)</f>
        <v>0</v>
      </c>
      <c r="AM191" s="567">
        <f>IFERROR(IF(AND(NOT(YEAR(AM$3)&lt;=YEAR('Rent Roll'!$C33)+'Rent Roll'!$P33-1),MOD(YEAR(AM$3),'Rent Roll'!$O33)=MOD(YEAR('Rent Roll'!$C33),'Rent Roll'!$O33),MONTH(AM$3)=MONTH('Rent Roll'!$C33)),1,0),0)</f>
        <v>0</v>
      </c>
      <c r="AN191" s="567">
        <f>IFERROR(IF(AND(NOT(YEAR(AN$3)&lt;=YEAR('Rent Roll'!$C33)+'Rent Roll'!$P33-1),MOD(YEAR(AN$3),'Rent Roll'!$O33)=MOD(YEAR('Rent Roll'!$C33),'Rent Roll'!$O33),MONTH(AN$3)=MONTH('Rent Roll'!$C33)),1,0),0)</f>
        <v>0</v>
      </c>
      <c r="AO191" s="567">
        <f>IFERROR(IF(AND(NOT(YEAR(AO$3)&lt;=YEAR('Rent Roll'!$C33)+'Rent Roll'!$P33-1),MOD(YEAR(AO$3),'Rent Roll'!$O33)=MOD(YEAR('Rent Roll'!$C33),'Rent Roll'!$O33),MONTH(AO$3)=MONTH('Rent Roll'!$C33)),1,0),0)</f>
        <v>0</v>
      </c>
      <c r="AP191" s="767">
        <f>IFERROR(IF(AND(NOT(YEAR(AP$3)&lt;=YEAR('Rent Roll'!$C33)+'Rent Roll'!$P33-1),MOD(YEAR(AP$3),'Rent Roll'!$O33)=MOD(YEAR('Rent Roll'!$C33),'Rent Roll'!$O33),MONTH(AP$3)=MONTH('Rent Roll'!$C33)),1,0),0)</f>
        <v>0</v>
      </c>
      <c r="AQ191" s="768">
        <f>IFERROR(IF(AND(NOT(YEAR(AQ$3)&lt;=YEAR('Rent Roll'!$C33)+'Rent Roll'!$P33-1),MOD(YEAR(AQ$3),'Rent Roll'!$O33)=MOD(YEAR('Rent Roll'!$C33),'Rent Roll'!$O33),MONTH(AQ$3)=MONTH('Rent Roll'!$C33)),1,0),0)</f>
        <v>0</v>
      </c>
      <c r="AR191" s="567">
        <f>IFERROR(IF(AND(NOT(YEAR(AR$3)&lt;=YEAR('Rent Roll'!$C33)+'Rent Roll'!$P33-1),MOD(YEAR(AR$3),'Rent Roll'!$O33)=MOD(YEAR('Rent Roll'!$C33),'Rent Roll'!$O33),MONTH(AR$3)=MONTH('Rent Roll'!$C33)),1,0),0)</f>
        <v>0</v>
      </c>
      <c r="AS191" s="567">
        <f>IFERROR(IF(AND(NOT(YEAR(AS$3)&lt;=YEAR('Rent Roll'!$C33)+'Rent Roll'!$P33-1),MOD(YEAR(AS$3),'Rent Roll'!$O33)=MOD(YEAR('Rent Roll'!$C33),'Rent Roll'!$O33),MONTH(AS$3)=MONTH('Rent Roll'!$C33)),1,0),0)</f>
        <v>0</v>
      </c>
      <c r="AT191" s="567">
        <f>IFERROR(IF(AND(NOT(YEAR(AT$3)&lt;=YEAR('Rent Roll'!$C33)+'Rent Roll'!$P33-1),MOD(YEAR(AT$3),'Rent Roll'!$O33)=MOD(YEAR('Rent Roll'!$C33),'Rent Roll'!$O33),MONTH(AT$3)=MONTH('Rent Roll'!$C33)),1,0),0)</f>
        <v>0</v>
      </c>
      <c r="AU191" s="567">
        <f>IFERROR(IF(AND(NOT(YEAR(AU$3)&lt;=YEAR('Rent Roll'!$C33)+'Rent Roll'!$P33-1),MOD(YEAR(AU$3),'Rent Roll'!$O33)=MOD(YEAR('Rent Roll'!$C33),'Rent Roll'!$O33),MONTH(AU$3)=MONTH('Rent Roll'!$C33)),1,0),0)</f>
        <v>0</v>
      </c>
      <c r="AV191" s="567">
        <f>IFERROR(IF(AND(NOT(YEAR(AV$3)&lt;=YEAR('Rent Roll'!$C33)+'Rent Roll'!$P33-1),MOD(YEAR(AV$3),'Rent Roll'!$O33)=MOD(YEAR('Rent Roll'!$C33),'Rent Roll'!$O33),MONTH(AV$3)=MONTH('Rent Roll'!$C33)),1,0),0)</f>
        <v>0</v>
      </c>
      <c r="AW191" s="567">
        <f>IFERROR(IF(AND(NOT(YEAR(AW$3)&lt;=YEAR('Rent Roll'!$C33)+'Rent Roll'!$P33-1),MOD(YEAR(AW$3),'Rent Roll'!$O33)=MOD(YEAR('Rent Roll'!$C33),'Rent Roll'!$O33),MONTH(AW$3)=MONTH('Rent Roll'!$C33)),1,0),0)</f>
        <v>0</v>
      </c>
      <c r="AX191" s="567">
        <f>IFERROR(IF(AND(NOT(YEAR(AX$3)&lt;=YEAR('Rent Roll'!$C33)+'Rent Roll'!$P33-1),MOD(YEAR(AX$3),'Rent Roll'!$O33)=MOD(YEAR('Rent Roll'!$C33),'Rent Roll'!$O33),MONTH(AX$3)=MONTH('Rent Roll'!$C33)),1,0),0)</f>
        <v>0</v>
      </c>
      <c r="AY191" s="567">
        <f>IFERROR(IF(AND(NOT(YEAR(AY$3)&lt;=YEAR('Rent Roll'!$C33)+'Rent Roll'!$P33-1),MOD(YEAR(AY$3),'Rent Roll'!$O33)=MOD(YEAR('Rent Roll'!$C33),'Rent Roll'!$O33),MONTH(AY$3)=MONTH('Rent Roll'!$C33)),1,0),0)</f>
        <v>0</v>
      </c>
      <c r="AZ191" s="567">
        <f>IFERROR(IF(AND(NOT(YEAR(AZ$3)&lt;=YEAR('Rent Roll'!$C33)+'Rent Roll'!$P33-1),MOD(YEAR(AZ$3),'Rent Roll'!$O33)=MOD(YEAR('Rent Roll'!$C33),'Rent Roll'!$O33),MONTH(AZ$3)=MONTH('Rent Roll'!$C33)),1,0),0)</f>
        <v>0</v>
      </c>
      <c r="BA191" s="567">
        <f>IFERROR(IF(AND(NOT(YEAR(BA$3)&lt;=YEAR('Rent Roll'!$C33)+'Rent Roll'!$P33-1),MOD(YEAR(BA$3),'Rent Roll'!$O33)=MOD(YEAR('Rent Roll'!$C33),'Rent Roll'!$O33),MONTH(BA$3)=MONTH('Rent Roll'!$C33)),1,0),0)</f>
        <v>0</v>
      </c>
      <c r="BB191" s="767">
        <f>IFERROR(IF(AND(NOT(YEAR(BB$3)&lt;=YEAR('Rent Roll'!$C33)+'Rent Roll'!$P33-1),MOD(YEAR(BB$3),'Rent Roll'!$O33)=MOD(YEAR('Rent Roll'!$C33),'Rent Roll'!$O33),MONTH(BB$3)=MONTH('Rent Roll'!$C33)),1,0),0)</f>
        <v>0</v>
      </c>
      <c r="BC191" s="768">
        <f>IFERROR(IF(AND(NOT(YEAR(BC$3)&lt;=YEAR('Rent Roll'!$C33)+'Rent Roll'!$P33-1),MOD(YEAR(BC$3),'Rent Roll'!$O33)=MOD(YEAR('Rent Roll'!$C33),'Rent Roll'!$O33),MONTH(BC$3)=MONTH('Rent Roll'!$C33)),1,0),0)</f>
        <v>0</v>
      </c>
      <c r="BD191" s="567">
        <f>IFERROR(IF(AND(NOT(YEAR(BD$3)&lt;=YEAR('Rent Roll'!$C33)+'Rent Roll'!$P33-1),MOD(YEAR(BD$3),'Rent Roll'!$O33)=MOD(YEAR('Rent Roll'!$C33),'Rent Roll'!$O33),MONTH(BD$3)=MONTH('Rent Roll'!$C33)),1,0),0)</f>
        <v>0</v>
      </c>
      <c r="BE191" s="567">
        <f>IFERROR(IF(AND(NOT(YEAR(BE$3)&lt;=YEAR('Rent Roll'!$C33)+'Rent Roll'!$P33-1),MOD(YEAR(BE$3),'Rent Roll'!$O33)=MOD(YEAR('Rent Roll'!$C33),'Rent Roll'!$O33),MONTH(BE$3)=MONTH('Rent Roll'!$C33)),1,0),0)</f>
        <v>0</v>
      </c>
      <c r="BF191" s="567">
        <f>IFERROR(IF(AND(NOT(YEAR(BF$3)&lt;=YEAR('Rent Roll'!$C33)+'Rent Roll'!$P33-1),MOD(YEAR(BF$3),'Rent Roll'!$O33)=MOD(YEAR('Rent Roll'!$C33),'Rent Roll'!$O33),MONTH(BF$3)=MONTH('Rent Roll'!$C33)),1,0),0)</f>
        <v>0</v>
      </c>
      <c r="BG191" s="567">
        <f>IFERROR(IF(AND(NOT(YEAR(BG$3)&lt;=YEAR('Rent Roll'!$C33)+'Rent Roll'!$P33-1),MOD(YEAR(BG$3),'Rent Roll'!$O33)=MOD(YEAR('Rent Roll'!$C33),'Rent Roll'!$O33),MONTH(BG$3)=MONTH('Rent Roll'!$C33)),1,0),0)</f>
        <v>0</v>
      </c>
      <c r="BH191" s="567">
        <f>IFERROR(IF(AND(NOT(YEAR(BH$3)&lt;=YEAR('Rent Roll'!$C33)+'Rent Roll'!$P33-1),MOD(YEAR(BH$3),'Rent Roll'!$O33)=MOD(YEAR('Rent Roll'!$C33),'Rent Roll'!$O33),MONTH(BH$3)=MONTH('Rent Roll'!$C33)),1,0),0)</f>
        <v>0</v>
      </c>
      <c r="BI191" s="567">
        <f>IFERROR(IF(AND(NOT(YEAR(BI$3)&lt;=YEAR('Rent Roll'!$C33)+'Rent Roll'!$P33-1),MOD(YEAR(BI$3),'Rent Roll'!$O33)=MOD(YEAR('Rent Roll'!$C33),'Rent Roll'!$O33),MONTH(BI$3)=MONTH('Rent Roll'!$C33)),1,0),0)</f>
        <v>0</v>
      </c>
      <c r="BJ191" s="567">
        <f>IFERROR(IF(AND(NOT(YEAR(BJ$3)&lt;=YEAR('Rent Roll'!$C33)+'Rent Roll'!$P33-1),MOD(YEAR(BJ$3),'Rent Roll'!$O33)=MOD(YEAR('Rent Roll'!$C33),'Rent Roll'!$O33),MONTH(BJ$3)=MONTH('Rent Roll'!$C33)),1,0),0)</f>
        <v>0</v>
      </c>
      <c r="BK191" s="567">
        <f>IFERROR(IF(AND(NOT(YEAR(BK$3)&lt;=YEAR('Rent Roll'!$C33)+'Rent Roll'!$P33-1),MOD(YEAR(BK$3),'Rent Roll'!$O33)=MOD(YEAR('Rent Roll'!$C33),'Rent Roll'!$O33),MONTH(BK$3)=MONTH('Rent Roll'!$C33)),1,0),0)</f>
        <v>0</v>
      </c>
      <c r="BL191" s="567">
        <f>IFERROR(IF(AND(NOT(YEAR(BL$3)&lt;=YEAR('Rent Roll'!$C33)+'Rent Roll'!$P33-1),MOD(YEAR(BL$3),'Rent Roll'!$O33)=MOD(YEAR('Rent Roll'!$C33),'Rent Roll'!$O33),MONTH(BL$3)=MONTH('Rent Roll'!$C33)),1,0),0)</f>
        <v>0</v>
      </c>
      <c r="BM191" s="567">
        <f>IFERROR(IF(AND(NOT(YEAR(BM$3)&lt;=YEAR('Rent Roll'!$C33)+'Rent Roll'!$P33-1),MOD(YEAR(BM$3),'Rent Roll'!$O33)=MOD(YEAR('Rent Roll'!$C33),'Rent Roll'!$O33),MONTH(BM$3)=MONTH('Rent Roll'!$C33)),1,0),0)</f>
        <v>0</v>
      </c>
      <c r="BN191" s="767">
        <f>IFERROR(IF(AND(NOT(YEAR(BN$3)&lt;=YEAR('Rent Roll'!$C33)+'Rent Roll'!$P33-1),MOD(YEAR(BN$3),'Rent Roll'!$O33)=MOD(YEAR('Rent Roll'!$C33),'Rent Roll'!$O33),MONTH(BN$3)=MONTH('Rent Roll'!$C33)),1,0),0)</f>
        <v>0</v>
      </c>
      <c r="BO191" s="768">
        <f>IFERROR(IF(AND(NOT(YEAR(BO$3)&lt;=YEAR('Rent Roll'!$C33)+'Rent Roll'!$P33-1),MOD(YEAR(BO$3),'Rent Roll'!$O33)=MOD(YEAR('Rent Roll'!$C33),'Rent Roll'!$O33),MONTH(BO$3)=MONTH('Rent Roll'!$C33)),1,0),0)</f>
        <v>0</v>
      </c>
      <c r="BP191" s="567">
        <f>IFERROR(IF(AND(NOT(YEAR(BP$3)&lt;=YEAR('Rent Roll'!$C33)+'Rent Roll'!$P33-1),MOD(YEAR(BP$3),'Rent Roll'!$O33)=MOD(YEAR('Rent Roll'!$C33),'Rent Roll'!$O33),MONTH(BP$3)=MONTH('Rent Roll'!$C33)),1,0),0)</f>
        <v>0</v>
      </c>
      <c r="BQ191" s="567">
        <f>IFERROR(IF(AND(NOT(YEAR(BQ$3)&lt;=YEAR('Rent Roll'!$C33)+'Rent Roll'!$P33-1),MOD(YEAR(BQ$3),'Rent Roll'!$O33)=MOD(YEAR('Rent Roll'!$C33),'Rent Roll'!$O33),MONTH(BQ$3)=MONTH('Rent Roll'!$C33)),1,0),0)</f>
        <v>0</v>
      </c>
      <c r="BR191" s="567">
        <f>IFERROR(IF(AND(NOT(YEAR(BR$3)&lt;=YEAR('Rent Roll'!$C33)+'Rent Roll'!$P33-1),MOD(YEAR(BR$3),'Rent Roll'!$O33)=MOD(YEAR('Rent Roll'!$C33),'Rent Roll'!$O33),MONTH(BR$3)=MONTH('Rent Roll'!$C33)),1,0),0)</f>
        <v>0</v>
      </c>
      <c r="BS191" s="567">
        <f>IFERROR(IF(AND(NOT(YEAR(BS$3)&lt;=YEAR('Rent Roll'!$C33)+'Rent Roll'!$P33-1),MOD(YEAR(BS$3),'Rent Roll'!$O33)=MOD(YEAR('Rent Roll'!$C33),'Rent Roll'!$O33),MONTH(BS$3)=MONTH('Rent Roll'!$C33)),1,0),0)</f>
        <v>0</v>
      </c>
      <c r="BT191" s="567">
        <f>IFERROR(IF(AND(NOT(YEAR(BT$3)&lt;=YEAR('Rent Roll'!$C33)+'Rent Roll'!$P33-1),MOD(YEAR(BT$3),'Rent Roll'!$O33)=MOD(YEAR('Rent Roll'!$C33),'Rent Roll'!$O33),MONTH(BT$3)=MONTH('Rent Roll'!$C33)),1,0),0)</f>
        <v>0</v>
      </c>
      <c r="BU191" s="567">
        <f>IFERROR(IF(AND(NOT(YEAR(BU$3)&lt;=YEAR('Rent Roll'!$C33)+'Rent Roll'!$P33-1),MOD(YEAR(BU$3),'Rent Roll'!$O33)=MOD(YEAR('Rent Roll'!$C33),'Rent Roll'!$O33),MONTH(BU$3)=MONTH('Rent Roll'!$C33)),1,0),0)</f>
        <v>0</v>
      </c>
      <c r="BV191" s="567">
        <f>IFERROR(IF(AND(NOT(YEAR(BV$3)&lt;=YEAR('Rent Roll'!$C33)+'Rent Roll'!$P33-1),MOD(YEAR(BV$3),'Rent Roll'!$O33)=MOD(YEAR('Rent Roll'!$C33),'Rent Roll'!$O33),MONTH(BV$3)=MONTH('Rent Roll'!$C33)),1,0),0)</f>
        <v>0</v>
      </c>
      <c r="BW191" s="567">
        <f>IFERROR(IF(AND(NOT(YEAR(BW$3)&lt;=YEAR('Rent Roll'!$C33)+'Rent Roll'!$P33-1),MOD(YEAR(BW$3),'Rent Roll'!$O33)=MOD(YEAR('Rent Roll'!$C33),'Rent Roll'!$O33),MONTH(BW$3)=MONTH('Rent Roll'!$C33)),1,0),0)</f>
        <v>0</v>
      </c>
      <c r="BX191" s="567">
        <f>IFERROR(IF(AND(NOT(YEAR(BX$3)&lt;=YEAR('Rent Roll'!$C33)+'Rent Roll'!$P33-1),MOD(YEAR(BX$3),'Rent Roll'!$O33)=MOD(YEAR('Rent Roll'!$C33),'Rent Roll'!$O33),MONTH(BX$3)=MONTH('Rent Roll'!$C33)),1,0),0)</f>
        <v>0</v>
      </c>
      <c r="BY191" s="567">
        <f>IFERROR(IF(AND(NOT(YEAR(BY$3)&lt;=YEAR('Rent Roll'!$C33)+'Rent Roll'!$P33-1),MOD(YEAR(BY$3),'Rent Roll'!$O33)=MOD(YEAR('Rent Roll'!$C33),'Rent Roll'!$O33),MONTH(BY$3)=MONTH('Rent Roll'!$C33)),1,0),0)</f>
        <v>0</v>
      </c>
      <c r="BZ191" s="767">
        <f>IFERROR(IF(AND(NOT(YEAR(BZ$3)&lt;=YEAR('Rent Roll'!$C33)+'Rent Roll'!$P33-1),MOD(YEAR(BZ$3),'Rent Roll'!$O33)=MOD(YEAR('Rent Roll'!$C33),'Rent Roll'!$O33),MONTH(BZ$3)=MONTH('Rent Roll'!$C33)),1,0),0)</f>
        <v>0</v>
      </c>
      <c r="CA191" s="768">
        <f>IFERROR(IF(AND(NOT(YEAR(CA$3)&lt;=YEAR('Rent Roll'!$C33)+'Rent Roll'!$P33-1),MOD(YEAR(CA$3),'Rent Roll'!$O33)=MOD(YEAR('Rent Roll'!$C33),'Rent Roll'!$O33),MONTH(CA$3)=MONTH('Rent Roll'!$C33)),1,0),0)</f>
        <v>0</v>
      </c>
      <c r="CB191" s="567">
        <f>IFERROR(IF(AND(NOT(YEAR(CB$3)&lt;=YEAR('Rent Roll'!$C33)+'Rent Roll'!$P33-1),MOD(YEAR(CB$3),'Rent Roll'!$O33)=MOD(YEAR('Rent Roll'!$C33),'Rent Roll'!$O33),MONTH(CB$3)=MONTH('Rent Roll'!$C33)),1,0),0)</f>
        <v>0</v>
      </c>
      <c r="CC191" s="567">
        <f>IFERROR(IF(AND(NOT(YEAR(CC$3)&lt;=YEAR('Rent Roll'!$C33)+'Rent Roll'!$P33-1),MOD(YEAR(CC$3),'Rent Roll'!$O33)=MOD(YEAR('Rent Roll'!$C33),'Rent Roll'!$O33),MONTH(CC$3)=MONTH('Rent Roll'!$C33)),1,0),0)</f>
        <v>0</v>
      </c>
      <c r="CD191" s="567">
        <f>IFERROR(IF(AND(NOT(YEAR(CD$3)&lt;=YEAR('Rent Roll'!$C33)+'Rent Roll'!$P33-1),MOD(YEAR(CD$3),'Rent Roll'!$O33)=MOD(YEAR('Rent Roll'!$C33),'Rent Roll'!$O33),MONTH(CD$3)=MONTH('Rent Roll'!$C33)),1,0),0)</f>
        <v>0</v>
      </c>
      <c r="CE191" s="567">
        <f>IFERROR(IF(AND(NOT(YEAR(CE$3)&lt;=YEAR('Rent Roll'!$C33)+'Rent Roll'!$P33-1),MOD(YEAR(CE$3),'Rent Roll'!$O33)=MOD(YEAR('Rent Roll'!$C33),'Rent Roll'!$O33),MONTH(CE$3)=MONTH('Rent Roll'!$C33)),1,0),0)</f>
        <v>0</v>
      </c>
      <c r="CF191" s="567">
        <f>IFERROR(IF(AND(NOT(YEAR(CF$3)&lt;=YEAR('Rent Roll'!$C33)+'Rent Roll'!$P33-1),MOD(YEAR(CF$3),'Rent Roll'!$O33)=MOD(YEAR('Rent Roll'!$C33),'Rent Roll'!$O33),MONTH(CF$3)=MONTH('Rent Roll'!$C33)),1,0),0)</f>
        <v>0</v>
      </c>
      <c r="CG191" s="567">
        <f>IFERROR(IF(AND(NOT(YEAR(CG$3)&lt;=YEAR('Rent Roll'!$C33)+'Rent Roll'!$P33-1),MOD(YEAR(CG$3),'Rent Roll'!$O33)=MOD(YEAR('Rent Roll'!$C33),'Rent Roll'!$O33),MONTH(CG$3)=MONTH('Rent Roll'!$C33)),1,0),0)</f>
        <v>0</v>
      </c>
      <c r="CH191" s="567">
        <f>IFERROR(IF(AND(NOT(YEAR(CH$3)&lt;=YEAR('Rent Roll'!$C33)+'Rent Roll'!$P33-1),MOD(YEAR(CH$3),'Rent Roll'!$O33)=MOD(YEAR('Rent Roll'!$C33),'Rent Roll'!$O33),MONTH(CH$3)=MONTH('Rent Roll'!$C33)),1,0),0)</f>
        <v>0</v>
      </c>
      <c r="CI191" s="567">
        <f>IFERROR(IF(AND(NOT(YEAR(CI$3)&lt;=YEAR('Rent Roll'!$C33)+'Rent Roll'!$P33-1),MOD(YEAR(CI$3),'Rent Roll'!$O33)=MOD(YEAR('Rent Roll'!$C33),'Rent Roll'!$O33),MONTH(CI$3)=MONTH('Rent Roll'!$C33)),1,0),0)</f>
        <v>0</v>
      </c>
      <c r="CJ191" s="567">
        <f>IFERROR(IF(AND(NOT(YEAR(CJ$3)&lt;=YEAR('Rent Roll'!$C33)+'Rent Roll'!$P33-1),MOD(YEAR(CJ$3),'Rent Roll'!$O33)=MOD(YEAR('Rent Roll'!$C33),'Rent Roll'!$O33),MONTH(CJ$3)=MONTH('Rent Roll'!$C33)),1,0),0)</f>
        <v>0</v>
      </c>
      <c r="CK191" s="567">
        <f>IFERROR(IF(AND(NOT(YEAR(CK$3)&lt;=YEAR('Rent Roll'!$C33)+'Rent Roll'!$P33-1),MOD(YEAR(CK$3),'Rent Roll'!$O33)=MOD(YEAR('Rent Roll'!$C33),'Rent Roll'!$O33),MONTH(CK$3)=MONTH('Rent Roll'!$C33)),1,0),0)</f>
        <v>0</v>
      </c>
      <c r="CL191" s="767">
        <f>IFERROR(IF(AND(NOT(YEAR(CL$3)&lt;=YEAR('Rent Roll'!$C33)+'Rent Roll'!$P33-1),MOD(YEAR(CL$3),'Rent Roll'!$O33)=MOD(YEAR('Rent Roll'!$C33),'Rent Roll'!$O33),MONTH(CL$3)=MONTH('Rent Roll'!$C33)),1,0),0)</f>
        <v>0</v>
      </c>
      <c r="CM191" s="768">
        <f>IFERROR(IF(AND(NOT(YEAR(CM$3)&lt;=YEAR('Rent Roll'!$C33)+'Rent Roll'!$P33-1),MOD(YEAR(CM$3),'Rent Roll'!$O33)=MOD(YEAR('Rent Roll'!$C33),'Rent Roll'!$O33),MONTH(CM$3)=MONTH('Rent Roll'!$C33)),1,0),0)</f>
        <v>0</v>
      </c>
      <c r="CN191" s="567">
        <f>IFERROR(IF(AND(NOT(YEAR(CN$3)&lt;=YEAR('Rent Roll'!$C33)+'Rent Roll'!$P33-1),MOD(YEAR(CN$3),'Rent Roll'!$O33)=MOD(YEAR('Rent Roll'!$C33),'Rent Roll'!$O33),MONTH(CN$3)=MONTH('Rent Roll'!$C33)),1,0),0)</f>
        <v>0</v>
      </c>
      <c r="CO191" s="567">
        <f>IFERROR(IF(AND(NOT(YEAR(CO$3)&lt;=YEAR('Rent Roll'!$C33)+'Rent Roll'!$P33-1),MOD(YEAR(CO$3),'Rent Roll'!$O33)=MOD(YEAR('Rent Roll'!$C33),'Rent Roll'!$O33),MONTH(CO$3)=MONTH('Rent Roll'!$C33)),1,0),0)</f>
        <v>0</v>
      </c>
      <c r="CP191" s="567">
        <f>IFERROR(IF(AND(NOT(YEAR(CP$3)&lt;=YEAR('Rent Roll'!$C33)+'Rent Roll'!$P33-1),MOD(YEAR(CP$3),'Rent Roll'!$O33)=MOD(YEAR('Rent Roll'!$C33),'Rent Roll'!$O33),MONTH(CP$3)=MONTH('Rent Roll'!$C33)),1,0),0)</f>
        <v>0</v>
      </c>
      <c r="CQ191" s="567">
        <f>IFERROR(IF(AND(NOT(YEAR(CQ$3)&lt;=YEAR('Rent Roll'!$C33)+'Rent Roll'!$P33-1),MOD(YEAR(CQ$3),'Rent Roll'!$O33)=MOD(YEAR('Rent Roll'!$C33),'Rent Roll'!$O33),MONTH(CQ$3)=MONTH('Rent Roll'!$C33)),1,0),0)</f>
        <v>0</v>
      </c>
      <c r="CR191" s="567">
        <f>IFERROR(IF(AND(NOT(YEAR(CR$3)&lt;=YEAR('Rent Roll'!$C33)+'Rent Roll'!$P33-1),MOD(YEAR(CR$3),'Rent Roll'!$O33)=MOD(YEAR('Rent Roll'!$C33),'Rent Roll'!$O33),MONTH(CR$3)=MONTH('Rent Roll'!$C33)),1,0),0)</f>
        <v>0</v>
      </c>
      <c r="CS191" s="567">
        <f>IFERROR(IF(AND(NOT(YEAR(CS$3)&lt;=YEAR('Rent Roll'!$C33)+'Rent Roll'!$P33-1),MOD(YEAR(CS$3),'Rent Roll'!$O33)=MOD(YEAR('Rent Roll'!$C33),'Rent Roll'!$O33),MONTH(CS$3)=MONTH('Rent Roll'!$C33)),1,0),0)</f>
        <v>0</v>
      </c>
      <c r="CT191" s="567">
        <f>IFERROR(IF(AND(NOT(YEAR(CT$3)&lt;=YEAR('Rent Roll'!$C33)+'Rent Roll'!$P33-1),MOD(YEAR(CT$3),'Rent Roll'!$O33)=MOD(YEAR('Rent Roll'!$C33),'Rent Roll'!$O33),MONTH(CT$3)=MONTH('Rent Roll'!$C33)),1,0),0)</f>
        <v>0</v>
      </c>
      <c r="CU191" s="567">
        <f>IFERROR(IF(AND(NOT(YEAR(CU$3)&lt;=YEAR('Rent Roll'!$C33)+'Rent Roll'!$P33-1),MOD(YEAR(CU$3),'Rent Roll'!$O33)=MOD(YEAR('Rent Roll'!$C33),'Rent Roll'!$O33),MONTH(CU$3)=MONTH('Rent Roll'!$C33)),1,0),0)</f>
        <v>0</v>
      </c>
      <c r="CV191" s="567">
        <f>IFERROR(IF(AND(NOT(YEAR(CV$3)&lt;=YEAR('Rent Roll'!$C33)+'Rent Roll'!$P33-1),MOD(YEAR(CV$3),'Rent Roll'!$O33)=MOD(YEAR('Rent Roll'!$C33),'Rent Roll'!$O33),MONTH(CV$3)=MONTH('Rent Roll'!$C33)),1,0),0)</f>
        <v>0</v>
      </c>
      <c r="CW191" s="567">
        <f>IFERROR(IF(AND(NOT(YEAR(CW$3)&lt;=YEAR('Rent Roll'!$C33)+'Rent Roll'!$P33-1),MOD(YEAR(CW$3),'Rent Roll'!$O33)=MOD(YEAR('Rent Roll'!$C33),'Rent Roll'!$O33),MONTH(CW$3)=MONTH('Rent Roll'!$C33)),1,0),0)</f>
        <v>0</v>
      </c>
      <c r="CX191" s="767">
        <f>IFERROR(IF(AND(NOT(YEAR(CX$3)&lt;=YEAR('Rent Roll'!$C33)+'Rent Roll'!$P33-1),MOD(YEAR(CX$3),'Rent Roll'!$O33)=MOD(YEAR('Rent Roll'!$C33),'Rent Roll'!$O33),MONTH(CX$3)=MONTH('Rent Roll'!$C33)),1,0),0)</f>
        <v>0</v>
      </c>
      <c r="CY191" s="768">
        <f>IFERROR(IF(AND(NOT(YEAR(CY$3)&lt;=YEAR('Rent Roll'!$C33)+'Rent Roll'!$P33-1),MOD(YEAR(CY$3),'Rent Roll'!$O33)=MOD(YEAR('Rent Roll'!$C33),'Rent Roll'!$O33),MONTH(CY$3)=MONTH('Rent Roll'!$C33)),1,0),0)</f>
        <v>0</v>
      </c>
      <c r="CZ191" s="567">
        <f>IFERROR(IF(AND(NOT(YEAR(CZ$3)&lt;=YEAR('Rent Roll'!$C33)+'Rent Roll'!$P33-1),MOD(YEAR(CZ$3),'Rent Roll'!$O33)=MOD(YEAR('Rent Roll'!$C33),'Rent Roll'!$O33),MONTH(CZ$3)=MONTH('Rent Roll'!$C33)),1,0),0)</f>
        <v>0</v>
      </c>
      <c r="DA191" s="567">
        <f>IFERROR(IF(AND(NOT(YEAR(DA$3)&lt;=YEAR('Rent Roll'!$C33)+'Rent Roll'!$P33-1),MOD(YEAR(DA$3),'Rent Roll'!$O33)=MOD(YEAR('Rent Roll'!$C33),'Rent Roll'!$O33),MONTH(DA$3)=MONTH('Rent Roll'!$C33)),1,0),0)</f>
        <v>0</v>
      </c>
      <c r="DB191" s="567">
        <f>IFERROR(IF(AND(NOT(YEAR(DB$3)&lt;=YEAR('Rent Roll'!$C33)+'Rent Roll'!$P33-1),MOD(YEAR(DB$3),'Rent Roll'!$O33)=MOD(YEAR('Rent Roll'!$C33),'Rent Roll'!$O33),MONTH(DB$3)=MONTH('Rent Roll'!$C33)),1,0),0)</f>
        <v>0</v>
      </c>
      <c r="DC191" s="567">
        <f>IFERROR(IF(AND(NOT(YEAR(DC$3)&lt;=YEAR('Rent Roll'!$C33)+'Rent Roll'!$P33-1),MOD(YEAR(DC$3),'Rent Roll'!$O33)=MOD(YEAR('Rent Roll'!$C33),'Rent Roll'!$O33),MONTH(DC$3)=MONTH('Rent Roll'!$C33)),1,0),0)</f>
        <v>0</v>
      </c>
      <c r="DD191" s="567">
        <f>IFERROR(IF(AND(NOT(YEAR(DD$3)&lt;=YEAR('Rent Roll'!$C33)+'Rent Roll'!$P33-1),MOD(YEAR(DD$3),'Rent Roll'!$O33)=MOD(YEAR('Rent Roll'!$C33),'Rent Roll'!$O33),MONTH(DD$3)=MONTH('Rent Roll'!$C33)),1,0),0)</f>
        <v>0</v>
      </c>
      <c r="DE191" s="567">
        <f>IFERROR(IF(AND(NOT(YEAR(DE$3)&lt;=YEAR('Rent Roll'!$C33)+'Rent Roll'!$P33-1),MOD(YEAR(DE$3),'Rent Roll'!$O33)=MOD(YEAR('Rent Roll'!$C33),'Rent Roll'!$O33),MONTH(DE$3)=MONTH('Rent Roll'!$C33)),1,0),0)</f>
        <v>0</v>
      </c>
      <c r="DF191" s="567">
        <f>IFERROR(IF(AND(NOT(YEAR(DF$3)&lt;=YEAR('Rent Roll'!$C33)+'Rent Roll'!$P33-1),MOD(YEAR(DF$3),'Rent Roll'!$O33)=MOD(YEAR('Rent Roll'!$C33),'Rent Roll'!$O33),MONTH(DF$3)=MONTH('Rent Roll'!$C33)),1,0),0)</f>
        <v>0</v>
      </c>
      <c r="DG191" s="567">
        <f>IFERROR(IF(AND(NOT(YEAR(DG$3)&lt;=YEAR('Rent Roll'!$C33)+'Rent Roll'!$P33-1),MOD(YEAR(DG$3),'Rent Roll'!$O33)=MOD(YEAR('Rent Roll'!$C33),'Rent Roll'!$O33),MONTH(DG$3)=MONTH('Rent Roll'!$C33)),1,0),0)</f>
        <v>0</v>
      </c>
      <c r="DH191" s="567">
        <f>IFERROR(IF(AND(NOT(YEAR(DH$3)&lt;=YEAR('Rent Roll'!$C33)+'Rent Roll'!$P33-1),MOD(YEAR(DH$3),'Rent Roll'!$O33)=MOD(YEAR('Rent Roll'!$C33),'Rent Roll'!$O33),MONTH(DH$3)=MONTH('Rent Roll'!$C33)),1,0),0)</f>
        <v>0</v>
      </c>
      <c r="DI191" s="567">
        <f>IFERROR(IF(AND(NOT(YEAR(DI$3)&lt;=YEAR('Rent Roll'!$C33)+'Rent Roll'!$P33-1),MOD(YEAR(DI$3),'Rent Roll'!$O33)=MOD(YEAR('Rent Roll'!$C33),'Rent Roll'!$O33),MONTH(DI$3)=MONTH('Rent Roll'!$C33)),1,0),0)</f>
        <v>0</v>
      </c>
      <c r="DJ191" s="767">
        <f>IFERROR(IF(AND(NOT(YEAR(DJ$3)&lt;=YEAR('Rent Roll'!$C33)+'Rent Roll'!$P33-1),MOD(YEAR(DJ$3),'Rent Roll'!$O33)=MOD(YEAR('Rent Roll'!$C33),'Rent Roll'!$O33),MONTH(DJ$3)=MONTH('Rent Roll'!$C33)),1,0),0)</f>
        <v>0</v>
      </c>
      <c r="DK191" s="768">
        <f>IFERROR(IF(AND(NOT(YEAR(DK$3)&lt;=YEAR('Rent Roll'!$C33)+'Rent Roll'!$P33-1),MOD(YEAR(DK$3),'Rent Roll'!$O33)=MOD(YEAR('Rent Roll'!$C33),'Rent Roll'!$O33),MONTH(DK$3)=MONTH('Rent Roll'!$C33)),1,0),0)</f>
        <v>0</v>
      </c>
      <c r="DL191" s="567">
        <f>IFERROR(IF(AND(NOT(YEAR(DL$3)&lt;=YEAR('Rent Roll'!$C33)+'Rent Roll'!$P33-1),MOD(YEAR(DL$3),'Rent Roll'!$O33)=MOD(YEAR('Rent Roll'!$C33),'Rent Roll'!$O33),MONTH(DL$3)=MONTH('Rent Roll'!$C33)),1,0),0)</f>
        <v>0</v>
      </c>
      <c r="DM191" s="567">
        <f>IFERROR(IF(AND(NOT(YEAR(DM$3)&lt;=YEAR('Rent Roll'!$C33)+'Rent Roll'!$P33-1),MOD(YEAR(DM$3),'Rent Roll'!$O33)=MOD(YEAR('Rent Roll'!$C33),'Rent Roll'!$O33),MONTH(DM$3)=MONTH('Rent Roll'!$C33)),1,0),0)</f>
        <v>0</v>
      </c>
      <c r="DN191" s="567">
        <f>IFERROR(IF(AND(NOT(YEAR(DN$3)&lt;=YEAR('Rent Roll'!$C33)+'Rent Roll'!$P33-1),MOD(YEAR(DN$3),'Rent Roll'!$O33)=MOD(YEAR('Rent Roll'!$C33),'Rent Roll'!$O33),MONTH(DN$3)=MONTH('Rent Roll'!$C33)),1,0),0)</f>
        <v>0</v>
      </c>
      <c r="DO191" s="567">
        <f>IFERROR(IF(AND(NOT(YEAR(DO$3)&lt;=YEAR('Rent Roll'!$C33)+'Rent Roll'!$P33-1),MOD(YEAR(DO$3),'Rent Roll'!$O33)=MOD(YEAR('Rent Roll'!$C33),'Rent Roll'!$O33),MONTH(DO$3)=MONTH('Rent Roll'!$C33)),1,0),0)</f>
        <v>0</v>
      </c>
      <c r="DP191" s="567">
        <f>IFERROR(IF(AND(NOT(YEAR(DP$3)&lt;=YEAR('Rent Roll'!$C33)+'Rent Roll'!$P33-1),MOD(YEAR(DP$3),'Rent Roll'!$O33)=MOD(YEAR('Rent Roll'!$C33),'Rent Roll'!$O33),MONTH(DP$3)=MONTH('Rent Roll'!$C33)),1,0),0)</f>
        <v>0</v>
      </c>
      <c r="DQ191" s="567">
        <f>IFERROR(IF(AND(NOT(YEAR(DQ$3)&lt;=YEAR('Rent Roll'!$C33)+'Rent Roll'!$P33-1),MOD(YEAR(DQ$3),'Rent Roll'!$O33)=MOD(YEAR('Rent Roll'!$C33),'Rent Roll'!$O33),MONTH(DQ$3)=MONTH('Rent Roll'!$C33)),1,0),0)</f>
        <v>0</v>
      </c>
      <c r="DR191" s="567">
        <f>IFERROR(IF(AND(NOT(YEAR(DR$3)&lt;=YEAR('Rent Roll'!$C33)+'Rent Roll'!$P33-1),MOD(YEAR(DR$3),'Rent Roll'!$O33)=MOD(YEAR('Rent Roll'!$C33),'Rent Roll'!$O33),MONTH(DR$3)=MONTH('Rent Roll'!$C33)),1,0),0)</f>
        <v>0</v>
      </c>
      <c r="DS191" s="567">
        <f>IFERROR(IF(AND(NOT(YEAR(DS$3)&lt;=YEAR('Rent Roll'!$C33)+'Rent Roll'!$P33-1),MOD(YEAR(DS$3),'Rent Roll'!$O33)=MOD(YEAR('Rent Roll'!$C33),'Rent Roll'!$O33),MONTH(DS$3)=MONTH('Rent Roll'!$C33)),1,0),0)</f>
        <v>0</v>
      </c>
      <c r="DT191" s="567">
        <f>IFERROR(IF(AND(NOT(YEAR(DT$3)&lt;=YEAR('Rent Roll'!$C33)+'Rent Roll'!$P33-1),MOD(YEAR(DT$3),'Rent Roll'!$O33)=MOD(YEAR('Rent Roll'!$C33),'Rent Roll'!$O33),MONTH(DT$3)=MONTH('Rent Roll'!$C33)),1,0),0)</f>
        <v>0</v>
      </c>
      <c r="DU191" s="567">
        <f>IFERROR(IF(AND(NOT(YEAR(DU$3)&lt;=YEAR('Rent Roll'!$C33)+'Rent Roll'!$P33-1),MOD(YEAR(DU$3),'Rent Roll'!$O33)=MOD(YEAR('Rent Roll'!$C33),'Rent Roll'!$O33),MONTH(DU$3)=MONTH('Rent Roll'!$C33)),1,0),0)</f>
        <v>0</v>
      </c>
      <c r="DV191" s="567">
        <f>IFERROR(IF(AND(NOT(YEAR(DV$3)&lt;=YEAR('Rent Roll'!$C33)+'Rent Roll'!$P33-1),MOD(YEAR(DV$3),'Rent Roll'!$O33)=MOD(YEAR('Rent Roll'!$C33),'Rent Roll'!$O33),MONTH(DV$3)=MONTH('Rent Roll'!$C33)),1,0),0)</f>
        <v>0</v>
      </c>
    </row>
    <row r="192" spans="1:126" s="568" customFormat="1" ht="12" customHeight="1" outlineLevel="1" x14ac:dyDescent="0.4">
      <c r="A192" s="732"/>
      <c r="B192" s="564">
        <f>'Rent Roll'!$B34</f>
        <v>0</v>
      </c>
      <c r="C192" s="566"/>
      <c r="D192" s="566"/>
      <c r="E192" s="566"/>
      <c r="F192" s="778">
        <f>IFERROR(IF(AND(NOT(YEAR(F$3)&lt;=YEAR('Rent Roll'!$C34)+'Rent Roll'!$P34-1),MOD(YEAR(F$3),'Rent Roll'!$O34)=MOD(YEAR('Rent Roll'!$C34),'Rent Roll'!$O34),MONTH(F$3)=MONTH('Rent Roll'!$C34)),1,0),0)</f>
        <v>0</v>
      </c>
      <c r="G192" s="768">
        <f>IFERROR(IF(AND(NOT(YEAR(G$3)&lt;=YEAR('Rent Roll'!$C34)+'Rent Roll'!$P34-1),MOD(YEAR(G$3),'Rent Roll'!$O34)=MOD(YEAR('Rent Roll'!$C34),'Rent Roll'!$O34),MONTH(G$3)=MONTH('Rent Roll'!$C34)),1,0),0)</f>
        <v>0</v>
      </c>
      <c r="H192" s="567">
        <f>IFERROR(IF(AND(NOT(YEAR(H$3)&lt;=YEAR('Rent Roll'!$C34)+'Rent Roll'!$P34-1),MOD(YEAR(H$3),'Rent Roll'!$O34)=MOD(YEAR('Rent Roll'!$C34),'Rent Roll'!$O34),MONTH(H$3)=MONTH('Rent Roll'!$C34)),1,0),0)</f>
        <v>0</v>
      </c>
      <c r="I192" s="567">
        <f>IFERROR(IF(AND(NOT(YEAR(I$3)&lt;=YEAR('Rent Roll'!$C34)+'Rent Roll'!$P34-1),MOD(YEAR(I$3),'Rent Roll'!$O34)=MOD(YEAR('Rent Roll'!$C34),'Rent Roll'!$O34),MONTH(I$3)=MONTH('Rent Roll'!$C34)),1,0),0)</f>
        <v>0</v>
      </c>
      <c r="J192" s="567">
        <f>IFERROR(IF(AND(NOT(YEAR(J$3)&lt;=YEAR('Rent Roll'!$C34)+'Rent Roll'!$P34-1),MOD(YEAR(J$3),'Rent Roll'!$O34)=MOD(YEAR('Rent Roll'!$C34),'Rent Roll'!$O34),MONTH(J$3)=MONTH('Rent Roll'!$C34)),1,0),0)</f>
        <v>0</v>
      </c>
      <c r="K192" s="567">
        <f>IFERROR(IF(AND(NOT(YEAR(K$3)&lt;=YEAR('Rent Roll'!$C34)+'Rent Roll'!$P34-1),MOD(YEAR(K$3),'Rent Roll'!$O34)=MOD(YEAR('Rent Roll'!$C34),'Rent Roll'!$O34),MONTH(K$3)=MONTH('Rent Roll'!$C34)),1,0),0)</f>
        <v>0</v>
      </c>
      <c r="L192" s="567">
        <f>IFERROR(IF(AND(NOT(YEAR(L$3)&lt;=YEAR('Rent Roll'!$C34)+'Rent Roll'!$P34-1),MOD(YEAR(L$3),'Rent Roll'!$O34)=MOD(YEAR('Rent Roll'!$C34),'Rent Roll'!$O34),MONTH(L$3)=MONTH('Rent Roll'!$C34)),1,0),0)</f>
        <v>0</v>
      </c>
      <c r="M192" s="567">
        <f>IFERROR(IF(AND(NOT(YEAR(M$3)&lt;=YEAR('Rent Roll'!$C34)+'Rent Roll'!$P34-1),MOD(YEAR(M$3),'Rent Roll'!$O34)=MOD(YEAR('Rent Roll'!$C34),'Rent Roll'!$O34),MONTH(M$3)=MONTH('Rent Roll'!$C34)),1,0),0)</f>
        <v>0</v>
      </c>
      <c r="N192" s="567">
        <f>IFERROR(IF(AND(NOT(YEAR(N$3)&lt;=YEAR('Rent Roll'!$C34)+'Rent Roll'!$P34-1),MOD(YEAR(N$3),'Rent Roll'!$O34)=MOD(YEAR('Rent Roll'!$C34),'Rent Roll'!$O34),MONTH(N$3)=MONTH('Rent Roll'!$C34)),1,0),0)</f>
        <v>0</v>
      </c>
      <c r="O192" s="567">
        <f>IFERROR(IF(AND(NOT(YEAR(O$3)&lt;=YEAR('Rent Roll'!$C34)+'Rent Roll'!$P34-1),MOD(YEAR(O$3),'Rent Roll'!$O34)=MOD(YEAR('Rent Roll'!$C34),'Rent Roll'!$O34),MONTH(O$3)=MONTH('Rent Roll'!$C34)),1,0),0)</f>
        <v>0</v>
      </c>
      <c r="P192" s="567">
        <f>IFERROR(IF(AND(NOT(YEAR(P$3)&lt;=YEAR('Rent Roll'!$C34)+'Rent Roll'!$P34-1),MOD(YEAR(P$3),'Rent Roll'!$O34)=MOD(YEAR('Rent Roll'!$C34),'Rent Roll'!$O34),MONTH(P$3)=MONTH('Rent Roll'!$C34)),1,0),0)</f>
        <v>0</v>
      </c>
      <c r="Q192" s="567">
        <f>IFERROR(IF(AND(NOT(YEAR(Q$3)&lt;=YEAR('Rent Roll'!$C34)+'Rent Roll'!$P34-1),MOD(YEAR(Q$3),'Rent Roll'!$O34)=MOD(YEAR('Rent Roll'!$C34),'Rent Roll'!$O34),MONTH(Q$3)=MONTH('Rent Roll'!$C34)),1,0),0)</f>
        <v>0</v>
      </c>
      <c r="R192" s="767">
        <f>IFERROR(IF(AND(NOT(YEAR(R$3)&lt;=YEAR('Rent Roll'!$C34)+'Rent Roll'!$P34-1),MOD(YEAR(R$3),'Rent Roll'!$O34)=MOD(YEAR('Rent Roll'!$C34),'Rent Roll'!$O34),MONTH(R$3)=MONTH('Rent Roll'!$C34)),1,0),0)</f>
        <v>0</v>
      </c>
      <c r="S192" s="768">
        <f>IFERROR(IF(AND(NOT(YEAR(S$3)&lt;=YEAR('Rent Roll'!$C34)+'Rent Roll'!$P34-1),MOD(YEAR(S$3),'Rent Roll'!$O34)=MOD(YEAR('Rent Roll'!$C34),'Rent Roll'!$O34),MONTH(S$3)=MONTH('Rent Roll'!$C34)),1,0),0)</f>
        <v>0</v>
      </c>
      <c r="T192" s="567">
        <f>IFERROR(IF(AND(NOT(YEAR(T$3)&lt;=YEAR('Rent Roll'!$C34)+'Rent Roll'!$P34-1),MOD(YEAR(T$3),'Rent Roll'!$O34)=MOD(YEAR('Rent Roll'!$C34),'Rent Roll'!$O34),MONTH(T$3)=MONTH('Rent Roll'!$C34)),1,0),0)</f>
        <v>0</v>
      </c>
      <c r="U192" s="567">
        <f>IFERROR(IF(AND(NOT(YEAR(U$3)&lt;=YEAR('Rent Roll'!$C34)+'Rent Roll'!$P34-1),MOD(YEAR(U$3),'Rent Roll'!$O34)=MOD(YEAR('Rent Roll'!$C34),'Rent Roll'!$O34),MONTH(U$3)=MONTH('Rent Roll'!$C34)),1,0),0)</f>
        <v>0</v>
      </c>
      <c r="V192" s="567">
        <f>IFERROR(IF(AND(NOT(YEAR(V$3)&lt;=YEAR('Rent Roll'!$C34)+'Rent Roll'!$P34-1),MOD(YEAR(V$3),'Rent Roll'!$O34)=MOD(YEAR('Rent Roll'!$C34),'Rent Roll'!$O34),MONTH(V$3)=MONTH('Rent Roll'!$C34)),1,0),0)</f>
        <v>0</v>
      </c>
      <c r="W192" s="567">
        <f>IFERROR(IF(AND(NOT(YEAR(W$3)&lt;=YEAR('Rent Roll'!$C34)+'Rent Roll'!$P34-1),MOD(YEAR(W$3),'Rent Roll'!$O34)=MOD(YEAR('Rent Roll'!$C34),'Rent Roll'!$O34),MONTH(W$3)=MONTH('Rent Roll'!$C34)),1,0),0)</f>
        <v>0</v>
      </c>
      <c r="X192" s="567">
        <f>IFERROR(IF(AND(NOT(YEAR(X$3)&lt;=YEAR('Rent Roll'!$C34)+'Rent Roll'!$P34-1),MOD(YEAR(X$3),'Rent Roll'!$O34)=MOD(YEAR('Rent Roll'!$C34),'Rent Roll'!$O34),MONTH(X$3)=MONTH('Rent Roll'!$C34)),1,0),0)</f>
        <v>0</v>
      </c>
      <c r="Y192" s="567">
        <f>IFERROR(IF(AND(NOT(YEAR(Y$3)&lt;=YEAR('Rent Roll'!$C34)+'Rent Roll'!$P34-1),MOD(YEAR(Y$3),'Rent Roll'!$O34)=MOD(YEAR('Rent Roll'!$C34),'Rent Roll'!$O34),MONTH(Y$3)=MONTH('Rent Roll'!$C34)),1,0),0)</f>
        <v>0</v>
      </c>
      <c r="Z192" s="567">
        <f>IFERROR(IF(AND(NOT(YEAR(Z$3)&lt;=YEAR('Rent Roll'!$C34)+'Rent Roll'!$P34-1),MOD(YEAR(Z$3),'Rent Roll'!$O34)=MOD(YEAR('Rent Roll'!$C34),'Rent Roll'!$O34),MONTH(Z$3)=MONTH('Rent Roll'!$C34)),1,0),0)</f>
        <v>0</v>
      </c>
      <c r="AA192" s="567">
        <f>IFERROR(IF(AND(NOT(YEAR(AA$3)&lt;=YEAR('Rent Roll'!$C34)+'Rent Roll'!$P34-1),MOD(YEAR(AA$3),'Rent Roll'!$O34)=MOD(YEAR('Rent Roll'!$C34),'Rent Roll'!$O34),MONTH(AA$3)=MONTH('Rent Roll'!$C34)),1,0),0)</f>
        <v>0</v>
      </c>
      <c r="AB192" s="567">
        <f>IFERROR(IF(AND(NOT(YEAR(AB$3)&lt;=YEAR('Rent Roll'!$C34)+'Rent Roll'!$P34-1),MOD(YEAR(AB$3),'Rent Roll'!$O34)=MOD(YEAR('Rent Roll'!$C34),'Rent Roll'!$O34),MONTH(AB$3)=MONTH('Rent Roll'!$C34)),1,0),0)</f>
        <v>0</v>
      </c>
      <c r="AC192" s="567">
        <f>IFERROR(IF(AND(NOT(YEAR(AC$3)&lt;=YEAR('Rent Roll'!$C34)+'Rent Roll'!$P34-1),MOD(YEAR(AC$3),'Rent Roll'!$O34)=MOD(YEAR('Rent Roll'!$C34),'Rent Roll'!$O34),MONTH(AC$3)=MONTH('Rent Roll'!$C34)),1,0),0)</f>
        <v>0</v>
      </c>
      <c r="AD192" s="767">
        <f>IFERROR(IF(AND(NOT(YEAR(AD$3)&lt;=YEAR('Rent Roll'!$C34)+'Rent Roll'!$P34-1),MOD(YEAR(AD$3),'Rent Roll'!$O34)=MOD(YEAR('Rent Roll'!$C34),'Rent Roll'!$O34),MONTH(AD$3)=MONTH('Rent Roll'!$C34)),1,0),0)</f>
        <v>0</v>
      </c>
      <c r="AE192" s="768">
        <f>IFERROR(IF(AND(NOT(YEAR(AE$3)&lt;=YEAR('Rent Roll'!$C34)+'Rent Roll'!$P34-1),MOD(YEAR(AE$3),'Rent Roll'!$O34)=MOD(YEAR('Rent Roll'!$C34),'Rent Roll'!$O34),MONTH(AE$3)=MONTH('Rent Roll'!$C34)),1,0),0)</f>
        <v>0</v>
      </c>
      <c r="AF192" s="567">
        <f>IFERROR(IF(AND(NOT(YEAR(AF$3)&lt;=YEAR('Rent Roll'!$C34)+'Rent Roll'!$P34-1),MOD(YEAR(AF$3),'Rent Roll'!$O34)=MOD(YEAR('Rent Roll'!$C34),'Rent Roll'!$O34),MONTH(AF$3)=MONTH('Rent Roll'!$C34)),1,0),0)</f>
        <v>0</v>
      </c>
      <c r="AG192" s="567">
        <f>IFERROR(IF(AND(NOT(YEAR(AG$3)&lt;=YEAR('Rent Roll'!$C34)+'Rent Roll'!$P34-1),MOD(YEAR(AG$3),'Rent Roll'!$O34)=MOD(YEAR('Rent Roll'!$C34),'Rent Roll'!$O34),MONTH(AG$3)=MONTH('Rent Roll'!$C34)),1,0),0)</f>
        <v>0</v>
      </c>
      <c r="AH192" s="567">
        <f>IFERROR(IF(AND(NOT(YEAR(AH$3)&lt;=YEAR('Rent Roll'!$C34)+'Rent Roll'!$P34-1),MOD(YEAR(AH$3),'Rent Roll'!$O34)=MOD(YEAR('Rent Roll'!$C34),'Rent Roll'!$O34),MONTH(AH$3)=MONTH('Rent Roll'!$C34)),1,0),0)</f>
        <v>0</v>
      </c>
      <c r="AI192" s="567">
        <f>IFERROR(IF(AND(NOT(YEAR(AI$3)&lt;=YEAR('Rent Roll'!$C34)+'Rent Roll'!$P34-1),MOD(YEAR(AI$3),'Rent Roll'!$O34)=MOD(YEAR('Rent Roll'!$C34),'Rent Roll'!$O34),MONTH(AI$3)=MONTH('Rent Roll'!$C34)),1,0),0)</f>
        <v>0</v>
      </c>
      <c r="AJ192" s="567">
        <f>IFERROR(IF(AND(NOT(YEAR(AJ$3)&lt;=YEAR('Rent Roll'!$C34)+'Rent Roll'!$P34-1),MOD(YEAR(AJ$3),'Rent Roll'!$O34)=MOD(YEAR('Rent Roll'!$C34),'Rent Roll'!$O34),MONTH(AJ$3)=MONTH('Rent Roll'!$C34)),1,0),0)</f>
        <v>0</v>
      </c>
      <c r="AK192" s="567">
        <f>IFERROR(IF(AND(NOT(YEAR(AK$3)&lt;=YEAR('Rent Roll'!$C34)+'Rent Roll'!$P34-1),MOD(YEAR(AK$3),'Rent Roll'!$O34)=MOD(YEAR('Rent Roll'!$C34),'Rent Roll'!$O34),MONTH(AK$3)=MONTH('Rent Roll'!$C34)),1,0),0)</f>
        <v>0</v>
      </c>
      <c r="AL192" s="567">
        <f>IFERROR(IF(AND(NOT(YEAR(AL$3)&lt;=YEAR('Rent Roll'!$C34)+'Rent Roll'!$P34-1),MOD(YEAR(AL$3),'Rent Roll'!$O34)=MOD(YEAR('Rent Roll'!$C34),'Rent Roll'!$O34),MONTH(AL$3)=MONTH('Rent Roll'!$C34)),1,0),0)</f>
        <v>0</v>
      </c>
      <c r="AM192" s="567">
        <f>IFERROR(IF(AND(NOT(YEAR(AM$3)&lt;=YEAR('Rent Roll'!$C34)+'Rent Roll'!$P34-1),MOD(YEAR(AM$3),'Rent Roll'!$O34)=MOD(YEAR('Rent Roll'!$C34),'Rent Roll'!$O34),MONTH(AM$3)=MONTH('Rent Roll'!$C34)),1,0),0)</f>
        <v>0</v>
      </c>
      <c r="AN192" s="567">
        <f>IFERROR(IF(AND(NOT(YEAR(AN$3)&lt;=YEAR('Rent Roll'!$C34)+'Rent Roll'!$P34-1),MOD(YEAR(AN$3),'Rent Roll'!$O34)=MOD(YEAR('Rent Roll'!$C34),'Rent Roll'!$O34),MONTH(AN$3)=MONTH('Rent Roll'!$C34)),1,0),0)</f>
        <v>0</v>
      </c>
      <c r="AO192" s="567">
        <f>IFERROR(IF(AND(NOT(YEAR(AO$3)&lt;=YEAR('Rent Roll'!$C34)+'Rent Roll'!$P34-1),MOD(YEAR(AO$3),'Rent Roll'!$O34)=MOD(YEAR('Rent Roll'!$C34),'Rent Roll'!$O34),MONTH(AO$3)=MONTH('Rent Roll'!$C34)),1,0),0)</f>
        <v>0</v>
      </c>
      <c r="AP192" s="767">
        <f>IFERROR(IF(AND(NOT(YEAR(AP$3)&lt;=YEAR('Rent Roll'!$C34)+'Rent Roll'!$P34-1),MOD(YEAR(AP$3),'Rent Roll'!$O34)=MOD(YEAR('Rent Roll'!$C34),'Rent Roll'!$O34),MONTH(AP$3)=MONTH('Rent Roll'!$C34)),1,0),0)</f>
        <v>0</v>
      </c>
      <c r="AQ192" s="768">
        <f>IFERROR(IF(AND(NOT(YEAR(AQ$3)&lt;=YEAR('Rent Roll'!$C34)+'Rent Roll'!$P34-1),MOD(YEAR(AQ$3),'Rent Roll'!$O34)=MOD(YEAR('Rent Roll'!$C34),'Rent Roll'!$O34),MONTH(AQ$3)=MONTH('Rent Roll'!$C34)),1,0),0)</f>
        <v>0</v>
      </c>
      <c r="AR192" s="567">
        <f>IFERROR(IF(AND(NOT(YEAR(AR$3)&lt;=YEAR('Rent Roll'!$C34)+'Rent Roll'!$P34-1),MOD(YEAR(AR$3),'Rent Roll'!$O34)=MOD(YEAR('Rent Roll'!$C34),'Rent Roll'!$O34),MONTH(AR$3)=MONTH('Rent Roll'!$C34)),1,0),0)</f>
        <v>0</v>
      </c>
      <c r="AS192" s="567">
        <f>IFERROR(IF(AND(NOT(YEAR(AS$3)&lt;=YEAR('Rent Roll'!$C34)+'Rent Roll'!$P34-1),MOD(YEAR(AS$3),'Rent Roll'!$O34)=MOD(YEAR('Rent Roll'!$C34),'Rent Roll'!$O34),MONTH(AS$3)=MONTH('Rent Roll'!$C34)),1,0),0)</f>
        <v>0</v>
      </c>
      <c r="AT192" s="567">
        <f>IFERROR(IF(AND(NOT(YEAR(AT$3)&lt;=YEAR('Rent Roll'!$C34)+'Rent Roll'!$P34-1),MOD(YEAR(AT$3),'Rent Roll'!$O34)=MOD(YEAR('Rent Roll'!$C34),'Rent Roll'!$O34),MONTH(AT$3)=MONTH('Rent Roll'!$C34)),1,0),0)</f>
        <v>0</v>
      </c>
      <c r="AU192" s="567">
        <f>IFERROR(IF(AND(NOT(YEAR(AU$3)&lt;=YEAR('Rent Roll'!$C34)+'Rent Roll'!$P34-1),MOD(YEAR(AU$3),'Rent Roll'!$O34)=MOD(YEAR('Rent Roll'!$C34),'Rent Roll'!$O34),MONTH(AU$3)=MONTH('Rent Roll'!$C34)),1,0),0)</f>
        <v>0</v>
      </c>
      <c r="AV192" s="567">
        <f>IFERROR(IF(AND(NOT(YEAR(AV$3)&lt;=YEAR('Rent Roll'!$C34)+'Rent Roll'!$P34-1),MOD(YEAR(AV$3),'Rent Roll'!$O34)=MOD(YEAR('Rent Roll'!$C34),'Rent Roll'!$O34),MONTH(AV$3)=MONTH('Rent Roll'!$C34)),1,0),0)</f>
        <v>0</v>
      </c>
      <c r="AW192" s="567">
        <f>IFERROR(IF(AND(NOT(YEAR(AW$3)&lt;=YEAR('Rent Roll'!$C34)+'Rent Roll'!$P34-1),MOD(YEAR(AW$3),'Rent Roll'!$O34)=MOD(YEAR('Rent Roll'!$C34),'Rent Roll'!$O34),MONTH(AW$3)=MONTH('Rent Roll'!$C34)),1,0),0)</f>
        <v>0</v>
      </c>
      <c r="AX192" s="567">
        <f>IFERROR(IF(AND(NOT(YEAR(AX$3)&lt;=YEAR('Rent Roll'!$C34)+'Rent Roll'!$P34-1),MOD(YEAR(AX$3),'Rent Roll'!$O34)=MOD(YEAR('Rent Roll'!$C34),'Rent Roll'!$O34),MONTH(AX$3)=MONTH('Rent Roll'!$C34)),1,0),0)</f>
        <v>0</v>
      </c>
      <c r="AY192" s="567">
        <f>IFERROR(IF(AND(NOT(YEAR(AY$3)&lt;=YEAR('Rent Roll'!$C34)+'Rent Roll'!$P34-1),MOD(YEAR(AY$3),'Rent Roll'!$O34)=MOD(YEAR('Rent Roll'!$C34),'Rent Roll'!$O34),MONTH(AY$3)=MONTH('Rent Roll'!$C34)),1,0),0)</f>
        <v>0</v>
      </c>
      <c r="AZ192" s="567">
        <f>IFERROR(IF(AND(NOT(YEAR(AZ$3)&lt;=YEAR('Rent Roll'!$C34)+'Rent Roll'!$P34-1),MOD(YEAR(AZ$3),'Rent Roll'!$O34)=MOD(YEAR('Rent Roll'!$C34),'Rent Roll'!$O34),MONTH(AZ$3)=MONTH('Rent Roll'!$C34)),1,0),0)</f>
        <v>0</v>
      </c>
      <c r="BA192" s="567">
        <f>IFERROR(IF(AND(NOT(YEAR(BA$3)&lt;=YEAR('Rent Roll'!$C34)+'Rent Roll'!$P34-1),MOD(YEAR(BA$3),'Rent Roll'!$O34)=MOD(YEAR('Rent Roll'!$C34),'Rent Roll'!$O34),MONTH(BA$3)=MONTH('Rent Roll'!$C34)),1,0),0)</f>
        <v>0</v>
      </c>
      <c r="BB192" s="767">
        <f>IFERROR(IF(AND(NOT(YEAR(BB$3)&lt;=YEAR('Rent Roll'!$C34)+'Rent Roll'!$P34-1),MOD(YEAR(BB$3),'Rent Roll'!$O34)=MOD(YEAR('Rent Roll'!$C34),'Rent Roll'!$O34),MONTH(BB$3)=MONTH('Rent Roll'!$C34)),1,0),0)</f>
        <v>0</v>
      </c>
      <c r="BC192" s="768">
        <f>IFERROR(IF(AND(NOT(YEAR(BC$3)&lt;=YEAR('Rent Roll'!$C34)+'Rent Roll'!$P34-1),MOD(YEAR(BC$3),'Rent Roll'!$O34)=MOD(YEAR('Rent Roll'!$C34),'Rent Roll'!$O34),MONTH(BC$3)=MONTH('Rent Roll'!$C34)),1,0),0)</f>
        <v>0</v>
      </c>
      <c r="BD192" s="567">
        <f>IFERROR(IF(AND(NOT(YEAR(BD$3)&lt;=YEAR('Rent Roll'!$C34)+'Rent Roll'!$P34-1),MOD(YEAR(BD$3),'Rent Roll'!$O34)=MOD(YEAR('Rent Roll'!$C34),'Rent Roll'!$O34),MONTH(BD$3)=MONTH('Rent Roll'!$C34)),1,0),0)</f>
        <v>0</v>
      </c>
      <c r="BE192" s="567">
        <f>IFERROR(IF(AND(NOT(YEAR(BE$3)&lt;=YEAR('Rent Roll'!$C34)+'Rent Roll'!$P34-1),MOD(YEAR(BE$3),'Rent Roll'!$O34)=MOD(YEAR('Rent Roll'!$C34),'Rent Roll'!$O34),MONTH(BE$3)=MONTH('Rent Roll'!$C34)),1,0),0)</f>
        <v>0</v>
      </c>
      <c r="BF192" s="567">
        <f>IFERROR(IF(AND(NOT(YEAR(BF$3)&lt;=YEAR('Rent Roll'!$C34)+'Rent Roll'!$P34-1),MOD(YEAR(BF$3),'Rent Roll'!$O34)=MOD(YEAR('Rent Roll'!$C34),'Rent Roll'!$O34),MONTH(BF$3)=MONTH('Rent Roll'!$C34)),1,0),0)</f>
        <v>0</v>
      </c>
      <c r="BG192" s="567">
        <f>IFERROR(IF(AND(NOT(YEAR(BG$3)&lt;=YEAR('Rent Roll'!$C34)+'Rent Roll'!$P34-1),MOD(YEAR(BG$3),'Rent Roll'!$O34)=MOD(YEAR('Rent Roll'!$C34),'Rent Roll'!$O34),MONTH(BG$3)=MONTH('Rent Roll'!$C34)),1,0),0)</f>
        <v>0</v>
      </c>
      <c r="BH192" s="567">
        <f>IFERROR(IF(AND(NOT(YEAR(BH$3)&lt;=YEAR('Rent Roll'!$C34)+'Rent Roll'!$P34-1),MOD(YEAR(BH$3),'Rent Roll'!$O34)=MOD(YEAR('Rent Roll'!$C34),'Rent Roll'!$O34),MONTH(BH$3)=MONTH('Rent Roll'!$C34)),1,0),0)</f>
        <v>0</v>
      </c>
      <c r="BI192" s="567">
        <f>IFERROR(IF(AND(NOT(YEAR(BI$3)&lt;=YEAR('Rent Roll'!$C34)+'Rent Roll'!$P34-1),MOD(YEAR(BI$3),'Rent Roll'!$O34)=MOD(YEAR('Rent Roll'!$C34),'Rent Roll'!$O34),MONTH(BI$3)=MONTH('Rent Roll'!$C34)),1,0),0)</f>
        <v>0</v>
      </c>
      <c r="BJ192" s="567">
        <f>IFERROR(IF(AND(NOT(YEAR(BJ$3)&lt;=YEAR('Rent Roll'!$C34)+'Rent Roll'!$P34-1),MOD(YEAR(BJ$3),'Rent Roll'!$O34)=MOD(YEAR('Rent Roll'!$C34),'Rent Roll'!$O34),MONTH(BJ$3)=MONTH('Rent Roll'!$C34)),1,0),0)</f>
        <v>0</v>
      </c>
      <c r="BK192" s="567">
        <f>IFERROR(IF(AND(NOT(YEAR(BK$3)&lt;=YEAR('Rent Roll'!$C34)+'Rent Roll'!$P34-1),MOD(YEAR(BK$3),'Rent Roll'!$O34)=MOD(YEAR('Rent Roll'!$C34),'Rent Roll'!$O34),MONTH(BK$3)=MONTH('Rent Roll'!$C34)),1,0),0)</f>
        <v>0</v>
      </c>
      <c r="BL192" s="567">
        <f>IFERROR(IF(AND(NOT(YEAR(BL$3)&lt;=YEAR('Rent Roll'!$C34)+'Rent Roll'!$P34-1),MOD(YEAR(BL$3),'Rent Roll'!$O34)=MOD(YEAR('Rent Roll'!$C34),'Rent Roll'!$O34),MONTH(BL$3)=MONTH('Rent Roll'!$C34)),1,0),0)</f>
        <v>0</v>
      </c>
      <c r="BM192" s="567">
        <f>IFERROR(IF(AND(NOT(YEAR(BM$3)&lt;=YEAR('Rent Roll'!$C34)+'Rent Roll'!$P34-1),MOD(YEAR(BM$3),'Rent Roll'!$O34)=MOD(YEAR('Rent Roll'!$C34),'Rent Roll'!$O34),MONTH(BM$3)=MONTH('Rent Roll'!$C34)),1,0),0)</f>
        <v>0</v>
      </c>
      <c r="BN192" s="767">
        <f>IFERROR(IF(AND(NOT(YEAR(BN$3)&lt;=YEAR('Rent Roll'!$C34)+'Rent Roll'!$P34-1),MOD(YEAR(BN$3),'Rent Roll'!$O34)=MOD(YEAR('Rent Roll'!$C34),'Rent Roll'!$O34),MONTH(BN$3)=MONTH('Rent Roll'!$C34)),1,0),0)</f>
        <v>0</v>
      </c>
      <c r="BO192" s="768">
        <f>IFERROR(IF(AND(NOT(YEAR(BO$3)&lt;=YEAR('Rent Roll'!$C34)+'Rent Roll'!$P34-1),MOD(YEAR(BO$3),'Rent Roll'!$O34)=MOD(YEAR('Rent Roll'!$C34),'Rent Roll'!$O34),MONTH(BO$3)=MONTH('Rent Roll'!$C34)),1,0),0)</f>
        <v>0</v>
      </c>
      <c r="BP192" s="567">
        <f>IFERROR(IF(AND(NOT(YEAR(BP$3)&lt;=YEAR('Rent Roll'!$C34)+'Rent Roll'!$P34-1),MOD(YEAR(BP$3),'Rent Roll'!$O34)=MOD(YEAR('Rent Roll'!$C34),'Rent Roll'!$O34),MONTH(BP$3)=MONTH('Rent Roll'!$C34)),1,0),0)</f>
        <v>0</v>
      </c>
      <c r="BQ192" s="567">
        <f>IFERROR(IF(AND(NOT(YEAR(BQ$3)&lt;=YEAR('Rent Roll'!$C34)+'Rent Roll'!$P34-1),MOD(YEAR(BQ$3),'Rent Roll'!$O34)=MOD(YEAR('Rent Roll'!$C34),'Rent Roll'!$O34),MONTH(BQ$3)=MONTH('Rent Roll'!$C34)),1,0),0)</f>
        <v>0</v>
      </c>
      <c r="BR192" s="567">
        <f>IFERROR(IF(AND(NOT(YEAR(BR$3)&lt;=YEAR('Rent Roll'!$C34)+'Rent Roll'!$P34-1),MOD(YEAR(BR$3),'Rent Roll'!$O34)=MOD(YEAR('Rent Roll'!$C34),'Rent Roll'!$O34),MONTH(BR$3)=MONTH('Rent Roll'!$C34)),1,0),0)</f>
        <v>0</v>
      </c>
      <c r="BS192" s="567">
        <f>IFERROR(IF(AND(NOT(YEAR(BS$3)&lt;=YEAR('Rent Roll'!$C34)+'Rent Roll'!$P34-1),MOD(YEAR(BS$3),'Rent Roll'!$O34)=MOD(YEAR('Rent Roll'!$C34),'Rent Roll'!$O34),MONTH(BS$3)=MONTH('Rent Roll'!$C34)),1,0),0)</f>
        <v>0</v>
      </c>
      <c r="BT192" s="567">
        <f>IFERROR(IF(AND(NOT(YEAR(BT$3)&lt;=YEAR('Rent Roll'!$C34)+'Rent Roll'!$P34-1),MOD(YEAR(BT$3),'Rent Roll'!$O34)=MOD(YEAR('Rent Roll'!$C34),'Rent Roll'!$O34),MONTH(BT$3)=MONTH('Rent Roll'!$C34)),1,0),0)</f>
        <v>0</v>
      </c>
      <c r="BU192" s="567">
        <f>IFERROR(IF(AND(NOT(YEAR(BU$3)&lt;=YEAR('Rent Roll'!$C34)+'Rent Roll'!$P34-1),MOD(YEAR(BU$3),'Rent Roll'!$O34)=MOD(YEAR('Rent Roll'!$C34),'Rent Roll'!$O34),MONTH(BU$3)=MONTH('Rent Roll'!$C34)),1,0),0)</f>
        <v>0</v>
      </c>
      <c r="BV192" s="567">
        <f>IFERROR(IF(AND(NOT(YEAR(BV$3)&lt;=YEAR('Rent Roll'!$C34)+'Rent Roll'!$P34-1),MOD(YEAR(BV$3),'Rent Roll'!$O34)=MOD(YEAR('Rent Roll'!$C34),'Rent Roll'!$O34),MONTH(BV$3)=MONTH('Rent Roll'!$C34)),1,0),0)</f>
        <v>0</v>
      </c>
      <c r="BW192" s="567">
        <f>IFERROR(IF(AND(NOT(YEAR(BW$3)&lt;=YEAR('Rent Roll'!$C34)+'Rent Roll'!$P34-1),MOD(YEAR(BW$3),'Rent Roll'!$O34)=MOD(YEAR('Rent Roll'!$C34),'Rent Roll'!$O34),MONTH(BW$3)=MONTH('Rent Roll'!$C34)),1,0),0)</f>
        <v>0</v>
      </c>
      <c r="BX192" s="567">
        <f>IFERROR(IF(AND(NOT(YEAR(BX$3)&lt;=YEAR('Rent Roll'!$C34)+'Rent Roll'!$P34-1),MOD(YEAR(BX$3),'Rent Roll'!$O34)=MOD(YEAR('Rent Roll'!$C34),'Rent Roll'!$O34),MONTH(BX$3)=MONTH('Rent Roll'!$C34)),1,0),0)</f>
        <v>0</v>
      </c>
      <c r="BY192" s="567">
        <f>IFERROR(IF(AND(NOT(YEAR(BY$3)&lt;=YEAR('Rent Roll'!$C34)+'Rent Roll'!$P34-1),MOD(YEAR(BY$3),'Rent Roll'!$O34)=MOD(YEAR('Rent Roll'!$C34),'Rent Roll'!$O34),MONTH(BY$3)=MONTH('Rent Roll'!$C34)),1,0),0)</f>
        <v>0</v>
      </c>
      <c r="BZ192" s="767">
        <f>IFERROR(IF(AND(NOT(YEAR(BZ$3)&lt;=YEAR('Rent Roll'!$C34)+'Rent Roll'!$P34-1),MOD(YEAR(BZ$3),'Rent Roll'!$O34)=MOD(YEAR('Rent Roll'!$C34),'Rent Roll'!$O34),MONTH(BZ$3)=MONTH('Rent Roll'!$C34)),1,0),0)</f>
        <v>0</v>
      </c>
      <c r="CA192" s="768">
        <f>IFERROR(IF(AND(NOT(YEAR(CA$3)&lt;=YEAR('Rent Roll'!$C34)+'Rent Roll'!$P34-1),MOD(YEAR(CA$3),'Rent Roll'!$O34)=MOD(YEAR('Rent Roll'!$C34),'Rent Roll'!$O34),MONTH(CA$3)=MONTH('Rent Roll'!$C34)),1,0),0)</f>
        <v>0</v>
      </c>
      <c r="CB192" s="567">
        <f>IFERROR(IF(AND(NOT(YEAR(CB$3)&lt;=YEAR('Rent Roll'!$C34)+'Rent Roll'!$P34-1),MOD(YEAR(CB$3),'Rent Roll'!$O34)=MOD(YEAR('Rent Roll'!$C34),'Rent Roll'!$O34),MONTH(CB$3)=MONTH('Rent Roll'!$C34)),1,0),0)</f>
        <v>0</v>
      </c>
      <c r="CC192" s="567">
        <f>IFERROR(IF(AND(NOT(YEAR(CC$3)&lt;=YEAR('Rent Roll'!$C34)+'Rent Roll'!$P34-1),MOD(YEAR(CC$3),'Rent Roll'!$O34)=MOD(YEAR('Rent Roll'!$C34),'Rent Roll'!$O34),MONTH(CC$3)=MONTH('Rent Roll'!$C34)),1,0),0)</f>
        <v>0</v>
      </c>
      <c r="CD192" s="567">
        <f>IFERROR(IF(AND(NOT(YEAR(CD$3)&lt;=YEAR('Rent Roll'!$C34)+'Rent Roll'!$P34-1),MOD(YEAR(CD$3),'Rent Roll'!$O34)=MOD(YEAR('Rent Roll'!$C34),'Rent Roll'!$O34),MONTH(CD$3)=MONTH('Rent Roll'!$C34)),1,0),0)</f>
        <v>0</v>
      </c>
      <c r="CE192" s="567">
        <f>IFERROR(IF(AND(NOT(YEAR(CE$3)&lt;=YEAR('Rent Roll'!$C34)+'Rent Roll'!$P34-1),MOD(YEAR(CE$3),'Rent Roll'!$O34)=MOD(YEAR('Rent Roll'!$C34),'Rent Roll'!$O34),MONTH(CE$3)=MONTH('Rent Roll'!$C34)),1,0),0)</f>
        <v>0</v>
      </c>
      <c r="CF192" s="567">
        <f>IFERROR(IF(AND(NOT(YEAR(CF$3)&lt;=YEAR('Rent Roll'!$C34)+'Rent Roll'!$P34-1),MOD(YEAR(CF$3),'Rent Roll'!$O34)=MOD(YEAR('Rent Roll'!$C34),'Rent Roll'!$O34),MONTH(CF$3)=MONTH('Rent Roll'!$C34)),1,0),0)</f>
        <v>0</v>
      </c>
      <c r="CG192" s="567">
        <f>IFERROR(IF(AND(NOT(YEAR(CG$3)&lt;=YEAR('Rent Roll'!$C34)+'Rent Roll'!$P34-1),MOD(YEAR(CG$3),'Rent Roll'!$O34)=MOD(YEAR('Rent Roll'!$C34),'Rent Roll'!$O34),MONTH(CG$3)=MONTH('Rent Roll'!$C34)),1,0),0)</f>
        <v>0</v>
      </c>
      <c r="CH192" s="567">
        <f>IFERROR(IF(AND(NOT(YEAR(CH$3)&lt;=YEAR('Rent Roll'!$C34)+'Rent Roll'!$P34-1),MOD(YEAR(CH$3),'Rent Roll'!$O34)=MOD(YEAR('Rent Roll'!$C34),'Rent Roll'!$O34),MONTH(CH$3)=MONTH('Rent Roll'!$C34)),1,0),0)</f>
        <v>0</v>
      </c>
      <c r="CI192" s="567">
        <f>IFERROR(IF(AND(NOT(YEAR(CI$3)&lt;=YEAR('Rent Roll'!$C34)+'Rent Roll'!$P34-1),MOD(YEAR(CI$3),'Rent Roll'!$O34)=MOD(YEAR('Rent Roll'!$C34),'Rent Roll'!$O34),MONTH(CI$3)=MONTH('Rent Roll'!$C34)),1,0),0)</f>
        <v>0</v>
      </c>
      <c r="CJ192" s="567">
        <f>IFERROR(IF(AND(NOT(YEAR(CJ$3)&lt;=YEAR('Rent Roll'!$C34)+'Rent Roll'!$P34-1),MOD(YEAR(CJ$3),'Rent Roll'!$O34)=MOD(YEAR('Rent Roll'!$C34),'Rent Roll'!$O34),MONTH(CJ$3)=MONTH('Rent Roll'!$C34)),1,0),0)</f>
        <v>0</v>
      </c>
      <c r="CK192" s="567">
        <f>IFERROR(IF(AND(NOT(YEAR(CK$3)&lt;=YEAR('Rent Roll'!$C34)+'Rent Roll'!$P34-1),MOD(YEAR(CK$3),'Rent Roll'!$O34)=MOD(YEAR('Rent Roll'!$C34),'Rent Roll'!$O34),MONTH(CK$3)=MONTH('Rent Roll'!$C34)),1,0),0)</f>
        <v>0</v>
      </c>
      <c r="CL192" s="767">
        <f>IFERROR(IF(AND(NOT(YEAR(CL$3)&lt;=YEAR('Rent Roll'!$C34)+'Rent Roll'!$P34-1),MOD(YEAR(CL$3),'Rent Roll'!$O34)=MOD(YEAR('Rent Roll'!$C34),'Rent Roll'!$O34),MONTH(CL$3)=MONTH('Rent Roll'!$C34)),1,0),0)</f>
        <v>0</v>
      </c>
      <c r="CM192" s="768">
        <f>IFERROR(IF(AND(NOT(YEAR(CM$3)&lt;=YEAR('Rent Roll'!$C34)+'Rent Roll'!$P34-1),MOD(YEAR(CM$3),'Rent Roll'!$O34)=MOD(YEAR('Rent Roll'!$C34),'Rent Roll'!$O34),MONTH(CM$3)=MONTH('Rent Roll'!$C34)),1,0),0)</f>
        <v>0</v>
      </c>
      <c r="CN192" s="567">
        <f>IFERROR(IF(AND(NOT(YEAR(CN$3)&lt;=YEAR('Rent Roll'!$C34)+'Rent Roll'!$P34-1),MOD(YEAR(CN$3),'Rent Roll'!$O34)=MOD(YEAR('Rent Roll'!$C34),'Rent Roll'!$O34),MONTH(CN$3)=MONTH('Rent Roll'!$C34)),1,0),0)</f>
        <v>0</v>
      </c>
      <c r="CO192" s="567">
        <f>IFERROR(IF(AND(NOT(YEAR(CO$3)&lt;=YEAR('Rent Roll'!$C34)+'Rent Roll'!$P34-1),MOD(YEAR(CO$3),'Rent Roll'!$O34)=MOD(YEAR('Rent Roll'!$C34),'Rent Roll'!$O34),MONTH(CO$3)=MONTH('Rent Roll'!$C34)),1,0),0)</f>
        <v>0</v>
      </c>
      <c r="CP192" s="567">
        <f>IFERROR(IF(AND(NOT(YEAR(CP$3)&lt;=YEAR('Rent Roll'!$C34)+'Rent Roll'!$P34-1),MOD(YEAR(CP$3),'Rent Roll'!$O34)=MOD(YEAR('Rent Roll'!$C34),'Rent Roll'!$O34),MONTH(CP$3)=MONTH('Rent Roll'!$C34)),1,0),0)</f>
        <v>0</v>
      </c>
      <c r="CQ192" s="567">
        <f>IFERROR(IF(AND(NOT(YEAR(CQ$3)&lt;=YEAR('Rent Roll'!$C34)+'Rent Roll'!$P34-1),MOD(YEAR(CQ$3),'Rent Roll'!$O34)=MOD(YEAR('Rent Roll'!$C34),'Rent Roll'!$O34),MONTH(CQ$3)=MONTH('Rent Roll'!$C34)),1,0),0)</f>
        <v>0</v>
      </c>
      <c r="CR192" s="567">
        <f>IFERROR(IF(AND(NOT(YEAR(CR$3)&lt;=YEAR('Rent Roll'!$C34)+'Rent Roll'!$P34-1),MOD(YEAR(CR$3),'Rent Roll'!$O34)=MOD(YEAR('Rent Roll'!$C34),'Rent Roll'!$O34),MONTH(CR$3)=MONTH('Rent Roll'!$C34)),1,0),0)</f>
        <v>0</v>
      </c>
      <c r="CS192" s="567">
        <f>IFERROR(IF(AND(NOT(YEAR(CS$3)&lt;=YEAR('Rent Roll'!$C34)+'Rent Roll'!$P34-1),MOD(YEAR(CS$3),'Rent Roll'!$O34)=MOD(YEAR('Rent Roll'!$C34),'Rent Roll'!$O34),MONTH(CS$3)=MONTH('Rent Roll'!$C34)),1,0),0)</f>
        <v>0</v>
      </c>
      <c r="CT192" s="567">
        <f>IFERROR(IF(AND(NOT(YEAR(CT$3)&lt;=YEAR('Rent Roll'!$C34)+'Rent Roll'!$P34-1),MOD(YEAR(CT$3),'Rent Roll'!$O34)=MOD(YEAR('Rent Roll'!$C34),'Rent Roll'!$O34),MONTH(CT$3)=MONTH('Rent Roll'!$C34)),1,0),0)</f>
        <v>0</v>
      </c>
      <c r="CU192" s="567">
        <f>IFERROR(IF(AND(NOT(YEAR(CU$3)&lt;=YEAR('Rent Roll'!$C34)+'Rent Roll'!$P34-1),MOD(YEAR(CU$3),'Rent Roll'!$O34)=MOD(YEAR('Rent Roll'!$C34),'Rent Roll'!$O34),MONTH(CU$3)=MONTH('Rent Roll'!$C34)),1,0),0)</f>
        <v>0</v>
      </c>
      <c r="CV192" s="567">
        <f>IFERROR(IF(AND(NOT(YEAR(CV$3)&lt;=YEAR('Rent Roll'!$C34)+'Rent Roll'!$P34-1),MOD(YEAR(CV$3),'Rent Roll'!$O34)=MOD(YEAR('Rent Roll'!$C34),'Rent Roll'!$O34),MONTH(CV$3)=MONTH('Rent Roll'!$C34)),1,0),0)</f>
        <v>0</v>
      </c>
      <c r="CW192" s="567">
        <f>IFERROR(IF(AND(NOT(YEAR(CW$3)&lt;=YEAR('Rent Roll'!$C34)+'Rent Roll'!$P34-1),MOD(YEAR(CW$3),'Rent Roll'!$O34)=MOD(YEAR('Rent Roll'!$C34),'Rent Roll'!$O34),MONTH(CW$3)=MONTH('Rent Roll'!$C34)),1,0),0)</f>
        <v>0</v>
      </c>
      <c r="CX192" s="767">
        <f>IFERROR(IF(AND(NOT(YEAR(CX$3)&lt;=YEAR('Rent Roll'!$C34)+'Rent Roll'!$P34-1),MOD(YEAR(CX$3),'Rent Roll'!$O34)=MOD(YEAR('Rent Roll'!$C34),'Rent Roll'!$O34),MONTH(CX$3)=MONTH('Rent Roll'!$C34)),1,0),0)</f>
        <v>0</v>
      </c>
      <c r="CY192" s="768">
        <f>IFERROR(IF(AND(NOT(YEAR(CY$3)&lt;=YEAR('Rent Roll'!$C34)+'Rent Roll'!$P34-1),MOD(YEAR(CY$3),'Rent Roll'!$O34)=MOD(YEAR('Rent Roll'!$C34),'Rent Roll'!$O34),MONTH(CY$3)=MONTH('Rent Roll'!$C34)),1,0),0)</f>
        <v>0</v>
      </c>
      <c r="CZ192" s="567">
        <f>IFERROR(IF(AND(NOT(YEAR(CZ$3)&lt;=YEAR('Rent Roll'!$C34)+'Rent Roll'!$P34-1),MOD(YEAR(CZ$3),'Rent Roll'!$O34)=MOD(YEAR('Rent Roll'!$C34),'Rent Roll'!$O34),MONTH(CZ$3)=MONTH('Rent Roll'!$C34)),1,0),0)</f>
        <v>0</v>
      </c>
      <c r="DA192" s="567">
        <f>IFERROR(IF(AND(NOT(YEAR(DA$3)&lt;=YEAR('Rent Roll'!$C34)+'Rent Roll'!$P34-1),MOD(YEAR(DA$3),'Rent Roll'!$O34)=MOD(YEAR('Rent Roll'!$C34),'Rent Roll'!$O34),MONTH(DA$3)=MONTH('Rent Roll'!$C34)),1,0),0)</f>
        <v>0</v>
      </c>
      <c r="DB192" s="567">
        <f>IFERROR(IF(AND(NOT(YEAR(DB$3)&lt;=YEAR('Rent Roll'!$C34)+'Rent Roll'!$P34-1),MOD(YEAR(DB$3),'Rent Roll'!$O34)=MOD(YEAR('Rent Roll'!$C34),'Rent Roll'!$O34),MONTH(DB$3)=MONTH('Rent Roll'!$C34)),1,0),0)</f>
        <v>0</v>
      </c>
      <c r="DC192" s="567">
        <f>IFERROR(IF(AND(NOT(YEAR(DC$3)&lt;=YEAR('Rent Roll'!$C34)+'Rent Roll'!$P34-1),MOD(YEAR(DC$3),'Rent Roll'!$O34)=MOD(YEAR('Rent Roll'!$C34),'Rent Roll'!$O34),MONTH(DC$3)=MONTH('Rent Roll'!$C34)),1,0),0)</f>
        <v>0</v>
      </c>
      <c r="DD192" s="567">
        <f>IFERROR(IF(AND(NOT(YEAR(DD$3)&lt;=YEAR('Rent Roll'!$C34)+'Rent Roll'!$P34-1),MOD(YEAR(DD$3),'Rent Roll'!$O34)=MOD(YEAR('Rent Roll'!$C34),'Rent Roll'!$O34),MONTH(DD$3)=MONTH('Rent Roll'!$C34)),1,0),0)</f>
        <v>0</v>
      </c>
      <c r="DE192" s="567">
        <f>IFERROR(IF(AND(NOT(YEAR(DE$3)&lt;=YEAR('Rent Roll'!$C34)+'Rent Roll'!$P34-1),MOD(YEAR(DE$3),'Rent Roll'!$O34)=MOD(YEAR('Rent Roll'!$C34),'Rent Roll'!$O34),MONTH(DE$3)=MONTH('Rent Roll'!$C34)),1,0),0)</f>
        <v>0</v>
      </c>
      <c r="DF192" s="567">
        <f>IFERROR(IF(AND(NOT(YEAR(DF$3)&lt;=YEAR('Rent Roll'!$C34)+'Rent Roll'!$P34-1),MOD(YEAR(DF$3),'Rent Roll'!$O34)=MOD(YEAR('Rent Roll'!$C34),'Rent Roll'!$O34),MONTH(DF$3)=MONTH('Rent Roll'!$C34)),1,0),0)</f>
        <v>0</v>
      </c>
      <c r="DG192" s="567">
        <f>IFERROR(IF(AND(NOT(YEAR(DG$3)&lt;=YEAR('Rent Roll'!$C34)+'Rent Roll'!$P34-1),MOD(YEAR(DG$3),'Rent Roll'!$O34)=MOD(YEAR('Rent Roll'!$C34),'Rent Roll'!$O34),MONTH(DG$3)=MONTH('Rent Roll'!$C34)),1,0),0)</f>
        <v>0</v>
      </c>
      <c r="DH192" s="567">
        <f>IFERROR(IF(AND(NOT(YEAR(DH$3)&lt;=YEAR('Rent Roll'!$C34)+'Rent Roll'!$P34-1),MOD(YEAR(DH$3),'Rent Roll'!$O34)=MOD(YEAR('Rent Roll'!$C34),'Rent Roll'!$O34),MONTH(DH$3)=MONTH('Rent Roll'!$C34)),1,0),0)</f>
        <v>0</v>
      </c>
      <c r="DI192" s="567">
        <f>IFERROR(IF(AND(NOT(YEAR(DI$3)&lt;=YEAR('Rent Roll'!$C34)+'Rent Roll'!$P34-1),MOD(YEAR(DI$3),'Rent Roll'!$O34)=MOD(YEAR('Rent Roll'!$C34),'Rent Roll'!$O34),MONTH(DI$3)=MONTH('Rent Roll'!$C34)),1,0),0)</f>
        <v>0</v>
      </c>
      <c r="DJ192" s="767">
        <f>IFERROR(IF(AND(NOT(YEAR(DJ$3)&lt;=YEAR('Rent Roll'!$C34)+'Rent Roll'!$P34-1),MOD(YEAR(DJ$3),'Rent Roll'!$O34)=MOD(YEAR('Rent Roll'!$C34),'Rent Roll'!$O34),MONTH(DJ$3)=MONTH('Rent Roll'!$C34)),1,0),0)</f>
        <v>0</v>
      </c>
      <c r="DK192" s="768">
        <f>IFERROR(IF(AND(NOT(YEAR(DK$3)&lt;=YEAR('Rent Roll'!$C34)+'Rent Roll'!$P34-1),MOD(YEAR(DK$3),'Rent Roll'!$O34)=MOD(YEAR('Rent Roll'!$C34),'Rent Roll'!$O34),MONTH(DK$3)=MONTH('Rent Roll'!$C34)),1,0),0)</f>
        <v>0</v>
      </c>
      <c r="DL192" s="567">
        <f>IFERROR(IF(AND(NOT(YEAR(DL$3)&lt;=YEAR('Rent Roll'!$C34)+'Rent Roll'!$P34-1),MOD(YEAR(DL$3),'Rent Roll'!$O34)=MOD(YEAR('Rent Roll'!$C34),'Rent Roll'!$O34),MONTH(DL$3)=MONTH('Rent Roll'!$C34)),1,0),0)</f>
        <v>0</v>
      </c>
      <c r="DM192" s="567">
        <f>IFERROR(IF(AND(NOT(YEAR(DM$3)&lt;=YEAR('Rent Roll'!$C34)+'Rent Roll'!$P34-1),MOD(YEAR(DM$3),'Rent Roll'!$O34)=MOD(YEAR('Rent Roll'!$C34),'Rent Roll'!$O34),MONTH(DM$3)=MONTH('Rent Roll'!$C34)),1,0),0)</f>
        <v>0</v>
      </c>
      <c r="DN192" s="567">
        <f>IFERROR(IF(AND(NOT(YEAR(DN$3)&lt;=YEAR('Rent Roll'!$C34)+'Rent Roll'!$P34-1),MOD(YEAR(DN$3),'Rent Roll'!$O34)=MOD(YEAR('Rent Roll'!$C34),'Rent Roll'!$O34),MONTH(DN$3)=MONTH('Rent Roll'!$C34)),1,0),0)</f>
        <v>0</v>
      </c>
      <c r="DO192" s="567">
        <f>IFERROR(IF(AND(NOT(YEAR(DO$3)&lt;=YEAR('Rent Roll'!$C34)+'Rent Roll'!$P34-1),MOD(YEAR(DO$3),'Rent Roll'!$O34)=MOD(YEAR('Rent Roll'!$C34),'Rent Roll'!$O34),MONTH(DO$3)=MONTH('Rent Roll'!$C34)),1,0),0)</f>
        <v>0</v>
      </c>
      <c r="DP192" s="567">
        <f>IFERROR(IF(AND(NOT(YEAR(DP$3)&lt;=YEAR('Rent Roll'!$C34)+'Rent Roll'!$P34-1),MOD(YEAR(DP$3),'Rent Roll'!$O34)=MOD(YEAR('Rent Roll'!$C34),'Rent Roll'!$O34),MONTH(DP$3)=MONTH('Rent Roll'!$C34)),1,0),0)</f>
        <v>0</v>
      </c>
      <c r="DQ192" s="567">
        <f>IFERROR(IF(AND(NOT(YEAR(DQ$3)&lt;=YEAR('Rent Roll'!$C34)+'Rent Roll'!$P34-1),MOD(YEAR(DQ$3),'Rent Roll'!$O34)=MOD(YEAR('Rent Roll'!$C34),'Rent Roll'!$O34),MONTH(DQ$3)=MONTH('Rent Roll'!$C34)),1,0),0)</f>
        <v>0</v>
      </c>
      <c r="DR192" s="567">
        <f>IFERROR(IF(AND(NOT(YEAR(DR$3)&lt;=YEAR('Rent Roll'!$C34)+'Rent Roll'!$P34-1),MOD(YEAR(DR$3),'Rent Roll'!$O34)=MOD(YEAR('Rent Roll'!$C34),'Rent Roll'!$O34),MONTH(DR$3)=MONTH('Rent Roll'!$C34)),1,0),0)</f>
        <v>0</v>
      </c>
      <c r="DS192" s="567">
        <f>IFERROR(IF(AND(NOT(YEAR(DS$3)&lt;=YEAR('Rent Roll'!$C34)+'Rent Roll'!$P34-1),MOD(YEAR(DS$3),'Rent Roll'!$O34)=MOD(YEAR('Rent Roll'!$C34),'Rent Roll'!$O34),MONTH(DS$3)=MONTH('Rent Roll'!$C34)),1,0),0)</f>
        <v>0</v>
      </c>
      <c r="DT192" s="567">
        <f>IFERROR(IF(AND(NOT(YEAR(DT$3)&lt;=YEAR('Rent Roll'!$C34)+'Rent Roll'!$P34-1),MOD(YEAR(DT$3),'Rent Roll'!$O34)=MOD(YEAR('Rent Roll'!$C34),'Rent Roll'!$O34),MONTH(DT$3)=MONTH('Rent Roll'!$C34)),1,0),0)</f>
        <v>0</v>
      </c>
      <c r="DU192" s="567">
        <f>IFERROR(IF(AND(NOT(YEAR(DU$3)&lt;=YEAR('Rent Roll'!$C34)+'Rent Roll'!$P34-1),MOD(YEAR(DU$3),'Rent Roll'!$O34)=MOD(YEAR('Rent Roll'!$C34),'Rent Roll'!$O34),MONTH(DU$3)=MONTH('Rent Roll'!$C34)),1,0),0)</f>
        <v>0</v>
      </c>
      <c r="DV192" s="567">
        <f>IFERROR(IF(AND(NOT(YEAR(DV$3)&lt;=YEAR('Rent Roll'!$C34)+'Rent Roll'!$P34-1),MOD(YEAR(DV$3),'Rent Roll'!$O34)=MOD(YEAR('Rent Roll'!$C34),'Rent Roll'!$O34),MONTH(DV$3)=MONTH('Rent Roll'!$C34)),1,0),0)</f>
        <v>0</v>
      </c>
    </row>
    <row r="193" spans="1:126" s="568" customFormat="1" ht="12" customHeight="1" outlineLevel="1" x14ac:dyDescent="0.4">
      <c r="A193" s="732"/>
      <c r="B193" s="564">
        <f>'Rent Roll'!$B35</f>
        <v>0</v>
      </c>
      <c r="C193" s="566"/>
      <c r="D193" s="566"/>
      <c r="E193" s="566"/>
      <c r="F193" s="778">
        <f>IFERROR(IF(AND(NOT(YEAR(F$3)&lt;=YEAR('Rent Roll'!$C35)+'Rent Roll'!$P35-1),MOD(YEAR(F$3),'Rent Roll'!$O35)=MOD(YEAR('Rent Roll'!$C35),'Rent Roll'!$O35),MONTH(F$3)=MONTH('Rent Roll'!$C35)),1,0),0)</f>
        <v>0</v>
      </c>
      <c r="G193" s="768">
        <f>IFERROR(IF(AND(NOT(YEAR(G$3)&lt;=YEAR('Rent Roll'!$C35)+'Rent Roll'!$P35-1),MOD(YEAR(G$3),'Rent Roll'!$O35)=MOD(YEAR('Rent Roll'!$C35),'Rent Roll'!$O35),MONTH(G$3)=MONTH('Rent Roll'!$C35)),1,0),0)</f>
        <v>0</v>
      </c>
      <c r="H193" s="567">
        <f>IFERROR(IF(AND(NOT(YEAR(H$3)&lt;=YEAR('Rent Roll'!$C35)+'Rent Roll'!$P35-1),MOD(YEAR(H$3),'Rent Roll'!$O35)=MOD(YEAR('Rent Roll'!$C35),'Rent Roll'!$O35),MONTH(H$3)=MONTH('Rent Roll'!$C35)),1,0),0)</f>
        <v>0</v>
      </c>
      <c r="I193" s="567">
        <f>IFERROR(IF(AND(NOT(YEAR(I$3)&lt;=YEAR('Rent Roll'!$C35)+'Rent Roll'!$P35-1),MOD(YEAR(I$3),'Rent Roll'!$O35)=MOD(YEAR('Rent Roll'!$C35),'Rent Roll'!$O35),MONTH(I$3)=MONTH('Rent Roll'!$C35)),1,0),0)</f>
        <v>0</v>
      </c>
      <c r="J193" s="567">
        <f>IFERROR(IF(AND(NOT(YEAR(J$3)&lt;=YEAR('Rent Roll'!$C35)+'Rent Roll'!$P35-1),MOD(YEAR(J$3),'Rent Roll'!$O35)=MOD(YEAR('Rent Roll'!$C35),'Rent Roll'!$O35),MONTH(J$3)=MONTH('Rent Roll'!$C35)),1,0),0)</f>
        <v>0</v>
      </c>
      <c r="K193" s="567">
        <f>IFERROR(IF(AND(NOT(YEAR(K$3)&lt;=YEAR('Rent Roll'!$C35)+'Rent Roll'!$P35-1),MOD(YEAR(K$3),'Rent Roll'!$O35)=MOD(YEAR('Rent Roll'!$C35),'Rent Roll'!$O35),MONTH(K$3)=MONTH('Rent Roll'!$C35)),1,0),0)</f>
        <v>0</v>
      </c>
      <c r="L193" s="567">
        <f>IFERROR(IF(AND(NOT(YEAR(L$3)&lt;=YEAR('Rent Roll'!$C35)+'Rent Roll'!$P35-1),MOD(YEAR(L$3),'Rent Roll'!$O35)=MOD(YEAR('Rent Roll'!$C35),'Rent Roll'!$O35),MONTH(L$3)=MONTH('Rent Roll'!$C35)),1,0),0)</f>
        <v>0</v>
      </c>
      <c r="M193" s="567">
        <f>IFERROR(IF(AND(NOT(YEAR(M$3)&lt;=YEAR('Rent Roll'!$C35)+'Rent Roll'!$P35-1),MOD(YEAR(M$3),'Rent Roll'!$O35)=MOD(YEAR('Rent Roll'!$C35),'Rent Roll'!$O35),MONTH(M$3)=MONTH('Rent Roll'!$C35)),1,0),0)</f>
        <v>0</v>
      </c>
      <c r="N193" s="567">
        <f>IFERROR(IF(AND(NOT(YEAR(N$3)&lt;=YEAR('Rent Roll'!$C35)+'Rent Roll'!$P35-1),MOD(YEAR(N$3),'Rent Roll'!$O35)=MOD(YEAR('Rent Roll'!$C35),'Rent Roll'!$O35),MONTH(N$3)=MONTH('Rent Roll'!$C35)),1,0),0)</f>
        <v>0</v>
      </c>
      <c r="O193" s="567">
        <f>IFERROR(IF(AND(NOT(YEAR(O$3)&lt;=YEAR('Rent Roll'!$C35)+'Rent Roll'!$P35-1),MOD(YEAR(O$3),'Rent Roll'!$O35)=MOD(YEAR('Rent Roll'!$C35),'Rent Roll'!$O35),MONTH(O$3)=MONTH('Rent Roll'!$C35)),1,0),0)</f>
        <v>0</v>
      </c>
      <c r="P193" s="567">
        <f>IFERROR(IF(AND(NOT(YEAR(P$3)&lt;=YEAR('Rent Roll'!$C35)+'Rent Roll'!$P35-1),MOD(YEAR(P$3),'Rent Roll'!$O35)=MOD(YEAR('Rent Roll'!$C35),'Rent Roll'!$O35),MONTH(P$3)=MONTH('Rent Roll'!$C35)),1,0),0)</f>
        <v>0</v>
      </c>
      <c r="Q193" s="567">
        <f>IFERROR(IF(AND(NOT(YEAR(Q$3)&lt;=YEAR('Rent Roll'!$C35)+'Rent Roll'!$P35-1),MOD(YEAR(Q$3),'Rent Roll'!$O35)=MOD(YEAR('Rent Roll'!$C35),'Rent Roll'!$O35),MONTH(Q$3)=MONTH('Rent Roll'!$C35)),1,0),0)</f>
        <v>0</v>
      </c>
      <c r="R193" s="767">
        <f>IFERROR(IF(AND(NOT(YEAR(R$3)&lt;=YEAR('Rent Roll'!$C35)+'Rent Roll'!$P35-1),MOD(YEAR(R$3),'Rent Roll'!$O35)=MOD(YEAR('Rent Roll'!$C35),'Rent Roll'!$O35),MONTH(R$3)=MONTH('Rent Roll'!$C35)),1,0),0)</f>
        <v>0</v>
      </c>
      <c r="S193" s="768">
        <f>IFERROR(IF(AND(NOT(YEAR(S$3)&lt;=YEAR('Rent Roll'!$C35)+'Rent Roll'!$P35-1),MOD(YEAR(S$3),'Rent Roll'!$O35)=MOD(YEAR('Rent Roll'!$C35),'Rent Roll'!$O35),MONTH(S$3)=MONTH('Rent Roll'!$C35)),1,0),0)</f>
        <v>0</v>
      </c>
      <c r="T193" s="567">
        <f>IFERROR(IF(AND(NOT(YEAR(T$3)&lt;=YEAR('Rent Roll'!$C35)+'Rent Roll'!$P35-1),MOD(YEAR(T$3),'Rent Roll'!$O35)=MOD(YEAR('Rent Roll'!$C35),'Rent Roll'!$O35),MONTH(T$3)=MONTH('Rent Roll'!$C35)),1,0),0)</f>
        <v>0</v>
      </c>
      <c r="U193" s="567">
        <f>IFERROR(IF(AND(NOT(YEAR(U$3)&lt;=YEAR('Rent Roll'!$C35)+'Rent Roll'!$P35-1),MOD(YEAR(U$3),'Rent Roll'!$O35)=MOD(YEAR('Rent Roll'!$C35),'Rent Roll'!$O35),MONTH(U$3)=MONTH('Rent Roll'!$C35)),1,0),0)</f>
        <v>0</v>
      </c>
      <c r="V193" s="567">
        <f>IFERROR(IF(AND(NOT(YEAR(V$3)&lt;=YEAR('Rent Roll'!$C35)+'Rent Roll'!$P35-1),MOD(YEAR(V$3),'Rent Roll'!$O35)=MOD(YEAR('Rent Roll'!$C35),'Rent Roll'!$O35),MONTH(V$3)=MONTH('Rent Roll'!$C35)),1,0),0)</f>
        <v>0</v>
      </c>
      <c r="W193" s="567">
        <f>IFERROR(IF(AND(NOT(YEAR(W$3)&lt;=YEAR('Rent Roll'!$C35)+'Rent Roll'!$P35-1),MOD(YEAR(W$3),'Rent Roll'!$O35)=MOD(YEAR('Rent Roll'!$C35),'Rent Roll'!$O35),MONTH(W$3)=MONTH('Rent Roll'!$C35)),1,0),0)</f>
        <v>0</v>
      </c>
      <c r="X193" s="567">
        <f>IFERROR(IF(AND(NOT(YEAR(X$3)&lt;=YEAR('Rent Roll'!$C35)+'Rent Roll'!$P35-1),MOD(YEAR(X$3),'Rent Roll'!$O35)=MOD(YEAR('Rent Roll'!$C35),'Rent Roll'!$O35),MONTH(X$3)=MONTH('Rent Roll'!$C35)),1,0),0)</f>
        <v>0</v>
      </c>
      <c r="Y193" s="567">
        <f>IFERROR(IF(AND(NOT(YEAR(Y$3)&lt;=YEAR('Rent Roll'!$C35)+'Rent Roll'!$P35-1),MOD(YEAR(Y$3),'Rent Roll'!$O35)=MOD(YEAR('Rent Roll'!$C35),'Rent Roll'!$O35),MONTH(Y$3)=MONTH('Rent Roll'!$C35)),1,0),0)</f>
        <v>0</v>
      </c>
      <c r="Z193" s="567">
        <f>IFERROR(IF(AND(NOT(YEAR(Z$3)&lt;=YEAR('Rent Roll'!$C35)+'Rent Roll'!$P35-1),MOD(YEAR(Z$3),'Rent Roll'!$O35)=MOD(YEAR('Rent Roll'!$C35),'Rent Roll'!$O35),MONTH(Z$3)=MONTH('Rent Roll'!$C35)),1,0),0)</f>
        <v>0</v>
      </c>
      <c r="AA193" s="567">
        <f>IFERROR(IF(AND(NOT(YEAR(AA$3)&lt;=YEAR('Rent Roll'!$C35)+'Rent Roll'!$P35-1),MOD(YEAR(AA$3),'Rent Roll'!$O35)=MOD(YEAR('Rent Roll'!$C35),'Rent Roll'!$O35),MONTH(AA$3)=MONTH('Rent Roll'!$C35)),1,0),0)</f>
        <v>0</v>
      </c>
      <c r="AB193" s="567">
        <f>IFERROR(IF(AND(NOT(YEAR(AB$3)&lt;=YEAR('Rent Roll'!$C35)+'Rent Roll'!$P35-1),MOD(YEAR(AB$3),'Rent Roll'!$O35)=MOD(YEAR('Rent Roll'!$C35),'Rent Roll'!$O35),MONTH(AB$3)=MONTH('Rent Roll'!$C35)),1,0),0)</f>
        <v>0</v>
      </c>
      <c r="AC193" s="567">
        <f>IFERROR(IF(AND(NOT(YEAR(AC$3)&lt;=YEAR('Rent Roll'!$C35)+'Rent Roll'!$P35-1),MOD(YEAR(AC$3),'Rent Roll'!$O35)=MOD(YEAR('Rent Roll'!$C35),'Rent Roll'!$O35),MONTH(AC$3)=MONTH('Rent Roll'!$C35)),1,0),0)</f>
        <v>0</v>
      </c>
      <c r="AD193" s="767">
        <f>IFERROR(IF(AND(NOT(YEAR(AD$3)&lt;=YEAR('Rent Roll'!$C35)+'Rent Roll'!$P35-1),MOD(YEAR(AD$3),'Rent Roll'!$O35)=MOD(YEAR('Rent Roll'!$C35),'Rent Roll'!$O35),MONTH(AD$3)=MONTH('Rent Roll'!$C35)),1,0),0)</f>
        <v>0</v>
      </c>
      <c r="AE193" s="768">
        <f>IFERROR(IF(AND(NOT(YEAR(AE$3)&lt;=YEAR('Rent Roll'!$C35)+'Rent Roll'!$P35-1),MOD(YEAR(AE$3),'Rent Roll'!$O35)=MOD(YEAR('Rent Roll'!$C35),'Rent Roll'!$O35),MONTH(AE$3)=MONTH('Rent Roll'!$C35)),1,0),0)</f>
        <v>0</v>
      </c>
      <c r="AF193" s="567">
        <f>IFERROR(IF(AND(NOT(YEAR(AF$3)&lt;=YEAR('Rent Roll'!$C35)+'Rent Roll'!$P35-1),MOD(YEAR(AF$3),'Rent Roll'!$O35)=MOD(YEAR('Rent Roll'!$C35),'Rent Roll'!$O35),MONTH(AF$3)=MONTH('Rent Roll'!$C35)),1,0),0)</f>
        <v>0</v>
      </c>
      <c r="AG193" s="567">
        <f>IFERROR(IF(AND(NOT(YEAR(AG$3)&lt;=YEAR('Rent Roll'!$C35)+'Rent Roll'!$P35-1),MOD(YEAR(AG$3),'Rent Roll'!$O35)=MOD(YEAR('Rent Roll'!$C35),'Rent Roll'!$O35),MONTH(AG$3)=MONTH('Rent Roll'!$C35)),1,0),0)</f>
        <v>0</v>
      </c>
      <c r="AH193" s="567">
        <f>IFERROR(IF(AND(NOT(YEAR(AH$3)&lt;=YEAR('Rent Roll'!$C35)+'Rent Roll'!$P35-1),MOD(YEAR(AH$3),'Rent Roll'!$O35)=MOD(YEAR('Rent Roll'!$C35),'Rent Roll'!$O35),MONTH(AH$3)=MONTH('Rent Roll'!$C35)),1,0),0)</f>
        <v>0</v>
      </c>
      <c r="AI193" s="567">
        <f>IFERROR(IF(AND(NOT(YEAR(AI$3)&lt;=YEAR('Rent Roll'!$C35)+'Rent Roll'!$P35-1),MOD(YEAR(AI$3),'Rent Roll'!$O35)=MOD(YEAR('Rent Roll'!$C35),'Rent Roll'!$O35),MONTH(AI$3)=MONTH('Rent Roll'!$C35)),1,0),0)</f>
        <v>0</v>
      </c>
      <c r="AJ193" s="567">
        <f>IFERROR(IF(AND(NOT(YEAR(AJ$3)&lt;=YEAR('Rent Roll'!$C35)+'Rent Roll'!$P35-1),MOD(YEAR(AJ$3),'Rent Roll'!$O35)=MOD(YEAR('Rent Roll'!$C35),'Rent Roll'!$O35),MONTH(AJ$3)=MONTH('Rent Roll'!$C35)),1,0),0)</f>
        <v>0</v>
      </c>
      <c r="AK193" s="567">
        <f>IFERROR(IF(AND(NOT(YEAR(AK$3)&lt;=YEAR('Rent Roll'!$C35)+'Rent Roll'!$P35-1),MOD(YEAR(AK$3),'Rent Roll'!$O35)=MOD(YEAR('Rent Roll'!$C35),'Rent Roll'!$O35),MONTH(AK$3)=MONTH('Rent Roll'!$C35)),1,0),0)</f>
        <v>0</v>
      </c>
      <c r="AL193" s="567">
        <f>IFERROR(IF(AND(NOT(YEAR(AL$3)&lt;=YEAR('Rent Roll'!$C35)+'Rent Roll'!$P35-1),MOD(YEAR(AL$3),'Rent Roll'!$O35)=MOD(YEAR('Rent Roll'!$C35),'Rent Roll'!$O35),MONTH(AL$3)=MONTH('Rent Roll'!$C35)),1,0),0)</f>
        <v>0</v>
      </c>
      <c r="AM193" s="567">
        <f>IFERROR(IF(AND(NOT(YEAR(AM$3)&lt;=YEAR('Rent Roll'!$C35)+'Rent Roll'!$P35-1),MOD(YEAR(AM$3),'Rent Roll'!$O35)=MOD(YEAR('Rent Roll'!$C35),'Rent Roll'!$O35),MONTH(AM$3)=MONTH('Rent Roll'!$C35)),1,0),0)</f>
        <v>0</v>
      </c>
      <c r="AN193" s="567">
        <f>IFERROR(IF(AND(NOT(YEAR(AN$3)&lt;=YEAR('Rent Roll'!$C35)+'Rent Roll'!$P35-1),MOD(YEAR(AN$3),'Rent Roll'!$O35)=MOD(YEAR('Rent Roll'!$C35),'Rent Roll'!$O35),MONTH(AN$3)=MONTH('Rent Roll'!$C35)),1,0),0)</f>
        <v>0</v>
      </c>
      <c r="AO193" s="567">
        <f>IFERROR(IF(AND(NOT(YEAR(AO$3)&lt;=YEAR('Rent Roll'!$C35)+'Rent Roll'!$P35-1),MOD(YEAR(AO$3),'Rent Roll'!$O35)=MOD(YEAR('Rent Roll'!$C35),'Rent Roll'!$O35),MONTH(AO$3)=MONTH('Rent Roll'!$C35)),1,0),0)</f>
        <v>0</v>
      </c>
      <c r="AP193" s="767">
        <f>IFERROR(IF(AND(NOT(YEAR(AP$3)&lt;=YEAR('Rent Roll'!$C35)+'Rent Roll'!$P35-1),MOD(YEAR(AP$3),'Rent Roll'!$O35)=MOD(YEAR('Rent Roll'!$C35),'Rent Roll'!$O35),MONTH(AP$3)=MONTH('Rent Roll'!$C35)),1,0),0)</f>
        <v>0</v>
      </c>
      <c r="AQ193" s="768">
        <f>IFERROR(IF(AND(NOT(YEAR(AQ$3)&lt;=YEAR('Rent Roll'!$C35)+'Rent Roll'!$P35-1),MOD(YEAR(AQ$3),'Rent Roll'!$O35)=MOD(YEAR('Rent Roll'!$C35),'Rent Roll'!$O35),MONTH(AQ$3)=MONTH('Rent Roll'!$C35)),1,0),0)</f>
        <v>0</v>
      </c>
      <c r="AR193" s="567">
        <f>IFERROR(IF(AND(NOT(YEAR(AR$3)&lt;=YEAR('Rent Roll'!$C35)+'Rent Roll'!$P35-1),MOD(YEAR(AR$3),'Rent Roll'!$O35)=MOD(YEAR('Rent Roll'!$C35),'Rent Roll'!$O35),MONTH(AR$3)=MONTH('Rent Roll'!$C35)),1,0),0)</f>
        <v>0</v>
      </c>
      <c r="AS193" s="567">
        <f>IFERROR(IF(AND(NOT(YEAR(AS$3)&lt;=YEAR('Rent Roll'!$C35)+'Rent Roll'!$P35-1),MOD(YEAR(AS$3),'Rent Roll'!$O35)=MOD(YEAR('Rent Roll'!$C35),'Rent Roll'!$O35),MONTH(AS$3)=MONTH('Rent Roll'!$C35)),1,0),0)</f>
        <v>0</v>
      </c>
      <c r="AT193" s="567">
        <f>IFERROR(IF(AND(NOT(YEAR(AT$3)&lt;=YEAR('Rent Roll'!$C35)+'Rent Roll'!$P35-1),MOD(YEAR(AT$3),'Rent Roll'!$O35)=MOD(YEAR('Rent Roll'!$C35),'Rent Roll'!$O35),MONTH(AT$3)=MONTH('Rent Roll'!$C35)),1,0),0)</f>
        <v>0</v>
      </c>
      <c r="AU193" s="567">
        <f>IFERROR(IF(AND(NOT(YEAR(AU$3)&lt;=YEAR('Rent Roll'!$C35)+'Rent Roll'!$P35-1),MOD(YEAR(AU$3),'Rent Roll'!$O35)=MOD(YEAR('Rent Roll'!$C35),'Rent Roll'!$O35),MONTH(AU$3)=MONTH('Rent Roll'!$C35)),1,0),0)</f>
        <v>0</v>
      </c>
      <c r="AV193" s="567">
        <f>IFERROR(IF(AND(NOT(YEAR(AV$3)&lt;=YEAR('Rent Roll'!$C35)+'Rent Roll'!$P35-1),MOD(YEAR(AV$3),'Rent Roll'!$O35)=MOD(YEAR('Rent Roll'!$C35),'Rent Roll'!$O35),MONTH(AV$3)=MONTH('Rent Roll'!$C35)),1,0),0)</f>
        <v>0</v>
      </c>
      <c r="AW193" s="567">
        <f>IFERROR(IF(AND(NOT(YEAR(AW$3)&lt;=YEAR('Rent Roll'!$C35)+'Rent Roll'!$P35-1),MOD(YEAR(AW$3),'Rent Roll'!$O35)=MOD(YEAR('Rent Roll'!$C35),'Rent Roll'!$O35),MONTH(AW$3)=MONTH('Rent Roll'!$C35)),1,0),0)</f>
        <v>0</v>
      </c>
      <c r="AX193" s="567">
        <f>IFERROR(IF(AND(NOT(YEAR(AX$3)&lt;=YEAR('Rent Roll'!$C35)+'Rent Roll'!$P35-1),MOD(YEAR(AX$3),'Rent Roll'!$O35)=MOD(YEAR('Rent Roll'!$C35),'Rent Roll'!$O35),MONTH(AX$3)=MONTH('Rent Roll'!$C35)),1,0),0)</f>
        <v>0</v>
      </c>
      <c r="AY193" s="567">
        <f>IFERROR(IF(AND(NOT(YEAR(AY$3)&lt;=YEAR('Rent Roll'!$C35)+'Rent Roll'!$P35-1),MOD(YEAR(AY$3),'Rent Roll'!$O35)=MOD(YEAR('Rent Roll'!$C35),'Rent Roll'!$O35),MONTH(AY$3)=MONTH('Rent Roll'!$C35)),1,0),0)</f>
        <v>0</v>
      </c>
      <c r="AZ193" s="567">
        <f>IFERROR(IF(AND(NOT(YEAR(AZ$3)&lt;=YEAR('Rent Roll'!$C35)+'Rent Roll'!$P35-1),MOD(YEAR(AZ$3),'Rent Roll'!$O35)=MOD(YEAR('Rent Roll'!$C35),'Rent Roll'!$O35),MONTH(AZ$3)=MONTH('Rent Roll'!$C35)),1,0),0)</f>
        <v>0</v>
      </c>
      <c r="BA193" s="567">
        <f>IFERROR(IF(AND(NOT(YEAR(BA$3)&lt;=YEAR('Rent Roll'!$C35)+'Rent Roll'!$P35-1),MOD(YEAR(BA$3),'Rent Roll'!$O35)=MOD(YEAR('Rent Roll'!$C35),'Rent Roll'!$O35),MONTH(BA$3)=MONTH('Rent Roll'!$C35)),1,0),0)</f>
        <v>0</v>
      </c>
      <c r="BB193" s="767">
        <f>IFERROR(IF(AND(NOT(YEAR(BB$3)&lt;=YEAR('Rent Roll'!$C35)+'Rent Roll'!$P35-1),MOD(YEAR(BB$3),'Rent Roll'!$O35)=MOD(YEAR('Rent Roll'!$C35),'Rent Roll'!$O35),MONTH(BB$3)=MONTH('Rent Roll'!$C35)),1,0),0)</f>
        <v>0</v>
      </c>
      <c r="BC193" s="768">
        <f>IFERROR(IF(AND(NOT(YEAR(BC$3)&lt;=YEAR('Rent Roll'!$C35)+'Rent Roll'!$P35-1),MOD(YEAR(BC$3),'Rent Roll'!$O35)=MOD(YEAR('Rent Roll'!$C35),'Rent Roll'!$O35),MONTH(BC$3)=MONTH('Rent Roll'!$C35)),1,0),0)</f>
        <v>0</v>
      </c>
      <c r="BD193" s="567">
        <f>IFERROR(IF(AND(NOT(YEAR(BD$3)&lt;=YEAR('Rent Roll'!$C35)+'Rent Roll'!$P35-1),MOD(YEAR(BD$3),'Rent Roll'!$O35)=MOD(YEAR('Rent Roll'!$C35),'Rent Roll'!$O35),MONTH(BD$3)=MONTH('Rent Roll'!$C35)),1,0),0)</f>
        <v>0</v>
      </c>
      <c r="BE193" s="567">
        <f>IFERROR(IF(AND(NOT(YEAR(BE$3)&lt;=YEAR('Rent Roll'!$C35)+'Rent Roll'!$P35-1),MOD(YEAR(BE$3),'Rent Roll'!$O35)=MOD(YEAR('Rent Roll'!$C35),'Rent Roll'!$O35),MONTH(BE$3)=MONTH('Rent Roll'!$C35)),1,0),0)</f>
        <v>0</v>
      </c>
      <c r="BF193" s="567">
        <f>IFERROR(IF(AND(NOT(YEAR(BF$3)&lt;=YEAR('Rent Roll'!$C35)+'Rent Roll'!$P35-1),MOD(YEAR(BF$3),'Rent Roll'!$O35)=MOD(YEAR('Rent Roll'!$C35),'Rent Roll'!$O35),MONTH(BF$3)=MONTH('Rent Roll'!$C35)),1,0),0)</f>
        <v>0</v>
      </c>
      <c r="BG193" s="567">
        <f>IFERROR(IF(AND(NOT(YEAR(BG$3)&lt;=YEAR('Rent Roll'!$C35)+'Rent Roll'!$P35-1),MOD(YEAR(BG$3),'Rent Roll'!$O35)=MOD(YEAR('Rent Roll'!$C35),'Rent Roll'!$O35),MONTH(BG$3)=MONTH('Rent Roll'!$C35)),1,0),0)</f>
        <v>0</v>
      </c>
      <c r="BH193" s="567">
        <f>IFERROR(IF(AND(NOT(YEAR(BH$3)&lt;=YEAR('Rent Roll'!$C35)+'Rent Roll'!$P35-1),MOD(YEAR(BH$3),'Rent Roll'!$O35)=MOD(YEAR('Rent Roll'!$C35),'Rent Roll'!$O35),MONTH(BH$3)=MONTH('Rent Roll'!$C35)),1,0),0)</f>
        <v>0</v>
      </c>
      <c r="BI193" s="567">
        <f>IFERROR(IF(AND(NOT(YEAR(BI$3)&lt;=YEAR('Rent Roll'!$C35)+'Rent Roll'!$P35-1),MOD(YEAR(BI$3),'Rent Roll'!$O35)=MOD(YEAR('Rent Roll'!$C35),'Rent Roll'!$O35),MONTH(BI$3)=MONTH('Rent Roll'!$C35)),1,0),0)</f>
        <v>0</v>
      </c>
      <c r="BJ193" s="567">
        <f>IFERROR(IF(AND(NOT(YEAR(BJ$3)&lt;=YEAR('Rent Roll'!$C35)+'Rent Roll'!$P35-1),MOD(YEAR(BJ$3),'Rent Roll'!$O35)=MOD(YEAR('Rent Roll'!$C35),'Rent Roll'!$O35),MONTH(BJ$3)=MONTH('Rent Roll'!$C35)),1,0),0)</f>
        <v>0</v>
      </c>
      <c r="BK193" s="567">
        <f>IFERROR(IF(AND(NOT(YEAR(BK$3)&lt;=YEAR('Rent Roll'!$C35)+'Rent Roll'!$P35-1),MOD(YEAR(BK$3),'Rent Roll'!$O35)=MOD(YEAR('Rent Roll'!$C35),'Rent Roll'!$O35),MONTH(BK$3)=MONTH('Rent Roll'!$C35)),1,0),0)</f>
        <v>0</v>
      </c>
      <c r="BL193" s="567">
        <f>IFERROR(IF(AND(NOT(YEAR(BL$3)&lt;=YEAR('Rent Roll'!$C35)+'Rent Roll'!$P35-1),MOD(YEAR(BL$3),'Rent Roll'!$O35)=MOD(YEAR('Rent Roll'!$C35),'Rent Roll'!$O35),MONTH(BL$3)=MONTH('Rent Roll'!$C35)),1,0),0)</f>
        <v>0</v>
      </c>
      <c r="BM193" s="567">
        <f>IFERROR(IF(AND(NOT(YEAR(BM$3)&lt;=YEAR('Rent Roll'!$C35)+'Rent Roll'!$P35-1),MOD(YEAR(BM$3),'Rent Roll'!$O35)=MOD(YEAR('Rent Roll'!$C35),'Rent Roll'!$O35),MONTH(BM$3)=MONTH('Rent Roll'!$C35)),1,0),0)</f>
        <v>0</v>
      </c>
      <c r="BN193" s="767">
        <f>IFERROR(IF(AND(NOT(YEAR(BN$3)&lt;=YEAR('Rent Roll'!$C35)+'Rent Roll'!$P35-1),MOD(YEAR(BN$3),'Rent Roll'!$O35)=MOD(YEAR('Rent Roll'!$C35),'Rent Roll'!$O35),MONTH(BN$3)=MONTH('Rent Roll'!$C35)),1,0),0)</f>
        <v>0</v>
      </c>
      <c r="BO193" s="768">
        <f>IFERROR(IF(AND(NOT(YEAR(BO$3)&lt;=YEAR('Rent Roll'!$C35)+'Rent Roll'!$P35-1),MOD(YEAR(BO$3),'Rent Roll'!$O35)=MOD(YEAR('Rent Roll'!$C35),'Rent Roll'!$O35),MONTH(BO$3)=MONTH('Rent Roll'!$C35)),1,0),0)</f>
        <v>0</v>
      </c>
      <c r="BP193" s="567">
        <f>IFERROR(IF(AND(NOT(YEAR(BP$3)&lt;=YEAR('Rent Roll'!$C35)+'Rent Roll'!$P35-1),MOD(YEAR(BP$3),'Rent Roll'!$O35)=MOD(YEAR('Rent Roll'!$C35),'Rent Roll'!$O35),MONTH(BP$3)=MONTH('Rent Roll'!$C35)),1,0),0)</f>
        <v>0</v>
      </c>
      <c r="BQ193" s="567">
        <f>IFERROR(IF(AND(NOT(YEAR(BQ$3)&lt;=YEAR('Rent Roll'!$C35)+'Rent Roll'!$P35-1),MOD(YEAR(BQ$3),'Rent Roll'!$O35)=MOD(YEAR('Rent Roll'!$C35),'Rent Roll'!$O35),MONTH(BQ$3)=MONTH('Rent Roll'!$C35)),1,0),0)</f>
        <v>0</v>
      </c>
      <c r="BR193" s="567">
        <f>IFERROR(IF(AND(NOT(YEAR(BR$3)&lt;=YEAR('Rent Roll'!$C35)+'Rent Roll'!$P35-1),MOD(YEAR(BR$3),'Rent Roll'!$O35)=MOD(YEAR('Rent Roll'!$C35),'Rent Roll'!$O35),MONTH(BR$3)=MONTH('Rent Roll'!$C35)),1,0),0)</f>
        <v>0</v>
      </c>
      <c r="BS193" s="567">
        <f>IFERROR(IF(AND(NOT(YEAR(BS$3)&lt;=YEAR('Rent Roll'!$C35)+'Rent Roll'!$P35-1),MOD(YEAR(BS$3),'Rent Roll'!$O35)=MOD(YEAR('Rent Roll'!$C35),'Rent Roll'!$O35),MONTH(BS$3)=MONTH('Rent Roll'!$C35)),1,0),0)</f>
        <v>0</v>
      </c>
      <c r="BT193" s="567">
        <f>IFERROR(IF(AND(NOT(YEAR(BT$3)&lt;=YEAR('Rent Roll'!$C35)+'Rent Roll'!$P35-1),MOD(YEAR(BT$3),'Rent Roll'!$O35)=MOD(YEAR('Rent Roll'!$C35),'Rent Roll'!$O35),MONTH(BT$3)=MONTH('Rent Roll'!$C35)),1,0),0)</f>
        <v>0</v>
      </c>
      <c r="BU193" s="567">
        <f>IFERROR(IF(AND(NOT(YEAR(BU$3)&lt;=YEAR('Rent Roll'!$C35)+'Rent Roll'!$P35-1),MOD(YEAR(BU$3),'Rent Roll'!$O35)=MOD(YEAR('Rent Roll'!$C35),'Rent Roll'!$O35),MONTH(BU$3)=MONTH('Rent Roll'!$C35)),1,0),0)</f>
        <v>0</v>
      </c>
      <c r="BV193" s="567">
        <f>IFERROR(IF(AND(NOT(YEAR(BV$3)&lt;=YEAR('Rent Roll'!$C35)+'Rent Roll'!$P35-1),MOD(YEAR(BV$3),'Rent Roll'!$O35)=MOD(YEAR('Rent Roll'!$C35),'Rent Roll'!$O35),MONTH(BV$3)=MONTH('Rent Roll'!$C35)),1,0),0)</f>
        <v>0</v>
      </c>
      <c r="BW193" s="567">
        <f>IFERROR(IF(AND(NOT(YEAR(BW$3)&lt;=YEAR('Rent Roll'!$C35)+'Rent Roll'!$P35-1),MOD(YEAR(BW$3),'Rent Roll'!$O35)=MOD(YEAR('Rent Roll'!$C35),'Rent Roll'!$O35),MONTH(BW$3)=MONTH('Rent Roll'!$C35)),1,0),0)</f>
        <v>0</v>
      </c>
      <c r="BX193" s="567">
        <f>IFERROR(IF(AND(NOT(YEAR(BX$3)&lt;=YEAR('Rent Roll'!$C35)+'Rent Roll'!$P35-1),MOD(YEAR(BX$3),'Rent Roll'!$O35)=MOD(YEAR('Rent Roll'!$C35),'Rent Roll'!$O35),MONTH(BX$3)=MONTH('Rent Roll'!$C35)),1,0),0)</f>
        <v>0</v>
      </c>
      <c r="BY193" s="567">
        <f>IFERROR(IF(AND(NOT(YEAR(BY$3)&lt;=YEAR('Rent Roll'!$C35)+'Rent Roll'!$P35-1),MOD(YEAR(BY$3),'Rent Roll'!$O35)=MOD(YEAR('Rent Roll'!$C35),'Rent Roll'!$O35),MONTH(BY$3)=MONTH('Rent Roll'!$C35)),1,0),0)</f>
        <v>0</v>
      </c>
      <c r="BZ193" s="767">
        <f>IFERROR(IF(AND(NOT(YEAR(BZ$3)&lt;=YEAR('Rent Roll'!$C35)+'Rent Roll'!$P35-1),MOD(YEAR(BZ$3),'Rent Roll'!$O35)=MOD(YEAR('Rent Roll'!$C35),'Rent Roll'!$O35),MONTH(BZ$3)=MONTH('Rent Roll'!$C35)),1,0),0)</f>
        <v>0</v>
      </c>
      <c r="CA193" s="768">
        <f>IFERROR(IF(AND(NOT(YEAR(CA$3)&lt;=YEAR('Rent Roll'!$C35)+'Rent Roll'!$P35-1),MOD(YEAR(CA$3),'Rent Roll'!$O35)=MOD(YEAR('Rent Roll'!$C35),'Rent Roll'!$O35),MONTH(CA$3)=MONTH('Rent Roll'!$C35)),1,0),0)</f>
        <v>0</v>
      </c>
      <c r="CB193" s="567">
        <f>IFERROR(IF(AND(NOT(YEAR(CB$3)&lt;=YEAR('Rent Roll'!$C35)+'Rent Roll'!$P35-1),MOD(YEAR(CB$3),'Rent Roll'!$O35)=MOD(YEAR('Rent Roll'!$C35),'Rent Roll'!$O35),MONTH(CB$3)=MONTH('Rent Roll'!$C35)),1,0),0)</f>
        <v>0</v>
      </c>
      <c r="CC193" s="567">
        <f>IFERROR(IF(AND(NOT(YEAR(CC$3)&lt;=YEAR('Rent Roll'!$C35)+'Rent Roll'!$P35-1),MOD(YEAR(CC$3),'Rent Roll'!$O35)=MOD(YEAR('Rent Roll'!$C35),'Rent Roll'!$O35),MONTH(CC$3)=MONTH('Rent Roll'!$C35)),1,0),0)</f>
        <v>0</v>
      </c>
      <c r="CD193" s="567">
        <f>IFERROR(IF(AND(NOT(YEAR(CD$3)&lt;=YEAR('Rent Roll'!$C35)+'Rent Roll'!$P35-1),MOD(YEAR(CD$3),'Rent Roll'!$O35)=MOD(YEAR('Rent Roll'!$C35),'Rent Roll'!$O35),MONTH(CD$3)=MONTH('Rent Roll'!$C35)),1,0),0)</f>
        <v>0</v>
      </c>
      <c r="CE193" s="567">
        <f>IFERROR(IF(AND(NOT(YEAR(CE$3)&lt;=YEAR('Rent Roll'!$C35)+'Rent Roll'!$P35-1),MOD(YEAR(CE$3),'Rent Roll'!$O35)=MOD(YEAR('Rent Roll'!$C35),'Rent Roll'!$O35),MONTH(CE$3)=MONTH('Rent Roll'!$C35)),1,0),0)</f>
        <v>0</v>
      </c>
      <c r="CF193" s="567">
        <f>IFERROR(IF(AND(NOT(YEAR(CF$3)&lt;=YEAR('Rent Roll'!$C35)+'Rent Roll'!$P35-1),MOD(YEAR(CF$3),'Rent Roll'!$O35)=MOD(YEAR('Rent Roll'!$C35),'Rent Roll'!$O35),MONTH(CF$3)=MONTH('Rent Roll'!$C35)),1,0),0)</f>
        <v>0</v>
      </c>
      <c r="CG193" s="567">
        <f>IFERROR(IF(AND(NOT(YEAR(CG$3)&lt;=YEAR('Rent Roll'!$C35)+'Rent Roll'!$P35-1),MOD(YEAR(CG$3),'Rent Roll'!$O35)=MOD(YEAR('Rent Roll'!$C35),'Rent Roll'!$O35),MONTH(CG$3)=MONTH('Rent Roll'!$C35)),1,0),0)</f>
        <v>0</v>
      </c>
      <c r="CH193" s="567">
        <f>IFERROR(IF(AND(NOT(YEAR(CH$3)&lt;=YEAR('Rent Roll'!$C35)+'Rent Roll'!$P35-1),MOD(YEAR(CH$3),'Rent Roll'!$O35)=MOD(YEAR('Rent Roll'!$C35),'Rent Roll'!$O35),MONTH(CH$3)=MONTH('Rent Roll'!$C35)),1,0),0)</f>
        <v>0</v>
      </c>
      <c r="CI193" s="567">
        <f>IFERROR(IF(AND(NOT(YEAR(CI$3)&lt;=YEAR('Rent Roll'!$C35)+'Rent Roll'!$P35-1),MOD(YEAR(CI$3),'Rent Roll'!$O35)=MOD(YEAR('Rent Roll'!$C35),'Rent Roll'!$O35),MONTH(CI$3)=MONTH('Rent Roll'!$C35)),1,0),0)</f>
        <v>0</v>
      </c>
      <c r="CJ193" s="567">
        <f>IFERROR(IF(AND(NOT(YEAR(CJ$3)&lt;=YEAR('Rent Roll'!$C35)+'Rent Roll'!$P35-1),MOD(YEAR(CJ$3),'Rent Roll'!$O35)=MOD(YEAR('Rent Roll'!$C35),'Rent Roll'!$O35),MONTH(CJ$3)=MONTH('Rent Roll'!$C35)),1,0),0)</f>
        <v>0</v>
      </c>
      <c r="CK193" s="567">
        <f>IFERROR(IF(AND(NOT(YEAR(CK$3)&lt;=YEAR('Rent Roll'!$C35)+'Rent Roll'!$P35-1),MOD(YEAR(CK$3),'Rent Roll'!$O35)=MOD(YEAR('Rent Roll'!$C35),'Rent Roll'!$O35),MONTH(CK$3)=MONTH('Rent Roll'!$C35)),1,0),0)</f>
        <v>0</v>
      </c>
      <c r="CL193" s="767">
        <f>IFERROR(IF(AND(NOT(YEAR(CL$3)&lt;=YEAR('Rent Roll'!$C35)+'Rent Roll'!$P35-1),MOD(YEAR(CL$3),'Rent Roll'!$O35)=MOD(YEAR('Rent Roll'!$C35),'Rent Roll'!$O35),MONTH(CL$3)=MONTH('Rent Roll'!$C35)),1,0),0)</f>
        <v>0</v>
      </c>
      <c r="CM193" s="768">
        <f>IFERROR(IF(AND(NOT(YEAR(CM$3)&lt;=YEAR('Rent Roll'!$C35)+'Rent Roll'!$P35-1),MOD(YEAR(CM$3),'Rent Roll'!$O35)=MOD(YEAR('Rent Roll'!$C35),'Rent Roll'!$O35),MONTH(CM$3)=MONTH('Rent Roll'!$C35)),1,0),0)</f>
        <v>0</v>
      </c>
      <c r="CN193" s="567">
        <f>IFERROR(IF(AND(NOT(YEAR(CN$3)&lt;=YEAR('Rent Roll'!$C35)+'Rent Roll'!$P35-1),MOD(YEAR(CN$3),'Rent Roll'!$O35)=MOD(YEAR('Rent Roll'!$C35),'Rent Roll'!$O35),MONTH(CN$3)=MONTH('Rent Roll'!$C35)),1,0),0)</f>
        <v>0</v>
      </c>
      <c r="CO193" s="567">
        <f>IFERROR(IF(AND(NOT(YEAR(CO$3)&lt;=YEAR('Rent Roll'!$C35)+'Rent Roll'!$P35-1),MOD(YEAR(CO$3),'Rent Roll'!$O35)=MOD(YEAR('Rent Roll'!$C35),'Rent Roll'!$O35),MONTH(CO$3)=MONTH('Rent Roll'!$C35)),1,0),0)</f>
        <v>0</v>
      </c>
      <c r="CP193" s="567">
        <f>IFERROR(IF(AND(NOT(YEAR(CP$3)&lt;=YEAR('Rent Roll'!$C35)+'Rent Roll'!$P35-1),MOD(YEAR(CP$3),'Rent Roll'!$O35)=MOD(YEAR('Rent Roll'!$C35),'Rent Roll'!$O35),MONTH(CP$3)=MONTH('Rent Roll'!$C35)),1,0),0)</f>
        <v>0</v>
      </c>
      <c r="CQ193" s="567">
        <f>IFERROR(IF(AND(NOT(YEAR(CQ$3)&lt;=YEAR('Rent Roll'!$C35)+'Rent Roll'!$P35-1),MOD(YEAR(CQ$3),'Rent Roll'!$O35)=MOD(YEAR('Rent Roll'!$C35),'Rent Roll'!$O35),MONTH(CQ$3)=MONTH('Rent Roll'!$C35)),1,0),0)</f>
        <v>0</v>
      </c>
      <c r="CR193" s="567">
        <f>IFERROR(IF(AND(NOT(YEAR(CR$3)&lt;=YEAR('Rent Roll'!$C35)+'Rent Roll'!$P35-1),MOD(YEAR(CR$3),'Rent Roll'!$O35)=MOD(YEAR('Rent Roll'!$C35),'Rent Roll'!$O35),MONTH(CR$3)=MONTH('Rent Roll'!$C35)),1,0),0)</f>
        <v>0</v>
      </c>
      <c r="CS193" s="567">
        <f>IFERROR(IF(AND(NOT(YEAR(CS$3)&lt;=YEAR('Rent Roll'!$C35)+'Rent Roll'!$P35-1),MOD(YEAR(CS$3),'Rent Roll'!$O35)=MOD(YEAR('Rent Roll'!$C35),'Rent Roll'!$O35),MONTH(CS$3)=MONTH('Rent Roll'!$C35)),1,0),0)</f>
        <v>0</v>
      </c>
      <c r="CT193" s="567">
        <f>IFERROR(IF(AND(NOT(YEAR(CT$3)&lt;=YEAR('Rent Roll'!$C35)+'Rent Roll'!$P35-1),MOD(YEAR(CT$3),'Rent Roll'!$O35)=MOD(YEAR('Rent Roll'!$C35),'Rent Roll'!$O35),MONTH(CT$3)=MONTH('Rent Roll'!$C35)),1,0),0)</f>
        <v>0</v>
      </c>
      <c r="CU193" s="567">
        <f>IFERROR(IF(AND(NOT(YEAR(CU$3)&lt;=YEAR('Rent Roll'!$C35)+'Rent Roll'!$P35-1),MOD(YEAR(CU$3),'Rent Roll'!$O35)=MOD(YEAR('Rent Roll'!$C35),'Rent Roll'!$O35),MONTH(CU$3)=MONTH('Rent Roll'!$C35)),1,0),0)</f>
        <v>0</v>
      </c>
      <c r="CV193" s="567">
        <f>IFERROR(IF(AND(NOT(YEAR(CV$3)&lt;=YEAR('Rent Roll'!$C35)+'Rent Roll'!$P35-1),MOD(YEAR(CV$3),'Rent Roll'!$O35)=MOD(YEAR('Rent Roll'!$C35),'Rent Roll'!$O35),MONTH(CV$3)=MONTH('Rent Roll'!$C35)),1,0),0)</f>
        <v>0</v>
      </c>
      <c r="CW193" s="567">
        <f>IFERROR(IF(AND(NOT(YEAR(CW$3)&lt;=YEAR('Rent Roll'!$C35)+'Rent Roll'!$P35-1),MOD(YEAR(CW$3),'Rent Roll'!$O35)=MOD(YEAR('Rent Roll'!$C35),'Rent Roll'!$O35),MONTH(CW$3)=MONTH('Rent Roll'!$C35)),1,0),0)</f>
        <v>0</v>
      </c>
      <c r="CX193" s="767">
        <f>IFERROR(IF(AND(NOT(YEAR(CX$3)&lt;=YEAR('Rent Roll'!$C35)+'Rent Roll'!$P35-1),MOD(YEAR(CX$3),'Rent Roll'!$O35)=MOD(YEAR('Rent Roll'!$C35),'Rent Roll'!$O35),MONTH(CX$3)=MONTH('Rent Roll'!$C35)),1,0),0)</f>
        <v>0</v>
      </c>
      <c r="CY193" s="768">
        <f>IFERROR(IF(AND(NOT(YEAR(CY$3)&lt;=YEAR('Rent Roll'!$C35)+'Rent Roll'!$P35-1),MOD(YEAR(CY$3),'Rent Roll'!$O35)=MOD(YEAR('Rent Roll'!$C35),'Rent Roll'!$O35),MONTH(CY$3)=MONTH('Rent Roll'!$C35)),1,0),0)</f>
        <v>0</v>
      </c>
      <c r="CZ193" s="567">
        <f>IFERROR(IF(AND(NOT(YEAR(CZ$3)&lt;=YEAR('Rent Roll'!$C35)+'Rent Roll'!$P35-1),MOD(YEAR(CZ$3),'Rent Roll'!$O35)=MOD(YEAR('Rent Roll'!$C35),'Rent Roll'!$O35),MONTH(CZ$3)=MONTH('Rent Roll'!$C35)),1,0),0)</f>
        <v>0</v>
      </c>
      <c r="DA193" s="567">
        <f>IFERROR(IF(AND(NOT(YEAR(DA$3)&lt;=YEAR('Rent Roll'!$C35)+'Rent Roll'!$P35-1),MOD(YEAR(DA$3),'Rent Roll'!$O35)=MOD(YEAR('Rent Roll'!$C35),'Rent Roll'!$O35),MONTH(DA$3)=MONTH('Rent Roll'!$C35)),1,0),0)</f>
        <v>0</v>
      </c>
      <c r="DB193" s="567">
        <f>IFERROR(IF(AND(NOT(YEAR(DB$3)&lt;=YEAR('Rent Roll'!$C35)+'Rent Roll'!$P35-1),MOD(YEAR(DB$3),'Rent Roll'!$O35)=MOD(YEAR('Rent Roll'!$C35),'Rent Roll'!$O35),MONTH(DB$3)=MONTH('Rent Roll'!$C35)),1,0),0)</f>
        <v>0</v>
      </c>
      <c r="DC193" s="567">
        <f>IFERROR(IF(AND(NOT(YEAR(DC$3)&lt;=YEAR('Rent Roll'!$C35)+'Rent Roll'!$P35-1),MOD(YEAR(DC$3),'Rent Roll'!$O35)=MOD(YEAR('Rent Roll'!$C35),'Rent Roll'!$O35),MONTH(DC$3)=MONTH('Rent Roll'!$C35)),1,0),0)</f>
        <v>0</v>
      </c>
      <c r="DD193" s="567">
        <f>IFERROR(IF(AND(NOT(YEAR(DD$3)&lt;=YEAR('Rent Roll'!$C35)+'Rent Roll'!$P35-1),MOD(YEAR(DD$3),'Rent Roll'!$O35)=MOD(YEAR('Rent Roll'!$C35),'Rent Roll'!$O35),MONTH(DD$3)=MONTH('Rent Roll'!$C35)),1,0),0)</f>
        <v>0</v>
      </c>
      <c r="DE193" s="567">
        <f>IFERROR(IF(AND(NOT(YEAR(DE$3)&lt;=YEAR('Rent Roll'!$C35)+'Rent Roll'!$P35-1),MOD(YEAR(DE$3),'Rent Roll'!$O35)=MOD(YEAR('Rent Roll'!$C35),'Rent Roll'!$O35),MONTH(DE$3)=MONTH('Rent Roll'!$C35)),1,0),0)</f>
        <v>0</v>
      </c>
      <c r="DF193" s="567">
        <f>IFERROR(IF(AND(NOT(YEAR(DF$3)&lt;=YEAR('Rent Roll'!$C35)+'Rent Roll'!$P35-1),MOD(YEAR(DF$3),'Rent Roll'!$O35)=MOD(YEAR('Rent Roll'!$C35),'Rent Roll'!$O35),MONTH(DF$3)=MONTH('Rent Roll'!$C35)),1,0),0)</f>
        <v>0</v>
      </c>
      <c r="DG193" s="567">
        <f>IFERROR(IF(AND(NOT(YEAR(DG$3)&lt;=YEAR('Rent Roll'!$C35)+'Rent Roll'!$P35-1),MOD(YEAR(DG$3),'Rent Roll'!$O35)=MOD(YEAR('Rent Roll'!$C35),'Rent Roll'!$O35),MONTH(DG$3)=MONTH('Rent Roll'!$C35)),1,0),0)</f>
        <v>0</v>
      </c>
      <c r="DH193" s="567">
        <f>IFERROR(IF(AND(NOT(YEAR(DH$3)&lt;=YEAR('Rent Roll'!$C35)+'Rent Roll'!$P35-1),MOD(YEAR(DH$3),'Rent Roll'!$O35)=MOD(YEAR('Rent Roll'!$C35),'Rent Roll'!$O35),MONTH(DH$3)=MONTH('Rent Roll'!$C35)),1,0),0)</f>
        <v>0</v>
      </c>
      <c r="DI193" s="567">
        <f>IFERROR(IF(AND(NOT(YEAR(DI$3)&lt;=YEAR('Rent Roll'!$C35)+'Rent Roll'!$P35-1),MOD(YEAR(DI$3),'Rent Roll'!$O35)=MOD(YEAR('Rent Roll'!$C35),'Rent Roll'!$O35),MONTH(DI$3)=MONTH('Rent Roll'!$C35)),1,0),0)</f>
        <v>0</v>
      </c>
      <c r="DJ193" s="767">
        <f>IFERROR(IF(AND(NOT(YEAR(DJ$3)&lt;=YEAR('Rent Roll'!$C35)+'Rent Roll'!$P35-1),MOD(YEAR(DJ$3),'Rent Roll'!$O35)=MOD(YEAR('Rent Roll'!$C35),'Rent Roll'!$O35),MONTH(DJ$3)=MONTH('Rent Roll'!$C35)),1,0),0)</f>
        <v>0</v>
      </c>
      <c r="DK193" s="768">
        <f>IFERROR(IF(AND(NOT(YEAR(DK$3)&lt;=YEAR('Rent Roll'!$C35)+'Rent Roll'!$P35-1),MOD(YEAR(DK$3),'Rent Roll'!$O35)=MOD(YEAR('Rent Roll'!$C35),'Rent Roll'!$O35),MONTH(DK$3)=MONTH('Rent Roll'!$C35)),1,0),0)</f>
        <v>0</v>
      </c>
      <c r="DL193" s="567">
        <f>IFERROR(IF(AND(NOT(YEAR(DL$3)&lt;=YEAR('Rent Roll'!$C35)+'Rent Roll'!$P35-1),MOD(YEAR(DL$3),'Rent Roll'!$O35)=MOD(YEAR('Rent Roll'!$C35),'Rent Roll'!$O35),MONTH(DL$3)=MONTH('Rent Roll'!$C35)),1,0),0)</f>
        <v>0</v>
      </c>
      <c r="DM193" s="567">
        <f>IFERROR(IF(AND(NOT(YEAR(DM$3)&lt;=YEAR('Rent Roll'!$C35)+'Rent Roll'!$P35-1),MOD(YEAR(DM$3),'Rent Roll'!$O35)=MOD(YEAR('Rent Roll'!$C35),'Rent Roll'!$O35),MONTH(DM$3)=MONTH('Rent Roll'!$C35)),1,0),0)</f>
        <v>0</v>
      </c>
      <c r="DN193" s="567">
        <f>IFERROR(IF(AND(NOT(YEAR(DN$3)&lt;=YEAR('Rent Roll'!$C35)+'Rent Roll'!$P35-1),MOD(YEAR(DN$3),'Rent Roll'!$O35)=MOD(YEAR('Rent Roll'!$C35),'Rent Roll'!$O35),MONTH(DN$3)=MONTH('Rent Roll'!$C35)),1,0),0)</f>
        <v>0</v>
      </c>
      <c r="DO193" s="567">
        <f>IFERROR(IF(AND(NOT(YEAR(DO$3)&lt;=YEAR('Rent Roll'!$C35)+'Rent Roll'!$P35-1),MOD(YEAR(DO$3),'Rent Roll'!$O35)=MOD(YEAR('Rent Roll'!$C35),'Rent Roll'!$O35),MONTH(DO$3)=MONTH('Rent Roll'!$C35)),1,0),0)</f>
        <v>0</v>
      </c>
      <c r="DP193" s="567">
        <f>IFERROR(IF(AND(NOT(YEAR(DP$3)&lt;=YEAR('Rent Roll'!$C35)+'Rent Roll'!$P35-1),MOD(YEAR(DP$3),'Rent Roll'!$O35)=MOD(YEAR('Rent Roll'!$C35),'Rent Roll'!$O35),MONTH(DP$3)=MONTH('Rent Roll'!$C35)),1,0),0)</f>
        <v>0</v>
      </c>
      <c r="DQ193" s="567">
        <f>IFERROR(IF(AND(NOT(YEAR(DQ$3)&lt;=YEAR('Rent Roll'!$C35)+'Rent Roll'!$P35-1),MOD(YEAR(DQ$3),'Rent Roll'!$O35)=MOD(YEAR('Rent Roll'!$C35),'Rent Roll'!$O35),MONTH(DQ$3)=MONTH('Rent Roll'!$C35)),1,0),0)</f>
        <v>0</v>
      </c>
      <c r="DR193" s="567">
        <f>IFERROR(IF(AND(NOT(YEAR(DR$3)&lt;=YEAR('Rent Roll'!$C35)+'Rent Roll'!$P35-1),MOD(YEAR(DR$3),'Rent Roll'!$O35)=MOD(YEAR('Rent Roll'!$C35),'Rent Roll'!$O35),MONTH(DR$3)=MONTH('Rent Roll'!$C35)),1,0),0)</f>
        <v>0</v>
      </c>
      <c r="DS193" s="567">
        <f>IFERROR(IF(AND(NOT(YEAR(DS$3)&lt;=YEAR('Rent Roll'!$C35)+'Rent Roll'!$P35-1),MOD(YEAR(DS$3),'Rent Roll'!$O35)=MOD(YEAR('Rent Roll'!$C35),'Rent Roll'!$O35),MONTH(DS$3)=MONTH('Rent Roll'!$C35)),1,0),0)</f>
        <v>0</v>
      </c>
      <c r="DT193" s="567">
        <f>IFERROR(IF(AND(NOT(YEAR(DT$3)&lt;=YEAR('Rent Roll'!$C35)+'Rent Roll'!$P35-1),MOD(YEAR(DT$3),'Rent Roll'!$O35)=MOD(YEAR('Rent Roll'!$C35),'Rent Roll'!$O35),MONTH(DT$3)=MONTH('Rent Roll'!$C35)),1,0),0)</f>
        <v>0</v>
      </c>
      <c r="DU193" s="567">
        <f>IFERROR(IF(AND(NOT(YEAR(DU$3)&lt;=YEAR('Rent Roll'!$C35)+'Rent Roll'!$P35-1),MOD(YEAR(DU$3),'Rent Roll'!$O35)=MOD(YEAR('Rent Roll'!$C35),'Rent Roll'!$O35),MONTH(DU$3)=MONTH('Rent Roll'!$C35)),1,0),0)</f>
        <v>0</v>
      </c>
      <c r="DV193" s="567">
        <f>IFERROR(IF(AND(NOT(YEAR(DV$3)&lt;=YEAR('Rent Roll'!$C35)+'Rent Roll'!$P35-1),MOD(YEAR(DV$3),'Rent Roll'!$O35)=MOD(YEAR('Rent Roll'!$C35),'Rent Roll'!$O35),MONTH(DV$3)=MONTH('Rent Roll'!$C35)),1,0),0)</f>
        <v>0</v>
      </c>
    </row>
    <row r="194" spans="1:126" s="568" customFormat="1" ht="12" customHeight="1" outlineLevel="1" x14ac:dyDescent="0.4">
      <c r="A194" s="732"/>
      <c r="B194" s="564">
        <f>'Rent Roll'!$B36</f>
        <v>0</v>
      </c>
      <c r="C194" s="566"/>
      <c r="D194" s="566"/>
      <c r="E194" s="566"/>
      <c r="F194" s="778">
        <f>IFERROR(IF(AND(NOT(YEAR(F$3)&lt;=YEAR('Rent Roll'!$C36)+'Rent Roll'!$P36-1),MOD(YEAR(F$3),'Rent Roll'!$O36)=MOD(YEAR('Rent Roll'!$C36),'Rent Roll'!$O36),MONTH(F$3)=MONTH('Rent Roll'!$C36)),1,0),0)</f>
        <v>0</v>
      </c>
      <c r="G194" s="768">
        <f>IFERROR(IF(AND(NOT(YEAR(G$3)&lt;=YEAR('Rent Roll'!$C36)+'Rent Roll'!$P36-1),MOD(YEAR(G$3),'Rent Roll'!$O36)=MOD(YEAR('Rent Roll'!$C36),'Rent Roll'!$O36),MONTH(G$3)=MONTH('Rent Roll'!$C36)),1,0),0)</f>
        <v>0</v>
      </c>
      <c r="H194" s="567">
        <f>IFERROR(IF(AND(NOT(YEAR(H$3)&lt;=YEAR('Rent Roll'!$C36)+'Rent Roll'!$P36-1),MOD(YEAR(H$3),'Rent Roll'!$O36)=MOD(YEAR('Rent Roll'!$C36),'Rent Roll'!$O36),MONTH(H$3)=MONTH('Rent Roll'!$C36)),1,0),0)</f>
        <v>0</v>
      </c>
      <c r="I194" s="567">
        <f>IFERROR(IF(AND(NOT(YEAR(I$3)&lt;=YEAR('Rent Roll'!$C36)+'Rent Roll'!$P36-1),MOD(YEAR(I$3),'Rent Roll'!$O36)=MOD(YEAR('Rent Roll'!$C36),'Rent Roll'!$O36),MONTH(I$3)=MONTH('Rent Roll'!$C36)),1,0),0)</f>
        <v>0</v>
      </c>
      <c r="J194" s="567">
        <f>IFERROR(IF(AND(NOT(YEAR(J$3)&lt;=YEAR('Rent Roll'!$C36)+'Rent Roll'!$P36-1),MOD(YEAR(J$3),'Rent Roll'!$O36)=MOD(YEAR('Rent Roll'!$C36),'Rent Roll'!$O36),MONTH(J$3)=MONTH('Rent Roll'!$C36)),1,0),0)</f>
        <v>0</v>
      </c>
      <c r="K194" s="567">
        <f>IFERROR(IF(AND(NOT(YEAR(K$3)&lt;=YEAR('Rent Roll'!$C36)+'Rent Roll'!$P36-1),MOD(YEAR(K$3),'Rent Roll'!$O36)=MOD(YEAR('Rent Roll'!$C36),'Rent Roll'!$O36),MONTH(K$3)=MONTH('Rent Roll'!$C36)),1,0),0)</f>
        <v>0</v>
      </c>
      <c r="L194" s="567">
        <f>IFERROR(IF(AND(NOT(YEAR(L$3)&lt;=YEAR('Rent Roll'!$C36)+'Rent Roll'!$P36-1),MOD(YEAR(L$3),'Rent Roll'!$O36)=MOD(YEAR('Rent Roll'!$C36),'Rent Roll'!$O36),MONTH(L$3)=MONTH('Rent Roll'!$C36)),1,0),0)</f>
        <v>0</v>
      </c>
      <c r="M194" s="567">
        <f>IFERROR(IF(AND(NOT(YEAR(M$3)&lt;=YEAR('Rent Roll'!$C36)+'Rent Roll'!$P36-1),MOD(YEAR(M$3),'Rent Roll'!$O36)=MOD(YEAR('Rent Roll'!$C36),'Rent Roll'!$O36),MONTH(M$3)=MONTH('Rent Roll'!$C36)),1,0),0)</f>
        <v>0</v>
      </c>
      <c r="N194" s="567">
        <f>IFERROR(IF(AND(NOT(YEAR(N$3)&lt;=YEAR('Rent Roll'!$C36)+'Rent Roll'!$P36-1),MOD(YEAR(N$3),'Rent Roll'!$O36)=MOD(YEAR('Rent Roll'!$C36),'Rent Roll'!$O36),MONTH(N$3)=MONTH('Rent Roll'!$C36)),1,0),0)</f>
        <v>0</v>
      </c>
      <c r="O194" s="567">
        <f>IFERROR(IF(AND(NOT(YEAR(O$3)&lt;=YEAR('Rent Roll'!$C36)+'Rent Roll'!$P36-1),MOD(YEAR(O$3),'Rent Roll'!$O36)=MOD(YEAR('Rent Roll'!$C36),'Rent Roll'!$O36),MONTH(O$3)=MONTH('Rent Roll'!$C36)),1,0),0)</f>
        <v>0</v>
      </c>
      <c r="P194" s="567">
        <f>IFERROR(IF(AND(NOT(YEAR(P$3)&lt;=YEAR('Rent Roll'!$C36)+'Rent Roll'!$P36-1),MOD(YEAR(P$3),'Rent Roll'!$O36)=MOD(YEAR('Rent Roll'!$C36),'Rent Roll'!$O36),MONTH(P$3)=MONTH('Rent Roll'!$C36)),1,0),0)</f>
        <v>0</v>
      </c>
      <c r="Q194" s="567">
        <f>IFERROR(IF(AND(NOT(YEAR(Q$3)&lt;=YEAR('Rent Roll'!$C36)+'Rent Roll'!$P36-1),MOD(YEAR(Q$3),'Rent Roll'!$O36)=MOD(YEAR('Rent Roll'!$C36),'Rent Roll'!$O36),MONTH(Q$3)=MONTH('Rent Roll'!$C36)),1,0),0)</f>
        <v>0</v>
      </c>
      <c r="R194" s="767">
        <f>IFERROR(IF(AND(NOT(YEAR(R$3)&lt;=YEAR('Rent Roll'!$C36)+'Rent Roll'!$P36-1),MOD(YEAR(R$3),'Rent Roll'!$O36)=MOD(YEAR('Rent Roll'!$C36),'Rent Roll'!$O36),MONTH(R$3)=MONTH('Rent Roll'!$C36)),1,0),0)</f>
        <v>0</v>
      </c>
      <c r="S194" s="768">
        <f>IFERROR(IF(AND(NOT(YEAR(S$3)&lt;=YEAR('Rent Roll'!$C36)+'Rent Roll'!$P36-1),MOD(YEAR(S$3),'Rent Roll'!$O36)=MOD(YEAR('Rent Roll'!$C36),'Rent Roll'!$O36),MONTH(S$3)=MONTH('Rent Roll'!$C36)),1,0),0)</f>
        <v>0</v>
      </c>
      <c r="T194" s="567">
        <f>IFERROR(IF(AND(NOT(YEAR(T$3)&lt;=YEAR('Rent Roll'!$C36)+'Rent Roll'!$P36-1),MOD(YEAR(T$3),'Rent Roll'!$O36)=MOD(YEAR('Rent Roll'!$C36),'Rent Roll'!$O36),MONTH(T$3)=MONTH('Rent Roll'!$C36)),1,0),0)</f>
        <v>0</v>
      </c>
      <c r="U194" s="567">
        <f>IFERROR(IF(AND(NOT(YEAR(U$3)&lt;=YEAR('Rent Roll'!$C36)+'Rent Roll'!$P36-1),MOD(YEAR(U$3),'Rent Roll'!$O36)=MOD(YEAR('Rent Roll'!$C36),'Rent Roll'!$O36),MONTH(U$3)=MONTH('Rent Roll'!$C36)),1,0),0)</f>
        <v>0</v>
      </c>
      <c r="V194" s="567">
        <f>IFERROR(IF(AND(NOT(YEAR(V$3)&lt;=YEAR('Rent Roll'!$C36)+'Rent Roll'!$P36-1),MOD(YEAR(V$3),'Rent Roll'!$O36)=MOD(YEAR('Rent Roll'!$C36),'Rent Roll'!$O36),MONTH(V$3)=MONTH('Rent Roll'!$C36)),1,0),0)</f>
        <v>0</v>
      </c>
      <c r="W194" s="567">
        <f>IFERROR(IF(AND(NOT(YEAR(W$3)&lt;=YEAR('Rent Roll'!$C36)+'Rent Roll'!$P36-1),MOD(YEAR(W$3),'Rent Roll'!$O36)=MOD(YEAR('Rent Roll'!$C36),'Rent Roll'!$O36),MONTH(W$3)=MONTH('Rent Roll'!$C36)),1,0),0)</f>
        <v>0</v>
      </c>
      <c r="X194" s="567">
        <f>IFERROR(IF(AND(NOT(YEAR(X$3)&lt;=YEAR('Rent Roll'!$C36)+'Rent Roll'!$P36-1),MOD(YEAR(X$3),'Rent Roll'!$O36)=MOD(YEAR('Rent Roll'!$C36),'Rent Roll'!$O36),MONTH(X$3)=MONTH('Rent Roll'!$C36)),1,0),0)</f>
        <v>0</v>
      </c>
      <c r="Y194" s="567">
        <f>IFERROR(IF(AND(NOT(YEAR(Y$3)&lt;=YEAR('Rent Roll'!$C36)+'Rent Roll'!$P36-1),MOD(YEAR(Y$3),'Rent Roll'!$O36)=MOD(YEAR('Rent Roll'!$C36),'Rent Roll'!$O36),MONTH(Y$3)=MONTH('Rent Roll'!$C36)),1,0),0)</f>
        <v>0</v>
      </c>
      <c r="Z194" s="567">
        <f>IFERROR(IF(AND(NOT(YEAR(Z$3)&lt;=YEAR('Rent Roll'!$C36)+'Rent Roll'!$P36-1),MOD(YEAR(Z$3),'Rent Roll'!$O36)=MOD(YEAR('Rent Roll'!$C36),'Rent Roll'!$O36),MONTH(Z$3)=MONTH('Rent Roll'!$C36)),1,0),0)</f>
        <v>0</v>
      </c>
      <c r="AA194" s="567">
        <f>IFERROR(IF(AND(NOT(YEAR(AA$3)&lt;=YEAR('Rent Roll'!$C36)+'Rent Roll'!$P36-1),MOD(YEAR(AA$3),'Rent Roll'!$O36)=MOD(YEAR('Rent Roll'!$C36),'Rent Roll'!$O36),MONTH(AA$3)=MONTH('Rent Roll'!$C36)),1,0),0)</f>
        <v>0</v>
      </c>
      <c r="AB194" s="567">
        <f>IFERROR(IF(AND(NOT(YEAR(AB$3)&lt;=YEAR('Rent Roll'!$C36)+'Rent Roll'!$P36-1),MOD(YEAR(AB$3),'Rent Roll'!$O36)=MOD(YEAR('Rent Roll'!$C36),'Rent Roll'!$O36),MONTH(AB$3)=MONTH('Rent Roll'!$C36)),1,0),0)</f>
        <v>0</v>
      </c>
      <c r="AC194" s="567">
        <f>IFERROR(IF(AND(NOT(YEAR(AC$3)&lt;=YEAR('Rent Roll'!$C36)+'Rent Roll'!$P36-1),MOD(YEAR(AC$3),'Rent Roll'!$O36)=MOD(YEAR('Rent Roll'!$C36),'Rent Roll'!$O36),MONTH(AC$3)=MONTH('Rent Roll'!$C36)),1,0),0)</f>
        <v>0</v>
      </c>
      <c r="AD194" s="767">
        <f>IFERROR(IF(AND(NOT(YEAR(AD$3)&lt;=YEAR('Rent Roll'!$C36)+'Rent Roll'!$P36-1),MOD(YEAR(AD$3),'Rent Roll'!$O36)=MOD(YEAR('Rent Roll'!$C36),'Rent Roll'!$O36),MONTH(AD$3)=MONTH('Rent Roll'!$C36)),1,0),0)</f>
        <v>0</v>
      </c>
      <c r="AE194" s="768">
        <f>IFERROR(IF(AND(NOT(YEAR(AE$3)&lt;=YEAR('Rent Roll'!$C36)+'Rent Roll'!$P36-1),MOD(YEAR(AE$3),'Rent Roll'!$O36)=MOD(YEAR('Rent Roll'!$C36),'Rent Roll'!$O36),MONTH(AE$3)=MONTH('Rent Roll'!$C36)),1,0),0)</f>
        <v>0</v>
      </c>
      <c r="AF194" s="567">
        <f>IFERROR(IF(AND(NOT(YEAR(AF$3)&lt;=YEAR('Rent Roll'!$C36)+'Rent Roll'!$P36-1),MOD(YEAR(AF$3),'Rent Roll'!$O36)=MOD(YEAR('Rent Roll'!$C36),'Rent Roll'!$O36),MONTH(AF$3)=MONTH('Rent Roll'!$C36)),1,0),0)</f>
        <v>0</v>
      </c>
      <c r="AG194" s="567">
        <f>IFERROR(IF(AND(NOT(YEAR(AG$3)&lt;=YEAR('Rent Roll'!$C36)+'Rent Roll'!$P36-1),MOD(YEAR(AG$3),'Rent Roll'!$O36)=MOD(YEAR('Rent Roll'!$C36),'Rent Roll'!$O36),MONTH(AG$3)=MONTH('Rent Roll'!$C36)),1,0),0)</f>
        <v>0</v>
      </c>
      <c r="AH194" s="567">
        <f>IFERROR(IF(AND(NOT(YEAR(AH$3)&lt;=YEAR('Rent Roll'!$C36)+'Rent Roll'!$P36-1),MOD(YEAR(AH$3),'Rent Roll'!$O36)=MOD(YEAR('Rent Roll'!$C36),'Rent Roll'!$O36),MONTH(AH$3)=MONTH('Rent Roll'!$C36)),1,0),0)</f>
        <v>0</v>
      </c>
      <c r="AI194" s="567">
        <f>IFERROR(IF(AND(NOT(YEAR(AI$3)&lt;=YEAR('Rent Roll'!$C36)+'Rent Roll'!$P36-1),MOD(YEAR(AI$3),'Rent Roll'!$O36)=MOD(YEAR('Rent Roll'!$C36),'Rent Roll'!$O36),MONTH(AI$3)=MONTH('Rent Roll'!$C36)),1,0),0)</f>
        <v>0</v>
      </c>
      <c r="AJ194" s="567">
        <f>IFERROR(IF(AND(NOT(YEAR(AJ$3)&lt;=YEAR('Rent Roll'!$C36)+'Rent Roll'!$P36-1),MOD(YEAR(AJ$3),'Rent Roll'!$O36)=MOD(YEAR('Rent Roll'!$C36),'Rent Roll'!$O36),MONTH(AJ$3)=MONTH('Rent Roll'!$C36)),1,0),0)</f>
        <v>0</v>
      </c>
      <c r="AK194" s="567">
        <f>IFERROR(IF(AND(NOT(YEAR(AK$3)&lt;=YEAR('Rent Roll'!$C36)+'Rent Roll'!$P36-1),MOD(YEAR(AK$3),'Rent Roll'!$O36)=MOD(YEAR('Rent Roll'!$C36),'Rent Roll'!$O36),MONTH(AK$3)=MONTH('Rent Roll'!$C36)),1,0),0)</f>
        <v>0</v>
      </c>
      <c r="AL194" s="567">
        <f>IFERROR(IF(AND(NOT(YEAR(AL$3)&lt;=YEAR('Rent Roll'!$C36)+'Rent Roll'!$P36-1),MOD(YEAR(AL$3),'Rent Roll'!$O36)=MOD(YEAR('Rent Roll'!$C36),'Rent Roll'!$O36),MONTH(AL$3)=MONTH('Rent Roll'!$C36)),1,0),0)</f>
        <v>0</v>
      </c>
      <c r="AM194" s="567">
        <f>IFERROR(IF(AND(NOT(YEAR(AM$3)&lt;=YEAR('Rent Roll'!$C36)+'Rent Roll'!$P36-1),MOD(YEAR(AM$3),'Rent Roll'!$O36)=MOD(YEAR('Rent Roll'!$C36),'Rent Roll'!$O36),MONTH(AM$3)=MONTH('Rent Roll'!$C36)),1,0),0)</f>
        <v>0</v>
      </c>
      <c r="AN194" s="567">
        <f>IFERROR(IF(AND(NOT(YEAR(AN$3)&lt;=YEAR('Rent Roll'!$C36)+'Rent Roll'!$P36-1),MOD(YEAR(AN$3),'Rent Roll'!$O36)=MOD(YEAR('Rent Roll'!$C36),'Rent Roll'!$O36),MONTH(AN$3)=MONTH('Rent Roll'!$C36)),1,0),0)</f>
        <v>0</v>
      </c>
      <c r="AO194" s="567">
        <f>IFERROR(IF(AND(NOT(YEAR(AO$3)&lt;=YEAR('Rent Roll'!$C36)+'Rent Roll'!$P36-1),MOD(YEAR(AO$3),'Rent Roll'!$O36)=MOD(YEAR('Rent Roll'!$C36),'Rent Roll'!$O36),MONTH(AO$3)=MONTH('Rent Roll'!$C36)),1,0),0)</f>
        <v>0</v>
      </c>
      <c r="AP194" s="767">
        <f>IFERROR(IF(AND(NOT(YEAR(AP$3)&lt;=YEAR('Rent Roll'!$C36)+'Rent Roll'!$P36-1),MOD(YEAR(AP$3),'Rent Roll'!$O36)=MOD(YEAR('Rent Roll'!$C36),'Rent Roll'!$O36),MONTH(AP$3)=MONTH('Rent Roll'!$C36)),1,0),0)</f>
        <v>0</v>
      </c>
      <c r="AQ194" s="768">
        <f>IFERROR(IF(AND(NOT(YEAR(AQ$3)&lt;=YEAR('Rent Roll'!$C36)+'Rent Roll'!$P36-1),MOD(YEAR(AQ$3),'Rent Roll'!$O36)=MOD(YEAR('Rent Roll'!$C36),'Rent Roll'!$O36),MONTH(AQ$3)=MONTH('Rent Roll'!$C36)),1,0),0)</f>
        <v>0</v>
      </c>
      <c r="AR194" s="567">
        <f>IFERROR(IF(AND(NOT(YEAR(AR$3)&lt;=YEAR('Rent Roll'!$C36)+'Rent Roll'!$P36-1),MOD(YEAR(AR$3),'Rent Roll'!$O36)=MOD(YEAR('Rent Roll'!$C36),'Rent Roll'!$O36),MONTH(AR$3)=MONTH('Rent Roll'!$C36)),1,0),0)</f>
        <v>0</v>
      </c>
      <c r="AS194" s="567">
        <f>IFERROR(IF(AND(NOT(YEAR(AS$3)&lt;=YEAR('Rent Roll'!$C36)+'Rent Roll'!$P36-1),MOD(YEAR(AS$3),'Rent Roll'!$O36)=MOD(YEAR('Rent Roll'!$C36),'Rent Roll'!$O36),MONTH(AS$3)=MONTH('Rent Roll'!$C36)),1,0),0)</f>
        <v>0</v>
      </c>
      <c r="AT194" s="567">
        <f>IFERROR(IF(AND(NOT(YEAR(AT$3)&lt;=YEAR('Rent Roll'!$C36)+'Rent Roll'!$P36-1),MOD(YEAR(AT$3),'Rent Roll'!$O36)=MOD(YEAR('Rent Roll'!$C36),'Rent Roll'!$O36),MONTH(AT$3)=MONTH('Rent Roll'!$C36)),1,0),0)</f>
        <v>0</v>
      </c>
      <c r="AU194" s="567">
        <f>IFERROR(IF(AND(NOT(YEAR(AU$3)&lt;=YEAR('Rent Roll'!$C36)+'Rent Roll'!$P36-1),MOD(YEAR(AU$3),'Rent Roll'!$O36)=MOD(YEAR('Rent Roll'!$C36),'Rent Roll'!$O36),MONTH(AU$3)=MONTH('Rent Roll'!$C36)),1,0),0)</f>
        <v>0</v>
      </c>
      <c r="AV194" s="567">
        <f>IFERROR(IF(AND(NOT(YEAR(AV$3)&lt;=YEAR('Rent Roll'!$C36)+'Rent Roll'!$P36-1),MOD(YEAR(AV$3),'Rent Roll'!$O36)=MOD(YEAR('Rent Roll'!$C36),'Rent Roll'!$O36),MONTH(AV$3)=MONTH('Rent Roll'!$C36)),1,0),0)</f>
        <v>0</v>
      </c>
      <c r="AW194" s="567">
        <f>IFERROR(IF(AND(NOT(YEAR(AW$3)&lt;=YEAR('Rent Roll'!$C36)+'Rent Roll'!$P36-1),MOD(YEAR(AW$3),'Rent Roll'!$O36)=MOD(YEAR('Rent Roll'!$C36),'Rent Roll'!$O36),MONTH(AW$3)=MONTH('Rent Roll'!$C36)),1,0),0)</f>
        <v>0</v>
      </c>
      <c r="AX194" s="567">
        <f>IFERROR(IF(AND(NOT(YEAR(AX$3)&lt;=YEAR('Rent Roll'!$C36)+'Rent Roll'!$P36-1),MOD(YEAR(AX$3),'Rent Roll'!$O36)=MOD(YEAR('Rent Roll'!$C36),'Rent Roll'!$O36),MONTH(AX$3)=MONTH('Rent Roll'!$C36)),1,0),0)</f>
        <v>0</v>
      </c>
      <c r="AY194" s="567">
        <f>IFERROR(IF(AND(NOT(YEAR(AY$3)&lt;=YEAR('Rent Roll'!$C36)+'Rent Roll'!$P36-1),MOD(YEAR(AY$3),'Rent Roll'!$O36)=MOD(YEAR('Rent Roll'!$C36),'Rent Roll'!$O36),MONTH(AY$3)=MONTH('Rent Roll'!$C36)),1,0),0)</f>
        <v>0</v>
      </c>
      <c r="AZ194" s="567">
        <f>IFERROR(IF(AND(NOT(YEAR(AZ$3)&lt;=YEAR('Rent Roll'!$C36)+'Rent Roll'!$P36-1),MOD(YEAR(AZ$3),'Rent Roll'!$O36)=MOD(YEAR('Rent Roll'!$C36),'Rent Roll'!$O36),MONTH(AZ$3)=MONTH('Rent Roll'!$C36)),1,0),0)</f>
        <v>0</v>
      </c>
      <c r="BA194" s="567">
        <f>IFERROR(IF(AND(NOT(YEAR(BA$3)&lt;=YEAR('Rent Roll'!$C36)+'Rent Roll'!$P36-1),MOD(YEAR(BA$3),'Rent Roll'!$O36)=MOD(YEAR('Rent Roll'!$C36),'Rent Roll'!$O36),MONTH(BA$3)=MONTH('Rent Roll'!$C36)),1,0),0)</f>
        <v>0</v>
      </c>
      <c r="BB194" s="767">
        <f>IFERROR(IF(AND(NOT(YEAR(BB$3)&lt;=YEAR('Rent Roll'!$C36)+'Rent Roll'!$P36-1),MOD(YEAR(BB$3),'Rent Roll'!$O36)=MOD(YEAR('Rent Roll'!$C36),'Rent Roll'!$O36),MONTH(BB$3)=MONTH('Rent Roll'!$C36)),1,0),0)</f>
        <v>0</v>
      </c>
      <c r="BC194" s="768">
        <f>IFERROR(IF(AND(NOT(YEAR(BC$3)&lt;=YEAR('Rent Roll'!$C36)+'Rent Roll'!$P36-1),MOD(YEAR(BC$3),'Rent Roll'!$O36)=MOD(YEAR('Rent Roll'!$C36),'Rent Roll'!$O36),MONTH(BC$3)=MONTH('Rent Roll'!$C36)),1,0),0)</f>
        <v>0</v>
      </c>
      <c r="BD194" s="567">
        <f>IFERROR(IF(AND(NOT(YEAR(BD$3)&lt;=YEAR('Rent Roll'!$C36)+'Rent Roll'!$P36-1),MOD(YEAR(BD$3),'Rent Roll'!$O36)=MOD(YEAR('Rent Roll'!$C36),'Rent Roll'!$O36),MONTH(BD$3)=MONTH('Rent Roll'!$C36)),1,0),0)</f>
        <v>0</v>
      </c>
      <c r="BE194" s="567">
        <f>IFERROR(IF(AND(NOT(YEAR(BE$3)&lt;=YEAR('Rent Roll'!$C36)+'Rent Roll'!$P36-1),MOD(YEAR(BE$3),'Rent Roll'!$O36)=MOD(YEAR('Rent Roll'!$C36),'Rent Roll'!$O36),MONTH(BE$3)=MONTH('Rent Roll'!$C36)),1,0),0)</f>
        <v>0</v>
      </c>
      <c r="BF194" s="567">
        <f>IFERROR(IF(AND(NOT(YEAR(BF$3)&lt;=YEAR('Rent Roll'!$C36)+'Rent Roll'!$P36-1),MOD(YEAR(BF$3),'Rent Roll'!$O36)=MOD(YEAR('Rent Roll'!$C36),'Rent Roll'!$O36),MONTH(BF$3)=MONTH('Rent Roll'!$C36)),1,0),0)</f>
        <v>0</v>
      </c>
      <c r="BG194" s="567">
        <f>IFERROR(IF(AND(NOT(YEAR(BG$3)&lt;=YEAR('Rent Roll'!$C36)+'Rent Roll'!$P36-1),MOD(YEAR(BG$3),'Rent Roll'!$O36)=MOD(YEAR('Rent Roll'!$C36),'Rent Roll'!$O36),MONTH(BG$3)=MONTH('Rent Roll'!$C36)),1,0),0)</f>
        <v>0</v>
      </c>
      <c r="BH194" s="567">
        <f>IFERROR(IF(AND(NOT(YEAR(BH$3)&lt;=YEAR('Rent Roll'!$C36)+'Rent Roll'!$P36-1),MOD(YEAR(BH$3),'Rent Roll'!$O36)=MOD(YEAR('Rent Roll'!$C36),'Rent Roll'!$O36),MONTH(BH$3)=MONTH('Rent Roll'!$C36)),1,0),0)</f>
        <v>0</v>
      </c>
      <c r="BI194" s="567">
        <f>IFERROR(IF(AND(NOT(YEAR(BI$3)&lt;=YEAR('Rent Roll'!$C36)+'Rent Roll'!$P36-1),MOD(YEAR(BI$3),'Rent Roll'!$O36)=MOD(YEAR('Rent Roll'!$C36),'Rent Roll'!$O36),MONTH(BI$3)=MONTH('Rent Roll'!$C36)),1,0),0)</f>
        <v>0</v>
      </c>
      <c r="BJ194" s="567">
        <f>IFERROR(IF(AND(NOT(YEAR(BJ$3)&lt;=YEAR('Rent Roll'!$C36)+'Rent Roll'!$P36-1),MOD(YEAR(BJ$3),'Rent Roll'!$O36)=MOD(YEAR('Rent Roll'!$C36),'Rent Roll'!$O36),MONTH(BJ$3)=MONTH('Rent Roll'!$C36)),1,0),0)</f>
        <v>0</v>
      </c>
      <c r="BK194" s="567">
        <f>IFERROR(IF(AND(NOT(YEAR(BK$3)&lt;=YEAR('Rent Roll'!$C36)+'Rent Roll'!$P36-1),MOD(YEAR(BK$3),'Rent Roll'!$O36)=MOD(YEAR('Rent Roll'!$C36),'Rent Roll'!$O36),MONTH(BK$3)=MONTH('Rent Roll'!$C36)),1,0),0)</f>
        <v>0</v>
      </c>
      <c r="BL194" s="567">
        <f>IFERROR(IF(AND(NOT(YEAR(BL$3)&lt;=YEAR('Rent Roll'!$C36)+'Rent Roll'!$P36-1),MOD(YEAR(BL$3),'Rent Roll'!$O36)=MOD(YEAR('Rent Roll'!$C36),'Rent Roll'!$O36),MONTH(BL$3)=MONTH('Rent Roll'!$C36)),1,0),0)</f>
        <v>0</v>
      </c>
      <c r="BM194" s="567">
        <f>IFERROR(IF(AND(NOT(YEAR(BM$3)&lt;=YEAR('Rent Roll'!$C36)+'Rent Roll'!$P36-1),MOD(YEAR(BM$3),'Rent Roll'!$O36)=MOD(YEAR('Rent Roll'!$C36),'Rent Roll'!$O36),MONTH(BM$3)=MONTH('Rent Roll'!$C36)),1,0),0)</f>
        <v>0</v>
      </c>
      <c r="BN194" s="767">
        <f>IFERROR(IF(AND(NOT(YEAR(BN$3)&lt;=YEAR('Rent Roll'!$C36)+'Rent Roll'!$P36-1),MOD(YEAR(BN$3),'Rent Roll'!$O36)=MOD(YEAR('Rent Roll'!$C36),'Rent Roll'!$O36),MONTH(BN$3)=MONTH('Rent Roll'!$C36)),1,0),0)</f>
        <v>0</v>
      </c>
      <c r="BO194" s="768">
        <f>IFERROR(IF(AND(NOT(YEAR(BO$3)&lt;=YEAR('Rent Roll'!$C36)+'Rent Roll'!$P36-1),MOD(YEAR(BO$3),'Rent Roll'!$O36)=MOD(YEAR('Rent Roll'!$C36),'Rent Roll'!$O36),MONTH(BO$3)=MONTH('Rent Roll'!$C36)),1,0),0)</f>
        <v>0</v>
      </c>
      <c r="BP194" s="567">
        <f>IFERROR(IF(AND(NOT(YEAR(BP$3)&lt;=YEAR('Rent Roll'!$C36)+'Rent Roll'!$P36-1),MOD(YEAR(BP$3),'Rent Roll'!$O36)=MOD(YEAR('Rent Roll'!$C36),'Rent Roll'!$O36),MONTH(BP$3)=MONTH('Rent Roll'!$C36)),1,0),0)</f>
        <v>0</v>
      </c>
      <c r="BQ194" s="567">
        <f>IFERROR(IF(AND(NOT(YEAR(BQ$3)&lt;=YEAR('Rent Roll'!$C36)+'Rent Roll'!$P36-1),MOD(YEAR(BQ$3),'Rent Roll'!$O36)=MOD(YEAR('Rent Roll'!$C36),'Rent Roll'!$O36),MONTH(BQ$3)=MONTH('Rent Roll'!$C36)),1,0),0)</f>
        <v>0</v>
      </c>
      <c r="BR194" s="567">
        <f>IFERROR(IF(AND(NOT(YEAR(BR$3)&lt;=YEAR('Rent Roll'!$C36)+'Rent Roll'!$P36-1),MOD(YEAR(BR$3),'Rent Roll'!$O36)=MOD(YEAR('Rent Roll'!$C36),'Rent Roll'!$O36),MONTH(BR$3)=MONTH('Rent Roll'!$C36)),1,0),0)</f>
        <v>0</v>
      </c>
      <c r="BS194" s="567">
        <f>IFERROR(IF(AND(NOT(YEAR(BS$3)&lt;=YEAR('Rent Roll'!$C36)+'Rent Roll'!$P36-1),MOD(YEAR(BS$3),'Rent Roll'!$O36)=MOD(YEAR('Rent Roll'!$C36),'Rent Roll'!$O36),MONTH(BS$3)=MONTH('Rent Roll'!$C36)),1,0),0)</f>
        <v>0</v>
      </c>
      <c r="BT194" s="567">
        <f>IFERROR(IF(AND(NOT(YEAR(BT$3)&lt;=YEAR('Rent Roll'!$C36)+'Rent Roll'!$P36-1),MOD(YEAR(BT$3),'Rent Roll'!$O36)=MOD(YEAR('Rent Roll'!$C36),'Rent Roll'!$O36),MONTH(BT$3)=MONTH('Rent Roll'!$C36)),1,0),0)</f>
        <v>0</v>
      </c>
      <c r="BU194" s="567">
        <f>IFERROR(IF(AND(NOT(YEAR(BU$3)&lt;=YEAR('Rent Roll'!$C36)+'Rent Roll'!$P36-1),MOD(YEAR(BU$3),'Rent Roll'!$O36)=MOD(YEAR('Rent Roll'!$C36),'Rent Roll'!$O36),MONTH(BU$3)=MONTH('Rent Roll'!$C36)),1,0),0)</f>
        <v>0</v>
      </c>
      <c r="BV194" s="567">
        <f>IFERROR(IF(AND(NOT(YEAR(BV$3)&lt;=YEAR('Rent Roll'!$C36)+'Rent Roll'!$P36-1),MOD(YEAR(BV$3),'Rent Roll'!$O36)=MOD(YEAR('Rent Roll'!$C36),'Rent Roll'!$O36),MONTH(BV$3)=MONTH('Rent Roll'!$C36)),1,0),0)</f>
        <v>0</v>
      </c>
      <c r="BW194" s="567">
        <f>IFERROR(IF(AND(NOT(YEAR(BW$3)&lt;=YEAR('Rent Roll'!$C36)+'Rent Roll'!$P36-1),MOD(YEAR(BW$3),'Rent Roll'!$O36)=MOD(YEAR('Rent Roll'!$C36),'Rent Roll'!$O36),MONTH(BW$3)=MONTH('Rent Roll'!$C36)),1,0),0)</f>
        <v>0</v>
      </c>
      <c r="BX194" s="567">
        <f>IFERROR(IF(AND(NOT(YEAR(BX$3)&lt;=YEAR('Rent Roll'!$C36)+'Rent Roll'!$P36-1),MOD(YEAR(BX$3),'Rent Roll'!$O36)=MOD(YEAR('Rent Roll'!$C36),'Rent Roll'!$O36),MONTH(BX$3)=MONTH('Rent Roll'!$C36)),1,0),0)</f>
        <v>0</v>
      </c>
      <c r="BY194" s="567">
        <f>IFERROR(IF(AND(NOT(YEAR(BY$3)&lt;=YEAR('Rent Roll'!$C36)+'Rent Roll'!$P36-1),MOD(YEAR(BY$3),'Rent Roll'!$O36)=MOD(YEAR('Rent Roll'!$C36),'Rent Roll'!$O36),MONTH(BY$3)=MONTH('Rent Roll'!$C36)),1,0),0)</f>
        <v>0</v>
      </c>
      <c r="BZ194" s="767">
        <f>IFERROR(IF(AND(NOT(YEAR(BZ$3)&lt;=YEAR('Rent Roll'!$C36)+'Rent Roll'!$P36-1),MOD(YEAR(BZ$3),'Rent Roll'!$O36)=MOD(YEAR('Rent Roll'!$C36),'Rent Roll'!$O36),MONTH(BZ$3)=MONTH('Rent Roll'!$C36)),1,0),0)</f>
        <v>0</v>
      </c>
      <c r="CA194" s="768">
        <f>IFERROR(IF(AND(NOT(YEAR(CA$3)&lt;=YEAR('Rent Roll'!$C36)+'Rent Roll'!$P36-1),MOD(YEAR(CA$3),'Rent Roll'!$O36)=MOD(YEAR('Rent Roll'!$C36),'Rent Roll'!$O36),MONTH(CA$3)=MONTH('Rent Roll'!$C36)),1,0),0)</f>
        <v>0</v>
      </c>
      <c r="CB194" s="567">
        <f>IFERROR(IF(AND(NOT(YEAR(CB$3)&lt;=YEAR('Rent Roll'!$C36)+'Rent Roll'!$P36-1),MOD(YEAR(CB$3),'Rent Roll'!$O36)=MOD(YEAR('Rent Roll'!$C36),'Rent Roll'!$O36),MONTH(CB$3)=MONTH('Rent Roll'!$C36)),1,0),0)</f>
        <v>0</v>
      </c>
      <c r="CC194" s="567">
        <f>IFERROR(IF(AND(NOT(YEAR(CC$3)&lt;=YEAR('Rent Roll'!$C36)+'Rent Roll'!$P36-1),MOD(YEAR(CC$3),'Rent Roll'!$O36)=MOD(YEAR('Rent Roll'!$C36),'Rent Roll'!$O36),MONTH(CC$3)=MONTH('Rent Roll'!$C36)),1,0),0)</f>
        <v>0</v>
      </c>
      <c r="CD194" s="567">
        <f>IFERROR(IF(AND(NOT(YEAR(CD$3)&lt;=YEAR('Rent Roll'!$C36)+'Rent Roll'!$P36-1),MOD(YEAR(CD$3),'Rent Roll'!$O36)=MOD(YEAR('Rent Roll'!$C36),'Rent Roll'!$O36),MONTH(CD$3)=MONTH('Rent Roll'!$C36)),1,0),0)</f>
        <v>0</v>
      </c>
      <c r="CE194" s="567">
        <f>IFERROR(IF(AND(NOT(YEAR(CE$3)&lt;=YEAR('Rent Roll'!$C36)+'Rent Roll'!$P36-1),MOD(YEAR(CE$3),'Rent Roll'!$O36)=MOD(YEAR('Rent Roll'!$C36),'Rent Roll'!$O36),MONTH(CE$3)=MONTH('Rent Roll'!$C36)),1,0),0)</f>
        <v>0</v>
      </c>
      <c r="CF194" s="567">
        <f>IFERROR(IF(AND(NOT(YEAR(CF$3)&lt;=YEAR('Rent Roll'!$C36)+'Rent Roll'!$P36-1),MOD(YEAR(CF$3),'Rent Roll'!$O36)=MOD(YEAR('Rent Roll'!$C36),'Rent Roll'!$O36),MONTH(CF$3)=MONTH('Rent Roll'!$C36)),1,0),0)</f>
        <v>0</v>
      </c>
      <c r="CG194" s="567">
        <f>IFERROR(IF(AND(NOT(YEAR(CG$3)&lt;=YEAR('Rent Roll'!$C36)+'Rent Roll'!$P36-1),MOD(YEAR(CG$3),'Rent Roll'!$O36)=MOD(YEAR('Rent Roll'!$C36),'Rent Roll'!$O36),MONTH(CG$3)=MONTH('Rent Roll'!$C36)),1,0),0)</f>
        <v>0</v>
      </c>
      <c r="CH194" s="567">
        <f>IFERROR(IF(AND(NOT(YEAR(CH$3)&lt;=YEAR('Rent Roll'!$C36)+'Rent Roll'!$P36-1),MOD(YEAR(CH$3),'Rent Roll'!$O36)=MOD(YEAR('Rent Roll'!$C36),'Rent Roll'!$O36),MONTH(CH$3)=MONTH('Rent Roll'!$C36)),1,0),0)</f>
        <v>0</v>
      </c>
      <c r="CI194" s="567">
        <f>IFERROR(IF(AND(NOT(YEAR(CI$3)&lt;=YEAR('Rent Roll'!$C36)+'Rent Roll'!$P36-1),MOD(YEAR(CI$3),'Rent Roll'!$O36)=MOD(YEAR('Rent Roll'!$C36),'Rent Roll'!$O36),MONTH(CI$3)=MONTH('Rent Roll'!$C36)),1,0),0)</f>
        <v>0</v>
      </c>
      <c r="CJ194" s="567">
        <f>IFERROR(IF(AND(NOT(YEAR(CJ$3)&lt;=YEAR('Rent Roll'!$C36)+'Rent Roll'!$P36-1),MOD(YEAR(CJ$3),'Rent Roll'!$O36)=MOD(YEAR('Rent Roll'!$C36),'Rent Roll'!$O36),MONTH(CJ$3)=MONTH('Rent Roll'!$C36)),1,0),0)</f>
        <v>0</v>
      </c>
      <c r="CK194" s="567">
        <f>IFERROR(IF(AND(NOT(YEAR(CK$3)&lt;=YEAR('Rent Roll'!$C36)+'Rent Roll'!$P36-1),MOD(YEAR(CK$3),'Rent Roll'!$O36)=MOD(YEAR('Rent Roll'!$C36),'Rent Roll'!$O36),MONTH(CK$3)=MONTH('Rent Roll'!$C36)),1,0),0)</f>
        <v>0</v>
      </c>
      <c r="CL194" s="767">
        <f>IFERROR(IF(AND(NOT(YEAR(CL$3)&lt;=YEAR('Rent Roll'!$C36)+'Rent Roll'!$P36-1),MOD(YEAR(CL$3),'Rent Roll'!$O36)=MOD(YEAR('Rent Roll'!$C36),'Rent Roll'!$O36),MONTH(CL$3)=MONTH('Rent Roll'!$C36)),1,0),0)</f>
        <v>0</v>
      </c>
      <c r="CM194" s="768">
        <f>IFERROR(IF(AND(NOT(YEAR(CM$3)&lt;=YEAR('Rent Roll'!$C36)+'Rent Roll'!$P36-1),MOD(YEAR(CM$3),'Rent Roll'!$O36)=MOD(YEAR('Rent Roll'!$C36),'Rent Roll'!$O36),MONTH(CM$3)=MONTH('Rent Roll'!$C36)),1,0),0)</f>
        <v>0</v>
      </c>
      <c r="CN194" s="567">
        <f>IFERROR(IF(AND(NOT(YEAR(CN$3)&lt;=YEAR('Rent Roll'!$C36)+'Rent Roll'!$P36-1),MOD(YEAR(CN$3),'Rent Roll'!$O36)=MOD(YEAR('Rent Roll'!$C36),'Rent Roll'!$O36),MONTH(CN$3)=MONTH('Rent Roll'!$C36)),1,0),0)</f>
        <v>0</v>
      </c>
      <c r="CO194" s="567">
        <f>IFERROR(IF(AND(NOT(YEAR(CO$3)&lt;=YEAR('Rent Roll'!$C36)+'Rent Roll'!$P36-1),MOD(YEAR(CO$3),'Rent Roll'!$O36)=MOD(YEAR('Rent Roll'!$C36),'Rent Roll'!$O36),MONTH(CO$3)=MONTH('Rent Roll'!$C36)),1,0),0)</f>
        <v>0</v>
      </c>
      <c r="CP194" s="567">
        <f>IFERROR(IF(AND(NOT(YEAR(CP$3)&lt;=YEAR('Rent Roll'!$C36)+'Rent Roll'!$P36-1),MOD(YEAR(CP$3),'Rent Roll'!$O36)=MOD(YEAR('Rent Roll'!$C36),'Rent Roll'!$O36),MONTH(CP$3)=MONTH('Rent Roll'!$C36)),1,0),0)</f>
        <v>0</v>
      </c>
      <c r="CQ194" s="567">
        <f>IFERROR(IF(AND(NOT(YEAR(CQ$3)&lt;=YEAR('Rent Roll'!$C36)+'Rent Roll'!$P36-1),MOD(YEAR(CQ$3),'Rent Roll'!$O36)=MOD(YEAR('Rent Roll'!$C36),'Rent Roll'!$O36),MONTH(CQ$3)=MONTH('Rent Roll'!$C36)),1,0),0)</f>
        <v>0</v>
      </c>
      <c r="CR194" s="567">
        <f>IFERROR(IF(AND(NOT(YEAR(CR$3)&lt;=YEAR('Rent Roll'!$C36)+'Rent Roll'!$P36-1),MOD(YEAR(CR$3),'Rent Roll'!$O36)=MOD(YEAR('Rent Roll'!$C36),'Rent Roll'!$O36),MONTH(CR$3)=MONTH('Rent Roll'!$C36)),1,0),0)</f>
        <v>0</v>
      </c>
      <c r="CS194" s="567">
        <f>IFERROR(IF(AND(NOT(YEAR(CS$3)&lt;=YEAR('Rent Roll'!$C36)+'Rent Roll'!$P36-1),MOD(YEAR(CS$3),'Rent Roll'!$O36)=MOD(YEAR('Rent Roll'!$C36),'Rent Roll'!$O36),MONTH(CS$3)=MONTH('Rent Roll'!$C36)),1,0),0)</f>
        <v>0</v>
      </c>
      <c r="CT194" s="567">
        <f>IFERROR(IF(AND(NOT(YEAR(CT$3)&lt;=YEAR('Rent Roll'!$C36)+'Rent Roll'!$P36-1),MOD(YEAR(CT$3),'Rent Roll'!$O36)=MOD(YEAR('Rent Roll'!$C36),'Rent Roll'!$O36),MONTH(CT$3)=MONTH('Rent Roll'!$C36)),1,0),0)</f>
        <v>0</v>
      </c>
      <c r="CU194" s="567">
        <f>IFERROR(IF(AND(NOT(YEAR(CU$3)&lt;=YEAR('Rent Roll'!$C36)+'Rent Roll'!$P36-1),MOD(YEAR(CU$3),'Rent Roll'!$O36)=MOD(YEAR('Rent Roll'!$C36),'Rent Roll'!$O36),MONTH(CU$3)=MONTH('Rent Roll'!$C36)),1,0),0)</f>
        <v>0</v>
      </c>
      <c r="CV194" s="567">
        <f>IFERROR(IF(AND(NOT(YEAR(CV$3)&lt;=YEAR('Rent Roll'!$C36)+'Rent Roll'!$P36-1),MOD(YEAR(CV$3),'Rent Roll'!$O36)=MOD(YEAR('Rent Roll'!$C36),'Rent Roll'!$O36),MONTH(CV$3)=MONTH('Rent Roll'!$C36)),1,0),0)</f>
        <v>0</v>
      </c>
      <c r="CW194" s="567">
        <f>IFERROR(IF(AND(NOT(YEAR(CW$3)&lt;=YEAR('Rent Roll'!$C36)+'Rent Roll'!$P36-1),MOD(YEAR(CW$3),'Rent Roll'!$O36)=MOD(YEAR('Rent Roll'!$C36),'Rent Roll'!$O36),MONTH(CW$3)=MONTH('Rent Roll'!$C36)),1,0),0)</f>
        <v>0</v>
      </c>
      <c r="CX194" s="767">
        <f>IFERROR(IF(AND(NOT(YEAR(CX$3)&lt;=YEAR('Rent Roll'!$C36)+'Rent Roll'!$P36-1),MOD(YEAR(CX$3),'Rent Roll'!$O36)=MOD(YEAR('Rent Roll'!$C36),'Rent Roll'!$O36),MONTH(CX$3)=MONTH('Rent Roll'!$C36)),1,0),0)</f>
        <v>0</v>
      </c>
      <c r="CY194" s="768">
        <f>IFERROR(IF(AND(NOT(YEAR(CY$3)&lt;=YEAR('Rent Roll'!$C36)+'Rent Roll'!$P36-1),MOD(YEAR(CY$3),'Rent Roll'!$O36)=MOD(YEAR('Rent Roll'!$C36),'Rent Roll'!$O36),MONTH(CY$3)=MONTH('Rent Roll'!$C36)),1,0),0)</f>
        <v>0</v>
      </c>
      <c r="CZ194" s="567">
        <f>IFERROR(IF(AND(NOT(YEAR(CZ$3)&lt;=YEAR('Rent Roll'!$C36)+'Rent Roll'!$P36-1),MOD(YEAR(CZ$3),'Rent Roll'!$O36)=MOD(YEAR('Rent Roll'!$C36),'Rent Roll'!$O36),MONTH(CZ$3)=MONTH('Rent Roll'!$C36)),1,0),0)</f>
        <v>0</v>
      </c>
      <c r="DA194" s="567">
        <f>IFERROR(IF(AND(NOT(YEAR(DA$3)&lt;=YEAR('Rent Roll'!$C36)+'Rent Roll'!$P36-1),MOD(YEAR(DA$3),'Rent Roll'!$O36)=MOD(YEAR('Rent Roll'!$C36),'Rent Roll'!$O36),MONTH(DA$3)=MONTH('Rent Roll'!$C36)),1,0),0)</f>
        <v>0</v>
      </c>
      <c r="DB194" s="567">
        <f>IFERROR(IF(AND(NOT(YEAR(DB$3)&lt;=YEAR('Rent Roll'!$C36)+'Rent Roll'!$P36-1),MOD(YEAR(DB$3),'Rent Roll'!$O36)=MOD(YEAR('Rent Roll'!$C36),'Rent Roll'!$O36),MONTH(DB$3)=MONTH('Rent Roll'!$C36)),1,0),0)</f>
        <v>0</v>
      </c>
      <c r="DC194" s="567">
        <f>IFERROR(IF(AND(NOT(YEAR(DC$3)&lt;=YEAR('Rent Roll'!$C36)+'Rent Roll'!$P36-1),MOD(YEAR(DC$3),'Rent Roll'!$O36)=MOD(YEAR('Rent Roll'!$C36),'Rent Roll'!$O36),MONTH(DC$3)=MONTH('Rent Roll'!$C36)),1,0),0)</f>
        <v>0</v>
      </c>
      <c r="DD194" s="567">
        <f>IFERROR(IF(AND(NOT(YEAR(DD$3)&lt;=YEAR('Rent Roll'!$C36)+'Rent Roll'!$P36-1),MOD(YEAR(DD$3),'Rent Roll'!$O36)=MOD(YEAR('Rent Roll'!$C36),'Rent Roll'!$O36),MONTH(DD$3)=MONTH('Rent Roll'!$C36)),1,0),0)</f>
        <v>0</v>
      </c>
      <c r="DE194" s="567">
        <f>IFERROR(IF(AND(NOT(YEAR(DE$3)&lt;=YEAR('Rent Roll'!$C36)+'Rent Roll'!$P36-1),MOD(YEAR(DE$3),'Rent Roll'!$O36)=MOD(YEAR('Rent Roll'!$C36),'Rent Roll'!$O36),MONTH(DE$3)=MONTH('Rent Roll'!$C36)),1,0),0)</f>
        <v>0</v>
      </c>
      <c r="DF194" s="567">
        <f>IFERROR(IF(AND(NOT(YEAR(DF$3)&lt;=YEAR('Rent Roll'!$C36)+'Rent Roll'!$P36-1),MOD(YEAR(DF$3),'Rent Roll'!$O36)=MOD(YEAR('Rent Roll'!$C36),'Rent Roll'!$O36),MONTH(DF$3)=MONTH('Rent Roll'!$C36)),1,0),0)</f>
        <v>0</v>
      </c>
      <c r="DG194" s="567">
        <f>IFERROR(IF(AND(NOT(YEAR(DG$3)&lt;=YEAR('Rent Roll'!$C36)+'Rent Roll'!$P36-1),MOD(YEAR(DG$3),'Rent Roll'!$O36)=MOD(YEAR('Rent Roll'!$C36),'Rent Roll'!$O36),MONTH(DG$3)=MONTH('Rent Roll'!$C36)),1,0),0)</f>
        <v>0</v>
      </c>
      <c r="DH194" s="567">
        <f>IFERROR(IF(AND(NOT(YEAR(DH$3)&lt;=YEAR('Rent Roll'!$C36)+'Rent Roll'!$P36-1),MOD(YEAR(DH$3),'Rent Roll'!$O36)=MOD(YEAR('Rent Roll'!$C36),'Rent Roll'!$O36),MONTH(DH$3)=MONTH('Rent Roll'!$C36)),1,0),0)</f>
        <v>0</v>
      </c>
      <c r="DI194" s="567">
        <f>IFERROR(IF(AND(NOT(YEAR(DI$3)&lt;=YEAR('Rent Roll'!$C36)+'Rent Roll'!$P36-1),MOD(YEAR(DI$3),'Rent Roll'!$O36)=MOD(YEAR('Rent Roll'!$C36),'Rent Roll'!$O36),MONTH(DI$3)=MONTH('Rent Roll'!$C36)),1,0),0)</f>
        <v>0</v>
      </c>
      <c r="DJ194" s="767">
        <f>IFERROR(IF(AND(NOT(YEAR(DJ$3)&lt;=YEAR('Rent Roll'!$C36)+'Rent Roll'!$P36-1),MOD(YEAR(DJ$3),'Rent Roll'!$O36)=MOD(YEAR('Rent Roll'!$C36),'Rent Roll'!$O36),MONTH(DJ$3)=MONTH('Rent Roll'!$C36)),1,0),0)</f>
        <v>0</v>
      </c>
      <c r="DK194" s="768">
        <f>IFERROR(IF(AND(NOT(YEAR(DK$3)&lt;=YEAR('Rent Roll'!$C36)+'Rent Roll'!$P36-1),MOD(YEAR(DK$3),'Rent Roll'!$O36)=MOD(YEAR('Rent Roll'!$C36),'Rent Roll'!$O36),MONTH(DK$3)=MONTH('Rent Roll'!$C36)),1,0),0)</f>
        <v>0</v>
      </c>
      <c r="DL194" s="567">
        <f>IFERROR(IF(AND(NOT(YEAR(DL$3)&lt;=YEAR('Rent Roll'!$C36)+'Rent Roll'!$P36-1),MOD(YEAR(DL$3),'Rent Roll'!$O36)=MOD(YEAR('Rent Roll'!$C36),'Rent Roll'!$O36),MONTH(DL$3)=MONTH('Rent Roll'!$C36)),1,0),0)</f>
        <v>0</v>
      </c>
      <c r="DM194" s="567">
        <f>IFERROR(IF(AND(NOT(YEAR(DM$3)&lt;=YEAR('Rent Roll'!$C36)+'Rent Roll'!$P36-1),MOD(YEAR(DM$3),'Rent Roll'!$O36)=MOD(YEAR('Rent Roll'!$C36),'Rent Roll'!$O36),MONTH(DM$3)=MONTH('Rent Roll'!$C36)),1,0),0)</f>
        <v>0</v>
      </c>
      <c r="DN194" s="567">
        <f>IFERROR(IF(AND(NOT(YEAR(DN$3)&lt;=YEAR('Rent Roll'!$C36)+'Rent Roll'!$P36-1),MOD(YEAR(DN$3),'Rent Roll'!$O36)=MOD(YEAR('Rent Roll'!$C36),'Rent Roll'!$O36),MONTH(DN$3)=MONTH('Rent Roll'!$C36)),1,0),0)</f>
        <v>0</v>
      </c>
      <c r="DO194" s="567">
        <f>IFERROR(IF(AND(NOT(YEAR(DO$3)&lt;=YEAR('Rent Roll'!$C36)+'Rent Roll'!$P36-1),MOD(YEAR(DO$3),'Rent Roll'!$O36)=MOD(YEAR('Rent Roll'!$C36),'Rent Roll'!$O36),MONTH(DO$3)=MONTH('Rent Roll'!$C36)),1,0),0)</f>
        <v>0</v>
      </c>
      <c r="DP194" s="567">
        <f>IFERROR(IF(AND(NOT(YEAR(DP$3)&lt;=YEAR('Rent Roll'!$C36)+'Rent Roll'!$P36-1),MOD(YEAR(DP$3),'Rent Roll'!$O36)=MOD(YEAR('Rent Roll'!$C36),'Rent Roll'!$O36),MONTH(DP$3)=MONTH('Rent Roll'!$C36)),1,0),0)</f>
        <v>0</v>
      </c>
      <c r="DQ194" s="567">
        <f>IFERROR(IF(AND(NOT(YEAR(DQ$3)&lt;=YEAR('Rent Roll'!$C36)+'Rent Roll'!$P36-1),MOD(YEAR(DQ$3),'Rent Roll'!$O36)=MOD(YEAR('Rent Roll'!$C36),'Rent Roll'!$O36),MONTH(DQ$3)=MONTH('Rent Roll'!$C36)),1,0),0)</f>
        <v>0</v>
      </c>
      <c r="DR194" s="567">
        <f>IFERROR(IF(AND(NOT(YEAR(DR$3)&lt;=YEAR('Rent Roll'!$C36)+'Rent Roll'!$P36-1),MOD(YEAR(DR$3),'Rent Roll'!$O36)=MOD(YEAR('Rent Roll'!$C36),'Rent Roll'!$O36),MONTH(DR$3)=MONTH('Rent Roll'!$C36)),1,0),0)</f>
        <v>0</v>
      </c>
      <c r="DS194" s="567">
        <f>IFERROR(IF(AND(NOT(YEAR(DS$3)&lt;=YEAR('Rent Roll'!$C36)+'Rent Roll'!$P36-1),MOD(YEAR(DS$3),'Rent Roll'!$O36)=MOD(YEAR('Rent Roll'!$C36),'Rent Roll'!$O36),MONTH(DS$3)=MONTH('Rent Roll'!$C36)),1,0),0)</f>
        <v>0</v>
      </c>
      <c r="DT194" s="567">
        <f>IFERROR(IF(AND(NOT(YEAR(DT$3)&lt;=YEAR('Rent Roll'!$C36)+'Rent Roll'!$P36-1),MOD(YEAR(DT$3),'Rent Roll'!$O36)=MOD(YEAR('Rent Roll'!$C36),'Rent Roll'!$O36),MONTH(DT$3)=MONTH('Rent Roll'!$C36)),1,0),0)</f>
        <v>0</v>
      </c>
      <c r="DU194" s="567">
        <f>IFERROR(IF(AND(NOT(YEAR(DU$3)&lt;=YEAR('Rent Roll'!$C36)+'Rent Roll'!$P36-1),MOD(YEAR(DU$3),'Rent Roll'!$O36)=MOD(YEAR('Rent Roll'!$C36),'Rent Roll'!$O36),MONTH(DU$3)=MONTH('Rent Roll'!$C36)),1,0),0)</f>
        <v>0</v>
      </c>
      <c r="DV194" s="567">
        <f>IFERROR(IF(AND(NOT(YEAR(DV$3)&lt;=YEAR('Rent Roll'!$C36)+'Rent Roll'!$P36-1),MOD(YEAR(DV$3),'Rent Roll'!$O36)=MOD(YEAR('Rent Roll'!$C36),'Rent Roll'!$O36),MONTH(DV$3)=MONTH('Rent Roll'!$C36)),1,0),0)</f>
        <v>0</v>
      </c>
    </row>
    <row r="195" spans="1:126" s="568" customFormat="1" ht="12" customHeight="1" outlineLevel="1" x14ac:dyDescent="0.4">
      <c r="A195" s="732"/>
      <c r="B195" s="564">
        <f>'Rent Roll'!$B37</f>
        <v>0</v>
      </c>
      <c r="C195" s="566"/>
      <c r="D195" s="566"/>
      <c r="E195" s="566"/>
      <c r="F195" s="778">
        <f>IFERROR(IF(AND(NOT(YEAR(F$3)&lt;=YEAR('Rent Roll'!$C37)+'Rent Roll'!$P37-1),MOD(YEAR(F$3),'Rent Roll'!$O37)=MOD(YEAR('Rent Roll'!$C37),'Rent Roll'!$O37),MONTH(F$3)=MONTH('Rent Roll'!$C37)),1,0),0)</f>
        <v>0</v>
      </c>
      <c r="G195" s="768">
        <f>IFERROR(IF(AND(NOT(YEAR(G$3)&lt;=YEAR('Rent Roll'!$C37)+'Rent Roll'!$P37-1),MOD(YEAR(G$3),'Rent Roll'!$O37)=MOD(YEAR('Rent Roll'!$C37),'Rent Roll'!$O37),MONTH(G$3)=MONTH('Rent Roll'!$C37)),1,0),0)</f>
        <v>0</v>
      </c>
      <c r="H195" s="567">
        <f>IFERROR(IF(AND(NOT(YEAR(H$3)&lt;=YEAR('Rent Roll'!$C37)+'Rent Roll'!$P37-1),MOD(YEAR(H$3),'Rent Roll'!$O37)=MOD(YEAR('Rent Roll'!$C37),'Rent Roll'!$O37),MONTH(H$3)=MONTH('Rent Roll'!$C37)),1,0),0)</f>
        <v>0</v>
      </c>
      <c r="I195" s="567">
        <f>IFERROR(IF(AND(NOT(YEAR(I$3)&lt;=YEAR('Rent Roll'!$C37)+'Rent Roll'!$P37-1),MOD(YEAR(I$3),'Rent Roll'!$O37)=MOD(YEAR('Rent Roll'!$C37),'Rent Roll'!$O37),MONTH(I$3)=MONTH('Rent Roll'!$C37)),1,0),0)</f>
        <v>0</v>
      </c>
      <c r="J195" s="567">
        <f>IFERROR(IF(AND(NOT(YEAR(J$3)&lt;=YEAR('Rent Roll'!$C37)+'Rent Roll'!$P37-1),MOD(YEAR(J$3),'Rent Roll'!$O37)=MOD(YEAR('Rent Roll'!$C37),'Rent Roll'!$O37),MONTH(J$3)=MONTH('Rent Roll'!$C37)),1,0),0)</f>
        <v>0</v>
      </c>
      <c r="K195" s="567">
        <f>IFERROR(IF(AND(NOT(YEAR(K$3)&lt;=YEAR('Rent Roll'!$C37)+'Rent Roll'!$P37-1),MOD(YEAR(K$3),'Rent Roll'!$O37)=MOD(YEAR('Rent Roll'!$C37),'Rent Roll'!$O37),MONTH(K$3)=MONTH('Rent Roll'!$C37)),1,0),0)</f>
        <v>0</v>
      </c>
      <c r="L195" s="567">
        <f>IFERROR(IF(AND(NOT(YEAR(L$3)&lt;=YEAR('Rent Roll'!$C37)+'Rent Roll'!$P37-1),MOD(YEAR(L$3),'Rent Roll'!$O37)=MOD(YEAR('Rent Roll'!$C37),'Rent Roll'!$O37),MONTH(L$3)=MONTH('Rent Roll'!$C37)),1,0),0)</f>
        <v>0</v>
      </c>
      <c r="M195" s="567">
        <f>IFERROR(IF(AND(NOT(YEAR(M$3)&lt;=YEAR('Rent Roll'!$C37)+'Rent Roll'!$P37-1),MOD(YEAR(M$3),'Rent Roll'!$O37)=MOD(YEAR('Rent Roll'!$C37),'Rent Roll'!$O37),MONTH(M$3)=MONTH('Rent Roll'!$C37)),1,0),0)</f>
        <v>0</v>
      </c>
      <c r="N195" s="567">
        <f>IFERROR(IF(AND(NOT(YEAR(N$3)&lt;=YEAR('Rent Roll'!$C37)+'Rent Roll'!$P37-1),MOD(YEAR(N$3),'Rent Roll'!$O37)=MOD(YEAR('Rent Roll'!$C37),'Rent Roll'!$O37),MONTH(N$3)=MONTH('Rent Roll'!$C37)),1,0),0)</f>
        <v>0</v>
      </c>
      <c r="O195" s="567">
        <f>IFERROR(IF(AND(NOT(YEAR(O$3)&lt;=YEAR('Rent Roll'!$C37)+'Rent Roll'!$P37-1),MOD(YEAR(O$3),'Rent Roll'!$O37)=MOD(YEAR('Rent Roll'!$C37),'Rent Roll'!$O37),MONTH(O$3)=MONTH('Rent Roll'!$C37)),1,0),0)</f>
        <v>0</v>
      </c>
      <c r="P195" s="567">
        <f>IFERROR(IF(AND(NOT(YEAR(P$3)&lt;=YEAR('Rent Roll'!$C37)+'Rent Roll'!$P37-1),MOD(YEAR(P$3),'Rent Roll'!$O37)=MOD(YEAR('Rent Roll'!$C37),'Rent Roll'!$O37),MONTH(P$3)=MONTH('Rent Roll'!$C37)),1,0),0)</f>
        <v>0</v>
      </c>
      <c r="Q195" s="567">
        <f>IFERROR(IF(AND(NOT(YEAR(Q$3)&lt;=YEAR('Rent Roll'!$C37)+'Rent Roll'!$P37-1),MOD(YEAR(Q$3),'Rent Roll'!$O37)=MOD(YEAR('Rent Roll'!$C37),'Rent Roll'!$O37),MONTH(Q$3)=MONTH('Rent Roll'!$C37)),1,0),0)</f>
        <v>0</v>
      </c>
      <c r="R195" s="767">
        <f>IFERROR(IF(AND(NOT(YEAR(R$3)&lt;=YEAR('Rent Roll'!$C37)+'Rent Roll'!$P37-1),MOD(YEAR(R$3),'Rent Roll'!$O37)=MOD(YEAR('Rent Roll'!$C37),'Rent Roll'!$O37),MONTH(R$3)=MONTH('Rent Roll'!$C37)),1,0),0)</f>
        <v>0</v>
      </c>
      <c r="S195" s="768">
        <f>IFERROR(IF(AND(NOT(YEAR(S$3)&lt;=YEAR('Rent Roll'!$C37)+'Rent Roll'!$P37-1),MOD(YEAR(S$3),'Rent Roll'!$O37)=MOD(YEAR('Rent Roll'!$C37),'Rent Roll'!$O37),MONTH(S$3)=MONTH('Rent Roll'!$C37)),1,0),0)</f>
        <v>0</v>
      </c>
      <c r="T195" s="567">
        <f>IFERROR(IF(AND(NOT(YEAR(T$3)&lt;=YEAR('Rent Roll'!$C37)+'Rent Roll'!$P37-1),MOD(YEAR(T$3),'Rent Roll'!$O37)=MOD(YEAR('Rent Roll'!$C37),'Rent Roll'!$O37),MONTH(T$3)=MONTH('Rent Roll'!$C37)),1,0),0)</f>
        <v>0</v>
      </c>
      <c r="U195" s="567">
        <f>IFERROR(IF(AND(NOT(YEAR(U$3)&lt;=YEAR('Rent Roll'!$C37)+'Rent Roll'!$P37-1),MOD(YEAR(U$3),'Rent Roll'!$O37)=MOD(YEAR('Rent Roll'!$C37),'Rent Roll'!$O37),MONTH(U$3)=MONTH('Rent Roll'!$C37)),1,0),0)</f>
        <v>0</v>
      </c>
      <c r="V195" s="567">
        <f>IFERROR(IF(AND(NOT(YEAR(V$3)&lt;=YEAR('Rent Roll'!$C37)+'Rent Roll'!$P37-1),MOD(YEAR(V$3),'Rent Roll'!$O37)=MOD(YEAR('Rent Roll'!$C37),'Rent Roll'!$O37),MONTH(V$3)=MONTH('Rent Roll'!$C37)),1,0),0)</f>
        <v>0</v>
      </c>
      <c r="W195" s="567">
        <f>IFERROR(IF(AND(NOT(YEAR(W$3)&lt;=YEAR('Rent Roll'!$C37)+'Rent Roll'!$P37-1),MOD(YEAR(W$3),'Rent Roll'!$O37)=MOD(YEAR('Rent Roll'!$C37),'Rent Roll'!$O37),MONTH(W$3)=MONTH('Rent Roll'!$C37)),1,0),0)</f>
        <v>0</v>
      </c>
      <c r="X195" s="567">
        <f>IFERROR(IF(AND(NOT(YEAR(X$3)&lt;=YEAR('Rent Roll'!$C37)+'Rent Roll'!$P37-1),MOD(YEAR(X$3),'Rent Roll'!$O37)=MOD(YEAR('Rent Roll'!$C37),'Rent Roll'!$O37),MONTH(X$3)=MONTH('Rent Roll'!$C37)),1,0),0)</f>
        <v>0</v>
      </c>
      <c r="Y195" s="567">
        <f>IFERROR(IF(AND(NOT(YEAR(Y$3)&lt;=YEAR('Rent Roll'!$C37)+'Rent Roll'!$P37-1),MOD(YEAR(Y$3),'Rent Roll'!$O37)=MOD(YEAR('Rent Roll'!$C37),'Rent Roll'!$O37),MONTH(Y$3)=MONTH('Rent Roll'!$C37)),1,0),0)</f>
        <v>0</v>
      </c>
      <c r="Z195" s="567">
        <f>IFERROR(IF(AND(NOT(YEAR(Z$3)&lt;=YEAR('Rent Roll'!$C37)+'Rent Roll'!$P37-1),MOD(YEAR(Z$3),'Rent Roll'!$O37)=MOD(YEAR('Rent Roll'!$C37),'Rent Roll'!$O37),MONTH(Z$3)=MONTH('Rent Roll'!$C37)),1,0),0)</f>
        <v>0</v>
      </c>
      <c r="AA195" s="567">
        <f>IFERROR(IF(AND(NOT(YEAR(AA$3)&lt;=YEAR('Rent Roll'!$C37)+'Rent Roll'!$P37-1),MOD(YEAR(AA$3),'Rent Roll'!$O37)=MOD(YEAR('Rent Roll'!$C37),'Rent Roll'!$O37),MONTH(AA$3)=MONTH('Rent Roll'!$C37)),1,0),0)</f>
        <v>0</v>
      </c>
      <c r="AB195" s="567">
        <f>IFERROR(IF(AND(NOT(YEAR(AB$3)&lt;=YEAR('Rent Roll'!$C37)+'Rent Roll'!$P37-1),MOD(YEAR(AB$3),'Rent Roll'!$O37)=MOD(YEAR('Rent Roll'!$C37),'Rent Roll'!$O37),MONTH(AB$3)=MONTH('Rent Roll'!$C37)),1,0),0)</f>
        <v>0</v>
      </c>
      <c r="AC195" s="567">
        <f>IFERROR(IF(AND(NOT(YEAR(AC$3)&lt;=YEAR('Rent Roll'!$C37)+'Rent Roll'!$P37-1),MOD(YEAR(AC$3),'Rent Roll'!$O37)=MOD(YEAR('Rent Roll'!$C37),'Rent Roll'!$O37),MONTH(AC$3)=MONTH('Rent Roll'!$C37)),1,0),0)</f>
        <v>0</v>
      </c>
      <c r="AD195" s="767">
        <f>IFERROR(IF(AND(NOT(YEAR(AD$3)&lt;=YEAR('Rent Roll'!$C37)+'Rent Roll'!$P37-1),MOD(YEAR(AD$3),'Rent Roll'!$O37)=MOD(YEAR('Rent Roll'!$C37),'Rent Roll'!$O37),MONTH(AD$3)=MONTH('Rent Roll'!$C37)),1,0),0)</f>
        <v>0</v>
      </c>
      <c r="AE195" s="768">
        <f>IFERROR(IF(AND(NOT(YEAR(AE$3)&lt;=YEAR('Rent Roll'!$C37)+'Rent Roll'!$P37-1),MOD(YEAR(AE$3),'Rent Roll'!$O37)=MOD(YEAR('Rent Roll'!$C37),'Rent Roll'!$O37),MONTH(AE$3)=MONTH('Rent Roll'!$C37)),1,0),0)</f>
        <v>0</v>
      </c>
      <c r="AF195" s="567">
        <f>IFERROR(IF(AND(NOT(YEAR(AF$3)&lt;=YEAR('Rent Roll'!$C37)+'Rent Roll'!$P37-1),MOD(YEAR(AF$3),'Rent Roll'!$O37)=MOD(YEAR('Rent Roll'!$C37),'Rent Roll'!$O37),MONTH(AF$3)=MONTH('Rent Roll'!$C37)),1,0),0)</f>
        <v>0</v>
      </c>
      <c r="AG195" s="567">
        <f>IFERROR(IF(AND(NOT(YEAR(AG$3)&lt;=YEAR('Rent Roll'!$C37)+'Rent Roll'!$P37-1),MOD(YEAR(AG$3),'Rent Roll'!$O37)=MOD(YEAR('Rent Roll'!$C37),'Rent Roll'!$O37),MONTH(AG$3)=MONTH('Rent Roll'!$C37)),1,0),0)</f>
        <v>0</v>
      </c>
      <c r="AH195" s="567">
        <f>IFERROR(IF(AND(NOT(YEAR(AH$3)&lt;=YEAR('Rent Roll'!$C37)+'Rent Roll'!$P37-1),MOD(YEAR(AH$3),'Rent Roll'!$O37)=MOD(YEAR('Rent Roll'!$C37),'Rent Roll'!$O37),MONTH(AH$3)=MONTH('Rent Roll'!$C37)),1,0),0)</f>
        <v>0</v>
      </c>
      <c r="AI195" s="567">
        <f>IFERROR(IF(AND(NOT(YEAR(AI$3)&lt;=YEAR('Rent Roll'!$C37)+'Rent Roll'!$P37-1),MOD(YEAR(AI$3),'Rent Roll'!$O37)=MOD(YEAR('Rent Roll'!$C37),'Rent Roll'!$O37),MONTH(AI$3)=MONTH('Rent Roll'!$C37)),1,0),0)</f>
        <v>0</v>
      </c>
      <c r="AJ195" s="567">
        <f>IFERROR(IF(AND(NOT(YEAR(AJ$3)&lt;=YEAR('Rent Roll'!$C37)+'Rent Roll'!$P37-1),MOD(YEAR(AJ$3),'Rent Roll'!$O37)=MOD(YEAR('Rent Roll'!$C37),'Rent Roll'!$O37),MONTH(AJ$3)=MONTH('Rent Roll'!$C37)),1,0),0)</f>
        <v>0</v>
      </c>
      <c r="AK195" s="567">
        <f>IFERROR(IF(AND(NOT(YEAR(AK$3)&lt;=YEAR('Rent Roll'!$C37)+'Rent Roll'!$P37-1),MOD(YEAR(AK$3),'Rent Roll'!$O37)=MOD(YEAR('Rent Roll'!$C37),'Rent Roll'!$O37),MONTH(AK$3)=MONTH('Rent Roll'!$C37)),1,0),0)</f>
        <v>0</v>
      </c>
      <c r="AL195" s="567">
        <f>IFERROR(IF(AND(NOT(YEAR(AL$3)&lt;=YEAR('Rent Roll'!$C37)+'Rent Roll'!$P37-1),MOD(YEAR(AL$3),'Rent Roll'!$O37)=MOD(YEAR('Rent Roll'!$C37),'Rent Roll'!$O37),MONTH(AL$3)=MONTH('Rent Roll'!$C37)),1,0),0)</f>
        <v>0</v>
      </c>
      <c r="AM195" s="567">
        <f>IFERROR(IF(AND(NOT(YEAR(AM$3)&lt;=YEAR('Rent Roll'!$C37)+'Rent Roll'!$P37-1),MOD(YEAR(AM$3),'Rent Roll'!$O37)=MOD(YEAR('Rent Roll'!$C37),'Rent Roll'!$O37),MONTH(AM$3)=MONTH('Rent Roll'!$C37)),1,0),0)</f>
        <v>0</v>
      </c>
      <c r="AN195" s="567">
        <f>IFERROR(IF(AND(NOT(YEAR(AN$3)&lt;=YEAR('Rent Roll'!$C37)+'Rent Roll'!$P37-1),MOD(YEAR(AN$3),'Rent Roll'!$O37)=MOD(YEAR('Rent Roll'!$C37),'Rent Roll'!$O37),MONTH(AN$3)=MONTH('Rent Roll'!$C37)),1,0),0)</f>
        <v>0</v>
      </c>
      <c r="AO195" s="567">
        <f>IFERROR(IF(AND(NOT(YEAR(AO$3)&lt;=YEAR('Rent Roll'!$C37)+'Rent Roll'!$P37-1),MOD(YEAR(AO$3),'Rent Roll'!$O37)=MOD(YEAR('Rent Roll'!$C37),'Rent Roll'!$O37),MONTH(AO$3)=MONTH('Rent Roll'!$C37)),1,0),0)</f>
        <v>0</v>
      </c>
      <c r="AP195" s="767">
        <f>IFERROR(IF(AND(NOT(YEAR(AP$3)&lt;=YEAR('Rent Roll'!$C37)+'Rent Roll'!$P37-1),MOD(YEAR(AP$3),'Rent Roll'!$O37)=MOD(YEAR('Rent Roll'!$C37),'Rent Roll'!$O37),MONTH(AP$3)=MONTH('Rent Roll'!$C37)),1,0),0)</f>
        <v>0</v>
      </c>
      <c r="AQ195" s="768">
        <f>IFERROR(IF(AND(NOT(YEAR(AQ$3)&lt;=YEAR('Rent Roll'!$C37)+'Rent Roll'!$P37-1),MOD(YEAR(AQ$3),'Rent Roll'!$O37)=MOD(YEAR('Rent Roll'!$C37),'Rent Roll'!$O37),MONTH(AQ$3)=MONTH('Rent Roll'!$C37)),1,0),0)</f>
        <v>0</v>
      </c>
      <c r="AR195" s="567">
        <f>IFERROR(IF(AND(NOT(YEAR(AR$3)&lt;=YEAR('Rent Roll'!$C37)+'Rent Roll'!$P37-1),MOD(YEAR(AR$3),'Rent Roll'!$O37)=MOD(YEAR('Rent Roll'!$C37),'Rent Roll'!$O37),MONTH(AR$3)=MONTH('Rent Roll'!$C37)),1,0),0)</f>
        <v>0</v>
      </c>
      <c r="AS195" s="567">
        <f>IFERROR(IF(AND(NOT(YEAR(AS$3)&lt;=YEAR('Rent Roll'!$C37)+'Rent Roll'!$P37-1),MOD(YEAR(AS$3),'Rent Roll'!$O37)=MOD(YEAR('Rent Roll'!$C37),'Rent Roll'!$O37),MONTH(AS$3)=MONTH('Rent Roll'!$C37)),1,0),0)</f>
        <v>0</v>
      </c>
      <c r="AT195" s="567">
        <f>IFERROR(IF(AND(NOT(YEAR(AT$3)&lt;=YEAR('Rent Roll'!$C37)+'Rent Roll'!$P37-1),MOD(YEAR(AT$3),'Rent Roll'!$O37)=MOD(YEAR('Rent Roll'!$C37),'Rent Roll'!$O37),MONTH(AT$3)=MONTH('Rent Roll'!$C37)),1,0),0)</f>
        <v>0</v>
      </c>
      <c r="AU195" s="567">
        <f>IFERROR(IF(AND(NOT(YEAR(AU$3)&lt;=YEAR('Rent Roll'!$C37)+'Rent Roll'!$P37-1),MOD(YEAR(AU$3),'Rent Roll'!$O37)=MOD(YEAR('Rent Roll'!$C37),'Rent Roll'!$O37),MONTH(AU$3)=MONTH('Rent Roll'!$C37)),1,0),0)</f>
        <v>0</v>
      </c>
      <c r="AV195" s="567">
        <f>IFERROR(IF(AND(NOT(YEAR(AV$3)&lt;=YEAR('Rent Roll'!$C37)+'Rent Roll'!$P37-1),MOD(YEAR(AV$3),'Rent Roll'!$O37)=MOD(YEAR('Rent Roll'!$C37),'Rent Roll'!$O37),MONTH(AV$3)=MONTH('Rent Roll'!$C37)),1,0),0)</f>
        <v>0</v>
      </c>
      <c r="AW195" s="567">
        <f>IFERROR(IF(AND(NOT(YEAR(AW$3)&lt;=YEAR('Rent Roll'!$C37)+'Rent Roll'!$P37-1),MOD(YEAR(AW$3),'Rent Roll'!$O37)=MOD(YEAR('Rent Roll'!$C37),'Rent Roll'!$O37),MONTH(AW$3)=MONTH('Rent Roll'!$C37)),1,0),0)</f>
        <v>0</v>
      </c>
      <c r="AX195" s="567">
        <f>IFERROR(IF(AND(NOT(YEAR(AX$3)&lt;=YEAR('Rent Roll'!$C37)+'Rent Roll'!$P37-1),MOD(YEAR(AX$3),'Rent Roll'!$O37)=MOD(YEAR('Rent Roll'!$C37),'Rent Roll'!$O37),MONTH(AX$3)=MONTH('Rent Roll'!$C37)),1,0),0)</f>
        <v>0</v>
      </c>
      <c r="AY195" s="567">
        <f>IFERROR(IF(AND(NOT(YEAR(AY$3)&lt;=YEAR('Rent Roll'!$C37)+'Rent Roll'!$P37-1),MOD(YEAR(AY$3),'Rent Roll'!$O37)=MOD(YEAR('Rent Roll'!$C37),'Rent Roll'!$O37),MONTH(AY$3)=MONTH('Rent Roll'!$C37)),1,0),0)</f>
        <v>0</v>
      </c>
      <c r="AZ195" s="567">
        <f>IFERROR(IF(AND(NOT(YEAR(AZ$3)&lt;=YEAR('Rent Roll'!$C37)+'Rent Roll'!$P37-1),MOD(YEAR(AZ$3),'Rent Roll'!$O37)=MOD(YEAR('Rent Roll'!$C37),'Rent Roll'!$O37),MONTH(AZ$3)=MONTH('Rent Roll'!$C37)),1,0),0)</f>
        <v>0</v>
      </c>
      <c r="BA195" s="567">
        <f>IFERROR(IF(AND(NOT(YEAR(BA$3)&lt;=YEAR('Rent Roll'!$C37)+'Rent Roll'!$P37-1),MOD(YEAR(BA$3),'Rent Roll'!$O37)=MOD(YEAR('Rent Roll'!$C37),'Rent Roll'!$O37),MONTH(BA$3)=MONTH('Rent Roll'!$C37)),1,0),0)</f>
        <v>0</v>
      </c>
      <c r="BB195" s="767">
        <f>IFERROR(IF(AND(NOT(YEAR(BB$3)&lt;=YEAR('Rent Roll'!$C37)+'Rent Roll'!$P37-1),MOD(YEAR(BB$3),'Rent Roll'!$O37)=MOD(YEAR('Rent Roll'!$C37),'Rent Roll'!$O37),MONTH(BB$3)=MONTH('Rent Roll'!$C37)),1,0),0)</f>
        <v>0</v>
      </c>
      <c r="BC195" s="768">
        <f>IFERROR(IF(AND(NOT(YEAR(BC$3)&lt;=YEAR('Rent Roll'!$C37)+'Rent Roll'!$P37-1),MOD(YEAR(BC$3),'Rent Roll'!$O37)=MOD(YEAR('Rent Roll'!$C37),'Rent Roll'!$O37),MONTH(BC$3)=MONTH('Rent Roll'!$C37)),1,0),0)</f>
        <v>0</v>
      </c>
      <c r="BD195" s="567">
        <f>IFERROR(IF(AND(NOT(YEAR(BD$3)&lt;=YEAR('Rent Roll'!$C37)+'Rent Roll'!$P37-1),MOD(YEAR(BD$3),'Rent Roll'!$O37)=MOD(YEAR('Rent Roll'!$C37),'Rent Roll'!$O37),MONTH(BD$3)=MONTH('Rent Roll'!$C37)),1,0),0)</f>
        <v>0</v>
      </c>
      <c r="BE195" s="567">
        <f>IFERROR(IF(AND(NOT(YEAR(BE$3)&lt;=YEAR('Rent Roll'!$C37)+'Rent Roll'!$P37-1),MOD(YEAR(BE$3),'Rent Roll'!$O37)=MOD(YEAR('Rent Roll'!$C37),'Rent Roll'!$O37),MONTH(BE$3)=MONTH('Rent Roll'!$C37)),1,0),0)</f>
        <v>0</v>
      </c>
      <c r="BF195" s="567">
        <f>IFERROR(IF(AND(NOT(YEAR(BF$3)&lt;=YEAR('Rent Roll'!$C37)+'Rent Roll'!$P37-1),MOD(YEAR(BF$3),'Rent Roll'!$O37)=MOD(YEAR('Rent Roll'!$C37),'Rent Roll'!$O37),MONTH(BF$3)=MONTH('Rent Roll'!$C37)),1,0),0)</f>
        <v>0</v>
      </c>
      <c r="BG195" s="567">
        <f>IFERROR(IF(AND(NOT(YEAR(BG$3)&lt;=YEAR('Rent Roll'!$C37)+'Rent Roll'!$P37-1),MOD(YEAR(BG$3),'Rent Roll'!$O37)=MOD(YEAR('Rent Roll'!$C37),'Rent Roll'!$O37),MONTH(BG$3)=MONTH('Rent Roll'!$C37)),1,0),0)</f>
        <v>0</v>
      </c>
      <c r="BH195" s="567">
        <f>IFERROR(IF(AND(NOT(YEAR(BH$3)&lt;=YEAR('Rent Roll'!$C37)+'Rent Roll'!$P37-1),MOD(YEAR(BH$3),'Rent Roll'!$O37)=MOD(YEAR('Rent Roll'!$C37),'Rent Roll'!$O37),MONTH(BH$3)=MONTH('Rent Roll'!$C37)),1,0),0)</f>
        <v>0</v>
      </c>
      <c r="BI195" s="567">
        <f>IFERROR(IF(AND(NOT(YEAR(BI$3)&lt;=YEAR('Rent Roll'!$C37)+'Rent Roll'!$P37-1),MOD(YEAR(BI$3),'Rent Roll'!$O37)=MOD(YEAR('Rent Roll'!$C37),'Rent Roll'!$O37),MONTH(BI$3)=MONTH('Rent Roll'!$C37)),1,0),0)</f>
        <v>0</v>
      </c>
      <c r="BJ195" s="567">
        <f>IFERROR(IF(AND(NOT(YEAR(BJ$3)&lt;=YEAR('Rent Roll'!$C37)+'Rent Roll'!$P37-1),MOD(YEAR(BJ$3),'Rent Roll'!$O37)=MOD(YEAR('Rent Roll'!$C37),'Rent Roll'!$O37),MONTH(BJ$3)=MONTH('Rent Roll'!$C37)),1,0),0)</f>
        <v>0</v>
      </c>
      <c r="BK195" s="567">
        <f>IFERROR(IF(AND(NOT(YEAR(BK$3)&lt;=YEAR('Rent Roll'!$C37)+'Rent Roll'!$P37-1),MOD(YEAR(BK$3),'Rent Roll'!$O37)=MOD(YEAR('Rent Roll'!$C37),'Rent Roll'!$O37),MONTH(BK$3)=MONTH('Rent Roll'!$C37)),1,0),0)</f>
        <v>0</v>
      </c>
      <c r="BL195" s="567">
        <f>IFERROR(IF(AND(NOT(YEAR(BL$3)&lt;=YEAR('Rent Roll'!$C37)+'Rent Roll'!$P37-1),MOD(YEAR(BL$3),'Rent Roll'!$O37)=MOD(YEAR('Rent Roll'!$C37),'Rent Roll'!$O37),MONTH(BL$3)=MONTH('Rent Roll'!$C37)),1,0),0)</f>
        <v>0</v>
      </c>
      <c r="BM195" s="567">
        <f>IFERROR(IF(AND(NOT(YEAR(BM$3)&lt;=YEAR('Rent Roll'!$C37)+'Rent Roll'!$P37-1),MOD(YEAR(BM$3),'Rent Roll'!$O37)=MOD(YEAR('Rent Roll'!$C37),'Rent Roll'!$O37),MONTH(BM$3)=MONTH('Rent Roll'!$C37)),1,0),0)</f>
        <v>0</v>
      </c>
      <c r="BN195" s="767">
        <f>IFERROR(IF(AND(NOT(YEAR(BN$3)&lt;=YEAR('Rent Roll'!$C37)+'Rent Roll'!$P37-1),MOD(YEAR(BN$3),'Rent Roll'!$O37)=MOD(YEAR('Rent Roll'!$C37),'Rent Roll'!$O37),MONTH(BN$3)=MONTH('Rent Roll'!$C37)),1,0),0)</f>
        <v>0</v>
      </c>
      <c r="BO195" s="768">
        <f>IFERROR(IF(AND(NOT(YEAR(BO$3)&lt;=YEAR('Rent Roll'!$C37)+'Rent Roll'!$P37-1),MOD(YEAR(BO$3),'Rent Roll'!$O37)=MOD(YEAR('Rent Roll'!$C37),'Rent Roll'!$O37),MONTH(BO$3)=MONTH('Rent Roll'!$C37)),1,0),0)</f>
        <v>0</v>
      </c>
      <c r="BP195" s="567">
        <f>IFERROR(IF(AND(NOT(YEAR(BP$3)&lt;=YEAR('Rent Roll'!$C37)+'Rent Roll'!$P37-1),MOD(YEAR(BP$3),'Rent Roll'!$O37)=MOD(YEAR('Rent Roll'!$C37),'Rent Roll'!$O37),MONTH(BP$3)=MONTH('Rent Roll'!$C37)),1,0),0)</f>
        <v>0</v>
      </c>
      <c r="BQ195" s="567">
        <f>IFERROR(IF(AND(NOT(YEAR(BQ$3)&lt;=YEAR('Rent Roll'!$C37)+'Rent Roll'!$P37-1),MOD(YEAR(BQ$3),'Rent Roll'!$O37)=MOD(YEAR('Rent Roll'!$C37),'Rent Roll'!$O37),MONTH(BQ$3)=MONTH('Rent Roll'!$C37)),1,0),0)</f>
        <v>0</v>
      </c>
      <c r="BR195" s="567">
        <f>IFERROR(IF(AND(NOT(YEAR(BR$3)&lt;=YEAR('Rent Roll'!$C37)+'Rent Roll'!$P37-1),MOD(YEAR(BR$3),'Rent Roll'!$O37)=MOD(YEAR('Rent Roll'!$C37),'Rent Roll'!$O37),MONTH(BR$3)=MONTH('Rent Roll'!$C37)),1,0),0)</f>
        <v>0</v>
      </c>
      <c r="BS195" s="567">
        <f>IFERROR(IF(AND(NOT(YEAR(BS$3)&lt;=YEAR('Rent Roll'!$C37)+'Rent Roll'!$P37-1),MOD(YEAR(BS$3),'Rent Roll'!$O37)=MOD(YEAR('Rent Roll'!$C37),'Rent Roll'!$O37),MONTH(BS$3)=MONTH('Rent Roll'!$C37)),1,0),0)</f>
        <v>0</v>
      </c>
      <c r="BT195" s="567">
        <f>IFERROR(IF(AND(NOT(YEAR(BT$3)&lt;=YEAR('Rent Roll'!$C37)+'Rent Roll'!$P37-1),MOD(YEAR(BT$3),'Rent Roll'!$O37)=MOD(YEAR('Rent Roll'!$C37),'Rent Roll'!$O37),MONTH(BT$3)=MONTH('Rent Roll'!$C37)),1,0),0)</f>
        <v>0</v>
      </c>
      <c r="BU195" s="567">
        <f>IFERROR(IF(AND(NOT(YEAR(BU$3)&lt;=YEAR('Rent Roll'!$C37)+'Rent Roll'!$P37-1),MOD(YEAR(BU$3),'Rent Roll'!$O37)=MOD(YEAR('Rent Roll'!$C37),'Rent Roll'!$O37),MONTH(BU$3)=MONTH('Rent Roll'!$C37)),1,0),0)</f>
        <v>0</v>
      </c>
      <c r="BV195" s="567">
        <f>IFERROR(IF(AND(NOT(YEAR(BV$3)&lt;=YEAR('Rent Roll'!$C37)+'Rent Roll'!$P37-1),MOD(YEAR(BV$3),'Rent Roll'!$O37)=MOD(YEAR('Rent Roll'!$C37),'Rent Roll'!$O37),MONTH(BV$3)=MONTH('Rent Roll'!$C37)),1,0),0)</f>
        <v>0</v>
      </c>
      <c r="BW195" s="567">
        <f>IFERROR(IF(AND(NOT(YEAR(BW$3)&lt;=YEAR('Rent Roll'!$C37)+'Rent Roll'!$P37-1),MOD(YEAR(BW$3),'Rent Roll'!$O37)=MOD(YEAR('Rent Roll'!$C37),'Rent Roll'!$O37),MONTH(BW$3)=MONTH('Rent Roll'!$C37)),1,0),0)</f>
        <v>0</v>
      </c>
      <c r="BX195" s="567">
        <f>IFERROR(IF(AND(NOT(YEAR(BX$3)&lt;=YEAR('Rent Roll'!$C37)+'Rent Roll'!$P37-1),MOD(YEAR(BX$3),'Rent Roll'!$O37)=MOD(YEAR('Rent Roll'!$C37),'Rent Roll'!$O37),MONTH(BX$3)=MONTH('Rent Roll'!$C37)),1,0),0)</f>
        <v>0</v>
      </c>
      <c r="BY195" s="567">
        <f>IFERROR(IF(AND(NOT(YEAR(BY$3)&lt;=YEAR('Rent Roll'!$C37)+'Rent Roll'!$P37-1),MOD(YEAR(BY$3),'Rent Roll'!$O37)=MOD(YEAR('Rent Roll'!$C37),'Rent Roll'!$O37),MONTH(BY$3)=MONTH('Rent Roll'!$C37)),1,0),0)</f>
        <v>0</v>
      </c>
      <c r="BZ195" s="767">
        <f>IFERROR(IF(AND(NOT(YEAR(BZ$3)&lt;=YEAR('Rent Roll'!$C37)+'Rent Roll'!$P37-1),MOD(YEAR(BZ$3),'Rent Roll'!$O37)=MOD(YEAR('Rent Roll'!$C37),'Rent Roll'!$O37),MONTH(BZ$3)=MONTH('Rent Roll'!$C37)),1,0),0)</f>
        <v>0</v>
      </c>
      <c r="CA195" s="768">
        <f>IFERROR(IF(AND(NOT(YEAR(CA$3)&lt;=YEAR('Rent Roll'!$C37)+'Rent Roll'!$P37-1),MOD(YEAR(CA$3),'Rent Roll'!$O37)=MOD(YEAR('Rent Roll'!$C37),'Rent Roll'!$O37),MONTH(CA$3)=MONTH('Rent Roll'!$C37)),1,0),0)</f>
        <v>0</v>
      </c>
      <c r="CB195" s="567">
        <f>IFERROR(IF(AND(NOT(YEAR(CB$3)&lt;=YEAR('Rent Roll'!$C37)+'Rent Roll'!$P37-1),MOD(YEAR(CB$3),'Rent Roll'!$O37)=MOD(YEAR('Rent Roll'!$C37),'Rent Roll'!$O37),MONTH(CB$3)=MONTH('Rent Roll'!$C37)),1,0),0)</f>
        <v>0</v>
      </c>
      <c r="CC195" s="567">
        <f>IFERROR(IF(AND(NOT(YEAR(CC$3)&lt;=YEAR('Rent Roll'!$C37)+'Rent Roll'!$P37-1),MOD(YEAR(CC$3),'Rent Roll'!$O37)=MOD(YEAR('Rent Roll'!$C37),'Rent Roll'!$O37),MONTH(CC$3)=MONTH('Rent Roll'!$C37)),1,0),0)</f>
        <v>0</v>
      </c>
      <c r="CD195" s="567">
        <f>IFERROR(IF(AND(NOT(YEAR(CD$3)&lt;=YEAR('Rent Roll'!$C37)+'Rent Roll'!$P37-1),MOD(YEAR(CD$3),'Rent Roll'!$O37)=MOD(YEAR('Rent Roll'!$C37),'Rent Roll'!$O37),MONTH(CD$3)=MONTH('Rent Roll'!$C37)),1,0),0)</f>
        <v>0</v>
      </c>
      <c r="CE195" s="567">
        <f>IFERROR(IF(AND(NOT(YEAR(CE$3)&lt;=YEAR('Rent Roll'!$C37)+'Rent Roll'!$P37-1),MOD(YEAR(CE$3),'Rent Roll'!$O37)=MOD(YEAR('Rent Roll'!$C37),'Rent Roll'!$O37),MONTH(CE$3)=MONTH('Rent Roll'!$C37)),1,0),0)</f>
        <v>0</v>
      </c>
      <c r="CF195" s="567">
        <f>IFERROR(IF(AND(NOT(YEAR(CF$3)&lt;=YEAR('Rent Roll'!$C37)+'Rent Roll'!$P37-1),MOD(YEAR(CF$3),'Rent Roll'!$O37)=MOD(YEAR('Rent Roll'!$C37),'Rent Roll'!$O37),MONTH(CF$3)=MONTH('Rent Roll'!$C37)),1,0),0)</f>
        <v>0</v>
      </c>
      <c r="CG195" s="567">
        <f>IFERROR(IF(AND(NOT(YEAR(CG$3)&lt;=YEAR('Rent Roll'!$C37)+'Rent Roll'!$P37-1),MOD(YEAR(CG$3),'Rent Roll'!$O37)=MOD(YEAR('Rent Roll'!$C37),'Rent Roll'!$O37),MONTH(CG$3)=MONTH('Rent Roll'!$C37)),1,0),0)</f>
        <v>0</v>
      </c>
      <c r="CH195" s="567">
        <f>IFERROR(IF(AND(NOT(YEAR(CH$3)&lt;=YEAR('Rent Roll'!$C37)+'Rent Roll'!$P37-1),MOD(YEAR(CH$3),'Rent Roll'!$O37)=MOD(YEAR('Rent Roll'!$C37),'Rent Roll'!$O37),MONTH(CH$3)=MONTH('Rent Roll'!$C37)),1,0),0)</f>
        <v>0</v>
      </c>
      <c r="CI195" s="567">
        <f>IFERROR(IF(AND(NOT(YEAR(CI$3)&lt;=YEAR('Rent Roll'!$C37)+'Rent Roll'!$P37-1),MOD(YEAR(CI$3),'Rent Roll'!$O37)=MOD(YEAR('Rent Roll'!$C37),'Rent Roll'!$O37),MONTH(CI$3)=MONTH('Rent Roll'!$C37)),1,0),0)</f>
        <v>0</v>
      </c>
      <c r="CJ195" s="567">
        <f>IFERROR(IF(AND(NOT(YEAR(CJ$3)&lt;=YEAR('Rent Roll'!$C37)+'Rent Roll'!$P37-1),MOD(YEAR(CJ$3),'Rent Roll'!$O37)=MOD(YEAR('Rent Roll'!$C37),'Rent Roll'!$O37),MONTH(CJ$3)=MONTH('Rent Roll'!$C37)),1,0),0)</f>
        <v>0</v>
      </c>
      <c r="CK195" s="567">
        <f>IFERROR(IF(AND(NOT(YEAR(CK$3)&lt;=YEAR('Rent Roll'!$C37)+'Rent Roll'!$P37-1),MOD(YEAR(CK$3),'Rent Roll'!$O37)=MOD(YEAR('Rent Roll'!$C37),'Rent Roll'!$O37),MONTH(CK$3)=MONTH('Rent Roll'!$C37)),1,0),0)</f>
        <v>0</v>
      </c>
      <c r="CL195" s="767">
        <f>IFERROR(IF(AND(NOT(YEAR(CL$3)&lt;=YEAR('Rent Roll'!$C37)+'Rent Roll'!$P37-1),MOD(YEAR(CL$3),'Rent Roll'!$O37)=MOD(YEAR('Rent Roll'!$C37),'Rent Roll'!$O37),MONTH(CL$3)=MONTH('Rent Roll'!$C37)),1,0),0)</f>
        <v>0</v>
      </c>
      <c r="CM195" s="768">
        <f>IFERROR(IF(AND(NOT(YEAR(CM$3)&lt;=YEAR('Rent Roll'!$C37)+'Rent Roll'!$P37-1),MOD(YEAR(CM$3),'Rent Roll'!$O37)=MOD(YEAR('Rent Roll'!$C37),'Rent Roll'!$O37),MONTH(CM$3)=MONTH('Rent Roll'!$C37)),1,0),0)</f>
        <v>0</v>
      </c>
      <c r="CN195" s="567">
        <f>IFERROR(IF(AND(NOT(YEAR(CN$3)&lt;=YEAR('Rent Roll'!$C37)+'Rent Roll'!$P37-1),MOD(YEAR(CN$3),'Rent Roll'!$O37)=MOD(YEAR('Rent Roll'!$C37),'Rent Roll'!$O37),MONTH(CN$3)=MONTH('Rent Roll'!$C37)),1,0),0)</f>
        <v>0</v>
      </c>
      <c r="CO195" s="567">
        <f>IFERROR(IF(AND(NOT(YEAR(CO$3)&lt;=YEAR('Rent Roll'!$C37)+'Rent Roll'!$P37-1),MOD(YEAR(CO$3),'Rent Roll'!$O37)=MOD(YEAR('Rent Roll'!$C37),'Rent Roll'!$O37),MONTH(CO$3)=MONTH('Rent Roll'!$C37)),1,0),0)</f>
        <v>0</v>
      </c>
      <c r="CP195" s="567">
        <f>IFERROR(IF(AND(NOT(YEAR(CP$3)&lt;=YEAR('Rent Roll'!$C37)+'Rent Roll'!$P37-1),MOD(YEAR(CP$3),'Rent Roll'!$O37)=MOD(YEAR('Rent Roll'!$C37),'Rent Roll'!$O37),MONTH(CP$3)=MONTH('Rent Roll'!$C37)),1,0),0)</f>
        <v>0</v>
      </c>
      <c r="CQ195" s="567">
        <f>IFERROR(IF(AND(NOT(YEAR(CQ$3)&lt;=YEAR('Rent Roll'!$C37)+'Rent Roll'!$P37-1),MOD(YEAR(CQ$3),'Rent Roll'!$O37)=MOD(YEAR('Rent Roll'!$C37),'Rent Roll'!$O37),MONTH(CQ$3)=MONTH('Rent Roll'!$C37)),1,0),0)</f>
        <v>0</v>
      </c>
      <c r="CR195" s="567">
        <f>IFERROR(IF(AND(NOT(YEAR(CR$3)&lt;=YEAR('Rent Roll'!$C37)+'Rent Roll'!$P37-1),MOD(YEAR(CR$3),'Rent Roll'!$O37)=MOD(YEAR('Rent Roll'!$C37),'Rent Roll'!$O37),MONTH(CR$3)=MONTH('Rent Roll'!$C37)),1,0),0)</f>
        <v>0</v>
      </c>
      <c r="CS195" s="567">
        <f>IFERROR(IF(AND(NOT(YEAR(CS$3)&lt;=YEAR('Rent Roll'!$C37)+'Rent Roll'!$P37-1),MOD(YEAR(CS$3),'Rent Roll'!$O37)=MOD(YEAR('Rent Roll'!$C37),'Rent Roll'!$O37),MONTH(CS$3)=MONTH('Rent Roll'!$C37)),1,0),0)</f>
        <v>0</v>
      </c>
      <c r="CT195" s="567">
        <f>IFERROR(IF(AND(NOT(YEAR(CT$3)&lt;=YEAR('Rent Roll'!$C37)+'Rent Roll'!$P37-1),MOD(YEAR(CT$3),'Rent Roll'!$O37)=MOD(YEAR('Rent Roll'!$C37),'Rent Roll'!$O37),MONTH(CT$3)=MONTH('Rent Roll'!$C37)),1,0),0)</f>
        <v>0</v>
      </c>
      <c r="CU195" s="567">
        <f>IFERROR(IF(AND(NOT(YEAR(CU$3)&lt;=YEAR('Rent Roll'!$C37)+'Rent Roll'!$P37-1),MOD(YEAR(CU$3),'Rent Roll'!$O37)=MOD(YEAR('Rent Roll'!$C37),'Rent Roll'!$O37),MONTH(CU$3)=MONTH('Rent Roll'!$C37)),1,0),0)</f>
        <v>0</v>
      </c>
      <c r="CV195" s="567">
        <f>IFERROR(IF(AND(NOT(YEAR(CV$3)&lt;=YEAR('Rent Roll'!$C37)+'Rent Roll'!$P37-1),MOD(YEAR(CV$3),'Rent Roll'!$O37)=MOD(YEAR('Rent Roll'!$C37),'Rent Roll'!$O37),MONTH(CV$3)=MONTH('Rent Roll'!$C37)),1,0),0)</f>
        <v>0</v>
      </c>
      <c r="CW195" s="567">
        <f>IFERROR(IF(AND(NOT(YEAR(CW$3)&lt;=YEAR('Rent Roll'!$C37)+'Rent Roll'!$P37-1),MOD(YEAR(CW$3),'Rent Roll'!$O37)=MOD(YEAR('Rent Roll'!$C37),'Rent Roll'!$O37),MONTH(CW$3)=MONTH('Rent Roll'!$C37)),1,0),0)</f>
        <v>0</v>
      </c>
      <c r="CX195" s="767">
        <f>IFERROR(IF(AND(NOT(YEAR(CX$3)&lt;=YEAR('Rent Roll'!$C37)+'Rent Roll'!$P37-1),MOD(YEAR(CX$3),'Rent Roll'!$O37)=MOD(YEAR('Rent Roll'!$C37),'Rent Roll'!$O37),MONTH(CX$3)=MONTH('Rent Roll'!$C37)),1,0),0)</f>
        <v>0</v>
      </c>
      <c r="CY195" s="768">
        <f>IFERROR(IF(AND(NOT(YEAR(CY$3)&lt;=YEAR('Rent Roll'!$C37)+'Rent Roll'!$P37-1),MOD(YEAR(CY$3),'Rent Roll'!$O37)=MOD(YEAR('Rent Roll'!$C37),'Rent Roll'!$O37),MONTH(CY$3)=MONTH('Rent Roll'!$C37)),1,0),0)</f>
        <v>0</v>
      </c>
      <c r="CZ195" s="567">
        <f>IFERROR(IF(AND(NOT(YEAR(CZ$3)&lt;=YEAR('Rent Roll'!$C37)+'Rent Roll'!$P37-1),MOD(YEAR(CZ$3),'Rent Roll'!$O37)=MOD(YEAR('Rent Roll'!$C37),'Rent Roll'!$O37),MONTH(CZ$3)=MONTH('Rent Roll'!$C37)),1,0),0)</f>
        <v>0</v>
      </c>
      <c r="DA195" s="567">
        <f>IFERROR(IF(AND(NOT(YEAR(DA$3)&lt;=YEAR('Rent Roll'!$C37)+'Rent Roll'!$P37-1),MOD(YEAR(DA$3),'Rent Roll'!$O37)=MOD(YEAR('Rent Roll'!$C37),'Rent Roll'!$O37),MONTH(DA$3)=MONTH('Rent Roll'!$C37)),1,0),0)</f>
        <v>0</v>
      </c>
      <c r="DB195" s="567">
        <f>IFERROR(IF(AND(NOT(YEAR(DB$3)&lt;=YEAR('Rent Roll'!$C37)+'Rent Roll'!$P37-1),MOD(YEAR(DB$3),'Rent Roll'!$O37)=MOD(YEAR('Rent Roll'!$C37),'Rent Roll'!$O37),MONTH(DB$3)=MONTH('Rent Roll'!$C37)),1,0),0)</f>
        <v>0</v>
      </c>
      <c r="DC195" s="567">
        <f>IFERROR(IF(AND(NOT(YEAR(DC$3)&lt;=YEAR('Rent Roll'!$C37)+'Rent Roll'!$P37-1),MOD(YEAR(DC$3),'Rent Roll'!$O37)=MOD(YEAR('Rent Roll'!$C37),'Rent Roll'!$O37),MONTH(DC$3)=MONTH('Rent Roll'!$C37)),1,0),0)</f>
        <v>0</v>
      </c>
      <c r="DD195" s="567">
        <f>IFERROR(IF(AND(NOT(YEAR(DD$3)&lt;=YEAR('Rent Roll'!$C37)+'Rent Roll'!$P37-1),MOD(YEAR(DD$3),'Rent Roll'!$O37)=MOD(YEAR('Rent Roll'!$C37),'Rent Roll'!$O37),MONTH(DD$3)=MONTH('Rent Roll'!$C37)),1,0),0)</f>
        <v>0</v>
      </c>
      <c r="DE195" s="567">
        <f>IFERROR(IF(AND(NOT(YEAR(DE$3)&lt;=YEAR('Rent Roll'!$C37)+'Rent Roll'!$P37-1),MOD(YEAR(DE$3),'Rent Roll'!$O37)=MOD(YEAR('Rent Roll'!$C37),'Rent Roll'!$O37),MONTH(DE$3)=MONTH('Rent Roll'!$C37)),1,0),0)</f>
        <v>0</v>
      </c>
      <c r="DF195" s="567">
        <f>IFERROR(IF(AND(NOT(YEAR(DF$3)&lt;=YEAR('Rent Roll'!$C37)+'Rent Roll'!$P37-1),MOD(YEAR(DF$3),'Rent Roll'!$O37)=MOD(YEAR('Rent Roll'!$C37),'Rent Roll'!$O37),MONTH(DF$3)=MONTH('Rent Roll'!$C37)),1,0),0)</f>
        <v>0</v>
      </c>
      <c r="DG195" s="567">
        <f>IFERROR(IF(AND(NOT(YEAR(DG$3)&lt;=YEAR('Rent Roll'!$C37)+'Rent Roll'!$P37-1),MOD(YEAR(DG$3),'Rent Roll'!$O37)=MOD(YEAR('Rent Roll'!$C37),'Rent Roll'!$O37),MONTH(DG$3)=MONTH('Rent Roll'!$C37)),1,0),0)</f>
        <v>0</v>
      </c>
      <c r="DH195" s="567">
        <f>IFERROR(IF(AND(NOT(YEAR(DH$3)&lt;=YEAR('Rent Roll'!$C37)+'Rent Roll'!$P37-1),MOD(YEAR(DH$3),'Rent Roll'!$O37)=MOD(YEAR('Rent Roll'!$C37),'Rent Roll'!$O37),MONTH(DH$3)=MONTH('Rent Roll'!$C37)),1,0),0)</f>
        <v>0</v>
      </c>
      <c r="DI195" s="567">
        <f>IFERROR(IF(AND(NOT(YEAR(DI$3)&lt;=YEAR('Rent Roll'!$C37)+'Rent Roll'!$P37-1),MOD(YEAR(DI$3),'Rent Roll'!$O37)=MOD(YEAR('Rent Roll'!$C37),'Rent Roll'!$O37),MONTH(DI$3)=MONTH('Rent Roll'!$C37)),1,0),0)</f>
        <v>0</v>
      </c>
      <c r="DJ195" s="767">
        <f>IFERROR(IF(AND(NOT(YEAR(DJ$3)&lt;=YEAR('Rent Roll'!$C37)+'Rent Roll'!$P37-1),MOD(YEAR(DJ$3),'Rent Roll'!$O37)=MOD(YEAR('Rent Roll'!$C37),'Rent Roll'!$O37),MONTH(DJ$3)=MONTH('Rent Roll'!$C37)),1,0),0)</f>
        <v>0</v>
      </c>
      <c r="DK195" s="768">
        <f>IFERROR(IF(AND(NOT(YEAR(DK$3)&lt;=YEAR('Rent Roll'!$C37)+'Rent Roll'!$P37-1),MOD(YEAR(DK$3),'Rent Roll'!$O37)=MOD(YEAR('Rent Roll'!$C37),'Rent Roll'!$O37),MONTH(DK$3)=MONTH('Rent Roll'!$C37)),1,0),0)</f>
        <v>0</v>
      </c>
      <c r="DL195" s="567">
        <f>IFERROR(IF(AND(NOT(YEAR(DL$3)&lt;=YEAR('Rent Roll'!$C37)+'Rent Roll'!$P37-1),MOD(YEAR(DL$3),'Rent Roll'!$O37)=MOD(YEAR('Rent Roll'!$C37),'Rent Roll'!$O37),MONTH(DL$3)=MONTH('Rent Roll'!$C37)),1,0),0)</f>
        <v>0</v>
      </c>
      <c r="DM195" s="567">
        <f>IFERROR(IF(AND(NOT(YEAR(DM$3)&lt;=YEAR('Rent Roll'!$C37)+'Rent Roll'!$P37-1),MOD(YEAR(DM$3),'Rent Roll'!$O37)=MOD(YEAR('Rent Roll'!$C37),'Rent Roll'!$O37),MONTH(DM$3)=MONTH('Rent Roll'!$C37)),1,0),0)</f>
        <v>0</v>
      </c>
      <c r="DN195" s="567">
        <f>IFERROR(IF(AND(NOT(YEAR(DN$3)&lt;=YEAR('Rent Roll'!$C37)+'Rent Roll'!$P37-1),MOD(YEAR(DN$3),'Rent Roll'!$O37)=MOD(YEAR('Rent Roll'!$C37),'Rent Roll'!$O37),MONTH(DN$3)=MONTH('Rent Roll'!$C37)),1,0),0)</f>
        <v>0</v>
      </c>
      <c r="DO195" s="567">
        <f>IFERROR(IF(AND(NOT(YEAR(DO$3)&lt;=YEAR('Rent Roll'!$C37)+'Rent Roll'!$P37-1),MOD(YEAR(DO$3),'Rent Roll'!$O37)=MOD(YEAR('Rent Roll'!$C37),'Rent Roll'!$O37),MONTH(DO$3)=MONTH('Rent Roll'!$C37)),1,0),0)</f>
        <v>0</v>
      </c>
      <c r="DP195" s="567">
        <f>IFERROR(IF(AND(NOT(YEAR(DP$3)&lt;=YEAR('Rent Roll'!$C37)+'Rent Roll'!$P37-1),MOD(YEAR(DP$3),'Rent Roll'!$O37)=MOD(YEAR('Rent Roll'!$C37),'Rent Roll'!$O37),MONTH(DP$3)=MONTH('Rent Roll'!$C37)),1,0),0)</f>
        <v>0</v>
      </c>
      <c r="DQ195" s="567">
        <f>IFERROR(IF(AND(NOT(YEAR(DQ$3)&lt;=YEAR('Rent Roll'!$C37)+'Rent Roll'!$P37-1),MOD(YEAR(DQ$3),'Rent Roll'!$O37)=MOD(YEAR('Rent Roll'!$C37),'Rent Roll'!$O37),MONTH(DQ$3)=MONTH('Rent Roll'!$C37)),1,0),0)</f>
        <v>0</v>
      </c>
      <c r="DR195" s="567">
        <f>IFERROR(IF(AND(NOT(YEAR(DR$3)&lt;=YEAR('Rent Roll'!$C37)+'Rent Roll'!$P37-1),MOD(YEAR(DR$3),'Rent Roll'!$O37)=MOD(YEAR('Rent Roll'!$C37),'Rent Roll'!$O37),MONTH(DR$3)=MONTH('Rent Roll'!$C37)),1,0),0)</f>
        <v>0</v>
      </c>
      <c r="DS195" s="567">
        <f>IFERROR(IF(AND(NOT(YEAR(DS$3)&lt;=YEAR('Rent Roll'!$C37)+'Rent Roll'!$P37-1),MOD(YEAR(DS$3),'Rent Roll'!$O37)=MOD(YEAR('Rent Roll'!$C37),'Rent Roll'!$O37),MONTH(DS$3)=MONTH('Rent Roll'!$C37)),1,0),0)</f>
        <v>0</v>
      </c>
      <c r="DT195" s="567">
        <f>IFERROR(IF(AND(NOT(YEAR(DT$3)&lt;=YEAR('Rent Roll'!$C37)+'Rent Roll'!$P37-1),MOD(YEAR(DT$3),'Rent Roll'!$O37)=MOD(YEAR('Rent Roll'!$C37),'Rent Roll'!$O37),MONTH(DT$3)=MONTH('Rent Roll'!$C37)),1,0),0)</f>
        <v>0</v>
      </c>
      <c r="DU195" s="567">
        <f>IFERROR(IF(AND(NOT(YEAR(DU$3)&lt;=YEAR('Rent Roll'!$C37)+'Rent Roll'!$P37-1),MOD(YEAR(DU$3),'Rent Roll'!$O37)=MOD(YEAR('Rent Roll'!$C37),'Rent Roll'!$O37),MONTH(DU$3)=MONTH('Rent Roll'!$C37)),1,0),0)</f>
        <v>0</v>
      </c>
      <c r="DV195" s="567">
        <f>IFERROR(IF(AND(NOT(YEAR(DV$3)&lt;=YEAR('Rent Roll'!$C37)+'Rent Roll'!$P37-1),MOD(YEAR(DV$3),'Rent Roll'!$O37)=MOD(YEAR('Rent Roll'!$C37),'Rent Roll'!$O37),MONTH(DV$3)=MONTH('Rent Roll'!$C37)),1,0),0)</f>
        <v>0</v>
      </c>
    </row>
    <row r="196" spans="1:126" s="568" customFormat="1" ht="12" customHeight="1" outlineLevel="1" x14ac:dyDescent="0.4">
      <c r="A196" s="732"/>
      <c r="B196" s="564">
        <f>'Rent Roll'!$B38</f>
        <v>0</v>
      </c>
      <c r="C196" s="566"/>
      <c r="D196" s="566"/>
      <c r="E196" s="566"/>
      <c r="F196" s="778">
        <f>IFERROR(IF(AND(NOT(YEAR(F$3)&lt;=YEAR('Rent Roll'!$C38)+'Rent Roll'!$P38-1),MOD(YEAR(F$3),'Rent Roll'!$O38)=MOD(YEAR('Rent Roll'!$C38),'Rent Roll'!$O38),MONTH(F$3)=MONTH('Rent Roll'!$C38)),1,0),0)</f>
        <v>0</v>
      </c>
      <c r="G196" s="768">
        <f>IFERROR(IF(AND(NOT(YEAR(G$3)&lt;=YEAR('Rent Roll'!$C38)+'Rent Roll'!$P38-1),MOD(YEAR(G$3),'Rent Roll'!$O38)=MOD(YEAR('Rent Roll'!$C38),'Rent Roll'!$O38),MONTH(G$3)=MONTH('Rent Roll'!$C38)),1,0),0)</f>
        <v>0</v>
      </c>
      <c r="H196" s="567">
        <f>IFERROR(IF(AND(NOT(YEAR(H$3)&lt;=YEAR('Rent Roll'!$C38)+'Rent Roll'!$P38-1),MOD(YEAR(H$3),'Rent Roll'!$O38)=MOD(YEAR('Rent Roll'!$C38),'Rent Roll'!$O38),MONTH(H$3)=MONTH('Rent Roll'!$C38)),1,0),0)</f>
        <v>0</v>
      </c>
      <c r="I196" s="567">
        <f>IFERROR(IF(AND(NOT(YEAR(I$3)&lt;=YEAR('Rent Roll'!$C38)+'Rent Roll'!$P38-1),MOD(YEAR(I$3),'Rent Roll'!$O38)=MOD(YEAR('Rent Roll'!$C38),'Rent Roll'!$O38),MONTH(I$3)=MONTH('Rent Roll'!$C38)),1,0),0)</f>
        <v>0</v>
      </c>
      <c r="J196" s="567">
        <f>IFERROR(IF(AND(NOT(YEAR(J$3)&lt;=YEAR('Rent Roll'!$C38)+'Rent Roll'!$P38-1),MOD(YEAR(J$3),'Rent Roll'!$O38)=MOD(YEAR('Rent Roll'!$C38),'Rent Roll'!$O38),MONTH(J$3)=MONTH('Rent Roll'!$C38)),1,0),0)</f>
        <v>0</v>
      </c>
      <c r="K196" s="567">
        <f>IFERROR(IF(AND(NOT(YEAR(K$3)&lt;=YEAR('Rent Roll'!$C38)+'Rent Roll'!$P38-1),MOD(YEAR(K$3),'Rent Roll'!$O38)=MOD(YEAR('Rent Roll'!$C38),'Rent Roll'!$O38),MONTH(K$3)=MONTH('Rent Roll'!$C38)),1,0),0)</f>
        <v>0</v>
      </c>
      <c r="L196" s="567">
        <f>IFERROR(IF(AND(NOT(YEAR(L$3)&lt;=YEAR('Rent Roll'!$C38)+'Rent Roll'!$P38-1),MOD(YEAR(L$3),'Rent Roll'!$O38)=MOD(YEAR('Rent Roll'!$C38),'Rent Roll'!$O38),MONTH(L$3)=MONTH('Rent Roll'!$C38)),1,0),0)</f>
        <v>0</v>
      </c>
      <c r="M196" s="567">
        <f>IFERROR(IF(AND(NOT(YEAR(M$3)&lt;=YEAR('Rent Roll'!$C38)+'Rent Roll'!$P38-1),MOD(YEAR(M$3),'Rent Roll'!$O38)=MOD(YEAR('Rent Roll'!$C38),'Rent Roll'!$O38),MONTH(M$3)=MONTH('Rent Roll'!$C38)),1,0),0)</f>
        <v>0</v>
      </c>
      <c r="N196" s="567">
        <f>IFERROR(IF(AND(NOT(YEAR(N$3)&lt;=YEAR('Rent Roll'!$C38)+'Rent Roll'!$P38-1),MOD(YEAR(N$3),'Rent Roll'!$O38)=MOD(YEAR('Rent Roll'!$C38),'Rent Roll'!$O38),MONTH(N$3)=MONTH('Rent Roll'!$C38)),1,0),0)</f>
        <v>0</v>
      </c>
      <c r="O196" s="567">
        <f>IFERROR(IF(AND(NOT(YEAR(O$3)&lt;=YEAR('Rent Roll'!$C38)+'Rent Roll'!$P38-1),MOD(YEAR(O$3),'Rent Roll'!$O38)=MOD(YEAR('Rent Roll'!$C38),'Rent Roll'!$O38),MONTH(O$3)=MONTH('Rent Roll'!$C38)),1,0),0)</f>
        <v>0</v>
      </c>
      <c r="P196" s="567">
        <f>IFERROR(IF(AND(NOT(YEAR(P$3)&lt;=YEAR('Rent Roll'!$C38)+'Rent Roll'!$P38-1),MOD(YEAR(P$3),'Rent Roll'!$O38)=MOD(YEAR('Rent Roll'!$C38),'Rent Roll'!$O38),MONTH(P$3)=MONTH('Rent Roll'!$C38)),1,0),0)</f>
        <v>0</v>
      </c>
      <c r="Q196" s="567">
        <f>IFERROR(IF(AND(NOT(YEAR(Q$3)&lt;=YEAR('Rent Roll'!$C38)+'Rent Roll'!$P38-1),MOD(YEAR(Q$3),'Rent Roll'!$O38)=MOD(YEAR('Rent Roll'!$C38),'Rent Roll'!$O38),MONTH(Q$3)=MONTH('Rent Roll'!$C38)),1,0),0)</f>
        <v>0</v>
      </c>
      <c r="R196" s="767">
        <f>IFERROR(IF(AND(NOT(YEAR(R$3)&lt;=YEAR('Rent Roll'!$C38)+'Rent Roll'!$P38-1),MOD(YEAR(R$3),'Rent Roll'!$O38)=MOD(YEAR('Rent Roll'!$C38),'Rent Roll'!$O38),MONTH(R$3)=MONTH('Rent Roll'!$C38)),1,0),0)</f>
        <v>0</v>
      </c>
      <c r="S196" s="768">
        <f>IFERROR(IF(AND(NOT(YEAR(S$3)&lt;=YEAR('Rent Roll'!$C38)+'Rent Roll'!$P38-1),MOD(YEAR(S$3),'Rent Roll'!$O38)=MOD(YEAR('Rent Roll'!$C38),'Rent Roll'!$O38),MONTH(S$3)=MONTH('Rent Roll'!$C38)),1,0),0)</f>
        <v>0</v>
      </c>
      <c r="T196" s="567">
        <f>IFERROR(IF(AND(NOT(YEAR(T$3)&lt;=YEAR('Rent Roll'!$C38)+'Rent Roll'!$P38-1),MOD(YEAR(T$3),'Rent Roll'!$O38)=MOD(YEAR('Rent Roll'!$C38),'Rent Roll'!$O38),MONTH(T$3)=MONTH('Rent Roll'!$C38)),1,0),0)</f>
        <v>0</v>
      </c>
      <c r="U196" s="567">
        <f>IFERROR(IF(AND(NOT(YEAR(U$3)&lt;=YEAR('Rent Roll'!$C38)+'Rent Roll'!$P38-1),MOD(YEAR(U$3),'Rent Roll'!$O38)=MOD(YEAR('Rent Roll'!$C38),'Rent Roll'!$O38),MONTH(U$3)=MONTH('Rent Roll'!$C38)),1,0),0)</f>
        <v>0</v>
      </c>
      <c r="V196" s="567">
        <f>IFERROR(IF(AND(NOT(YEAR(V$3)&lt;=YEAR('Rent Roll'!$C38)+'Rent Roll'!$P38-1),MOD(YEAR(V$3),'Rent Roll'!$O38)=MOD(YEAR('Rent Roll'!$C38),'Rent Roll'!$O38),MONTH(V$3)=MONTH('Rent Roll'!$C38)),1,0),0)</f>
        <v>0</v>
      </c>
      <c r="W196" s="567">
        <f>IFERROR(IF(AND(NOT(YEAR(W$3)&lt;=YEAR('Rent Roll'!$C38)+'Rent Roll'!$P38-1),MOD(YEAR(W$3),'Rent Roll'!$O38)=MOD(YEAR('Rent Roll'!$C38),'Rent Roll'!$O38),MONTH(W$3)=MONTH('Rent Roll'!$C38)),1,0),0)</f>
        <v>0</v>
      </c>
      <c r="X196" s="567">
        <f>IFERROR(IF(AND(NOT(YEAR(X$3)&lt;=YEAR('Rent Roll'!$C38)+'Rent Roll'!$P38-1),MOD(YEAR(X$3),'Rent Roll'!$O38)=MOD(YEAR('Rent Roll'!$C38),'Rent Roll'!$O38),MONTH(X$3)=MONTH('Rent Roll'!$C38)),1,0),0)</f>
        <v>0</v>
      </c>
      <c r="Y196" s="567">
        <f>IFERROR(IF(AND(NOT(YEAR(Y$3)&lt;=YEAR('Rent Roll'!$C38)+'Rent Roll'!$P38-1),MOD(YEAR(Y$3),'Rent Roll'!$O38)=MOD(YEAR('Rent Roll'!$C38),'Rent Roll'!$O38),MONTH(Y$3)=MONTH('Rent Roll'!$C38)),1,0),0)</f>
        <v>0</v>
      </c>
      <c r="Z196" s="567">
        <f>IFERROR(IF(AND(NOT(YEAR(Z$3)&lt;=YEAR('Rent Roll'!$C38)+'Rent Roll'!$P38-1),MOD(YEAR(Z$3),'Rent Roll'!$O38)=MOD(YEAR('Rent Roll'!$C38),'Rent Roll'!$O38),MONTH(Z$3)=MONTH('Rent Roll'!$C38)),1,0),0)</f>
        <v>0</v>
      </c>
      <c r="AA196" s="567">
        <f>IFERROR(IF(AND(NOT(YEAR(AA$3)&lt;=YEAR('Rent Roll'!$C38)+'Rent Roll'!$P38-1),MOD(YEAR(AA$3),'Rent Roll'!$O38)=MOD(YEAR('Rent Roll'!$C38),'Rent Roll'!$O38),MONTH(AA$3)=MONTH('Rent Roll'!$C38)),1,0),0)</f>
        <v>0</v>
      </c>
      <c r="AB196" s="567">
        <f>IFERROR(IF(AND(NOT(YEAR(AB$3)&lt;=YEAR('Rent Roll'!$C38)+'Rent Roll'!$P38-1),MOD(YEAR(AB$3),'Rent Roll'!$O38)=MOD(YEAR('Rent Roll'!$C38),'Rent Roll'!$O38),MONTH(AB$3)=MONTH('Rent Roll'!$C38)),1,0),0)</f>
        <v>0</v>
      </c>
      <c r="AC196" s="567">
        <f>IFERROR(IF(AND(NOT(YEAR(AC$3)&lt;=YEAR('Rent Roll'!$C38)+'Rent Roll'!$P38-1),MOD(YEAR(AC$3),'Rent Roll'!$O38)=MOD(YEAR('Rent Roll'!$C38),'Rent Roll'!$O38),MONTH(AC$3)=MONTH('Rent Roll'!$C38)),1,0),0)</f>
        <v>0</v>
      </c>
      <c r="AD196" s="767">
        <f>IFERROR(IF(AND(NOT(YEAR(AD$3)&lt;=YEAR('Rent Roll'!$C38)+'Rent Roll'!$P38-1),MOD(YEAR(AD$3),'Rent Roll'!$O38)=MOD(YEAR('Rent Roll'!$C38),'Rent Roll'!$O38),MONTH(AD$3)=MONTH('Rent Roll'!$C38)),1,0),0)</f>
        <v>0</v>
      </c>
      <c r="AE196" s="768">
        <f>IFERROR(IF(AND(NOT(YEAR(AE$3)&lt;=YEAR('Rent Roll'!$C38)+'Rent Roll'!$P38-1),MOD(YEAR(AE$3),'Rent Roll'!$O38)=MOD(YEAR('Rent Roll'!$C38),'Rent Roll'!$O38),MONTH(AE$3)=MONTH('Rent Roll'!$C38)),1,0),0)</f>
        <v>0</v>
      </c>
      <c r="AF196" s="567">
        <f>IFERROR(IF(AND(NOT(YEAR(AF$3)&lt;=YEAR('Rent Roll'!$C38)+'Rent Roll'!$P38-1),MOD(YEAR(AF$3),'Rent Roll'!$O38)=MOD(YEAR('Rent Roll'!$C38),'Rent Roll'!$O38),MONTH(AF$3)=MONTH('Rent Roll'!$C38)),1,0),0)</f>
        <v>0</v>
      </c>
      <c r="AG196" s="567">
        <f>IFERROR(IF(AND(NOT(YEAR(AG$3)&lt;=YEAR('Rent Roll'!$C38)+'Rent Roll'!$P38-1),MOD(YEAR(AG$3),'Rent Roll'!$O38)=MOD(YEAR('Rent Roll'!$C38),'Rent Roll'!$O38),MONTH(AG$3)=MONTH('Rent Roll'!$C38)),1,0),0)</f>
        <v>0</v>
      </c>
      <c r="AH196" s="567">
        <f>IFERROR(IF(AND(NOT(YEAR(AH$3)&lt;=YEAR('Rent Roll'!$C38)+'Rent Roll'!$P38-1),MOD(YEAR(AH$3),'Rent Roll'!$O38)=MOD(YEAR('Rent Roll'!$C38),'Rent Roll'!$O38),MONTH(AH$3)=MONTH('Rent Roll'!$C38)),1,0),0)</f>
        <v>0</v>
      </c>
      <c r="AI196" s="567">
        <f>IFERROR(IF(AND(NOT(YEAR(AI$3)&lt;=YEAR('Rent Roll'!$C38)+'Rent Roll'!$P38-1),MOD(YEAR(AI$3),'Rent Roll'!$O38)=MOD(YEAR('Rent Roll'!$C38),'Rent Roll'!$O38),MONTH(AI$3)=MONTH('Rent Roll'!$C38)),1,0),0)</f>
        <v>0</v>
      </c>
      <c r="AJ196" s="567">
        <f>IFERROR(IF(AND(NOT(YEAR(AJ$3)&lt;=YEAR('Rent Roll'!$C38)+'Rent Roll'!$P38-1),MOD(YEAR(AJ$3),'Rent Roll'!$O38)=MOD(YEAR('Rent Roll'!$C38),'Rent Roll'!$O38),MONTH(AJ$3)=MONTH('Rent Roll'!$C38)),1,0),0)</f>
        <v>0</v>
      </c>
      <c r="AK196" s="567">
        <f>IFERROR(IF(AND(NOT(YEAR(AK$3)&lt;=YEAR('Rent Roll'!$C38)+'Rent Roll'!$P38-1),MOD(YEAR(AK$3),'Rent Roll'!$O38)=MOD(YEAR('Rent Roll'!$C38),'Rent Roll'!$O38),MONTH(AK$3)=MONTH('Rent Roll'!$C38)),1,0),0)</f>
        <v>0</v>
      </c>
      <c r="AL196" s="567">
        <f>IFERROR(IF(AND(NOT(YEAR(AL$3)&lt;=YEAR('Rent Roll'!$C38)+'Rent Roll'!$P38-1),MOD(YEAR(AL$3),'Rent Roll'!$O38)=MOD(YEAR('Rent Roll'!$C38),'Rent Roll'!$O38),MONTH(AL$3)=MONTH('Rent Roll'!$C38)),1,0),0)</f>
        <v>0</v>
      </c>
      <c r="AM196" s="567">
        <f>IFERROR(IF(AND(NOT(YEAR(AM$3)&lt;=YEAR('Rent Roll'!$C38)+'Rent Roll'!$P38-1),MOD(YEAR(AM$3),'Rent Roll'!$O38)=MOD(YEAR('Rent Roll'!$C38),'Rent Roll'!$O38),MONTH(AM$3)=MONTH('Rent Roll'!$C38)),1,0),0)</f>
        <v>0</v>
      </c>
      <c r="AN196" s="567">
        <f>IFERROR(IF(AND(NOT(YEAR(AN$3)&lt;=YEAR('Rent Roll'!$C38)+'Rent Roll'!$P38-1),MOD(YEAR(AN$3),'Rent Roll'!$O38)=MOD(YEAR('Rent Roll'!$C38),'Rent Roll'!$O38),MONTH(AN$3)=MONTH('Rent Roll'!$C38)),1,0),0)</f>
        <v>0</v>
      </c>
      <c r="AO196" s="567">
        <f>IFERROR(IF(AND(NOT(YEAR(AO$3)&lt;=YEAR('Rent Roll'!$C38)+'Rent Roll'!$P38-1),MOD(YEAR(AO$3),'Rent Roll'!$O38)=MOD(YEAR('Rent Roll'!$C38),'Rent Roll'!$O38),MONTH(AO$3)=MONTH('Rent Roll'!$C38)),1,0),0)</f>
        <v>0</v>
      </c>
      <c r="AP196" s="767">
        <f>IFERROR(IF(AND(NOT(YEAR(AP$3)&lt;=YEAR('Rent Roll'!$C38)+'Rent Roll'!$P38-1),MOD(YEAR(AP$3),'Rent Roll'!$O38)=MOD(YEAR('Rent Roll'!$C38),'Rent Roll'!$O38),MONTH(AP$3)=MONTH('Rent Roll'!$C38)),1,0),0)</f>
        <v>0</v>
      </c>
      <c r="AQ196" s="768">
        <f>IFERROR(IF(AND(NOT(YEAR(AQ$3)&lt;=YEAR('Rent Roll'!$C38)+'Rent Roll'!$P38-1),MOD(YEAR(AQ$3),'Rent Roll'!$O38)=MOD(YEAR('Rent Roll'!$C38),'Rent Roll'!$O38),MONTH(AQ$3)=MONTH('Rent Roll'!$C38)),1,0),0)</f>
        <v>0</v>
      </c>
      <c r="AR196" s="567">
        <f>IFERROR(IF(AND(NOT(YEAR(AR$3)&lt;=YEAR('Rent Roll'!$C38)+'Rent Roll'!$P38-1),MOD(YEAR(AR$3),'Rent Roll'!$O38)=MOD(YEAR('Rent Roll'!$C38),'Rent Roll'!$O38),MONTH(AR$3)=MONTH('Rent Roll'!$C38)),1,0),0)</f>
        <v>0</v>
      </c>
      <c r="AS196" s="567">
        <f>IFERROR(IF(AND(NOT(YEAR(AS$3)&lt;=YEAR('Rent Roll'!$C38)+'Rent Roll'!$P38-1),MOD(YEAR(AS$3),'Rent Roll'!$O38)=MOD(YEAR('Rent Roll'!$C38),'Rent Roll'!$O38),MONTH(AS$3)=MONTH('Rent Roll'!$C38)),1,0),0)</f>
        <v>0</v>
      </c>
      <c r="AT196" s="567">
        <f>IFERROR(IF(AND(NOT(YEAR(AT$3)&lt;=YEAR('Rent Roll'!$C38)+'Rent Roll'!$P38-1),MOD(YEAR(AT$3),'Rent Roll'!$O38)=MOD(YEAR('Rent Roll'!$C38),'Rent Roll'!$O38),MONTH(AT$3)=MONTH('Rent Roll'!$C38)),1,0),0)</f>
        <v>0</v>
      </c>
      <c r="AU196" s="567">
        <f>IFERROR(IF(AND(NOT(YEAR(AU$3)&lt;=YEAR('Rent Roll'!$C38)+'Rent Roll'!$P38-1),MOD(YEAR(AU$3),'Rent Roll'!$O38)=MOD(YEAR('Rent Roll'!$C38),'Rent Roll'!$O38),MONTH(AU$3)=MONTH('Rent Roll'!$C38)),1,0),0)</f>
        <v>0</v>
      </c>
      <c r="AV196" s="567">
        <f>IFERROR(IF(AND(NOT(YEAR(AV$3)&lt;=YEAR('Rent Roll'!$C38)+'Rent Roll'!$P38-1),MOD(YEAR(AV$3),'Rent Roll'!$O38)=MOD(YEAR('Rent Roll'!$C38),'Rent Roll'!$O38),MONTH(AV$3)=MONTH('Rent Roll'!$C38)),1,0),0)</f>
        <v>0</v>
      </c>
      <c r="AW196" s="567">
        <f>IFERROR(IF(AND(NOT(YEAR(AW$3)&lt;=YEAR('Rent Roll'!$C38)+'Rent Roll'!$P38-1),MOD(YEAR(AW$3),'Rent Roll'!$O38)=MOD(YEAR('Rent Roll'!$C38),'Rent Roll'!$O38),MONTH(AW$3)=MONTH('Rent Roll'!$C38)),1,0),0)</f>
        <v>0</v>
      </c>
      <c r="AX196" s="567">
        <f>IFERROR(IF(AND(NOT(YEAR(AX$3)&lt;=YEAR('Rent Roll'!$C38)+'Rent Roll'!$P38-1),MOD(YEAR(AX$3),'Rent Roll'!$O38)=MOD(YEAR('Rent Roll'!$C38),'Rent Roll'!$O38),MONTH(AX$3)=MONTH('Rent Roll'!$C38)),1,0),0)</f>
        <v>0</v>
      </c>
      <c r="AY196" s="567">
        <f>IFERROR(IF(AND(NOT(YEAR(AY$3)&lt;=YEAR('Rent Roll'!$C38)+'Rent Roll'!$P38-1),MOD(YEAR(AY$3),'Rent Roll'!$O38)=MOD(YEAR('Rent Roll'!$C38),'Rent Roll'!$O38),MONTH(AY$3)=MONTH('Rent Roll'!$C38)),1,0),0)</f>
        <v>0</v>
      </c>
      <c r="AZ196" s="567">
        <f>IFERROR(IF(AND(NOT(YEAR(AZ$3)&lt;=YEAR('Rent Roll'!$C38)+'Rent Roll'!$P38-1),MOD(YEAR(AZ$3),'Rent Roll'!$O38)=MOD(YEAR('Rent Roll'!$C38),'Rent Roll'!$O38),MONTH(AZ$3)=MONTH('Rent Roll'!$C38)),1,0),0)</f>
        <v>0</v>
      </c>
      <c r="BA196" s="567">
        <f>IFERROR(IF(AND(NOT(YEAR(BA$3)&lt;=YEAR('Rent Roll'!$C38)+'Rent Roll'!$P38-1),MOD(YEAR(BA$3),'Rent Roll'!$O38)=MOD(YEAR('Rent Roll'!$C38),'Rent Roll'!$O38),MONTH(BA$3)=MONTH('Rent Roll'!$C38)),1,0),0)</f>
        <v>0</v>
      </c>
      <c r="BB196" s="767">
        <f>IFERROR(IF(AND(NOT(YEAR(BB$3)&lt;=YEAR('Rent Roll'!$C38)+'Rent Roll'!$P38-1),MOD(YEAR(BB$3),'Rent Roll'!$O38)=MOD(YEAR('Rent Roll'!$C38),'Rent Roll'!$O38),MONTH(BB$3)=MONTH('Rent Roll'!$C38)),1,0),0)</f>
        <v>0</v>
      </c>
      <c r="BC196" s="768">
        <f>IFERROR(IF(AND(NOT(YEAR(BC$3)&lt;=YEAR('Rent Roll'!$C38)+'Rent Roll'!$P38-1),MOD(YEAR(BC$3),'Rent Roll'!$O38)=MOD(YEAR('Rent Roll'!$C38),'Rent Roll'!$O38),MONTH(BC$3)=MONTH('Rent Roll'!$C38)),1,0),0)</f>
        <v>0</v>
      </c>
      <c r="BD196" s="567">
        <f>IFERROR(IF(AND(NOT(YEAR(BD$3)&lt;=YEAR('Rent Roll'!$C38)+'Rent Roll'!$P38-1),MOD(YEAR(BD$3),'Rent Roll'!$O38)=MOD(YEAR('Rent Roll'!$C38),'Rent Roll'!$O38),MONTH(BD$3)=MONTH('Rent Roll'!$C38)),1,0),0)</f>
        <v>0</v>
      </c>
      <c r="BE196" s="567">
        <f>IFERROR(IF(AND(NOT(YEAR(BE$3)&lt;=YEAR('Rent Roll'!$C38)+'Rent Roll'!$P38-1),MOD(YEAR(BE$3),'Rent Roll'!$O38)=MOD(YEAR('Rent Roll'!$C38),'Rent Roll'!$O38),MONTH(BE$3)=MONTH('Rent Roll'!$C38)),1,0),0)</f>
        <v>0</v>
      </c>
      <c r="BF196" s="567">
        <f>IFERROR(IF(AND(NOT(YEAR(BF$3)&lt;=YEAR('Rent Roll'!$C38)+'Rent Roll'!$P38-1),MOD(YEAR(BF$3),'Rent Roll'!$O38)=MOD(YEAR('Rent Roll'!$C38),'Rent Roll'!$O38),MONTH(BF$3)=MONTH('Rent Roll'!$C38)),1,0),0)</f>
        <v>0</v>
      </c>
      <c r="BG196" s="567">
        <f>IFERROR(IF(AND(NOT(YEAR(BG$3)&lt;=YEAR('Rent Roll'!$C38)+'Rent Roll'!$P38-1),MOD(YEAR(BG$3),'Rent Roll'!$O38)=MOD(YEAR('Rent Roll'!$C38),'Rent Roll'!$O38),MONTH(BG$3)=MONTH('Rent Roll'!$C38)),1,0),0)</f>
        <v>0</v>
      </c>
      <c r="BH196" s="567">
        <f>IFERROR(IF(AND(NOT(YEAR(BH$3)&lt;=YEAR('Rent Roll'!$C38)+'Rent Roll'!$P38-1),MOD(YEAR(BH$3),'Rent Roll'!$O38)=MOD(YEAR('Rent Roll'!$C38),'Rent Roll'!$O38),MONTH(BH$3)=MONTH('Rent Roll'!$C38)),1,0),0)</f>
        <v>0</v>
      </c>
      <c r="BI196" s="567">
        <f>IFERROR(IF(AND(NOT(YEAR(BI$3)&lt;=YEAR('Rent Roll'!$C38)+'Rent Roll'!$P38-1),MOD(YEAR(BI$3),'Rent Roll'!$O38)=MOD(YEAR('Rent Roll'!$C38),'Rent Roll'!$O38),MONTH(BI$3)=MONTH('Rent Roll'!$C38)),1,0),0)</f>
        <v>0</v>
      </c>
      <c r="BJ196" s="567">
        <f>IFERROR(IF(AND(NOT(YEAR(BJ$3)&lt;=YEAR('Rent Roll'!$C38)+'Rent Roll'!$P38-1),MOD(YEAR(BJ$3),'Rent Roll'!$O38)=MOD(YEAR('Rent Roll'!$C38),'Rent Roll'!$O38),MONTH(BJ$3)=MONTH('Rent Roll'!$C38)),1,0),0)</f>
        <v>0</v>
      </c>
      <c r="BK196" s="567">
        <f>IFERROR(IF(AND(NOT(YEAR(BK$3)&lt;=YEAR('Rent Roll'!$C38)+'Rent Roll'!$P38-1),MOD(YEAR(BK$3),'Rent Roll'!$O38)=MOD(YEAR('Rent Roll'!$C38),'Rent Roll'!$O38),MONTH(BK$3)=MONTH('Rent Roll'!$C38)),1,0),0)</f>
        <v>0</v>
      </c>
      <c r="BL196" s="567">
        <f>IFERROR(IF(AND(NOT(YEAR(BL$3)&lt;=YEAR('Rent Roll'!$C38)+'Rent Roll'!$P38-1),MOD(YEAR(BL$3),'Rent Roll'!$O38)=MOD(YEAR('Rent Roll'!$C38),'Rent Roll'!$O38),MONTH(BL$3)=MONTH('Rent Roll'!$C38)),1,0),0)</f>
        <v>0</v>
      </c>
      <c r="BM196" s="567">
        <f>IFERROR(IF(AND(NOT(YEAR(BM$3)&lt;=YEAR('Rent Roll'!$C38)+'Rent Roll'!$P38-1),MOD(YEAR(BM$3),'Rent Roll'!$O38)=MOD(YEAR('Rent Roll'!$C38),'Rent Roll'!$O38),MONTH(BM$3)=MONTH('Rent Roll'!$C38)),1,0),0)</f>
        <v>0</v>
      </c>
      <c r="BN196" s="767">
        <f>IFERROR(IF(AND(NOT(YEAR(BN$3)&lt;=YEAR('Rent Roll'!$C38)+'Rent Roll'!$P38-1),MOD(YEAR(BN$3),'Rent Roll'!$O38)=MOD(YEAR('Rent Roll'!$C38),'Rent Roll'!$O38),MONTH(BN$3)=MONTH('Rent Roll'!$C38)),1,0),0)</f>
        <v>0</v>
      </c>
      <c r="BO196" s="768">
        <f>IFERROR(IF(AND(NOT(YEAR(BO$3)&lt;=YEAR('Rent Roll'!$C38)+'Rent Roll'!$P38-1),MOD(YEAR(BO$3),'Rent Roll'!$O38)=MOD(YEAR('Rent Roll'!$C38),'Rent Roll'!$O38),MONTH(BO$3)=MONTH('Rent Roll'!$C38)),1,0),0)</f>
        <v>0</v>
      </c>
      <c r="BP196" s="567">
        <f>IFERROR(IF(AND(NOT(YEAR(BP$3)&lt;=YEAR('Rent Roll'!$C38)+'Rent Roll'!$P38-1),MOD(YEAR(BP$3),'Rent Roll'!$O38)=MOD(YEAR('Rent Roll'!$C38),'Rent Roll'!$O38),MONTH(BP$3)=MONTH('Rent Roll'!$C38)),1,0),0)</f>
        <v>0</v>
      </c>
      <c r="BQ196" s="567">
        <f>IFERROR(IF(AND(NOT(YEAR(BQ$3)&lt;=YEAR('Rent Roll'!$C38)+'Rent Roll'!$P38-1),MOD(YEAR(BQ$3),'Rent Roll'!$O38)=MOD(YEAR('Rent Roll'!$C38),'Rent Roll'!$O38),MONTH(BQ$3)=MONTH('Rent Roll'!$C38)),1,0),0)</f>
        <v>0</v>
      </c>
      <c r="BR196" s="567">
        <f>IFERROR(IF(AND(NOT(YEAR(BR$3)&lt;=YEAR('Rent Roll'!$C38)+'Rent Roll'!$P38-1),MOD(YEAR(BR$3),'Rent Roll'!$O38)=MOD(YEAR('Rent Roll'!$C38),'Rent Roll'!$O38),MONTH(BR$3)=MONTH('Rent Roll'!$C38)),1,0),0)</f>
        <v>0</v>
      </c>
      <c r="BS196" s="567">
        <f>IFERROR(IF(AND(NOT(YEAR(BS$3)&lt;=YEAR('Rent Roll'!$C38)+'Rent Roll'!$P38-1),MOD(YEAR(BS$3),'Rent Roll'!$O38)=MOD(YEAR('Rent Roll'!$C38),'Rent Roll'!$O38),MONTH(BS$3)=MONTH('Rent Roll'!$C38)),1,0),0)</f>
        <v>0</v>
      </c>
      <c r="BT196" s="567">
        <f>IFERROR(IF(AND(NOT(YEAR(BT$3)&lt;=YEAR('Rent Roll'!$C38)+'Rent Roll'!$P38-1),MOD(YEAR(BT$3),'Rent Roll'!$O38)=MOD(YEAR('Rent Roll'!$C38),'Rent Roll'!$O38),MONTH(BT$3)=MONTH('Rent Roll'!$C38)),1,0),0)</f>
        <v>0</v>
      </c>
      <c r="BU196" s="567">
        <f>IFERROR(IF(AND(NOT(YEAR(BU$3)&lt;=YEAR('Rent Roll'!$C38)+'Rent Roll'!$P38-1),MOD(YEAR(BU$3),'Rent Roll'!$O38)=MOD(YEAR('Rent Roll'!$C38),'Rent Roll'!$O38),MONTH(BU$3)=MONTH('Rent Roll'!$C38)),1,0),0)</f>
        <v>0</v>
      </c>
      <c r="BV196" s="567">
        <f>IFERROR(IF(AND(NOT(YEAR(BV$3)&lt;=YEAR('Rent Roll'!$C38)+'Rent Roll'!$P38-1),MOD(YEAR(BV$3),'Rent Roll'!$O38)=MOD(YEAR('Rent Roll'!$C38),'Rent Roll'!$O38),MONTH(BV$3)=MONTH('Rent Roll'!$C38)),1,0),0)</f>
        <v>0</v>
      </c>
      <c r="BW196" s="567">
        <f>IFERROR(IF(AND(NOT(YEAR(BW$3)&lt;=YEAR('Rent Roll'!$C38)+'Rent Roll'!$P38-1),MOD(YEAR(BW$3),'Rent Roll'!$O38)=MOD(YEAR('Rent Roll'!$C38),'Rent Roll'!$O38),MONTH(BW$3)=MONTH('Rent Roll'!$C38)),1,0),0)</f>
        <v>0</v>
      </c>
      <c r="BX196" s="567">
        <f>IFERROR(IF(AND(NOT(YEAR(BX$3)&lt;=YEAR('Rent Roll'!$C38)+'Rent Roll'!$P38-1),MOD(YEAR(BX$3),'Rent Roll'!$O38)=MOD(YEAR('Rent Roll'!$C38),'Rent Roll'!$O38),MONTH(BX$3)=MONTH('Rent Roll'!$C38)),1,0),0)</f>
        <v>0</v>
      </c>
      <c r="BY196" s="567">
        <f>IFERROR(IF(AND(NOT(YEAR(BY$3)&lt;=YEAR('Rent Roll'!$C38)+'Rent Roll'!$P38-1),MOD(YEAR(BY$3),'Rent Roll'!$O38)=MOD(YEAR('Rent Roll'!$C38),'Rent Roll'!$O38),MONTH(BY$3)=MONTH('Rent Roll'!$C38)),1,0),0)</f>
        <v>0</v>
      </c>
      <c r="BZ196" s="767">
        <f>IFERROR(IF(AND(NOT(YEAR(BZ$3)&lt;=YEAR('Rent Roll'!$C38)+'Rent Roll'!$P38-1),MOD(YEAR(BZ$3),'Rent Roll'!$O38)=MOD(YEAR('Rent Roll'!$C38),'Rent Roll'!$O38),MONTH(BZ$3)=MONTH('Rent Roll'!$C38)),1,0),0)</f>
        <v>0</v>
      </c>
      <c r="CA196" s="768">
        <f>IFERROR(IF(AND(NOT(YEAR(CA$3)&lt;=YEAR('Rent Roll'!$C38)+'Rent Roll'!$P38-1),MOD(YEAR(CA$3),'Rent Roll'!$O38)=MOD(YEAR('Rent Roll'!$C38),'Rent Roll'!$O38),MONTH(CA$3)=MONTH('Rent Roll'!$C38)),1,0),0)</f>
        <v>0</v>
      </c>
      <c r="CB196" s="567">
        <f>IFERROR(IF(AND(NOT(YEAR(CB$3)&lt;=YEAR('Rent Roll'!$C38)+'Rent Roll'!$P38-1),MOD(YEAR(CB$3),'Rent Roll'!$O38)=MOD(YEAR('Rent Roll'!$C38),'Rent Roll'!$O38),MONTH(CB$3)=MONTH('Rent Roll'!$C38)),1,0),0)</f>
        <v>0</v>
      </c>
      <c r="CC196" s="567">
        <f>IFERROR(IF(AND(NOT(YEAR(CC$3)&lt;=YEAR('Rent Roll'!$C38)+'Rent Roll'!$P38-1),MOD(YEAR(CC$3),'Rent Roll'!$O38)=MOD(YEAR('Rent Roll'!$C38),'Rent Roll'!$O38),MONTH(CC$3)=MONTH('Rent Roll'!$C38)),1,0),0)</f>
        <v>0</v>
      </c>
      <c r="CD196" s="567">
        <f>IFERROR(IF(AND(NOT(YEAR(CD$3)&lt;=YEAR('Rent Roll'!$C38)+'Rent Roll'!$P38-1),MOD(YEAR(CD$3),'Rent Roll'!$O38)=MOD(YEAR('Rent Roll'!$C38),'Rent Roll'!$O38),MONTH(CD$3)=MONTH('Rent Roll'!$C38)),1,0),0)</f>
        <v>0</v>
      </c>
      <c r="CE196" s="567">
        <f>IFERROR(IF(AND(NOT(YEAR(CE$3)&lt;=YEAR('Rent Roll'!$C38)+'Rent Roll'!$P38-1),MOD(YEAR(CE$3),'Rent Roll'!$O38)=MOD(YEAR('Rent Roll'!$C38),'Rent Roll'!$O38),MONTH(CE$3)=MONTH('Rent Roll'!$C38)),1,0),0)</f>
        <v>0</v>
      </c>
      <c r="CF196" s="567">
        <f>IFERROR(IF(AND(NOT(YEAR(CF$3)&lt;=YEAR('Rent Roll'!$C38)+'Rent Roll'!$P38-1),MOD(YEAR(CF$3),'Rent Roll'!$O38)=MOD(YEAR('Rent Roll'!$C38),'Rent Roll'!$O38),MONTH(CF$3)=MONTH('Rent Roll'!$C38)),1,0),0)</f>
        <v>0</v>
      </c>
      <c r="CG196" s="567">
        <f>IFERROR(IF(AND(NOT(YEAR(CG$3)&lt;=YEAR('Rent Roll'!$C38)+'Rent Roll'!$P38-1),MOD(YEAR(CG$3),'Rent Roll'!$O38)=MOD(YEAR('Rent Roll'!$C38),'Rent Roll'!$O38),MONTH(CG$3)=MONTH('Rent Roll'!$C38)),1,0),0)</f>
        <v>0</v>
      </c>
      <c r="CH196" s="567">
        <f>IFERROR(IF(AND(NOT(YEAR(CH$3)&lt;=YEAR('Rent Roll'!$C38)+'Rent Roll'!$P38-1),MOD(YEAR(CH$3),'Rent Roll'!$O38)=MOD(YEAR('Rent Roll'!$C38),'Rent Roll'!$O38),MONTH(CH$3)=MONTH('Rent Roll'!$C38)),1,0),0)</f>
        <v>0</v>
      </c>
      <c r="CI196" s="567">
        <f>IFERROR(IF(AND(NOT(YEAR(CI$3)&lt;=YEAR('Rent Roll'!$C38)+'Rent Roll'!$P38-1),MOD(YEAR(CI$3),'Rent Roll'!$O38)=MOD(YEAR('Rent Roll'!$C38),'Rent Roll'!$O38),MONTH(CI$3)=MONTH('Rent Roll'!$C38)),1,0),0)</f>
        <v>0</v>
      </c>
      <c r="CJ196" s="567">
        <f>IFERROR(IF(AND(NOT(YEAR(CJ$3)&lt;=YEAR('Rent Roll'!$C38)+'Rent Roll'!$P38-1),MOD(YEAR(CJ$3),'Rent Roll'!$O38)=MOD(YEAR('Rent Roll'!$C38),'Rent Roll'!$O38),MONTH(CJ$3)=MONTH('Rent Roll'!$C38)),1,0),0)</f>
        <v>0</v>
      </c>
      <c r="CK196" s="567">
        <f>IFERROR(IF(AND(NOT(YEAR(CK$3)&lt;=YEAR('Rent Roll'!$C38)+'Rent Roll'!$P38-1),MOD(YEAR(CK$3),'Rent Roll'!$O38)=MOD(YEAR('Rent Roll'!$C38),'Rent Roll'!$O38),MONTH(CK$3)=MONTH('Rent Roll'!$C38)),1,0),0)</f>
        <v>0</v>
      </c>
      <c r="CL196" s="767">
        <f>IFERROR(IF(AND(NOT(YEAR(CL$3)&lt;=YEAR('Rent Roll'!$C38)+'Rent Roll'!$P38-1),MOD(YEAR(CL$3),'Rent Roll'!$O38)=MOD(YEAR('Rent Roll'!$C38),'Rent Roll'!$O38),MONTH(CL$3)=MONTH('Rent Roll'!$C38)),1,0),0)</f>
        <v>0</v>
      </c>
      <c r="CM196" s="768">
        <f>IFERROR(IF(AND(NOT(YEAR(CM$3)&lt;=YEAR('Rent Roll'!$C38)+'Rent Roll'!$P38-1),MOD(YEAR(CM$3),'Rent Roll'!$O38)=MOD(YEAR('Rent Roll'!$C38),'Rent Roll'!$O38),MONTH(CM$3)=MONTH('Rent Roll'!$C38)),1,0),0)</f>
        <v>0</v>
      </c>
      <c r="CN196" s="567">
        <f>IFERROR(IF(AND(NOT(YEAR(CN$3)&lt;=YEAR('Rent Roll'!$C38)+'Rent Roll'!$P38-1),MOD(YEAR(CN$3),'Rent Roll'!$O38)=MOD(YEAR('Rent Roll'!$C38),'Rent Roll'!$O38),MONTH(CN$3)=MONTH('Rent Roll'!$C38)),1,0),0)</f>
        <v>0</v>
      </c>
      <c r="CO196" s="567">
        <f>IFERROR(IF(AND(NOT(YEAR(CO$3)&lt;=YEAR('Rent Roll'!$C38)+'Rent Roll'!$P38-1),MOD(YEAR(CO$3),'Rent Roll'!$O38)=MOD(YEAR('Rent Roll'!$C38),'Rent Roll'!$O38),MONTH(CO$3)=MONTH('Rent Roll'!$C38)),1,0),0)</f>
        <v>0</v>
      </c>
      <c r="CP196" s="567">
        <f>IFERROR(IF(AND(NOT(YEAR(CP$3)&lt;=YEAR('Rent Roll'!$C38)+'Rent Roll'!$P38-1),MOD(YEAR(CP$3),'Rent Roll'!$O38)=MOD(YEAR('Rent Roll'!$C38),'Rent Roll'!$O38),MONTH(CP$3)=MONTH('Rent Roll'!$C38)),1,0),0)</f>
        <v>0</v>
      </c>
      <c r="CQ196" s="567">
        <f>IFERROR(IF(AND(NOT(YEAR(CQ$3)&lt;=YEAR('Rent Roll'!$C38)+'Rent Roll'!$P38-1),MOD(YEAR(CQ$3),'Rent Roll'!$O38)=MOD(YEAR('Rent Roll'!$C38),'Rent Roll'!$O38),MONTH(CQ$3)=MONTH('Rent Roll'!$C38)),1,0),0)</f>
        <v>0</v>
      </c>
      <c r="CR196" s="567">
        <f>IFERROR(IF(AND(NOT(YEAR(CR$3)&lt;=YEAR('Rent Roll'!$C38)+'Rent Roll'!$P38-1),MOD(YEAR(CR$3),'Rent Roll'!$O38)=MOD(YEAR('Rent Roll'!$C38),'Rent Roll'!$O38),MONTH(CR$3)=MONTH('Rent Roll'!$C38)),1,0),0)</f>
        <v>0</v>
      </c>
      <c r="CS196" s="567">
        <f>IFERROR(IF(AND(NOT(YEAR(CS$3)&lt;=YEAR('Rent Roll'!$C38)+'Rent Roll'!$P38-1),MOD(YEAR(CS$3),'Rent Roll'!$O38)=MOD(YEAR('Rent Roll'!$C38),'Rent Roll'!$O38),MONTH(CS$3)=MONTH('Rent Roll'!$C38)),1,0),0)</f>
        <v>0</v>
      </c>
      <c r="CT196" s="567">
        <f>IFERROR(IF(AND(NOT(YEAR(CT$3)&lt;=YEAR('Rent Roll'!$C38)+'Rent Roll'!$P38-1),MOD(YEAR(CT$3),'Rent Roll'!$O38)=MOD(YEAR('Rent Roll'!$C38),'Rent Roll'!$O38),MONTH(CT$3)=MONTH('Rent Roll'!$C38)),1,0),0)</f>
        <v>0</v>
      </c>
      <c r="CU196" s="567">
        <f>IFERROR(IF(AND(NOT(YEAR(CU$3)&lt;=YEAR('Rent Roll'!$C38)+'Rent Roll'!$P38-1),MOD(YEAR(CU$3),'Rent Roll'!$O38)=MOD(YEAR('Rent Roll'!$C38),'Rent Roll'!$O38),MONTH(CU$3)=MONTH('Rent Roll'!$C38)),1,0),0)</f>
        <v>0</v>
      </c>
      <c r="CV196" s="567">
        <f>IFERROR(IF(AND(NOT(YEAR(CV$3)&lt;=YEAR('Rent Roll'!$C38)+'Rent Roll'!$P38-1),MOD(YEAR(CV$3),'Rent Roll'!$O38)=MOD(YEAR('Rent Roll'!$C38),'Rent Roll'!$O38),MONTH(CV$3)=MONTH('Rent Roll'!$C38)),1,0),0)</f>
        <v>0</v>
      </c>
      <c r="CW196" s="567">
        <f>IFERROR(IF(AND(NOT(YEAR(CW$3)&lt;=YEAR('Rent Roll'!$C38)+'Rent Roll'!$P38-1),MOD(YEAR(CW$3),'Rent Roll'!$O38)=MOD(YEAR('Rent Roll'!$C38),'Rent Roll'!$O38),MONTH(CW$3)=MONTH('Rent Roll'!$C38)),1,0),0)</f>
        <v>0</v>
      </c>
      <c r="CX196" s="767">
        <f>IFERROR(IF(AND(NOT(YEAR(CX$3)&lt;=YEAR('Rent Roll'!$C38)+'Rent Roll'!$P38-1),MOD(YEAR(CX$3),'Rent Roll'!$O38)=MOD(YEAR('Rent Roll'!$C38),'Rent Roll'!$O38),MONTH(CX$3)=MONTH('Rent Roll'!$C38)),1,0),0)</f>
        <v>0</v>
      </c>
      <c r="CY196" s="768">
        <f>IFERROR(IF(AND(NOT(YEAR(CY$3)&lt;=YEAR('Rent Roll'!$C38)+'Rent Roll'!$P38-1),MOD(YEAR(CY$3),'Rent Roll'!$O38)=MOD(YEAR('Rent Roll'!$C38),'Rent Roll'!$O38),MONTH(CY$3)=MONTH('Rent Roll'!$C38)),1,0),0)</f>
        <v>0</v>
      </c>
      <c r="CZ196" s="567">
        <f>IFERROR(IF(AND(NOT(YEAR(CZ$3)&lt;=YEAR('Rent Roll'!$C38)+'Rent Roll'!$P38-1),MOD(YEAR(CZ$3),'Rent Roll'!$O38)=MOD(YEAR('Rent Roll'!$C38),'Rent Roll'!$O38),MONTH(CZ$3)=MONTH('Rent Roll'!$C38)),1,0),0)</f>
        <v>0</v>
      </c>
      <c r="DA196" s="567">
        <f>IFERROR(IF(AND(NOT(YEAR(DA$3)&lt;=YEAR('Rent Roll'!$C38)+'Rent Roll'!$P38-1),MOD(YEAR(DA$3),'Rent Roll'!$O38)=MOD(YEAR('Rent Roll'!$C38),'Rent Roll'!$O38),MONTH(DA$3)=MONTH('Rent Roll'!$C38)),1,0),0)</f>
        <v>0</v>
      </c>
      <c r="DB196" s="567">
        <f>IFERROR(IF(AND(NOT(YEAR(DB$3)&lt;=YEAR('Rent Roll'!$C38)+'Rent Roll'!$P38-1),MOD(YEAR(DB$3),'Rent Roll'!$O38)=MOD(YEAR('Rent Roll'!$C38),'Rent Roll'!$O38),MONTH(DB$3)=MONTH('Rent Roll'!$C38)),1,0),0)</f>
        <v>0</v>
      </c>
      <c r="DC196" s="567">
        <f>IFERROR(IF(AND(NOT(YEAR(DC$3)&lt;=YEAR('Rent Roll'!$C38)+'Rent Roll'!$P38-1),MOD(YEAR(DC$3),'Rent Roll'!$O38)=MOD(YEAR('Rent Roll'!$C38),'Rent Roll'!$O38),MONTH(DC$3)=MONTH('Rent Roll'!$C38)),1,0),0)</f>
        <v>0</v>
      </c>
      <c r="DD196" s="567">
        <f>IFERROR(IF(AND(NOT(YEAR(DD$3)&lt;=YEAR('Rent Roll'!$C38)+'Rent Roll'!$P38-1),MOD(YEAR(DD$3),'Rent Roll'!$O38)=MOD(YEAR('Rent Roll'!$C38),'Rent Roll'!$O38),MONTH(DD$3)=MONTH('Rent Roll'!$C38)),1,0),0)</f>
        <v>0</v>
      </c>
      <c r="DE196" s="567">
        <f>IFERROR(IF(AND(NOT(YEAR(DE$3)&lt;=YEAR('Rent Roll'!$C38)+'Rent Roll'!$P38-1),MOD(YEAR(DE$3),'Rent Roll'!$O38)=MOD(YEAR('Rent Roll'!$C38),'Rent Roll'!$O38),MONTH(DE$3)=MONTH('Rent Roll'!$C38)),1,0),0)</f>
        <v>0</v>
      </c>
      <c r="DF196" s="567">
        <f>IFERROR(IF(AND(NOT(YEAR(DF$3)&lt;=YEAR('Rent Roll'!$C38)+'Rent Roll'!$P38-1),MOD(YEAR(DF$3),'Rent Roll'!$O38)=MOD(YEAR('Rent Roll'!$C38),'Rent Roll'!$O38),MONTH(DF$3)=MONTH('Rent Roll'!$C38)),1,0),0)</f>
        <v>0</v>
      </c>
      <c r="DG196" s="567">
        <f>IFERROR(IF(AND(NOT(YEAR(DG$3)&lt;=YEAR('Rent Roll'!$C38)+'Rent Roll'!$P38-1),MOD(YEAR(DG$3),'Rent Roll'!$O38)=MOD(YEAR('Rent Roll'!$C38),'Rent Roll'!$O38),MONTH(DG$3)=MONTH('Rent Roll'!$C38)),1,0),0)</f>
        <v>0</v>
      </c>
      <c r="DH196" s="567">
        <f>IFERROR(IF(AND(NOT(YEAR(DH$3)&lt;=YEAR('Rent Roll'!$C38)+'Rent Roll'!$P38-1),MOD(YEAR(DH$3),'Rent Roll'!$O38)=MOD(YEAR('Rent Roll'!$C38),'Rent Roll'!$O38),MONTH(DH$3)=MONTH('Rent Roll'!$C38)),1,0),0)</f>
        <v>0</v>
      </c>
      <c r="DI196" s="567">
        <f>IFERROR(IF(AND(NOT(YEAR(DI$3)&lt;=YEAR('Rent Roll'!$C38)+'Rent Roll'!$P38-1),MOD(YEAR(DI$3),'Rent Roll'!$O38)=MOD(YEAR('Rent Roll'!$C38),'Rent Roll'!$O38),MONTH(DI$3)=MONTH('Rent Roll'!$C38)),1,0),0)</f>
        <v>0</v>
      </c>
      <c r="DJ196" s="767">
        <f>IFERROR(IF(AND(NOT(YEAR(DJ$3)&lt;=YEAR('Rent Roll'!$C38)+'Rent Roll'!$P38-1),MOD(YEAR(DJ$3),'Rent Roll'!$O38)=MOD(YEAR('Rent Roll'!$C38),'Rent Roll'!$O38),MONTH(DJ$3)=MONTH('Rent Roll'!$C38)),1,0),0)</f>
        <v>0</v>
      </c>
      <c r="DK196" s="768">
        <f>IFERROR(IF(AND(NOT(YEAR(DK$3)&lt;=YEAR('Rent Roll'!$C38)+'Rent Roll'!$P38-1),MOD(YEAR(DK$3),'Rent Roll'!$O38)=MOD(YEAR('Rent Roll'!$C38),'Rent Roll'!$O38),MONTH(DK$3)=MONTH('Rent Roll'!$C38)),1,0),0)</f>
        <v>0</v>
      </c>
      <c r="DL196" s="567">
        <f>IFERROR(IF(AND(NOT(YEAR(DL$3)&lt;=YEAR('Rent Roll'!$C38)+'Rent Roll'!$P38-1),MOD(YEAR(DL$3),'Rent Roll'!$O38)=MOD(YEAR('Rent Roll'!$C38),'Rent Roll'!$O38),MONTH(DL$3)=MONTH('Rent Roll'!$C38)),1,0),0)</f>
        <v>0</v>
      </c>
      <c r="DM196" s="567">
        <f>IFERROR(IF(AND(NOT(YEAR(DM$3)&lt;=YEAR('Rent Roll'!$C38)+'Rent Roll'!$P38-1),MOD(YEAR(DM$3),'Rent Roll'!$O38)=MOD(YEAR('Rent Roll'!$C38),'Rent Roll'!$O38),MONTH(DM$3)=MONTH('Rent Roll'!$C38)),1,0),0)</f>
        <v>0</v>
      </c>
      <c r="DN196" s="567">
        <f>IFERROR(IF(AND(NOT(YEAR(DN$3)&lt;=YEAR('Rent Roll'!$C38)+'Rent Roll'!$P38-1),MOD(YEAR(DN$3),'Rent Roll'!$O38)=MOD(YEAR('Rent Roll'!$C38),'Rent Roll'!$O38),MONTH(DN$3)=MONTH('Rent Roll'!$C38)),1,0),0)</f>
        <v>0</v>
      </c>
      <c r="DO196" s="567">
        <f>IFERROR(IF(AND(NOT(YEAR(DO$3)&lt;=YEAR('Rent Roll'!$C38)+'Rent Roll'!$P38-1),MOD(YEAR(DO$3),'Rent Roll'!$O38)=MOD(YEAR('Rent Roll'!$C38),'Rent Roll'!$O38),MONTH(DO$3)=MONTH('Rent Roll'!$C38)),1,0),0)</f>
        <v>0</v>
      </c>
      <c r="DP196" s="567">
        <f>IFERROR(IF(AND(NOT(YEAR(DP$3)&lt;=YEAR('Rent Roll'!$C38)+'Rent Roll'!$P38-1),MOD(YEAR(DP$3),'Rent Roll'!$O38)=MOD(YEAR('Rent Roll'!$C38),'Rent Roll'!$O38),MONTH(DP$3)=MONTH('Rent Roll'!$C38)),1,0),0)</f>
        <v>0</v>
      </c>
      <c r="DQ196" s="567">
        <f>IFERROR(IF(AND(NOT(YEAR(DQ$3)&lt;=YEAR('Rent Roll'!$C38)+'Rent Roll'!$P38-1),MOD(YEAR(DQ$3),'Rent Roll'!$O38)=MOD(YEAR('Rent Roll'!$C38),'Rent Roll'!$O38),MONTH(DQ$3)=MONTH('Rent Roll'!$C38)),1,0),0)</f>
        <v>0</v>
      </c>
      <c r="DR196" s="567">
        <f>IFERROR(IF(AND(NOT(YEAR(DR$3)&lt;=YEAR('Rent Roll'!$C38)+'Rent Roll'!$P38-1),MOD(YEAR(DR$3),'Rent Roll'!$O38)=MOD(YEAR('Rent Roll'!$C38),'Rent Roll'!$O38),MONTH(DR$3)=MONTH('Rent Roll'!$C38)),1,0),0)</f>
        <v>0</v>
      </c>
      <c r="DS196" s="567">
        <f>IFERROR(IF(AND(NOT(YEAR(DS$3)&lt;=YEAR('Rent Roll'!$C38)+'Rent Roll'!$P38-1),MOD(YEAR(DS$3),'Rent Roll'!$O38)=MOD(YEAR('Rent Roll'!$C38),'Rent Roll'!$O38),MONTH(DS$3)=MONTH('Rent Roll'!$C38)),1,0),0)</f>
        <v>0</v>
      </c>
      <c r="DT196" s="567">
        <f>IFERROR(IF(AND(NOT(YEAR(DT$3)&lt;=YEAR('Rent Roll'!$C38)+'Rent Roll'!$P38-1),MOD(YEAR(DT$3),'Rent Roll'!$O38)=MOD(YEAR('Rent Roll'!$C38),'Rent Roll'!$O38),MONTH(DT$3)=MONTH('Rent Roll'!$C38)),1,0),0)</f>
        <v>0</v>
      </c>
      <c r="DU196" s="567">
        <f>IFERROR(IF(AND(NOT(YEAR(DU$3)&lt;=YEAR('Rent Roll'!$C38)+'Rent Roll'!$P38-1),MOD(YEAR(DU$3),'Rent Roll'!$O38)=MOD(YEAR('Rent Roll'!$C38),'Rent Roll'!$O38),MONTH(DU$3)=MONTH('Rent Roll'!$C38)),1,0),0)</f>
        <v>0</v>
      </c>
      <c r="DV196" s="567">
        <f>IFERROR(IF(AND(NOT(YEAR(DV$3)&lt;=YEAR('Rent Roll'!$C38)+'Rent Roll'!$P38-1),MOD(YEAR(DV$3),'Rent Roll'!$O38)=MOD(YEAR('Rent Roll'!$C38),'Rent Roll'!$O38),MONTH(DV$3)=MONTH('Rent Roll'!$C38)),1,0),0)</f>
        <v>0</v>
      </c>
    </row>
    <row r="197" spans="1:126" s="568" customFormat="1" ht="12" customHeight="1" outlineLevel="1" x14ac:dyDescent="0.4">
      <c r="A197" s="732"/>
      <c r="B197" s="564">
        <f>'Rent Roll'!$B39</f>
        <v>0</v>
      </c>
      <c r="C197" s="566"/>
      <c r="D197" s="566"/>
      <c r="E197" s="566"/>
      <c r="F197" s="778">
        <f>IFERROR(IF(AND(NOT(YEAR(F$3)&lt;=YEAR('Rent Roll'!$C39)+'Rent Roll'!$P39-1),MOD(YEAR(F$3),'Rent Roll'!$O39)=MOD(YEAR('Rent Roll'!$C39),'Rent Roll'!$O39),MONTH(F$3)=MONTH('Rent Roll'!$C39)),1,0),0)</f>
        <v>0</v>
      </c>
      <c r="G197" s="768">
        <f>IFERROR(IF(AND(NOT(YEAR(G$3)&lt;=YEAR('Rent Roll'!$C39)+'Rent Roll'!$P39-1),MOD(YEAR(G$3),'Rent Roll'!$O39)=MOD(YEAR('Rent Roll'!$C39),'Rent Roll'!$O39),MONTH(G$3)=MONTH('Rent Roll'!$C39)),1,0),0)</f>
        <v>0</v>
      </c>
      <c r="H197" s="567">
        <f>IFERROR(IF(AND(NOT(YEAR(H$3)&lt;=YEAR('Rent Roll'!$C39)+'Rent Roll'!$P39-1),MOD(YEAR(H$3),'Rent Roll'!$O39)=MOD(YEAR('Rent Roll'!$C39),'Rent Roll'!$O39),MONTH(H$3)=MONTH('Rent Roll'!$C39)),1,0),0)</f>
        <v>0</v>
      </c>
      <c r="I197" s="567">
        <f>IFERROR(IF(AND(NOT(YEAR(I$3)&lt;=YEAR('Rent Roll'!$C39)+'Rent Roll'!$P39-1),MOD(YEAR(I$3),'Rent Roll'!$O39)=MOD(YEAR('Rent Roll'!$C39),'Rent Roll'!$O39),MONTH(I$3)=MONTH('Rent Roll'!$C39)),1,0),0)</f>
        <v>0</v>
      </c>
      <c r="J197" s="567">
        <f>IFERROR(IF(AND(NOT(YEAR(J$3)&lt;=YEAR('Rent Roll'!$C39)+'Rent Roll'!$P39-1),MOD(YEAR(J$3),'Rent Roll'!$O39)=MOD(YEAR('Rent Roll'!$C39),'Rent Roll'!$O39),MONTH(J$3)=MONTH('Rent Roll'!$C39)),1,0),0)</f>
        <v>0</v>
      </c>
      <c r="K197" s="567">
        <f>IFERROR(IF(AND(NOT(YEAR(K$3)&lt;=YEAR('Rent Roll'!$C39)+'Rent Roll'!$P39-1),MOD(YEAR(K$3),'Rent Roll'!$O39)=MOD(YEAR('Rent Roll'!$C39),'Rent Roll'!$O39),MONTH(K$3)=MONTH('Rent Roll'!$C39)),1,0),0)</f>
        <v>0</v>
      </c>
      <c r="L197" s="567">
        <f>IFERROR(IF(AND(NOT(YEAR(L$3)&lt;=YEAR('Rent Roll'!$C39)+'Rent Roll'!$P39-1),MOD(YEAR(L$3),'Rent Roll'!$O39)=MOD(YEAR('Rent Roll'!$C39),'Rent Roll'!$O39),MONTH(L$3)=MONTH('Rent Roll'!$C39)),1,0),0)</f>
        <v>0</v>
      </c>
      <c r="M197" s="567">
        <f>IFERROR(IF(AND(NOT(YEAR(M$3)&lt;=YEAR('Rent Roll'!$C39)+'Rent Roll'!$P39-1),MOD(YEAR(M$3),'Rent Roll'!$O39)=MOD(YEAR('Rent Roll'!$C39),'Rent Roll'!$O39),MONTH(M$3)=MONTH('Rent Roll'!$C39)),1,0),0)</f>
        <v>0</v>
      </c>
      <c r="N197" s="567">
        <f>IFERROR(IF(AND(NOT(YEAR(N$3)&lt;=YEAR('Rent Roll'!$C39)+'Rent Roll'!$P39-1),MOD(YEAR(N$3),'Rent Roll'!$O39)=MOD(YEAR('Rent Roll'!$C39),'Rent Roll'!$O39),MONTH(N$3)=MONTH('Rent Roll'!$C39)),1,0),0)</f>
        <v>0</v>
      </c>
      <c r="O197" s="567">
        <f>IFERROR(IF(AND(NOT(YEAR(O$3)&lt;=YEAR('Rent Roll'!$C39)+'Rent Roll'!$P39-1),MOD(YEAR(O$3),'Rent Roll'!$O39)=MOD(YEAR('Rent Roll'!$C39),'Rent Roll'!$O39),MONTH(O$3)=MONTH('Rent Roll'!$C39)),1,0),0)</f>
        <v>0</v>
      </c>
      <c r="P197" s="567">
        <f>IFERROR(IF(AND(NOT(YEAR(P$3)&lt;=YEAR('Rent Roll'!$C39)+'Rent Roll'!$P39-1),MOD(YEAR(P$3),'Rent Roll'!$O39)=MOD(YEAR('Rent Roll'!$C39),'Rent Roll'!$O39),MONTH(P$3)=MONTH('Rent Roll'!$C39)),1,0),0)</f>
        <v>0</v>
      </c>
      <c r="Q197" s="567">
        <f>IFERROR(IF(AND(NOT(YEAR(Q$3)&lt;=YEAR('Rent Roll'!$C39)+'Rent Roll'!$P39-1),MOD(YEAR(Q$3),'Rent Roll'!$O39)=MOD(YEAR('Rent Roll'!$C39),'Rent Roll'!$O39),MONTH(Q$3)=MONTH('Rent Roll'!$C39)),1,0),0)</f>
        <v>0</v>
      </c>
      <c r="R197" s="767">
        <f>IFERROR(IF(AND(NOT(YEAR(R$3)&lt;=YEAR('Rent Roll'!$C39)+'Rent Roll'!$P39-1),MOD(YEAR(R$3),'Rent Roll'!$O39)=MOD(YEAR('Rent Roll'!$C39),'Rent Roll'!$O39),MONTH(R$3)=MONTH('Rent Roll'!$C39)),1,0),0)</f>
        <v>0</v>
      </c>
      <c r="S197" s="768">
        <f>IFERROR(IF(AND(NOT(YEAR(S$3)&lt;=YEAR('Rent Roll'!$C39)+'Rent Roll'!$P39-1),MOD(YEAR(S$3),'Rent Roll'!$O39)=MOD(YEAR('Rent Roll'!$C39),'Rent Roll'!$O39),MONTH(S$3)=MONTH('Rent Roll'!$C39)),1,0),0)</f>
        <v>0</v>
      </c>
      <c r="T197" s="567">
        <f>IFERROR(IF(AND(NOT(YEAR(T$3)&lt;=YEAR('Rent Roll'!$C39)+'Rent Roll'!$P39-1),MOD(YEAR(T$3),'Rent Roll'!$O39)=MOD(YEAR('Rent Roll'!$C39),'Rent Roll'!$O39),MONTH(T$3)=MONTH('Rent Roll'!$C39)),1,0),0)</f>
        <v>0</v>
      </c>
      <c r="U197" s="567">
        <f>IFERROR(IF(AND(NOT(YEAR(U$3)&lt;=YEAR('Rent Roll'!$C39)+'Rent Roll'!$P39-1),MOD(YEAR(U$3),'Rent Roll'!$O39)=MOD(YEAR('Rent Roll'!$C39),'Rent Roll'!$O39),MONTH(U$3)=MONTH('Rent Roll'!$C39)),1,0),0)</f>
        <v>0</v>
      </c>
      <c r="V197" s="567">
        <f>IFERROR(IF(AND(NOT(YEAR(V$3)&lt;=YEAR('Rent Roll'!$C39)+'Rent Roll'!$P39-1),MOD(YEAR(V$3),'Rent Roll'!$O39)=MOD(YEAR('Rent Roll'!$C39),'Rent Roll'!$O39),MONTH(V$3)=MONTH('Rent Roll'!$C39)),1,0),0)</f>
        <v>0</v>
      </c>
      <c r="W197" s="567">
        <f>IFERROR(IF(AND(NOT(YEAR(W$3)&lt;=YEAR('Rent Roll'!$C39)+'Rent Roll'!$P39-1),MOD(YEAR(W$3),'Rent Roll'!$O39)=MOD(YEAR('Rent Roll'!$C39),'Rent Roll'!$O39),MONTH(W$3)=MONTH('Rent Roll'!$C39)),1,0),0)</f>
        <v>0</v>
      </c>
      <c r="X197" s="567">
        <f>IFERROR(IF(AND(NOT(YEAR(X$3)&lt;=YEAR('Rent Roll'!$C39)+'Rent Roll'!$P39-1),MOD(YEAR(X$3),'Rent Roll'!$O39)=MOD(YEAR('Rent Roll'!$C39),'Rent Roll'!$O39),MONTH(X$3)=MONTH('Rent Roll'!$C39)),1,0),0)</f>
        <v>0</v>
      </c>
      <c r="Y197" s="567">
        <f>IFERROR(IF(AND(NOT(YEAR(Y$3)&lt;=YEAR('Rent Roll'!$C39)+'Rent Roll'!$P39-1),MOD(YEAR(Y$3),'Rent Roll'!$O39)=MOD(YEAR('Rent Roll'!$C39),'Rent Roll'!$O39),MONTH(Y$3)=MONTH('Rent Roll'!$C39)),1,0),0)</f>
        <v>0</v>
      </c>
      <c r="Z197" s="567">
        <f>IFERROR(IF(AND(NOT(YEAR(Z$3)&lt;=YEAR('Rent Roll'!$C39)+'Rent Roll'!$P39-1),MOD(YEAR(Z$3),'Rent Roll'!$O39)=MOD(YEAR('Rent Roll'!$C39),'Rent Roll'!$O39),MONTH(Z$3)=MONTH('Rent Roll'!$C39)),1,0),0)</f>
        <v>0</v>
      </c>
      <c r="AA197" s="567">
        <f>IFERROR(IF(AND(NOT(YEAR(AA$3)&lt;=YEAR('Rent Roll'!$C39)+'Rent Roll'!$P39-1),MOD(YEAR(AA$3),'Rent Roll'!$O39)=MOD(YEAR('Rent Roll'!$C39),'Rent Roll'!$O39),MONTH(AA$3)=MONTH('Rent Roll'!$C39)),1,0),0)</f>
        <v>0</v>
      </c>
      <c r="AB197" s="567">
        <f>IFERROR(IF(AND(NOT(YEAR(AB$3)&lt;=YEAR('Rent Roll'!$C39)+'Rent Roll'!$P39-1),MOD(YEAR(AB$3),'Rent Roll'!$O39)=MOD(YEAR('Rent Roll'!$C39),'Rent Roll'!$O39),MONTH(AB$3)=MONTH('Rent Roll'!$C39)),1,0),0)</f>
        <v>0</v>
      </c>
      <c r="AC197" s="567">
        <f>IFERROR(IF(AND(NOT(YEAR(AC$3)&lt;=YEAR('Rent Roll'!$C39)+'Rent Roll'!$P39-1),MOD(YEAR(AC$3),'Rent Roll'!$O39)=MOD(YEAR('Rent Roll'!$C39),'Rent Roll'!$O39),MONTH(AC$3)=MONTH('Rent Roll'!$C39)),1,0),0)</f>
        <v>0</v>
      </c>
      <c r="AD197" s="767">
        <f>IFERROR(IF(AND(NOT(YEAR(AD$3)&lt;=YEAR('Rent Roll'!$C39)+'Rent Roll'!$P39-1),MOD(YEAR(AD$3),'Rent Roll'!$O39)=MOD(YEAR('Rent Roll'!$C39),'Rent Roll'!$O39),MONTH(AD$3)=MONTH('Rent Roll'!$C39)),1,0),0)</f>
        <v>0</v>
      </c>
      <c r="AE197" s="768">
        <f>IFERROR(IF(AND(NOT(YEAR(AE$3)&lt;=YEAR('Rent Roll'!$C39)+'Rent Roll'!$P39-1),MOD(YEAR(AE$3),'Rent Roll'!$O39)=MOD(YEAR('Rent Roll'!$C39),'Rent Roll'!$O39),MONTH(AE$3)=MONTH('Rent Roll'!$C39)),1,0),0)</f>
        <v>0</v>
      </c>
      <c r="AF197" s="567">
        <f>IFERROR(IF(AND(NOT(YEAR(AF$3)&lt;=YEAR('Rent Roll'!$C39)+'Rent Roll'!$P39-1),MOD(YEAR(AF$3),'Rent Roll'!$O39)=MOD(YEAR('Rent Roll'!$C39),'Rent Roll'!$O39),MONTH(AF$3)=MONTH('Rent Roll'!$C39)),1,0),0)</f>
        <v>0</v>
      </c>
      <c r="AG197" s="567">
        <f>IFERROR(IF(AND(NOT(YEAR(AG$3)&lt;=YEAR('Rent Roll'!$C39)+'Rent Roll'!$P39-1),MOD(YEAR(AG$3),'Rent Roll'!$O39)=MOD(YEAR('Rent Roll'!$C39),'Rent Roll'!$O39),MONTH(AG$3)=MONTH('Rent Roll'!$C39)),1,0),0)</f>
        <v>0</v>
      </c>
      <c r="AH197" s="567">
        <f>IFERROR(IF(AND(NOT(YEAR(AH$3)&lt;=YEAR('Rent Roll'!$C39)+'Rent Roll'!$P39-1),MOD(YEAR(AH$3),'Rent Roll'!$O39)=MOD(YEAR('Rent Roll'!$C39),'Rent Roll'!$O39),MONTH(AH$3)=MONTH('Rent Roll'!$C39)),1,0),0)</f>
        <v>0</v>
      </c>
      <c r="AI197" s="567">
        <f>IFERROR(IF(AND(NOT(YEAR(AI$3)&lt;=YEAR('Rent Roll'!$C39)+'Rent Roll'!$P39-1),MOD(YEAR(AI$3),'Rent Roll'!$O39)=MOD(YEAR('Rent Roll'!$C39),'Rent Roll'!$O39),MONTH(AI$3)=MONTH('Rent Roll'!$C39)),1,0),0)</f>
        <v>0</v>
      </c>
      <c r="AJ197" s="567">
        <f>IFERROR(IF(AND(NOT(YEAR(AJ$3)&lt;=YEAR('Rent Roll'!$C39)+'Rent Roll'!$P39-1),MOD(YEAR(AJ$3),'Rent Roll'!$O39)=MOD(YEAR('Rent Roll'!$C39),'Rent Roll'!$O39),MONTH(AJ$3)=MONTH('Rent Roll'!$C39)),1,0),0)</f>
        <v>0</v>
      </c>
      <c r="AK197" s="567">
        <f>IFERROR(IF(AND(NOT(YEAR(AK$3)&lt;=YEAR('Rent Roll'!$C39)+'Rent Roll'!$P39-1),MOD(YEAR(AK$3),'Rent Roll'!$O39)=MOD(YEAR('Rent Roll'!$C39),'Rent Roll'!$O39),MONTH(AK$3)=MONTH('Rent Roll'!$C39)),1,0),0)</f>
        <v>0</v>
      </c>
      <c r="AL197" s="567">
        <f>IFERROR(IF(AND(NOT(YEAR(AL$3)&lt;=YEAR('Rent Roll'!$C39)+'Rent Roll'!$P39-1),MOD(YEAR(AL$3),'Rent Roll'!$O39)=MOD(YEAR('Rent Roll'!$C39),'Rent Roll'!$O39),MONTH(AL$3)=MONTH('Rent Roll'!$C39)),1,0),0)</f>
        <v>0</v>
      </c>
      <c r="AM197" s="567">
        <f>IFERROR(IF(AND(NOT(YEAR(AM$3)&lt;=YEAR('Rent Roll'!$C39)+'Rent Roll'!$P39-1),MOD(YEAR(AM$3),'Rent Roll'!$O39)=MOD(YEAR('Rent Roll'!$C39),'Rent Roll'!$O39),MONTH(AM$3)=MONTH('Rent Roll'!$C39)),1,0),0)</f>
        <v>0</v>
      </c>
      <c r="AN197" s="567">
        <f>IFERROR(IF(AND(NOT(YEAR(AN$3)&lt;=YEAR('Rent Roll'!$C39)+'Rent Roll'!$P39-1),MOD(YEAR(AN$3),'Rent Roll'!$O39)=MOD(YEAR('Rent Roll'!$C39),'Rent Roll'!$O39),MONTH(AN$3)=MONTH('Rent Roll'!$C39)),1,0),0)</f>
        <v>0</v>
      </c>
      <c r="AO197" s="567">
        <f>IFERROR(IF(AND(NOT(YEAR(AO$3)&lt;=YEAR('Rent Roll'!$C39)+'Rent Roll'!$P39-1),MOD(YEAR(AO$3),'Rent Roll'!$O39)=MOD(YEAR('Rent Roll'!$C39),'Rent Roll'!$O39),MONTH(AO$3)=MONTH('Rent Roll'!$C39)),1,0),0)</f>
        <v>0</v>
      </c>
      <c r="AP197" s="767">
        <f>IFERROR(IF(AND(NOT(YEAR(AP$3)&lt;=YEAR('Rent Roll'!$C39)+'Rent Roll'!$P39-1),MOD(YEAR(AP$3),'Rent Roll'!$O39)=MOD(YEAR('Rent Roll'!$C39),'Rent Roll'!$O39),MONTH(AP$3)=MONTH('Rent Roll'!$C39)),1,0),0)</f>
        <v>0</v>
      </c>
      <c r="AQ197" s="768">
        <f>IFERROR(IF(AND(NOT(YEAR(AQ$3)&lt;=YEAR('Rent Roll'!$C39)+'Rent Roll'!$P39-1),MOD(YEAR(AQ$3),'Rent Roll'!$O39)=MOD(YEAR('Rent Roll'!$C39),'Rent Roll'!$O39),MONTH(AQ$3)=MONTH('Rent Roll'!$C39)),1,0),0)</f>
        <v>0</v>
      </c>
      <c r="AR197" s="567">
        <f>IFERROR(IF(AND(NOT(YEAR(AR$3)&lt;=YEAR('Rent Roll'!$C39)+'Rent Roll'!$P39-1),MOD(YEAR(AR$3),'Rent Roll'!$O39)=MOD(YEAR('Rent Roll'!$C39),'Rent Roll'!$O39),MONTH(AR$3)=MONTH('Rent Roll'!$C39)),1,0),0)</f>
        <v>0</v>
      </c>
      <c r="AS197" s="567">
        <f>IFERROR(IF(AND(NOT(YEAR(AS$3)&lt;=YEAR('Rent Roll'!$C39)+'Rent Roll'!$P39-1),MOD(YEAR(AS$3),'Rent Roll'!$O39)=MOD(YEAR('Rent Roll'!$C39),'Rent Roll'!$O39),MONTH(AS$3)=MONTH('Rent Roll'!$C39)),1,0),0)</f>
        <v>0</v>
      </c>
      <c r="AT197" s="567">
        <f>IFERROR(IF(AND(NOT(YEAR(AT$3)&lt;=YEAR('Rent Roll'!$C39)+'Rent Roll'!$P39-1),MOD(YEAR(AT$3),'Rent Roll'!$O39)=MOD(YEAR('Rent Roll'!$C39),'Rent Roll'!$O39),MONTH(AT$3)=MONTH('Rent Roll'!$C39)),1,0),0)</f>
        <v>0</v>
      </c>
      <c r="AU197" s="567">
        <f>IFERROR(IF(AND(NOT(YEAR(AU$3)&lt;=YEAR('Rent Roll'!$C39)+'Rent Roll'!$P39-1),MOD(YEAR(AU$3),'Rent Roll'!$O39)=MOD(YEAR('Rent Roll'!$C39),'Rent Roll'!$O39),MONTH(AU$3)=MONTH('Rent Roll'!$C39)),1,0),0)</f>
        <v>0</v>
      </c>
      <c r="AV197" s="567">
        <f>IFERROR(IF(AND(NOT(YEAR(AV$3)&lt;=YEAR('Rent Roll'!$C39)+'Rent Roll'!$P39-1),MOD(YEAR(AV$3),'Rent Roll'!$O39)=MOD(YEAR('Rent Roll'!$C39),'Rent Roll'!$O39),MONTH(AV$3)=MONTH('Rent Roll'!$C39)),1,0),0)</f>
        <v>0</v>
      </c>
      <c r="AW197" s="567">
        <f>IFERROR(IF(AND(NOT(YEAR(AW$3)&lt;=YEAR('Rent Roll'!$C39)+'Rent Roll'!$P39-1),MOD(YEAR(AW$3),'Rent Roll'!$O39)=MOD(YEAR('Rent Roll'!$C39),'Rent Roll'!$O39),MONTH(AW$3)=MONTH('Rent Roll'!$C39)),1,0),0)</f>
        <v>0</v>
      </c>
      <c r="AX197" s="567">
        <f>IFERROR(IF(AND(NOT(YEAR(AX$3)&lt;=YEAR('Rent Roll'!$C39)+'Rent Roll'!$P39-1),MOD(YEAR(AX$3),'Rent Roll'!$O39)=MOD(YEAR('Rent Roll'!$C39),'Rent Roll'!$O39),MONTH(AX$3)=MONTH('Rent Roll'!$C39)),1,0),0)</f>
        <v>0</v>
      </c>
      <c r="AY197" s="567">
        <f>IFERROR(IF(AND(NOT(YEAR(AY$3)&lt;=YEAR('Rent Roll'!$C39)+'Rent Roll'!$P39-1),MOD(YEAR(AY$3),'Rent Roll'!$O39)=MOD(YEAR('Rent Roll'!$C39),'Rent Roll'!$O39),MONTH(AY$3)=MONTH('Rent Roll'!$C39)),1,0),0)</f>
        <v>0</v>
      </c>
      <c r="AZ197" s="567">
        <f>IFERROR(IF(AND(NOT(YEAR(AZ$3)&lt;=YEAR('Rent Roll'!$C39)+'Rent Roll'!$P39-1),MOD(YEAR(AZ$3),'Rent Roll'!$O39)=MOD(YEAR('Rent Roll'!$C39),'Rent Roll'!$O39),MONTH(AZ$3)=MONTH('Rent Roll'!$C39)),1,0),0)</f>
        <v>0</v>
      </c>
      <c r="BA197" s="567">
        <f>IFERROR(IF(AND(NOT(YEAR(BA$3)&lt;=YEAR('Rent Roll'!$C39)+'Rent Roll'!$P39-1),MOD(YEAR(BA$3),'Rent Roll'!$O39)=MOD(YEAR('Rent Roll'!$C39),'Rent Roll'!$O39),MONTH(BA$3)=MONTH('Rent Roll'!$C39)),1,0),0)</f>
        <v>0</v>
      </c>
      <c r="BB197" s="767">
        <f>IFERROR(IF(AND(NOT(YEAR(BB$3)&lt;=YEAR('Rent Roll'!$C39)+'Rent Roll'!$P39-1),MOD(YEAR(BB$3),'Rent Roll'!$O39)=MOD(YEAR('Rent Roll'!$C39),'Rent Roll'!$O39),MONTH(BB$3)=MONTH('Rent Roll'!$C39)),1,0),0)</f>
        <v>0</v>
      </c>
      <c r="BC197" s="768">
        <f>IFERROR(IF(AND(NOT(YEAR(BC$3)&lt;=YEAR('Rent Roll'!$C39)+'Rent Roll'!$P39-1),MOD(YEAR(BC$3),'Rent Roll'!$O39)=MOD(YEAR('Rent Roll'!$C39),'Rent Roll'!$O39),MONTH(BC$3)=MONTH('Rent Roll'!$C39)),1,0),0)</f>
        <v>0</v>
      </c>
      <c r="BD197" s="567">
        <f>IFERROR(IF(AND(NOT(YEAR(BD$3)&lt;=YEAR('Rent Roll'!$C39)+'Rent Roll'!$P39-1),MOD(YEAR(BD$3),'Rent Roll'!$O39)=MOD(YEAR('Rent Roll'!$C39),'Rent Roll'!$O39),MONTH(BD$3)=MONTH('Rent Roll'!$C39)),1,0),0)</f>
        <v>0</v>
      </c>
      <c r="BE197" s="567">
        <f>IFERROR(IF(AND(NOT(YEAR(BE$3)&lt;=YEAR('Rent Roll'!$C39)+'Rent Roll'!$P39-1),MOD(YEAR(BE$3),'Rent Roll'!$O39)=MOD(YEAR('Rent Roll'!$C39),'Rent Roll'!$O39),MONTH(BE$3)=MONTH('Rent Roll'!$C39)),1,0),0)</f>
        <v>0</v>
      </c>
      <c r="BF197" s="567">
        <f>IFERROR(IF(AND(NOT(YEAR(BF$3)&lt;=YEAR('Rent Roll'!$C39)+'Rent Roll'!$P39-1),MOD(YEAR(BF$3),'Rent Roll'!$O39)=MOD(YEAR('Rent Roll'!$C39),'Rent Roll'!$O39),MONTH(BF$3)=MONTH('Rent Roll'!$C39)),1,0),0)</f>
        <v>0</v>
      </c>
      <c r="BG197" s="567">
        <f>IFERROR(IF(AND(NOT(YEAR(BG$3)&lt;=YEAR('Rent Roll'!$C39)+'Rent Roll'!$P39-1),MOD(YEAR(BG$3),'Rent Roll'!$O39)=MOD(YEAR('Rent Roll'!$C39),'Rent Roll'!$O39),MONTH(BG$3)=MONTH('Rent Roll'!$C39)),1,0),0)</f>
        <v>0</v>
      </c>
      <c r="BH197" s="567">
        <f>IFERROR(IF(AND(NOT(YEAR(BH$3)&lt;=YEAR('Rent Roll'!$C39)+'Rent Roll'!$P39-1),MOD(YEAR(BH$3),'Rent Roll'!$O39)=MOD(YEAR('Rent Roll'!$C39),'Rent Roll'!$O39),MONTH(BH$3)=MONTH('Rent Roll'!$C39)),1,0),0)</f>
        <v>0</v>
      </c>
      <c r="BI197" s="567">
        <f>IFERROR(IF(AND(NOT(YEAR(BI$3)&lt;=YEAR('Rent Roll'!$C39)+'Rent Roll'!$P39-1),MOD(YEAR(BI$3),'Rent Roll'!$O39)=MOD(YEAR('Rent Roll'!$C39),'Rent Roll'!$O39),MONTH(BI$3)=MONTH('Rent Roll'!$C39)),1,0),0)</f>
        <v>0</v>
      </c>
      <c r="BJ197" s="567">
        <f>IFERROR(IF(AND(NOT(YEAR(BJ$3)&lt;=YEAR('Rent Roll'!$C39)+'Rent Roll'!$P39-1),MOD(YEAR(BJ$3),'Rent Roll'!$O39)=MOD(YEAR('Rent Roll'!$C39),'Rent Roll'!$O39),MONTH(BJ$3)=MONTH('Rent Roll'!$C39)),1,0),0)</f>
        <v>0</v>
      </c>
      <c r="BK197" s="567">
        <f>IFERROR(IF(AND(NOT(YEAR(BK$3)&lt;=YEAR('Rent Roll'!$C39)+'Rent Roll'!$P39-1),MOD(YEAR(BK$3),'Rent Roll'!$O39)=MOD(YEAR('Rent Roll'!$C39),'Rent Roll'!$O39),MONTH(BK$3)=MONTH('Rent Roll'!$C39)),1,0),0)</f>
        <v>0</v>
      </c>
      <c r="BL197" s="567">
        <f>IFERROR(IF(AND(NOT(YEAR(BL$3)&lt;=YEAR('Rent Roll'!$C39)+'Rent Roll'!$P39-1),MOD(YEAR(BL$3),'Rent Roll'!$O39)=MOD(YEAR('Rent Roll'!$C39),'Rent Roll'!$O39),MONTH(BL$3)=MONTH('Rent Roll'!$C39)),1,0),0)</f>
        <v>0</v>
      </c>
      <c r="BM197" s="567">
        <f>IFERROR(IF(AND(NOT(YEAR(BM$3)&lt;=YEAR('Rent Roll'!$C39)+'Rent Roll'!$P39-1),MOD(YEAR(BM$3),'Rent Roll'!$O39)=MOD(YEAR('Rent Roll'!$C39),'Rent Roll'!$O39),MONTH(BM$3)=MONTH('Rent Roll'!$C39)),1,0),0)</f>
        <v>0</v>
      </c>
      <c r="BN197" s="767">
        <f>IFERROR(IF(AND(NOT(YEAR(BN$3)&lt;=YEAR('Rent Roll'!$C39)+'Rent Roll'!$P39-1),MOD(YEAR(BN$3),'Rent Roll'!$O39)=MOD(YEAR('Rent Roll'!$C39),'Rent Roll'!$O39),MONTH(BN$3)=MONTH('Rent Roll'!$C39)),1,0),0)</f>
        <v>0</v>
      </c>
      <c r="BO197" s="768">
        <f>IFERROR(IF(AND(NOT(YEAR(BO$3)&lt;=YEAR('Rent Roll'!$C39)+'Rent Roll'!$P39-1),MOD(YEAR(BO$3),'Rent Roll'!$O39)=MOD(YEAR('Rent Roll'!$C39),'Rent Roll'!$O39),MONTH(BO$3)=MONTH('Rent Roll'!$C39)),1,0),0)</f>
        <v>0</v>
      </c>
      <c r="BP197" s="567">
        <f>IFERROR(IF(AND(NOT(YEAR(BP$3)&lt;=YEAR('Rent Roll'!$C39)+'Rent Roll'!$P39-1),MOD(YEAR(BP$3),'Rent Roll'!$O39)=MOD(YEAR('Rent Roll'!$C39),'Rent Roll'!$O39),MONTH(BP$3)=MONTH('Rent Roll'!$C39)),1,0),0)</f>
        <v>0</v>
      </c>
      <c r="BQ197" s="567">
        <f>IFERROR(IF(AND(NOT(YEAR(BQ$3)&lt;=YEAR('Rent Roll'!$C39)+'Rent Roll'!$P39-1),MOD(YEAR(BQ$3),'Rent Roll'!$O39)=MOD(YEAR('Rent Roll'!$C39),'Rent Roll'!$O39),MONTH(BQ$3)=MONTH('Rent Roll'!$C39)),1,0),0)</f>
        <v>0</v>
      </c>
      <c r="BR197" s="567">
        <f>IFERROR(IF(AND(NOT(YEAR(BR$3)&lt;=YEAR('Rent Roll'!$C39)+'Rent Roll'!$P39-1),MOD(YEAR(BR$3),'Rent Roll'!$O39)=MOD(YEAR('Rent Roll'!$C39),'Rent Roll'!$O39),MONTH(BR$3)=MONTH('Rent Roll'!$C39)),1,0),0)</f>
        <v>0</v>
      </c>
      <c r="BS197" s="567">
        <f>IFERROR(IF(AND(NOT(YEAR(BS$3)&lt;=YEAR('Rent Roll'!$C39)+'Rent Roll'!$P39-1),MOD(YEAR(BS$3),'Rent Roll'!$O39)=MOD(YEAR('Rent Roll'!$C39),'Rent Roll'!$O39),MONTH(BS$3)=MONTH('Rent Roll'!$C39)),1,0),0)</f>
        <v>0</v>
      </c>
      <c r="BT197" s="567">
        <f>IFERROR(IF(AND(NOT(YEAR(BT$3)&lt;=YEAR('Rent Roll'!$C39)+'Rent Roll'!$P39-1),MOD(YEAR(BT$3),'Rent Roll'!$O39)=MOD(YEAR('Rent Roll'!$C39),'Rent Roll'!$O39),MONTH(BT$3)=MONTH('Rent Roll'!$C39)),1,0),0)</f>
        <v>0</v>
      </c>
      <c r="BU197" s="567">
        <f>IFERROR(IF(AND(NOT(YEAR(BU$3)&lt;=YEAR('Rent Roll'!$C39)+'Rent Roll'!$P39-1),MOD(YEAR(BU$3),'Rent Roll'!$O39)=MOD(YEAR('Rent Roll'!$C39),'Rent Roll'!$O39),MONTH(BU$3)=MONTH('Rent Roll'!$C39)),1,0),0)</f>
        <v>0</v>
      </c>
      <c r="BV197" s="567">
        <f>IFERROR(IF(AND(NOT(YEAR(BV$3)&lt;=YEAR('Rent Roll'!$C39)+'Rent Roll'!$P39-1),MOD(YEAR(BV$3),'Rent Roll'!$O39)=MOD(YEAR('Rent Roll'!$C39),'Rent Roll'!$O39),MONTH(BV$3)=MONTH('Rent Roll'!$C39)),1,0),0)</f>
        <v>0</v>
      </c>
      <c r="BW197" s="567">
        <f>IFERROR(IF(AND(NOT(YEAR(BW$3)&lt;=YEAR('Rent Roll'!$C39)+'Rent Roll'!$P39-1),MOD(YEAR(BW$3),'Rent Roll'!$O39)=MOD(YEAR('Rent Roll'!$C39),'Rent Roll'!$O39),MONTH(BW$3)=MONTH('Rent Roll'!$C39)),1,0),0)</f>
        <v>0</v>
      </c>
      <c r="BX197" s="567">
        <f>IFERROR(IF(AND(NOT(YEAR(BX$3)&lt;=YEAR('Rent Roll'!$C39)+'Rent Roll'!$P39-1),MOD(YEAR(BX$3),'Rent Roll'!$O39)=MOD(YEAR('Rent Roll'!$C39),'Rent Roll'!$O39),MONTH(BX$3)=MONTH('Rent Roll'!$C39)),1,0),0)</f>
        <v>0</v>
      </c>
      <c r="BY197" s="567">
        <f>IFERROR(IF(AND(NOT(YEAR(BY$3)&lt;=YEAR('Rent Roll'!$C39)+'Rent Roll'!$P39-1),MOD(YEAR(BY$3),'Rent Roll'!$O39)=MOD(YEAR('Rent Roll'!$C39),'Rent Roll'!$O39),MONTH(BY$3)=MONTH('Rent Roll'!$C39)),1,0),0)</f>
        <v>0</v>
      </c>
      <c r="BZ197" s="767">
        <f>IFERROR(IF(AND(NOT(YEAR(BZ$3)&lt;=YEAR('Rent Roll'!$C39)+'Rent Roll'!$P39-1),MOD(YEAR(BZ$3),'Rent Roll'!$O39)=MOD(YEAR('Rent Roll'!$C39),'Rent Roll'!$O39),MONTH(BZ$3)=MONTH('Rent Roll'!$C39)),1,0),0)</f>
        <v>0</v>
      </c>
      <c r="CA197" s="768">
        <f>IFERROR(IF(AND(NOT(YEAR(CA$3)&lt;=YEAR('Rent Roll'!$C39)+'Rent Roll'!$P39-1),MOD(YEAR(CA$3),'Rent Roll'!$O39)=MOD(YEAR('Rent Roll'!$C39),'Rent Roll'!$O39),MONTH(CA$3)=MONTH('Rent Roll'!$C39)),1,0),0)</f>
        <v>0</v>
      </c>
      <c r="CB197" s="567">
        <f>IFERROR(IF(AND(NOT(YEAR(CB$3)&lt;=YEAR('Rent Roll'!$C39)+'Rent Roll'!$P39-1),MOD(YEAR(CB$3),'Rent Roll'!$O39)=MOD(YEAR('Rent Roll'!$C39),'Rent Roll'!$O39),MONTH(CB$3)=MONTH('Rent Roll'!$C39)),1,0),0)</f>
        <v>0</v>
      </c>
      <c r="CC197" s="567">
        <f>IFERROR(IF(AND(NOT(YEAR(CC$3)&lt;=YEAR('Rent Roll'!$C39)+'Rent Roll'!$P39-1),MOD(YEAR(CC$3),'Rent Roll'!$O39)=MOD(YEAR('Rent Roll'!$C39),'Rent Roll'!$O39),MONTH(CC$3)=MONTH('Rent Roll'!$C39)),1,0),0)</f>
        <v>0</v>
      </c>
      <c r="CD197" s="567">
        <f>IFERROR(IF(AND(NOT(YEAR(CD$3)&lt;=YEAR('Rent Roll'!$C39)+'Rent Roll'!$P39-1),MOD(YEAR(CD$3),'Rent Roll'!$O39)=MOD(YEAR('Rent Roll'!$C39),'Rent Roll'!$O39),MONTH(CD$3)=MONTH('Rent Roll'!$C39)),1,0),0)</f>
        <v>0</v>
      </c>
      <c r="CE197" s="567">
        <f>IFERROR(IF(AND(NOT(YEAR(CE$3)&lt;=YEAR('Rent Roll'!$C39)+'Rent Roll'!$P39-1),MOD(YEAR(CE$3),'Rent Roll'!$O39)=MOD(YEAR('Rent Roll'!$C39),'Rent Roll'!$O39),MONTH(CE$3)=MONTH('Rent Roll'!$C39)),1,0),0)</f>
        <v>0</v>
      </c>
      <c r="CF197" s="567">
        <f>IFERROR(IF(AND(NOT(YEAR(CF$3)&lt;=YEAR('Rent Roll'!$C39)+'Rent Roll'!$P39-1),MOD(YEAR(CF$3),'Rent Roll'!$O39)=MOD(YEAR('Rent Roll'!$C39),'Rent Roll'!$O39),MONTH(CF$3)=MONTH('Rent Roll'!$C39)),1,0),0)</f>
        <v>0</v>
      </c>
      <c r="CG197" s="567">
        <f>IFERROR(IF(AND(NOT(YEAR(CG$3)&lt;=YEAR('Rent Roll'!$C39)+'Rent Roll'!$P39-1),MOD(YEAR(CG$3),'Rent Roll'!$O39)=MOD(YEAR('Rent Roll'!$C39),'Rent Roll'!$O39),MONTH(CG$3)=MONTH('Rent Roll'!$C39)),1,0),0)</f>
        <v>0</v>
      </c>
      <c r="CH197" s="567">
        <f>IFERROR(IF(AND(NOT(YEAR(CH$3)&lt;=YEAR('Rent Roll'!$C39)+'Rent Roll'!$P39-1),MOD(YEAR(CH$3),'Rent Roll'!$O39)=MOD(YEAR('Rent Roll'!$C39),'Rent Roll'!$O39),MONTH(CH$3)=MONTH('Rent Roll'!$C39)),1,0),0)</f>
        <v>0</v>
      </c>
      <c r="CI197" s="567">
        <f>IFERROR(IF(AND(NOT(YEAR(CI$3)&lt;=YEAR('Rent Roll'!$C39)+'Rent Roll'!$P39-1),MOD(YEAR(CI$3),'Rent Roll'!$O39)=MOD(YEAR('Rent Roll'!$C39),'Rent Roll'!$O39),MONTH(CI$3)=MONTH('Rent Roll'!$C39)),1,0),0)</f>
        <v>0</v>
      </c>
      <c r="CJ197" s="567">
        <f>IFERROR(IF(AND(NOT(YEAR(CJ$3)&lt;=YEAR('Rent Roll'!$C39)+'Rent Roll'!$P39-1),MOD(YEAR(CJ$3),'Rent Roll'!$O39)=MOD(YEAR('Rent Roll'!$C39),'Rent Roll'!$O39),MONTH(CJ$3)=MONTH('Rent Roll'!$C39)),1,0),0)</f>
        <v>0</v>
      </c>
      <c r="CK197" s="567">
        <f>IFERROR(IF(AND(NOT(YEAR(CK$3)&lt;=YEAR('Rent Roll'!$C39)+'Rent Roll'!$P39-1),MOD(YEAR(CK$3),'Rent Roll'!$O39)=MOD(YEAR('Rent Roll'!$C39),'Rent Roll'!$O39),MONTH(CK$3)=MONTH('Rent Roll'!$C39)),1,0),0)</f>
        <v>0</v>
      </c>
      <c r="CL197" s="767">
        <f>IFERROR(IF(AND(NOT(YEAR(CL$3)&lt;=YEAR('Rent Roll'!$C39)+'Rent Roll'!$P39-1),MOD(YEAR(CL$3),'Rent Roll'!$O39)=MOD(YEAR('Rent Roll'!$C39),'Rent Roll'!$O39),MONTH(CL$3)=MONTH('Rent Roll'!$C39)),1,0),0)</f>
        <v>0</v>
      </c>
      <c r="CM197" s="768">
        <f>IFERROR(IF(AND(NOT(YEAR(CM$3)&lt;=YEAR('Rent Roll'!$C39)+'Rent Roll'!$P39-1),MOD(YEAR(CM$3),'Rent Roll'!$O39)=MOD(YEAR('Rent Roll'!$C39),'Rent Roll'!$O39),MONTH(CM$3)=MONTH('Rent Roll'!$C39)),1,0),0)</f>
        <v>0</v>
      </c>
      <c r="CN197" s="567">
        <f>IFERROR(IF(AND(NOT(YEAR(CN$3)&lt;=YEAR('Rent Roll'!$C39)+'Rent Roll'!$P39-1),MOD(YEAR(CN$3),'Rent Roll'!$O39)=MOD(YEAR('Rent Roll'!$C39),'Rent Roll'!$O39),MONTH(CN$3)=MONTH('Rent Roll'!$C39)),1,0),0)</f>
        <v>0</v>
      </c>
      <c r="CO197" s="567">
        <f>IFERROR(IF(AND(NOT(YEAR(CO$3)&lt;=YEAR('Rent Roll'!$C39)+'Rent Roll'!$P39-1),MOD(YEAR(CO$3),'Rent Roll'!$O39)=MOD(YEAR('Rent Roll'!$C39),'Rent Roll'!$O39),MONTH(CO$3)=MONTH('Rent Roll'!$C39)),1,0),0)</f>
        <v>0</v>
      </c>
      <c r="CP197" s="567">
        <f>IFERROR(IF(AND(NOT(YEAR(CP$3)&lt;=YEAR('Rent Roll'!$C39)+'Rent Roll'!$P39-1),MOD(YEAR(CP$3),'Rent Roll'!$O39)=MOD(YEAR('Rent Roll'!$C39),'Rent Roll'!$O39),MONTH(CP$3)=MONTH('Rent Roll'!$C39)),1,0),0)</f>
        <v>0</v>
      </c>
      <c r="CQ197" s="567">
        <f>IFERROR(IF(AND(NOT(YEAR(CQ$3)&lt;=YEAR('Rent Roll'!$C39)+'Rent Roll'!$P39-1),MOD(YEAR(CQ$3),'Rent Roll'!$O39)=MOD(YEAR('Rent Roll'!$C39),'Rent Roll'!$O39),MONTH(CQ$3)=MONTH('Rent Roll'!$C39)),1,0),0)</f>
        <v>0</v>
      </c>
      <c r="CR197" s="567">
        <f>IFERROR(IF(AND(NOT(YEAR(CR$3)&lt;=YEAR('Rent Roll'!$C39)+'Rent Roll'!$P39-1),MOD(YEAR(CR$3),'Rent Roll'!$O39)=MOD(YEAR('Rent Roll'!$C39),'Rent Roll'!$O39),MONTH(CR$3)=MONTH('Rent Roll'!$C39)),1,0),0)</f>
        <v>0</v>
      </c>
      <c r="CS197" s="567">
        <f>IFERROR(IF(AND(NOT(YEAR(CS$3)&lt;=YEAR('Rent Roll'!$C39)+'Rent Roll'!$P39-1),MOD(YEAR(CS$3),'Rent Roll'!$O39)=MOD(YEAR('Rent Roll'!$C39),'Rent Roll'!$O39),MONTH(CS$3)=MONTH('Rent Roll'!$C39)),1,0),0)</f>
        <v>0</v>
      </c>
      <c r="CT197" s="567">
        <f>IFERROR(IF(AND(NOT(YEAR(CT$3)&lt;=YEAR('Rent Roll'!$C39)+'Rent Roll'!$P39-1),MOD(YEAR(CT$3),'Rent Roll'!$O39)=MOD(YEAR('Rent Roll'!$C39),'Rent Roll'!$O39),MONTH(CT$3)=MONTH('Rent Roll'!$C39)),1,0),0)</f>
        <v>0</v>
      </c>
      <c r="CU197" s="567">
        <f>IFERROR(IF(AND(NOT(YEAR(CU$3)&lt;=YEAR('Rent Roll'!$C39)+'Rent Roll'!$P39-1),MOD(YEAR(CU$3),'Rent Roll'!$O39)=MOD(YEAR('Rent Roll'!$C39),'Rent Roll'!$O39),MONTH(CU$3)=MONTH('Rent Roll'!$C39)),1,0),0)</f>
        <v>0</v>
      </c>
      <c r="CV197" s="567">
        <f>IFERROR(IF(AND(NOT(YEAR(CV$3)&lt;=YEAR('Rent Roll'!$C39)+'Rent Roll'!$P39-1),MOD(YEAR(CV$3),'Rent Roll'!$O39)=MOD(YEAR('Rent Roll'!$C39),'Rent Roll'!$O39),MONTH(CV$3)=MONTH('Rent Roll'!$C39)),1,0),0)</f>
        <v>0</v>
      </c>
      <c r="CW197" s="567">
        <f>IFERROR(IF(AND(NOT(YEAR(CW$3)&lt;=YEAR('Rent Roll'!$C39)+'Rent Roll'!$P39-1),MOD(YEAR(CW$3),'Rent Roll'!$O39)=MOD(YEAR('Rent Roll'!$C39),'Rent Roll'!$O39),MONTH(CW$3)=MONTH('Rent Roll'!$C39)),1,0),0)</f>
        <v>0</v>
      </c>
      <c r="CX197" s="767">
        <f>IFERROR(IF(AND(NOT(YEAR(CX$3)&lt;=YEAR('Rent Roll'!$C39)+'Rent Roll'!$P39-1),MOD(YEAR(CX$3),'Rent Roll'!$O39)=MOD(YEAR('Rent Roll'!$C39),'Rent Roll'!$O39),MONTH(CX$3)=MONTH('Rent Roll'!$C39)),1,0),0)</f>
        <v>0</v>
      </c>
      <c r="CY197" s="768">
        <f>IFERROR(IF(AND(NOT(YEAR(CY$3)&lt;=YEAR('Rent Roll'!$C39)+'Rent Roll'!$P39-1),MOD(YEAR(CY$3),'Rent Roll'!$O39)=MOD(YEAR('Rent Roll'!$C39),'Rent Roll'!$O39),MONTH(CY$3)=MONTH('Rent Roll'!$C39)),1,0),0)</f>
        <v>0</v>
      </c>
      <c r="CZ197" s="567">
        <f>IFERROR(IF(AND(NOT(YEAR(CZ$3)&lt;=YEAR('Rent Roll'!$C39)+'Rent Roll'!$P39-1),MOD(YEAR(CZ$3),'Rent Roll'!$O39)=MOD(YEAR('Rent Roll'!$C39),'Rent Roll'!$O39),MONTH(CZ$3)=MONTH('Rent Roll'!$C39)),1,0),0)</f>
        <v>0</v>
      </c>
      <c r="DA197" s="567">
        <f>IFERROR(IF(AND(NOT(YEAR(DA$3)&lt;=YEAR('Rent Roll'!$C39)+'Rent Roll'!$P39-1),MOD(YEAR(DA$3),'Rent Roll'!$O39)=MOD(YEAR('Rent Roll'!$C39),'Rent Roll'!$O39),MONTH(DA$3)=MONTH('Rent Roll'!$C39)),1,0),0)</f>
        <v>0</v>
      </c>
      <c r="DB197" s="567">
        <f>IFERROR(IF(AND(NOT(YEAR(DB$3)&lt;=YEAR('Rent Roll'!$C39)+'Rent Roll'!$P39-1),MOD(YEAR(DB$3),'Rent Roll'!$O39)=MOD(YEAR('Rent Roll'!$C39),'Rent Roll'!$O39),MONTH(DB$3)=MONTH('Rent Roll'!$C39)),1,0),0)</f>
        <v>0</v>
      </c>
      <c r="DC197" s="567">
        <f>IFERROR(IF(AND(NOT(YEAR(DC$3)&lt;=YEAR('Rent Roll'!$C39)+'Rent Roll'!$P39-1),MOD(YEAR(DC$3),'Rent Roll'!$O39)=MOD(YEAR('Rent Roll'!$C39),'Rent Roll'!$O39),MONTH(DC$3)=MONTH('Rent Roll'!$C39)),1,0),0)</f>
        <v>0</v>
      </c>
      <c r="DD197" s="567">
        <f>IFERROR(IF(AND(NOT(YEAR(DD$3)&lt;=YEAR('Rent Roll'!$C39)+'Rent Roll'!$P39-1),MOD(YEAR(DD$3),'Rent Roll'!$O39)=MOD(YEAR('Rent Roll'!$C39),'Rent Roll'!$O39),MONTH(DD$3)=MONTH('Rent Roll'!$C39)),1,0),0)</f>
        <v>0</v>
      </c>
      <c r="DE197" s="567">
        <f>IFERROR(IF(AND(NOT(YEAR(DE$3)&lt;=YEAR('Rent Roll'!$C39)+'Rent Roll'!$P39-1),MOD(YEAR(DE$3),'Rent Roll'!$O39)=MOD(YEAR('Rent Roll'!$C39),'Rent Roll'!$O39),MONTH(DE$3)=MONTH('Rent Roll'!$C39)),1,0),0)</f>
        <v>0</v>
      </c>
      <c r="DF197" s="567">
        <f>IFERROR(IF(AND(NOT(YEAR(DF$3)&lt;=YEAR('Rent Roll'!$C39)+'Rent Roll'!$P39-1),MOD(YEAR(DF$3),'Rent Roll'!$O39)=MOD(YEAR('Rent Roll'!$C39),'Rent Roll'!$O39),MONTH(DF$3)=MONTH('Rent Roll'!$C39)),1,0),0)</f>
        <v>0</v>
      </c>
      <c r="DG197" s="567">
        <f>IFERROR(IF(AND(NOT(YEAR(DG$3)&lt;=YEAR('Rent Roll'!$C39)+'Rent Roll'!$P39-1),MOD(YEAR(DG$3),'Rent Roll'!$O39)=MOD(YEAR('Rent Roll'!$C39),'Rent Roll'!$O39),MONTH(DG$3)=MONTH('Rent Roll'!$C39)),1,0),0)</f>
        <v>0</v>
      </c>
      <c r="DH197" s="567">
        <f>IFERROR(IF(AND(NOT(YEAR(DH$3)&lt;=YEAR('Rent Roll'!$C39)+'Rent Roll'!$P39-1),MOD(YEAR(DH$3),'Rent Roll'!$O39)=MOD(YEAR('Rent Roll'!$C39),'Rent Roll'!$O39),MONTH(DH$3)=MONTH('Rent Roll'!$C39)),1,0),0)</f>
        <v>0</v>
      </c>
      <c r="DI197" s="567">
        <f>IFERROR(IF(AND(NOT(YEAR(DI$3)&lt;=YEAR('Rent Roll'!$C39)+'Rent Roll'!$P39-1),MOD(YEAR(DI$3),'Rent Roll'!$O39)=MOD(YEAR('Rent Roll'!$C39),'Rent Roll'!$O39),MONTH(DI$3)=MONTH('Rent Roll'!$C39)),1,0),0)</f>
        <v>0</v>
      </c>
      <c r="DJ197" s="767">
        <f>IFERROR(IF(AND(NOT(YEAR(DJ$3)&lt;=YEAR('Rent Roll'!$C39)+'Rent Roll'!$P39-1),MOD(YEAR(DJ$3),'Rent Roll'!$O39)=MOD(YEAR('Rent Roll'!$C39),'Rent Roll'!$O39),MONTH(DJ$3)=MONTH('Rent Roll'!$C39)),1,0),0)</f>
        <v>0</v>
      </c>
      <c r="DK197" s="768">
        <f>IFERROR(IF(AND(NOT(YEAR(DK$3)&lt;=YEAR('Rent Roll'!$C39)+'Rent Roll'!$P39-1),MOD(YEAR(DK$3),'Rent Roll'!$O39)=MOD(YEAR('Rent Roll'!$C39),'Rent Roll'!$O39),MONTH(DK$3)=MONTH('Rent Roll'!$C39)),1,0),0)</f>
        <v>0</v>
      </c>
      <c r="DL197" s="567">
        <f>IFERROR(IF(AND(NOT(YEAR(DL$3)&lt;=YEAR('Rent Roll'!$C39)+'Rent Roll'!$P39-1),MOD(YEAR(DL$3),'Rent Roll'!$O39)=MOD(YEAR('Rent Roll'!$C39),'Rent Roll'!$O39),MONTH(DL$3)=MONTH('Rent Roll'!$C39)),1,0),0)</f>
        <v>0</v>
      </c>
      <c r="DM197" s="567">
        <f>IFERROR(IF(AND(NOT(YEAR(DM$3)&lt;=YEAR('Rent Roll'!$C39)+'Rent Roll'!$P39-1),MOD(YEAR(DM$3),'Rent Roll'!$O39)=MOD(YEAR('Rent Roll'!$C39),'Rent Roll'!$O39),MONTH(DM$3)=MONTH('Rent Roll'!$C39)),1,0),0)</f>
        <v>0</v>
      </c>
      <c r="DN197" s="567">
        <f>IFERROR(IF(AND(NOT(YEAR(DN$3)&lt;=YEAR('Rent Roll'!$C39)+'Rent Roll'!$P39-1),MOD(YEAR(DN$3),'Rent Roll'!$O39)=MOD(YEAR('Rent Roll'!$C39),'Rent Roll'!$O39),MONTH(DN$3)=MONTH('Rent Roll'!$C39)),1,0),0)</f>
        <v>0</v>
      </c>
      <c r="DO197" s="567">
        <f>IFERROR(IF(AND(NOT(YEAR(DO$3)&lt;=YEAR('Rent Roll'!$C39)+'Rent Roll'!$P39-1),MOD(YEAR(DO$3),'Rent Roll'!$O39)=MOD(YEAR('Rent Roll'!$C39),'Rent Roll'!$O39),MONTH(DO$3)=MONTH('Rent Roll'!$C39)),1,0),0)</f>
        <v>0</v>
      </c>
      <c r="DP197" s="567">
        <f>IFERROR(IF(AND(NOT(YEAR(DP$3)&lt;=YEAR('Rent Roll'!$C39)+'Rent Roll'!$P39-1),MOD(YEAR(DP$3),'Rent Roll'!$O39)=MOD(YEAR('Rent Roll'!$C39),'Rent Roll'!$O39),MONTH(DP$3)=MONTH('Rent Roll'!$C39)),1,0),0)</f>
        <v>0</v>
      </c>
      <c r="DQ197" s="567">
        <f>IFERROR(IF(AND(NOT(YEAR(DQ$3)&lt;=YEAR('Rent Roll'!$C39)+'Rent Roll'!$P39-1),MOD(YEAR(DQ$3),'Rent Roll'!$O39)=MOD(YEAR('Rent Roll'!$C39),'Rent Roll'!$O39),MONTH(DQ$3)=MONTH('Rent Roll'!$C39)),1,0),0)</f>
        <v>0</v>
      </c>
      <c r="DR197" s="567">
        <f>IFERROR(IF(AND(NOT(YEAR(DR$3)&lt;=YEAR('Rent Roll'!$C39)+'Rent Roll'!$P39-1),MOD(YEAR(DR$3),'Rent Roll'!$O39)=MOD(YEAR('Rent Roll'!$C39),'Rent Roll'!$O39),MONTH(DR$3)=MONTH('Rent Roll'!$C39)),1,0),0)</f>
        <v>0</v>
      </c>
      <c r="DS197" s="567">
        <f>IFERROR(IF(AND(NOT(YEAR(DS$3)&lt;=YEAR('Rent Roll'!$C39)+'Rent Roll'!$P39-1),MOD(YEAR(DS$3),'Rent Roll'!$O39)=MOD(YEAR('Rent Roll'!$C39),'Rent Roll'!$O39),MONTH(DS$3)=MONTH('Rent Roll'!$C39)),1,0),0)</f>
        <v>0</v>
      </c>
      <c r="DT197" s="567">
        <f>IFERROR(IF(AND(NOT(YEAR(DT$3)&lt;=YEAR('Rent Roll'!$C39)+'Rent Roll'!$P39-1),MOD(YEAR(DT$3),'Rent Roll'!$O39)=MOD(YEAR('Rent Roll'!$C39),'Rent Roll'!$O39),MONTH(DT$3)=MONTH('Rent Roll'!$C39)),1,0),0)</f>
        <v>0</v>
      </c>
      <c r="DU197" s="567">
        <f>IFERROR(IF(AND(NOT(YEAR(DU$3)&lt;=YEAR('Rent Roll'!$C39)+'Rent Roll'!$P39-1),MOD(YEAR(DU$3),'Rent Roll'!$O39)=MOD(YEAR('Rent Roll'!$C39),'Rent Roll'!$O39),MONTH(DU$3)=MONTH('Rent Roll'!$C39)),1,0),0)</f>
        <v>0</v>
      </c>
      <c r="DV197" s="567">
        <f>IFERROR(IF(AND(NOT(YEAR(DV$3)&lt;=YEAR('Rent Roll'!$C39)+'Rent Roll'!$P39-1),MOD(YEAR(DV$3),'Rent Roll'!$O39)=MOD(YEAR('Rent Roll'!$C39),'Rent Roll'!$O39),MONTH(DV$3)=MONTH('Rent Roll'!$C39)),1,0),0)</f>
        <v>0</v>
      </c>
    </row>
    <row r="198" spans="1:126" s="568" customFormat="1" ht="12" customHeight="1" outlineLevel="1" x14ac:dyDescent="0.4">
      <c r="A198" s="732"/>
      <c r="B198" s="564">
        <f>'Rent Roll'!$B40</f>
        <v>0</v>
      </c>
      <c r="C198" s="566"/>
      <c r="D198" s="566"/>
      <c r="E198" s="566"/>
      <c r="F198" s="778">
        <f>IFERROR(IF(AND(NOT(YEAR(F$3)&lt;=YEAR('Rent Roll'!$C40)+'Rent Roll'!$P40-1),MOD(YEAR(F$3),'Rent Roll'!$O40)=MOD(YEAR('Rent Roll'!$C40),'Rent Roll'!$O40),MONTH(F$3)=MONTH('Rent Roll'!$C40)),1,0),0)</f>
        <v>0</v>
      </c>
      <c r="G198" s="768">
        <f>IFERROR(IF(AND(NOT(YEAR(G$3)&lt;=YEAR('Rent Roll'!$C40)+'Rent Roll'!$P40-1),MOD(YEAR(G$3),'Rent Roll'!$O40)=MOD(YEAR('Rent Roll'!$C40),'Rent Roll'!$O40),MONTH(G$3)=MONTH('Rent Roll'!$C40)),1,0),0)</f>
        <v>0</v>
      </c>
      <c r="H198" s="567">
        <f>IFERROR(IF(AND(NOT(YEAR(H$3)&lt;=YEAR('Rent Roll'!$C40)+'Rent Roll'!$P40-1),MOD(YEAR(H$3),'Rent Roll'!$O40)=MOD(YEAR('Rent Roll'!$C40),'Rent Roll'!$O40),MONTH(H$3)=MONTH('Rent Roll'!$C40)),1,0),0)</f>
        <v>0</v>
      </c>
      <c r="I198" s="567">
        <f>IFERROR(IF(AND(NOT(YEAR(I$3)&lt;=YEAR('Rent Roll'!$C40)+'Rent Roll'!$P40-1),MOD(YEAR(I$3),'Rent Roll'!$O40)=MOD(YEAR('Rent Roll'!$C40),'Rent Roll'!$O40),MONTH(I$3)=MONTH('Rent Roll'!$C40)),1,0),0)</f>
        <v>0</v>
      </c>
      <c r="J198" s="567">
        <f>IFERROR(IF(AND(NOT(YEAR(J$3)&lt;=YEAR('Rent Roll'!$C40)+'Rent Roll'!$P40-1),MOD(YEAR(J$3),'Rent Roll'!$O40)=MOD(YEAR('Rent Roll'!$C40),'Rent Roll'!$O40),MONTH(J$3)=MONTH('Rent Roll'!$C40)),1,0),0)</f>
        <v>0</v>
      </c>
      <c r="K198" s="567">
        <f>IFERROR(IF(AND(NOT(YEAR(K$3)&lt;=YEAR('Rent Roll'!$C40)+'Rent Roll'!$P40-1),MOD(YEAR(K$3),'Rent Roll'!$O40)=MOD(YEAR('Rent Roll'!$C40),'Rent Roll'!$O40),MONTH(K$3)=MONTH('Rent Roll'!$C40)),1,0),0)</f>
        <v>0</v>
      </c>
      <c r="L198" s="567">
        <f>IFERROR(IF(AND(NOT(YEAR(L$3)&lt;=YEAR('Rent Roll'!$C40)+'Rent Roll'!$P40-1),MOD(YEAR(L$3),'Rent Roll'!$O40)=MOD(YEAR('Rent Roll'!$C40),'Rent Roll'!$O40),MONTH(L$3)=MONTH('Rent Roll'!$C40)),1,0),0)</f>
        <v>0</v>
      </c>
      <c r="M198" s="567">
        <f>IFERROR(IF(AND(NOT(YEAR(M$3)&lt;=YEAR('Rent Roll'!$C40)+'Rent Roll'!$P40-1),MOD(YEAR(M$3),'Rent Roll'!$O40)=MOD(YEAR('Rent Roll'!$C40),'Rent Roll'!$O40),MONTH(M$3)=MONTH('Rent Roll'!$C40)),1,0),0)</f>
        <v>0</v>
      </c>
      <c r="N198" s="567">
        <f>IFERROR(IF(AND(NOT(YEAR(N$3)&lt;=YEAR('Rent Roll'!$C40)+'Rent Roll'!$P40-1),MOD(YEAR(N$3),'Rent Roll'!$O40)=MOD(YEAR('Rent Roll'!$C40),'Rent Roll'!$O40),MONTH(N$3)=MONTH('Rent Roll'!$C40)),1,0),0)</f>
        <v>0</v>
      </c>
      <c r="O198" s="567">
        <f>IFERROR(IF(AND(NOT(YEAR(O$3)&lt;=YEAR('Rent Roll'!$C40)+'Rent Roll'!$P40-1),MOD(YEAR(O$3),'Rent Roll'!$O40)=MOD(YEAR('Rent Roll'!$C40),'Rent Roll'!$O40),MONTH(O$3)=MONTH('Rent Roll'!$C40)),1,0),0)</f>
        <v>0</v>
      </c>
      <c r="P198" s="567">
        <f>IFERROR(IF(AND(NOT(YEAR(P$3)&lt;=YEAR('Rent Roll'!$C40)+'Rent Roll'!$P40-1),MOD(YEAR(P$3),'Rent Roll'!$O40)=MOD(YEAR('Rent Roll'!$C40),'Rent Roll'!$O40),MONTH(P$3)=MONTH('Rent Roll'!$C40)),1,0),0)</f>
        <v>0</v>
      </c>
      <c r="Q198" s="567">
        <f>IFERROR(IF(AND(NOT(YEAR(Q$3)&lt;=YEAR('Rent Roll'!$C40)+'Rent Roll'!$P40-1),MOD(YEAR(Q$3),'Rent Roll'!$O40)=MOD(YEAR('Rent Roll'!$C40),'Rent Roll'!$O40),MONTH(Q$3)=MONTH('Rent Roll'!$C40)),1,0),0)</f>
        <v>0</v>
      </c>
      <c r="R198" s="767">
        <f>IFERROR(IF(AND(NOT(YEAR(R$3)&lt;=YEAR('Rent Roll'!$C40)+'Rent Roll'!$P40-1),MOD(YEAR(R$3),'Rent Roll'!$O40)=MOD(YEAR('Rent Roll'!$C40),'Rent Roll'!$O40),MONTH(R$3)=MONTH('Rent Roll'!$C40)),1,0),0)</f>
        <v>0</v>
      </c>
      <c r="S198" s="768">
        <f>IFERROR(IF(AND(NOT(YEAR(S$3)&lt;=YEAR('Rent Roll'!$C40)+'Rent Roll'!$P40-1),MOD(YEAR(S$3),'Rent Roll'!$O40)=MOD(YEAR('Rent Roll'!$C40),'Rent Roll'!$O40),MONTH(S$3)=MONTH('Rent Roll'!$C40)),1,0),0)</f>
        <v>0</v>
      </c>
      <c r="T198" s="567">
        <f>IFERROR(IF(AND(NOT(YEAR(T$3)&lt;=YEAR('Rent Roll'!$C40)+'Rent Roll'!$P40-1),MOD(YEAR(T$3),'Rent Roll'!$O40)=MOD(YEAR('Rent Roll'!$C40),'Rent Roll'!$O40),MONTH(T$3)=MONTH('Rent Roll'!$C40)),1,0),0)</f>
        <v>0</v>
      </c>
      <c r="U198" s="567">
        <f>IFERROR(IF(AND(NOT(YEAR(U$3)&lt;=YEAR('Rent Roll'!$C40)+'Rent Roll'!$P40-1),MOD(YEAR(U$3),'Rent Roll'!$O40)=MOD(YEAR('Rent Roll'!$C40),'Rent Roll'!$O40),MONTH(U$3)=MONTH('Rent Roll'!$C40)),1,0),0)</f>
        <v>0</v>
      </c>
      <c r="V198" s="567">
        <f>IFERROR(IF(AND(NOT(YEAR(V$3)&lt;=YEAR('Rent Roll'!$C40)+'Rent Roll'!$P40-1),MOD(YEAR(V$3),'Rent Roll'!$O40)=MOD(YEAR('Rent Roll'!$C40),'Rent Roll'!$O40),MONTH(V$3)=MONTH('Rent Roll'!$C40)),1,0),0)</f>
        <v>0</v>
      </c>
      <c r="W198" s="567">
        <f>IFERROR(IF(AND(NOT(YEAR(W$3)&lt;=YEAR('Rent Roll'!$C40)+'Rent Roll'!$P40-1),MOD(YEAR(W$3),'Rent Roll'!$O40)=MOD(YEAR('Rent Roll'!$C40),'Rent Roll'!$O40),MONTH(W$3)=MONTH('Rent Roll'!$C40)),1,0),0)</f>
        <v>0</v>
      </c>
      <c r="X198" s="567">
        <f>IFERROR(IF(AND(NOT(YEAR(X$3)&lt;=YEAR('Rent Roll'!$C40)+'Rent Roll'!$P40-1),MOD(YEAR(X$3),'Rent Roll'!$O40)=MOD(YEAR('Rent Roll'!$C40),'Rent Roll'!$O40),MONTH(X$3)=MONTH('Rent Roll'!$C40)),1,0),0)</f>
        <v>0</v>
      </c>
      <c r="Y198" s="567">
        <f>IFERROR(IF(AND(NOT(YEAR(Y$3)&lt;=YEAR('Rent Roll'!$C40)+'Rent Roll'!$P40-1),MOD(YEAR(Y$3),'Rent Roll'!$O40)=MOD(YEAR('Rent Roll'!$C40),'Rent Roll'!$O40),MONTH(Y$3)=MONTH('Rent Roll'!$C40)),1,0),0)</f>
        <v>0</v>
      </c>
      <c r="Z198" s="567">
        <f>IFERROR(IF(AND(NOT(YEAR(Z$3)&lt;=YEAR('Rent Roll'!$C40)+'Rent Roll'!$P40-1),MOD(YEAR(Z$3),'Rent Roll'!$O40)=MOD(YEAR('Rent Roll'!$C40),'Rent Roll'!$O40),MONTH(Z$3)=MONTH('Rent Roll'!$C40)),1,0),0)</f>
        <v>0</v>
      </c>
      <c r="AA198" s="567">
        <f>IFERROR(IF(AND(NOT(YEAR(AA$3)&lt;=YEAR('Rent Roll'!$C40)+'Rent Roll'!$P40-1),MOD(YEAR(AA$3),'Rent Roll'!$O40)=MOD(YEAR('Rent Roll'!$C40),'Rent Roll'!$O40),MONTH(AA$3)=MONTH('Rent Roll'!$C40)),1,0),0)</f>
        <v>0</v>
      </c>
      <c r="AB198" s="567">
        <f>IFERROR(IF(AND(NOT(YEAR(AB$3)&lt;=YEAR('Rent Roll'!$C40)+'Rent Roll'!$P40-1),MOD(YEAR(AB$3),'Rent Roll'!$O40)=MOD(YEAR('Rent Roll'!$C40),'Rent Roll'!$O40),MONTH(AB$3)=MONTH('Rent Roll'!$C40)),1,0),0)</f>
        <v>0</v>
      </c>
      <c r="AC198" s="567">
        <f>IFERROR(IF(AND(NOT(YEAR(AC$3)&lt;=YEAR('Rent Roll'!$C40)+'Rent Roll'!$P40-1),MOD(YEAR(AC$3),'Rent Roll'!$O40)=MOD(YEAR('Rent Roll'!$C40),'Rent Roll'!$O40),MONTH(AC$3)=MONTH('Rent Roll'!$C40)),1,0),0)</f>
        <v>0</v>
      </c>
      <c r="AD198" s="767">
        <f>IFERROR(IF(AND(NOT(YEAR(AD$3)&lt;=YEAR('Rent Roll'!$C40)+'Rent Roll'!$P40-1),MOD(YEAR(AD$3),'Rent Roll'!$O40)=MOD(YEAR('Rent Roll'!$C40),'Rent Roll'!$O40),MONTH(AD$3)=MONTH('Rent Roll'!$C40)),1,0),0)</f>
        <v>0</v>
      </c>
      <c r="AE198" s="768">
        <f>IFERROR(IF(AND(NOT(YEAR(AE$3)&lt;=YEAR('Rent Roll'!$C40)+'Rent Roll'!$P40-1),MOD(YEAR(AE$3),'Rent Roll'!$O40)=MOD(YEAR('Rent Roll'!$C40),'Rent Roll'!$O40),MONTH(AE$3)=MONTH('Rent Roll'!$C40)),1,0),0)</f>
        <v>0</v>
      </c>
      <c r="AF198" s="567">
        <f>IFERROR(IF(AND(NOT(YEAR(AF$3)&lt;=YEAR('Rent Roll'!$C40)+'Rent Roll'!$P40-1),MOD(YEAR(AF$3),'Rent Roll'!$O40)=MOD(YEAR('Rent Roll'!$C40),'Rent Roll'!$O40),MONTH(AF$3)=MONTH('Rent Roll'!$C40)),1,0),0)</f>
        <v>0</v>
      </c>
      <c r="AG198" s="567">
        <f>IFERROR(IF(AND(NOT(YEAR(AG$3)&lt;=YEAR('Rent Roll'!$C40)+'Rent Roll'!$P40-1),MOD(YEAR(AG$3),'Rent Roll'!$O40)=MOD(YEAR('Rent Roll'!$C40),'Rent Roll'!$O40),MONTH(AG$3)=MONTH('Rent Roll'!$C40)),1,0),0)</f>
        <v>0</v>
      </c>
      <c r="AH198" s="567">
        <f>IFERROR(IF(AND(NOT(YEAR(AH$3)&lt;=YEAR('Rent Roll'!$C40)+'Rent Roll'!$P40-1),MOD(YEAR(AH$3),'Rent Roll'!$O40)=MOD(YEAR('Rent Roll'!$C40),'Rent Roll'!$O40),MONTH(AH$3)=MONTH('Rent Roll'!$C40)),1,0),0)</f>
        <v>0</v>
      </c>
      <c r="AI198" s="567">
        <f>IFERROR(IF(AND(NOT(YEAR(AI$3)&lt;=YEAR('Rent Roll'!$C40)+'Rent Roll'!$P40-1),MOD(YEAR(AI$3),'Rent Roll'!$O40)=MOD(YEAR('Rent Roll'!$C40),'Rent Roll'!$O40),MONTH(AI$3)=MONTH('Rent Roll'!$C40)),1,0),0)</f>
        <v>0</v>
      </c>
      <c r="AJ198" s="567">
        <f>IFERROR(IF(AND(NOT(YEAR(AJ$3)&lt;=YEAR('Rent Roll'!$C40)+'Rent Roll'!$P40-1),MOD(YEAR(AJ$3),'Rent Roll'!$O40)=MOD(YEAR('Rent Roll'!$C40),'Rent Roll'!$O40),MONTH(AJ$3)=MONTH('Rent Roll'!$C40)),1,0),0)</f>
        <v>0</v>
      </c>
      <c r="AK198" s="567">
        <f>IFERROR(IF(AND(NOT(YEAR(AK$3)&lt;=YEAR('Rent Roll'!$C40)+'Rent Roll'!$P40-1),MOD(YEAR(AK$3),'Rent Roll'!$O40)=MOD(YEAR('Rent Roll'!$C40),'Rent Roll'!$O40),MONTH(AK$3)=MONTH('Rent Roll'!$C40)),1,0),0)</f>
        <v>0</v>
      </c>
      <c r="AL198" s="567">
        <f>IFERROR(IF(AND(NOT(YEAR(AL$3)&lt;=YEAR('Rent Roll'!$C40)+'Rent Roll'!$P40-1),MOD(YEAR(AL$3),'Rent Roll'!$O40)=MOD(YEAR('Rent Roll'!$C40),'Rent Roll'!$O40),MONTH(AL$3)=MONTH('Rent Roll'!$C40)),1,0),0)</f>
        <v>0</v>
      </c>
      <c r="AM198" s="567">
        <f>IFERROR(IF(AND(NOT(YEAR(AM$3)&lt;=YEAR('Rent Roll'!$C40)+'Rent Roll'!$P40-1),MOD(YEAR(AM$3),'Rent Roll'!$O40)=MOD(YEAR('Rent Roll'!$C40),'Rent Roll'!$O40),MONTH(AM$3)=MONTH('Rent Roll'!$C40)),1,0),0)</f>
        <v>0</v>
      </c>
      <c r="AN198" s="567">
        <f>IFERROR(IF(AND(NOT(YEAR(AN$3)&lt;=YEAR('Rent Roll'!$C40)+'Rent Roll'!$P40-1),MOD(YEAR(AN$3),'Rent Roll'!$O40)=MOD(YEAR('Rent Roll'!$C40),'Rent Roll'!$O40),MONTH(AN$3)=MONTH('Rent Roll'!$C40)),1,0),0)</f>
        <v>0</v>
      </c>
      <c r="AO198" s="567">
        <f>IFERROR(IF(AND(NOT(YEAR(AO$3)&lt;=YEAR('Rent Roll'!$C40)+'Rent Roll'!$P40-1),MOD(YEAR(AO$3),'Rent Roll'!$O40)=MOD(YEAR('Rent Roll'!$C40),'Rent Roll'!$O40),MONTH(AO$3)=MONTH('Rent Roll'!$C40)),1,0),0)</f>
        <v>0</v>
      </c>
      <c r="AP198" s="767">
        <f>IFERROR(IF(AND(NOT(YEAR(AP$3)&lt;=YEAR('Rent Roll'!$C40)+'Rent Roll'!$P40-1),MOD(YEAR(AP$3),'Rent Roll'!$O40)=MOD(YEAR('Rent Roll'!$C40),'Rent Roll'!$O40),MONTH(AP$3)=MONTH('Rent Roll'!$C40)),1,0),0)</f>
        <v>0</v>
      </c>
      <c r="AQ198" s="768">
        <f>IFERROR(IF(AND(NOT(YEAR(AQ$3)&lt;=YEAR('Rent Roll'!$C40)+'Rent Roll'!$P40-1),MOD(YEAR(AQ$3),'Rent Roll'!$O40)=MOD(YEAR('Rent Roll'!$C40),'Rent Roll'!$O40),MONTH(AQ$3)=MONTH('Rent Roll'!$C40)),1,0),0)</f>
        <v>0</v>
      </c>
      <c r="AR198" s="567">
        <f>IFERROR(IF(AND(NOT(YEAR(AR$3)&lt;=YEAR('Rent Roll'!$C40)+'Rent Roll'!$P40-1),MOD(YEAR(AR$3),'Rent Roll'!$O40)=MOD(YEAR('Rent Roll'!$C40),'Rent Roll'!$O40),MONTH(AR$3)=MONTH('Rent Roll'!$C40)),1,0),0)</f>
        <v>0</v>
      </c>
      <c r="AS198" s="567">
        <f>IFERROR(IF(AND(NOT(YEAR(AS$3)&lt;=YEAR('Rent Roll'!$C40)+'Rent Roll'!$P40-1),MOD(YEAR(AS$3),'Rent Roll'!$O40)=MOD(YEAR('Rent Roll'!$C40),'Rent Roll'!$O40),MONTH(AS$3)=MONTH('Rent Roll'!$C40)),1,0),0)</f>
        <v>0</v>
      </c>
      <c r="AT198" s="567">
        <f>IFERROR(IF(AND(NOT(YEAR(AT$3)&lt;=YEAR('Rent Roll'!$C40)+'Rent Roll'!$P40-1),MOD(YEAR(AT$3),'Rent Roll'!$O40)=MOD(YEAR('Rent Roll'!$C40),'Rent Roll'!$O40),MONTH(AT$3)=MONTH('Rent Roll'!$C40)),1,0),0)</f>
        <v>0</v>
      </c>
      <c r="AU198" s="567">
        <f>IFERROR(IF(AND(NOT(YEAR(AU$3)&lt;=YEAR('Rent Roll'!$C40)+'Rent Roll'!$P40-1),MOD(YEAR(AU$3),'Rent Roll'!$O40)=MOD(YEAR('Rent Roll'!$C40),'Rent Roll'!$O40),MONTH(AU$3)=MONTH('Rent Roll'!$C40)),1,0),0)</f>
        <v>0</v>
      </c>
      <c r="AV198" s="567">
        <f>IFERROR(IF(AND(NOT(YEAR(AV$3)&lt;=YEAR('Rent Roll'!$C40)+'Rent Roll'!$P40-1),MOD(YEAR(AV$3),'Rent Roll'!$O40)=MOD(YEAR('Rent Roll'!$C40),'Rent Roll'!$O40),MONTH(AV$3)=MONTH('Rent Roll'!$C40)),1,0),0)</f>
        <v>0</v>
      </c>
      <c r="AW198" s="567">
        <f>IFERROR(IF(AND(NOT(YEAR(AW$3)&lt;=YEAR('Rent Roll'!$C40)+'Rent Roll'!$P40-1),MOD(YEAR(AW$3),'Rent Roll'!$O40)=MOD(YEAR('Rent Roll'!$C40),'Rent Roll'!$O40),MONTH(AW$3)=MONTH('Rent Roll'!$C40)),1,0),0)</f>
        <v>0</v>
      </c>
      <c r="AX198" s="567">
        <f>IFERROR(IF(AND(NOT(YEAR(AX$3)&lt;=YEAR('Rent Roll'!$C40)+'Rent Roll'!$P40-1),MOD(YEAR(AX$3),'Rent Roll'!$O40)=MOD(YEAR('Rent Roll'!$C40),'Rent Roll'!$O40),MONTH(AX$3)=MONTH('Rent Roll'!$C40)),1,0),0)</f>
        <v>0</v>
      </c>
      <c r="AY198" s="567">
        <f>IFERROR(IF(AND(NOT(YEAR(AY$3)&lt;=YEAR('Rent Roll'!$C40)+'Rent Roll'!$P40-1),MOD(YEAR(AY$3),'Rent Roll'!$O40)=MOD(YEAR('Rent Roll'!$C40),'Rent Roll'!$O40),MONTH(AY$3)=MONTH('Rent Roll'!$C40)),1,0),0)</f>
        <v>0</v>
      </c>
      <c r="AZ198" s="567">
        <f>IFERROR(IF(AND(NOT(YEAR(AZ$3)&lt;=YEAR('Rent Roll'!$C40)+'Rent Roll'!$P40-1),MOD(YEAR(AZ$3),'Rent Roll'!$O40)=MOD(YEAR('Rent Roll'!$C40),'Rent Roll'!$O40),MONTH(AZ$3)=MONTH('Rent Roll'!$C40)),1,0),0)</f>
        <v>0</v>
      </c>
      <c r="BA198" s="567">
        <f>IFERROR(IF(AND(NOT(YEAR(BA$3)&lt;=YEAR('Rent Roll'!$C40)+'Rent Roll'!$P40-1),MOD(YEAR(BA$3),'Rent Roll'!$O40)=MOD(YEAR('Rent Roll'!$C40),'Rent Roll'!$O40),MONTH(BA$3)=MONTH('Rent Roll'!$C40)),1,0),0)</f>
        <v>0</v>
      </c>
      <c r="BB198" s="767">
        <f>IFERROR(IF(AND(NOT(YEAR(BB$3)&lt;=YEAR('Rent Roll'!$C40)+'Rent Roll'!$P40-1),MOD(YEAR(BB$3),'Rent Roll'!$O40)=MOD(YEAR('Rent Roll'!$C40),'Rent Roll'!$O40),MONTH(BB$3)=MONTH('Rent Roll'!$C40)),1,0),0)</f>
        <v>0</v>
      </c>
      <c r="BC198" s="768">
        <f>IFERROR(IF(AND(NOT(YEAR(BC$3)&lt;=YEAR('Rent Roll'!$C40)+'Rent Roll'!$P40-1),MOD(YEAR(BC$3),'Rent Roll'!$O40)=MOD(YEAR('Rent Roll'!$C40),'Rent Roll'!$O40),MONTH(BC$3)=MONTH('Rent Roll'!$C40)),1,0),0)</f>
        <v>0</v>
      </c>
      <c r="BD198" s="567">
        <f>IFERROR(IF(AND(NOT(YEAR(BD$3)&lt;=YEAR('Rent Roll'!$C40)+'Rent Roll'!$P40-1),MOD(YEAR(BD$3),'Rent Roll'!$O40)=MOD(YEAR('Rent Roll'!$C40),'Rent Roll'!$O40),MONTH(BD$3)=MONTH('Rent Roll'!$C40)),1,0),0)</f>
        <v>0</v>
      </c>
      <c r="BE198" s="567">
        <f>IFERROR(IF(AND(NOT(YEAR(BE$3)&lt;=YEAR('Rent Roll'!$C40)+'Rent Roll'!$P40-1),MOD(YEAR(BE$3),'Rent Roll'!$O40)=MOD(YEAR('Rent Roll'!$C40),'Rent Roll'!$O40),MONTH(BE$3)=MONTH('Rent Roll'!$C40)),1,0),0)</f>
        <v>0</v>
      </c>
      <c r="BF198" s="567">
        <f>IFERROR(IF(AND(NOT(YEAR(BF$3)&lt;=YEAR('Rent Roll'!$C40)+'Rent Roll'!$P40-1),MOD(YEAR(BF$3),'Rent Roll'!$O40)=MOD(YEAR('Rent Roll'!$C40),'Rent Roll'!$O40),MONTH(BF$3)=MONTH('Rent Roll'!$C40)),1,0),0)</f>
        <v>0</v>
      </c>
      <c r="BG198" s="567">
        <f>IFERROR(IF(AND(NOT(YEAR(BG$3)&lt;=YEAR('Rent Roll'!$C40)+'Rent Roll'!$P40-1),MOD(YEAR(BG$3),'Rent Roll'!$O40)=MOD(YEAR('Rent Roll'!$C40),'Rent Roll'!$O40),MONTH(BG$3)=MONTH('Rent Roll'!$C40)),1,0),0)</f>
        <v>0</v>
      </c>
      <c r="BH198" s="567">
        <f>IFERROR(IF(AND(NOT(YEAR(BH$3)&lt;=YEAR('Rent Roll'!$C40)+'Rent Roll'!$P40-1),MOD(YEAR(BH$3),'Rent Roll'!$O40)=MOD(YEAR('Rent Roll'!$C40),'Rent Roll'!$O40),MONTH(BH$3)=MONTH('Rent Roll'!$C40)),1,0),0)</f>
        <v>0</v>
      </c>
      <c r="BI198" s="567">
        <f>IFERROR(IF(AND(NOT(YEAR(BI$3)&lt;=YEAR('Rent Roll'!$C40)+'Rent Roll'!$P40-1),MOD(YEAR(BI$3),'Rent Roll'!$O40)=MOD(YEAR('Rent Roll'!$C40),'Rent Roll'!$O40),MONTH(BI$3)=MONTH('Rent Roll'!$C40)),1,0),0)</f>
        <v>0</v>
      </c>
      <c r="BJ198" s="567">
        <f>IFERROR(IF(AND(NOT(YEAR(BJ$3)&lt;=YEAR('Rent Roll'!$C40)+'Rent Roll'!$P40-1),MOD(YEAR(BJ$3),'Rent Roll'!$O40)=MOD(YEAR('Rent Roll'!$C40),'Rent Roll'!$O40),MONTH(BJ$3)=MONTH('Rent Roll'!$C40)),1,0),0)</f>
        <v>0</v>
      </c>
      <c r="BK198" s="567">
        <f>IFERROR(IF(AND(NOT(YEAR(BK$3)&lt;=YEAR('Rent Roll'!$C40)+'Rent Roll'!$P40-1),MOD(YEAR(BK$3),'Rent Roll'!$O40)=MOD(YEAR('Rent Roll'!$C40),'Rent Roll'!$O40),MONTH(BK$3)=MONTH('Rent Roll'!$C40)),1,0),0)</f>
        <v>0</v>
      </c>
      <c r="BL198" s="567">
        <f>IFERROR(IF(AND(NOT(YEAR(BL$3)&lt;=YEAR('Rent Roll'!$C40)+'Rent Roll'!$P40-1),MOD(YEAR(BL$3),'Rent Roll'!$O40)=MOD(YEAR('Rent Roll'!$C40),'Rent Roll'!$O40),MONTH(BL$3)=MONTH('Rent Roll'!$C40)),1,0),0)</f>
        <v>0</v>
      </c>
      <c r="BM198" s="567">
        <f>IFERROR(IF(AND(NOT(YEAR(BM$3)&lt;=YEAR('Rent Roll'!$C40)+'Rent Roll'!$P40-1),MOD(YEAR(BM$3),'Rent Roll'!$O40)=MOD(YEAR('Rent Roll'!$C40),'Rent Roll'!$O40),MONTH(BM$3)=MONTH('Rent Roll'!$C40)),1,0),0)</f>
        <v>0</v>
      </c>
      <c r="BN198" s="767">
        <f>IFERROR(IF(AND(NOT(YEAR(BN$3)&lt;=YEAR('Rent Roll'!$C40)+'Rent Roll'!$P40-1),MOD(YEAR(BN$3),'Rent Roll'!$O40)=MOD(YEAR('Rent Roll'!$C40),'Rent Roll'!$O40),MONTH(BN$3)=MONTH('Rent Roll'!$C40)),1,0),0)</f>
        <v>0</v>
      </c>
      <c r="BO198" s="768">
        <f>IFERROR(IF(AND(NOT(YEAR(BO$3)&lt;=YEAR('Rent Roll'!$C40)+'Rent Roll'!$P40-1),MOD(YEAR(BO$3),'Rent Roll'!$O40)=MOD(YEAR('Rent Roll'!$C40),'Rent Roll'!$O40),MONTH(BO$3)=MONTH('Rent Roll'!$C40)),1,0),0)</f>
        <v>0</v>
      </c>
      <c r="BP198" s="567">
        <f>IFERROR(IF(AND(NOT(YEAR(BP$3)&lt;=YEAR('Rent Roll'!$C40)+'Rent Roll'!$P40-1),MOD(YEAR(BP$3),'Rent Roll'!$O40)=MOD(YEAR('Rent Roll'!$C40),'Rent Roll'!$O40),MONTH(BP$3)=MONTH('Rent Roll'!$C40)),1,0),0)</f>
        <v>0</v>
      </c>
      <c r="BQ198" s="567">
        <f>IFERROR(IF(AND(NOT(YEAR(BQ$3)&lt;=YEAR('Rent Roll'!$C40)+'Rent Roll'!$P40-1),MOD(YEAR(BQ$3),'Rent Roll'!$O40)=MOD(YEAR('Rent Roll'!$C40),'Rent Roll'!$O40),MONTH(BQ$3)=MONTH('Rent Roll'!$C40)),1,0),0)</f>
        <v>0</v>
      </c>
      <c r="BR198" s="567">
        <f>IFERROR(IF(AND(NOT(YEAR(BR$3)&lt;=YEAR('Rent Roll'!$C40)+'Rent Roll'!$P40-1),MOD(YEAR(BR$3),'Rent Roll'!$O40)=MOD(YEAR('Rent Roll'!$C40),'Rent Roll'!$O40),MONTH(BR$3)=MONTH('Rent Roll'!$C40)),1,0),0)</f>
        <v>0</v>
      </c>
      <c r="BS198" s="567">
        <f>IFERROR(IF(AND(NOT(YEAR(BS$3)&lt;=YEAR('Rent Roll'!$C40)+'Rent Roll'!$P40-1),MOD(YEAR(BS$3),'Rent Roll'!$O40)=MOD(YEAR('Rent Roll'!$C40),'Rent Roll'!$O40),MONTH(BS$3)=MONTH('Rent Roll'!$C40)),1,0),0)</f>
        <v>0</v>
      </c>
      <c r="BT198" s="567">
        <f>IFERROR(IF(AND(NOT(YEAR(BT$3)&lt;=YEAR('Rent Roll'!$C40)+'Rent Roll'!$P40-1),MOD(YEAR(BT$3),'Rent Roll'!$O40)=MOD(YEAR('Rent Roll'!$C40),'Rent Roll'!$O40),MONTH(BT$3)=MONTH('Rent Roll'!$C40)),1,0),0)</f>
        <v>0</v>
      </c>
      <c r="BU198" s="567">
        <f>IFERROR(IF(AND(NOT(YEAR(BU$3)&lt;=YEAR('Rent Roll'!$C40)+'Rent Roll'!$P40-1),MOD(YEAR(BU$3),'Rent Roll'!$O40)=MOD(YEAR('Rent Roll'!$C40),'Rent Roll'!$O40),MONTH(BU$3)=MONTH('Rent Roll'!$C40)),1,0),0)</f>
        <v>0</v>
      </c>
      <c r="BV198" s="567">
        <f>IFERROR(IF(AND(NOT(YEAR(BV$3)&lt;=YEAR('Rent Roll'!$C40)+'Rent Roll'!$P40-1),MOD(YEAR(BV$3),'Rent Roll'!$O40)=MOD(YEAR('Rent Roll'!$C40),'Rent Roll'!$O40),MONTH(BV$3)=MONTH('Rent Roll'!$C40)),1,0),0)</f>
        <v>0</v>
      </c>
      <c r="BW198" s="567">
        <f>IFERROR(IF(AND(NOT(YEAR(BW$3)&lt;=YEAR('Rent Roll'!$C40)+'Rent Roll'!$P40-1),MOD(YEAR(BW$3),'Rent Roll'!$O40)=MOD(YEAR('Rent Roll'!$C40),'Rent Roll'!$O40),MONTH(BW$3)=MONTH('Rent Roll'!$C40)),1,0),0)</f>
        <v>0</v>
      </c>
      <c r="BX198" s="567">
        <f>IFERROR(IF(AND(NOT(YEAR(BX$3)&lt;=YEAR('Rent Roll'!$C40)+'Rent Roll'!$P40-1),MOD(YEAR(BX$3),'Rent Roll'!$O40)=MOD(YEAR('Rent Roll'!$C40),'Rent Roll'!$O40),MONTH(BX$3)=MONTH('Rent Roll'!$C40)),1,0),0)</f>
        <v>0</v>
      </c>
      <c r="BY198" s="567">
        <f>IFERROR(IF(AND(NOT(YEAR(BY$3)&lt;=YEAR('Rent Roll'!$C40)+'Rent Roll'!$P40-1),MOD(YEAR(BY$3),'Rent Roll'!$O40)=MOD(YEAR('Rent Roll'!$C40),'Rent Roll'!$O40),MONTH(BY$3)=MONTH('Rent Roll'!$C40)),1,0),0)</f>
        <v>0</v>
      </c>
      <c r="BZ198" s="767">
        <f>IFERROR(IF(AND(NOT(YEAR(BZ$3)&lt;=YEAR('Rent Roll'!$C40)+'Rent Roll'!$P40-1),MOD(YEAR(BZ$3),'Rent Roll'!$O40)=MOD(YEAR('Rent Roll'!$C40),'Rent Roll'!$O40),MONTH(BZ$3)=MONTH('Rent Roll'!$C40)),1,0),0)</f>
        <v>0</v>
      </c>
      <c r="CA198" s="768">
        <f>IFERROR(IF(AND(NOT(YEAR(CA$3)&lt;=YEAR('Rent Roll'!$C40)+'Rent Roll'!$P40-1),MOD(YEAR(CA$3),'Rent Roll'!$O40)=MOD(YEAR('Rent Roll'!$C40),'Rent Roll'!$O40),MONTH(CA$3)=MONTH('Rent Roll'!$C40)),1,0),0)</f>
        <v>0</v>
      </c>
      <c r="CB198" s="567">
        <f>IFERROR(IF(AND(NOT(YEAR(CB$3)&lt;=YEAR('Rent Roll'!$C40)+'Rent Roll'!$P40-1),MOD(YEAR(CB$3),'Rent Roll'!$O40)=MOD(YEAR('Rent Roll'!$C40),'Rent Roll'!$O40),MONTH(CB$3)=MONTH('Rent Roll'!$C40)),1,0),0)</f>
        <v>0</v>
      </c>
      <c r="CC198" s="567">
        <f>IFERROR(IF(AND(NOT(YEAR(CC$3)&lt;=YEAR('Rent Roll'!$C40)+'Rent Roll'!$P40-1),MOD(YEAR(CC$3),'Rent Roll'!$O40)=MOD(YEAR('Rent Roll'!$C40),'Rent Roll'!$O40),MONTH(CC$3)=MONTH('Rent Roll'!$C40)),1,0),0)</f>
        <v>0</v>
      </c>
      <c r="CD198" s="567">
        <f>IFERROR(IF(AND(NOT(YEAR(CD$3)&lt;=YEAR('Rent Roll'!$C40)+'Rent Roll'!$P40-1),MOD(YEAR(CD$3),'Rent Roll'!$O40)=MOD(YEAR('Rent Roll'!$C40),'Rent Roll'!$O40),MONTH(CD$3)=MONTH('Rent Roll'!$C40)),1,0),0)</f>
        <v>0</v>
      </c>
      <c r="CE198" s="567">
        <f>IFERROR(IF(AND(NOT(YEAR(CE$3)&lt;=YEAR('Rent Roll'!$C40)+'Rent Roll'!$P40-1),MOD(YEAR(CE$3),'Rent Roll'!$O40)=MOD(YEAR('Rent Roll'!$C40),'Rent Roll'!$O40),MONTH(CE$3)=MONTH('Rent Roll'!$C40)),1,0),0)</f>
        <v>0</v>
      </c>
      <c r="CF198" s="567">
        <f>IFERROR(IF(AND(NOT(YEAR(CF$3)&lt;=YEAR('Rent Roll'!$C40)+'Rent Roll'!$P40-1),MOD(YEAR(CF$3),'Rent Roll'!$O40)=MOD(YEAR('Rent Roll'!$C40),'Rent Roll'!$O40),MONTH(CF$3)=MONTH('Rent Roll'!$C40)),1,0),0)</f>
        <v>0</v>
      </c>
      <c r="CG198" s="567">
        <f>IFERROR(IF(AND(NOT(YEAR(CG$3)&lt;=YEAR('Rent Roll'!$C40)+'Rent Roll'!$P40-1),MOD(YEAR(CG$3),'Rent Roll'!$O40)=MOD(YEAR('Rent Roll'!$C40),'Rent Roll'!$O40),MONTH(CG$3)=MONTH('Rent Roll'!$C40)),1,0),0)</f>
        <v>0</v>
      </c>
      <c r="CH198" s="567">
        <f>IFERROR(IF(AND(NOT(YEAR(CH$3)&lt;=YEAR('Rent Roll'!$C40)+'Rent Roll'!$P40-1),MOD(YEAR(CH$3),'Rent Roll'!$O40)=MOD(YEAR('Rent Roll'!$C40),'Rent Roll'!$O40),MONTH(CH$3)=MONTH('Rent Roll'!$C40)),1,0),0)</f>
        <v>0</v>
      </c>
      <c r="CI198" s="567">
        <f>IFERROR(IF(AND(NOT(YEAR(CI$3)&lt;=YEAR('Rent Roll'!$C40)+'Rent Roll'!$P40-1),MOD(YEAR(CI$3),'Rent Roll'!$O40)=MOD(YEAR('Rent Roll'!$C40),'Rent Roll'!$O40),MONTH(CI$3)=MONTH('Rent Roll'!$C40)),1,0),0)</f>
        <v>0</v>
      </c>
      <c r="CJ198" s="567">
        <f>IFERROR(IF(AND(NOT(YEAR(CJ$3)&lt;=YEAR('Rent Roll'!$C40)+'Rent Roll'!$P40-1),MOD(YEAR(CJ$3),'Rent Roll'!$O40)=MOD(YEAR('Rent Roll'!$C40),'Rent Roll'!$O40),MONTH(CJ$3)=MONTH('Rent Roll'!$C40)),1,0),0)</f>
        <v>0</v>
      </c>
      <c r="CK198" s="567">
        <f>IFERROR(IF(AND(NOT(YEAR(CK$3)&lt;=YEAR('Rent Roll'!$C40)+'Rent Roll'!$P40-1),MOD(YEAR(CK$3),'Rent Roll'!$O40)=MOD(YEAR('Rent Roll'!$C40),'Rent Roll'!$O40),MONTH(CK$3)=MONTH('Rent Roll'!$C40)),1,0),0)</f>
        <v>0</v>
      </c>
      <c r="CL198" s="767">
        <f>IFERROR(IF(AND(NOT(YEAR(CL$3)&lt;=YEAR('Rent Roll'!$C40)+'Rent Roll'!$P40-1),MOD(YEAR(CL$3),'Rent Roll'!$O40)=MOD(YEAR('Rent Roll'!$C40),'Rent Roll'!$O40),MONTH(CL$3)=MONTH('Rent Roll'!$C40)),1,0),0)</f>
        <v>0</v>
      </c>
      <c r="CM198" s="768">
        <f>IFERROR(IF(AND(NOT(YEAR(CM$3)&lt;=YEAR('Rent Roll'!$C40)+'Rent Roll'!$P40-1),MOD(YEAR(CM$3),'Rent Roll'!$O40)=MOD(YEAR('Rent Roll'!$C40),'Rent Roll'!$O40),MONTH(CM$3)=MONTH('Rent Roll'!$C40)),1,0),0)</f>
        <v>0</v>
      </c>
      <c r="CN198" s="567">
        <f>IFERROR(IF(AND(NOT(YEAR(CN$3)&lt;=YEAR('Rent Roll'!$C40)+'Rent Roll'!$P40-1),MOD(YEAR(CN$3),'Rent Roll'!$O40)=MOD(YEAR('Rent Roll'!$C40),'Rent Roll'!$O40),MONTH(CN$3)=MONTH('Rent Roll'!$C40)),1,0),0)</f>
        <v>0</v>
      </c>
      <c r="CO198" s="567">
        <f>IFERROR(IF(AND(NOT(YEAR(CO$3)&lt;=YEAR('Rent Roll'!$C40)+'Rent Roll'!$P40-1),MOD(YEAR(CO$3),'Rent Roll'!$O40)=MOD(YEAR('Rent Roll'!$C40),'Rent Roll'!$O40),MONTH(CO$3)=MONTH('Rent Roll'!$C40)),1,0),0)</f>
        <v>0</v>
      </c>
      <c r="CP198" s="567">
        <f>IFERROR(IF(AND(NOT(YEAR(CP$3)&lt;=YEAR('Rent Roll'!$C40)+'Rent Roll'!$P40-1),MOD(YEAR(CP$3),'Rent Roll'!$O40)=MOD(YEAR('Rent Roll'!$C40),'Rent Roll'!$O40),MONTH(CP$3)=MONTH('Rent Roll'!$C40)),1,0),0)</f>
        <v>0</v>
      </c>
      <c r="CQ198" s="567">
        <f>IFERROR(IF(AND(NOT(YEAR(CQ$3)&lt;=YEAR('Rent Roll'!$C40)+'Rent Roll'!$P40-1),MOD(YEAR(CQ$3),'Rent Roll'!$O40)=MOD(YEAR('Rent Roll'!$C40),'Rent Roll'!$O40),MONTH(CQ$3)=MONTH('Rent Roll'!$C40)),1,0),0)</f>
        <v>0</v>
      </c>
      <c r="CR198" s="567">
        <f>IFERROR(IF(AND(NOT(YEAR(CR$3)&lt;=YEAR('Rent Roll'!$C40)+'Rent Roll'!$P40-1),MOD(YEAR(CR$3),'Rent Roll'!$O40)=MOD(YEAR('Rent Roll'!$C40),'Rent Roll'!$O40),MONTH(CR$3)=MONTH('Rent Roll'!$C40)),1,0),0)</f>
        <v>0</v>
      </c>
      <c r="CS198" s="567">
        <f>IFERROR(IF(AND(NOT(YEAR(CS$3)&lt;=YEAR('Rent Roll'!$C40)+'Rent Roll'!$P40-1),MOD(YEAR(CS$3),'Rent Roll'!$O40)=MOD(YEAR('Rent Roll'!$C40),'Rent Roll'!$O40),MONTH(CS$3)=MONTH('Rent Roll'!$C40)),1,0),0)</f>
        <v>0</v>
      </c>
      <c r="CT198" s="567">
        <f>IFERROR(IF(AND(NOT(YEAR(CT$3)&lt;=YEAR('Rent Roll'!$C40)+'Rent Roll'!$P40-1),MOD(YEAR(CT$3),'Rent Roll'!$O40)=MOD(YEAR('Rent Roll'!$C40),'Rent Roll'!$O40),MONTH(CT$3)=MONTH('Rent Roll'!$C40)),1,0),0)</f>
        <v>0</v>
      </c>
      <c r="CU198" s="567">
        <f>IFERROR(IF(AND(NOT(YEAR(CU$3)&lt;=YEAR('Rent Roll'!$C40)+'Rent Roll'!$P40-1),MOD(YEAR(CU$3),'Rent Roll'!$O40)=MOD(YEAR('Rent Roll'!$C40),'Rent Roll'!$O40),MONTH(CU$3)=MONTH('Rent Roll'!$C40)),1,0),0)</f>
        <v>0</v>
      </c>
      <c r="CV198" s="567">
        <f>IFERROR(IF(AND(NOT(YEAR(CV$3)&lt;=YEAR('Rent Roll'!$C40)+'Rent Roll'!$P40-1),MOD(YEAR(CV$3),'Rent Roll'!$O40)=MOD(YEAR('Rent Roll'!$C40),'Rent Roll'!$O40),MONTH(CV$3)=MONTH('Rent Roll'!$C40)),1,0),0)</f>
        <v>0</v>
      </c>
      <c r="CW198" s="567">
        <f>IFERROR(IF(AND(NOT(YEAR(CW$3)&lt;=YEAR('Rent Roll'!$C40)+'Rent Roll'!$P40-1),MOD(YEAR(CW$3),'Rent Roll'!$O40)=MOD(YEAR('Rent Roll'!$C40),'Rent Roll'!$O40),MONTH(CW$3)=MONTH('Rent Roll'!$C40)),1,0),0)</f>
        <v>0</v>
      </c>
      <c r="CX198" s="767">
        <f>IFERROR(IF(AND(NOT(YEAR(CX$3)&lt;=YEAR('Rent Roll'!$C40)+'Rent Roll'!$P40-1),MOD(YEAR(CX$3),'Rent Roll'!$O40)=MOD(YEAR('Rent Roll'!$C40),'Rent Roll'!$O40),MONTH(CX$3)=MONTH('Rent Roll'!$C40)),1,0),0)</f>
        <v>0</v>
      </c>
      <c r="CY198" s="768">
        <f>IFERROR(IF(AND(NOT(YEAR(CY$3)&lt;=YEAR('Rent Roll'!$C40)+'Rent Roll'!$P40-1),MOD(YEAR(CY$3),'Rent Roll'!$O40)=MOD(YEAR('Rent Roll'!$C40),'Rent Roll'!$O40),MONTH(CY$3)=MONTH('Rent Roll'!$C40)),1,0),0)</f>
        <v>0</v>
      </c>
      <c r="CZ198" s="567">
        <f>IFERROR(IF(AND(NOT(YEAR(CZ$3)&lt;=YEAR('Rent Roll'!$C40)+'Rent Roll'!$P40-1),MOD(YEAR(CZ$3),'Rent Roll'!$O40)=MOD(YEAR('Rent Roll'!$C40),'Rent Roll'!$O40),MONTH(CZ$3)=MONTH('Rent Roll'!$C40)),1,0),0)</f>
        <v>0</v>
      </c>
      <c r="DA198" s="567">
        <f>IFERROR(IF(AND(NOT(YEAR(DA$3)&lt;=YEAR('Rent Roll'!$C40)+'Rent Roll'!$P40-1),MOD(YEAR(DA$3),'Rent Roll'!$O40)=MOD(YEAR('Rent Roll'!$C40),'Rent Roll'!$O40),MONTH(DA$3)=MONTH('Rent Roll'!$C40)),1,0),0)</f>
        <v>0</v>
      </c>
      <c r="DB198" s="567">
        <f>IFERROR(IF(AND(NOT(YEAR(DB$3)&lt;=YEAR('Rent Roll'!$C40)+'Rent Roll'!$P40-1),MOD(YEAR(DB$3),'Rent Roll'!$O40)=MOD(YEAR('Rent Roll'!$C40),'Rent Roll'!$O40),MONTH(DB$3)=MONTH('Rent Roll'!$C40)),1,0),0)</f>
        <v>0</v>
      </c>
      <c r="DC198" s="567">
        <f>IFERROR(IF(AND(NOT(YEAR(DC$3)&lt;=YEAR('Rent Roll'!$C40)+'Rent Roll'!$P40-1),MOD(YEAR(DC$3),'Rent Roll'!$O40)=MOD(YEAR('Rent Roll'!$C40),'Rent Roll'!$O40),MONTH(DC$3)=MONTH('Rent Roll'!$C40)),1,0),0)</f>
        <v>0</v>
      </c>
      <c r="DD198" s="567">
        <f>IFERROR(IF(AND(NOT(YEAR(DD$3)&lt;=YEAR('Rent Roll'!$C40)+'Rent Roll'!$P40-1),MOD(YEAR(DD$3),'Rent Roll'!$O40)=MOD(YEAR('Rent Roll'!$C40),'Rent Roll'!$O40),MONTH(DD$3)=MONTH('Rent Roll'!$C40)),1,0),0)</f>
        <v>0</v>
      </c>
      <c r="DE198" s="567">
        <f>IFERROR(IF(AND(NOT(YEAR(DE$3)&lt;=YEAR('Rent Roll'!$C40)+'Rent Roll'!$P40-1),MOD(YEAR(DE$3),'Rent Roll'!$O40)=MOD(YEAR('Rent Roll'!$C40),'Rent Roll'!$O40),MONTH(DE$3)=MONTH('Rent Roll'!$C40)),1,0),0)</f>
        <v>0</v>
      </c>
      <c r="DF198" s="567">
        <f>IFERROR(IF(AND(NOT(YEAR(DF$3)&lt;=YEAR('Rent Roll'!$C40)+'Rent Roll'!$P40-1),MOD(YEAR(DF$3),'Rent Roll'!$O40)=MOD(YEAR('Rent Roll'!$C40),'Rent Roll'!$O40),MONTH(DF$3)=MONTH('Rent Roll'!$C40)),1,0),0)</f>
        <v>0</v>
      </c>
      <c r="DG198" s="567">
        <f>IFERROR(IF(AND(NOT(YEAR(DG$3)&lt;=YEAR('Rent Roll'!$C40)+'Rent Roll'!$P40-1),MOD(YEAR(DG$3),'Rent Roll'!$O40)=MOD(YEAR('Rent Roll'!$C40),'Rent Roll'!$O40),MONTH(DG$3)=MONTH('Rent Roll'!$C40)),1,0),0)</f>
        <v>0</v>
      </c>
      <c r="DH198" s="567">
        <f>IFERROR(IF(AND(NOT(YEAR(DH$3)&lt;=YEAR('Rent Roll'!$C40)+'Rent Roll'!$P40-1),MOD(YEAR(DH$3),'Rent Roll'!$O40)=MOD(YEAR('Rent Roll'!$C40),'Rent Roll'!$O40),MONTH(DH$3)=MONTH('Rent Roll'!$C40)),1,0),0)</f>
        <v>0</v>
      </c>
      <c r="DI198" s="567">
        <f>IFERROR(IF(AND(NOT(YEAR(DI$3)&lt;=YEAR('Rent Roll'!$C40)+'Rent Roll'!$P40-1),MOD(YEAR(DI$3),'Rent Roll'!$O40)=MOD(YEAR('Rent Roll'!$C40),'Rent Roll'!$O40),MONTH(DI$3)=MONTH('Rent Roll'!$C40)),1,0),0)</f>
        <v>0</v>
      </c>
      <c r="DJ198" s="767">
        <f>IFERROR(IF(AND(NOT(YEAR(DJ$3)&lt;=YEAR('Rent Roll'!$C40)+'Rent Roll'!$P40-1),MOD(YEAR(DJ$3),'Rent Roll'!$O40)=MOD(YEAR('Rent Roll'!$C40),'Rent Roll'!$O40),MONTH(DJ$3)=MONTH('Rent Roll'!$C40)),1,0),0)</f>
        <v>0</v>
      </c>
      <c r="DK198" s="768">
        <f>IFERROR(IF(AND(NOT(YEAR(DK$3)&lt;=YEAR('Rent Roll'!$C40)+'Rent Roll'!$P40-1),MOD(YEAR(DK$3),'Rent Roll'!$O40)=MOD(YEAR('Rent Roll'!$C40),'Rent Roll'!$O40),MONTH(DK$3)=MONTH('Rent Roll'!$C40)),1,0),0)</f>
        <v>0</v>
      </c>
      <c r="DL198" s="567">
        <f>IFERROR(IF(AND(NOT(YEAR(DL$3)&lt;=YEAR('Rent Roll'!$C40)+'Rent Roll'!$P40-1),MOD(YEAR(DL$3),'Rent Roll'!$O40)=MOD(YEAR('Rent Roll'!$C40),'Rent Roll'!$O40),MONTH(DL$3)=MONTH('Rent Roll'!$C40)),1,0),0)</f>
        <v>0</v>
      </c>
      <c r="DM198" s="567">
        <f>IFERROR(IF(AND(NOT(YEAR(DM$3)&lt;=YEAR('Rent Roll'!$C40)+'Rent Roll'!$P40-1),MOD(YEAR(DM$3),'Rent Roll'!$O40)=MOD(YEAR('Rent Roll'!$C40),'Rent Roll'!$O40),MONTH(DM$3)=MONTH('Rent Roll'!$C40)),1,0),0)</f>
        <v>0</v>
      </c>
      <c r="DN198" s="567">
        <f>IFERROR(IF(AND(NOT(YEAR(DN$3)&lt;=YEAR('Rent Roll'!$C40)+'Rent Roll'!$P40-1),MOD(YEAR(DN$3),'Rent Roll'!$O40)=MOD(YEAR('Rent Roll'!$C40),'Rent Roll'!$O40),MONTH(DN$3)=MONTH('Rent Roll'!$C40)),1,0),0)</f>
        <v>0</v>
      </c>
      <c r="DO198" s="567">
        <f>IFERROR(IF(AND(NOT(YEAR(DO$3)&lt;=YEAR('Rent Roll'!$C40)+'Rent Roll'!$P40-1),MOD(YEAR(DO$3),'Rent Roll'!$O40)=MOD(YEAR('Rent Roll'!$C40),'Rent Roll'!$O40),MONTH(DO$3)=MONTH('Rent Roll'!$C40)),1,0),0)</f>
        <v>0</v>
      </c>
      <c r="DP198" s="567">
        <f>IFERROR(IF(AND(NOT(YEAR(DP$3)&lt;=YEAR('Rent Roll'!$C40)+'Rent Roll'!$P40-1),MOD(YEAR(DP$3),'Rent Roll'!$O40)=MOD(YEAR('Rent Roll'!$C40),'Rent Roll'!$O40),MONTH(DP$3)=MONTH('Rent Roll'!$C40)),1,0),0)</f>
        <v>0</v>
      </c>
      <c r="DQ198" s="567">
        <f>IFERROR(IF(AND(NOT(YEAR(DQ$3)&lt;=YEAR('Rent Roll'!$C40)+'Rent Roll'!$P40-1),MOD(YEAR(DQ$3),'Rent Roll'!$O40)=MOD(YEAR('Rent Roll'!$C40),'Rent Roll'!$O40),MONTH(DQ$3)=MONTH('Rent Roll'!$C40)),1,0),0)</f>
        <v>0</v>
      </c>
      <c r="DR198" s="567">
        <f>IFERROR(IF(AND(NOT(YEAR(DR$3)&lt;=YEAR('Rent Roll'!$C40)+'Rent Roll'!$P40-1),MOD(YEAR(DR$3),'Rent Roll'!$O40)=MOD(YEAR('Rent Roll'!$C40),'Rent Roll'!$O40),MONTH(DR$3)=MONTH('Rent Roll'!$C40)),1,0),0)</f>
        <v>0</v>
      </c>
      <c r="DS198" s="567">
        <f>IFERROR(IF(AND(NOT(YEAR(DS$3)&lt;=YEAR('Rent Roll'!$C40)+'Rent Roll'!$P40-1),MOD(YEAR(DS$3),'Rent Roll'!$O40)=MOD(YEAR('Rent Roll'!$C40),'Rent Roll'!$O40),MONTH(DS$3)=MONTH('Rent Roll'!$C40)),1,0),0)</f>
        <v>0</v>
      </c>
      <c r="DT198" s="567">
        <f>IFERROR(IF(AND(NOT(YEAR(DT$3)&lt;=YEAR('Rent Roll'!$C40)+'Rent Roll'!$P40-1),MOD(YEAR(DT$3),'Rent Roll'!$O40)=MOD(YEAR('Rent Roll'!$C40),'Rent Roll'!$O40),MONTH(DT$3)=MONTH('Rent Roll'!$C40)),1,0),0)</f>
        <v>0</v>
      </c>
      <c r="DU198" s="567">
        <f>IFERROR(IF(AND(NOT(YEAR(DU$3)&lt;=YEAR('Rent Roll'!$C40)+'Rent Roll'!$P40-1),MOD(YEAR(DU$3),'Rent Roll'!$O40)=MOD(YEAR('Rent Roll'!$C40),'Rent Roll'!$O40),MONTH(DU$3)=MONTH('Rent Roll'!$C40)),1,0),0)</f>
        <v>0</v>
      </c>
      <c r="DV198" s="567">
        <f>IFERROR(IF(AND(NOT(YEAR(DV$3)&lt;=YEAR('Rent Roll'!$C40)+'Rent Roll'!$P40-1),MOD(YEAR(DV$3),'Rent Roll'!$O40)=MOD(YEAR('Rent Roll'!$C40),'Rent Roll'!$O40),MONTH(DV$3)=MONTH('Rent Roll'!$C40)),1,0),0)</f>
        <v>0</v>
      </c>
    </row>
    <row r="199" spans="1:126" s="568" customFormat="1" ht="12" customHeight="1" outlineLevel="1" x14ac:dyDescent="0.4">
      <c r="A199" s="732"/>
      <c r="B199" s="564">
        <f>'Rent Roll'!$B41</f>
        <v>0</v>
      </c>
      <c r="C199" s="566"/>
      <c r="D199" s="566"/>
      <c r="E199" s="566"/>
      <c r="F199" s="778">
        <f>IFERROR(IF(AND(NOT(YEAR(F$3)&lt;=YEAR('Rent Roll'!$C41)+'Rent Roll'!$P41-1),MOD(YEAR(F$3),'Rent Roll'!$O41)=MOD(YEAR('Rent Roll'!$C41),'Rent Roll'!$O41),MONTH(F$3)=MONTH('Rent Roll'!$C41)),1,0),0)</f>
        <v>0</v>
      </c>
      <c r="G199" s="768">
        <f>IFERROR(IF(AND(NOT(YEAR(G$3)&lt;=YEAR('Rent Roll'!$C41)+'Rent Roll'!$P41-1),MOD(YEAR(G$3),'Rent Roll'!$O41)=MOD(YEAR('Rent Roll'!$C41),'Rent Roll'!$O41),MONTH(G$3)=MONTH('Rent Roll'!$C41)),1,0),0)</f>
        <v>0</v>
      </c>
      <c r="H199" s="567">
        <f>IFERROR(IF(AND(NOT(YEAR(H$3)&lt;=YEAR('Rent Roll'!$C41)+'Rent Roll'!$P41-1),MOD(YEAR(H$3),'Rent Roll'!$O41)=MOD(YEAR('Rent Roll'!$C41),'Rent Roll'!$O41),MONTH(H$3)=MONTH('Rent Roll'!$C41)),1,0),0)</f>
        <v>0</v>
      </c>
      <c r="I199" s="567">
        <f>IFERROR(IF(AND(NOT(YEAR(I$3)&lt;=YEAR('Rent Roll'!$C41)+'Rent Roll'!$P41-1),MOD(YEAR(I$3),'Rent Roll'!$O41)=MOD(YEAR('Rent Roll'!$C41),'Rent Roll'!$O41),MONTH(I$3)=MONTH('Rent Roll'!$C41)),1,0),0)</f>
        <v>0</v>
      </c>
      <c r="J199" s="567">
        <f>IFERROR(IF(AND(NOT(YEAR(J$3)&lt;=YEAR('Rent Roll'!$C41)+'Rent Roll'!$P41-1),MOD(YEAR(J$3),'Rent Roll'!$O41)=MOD(YEAR('Rent Roll'!$C41),'Rent Roll'!$O41),MONTH(J$3)=MONTH('Rent Roll'!$C41)),1,0),0)</f>
        <v>0</v>
      </c>
      <c r="K199" s="567">
        <f>IFERROR(IF(AND(NOT(YEAR(K$3)&lt;=YEAR('Rent Roll'!$C41)+'Rent Roll'!$P41-1),MOD(YEAR(K$3),'Rent Roll'!$O41)=MOD(YEAR('Rent Roll'!$C41),'Rent Roll'!$O41),MONTH(K$3)=MONTH('Rent Roll'!$C41)),1,0),0)</f>
        <v>0</v>
      </c>
      <c r="L199" s="567">
        <f>IFERROR(IF(AND(NOT(YEAR(L$3)&lt;=YEAR('Rent Roll'!$C41)+'Rent Roll'!$P41-1),MOD(YEAR(L$3),'Rent Roll'!$O41)=MOD(YEAR('Rent Roll'!$C41),'Rent Roll'!$O41),MONTH(L$3)=MONTH('Rent Roll'!$C41)),1,0),0)</f>
        <v>0</v>
      </c>
      <c r="M199" s="567">
        <f>IFERROR(IF(AND(NOT(YEAR(M$3)&lt;=YEAR('Rent Roll'!$C41)+'Rent Roll'!$P41-1),MOD(YEAR(M$3),'Rent Roll'!$O41)=MOD(YEAR('Rent Roll'!$C41),'Rent Roll'!$O41),MONTH(M$3)=MONTH('Rent Roll'!$C41)),1,0),0)</f>
        <v>0</v>
      </c>
      <c r="N199" s="567">
        <f>IFERROR(IF(AND(NOT(YEAR(N$3)&lt;=YEAR('Rent Roll'!$C41)+'Rent Roll'!$P41-1),MOD(YEAR(N$3),'Rent Roll'!$O41)=MOD(YEAR('Rent Roll'!$C41),'Rent Roll'!$O41),MONTH(N$3)=MONTH('Rent Roll'!$C41)),1,0),0)</f>
        <v>0</v>
      </c>
      <c r="O199" s="567">
        <f>IFERROR(IF(AND(NOT(YEAR(O$3)&lt;=YEAR('Rent Roll'!$C41)+'Rent Roll'!$P41-1),MOD(YEAR(O$3),'Rent Roll'!$O41)=MOD(YEAR('Rent Roll'!$C41),'Rent Roll'!$O41),MONTH(O$3)=MONTH('Rent Roll'!$C41)),1,0),0)</f>
        <v>0</v>
      </c>
      <c r="P199" s="567">
        <f>IFERROR(IF(AND(NOT(YEAR(P$3)&lt;=YEAR('Rent Roll'!$C41)+'Rent Roll'!$P41-1),MOD(YEAR(P$3),'Rent Roll'!$O41)=MOD(YEAR('Rent Roll'!$C41),'Rent Roll'!$O41),MONTH(P$3)=MONTH('Rent Roll'!$C41)),1,0),0)</f>
        <v>0</v>
      </c>
      <c r="Q199" s="567">
        <f>IFERROR(IF(AND(NOT(YEAR(Q$3)&lt;=YEAR('Rent Roll'!$C41)+'Rent Roll'!$P41-1),MOD(YEAR(Q$3),'Rent Roll'!$O41)=MOD(YEAR('Rent Roll'!$C41),'Rent Roll'!$O41),MONTH(Q$3)=MONTH('Rent Roll'!$C41)),1,0),0)</f>
        <v>0</v>
      </c>
      <c r="R199" s="767">
        <f>IFERROR(IF(AND(NOT(YEAR(R$3)&lt;=YEAR('Rent Roll'!$C41)+'Rent Roll'!$P41-1),MOD(YEAR(R$3),'Rent Roll'!$O41)=MOD(YEAR('Rent Roll'!$C41),'Rent Roll'!$O41),MONTH(R$3)=MONTH('Rent Roll'!$C41)),1,0),0)</f>
        <v>0</v>
      </c>
      <c r="S199" s="768">
        <f>IFERROR(IF(AND(NOT(YEAR(S$3)&lt;=YEAR('Rent Roll'!$C41)+'Rent Roll'!$P41-1),MOD(YEAR(S$3),'Rent Roll'!$O41)=MOD(YEAR('Rent Roll'!$C41),'Rent Roll'!$O41),MONTH(S$3)=MONTH('Rent Roll'!$C41)),1,0),0)</f>
        <v>0</v>
      </c>
      <c r="T199" s="567">
        <f>IFERROR(IF(AND(NOT(YEAR(T$3)&lt;=YEAR('Rent Roll'!$C41)+'Rent Roll'!$P41-1),MOD(YEAR(T$3),'Rent Roll'!$O41)=MOD(YEAR('Rent Roll'!$C41),'Rent Roll'!$O41),MONTH(T$3)=MONTH('Rent Roll'!$C41)),1,0),0)</f>
        <v>0</v>
      </c>
      <c r="U199" s="567">
        <f>IFERROR(IF(AND(NOT(YEAR(U$3)&lt;=YEAR('Rent Roll'!$C41)+'Rent Roll'!$P41-1),MOD(YEAR(U$3),'Rent Roll'!$O41)=MOD(YEAR('Rent Roll'!$C41),'Rent Roll'!$O41),MONTH(U$3)=MONTH('Rent Roll'!$C41)),1,0),0)</f>
        <v>0</v>
      </c>
      <c r="V199" s="567">
        <f>IFERROR(IF(AND(NOT(YEAR(V$3)&lt;=YEAR('Rent Roll'!$C41)+'Rent Roll'!$P41-1),MOD(YEAR(V$3),'Rent Roll'!$O41)=MOD(YEAR('Rent Roll'!$C41),'Rent Roll'!$O41),MONTH(V$3)=MONTH('Rent Roll'!$C41)),1,0),0)</f>
        <v>0</v>
      </c>
      <c r="W199" s="567">
        <f>IFERROR(IF(AND(NOT(YEAR(W$3)&lt;=YEAR('Rent Roll'!$C41)+'Rent Roll'!$P41-1),MOD(YEAR(W$3),'Rent Roll'!$O41)=MOD(YEAR('Rent Roll'!$C41),'Rent Roll'!$O41),MONTH(W$3)=MONTH('Rent Roll'!$C41)),1,0),0)</f>
        <v>0</v>
      </c>
      <c r="X199" s="567">
        <f>IFERROR(IF(AND(NOT(YEAR(X$3)&lt;=YEAR('Rent Roll'!$C41)+'Rent Roll'!$P41-1),MOD(YEAR(X$3),'Rent Roll'!$O41)=MOD(YEAR('Rent Roll'!$C41),'Rent Roll'!$O41),MONTH(X$3)=MONTH('Rent Roll'!$C41)),1,0),0)</f>
        <v>0</v>
      </c>
      <c r="Y199" s="567">
        <f>IFERROR(IF(AND(NOT(YEAR(Y$3)&lt;=YEAR('Rent Roll'!$C41)+'Rent Roll'!$P41-1),MOD(YEAR(Y$3),'Rent Roll'!$O41)=MOD(YEAR('Rent Roll'!$C41),'Rent Roll'!$O41),MONTH(Y$3)=MONTH('Rent Roll'!$C41)),1,0),0)</f>
        <v>0</v>
      </c>
      <c r="Z199" s="567">
        <f>IFERROR(IF(AND(NOT(YEAR(Z$3)&lt;=YEAR('Rent Roll'!$C41)+'Rent Roll'!$P41-1),MOD(YEAR(Z$3),'Rent Roll'!$O41)=MOD(YEAR('Rent Roll'!$C41),'Rent Roll'!$O41),MONTH(Z$3)=MONTH('Rent Roll'!$C41)),1,0),0)</f>
        <v>0</v>
      </c>
      <c r="AA199" s="567">
        <f>IFERROR(IF(AND(NOT(YEAR(AA$3)&lt;=YEAR('Rent Roll'!$C41)+'Rent Roll'!$P41-1),MOD(YEAR(AA$3),'Rent Roll'!$O41)=MOD(YEAR('Rent Roll'!$C41),'Rent Roll'!$O41),MONTH(AA$3)=MONTH('Rent Roll'!$C41)),1,0),0)</f>
        <v>0</v>
      </c>
      <c r="AB199" s="567">
        <f>IFERROR(IF(AND(NOT(YEAR(AB$3)&lt;=YEAR('Rent Roll'!$C41)+'Rent Roll'!$P41-1),MOD(YEAR(AB$3),'Rent Roll'!$O41)=MOD(YEAR('Rent Roll'!$C41),'Rent Roll'!$O41),MONTH(AB$3)=MONTH('Rent Roll'!$C41)),1,0),0)</f>
        <v>0</v>
      </c>
      <c r="AC199" s="567">
        <f>IFERROR(IF(AND(NOT(YEAR(AC$3)&lt;=YEAR('Rent Roll'!$C41)+'Rent Roll'!$P41-1),MOD(YEAR(AC$3),'Rent Roll'!$O41)=MOD(YEAR('Rent Roll'!$C41),'Rent Roll'!$O41),MONTH(AC$3)=MONTH('Rent Roll'!$C41)),1,0),0)</f>
        <v>0</v>
      </c>
      <c r="AD199" s="767">
        <f>IFERROR(IF(AND(NOT(YEAR(AD$3)&lt;=YEAR('Rent Roll'!$C41)+'Rent Roll'!$P41-1),MOD(YEAR(AD$3),'Rent Roll'!$O41)=MOD(YEAR('Rent Roll'!$C41),'Rent Roll'!$O41),MONTH(AD$3)=MONTH('Rent Roll'!$C41)),1,0),0)</f>
        <v>0</v>
      </c>
      <c r="AE199" s="768">
        <f>IFERROR(IF(AND(NOT(YEAR(AE$3)&lt;=YEAR('Rent Roll'!$C41)+'Rent Roll'!$P41-1),MOD(YEAR(AE$3),'Rent Roll'!$O41)=MOD(YEAR('Rent Roll'!$C41),'Rent Roll'!$O41),MONTH(AE$3)=MONTH('Rent Roll'!$C41)),1,0),0)</f>
        <v>0</v>
      </c>
      <c r="AF199" s="567">
        <f>IFERROR(IF(AND(NOT(YEAR(AF$3)&lt;=YEAR('Rent Roll'!$C41)+'Rent Roll'!$P41-1),MOD(YEAR(AF$3),'Rent Roll'!$O41)=MOD(YEAR('Rent Roll'!$C41),'Rent Roll'!$O41),MONTH(AF$3)=MONTH('Rent Roll'!$C41)),1,0),0)</f>
        <v>0</v>
      </c>
      <c r="AG199" s="567">
        <f>IFERROR(IF(AND(NOT(YEAR(AG$3)&lt;=YEAR('Rent Roll'!$C41)+'Rent Roll'!$P41-1),MOD(YEAR(AG$3),'Rent Roll'!$O41)=MOD(YEAR('Rent Roll'!$C41),'Rent Roll'!$O41),MONTH(AG$3)=MONTH('Rent Roll'!$C41)),1,0),0)</f>
        <v>0</v>
      </c>
      <c r="AH199" s="567">
        <f>IFERROR(IF(AND(NOT(YEAR(AH$3)&lt;=YEAR('Rent Roll'!$C41)+'Rent Roll'!$P41-1),MOD(YEAR(AH$3),'Rent Roll'!$O41)=MOD(YEAR('Rent Roll'!$C41),'Rent Roll'!$O41),MONTH(AH$3)=MONTH('Rent Roll'!$C41)),1,0),0)</f>
        <v>0</v>
      </c>
      <c r="AI199" s="567">
        <f>IFERROR(IF(AND(NOT(YEAR(AI$3)&lt;=YEAR('Rent Roll'!$C41)+'Rent Roll'!$P41-1),MOD(YEAR(AI$3),'Rent Roll'!$O41)=MOD(YEAR('Rent Roll'!$C41),'Rent Roll'!$O41),MONTH(AI$3)=MONTH('Rent Roll'!$C41)),1,0),0)</f>
        <v>0</v>
      </c>
      <c r="AJ199" s="567">
        <f>IFERROR(IF(AND(NOT(YEAR(AJ$3)&lt;=YEAR('Rent Roll'!$C41)+'Rent Roll'!$P41-1),MOD(YEAR(AJ$3),'Rent Roll'!$O41)=MOD(YEAR('Rent Roll'!$C41),'Rent Roll'!$O41),MONTH(AJ$3)=MONTH('Rent Roll'!$C41)),1,0),0)</f>
        <v>0</v>
      </c>
      <c r="AK199" s="567">
        <f>IFERROR(IF(AND(NOT(YEAR(AK$3)&lt;=YEAR('Rent Roll'!$C41)+'Rent Roll'!$P41-1),MOD(YEAR(AK$3),'Rent Roll'!$O41)=MOD(YEAR('Rent Roll'!$C41),'Rent Roll'!$O41),MONTH(AK$3)=MONTH('Rent Roll'!$C41)),1,0),0)</f>
        <v>0</v>
      </c>
      <c r="AL199" s="567">
        <f>IFERROR(IF(AND(NOT(YEAR(AL$3)&lt;=YEAR('Rent Roll'!$C41)+'Rent Roll'!$P41-1),MOD(YEAR(AL$3),'Rent Roll'!$O41)=MOD(YEAR('Rent Roll'!$C41),'Rent Roll'!$O41),MONTH(AL$3)=MONTH('Rent Roll'!$C41)),1,0),0)</f>
        <v>0</v>
      </c>
      <c r="AM199" s="567">
        <f>IFERROR(IF(AND(NOT(YEAR(AM$3)&lt;=YEAR('Rent Roll'!$C41)+'Rent Roll'!$P41-1),MOD(YEAR(AM$3),'Rent Roll'!$O41)=MOD(YEAR('Rent Roll'!$C41),'Rent Roll'!$O41),MONTH(AM$3)=MONTH('Rent Roll'!$C41)),1,0),0)</f>
        <v>0</v>
      </c>
      <c r="AN199" s="567">
        <f>IFERROR(IF(AND(NOT(YEAR(AN$3)&lt;=YEAR('Rent Roll'!$C41)+'Rent Roll'!$P41-1),MOD(YEAR(AN$3),'Rent Roll'!$O41)=MOD(YEAR('Rent Roll'!$C41),'Rent Roll'!$O41),MONTH(AN$3)=MONTH('Rent Roll'!$C41)),1,0),0)</f>
        <v>0</v>
      </c>
      <c r="AO199" s="567">
        <f>IFERROR(IF(AND(NOT(YEAR(AO$3)&lt;=YEAR('Rent Roll'!$C41)+'Rent Roll'!$P41-1),MOD(YEAR(AO$3),'Rent Roll'!$O41)=MOD(YEAR('Rent Roll'!$C41),'Rent Roll'!$O41),MONTH(AO$3)=MONTH('Rent Roll'!$C41)),1,0),0)</f>
        <v>0</v>
      </c>
      <c r="AP199" s="767">
        <f>IFERROR(IF(AND(NOT(YEAR(AP$3)&lt;=YEAR('Rent Roll'!$C41)+'Rent Roll'!$P41-1),MOD(YEAR(AP$3),'Rent Roll'!$O41)=MOD(YEAR('Rent Roll'!$C41),'Rent Roll'!$O41),MONTH(AP$3)=MONTH('Rent Roll'!$C41)),1,0),0)</f>
        <v>0</v>
      </c>
      <c r="AQ199" s="768">
        <f>IFERROR(IF(AND(NOT(YEAR(AQ$3)&lt;=YEAR('Rent Roll'!$C41)+'Rent Roll'!$P41-1),MOD(YEAR(AQ$3),'Rent Roll'!$O41)=MOD(YEAR('Rent Roll'!$C41),'Rent Roll'!$O41),MONTH(AQ$3)=MONTH('Rent Roll'!$C41)),1,0),0)</f>
        <v>0</v>
      </c>
      <c r="AR199" s="567">
        <f>IFERROR(IF(AND(NOT(YEAR(AR$3)&lt;=YEAR('Rent Roll'!$C41)+'Rent Roll'!$P41-1),MOD(YEAR(AR$3),'Rent Roll'!$O41)=MOD(YEAR('Rent Roll'!$C41),'Rent Roll'!$O41),MONTH(AR$3)=MONTH('Rent Roll'!$C41)),1,0),0)</f>
        <v>0</v>
      </c>
      <c r="AS199" s="567">
        <f>IFERROR(IF(AND(NOT(YEAR(AS$3)&lt;=YEAR('Rent Roll'!$C41)+'Rent Roll'!$P41-1),MOD(YEAR(AS$3),'Rent Roll'!$O41)=MOD(YEAR('Rent Roll'!$C41),'Rent Roll'!$O41),MONTH(AS$3)=MONTH('Rent Roll'!$C41)),1,0),0)</f>
        <v>0</v>
      </c>
      <c r="AT199" s="567">
        <f>IFERROR(IF(AND(NOT(YEAR(AT$3)&lt;=YEAR('Rent Roll'!$C41)+'Rent Roll'!$P41-1),MOD(YEAR(AT$3),'Rent Roll'!$O41)=MOD(YEAR('Rent Roll'!$C41),'Rent Roll'!$O41),MONTH(AT$3)=MONTH('Rent Roll'!$C41)),1,0),0)</f>
        <v>0</v>
      </c>
      <c r="AU199" s="567">
        <f>IFERROR(IF(AND(NOT(YEAR(AU$3)&lt;=YEAR('Rent Roll'!$C41)+'Rent Roll'!$P41-1),MOD(YEAR(AU$3),'Rent Roll'!$O41)=MOD(YEAR('Rent Roll'!$C41),'Rent Roll'!$O41),MONTH(AU$3)=MONTH('Rent Roll'!$C41)),1,0),0)</f>
        <v>0</v>
      </c>
      <c r="AV199" s="567">
        <f>IFERROR(IF(AND(NOT(YEAR(AV$3)&lt;=YEAR('Rent Roll'!$C41)+'Rent Roll'!$P41-1),MOD(YEAR(AV$3),'Rent Roll'!$O41)=MOD(YEAR('Rent Roll'!$C41),'Rent Roll'!$O41),MONTH(AV$3)=MONTH('Rent Roll'!$C41)),1,0),0)</f>
        <v>0</v>
      </c>
      <c r="AW199" s="567">
        <f>IFERROR(IF(AND(NOT(YEAR(AW$3)&lt;=YEAR('Rent Roll'!$C41)+'Rent Roll'!$P41-1),MOD(YEAR(AW$3),'Rent Roll'!$O41)=MOD(YEAR('Rent Roll'!$C41),'Rent Roll'!$O41),MONTH(AW$3)=MONTH('Rent Roll'!$C41)),1,0),0)</f>
        <v>0</v>
      </c>
      <c r="AX199" s="567">
        <f>IFERROR(IF(AND(NOT(YEAR(AX$3)&lt;=YEAR('Rent Roll'!$C41)+'Rent Roll'!$P41-1),MOD(YEAR(AX$3),'Rent Roll'!$O41)=MOD(YEAR('Rent Roll'!$C41),'Rent Roll'!$O41),MONTH(AX$3)=MONTH('Rent Roll'!$C41)),1,0),0)</f>
        <v>0</v>
      </c>
      <c r="AY199" s="567">
        <f>IFERROR(IF(AND(NOT(YEAR(AY$3)&lt;=YEAR('Rent Roll'!$C41)+'Rent Roll'!$P41-1),MOD(YEAR(AY$3),'Rent Roll'!$O41)=MOD(YEAR('Rent Roll'!$C41),'Rent Roll'!$O41),MONTH(AY$3)=MONTH('Rent Roll'!$C41)),1,0),0)</f>
        <v>0</v>
      </c>
      <c r="AZ199" s="567">
        <f>IFERROR(IF(AND(NOT(YEAR(AZ$3)&lt;=YEAR('Rent Roll'!$C41)+'Rent Roll'!$P41-1),MOD(YEAR(AZ$3),'Rent Roll'!$O41)=MOD(YEAR('Rent Roll'!$C41),'Rent Roll'!$O41),MONTH(AZ$3)=MONTH('Rent Roll'!$C41)),1,0),0)</f>
        <v>0</v>
      </c>
      <c r="BA199" s="567">
        <f>IFERROR(IF(AND(NOT(YEAR(BA$3)&lt;=YEAR('Rent Roll'!$C41)+'Rent Roll'!$P41-1),MOD(YEAR(BA$3),'Rent Roll'!$O41)=MOD(YEAR('Rent Roll'!$C41),'Rent Roll'!$O41),MONTH(BA$3)=MONTH('Rent Roll'!$C41)),1,0),0)</f>
        <v>0</v>
      </c>
      <c r="BB199" s="767">
        <f>IFERROR(IF(AND(NOT(YEAR(BB$3)&lt;=YEAR('Rent Roll'!$C41)+'Rent Roll'!$P41-1),MOD(YEAR(BB$3),'Rent Roll'!$O41)=MOD(YEAR('Rent Roll'!$C41),'Rent Roll'!$O41),MONTH(BB$3)=MONTH('Rent Roll'!$C41)),1,0),0)</f>
        <v>0</v>
      </c>
      <c r="BC199" s="768">
        <f>IFERROR(IF(AND(NOT(YEAR(BC$3)&lt;=YEAR('Rent Roll'!$C41)+'Rent Roll'!$P41-1),MOD(YEAR(BC$3),'Rent Roll'!$O41)=MOD(YEAR('Rent Roll'!$C41),'Rent Roll'!$O41),MONTH(BC$3)=MONTH('Rent Roll'!$C41)),1,0),0)</f>
        <v>0</v>
      </c>
      <c r="BD199" s="567">
        <f>IFERROR(IF(AND(NOT(YEAR(BD$3)&lt;=YEAR('Rent Roll'!$C41)+'Rent Roll'!$P41-1),MOD(YEAR(BD$3),'Rent Roll'!$O41)=MOD(YEAR('Rent Roll'!$C41),'Rent Roll'!$O41),MONTH(BD$3)=MONTH('Rent Roll'!$C41)),1,0),0)</f>
        <v>0</v>
      </c>
      <c r="BE199" s="567">
        <f>IFERROR(IF(AND(NOT(YEAR(BE$3)&lt;=YEAR('Rent Roll'!$C41)+'Rent Roll'!$P41-1),MOD(YEAR(BE$3),'Rent Roll'!$O41)=MOD(YEAR('Rent Roll'!$C41),'Rent Roll'!$O41),MONTH(BE$3)=MONTH('Rent Roll'!$C41)),1,0),0)</f>
        <v>0</v>
      </c>
      <c r="BF199" s="567">
        <f>IFERROR(IF(AND(NOT(YEAR(BF$3)&lt;=YEAR('Rent Roll'!$C41)+'Rent Roll'!$P41-1),MOD(YEAR(BF$3),'Rent Roll'!$O41)=MOD(YEAR('Rent Roll'!$C41),'Rent Roll'!$O41),MONTH(BF$3)=MONTH('Rent Roll'!$C41)),1,0),0)</f>
        <v>0</v>
      </c>
      <c r="BG199" s="567">
        <f>IFERROR(IF(AND(NOT(YEAR(BG$3)&lt;=YEAR('Rent Roll'!$C41)+'Rent Roll'!$P41-1),MOD(YEAR(BG$3),'Rent Roll'!$O41)=MOD(YEAR('Rent Roll'!$C41),'Rent Roll'!$O41),MONTH(BG$3)=MONTH('Rent Roll'!$C41)),1,0),0)</f>
        <v>0</v>
      </c>
      <c r="BH199" s="567">
        <f>IFERROR(IF(AND(NOT(YEAR(BH$3)&lt;=YEAR('Rent Roll'!$C41)+'Rent Roll'!$P41-1),MOD(YEAR(BH$3),'Rent Roll'!$O41)=MOD(YEAR('Rent Roll'!$C41),'Rent Roll'!$O41),MONTH(BH$3)=MONTH('Rent Roll'!$C41)),1,0),0)</f>
        <v>0</v>
      </c>
      <c r="BI199" s="567">
        <f>IFERROR(IF(AND(NOT(YEAR(BI$3)&lt;=YEAR('Rent Roll'!$C41)+'Rent Roll'!$P41-1),MOD(YEAR(BI$3),'Rent Roll'!$O41)=MOD(YEAR('Rent Roll'!$C41),'Rent Roll'!$O41),MONTH(BI$3)=MONTH('Rent Roll'!$C41)),1,0),0)</f>
        <v>0</v>
      </c>
      <c r="BJ199" s="567">
        <f>IFERROR(IF(AND(NOT(YEAR(BJ$3)&lt;=YEAR('Rent Roll'!$C41)+'Rent Roll'!$P41-1),MOD(YEAR(BJ$3),'Rent Roll'!$O41)=MOD(YEAR('Rent Roll'!$C41),'Rent Roll'!$O41),MONTH(BJ$3)=MONTH('Rent Roll'!$C41)),1,0),0)</f>
        <v>0</v>
      </c>
      <c r="BK199" s="567">
        <f>IFERROR(IF(AND(NOT(YEAR(BK$3)&lt;=YEAR('Rent Roll'!$C41)+'Rent Roll'!$P41-1),MOD(YEAR(BK$3),'Rent Roll'!$O41)=MOD(YEAR('Rent Roll'!$C41),'Rent Roll'!$O41),MONTH(BK$3)=MONTH('Rent Roll'!$C41)),1,0),0)</f>
        <v>0</v>
      </c>
      <c r="BL199" s="567">
        <f>IFERROR(IF(AND(NOT(YEAR(BL$3)&lt;=YEAR('Rent Roll'!$C41)+'Rent Roll'!$P41-1),MOD(YEAR(BL$3),'Rent Roll'!$O41)=MOD(YEAR('Rent Roll'!$C41),'Rent Roll'!$O41),MONTH(BL$3)=MONTH('Rent Roll'!$C41)),1,0),0)</f>
        <v>0</v>
      </c>
      <c r="BM199" s="567">
        <f>IFERROR(IF(AND(NOT(YEAR(BM$3)&lt;=YEAR('Rent Roll'!$C41)+'Rent Roll'!$P41-1),MOD(YEAR(BM$3),'Rent Roll'!$O41)=MOD(YEAR('Rent Roll'!$C41),'Rent Roll'!$O41),MONTH(BM$3)=MONTH('Rent Roll'!$C41)),1,0),0)</f>
        <v>0</v>
      </c>
      <c r="BN199" s="767">
        <f>IFERROR(IF(AND(NOT(YEAR(BN$3)&lt;=YEAR('Rent Roll'!$C41)+'Rent Roll'!$P41-1),MOD(YEAR(BN$3),'Rent Roll'!$O41)=MOD(YEAR('Rent Roll'!$C41),'Rent Roll'!$O41),MONTH(BN$3)=MONTH('Rent Roll'!$C41)),1,0),0)</f>
        <v>0</v>
      </c>
      <c r="BO199" s="768">
        <f>IFERROR(IF(AND(NOT(YEAR(BO$3)&lt;=YEAR('Rent Roll'!$C41)+'Rent Roll'!$P41-1),MOD(YEAR(BO$3),'Rent Roll'!$O41)=MOD(YEAR('Rent Roll'!$C41),'Rent Roll'!$O41),MONTH(BO$3)=MONTH('Rent Roll'!$C41)),1,0),0)</f>
        <v>0</v>
      </c>
      <c r="BP199" s="567">
        <f>IFERROR(IF(AND(NOT(YEAR(BP$3)&lt;=YEAR('Rent Roll'!$C41)+'Rent Roll'!$P41-1),MOD(YEAR(BP$3),'Rent Roll'!$O41)=MOD(YEAR('Rent Roll'!$C41),'Rent Roll'!$O41),MONTH(BP$3)=MONTH('Rent Roll'!$C41)),1,0),0)</f>
        <v>0</v>
      </c>
      <c r="BQ199" s="567">
        <f>IFERROR(IF(AND(NOT(YEAR(BQ$3)&lt;=YEAR('Rent Roll'!$C41)+'Rent Roll'!$P41-1),MOD(YEAR(BQ$3),'Rent Roll'!$O41)=MOD(YEAR('Rent Roll'!$C41),'Rent Roll'!$O41),MONTH(BQ$3)=MONTH('Rent Roll'!$C41)),1,0),0)</f>
        <v>0</v>
      </c>
      <c r="BR199" s="567">
        <f>IFERROR(IF(AND(NOT(YEAR(BR$3)&lt;=YEAR('Rent Roll'!$C41)+'Rent Roll'!$P41-1),MOD(YEAR(BR$3),'Rent Roll'!$O41)=MOD(YEAR('Rent Roll'!$C41),'Rent Roll'!$O41),MONTH(BR$3)=MONTH('Rent Roll'!$C41)),1,0),0)</f>
        <v>0</v>
      </c>
      <c r="BS199" s="567">
        <f>IFERROR(IF(AND(NOT(YEAR(BS$3)&lt;=YEAR('Rent Roll'!$C41)+'Rent Roll'!$P41-1),MOD(YEAR(BS$3),'Rent Roll'!$O41)=MOD(YEAR('Rent Roll'!$C41),'Rent Roll'!$O41),MONTH(BS$3)=MONTH('Rent Roll'!$C41)),1,0),0)</f>
        <v>0</v>
      </c>
      <c r="BT199" s="567">
        <f>IFERROR(IF(AND(NOT(YEAR(BT$3)&lt;=YEAR('Rent Roll'!$C41)+'Rent Roll'!$P41-1),MOD(YEAR(BT$3),'Rent Roll'!$O41)=MOD(YEAR('Rent Roll'!$C41),'Rent Roll'!$O41),MONTH(BT$3)=MONTH('Rent Roll'!$C41)),1,0),0)</f>
        <v>0</v>
      </c>
      <c r="BU199" s="567">
        <f>IFERROR(IF(AND(NOT(YEAR(BU$3)&lt;=YEAR('Rent Roll'!$C41)+'Rent Roll'!$P41-1),MOD(YEAR(BU$3),'Rent Roll'!$O41)=MOD(YEAR('Rent Roll'!$C41),'Rent Roll'!$O41),MONTH(BU$3)=MONTH('Rent Roll'!$C41)),1,0),0)</f>
        <v>0</v>
      </c>
      <c r="BV199" s="567">
        <f>IFERROR(IF(AND(NOT(YEAR(BV$3)&lt;=YEAR('Rent Roll'!$C41)+'Rent Roll'!$P41-1),MOD(YEAR(BV$3),'Rent Roll'!$O41)=MOD(YEAR('Rent Roll'!$C41),'Rent Roll'!$O41),MONTH(BV$3)=MONTH('Rent Roll'!$C41)),1,0),0)</f>
        <v>0</v>
      </c>
      <c r="BW199" s="567">
        <f>IFERROR(IF(AND(NOT(YEAR(BW$3)&lt;=YEAR('Rent Roll'!$C41)+'Rent Roll'!$P41-1),MOD(YEAR(BW$3),'Rent Roll'!$O41)=MOD(YEAR('Rent Roll'!$C41),'Rent Roll'!$O41),MONTH(BW$3)=MONTH('Rent Roll'!$C41)),1,0),0)</f>
        <v>0</v>
      </c>
      <c r="BX199" s="567">
        <f>IFERROR(IF(AND(NOT(YEAR(BX$3)&lt;=YEAR('Rent Roll'!$C41)+'Rent Roll'!$P41-1),MOD(YEAR(BX$3),'Rent Roll'!$O41)=MOD(YEAR('Rent Roll'!$C41),'Rent Roll'!$O41),MONTH(BX$3)=MONTH('Rent Roll'!$C41)),1,0),0)</f>
        <v>0</v>
      </c>
      <c r="BY199" s="567">
        <f>IFERROR(IF(AND(NOT(YEAR(BY$3)&lt;=YEAR('Rent Roll'!$C41)+'Rent Roll'!$P41-1),MOD(YEAR(BY$3),'Rent Roll'!$O41)=MOD(YEAR('Rent Roll'!$C41),'Rent Roll'!$O41),MONTH(BY$3)=MONTH('Rent Roll'!$C41)),1,0),0)</f>
        <v>0</v>
      </c>
      <c r="BZ199" s="767">
        <f>IFERROR(IF(AND(NOT(YEAR(BZ$3)&lt;=YEAR('Rent Roll'!$C41)+'Rent Roll'!$P41-1),MOD(YEAR(BZ$3),'Rent Roll'!$O41)=MOD(YEAR('Rent Roll'!$C41),'Rent Roll'!$O41),MONTH(BZ$3)=MONTH('Rent Roll'!$C41)),1,0),0)</f>
        <v>0</v>
      </c>
      <c r="CA199" s="768">
        <f>IFERROR(IF(AND(NOT(YEAR(CA$3)&lt;=YEAR('Rent Roll'!$C41)+'Rent Roll'!$P41-1),MOD(YEAR(CA$3),'Rent Roll'!$O41)=MOD(YEAR('Rent Roll'!$C41),'Rent Roll'!$O41),MONTH(CA$3)=MONTH('Rent Roll'!$C41)),1,0),0)</f>
        <v>0</v>
      </c>
      <c r="CB199" s="567">
        <f>IFERROR(IF(AND(NOT(YEAR(CB$3)&lt;=YEAR('Rent Roll'!$C41)+'Rent Roll'!$P41-1),MOD(YEAR(CB$3),'Rent Roll'!$O41)=MOD(YEAR('Rent Roll'!$C41),'Rent Roll'!$O41),MONTH(CB$3)=MONTH('Rent Roll'!$C41)),1,0),0)</f>
        <v>0</v>
      </c>
      <c r="CC199" s="567">
        <f>IFERROR(IF(AND(NOT(YEAR(CC$3)&lt;=YEAR('Rent Roll'!$C41)+'Rent Roll'!$P41-1),MOD(YEAR(CC$3),'Rent Roll'!$O41)=MOD(YEAR('Rent Roll'!$C41),'Rent Roll'!$O41),MONTH(CC$3)=MONTH('Rent Roll'!$C41)),1,0),0)</f>
        <v>0</v>
      </c>
      <c r="CD199" s="567">
        <f>IFERROR(IF(AND(NOT(YEAR(CD$3)&lt;=YEAR('Rent Roll'!$C41)+'Rent Roll'!$P41-1),MOD(YEAR(CD$3),'Rent Roll'!$O41)=MOD(YEAR('Rent Roll'!$C41),'Rent Roll'!$O41),MONTH(CD$3)=MONTH('Rent Roll'!$C41)),1,0),0)</f>
        <v>0</v>
      </c>
      <c r="CE199" s="567">
        <f>IFERROR(IF(AND(NOT(YEAR(CE$3)&lt;=YEAR('Rent Roll'!$C41)+'Rent Roll'!$P41-1),MOD(YEAR(CE$3),'Rent Roll'!$O41)=MOD(YEAR('Rent Roll'!$C41),'Rent Roll'!$O41),MONTH(CE$3)=MONTH('Rent Roll'!$C41)),1,0),0)</f>
        <v>0</v>
      </c>
      <c r="CF199" s="567">
        <f>IFERROR(IF(AND(NOT(YEAR(CF$3)&lt;=YEAR('Rent Roll'!$C41)+'Rent Roll'!$P41-1),MOD(YEAR(CF$3),'Rent Roll'!$O41)=MOD(YEAR('Rent Roll'!$C41),'Rent Roll'!$O41),MONTH(CF$3)=MONTH('Rent Roll'!$C41)),1,0),0)</f>
        <v>0</v>
      </c>
      <c r="CG199" s="567">
        <f>IFERROR(IF(AND(NOT(YEAR(CG$3)&lt;=YEAR('Rent Roll'!$C41)+'Rent Roll'!$P41-1),MOD(YEAR(CG$3),'Rent Roll'!$O41)=MOD(YEAR('Rent Roll'!$C41),'Rent Roll'!$O41),MONTH(CG$3)=MONTH('Rent Roll'!$C41)),1,0),0)</f>
        <v>0</v>
      </c>
      <c r="CH199" s="567">
        <f>IFERROR(IF(AND(NOT(YEAR(CH$3)&lt;=YEAR('Rent Roll'!$C41)+'Rent Roll'!$P41-1),MOD(YEAR(CH$3),'Rent Roll'!$O41)=MOD(YEAR('Rent Roll'!$C41),'Rent Roll'!$O41),MONTH(CH$3)=MONTH('Rent Roll'!$C41)),1,0),0)</f>
        <v>0</v>
      </c>
      <c r="CI199" s="567">
        <f>IFERROR(IF(AND(NOT(YEAR(CI$3)&lt;=YEAR('Rent Roll'!$C41)+'Rent Roll'!$P41-1),MOD(YEAR(CI$3),'Rent Roll'!$O41)=MOD(YEAR('Rent Roll'!$C41),'Rent Roll'!$O41),MONTH(CI$3)=MONTH('Rent Roll'!$C41)),1,0),0)</f>
        <v>0</v>
      </c>
      <c r="CJ199" s="567">
        <f>IFERROR(IF(AND(NOT(YEAR(CJ$3)&lt;=YEAR('Rent Roll'!$C41)+'Rent Roll'!$P41-1),MOD(YEAR(CJ$3),'Rent Roll'!$O41)=MOD(YEAR('Rent Roll'!$C41),'Rent Roll'!$O41),MONTH(CJ$3)=MONTH('Rent Roll'!$C41)),1,0),0)</f>
        <v>0</v>
      </c>
      <c r="CK199" s="567">
        <f>IFERROR(IF(AND(NOT(YEAR(CK$3)&lt;=YEAR('Rent Roll'!$C41)+'Rent Roll'!$P41-1),MOD(YEAR(CK$3),'Rent Roll'!$O41)=MOD(YEAR('Rent Roll'!$C41),'Rent Roll'!$O41),MONTH(CK$3)=MONTH('Rent Roll'!$C41)),1,0),0)</f>
        <v>0</v>
      </c>
      <c r="CL199" s="767">
        <f>IFERROR(IF(AND(NOT(YEAR(CL$3)&lt;=YEAR('Rent Roll'!$C41)+'Rent Roll'!$P41-1),MOD(YEAR(CL$3),'Rent Roll'!$O41)=MOD(YEAR('Rent Roll'!$C41),'Rent Roll'!$O41),MONTH(CL$3)=MONTH('Rent Roll'!$C41)),1,0),0)</f>
        <v>0</v>
      </c>
      <c r="CM199" s="768">
        <f>IFERROR(IF(AND(NOT(YEAR(CM$3)&lt;=YEAR('Rent Roll'!$C41)+'Rent Roll'!$P41-1),MOD(YEAR(CM$3),'Rent Roll'!$O41)=MOD(YEAR('Rent Roll'!$C41),'Rent Roll'!$O41),MONTH(CM$3)=MONTH('Rent Roll'!$C41)),1,0),0)</f>
        <v>0</v>
      </c>
      <c r="CN199" s="567">
        <f>IFERROR(IF(AND(NOT(YEAR(CN$3)&lt;=YEAR('Rent Roll'!$C41)+'Rent Roll'!$P41-1),MOD(YEAR(CN$3),'Rent Roll'!$O41)=MOD(YEAR('Rent Roll'!$C41),'Rent Roll'!$O41),MONTH(CN$3)=MONTH('Rent Roll'!$C41)),1,0),0)</f>
        <v>0</v>
      </c>
      <c r="CO199" s="567">
        <f>IFERROR(IF(AND(NOT(YEAR(CO$3)&lt;=YEAR('Rent Roll'!$C41)+'Rent Roll'!$P41-1),MOD(YEAR(CO$3),'Rent Roll'!$O41)=MOD(YEAR('Rent Roll'!$C41),'Rent Roll'!$O41),MONTH(CO$3)=MONTH('Rent Roll'!$C41)),1,0),0)</f>
        <v>0</v>
      </c>
      <c r="CP199" s="567">
        <f>IFERROR(IF(AND(NOT(YEAR(CP$3)&lt;=YEAR('Rent Roll'!$C41)+'Rent Roll'!$P41-1),MOD(YEAR(CP$3),'Rent Roll'!$O41)=MOD(YEAR('Rent Roll'!$C41),'Rent Roll'!$O41),MONTH(CP$3)=MONTH('Rent Roll'!$C41)),1,0),0)</f>
        <v>0</v>
      </c>
      <c r="CQ199" s="567">
        <f>IFERROR(IF(AND(NOT(YEAR(CQ$3)&lt;=YEAR('Rent Roll'!$C41)+'Rent Roll'!$P41-1),MOD(YEAR(CQ$3),'Rent Roll'!$O41)=MOD(YEAR('Rent Roll'!$C41),'Rent Roll'!$O41),MONTH(CQ$3)=MONTH('Rent Roll'!$C41)),1,0),0)</f>
        <v>0</v>
      </c>
      <c r="CR199" s="567">
        <f>IFERROR(IF(AND(NOT(YEAR(CR$3)&lt;=YEAR('Rent Roll'!$C41)+'Rent Roll'!$P41-1),MOD(YEAR(CR$3),'Rent Roll'!$O41)=MOD(YEAR('Rent Roll'!$C41),'Rent Roll'!$O41),MONTH(CR$3)=MONTH('Rent Roll'!$C41)),1,0),0)</f>
        <v>0</v>
      </c>
      <c r="CS199" s="567">
        <f>IFERROR(IF(AND(NOT(YEAR(CS$3)&lt;=YEAR('Rent Roll'!$C41)+'Rent Roll'!$P41-1),MOD(YEAR(CS$3),'Rent Roll'!$O41)=MOD(YEAR('Rent Roll'!$C41),'Rent Roll'!$O41),MONTH(CS$3)=MONTH('Rent Roll'!$C41)),1,0),0)</f>
        <v>0</v>
      </c>
      <c r="CT199" s="567">
        <f>IFERROR(IF(AND(NOT(YEAR(CT$3)&lt;=YEAR('Rent Roll'!$C41)+'Rent Roll'!$P41-1),MOD(YEAR(CT$3),'Rent Roll'!$O41)=MOD(YEAR('Rent Roll'!$C41),'Rent Roll'!$O41),MONTH(CT$3)=MONTH('Rent Roll'!$C41)),1,0),0)</f>
        <v>0</v>
      </c>
      <c r="CU199" s="567">
        <f>IFERROR(IF(AND(NOT(YEAR(CU$3)&lt;=YEAR('Rent Roll'!$C41)+'Rent Roll'!$P41-1),MOD(YEAR(CU$3),'Rent Roll'!$O41)=MOD(YEAR('Rent Roll'!$C41),'Rent Roll'!$O41),MONTH(CU$3)=MONTH('Rent Roll'!$C41)),1,0),0)</f>
        <v>0</v>
      </c>
      <c r="CV199" s="567">
        <f>IFERROR(IF(AND(NOT(YEAR(CV$3)&lt;=YEAR('Rent Roll'!$C41)+'Rent Roll'!$P41-1),MOD(YEAR(CV$3),'Rent Roll'!$O41)=MOD(YEAR('Rent Roll'!$C41),'Rent Roll'!$O41),MONTH(CV$3)=MONTH('Rent Roll'!$C41)),1,0),0)</f>
        <v>0</v>
      </c>
      <c r="CW199" s="567">
        <f>IFERROR(IF(AND(NOT(YEAR(CW$3)&lt;=YEAR('Rent Roll'!$C41)+'Rent Roll'!$P41-1),MOD(YEAR(CW$3),'Rent Roll'!$O41)=MOD(YEAR('Rent Roll'!$C41),'Rent Roll'!$O41),MONTH(CW$3)=MONTH('Rent Roll'!$C41)),1,0),0)</f>
        <v>0</v>
      </c>
      <c r="CX199" s="767">
        <f>IFERROR(IF(AND(NOT(YEAR(CX$3)&lt;=YEAR('Rent Roll'!$C41)+'Rent Roll'!$P41-1),MOD(YEAR(CX$3),'Rent Roll'!$O41)=MOD(YEAR('Rent Roll'!$C41),'Rent Roll'!$O41),MONTH(CX$3)=MONTH('Rent Roll'!$C41)),1,0),0)</f>
        <v>0</v>
      </c>
      <c r="CY199" s="768">
        <f>IFERROR(IF(AND(NOT(YEAR(CY$3)&lt;=YEAR('Rent Roll'!$C41)+'Rent Roll'!$P41-1),MOD(YEAR(CY$3),'Rent Roll'!$O41)=MOD(YEAR('Rent Roll'!$C41),'Rent Roll'!$O41),MONTH(CY$3)=MONTH('Rent Roll'!$C41)),1,0),0)</f>
        <v>0</v>
      </c>
      <c r="CZ199" s="567">
        <f>IFERROR(IF(AND(NOT(YEAR(CZ$3)&lt;=YEAR('Rent Roll'!$C41)+'Rent Roll'!$P41-1),MOD(YEAR(CZ$3),'Rent Roll'!$O41)=MOD(YEAR('Rent Roll'!$C41),'Rent Roll'!$O41),MONTH(CZ$3)=MONTH('Rent Roll'!$C41)),1,0),0)</f>
        <v>0</v>
      </c>
      <c r="DA199" s="567">
        <f>IFERROR(IF(AND(NOT(YEAR(DA$3)&lt;=YEAR('Rent Roll'!$C41)+'Rent Roll'!$P41-1),MOD(YEAR(DA$3),'Rent Roll'!$O41)=MOD(YEAR('Rent Roll'!$C41),'Rent Roll'!$O41),MONTH(DA$3)=MONTH('Rent Roll'!$C41)),1,0),0)</f>
        <v>0</v>
      </c>
      <c r="DB199" s="567">
        <f>IFERROR(IF(AND(NOT(YEAR(DB$3)&lt;=YEAR('Rent Roll'!$C41)+'Rent Roll'!$P41-1),MOD(YEAR(DB$3),'Rent Roll'!$O41)=MOD(YEAR('Rent Roll'!$C41),'Rent Roll'!$O41),MONTH(DB$3)=MONTH('Rent Roll'!$C41)),1,0),0)</f>
        <v>0</v>
      </c>
      <c r="DC199" s="567">
        <f>IFERROR(IF(AND(NOT(YEAR(DC$3)&lt;=YEAR('Rent Roll'!$C41)+'Rent Roll'!$P41-1),MOD(YEAR(DC$3),'Rent Roll'!$O41)=MOD(YEAR('Rent Roll'!$C41),'Rent Roll'!$O41),MONTH(DC$3)=MONTH('Rent Roll'!$C41)),1,0),0)</f>
        <v>0</v>
      </c>
      <c r="DD199" s="567">
        <f>IFERROR(IF(AND(NOT(YEAR(DD$3)&lt;=YEAR('Rent Roll'!$C41)+'Rent Roll'!$P41-1),MOD(YEAR(DD$3),'Rent Roll'!$O41)=MOD(YEAR('Rent Roll'!$C41),'Rent Roll'!$O41),MONTH(DD$3)=MONTH('Rent Roll'!$C41)),1,0),0)</f>
        <v>0</v>
      </c>
      <c r="DE199" s="567">
        <f>IFERROR(IF(AND(NOT(YEAR(DE$3)&lt;=YEAR('Rent Roll'!$C41)+'Rent Roll'!$P41-1),MOD(YEAR(DE$3),'Rent Roll'!$O41)=MOD(YEAR('Rent Roll'!$C41),'Rent Roll'!$O41),MONTH(DE$3)=MONTH('Rent Roll'!$C41)),1,0),0)</f>
        <v>0</v>
      </c>
      <c r="DF199" s="567">
        <f>IFERROR(IF(AND(NOT(YEAR(DF$3)&lt;=YEAR('Rent Roll'!$C41)+'Rent Roll'!$P41-1),MOD(YEAR(DF$3),'Rent Roll'!$O41)=MOD(YEAR('Rent Roll'!$C41),'Rent Roll'!$O41),MONTH(DF$3)=MONTH('Rent Roll'!$C41)),1,0),0)</f>
        <v>0</v>
      </c>
      <c r="DG199" s="567">
        <f>IFERROR(IF(AND(NOT(YEAR(DG$3)&lt;=YEAR('Rent Roll'!$C41)+'Rent Roll'!$P41-1),MOD(YEAR(DG$3),'Rent Roll'!$O41)=MOD(YEAR('Rent Roll'!$C41),'Rent Roll'!$O41),MONTH(DG$3)=MONTH('Rent Roll'!$C41)),1,0),0)</f>
        <v>0</v>
      </c>
      <c r="DH199" s="567">
        <f>IFERROR(IF(AND(NOT(YEAR(DH$3)&lt;=YEAR('Rent Roll'!$C41)+'Rent Roll'!$P41-1),MOD(YEAR(DH$3),'Rent Roll'!$O41)=MOD(YEAR('Rent Roll'!$C41),'Rent Roll'!$O41),MONTH(DH$3)=MONTH('Rent Roll'!$C41)),1,0),0)</f>
        <v>0</v>
      </c>
      <c r="DI199" s="567">
        <f>IFERROR(IF(AND(NOT(YEAR(DI$3)&lt;=YEAR('Rent Roll'!$C41)+'Rent Roll'!$P41-1),MOD(YEAR(DI$3),'Rent Roll'!$O41)=MOD(YEAR('Rent Roll'!$C41),'Rent Roll'!$O41),MONTH(DI$3)=MONTH('Rent Roll'!$C41)),1,0),0)</f>
        <v>0</v>
      </c>
      <c r="DJ199" s="767">
        <f>IFERROR(IF(AND(NOT(YEAR(DJ$3)&lt;=YEAR('Rent Roll'!$C41)+'Rent Roll'!$P41-1),MOD(YEAR(DJ$3),'Rent Roll'!$O41)=MOD(YEAR('Rent Roll'!$C41),'Rent Roll'!$O41),MONTH(DJ$3)=MONTH('Rent Roll'!$C41)),1,0),0)</f>
        <v>0</v>
      </c>
      <c r="DK199" s="768">
        <f>IFERROR(IF(AND(NOT(YEAR(DK$3)&lt;=YEAR('Rent Roll'!$C41)+'Rent Roll'!$P41-1),MOD(YEAR(DK$3),'Rent Roll'!$O41)=MOD(YEAR('Rent Roll'!$C41),'Rent Roll'!$O41),MONTH(DK$3)=MONTH('Rent Roll'!$C41)),1,0),0)</f>
        <v>0</v>
      </c>
      <c r="DL199" s="567">
        <f>IFERROR(IF(AND(NOT(YEAR(DL$3)&lt;=YEAR('Rent Roll'!$C41)+'Rent Roll'!$P41-1),MOD(YEAR(DL$3),'Rent Roll'!$O41)=MOD(YEAR('Rent Roll'!$C41),'Rent Roll'!$O41),MONTH(DL$3)=MONTH('Rent Roll'!$C41)),1,0),0)</f>
        <v>0</v>
      </c>
      <c r="DM199" s="567">
        <f>IFERROR(IF(AND(NOT(YEAR(DM$3)&lt;=YEAR('Rent Roll'!$C41)+'Rent Roll'!$P41-1),MOD(YEAR(DM$3),'Rent Roll'!$O41)=MOD(YEAR('Rent Roll'!$C41),'Rent Roll'!$O41),MONTH(DM$3)=MONTH('Rent Roll'!$C41)),1,0),0)</f>
        <v>0</v>
      </c>
      <c r="DN199" s="567">
        <f>IFERROR(IF(AND(NOT(YEAR(DN$3)&lt;=YEAR('Rent Roll'!$C41)+'Rent Roll'!$P41-1),MOD(YEAR(DN$3),'Rent Roll'!$O41)=MOD(YEAR('Rent Roll'!$C41),'Rent Roll'!$O41),MONTH(DN$3)=MONTH('Rent Roll'!$C41)),1,0),0)</f>
        <v>0</v>
      </c>
      <c r="DO199" s="567">
        <f>IFERROR(IF(AND(NOT(YEAR(DO$3)&lt;=YEAR('Rent Roll'!$C41)+'Rent Roll'!$P41-1),MOD(YEAR(DO$3),'Rent Roll'!$O41)=MOD(YEAR('Rent Roll'!$C41),'Rent Roll'!$O41),MONTH(DO$3)=MONTH('Rent Roll'!$C41)),1,0),0)</f>
        <v>0</v>
      </c>
      <c r="DP199" s="567">
        <f>IFERROR(IF(AND(NOT(YEAR(DP$3)&lt;=YEAR('Rent Roll'!$C41)+'Rent Roll'!$P41-1),MOD(YEAR(DP$3),'Rent Roll'!$O41)=MOD(YEAR('Rent Roll'!$C41),'Rent Roll'!$O41),MONTH(DP$3)=MONTH('Rent Roll'!$C41)),1,0),0)</f>
        <v>0</v>
      </c>
      <c r="DQ199" s="567">
        <f>IFERROR(IF(AND(NOT(YEAR(DQ$3)&lt;=YEAR('Rent Roll'!$C41)+'Rent Roll'!$P41-1),MOD(YEAR(DQ$3),'Rent Roll'!$O41)=MOD(YEAR('Rent Roll'!$C41),'Rent Roll'!$O41),MONTH(DQ$3)=MONTH('Rent Roll'!$C41)),1,0),0)</f>
        <v>0</v>
      </c>
      <c r="DR199" s="567">
        <f>IFERROR(IF(AND(NOT(YEAR(DR$3)&lt;=YEAR('Rent Roll'!$C41)+'Rent Roll'!$P41-1),MOD(YEAR(DR$3),'Rent Roll'!$O41)=MOD(YEAR('Rent Roll'!$C41),'Rent Roll'!$O41),MONTH(DR$3)=MONTH('Rent Roll'!$C41)),1,0),0)</f>
        <v>0</v>
      </c>
      <c r="DS199" s="567">
        <f>IFERROR(IF(AND(NOT(YEAR(DS$3)&lt;=YEAR('Rent Roll'!$C41)+'Rent Roll'!$P41-1),MOD(YEAR(DS$3),'Rent Roll'!$O41)=MOD(YEAR('Rent Roll'!$C41),'Rent Roll'!$O41),MONTH(DS$3)=MONTH('Rent Roll'!$C41)),1,0),0)</f>
        <v>0</v>
      </c>
      <c r="DT199" s="567">
        <f>IFERROR(IF(AND(NOT(YEAR(DT$3)&lt;=YEAR('Rent Roll'!$C41)+'Rent Roll'!$P41-1),MOD(YEAR(DT$3),'Rent Roll'!$O41)=MOD(YEAR('Rent Roll'!$C41),'Rent Roll'!$O41),MONTH(DT$3)=MONTH('Rent Roll'!$C41)),1,0),0)</f>
        <v>0</v>
      </c>
      <c r="DU199" s="567">
        <f>IFERROR(IF(AND(NOT(YEAR(DU$3)&lt;=YEAR('Rent Roll'!$C41)+'Rent Roll'!$P41-1),MOD(YEAR(DU$3),'Rent Roll'!$O41)=MOD(YEAR('Rent Roll'!$C41),'Rent Roll'!$O41),MONTH(DU$3)=MONTH('Rent Roll'!$C41)),1,0),0)</f>
        <v>0</v>
      </c>
      <c r="DV199" s="567">
        <f>IFERROR(IF(AND(NOT(YEAR(DV$3)&lt;=YEAR('Rent Roll'!$C41)+'Rent Roll'!$P41-1),MOD(YEAR(DV$3),'Rent Roll'!$O41)=MOD(YEAR('Rent Roll'!$C41),'Rent Roll'!$O41),MONTH(DV$3)=MONTH('Rent Roll'!$C41)),1,0),0)</f>
        <v>0</v>
      </c>
    </row>
    <row r="200" spans="1:126" s="568" customFormat="1" ht="12" customHeight="1" outlineLevel="1" x14ac:dyDescent="0.4">
      <c r="A200" s="732"/>
      <c r="B200" s="564">
        <f>'Rent Roll'!$B42</f>
        <v>0</v>
      </c>
      <c r="C200" s="566"/>
      <c r="D200" s="566"/>
      <c r="E200" s="566"/>
      <c r="F200" s="778">
        <f>IFERROR(IF(AND(NOT(YEAR(F$3)&lt;=YEAR('Rent Roll'!$C42)+'Rent Roll'!$P42-1),MOD(YEAR(F$3),'Rent Roll'!$O42)=MOD(YEAR('Rent Roll'!$C42),'Rent Roll'!$O42),MONTH(F$3)=MONTH('Rent Roll'!$C42)),1,0),0)</f>
        <v>0</v>
      </c>
      <c r="G200" s="768">
        <f>IFERROR(IF(AND(NOT(YEAR(G$3)&lt;=YEAR('Rent Roll'!$C42)+'Rent Roll'!$P42-1),MOD(YEAR(G$3),'Rent Roll'!$O42)=MOD(YEAR('Rent Roll'!$C42),'Rent Roll'!$O42),MONTH(G$3)=MONTH('Rent Roll'!$C42)),1,0),0)</f>
        <v>0</v>
      </c>
      <c r="H200" s="567">
        <f>IFERROR(IF(AND(NOT(YEAR(H$3)&lt;=YEAR('Rent Roll'!$C42)+'Rent Roll'!$P42-1),MOD(YEAR(H$3),'Rent Roll'!$O42)=MOD(YEAR('Rent Roll'!$C42),'Rent Roll'!$O42),MONTH(H$3)=MONTH('Rent Roll'!$C42)),1,0),0)</f>
        <v>0</v>
      </c>
      <c r="I200" s="567">
        <f>IFERROR(IF(AND(NOT(YEAR(I$3)&lt;=YEAR('Rent Roll'!$C42)+'Rent Roll'!$P42-1),MOD(YEAR(I$3),'Rent Roll'!$O42)=MOD(YEAR('Rent Roll'!$C42),'Rent Roll'!$O42),MONTH(I$3)=MONTH('Rent Roll'!$C42)),1,0),0)</f>
        <v>0</v>
      </c>
      <c r="J200" s="567">
        <f>IFERROR(IF(AND(NOT(YEAR(J$3)&lt;=YEAR('Rent Roll'!$C42)+'Rent Roll'!$P42-1),MOD(YEAR(J$3),'Rent Roll'!$O42)=MOD(YEAR('Rent Roll'!$C42),'Rent Roll'!$O42),MONTH(J$3)=MONTH('Rent Roll'!$C42)),1,0),0)</f>
        <v>0</v>
      </c>
      <c r="K200" s="567">
        <f>IFERROR(IF(AND(NOT(YEAR(K$3)&lt;=YEAR('Rent Roll'!$C42)+'Rent Roll'!$P42-1),MOD(YEAR(K$3),'Rent Roll'!$O42)=MOD(YEAR('Rent Roll'!$C42),'Rent Roll'!$O42),MONTH(K$3)=MONTH('Rent Roll'!$C42)),1,0),0)</f>
        <v>0</v>
      </c>
      <c r="L200" s="567">
        <f>IFERROR(IF(AND(NOT(YEAR(L$3)&lt;=YEAR('Rent Roll'!$C42)+'Rent Roll'!$P42-1),MOD(YEAR(L$3),'Rent Roll'!$O42)=MOD(YEAR('Rent Roll'!$C42),'Rent Roll'!$O42),MONTH(L$3)=MONTH('Rent Roll'!$C42)),1,0),0)</f>
        <v>0</v>
      </c>
      <c r="M200" s="567">
        <f>IFERROR(IF(AND(NOT(YEAR(M$3)&lt;=YEAR('Rent Roll'!$C42)+'Rent Roll'!$P42-1),MOD(YEAR(M$3),'Rent Roll'!$O42)=MOD(YEAR('Rent Roll'!$C42),'Rent Roll'!$O42),MONTH(M$3)=MONTH('Rent Roll'!$C42)),1,0),0)</f>
        <v>0</v>
      </c>
      <c r="N200" s="567">
        <f>IFERROR(IF(AND(NOT(YEAR(N$3)&lt;=YEAR('Rent Roll'!$C42)+'Rent Roll'!$P42-1),MOD(YEAR(N$3),'Rent Roll'!$O42)=MOD(YEAR('Rent Roll'!$C42),'Rent Roll'!$O42),MONTH(N$3)=MONTH('Rent Roll'!$C42)),1,0),0)</f>
        <v>0</v>
      </c>
      <c r="O200" s="567">
        <f>IFERROR(IF(AND(NOT(YEAR(O$3)&lt;=YEAR('Rent Roll'!$C42)+'Rent Roll'!$P42-1),MOD(YEAR(O$3),'Rent Roll'!$O42)=MOD(YEAR('Rent Roll'!$C42),'Rent Roll'!$O42),MONTH(O$3)=MONTH('Rent Roll'!$C42)),1,0),0)</f>
        <v>0</v>
      </c>
      <c r="P200" s="567">
        <f>IFERROR(IF(AND(NOT(YEAR(P$3)&lt;=YEAR('Rent Roll'!$C42)+'Rent Roll'!$P42-1),MOD(YEAR(P$3),'Rent Roll'!$O42)=MOD(YEAR('Rent Roll'!$C42),'Rent Roll'!$O42),MONTH(P$3)=MONTH('Rent Roll'!$C42)),1,0),0)</f>
        <v>0</v>
      </c>
      <c r="Q200" s="567">
        <f>IFERROR(IF(AND(NOT(YEAR(Q$3)&lt;=YEAR('Rent Roll'!$C42)+'Rent Roll'!$P42-1),MOD(YEAR(Q$3),'Rent Roll'!$O42)=MOD(YEAR('Rent Roll'!$C42),'Rent Roll'!$O42),MONTH(Q$3)=MONTH('Rent Roll'!$C42)),1,0),0)</f>
        <v>0</v>
      </c>
      <c r="R200" s="767">
        <f>IFERROR(IF(AND(NOT(YEAR(R$3)&lt;=YEAR('Rent Roll'!$C42)+'Rent Roll'!$P42-1),MOD(YEAR(R$3),'Rent Roll'!$O42)=MOD(YEAR('Rent Roll'!$C42),'Rent Roll'!$O42),MONTH(R$3)=MONTH('Rent Roll'!$C42)),1,0),0)</f>
        <v>0</v>
      </c>
      <c r="S200" s="768">
        <f>IFERROR(IF(AND(NOT(YEAR(S$3)&lt;=YEAR('Rent Roll'!$C42)+'Rent Roll'!$P42-1),MOD(YEAR(S$3),'Rent Roll'!$O42)=MOD(YEAR('Rent Roll'!$C42),'Rent Roll'!$O42),MONTH(S$3)=MONTH('Rent Roll'!$C42)),1,0),0)</f>
        <v>0</v>
      </c>
      <c r="T200" s="567">
        <f>IFERROR(IF(AND(NOT(YEAR(T$3)&lt;=YEAR('Rent Roll'!$C42)+'Rent Roll'!$P42-1),MOD(YEAR(T$3),'Rent Roll'!$O42)=MOD(YEAR('Rent Roll'!$C42),'Rent Roll'!$O42),MONTH(T$3)=MONTH('Rent Roll'!$C42)),1,0),0)</f>
        <v>0</v>
      </c>
      <c r="U200" s="567">
        <f>IFERROR(IF(AND(NOT(YEAR(U$3)&lt;=YEAR('Rent Roll'!$C42)+'Rent Roll'!$P42-1),MOD(YEAR(U$3),'Rent Roll'!$O42)=MOD(YEAR('Rent Roll'!$C42),'Rent Roll'!$O42),MONTH(U$3)=MONTH('Rent Roll'!$C42)),1,0),0)</f>
        <v>0</v>
      </c>
      <c r="V200" s="567">
        <f>IFERROR(IF(AND(NOT(YEAR(V$3)&lt;=YEAR('Rent Roll'!$C42)+'Rent Roll'!$P42-1),MOD(YEAR(V$3),'Rent Roll'!$O42)=MOD(YEAR('Rent Roll'!$C42),'Rent Roll'!$O42),MONTH(V$3)=MONTH('Rent Roll'!$C42)),1,0),0)</f>
        <v>0</v>
      </c>
      <c r="W200" s="567">
        <f>IFERROR(IF(AND(NOT(YEAR(W$3)&lt;=YEAR('Rent Roll'!$C42)+'Rent Roll'!$P42-1),MOD(YEAR(W$3),'Rent Roll'!$O42)=MOD(YEAR('Rent Roll'!$C42),'Rent Roll'!$O42),MONTH(W$3)=MONTH('Rent Roll'!$C42)),1,0),0)</f>
        <v>0</v>
      </c>
      <c r="X200" s="567">
        <f>IFERROR(IF(AND(NOT(YEAR(X$3)&lt;=YEAR('Rent Roll'!$C42)+'Rent Roll'!$P42-1),MOD(YEAR(X$3),'Rent Roll'!$O42)=MOD(YEAR('Rent Roll'!$C42),'Rent Roll'!$O42),MONTH(X$3)=MONTH('Rent Roll'!$C42)),1,0),0)</f>
        <v>0</v>
      </c>
      <c r="Y200" s="567">
        <f>IFERROR(IF(AND(NOT(YEAR(Y$3)&lt;=YEAR('Rent Roll'!$C42)+'Rent Roll'!$P42-1),MOD(YEAR(Y$3),'Rent Roll'!$O42)=MOD(YEAR('Rent Roll'!$C42),'Rent Roll'!$O42),MONTH(Y$3)=MONTH('Rent Roll'!$C42)),1,0),0)</f>
        <v>0</v>
      </c>
      <c r="Z200" s="567">
        <f>IFERROR(IF(AND(NOT(YEAR(Z$3)&lt;=YEAR('Rent Roll'!$C42)+'Rent Roll'!$P42-1),MOD(YEAR(Z$3),'Rent Roll'!$O42)=MOD(YEAR('Rent Roll'!$C42),'Rent Roll'!$O42),MONTH(Z$3)=MONTH('Rent Roll'!$C42)),1,0),0)</f>
        <v>0</v>
      </c>
      <c r="AA200" s="567">
        <f>IFERROR(IF(AND(NOT(YEAR(AA$3)&lt;=YEAR('Rent Roll'!$C42)+'Rent Roll'!$P42-1),MOD(YEAR(AA$3),'Rent Roll'!$O42)=MOD(YEAR('Rent Roll'!$C42),'Rent Roll'!$O42),MONTH(AA$3)=MONTH('Rent Roll'!$C42)),1,0),0)</f>
        <v>0</v>
      </c>
      <c r="AB200" s="567">
        <f>IFERROR(IF(AND(NOT(YEAR(AB$3)&lt;=YEAR('Rent Roll'!$C42)+'Rent Roll'!$P42-1),MOD(YEAR(AB$3),'Rent Roll'!$O42)=MOD(YEAR('Rent Roll'!$C42),'Rent Roll'!$O42),MONTH(AB$3)=MONTH('Rent Roll'!$C42)),1,0),0)</f>
        <v>0</v>
      </c>
      <c r="AC200" s="567">
        <f>IFERROR(IF(AND(NOT(YEAR(AC$3)&lt;=YEAR('Rent Roll'!$C42)+'Rent Roll'!$P42-1),MOD(YEAR(AC$3),'Rent Roll'!$O42)=MOD(YEAR('Rent Roll'!$C42),'Rent Roll'!$O42),MONTH(AC$3)=MONTH('Rent Roll'!$C42)),1,0),0)</f>
        <v>0</v>
      </c>
      <c r="AD200" s="767">
        <f>IFERROR(IF(AND(NOT(YEAR(AD$3)&lt;=YEAR('Rent Roll'!$C42)+'Rent Roll'!$P42-1),MOD(YEAR(AD$3),'Rent Roll'!$O42)=MOD(YEAR('Rent Roll'!$C42),'Rent Roll'!$O42),MONTH(AD$3)=MONTH('Rent Roll'!$C42)),1,0),0)</f>
        <v>0</v>
      </c>
      <c r="AE200" s="768">
        <f>IFERROR(IF(AND(NOT(YEAR(AE$3)&lt;=YEAR('Rent Roll'!$C42)+'Rent Roll'!$P42-1),MOD(YEAR(AE$3),'Rent Roll'!$O42)=MOD(YEAR('Rent Roll'!$C42),'Rent Roll'!$O42),MONTH(AE$3)=MONTH('Rent Roll'!$C42)),1,0),0)</f>
        <v>0</v>
      </c>
      <c r="AF200" s="567">
        <f>IFERROR(IF(AND(NOT(YEAR(AF$3)&lt;=YEAR('Rent Roll'!$C42)+'Rent Roll'!$P42-1),MOD(YEAR(AF$3),'Rent Roll'!$O42)=MOD(YEAR('Rent Roll'!$C42),'Rent Roll'!$O42),MONTH(AF$3)=MONTH('Rent Roll'!$C42)),1,0),0)</f>
        <v>0</v>
      </c>
      <c r="AG200" s="567">
        <f>IFERROR(IF(AND(NOT(YEAR(AG$3)&lt;=YEAR('Rent Roll'!$C42)+'Rent Roll'!$P42-1),MOD(YEAR(AG$3),'Rent Roll'!$O42)=MOD(YEAR('Rent Roll'!$C42),'Rent Roll'!$O42),MONTH(AG$3)=MONTH('Rent Roll'!$C42)),1,0),0)</f>
        <v>0</v>
      </c>
      <c r="AH200" s="567">
        <f>IFERROR(IF(AND(NOT(YEAR(AH$3)&lt;=YEAR('Rent Roll'!$C42)+'Rent Roll'!$P42-1),MOD(YEAR(AH$3),'Rent Roll'!$O42)=MOD(YEAR('Rent Roll'!$C42),'Rent Roll'!$O42),MONTH(AH$3)=MONTH('Rent Roll'!$C42)),1,0),0)</f>
        <v>0</v>
      </c>
      <c r="AI200" s="567">
        <f>IFERROR(IF(AND(NOT(YEAR(AI$3)&lt;=YEAR('Rent Roll'!$C42)+'Rent Roll'!$P42-1),MOD(YEAR(AI$3),'Rent Roll'!$O42)=MOD(YEAR('Rent Roll'!$C42),'Rent Roll'!$O42),MONTH(AI$3)=MONTH('Rent Roll'!$C42)),1,0),0)</f>
        <v>0</v>
      </c>
      <c r="AJ200" s="567">
        <f>IFERROR(IF(AND(NOT(YEAR(AJ$3)&lt;=YEAR('Rent Roll'!$C42)+'Rent Roll'!$P42-1),MOD(YEAR(AJ$3),'Rent Roll'!$O42)=MOD(YEAR('Rent Roll'!$C42),'Rent Roll'!$O42),MONTH(AJ$3)=MONTH('Rent Roll'!$C42)),1,0),0)</f>
        <v>0</v>
      </c>
      <c r="AK200" s="567">
        <f>IFERROR(IF(AND(NOT(YEAR(AK$3)&lt;=YEAR('Rent Roll'!$C42)+'Rent Roll'!$P42-1),MOD(YEAR(AK$3),'Rent Roll'!$O42)=MOD(YEAR('Rent Roll'!$C42),'Rent Roll'!$O42),MONTH(AK$3)=MONTH('Rent Roll'!$C42)),1,0),0)</f>
        <v>0</v>
      </c>
      <c r="AL200" s="567">
        <f>IFERROR(IF(AND(NOT(YEAR(AL$3)&lt;=YEAR('Rent Roll'!$C42)+'Rent Roll'!$P42-1),MOD(YEAR(AL$3),'Rent Roll'!$O42)=MOD(YEAR('Rent Roll'!$C42),'Rent Roll'!$O42),MONTH(AL$3)=MONTH('Rent Roll'!$C42)),1,0),0)</f>
        <v>0</v>
      </c>
      <c r="AM200" s="567">
        <f>IFERROR(IF(AND(NOT(YEAR(AM$3)&lt;=YEAR('Rent Roll'!$C42)+'Rent Roll'!$P42-1),MOD(YEAR(AM$3),'Rent Roll'!$O42)=MOD(YEAR('Rent Roll'!$C42),'Rent Roll'!$O42),MONTH(AM$3)=MONTH('Rent Roll'!$C42)),1,0),0)</f>
        <v>0</v>
      </c>
      <c r="AN200" s="567">
        <f>IFERROR(IF(AND(NOT(YEAR(AN$3)&lt;=YEAR('Rent Roll'!$C42)+'Rent Roll'!$P42-1),MOD(YEAR(AN$3),'Rent Roll'!$O42)=MOD(YEAR('Rent Roll'!$C42),'Rent Roll'!$O42),MONTH(AN$3)=MONTH('Rent Roll'!$C42)),1,0),0)</f>
        <v>0</v>
      </c>
      <c r="AO200" s="567">
        <f>IFERROR(IF(AND(NOT(YEAR(AO$3)&lt;=YEAR('Rent Roll'!$C42)+'Rent Roll'!$P42-1),MOD(YEAR(AO$3),'Rent Roll'!$O42)=MOD(YEAR('Rent Roll'!$C42),'Rent Roll'!$O42),MONTH(AO$3)=MONTH('Rent Roll'!$C42)),1,0),0)</f>
        <v>0</v>
      </c>
      <c r="AP200" s="767">
        <f>IFERROR(IF(AND(NOT(YEAR(AP$3)&lt;=YEAR('Rent Roll'!$C42)+'Rent Roll'!$P42-1),MOD(YEAR(AP$3),'Rent Roll'!$O42)=MOD(YEAR('Rent Roll'!$C42),'Rent Roll'!$O42),MONTH(AP$3)=MONTH('Rent Roll'!$C42)),1,0),0)</f>
        <v>0</v>
      </c>
      <c r="AQ200" s="768">
        <f>IFERROR(IF(AND(NOT(YEAR(AQ$3)&lt;=YEAR('Rent Roll'!$C42)+'Rent Roll'!$P42-1),MOD(YEAR(AQ$3),'Rent Roll'!$O42)=MOD(YEAR('Rent Roll'!$C42),'Rent Roll'!$O42),MONTH(AQ$3)=MONTH('Rent Roll'!$C42)),1,0),0)</f>
        <v>0</v>
      </c>
      <c r="AR200" s="567">
        <f>IFERROR(IF(AND(NOT(YEAR(AR$3)&lt;=YEAR('Rent Roll'!$C42)+'Rent Roll'!$P42-1),MOD(YEAR(AR$3),'Rent Roll'!$O42)=MOD(YEAR('Rent Roll'!$C42),'Rent Roll'!$O42),MONTH(AR$3)=MONTH('Rent Roll'!$C42)),1,0),0)</f>
        <v>0</v>
      </c>
      <c r="AS200" s="567">
        <f>IFERROR(IF(AND(NOT(YEAR(AS$3)&lt;=YEAR('Rent Roll'!$C42)+'Rent Roll'!$P42-1),MOD(YEAR(AS$3),'Rent Roll'!$O42)=MOD(YEAR('Rent Roll'!$C42),'Rent Roll'!$O42),MONTH(AS$3)=MONTH('Rent Roll'!$C42)),1,0),0)</f>
        <v>0</v>
      </c>
      <c r="AT200" s="567">
        <f>IFERROR(IF(AND(NOT(YEAR(AT$3)&lt;=YEAR('Rent Roll'!$C42)+'Rent Roll'!$P42-1),MOD(YEAR(AT$3),'Rent Roll'!$O42)=MOD(YEAR('Rent Roll'!$C42),'Rent Roll'!$O42),MONTH(AT$3)=MONTH('Rent Roll'!$C42)),1,0),0)</f>
        <v>0</v>
      </c>
      <c r="AU200" s="567">
        <f>IFERROR(IF(AND(NOT(YEAR(AU$3)&lt;=YEAR('Rent Roll'!$C42)+'Rent Roll'!$P42-1),MOD(YEAR(AU$3),'Rent Roll'!$O42)=MOD(YEAR('Rent Roll'!$C42),'Rent Roll'!$O42),MONTH(AU$3)=MONTH('Rent Roll'!$C42)),1,0),0)</f>
        <v>0</v>
      </c>
      <c r="AV200" s="567">
        <f>IFERROR(IF(AND(NOT(YEAR(AV$3)&lt;=YEAR('Rent Roll'!$C42)+'Rent Roll'!$P42-1),MOD(YEAR(AV$3),'Rent Roll'!$O42)=MOD(YEAR('Rent Roll'!$C42),'Rent Roll'!$O42),MONTH(AV$3)=MONTH('Rent Roll'!$C42)),1,0),0)</f>
        <v>0</v>
      </c>
      <c r="AW200" s="567">
        <f>IFERROR(IF(AND(NOT(YEAR(AW$3)&lt;=YEAR('Rent Roll'!$C42)+'Rent Roll'!$P42-1),MOD(YEAR(AW$3),'Rent Roll'!$O42)=MOD(YEAR('Rent Roll'!$C42),'Rent Roll'!$O42),MONTH(AW$3)=MONTH('Rent Roll'!$C42)),1,0),0)</f>
        <v>0</v>
      </c>
      <c r="AX200" s="567">
        <f>IFERROR(IF(AND(NOT(YEAR(AX$3)&lt;=YEAR('Rent Roll'!$C42)+'Rent Roll'!$P42-1),MOD(YEAR(AX$3),'Rent Roll'!$O42)=MOD(YEAR('Rent Roll'!$C42),'Rent Roll'!$O42),MONTH(AX$3)=MONTH('Rent Roll'!$C42)),1,0),0)</f>
        <v>0</v>
      </c>
      <c r="AY200" s="567">
        <f>IFERROR(IF(AND(NOT(YEAR(AY$3)&lt;=YEAR('Rent Roll'!$C42)+'Rent Roll'!$P42-1),MOD(YEAR(AY$3),'Rent Roll'!$O42)=MOD(YEAR('Rent Roll'!$C42),'Rent Roll'!$O42),MONTH(AY$3)=MONTH('Rent Roll'!$C42)),1,0),0)</f>
        <v>0</v>
      </c>
      <c r="AZ200" s="567">
        <f>IFERROR(IF(AND(NOT(YEAR(AZ$3)&lt;=YEAR('Rent Roll'!$C42)+'Rent Roll'!$P42-1),MOD(YEAR(AZ$3),'Rent Roll'!$O42)=MOD(YEAR('Rent Roll'!$C42),'Rent Roll'!$O42),MONTH(AZ$3)=MONTH('Rent Roll'!$C42)),1,0),0)</f>
        <v>0</v>
      </c>
      <c r="BA200" s="567">
        <f>IFERROR(IF(AND(NOT(YEAR(BA$3)&lt;=YEAR('Rent Roll'!$C42)+'Rent Roll'!$P42-1),MOD(YEAR(BA$3),'Rent Roll'!$O42)=MOD(YEAR('Rent Roll'!$C42),'Rent Roll'!$O42),MONTH(BA$3)=MONTH('Rent Roll'!$C42)),1,0),0)</f>
        <v>0</v>
      </c>
      <c r="BB200" s="767">
        <f>IFERROR(IF(AND(NOT(YEAR(BB$3)&lt;=YEAR('Rent Roll'!$C42)+'Rent Roll'!$P42-1),MOD(YEAR(BB$3),'Rent Roll'!$O42)=MOD(YEAR('Rent Roll'!$C42),'Rent Roll'!$O42),MONTH(BB$3)=MONTH('Rent Roll'!$C42)),1,0),0)</f>
        <v>0</v>
      </c>
      <c r="BC200" s="768">
        <f>IFERROR(IF(AND(NOT(YEAR(BC$3)&lt;=YEAR('Rent Roll'!$C42)+'Rent Roll'!$P42-1),MOD(YEAR(BC$3),'Rent Roll'!$O42)=MOD(YEAR('Rent Roll'!$C42),'Rent Roll'!$O42),MONTH(BC$3)=MONTH('Rent Roll'!$C42)),1,0),0)</f>
        <v>0</v>
      </c>
      <c r="BD200" s="567">
        <f>IFERROR(IF(AND(NOT(YEAR(BD$3)&lt;=YEAR('Rent Roll'!$C42)+'Rent Roll'!$P42-1),MOD(YEAR(BD$3),'Rent Roll'!$O42)=MOD(YEAR('Rent Roll'!$C42),'Rent Roll'!$O42),MONTH(BD$3)=MONTH('Rent Roll'!$C42)),1,0),0)</f>
        <v>0</v>
      </c>
      <c r="BE200" s="567">
        <f>IFERROR(IF(AND(NOT(YEAR(BE$3)&lt;=YEAR('Rent Roll'!$C42)+'Rent Roll'!$P42-1),MOD(YEAR(BE$3),'Rent Roll'!$O42)=MOD(YEAR('Rent Roll'!$C42),'Rent Roll'!$O42),MONTH(BE$3)=MONTH('Rent Roll'!$C42)),1,0),0)</f>
        <v>0</v>
      </c>
      <c r="BF200" s="567">
        <f>IFERROR(IF(AND(NOT(YEAR(BF$3)&lt;=YEAR('Rent Roll'!$C42)+'Rent Roll'!$P42-1),MOD(YEAR(BF$3),'Rent Roll'!$O42)=MOD(YEAR('Rent Roll'!$C42),'Rent Roll'!$O42),MONTH(BF$3)=MONTH('Rent Roll'!$C42)),1,0),0)</f>
        <v>0</v>
      </c>
      <c r="BG200" s="567">
        <f>IFERROR(IF(AND(NOT(YEAR(BG$3)&lt;=YEAR('Rent Roll'!$C42)+'Rent Roll'!$P42-1),MOD(YEAR(BG$3),'Rent Roll'!$O42)=MOD(YEAR('Rent Roll'!$C42),'Rent Roll'!$O42),MONTH(BG$3)=MONTH('Rent Roll'!$C42)),1,0),0)</f>
        <v>0</v>
      </c>
      <c r="BH200" s="567">
        <f>IFERROR(IF(AND(NOT(YEAR(BH$3)&lt;=YEAR('Rent Roll'!$C42)+'Rent Roll'!$P42-1),MOD(YEAR(BH$3),'Rent Roll'!$O42)=MOD(YEAR('Rent Roll'!$C42),'Rent Roll'!$O42),MONTH(BH$3)=MONTH('Rent Roll'!$C42)),1,0),0)</f>
        <v>0</v>
      </c>
      <c r="BI200" s="567">
        <f>IFERROR(IF(AND(NOT(YEAR(BI$3)&lt;=YEAR('Rent Roll'!$C42)+'Rent Roll'!$P42-1),MOD(YEAR(BI$3),'Rent Roll'!$O42)=MOD(YEAR('Rent Roll'!$C42),'Rent Roll'!$O42),MONTH(BI$3)=MONTH('Rent Roll'!$C42)),1,0),0)</f>
        <v>0</v>
      </c>
      <c r="BJ200" s="567">
        <f>IFERROR(IF(AND(NOT(YEAR(BJ$3)&lt;=YEAR('Rent Roll'!$C42)+'Rent Roll'!$P42-1),MOD(YEAR(BJ$3),'Rent Roll'!$O42)=MOD(YEAR('Rent Roll'!$C42),'Rent Roll'!$O42),MONTH(BJ$3)=MONTH('Rent Roll'!$C42)),1,0),0)</f>
        <v>0</v>
      </c>
      <c r="BK200" s="567">
        <f>IFERROR(IF(AND(NOT(YEAR(BK$3)&lt;=YEAR('Rent Roll'!$C42)+'Rent Roll'!$P42-1),MOD(YEAR(BK$3),'Rent Roll'!$O42)=MOD(YEAR('Rent Roll'!$C42),'Rent Roll'!$O42),MONTH(BK$3)=MONTH('Rent Roll'!$C42)),1,0),0)</f>
        <v>0</v>
      </c>
      <c r="BL200" s="567">
        <f>IFERROR(IF(AND(NOT(YEAR(BL$3)&lt;=YEAR('Rent Roll'!$C42)+'Rent Roll'!$P42-1),MOD(YEAR(BL$3),'Rent Roll'!$O42)=MOD(YEAR('Rent Roll'!$C42),'Rent Roll'!$O42),MONTH(BL$3)=MONTH('Rent Roll'!$C42)),1,0),0)</f>
        <v>0</v>
      </c>
      <c r="BM200" s="567">
        <f>IFERROR(IF(AND(NOT(YEAR(BM$3)&lt;=YEAR('Rent Roll'!$C42)+'Rent Roll'!$P42-1),MOD(YEAR(BM$3),'Rent Roll'!$O42)=MOD(YEAR('Rent Roll'!$C42),'Rent Roll'!$O42),MONTH(BM$3)=MONTH('Rent Roll'!$C42)),1,0),0)</f>
        <v>0</v>
      </c>
      <c r="BN200" s="767">
        <f>IFERROR(IF(AND(NOT(YEAR(BN$3)&lt;=YEAR('Rent Roll'!$C42)+'Rent Roll'!$P42-1),MOD(YEAR(BN$3),'Rent Roll'!$O42)=MOD(YEAR('Rent Roll'!$C42),'Rent Roll'!$O42),MONTH(BN$3)=MONTH('Rent Roll'!$C42)),1,0),0)</f>
        <v>0</v>
      </c>
      <c r="BO200" s="768">
        <f>IFERROR(IF(AND(NOT(YEAR(BO$3)&lt;=YEAR('Rent Roll'!$C42)+'Rent Roll'!$P42-1),MOD(YEAR(BO$3),'Rent Roll'!$O42)=MOD(YEAR('Rent Roll'!$C42),'Rent Roll'!$O42),MONTH(BO$3)=MONTH('Rent Roll'!$C42)),1,0),0)</f>
        <v>0</v>
      </c>
      <c r="BP200" s="567">
        <f>IFERROR(IF(AND(NOT(YEAR(BP$3)&lt;=YEAR('Rent Roll'!$C42)+'Rent Roll'!$P42-1),MOD(YEAR(BP$3),'Rent Roll'!$O42)=MOD(YEAR('Rent Roll'!$C42),'Rent Roll'!$O42),MONTH(BP$3)=MONTH('Rent Roll'!$C42)),1,0),0)</f>
        <v>0</v>
      </c>
      <c r="BQ200" s="567">
        <f>IFERROR(IF(AND(NOT(YEAR(BQ$3)&lt;=YEAR('Rent Roll'!$C42)+'Rent Roll'!$P42-1),MOD(YEAR(BQ$3),'Rent Roll'!$O42)=MOD(YEAR('Rent Roll'!$C42),'Rent Roll'!$O42),MONTH(BQ$3)=MONTH('Rent Roll'!$C42)),1,0),0)</f>
        <v>0</v>
      </c>
      <c r="BR200" s="567">
        <f>IFERROR(IF(AND(NOT(YEAR(BR$3)&lt;=YEAR('Rent Roll'!$C42)+'Rent Roll'!$P42-1),MOD(YEAR(BR$3),'Rent Roll'!$O42)=MOD(YEAR('Rent Roll'!$C42),'Rent Roll'!$O42),MONTH(BR$3)=MONTH('Rent Roll'!$C42)),1,0),0)</f>
        <v>0</v>
      </c>
      <c r="BS200" s="567">
        <f>IFERROR(IF(AND(NOT(YEAR(BS$3)&lt;=YEAR('Rent Roll'!$C42)+'Rent Roll'!$P42-1),MOD(YEAR(BS$3),'Rent Roll'!$O42)=MOD(YEAR('Rent Roll'!$C42),'Rent Roll'!$O42),MONTH(BS$3)=MONTH('Rent Roll'!$C42)),1,0),0)</f>
        <v>0</v>
      </c>
      <c r="BT200" s="567">
        <f>IFERROR(IF(AND(NOT(YEAR(BT$3)&lt;=YEAR('Rent Roll'!$C42)+'Rent Roll'!$P42-1),MOD(YEAR(BT$3),'Rent Roll'!$O42)=MOD(YEAR('Rent Roll'!$C42),'Rent Roll'!$O42),MONTH(BT$3)=MONTH('Rent Roll'!$C42)),1,0),0)</f>
        <v>0</v>
      </c>
      <c r="BU200" s="567">
        <f>IFERROR(IF(AND(NOT(YEAR(BU$3)&lt;=YEAR('Rent Roll'!$C42)+'Rent Roll'!$P42-1),MOD(YEAR(BU$3),'Rent Roll'!$O42)=MOD(YEAR('Rent Roll'!$C42),'Rent Roll'!$O42),MONTH(BU$3)=MONTH('Rent Roll'!$C42)),1,0),0)</f>
        <v>0</v>
      </c>
      <c r="BV200" s="567">
        <f>IFERROR(IF(AND(NOT(YEAR(BV$3)&lt;=YEAR('Rent Roll'!$C42)+'Rent Roll'!$P42-1),MOD(YEAR(BV$3),'Rent Roll'!$O42)=MOD(YEAR('Rent Roll'!$C42),'Rent Roll'!$O42),MONTH(BV$3)=MONTH('Rent Roll'!$C42)),1,0),0)</f>
        <v>0</v>
      </c>
      <c r="BW200" s="567">
        <f>IFERROR(IF(AND(NOT(YEAR(BW$3)&lt;=YEAR('Rent Roll'!$C42)+'Rent Roll'!$P42-1),MOD(YEAR(BW$3),'Rent Roll'!$O42)=MOD(YEAR('Rent Roll'!$C42),'Rent Roll'!$O42),MONTH(BW$3)=MONTH('Rent Roll'!$C42)),1,0),0)</f>
        <v>0</v>
      </c>
      <c r="BX200" s="567">
        <f>IFERROR(IF(AND(NOT(YEAR(BX$3)&lt;=YEAR('Rent Roll'!$C42)+'Rent Roll'!$P42-1),MOD(YEAR(BX$3),'Rent Roll'!$O42)=MOD(YEAR('Rent Roll'!$C42),'Rent Roll'!$O42),MONTH(BX$3)=MONTH('Rent Roll'!$C42)),1,0),0)</f>
        <v>0</v>
      </c>
      <c r="BY200" s="567">
        <f>IFERROR(IF(AND(NOT(YEAR(BY$3)&lt;=YEAR('Rent Roll'!$C42)+'Rent Roll'!$P42-1),MOD(YEAR(BY$3),'Rent Roll'!$O42)=MOD(YEAR('Rent Roll'!$C42),'Rent Roll'!$O42),MONTH(BY$3)=MONTH('Rent Roll'!$C42)),1,0),0)</f>
        <v>0</v>
      </c>
      <c r="BZ200" s="767">
        <f>IFERROR(IF(AND(NOT(YEAR(BZ$3)&lt;=YEAR('Rent Roll'!$C42)+'Rent Roll'!$P42-1),MOD(YEAR(BZ$3),'Rent Roll'!$O42)=MOD(YEAR('Rent Roll'!$C42),'Rent Roll'!$O42),MONTH(BZ$3)=MONTH('Rent Roll'!$C42)),1,0),0)</f>
        <v>0</v>
      </c>
      <c r="CA200" s="768">
        <f>IFERROR(IF(AND(NOT(YEAR(CA$3)&lt;=YEAR('Rent Roll'!$C42)+'Rent Roll'!$P42-1),MOD(YEAR(CA$3),'Rent Roll'!$O42)=MOD(YEAR('Rent Roll'!$C42),'Rent Roll'!$O42),MONTH(CA$3)=MONTH('Rent Roll'!$C42)),1,0),0)</f>
        <v>0</v>
      </c>
      <c r="CB200" s="567">
        <f>IFERROR(IF(AND(NOT(YEAR(CB$3)&lt;=YEAR('Rent Roll'!$C42)+'Rent Roll'!$P42-1),MOD(YEAR(CB$3),'Rent Roll'!$O42)=MOD(YEAR('Rent Roll'!$C42),'Rent Roll'!$O42),MONTH(CB$3)=MONTH('Rent Roll'!$C42)),1,0),0)</f>
        <v>0</v>
      </c>
      <c r="CC200" s="567">
        <f>IFERROR(IF(AND(NOT(YEAR(CC$3)&lt;=YEAR('Rent Roll'!$C42)+'Rent Roll'!$P42-1),MOD(YEAR(CC$3),'Rent Roll'!$O42)=MOD(YEAR('Rent Roll'!$C42),'Rent Roll'!$O42),MONTH(CC$3)=MONTH('Rent Roll'!$C42)),1,0),0)</f>
        <v>0</v>
      </c>
      <c r="CD200" s="567">
        <f>IFERROR(IF(AND(NOT(YEAR(CD$3)&lt;=YEAR('Rent Roll'!$C42)+'Rent Roll'!$P42-1),MOD(YEAR(CD$3),'Rent Roll'!$O42)=MOD(YEAR('Rent Roll'!$C42),'Rent Roll'!$O42),MONTH(CD$3)=MONTH('Rent Roll'!$C42)),1,0),0)</f>
        <v>0</v>
      </c>
      <c r="CE200" s="567">
        <f>IFERROR(IF(AND(NOT(YEAR(CE$3)&lt;=YEAR('Rent Roll'!$C42)+'Rent Roll'!$P42-1),MOD(YEAR(CE$3),'Rent Roll'!$O42)=MOD(YEAR('Rent Roll'!$C42),'Rent Roll'!$O42),MONTH(CE$3)=MONTH('Rent Roll'!$C42)),1,0),0)</f>
        <v>0</v>
      </c>
      <c r="CF200" s="567">
        <f>IFERROR(IF(AND(NOT(YEAR(CF$3)&lt;=YEAR('Rent Roll'!$C42)+'Rent Roll'!$P42-1),MOD(YEAR(CF$3),'Rent Roll'!$O42)=MOD(YEAR('Rent Roll'!$C42),'Rent Roll'!$O42),MONTH(CF$3)=MONTH('Rent Roll'!$C42)),1,0),0)</f>
        <v>0</v>
      </c>
      <c r="CG200" s="567">
        <f>IFERROR(IF(AND(NOT(YEAR(CG$3)&lt;=YEAR('Rent Roll'!$C42)+'Rent Roll'!$P42-1),MOD(YEAR(CG$3),'Rent Roll'!$O42)=MOD(YEAR('Rent Roll'!$C42),'Rent Roll'!$O42),MONTH(CG$3)=MONTH('Rent Roll'!$C42)),1,0),0)</f>
        <v>0</v>
      </c>
      <c r="CH200" s="567">
        <f>IFERROR(IF(AND(NOT(YEAR(CH$3)&lt;=YEAR('Rent Roll'!$C42)+'Rent Roll'!$P42-1),MOD(YEAR(CH$3),'Rent Roll'!$O42)=MOD(YEAR('Rent Roll'!$C42),'Rent Roll'!$O42),MONTH(CH$3)=MONTH('Rent Roll'!$C42)),1,0),0)</f>
        <v>0</v>
      </c>
      <c r="CI200" s="567">
        <f>IFERROR(IF(AND(NOT(YEAR(CI$3)&lt;=YEAR('Rent Roll'!$C42)+'Rent Roll'!$P42-1),MOD(YEAR(CI$3),'Rent Roll'!$O42)=MOD(YEAR('Rent Roll'!$C42),'Rent Roll'!$O42),MONTH(CI$3)=MONTH('Rent Roll'!$C42)),1,0),0)</f>
        <v>0</v>
      </c>
      <c r="CJ200" s="567">
        <f>IFERROR(IF(AND(NOT(YEAR(CJ$3)&lt;=YEAR('Rent Roll'!$C42)+'Rent Roll'!$P42-1),MOD(YEAR(CJ$3),'Rent Roll'!$O42)=MOD(YEAR('Rent Roll'!$C42),'Rent Roll'!$O42),MONTH(CJ$3)=MONTH('Rent Roll'!$C42)),1,0),0)</f>
        <v>0</v>
      </c>
      <c r="CK200" s="567">
        <f>IFERROR(IF(AND(NOT(YEAR(CK$3)&lt;=YEAR('Rent Roll'!$C42)+'Rent Roll'!$P42-1),MOD(YEAR(CK$3),'Rent Roll'!$O42)=MOD(YEAR('Rent Roll'!$C42),'Rent Roll'!$O42),MONTH(CK$3)=MONTH('Rent Roll'!$C42)),1,0),0)</f>
        <v>0</v>
      </c>
      <c r="CL200" s="767">
        <f>IFERROR(IF(AND(NOT(YEAR(CL$3)&lt;=YEAR('Rent Roll'!$C42)+'Rent Roll'!$P42-1),MOD(YEAR(CL$3),'Rent Roll'!$O42)=MOD(YEAR('Rent Roll'!$C42),'Rent Roll'!$O42),MONTH(CL$3)=MONTH('Rent Roll'!$C42)),1,0),0)</f>
        <v>0</v>
      </c>
      <c r="CM200" s="768">
        <f>IFERROR(IF(AND(NOT(YEAR(CM$3)&lt;=YEAR('Rent Roll'!$C42)+'Rent Roll'!$P42-1),MOD(YEAR(CM$3),'Rent Roll'!$O42)=MOD(YEAR('Rent Roll'!$C42),'Rent Roll'!$O42),MONTH(CM$3)=MONTH('Rent Roll'!$C42)),1,0),0)</f>
        <v>0</v>
      </c>
      <c r="CN200" s="567">
        <f>IFERROR(IF(AND(NOT(YEAR(CN$3)&lt;=YEAR('Rent Roll'!$C42)+'Rent Roll'!$P42-1),MOD(YEAR(CN$3),'Rent Roll'!$O42)=MOD(YEAR('Rent Roll'!$C42),'Rent Roll'!$O42),MONTH(CN$3)=MONTH('Rent Roll'!$C42)),1,0),0)</f>
        <v>0</v>
      </c>
      <c r="CO200" s="567">
        <f>IFERROR(IF(AND(NOT(YEAR(CO$3)&lt;=YEAR('Rent Roll'!$C42)+'Rent Roll'!$P42-1),MOD(YEAR(CO$3),'Rent Roll'!$O42)=MOD(YEAR('Rent Roll'!$C42),'Rent Roll'!$O42),MONTH(CO$3)=MONTH('Rent Roll'!$C42)),1,0),0)</f>
        <v>0</v>
      </c>
      <c r="CP200" s="567">
        <f>IFERROR(IF(AND(NOT(YEAR(CP$3)&lt;=YEAR('Rent Roll'!$C42)+'Rent Roll'!$P42-1),MOD(YEAR(CP$3),'Rent Roll'!$O42)=MOD(YEAR('Rent Roll'!$C42),'Rent Roll'!$O42),MONTH(CP$3)=MONTH('Rent Roll'!$C42)),1,0),0)</f>
        <v>0</v>
      </c>
      <c r="CQ200" s="567">
        <f>IFERROR(IF(AND(NOT(YEAR(CQ$3)&lt;=YEAR('Rent Roll'!$C42)+'Rent Roll'!$P42-1),MOD(YEAR(CQ$3),'Rent Roll'!$O42)=MOD(YEAR('Rent Roll'!$C42),'Rent Roll'!$O42),MONTH(CQ$3)=MONTH('Rent Roll'!$C42)),1,0),0)</f>
        <v>0</v>
      </c>
      <c r="CR200" s="567">
        <f>IFERROR(IF(AND(NOT(YEAR(CR$3)&lt;=YEAR('Rent Roll'!$C42)+'Rent Roll'!$P42-1),MOD(YEAR(CR$3),'Rent Roll'!$O42)=MOD(YEAR('Rent Roll'!$C42),'Rent Roll'!$O42),MONTH(CR$3)=MONTH('Rent Roll'!$C42)),1,0),0)</f>
        <v>0</v>
      </c>
      <c r="CS200" s="567">
        <f>IFERROR(IF(AND(NOT(YEAR(CS$3)&lt;=YEAR('Rent Roll'!$C42)+'Rent Roll'!$P42-1),MOD(YEAR(CS$3),'Rent Roll'!$O42)=MOD(YEAR('Rent Roll'!$C42),'Rent Roll'!$O42),MONTH(CS$3)=MONTH('Rent Roll'!$C42)),1,0),0)</f>
        <v>0</v>
      </c>
      <c r="CT200" s="567">
        <f>IFERROR(IF(AND(NOT(YEAR(CT$3)&lt;=YEAR('Rent Roll'!$C42)+'Rent Roll'!$P42-1),MOD(YEAR(CT$3),'Rent Roll'!$O42)=MOD(YEAR('Rent Roll'!$C42),'Rent Roll'!$O42),MONTH(CT$3)=MONTH('Rent Roll'!$C42)),1,0),0)</f>
        <v>0</v>
      </c>
      <c r="CU200" s="567">
        <f>IFERROR(IF(AND(NOT(YEAR(CU$3)&lt;=YEAR('Rent Roll'!$C42)+'Rent Roll'!$P42-1),MOD(YEAR(CU$3),'Rent Roll'!$O42)=MOD(YEAR('Rent Roll'!$C42),'Rent Roll'!$O42),MONTH(CU$3)=MONTH('Rent Roll'!$C42)),1,0),0)</f>
        <v>0</v>
      </c>
      <c r="CV200" s="567">
        <f>IFERROR(IF(AND(NOT(YEAR(CV$3)&lt;=YEAR('Rent Roll'!$C42)+'Rent Roll'!$P42-1),MOD(YEAR(CV$3),'Rent Roll'!$O42)=MOD(YEAR('Rent Roll'!$C42),'Rent Roll'!$O42),MONTH(CV$3)=MONTH('Rent Roll'!$C42)),1,0),0)</f>
        <v>0</v>
      </c>
      <c r="CW200" s="567">
        <f>IFERROR(IF(AND(NOT(YEAR(CW$3)&lt;=YEAR('Rent Roll'!$C42)+'Rent Roll'!$P42-1),MOD(YEAR(CW$3),'Rent Roll'!$O42)=MOD(YEAR('Rent Roll'!$C42),'Rent Roll'!$O42),MONTH(CW$3)=MONTH('Rent Roll'!$C42)),1,0),0)</f>
        <v>0</v>
      </c>
      <c r="CX200" s="767">
        <f>IFERROR(IF(AND(NOT(YEAR(CX$3)&lt;=YEAR('Rent Roll'!$C42)+'Rent Roll'!$P42-1),MOD(YEAR(CX$3),'Rent Roll'!$O42)=MOD(YEAR('Rent Roll'!$C42),'Rent Roll'!$O42),MONTH(CX$3)=MONTH('Rent Roll'!$C42)),1,0),0)</f>
        <v>0</v>
      </c>
      <c r="CY200" s="768">
        <f>IFERROR(IF(AND(NOT(YEAR(CY$3)&lt;=YEAR('Rent Roll'!$C42)+'Rent Roll'!$P42-1),MOD(YEAR(CY$3),'Rent Roll'!$O42)=MOD(YEAR('Rent Roll'!$C42),'Rent Roll'!$O42),MONTH(CY$3)=MONTH('Rent Roll'!$C42)),1,0),0)</f>
        <v>0</v>
      </c>
      <c r="CZ200" s="567">
        <f>IFERROR(IF(AND(NOT(YEAR(CZ$3)&lt;=YEAR('Rent Roll'!$C42)+'Rent Roll'!$P42-1),MOD(YEAR(CZ$3),'Rent Roll'!$O42)=MOD(YEAR('Rent Roll'!$C42),'Rent Roll'!$O42),MONTH(CZ$3)=MONTH('Rent Roll'!$C42)),1,0),0)</f>
        <v>0</v>
      </c>
      <c r="DA200" s="567">
        <f>IFERROR(IF(AND(NOT(YEAR(DA$3)&lt;=YEAR('Rent Roll'!$C42)+'Rent Roll'!$P42-1),MOD(YEAR(DA$3),'Rent Roll'!$O42)=MOD(YEAR('Rent Roll'!$C42),'Rent Roll'!$O42),MONTH(DA$3)=MONTH('Rent Roll'!$C42)),1,0),0)</f>
        <v>0</v>
      </c>
      <c r="DB200" s="567">
        <f>IFERROR(IF(AND(NOT(YEAR(DB$3)&lt;=YEAR('Rent Roll'!$C42)+'Rent Roll'!$P42-1),MOD(YEAR(DB$3),'Rent Roll'!$O42)=MOD(YEAR('Rent Roll'!$C42),'Rent Roll'!$O42),MONTH(DB$3)=MONTH('Rent Roll'!$C42)),1,0),0)</f>
        <v>0</v>
      </c>
      <c r="DC200" s="567">
        <f>IFERROR(IF(AND(NOT(YEAR(DC$3)&lt;=YEAR('Rent Roll'!$C42)+'Rent Roll'!$P42-1),MOD(YEAR(DC$3),'Rent Roll'!$O42)=MOD(YEAR('Rent Roll'!$C42),'Rent Roll'!$O42),MONTH(DC$3)=MONTH('Rent Roll'!$C42)),1,0),0)</f>
        <v>0</v>
      </c>
      <c r="DD200" s="567">
        <f>IFERROR(IF(AND(NOT(YEAR(DD$3)&lt;=YEAR('Rent Roll'!$C42)+'Rent Roll'!$P42-1),MOD(YEAR(DD$3),'Rent Roll'!$O42)=MOD(YEAR('Rent Roll'!$C42),'Rent Roll'!$O42),MONTH(DD$3)=MONTH('Rent Roll'!$C42)),1,0),0)</f>
        <v>0</v>
      </c>
      <c r="DE200" s="567">
        <f>IFERROR(IF(AND(NOT(YEAR(DE$3)&lt;=YEAR('Rent Roll'!$C42)+'Rent Roll'!$P42-1),MOD(YEAR(DE$3),'Rent Roll'!$O42)=MOD(YEAR('Rent Roll'!$C42),'Rent Roll'!$O42),MONTH(DE$3)=MONTH('Rent Roll'!$C42)),1,0),0)</f>
        <v>0</v>
      </c>
      <c r="DF200" s="567">
        <f>IFERROR(IF(AND(NOT(YEAR(DF$3)&lt;=YEAR('Rent Roll'!$C42)+'Rent Roll'!$P42-1),MOD(YEAR(DF$3),'Rent Roll'!$O42)=MOD(YEAR('Rent Roll'!$C42),'Rent Roll'!$O42),MONTH(DF$3)=MONTH('Rent Roll'!$C42)),1,0),0)</f>
        <v>0</v>
      </c>
      <c r="DG200" s="567">
        <f>IFERROR(IF(AND(NOT(YEAR(DG$3)&lt;=YEAR('Rent Roll'!$C42)+'Rent Roll'!$P42-1),MOD(YEAR(DG$3),'Rent Roll'!$O42)=MOD(YEAR('Rent Roll'!$C42),'Rent Roll'!$O42),MONTH(DG$3)=MONTH('Rent Roll'!$C42)),1,0),0)</f>
        <v>0</v>
      </c>
      <c r="DH200" s="567">
        <f>IFERROR(IF(AND(NOT(YEAR(DH$3)&lt;=YEAR('Rent Roll'!$C42)+'Rent Roll'!$P42-1),MOD(YEAR(DH$3),'Rent Roll'!$O42)=MOD(YEAR('Rent Roll'!$C42),'Rent Roll'!$O42),MONTH(DH$3)=MONTH('Rent Roll'!$C42)),1,0),0)</f>
        <v>0</v>
      </c>
      <c r="DI200" s="567">
        <f>IFERROR(IF(AND(NOT(YEAR(DI$3)&lt;=YEAR('Rent Roll'!$C42)+'Rent Roll'!$P42-1),MOD(YEAR(DI$3),'Rent Roll'!$O42)=MOD(YEAR('Rent Roll'!$C42),'Rent Roll'!$O42),MONTH(DI$3)=MONTH('Rent Roll'!$C42)),1,0),0)</f>
        <v>0</v>
      </c>
      <c r="DJ200" s="767">
        <f>IFERROR(IF(AND(NOT(YEAR(DJ$3)&lt;=YEAR('Rent Roll'!$C42)+'Rent Roll'!$P42-1),MOD(YEAR(DJ$3),'Rent Roll'!$O42)=MOD(YEAR('Rent Roll'!$C42),'Rent Roll'!$O42),MONTH(DJ$3)=MONTH('Rent Roll'!$C42)),1,0),0)</f>
        <v>0</v>
      </c>
      <c r="DK200" s="768">
        <f>IFERROR(IF(AND(NOT(YEAR(DK$3)&lt;=YEAR('Rent Roll'!$C42)+'Rent Roll'!$P42-1),MOD(YEAR(DK$3),'Rent Roll'!$O42)=MOD(YEAR('Rent Roll'!$C42),'Rent Roll'!$O42),MONTH(DK$3)=MONTH('Rent Roll'!$C42)),1,0),0)</f>
        <v>0</v>
      </c>
      <c r="DL200" s="567">
        <f>IFERROR(IF(AND(NOT(YEAR(DL$3)&lt;=YEAR('Rent Roll'!$C42)+'Rent Roll'!$P42-1),MOD(YEAR(DL$3),'Rent Roll'!$O42)=MOD(YEAR('Rent Roll'!$C42),'Rent Roll'!$O42),MONTH(DL$3)=MONTH('Rent Roll'!$C42)),1,0),0)</f>
        <v>0</v>
      </c>
      <c r="DM200" s="567">
        <f>IFERROR(IF(AND(NOT(YEAR(DM$3)&lt;=YEAR('Rent Roll'!$C42)+'Rent Roll'!$P42-1),MOD(YEAR(DM$3),'Rent Roll'!$O42)=MOD(YEAR('Rent Roll'!$C42),'Rent Roll'!$O42),MONTH(DM$3)=MONTH('Rent Roll'!$C42)),1,0),0)</f>
        <v>0</v>
      </c>
      <c r="DN200" s="567">
        <f>IFERROR(IF(AND(NOT(YEAR(DN$3)&lt;=YEAR('Rent Roll'!$C42)+'Rent Roll'!$P42-1),MOD(YEAR(DN$3),'Rent Roll'!$O42)=MOD(YEAR('Rent Roll'!$C42),'Rent Roll'!$O42),MONTH(DN$3)=MONTH('Rent Roll'!$C42)),1,0),0)</f>
        <v>0</v>
      </c>
      <c r="DO200" s="567">
        <f>IFERROR(IF(AND(NOT(YEAR(DO$3)&lt;=YEAR('Rent Roll'!$C42)+'Rent Roll'!$P42-1),MOD(YEAR(DO$3),'Rent Roll'!$O42)=MOD(YEAR('Rent Roll'!$C42),'Rent Roll'!$O42),MONTH(DO$3)=MONTH('Rent Roll'!$C42)),1,0),0)</f>
        <v>0</v>
      </c>
      <c r="DP200" s="567">
        <f>IFERROR(IF(AND(NOT(YEAR(DP$3)&lt;=YEAR('Rent Roll'!$C42)+'Rent Roll'!$P42-1),MOD(YEAR(DP$3),'Rent Roll'!$O42)=MOD(YEAR('Rent Roll'!$C42),'Rent Roll'!$O42),MONTH(DP$3)=MONTH('Rent Roll'!$C42)),1,0),0)</f>
        <v>0</v>
      </c>
      <c r="DQ200" s="567">
        <f>IFERROR(IF(AND(NOT(YEAR(DQ$3)&lt;=YEAR('Rent Roll'!$C42)+'Rent Roll'!$P42-1),MOD(YEAR(DQ$3),'Rent Roll'!$O42)=MOD(YEAR('Rent Roll'!$C42),'Rent Roll'!$O42),MONTH(DQ$3)=MONTH('Rent Roll'!$C42)),1,0),0)</f>
        <v>0</v>
      </c>
      <c r="DR200" s="567">
        <f>IFERROR(IF(AND(NOT(YEAR(DR$3)&lt;=YEAR('Rent Roll'!$C42)+'Rent Roll'!$P42-1),MOD(YEAR(DR$3),'Rent Roll'!$O42)=MOD(YEAR('Rent Roll'!$C42),'Rent Roll'!$O42),MONTH(DR$3)=MONTH('Rent Roll'!$C42)),1,0),0)</f>
        <v>0</v>
      </c>
      <c r="DS200" s="567">
        <f>IFERROR(IF(AND(NOT(YEAR(DS$3)&lt;=YEAR('Rent Roll'!$C42)+'Rent Roll'!$P42-1),MOD(YEAR(DS$3),'Rent Roll'!$O42)=MOD(YEAR('Rent Roll'!$C42),'Rent Roll'!$O42),MONTH(DS$3)=MONTH('Rent Roll'!$C42)),1,0),0)</f>
        <v>0</v>
      </c>
      <c r="DT200" s="567">
        <f>IFERROR(IF(AND(NOT(YEAR(DT$3)&lt;=YEAR('Rent Roll'!$C42)+'Rent Roll'!$P42-1),MOD(YEAR(DT$3),'Rent Roll'!$O42)=MOD(YEAR('Rent Roll'!$C42),'Rent Roll'!$O42),MONTH(DT$3)=MONTH('Rent Roll'!$C42)),1,0),0)</f>
        <v>0</v>
      </c>
      <c r="DU200" s="567">
        <f>IFERROR(IF(AND(NOT(YEAR(DU$3)&lt;=YEAR('Rent Roll'!$C42)+'Rent Roll'!$P42-1),MOD(YEAR(DU$3),'Rent Roll'!$O42)=MOD(YEAR('Rent Roll'!$C42),'Rent Roll'!$O42),MONTH(DU$3)=MONTH('Rent Roll'!$C42)),1,0),0)</f>
        <v>0</v>
      </c>
      <c r="DV200" s="567">
        <f>IFERROR(IF(AND(NOT(YEAR(DV$3)&lt;=YEAR('Rent Roll'!$C42)+'Rent Roll'!$P42-1),MOD(YEAR(DV$3),'Rent Roll'!$O42)=MOD(YEAR('Rent Roll'!$C42),'Rent Roll'!$O42),MONTH(DV$3)=MONTH('Rent Roll'!$C42)),1,0),0)</f>
        <v>0</v>
      </c>
    </row>
    <row r="201" spans="1:126" s="568" customFormat="1" ht="12" customHeight="1" outlineLevel="1" x14ac:dyDescent="0.4">
      <c r="A201" s="732"/>
      <c r="B201" s="564">
        <f>'Rent Roll'!$B43</f>
        <v>0</v>
      </c>
      <c r="C201" s="566"/>
      <c r="D201" s="566"/>
      <c r="E201" s="566"/>
      <c r="F201" s="778">
        <f>IFERROR(IF(AND(NOT(YEAR(F$3)&lt;=YEAR('Rent Roll'!$C43)+'Rent Roll'!$P43-1),MOD(YEAR(F$3),'Rent Roll'!$O43)=MOD(YEAR('Rent Roll'!$C43),'Rent Roll'!$O43),MONTH(F$3)=MONTH('Rent Roll'!$C43)),1,0),0)</f>
        <v>0</v>
      </c>
      <c r="G201" s="768">
        <f>IFERROR(IF(AND(NOT(YEAR(G$3)&lt;=YEAR('Rent Roll'!$C43)+'Rent Roll'!$P43-1),MOD(YEAR(G$3),'Rent Roll'!$O43)=MOD(YEAR('Rent Roll'!$C43),'Rent Roll'!$O43),MONTH(G$3)=MONTH('Rent Roll'!$C43)),1,0),0)</f>
        <v>0</v>
      </c>
      <c r="H201" s="567">
        <f>IFERROR(IF(AND(NOT(YEAR(H$3)&lt;=YEAR('Rent Roll'!$C43)+'Rent Roll'!$P43-1),MOD(YEAR(H$3),'Rent Roll'!$O43)=MOD(YEAR('Rent Roll'!$C43),'Rent Roll'!$O43),MONTH(H$3)=MONTH('Rent Roll'!$C43)),1,0),0)</f>
        <v>0</v>
      </c>
      <c r="I201" s="567">
        <f>IFERROR(IF(AND(NOT(YEAR(I$3)&lt;=YEAR('Rent Roll'!$C43)+'Rent Roll'!$P43-1),MOD(YEAR(I$3),'Rent Roll'!$O43)=MOD(YEAR('Rent Roll'!$C43),'Rent Roll'!$O43),MONTH(I$3)=MONTH('Rent Roll'!$C43)),1,0),0)</f>
        <v>0</v>
      </c>
      <c r="J201" s="567">
        <f>IFERROR(IF(AND(NOT(YEAR(J$3)&lt;=YEAR('Rent Roll'!$C43)+'Rent Roll'!$P43-1),MOD(YEAR(J$3),'Rent Roll'!$O43)=MOD(YEAR('Rent Roll'!$C43),'Rent Roll'!$O43),MONTH(J$3)=MONTH('Rent Roll'!$C43)),1,0),0)</f>
        <v>0</v>
      </c>
      <c r="K201" s="567">
        <f>IFERROR(IF(AND(NOT(YEAR(K$3)&lt;=YEAR('Rent Roll'!$C43)+'Rent Roll'!$P43-1),MOD(YEAR(K$3),'Rent Roll'!$O43)=MOD(YEAR('Rent Roll'!$C43),'Rent Roll'!$O43),MONTH(K$3)=MONTH('Rent Roll'!$C43)),1,0),0)</f>
        <v>0</v>
      </c>
      <c r="L201" s="567">
        <f>IFERROR(IF(AND(NOT(YEAR(L$3)&lt;=YEAR('Rent Roll'!$C43)+'Rent Roll'!$P43-1),MOD(YEAR(L$3),'Rent Roll'!$O43)=MOD(YEAR('Rent Roll'!$C43),'Rent Roll'!$O43),MONTH(L$3)=MONTH('Rent Roll'!$C43)),1,0),0)</f>
        <v>0</v>
      </c>
      <c r="M201" s="567">
        <f>IFERROR(IF(AND(NOT(YEAR(M$3)&lt;=YEAR('Rent Roll'!$C43)+'Rent Roll'!$P43-1),MOD(YEAR(M$3),'Rent Roll'!$O43)=MOD(YEAR('Rent Roll'!$C43),'Rent Roll'!$O43),MONTH(M$3)=MONTH('Rent Roll'!$C43)),1,0),0)</f>
        <v>0</v>
      </c>
      <c r="N201" s="567">
        <f>IFERROR(IF(AND(NOT(YEAR(N$3)&lt;=YEAR('Rent Roll'!$C43)+'Rent Roll'!$P43-1),MOD(YEAR(N$3),'Rent Roll'!$O43)=MOD(YEAR('Rent Roll'!$C43),'Rent Roll'!$O43),MONTH(N$3)=MONTH('Rent Roll'!$C43)),1,0),0)</f>
        <v>0</v>
      </c>
      <c r="O201" s="567">
        <f>IFERROR(IF(AND(NOT(YEAR(O$3)&lt;=YEAR('Rent Roll'!$C43)+'Rent Roll'!$P43-1),MOD(YEAR(O$3),'Rent Roll'!$O43)=MOD(YEAR('Rent Roll'!$C43),'Rent Roll'!$O43),MONTH(O$3)=MONTH('Rent Roll'!$C43)),1,0),0)</f>
        <v>0</v>
      </c>
      <c r="P201" s="567">
        <f>IFERROR(IF(AND(NOT(YEAR(P$3)&lt;=YEAR('Rent Roll'!$C43)+'Rent Roll'!$P43-1),MOD(YEAR(P$3),'Rent Roll'!$O43)=MOD(YEAR('Rent Roll'!$C43),'Rent Roll'!$O43),MONTH(P$3)=MONTH('Rent Roll'!$C43)),1,0),0)</f>
        <v>0</v>
      </c>
      <c r="Q201" s="567">
        <f>IFERROR(IF(AND(NOT(YEAR(Q$3)&lt;=YEAR('Rent Roll'!$C43)+'Rent Roll'!$P43-1),MOD(YEAR(Q$3),'Rent Roll'!$O43)=MOD(YEAR('Rent Roll'!$C43),'Rent Roll'!$O43),MONTH(Q$3)=MONTH('Rent Roll'!$C43)),1,0),0)</f>
        <v>0</v>
      </c>
      <c r="R201" s="767">
        <f>IFERROR(IF(AND(NOT(YEAR(R$3)&lt;=YEAR('Rent Roll'!$C43)+'Rent Roll'!$P43-1),MOD(YEAR(R$3),'Rent Roll'!$O43)=MOD(YEAR('Rent Roll'!$C43),'Rent Roll'!$O43),MONTH(R$3)=MONTH('Rent Roll'!$C43)),1,0),0)</f>
        <v>0</v>
      </c>
      <c r="S201" s="768">
        <f>IFERROR(IF(AND(NOT(YEAR(S$3)&lt;=YEAR('Rent Roll'!$C43)+'Rent Roll'!$P43-1),MOD(YEAR(S$3),'Rent Roll'!$O43)=MOD(YEAR('Rent Roll'!$C43),'Rent Roll'!$O43),MONTH(S$3)=MONTH('Rent Roll'!$C43)),1,0),0)</f>
        <v>0</v>
      </c>
      <c r="T201" s="567">
        <f>IFERROR(IF(AND(NOT(YEAR(T$3)&lt;=YEAR('Rent Roll'!$C43)+'Rent Roll'!$P43-1),MOD(YEAR(T$3),'Rent Roll'!$O43)=MOD(YEAR('Rent Roll'!$C43),'Rent Roll'!$O43),MONTH(T$3)=MONTH('Rent Roll'!$C43)),1,0),0)</f>
        <v>0</v>
      </c>
      <c r="U201" s="567">
        <f>IFERROR(IF(AND(NOT(YEAR(U$3)&lt;=YEAR('Rent Roll'!$C43)+'Rent Roll'!$P43-1),MOD(YEAR(U$3),'Rent Roll'!$O43)=MOD(YEAR('Rent Roll'!$C43),'Rent Roll'!$O43),MONTH(U$3)=MONTH('Rent Roll'!$C43)),1,0),0)</f>
        <v>0</v>
      </c>
      <c r="V201" s="567">
        <f>IFERROR(IF(AND(NOT(YEAR(V$3)&lt;=YEAR('Rent Roll'!$C43)+'Rent Roll'!$P43-1),MOD(YEAR(V$3),'Rent Roll'!$O43)=MOD(YEAR('Rent Roll'!$C43),'Rent Roll'!$O43),MONTH(V$3)=MONTH('Rent Roll'!$C43)),1,0),0)</f>
        <v>0</v>
      </c>
      <c r="W201" s="567">
        <f>IFERROR(IF(AND(NOT(YEAR(W$3)&lt;=YEAR('Rent Roll'!$C43)+'Rent Roll'!$P43-1),MOD(YEAR(W$3),'Rent Roll'!$O43)=MOD(YEAR('Rent Roll'!$C43),'Rent Roll'!$O43),MONTH(W$3)=MONTH('Rent Roll'!$C43)),1,0),0)</f>
        <v>0</v>
      </c>
      <c r="X201" s="567">
        <f>IFERROR(IF(AND(NOT(YEAR(X$3)&lt;=YEAR('Rent Roll'!$C43)+'Rent Roll'!$P43-1),MOD(YEAR(X$3),'Rent Roll'!$O43)=MOD(YEAR('Rent Roll'!$C43),'Rent Roll'!$O43),MONTH(X$3)=MONTH('Rent Roll'!$C43)),1,0),0)</f>
        <v>0</v>
      </c>
      <c r="Y201" s="567">
        <f>IFERROR(IF(AND(NOT(YEAR(Y$3)&lt;=YEAR('Rent Roll'!$C43)+'Rent Roll'!$P43-1),MOD(YEAR(Y$3),'Rent Roll'!$O43)=MOD(YEAR('Rent Roll'!$C43),'Rent Roll'!$O43),MONTH(Y$3)=MONTH('Rent Roll'!$C43)),1,0),0)</f>
        <v>0</v>
      </c>
      <c r="Z201" s="567">
        <f>IFERROR(IF(AND(NOT(YEAR(Z$3)&lt;=YEAR('Rent Roll'!$C43)+'Rent Roll'!$P43-1),MOD(YEAR(Z$3),'Rent Roll'!$O43)=MOD(YEAR('Rent Roll'!$C43),'Rent Roll'!$O43),MONTH(Z$3)=MONTH('Rent Roll'!$C43)),1,0),0)</f>
        <v>0</v>
      </c>
      <c r="AA201" s="567">
        <f>IFERROR(IF(AND(NOT(YEAR(AA$3)&lt;=YEAR('Rent Roll'!$C43)+'Rent Roll'!$P43-1),MOD(YEAR(AA$3),'Rent Roll'!$O43)=MOD(YEAR('Rent Roll'!$C43),'Rent Roll'!$O43),MONTH(AA$3)=MONTH('Rent Roll'!$C43)),1,0),0)</f>
        <v>0</v>
      </c>
      <c r="AB201" s="567">
        <f>IFERROR(IF(AND(NOT(YEAR(AB$3)&lt;=YEAR('Rent Roll'!$C43)+'Rent Roll'!$P43-1),MOD(YEAR(AB$3),'Rent Roll'!$O43)=MOD(YEAR('Rent Roll'!$C43),'Rent Roll'!$O43),MONTH(AB$3)=MONTH('Rent Roll'!$C43)),1,0),0)</f>
        <v>0</v>
      </c>
      <c r="AC201" s="567">
        <f>IFERROR(IF(AND(NOT(YEAR(AC$3)&lt;=YEAR('Rent Roll'!$C43)+'Rent Roll'!$P43-1),MOD(YEAR(AC$3),'Rent Roll'!$O43)=MOD(YEAR('Rent Roll'!$C43),'Rent Roll'!$O43),MONTH(AC$3)=MONTH('Rent Roll'!$C43)),1,0),0)</f>
        <v>0</v>
      </c>
      <c r="AD201" s="767">
        <f>IFERROR(IF(AND(NOT(YEAR(AD$3)&lt;=YEAR('Rent Roll'!$C43)+'Rent Roll'!$P43-1),MOD(YEAR(AD$3),'Rent Roll'!$O43)=MOD(YEAR('Rent Roll'!$C43),'Rent Roll'!$O43),MONTH(AD$3)=MONTH('Rent Roll'!$C43)),1,0),0)</f>
        <v>0</v>
      </c>
      <c r="AE201" s="768">
        <f>IFERROR(IF(AND(NOT(YEAR(AE$3)&lt;=YEAR('Rent Roll'!$C43)+'Rent Roll'!$P43-1),MOD(YEAR(AE$3),'Rent Roll'!$O43)=MOD(YEAR('Rent Roll'!$C43),'Rent Roll'!$O43),MONTH(AE$3)=MONTH('Rent Roll'!$C43)),1,0),0)</f>
        <v>0</v>
      </c>
      <c r="AF201" s="567">
        <f>IFERROR(IF(AND(NOT(YEAR(AF$3)&lt;=YEAR('Rent Roll'!$C43)+'Rent Roll'!$P43-1),MOD(YEAR(AF$3),'Rent Roll'!$O43)=MOD(YEAR('Rent Roll'!$C43),'Rent Roll'!$O43),MONTH(AF$3)=MONTH('Rent Roll'!$C43)),1,0),0)</f>
        <v>0</v>
      </c>
      <c r="AG201" s="567">
        <f>IFERROR(IF(AND(NOT(YEAR(AG$3)&lt;=YEAR('Rent Roll'!$C43)+'Rent Roll'!$P43-1),MOD(YEAR(AG$3),'Rent Roll'!$O43)=MOD(YEAR('Rent Roll'!$C43),'Rent Roll'!$O43),MONTH(AG$3)=MONTH('Rent Roll'!$C43)),1,0),0)</f>
        <v>0</v>
      </c>
      <c r="AH201" s="567">
        <f>IFERROR(IF(AND(NOT(YEAR(AH$3)&lt;=YEAR('Rent Roll'!$C43)+'Rent Roll'!$P43-1),MOD(YEAR(AH$3),'Rent Roll'!$O43)=MOD(YEAR('Rent Roll'!$C43),'Rent Roll'!$O43),MONTH(AH$3)=MONTH('Rent Roll'!$C43)),1,0),0)</f>
        <v>0</v>
      </c>
      <c r="AI201" s="567">
        <f>IFERROR(IF(AND(NOT(YEAR(AI$3)&lt;=YEAR('Rent Roll'!$C43)+'Rent Roll'!$P43-1),MOD(YEAR(AI$3),'Rent Roll'!$O43)=MOD(YEAR('Rent Roll'!$C43),'Rent Roll'!$O43),MONTH(AI$3)=MONTH('Rent Roll'!$C43)),1,0),0)</f>
        <v>0</v>
      </c>
      <c r="AJ201" s="567">
        <f>IFERROR(IF(AND(NOT(YEAR(AJ$3)&lt;=YEAR('Rent Roll'!$C43)+'Rent Roll'!$P43-1),MOD(YEAR(AJ$3),'Rent Roll'!$O43)=MOD(YEAR('Rent Roll'!$C43),'Rent Roll'!$O43),MONTH(AJ$3)=MONTH('Rent Roll'!$C43)),1,0),0)</f>
        <v>0</v>
      </c>
      <c r="AK201" s="567">
        <f>IFERROR(IF(AND(NOT(YEAR(AK$3)&lt;=YEAR('Rent Roll'!$C43)+'Rent Roll'!$P43-1),MOD(YEAR(AK$3),'Rent Roll'!$O43)=MOD(YEAR('Rent Roll'!$C43),'Rent Roll'!$O43),MONTH(AK$3)=MONTH('Rent Roll'!$C43)),1,0),0)</f>
        <v>0</v>
      </c>
      <c r="AL201" s="567">
        <f>IFERROR(IF(AND(NOT(YEAR(AL$3)&lt;=YEAR('Rent Roll'!$C43)+'Rent Roll'!$P43-1),MOD(YEAR(AL$3),'Rent Roll'!$O43)=MOD(YEAR('Rent Roll'!$C43),'Rent Roll'!$O43),MONTH(AL$3)=MONTH('Rent Roll'!$C43)),1,0),0)</f>
        <v>0</v>
      </c>
      <c r="AM201" s="567">
        <f>IFERROR(IF(AND(NOT(YEAR(AM$3)&lt;=YEAR('Rent Roll'!$C43)+'Rent Roll'!$P43-1),MOD(YEAR(AM$3),'Rent Roll'!$O43)=MOD(YEAR('Rent Roll'!$C43),'Rent Roll'!$O43),MONTH(AM$3)=MONTH('Rent Roll'!$C43)),1,0),0)</f>
        <v>0</v>
      </c>
      <c r="AN201" s="567">
        <f>IFERROR(IF(AND(NOT(YEAR(AN$3)&lt;=YEAR('Rent Roll'!$C43)+'Rent Roll'!$P43-1),MOD(YEAR(AN$3),'Rent Roll'!$O43)=MOD(YEAR('Rent Roll'!$C43),'Rent Roll'!$O43),MONTH(AN$3)=MONTH('Rent Roll'!$C43)),1,0),0)</f>
        <v>0</v>
      </c>
      <c r="AO201" s="567">
        <f>IFERROR(IF(AND(NOT(YEAR(AO$3)&lt;=YEAR('Rent Roll'!$C43)+'Rent Roll'!$P43-1),MOD(YEAR(AO$3),'Rent Roll'!$O43)=MOD(YEAR('Rent Roll'!$C43),'Rent Roll'!$O43),MONTH(AO$3)=MONTH('Rent Roll'!$C43)),1,0),0)</f>
        <v>0</v>
      </c>
      <c r="AP201" s="767">
        <f>IFERROR(IF(AND(NOT(YEAR(AP$3)&lt;=YEAR('Rent Roll'!$C43)+'Rent Roll'!$P43-1),MOD(YEAR(AP$3),'Rent Roll'!$O43)=MOD(YEAR('Rent Roll'!$C43),'Rent Roll'!$O43),MONTH(AP$3)=MONTH('Rent Roll'!$C43)),1,0),0)</f>
        <v>0</v>
      </c>
      <c r="AQ201" s="768">
        <f>IFERROR(IF(AND(NOT(YEAR(AQ$3)&lt;=YEAR('Rent Roll'!$C43)+'Rent Roll'!$P43-1),MOD(YEAR(AQ$3),'Rent Roll'!$O43)=MOD(YEAR('Rent Roll'!$C43),'Rent Roll'!$O43),MONTH(AQ$3)=MONTH('Rent Roll'!$C43)),1,0),0)</f>
        <v>0</v>
      </c>
      <c r="AR201" s="567">
        <f>IFERROR(IF(AND(NOT(YEAR(AR$3)&lt;=YEAR('Rent Roll'!$C43)+'Rent Roll'!$P43-1),MOD(YEAR(AR$3),'Rent Roll'!$O43)=MOD(YEAR('Rent Roll'!$C43),'Rent Roll'!$O43),MONTH(AR$3)=MONTH('Rent Roll'!$C43)),1,0),0)</f>
        <v>0</v>
      </c>
      <c r="AS201" s="567">
        <f>IFERROR(IF(AND(NOT(YEAR(AS$3)&lt;=YEAR('Rent Roll'!$C43)+'Rent Roll'!$P43-1),MOD(YEAR(AS$3),'Rent Roll'!$O43)=MOD(YEAR('Rent Roll'!$C43),'Rent Roll'!$O43),MONTH(AS$3)=MONTH('Rent Roll'!$C43)),1,0),0)</f>
        <v>0</v>
      </c>
      <c r="AT201" s="567">
        <f>IFERROR(IF(AND(NOT(YEAR(AT$3)&lt;=YEAR('Rent Roll'!$C43)+'Rent Roll'!$P43-1),MOD(YEAR(AT$3),'Rent Roll'!$O43)=MOD(YEAR('Rent Roll'!$C43),'Rent Roll'!$O43),MONTH(AT$3)=MONTH('Rent Roll'!$C43)),1,0),0)</f>
        <v>0</v>
      </c>
      <c r="AU201" s="567">
        <f>IFERROR(IF(AND(NOT(YEAR(AU$3)&lt;=YEAR('Rent Roll'!$C43)+'Rent Roll'!$P43-1),MOD(YEAR(AU$3),'Rent Roll'!$O43)=MOD(YEAR('Rent Roll'!$C43),'Rent Roll'!$O43),MONTH(AU$3)=MONTH('Rent Roll'!$C43)),1,0),0)</f>
        <v>0</v>
      </c>
      <c r="AV201" s="567">
        <f>IFERROR(IF(AND(NOT(YEAR(AV$3)&lt;=YEAR('Rent Roll'!$C43)+'Rent Roll'!$P43-1),MOD(YEAR(AV$3),'Rent Roll'!$O43)=MOD(YEAR('Rent Roll'!$C43),'Rent Roll'!$O43),MONTH(AV$3)=MONTH('Rent Roll'!$C43)),1,0),0)</f>
        <v>0</v>
      </c>
      <c r="AW201" s="567">
        <f>IFERROR(IF(AND(NOT(YEAR(AW$3)&lt;=YEAR('Rent Roll'!$C43)+'Rent Roll'!$P43-1),MOD(YEAR(AW$3),'Rent Roll'!$O43)=MOD(YEAR('Rent Roll'!$C43),'Rent Roll'!$O43),MONTH(AW$3)=MONTH('Rent Roll'!$C43)),1,0),0)</f>
        <v>0</v>
      </c>
      <c r="AX201" s="567">
        <f>IFERROR(IF(AND(NOT(YEAR(AX$3)&lt;=YEAR('Rent Roll'!$C43)+'Rent Roll'!$P43-1),MOD(YEAR(AX$3),'Rent Roll'!$O43)=MOD(YEAR('Rent Roll'!$C43),'Rent Roll'!$O43),MONTH(AX$3)=MONTH('Rent Roll'!$C43)),1,0),0)</f>
        <v>0</v>
      </c>
      <c r="AY201" s="567">
        <f>IFERROR(IF(AND(NOT(YEAR(AY$3)&lt;=YEAR('Rent Roll'!$C43)+'Rent Roll'!$P43-1),MOD(YEAR(AY$3),'Rent Roll'!$O43)=MOD(YEAR('Rent Roll'!$C43),'Rent Roll'!$O43),MONTH(AY$3)=MONTH('Rent Roll'!$C43)),1,0),0)</f>
        <v>0</v>
      </c>
      <c r="AZ201" s="567">
        <f>IFERROR(IF(AND(NOT(YEAR(AZ$3)&lt;=YEAR('Rent Roll'!$C43)+'Rent Roll'!$P43-1),MOD(YEAR(AZ$3),'Rent Roll'!$O43)=MOD(YEAR('Rent Roll'!$C43),'Rent Roll'!$O43),MONTH(AZ$3)=MONTH('Rent Roll'!$C43)),1,0),0)</f>
        <v>0</v>
      </c>
      <c r="BA201" s="567">
        <f>IFERROR(IF(AND(NOT(YEAR(BA$3)&lt;=YEAR('Rent Roll'!$C43)+'Rent Roll'!$P43-1),MOD(YEAR(BA$3),'Rent Roll'!$O43)=MOD(YEAR('Rent Roll'!$C43),'Rent Roll'!$O43),MONTH(BA$3)=MONTH('Rent Roll'!$C43)),1,0),0)</f>
        <v>0</v>
      </c>
      <c r="BB201" s="767">
        <f>IFERROR(IF(AND(NOT(YEAR(BB$3)&lt;=YEAR('Rent Roll'!$C43)+'Rent Roll'!$P43-1),MOD(YEAR(BB$3),'Rent Roll'!$O43)=MOD(YEAR('Rent Roll'!$C43),'Rent Roll'!$O43),MONTH(BB$3)=MONTH('Rent Roll'!$C43)),1,0),0)</f>
        <v>0</v>
      </c>
      <c r="BC201" s="768">
        <f>IFERROR(IF(AND(NOT(YEAR(BC$3)&lt;=YEAR('Rent Roll'!$C43)+'Rent Roll'!$P43-1),MOD(YEAR(BC$3),'Rent Roll'!$O43)=MOD(YEAR('Rent Roll'!$C43),'Rent Roll'!$O43),MONTH(BC$3)=MONTH('Rent Roll'!$C43)),1,0),0)</f>
        <v>0</v>
      </c>
      <c r="BD201" s="567">
        <f>IFERROR(IF(AND(NOT(YEAR(BD$3)&lt;=YEAR('Rent Roll'!$C43)+'Rent Roll'!$P43-1),MOD(YEAR(BD$3),'Rent Roll'!$O43)=MOD(YEAR('Rent Roll'!$C43),'Rent Roll'!$O43),MONTH(BD$3)=MONTH('Rent Roll'!$C43)),1,0),0)</f>
        <v>0</v>
      </c>
      <c r="BE201" s="567">
        <f>IFERROR(IF(AND(NOT(YEAR(BE$3)&lt;=YEAR('Rent Roll'!$C43)+'Rent Roll'!$P43-1),MOD(YEAR(BE$3),'Rent Roll'!$O43)=MOD(YEAR('Rent Roll'!$C43),'Rent Roll'!$O43),MONTH(BE$3)=MONTH('Rent Roll'!$C43)),1,0),0)</f>
        <v>0</v>
      </c>
      <c r="BF201" s="567">
        <f>IFERROR(IF(AND(NOT(YEAR(BF$3)&lt;=YEAR('Rent Roll'!$C43)+'Rent Roll'!$P43-1),MOD(YEAR(BF$3),'Rent Roll'!$O43)=MOD(YEAR('Rent Roll'!$C43),'Rent Roll'!$O43),MONTH(BF$3)=MONTH('Rent Roll'!$C43)),1,0),0)</f>
        <v>0</v>
      </c>
      <c r="BG201" s="567">
        <f>IFERROR(IF(AND(NOT(YEAR(BG$3)&lt;=YEAR('Rent Roll'!$C43)+'Rent Roll'!$P43-1),MOD(YEAR(BG$3),'Rent Roll'!$O43)=MOD(YEAR('Rent Roll'!$C43),'Rent Roll'!$O43),MONTH(BG$3)=MONTH('Rent Roll'!$C43)),1,0),0)</f>
        <v>0</v>
      </c>
      <c r="BH201" s="567">
        <f>IFERROR(IF(AND(NOT(YEAR(BH$3)&lt;=YEAR('Rent Roll'!$C43)+'Rent Roll'!$P43-1),MOD(YEAR(BH$3),'Rent Roll'!$O43)=MOD(YEAR('Rent Roll'!$C43),'Rent Roll'!$O43),MONTH(BH$3)=MONTH('Rent Roll'!$C43)),1,0),0)</f>
        <v>0</v>
      </c>
      <c r="BI201" s="567">
        <f>IFERROR(IF(AND(NOT(YEAR(BI$3)&lt;=YEAR('Rent Roll'!$C43)+'Rent Roll'!$P43-1),MOD(YEAR(BI$3),'Rent Roll'!$O43)=MOD(YEAR('Rent Roll'!$C43),'Rent Roll'!$O43),MONTH(BI$3)=MONTH('Rent Roll'!$C43)),1,0),0)</f>
        <v>0</v>
      </c>
      <c r="BJ201" s="567">
        <f>IFERROR(IF(AND(NOT(YEAR(BJ$3)&lt;=YEAR('Rent Roll'!$C43)+'Rent Roll'!$P43-1),MOD(YEAR(BJ$3),'Rent Roll'!$O43)=MOD(YEAR('Rent Roll'!$C43),'Rent Roll'!$O43),MONTH(BJ$3)=MONTH('Rent Roll'!$C43)),1,0),0)</f>
        <v>0</v>
      </c>
      <c r="BK201" s="567">
        <f>IFERROR(IF(AND(NOT(YEAR(BK$3)&lt;=YEAR('Rent Roll'!$C43)+'Rent Roll'!$P43-1),MOD(YEAR(BK$3),'Rent Roll'!$O43)=MOD(YEAR('Rent Roll'!$C43),'Rent Roll'!$O43),MONTH(BK$3)=MONTH('Rent Roll'!$C43)),1,0),0)</f>
        <v>0</v>
      </c>
      <c r="BL201" s="567">
        <f>IFERROR(IF(AND(NOT(YEAR(BL$3)&lt;=YEAR('Rent Roll'!$C43)+'Rent Roll'!$P43-1),MOD(YEAR(BL$3),'Rent Roll'!$O43)=MOD(YEAR('Rent Roll'!$C43),'Rent Roll'!$O43),MONTH(BL$3)=MONTH('Rent Roll'!$C43)),1,0),0)</f>
        <v>0</v>
      </c>
      <c r="BM201" s="567">
        <f>IFERROR(IF(AND(NOT(YEAR(BM$3)&lt;=YEAR('Rent Roll'!$C43)+'Rent Roll'!$P43-1),MOD(YEAR(BM$3),'Rent Roll'!$O43)=MOD(YEAR('Rent Roll'!$C43),'Rent Roll'!$O43),MONTH(BM$3)=MONTH('Rent Roll'!$C43)),1,0),0)</f>
        <v>0</v>
      </c>
      <c r="BN201" s="767">
        <f>IFERROR(IF(AND(NOT(YEAR(BN$3)&lt;=YEAR('Rent Roll'!$C43)+'Rent Roll'!$P43-1),MOD(YEAR(BN$3),'Rent Roll'!$O43)=MOD(YEAR('Rent Roll'!$C43),'Rent Roll'!$O43),MONTH(BN$3)=MONTH('Rent Roll'!$C43)),1,0),0)</f>
        <v>0</v>
      </c>
      <c r="BO201" s="768">
        <f>IFERROR(IF(AND(NOT(YEAR(BO$3)&lt;=YEAR('Rent Roll'!$C43)+'Rent Roll'!$P43-1),MOD(YEAR(BO$3),'Rent Roll'!$O43)=MOD(YEAR('Rent Roll'!$C43),'Rent Roll'!$O43),MONTH(BO$3)=MONTH('Rent Roll'!$C43)),1,0),0)</f>
        <v>0</v>
      </c>
      <c r="BP201" s="567">
        <f>IFERROR(IF(AND(NOT(YEAR(BP$3)&lt;=YEAR('Rent Roll'!$C43)+'Rent Roll'!$P43-1),MOD(YEAR(BP$3),'Rent Roll'!$O43)=MOD(YEAR('Rent Roll'!$C43),'Rent Roll'!$O43),MONTH(BP$3)=MONTH('Rent Roll'!$C43)),1,0),0)</f>
        <v>0</v>
      </c>
      <c r="BQ201" s="567">
        <f>IFERROR(IF(AND(NOT(YEAR(BQ$3)&lt;=YEAR('Rent Roll'!$C43)+'Rent Roll'!$P43-1),MOD(YEAR(BQ$3),'Rent Roll'!$O43)=MOD(YEAR('Rent Roll'!$C43),'Rent Roll'!$O43),MONTH(BQ$3)=MONTH('Rent Roll'!$C43)),1,0),0)</f>
        <v>0</v>
      </c>
      <c r="BR201" s="567">
        <f>IFERROR(IF(AND(NOT(YEAR(BR$3)&lt;=YEAR('Rent Roll'!$C43)+'Rent Roll'!$P43-1),MOD(YEAR(BR$3),'Rent Roll'!$O43)=MOD(YEAR('Rent Roll'!$C43),'Rent Roll'!$O43),MONTH(BR$3)=MONTH('Rent Roll'!$C43)),1,0),0)</f>
        <v>0</v>
      </c>
      <c r="BS201" s="567">
        <f>IFERROR(IF(AND(NOT(YEAR(BS$3)&lt;=YEAR('Rent Roll'!$C43)+'Rent Roll'!$P43-1),MOD(YEAR(BS$3),'Rent Roll'!$O43)=MOD(YEAR('Rent Roll'!$C43),'Rent Roll'!$O43),MONTH(BS$3)=MONTH('Rent Roll'!$C43)),1,0),0)</f>
        <v>0</v>
      </c>
      <c r="BT201" s="567">
        <f>IFERROR(IF(AND(NOT(YEAR(BT$3)&lt;=YEAR('Rent Roll'!$C43)+'Rent Roll'!$P43-1),MOD(YEAR(BT$3),'Rent Roll'!$O43)=MOD(YEAR('Rent Roll'!$C43),'Rent Roll'!$O43),MONTH(BT$3)=MONTH('Rent Roll'!$C43)),1,0),0)</f>
        <v>0</v>
      </c>
      <c r="BU201" s="567">
        <f>IFERROR(IF(AND(NOT(YEAR(BU$3)&lt;=YEAR('Rent Roll'!$C43)+'Rent Roll'!$P43-1),MOD(YEAR(BU$3),'Rent Roll'!$O43)=MOD(YEAR('Rent Roll'!$C43),'Rent Roll'!$O43),MONTH(BU$3)=MONTH('Rent Roll'!$C43)),1,0),0)</f>
        <v>0</v>
      </c>
      <c r="BV201" s="567">
        <f>IFERROR(IF(AND(NOT(YEAR(BV$3)&lt;=YEAR('Rent Roll'!$C43)+'Rent Roll'!$P43-1),MOD(YEAR(BV$3),'Rent Roll'!$O43)=MOD(YEAR('Rent Roll'!$C43),'Rent Roll'!$O43),MONTH(BV$3)=MONTH('Rent Roll'!$C43)),1,0),0)</f>
        <v>0</v>
      </c>
      <c r="BW201" s="567">
        <f>IFERROR(IF(AND(NOT(YEAR(BW$3)&lt;=YEAR('Rent Roll'!$C43)+'Rent Roll'!$P43-1),MOD(YEAR(BW$3),'Rent Roll'!$O43)=MOD(YEAR('Rent Roll'!$C43),'Rent Roll'!$O43),MONTH(BW$3)=MONTH('Rent Roll'!$C43)),1,0),0)</f>
        <v>0</v>
      </c>
      <c r="BX201" s="567">
        <f>IFERROR(IF(AND(NOT(YEAR(BX$3)&lt;=YEAR('Rent Roll'!$C43)+'Rent Roll'!$P43-1),MOD(YEAR(BX$3),'Rent Roll'!$O43)=MOD(YEAR('Rent Roll'!$C43),'Rent Roll'!$O43),MONTH(BX$3)=MONTH('Rent Roll'!$C43)),1,0),0)</f>
        <v>0</v>
      </c>
      <c r="BY201" s="567">
        <f>IFERROR(IF(AND(NOT(YEAR(BY$3)&lt;=YEAR('Rent Roll'!$C43)+'Rent Roll'!$P43-1),MOD(YEAR(BY$3),'Rent Roll'!$O43)=MOD(YEAR('Rent Roll'!$C43),'Rent Roll'!$O43),MONTH(BY$3)=MONTH('Rent Roll'!$C43)),1,0),0)</f>
        <v>0</v>
      </c>
      <c r="BZ201" s="767">
        <f>IFERROR(IF(AND(NOT(YEAR(BZ$3)&lt;=YEAR('Rent Roll'!$C43)+'Rent Roll'!$P43-1),MOD(YEAR(BZ$3),'Rent Roll'!$O43)=MOD(YEAR('Rent Roll'!$C43),'Rent Roll'!$O43),MONTH(BZ$3)=MONTH('Rent Roll'!$C43)),1,0),0)</f>
        <v>0</v>
      </c>
      <c r="CA201" s="768">
        <f>IFERROR(IF(AND(NOT(YEAR(CA$3)&lt;=YEAR('Rent Roll'!$C43)+'Rent Roll'!$P43-1),MOD(YEAR(CA$3),'Rent Roll'!$O43)=MOD(YEAR('Rent Roll'!$C43),'Rent Roll'!$O43),MONTH(CA$3)=MONTH('Rent Roll'!$C43)),1,0),0)</f>
        <v>0</v>
      </c>
      <c r="CB201" s="567">
        <f>IFERROR(IF(AND(NOT(YEAR(CB$3)&lt;=YEAR('Rent Roll'!$C43)+'Rent Roll'!$P43-1),MOD(YEAR(CB$3),'Rent Roll'!$O43)=MOD(YEAR('Rent Roll'!$C43),'Rent Roll'!$O43),MONTH(CB$3)=MONTH('Rent Roll'!$C43)),1,0),0)</f>
        <v>0</v>
      </c>
      <c r="CC201" s="567">
        <f>IFERROR(IF(AND(NOT(YEAR(CC$3)&lt;=YEAR('Rent Roll'!$C43)+'Rent Roll'!$P43-1),MOD(YEAR(CC$3),'Rent Roll'!$O43)=MOD(YEAR('Rent Roll'!$C43),'Rent Roll'!$O43),MONTH(CC$3)=MONTH('Rent Roll'!$C43)),1,0),0)</f>
        <v>0</v>
      </c>
      <c r="CD201" s="567">
        <f>IFERROR(IF(AND(NOT(YEAR(CD$3)&lt;=YEAR('Rent Roll'!$C43)+'Rent Roll'!$P43-1),MOD(YEAR(CD$3),'Rent Roll'!$O43)=MOD(YEAR('Rent Roll'!$C43),'Rent Roll'!$O43),MONTH(CD$3)=MONTH('Rent Roll'!$C43)),1,0),0)</f>
        <v>0</v>
      </c>
      <c r="CE201" s="567">
        <f>IFERROR(IF(AND(NOT(YEAR(CE$3)&lt;=YEAR('Rent Roll'!$C43)+'Rent Roll'!$P43-1),MOD(YEAR(CE$3),'Rent Roll'!$O43)=MOD(YEAR('Rent Roll'!$C43),'Rent Roll'!$O43),MONTH(CE$3)=MONTH('Rent Roll'!$C43)),1,0),0)</f>
        <v>0</v>
      </c>
      <c r="CF201" s="567">
        <f>IFERROR(IF(AND(NOT(YEAR(CF$3)&lt;=YEAR('Rent Roll'!$C43)+'Rent Roll'!$P43-1),MOD(YEAR(CF$3),'Rent Roll'!$O43)=MOD(YEAR('Rent Roll'!$C43),'Rent Roll'!$O43),MONTH(CF$3)=MONTH('Rent Roll'!$C43)),1,0),0)</f>
        <v>0</v>
      </c>
      <c r="CG201" s="567">
        <f>IFERROR(IF(AND(NOT(YEAR(CG$3)&lt;=YEAR('Rent Roll'!$C43)+'Rent Roll'!$P43-1),MOD(YEAR(CG$3),'Rent Roll'!$O43)=MOD(YEAR('Rent Roll'!$C43),'Rent Roll'!$O43),MONTH(CG$3)=MONTH('Rent Roll'!$C43)),1,0),0)</f>
        <v>0</v>
      </c>
      <c r="CH201" s="567">
        <f>IFERROR(IF(AND(NOT(YEAR(CH$3)&lt;=YEAR('Rent Roll'!$C43)+'Rent Roll'!$P43-1),MOD(YEAR(CH$3),'Rent Roll'!$O43)=MOD(YEAR('Rent Roll'!$C43),'Rent Roll'!$O43),MONTH(CH$3)=MONTH('Rent Roll'!$C43)),1,0),0)</f>
        <v>0</v>
      </c>
      <c r="CI201" s="567">
        <f>IFERROR(IF(AND(NOT(YEAR(CI$3)&lt;=YEAR('Rent Roll'!$C43)+'Rent Roll'!$P43-1),MOD(YEAR(CI$3),'Rent Roll'!$O43)=MOD(YEAR('Rent Roll'!$C43),'Rent Roll'!$O43),MONTH(CI$3)=MONTH('Rent Roll'!$C43)),1,0),0)</f>
        <v>0</v>
      </c>
      <c r="CJ201" s="567">
        <f>IFERROR(IF(AND(NOT(YEAR(CJ$3)&lt;=YEAR('Rent Roll'!$C43)+'Rent Roll'!$P43-1),MOD(YEAR(CJ$3),'Rent Roll'!$O43)=MOD(YEAR('Rent Roll'!$C43),'Rent Roll'!$O43),MONTH(CJ$3)=MONTH('Rent Roll'!$C43)),1,0),0)</f>
        <v>0</v>
      </c>
      <c r="CK201" s="567">
        <f>IFERROR(IF(AND(NOT(YEAR(CK$3)&lt;=YEAR('Rent Roll'!$C43)+'Rent Roll'!$P43-1),MOD(YEAR(CK$3),'Rent Roll'!$O43)=MOD(YEAR('Rent Roll'!$C43),'Rent Roll'!$O43),MONTH(CK$3)=MONTH('Rent Roll'!$C43)),1,0),0)</f>
        <v>0</v>
      </c>
      <c r="CL201" s="767">
        <f>IFERROR(IF(AND(NOT(YEAR(CL$3)&lt;=YEAR('Rent Roll'!$C43)+'Rent Roll'!$P43-1),MOD(YEAR(CL$3),'Rent Roll'!$O43)=MOD(YEAR('Rent Roll'!$C43),'Rent Roll'!$O43),MONTH(CL$3)=MONTH('Rent Roll'!$C43)),1,0),0)</f>
        <v>0</v>
      </c>
      <c r="CM201" s="768">
        <f>IFERROR(IF(AND(NOT(YEAR(CM$3)&lt;=YEAR('Rent Roll'!$C43)+'Rent Roll'!$P43-1),MOD(YEAR(CM$3),'Rent Roll'!$O43)=MOD(YEAR('Rent Roll'!$C43),'Rent Roll'!$O43),MONTH(CM$3)=MONTH('Rent Roll'!$C43)),1,0),0)</f>
        <v>0</v>
      </c>
      <c r="CN201" s="567">
        <f>IFERROR(IF(AND(NOT(YEAR(CN$3)&lt;=YEAR('Rent Roll'!$C43)+'Rent Roll'!$P43-1),MOD(YEAR(CN$3),'Rent Roll'!$O43)=MOD(YEAR('Rent Roll'!$C43),'Rent Roll'!$O43),MONTH(CN$3)=MONTH('Rent Roll'!$C43)),1,0),0)</f>
        <v>0</v>
      </c>
      <c r="CO201" s="567">
        <f>IFERROR(IF(AND(NOT(YEAR(CO$3)&lt;=YEAR('Rent Roll'!$C43)+'Rent Roll'!$P43-1),MOD(YEAR(CO$3),'Rent Roll'!$O43)=MOD(YEAR('Rent Roll'!$C43),'Rent Roll'!$O43),MONTH(CO$3)=MONTH('Rent Roll'!$C43)),1,0),0)</f>
        <v>0</v>
      </c>
      <c r="CP201" s="567">
        <f>IFERROR(IF(AND(NOT(YEAR(CP$3)&lt;=YEAR('Rent Roll'!$C43)+'Rent Roll'!$P43-1),MOD(YEAR(CP$3),'Rent Roll'!$O43)=MOD(YEAR('Rent Roll'!$C43),'Rent Roll'!$O43),MONTH(CP$3)=MONTH('Rent Roll'!$C43)),1,0),0)</f>
        <v>0</v>
      </c>
      <c r="CQ201" s="567">
        <f>IFERROR(IF(AND(NOT(YEAR(CQ$3)&lt;=YEAR('Rent Roll'!$C43)+'Rent Roll'!$P43-1),MOD(YEAR(CQ$3),'Rent Roll'!$O43)=MOD(YEAR('Rent Roll'!$C43),'Rent Roll'!$O43),MONTH(CQ$3)=MONTH('Rent Roll'!$C43)),1,0),0)</f>
        <v>0</v>
      </c>
      <c r="CR201" s="567">
        <f>IFERROR(IF(AND(NOT(YEAR(CR$3)&lt;=YEAR('Rent Roll'!$C43)+'Rent Roll'!$P43-1),MOD(YEAR(CR$3),'Rent Roll'!$O43)=MOD(YEAR('Rent Roll'!$C43),'Rent Roll'!$O43),MONTH(CR$3)=MONTH('Rent Roll'!$C43)),1,0),0)</f>
        <v>0</v>
      </c>
      <c r="CS201" s="567">
        <f>IFERROR(IF(AND(NOT(YEAR(CS$3)&lt;=YEAR('Rent Roll'!$C43)+'Rent Roll'!$P43-1),MOD(YEAR(CS$3),'Rent Roll'!$O43)=MOD(YEAR('Rent Roll'!$C43),'Rent Roll'!$O43),MONTH(CS$3)=MONTH('Rent Roll'!$C43)),1,0),0)</f>
        <v>0</v>
      </c>
      <c r="CT201" s="567">
        <f>IFERROR(IF(AND(NOT(YEAR(CT$3)&lt;=YEAR('Rent Roll'!$C43)+'Rent Roll'!$P43-1),MOD(YEAR(CT$3),'Rent Roll'!$O43)=MOD(YEAR('Rent Roll'!$C43),'Rent Roll'!$O43),MONTH(CT$3)=MONTH('Rent Roll'!$C43)),1,0),0)</f>
        <v>0</v>
      </c>
      <c r="CU201" s="567">
        <f>IFERROR(IF(AND(NOT(YEAR(CU$3)&lt;=YEAR('Rent Roll'!$C43)+'Rent Roll'!$P43-1),MOD(YEAR(CU$3),'Rent Roll'!$O43)=MOD(YEAR('Rent Roll'!$C43),'Rent Roll'!$O43),MONTH(CU$3)=MONTH('Rent Roll'!$C43)),1,0),0)</f>
        <v>0</v>
      </c>
      <c r="CV201" s="567">
        <f>IFERROR(IF(AND(NOT(YEAR(CV$3)&lt;=YEAR('Rent Roll'!$C43)+'Rent Roll'!$P43-1),MOD(YEAR(CV$3),'Rent Roll'!$O43)=MOD(YEAR('Rent Roll'!$C43),'Rent Roll'!$O43),MONTH(CV$3)=MONTH('Rent Roll'!$C43)),1,0),0)</f>
        <v>0</v>
      </c>
      <c r="CW201" s="567">
        <f>IFERROR(IF(AND(NOT(YEAR(CW$3)&lt;=YEAR('Rent Roll'!$C43)+'Rent Roll'!$P43-1),MOD(YEAR(CW$3),'Rent Roll'!$O43)=MOD(YEAR('Rent Roll'!$C43),'Rent Roll'!$O43),MONTH(CW$3)=MONTH('Rent Roll'!$C43)),1,0),0)</f>
        <v>0</v>
      </c>
      <c r="CX201" s="767">
        <f>IFERROR(IF(AND(NOT(YEAR(CX$3)&lt;=YEAR('Rent Roll'!$C43)+'Rent Roll'!$P43-1),MOD(YEAR(CX$3),'Rent Roll'!$O43)=MOD(YEAR('Rent Roll'!$C43),'Rent Roll'!$O43),MONTH(CX$3)=MONTH('Rent Roll'!$C43)),1,0),0)</f>
        <v>0</v>
      </c>
      <c r="CY201" s="768">
        <f>IFERROR(IF(AND(NOT(YEAR(CY$3)&lt;=YEAR('Rent Roll'!$C43)+'Rent Roll'!$P43-1),MOD(YEAR(CY$3),'Rent Roll'!$O43)=MOD(YEAR('Rent Roll'!$C43),'Rent Roll'!$O43),MONTH(CY$3)=MONTH('Rent Roll'!$C43)),1,0),0)</f>
        <v>0</v>
      </c>
      <c r="CZ201" s="567">
        <f>IFERROR(IF(AND(NOT(YEAR(CZ$3)&lt;=YEAR('Rent Roll'!$C43)+'Rent Roll'!$P43-1),MOD(YEAR(CZ$3),'Rent Roll'!$O43)=MOD(YEAR('Rent Roll'!$C43),'Rent Roll'!$O43),MONTH(CZ$3)=MONTH('Rent Roll'!$C43)),1,0),0)</f>
        <v>0</v>
      </c>
      <c r="DA201" s="567">
        <f>IFERROR(IF(AND(NOT(YEAR(DA$3)&lt;=YEAR('Rent Roll'!$C43)+'Rent Roll'!$P43-1),MOD(YEAR(DA$3),'Rent Roll'!$O43)=MOD(YEAR('Rent Roll'!$C43),'Rent Roll'!$O43),MONTH(DA$3)=MONTH('Rent Roll'!$C43)),1,0),0)</f>
        <v>0</v>
      </c>
      <c r="DB201" s="567">
        <f>IFERROR(IF(AND(NOT(YEAR(DB$3)&lt;=YEAR('Rent Roll'!$C43)+'Rent Roll'!$P43-1),MOD(YEAR(DB$3),'Rent Roll'!$O43)=MOD(YEAR('Rent Roll'!$C43),'Rent Roll'!$O43),MONTH(DB$3)=MONTH('Rent Roll'!$C43)),1,0),0)</f>
        <v>0</v>
      </c>
      <c r="DC201" s="567">
        <f>IFERROR(IF(AND(NOT(YEAR(DC$3)&lt;=YEAR('Rent Roll'!$C43)+'Rent Roll'!$P43-1),MOD(YEAR(DC$3),'Rent Roll'!$O43)=MOD(YEAR('Rent Roll'!$C43),'Rent Roll'!$O43),MONTH(DC$3)=MONTH('Rent Roll'!$C43)),1,0),0)</f>
        <v>0</v>
      </c>
      <c r="DD201" s="567">
        <f>IFERROR(IF(AND(NOT(YEAR(DD$3)&lt;=YEAR('Rent Roll'!$C43)+'Rent Roll'!$P43-1),MOD(YEAR(DD$3),'Rent Roll'!$O43)=MOD(YEAR('Rent Roll'!$C43),'Rent Roll'!$O43),MONTH(DD$3)=MONTH('Rent Roll'!$C43)),1,0),0)</f>
        <v>0</v>
      </c>
      <c r="DE201" s="567">
        <f>IFERROR(IF(AND(NOT(YEAR(DE$3)&lt;=YEAR('Rent Roll'!$C43)+'Rent Roll'!$P43-1),MOD(YEAR(DE$3),'Rent Roll'!$O43)=MOD(YEAR('Rent Roll'!$C43),'Rent Roll'!$O43),MONTH(DE$3)=MONTH('Rent Roll'!$C43)),1,0),0)</f>
        <v>0</v>
      </c>
      <c r="DF201" s="567">
        <f>IFERROR(IF(AND(NOT(YEAR(DF$3)&lt;=YEAR('Rent Roll'!$C43)+'Rent Roll'!$P43-1),MOD(YEAR(DF$3),'Rent Roll'!$O43)=MOD(YEAR('Rent Roll'!$C43),'Rent Roll'!$O43),MONTH(DF$3)=MONTH('Rent Roll'!$C43)),1,0),0)</f>
        <v>0</v>
      </c>
      <c r="DG201" s="567">
        <f>IFERROR(IF(AND(NOT(YEAR(DG$3)&lt;=YEAR('Rent Roll'!$C43)+'Rent Roll'!$P43-1),MOD(YEAR(DG$3),'Rent Roll'!$O43)=MOD(YEAR('Rent Roll'!$C43),'Rent Roll'!$O43),MONTH(DG$3)=MONTH('Rent Roll'!$C43)),1,0),0)</f>
        <v>0</v>
      </c>
      <c r="DH201" s="567">
        <f>IFERROR(IF(AND(NOT(YEAR(DH$3)&lt;=YEAR('Rent Roll'!$C43)+'Rent Roll'!$P43-1),MOD(YEAR(DH$3),'Rent Roll'!$O43)=MOD(YEAR('Rent Roll'!$C43),'Rent Roll'!$O43),MONTH(DH$3)=MONTH('Rent Roll'!$C43)),1,0),0)</f>
        <v>0</v>
      </c>
      <c r="DI201" s="567">
        <f>IFERROR(IF(AND(NOT(YEAR(DI$3)&lt;=YEAR('Rent Roll'!$C43)+'Rent Roll'!$P43-1),MOD(YEAR(DI$3),'Rent Roll'!$O43)=MOD(YEAR('Rent Roll'!$C43),'Rent Roll'!$O43),MONTH(DI$3)=MONTH('Rent Roll'!$C43)),1,0),0)</f>
        <v>0</v>
      </c>
      <c r="DJ201" s="767">
        <f>IFERROR(IF(AND(NOT(YEAR(DJ$3)&lt;=YEAR('Rent Roll'!$C43)+'Rent Roll'!$P43-1),MOD(YEAR(DJ$3),'Rent Roll'!$O43)=MOD(YEAR('Rent Roll'!$C43),'Rent Roll'!$O43),MONTH(DJ$3)=MONTH('Rent Roll'!$C43)),1,0),0)</f>
        <v>0</v>
      </c>
      <c r="DK201" s="768">
        <f>IFERROR(IF(AND(NOT(YEAR(DK$3)&lt;=YEAR('Rent Roll'!$C43)+'Rent Roll'!$P43-1),MOD(YEAR(DK$3),'Rent Roll'!$O43)=MOD(YEAR('Rent Roll'!$C43),'Rent Roll'!$O43),MONTH(DK$3)=MONTH('Rent Roll'!$C43)),1,0),0)</f>
        <v>0</v>
      </c>
      <c r="DL201" s="567">
        <f>IFERROR(IF(AND(NOT(YEAR(DL$3)&lt;=YEAR('Rent Roll'!$C43)+'Rent Roll'!$P43-1),MOD(YEAR(DL$3),'Rent Roll'!$O43)=MOD(YEAR('Rent Roll'!$C43),'Rent Roll'!$O43),MONTH(DL$3)=MONTH('Rent Roll'!$C43)),1,0),0)</f>
        <v>0</v>
      </c>
      <c r="DM201" s="567">
        <f>IFERROR(IF(AND(NOT(YEAR(DM$3)&lt;=YEAR('Rent Roll'!$C43)+'Rent Roll'!$P43-1),MOD(YEAR(DM$3),'Rent Roll'!$O43)=MOD(YEAR('Rent Roll'!$C43),'Rent Roll'!$O43),MONTH(DM$3)=MONTH('Rent Roll'!$C43)),1,0),0)</f>
        <v>0</v>
      </c>
      <c r="DN201" s="567">
        <f>IFERROR(IF(AND(NOT(YEAR(DN$3)&lt;=YEAR('Rent Roll'!$C43)+'Rent Roll'!$P43-1),MOD(YEAR(DN$3),'Rent Roll'!$O43)=MOD(YEAR('Rent Roll'!$C43),'Rent Roll'!$O43),MONTH(DN$3)=MONTH('Rent Roll'!$C43)),1,0),0)</f>
        <v>0</v>
      </c>
      <c r="DO201" s="567">
        <f>IFERROR(IF(AND(NOT(YEAR(DO$3)&lt;=YEAR('Rent Roll'!$C43)+'Rent Roll'!$P43-1),MOD(YEAR(DO$3),'Rent Roll'!$O43)=MOD(YEAR('Rent Roll'!$C43),'Rent Roll'!$O43),MONTH(DO$3)=MONTH('Rent Roll'!$C43)),1,0),0)</f>
        <v>0</v>
      </c>
      <c r="DP201" s="567">
        <f>IFERROR(IF(AND(NOT(YEAR(DP$3)&lt;=YEAR('Rent Roll'!$C43)+'Rent Roll'!$P43-1),MOD(YEAR(DP$3),'Rent Roll'!$O43)=MOD(YEAR('Rent Roll'!$C43),'Rent Roll'!$O43),MONTH(DP$3)=MONTH('Rent Roll'!$C43)),1,0),0)</f>
        <v>0</v>
      </c>
      <c r="DQ201" s="567">
        <f>IFERROR(IF(AND(NOT(YEAR(DQ$3)&lt;=YEAR('Rent Roll'!$C43)+'Rent Roll'!$P43-1),MOD(YEAR(DQ$3),'Rent Roll'!$O43)=MOD(YEAR('Rent Roll'!$C43),'Rent Roll'!$O43),MONTH(DQ$3)=MONTH('Rent Roll'!$C43)),1,0),0)</f>
        <v>0</v>
      </c>
      <c r="DR201" s="567">
        <f>IFERROR(IF(AND(NOT(YEAR(DR$3)&lt;=YEAR('Rent Roll'!$C43)+'Rent Roll'!$P43-1),MOD(YEAR(DR$3),'Rent Roll'!$O43)=MOD(YEAR('Rent Roll'!$C43),'Rent Roll'!$O43),MONTH(DR$3)=MONTH('Rent Roll'!$C43)),1,0),0)</f>
        <v>0</v>
      </c>
      <c r="DS201" s="567">
        <f>IFERROR(IF(AND(NOT(YEAR(DS$3)&lt;=YEAR('Rent Roll'!$C43)+'Rent Roll'!$P43-1),MOD(YEAR(DS$3),'Rent Roll'!$O43)=MOD(YEAR('Rent Roll'!$C43),'Rent Roll'!$O43),MONTH(DS$3)=MONTH('Rent Roll'!$C43)),1,0),0)</f>
        <v>0</v>
      </c>
      <c r="DT201" s="567">
        <f>IFERROR(IF(AND(NOT(YEAR(DT$3)&lt;=YEAR('Rent Roll'!$C43)+'Rent Roll'!$P43-1),MOD(YEAR(DT$3),'Rent Roll'!$O43)=MOD(YEAR('Rent Roll'!$C43),'Rent Roll'!$O43),MONTH(DT$3)=MONTH('Rent Roll'!$C43)),1,0),0)</f>
        <v>0</v>
      </c>
      <c r="DU201" s="567">
        <f>IFERROR(IF(AND(NOT(YEAR(DU$3)&lt;=YEAR('Rent Roll'!$C43)+'Rent Roll'!$P43-1),MOD(YEAR(DU$3),'Rent Roll'!$O43)=MOD(YEAR('Rent Roll'!$C43),'Rent Roll'!$O43),MONTH(DU$3)=MONTH('Rent Roll'!$C43)),1,0),0)</f>
        <v>0</v>
      </c>
      <c r="DV201" s="567">
        <f>IFERROR(IF(AND(NOT(YEAR(DV$3)&lt;=YEAR('Rent Roll'!$C43)+'Rent Roll'!$P43-1),MOD(YEAR(DV$3),'Rent Roll'!$O43)=MOD(YEAR('Rent Roll'!$C43),'Rent Roll'!$O43),MONTH(DV$3)=MONTH('Rent Roll'!$C43)),1,0),0)</f>
        <v>0</v>
      </c>
    </row>
    <row r="202" spans="1:126" s="568" customFormat="1" ht="12" customHeight="1" outlineLevel="1" x14ac:dyDescent="0.4">
      <c r="A202" s="732"/>
      <c r="B202" s="564">
        <f>'Rent Roll'!$B44</f>
        <v>0</v>
      </c>
      <c r="C202" s="566"/>
      <c r="D202" s="566"/>
      <c r="E202" s="566"/>
      <c r="F202" s="778">
        <f>IFERROR(IF(AND(NOT(YEAR(F$3)&lt;=YEAR('Rent Roll'!$C44)+'Rent Roll'!$P44-1),MOD(YEAR(F$3),'Rent Roll'!$O44)=MOD(YEAR('Rent Roll'!$C44),'Rent Roll'!$O44),MONTH(F$3)=MONTH('Rent Roll'!$C44)),1,0),0)</f>
        <v>0</v>
      </c>
      <c r="G202" s="768">
        <f>IFERROR(IF(AND(NOT(YEAR(G$3)&lt;=YEAR('Rent Roll'!$C44)+'Rent Roll'!$P44-1),MOD(YEAR(G$3),'Rent Roll'!$O44)=MOD(YEAR('Rent Roll'!$C44),'Rent Roll'!$O44),MONTH(G$3)=MONTH('Rent Roll'!$C44)),1,0),0)</f>
        <v>0</v>
      </c>
      <c r="H202" s="567">
        <f>IFERROR(IF(AND(NOT(YEAR(H$3)&lt;=YEAR('Rent Roll'!$C44)+'Rent Roll'!$P44-1),MOD(YEAR(H$3),'Rent Roll'!$O44)=MOD(YEAR('Rent Roll'!$C44),'Rent Roll'!$O44),MONTH(H$3)=MONTH('Rent Roll'!$C44)),1,0),0)</f>
        <v>0</v>
      </c>
      <c r="I202" s="567">
        <f>IFERROR(IF(AND(NOT(YEAR(I$3)&lt;=YEAR('Rent Roll'!$C44)+'Rent Roll'!$P44-1),MOD(YEAR(I$3),'Rent Roll'!$O44)=MOD(YEAR('Rent Roll'!$C44),'Rent Roll'!$O44),MONTH(I$3)=MONTH('Rent Roll'!$C44)),1,0),0)</f>
        <v>0</v>
      </c>
      <c r="J202" s="567">
        <f>IFERROR(IF(AND(NOT(YEAR(J$3)&lt;=YEAR('Rent Roll'!$C44)+'Rent Roll'!$P44-1),MOD(YEAR(J$3),'Rent Roll'!$O44)=MOD(YEAR('Rent Roll'!$C44),'Rent Roll'!$O44),MONTH(J$3)=MONTH('Rent Roll'!$C44)),1,0),0)</f>
        <v>0</v>
      </c>
      <c r="K202" s="567">
        <f>IFERROR(IF(AND(NOT(YEAR(K$3)&lt;=YEAR('Rent Roll'!$C44)+'Rent Roll'!$P44-1),MOD(YEAR(K$3),'Rent Roll'!$O44)=MOD(YEAR('Rent Roll'!$C44),'Rent Roll'!$O44),MONTH(K$3)=MONTH('Rent Roll'!$C44)),1,0),0)</f>
        <v>0</v>
      </c>
      <c r="L202" s="567">
        <f>IFERROR(IF(AND(NOT(YEAR(L$3)&lt;=YEAR('Rent Roll'!$C44)+'Rent Roll'!$P44-1),MOD(YEAR(L$3),'Rent Roll'!$O44)=MOD(YEAR('Rent Roll'!$C44),'Rent Roll'!$O44),MONTH(L$3)=MONTH('Rent Roll'!$C44)),1,0),0)</f>
        <v>0</v>
      </c>
      <c r="M202" s="567">
        <f>IFERROR(IF(AND(NOT(YEAR(M$3)&lt;=YEAR('Rent Roll'!$C44)+'Rent Roll'!$P44-1),MOD(YEAR(M$3),'Rent Roll'!$O44)=MOD(YEAR('Rent Roll'!$C44),'Rent Roll'!$O44),MONTH(M$3)=MONTH('Rent Roll'!$C44)),1,0),0)</f>
        <v>0</v>
      </c>
      <c r="N202" s="567">
        <f>IFERROR(IF(AND(NOT(YEAR(N$3)&lt;=YEAR('Rent Roll'!$C44)+'Rent Roll'!$P44-1),MOD(YEAR(N$3),'Rent Roll'!$O44)=MOD(YEAR('Rent Roll'!$C44),'Rent Roll'!$O44),MONTH(N$3)=MONTH('Rent Roll'!$C44)),1,0),0)</f>
        <v>0</v>
      </c>
      <c r="O202" s="567">
        <f>IFERROR(IF(AND(NOT(YEAR(O$3)&lt;=YEAR('Rent Roll'!$C44)+'Rent Roll'!$P44-1),MOD(YEAR(O$3),'Rent Roll'!$O44)=MOD(YEAR('Rent Roll'!$C44),'Rent Roll'!$O44),MONTH(O$3)=MONTH('Rent Roll'!$C44)),1,0),0)</f>
        <v>0</v>
      </c>
      <c r="P202" s="567">
        <f>IFERROR(IF(AND(NOT(YEAR(P$3)&lt;=YEAR('Rent Roll'!$C44)+'Rent Roll'!$P44-1),MOD(YEAR(P$3),'Rent Roll'!$O44)=MOD(YEAR('Rent Roll'!$C44),'Rent Roll'!$O44),MONTH(P$3)=MONTH('Rent Roll'!$C44)),1,0),0)</f>
        <v>0</v>
      </c>
      <c r="Q202" s="567">
        <f>IFERROR(IF(AND(NOT(YEAR(Q$3)&lt;=YEAR('Rent Roll'!$C44)+'Rent Roll'!$P44-1),MOD(YEAR(Q$3),'Rent Roll'!$O44)=MOD(YEAR('Rent Roll'!$C44),'Rent Roll'!$O44),MONTH(Q$3)=MONTH('Rent Roll'!$C44)),1,0),0)</f>
        <v>0</v>
      </c>
      <c r="R202" s="767">
        <f>IFERROR(IF(AND(NOT(YEAR(R$3)&lt;=YEAR('Rent Roll'!$C44)+'Rent Roll'!$P44-1),MOD(YEAR(R$3),'Rent Roll'!$O44)=MOD(YEAR('Rent Roll'!$C44),'Rent Roll'!$O44),MONTH(R$3)=MONTH('Rent Roll'!$C44)),1,0),0)</f>
        <v>0</v>
      </c>
      <c r="S202" s="768">
        <f>IFERROR(IF(AND(NOT(YEAR(S$3)&lt;=YEAR('Rent Roll'!$C44)+'Rent Roll'!$P44-1),MOD(YEAR(S$3),'Rent Roll'!$O44)=MOD(YEAR('Rent Roll'!$C44),'Rent Roll'!$O44),MONTH(S$3)=MONTH('Rent Roll'!$C44)),1,0),0)</f>
        <v>0</v>
      </c>
      <c r="T202" s="567">
        <f>IFERROR(IF(AND(NOT(YEAR(T$3)&lt;=YEAR('Rent Roll'!$C44)+'Rent Roll'!$P44-1),MOD(YEAR(T$3),'Rent Roll'!$O44)=MOD(YEAR('Rent Roll'!$C44),'Rent Roll'!$O44),MONTH(T$3)=MONTH('Rent Roll'!$C44)),1,0),0)</f>
        <v>0</v>
      </c>
      <c r="U202" s="567">
        <f>IFERROR(IF(AND(NOT(YEAR(U$3)&lt;=YEAR('Rent Roll'!$C44)+'Rent Roll'!$P44-1),MOD(YEAR(U$3),'Rent Roll'!$O44)=MOD(YEAR('Rent Roll'!$C44),'Rent Roll'!$O44),MONTH(U$3)=MONTH('Rent Roll'!$C44)),1,0),0)</f>
        <v>0</v>
      </c>
      <c r="V202" s="567">
        <f>IFERROR(IF(AND(NOT(YEAR(V$3)&lt;=YEAR('Rent Roll'!$C44)+'Rent Roll'!$P44-1),MOD(YEAR(V$3),'Rent Roll'!$O44)=MOD(YEAR('Rent Roll'!$C44),'Rent Roll'!$O44),MONTH(V$3)=MONTH('Rent Roll'!$C44)),1,0),0)</f>
        <v>0</v>
      </c>
      <c r="W202" s="567">
        <f>IFERROR(IF(AND(NOT(YEAR(W$3)&lt;=YEAR('Rent Roll'!$C44)+'Rent Roll'!$P44-1),MOD(YEAR(W$3),'Rent Roll'!$O44)=MOD(YEAR('Rent Roll'!$C44),'Rent Roll'!$O44),MONTH(W$3)=MONTH('Rent Roll'!$C44)),1,0),0)</f>
        <v>0</v>
      </c>
      <c r="X202" s="567">
        <f>IFERROR(IF(AND(NOT(YEAR(X$3)&lt;=YEAR('Rent Roll'!$C44)+'Rent Roll'!$P44-1),MOD(YEAR(X$3),'Rent Roll'!$O44)=MOD(YEAR('Rent Roll'!$C44),'Rent Roll'!$O44),MONTH(X$3)=MONTH('Rent Roll'!$C44)),1,0),0)</f>
        <v>0</v>
      </c>
      <c r="Y202" s="567">
        <f>IFERROR(IF(AND(NOT(YEAR(Y$3)&lt;=YEAR('Rent Roll'!$C44)+'Rent Roll'!$P44-1),MOD(YEAR(Y$3),'Rent Roll'!$O44)=MOD(YEAR('Rent Roll'!$C44),'Rent Roll'!$O44),MONTH(Y$3)=MONTH('Rent Roll'!$C44)),1,0),0)</f>
        <v>0</v>
      </c>
      <c r="Z202" s="567">
        <f>IFERROR(IF(AND(NOT(YEAR(Z$3)&lt;=YEAR('Rent Roll'!$C44)+'Rent Roll'!$P44-1),MOD(YEAR(Z$3),'Rent Roll'!$O44)=MOD(YEAR('Rent Roll'!$C44),'Rent Roll'!$O44),MONTH(Z$3)=MONTH('Rent Roll'!$C44)),1,0),0)</f>
        <v>0</v>
      </c>
      <c r="AA202" s="567">
        <f>IFERROR(IF(AND(NOT(YEAR(AA$3)&lt;=YEAR('Rent Roll'!$C44)+'Rent Roll'!$P44-1),MOD(YEAR(AA$3),'Rent Roll'!$O44)=MOD(YEAR('Rent Roll'!$C44),'Rent Roll'!$O44),MONTH(AA$3)=MONTH('Rent Roll'!$C44)),1,0),0)</f>
        <v>0</v>
      </c>
      <c r="AB202" s="567">
        <f>IFERROR(IF(AND(NOT(YEAR(AB$3)&lt;=YEAR('Rent Roll'!$C44)+'Rent Roll'!$P44-1),MOD(YEAR(AB$3),'Rent Roll'!$O44)=MOD(YEAR('Rent Roll'!$C44),'Rent Roll'!$O44),MONTH(AB$3)=MONTH('Rent Roll'!$C44)),1,0),0)</f>
        <v>0</v>
      </c>
      <c r="AC202" s="567">
        <f>IFERROR(IF(AND(NOT(YEAR(AC$3)&lt;=YEAR('Rent Roll'!$C44)+'Rent Roll'!$P44-1),MOD(YEAR(AC$3),'Rent Roll'!$O44)=MOD(YEAR('Rent Roll'!$C44),'Rent Roll'!$O44),MONTH(AC$3)=MONTH('Rent Roll'!$C44)),1,0),0)</f>
        <v>0</v>
      </c>
      <c r="AD202" s="767">
        <f>IFERROR(IF(AND(NOT(YEAR(AD$3)&lt;=YEAR('Rent Roll'!$C44)+'Rent Roll'!$P44-1),MOD(YEAR(AD$3),'Rent Roll'!$O44)=MOD(YEAR('Rent Roll'!$C44),'Rent Roll'!$O44),MONTH(AD$3)=MONTH('Rent Roll'!$C44)),1,0),0)</f>
        <v>0</v>
      </c>
      <c r="AE202" s="768">
        <f>IFERROR(IF(AND(NOT(YEAR(AE$3)&lt;=YEAR('Rent Roll'!$C44)+'Rent Roll'!$P44-1),MOD(YEAR(AE$3),'Rent Roll'!$O44)=MOD(YEAR('Rent Roll'!$C44),'Rent Roll'!$O44),MONTH(AE$3)=MONTH('Rent Roll'!$C44)),1,0),0)</f>
        <v>0</v>
      </c>
      <c r="AF202" s="567">
        <f>IFERROR(IF(AND(NOT(YEAR(AF$3)&lt;=YEAR('Rent Roll'!$C44)+'Rent Roll'!$P44-1),MOD(YEAR(AF$3),'Rent Roll'!$O44)=MOD(YEAR('Rent Roll'!$C44),'Rent Roll'!$O44),MONTH(AF$3)=MONTH('Rent Roll'!$C44)),1,0),0)</f>
        <v>0</v>
      </c>
      <c r="AG202" s="567">
        <f>IFERROR(IF(AND(NOT(YEAR(AG$3)&lt;=YEAR('Rent Roll'!$C44)+'Rent Roll'!$P44-1),MOD(YEAR(AG$3),'Rent Roll'!$O44)=MOD(YEAR('Rent Roll'!$C44),'Rent Roll'!$O44),MONTH(AG$3)=MONTH('Rent Roll'!$C44)),1,0),0)</f>
        <v>0</v>
      </c>
      <c r="AH202" s="567">
        <f>IFERROR(IF(AND(NOT(YEAR(AH$3)&lt;=YEAR('Rent Roll'!$C44)+'Rent Roll'!$P44-1),MOD(YEAR(AH$3),'Rent Roll'!$O44)=MOD(YEAR('Rent Roll'!$C44),'Rent Roll'!$O44),MONTH(AH$3)=MONTH('Rent Roll'!$C44)),1,0),0)</f>
        <v>0</v>
      </c>
      <c r="AI202" s="567">
        <f>IFERROR(IF(AND(NOT(YEAR(AI$3)&lt;=YEAR('Rent Roll'!$C44)+'Rent Roll'!$P44-1),MOD(YEAR(AI$3),'Rent Roll'!$O44)=MOD(YEAR('Rent Roll'!$C44),'Rent Roll'!$O44),MONTH(AI$3)=MONTH('Rent Roll'!$C44)),1,0),0)</f>
        <v>0</v>
      </c>
      <c r="AJ202" s="567">
        <f>IFERROR(IF(AND(NOT(YEAR(AJ$3)&lt;=YEAR('Rent Roll'!$C44)+'Rent Roll'!$P44-1),MOD(YEAR(AJ$3),'Rent Roll'!$O44)=MOD(YEAR('Rent Roll'!$C44),'Rent Roll'!$O44),MONTH(AJ$3)=MONTH('Rent Roll'!$C44)),1,0),0)</f>
        <v>0</v>
      </c>
      <c r="AK202" s="567">
        <f>IFERROR(IF(AND(NOT(YEAR(AK$3)&lt;=YEAR('Rent Roll'!$C44)+'Rent Roll'!$P44-1),MOD(YEAR(AK$3),'Rent Roll'!$O44)=MOD(YEAR('Rent Roll'!$C44),'Rent Roll'!$O44),MONTH(AK$3)=MONTH('Rent Roll'!$C44)),1,0),0)</f>
        <v>0</v>
      </c>
      <c r="AL202" s="567">
        <f>IFERROR(IF(AND(NOT(YEAR(AL$3)&lt;=YEAR('Rent Roll'!$C44)+'Rent Roll'!$P44-1),MOD(YEAR(AL$3),'Rent Roll'!$O44)=MOD(YEAR('Rent Roll'!$C44),'Rent Roll'!$O44),MONTH(AL$3)=MONTH('Rent Roll'!$C44)),1,0),0)</f>
        <v>0</v>
      </c>
      <c r="AM202" s="567">
        <f>IFERROR(IF(AND(NOT(YEAR(AM$3)&lt;=YEAR('Rent Roll'!$C44)+'Rent Roll'!$P44-1),MOD(YEAR(AM$3),'Rent Roll'!$O44)=MOD(YEAR('Rent Roll'!$C44),'Rent Roll'!$O44),MONTH(AM$3)=MONTH('Rent Roll'!$C44)),1,0),0)</f>
        <v>0</v>
      </c>
      <c r="AN202" s="567">
        <f>IFERROR(IF(AND(NOT(YEAR(AN$3)&lt;=YEAR('Rent Roll'!$C44)+'Rent Roll'!$P44-1),MOD(YEAR(AN$3),'Rent Roll'!$O44)=MOD(YEAR('Rent Roll'!$C44),'Rent Roll'!$O44),MONTH(AN$3)=MONTH('Rent Roll'!$C44)),1,0),0)</f>
        <v>0</v>
      </c>
      <c r="AO202" s="567">
        <f>IFERROR(IF(AND(NOT(YEAR(AO$3)&lt;=YEAR('Rent Roll'!$C44)+'Rent Roll'!$P44-1),MOD(YEAR(AO$3),'Rent Roll'!$O44)=MOD(YEAR('Rent Roll'!$C44),'Rent Roll'!$O44),MONTH(AO$3)=MONTH('Rent Roll'!$C44)),1,0),0)</f>
        <v>0</v>
      </c>
      <c r="AP202" s="767">
        <f>IFERROR(IF(AND(NOT(YEAR(AP$3)&lt;=YEAR('Rent Roll'!$C44)+'Rent Roll'!$P44-1),MOD(YEAR(AP$3),'Rent Roll'!$O44)=MOD(YEAR('Rent Roll'!$C44),'Rent Roll'!$O44),MONTH(AP$3)=MONTH('Rent Roll'!$C44)),1,0),0)</f>
        <v>0</v>
      </c>
      <c r="AQ202" s="768">
        <f>IFERROR(IF(AND(NOT(YEAR(AQ$3)&lt;=YEAR('Rent Roll'!$C44)+'Rent Roll'!$P44-1),MOD(YEAR(AQ$3),'Rent Roll'!$O44)=MOD(YEAR('Rent Roll'!$C44),'Rent Roll'!$O44),MONTH(AQ$3)=MONTH('Rent Roll'!$C44)),1,0),0)</f>
        <v>0</v>
      </c>
      <c r="AR202" s="567">
        <f>IFERROR(IF(AND(NOT(YEAR(AR$3)&lt;=YEAR('Rent Roll'!$C44)+'Rent Roll'!$P44-1),MOD(YEAR(AR$3),'Rent Roll'!$O44)=MOD(YEAR('Rent Roll'!$C44),'Rent Roll'!$O44),MONTH(AR$3)=MONTH('Rent Roll'!$C44)),1,0),0)</f>
        <v>0</v>
      </c>
      <c r="AS202" s="567">
        <f>IFERROR(IF(AND(NOT(YEAR(AS$3)&lt;=YEAR('Rent Roll'!$C44)+'Rent Roll'!$P44-1),MOD(YEAR(AS$3),'Rent Roll'!$O44)=MOD(YEAR('Rent Roll'!$C44),'Rent Roll'!$O44),MONTH(AS$3)=MONTH('Rent Roll'!$C44)),1,0),0)</f>
        <v>0</v>
      </c>
      <c r="AT202" s="567">
        <f>IFERROR(IF(AND(NOT(YEAR(AT$3)&lt;=YEAR('Rent Roll'!$C44)+'Rent Roll'!$P44-1),MOD(YEAR(AT$3),'Rent Roll'!$O44)=MOD(YEAR('Rent Roll'!$C44),'Rent Roll'!$O44),MONTH(AT$3)=MONTH('Rent Roll'!$C44)),1,0),0)</f>
        <v>0</v>
      </c>
      <c r="AU202" s="567">
        <f>IFERROR(IF(AND(NOT(YEAR(AU$3)&lt;=YEAR('Rent Roll'!$C44)+'Rent Roll'!$P44-1),MOD(YEAR(AU$3),'Rent Roll'!$O44)=MOD(YEAR('Rent Roll'!$C44),'Rent Roll'!$O44),MONTH(AU$3)=MONTH('Rent Roll'!$C44)),1,0),0)</f>
        <v>0</v>
      </c>
      <c r="AV202" s="567">
        <f>IFERROR(IF(AND(NOT(YEAR(AV$3)&lt;=YEAR('Rent Roll'!$C44)+'Rent Roll'!$P44-1),MOD(YEAR(AV$3),'Rent Roll'!$O44)=MOD(YEAR('Rent Roll'!$C44),'Rent Roll'!$O44),MONTH(AV$3)=MONTH('Rent Roll'!$C44)),1,0),0)</f>
        <v>0</v>
      </c>
      <c r="AW202" s="567">
        <f>IFERROR(IF(AND(NOT(YEAR(AW$3)&lt;=YEAR('Rent Roll'!$C44)+'Rent Roll'!$P44-1),MOD(YEAR(AW$3),'Rent Roll'!$O44)=MOD(YEAR('Rent Roll'!$C44),'Rent Roll'!$O44),MONTH(AW$3)=MONTH('Rent Roll'!$C44)),1,0),0)</f>
        <v>0</v>
      </c>
      <c r="AX202" s="567">
        <f>IFERROR(IF(AND(NOT(YEAR(AX$3)&lt;=YEAR('Rent Roll'!$C44)+'Rent Roll'!$P44-1),MOD(YEAR(AX$3),'Rent Roll'!$O44)=MOD(YEAR('Rent Roll'!$C44),'Rent Roll'!$O44),MONTH(AX$3)=MONTH('Rent Roll'!$C44)),1,0),0)</f>
        <v>0</v>
      </c>
      <c r="AY202" s="567">
        <f>IFERROR(IF(AND(NOT(YEAR(AY$3)&lt;=YEAR('Rent Roll'!$C44)+'Rent Roll'!$P44-1),MOD(YEAR(AY$3),'Rent Roll'!$O44)=MOD(YEAR('Rent Roll'!$C44),'Rent Roll'!$O44),MONTH(AY$3)=MONTH('Rent Roll'!$C44)),1,0),0)</f>
        <v>0</v>
      </c>
      <c r="AZ202" s="567">
        <f>IFERROR(IF(AND(NOT(YEAR(AZ$3)&lt;=YEAR('Rent Roll'!$C44)+'Rent Roll'!$P44-1),MOD(YEAR(AZ$3),'Rent Roll'!$O44)=MOD(YEAR('Rent Roll'!$C44),'Rent Roll'!$O44),MONTH(AZ$3)=MONTH('Rent Roll'!$C44)),1,0),0)</f>
        <v>0</v>
      </c>
      <c r="BA202" s="567">
        <f>IFERROR(IF(AND(NOT(YEAR(BA$3)&lt;=YEAR('Rent Roll'!$C44)+'Rent Roll'!$P44-1),MOD(YEAR(BA$3),'Rent Roll'!$O44)=MOD(YEAR('Rent Roll'!$C44),'Rent Roll'!$O44),MONTH(BA$3)=MONTH('Rent Roll'!$C44)),1,0),0)</f>
        <v>0</v>
      </c>
      <c r="BB202" s="767">
        <f>IFERROR(IF(AND(NOT(YEAR(BB$3)&lt;=YEAR('Rent Roll'!$C44)+'Rent Roll'!$P44-1),MOD(YEAR(BB$3),'Rent Roll'!$O44)=MOD(YEAR('Rent Roll'!$C44),'Rent Roll'!$O44),MONTH(BB$3)=MONTH('Rent Roll'!$C44)),1,0),0)</f>
        <v>0</v>
      </c>
      <c r="BC202" s="768">
        <f>IFERROR(IF(AND(NOT(YEAR(BC$3)&lt;=YEAR('Rent Roll'!$C44)+'Rent Roll'!$P44-1),MOD(YEAR(BC$3),'Rent Roll'!$O44)=MOD(YEAR('Rent Roll'!$C44),'Rent Roll'!$O44),MONTH(BC$3)=MONTH('Rent Roll'!$C44)),1,0),0)</f>
        <v>0</v>
      </c>
      <c r="BD202" s="567">
        <f>IFERROR(IF(AND(NOT(YEAR(BD$3)&lt;=YEAR('Rent Roll'!$C44)+'Rent Roll'!$P44-1),MOD(YEAR(BD$3),'Rent Roll'!$O44)=MOD(YEAR('Rent Roll'!$C44),'Rent Roll'!$O44),MONTH(BD$3)=MONTH('Rent Roll'!$C44)),1,0),0)</f>
        <v>0</v>
      </c>
      <c r="BE202" s="567">
        <f>IFERROR(IF(AND(NOT(YEAR(BE$3)&lt;=YEAR('Rent Roll'!$C44)+'Rent Roll'!$P44-1),MOD(YEAR(BE$3),'Rent Roll'!$O44)=MOD(YEAR('Rent Roll'!$C44),'Rent Roll'!$O44),MONTH(BE$3)=MONTH('Rent Roll'!$C44)),1,0),0)</f>
        <v>0</v>
      </c>
      <c r="BF202" s="567">
        <f>IFERROR(IF(AND(NOT(YEAR(BF$3)&lt;=YEAR('Rent Roll'!$C44)+'Rent Roll'!$P44-1),MOD(YEAR(BF$3),'Rent Roll'!$O44)=MOD(YEAR('Rent Roll'!$C44),'Rent Roll'!$O44),MONTH(BF$3)=MONTH('Rent Roll'!$C44)),1,0),0)</f>
        <v>0</v>
      </c>
      <c r="BG202" s="567">
        <f>IFERROR(IF(AND(NOT(YEAR(BG$3)&lt;=YEAR('Rent Roll'!$C44)+'Rent Roll'!$P44-1),MOD(YEAR(BG$3),'Rent Roll'!$O44)=MOD(YEAR('Rent Roll'!$C44),'Rent Roll'!$O44),MONTH(BG$3)=MONTH('Rent Roll'!$C44)),1,0),0)</f>
        <v>0</v>
      </c>
      <c r="BH202" s="567">
        <f>IFERROR(IF(AND(NOT(YEAR(BH$3)&lt;=YEAR('Rent Roll'!$C44)+'Rent Roll'!$P44-1),MOD(YEAR(BH$3),'Rent Roll'!$O44)=MOD(YEAR('Rent Roll'!$C44),'Rent Roll'!$O44),MONTH(BH$3)=MONTH('Rent Roll'!$C44)),1,0),0)</f>
        <v>0</v>
      </c>
      <c r="BI202" s="567">
        <f>IFERROR(IF(AND(NOT(YEAR(BI$3)&lt;=YEAR('Rent Roll'!$C44)+'Rent Roll'!$P44-1),MOD(YEAR(BI$3),'Rent Roll'!$O44)=MOD(YEAR('Rent Roll'!$C44),'Rent Roll'!$O44),MONTH(BI$3)=MONTH('Rent Roll'!$C44)),1,0),0)</f>
        <v>0</v>
      </c>
      <c r="BJ202" s="567">
        <f>IFERROR(IF(AND(NOT(YEAR(BJ$3)&lt;=YEAR('Rent Roll'!$C44)+'Rent Roll'!$P44-1),MOD(YEAR(BJ$3),'Rent Roll'!$O44)=MOD(YEAR('Rent Roll'!$C44),'Rent Roll'!$O44),MONTH(BJ$3)=MONTH('Rent Roll'!$C44)),1,0),0)</f>
        <v>0</v>
      </c>
      <c r="BK202" s="567">
        <f>IFERROR(IF(AND(NOT(YEAR(BK$3)&lt;=YEAR('Rent Roll'!$C44)+'Rent Roll'!$P44-1),MOD(YEAR(BK$3),'Rent Roll'!$O44)=MOD(YEAR('Rent Roll'!$C44),'Rent Roll'!$O44),MONTH(BK$3)=MONTH('Rent Roll'!$C44)),1,0),0)</f>
        <v>0</v>
      </c>
      <c r="BL202" s="567">
        <f>IFERROR(IF(AND(NOT(YEAR(BL$3)&lt;=YEAR('Rent Roll'!$C44)+'Rent Roll'!$P44-1),MOD(YEAR(BL$3),'Rent Roll'!$O44)=MOD(YEAR('Rent Roll'!$C44),'Rent Roll'!$O44),MONTH(BL$3)=MONTH('Rent Roll'!$C44)),1,0),0)</f>
        <v>0</v>
      </c>
      <c r="BM202" s="567">
        <f>IFERROR(IF(AND(NOT(YEAR(BM$3)&lt;=YEAR('Rent Roll'!$C44)+'Rent Roll'!$P44-1),MOD(YEAR(BM$3),'Rent Roll'!$O44)=MOD(YEAR('Rent Roll'!$C44),'Rent Roll'!$O44),MONTH(BM$3)=MONTH('Rent Roll'!$C44)),1,0),0)</f>
        <v>0</v>
      </c>
      <c r="BN202" s="767">
        <f>IFERROR(IF(AND(NOT(YEAR(BN$3)&lt;=YEAR('Rent Roll'!$C44)+'Rent Roll'!$P44-1),MOD(YEAR(BN$3),'Rent Roll'!$O44)=MOD(YEAR('Rent Roll'!$C44),'Rent Roll'!$O44),MONTH(BN$3)=MONTH('Rent Roll'!$C44)),1,0),0)</f>
        <v>0</v>
      </c>
      <c r="BO202" s="768">
        <f>IFERROR(IF(AND(NOT(YEAR(BO$3)&lt;=YEAR('Rent Roll'!$C44)+'Rent Roll'!$P44-1),MOD(YEAR(BO$3),'Rent Roll'!$O44)=MOD(YEAR('Rent Roll'!$C44),'Rent Roll'!$O44),MONTH(BO$3)=MONTH('Rent Roll'!$C44)),1,0),0)</f>
        <v>0</v>
      </c>
      <c r="BP202" s="567">
        <f>IFERROR(IF(AND(NOT(YEAR(BP$3)&lt;=YEAR('Rent Roll'!$C44)+'Rent Roll'!$P44-1),MOD(YEAR(BP$3),'Rent Roll'!$O44)=MOD(YEAR('Rent Roll'!$C44),'Rent Roll'!$O44),MONTH(BP$3)=MONTH('Rent Roll'!$C44)),1,0),0)</f>
        <v>0</v>
      </c>
      <c r="BQ202" s="567">
        <f>IFERROR(IF(AND(NOT(YEAR(BQ$3)&lt;=YEAR('Rent Roll'!$C44)+'Rent Roll'!$P44-1),MOD(YEAR(BQ$3),'Rent Roll'!$O44)=MOD(YEAR('Rent Roll'!$C44),'Rent Roll'!$O44),MONTH(BQ$3)=MONTH('Rent Roll'!$C44)),1,0),0)</f>
        <v>0</v>
      </c>
      <c r="BR202" s="567">
        <f>IFERROR(IF(AND(NOT(YEAR(BR$3)&lt;=YEAR('Rent Roll'!$C44)+'Rent Roll'!$P44-1),MOD(YEAR(BR$3),'Rent Roll'!$O44)=MOD(YEAR('Rent Roll'!$C44),'Rent Roll'!$O44),MONTH(BR$3)=MONTH('Rent Roll'!$C44)),1,0),0)</f>
        <v>0</v>
      </c>
      <c r="BS202" s="567">
        <f>IFERROR(IF(AND(NOT(YEAR(BS$3)&lt;=YEAR('Rent Roll'!$C44)+'Rent Roll'!$P44-1),MOD(YEAR(BS$3),'Rent Roll'!$O44)=MOD(YEAR('Rent Roll'!$C44),'Rent Roll'!$O44),MONTH(BS$3)=MONTH('Rent Roll'!$C44)),1,0),0)</f>
        <v>0</v>
      </c>
      <c r="BT202" s="567">
        <f>IFERROR(IF(AND(NOT(YEAR(BT$3)&lt;=YEAR('Rent Roll'!$C44)+'Rent Roll'!$P44-1),MOD(YEAR(BT$3),'Rent Roll'!$O44)=MOD(YEAR('Rent Roll'!$C44),'Rent Roll'!$O44),MONTH(BT$3)=MONTH('Rent Roll'!$C44)),1,0),0)</f>
        <v>0</v>
      </c>
      <c r="BU202" s="567">
        <f>IFERROR(IF(AND(NOT(YEAR(BU$3)&lt;=YEAR('Rent Roll'!$C44)+'Rent Roll'!$P44-1),MOD(YEAR(BU$3),'Rent Roll'!$O44)=MOD(YEAR('Rent Roll'!$C44),'Rent Roll'!$O44),MONTH(BU$3)=MONTH('Rent Roll'!$C44)),1,0),0)</f>
        <v>0</v>
      </c>
      <c r="BV202" s="567">
        <f>IFERROR(IF(AND(NOT(YEAR(BV$3)&lt;=YEAR('Rent Roll'!$C44)+'Rent Roll'!$P44-1),MOD(YEAR(BV$3),'Rent Roll'!$O44)=MOD(YEAR('Rent Roll'!$C44),'Rent Roll'!$O44),MONTH(BV$3)=MONTH('Rent Roll'!$C44)),1,0),0)</f>
        <v>0</v>
      </c>
      <c r="BW202" s="567">
        <f>IFERROR(IF(AND(NOT(YEAR(BW$3)&lt;=YEAR('Rent Roll'!$C44)+'Rent Roll'!$P44-1),MOD(YEAR(BW$3),'Rent Roll'!$O44)=MOD(YEAR('Rent Roll'!$C44),'Rent Roll'!$O44),MONTH(BW$3)=MONTH('Rent Roll'!$C44)),1,0),0)</f>
        <v>0</v>
      </c>
      <c r="BX202" s="567">
        <f>IFERROR(IF(AND(NOT(YEAR(BX$3)&lt;=YEAR('Rent Roll'!$C44)+'Rent Roll'!$P44-1),MOD(YEAR(BX$3),'Rent Roll'!$O44)=MOD(YEAR('Rent Roll'!$C44),'Rent Roll'!$O44),MONTH(BX$3)=MONTH('Rent Roll'!$C44)),1,0),0)</f>
        <v>0</v>
      </c>
      <c r="BY202" s="567">
        <f>IFERROR(IF(AND(NOT(YEAR(BY$3)&lt;=YEAR('Rent Roll'!$C44)+'Rent Roll'!$P44-1),MOD(YEAR(BY$3),'Rent Roll'!$O44)=MOD(YEAR('Rent Roll'!$C44),'Rent Roll'!$O44),MONTH(BY$3)=MONTH('Rent Roll'!$C44)),1,0),0)</f>
        <v>0</v>
      </c>
      <c r="BZ202" s="767">
        <f>IFERROR(IF(AND(NOT(YEAR(BZ$3)&lt;=YEAR('Rent Roll'!$C44)+'Rent Roll'!$P44-1),MOD(YEAR(BZ$3),'Rent Roll'!$O44)=MOD(YEAR('Rent Roll'!$C44),'Rent Roll'!$O44),MONTH(BZ$3)=MONTH('Rent Roll'!$C44)),1,0),0)</f>
        <v>0</v>
      </c>
      <c r="CA202" s="768">
        <f>IFERROR(IF(AND(NOT(YEAR(CA$3)&lt;=YEAR('Rent Roll'!$C44)+'Rent Roll'!$P44-1),MOD(YEAR(CA$3),'Rent Roll'!$O44)=MOD(YEAR('Rent Roll'!$C44),'Rent Roll'!$O44),MONTH(CA$3)=MONTH('Rent Roll'!$C44)),1,0),0)</f>
        <v>0</v>
      </c>
      <c r="CB202" s="567">
        <f>IFERROR(IF(AND(NOT(YEAR(CB$3)&lt;=YEAR('Rent Roll'!$C44)+'Rent Roll'!$P44-1),MOD(YEAR(CB$3),'Rent Roll'!$O44)=MOD(YEAR('Rent Roll'!$C44),'Rent Roll'!$O44),MONTH(CB$3)=MONTH('Rent Roll'!$C44)),1,0),0)</f>
        <v>0</v>
      </c>
      <c r="CC202" s="567">
        <f>IFERROR(IF(AND(NOT(YEAR(CC$3)&lt;=YEAR('Rent Roll'!$C44)+'Rent Roll'!$P44-1),MOD(YEAR(CC$3),'Rent Roll'!$O44)=MOD(YEAR('Rent Roll'!$C44),'Rent Roll'!$O44),MONTH(CC$3)=MONTH('Rent Roll'!$C44)),1,0),0)</f>
        <v>0</v>
      </c>
      <c r="CD202" s="567">
        <f>IFERROR(IF(AND(NOT(YEAR(CD$3)&lt;=YEAR('Rent Roll'!$C44)+'Rent Roll'!$P44-1),MOD(YEAR(CD$3),'Rent Roll'!$O44)=MOD(YEAR('Rent Roll'!$C44),'Rent Roll'!$O44),MONTH(CD$3)=MONTH('Rent Roll'!$C44)),1,0),0)</f>
        <v>0</v>
      </c>
      <c r="CE202" s="567">
        <f>IFERROR(IF(AND(NOT(YEAR(CE$3)&lt;=YEAR('Rent Roll'!$C44)+'Rent Roll'!$P44-1),MOD(YEAR(CE$3),'Rent Roll'!$O44)=MOD(YEAR('Rent Roll'!$C44),'Rent Roll'!$O44),MONTH(CE$3)=MONTH('Rent Roll'!$C44)),1,0),0)</f>
        <v>0</v>
      </c>
      <c r="CF202" s="567">
        <f>IFERROR(IF(AND(NOT(YEAR(CF$3)&lt;=YEAR('Rent Roll'!$C44)+'Rent Roll'!$P44-1),MOD(YEAR(CF$3),'Rent Roll'!$O44)=MOD(YEAR('Rent Roll'!$C44),'Rent Roll'!$O44),MONTH(CF$3)=MONTH('Rent Roll'!$C44)),1,0),0)</f>
        <v>0</v>
      </c>
      <c r="CG202" s="567">
        <f>IFERROR(IF(AND(NOT(YEAR(CG$3)&lt;=YEAR('Rent Roll'!$C44)+'Rent Roll'!$P44-1),MOD(YEAR(CG$3),'Rent Roll'!$O44)=MOD(YEAR('Rent Roll'!$C44),'Rent Roll'!$O44),MONTH(CG$3)=MONTH('Rent Roll'!$C44)),1,0),0)</f>
        <v>0</v>
      </c>
      <c r="CH202" s="567">
        <f>IFERROR(IF(AND(NOT(YEAR(CH$3)&lt;=YEAR('Rent Roll'!$C44)+'Rent Roll'!$P44-1),MOD(YEAR(CH$3),'Rent Roll'!$O44)=MOD(YEAR('Rent Roll'!$C44),'Rent Roll'!$O44),MONTH(CH$3)=MONTH('Rent Roll'!$C44)),1,0),0)</f>
        <v>0</v>
      </c>
      <c r="CI202" s="567">
        <f>IFERROR(IF(AND(NOT(YEAR(CI$3)&lt;=YEAR('Rent Roll'!$C44)+'Rent Roll'!$P44-1),MOD(YEAR(CI$3),'Rent Roll'!$O44)=MOD(YEAR('Rent Roll'!$C44),'Rent Roll'!$O44),MONTH(CI$3)=MONTH('Rent Roll'!$C44)),1,0),0)</f>
        <v>0</v>
      </c>
      <c r="CJ202" s="567">
        <f>IFERROR(IF(AND(NOT(YEAR(CJ$3)&lt;=YEAR('Rent Roll'!$C44)+'Rent Roll'!$P44-1),MOD(YEAR(CJ$3),'Rent Roll'!$O44)=MOD(YEAR('Rent Roll'!$C44),'Rent Roll'!$O44),MONTH(CJ$3)=MONTH('Rent Roll'!$C44)),1,0),0)</f>
        <v>0</v>
      </c>
      <c r="CK202" s="567">
        <f>IFERROR(IF(AND(NOT(YEAR(CK$3)&lt;=YEAR('Rent Roll'!$C44)+'Rent Roll'!$P44-1),MOD(YEAR(CK$3),'Rent Roll'!$O44)=MOD(YEAR('Rent Roll'!$C44),'Rent Roll'!$O44),MONTH(CK$3)=MONTH('Rent Roll'!$C44)),1,0),0)</f>
        <v>0</v>
      </c>
      <c r="CL202" s="767">
        <f>IFERROR(IF(AND(NOT(YEAR(CL$3)&lt;=YEAR('Rent Roll'!$C44)+'Rent Roll'!$P44-1),MOD(YEAR(CL$3),'Rent Roll'!$O44)=MOD(YEAR('Rent Roll'!$C44),'Rent Roll'!$O44),MONTH(CL$3)=MONTH('Rent Roll'!$C44)),1,0),0)</f>
        <v>0</v>
      </c>
      <c r="CM202" s="768">
        <f>IFERROR(IF(AND(NOT(YEAR(CM$3)&lt;=YEAR('Rent Roll'!$C44)+'Rent Roll'!$P44-1),MOD(YEAR(CM$3),'Rent Roll'!$O44)=MOD(YEAR('Rent Roll'!$C44),'Rent Roll'!$O44),MONTH(CM$3)=MONTH('Rent Roll'!$C44)),1,0),0)</f>
        <v>0</v>
      </c>
      <c r="CN202" s="567">
        <f>IFERROR(IF(AND(NOT(YEAR(CN$3)&lt;=YEAR('Rent Roll'!$C44)+'Rent Roll'!$P44-1),MOD(YEAR(CN$3),'Rent Roll'!$O44)=MOD(YEAR('Rent Roll'!$C44),'Rent Roll'!$O44),MONTH(CN$3)=MONTH('Rent Roll'!$C44)),1,0),0)</f>
        <v>0</v>
      </c>
      <c r="CO202" s="567">
        <f>IFERROR(IF(AND(NOT(YEAR(CO$3)&lt;=YEAR('Rent Roll'!$C44)+'Rent Roll'!$P44-1),MOD(YEAR(CO$3),'Rent Roll'!$O44)=MOD(YEAR('Rent Roll'!$C44),'Rent Roll'!$O44),MONTH(CO$3)=MONTH('Rent Roll'!$C44)),1,0),0)</f>
        <v>0</v>
      </c>
      <c r="CP202" s="567">
        <f>IFERROR(IF(AND(NOT(YEAR(CP$3)&lt;=YEAR('Rent Roll'!$C44)+'Rent Roll'!$P44-1),MOD(YEAR(CP$3),'Rent Roll'!$O44)=MOD(YEAR('Rent Roll'!$C44),'Rent Roll'!$O44),MONTH(CP$3)=MONTH('Rent Roll'!$C44)),1,0),0)</f>
        <v>0</v>
      </c>
      <c r="CQ202" s="567">
        <f>IFERROR(IF(AND(NOT(YEAR(CQ$3)&lt;=YEAR('Rent Roll'!$C44)+'Rent Roll'!$P44-1),MOD(YEAR(CQ$3),'Rent Roll'!$O44)=MOD(YEAR('Rent Roll'!$C44),'Rent Roll'!$O44),MONTH(CQ$3)=MONTH('Rent Roll'!$C44)),1,0),0)</f>
        <v>0</v>
      </c>
      <c r="CR202" s="567">
        <f>IFERROR(IF(AND(NOT(YEAR(CR$3)&lt;=YEAR('Rent Roll'!$C44)+'Rent Roll'!$P44-1),MOD(YEAR(CR$3),'Rent Roll'!$O44)=MOD(YEAR('Rent Roll'!$C44),'Rent Roll'!$O44),MONTH(CR$3)=MONTH('Rent Roll'!$C44)),1,0),0)</f>
        <v>0</v>
      </c>
      <c r="CS202" s="567">
        <f>IFERROR(IF(AND(NOT(YEAR(CS$3)&lt;=YEAR('Rent Roll'!$C44)+'Rent Roll'!$P44-1),MOD(YEAR(CS$3),'Rent Roll'!$O44)=MOD(YEAR('Rent Roll'!$C44),'Rent Roll'!$O44),MONTH(CS$3)=MONTH('Rent Roll'!$C44)),1,0),0)</f>
        <v>0</v>
      </c>
      <c r="CT202" s="567">
        <f>IFERROR(IF(AND(NOT(YEAR(CT$3)&lt;=YEAR('Rent Roll'!$C44)+'Rent Roll'!$P44-1),MOD(YEAR(CT$3),'Rent Roll'!$O44)=MOD(YEAR('Rent Roll'!$C44),'Rent Roll'!$O44),MONTH(CT$3)=MONTH('Rent Roll'!$C44)),1,0),0)</f>
        <v>0</v>
      </c>
      <c r="CU202" s="567">
        <f>IFERROR(IF(AND(NOT(YEAR(CU$3)&lt;=YEAR('Rent Roll'!$C44)+'Rent Roll'!$P44-1),MOD(YEAR(CU$3),'Rent Roll'!$O44)=MOD(YEAR('Rent Roll'!$C44),'Rent Roll'!$O44),MONTH(CU$3)=MONTH('Rent Roll'!$C44)),1,0),0)</f>
        <v>0</v>
      </c>
      <c r="CV202" s="567">
        <f>IFERROR(IF(AND(NOT(YEAR(CV$3)&lt;=YEAR('Rent Roll'!$C44)+'Rent Roll'!$P44-1),MOD(YEAR(CV$3),'Rent Roll'!$O44)=MOD(YEAR('Rent Roll'!$C44),'Rent Roll'!$O44),MONTH(CV$3)=MONTH('Rent Roll'!$C44)),1,0),0)</f>
        <v>0</v>
      </c>
      <c r="CW202" s="567">
        <f>IFERROR(IF(AND(NOT(YEAR(CW$3)&lt;=YEAR('Rent Roll'!$C44)+'Rent Roll'!$P44-1),MOD(YEAR(CW$3),'Rent Roll'!$O44)=MOD(YEAR('Rent Roll'!$C44),'Rent Roll'!$O44),MONTH(CW$3)=MONTH('Rent Roll'!$C44)),1,0),0)</f>
        <v>0</v>
      </c>
      <c r="CX202" s="767">
        <f>IFERROR(IF(AND(NOT(YEAR(CX$3)&lt;=YEAR('Rent Roll'!$C44)+'Rent Roll'!$P44-1),MOD(YEAR(CX$3),'Rent Roll'!$O44)=MOD(YEAR('Rent Roll'!$C44),'Rent Roll'!$O44),MONTH(CX$3)=MONTH('Rent Roll'!$C44)),1,0),0)</f>
        <v>0</v>
      </c>
      <c r="CY202" s="768">
        <f>IFERROR(IF(AND(NOT(YEAR(CY$3)&lt;=YEAR('Rent Roll'!$C44)+'Rent Roll'!$P44-1),MOD(YEAR(CY$3),'Rent Roll'!$O44)=MOD(YEAR('Rent Roll'!$C44),'Rent Roll'!$O44),MONTH(CY$3)=MONTH('Rent Roll'!$C44)),1,0),0)</f>
        <v>0</v>
      </c>
      <c r="CZ202" s="567">
        <f>IFERROR(IF(AND(NOT(YEAR(CZ$3)&lt;=YEAR('Rent Roll'!$C44)+'Rent Roll'!$P44-1),MOD(YEAR(CZ$3),'Rent Roll'!$O44)=MOD(YEAR('Rent Roll'!$C44),'Rent Roll'!$O44),MONTH(CZ$3)=MONTH('Rent Roll'!$C44)),1,0),0)</f>
        <v>0</v>
      </c>
      <c r="DA202" s="567">
        <f>IFERROR(IF(AND(NOT(YEAR(DA$3)&lt;=YEAR('Rent Roll'!$C44)+'Rent Roll'!$P44-1),MOD(YEAR(DA$3),'Rent Roll'!$O44)=MOD(YEAR('Rent Roll'!$C44),'Rent Roll'!$O44),MONTH(DA$3)=MONTH('Rent Roll'!$C44)),1,0),0)</f>
        <v>0</v>
      </c>
      <c r="DB202" s="567">
        <f>IFERROR(IF(AND(NOT(YEAR(DB$3)&lt;=YEAR('Rent Roll'!$C44)+'Rent Roll'!$P44-1),MOD(YEAR(DB$3),'Rent Roll'!$O44)=MOD(YEAR('Rent Roll'!$C44),'Rent Roll'!$O44),MONTH(DB$3)=MONTH('Rent Roll'!$C44)),1,0),0)</f>
        <v>0</v>
      </c>
      <c r="DC202" s="567">
        <f>IFERROR(IF(AND(NOT(YEAR(DC$3)&lt;=YEAR('Rent Roll'!$C44)+'Rent Roll'!$P44-1),MOD(YEAR(DC$3),'Rent Roll'!$O44)=MOD(YEAR('Rent Roll'!$C44),'Rent Roll'!$O44),MONTH(DC$3)=MONTH('Rent Roll'!$C44)),1,0),0)</f>
        <v>0</v>
      </c>
      <c r="DD202" s="567">
        <f>IFERROR(IF(AND(NOT(YEAR(DD$3)&lt;=YEAR('Rent Roll'!$C44)+'Rent Roll'!$P44-1),MOD(YEAR(DD$3),'Rent Roll'!$O44)=MOD(YEAR('Rent Roll'!$C44),'Rent Roll'!$O44),MONTH(DD$3)=MONTH('Rent Roll'!$C44)),1,0),0)</f>
        <v>0</v>
      </c>
      <c r="DE202" s="567">
        <f>IFERROR(IF(AND(NOT(YEAR(DE$3)&lt;=YEAR('Rent Roll'!$C44)+'Rent Roll'!$P44-1),MOD(YEAR(DE$3),'Rent Roll'!$O44)=MOD(YEAR('Rent Roll'!$C44),'Rent Roll'!$O44),MONTH(DE$3)=MONTH('Rent Roll'!$C44)),1,0),0)</f>
        <v>0</v>
      </c>
      <c r="DF202" s="567">
        <f>IFERROR(IF(AND(NOT(YEAR(DF$3)&lt;=YEAR('Rent Roll'!$C44)+'Rent Roll'!$P44-1),MOD(YEAR(DF$3),'Rent Roll'!$O44)=MOD(YEAR('Rent Roll'!$C44),'Rent Roll'!$O44),MONTH(DF$3)=MONTH('Rent Roll'!$C44)),1,0),0)</f>
        <v>0</v>
      </c>
      <c r="DG202" s="567">
        <f>IFERROR(IF(AND(NOT(YEAR(DG$3)&lt;=YEAR('Rent Roll'!$C44)+'Rent Roll'!$P44-1),MOD(YEAR(DG$3),'Rent Roll'!$O44)=MOD(YEAR('Rent Roll'!$C44),'Rent Roll'!$O44),MONTH(DG$3)=MONTH('Rent Roll'!$C44)),1,0),0)</f>
        <v>0</v>
      </c>
      <c r="DH202" s="567">
        <f>IFERROR(IF(AND(NOT(YEAR(DH$3)&lt;=YEAR('Rent Roll'!$C44)+'Rent Roll'!$P44-1),MOD(YEAR(DH$3),'Rent Roll'!$O44)=MOD(YEAR('Rent Roll'!$C44),'Rent Roll'!$O44),MONTH(DH$3)=MONTH('Rent Roll'!$C44)),1,0),0)</f>
        <v>0</v>
      </c>
      <c r="DI202" s="567">
        <f>IFERROR(IF(AND(NOT(YEAR(DI$3)&lt;=YEAR('Rent Roll'!$C44)+'Rent Roll'!$P44-1),MOD(YEAR(DI$3),'Rent Roll'!$O44)=MOD(YEAR('Rent Roll'!$C44),'Rent Roll'!$O44),MONTH(DI$3)=MONTH('Rent Roll'!$C44)),1,0),0)</f>
        <v>0</v>
      </c>
      <c r="DJ202" s="767">
        <f>IFERROR(IF(AND(NOT(YEAR(DJ$3)&lt;=YEAR('Rent Roll'!$C44)+'Rent Roll'!$P44-1),MOD(YEAR(DJ$3),'Rent Roll'!$O44)=MOD(YEAR('Rent Roll'!$C44),'Rent Roll'!$O44),MONTH(DJ$3)=MONTH('Rent Roll'!$C44)),1,0),0)</f>
        <v>0</v>
      </c>
      <c r="DK202" s="768">
        <f>IFERROR(IF(AND(NOT(YEAR(DK$3)&lt;=YEAR('Rent Roll'!$C44)+'Rent Roll'!$P44-1),MOD(YEAR(DK$3),'Rent Roll'!$O44)=MOD(YEAR('Rent Roll'!$C44),'Rent Roll'!$O44),MONTH(DK$3)=MONTH('Rent Roll'!$C44)),1,0),0)</f>
        <v>0</v>
      </c>
      <c r="DL202" s="567">
        <f>IFERROR(IF(AND(NOT(YEAR(DL$3)&lt;=YEAR('Rent Roll'!$C44)+'Rent Roll'!$P44-1),MOD(YEAR(DL$3),'Rent Roll'!$O44)=MOD(YEAR('Rent Roll'!$C44),'Rent Roll'!$O44),MONTH(DL$3)=MONTH('Rent Roll'!$C44)),1,0),0)</f>
        <v>0</v>
      </c>
      <c r="DM202" s="567">
        <f>IFERROR(IF(AND(NOT(YEAR(DM$3)&lt;=YEAR('Rent Roll'!$C44)+'Rent Roll'!$P44-1),MOD(YEAR(DM$3),'Rent Roll'!$O44)=MOD(YEAR('Rent Roll'!$C44),'Rent Roll'!$O44),MONTH(DM$3)=MONTH('Rent Roll'!$C44)),1,0),0)</f>
        <v>0</v>
      </c>
      <c r="DN202" s="567">
        <f>IFERROR(IF(AND(NOT(YEAR(DN$3)&lt;=YEAR('Rent Roll'!$C44)+'Rent Roll'!$P44-1),MOD(YEAR(DN$3),'Rent Roll'!$O44)=MOD(YEAR('Rent Roll'!$C44),'Rent Roll'!$O44),MONTH(DN$3)=MONTH('Rent Roll'!$C44)),1,0),0)</f>
        <v>0</v>
      </c>
      <c r="DO202" s="567">
        <f>IFERROR(IF(AND(NOT(YEAR(DO$3)&lt;=YEAR('Rent Roll'!$C44)+'Rent Roll'!$P44-1),MOD(YEAR(DO$3),'Rent Roll'!$O44)=MOD(YEAR('Rent Roll'!$C44),'Rent Roll'!$O44),MONTH(DO$3)=MONTH('Rent Roll'!$C44)),1,0),0)</f>
        <v>0</v>
      </c>
      <c r="DP202" s="567">
        <f>IFERROR(IF(AND(NOT(YEAR(DP$3)&lt;=YEAR('Rent Roll'!$C44)+'Rent Roll'!$P44-1),MOD(YEAR(DP$3),'Rent Roll'!$O44)=MOD(YEAR('Rent Roll'!$C44),'Rent Roll'!$O44),MONTH(DP$3)=MONTH('Rent Roll'!$C44)),1,0),0)</f>
        <v>0</v>
      </c>
      <c r="DQ202" s="567">
        <f>IFERROR(IF(AND(NOT(YEAR(DQ$3)&lt;=YEAR('Rent Roll'!$C44)+'Rent Roll'!$P44-1),MOD(YEAR(DQ$3),'Rent Roll'!$O44)=MOD(YEAR('Rent Roll'!$C44),'Rent Roll'!$O44),MONTH(DQ$3)=MONTH('Rent Roll'!$C44)),1,0),0)</f>
        <v>0</v>
      </c>
      <c r="DR202" s="567">
        <f>IFERROR(IF(AND(NOT(YEAR(DR$3)&lt;=YEAR('Rent Roll'!$C44)+'Rent Roll'!$P44-1),MOD(YEAR(DR$3),'Rent Roll'!$O44)=MOD(YEAR('Rent Roll'!$C44),'Rent Roll'!$O44),MONTH(DR$3)=MONTH('Rent Roll'!$C44)),1,0),0)</f>
        <v>0</v>
      </c>
      <c r="DS202" s="567">
        <f>IFERROR(IF(AND(NOT(YEAR(DS$3)&lt;=YEAR('Rent Roll'!$C44)+'Rent Roll'!$P44-1),MOD(YEAR(DS$3),'Rent Roll'!$O44)=MOD(YEAR('Rent Roll'!$C44),'Rent Roll'!$O44),MONTH(DS$3)=MONTH('Rent Roll'!$C44)),1,0),0)</f>
        <v>0</v>
      </c>
      <c r="DT202" s="567">
        <f>IFERROR(IF(AND(NOT(YEAR(DT$3)&lt;=YEAR('Rent Roll'!$C44)+'Rent Roll'!$P44-1),MOD(YEAR(DT$3),'Rent Roll'!$O44)=MOD(YEAR('Rent Roll'!$C44),'Rent Roll'!$O44),MONTH(DT$3)=MONTH('Rent Roll'!$C44)),1,0),0)</f>
        <v>0</v>
      </c>
      <c r="DU202" s="567">
        <f>IFERROR(IF(AND(NOT(YEAR(DU$3)&lt;=YEAR('Rent Roll'!$C44)+'Rent Roll'!$P44-1),MOD(YEAR(DU$3),'Rent Roll'!$O44)=MOD(YEAR('Rent Roll'!$C44),'Rent Roll'!$O44),MONTH(DU$3)=MONTH('Rent Roll'!$C44)),1,0),0)</f>
        <v>0</v>
      </c>
      <c r="DV202" s="567">
        <f>IFERROR(IF(AND(NOT(YEAR(DV$3)&lt;=YEAR('Rent Roll'!$C44)+'Rent Roll'!$P44-1),MOD(YEAR(DV$3),'Rent Roll'!$O44)=MOD(YEAR('Rent Roll'!$C44),'Rent Roll'!$O44),MONTH(DV$3)=MONTH('Rent Roll'!$C44)),1,0),0)</f>
        <v>0</v>
      </c>
    </row>
    <row r="203" spans="1:126" s="568" customFormat="1" ht="12" customHeight="1" outlineLevel="1" x14ac:dyDescent="0.4">
      <c r="A203" s="732"/>
      <c r="B203" s="564">
        <f>'Rent Roll'!$B45</f>
        <v>0</v>
      </c>
      <c r="C203" s="566"/>
      <c r="D203" s="566"/>
      <c r="E203" s="566"/>
      <c r="F203" s="778">
        <f>IFERROR(IF(AND(NOT(YEAR(F$3)&lt;=YEAR('Rent Roll'!$C45)+'Rent Roll'!$P45-1),MOD(YEAR(F$3),'Rent Roll'!$O45)=MOD(YEAR('Rent Roll'!$C45),'Rent Roll'!$O45),MONTH(F$3)=MONTH('Rent Roll'!$C45)),1,0),0)</f>
        <v>0</v>
      </c>
      <c r="G203" s="768">
        <f>IFERROR(IF(AND(NOT(YEAR(G$3)&lt;=YEAR('Rent Roll'!$C45)+'Rent Roll'!$P45-1),MOD(YEAR(G$3),'Rent Roll'!$O45)=MOD(YEAR('Rent Roll'!$C45),'Rent Roll'!$O45),MONTH(G$3)=MONTH('Rent Roll'!$C45)),1,0),0)</f>
        <v>0</v>
      </c>
      <c r="H203" s="567">
        <f>IFERROR(IF(AND(NOT(YEAR(H$3)&lt;=YEAR('Rent Roll'!$C45)+'Rent Roll'!$P45-1),MOD(YEAR(H$3),'Rent Roll'!$O45)=MOD(YEAR('Rent Roll'!$C45),'Rent Roll'!$O45),MONTH(H$3)=MONTH('Rent Roll'!$C45)),1,0),0)</f>
        <v>0</v>
      </c>
      <c r="I203" s="567">
        <f>IFERROR(IF(AND(NOT(YEAR(I$3)&lt;=YEAR('Rent Roll'!$C45)+'Rent Roll'!$P45-1),MOD(YEAR(I$3),'Rent Roll'!$O45)=MOD(YEAR('Rent Roll'!$C45),'Rent Roll'!$O45),MONTH(I$3)=MONTH('Rent Roll'!$C45)),1,0),0)</f>
        <v>0</v>
      </c>
      <c r="J203" s="567">
        <f>IFERROR(IF(AND(NOT(YEAR(J$3)&lt;=YEAR('Rent Roll'!$C45)+'Rent Roll'!$P45-1),MOD(YEAR(J$3),'Rent Roll'!$O45)=MOD(YEAR('Rent Roll'!$C45),'Rent Roll'!$O45),MONTH(J$3)=MONTH('Rent Roll'!$C45)),1,0),0)</f>
        <v>0</v>
      </c>
      <c r="K203" s="567">
        <f>IFERROR(IF(AND(NOT(YEAR(K$3)&lt;=YEAR('Rent Roll'!$C45)+'Rent Roll'!$P45-1),MOD(YEAR(K$3),'Rent Roll'!$O45)=MOD(YEAR('Rent Roll'!$C45),'Rent Roll'!$O45),MONTH(K$3)=MONTH('Rent Roll'!$C45)),1,0),0)</f>
        <v>0</v>
      </c>
      <c r="L203" s="567">
        <f>IFERROR(IF(AND(NOT(YEAR(L$3)&lt;=YEAR('Rent Roll'!$C45)+'Rent Roll'!$P45-1),MOD(YEAR(L$3),'Rent Roll'!$O45)=MOD(YEAR('Rent Roll'!$C45),'Rent Roll'!$O45),MONTH(L$3)=MONTH('Rent Roll'!$C45)),1,0),0)</f>
        <v>0</v>
      </c>
      <c r="M203" s="567">
        <f>IFERROR(IF(AND(NOT(YEAR(M$3)&lt;=YEAR('Rent Roll'!$C45)+'Rent Roll'!$P45-1),MOD(YEAR(M$3),'Rent Roll'!$O45)=MOD(YEAR('Rent Roll'!$C45),'Rent Roll'!$O45),MONTH(M$3)=MONTH('Rent Roll'!$C45)),1,0),0)</f>
        <v>0</v>
      </c>
      <c r="N203" s="567">
        <f>IFERROR(IF(AND(NOT(YEAR(N$3)&lt;=YEAR('Rent Roll'!$C45)+'Rent Roll'!$P45-1),MOD(YEAR(N$3),'Rent Roll'!$O45)=MOD(YEAR('Rent Roll'!$C45),'Rent Roll'!$O45),MONTH(N$3)=MONTH('Rent Roll'!$C45)),1,0),0)</f>
        <v>0</v>
      </c>
      <c r="O203" s="567">
        <f>IFERROR(IF(AND(NOT(YEAR(O$3)&lt;=YEAR('Rent Roll'!$C45)+'Rent Roll'!$P45-1),MOD(YEAR(O$3),'Rent Roll'!$O45)=MOD(YEAR('Rent Roll'!$C45),'Rent Roll'!$O45),MONTH(O$3)=MONTH('Rent Roll'!$C45)),1,0),0)</f>
        <v>0</v>
      </c>
      <c r="P203" s="567">
        <f>IFERROR(IF(AND(NOT(YEAR(P$3)&lt;=YEAR('Rent Roll'!$C45)+'Rent Roll'!$P45-1),MOD(YEAR(P$3),'Rent Roll'!$O45)=MOD(YEAR('Rent Roll'!$C45),'Rent Roll'!$O45),MONTH(P$3)=MONTH('Rent Roll'!$C45)),1,0),0)</f>
        <v>0</v>
      </c>
      <c r="Q203" s="567">
        <f>IFERROR(IF(AND(NOT(YEAR(Q$3)&lt;=YEAR('Rent Roll'!$C45)+'Rent Roll'!$P45-1),MOD(YEAR(Q$3),'Rent Roll'!$O45)=MOD(YEAR('Rent Roll'!$C45),'Rent Roll'!$O45),MONTH(Q$3)=MONTH('Rent Roll'!$C45)),1,0),0)</f>
        <v>0</v>
      </c>
      <c r="R203" s="767">
        <f>IFERROR(IF(AND(NOT(YEAR(R$3)&lt;=YEAR('Rent Roll'!$C45)+'Rent Roll'!$P45-1),MOD(YEAR(R$3),'Rent Roll'!$O45)=MOD(YEAR('Rent Roll'!$C45),'Rent Roll'!$O45),MONTH(R$3)=MONTH('Rent Roll'!$C45)),1,0),0)</f>
        <v>0</v>
      </c>
      <c r="S203" s="768">
        <f>IFERROR(IF(AND(NOT(YEAR(S$3)&lt;=YEAR('Rent Roll'!$C45)+'Rent Roll'!$P45-1),MOD(YEAR(S$3),'Rent Roll'!$O45)=MOD(YEAR('Rent Roll'!$C45),'Rent Roll'!$O45),MONTH(S$3)=MONTH('Rent Roll'!$C45)),1,0),0)</f>
        <v>0</v>
      </c>
      <c r="T203" s="567">
        <f>IFERROR(IF(AND(NOT(YEAR(T$3)&lt;=YEAR('Rent Roll'!$C45)+'Rent Roll'!$P45-1),MOD(YEAR(T$3),'Rent Roll'!$O45)=MOD(YEAR('Rent Roll'!$C45),'Rent Roll'!$O45),MONTH(T$3)=MONTH('Rent Roll'!$C45)),1,0),0)</f>
        <v>0</v>
      </c>
      <c r="U203" s="567">
        <f>IFERROR(IF(AND(NOT(YEAR(U$3)&lt;=YEAR('Rent Roll'!$C45)+'Rent Roll'!$P45-1),MOD(YEAR(U$3),'Rent Roll'!$O45)=MOD(YEAR('Rent Roll'!$C45),'Rent Roll'!$O45),MONTH(U$3)=MONTH('Rent Roll'!$C45)),1,0),0)</f>
        <v>0</v>
      </c>
      <c r="V203" s="567">
        <f>IFERROR(IF(AND(NOT(YEAR(V$3)&lt;=YEAR('Rent Roll'!$C45)+'Rent Roll'!$P45-1),MOD(YEAR(V$3),'Rent Roll'!$O45)=MOD(YEAR('Rent Roll'!$C45),'Rent Roll'!$O45),MONTH(V$3)=MONTH('Rent Roll'!$C45)),1,0),0)</f>
        <v>0</v>
      </c>
      <c r="W203" s="567">
        <f>IFERROR(IF(AND(NOT(YEAR(W$3)&lt;=YEAR('Rent Roll'!$C45)+'Rent Roll'!$P45-1),MOD(YEAR(W$3),'Rent Roll'!$O45)=MOD(YEAR('Rent Roll'!$C45),'Rent Roll'!$O45),MONTH(W$3)=MONTH('Rent Roll'!$C45)),1,0),0)</f>
        <v>0</v>
      </c>
      <c r="X203" s="567">
        <f>IFERROR(IF(AND(NOT(YEAR(X$3)&lt;=YEAR('Rent Roll'!$C45)+'Rent Roll'!$P45-1),MOD(YEAR(X$3),'Rent Roll'!$O45)=MOD(YEAR('Rent Roll'!$C45),'Rent Roll'!$O45),MONTH(X$3)=MONTH('Rent Roll'!$C45)),1,0),0)</f>
        <v>0</v>
      </c>
      <c r="Y203" s="567">
        <f>IFERROR(IF(AND(NOT(YEAR(Y$3)&lt;=YEAR('Rent Roll'!$C45)+'Rent Roll'!$P45-1),MOD(YEAR(Y$3),'Rent Roll'!$O45)=MOD(YEAR('Rent Roll'!$C45),'Rent Roll'!$O45),MONTH(Y$3)=MONTH('Rent Roll'!$C45)),1,0),0)</f>
        <v>0</v>
      </c>
      <c r="Z203" s="567">
        <f>IFERROR(IF(AND(NOT(YEAR(Z$3)&lt;=YEAR('Rent Roll'!$C45)+'Rent Roll'!$P45-1),MOD(YEAR(Z$3),'Rent Roll'!$O45)=MOD(YEAR('Rent Roll'!$C45),'Rent Roll'!$O45),MONTH(Z$3)=MONTH('Rent Roll'!$C45)),1,0),0)</f>
        <v>0</v>
      </c>
      <c r="AA203" s="567">
        <f>IFERROR(IF(AND(NOT(YEAR(AA$3)&lt;=YEAR('Rent Roll'!$C45)+'Rent Roll'!$P45-1),MOD(YEAR(AA$3),'Rent Roll'!$O45)=MOD(YEAR('Rent Roll'!$C45),'Rent Roll'!$O45),MONTH(AA$3)=MONTH('Rent Roll'!$C45)),1,0),0)</f>
        <v>0</v>
      </c>
      <c r="AB203" s="567">
        <f>IFERROR(IF(AND(NOT(YEAR(AB$3)&lt;=YEAR('Rent Roll'!$C45)+'Rent Roll'!$P45-1),MOD(YEAR(AB$3),'Rent Roll'!$O45)=MOD(YEAR('Rent Roll'!$C45),'Rent Roll'!$O45),MONTH(AB$3)=MONTH('Rent Roll'!$C45)),1,0),0)</f>
        <v>0</v>
      </c>
      <c r="AC203" s="567">
        <f>IFERROR(IF(AND(NOT(YEAR(AC$3)&lt;=YEAR('Rent Roll'!$C45)+'Rent Roll'!$P45-1),MOD(YEAR(AC$3),'Rent Roll'!$O45)=MOD(YEAR('Rent Roll'!$C45),'Rent Roll'!$O45),MONTH(AC$3)=MONTH('Rent Roll'!$C45)),1,0),0)</f>
        <v>0</v>
      </c>
      <c r="AD203" s="767">
        <f>IFERROR(IF(AND(NOT(YEAR(AD$3)&lt;=YEAR('Rent Roll'!$C45)+'Rent Roll'!$P45-1),MOD(YEAR(AD$3),'Rent Roll'!$O45)=MOD(YEAR('Rent Roll'!$C45),'Rent Roll'!$O45),MONTH(AD$3)=MONTH('Rent Roll'!$C45)),1,0),0)</f>
        <v>0</v>
      </c>
      <c r="AE203" s="768">
        <f>IFERROR(IF(AND(NOT(YEAR(AE$3)&lt;=YEAR('Rent Roll'!$C45)+'Rent Roll'!$P45-1),MOD(YEAR(AE$3),'Rent Roll'!$O45)=MOD(YEAR('Rent Roll'!$C45),'Rent Roll'!$O45),MONTH(AE$3)=MONTH('Rent Roll'!$C45)),1,0),0)</f>
        <v>0</v>
      </c>
      <c r="AF203" s="567">
        <f>IFERROR(IF(AND(NOT(YEAR(AF$3)&lt;=YEAR('Rent Roll'!$C45)+'Rent Roll'!$P45-1),MOD(YEAR(AF$3),'Rent Roll'!$O45)=MOD(YEAR('Rent Roll'!$C45),'Rent Roll'!$O45),MONTH(AF$3)=MONTH('Rent Roll'!$C45)),1,0),0)</f>
        <v>0</v>
      </c>
      <c r="AG203" s="567">
        <f>IFERROR(IF(AND(NOT(YEAR(AG$3)&lt;=YEAR('Rent Roll'!$C45)+'Rent Roll'!$P45-1),MOD(YEAR(AG$3),'Rent Roll'!$O45)=MOD(YEAR('Rent Roll'!$C45),'Rent Roll'!$O45),MONTH(AG$3)=MONTH('Rent Roll'!$C45)),1,0),0)</f>
        <v>0</v>
      </c>
      <c r="AH203" s="567">
        <f>IFERROR(IF(AND(NOT(YEAR(AH$3)&lt;=YEAR('Rent Roll'!$C45)+'Rent Roll'!$P45-1),MOD(YEAR(AH$3),'Rent Roll'!$O45)=MOD(YEAR('Rent Roll'!$C45),'Rent Roll'!$O45),MONTH(AH$3)=MONTH('Rent Roll'!$C45)),1,0),0)</f>
        <v>0</v>
      </c>
      <c r="AI203" s="567">
        <f>IFERROR(IF(AND(NOT(YEAR(AI$3)&lt;=YEAR('Rent Roll'!$C45)+'Rent Roll'!$P45-1),MOD(YEAR(AI$3),'Rent Roll'!$O45)=MOD(YEAR('Rent Roll'!$C45),'Rent Roll'!$O45),MONTH(AI$3)=MONTH('Rent Roll'!$C45)),1,0),0)</f>
        <v>0</v>
      </c>
      <c r="AJ203" s="567">
        <f>IFERROR(IF(AND(NOT(YEAR(AJ$3)&lt;=YEAR('Rent Roll'!$C45)+'Rent Roll'!$P45-1),MOD(YEAR(AJ$3),'Rent Roll'!$O45)=MOD(YEAR('Rent Roll'!$C45),'Rent Roll'!$O45),MONTH(AJ$3)=MONTH('Rent Roll'!$C45)),1,0),0)</f>
        <v>0</v>
      </c>
      <c r="AK203" s="567">
        <f>IFERROR(IF(AND(NOT(YEAR(AK$3)&lt;=YEAR('Rent Roll'!$C45)+'Rent Roll'!$P45-1),MOD(YEAR(AK$3),'Rent Roll'!$O45)=MOD(YEAR('Rent Roll'!$C45),'Rent Roll'!$O45),MONTH(AK$3)=MONTH('Rent Roll'!$C45)),1,0),0)</f>
        <v>0</v>
      </c>
      <c r="AL203" s="567">
        <f>IFERROR(IF(AND(NOT(YEAR(AL$3)&lt;=YEAR('Rent Roll'!$C45)+'Rent Roll'!$P45-1),MOD(YEAR(AL$3),'Rent Roll'!$O45)=MOD(YEAR('Rent Roll'!$C45),'Rent Roll'!$O45),MONTH(AL$3)=MONTH('Rent Roll'!$C45)),1,0),0)</f>
        <v>0</v>
      </c>
      <c r="AM203" s="567">
        <f>IFERROR(IF(AND(NOT(YEAR(AM$3)&lt;=YEAR('Rent Roll'!$C45)+'Rent Roll'!$P45-1),MOD(YEAR(AM$3),'Rent Roll'!$O45)=MOD(YEAR('Rent Roll'!$C45),'Rent Roll'!$O45),MONTH(AM$3)=MONTH('Rent Roll'!$C45)),1,0),0)</f>
        <v>0</v>
      </c>
      <c r="AN203" s="567">
        <f>IFERROR(IF(AND(NOT(YEAR(AN$3)&lt;=YEAR('Rent Roll'!$C45)+'Rent Roll'!$P45-1),MOD(YEAR(AN$3),'Rent Roll'!$O45)=MOD(YEAR('Rent Roll'!$C45),'Rent Roll'!$O45),MONTH(AN$3)=MONTH('Rent Roll'!$C45)),1,0),0)</f>
        <v>0</v>
      </c>
      <c r="AO203" s="567">
        <f>IFERROR(IF(AND(NOT(YEAR(AO$3)&lt;=YEAR('Rent Roll'!$C45)+'Rent Roll'!$P45-1),MOD(YEAR(AO$3),'Rent Roll'!$O45)=MOD(YEAR('Rent Roll'!$C45),'Rent Roll'!$O45),MONTH(AO$3)=MONTH('Rent Roll'!$C45)),1,0),0)</f>
        <v>0</v>
      </c>
      <c r="AP203" s="767">
        <f>IFERROR(IF(AND(NOT(YEAR(AP$3)&lt;=YEAR('Rent Roll'!$C45)+'Rent Roll'!$P45-1),MOD(YEAR(AP$3),'Rent Roll'!$O45)=MOD(YEAR('Rent Roll'!$C45),'Rent Roll'!$O45),MONTH(AP$3)=MONTH('Rent Roll'!$C45)),1,0),0)</f>
        <v>0</v>
      </c>
      <c r="AQ203" s="768">
        <f>IFERROR(IF(AND(NOT(YEAR(AQ$3)&lt;=YEAR('Rent Roll'!$C45)+'Rent Roll'!$P45-1),MOD(YEAR(AQ$3),'Rent Roll'!$O45)=MOD(YEAR('Rent Roll'!$C45),'Rent Roll'!$O45),MONTH(AQ$3)=MONTH('Rent Roll'!$C45)),1,0),0)</f>
        <v>0</v>
      </c>
      <c r="AR203" s="567">
        <f>IFERROR(IF(AND(NOT(YEAR(AR$3)&lt;=YEAR('Rent Roll'!$C45)+'Rent Roll'!$P45-1),MOD(YEAR(AR$3),'Rent Roll'!$O45)=MOD(YEAR('Rent Roll'!$C45),'Rent Roll'!$O45),MONTH(AR$3)=MONTH('Rent Roll'!$C45)),1,0),0)</f>
        <v>0</v>
      </c>
      <c r="AS203" s="567">
        <f>IFERROR(IF(AND(NOT(YEAR(AS$3)&lt;=YEAR('Rent Roll'!$C45)+'Rent Roll'!$P45-1),MOD(YEAR(AS$3),'Rent Roll'!$O45)=MOD(YEAR('Rent Roll'!$C45),'Rent Roll'!$O45),MONTH(AS$3)=MONTH('Rent Roll'!$C45)),1,0),0)</f>
        <v>0</v>
      </c>
      <c r="AT203" s="567">
        <f>IFERROR(IF(AND(NOT(YEAR(AT$3)&lt;=YEAR('Rent Roll'!$C45)+'Rent Roll'!$P45-1),MOD(YEAR(AT$3),'Rent Roll'!$O45)=MOD(YEAR('Rent Roll'!$C45),'Rent Roll'!$O45),MONTH(AT$3)=MONTH('Rent Roll'!$C45)),1,0),0)</f>
        <v>0</v>
      </c>
      <c r="AU203" s="567">
        <f>IFERROR(IF(AND(NOT(YEAR(AU$3)&lt;=YEAR('Rent Roll'!$C45)+'Rent Roll'!$P45-1),MOD(YEAR(AU$3),'Rent Roll'!$O45)=MOD(YEAR('Rent Roll'!$C45),'Rent Roll'!$O45),MONTH(AU$3)=MONTH('Rent Roll'!$C45)),1,0),0)</f>
        <v>0</v>
      </c>
      <c r="AV203" s="567">
        <f>IFERROR(IF(AND(NOT(YEAR(AV$3)&lt;=YEAR('Rent Roll'!$C45)+'Rent Roll'!$P45-1),MOD(YEAR(AV$3),'Rent Roll'!$O45)=MOD(YEAR('Rent Roll'!$C45),'Rent Roll'!$O45),MONTH(AV$3)=MONTH('Rent Roll'!$C45)),1,0),0)</f>
        <v>0</v>
      </c>
      <c r="AW203" s="567">
        <f>IFERROR(IF(AND(NOT(YEAR(AW$3)&lt;=YEAR('Rent Roll'!$C45)+'Rent Roll'!$P45-1),MOD(YEAR(AW$3),'Rent Roll'!$O45)=MOD(YEAR('Rent Roll'!$C45),'Rent Roll'!$O45),MONTH(AW$3)=MONTH('Rent Roll'!$C45)),1,0),0)</f>
        <v>0</v>
      </c>
      <c r="AX203" s="567">
        <f>IFERROR(IF(AND(NOT(YEAR(AX$3)&lt;=YEAR('Rent Roll'!$C45)+'Rent Roll'!$P45-1),MOD(YEAR(AX$3),'Rent Roll'!$O45)=MOD(YEAR('Rent Roll'!$C45),'Rent Roll'!$O45),MONTH(AX$3)=MONTH('Rent Roll'!$C45)),1,0),0)</f>
        <v>0</v>
      </c>
      <c r="AY203" s="567">
        <f>IFERROR(IF(AND(NOT(YEAR(AY$3)&lt;=YEAR('Rent Roll'!$C45)+'Rent Roll'!$P45-1),MOD(YEAR(AY$3),'Rent Roll'!$O45)=MOD(YEAR('Rent Roll'!$C45),'Rent Roll'!$O45),MONTH(AY$3)=MONTH('Rent Roll'!$C45)),1,0),0)</f>
        <v>0</v>
      </c>
      <c r="AZ203" s="567">
        <f>IFERROR(IF(AND(NOT(YEAR(AZ$3)&lt;=YEAR('Rent Roll'!$C45)+'Rent Roll'!$P45-1),MOD(YEAR(AZ$3),'Rent Roll'!$O45)=MOD(YEAR('Rent Roll'!$C45),'Rent Roll'!$O45),MONTH(AZ$3)=MONTH('Rent Roll'!$C45)),1,0),0)</f>
        <v>0</v>
      </c>
      <c r="BA203" s="567">
        <f>IFERROR(IF(AND(NOT(YEAR(BA$3)&lt;=YEAR('Rent Roll'!$C45)+'Rent Roll'!$P45-1),MOD(YEAR(BA$3),'Rent Roll'!$O45)=MOD(YEAR('Rent Roll'!$C45),'Rent Roll'!$O45),MONTH(BA$3)=MONTH('Rent Roll'!$C45)),1,0),0)</f>
        <v>0</v>
      </c>
      <c r="BB203" s="767">
        <f>IFERROR(IF(AND(NOT(YEAR(BB$3)&lt;=YEAR('Rent Roll'!$C45)+'Rent Roll'!$P45-1),MOD(YEAR(BB$3),'Rent Roll'!$O45)=MOD(YEAR('Rent Roll'!$C45),'Rent Roll'!$O45),MONTH(BB$3)=MONTH('Rent Roll'!$C45)),1,0),0)</f>
        <v>0</v>
      </c>
      <c r="BC203" s="768">
        <f>IFERROR(IF(AND(NOT(YEAR(BC$3)&lt;=YEAR('Rent Roll'!$C45)+'Rent Roll'!$P45-1),MOD(YEAR(BC$3),'Rent Roll'!$O45)=MOD(YEAR('Rent Roll'!$C45),'Rent Roll'!$O45),MONTH(BC$3)=MONTH('Rent Roll'!$C45)),1,0),0)</f>
        <v>0</v>
      </c>
      <c r="BD203" s="567">
        <f>IFERROR(IF(AND(NOT(YEAR(BD$3)&lt;=YEAR('Rent Roll'!$C45)+'Rent Roll'!$P45-1),MOD(YEAR(BD$3),'Rent Roll'!$O45)=MOD(YEAR('Rent Roll'!$C45),'Rent Roll'!$O45),MONTH(BD$3)=MONTH('Rent Roll'!$C45)),1,0),0)</f>
        <v>0</v>
      </c>
      <c r="BE203" s="567">
        <f>IFERROR(IF(AND(NOT(YEAR(BE$3)&lt;=YEAR('Rent Roll'!$C45)+'Rent Roll'!$P45-1),MOD(YEAR(BE$3),'Rent Roll'!$O45)=MOD(YEAR('Rent Roll'!$C45),'Rent Roll'!$O45),MONTH(BE$3)=MONTH('Rent Roll'!$C45)),1,0),0)</f>
        <v>0</v>
      </c>
      <c r="BF203" s="567">
        <f>IFERROR(IF(AND(NOT(YEAR(BF$3)&lt;=YEAR('Rent Roll'!$C45)+'Rent Roll'!$P45-1),MOD(YEAR(BF$3),'Rent Roll'!$O45)=MOD(YEAR('Rent Roll'!$C45),'Rent Roll'!$O45),MONTH(BF$3)=MONTH('Rent Roll'!$C45)),1,0),0)</f>
        <v>0</v>
      </c>
      <c r="BG203" s="567">
        <f>IFERROR(IF(AND(NOT(YEAR(BG$3)&lt;=YEAR('Rent Roll'!$C45)+'Rent Roll'!$P45-1),MOD(YEAR(BG$3),'Rent Roll'!$O45)=MOD(YEAR('Rent Roll'!$C45),'Rent Roll'!$O45),MONTH(BG$3)=MONTH('Rent Roll'!$C45)),1,0),0)</f>
        <v>0</v>
      </c>
      <c r="BH203" s="567">
        <f>IFERROR(IF(AND(NOT(YEAR(BH$3)&lt;=YEAR('Rent Roll'!$C45)+'Rent Roll'!$P45-1),MOD(YEAR(BH$3),'Rent Roll'!$O45)=MOD(YEAR('Rent Roll'!$C45),'Rent Roll'!$O45),MONTH(BH$3)=MONTH('Rent Roll'!$C45)),1,0),0)</f>
        <v>0</v>
      </c>
      <c r="BI203" s="567">
        <f>IFERROR(IF(AND(NOT(YEAR(BI$3)&lt;=YEAR('Rent Roll'!$C45)+'Rent Roll'!$P45-1),MOD(YEAR(BI$3),'Rent Roll'!$O45)=MOD(YEAR('Rent Roll'!$C45),'Rent Roll'!$O45),MONTH(BI$3)=MONTH('Rent Roll'!$C45)),1,0),0)</f>
        <v>0</v>
      </c>
      <c r="BJ203" s="567">
        <f>IFERROR(IF(AND(NOT(YEAR(BJ$3)&lt;=YEAR('Rent Roll'!$C45)+'Rent Roll'!$P45-1),MOD(YEAR(BJ$3),'Rent Roll'!$O45)=MOD(YEAR('Rent Roll'!$C45),'Rent Roll'!$O45),MONTH(BJ$3)=MONTH('Rent Roll'!$C45)),1,0),0)</f>
        <v>0</v>
      </c>
      <c r="BK203" s="567">
        <f>IFERROR(IF(AND(NOT(YEAR(BK$3)&lt;=YEAR('Rent Roll'!$C45)+'Rent Roll'!$P45-1),MOD(YEAR(BK$3),'Rent Roll'!$O45)=MOD(YEAR('Rent Roll'!$C45),'Rent Roll'!$O45),MONTH(BK$3)=MONTH('Rent Roll'!$C45)),1,0),0)</f>
        <v>0</v>
      </c>
      <c r="BL203" s="567">
        <f>IFERROR(IF(AND(NOT(YEAR(BL$3)&lt;=YEAR('Rent Roll'!$C45)+'Rent Roll'!$P45-1),MOD(YEAR(BL$3),'Rent Roll'!$O45)=MOD(YEAR('Rent Roll'!$C45),'Rent Roll'!$O45),MONTH(BL$3)=MONTH('Rent Roll'!$C45)),1,0),0)</f>
        <v>0</v>
      </c>
      <c r="BM203" s="567">
        <f>IFERROR(IF(AND(NOT(YEAR(BM$3)&lt;=YEAR('Rent Roll'!$C45)+'Rent Roll'!$P45-1),MOD(YEAR(BM$3),'Rent Roll'!$O45)=MOD(YEAR('Rent Roll'!$C45),'Rent Roll'!$O45),MONTH(BM$3)=MONTH('Rent Roll'!$C45)),1,0),0)</f>
        <v>0</v>
      </c>
      <c r="BN203" s="767">
        <f>IFERROR(IF(AND(NOT(YEAR(BN$3)&lt;=YEAR('Rent Roll'!$C45)+'Rent Roll'!$P45-1),MOD(YEAR(BN$3),'Rent Roll'!$O45)=MOD(YEAR('Rent Roll'!$C45),'Rent Roll'!$O45),MONTH(BN$3)=MONTH('Rent Roll'!$C45)),1,0),0)</f>
        <v>0</v>
      </c>
      <c r="BO203" s="768">
        <f>IFERROR(IF(AND(NOT(YEAR(BO$3)&lt;=YEAR('Rent Roll'!$C45)+'Rent Roll'!$P45-1),MOD(YEAR(BO$3),'Rent Roll'!$O45)=MOD(YEAR('Rent Roll'!$C45),'Rent Roll'!$O45),MONTH(BO$3)=MONTH('Rent Roll'!$C45)),1,0),0)</f>
        <v>0</v>
      </c>
      <c r="BP203" s="567">
        <f>IFERROR(IF(AND(NOT(YEAR(BP$3)&lt;=YEAR('Rent Roll'!$C45)+'Rent Roll'!$P45-1),MOD(YEAR(BP$3),'Rent Roll'!$O45)=MOD(YEAR('Rent Roll'!$C45),'Rent Roll'!$O45),MONTH(BP$3)=MONTH('Rent Roll'!$C45)),1,0),0)</f>
        <v>0</v>
      </c>
      <c r="BQ203" s="567">
        <f>IFERROR(IF(AND(NOT(YEAR(BQ$3)&lt;=YEAR('Rent Roll'!$C45)+'Rent Roll'!$P45-1),MOD(YEAR(BQ$3),'Rent Roll'!$O45)=MOD(YEAR('Rent Roll'!$C45),'Rent Roll'!$O45),MONTH(BQ$3)=MONTH('Rent Roll'!$C45)),1,0),0)</f>
        <v>0</v>
      </c>
      <c r="BR203" s="567">
        <f>IFERROR(IF(AND(NOT(YEAR(BR$3)&lt;=YEAR('Rent Roll'!$C45)+'Rent Roll'!$P45-1),MOD(YEAR(BR$3),'Rent Roll'!$O45)=MOD(YEAR('Rent Roll'!$C45),'Rent Roll'!$O45),MONTH(BR$3)=MONTH('Rent Roll'!$C45)),1,0),0)</f>
        <v>0</v>
      </c>
      <c r="BS203" s="567">
        <f>IFERROR(IF(AND(NOT(YEAR(BS$3)&lt;=YEAR('Rent Roll'!$C45)+'Rent Roll'!$P45-1),MOD(YEAR(BS$3),'Rent Roll'!$O45)=MOD(YEAR('Rent Roll'!$C45),'Rent Roll'!$O45),MONTH(BS$3)=MONTH('Rent Roll'!$C45)),1,0),0)</f>
        <v>0</v>
      </c>
      <c r="BT203" s="567">
        <f>IFERROR(IF(AND(NOT(YEAR(BT$3)&lt;=YEAR('Rent Roll'!$C45)+'Rent Roll'!$P45-1),MOD(YEAR(BT$3),'Rent Roll'!$O45)=MOD(YEAR('Rent Roll'!$C45),'Rent Roll'!$O45),MONTH(BT$3)=MONTH('Rent Roll'!$C45)),1,0),0)</f>
        <v>0</v>
      </c>
      <c r="BU203" s="567">
        <f>IFERROR(IF(AND(NOT(YEAR(BU$3)&lt;=YEAR('Rent Roll'!$C45)+'Rent Roll'!$P45-1),MOD(YEAR(BU$3),'Rent Roll'!$O45)=MOD(YEAR('Rent Roll'!$C45),'Rent Roll'!$O45),MONTH(BU$3)=MONTH('Rent Roll'!$C45)),1,0),0)</f>
        <v>0</v>
      </c>
      <c r="BV203" s="567">
        <f>IFERROR(IF(AND(NOT(YEAR(BV$3)&lt;=YEAR('Rent Roll'!$C45)+'Rent Roll'!$P45-1),MOD(YEAR(BV$3),'Rent Roll'!$O45)=MOD(YEAR('Rent Roll'!$C45),'Rent Roll'!$O45),MONTH(BV$3)=MONTH('Rent Roll'!$C45)),1,0),0)</f>
        <v>0</v>
      </c>
      <c r="BW203" s="567">
        <f>IFERROR(IF(AND(NOT(YEAR(BW$3)&lt;=YEAR('Rent Roll'!$C45)+'Rent Roll'!$P45-1),MOD(YEAR(BW$3),'Rent Roll'!$O45)=MOD(YEAR('Rent Roll'!$C45),'Rent Roll'!$O45),MONTH(BW$3)=MONTH('Rent Roll'!$C45)),1,0),0)</f>
        <v>0</v>
      </c>
      <c r="BX203" s="567">
        <f>IFERROR(IF(AND(NOT(YEAR(BX$3)&lt;=YEAR('Rent Roll'!$C45)+'Rent Roll'!$P45-1),MOD(YEAR(BX$3),'Rent Roll'!$O45)=MOD(YEAR('Rent Roll'!$C45),'Rent Roll'!$O45),MONTH(BX$3)=MONTH('Rent Roll'!$C45)),1,0),0)</f>
        <v>0</v>
      </c>
      <c r="BY203" s="567">
        <f>IFERROR(IF(AND(NOT(YEAR(BY$3)&lt;=YEAR('Rent Roll'!$C45)+'Rent Roll'!$P45-1),MOD(YEAR(BY$3),'Rent Roll'!$O45)=MOD(YEAR('Rent Roll'!$C45),'Rent Roll'!$O45),MONTH(BY$3)=MONTH('Rent Roll'!$C45)),1,0),0)</f>
        <v>0</v>
      </c>
      <c r="BZ203" s="767">
        <f>IFERROR(IF(AND(NOT(YEAR(BZ$3)&lt;=YEAR('Rent Roll'!$C45)+'Rent Roll'!$P45-1),MOD(YEAR(BZ$3),'Rent Roll'!$O45)=MOD(YEAR('Rent Roll'!$C45),'Rent Roll'!$O45),MONTH(BZ$3)=MONTH('Rent Roll'!$C45)),1,0),0)</f>
        <v>0</v>
      </c>
      <c r="CA203" s="768">
        <f>IFERROR(IF(AND(NOT(YEAR(CA$3)&lt;=YEAR('Rent Roll'!$C45)+'Rent Roll'!$P45-1),MOD(YEAR(CA$3),'Rent Roll'!$O45)=MOD(YEAR('Rent Roll'!$C45),'Rent Roll'!$O45),MONTH(CA$3)=MONTH('Rent Roll'!$C45)),1,0),0)</f>
        <v>0</v>
      </c>
      <c r="CB203" s="567">
        <f>IFERROR(IF(AND(NOT(YEAR(CB$3)&lt;=YEAR('Rent Roll'!$C45)+'Rent Roll'!$P45-1),MOD(YEAR(CB$3),'Rent Roll'!$O45)=MOD(YEAR('Rent Roll'!$C45),'Rent Roll'!$O45),MONTH(CB$3)=MONTH('Rent Roll'!$C45)),1,0),0)</f>
        <v>0</v>
      </c>
      <c r="CC203" s="567">
        <f>IFERROR(IF(AND(NOT(YEAR(CC$3)&lt;=YEAR('Rent Roll'!$C45)+'Rent Roll'!$P45-1),MOD(YEAR(CC$3),'Rent Roll'!$O45)=MOD(YEAR('Rent Roll'!$C45),'Rent Roll'!$O45),MONTH(CC$3)=MONTH('Rent Roll'!$C45)),1,0),0)</f>
        <v>0</v>
      </c>
      <c r="CD203" s="567">
        <f>IFERROR(IF(AND(NOT(YEAR(CD$3)&lt;=YEAR('Rent Roll'!$C45)+'Rent Roll'!$P45-1),MOD(YEAR(CD$3),'Rent Roll'!$O45)=MOD(YEAR('Rent Roll'!$C45),'Rent Roll'!$O45),MONTH(CD$3)=MONTH('Rent Roll'!$C45)),1,0),0)</f>
        <v>0</v>
      </c>
      <c r="CE203" s="567">
        <f>IFERROR(IF(AND(NOT(YEAR(CE$3)&lt;=YEAR('Rent Roll'!$C45)+'Rent Roll'!$P45-1),MOD(YEAR(CE$3),'Rent Roll'!$O45)=MOD(YEAR('Rent Roll'!$C45),'Rent Roll'!$O45),MONTH(CE$3)=MONTH('Rent Roll'!$C45)),1,0),0)</f>
        <v>0</v>
      </c>
      <c r="CF203" s="567">
        <f>IFERROR(IF(AND(NOT(YEAR(CF$3)&lt;=YEAR('Rent Roll'!$C45)+'Rent Roll'!$P45-1),MOD(YEAR(CF$3),'Rent Roll'!$O45)=MOD(YEAR('Rent Roll'!$C45),'Rent Roll'!$O45),MONTH(CF$3)=MONTH('Rent Roll'!$C45)),1,0),0)</f>
        <v>0</v>
      </c>
      <c r="CG203" s="567">
        <f>IFERROR(IF(AND(NOT(YEAR(CG$3)&lt;=YEAR('Rent Roll'!$C45)+'Rent Roll'!$P45-1),MOD(YEAR(CG$3),'Rent Roll'!$O45)=MOD(YEAR('Rent Roll'!$C45),'Rent Roll'!$O45),MONTH(CG$3)=MONTH('Rent Roll'!$C45)),1,0),0)</f>
        <v>0</v>
      </c>
      <c r="CH203" s="567">
        <f>IFERROR(IF(AND(NOT(YEAR(CH$3)&lt;=YEAR('Rent Roll'!$C45)+'Rent Roll'!$P45-1),MOD(YEAR(CH$3),'Rent Roll'!$O45)=MOD(YEAR('Rent Roll'!$C45),'Rent Roll'!$O45),MONTH(CH$3)=MONTH('Rent Roll'!$C45)),1,0),0)</f>
        <v>0</v>
      </c>
      <c r="CI203" s="567">
        <f>IFERROR(IF(AND(NOT(YEAR(CI$3)&lt;=YEAR('Rent Roll'!$C45)+'Rent Roll'!$P45-1),MOD(YEAR(CI$3),'Rent Roll'!$O45)=MOD(YEAR('Rent Roll'!$C45),'Rent Roll'!$O45),MONTH(CI$3)=MONTH('Rent Roll'!$C45)),1,0),0)</f>
        <v>0</v>
      </c>
      <c r="CJ203" s="567">
        <f>IFERROR(IF(AND(NOT(YEAR(CJ$3)&lt;=YEAR('Rent Roll'!$C45)+'Rent Roll'!$P45-1),MOD(YEAR(CJ$3),'Rent Roll'!$O45)=MOD(YEAR('Rent Roll'!$C45),'Rent Roll'!$O45),MONTH(CJ$3)=MONTH('Rent Roll'!$C45)),1,0),0)</f>
        <v>0</v>
      </c>
      <c r="CK203" s="567">
        <f>IFERROR(IF(AND(NOT(YEAR(CK$3)&lt;=YEAR('Rent Roll'!$C45)+'Rent Roll'!$P45-1),MOD(YEAR(CK$3),'Rent Roll'!$O45)=MOD(YEAR('Rent Roll'!$C45),'Rent Roll'!$O45),MONTH(CK$3)=MONTH('Rent Roll'!$C45)),1,0),0)</f>
        <v>0</v>
      </c>
      <c r="CL203" s="767">
        <f>IFERROR(IF(AND(NOT(YEAR(CL$3)&lt;=YEAR('Rent Roll'!$C45)+'Rent Roll'!$P45-1),MOD(YEAR(CL$3),'Rent Roll'!$O45)=MOD(YEAR('Rent Roll'!$C45),'Rent Roll'!$O45),MONTH(CL$3)=MONTH('Rent Roll'!$C45)),1,0),0)</f>
        <v>0</v>
      </c>
      <c r="CM203" s="768">
        <f>IFERROR(IF(AND(NOT(YEAR(CM$3)&lt;=YEAR('Rent Roll'!$C45)+'Rent Roll'!$P45-1),MOD(YEAR(CM$3),'Rent Roll'!$O45)=MOD(YEAR('Rent Roll'!$C45),'Rent Roll'!$O45),MONTH(CM$3)=MONTH('Rent Roll'!$C45)),1,0),0)</f>
        <v>0</v>
      </c>
      <c r="CN203" s="567">
        <f>IFERROR(IF(AND(NOT(YEAR(CN$3)&lt;=YEAR('Rent Roll'!$C45)+'Rent Roll'!$P45-1),MOD(YEAR(CN$3),'Rent Roll'!$O45)=MOD(YEAR('Rent Roll'!$C45),'Rent Roll'!$O45),MONTH(CN$3)=MONTH('Rent Roll'!$C45)),1,0),0)</f>
        <v>0</v>
      </c>
      <c r="CO203" s="567">
        <f>IFERROR(IF(AND(NOT(YEAR(CO$3)&lt;=YEAR('Rent Roll'!$C45)+'Rent Roll'!$P45-1),MOD(YEAR(CO$3),'Rent Roll'!$O45)=MOD(YEAR('Rent Roll'!$C45),'Rent Roll'!$O45),MONTH(CO$3)=MONTH('Rent Roll'!$C45)),1,0),0)</f>
        <v>0</v>
      </c>
      <c r="CP203" s="567">
        <f>IFERROR(IF(AND(NOT(YEAR(CP$3)&lt;=YEAR('Rent Roll'!$C45)+'Rent Roll'!$P45-1),MOD(YEAR(CP$3),'Rent Roll'!$O45)=MOD(YEAR('Rent Roll'!$C45),'Rent Roll'!$O45),MONTH(CP$3)=MONTH('Rent Roll'!$C45)),1,0),0)</f>
        <v>0</v>
      </c>
      <c r="CQ203" s="567">
        <f>IFERROR(IF(AND(NOT(YEAR(CQ$3)&lt;=YEAR('Rent Roll'!$C45)+'Rent Roll'!$P45-1),MOD(YEAR(CQ$3),'Rent Roll'!$O45)=MOD(YEAR('Rent Roll'!$C45),'Rent Roll'!$O45),MONTH(CQ$3)=MONTH('Rent Roll'!$C45)),1,0),0)</f>
        <v>0</v>
      </c>
      <c r="CR203" s="567">
        <f>IFERROR(IF(AND(NOT(YEAR(CR$3)&lt;=YEAR('Rent Roll'!$C45)+'Rent Roll'!$P45-1),MOD(YEAR(CR$3),'Rent Roll'!$O45)=MOD(YEAR('Rent Roll'!$C45),'Rent Roll'!$O45),MONTH(CR$3)=MONTH('Rent Roll'!$C45)),1,0),0)</f>
        <v>0</v>
      </c>
      <c r="CS203" s="567">
        <f>IFERROR(IF(AND(NOT(YEAR(CS$3)&lt;=YEAR('Rent Roll'!$C45)+'Rent Roll'!$P45-1),MOD(YEAR(CS$3),'Rent Roll'!$O45)=MOD(YEAR('Rent Roll'!$C45),'Rent Roll'!$O45),MONTH(CS$3)=MONTH('Rent Roll'!$C45)),1,0),0)</f>
        <v>0</v>
      </c>
      <c r="CT203" s="567">
        <f>IFERROR(IF(AND(NOT(YEAR(CT$3)&lt;=YEAR('Rent Roll'!$C45)+'Rent Roll'!$P45-1),MOD(YEAR(CT$3),'Rent Roll'!$O45)=MOD(YEAR('Rent Roll'!$C45),'Rent Roll'!$O45),MONTH(CT$3)=MONTH('Rent Roll'!$C45)),1,0),0)</f>
        <v>0</v>
      </c>
      <c r="CU203" s="567">
        <f>IFERROR(IF(AND(NOT(YEAR(CU$3)&lt;=YEAR('Rent Roll'!$C45)+'Rent Roll'!$P45-1),MOD(YEAR(CU$3),'Rent Roll'!$O45)=MOD(YEAR('Rent Roll'!$C45),'Rent Roll'!$O45),MONTH(CU$3)=MONTH('Rent Roll'!$C45)),1,0),0)</f>
        <v>0</v>
      </c>
      <c r="CV203" s="567">
        <f>IFERROR(IF(AND(NOT(YEAR(CV$3)&lt;=YEAR('Rent Roll'!$C45)+'Rent Roll'!$P45-1),MOD(YEAR(CV$3),'Rent Roll'!$O45)=MOD(YEAR('Rent Roll'!$C45),'Rent Roll'!$O45),MONTH(CV$3)=MONTH('Rent Roll'!$C45)),1,0),0)</f>
        <v>0</v>
      </c>
      <c r="CW203" s="567">
        <f>IFERROR(IF(AND(NOT(YEAR(CW$3)&lt;=YEAR('Rent Roll'!$C45)+'Rent Roll'!$P45-1),MOD(YEAR(CW$3),'Rent Roll'!$O45)=MOD(YEAR('Rent Roll'!$C45),'Rent Roll'!$O45),MONTH(CW$3)=MONTH('Rent Roll'!$C45)),1,0),0)</f>
        <v>0</v>
      </c>
      <c r="CX203" s="767">
        <f>IFERROR(IF(AND(NOT(YEAR(CX$3)&lt;=YEAR('Rent Roll'!$C45)+'Rent Roll'!$P45-1),MOD(YEAR(CX$3),'Rent Roll'!$O45)=MOD(YEAR('Rent Roll'!$C45),'Rent Roll'!$O45),MONTH(CX$3)=MONTH('Rent Roll'!$C45)),1,0),0)</f>
        <v>0</v>
      </c>
      <c r="CY203" s="768">
        <f>IFERROR(IF(AND(NOT(YEAR(CY$3)&lt;=YEAR('Rent Roll'!$C45)+'Rent Roll'!$P45-1),MOD(YEAR(CY$3),'Rent Roll'!$O45)=MOD(YEAR('Rent Roll'!$C45),'Rent Roll'!$O45),MONTH(CY$3)=MONTH('Rent Roll'!$C45)),1,0),0)</f>
        <v>0</v>
      </c>
      <c r="CZ203" s="567">
        <f>IFERROR(IF(AND(NOT(YEAR(CZ$3)&lt;=YEAR('Rent Roll'!$C45)+'Rent Roll'!$P45-1),MOD(YEAR(CZ$3),'Rent Roll'!$O45)=MOD(YEAR('Rent Roll'!$C45),'Rent Roll'!$O45),MONTH(CZ$3)=MONTH('Rent Roll'!$C45)),1,0),0)</f>
        <v>0</v>
      </c>
      <c r="DA203" s="567">
        <f>IFERROR(IF(AND(NOT(YEAR(DA$3)&lt;=YEAR('Rent Roll'!$C45)+'Rent Roll'!$P45-1),MOD(YEAR(DA$3),'Rent Roll'!$O45)=MOD(YEAR('Rent Roll'!$C45),'Rent Roll'!$O45),MONTH(DA$3)=MONTH('Rent Roll'!$C45)),1,0),0)</f>
        <v>0</v>
      </c>
      <c r="DB203" s="567">
        <f>IFERROR(IF(AND(NOT(YEAR(DB$3)&lt;=YEAR('Rent Roll'!$C45)+'Rent Roll'!$P45-1),MOD(YEAR(DB$3),'Rent Roll'!$O45)=MOD(YEAR('Rent Roll'!$C45),'Rent Roll'!$O45),MONTH(DB$3)=MONTH('Rent Roll'!$C45)),1,0),0)</f>
        <v>0</v>
      </c>
      <c r="DC203" s="567">
        <f>IFERROR(IF(AND(NOT(YEAR(DC$3)&lt;=YEAR('Rent Roll'!$C45)+'Rent Roll'!$P45-1),MOD(YEAR(DC$3),'Rent Roll'!$O45)=MOD(YEAR('Rent Roll'!$C45),'Rent Roll'!$O45),MONTH(DC$3)=MONTH('Rent Roll'!$C45)),1,0),0)</f>
        <v>0</v>
      </c>
      <c r="DD203" s="567">
        <f>IFERROR(IF(AND(NOT(YEAR(DD$3)&lt;=YEAR('Rent Roll'!$C45)+'Rent Roll'!$P45-1),MOD(YEAR(DD$3),'Rent Roll'!$O45)=MOD(YEAR('Rent Roll'!$C45),'Rent Roll'!$O45),MONTH(DD$3)=MONTH('Rent Roll'!$C45)),1,0),0)</f>
        <v>0</v>
      </c>
      <c r="DE203" s="567">
        <f>IFERROR(IF(AND(NOT(YEAR(DE$3)&lt;=YEAR('Rent Roll'!$C45)+'Rent Roll'!$P45-1),MOD(YEAR(DE$3),'Rent Roll'!$O45)=MOD(YEAR('Rent Roll'!$C45),'Rent Roll'!$O45),MONTH(DE$3)=MONTH('Rent Roll'!$C45)),1,0),0)</f>
        <v>0</v>
      </c>
      <c r="DF203" s="567">
        <f>IFERROR(IF(AND(NOT(YEAR(DF$3)&lt;=YEAR('Rent Roll'!$C45)+'Rent Roll'!$P45-1),MOD(YEAR(DF$3),'Rent Roll'!$O45)=MOD(YEAR('Rent Roll'!$C45),'Rent Roll'!$O45),MONTH(DF$3)=MONTH('Rent Roll'!$C45)),1,0),0)</f>
        <v>0</v>
      </c>
      <c r="DG203" s="567">
        <f>IFERROR(IF(AND(NOT(YEAR(DG$3)&lt;=YEAR('Rent Roll'!$C45)+'Rent Roll'!$P45-1),MOD(YEAR(DG$3),'Rent Roll'!$O45)=MOD(YEAR('Rent Roll'!$C45),'Rent Roll'!$O45),MONTH(DG$3)=MONTH('Rent Roll'!$C45)),1,0),0)</f>
        <v>0</v>
      </c>
      <c r="DH203" s="567">
        <f>IFERROR(IF(AND(NOT(YEAR(DH$3)&lt;=YEAR('Rent Roll'!$C45)+'Rent Roll'!$P45-1),MOD(YEAR(DH$3),'Rent Roll'!$O45)=MOD(YEAR('Rent Roll'!$C45),'Rent Roll'!$O45),MONTH(DH$3)=MONTH('Rent Roll'!$C45)),1,0),0)</f>
        <v>0</v>
      </c>
      <c r="DI203" s="567">
        <f>IFERROR(IF(AND(NOT(YEAR(DI$3)&lt;=YEAR('Rent Roll'!$C45)+'Rent Roll'!$P45-1),MOD(YEAR(DI$3),'Rent Roll'!$O45)=MOD(YEAR('Rent Roll'!$C45),'Rent Roll'!$O45),MONTH(DI$3)=MONTH('Rent Roll'!$C45)),1,0),0)</f>
        <v>0</v>
      </c>
      <c r="DJ203" s="767">
        <f>IFERROR(IF(AND(NOT(YEAR(DJ$3)&lt;=YEAR('Rent Roll'!$C45)+'Rent Roll'!$P45-1),MOD(YEAR(DJ$3),'Rent Roll'!$O45)=MOD(YEAR('Rent Roll'!$C45),'Rent Roll'!$O45),MONTH(DJ$3)=MONTH('Rent Roll'!$C45)),1,0),0)</f>
        <v>0</v>
      </c>
      <c r="DK203" s="768">
        <f>IFERROR(IF(AND(NOT(YEAR(DK$3)&lt;=YEAR('Rent Roll'!$C45)+'Rent Roll'!$P45-1),MOD(YEAR(DK$3),'Rent Roll'!$O45)=MOD(YEAR('Rent Roll'!$C45),'Rent Roll'!$O45),MONTH(DK$3)=MONTH('Rent Roll'!$C45)),1,0),0)</f>
        <v>0</v>
      </c>
      <c r="DL203" s="567">
        <f>IFERROR(IF(AND(NOT(YEAR(DL$3)&lt;=YEAR('Rent Roll'!$C45)+'Rent Roll'!$P45-1),MOD(YEAR(DL$3),'Rent Roll'!$O45)=MOD(YEAR('Rent Roll'!$C45),'Rent Roll'!$O45),MONTH(DL$3)=MONTH('Rent Roll'!$C45)),1,0),0)</f>
        <v>0</v>
      </c>
      <c r="DM203" s="567">
        <f>IFERROR(IF(AND(NOT(YEAR(DM$3)&lt;=YEAR('Rent Roll'!$C45)+'Rent Roll'!$P45-1),MOD(YEAR(DM$3),'Rent Roll'!$O45)=MOD(YEAR('Rent Roll'!$C45),'Rent Roll'!$O45),MONTH(DM$3)=MONTH('Rent Roll'!$C45)),1,0),0)</f>
        <v>0</v>
      </c>
      <c r="DN203" s="567">
        <f>IFERROR(IF(AND(NOT(YEAR(DN$3)&lt;=YEAR('Rent Roll'!$C45)+'Rent Roll'!$P45-1),MOD(YEAR(DN$3),'Rent Roll'!$O45)=MOD(YEAR('Rent Roll'!$C45),'Rent Roll'!$O45),MONTH(DN$3)=MONTH('Rent Roll'!$C45)),1,0),0)</f>
        <v>0</v>
      </c>
      <c r="DO203" s="567">
        <f>IFERROR(IF(AND(NOT(YEAR(DO$3)&lt;=YEAR('Rent Roll'!$C45)+'Rent Roll'!$P45-1),MOD(YEAR(DO$3),'Rent Roll'!$O45)=MOD(YEAR('Rent Roll'!$C45),'Rent Roll'!$O45),MONTH(DO$3)=MONTH('Rent Roll'!$C45)),1,0),0)</f>
        <v>0</v>
      </c>
      <c r="DP203" s="567">
        <f>IFERROR(IF(AND(NOT(YEAR(DP$3)&lt;=YEAR('Rent Roll'!$C45)+'Rent Roll'!$P45-1),MOD(YEAR(DP$3),'Rent Roll'!$O45)=MOD(YEAR('Rent Roll'!$C45),'Rent Roll'!$O45),MONTH(DP$3)=MONTH('Rent Roll'!$C45)),1,0),0)</f>
        <v>0</v>
      </c>
      <c r="DQ203" s="567">
        <f>IFERROR(IF(AND(NOT(YEAR(DQ$3)&lt;=YEAR('Rent Roll'!$C45)+'Rent Roll'!$P45-1),MOD(YEAR(DQ$3),'Rent Roll'!$O45)=MOD(YEAR('Rent Roll'!$C45),'Rent Roll'!$O45),MONTH(DQ$3)=MONTH('Rent Roll'!$C45)),1,0),0)</f>
        <v>0</v>
      </c>
      <c r="DR203" s="567">
        <f>IFERROR(IF(AND(NOT(YEAR(DR$3)&lt;=YEAR('Rent Roll'!$C45)+'Rent Roll'!$P45-1),MOD(YEAR(DR$3),'Rent Roll'!$O45)=MOD(YEAR('Rent Roll'!$C45),'Rent Roll'!$O45),MONTH(DR$3)=MONTH('Rent Roll'!$C45)),1,0),0)</f>
        <v>0</v>
      </c>
      <c r="DS203" s="567">
        <f>IFERROR(IF(AND(NOT(YEAR(DS$3)&lt;=YEAR('Rent Roll'!$C45)+'Rent Roll'!$P45-1),MOD(YEAR(DS$3),'Rent Roll'!$O45)=MOD(YEAR('Rent Roll'!$C45),'Rent Roll'!$O45),MONTH(DS$3)=MONTH('Rent Roll'!$C45)),1,0),0)</f>
        <v>0</v>
      </c>
      <c r="DT203" s="567">
        <f>IFERROR(IF(AND(NOT(YEAR(DT$3)&lt;=YEAR('Rent Roll'!$C45)+'Rent Roll'!$P45-1),MOD(YEAR(DT$3),'Rent Roll'!$O45)=MOD(YEAR('Rent Roll'!$C45),'Rent Roll'!$O45),MONTH(DT$3)=MONTH('Rent Roll'!$C45)),1,0),0)</f>
        <v>0</v>
      </c>
      <c r="DU203" s="567">
        <f>IFERROR(IF(AND(NOT(YEAR(DU$3)&lt;=YEAR('Rent Roll'!$C45)+'Rent Roll'!$P45-1),MOD(YEAR(DU$3),'Rent Roll'!$O45)=MOD(YEAR('Rent Roll'!$C45),'Rent Roll'!$O45),MONTH(DU$3)=MONTH('Rent Roll'!$C45)),1,0),0)</f>
        <v>0</v>
      </c>
      <c r="DV203" s="567">
        <f>IFERROR(IF(AND(NOT(YEAR(DV$3)&lt;=YEAR('Rent Roll'!$C45)+'Rent Roll'!$P45-1),MOD(YEAR(DV$3),'Rent Roll'!$O45)=MOD(YEAR('Rent Roll'!$C45),'Rent Roll'!$O45),MONTH(DV$3)=MONTH('Rent Roll'!$C45)),1,0),0)</f>
        <v>0</v>
      </c>
    </row>
    <row r="204" spans="1:126" s="568" customFormat="1" ht="12" customHeight="1" x14ac:dyDescent="0.4">
      <c r="A204" s="732"/>
      <c r="B204" s="569"/>
      <c r="C204" s="569"/>
      <c r="D204" s="569"/>
      <c r="F204" s="779"/>
      <c r="G204" s="770"/>
      <c r="H204" s="571"/>
      <c r="I204" s="571"/>
      <c r="J204" s="571"/>
      <c r="K204" s="571"/>
      <c r="L204" s="571"/>
      <c r="M204" s="571"/>
      <c r="N204" s="571"/>
      <c r="O204" s="571"/>
      <c r="P204" s="571"/>
      <c r="Q204" s="571"/>
      <c r="R204" s="769"/>
      <c r="S204" s="770"/>
      <c r="T204" s="571"/>
      <c r="U204" s="571"/>
      <c r="V204" s="571"/>
      <c r="W204" s="571"/>
      <c r="X204" s="571"/>
      <c r="Y204" s="571"/>
      <c r="Z204" s="571"/>
      <c r="AA204" s="571"/>
      <c r="AB204" s="571"/>
      <c r="AC204" s="571"/>
      <c r="AD204" s="769"/>
      <c r="AE204" s="770"/>
      <c r="AF204" s="571"/>
      <c r="AG204" s="571"/>
      <c r="AH204" s="571"/>
      <c r="AI204" s="571"/>
      <c r="AJ204" s="571"/>
      <c r="AK204" s="571"/>
      <c r="AL204" s="571"/>
      <c r="AM204" s="571"/>
      <c r="AN204" s="571"/>
      <c r="AO204" s="571"/>
      <c r="AP204" s="769"/>
      <c r="AQ204" s="770"/>
      <c r="AR204" s="571"/>
      <c r="AS204" s="571"/>
      <c r="AT204" s="571"/>
      <c r="AU204" s="571"/>
      <c r="AV204" s="571"/>
      <c r="AW204" s="571"/>
      <c r="AX204" s="571"/>
      <c r="AY204" s="571"/>
      <c r="AZ204" s="571"/>
      <c r="BA204" s="571"/>
      <c r="BB204" s="769"/>
      <c r="BC204" s="770"/>
      <c r="BD204" s="571"/>
      <c r="BE204" s="571"/>
      <c r="BF204" s="571"/>
      <c r="BG204" s="571"/>
      <c r="BH204" s="571"/>
      <c r="BI204" s="571"/>
      <c r="BJ204" s="571"/>
      <c r="BK204" s="571"/>
      <c r="BL204" s="571"/>
      <c r="BM204" s="571"/>
      <c r="BN204" s="769"/>
      <c r="BO204" s="770"/>
      <c r="BP204" s="571"/>
      <c r="BQ204" s="571"/>
      <c r="BR204" s="571"/>
      <c r="BS204" s="571"/>
      <c r="BT204" s="571"/>
      <c r="BU204" s="571"/>
      <c r="BV204" s="571"/>
      <c r="BW204" s="571"/>
      <c r="BX204" s="571"/>
      <c r="BY204" s="571"/>
      <c r="BZ204" s="769"/>
      <c r="CA204" s="770"/>
      <c r="CB204" s="571"/>
      <c r="CC204" s="571"/>
      <c r="CD204" s="571"/>
      <c r="CE204" s="571"/>
      <c r="CF204" s="571"/>
      <c r="CG204" s="571"/>
      <c r="CH204" s="571"/>
      <c r="CI204" s="571"/>
      <c r="CJ204" s="571"/>
      <c r="CK204" s="571"/>
      <c r="CL204" s="769"/>
      <c r="CM204" s="770"/>
      <c r="CN204" s="571"/>
      <c r="CO204" s="571"/>
      <c r="CP204" s="571"/>
      <c r="CQ204" s="571"/>
      <c r="CR204" s="571"/>
      <c r="CS204" s="571"/>
      <c r="CT204" s="571"/>
      <c r="CU204" s="571"/>
      <c r="CV204" s="571"/>
      <c r="CW204" s="571"/>
      <c r="CX204" s="769"/>
      <c r="CY204" s="770"/>
      <c r="CZ204" s="571"/>
      <c r="DA204" s="571"/>
      <c r="DB204" s="571"/>
      <c r="DC204" s="571"/>
      <c r="DD204" s="571"/>
      <c r="DE204" s="571"/>
      <c r="DF204" s="571"/>
      <c r="DG204" s="571"/>
      <c r="DH204" s="571"/>
      <c r="DI204" s="571"/>
      <c r="DJ204" s="769"/>
      <c r="DK204" s="770"/>
      <c r="DL204" s="571"/>
      <c r="DM204" s="571"/>
      <c r="DN204" s="571"/>
      <c r="DO204" s="571"/>
      <c r="DP204" s="571"/>
      <c r="DQ204" s="571"/>
      <c r="DR204" s="571"/>
      <c r="DS204" s="571"/>
      <c r="DT204" s="571"/>
      <c r="DU204" s="571"/>
      <c r="DV204" s="571"/>
    </row>
    <row r="205" spans="1:126" s="563" customFormat="1" ht="12" customHeight="1" x14ac:dyDescent="0.4">
      <c r="A205" s="730"/>
      <c r="B205" s="572"/>
      <c r="C205" s="572"/>
      <c r="D205" s="572"/>
      <c r="F205" s="780"/>
      <c r="G205" s="772"/>
      <c r="H205" s="562"/>
      <c r="I205" s="562"/>
      <c r="J205" s="562"/>
      <c r="K205" s="562"/>
      <c r="L205" s="562"/>
      <c r="M205" s="562"/>
      <c r="N205" s="562"/>
      <c r="O205" s="562"/>
      <c r="P205" s="562"/>
      <c r="Q205" s="562"/>
      <c r="R205" s="771"/>
      <c r="S205" s="772"/>
      <c r="T205" s="562"/>
      <c r="U205" s="562"/>
      <c r="V205" s="562"/>
      <c r="W205" s="562"/>
      <c r="X205" s="562"/>
      <c r="Y205" s="562"/>
      <c r="Z205" s="562"/>
      <c r="AA205" s="562"/>
      <c r="AB205" s="562"/>
      <c r="AC205" s="562"/>
      <c r="AD205" s="771"/>
      <c r="AE205" s="772"/>
      <c r="AF205" s="562"/>
      <c r="AG205" s="562"/>
      <c r="AH205" s="562"/>
      <c r="AI205" s="562"/>
      <c r="AJ205" s="562"/>
      <c r="AK205" s="562"/>
      <c r="AL205" s="562"/>
      <c r="AM205" s="562"/>
      <c r="AN205" s="562"/>
      <c r="AO205" s="562"/>
      <c r="AP205" s="771"/>
      <c r="AQ205" s="772"/>
      <c r="AR205" s="562"/>
      <c r="AS205" s="562"/>
      <c r="AT205" s="562"/>
      <c r="AU205" s="562"/>
      <c r="AV205" s="562"/>
      <c r="AW205" s="562"/>
      <c r="AX205" s="562"/>
      <c r="AY205" s="562"/>
      <c r="AZ205" s="562"/>
      <c r="BA205" s="562"/>
      <c r="BB205" s="771"/>
      <c r="BC205" s="772"/>
      <c r="BD205" s="562"/>
      <c r="BE205" s="562"/>
      <c r="BF205" s="562"/>
      <c r="BG205" s="562"/>
      <c r="BH205" s="562"/>
      <c r="BI205" s="562"/>
      <c r="BJ205" s="562"/>
      <c r="BK205" s="562"/>
      <c r="BL205" s="562"/>
      <c r="BM205" s="562"/>
      <c r="BN205" s="771"/>
      <c r="BO205" s="772"/>
      <c r="BP205" s="562"/>
      <c r="BQ205" s="562"/>
      <c r="BR205" s="562"/>
      <c r="BS205" s="562"/>
      <c r="BT205" s="562"/>
      <c r="BU205" s="562"/>
      <c r="BV205" s="562"/>
      <c r="BW205" s="562"/>
      <c r="BX205" s="562"/>
      <c r="BY205" s="562"/>
      <c r="BZ205" s="771"/>
      <c r="CA205" s="772"/>
      <c r="CB205" s="562"/>
      <c r="CC205" s="562"/>
      <c r="CD205" s="562"/>
      <c r="CE205" s="562"/>
      <c r="CF205" s="562"/>
      <c r="CG205" s="562"/>
      <c r="CH205" s="562"/>
      <c r="CI205" s="562"/>
      <c r="CJ205" s="562"/>
      <c r="CK205" s="562"/>
      <c r="CL205" s="771"/>
      <c r="CM205" s="772"/>
      <c r="CN205" s="562"/>
      <c r="CO205" s="562"/>
      <c r="CP205" s="562"/>
      <c r="CQ205" s="562"/>
      <c r="CR205" s="562"/>
      <c r="CS205" s="562"/>
      <c r="CT205" s="562"/>
      <c r="CU205" s="562"/>
      <c r="CV205" s="562"/>
      <c r="CW205" s="562"/>
      <c r="CX205" s="771"/>
      <c r="CY205" s="772"/>
      <c r="CZ205" s="562"/>
      <c r="DA205" s="562"/>
      <c r="DB205" s="562"/>
      <c r="DC205" s="562"/>
      <c r="DD205" s="562"/>
      <c r="DE205" s="562"/>
      <c r="DF205" s="562"/>
      <c r="DG205" s="562"/>
      <c r="DH205" s="562"/>
      <c r="DI205" s="562"/>
      <c r="DJ205" s="771"/>
      <c r="DK205" s="772"/>
      <c r="DL205" s="562"/>
      <c r="DM205" s="562"/>
      <c r="DN205" s="562"/>
      <c r="DO205" s="562"/>
      <c r="DP205" s="562"/>
      <c r="DQ205" s="562"/>
      <c r="DR205" s="562"/>
      <c r="DS205" s="562"/>
      <c r="DT205" s="562"/>
      <c r="DU205" s="562"/>
      <c r="DV205" s="562"/>
    </row>
    <row r="206" spans="1:126" s="1168" customFormat="1" ht="12" customHeight="1" x14ac:dyDescent="0.4">
      <c r="A206" s="1167" t="s">
        <v>812</v>
      </c>
      <c r="C206" s="1189"/>
      <c r="D206" s="1189"/>
      <c r="E206" s="1189"/>
      <c r="F206" s="1190"/>
      <c r="G206" s="1191"/>
      <c r="H206" s="1192"/>
      <c r="I206" s="1192"/>
      <c r="J206" s="1192"/>
      <c r="K206" s="1192"/>
      <c r="L206" s="1192"/>
      <c r="M206" s="1192"/>
      <c r="N206" s="1192"/>
      <c r="O206" s="1192"/>
      <c r="P206" s="1192"/>
      <c r="Q206" s="1192"/>
      <c r="R206" s="1193"/>
      <c r="S206" s="1191"/>
      <c r="T206" s="1192"/>
      <c r="U206" s="1192"/>
      <c r="V206" s="1192"/>
      <c r="W206" s="1192"/>
      <c r="X206" s="1192"/>
      <c r="Y206" s="1192"/>
      <c r="Z206" s="1192"/>
      <c r="AA206" s="1192"/>
      <c r="AB206" s="1192"/>
      <c r="AC206" s="1192"/>
      <c r="AD206" s="1193"/>
      <c r="AE206" s="1191"/>
      <c r="AF206" s="1192"/>
      <c r="AG206" s="1192"/>
      <c r="AH206" s="1192"/>
      <c r="AI206" s="1192"/>
      <c r="AJ206" s="1192"/>
      <c r="AK206" s="1192"/>
      <c r="AL206" s="1192"/>
      <c r="AM206" s="1192"/>
      <c r="AN206" s="1192"/>
      <c r="AO206" s="1192"/>
      <c r="AP206" s="1193"/>
      <c r="AQ206" s="1191"/>
      <c r="AR206" s="1192"/>
      <c r="AS206" s="1192"/>
      <c r="AT206" s="1192"/>
      <c r="AU206" s="1192"/>
      <c r="AV206" s="1192"/>
      <c r="AW206" s="1192"/>
      <c r="AX206" s="1192"/>
      <c r="AY206" s="1192"/>
      <c r="AZ206" s="1192"/>
      <c r="BA206" s="1192"/>
      <c r="BB206" s="1193"/>
      <c r="BC206" s="1191"/>
      <c r="BD206" s="1192"/>
      <c r="BE206" s="1192"/>
      <c r="BF206" s="1192"/>
      <c r="BG206" s="1192"/>
      <c r="BH206" s="1192"/>
      <c r="BI206" s="1192"/>
      <c r="BJ206" s="1192"/>
      <c r="BK206" s="1192"/>
      <c r="BL206" s="1192"/>
      <c r="BM206" s="1192"/>
      <c r="BN206" s="1193"/>
      <c r="BO206" s="1191"/>
      <c r="BP206" s="1192"/>
      <c r="BQ206" s="1192"/>
      <c r="BR206" s="1192"/>
      <c r="BS206" s="1192"/>
      <c r="BT206" s="1192"/>
      <c r="BU206" s="1192"/>
      <c r="BV206" s="1192"/>
      <c r="BW206" s="1192"/>
      <c r="BX206" s="1192"/>
      <c r="BY206" s="1192"/>
      <c r="BZ206" s="1193"/>
      <c r="CA206" s="1191"/>
      <c r="CB206" s="1192"/>
      <c r="CC206" s="1192"/>
      <c r="CD206" s="1192"/>
      <c r="CE206" s="1192"/>
      <c r="CF206" s="1192"/>
      <c r="CG206" s="1192"/>
      <c r="CH206" s="1192"/>
      <c r="CI206" s="1192"/>
      <c r="CJ206" s="1192"/>
      <c r="CK206" s="1192"/>
      <c r="CL206" s="1193"/>
      <c r="CM206" s="1191"/>
      <c r="CN206" s="1192"/>
      <c r="CO206" s="1192"/>
      <c r="CP206" s="1192"/>
      <c r="CQ206" s="1192"/>
      <c r="CR206" s="1192"/>
      <c r="CS206" s="1192"/>
      <c r="CT206" s="1192"/>
      <c r="CU206" s="1192"/>
      <c r="CV206" s="1192"/>
      <c r="CW206" s="1192"/>
      <c r="CX206" s="1193"/>
      <c r="CY206" s="1191"/>
      <c r="CZ206" s="1192"/>
      <c r="DA206" s="1192"/>
      <c r="DB206" s="1192"/>
      <c r="DC206" s="1192"/>
      <c r="DD206" s="1192"/>
      <c r="DE206" s="1192"/>
      <c r="DF206" s="1192"/>
      <c r="DG206" s="1192"/>
      <c r="DH206" s="1192"/>
      <c r="DI206" s="1192"/>
      <c r="DJ206" s="1193"/>
      <c r="DK206" s="1191"/>
      <c r="DL206" s="1192"/>
      <c r="DM206" s="1192"/>
      <c r="DN206" s="1192"/>
      <c r="DO206" s="1192"/>
      <c r="DP206" s="1192"/>
      <c r="DQ206" s="1192"/>
      <c r="DR206" s="1192"/>
      <c r="DS206" s="1192"/>
      <c r="DT206" s="1192"/>
      <c r="DU206" s="1192"/>
      <c r="DV206" s="1192"/>
    </row>
    <row r="207" spans="1:126" s="565" customFormat="1" ht="12" customHeight="1" x14ac:dyDescent="0.4">
      <c r="A207" s="731"/>
      <c r="B207" s="564" t="str">
        <f>'Rent Roll'!$B5</f>
        <v>월드비전</v>
      </c>
      <c r="C207" s="566"/>
      <c r="D207" s="566"/>
      <c r="E207" s="566"/>
      <c r="F207" s="778">
        <f>IFERROR(IF(AND(NOT(YEAR(F$3)&lt;=YEAR('Rent Roll'!$C5)+'Rent Roll'!$V5-1),MOD(YEAR(F$3),'Rent Roll'!$U5)=MOD(YEAR('Rent Roll'!$C5),'Rent Roll'!$U5),MONTH(F$3)=MONTH('Rent Roll'!$C5)),1,0),0)</f>
        <v>0</v>
      </c>
      <c r="G207" s="768">
        <f>IFERROR(IF(AND(NOT(YEAR(G$3)&lt;=YEAR('Rent Roll'!$C5)+'Rent Roll'!$V5-1),MOD(YEAR(G$3),'Rent Roll'!$U5)=MOD(YEAR('Rent Roll'!$C5),'Rent Roll'!$U5),MONTH(G$3)=MONTH('Rent Roll'!$C5)),1,0),0)</f>
        <v>0</v>
      </c>
      <c r="H207" s="567">
        <f>IFERROR(IF(AND(NOT(YEAR(H$3)&lt;=YEAR('Rent Roll'!$C5)+'Rent Roll'!$V5-1),MOD(YEAR(H$3),'Rent Roll'!$U5)=MOD(YEAR('Rent Roll'!$C5),'Rent Roll'!$U5),MONTH(H$3)=MONTH('Rent Roll'!$C5)),1,0),0)</f>
        <v>0</v>
      </c>
      <c r="I207" s="567">
        <f>IFERROR(IF(AND(NOT(YEAR(I$3)&lt;=YEAR('Rent Roll'!$C5)+'Rent Roll'!$V5-1),MOD(YEAR(I$3),'Rent Roll'!$U5)=MOD(YEAR('Rent Roll'!$C5),'Rent Roll'!$U5),MONTH(I$3)=MONTH('Rent Roll'!$C5)),1,0),0)</f>
        <v>0</v>
      </c>
      <c r="J207" s="567">
        <f>IFERROR(IF(AND(NOT(YEAR(J$3)&lt;=YEAR('Rent Roll'!$C5)+'Rent Roll'!$V5-1),MOD(YEAR(J$3),'Rent Roll'!$U5)=MOD(YEAR('Rent Roll'!$C5),'Rent Roll'!$U5),MONTH(J$3)=MONTH('Rent Roll'!$C5)),1,0),0)</f>
        <v>0</v>
      </c>
      <c r="K207" s="567">
        <f>IFERROR(IF(AND(NOT(YEAR(K$3)&lt;=YEAR('Rent Roll'!$C5)+'Rent Roll'!$V5-1),MOD(YEAR(K$3),'Rent Roll'!$U5)=MOD(YEAR('Rent Roll'!$C5),'Rent Roll'!$U5),MONTH(K$3)=MONTH('Rent Roll'!$C5)),1,0),0)</f>
        <v>0</v>
      </c>
      <c r="L207" s="567">
        <f>IFERROR(IF(AND(NOT(YEAR(L$3)&lt;=YEAR('Rent Roll'!$C5)+'Rent Roll'!$V5-1),MOD(YEAR(L$3),'Rent Roll'!$U5)=MOD(YEAR('Rent Roll'!$C5),'Rent Roll'!$U5),MONTH(L$3)=MONTH('Rent Roll'!$C5)),1,0),0)</f>
        <v>0</v>
      </c>
      <c r="M207" s="567">
        <f>IFERROR(IF(AND(NOT(YEAR(M$3)&lt;=YEAR('Rent Roll'!$C5)+'Rent Roll'!$V5-1),MOD(YEAR(M$3),'Rent Roll'!$U5)=MOD(YEAR('Rent Roll'!$C5),'Rent Roll'!$U5),MONTH(M$3)=MONTH('Rent Roll'!$C5)),1,0),0)</f>
        <v>0</v>
      </c>
      <c r="N207" s="567">
        <f>IFERROR(IF(AND(NOT(YEAR(N$3)&lt;=YEAR('Rent Roll'!$C5)+'Rent Roll'!$V5-1),MOD(YEAR(N$3),'Rent Roll'!$U5)=MOD(YEAR('Rent Roll'!$C5),'Rent Roll'!$U5),MONTH(N$3)=MONTH('Rent Roll'!$C5)),1,0),0)</f>
        <v>0</v>
      </c>
      <c r="O207" s="567">
        <f>IFERROR(IF(AND(NOT(YEAR(O$3)&lt;=YEAR('Rent Roll'!$C5)+'Rent Roll'!$V5-1),MOD(YEAR(O$3),'Rent Roll'!$U5)=MOD(YEAR('Rent Roll'!$C5),'Rent Roll'!$U5),MONTH(O$3)=MONTH('Rent Roll'!$C5)),1,0),0)</f>
        <v>0</v>
      </c>
      <c r="P207" s="567">
        <f>IFERROR(IF(AND(NOT(YEAR(P$3)&lt;=YEAR('Rent Roll'!$C5)+'Rent Roll'!$V5-1),MOD(YEAR(P$3),'Rent Roll'!$U5)=MOD(YEAR('Rent Roll'!$C5),'Rent Roll'!$U5),MONTH(P$3)=MONTH('Rent Roll'!$C5)),1,0),0)</f>
        <v>0</v>
      </c>
      <c r="Q207" s="567">
        <f>IFERROR(IF(AND(NOT(YEAR(Q$3)&lt;=YEAR('Rent Roll'!$C5)+'Rent Roll'!$V5-1),MOD(YEAR(Q$3),'Rent Roll'!$U5)=MOD(YEAR('Rent Roll'!$C5),'Rent Roll'!$U5),MONTH(Q$3)=MONTH('Rent Roll'!$C5)),1,0),0)</f>
        <v>0</v>
      </c>
      <c r="R207" s="767">
        <f>IFERROR(IF(AND(NOT(YEAR(R$3)&lt;=YEAR('Rent Roll'!$C5)+'Rent Roll'!$V5-1),MOD(YEAR(R$3),'Rent Roll'!$U5)=MOD(YEAR('Rent Roll'!$C5),'Rent Roll'!$U5),MONTH(R$3)=MONTH('Rent Roll'!$C5)),1,0),0)</f>
        <v>1</v>
      </c>
      <c r="S207" s="768">
        <f>IFERROR(IF(AND(NOT(YEAR(S$3)&lt;=YEAR('Rent Roll'!$C5)+'Rent Roll'!$V5-1),MOD(YEAR(S$3),'Rent Roll'!$U5)=MOD(YEAR('Rent Roll'!$C5),'Rent Roll'!$U5),MONTH(S$3)=MONTH('Rent Roll'!$C5)),1,0),0)</f>
        <v>0</v>
      </c>
      <c r="T207" s="567">
        <f>IFERROR(IF(AND(NOT(YEAR(T$3)&lt;=YEAR('Rent Roll'!$C5)+'Rent Roll'!$V5-1),MOD(YEAR(T$3),'Rent Roll'!$U5)=MOD(YEAR('Rent Roll'!$C5),'Rent Roll'!$U5),MONTH(T$3)=MONTH('Rent Roll'!$C5)),1,0),0)</f>
        <v>0</v>
      </c>
      <c r="U207" s="567">
        <f>IFERROR(IF(AND(NOT(YEAR(U$3)&lt;=YEAR('Rent Roll'!$C5)+'Rent Roll'!$V5-1),MOD(YEAR(U$3),'Rent Roll'!$U5)=MOD(YEAR('Rent Roll'!$C5),'Rent Roll'!$U5),MONTH(U$3)=MONTH('Rent Roll'!$C5)),1,0),0)</f>
        <v>0</v>
      </c>
      <c r="V207" s="567">
        <f>IFERROR(IF(AND(NOT(YEAR(V$3)&lt;=YEAR('Rent Roll'!$C5)+'Rent Roll'!$V5-1),MOD(YEAR(V$3),'Rent Roll'!$U5)=MOD(YEAR('Rent Roll'!$C5),'Rent Roll'!$U5),MONTH(V$3)=MONTH('Rent Roll'!$C5)),1,0),0)</f>
        <v>0</v>
      </c>
      <c r="W207" s="567">
        <f>IFERROR(IF(AND(NOT(YEAR(W$3)&lt;=YEAR('Rent Roll'!$C5)+'Rent Roll'!$V5-1),MOD(YEAR(W$3),'Rent Roll'!$U5)=MOD(YEAR('Rent Roll'!$C5),'Rent Roll'!$U5),MONTH(W$3)=MONTH('Rent Roll'!$C5)),1,0),0)</f>
        <v>0</v>
      </c>
      <c r="X207" s="567">
        <f>IFERROR(IF(AND(NOT(YEAR(X$3)&lt;=YEAR('Rent Roll'!$C5)+'Rent Roll'!$V5-1),MOD(YEAR(X$3),'Rent Roll'!$U5)=MOD(YEAR('Rent Roll'!$C5),'Rent Roll'!$U5),MONTH(X$3)=MONTH('Rent Roll'!$C5)),1,0),0)</f>
        <v>0</v>
      </c>
      <c r="Y207" s="567">
        <f>IFERROR(IF(AND(NOT(YEAR(Y$3)&lt;=YEAR('Rent Roll'!$C5)+'Rent Roll'!$V5-1),MOD(YEAR(Y$3),'Rent Roll'!$U5)=MOD(YEAR('Rent Roll'!$C5),'Rent Roll'!$U5),MONTH(Y$3)=MONTH('Rent Roll'!$C5)),1,0),0)</f>
        <v>0</v>
      </c>
      <c r="Z207" s="567">
        <f>IFERROR(IF(AND(NOT(YEAR(Z$3)&lt;=YEAR('Rent Roll'!$C5)+'Rent Roll'!$V5-1),MOD(YEAR(Z$3),'Rent Roll'!$U5)=MOD(YEAR('Rent Roll'!$C5),'Rent Roll'!$U5),MONTH(Z$3)=MONTH('Rent Roll'!$C5)),1,0),0)</f>
        <v>0</v>
      </c>
      <c r="AA207" s="567">
        <f>IFERROR(IF(AND(NOT(YEAR(AA$3)&lt;=YEAR('Rent Roll'!$C5)+'Rent Roll'!$V5-1),MOD(YEAR(AA$3),'Rent Roll'!$U5)=MOD(YEAR('Rent Roll'!$C5),'Rent Roll'!$U5),MONTH(AA$3)=MONTH('Rent Roll'!$C5)),1,0),0)</f>
        <v>0</v>
      </c>
      <c r="AB207" s="567">
        <f>IFERROR(IF(AND(NOT(YEAR(AB$3)&lt;=YEAR('Rent Roll'!$C5)+'Rent Roll'!$V5-1),MOD(YEAR(AB$3),'Rent Roll'!$U5)=MOD(YEAR('Rent Roll'!$C5),'Rent Roll'!$U5),MONTH(AB$3)=MONTH('Rent Roll'!$C5)),1,0),0)</f>
        <v>0</v>
      </c>
      <c r="AC207" s="567">
        <f>IFERROR(IF(AND(NOT(YEAR(AC$3)&lt;=YEAR('Rent Roll'!$C5)+'Rent Roll'!$V5-1),MOD(YEAR(AC$3),'Rent Roll'!$U5)=MOD(YEAR('Rent Roll'!$C5),'Rent Roll'!$U5),MONTH(AC$3)=MONTH('Rent Roll'!$C5)),1,0),0)</f>
        <v>0</v>
      </c>
      <c r="AD207" s="767">
        <f>IFERROR(IF(AND(NOT(YEAR(AD$3)&lt;=YEAR('Rent Roll'!$C5)+'Rent Roll'!$V5-1),MOD(YEAR(AD$3),'Rent Roll'!$U5)=MOD(YEAR('Rent Roll'!$C5),'Rent Roll'!$U5),MONTH(AD$3)=MONTH('Rent Roll'!$C5)),1,0),0)</f>
        <v>1</v>
      </c>
      <c r="AE207" s="768">
        <f>IFERROR(IF(AND(NOT(YEAR(AE$3)&lt;=YEAR('Rent Roll'!$C5)+'Rent Roll'!$V5-1),MOD(YEAR(AE$3),'Rent Roll'!$U5)=MOD(YEAR('Rent Roll'!$C5),'Rent Roll'!$U5),MONTH(AE$3)=MONTH('Rent Roll'!$C5)),1,0),0)</f>
        <v>0</v>
      </c>
      <c r="AF207" s="567">
        <f>IFERROR(IF(AND(NOT(YEAR(AF$3)&lt;=YEAR('Rent Roll'!$C5)+'Rent Roll'!$V5-1),MOD(YEAR(AF$3),'Rent Roll'!$U5)=MOD(YEAR('Rent Roll'!$C5),'Rent Roll'!$U5),MONTH(AF$3)=MONTH('Rent Roll'!$C5)),1,0),0)</f>
        <v>0</v>
      </c>
      <c r="AG207" s="567">
        <f>IFERROR(IF(AND(NOT(YEAR(AG$3)&lt;=YEAR('Rent Roll'!$C5)+'Rent Roll'!$V5-1),MOD(YEAR(AG$3),'Rent Roll'!$U5)=MOD(YEAR('Rent Roll'!$C5),'Rent Roll'!$U5),MONTH(AG$3)=MONTH('Rent Roll'!$C5)),1,0),0)</f>
        <v>0</v>
      </c>
      <c r="AH207" s="567">
        <f>IFERROR(IF(AND(NOT(YEAR(AH$3)&lt;=YEAR('Rent Roll'!$C5)+'Rent Roll'!$V5-1),MOD(YEAR(AH$3),'Rent Roll'!$U5)=MOD(YEAR('Rent Roll'!$C5),'Rent Roll'!$U5),MONTH(AH$3)=MONTH('Rent Roll'!$C5)),1,0),0)</f>
        <v>0</v>
      </c>
      <c r="AI207" s="567">
        <f>IFERROR(IF(AND(NOT(YEAR(AI$3)&lt;=YEAR('Rent Roll'!$C5)+'Rent Roll'!$V5-1),MOD(YEAR(AI$3),'Rent Roll'!$U5)=MOD(YEAR('Rent Roll'!$C5),'Rent Roll'!$U5),MONTH(AI$3)=MONTH('Rent Roll'!$C5)),1,0),0)</f>
        <v>0</v>
      </c>
      <c r="AJ207" s="567">
        <f>IFERROR(IF(AND(NOT(YEAR(AJ$3)&lt;=YEAR('Rent Roll'!$C5)+'Rent Roll'!$V5-1),MOD(YEAR(AJ$3),'Rent Roll'!$U5)=MOD(YEAR('Rent Roll'!$C5),'Rent Roll'!$U5),MONTH(AJ$3)=MONTH('Rent Roll'!$C5)),1,0),0)</f>
        <v>0</v>
      </c>
      <c r="AK207" s="567">
        <f>IFERROR(IF(AND(NOT(YEAR(AK$3)&lt;=YEAR('Rent Roll'!$C5)+'Rent Roll'!$V5-1),MOD(YEAR(AK$3),'Rent Roll'!$U5)=MOD(YEAR('Rent Roll'!$C5),'Rent Roll'!$U5),MONTH(AK$3)=MONTH('Rent Roll'!$C5)),1,0),0)</f>
        <v>0</v>
      </c>
      <c r="AL207" s="567">
        <f>IFERROR(IF(AND(NOT(YEAR(AL$3)&lt;=YEAR('Rent Roll'!$C5)+'Rent Roll'!$V5-1),MOD(YEAR(AL$3),'Rent Roll'!$U5)=MOD(YEAR('Rent Roll'!$C5),'Rent Roll'!$U5),MONTH(AL$3)=MONTH('Rent Roll'!$C5)),1,0),0)</f>
        <v>0</v>
      </c>
      <c r="AM207" s="567">
        <f>IFERROR(IF(AND(NOT(YEAR(AM$3)&lt;=YEAR('Rent Roll'!$C5)+'Rent Roll'!$V5-1),MOD(YEAR(AM$3),'Rent Roll'!$U5)=MOD(YEAR('Rent Roll'!$C5),'Rent Roll'!$U5),MONTH(AM$3)=MONTH('Rent Roll'!$C5)),1,0),0)</f>
        <v>0</v>
      </c>
      <c r="AN207" s="567">
        <f>IFERROR(IF(AND(NOT(YEAR(AN$3)&lt;=YEAR('Rent Roll'!$C5)+'Rent Roll'!$V5-1),MOD(YEAR(AN$3),'Rent Roll'!$U5)=MOD(YEAR('Rent Roll'!$C5),'Rent Roll'!$U5),MONTH(AN$3)=MONTH('Rent Roll'!$C5)),1,0),0)</f>
        <v>0</v>
      </c>
      <c r="AO207" s="567">
        <f>IFERROR(IF(AND(NOT(YEAR(AO$3)&lt;=YEAR('Rent Roll'!$C5)+'Rent Roll'!$V5-1),MOD(YEAR(AO$3),'Rent Roll'!$U5)=MOD(YEAR('Rent Roll'!$C5),'Rent Roll'!$U5),MONTH(AO$3)=MONTH('Rent Roll'!$C5)),1,0),0)</f>
        <v>0</v>
      </c>
      <c r="AP207" s="767">
        <f>IFERROR(IF(AND(NOT(YEAR(AP$3)&lt;=YEAR('Rent Roll'!$C5)+'Rent Roll'!$V5-1),MOD(YEAR(AP$3),'Rent Roll'!$U5)=MOD(YEAR('Rent Roll'!$C5),'Rent Roll'!$U5),MONTH(AP$3)=MONTH('Rent Roll'!$C5)),1,0),0)</f>
        <v>1</v>
      </c>
      <c r="AQ207" s="768">
        <f>IFERROR(IF(AND(NOT(YEAR(AQ$3)&lt;=YEAR('Rent Roll'!$C5)+'Rent Roll'!$V5-1),MOD(YEAR(AQ$3),'Rent Roll'!$U5)=MOD(YEAR('Rent Roll'!$C5),'Rent Roll'!$U5),MONTH(AQ$3)=MONTH('Rent Roll'!$C5)),1,0),0)</f>
        <v>0</v>
      </c>
      <c r="AR207" s="567">
        <f>IFERROR(IF(AND(NOT(YEAR(AR$3)&lt;=YEAR('Rent Roll'!$C5)+'Rent Roll'!$V5-1),MOD(YEAR(AR$3),'Rent Roll'!$U5)=MOD(YEAR('Rent Roll'!$C5),'Rent Roll'!$U5),MONTH(AR$3)=MONTH('Rent Roll'!$C5)),1,0),0)</f>
        <v>0</v>
      </c>
      <c r="AS207" s="567">
        <f>IFERROR(IF(AND(NOT(YEAR(AS$3)&lt;=YEAR('Rent Roll'!$C5)+'Rent Roll'!$V5-1),MOD(YEAR(AS$3),'Rent Roll'!$U5)=MOD(YEAR('Rent Roll'!$C5),'Rent Roll'!$U5),MONTH(AS$3)=MONTH('Rent Roll'!$C5)),1,0),0)</f>
        <v>0</v>
      </c>
      <c r="AT207" s="567">
        <f>IFERROR(IF(AND(NOT(YEAR(AT$3)&lt;=YEAR('Rent Roll'!$C5)+'Rent Roll'!$V5-1),MOD(YEAR(AT$3),'Rent Roll'!$U5)=MOD(YEAR('Rent Roll'!$C5),'Rent Roll'!$U5),MONTH(AT$3)=MONTH('Rent Roll'!$C5)),1,0),0)</f>
        <v>0</v>
      </c>
      <c r="AU207" s="567">
        <f>IFERROR(IF(AND(NOT(YEAR(AU$3)&lt;=YEAR('Rent Roll'!$C5)+'Rent Roll'!$V5-1),MOD(YEAR(AU$3),'Rent Roll'!$U5)=MOD(YEAR('Rent Roll'!$C5),'Rent Roll'!$U5),MONTH(AU$3)=MONTH('Rent Roll'!$C5)),1,0),0)</f>
        <v>0</v>
      </c>
      <c r="AV207" s="567">
        <f>IFERROR(IF(AND(NOT(YEAR(AV$3)&lt;=YEAR('Rent Roll'!$C5)+'Rent Roll'!$V5-1),MOD(YEAR(AV$3),'Rent Roll'!$U5)=MOD(YEAR('Rent Roll'!$C5),'Rent Roll'!$U5),MONTH(AV$3)=MONTH('Rent Roll'!$C5)),1,0),0)</f>
        <v>0</v>
      </c>
      <c r="AW207" s="567">
        <f>IFERROR(IF(AND(NOT(YEAR(AW$3)&lt;=YEAR('Rent Roll'!$C5)+'Rent Roll'!$V5-1),MOD(YEAR(AW$3),'Rent Roll'!$U5)=MOD(YEAR('Rent Roll'!$C5),'Rent Roll'!$U5),MONTH(AW$3)=MONTH('Rent Roll'!$C5)),1,0),0)</f>
        <v>0</v>
      </c>
      <c r="AX207" s="567">
        <f>IFERROR(IF(AND(NOT(YEAR(AX$3)&lt;=YEAR('Rent Roll'!$C5)+'Rent Roll'!$V5-1),MOD(YEAR(AX$3),'Rent Roll'!$U5)=MOD(YEAR('Rent Roll'!$C5),'Rent Roll'!$U5),MONTH(AX$3)=MONTH('Rent Roll'!$C5)),1,0),0)</f>
        <v>0</v>
      </c>
      <c r="AY207" s="567">
        <f>IFERROR(IF(AND(NOT(YEAR(AY$3)&lt;=YEAR('Rent Roll'!$C5)+'Rent Roll'!$V5-1),MOD(YEAR(AY$3),'Rent Roll'!$U5)=MOD(YEAR('Rent Roll'!$C5),'Rent Roll'!$U5),MONTH(AY$3)=MONTH('Rent Roll'!$C5)),1,0),0)</f>
        <v>0</v>
      </c>
      <c r="AZ207" s="567">
        <f>IFERROR(IF(AND(NOT(YEAR(AZ$3)&lt;=YEAR('Rent Roll'!$C5)+'Rent Roll'!$V5-1),MOD(YEAR(AZ$3),'Rent Roll'!$U5)=MOD(YEAR('Rent Roll'!$C5),'Rent Roll'!$U5),MONTH(AZ$3)=MONTH('Rent Roll'!$C5)),1,0),0)</f>
        <v>0</v>
      </c>
      <c r="BA207" s="567">
        <f>IFERROR(IF(AND(NOT(YEAR(BA$3)&lt;=YEAR('Rent Roll'!$C5)+'Rent Roll'!$V5-1),MOD(YEAR(BA$3),'Rent Roll'!$U5)=MOD(YEAR('Rent Roll'!$C5),'Rent Roll'!$U5),MONTH(BA$3)=MONTH('Rent Roll'!$C5)),1,0),0)</f>
        <v>0</v>
      </c>
      <c r="BB207" s="767">
        <f>IFERROR(IF(AND(NOT(YEAR(BB$3)&lt;=YEAR('Rent Roll'!$C5)+'Rent Roll'!$V5-1),MOD(YEAR(BB$3),'Rent Roll'!$U5)=MOD(YEAR('Rent Roll'!$C5),'Rent Roll'!$U5),MONTH(BB$3)=MONTH('Rent Roll'!$C5)),1,0),0)</f>
        <v>1</v>
      </c>
      <c r="BC207" s="768">
        <f>IFERROR(IF(AND(NOT(YEAR(BC$3)&lt;=YEAR('Rent Roll'!$C5)+'Rent Roll'!$V5-1),MOD(YEAR(BC$3),'Rent Roll'!$U5)=MOD(YEAR('Rent Roll'!$C5),'Rent Roll'!$U5),MONTH(BC$3)=MONTH('Rent Roll'!$C5)),1,0),0)</f>
        <v>0</v>
      </c>
      <c r="BD207" s="567">
        <f>IFERROR(IF(AND(NOT(YEAR(BD$3)&lt;=YEAR('Rent Roll'!$C5)+'Rent Roll'!$V5-1),MOD(YEAR(BD$3),'Rent Roll'!$U5)=MOD(YEAR('Rent Roll'!$C5),'Rent Roll'!$U5),MONTH(BD$3)=MONTH('Rent Roll'!$C5)),1,0),0)</f>
        <v>0</v>
      </c>
      <c r="BE207" s="567">
        <f>IFERROR(IF(AND(NOT(YEAR(BE$3)&lt;=YEAR('Rent Roll'!$C5)+'Rent Roll'!$V5-1),MOD(YEAR(BE$3),'Rent Roll'!$U5)=MOD(YEAR('Rent Roll'!$C5),'Rent Roll'!$U5),MONTH(BE$3)=MONTH('Rent Roll'!$C5)),1,0),0)</f>
        <v>0</v>
      </c>
      <c r="BF207" s="567">
        <f>IFERROR(IF(AND(NOT(YEAR(BF$3)&lt;=YEAR('Rent Roll'!$C5)+'Rent Roll'!$V5-1),MOD(YEAR(BF$3),'Rent Roll'!$U5)=MOD(YEAR('Rent Roll'!$C5),'Rent Roll'!$U5),MONTH(BF$3)=MONTH('Rent Roll'!$C5)),1,0),0)</f>
        <v>0</v>
      </c>
      <c r="BG207" s="567">
        <f>IFERROR(IF(AND(NOT(YEAR(BG$3)&lt;=YEAR('Rent Roll'!$C5)+'Rent Roll'!$V5-1),MOD(YEAR(BG$3),'Rent Roll'!$U5)=MOD(YEAR('Rent Roll'!$C5),'Rent Roll'!$U5),MONTH(BG$3)=MONTH('Rent Roll'!$C5)),1,0),0)</f>
        <v>0</v>
      </c>
      <c r="BH207" s="567">
        <f>IFERROR(IF(AND(NOT(YEAR(BH$3)&lt;=YEAR('Rent Roll'!$C5)+'Rent Roll'!$V5-1),MOD(YEAR(BH$3),'Rent Roll'!$U5)=MOD(YEAR('Rent Roll'!$C5),'Rent Roll'!$U5),MONTH(BH$3)=MONTH('Rent Roll'!$C5)),1,0),0)</f>
        <v>0</v>
      </c>
      <c r="BI207" s="567">
        <f>IFERROR(IF(AND(NOT(YEAR(BI$3)&lt;=YEAR('Rent Roll'!$C5)+'Rent Roll'!$V5-1),MOD(YEAR(BI$3),'Rent Roll'!$U5)=MOD(YEAR('Rent Roll'!$C5),'Rent Roll'!$U5),MONTH(BI$3)=MONTH('Rent Roll'!$C5)),1,0),0)</f>
        <v>0</v>
      </c>
      <c r="BJ207" s="567">
        <f>IFERROR(IF(AND(NOT(YEAR(BJ$3)&lt;=YEAR('Rent Roll'!$C5)+'Rent Roll'!$V5-1),MOD(YEAR(BJ$3),'Rent Roll'!$U5)=MOD(YEAR('Rent Roll'!$C5),'Rent Roll'!$U5),MONTH(BJ$3)=MONTH('Rent Roll'!$C5)),1,0),0)</f>
        <v>0</v>
      </c>
      <c r="BK207" s="567">
        <f>IFERROR(IF(AND(NOT(YEAR(BK$3)&lt;=YEAR('Rent Roll'!$C5)+'Rent Roll'!$V5-1),MOD(YEAR(BK$3),'Rent Roll'!$U5)=MOD(YEAR('Rent Roll'!$C5),'Rent Roll'!$U5),MONTH(BK$3)=MONTH('Rent Roll'!$C5)),1,0),0)</f>
        <v>0</v>
      </c>
      <c r="BL207" s="567">
        <f>IFERROR(IF(AND(NOT(YEAR(BL$3)&lt;=YEAR('Rent Roll'!$C5)+'Rent Roll'!$V5-1),MOD(YEAR(BL$3),'Rent Roll'!$U5)=MOD(YEAR('Rent Roll'!$C5),'Rent Roll'!$U5),MONTH(BL$3)=MONTH('Rent Roll'!$C5)),1,0),0)</f>
        <v>0</v>
      </c>
      <c r="BM207" s="567">
        <f>IFERROR(IF(AND(NOT(YEAR(BM$3)&lt;=YEAR('Rent Roll'!$C5)+'Rent Roll'!$V5-1),MOD(YEAR(BM$3),'Rent Roll'!$U5)=MOD(YEAR('Rent Roll'!$C5),'Rent Roll'!$U5),MONTH(BM$3)=MONTH('Rent Roll'!$C5)),1,0),0)</f>
        <v>0</v>
      </c>
      <c r="BN207" s="767">
        <f>IFERROR(IF(AND(NOT(YEAR(BN$3)&lt;=YEAR('Rent Roll'!$C5)+'Rent Roll'!$V5-1),MOD(YEAR(BN$3),'Rent Roll'!$U5)=MOD(YEAR('Rent Roll'!$C5),'Rent Roll'!$U5),MONTH(BN$3)=MONTH('Rent Roll'!$C5)),1,0),0)</f>
        <v>1</v>
      </c>
      <c r="BO207" s="768">
        <f>IFERROR(IF(AND(NOT(YEAR(BO$3)&lt;=YEAR('Rent Roll'!$C5)+'Rent Roll'!$V5-1),MOD(YEAR(BO$3),'Rent Roll'!$U5)=MOD(YEAR('Rent Roll'!$C5),'Rent Roll'!$U5),MONTH(BO$3)=MONTH('Rent Roll'!$C5)),1,0),0)</f>
        <v>0</v>
      </c>
      <c r="BP207" s="567">
        <f>IFERROR(IF(AND(NOT(YEAR(BP$3)&lt;=YEAR('Rent Roll'!$C5)+'Rent Roll'!$V5-1),MOD(YEAR(BP$3),'Rent Roll'!$U5)=MOD(YEAR('Rent Roll'!$C5),'Rent Roll'!$U5),MONTH(BP$3)=MONTH('Rent Roll'!$C5)),1,0),0)</f>
        <v>0</v>
      </c>
      <c r="BQ207" s="567">
        <f>IFERROR(IF(AND(NOT(YEAR(BQ$3)&lt;=YEAR('Rent Roll'!$C5)+'Rent Roll'!$V5-1),MOD(YEAR(BQ$3),'Rent Roll'!$U5)=MOD(YEAR('Rent Roll'!$C5),'Rent Roll'!$U5),MONTH(BQ$3)=MONTH('Rent Roll'!$C5)),1,0),0)</f>
        <v>0</v>
      </c>
      <c r="BR207" s="567">
        <f>IFERROR(IF(AND(NOT(YEAR(BR$3)&lt;=YEAR('Rent Roll'!$C5)+'Rent Roll'!$V5-1),MOD(YEAR(BR$3),'Rent Roll'!$U5)=MOD(YEAR('Rent Roll'!$C5),'Rent Roll'!$U5),MONTH(BR$3)=MONTH('Rent Roll'!$C5)),1,0),0)</f>
        <v>0</v>
      </c>
      <c r="BS207" s="567">
        <f>IFERROR(IF(AND(NOT(YEAR(BS$3)&lt;=YEAR('Rent Roll'!$C5)+'Rent Roll'!$V5-1),MOD(YEAR(BS$3),'Rent Roll'!$U5)=MOD(YEAR('Rent Roll'!$C5),'Rent Roll'!$U5),MONTH(BS$3)=MONTH('Rent Roll'!$C5)),1,0),0)</f>
        <v>0</v>
      </c>
      <c r="BT207" s="567">
        <f>IFERROR(IF(AND(NOT(YEAR(BT$3)&lt;=YEAR('Rent Roll'!$C5)+'Rent Roll'!$V5-1),MOD(YEAR(BT$3),'Rent Roll'!$U5)=MOD(YEAR('Rent Roll'!$C5),'Rent Roll'!$U5),MONTH(BT$3)=MONTH('Rent Roll'!$C5)),1,0),0)</f>
        <v>0</v>
      </c>
      <c r="BU207" s="567">
        <f>IFERROR(IF(AND(NOT(YEAR(BU$3)&lt;=YEAR('Rent Roll'!$C5)+'Rent Roll'!$V5-1),MOD(YEAR(BU$3),'Rent Roll'!$U5)=MOD(YEAR('Rent Roll'!$C5),'Rent Roll'!$U5),MONTH(BU$3)=MONTH('Rent Roll'!$C5)),1,0),0)</f>
        <v>0</v>
      </c>
      <c r="BV207" s="567">
        <f>IFERROR(IF(AND(NOT(YEAR(BV$3)&lt;=YEAR('Rent Roll'!$C5)+'Rent Roll'!$V5-1),MOD(YEAR(BV$3),'Rent Roll'!$U5)=MOD(YEAR('Rent Roll'!$C5),'Rent Roll'!$U5),MONTH(BV$3)=MONTH('Rent Roll'!$C5)),1,0),0)</f>
        <v>0</v>
      </c>
      <c r="BW207" s="567">
        <f>IFERROR(IF(AND(NOT(YEAR(BW$3)&lt;=YEAR('Rent Roll'!$C5)+'Rent Roll'!$V5-1),MOD(YEAR(BW$3),'Rent Roll'!$U5)=MOD(YEAR('Rent Roll'!$C5),'Rent Roll'!$U5),MONTH(BW$3)=MONTH('Rent Roll'!$C5)),1,0),0)</f>
        <v>0</v>
      </c>
      <c r="BX207" s="567">
        <f>IFERROR(IF(AND(NOT(YEAR(BX$3)&lt;=YEAR('Rent Roll'!$C5)+'Rent Roll'!$V5-1),MOD(YEAR(BX$3),'Rent Roll'!$U5)=MOD(YEAR('Rent Roll'!$C5),'Rent Roll'!$U5),MONTH(BX$3)=MONTH('Rent Roll'!$C5)),1,0),0)</f>
        <v>0</v>
      </c>
      <c r="BY207" s="567">
        <f>IFERROR(IF(AND(NOT(YEAR(BY$3)&lt;=YEAR('Rent Roll'!$C5)+'Rent Roll'!$V5-1),MOD(YEAR(BY$3),'Rent Roll'!$U5)=MOD(YEAR('Rent Roll'!$C5),'Rent Roll'!$U5),MONTH(BY$3)=MONTH('Rent Roll'!$C5)),1,0),0)</f>
        <v>0</v>
      </c>
      <c r="BZ207" s="767">
        <f>IFERROR(IF(AND(NOT(YEAR(BZ$3)&lt;=YEAR('Rent Roll'!$C5)+'Rent Roll'!$V5-1),MOD(YEAR(BZ$3),'Rent Roll'!$U5)=MOD(YEAR('Rent Roll'!$C5),'Rent Roll'!$U5),MONTH(BZ$3)=MONTH('Rent Roll'!$C5)),1,0),0)</f>
        <v>1</v>
      </c>
      <c r="CA207" s="768">
        <f>IFERROR(IF(AND(NOT(YEAR(CA$3)&lt;=YEAR('Rent Roll'!$C5)+'Rent Roll'!$V5-1),MOD(YEAR(CA$3),'Rent Roll'!$U5)=MOD(YEAR('Rent Roll'!$C5),'Rent Roll'!$U5),MONTH(CA$3)=MONTH('Rent Roll'!$C5)),1,0),0)</f>
        <v>0</v>
      </c>
      <c r="CB207" s="567">
        <f>IFERROR(IF(AND(NOT(YEAR(CB$3)&lt;=YEAR('Rent Roll'!$C5)+'Rent Roll'!$V5-1),MOD(YEAR(CB$3),'Rent Roll'!$U5)=MOD(YEAR('Rent Roll'!$C5),'Rent Roll'!$U5),MONTH(CB$3)=MONTH('Rent Roll'!$C5)),1,0),0)</f>
        <v>0</v>
      </c>
      <c r="CC207" s="567">
        <f>IFERROR(IF(AND(NOT(YEAR(CC$3)&lt;=YEAR('Rent Roll'!$C5)+'Rent Roll'!$V5-1),MOD(YEAR(CC$3),'Rent Roll'!$U5)=MOD(YEAR('Rent Roll'!$C5),'Rent Roll'!$U5),MONTH(CC$3)=MONTH('Rent Roll'!$C5)),1,0),0)</f>
        <v>0</v>
      </c>
      <c r="CD207" s="567">
        <f>IFERROR(IF(AND(NOT(YEAR(CD$3)&lt;=YEAR('Rent Roll'!$C5)+'Rent Roll'!$V5-1),MOD(YEAR(CD$3),'Rent Roll'!$U5)=MOD(YEAR('Rent Roll'!$C5),'Rent Roll'!$U5),MONTH(CD$3)=MONTH('Rent Roll'!$C5)),1,0),0)</f>
        <v>0</v>
      </c>
      <c r="CE207" s="567">
        <f>IFERROR(IF(AND(NOT(YEAR(CE$3)&lt;=YEAR('Rent Roll'!$C5)+'Rent Roll'!$V5-1),MOD(YEAR(CE$3),'Rent Roll'!$U5)=MOD(YEAR('Rent Roll'!$C5),'Rent Roll'!$U5),MONTH(CE$3)=MONTH('Rent Roll'!$C5)),1,0),0)</f>
        <v>0</v>
      </c>
      <c r="CF207" s="567">
        <f>IFERROR(IF(AND(NOT(YEAR(CF$3)&lt;=YEAR('Rent Roll'!$C5)+'Rent Roll'!$V5-1),MOD(YEAR(CF$3),'Rent Roll'!$U5)=MOD(YEAR('Rent Roll'!$C5),'Rent Roll'!$U5),MONTH(CF$3)=MONTH('Rent Roll'!$C5)),1,0),0)</f>
        <v>0</v>
      </c>
      <c r="CG207" s="567">
        <f>IFERROR(IF(AND(NOT(YEAR(CG$3)&lt;=YEAR('Rent Roll'!$C5)+'Rent Roll'!$V5-1),MOD(YEAR(CG$3),'Rent Roll'!$U5)=MOD(YEAR('Rent Roll'!$C5),'Rent Roll'!$U5),MONTH(CG$3)=MONTH('Rent Roll'!$C5)),1,0),0)</f>
        <v>0</v>
      </c>
      <c r="CH207" s="567">
        <f>IFERROR(IF(AND(NOT(YEAR(CH$3)&lt;=YEAR('Rent Roll'!$C5)+'Rent Roll'!$V5-1),MOD(YEAR(CH$3),'Rent Roll'!$U5)=MOD(YEAR('Rent Roll'!$C5),'Rent Roll'!$U5),MONTH(CH$3)=MONTH('Rent Roll'!$C5)),1,0),0)</f>
        <v>0</v>
      </c>
      <c r="CI207" s="567">
        <f>IFERROR(IF(AND(NOT(YEAR(CI$3)&lt;=YEAR('Rent Roll'!$C5)+'Rent Roll'!$V5-1),MOD(YEAR(CI$3),'Rent Roll'!$U5)=MOD(YEAR('Rent Roll'!$C5),'Rent Roll'!$U5),MONTH(CI$3)=MONTH('Rent Roll'!$C5)),1,0),0)</f>
        <v>0</v>
      </c>
      <c r="CJ207" s="567">
        <f>IFERROR(IF(AND(NOT(YEAR(CJ$3)&lt;=YEAR('Rent Roll'!$C5)+'Rent Roll'!$V5-1),MOD(YEAR(CJ$3),'Rent Roll'!$U5)=MOD(YEAR('Rent Roll'!$C5),'Rent Roll'!$U5),MONTH(CJ$3)=MONTH('Rent Roll'!$C5)),1,0),0)</f>
        <v>0</v>
      </c>
      <c r="CK207" s="567">
        <f>IFERROR(IF(AND(NOT(YEAR(CK$3)&lt;=YEAR('Rent Roll'!$C5)+'Rent Roll'!$V5-1),MOD(YEAR(CK$3),'Rent Roll'!$U5)=MOD(YEAR('Rent Roll'!$C5),'Rent Roll'!$U5),MONTH(CK$3)=MONTH('Rent Roll'!$C5)),1,0),0)</f>
        <v>0</v>
      </c>
      <c r="CL207" s="767">
        <f>IFERROR(IF(AND(NOT(YEAR(CL$3)&lt;=YEAR('Rent Roll'!$C5)+'Rent Roll'!$V5-1),MOD(YEAR(CL$3),'Rent Roll'!$U5)=MOD(YEAR('Rent Roll'!$C5),'Rent Roll'!$U5),MONTH(CL$3)=MONTH('Rent Roll'!$C5)),1,0),0)</f>
        <v>1</v>
      </c>
      <c r="CM207" s="768">
        <f>IFERROR(IF(AND(NOT(YEAR(CM$3)&lt;=YEAR('Rent Roll'!$C5)+'Rent Roll'!$V5-1),MOD(YEAR(CM$3),'Rent Roll'!$U5)=MOD(YEAR('Rent Roll'!$C5),'Rent Roll'!$U5),MONTH(CM$3)=MONTH('Rent Roll'!$C5)),1,0),0)</f>
        <v>0</v>
      </c>
      <c r="CN207" s="567">
        <f>IFERROR(IF(AND(NOT(YEAR(CN$3)&lt;=YEAR('Rent Roll'!$C5)+'Rent Roll'!$V5-1),MOD(YEAR(CN$3),'Rent Roll'!$U5)=MOD(YEAR('Rent Roll'!$C5),'Rent Roll'!$U5),MONTH(CN$3)=MONTH('Rent Roll'!$C5)),1,0),0)</f>
        <v>0</v>
      </c>
      <c r="CO207" s="567">
        <f>IFERROR(IF(AND(NOT(YEAR(CO$3)&lt;=YEAR('Rent Roll'!$C5)+'Rent Roll'!$V5-1),MOD(YEAR(CO$3),'Rent Roll'!$U5)=MOD(YEAR('Rent Roll'!$C5),'Rent Roll'!$U5),MONTH(CO$3)=MONTH('Rent Roll'!$C5)),1,0),0)</f>
        <v>0</v>
      </c>
      <c r="CP207" s="567">
        <f>IFERROR(IF(AND(NOT(YEAR(CP$3)&lt;=YEAR('Rent Roll'!$C5)+'Rent Roll'!$V5-1),MOD(YEAR(CP$3),'Rent Roll'!$U5)=MOD(YEAR('Rent Roll'!$C5),'Rent Roll'!$U5),MONTH(CP$3)=MONTH('Rent Roll'!$C5)),1,0),0)</f>
        <v>0</v>
      </c>
      <c r="CQ207" s="567">
        <f>IFERROR(IF(AND(NOT(YEAR(CQ$3)&lt;=YEAR('Rent Roll'!$C5)+'Rent Roll'!$V5-1),MOD(YEAR(CQ$3),'Rent Roll'!$U5)=MOD(YEAR('Rent Roll'!$C5),'Rent Roll'!$U5),MONTH(CQ$3)=MONTH('Rent Roll'!$C5)),1,0),0)</f>
        <v>0</v>
      </c>
      <c r="CR207" s="567">
        <f>IFERROR(IF(AND(NOT(YEAR(CR$3)&lt;=YEAR('Rent Roll'!$C5)+'Rent Roll'!$V5-1),MOD(YEAR(CR$3),'Rent Roll'!$U5)=MOD(YEAR('Rent Roll'!$C5),'Rent Roll'!$U5),MONTH(CR$3)=MONTH('Rent Roll'!$C5)),1,0),0)</f>
        <v>0</v>
      </c>
      <c r="CS207" s="567">
        <f>IFERROR(IF(AND(NOT(YEAR(CS$3)&lt;=YEAR('Rent Roll'!$C5)+'Rent Roll'!$V5-1),MOD(YEAR(CS$3),'Rent Roll'!$U5)=MOD(YEAR('Rent Roll'!$C5),'Rent Roll'!$U5),MONTH(CS$3)=MONTH('Rent Roll'!$C5)),1,0),0)</f>
        <v>0</v>
      </c>
      <c r="CT207" s="567">
        <f>IFERROR(IF(AND(NOT(YEAR(CT$3)&lt;=YEAR('Rent Roll'!$C5)+'Rent Roll'!$V5-1),MOD(YEAR(CT$3),'Rent Roll'!$U5)=MOD(YEAR('Rent Roll'!$C5),'Rent Roll'!$U5),MONTH(CT$3)=MONTH('Rent Roll'!$C5)),1,0),0)</f>
        <v>0</v>
      </c>
      <c r="CU207" s="567">
        <f>IFERROR(IF(AND(NOT(YEAR(CU$3)&lt;=YEAR('Rent Roll'!$C5)+'Rent Roll'!$V5-1),MOD(YEAR(CU$3),'Rent Roll'!$U5)=MOD(YEAR('Rent Roll'!$C5),'Rent Roll'!$U5),MONTH(CU$3)=MONTH('Rent Roll'!$C5)),1,0),0)</f>
        <v>0</v>
      </c>
      <c r="CV207" s="567">
        <f>IFERROR(IF(AND(NOT(YEAR(CV$3)&lt;=YEAR('Rent Roll'!$C5)+'Rent Roll'!$V5-1),MOD(YEAR(CV$3),'Rent Roll'!$U5)=MOD(YEAR('Rent Roll'!$C5),'Rent Roll'!$U5),MONTH(CV$3)=MONTH('Rent Roll'!$C5)),1,0),0)</f>
        <v>0</v>
      </c>
      <c r="CW207" s="567">
        <f>IFERROR(IF(AND(NOT(YEAR(CW$3)&lt;=YEAR('Rent Roll'!$C5)+'Rent Roll'!$V5-1),MOD(YEAR(CW$3),'Rent Roll'!$U5)=MOD(YEAR('Rent Roll'!$C5),'Rent Roll'!$U5),MONTH(CW$3)=MONTH('Rent Roll'!$C5)),1,0),0)</f>
        <v>0</v>
      </c>
      <c r="CX207" s="767">
        <f>IFERROR(IF(AND(NOT(YEAR(CX$3)&lt;=YEAR('Rent Roll'!$C5)+'Rent Roll'!$V5-1),MOD(YEAR(CX$3),'Rent Roll'!$U5)=MOD(YEAR('Rent Roll'!$C5),'Rent Roll'!$U5),MONTH(CX$3)=MONTH('Rent Roll'!$C5)),1,0),0)</f>
        <v>1</v>
      </c>
      <c r="CY207" s="768">
        <f>IFERROR(IF(AND(NOT(YEAR(CY$3)&lt;=YEAR('Rent Roll'!$C5)+'Rent Roll'!$V5-1),MOD(YEAR(CY$3),'Rent Roll'!$U5)=MOD(YEAR('Rent Roll'!$C5),'Rent Roll'!$U5),MONTH(CY$3)=MONTH('Rent Roll'!$C5)),1,0),0)</f>
        <v>0</v>
      </c>
      <c r="CZ207" s="567">
        <f>IFERROR(IF(AND(NOT(YEAR(CZ$3)&lt;=YEAR('Rent Roll'!$C5)+'Rent Roll'!$V5-1),MOD(YEAR(CZ$3),'Rent Roll'!$U5)=MOD(YEAR('Rent Roll'!$C5),'Rent Roll'!$U5),MONTH(CZ$3)=MONTH('Rent Roll'!$C5)),1,0),0)</f>
        <v>0</v>
      </c>
      <c r="DA207" s="567">
        <f>IFERROR(IF(AND(NOT(YEAR(DA$3)&lt;=YEAR('Rent Roll'!$C5)+'Rent Roll'!$V5-1),MOD(YEAR(DA$3),'Rent Roll'!$U5)=MOD(YEAR('Rent Roll'!$C5),'Rent Roll'!$U5),MONTH(DA$3)=MONTH('Rent Roll'!$C5)),1,0),0)</f>
        <v>0</v>
      </c>
      <c r="DB207" s="567">
        <f>IFERROR(IF(AND(NOT(YEAR(DB$3)&lt;=YEAR('Rent Roll'!$C5)+'Rent Roll'!$V5-1),MOD(YEAR(DB$3),'Rent Roll'!$U5)=MOD(YEAR('Rent Roll'!$C5),'Rent Roll'!$U5),MONTH(DB$3)=MONTH('Rent Roll'!$C5)),1,0),0)</f>
        <v>0</v>
      </c>
      <c r="DC207" s="567">
        <f>IFERROR(IF(AND(NOT(YEAR(DC$3)&lt;=YEAR('Rent Roll'!$C5)+'Rent Roll'!$V5-1),MOD(YEAR(DC$3),'Rent Roll'!$U5)=MOD(YEAR('Rent Roll'!$C5),'Rent Roll'!$U5),MONTH(DC$3)=MONTH('Rent Roll'!$C5)),1,0),0)</f>
        <v>0</v>
      </c>
      <c r="DD207" s="567">
        <f>IFERROR(IF(AND(NOT(YEAR(DD$3)&lt;=YEAR('Rent Roll'!$C5)+'Rent Roll'!$V5-1),MOD(YEAR(DD$3),'Rent Roll'!$U5)=MOD(YEAR('Rent Roll'!$C5),'Rent Roll'!$U5),MONTH(DD$3)=MONTH('Rent Roll'!$C5)),1,0),0)</f>
        <v>0</v>
      </c>
      <c r="DE207" s="567">
        <f>IFERROR(IF(AND(NOT(YEAR(DE$3)&lt;=YEAR('Rent Roll'!$C5)+'Rent Roll'!$V5-1),MOD(YEAR(DE$3),'Rent Roll'!$U5)=MOD(YEAR('Rent Roll'!$C5),'Rent Roll'!$U5),MONTH(DE$3)=MONTH('Rent Roll'!$C5)),1,0),0)</f>
        <v>0</v>
      </c>
      <c r="DF207" s="567">
        <f>IFERROR(IF(AND(NOT(YEAR(DF$3)&lt;=YEAR('Rent Roll'!$C5)+'Rent Roll'!$V5-1),MOD(YEAR(DF$3),'Rent Roll'!$U5)=MOD(YEAR('Rent Roll'!$C5),'Rent Roll'!$U5),MONTH(DF$3)=MONTH('Rent Roll'!$C5)),1,0),0)</f>
        <v>0</v>
      </c>
      <c r="DG207" s="567">
        <f>IFERROR(IF(AND(NOT(YEAR(DG$3)&lt;=YEAR('Rent Roll'!$C5)+'Rent Roll'!$V5-1),MOD(YEAR(DG$3),'Rent Roll'!$U5)=MOD(YEAR('Rent Roll'!$C5),'Rent Roll'!$U5),MONTH(DG$3)=MONTH('Rent Roll'!$C5)),1,0),0)</f>
        <v>0</v>
      </c>
      <c r="DH207" s="567">
        <f>IFERROR(IF(AND(NOT(YEAR(DH$3)&lt;=YEAR('Rent Roll'!$C5)+'Rent Roll'!$V5-1),MOD(YEAR(DH$3),'Rent Roll'!$U5)=MOD(YEAR('Rent Roll'!$C5),'Rent Roll'!$U5),MONTH(DH$3)=MONTH('Rent Roll'!$C5)),1,0),0)</f>
        <v>0</v>
      </c>
      <c r="DI207" s="567">
        <f>IFERROR(IF(AND(NOT(YEAR(DI$3)&lt;=YEAR('Rent Roll'!$C5)+'Rent Roll'!$V5-1),MOD(YEAR(DI$3),'Rent Roll'!$U5)=MOD(YEAR('Rent Roll'!$C5),'Rent Roll'!$U5),MONTH(DI$3)=MONTH('Rent Roll'!$C5)),1,0),0)</f>
        <v>0</v>
      </c>
      <c r="DJ207" s="767">
        <f>IFERROR(IF(AND(NOT(YEAR(DJ$3)&lt;=YEAR('Rent Roll'!$C5)+'Rent Roll'!$V5-1),MOD(YEAR(DJ$3),'Rent Roll'!$U5)=MOD(YEAR('Rent Roll'!$C5),'Rent Roll'!$U5),MONTH(DJ$3)=MONTH('Rent Roll'!$C5)),1,0),0)</f>
        <v>1</v>
      </c>
      <c r="DK207" s="768">
        <f>IFERROR(IF(AND(NOT(YEAR(DK$3)&lt;=YEAR('Rent Roll'!$C5)+'Rent Roll'!$V5-1),MOD(YEAR(DK$3),'Rent Roll'!$U5)=MOD(YEAR('Rent Roll'!$C5),'Rent Roll'!$U5),MONTH(DK$3)=MONTH('Rent Roll'!$C5)),1,0),0)</f>
        <v>0</v>
      </c>
      <c r="DL207" s="567">
        <f>IFERROR(IF(AND(NOT(YEAR(DL$3)&lt;=YEAR('Rent Roll'!$C5)+'Rent Roll'!$V5-1),MOD(YEAR(DL$3),'Rent Roll'!$U5)=MOD(YEAR('Rent Roll'!$C5),'Rent Roll'!$U5),MONTH(DL$3)=MONTH('Rent Roll'!$C5)),1,0),0)</f>
        <v>0</v>
      </c>
      <c r="DM207" s="567">
        <f>IFERROR(IF(AND(NOT(YEAR(DM$3)&lt;=YEAR('Rent Roll'!$C5)+'Rent Roll'!$V5-1),MOD(YEAR(DM$3),'Rent Roll'!$U5)=MOD(YEAR('Rent Roll'!$C5),'Rent Roll'!$U5),MONTH(DM$3)=MONTH('Rent Roll'!$C5)),1,0),0)</f>
        <v>0</v>
      </c>
      <c r="DN207" s="567">
        <f>IFERROR(IF(AND(NOT(YEAR(DN$3)&lt;=YEAR('Rent Roll'!$C5)+'Rent Roll'!$V5-1),MOD(YEAR(DN$3),'Rent Roll'!$U5)=MOD(YEAR('Rent Roll'!$C5),'Rent Roll'!$U5),MONTH(DN$3)=MONTH('Rent Roll'!$C5)),1,0),0)</f>
        <v>0</v>
      </c>
      <c r="DO207" s="567">
        <f>IFERROR(IF(AND(NOT(YEAR(DO$3)&lt;=YEAR('Rent Roll'!$C5)+'Rent Roll'!$V5-1),MOD(YEAR(DO$3),'Rent Roll'!$U5)=MOD(YEAR('Rent Roll'!$C5),'Rent Roll'!$U5),MONTH(DO$3)=MONTH('Rent Roll'!$C5)),1,0),0)</f>
        <v>0</v>
      </c>
      <c r="DP207" s="567">
        <f>IFERROR(IF(AND(NOT(YEAR(DP$3)&lt;=YEAR('Rent Roll'!$C5)+'Rent Roll'!$V5-1),MOD(YEAR(DP$3),'Rent Roll'!$U5)=MOD(YEAR('Rent Roll'!$C5),'Rent Roll'!$U5),MONTH(DP$3)=MONTH('Rent Roll'!$C5)),1,0),0)</f>
        <v>0</v>
      </c>
      <c r="DQ207" s="567">
        <f>IFERROR(IF(AND(NOT(YEAR(DQ$3)&lt;=YEAR('Rent Roll'!$C5)+'Rent Roll'!$V5-1),MOD(YEAR(DQ$3),'Rent Roll'!$U5)=MOD(YEAR('Rent Roll'!$C5),'Rent Roll'!$U5),MONTH(DQ$3)=MONTH('Rent Roll'!$C5)),1,0),0)</f>
        <v>0</v>
      </c>
      <c r="DR207" s="567">
        <f>IFERROR(IF(AND(NOT(YEAR(DR$3)&lt;=YEAR('Rent Roll'!$C5)+'Rent Roll'!$V5-1),MOD(YEAR(DR$3),'Rent Roll'!$U5)=MOD(YEAR('Rent Roll'!$C5),'Rent Roll'!$U5),MONTH(DR$3)=MONTH('Rent Roll'!$C5)),1,0),0)</f>
        <v>0</v>
      </c>
      <c r="DS207" s="567">
        <f>IFERROR(IF(AND(NOT(YEAR(DS$3)&lt;=YEAR('Rent Roll'!$C5)+'Rent Roll'!$V5-1),MOD(YEAR(DS$3),'Rent Roll'!$U5)=MOD(YEAR('Rent Roll'!$C5),'Rent Roll'!$U5),MONTH(DS$3)=MONTH('Rent Roll'!$C5)),1,0),0)</f>
        <v>0</v>
      </c>
      <c r="DT207" s="567">
        <f>IFERROR(IF(AND(NOT(YEAR(DT$3)&lt;=YEAR('Rent Roll'!$C5)+'Rent Roll'!$V5-1),MOD(YEAR(DT$3),'Rent Roll'!$U5)=MOD(YEAR('Rent Roll'!$C5),'Rent Roll'!$U5),MONTH(DT$3)=MONTH('Rent Roll'!$C5)),1,0),0)</f>
        <v>0</v>
      </c>
      <c r="DU207" s="567">
        <f>IFERROR(IF(AND(NOT(YEAR(DU$3)&lt;=YEAR('Rent Roll'!$C5)+'Rent Roll'!$V5-1),MOD(YEAR(DU$3),'Rent Roll'!$U5)=MOD(YEAR('Rent Roll'!$C5),'Rent Roll'!$U5),MONTH(DU$3)=MONTH('Rent Roll'!$C5)),1,0),0)</f>
        <v>0</v>
      </c>
      <c r="DV207" s="567">
        <f>IFERROR(IF(AND(NOT(YEAR(DV$3)&lt;=YEAR('Rent Roll'!$C5)+'Rent Roll'!$V5-1),MOD(YEAR(DV$3),'Rent Roll'!$U5)=MOD(YEAR('Rent Roll'!$C5),'Rent Roll'!$U5),MONTH(DV$3)=MONTH('Rent Roll'!$C5)),1,0),0)</f>
        <v>1</v>
      </c>
    </row>
    <row r="208" spans="1:126" s="565" customFormat="1" ht="12" customHeight="1" outlineLevel="1" x14ac:dyDescent="0.4">
      <c r="A208" s="731"/>
      <c r="B208" s="564" t="str">
        <f>'Rent Roll'!$B6</f>
        <v>16층</v>
      </c>
      <c r="C208" s="566"/>
      <c r="D208" s="566"/>
      <c r="E208" s="566"/>
      <c r="F208" s="778">
        <f>IFERROR(IF(AND(NOT(YEAR(F$3)&lt;=YEAR('Rent Roll'!$C6)+'Rent Roll'!$V6-1),MOD(YEAR(F$3),'Rent Roll'!$U6)=MOD(YEAR('Rent Roll'!$C6),'Rent Roll'!$U6),MONTH(F$3)=MONTH('Rent Roll'!$C6)),1,0),0)</f>
        <v>0</v>
      </c>
      <c r="G208" s="768">
        <f>IFERROR(IF(AND(NOT(YEAR(G$3)&lt;=YEAR('Rent Roll'!$C6)+'Rent Roll'!$V6-1),MOD(YEAR(G$3),'Rent Roll'!$U6)=MOD(YEAR('Rent Roll'!$C6),'Rent Roll'!$U6),MONTH(G$3)=MONTH('Rent Roll'!$C6)),1,0),0)</f>
        <v>0</v>
      </c>
      <c r="H208" s="567">
        <f>IFERROR(IF(AND(NOT(YEAR(H$3)&lt;=YEAR('Rent Roll'!$C6)+'Rent Roll'!$V6-1),MOD(YEAR(H$3),'Rent Roll'!$U6)=MOD(YEAR('Rent Roll'!$C6),'Rent Roll'!$U6),MONTH(H$3)=MONTH('Rent Roll'!$C6)),1,0),0)</f>
        <v>0</v>
      </c>
      <c r="I208" s="567">
        <f>IFERROR(IF(AND(NOT(YEAR(I$3)&lt;=YEAR('Rent Roll'!$C6)+'Rent Roll'!$V6-1),MOD(YEAR(I$3),'Rent Roll'!$U6)=MOD(YEAR('Rent Roll'!$C6),'Rent Roll'!$U6),MONTH(I$3)=MONTH('Rent Roll'!$C6)),1,0),0)</f>
        <v>0</v>
      </c>
      <c r="J208" s="567">
        <f>IFERROR(IF(AND(NOT(YEAR(J$3)&lt;=YEAR('Rent Roll'!$C6)+'Rent Roll'!$V6-1),MOD(YEAR(J$3),'Rent Roll'!$U6)=MOD(YEAR('Rent Roll'!$C6),'Rent Roll'!$U6),MONTH(J$3)=MONTH('Rent Roll'!$C6)),1,0),0)</f>
        <v>0</v>
      </c>
      <c r="K208" s="567">
        <f>IFERROR(IF(AND(NOT(YEAR(K$3)&lt;=YEAR('Rent Roll'!$C6)+'Rent Roll'!$V6-1),MOD(YEAR(K$3),'Rent Roll'!$U6)=MOD(YEAR('Rent Roll'!$C6),'Rent Roll'!$U6),MONTH(K$3)=MONTH('Rent Roll'!$C6)),1,0),0)</f>
        <v>0</v>
      </c>
      <c r="L208" s="567">
        <f>IFERROR(IF(AND(NOT(YEAR(L$3)&lt;=YEAR('Rent Roll'!$C6)+'Rent Roll'!$V6-1),MOD(YEAR(L$3),'Rent Roll'!$U6)=MOD(YEAR('Rent Roll'!$C6),'Rent Roll'!$U6),MONTH(L$3)=MONTH('Rent Roll'!$C6)),1,0),0)</f>
        <v>0</v>
      </c>
      <c r="M208" s="567">
        <f>IFERROR(IF(AND(NOT(YEAR(M$3)&lt;=YEAR('Rent Roll'!$C6)+'Rent Roll'!$V6-1),MOD(YEAR(M$3),'Rent Roll'!$U6)=MOD(YEAR('Rent Roll'!$C6),'Rent Roll'!$U6),MONTH(M$3)=MONTH('Rent Roll'!$C6)),1,0),0)</f>
        <v>0</v>
      </c>
      <c r="N208" s="567">
        <f>IFERROR(IF(AND(NOT(YEAR(N$3)&lt;=YEAR('Rent Roll'!$C6)+'Rent Roll'!$V6-1),MOD(YEAR(N$3),'Rent Roll'!$U6)=MOD(YEAR('Rent Roll'!$C6),'Rent Roll'!$U6),MONTH(N$3)=MONTH('Rent Roll'!$C6)),1,0),0)</f>
        <v>0</v>
      </c>
      <c r="O208" s="567">
        <f>IFERROR(IF(AND(NOT(YEAR(O$3)&lt;=YEAR('Rent Roll'!$C6)+'Rent Roll'!$V6-1),MOD(YEAR(O$3),'Rent Roll'!$U6)=MOD(YEAR('Rent Roll'!$C6),'Rent Roll'!$U6),MONTH(O$3)=MONTH('Rent Roll'!$C6)),1,0),0)</f>
        <v>0</v>
      </c>
      <c r="P208" s="567">
        <f>IFERROR(IF(AND(NOT(YEAR(P$3)&lt;=YEAR('Rent Roll'!$C6)+'Rent Roll'!$V6-1),MOD(YEAR(P$3),'Rent Roll'!$U6)=MOD(YEAR('Rent Roll'!$C6),'Rent Roll'!$U6),MONTH(P$3)=MONTH('Rent Roll'!$C6)),1,0),0)</f>
        <v>0</v>
      </c>
      <c r="Q208" s="567">
        <f>IFERROR(IF(AND(NOT(YEAR(Q$3)&lt;=YEAR('Rent Roll'!$C6)+'Rent Roll'!$V6-1),MOD(YEAR(Q$3),'Rent Roll'!$U6)=MOD(YEAR('Rent Roll'!$C6),'Rent Roll'!$U6),MONTH(Q$3)=MONTH('Rent Roll'!$C6)),1,0),0)</f>
        <v>0</v>
      </c>
      <c r="R208" s="767">
        <f>IFERROR(IF(AND(NOT(YEAR(R$3)&lt;=YEAR('Rent Roll'!$C6)+'Rent Roll'!$V6-1),MOD(YEAR(R$3),'Rent Roll'!$U6)=MOD(YEAR('Rent Roll'!$C6),'Rent Roll'!$U6),MONTH(R$3)=MONTH('Rent Roll'!$C6)),1,0),0)</f>
        <v>1</v>
      </c>
      <c r="S208" s="768">
        <f>IFERROR(IF(AND(NOT(YEAR(S$3)&lt;=YEAR('Rent Roll'!$C6)+'Rent Roll'!$V6-1),MOD(YEAR(S$3),'Rent Roll'!$U6)=MOD(YEAR('Rent Roll'!$C6),'Rent Roll'!$U6),MONTH(S$3)=MONTH('Rent Roll'!$C6)),1,0),0)</f>
        <v>0</v>
      </c>
      <c r="T208" s="567">
        <f>IFERROR(IF(AND(NOT(YEAR(T$3)&lt;=YEAR('Rent Roll'!$C6)+'Rent Roll'!$V6-1),MOD(YEAR(T$3),'Rent Roll'!$U6)=MOD(YEAR('Rent Roll'!$C6),'Rent Roll'!$U6),MONTH(T$3)=MONTH('Rent Roll'!$C6)),1,0),0)</f>
        <v>0</v>
      </c>
      <c r="U208" s="567">
        <f>IFERROR(IF(AND(NOT(YEAR(U$3)&lt;=YEAR('Rent Roll'!$C6)+'Rent Roll'!$V6-1),MOD(YEAR(U$3),'Rent Roll'!$U6)=MOD(YEAR('Rent Roll'!$C6),'Rent Roll'!$U6),MONTH(U$3)=MONTH('Rent Roll'!$C6)),1,0),0)</f>
        <v>0</v>
      </c>
      <c r="V208" s="567">
        <f>IFERROR(IF(AND(NOT(YEAR(V$3)&lt;=YEAR('Rent Roll'!$C6)+'Rent Roll'!$V6-1),MOD(YEAR(V$3),'Rent Roll'!$U6)=MOD(YEAR('Rent Roll'!$C6),'Rent Roll'!$U6),MONTH(V$3)=MONTH('Rent Roll'!$C6)),1,0),0)</f>
        <v>0</v>
      </c>
      <c r="W208" s="567">
        <f>IFERROR(IF(AND(NOT(YEAR(W$3)&lt;=YEAR('Rent Roll'!$C6)+'Rent Roll'!$V6-1),MOD(YEAR(W$3),'Rent Roll'!$U6)=MOD(YEAR('Rent Roll'!$C6),'Rent Roll'!$U6),MONTH(W$3)=MONTH('Rent Roll'!$C6)),1,0),0)</f>
        <v>0</v>
      </c>
      <c r="X208" s="567">
        <f>IFERROR(IF(AND(NOT(YEAR(X$3)&lt;=YEAR('Rent Roll'!$C6)+'Rent Roll'!$V6-1),MOD(YEAR(X$3),'Rent Roll'!$U6)=MOD(YEAR('Rent Roll'!$C6),'Rent Roll'!$U6),MONTH(X$3)=MONTH('Rent Roll'!$C6)),1,0),0)</f>
        <v>0</v>
      </c>
      <c r="Y208" s="567">
        <f>IFERROR(IF(AND(NOT(YEAR(Y$3)&lt;=YEAR('Rent Roll'!$C6)+'Rent Roll'!$V6-1),MOD(YEAR(Y$3),'Rent Roll'!$U6)=MOD(YEAR('Rent Roll'!$C6),'Rent Roll'!$U6),MONTH(Y$3)=MONTH('Rent Roll'!$C6)),1,0),0)</f>
        <v>0</v>
      </c>
      <c r="Z208" s="567">
        <f>IFERROR(IF(AND(NOT(YEAR(Z$3)&lt;=YEAR('Rent Roll'!$C6)+'Rent Roll'!$V6-1),MOD(YEAR(Z$3),'Rent Roll'!$U6)=MOD(YEAR('Rent Roll'!$C6),'Rent Roll'!$U6),MONTH(Z$3)=MONTH('Rent Roll'!$C6)),1,0),0)</f>
        <v>0</v>
      </c>
      <c r="AA208" s="567">
        <f>IFERROR(IF(AND(NOT(YEAR(AA$3)&lt;=YEAR('Rent Roll'!$C6)+'Rent Roll'!$V6-1),MOD(YEAR(AA$3),'Rent Roll'!$U6)=MOD(YEAR('Rent Roll'!$C6),'Rent Roll'!$U6),MONTH(AA$3)=MONTH('Rent Roll'!$C6)),1,0),0)</f>
        <v>0</v>
      </c>
      <c r="AB208" s="567">
        <f>IFERROR(IF(AND(NOT(YEAR(AB$3)&lt;=YEAR('Rent Roll'!$C6)+'Rent Roll'!$V6-1),MOD(YEAR(AB$3),'Rent Roll'!$U6)=MOD(YEAR('Rent Roll'!$C6),'Rent Roll'!$U6),MONTH(AB$3)=MONTH('Rent Roll'!$C6)),1,0),0)</f>
        <v>0</v>
      </c>
      <c r="AC208" s="567">
        <f>IFERROR(IF(AND(NOT(YEAR(AC$3)&lt;=YEAR('Rent Roll'!$C6)+'Rent Roll'!$V6-1),MOD(YEAR(AC$3),'Rent Roll'!$U6)=MOD(YEAR('Rent Roll'!$C6),'Rent Roll'!$U6),MONTH(AC$3)=MONTH('Rent Roll'!$C6)),1,0),0)</f>
        <v>0</v>
      </c>
      <c r="AD208" s="767">
        <f>IFERROR(IF(AND(NOT(YEAR(AD$3)&lt;=YEAR('Rent Roll'!$C6)+'Rent Roll'!$V6-1),MOD(YEAR(AD$3),'Rent Roll'!$U6)=MOD(YEAR('Rent Roll'!$C6),'Rent Roll'!$U6),MONTH(AD$3)=MONTH('Rent Roll'!$C6)),1,0),0)</f>
        <v>1</v>
      </c>
      <c r="AE208" s="768">
        <f>IFERROR(IF(AND(NOT(YEAR(AE$3)&lt;=YEAR('Rent Roll'!$C6)+'Rent Roll'!$V6-1),MOD(YEAR(AE$3),'Rent Roll'!$U6)=MOD(YEAR('Rent Roll'!$C6),'Rent Roll'!$U6),MONTH(AE$3)=MONTH('Rent Roll'!$C6)),1,0),0)</f>
        <v>0</v>
      </c>
      <c r="AF208" s="567">
        <f>IFERROR(IF(AND(NOT(YEAR(AF$3)&lt;=YEAR('Rent Roll'!$C6)+'Rent Roll'!$V6-1),MOD(YEAR(AF$3),'Rent Roll'!$U6)=MOD(YEAR('Rent Roll'!$C6),'Rent Roll'!$U6),MONTH(AF$3)=MONTH('Rent Roll'!$C6)),1,0),0)</f>
        <v>0</v>
      </c>
      <c r="AG208" s="567">
        <f>IFERROR(IF(AND(NOT(YEAR(AG$3)&lt;=YEAR('Rent Roll'!$C6)+'Rent Roll'!$V6-1),MOD(YEAR(AG$3),'Rent Roll'!$U6)=MOD(YEAR('Rent Roll'!$C6),'Rent Roll'!$U6),MONTH(AG$3)=MONTH('Rent Roll'!$C6)),1,0),0)</f>
        <v>0</v>
      </c>
      <c r="AH208" s="567">
        <f>IFERROR(IF(AND(NOT(YEAR(AH$3)&lt;=YEAR('Rent Roll'!$C6)+'Rent Roll'!$V6-1),MOD(YEAR(AH$3),'Rent Roll'!$U6)=MOD(YEAR('Rent Roll'!$C6),'Rent Roll'!$U6),MONTH(AH$3)=MONTH('Rent Roll'!$C6)),1,0),0)</f>
        <v>0</v>
      </c>
      <c r="AI208" s="567">
        <f>IFERROR(IF(AND(NOT(YEAR(AI$3)&lt;=YEAR('Rent Roll'!$C6)+'Rent Roll'!$V6-1),MOD(YEAR(AI$3),'Rent Roll'!$U6)=MOD(YEAR('Rent Roll'!$C6),'Rent Roll'!$U6),MONTH(AI$3)=MONTH('Rent Roll'!$C6)),1,0),0)</f>
        <v>0</v>
      </c>
      <c r="AJ208" s="567">
        <f>IFERROR(IF(AND(NOT(YEAR(AJ$3)&lt;=YEAR('Rent Roll'!$C6)+'Rent Roll'!$V6-1),MOD(YEAR(AJ$3),'Rent Roll'!$U6)=MOD(YEAR('Rent Roll'!$C6),'Rent Roll'!$U6),MONTH(AJ$3)=MONTH('Rent Roll'!$C6)),1,0),0)</f>
        <v>0</v>
      </c>
      <c r="AK208" s="567">
        <f>IFERROR(IF(AND(NOT(YEAR(AK$3)&lt;=YEAR('Rent Roll'!$C6)+'Rent Roll'!$V6-1),MOD(YEAR(AK$3),'Rent Roll'!$U6)=MOD(YEAR('Rent Roll'!$C6),'Rent Roll'!$U6),MONTH(AK$3)=MONTH('Rent Roll'!$C6)),1,0),0)</f>
        <v>0</v>
      </c>
      <c r="AL208" s="567">
        <f>IFERROR(IF(AND(NOT(YEAR(AL$3)&lt;=YEAR('Rent Roll'!$C6)+'Rent Roll'!$V6-1),MOD(YEAR(AL$3),'Rent Roll'!$U6)=MOD(YEAR('Rent Roll'!$C6),'Rent Roll'!$U6),MONTH(AL$3)=MONTH('Rent Roll'!$C6)),1,0),0)</f>
        <v>0</v>
      </c>
      <c r="AM208" s="567">
        <f>IFERROR(IF(AND(NOT(YEAR(AM$3)&lt;=YEAR('Rent Roll'!$C6)+'Rent Roll'!$V6-1),MOD(YEAR(AM$3),'Rent Roll'!$U6)=MOD(YEAR('Rent Roll'!$C6),'Rent Roll'!$U6),MONTH(AM$3)=MONTH('Rent Roll'!$C6)),1,0),0)</f>
        <v>0</v>
      </c>
      <c r="AN208" s="567">
        <f>IFERROR(IF(AND(NOT(YEAR(AN$3)&lt;=YEAR('Rent Roll'!$C6)+'Rent Roll'!$V6-1),MOD(YEAR(AN$3),'Rent Roll'!$U6)=MOD(YEAR('Rent Roll'!$C6),'Rent Roll'!$U6),MONTH(AN$3)=MONTH('Rent Roll'!$C6)),1,0),0)</f>
        <v>0</v>
      </c>
      <c r="AO208" s="567">
        <f>IFERROR(IF(AND(NOT(YEAR(AO$3)&lt;=YEAR('Rent Roll'!$C6)+'Rent Roll'!$V6-1),MOD(YEAR(AO$3),'Rent Roll'!$U6)=MOD(YEAR('Rent Roll'!$C6),'Rent Roll'!$U6),MONTH(AO$3)=MONTH('Rent Roll'!$C6)),1,0),0)</f>
        <v>0</v>
      </c>
      <c r="AP208" s="767">
        <f>IFERROR(IF(AND(NOT(YEAR(AP$3)&lt;=YEAR('Rent Roll'!$C6)+'Rent Roll'!$V6-1),MOD(YEAR(AP$3),'Rent Roll'!$U6)=MOD(YEAR('Rent Roll'!$C6),'Rent Roll'!$U6),MONTH(AP$3)=MONTH('Rent Roll'!$C6)),1,0),0)</f>
        <v>1</v>
      </c>
      <c r="AQ208" s="768">
        <f>IFERROR(IF(AND(NOT(YEAR(AQ$3)&lt;=YEAR('Rent Roll'!$C6)+'Rent Roll'!$V6-1),MOD(YEAR(AQ$3),'Rent Roll'!$U6)=MOD(YEAR('Rent Roll'!$C6),'Rent Roll'!$U6),MONTH(AQ$3)=MONTH('Rent Roll'!$C6)),1,0),0)</f>
        <v>0</v>
      </c>
      <c r="AR208" s="567">
        <f>IFERROR(IF(AND(NOT(YEAR(AR$3)&lt;=YEAR('Rent Roll'!$C6)+'Rent Roll'!$V6-1),MOD(YEAR(AR$3),'Rent Roll'!$U6)=MOD(YEAR('Rent Roll'!$C6),'Rent Roll'!$U6),MONTH(AR$3)=MONTH('Rent Roll'!$C6)),1,0),0)</f>
        <v>0</v>
      </c>
      <c r="AS208" s="567">
        <f>IFERROR(IF(AND(NOT(YEAR(AS$3)&lt;=YEAR('Rent Roll'!$C6)+'Rent Roll'!$V6-1),MOD(YEAR(AS$3),'Rent Roll'!$U6)=MOD(YEAR('Rent Roll'!$C6),'Rent Roll'!$U6),MONTH(AS$3)=MONTH('Rent Roll'!$C6)),1,0),0)</f>
        <v>0</v>
      </c>
      <c r="AT208" s="567">
        <f>IFERROR(IF(AND(NOT(YEAR(AT$3)&lt;=YEAR('Rent Roll'!$C6)+'Rent Roll'!$V6-1),MOD(YEAR(AT$3),'Rent Roll'!$U6)=MOD(YEAR('Rent Roll'!$C6),'Rent Roll'!$U6),MONTH(AT$3)=MONTH('Rent Roll'!$C6)),1,0),0)</f>
        <v>0</v>
      </c>
      <c r="AU208" s="567">
        <f>IFERROR(IF(AND(NOT(YEAR(AU$3)&lt;=YEAR('Rent Roll'!$C6)+'Rent Roll'!$V6-1),MOD(YEAR(AU$3),'Rent Roll'!$U6)=MOD(YEAR('Rent Roll'!$C6),'Rent Roll'!$U6),MONTH(AU$3)=MONTH('Rent Roll'!$C6)),1,0),0)</f>
        <v>0</v>
      </c>
      <c r="AV208" s="567">
        <f>IFERROR(IF(AND(NOT(YEAR(AV$3)&lt;=YEAR('Rent Roll'!$C6)+'Rent Roll'!$V6-1),MOD(YEAR(AV$3),'Rent Roll'!$U6)=MOD(YEAR('Rent Roll'!$C6),'Rent Roll'!$U6),MONTH(AV$3)=MONTH('Rent Roll'!$C6)),1,0),0)</f>
        <v>0</v>
      </c>
      <c r="AW208" s="567">
        <f>IFERROR(IF(AND(NOT(YEAR(AW$3)&lt;=YEAR('Rent Roll'!$C6)+'Rent Roll'!$V6-1),MOD(YEAR(AW$3),'Rent Roll'!$U6)=MOD(YEAR('Rent Roll'!$C6),'Rent Roll'!$U6),MONTH(AW$3)=MONTH('Rent Roll'!$C6)),1,0),0)</f>
        <v>0</v>
      </c>
      <c r="AX208" s="567">
        <f>IFERROR(IF(AND(NOT(YEAR(AX$3)&lt;=YEAR('Rent Roll'!$C6)+'Rent Roll'!$V6-1),MOD(YEAR(AX$3),'Rent Roll'!$U6)=MOD(YEAR('Rent Roll'!$C6),'Rent Roll'!$U6),MONTH(AX$3)=MONTH('Rent Roll'!$C6)),1,0),0)</f>
        <v>0</v>
      </c>
      <c r="AY208" s="567">
        <f>IFERROR(IF(AND(NOT(YEAR(AY$3)&lt;=YEAR('Rent Roll'!$C6)+'Rent Roll'!$V6-1),MOD(YEAR(AY$3),'Rent Roll'!$U6)=MOD(YEAR('Rent Roll'!$C6),'Rent Roll'!$U6),MONTH(AY$3)=MONTH('Rent Roll'!$C6)),1,0),0)</f>
        <v>0</v>
      </c>
      <c r="AZ208" s="567">
        <f>IFERROR(IF(AND(NOT(YEAR(AZ$3)&lt;=YEAR('Rent Roll'!$C6)+'Rent Roll'!$V6-1),MOD(YEAR(AZ$3),'Rent Roll'!$U6)=MOD(YEAR('Rent Roll'!$C6),'Rent Roll'!$U6),MONTH(AZ$3)=MONTH('Rent Roll'!$C6)),1,0),0)</f>
        <v>0</v>
      </c>
      <c r="BA208" s="567">
        <f>IFERROR(IF(AND(NOT(YEAR(BA$3)&lt;=YEAR('Rent Roll'!$C6)+'Rent Roll'!$V6-1),MOD(YEAR(BA$3),'Rent Roll'!$U6)=MOD(YEAR('Rent Roll'!$C6),'Rent Roll'!$U6),MONTH(BA$3)=MONTH('Rent Roll'!$C6)),1,0),0)</f>
        <v>0</v>
      </c>
      <c r="BB208" s="767">
        <f>IFERROR(IF(AND(NOT(YEAR(BB$3)&lt;=YEAR('Rent Roll'!$C6)+'Rent Roll'!$V6-1),MOD(YEAR(BB$3),'Rent Roll'!$U6)=MOD(YEAR('Rent Roll'!$C6),'Rent Roll'!$U6),MONTH(BB$3)=MONTH('Rent Roll'!$C6)),1,0),0)</f>
        <v>1</v>
      </c>
      <c r="BC208" s="768">
        <f>IFERROR(IF(AND(NOT(YEAR(BC$3)&lt;=YEAR('Rent Roll'!$C6)+'Rent Roll'!$V6-1),MOD(YEAR(BC$3),'Rent Roll'!$U6)=MOD(YEAR('Rent Roll'!$C6),'Rent Roll'!$U6),MONTH(BC$3)=MONTH('Rent Roll'!$C6)),1,0),0)</f>
        <v>0</v>
      </c>
      <c r="BD208" s="567">
        <f>IFERROR(IF(AND(NOT(YEAR(BD$3)&lt;=YEAR('Rent Roll'!$C6)+'Rent Roll'!$V6-1),MOD(YEAR(BD$3),'Rent Roll'!$U6)=MOD(YEAR('Rent Roll'!$C6),'Rent Roll'!$U6),MONTH(BD$3)=MONTH('Rent Roll'!$C6)),1,0),0)</f>
        <v>0</v>
      </c>
      <c r="BE208" s="567">
        <f>IFERROR(IF(AND(NOT(YEAR(BE$3)&lt;=YEAR('Rent Roll'!$C6)+'Rent Roll'!$V6-1),MOD(YEAR(BE$3),'Rent Roll'!$U6)=MOD(YEAR('Rent Roll'!$C6),'Rent Roll'!$U6),MONTH(BE$3)=MONTH('Rent Roll'!$C6)),1,0),0)</f>
        <v>0</v>
      </c>
      <c r="BF208" s="567">
        <f>IFERROR(IF(AND(NOT(YEAR(BF$3)&lt;=YEAR('Rent Roll'!$C6)+'Rent Roll'!$V6-1),MOD(YEAR(BF$3),'Rent Roll'!$U6)=MOD(YEAR('Rent Roll'!$C6),'Rent Roll'!$U6),MONTH(BF$3)=MONTH('Rent Roll'!$C6)),1,0),0)</f>
        <v>0</v>
      </c>
      <c r="BG208" s="567">
        <f>IFERROR(IF(AND(NOT(YEAR(BG$3)&lt;=YEAR('Rent Roll'!$C6)+'Rent Roll'!$V6-1),MOD(YEAR(BG$3),'Rent Roll'!$U6)=MOD(YEAR('Rent Roll'!$C6),'Rent Roll'!$U6),MONTH(BG$3)=MONTH('Rent Roll'!$C6)),1,0),0)</f>
        <v>0</v>
      </c>
      <c r="BH208" s="567">
        <f>IFERROR(IF(AND(NOT(YEAR(BH$3)&lt;=YEAR('Rent Roll'!$C6)+'Rent Roll'!$V6-1),MOD(YEAR(BH$3),'Rent Roll'!$U6)=MOD(YEAR('Rent Roll'!$C6),'Rent Roll'!$U6),MONTH(BH$3)=MONTH('Rent Roll'!$C6)),1,0),0)</f>
        <v>0</v>
      </c>
      <c r="BI208" s="567">
        <f>IFERROR(IF(AND(NOT(YEAR(BI$3)&lt;=YEAR('Rent Roll'!$C6)+'Rent Roll'!$V6-1),MOD(YEAR(BI$3),'Rent Roll'!$U6)=MOD(YEAR('Rent Roll'!$C6),'Rent Roll'!$U6),MONTH(BI$3)=MONTH('Rent Roll'!$C6)),1,0),0)</f>
        <v>0</v>
      </c>
      <c r="BJ208" s="567">
        <f>IFERROR(IF(AND(NOT(YEAR(BJ$3)&lt;=YEAR('Rent Roll'!$C6)+'Rent Roll'!$V6-1),MOD(YEAR(BJ$3),'Rent Roll'!$U6)=MOD(YEAR('Rent Roll'!$C6),'Rent Roll'!$U6),MONTH(BJ$3)=MONTH('Rent Roll'!$C6)),1,0),0)</f>
        <v>0</v>
      </c>
      <c r="BK208" s="567">
        <f>IFERROR(IF(AND(NOT(YEAR(BK$3)&lt;=YEAR('Rent Roll'!$C6)+'Rent Roll'!$V6-1),MOD(YEAR(BK$3),'Rent Roll'!$U6)=MOD(YEAR('Rent Roll'!$C6),'Rent Roll'!$U6),MONTH(BK$3)=MONTH('Rent Roll'!$C6)),1,0),0)</f>
        <v>0</v>
      </c>
      <c r="BL208" s="567">
        <f>IFERROR(IF(AND(NOT(YEAR(BL$3)&lt;=YEAR('Rent Roll'!$C6)+'Rent Roll'!$V6-1),MOD(YEAR(BL$3),'Rent Roll'!$U6)=MOD(YEAR('Rent Roll'!$C6),'Rent Roll'!$U6),MONTH(BL$3)=MONTH('Rent Roll'!$C6)),1,0),0)</f>
        <v>0</v>
      </c>
      <c r="BM208" s="567">
        <f>IFERROR(IF(AND(NOT(YEAR(BM$3)&lt;=YEAR('Rent Roll'!$C6)+'Rent Roll'!$V6-1),MOD(YEAR(BM$3),'Rent Roll'!$U6)=MOD(YEAR('Rent Roll'!$C6),'Rent Roll'!$U6),MONTH(BM$3)=MONTH('Rent Roll'!$C6)),1,0),0)</f>
        <v>0</v>
      </c>
      <c r="BN208" s="767">
        <f>IFERROR(IF(AND(NOT(YEAR(BN$3)&lt;=YEAR('Rent Roll'!$C6)+'Rent Roll'!$V6-1),MOD(YEAR(BN$3),'Rent Roll'!$U6)=MOD(YEAR('Rent Roll'!$C6),'Rent Roll'!$U6),MONTH(BN$3)=MONTH('Rent Roll'!$C6)),1,0),0)</f>
        <v>1</v>
      </c>
      <c r="BO208" s="768">
        <f>IFERROR(IF(AND(NOT(YEAR(BO$3)&lt;=YEAR('Rent Roll'!$C6)+'Rent Roll'!$V6-1),MOD(YEAR(BO$3),'Rent Roll'!$U6)=MOD(YEAR('Rent Roll'!$C6),'Rent Roll'!$U6),MONTH(BO$3)=MONTH('Rent Roll'!$C6)),1,0),0)</f>
        <v>0</v>
      </c>
      <c r="BP208" s="567">
        <f>IFERROR(IF(AND(NOT(YEAR(BP$3)&lt;=YEAR('Rent Roll'!$C6)+'Rent Roll'!$V6-1),MOD(YEAR(BP$3),'Rent Roll'!$U6)=MOD(YEAR('Rent Roll'!$C6),'Rent Roll'!$U6),MONTH(BP$3)=MONTH('Rent Roll'!$C6)),1,0),0)</f>
        <v>0</v>
      </c>
      <c r="BQ208" s="567">
        <f>IFERROR(IF(AND(NOT(YEAR(BQ$3)&lt;=YEAR('Rent Roll'!$C6)+'Rent Roll'!$V6-1),MOD(YEAR(BQ$3),'Rent Roll'!$U6)=MOD(YEAR('Rent Roll'!$C6),'Rent Roll'!$U6),MONTH(BQ$3)=MONTH('Rent Roll'!$C6)),1,0),0)</f>
        <v>0</v>
      </c>
      <c r="BR208" s="567">
        <f>IFERROR(IF(AND(NOT(YEAR(BR$3)&lt;=YEAR('Rent Roll'!$C6)+'Rent Roll'!$V6-1),MOD(YEAR(BR$3),'Rent Roll'!$U6)=MOD(YEAR('Rent Roll'!$C6),'Rent Roll'!$U6),MONTH(BR$3)=MONTH('Rent Roll'!$C6)),1,0),0)</f>
        <v>0</v>
      </c>
      <c r="BS208" s="567">
        <f>IFERROR(IF(AND(NOT(YEAR(BS$3)&lt;=YEAR('Rent Roll'!$C6)+'Rent Roll'!$V6-1),MOD(YEAR(BS$3),'Rent Roll'!$U6)=MOD(YEAR('Rent Roll'!$C6),'Rent Roll'!$U6),MONTH(BS$3)=MONTH('Rent Roll'!$C6)),1,0),0)</f>
        <v>0</v>
      </c>
      <c r="BT208" s="567">
        <f>IFERROR(IF(AND(NOT(YEAR(BT$3)&lt;=YEAR('Rent Roll'!$C6)+'Rent Roll'!$V6-1),MOD(YEAR(BT$3),'Rent Roll'!$U6)=MOD(YEAR('Rent Roll'!$C6),'Rent Roll'!$U6),MONTH(BT$3)=MONTH('Rent Roll'!$C6)),1,0),0)</f>
        <v>0</v>
      </c>
      <c r="BU208" s="567">
        <f>IFERROR(IF(AND(NOT(YEAR(BU$3)&lt;=YEAR('Rent Roll'!$C6)+'Rent Roll'!$V6-1),MOD(YEAR(BU$3),'Rent Roll'!$U6)=MOD(YEAR('Rent Roll'!$C6),'Rent Roll'!$U6),MONTH(BU$3)=MONTH('Rent Roll'!$C6)),1,0),0)</f>
        <v>0</v>
      </c>
      <c r="BV208" s="567">
        <f>IFERROR(IF(AND(NOT(YEAR(BV$3)&lt;=YEAR('Rent Roll'!$C6)+'Rent Roll'!$V6-1),MOD(YEAR(BV$3),'Rent Roll'!$U6)=MOD(YEAR('Rent Roll'!$C6),'Rent Roll'!$U6),MONTH(BV$3)=MONTH('Rent Roll'!$C6)),1,0),0)</f>
        <v>0</v>
      </c>
      <c r="BW208" s="567">
        <f>IFERROR(IF(AND(NOT(YEAR(BW$3)&lt;=YEAR('Rent Roll'!$C6)+'Rent Roll'!$V6-1),MOD(YEAR(BW$3),'Rent Roll'!$U6)=MOD(YEAR('Rent Roll'!$C6),'Rent Roll'!$U6),MONTH(BW$3)=MONTH('Rent Roll'!$C6)),1,0),0)</f>
        <v>0</v>
      </c>
      <c r="BX208" s="567">
        <f>IFERROR(IF(AND(NOT(YEAR(BX$3)&lt;=YEAR('Rent Roll'!$C6)+'Rent Roll'!$V6-1),MOD(YEAR(BX$3),'Rent Roll'!$U6)=MOD(YEAR('Rent Roll'!$C6),'Rent Roll'!$U6),MONTH(BX$3)=MONTH('Rent Roll'!$C6)),1,0),0)</f>
        <v>0</v>
      </c>
      <c r="BY208" s="567">
        <f>IFERROR(IF(AND(NOT(YEAR(BY$3)&lt;=YEAR('Rent Roll'!$C6)+'Rent Roll'!$V6-1),MOD(YEAR(BY$3),'Rent Roll'!$U6)=MOD(YEAR('Rent Roll'!$C6),'Rent Roll'!$U6),MONTH(BY$3)=MONTH('Rent Roll'!$C6)),1,0),0)</f>
        <v>0</v>
      </c>
      <c r="BZ208" s="767">
        <f>IFERROR(IF(AND(NOT(YEAR(BZ$3)&lt;=YEAR('Rent Roll'!$C6)+'Rent Roll'!$V6-1),MOD(YEAR(BZ$3),'Rent Roll'!$U6)=MOD(YEAR('Rent Roll'!$C6),'Rent Roll'!$U6),MONTH(BZ$3)=MONTH('Rent Roll'!$C6)),1,0),0)</f>
        <v>1</v>
      </c>
      <c r="CA208" s="768">
        <f>IFERROR(IF(AND(NOT(YEAR(CA$3)&lt;=YEAR('Rent Roll'!$C6)+'Rent Roll'!$V6-1),MOD(YEAR(CA$3),'Rent Roll'!$U6)=MOD(YEAR('Rent Roll'!$C6),'Rent Roll'!$U6),MONTH(CA$3)=MONTH('Rent Roll'!$C6)),1,0),0)</f>
        <v>0</v>
      </c>
      <c r="CB208" s="567">
        <f>IFERROR(IF(AND(NOT(YEAR(CB$3)&lt;=YEAR('Rent Roll'!$C6)+'Rent Roll'!$V6-1),MOD(YEAR(CB$3),'Rent Roll'!$U6)=MOD(YEAR('Rent Roll'!$C6),'Rent Roll'!$U6),MONTH(CB$3)=MONTH('Rent Roll'!$C6)),1,0),0)</f>
        <v>0</v>
      </c>
      <c r="CC208" s="567">
        <f>IFERROR(IF(AND(NOT(YEAR(CC$3)&lt;=YEAR('Rent Roll'!$C6)+'Rent Roll'!$V6-1),MOD(YEAR(CC$3),'Rent Roll'!$U6)=MOD(YEAR('Rent Roll'!$C6),'Rent Roll'!$U6),MONTH(CC$3)=MONTH('Rent Roll'!$C6)),1,0),0)</f>
        <v>0</v>
      </c>
      <c r="CD208" s="567">
        <f>IFERROR(IF(AND(NOT(YEAR(CD$3)&lt;=YEAR('Rent Roll'!$C6)+'Rent Roll'!$V6-1),MOD(YEAR(CD$3),'Rent Roll'!$U6)=MOD(YEAR('Rent Roll'!$C6),'Rent Roll'!$U6),MONTH(CD$3)=MONTH('Rent Roll'!$C6)),1,0),0)</f>
        <v>0</v>
      </c>
      <c r="CE208" s="567">
        <f>IFERROR(IF(AND(NOT(YEAR(CE$3)&lt;=YEAR('Rent Roll'!$C6)+'Rent Roll'!$V6-1),MOD(YEAR(CE$3),'Rent Roll'!$U6)=MOD(YEAR('Rent Roll'!$C6),'Rent Roll'!$U6),MONTH(CE$3)=MONTH('Rent Roll'!$C6)),1,0),0)</f>
        <v>0</v>
      </c>
      <c r="CF208" s="567">
        <f>IFERROR(IF(AND(NOT(YEAR(CF$3)&lt;=YEAR('Rent Roll'!$C6)+'Rent Roll'!$V6-1),MOD(YEAR(CF$3),'Rent Roll'!$U6)=MOD(YEAR('Rent Roll'!$C6),'Rent Roll'!$U6),MONTH(CF$3)=MONTH('Rent Roll'!$C6)),1,0),0)</f>
        <v>0</v>
      </c>
      <c r="CG208" s="567">
        <f>IFERROR(IF(AND(NOT(YEAR(CG$3)&lt;=YEAR('Rent Roll'!$C6)+'Rent Roll'!$V6-1),MOD(YEAR(CG$3),'Rent Roll'!$U6)=MOD(YEAR('Rent Roll'!$C6),'Rent Roll'!$U6),MONTH(CG$3)=MONTH('Rent Roll'!$C6)),1,0),0)</f>
        <v>0</v>
      </c>
      <c r="CH208" s="567">
        <f>IFERROR(IF(AND(NOT(YEAR(CH$3)&lt;=YEAR('Rent Roll'!$C6)+'Rent Roll'!$V6-1),MOD(YEAR(CH$3),'Rent Roll'!$U6)=MOD(YEAR('Rent Roll'!$C6),'Rent Roll'!$U6),MONTH(CH$3)=MONTH('Rent Roll'!$C6)),1,0),0)</f>
        <v>0</v>
      </c>
      <c r="CI208" s="567">
        <f>IFERROR(IF(AND(NOT(YEAR(CI$3)&lt;=YEAR('Rent Roll'!$C6)+'Rent Roll'!$V6-1),MOD(YEAR(CI$3),'Rent Roll'!$U6)=MOD(YEAR('Rent Roll'!$C6),'Rent Roll'!$U6),MONTH(CI$3)=MONTH('Rent Roll'!$C6)),1,0),0)</f>
        <v>0</v>
      </c>
      <c r="CJ208" s="567">
        <f>IFERROR(IF(AND(NOT(YEAR(CJ$3)&lt;=YEAR('Rent Roll'!$C6)+'Rent Roll'!$V6-1),MOD(YEAR(CJ$3),'Rent Roll'!$U6)=MOD(YEAR('Rent Roll'!$C6),'Rent Roll'!$U6),MONTH(CJ$3)=MONTH('Rent Roll'!$C6)),1,0),0)</f>
        <v>0</v>
      </c>
      <c r="CK208" s="567">
        <f>IFERROR(IF(AND(NOT(YEAR(CK$3)&lt;=YEAR('Rent Roll'!$C6)+'Rent Roll'!$V6-1),MOD(YEAR(CK$3),'Rent Roll'!$U6)=MOD(YEAR('Rent Roll'!$C6),'Rent Roll'!$U6),MONTH(CK$3)=MONTH('Rent Roll'!$C6)),1,0),0)</f>
        <v>0</v>
      </c>
      <c r="CL208" s="767">
        <f>IFERROR(IF(AND(NOT(YEAR(CL$3)&lt;=YEAR('Rent Roll'!$C6)+'Rent Roll'!$V6-1),MOD(YEAR(CL$3),'Rent Roll'!$U6)=MOD(YEAR('Rent Roll'!$C6),'Rent Roll'!$U6),MONTH(CL$3)=MONTH('Rent Roll'!$C6)),1,0),0)</f>
        <v>1</v>
      </c>
      <c r="CM208" s="768">
        <f>IFERROR(IF(AND(NOT(YEAR(CM$3)&lt;=YEAR('Rent Roll'!$C6)+'Rent Roll'!$V6-1),MOD(YEAR(CM$3),'Rent Roll'!$U6)=MOD(YEAR('Rent Roll'!$C6),'Rent Roll'!$U6),MONTH(CM$3)=MONTH('Rent Roll'!$C6)),1,0),0)</f>
        <v>0</v>
      </c>
      <c r="CN208" s="567">
        <f>IFERROR(IF(AND(NOT(YEAR(CN$3)&lt;=YEAR('Rent Roll'!$C6)+'Rent Roll'!$V6-1),MOD(YEAR(CN$3),'Rent Roll'!$U6)=MOD(YEAR('Rent Roll'!$C6),'Rent Roll'!$U6),MONTH(CN$3)=MONTH('Rent Roll'!$C6)),1,0),0)</f>
        <v>0</v>
      </c>
      <c r="CO208" s="567">
        <f>IFERROR(IF(AND(NOT(YEAR(CO$3)&lt;=YEAR('Rent Roll'!$C6)+'Rent Roll'!$V6-1),MOD(YEAR(CO$3),'Rent Roll'!$U6)=MOD(YEAR('Rent Roll'!$C6),'Rent Roll'!$U6),MONTH(CO$3)=MONTH('Rent Roll'!$C6)),1,0),0)</f>
        <v>0</v>
      </c>
      <c r="CP208" s="567">
        <f>IFERROR(IF(AND(NOT(YEAR(CP$3)&lt;=YEAR('Rent Roll'!$C6)+'Rent Roll'!$V6-1),MOD(YEAR(CP$3),'Rent Roll'!$U6)=MOD(YEAR('Rent Roll'!$C6),'Rent Roll'!$U6),MONTH(CP$3)=MONTH('Rent Roll'!$C6)),1,0),0)</f>
        <v>0</v>
      </c>
      <c r="CQ208" s="567">
        <f>IFERROR(IF(AND(NOT(YEAR(CQ$3)&lt;=YEAR('Rent Roll'!$C6)+'Rent Roll'!$V6-1),MOD(YEAR(CQ$3),'Rent Roll'!$U6)=MOD(YEAR('Rent Roll'!$C6),'Rent Roll'!$U6),MONTH(CQ$3)=MONTH('Rent Roll'!$C6)),1,0),0)</f>
        <v>0</v>
      </c>
      <c r="CR208" s="567">
        <f>IFERROR(IF(AND(NOT(YEAR(CR$3)&lt;=YEAR('Rent Roll'!$C6)+'Rent Roll'!$V6-1),MOD(YEAR(CR$3),'Rent Roll'!$U6)=MOD(YEAR('Rent Roll'!$C6),'Rent Roll'!$U6),MONTH(CR$3)=MONTH('Rent Roll'!$C6)),1,0),0)</f>
        <v>0</v>
      </c>
      <c r="CS208" s="567">
        <f>IFERROR(IF(AND(NOT(YEAR(CS$3)&lt;=YEAR('Rent Roll'!$C6)+'Rent Roll'!$V6-1),MOD(YEAR(CS$3),'Rent Roll'!$U6)=MOD(YEAR('Rent Roll'!$C6),'Rent Roll'!$U6),MONTH(CS$3)=MONTH('Rent Roll'!$C6)),1,0),0)</f>
        <v>0</v>
      </c>
      <c r="CT208" s="567">
        <f>IFERROR(IF(AND(NOT(YEAR(CT$3)&lt;=YEAR('Rent Roll'!$C6)+'Rent Roll'!$V6-1),MOD(YEAR(CT$3),'Rent Roll'!$U6)=MOD(YEAR('Rent Roll'!$C6),'Rent Roll'!$U6),MONTH(CT$3)=MONTH('Rent Roll'!$C6)),1,0),0)</f>
        <v>0</v>
      </c>
      <c r="CU208" s="567">
        <f>IFERROR(IF(AND(NOT(YEAR(CU$3)&lt;=YEAR('Rent Roll'!$C6)+'Rent Roll'!$V6-1),MOD(YEAR(CU$3),'Rent Roll'!$U6)=MOD(YEAR('Rent Roll'!$C6),'Rent Roll'!$U6),MONTH(CU$3)=MONTH('Rent Roll'!$C6)),1,0),0)</f>
        <v>0</v>
      </c>
      <c r="CV208" s="567">
        <f>IFERROR(IF(AND(NOT(YEAR(CV$3)&lt;=YEAR('Rent Roll'!$C6)+'Rent Roll'!$V6-1),MOD(YEAR(CV$3),'Rent Roll'!$U6)=MOD(YEAR('Rent Roll'!$C6),'Rent Roll'!$U6),MONTH(CV$3)=MONTH('Rent Roll'!$C6)),1,0),0)</f>
        <v>0</v>
      </c>
      <c r="CW208" s="567">
        <f>IFERROR(IF(AND(NOT(YEAR(CW$3)&lt;=YEAR('Rent Roll'!$C6)+'Rent Roll'!$V6-1),MOD(YEAR(CW$3),'Rent Roll'!$U6)=MOD(YEAR('Rent Roll'!$C6),'Rent Roll'!$U6),MONTH(CW$3)=MONTH('Rent Roll'!$C6)),1,0),0)</f>
        <v>0</v>
      </c>
      <c r="CX208" s="767">
        <f>IFERROR(IF(AND(NOT(YEAR(CX$3)&lt;=YEAR('Rent Roll'!$C6)+'Rent Roll'!$V6-1),MOD(YEAR(CX$3),'Rent Roll'!$U6)=MOD(YEAR('Rent Roll'!$C6),'Rent Roll'!$U6),MONTH(CX$3)=MONTH('Rent Roll'!$C6)),1,0),0)</f>
        <v>1</v>
      </c>
      <c r="CY208" s="768">
        <f>IFERROR(IF(AND(NOT(YEAR(CY$3)&lt;=YEAR('Rent Roll'!$C6)+'Rent Roll'!$V6-1),MOD(YEAR(CY$3),'Rent Roll'!$U6)=MOD(YEAR('Rent Roll'!$C6),'Rent Roll'!$U6),MONTH(CY$3)=MONTH('Rent Roll'!$C6)),1,0),0)</f>
        <v>0</v>
      </c>
      <c r="CZ208" s="567">
        <f>IFERROR(IF(AND(NOT(YEAR(CZ$3)&lt;=YEAR('Rent Roll'!$C6)+'Rent Roll'!$V6-1),MOD(YEAR(CZ$3),'Rent Roll'!$U6)=MOD(YEAR('Rent Roll'!$C6),'Rent Roll'!$U6),MONTH(CZ$3)=MONTH('Rent Roll'!$C6)),1,0),0)</f>
        <v>0</v>
      </c>
      <c r="DA208" s="567">
        <f>IFERROR(IF(AND(NOT(YEAR(DA$3)&lt;=YEAR('Rent Roll'!$C6)+'Rent Roll'!$V6-1),MOD(YEAR(DA$3),'Rent Roll'!$U6)=MOD(YEAR('Rent Roll'!$C6),'Rent Roll'!$U6),MONTH(DA$3)=MONTH('Rent Roll'!$C6)),1,0),0)</f>
        <v>0</v>
      </c>
      <c r="DB208" s="567">
        <f>IFERROR(IF(AND(NOT(YEAR(DB$3)&lt;=YEAR('Rent Roll'!$C6)+'Rent Roll'!$V6-1),MOD(YEAR(DB$3),'Rent Roll'!$U6)=MOD(YEAR('Rent Roll'!$C6),'Rent Roll'!$U6),MONTH(DB$3)=MONTH('Rent Roll'!$C6)),1,0),0)</f>
        <v>0</v>
      </c>
      <c r="DC208" s="567">
        <f>IFERROR(IF(AND(NOT(YEAR(DC$3)&lt;=YEAR('Rent Roll'!$C6)+'Rent Roll'!$V6-1),MOD(YEAR(DC$3),'Rent Roll'!$U6)=MOD(YEAR('Rent Roll'!$C6),'Rent Roll'!$U6),MONTH(DC$3)=MONTH('Rent Roll'!$C6)),1,0),0)</f>
        <v>0</v>
      </c>
      <c r="DD208" s="567">
        <f>IFERROR(IF(AND(NOT(YEAR(DD$3)&lt;=YEAR('Rent Roll'!$C6)+'Rent Roll'!$V6-1),MOD(YEAR(DD$3),'Rent Roll'!$U6)=MOD(YEAR('Rent Roll'!$C6),'Rent Roll'!$U6),MONTH(DD$3)=MONTH('Rent Roll'!$C6)),1,0),0)</f>
        <v>0</v>
      </c>
      <c r="DE208" s="567">
        <f>IFERROR(IF(AND(NOT(YEAR(DE$3)&lt;=YEAR('Rent Roll'!$C6)+'Rent Roll'!$V6-1),MOD(YEAR(DE$3),'Rent Roll'!$U6)=MOD(YEAR('Rent Roll'!$C6),'Rent Roll'!$U6),MONTH(DE$3)=MONTH('Rent Roll'!$C6)),1,0),0)</f>
        <v>0</v>
      </c>
      <c r="DF208" s="567">
        <f>IFERROR(IF(AND(NOT(YEAR(DF$3)&lt;=YEAR('Rent Roll'!$C6)+'Rent Roll'!$V6-1),MOD(YEAR(DF$3),'Rent Roll'!$U6)=MOD(YEAR('Rent Roll'!$C6),'Rent Roll'!$U6),MONTH(DF$3)=MONTH('Rent Roll'!$C6)),1,0),0)</f>
        <v>0</v>
      </c>
      <c r="DG208" s="567">
        <f>IFERROR(IF(AND(NOT(YEAR(DG$3)&lt;=YEAR('Rent Roll'!$C6)+'Rent Roll'!$V6-1),MOD(YEAR(DG$3),'Rent Roll'!$U6)=MOD(YEAR('Rent Roll'!$C6),'Rent Roll'!$U6),MONTH(DG$3)=MONTH('Rent Roll'!$C6)),1,0),0)</f>
        <v>0</v>
      </c>
      <c r="DH208" s="567">
        <f>IFERROR(IF(AND(NOT(YEAR(DH$3)&lt;=YEAR('Rent Roll'!$C6)+'Rent Roll'!$V6-1),MOD(YEAR(DH$3),'Rent Roll'!$U6)=MOD(YEAR('Rent Roll'!$C6),'Rent Roll'!$U6),MONTH(DH$3)=MONTH('Rent Roll'!$C6)),1,0),0)</f>
        <v>0</v>
      </c>
      <c r="DI208" s="567">
        <f>IFERROR(IF(AND(NOT(YEAR(DI$3)&lt;=YEAR('Rent Roll'!$C6)+'Rent Roll'!$V6-1),MOD(YEAR(DI$3),'Rent Roll'!$U6)=MOD(YEAR('Rent Roll'!$C6),'Rent Roll'!$U6),MONTH(DI$3)=MONTH('Rent Roll'!$C6)),1,0),0)</f>
        <v>0</v>
      </c>
      <c r="DJ208" s="767">
        <f>IFERROR(IF(AND(NOT(YEAR(DJ$3)&lt;=YEAR('Rent Roll'!$C6)+'Rent Roll'!$V6-1),MOD(YEAR(DJ$3),'Rent Roll'!$U6)=MOD(YEAR('Rent Roll'!$C6),'Rent Roll'!$U6),MONTH(DJ$3)=MONTH('Rent Roll'!$C6)),1,0),0)</f>
        <v>1</v>
      </c>
      <c r="DK208" s="768">
        <f>IFERROR(IF(AND(NOT(YEAR(DK$3)&lt;=YEAR('Rent Roll'!$C6)+'Rent Roll'!$V6-1),MOD(YEAR(DK$3),'Rent Roll'!$U6)=MOD(YEAR('Rent Roll'!$C6),'Rent Roll'!$U6),MONTH(DK$3)=MONTH('Rent Roll'!$C6)),1,0),0)</f>
        <v>0</v>
      </c>
      <c r="DL208" s="567">
        <f>IFERROR(IF(AND(NOT(YEAR(DL$3)&lt;=YEAR('Rent Roll'!$C6)+'Rent Roll'!$V6-1),MOD(YEAR(DL$3),'Rent Roll'!$U6)=MOD(YEAR('Rent Roll'!$C6),'Rent Roll'!$U6),MONTH(DL$3)=MONTH('Rent Roll'!$C6)),1,0),0)</f>
        <v>0</v>
      </c>
      <c r="DM208" s="567">
        <f>IFERROR(IF(AND(NOT(YEAR(DM$3)&lt;=YEAR('Rent Roll'!$C6)+'Rent Roll'!$V6-1),MOD(YEAR(DM$3),'Rent Roll'!$U6)=MOD(YEAR('Rent Roll'!$C6),'Rent Roll'!$U6),MONTH(DM$3)=MONTH('Rent Roll'!$C6)),1,0),0)</f>
        <v>0</v>
      </c>
      <c r="DN208" s="567">
        <f>IFERROR(IF(AND(NOT(YEAR(DN$3)&lt;=YEAR('Rent Roll'!$C6)+'Rent Roll'!$V6-1),MOD(YEAR(DN$3),'Rent Roll'!$U6)=MOD(YEAR('Rent Roll'!$C6),'Rent Roll'!$U6),MONTH(DN$3)=MONTH('Rent Roll'!$C6)),1,0),0)</f>
        <v>0</v>
      </c>
      <c r="DO208" s="567">
        <f>IFERROR(IF(AND(NOT(YEAR(DO$3)&lt;=YEAR('Rent Roll'!$C6)+'Rent Roll'!$V6-1),MOD(YEAR(DO$3),'Rent Roll'!$U6)=MOD(YEAR('Rent Roll'!$C6),'Rent Roll'!$U6),MONTH(DO$3)=MONTH('Rent Roll'!$C6)),1,0),0)</f>
        <v>0</v>
      </c>
      <c r="DP208" s="567">
        <f>IFERROR(IF(AND(NOT(YEAR(DP$3)&lt;=YEAR('Rent Roll'!$C6)+'Rent Roll'!$V6-1),MOD(YEAR(DP$3),'Rent Roll'!$U6)=MOD(YEAR('Rent Roll'!$C6),'Rent Roll'!$U6),MONTH(DP$3)=MONTH('Rent Roll'!$C6)),1,0),0)</f>
        <v>0</v>
      </c>
      <c r="DQ208" s="567">
        <f>IFERROR(IF(AND(NOT(YEAR(DQ$3)&lt;=YEAR('Rent Roll'!$C6)+'Rent Roll'!$V6-1),MOD(YEAR(DQ$3),'Rent Roll'!$U6)=MOD(YEAR('Rent Roll'!$C6),'Rent Roll'!$U6),MONTH(DQ$3)=MONTH('Rent Roll'!$C6)),1,0),0)</f>
        <v>0</v>
      </c>
      <c r="DR208" s="567">
        <f>IFERROR(IF(AND(NOT(YEAR(DR$3)&lt;=YEAR('Rent Roll'!$C6)+'Rent Roll'!$V6-1),MOD(YEAR(DR$3),'Rent Roll'!$U6)=MOD(YEAR('Rent Roll'!$C6),'Rent Roll'!$U6),MONTH(DR$3)=MONTH('Rent Roll'!$C6)),1,0),0)</f>
        <v>0</v>
      </c>
      <c r="DS208" s="567">
        <f>IFERROR(IF(AND(NOT(YEAR(DS$3)&lt;=YEAR('Rent Roll'!$C6)+'Rent Roll'!$V6-1),MOD(YEAR(DS$3),'Rent Roll'!$U6)=MOD(YEAR('Rent Roll'!$C6),'Rent Roll'!$U6),MONTH(DS$3)=MONTH('Rent Roll'!$C6)),1,0),0)</f>
        <v>0</v>
      </c>
      <c r="DT208" s="567">
        <f>IFERROR(IF(AND(NOT(YEAR(DT$3)&lt;=YEAR('Rent Roll'!$C6)+'Rent Roll'!$V6-1),MOD(YEAR(DT$3),'Rent Roll'!$U6)=MOD(YEAR('Rent Roll'!$C6),'Rent Roll'!$U6),MONTH(DT$3)=MONTH('Rent Roll'!$C6)),1,0),0)</f>
        <v>0</v>
      </c>
      <c r="DU208" s="567">
        <f>IFERROR(IF(AND(NOT(YEAR(DU$3)&lt;=YEAR('Rent Roll'!$C6)+'Rent Roll'!$V6-1),MOD(YEAR(DU$3),'Rent Roll'!$U6)=MOD(YEAR('Rent Roll'!$C6),'Rent Roll'!$U6),MONTH(DU$3)=MONTH('Rent Roll'!$C6)),1,0),0)</f>
        <v>0</v>
      </c>
      <c r="DV208" s="567">
        <f>IFERROR(IF(AND(NOT(YEAR(DV$3)&lt;=YEAR('Rent Roll'!$C6)+'Rent Roll'!$V6-1),MOD(YEAR(DV$3),'Rent Roll'!$U6)=MOD(YEAR('Rent Roll'!$C6),'Rent Roll'!$U6),MONTH(DV$3)=MONTH('Rent Roll'!$C6)),1,0),0)</f>
        <v>1</v>
      </c>
    </row>
    <row r="209" spans="1:126" s="565" customFormat="1" ht="12" customHeight="1" outlineLevel="1" x14ac:dyDescent="0.4">
      <c r="A209" s="731"/>
      <c r="B209" s="564" t="str">
        <f>'Rent Roll'!$B7</f>
        <v>7층</v>
      </c>
      <c r="C209" s="566"/>
      <c r="D209" s="566"/>
      <c r="E209" s="566"/>
      <c r="F209" s="778">
        <f>IFERROR(IF(AND(NOT(YEAR(F$3)&lt;=YEAR('Rent Roll'!$C7)+'Rent Roll'!$V7-1),MOD(YEAR(F$3),'Rent Roll'!$U7)=MOD(YEAR('Rent Roll'!$C7),'Rent Roll'!$U7),MONTH(F$3)=MONTH('Rent Roll'!$C7)),1,0),0)</f>
        <v>0</v>
      </c>
      <c r="G209" s="768">
        <f>IFERROR(IF(AND(NOT(YEAR(G$3)&lt;=YEAR('Rent Roll'!$C7)+'Rent Roll'!$V7-1),MOD(YEAR(G$3),'Rent Roll'!$U7)=MOD(YEAR('Rent Roll'!$C7),'Rent Roll'!$U7),MONTH(G$3)=MONTH('Rent Roll'!$C7)),1,0),0)</f>
        <v>0</v>
      </c>
      <c r="H209" s="567">
        <f>IFERROR(IF(AND(NOT(YEAR(H$3)&lt;=YEAR('Rent Roll'!$C7)+'Rent Roll'!$V7-1),MOD(YEAR(H$3),'Rent Roll'!$U7)=MOD(YEAR('Rent Roll'!$C7),'Rent Roll'!$U7),MONTH(H$3)=MONTH('Rent Roll'!$C7)),1,0),0)</f>
        <v>0</v>
      </c>
      <c r="I209" s="567">
        <f>IFERROR(IF(AND(NOT(YEAR(I$3)&lt;=YEAR('Rent Roll'!$C7)+'Rent Roll'!$V7-1),MOD(YEAR(I$3),'Rent Roll'!$U7)=MOD(YEAR('Rent Roll'!$C7),'Rent Roll'!$U7),MONTH(I$3)=MONTH('Rent Roll'!$C7)),1,0),0)</f>
        <v>0</v>
      </c>
      <c r="J209" s="567">
        <f>IFERROR(IF(AND(NOT(YEAR(J$3)&lt;=YEAR('Rent Roll'!$C7)+'Rent Roll'!$V7-1),MOD(YEAR(J$3),'Rent Roll'!$U7)=MOD(YEAR('Rent Roll'!$C7),'Rent Roll'!$U7),MONTH(J$3)=MONTH('Rent Roll'!$C7)),1,0),0)</f>
        <v>0</v>
      </c>
      <c r="K209" s="567">
        <f>IFERROR(IF(AND(NOT(YEAR(K$3)&lt;=YEAR('Rent Roll'!$C7)+'Rent Roll'!$V7-1),MOD(YEAR(K$3),'Rent Roll'!$U7)=MOD(YEAR('Rent Roll'!$C7),'Rent Roll'!$U7),MONTH(K$3)=MONTH('Rent Roll'!$C7)),1,0),0)</f>
        <v>0</v>
      </c>
      <c r="L209" s="567">
        <f>IFERROR(IF(AND(NOT(YEAR(L$3)&lt;=YEAR('Rent Roll'!$C7)+'Rent Roll'!$V7-1),MOD(YEAR(L$3),'Rent Roll'!$U7)=MOD(YEAR('Rent Roll'!$C7),'Rent Roll'!$U7),MONTH(L$3)=MONTH('Rent Roll'!$C7)),1,0),0)</f>
        <v>0</v>
      </c>
      <c r="M209" s="567">
        <f>IFERROR(IF(AND(NOT(YEAR(M$3)&lt;=YEAR('Rent Roll'!$C7)+'Rent Roll'!$V7-1),MOD(YEAR(M$3),'Rent Roll'!$U7)=MOD(YEAR('Rent Roll'!$C7),'Rent Roll'!$U7),MONTH(M$3)=MONTH('Rent Roll'!$C7)),1,0),0)</f>
        <v>0</v>
      </c>
      <c r="N209" s="567">
        <f>IFERROR(IF(AND(NOT(YEAR(N$3)&lt;=YEAR('Rent Roll'!$C7)+'Rent Roll'!$V7-1),MOD(YEAR(N$3),'Rent Roll'!$U7)=MOD(YEAR('Rent Roll'!$C7),'Rent Roll'!$U7),MONTH(N$3)=MONTH('Rent Roll'!$C7)),1,0),0)</f>
        <v>0</v>
      </c>
      <c r="O209" s="567">
        <f>IFERROR(IF(AND(NOT(YEAR(O$3)&lt;=YEAR('Rent Roll'!$C7)+'Rent Roll'!$V7-1),MOD(YEAR(O$3),'Rent Roll'!$U7)=MOD(YEAR('Rent Roll'!$C7),'Rent Roll'!$U7),MONTH(O$3)=MONTH('Rent Roll'!$C7)),1,0),0)</f>
        <v>0</v>
      </c>
      <c r="P209" s="567">
        <f>IFERROR(IF(AND(NOT(YEAR(P$3)&lt;=YEAR('Rent Roll'!$C7)+'Rent Roll'!$V7-1),MOD(YEAR(P$3),'Rent Roll'!$U7)=MOD(YEAR('Rent Roll'!$C7),'Rent Roll'!$U7),MONTH(P$3)=MONTH('Rent Roll'!$C7)),1,0),0)</f>
        <v>0</v>
      </c>
      <c r="Q209" s="567">
        <f>IFERROR(IF(AND(NOT(YEAR(Q$3)&lt;=YEAR('Rent Roll'!$C7)+'Rent Roll'!$V7-1),MOD(YEAR(Q$3),'Rent Roll'!$U7)=MOD(YEAR('Rent Roll'!$C7),'Rent Roll'!$U7),MONTH(Q$3)=MONTH('Rent Roll'!$C7)),1,0),0)</f>
        <v>0</v>
      </c>
      <c r="R209" s="767">
        <f>IFERROR(IF(AND(NOT(YEAR(R$3)&lt;=YEAR('Rent Roll'!$C7)+'Rent Roll'!$V7-1),MOD(YEAR(R$3),'Rent Roll'!$U7)=MOD(YEAR('Rent Roll'!$C7),'Rent Roll'!$U7),MONTH(R$3)=MONTH('Rent Roll'!$C7)),1,0),0)</f>
        <v>1</v>
      </c>
      <c r="S209" s="768">
        <f>IFERROR(IF(AND(NOT(YEAR(S$3)&lt;=YEAR('Rent Roll'!$C7)+'Rent Roll'!$V7-1),MOD(YEAR(S$3),'Rent Roll'!$U7)=MOD(YEAR('Rent Roll'!$C7),'Rent Roll'!$U7),MONTH(S$3)=MONTH('Rent Roll'!$C7)),1,0),0)</f>
        <v>0</v>
      </c>
      <c r="T209" s="567">
        <f>IFERROR(IF(AND(NOT(YEAR(T$3)&lt;=YEAR('Rent Roll'!$C7)+'Rent Roll'!$V7-1),MOD(YEAR(T$3),'Rent Roll'!$U7)=MOD(YEAR('Rent Roll'!$C7),'Rent Roll'!$U7),MONTH(T$3)=MONTH('Rent Roll'!$C7)),1,0),0)</f>
        <v>0</v>
      </c>
      <c r="U209" s="567">
        <f>IFERROR(IF(AND(NOT(YEAR(U$3)&lt;=YEAR('Rent Roll'!$C7)+'Rent Roll'!$V7-1),MOD(YEAR(U$3),'Rent Roll'!$U7)=MOD(YEAR('Rent Roll'!$C7),'Rent Roll'!$U7),MONTH(U$3)=MONTH('Rent Roll'!$C7)),1,0),0)</f>
        <v>0</v>
      </c>
      <c r="V209" s="567">
        <f>IFERROR(IF(AND(NOT(YEAR(V$3)&lt;=YEAR('Rent Roll'!$C7)+'Rent Roll'!$V7-1),MOD(YEAR(V$3),'Rent Roll'!$U7)=MOD(YEAR('Rent Roll'!$C7),'Rent Roll'!$U7),MONTH(V$3)=MONTH('Rent Roll'!$C7)),1,0),0)</f>
        <v>0</v>
      </c>
      <c r="W209" s="567">
        <f>IFERROR(IF(AND(NOT(YEAR(W$3)&lt;=YEAR('Rent Roll'!$C7)+'Rent Roll'!$V7-1),MOD(YEAR(W$3),'Rent Roll'!$U7)=MOD(YEAR('Rent Roll'!$C7),'Rent Roll'!$U7),MONTH(W$3)=MONTH('Rent Roll'!$C7)),1,0),0)</f>
        <v>0</v>
      </c>
      <c r="X209" s="567">
        <f>IFERROR(IF(AND(NOT(YEAR(X$3)&lt;=YEAR('Rent Roll'!$C7)+'Rent Roll'!$V7-1),MOD(YEAR(X$3),'Rent Roll'!$U7)=MOD(YEAR('Rent Roll'!$C7),'Rent Roll'!$U7),MONTH(X$3)=MONTH('Rent Roll'!$C7)),1,0),0)</f>
        <v>0</v>
      </c>
      <c r="Y209" s="567">
        <f>IFERROR(IF(AND(NOT(YEAR(Y$3)&lt;=YEAR('Rent Roll'!$C7)+'Rent Roll'!$V7-1),MOD(YEAR(Y$3),'Rent Roll'!$U7)=MOD(YEAR('Rent Roll'!$C7),'Rent Roll'!$U7),MONTH(Y$3)=MONTH('Rent Roll'!$C7)),1,0),0)</f>
        <v>0</v>
      </c>
      <c r="Z209" s="567">
        <f>IFERROR(IF(AND(NOT(YEAR(Z$3)&lt;=YEAR('Rent Roll'!$C7)+'Rent Roll'!$V7-1),MOD(YEAR(Z$3),'Rent Roll'!$U7)=MOD(YEAR('Rent Roll'!$C7),'Rent Roll'!$U7),MONTH(Z$3)=MONTH('Rent Roll'!$C7)),1,0),0)</f>
        <v>0</v>
      </c>
      <c r="AA209" s="567">
        <f>IFERROR(IF(AND(NOT(YEAR(AA$3)&lt;=YEAR('Rent Roll'!$C7)+'Rent Roll'!$V7-1),MOD(YEAR(AA$3),'Rent Roll'!$U7)=MOD(YEAR('Rent Roll'!$C7),'Rent Roll'!$U7),MONTH(AA$3)=MONTH('Rent Roll'!$C7)),1,0),0)</f>
        <v>0</v>
      </c>
      <c r="AB209" s="567">
        <f>IFERROR(IF(AND(NOT(YEAR(AB$3)&lt;=YEAR('Rent Roll'!$C7)+'Rent Roll'!$V7-1),MOD(YEAR(AB$3),'Rent Roll'!$U7)=MOD(YEAR('Rent Roll'!$C7),'Rent Roll'!$U7),MONTH(AB$3)=MONTH('Rent Roll'!$C7)),1,0),0)</f>
        <v>0</v>
      </c>
      <c r="AC209" s="567">
        <f>IFERROR(IF(AND(NOT(YEAR(AC$3)&lt;=YEAR('Rent Roll'!$C7)+'Rent Roll'!$V7-1),MOD(YEAR(AC$3),'Rent Roll'!$U7)=MOD(YEAR('Rent Roll'!$C7),'Rent Roll'!$U7),MONTH(AC$3)=MONTH('Rent Roll'!$C7)),1,0),0)</f>
        <v>0</v>
      </c>
      <c r="AD209" s="767">
        <f>IFERROR(IF(AND(NOT(YEAR(AD$3)&lt;=YEAR('Rent Roll'!$C7)+'Rent Roll'!$V7-1),MOD(YEAR(AD$3),'Rent Roll'!$U7)=MOD(YEAR('Rent Roll'!$C7),'Rent Roll'!$U7),MONTH(AD$3)=MONTH('Rent Roll'!$C7)),1,0),0)</f>
        <v>1</v>
      </c>
      <c r="AE209" s="768">
        <f>IFERROR(IF(AND(NOT(YEAR(AE$3)&lt;=YEAR('Rent Roll'!$C7)+'Rent Roll'!$V7-1),MOD(YEAR(AE$3),'Rent Roll'!$U7)=MOD(YEAR('Rent Roll'!$C7),'Rent Roll'!$U7),MONTH(AE$3)=MONTH('Rent Roll'!$C7)),1,0),0)</f>
        <v>0</v>
      </c>
      <c r="AF209" s="567">
        <f>IFERROR(IF(AND(NOT(YEAR(AF$3)&lt;=YEAR('Rent Roll'!$C7)+'Rent Roll'!$V7-1),MOD(YEAR(AF$3),'Rent Roll'!$U7)=MOD(YEAR('Rent Roll'!$C7),'Rent Roll'!$U7),MONTH(AF$3)=MONTH('Rent Roll'!$C7)),1,0),0)</f>
        <v>0</v>
      </c>
      <c r="AG209" s="567">
        <f>IFERROR(IF(AND(NOT(YEAR(AG$3)&lt;=YEAR('Rent Roll'!$C7)+'Rent Roll'!$V7-1),MOD(YEAR(AG$3),'Rent Roll'!$U7)=MOD(YEAR('Rent Roll'!$C7),'Rent Roll'!$U7),MONTH(AG$3)=MONTH('Rent Roll'!$C7)),1,0),0)</f>
        <v>0</v>
      </c>
      <c r="AH209" s="567">
        <f>IFERROR(IF(AND(NOT(YEAR(AH$3)&lt;=YEAR('Rent Roll'!$C7)+'Rent Roll'!$V7-1),MOD(YEAR(AH$3),'Rent Roll'!$U7)=MOD(YEAR('Rent Roll'!$C7),'Rent Roll'!$U7),MONTH(AH$3)=MONTH('Rent Roll'!$C7)),1,0),0)</f>
        <v>0</v>
      </c>
      <c r="AI209" s="567">
        <f>IFERROR(IF(AND(NOT(YEAR(AI$3)&lt;=YEAR('Rent Roll'!$C7)+'Rent Roll'!$V7-1),MOD(YEAR(AI$3),'Rent Roll'!$U7)=MOD(YEAR('Rent Roll'!$C7),'Rent Roll'!$U7),MONTH(AI$3)=MONTH('Rent Roll'!$C7)),1,0),0)</f>
        <v>0</v>
      </c>
      <c r="AJ209" s="567">
        <f>IFERROR(IF(AND(NOT(YEAR(AJ$3)&lt;=YEAR('Rent Roll'!$C7)+'Rent Roll'!$V7-1),MOD(YEAR(AJ$3),'Rent Roll'!$U7)=MOD(YEAR('Rent Roll'!$C7),'Rent Roll'!$U7),MONTH(AJ$3)=MONTH('Rent Roll'!$C7)),1,0),0)</f>
        <v>0</v>
      </c>
      <c r="AK209" s="567">
        <f>IFERROR(IF(AND(NOT(YEAR(AK$3)&lt;=YEAR('Rent Roll'!$C7)+'Rent Roll'!$V7-1),MOD(YEAR(AK$3),'Rent Roll'!$U7)=MOD(YEAR('Rent Roll'!$C7),'Rent Roll'!$U7),MONTH(AK$3)=MONTH('Rent Roll'!$C7)),1,0),0)</f>
        <v>0</v>
      </c>
      <c r="AL209" s="567">
        <f>IFERROR(IF(AND(NOT(YEAR(AL$3)&lt;=YEAR('Rent Roll'!$C7)+'Rent Roll'!$V7-1),MOD(YEAR(AL$3),'Rent Roll'!$U7)=MOD(YEAR('Rent Roll'!$C7),'Rent Roll'!$U7),MONTH(AL$3)=MONTH('Rent Roll'!$C7)),1,0),0)</f>
        <v>0</v>
      </c>
      <c r="AM209" s="567">
        <f>IFERROR(IF(AND(NOT(YEAR(AM$3)&lt;=YEAR('Rent Roll'!$C7)+'Rent Roll'!$V7-1),MOD(YEAR(AM$3),'Rent Roll'!$U7)=MOD(YEAR('Rent Roll'!$C7),'Rent Roll'!$U7),MONTH(AM$3)=MONTH('Rent Roll'!$C7)),1,0),0)</f>
        <v>0</v>
      </c>
      <c r="AN209" s="567">
        <f>IFERROR(IF(AND(NOT(YEAR(AN$3)&lt;=YEAR('Rent Roll'!$C7)+'Rent Roll'!$V7-1),MOD(YEAR(AN$3),'Rent Roll'!$U7)=MOD(YEAR('Rent Roll'!$C7),'Rent Roll'!$U7),MONTH(AN$3)=MONTH('Rent Roll'!$C7)),1,0),0)</f>
        <v>0</v>
      </c>
      <c r="AO209" s="567">
        <f>IFERROR(IF(AND(NOT(YEAR(AO$3)&lt;=YEAR('Rent Roll'!$C7)+'Rent Roll'!$V7-1),MOD(YEAR(AO$3),'Rent Roll'!$U7)=MOD(YEAR('Rent Roll'!$C7),'Rent Roll'!$U7),MONTH(AO$3)=MONTH('Rent Roll'!$C7)),1,0),0)</f>
        <v>0</v>
      </c>
      <c r="AP209" s="767">
        <f>IFERROR(IF(AND(NOT(YEAR(AP$3)&lt;=YEAR('Rent Roll'!$C7)+'Rent Roll'!$V7-1),MOD(YEAR(AP$3),'Rent Roll'!$U7)=MOD(YEAR('Rent Roll'!$C7),'Rent Roll'!$U7),MONTH(AP$3)=MONTH('Rent Roll'!$C7)),1,0),0)</f>
        <v>1</v>
      </c>
      <c r="AQ209" s="768">
        <f>IFERROR(IF(AND(NOT(YEAR(AQ$3)&lt;=YEAR('Rent Roll'!$C7)+'Rent Roll'!$V7-1),MOD(YEAR(AQ$3),'Rent Roll'!$U7)=MOD(YEAR('Rent Roll'!$C7),'Rent Roll'!$U7),MONTH(AQ$3)=MONTH('Rent Roll'!$C7)),1,0),0)</f>
        <v>0</v>
      </c>
      <c r="AR209" s="567">
        <f>IFERROR(IF(AND(NOT(YEAR(AR$3)&lt;=YEAR('Rent Roll'!$C7)+'Rent Roll'!$V7-1),MOD(YEAR(AR$3),'Rent Roll'!$U7)=MOD(YEAR('Rent Roll'!$C7),'Rent Roll'!$U7),MONTH(AR$3)=MONTH('Rent Roll'!$C7)),1,0),0)</f>
        <v>0</v>
      </c>
      <c r="AS209" s="567">
        <f>IFERROR(IF(AND(NOT(YEAR(AS$3)&lt;=YEAR('Rent Roll'!$C7)+'Rent Roll'!$V7-1),MOD(YEAR(AS$3),'Rent Roll'!$U7)=MOD(YEAR('Rent Roll'!$C7),'Rent Roll'!$U7),MONTH(AS$3)=MONTH('Rent Roll'!$C7)),1,0),0)</f>
        <v>0</v>
      </c>
      <c r="AT209" s="567">
        <f>IFERROR(IF(AND(NOT(YEAR(AT$3)&lt;=YEAR('Rent Roll'!$C7)+'Rent Roll'!$V7-1),MOD(YEAR(AT$3),'Rent Roll'!$U7)=MOD(YEAR('Rent Roll'!$C7),'Rent Roll'!$U7),MONTH(AT$3)=MONTH('Rent Roll'!$C7)),1,0),0)</f>
        <v>0</v>
      </c>
      <c r="AU209" s="567">
        <f>IFERROR(IF(AND(NOT(YEAR(AU$3)&lt;=YEAR('Rent Roll'!$C7)+'Rent Roll'!$V7-1),MOD(YEAR(AU$3),'Rent Roll'!$U7)=MOD(YEAR('Rent Roll'!$C7),'Rent Roll'!$U7),MONTH(AU$3)=MONTH('Rent Roll'!$C7)),1,0),0)</f>
        <v>0</v>
      </c>
      <c r="AV209" s="567">
        <f>IFERROR(IF(AND(NOT(YEAR(AV$3)&lt;=YEAR('Rent Roll'!$C7)+'Rent Roll'!$V7-1),MOD(YEAR(AV$3),'Rent Roll'!$U7)=MOD(YEAR('Rent Roll'!$C7),'Rent Roll'!$U7),MONTH(AV$3)=MONTH('Rent Roll'!$C7)),1,0),0)</f>
        <v>0</v>
      </c>
      <c r="AW209" s="567">
        <f>IFERROR(IF(AND(NOT(YEAR(AW$3)&lt;=YEAR('Rent Roll'!$C7)+'Rent Roll'!$V7-1),MOD(YEAR(AW$3),'Rent Roll'!$U7)=MOD(YEAR('Rent Roll'!$C7),'Rent Roll'!$U7),MONTH(AW$3)=MONTH('Rent Roll'!$C7)),1,0),0)</f>
        <v>0</v>
      </c>
      <c r="AX209" s="567">
        <f>IFERROR(IF(AND(NOT(YEAR(AX$3)&lt;=YEAR('Rent Roll'!$C7)+'Rent Roll'!$V7-1),MOD(YEAR(AX$3),'Rent Roll'!$U7)=MOD(YEAR('Rent Roll'!$C7),'Rent Roll'!$U7),MONTH(AX$3)=MONTH('Rent Roll'!$C7)),1,0),0)</f>
        <v>0</v>
      </c>
      <c r="AY209" s="567">
        <f>IFERROR(IF(AND(NOT(YEAR(AY$3)&lt;=YEAR('Rent Roll'!$C7)+'Rent Roll'!$V7-1),MOD(YEAR(AY$3),'Rent Roll'!$U7)=MOD(YEAR('Rent Roll'!$C7),'Rent Roll'!$U7),MONTH(AY$3)=MONTH('Rent Roll'!$C7)),1,0),0)</f>
        <v>0</v>
      </c>
      <c r="AZ209" s="567">
        <f>IFERROR(IF(AND(NOT(YEAR(AZ$3)&lt;=YEAR('Rent Roll'!$C7)+'Rent Roll'!$V7-1),MOD(YEAR(AZ$3),'Rent Roll'!$U7)=MOD(YEAR('Rent Roll'!$C7),'Rent Roll'!$U7),MONTH(AZ$3)=MONTH('Rent Roll'!$C7)),1,0),0)</f>
        <v>0</v>
      </c>
      <c r="BA209" s="567">
        <f>IFERROR(IF(AND(NOT(YEAR(BA$3)&lt;=YEAR('Rent Roll'!$C7)+'Rent Roll'!$V7-1),MOD(YEAR(BA$3),'Rent Roll'!$U7)=MOD(YEAR('Rent Roll'!$C7),'Rent Roll'!$U7),MONTH(BA$3)=MONTH('Rent Roll'!$C7)),1,0),0)</f>
        <v>0</v>
      </c>
      <c r="BB209" s="767">
        <f>IFERROR(IF(AND(NOT(YEAR(BB$3)&lt;=YEAR('Rent Roll'!$C7)+'Rent Roll'!$V7-1),MOD(YEAR(BB$3),'Rent Roll'!$U7)=MOD(YEAR('Rent Roll'!$C7),'Rent Roll'!$U7),MONTH(BB$3)=MONTH('Rent Roll'!$C7)),1,0),0)</f>
        <v>1</v>
      </c>
      <c r="BC209" s="768">
        <f>IFERROR(IF(AND(NOT(YEAR(BC$3)&lt;=YEAR('Rent Roll'!$C7)+'Rent Roll'!$V7-1),MOD(YEAR(BC$3),'Rent Roll'!$U7)=MOD(YEAR('Rent Roll'!$C7),'Rent Roll'!$U7),MONTH(BC$3)=MONTH('Rent Roll'!$C7)),1,0),0)</f>
        <v>0</v>
      </c>
      <c r="BD209" s="567">
        <f>IFERROR(IF(AND(NOT(YEAR(BD$3)&lt;=YEAR('Rent Roll'!$C7)+'Rent Roll'!$V7-1),MOD(YEAR(BD$3),'Rent Roll'!$U7)=MOD(YEAR('Rent Roll'!$C7),'Rent Roll'!$U7),MONTH(BD$3)=MONTH('Rent Roll'!$C7)),1,0),0)</f>
        <v>0</v>
      </c>
      <c r="BE209" s="567">
        <f>IFERROR(IF(AND(NOT(YEAR(BE$3)&lt;=YEAR('Rent Roll'!$C7)+'Rent Roll'!$V7-1),MOD(YEAR(BE$3),'Rent Roll'!$U7)=MOD(YEAR('Rent Roll'!$C7),'Rent Roll'!$U7),MONTH(BE$3)=MONTH('Rent Roll'!$C7)),1,0),0)</f>
        <v>0</v>
      </c>
      <c r="BF209" s="567">
        <f>IFERROR(IF(AND(NOT(YEAR(BF$3)&lt;=YEAR('Rent Roll'!$C7)+'Rent Roll'!$V7-1),MOD(YEAR(BF$3),'Rent Roll'!$U7)=MOD(YEAR('Rent Roll'!$C7),'Rent Roll'!$U7),MONTH(BF$3)=MONTH('Rent Roll'!$C7)),1,0),0)</f>
        <v>0</v>
      </c>
      <c r="BG209" s="567">
        <f>IFERROR(IF(AND(NOT(YEAR(BG$3)&lt;=YEAR('Rent Roll'!$C7)+'Rent Roll'!$V7-1),MOD(YEAR(BG$3),'Rent Roll'!$U7)=MOD(YEAR('Rent Roll'!$C7),'Rent Roll'!$U7),MONTH(BG$3)=MONTH('Rent Roll'!$C7)),1,0),0)</f>
        <v>0</v>
      </c>
      <c r="BH209" s="567">
        <f>IFERROR(IF(AND(NOT(YEAR(BH$3)&lt;=YEAR('Rent Roll'!$C7)+'Rent Roll'!$V7-1),MOD(YEAR(BH$3),'Rent Roll'!$U7)=MOD(YEAR('Rent Roll'!$C7),'Rent Roll'!$U7),MONTH(BH$3)=MONTH('Rent Roll'!$C7)),1,0),0)</f>
        <v>0</v>
      </c>
      <c r="BI209" s="567">
        <f>IFERROR(IF(AND(NOT(YEAR(BI$3)&lt;=YEAR('Rent Roll'!$C7)+'Rent Roll'!$V7-1),MOD(YEAR(BI$3),'Rent Roll'!$U7)=MOD(YEAR('Rent Roll'!$C7),'Rent Roll'!$U7),MONTH(BI$3)=MONTH('Rent Roll'!$C7)),1,0),0)</f>
        <v>0</v>
      </c>
      <c r="BJ209" s="567">
        <f>IFERROR(IF(AND(NOT(YEAR(BJ$3)&lt;=YEAR('Rent Roll'!$C7)+'Rent Roll'!$V7-1),MOD(YEAR(BJ$3),'Rent Roll'!$U7)=MOD(YEAR('Rent Roll'!$C7),'Rent Roll'!$U7),MONTH(BJ$3)=MONTH('Rent Roll'!$C7)),1,0),0)</f>
        <v>0</v>
      </c>
      <c r="BK209" s="567">
        <f>IFERROR(IF(AND(NOT(YEAR(BK$3)&lt;=YEAR('Rent Roll'!$C7)+'Rent Roll'!$V7-1),MOD(YEAR(BK$3),'Rent Roll'!$U7)=MOD(YEAR('Rent Roll'!$C7),'Rent Roll'!$U7),MONTH(BK$3)=MONTH('Rent Roll'!$C7)),1,0),0)</f>
        <v>0</v>
      </c>
      <c r="BL209" s="567">
        <f>IFERROR(IF(AND(NOT(YEAR(BL$3)&lt;=YEAR('Rent Roll'!$C7)+'Rent Roll'!$V7-1),MOD(YEAR(BL$3),'Rent Roll'!$U7)=MOD(YEAR('Rent Roll'!$C7),'Rent Roll'!$U7),MONTH(BL$3)=MONTH('Rent Roll'!$C7)),1,0),0)</f>
        <v>0</v>
      </c>
      <c r="BM209" s="567">
        <f>IFERROR(IF(AND(NOT(YEAR(BM$3)&lt;=YEAR('Rent Roll'!$C7)+'Rent Roll'!$V7-1),MOD(YEAR(BM$3),'Rent Roll'!$U7)=MOD(YEAR('Rent Roll'!$C7),'Rent Roll'!$U7),MONTH(BM$3)=MONTH('Rent Roll'!$C7)),1,0),0)</f>
        <v>0</v>
      </c>
      <c r="BN209" s="767">
        <f>IFERROR(IF(AND(NOT(YEAR(BN$3)&lt;=YEAR('Rent Roll'!$C7)+'Rent Roll'!$V7-1),MOD(YEAR(BN$3),'Rent Roll'!$U7)=MOD(YEAR('Rent Roll'!$C7),'Rent Roll'!$U7),MONTH(BN$3)=MONTH('Rent Roll'!$C7)),1,0),0)</f>
        <v>1</v>
      </c>
      <c r="BO209" s="768">
        <f>IFERROR(IF(AND(NOT(YEAR(BO$3)&lt;=YEAR('Rent Roll'!$C7)+'Rent Roll'!$V7-1),MOD(YEAR(BO$3),'Rent Roll'!$U7)=MOD(YEAR('Rent Roll'!$C7),'Rent Roll'!$U7),MONTH(BO$3)=MONTH('Rent Roll'!$C7)),1,0),0)</f>
        <v>0</v>
      </c>
      <c r="BP209" s="567">
        <f>IFERROR(IF(AND(NOT(YEAR(BP$3)&lt;=YEAR('Rent Roll'!$C7)+'Rent Roll'!$V7-1),MOD(YEAR(BP$3),'Rent Roll'!$U7)=MOD(YEAR('Rent Roll'!$C7),'Rent Roll'!$U7),MONTH(BP$3)=MONTH('Rent Roll'!$C7)),1,0),0)</f>
        <v>0</v>
      </c>
      <c r="BQ209" s="567">
        <f>IFERROR(IF(AND(NOT(YEAR(BQ$3)&lt;=YEAR('Rent Roll'!$C7)+'Rent Roll'!$V7-1),MOD(YEAR(BQ$3),'Rent Roll'!$U7)=MOD(YEAR('Rent Roll'!$C7),'Rent Roll'!$U7),MONTH(BQ$3)=MONTH('Rent Roll'!$C7)),1,0),0)</f>
        <v>0</v>
      </c>
      <c r="BR209" s="567">
        <f>IFERROR(IF(AND(NOT(YEAR(BR$3)&lt;=YEAR('Rent Roll'!$C7)+'Rent Roll'!$V7-1),MOD(YEAR(BR$3),'Rent Roll'!$U7)=MOD(YEAR('Rent Roll'!$C7),'Rent Roll'!$U7),MONTH(BR$3)=MONTH('Rent Roll'!$C7)),1,0),0)</f>
        <v>0</v>
      </c>
      <c r="BS209" s="567">
        <f>IFERROR(IF(AND(NOT(YEAR(BS$3)&lt;=YEAR('Rent Roll'!$C7)+'Rent Roll'!$V7-1),MOD(YEAR(BS$3),'Rent Roll'!$U7)=MOD(YEAR('Rent Roll'!$C7),'Rent Roll'!$U7),MONTH(BS$3)=MONTH('Rent Roll'!$C7)),1,0),0)</f>
        <v>0</v>
      </c>
      <c r="BT209" s="567">
        <f>IFERROR(IF(AND(NOT(YEAR(BT$3)&lt;=YEAR('Rent Roll'!$C7)+'Rent Roll'!$V7-1),MOD(YEAR(BT$3),'Rent Roll'!$U7)=MOD(YEAR('Rent Roll'!$C7),'Rent Roll'!$U7),MONTH(BT$3)=MONTH('Rent Roll'!$C7)),1,0),0)</f>
        <v>0</v>
      </c>
      <c r="BU209" s="567">
        <f>IFERROR(IF(AND(NOT(YEAR(BU$3)&lt;=YEAR('Rent Roll'!$C7)+'Rent Roll'!$V7-1),MOD(YEAR(BU$3),'Rent Roll'!$U7)=MOD(YEAR('Rent Roll'!$C7),'Rent Roll'!$U7),MONTH(BU$3)=MONTH('Rent Roll'!$C7)),1,0),0)</f>
        <v>0</v>
      </c>
      <c r="BV209" s="567">
        <f>IFERROR(IF(AND(NOT(YEAR(BV$3)&lt;=YEAR('Rent Roll'!$C7)+'Rent Roll'!$V7-1),MOD(YEAR(BV$3),'Rent Roll'!$U7)=MOD(YEAR('Rent Roll'!$C7),'Rent Roll'!$U7),MONTH(BV$3)=MONTH('Rent Roll'!$C7)),1,0),0)</f>
        <v>0</v>
      </c>
      <c r="BW209" s="567">
        <f>IFERROR(IF(AND(NOT(YEAR(BW$3)&lt;=YEAR('Rent Roll'!$C7)+'Rent Roll'!$V7-1),MOD(YEAR(BW$3),'Rent Roll'!$U7)=MOD(YEAR('Rent Roll'!$C7),'Rent Roll'!$U7),MONTH(BW$3)=MONTH('Rent Roll'!$C7)),1,0),0)</f>
        <v>0</v>
      </c>
      <c r="BX209" s="567">
        <f>IFERROR(IF(AND(NOT(YEAR(BX$3)&lt;=YEAR('Rent Roll'!$C7)+'Rent Roll'!$V7-1),MOD(YEAR(BX$3),'Rent Roll'!$U7)=MOD(YEAR('Rent Roll'!$C7),'Rent Roll'!$U7),MONTH(BX$3)=MONTH('Rent Roll'!$C7)),1,0),0)</f>
        <v>0</v>
      </c>
      <c r="BY209" s="567">
        <f>IFERROR(IF(AND(NOT(YEAR(BY$3)&lt;=YEAR('Rent Roll'!$C7)+'Rent Roll'!$V7-1),MOD(YEAR(BY$3),'Rent Roll'!$U7)=MOD(YEAR('Rent Roll'!$C7),'Rent Roll'!$U7),MONTH(BY$3)=MONTH('Rent Roll'!$C7)),1,0),0)</f>
        <v>0</v>
      </c>
      <c r="BZ209" s="767">
        <f>IFERROR(IF(AND(NOT(YEAR(BZ$3)&lt;=YEAR('Rent Roll'!$C7)+'Rent Roll'!$V7-1),MOD(YEAR(BZ$3),'Rent Roll'!$U7)=MOD(YEAR('Rent Roll'!$C7),'Rent Roll'!$U7),MONTH(BZ$3)=MONTH('Rent Roll'!$C7)),1,0),0)</f>
        <v>1</v>
      </c>
      <c r="CA209" s="768">
        <f>IFERROR(IF(AND(NOT(YEAR(CA$3)&lt;=YEAR('Rent Roll'!$C7)+'Rent Roll'!$V7-1),MOD(YEAR(CA$3),'Rent Roll'!$U7)=MOD(YEAR('Rent Roll'!$C7),'Rent Roll'!$U7),MONTH(CA$3)=MONTH('Rent Roll'!$C7)),1,0),0)</f>
        <v>0</v>
      </c>
      <c r="CB209" s="567">
        <f>IFERROR(IF(AND(NOT(YEAR(CB$3)&lt;=YEAR('Rent Roll'!$C7)+'Rent Roll'!$V7-1),MOD(YEAR(CB$3),'Rent Roll'!$U7)=MOD(YEAR('Rent Roll'!$C7),'Rent Roll'!$U7),MONTH(CB$3)=MONTH('Rent Roll'!$C7)),1,0),0)</f>
        <v>0</v>
      </c>
      <c r="CC209" s="567">
        <f>IFERROR(IF(AND(NOT(YEAR(CC$3)&lt;=YEAR('Rent Roll'!$C7)+'Rent Roll'!$V7-1),MOD(YEAR(CC$3),'Rent Roll'!$U7)=MOD(YEAR('Rent Roll'!$C7),'Rent Roll'!$U7),MONTH(CC$3)=MONTH('Rent Roll'!$C7)),1,0),0)</f>
        <v>0</v>
      </c>
      <c r="CD209" s="567">
        <f>IFERROR(IF(AND(NOT(YEAR(CD$3)&lt;=YEAR('Rent Roll'!$C7)+'Rent Roll'!$V7-1),MOD(YEAR(CD$3),'Rent Roll'!$U7)=MOD(YEAR('Rent Roll'!$C7),'Rent Roll'!$U7),MONTH(CD$3)=MONTH('Rent Roll'!$C7)),1,0),0)</f>
        <v>0</v>
      </c>
      <c r="CE209" s="567">
        <f>IFERROR(IF(AND(NOT(YEAR(CE$3)&lt;=YEAR('Rent Roll'!$C7)+'Rent Roll'!$V7-1),MOD(YEAR(CE$3),'Rent Roll'!$U7)=MOD(YEAR('Rent Roll'!$C7),'Rent Roll'!$U7),MONTH(CE$3)=MONTH('Rent Roll'!$C7)),1,0),0)</f>
        <v>0</v>
      </c>
      <c r="CF209" s="567">
        <f>IFERROR(IF(AND(NOT(YEAR(CF$3)&lt;=YEAR('Rent Roll'!$C7)+'Rent Roll'!$V7-1),MOD(YEAR(CF$3),'Rent Roll'!$U7)=MOD(YEAR('Rent Roll'!$C7),'Rent Roll'!$U7),MONTH(CF$3)=MONTH('Rent Roll'!$C7)),1,0),0)</f>
        <v>0</v>
      </c>
      <c r="CG209" s="567">
        <f>IFERROR(IF(AND(NOT(YEAR(CG$3)&lt;=YEAR('Rent Roll'!$C7)+'Rent Roll'!$V7-1),MOD(YEAR(CG$3),'Rent Roll'!$U7)=MOD(YEAR('Rent Roll'!$C7),'Rent Roll'!$U7),MONTH(CG$3)=MONTH('Rent Roll'!$C7)),1,0),0)</f>
        <v>0</v>
      </c>
      <c r="CH209" s="567">
        <f>IFERROR(IF(AND(NOT(YEAR(CH$3)&lt;=YEAR('Rent Roll'!$C7)+'Rent Roll'!$V7-1),MOD(YEAR(CH$3),'Rent Roll'!$U7)=MOD(YEAR('Rent Roll'!$C7),'Rent Roll'!$U7),MONTH(CH$3)=MONTH('Rent Roll'!$C7)),1,0),0)</f>
        <v>0</v>
      </c>
      <c r="CI209" s="567">
        <f>IFERROR(IF(AND(NOT(YEAR(CI$3)&lt;=YEAR('Rent Roll'!$C7)+'Rent Roll'!$V7-1),MOD(YEAR(CI$3),'Rent Roll'!$U7)=MOD(YEAR('Rent Roll'!$C7),'Rent Roll'!$U7),MONTH(CI$3)=MONTH('Rent Roll'!$C7)),1,0),0)</f>
        <v>0</v>
      </c>
      <c r="CJ209" s="567">
        <f>IFERROR(IF(AND(NOT(YEAR(CJ$3)&lt;=YEAR('Rent Roll'!$C7)+'Rent Roll'!$V7-1),MOD(YEAR(CJ$3),'Rent Roll'!$U7)=MOD(YEAR('Rent Roll'!$C7),'Rent Roll'!$U7),MONTH(CJ$3)=MONTH('Rent Roll'!$C7)),1,0),0)</f>
        <v>0</v>
      </c>
      <c r="CK209" s="567">
        <f>IFERROR(IF(AND(NOT(YEAR(CK$3)&lt;=YEAR('Rent Roll'!$C7)+'Rent Roll'!$V7-1),MOD(YEAR(CK$3),'Rent Roll'!$U7)=MOD(YEAR('Rent Roll'!$C7),'Rent Roll'!$U7),MONTH(CK$3)=MONTH('Rent Roll'!$C7)),1,0),0)</f>
        <v>0</v>
      </c>
      <c r="CL209" s="767">
        <f>IFERROR(IF(AND(NOT(YEAR(CL$3)&lt;=YEAR('Rent Roll'!$C7)+'Rent Roll'!$V7-1),MOD(YEAR(CL$3),'Rent Roll'!$U7)=MOD(YEAR('Rent Roll'!$C7),'Rent Roll'!$U7),MONTH(CL$3)=MONTH('Rent Roll'!$C7)),1,0),0)</f>
        <v>1</v>
      </c>
      <c r="CM209" s="768">
        <f>IFERROR(IF(AND(NOT(YEAR(CM$3)&lt;=YEAR('Rent Roll'!$C7)+'Rent Roll'!$V7-1),MOD(YEAR(CM$3),'Rent Roll'!$U7)=MOD(YEAR('Rent Roll'!$C7),'Rent Roll'!$U7),MONTH(CM$3)=MONTH('Rent Roll'!$C7)),1,0),0)</f>
        <v>0</v>
      </c>
      <c r="CN209" s="567">
        <f>IFERROR(IF(AND(NOT(YEAR(CN$3)&lt;=YEAR('Rent Roll'!$C7)+'Rent Roll'!$V7-1),MOD(YEAR(CN$3),'Rent Roll'!$U7)=MOD(YEAR('Rent Roll'!$C7),'Rent Roll'!$U7),MONTH(CN$3)=MONTH('Rent Roll'!$C7)),1,0),0)</f>
        <v>0</v>
      </c>
      <c r="CO209" s="567">
        <f>IFERROR(IF(AND(NOT(YEAR(CO$3)&lt;=YEAR('Rent Roll'!$C7)+'Rent Roll'!$V7-1),MOD(YEAR(CO$3),'Rent Roll'!$U7)=MOD(YEAR('Rent Roll'!$C7),'Rent Roll'!$U7),MONTH(CO$3)=MONTH('Rent Roll'!$C7)),1,0),0)</f>
        <v>0</v>
      </c>
      <c r="CP209" s="567">
        <f>IFERROR(IF(AND(NOT(YEAR(CP$3)&lt;=YEAR('Rent Roll'!$C7)+'Rent Roll'!$V7-1),MOD(YEAR(CP$3),'Rent Roll'!$U7)=MOD(YEAR('Rent Roll'!$C7),'Rent Roll'!$U7),MONTH(CP$3)=MONTH('Rent Roll'!$C7)),1,0),0)</f>
        <v>0</v>
      </c>
      <c r="CQ209" s="567">
        <f>IFERROR(IF(AND(NOT(YEAR(CQ$3)&lt;=YEAR('Rent Roll'!$C7)+'Rent Roll'!$V7-1),MOD(YEAR(CQ$3),'Rent Roll'!$U7)=MOD(YEAR('Rent Roll'!$C7),'Rent Roll'!$U7),MONTH(CQ$3)=MONTH('Rent Roll'!$C7)),1,0),0)</f>
        <v>0</v>
      </c>
      <c r="CR209" s="567">
        <f>IFERROR(IF(AND(NOT(YEAR(CR$3)&lt;=YEAR('Rent Roll'!$C7)+'Rent Roll'!$V7-1),MOD(YEAR(CR$3),'Rent Roll'!$U7)=MOD(YEAR('Rent Roll'!$C7),'Rent Roll'!$U7),MONTH(CR$3)=MONTH('Rent Roll'!$C7)),1,0),0)</f>
        <v>0</v>
      </c>
      <c r="CS209" s="567">
        <f>IFERROR(IF(AND(NOT(YEAR(CS$3)&lt;=YEAR('Rent Roll'!$C7)+'Rent Roll'!$V7-1),MOD(YEAR(CS$3),'Rent Roll'!$U7)=MOD(YEAR('Rent Roll'!$C7),'Rent Roll'!$U7),MONTH(CS$3)=MONTH('Rent Roll'!$C7)),1,0),0)</f>
        <v>0</v>
      </c>
      <c r="CT209" s="567">
        <f>IFERROR(IF(AND(NOT(YEAR(CT$3)&lt;=YEAR('Rent Roll'!$C7)+'Rent Roll'!$V7-1),MOD(YEAR(CT$3),'Rent Roll'!$U7)=MOD(YEAR('Rent Roll'!$C7),'Rent Roll'!$U7),MONTH(CT$3)=MONTH('Rent Roll'!$C7)),1,0),0)</f>
        <v>0</v>
      </c>
      <c r="CU209" s="567">
        <f>IFERROR(IF(AND(NOT(YEAR(CU$3)&lt;=YEAR('Rent Roll'!$C7)+'Rent Roll'!$V7-1),MOD(YEAR(CU$3),'Rent Roll'!$U7)=MOD(YEAR('Rent Roll'!$C7),'Rent Roll'!$U7),MONTH(CU$3)=MONTH('Rent Roll'!$C7)),1,0),0)</f>
        <v>0</v>
      </c>
      <c r="CV209" s="567">
        <f>IFERROR(IF(AND(NOT(YEAR(CV$3)&lt;=YEAR('Rent Roll'!$C7)+'Rent Roll'!$V7-1),MOD(YEAR(CV$3),'Rent Roll'!$U7)=MOD(YEAR('Rent Roll'!$C7),'Rent Roll'!$U7),MONTH(CV$3)=MONTH('Rent Roll'!$C7)),1,0),0)</f>
        <v>0</v>
      </c>
      <c r="CW209" s="567">
        <f>IFERROR(IF(AND(NOT(YEAR(CW$3)&lt;=YEAR('Rent Roll'!$C7)+'Rent Roll'!$V7-1),MOD(YEAR(CW$3),'Rent Roll'!$U7)=MOD(YEAR('Rent Roll'!$C7),'Rent Roll'!$U7),MONTH(CW$3)=MONTH('Rent Roll'!$C7)),1,0),0)</f>
        <v>0</v>
      </c>
      <c r="CX209" s="767">
        <f>IFERROR(IF(AND(NOT(YEAR(CX$3)&lt;=YEAR('Rent Roll'!$C7)+'Rent Roll'!$V7-1),MOD(YEAR(CX$3),'Rent Roll'!$U7)=MOD(YEAR('Rent Roll'!$C7),'Rent Roll'!$U7),MONTH(CX$3)=MONTH('Rent Roll'!$C7)),1,0),0)</f>
        <v>1</v>
      </c>
      <c r="CY209" s="768">
        <f>IFERROR(IF(AND(NOT(YEAR(CY$3)&lt;=YEAR('Rent Roll'!$C7)+'Rent Roll'!$V7-1),MOD(YEAR(CY$3),'Rent Roll'!$U7)=MOD(YEAR('Rent Roll'!$C7),'Rent Roll'!$U7),MONTH(CY$3)=MONTH('Rent Roll'!$C7)),1,0),0)</f>
        <v>0</v>
      </c>
      <c r="CZ209" s="567">
        <f>IFERROR(IF(AND(NOT(YEAR(CZ$3)&lt;=YEAR('Rent Roll'!$C7)+'Rent Roll'!$V7-1),MOD(YEAR(CZ$3),'Rent Roll'!$U7)=MOD(YEAR('Rent Roll'!$C7),'Rent Roll'!$U7),MONTH(CZ$3)=MONTH('Rent Roll'!$C7)),1,0),0)</f>
        <v>0</v>
      </c>
      <c r="DA209" s="567">
        <f>IFERROR(IF(AND(NOT(YEAR(DA$3)&lt;=YEAR('Rent Roll'!$C7)+'Rent Roll'!$V7-1),MOD(YEAR(DA$3),'Rent Roll'!$U7)=MOD(YEAR('Rent Roll'!$C7),'Rent Roll'!$U7),MONTH(DA$3)=MONTH('Rent Roll'!$C7)),1,0),0)</f>
        <v>0</v>
      </c>
      <c r="DB209" s="567">
        <f>IFERROR(IF(AND(NOT(YEAR(DB$3)&lt;=YEAR('Rent Roll'!$C7)+'Rent Roll'!$V7-1),MOD(YEAR(DB$3),'Rent Roll'!$U7)=MOD(YEAR('Rent Roll'!$C7),'Rent Roll'!$U7),MONTH(DB$3)=MONTH('Rent Roll'!$C7)),1,0),0)</f>
        <v>0</v>
      </c>
      <c r="DC209" s="567">
        <f>IFERROR(IF(AND(NOT(YEAR(DC$3)&lt;=YEAR('Rent Roll'!$C7)+'Rent Roll'!$V7-1),MOD(YEAR(DC$3),'Rent Roll'!$U7)=MOD(YEAR('Rent Roll'!$C7),'Rent Roll'!$U7),MONTH(DC$3)=MONTH('Rent Roll'!$C7)),1,0),0)</f>
        <v>0</v>
      </c>
      <c r="DD209" s="567">
        <f>IFERROR(IF(AND(NOT(YEAR(DD$3)&lt;=YEAR('Rent Roll'!$C7)+'Rent Roll'!$V7-1),MOD(YEAR(DD$3),'Rent Roll'!$U7)=MOD(YEAR('Rent Roll'!$C7),'Rent Roll'!$U7),MONTH(DD$3)=MONTH('Rent Roll'!$C7)),1,0),0)</f>
        <v>0</v>
      </c>
      <c r="DE209" s="567">
        <f>IFERROR(IF(AND(NOT(YEAR(DE$3)&lt;=YEAR('Rent Roll'!$C7)+'Rent Roll'!$V7-1),MOD(YEAR(DE$3),'Rent Roll'!$U7)=MOD(YEAR('Rent Roll'!$C7),'Rent Roll'!$U7),MONTH(DE$3)=MONTH('Rent Roll'!$C7)),1,0),0)</f>
        <v>0</v>
      </c>
      <c r="DF209" s="567">
        <f>IFERROR(IF(AND(NOT(YEAR(DF$3)&lt;=YEAR('Rent Roll'!$C7)+'Rent Roll'!$V7-1),MOD(YEAR(DF$3),'Rent Roll'!$U7)=MOD(YEAR('Rent Roll'!$C7),'Rent Roll'!$U7),MONTH(DF$3)=MONTH('Rent Roll'!$C7)),1,0),0)</f>
        <v>0</v>
      </c>
      <c r="DG209" s="567">
        <f>IFERROR(IF(AND(NOT(YEAR(DG$3)&lt;=YEAR('Rent Roll'!$C7)+'Rent Roll'!$V7-1),MOD(YEAR(DG$3),'Rent Roll'!$U7)=MOD(YEAR('Rent Roll'!$C7),'Rent Roll'!$U7),MONTH(DG$3)=MONTH('Rent Roll'!$C7)),1,0),0)</f>
        <v>0</v>
      </c>
      <c r="DH209" s="567">
        <f>IFERROR(IF(AND(NOT(YEAR(DH$3)&lt;=YEAR('Rent Roll'!$C7)+'Rent Roll'!$V7-1),MOD(YEAR(DH$3),'Rent Roll'!$U7)=MOD(YEAR('Rent Roll'!$C7),'Rent Roll'!$U7),MONTH(DH$3)=MONTH('Rent Roll'!$C7)),1,0),0)</f>
        <v>0</v>
      </c>
      <c r="DI209" s="567">
        <f>IFERROR(IF(AND(NOT(YEAR(DI$3)&lt;=YEAR('Rent Roll'!$C7)+'Rent Roll'!$V7-1),MOD(YEAR(DI$3),'Rent Roll'!$U7)=MOD(YEAR('Rent Roll'!$C7),'Rent Roll'!$U7),MONTH(DI$3)=MONTH('Rent Roll'!$C7)),1,0),0)</f>
        <v>0</v>
      </c>
      <c r="DJ209" s="767">
        <f>IFERROR(IF(AND(NOT(YEAR(DJ$3)&lt;=YEAR('Rent Roll'!$C7)+'Rent Roll'!$V7-1),MOD(YEAR(DJ$3),'Rent Roll'!$U7)=MOD(YEAR('Rent Roll'!$C7),'Rent Roll'!$U7),MONTH(DJ$3)=MONTH('Rent Roll'!$C7)),1,0),0)</f>
        <v>1</v>
      </c>
      <c r="DK209" s="768">
        <f>IFERROR(IF(AND(NOT(YEAR(DK$3)&lt;=YEAR('Rent Roll'!$C7)+'Rent Roll'!$V7-1),MOD(YEAR(DK$3),'Rent Roll'!$U7)=MOD(YEAR('Rent Roll'!$C7),'Rent Roll'!$U7),MONTH(DK$3)=MONTH('Rent Roll'!$C7)),1,0),0)</f>
        <v>0</v>
      </c>
      <c r="DL209" s="567">
        <f>IFERROR(IF(AND(NOT(YEAR(DL$3)&lt;=YEAR('Rent Roll'!$C7)+'Rent Roll'!$V7-1),MOD(YEAR(DL$3),'Rent Roll'!$U7)=MOD(YEAR('Rent Roll'!$C7),'Rent Roll'!$U7),MONTH(DL$3)=MONTH('Rent Roll'!$C7)),1,0),0)</f>
        <v>0</v>
      </c>
      <c r="DM209" s="567">
        <f>IFERROR(IF(AND(NOT(YEAR(DM$3)&lt;=YEAR('Rent Roll'!$C7)+'Rent Roll'!$V7-1),MOD(YEAR(DM$3),'Rent Roll'!$U7)=MOD(YEAR('Rent Roll'!$C7),'Rent Roll'!$U7),MONTH(DM$3)=MONTH('Rent Roll'!$C7)),1,0),0)</f>
        <v>0</v>
      </c>
      <c r="DN209" s="567">
        <f>IFERROR(IF(AND(NOT(YEAR(DN$3)&lt;=YEAR('Rent Roll'!$C7)+'Rent Roll'!$V7-1),MOD(YEAR(DN$3),'Rent Roll'!$U7)=MOD(YEAR('Rent Roll'!$C7),'Rent Roll'!$U7),MONTH(DN$3)=MONTH('Rent Roll'!$C7)),1,0),0)</f>
        <v>0</v>
      </c>
      <c r="DO209" s="567">
        <f>IFERROR(IF(AND(NOT(YEAR(DO$3)&lt;=YEAR('Rent Roll'!$C7)+'Rent Roll'!$V7-1),MOD(YEAR(DO$3),'Rent Roll'!$U7)=MOD(YEAR('Rent Roll'!$C7),'Rent Roll'!$U7),MONTH(DO$3)=MONTH('Rent Roll'!$C7)),1,0),0)</f>
        <v>0</v>
      </c>
      <c r="DP209" s="567">
        <f>IFERROR(IF(AND(NOT(YEAR(DP$3)&lt;=YEAR('Rent Roll'!$C7)+'Rent Roll'!$V7-1),MOD(YEAR(DP$3),'Rent Roll'!$U7)=MOD(YEAR('Rent Roll'!$C7),'Rent Roll'!$U7),MONTH(DP$3)=MONTH('Rent Roll'!$C7)),1,0),0)</f>
        <v>0</v>
      </c>
      <c r="DQ209" s="567">
        <f>IFERROR(IF(AND(NOT(YEAR(DQ$3)&lt;=YEAR('Rent Roll'!$C7)+'Rent Roll'!$V7-1),MOD(YEAR(DQ$3),'Rent Roll'!$U7)=MOD(YEAR('Rent Roll'!$C7),'Rent Roll'!$U7),MONTH(DQ$3)=MONTH('Rent Roll'!$C7)),1,0),0)</f>
        <v>0</v>
      </c>
      <c r="DR209" s="567">
        <f>IFERROR(IF(AND(NOT(YEAR(DR$3)&lt;=YEAR('Rent Roll'!$C7)+'Rent Roll'!$V7-1),MOD(YEAR(DR$3),'Rent Roll'!$U7)=MOD(YEAR('Rent Roll'!$C7),'Rent Roll'!$U7),MONTH(DR$3)=MONTH('Rent Roll'!$C7)),1,0),0)</f>
        <v>0</v>
      </c>
      <c r="DS209" s="567">
        <f>IFERROR(IF(AND(NOT(YEAR(DS$3)&lt;=YEAR('Rent Roll'!$C7)+'Rent Roll'!$V7-1),MOD(YEAR(DS$3),'Rent Roll'!$U7)=MOD(YEAR('Rent Roll'!$C7),'Rent Roll'!$U7),MONTH(DS$3)=MONTH('Rent Roll'!$C7)),1,0),0)</f>
        <v>0</v>
      </c>
      <c r="DT209" s="567">
        <f>IFERROR(IF(AND(NOT(YEAR(DT$3)&lt;=YEAR('Rent Roll'!$C7)+'Rent Roll'!$V7-1),MOD(YEAR(DT$3),'Rent Roll'!$U7)=MOD(YEAR('Rent Roll'!$C7),'Rent Roll'!$U7),MONTH(DT$3)=MONTH('Rent Roll'!$C7)),1,0),0)</f>
        <v>0</v>
      </c>
      <c r="DU209" s="567">
        <f>IFERROR(IF(AND(NOT(YEAR(DU$3)&lt;=YEAR('Rent Roll'!$C7)+'Rent Roll'!$V7-1),MOD(YEAR(DU$3),'Rent Roll'!$U7)=MOD(YEAR('Rent Roll'!$C7),'Rent Roll'!$U7),MONTH(DU$3)=MONTH('Rent Roll'!$C7)),1,0),0)</f>
        <v>0</v>
      </c>
      <c r="DV209" s="567">
        <f>IFERROR(IF(AND(NOT(YEAR(DV$3)&lt;=YEAR('Rent Roll'!$C7)+'Rent Roll'!$V7-1),MOD(YEAR(DV$3),'Rent Roll'!$U7)=MOD(YEAR('Rent Roll'!$C7),'Rent Roll'!$U7),MONTH(DV$3)=MONTH('Rent Roll'!$C7)),1,0),0)</f>
        <v>1</v>
      </c>
    </row>
    <row r="210" spans="1:126" s="565" customFormat="1" ht="12" customHeight="1" outlineLevel="1" x14ac:dyDescent="0.4">
      <c r="A210" s="731"/>
      <c r="B210" s="564" t="str">
        <f>'Rent Roll'!$B8</f>
        <v>6층</v>
      </c>
      <c r="C210" s="566"/>
      <c r="D210" s="566"/>
      <c r="E210" s="566"/>
      <c r="F210" s="778">
        <f>IFERROR(IF(AND(NOT(YEAR(F$3)&lt;=YEAR('Rent Roll'!$C8)+'Rent Roll'!$V8-1),MOD(YEAR(F$3),'Rent Roll'!$U8)=MOD(YEAR('Rent Roll'!$C8),'Rent Roll'!$U8),MONTH(F$3)=MONTH('Rent Roll'!$C8)),1,0),0)</f>
        <v>0</v>
      </c>
      <c r="G210" s="768">
        <f>IFERROR(IF(AND(NOT(YEAR(G$3)&lt;=YEAR('Rent Roll'!$C8)+'Rent Roll'!$V8-1),MOD(YEAR(G$3),'Rent Roll'!$U8)=MOD(YEAR('Rent Roll'!$C8),'Rent Roll'!$U8),MONTH(G$3)=MONTH('Rent Roll'!$C8)),1,0),0)</f>
        <v>0</v>
      </c>
      <c r="H210" s="567">
        <f>IFERROR(IF(AND(NOT(YEAR(H$3)&lt;=YEAR('Rent Roll'!$C8)+'Rent Roll'!$V8-1),MOD(YEAR(H$3),'Rent Roll'!$U8)=MOD(YEAR('Rent Roll'!$C8),'Rent Roll'!$U8),MONTH(H$3)=MONTH('Rent Roll'!$C8)),1,0),0)</f>
        <v>0</v>
      </c>
      <c r="I210" s="567">
        <f>IFERROR(IF(AND(NOT(YEAR(I$3)&lt;=YEAR('Rent Roll'!$C8)+'Rent Roll'!$V8-1),MOD(YEAR(I$3),'Rent Roll'!$U8)=MOD(YEAR('Rent Roll'!$C8),'Rent Roll'!$U8),MONTH(I$3)=MONTH('Rent Roll'!$C8)),1,0),0)</f>
        <v>0</v>
      </c>
      <c r="J210" s="567">
        <f>IFERROR(IF(AND(NOT(YEAR(J$3)&lt;=YEAR('Rent Roll'!$C8)+'Rent Roll'!$V8-1),MOD(YEAR(J$3),'Rent Roll'!$U8)=MOD(YEAR('Rent Roll'!$C8),'Rent Roll'!$U8),MONTH(J$3)=MONTH('Rent Roll'!$C8)),1,0),0)</f>
        <v>0</v>
      </c>
      <c r="K210" s="567">
        <f>IFERROR(IF(AND(NOT(YEAR(K$3)&lt;=YEAR('Rent Roll'!$C8)+'Rent Roll'!$V8-1),MOD(YEAR(K$3),'Rent Roll'!$U8)=MOD(YEAR('Rent Roll'!$C8),'Rent Roll'!$U8),MONTH(K$3)=MONTH('Rent Roll'!$C8)),1,0),0)</f>
        <v>0</v>
      </c>
      <c r="L210" s="567">
        <f>IFERROR(IF(AND(NOT(YEAR(L$3)&lt;=YEAR('Rent Roll'!$C8)+'Rent Roll'!$V8-1),MOD(YEAR(L$3),'Rent Roll'!$U8)=MOD(YEAR('Rent Roll'!$C8),'Rent Roll'!$U8),MONTH(L$3)=MONTH('Rent Roll'!$C8)),1,0),0)</f>
        <v>0</v>
      </c>
      <c r="M210" s="567">
        <f>IFERROR(IF(AND(NOT(YEAR(M$3)&lt;=YEAR('Rent Roll'!$C8)+'Rent Roll'!$V8-1),MOD(YEAR(M$3),'Rent Roll'!$U8)=MOD(YEAR('Rent Roll'!$C8),'Rent Roll'!$U8),MONTH(M$3)=MONTH('Rent Roll'!$C8)),1,0),0)</f>
        <v>0</v>
      </c>
      <c r="N210" s="567">
        <f>IFERROR(IF(AND(NOT(YEAR(N$3)&lt;=YEAR('Rent Roll'!$C8)+'Rent Roll'!$V8-1),MOD(YEAR(N$3),'Rent Roll'!$U8)=MOD(YEAR('Rent Roll'!$C8),'Rent Roll'!$U8),MONTH(N$3)=MONTH('Rent Roll'!$C8)),1,0),0)</f>
        <v>0</v>
      </c>
      <c r="O210" s="567">
        <f>IFERROR(IF(AND(NOT(YEAR(O$3)&lt;=YEAR('Rent Roll'!$C8)+'Rent Roll'!$V8-1),MOD(YEAR(O$3),'Rent Roll'!$U8)=MOD(YEAR('Rent Roll'!$C8),'Rent Roll'!$U8),MONTH(O$3)=MONTH('Rent Roll'!$C8)),1,0),0)</f>
        <v>0</v>
      </c>
      <c r="P210" s="567">
        <f>IFERROR(IF(AND(NOT(YEAR(P$3)&lt;=YEAR('Rent Roll'!$C8)+'Rent Roll'!$V8-1),MOD(YEAR(P$3),'Rent Roll'!$U8)=MOD(YEAR('Rent Roll'!$C8),'Rent Roll'!$U8),MONTH(P$3)=MONTH('Rent Roll'!$C8)),1,0),0)</f>
        <v>0</v>
      </c>
      <c r="Q210" s="567">
        <f>IFERROR(IF(AND(NOT(YEAR(Q$3)&lt;=YEAR('Rent Roll'!$C8)+'Rent Roll'!$V8-1),MOD(YEAR(Q$3),'Rent Roll'!$U8)=MOD(YEAR('Rent Roll'!$C8),'Rent Roll'!$U8),MONTH(Q$3)=MONTH('Rent Roll'!$C8)),1,0),0)</f>
        <v>0</v>
      </c>
      <c r="R210" s="767">
        <f>IFERROR(IF(AND(NOT(YEAR(R$3)&lt;=YEAR('Rent Roll'!$C8)+'Rent Roll'!$V8-1),MOD(YEAR(R$3),'Rent Roll'!$U8)=MOD(YEAR('Rent Roll'!$C8),'Rent Roll'!$U8),MONTH(R$3)=MONTH('Rent Roll'!$C8)),1,0),0)</f>
        <v>0</v>
      </c>
      <c r="S210" s="768">
        <f>IFERROR(IF(AND(NOT(YEAR(S$3)&lt;=YEAR('Rent Roll'!$C8)+'Rent Roll'!$V8-1),MOD(YEAR(S$3),'Rent Roll'!$U8)=MOD(YEAR('Rent Roll'!$C8),'Rent Roll'!$U8),MONTH(S$3)=MONTH('Rent Roll'!$C8)),1,0),0)</f>
        <v>0</v>
      </c>
      <c r="T210" s="567">
        <f>IFERROR(IF(AND(NOT(YEAR(T$3)&lt;=YEAR('Rent Roll'!$C8)+'Rent Roll'!$V8-1),MOD(YEAR(T$3),'Rent Roll'!$U8)=MOD(YEAR('Rent Roll'!$C8),'Rent Roll'!$U8),MONTH(T$3)=MONTH('Rent Roll'!$C8)),1,0),0)</f>
        <v>0</v>
      </c>
      <c r="U210" s="567">
        <f>IFERROR(IF(AND(NOT(YEAR(U$3)&lt;=YEAR('Rent Roll'!$C8)+'Rent Roll'!$V8-1),MOD(YEAR(U$3),'Rent Roll'!$U8)=MOD(YEAR('Rent Roll'!$C8),'Rent Roll'!$U8),MONTH(U$3)=MONTH('Rent Roll'!$C8)),1,0),0)</f>
        <v>0</v>
      </c>
      <c r="V210" s="567">
        <f>IFERROR(IF(AND(NOT(YEAR(V$3)&lt;=YEAR('Rent Roll'!$C8)+'Rent Roll'!$V8-1),MOD(YEAR(V$3),'Rent Roll'!$U8)=MOD(YEAR('Rent Roll'!$C8),'Rent Roll'!$U8),MONTH(V$3)=MONTH('Rent Roll'!$C8)),1,0),0)</f>
        <v>0</v>
      </c>
      <c r="W210" s="567">
        <f>IFERROR(IF(AND(NOT(YEAR(W$3)&lt;=YEAR('Rent Roll'!$C8)+'Rent Roll'!$V8-1),MOD(YEAR(W$3),'Rent Roll'!$U8)=MOD(YEAR('Rent Roll'!$C8),'Rent Roll'!$U8),MONTH(W$3)=MONTH('Rent Roll'!$C8)),1,0),0)</f>
        <v>0</v>
      </c>
      <c r="X210" s="567">
        <f>IFERROR(IF(AND(NOT(YEAR(X$3)&lt;=YEAR('Rent Roll'!$C8)+'Rent Roll'!$V8-1),MOD(YEAR(X$3),'Rent Roll'!$U8)=MOD(YEAR('Rent Roll'!$C8),'Rent Roll'!$U8),MONTH(X$3)=MONTH('Rent Roll'!$C8)),1,0),0)</f>
        <v>0</v>
      </c>
      <c r="Y210" s="567">
        <f>IFERROR(IF(AND(NOT(YEAR(Y$3)&lt;=YEAR('Rent Roll'!$C8)+'Rent Roll'!$V8-1),MOD(YEAR(Y$3),'Rent Roll'!$U8)=MOD(YEAR('Rent Roll'!$C8),'Rent Roll'!$U8),MONTH(Y$3)=MONTH('Rent Roll'!$C8)),1,0),0)</f>
        <v>0</v>
      </c>
      <c r="Z210" s="567">
        <f>IFERROR(IF(AND(NOT(YEAR(Z$3)&lt;=YEAR('Rent Roll'!$C8)+'Rent Roll'!$V8-1),MOD(YEAR(Z$3),'Rent Roll'!$U8)=MOD(YEAR('Rent Roll'!$C8),'Rent Roll'!$U8),MONTH(Z$3)=MONTH('Rent Roll'!$C8)),1,0),0)</f>
        <v>0</v>
      </c>
      <c r="AA210" s="567">
        <f>IFERROR(IF(AND(NOT(YEAR(AA$3)&lt;=YEAR('Rent Roll'!$C8)+'Rent Roll'!$V8-1),MOD(YEAR(AA$3),'Rent Roll'!$U8)=MOD(YEAR('Rent Roll'!$C8),'Rent Roll'!$U8),MONTH(AA$3)=MONTH('Rent Roll'!$C8)),1,0),0)</f>
        <v>0</v>
      </c>
      <c r="AB210" s="567">
        <f>IFERROR(IF(AND(NOT(YEAR(AB$3)&lt;=YEAR('Rent Roll'!$C8)+'Rent Roll'!$V8-1),MOD(YEAR(AB$3),'Rent Roll'!$U8)=MOD(YEAR('Rent Roll'!$C8),'Rent Roll'!$U8),MONTH(AB$3)=MONTH('Rent Roll'!$C8)),1,0),0)</f>
        <v>0</v>
      </c>
      <c r="AC210" s="567">
        <f>IFERROR(IF(AND(NOT(YEAR(AC$3)&lt;=YEAR('Rent Roll'!$C8)+'Rent Roll'!$V8-1),MOD(YEAR(AC$3),'Rent Roll'!$U8)=MOD(YEAR('Rent Roll'!$C8),'Rent Roll'!$U8),MONTH(AC$3)=MONTH('Rent Roll'!$C8)),1,0),0)</f>
        <v>0</v>
      </c>
      <c r="AD210" s="767">
        <f>IFERROR(IF(AND(NOT(YEAR(AD$3)&lt;=YEAR('Rent Roll'!$C8)+'Rent Roll'!$V8-1),MOD(YEAR(AD$3),'Rent Roll'!$U8)=MOD(YEAR('Rent Roll'!$C8),'Rent Roll'!$U8),MONTH(AD$3)=MONTH('Rent Roll'!$C8)),1,0),0)</f>
        <v>1</v>
      </c>
      <c r="AE210" s="768">
        <f>IFERROR(IF(AND(NOT(YEAR(AE$3)&lt;=YEAR('Rent Roll'!$C8)+'Rent Roll'!$V8-1),MOD(YEAR(AE$3),'Rent Roll'!$U8)=MOD(YEAR('Rent Roll'!$C8),'Rent Roll'!$U8),MONTH(AE$3)=MONTH('Rent Roll'!$C8)),1,0),0)</f>
        <v>0</v>
      </c>
      <c r="AF210" s="567">
        <f>IFERROR(IF(AND(NOT(YEAR(AF$3)&lt;=YEAR('Rent Roll'!$C8)+'Rent Roll'!$V8-1),MOD(YEAR(AF$3),'Rent Roll'!$U8)=MOD(YEAR('Rent Roll'!$C8),'Rent Roll'!$U8),MONTH(AF$3)=MONTH('Rent Roll'!$C8)),1,0),0)</f>
        <v>0</v>
      </c>
      <c r="AG210" s="567">
        <f>IFERROR(IF(AND(NOT(YEAR(AG$3)&lt;=YEAR('Rent Roll'!$C8)+'Rent Roll'!$V8-1),MOD(YEAR(AG$3),'Rent Roll'!$U8)=MOD(YEAR('Rent Roll'!$C8),'Rent Roll'!$U8),MONTH(AG$3)=MONTH('Rent Roll'!$C8)),1,0),0)</f>
        <v>0</v>
      </c>
      <c r="AH210" s="567">
        <f>IFERROR(IF(AND(NOT(YEAR(AH$3)&lt;=YEAR('Rent Roll'!$C8)+'Rent Roll'!$V8-1),MOD(YEAR(AH$3),'Rent Roll'!$U8)=MOD(YEAR('Rent Roll'!$C8),'Rent Roll'!$U8),MONTH(AH$3)=MONTH('Rent Roll'!$C8)),1,0),0)</f>
        <v>0</v>
      </c>
      <c r="AI210" s="567">
        <f>IFERROR(IF(AND(NOT(YEAR(AI$3)&lt;=YEAR('Rent Roll'!$C8)+'Rent Roll'!$V8-1),MOD(YEAR(AI$3),'Rent Roll'!$U8)=MOD(YEAR('Rent Roll'!$C8),'Rent Roll'!$U8),MONTH(AI$3)=MONTH('Rent Roll'!$C8)),1,0),0)</f>
        <v>0</v>
      </c>
      <c r="AJ210" s="567">
        <f>IFERROR(IF(AND(NOT(YEAR(AJ$3)&lt;=YEAR('Rent Roll'!$C8)+'Rent Roll'!$V8-1),MOD(YEAR(AJ$3),'Rent Roll'!$U8)=MOD(YEAR('Rent Roll'!$C8),'Rent Roll'!$U8),MONTH(AJ$3)=MONTH('Rent Roll'!$C8)),1,0),0)</f>
        <v>0</v>
      </c>
      <c r="AK210" s="567">
        <f>IFERROR(IF(AND(NOT(YEAR(AK$3)&lt;=YEAR('Rent Roll'!$C8)+'Rent Roll'!$V8-1),MOD(YEAR(AK$3),'Rent Roll'!$U8)=MOD(YEAR('Rent Roll'!$C8),'Rent Roll'!$U8),MONTH(AK$3)=MONTH('Rent Roll'!$C8)),1,0),0)</f>
        <v>0</v>
      </c>
      <c r="AL210" s="567">
        <f>IFERROR(IF(AND(NOT(YEAR(AL$3)&lt;=YEAR('Rent Roll'!$C8)+'Rent Roll'!$V8-1),MOD(YEAR(AL$3),'Rent Roll'!$U8)=MOD(YEAR('Rent Roll'!$C8),'Rent Roll'!$U8),MONTH(AL$3)=MONTH('Rent Roll'!$C8)),1,0),0)</f>
        <v>0</v>
      </c>
      <c r="AM210" s="567">
        <f>IFERROR(IF(AND(NOT(YEAR(AM$3)&lt;=YEAR('Rent Roll'!$C8)+'Rent Roll'!$V8-1),MOD(YEAR(AM$3),'Rent Roll'!$U8)=MOD(YEAR('Rent Roll'!$C8),'Rent Roll'!$U8),MONTH(AM$3)=MONTH('Rent Roll'!$C8)),1,0),0)</f>
        <v>0</v>
      </c>
      <c r="AN210" s="567">
        <f>IFERROR(IF(AND(NOT(YEAR(AN$3)&lt;=YEAR('Rent Roll'!$C8)+'Rent Roll'!$V8-1),MOD(YEAR(AN$3),'Rent Roll'!$U8)=MOD(YEAR('Rent Roll'!$C8),'Rent Roll'!$U8),MONTH(AN$3)=MONTH('Rent Roll'!$C8)),1,0),0)</f>
        <v>0</v>
      </c>
      <c r="AO210" s="567">
        <f>IFERROR(IF(AND(NOT(YEAR(AO$3)&lt;=YEAR('Rent Roll'!$C8)+'Rent Roll'!$V8-1),MOD(YEAR(AO$3),'Rent Roll'!$U8)=MOD(YEAR('Rent Roll'!$C8),'Rent Roll'!$U8),MONTH(AO$3)=MONTH('Rent Roll'!$C8)),1,0),0)</f>
        <v>0</v>
      </c>
      <c r="AP210" s="767">
        <f>IFERROR(IF(AND(NOT(YEAR(AP$3)&lt;=YEAR('Rent Roll'!$C8)+'Rent Roll'!$V8-1),MOD(YEAR(AP$3),'Rent Roll'!$U8)=MOD(YEAR('Rent Roll'!$C8),'Rent Roll'!$U8),MONTH(AP$3)=MONTH('Rent Roll'!$C8)),1,0),0)</f>
        <v>1</v>
      </c>
      <c r="AQ210" s="768">
        <f>IFERROR(IF(AND(NOT(YEAR(AQ$3)&lt;=YEAR('Rent Roll'!$C8)+'Rent Roll'!$V8-1),MOD(YEAR(AQ$3),'Rent Roll'!$U8)=MOD(YEAR('Rent Roll'!$C8),'Rent Roll'!$U8),MONTH(AQ$3)=MONTH('Rent Roll'!$C8)),1,0),0)</f>
        <v>0</v>
      </c>
      <c r="AR210" s="567">
        <f>IFERROR(IF(AND(NOT(YEAR(AR$3)&lt;=YEAR('Rent Roll'!$C8)+'Rent Roll'!$V8-1),MOD(YEAR(AR$3),'Rent Roll'!$U8)=MOD(YEAR('Rent Roll'!$C8),'Rent Roll'!$U8),MONTH(AR$3)=MONTH('Rent Roll'!$C8)),1,0),0)</f>
        <v>0</v>
      </c>
      <c r="AS210" s="567">
        <f>IFERROR(IF(AND(NOT(YEAR(AS$3)&lt;=YEAR('Rent Roll'!$C8)+'Rent Roll'!$V8-1),MOD(YEAR(AS$3),'Rent Roll'!$U8)=MOD(YEAR('Rent Roll'!$C8),'Rent Roll'!$U8),MONTH(AS$3)=MONTH('Rent Roll'!$C8)),1,0),0)</f>
        <v>0</v>
      </c>
      <c r="AT210" s="567">
        <f>IFERROR(IF(AND(NOT(YEAR(AT$3)&lt;=YEAR('Rent Roll'!$C8)+'Rent Roll'!$V8-1),MOD(YEAR(AT$3),'Rent Roll'!$U8)=MOD(YEAR('Rent Roll'!$C8),'Rent Roll'!$U8),MONTH(AT$3)=MONTH('Rent Roll'!$C8)),1,0),0)</f>
        <v>0</v>
      </c>
      <c r="AU210" s="567">
        <f>IFERROR(IF(AND(NOT(YEAR(AU$3)&lt;=YEAR('Rent Roll'!$C8)+'Rent Roll'!$V8-1),MOD(YEAR(AU$3),'Rent Roll'!$U8)=MOD(YEAR('Rent Roll'!$C8),'Rent Roll'!$U8),MONTH(AU$3)=MONTH('Rent Roll'!$C8)),1,0),0)</f>
        <v>0</v>
      </c>
      <c r="AV210" s="567">
        <f>IFERROR(IF(AND(NOT(YEAR(AV$3)&lt;=YEAR('Rent Roll'!$C8)+'Rent Roll'!$V8-1),MOD(YEAR(AV$3),'Rent Roll'!$U8)=MOD(YEAR('Rent Roll'!$C8),'Rent Roll'!$U8),MONTH(AV$3)=MONTH('Rent Roll'!$C8)),1,0),0)</f>
        <v>0</v>
      </c>
      <c r="AW210" s="567">
        <f>IFERROR(IF(AND(NOT(YEAR(AW$3)&lt;=YEAR('Rent Roll'!$C8)+'Rent Roll'!$V8-1),MOD(YEAR(AW$3),'Rent Roll'!$U8)=MOD(YEAR('Rent Roll'!$C8),'Rent Roll'!$U8),MONTH(AW$3)=MONTH('Rent Roll'!$C8)),1,0),0)</f>
        <v>0</v>
      </c>
      <c r="AX210" s="567">
        <f>IFERROR(IF(AND(NOT(YEAR(AX$3)&lt;=YEAR('Rent Roll'!$C8)+'Rent Roll'!$V8-1),MOD(YEAR(AX$3),'Rent Roll'!$U8)=MOD(YEAR('Rent Roll'!$C8),'Rent Roll'!$U8),MONTH(AX$3)=MONTH('Rent Roll'!$C8)),1,0),0)</f>
        <v>0</v>
      </c>
      <c r="AY210" s="567">
        <f>IFERROR(IF(AND(NOT(YEAR(AY$3)&lt;=YEAR('Rent Roll'!$C8)+'Rent Roll'!$V8-1),MOD(YEAR(AY$3),'Rent Roll'!$U8)=MOD(YEAR('Rent Roll'!$C8),'Rent Roll'!$U8),MONTH(AY$3)=MONTH('Rent Roll'!$C8)),1,0),0)</f>
        <v>0</v>
      </c>
      <c r="AZ210" s="567">
        <f>IFERROR(IF(AND(NOT(YEAR(AZ$3)&lt;=YEAR('Rent Roll'!$C8)+'Rent Roll'!$V8-1),MOD(YEAR(AZ$3),'Rent Roll'!$U8)=MOD(YEAR('Rent Roll'!$C8),'Rent Roll'!$U8),MONTH(AZ$3)=MONTH('Rent Roll'!$C8)),1,0),0)</f>
        <v>0</v>
      </c>
      <c r="BA210" s="567">
        <f>IFERROR(IF(AND(NOT(YEAR(BA$3)&lt;=YEAR('Rent Roll'!$C8)+'Rent Roll'!$V8-1),MOD(YEAR(BA$3),'Rent Roll'!$U8)=MOD(YEAR('Rent Roll'!$C8),'Rent Roll'!$U8),MONTH(BA$3)=MONTH('Rent Roll'!$C8)),1,0),0)</f>
        <v>0</v>
      </c>
      <c r="BB210" s="767">
        <f>IFERROR(IF(AND(NOT(YEAR(BB$3)&lt;=YEAR('Rent Roll'!$C8)+'Rent Roll'!$V8-1),MOD(YEAR(BB$3),'Rent Roll'!$U8)=MOD(YEAR('Rent Roll'!$C8),'Rent Roll'!$U8),MONTH(BB$3)=MONTH('Rent Roll'!$C8)),1,0),0)</f>
        <v>1</v>
      </c>
      <c r="BC210" s="768">
        <f>IFERROR(IF(AND(NOT(YEAR(BC$3)&lt;=YEAR('Rent Roll'!$C8)+'Rent Roll'!$V8-1),MOD(YEAR(BC$3),'Rent Roll'!$U8)=MOD(YEAR('Rent Roll'!$C8),'Rent Roll'!$U8),MONTH(BC$3)=MONTH('Rent Roll'!$C8)),1,0),0)</f>
        <v>0</v>
      </c>
      <c r="BD210" s="567">
        <f>IFERROR(IF(AND(NOT(YEAR(BD$3)&lt;=YEAR('Rent Roll'!$C8)+'Rent Roll'!$V8-1),MOD(YEAR(BD$3),'Rent Roll'!$U8)=MOD(YEAR('Rent Roll'!$C8),'Rent Roll'!$U8),MONTH(BD$3)=MONTH('Rent Roll'!$C8)),1,0),0)</f>
        <v>0</v>
      </c>
      <c r="BE210" s="567">
        <f>IFERROR(IF(AND(NOT(YEAR(BE$3)&lt;=YEAR('Rent Roll'!$C8)+'Rent Roll'!$V8-1),MOD(YEAR(BE$3),'Rent Roll'!$U8)=MOD(YEAR('Rent Roll'!$C8),'Rent Roll'!$U8),MONTH(BE$3)=MONTH('Rent Roll'!$C8)),1,0),0)</f>
        <v>0</v>
      </c>
      <c r="BF210" s="567">
        <f>IFERROR(IF(AND(NOT(YEAR(BF$3)&lt;=YEAR('Rent Roll'!$C8)+'Rent Roll'!$V8-1),MOD(YEAR(BF$3),'Rent Roll'!$U8)=MOD(YEAR('Rent Roll'!$C8),'Rent Roll'!$U8),MONTH(BF$3)=MONTH('Rent Roll'!$C8)),1,0),0)</f>
        <v>0</v>
      </c>
      <c r="BG210" s="567">
        <f>IFERROR(IF(AND(NOT(YEAR(BG$3)&lt;=YEAR('Rent Roll'!$C8)+'Rent Roll'!$V8-1),MOD(YEAR(BG$3),'Rent Roll'!$U8)=MOD(YEAR('Rent Roll'!$C8),'Rent Roll'!$U8),MONTH(BG$3)=MONTH('Rent Roll'!$C8)),1,0),0)</f>
        <v>0</v>
      </c>
      <c r="BH210" s="567">
        <f>IFERROR(IF(AND(NOT(YEAR(BH$3)&lt;=YEAR('Rent Roll'!$C8)+'Rent Roll'!$V8-1),MOD(YEAR(BH$3),'Rent Roll'!$U8)=MOD(YEAR('Rent Roll'!$C8),'Rent Roll'!$U8),MONTH(BH$3)=MONTH('Rent Roll'!$C8)),1,0),0)</f>
        <v>0</v>
      </c>
      <c r="BI210" s="567">
        <f>IFERROR(IF(AND(NOT(YEAR(BI$3)&lt;=YEAR('Rent Roll'!$C8)+'Rent Roll'!$V8-1),MOD(YEAR(BI$3),'Rent Roll'!$U8)=MOD(YEAR('Rent Roll'!$C8),'Rent Roll'!$U8),MONTH(BI$3)=MONTH('Rent Roll'!$C8)),1,0),0)</f>
        <v>0</v>
      </c>
      <c r="BJ210" s="567">
        <f>IFERROR(IF(AND(NOT(YEAR(BJ$3)&lt;=YEAR('Rent Roll'!$C8)+'Rent Roll'!$V8-1),MOD(YEAR(BJ$3),'Rent Roll'!$U8)=MOD(YEAR('Rent Roll'!$C8),'Rent Roll'!$U8),MONTH(BJ$3)=MONTH('Rent Roll'!$C8)),1,0),0)</f>
        <v>0</v>
      </c>
      <c r="BK210" s="567">
        <f>IFERROR(IF(AND(NOT(YEAR(BK$3)&lt;=YEAR('Rent Roll'!$C8)+'Rent Roll'!$V8-1),MOD(YEAR(BK$3),'Rent Roll'!$U8)=MOD(YEAR('Rent Roll'!$C8),'Rent Roll'!$U8),MONTH(BK$3)=MONTH('Rent Roll'!$C8)),1,0),0)</f>
        <v>0</v>
      </c>
      <c r="BL210" s="567">
        <f>IFERROR(IF(AND(NOT(YEAR(BL$3)&lt;=YEAR('Rent Roll'!$C8)+'Rent Roll'!$V8-1),MOD(YEAR(BL$3),'Rent Roll'!$U8)=MOD(YEAR('Rent Roll'!$C8),'Rent Roll'!$U8),MONTH(BL$3)=MONTH('Rent Roll'!$C8)),1,0),0)</f>
        <v>0</v>
      </c>
      <c r="BM210" s="567">
        <f>IFERROR(IF(AND(NOT(YEAR(BM$3)&lt;=YEAR('Rent Roll'!$C8)+'Rent Roll'!$V8-1),MOD(YEAR(BM$3),'Rent Roll'!$U8)=MOD(YEAR('Rent Roll'!$C8),'Rent Roll'!$U8),MONTH(BM$3)=MONTH('Rent Roll'!$C8)),1,0),0)</f>
        <v>0</v>
      </c>
      <c r="BN210" s="767">
        <f>IFERROR(IF(AND(NOT(YEAR(BN$3)&lt;=YEAR('Rent Roll'!$C8)+'Rent Roll'!$V8-1),MOD(YEAR(BN$3),'Rent Roll'!$U8)=MOD(YEAR('Rent Roll'!$C8),'Rent Roll'!$U8),MONTH(BN$3)=MONTH('Rent Roll'!$C8)),1,0),0)</f>
        <v>1</v>
      </c>
      <c r="BO210" s="768">
        <f>IFERROR(IF(AND(NOT(YEAR(BO$3)&lt;=YEAR('Rent Roll'!$C8)+'Rent Roll'!$V8-1),MOD(YEAR(BO$3),'Rent Roll'!$U8)=MOD(YEAR('Rent Roll'!$C8),'Rent Roll'!$U8),MONTH(BO$3)=MONTH('Rent Roll'!$C8)),1,0),0)</f>
        <v>0</v>
      </c>
      <c r="BP210" s="567">
        <f>IFERROR(IF(AND(NOT(YEAR(BP$3)&lt;=YEAR('Rent Roll'!$C8)+'Rent Roll'!$V8-1),MOD(YEAR(BP$3),'Rent Roll'!$U8)=MOD(YEAR('Rent Roll'!$C8),'Rent Roll'!$U8),MONTH(BP$3)=MONTH('Rent Roll'!$C8)),1,0),0)</f>
        <v>0</v>
      </c>
      <c r="BQ210" s="567">
        <f>IFERROR(IF(AND(NOT(YEAR(BQ$3)&lt;=YEAR('Rent Roll'!$C8)+'Rent Roll'!$V8-1),MOD(YEAR(BQ$3),'Rent Roll'!$U8)=MOD(YEAR('Rent Roll'!$C8),'Rent Roll'!$U8),MONTH(BQ$3)=MONTH('Rent Roll'!$C8)),1,0),0)</f>
        <v>0</v>
      </c>
      <c r="BR210" s="567">
        <f>IFERROR(IF(AND(NOT(YEAR(BR$3)&lt;=YEAR('Rent Roll'!$C8)+'Rent Roll'!$V8-1),MOD(YEAR(BR$3),'Rent Roll'!$U8)=MOD(YEAR('Rent Roll'!$C8),'Rent Roll'!$U8),MONTH(BR$3)=MONTH('Rent Roll'!$C8)),1,0),0)</f>
        <v>0</v>
      </c>
      <c r="BS210" s="567">
        <f>IFERROR(IF(AND(NOT(YEAR(BS$3)&lt;=YEAR('Rent Roll'!$C8)+'Rent Roll'!$V8-1),MOD(YEAR(BS$3),'Rent Roll'!$U8)=MOD(YEAR('Rent Roll'!$C8),'Rent Roll'!$U8),MONTH(BS$3)=MONTH('Rent Roll'!$C8)),1,0),0)</f>
        <v>0</v>
      </c>
      <c r="BT210" s="567">
        <f>IFERROR(IF(AND(NOT(YEAR(BT$3)&lt;=YEAR('Rent Roll'!$C8)+'Rent Roll'!$V8-1),MOD(YEAR(BT$3),'Rent Roll'!$U8)=MOD(YEAR('Rent Roll'!$C8),'Rent Roll'!$U8),MONTH(BT$3)=MONTH('Rent Roll'!$C8)),1,0),0)</f>
        <v>0</v>
      </c>
      <c r="BU210" s="567">
        <f>IFERROR(IF(AND(NOT(YEAR(BU$3)&lt;=YEAR('Rent Roll'!$C8)+'Rent Roll'!$V8-1),MOD(YEAR(BU$3),'Rent Roll'!$U8)=MOD(YEAR('Rent Roll'!$C8),'Rent Roll'!$U8),MONTH(BU$3)=MONTH('Rent Roll'!$C8)),1,0),0)</f>
        <v>0</v>
      </c>
      <c r="BV210" s="567">
        <f>IFERROR(IF(AND(NOT(YEAR(BV$3)&lt;=YEAR('Rent Roll'!$C8)+'Rent Roll'!$V8-1),MOD(YEAR(BV$3),'Rent Roll'!$U8)=MOD(YEAR('Rent Roll'!$C8),'Rent Roll'!$U8),MONTH(BV$3)=MONTH('Rent Roll'!$C8)),1,0),0)</f>
        <v>0</v>
      </c>
      <c r="BW210" s="567">
        <f>IFERROR(IF(AND(NOT(YEAR(BW$3)&lt;=YEAR('Rent Roll'!$C8)+'Rent Roll'!$V8-1),MOD(YEAR(BW$3),'Rent Roll'!$U8)=MOD(YEAR('Rent Roll'!$C8),'Rent Roll'!$U8),MONTH(BW$3)=MONTH('Rent Roll'!$C8)),1,0),0)</f>
        <v>0</v>
      </c>
      <c r="BX210" s="567">
        <f>IFERROR(IF(AND(NOT(YEAR(BX$3)&lt;=YEAR('Rent Roll'!$C8)+'Rent Roll'!$V8-1),MOD(YEAR(BX$3),'Rent Roll'!$U8)=MOD(YEAR('Rent Roll'!$C8),'Rent Roll'!$U8),MONTH(BX$3)=MONTH('Rent Roll'!$C8)),1,0),0)</f>
        <v>0</v>
      </c>
      <c r="BY210" s="567">
        <f>IFERROR(IF(AND(NOT(YEAR(BY$3)&lt;=YEAR('Rent Roll'!$C8)+'Rent Roll'!$V8-1),MOD(YEAR(BY$3),'Rent Roll'!$U8)=MOD(YEAR('Rent Roll'!$C8),'Rent Roll'!$U8),MONTH(BY$3)=MONTH('Rent Roll'!$C8)),1,0),0)</f>
        <v>0</v>
      </c>
      <c r="BZ210" s="767">
        <f>IFERROR(IF(AND(NOT(YEAR(BZ$3)&lt;=YEAR('Rent Roll'!$C8)+'Rent Roll'!$V8-1),MOD(YEAR(BZ$3),'Rent Roll'!$U8)=MOD(YEAR('Rent Roll'!$C8),'Rent Roll'!$U8),MONTH(BZ$3)=MONTH('Rent Roll'!$C8)),1,0),0)</f>
        <v>1</v>
      </c>
      <c r="CA210" s="768">
        <f>IFERROR(IF(AND(NOT(YEAR(CA$3)&lt;=YEAR('Rent Roll'!$C8)+'Rent Roll'!$V8-1),MOD(YEAR(CA$3),'Rent Roll'!$U8)=MOD(YEAR('Rent Roll'!$C8),'Rent Roll'!$U8),MONTH(CA$3)=MONTH('Rent Roll'!$C8)),1,0),0)</f>
        <v>0</v>
      </c>
      <c r="CB210" s="567">
        <f>IFERROR(IF(AND(NOT(YEAR(CB$3)&lt;=YEAR('Rent Roll'!$C8)+'Rent Roll'!$V8-1),MOD(YEAR(CB$3),'Rent Roll'!$U8)=MOD(YEAR('Rent Roll'!$C8),'Rent Roll'!$U8),MONTH(CB$3)=MONTH('Rent Roll'!$C8)),1,0),0)</f>
        <v>0</v>
      </c>
      <c r="CC210" s="567">
        <f>IFERROR(IF(AND(NOT(YEAR(CC$3)&lt;=YEAR('Rent Roll'!$C8)+'Rent Roll'!$V8-1),MOD(YEAR(CC$3),'Rent Roll'!$U8)=MOD(YEAR('Rent Roll'!$C8),'Rent Roll'!$U8),MONTH(CC$3)=MONTH('Rent Roll'!$C8)),1,0),0)</f>
        <v>0</v>
      </c>
      <c r="CD210" s="567">
        <f>IFERROR(IF(AND(NOT(YEAR(CD$3)&lt;=YEAR('Rent Roll'!$C8)+'Rent Roll'!$V8-1),MOD(YEAR(CD$3),'Rent Roll'!$U8)=MOD(YEAR('Rent Roll'!$C8),'Rent Roll'!$U8),MONTH(CD$3)=MONTH('Rent Roll'!$C8)),1,0),0)</f>
        <v>0</v>
      </c>
      <c r="CE210" s="567">
        <f>IFERROR(IF(AND(NOT(YEAR(CE$3)&lt;=YEAR('Rent Roll'!$C8)+'Rent Roll'!$V8-1),MOD(YEAR(CE$3),'Rent Roll'!$U8)=MOD(YEAR('Rent Roll'!$C8),'Rent Roll'!$U8),MONTH(CE$3)=MONTH('Rent Roll'!$C8)),1,0),0)</f>
        <v>0</v>
      </c>
      <c r="CF210" s="567">
        <f>IFERROR(IF(AND(NOT(YEAR(CF$3)&lt;=YEAR('Rent Roll'!$C8)+'Rent Roll'!$V8-1),MOD(YEAR(CF$3),'Rent Roll'!$U8)=MOD(YEAR('Rent Roll'!$C8),'Rent Roll'!$U8),MONTH(CF$3)=MONTH('Rent Roll'!$C8)),1,0),0)</f>
        <v>0</v>
      </c>
      <c r="CG210" s="567">
        <f>IFERROR(IF(AND(NOT(YEAR(CG$3)&lt;=YEAR('Rent Roll'!$C8)+'Rent Roll'!$V8-1),MOD(YEAR(CG$3),'Rent Roll'!$U8)=MOD(YEAR('Rent Roll'!$C8),'Rent Roll'!$U8),MONTH(CG$3)=MONTH('Rent Roll'!$C8)),1,0),0)</f>
        <v>0</v>
      </c>
      <c r="CH210" s="567">
        <f>IFERROR(IF(AND(NOT(YEAR(CH$3)&lt;=YEAR('Rent Roll'!$C8)+'Rent Roll'!$V8-1),MOD(YEAR(CH$3),'Rent Roll'!$U8)=MOD(YEAR('Rent Roll'!$C8),'Rent Roll'!$U8),MONTH(CH$3)=MONTH('Rent Roll'!$C8)),1,0),0)</f>
        <v>0</v>
      </c>
      <c r="CI210" s="567">
        <f>IFERROR(IF(AND(NOT(YEAR(CI$3)&lt;=YEAR('Rent Roll'!$C8)+'Rent Roll'!$V8-1),MOD(YEAR(CI$3),'Rent Roll'!$U8)=MOD(YEAR('Rent Roll'!$C8),'Rent Roll'!$U8),MONTH(CI$3)=MONTH('Rent Roll'!$C8)),1,0),0)</f>
        <v>0</v>
      </c>
      <c r="CJ210" s="567">
        <f>IFERROR(IF(AND(NOT(YEAR(CJ$3)&lt;=YEAR('Rent Roll'!$C8)+'Rent Roll'!$V8-1),MOD(YEAR(CJ$3),'Rent Roll'!$U8)=MOD(YEAR('Rent Roll'!$C8),'Rent Roll'!$U8),MONTH(CJ$3)=MONTH('Rent Roll'!$C8)),1,0),0)</f>
        <v>0</v>
      </c>
      <c r="CK210" s="567">
        <f>IFERROR(IF(AND(NOT(YEAR(CK$3)&lt;=YEAR('Rent Roll'!$C8)+'Rent Roll'!$V8-1),MOD(YEAR(CK$3),'Rent Roll'!$U8)=MOD(YEAR('Rent Roll'!$C8),'Rent Roll'!$U8),MONTH(CK$3)=MONTH('Rent Roll'!$C8)),1,0),0)</f>
        <v>0</v>
      </c>
      <c r="CL210" s="767">
        <f>IFERROR(IF(AND(NOT(YEAR(CL$3)&lt;=YEAR('Rent Roll'!$C8)+'Rent Roll'!$V8-1),MOD(YEAR(CL$3),'Rent Roll'!$U8)=MOD(YEAR('Rent Roll'!$C8),'Rent Roll'!$U8),MONTH(CL$3)=MONTH('Rent Roll'!$C8)),1,0),0)</f>
        <v>1</v>
      </c>
      <c r="CM210" s="768">
        <f>IFERROR(IF(AND(NOT(YEAR(CM$3)&lt;=YEAR('Rent Roll'!$C8)+'Rent Roll'!$V8-1),MOD(YEAR(CM$3),'Rent Roll'!$U8)=MOD(YEAR('Rent Roll'!$C8),'Rent Roll'!$U8),MONTH(CM$3)=MONTH('Rent Roll'!$C8)),1,0),0)</f>
        <v>0</v>
      </c>
      <c r="CN210" s="567">
        <f>IFERROR(IF(AND(NOT(YEAR(CN$3)&lt;=YEAR('Rent Roll'!$C8)+'Rent Roll'!$V8-1),MOD(YEAR(CN$3),'Rent Roll'!$U8)=MOD(YEAR('Rent Roll'!$C8),'Rent Roll'!$U8),MONTH(CN$3)=MONTH('Rent Roll'!$C8)),1,0),0)</f>
        <v>0</v>
      </c>
      <c r="CO210" s="567">
        <f>IFERROR(IF(AND(NOT(YEAR(CO$3)&lt;=YEAR('Rent Roll'!$C8)+'Rent Roll'!$V8-1),MOD(YEAR(CO$3),'Rent Roll'!$U8)=MOD(YEAR('Rent Roll'!$C8),'Rent Roll'!$U8),MONTH(CO$3)=MONTH('Rent Roll'!$C8)),1,0),0)</f>
        <v>0</v>
      </c>
      <c r="CP210" s="567">
        <f>IFERROR(IF(AND(NOT(YEAR(CP$3)&lt;=YEAR('Rent Roll'!$C8)+'Rent Roll'!$V8-1),MOD(YEAR(CP$3),'Rent Roll'!$U8)=MOD(YEAR('Rent Roll'!$C8),'Rent Roll'!$U8),MONTH(CP$3)=MONTH('Rent Roll'!$C8)),1,0),0)</f>
        <v>0</v>
      </c>
      <c r="CQ210" s="567">
        <f>IFERROR(IF(AND(NOT(YEAR(CQ$3)&lt;=YEAR('Rent Roll'!$C8)+'Rent Roll'!$V8-1),MOD(YEAR(CQ$3),'Rent Roll'!$U8)=MOD(YEAR('Rent Roll'!$C8),'Rent Roll'!$U8),MONTH(CQ$3)=MONTH('Rent Roll'!$C8)),1,0),0)</f>
        <v>0</v>
      </c>
      <c r="CR210" s="567">
        <f>IFERROR(IF(AND(NOT(YEAR(CR$3)&lt;=YEAR('Rent Roll'!$C8)+'Rent Roll'!$V8-1),MOD(YEAR(CR$3),'Rent Roll'!$U8)=MOD(YEAR('Rent Roll'!$C8),'Rent Roll'!$U8),MONTH(CR$3)=MONTH('Rent Roll'!$C8)),1,0),0)</f>
        <v>0</v>
      </c>
      <c r="CS210" s="567">
        <f>IFERROR(IF(AND(NOT(YEAR(CS$3)&lt;=YEAR('Rent Roll'!$C8)+'Rent Roll'!$V8-1),MOD(YEAR(CS$3),'Rent Roll'!$U8)=MOD(YEAR('Rent Roll'!$C8),'Rent Roll'!$U8),MONTH(CS$3)=MONTH('Rent Roll'!$C8)),1,0),0)</f>
        <v>0</v>
      </c>
      <c r="CT210" s="567">
        <f>IFERROR(IF(AND(NOT(YEAR(CT$3)&lt;=YEAR('Rent Roll'!$C8)+'Rent Roll'!$V8-1),MOD(YEAR(CT$3),'Rent Roll'!$U8)=MOD(YEAR('Rent Roll'!$C8),'Rent Roll'!$U8),MONTH(CT$3)=MONTH('Rent Roll'!$C8)),1,0),0)</f>
        <v>0</v>
      </c>
      <c r="CU210" s="567">
        <f>IFERROR(IF(AND(NOT(YEAR(CU$3)&lt;=YEAR('Rent Roll'!$C8)+'Rent Roll'!$V8-1),MOD(YEAR(CU$3),'Rent Roll'!$U8)=MOD(YEAR('Rent Roll'!$C8),'Rent Roll'!$U8),MONTH(CU$3)=MONTH('Rent Roll'!$C8)),1,0),0)</f>
        <v>0</v>
      </c>
      <c r="CV210" s="567">
        <f>IFERROR(IF(AND(NOT(YEAR(CV$3)&lt;=YEAR('Rent Roll'!$C8)+'Rent Roll'!$V8-1),MOD(YEAR(CV$3),'Rent Roll'!$U8)=MOD(YEAR('Rent Roll'!$C8),'Rent Roll'!$U8),MONTH(CV$3)=MONTH('Rent Roll'!$C8)),1,0),0)</f>
        <v>0</v>
      </c>
      <c r="CW210" s="567">
        <f>IFERROR(IF(AND(NOT(YEAR(CW$3)&lt;=YEAR('Rent Roll'!$C8)+'Rent Roll'!$V8-1),MOD(YEAR(CW$3),'Rent Roll'!$U8)=MOD(YEAR('Rent Roll'!$C8),'Rent Roll'!$U8),MONTH(CW$3)=MONTH('Rent Roll'!$C8)),1,0),0)</f>
        <v>0</v>
      </c>
      <c r="CX210" s="767">
        <f>IFERROR(IF(AND(NOT(YEAR(CX$3)&lt;=YEAR('Rent Roll'!$C8)+'Rent Roll'!$V8-1),MOD(YEAR(CX$3),'Rent Roll'!$U8)=MOD(YEAR('Rent Roll'!$C8),'Rent Roll'!$U8),MONTH(CX$3)=MONTH('Rent Roll'!$C8)),1,0),0)</f>
        <v>1</v>
      </c>
      <c r="CY210" s="768">
        <f>IFERROR(IF(AND(NOT(YEAR(CY$3)&lt;=YEAR('Rent Roll'!$C8)+'Rent Roll'!$V8-1),MOD(YEAR(CY$3),'Rent Roll'!$U8)=MOD(YEAR('Rent Roll'!$C8),'Rent Roll'!$U8),MONTH(CY$3)=MONTH('Rent Roll'!$C8)),1,0),0)</f>
        <v>0</v>
      </c>
      <c r="CZ210" s="567">
        <f>IFERROR(IF(AND(NOT(YEAR(CZ$3)&lt;=YEAR('Rent Roll'!$C8)+'Rent Roll'!$V8-1),MOD(YEAR(CZ$3),'Rent Roll'!$U8)=MOD(YEAR('Rent Roll'!$C8),'Rent Roll'!$U8),MONTH(CZ$3)=MONTH('Rent Roll'!$C8)),1,0),0)</f>
        <v>0</v>
      </c>
      <c r="DA210" s="567">
        <f>IFERROR(IF(AND(NOT(YEAR(DA$3)&lt;=YEAR('Rent Roll'!$C8)+'Rent Roll'!$V8-1),MOD(YEAR(DA$3),'Rent Roll'!$U8)=MOD(YEAR('Rent Roll'!$C8),'Rent Roll'!$U8),MONTH(DA$3)=MONTH('Rent Roll'!$C8)),1,0),0)</f>
        <v>0</v>
      </c>
      <c r="DB210" s="567">
        <f>IFERROR(IF(AND(NOT(YEAR(DB$3)&lt;=YEAR('Rent Roll'!$C8)+'Rent Roll'!$V8-1),MOD(YEAR(DB$3),'Rent Roll'!$U8)=MOD(YEAR('Rent Roll'!$C8),'Rent Roll'!$U8),MONTH(DB$3)=MONTH('Rent Roll'!$C8)),1,0),0)</f>
        <v>0</v>
      </c>
      <c r="DC210" s="567">
        <f>IFERROR(IF(AND(NOT(YEAR(DC$3)&lt;=YEAR('Rent Roll'!$C8)+'Rent Roll'!$V8-1),MOD(YEAR(DC$3),'Rent Roll'!$U8)=MOD(YEAR('Rent Roll'!$C8),'Rent Roll'!$U8),MONTH(DC$3)=MONTH('Rent Roll'!$C8)),1,0),0)</f>
        <v>0</v>
      </c>
      <c r="DD210" s="567">
        <f>IFERROR(IF(AND(NOT(YEAR(DD$3)&lt;=YEAR('Rent Roll'!$C8)+'Rent Roll'!$V8-1),MOD(YEAR(DD$3),'Rent Roll'!$U8)=MOD(YEAR('Rent Roll'!$C8),'Rent Roll'!$U8),MONTH(DD$3)=MONTH('Rent Roll'!$C8)),1,0),0)</f>
        <v>0</v>
      </c>
      <c r="DE210" s="567">
        <f>IFERROR(IF(AND(NOT(YEAR(DE$3)&lt;=YEAR('Rent Roll'!$C8)+'Rent Roll'!$V8-1),MOD(YEAR(DE$3),'Rent Roll'!$U8)=MOD(YEAR('Rent Roll'!$C8),'Rent Roll'!$U8),MONTH(DE$3)=MONTH('Rent Roll'!$C8)),1,0),0)</f>
        <v>0</v>
      </c>
      <c r="DF210" s="567">
        <f>IFERROR(IF(AND(NOT(YEAR(DF$3)&lt;=YEAR('Rent Roll'!$C8)+'Rent Roll'!$V8-1),MOD(YEAR(DF$3),'Rent Roll'!$U8)=MOD(YEAR('Rent Roll'!$C8),'Rent Roll'!$U8),MONTH(DF$3)=MONTH('Rent Roll'!$C8)),1,0),0)</f>
        <v>0</v>
      </c>
      <c r="DG210" s="567">
        <f>IFERROR(IF(AND(NOT(YEAR(DG$3)&lt;=YEAR('Rent Roll'!$C8)+'Rent Roll'!$V8-1),MOD(YEAR(DG$3),'Rent Roll'!$U8)=MOD(YEAR('Rent Roll'!$C8),'Rent Roll'!$U8),MONTH(DG$3)=MONTH('Rent Roll'!$C8)),1,0),0)</f>
        <v>0</v>
      </c>
      <c r="DH210" s="567">
        <f>IFERROR(IF(AND(NOT(YEAR(DH$3)&lt;=YEAR('Rent Roll'!$C8)+'Rent Roll'!$V8-1),MOD(YEAR(DH$3),'Rent Roll'!$U8)=MOD(YEAR('Rent Roll'!$C8),'Rent Roll'!$U8),MONTH(DH$3)=MONTH('Rent Roll'!$C8)),1,0),0)</f>
        <v>0</v>
      </c>
      <c r="DI210" s="567">
        <f>IFERROR(IF(AND(NOT(YEAR(DI$3)&lt;=YEAR('Rent Roll'!$C8)+'Rent Roll'!$V8-1),MOD(YEAR(DI$3),'Rent Roll'!$U8)=MOD(YEAR('Rent Roll'!$C8),'Rent Roll'!$U8),MONTH(DI$3)=MONTH('Rent Roll'!$C8)),1,0),0)</f>
        <v>0</v>
      </c>
      <c r="DJ210" s="767">
        <f>IFERROR(IF(AND(NOT(YEAR(DJ$3)&lt;=YEAR('Rent Roll'!$C8)+'Rent Roll'!$V8-1),MOD(YEAR(DJ$3),'Rent Roll'!$U8)=MOD(YEAR('Rent Roll'!$C8),'Rent Roll'!$U8),MONTH(DJ$3)=MONTH('Rent Roll'!$C8)),1,0),0)</f>
        <v>1</v>
      </c>
      <c r="DK210" s="768">
        <f>IFERROR(IF(AND(NOT(YEAR(DK$3)&lt;=YEAR('Rent Roll'!$C8)+'Rent Roll'!$V8-1),MOD(YEAR(DK$3),'Rent Roll'!$U8)=MOD(YEAR('Rent Roll'!$C8),'Rent Roll'!$U8),MONTH(DK$3)=MONTH('Rent Roll'!$C8)),1,0),0)</f>
        <v>0</v>
      </c>
      <c r="DL210" s="567">
        <f>IFERROR(IF(AND(NOT(YEAR(DL$3)&lt;=YEAR('Rent Roll'!$C8)+'Rent Roll'!$V8-1),MOD(YEAR(DL$3),'Rent Roll'!$U8)=MOD(YEAR('Rent Roll'!$C8),'Rent Roll'!$U8),MONTH(DL$3)=MONTH('Rent Roll'!$C8)),1,0),0)</f>
        <v>0</v>
      </c>
      <c r="DM210" s="567">
        <f>IFERROR(IF(AND(NOT(YEAR(DM$3)&lt;=YEAR('Rent Roll'!$C8)+'Rent Roll'!$V8-1),MOD(YEAR(DM$3),'Rent Roll'!$U8)=MOD(YEAR('Rent Roll'!$C8),'Rent Roll'!$U8),MONTH(DM$3)=MONTH('Rent Roll'!$C8)),1,0),0)</f>
        <v>0</v>
      </c>
      <c r="DN210" s="567">
        <f>IFERROR(IF(AND(NOT(YEAR(DN$3)&lt;=YEAR('Rent Roll'!$C8)+'Rent Roll'!$V8-1),MOD(YEAR(DN$3),'Rent Roll'!$U8)=MOD(YEAR('Rent Roll'!$C8),'Rent Roll'!$U8),MONTH(DN$3)=MONTH('Rent Roll'!$C8)),1,0),0)</f>
        <v>0</v>
      </c>
      <c r="DO210" s="567">
        <f>IFERROR(IF(AND(NOT(YEAR(DO$3)&lt;=YEAR('Rent Roll'!$C8)+'Rent Roll'!$V8-1),MOD(YEAR(DO$3),'Rent Roll'!$U8)=MOD(YEAR('Rent Roll'!$C8),'Rent Roll'!$U8),MONTH(DO$3)=MONTH('Rent Roll'!$C8)),1,0),0)</f>
        <v>0</v>
      </c>
      <c r="DP210" s="567">
        <f>IFERROR(IF(AND(NOT(YEAR(DP$3)&lt;=YEAR('Rent Roll'!$C8)+'Rent Roll'!$V8-1),MOD(YEAR(DP$3),'Rent Roll'!$U8)=MOD(YEAR('Rent Roll'!$C8),'Rent Roll'!$U8),MONTH(DP$3)=MONTH('Rent Roll'!$C8)),1,0),0)</f>
        <v>0</v>
      </c>
      <c r="DQ210" s="567">
        <f>IFERROR(IF(AND(NOT(YEAR(DQ$3)&lt;=YEAR('Rent Roll'!$C8)+'Rent Roll'!$V8-1),MOD(YEAR(DQ$3),'Rent Roll'!$U8)=MOD(YEAR('Rent Roll'!$C8),'Rent Roll'!$U8),MONTH(DQ$3)=MONTH('Rent Roll'!$C8)),1,0),0)</f>
        <v>0</v>
      </c>
      <c r="DR210" s="567">
        <f>IFERROR(IF(AND(NOT(YEAR(DR$3)&lt;=YEAR('Rent Roll'!$C8)+'Rent Roll'!$V8-1),MOD(YEAR(DR$3),'Rent Roll'!$U8)=MOD(YEAR('Rent Roll'!$C8),'Rent Roll'!$U8),MONTH(DR$3)=MONTH('Rent Roll'!$C8)),1,0),0)</f>
        <v>0</v>
      </c>
      <c r="DS210" s="567">
        <f>IFERROR(IF(AND(NOT(YEAR(DS$3)&lt;=YEAR('Rent Roll'!$C8)+'Rent Roll'!$V8-1),MOD(YEAR(DS$3),'Rent Roll'!$U8)=MOD(YEAR('Rent Roll'!$C8),'Rent Roll'!$U8),MONTH(DS$3)=MONTH('Rent Roll'!$C8)),1,0),0)</f>
        <v>0</v>
      </c>
      <c r="DT210" s="567">
        <f>IFERROR(IF(AND(NOT(YEAR(DT$3)&lt;=YEAR('Rent Roll'!$C8)+'Rent Roll'!$V8-1),MOD(YEAR(DT$3),'Rent Roll'!$U8)=MOD(YEAR('Rent Roll'!$C8),'Rent Roll'!$U8),MONTH(DT$3)=MONTH('Rent Roll'!$C8)),1,0),0)</f>
        <v>0</v>
      </c>
      <c r="DU210" s="567">
        <f>IFERROR(IF(AND(NOT(YEAR(DU$3)&lt;=YEAR('Rent Roll'!$C8)+'Rent Roll'!$V8-1),MOD(YEAR(DU$3),'Rent Roll'!$U8)=MOD(YEAR('Rent Roll'!$C8),'Rent Roll'!$U8),MONTH(DU$3)=MONTH('Rent Roll'!$C8)),1,0),0)</f>
        <v>0</v>
      </c>
      <c r="DV210" s="567">
        <f>IFERROR(IF(AND(NOT(YEAR(DV$3)&lt;=YEAR('Rent Roll'!$C8)+'Rent Roll'!$V8-1),MOD(YEAR(DV$3),'Rent Roll'!$U8)=MOD(YEAR('Rent Roll'!$C8),'Rent Roll'!$U8),MONTH(DV$3)=MONTH('Rent Roll'!$C8)),1,0),0)</f>
        <v>1</v>
      </c>
    </row>
    <row r="211" spans="1:126" s="565" customFormat="1" ht="12" customHeight="1" outlineLevel="1" x14ac:dyDescent="0.4">
      <c r="A211" s="731"/>
      <c r="B211" s="564" t="str">
        <f>'Rent Roll'!$B9</f>
        <v>5층</v>
      </c>
      <c r="C211" s="566"/>
      <c r="D211" s="566"/>
      <c r="E211" s="566"/>
      <c r="F211" s="778">
        <f>IFERROR(IF(AND(NOT(YEAR(F$3)&lt;=YEAR('Rent Roll'!$C9)+'Rent Roll'!$V9-1),MOD(YEAR(F$3),'Rent Roll'!$U9)=MOD(YEAR('Rent Roll'!$C9),'Rent Roll'!$U9),MONTH(F$3)=MONTH('Rent Roll'!$C9)),1,0),0)</f>
        <v>0</v>
      </c>
      <c r="G211" s="768">
        <f>IFERROR(IF(AND(NOT(YEAR(G$3)&lt;=YEAR('Rent Roll'!$C9)+'Rent Roll'!$V9-1),MOD(YEAR(G$3),'Rent Roll'!$U9)=MOD(YEAR('Rent Roll'!$C9),'Rent Roll'!$U9),MONTH(G$3)=MONTH('Rent Roll'!$C9)),1,0),0)</f>
        <v>0</v>
      </c>
      <c r="H211" s="567">
        <f>IFERROR(IF(AND(NOT(YEAR(H$3)&lt;=YEAR('Rent Roll'!$C9)+'Rent Roll'!$V9-1),MOD(YEAR(H$3),'Rent Roll'!$U9)=MOD(YEAR('Rent Roll'!$C9),'Rent Roll'!$U9),MONTH(H$3)=MONTH('Rent Roll'!$C9)),1,0),0)</f>
        <v>0</v>
      </c>
      <c r="I211" s="567">
        <f>IFERROR(IF(AND(NOT(YEAR(I$3)&lt;=YEAR('Rent Roll'!$C9)+'Rent Roll'!$V9-1),MOD(YEAR(I$3),'Rent Roll'!$U9)=MOD(YEAR('Rent Roll'!$C9),'Rent Roll'!$U9),MONTH(I$3)=MONTH('Rent Roll'!$C9)),1,0),0)</f>
        <v>0</v>
      </c>
      <c r="J211" s="567">
        <f>IFERROR(IF(AND(NOT(YEAR(J$3)&lt;=YEAR('Rent Roll'!$C9)+'Rent Roll'!$V9-1),MOD(YEAR(J$3),'Rent Roll'!$U9)=MOD(YEAR('Rent Roll'!$C9),'Rent Roll'!$U9),MONTH(J$3)=MONTH('Rent Roll'!$C9)),1,0),0)</f>
        <v>0</v>
      </c>
      <c r="K211" s="567">
        <f>IFERROR(IF(AND(NOT(YEAR(K$3)&lt;=YEAR('Rent Roll'!$C9)+'Rent Roll'!$V9-1),MOD(YEAR(K$3),'Rent Roll'!$U9)=MOD(YEAR('Rent Roll'!$C9),'Rent Roll'!$U9),MONTH(K$3)=MONTH('Rent Roll'!$C9)),1,0),0)</f>
        <v>0</v>
      </c>
      <c r="L211" s="567">
        <f>IFERROR(IF(AND(NOT(YEAR(L$3)&lt;=YEAR('Rent Roll'!$C9)+'Rent Roll'!$V9-1),MOD(YEAR(L$3),'Rent Roll'!$U9)=MOD(YEAR('Rent Roll'!$C9),'Rent Roll'!$U9),MONTH(L$3)=MONTH('Rent Roll'!$C9)),1,0),0)</f>
        <v>0</v>
      </c>
      <c r="M211" s="567">
        <f>IFERROR(IF(AND(NOT(YEAR(M$3)&lt;=YEAR('Rent Roll'!$C9)+'Rent Roll'!$V9-1),MOD(YEAR(M$3),'Rent Roll'!$U9)=MOD(YEAR('Rent Roll'!$C9),'Rent Roll'!$U9),MONTH(M$3)=MONTH('Rent Roll'!$C9)),1,0),0)</f>
        <v>0</v>
      </c>
      <c r="N211" s="567">
        <f>IFERROR(IF(AND(NOT(YEAR(N$3)&lt;=YEAR('Rent Roll'!$C9)+'Rent Roll'!$V9-1),MOD(YEAR(N$3),'Rent Roll'!$U9)=MOD(YEAR('Rent Roll'!$C9),'Rent Roll'!$U9),MONTH(N$3)=MONTH('Rent Roll'!$C9)),1,0),0)</f>
        <v>0</v>
      </c>
      <c r="O211" s="567">
        <f>IFERROR(IF(AND(NOT(YEAR(O$3)&lt;=YEAR('Rent Roll'!$C9)+'Rent Roll'!$V9-1),MOD(YEAR(O$3),'Rent Roll'!$U9)=MOD(YEAR('Rent Roll'!$C9),'Rent Roll'!$U9),MONTH(O$3)=MONTH('Rent Roll'!$C9)),1,0),0)</f>
        <v>0</v>
      </c>
      <c r="P211" s="567">
        <f>IFERROR(IF(AND(NOT(YEAR(P$3)&lt;=YEAR('Rent Roll'!$C9)+'Rent Roll'!$V9-1),MOD(YEAR(P$3),'Rent Roll'!$U9)=MOD(YEAR('Rent Roll'!$C9),'Rent Roll'!$U9),MONTH(P$3)=MONTH('Rent Roll'!$C9)),1,0),0)</f>
        <v>0</v>
      </c>
      <c r="Q211" s="567">
        <f>IFERROR(IF(AND(NOT(YEAR(Q$3)&lt;=YEAR('Rent Roll'!$C9)+'Rent Roll'!$V9-1),MOD(YEAR(Q$3),'Rent Roll'!$U9)=MOD(YEAR('Rent Roll'!$C9),'Rent Roll'!$U9),MONTH(Q$3)=MONTH('Rent Roll'!$C9)),1,0),0)</f>
        <v>0</v>
      </c>
      <c r="R211" s="767">
        <f>IFERROR(IF(AND(NOT(YEAR(R$3)&lt;=YEAR('Rent Roll'!$C9)+'Rent Roll'!$V9-1),MOD(YEAR(R$3),'Rent Roll'!$U9)=MOD(YEAR('Rent Roll'!$C9),'Rent Roll'!$U9),MONTH(R$3)=MONTH('Rent Roll'!$C9)),1,0),0)</f>
        <v>0</v>
      </c>
      <c r="S211" s="768">
        <f>IFERROR(IF(AND(NOT(YEAR(S$3)&lt;=YEAR('Rent Roll'!$C9)+'Rent Roll'!$V9-1),MOD(YEAR(S$3),'Rent Roll'!$U9)=MOD(YEAR('Rent Roll'!$C9),'Rent Roll'!$U9),MONTH(S$3)=MONTH('Rent Roll'!$C9)),1,0),0)</f>
        <v>0</v>
      </c>
      <c r="T211" s="567">
        <f>IFERROR(IF(AND(NOT(YEAR(T$3)&lt;=YEAR('Rent Roll'!$C9)+'Rent Roll'!$V9-1),MOD(YEAR(T$3),'Rent Roll'!$U9)=MOD(YEAR('Rent Roll'!$C9),'Rent Roll'!$U9),MONTH(T$3)=MONTH('Rent Roll'!$C9)),1,0),0)</f>
        <v>0</v>
      </c>
      <c r="U211" s="567">
        <f>IFERROR(IF(AND(NOT(YEAR(U$3)&lt;=YEAR('Rent Roll'!$C9)+'Rent Roll'!$V9-1),MOD(YEAR(U$3),'Rent Roll'!$U9)=MOD(YEAR('Rent Roll'!$C9),'Rent Roll'!$U9),MONTH(U$3)=MONTH('Rent Roll'!$C9)),1,0),0)</f>
        <v>0</v>
      </c>
      <c r="V211" s="567">
        <f>IFERROR(IF(AND(NOT(YEAR(V$3)&lt;=YEAR('Rent Roll'!$C9)+'Rent Roll'!$V9-1),MOD(YEAR(V$3),'Rent Roll'!$U9)=MOD(YEAR('Rent Roll'!$C9),'Rent Roll'!$U9),MONTH(V$3)=MONTH('Rent Roll'!$C9)),1,0),0)</f>
        <v>0</v>
      </c>
      <c r="W211" s="567">
        <f>IFERROR(IF(AND(NOT(YEAR(W$3)&lt;=YEAR('Rent Roll'!$C9)+'Rent Roll'!$V9-1),MOD(YEAR(W$3),'Rent Roll'!$U9)=MOD(YEAR('Rent Roll'!$C9),'Rent Roll'!$U9),MONTH(W$3)=MONTH('Rent Roll'!$C9)),1,0),0)</f>
        <v>0</v>
      </c>
      <c r="X211" s="567">
        <f>IFERROR(IF(AND(NOT(YEAR(X$3)&lt;=YEAR('Rent Roll'!$C9)+'Rent Roll'!$V9-1),MOD(YEAR(X$3),'Rent Roll'!$U9)=MOD(YEAR('Rent Roll'!$C9),'Rent Roll'!$U9),MONTH(X$3)=MONTH('Rent Roll'!$C9)),1,0),0)</f>
        <v>0</v>
      </c>
      <c r="Y211" s="567">
        <f>IFERROR(IF(AND(NOT(YEAR(Y$3)&lt;=YEAR('Rent Roll'!$C9)+'Rent Roll'!$V9-1),MOD(YEAR(Y$3),'Rent Roll'!$U9)=MOD(YEAR('Rent Roll'!$C9),'Rent Roll'!$U9),MONTH(Y$3)=MONTH('Rent Roll'!$C9)),1,0),0)</f>
        <v>0</v>
      </c>
      <c r="Z211" s="567">
        <f>IFERROR(IF(AND(NOT(YEAR(Z$3)&lt;=YEAR('Rent Roll'!$C9)+'Rent Roll'!$V9-1),MOD(YEAR(Z$3),'Rent Roll'!$U9)=MOD(YEAR('Rent Roll'!$C9),'Rent Roll'!$U9),MONTH(Z$3)=MONTH('Rent Roll'!$C9)),1,0),0)</f>
        <v>0</v>
      </c>
      <c r="AA211" s="567">
        <f>IFERROR(IF(AND(NOT(YEAR(AA$3)&lt;=YEAR('Rent Roll'!$C9)+'Rent Roll'!$V9-1),MOD(YEAR(AA$3),'Rent Roll'!$U9)=MOD(YEAR('Rent Roll'!$C9),'Rent Roll'!$U9),MONTH(AA$3)=MONTH('Rent Roll'!$C9)),1,0),0)</f>
        <v>0</v>
      </c>
      <c r="AB211" s="567">
        <f>IFERROR(IF(AND(NOT(YEAR(AB$3)&lt;=YEAR('Rent Roll'!$C9)+'Rent Roll'!$V9-1),MOD(YEAR(AB$3),'Rent Roll'!$U9)=MOD(YEAR('Rent Roll'!$C9),'Rent Roll'!$U9),MONTH(AB$3)=MONTH('Rent Roll'!$C9)),1,0),0)</f>
        <v>0</v>
      </c>
      <c r="AC211" s="567">
        <f>IFERROR(IF(AND(NOT(YEAR(AC$3)&lt;=YEAR('Rent Roll'!$C9)+'Rent Roll'!$V9-1),MOD(YEAR(AC$3),'Rent Roll'!$U9)=MOD(YEAR('Rent Roll'!$C9),'Rent Roll'!$U9),MONTH(AC$3)=MONTH('Rent Roll'!$C9)),1,0),0)</f>
        <v>0</v>
      </c>
      <c r="AD211" s="767">
        <f>IFERROR(IF(AND(NOT(YEAR(AD$3)&lt;=YEAR('Rent Roll'!$C9)+'Rent Roll'!$V9-1),MOD(YEAR(AD$3),'Rent Roll'!$U9)=MOD(YEAR('Rent Roll'!$C9),'Rent Roll'!$U9),MONTH(AD$3)=MONTH('Rent Roll'!$C9)),1,0),0)</f>
        <v>1</v>
      </c>
      <c r="AE211" s="768">
        <f>IFERROR(IF(AND(NOT(YEAR(AE$3)&lt;=YEAR('Rent Roll'!$C9)+'Rent Roll'!$V9-1),MOD(YEAR(AE$3),'Rent Roll'!$U9)=MOD(YEAR('Rent Roll'!$C9),'Rent Roll'!$U9),MONTH(AE$3)=MONTH('Rent Roll'!$C9)),1,0),0)</f>
        <v>0</v>
      </c>
      <c r="AF211" s="567">
        <f>IFERROR(IF(AND(NOT(YEAR(AF$3)&lt;=YEAR('Rent Roll'!$C9)+'Rent Roll'!$V9-1),MOD(YEAR(AF$3),'Rent Roll'!$U9)=MOD(YEAR('Rent Roll'!$C9),'Rent Roll'!$U9),MONTH(AF$3)=MONTH('Rent Roll'!$C9)),1,0),0)</f>
        <v>0</v>
      </c>
      <c r="AG211" s="567">
        <f>IFERROR(IF(AND(NOT(YEAR(AG$3)&lt;=YEAR('Rent Roll'!$C9)+'Rent Roll'!$V9-1),MOD(YEAR(AG$3),'Rent Roll'!$U9)=MOD(YEAR('Rent Roll'!$C9),'Rent Roll'!$U9),MONTH(AG$3)=MONTH('Rent Roll'!$C9)),1,0),0)</f>
        <v>0</v>
      </c>
      <c r="AH211" s="567">
        <f>IFERROR(IF(AND(NOT(YEAR(AH$3)&lt;=YEAR('Rent Roll'!$C9)+'Rent Roll'!$V9-1),MOD(YEAR(AH$3),'Rent Roll'!$U9)=MOD(YEAR('Rent Roll'!$C9),'Rent Roll'!$U9),MONTH(AH$3)=MONTH('Rent Roll'!$C9)),1,0),0)</f>
        <v>0</v>
      </c>
      <c r="AI211" s="567">
        <f>IFERROR(IF(AND(NOT(YEAR(AI$3)&lt;=YEAR('Rent Roll'!$C9)+'Rent Roll'!$V9-1),MOD(YEAR(AI$3),'Rent Roll'!$U9)=MOD(YEAR('Rent Roll'!$C9),'Rent Roll'!$U9),MONTH(AI$3)=MONTH('Rent Roll'!$C9)),1,0),0)</f>
        <v>0</v>
      </c>
      <c r="AJ211" s="567">
        <f>IFERROR(IF(AND(NOT(YEAR(AJ$3)&lt;=YEAR('Rent Roll'!$C9)+'Rent Roll'!$V9-1),MOD(YEAR(AJ$3),'Rent Roll'!$U9)=MOD(YEAR('Rent Roll'!$C9),'Rent Roll'!$U9),MONTH(AJ$3)=MONTH('Rent Roll'!$C9)),1,0),0)</f>
        <v>0</v>
      </c>
      <c r="AK211" s="567">
        <f>IFERROR(IF(AND(NOT(YEAR(AK$3)&lt;=YEAR('Rent Roll'!$C9)+'Rent Roll'!$V9-1),MOD(YEAR(AK$3),'Rent Roll'!$U9)=MOD(YEAR('Rent Roll'!$C9),'Rent Roll'!$U9),MONTH(AK$3)=MONTH('Rent Roll'!$C9)),1,0),0)</f>
        <v>0</v>
      </c>
      <c r="AL211" s="567">
        <f>IFERROR(IF(AND(NOT(YEAR(AL$3)&lt;=YEAR('Rent Roll'!$C9)+'Rent Roll'!$V9-1),MOD(YEAR(AL$3),'Rent Roll'!$U9)=MOD(YEAR('Rent Roll'!$C9),'Rent Roll'!$U9),MONTH(AL$3)=MONTH('Rent Roll'!$C9)),1,0),0)</f>
        <v>0</v>
      </c>
      <c r="AM211" s="567">
        <f>IFERROR(IF(AND(NOT(YEAR(AM$3)&lt;=YEAR('Rent Roll'!$C9)+'Rent Roll'!$V9-1),MOD(YEAR(AM$3),'Rent Roll'!$U9)=MOD(YEAR('Rent Roll'!$C9),'Rent Roll'!$U9),MONTH(AM$3)=MONTH('Rent Roll'!$C9)),1,0),0)</f>
        <v>0</v>
      </c>
      <c r="AN211" s="567">
        <f>IFERROR(IF(AND(NOT(YEAR(AN$3)&lt;=YEAR('Rent Roll'!$C9)+'Rent Roll'!$V9-1),MOD(YEAR(AN$3),'Rent Roll'!$U9)=MOD(YEAR('Rent Roll'!$C9),'Rent Roll'!$U9),MONTH(AN$3)=MONTH('Rent Roll'!$C9)),1,0),0)</f>
        <v>0</v>
      </c>
      <c r="AO211" s="567">
        <f>IFERROR(IF(AND(NOT(YEAR(AO$3)&lt;=YEAR('Rent Roll'!$C9)+'Rent Roll'!$V9-1),MOD(YEAR(AO$3),'Rent Roll'!$U9)=MOD(YEAR('Rent Roll'!$C9),'Rent Roll'!$U9),MONTH(AO$3)=MONTH('Rent Roll'!$C9)),1,0),0)</f>
        <v>0</v>
      </c>
      <c r="AP211" s="767">
        <f>IFERROR(IF(AND(NOT(YEAR(AP$3)&lt;=YEAR('Rent Roll'!$C9)+'Rent Roll'!$V9-1),MOD(YEAR(AP$3),'Rent Roll'!$U9)=MOD(YEAR('Rent Roll'!$C9),'Rent Roll'!$U9),MONTH(AP$3)=MONTH('Rent Roll'!$C9)),1,0),0)</f>
        <v>1</v>
      </c>
      <c r="AQ211" s="768">
        <f>IFERROR(IF(AND(NOT(YEAR(AQ$3)&lt;=YEAR('Rent Roll'!$C9)+'Rent Roll'!$V9-1),MOD(YEAR(AQ$3),'Rent Roll'!$U9)=MOD(YEAR('Rent Roll'!$C9),'Rent Roll'!$U9),MONTH(AQ$3)=MONTH('Rent Roll'!$C9)),1,0),0)</f>
        <v>0</v>
      </c>
      <c r="AR211" s="567">
        <f>IFERROR(IF(AND(NOT(YEAR(AR$3)&lt;=YEAR('Rent Roll'!$C9)+'Rent Roll'!$V9-1),MOD(YEAR(AR$3),'Rent Roll'!$U9)=MOD(YEAR('Rent Roll'!$C9),'Rent Roll'!$U9),MONTH(AR$3)=MONTH('Rent Roll'!$C9)),1,0),0)</f>
        <v>0</v>
      </c>
      <c r="AS211" s="567">
        <f>IFERROR(IF(AND(NOT(YEAR(AS$3)&lt;=YEAR('Rent Roll'!$C9)+'Rent Roll'!$V9-1),MOD(YEAR(AS$3),'Rent Roll'!$U9)=MOD(YEAR('Rent Roll'!$C9),'Rent Roll'!$U9),MONTH(AS$3)=MONTH('Rent Roll'!$C9)),1,0),0)</f>
        <v>0</v>
      </c>
      <c r="AT211" s="567">
        <f>IFERROR(IF(AND(NOT(YEAR(AT$3)&lt;=YEAR('Rent Roll'!$C9)+'Rent Roll'!$V9-1),MOD(YEAR(AT$3),'Rent Roll'!$U9)=MOD(YEAR('Rent Roll'!$C9),'Rent Roll'!$U9),MONTH(AT$3)=MONTH('Rent Roll'!$C9)),1,0),0)</f>
        <v>0</v>
      </c>
      <c r="AU211" s="567">
        <f>IFERROR(IF(AND(NOT(YEAR(AU$3)&lt;=YEAR('Rent Roll'!$C9)+'Rent Roll'!$V9-1),MOD(YEAR(AU$3),'Rent Roll'!$U9)=MOD(YEAR('Rent Roll'!$C9),'Rent Roll'!$U9),MONTH(AU$3)=MONTH('Rent Roll'!$C9)),1,0),0)</f>
        <v>0</v>
      </c>
      <c r="AV211" s="567">
        <f>IFERROR(IF(AND(NOT(YEAR(AV$3)&lt;=YEAR('Rent Roll'!$C9)+'Rent Roll'!$V9-1),MOD(YEAR(AV$3),'Rent Roll'!$U9)=MOD(YEAR('Rent Roll'!$C9),'Rent Roll'!$U9),MONTH(AV$3)=MONTH('Rent Roll'!$C9)),1,0),0)</f>
        <v>0</v>
      </c>
      <c r="AW211" s="567">
        <f>IFERROR(IF(AND(NOT(YEAR(AW$3)&lt;=YEAR('Rent Roll'!$C9)+'Rent Roll'!$V9-1),MOD(YEAR(AW$3),'Rent Roll'!$U9)=MOD(YEAR('Rent Roll'!$C9),'Rent Roll'!$U9),MONTH(AW$3)=MONTH('Rent Roll'!$C9)),1,0),0)</f>
        <v>0</v>
      </c>
      <c r="AX211" s="567">
        <f>IFERROR(IF(AND(NOT(YEAR(AX$3)&lt;=YEAR('Rent Roll'!$C9)+'Rent Roll'!$V9-1),MOD(YEAR(AX$3),'Rent Roll'!$U9)=MOD(YEAR('Rent Roll'!$C9),'Rent Roll'!$U9),MONTH(AX$3)=MONTH('Rent Roll'!$C9)),1,0),0)</f>
        <v>0</v>
      </c>
      <c r="AY211" s="567">
        <f>IFERROR(IF(AND(NOT(YEAR(AY$3)&lt;=YEAR('Rent Roll'!$C9)+'Rent Roll'!$V9-1),MOD(YEAR(AY$3),'Rent Roll'!$U9)=MOD(YEAR('Rent Roll'!$C9),'Rent Roll'!$U9),MONTH(AY$3)=MONTH('Rent Roll'!$C9)),1,0),0)</f>
        <v>0</v>
      </c>
      <c r="AZ211" s="567">
        <f>IFERROR(IF(AND(NOT(YEAR(AZ$3)&lt;=YEAR('Rent Roll'!$C9)+'Rent Roll'!$V9-1),MOD(YEAR(AZ$3),'Rent Roll'!$U9)=MOD(YEAR('Rent Roll'!$C9),'Rent Roll'!$U9),MONTH(AZ$3)=MONTH('Rent Roll'!$C9)),1,0),0)</f>
        <v>0</v>
      </c>
      <c r="BA211" s="567">
        <f>IFERROR(IF(AND(NOT(YEAR(BA$3)&lt;=YEAR('Rent Roll'!$C9)+'Rent Roll'!$V9-1),MOD(YEAR(BA$3),'Rent Roll'!$U9)=MOD(YEAR('Rent Roll'!$C9),'Rent Roll'!$U9),MONTH(BA$3)=MONTH('Rent Roll'!$C9)),1,0),0)</f>
        <v>0</v>
      </c>
      <c r="BB211" s="767">
        <f>IFERROR(IF(AND(NOT(YEAR(BB$3)&lt;=YEAR('Rent Roll'!$C9)+'Rent Roll'!$V9-1),MOD(YEAR(BB$3),'Rent Roll'!$U9)=MOD(YEAR('Rent Roll'!$C9),'Rent Roll'!$U9),MONTH(BB$3)=MONTH('Rent Roll'!$C9)),1,0),0)</f>
        <v>1</v>
      </c>
      <c r="BC211" s="768">
        <f>IFERROR(IF(AND(NOT(YEAR(BC$3)&lt;=YEAR('Rent Roll'!$C9)+'Rent Roll'!$V9-1),MOD(YEAR(BC$3),'Rent Roll'!$U9)=MOD(YEAR('Rent Roll'!$C9),'Rent Roll'!$U9),MONTH(BC$3)=MONTH('Rent Roll'!$C9)),1,0),0)</f>
        <v>0</v>
      </c>
      <c r="BD211" s="567">
        <f>IFERROR(IF(AND(NOT(YEAR(BD$3)&lt;=YEAR('Rent Roll'!$C9)+'Rent Roll'!$V9-1),MOD(YEAR(BD$3),'Rent Roll'!$U9)=MOD(YEAR('Rent Roll'!$C9),'Rent Roll'!$U9),MONTH(BD$3)=MONTH('Rent Roll'!$C9)),1,0),0)</f>
        <v>0</v>
      </c>
      <c r="BE211" s="567">
        <f>IFERROR(IF(AND(NOT(YEAR(BE$3)&lt;=YEAR('Rent Roll'!$C9)+'Rent Roll'!$V9-1),MOD(YEAR(BE$3),'Rent Roll'!$U9)=MOD(YEAR('Rent Roll'!$C9),'Rent Roll'!$U9),MONTH(BE$3)=MONTH('Rent Roll'!$C9)),1,0),0)</f>
        <v>0</v>
      </c>
      <c r="BF211" s="567">
        <f>IFERROR(IF(AND(NOT(YEAR(BF$3)&lt;=YEAR('Rent Roll'!$C9)+'Rent Roll'!$V9-1),MOD(YEAR(BF$3),'Rent Roll'!$U9)=MOD(YEAR('Rent Roll'!$C9),'Rent Roll'!$U9),MONTH(BF$3)=MONTH('Rent Roll'!$C9)),1,0),0)</f>
        <v>0</v>
      </c>
      <c r="BG211" s="567">
        <f>IFERROR(IF(AND(NOT(YEAR(BG$3)&lt;=YEAR('Rent Roll'!$C9)+'Rent Roll'!$V9-1),MOD(YEAR(BG$3),'Rent Roll'!$U9)=MOD(YEAR('Rent Roll'!$C9),'Rent Roll'!$U9),MONTH(BG$3)=MONTH('Rent Roll'!$C9)),1,0),0)</f>
        <v>0</v>
      </c>
      <c r="BH211" s="567">
        <f>IFERROR(IF(AND(NOT(YEAR(BH$3)&lt;=YEAR('Rent Roll'!$C9)+'Rent Roll'!$V9-1),MOD(YEAR(BH$3),'Rent Roll'!$U9)=MOD(YEAR('Rent Roll'!$C9),'Rent Roll'!$U9),MONTH(BH$3)=MONTH('Rent Roll'!$C9)),1,0),0)</f>
        <v>0</v>
      </c>
      <c r="BI211" s="567">
        <f>IFERROR(IF(AND(NOT(YEAR(BI$3)&lt;=YEAR('Rent Roll'!$C9)+'Rent Roll'!$V9-1),MOD(YEAR(BI$3),'Rent Roll'!$U9)=MOD(YEAR('Rent Roll'!$C9),'Rent Roll'!$U9),MONTH(BI$3)=MONTH('Rent Roll'!$C9)),1,0),0)</f>
        <v>0</v>
      </c>
      <c r="BJ211" s="567">
        <f>IFERROR(IF(AND(NOT(YEAR(BJ$3)&lt;=YEAR('Rent Roll'!$C9)+'Rent Roll'!$V9-1),MOD(YEAR(BJ$3),'Rent Roll'!$U9)=MOD(YEAR('Rent Roll'!$C9),'Rent Roll'!$U9),MONTH(BJ$3)=MONTH('Rent Roll'!$C9)),1,0),0)</f>
        <v>0</v>
      </c>
      <c r="BK211" s="567">
        <f>IFERROR(IF(AND(NOT(YEAR(BK$3)&lt;=YEAR('Rent Roll'!$C9)+'Rent Roll'!$V9-1),MOD(YEAR(BK$3),'Rent Roll'!$U9)=MOD(YEAR('Rent Roll'!$C9),'Rent Roll'!$U9),MONTH(BK$3)=MONTH('Rent Roll'!$C9)),1,0),0)</f>
        <v>0</v>
      </c>
      <c r="BL211" s="567">
        <f>IFERROR(IF(AND(NOT(YEAR(BL$3)&lt;=YEAR('Rent Roll'!$C9)+'Rent Roll'!$V9-1),MOD(YEAR(BL$3),'Rent Roll'!$U9)=MOD(YEAR('Rent Roll'!$C9),'Rent Roll'!$U9),MONTH(BL$3)=MONTH('Rent Roll'!$C9)),1,0),0)</f>
        <v>0</v>
      </c>
      <c r="BM211" s="567">
        <f>IFERROR(IF(AND(NOT(YEAR(BM$3)&lt;=YEAR('Rent Roll'!$C9)+'Rent Roll'!$V9-1),MOD(YEAR(BM$3),'Rent Roll'!$U9)=MOD(YEAR('Rent Roll'!$C9),'Rent Roll'!$U9),MONTH(BM$3)=MONTH('Rent Roll'!$C9)),1,0),0)</f>
        <v>0</v>
      </c>
      <c r="BN211" s="767">
        <f>IFERROR(IF(AND(NOT(YEAR(BN$3)&lt;=YEAR('Rent Roll'!$C9)+'Rent Roll'!$V9-1),MOD(YEAR(BN$3),'Rent Roll'!$U9)=MOD(YEAR('Rent Roll'!$C9),'Rent Roll'!$U9),MONTH(BN$3)=MONTH('Rent Roll'!$C9)),1,0),0)</f>
        <v>1</v>
      </c>
      <c r="BO211" s="768">
        <f>IFERROR(IF(AND(NOT(YEAR(BO$3)&lt;=YEAR('Rent Roll'!$C9)+'Rent Roll'!$V9-1),MOD(YEAR(BO$3),'Rent Roll'!$U9)=MOD(YEAR('Rent Roll'!$C9),'Rent Roll'!$U9),MONTH(BO$3)=MONTH('Rent Roll'!$C9)),1,0),0)</f>
        <v>0</v>
      </c>
      <c r="BP211" s="567">
        <f>IFERROR(IF(AND(NOT(YEAR(BP$3)&lt;=YEAR('Rent Roll'!$C9)+'Rent Roll'!$V9-1),MOD(YEAR(BP$3),'Rent Roll'!$U9)=MOD(YEAR('Rent Roll'!$C9),'Rent Roll'!$U9),MONTH(BP$3)=MONTH('Rent Roll'!$C9)),1,0),0)</f>
        <v>0</v>
      </c>
      <c r="BQ211" s="567">
        <f>IFERROR(IF(AND(NOT(YEAR(BQ$3)&lt;=YEAR('Rent Roll'!$C9)+'Rent Roll'!$V9-1),MOD(YEAR(BQ$3),'Rent Roll'!$U9)=MOD(YEAR('Rent Roll'!$C9),'Rent Roll'!$U9),MONTH(BQ$3)=MONTH('Rent Roll'!$C9)),1,0),0)</f>
        <v>0</v>
      </c>
      <c r="BR211" s="567">
        <f>IFERROR(IF(AND(NOT(YEAR(BR$3)&lt;=YEAR('Rent Roll'!$C9)+'Rent Roll'!$V9-1),MOD(YEAR(BR$3),'Rent Roll'!$U9)=MOD(YEAR('Rent Roll'!$C9),'Rent Roll'!$U9),MONTH(BR$3)=MONTH('Rent Roll'!$C9)),1,0),0)</f>
        <v>0</v>
      </c>
      <c r="BS211" s="567">
        <f>IFERROR(IF(AND(NOT(YEAR(BS$3)&lt;=YEAR('Rent Roll'!$C9)+'Rent Roll'!$V9-1),MOD(YEAR(BS$3),'Rent Roll'!$U9)=MOD(YEAR('Rent Roll'!$C9),'Rent Roll'!$U9),MONTH(BS$3)=MONTH('Rent Roll'!$C9)),1,0),0)</f>
        <v>0</v>
      </c>
      <c r="BT211" s="567">
        <f>IFERROR(IF(AND(NOT(YEAR(BT$3)&lt;=YEAR('Rent Roll'!$C9)+'Rent Roll'!$V9-1),MOD(YEAR(BT$3),'Rent Roll'!$U9)=MOD(YEAR('Rent Roll'!$C9),'Rent Roll'!$U9),MONTH(BT$3)=MONTH('Rent Roll'!$C9)),1,0),0)</f>
        <v>0</v>
      </c>
      <c r="BU211" s="567">
        <f>IFERROR(IF(AND(NOT(YEAR(BU$3)&lt;=YEAR('Rent Roll'!$C9)+'Rent Roll'!$V9-1),MOD(YEAR(BU$3),'Rent Roll'!$U9)=MOD(YEAR('Rent Roll'!$C9),'Rent Roll'!$U9),MONTH(BU$3)=MONTH('Rent Roll'!$C9)),1,0),0)</f>
        <v>0</v>
      </c>
      <c r="BV211" s="567">
        <f>IFERROR(IF(AND(NOT(YEAR(BV$3)&lt;=YEAR('Rent Roll'!$C9)+'Rent Roll'!$V9-1),MOD(YEAR(BV$3),'Rent Roll'!$U9)=MOD(YEAR('Rent Roll'!$C9),'Rent Roll'!$U9),MONTH(BV$3)=MONTH('Rent Roll'!$C9)),1,0),0)</f>
        <v>0</v>
      </c>
      <c r="BW211" s="567">
        <f>IFERROR(IF(AND(NOT(YEAR(BW$3)&lt;=YEAR('Rent Roll'!$C9)+'Rent Roll'!$V9-1),MOD(YEAR(BW$3),'Rent Roll'!$U9)=MOD(YEAR('Rent Roll'!$C9),'Rent Roll'!$U9),MONTH(BW$3)=MONTH('Rent Roll'!$C9)),1,0),0)</f>
        <v>0</v>
      </c>
      <c r="BX211" s="567">
        <f>IFERROR(IF(AND(NOT(YEAR(BX$3)&lt;=YEAR('Rent Roll'!$C9)+'Rent Roll'!$V9-1),MOD(YEAR(BX$3),'Rent Roll'!$U9)=MOD(YEAR('Rent Roll'!$C9),'Rent Roll'!$U9),MONTH(BX$3)=MONTH('Rent Roll'!$C9)),1,0),0)</f>
        <v>0</v>
      </c>
      <c r="BY211" s="567">
        <f>IFERROR(IF(AND(NOT(YEAR(BY$3)&lt;=YEAR('Rent Roll'!$C9)+'Rent Roll'!$V9-1),MOD(YEAR(BY$3),'Rent Roll'!$U9)=MOD(YEAR('Rent Roll'!$C9),'Rent Roll'!$U9),MONTH(BY$3)=MONTH('Rent Roll'!$C9)),1,0),0)</f>
        <v>0</v>
      </c>
      <c r="BZ211" s="767">
        <f>IFERROR(IF(AND(NOT(YEAR(BZ$3)&lt;=YEAR('Rent Roll'!$C9)+'Rent Roll'!$V9-1),MOD(YEAR(BZ$3),'Rent Roll'!$U9)=MOD(YEAR('Rent Roll'!$C9),'Rent Roll'!$U9),MONTH(BZ$3)=MONTH('Rent Roll'!$C9)),1,0),0)</f>
        <v>1</v>
      </c>
      <c r="CA211" s="768">
        <f>IFERROR(IF(AND(NOT(YEAR(CA$3)&lt;=YEAR('Rent Roll'!$C9)+'Rent Roll'!$V9-1),MOD(YEAR(CA$3),'Rent Roll'!$U9)=MOD(YEAR('Rent Roll'!$C9),'Rent Roll'!$U9),MONTH(CA$3)=MONTH('Rent Roll'!$C9)),1,0),0)</f>
        <v>0</v>
      </c>
      <c r="CB211" s="567">
        <f>IFERROR(IF(AND(NOT(YEAR(CB$3)&lt;=YEAR('Rent Roll'!$C9)+'Rent Roll'!$V9-1),MOD(YEAR(CB$3),'Rent Roll'!$U9)=MOD(YEAR('Rent Roll'!$C9),'Rent Roll'!$U9),MONTH(CB$3)=MONTH('Rent Roll'!$C9)),1,0),0)</f>
        <v>0</v>
      </c>
      <c r="CC211" s="567">
        <f>IFERROR(IF(AND(NOT(YEAR(CC$3)&lt;=YEAR('Rent Roll'!$C9)+'Rent Roll'!$V9-1),MOD(YEAR(CC$3),'Rent Roll'!$U9)=MOD(YEAR('Rent Roll'!$C9),'Rent Roll'!$U9),MONTH(CC$3)=MONTH('Rent Roll'!$C9)),1,0),0)</f>
        <v>0</v>
      </c>
      <c r="CD211" s="567">
        <f>IFERROR(IF(AND(NOT(YEAR(CD$3)&lt;=YEAR('Rent Roll'!$C9)+'Rent Roll'!$V9-1),MOD(YEAR(CD$3),'Rent Roll'!$U9)=MOD(YEAR('Rent Roll'!$C9),'Rent Roll'!$U9),MONTH(CD$3)=MONTH('Rent Roll'!$C9)),1,0),0)</f>
        <v>0</v>
      </c>
      <c r="CE211" s="567">
        <f>IFERROR(IF(AND(NOT(YEAR(CE$3)&lt;=YEAR('Rent Roll'!$C9)+'Rent Roll'!$V9-1),MOD(YEAR(CE$3),'Rent Roll'!$U9)=MOD(YEAR('Rent Roll'!$C9),'Rent Roll'!$U9),MONTH(CE$3)=MONTH('Rent Roll'!$C9)),1,0),0)</f>
        <v>0</v>
      </c>
      <c r="CF211" s="567">
        <f>IFERROR(IF(AND(NOT(YEAR(CF$3)&lt;=YEAR('Rent Roll'!$C9)+'Rent Roll'!$V9-1),MOD(YEAR(CF$3),'Rent Roll'!$U9)=MOD(YEAR('Rent Roll'!$C9),'Rent Roll'!$U9),MONTH(CF$3)=MONTH('Rent Roll'!$C9)),1,0),0)</f>
        <v>0</v>
      </c>
      <c r="CG211" s="567">
        <f>IFERROR(IF(AND(NOT(YEAR(CG$3)&lt;=YEAR('Rent Roll'!$C9)+'Rent Roll'!$V9-1),MOD(YEAR(CG$3),'Rent Roll'!$U9)=MOD(YEAR('Rent Roll'!$C9),'Rent Roll'!$U9),MONTH(CG$3)=MONTH('Rent Roll'!$C9)),1,0),0)</f>
        <v>0</v>
      </c>
      <c r="CH211" s="567">
        <f>IFERROR(IF(AND(NOT(YEAR(CH$3)&lt;=YEAR('Rent Roll'!$C9)+'Rent Roll'!$V9-1),MOD(YEAR(CH$3),'Rent Roll'!$U9)=MOD(YEAR('Rent Roll'!$C9),'Rent Roll'!$U9),MONTH(CH$3)=MONTH('Rent Roll'!$C9)),1,0),0)</f>
        <v>0</v>
      </c>
      <c r="CI211" s="567">
        <f>IFERROR(IF(AND(NOT(YEAR(CI$3)&lt;=YEAR('Rent Roll'!$C9)+'Rent Roll'!$V9-1),MOD(YEAR(CI$3),'Rent Roll'!$U9)=MOD(YEAR('Rent Roll'!$C9),'Rent Roll'!$U9),MONTH(CI$3)=MONTH('Rent Roll'!$C9)),1,0),0)</f>
        <v>0</v>
      </c>
      <c r="CJ211" s="567">
        <f>IFERROR(IF(AND(NOT(YEAR(CJ$3)&lt;=YEAR('Rent Roll'!$C9)+'Rent Roll'!$V9-1),MOD(YEAR(CJ$3),'Rent Roll'!$U9)=MOD(YEAR('Rent Roll'!$C9),'Rent Roll'!$U9),MONTH(CJ$3)=MONTH('Rent Roll'!$C9)),1,0),0)</f>
        <v>0</v>
      </c>
      <c r="CK211" s="567">
        <f>IFERROR(IF(AND(NOT(YEAR(CK$3)&lt;=YEAR('Rent Roll'!$C9)+'Rent Roll'!$V9-1),MOD(YEAR(CK$3),'Rent Roll'!$U9)=MOD(YEAR('Rent Roll'!$C9),'Rent Roll'!$U9),MONTH(CK$3)=MONTH('Rent Roll'!$C9)),1,0),0)</f>
        <v>0</v>
      </c>
      <c r="CL211" s="767">
        <f>IFERROR(IF(AND(NOT(YEAR(CL$3)&lt;=YEAR('Rent Roll'!$C9)+'Rent Roll'!$V9-1),MOD(YEAR(CL$3),'Rent Roll'!$U9)=MOD(YEAR('Rent Roll'!$C9),'Rent Roll'!$U9),MONTH(CL$3)=MONTH('Rent Roll'!$C9)),1,0),0)</f>
        <v>1</v>
      </c>
      <c r="CM211" s="768">
        <f>IFERROR(IF(AND(NOT(YEAR(CM$3)&lt;=YEAR('Rent Roll'!$C9)+'Rent Roll'!$V9-1),MOD(YEAR(CM$3),'Rent Roll'!$U9)=MOD(YEAR('Rent Roll'!$C9),'Rent Roll'!$U9),MONTH(CM$3)=MONTH('Rent Roll'!$C9)),1,0),0)</f>
        <v>0</v>
      </c>
      <c r="CN211" s="567">
        <f>IFERROR(IF(AND(NOT(YEAR(CN$3)&lt;=YEAR('Rent Roll'!$C9)+'Rent Roll'!$V9-1),MOD(YEAR(CN$3),'Rent Roll'!$U9)=MOD(YEAR('Rent Roll'!$C9),'Rent Roll'!$U9),MONTH(CN$3)=MONTH('Rent Roll'!$C9)),1,0),0)</f>
        <v>0</v>
      </c>
      <c r="CO211" s="567">
        <f>IFERROR(IF(AND(NOT(YEAR(CO$3)&lt;=YEAR('Rent Roll'!$C9)+'Rent Roll'!$V9-1),MOD(YEAR(CO$3),'Rent Roll'!$U9)=MOD(YEAR('Rent Roll'!$C9),'Rent Roll'!$U9),MONTH(CO$3)=MONTH('Rent Roll'!$C9)),1,0),0)</f>
        <v>0</v>
      </c>
      <c r="CP211" s="567">
        <f>IFERROR(IF(AND(NOT(YEAR(CP$3)&lt;=YEAR('Rent Roll'!$C9)+'Rent Roll'!$V9-1),MOD(YEAR(CP$3),'Rent Roll'!$U9)=MOD(YEAR('Rent Roll'!$C9),'Rent Roll'!$U9),MONTH(CP$3)=MONTH('Rent Roll'!$C9)),1,0),0)</f>
        <v>0</v>
      </c>
      <c r="CQ211" s="567">
        <f>IFERROR(IF(AND(NOT(YEAR(CQ$3)&lt;=YEAR('Rent Roll'!$C9)+'Rent Roll'!$V9-1),MOD(YEAR(CQ$3),'Rent Roll'!$U9)=MOD(YEAR('Rent Roll'!$C9),'Rent Roll'!$U9),MONTH(CQ$3)=MONTH('Rent Roll'!$C9)),1,0),0)</f>
        <v>0</v>
      </c>
      <c r="CR211" s="567">
        <f>IFERROR(IF(AND(NOT(YEAR(CR$3)&lt;=YEAR('Rent Roll'!$C9)+'Rent Roll'!$V9-1),MOD(YEAR(CR$3),'Rent Roll'!$U9)=MOD(YEAR('Rent Roll'!$C9),'Rent Roll'!$U9),MONTH(CR$3)=MONTH('Rent Roll'!$C9)),1,0),0)</f>
        <v>0</v>
      </c>
      <c r="CS211" s="567">
        <f>IFERROR(IF(AND(NOT(YEAR(CS$3)&lt;=YEAR('Rent Roll'!$C9)+'Rent Roll'!$V9-1),MOD(YEAR(CS$3),'Rent Roll'!$U9)=MOD(YEAR('Rent Roll'!$C9),'Rent Roll'!$U9),MONTH(CS$3)=MONTH('Rent Roll'!$C9)),1,0),0)</f>
        <v>0</v>
      </c>
      <c r="CT211" s="567">
        <f>IFERROR(IF(AND(NOT(YEAR(CT$3)&lt;=YEAR('Rent Roll'!$C9)+'Rent Roll'!$V9-1),MOD(YEAR(CT$3),'Rent Roll'!$U9)=MOD(YEAR('Rent Roll'!$C9),'Rent Roll'!$U9),MONTH(CT$3)=MONTH('Rent Roll'!$C9)),1,0),0)</f>
        <v>0</v>
      </c>
      <c r="CU211" s="567">
        <f>IFERROR(IF(AND(NOT(YEAR(CU$3)&lt;=YEAR('Rent Roll'!$C9)+'Rent Roll'!$V9-1),MOD(YEAR(CU$3),'Rent Roll'!$U9)=MOD(YEAR('Rent Roll'!$C9),'Rent Roll'!$U9),MONTH(CU$3)=MONTH('Rent Roll'!$C9)),1,0),0)</f>
        <v>0</v>
      </c>
      <c r="CV211" s="567">
        <f>IFERROR(IF(AND(NOT(YEAR(CV$3)&lt;=YEAR('Rent Roll'!$C9)+'Rent Roll'!$V9-1),MOD(YEAR(CV$3),'Rent Roll'!$U9)=MOD(YEAR('Rent Roll'!$C9),'Rent Roll'!$U9),MONTH(CV$3)=MONTH('Rent Roll'!$C9)),1,0),0)</f>
        <v>0</v>
      </c>
      <c r="CW211" s="567">
        <f>IFERROR(IF(AND(NOT(YEAR(CW$3)&lt;=YEAR('Rent Roll'!$C9)+'Rent Roll'!$V9-1),MOD(YEAR(CW$3),'Rent Roll'!$U9)=MOD(YEAR('Rent Roll'!$C9),'Rent Roll'!$U9),MONTH(CW$3)=MONTH('Rent Roll'!$C9)),1,0),0)</f>
        <v>0</v>
      </c>
      <c r="CX211" s="767">
        <f>IFERROR(IF(AND(NOT(YEAR(CX$3)&lt;=YEAR('Rent Roll'!$C9)+'Rent Roll'!$V9-1),MOD(YEAR(CX$3),'Rent Roll'!$U9)=MOD(YEAR('Rent Roll'!$C9),'Rent Roll'!$U9),MONTH(CX$3)=MONTH('Rent Roll'!$C9)),1,0),0)</f>
        <v>1</v>
      </c>
      <c r="CY211" s="768">
        <f>IFERROR(IF(AND(NOT(YEAR(CY$3)&lt;=YEAR('Rent Roll'!$C9)+'Rent Roll'!$V9-1),MOD(YEAR(CY$3),'Rent Roll'!$U9)=MOD(YEAR('Rent Roll'!$C9),'Rent Roll'!$U9),MONTH(CY$3)=MONTH('Rent Roll'!$C9)),1,0),0)</f>
        <v>0</v>
      </c>
      <c r="CZ211" s="567">
        <f>IFERROR(IF(AND(NOT(YEAR(CZ$3)&lt;=YEAR('Rent Roll'!$C9)+'Rent Roll'!$V9-1),MOD(YEAR(CZ$3),'Rent Roll'!$U9)=MOD(YEAR('Rent Roll'!$C9),'Rent Roll'!$U9),MONTH(CZ$3)=MONTH('Rent Roll'!$C9)),1,0),0)</f>
        <v>0</v>
      </c>
      <c r="DA211" s="567">
        <f>IFERROR(IF(AND(NOT(YEAR(DA$3)&lt;=YEAR('Rent Roll'!$C9)+'Rent Roll'!$V9-1),MOD(YEAR(DA$3),'Rent Roll'!$U9)=MOD(YEAR('Rent Roll'!$C9),'Rent Roll'!$U9),MONTH(DA$3)=MONTH('Rent Roll'!$C9)),1,0),0)</f>
        <v>0</v>
      </c>
      <c r="DB211" s="567">
        <f>IFERROR(IF(AND(NOT(YEAR(DB$3)&lt;=YEAR('Rent Roll'!$C9)+'Rent Roll'!$V9-1),MOD(YEAR(DB$3),'Rent Roll'!$U9)=MOD(YEAR('Rent Roll'!$C9),'Rent Roll'!$U9),MONTH(DB$3)=MONTH('Rent Roll'!$C9)),1,0),0)</f>
        <v>0</v>
      </c>
      <c r="DC211" s="567">
        <f>IFERROR(IF(AND(NOT(YEAR(DC$3)&lt;=YEAR('Rent Roll'!$C9)+'Rent Roll'!$V9-1),MOD(YEAR(DC$3),'Rent Roll'!$U9)=MOD(YEAR('Rent Roll'!$C9),'Rent Roll'!$U9),MONTH(DC$3)=MONTH('Rent Roll'!$C9)),1,0),0)</f>
        <v>0</v>
      </c>
      <c r="DD211" s="567">
        <f>IFERROR(IF(AND(NOT(YEAR(DD$3)&lt;=YEAR('Rent Roll'!$C9)+'Rent Roll'!$V9-1),MOD(YEAR(DD$3),'Rent Roll'!$U9)=MOD(YEAR('Rent Roll'!$C9),'Rent Roll'!$U9),MONTH(DD$3)=MONTH('Rent Roll'!$C9)),1,0),0)</f>
        <v>0</v>
      </c>
      <c r="DE211" s="567">
        <f>IFERROR(IF(AND(NOT(YEAR(DE$3)&lt;=YEAR('Rent Roll'!$C9)+'Rent Roll'!$V9-1),MOD(YEAR(DE$3),'Rent Roll'!$U9)=MOD(YEAR('Rent Roll'!$C9),'Rent Roll'!$U9),MONTH(DE$3)=MONTH('Rent Roll'!$C9)),1,0),0)</f>
        <v>0</v>
      </c>
      <c r="DF211" s="567">
        <f>IFERROR(IF(AND(NOT(YEAR(DF$3)&lt;=YEAR('Rent Roll'!$C9)+'Rent Roll'!$V9-1),MOD(YEAR(DF$3),'Rent Roll'!$U9)=MOD(YEAR('Rent Roll'!$C9),'Rent Roll'!$U9),MONTH(DF$3)=MONTH('Rent Roll'!$C9)),1,0),0)</f>
        <v>0</v>
      </c>
      <c r="DG211" s="567">
        <f>IFERROR(IF(AND(NOT(YEAR(DG$3)&lt;=YEAR('Rent Roll'!$C9)+'Rent Roll'!$V9-1),MOD(YEAR(DG$3),'Rent Roll'!$U9)=MOD(YEAR('Rent Roll'!$C9),'Rent Roll'!$U9),MONTH(DG$3)=MONTH('Rent Roll'!$C9)),1,0),0)</f>
        <v>0</v>
      </c>
      <c r="DH211" s="567">
        <f>IFERROR(IF(AND(NOT(YEAR(DH$3)&lt;=YEAR('Rent Roll'!$C9)+'Rent Roll'!$V9-1),MOD(YEAR(DH$3),'Rent Roll'!$U9)=MOD(YEAR('Rent Roll'!$C9),'Rent Roll'!$U9),MONTH(DH$3)=MONTH('Rent Roll'!$C9)),1,0),0)</f>
        <v>0</v>
      </c>
      <c r="DI211" s="567">
        <f>IFERROR(IF(AND(NOT(YEAR(DI$3)&lt;=YEAR('Rent Roll'!$C9)+'Rent Roll'!$V9-1),MOD(YEAR(DI$3),'Rent Roll'!$U9)=MOD(YEAR('Rent Roll'!$C9),'Rent Roll'!$U9),MONTH(DI$3)=MONTH('Rent Roll'!$C9)),1,0),0)</f>
        <v>0</v>
      </c>
      <c r="DJ211" s="767">
        <f>IFERROR(IF(AND(NOT(YEAR(DJ$3)&lt;=YEAR('Rent Roll'!$C9)+'Rent Roll'!$V9-1),MOD(YEAR(DJ$3),'Rent Roll'!$U9)=MOD(YEAR('Rent Roll'!$C9),'Rent Roll'!$U9),MONTH(DJ$3)=MONTH('Rent Roll'!$C9)),1,0),0)</f>
        <v>1</v>
      </c>
      <c r="DK211" s="768">
        <f>IFERROR(IF(AND(NOT(YEAR(DK$3)&lt;=YEAR('Rent Roll'!$C9)+'Rent Roll'!$V9-1),MOD(YEAR(DK$3),'Rent Roll'!$U9)=MOD(YEAR('Rent Roll'!$C9),'Rent Roll'!$U9),MONTH(DK$3)=MONTH('Rent Roll'!$C9)),1,0),0)</f>
        <v>0</v>
      </c>
      <c r="DL211" s="567">
        <f>IFERROR(IF(AND(NOT(YEAR(DL$3)&lt;=YEAR('Rent Roll'!$C9)+'Rent Roll'!$V9-1),MOD(YEAR(DL$3),'Rent Roll'!$U9)=MOD(YEAR('Rent Roll'!$C9),'Rent Roll'!$U9),MONTH(DL$3)=MONTH('Rent Roll'!$C9)),1,0),0)</f>
        <v>0</v>
      </c>
      <c r="DM211" s="567">
        <f>IFERROR(IF(AND(NOT(YEAR(DM$3)&lt;=YEAR('Rent Roll'!$C9)+'Rent Roll'!$V9-1),MOD(YEAR(DM$3),'Rent Roll'!$U9)=MOD(YEAR('Rent Roll'!$C9),'Rent Roll'!$U9),MONTH(DM$3)=MONTH('Rent Roll'!$C9)),1,0),0)</f>
        <v>0</v>
      </c>
      <c r="DN211" s="567">
        <f>IFERROR(IF(AND(NOT(YEAR(DN$3)&lt;=YEAR('Rent Roll'!$C9)+'Rent Roll'!$V9-1),MOD(YEAR(DN$3),'Rent Roll'!$U9)=MOD(YEAR('Rent Roll'!$C9),'Rent Roll'!$U9),MONTH(DN$3)=MONTH('Rent Roll'!$C9)),1,0),0)</f>
        <v>0</v>
      </c>
      <c r="DO211" s="567">
        <f>IFERROR(IF(AND(NOT(YEAR(DO$3)&lt;=YEAR('Rent Roll'!$C9)+'Rent Roll'!$V9-1),MOD(YEAR(DO$3),'Rent Roll'!$U9)=MOD(YEAR('Rent Roll'!$C9),'Rent Roll'!$U9),MONTH(DO$3)=MONTH('Rent Roll'!$C9)),1,0),0)</f>
        <v>0</v>
      </c>
      <c r="DP211" s="567">
        <f>IFERROR(IF(AND(NOT(YEAR(DP$3)&lt;=YEAR('Rent Roll'!$C9)+'Rent Roll'!$V9-1),MOD(YEAR(DP$3),'Rent Roll'!$U9)=MOD(YEAR('Rent Roll'!$C9),'Rent Roll'!$U9),MONTH(DP$3)=MONTH('Rent Roll'!$C9)),1,0),0)</f>
        <v>0</v>
      </c>
      <c r="DQ211" s="567">
        <f>IFERROR(IF(AND(NOT(YEAR(DQ$3)&lt;=YEAR('Rent Roll'!$C9)+'Rent Roll'!$V9-1),MOD(YEAR(DQ$3),'Rent Roll'!$U9)=MOD(YEAR('Rent Roll'!$C9),'Rent Roll'!$U9),MONTH(DQ$3)=MONTH('Rent Roll'!$C9)),1,0),0)</f>
        <v>0</v>
      </c>
      <c r="DR211" s="567">
        <f>IFERROR(IF(AND(NOT(YEAR(DR$3)&lt;=YEAR('Rent Roll'!$C9)+'Rent Roll'!$V9-1),MOD(YEAR(DR$3),'Rent Roll'!$U9)=MOD(YEAR('Rent Roll'!$C9),'Rent Roll'!$U9),MONTH(DR$3)=MONTH('Rent Roll'!$C9)),1,0),0)</f>
        <v>0</v>
      </c>
      <c r="DS211" s="567">
        <f>IFERROR(IF(AND(NOT(YEAR(DS$3)&lt;=YEAR('Rent Roll'!$C9)+'Rent Roll'!$V9-1),MOD(YEAR(DS$3),'Rent Roll'!$U9)=MOD(YEAR('Rent Roll'!$C9),'Rent Roll'!$U9),MONTH(DS$3)=MONTH('Rent Roll'!$C9)),1,0),0)</f>
        <v>0</v>
      </c>
      <c r="DT211" s="567">
        <f>IFERROR(IF(AND(NOT(YEAR(DT$3)&lt;=YEAR('Rent Roll'!$C9)+'Rent Roll'!$V9-1),MOD(YEAR(DT$3),'Rent Roll'!$U9)=MOD(YEAR('Rent Roll'!$C9),'Rent Roll'!$U9),MONTH(DT$3)=MONTH('Rent Roll'!$C9)),1,0),0)</f>
        <v>0</v>
      </c>
      <c r="DU211" s="567">
        <f>IFERROR(IF(AND(NOT(YEAR(DU$3)&lt;=YEAR('Rent Roll'!$C9)+'Rent Roll'!$V9-1),MOD(YEAR(DU$3),'Rent Roll'!$U9)=MOD(YEAR('Rent Roll'!$C9),'Rent Roll'!$U9),MONTH(DU$3)=MONTH('Rent Roll'!$C9)),1,0),0)</f>
        <v>0</v>
      </c>
      <c r="DV211" s="567">
        <f>IFERROR(IF(AND(NOT(YEAR(DV$3)&lt;=YEAR('Rent Roll'!$C9)+'Rent Roll'!$V9-1),MOD(YEAR(DV$3),'Rent Roll'!$U9)=MOD(YEAR('Rent Roll'!$C9),'Rent Roll'!$U9),MONTH(DV$3)=MONTH('Rent Roll'!$C9)),1,0),0)</f>
        <v>1</v>
      </c>
    </row>
    <row r="212" spans="1:126" s="565" customFormat="1" ht="12" customHeight="1" outlineLevel="1" x14ac:dyDescent="0.4">
      <c r="A212" s="731"/>
      <c r="B212" s="564" t="str">
        <f>'Rent Roll'!$B10</f>
        <v>4층</v>
      </c>
      <c r="C212" s="566"/>
      <c r="D212" s="566"/>
      <c r="E212" s="566"/>
      <c r="F212" s="778">
        <f>IFERROR(IF(AND(NOT(YEAR(F$3)&lt;=YEAR('Rent Roll'!$C10)+'Rent Roll'!$V10-1),MOD(YEAR(F$3),'Rent Roll'!$U10)=MOD(YEAR('Rent Roll'!$C10),'Rent Roll'!$U10),MONTH(F$3)=MONTH('Rent Roll'!$C10)),1,0),0)</f>
        <v>0</v>
      </c>
      <c r="G212" s="768">
        <f>IFERROR(IF(AND(NOT(YEAR(G$3)&lt;=YEAR('Rent Roll'!$C10)+'Rent Roll'!$V10-1),MOD(YEAR(G$3),'Rent Roll'!$U10)=MOD(YEAR('Rent Roll'!$C10),'Rent Roll'!$U10),MONTH(G$3)=MONTH('Rent Roll'!$C10)),1,0),0)</f>
        <v>0</v>
      </c>
      <c r="H212" s="567">
        <f>IFERROR(IF(AND(NOT(YEAR(H$3)&lt;=YEAR('Rent Roll'!$C10)+'Rent Roll'!$V10-1),MOD(YEAR(H$3),'Rent Roll'!$U10)=MOD(YEAR('Rent Roll'!$C10),'Rent Roll'!$U10),MONTH(H$3)=MONTH('Rent Roll'!$C10)),1,0),0)</f>
        <v>0</v>
      </c>
      <c r="I212" s="567">
        <f>IFERROR(IF(AND(NOT(YEAR(I$3)&lt;=YEAR('Rent Roll'!$C10)+'Rent Roll'!$V10-1),MOD(YEAR(I$3),'Rent Roll'!$U10)=MOD(YEAR('Rent Roll'!$C10),'Rent Roll'!$U10),MONTH(I$3)=MONTH('Rent Roll'!$C10)),1,0),0)</f>
        <v>0</v>
      </c>
      <c r="J212" s="567">
        <f>IFERROR(IF(AND(NOT(YEAR(J$3)&lt;=YEAR('Rent Roll'!$C10)+'Rent Roll'!$V10-1),MOD(YEAR(J$3),'Rent Roll'!$U10)=MOD(YEAR('Rent Roll'!$C10),'Rent Roll'!$U10),MONTH(J$3)=MONTH('Rent Roll'!$C10)),1,0),0)</f>
        <v>0</v>
      </c>
      <c r="K212" s="567">
        <f>IFERROR(IF(AND(NOT(YEAR(K$3)&lt;=YEAR('Rent Roll'!$C10)+'Rent Roll'!$V10-1),MOD(YEAR(K$3),'Rent Roll'!$U10)=MOD(YEAR('Rent Roll'!$C10),'Rent Roll'!$U10),MONTH(K$3)=MONTH('Rent Roll'!$C10)),1,0),0)</f>
        <v>0</v>
      </c>
      <c r="L212" s="567">
        <f>IFERROR(IF(AND(NOT(YEAR(L$3)&lt;=YEAR('Rent Roll'!$C10)+'Rent Roll'!$V10-1),MOD(YEAR(L$3),'Rent Roll'!$U10)=MOD(YEAR('Rent Roll'!$C10),'Rent Roll'!$U10),MONTH(L$3)=MONTH('Rent Roll'!$C10)),1,0),0)</f>
        <v>0</v>
      </c>
      <c r="M212" s="567">
        <f>IFERROR(IF(AND(NOT(YEAR(M$3)&lt;=YEAR('Rent Roll'!$C10)+'Rent Roll'!$V10-1),MOD(YEAR(M$3),'Rent Roll'!$U10)=MOD(YEAR('Rent Roll'!$C10),'Rent Roll'!$U10),MONTH(M$3)=MONTH('Rent Roll'!$C10)),1,0),0)</f>
        <v>0</v>
      </c>
      <c r="N212" s="567">
        <f>IFERROR(IF(AND(NOT(YEAR(N$3)&lt;=YEAR('Rent Roll'!$C10)+'Rent Roll'!$V10-1),MOD(YEAR(N$3),'Rent Roll'!$U10)=MOD(YEAR('Rent Roll'!$C10),'Rent Roll'!$U10),MONTH(N$3)=MONTH('Rent Roll'!$C10)),1,0),0)</f>
        <v>0</v>
      </c>
      <c r="O212" s="567">
        <f>IFERROR(IF(AND(NOT(YEAR(O$3)&lt;=YEAR('Rent Roll'!$C10)+'Rent Roll'!$V10-1),MOD(YEAR(O$3),'Rent Roll'!$U10)=MOD(YEAR('Rent Roll'!$C10),'Rent Roll'!$U10),MONTH(O$3)=MONTH('Rent Roll'!$C10)),1,0),0)</f>
        <v>0</v>
      </c>
      <c r="P212" s="567">
        <f>IFERROR(IF(AND(NOT(YEAR(P$3)&lt;=YEAR('Rent Roll'!$C10)+'Rent Roll'!$V10-1),MOD(YEAR(P$3),'Rent Roll'!$U10)=MOD(YEAR('Rent Roll'!$C10),'Rent Roll'!$U10),MONTH(P$3)=MONTH('Rent Roll'!$C10)),1,0),0)</f>
        <v>0</v>
      </c>
      <c r="Q212" s="567">
        <f>IFERROR(IF(AND(NOT(YEAR(Q$3)&lt;=YEAR('Rent Roll'!$C10)+'Rent Roll'!$V10-1),MOD(YEAR(Q$3),'Rent Roll'!$U10)=MOD(YEAR('Rent Roll'!$C10),'Rent Roll'!$U10),MONTH(Q$3)=MONTH('Rent Roll'!$C10)),1,0),0)</f>
        <v>0</v>
      </c>
      <c r="R212" s="767">
        <f>IFERROR(IF(AND(NOT(YEAR(R$3)&lt;=YEAR('Rent Roll'!$C10)+'Rent Roll'!$V10-1),MOD(YEAR(R$3),'Rent Roll'!$U10)=MOD(YEAR('Rent Roll'!$C10),'Rent Roll'!$U10),MONTH(R$3)=MONTH('Rent Roll'!$C10)),1,0),0)</f>
        <v>0</v>
      </c>
      <c r="S212" s="768">
        <f>IFERROR(IF(AND(NOT(YEAR(S$3)&lt;=YEAR('Rent Roll'!$C10)+'Rent Roll'!$V10-1),MOD(YEAR(S$3),'Rent Roll'!$U10)=MOD(YEAR('Rent Roll'!$C10),'Rent Roll'!$U10),MONTH(S$3)=MONTH('Rent Roll'!$C10)),1,0),0)</f>
        <v>0</v>
      </c>
      <c r="T212" s="567">
        <f>IFERROR(IF(AND(NOT(YEAR(T$3)&lt;=YEAR('Rent Roll'!$C10)+'Rent Roll'!$V10-1),MOD(YEAR(T$3),'Rent Roll'!$U10)=MOD(YEAR('Rent Roll'!$C10),'Rent Roll'!$U10),MONTH(T$3)=MONTH('Rent Roll'!$C10)),1,0),0)</f>
        <v>0</v>
      </c>
      <c r="U212" s="567">
        <f>IFERROR(IF(AND(NOT(YEAR(U$3)&lt;=YEAR('Rent Roll'!$C10)+'Rent Roll'!$V10-1),MOD(YEAR(U$3),'Rent Roll'!$U10)=MOD(YEAR('Rent Roll'!$C10),'Rent Roll'!$U10),MONTH(U$3)=MONTH('Rent Roll'!$C10)),1,0),0)</f>
        <v>0</v>
      </c>
      <c r="V212" s="567">
        <f>IFERROR(IF(AND(NOT(YEAR(V$3)&lt;=YEAR('Rent Roll'!$C10)+'Rent Roll'!$V10-1),MOD(YEAR(V$3),'Rent Roll'!$U10)=MOD(YEAR('Rent Roll'!$C10),'Rent Roll'!$U10),MONTH(V$3)=MONTH('Rent Roll'!$C10)),1,0),0)</f>
        <v>0</v>
      </c>
      <c r="W212" s="567">
        <f>IFERROR(IF(AND(NOT(YEAR(W$3)&lt;=YEAR('Rent Roll'!$C10)+'Rent Roll'!$V10-1),MOD(YEAR(W$3),'Rent Roll'!$U10)=MOD(YEAR('Rent Roll'!$C10),'Rent Roll'!$U10),MONTH(W$3)=MONTH('Rent Roll'!$C10)),1,0),0)</f>
        <v>0</v>
      </c>
      <c r="X212" s="567">
        <f>IFERROR(IF(AND(NOT(YEAR(X$3)&lt;=YEAR('Rent Roll'!$C10)+'Rent Roll'!$V10-1),MOD(YEAR(X$3),'Rent Roll'!$U10)=MOD(YEAR('Rent Roll'!$C10),'Rent Roll'!$U10),MONTH(X$3)=MONTH('Rent Roll'!$C10)),1,0),0)</f>
        <v>0</v>
      </c>
      <c r="Y212" s="567">
        <f>IFERROR(IF(AND(NOT(YEAR(Y$3)&lt;=YEAR('Rent Roll'!$C10)+'Rent Roll'!$V10-1),MOD(YEAR(Y$3),'Rent Roll'!$U10)=MOD(YEAR('Rent Roll'!$C10),'Rent Roll'!$U10),MONTH(Y$3)=MONTH('Rent Roll'!$C10)),1,0),0)</f>
        <v>0</v>
      </c>
      <c r="Z212" s="567">
        <f>IFERROR(IF(AND(NOT(YEAR(Z$3)&lt;=YEAR('Rent Roll'!$C10)+'Rent Roll'!$V10-1),MOD(YEAR(Z$3),'Rent Roll'!$U10)=MOD(YEAR('Rent Roll'!$C10),'Rent Roll'!$U10),MONTH(Z$3)=MONTH('Rent Roll'!$C10)),1,0),0)</f>
        <v>0</v>
      </c>
      <c r="AA212" s="567">
        <f>IFERROR(IF(AND(NOT(YEAR(AA$3)&lt;=YEAR('Rent Roll'!$C10)+'Rent Roll'!$V10-1),MOD(YEAR(AA$3),'Rent Roll'!$U10)=MOD(YEAR('Rent Roll'!$C10),'Rent Roll'!$U10),MONTH(AA$3)=MONTH('Rent Roll'!$C10)),1,0),0)</f>
        <v>0</v>
      </c>
      <c r="AB212" s="567">
        <f>IFERROR(IF(AND(NOT(YEAR(AB$3)&lt;=YEAR('Rent Roll'!$C10)+'Rent Roll'!$V10-1),MOD(YEAR(AB$3),'Rent Roll'!$U10)=MOD(YEAR('Rent Roll'!$C10),'Rent Roll'!$U10),MONTH(AB$3)=MONTH('Rent Roll'!$C10)),1,0),0)</f>
        <v>0</v>
      </c>
      <c r="AC212" s="567">
        <f>IFERROR(IF(AND(NOT(YEAR(AC$3)&lt;=YEAR('Rent Roll'!$C10)+'Rent Roll'!$V10-1),MOD(YEAR(AC$3),'Rent Roll'!$U10)=MOD(YEAR('Rent Roll'!$C10),'Rent Roll'!$U10),MONTH(AC$3)=MONTH('Rent Roll'!$C10)),1,0),0)</f>
        <v>0</v>
      </c>
      <c r="AD212" s="767">
        <f>IFERROR(IF(AND(NOT(YEAR(AD$3)&lt;=YEAR('Rent Roll'!$C10)+'Rent Roll'!$V10-1),MOD(YEAR(AD$3),'Rent Roll'!$U10)=MOD(YEAR('Rent Roll'!$C10),'Rent Roll'!$U10),MONTH(AD$3)=MONTH('Rent Roll'!$C10)),1,0),0)</f>
        <v>0</v>
      </c>
      <c r="AE212" s="768">
        <f>IFERROR(IF(AND(NOT(YEAR(AE$3)&lt;=YEAR('Rent Roll'!$C10)+'Rent Roll'!$V10-1),MOD(YEAR(AE$3),'Rent Roll'!$U10)=MOD(YEAR('Rent Roll'!$C10),'Rent Roll'!$U10),MONTH(AE$3)=MONTH('Rent Roll'!$C10)),1,0),0)</f>
        <v>0</v>
      </c>
      <c r="AF212" s="567">
        <f>IFERROR(IF(AND(NOT(YEAR(AF$3)&lt;=YEAR('Rent Roll'!$C10)+'Rent Roll'!$V10-1),MOD(YEAR(AF$3),'Rent Roll'!$U10)=MOD(YEAR('Rent Roll'!$C10),'Rent Roll'!$U10),MONTH(AF$3)=MONTH('Rent Roll'!$C10)),1,0),0)</f>
        <v>0</v>
      </c>
      <c r="AG212" s="567">
        <f>IFERROR(IF(AND(NOT(YEAR(AG$3)&lt;=YEAR('Rent Roll'!$C10)+'Rent Roll'!$V10-1),MOD(YEAR(AG$3),'Rent Roll'!$U10)=MOD(YEAR('Rent Roll'!$C10),'Rent Roll'!$U10),MONTH(AG$3)=MONTH('Rent Roll'!$C10)),1,0),0)</f>
        <v>0</v>
      </c>
      <c r="AH212" s="567">
        <f>IFERROR(IF(AND(NOT(YEAR(AH$3)&lt;=YEAR('Rent Roll'!$C10)+'Rent Roll'!$V10-1),MOD(YEAR(AH$3),'Rent Roll'!$U10)=MOD(YEAR('Rent Roll'!$C10),'Rent Roll'!$U10),MONTH(AH$3)=MONTH('Rent Roll'!$C10)),1,0),0)</f>
        <v>0</v>
      </c>
      <c r="AI212" s="567">
        <f>IFERROR(IF(AND(NOT(YEAR(AI$3)&lt;=YEAR('Rent Roll'!$C10)+'Rent Roll'!$V10-1),MOD(YEAR(AI$3),'Rent Roll'!$U10)=MOD(YEAR('Rent Roll'!$C10),'Rent Roll'!$U10),MONTH(AI$3)=MONTH('Rent Roll'!$C10)),1,0),0)</f>
        <v>0</v>
      </c>
      <c r="AJ212" s="567">
        <f>IFERROR(IF(AND(NOT(YEAR(AJ$3)&lt;=YEAR('Rent Roll'!$C10)+'Rent Roll'!$V10-1),MOD(YEAR(AJ$3),'Rent Roll'!$U10)=MOD(YEAR('Rent Roll'!$C10),'Rent Roll'!$U10),MONTH(AJ$3)=MONTH('Rent Roll'!$C10)),1,0),0)</f>
        <v>0</v>
      </c>
      <c r="AK212" s="567">
        <f>IFERROR(IF(AND(NOT(YEAR(AK$3)&lt;=YEAR('Rent Roll'!$C10)+'Rent Roll'!$V10-1),MOD(YEAR(AK$3),'Rent Roll'!$U10)=MOD(YEAR('Rent Roll'!$C10),'Rent Roll'!$U10),MONTH(AK$3)=MONTH('Rent Roll'!$C10)),1,0),0)</f>
        <v>0</v>
      </c>
      <c r="AL212" s="567">
        <f>IFERROR(IF(AND(NOT(YEAR(AL$3)&lt;=YEAR('Rent Roll'!$C10)+'Rent Roll'!$V10-1),MOD(YEAR(AL$3),'Rent Roll'!$U10)=MOD(YEAR('Rent Roll'!$C10),'Rent Roll'!$U10),MONTH(AL$3)=MONTH('Rent Roll'!$C10)),1,0),0)</f>
        <v>0</v>
      </c>
      <c r="AM212" s="567">
        <f>IFERROR(IF(AND(NOT(YEAR(AM$3)&lt;=YEAR('Rent Roll'!$C10)+'Rent Roll'!$V10-1),MOD(YEAR(AM$3),'Rent Roll'!$U10)=MOD(YEAR('Rent Roll'!$C10),'Rent Roll'!$U10),MONTH(AM$3)=MONTH('Rent Roll'!$C10)),1,0),0)</f>
        <v>0</v>
      </c>
      <c r="AN212" s="567">
        <f>IFERROR(IF(AND(NOT(YEAR(AN$3)&lt;=YEAR('Rent Roll'!$C10)+'Rent Roll'!$V10-1),MOD(YEAR(AN$3),'Rent Roll'!$U10)=MOD(YEAR('Rent Roll'!$C10),'Rent Roll'!$U10),MONTH(AN$3)=MONTH('Rent Roll'!$C10)),1,0),0)</f>
        <v>0</v>
      </c>
      <c r="AO212" s="567">
        <f>IFERROR(IF(AND(NOT(YEAR(AO$3)&lt;=YEAR('Rent Roll'!$C10)+'Rent Roll'!$V10-1),MOD(YEAR(AO$3),'Rent Roll'!$U10)=MOD(YEAR('Rent Roll'!$C10),'Rent Roll'!$U10),MONTH(AO$3)=MONTH('Rent Roll'!$C10)),1,0),0)</f>
        <v>0</v>
      </c>
      <c r="AP212" s="767">
        <f>IFERROR(IF(AND(NOT(YEAR(AP$3)&lt;=YEAR('Rent Roll'!$C10)+'Rent Roll'!$V10-1),MOD(YEAR(AP$3),'Rent Roll'!$U10)=MOD(YEAR('Rent Roll'!$C10),'Rent Roll'!$U10),MONTH(AP$3)=MONTH('Rent Roll'!$C10)),1,0),0)</f>
        <v>1</v>
      </c>
      <c r="AQ212" s="768">
        <f>IFERROR(IF(AND(NOT(YEAR(AQ$3)&lt;=YEAR('Rent Roll'!$C10)+'Rent Roll'!$V10-1),MOD(YEAR(AQ$3),'Rent Roll'!$U10)=MOD(YEAR('Rent Roll'!$C10),'Rent Roll'!$U10),MONTH(AQ$3)=MONTH('Rent Roll'!$C10)),1,0),0)</f>
        <v>0</v>
      </c>
      <c r="AR212" s="567">
        <f>IFERROR(IF(AND(NOT(YEAR(AR$3)&lt;=YEAR('Rent Roll'!$C10)+'Rent Roll'!$V10-1),MOD(YEAR(AR$3),'Rent Roll'!$U10)=MOD(YEAR('Rent Roll'!$C10),'Rent Roll'!$U10),MONTH(AR$3)=MONTH('Rent Roll'!$C10)),1,0),0)</f>
        <v>0</v>
      </c>
      <c r="AS212" s="567">
        <f>IFERROR(IF(AND(NOT(YEAR(AS$3)&lt;=YEAR('Rent Roll'!$C10)+'Rent Roll'!$V10-1),MOD(YEAR(AS$3),'Rent Roll'!$U10)=MOD(YEAR('Rent Roll'!$C10),'Rent Roll'!$U10),MONTH(AS$3)=MONTH('Rent Roll'!$C10)),1,0),0)</f>
        <v>0</v>
      </c>
      <c r="AT212" s="567">
        <f>IFERROR(IF(AND(NOT(YEAR(AT$3)&lt;=YEAR('Rent Roll'!$C10)+'Rent Roll'!$V10-1),MOD(YEAR(AT$3),'Rent Roll'!$U10)=MOD(YEAR('Rent Roll'!$C10),'Rent Roll'!$U10),MONTH(AT$3)=MONTH('Rent Roll'!$C10)),1,0),0)</f>
        <v>0</v>
      </c>
      <c r="AU212" s="567">
        <f>IFERROR(IF(AND(NOT(YEAR(AU$3)&lt;=YEAR('Rent Roll'!$C10)+'Rent Roll'!$V10-1),MOD(YEAR(AU$3),'Rent Roll'!$U10)=MOD(YEAR('Rent Roll'!$C10),'Rent Roll'!$U10),MONTH(AU$3)=MONTH('Rent Roll'!$C10)),1,0),0)</f>
        <v>0</v>
      </c>
      <c r="AV212" s="567">
        <f>IFERROR(IF(AND(NOT(YEAR(AV$3)&lt;=YEAR('Rent Roll'!$C10)+'Rent Roll'!$V10-1),MOD(YEAR(AV$3),'Rent Roll'!$U10)=MOD(YEAR('Rent Roll'!$C10),'Rent Roll'!$U10),MONTH(AV$3)=MONTH('Rent Roll'!$C10)),1,0),0)</f>
        <v>0</v>
      </c>
      <c r="AW212" s="567">
        <f>IFERROR(IF(AND(NOT(YEAR(AW$3)&lt;=YEAR('Rent Roll'!$C10)+'Rent Roll'!$V10-1),MOD(YEAR(AW$3),'Rent Roll'!$U10)=MOD(YEAR('Rent Roll'!$C10),'Rent Roll'!$U10),MONTH(AW$3)=MONTH('Rent Roll'!$C10)),1,0),0)</f>
        <v>0</v>
      </c>
      <c r="AX212" s="567">
        <f>IFERROR(IF(AND(NOT(YEAR(AX$3)&lt;=YEAR('Rent Roll'!$C10)+'Rent Roll'!$V10-1),MOD(YEAR(AX$3),'Rent Roll'!$U10)=MOD(YEAR('Rent Roll'!$C10),'Rent Roll'!$U10),MONTH(AX$3)=MONTH('Rent Roll'!$C10)),1,0),0)</f>
        <v>0</v>
      </c>
      <c r="AY212" s="567">
        <f>IFERROR(IF(AND(NOT(YEAR(AY$3)&lt;=YEAR('Rent Roll'!$C10)+'Rent Roll'!$V10-1),MOD(YEAR(AY$3),'Rent Roll'!$U10)=MOD(YEAR('Rent Roll'!$C10),'Rent Roll'!$U10),MONTH(AY$3)=MONTH('Rent Roll'!$C10)),1,0),0)</f>
        <v>0</v>
      </c>
      <c r="AZ212" s="567">
        <f>IFERROR(IF(AND(NOT(YEAR(AZ$3)&lt;=YEAR('Rent Roll'!$C10)+'Rent Roll'!$V10-1),MOD(YEAR(AZ$3),'Rent Roll'!$U10)=MOD(YEAR('Rent Roll'!$C10),'Rent Roll'!$U10),MONTH(AZ$3)=MONTH('Rent Roll'!$C10)),1,0),0)</f>
        <v>0</v>
      </c>
      <c r="BA212" s="567">
        <f>IFERROR(IF(AND(NOT(YEAR(BA$3)&lt;=YEAR('Rent Roll'!$C10)+'Rent Roll'!$V10-1),MOD(YEAR(BA$3),'Rent Roll'!$U10)=MOD(YEAR('Rent Roll'!$C10),'Rent Roll'!$U10),MONTH(BA$3)=MONTH('Rent Roll'!$C10)),1,0),0)</f>
        <v>0</v>
      </c>
      <c r="BB212" s="767">
        <f>IFERROR(IF(AND(NOT(YEAR(BB$3)&lt;=YEAR('Rent Roll'!$C10)+'Rent Roll'!$V10-1),MOD(YEAR(BB$3),'Rent Roll'!$U10)=MOD(YEAR('Rent Roll'!$C10),'Rent Roll'!$U10),MONTH(BB$3)=MONTH('Rent Roll'!$C10)),1,0),0)</f>
        <v>1</v>
      </c>
      <c r="BC212" s="768">
        <f>IFERROR(IF(AND(NOT(YEAR(BC$3)&lt;=YEAR('Rent Roll'!$C10)+'Rent Roll'!$V10-1),MOD(YEAR(BC$3),'Rent Roll'!$U10)=MOD(YEAR('Rent Roll'!$C10),'Rent Roll'!$U10),MONTH(BC$3)=MONTH('Rent Roll'!$C10)),1,0),0)</f>
        <v>0</v>
      </c>
      <c r="BD212" s="567">
        <f>IFERROR(IF(AND(NOT(YEAR(BD$3)&lt;=YEAR('Rent Roll'!$C10)+'Rent Roll'!$V10-1),MOD(YEAR(BD$3),'Rent Roll'!$U10)=MOD(YEAR('Rent Roll'!$C10),'Rent Roll'!$U10),MONTH(BD$3)=MONTH('Rent Roll'!$C10)),1,0),0)</f>
        <v>0</v>
      </c>
      <c r="BE212" s="567">
        <f>IFERROR(IF(AND(NOT(YEAR(BE$3)&lt;=YEAR('Rent Roll'!$C10)+'Rent Roll'!$V10-1),MOD(YEAR(BE$3),'Rent Roll'!$U10)=MOD(YEAR('Rent Roll'!$C10),'Rent Roll'!$U10),MONTH(BE$3)=MONTH('Rent Roll'!$C10)),1,0),0)</f>
        <v>0</v>
      </c>
      <c r="BF212" s="567">
        <f>IFERROR(IF(AND(NOT(YEAR(BF$3)&lt;=YEAR('Rent Roll'!$C10)+'Rent Roll'!$V10-1),MOD(YEAR(BF$3),'Rent Roll'!$U10)=MOD(YEAR('Rent Roll'!$C10),'Rent Roll'!$U10),MONTH(BF$3)=MONTH('Rent Roll'!$C10)),1,0),0)</f>
        <v>0</v>
      </c>
      <c r="BG212" s="567">
        <f>IFERROR(IF(AND(NOT(YEAR(BG$3)&lt;=YEAR('Rent Roll'!$C10)+'Rent Roll'!$V10-1),MOD(YEAR(BG$3),'Rent Roll'!$U10)=MOD(YEAR('Rent Roll'!$C10),'Rent Roll'!$U10),MONTH(BG$3)=MONTH('Rent Roll'!$C10)),1,0),0)</f>
        <v>0</v>
      </c>
      <c r="BH212" s="567">
        <f>IFERROR(IF(AND(NOT(YEAR(BH$3)&lt;=YEAR('Rent Roll'!$C10)+'Rent Roll'!$V10-1),MOD(YEAR(BH$3),'Rent Roll'!$U10)=MOD(YEAR('Rent Roll'!$C10),'Rent Roll'!$U10),MONTH(BH$3)=MONTH('Rent Roll'!$C10)),1,0),0)</f>
        <v>0</v>
      </c>
      <c r="BI212" s="567">
        <f>IFERROR(IF(AND(NOT(YEAR(BI$3)&lt;=YEAR('Rent Roll'!$C10)+'Rent Roll'!$V10-1),MOD(YEAR(BI$3),'Rent Roll'!$U10)=MOD(YEAR('Rent Roll'!$C10),'Rent Roll'!$U10),MONTH(BI$3)=MONTH('Rent Roll'!$C10)),1,0),0)</f>
        <v>0</v>
      </c>
      <c r="BJ212" s="567">
        <f>IFERROR(IF(AND(NOT(YEAR(BJ$3)&lt;=YEAR('Rent Roll'!$C10)+'Rent Roll'!$V10-1),MOD(YEAR(BJ$3),'Rent Roll'!$U10)=MOD(YEAR('Rent Roll'!$C10),'Rent Roll'!$U10),MONTH(BJ$3)=MONTH('Rent Roll'!$C10)),1,0),0)</f>
        <v>0</v>
      </c>
      <c r="BK212" s="567">
        <f>IFERROR(IF(AND(NOT(YEAR(BK$3)&lt;=YEAR('Rent Roll'!$C10)+'Rent Roll'!$V10-1),MOD(YEAR(BK$3),'Rent Roll'!$U10)=MOD(YEAR('Rent Roll'!$C10),'Rent Roll'!$U10),MONTH(BK$3)=MONTH('Rent Roll'!$C10)),1,0),0)</f>
        <v>0</v>
      </c>
      <c r="BL212" s="567">
        <f>IFERROR(IF(AND(NOT(YEAR(BL$3)&lt;=YEAR('Rent Roll'!$C10)+'Rent Roll'!$V10-1),MOD(YEAR(BL$3),'Rent Roll'!$U10)=MOD(YEAR('Rent Roll'!$C10),'Rent Roll'!$U10),MONTH(BL$3)=MONTH('Rent Roll'!$C10)),1,0),0)</f>
        <v>0</v>
      </c>
      <c r="BM212" s="567">
        <f>IFERROR(IF(AND(NOT(YEAR(BM$3)&lt;=YEAR('Rent Roll'!$C10)+'Rent Roll'!$V10-1),MOD(YEAR(BM$3),'Rent Roll'!$U10)=MOD(YEAR('Rent Roll'!$C10),'Rent Roll'!$U10),MONTH(BM$3)=MONTH('Rent Roll'!$C10)),1,0),0)</f>
        <v>0</v>
      </c>
      <c r="BN212" s="767">
        <f>IFERROR(IF(AND(NOT(YEAR(BN$3)&lt;=YEAR('Rent Roll'!$C10)+'Rent Roll'!$V10-1),MOD(YEAR(BN$3),'Rent Roll'!$U10)=MOD(YEAR('Rent Roll'!$C10),'Rent Roll'!$U10),MONTH(BN$3)=MONTH('Rent Roll'!$C10)),1,0),0)</f>
        <v>1</v>
      </c>
      <c r="BO212" s="768">
        <f>IFERROR(IF(AND(NOT(YEAR(BO$3)&lt;=YEAR('Rent Roll'!$C10)+'Rent Roll'!$V10-1),MOD(YEAR(BO$3),'Rent Roll'!$U10)=MOD(YEAR('Rent Roll'!$C10),'Rent Roll'!$U10),MONTH(BO$3)=MONTH('Rent Roll'!$C10)),1,0),0)</f>
        <v>0</v>
      </c>
      <c r="BP212" s="567">
        <f>IFERROR(IF(AND(NOT(YEAR(BP$3)&lt;=YEAR('Rent Roll'!$C10)+'Rent Roll'!$V10-1),MOD(YEAR(BP$3),'Rent Roll'!$U10)=MOD(YEAR('Rent Roll'!$C10),'Rent Roll'!$U10),MONTH(BP$3)=MONTH('Rent Roll'!$C10)),1,0),0)</f>
        <v>0</v>
      </c>
      <c r="BQ212" s="567">
        <f>IFERROR(IF(AND(NOT(YEAR(BQ$3)&lt;=YEAR('Rent Roll'!$C10)+'Rent Roll'!$V10-1),MOD(YEAR(BQ$3),'Rent Roll'!$U10)=MOD(YEAR('Rent Roll'!$C10),'Rent Roll'!$U10),MONTH(BQ$3)=MONTH('Rent Roll'!$C10)),1,0),0)</f>
        <v>0</v>
      </c>
      <c r="BR212" s="567">
        <f>IFERROR(IF(AND(NOT(YEAR(BR$3)&lt;=YEAR('Rent Roll'!$C10)+'Rent Roll'!$V10-1),MOD(YEAR(BR$3),'Rent Roll'!$U10)=MOD(YEAR('Rent Roll'!$C10),'Rent Roll'!$U10),MONTH(BR$3)=MONTH('Rent Roll'!$C10)),1,0),0)</f>
        <v>0</v>
      </c>
      <c r="BS212" s="567">
        <f>IFERROR(IF(AND(NOT(YEAR(BS$3)&lt;=YEAR('Rent Roll'!$C10)+'Rent Roll'!$V10-1),MOD(YEAR(BS$3),'Rent Roll'!$U10)=MOD(YEAR('Rent Roll'!$C10),'Rent Roll'!$U10),MONTH(BS$3)=MONTH('Rent Roll'!$C10)),1,0),0)</f>
        <v>0</v>
      </c>
      <c r="BT212" s="567">
        <f>IFERROR(IF(AND(NOT(YEAR(BT$3)&lt;=YEAR('Rent Roll'!$C10)+'Rent Roll'!$V10-1),MOD(YEAR(BT$3),'Rent Roll'!$U10)=MOD(YEAR('Rent Roll'!$C10),'Rent Roll'!$U10),MONTH(BT$3)=MONTH('Rent Roll'!$C10)),1,0),0)</f>
        <v>0</v>
      </c>
      <c r="BU212" s="567">
        <f>IFERROR(IF(AND(NOT(YEAR(BU$3)&lt;=YEAR('Rent Roll'!$C10)+'Rent Roll'!$V10-1),MOD(YEAR(BU$3),'Rent Roll'!$U10)=MOD(YEAR('Rent Roll'!$C10),'Rent Roll'!$U10),MONTH(BU$3)=MONTH('Rent Roll'!$C10)),1,0),0)</f>
        <v>0</v>
      </c>
      <c r="BV212" s="567">
        <f>IFERROR(IF(AND(NOT(YEAR(BV$3)&lt;=YEAR('Rent Roll'!$C10)+'Rent Roll'!$V10-1),MOD(YEAR(BV$3),'Rent Roll'!$U10)=MOD(YEAR('Rent Roll'!$C10),'Rent Roll'!$U10),MONTH(BV$3)=MONTH('Rent Roll'!$C10)),1,0),0)</f>
        <v>0</v>
      </c>
      <c r="BW212" s="567">
        <f>IFERROR(IF(AND(NOT(YEAR(BW$3)&lt;=YEAR('Rent Roll'!$C10)+'Rent Roll'!$V10-1),MOD(YEAR(BW$3),'Rent Roll'!$U10)=MOD(YEAR('Rent Roll'!$C10),'Rent Roll'!$U10),MONTH(BW$3)=MONTH('Rent Roll'!$C10)),1,0),0)</f>
        <v>0</v>
      </c>
      <c r="BX212" s="567">
        <f>IFERROR(IF(AND(NOT(YEAR(BX$3)&lt;=YEAR('Rent Roll'!$C10)+'Rent Roll'!$V10-1),MOD(YEAR(BX$3),'Rent Roll'!$U10)=MOD(YEAR('Rent Roll'!$C10),'Rent Roll'!$U10),MONTH(BX$3)=MONTH('Rent Roll'!$C10)),1,0),0)</f>
        <v>0</v>
      </c>
      <c r="BY212" s="567">
        <f>IFERROR(IF(AND(NOT(YEAR(BY$3)&lt;=YEAR('Rent Roll'!$C10)+'Rent Roll'!$V10-1),MOD(YEAR(BY$3),'Rent Roll'!$U10)=MOD(YEAR('Rent Roll'!$C10),'Rent Roll'!$U10),MONTH(BY$3)=MONTH('Rent Roll'!$C10)),1,0),0)</f>
        <v>0</v>
      </c>
      <c r="BZ212" s="767">
        <f>IFERROR(IF(AND(NOT(YEAR(BZ$3)&lt;=YEAR('Rent Roll'!$C10)+'Rent Roll'!$V10-1),MOD(YEAR(BZ$3),'Rent Roll'!$U10)=MOD(YEAR('Rent Roll'!$C10),'Rent Roll'!$U10),MONTH(BZ$3)=MONTH('Rent Roll'!$C10)),1,0),0)</f>
        <v>1</v>
      </c>
      <c r="CA212" s="768">
        <f>IFERROR(IF(AND(NOT(YEAR(CA$3)&lt;=YEAR('Rent Roll'!$C10)+'Rent Roll'!$V10-1),MOD(YEAR(CA$3),'Rent Roll'!$U10)=MOD(YEAR('Rent Roll'!$C10),'Rent Roll'!$U10),MONTH(CA$3)=MONTH('Rent Roll'!$C10)),1,0),0)</f>
        <v>0</v>
      </c>
      <c r="CB212" s="567">
        <f>IFERROR(IF(AND(NOT(YEAR(CB$3)&lt;=YEAR('Rent Roll'!$C10)+'Rent Roll'!$V10-1),MOD(YEAR(CB$3),'Rent Roll'!$U10)=MOD(YEAR('Rent Roll'!$C10),'Rent Roll'!$U10),MONTH(CB$3)=MONTH('Rent Roll'!$C10)),1,0),0)</f>
        <v>0</v>
      </c>
      <c r="CC212" s="567">
        <f>IFERROR(IF(AND(NOT(YEAR(CC$3)&lt;=YEAR('Rent Roll'!$C10)+'Rent Roll'!$V10-1),MOD(YEAR(CC$3),'Rent Roll'!$U10)=MOD(YEAR('Rent Roll'!$C10),'Rent Roll'!$U10),MONTH(CC$3)=MONTH('Rent Roll'!$C10)),1,0),0)</f>
        <v>0</v>
      </c>
      <c r="CD212" s="567">
        <f>IFERROR(IF(AND(NOT(YEAR(CD$3)&lt;=YEAR('Rent Roll'!$C10)+'Rent Roll'!$V10-1),MOD(YEAR(CD$3),'Rent Roll'!$U10)=MOD(YEAR('Rent Roll'!$C10),'Rent Roll'!$U10),MONTH(CD$3)=MONTH('Rent Roll'!$C10)),1,0),0)</f>
        <v>0</v>
      </c>
      <c r="CE212" s="567">
        <f>IFERROR(IF(AND(NOT(YEAR(CE$3)&lt;=YEAR('Rent Roll'!$C10)+'Rent Roll'!$V10-1),MOD(YEAR(CE$3),'Rent Roll'!$U10)=MOD(YEAR('Rent Roll'!$C10),'Rent Roll'!$U10),MONTH(CE$3)=MONTH('Rent Roll'!$C10)),1,0),0)</f>
        <v>0</v>
      </c>
      <c r="CF212" s="567">
        <f>IFERROR(IF(AND(NOT(YEAR(CF$3)&lt;=YEAR('Rent Roll'!$C10)+'Rent Roll'!$V10-1),MOD(YEAR(CF$3),'Rent Roll'!$U10)=MOD(YEAR('Rent Roll'!$C10),'Rent Roll'!$U10),MONTH(CF$3)=MONTH('Rent Roll'!$C10)),1,0),0)</f>
        <v>0</v>
      </c>
      <c r="CG212" s="567">
        <f>IFERROR(IF(AND(NOT(YEAR(CG$3)&lt;=YEAR('Rent Roll'!$C10)+'Rent Roll'!$V10-1),MOD(YEAR(CG$3),'Rent Roll'!$U10)=MOD(YEAR('Rent Roll'!$C10),'Rent Roll'!$U10),MONTH(CG$3)=MONTH('Rent Roll'!$C10)),1,0),0)</f>
        <v>0</v>
      </c>
      <c r="CH212" s="567">
        <f>IFERROR(IF(AND(NOT(YEAR(CH$3)&lt;=YEAR('Rent Roll'!$C10)+'Rent Roll'!$V10-1),MOD(YEAR(CH$3),'Rent Roll'!$U10)=MOD(YEAR('Rent Roll'!$C10),'Rent Roll'!$U10),MONTH(CH$3)=MONTH('Rent Roll'!$C10)),1,0),0)</f>
        <v>0</v>
      </c>
      <c r="CI212" s="567">
        <f>IFERROR(IF(AND(NOT(YEAR(CI$3)&lt;=YEAR('Rent Roll'!$C10)+'Rent Roll'!$V10-1),MOD(YEAR(CI$3),'Rent Roll'!$U10)=MOD(YEAR('Rent Roll'!$C10),'Rent Roll'!$U10),MONTH(CI$3)=MONTH('Rent Roll'!$C10)),1,0),0)</f>
        <v>0</v>
      </c>
      <c r="CJ212" s="567">
        <f>IFERROR(IF(AND(NOT(YEAR(CJ$3)&lt;=YEAR('Rent Roll'!$C10)+'Rent Roll'!$V10-1),MOD(YEAR(CJ$3),'Rent Roll'!$U10)=MOD(YEAR('Rent Roll'!$C10),'Rent Roll'!$U10),MONTH(CJ$3)=MONTH('Rent Roll'!$C10)),1,0),0)</f>
        <v>0</v>
      </c>
      <c r="CK212" s="567">
        <f>IFERROR(IF(AND(NOT(YEAR(CK$3)&lt;=YEAR('Rent Roll'!$C10)+'Rent Roll'!$V10-1),MOD(YEAR(CK$3),'Rent Roll'!$U10)=MOD(YEAR('Rent Roll'!$C10),'Rent Roll'!$U10),MONTH(CK$3)=MONTH('Rent Roll'!$C10)),1,0),0)</f>
        <v>0</v>
      </c>
      <c r="CL212" s="767">
        <f>IFERROR(IF(AND(NOT(YEAR(CL$3)&lt;=YEAR('Rent Roll'!$C10)+'Rent Roll'!$V10-1),MOD(YEAR(CL$3),'Rent Roll'!$U10)=MOD(YEAR('Rent Roll'!$C10),'Rent Roll'!$U10),MONTH(CL$3)=MONTH('Rent Roll'!$C10)),1,0),0)</f>
        <v>1</v>
      </c>
      <c r="CM212" s="768">
        <f>IFERROR(IF(AND(NOT(YEAR(CM$3)&lt;=YEAR('Rent Roll'!$C10)+'Rent Roll'!$V10-1),MOD(YEAR(CM$3),'Rent Roll'!$U10)=MOD(YEAR('Rent Roll'!$C10),'Rent Roll'!$U10),MONTH(CM$3)=MONTH('Rent Roll'!$C10)),1,0),0)</f>
        <v>0</v>
      </c>
      <c r="CN212" s="567">
        <f>IFERROR(IF(AND(NOT(YEAR(CN$3)&lt;=YEAR('Rent Roll'!$C10)+'Rent Roll'!$V10-1),MOD(YEAR(CN$3),'Rent Roll'!$U10)=MOD(YEAR('Rent Roll'!$C10),'Rent Roll'!$U10),MONTH(CN$3)=MONTH('Rent Roll'!$C10)),1,0),0)</f>
        <v>0</v>
      </c>
      <c r="CO212" s="567">
        <f>IFERROR(IF(AND(NOT(YEAR(CO$3)&lt;=YEAR('Rent Roll'!$C10)+'Rent Roll'!$V10-1),MOD(YEAR(CO$3),'Rent Roll'!$U10)=MOD(YEAR('Rent Roll'!$C10),'Rent Roll'!$U10),MONTH(CO$3)=MONTH('Rent Roll'!$C10)),1,0),0)</f>
        <v>0</v>
      </c>
      <c r="CP212" s="567">
        <f>IFERROR(IF(AND(NOT(YEAR(CP$3)&lt;=YEAR('Rent Roll'!$C10)+'Rent Roll'!$V10-1),MOD(YEAR(CP$3),'Rent Roll'!$U10)=MOD(YEAR('Rent Roll'!$C10),'Rent Roll'!$U10),MONTH(CP$3)=MONTH('Rent Roll'!$C10)),1,0),0)</f>
        <v>0</v>
      </c>
      <c r="CQ212" s="567">
        <f>IFERROR(IF(AND(NOT(YEAR(CQ$3)&lt;=YEAR('Rent Roll'!$C10)+'Rent Roll'!$V10-1),MOD(YEAR(CQ$3),'Rent Roll'!$U10)=MOD(YEAR('Rent Roll'!$C10),'Rent Roll'!$U10),MONTH(CQ$3)=MONTH('Rent Roll'!$C10)),1,0),0)</f>
        <v>0</v>
      </c>
      <c r="CR212" s="567">
        <f>IFERROR(IF(AND(NOT(YEAR(CR$3)&lt;=YEAR('Rent Roll'!$C10)+'Rent Roll'!$V10-1),MOD(YEAR(CR$3),'Rent Roll'!$U10)=MOD(YEAR('Rent Roll'!$C10),'Rent Roll'!$U10),MONTH(CR$3)=MONTH('Rent Roll'!$C10)),1,0),0)</f>
        <v>0</v>
      </c>
      <c r="CS212" s="567">
        <f>IFERROR(IF(AND(NOT(YEAR(CS$3)&lt;=YEAR('Rent Roll'!$C10)+'Rent Roll'!$V10-1),MOD(YEAR(CS$3),'Rent Roll'!$U10)=MOD(YEAR('Rent Roll'!$C10),'Rent Roll'!$U10),MONTH(CS$3)=MONTH('Rent Roll'!$C10)),1,0),0)</f>
        <v>0</v>
      </c>
      <c r="CT212" s="567">
        <f>IFERROR(IF(AND(NOT(YEAR(CT$3)&lt;=YEAR('Rent Roll'!$C10)+'Rent Roll'!$V10-1),MOD(YEAR(CT$3),'Rent Roll'!$U10)=MOD(YEAR('Rent Roll'!$C10),'Rent Roll'!$U10),MONTH(CT$3)=MONTH('Rent Roll'!$C10)),1,0),0)</f>
        <v>0</v>
      </c>
      <c r="CU212" s="567">
        <f>IFERROR(IF(AND(NOT(YEAR(CU$3)&lt;=YEAR('Rent Roll'!$C10)+'Rent Roll'!$V10-1),MOD(YEAR(CU$3),'Rent Roll'!$U10)=MOD(YEAR('Rent Roll'!$C10),'Rent Roll'!$U10),MONTH(CU$3)=MONTH('Rent Roll'!$C10)),1,0),0)</f>
        <v>0</v>
      </c>
      <c r="CV212" s="567">
        <f>IFERROR(IF(AND(NOT(YEAR(CV$3)&lt;=YEAR('Rent Roll'!$C10)+'Rent Roll'!$V10-1),MOD(YEAR(CV$3),'Rent Roll'!$U10)=MOD(YEAR('Rent Roll'!$C10),'Rent Roll'!$U10),MONTH(CV$3)=MONTH('Rent Roll'!$C10)),1,0),0)</f>
        <v>0</v>
      </c>
      <c r="CW212" s="567">
        <f>IFERROR(IF(AND(NOT(YEAR(CW$3)&lt;=YEAR('Rent Roll'!$C10)+'Rent Roll'!$V10-1),MOD(YEAR(CW$3),'Rent Roll'!$U10)=MOD(YEAR('Rent Roll'!$C10),'Rent Roll'!$U10),MONTH(CW$3)=MONTH('Rent Roll'!$C10)),1,0),0)</f>
        <v>0</v>
      </c>
      <c r="CX212" s="767">
        <f>IFERROR(IF(AND(NOT(YEAR(CX$3)&lt;=YEAR('Rent Roll'!$C10)+'Rent Roll'!$V10-1),MOD(YEAR(CX$3),'Rent Roll'!$U10)=MOD(YEAR('Rent Roll'!$C10),'Rent Roll'!$U10),MONTH(CX$3)=MONTH('Rent Roll'!$C10)),1,0),0)</f>
        <v>1</v>
      </c>
      <c r="CY212" s="768">
        <f>IFERROR(IF(AND(NOT(YEAR(CY$3)&lt;=YEAR('Rent Roll'!$C10)+'Rent Roll'!$V10-1),MOD(YEAR(CY$3),'Rent Roll'!$U10)=MOD(YEAR('Rent Roll'!$C10),'Rent Roll'!$U10),MONTH(CY$3)=MONTH('Rent Roll'!$C10)),1,0),0)</f>
        <v>0</v>
      </c>
      <c r="CZ212" s="567">
        <f>IFERROR(IF(AND(NOT(YEAR(CZ$3)&lt;=YEAR('Rent Roll'!$C10)+'Rent Roll'!$V10-1),MOD(YEAR(CZ$3),'Rent Roll'!$U10)=MOD(YEAR('Rent Roll'!$C10),'Rent Roll'!$U10),MONTH(CZ$3)=MONTH('Rent Roll'!$C10)),1,0),0)</f>
        <v>0</v>
      </c>
      <c r="DA212" s="567">
        <f>IFERROR(IF(AND(NOT(YEAR(DA$3)&lt;=YEAR('Rent Roll'!$C10)+'Rent Roll'!$V10-1),MOD(YEAR(DA$3),'Rent Roll'!$U10)=MOD(YEAR('Rent Roll'!$C10),'Rent Roll'!$U10),MONTH(DA$3)=MONTH('Rent Roll'!$C10)),1,0),0)</f>
        <v>0</v>
      </c>
      <c r="DB212" s="567">
        <f>IFERROR(IF(AND(NOT(YEAR(DB$3)&lt;=YEAR('Rent Roll'!$C10)+'Rent Roll'!$V10-1),MOD(YEAR(DB$3),'Rent Roll'!$U10)=MOD(YEAR('Rent Roll'!$C10),'Rent Roll'!$U10),MONTH(DB$3)=MONTH('Rent Roll'!$C10)),1,0),0)</f>
        <v>0</v>
      </c>
      <c r="DC212" s="567">
        <f>IFERROR(IF(AND(NOT(YEAR(DC$3)&lt;=YEAR('Rent Roll'!$C10)+'Rent Roll'!$V10-1),MOD(YEAR(DC$3),'Rent Roll'!$U10)=MOD(YEAR('Rent Roll'!$C10),'Rent Roll'!$U10),MONTH(DC$3)=MONTH('Rent Roll'!$C10)),1,0),0)</f>
        <v>0</v>
      </c>
      <c r="DD212" s="567">
        <f>IFERROR(IF(AND(NOT(YEAR(DD$3)&lt;=YEAR('Rent Roll'!$C10)+'Rent Roll'!$V10-1),MOD(YEAR(DD$3),'Rent Roll'!$U10)=MOD(YEAR('Rent Roll'!$C10),'Rent Roll'!$U10),MONTH(DD$3)=MONTH('Rent Roll'!$C10)),1,0),0)</f>
        <v>0</v>
      </c>
      <c r="DE212" s="567">
        <f>IFERROR(IF(AND(NOT(YEAR(DE$3)&lt;=YEAR('Rent Roll'!$C10)+'Rent Roll'!$V10-1),MOD(YEAR(DE$3),'Rent Roll'!$U10)=MOD(YEAR('Rent Roll'!$C10),'Rent Roll'!$U10),MONTH(DE$3)=MONTH('Rent Roll'!$C10)),1,0),0)</f>
        <v>0</v>
      </c>
      <c r="DF212" s="567">
        <f>IFERROR(IF(AND(NOT(YEAR(DF$3)&lt;=YEAR('Rent Roll'!$C10)+'Rent Roll'!$V10-1),MOD(YEAR(DF$3),'Rent Roll'!$U10)=MOD(YEAR('Rent Roll'!$C10),'Rent Roll'!$U10),MONTH(DF$3)=MONTH('Rent Roll'!$C10)),1,0),0)</f>
        <v>0</v>
      </c>
      <c r="DG212" s="567">
        <f>IFERROR(IF(AND(NOT(YEAR(DG$3)&lt;=YEAR('Rent Roll'!$C10)+'Rent Roll'!$V10-1),MOD(YEAR(DG$3),'Rent Roll'!$U10)=MOD(YEAR('Rent Roll'!$C10),'Rent Roll'!$U10),MONTH(DG$3)=MONTH('Rent Roll'!$C10)),1,0),0)</f>
        <v>0</v>
      </c>
      <c r="DH212" s="567">
        <f>IFERROR(IF(AND(NOT(YEAR(DH$3)&lt;=YEAR('Rent Roll'!$C10)+'Rent Roll'!$V10-1),MOD(YEAR(DH$3),'Rent Roll'!$U10)=MOD(YEAR('Rent Roll'!$C10),'Rent Roll'!$U10),MONTH(DH$3)=MONTH('Rent Roll'!$C10)),1,0),0)</f>
        <v>0</v>
      </c>
      <c r="DI212" s="567">
        <f>IFERROR(IF(AND(NOT(YEAR(DI$3)&lt;=YEAR('Rent Roll'!$C10)+'Rent Roll'!$V10-1),MOD(YEAR(DI$3),'Rent Roll'!$U10)=MOD(YEAR('Rent Roll'!$C10),'Rent Roll'!$U10),MONTH(DI$3)=MONTH('Rent Roll'!$C10)),1,0),0)</f>
        <v>0</v>
      </c>
      <c r="DJ212" s="767">
        <f>IFERROR(IF(AND(NOT(YEAR(DJ$3)&lt;=YEAR('Rent Roll'!$C10)+'Rent Roll'!$V10-1),MOD(YEAR(DJ$3),'Rent Roll'!$U10)=MOD(YEAR('Rent Roll'!$C10),'Rent Roll'!$U10),MONTH(DJ$3)=MONTH('Rent Roll'!$C10)),1,0),0)</f>
        <v>1</v>
      </c>
      <c r="DK212" s="768">
        <f>IFERROR(IF(AND(NOT(YEAR(DK$3)&lt;=YEAR('Rent Roll'!$C10)+'Rent Roll'!$V10-1),MOD(YEAR(DK$3),'Rent Roll'!$U10)=MOD(YEAR('Rent Roll'!$C10),'Rent Roll'!$U10),MONTH(DK$3)=MONTH('Rent Roll'!$C10)),1,0),0)</f>
        <v>0</v>
      </c>
      <c r="DL212" s="567">
        <f>IFERROR(IF(AND(NOT(YEAR(DL$3)&lt;=YEAR('Rent Roll'!$C10)+'Rent Roll'!$V10-1),MOD(YEAR(DL$3),'Rent Roll'!$U10)=MOD(YEAR('Rent Roll'!$C10),'Rent Roll'!$U10),MONTH(DL$3)=MONTH('Rent Roll'!$C10)),1,0),0)</f>
        <v>0</v>
      </c>
      <c r="DM212" s="567">
        <f>IFERROR(IF(AND(NOT(YEAR(DM$3)&lt;=YEAR('Rent Roll'!$C10)+'Rent Roll'!$V10-1),MOD(YEAR(DM$3),'Rent Roll'!$U10)=MOD(YEAR('Rent Roll'!$C10),'Rent Roll'!$U10),MONTH(DM$3)=MONTH('Rent Roll'!$C10)),1,0),0)</f>
        <v>0</v>
      </c>
      <c r="DN212" s="567">
        <f>IFERROR(IF(AND(NOT(YEAR(DN$3)&lt;=YEAR('Rent Roll'!$C10)+'Rent Roll'!$V10-1),MOD(YEAR(DN$3),'Rent Roll'!$U10)=MOD(YEAR('Rent Roll'!$C10),'Rent Roll'!$U10),MONTH(DN$3)=MONTH('Rent Roll'!$C10)),1,0),0)</f>
        <v>0</v>
      </c>
      <c r="DO212" s="567">
        <f>IFERROR(IF(AND(NOT(YEAR(DO$3)&lt;=YEAR('Rent Roll'!$C10)+'Rent Roll'!$V10-1),MOD(YEAR(DO$3),'Rent Roll'!$U10)=MOD(YEAR('Rent Roll'!$C10),'Rent Roll'!$U10),MONTH(DO$3)=MONTH('Rent Roll'!$C10)),1,0),0)</f>
        <v>0</v>
      </c>
      <c r="DP212" s="567">
        <f>IFERROR(IF(AND(NOT(YEAR(DP$3)&lt;=YEAR('Rent Roll'!$C10)+'Rent Roll'!$V10-1),MOD(YEAR(DP$3),'Rent Roll'!$U10)=MOD(YEAR('Rent Roll'!$C10),'Rent Roll'!$U10),MONTH(DP$3)=MONTH('Rent Roll'!$C10)),1,0),0)</f>
        <v>0</v>
      </c>
      <c r="DQ212" s="567">
        <f>IFERROR(IF(AND(NOT(YEAR(DQ$3)&lt;=YEAR('Rent Roll'!$C10)+'Rent Roll'!$V10-1),MOD(YEAR(DQ$3),'Rent Roll'!$U10)=MOD(YEAR('Rent Roll'!$C10),'Rent Roll'!$U10),MONTH(DQ$3)=MONTH('Rent Roll'!$C10)),1,0),0)</f>
        <v>0</v>
      </c>
      <c r="DR212" s="567">
        <f>IFERROR(IF(AND(NOT(YEAR(DR$3)&lt;=YEAR('Rent Roll'!$C10)+'Rent Roll'!$V10-1),MOD(YEAR(DR$3),'Rent Roll'!$U10)=MOD(YEAR('Rent Roll'!$C10),'Rent Roll'!$U10),MONTH(DR$3)=MONTH('Rent Roll'!$C10)),1,0),0)</f>
        <v>0</v>
      </c>
      <c r="DS212" s="567">
        <f>IFERROR(IF(AND(NOT(YEAR(DS$3)&lt;=YEAR('Rent Roll'!$C10)+'Rent Roll'!$V10-1),MOD(YEAR(DS$3),'Rent Roll'!$U10)=MOD(YEAR('Rent Roll'!$C10),'Rent Roll'!$U10),MONTH(DS$3)=MONTH('Rent Roll'!$C10)),1,0),0)</f>
        <v>0</v>
      </c>
      <c r="DT212" s="567">
        <f>IFERROR(IF(AND(NOT(YEAR(DT$3)&lt;=YEAR('Rent Roll'!$C10)+'Rent Roll'!$V10-1),MOD(YEAR(DT$3),'Rent Roll'!$U10)=MOD(YEAR('Rent Roll'!$C10),'Rent Roll'!$U10),MONTH(DT$3)=MONTH('Rent Roll'!$C10)),1,0),0)</f>
        <v>0</v>
      </c>
      <c r="DU212" s="567">
        <f>IFERROR(IF(AND(NOT(YEAR(DU$3)&lt;=YEAR('Rent Roll'!$C10)+'Rent Roll'!$V10-1),MOD(YEAR(DU$3),'Rent Roll'!$U10)=MOD(YEAR('Rent Roll'!$C10),'Rent Roll'!$U10),MONTH(DU$3)=MONTH('Rent Roll'!$C10)),1,0),0)</f>
        <v>0</v>
      </c>
      <c r="DV212" s="567">
        <f>IFERROR(IF(AND(NOT(YEAR(DV$3)&lt;=YEAR('Rent Roll'!$C10)+'Rent Roll'!$V10-1),MOD(YEAR(DV$3),'Rent Roll'!$U10)=MOD(YEAR('Rent Roll'!$C10),'Rent Roll'!$U10),MONTH(DV$3)=MONTH('Rent Roll'!$C10)),1,0),0)</f>
        <v>1</v>
      </c>
    </row>
    <row r="213" spans="1:126" s="565" customFormat="1" ht="12" customHeight="1" outlineLevel="1" x14ac:dyDescent="0.4">
      <c r="A213" s="731"/>
      <c r="B213" s="564" t="str">
        <f>'Rent Roll'!$B11</f>
        <v>3층</v>
      </c>
      <c r="C213" s="566"/>
      <c r="D213" s="566"/>
      <c r="E213" s="566"/>
      <c r="F213" s="778">
        <f>IFERROR(IF(AND(NOT(YEAR(F$3)&lt;=YEAR('Rent Roll'!$C11)+'Rent Roll'!$V11-1),MOD(YEAR(F$3),'Rent Roll'!$U11)=MOD(YEAR('Rent Roll'!$C11),'Rent Roll'!$U11),MONTH(F$3)=MONTH('Rent Roll'!$C11)),1,0),0)</f>
        <v>0</v>
      </c>
      <c r="G213" s="768">
        <f>IFERROR(IF(AND(NOT(YEAR(G$3)&lt;=YEAR('Rent Roll'!$C11)+'Rent Roll'!$V11-1),MOD(YEAR(G$3),'Rent Roll'!$U11)=MOD(YEAR('Rent Roll'!$C11),'Rent Roll'!$U11),MONTH(G$3)=MONTH('Rent Roll'!$C11)),1,0),0)</f>
        <v>0</v>
      </c>
      <c r="H213" s="567">
        <f>IFERROR(IF(AND(NOT(YEAR(H$3)&lt;=YEAR('Rent Roll'!$C11)+'Rent Roll'!$V11-1),MOD(YEAR(H$3),'Rent Roll'!$U11)=MOD(YEAR('Rent Roll'!$C11),'Rent Roll'!$U11),MONTH(H$3)=MONTH('Rent Roll'!$C11)),1,0),0)</f>
        <v>0</v>
      </c>
      <c r="I213" s="567">
        <f>IFERROR(IF(AND(NOT(YEAR(I$3)&lt;=YEAR('Rent Roll'!$C11)+'Rent Roll'!$V11-1),MOD(YEAR(I$3),'Rent Roll'!$U11)=MOD(YEAR('Rent Roll'!$C11),'Rent Roll'!$U11),MONTH(I$3)=MONTH('Rent Roll'!$C11)),1,0),0)</f>
        <v>0</v>
      </c>
      <c r="J213" s="567">
        <f>IFERROR(IF(AND(NOT(YEAR(J$3)&lt;=YEAR('Rent Roll'!$C11)+'Rent Roll'!$V11-1),MOD(YEAR(J$3),'Rent Roll'!$U11)=MOD(YEAR('Rent Roll'!$C11),'Rent Roll'!$U11),MONTH(J$3)=MONTH('Rent Roll'!$C11)),1,0),0)</f>
        <v>0</v>
      </c>
      <c r="K213" s="567">
        <f>IFERROR(IF(AND(NOT(YEAR(K$3)&lt;=YEAR('Rent Roll'!$C11)+'Rent Roll'!$V11-1),MOD(YEAR(K$3),'Rent Roll'!$U11)=MOD(YEAR('Rent Roll'!$C11),'Rent Roll'!$U11),MONTH(K$3)=MONTH('Rent Roll'!$C11)),1,0),0)</f>
        <v>1</v>
      </c>
      <c r="L213" s="567">
        <f>IFERROR(IF(AND(NOT(YEAR(L$3)&lt;=YEAR('Rent Roll'!$C11)+'Rent Roll'!$V11-1),MOD(YEAR(L$3),'Rent Roll'!$U11)=MOD(YEAR('Rent Roll'!$C11),'Rent Roll'!$U11),MONTH(L$3)=MONTH('Rent Roll'!$C11)),1,0),0)</f>
        <v>0</v>
      </c>
      <c r="M213" s="567">
        <f>IFERROR(IF(AND(NOT(YEAR(M$3)&lt;=YEAR('Rent Roll'!$C11)+'Rent Roll'!$V11-1),MOD(YEAR(M$3),'Rent Roll'!$U11)=MOD(YEAR('Rent Roll'!$C11),'Rent Roll'!$U11),MONTH(M$3)=MONTH('Rent Roll'!$C11)),1,0),0)</f>
        <v>0</v>
      </c>
      <c r="N213" s="567">
        <f>IFERROR(IF(AND(NOT(YEAR(N$3)&lt;=YEAR('Rent Roll'!$C11)+'Rent Roll'!$V11-1),MOD(YEAR(N$3),'Rent Roll'!$U11)=MOD(YEAR('Rent Roll'!$C11),'Rent Roll'!$U11),MONTH(N$3)=MONTH('Rent Roll'!$C11)),1,0),0)</f>
        <v>0</v>
      </c>
      <c r="O213" s="567">
        <f>IFERROR(IF(AND(NOT(YEAR(O$3)&lt;=YEAR('Rent Roll'!$C11)+'Rent Roll'!$V11-1),MOD(YEAR(O$3),'Rent Roll'!$U11)=MOD(YEAR('Rent Roll'!$C11),'Rent Roll'!$U11),MONTH(O$3)=MONTH('Rent Roll'!$C11)),1,0),0)</f>
        <v>0</v>
      </c>
      <c r="P213" s="567">
        <f>IFERROR(IF(AND(NOT(YEAR(P$3)&lt;=YEAR('Rent Roll'!$C11)+'Rent Roll'!$V11-1),MOD(YEAR(P$3),'Rent Roll'!$U11)=MOD(YEAR('Rent Roll'!$C11),'Rent Roll'!$U11),MONTH(P$3)=MONTH('Rent Roll'!$C11)),1,0),0)</f>
        <v>0</v>
      </c>
      <c r="Q213" s="567">
        <f>IFERROR(IF(AND(NOT(YEAR(Q$3)&lt;=YEAR('Rent Roll'!$C11)+'Rent Roll'!$V11-1),MOD(YEAR(Q$3),'Rent Roll'!$U11)=MOD(YEAR('Rent Roll'!$C11),'Rent Roll'!$U11),MONTH(Q$3)=MONTH('Rent Roll'!$C11)),1,0),0)</f>
        <v>0</v>
      </c>
      <c r="R213" s="767">
        <f>IFERROR(IF(AND(NOT(YEAR(R$3)&lt;=YEAR('Rent Roll'!$C11)+'Rent Roll'!$V11-1),MOD(YEAR(R$3),'Rent Roll'!$U11)=MOD(YEAR('Rent Roll'!$C11),'Rent Roll'!$U11),MONTH(R$3)=MONTH('Rent Roll'!$C11)),1,0),0)</f>
        <v>0</v>
      </c>
      <c r="S213" s="768">
        <f>IFERROR(IF(AND(NOT(YEAR(S$3)&lt;=YEAR('Rent Roll'!$C11)+'Rent Roll'!$V11-1),MOD(YEAR(S$3),'Rent Roll'!$U11)=MOD(YEAR('Rent Roll'!$C11),'Rent Roll'!$U11),MONTH(S$3)=MONTH('Rent Roll'!$C11)),1,0),0)</f>
        <v>0</v>
      </c>
      <c r="T213" s="567">
        <f>IFERROR(IF(AND(NOT(YEAR(T$3)&lt;=YEAR('Rent Roll'!$C11)+'Rent Roll'!$V11-1),MOD(YEAR(T$3),'Rent Roll'!$U11)=MOD(YEAR('Rent Roll'!$C11),'Rent Roll'!$U11),MONTH(T$3)=MONTH('Rent Roll'!$C11)),1,0),0)</f>
        <v>0</v>
      </c>
      <c r="U213" s="567">
        <f>IFERROR(IF(AND(NOT(YEAR(U$3)&lt;=YEAR('Rent Roll'!$C11)+'Rent Roll'!$V11-1),MOD(YEAR(U$3),'Rent Roll'!$U11)=MOD(YEAR('Rent Roll'!$C11),'Rent Roll'!$U11),MONTH(U$3)=MONTH('Rent Roll'!$C11)),1,0),0)</f>
        <v>0</v>
      </c>
      <c r="V213" s="567">
        <f>IFERROR(IF(AND(NOT(YEAR(V$3)&lt;=YEAR('Rent Roll'!$C11)+'Rent Roll'!$V11-1),MOD(YEAR(V$3),'Rent Roll'!$U11)=MOD(YEAR('Rent Roll'!$C11),'Rent Roll'!$U11),MONTH(V$3)=MONTH('Rent Roll'!$C11)),1,0),0)</f>
        <v>0</v>
      </c>
      <c r="W213" s="567">
        <f>IFERROR(IF(AND(NOT(YEAR(W$3)&lt;=YEAR('Rent Roll'!$C11)+'Rent Roll'!$V11-1),MOD(YEAR(W$3),'Rent Roll'!$U11)=MOD(YEAR('Rent Roll'!$C11),'Rent Roll'!$U11),MONTH(W$3)=MONTH('Rent Roll'!$C11)),1,0),0)</f>
        <v>1</v>
      </c>
      <c r="X213" s="567">
        <f>IFERROR(IF(AND(NOT(YEAR(X$3)&lt;=YEAR('Rent Roll'!$C11)+'Rent Roll'!$V11-1),MOD(YEAR(X$3),'Rent Roll'!$U11)=MOD(YEAR('Rent Roll'!$C11),'Rent Roll'!$U11),MONTH(X$3)=MONTH('Rent Roll'!$C11)),1,0),0)</f>
        <v>0</v>
      </c>
      <c r="Y213" s="567">
        <f>IFERROR(IF(AND(NOT(YEAR(Y$3)&lt;=YEAR('Rent Roll'!$C11)+'Rent Roll'!$V11-1),MOD(YEAR(Y$3),'Rent Roll'!$U11)=MOD(YEAR('Rent Roll'!$C11),'Rent Roll'!$U11),MONTH(Y$3)=MONTH('Rent Roll'!$C11)),1,0),0)</f>
        <v>0</v>
      </c>
      <c r="Z213" s="567">
        <f>IFERROR(IF(AND(NOT(YEAR(Z$3)&lt;=YEAR('Rent Roll'!$C11)+'Rent Roll'!$V11-1),MOD(YEAR(Z$3),'Rent Roll'!$U11)=MOD(YEAR('Rent Roll'!$C11),'Rent Roll'!$U11),MONTH(Z$3)=MONTH('Rent Roll'!$C11)),1,0),0)</f>
        <v>0</v>
      </c>
      <c r="AA213" s="567">
        <f>IFERROR(IF(AND(NOT(YEAR(AA$3)&lt;=YEAR('Rent Roll'!$C11)+'Rent Roll'!$V11-1),MOD(YEAR(AA$3),'Rent Roll'!$U11)=MOD(YEAR('Rent Roll'!$C11),'Rent Roll'!$U11),MONTH(AA$3)=MONTH('Rent Roll'!$C11)),1,0),0)</f>
        <v>0</v>
      </c>
      <c r="AB213" s="567">
        <f>IFERROR(IF(AND(NOT(YEAR(AB$3)&lt;=YEAR('Rent Roll'!$C11)+'Rent Roll'!$V11-1),MOD(YEAR(AB$3),'Rent Roll'!$U11)=MOD(YEAR('Rent Roll'!$C11),'Rent Roll'!$U11),MONTH(AB$3)=MONTH('Rent Roll'!$C11)),1,0),0)</f>
        <v>0</v>
      </c>
      <c r="AC213" s="567">
        <f>IFERROR(IF(AND(NOT(YEAR(AC$3)&lt;=YEAR('Rent Roll'!$C11)+'Rent Roll'!$V11-1),MOD(YEAR(AC$3),'Rent Roll'!$U11)=MOD(YEAR('Rent Roll'!$C11),'Rent Roll'!$U11),MONTH(AC$3)=MONTH('Rent Roll'!$C11)),1,0),0)</f>
        <v>0</v>
      </c>
      <c r="AD213" s="767">
        <f>IFERROR(IF(AND(NOT(YEAR(AD$3)&lt;=YEAR('Rent Roll'!$C11)+'Rent Roll'!$V11-1),MOD(YEAR(AD$3),'Rent Roll'!$U11)=MOD(YEAR('Rent Roll'!$C11),'Rent Roll'!$U11),MONTH(AD$3)=MONTH('Rent Roll'!$C11)),1,0),0)</f>
        <v>0</v>
      </c>
      <c r="AE213" s="768">
        <f>IFERROR(IF(AND(NOT(YEAR(AE$3)&lt;=YEAR('Rent Roll'!$C11)+'Rent Roll'!$V11-1),MOD(YEAR(AE$3),'Rent Roll'!$U11)=MOD(YEAR('Rent Roll'!$C11),'Rent Roll'!$U11),MONTH(AE$3)=MONTH('Rent Roll'!$C11)),1,0),0)</f>
        <v>0</v>
      </c>
      <c r="AF213" s="567">
        <f>IFERROR(IF(AND(NOT(YEAR(AF$3)&lt;=YEAR('Rent Roll'!$C11)+'Rent Roll'!$V11-1),MOD(YEAR(AF$3),'Rent Roll'!$U11)=MOD(YEAR('Rent Roll'!$C11),'Rent Roll'!$U11),MONTH(AF$3)=MONTH('Rent Roll'!$C11)),1,0),0)</f>
        <v>0</v>
      </c>
      <c r="AG213" s="567">
        <f>IFERROR(IF(AND(NOT(YEAR(AG$3)&lt;=YEAR('Rent Roll'!$C11)+'Rent Roll'!$V11-1),MOD(YEAR(AG$3),'Rent Roll'!$U11)=MOD(YEAR('Rent Roll'!$C11),'Rent Roll'!$U11),MONTH(AG$3)=MONTH('Rent Roll'!$C11)),1,0),0)</f>
        <v>0</v>
      </c>
      <c r="AH213" s="567">
        <f>IFERROR(IF(AND(NOT(YEAR(AH$3)&lt;=YEAR('Rent Roll'!$C11)+'Rent Roll'!$V11-1),MOD(YEAR(AH$3),'Rent Roll'!$U11)=MOD(YEAR('Rent Roll'!$C11),'Rent Roll'!$U11),MONTH(AH$3)=MONTH('Rent Roll'!$C11)),1,0),0)</f>
        <v>0</v>
      </c>
      <c r="AI213" s="567">
        <f>IFERROR(IF(AND(NOT(YEAR(AI$3)&lt;=YEAR('Rent Roll'!$C11)+'Rent Roll'!$V11-1),MOD(YEAR(AI$3),'Rent Roll'!$U11)=MOD(YEAR('Rent Roll'!$C11),'Rent Roll'!$U11),MONTH(AI$3)=MONTH('Rent Roll'!$C11)),1,0),0)</f>
        <v>1</v>
      </c>
      <c r="AJ213" s="567">
        <f>IFERROR(IF(AND(NOT(YEAR(AJ$3)&lt;=YEAR('Rent Roll'!$C11)+'Rent Roll'!$V11-1),MOD(YEAR(AJ$3),'Rent Roll'!$U11)=MOD(YEAR('Rent Roll'!$C11),'Rent Roll'!$U11),MONTH(AJ$3)=MONTH('Rent Roll'!$C11)),1,0),0)</f>
        <v>0</v>
      </c>
      <c r="AK213" s="567">
        <f>IFERROR(IF(AND(NOT(YEAR(AK$3)&lt;=YEAR('Rent Roll'!$C11)+'Rent Roll'!$V11-1),MOD(YEAR(AK$3),'Rent Roll'!$U11)=MOD(YEAR('Rent Roll'!$C11),'Rent Roll'!$U11),MONTH(AK$3)=MONTH('Rent Roll'!$C11)),1,0),0)</f>
        <v>0</v>
      </c>
      <c r="AL213" s="567">
        <f>IFERROR(IF(AND(NOT(YEAR(AL$3)&lt;=YEAR('Rent Roll'!$C11)+'Rent Roll'!$V11-1),MOD(YEAR(AL$3),'Rent Roll'!$U11)=MOD(YEAR('Rent Roll'!$C11),'Rent Roll'!$U11),MONTH(AL$3)=MONTH('Rent Roll'!$C11)),1,0),0)</f>
        <v>0</v>
      </c>
      <c r="AM213" s="567">
        <f>IFERROR(IF(AND(NOT(YEAR(AM$3)&lt;=YEAR('Rent Roll'!$C11)+'Rent Roll'!$V11-1),MOD(YEAR(AM$3),'Rent Roll'!$U11)=MOD(YEAR('Rent Roll'!$C11),'Rent Roll'!$U11),MONTH(AM$3)=MONTH('Rent Roll'!$C11)),1,0),0)</f>
        <v>0</v>
      </c>
      <c r="AN213" s="567">
        <f>IFERROR(IF(AND(NOT(YEAR(AN$3)&lt;=YEAR('Rent Roll'!$C11)+'Rent Roll'!$V11-1),MOD(YEAR(AN$3),'Rent Roll'!$U11)=MOD(YEAR('Rent Roll'!$C11),'Rent Roll'!$U11),MONTH(AN$3)=MONTH('Rent Roll'!$C11)),1,0),0)</f>
        <v>0</v>
      </c>
      <c r="AO213" s="567">
        <f>IFERROR(IF(AND(NOT(YEAR(AO$3)&lt;=YEAR('Rent Roll'!$C11)+'Rent Roll'!$V11-1),MOD(YEAR(AO$3),'Rent Roll'!$U11)=MOD(YEAR('Rent Roll'!$C11),'Rent Roll'!$U11),MONTH(AO$3)=MONTH('Rent Roll'!$C11)),1,0),0)</f>
        <v>0</v>
      </c>
      <c r="AP213" s="767">
        <f>IFERROR(IF(AND(NOT(YEAR(AP$3)&lt;=YEAR('Rent Roll'!$C11)+'Rent Roll'!$V11-1),MOD(YEAR(AP$3),'Rent Roll'!$U11)=MOD(YEAR('Rent Roll'!$C11),'Rent Roll'!$U11),MONTH(AP$3)=MONTH('Rent Roll'!$C11)),1,0),0)</f>
        <v>0</v>
      </c>
      <c r="AQ213" s="768">
        <f>IFERROR(IF(AND(NOT(YEAR(AQ$3)&lt;=YEAR('Rent Roll'!$C11)+'Rent Roll'!$V11-1),MOD(YEAR(AQ$3),'Rent Roll'!$U11)=MOD(YEAR('Rent Roll'!$C11),'Rent Roll'!$U11),MONTH(AQ$3)=MONTH('Rent Roll'!$C11)),1,0),0)</f>
        <v>0</v>
      </c>
      <c r="AR213" s="567">
        <f>IFERROR(IF(AND(NOT(YEAR(AR$3)&lt;=YEAR('Rent Roll'!$C11)+'Rent Roll'!$V11-1),MOD(YEAR(AR$3),'Rent Roll'!$U11)=MOD(YEAR('Rent Roll'!$C11),'Rent Roll'!$U11),MONTH(AR$3)=MONTH('Rent Roll'!$C11)),1,0),0)</f>
        <v>0</v>
      </c>
      <c r="AS213" s="567">
        <f>IFERROR(IF(AND(NOT(YEAR(AS$3)&lt;=YEAR('Rent Roll'!$C11)+'Rent Roll'!$V11-1),MOD(YEAR(AS$3),'Rent Roll'!$U11)=MOD(YEAR('Rent Roll'!$C11),'Rent Roll'!$U11),MONTH(AS$3)=MONTH('Rent Roll'!$C11)),1,0),0)</f>
        <v>0</v>
      </c>
      <c r="AT213" s="567">
        <f>IFERROR(IF(AND(NOT(YEAR(AT$3)&lt;=YEAR('Rent Roll'!$C11)+'Rent Roll'!$V11-1),MOD(YEAR(AT$3),'Rent Roll'!$U11)=MOD(YEAR('Rent Roll'!$C11),'Rent Roll'!$U11),MONTH(AT$3)=MONTH('Rent Roll'!$C11)),1,0),0)</f>
        <v>0</v>
      </c>
      <c r="AU213" s="567">
        <f>IFERROR(IF(AND(NOT(YEAR(AU$3)&lt;=YEAR('Rent Roll'!$C11)+'Rent Roll'!$V11-1),MOD(YEAR(AU$3),'Rent Roll'!$U11)=MOD(YEAR('Rent Roll'!$C11),'Rent Roll'!$U11),MONTH(AU$3)=MONTH('Rent Roll'!$C11)),1,0),0)</f>
        <v>1</v>
      </c>
      <c r="AV213" s="567">
        <f>IFERROR(IF(AND(NOT(YEAR(AV$3)&lt;=YEAR('Rent Roll'!$C11)+'Rent Roll'!$V11-1),MOD(YEAR(AV$3),'Rent Roll'!$U11)=MOD(YEAR('Rent Roll'!$C11),'Rent Roll'!$U11),MONTH(AV$3)=MONTH('Rent Roll'!$C11)),1,0),0)</f>
        <v>0</v>
      </c>
      <c r="AW213" s="567">
        <f>IFERROR(IF(AND(NOT(YEAR(AW$3)&lt;=YEAR('Rent Roll'!$C11)+'Rent Roll'!$V11-1),MOD(YEAR(AW$3),'Rent Roll'!$U11)=MOD(YEAR('Rent Roll'!$C11),'Rent Roll'!$U11),MONTH(AW$3)=MONTH('Rent Roll'!$C11)),1,0),0)</f>
        <v>0</v>
      </c>
      <c r="AX213" s="567">
        <f>IFERROR(IF(AND(NOT(YEAR(AX$3)&lt;=YEAR('Rent Roll'!$C11)+'Rent Roll'!$V11-1),MOD(YEAR(AX$3),'Rent Roll'!$U11)=MOD(YEAR('Rent Roll'!$C11),'Rent Roll'!$U11),MONTH(AX$3)=MONTH('Rent Roll'!$C11)),1,0),0)</f>
        <v>0</v>
      </c>
      <c r="AY213" s="567">
        <f>IFERROR(IF(AND(NOT(YEAR(AY$3)&lt;=YEAR('Rent Roll'!$C11)+'Rent Roll'!$V11-1),MOD(YEAR(AY$3),'Rent Roll'!$U11)=MOD(YEAR('Rent Roll'!$C11),'Rent Roll'!$U11),MONTH(AY$3)=MONTH('Rent Roll'!$C11)),1,0),0)</f>
        <v>0</v>
      </c>
      <c r="AZ213" s="567">
        <f>IFERROR(IF(AND(NOT(YEAR(AZ$3)&lt;=YEAR('Rent Roll'!$C11)+'Rent Roll'!$V11-1),MOD(YEAR(AZ$3),'Rent Roll'!$U11)=MOD(YEAR('Rent Roll'!$C11),'Rent Roll'!$U11),MONTH(AZ$3)=MONTH('Rent Roll'!$C11)),1,0),0)</f>
        <v>0</v>
      </c>
      <c r="BA213" s="567">
        <f>IFERROR(IF(AND(NOT(YEAR(BA$3)&lt;=YEAR('Rent Roll'!$C11)+'Rent Roll'!$V11-1),MOD(YEAR(BA$3),'Rent Roll'!$U11)=MOD(YEAR('Rent Roll'!$C11),'Rent Roll'!$U11),MONTH(BA$3)=MONTH('Rent Roll'!$C11)),1,0),0)</f>
        <v>0</v>
      </c>
      <c r="BB213" s="767">
        <f>IFERROR(IF(AND(NOT(YEAR(BB$3)&lt;=YEAR('Rent Roll'!$C11)+'Rent Roll'!$V11-1),MOD(YEAR(BB$3),'Rent Roll'!$U11)=MOD(YEAR('Rent Roll'!$C11),'Rent Roll'!$U11),MONTH(BB$3)=MONTH('Rent Roll'!$C11)),1,0),0)</f>
        <v>0</v>
      </c>
      <c r="BC213" s="768">
        <f>IFERROR(IF(AND(NOT(YEAR(BC$3)&lt;=YEAR('Rent Roll'!$C11)+'Rent Roll'!$V11-1),MOD(YEAR(BC$3),'Rent Roll'!$U11)=MOD(YEAR('Rent Roll'!$C11),'Rent Roll'!$U11),MONTH(BC$3)=MONTH('Rent Roll'!$C11)),1,0),0)</f>
        <v>0</v>
      </c>
      <c r="BD213" s="567">
        <f>IFERROR(IF(AND(NOT(YEAR(BD$3)&lt;=YEAR('Rent Roll'!$C11)+'Rent Roll'!$V11-1),MOD(YEAR(BD$3),'Rent Roll'!$U11)=MOD(YEAR('Rent Roll'!$C11),'Rent Roll'!$U11),MONTH(BD$3)=MONTH('Rent Roll'!$C11)),1,0),0)</f>
        <v>0</v>
      </c>
      <c r="BE213" s="567">
        <f>IFERROR(IF(AND(NOT(YEAR(BE$3)&lt;=YEAR('Rent Roll'!$C11)+'Rent Roll'!$V11-1),MOD(YEAR(BE$3),'Rent Roll'!$U11)=MOD(YEAR('Rent Roll'!$C11),'Rent Roll'!$U11),MONTH(BE$3)=MONTH('Rent Roll'!$C11)),1,0),0)</f>
        <v>0</v>
      </c>
      <c r="BF213" s="567">
        <f>IFERROR(IF(AND(NOT(YEAR(BF$3)&lt;=YEAR('Rent Roll'!$C11)+'Rent Roll'!$V11-1),MOD(YEAR(BF$3),'Rent Roll'!$U11)=MOD(YEAR('Rent Roll'!$C11),'Rent Roll'!$U11),MONTH(BF$3)=MONTH('Rent Roll'!$C11)),1,0),0)</f>
        <v>0</v>
      </c>
      <c r="BG213" s="567">
        <f>IFERROR(IF(AND(NOT(YEAR(BG$3)&lt;=YEAR('Rent Roll'!$C11)+'Rent Roll'!$V11-1),MOD(YEAR(BG$3),'Rent Roll'!$U11)=MOD(YEAR('Rent Roll'!$C11),'Rent Roll'!$U11),MONTH(BG$3)=MONTH('Rent Roll'!$C11)),1,0),0)</f>
        <v>1</v>
      </c>
      <c r="BH213" s="567">
        <f>IFERROR(IF(AND(NOT(YEAR(BH$3)&lt;=YEAR('Rent Roll'!$C11)+'Rent Roll'!$V11-1),MOD(YEAR(BH$3),'Rent Roll'!$U11)=MOD(YEAR('Rent Roll'!$C11),'Rent Roll'!$U11),MONTH(BH$3)=MONTH('Rent Roll'!$C11)),1,0),0)</f>
        <v>0</v>
      </c>
      <c r="BI213" s="567">
        <f>IFERROR(IF(AND(NOT(YEAR(BI$3)&lt;=YEAR('Rent Roll'!$C11)+'Rent Roll'!$V11-1),MOD(YEAR(BI$3),'Rent Roll'!$U11)=MOD(YEAR('Rent Roll'!$C11),'Rent Roll'!$U11),MONTH(BI$3)=MONTH('Rent Roll'!$C11)),1,0),0)</f>
        <v>0</v>
      </c>
      <c r="BJ213" s="567">
        <f>IFERROR(IF(AND(NOT(YEAR(BJ$3)&lt;=YEAR('Rent Roll'!$C11)+'Rent Roll'!$V11-1),MOD(YEAR(BJ$3),'Rent Roll'!$U11)=MOD(YEAR('Rent Roll'!$C11),'Rent Roll'!$U11),MONTH(BJ$3)=MONTH('Rent Roll'!$C11)),1,0),0)</f>
        <v>0</v>
      </c>
      <c r="BK213" s="567">
        <f>IFERROR(IF(AND(NOT(YEAR(BK$3)&lt;=YEAR('Rent Roll'!$C11)+'Rent Roll'!$V11-1),MOD(YEAR(BK$3),'Rent Roll'!$U11)=MOD(YEAR('Rent Roll'!$C11),'Rent Roll'!$U11),MONTH(BK$3)=MONTH('Rent Roll'!$C11)),1,0),0)</f>
        <v>0</v>
      </c>
      <c r="BL213" s="567">
        <f>IFERROR(IF(AND(NOT(YEAR(BL$3)&lt;=YEAR('Rent Roll'!$C11)+'Rent Roll'!$V11-1),MOD(YEAR(BL$3),'Rent Roll'!$U11)=MOD(YEAR('Rent Roll'!$C11),'Rent Roll'!$U11),MONTH(BL$3)=MONTH('Rent Roll'!$C11)),1,0),0)</f>
        <v>0</v>
      </c>
      <c r="BM213" s="567">
        <f>IFERROR(IF(AND(NOT(YEAR(BM$3)&lt;=YEAR('Rent Roll'!$C11)+'Rent Roll'!$V11-1),MOD(YEAR(BM$3),'Rent Roll'!$U11)=MOD(YEAR('Rent Roll'!$C11),'Rent Roll'!$U11),MONTH(BM$3)=MONTH('Rent Roll'!$C11)),1,0),0)</f>
        <v>0</v>
      </c>
      <c r="BN213" s="767">
        <f>IFERROR(IF(AND(NOT(YEAR(BN$3)&lt;=YEAR('Rent Roll'!$C11)+'Rent Roll'!$V11-1),MOD(YEAR(BN$3),'Rent Roll'!$U11)=MOD(YEAR('Rent Roll'!$C11),'Rent Roll'!$U11),MONTH(BN$3)=MONTH('Rent Roll'!$C11)),1,0),0)</f>
        <v>0</v>
      </c>
      <c r="BO213" s="768">
        <f>IFERROR(IF(AND(NOT(YEAR(BO$3)&lt;=YEAR('Rent Roll'!$C11)+'Rent Roll'!$V11-1),MOD(YEAR(BO$3),'Rent Roll'!$U11)=MOD(YEAR('Rent Roll'!$C11),'Rent Roll'!$U11),MONTH(BO$3)=MONTH('Rent Roll'!$C11)),1,0),0)</f>
        <v>0</v>
      </c>
      <c r="BP213" s="567">
        <f>IFERROR(IF(AND(NOT(YEAR(BP$3)&lt;=YEAR('Rent Roll'!$C11)+'Rent Roll'!$V11-1),MOD(YEAR(BP$3),'Rent Roll'!$U11)=MOD(YEAR('Rent Roll'!$C11),'Rent Roll'!$U11),MONTH(BP$3)=MONTH('Rent Roll'!$C11)),1,0),0)</f>
        <v>0</v>
      </c>
      <c r="BQ213" s="567">
        <f>IFERROR(IF(AND(NOT(YEAR(BQ$3)&lt;=YEAR('Rent Roll'!$C11)+'Rent Roll'!$V11-1),MOD(YEAR(BQ$3),'Rent Roll'!$U11)=MOD(YEAR('Rent Roll'!$C11),'Rent Roll'!$U11),MONTH(BQ$3)=MONTH('Rent Roll'!$C11)),1,0),0)</f>
        <v>0</v>
      </c>
      <c r="BR213" s="567">
        <f>IFERROR(IF(AND(NOT(YEAR(BR$3)&lt;=YEAR('Rent Roll'!$C11)+'Rent Roll'!$V11-1),MOD(YEAR(BR$3),'Rent Roll'!$U11)=MOD(YEAR('Rent Roll'!$C11),'Rent Roll'!$U11),MONTH(BR$3)=MONTH('Rent Roll'!$C11)),1,0),0)</f>
        <v>0</v>
      </c>
      <c r="BS213" s="567">
        <f>IFERROR(IF(AND(NOT(YEAR(BS$3)&lt;=YEAR('Rent Roll'!$C11)+'Rent Roll'!$V11-1),MOD(YEAR(BS$3),'Rent Roll'!$U11)=MOD(YEAR('Rent Roll'!$C11),'Rent Roll'!$U11),MONTH(BS$3)=MONTH('Rent Roll'!$C11)),1,0),0)</f>
        <v>1</v>
      </c>
      <c r="BT213" s="567">
        <f>IFERROR(IF(AND(NOT(YEAR(BT$3)&lt;=YEAR('Rent Roll'!$C11)+'Rent Roll'!$V11-1),MOD(YEAR(BT$3),'Rent Roll'!$U11)=MOD(YEAR('Rent Roll'!$C11),'Rent Roll'!$U11),MONTH(BT$3)=MONTH('Rent Roll'!$C11)),1,0),0)</f>
        <v>0</v>
      </c>
      <c r="BU213" s="567">
        <f>IFERROR(IF(AND(NOT(YEAR(BU$3)&lt;=YEAR('Rent Roll'!$C11)+'Rent Roll'!$V11-1),MOD(YEAR(BU$3),'Rent Roll'!$U11)=MOD(YEAR('Rent Roll'!$C11),'Rent Roll'!$U11),MONTH(BU$3)=MONTH('Rent Roll'!$C11)),1,0),0)</f>
        <v>0</v>
      </c>
      <c r="BV213" s="567">
        <f>IFERROR(IF(AND(NOT(YEAR(BV$3)&lt;=YEAR('Rent Roll'!$C11)+'Rent Roll'!$V11-1),MOD(YEAR(BV$3),'Rent Roll'!$U11)=MOD(YEAR('Rent Roll'!$C11),'Rent Roll'!$U11),MONTH(BV$3)=MONTH('Rent Roll'!$C11)),1,0),0)</f>
        <v>0</v>
      </c>
      <c r="BW213" s="567">
        <f>IFERROR(IF(AND(NOT(YEAR(BW$3)&lt;=YEAR('Rent Roll'!$C11)+'Rent Roll'!$V11-1),MOD(YEAR(BW$3),'Rent Roll'!$U11)=MOD(YEAR('Rent Roll'!$C11),'Rent Roll'!$U11),MONTH(BW$3)=MONTH('Rent Roll'!$C11)),1,0),0)</f>
        <v>0</v>
      </c>
      <c r="BX213" s="567">
        <f>IFERROR(IF(AND(NOT(YEAR(BX$3)&lt;=YEAR('Rent Roll'!$C11)+'Rent Roll'!$V11-1),MOD(YEAR(BX$3),'Rent Roll'!$U11)=MOD(YEAR('Rent Roll'!$C11),'Rent Roll'!$U11),MONTH(BX$3)=MONTH('Rent Roll'!$C11)),1,0),0)</f>
        <v>0</v>
      </c>
      <c r="BY213" s="567">
        <f>IFERROR(IF(AND(NOT(YEAR(BY$3)&lt;=YEAR('Rent Roll'!$C11)+'Rent Roll'!$V11-1),MOD(YEAR(BY$3),'Rent Roll'!$U11)=MOD(YEAR('Rent Roll'!$C11),'Rent Roll'!$U11),MONTH(BY$3)=MONTH('Rent Roll'!$C11)),1,0),0)</f>
        <v>0</v>
      </c>
      <c r="BZ213" s="767">
        <f>IFERROR(IF(AND(NOT(YEAR(BZ$3)&lt;=YEAR('Rent Roll'!$C11)+'Rent Roll'!$V11-1),MOD(YEAR(BZ$3),'Rent Roll'!$U11)=MOD(YEAR('Rent Roll'!$C11),'Rent Roll'!$U11),MONTH(BZ$3)=MONTH('Rent Roll'!$C11)),1,0),0)</f>
        <v>0</v>
      </c>
      <c r="CA213" s="768">
        <f>IFERROR(IF(AND(NOT(YEAR(CA$3)&lt;=YEAR('Rent Roll'!$C11)+'Rent Roll'!$V11-1),MOD(YEAR(CA$3),'Rent Roll'!$U11)=MOD(YEAR('Rent Roll'!$C11),'Rent Roll'!$U11),MONTH(CA$3)=MONTH('Rent Roll'!$C11)),1,0),0)</f>
        <v>0</v>
      </c>
      <c r="CB213" s="567">
        <f>IFERROR(IF(AND(NOT(YEAR(CB$3)&lt;=YEAR('Rent Roll'!$C11)+'Rent Roll'!$V11-1),MOD(YEAR(CB$3),'Rent Roll'!$U11)=MOD(YEAR('Rent Roll'!$C11),'Rent Roll'!$U11),MONTH(CB$3)=MONTH('Rent Roll'!$C11)),1,0),0)</f>
        <v>0</v>
      </c>
      <c r="CC213" s="567">
        <f>IFERROR(IF(AND(NOT(YEAR(CC$3)&lt;=YEAR('Rent Roll'!$C11)+'Rent Roll'!$V11-1),MOD(YEAR(CC$3),'Rent Roll'!$U11)=MOD(YEAR('Rent Roll'!$C11),'Rent Roll'!$U11),MONTH(CC$3)=MONTH('Rent Roll'!$C11)),1,0),0)</f>
        <v>0</v>
      </c>
      <c r="CD213" s="567">
        <f>IFERROR(IF(AND(NOT(YEAR(CD$3)&lt;=YEAR('Rent Roll'!$C11)+'Rent Roll'!$V11-1),MOD(YEAR(CD$3),'Rent Roll'!$U11)=MOD(YEAR('Rent Roll'!$C11),'Rent Roll'!$U11),MONTH(CD$3)=MONTH('Rent Roll'!$C11)),1,0),0)</f>
        <v>0</v>
      </c>
      <c r="CE213" s="567">
        <f>IFERROR(IF(AND(NOT(YEAR(CE$3)&lt;=YEAR('Rent Roll'!$C11)+'Rent Roll'!$V11-1),MOD(YEAR(CE$3),'Rent Roll'!$U11)=MOD(YEAR('Rent Roll'!$C11),'Rent Roll'!$U11),MONTH(CE$3)=MONTH('Rent Roll'!$C11)),1,0),0)</f>
        <v>1</v>
      </c>
      <c r="CF213" s="567">
        <f>IFERROR(IF(AND(NOT(YEAR(CF$3)&lt;=YEAR('Rent Roll'!$C11)+'Rent Roll'!$V11-1),MOD(YEAR(CF$3),'Rent Roll'!$U11)=MOD(YEAR('Rent Roll'!$C11),'Rent Roll'!$U11),MONTH(CF$3)=MONTH('Rent Roll'!$C11)),1,0),0)</f>
        <v>0</v>
      </c>
      <c r="CG213" s="567">
        <f>IFERROR(IF(AND(NOT(YEAR(CG$3)&lt;=YEAR('Rent Roll'!$C11)+'Rent Roll'!$V11-1),MOD(YEAR(CG$3),'Rent Roll'!$U11)=MOD(YEAR('Rent Roll'!$C11),'Rent Roll'!$U11),MONTH(CG$3)=MONTH('Rent Roll'!$C11)),1,0),0)</f>
        <v>0</v>
      </c>
      <c r="CH213" s="567">
        <f>IFERROR(IF(AND(NOT(YEAR(CH$3)&lt;=YEAR('Rent Roll'!$C11)+'Rent Roll'!$V11-1),MOD(YEAR(CH$3),'Rent Roll'!$U11)=MOD(YEAR('Rent Roll'!$C11),'Rent Roll'!$U11),MONTH(CH$3)=MONTH('Rent Roll'!$C11)),1,0),0)</f>
        <v>0</v>
      </c>
      <c r="CI213" s="567">
        <f>IFERROR(IF(AND(NOT(YEAR(CI$3)&lt;=YEAR('Rent Roll'!$C11)+'Rent Roll'!$V11-1),MOD(YEAR(CI$3),'Rent Roll'!$U11)=MOD(YEAR('Rent Roll'!$C11),'Rent Roll'!$U11),MONTH(CI$3)=MONTH('Rent Roll'!$C11)),1,0),0)</f>
        <v>0</v>
      </c>
      <c r="CJ213" s="567">
        <f>IFERROR(IF(AND(NOT(YEAR(CJ$3)&lt;=YEAR('Rent Roll'!$C11)+'Rent Roll'!$V11-1),MOD(YEAR(CJ$3),'Rent Roll'!$U11)=MOD(YEAR('Rent Roll'!$C11),'Rent Roll'!$U11),MONTH(CJ$3)=MONTH('Rent Roll'!$C11)),1,0),0)</f>
        <v>0</v>
      </c>
      <c r="CK213" s="567">
        <f>IFERROR(IF(AND(NOT(YEAR(CK$3)&lt;=YEAR('Rent Roll'!$C11)+'Rent Roll'!$V11-1),MOD(YEAR(CK$3),'Rent Roll'!$U11)=MOD(YEAR('Rent Roll'!$C11),'Rent Roll'!$U11),MONTH(CK$3)=MONTH('Rent Roll'!$C11)),1,0),0)</f>
        <v>0</v>
      </c>
      <c r="CL213" s="767">
        <f>IFERROR(IF(AND(NOT(YEAR(CL$3)&lt;=YEAR('Rent Roll'!$C11)+'Rent Roll'!$V11-1),MOD(YEAR(CL$3),'Rent Roll'!$U11)=MOD(YEAR('Rent Roll'!$C11),'Rent Roll'!$U11),MONTH(CL$3)=MONTH('Rent Roll'!$C11)),1,0),0)</f>
        <v>0</v>
      </c>
      <c r="CM213" s="768">
        <f>IFERROR(IF(AND(NOT(YEAR(CM$3)&lt;=YEAR('Rent Roll'!$C11)+'Rent Roll'!$V11-1),MOD(YEAR(CM$3),'Rent Roll'!$U11)=MOD(YEAR('Rent Roll'!$C11),'Rent Roll'!$U11),MONTH(CM$3)=MONTH('Rent Roll'!$C11)),1,0),0)</f>
        <v>0</v>
      </c>
      <c r="CN213" s="567">
        <f>IFERROR(IF(AND(NOT(YEAR(CN$3)&lt;=YEAR('Rent Roll'!$C11)+'Rent Roll'!$V11-1),MOD(YEAR(CN$3),'Rent Roll'!$U11)=MOD(YEAR('Rent Roll'!$C11),'Rent Roll'!$U11),MONTH(CN$3)=MONTH('Rent Roll'!$C11)),1,0),0)</f>
        <v>0</v>
      </c>
      <c r="CO213" s="567">
        <f>IFERROR(IF(AND(NOT(YEAR(CO$3)&lt;=YEAR('Rent Roll'!$C11)+'Rent Roll'!$V11-1),MOD(YEAR(CO$3),'Rent Roll'!$U11)=MOD(YEAR('Rent Roll'!$C11),'Rent Roll'!$U11),MONTH(CO$3)=MONTH('Rent Roll'!$C11)),1,0),0)</f>
        <v>0</v>
      </c>
      <c r="CP213" s="567">
        <f>IFERROR(IF(AND(NOT(YEAR(CP$3)&lt;=YEAR('Rent Roll'!$C11)+'Rent Roll'!$V11-1),MOD(YEAR(CP$3),'Rent Roll'!$U11)=MOD(YEAR('Rent Roll'!$C11),'Rent Roll'!$U11),MONTH(CP$3)=MONTH('Rent Roll'!$C11)),1,0),0)</f>
        <v>0</v>
      </c>
      <c r="CQ213" s="567">
        <f>IFERROR(IF(AND(NOT(YEAR(CQ$3)&lt;=YEAR('Rent Roll'!$C11)+'Rent Roll'!$V11-1),MOD(YEAR(CQ$3),'Rent Roll'!$U11)=MOD(YEAR('Rent Roll'!$C11),'Rent Roll'!$U11),MONTH(CQ$3)=MONTH('Rent Roll'!$C11)),1,0),0)</f>
        <v>1</v>
      </c>
      <c r="CR213" s="567">
        <f>IFERROR(IF(AND(NOT(YEAR(CR$3)&lt;=YEAR('Rent Roll'!$C11)+'Rent Roll'!$V11-1),MOD(YEAR(CR$3),'Rent Roll'!$U11)=MOD(YEAR('Rent Roll'!$C11),'Rent Roll'!$U11),MONTH(CR$3)=MONTH('Rent Roll'!$C11)),1,0),0)</f>
        <v>0</v>
      </c>
      <c r="CS213" s="567">
        <f>IFERROR(IF(AND(NOT(YEAR(CS$3)&lt;=YEAR('Rent Roll'!$C11)+'Rent Roll'!$V11-1),MOD(YEAR(CS$3),'Rent Roll'!$U11)=MOD(YEAR('Rent Roll'!$C11),'Rent Roll'!$U11),MONTH(CS$3)=MONTH('Rent Roll'!$C11)),1,0),0)</f>
        <v>0</v>
      </c>
      <c r="CT213" s="567">
        <f>IFERROR(IF(AND(NOT(YEAR(CT$3)&lt;=YEAR('Rent Roll'!$C11)+'Rent Roll'!$V11-1),MOD(YEAR(CT$3),'Rent Roll'!$U11)=MOD(YEAR('Rent Roll'!$C11),'Rent Roll'!$U11),MONTH(CT$3)=MONTH('Rent Roll'!$C11)),1,0),0)</f>
        <v>0</v>
      </c>
      <c r="CU213" s="567">
        <f>IFERROR(IF(AND(NOT(YEAR(CU$3)&lt;=YEAR('Rent Roll'!$C11)+'Rent Roll'!$V11-1),MOD(YEAR(CU$3),'Rent Roll'!$U11)=MOD(YEAR('Rent Roll'!$C11),'Rent Roll'!$U11),MONTH(CU$3)=MONTH('Rent Roll'!$C11)),1,0),0)</f>
        <v>0</v>
      </c>
      <c r="CV213" s="567">
        <f>IFERROR(IF(AND(NOT(YEAR(CV$3)&lt;=YEAR('Rent Roll'!$C11)+'Rent Roll'!$V11-1),MOD(YEAR(CV$3),'Rent Roll'!$U11)=MOD(YEAR('Rent Roll'!$C11),'Rent Roll'!$U11),MONTH(CV$3)=MONTH('Rent Roll'!$C11)),1,0),0)</f>
        <v>0</v>
      </c>
      <c r="CW213" s="567">
        <f>IFERROR(IF(AND(NOT(YEAR(CW$3)&lt;=YEAR('Rent Roll'!$C11)+'Rent Roll'!$V11-1),MOD(YEAR(CW$3),'Rent Roll'!$U11)=MOD(YEAR('Rent Roll'!$C11),'Rent Roll'!$U11),MONTH(CW$3)=MONTH('Rent Roll'!$C11)),1,0),0)</f>
        <v>0</v>
      </c>
      <c r="CX213" s="767">
        <f>IFERROR(IF(AND(NOT(YEAR(CX$3)&lt;=YEAR('Rent Roll'!$C11)+'Rent Roll'!$V11-1),MOD(YEAR(CX$3),'Rent Roll'!$U11)=MOD(YEAR('Rent Roll'!$C11),'Rent Roll'!$U11),MONTH(CX$3)=MONTH('Rent Roll'!$C11)),1,0),0)</f>
        <v>0</v>
      </c>
      <c r="CY213" s="768">
        <f>IFERROR(IF(AND(NOT(YEAR(CY$3)&lt;=YEAR('Rent Roll'!$C11)+'Rent Roll'!$V11-1),MOD(YEAR(CY$3),'Rent Roll'!$U11)=MOD(YEAR('Rent Roll'!$C11),'Rent Roll'!$U11),MONTH(CY$3)=MONTH('Rent Roll'!$C11)),1,0),0)</f>
        <v>0</v>
      </c>
      <c r="CZ213" s="567">
        <f>IFERROR(IF(AND(NOT(YEAR(CZ$3)&lt;=YEAR('Rent Roll'!$C11)+'Rent Roll'!$V11-1),MOD(YEAR(CZ$3),'Rent Roll'!$U11)=MOD(YEAR('Rent Roll'!$C11),'Rent Roll'!$U11),MONTH(CZ$3)=MONTH('Rent Roll'!$C11)),1,0),0)</f>
        <v>0</v>
      </c>
      <c r="DA213" s="567">
        <f>IFERROR(IF(AND(NOT(YEAR(DA$3)&lt;=YEAR('Rent Roll'!$C11)+'Rent Roll'!$V11-1),MOD(YEAR(DA$3),'Rent Roll'!$U11)=MOD(YEAR('Rent Roll'!$C11),'Rent Roll'!$U11),MONTH(DA$3)=MONTH('Rent Roll'!$C11)),1,0),0)</f>
        <v>0</v>
      </c>
      <c r="DB213" s="567">
        <f>IFERROR(IF(AND(NOT(YEAR(DB$3)&lt;=YEAR('Rent Roll'!$C11)+'Rent Roll'!$V11-1),MOD(YEAR(DB$3),'Rent Roll'!$U11)=MOD(YEAR('Rent Roll'!$C11),'Rent Roll'!$U11),MONTH(DB$3)=MONTH('Rent Roll'!$C11)),1,0),0)</f>
        <v>0</v>
      </c>
      <c r="DC213" s="567">
        <f>IFERROR(IF(AND(NOT(YEAR(DC$3)&lt;=YEAR('Rent Roll'!$C11)+'Rent Roll'!$V11-1),MOD(YEAR(DC$3),'Rent Roll'!$U11)=MOD(YEAR('Rent Roll'!$C11),'Rent Roll'!$U11),MONTH(DC$3)=MONTH('Rent Roll'!$C11)),1,0),0)</f>
        <v>1</v>
      </c>
      <c r="DD213" s="567">
        <f>IFERROR(IF(AND(NOT(YEAR(DD$3)&lt;=YEAR('Rent Roll'!$C11)+'Rent Roll'!$V11-1),MOD(YEAR(DD$3),'Rent Roll'!$U11)=MOD(YEAR('Rent Roll'!$C11),'Rent Roll'!$U11),MONTH(DD$3)=MONTH('Rent Roll'!$C11)),1,0),0)</f>
        <v>0</v>
      </c>
      <c r="DE213" s="567">
        <f>IFERROR(IF(AND(NOT(YEAR(DE$3)&lt;=YEAR('Rent Roll'!$C11)+'Rent Roll'!$V11-1),MOD(YEAR(DE$3),'Rent Roll'!$U11)=MOD(YEAR('Rent Roll'!$C11),'Rent Roll'!$U11),MONTH(DE$3)=MONTH('Rent Roll'!$C11)),1,0),0)</f>
        <v>0</v>
      </c>
      <c r="DF213" s="567">
        <f>IFERROR(IF(AND(NOT(YEAR(DF$3)&lt;=YEAR('Rent Roll'!$C11)+'Rent Roll'!$V11-1),MOD(YEAR(DF$3),'Rent Roll'!$U11)=MOD(YEAR('Rent Roll'!$C11),'Rent Roll'!$U11),MONTH(DF$3)=MONTH('Rent Roll'!$C11)),1,0),0)</f>
        <v>0</v>
      </c>
      <c r="DG213" s="567">
        <f>IFERROR(IF(AND(NOT(YEAR(DG$3)&lt;=YEAR('Rent Roll'!$C11)+'Rent Roll'!$V11-1),MOD(YEAR(DG$3),'Rent Roll'!$U11)=MOD(YEAR('Rent Roll'!$C11),'Rent Roll'!$U11),MONTH(DG$3)=MONTH('Rent Roll'!$C11)),1,0),0)</f>
        <v>0</v>
      </c>
      <c r="DH213" s="567">
        <f>IFERROR(IF(AND(NOT(YEAR(DH$3)&lt;=YEAR('Rent Roll'!$C11)+'Rent Roll'!$V11-1),MOD(YEAR(DH$3),'Rent Roll'!$U11)=MOD(YEAR('Rent Roll'!$C11),'Rent Roll'!$U11),MONTH(DH$3)=MONTH('Rent Roll'!$C11)),1,0),0)</f>
        <v>0</v>
      </c>
      <c r="DI213" s="567">
        <f>IFERROR(IF(AND(NOT(YEAR(DI$3)&lt;=YEAR('Rent Roll'!$C11)+'Rent Roll'!$V11-1),MOD(YEAR(DI$3),'Rent Roll'!$U11)=MOD(YEAR('Rent Roll'!$C11),'Rent Roll'!$U11),MONTH(DI$3)=MONTH('Rent Roll'!$C11)),1,0),0)</f>
        <v>0</v>
      </c>
      <c r="DJ213" s="767">
        <f>IFERROR(IF(AND(NOT(YEAR(DJ$3)&lt;=YEAR('Rent Roll'!$C11)+'Rent Roll'!$V11-1),MOD(YEAR(DJ$3),'Rent Roll'!$U11)=MOD(YEAR('Rent Roll'!$C11),'Rent Roll'!$U11),MONTH(DJ$3)=MONTH('Rent Roll'!$C11)),1,0),0)</f>
        <v>0</v>
      </c>
      <c r="DK213" s="768">
        <f>IFERROR(IF(AND(NOT(YEAR(DK$3)&lt;=YEAR('Rent Roll'!$C11)+'Rent Roll'!$V11-1),MOD(YEAR(DK$3),'Rent Roll'!$U11)=MOD(YEAR('Rent Roll'!$C11),'Rent Roll'!$U11),MONTH(DK$3)=MONTH('Rent Roll'!$C11)),1,0),0)</f>
        <v>0</v>
      </c>
      <c r="DL213" s="567">
        <f>IFERROR(IF(AND(NOT(YEAR(DL$3)&lt;=YEAR('Rent Roll'!$C11)+'Rent Roll'!$V11-1),MOD(YEAR(DL$3),'Rent Roll'!$U11)=MOD(YEAR('Rent Roll'!$C11),'Rent Roll'!$U11),MONTH(DL$3)=MONTH('Rent Roll'!$C11)),1,0),0)</f>
        <v>0</v>
      </c>
      <c r="DM213" s="567">
        <f>IFERROR(IF(AND(NOT(YEAR(DM$3)&lt;=YEAR('Rent Roll'!$C11)+'Rent Roll'!$V11-1),MOD(YEAR(DM$3),'Rent Roll'!$U11)=MOD(YEAR('Rent Roll'!$C11),'Rent Roll'!$U11),MONTH(DM$3)=MONTH('Rent Roll'!$C11)),1,0),0)</f>
        <v>0</v>
      </c>
      <c r="DN213" s="567">
        <f>IFERROR(IF(AND(NOT(YEAR(DN$3)&lt;=YEAR('Rent Roll'!$C11)+'Rent Roll'!$V11-1),MOD(YEAR(DN$3),'Rent Roll'!$U11)=MOD(YEAR('Rent Roll'!$C11),'Rent Roll'!$U11),MONTH(DN$3)=MONTH('Rent Roll'!$C11)),1,0),0)</f>
        <v>0</v>
      </c>
      <c r="DO213" s="567">
        <f>IFERROR(IF(AND(NOT(YEAR(DO$3)&lt;=YEAR('Rent Roll'!$C11)+'Rent Roll'!$V11-1),MOD(YEAR(DO$3),'Rent Roll'!$U11)=MOD(YEAR('Rent Roll'!$C11),'Rent Roll'!$U11),MONTH(DO$3)=MONTH('Rent Roll'!$C11)),1,0),0)</f>
        <v>1</v>
      </c>
      <c r="DP213" s="567">
        <f>IFERROR(IF(AND(NOT(YEAR(DP$3)&lt;=YEAR('Rent Roll'!$C11)+'Rent Roll'!$V11-1),MOD(YEAR(DP$3),'Rent Roll'!$U11)=MOD(YEAR('Rent Roll'!$C11),'Rent Roll'!$U11),MONTH(DP$3)=MONTH('Rent Roll'!$C11)),1,0),0)</f>
        <v>0</v>
      </c>
      <c r="DQ213" s="567">
        <f>IFERROR(IF(AND(NOT(YEAR(DQ$3)&lt;=YEAR('Rent Roll'!$C11)+'Rent Roll'!$V11-1),MOD(YEAR(DQ$3),'Rent Roll'!$U11)=MOD(YEAR('Rent Roll'!$C11),'Rent Roll'!$U11),MONTH(DQ$3)=MONTH('Rent Roll'!$C11)),1,0),0)</f>
        <v>0</v>
      </c>
      <c r="DR213" s="567">
        <f>IFERROR(IF(AND(NOT(YEAR(DR$3)&lt;=YEAR('Rent Roll'!$C11)+'Rent Roll'!$V11-1),MOD(YEAR(DR$3),'Rent Roll'!$U11)=MOD(YEAR('Rent Roll'!$C11),'Rent Roll'!$U11),MONTH(DR$3)=MONTH('Rent Roll'!$C11)),1,0),0)</f>
        <v>0</v>
      </c>
      <c r="DS213" s="567">
        <f>IFERROR(IF(AND(NOT(YEAR(DS$3)&lt;=YEAR('Rent Roll'!$C11)+'Rent Roll'!$V11-1),MOD(YEAR(DS$3),'Rent Roll'!$U11)=MOD(YEAR('Rent Roll'!$C11),'Rent Roll'!$U11),MONTH(DS$3)=MONTH('Rent Roll'!$C11)),1,0),0)</f>
        <v>0</v>
      </c>
      <c r="DT213" s="567">
        <f>IFERROR(IF(AND(NOT(YEAR(DT$3)&lt;=YEAR('Rent Roll'!$C11)+'Rent Roll'!$V11-1),MOD(YEAR(DT$3),'Rent Roll'!$U11)=MOD(YEAR('Rent Roll'!$C11),'Rent Roll'!$U11),MONTH(DT$3)=MONTH('Rent Roll'!$C11)),1,0),0)</f>
        <v>0</v>
      </c>
      <c r="DU213" s="567">
        <f>IFERROR(IF(AND(NOT(YEAR(DU$3)&lt;=YEAR('Rent Roll'!$C11)+'Rent Roll'!$V11-1),MOD(YEAR(DU$3),'Rent Roll'!$U11)=MOD(YEAR('Rent Roll'!$C11),'Rent Roll'!$U11),MONTH(DU$3)=MONTH('Rent Roll'!$C11)),1,0),0)</f>
        <v>0</v>
      </c>
      <c r="DV213" s="567">
        <f>IFERROR(IF(AND(NOT(YEAR(DV$3)&lt;=YEAR('Rent Roll'!$C11)+'Rent Roll'!$V11-1),MOD(YEAR(DV$3),'Rent Roll'!$U11)=MOD(YEAR('Rent Roll'!$C11),'Rent Roll'!$U11),MONTH(DV$3)=MONTH('Rent Roll'!$C11)),1,0),0)</f>
        <v>0</v>
      </c>
    </row>
    <row r="214" spans="1:126" s="565" customFormat="1" ht="12" customHeight="1" outlineLevel="1" x14ac:dyDescent="0.4">
      <c r="A214" s="731"/>
      <c r="B214" s="564" t="str">
        <f>'Rent Roll'!$B12</f>
        <v>2층</v>
      </c>
      <c r="C214" s="566"/>
      <c r="D214" s="566"/>
      <c r="E214" s="566"/>
      <c r="F214" s="778">
        <f>IFERROR(IF(AND(NOT(YEAR(F$3)&lt;=YEAR('Rent Roll'!$C12)+'Rent Roll'!$V12-1),MOD(YEAR(F$3),'Rent Roll'!$U12)=MOD(YEAR('Rent Roll'!$C12),'Rent Roll'!$U12),MONTH(F$3)=MONTH('Rent Roll'!$C12)),1,0),0)</f>
        <v>0</v>
      </c>
      <c r="G214" s="768">
        <f>IFERROR(IF(AND(NOT(YEAR(G$3)&lt;=YEAR('Rent Roll'!$C12)+'Rent Roll'!$V12-1),MOD(YEAR(G$3),'Rent Roll'!$U12)=MOD(YEAR('Rent Roll'!$C12),'Rent Roll'!$U12),MONTH(G$3)=MONTH('Rent Roll'!$C12)),1,0),0)</f>
        <v>0</v>
      </c>
      <c r="H214" s="567">
        <f>IFERROR(IF(AND(NOT(YEAR(H$3)&lt;=YEAR('Rent Roll'!$C12)+'Rent Roll'!$V12-1),MOD(YEAR(H$3),'Rent Roll'!$U12)=MOD(YEAR('Rent Roll'!$C12),'Rent Roll'!$U12),MONTH(H$3)=MONTH('Rent Roll'!$C12)),1,0),0)</f>
        <v>0</v>
      </c>
      <c r="I214" s="567">
        <f>IFERROR(IF(AND(NOT(YEAR(I$3)&lt;=YEAR('Rent Roll'!$C12)+'Rent Roll'!$V12-1),MOD(YEAR(I$3),'Rent Roll'!$U12)=MOD(YEAR('Rent Roll'!$C12),'Rent Roll'!$U12),MONTH(I$3)=MONTH('Rent Roll'!$C12)),1,0),0)</f>
        <v>0</v>
      </c>
      <c r="J214" s="567">
        <f>IFERROR(IF(AND(NOT(YEAR(J$3)&lt;=YEAR('Rent Roll'!$C12)+'Rent Roll'!$V12-1),MOD(YEAR(J$3),'Rent Roll'!$U12)=MOD(YEAR('Rent Roll'!$C12),'Rent Roll'!$U12),MONTH(J$3)=MONTH('Rent Roll'!$C12)),1,0),0)</f>
        <v>0</v>
      </c>
      <c r="K214" s="567">
        <f>IFERROR(IF(AND(NOT(YEAR(K$3)&lt;=YEAR('Rent Roll'!$C12)+'Rent Roll'!$V12-1),MOD(YEAR(K$3),'Rent Roll'!$U12)=MOD(YEAR('Rent Roll'!$C12),'Rent Roll'!$U12),MONTH(K$3)=MONTH('Rent Roll'!$C12)),1,0),0)</f>
        <v>0</v>
      </c>
      <c r="L214" s="567">
        <f>IFERROR(IF(AND(NOT(YEAR(L$3)&lt;=YEAR('Rent Roll'!$C12)+'Rent Roll'!$V12-1),MOD(YEAR(L$3),'Rent Roll'!$U12)=MOD(YEAR('Rent Roll'!$C12),'Rent Roll'!$U12),MONTH(L$3)=MONTH('Rent Roll'!$C12)),1,0),0)</f>
        <v>0</v>
      </c>
      <c r="M214" s="567">
        <f>IFERROR(IF(AND(NOT(YEAR(M$3)&lt;=YEAR('Rent Roll'!$C12)+'Rent Roll'!$V12-1),MOD(YEAR(M$3),'Rent Roll'!$U12)=MOD(YEAR('Rent Roll'!$C12),'Rent Roll'!$U12),MONTH(M$3)=MONTH('Rent Roll'!$C12)),1,0),0)</f>
        <v>0</v>
      </c>
      <c r="N214" s="567">
        <f>IFERROR(IF(AND(NOT(YEAR(N$3)&lt;=YEAR('Rent Roll'!$C12)+'Rent Roll'!$V12-1),MOD(YEAR(N$3),'Rent Roll'!$U12)=MOD(YEAR('Rent Roll'!$C12),'Rent Roll'!$U12),MONTH(N$3)=MONTH('Rent Roll'!$C12)),1,0),0)</f>
        <v>0</v>
      </c>
      <c r="O214" s="567">
        <f>IFERROR(IF(AND(NOT(YEAR(O$3)&lt;=YEAR('Rent Roll'!$C12)+'Rent Roll'!$V12-1),MOD(YEAR(O$3),'Rent Roll'!$U12)=MOD(YEAR('Rent Roll'!$C12),'Rent Roll'!$U12),MONTH(O$3)=MONTH('Rent Roll'!$C12)),1,0),0)</f>
        <v>0</v>
      </c>
      <c r="P214" s="567">
        <f>IFERROR(IF(AND(NOT(YEAR(P$3)&lt;=YEAR('Rent Roll'!$C12)+'Rent Roll'!$V12-1),MOD(YEAR(P$3),'Rent Roll'!$U12)=MOD(YEAR('Rent Roll'!$C12),'Rent Roll'!$U12),MONTH(P$3)=MONTH('Rent Roll'!$C12)),1,0),0)</f>
        <v>0</v>
      </c>
      <c r="Q214" s="567">
        <f>IFERROR(IF(AND(NOT(YEAR(Q$3)&lt;=YEAR('Rent Roll'!$C12)+'Rent Roll'!$V12-1),MOD(YEAR(Q$3),'Rent Roll'!$U12)=MOD(YEAR('Rent Roll'!$C12),'Rent Roll'!$U12),MONTH(Q$3)=MONTH('Rent Roll'!$C12)),1,0),0)</f>
        <v>0</v>
      </c>
      <c r="R214" s="767">
        <f>IFERROR(IF(AND(NOT(YEAR(R$3)&lt;=YEAR('Rent Roll'!$C12)+'Rent Roll'!$V12-1),MOD(YEAR(R$3),'Rent Roll'!$U12)=MOD(YEAR('Rent Roll'!$C12),'Rent Roll'!$U12),MONTH(R$3)=MONTH('Rent Roll'!$C12)),1,0),0)</f>
        <v>1</v>
      </c>
      <c r="S214" s="768">
        <f>IFERROR(IF(AND(NOT(YEAR(S$3)&lt;=YEAR('Rent Roll'!$C12)+'Rent Roll'!$V12-1),MOD(YEAR(S$3),'Rent Roll'!$U12)=MOD(YEAR('Rent Roll'!$C12),'Rent Roll'!$U12),MONTH(S$3)=MONTH('Rent Roll'!$C12)),1,0),0)</f>
        <v>0</v>
      </c>
      <c r="T214" s="567">
        <f>IFERROR(IF(AND(NOT(YEAR(T$3)&lt;=YEAR('Rent Roll'!$C12)+'Rent Roll'!$V12-1),MOD(YEAR(T$3),'Rent Roll'!$U12)=MOD(YEAR('Rent Roll'!$C12),'Rent Roll'!$U12),MONTH(T$3)=MONTH('Rent Roll'!$C12)),1,0),0)</f>
        <v>0</v>
      </c>
      <c r="U214" s="567">
        <f>IFERROR(IF(AND(NOT(YEAR(U$3)&lt;=YEAR('Rent Roll'!$C12)+'Rent Roll'!$V12-1),MOD(YEAR(U$3),'Rent Roll'!$U12)=MOD(YEAR('Rent Roll'!$C12),'Rent Roll'!$U12),MONTH(U$3)=MONTH('Rent Roll'!$C12)),1,0),0)</f>
        <v>0</v>
      </c>
      <c r="V214" s="567">
        <f>IFERROR(IF(AND(NOT(YEAR(V$3)&lt;=YEAR('Rent Roll'!$C12)+'Rent Roll'!$V12-1),MOD(YEAR(V$3),'Rent Roll'!$U12)=MOD(YEAR('Rent Roll'!$C12),'Rent Roll'!$U12),MONTH(V$3)=MONTH('Rent Roll'!$C12)),1,0),0)</f>
        <v>0</v>
      </c>
      <c r="W214" s="567">
        <f>IFERROR(IF(AND(NOT(YEAR(W$3)&lt;=YEAR('Rent Roll'!$C12)+'Rent Roll'!$V12-1),MOD(YEAR(W$3),'Rent Roll'!$U12)=MOD(YEAR('Rent Roll'!$C12),'Rent Roll'!$U12),MONTH(W$3)=MONTH('Rent Roll'!$C12)),1,0),0)</f>
        <v>0</v>
      </c>
      <c r="X214" s="567">
        <f>IFERROR(IF(AND(NOT(YEAR(X$3)&lt;=YEAR('Rent Roll'!$C12)+'Rent Roll'!$V12-1),MOD(YEAR(X$3),'Rent Roll'!$U12)=MOD(YEAR('Rent Roll'!$C12),'Rent Roll'!$U12),MONTH(X$3)=MONTH('Rent Roll'!$C12)),1,0),0)</f>
        <v>0</v>
      </c>
      <c r="Y214" s="567">
        <f>IFERROR(IF(AND(NOT(YEAR(Y$3)&lt;=YEAR('Rent Roll'!$C12)+'Rent Roll'!$V12-1),MOD(YEAR(Y$3),'Rent Roll'!$U12)=MOD(YEAR('Rent Roll'!$C12),'Rent Roll'!$U12),MONTH(Y$3)=MONTH('Rent Roll'!$C12)),1,0),0)</f>
        <v>0</v>
      </c>
      <c r="Z214" s="567">
        <f>IFERROR(IF(AND(NOT(YEAR(Z$3)&lt;=YEAR('Rent Roll'!$C12)+'Rent Roll'!$V12-1),MOD(YEAR(Z$3),'Rent Roll'!$U12)=MOD(YEAR('Rent Roll'!$C12),'Rent Roll'!$U12),MONTH(Z$3)=MONTH('Rent Roll'!$C12)),1,0),0)</f>
        <v>0</v>
      </c>
      <c r="AA214" s="567">
        <f>IFERROR(IF(AND(NOT(YEAR(AA$3)&lt;=YEAR('Rent Roll'!$C12)+'Rent Roll'!$V12-1),MOD(YEAR(AA$3),'Rent Roll'!$U12)=MOD(YEAR('Rent Roll'!$C12),'Rent Roll'!$U12),MONTH(AA$3)=MONTH('Rent Roll'!$C12)),1,0),0)</f>
        <v>0</v>
      </c>
      <c r="AB214" s="567">
        <f>IFERROR(IF(AND(NOT(YEAR(AB$3)&lt;=YEAR('Rent Roll'!$C12)+'Rent Roll'!$V12-1),MOD(YEAR(AB$3),'Rent Roll'!$U12)=MOD(YEAR('Rent Roll'!$C12),'Rent Roll'!$U12),MONTH(AB$3)=MONTH('Rent Roll'!$C12)),1,0),0)</f>
        <v>0</v>
      </c>
      <c r="AC214" s="567">
        <f>IFERROR(IF(AND(NOT(YEAR(AC$3)&lt;=YEAR('Rent Roll'!$C12)+'Rent Roll'!$V12-1),MOD(YEAR(AC$3),'Rent Roll'!$U12)=MOD(YEAR('Rent Roll'!$C12),'Rent Roll'!$U12),MONTH(AC$3)=MONTH('Rent Roll'!$C12)),1,0),0)</f>
        <v>0</v>
      </c>
      <c r="AD214" s="767">
        <f>IFERROR(IF(AND(NOT(YEAR(AD$3)&lt;=YEAR('Rent Roll'!$C12)+'Rent Roll'!$V12-1),MOD(YEAR(AD$3),'Rent Roll'!$U12)=MOD(YEAR('Rent Roll'!$C12),'Rent Roll'!$U12),MONTH(AD$3)=MONTH('Rent Roll'!$C12)),1,0),0)</f>
        <v>1</v>
      </c>
      <c r="AE214" s="768">
        <f>IFERROR(IF(AND(NOT(YEAR(AE$3)&lt;=YEAR('Rent Roll'!$C12)+'Rent Roll'!$V12-1),MOD(YEAR(AE$3),'Rent Roll'!$U12)=MOD(YEAR('Rent Roll'!$C12),'Rent Roll'!$U12),MONTH(AE$3)=MONTH('Rent Roll'!$C12)),1,0),0)</f>
        <v>0</v>
      </c>
      <c r="AF214" s="567">
        <f>IFERROR(IF(AND(NOT(YEAR(AF$3)&lt;=YEAR('Rent Roll'!$C12)+'Rent Roll'!$V12-1),MOD(YEAR(AF$3),'Rent Roll'!$U12)=MOD(YEAR('Rent Roll'!$C12),'Rent Roll'!$U12),MONTH(AF$3)=MONTH('Rent Roll'!$C12)),1,0),0)</f>
        <v>0</v>
      </c>
      <c r="AG214" s="567">
        <f>IFERROR(IF(AND(NOT(YEAR(AG$3)&lt;=YEAR('Rent Roll'!$C12)+'Rent Roll'!$V12-1),MOD(YEAR(AG$3),'Rent Roll'!$U12)=MOD(YEAR('Rent Roll'!$C12),'Rent Roll'!$U12),MONTH(AG$3)=MONTH('Rent Roll'!$C12)),1,0),0)</f>
        <v>0</v>
      </c>
      <c r="AH214" s="567">
        <f>IFERROR(IF(AND(NOT(YEAR(AH$3)&lt;=YEAR('Rent Roll'!$C12)+'Rent Roll'!$V12-1),MOD(YEAR(AH$3),'Rent Roll'!$U12)=MOD(YEAR('Rent Roll'!$C12),'Rent Roll'!$U12),MONTH(AH$3)=MONTH('Rent Roll'!$C12)),1,0),0)</f>
        <v>0</v>
      </c>
      <c r="AI214" s="567">
        <f>IFERROR(IF(AND(NOT(YEAR(AI$3)&lt;=YEAR('Rent Roll'!$C12)+'Rent Roll'!$V12-1),MOD(YEAR(AI$3),'Rent Roll'!$U12)=MOD(YEAR('Rent Roll'!$C12),'Rent Roll'!$U12),MONTH(AI$3)=MONTH('Rent Roll'!$C12)),1,0),0)</f>
        <v>0</v>
      </c>
      <c r="AJ214" s="567">
        <f>IFERROR(IF(AND(NOT(YEAR(AJ$3)&lt;=YEAR('Rent Roll'!$C12)+'Rent Roll'!$V12-1),MOD(YEAR(AJ$3),'Rent Roll'!$U12)=MOD(YEAR('Rent Roll'!$C12),'Rent Roll'!$U12),MONTH(AJ$3)=MONTH('Rent Roll'!$C12)),1,0),0)</f>
        <v>0</v>
      </c>
      <c r="AK214" s="567">
        <f>IFERROR(IF(AND(NOT(YEAR(AK$3)&lt;=YEAR('Rent Roll'!$C12)+'Rent Roll'!$V12-1),MOD(YEAR(AK$3),'Rent Roll'!$U12)=MOD(YEAR('Rent Roll'!$C12),'Rent Roll'!$U12),MONTH(AK$3)=MONTH('Rent Roll'!$C12)),1,0),0)</f>
        <v>0</v>
      </c>
      <c r="AL214" s="567">
        <f>IFERROR(IF(AND(NOT(YEAR(AL$3)&lt;=YEAR('Rent Roll'!$C12)+'Rent Roll'!$V12-1),MOD(YEAR(AL$3),'Rent Roll'!$U12)=MOD(YEAR('Rent Roll'!$C12),'Rent Roll'!$U12),MONTH(AL$3)=MONTH('Rent Roll'!$C12)),1,0),0)</f>
        <v>0</v>
      </c>
      <c r="AM214" s="567">
        <f>IFERROR(IF(AND(NOT(YEAR(AM$3)&lt;=YEAR('Rent Roll'!$C12)+'Rent Roll'!$V12-1),MOD(YEAR(AM$3),'Rent Roll'!$U12)=MOD(YEAR('Rent Roll'!$C12),'Rent Roll'!$U12),MONTH(AM$3)=MONTH('Rent Roll'!$C12)),1,0),0)</f>
        <v>0</v>
      </c>
      <c r="AN214" s="567">
        <f>IFERROR(IF(AND(NOT(YEAR(AN$3)&lt;=YEAR('Rent Roll'!$C12)+'Rent Roll'!$V12-1),MOD(YEAR(AN$3),'Rent Roll'!$U12)=MOD(YEAR('Rent Roll'!$C12),'Rent Roll'!$U12),MONTH(AN$3)=MONTH('Rent Roll'!$C12)),1,0),0)</f>
        <v>0</v>
      </c>
      <c r="AO214" s="567">
        <f>IFERROR(IF(AND(NOT(YEAR(AO$3)&lt;=YEAR('Rent Roll'!$C12)+'Rent Roll'!$V12-1),MOD(YEAR(AO$3),'Rent Roll'!$U12)=MOD(YEAR('Rent Roll'!$C12),'Rent Roll'!$U12),MONTH(AO$3)=MONTH('Rent Roll'!$C12)),1,0),0)</f>
        <v>0</v>
      </c>
      <c r="AP214" s="767">
        <f>IFERROR(IF(AND(NOT(YEAR(AP$3)&lt;=YEAR('Rent Roll'!$C12)+'Rent Roll'!$V12-1),MOD(YEAR(AP$3),'Rent Roll'!$U12)=MOD(YEAR('Rent Roll'!$C12),'Rent Roll'!$U12),MONTH(AP$3)=MONTH('Rent Roll'!$C12)),1,0),0)</f>
        <v>1</v>
      </c>
      <c r="AQ214" s="768">
        <f>IFERROR(IF(AND(NOT(YEAR(AQ$3)&lt;=YEAR('Rent Roll'!$C12)+'Rent Roll'!$V12-1),MOD(YEAR(AQ$3),'Rent Roll'!$U12)=MOD(YEAR('Rent Roll'!$C12),'Rent Roll'!$U12),MONTH(AQ$3)=MONTH('Rent Roll'!$C12)),1,0),0)</f>
        <v>0</v>
      </c>
      <c r="AR214" s="567">
        <f>IFERROR(IF(AND(NOT(YEAR(AR$3)&lt;=YEAR('Rent Roll'!$C12)+'Rent Roll'!$V12-1),MOD(YEAR(AR$3),'Rent Roll'!$U12)=MOD(YEAR('Rent Roll'!$C12),'Rent Roll'!$U12),MONTH(AR$3)=MONTH('Rent Roll'!$C12)),1,0),0)</f>
        <v>0</v>
      </c>
      <c r="AS214" s="567">
        <f>IFERROR(IF(AND(NOT(YEAR(AS$3)&lt;=YEAR('Rent Roll'!$C12)+'Rent Roll'!$V12-1),MOD(YEAR(AS$3),'Rent Roll'!$U12)=MOD(YEAR('Rent Roll'!$C12),'Rent Roll'!$U12),MONTH(AS$3)=MONTH('Rent Roll'!$C12)),1,0),0)</f>
        <v>0</v>
      </c>
      <c r="AT214" s="567">
        <f>IFERROR(IF(AND(NOT(YEAR(AT$3)&lt;=YEAR('Rent Roll'!$C12)+'Rent Roll'!$V12-1),MOD(YEAR(AT$3),'Rent Roll'!$U12)=MOD(YEAR('Rent Roll'!$C12),'Rent Roll'!$U12),MONTH(AT$3)=MONTH('Rent Roll'!$C12)),1,0),0)</f>
        <v>0</v>
      </c>
      <c r="AU214" s="567">
        <f>IFERROR(IF(AND(NOT(YEAR(AU$3)&lt;=YEAR('Rent Roll'!$C12)+'Rent Roll'!$V12-1),MOD(YEAR(AU$3),'Rent Roll'!$U12)=MOD(YEAR('Rent Roll'!$C12),'Rent Roll'!$U12),MONTH(AU$3)=MONTH('Rent Roll'!$C12)),1,0),0)</f>
        <v>0</v>
      </c>
      <c r="AV214" s="567">
        <f>IFERROR(IF(AND(NOT(YEAR(AV$3)&lt;=YEAR('Rent Roll'!$C12)+'Rent Roll'!$V12-1),MOD(YEAR(AV$3),'Rent Roll'!$U12)=MOD(YEAR('Rent Roll'!$C12),'Rent Roll'!$U12),MONTH(AV$3)=MONTH('Rent Roll'!$C12)),1,0),0)</f>
        <v>0</v>
      </c>
      <c r="AW214" s="567">
        <f>IFERROR(IF(AND(NOT(YEAR(AW$3)&lt;=YEAR('Rent Roll'!$C12)+'Rent Roll'!$V12-1),MOD(YEAR(AW$3),'Rent Roll'!$U12)=MOD(YEAR('Rent Roll'!$C12),'Rent Roll'!$U12),MONTH(AW$3)=MONTH('Rent Roll'!$C12)),1,0),0)</f>
        <v>0</v>
      </c>
      <c r="AX214" s="567">
        <f>IFERROR(IF(AND(NOT(YEAR(AX$3)&lt;=YEAR('Rent Roll'!$C12)+'Rent Roll'!$V12-1),MOD(YEAR(AX$3),'Rent Roll'!$U12)=MOD(YEAR('Rent Roll'!$C12),'Rent Roll'!$U12),MONTH(AX$3)=MONTH('Rent Roll'!$C12)),1,0),0)</f>
        <v>0</v>
      </c>
      <c r="AY214" s="567">
        <f>IFERROR(IF(AND(NOT(YEAR(AY$3)&lt;=YEAR('Rent Roll'!$C12)+'Rent Roll'!$V12-1),MOD(YEAR(AY$3),'Rent Roll'!$U12)=MOD(YEAR('Rent Roll'!$C12),'Rent Roll'!$U12),MONTH(AY$3)=MONTH('Rent Roll'!$C12)),1,0),0)</f>
        <v>0</v>
      </c>
      <c r="AZ214" s="567">
        <f>IFERROR(IF(AND(NOT(YEAR(AZ$3)&lt;=YEAR('Rent Roll'!$C12)+'Rent Roll'!$V12-1),MOD(YEAR(AZ$3),'Rent Roll'!$U12)=MOD(YEAR('Rent Roll'!$C12),'Rent Roll'!$U12),MONTH(AZ$3)=MONTH('Rent Roll'!$C12)),1,0),0)</f>
        <v>0</v>
      </c>
      <c r="BA214" s="567">
        <f>IFERROR(IF(AND(NOT(YEAR(BA$3)&lt;=YEAR('Rent Roll'!$C12)+'Rent Roll'!$V12-1),MOD(YEAR(BA$3),'Rent Roll'!$U12)=MOD(YEAR('Rent Roll'!$C12),'Rent Roll'!$U12),MONTH(BA$3)=MONTH('Rent Roll'!$C12)),1,0),0)</f>
        <v>0</v>
      </c>
      <c r="BB214" s="767">
        <f>IFERROR(IF(AND(NOT(YEAR(BB$3)&lt;=YEAR('Rent Roll'!$C12)+'Rent Roll'!$V12-1),MOD(YEAR(BB$3),'Rent Roll'!$U12)=MOD(YEAR('Rent Roll'!$C12),'Rent Roll'!$U12),MONTH(BB$3)=MONTH('Rent Roll'!$C12)),1,0),0)</f>
        <v>1</v>
      </c>
      <c r="BC214" s="768">
        <f>IFERROR(IF(AND(NOT(YEAR(BC$3)&lt;=YEAR('Rent Roll'!$C12)+'Rent Roll'!$V12-1),MOD(YEAR(BC$3),'Rent Roll'!$U12)=MOD(YEAR('Rent Roll'!$C12),'Rent Roll'!$U12),MONTH(BC$3)=MONTH('Rent Roll'!$C12)),1,0),0)</f>
        <v>0</v>
      </c>
      <c r="BD214" s="567">
        <f>IFERROR(IF(AND(NOT(YEAR(BD$3)&lt;=YEAR('Rent Roll'!$C12)+'Rent Roll'!$V12-1),MOD(YEAR(BD$3),'Rent Roll'!$U12)=MOD(YEAR('Rent Roll'!$C12),'Rent Roll'!$U12),MONTH(BD$3)=MONTH('Rent Roll'!$C12)),1,0),0)</f>
        <v>0</v>
      </c>
      <c r="BE214" s="567">
        <f>IFERROR(IF(AND(NOT(YEAR(BE$3)&lt;=YEAR('Rent Roll'!$C12)+'Rent Roll'!$V12-1),MOD(YEAR(BE$3),'Rent Roll'!$U12)=MOD(YEAR('Rent Roll'!$C12),'Rent Roll'!$U12),MONTH(BE$3)=MONTH('Rent Roll'!$C12)),1,0),0)</f>
        <v>0</v>
      </c>
      <c r="BF214" s="567">
        <f>IFERROR(IF(AND(NOT(YEAR(BF$3)&lt;=YEAR('Rent Roll'!$C12)+'Rent Roll'!$V12-1),MOD(YEAR(BF$3),'Rent Roll'!$U12)=MOD(YEAR('Rent Roll'!$C12),'Rent Roll'!$U12),MONTH(BF$3)=MONTH('Rent Roll'!$C12)),1,0),0)</f>
        <v>0</v>
      </c>
      <c r="BG214" s="567">
        <f>IFERROR(IF(AND(NOT(YEAR(BG$3)&lt;=YEAR('Rent Roll'!$C12)+'Rent Roll'!$V12-1),MOD(YEAR(BG$3),'Rent Roll'!$U12)=MOD(YEAR('Rent Roll'!$C12),'Rent Roll'!$U12),MONTH(BG$3)=MONTH('Rent Roll'!$C12)),1,0),0)</f>
        <v>0</v>
      </c>
      <c r="BH214" s="567">
        <f>IFERROR(IF(AND(NOT(YEAR(BH$3)&lt;=YEAR('Rent Roll'!$C12)+'Rent Roll'!$V12-1),MOD(YEAR(BH$3),'Rent Roll'!$U12)=MOD(YEAR('Rent Roll'!$C12),'Rent Roll'!$U12),MONTH(BH$3)=MONTH('Rent Roll'!$C12)),1,0),0)</f>
        <v>0</v>
      </c>
      <c r="BI214" s="567">
        <f>IFERROR(IF(AND(NOT(YEAR(BI$3)&lt;=YEAR('Rent Roll'!$C12)+'Rent Roll'!$V12-1),MOD(YEAR(BI$3),'Rent Roll'!$U12)=MOD(YEAR('Rent Roll'!$C12),'Rent Roll'!$U12),MONTH(BI$3)=MONTH('Rent Roll'!$C12)),1,0),0)</f>
        <v>0</v>
      </c>
      <c r="BJ214" s="567">
        <f>IFERROR(IF(AND(NOT(YEAR(BJ$3)&lt;=YEAR('Rent Roll'!$C12)+'Rent Roll'!$V12-1),MOD(YEAR(BJ$3),'Rent Roll'!$U12)=MOD(YEAR('Rent Roll'!$C12),'Rent Roll'!$U12),MONTH(BJ$3)=MONTH('Rent Roll'!$C12)),1,0),0)</f>
        <v>0</v>
      </c>
      <c r="BK214" s="567">
        <f>IFERROR(IF(AND(NOT(YEAR(BK$3)&lt;=YEAR('Rent Roll'!$C12)+'Rent Roll'!$V12-1),MOD(YEAR(BK$3),'Rent Roll'!$U12)=MOD(YEAR('Rent Roll'!$C12),'Rent Roll'!$U12),MONTH(BK$3)=MONTH('Rent Roll'!$C12)),1,0),0)</f>
        <v>0</v>
      </c>
      <c r="BL214" s="567">
        <f>IFERROR(IF(AND(NOT(YEAR(BL$3)&lt;=YEAR('Rent Roll'!$C12)+'Rent Roll'!$V12-1),MOD(YEAR(BL$3),'Rent Roll'!$U12)=MOD(YEAR('Rent Roll'!$C12),'Rent Roll'!$U12),MONTH(BL$3)=MONTH('Rent Roll'!$C12)),1,0),0)</f>
        <v>0</v>
      </c>
      <c r="BM214" s="567">
        <f>IFERROR(IF(AND(NOT(YEAR(BM$3)&lt;=YEAR('Rent Roll'!$C12)+'Rent Roll'!$V12-1),MOD(YEAR(BM$3),'Rent Roll'!$U12)=MOD(YEAR('Rent Roll'!$C12),'Rent Roll'!$U12),MONTH(BM$3)=MONTH('Rent Roll'!$C12)),1,0),0)</f>
        <v>0</v>
      </c>
      <c r="BN214" s="767">
        <f>IFERROR(IF(AND(NOT(YEAR(BN$3)&lt;=YEAR('Rent Roll'!$C12)+'Rent Roll'!$V12-1),MOD(YEAR(BN$3),'Rent Roll'!$U12)=MOD(YEAR('Rent Roll'!$C12),'Rent Roll'!$U12),MONTH(BN$3)=MONTH('Rent Roll'!$C12)),1,0),0)</f>
        <v>1</v>
      </c>
      <c r="BO214" s="768">
        <f>IFERROR(IF(AND(NOT(YEAR(BO$3)&lt;=YEAR('Rent Roll'!$C12)+'Rent Roll'!$V12-1),MOD(YEAR(BO$3),'Rent Roll'!$U12)=MOD(YEAR('Rent Roll'!$C12),'Rent Roll'!$U12),MONTH(BO$3)=MONTH('Rent Roll'!$C12)),1,0),0)</f>
        <v>0</v>
      </c>
      <c r="BP214" s="567">
        <f>IFERROR(IF(AND(NOT(YEAR(BP$3)&lt;=YEAR('Rent Roll'!$C12)+'Rent Roll'!$V12-1),MOD(YEAR(BP$3),'Rent Roll'!$U12)=MOD(YEAR('Rent Roll'!$C12),'Rent Roll'!$U12),MONTH(BP$3)=MONTH('Rent Roll'!$C12)),1,0),0)</f>
        <v>0</v>
      </c>
      <c r="BQ214" s="567">
        <f>IFERROR(IF(AND(NOT(YEAR(BQ$3)&lt;=YEAR('Rent Roll'!$C12)+'Rent Roll'!$V12-1),MOD(YEAR(BQ$3),'Rent Roll'!$U12)=MOD(YEAR('Rent Roll'!$C12),'Rent Roll'!$U12),MONTH(BQ$3)=MONTH('Rent Roll'!$C12)),1,0),0)</f>
        <v>0</v>
      </c>
      <c r="BR214" s="567">
        <f>IFERROR(IF(AND(NOT(YEAR(BR$3)&lt;=YEAR('Rent Roll'!$C12)+'Rent Roll'!$V12-1),MOD(YEAR(BR$3),'Rent Roll'!$U12)=MOD(YEAR('Rent Roll'!$C12),'Rent Roll'!$U12),MONTH(BR$3)=MONTH('Rent Roll'!$C12)),1,0),0)</f>
        <v>0</v>
      </c>
      <c r="BS214" s="567">
        <f>IFERROR(IF(AND(NOT(YEAR(BS$3)&lt;=YEAR('Rent Roll'!$C12)+'Rent Roll'!$V12-1),MOD(YEAR(BS$3),'Rent Roll'!$U12)=MOD(YEAR('Rent Roll'!$C12),'Rent Roll'!$U12),MONTH(BS$3)=MONTH('Rent Roll'!$C12)),1,0),0)</f>
        <v>0</v>
      </c>
      <c r="BT214" s="567">
        <f>IFERROR(IF(AND(NOT(YEAR(BT$3)&lt;=YEAR('Rent Roll'!$C12)+'Rent Roll'!$V12-1),MOD(YEAR(BT$3),'Rent Roll'!$U12)=MOD(YEAR('Rent Roll'!$C12),'Rent Roll'!$U12),MONTH(BT$3)=MONTH('Rent Roll'!$C12)),1,0),0)</f>
        <v>0</v>
      </c>
      <c r="BU214" s="567">
        <f>IFERROR(IF(AND(NOT(YEAR(BU$3)&lt;=YEAR('Rent Roll'!$C12)+'Rent Roll'!$V12-1),MOD(YEAR(BU$3),'Rent Roll'!$U12)=MOD(YEAR('Rent Roll'!$C12),'Rent Roll'!$U12),MONTH(BU$3)=MONTH('Rent Roll'!$C12)),1,0),0)</f>
        <v>0</v>
      </c>
      <c r="BV214" s="567">
        <f>IFERROR(IF(AND(NOT(YEAR(BV$3)&lt;=YEAR('Rent Roll'!$C12)+'Rent Roll'!$V12-1),MOD(YEAR(BV$3),'Rent Roll'!$U12)=MOD(YEAR('Rent Roll'!$C12),'Rent Roll'!$U12),MONTH(BV$3)=MONTH('Rent Roll'!$C12)),1,0),0)</f>
        <v>0</v>
      </c>
      <c r="BW214" s="567">
        <f>IFERROR(IF(AND(NOT(YEAR(BW$3)&lt;=YEAR('Rent Roll'!$C12)+'Rent Roll'!$V12-1),MOD(YEAR(BW$3),'Rent Roll'!$U12)=MOD(YEAR('Rent Roll'!$C12),'Rent Roll'!$U12),MONTH(BW$3)=MONTH('Rent Roll'!$C12)),1,0),0)</f>
        <v>0</v>
      </c>
      <c r="BX214" s="567">
        <f>IFERROR(IF(AND(NOT(YEAR(BX$3)&lt;=YEAR('Rent Roll'!$C12)+'Rent Roll'!$V12-1),MOD(YEAR(BX$3),'Rent Roll'!$U12)=MOD(YEAR('Rent Roll'!$C12),'Rent Roll'!$U12),MONTH(BX$3)=MONTH('Rent Roll'!$C12)),1,0),0)</f>
        <v>0</v>
      </c>
      <c r="BY214" s="567">
        <f>IFERROR(IF(AND(NOT(YEAR(BY$3)&lt;=YEAR('Rent Roll'!$C12)+'Rent Roll'!$V12-1),MOD(YEAR(BY$3),'Rent Roll'!$U12)=MOD(YEAR('Rent Roll'!$C12),'Rent Roll'!$U12),MONTH(BY$3)=MONTH('Rent Roll'!$C12)),1,0),0)</f>
        <v>0</v>
      </c>
      <c r="BZ214" s="767">
        <f>IFERROR(IF(AND(NOT(YEAR(BZ$3)&lt;=YEAR('Rent Roll'!$C12)+'Rent Roll'!$V12-1),MOD(YEAR(BZ$3),'Rent Roll'!$U12)=MOD(YEAR('Rent Roll'!$C12),'Rent Roll'!$U12),MONTH(BZ$3)=MONTH('Rent Roll'!$C12)),1,0),0)</f>
        <v>1</v>
      </c>
      <c r="CA214" s="768">
        <f>IFERROR(IF(AND(NOT(YEAR(CA$3)&lt;=YEAR('Rent Roll'!$C12)+'Rent Roll'!$V12-1),MOD(YEAR(CA$3),'Rent Roll'!$U12)=MOD(YEAR('Rent Roll'!$C12),'Rent Roll'!$U12),MONTH(CA$3)=MONTH('Rent Roll'!$C12)),1,0),0)</f>
        <v>0</v>
      </c>
      <c r="CB214" s="567">
        <f>IFERROR(IF(AND(NOT(YEAR(CB$3)&lt;=YEAR('Rent Roll'!$C12)+'Rent Roll'!$V12-1),MOD(YEAR(CB$3),'Rent Roll'!$U12)=MOD(YEAR('Rent Roll'!$C12),'Rent Roll'!$U12),MONTH(CB$3)=MONTH('Rent Roll'!$C12)),1,0),0)</f>
        <v>0</v>
      </c>
      <c r="CC214" s="567">
        <f>IFERROR(IF(AND(NOT(YEAR(CC$3)&lt;=YEAR('Rent Roll'!$C12)+'Rent Roll'!$V12-1),MOD(YEAR(CC$3),'Rent Roll'!$U12)=MOD(YEAR('Rent Roll'!$C12),'Rent Roll'!$U12),MONTH(CC$3)=MONTH('Rent Roll'!$C12)),1,0),0)</f>
        <v>0</v>
      </c>
      <c r="CD214" s="567">
        <f>IFERROR(IF(AND(NOT(YEAR(CD$3)&lt;=YEAR('Rent Roll'!$C12)+'Rent Roll'!$V12-1),MOD(YEAR(CD$3),'Rent Roll'!$U12)=MOD(YEAR('Rent Roll'!$C12),'Rent Roll'!$U12),MONTH(CD$3)=MONTH('Rent Roll'!$C12)),1,0),0)</f>
        <v>0</v>
      </c>
      <c r="CE214" s="567">
        <f>IFERROR(IF(AND(NOT(YEAR(CE$3)&lt;=YEAR('Rent Roll'!$C12)+'Rent Roll'!$V12-1),MOD(YEAR(CE$3),'Rent Roll'!$U12)=MOD(YEAR('Rent Roll'!$C12),'Rent Roll'!$U12),MONTH(CE$3)=MONTH('Rent Roll'!$C12)),1,0),0)</f>
        <v>0</v>
      </c>
      <c r="CF214" s="567">
        <f>IFERROR(IF(AND(NOT(YEAR(CF$3)&lt;=YEAR('Rent Roll'!$C12)+'Rent Roll'!$V12-1),MOD(YEAR(CF$3),'Rent Roll'!$U12)=MOD(YEAR('Rent Roll'!$C12),'Rent Roll'!$U12),MONTH(CF$3)=MONTH('Rent Roll'!$C12)),1,0),0)</f>
        <v>0</v>
      </c>
      <c r="CG214" s="567">
        <f>IFERROR(IF(AND(NOT(YEAR(CG$3)&lt;=YEAR('Rent Roll'!$C12)+'Rent Roll'!$V12-1),MOD(YEAR(CG$3),'Rent Roll'!$U12)=MOD(YEAR('Rent Roll'!$C12),'Rent Roll'!$U12),MONTH(CG$3)=MONTH('Rent Roll'!$C12)),1,0),0)</f>
        <v>0</v>
      </c>
      <c r="CH214" s="567">
        <f>IFERROR(IF(AND(NOT(YEAR(CH$3)&lt;=YEAR('Rent Roll'!$C12)+'Rent Roll'!$V12-1),MOD(YEAR(CH$3),'Rent Roll'!$U12)=MOD(YEAR('Rent Roll'!$C12),'Rent Roll'!$U12),MONTH(CH$3)=MONTH('Rent Roll'!$C12)),1,0),0)</f>
        <v>0</v>
      </c>
      <c r="CI214" s="567">
        <f>IFERROR(IF(AND(NOT(YEAR(CI$3)&lt;=YEAR('Rent Roll'!$C12)+'Rent Roll'!$V12-1),MOD(YEAR(CI$3),'Rent Roll'!$U12)=MOD(YEAR('Rent Roll'!$C12),'Rent Roll'!$U12),MONTH(CI$3)=MONTH('Rent Roll'!$C12)),1,0),0)</f>
        <v>0</v>
      </c>
      <c r="CJ214" s="567">
        <f>IFERROR(IF(AND(NOT(YEAR(CJ$3)&lt;=YEAR('Rent Roll'!$C12)+'Rent Roll'!$V12-1),MOD(YEAR(CJ$3),'Rent Roll'!$U12)=MOD(YEAR('Rent Roll'!$C12),'Rent Roll'!$U12),MONTH(CJ$3)=MONTH('Rent Roll'!$C12)),1,0),0)</f>
        <v>0</v>
      </c>
      <c r="CK214" s="567">
        <f>IFERROR(IF(AND(NOT(YEAR(CK$3)&lt;=YEAR('Rent Roll'!$C12)+'Rent Roll'!$V12-1),MOD(YEAR(CK$3),'Rent Roll'!$U12)=MOD(YEAR('Rent Roll'!$C12),'Rent Roll'!$U12),MONTH(CK$3)=MONTH('Rent Roll'!$C12)),1,0),0)</f>
        <v>0</v>
      </c>
      <c r="CL214" s="767">
        <f>IFERROR(IF(AND(NOT(YEAR(CL$3)&lt;=YEAR('Rent Roll'!$C12)+'Rent Roll'!$V12-1),MOD(YEAR(CL$3),'Rent Roll'!$U12)=MOD(YEAR('Rent Roll'!$C12),'Rent Roll'!$U12),MONTH(CL$3)=MONTH('Rent Roll'!$C12)),1,0),0)</f>
        <v>1</v>
      </c>
      <c r="CM214" s="768">
        <f>IFERROR(IF(AND(NOT(YEAR(CM$3)&lt;=YEAR('Rent Roll'!$C12)+'Rent Roll'!$V12-1),MOD(YEAR(CM$3),'Rent Roll'!$U12)=MOD(YEAR('Rent Roll'!$C12),'Rent Roll'!$U12),MONTH(CM$3)=MONTH('Rent Roll'!$C12)),1,0),0)</f>
        <v>0</v>
      </c>
      <c r="CN214" s="567">
        <f>IFERROR(IF(AND(NOT(YEAR(CN$3)&lt;=YEAR('Rent Roll'!$C12)+'Rent Roll'!$V12-1),MOD(YEAR(CN$3),'Rent Roll'!$U12)=MOD(YEAR('Rent Roll'!$C12),'Rent Roll'!$U12),MONTH(CN$3)=MONTH('Rent Roll'!$C12)),1,0),0)</f>
        <v>0</v>
      </c>
      <c r="CO214" s="567">
        <f>IFERROR(IF(AND(NOT(YEAR(CO$3)&lt;=YEAR('Rent Roll'!$C12)+'Rent Roll'!$V12-1),MOD(YEAR(CO$3),'Rent Roll'!$U12)=MOD(YEAR('Rent Roll'!$C12),'Rent Roll'!$U12),MONTH(CO$3)=MONTH('Rent Roll'!$C12)),1,0),0)</f>
        <v>0</v>
      </c>
      <c r="CP214" s="567">
        <f>IFERROR(IF(AND(NOT(YEAR(CP$3)&lt;=YEAR('Rent Roll'!$C12)+'Rent Roll'!$V12-1),MOD(YEAR(CP$3),'Rent Roll'!$U12)=MOD(YEAR('Rent Roll'!$C12),'Rent Roll'!$U12),MONTH(CP$3)=MONTH('Rent Roll'!$C12)),1,0),0)</f>
        <v>0</v>
      </c>
      <c r="CQ214" s="567">
        <f>IFERROR(IF(AND(NOT(YEAR(CQ$3)&lt;=YEAR('Rent Roll'!$C12)+'Rent Roll'!$V12-1),MOD(YEAR(CQ$3),'Rent Roll'!$U12)=MOD(YEAR('Rent Roll'!$C12),'Rent Roll'!$U12),MONTH(CQ$3)=MONTH('Rent Roll'!$C12)),1,0),0)</f>
        <v>0</v>
      </c>
      <c r="CR214" s="567">
        <f>IFERROR(IF(AND(NOT(YEAR(CR$3)&lt;=YEAR('Rent Roll'!$C12)+'Rent Roll'!$V12-1),MOD(YEAR(CR$3),'Rent Roll'!$U12)=MOD(YEAR('Rent Roll'!$C12),'Rent Roll'!$U12),MONTH(CR$3)=MONTH('Rent Roll'!$C12)),1,0),0)</f>
        <v>0</v>
      </c>
      <c r="CS214" s="567">
        <f>IFERROR(IF(AND(NOT(YEAR(CS$3)&lt;=YEAR('Rent Roll'!$C12)+'Rent Roll'!$V12-1),MOD(YEAR(CS$3),'Rent Roll'!$U12)=MOD(YEAR('Rent Roll'!$C12),'Rent Roll'!$U12),MONTH(CS$3)=MONTH('Rent Roll'!$C12)),1,0),0)</f>
        <v>0</v>
      </c>
      <c r="CT214" s="567">
        <f>IFERROR(IF(AND(NOT(YEAR(CT$3)&lt;=YEAR('Rent Roll'!$C12)+'Rent Roll'!$V12-1),MOD(YEAR(CT$3),'Rent Roll'!$U12)=MOD(YEAR('Rent Roll'!$C12),'Rent Roll'!$U12),MONTH(CT$3)=MONTH('Rent Roll'!$C12)),1,0),0)</f>
        <v>0</v>
      </c>
      <c r="CU214" s="567">
        <f>IFERROR(IF(AND(NOT(YEAR(CU$3)&lt;=YEAR('Rent Roll'!$C12)+'Rent Roll'!$V12-1),MOD(YEAR(CU$3),'Rent Roll'!$U12)=MOD(YEAR('Rent Roll'!$C12),'Rent Roll'!$U12),MONTH(CU$3)=MONTH('Rent Roll'!$C12)),1,0),0)</f>
        <v>0</v>
      </c>
      <c r="CV214" s="567">
        <f>IFERROR(IF(AND(NOT(YEAR(CV$3)&lt;=YEAR('Rent Roll'!$C12)+'Rent Roll'!$V12-1),MOD(YEAR(CV$3),'Rent Roll'!$U12)=MOD(YEAR('Rent Roll'!$C12),'Rent Roll'!$U12),MONTH(CV$3)=MONTH('Rent Roll'!$C12)),1,0),0)</f>
        <v>0</v>
      </c>
      <c r="CW214" s="567">
        <f>IFERROR(IF(AND(NOT(YEAR(CW$3)&lt;=YEAR('Rent Roll'!$C12)+'Rent Roll'!$V12-1),MOD(YEAR(CW$3),'Rent Roll'!$U12)=MOD(YEAR('Rent Roll'!$C12),'Rent Roll'!$U12),MONTH(CW$3)=MONTH('Rent Roll'!$C12)),1,0),0)</f>
        <v>0</v>
      </c>
      <c r="CX214" s="767">
        <f>IFERROR(IF(AND(NOT(YEAR(CX$3)&lt;=YEAR('Rent Roll'!$C12)+'Rent Roll'!$V12-1),MOD(YEAR(CX$3),'Rent Roll'!$U12)=MOD(YEAR('Rent Roll'!$C12),'Rent Roll'!$U12),MONTH(CX$3)=MONTH('Rent Roll'!$C12)),1,0),0)</f>
        <v>1</v>
      </c>
      <c r="CY214" s="768">
        <f>IFERROR(IF(AND(NOT(YEAR(CY$3)&lt;=YEAR('Rent Roll'!$C12)+'Rent Roll'!$V12-1),MOD(YEAR(CY$3),'Rent Roll'!$U12)=MOD(YEAR('Rent Roll'!$C12),'Rent Roll'!$U12),MONTH(CY$3)=MONTH('Rent Roll'!$C12)),1,0),0)</f>
        <v>0</v>
      </c>
      <c r="CZ214" s="567">
        <f>IFERROR(IF(AND(NOT(YEAR(CZ$3)&lt;=YEAR('Rent Roll'!$C12)+'Rent Roll'!$V12-1),MOD(YEAR(CZ$3),'Rent Roll'!$U12)=MOD(YEAR('Rent Roll'!$C12),'Rent Roll'!$U12),MONTH(CZ$3)=MONTH('Rent Roll'!$C12)),1,0),0)</f>
        <v>0</v>
      </c>
      <c r="DA214" s="567">
        <f>IFERROR(IF(AND(NOT(YEAR(DA$3)&lt;=YEAR('Rent Roll'!$C12)+'Rent Roll'!$V12-1),MOD(YEAR(DA$3),'Rent Roll'!$U12)=MOD(YEAR('Rent Roll'!$C12),'Rent Roll'!$U12),MONTH(DA$3)=MONTH('Rent Roll'!$C12)),1,0),0)</f>
        <v>0</v>
      </c>
      <c r="DB214" s="567">
        <f>IFERROR(IF(AND(NOT(YEAR(DB$3)&lt;=YEAR('Rent Roll'!$C12)+'Rent Roll'!$V12-1),MOD(YEAR(DB$3),'Rent Roll'!$U12)=MOD(YEAR('Rent Roll'!$C12),'Rent Roll'!$U12),MONTH(DB$3)=MONTH('Rent Roll'!$C12)),1,0),0)</f>
        <v>0</v>
      </c>
      <c r="DC214" s="567">
        <f>IFERROR(IF(AND(NOT(YEAR(DC$3)&lt;=YEAR('Rent Roll'!$C12)+'Rent Roll'!$V12-1),MOD(YEAR(DC$3),'Rent Roll'!$U12)=MOD(YEAR('Rent Roll'!$C12),'Rent Roll'!$U12),MONTH(DC$3)=MONTH('Rent Roll'!$C12)),1,0),0)</f>
        <v>0</v>
      </c>
      <c r="DD214" s="567">
        <f>IFERROR(IF(AND(NOT(YEAR(DD$3)&lt;=YEAR('Rent Roll'!$C12)+'Rent Roll'!$V12-1),MOD(YEAR(DD$3),'Rent Roll'!$U12)=MOD(YEAR('Rent Roll'!$C12),'Rent Roll'!$U12),MONTH(DD$3)=MONTH('Rent Roll'!$C12)),1,0),0)</f>
        <v>0</v>
      </c>
      <c r="DE214" s="567">
        <f>IFERROR(IF(AND(NOT(YEAR(DE$3)&lt;=YEAR('Rent Roll'!$C12)+'Rent Roll'!$V12-1),MOD(YEAR(DE$3),'Rent Roll'!$U12)=MOD(YEAR('Rent Roll'!$C12),'Rent Roll'!$U12),MONTH(DE$3)=MONTH('Rent Roll'!$C12)),1,0),0)</f>
        <v>0</v>
      </c>
      <c r="DF214" s="567">
        <f>IFERROR(IF(AND(NOT(YEAR(DF$3)&lt;=YEAR('Rent Roll'!$C12)+'Rent Roll'!$V12-1),MOD(YEAR(DF$3),'Rent Roll'!$U12)=MOD(YEAR('Rent Roll'!$C12),'Rent Roll'!$U12),MONTH(DF$3)=MONTH('Rent Roll'!$C12)),1,0),0)</f>
        <v>0</v>
      </c>
      <c r="DG214" s="567">
        <f>IFERROR(IF(AND(NOT(YEAR(DG$3)&lt;=YEAR('Rent Roll'!$C12)+'Rent Roll'!$V12-1),MOD(YEAR(DG$3),'Rent Roll'!$U12)=MOD(YEAR('Rent Roll'!$C12),'Rent Roll'!$U12),MONTH(DG$3)=MONTH('Rent Roll'!$C12)),1,0),0)</f>
        <v>0</v>
      </c>
      <c r="DH214" s="567">
        <f>IFERROR(IF(AND(NOT(YEAR(DH$3)&lt;=YEAR('Rent Roll'!$C12)+'Rent Roll'!$V12-1),MOD(YEAR(DH$3),'Rent Roll'!$U12)=MOD(YEAR('Rent Roll'!$C12),'Rent Roll'!$U12),MONTH(DH$3)=MONTH('Rent Roll'!$C12)),1,0),0)</f>
        <v>0</v>
      </c>
      <c r="DI214" s="567">
        <f>IFERROR(IF(AND(NOT(YEAR(DI$3)&lt;=YEAR('Rent Roll'!$C12)+'Rent Roll'!$V12-1),MOD(YEAR(DI$3),'Rent Roll'!$U12)=MOD(YEAR('Rent Roll'!$C12),'Rent Roll'!$U12),MONTH(DI$3)=MONTH('Rent Roll'!$C12)),1,0),0)</f>
        <v>0</v>
      </c>
      <c r="DJ214" s="767">
        <f>IFERROR(IF(AND(NOT(YEAR(DJ$3)&lt;=YEAR('Rent Roll'!$C12)+'Rent Roll'!$V12-1),MOD(YEAR(DJ$3),'Rent Roll'!$U12)=MOD(YEAR('Rent Roll'!$C12),'Rent Roll'!$U12),MONTH(DJ$3)=MONTH('Rent Roll'!$C12)),1,0),0)</f>
        <v>1</v>
      </c>
      <c r="DK214" s="768">
        <f>IFERROR(IF(AND(NOT(YEAR(DK$3)&lt;=YEAR('Rent Roll'!$C12)+'Rent Roll'!$V12-1),MOD(YEAR(DK$3),'Rent Roll'!$U12)=MOD(YEAR('Rent Roll'!$C12),'Rent Roll'!$U12),MONTH(DK$3)=MONTH('Rent Roll'!$C12)),1,0),0)</f>
        <v>0</v>
      </c>
      <c r="DL214" s="567">
        <f>IFERROR(IF(AND(NOT(YEAR(DL$3)&lt;=YEAR('Rent Roll'!$C12)+'Rent Roll'!$V12-1),MOD(YEAR(DL$3),'Rent Roll'!$U12)=MOD(YEAR('Rent Roll'!$C12),'Rent Roll'!$U12),MONTH(DL$3)=MONTH('Rent Roll'!$C12)),1,0),0)</f>
        <v>0</v>
      </c>
      <c r="DM214" s="567">
        <f>IFERROR(IF(AND(NOT(YEAR(DM$3)&lt;=YEAR('Rent Roll'!$C12)+'Rent Roll'!$V12-1),MOD(YEAR(DM$3),'Rent Roll'!$U12)=MOD(YEAR('Rent Roll'!$C12),'Rent Roll'!$U12),MONTH(DM$3)=MONTH('Rent Roll'!$C12)),1,0),0)</f>
        <v>0</v>
      </c>
      <c r="DN214" s="567">
        <f>IFERROR(IF(AND(NOT(YEAR(DN$3)&lt;=YEAR('Rent Roll'!$C12)+'Rent Roll'!$V12-1),MOD(YEAR(DN$3),'Rent Roll'!$U12)=MOD(YEAR('Rent Roll'!$C12),'Rent Roll'!$U12),MONTH(DN$3)=MONTH('Rent Roll'!$C12)),1,0),0)</f>
        <v>0</v>
      </c>
      <c r="DO214" s="567">
        <f>IFERROR(IF(AND(NOT(YEAR(DO$3)&lt;=YEAR('Rent Roll'!$C12)+'Rent Roll'!$V12-1),MOD(YEAR(DO$3),'Rent Roll'!$U12)=MOD(YEAR('Rent Roll'!$C12),'Rent Roll'!$U12),MONTH(DO$3)=MONTH('Rent Roll'!$C12)),1,0),0)</f>
        <v>0</v>
      </c>
      <c r="DP214" s="567">
        <f>IFERROR(IF(AND(NOT(YEAR(DP$3)&lt;=YEAR('Rent Roll'!$C12)+'Rent Roll'!$V12-1),MOD(YEAR(DP$3),'Rent Roll'!$U12)=MOD(YEAR('Rent Roll'!$C12),'Rent Roll'!$U12),MONTH(DP$3)=MONTH('Rent Roll'!$C12)),1,0),0)</f>
        <v>0</v>
      </c>
      <c r="DQ214" s="567">
        <f>IFERROR(IF(AND(NOT(YEAR(DQ$3)&lt;=YEAR('Rent Roll'!$C12)+'Rent Roll'!$V12-1),MOD(YEAR(DQ$3),'Rent Roll'!$U12)=MOD(YEAR('Rent Roll'!$C12),'Rent Roll'!$U12),MONTH(DQ$3)=MONTH('Rent Roll'!$C12)),1,0),0)</f>
        <v>0</v>
      </c>
      <c r="DR214" s="567">
        <f>IFERROR(IF(AND(NOT(YEAR(DR$3)&lt;=YEAR('Rent Roll'!$C12)+'Rent Roll'!$V12-1),MOD(YEAR(DR$3),'Rent Roll'!$U12)=MOD(YEAR('Rent Roll'!$C12),'Rent Roll'!$U12),MONTH(DR$3)=MONTH('Rent Roll'!$C12)),1,0),0)</f>
        <v>0</v>
      </c>
      <c r="DS214" s="567">
        <f>IFERROR(IF(AND(NOT(YEAR(DS$3)&lt;=YEAR('Rent Roll'!$C12)+'Rent Roll'!$V12-1),MOD(YEAR(DS$3),'Rent Roll'!$U12)=MOD(YEAR('Rent Roll'!$C12),'Rent Roll'!$U12),MONTH(DS$3)=MONTH('Rent Roll'!$C12)),1,0),0)</f>
        <v>0</v>
      </c>
      <c r="DT214" s="567">
        <f>IFERROR(IF(AND(NOT(YEAR(DT$3)&lt;=YEAR('Rent Roll'!$C12)+'Rent Roll'!$V12-1),MOD(YEAR(DT$3),'Rent Roll'!$U12)=MOD(YEAR('Rent Roll'!$C12),'Rent Roll'!$U12),MONTH(DT$3)=MONTH('Rent Roll'!$C12)),1,0),0)</f>
        <v>0</v>
      </c>
      <c r="DU214" s="567">
        <f>IFERROR(IF(AND(NOT(YEAR(DU$3)&lt;=YEAR('Rent Roll'!$C12)+'Rent Roll'!$V12-1),MOD(YEAR(DU$3),'Rent Roll'!$U12)=MOD(YEAR('Rent Roll'!$C12),'Rent Roll'!$U12),MONTH(DU$3)=MONTH('Rent Roll'!$C12)),1,0),0)</f>
        <v>0</v>
      </c>
      <c r="DV214" s="567">
        <f>IFERROR(IF(AND(NOT(YEAR(DV$3)&lt;=YEAR('Rent Roll'!$C12)+'Rent Roll'!$V12-1),MOD(YEAR(DV$3),'Rent Roll'!$U12)=MOD(YEAR('Rent Roll'!$C12),'Rent Roll'!$U12),MONTH(DV$3)=MONTH('Rent Roll'!$C12)),1,0),0)</f>
        <v>1</v>
      </c>
    </row>
    <row r="215" spans="1:126" s="565" customFormat="1" ht="12" customHeight="1" outlineLevel="1" x14ac:dyDescent="0.4">
      <c r="A215" s="731"/>
      <c r="B215" s="564" t="str">
        <f>'Rent Roll'!$B13</f>
        <v>1층</v>
      </c>
      <c r="C215" s="566"/>
      <c r="D215" s="566"/>
      <c r="E215" s="566"/>
      <c r="F215" s="778">
        <f>IFERROR(IF(AND(NOT(YEAR(F$3)&lt;=YEAR('Rent Roll'!$C13)+'Rent Roll'!$V13-1),MOD(YEAR(F$3),'Rent Roll'!$U13)=MOD(YEAR('Rent Roll'!$C13),'Rent Roll'!$U13),MONTH(F$3)=MONTH('Rent Roll'!$C13)),1,0),0)</f>
        <v>0</v>
      </c>
      <c r="G215" s="768">
        <f>IFERROR(IF(AND(NOT(YEAR(G$3)&lt;=YEAR('Rent Roll'!$C13)+'Rent Roll'!$V13-1),MOD(YEAR(G$3),'Rent Roll'!$U13)=MOD(YEAR('Rent Roll'!$C13),'Rent Roll'!$U13),MONTH(G$3)=MONTH('Rent Roll'!$C13)),1,0),0)</f>
        <v>0</v>
      </c>
      <c r="H215" s="567">
        <f>IFERROR(IF(AND(NOT(YEAR(H$3)&lt;=YEAR('Rent Roll'!$C13)+'Rent Roll'!$V13-1),MOD(YEAR(H$3),'Rent Roll'!$U13)=MOD(YEAR('Rent Roll'!$C13),'Rent Roll'!$U13),MONTH(H$3)=MONTH('Rent Roll'!$C13)),1,0),0)</f>
        <v>0</v>
      </c>
      <c r="I215" s="567">
        <f>IFERROR(IF(AND(NOT(YEAR(I$3)&lt;=YEAR('Rent Roll'!$C13)+'Rent Roll'!$V13-1),MOD(YEAR(I$3),'Rent Roll'!$U13)=MOD(YEAR('Rent Roll'!$C13),'Rent Roll'!$U13),MONTH(I$3)=MONTH('Rent Roll'!$C13)),1,0),0)</f>
        <v>0</v>
      </c>
      <c r="J215" s="567">
        <f>IFERROR(IF(AND(NOT(YEAR(J$3)&lt;=YEAR('Rent Roll'!$C13)+'Rent Roll'!$V13-1),MOD(YEAR(J$3),'Rent Roll'!$U13)=MOD(YEAR('Rent Roll'!$C13),'Rent Roll'!$U13),MONTH(J$3)=MONTH('Rent Roll'!$C13)),1,0),0)</f>
        <v>0</v>
      </c>
      <c r="K215" s="567">
        <f>IFERROR(IF(AND(NOT(YEAR(K$3)&lt;=YEAR('Rent Roll'!$C13)+'Rent Roll'!$V13-1),MOD(YEAR(K$3),'Rent Roll'!$U13)=MOD(YEAR('Rent Roll'!$C13),'Rent Roll'!$U13),MONTH(K$3)=MONTH('Rent Roll'!$C13)),1,0),0)</f>
        <v>0</v>
      </c>
      <c r="L215" s="567">
        <f>IFERROR(IF(AND(NOT(YEAR(L$3)&lt;=YEAR('Rent Roll'!$C13)+'Rent Roll'!$V13-1),MOD(YEAR(L$3),'Rent Roll'!$U13)=MOD(YEAR('Rent Roll'!$C13),'Rent Roll'!$U13),MONTH(L$3)=MONTH('Rent Roll'!$C13)),1,0),0)</f>
        <v>0</v>
      </c>
      <c r="M215" s="567">
        <f>IFERROR(IF(AND(NOT(YEAR(M$3)&lt;=YEAR('Rent Roll'!$C13)+'Rent Roll'!$V13-1),MOD(YEAR(M$3),'Rent Roll'!$U13)=MOD(YEAR('Rent Roll'!$C13),'Rent Roll'!$U13),MONTH(M$3)=MONTH('Rent Roll'!$C13)),1,0),0)</f>
        <v>0</v>
      </c>
      <c r="N215" s="567">
        <f>IFERROR(IF(AND(NOT(YEAR(N$3)&lt;=YEAR('Rent Roll'!$C13)+'Rent Roll'!$V13-1),MOD(YEAR(N$3),'Rent Roll'!$U13)=MOD(YEAR('Rent Roll'!$C13),'Rent Roll'!$U13),MONTH(N$3)=MONTH('Rent Roll'!$C13)),1,0),0)</f>
        <v>0</v>
      </c>
      <c r="O215" s="567">
        <f>IFERROR(IF(AND(NOT(YEAR(O$3)&lt;=YEAR('Rent Roll'!$C13)+'Rent Roll'!$V13-1),MOD(YEAR(O$3),'Rent Roll'!$U13)=MOD(YEAR('Rent Roll'!$C13),'Rent Roll'!$U13),MONTH(O$3)=MONTH('Rent Roll'!$C13)),1,0),0)</f>
        <v>0</v>
      </c>
      <c r="P215" s="567">
        <f>IFERROR(IF(AND(NOT(YEAR(P$3)&lt;=YEAR('Rent Roll'!$C13)+'Rent Roll'!$V13-1),MOD(YEAR(P$3),'Rent Roll'!$U13)=MOD(YEAR('Rent Roll'!$C13),'Rent Roll'!$U13),MONTH(P$3)=MONTH('Rent Roll'!$C13)),1,0),0)</f>
        <v>0</v>
      </c>
      <c r="Q215" s="567">
        <f>IFERROR(IF(AND(NOT(YEAR(Q$3)&lt;=YEAR('Rent Roll'!$C13)+'Rent Roll'!$V13-1),MOD(YEAR(Q$3),'Rent Roll'!$U13)=MOD(YEAR('Rent Roll'!$C13),'Rent Roll'!$U13),MONTH(Q$3)=MONTH('Rent Roll'!$C13)),1,0),0)</f>
        <v>0</v>
      </c>
      <c r="R215" s="767">
        <f>IFERROR(IF(AND(NOT(YEAR(R$3)&lt;=YEAR('Rent Roll'!$C13)+'Rent Roll'!$V13-1),MOD(YEAR(R$3),'Rent Roll'!$U13)=MOD(YEAR('Rent Roll'!$C13),'Rent Roll'!$U13),MONTH(R$3)=MONTH('Rent Roll'!$C13)),1,0),0)</f>
        <v>1</v>
      </c>
      <c r="S215" s="768">
        <f>IFERROR(IF(AND(NOT(YEAR(S$3)&lt;=YEAR('Rent Roll'!$C13)+'Rent Roll'!$V13-1),MOD(YEAR(S$3),'Rent Roll'!$U13)=MOD(YEAR('Rent Roll'!$C13),'Rent Roll'!$U13),MONTH(S$3)=MONTH('Rent Roll'!$C13)),1,0),0)</f>
        <v>0</v>
      </c>
      <c r="T215" s="567">
        <f>IFERROR(IF(AND(NOT(YEAR(T$3)&lt;=YEAR('Rent Roll'!$C13)+'Rent Roll'!$V13-1),MOD(YEAR(T$3),'Rent Roll'!$U13)=MOD(YEAR('Rent Roll'!$C13),'Rent Roll'!$U13),MONTH(T$3)=MONTH('Rent Roll'!$C13)),1,0),0)</f>
        <v>0</v>
      </c>
      <c r="U215" s="567">
        <f>IFERROR(IF(AND(NOT(YEAR(U$3)&lt;=YEAR('Rent Roll'!$C13)+'Rent Roll'!$V13-1),MOD(YEAR(U$3),'Rent Roll'!$U13)=MOD(YEAR('Rent Roll'!$C13),'Rent Roll'!$U13),MONTH(U$3)=MONTH('Rent Roll'!$C13)),1,0),0)</f>
        <v>0</v>
      </c>
      <c r="V215" s="567">
        <f>IFERROR(IF(AND(NOT(YEAR(V$3)&lt;=YEAR('Rent Roll'!$C13)+'Rent Roll'!$V13-1),MOD(YEAR(V$3),'Rent Roll'!$U13)=MOD(YEAR('Rent Roll'!$C13),'Rent Roll'!$U13),MONTH(V$3)=MONTH('Rent Roll'!$C13)),1,0),0)</f>
        <v>0</v>
      </c>
      <c r="W215" s="567">
        <f>IFERROR(IF(AND(NOT(YEAR(W$3)&lt;=YEAR('Rent Roll'!$C13)+'Rent Roll'!$V13-1),MOD(YEAR(W$3),'Rent Roll'!$U13)=MOD(YEAR('Rent Roll'!$C13),'Rent Roll'!$U13),MONTH(W$3)=MONTH('Rent Roll'!$C13)),1,0),0)</f>
        <v>0</v>
      </c>
      <c r="X215" s="567">
        <f>IFERROR(IF(AND(NOT(YEAR(X$3)&lt;=YEAR('Rent Roll'!$C13)+'Rent Roll'!$V13-1),MOD(YEAR(X$3),'Rent Roll'!$U13)=MOD(YEAR('Rent Roll'!$C13),'Rent Roll'!$U13),MONTH(X$3)=MONTH('Rent Roll'!$C13)),1,0),0)</f>
        <v>0</v>
      </c>
      <c r="Y215" s="567">
        <f>IFERROR(IF(AND(NOT(YEAR(Y$3)&lt;=YEAR('Rent Roll'!$C13)+'Rent Roll'!$V13-1),MOD(YEAR(Y$3),'Rent Roll'!$U13)=MOD(YEAR('Rent Roll'!$C13),'Rent Roll'!$U13),MONTH(Y$3)=MONTH('Rent Roll'!$C13)),1,0),0)</f>
        <v>0</v>
      </c>
      <c r="Z215" s="567">
        <f>IFERROR(IF(AND(NOT(YEAR(Z$3)&lt;=YEAR('Rent Roll'!$C13)+'Rent Roll'!$V13-1),MOD(YEAR(Z$3),'Rent Roll'!$U13)=MOD(YEAR('Rent Roll'!$C13),'Rent Roll'!$U13),MONTH(Z$3)=MONTH('Rent Roll'!$C13)),1,0),0)</f>
        <v>0</v>
      </c>
      <c r="AA215" s="567">
        <f>IFERROR(IF(AND(NOT(YEAR(AA$3)&lt;=YEAR('Rent Roll'!$C13)+'Rent Roll'!$V13-1),MOD(YEAR(AA$3),'Rent Roll'!$U13)=MOD(YEAR('Rent Roll'!$C13),'Rent Roll'!$U13),MONTH(AA$3)=MONTH('Rent Roll'!$C13)),1,0),0)</f>
        <v>0</v>
      </c>
      <c r="AB215" s="567">
        <f>IFERROR(IF(AND(NOT(YEAR(AB$3)&lt;=YEAR('Rent Roll'!$C13)+'Rent Roll'!$V13-1),MOD(YEAR(AB$3),'Rent Roll'!$U13)=MOD(YEAR('Rent Roll'!$C13),'Rent Roll'!$U13),MONTH(AB$3)=MONTH('Rent Roll'!$C13)),1,0),0)</f>
        <v>0</v>
      </c>
      <c r="AC215" s="567">
        <f>IFERROR(IF(AND(NOT(YEAR(AC$3)&lt;=YEAR('Rent Roll'!$C13)+'Rent Roll'!$V13-1),MOD(YEAR(AC$3),'Rent Roll'!$U13)=MOD(YEAR('Rent Roll'!$C13),'Rent Roll'!$U13),MONTH(AC$3)=MONTH('Rent Roll'!$C13)),1,0),0)</f>
        <v>0</v>
      </c>
      <c r="AD215" s="767">
        <f>IFERROR(IF(AND(NOT(YEAR(AD$3)&lt;=YEAR('Rent Roll'!$C13)+'Rent Roll'!$V13-1),MOD(YEAR(AD$3),'Rent Roll'!$U13)=MOD(YEAR('Rent Roll'!$C13),'Rent Roll'!$U13),MONTH(AD$3)=MONTH('Rent Roll'!$C13)),1,0),0)</f>
        <v>1</v>
      </c>
      <c r="AE215" s="768">
        <f>IFERROR(IF(AND(NOT(YEAR(AE$3)&lt;=YEAR('Rent Roll'!$C13)+'Rent Roll'!$V13-1),MOD(YEAR(AE$3),'Rent Roll'!$U13)=MOD(YEAR('Rent Roll'!$C13),'Rent Roll'!$U13),MONTH(AE$3)=MONTH('Rent Roll'!$C13)),1,0),0)</f>
        <v>0</v>
      </c>
      <c r="AF215" s="567">
        <f>IFERROR(IF(AND(NOT(YEAR(AF$3)&lt;=YEAR('Rent Roll'!$C13)+'Rent Roll'!$V13-1),MOD(YEAR(AF$3),'Rent Roll'!$U13)=MOD(YEAR('Rent Roll'!$C13),'Rent Roll'!$U13),MONTH(AF$3)=MONTH('Rent Roll'!$C13)),1,0),0)</f>
        <v>0</v>
      </c>
      <c r="AG215" s="567">
        <f>IFERROR(IF(AND(NOT(YEAR(AG$3)&lt;=YEAR('Rent Roll'!$C13)+'Rent Roll'!$V13-1),MOD(YEAR(AG$3),'Rent Roll'!$U13)=MOD(YEAR('Rent Roll'!$C13),'Rent Roll'!$U13),MONTH(AG$3)=MONTH('Rent Roll'!$C13)),1,0),0)</f>
        <v>0</v>
      </c>
      <c r="AH215" s="567">
        <f>IFERROR(IF(AND(NOT(YEAR(AH$3)&lt;=YEAR('Rent Roll'!$C13)+'Rent Roll'!$V13-1),MOD(YEAR(AH$3),'Rent Roll'!$U13)=MOD(YEAR('Rent Roll'!$C13),'Rent Roll'!$U13),MONTH(AH$3)=MONTH('Rent Roll'!$C13)),1,0),0)</f>
        <v>0</v>
      </c>
      <c r="AI215" s="567">
        <f>IFERROR(IF(AND(NOT(YEAR(AI$3)&lt;=YEAR('Rent Roll'!$C13)+'Rent Roll'!$V13-1),MOD(YEAR(AI$3),'Rent Roll'!$U13)=MOD(YEAR('Rent Roll'!$C13),'Rent Roll'!$U13),MONTH(AI$3)=MONTH('Rent Roll'!$C13)),1,0),0)</f>
        <v>0</v>
      </c>
      <c r="AJ215" s="567">
        <f>IFERROR(IF(AND(NOT(YEAR(AJ$3)&lt;=YEAR('Rent Roll'!$C13)+'Rent Roll'!$V13-1),MOD(YEAR(AJ$3),'Rent Roll'!$U13)=MOD(YEAR('Rent Roll'!$C13),'Rent Roll'!$U13),MONTH(AJ$3)=MONTH('Rent Roll'!$C13)),1,0),0)</f>
        <v>0</v>
      </c>
      <c r="AK215" s="567">
        <f>IFERROR(IF(AND(NOT(YEAR(AK$3)&lt;=YEAR('Rent Roll'!$C13)+'Rent Roll'!$V13-1),MOD(YEAR(AK$3),'Rent Roll'!$U13)=MOD(YEAR('Rent Roll'!$C13),'Rent Roll'!$U13),MONTH(AK$3)=MONTH('Rent Roll'!$C13)),1,0),0)</f>
        <v>0</v>
      </c>
      <c r="AL215" s="567">
        <f>IFERROR(IF(AND(NOT(YEAR(AL$3)&lt;=YEAR('Rent Roll'!$C13)+'Rent Roll'!$V13-1),MOD(YEAR(AL$3),'Rent Roll'!$U13)=MOD(YEAR('Rent Roll'!$C13),'Rent Roll'!$U13),MONTH(AL$3)=MONTH('Rent Roll'!$C13)),1,0),0)</f>
        <v>0</v>
      </c>
      <c r="AM215" s="567">
        <f>IFERROR(IF(AND(NOT(YEAR(AM$3)&lt;=YEAR('Rent Roll'!$C13)+'Rent Roll'!$V13-1),MOD(YEAR(AM$3),'Rent Roll'!$U13)=MOD(YEAR('Rent Roll'!$C13),'Rent Roll'!$U13),MONTH(AM$3)=MONTH('Rent Roll'!$C13)),1,0),0)</f>
        <v>0</v>
      </c>
      <c r="AN215" s="567">
        <f>IFERROR(IF(AND(NOT(YEAR(AN$3)&lt;=YEAR('Rent Roll'!$C13)+'Rent Roll'!$V13-1),MOD(YEAR(AN$3),'Rent Roll'!$U13)=MOD(YEAR('Rent Roll'!$C13),'Rent Roll'!$U13),MONTH(AN$3)=MONTH('Rent Roll'!$C13)),1,0),0)</f>
        <v>0</v>
      </c>
      <c r="AO215" s="567">
        <f>IFERROR(IF(AND(NOT(YEAR(AO$3)&lt;=YEAR('Rent Roll'!$C13)+'Rent Roll'!$V13-1),MOD(YEAR(AO$3),'Rent Roll'!$U13)=MOD(YEAR('Rent Roll'!$C13),'Rent Roll'!$U13),MONTH(AO$3)=MONTH('Rent Roll'!$C13)),1,0),0)</f>
        <v>0</v>
      </c>
      <c r="AP215" s="767">
        <f>IFERROR(IF(AND(NOT(YEAR(AP$3)&lt;=YEAR('Rent Roll'!$C13)+'Rent Roll'!$V13-1),MOD(YEAR(AP$3),'Rent Roll'!$U13)=MOD(YEAR('Rent Roll'!$C13),'Rent Roll'!$U13),MONTH(AP$3)=MONTH('Rent Roll'!$C13)),1,0),0)</f>
        <v>1</v>
      </c>
      <c r="AQ215" s="768">
        <f>IFERROR(IF(AND(NOT(YEAR(AQ$3)&lt;=YEAR('Rent Roll'!$C13)+'Rent Roll'!$V13-1),MOD(YEAR(AQ$3),'Rent Roll'!$U13)=MOD(YEAR('Rent Roll'!$C13),'Rent Roll'!$U13),MONTH(AQ$3)=MONTH('Rent Roll'!$C13)),1,0),0)</f>
        <v>0</v>
      </c>
      <c r="AR215" s="567">
        <f>IFERROR(IF(AND(NOT(YEAR(AR$3)&lt;=YEAR('Rent Roll'!$C13)+'Rent Roll'!$V13-1),MOD(YEAR(AR$3),'Rent Roll'!$U13)=MOD(YEAR('Rent Roll'!$C13),'Rent Roll'!$U13),MONTH(AR$3)=MONTH('Rent Roll'!$C13)),1,0),0)</f>
        <v>0</v>
      </c>
      <c r="AS215" s="567">
        <f>IFERROR(IF(AND(NOT(YEAR(AS$3)&lt;=YEAR('Rent Roll'!$C13)+'Rent Roll'!$V13-1),MOD(YEAR(AS$3),'Rent Roll'!$U13)=MOD(YEAR('Rent Roll'!$C13),'Rent Roll'!$U13),MONTH(AS$3)=MONTH('Rent Roll'!$C13)),1,0),0)</f>
        <v>0</v>
      </c>
      <c r="AT215" s="567">
        <f>IFERROR(IF(AND(NOT(YEAR(AT$3)&lt;=YEAR('Rent Roll'!$C13)+'Rent Roll'!$V13-1),MOD(YEAR(AT$3),'Rent Roll'!$U13)=MOD(YEAR('Rent Roll'!$C13),'Rent Roll'!$U13),MONTH(AT$3)=MONTH('Rent Roll'!$C13)),1,0),0)</f>
        <v>0</v>
      </c>
      <c r="AU215" s="567">
        <f>IFERROR(IF(AND(NOT(YEAR(AU$3)&lt;=YEAR('Rent Roll'!$C13)+'Rent Roll'!$V13-1),MOD(YEAR(AU$3),'Rent Roll'!$U13)=MOD(YEAR('Rent Roll'!$C13),'Rent Roll'!$U13),MONTH(AU$3)=MONTH('Rent Roll'!$C13)),1,0),0)</f>
        <v>0</v>
      </c>
      <c r="AV215" s="567">
        <f>IFERROR(IF(AND(NOT(YEAR(AV$3)&lt;=YEAR('Rent Roll'!$C13)+'Rent Roll'!$V13-1),MOD(YEAR(AV$3),'Rent Roll'!$U13)=MOD(YEAR('Rent Roll'!$C13),'Rent Roll'!$U13),MONTH(AV$3)=MONTH('Rent Roll'!$C13)),1,0),0)</f>
        <v>0</v>
      </c>
      <c r="AW215" s="567">
        <f>IFERROR(IF(AND(NOT(YEAR(AW$3)&lt;=YEAR('Rent Roll'!$C13)+'Rent Roll'!$V13-1),MOD(YEAR(AW$3),'Rent Roll'!$U13)=MOD(YEAR('Rent Roll'!$C13),'Rent Roll'!$U13),MONTH(AW$3)=MONTH('Rent Roll'!$C13)),1,0),0)</f>
        <v>0</v>
      </c>
      <c r="AX215" s="567">
        <f>IFERROR(IF(AND(NOT(YEAR(AX$3)&lt;=YEAR('Rent Roll'!$C13)+'Rent Roll'!$V13-1),MOD(YEAR(AX$3),'Rent Roll'!$U13)=MOD(YEAR('Rent Roll'!$C13),'Rent Roll'!$U13),MONTH(AX$3)=MONTH('Rent Roll'!$C13)),1,0),0)</f>
        <v>0</v>
      </c>
      <c r="AY215" s="567">
        <f>IFERROR(IF(AND(NOT(YEAR(AY$3)&lt;=YEAR('Rent Roll'!$C13)+'Rent Roll'!$V13-1),MOD(YEAR(AY$3),'Rent Roll'!$U13)=MOD(YEAR('Rent Roll'!$C13),'Rent Roll'!$U13),MONTH(AY$3)=MONTH('Rent Roll'!$C13)),1,0),0)</f>
        <v>0</v>
      </c>
      <c r="AZ215" s="567">
        <f>IFERROR(IF(AND(NOT(YEAR(AZ$3)&lt;=YEAR('Rent Roll'!$C13)+'Rent Roll'!$V13-1),MOD(YEAR(AZ$3),'Rent Roll'!$U13)=MOD(YEAR('Rent Roll'!$C13),'Rent Roll'!$U13),MONTH(AZ$3)=MONTH('Rent Roll'!$C13)),1,0),0)</f>
        <v>0</v>
      </c>
      <c r="BA215" s="567">
        <f>IFERROR(IF(AND(NOT(YEAR(BA$3)&lt;=YEAR('Rent Roll'!$C13)+'Rent Roll'!$V13-1),MOD(YEAR(BA$3),'Rent Roll'!$U13)=MOD(YEAR('Rent Roll'!$C13),'Rent Roll'!$U13),MONTH(BA$3)=MONTH('Rent Roll'!$C13)),1,0),0)</f>
        <v>0</v>
      </c>
      <c r="BB215" s="767">
        <f>IFERROR(IF(AND(NOT(YEAR(BB$3)&lt;=YEAR('Rent Roll'!$C13)+'Rent Roll'!$V13-1),MOD(YEAR(BB$3),'Rent Roll'!$U13)=MOD(YEAR('Rent Roll'!$C13),'Rent Roll'!$U13),MONTH(BB$3)=MONTH('Rent Roll'!$C13)),1,0),0)</f>
        <v>1</v>
      </c>
      <c r="BC215" s="768">
        <f>IFERROR(IF(AND(NOT(YEAR(BC$3)&lt;=YEAR('Rent Roll'!$C13)+'Rent Roll'!$V13-1),MOD(YEAR(BC$3),'Rent Roll'!$U13)=MOD(YEAR('Rent Roll'!$C13),'Rent Roll'!$U13),MONTH(BC$3)=MONTH('Rent Roll'!$C13)),1,0),0)</f>
        <v>0</v>
      </c>
      <c r="BD215" s="567">
        <f>IFERROR(IF(AND(NOT(YEAR(BD$3)&lt;=YEAR('Rent Roll'!$C13)+'Rent Roll'!$V13-1),MOD(YEAR(BD$3),'Rent Roll'!$U13)=MOD(YEAR('Rent Roll'!$C13),'Rent Roll'!$U13),MONTH(BD$3)=MONTH('Rent Roll'!$C13)),1,0),0)</f>
        <v>0</v>
      </c>
      <c r="BE215" s="567">
        <f>IFERROR(IF(AND(NOT(YEAR(BE$3)&lt;=YEAR('Rent Roll'!$C13)+'Rent Roll'!$V13-1),MOD(YEAR(BE$3),'Rent Roll'!$U13)=MOD(YEAR('Rent Roll'!$C13),'Rent Roll'!$U13),MONTH(BE$3)=MONTH('Rent Roll'!$C13)),1,0),0)</f>
        <v>0</v>
      </c>
      <c r="BF215" s="567">
        <f>IFERROR(IF(AND(NOT(YEAR(BF$3)&lt;=YEAR('Rent Roll'!$C13)+'Rent Roll'!$V13-1),MOD(YEAR(BF$3),'Rent Roll'!$U13)=MOD(YEAR('Rent Roll'!$C13),'Rent Roll'!$U13),MONTH(BF$3)=MONTH('Rent Roll'!$C13)),1,0),0)</f>
        <v>0</v>
      </c>
      <c r="BG215" s="567">
        <f>IFERROR(IF(AND(NOT(YEAR(BG$3)&lt;=YEAR('Rent Roll'!$C13)+'Rent Roll'!$V13-1),MOD(YEAR(BG$3),'Rent Roll'!$U13)=MOD(YEAR('Rent Roll'!$C13),'Rent Roll'!$U13),MONTH(BG$3)=MONTH('Rent Roll'!$C13)),1,0),0)</f>
        <v>0</v>
      </c>
      <c r="BH215" s="567">
        <f>IFERROR(IF(AND(NOT(YEAR(BH$3)&lt;=YEAR('Rent Roll'!$C13)+'Rent Roll'!$V13-1),MOD(YEAR(BH$3),'Rent Roll'!$U13)=MOD(YEAR('Rent Roll'!$C13),'Rent Roll'!$U13),MONTH(BH$3)=MONTH('Rent Roll'!$C13)),1,0),0)</f>
        <v>0</v>
      </c>
      <c r="BI215" s="567">
        <f>IFERROR(IF(AND(NOT(YEAR(BI$3)&lt;=YEAR('Rent Roll'!$C13)+'Rent Roll'!$V13-1),MOD(YEAR(BI$3),'Rent Roll'!$U13)=MOD(YEAR('Rent Roll'!$C13),'Rent Roll'!$U13),MONTH(BI$3)=MONTH('Rent Roll'!$C13)),1,0),0)</f>
        <v>0</v>
      </c>
      <c r="BJ215" s="567">
        <f>IFERROR(IF(AND(NOT(YEAR(BJ$3)&lt;=YEAR('Rent Roll'!$C13)+'Rent Roll'!$V13-1),MOD(YEAR(BJ$3),'Rent Roll'!$U13)=MOD(YEAR('Rent Roll'!$C13),'Rent Roll'!$U13),MONTH(BJ$3)=MONTH('Rent Roll'!$C13)),1,0),0)</f>
        <v>0</v>
      </c>
      <c r="BK215" s="567">
        <f>IFERROR(IF(AND(NOT(YEAR(BK$3)&lt;=YEAR('Rent Roll'!$C13)+'Rent Roll'!$V13-1),MOD(YEAR(BK$3),'Rent Roll'!$U13)=MOD(YEAR('Rent Roll'!$C13),'Rent Roll'!$U13),MONTH(BK$3)=MONTH('Rent Roll'!$C13)),1,0),0)</f>
        <v>0</v>
      </c>
      <c r="BL215" s="567">
        <f>IFERROR(IF(AND(NOT(YEAR(BL$3)&lt;=YEAR('Rent Roll'!$C13)+'Rent Roll'!$V13-1),MOD(YEAR(BL$3),'Rent Roll'!$U13)=MOD(YEAR('Rent Roll'!$C13),'Rent Roll'!$U13),MONTH(BL$3)=MONTH('Rent Roll'!$C13)),1,0),0)</f>
        <v>0</v>
      </c>
      <c r="BM215" s="567">
        <f>IFERROR(IF(AND(NOT(YEAR(BM$3)&lt;=YEAR('Rent Roll'!$C13)+'Rent Roll'!$V13-1),MOD(YEAR(BM$3),'Rent Roll'!$U13)=MOD(YEAR('Rent Roll'!$C13),'Rent Roll'!$U13),MONTH(BM$3)=MONTH('Rent Roll'!$C13)),1,0),0)</f>
        <v>0</v>
      </c>
      <c r="BN215" s="767">
        <f>IFERROR(IF(AND(NOT(YEAR(BN$3)&lt;=YEAR('Rent Roll'!$C13)+'Rent Roll'!$V13-1),MOD(YEAR(BN$3),'Rent Roll'!$U13)=MOD(YEAR('Rent Roll'!$C13),'Rent Roll'!$U13),MONTH(BN$3)=MONTH('Rent Roll'!$C13)),1,0),0)</f>
        <v>1</v>
      </c>
      <c r="BO215" s="768">
        <f>IFERROR(IF(AND(NOT(YEAR(BO$3)&lt;=YEAR('Rent Roll'!$C13)+'Rent Roll'!$V13-1),MOD(YEAR(BO$3),'Rent Roll'!$U13)=MOD(YEAR('Rent Roll'!$C13),'Rent Roll'!$U13),MONTH(BO$3)=MONTH('Rent Roll'!$C13)),1,0),0)</f>
        <v>0</v>
      </c>
      <c r="BP215" s="567">
        <f>IFERROR(IF(AND(NOT(YEAR(BP$3)&lt;=YEAR('Rent Roll'!$C13)+'Rent Roll'!$V13-1),MOD(YEAR(BP$3),'Rent Roll'!$U13)=MOD(YEAR('Rent Roll'!$C13),'Rent Roll'!$U13),MONTH(BP$3)=MONTH('Rent Roll'!$C13)),1,0),0)</f>
        <v>0</v>
      </c>
      <c r="BQ215" s="567">
        <f>IFERROR(IF(AND(NOT(YEAR(BQ$3)&lt;=YEAR('Rent Roll'!$C13)+'Rent Roll'!$V13-1),MOD(YEAR(BQ$3),'Rent Roll'!$U13)=MOD(YEAR('Rent Roll'!$C13),'Rent Roll'!$U13),MONTH(BQ$3)=MONTH('Rent Roll'!$C13)),1,0),0)</f>
        <v>0</v>
      </c>
      <c r="BR215" s="567">
        <f>IFERROR(IF(AND(NOT(YEAR(BR$3)&lt;=YEAR('Rent Roll'!$C13)+'Rent Roll'!$V13-1),MOD(YEAR(BR$3),'Rent Roll'!$U13)=MOD(YEAR('Rent Roll'!$C13),'Rent Roll'!$U13),MONTH(BR$3)=MONTH('Rent Roll'!$C13)),1,0),0)</f>
        <v>0</v>
      </c>
      <c r="BS215" s="567">
        <f>IFERROR(IF(AND(NOT(YEAR(BS$3)&lt;=YEAR('Rent Roll'!$C13)+'Rent Roll'!$V13-1),MOD(YEAR(BS$3),'Rent Roll'!$U13)=MOD(YEAR('Rent Roll'!$C13),'Rent Roll'!$U13),MONTH(BS$3)=MONTH('Rent Roll'!$C13)),1,0),0)</f>
        <v>0</v>
      </c>
      <c r="BT215" s="567">
        <f>IFERROR(IF(AND(NOT(YEAR(BT$3)&lt;=YEAR('Rent Roll'!$C13)+'Rent Roll'!$V13-1),MOD(YEAR(BT$3),'Rent Roll'!$U13)=MOD(YEAR('Rent Roll'!$C13),'Rent Roll'!$U13),MONTH(BT$3)=MONTH('Rent Roll'!$C13)),1,0),0)</f>
        <v>0</v>
      </c>
      <c r="BU215" s="567">
        <f>IFERROR(IF(AND(NOT(YEAR(BU$3)&lt;=YEAR('Rent Roll'!$C13)+'Rent Roll'!$V13-1),MOD(YEAR(BU$3),'Rent Roll'!$U13)=MOD(YEAR('Rent Roll'!$C13),'Rent Roll'!$U13),MONTH(BU$3)=MONTH('Rent Roll'!$C13)),1,0),0)</f>
        <v>0</v>
      </c>
      <c r="BV215" s="567">
        <f>IFERROR(IF(AND(NOT(YEAR(BV$3)&lt;=YEAR('Rent Roll'!$C13)+'Rent Roll'!$V13-1),MOD(YEAR(BV$3),'Rent Roll'!$U13)=MOD(YEAR('Rent Roll'!$C13),'Rent Roll'!$U13),MONTH(BV$3)=MONTH('Rent Roll'!$C13)),1,0),0)</f>
        <v>0</v>
      </c>
      <c r="BW215" s="567">
        <f>IFERROR(IF(AND(NOT(YEAR(BW$3)&lt;=YEAR('Rent Roll'!$C13)+'Rent Roll'!$V13-1),MOD(YEAR(BW$3),'Rent Roll'!$U13)=MOD(YEAR('Rent Roll'!$C13),'Rent Roll'!$U13),MONTH(BW$3)=MONTH('Rent Roll'!$C13)),1,0),0)</f>
        <v>0</v>
      </c>
      <c r="BX215" s="567">
        <f>IFERROR(IF(AND(NOT(YEAR(BX$3)&lt;=YEAR('Rent Roll'!$C13)+'Rent Roll'!$V13-1),MOD(YEAR(BX$3),'Rent Roll'!$U13)=MOD(YEAR('Rent Roll'!$C13),'Rent Roll'!$U13),MONTH(BX$3)=MONTH('Rent Roll'!$C13)),1,0),0)</f>
        <v>0</v>
      </c>
      <c r="BY215" s="567">
        <f>IFERROR(IF(AND(NOT(YEAR(BY$3)&lt;=YEAR('Rent Roll'!$C13)+'Rent Roll'!$V13-1),MOD(YEAR(BY$3),'Rent Roll'!$U13)=MOD(YEAR('Rent Roll'!$C13),'Rent Roll'!$U13),MONTH(BY$3)=MONTH('Rent Roll'!$C13)),1,0),0)</f>
        <v>0</v>
      </c>
      <c r="BZ215" s="767">
        <f>IFERROR(IF(AND(NOT(YEAR(BZ$3)&lt;=YEAR('Rent Roll'!$C13)+'Rent Roll'!$V13-1),MOD(YEAR(BZ$3),'Rent Roll'!$U13)=MOD(YEAR('Rent Roll'!$C13),'Rent Roll'!$U13),MONTH(BZ$3)=MONTH('Rent Roll'!$C13)),1,0),0)</f>
        <v>1</v>
      </c>
      <c r="CA215" s="768">
        <f>IFERROR(IF(AND(NOT(YEAR(CA$3)&lt;=YEAR('Rent Roll'!$C13)+'Rent Roll'!$V13-1),MOD(YEAR(CA$3),'Rent Roll'!$U13)=MOD(YEAR('Rent Roll'!$C13),'Rent Roll'!$U13),MONTH(CA$3)=MONTH('Rent Roll'!$C13)),1,0),0)</f>
        <v>0</v>
      </c>
      <c r="CB215" s="567">
        <f>IFERROR(IF(AND(NOT(YEAR(CB$3)&lt;=YEAR('Rent Roll'!$C13)+'Rent Roll'!$V13-1),MOD(YEAR(CB$3),'Rent Roll'!$U13)=MOD(YEAR('Rent Roll'!$C13),'Rent Roll'!$U13),MONTH(CB$3)=MONTH('Rent Roll'!$C13)),1,0),0)</f>
        <v>0</v>
      </c>
      <c r="CC215" s="567">
        <f>IFERROR(IF(AND(NOT(YEAR(CC$3)&lt;=YEAR('Rent Roll'!$C13)+'Rent Roll'!$V13-1),MOD(YEAR(CC$3),'Rent Roll'!$U13)=MOD(YEAR('Rent Roll'!$C13),'Rent Roll'!$U13),MONTH(CC$3)=MONTH('Rent Roll'!$C13)),1,0),0)</f>
        <v>0</v>
      </c>
      <c r="CD215" s="567">
        <f>IFERROR(IF(AND(NOT(YEAR(CD$3)&lt;=YEAR('Rent Roll'!$C13)+'Rent Roll'!$V13-1),MOD(YEAR(CD$3),'Rent Roll'!$U13)=MOD(YEAR('Rent Roll'!$C13),'Rent Roll'!$U13),MONTH(CD$3)=MONTH('Rent Roll'!$C13)),1,0),0)</f>
        <v>0</v>
      </c>
      <c r="CE215" s="567">
        <f>IFERROR(IF(AND(NOT(YEAR(CE$3)&lt;=YEAR('Rent Roll'!$C13)+'Rent Roll'!$V13-1),MOD(YEAR(CE$3),'Rent Roll'!$U13)=MOD(YEAR('Rent Roll'!$C13),'Rent Roll'!$U13),MONTH(CE$3)=MONTH('Rent Roll'!$C13)),1,0),0)</f>
        <v>0</v>
      </c>
      <c r="CF215" s="567">
        <f>IFERROR(IF(AND(NOT(YEAR(CF$3)&lt;=YEAR('Rent Roll'!$C13)+'Rent Roll'!$V13-1),MOD(YEAR(CF$3),'Rent Roll'!$U13)=MOD(YEAR('Rent Roll'!$C13),'Rent Roll'!$U13),MONTH(CF$3)=MONTH('Rent Roll'!$C13)),1,0),0)</f>
        <v>0</v>
      </c>
      <c r="CG215" s="567">
        <f>IFERROR(IF(AND(NOT(YEAR(CG$3)&lt;=YEAR('Rent Roll'!$C13)+'Rent Roll'!$V13-1),MOD(YEAR(CG$3),'Rent Roll'!$U13)=MOD(YEAR('Rent Roll'!$C13),'Rent Roll'!$U13),MONTH(CG$3)=MONTH('Rent Roll'!$C13)),1,0),0)</f>
        <v>0</v>
      </c>
      <c r="CH215" s="567">
        <f>IFERROR(IF(AND(NOT(YEAR(CH$3)&lt;=YEAR('Rent Roll'!$C13)+'Rent Roll'!$V13-1),MOD(YEAR(CH$3),'Rent Roll'!$U13)=MOD(YEAR('Rent Roll'!$C13),'Rent Roll'!$U13),MONTH(CH$3)=MONTH('Rent Roll'!$C13)),1,0),0)</f>
        <v>0</v>
      </c>
      <c r="CI215" s="567">
        <f>IFERROR(IF(AND(NOT(YEAR(CI$3)&lt;=YEAR('Rent Roll'!$C13)+'Rent Roll'!$V13-1),MOD(YEAR(CI$3),'Rent Roll'!$U13)=MOD(YEAR('Rent Roll'!$C13),'Rent Roll'!$U13),MONTH(CI$3)=MONTH('Rent Roll'!$C13)),1,0),0)</f>
        <v>0</v>
      </c>
      <c r="CJ215" s="567">
        <f>IFERROR(IF(AND(NOT(YEAR(CJ$3)&lt;=YEAR('Rent Roll'!$C13)+'Rent Roll'!$V13-1),MOD(YEAR(CJ$3),'Rent Roll'!$U13)=MOD(YEAR('Rent Roll'!$C13),'Rent Roll'!$U13),MONTH(CJ$3)=MONTH('Rent Roll'!$C13)),1,0),0)</f>
        <v>0</v>
      </c>
      <c r="CK215" s="567">
        <f>IFERROR(IF(AND(NOT(YEAR(CK$3)&lt;=YEAR('Rent Roll'!$C13)+'Rent Roll'!$V13-1),MOD(YEAR(CK$3),'Rent Roll'!$U13)=MOD(YEAR('Rent Roll'!$C13),'Rent Roll'!$U13),MONTH(CK$3)=MONTH('Rent Roll'!$C13)),1,0),0)</f>
        <v>0</v>
      </c>
      <c r="CL215" s="767">
        <f>IFERROR(IF(AND(NOT(YEAR(CL$3)&lt;=YEAR('Rent Roll'!$C13)+'Rent Roll'!$V13-1),MOD(YEAR(CL$3),'Rent Roll'!$U13)=MOD(YEAR('Rent Roll'!$C13),'Rent Roll'!$U13),MONTH(CL$3)=MONTH('Rent Roll'!$C13)),1,0),0)</f>
        <v>1</v>
      </c>
      <c r="CM215" s="768">
        <f>IFERROR(IF(AND(NOT(YEAR(CM$3)&lt;=YEAR('Rent Roll'!$C13)+'Rent Roll'!$V13-1),MOD(YEAR(CM$3),'Rent Roll'!$U13)=MOD(YEAR('Rent Roll'!$C13),'Rent Roll'!$U13),MONTH(CM$3)=MONTH('Rent Roll'!$C13)),1,0),0)</f>
        <v>0</v>
      </c>
      <c r="CN215" s="567">
        <f>IFERROR(IF(AND(NOT(YEAR(CN$3)&lt;=YEAR('Rent Roll'!$C13)+'Rent Roll'!$V13-1),MOD(YEAR(CN$3),'Rent Roll'!$U13)=MOD(YEAR('Rent Roll'!$C13),'Rent Roll'!$U13),MONTH(CN$3)=MONTH('Rent Roll'!$C13)),1,0),0)</f>
        <v>0</v>
      </c>
      <c r="CO215" s="567">
        <f>IFERROR(IF(AND(NOT(YEAR(CO$3)&lt;=YEAR('Rent Roll'!$C13)+'Rent Roll'!$V13-1),MOD(YEAR(CO$3),'Rent Roll'!$U13)=MOD(YEAR('Rent Roll'!$C13),'Rent Roll'!$U13),MONTH(CO$3)=MONTH('Rent Roll'!$C13)),1,0),0)</f>
        <v>0</v>
      </c>
      <c r="CP215" s="567">
        <f>IFERROR(IF(AND(NOT(YEAR(CP$3)&lt;=YEAR('Rent Roll'!$C13)+'Rent Roll'!$V13-1),MOD(YEAR(CP$3),'Rent Roll'!$U13)=MOD(YEAR('Rent Roll'!$C13),'Rent Roll'!$U13),MONTH(CP$3)=MONTH('Rent Roll'!$C13)),1,0),0)</f>
        <v>0</v>
      </c>
      <c r="CQ215" s="567">
        <f>IFERROR(IF(AND(NOT(YEAR(CQ$3)&lt;=YEAR('Rent Roll'!$C13)+'Rent Roll'!$V13-1),MOD(YEAR(CQ$3),'Rent Roll'!$U13)=MOD(YEAR('Rent Roll'!$C13),'Rent Roll'!$U13),MONTH(CQ$3)=MONTH('Rent Roll'!$C13)),1,0),0)</f>
        <v>0</v>
      </c>
      <c r="CR215" s="567">
        <f>IFERROR(IF(AND(NOT(YEAR(CR$3)&lt;=YEAR('Rent Roll'!$C13)+'Rent Roll'!$V13-1),MOD(YEAR(CR$3),'Rent Roll'!$U13)=MOD(YEAR('Rent Roll'!$C13),'Rent Roll'!$U13),MONTH(CR$3)=MONTH('Rent Roll'!$C13)),1,0),0)</f>
        <v>0</v>
      </c>
      <c r="CS215" s="567">
        <f>IFERROR(IF(AND(NOT(YEAR(CS$3)&lt;=YEAR('Rent Roll'!$C13)+'Rent Roll'!$V13-1),MOD(YEAR(CS$3),'Rent Roll'!$U13)=MOD(YEAR('Rent Roll'!$C13),'Rent Roll'!$U13),MONTH(CS$3)=MONTH('Rent Roll'!$C13)),1,0),0)</f>
        <v>0</v>
      </c>
      <c r="CT215" s="567">
        <f>IFERROR(IF(AND(NOT(YEAR(CT$3)&lt;=YEAR('Rent Roll'!$C13)+'Rent Roll'!$V13-1),MOD(YEAR(CT$3),'Rent Roll'!$U13)=MOD(YEAR('Rent Roll'!$C13),'Rent Roll'!$U13),MONTH(CT$3)=MONTH('Rent Roll'!$C13)),1,0),0)</f>
        <v>0</v>
      </c>
      <c r="CU215" s="567">
        <f>IFERROR(IF(AND(NOT(YEAR(CU$3)&lt;=YEAR('Rent Roll'!$C13)+'Rent Roll'!$V13-1),MOD(YEAR(CU$3),'Rent Roll'!$U13)=MOD(YEAR('Rent Roll'!$C13),'Rent Roll'!$U13),MONTH(CU$3)=MONTH('Rent Roll'!$C13)),1,0),0)</f>
        <v>0</v>
      </c>
      <c r="CV215" s="567">
        <f>IFERROR(IF(AND(NOT(YEAR(CV$3)&lt;=YEAR('Rent Roll'!$C13)+'Rent Roll'!$V13-1),MOD(YEAR(CV$3),'Rent Roll'!$U13)=MOD(YEAR('Rent Roll'!$C13),'Rent Roll'!$U13),MONTH(CV$3)=MONTH('Rent Roll'!$C13)),1,0),0)</f>
        <v>0</v>
      </c>
      <c r="CW215" s="567">
        <f>IFERROR(IF(AND(NOT(YEAR(CW$3)&lt;=YEAR('Rent Roll'!$C13)+'Rent Roll'!$V13-1),MOD(YEAR(CW$3),'Rent Roll'!$U13)=MOD(YEAR('Rent Roll'!$C13),'Rent Roll'!$U13),MONTH(CW$3)=MONTH('Rent Roll'!$C13)),1,0),0)</f>
        <v>0</v>
      </c>
      <c r="CX215" s="767">
        <f>IFERROR(IF(AND(NOT(YEAR(CX$3)&lt;=YEAR('Rent Roll'!$C13)+'Rent Roll'!$V13-1),MOD(YEAR(CX$3),'Rent Roll'!$U13)=MOD(YEAR('Rent Roll'!$C13),'Rent Roll'!$U13),MONTH(CX$3)=MONTH('Rent Roll'!$C13)),1,0),0)</f>
        <v>1</v>
      </c>
      <c r="CY215" s="768">
        <f>IFERROR(IF(AND(NOT(YEAR(CY$3)&lt;=YEAR('Rent Roll'!$C13)+'Rent Roll'!$V13-1),MOD(YEAR(CY$3),'Rent Roll'!$U13)=MOD(YEAR('Rent Roll'!$C13),'Rent Roll'!$U13),MONTH(CY$3)=MONTH('Rent Roll'!$C13)),1,0),0)</f>
        <v>0</v>
      </c>
      <c r="CZ215" s="567">
        <f>IFERROR(IF(AND(NOT(YEAR(CZ$3)&lt;=YEAR('Rent Roll'!$C13)+'Rent Roll'!$V13-1),MOD(YEAR(CZ$3),'Rent Roll'!$U13)=MOD(YEAR('Rent Roll'!$C13),'Rent Roll'!$U13),MONTH(CZ$3)=MONTH('Rent Roll'!$C13)),1,0),0)</f>
        <v>0</v>
      </c>
      <c r="DA215" s="567">
        <f>IFERROR(IF(AND(NOT(YEAR(DA$3)&lt;=YEAR('Rent Roll'!$C13)+'Rent Roll'!$V13-1),MOD(YEAR(DA$3),'Rent Roll'!$U13)=MOD(YEAR('Rent Roll'!$C13),'Rent Roll'!$U13),MONTH(DA$3)=MONTH('Rent Roll'!$C13)),1,0),0)</f>
        <v>0</v>
      </c>
      <c r="DB215" s="567">
        <f>IFERROR(IF(AND(NOT(YEAR(DB$3)&lt;=YEAR('Rent Roll'!$C13)+'Rent Roll'!$V13-1),MOD(YEAR(DB$3),'Rent Roll'!$U13)=MOD(YEAR('Rent Roll'!$C13),'Rent Roll'!$U13),MONTH(DB$3)=MONTH('Rent Roll'!$C13)),1,0),0)</f>
        <v>0</v>
      </c>
      <c r="DC215" s="567">
        <f>IFERROR(IF(AND(NOT(YEAR(DC$3)&lt;=YEAR('Rent Roll'!$C13)+'Rent Roll'!$V13-1),MOD(YEAR(DC$3),'Rent Roll'!$U13)=MOD(YEAR('Rent Roll'!$C13),'Rent Roll'!$U13),MONTH(DC$3)=MONTH('Rent Roll'!$C13)),1,0),0)</f>
        <v>0</v>
      </c>
      <c r="DD215" s="567">
        <f>IFERROR(IF(AND(NOT(YEAR(DD$3)&lt;=YEAR('Rent Roll'!$C13)+'Rent Roll'!$V13-1),MOD(YEAR(DD$3),'Rent Roll'!$U13)=MOD(YEAR('Rent Roll'!$C13),'Rent Roll'!$U13),MONTH(DD$3)=MONTH('Rent Roll'!$C13)),1,0),0)</f>
        <v>0</v>
      </c>
      <c r="DE215" s="567">
        <f>IFERROR(IF(AND(NOT(YEAR(DE$3)&lt;=YEAR('Rent Roll'!$C13)+'Rent Roll'!$V13-1),MOD(YEAR(DE$3),'Rent Roll'!$U13)=MOD(YEAR('Rent Roll'!$C13),'Rent Roll'!$U13),MONTH(DE$3)=MONTH('Rent Roll'!$C13)),1,0),0)</f>
        <v>0</v>
      </c>
      <c r="DF215" s="567">
        <f>IFERROR(IF(AND(NOT(YEAR(DF$3)&lt;=YEAR('Rent Roll'!$C13)+'Rent Roll'!$V13-1),MOD(YEAR(DF$3),'Rent Roll'!$U13)=MOD(YEAR('Rent Roll'!$C13),'Rent Roll'!$U13),MONTH(DF$3)=MONTH('Rent Roll'!$C13)),1,0),0)</f>
        <v>0</v>
      </c>
      <c r="DG215" s="567">
        <f>IFERROR(IF(AND(NOT(YEAR(DG$3)&lt;=YEAR('Rent Roll'!$C13)+'Rent Roll'!$V13-1),MOD(YEAR(DG$3),'Rent Roll'!$U13)=MOD(YEAR('Rent Roll'!$C13),'Rent Roll'!$U13),MONTH(DG$3)=MONTH('Rent Roll'!$C13)),1,0),0)</f>
        <v>0</v>
      </c>
      <c r="DH215" s="567">
        <f>IFERROR(IF(AND(NOT(YEAR(DH$3)&lt;=YEAR('Rent Roll'!$C13)+'Rent Roll'!$V13-1),MOD(YEAR(DH$3),'Rent Roll'!$U13)=MOD(YEAR('Rent Roll'!$C13),'Rent Roll'!$U13),MONTH(DH$3)=MONTH('Rent Roll'!$C13)),1,0),0)</f>
        <v>0</v>
      </c>
      <c r="DI215" s="567">
        <f>IFERROR(IF(AND(NOT(YEAR(DI$3)&lt;=YEAR('Rent Roll'!$C13)+'Rent Roll'!$V13-1),MOD(YEAR(DI$3),'Rent Roll'!$U13)=MOD(YEAR('Rent Roll'!$C13),'Rent Roll'!$U13),MONTH(DI$3)=MONTH('Rent Roll'!$C13)),1,0),0)</f>
        <v>0</v>
      </c>
      <c r="DJ215" s="767">
        <f>IFERROR(IF(AND(NOT(YEAR(DJ$3)&lt;=YEAR('Rent Roll'!$C13)+'Rent Roll'!$V13-1),MOD(YEAR(DJ$3),'Rent Roll'!$U13)=MOD(YEAR('Rent Roll'!$C13),'Rent Roll'!$U13),MONTH(DJ$3)=MONTH('Rent Roll'!$C13)),1,0),0)</f>
        <v>1</v>
      </c>
      <c r="DK215" s="768">
        <f>IFERROR(IF(AND(NOT(YEAR(DK$3)&lt;=YEAR('Rent Roll'!$C13)+'Rent Roll'!$V13-1),MOD(YEAR(DK$3),'Rent Roll'!$U13)=MOD(YEAR('Rent Roll'!$C13),'Rent Roll'!$U13),MONTH(DK$3)=MONTH('Rent Roll'!$C13)),1,0),0)</f>
        <v>0</v>
      </c>
      <c r="DL215" s="567">
        <f>IFERROR(IF(AND(NOT(YEAR(DL$3)&lt;=YEAR('Rent Roll'!$C13)+'Rent Roll'!$V13-1),MOD(YEAR(DL$3),'Rent Roll'!$U13)=MOD(YEAR('Rent Roll'!$C13),'Rent Roll'!$U13),MONTH(DL$3)=MONTH('Rent Roll'!$C13)),1,0),0)</f>
        <v>0</v>
      </c>
      <c r="DM215" s="567">
        <f>IFERROR(IF(AND(NOT(YEAR(DM$3)&lt;=YEAR('Rent Roll'!$C13)+'Rent Roll'!$V13-1),MOD(YEAR(DM$3),'Rent Roll'!$U13)=MOD(YEAR('Rent Roll'!$C13),'Rent Roll'!$U13),MONTH(DM$3)=MONTH('Rent Roll'!$C13)),1,0),0)</f>
        <v>0</v>
      </c>
      <c r="DN215" s="567">
        <f>IFERROR(IF(AND(NOT(YEAR(DN$3)&lt;=YEAR('Rent Roll'!$C13)+'Rent Roll'!$V13-1),MOD(YEAR(DN$3),'Rent Roll'!$U13)=MOD(YEAR('Rent Roll'!$C13),'Rent Roll'!$U13),MONTH(DN$3)=MONTH('Rent Roll'!$C13)),1,0),0)</f>
        <v>0</v>
      </c>
      <c r="DO215" s="567">
        <f>IFERROR(IF(AND(NOT(YEAR(DO$3)&lt;=YEAR('Rent Roll'!$C13)+'Rent Roll'!$V13-1),MOD(YEAR(DO$3),'Rent Roll'!$U13)=MOD(YEAR('Rent Roll'!$C13),'Rent Roll'!$U13),MONTH(DO$3)=MONTH('Rent Roll'!$C13)),1,0),0)</f>
        <v>0</v>
      </c>
      <c r="DP215" s="567">
        <f>IFERROR(IF(AND(NOT(YEAR(DP$3)&lt;=YEAR('Rent Roll'!$C13)+'Rent Roll'!$V13-1),MOD(YEAR(DP$3),'Rent Roll'!$U13)=MOD(YEAR('Rent Roll'!$C13),'Rent Roll'!$U13),MONTH(DP$3)=MONTH('Rent Roll'!$C13)),1,0),0)</f>
        <v>0</v>
      </c>
      <c r="DQ215" s="567">
        <f>IFERROR(IF(AND(NOT(YEAR(DQ$3)&lt;=YEAR('Rent Roll'!$C13)+'Rent Roll'!$V13-1),MOD(YEAR(DQ$3),'Rent Roll'!$U13)=MOD(YEAR('Rent Roll'!$C13),'Rent Roll'!$U13),MONTH(DQ$3)=MONTH('Rent Roll'!$C13)),1,0),0)</f>
        <v>0</v>
      </c>
      <c r="DR215" s="567">
        <f>IFERROR(IF(AND(NOT(YEAR(DR$3)&lt;=YEAR('Rent Roll'!$C13)+'Rent Roll'!$V13-1),MOD(YEAR(DR$3),'Rent Roll'!$U13)=MOD(YEAR('Rent Roll'!$C13),'Rent Roll'!$U13),MONTH(DR$3)=MONTH('Rent Roll'!$C13)),1,0),0)</f>
        <v>0</v>
      </c>
      <c r="DS215" s="567">
        <f>IFERROR(IF(AND(NOT(YEAR(DS$3)&lt;=YEAR('Rent Roll'!$C13)+'Rent Roll'!$V13-1),MOD(YEAR(DS$3),'Rent Roll'!$U13)=MOD(YEAR('Rent Roll'!$C13),'Rent Roll'!$U13),MONTH(DS$3)=MONTH('Rent Roll'!$C13)),1,0),0)</f>
        <v>0</v>
      </c>
      <c r="DT215" s="567">
        <f>IFERROR(IF(AND(NOT(YEAR(DT$3)&lt;=YEAR('Rent Roll'!$C13)+'Rent Roll'!$V13-1),MOD(YEAR(DT$3),'Rent Roll'!$U13)=MOD(YEAR('Rent Roll'!$C13),'Rent Roll'!$U13),MONTH(DT$3)=MONTH('Rent Roll'!$C13)),1,0),0)</f>
        <v>0</v>
      </c>
      <c r="DU215" s="567">
        <f>IFERROR(IF(AND(NOT(YEAR(DU$3)&lt;=YEAR('Rent Roll'!$C13)+'Rent Roll'!$V13-1),MOD(YEAR(DU$3),'Rent Roll'!$U13)=MOD(YEAR('Rent Roll'!$C13),'Rent Roll'!$U13),MONTH(DU$3)=MONTH('Rent Roll'!$C13)),1,0),0)</f>
        <v>0</v>
      </c>
      <c r="DV215" s="567">
        <f>IFERROR(IF(AND(NOT(YEAR(DV$3)&lt;=YEAR('Rent Roll'!$C13)+'Rent Roll'!$V13-1),MOD(YEAR(DV$3),'Rent Roll'!$U13)=MOD(YEAR('Rent Roll'!$C13),'Rent Roll'!$U13),MONTH(DV$3)=MONTH('Rent Roll'!$C13)),1,0),0)</f>
        <v>1</v>
      </c>
    </row>
    <row r="216" spans="1:126" s="565" customFormat="1" ht="12" customHeight="1" outlineLevel="1" x14ac:dyDescent="0.4">
      <c r="A216" s="731"/>
      <c r="B216" s="564" t="str">
        <f>'Rent Roll'!$B14</f>
        <v>지하1층</v>
      </c>
      <c r="C216" s="566"/>
      <c r="D216" s="566"/>
      <c r="E216" s="566"/>
      <c r="F216" s="778">
        <f>IFERROR(IF(AND(NOT(YEAR(F$3)&lt;=YEAR('Rent Roll'!$C14)+'Rent Roll'!$V14-1),MOD(YEAR(F$3),'Rent Roll'!$U14)=MOD(YEAR('Rent Roll'!$C14),'Rent Roll'!$U14),MONTH(F$3)=MONTH('Rent Roll'!$C14)),1,0),0)</f>
        <v>0</v>
      </c>
      <c r="G216" s="768">
        <f>IFERROR(IF(AND(NOT(YEAR(G$3)&lt;=YEAR('Rent Roll'!$C14)+'Rent Roll'!$V14-1),MOD(YEAR(G$3),'Rent Roll'!$U14)=MOD(YEAR('Rent Roll'!$C14),'Rent Roll'!$U14),MONTH(G$3)=MONTH('Rent Roll'!$C14)),1,0),0)</f>
        <v>0</v>
      </c>
      <c r="H216" s="567">
        <f>IFERROR(IF(AND(NOT(YEAR(H$3)&lt;=YEAR('Rent Roll'!$C14)+'Rent Roll'!$V14-1),MOD(YEAR(H$3),'Rent Roll'!$U14)=MOD(YEAR('Rent Roll'!$C14),'Rent Roll'!$U14),MONTH(H$3)=MONTH('Rent Roll'!$C14)),1,0),0)</f>
        <v>0</v>
      </c>
      <c r="I216" s="567">
        <f>IFERROR(IF(AND(NOT(YEAR(I$3)&lt;=YEAR('Rent Roll'!$C14)+'Rent Roll'!$V14-1),MOD(YEAR(I$3),'Rent Roll'!$U14)=MOD(YEAR('Rent Roll'!$C14),'Rent Roll'!$U14),MONTH(I$3)=MONTH('Rent Roll'!$C14)),1,0),0)</f>
        <v>0</v>
      </c>
      <c r="J216" s="567">
        <f>IFERROR(IF(AND(NOT(YEAR(J$3)&lt;=YEAR('Rent Roll'!$C14)+'Rent Roll'!$V14-1),MOD(YEAR(J$3),'Rent Roll'!$U14)=MOD(YEAR('Rent Roll'!$C14),'Rent Roll'!$U14),MONTH(J$3)=MONTH('Rent Roll'!$C14)),1,0),0)</f>
        <v>0</v>
      </c>
      <c r="K216" s="567">
        <f>IFERROR(IF(AND(NOT(YEAR(K$3)&lt;=YEAR('Rent Roll'!$C14)+'Rent Roll'!$V14-1),MOD(YEAR(K$3),'Rent Roll'!$U14)=MOD(YEAR('Rent Roll'!$C14),'Rent Roll'!$U14),MONTH(K$3)=MONTH('Rent Roll'!$C14)),1,0),0)</f>
        <v>0</v>
      </c>
      <c r="L216" s="567">
        <f>IFERROR(IF(AND(NOT(YEAR(L$3)&lt;=YEAR('Rent Roll'!$C14)+'Rent Roll'!$V14-1),MOD(YEAR(L$3),'Rent Roll'!$U14)=MOD(YEAR('Rent Roll'!$C14),'Rent Roll'!$U14),MONTH(L$3)=MONTH('Rent Roll'!$C14)),1,0),0)</f>
        <v>0</v>
      </c>
      <c r="M216" s="567">
        <f>IFERROR(IF(AND(NOT(YEAR(M$3)&lt;=YEAR('Rent Roll'!$C14)+'Rent Roll'!$V14-1),MOD(YEAR(M$3),'Rent Roll'!$U14)=MOD(YEAR('Rent Roll'!$C14),'Rent Roll'!$U14),MONTH(M$3)=MONTH('Rent Roll'!$C14)),1,0),0)</f>
        <v>0</v>
      </c>
      <c r="N216" s="567">
        <f>IFERROR(IF(AND(NOT(YEAR(N$3)&lt;=YEAR('Rent Roll'!$C14)+'Rent Roll'!$V14-1),MOD(YEAR(N$3),'Rent Roll'!$U14)=MOD(YEAR('Rent Roll'!$C14),'Rent Roll'!$U14),MONTH(N$3)=MONTH('Rent Roll'!$C14)),1,0),0)</f>
        <v>0</v>
      </c>
      <c r="O216" s="567">
        <f>IFERROR(IF(AND(NOT(YEAR(O$3)&lt;=YEAR('Rent Roll'!$C14)+'Rent Roll'!$V14-1),MOD(YEAR(O$3),'Rent Roll'!$U14)=MOD(YEAR('Rent Roll'!$C14),'Rent Roll'!$U14),MONTH(O$3)=MONTH('Rent Roll'!$C14)),1,0),0)</f>
        <v>0</v>
      </c>
      <c r="P216" s="567">
        <f>IFERROR(IF(AND(NOT(YEAR(P$3)&lt;=YEAR('Rent Roll'!$C14)+'Rent Roll'!$V14-1),MOD(YEAR(P$3),'Rent Roll'!$U14)=MOD(YEAR('Rent Roll'!$C14),'Rent Roll'!$U14),MONTH(P$3)=MONTH('Rent Roll'!$C14)),1,0),0)</f>
        <v>0</v>
      </c>
      <c r="Q216" s="567">
        <f>IFERROR(IF(AND(NOT(YEAR(Q$3)&lt;=YEAR('Rent Roll'!$C14)+'Rent Roll'!$V14-1),MOD(YEAR(Q$3),'Rent Roll'!$U14)=MOD(YEAR('Rent Roll'!$C14),'Rent Roll'!$U14),MONTH(Q$3)=MONTH('Rent Roll'!$C14)),1,0),0)</f>
        <v>0</v>
      </c>
      <c r="R216" s="767">
        <f>IFERROR(IF(AND(NOT(YEAR(R$3)&lt;=YEAR('Rent Roll'!$C14)+'Rent Roll'!$V14-1),MOD(YEAR(R$3),'Rent Roll'!$U14)=MOD(YEAR('Rent Roll'!$C14),'Rent Roll'!$U14),MONTH(R$3)=MONTH('Rent Roll'!$C14)),1,0),0)</f>
        <v>1</v>
      </c>
      <c r="S216" s="768">
        <f>IFERROR(IF(AND(NOT(YEAR(S$3)&lt;=YEAR('Rent Roll'!$C14)+'Rent Roll'!$V14-1),MOD(YEAR(S$3),'Rent Roll'!$U14)=MOD(YEAR('Rent Roll'!$C14),'Rent Roll'!$U14),MONTH(S$3)=MONTH('Rent Roll'!$C14)),1,0),0)</f>
        <v>0</v>
      </c>
      <c r="T216" s="567">
        <f>IFERROR(IF(AND(NOT(YEAR(T$3)&lt;=YEAR('Rent Roll'!$C14)+'Rent Roll'!$V14-1),MOD(YEAR(T$3),'Rent Roll'!$U14)=MOD(YEAR('Rent Roll'!$C14),'Rent Roll'!$U14),MONTH(T$3)=MONTH('Rent Roll'!$C14)),1,0),0)</f>
        <v>0</v>
      </c>
      <c r="U216" s="567">
        <f>IFERROR(IF(AND(NOT(YEAR(U$3)&lt;=YEAR('Rent Roll'!$C14)+'Rent Roll'!$V14-1),MOD(YEAR(U$3),'Rent Roll'!$U14)=MOD(YEAR('Rent Roll'!$C14),'Rent Roll'!$U14),MONTH(U$3)=MONTH('Rent Roll'!$C14)),1,0),0)</f>
        <v>0</v>
      </c>
      <c r="V216" s="567">
        <f>IFERROR(IF(AND(NOT(YEAR(V$3)&lt;=YEAR('Rent Roll'!$C14)+'Rent Roll'!$V14-1),MOD(YEAR(V$3),'Rent Roll'!$U14)=MOD(YEAR('Rent Roll'!$C14),'Rent Roll'!$U14),MONTH(V$3)=MONTH('Rent Roll'!$C14)),1,0),0)</f>
        <v>0</v>
      </c>
      <c r="W216" s="567">
        <f>IFERROR(IF(AND(NOT(YEAR(W$3)&lt;=YEAR('Rent Roll'!$C14)+'Rent Roll'!$V14-1),MOD(YEAR(W$3),'Rent Roll'!$U14)=MOD(YEAR('Rent Roll'!$C14),'Rent Roll'!$U14),MONTH(W$3)=MONTH('Rent Roll'!$C14)),1,0),0)</f>
        <v>0</v>
      </c>
      <c r="X216" s="567">
        <f>IFERROR(IF(AND(NOT(YEAR(X$3)&lt;=YEAR('Rent Roll'!$C14)+'Rent Roll'!$V14-1),MOD(YEAR(X$3),'Rent Roll'!$U14)=MOD(YEAR('Rent Roll'!$C14),'Rent Roll'!$U14),MONTH(X$3)=MONTH('Rent Roll'!$C14)),1,0),0)</f>
        <v>0</v>
      </c>
      <c r="Y216" s="567">
        <f>IFERROR(IF(AND(NOT(YEAR(Y$3)&lt;=YEAR('Rent Roll'!$C14)+'Rent Roll'!$V14-1),MOD(YEAR(Y$3),'Rent Roll'!$U14)=MOD(YEAR('Rent Roll'!$C14),'Rent Roll'!$U14),MONTH(Y$3)=MONTH('Rent Roll'!$C14)),1,0),0)</f>
        <v>0</v>
      </c>
      <c r="Z216" s="567">
        <f>IFERROR(IF(AND(NOT(YEAR(Z$3)&lt;=YEAR('Rent Roll'!$C14)+'Rent Roll'!$V14-1),MOD(YEAR(Z$3),'Rent Roll'!$U14)=MOD(YEAR('Rent Roll'!$C14),'Rent Roll'!$U14),MONTH(Z$3)=MONTH('Rent Roll'!$C14)),1,0),0)</f>
        <v>0</v>
      </c>
      <c r="AA216" s="567">
        <f>IFERROR(IF(AND(NOT(YEAR(AA$3)&lt;=YEAR('Rent Roll'!$C14)+'Rent Roll'!$V14-1),MOD(YEAR(AA$3),'Rent Roll'!$U14)=MOD(YEAR('Rent Roll'!$C14),'Rent Roll'!$U14),MONTH(AA$3)=MONTH('Rent Roll'!$C14)),1,0),0)</f>
        <v>0</v>
      </c>
      <c r="AB216" s="567">
        <f>IFERROR(IF(AND(NOT(YEAR(AB$3)&lt;=YEAR('Rent Roll'!$C14)+'Rent Roll'!$V14-1),MOD(YEAR(AB$3),'Rent Roll'!$U14)=MOD(YEAR('Rent Roll'!$C14),'Rent Roll'!$U14),MONTH(AB$3)=MONTH('Rent Roll'!$C14)),1,0),0)</f>
        <v>0</v>
      </c>
      <c r="AC216" s="567">
        <f>IFERROR(IF(AND(NOT(YEAR(AC$3)&lt;=YEAR('Rent Roll'!$C14)+'Rent Roll'!$V14-1),MOD(YEAR(AC$3),'Rent Roll'!$U14)=MOD(YEAR('Rent Roll'!$C14),'Rent Roll'!$U14),MONTH(AC$3)=MONTH('Rent Roll'!$C14)),1,0),0)</f>
        <v>0</v>
      </c>
      <c r="AD216" s="767">
        <f>IFERROR(IF(AND(NOT(YEAR(AD$3)&lt;=YEAR('Rent Roll'!$C14)+'Rent Roll'!$V14-1),MOD(YEAR(AD$3),'Rent Roll'!$U14)=MOD(YEAR('Rent Roll'!$C14),'Rent Roll'!$U14),MONTH(AD$3)=MONTH('Rent Roll'!$C14)),1,0),0)</f>
        <v>1</v>
      </c>
      <c r="AE216" s="768">
        <f>IFERROR(IF(AND(NOT(YEAR(AE$3)&lt;=YEAR('Rent Roll'!$C14)+'Rent Roll'!$V14-1),MOD(YEAR(AE$3),'Rent Roll'!$U14)=MOD(YEAR('Rent Roll'!$C14),'Rent Roll'!$U14),MONTH(AE$3)=MONTH('Rent Roll'!$C14)),1,0),0)</f>
        <v>0</v>
      </c>
      <c r="AF216" s="567">
        <f>IFERROR(IF(AND(NOT(YEAR(AF$3)&lt;=YEAR('Rent Roll'!$C14)+'Rent Roll'!$V14-1),MOD(YEAR(AF$3),'Rent Roll'!$U14)=MOD(YEAR('Rent Roll'!$C14),'Rent Roll'!$U14),MONTH(AF$3)=MONTH('Rent Roll'!$C14)),1,0),0)</f>
        <v>0</v>
      </c>
      <c r="AG216" s="567">
        <f>IFERROR(IF(AND(NOT(YEAR(AG$3)&lt;=YEAR('Rent Roll'!$C14)+'Rent Roll'!$V14-1),MOD(YEAR(AG$3),'Rent Roll'!$U14)=MOD(YEAR('Rent Roll'!$C14),'Rent Roll'!$U14),MONTH(AG$3)=MONTH('Rent Roll'!$C14)),1,0),0)</f>
        <v>0</v>
      </c>
      <c r="AH216" s="567">
        <f>IFERROR(IF(AND(NOT(YEAR(AH$3)&lt;=YEAR('Rent Roll'!$C14)+'Rent Roll'!$V14-1),MOD(YEAR(AH$3),'Rent Roll'!$U14)=MOD(YEAR('Rent Roll'!$C14),'Rent Roll'!$U14),MONTH(AH$3)=MONTH('Rent Roll'!$C14)),1,0),0)</f>
        <v>0</v>
      </c>
      <c r="AI216" s="567">
        <f>IFERROR(IF(AND(NOT(YEAR(AI$3)&lt;=YEAR('Rent Roll'!$C14)+'Rent Roll'!$V14-1),MOD(YEAR(AI$3),'Rent Roll'!$U14)=MOD(YEAR('Rent Roll'!$C14),'Rent Roll'!$U14),MONTH(AI$3)=MONTH('Rent Roll'!$C14)),1,0),0)</f>
        <v>0</v>
      </c>
      <c r="AJ216" s="567">
        <f>IFERROR(IF(AND(NOT(YEAR(AJ$3)&lt;=YEAR('Rent Roll'!$C14)+'Rent Roll'!$V14-1),MOD(YEAR(AJ$3),'Rent Roll'!$U14)=MOD(YEAR('Rent Roll'!$C14),'Rent Roll'!$U14),MONTH(AJ$3)=MONTH('Rent Roll'!$C14)),1,0),0)</f>
        <v>0</v>
      </c>
      <c r="AK216" s="567">
        <f>IFERROR(IF(AND(NOT(YEAR(AK$3)&lt;=YEAR('Rent Roll'!$C14)+'Rent Roll'!$V14-1),MOD(YEAR(AK$3),'Rent Roll'!$U14)=MOD(YEAR('Rent Roll'!$C14),'Rent Roll'!$U14),MONTH(AK$3)=MONTH('Rent Roll'!$C14)),1,0),0)</f>
        <v>0</v>
      </c>
      <c r="AL216" s="567">
        <f>IFERROR(IF(AND(NOT(YEAR(AL$3)&lt;=YEAR('Rent Roll'!$C14)+'Rent Roll'!$V14-1),MOD(YEAR(AL$3),'Rent Roll'!$U14)=MOD(YEAR('Rent Roll'!$C14),'Rent Roll'!$U14),MONTH(AL$3)=MONTH('Rent Roll'!$C14)),1,0),0)</f>
        <v>0</v>
      </c>
      <c r="AM216" s="567">
        <f>IFERROR(IF(AND(NOT(YEAR(AM$3)&lt;=YEAR('Rent Roll'!$C14)+'Rent Roll'!$V14-1),MOD(YEAR(AM$3),'Rent Roll'!$U14)=MOD(YEAR('Rent Roll'!$C14),'Rent Roll'!$U14),MONTH(AM$3)=MONTH('Rent Roll'!$C14)),1,0),0)</f>
        <v>0</v>
      </c>
      <c r="AN216" s="567">
        <f>IFERROR(IF(AND(NOT(YEAR(AN$3)&lt;=YEAR('Rent Roll'!$C14)+'Rent Roll'!$V14-1),MOD(YEAR(AN$3),'Rent Roll'!$U14)=MOD(YEAR('Rent Roll'!$C14),'Rent Roll'!$U14),MONTH(AN$3)=MONTH('Rent Roll'!$C14)),1,0),0)</f>
        <v>0</v>
      </c>
      <c r="AO216" s="567">
        <f>IFERROR(IF(AND(NOT(YEAR(AO$3)&lt;=YEAR('Rent Roll'!$C14)+'Rent Roll'!$V14-1),MOD(YEAR(AO$3),'Rent Roll'!$U14)=MOD(YEAR('Rent Roll'!$C14),'Rent Roll'!$U14),MONTH(AO$3)=MONTH('Rent Roll'!$C14)),1,0),0)</f>
        <v>0</v>
      </c>
      <c r="AP216" s="767">
        <f>IFERROR(IF(AND(NOT(YEAR(AP$3)&lt;=YEAR('Rent Roll'!$C14)+'Rent Roll'!$V14-1),MOD(YEAR(AP$3),'Rent Roll'!$U14)=MOD(YEAR('Rent Roll'!$C14),'Rent Roll'!$U14),MONTH(AP$3)=MONTH('Rent Roll'!$C14)),1,0),0)</f>
        <v>1</v>
      </c>
      <c r="AQ216" s="768">
        <f>IFERROR(IF(AND(NOT(YEAR(AQ$3)&lt;=YEAR('Rent Roll'!$C14)+'Rent Roll'!$V14-1),MOD(YEAR(AQ$3),'Rent Roll'!$U14)=MOD(YEAR('Rent Roll'!$C14),'Rent Roll'!$U14),MONTH(AQ$3)=MONTH('Rent Roll'!$C14)),1,0),0)</f>
        <v>0</v>
      </c>
      <c r="AR216" s="567">
        <f>IFERROR(IF(AND(NOT(YEAR(AR$3)&lt;=YEAR('Rent Roll'!$C14)+'Rent Roll'!$V14-1),MOD(YEAR(AR$3),'Rent Roll'!$U14)=MOD(YEAR('Rent Roll'!$C14),'Rent Roll'!$U14),MONTH(AR$3)=MONTH('Rent Roll'!$C14)),1,0),0)</f>
        <v>0</v>
      </c>
      <c r="AS216" s="567">
        <f>IFERROR(IF(AND(NOT(YEAR(AS$3)&lt;=YEAR('Rent Roll'!$C14)+'Rent Roll'!$V14-1),MOD(YEAR(AS$3),'Rent Roll'!$U14)=MOD(YEAR('Rent Roll'!$C14),'Rent Roll'!$U14),MONTH(AS$3)=MONTH('Rent Roll'!$C14)),1,0),0)</f>
        <v>0</v>
      </c>
      <c r="AT216" s="567">
        <f>IFERROR(IF(AND(NOT(YEAR(AT$3)&lt;=YEAR('Rent Roll'!$C14)+'Rent Roll'!$V14-1),MOD(YEAR(AT$3),'Rent Roll'!$U14)=MOD(YEAR('Rent Roll'!$C14),'Rent Roll'!$U14),MONTH(AT$3)=MONTH('Rent Roll'!$C14)),1,0),0)</f>
        <v>0</v>
      </c>
      <c r="AU216" s="567">
        <f>IFERROR(IF(AND(NOT(YEAR(AU$3)&lt;=YEAR('Rent Roll'!$C14)+'Rent Roll'!$V14-1),MOD(YEAR(AU$3),'Rent Roll'!$U14)=MOD(YEAR('Rent Roll'!$C14),'Rent Roll'!$U14),MONTH(AU$3)=MONTH('Rent Roll'!$C14)),1,0),0)</f>
        <v>0</v>
      </c>
      <c r="AV216" s="567">
        <f>IFERROR(IF(AND(NOT(YEAR(AV$3)&lt;=YEAR('Rent Roll'!$C14)+'Rent Roll'!$V14-1),MOD(YEAR(AV$3),'Rent Roll'!$U14)=MOD(YEAR('Rent Roll'!$C14),'Rent Roll'!$U14),MONTH(AV$3)=MONTH('Rent Roll'!$C14)),1,0),0)</f>
        <v>0</v>
      </c>
      <c r="AW216" s="567">
        <f>IFERROR(IF(AND(NOT(YEAR(AW$3)&lt;=YEAR('Rent Roll'!$C14)+'Rent Roll'!$V14-1),MOD(YEAR(AW$3),'Rent Roll'!$U14)=MOD(YEAR('Rent Roll'!$C14),'Rent Roll'!$U14),MONTH(AW$3)=MONTH('Rent Roll'!$C14)),1,0),0)</f>
        <v>0</v>
      </c>
      <c r="AX216" s="567">
        <f>IFERROR(IF(AND(NOT(YEAR(AX$3)&lt;=YEAR('Rent Roll'!$C14)+'Rent Roll'!$V14-1),MOD(YEAR(AX$3),'Rent Roll'!$U14)=MOD(YEAR('Rent Roll'!$C14),'Rent Roll'!$U14),MONTH(AX$3)=MONTH('Rent Roll'!$C14)),1,0),0)</f>
        <v>0</v>
      </c>
      <c r="AY216" s="567">
        <f>IFERROR(IF(AND(NOT(YEAR(AY$3)&lt;=YEAR('Rent Roll'!$C14)+'Rent Roll'!$V14-1),MOD(YEAR(AY$3),'Rent Roll'!$U14)=MOD(YEAR('Rent Roll'!$C14),'Rent Roll'!$U14),MONTH(AY$3)=MONTH('Rent Roll'!$C14)),1,0),0)</f>
        <v>0</v>
      </c>
      <c r="AZ216" s="567">
        <f>IFERROR(IF(AND(NOT(YEAR(AZ$3)&lt;=YEAR('Rent Roll'!$C14)+'Rent Roll'!$V14-1),MOD(YEAR(AZ$3),'Rent Roll'!$U14)=MOD(YEAR('Rent Roll'!$C14),'Rent Roll'!$U14),MONTH(AZ$3)=MONTH('Rent Roll'!$C14)),1,0),0)</f>
        <v>0</v>
      </c>
      <c r="BA216" s="567">
        <f>IFERROR(IF(AND(NOT(YEAR(BA$3)&lt;=YEAR('Rent Roll'!$C14)+'Rent Roll'!$V14-1),MOD(YEAR(BA$3),'Rent Roll'!$U14)=MOD(YEAR('Rent Roll'!$C14),'Rent Roll'!$U14),MONTH(BA$3)=MONTH('Rent Roll'!$C14)),1,0),0)</f>
        <v>0</v>
      </c>
      <c r="BB216" s="767">
        <f>IFERROR(IF(AND(NOT(YEAR(BB$3)&lt;=YEAR('Rent Roll'!$C14)+'Rent Roll'!$V14-1),MOD(YEAR(BB$3),'Rent Roll'!$U14)=MOD(YEAR('Rent Roll'!$C14),'Rent Roll'!$U14),MONTH(BB$3)=MONTH('Rent Roll'!$C14)),1,0),0)</f>
        <v>1</v>
      </c>
      <c r="BC216" s="768">
        <f>IFERROR(IF(AND(NOT(YEAR(BC$3)&lt;=YEAR('Rent Roll'!$C14)+'Rent Roll'!$V14-1),MOD(YEAR(BC$3),'Rent Roll'!$U14)=MOD(YEAR('Rent Roll'!$C14),'Rent Roll'!$U14),MONTH(BC$3)=MONTH('Rent Roll'!$C14)),1,0),0)</f>
        <v>0</v>
      </c>
      <c r="BD216" s="567">
        <f>IFERROR(IF(AND(NOT(YEAR(BD$3)&lt;=YEAR('Rent Roll'!$C14)+'Rent Roll'!$V14-1),MOD(YEAR(BD$3),'Rent Roll'!$U14)=MOD(YEAR('Rent Roll'!$C14),'Rent Roll'!$U14),MONTH(BD$3)=MONTH('Rent Roll'!$C14)),1,0),0)</f>
        <v>0</v>
      </c>
      <c r="BE216" s="567">
        <f>IFERROR(IF(AND(NOT(YEAR(BE$3)&lt;=YEAR('Rent Roll'!$C14)+'Rent Roll'!$V14-1),MOD(YEAR(BE$3),'Rent Roll'!$U14)=MOD(YEAR('Rent Roll'!$C14),'Rent Roll'!$U14),MONTH(BE$3)=MONTH('Rent Roll'!$C14)),1,0),0)</f>
        <v>0</v>
      </c>
      <c r="BF216" s="567">
        <f>IFERROR(IF(AND(NOT(YEAR(BF$3)&lt;=YEAR('Rent Roll'!$C14)+'Rent Roll'!$V14-1),MOD(YEAR(BF$3),'Rent Roll'!$U14)=MOD(YEAR('Rent Roll'!$C14),'Rent Roll'!$U14),MONTH(BF$3)=MONTH('Rent Roll'!$C14)),1,0),0)</f>
        <v>0</v>
      </c>
      <c r="BG216" s="567">
        <f>IFERROR(IF(AND(NOT(YEAR(BG$3)&lt;=YEAR('Rent Roll'!$C14)+'Rent Roll'!$V14-1),MOD(YEAR(BG$3),'Rent Roll'!$U14)=MOD(YEAR('Rent Roll'!$C14),'Rent Roll'!$U14),MONTH(BG$3)=MONTH('Rent Roll'!$C14)),1,0),0)</f>
        <v>0</v>
      </c>
      <c r="BH216" s="567">
        <f>IFERROR(IF(AND(NOT(YEAR(BH$3)&lt;=YEAR('Rent Roll'!$C14)+'Rent Roll'!$V14-1),MOD(YEAR(BH$3),'Rent Roll'!$U14)=MOD(YEAR('Rent Roll'!$C14),'Rent Roll'!$U14),MONTH(BH$3)=MONTH('Rent Roll'!$C14)),1,0),0)</f>
        <v>0</v>
      </c>
      <c r="BI216" s="567">
        <f>IFERROR(IF(AND(NOT(YEAR(BI$3)&lt;=YEAR('Rent Roll'!$C14)+'Rent Roll'!$V14-1),MOD(YEAR(BI$3),'Rent Roll'!$U14)=MOD(YEAR('Rent Roll'!$C14),'Rent Roll'!$U14),MONTH(BI$3)=MONTH('Rent Roll'!$C14)),1,0),0)</f>
        <v>0</v>
      </c>
      <c r="BJ216" s="567">
        <f>IFERROR(IF(AND(NOT(YEAR(BJ$3)&lt;=YEAR('Rent Roll'!$C14)+'Rent Roll'!$V14-1),MOD(YEAR(BJ$3),'Rent Roll'!$U14)=MOD(YEAR('Rent Roll'!$C14),'Rent Roll'!$U14),MONTH(BJ$3)=MONTH('Rent Roll'!$C14)),1,0),0)</f>
        <v>0</v>
      </c>
      <c r="BK216" s="567">
        <f>IFERROR(IF(AND(NOT(YEAR(BK$3)&lt;=YEAR('Rent Roll'!$C14)+'Rent Roll'!$V14-1),MOD(YEAR(BK$3),'Rent Roll'!$U14)=MOD(YEAR('Rent Roll'!$C14),'Rent Roll'!$U14),MONTH(BK$3)=MONTH('Rent Roll'!$C14)),1,0),0)</f>
        <v>0</v>
      </c>
      <c r="BL216" s="567">
        <f>IFERROR(IF(AND(NOT(YEAR(BL$3)&lt;=YEAR('Rent Roll'!$C14)+'Rent Roll'!$V14-1),MOD(YEAR(BL$3),'Rent Roll'!$U14)=MOD(YEAR('Rent Roll'!$C14),'Rent Roll'!$U14),MONTH(BL$3)=MONTH('Rent Roll'!$C14)),1,0),0)</f>
        <v>0</v>
      </c>
      <c r="BM216" s="567">
        <f>IFERROR(IF(AND(NOT(YEAR(BM$3)&lt;=YEAR('Rent Roll'!$C14)+'Rent Roll'!$V14-1),MOD(YEAR(BM$3),'Rent Roll'!$U14)=MOD(YEAR('Rent Roll'!$C14),'Rent Roll'!$U14),MONTH(BM$3)=MONTH('Rent Roll'!$C14)),1,0),0)</f>
        <v>0</v>
      </c>
      <c r="BN216" s="767">
        <f>IFERROR(IF(AND(NOT(YEAR(BN$3)&lt;=YEAR('Rent Roll'!$C14)+'Rent Roll'!$V14-1),MOD(YEAR(BN$3),'Rent Roll'!$U14)=MOD(YEAR('Rent Roll'!$C14),'Rent Roll'!$U14),MONTH(BN$3)=MONTH('Rent Roll'!$C14)),1,0),0)</f>
        <v>1</v>
      </c>
      <c r="BO216" s="768">
        <f>IFERROR(IF(AND(NOT(YEAR(BO$3)&lt;=YEAR('Rent Roll'!$C14)+'Rent Roll'!$V14-1),MOD(YEAR(BO$3),'Rent Roll'!$U14)=MOD(YEAR('Rent Roll'!$C14),'Rent Roll'!$U14),MONTH(BO$3)=MONTH('Rent Roll'!$C14)),1,0),0)</f>
        <v>0</v>
      </c>
      <c r="BP216" s="567">
        <f>IFERROR(IF(AND(NOT(YEAR(BP$3)&lt;=YEAR('Rent Roll'!$C14)+'Rent Roll'!$V14-1),MOD(YEAR(BP$3),'Rent Roll'!$U14)=MOD(YEAR('Rent Roll'!$C14),'Rent Roll'!$U14),MONTH(BP$3)=MONTH('Rent Roll'!$C14)),1,0),0)</f>
        <v>0</v>
      </c>
      <c r="BQ216" s="567">
        <f>IFERROR(IF(AND(NOT(YEAR(BQ$3)&lt;=YEAR('Rent Roll'!$C14)+'Rent Roll'!$V14-1),MOD(YEAR(BQ$3),'Rent Roll'!$U14)=MOD(YEAR('Rent Roll'!$C14),'Rent Roll'!$U14),MONTH(BQ$3)=MONTH('Rent Roll'!$C14)),1,0),0)</f>
        <v>0</v>
      </c>
      <c r="BR216" s="567">
        <f>IFERROR(IF(AND(NOT(YEAR(BR$3)&lt;=YEAR('Rent Roll'!$C14)+'Rent Roll'!$V14-1),MOD(YEAR(BR$3),'Rent Roll'!$U14)=MOD(YEAR('Rent Roll'!$C14),'Rent Roll'!$U14),MONTH(BR$3)=MONTH('Rent Roll'!$C14)),1,0),0)</f>
        <v>0</v>
      </c>
      <c r="BS216" s="567">
        <f>IFERROR(IF(AND(NOT(YEAR(BS$3)&lt;=YEAR('Rent Roll'!$C14)+'Rent Roll'!$V14-1),MOD(YEAR(BS$3),'Rent Roll'!$U14)=MOD(YEAR('Rent Roll'!$C14),'Rent Roll'!$U14),MONTH(BS$3)=MONTH('Rent Roll'!$C14)),1,0),0)</f>
        <v>0</v>
      </c>
      <c r="BT216" s="567">
        <f>IFERROR(IF(AND(NOT(YEAR(BT$3)&lt;=YEAR('Rent Roll'!$C14)+'Rent Roll'!$V14-1),MOD(YEAR(BT$3),'Rent Roll'!$U14)=MOD(YEAR('Rent Roll'!$C14),'Rent Roll'!$U14),MONTH(BT$3)=MONTH('Rent Roll'!$C14)),1,0),0)</f>
        <v>0</v>
      </c>
      <c r="BU216" s="567">
        <f>IFERROR(IF(AND(NOT(YEAR(BU$3)&lt;=YEAR('Rent Roll'!$C14)+'Rent Roll'!$V14-1),MOD(YEAR(BU$3),'Rent Roll'!$U14)=MOD(YEAR('Rent Roll'!$C14),'Rent Roll'!$U14),MONTH(BU$3)=MONTH('Rent Roll'!$C14)),1,0),0)</f>
        <v>0</v>
      </c>
      <c r="BV216" s="567">
        <f>IFERROR(IF(AND(NOT(YEAR(BV$3)&lt;=YEAR('Rent Roll'!$C14)+'Rent Roll'!$V14-1),MOD(YEAR(BV$3),'Rent Roll'!$U14)=MOD(YEAR('Rent Roll'!$C14),'Rent Roll'!$U14),MONTH(BV$3)=MONTH('Rent Roll'!$C14)),1,0),0)</f>
        <v>0</v>
      </c>
      <c r="BW216" s="567">
        <f>IFERROR(IF(AND(NOT(YEAR(BW$3)&lt;=YEAR('Rent Roll'!$C14)+'Rent Roll'!$V14-1),MOD(YEAR(BW$3),'Rent Roll'!$U14)=MOD(YEAR('Rent Roll'!$C14),'Rent Roll'!$U14),MONTH(BW$3)=MONTH('Rent Roll'!$C14)),1,0),0)</f>
        <v>0</v>
      </c>
      <c r="BX216" s="567">
        <f>IFERROR(IF(AND(NOT(YEAR(BX$3)&lt;=YEAR('Rent Roll'!$C14)+'Rent Roll'!$V14-1),MOD(YEAR(BX$3),'Rent Roll'!$U14)=MOD(YEAR('Rent Roll'!$C14),'Rent Roll'!$U14),MONTH(BX$3)=MONTH('Rent Roll'!$C14)),1,0),0)</f>
        <v>0</v>
      </c>
      <c r="BY216" s="567">
        <f>IFERROR(IF(AND(NOT(YEAR(BY$3)&lt;=YEAR('Rent Roll'!$C14)+'Rent Roll'!$V14-1),MOD(YEAR(BY$3),'Rent Roll'!$U14)=MOD(YEAR('Rent Roll'!$C14),'Rent Roll'!$U14),MONTH(BY$3)=MONTH('Rent Roll'!$C14)),1,0),0)</f>
        <v>0</v>
      </c>
      <c r="BZ216" s="767">
        <f>IFERROR(IF(AND(NOT(YEAR(BZ$3)&lt;=YEAR('Rent Roll'!$C14)+'Rent Roll'!$V14-1),MOD(YEAR(BZ$3),'Rent Roll'!$U14)=MOD(YEAR('Rent Roll'!$C14),'Rent Roll'!$U14),MONTH(BZ$3)=MONTH('Rent Roll'!$C14)),1,0),0)</f>
        <v>1</v>
      </c>
      <c r="CA216" s="768">
        <f>IFERROR(IF(AND(NOT(YEAR(CA$3)&lt;=YEAR('Rent Roll'!$C14)+'Rent Roll'!$V14-1),MOD(YEAR(CA$3),'Rent Roll'!$U14)=MOD(YEAR('Rent Roll'!$C14),'Rent Roll'!$U14),MONTH(CA$3)=MONTH('Rent Roll'!$C14)),1,0),0)</f>
        <v>0</v>
      </c>
      <c r="CB216" s="567">
        <f>IFERROR(IF(AND(NOT(YEAR(CB$3)&lt;=YEAR('Rent Roll'!$C14)+'Rent Roll'!$V14-1),MOD(YEAR(CB$3),'Rent Roll'!$U14)=MOD(YEAR('Rent Roll'!$C14),'Rent Roll'!$U14),MONTH(CB$3)=MONTH('Rent Roll'!$C14)),1,0),0)</f>
        <v>0</v>
      </c>
      <c r="CC216" s="567">
        <f>IFERROR(IF(AND(NOT(YEAR(CC$3)&lt;=YEAR('Rent Roll'!$C14)+'Rent Roll'!$V14-1),MOD(YEAR(CC$3),'Rent Roll'!$U14)=MOD(YEAR('Rent Roll'!$C14),'Rent Roll'!$U14),MONTH(CC$3)=MONTH('Rent Roll'!$C14)),1,0),0)</f>
        <v>0</v>
      </c>
      <c r="CD216" s="567">
        <f>IFERROR(IF(AND(NOT(YEAR(CD$3)&lt;=YEAR('Rent Roll'!$C14)+'Rent Roll'!$V14-1),MOD(YEAR(CD$3),'Rent Roll'!$U14)=MOD(YEAR('Rent Roll'!$C14),'Rent Roll'!$U14),MONTH(CD$3)=MONTH('Rent Roll'!$C14)),1,0),0)</f>
        <v>0</v>
      </c>
      <c r="CE216" s="567">
        <f>IFERROR(IF(AND(NOT(YEAR(CE$3)&lt;=YEAR('Rent Roll'!$C14)+'Rent Roll'!$V14-1),MOD(YEAR(CE$3),'Rent Roll'!$U14)=MOD(YEAR('Rent Roll'!$C14),'Rent Roll'!$U14),MONTH(CE$3)=MONTH('Rent Roll'!$C14)),1,0),0)</f>
        <v>0</v>
      </c>
      <c r="CF216" s="567">
        <f>IFERROR(IF(AND(NOT(YEAR(CF$3)&lt;=YEAR('Rent Roll'!$C14)+'Rent Roll'!$V14-1),MOD(YEAR(CF$3),'Rent Roll'!$U14)=MOD(YEAR('Rent Roll'!$C14),'Rent Roll'!$U14),MONTH(CF$3)=MONTH('Rent Roll'!$C14)),1,0),0)</f>
        <v>0</v>
      </c>
      <c r="CG216" s="567">
        <f>IFERROR(IF(AND(NOT(YEAR(CG$3)&lt;=YEAR('Rent Roll'!$C14)+'Rent Roll'!$V14-1),MOD(YEAR(CG$3),'Rent Roll'!$U14)=MOD(YEAR('Rent Roll'!$C14),'Rent Roll'!$U14),MONTH(CG$3)=MONTH('Rent Roll'!$C14)),1,0),0)</f>
        <v>0</v>
      </c>
      <c r="CH216" s="567">
        <f>IFERROR(IF(AND(NOT(YEAR(CH$3)&lt;=YEAR('Rent Roll'!$C14)+'Rent Roll'!$V14-1),MOD(YEAR(CH$3),'Rent Roll'!$U14)=MOD(YEAR('Rent Roll'!$C14),'Rent Roll'!$U14),MONTH(CH$3)=MONTH('Rent Roll'!$C14)),1,0),0)</f>
        <v>0</v>
      </c>
      <c r="CI216" s="567">
        <f>IFERROR(IF(AND(NOT(YEAR(CI$3)&lt;=YEAR('Rent Roll'!$C14)+'Rent Roll'!$V14-1),MOD(YEAR(CI$3),'Rent Roll'!$U14)=MOD(YEAR('Rent Roll'!$C14),'Rent Roll'!$U14),MONTH(CI$3)=MONTH('Rent Roll'!$C14)),1,0),0)</f>
        <v>0</v>
      </c>
      <c r="CJ216" s="567">
        <f>IFERROR(IF(AND(NOT(YEAR(CJ$3)&lt;=YEAR('Rent Roll'!$C14)+'Rent Roll'!$V14-1),MOD(YEAR(CJ$3),'Rent Roll'!$U14)=MOD(YEAR('Rent Roll'!$C14),'Rent Roll'!$U14),MONTH(CJ$3)=MONTH('Rent Roll'!$C14)),1,0),0)</f>
        <v>0</v>
      </c>
      <c r="CK216" s="567">
        <f>IFERROR(IF(AND(NOT(YEAR(CK$3)&lt;=YEAR('Rent Roll'!$C14)+'Rent Roll'!$V14-1),MOD(YEAR(CK$3),'Rent Roll'!$U14)=MOD(YEAR('Rent Roll'!$C14),'Rent Roll'!$U14),MONTH(CK$3)=MONTH('Rent Roll'!$C14)),1,0),0)</f>
        <v>0</v>
      </c>
      <c r="CL216" s="767">
        <f>IFERROR(IF(AND(NOT(YEAR(CL$3)&lt;=YEAR('Rent Roll'!$C14)+'Rent Roll'!$V14-1),MOD(YEAR(CL$3),'Rent Roll'!$U14)=MOD(YEAR('Rent Roll'!$C14),'Rent Roll'!$U14),MONTH(CL$3)=MONTH('Rent Roll'!$C14)),1,0),0)</f>
        <v>1</v>
      </c>
      <c r="CM216" s="768">
        <f>IFERROR(IF(AND(NOT(YEAR(CM$3)&lt;=YEAR('Rent Roll'!$C14)+'Rent Roll'!$V14-1),MOD(YEAR(CM$3),'Rent Roll'!$U14)=MOD(YEAR('Rent Roll'!$C14),'Rent Roll'!$U14),MONTH(CM$3)=MONTH('Rent Roll'!$C14)),1,0),0)</f>
        <v>0</v>
      </c>
      <c r="CN216" s="567">
        <f>IFERROR(IF(AND(NOT(YEAR(CN$3)&lt;=YEAR('Rent Roll'!$C14)+'Rent Roll'!$V14-1),MOD(YEAR(CN$3),'Rent Roll'!$U14)=MOD(YEAR('Rent Roll'!$C14),'Rent Roll'!$U14),MONTH(CN$3)=MONTH('Rent Roll'!$C14)),1,0),0)</f>
        <v>0</v>
      </c>
      <c r="CO216" s="567">
        <f>IFERROR(IF(AND(NOT(YEAR(CO$3)&lt;=YEAR('Rent Roll'!$C14)+'Rent Roll'!$V14-1),MOD(YEAR(CO$3),'Rent Roll'!$U14)=MOD(YEAR('Rent Roll'!$C14),'Rent Roll'!$U14),MONTH(CO$3)=MONTH('Rent Roll'!$C14)),1,0),0)</f>
        <v>0</v>
      </c>
      <c r="CP216" s="567">
        <f>IFERROR(IF(AND(NOT(YEAR(CP$3)&lt;=YEAR('Rent Roll'!$C14)+'Rent Roll'!$V14-1),MOD(YEAR(CP$3),'Rent Roll'!$U14)=MOD(YEAR('Rent Roll'!$C14),'Rent Roll'!$U14),MONTH(CP$3)=MONTH('Rent Roll'!$C14)),1,0),0)</f>
        <v>0</v>
      </c>
      <c r="CQ216" s="567">
        <f>IFERROR(IF(AND(NOT(YEAR(CQ$3)&lt;=YEAR('Rent Roll'!$C14)+'Rent Roll'!$V14-1),MOD(YEAR(CQ$3),'Rent Roll'!$U14)=MOD(YEAR('Rent Roll'!$C14),'Rent Roll'!$U14),MONTH(CQ$3)=MONTH('Rent Roll'!$C14)),1,0),0)</f>
        <v>0</v>
      </c>
      <c r="CR216" s="567">
        <f>IFERROR(IF(AND(NOT(YEAR(CR$3)&lt;=YEAR('Rent Roll'!$C14)+'Rent Roll'!$V14-1),MOD(YEAR(CR$3),'Rent Roll'!$U14)=MOD(YEAR('Rent Roll'!$C14),'Rent Roll'!$U14),MONTH(CR$3)=MONTH('Rent Roll'!$C14)),1,0),0)</f>
        <v>0</v>
      </c>
      <c r="CS216" s="567">
        <f>IFERROR(IF(AND(NOT(YEAR(CS$3)&lt;=YEAR('Rent Roll'!$C14)+'Rent Roll'!$V14-1),MOD(YEAR(CS$3),'Rent Roll'!$U14)=MOD(YEAR('Rent Roll'!$C14),'Rent Roll'!$U14),MONTH(CS$3)=MONTH('Rent Roll'!$C14)),1,0),0)</f>
        <v>0</v>
      </c>
      <c r="CT216" s="567">
        <f>IFERROR(IF(AND(NOT(YEAR(CT$3)&lt;=YEAR('Rent Roll'!$C14)+'Rent Roll'!$V14-1),MOD(YEAR(CT$3),'Rent Roll'!$U14)=MOD(YEAR('Rent Roll'!$C14),'Rent Roll'!$U14),MONTH(CT$3)=MONTH('Rent Roll'!$C14)),1,0),0)</f>
        <v>0</v>
      </c>
      <c r="CU216" s="567">
        <f>IFERROR(IF(AND(NOT(YEAR(CU$3)&lt;=YEAR('Rent Roll'!$C14)+'Rent Roll'!$V14-1),MOD(YEAR(CU$3),'Rent Roll'!$U14)=MOD(YEAR('Rent Roll'!$C14),'Rent Roll'!$U14),MONTH(CU$3)=MONTH('Rent Roll'!$C14)),1,0),0)</f>
        <v>0</v>
      </c>
      <c r="CV216" s="567">
        <f>IFERROR(IF(AND(NOT(YEAR(CV$3)&lt;=YEAR('Rent Roll'!$C14)+'Rent Roll'!$V14-1),MOD(YEAR(CV$3),'Rent Roll'!$U14)=MOD(YEAR('Rent Roll'!$C14),'Rent Roll'!$U14),MONTH(CV$3)=MONTH('Rent Roll'!$C14)),1,0),0)</f>
        <v>0</v>
      </c>
      <c r="CW216" s="567">
        <f>IFERROR(IF(AND(NOT(YEAR(CW$3)&lt;=YEAR('Rent Roll'!$C14)+'Rent Roll'!$V14-1),MOD(YEAR(CW$3),'Rent Roll'!$U14)=MOD(YEAR('Rent Roll'!$C14),'Rent Roll'!$U14),MONTH(CW$3)=MONTH('Rent Roll'!$C14)),1,0),0)</f>
        <v>0</v>
      </c>
      <c r="CX216" s="767">
        <f>IFERROR(IF(AND(NOT(YEAR(CX$3)&lt;=YEAR('Rent Roll'!$C14)+'Rent Roll'!$V14-1),MOD(YEAR(CX$3),'Rent Roll'!$U14)=MOD(YEAR('Rent Roll'!$C14),'Rent Roll'!$U14),MONTH(CX$3)=MONTH('Rent Roll'!$C14)),1,0),0)</f>
        <v>1</v>
      </c>
      <c r="CY216" s="768">
        <f>IFERROR(IF(AND(NOT(YEAR(CY$3)&lt;=YEAR('Rent Roll'!$C14)+'Rent Roll'!$V14-1),MOD(YEAR(CY$3),'Rent Roll'!$U14)=MOD(YEAR('Rent Roll'!$C14),'Rent Roll'!$U14),MONTH(CY$3)=MONTH('Rent Roll'!$C14)),1,0),0)</f>
        <v>0</v>
      </c>
      <c r="CZ216" s="567">
        <f>IFERROR(IF(AND(NOT(YEAR(CZ$3)&lt;=YEAR('Rent Roll'!$C14)+'Rent Roll'!$V14-1),MOD(YEAR(CZ$3),'Rent Roll'!$U14)=MOD(YEAR('Rent Roll'!$C14),'Rent Roll'!$U14),MONTH(CZ$3)=MONTH('Rent Roll'!$C14)),1,0),0)</f>
        <v>0</v>
      </c>
      <c r="DA216" s="567">
        <f>IFERROR(IF(AND(NOT(YEAR(DA$3)&lt;=YEAR('Rent Roll'!$C14)+'Rent Roll'!$V14-1),MOD(YEAR(DA$3),'Rent Roll'!$U14)=MOD(YEAR('Rent Roll'!$C14),'Rent Roll'!$U14),MONTH(DA$3)=MONTH('Rent Roll'!$C14)),1,0),0)</f>
        <v>0</v>
      </c>
      <c r="DB216" s="567">
        <f>IFERROR(IF(AND(NOT(YEAR(DB$3)&lt;=YEAR('Rent Roll'!$C14)+'Rent Roll'!$V14-1),MOD(YEAR(DB$3),'Rent Roll'!$U14)=MOD(YEAR('Rent Roll'!$C14),'Rent Roll'!$U14),MONTH(DB$3)=MONTH('Rent Roll'!$C14)),1,0),0)</f>
        <v>0</v>
      </c>
      <c r="DC216" s="567">
        <f>IFERROR(IF(AND(NOT(YEAR(DC$3)&lt;=YEAR('Rent Roll'!$C14)+'Rent Roll'!$V14-1),MOD(YEAR(DC$3),'Rent Roll'!$U14)=MOD(YEAR('Rent Roll'!$C14),'Rent Roll'!$U14),MONTH(DC$3)=MONTH('Rent Roll'!$C14)),1,0),0)</f>
        <v>0</v>
      </c>
      <c r="DD216" s="567">
        <f>IFERROR(IF(AND(NOT(YEAR(DD$3)&lt;=YEAR('Rent Roll'!$C14)+'Rent Roll'!$V14-1),MOD(YEAR(DD$3),'Rent Roll'!$U14)=MOD(YEAR('Rent Roll'!$C14),'Rent Roll'!$U14),MONTH(DD$3)=MONTH('Rent Roll'!$C14)),1,0),0)</f>
        <v>0</v>
      </c>
      <c r="DE216" s="567">
        <f>IFERROR(IF(AND(NOT(YEAR(DE$3)&lt;=YEAR('Rent Roll'!$C14)+'Rent Roll'!$V14-1),MOD(YEAR(DE$3),'Rent Roll'!$U14)=MOD(YEAR('Rent Roll'!$C14),'Rent Roll'!$U14),MONTH(DE$3)=MONTH('Rent Roll'!$C14)),1,0),0)</f>
        <v>0</v>
      </c>
      <c r="DF216" s="567">
        <f>IFERROR(IF(AND(NOT(YEAR(DF$3)&lt;=YEAR('Rent Roll'!$C14)+'Rent Roll'!$V14-1),MOD(YEAR(DF$3),'Rent Roll'!$U14)=MOD(YEAR('Rent Roll'!$C14),'Rent Roll'!$U14),MONTH(DF$3)=MONTH('Rent Roll'!$C14)),1,0),0)</f>
        <v>0</v>
      </c>
      <c r="DG216" s="567">
        <f>IFERROR(IF(AND(NOT(YEAR(DG$3)&lt;=YEAR('Rent Roll'!$C14)+'Rent Roll'!$V14-1),MOD(YEAR(DG$3),'Rent Roll'!$U14)=MOD(YEAR('Rent Roll'!$C14),'Rent Roll'!$U14),MONTH(DG$3)=MONTH('Rent Roll'!$C14)),1,0),0)</f>
        <v>0</v>
      </c>
      <c r="DH216" s="567">
        <f>IFERROR(IF(AND(NOT(YEAR(DH$3)&lt;=YEAR('Rent Roll'!$C14)+'Rent Roll'!$V14-1),MOD(YEAR(DH$3),'Rent Roll'!$U14)=MOD(YEAR('Rent Roll'!$C14),'Rent Roll'!$U14),MONTH(DH$3)=MONTH('Rent Roll'!$C14)),1,0),0)</f>
        <v>0</v>
      </c>
      <c r="DI216" s="567">
        <f>IFERROR(IF(AND(NOT(YEAR(DI$3)&lt;=YEAR('Rent Roll'!$C14)+'Rent Roll'!$V14-1),MOD(YEAR(DI$3),'Rent Roll'!$U14)=MOD(YEAR('Rent Roll'!$C14),'Rent Roll'!$U14),MONTH(DI$3)=MONTH('Rent Roll'!$C14)),1,0),0)</f>
        <v>0</v>
      </c>
      <c r="DJ216" s="767">
        <f>IFERROR(IF(AND(NOT(YEAR(DJ$3)&lt;=YEAR('Rent Roll'!$C14)+'Rent Roll'!$V14-1),MOD(YEAR(DJ$3),'Rent Roll'!$U14)=MOD(YEAR('Rent Roll'!$C14),'Rent Roll'!$U14),MONTH(DJ$3)=MONTH('Rent Roll'!$C14)),1,0),0)</f>
        <v>1</v>
      </c>
      <c r="DK216" s="768">
        <f>IFERROR(IF(AND(NOT(YEAR(DK$3)&lt;=YEAR('Rent Roll'!$C14)+'Rent Roll'!$V14-1),MOD(YEAR(DK$3),'Rent Roll'!$U14)=MOD(YEAR('Rent Roll'!$C14),'Rent Roll'!$U14),MONTH(DK$3)=MONTH('Rent Roll'!$C14)),1,0),0)</f>
        <v>0</v>
      </c>
      <c r="DL216" s="567">
        <f>IFERROR(IF(AND(NOT(YEAR(DL$3)&lt;=YEAR('Rent Roll'!$C14)+'Rent Roll'!$V14-1),MOD(YEAR(DL$3),'Rent Roll'!$U14)=MOD(YEAR('Rent Roll'!$C14),'Rent Roll'!$U14),MONTH(DL$3)=MONTH('Rent Roll'!$C14)),1,0),0)</f>
        <v>0</v>
      </c>
      <c r="DM216" s="567">
        <f>IFERROR(IF(AND(NOT(YEAR(DM$3)&lt;=YEAR('Rent Roll'!$C14)+'Rent Roll'!$V14-1),MOD(YEAR(DM$3),'Rent Roll'!$U14)=MOD(YEAR('Rent Roll'!$C14),'Rent Roll'!$U14),MONTH(DM$3)=MONTH('Rent Roll'!$C14)),1,0),0)</f>
        <v>0</v>
      </c>
      <c r="DN216" s="567">
        <f>IFERROR(IF(AND(NOT(YEAR(DN$3)&lt;=YEAR('Rent Roll'!$C14)+'Rent Roll'!$V14-1),MOD(YEAR(DN$3),'Rent Roll'!$U14)=MOD(YEAR('Rent Roll'!$C14),'Rent Roll'!$U14),MONTH(DN$3)=MONTH('Rent Roll'!$C14)),1,0),0)</f>
        <v>0</v>
      </c>
      <c r="DO216" s="567">
        <f>IFERROR(IF(AND(NOT(YEAR(DO$3)&lt;=YEAR('Rent Roll'!$C14)+'Rent Roll'!$V14-1),MOD(YEAR(DO$3),'Rent Roll'!$U14)=MOD(YEAR('Rent Roll'!$C14),'Rent Roll'!$U14),MONTH(DO$3)=MONTH('Rent Roll'!$C14)),1,0),0)</f>
        <v>0</v>
      </c>
      <c r="DP216" s="567">
        <f>IFERROR(IF(AND(NOT(YEAR(DP$3)&lt;=YEAR('Rent Roll'!$C14)+'Rent Roll'!$V14-1),MOD(YEAR(DP$3),'Rent Roll'!$U14)=MOD(YEAR('Rent Roll'!$C14),'Rent Roll'!$U14),MONTH(DP$3)=MONTH('Rent Roll'!$C14)),1,0),0)</f>
        <v>0</v>
      </c>
      <c r="DQ216" s="567">
        <f>IFERROR(IF(AND(NOT(YEAR(DQ$3)&lt;=YEAR('Rent Roll'!$C14)+'Rent Roll'!$V14-1),MOD(YEAR(DQ$3),'Rent Roll'!$U14)=MOD(YEAR('Rent Roll'!$C14),'Rent Roll'!$U14),MONTH(DQ$3)=MONTH('Rent Roll'!$C14)),1,0),0)</f>
        <v>0</v>
      </c>
      <c r="DR216" s="567">
        <f>IFERROR(IF(AND(NOT(YEAR(DR$3)&lt;=YEAR('Rent Roll'!$C14)+'Rent Roll'!$V14-1),MOD(YEAR(DR$3),'Rent Roll'!$U14)=MOD(YEAR('Rent Roll'!$C14),'Rent Roll'!$U14),MONTH(DR$3)=MONTH('Rent Roll'!$C14)),1,0),0)</f>
        <v>0</v>
      </c>
      <c r="DS216" s="567">
        <f>IFERROR(IF(AND(NOT(YEAR(DS$3)&lt;=YEAR('Rent Roll'!$C14)+'Rent Roll'!$V14-1),MOD(YEAR(DS$3),'Rent Roll'!$U14)=MOD(YEAR('Rent Roll'!$C14),'Rent Roll'!$U14),MONTH(DS$3)=MONTH('Rent Roll'!$C14)),1,0),0)</f>
        <v>0</v>
      </c>
      <c r="DT216" s="567">
        <f>IFERROR(IF(AND(NOT(YEAR(DT$3)&lt;=YEAR('Rent Roll'!$C14)+'Rent Roll'!$V14-1),MOD(YEAR(DT$3),'Rent Roll'!$U14)=MOD(YEAR('Rent Roll'!$C14),'Rent Roll'!$U14),MONTH(DT$3)=MONTH('Rent Roll'!$C14)),1,0),0)</f>
        <v>0</v>
      </c>
      <c r="DU216" s="567">
        <f>IFERROR(IF(AND(NOT(YEAR(DU$3)&lt;=YEAR('Rent Roll'!$C14)+'Rent Roll'!$V14-1),MOD(YEAR(DU$3),'Rent Roll'!$U14)=MOD(YEAR('Rent Roll'!$C14),'Rent Roll'!$U14),MONTH(DU$3)=MONTH('Rent Roll'!$C14)),1,0),0)</f>
        <v>0</v>
      </c>
      <c r="DV216" s="567">
        <f>IFERROR(IF(AND(NOT(YEAR(DV$3)&lt;=YEAR('Rent Roll'!$C14)+'Rent Roll'!$V14-1),MOD(YEAR(DV$3),'Rent Roll'!$U14)=MOD(YEAR('Rent Roll'!$C14),'Rent Roll'!$U14),MONTH(DV$3)=MONTH('Rent Roll'!$C14)),1,0),0)</f>
        <v>1</v>
      </c>
    </row>
    <row r="217" spans="1:126" s="565" customFormat="1" ht="12" customHeight="1" outlineLevel="1" x14ac:dyDescent="0.4">
      <c r="A217" s="731"/>
      <c r="B217" s="564">
        <f>'Rent Roll'!$B15</f>
        <v>0</v>
      </c>
      <c r="C217" s="566"/>
      <c r="D217" s="566"/>
      <c r="E217" s="566"/>
      <c r="F217" s="778">
        <f>IFERROR(IF(AND(NOT(YEAR(F$3)&lt;=YEAR('Rent Roll'!$C15)+'Rent Roll'!$V15-1),MOD(YEAR(F$3),'Rent Roll'!$U15)=MOD(YEAR('Rent Roll'!$C15),'Rent Roll'!$U15),MONTH(F$3)=MONTH('Rent Roll'!$C15)),1,0),0)</f>
        <v>0</v>
      </c>
      <c r="G217" s="768">
        <f>IFERROR(IF(AND(NOT(YEAR(G$3)&lt;=YEAR('Rent Roll'!$C15)+'Rent Roll'!$V15-1),MOD(YEAR(G$3),'Rent Roll'!$U15)=MOD(YEAR('Rent Roll'!$C15),'Rent Roll'!$U15),MONTH(G$3)=MONTH('Rent Roll'!$C15)),1,0),0)</f>
        <v>0</v>
      </c>
      <c r="H217" s="567">
        <f>IFERROR(IF(AND(NOT(YEAR(H$3)&lt;=YEAR('Rent Roll'!$C15)+'Rent Roll'!$V15-1),MOD(YEAR(H$3),'Rent Roll'!$U15)=MOD(YEAR('Rent Roll'!$C15),'Rent Roll'!$U15),MONTH(H$3)=MONTH('Rent Roll'!$C15)),1,0),0)</f>
        <v>0</v>
      </c>
      <c r="I217" s="567">
        <f>IFERROR(IF(AND(NOT(YEAR(I$3)&lt;=YEAR('Rent Roll'!$C15)+'Rent Roll'!$V15-1),MOD(YEAR(I$3),'Rent Roll'!$U15)=MOD(YEAR('Rent Roll'!$C15),'Rent Roll'!$U15),MONTH(I$3)=MONTH('Rent Roll'!$C15)),1,0),0)</f>
        <v>0</v>
      </c>
      <c r="J217" s="567">
        <f>IFERROR(IF(AND(NOT(YEAR(J$3)&lt;=YEAR('Rent Roll'!$C15)+'Rent Roll'!$V15-1),MOD(YEAR(J$3),'Rent Roll'!$U15)=MOD(YEAR('Rent Roll'!$C15),'Rent Roll'!$U15),MONTH(J$3)=MONTH('Rent Roll'!$C15)),1,0),0)</f>
        <v>0</v>
      </c>
      <c r="K217" s="567">
        <f>IFERROR(IF(AND(NOT(YEAR(K$3)&lt;=YEAR('Rent Roll'!$C15)+'Rent Roll'!$V15-1),MOD(YEAR(K$3),'Rent Roll'!$U15)=MOD(YEAR('Rent Roll'!$C15),'Rent Roll'!$U15),MONTH(K$3)=MONTH('Rent Roll'!$C15)),1,0),0)</f>
        <v>0</v>
      </c>
      <c r="L217" s="567">
        <f>IFERROR(IF(AND(NOT(YEAR(L$3)&lt;=YEAR('Rent Roll'!$C15)+'Rent Roll'!$V15-1),MOD(YEAR(L$3),'Rent Roll'!$U15)=MOD(YEAR('Rent Roll'!$C15),'Rent Roll'!$U15),MONTH(L$3)=MONTH('Rent Roll'!$C15)),1,0),0)</f>
        <v>0</v>
      </c>
      <c r="M217" s="567">
        <f>IFERROR(IF(AND(NOT(YEAR(M$3)&lt;=YEAR('Rent Roll'!$C15)+'Rent Roll'!$V15-1),MOD(YEAR(M$3),'Rent Roll'!$U15)=MOD(YEAR('Rent Roll'!$C15),'Rent Roll'!$U15),MONTH(M$3)=MONTH('Rent Roll'!$C15)),1,0),0)</f>
        <v>0</v>
      </c>
      <c r="N217" s="567">
        <f>IFERROR(IF(AND(NOT(YEAR(N$3)&lt;=YEAR('Rent Roll'!$C15)+'Rent Roll'!$V15-1),MOD(YEAR(N$3),'Rent Roll'!$U15)=MOD(YEAR('Rent Roll'!$C15),'Rent Roll'!$U15),MONTH(N$3)=MONTH('Rent Roll'!$C15)),1,0),0)</f>
        <v>0</v>
      </c>
      <c r="O217" s="567">
        <f>IFERROR(IF(AND(NOT(YEAR(O$3)&lt;=YEAR('Rent Roll'!$C15)+'Rent Roll'!$V15-1),MOD(YEAR(O$3),'Rent Roll'!$U15)=MOD(YEAR('Rent Roll'!$C15),'Rent Roll'!$U15),MONTH(O$3)=MONTH('Rent Roll'!$C15)),1,0),0)</f>
        <v>0</v>
      </c>
      <c r="P217" s="567">
        <f>IFERROR(IF(AND(NOT(YEAR(P$3)&lt;=YEAR('Rent Roll'!$C15)+'Rent Roll'!$V15-1),MOD(YEAR(P$3),'Rent Roll'!$U15)=MOD(YEAR('Rent Roll'!$C15),'Rent Roll'!$U15),MONTH(P$3)=MONTH('Rent Roll'!$C15)),1,0),0)</f>
        <v>0</v>
      </c>
      <c r="Q217" s="567">
        <f>IFERROR(IF(AND(NOT(YEAR(Q$3)&lt;=YEAR('Rent Roll'!$C15)+'Rent Roll'!$V15-1),MOD(YEAR(Q$3),'Rent Roll'!$U15)=MOD(YEAR('Rent Roll'!$C15),'Rent Roll'!$U15),MONTH(Q$3)=MONTH('Rent Roll'!$C15)),1,0),0)</f>
        <v>0</v>
      </c>
      <c r="R217" s="767">
        <f>IFERROR(IF(AND(NOT(YEAR(R$3)&lt;=YEAR('Rent Roll'!$C15)+'Rent Roll'!$V15-1),MOD(YEAR(R$3),'Rent Roll'!$U15)=MOD(YEAR('Rent Roll'!$C15),'Rent Roll'!$U15),MONTH(R$3)=MONTH('Rent Roll'!$C15)),1,0),0)</f>
        <v>0</v>
      </c>
      <c r="S217" s="768">
        <f>IFERROR(IF(AND(NOT(YEAR(S$3)&lt;=YEAR('Rent Roll'!$C15)+'Rent Roll'!$V15-1),MOD(YEAR(S$3),'Rent Roll'!$U15)=MOD(YEAR('Rent Roll'!$C15),'Rent Roll'!$U15),MONTH(S$3)=MONTH('Rent Roll'!$C15)),1,0),0)</f>
        <v>0</v>
      </c>
      <c r="T217" s="567">
        <f>IFERROR(IF(AND(NOT(YEAR(T$3)&lt;=YEAR('Rent Roll'!$C15)+'Rent Roll'!$V15-1),MOD(YEAR(T$3),'Rent Roll'!$U15)=MOD(YEAR('Rent Roll'!$C15),'Rent Roll'!$U15),MONTH(T$3)=MONTH('Rent Roll'!$C15)),1,0),0)</f>
        <v>0</v>
      </c>
      <c r="U217" s="567">
        <f>IFERROR(IF(AND(NOT(YEAR(U$3)&lt;=YEAR('Rent Roll'!$C15)+'Rent Roll'!$V15-1),MOD(YEAR(U$3),'Rent Roll'!$U15)=MOD(YEAR('Rent Roll'!$C15),'Rent Roll'!$U15),MONTH(U$3)=MONTH('Rent Roll'!$C15)),1,0),0)</f>
        <v>0</v>
      </c>
      <c r="V217" s="567">
        <f>IFERROR(IF(AND(NOT(YEAR(V$3)&lt;=YEAR('Rent Roll'!$C15)+'Rent Roll'!$V15-1),MOD(YEAR(V$3),'Rent Roll'!$U15)=MOD(YEAR('Rent Roll'!$C15),'Rent Roll'!$U15),MONTH(V$3)=MONTH('Rent Roll'!$C15)),1,0),0)</f>
        <v>0</v>
      </c>
      <c r="W217" s="567">
        <f>IFERROR(IF(AND(NOT(YEAR(W$3)&lt;=YEAR('Rent Roll'!$C15)+'Rent Roll'!$V15-1),MOD(YEAR(W$3),'Rent Roll'!$U15)=MOD(YEAR('Rent Roll'!$C15),'Rent Roll'!$U15),MONTH(W$3)=MONTH('Rent Roll'!$C15)),1,0),0)</f>
        <v>0</v>
      </c>
      <c r="X217" s="567">
        <f>IFERROR(IF(AND(NOT(YEAR(X$3)&lt;=YEAR('Rent Roll'!$C15)+'Rent Roll'!$V15-1),MOD(YEAR(X$3),'Rent Roll'!$U15)=MOD(YEAR('Rent Roll'!$C15),'Rent Roll'!$U15),MONTH(X$3)=MONTH('Rent Roll'!$C15)),1,0),0)</f>
        <v>0</v>
      </c>
      <c r="Y217" s="567">
        <f>IFERROR(IF(AND(NOT(YEAR(Y$3)&lt;=YEAR('Rent Roll'!$C15)+'Rent Roll'!$V15-1),MOD(YEAR(Y$3),'Rent Roll'!$U15)=MOD(YEAR('Rent Roll'!$C15),'Rent Roll'!$U15),MONTH(Y$3)=MONTH('Rent Roll'!$C15)),1,0),0)</f>
        <v>0</v>
      </c>
      <c r="Z217" s="567">
        <f>IFERROR(IF(AND(NOT(YEAR(Z$3)&lt;=YEAR('Rent Roll'!$C15)+'Rent Roll'!$V15-1),MOD(YEAR(Z$3),'Rent Roll'!$U15)=MOD(YEAR('Rent Roll'!$C15),'Rent Roll'!$U15),MONTH(Z$3)=MONTH('Rent Roll'!$C15)),1,0),0)</f>
        <v>0</v>
      </c>
      <c r="AA217" s="567">
        <f>IFERROR(IF(AND(NOT(YEAR(AA$3)&lt;=YEAR('Rent Roll'!$C15)+'Rent Roll'!$V15-1),MOD(YEAR(AA$3),'Rent Roll'!$U15)=MOD(YEAR('Rent Roll'!$C15),'Rent Roll'!$U15),MONTH(AA$3)=MONTH('Rent Roll'!$C15)),1,0),0)</f>
        <v>0</v>
      </c>
      <c r="AB217" s="567">
        <f>IFERROR(IF(AND(NOT(YEAR(AB$3)&lt;=YEAR('Rent Roll'!$C15)+'Rent Roll'!$V15-1),MOD(YEAR(AB$3),'Rent Roll'!$U15)=MOD(YEAR('Rent Roll'!$C15),'Rent Roll'!$U15),MONTH(AB$3)=MONTH('Rent Roll'!$C15)),1,0),0)</f>
        <v>0</v>
      </c>
      <c r="AC217" s="567">
        <f>IFERROR(IF(AND(NOT(YEAR(AC$3)&lt;=YEAR('Rent Roll'!$C15)+'Rent Roll'!$V15-1),MOD(YEAR(AC$3),'Rent Roll'!$U15)=MOD(YEAR('Rent Roll'!$C15),'Rent Roll'!$U15),MONTH(AC$3)=MONTH('Rent Roll'!$C15)),1,0),0)</f>
        <v>0</v>
      </c>
      <c r="AD217" s="767">
        <f>IFERROR(IF(AND(NOT(YEAR(AD$3)&lt;=YEAR('Rent Roll'!$C15)+'Rent Roll'!$V15-1),MOD(YEAR(AD$3),'Rent Roll'!$U15)=MOD(YEAR('Rent Roll'!$C15),'Rent Roll'!$U15),MONTH(AD$3)=MONTH('Rent Roll'!$C15)),1,0),0)</f>
        <v>0</v>
      </c>
      <c r="AE217" s="768">
        <f>IFERROR(IF(AND(NOT(YEAR(AE$3)&lt;=YEAR('Rent Roll'!$C15)+'Rent Roll'!$V15-1),MOD(YEAR(AE$3),'Rent Roll'!$U15)=MOD(YEAR('Rent Roll'!$C15),'Rent Roll'!$U15),MONTH(AE$3)=MONTH('Rent Roll'!$C15)),1,0),0)</f>
        <v>0</v>
      </c>
      <c r="AF217" s="567">
        <f>IFERROR(IF(AND(NOT(YEAR(AF$3)&lt;=YEAR('Rent Roll'!$C15)+'Rent Roll'!$V15-1),MOD(YEAR(AF$3),'Rent Roll'!$U15)=MOD(YEAR('Rent Roll'!$C15),'Rent Roll'!$U15),MONTH(AF$3)=MONTH('Rent Roll'!$C15)),1,0),0)</f>
        <v>0</v>
      </c>
      <c r="AG217" s="567">
        <f>IFERROR(IF(AND(NOT(YEAR(AG$3)&lt;=YEAR('Rent Roll'!$C15)+'Rent Roll'!$V15-1),MOD(YEAR(AG$3),'Rent Roll'!$U15)=MOD(YEAR('Rent Roll'!$C15),'Rent Roll'!$U15),MONTH(AG$3)=MONTH('Rent Roll'!$C15)),1,0),0)</f>
        <v>0</v>
      </c>
      <c r="AH217" s="567">
        <f>IFERROR(IF(AND(NOT(YEAR(AH$3)&lt;=YEAR('Rent Roll'!$C15)+'Rent Roll'!$V15-1),MOD(YEAR(AH$3),'Rent Roll'!$U15)=MOD(YEAR('Rent Roll'!$C15),'Rent Roll'!$U15),MONTH(AH$3)=MONTH('Rent Roll'!$C15)),1,0),0)</f>
        <v>0</v>
      </c>
      <c r="AI217" s="567">
        <f>IFERROR(IF(AND(NOT(YEAR(AI$3)&lt;=YEAR('Rent Roll'!$C15)+'Rent Roll'!$V15-1),MOD(YEAR(AI$3),'Rent Roll'!$U15)=MOD(YEAR('Rent Roll'!$C15),'Rent Roll'!$U15),MONTH(AI$3)=MONTH('Rent Roll'!$C15)),1,0),0)</f>
        <v>0</v>
      </c>
      <c r="AJ217" s="567">
        <f>IFERROR(IF(AND(NOT(YEAR(AJ$3)&lt;=YEAR('Rent Roll'!$C15)+'Rent Roll'!$V15-1),MOD(YEAR(AJ$3),'Rent Roll'!$U15)=MOD(YEAR('Rent Roll'!$C15),'Rent Roll'!$U15),MONTH(AJ$3)=MONTH('Rent Roll'!$C15)),1,0),0)</f>
        <v>0</v>
      </c>
      <c r="AK217" s="567">
        <f>IFERROR(IF(AND(NOT(YEAR(AK$3)&lt;=YEAR('Rent Roll'!$C15)+'Rent Roll'!$V15-1),MOD(YEAR(AK$3),'Rent Roll'!$U15)=MOD(YEAR('Rent Roll'!$C15),'Rent Roll'!$U15),MONTH(AK$3)=MONTH('Rent Roll'!$C15)),1,0),0)</f>
        <v>0</v>
      </c>
      <c r="AL217" s="567">
        <f>IFERROR(IF(AND(NOT(YEAR(AL$3)&lt;=YEAR('Rent Roll'!$C15)+'Rent Roll'!$V15-1),MOD(YEAR(AL$3),'Rent Roll'!$U15)=MOD(YEAR('Rent Roll'!$C15),'Rent Roll'!$U15),MONTH(AL$3)=MONTH('Rent Roll'!$C15)),1,0),0)</f>
        <v>0</v>
      </c>
      <c r="AM217" s="567">
        <f>IFERROR(IF(AND(NOT(YEAR(AM$3)&lt;=YEAR('Rent Roll'!$C15)+'Rent Roll'!$V15-1),MOD(YEAR(AM$3),'Rent Roll'!$U15)=MOD(YEAR('Rent Roll'!$C15),'Rent Roll'!$U15),MONTH(AM$3)=MONTH('Rent Roll'!$C15)),1,0),0)</f>
        <v>0</v>
      </c>
      <c r="AN217" s="567">
        <f>IFERROR(IF(AND(NOT(YEAR(AN$3)&lt;=YEAR('Rent Roll'!$C15)+'Rent Roll'!$V15-1),MOD(YEAR(AN$3),'Rent Roll'!$U15)=MOD(YEAR('Rent Roll'!$C15),'Rent Roll'!$U15),MONTH(AN$3)=MONTH('Rent Roll'!$C15)),1,0),0)</f>
        <v>0</v>
      </c>
      <c r="AO217" s="567">
        <f>IFERROR(IF(AND(NOT(YEAR(AO$3)&lt;=YEAR('Rent Roll'!$C15)+'Rent Roll'!$V15-1),MOD(YEAR(AO$3),'Rent Roll'!$U15)=MOD(YEAR('Rent Roll'!$C15),'Rent Roll'!$U15),MONTH(AO$3)=MONTH('Rent Roll'!$C15)),1,0),0)</f>
        <v>0</v>
      </c>
      <c r="AP217" s="767">
        <f>IFERROR(IF(AND(NOT(YEAR(AP$3)&lt;=YEAR('Rent Roll'!$C15)+'Rent Roll'!$V15-1),MOD(YEAR(AP$3),'Rent Roll'!$U15)=MOD(YEAR('Rent Roll'!$C15),'Rent Roll'!$U15),MONTH(AP$3)=MONTH('Rent Roll'!$C15)),1,0),0)</f>
        <v>0</v>
      </c>
      <c r="AQ217" s="768">
        <f>IFERROR(IF(AND(NOT(YEAR(AQ$3)&lt;=YEAR('Rent Roll'!$C15)+'Rent Roll'!$V15-1),MOD(YEAR(AQ$3),'Rent Roll'!$U15)=MOD(YEAR('Rent Roll'!$C15),'Rent Roll'!$U15),MONTH(AQ$3)=MONTH('Rent Roll'!$C15)),1,0),0)</f>
        <v>0</v>
      </c>
      <c r="AR217" s="567">
        <f>IFERROR(IF(AND(NOT(YEAR(AR$3)&lt;=YEAR('Rent Roll'!$C15)+'Rent Roll'!$V15-1),MOD(YEAR(AR$3),'Rent Roll'!$U15)=MOD(YEAR('Rent Roll'!$C15),'Rent Roll'!$U15),MONTH(AR$3)=MONTH('Rent Roll'!$C15)),1,0),0)</f>
        <v>0</v>
      </c>
      <c r="AS217" s="567">
        <f>IFERROR(IF(AND(NOT(YEAR(AS$3)&lt;=YEAR('Rent Roll'!$C15)+'Rent Roll'!$V15-1),MOD(YEAR(AS$3),'Rent Roll'!$U15)=MOD(YEAR('Rent Roll'!$C15),'Rent Roll'!$U15),MONTH(AS$3)=MONTH('Rent Roll'!$C15)),1,0),0)</f>
        <v>0</v>
      </c>
      <c r="AT217" s="567">
        <f>IFERROR(IF(AND(NOT(YEAR(AT$3)&lt;=YEAR('Rent Roll'!$C15)+'Rent Roll'!$V15-1),MOD(YEAR(AT$3),'Rent Roll'!$U15)=MOD(YEAR('Rent Roll'!$C15),'Rent Roll'!$U15),MONTH(AT$3)=MONTH('Rent Roll'!$C15)),1,0),0)</f>
        <v>0</v>
      </c>
      <c r="AU217" s="567">
        <f>IFERROR(IF(AND(NOT(YEAR(AU$3)&lt;=YEAR('Rent Roll'!$C15)+'Rent Roll'!$V15-1),MOD(YEAR(AU$3),'Rent Roll'!$U15)=MOD(YEAR('Rent Roll'!$C15),'Rent Roll'!$U15),MONTH(AU$3)=MONTH('Rent Roll'!$C15)),1,0),0)</f>
        <v>0</v>
      </c>
      <c r="AV217" s="567">
        <f>IFERROR(IF(AND(NOT(YEAR(AV$3)&lt;=YEAR('Rent Roll'!$C15)+'Rent Roll'!$V15-1),MOD(YEAR(AV$3),'Rent Roll'!$U15)=MOD(YEAR('Rent Roll'!$C15),'Rent Roll'!$U15),MONTH(AV$3)=MONTH('Rent Roll'!$C15)),1,0),0)</f>
        <v>0</v>
      </c>
      <c r="AW217" s="567">
        <f>IFERROR(IF(AND(NOT(YEAR(AW$3)&lt;=YEAR('Rent Roll'!$C15)+'Rent Roll'!$V15-1),MOD(YEAR(AW$3),'Rent Roll'!$U15)=MOD(YEAR('Rent Roll'!$C15),'Rent Roll'!$U15),MONTH(AW$3)=MONTH('Rent Roll'!$C15)),1,0),0)</f>
        <v>0</v>
      </c>
      <c r="AX217" s="567">
        <f>IFERROR(IF(AND(NOT(YEAR(AX$3)&lt;=YEAR('Rent Roll'!$C15)+'Rent Roll'!$V15-1),MOD(YEAR(AX$3),'Rent Roll'!$U15)=MOD(YEAR('Rent Roll'!$C15),'Rent Roll'!$U15),MONTH(AX$3)=MONTH('Rent Roll'!$C15)),1,0),0)</f>
        <v>0</v>
      </c>
      <c r="AY217" s="567">
        <f>IFERROR(IF(AND(NOT(YEAR(AY$3)&lt;=YEAR('Rent Roll'!$C15)+'Rent Roll'!$V15-1),MOD(YEAR(AY$3),'Rent Roll'!$U15)=MOD(YEAR('Rent Roll'!$C15),'Rent Roll'!$U15),MONTH(AY$3)=MONTH('Rent Roll'!$C15)),1,0),0)</f>
        <v>0</v>
      </c>
      <c r="AZ217" s="567">
        <f>IFERROR(IF(AND(NOT(YEAR(AZ$3)&lt;=YEAR('Rent Roll'!$C15)+'Rent Roll'!$V15-1),MOD(YEAR(AZ$3),'Rent Roll'!$U15)=MOD(YEAR('Rent Roll'!$C15),'Rent Roll'!$U15),MONTH(AZ$3)=MONTH('Rent Roll'!$C15)),1,0),0)</f>
        <v>0</v>
      </c>
      <c r="BA217" s="567">
        <f>IFERROR(IF(AND(NOT(YEAR(BA$3)&lt;=YEAR('Rent Roll'!$C15)+'Rent Roll'!$V15-1),MOD(YEAR(BA$3),'Rent Roll'!$U15)=MOD(YEAR('Rent Roll'!$C15),'Rent Roll'!$U15),MONTH(BA$3)=MONTH('Rent Roll'!$C15)),1,0),0)</f>
        <v>0</v>
      </c>
      <c r="BB217" s="767">
        <f>IFERROR(IF(AND(NOT(YEAR(BB$3)&lt;=YEAR('Rent Roll'!$C15)+'Rent Roll'!$V15-1),MOD(YEAR(BB$3),'Rent Roll'!$U15)=MOD(YEAR('Rent Roll'!$C15),'Rent Roll'!$U15),MONTH(BB$3)=MONTH('Rent Roll'!$C15)),1,0),0)</f>
        <v>0</v>
      </c>
      <c r="BC217" s="768">
        <f>IFERROR(IF(AND(NOT(YEAR(BC$3)&lt;=YEAR('Rent Roll'!$C15)+'Rent Roll'!$V15-1),MOD(YEAR(BC$3),'Rent Roll'!$U15)=MOD(YEAR('Rent Roll'!$C15),'Rent Roll'!$U15),MONTH(BC$3)=MONTH('Rent Roll'!$C15)),1,0),0)</f>
        <v>0</v>
      </c>
      <c r="BD217" s="567">
        <f>IFERROR(IF(AND(NOT(YEAR(BD$3)&lt;=YEAR('Rent Roll'!$C15)+'Rent Roll'!$V15-1),MOD(YEAR(BD$3),'Rent Roll'!$U15)=MOD(YEAR('Rent Roll'!$C15),'Rent Roll'!$U15),MONTH(BD$3)=MONTH('Rent Roll'!$C15)),1,0),0)</f>
        <v>0</v>
      </c>
      <c r="BE217" s="567">
        <f>IFERROR(IF(AND(NOT(YEAR(BE$3)&lt;=YEAR('Rent Roll'!$C15)+'Rent Roll'!$V15-1),MOD(YEAR(BE$3),'Rent Roll'!$U15)=MOD(YEAR('Rent Roll'!$C15),'Rent Roll'!$U15),MONTH(BE$3)=MONTH('Rent Roll'!$C15)),1,0),0)</f>
        <v>0</v>
      </c>
      <c r="BF217" s="567">
        <f>IFERROR(IF(AND(NOT(YEAR(BF$3)&lt;=YEAR('Rent Roll'!$C15)+'Rent Roll'!$V15-1),MOD(YEAR(BF$3),'Rent Roll'!$U15)=MOD(YEAR('Rent Roll'!$C15),'Rent Roll'!$U15),MONTH(BF$3)=MONTH('Rent Roll'!$C15)),1,0),0)</f>
        <v>0</v>
      </c>
      <c r="BG217" s="567">
        <f>IFERROR(IF(AND(NOT(YEAR(BG$3)&lt;=YEAR('Rent Roll'!$C15)+'Rent Roll'!$V15-1),MOD(YEAR(BG$3),'Rent Roll'!$U15)=MOD(YEAR('Rent Roll'!$C15),'Rent Roll'!$U15),MONTH(BG$3)=MONTH('Rent Roll'!$C15)),1,0),0)</f>
        <v>0</v>
      </c>
      <c r="BH217" s="567">
        <f>IFERROR(IF(AND(NOT(YEAR(BH$3)&lt;=YEAR('Rent Roll'!$C15)+'Rent Roll'!$V15-1),MOD(YEAR(BH$3),'Rent Roll'!$U15)=MOD(YEAR('Rent Roll'!$C15),'Rent Roll'!$U15),MONTH(BH$3)=MONTH('Rent Roll'!$C15)),1,0),0)</f>
        <v>0</v>
      </c>
      <c r="BI217" s="567">
        <f>IFERROR(IF(AND(NOT(YEAR(BI$3)&lt;=YEAR('Rent Roll'!$C15)+'Rent Roll'!$V15-1),MOD(YEAR(BI$3),'Rent Roll'!$U15)=MOD(YEAR('Rent Roll'!$C15),'Rent Roll'!$U15),MONTH(BI$3)=MONTH('Rent Roll'!$C15)),1,0),0)</f>
        <v>0</v>
      </c>
      <c r="BJ217" s="567">
        <f>IFERROR(IF(AND(NOT(YEAR(BJ$3)&lt;=YEAR('Rent Roll'!$C15)+'Rent Roll'!$V15-1),MOD(YEAR(BJ$3),'Rent Roll'!$U15)=MOD(YEAR('Rent Roll'!$C15),'Rent Roll'!$U15),MONTH(BJ$3)=MONTH('Rent Roll'!$C15)),1,0),0)</f>
        <v>0</v>
      </c>
      <c r="BK217" s="567">
        <f>IFERROR(IF(AND(NOT(YEAR(BK$3)&lt;=YEAR('Rent Roll'!$C15)+'Rent Roll'!$V15-1),MOD(YEAR(BK$3),'Rent Roll'!$U15)=MOD(YEAR('Rent Roll'!$C15),'Rent Roll'!$U15),MONTH(BK$3)=MONTH('Rent Roll'!$C15)),1,0),0)</f>
        <v>0</v>
      </c>
      <c r="BL217" s="567">
        <f>IFERROR(IF(AND(NOT(YEAR(BL$3)&lt;=YEAR('Rent Roll'!$C15)+'Rent Roll'!$V15-1),MOD(YEAR(BL$3),'Rent Roll'!$U15)=MOD(YEAR('Rent Roll'!$C15),'Rent Roll'!$U15),MONTH(BL$3)=MONTH('Rent Roll'!$C15)),1,0),0)</f>
        <v>0</v>
      </c>
      <c r="BM217" s="567">
        <f>IFERROR(IF(AND(NOT(YEAR(BM$3)&lt;=YEAR('Rent Roll'!$C15)+'Rent Roll'!$V15-1),MOD(YEAR(BM$3),'Rent Roll'!$U15)=MOD(YEAR('Rent Roll'!$C15),'Rent Roll'!$U15),MONTH(BM$3)=MONTH('Rent Roll'!$C15)),1,0),0)</f>
        <v>0</v>
      </c>
      <c r="BN217" s="767">
        <f>IFERROR(IF(AND(NOT(YEAR(BN$3)&lt;=YEAR('Rent Roll'!$C15)+'Rent Roll'!$V15-1),MOD(YEAR(BN$3),'Rent Roll'!$U15)=MOD(YEAR('Rent Roll'!$C15),'Rent Roll'!$U15),MONTH(BN$3)=MONTH('Rent Roll'!$C15)),1,0),0)</f>
        <v>0</v>
      </c>
      <c r="BO217" s="768">
        <f>IFERROR(IF(AND(NOT(YEAR(BO$3)&lt;=YEAR('Rent Roll'!$C15)+'Rent Roll'!$V15-1),MOD(YEAR(BO$3),'Rent Roll'!$U15)=MOD(YEAR('Rent Roll'!$C15),'Rent Roll'!$U15),MONTH(BO$3)=MONTH('Rent Roll'!$C15)),1,0),0)</f>
        <v>0</v>
      </c>
      <c r="BP217" s="567">
        <f>IFERROR(IF(AND(NOT(YEAR(BP$3)&lt;=YEAR('Rent Roll'!$C15)+'Rent Roll'!$V15-1),MOD(YEAR(BP$3),'Rent Roll'!$U15)=MOD(YEAR('Rent Roll'!$C15),'Rent Roll'!$U15),MONTH(BP$3)=MONTH('Rent Roll'!$C15)),1,0),0)</f>
        <v>0</v>
      </c>
      <c r="BQ217" s="567">
        <f>IFERROR(IF(AND(NOT(YEAR(BQ$3)&lt;=YEAR('Rent Roll'!$C15)+'Rent Roll'!$V15-1),MOD(YEAR(BQ$3),'Rent Roll'!$U15)=MOD(YEAR('Rent Roll'!$C15),'Rent Roll'!$U15),MONTH(BQ$3)=MONTH('Rent Roll'!$C15)),1,0),0)</f>
        <v>0</v>
      </c>
      <c r="BR217" s="567">
        <f>IFERROR(IF(AND(NOT(YEAR(BR$3)&lt;=YEAR('Rent Roll'!$C15)+'Rent Roll'!$V15-1),MOD(YEAR(BR$3),'Rent Roll'!$U15)=MOD(YEAR('Rent Roll'!$C15),'Rent Roll'!$U15),MONTH(BR$3)=MONTH('Rent Roll'!$C15)),1,0),0)</f>
        <v>0</v>
      </c>
      <c r="BS217" s="567">
        <f>IFERROR(IF(AND(NOT(YEAR(BS$3)&lt;=YEAR('Rent Roll'!$C15)+'Rent Roll'!$V15-1),MOD(YEAR(BS$3),'Rent Roll'!$U15)=MOD(YEAR('Rent Roll'!$C15),'Rent Roll'!$U15),MONTH(BS$3)=MONTH('Rent Roll'!$C15)),1,0),0)</f>
        <v>0</v>
      </c>
      <c r="BT217" s="567">
        <f>IFERROR(IF(AND(NOT(YEAR(BT$3)&lt;=YEAR('Rent Roll'!$C15)+'Rent Roll'!$V15-1),MOD(YEAR(BT$3),'Rent Roll'!$U15)=MOD(YEAR('Rent Roll'!$C15),'Rent Roll'!$U15),MONTH(BT$3)=MONTH('Rent Roll'!$C15)),1,0),0)</f>
        <v>0</v>
      </c>
      <c r="BU217" s="567">
        <f>IFERROR(IF(AND(NOT(YEAR(BU$3)&lt;=YEAR('Rent Roll'!$C15)+'Rent Roll'!$V15-1),MOD(YEAR(BU$3),'Rent Roll'!$U15)=MOD(YEAR('Rent Roll'!$C15),'Rent Roll'!$U15),MONTH(BU$3)=MONTH('Rent Roll'!$C15)),1,0),0)</f>
        <v>0</v>
      </c>
      <c r="BV217" s="567">
        <f>IFERROR(IF(AND(NOT(YEAR(BV$3)&lt;=YEAR('Rent Roll'!$C15)+'Rent Roll'!$V15-1),MOD(YEAR(BV$3),'Rent Roll'!$U15)=MOD(YEAR('Rent Roll'!$C15),'Rent Roll'!$U15),MONTH(BV$3)=MONTH('Rent Roll'!$C15)),1,0),0)</f>
        <v>0</v>
      </c>
      <c r="BW217" s="567">
        <f>IFERROR(IF(AND(NOT(YEAR(BW$3)&lt;=YEAR('Rent Roll'!$C15)+'Rent Roll'!$V15-1),MOD(YEAR(BW$3),'Rent Roll'!$U15)=MOD(YEAR('Rent Roll'!$C15),'Rent Roll'!$U15),MONTH(BW$3)=MONTH('Rent Roll'!$C15)),1,0),0)</f>
        <v>0</v>
      </c>
      <c r="BX217" s="567">
        <f>IFERROR(IF(AND(NOT(YEAR(BX$3)&lt;=YEAR('Rent Roll'!$C15)+'Rent Roll'!$V15-1),MOD(YEAR(BX$3),'Rent Roll'!$U15)=MOD(YEAR('Rent Roll'!$C15),'Rent Roll'!$U15),MONTH(BX$3)=MONTH('Rent Roll'!$C15)),1,0),0)</f>
        <v>0</v>
      </c>
      <c r="BY217" s="567">
        <f>IFERROR(IF(AND(NOT(YEAR(BY$3)&lt;=YEAR('Rent Roll'!$C15)+'Rent Roll'!$V15-1),MOD(YEAR(BY$3),'Rent Roll'!$U15)=MOD(YEAR('Rent Roll'!$C15),'Rent Roll'!$U15),MONTH(BY$3)=MONTH('Rent Roll'!$C15)),1,0),0)</f>
        <v>0</v>
      </c>
      <c r="BZ217" s="767">
        <f>IFERROR(IF(AND(NOT(YEAR(BZ$3)&lt;=YEAR('Rent Roll'!$C15)+'Rent Roll'!$V15-1),MOD(YEAR(BZ$3),'Rent Roll'!$U15)=MOD(YEAR('Rent Roll'!$C15),'Rent Roll'!$U15),MONTH(BZ$3)=MONTH('Rent Roll'!$C15)),1,0),0)</f>
        <v>0</v>
      </c>
      <c r="CA217" s="768">
        <f>IFERROR(IF(AND(NOT(YEAR(CA$3)&lt;=YEAR('Rent Roll'!$C15)+'Rent Roll'!$V15-1),MOD(YEAR(CA$3),'Rent Roll'!$U15)=MOD(YEAR('Rent Roll'!$C15),'Rent Roll'!$U15),MONTH(CA$3)=MONTH('Rent Roll'!$C15)),1,0),0)</f>
        <v>0</v>
      </c>
      <c r="CB217" s="567">
        <f>IFERROR(IF(AND(NOT(YEAR(CB$3)&lt;=YEAR('Rent Roll'!$C15)+'Rent Roll'!$V15-1),MOD(YEAR(CB$3),'Rent Roll'!$U15)=MOD(YEAR('Rent Roll'!$C15),'Rent Roll'!$U15),MONTH(CB$3)=MONTH('Rent Roll'!$C15)),1,0),0)</f>
        <v>0</v>
      </c>
      <c r="CC217" s="567">
        <f>IFERROR(IF(AND(NOT(YEAR(CC$3)&lt;=YEAR('Rent Roll'!$C15)+'Rent Roll'!$V15-1),MOD(YEAR(CC$3),'Rent Roll'!$U15)=MOD(YEAR('Rent Roll'!$C15),'Rent Roll'!$U15),MONTH(CC$3)=MONTH('Rent Roll'!$C15)),1,0),0)</f>
        <v>0</v>
      </c>
      <c r="CD217" s="567">
        <f>IFERROR(IF(AND(NOT(YEAR(CD$3)&lt;=YEAR('Rent Roll'!$C15)+'Rent Roll'!$V15-1),MOD(YEAR(CD$3),'Rent Roll'!$U15)=MOD(YEAR('Rent Roll'!$C15),'Rent Roll'!$U15),MONTH(CD$3)=MONTH('Rent Roll'!$C15)),1,0),0)</f>
        <v>0</v>
      </c>
      <c r="CE217" s="567">
        <f>IFERROR(IF(AND(NOT(YEAR(CE$3)&lt;=YEAR('Rent Roll'!$C15)+'Rent Roll'!$V15-1),MOD(YEAR(CE$3),'Rent Roll'!$U15)=MOD(YEAR('Rent Roll'!$C15),'Rent Roll'!$U15),MONTH(CE$3)=MONTH('Rent Roll'!$C15)),1,0),0)</f>
        <v>0</v>
      </c>
      <c r="CF217" s="567">
        <f>IFERROR(IF(AND(NOT(YEAR(CF$3)&lt;=YEAR('Rent Roll'!$C15)+'Rent Roll'!$V15-1),MOD(YEAR(CF$3),'Rent Roll'!$U15)=MOD(YEAR('Rent Roll'!$C15),'Rent Roll'!$U15),MONTH(CF$3)=MONTH('Rent Roll'!$C15)),1,0),0)</f>
        <v>0</v>
      </c>
      <c r="CG217" s="567">
        <f>IFERROR(IF(AND(NOT(YEAR(CG$3)&lt;=YEAR('Rent Roll'!$C15)+'Rent Roll'!$V15-1),MOD(YEAR(CG$3),'Rent Roll'!$U15)=MOD(YEAR('Rent Roll'!$C15),'Rent Roll'!$U15),MONTH(CG$3)=MONTH('Rent Roll'!$C15)),1,0),0)</f>
        <v>0</v>
      </c>
      <c r="CH217" s="567">
        <f>IFERROR(IF(AND(NOT(YEAR(CH$3)&lt;=YEAR('Rent Roll'!$C15)+'Rent Roll'!$V15-1),MOD(YEAR(CH$3),'Rent Roll'!$U15)=MOD(YEAR('Rent Roll'!$C15),'Rent Roll'!$U15),MONTH(CH$3)=MONTH('Rent Roll'!$C15)),1,0),0)</f>
        <v>0</v>
      </c>
      <c r="CI217" s="567">
        <f>IFERROR(IF(AND(NOT(YEAR(CI$3)&lt;=YEAR('Rent Roll'!$C15)+'Rent Roll'!$V15-1),MOD(YEAR(CI$3),'Rent Roll'!$U15)=MOD(YEAR('Rent Roll'!$C15),'Rent Roll'!$U15),MONTH(CI$3)=MONTH('Rent Roll'!$C15)),1,0),0)</f>
        <v>0</v>
      </c>
      <c r="CJ217" s="567">
        <f>IFERROR(IF(AND(NOT(YEAR(CJ$3)&lt;=YEAR('Rent Roll'!$C15)+'Rent Roll'!$V15-1),MOD(YEAR(CJ$3),'Rent Roll'!$U15)=MOD(YEAR('Rent Roll'!$C15),'Rent Roll'!$U15),MONTH(CJ$3)=MONTH('Rent Roll'!$C15)),1,0),0)</f>
        <v>0</v>
      </c>
      <c r="CK217" s="567">
        <f>IFERROR(IF(AND(NOT(YEAR(CK$3)&lt;=YEAR('Rent Roll'!$C15)+'Rent Roll'!$V15-1),MOD(YEAR(CK$3),'Rent Roll'!$U15)=MOD(YEAR('Rent Roll'!$C15),'Rent Roll'!$U15),MONTH(CK$3)=MONTH('Rent Roll'!$C15)),1,0),0)</f>
        <v>0</v>
      </c>
      <c r="CL217" s="767">
        <f>IFERROR(IF(AND(NOT(YEAR(CL$3)&lt;=YEAR('Rent Roll'!$C15)+'Rent Roll'!$V15-1),MOD(YEAR(CL$3),'Rent Roll'!$U15)=MOD(YEAR('Rent Roll'!$C15),'Rent Roll'!$U15),MONTH(CL$3)=MONTH('Rent Roll'!$C15)),1,0),0)</f>
        <v>0</v>
      </c>
      <c r="CM217" s="768">
        <f>IFERROR(IF(AND(NOT(YEAR(CM$3)&lt;=YEAR('Rent Roll'!$C15)+'Rent Roll'!$V15-1),MOD(YEAR(CM$3),'Rent Roll'!$U15)=MOD(YEAR('Rent Roll'!$C15),'Rent Roll'!$U15),MONTH(CM$3)=MONTH('Rent Roll'!$C15)),1,0),0)</f>
        <v>0</v>
      </c>
      <c r="CN217" s="567">
        <f>IFERROR(IF(AND(NOT(YEAR(CN$3)&lt;=YEAR('Rent Roll'!$C15)+'Rent Roll'!$V15-1),MOD(YEAR(CN$3),'Rent Roll'!$U15)=MOD(YEAR('Rent Roll'!$C15),'Rent Roll'!$U15),MONTH(CN$3)=MONTH('Rent Roll'!$C15)),1,0),0)</f>
        <v>0</v>
      </c>
      <c r="CO217" s="567">
        <f>IFERROR(IF(AND(NOT(YEAR(CO$3)&lt;=YEAR('Rent Roll'!$C15)+'Rent Roll'!$V15-1),MOD(YEAR(CO$3),'Rent Roll'!$U15)=MOD(YEAR('Rent Roll'!$C15),'Rent Roll'!$U15),MONTH(CO$3)=MONTH('Rent Roll'!$C15)),1,0),0)</f>
        <v>0</v>
      </c>
      <c r="CP217" s="567">
        <f>IFERROR(IF(AND(NOT(YEAR(CP$3)&lt;=YEAR('Rent Roll'!$C15)+'Rent Roll'!$V15-1),MOD(YEAR(CP$3),'Rent Roll'!$U15)=MOD(YEAR('Rent Roll'!$C15),'Rent Roll'!$U15),MONTH(CP$3)=MONTH('Rent Roll'!$C15)),1,0),0)</f>
        <v>0</v>
      </c>
      <c r="CQ217" s="567">
        <f>IFERROR(IF(AND(NOT(YEAR(CQ$3)&lt;=YEAR('Rent Roll'!$C15)+'Rent Roll'!$V15-1),MOD(YEAR(CQ$3),'Rent Roll'!$U15)=MOD(YEAR('Rent Roll'!$C15),'Rent Roll'!$U15),MONTH(CQ$3)=MONTH('Rent Roll'!$C15)),1,0),0)</f>
        <v>0</v>
      </c>
      <c r="CR217" s="567">
        <f>IFERROR(IF(AND(NOT(YEAR(CR$3)&lt;=YEAR('Rent Roll'!$C15)+'Rent Roll'!$V15-1),MOD(YEAR(CR$3),'Rent Roll'!$U15)=MOD(YEAR('Rent Roll'!$C15),'Rent Roll'!$U15),MONTH(CR$3)=MONTH('Rent Roll'!$C15)),1,0),0)</f>
        <v>0</v>
      </c>
      <c r="CS217" s="567">
        <f>IFERROR(IF(AND(NOT(YEAR(CS$3)&lt;=YEAR('Rent Roll'!$C15)+'Rent Roll'!$V15-1),MOD(YEAR(CS$3),'Rent Roll'!$U15)=MOD(YEAR('Rent Roll'!$C15),'Rent Roll'!$U15),MONTH(CS$3)=MONTH('Rent Roll'!$C15)),1,0),0)</f>
        <v>0</v>
      </c>
      <c r="CT217" s="567">
        <f>IFERROR(IF(AND(NOT(YEAR(CT$3)&lt;=YEAR('Rent Roll'!$C15)+'Rent Roll'!$V15-1),MOD(YEAR(CT$3),'Rent Roll'!$U15)=MOD(YEAR('Rent Roll'!$C15),'Rent Roll'!$U15),MONTH(CT$3)=MONTH('Rent Roll'!$C15)),1,0),0)</f>
        <v>0</v>
      </c>
      <c r="CU217" s="567">
        <f>IFERROR(IF(AND(NOT(YEAR(CU$3)&lt;=YEAR('Rent Roll'!$C15)+'Rent Roll'!$V15-1),MOD(YEAR(CU$3),'Rent Roll'!$U15)=MOD(YEAR('Rent Roll'!$C15),'Rent Roll'!$U15),MONTH(CU$3)=MONTH('Rent Roll'!$C15)),1,0),0)</f>
        <v>0</v>
      </c>
      <c r="CV217" s="567">
        <f>IFERROR(IF(AND(NOT(YEAR(CV$3)&lt;=YEAR('Rent Roll'!$C15)+'Rent Roll'!$V15-1),MOD(YEAR(CV$3),'Rent Roll'!$U15)=MOD(YEAR('Rent Roll'!$C15),'Rent Roll'!$U15),MONTH(CV$3)=MONTH('Rent Roll'!$C15)),1,0),0)</f>
        <v>0</v>
      </c>
      <c r="CW217" s="567">
        <f>IFERROR(IF(AND(NOT(YEAR(CW$3)&lt;=YEAR('Rent Roll'!$C15)+'Rent Roll'!$V15-1),MOD(YEAR(CW$3),'Rent Roll'!$U15)=MOD(YEAR('Rent Roll'!$C15),'Rent Roll'!$U15),MONTH(CW$3)=MONTH('Rent Roll'!$C15)),1,0),0)</f>
        <v>0</v>
      </c>
      <c r="CX217" s="767">
        <f>IFERROR(IF(AND(NOT(YEAR(CX$3)&lt;=YEAR('Rent Roll'!$C15)+'Rent Roll'!$V15-1),MOD(YEAR(CX$3),'Rent Roll'!$U15)=MOD(YEAR('Rent Roll'!$C15),'Rent Roll'!$U15),MONTH(CX$3)=MONTH('Rent Roll'!$C15)),1,0),0)</f>
        <v>0</v>
      </c>
      <c r="CY217" s="768">
        <f>IFERROR(IF(AND(NOT(YEAR(CY$3)&lt;=YEAR('Rent Roll'!$C15)+'Rent Roll'!$V15-1),MOD(YEAR(CY$3),'Rent Roll'!$U15)=MOD(YEAR('Rent Roll'!$C15),'Rent Roll'!$U15),MONTH(CY$3)=MONTH('Rent Roll'!$C15)),1,0),0)</f>
        <v>0</v>
      </c>
      <c r="CZ217" s="567">
        <f>IFERROR(IF(AND(NOT(YEAR(CZ$3)&lt;=YEAR('Rent Roll'!$C15)+'Rent Roll'!$V15-1),MOD(YEAR(CZ$3),'Rent Roll'!$U15)=MOD(YEAR('Rent Roll'!$C15),'Rent Roll'!$U15),MONTH(CZ$3)=MONTH('Rent Roll'!$C15)),1,0),0)</f>
        <v>0</v>
      </c>
      <c r="DA217" s="567">
        <f>IFERROR(IF(AND(NOT(YEAR(DA$3)&lt;=YEAR('Rent Roll'!$C15)+'Rent Roll'!$V15-1),MOD(YEAR(DA$3),'Rent Roll'!$U15)=MOD(YEAR('Rent Roll'!$C15),'Rent Roll'!$U15),MONTH(DA$3)=MONTH('Rent Roll'!$C15)),1,0),0)</f>
        <v>0</v>
      </c>
      <c r="DB217" s="567">
        <f>IFERROR(IF(AND(NOT(YEAR(DB$3)&lt;=YEAR('Rent Roll'!$C15)+'Rent Roll'!$V15-1),MOD(YEAR(DB$3),'Rent Roll'!$U15)=MOD(YEAR('Rent Roll'!$C15),'Rent Roll'!$U15),MONTH(DB$3)=MONTH('Rent Roll'!$C15)),1,0),0)</f>
        <v>0</v>
      </c>
      <c r="DC217" s="567">
        <f>IFERROR(IF(AND(NOT(YEAR(DC$3)&lt;=YEAR('Rent Roll'!$C15)+'Rent Roll'!$V15-1),MOD(YEAR(DC$3),'Rent Roll'!$U15)=MOD(YEAR('Rent Roll'!$C15),'Rent Roll'!$U15),MONTH(DC$3)=MONTH('Rent Roll'!$C15)),1,0),0)</f>
        <v>0</v>
      </c>
      <c r="DD217" s="567">
        <f>IFERROR(IF(AND(NOT(YEAR(DD$3)&lt;=YEAR('Rent Roll'!$C15)+'Rent Roll'!$V15-1),MOD(YEAR(DD$3),'Rent Roll'!$U15)=MOD(YEAR('Rent Roll'!$C15),'Rent Roll'!$U15),MONTH(DD$3)=MONTH('Rent Roll'!$C15)),1,0),0)</f>
        <v>0</v>
      </c>
      <c r="DE217" s="567">
        <f>IFERROR(IF(AND(NOT(YEAR(DE$3)&lt;=YEAR('Rent Roll'!$C15)+'Rent Roll'!$V15-1),MOD(YEAR(DE$3),'Rent Roll'!$U15)=MOD(YEAR('Rent Roll'!$C15),'Rent Roll'!$U15),MONTH(DE$3)=MONTH('Rent Roll'!$C15)),1,0),0)</f>
        <v>0</v>
      </c>
      <c r="DF217" s="567">
        <f>IFERROR(IF(AND(NOT(YEAR(DF$3)&lt;=YEAR('Rent Roll'!$C15)+'Rent Roll'!$V15-1),MOD(YEAR(DF$3),'Rent Roll'!$U15)=MOD(YEAR('Rent Roll'!$C15),'Rent Roll'!$U15),MONTH(DF$3)=MONTH('Rent Roll'!$C15)),1,0),0)</f>
        <v>0</v>
      </c>
      <c r="DG217" s="567">
        <f>IFERROR(IF(AND(NOT(YEAR(DG$3)&lt;=YEAR('Rent Roll'!$C15)+'Rent Roll'!$V15-1),MOD(YEAR(DG$3),'Rent Roll'!$U15)=MOD(YEAR('Rent Roll'!$C15),'Rent Roll'!$U15),MONTH(DG$3)=MONTH('Rent Roll'!$C15)),1,0),0)</f>
        <v>0</v>
      </c>
      <c r="DH217" s="567">
        <f>IFERROR(IF(AND(NOT(YEAR(DH$3)&lt;=YEAR('Rent Roll'!$C15)+'Rent Roll'!$V15-1),MOD(YEAR(DH$3),'Rent Roll'!$U15)=MOD(YEAR('Rent Roll'!$C15),'Rent Roll'!$U15),MONTH(DH$3)=MONTH('Rent Roll'!$C15)),1,0),0)</f>
        <v>0</v>
      </c>
      <c r="DI217" s="567">
        <f>IFERROR(IF(AND(NOT(YEAR(DI$3)&lt;=YEAR('Rent Roll'!$C15)+'Rent Roll'!$V15-1),MOD(YEAR(DI$3),'Rent Roll'!$U15)=MOD(YEAR('Rent Roll'!$C15),'Rent Roll'!$U15),MONTH(DI$3)=MONTH('Rent Roll'!$C15)),1,0),0)</f>
        <v>0</v>
      </c>
      <c r="DJ217" s="767">
        <f>IFERROR(IF(AND(NOT(YEAR(DJ$3)&lt;=YEAR('Rent Roll'!$C15)+'Rent Roll'!$V15-1),MOD(YEAR(DJ$3),'Rent Roll'!$U15)=MOD(YEAR('Rent Roll'!$C15),'Rent Roll'!$U15),MONTH(DJ$3)=MONTH('Rent Roll'!$C15)),1,0),0)</f>
        <v>0</v>
      </c>
      <c r="DK217" s="768">
        <f>IFERROR(IF(AND(NOT(YEAR(DK$3)&lt;=YEAR('Rent Roll'!$C15)+'Rent Roll'!$V15-1),MOD(YEAR(DK$3),'Rent Roll'!$U15)=MOD(YEAR('Rent Roll'!$C15),'Rent Roll'!$U15),MONTH(DK$3)=MONTH('Rent Roll'!$C15)),1,0),0)</f>
        <v>0</v>
      </c>
      <c r="DL217" s="567">
        <f>IFERROR(IF(AND(NOT(YEAR(DL$3)&lt;=YEAR('Rent Roll'!$C15)+'Rent Roll'!$V15-1),MOD(YEAR(DL$3),'Rent Roll'!$U15)=MOD(YEAR('Rent Roll'!$C15),'Rent Roll'!$U15),MONTH(DL$3)=MONTH('Rent Roll'!$C15)),1,0),0)</f>
        <v>0</v>
      </c>
      <c r="DM217" s="567">
        <f>IFERROR(IF(AND(NOT(YEAR(DM$3)&lt;=YEAR('Rent Roll'!$C15)+'Rent Roll'!$V15-1),MOD(YEAR(DM$3),'Rent Roll'!$U15)=MOD(YEAR('Rent Roll'!$C15),'Rent Roll'!$U15),MONTH(DM$3)=MONTH('Rent Roll'!$C15)),1,0),0)</f>
        <v>0</v>
      </c>
      <c r="DN217" s="567">
        <f>IFERROR(IF(AND(NOT(YEAR(DN$3)&lt;=YEAR('Rent Roll'!$C15)+'Rent Roll'!$V15-1),MOD(YEAR(DN$3),'Rent Roll'!$U15)=MOD(YEAR('Rent Roll'!$C15),'Rent Roll'!$U15),MONTH(DN$3)=MONTH('Rent Roll'!$C15)),1,0),0)</f>
        <v>0</v>
      </c>
      <c r="DO217" s="567">
        <f>IFERROR(IF(AND(NOT(YEAR(DO$3)&lt;=YEAR('Rent Roll'!$C15)+'Rent Roll'!$V15-1),MOD(YEAR(DO$3),'Rent Roll'!$U15)=MOD(YEAR('Rent Roll'!$C15),'Rent Roll'!$U15),MONTH(DO$3)=MONTH('Rent Roll'!$C15)),1,0),0)</f>
        <v>0</v>
      </c>
      <c r="DP217" s="567">
        <f>IFERROR(IF(AND(NOT(YEAR(DP$3)&lt;=YEAR('Rent Roll'!$C15)+'Rent Roll'!$V15-1),MOD(YEAR(DP$3),'Rent Roll'!$U15)=MOD(YEAR('Rent Roll'!$C15),'Rent Roll'!$U15),MONTH(DP$3)=MONTH('Rent Roll'!$C15)),1,0),0)</f>
        <v>0</v>
      </c>
      <c r="DQ217" s="567">
        <f>IFERROR(IF(AND(NOT(YEAR(DQ$3)&lt;=YEAR('Rent Roll'!$C15)+'Rent Roll'!$V15-1),MOD(YEAR(DQ$3),'Rent Roll'!$U15)=MOD(YEAR('Rent Roll'!$C15),'Rent Roll'!$U15),MONTH(DQ$3)=MONTH('Rent Roll'!$C15)),1,0),0)</f>
        <v>0</v>
      </c>
      <c r="DR217" s="567">
        <f>IFERROR(IF(AND(NOT(YEAR(DR$3)&lt;=YEAR('Rent Roll'!$C15)+'Rent Roll'!$V15-1),MOD(YEAR(DR$3),'Rent Roll'!$U15)=MOD(YEAR('Rent Roll'!$C15),'Rent Roll'!$U15),MONTH(DR$3)=MONTH('Rent Roll'!$C15)),1,0),0)</f>
        <v>0</v>
      </c>
      <c r="DS217" s="567">
        <f>IFERROR(IF(AND(NOT(YEAR(DS$3)&lt;=YEAR('Rent Roll'!$C15)+'Rent Roll'!$V15-1),MOD(YEAR(DS$3),'Rent Roll'!$U15)=MOD(YEAR('Rent Roll'!$C15),'Rent Roll'!$U15),MONTH(DS$3)=MONTH('Rent Roll'!$C15)),1,0),0)</f>
        <v>0</v>
      </c>
      <c r="DT217" s="567">
        <f>IFERROR(IF(AND(NOT(YEAR(DT$3)&lt;=YEAR('Rent Roll'!$C15)+'Rent Roll'!$V15-1),MOD(YEAR(DT$3),'Rent Roll'!$U15)=MOD(YEAR('Rent Roll'!$C15),'Rent Roll'!$U15),MONTH(DT$3)=MONTH('Rent Roll'!$C15)),1,0),0)</f>
        <v>0</v>
      </c>
      <c r="DU217" s="567">
        <f>IFERROR(IF(AND(NOT(YEAR(DU$3)&lt;=YEAR('Rent Roll'!$C15)+'Rent Roll'!$V15-1),MOD(YEAR(DU$3),'Rent Roll'!$U15)=MOD(YEAR('Rent Roll'!$C15),'Rent Roll'!$U15),MONTH(DU$3)=MONTH('Rent Roll'!$C15)),1,0),0)</f>
        <v>0</v>
      </c>
      <c r="DV217" s="567">
        <f>IFERROR(IF(AND(NOT(YEAR(DV$3)&lt;=YEAR('Rent Roll'!$C15)+'Rent Roll'!$V15-1),MOD(YEAR(DV$3),'Rent Roll'!$U15)=MOD(YEAR('Rent Roll'!$C15),'Rent Roll'!$U15),MONTH(DV$3)=MONTH('Rent Roll'!$C15)),1,0),0)</f>
        <v>0</v>
      </c>
    </row>
    <row r="218" spans="1:126" s="565" customFormat="1" ht="12" customHeight="1" outlineLevel="1" x14ac:dyDescent="0.4">
      <c r="A218" s="731"/>
      <c r="B218" s="564">
        <f>'Rent Roll'!$B16</f>
        <v>0</v>
      </c>
      <c r="C218" s="566"/>
      <c r="D218" s="566"/>
      <c r="E218" s="566"/>
      <c r="F218" s="778">
        <f>IFERROR(IF(AND(NOT(YEAR(F$3)&lt;=YEAR('Rent Roll'!$C16)+'Rent Roll'!$V16-1),MOD(YEAR(F$3),'Rent Roll'!$U16)=MOD(YEAR('Rent Roll'!$C16),'Rent Roll'!$U16),MONTH(F$3)=MONTH('Rent Roll'!$C16)),1,0),0)</f>
        <v>0</v>
      </c>
      <c r="G218" s="768">
        <f>IFERROR(IF(AND(NOT(YEAR(G$3)&lt;=YEAR('Rent Roll'!$C16)+'Rent Roll'!$V16-1),MOD(YEAR(G$3),'Rent Roll'!$U16)=MOD(YEAR('Rent Roll'!$C16),'Rent Roll'!$U16),MONTH(G$3)=MONTH('Rent Roll'!$C16)),1,0),0)</f>
        <v>0</v>
      </c>
      <c r="H218" s="567">
        <f>IFERROR(IF(AND(NOT(YEAR(H$3)&lt;=YEAR('Rent Roll'!$C16)+'Rent Roll'!$V16-1),MOD(YEAR(H$3),'Rent Roll'!$U16)=MOD(YEAR('Rent Roll'!$C16),'Rent Roll'!$U16),MONTH(H$3)=MONTH('Rent Roll'!$C16)),1,0),0)</f>
        <v>0</v>
      </c>
      <c r="I218" s="567">
        <f>IFERROR(IF(AND(NOT(YEAR(I$3)&lt;=YEAR('Rent Roll'!$C16)+'Rent Roll'!$V16-1),MOD(YEAR(I$3),'Rent Roll'!$U16)=MOD(YEAR('Rent Roll'!$C16),'Rent Roll'!$U16),MONTH(I$3)=MONTH('Rent Roll'!$C16)),1,0),0)</f>
        <v>0</v>
      </c>
      <c r="J218" s="567">
        <f>IFERROR(IF(AND(NOT(YEAR(J$3)&lt;=YEAR('Rent Roll'!$C16)+'Rent Roll'!$V16-1),MOD(YEAR(J$3),'Rent Roll'!$U16)=MOD(YEAR('Rent Roll'!$C16),'Rent Roll'!$U16),MONTH(J$3)=MONTH('Rent Roll'!$C16)),1,0),0)</f>
        <v>0</v>
      </c>
      <c r="K218" s="567">
        <f>IFERROR(IF(AND(NOT(YEAR(K$3)&lt;=YEAR('Rent Roll'!$C16)+'Rent Roll'!$V16-1),MOD(YEAR(K$3),'Rent Roll'!$U16)=MOD(YEAR('Rent Roll'!$C16),'Rent Roll'!$U16),MONTH(K$3)=MONTH('Rent Roll'!$C16)),1,0),0)</f>
        <v>0</v>
      </c>
      <c r="L218" s="567">
        <f>IFERROR(IF(AND(NOT(YEAR(L$3)&lt;=YEAR('Rent Roll'!$C16)+'Rent Roll'!$V16-1),MOD(YEAR(L$3),'Rent Roll'!$U16)=MOD(YEAR('Rent Roll'!$C16),'Rent Roll'!$U16),MONTH(L$3)=MONTH('Rent Roll'!$C16)),1,0),0)</f>
        <v>0</v>
      </c>
      <c r="M218" s="567">
        <f>IFERROR(IF(AND(NOT(YEAR(M$3)&lt;=YEAR('Rent Roll'!$C16)+'Rent Roll'!$V16-1),MOD(YEAR(M$3),'Rent Roll'!$U16)=MOD(YEAR('Rent Roll'!$C16),'Rent Roll'!$U16),MONTH(M$3)=MONTH('Rent Roll'!$C16)),1,0),0)</f>
        <v>0</v>
      </c>
      <c r="N218" s="567">
        <f>IFERROR(IF(AND(NOT(YEAR(N$3)&lt;=YEAR('Rent Roll'!$C16)+'Rent Roll'!$V16-1),MOD(YEAR(N$3),'Rent Roll'!$U16)=MOD(YEAR('Rent Roll'!$C16),'Rent Roll'!$U16),MONTH(N$3)=MONTH('Rent Roll'!$C16)),1,0),0)</f>
        <v>0</v>
      </c>
      <c r="O218" s="567">
        <f>IFERROR(IF(AND(NOT(YEAR(O$3)&lt;=YEAR('Rent Roll'!$C16)+'Rent Roll'!$V16-1),MOD(YEAR(O$3),'Rent Roll'!$U16)=MOD(YEAR('Rent Roll'!$C16),'Rent Roll'!$U16),MONTH(O$3)=MONTH('Rent Roll'!$C16)),1,0),0)</f>
        <v>0</v>
      </c>
      <c r="P218" s="567">
        <f>IFERROR(IF(AND(NOT(YEAR(P$3)&lt;=YEAR('Rent Roll'!$C16)+'Rent Roll'!$V16-1),MOD(YEAR(P$3),'Rent Roll'!$U16)=MOD(YEAR('Rent Roll'!$C16),'Rent Roll'!$U16),MONTH(P$3)=MONTH('Rent Roll'!$C16)),1,0),0)</f>
        <v>0</v>
      </c>
      <c r="Q218" s="567">
        <f>IFERROR(IF(AND(NOT(YEAR(Q$3)&lt;=YEAR('Rent Roll'!$C16)+'Rent Roll'!$V16-1),MOD(YEAR(Q$3),'Rent Roll'!$U16)=MOD(YEAR('Rent Roll'!$C16),'Rent Roll'!$U16),MONTH(Q$3)=MONTH('Rent Roll'!$C16)),1,0),0)</f>
        <v>0</v>
      </c>
      <c r="R218" s="767">
        <f>IFERROR(IF(AND(NOT(YEAR(R$3)&lt;=YEAR('Rent Roll'!$C16)+'Rent Roll'!$V16-1),MOD(YEAR(R$3),'Rent Roll'!$U16)=MOD(YEAR('Rent Roll'!$C16),'Rent Roll'!$U16),MONTH(R$3)=MONTH('Rent Roll'!$C16)),1,0),0)</f>
        <v>0</v>
      </c>
      <c r="S218" s="768">
        <f>IFERROR(IF(AND(NOT(YEAR(S$3)&lt;=YEAR('Rent Roll'!$C16)+'Rent Roll'!$V16-1),MOD(YEAR(S$3),'Rent Roll'!$U16)=MOD(YEAR('Rent Roll'!$C16),'Rent Roll'!$U16),MONTH(S$3)=MONTH('Rent Roll'!$C16)),1,0),0)</f>
        <v>0</v>
      </c>
      <c r="T218" s="567">
        <f>IFERROR(IF(AND(NOT(YEAR(T$3)&lt;=YEAR('Rent Roll'!$C16)+'Rent Roll'!$V16-1),MOD(YEAR(T$3),'Rent Roll'!$U16)=MOD(YEAR('Rent Roll'!$C16),'Rent Roll'!$U16),MONTH(T$3)=MONTH('Rent Roll'!$C16)),1,0),0)</f>
        <v>0</v>
      </c>
      <c r="U218" s="567">
        <f>IFERROR(IF(AND(NOT(YEAR(U$3)&lt;=YEAR('Rent Roll'!$C16)+'Rent Roll'!$V16-1),MOD(YEAR(U$3),'Rent Roll'!$U16)=MOD(YEAR('Rent Roll'!$C16),'Rent Roll'!$U16),MONTH(U$3)=MONTH('Rent Roll'!$C16)),1,0),0)</f>
        <v>0</v>
      </c>
      <c r="V218" s="567">
        <f>IFERROR(IF(AND(NOT(YEAR(V$3)&lt;=YEAR('Rent Roll'!$C16)+'Rent Roll'!$V16-1),MOD(YEAR(V$3),'Rent Roll'!$U16)=MOD(YEAR('Rent Roll'!$C16),'Rent Roll'!$U16),MONTH(V$3)=MONTH('Rent Roll'!$C16)),1,0),0)</f>
        <v>0</v>
      </c>
      <c r="W218" s="567">
        <f>IFERROR(IF(AND(NOT(YEAR(W$3)&lt;=YEAR('Rent Roll'!$C16)+'Rent Roll'!$V16-1),MOD(YEAR(W$3),'Rent Roll'!$U16)=MOD(YEAR('Rent Roll'!$C16),'Rent Roll'!$U16),MONTH(W$3)=MONTH('Rent Roll'!$C16)),1,0),0)</f>
        <v>0</v>
      </c>
      <c r="X218" s="567">
        <f>IFERROR(IF(AND(NOT(YEAR(X$3)&lt;=YEAR('Rent Roll'!$C16)+'Rent Roll'!$V16-1),MOD(YEAR(X$3),'Rent Roll'!$U16)=MOD(YEAR('Rent Roll'!$C16),'Rent Roll'!$U16),MONTH(X$3)=MONTH('Rent Roll'!$C16)),1,0),0)</f>
        <v>0</v>
      </c>
      <c r="Y218" s="567">
        <f>IFERROR(IF(AND(NOT(YEAR(Y$3)&lt;=YEAR('Rent Roll'!$C16)+'Rent Roll'!$V16-1),MOD(YEAR(Y$3),'Rent Roll'!$U16)=MOD(YEAR('Rent Roll'!$C16),'Rent Roll'!$U16),MONTH(Y$3)=MONTH('Rent Roll'!$C16)),1,0),0)</f>
        <v>0</v>
      </c>
      <c r="Z218" s="567">
        <f>IFERROR(IF(AND(NOT(YEAR(Z$3)&lt;=YEAR('Rent Roll'!$C16)+'Rent Roll'!$V16-1),MOD(YEAR(Z$3),'Rent Roll'!$U16)=MOD(YEAR('Rent Roll'!$C16),'Rent Roll'!$U16),MONTH(Z$3)=MONTH('Rent Roll'!$C16)),1,0),0)</f>
        <v>0</v>
      </c>
      <c r="AA218" s="567">
        <f>IFERROR(IF(AND(NOT(YEAR(AA$3)&lt;=YEAR('Rent Roll'!$C16)+'Rent Roll'!$V16-1),MOD(YEAR(AA$3),'Rent Roll'!$U16)=MOD(YEAR('Rent Roll'!$C16),'Rent Roll'!$U16),MONTH(AA$3)=MONTH('Rent Roll'!$C16)),1,0),0)</f>
        <v>0</v>
      </c>
      <c r="AB218" s="567">
        <f>IFERROR(IF(AND(NOT(YEAR(AB$3)&lt;=YEAR('Rent Roll'!$C16)+'Rent Roll'!$V16-1),MOD(YEAR(AB$3),'Rent Roll'!$U16)=MOD(YEAR('Rent Roll'!$C16),'Rent Roll'!$U16),MONTH(AB$3)=MONTH('Rent Roll'!$C16)),1,0),0)</f>
        <v>0</v>
      </c>
      <c r="AC218" s="567">
        <f>IFERROR(IF(AND(NOT(YEAR(AC$3)&lt;=YEAR('Rent Roll'!$C16)+'Rent Roll'!$V16-1),MOD(YEAR(AC$3),'Rent Roll'!$U16)=MOD(YEAR('Rent Roll'!$C16),'Rent Roll'!$U16),MONTH(AC$3)=MONTH('Rent Roll'!$C16)),1,0),0)</f>
        <v>0</v>
      </c>
      <c r="AD218" s="767">
        <f>IFERROR(IF(AND(NOT(YEAR(AD$3)&lt;=YEAR('Rent Roll'!$C16)+'Rent Roll'!$V16-1),MOD(YEAR(AD$3),'Rent Roll'!$U16)=MOD(YEAR('Rent Roll'!$C16),'Rent Roll'!$U16),MONTH(AD$3)=MONTH('Rent Roll'!$C16)),1,0),0)</f>
        <v>0</v>
      </c>
      <c r="AE218" s="768">
        <f>IFERROR(IF(AND(NOT(YEAR(AE$3)&lt;=YEAR('Rent Roll'!$C16)+'Rent Roll'!$V16-1),MOD(YEAR(AE$3),'Rent Roll'!$U16)=MOD(YEAR('Rent Roll'!$C16),'Rent Roll'!$U16),MONTH(AE$3)=MONTH('Rent Roll'!$C16)),1,0),0)</f>
        <v>0</v>
      </c>
      <c r="AF218" s="567">
        <f>IFERROR(IF(AND(NOT(YEAR(AF$3)&lt;=YEAR('Rent Roll'!$C16)+'Rent Roll'!$V16-1),MOD(YEAR(AF$3),'Rent Roll'!$U16)=MOD(YEAR('Rent Roll'!$C16),'Rent Roll'!$U16),MONTH(AF$3)=MONTH('Rent Roll'!$C16)),1,0),0)</f>
        <v>0</v>
      </c>
      <c r="AG218" s="567">
        <f>IFERROR(IF(AND(NOT(YEAR(AG$3)&lt;=YEAR('Rent Roll'!$C16)+'Rent Roll'!$V16-1),MOD(YEAR(AG$3),'Rent Roll'!$U16)=MOD(YEAR('Rent Roll'!$C16),'Rent Roll'!$U16),MONTH(AG$3)=MONTH('Rent Roll'!$C16)),1,0),0)</f>
        <v>0</v>
      </c>
      <c r="AH218" s="567">
        <f>IFERROR(IF(AND(NOT(YEAR(AH$3)&lt;=YEAR('Rent Roll'!$C16)+'Rent Roll'!$V16-1),MOD(YEAR(AH$3),'Rent Roll'!$U16)=MOD(YEAR('Rent Roll'!$C16),'Rent Roll'!$U16),MONTH(AH$3)=MONTH('Rent Roll'!$C16)),1,0),0)</f>
        <v>0</v>
      </c>
      <c r="AI218" s="567">
        <f>IFERROR(IF(AND(NOT(YEAR(AI$3)&lt;=YEAR('Rent Roll'!$C16)+'Rent Roll'!$V16-1),MOD(YEAR(AI$3),'Rent Roll'!$U16)=MOD(YEAR('Rent Roll'!$C16),'Rent Roll'!$U16),MONTH(AI$3)=MONTH('Rent Roll'!$C16)),1,0),0)</f>
        <v>0</v>
      </c>
      <c r="AJ218" s="567">
        <f>IFERROR(IF(AND(NOT(YEAR(AJ$3)&lt;=YEAR('Rent Roll'!$C16)+'Rent Roll'!$V16-1),MOD(YEAR(AJ$3),'Rent Roll'!$U16)=MOD(YEAR('Rent Roll'!$C16),'Rent Roll'!$U16),MONTH(AJ$3)=MONTH('Rent Roll'!$C16)),1,0),0)</f>
        <v>0</v>
      </c>
      <c r="AK218" s="567">
        <f>IFERROR(IF(AND(NOT(YEAR(AK$3)&lt;=YEAR('Rent Roll'!$C16)+'Rent Roll'!$V16-1),MOD(YEAR(AK$3),'Rent Roll'!$U16)=MOD(YEAR('Rent Roll'!$C16),'Rent Roll'!$U16),MONTH(AK$3)=MONTH('Rent Roll'!$C16)),1,0),0)</f>
        <v>0</v>
      </c>
      <c r="AL218" s="567">
        <f>IFERROR(IF(AND(NOT(YEAR(AL$3)&lt;=YEAR('Rent Roll'!$C16)+'Rent Roll'!$V16-1),MOD(YEAR(AL$3),'Rent Roll'!$U16)=MOD(YEAR('Rent Roll'!$C16),'Rent Roll'!$U16),MONTH(AL$3)=MONTH('Rent Roll'!$C16)),1,0),0)</f>
        <v>0</v>
      </c>
      <c r="AM218" s="567">
        <f>IFERROR(IF(AND(NOT(YEAR(AM$3)&lt;=YEAR('Rent Roll'!$C16)+'Rent Roll'!$V16-1),MOD(YEAR(AM$3),'Rent Roll'!$U16)=MOD(YEAR('Rent Roll'!$C16),'Rent Roll'!$U16),MONTH(AM$3)=MONTH('Rent Roll'!$C16)),1,0),0)</f>
        <v>0</v>
      </c>
      <c r="AN218" s="567">
        <f>IFERROR(IF(AND(NOT(YEAR(AN$3)&lt;=YEAR('Rent Roll'!$C16)+'Rent Roll'!$V16-1),MOD(YEAR(AN$3),'Rent Roll'!$U16)=MOD(YEAR('Rent Roll'!$C16),'Rent Roll'!$U16),MONTH(AN$3)=MONTH('Rent Roll'!$C16)),1,0),0)</f>
        <v>0</v>
      </c>
      <c r="AO218" s="567">
        <f>IFERROR(IF(AND(NOT(YEAR(AO$3)&lt;=YEAR('Rent Roll'!$C16)+'Rent Roll'!$V16-1),MOD(YEAR(AO$3),'Rent Roll'!$U16)=MOD(YEAR('Rent Roll'!$C16),'Rent Roll'!$U16),MONTH(AO$3)=MONTH('Rent Roll'!$C16)),1,0),0)</f>
        <v>0</v>
      </c>
      <c r="AP218" s="767">
        <f>IFERROR(IF(AND(NOT(YEAR(AP$3)&lt;=YEAR('Rent Roll'!$C16)+'Rent Roll'!$V16-1),MOD(YEAR(AP$3),'Rent Roll'!$U16)=MOD(YEAR('Rent Roll'!$C16),'Rent Roll'!$U16),MONTH(AP$3)=MONTH('Rent Roll'!$C16)),1,0),0)</f>
        <v>0</v>
      </c>
      <c r="AQ218" s="768">
        <f>IFERROR(IF(AND(NOT(YEAR(AQ$3)&lt;=YEAR('Rent Roll'!$C16)+'Rent Roll'!$V16-1),MOD(YEAR(AQ$3),'Rent Roll'!$U16)=MOD(YEAR('Rent Roll'!$C16),'Rent Roll'!$U16),MONTH(AQ$3)=MONTH('Rent Roll'!$C16)),1,0),0)</f>
        <v>0</v>
      </c>
      <c r="AR218" s="567">
        <f>IFERROR(IF(AND(NOT(YEAR(AR$3)&lt;=YEAR('Rent Roll'!$C16)+'Rent Roll'!$V16-1),MOD(YEAR(AR$3),'Rent Roll'!$U16)=MOD(YEAR('Rent Roll'!$C16),'Rent Roll'!$U16),MONTH(AR$3)=MONTH('Rent Roll'!$C16)),1,0),0)</f>
        <v>0</v>
      </c>
      <c r="AS218" s="567">
        <f>IFERROR(IF(AND(NOT(YEAR(AS$3)&lt;=YEAR('Rent Roll'!$C16)+'Rent Roll'!$V16-1),MOD(YEAR(AS$3),'Rent Roll'!$U16)=MOD(YEAR('Rent Roll'!$C16),'Rent Roll'!$U16),MONTH(AS$3)=MONTH('Rent Roll'!$C16)),1,0),0)</f>
        <v>0</v>
      </c>
      <c r="AT218" s="567">
        <f>IFERROR(IF(AND(NOT(YEAR(AT$3)&lt;=YEAR('Rent Roll'!$C16)+'Rent Roll'!$V16-1),MOD(YEAR(AT$3),'Rent Roll'!$U16)=MOD(YEAR('Rent Roll'!$C16),'Rent Roll'!$U16),MONTH(AT$3)=MONTH('Rent Roll'!$C16)),1,0),0)</f>
        <v>0</v>
      </c>
      <c r="AU218" s="567">
        <f>IFERROR(IF(AND(NOT(YEAR(AU$3)&lt;=YEAR('Rent Roll'!$C16)+'Rent Roll'!$V16-1),MOD(YEAR(AU$3),'Rent Roll'!$U16)=MOD(YEAR('Rent Roll'!$C16),'Rent Roll'!$U16),MONTH(AU$3)=MONTH('Rent Roll'!$C16)),1,0),0)</f>
        <v>0</v>
      </c>
      <c r="AV218" s="567">
        <f>IFERROR(IF(AND(NOT(YEAR(AV$3)&lt;=YEAR('Rent Roll'!$C16)+'Rent Roll'!$V16-1),MOD(YEAR(AV$3),'Rent Roll'!$U16)=MOD(YEAR('Rent Roll'!$C16),'Rent Roll'!$U16),MONTH(AV$3)=MONTH('Rent Roll'!$C16)),1,0),0)</f>
        <v>0</v>
      </c>
      <c r="AW218" s="567">
        <f>IFERROR(IF(AND(NOT(YEAR(AW$3)&lt;=YEAR('Rent Roll'!$C16)+'Rent Roll'!$V16-1),MOD(YEAR(AW$3),'Rent Roll'!$U16)=MOD(YEAR('Rent Roll'!$C16),'Rent Roll'!$U16),MONTH(AW$3)=MONTH('Rent Roll'!$C16)),1,0),0)</f>
        <v>0</v>
      </c>
      <c r="AX218" s="567">
        <f>IFERROR(IF(AND(NOT(YEAR(AX$3)&lt;=YEAR('Rent Roll'!$C16)+'Rent Roll'!$V16-1),MOD(YEAR(AX$3),'Rent Roll'!$U16)=MOD(YEAR('Rent Roll'!$C16),'Rent Roll'!$U16),MONTH(AX$3)=MONTH('Rent Roll'!$C16)),1,0),0)</f>
        <v>0</v>
      </c>
      <c r="AY218" s="567">
        <f>IFERROR(IF(AND(NOT(YEAR(AY$3)&lt;=YEAR('Rent Roll'!$C16)+'Rent Roll'!$V16-1),MOD(YEAR(AY$3),'Rent Roll'!$U16)=MOD(YEAR('Rent Roll'!$C16),'Rent Roll'!$U16),MONTH(AY$3)=MONTH('Rent Roll'!$C16)),1,0),0)</f>
        <v>0</v>
      </c>
      <c r="AZ218" s="567">
        <f>IFERROR(IF(AND(NOT(YEAR(AZ$3)&lt;=YEAR('Rent Roll'!$C16)+'Rent Roll'!$V16-1),MOD(YEAR(AZ$3),'Rent Roll'!$U16)=MOD(YEAR('Rent Roll'!$C16),'Rent Roll'!$U16),MONTH(AZ$3)=MONTH('Rent Roll'!$C16)),1,0),0)</f>
        <v>0</v>
      </c>
      <c r="BA218" s="567">
        <f>IFERROR(IF(AND(NOT(YEAR(BA$3)&lt;=YEAR('Rent Roll'!$C16)+'Rent Roll'!$V16-1),MOD(YEAR(BA$3),'Rent Roll'!$U16)=MOD(YEAR('Rent Roll'!$C16),'Rent Roll'!$U16),MONTH(BA$3)=MONTH('Rent Roll'!$C16)),1,0),0)</f>
        <v>0</v>
      </c>
      <c r="BB218" s="767">
        <f>IFERROR(IF(AND(NOT(YEAR(BB$3)&lt;=YEAR('Rent Roll'!$C16)+'Rent Roll'!$V16-1),MOD(YEAR(BB$3),'Rent Roll'!$U16)=MOD(YEAR('Rent Roll'!$C16),'Rent Roll'!$U16),MONTH(BB$3)=MONTH('Rent Roll'!$C16)),1,0),0)</f>
        <v>0</v>
      </c>
      <c r="BC218" s="768">
        <f>IFERROR(IF(AND(NOT(YEAR(BC$3)&lt;=YEAR('Rent Roll'!$C16)+'Rent Roll'!$V16-1),MOD(YEAR(BC$3),'Rent Roll'!$U16)=MOD(YEAR('Rent Roll'!$C16),'Rent Roll'!$U16),MONTH(BC$3)=MONTH('Rent Roll'!$C16)),1,0),0)</f>
        <v>0</v>
      </c>
      <c r="BD218" s="567">
        <f>IFERROR(IF(AND(NOT(YEAR(BD$3)&lt;=YEAR('Rent Roll'!$C16)+'Rent Roll'!$V16-1),MOD(YEAR(BD$3),'Rent Roll'!$U16)=MOD(YEAR('Rent Roll'!$C16),'Rent Roll'!$U16),MONTH(BD$3)=MONTH('Rent Roll'!$C16)),1,0),0)</f>
        <v>0</v>
      </c>
      <c r="BE218" s="567">
        <f>IFERROR(IF(AND(NOT(YEAR(BE$3)&lt;=YEAR('Rent Roll'!$C16)+'Rent Roll'!$V16-1),MOD(YEAR(BE$3),'Rent Roll'!$U16)=MOD(YEAR('Rent Roll'!$C16),'Rent Roll'!$U16),MONTH(BE$3)=MONTH('Rent Roll'!$C16)),1,0),0)</f>
        <v>0</v>
      </c>
      <c r="BF218" s="567">
        <f>IFERROR(IF(AND(NOT(YEAR(BF$3)&lt;=YEAR('Rent Roll'!$C16)+'Rent Roll'!$V16-1),MOD(YEAR(BF$3),'Rent Roll'!$U16)=MOD(YEAR('Rent Roll'!$C16),'Rent Roll'!$U16),MONTH(BF$3)=MONTH('Rent Roll'!$C16)),1,0),0)</f>
        <v>0</v>
      </c>
      <c r="BG218" s="567">
        <f>IFERROR(IF(AND(NOT(YEAR(BG$3)&lt;=YEAR('Rent Roll'!$C16)+'Rent Roll'!$V16-1),MOD(YEAR(BG$3),'Rent Roll'!$U16)=MOD(YEAR('Rent Roll'!$C16),'Rent Roll'!$U16),MONTH(BG$3)=MONTH('Rent Roll'!$C16)),1,0),0)</f>
        <v>0</v>
      </c>
      <c r="BH218" s="567">
        <f>IFERROR(IF(AND(NOT(YEAR(BH$3)&lt;=YEAR('Rent Roll'!$C16)+'Rent Roll'!$V16-1),MOD(YEAR(BH$3),'Rent Roll'!$U16)=MOD(YEAR('Rent Roll'!$C16),'Rent Roll'!$U16),MONTH(BH$3)=MONTH('Rent Roll'!$C16)),1,0),0)</f>
        <v>0</v>
      </c>
      <c r="BI218" s="567">
        <f>IFERROR(IF(AND(NOT(YEAR(BI$3)&lt;=YEAR('Rent Roll'!$C16)+'Rent Roll'!$V16-1),MOD(YEAR(BI$3),'Rent Roll'!$U16)=MOD(YEAR('Rent Roll'!$C16),'Rent Roll'!$U16),MONTH(BI$3)=MONTH('Rent Roll'!$C16)),1,0),0)</f>
        <v>0</v>
      </c>
      <c r="BJ218" s="567">
        <f>IFERROR(IF(AND(NOT(YEAR(BJ$3)&lt;=YEAR('Rent Roll'!$C16)+'Rent Roll'!$V16-1),MOD(YEAR(BJ$3),'Rent Roll'!$U16)=MOD(YEAR('Rent Roll'!$C16),'Rent Roll'!$U16),MONTH(BJ$3)=MONTH('Rent Roll'!$C16)),1,0),0)</f>
        <v>0</v>
      </c>
      <c r="BK218" s="567">
        <f>IFERROR(IF(AND(NOT(YEAR(BK$3)&lt;=YEAR('Rent Roll'!$C16)+'Rent Roll'!$V16-1),MOD(YEAR(BK$3),'Rent Roll'!$U16)=MOD(YEAR('Rent Roll'!$C16),'Rent Roll'!$U16),MONTH(BK$3)=MONTH('Rent Roll'!$C16)),1,0),0)</f>
        <v>0</v>
      </c>
      <c r="BL218" s="567">
        <f>IFERROR(IF(AND(NOT(YEAR(BL$3)&lt;=YEAR('Rent Roll'!$C16)+'Rent Roll'!$V16-1),MOD(YEAR(BL$3),'Rent Roll'!$U16)=MOD(YEAR('Rent Roll'!$C16),'Rent Roll'!$U16),MONTH(BL$3)=MONTH('Rent Roll'!$C16)),1,0),0)</f>
        <v>0</v>
      </c>
      <c r="BM218" s="567">
        <f>IFERROR(IF(AND(NOT(YEAR(BM$3)&lt;=YEAR('Rent Roll'!$C16)+'Rent Roll'!$V16-1),MOD(YEAR(BM$3),'Rent Roll'!$U16)=MOD(YEAR('Rent Roll'!$C16),'Rent Roll'!$U16),MONTH(BM$3)=MONTH('Rent Roll'!$C16)),1,0),0)</f>
        <v>0</v>
      </c>
      <c r="BN218" s="767">
        <f>IFERROR(IF(AND(NOT(YEAR(BN$3)&lt;=YEAR('Rent Roll'!$C16)+'Rent Roll'!$V16-1),MOD(YEAR(BN$3),'Rent Roll'!$U16)=MOD(YEAR('Rent Roll'!$C16),'Rent Roll'!$U16),MONTH(BN$3)=MONTH('Rent Roll'!$C16)),1,0),0)</f>
        <v>0</v>
      </c>
      <c r="BO218" s="768">
        <f>IFERROR(IF(AND(NOT(YEAR(BO$3)&lt;=YEAR('Rent Roll'!$C16)+'Rent Roll'!$V16-1),MOD(YEAR(BO$3),'Rent Roll'!$U16)=MOD(YEAR('Rent Roll'!$C16),'Rent Roll'!$U16),MONTH(BO$3)=MONTH('Rent Roll'!$C16)),1,0),0)</f>
        <v>0</v>
      </c>
      <c r="BP218" s="567">
        <f>IFERROR(IF(AND(NOT(YEAR(BP$3)&lt;=YEAR('Rent Roll'!$C16)+'Rent Roll'!$V16-1),MOD(YEAR(BP$3),'Rent Roll'!$U16)=MOD(YEAR('Rent Roll'!$C16),'Rent Roll'!$U16),MONTH(BP$3)=MONTH('Rent Roll'!$C16)),1,0),0)</f>
        <v>0</v>
      </c>
      <c r="BQ218" s="567">
        <f>IFERROR(IF(AND(NOT(YEAR(BQ$3)&lt;=YEAR('Rent Roll'!$C16)+'Rent Roll'!$V16-1),MOD(YEAR(BQ$3),'Rent Roll'!$U16)=MOD(YEAR('Rent Roll'!$C16),'Rent Roll'!$U16),MONTH(BQ$3)=MONTH('Rent Roll'!$C16)),1,0),0)</f>
        <v>0</v>
      </c>
      <c r="BR218" s="567">
        <f>IFERROR(IF(AND(NOT(YEAR(BR$3)&lt;=YEAR('Rent Roll'!$C16)+'Rent Roll'!$V16-1),MOD(YEAR(BR$3),'Rent Roll'!$U16)=MOD(YEAR('Rent Roll'!$C16),'Rent Roll'!$U16),MONTH(BR$3)=MONTH('Rent Roll'!$C16)),1,0),0)</f>
        <v>0</v>
      </c>
      <c r="BS218" s="567">
        <f>IFERROR(IF(AND(NOT(YEAR(BS$3)&lt;=YEAR('Rent Roll'!$C16)+'Rent Roll'!$V16-1),MOD(YEAR(BS$3),'Rent Roll'!$U16)=MOD(YEAR('Rent Roll'!$C16),'Rent Roll'!$U16),MONTH(BS$3)=MONTH('Rent Roll'!$C16)),1,0),0)</f>
        <v>0</v>
      </c>
      <c r="BT218" s="567">
        <f>IFERROR(IF(AND(NOT(YEAR(BT$3)&lt;=YEAR('Rent Roll'!$C16)+'Rent Roll'!$V16-1),MOD(YEAR(BT$3),'Rent Roll'!$U16)=MOD(YEAR('Rent Roll'!$C16),'Rent Roll'!$U16),MONTH(BT$3)=MONTH('Rent Roll'!$C16)),1,0),0)</f>
        <v>0</v>
      </c>
      <c r="BU218" s="567">
        <f>IFERROR(IF(AND(NOT(YEAR(BU$3)&lt;=YEAR('Rent Roll'!$C16)+'Rent Roll'!$V16-1),MOD(YEAR(BU$3),'Rent Roll'!$U16)=MOD(YEAR('Rent Roll'!$C16),'Rent Roll'!$U16),MONTH(BU$3)=MONTH('Rent Roll'!$C16)),1,0),0)</f>
        <v>0</v>
      </c>
      <c r="BV218" s="567">
        <f>IFERROR(IF(AND(NOT(YEAR(BV$3)&lt;=YEAR('Rent Roll'!$C16)+'Rent Roll'!$V16-1),MOD(YEAR(BV$3),'Rent Roll'!$U16)=MOD(YEAR('Rent Roll'!$C16),'Rent Roll'!$U16),MONTH(BV$3)=MONTH('Rent Roll'!$C16)),1,0),0)</f>
        <v>0</v>
      </c>
      <c r="BW218" s="567">
        <f>IFERROR(IF(AND(NOT(YEAR(BW$3)&lt;=YEAR('Rent Roll'!$C16)+'Rent Roll'!$V16-1),MOD(YEAR(BW$3),'Rent Roll'!$U16)=MOD(YEAR('Rent Roll'!$C16),'Rent Roll'!$U16),MONTH(BW$3)=MONTH('Rent Roll'!$C16)),1,0),0)</f>
        <v>0</v>
      </c>
      <c r="BX218" s="567">
        <f>IFERROR(IF(AND(NOT(YEAR(BX$3)&lt;=YEAR('Rent Roll'!$C16)+'Rent Roll'!$V16-1),MOD(YEAR(BX$3),'Rent Roll'!$U16)=MOD(YEAR('Rent Roll'!$C16),'Rent Roll'!$U16),MONTH(BX$3)=MONTH('Rent Roll'!$C16)),1,0),0)</f>
        <v>0</v>
      </c>
      <c r="BY218" s="567">
        <f>IFERROR(IF(AND(NOT(YEAR(BY$3)&lt;=YEAR('Rent Roll'!$C16)+'Rent Roll'!$V16-1),MOD(YEAR(BY$3),'Rent Roll'!$U16)=MOD(YEAR('Rent Roll'!$C16),'Rent Roll'!$U16),MONTH(BY$3)=MONTH('Rent Roll'!$C16)),1,0),0)</f>
        <v>0</v>
      </c>
      <c r="BZ218" s="767">
        <f>IFERROR(IF(AND(NOT(YEAR(BZ$3)&lt;=YEAR('Rent Roll'!$C16)+'Rent Roll'!$V16-1),MOD(YEAR(BZ$3),'Rent Roll'!$U16)=MOD(YEAR('Rent Roll'!$C16),'Rent Roll'!$U16),MONTH(BZ$3)=MONTH('Rent Roll'!$C16)),1,0),0)</f>
        <v>0</v>
      </c>
      <c r="CA218" s="768">
        <f>IFERROR(IF(AND(NOT(YEAR(CA$3)&lt;=YEAR('Rent Roll'!$C16)+'Rent Roll'!$V16-1),MOD(YEAR(CA$3),'Rent Roll'!$U16)=MOD(YEAR('Rent Roll'!$C16),'Rent Roll'!$U16),MONTH(CA$3)=MONTH('Rent Roll'!$C16)),1,0),0)</f>
        <v>0</v>
      </c>
      <c r="CB218" s="567">
        <f>IFERROR(IF(AND(NOT(YEAR(CB$3)&lt;=YEAR('Rent Roll'!$C16)+'Rent Roll'!$V16-1),MOD(YEAR(CB$3),'Rent Roll'!$U16)=MOD(YEAR('Rent Roll'!$C16),'Rent Roll'!$U16),MONTH(CB$3)=MONTH('Rent Roll'!$C16)),1,0),0)</f>
        <v>0</v>
      </c>
      <c r="CC218" s="567">
        <f>IFERROR(IF(AND(NOT(YEAR(CC$3)&lt;=YEAR('Rent Roll'!$C16)+'Rent Roll'!$V16-1),MOD(YEAR(CC$3),'Rent Roll'!$U16)=MOD(YEAR('Rent Roll'!$C16),'Rent Roll'!$U16),MONTH(CC$3)=MONTH('Rent Roll'!$C16)),1,0),0)</f>
        <v>0</v>
      </c>
      <c r="CD218" s="567">
        <f>IFERROR(IF(AND(NOT(YEAR(CD$3)&lt;=YEAR('Rent Roll'!$C16)+'Rent Roll'!$V16-1),MOD(YEAR(CD$3),'Rent Roll'!$U16)=MOD(YEAR('Rent Roll'!$C16),'Rent Roll'!$U16),MONTH(CD$3)=MONTH('Rent Roll'!$C16)),1,0),0)</f>
        <v>0</v>
      </c>
      <c r="CE218" s="567">
        <f>IFERROR(IF(AND(NOT(YEAR(CE$3)&lt;=YEAR('Rent Roll'!$C16)+'Rent Roll'!$V16-1),MOD(YEAR(CE$3),'Rent Roll'!$U16)=MOD(YEAR('Rent Roll'!$C16),'Rent Roll'!$U16),MONTH(CE$3)=MONTH('Rent Roll'!$C16)),1,0),0)</f>
        <v>0</v>
      </c>
      <c r="CF218" s="567">
        <f>IFERROR(IF(AND(NOT(YEAR(CF$3)&lt;=YEAR('Rent Roll'!$C16)+'Rent Roll'!$V16-1),MOD(YEAR(CF$3),'Rent Roll'!$U16)=MOD(YEAR('Rent Roll'!$C16),'Rent Roll'!$U16),MONTH(CF$3)=MONTH('Rent Roll'!$C16)),1,0),0)</f>
        <v>0</v>
      </c>
      <c r="CG218" s="567">
        <f>IFERROR(IF(AND(NOT(YEAR(CG$3)&lt;=YEAR('Rent Roll'!$C16)+'Rent Roll'!$V16-1),MOD(YEAR(CG$3),'Rent Roll'!$U16)=MOD(YEAR('Rent Roll'!$C16),'Rent Roll'!$U16),MONTH(CG$3)=MONTH('Rent Roll'!$C16)),1,0),0)</f>
        <v>0</v>
      </c>
      <c r="CH218" s="567">
        <f>IFERROR(IF(AND(NOT(YEAR(CH$3)&lt;=YEAR('Rent Roll'!$C16)+'Rent Roll'!$V16-1),MOD(YEAR(CH$3),'Rent Roll'!$U16)=MOD(YEAR('Rent Roll'!$C16),'Rent Roll'!$U16),MONTH(CH$3)=MONTH('Rent Roll'!$C16)),1,0),0)</f>
        <v>0</v>
      </c>
      <c r="CI218" s="567">
        <f>IFERROR(IF(AND(NOT(YEAR(CI$3)&lt;=YEAR('Rent Roll'!$C16)+'Rent Roll'!$V16-1),MOD(YEAR(CI$3),'Rent Roll'!$U16)=MOD(YEAR('Rent Roll'!$C16),'Rent Roll'!$U16),MONTH(CI$3)=MONTH('Rent Roll'!$C16)),1,0),0)</f>
        <v>0</v>
      </c>
      <c r="CJ218" s="567">
        <f>IFERROR(IF(AND(NOT(YEAR(CJ$3)&lt;=YEAR('Rent Roll'!$C16)+'Rent Roll'!$V16-1),MOD(YEAR(CJ$3),'Rent Roll'!$U16)=MOD(YEAR('Rent Roll'!$C16),'Rent Roll'!$U16),MONTH(CJ$3)=MONTH('Rent Roll'!$C16)),1,0),0)</f>
        <v>0</v>
      </c>
      <c r="CK218" s="567">
        <f>IFERROR(IF(AND(NOT(YEAR(CK$3)&lt;=YEAR('Rent Roll'!$C16)+'Rent Roll'!$V16-1),MOD(YEAR(CK$3),'Rent Roll'!$U16)=MOD(YEAR('Rent Roll'!$C16),'Rent Roll'!$U16),MONTH(CK$3)=MONTH('Rent Roll'!$C16)),1,0),0)</f>
        <v>0</v>
      </c>
      <c r="CL218" s="767">
        <f>IFERROR(IF(AND(NOT(YEAR(CL$3)&lt;=YEAR('Rent Roll'!$C16)+'Rent Roll'!$V16-1),MOD(YEAR(CL$3),'Rent Roll'!$U16)=MOD(YEAR('Rent Roll'!$C16),'Rent Roll'!$U16),MONTH(CL$3)=MONTH('Rent Roll'!$C16)),1,0),0)</f>
        <v>0</v>
      </c>
      <c r="CM218" s="768">
        <f>IFERROR(IF(AND(NOT(YEAR(CM$3)&lt;=YEAR('Rent Roll'!$C16)+'Rent Roll'!$V16-1),MOD(YEAR(CM$3),'Rent Roll'!$U16)=MOD(YEAR('Rent Roll'!$C16),'Rent Roll'!$U16),MONTH(CM$3)=MONTH('Rent Roll'!$C16)),1,0),0)</f>
        <v>0</v>
      </c>
      <c r="CN218" s="567">
        <f>IFERROR(IF(AND(NOT(YEAR(CN$3)&lt;=YEAR('Rent Roll'!$C16)+'Rent Roll'!$V16-1),MOD(YEAR(CN$3),'Rent Roll'!$U16)=MOD(YEAR('Rent Roll'!$C16),'Rent Roll'!$U16),MONTH(CN$3)=MONTH('Rent Roll'!$C16)),1,0),0)</f>
        <v>0</v>
      </c>
      <c r="CO218" s="567">
        <f>IFERROR(IF(AND(NOT(YEAR(CO$3)&lt;=YEAR('Rent Roll'!$C16)+'Rent Roll'!$V16-1),MOD(YEAR(CO$3),'Rent Roll'!$U16)=MOD(YEAR('Rent Roll'!$C16),'Rent Roll'!$U16),MONTH(CO$3)=MONTH('Rent Roll'!$C16)),1,0),0)</f>
        <v>0</v>
      </c>
      <c r="CP218" s="567">
        <f>IFERROR(IF(AND(NOT(YEAR(CP$3)&lt;=YEAR('Rent Roll'!$C16)+'Rent Roll'!$V16-1),MOD(YEAR(CP$3),'Rent Roll'!$U16)=MOD(YEAR('Rent Roll'!$C16),'Rent Roll'!$U16),MONTH(CP$3)=MONTH('Rent Roll'!$C16)),1,0),0)</f>
        <v>0</v>
      </c>
      <c r="CQ218" s="567">
        <f>IFERROR(IF(AND(NOT(YEAR(CQ$3)&lt;=YEAR('Rent Roll'!$C16)+'Rent Roll'!$V16-1),MOD(YEAR(CQ$3),'Rent Roll'!$U16)=MOD(YEAR('Rent Roll'!$C16),'Rent Roll'!$U16),MONTH(CQ$3)=MONTH('Rent Roll'!$C16)),1,0),0)</f>
        <v>0</v>
      </c>
      <c r="CR218" s="567">
        <f>IFERROR(IF(AND(NOT(YEAR(CR$3)&lt;=YEAR('Rent Roll'!$C16)+'Rent Roll'!$V16-1),MOD(YEAR(CR$3),'Rent Roll'!$U16)=MOD(YEAR('Rent Roll'!$C16),'Rent Roll'!$U16),MONTH(CR$3)=MONTH('Rent Roll'!$C16)),1,0),0)</f>
        <v>0</v>
      </c>
      <c r="CS218" s="567">
        <f>IFERROR(IF(AND(NOT(YEAR(CS$3)&lt;=YEAR('Rent Roll'!$C16)+'Rent Roll'!$V16-1),MOD(YEAR(CS$3),'Rent Roll'!$U16)=MOD(YEAR('Rent Roll'!$C16),'Rent Roll'!$U16),MONTH(CS$3)=MONTH('Rent Roll'!$C16)),1,0),0)</f>
        <v>0</v>
      </c>
      <c r="CT218" s="567">
        <f>IFERROR(IF(AND(NOT(YEAR(CT$3)&lt;=YEAR('Rent Roll'!$C16)+'Rent Roll'!$V16-1),MOD(YEAR(CT$3),'Rent Roll'!$U16)=MOD(YEAR('Rent Roll'!$C16),'Rent Roll'!$U16),MONTH(CT$3)=MONTH('Rent Roll'!$C16)),1,0),0)</f>
        <v>0</v>
      </c>
      <c r="CU218" s="567">
        <f>IFERROR(IF(AND(NOT(YEAR(CU$3)&lt;=YEAR('Rent Roll'!$C16)+'Rent Roll'!$V16-1),MOD(YEAR(CU$3),'Rent Roll'!$U16)=MOD(YEAR('Rent Roll'!$C16),'Rent Roll'!$U16),MONTH(CU$3)=MONTH('Rent Roll'!$C16)),1,0),0)</f>
        <v>0</v>
      </c>
      <c r="CV218" s="567">
        <f>IFERROR(IF(AND(NOT(YEAR(CV$3)&lt;=YEAR('Rent Roll'!$C16)+'Rent Roll'!$V16-1),MOD(YEAR(CV$3),'Rent Roll'!$U16)=MOD(YEAR('Rent Roll'!$C16),'Rent Roll'!$U16),MONTH(CV$3)=MONTH('Rent Roll'!$C16)),1,0),0)</f>
        <v>0</v>
      </c>
      <c r="CW218" s="567">
        <f>IFERROR(IF(AND(NOT(YEAR(CW$3)&lt;=YEAR('Rent Roll'!$C16)+'Rent Roll'!$V16-1),MOD(YEAR(CW$3),'Rent Roll'!$U16)=MOD(YEAR('Rent Roll'!$C16),'Rent Roll'!$U16),MONTH(CW$3)=MONTH('Rent Roll'!$C16)),1,0),0)</f>
        <v>0</v>
      </c>
      <c r="CX218" s="767">
        <f>IFERROR(IF(AND(NOT(YEAR(CX$3)&lt;=YEAR('Rent Roll'!$C16)+'Rent Roll'!$V16-1),MOD(YEAR(CX$3),'Rent Roll'!$U16)=MOD(YEAR('Rent Roll'!$C16),'Rent Roll'!$U16),MONTH(CX$3)=MONTH('Rent Roll'!$C16)),1,0),0)</f>
        <v>0</v>
      </c>
      <c r="CY218" s="768">
        <f>IFERROR(IF(AND(NOT(YEAR(CY$3)&lt;=YEAR('Rent Roll'!$C16)+'Rent Roll'!$V16-1),MOD(YEAR(CY$3),'Rent Roll'!$U16)=MOD(YEAR('Rent Roll'!$C16),'Rent Roll'!$U16),MONTH(CY$3)=MONTH('Rent Roll'!$C16)),1,0),0)</f>
        <v>0</v>
      </c>
      <c r="CZ218" s="567">
        <f>IFERROR(IF(AND(NOT(YEAR(CZ$3)&lt;=YEAR('Rent Roll'!$C16)+'Rent Roll'!$V16-1),MOD(YEAR(CZ$3),'Rent Roll'!$U16)=MOD(YEAR('Rent Roll'!$C16),'Rent Roll'!$U16),MONTH(CZ$3)=MONTH('Rent Roll'!$C16)),1,0),0)</f>
        <v>0</v>
      </c>
      <c r="DA218" s="567">
        <f>IFERROR(IF(AND(NOT(YEAR(DA$3)&lt;=YEAR('Rent Roll'!$C16)+'Rent Roll'!$V16-1),MOD(YEAR(DA$3),'Rent Roll'!$U16)=MOD(YEAR('Rent Roll'!$C16),'Rent Roll'!$U16),MONTH(DA$3)=MONTH('Rent Roll'!$C16)),1,0),0)</f>
        <v>0</v>
      </c>
      <c r="DB218" s="567">
        <f>IFERROR(IF(AND(NOT(YEAR(DB$3)&lt;=YEAR('Rent Roll'!$C16)+'Rent Roll'!$V16-1),MOD(YEAR(DB$3),'Rent Roll'!$U16)=MOD(YEAR('Rent Roll'!$C16),'Rent Roll'!$U16),MONTH(DB$3)=MONTH('Rent Roll'!$C16)),1,0),0)</f>
        <v>0</v>
      </c>
      <c r="DC218" s="567">
        <f>IFERROR(IF(AND(NOT(YEAR(DC$3)&lt;=YEAR('Rent Roll'!$C16)+'Rent Roll'!$V16-1),MOD(YEAR(DC$3),'Rent Roll'!$U16)=MOD(YEAR('Rent Roll'!$C16),'Rent Roll'!$U16),MONTH(DC$3)=MONTH('Rent Roll'!$C16)),1,0),0)</f>
        <v>0</v>
      </c>
      <c r="DD218" s="567">
        <f>IFERROR(IF(AND(NOT(YEAR(DD$3)&lt;=YEAR('Rent Roll'!$C16)+'Rent Roll'!$V16-1),MOD(YEAR(DD$3),'Rent Roll'!$U16)=MOD(YEAR('Rent Roll'!$C16),'Rent Roll'!$U16),MONTH(DD$3)=MONTH('Rent Roll'!$C16)),1,0),0)</f>
        <v>0</v>
      </c>
      <c r="DE218" s="567">
        <f>IFERROR(IF(AND(NOT(YEAR(DE$3)&lt;=YEAR('Rent Roll'!$C16)+'Rent Roll'!$V16-1),MOD(YEAR(DE$3),'Rent Roll'!$U16)=MOD(YEAR('Rent Roll'!$C16),'Rent Roll'!$U16),MONTH(DE$3)=MONTH('Rent Roll'!$C16)),1,0),0)</f>
        <v>0</v>
      </c>
      <c r="DF218" s="567">
        <f>IFERROR(IF(AND(NOT(YEAR(DF$3)&lt;=YEAR('Rent Roll'!$C16)+'Rent Roll'!$V16-1),MOD(YEAR(DF$3),'Rent Roll'!$U16)=MOD(YEAR('Rent Roll'!$C16),'Rent Roll'!$U16),MONTH(DF$3)=MONTH('Rent Roll'!$C16)),1,0),0)</f>
        <v>0</v>
      </c>
      <c r="DG218" s="567">
        <f>IFERROR(IF(AND(NOT(YEAR(DG$3)&lt;=YEAR('Rent Roll'!$C16)+'Rent Roll'!$V16-1),MOD(YEAR(DG$3),'Rent Roll'!$U16)=MOD(YEAR('Rent Roll'!$C16),'Rent Roll'!$U16),MONTH(DG$3)=MONTH('Rent Roll'!$C16)),1,0),0)</f>
        <v>0</v>
      </c>
      <c r="DH218" s="567">
        <f>IFERROR(IF(AND(NOT(YEAR(DH$3)&lt;=YEAR('Rent Roll'!$C16)+'Rent Roll'!$V16-1),MOD(YEAR(DH$3),'Rent Roll'!$U16)=MOD(YEAR('Rent Roll'!$C16),'Rent Roll'!$U16),MONTH(DH$3)=MONTH('Rent Roll'!$C16)),1,0),0)</f>
        <v>0</v>
      </c>
      <c r="DI218" s="567">
        <f>IFERROR(IF(AND(NOT(YEAR(DI$3)&lt;=YEAR('Rent Roll'!$C16)+'Rent Roll'!$V16-1),MOD(YEAR(DI$3),'Rent Roll'!$U16)=MOD(YEAR('Rent Roll'!$C16),'Rent Roll'!$U16),MONTH(DI$3)=MONTH('Rent Roll'!$C16)),1,0),0)</f>
        <v>0</v>
      </c>
      <c r="DJ218" s="767">
        <f>IFERROR(IF(AND(NOT(YEAR(DJ$3)&lt;=YEAR('Rent Roll'!$C16)+'Rent Roll'!$V16-1),MOD(YEAR(DJ$3),'Rent Roll'!$U16)=MOD(YEAR('Rent Roll'!$C16),'Rent Roll'!$U16),MONTH(DJ$3)=MONTH('Rent Roll'!$C16)),1,0),0)</f>
        <v>0</v>
      </c>
      <c r="DK218" s="768">
        <f>IFERROR(IF(AND(NOT(YEAR(DK$3)&lt;=YEAR('Rent Roll'!$C16)+'Rent Roll'!$V16-1),MOD(YEAR(DK$3),'Rent Roll'!$U16)=MOD(YEAR('Rent Roll'!$C16),'Rent Roll'!$U16),MONTH(DK$3)=MONTH('Rent Roll'!$C16)),1,0),0)</f>
        <v>0</v>
      </c>
      <c r="DL218" s="567">
        <f>IFERROR(IF(AND(NOT(YEAR(DL$3)&lt;=YEAR('Rent Roll'!$C16)+'Rent Roll'!$V16-1),MOD(YEAR(DL$3),'Rent Roll'!$U16)=MOD(YEAR('Rent Roll'!$C16),'Rent Roll'!$U16),MONTH(DL$3)=MONTH('Rent Roll'!$C16)),1,0),0)</f>
        <v>0</v>
      </c>
      <c r="DM218" s="567">
        <f>IFERROR(IF(AND(NOT(YEAR(DM$3)&lt;=YEAR('Rent Roll'!$C16)+'Rent Roll'!$V16-1),MOD(YEAR(DM$3),'Rent Roll'!$U16)=MOD(YEAR('Rent Roll'!$C16),'Rent Roll'!$U16),MONTH(DM$3)=MONTH('Rent Roll'!$C16)),1,0),0)</f>
        <v>0</v>
      </c>
      <c r="DN218" s="567">
        <f>IFERROR(IF(AND(NOT(YEAR(DN$3)&lt;=YEAR('Rent Roll'!$C16)+'Rent Roll'!$V16-1),MOD(YEAR(DN$3),'Rent Roll'!$U16)=MOD(YEAR('Rent Roll'!$C16),'Rent Roll'!$U16),MONTH(DN$3)=MONTH('Rent Roll'!$C16)),1,0),0)</f>
        <v>0</v>
      </c>
      <c r="DO218" s="567">
        <f>IFERROR(IF(AND(NOT(YEAR(DO$3)&lt;=YEAR('Rent Roll'!$C16)+'Rent Roll'!$V16-1),MOD(YEAR(DO$3),'Rent Roll'!$U16)=MOD(YEAR('Rent Roll'!$C16),'Rent Roll'!$U16),MONTH(DO$3)=MONTH('Rent Roll'!$C16)),1,0),0)</f>
        <v>0</v>
      </c>
      <c r="DP218" s="567">
        <f>IFERROR(IF(AND(NOT(YEAR(DP$3)&lt;=YEAR('Rent Roll'!$C16)+'Rent Roll'!$V16-1),MOD(YEAR(DP$3),'Rent Roll'!$U16)=MOD(YEAR('Rent Roll'!$C16),'Rent Roll'!$U16),MONTH(DP$3)=MONTH('Rent Roll'!$C16)),1,0),0)</f>
        <v>0</v>
      </c>
      <c r="DQ218" s="567">
        <f>IFERROR(IF(AND(NOT(YEAR(DQ$3)&lt;=YEAR('Rent Roll'!$C16)+'Rent Roll'!$V16-1),MOD(YEAR(DQ$3),'Rent Roll'!$U16)=MOD(YEAR('Rent Roll'!$C16),'Rent Roll'!$U16),MONTH(DQ$3)=MONTH('Rent Roll'!$C16)),1,0),0)</f>
        <v>0</v>
      </c>
      <c r="DR218" s="567">
        <f>IFERROR(IF(AND(NOT(YEAR(DR$3)&lt;=YEAR('Rent Roll'!$C16)+'Rent Roll'!$V16-1),MOD(YEAR(DR$3),'Rent Roll'!$U16)=MOD(YEAR('Rent Roll'!$C16),'Rent Roll'!$U16),MONTH(DR$3)=MONTH('Rent Roll'!$C16)),1,0),0)</f>
        <v>0</v>
      </c>
      <c r="DS218" s="567">
        <f>IFERROR(IF(AND(NOT(YEAR(DS$3)&lt;=YEAR('Rent Roll'!$C16)+'Rent Roll'!$V16-1),MOD(YEAR(DS$3),'Rent Roll'!$U16)=MOD(YEAR('Rent Roll'!$C16),'Rent Roll'!$U16),MONTH(DS$3)=MONTH('Rent Roll'!$C16)),1,0),0)</f>
        <v>0</v>
      </c>
      <c r="DT218" s="567">
        <f>IFERROR(IF(AND(NOT(YEAR(DT$3)&lt;=YEAR('Rent Roll'!$C16)+'Rent Roll'!$V16-1),MOD(YEAR(DT$3),'Rent Roll'!$U16)=MOD(YEAR('Rent Roll'!$C16),'Rent Roll'!$U16),MONTH(DT$3)=MONTH('Rent Roll'!$C16)),1,0),0)</f>
        <v>0</v>
      </c>
      <c r="DU218" s="567">
        <f>IFERROR(IF(AND(NOT(YEAR(DU$3)&lt;=YEAR('Rent Roll'!$C16)+'Rent Roll'!$V16-1),MOD(YEAR(DU$3),'Rent Roll'!$U16)=MOD(YEAR('Rent Roll'!$C16),'Rent Roll'!$U16),MONTH(DU$3)=MONTH('Rent Roll'!$C16)),1,0),0)</f>
        <v>0</v>
      </c>
      <c r="DV218" s="567">
        <f>IFERROR(IF(AND(NOT(YEAR(DV$3)&lt;=YEAR('Rent Roll'!$C16)+'Rent Roll'!$V16-1),MOD(YEAR(DV$3),'Rent Roll'!$U16)=MOD(YEAR('Rent Roll'!$C16),'Rent Roll'!$U16),MONTH(DV$3)=MONTH('Rent Roll'!$C16)),1,0),0)</f>
        <v>0</v>
      </c>
    </row>
    <row r="219" spans="1:126" s="565" customFormat="1" ht="12" customHeight="1" outlineLevel="1" x14ac:dyDescent="0.4">
      <c r="A219" s="731"/>
      <c r="B219" s="564">
        <f>'Rent Roll'!$B17</f>
        <v>0</v>
      </c>
      <c r="C219" s="566"/>
      <c r="D219" s="566"/>
      <c r="E219" s="566"/>
      <c r="F219" s="778">
        <f>IFERROR(IF(AND(NOT(YEAR(F$3)&lt;=YEAR('Rent Roll'!$C17)+'Rent Roll'!$V17-1),MOD(YEAR(F$3),'Rent Roll'!$U17)=MOD(YEAR('Rent Roll'!$C17),'Rent Roll'!$U17),MONTH(F$3)=MONTH('Rent Roll'!$C17)),1,0),0)</f>
        <v>0</v>
      </c>
      <c r="G219" s="768">
        <f>IFERROR(IF(AND(NOT(YEAR(G$3)&lt;=YEAR('Rent Roll'!$C17)+'Rent Roll'!$V17-1),MOD(YEAR(G$3),'Rent Roll'!$U17)=MOD(YEAR('Rent Roll'!$C17),'Rent Roll'!$U17),MONTH(G$3)=MONTH('Rent Roll'!$C17)),1,0),0)</f>
        <v>0</v>
      </c>
      <c r="H219" s="567">
        <f>IFERROR(IF(AND(NOT(YEAR(H$3)&lt;=YEAR('Rent Roll'!$C17)+'Rent Roll'!$V17-1),MOD(YEAR(H$3),'Rent Roll'!$U17)=MOD(YEAR('Rent Roll'!$C17),'Rent Roll'!$U17),MONTH(H$3)=MONTH('Rent Roll'!$C17)),1,0),0)</f>
        <v>0</v>
      </c>
      <c r="I219" s="567">
        <f>IFERROR(IF(AND(NOT(YEAR(I$3)&lt;=YEAR('Rent Roll'!$C17)+'Rent Roll'!$V17-1),MOD(YEAR(I$3),'Rent Roll'!$U17)=MOD(YEAR('Rent Roll'!$C17),'Rent Roll'!$U17),MONTH(I$3)=MONTH('Rent Roll'!$C17)),1,0),0)</f>
        <v>0</v>
      </c>
      <c r="J219" s="567">
        <f>IFERROR(IF(AND(NOT(YEAR(J$3)&lt;=YEAR('Rent Roll'!$C17)+'Rent Roll'!$V17-1),MOD(YEAR(J$3),'Rent Roll'!$U17)=MOD(YEAR('Rent Roll'!$C17),'Rent Roll'!$U17),MONTH(J$3)=MONTH('Rent Roll'!$C17)),1,0),0)</f>
        <v>0</v>
      </c>
      <c r="K219" s="567">
        <f>IFERROR(IF(AND(NOT(YEAR(K$3)&lt;=YEAR('Rent Roll'!$C17)+'Rent Roll'!$V17-1),MOD(YEAR(K$3),'Rent Roll'!$U17)=MOD(YEAR('Rent Roll'!$C17),'Rent Roll'!$U17),MONTH(K$3)=MONTH('Rent Roll'!$C17)),1,0),0)</f>
        <v>0</v>
      </c>
      <c r="L219" s="567">
        <f>IFERROR(IF(AND(NOT(YEAR(L$3)&lt;=YEAR('Rent Roll'!$C17)+'Rent Roll'!$V17-1),MOD(YEAR(L$3),'Rent Roll'!$U17)=MOD(YEAR('Rent Roll'!$C17),'Rent Roll'!$U17),MONTH(L$3)=MONTH('Rent Roll'!$C17)),1,0),0)</f>
        <v>0</v>
      </c>
      <c r="M219" s="567">
        <f>IFERROR(IF(AND(NOT(YEAR(M$3)&lt;=YEAR('Rent Roll'!$C17)+'Rent Roll'!$V17-1),MOD(YEAR(M$3),'Rent Roll'!$U17)=MOD(YEAR('Rent Roll'!$C17),'Rent Roll'!$U17),MONTH(M$3)=MONTH('Rent Roll'!$C17)),1,0),0)</f>
        <v>0</v>
      </c>
      <c r="N219" s="567">
        <f>IFERROR(IF(AND(NOT(YEAR(N$3)&lt;=YEAR('Rent Roll'!$C17)+'Rent Roll'!$V17-1),MOD(YEAR(N$3),'Rent Roll'!$U17)=MOD(YEAR('Rent Roll'!$C17),'Rent Roll'!$U17),MONTH(N$3)=MONTH('Rent Roll'!$C17)),1,0),0)</f>
        <v>0</v>
      </c>
      <c r="O219" s="567">
        <f>IFERROR(IF(AND(NOT(YEAR(O$3)&lt;=YEAR('Rent Roll'!$C17)+'Rent Roll'!$V17-1),MOD(YEAR(O$3),'Rent Roll'!$U17)=MOD(YEAR('Rent Roll'!$C17),'Rent Roll'!$U17),MONTH(O$3)=MONTH('Rent Roll'!$C17)),1,0),0)</f>
        <v>0</v>
      </c>
      <c r="P219" s="567">
        <f>IFERROR(IF(AND(NOT(YEAR(P$3)&lt;=YEAR('Rent Roll'!$C17)+'Rent Roll'!$V17-1),MOD(YEAR(P$3),'Rent Roll'!$U17)=MOD(YEAR('Rent Roll'!$C17),'Rent Roll'!$U17),MONTH(P$3)=MONTH('Rent Roll'!$C17)),1,0),0)</f>
        <v>0</v>
      </c>
      <c r="Q219" s="567">
        <f>IFERROR(IF(AND(NOT(YEAR(Q$3)&lt;=YEAR('Rent Roll'!$C17)+'Rent Roll'!$V17-1),MOD(YEAR(Q$3),'Rent Roll'!$U17)=MOD(YEAR('Rent Roll'!$C17),'Rent Roll'!$U17),MONTH(Q$3)=MONTH('Rent Roll'!$C17)),1,0),0)</f>
        <v>0</v>
      </c>
      <c r="R219" s="767">
        <f>IFERROR(IF(AND(NOT(YEAR(R$3)&lt;=YEAR('Rent Roll'!$C17)+'Rent Roll'!$V17-1),MOD(YEAR(R$3),'Rent Roll'!$U17)=MOD(YEAR('Rent Roll'!$C17),'Rent Roll'!$U17),MONTH(R$3)=MONTH('Rent Roll'!$C17)),1,0),0)</f>
        <v>0</v>
      </c>
      <c r="S219" s="768">
        <f>IFERROR(IF(AND(NOT(YEAR(S$3)&lt;=YEAR('Rent Roll'!$C17)+'Rent Roll'!$V17-1),MOD(YEAR(S$3),'Rent Roll'!$U17)=MOD(YEAR('Rent Roll'!$C17),'Rent Roll'!$U17),MONTH(S$3)=MONTH('Rent Roll'!$C17)),1,0),0)</f>
        <v>0</v>
      </c>
      <c r="T219" s="567">
        <f>IFERROR(IF(AND(NOT(YEAR(T$3)&lt;=YEAR('Rent Roll'!$C17)+'Rent Roll'!$V17-1),MOD(YEAR(T$3),'Rent Roll'!$U17)=MOD(YEAR('Rent Roll'!$C17),'Rent Roll'!$U17),MONTH(T$3)=MONTH('Rent Roll'!$C17)),1,0),0)</f>
        <v>0</v>
      </c>
      <c r="U219" s="567">
        <f>IFERROR(IF(AND(NOT(YEAR(U$3)&lt;=YEAR('Rent Roll'!$C17)+'Rent Roll'!$V17-1),MOD(YEAR(U$3),'Rent Roll'!$U17)=MOD(YEAR('Rent Roll'!$C17),'Rent Roll'!$U17),MONTH(U$3)=MONTH('Rent Roll'!$C17)),1,0),0)</f>
        <v>0</v>
      </c>
      <c r="V219" s="567">
        <f>IFERROR(IF(AND(NOT(YEAR(V$3)&lt;=YEAR('Rent Roll'!$C17)+'Rent Roll'!$V17-1),MOD(YEAR(V$3),'Rent Roll'!$U17)=MOD(YEAR('Rent Roll'!$C17),'Rent Roll'!$U17),MONTH(V$3)=MONTH('Rent Roll'!$C17)),1,0),0)</f>
        <v>0</v>
      </c>
      <c r="W219" s="567">
        <f>IFERROR(IF(AND(NOT(YEAR(W$3)&lt;=YEAR('Rent Roll'!$C17)+'Rent Roll'!$V17-1),MOD(YEAR(W$3),'Rent Roll'!$U17)=MOD(YEAR('Rent Roll'!$C17),'Rent Roll'!$U17),MONTH(W$3)=MONTH('Rent Roll'!$C17)),1,0),0)</f>
        <v>0</v>
      </c>
      <c r="X219" s="567">
        <f>IFERROR(IF(AND(NOT(YEAR(X$3)&lt;=YEAR('Rent Roll'!$C17)+'Rent Roll'!$V17-1),MOD(YEAR(X$3),'Rent Roll'!$U17)=MOD(YEAR('Rent Roll'!$C17),'Rent Roll'!$U17),MONTH(X$3)=MONTH('Rent Roll'!$C17)),1,0),0)</f>
        <v>0</v>
      </c>
      <c r="Y219" s="567">
        <f>IFERROR(IF(AND(NOT(YEAR(Y$3)&lt;=YEAR('Rent Roll'!$C17)+'Rent Roll'!$V17-1),MOD(YEAR(Y$3),'Rent Roll'!$U17)=MOD(YEAR('Rent Roll'!$C17),'Rent Roll'!$U17),MONTH(Y$3)=MONTH('Rent Roll'!$C17)),1,0),0)</f>
        <v>0</v>
      </c>
      <c r="Z219" s="567">
        <f>IFERROR(IF(AND(NOT(YEAR(Z$3)&lt;=YEAR('Rent Roll'!$C17)+'Rent Roll'!$V17-1),MOD(YEAR(Z$3),'Rent Roll'!$U17)=MOD(YEAR('Rent Roll'!$C17),'Rent Roll'!$U17),MONTH(Z$3)=MONTH('Rent Roll'!$C17)),1,0),0)</f>
        <v>0</v>
      </c>
      <c r="AA219" s="567">
        <f>IFERROR(IF(AND(NOT(YEAR(AA$3)&lt;=YEAR('Rent Roll'!$C17)+'Rent Roll'!$V17-1),MOD(YEAR(AA$3),'Rent Roll'!$U17)=MOD(YEAR('Rent Roll'!$C17),'Rent Roll'!$U17),MONTH(AA$3)=MONTH('Rent Roll'!$C17)),1,0),0)</f>
        <v>0</v>
      </c>
      <c r="AB219" s="567">
        <f>IFERROR(IF(AND(NOT(YEAR(AB$3)&lt;=YEAR('Rent Roll'!$C17)+'Rent Roll'!$V17-1),MOD(YEAR(AB$3),'Rent Roll'!$U17)=MOD(YEAR('Rent Roll'!$C17),'Rent Roll'!$U17),MONTH(AB$3)=MONTH('Rent Roll'!$C17)),1,0),0)</f>
        <v>0</v>
      </c>
      <c r="AC219" s="567">
        <f>IFERROR(IF(AND(NOT(YEAR(AC$3)&lt;=YEAR('Rent Roll'!$C17)+'Rent Roll'!$V17-1),MOD(YEAR(AC$3),'Rent Roll'!$U17)=MOD(YEAR('Rent Roll'!$C17),'Rent Roll'!$U17),MONTH(AC$3)=MONTH('Rent Roll'!$C17)),1,0),0)</f>
        <v>0</v>
      </c>
      <c r="AD219" s="767">
        <f>IFERROR(IF(AND(NOT(YEAR(AD$3)&lt;=YEAR('Rent Roll'!$C17)+'Rent Roll'!$V17-1),MOD(YEAR(AD$3),'Rent Roll'!$U17)=MOD(YEAR('Rent Roll'!$C17),'Rent Roll'!$U17),MONTH(AD$3)=MONTH('Rent Roll'!$C17)),1,0),0)</f>
        <v>0</v>
      </c>
      <c r="AE219" s="768">
        <f>IFERROR(IF(AND(NOT(YEAR(AE$3)&lt;=YEAR('Rent Roll'!$C17)+'Rent Roll'!$V17-1),MOD(YEAR(AE$3),'Rent Roll'!$U17)=MOD(YEAR('Rent Roll'!$C17),'Rent Roll'!$U17),MONTH(AE$3)=MONTH('Rent Roll'!$C17)),1,0),0)</f>
        <v>0</v>
      </c>
      <c r="AF219" s="567">
        <f>IFERROR(IF(AND(NOT(YEAR(AF$3)&lt;=YEAR('Rent Roll'!$C17)+'Rent Roll'!$V17-1),MOD(YEAR(AF$3),'Rent Roll'!$U17)=MOD(YEAR('Rent Roll'!$C17),'Rent Roll'!$U17),MONTH(AF$3)=MONTH('Rent Roll'!$C17)),1,0),0)</f>
        <v>0</v>
      </c>
      <c r="AG219" s="567">
        <f>IFERROR(IF(AND(NOT(YEAR(AG$3)&lt;=YEAR('Rent Roll'!$C17)+'Rent Roll'!$V17-1),MOD(YEAR(AG$3),'Rent Roll'!$U17)=MOD(YEAR('Rent Roll'!$C17),'Rent Roll'!$U17),MONTH(AG$3)=MONTH('Rent Roll'!$C17)),1,0),0)</f>
        <v>0</v>
      </c>
      <c r="AH219" s="567">
        <f>IFERROR(IF(AND(NOT(YEAR(AH$3)&lt;=YEAR('Rent Roll'!$C17)+'Rent Roll'!$V17-1),MOD(YEAR(AH$3),'Rent Roll'!$U17)=MOD(YEAR('Rent Roll'!$C17),'Rent Roll'!$U17),MONTH(AH$3)=MONTH('Rent Roll'!$C17)),1,0),0)</f>
        <v>0</v>
      </c>
      <c r="AI219" s="567">
        <f>IFERROR(IF(AND(NOT(YEAR(AI$3)&lt;=YEAR('Rent Roll'!$C17)+'Rent Roll'!$V17-1),MOD(YEAR(AI$3),'Rent Roll'!$U17)=MOD(YEAR('Rent Roll'!$C17),'Rent Roll'!$U17),MONTH(AI$3)=MONTH('Rent Roll'!$C17)),1,0),0)</f>
        <v>0</v>
      </c>
      <c r="AJ219" s="567">
        <f>IFERROR(IF(AND(NOT(YEAR(AJ$3)&lt;=YEAR('Rent Roll'!$C17)+'Rent Roll'!$V17-1),MOD(YEAR(AJ$3),'Rent Roll'!$U17)=MOD(YEAR('Rent Roll'!$C17),'Rent Roll'!$U17),MONTH(AJ$3)=MONTH('Rent Roll'!$C17)),1,0),0)</f>
        <v>0</v>
      </c>
      <c r="AK219" s="567">
        <f>IFERROR(IF(AND(NOT(YEAR(AK$3)&lt;=YEAR('Rent Roll'!$C17)+'Rent Roll'!$V17-1),MOD(YEAR(AK$3),'Rent Roll'!$U17)=MOD(YEAR('Rent Roll'!$C17),'Rent Roll'!$U17),MONTH(AK$3)=MONTH('Rent Roll'!$C17)),1,0),0)</f>
        <v>0</v>
      </c>
      <c r="AL219" s="567">
        <f>IFERROR(IF(AND(NOT(YEAR(AL$3)&lt;=YEAR('Rent Roll'!$C17)+'Rent Roll'!$V17-1),MOD(YEAR(AL$3),'Rent Roll'!$U17)=MOD(YEAR('Rent Roll'!$C17),'Rent Roll'!$U17),MONTH(AL$3)=MONTH('Rent Roll'!$C17)),1,0),0)</f>
        <v>0</v>
      </c>
      <c r="AM219" s="567">
        <f>IFERROR(IF(AND(NOT(YEAR(AM$3)&lt;=YEAR('Rent Roll'!$C17)+'Rent Roll'!$V17-1),MOD(YEAR(AM$3),'Rent Roll'!$U17)=MOD(YEAR('Rent Roll'!$C17),'Rent Roll'!$U17),MONTH(AM$3)=MONTH('Rent Roll'!$C17)),1,0),0)</f>
        <v>0</v>
      </c>
      <c r="AN219" s="567">
        <f>IFERROR(IF(AND(NOT(YEAR(AN$3)&lt;=YEAR('Rent Roll'!$C17)+'Rent Roll'!$V17-1),MOD(YEAR(AN$3),'Rent Roll'!$U17)=MOD(YEAR('Rent Roll'!$C17),'Rent Roll'!$U17),MONTH(AN$3)=MONTH('Rent Roll'!$C17)),1,0),0)</f>
        <v>0</v>
      </c>
      <c r="AO219" s="567">
        <f>IFERROR(IF(AND(NOT(YEAR(AO$3)&lt;=YEAR('Rent Roll'!$C17)+'Rent Roll'!$V17-1),MOD(YEAR(AO$3),'Rent Roll'!$U17)=MOD(YEAR('Rent Roll'!$C17),'Rent Roll'!$U17),MONTH(AO$3)=MONTH('Rent Roll'!$C17)),1,0),0)</f>
        <v>0</v>
      </c>
      <c r="AP219" s="767">
        <f>IFERROR(IF(AND(NOT(YEAR(AP$3)&lt;=YEAR('Rent Roll'!$C17)+'Rent Roll'!$V17-1),MOD(YEAR(AP$3),'Rent Roll'!$U17)=MOD(YEAR('Rent Roll'!$C17),'Rent Roll'!$U17),MONTH(AP$3)=MONTH('Rent Roll'!$C17)),1,0),0)</f>
        <v>0</v>
      </c>
      <c r="AQ219" s="768">
        <f>IFERROR(IF(AND(NOT(YEAR(AQ$3)&lt;=YEAR('Rent Roll'!$C17)+'Rent Roll'!$V17-1),MOD(YEAR(AQ$3),'Rent Roll'!$U17)=MOD(YEAR('Rent Roll'!$C17),'Rent Roll'!$U17),MONTH(AQ$3)=MONTH('Rent Roll'!$C17)),1,0),0)</f>
        <v>0</v>
      </c>
      <c r="AR219" s="567">
        <f>IFERROR(IF(AND(NOT(YEAR(AR$3)&lt;=YEAR('Rent Roll'!$C17)+'Rent Roll'!$V17-1),MOD(YEAR(AR$3),'Rent Roll'!$U17)=MOD(YEAR('Rent Roll'!$C17),'Rent Roll'!$U17),MONTH(AR$3)=MONTH('Rent Roll'!$C17)),1,0),0)</f>
        <v>0</v>
      </c>
      <c r="AS219" s="567">
        <f>IFERROR(IF(AND(NOT(YEAR(AS$3)&lt;=YEAR('Rent Roll'!$C17)+'Rent Roll'!$V17-1),MOD(YEAR(AS$3),'Rent Roll'!$U17)=MOD(YEAR('Rent Roll'!$C17),'Rent Roll'!$U17),MONTH(AS$3)=MONTH('Rent Roll'!$C17)),1,0),0)</f>
        <v>0</v>
      </c>
      <c r="AT219" s="567">
        <f>IFERROR(IF(AND(NOT(YEAR(AT$3)&lt;=YEAR('Rent Roll'!$C17)+'Rent Roll'!$V17-1),MOD(YEAR(AT$3),'Rent Roll'!$U17)=MOD(YEAR('Rent Roll'!$C17),'Rent Roll'!$U17),MONTH(AT$3)=MONTH('Rent Roll'!$C17)),1,0),0)</f>
        <v>0</v>
      </c>
      <c r="AU219" s="567">
        <f>IFERROR(IF(AND(NOT(YEAR(AU$3)&lt;=YEAR('Rent Roll'!$C17)+'Rent Roll'!$V17-1),MOD(YEAR(AU$3),'Rent Roll'!$U17)=MOD(YEAR('Rent Roll'!$C17),'Rent Roll'!$U17),MONTH(AU$3)=MONTH('Rent Roll'!$C17)),1,0),0)</f>
        <v>0</v>
      </c>
      <c r="AV219" s="567">
        <f>IFERROR(IF(AND(NOT(YEAR(AV$3)&lt;=YEAR('Rent Roll'!$C17)+'Rent Roll'!$V17-1),MOD(YEAR(AV$3),'Rent Roll'!$U17)=MOD(YEAR('Rent Roll'!$C17),'Rent Roll'!$U17),MONTH(AV$3)=MONTH('Rent Roll'!$C17)),1,0),0)</f>
        <v>0</v>
      </c>
      <c r="AW219" s="567">
        <f>IFERROR(IF(AND(NOT(YEAR(AW$3)&lt;=YEAR('Rent Roll'!$C17)+'Rent Roll'!$V17-1),MOD(YEAR(AW$3),'Rent Roll'!$U17)=MOD(YEAR('Rent Roll'!$C17),'Rent Roll'!$U17),MONTH(AW$3)=MONTH('Rent Roll'!$C17)),1,0),0)</f>
        <v>0</v>
      </c>
      <c r="AX219" s="567">
        <f>IFERROR(IF(AND(NOT(YEAR(AX$3)&lt;=YEAR('Rent Roll'!$C17)+'Rent Roll'!$V17-1),MOD(YEAR(AX$3),'Rent Roll'!$U17)=MOD(YEAR('Rent Roll'!$C17),'Rent Roll'!$U17),MONTH(AX$3)=MONTH('Rent Roll'!$C17)),1,0),0)</f>
        <v>0</v>
      </c>
      <c r="AY219" s="567">
        <f>IFERROR(IF(AND(NOT(YEAR(AY$3)&lt;=YEAR('Rent Roll'!$C17)+'Rent Roll'!$V17-1),MOD(YEAR(AY$3),'Rent Roll'!$U17)=MOD(YEAR('Rent Roll'!$C17),'Rent Roll'!$U17),MONTH(AY$3)=MONTH('Rent Roll'!$C17)),1,0),0)</f>
        <v>0</v>
      </c>
      <c r="AZ219" s="567">
        <f>IFERROR(IF(AND(NOT(YEAR(AZ$3)&lt;=YEAR('Rent Roll'!$C17)+'Rent Roll'!$V17-1),MOD(YEAR(AZ$3),'Rent Roll'!$U17)=MOD(YEAR('Rent Roll'!$C17),'Rent Roll'!$U17),MONTH(AZ$3)=MONTH('Rent Roll'!$C17)),1,0),0)</f>
        <v>0</v>
      </c>
      <c r="BA219" s="567">
        <f>IFERROR(IF(AND(NOT(YEAR(BA$3)&lt;=YEAR('Rent Roll'!$C17)+'Rent Roll'!$V17-1),MOD(YEAR(BA$3),'Rent Roll'!$U17)=MOD(YEAR('Rent Roll'!$C17),'Rent Roll'!$U17),MONTH(BA$3)=MONTH('Rent Roll'!$C17)),1,0),0)</f>
        <v>0</v>
      </c>
      <c r="BB219" s="767">
        <f>IFERROR(IF(AND(NOT(YEAR(BB$3)&lt;=YEAR('Rent Roll'!$C17)+'Rent Roll'!$V17-1),MOD(YEAR(BB$3),'Rent Roll'!$U17)=MOD(YEAR('Rent Roll'!$C17),'Rent Roll'!$U17),MONTH(BB$3)=MONTH('Rent Roll'!$C17)),1,0),0)</f>
        <v>0</v>
      </c>
      <c r="BC219" s="768">
        <f>IFERROR(IF(AND(NOT(YEAR(BC$3)&lt;=YEAR('Rent Roll'!$C17)+'Rent Roll'!$V17-1),MOD(YEAR(BC$3),'Rent Roll'!$U17)=MOD(YEAR('Rent Roll'!$C17),'Rent Roll'!$U17),MONTH(BC$3)=MONTH('Rent Roll'!$C17)),1,0),0)</f>
        <v>0</v>
      </c>
      <c r="BD219" s="567">
        <f>IFERROR(IF(AND(NOT(YEAR(BD$3)&lt;=YEAR('Rent Roll'!$C17)+'Rent Roll'!$V17-1),MOD(YEAR(BD$3),'Rent Roll'!$U17)=MOD(YEAR('Rent Roll'!$C17),'Rent Roll'!$U17),MONTH(BD$3)=MONTH('Rent Roll'!$C17)),1,0),0)</f>
        <v>0</v>
      </c>
      <c r="BE219" s="567">
        <f>IFERROR(IF(AND(NOT(YEAR(BE$3)&lt;=YEAR('Rent Roll'!$C17)+'Rent Roll'!$V17-1),MOD(YEAR(BE$3),'Rent Roll'!$U17)=MOD(YEAR('Rent Roll'!$C17),'Rent Roll'!$U17),MONTH(BE$3)=MONTH('Rent Roll'!$C17)),1,0),0)</f>
        <v>0</v>
      </c>
      <c r="BF219" s="567">
        <f>IFERROR(IF(AND(NOT(YEAR(BF$3)&lt;=YEAR('Rent Roll'!$C17)+'Rent Roll'!$V17-1),MOD(YEAR(BF$3),'Rent Roll'!$U17)=MOD(YEAR('Rent Roll'!$C17),'Rent Roll'!$U17),MONTH(BF$3)=MONTH('Rent Roll'!$C17)),1,0),0)</f>
        <v>0</v>
      </c>
      <c r="BG219" s="567">
        <f>IFERROR(IF(AND(NOT(YEAR(BG$3)&lt;=YEAR('Rent Roll'!$C17)+'Rent Roll'!$V17-1),MOD(YEAR(BG$3),'Rent Roll'!$U17)=MOD(YEAR('Rent Roll'!$C17),'Rent Roll'!$U17),MONTH(BG$3)=MONTH('Rent Roll'!$C17)),1,0),0)</f>
        <v>0</v>
      </c>
      <c r="BH219" s="567">
        <f>IFERROR(IF(AND(NOT(YEAR(BH$3)&lt;=YEAR('Rent Roll'!$C17)+'Rent Roll'!$V17-1),MOD(YEAR(BH$3),'Rent Roll'!$U17)=MOD(YEAR('Rent Roll'!$C17),'Rent Roll'!$U17),MONTH(BH$3)=MONTH('Rent Roll'!$C17)),1,0),0)</f>
        <v>0</v>
      </c>
      <c r="BI219" s="567">
        <f>IFERROR(IF(AND(NOT(YEAR(BI$3)&lt;=YEAR('Rent Roll'!$C17)+'Rent Roll'!$V17-1),MOD(YEAR(BI$3),'Rent Roll'!$U17)=MOD(YEAR('Rent Roll'!$C17),'Rent Roll'!$U17),MONTH(BI$3)=MONTH('Rent Roll'!$C17)),1,0),0)</f>
        <v>0</v>
      </c>
      <c r="BJ219" s="567">
        <f>IFERROR(IF(AND(NOT(YEAR(BJ$3)&lt;=YEAR('Rent Roll'!$C17)+'Rent Roll'!$V17-1),MOD(YEAR(BJ$3),'Rent Roll'!$U17)=MOD(YEAR('Rent Roll'!$C17),'Rent Roll'!$U17),MONTH(BJ$3)=MONTH('Rent Roll'!$C17)),1,0),0)</f>
        <v>0</v>
      </c>
      <c r="BK219" s="567">
        <f>IFERROR(IF(AND(NOT(YEAR(BK$3)&lt;=YEAR('Rent Roll'!$C17)+'Rent Roll'!$V17-1),MOD(YEAR(BK$3),'Rent Roll'!$U17)=MOD(YEAR('Rent Roll'!$C17),'Rent Roll'!$U17),MONTH(BK$3)=MONTH('Rent Roll'!$C17)),1,0),0)</f>
        <v>0</v>
      </c>
      <c r="BL219" s="567">
        <f>IFERROR(IF(AND(NOT(YEAR(BL$3)&lt;=YEAR('Rent Roll'!$C17)+'Rent Roll'!$V17-1),MOD(YEAR(BL$3),'Rent Roll'!$U17)=MOD(YEAR('Rent Roll'!$C17),'Rent Roll'!$U17),MONTH(BL$3)=MONTH('Rent Roll'!$C17)),1,0),0)</f>
        <v>0</v>
      </c>
      <c r="BM219" s="567">
        <f>IFERROR(IF(AND(NOT(YEAR(BM$3)&lt;=YEAR('Rent Roll'!$C17)+'Rent Roll'!$V17-1),MOD(YEAR(BM$3),'Rent Roll'!$U17)=MOD(YEAR('Rent Roll'!$C17),'Rent Roll'!$U17),MONTH(BM$3)=MONTH('Rent Roll'!$C17)),1,0),0)</f>
        <v>0</v>
      </c>
      <c r="BN219" s="767">
        <f>IFERROR(IF(AND(NOT(YEAR(BN$3)&lt;=YEAR('Rent Roll'!$C17)+'Rent Roll'!$V17-1),MOD(YEAR(BN$3),'Rent Roll'!$U17)=MOD(YEAR('Rent Roll'!$C17),'Rent Roll'!$U17),MONTH(BN$3)=MONTH('Rent Roll'!$C17)),1,0),0)</f>
        <v>0</v>
      </c>
      <c r="BO219" s="768">
        <f>IFERROR(IF(AND(NOT(YEAR(BO$3)&lt;=YEAR('Rent Roll'!$C17)+'Rent Roll'!$V17-1),MOD(YEAR(BO$3),'Rent Roll'!$U17)=MOD(YEAR('Rent Roll'!$C17),'Rent Roll'!$U17),MONTH(BO$3)=MONTH('Rent Roll'!$C17)),1,0),0)</f>
        <v>0</v>
      </c>
      <c r="BP219" s="567">
        <f>IFERROR(IF(AND(NOT(YEAR(BP$3)&lt;=YEAR('Rent Roll'!$C17)+'Rent Roll'!$V17-1),MOD(YEAR(BP$3),'Rent Roll'!$U17)=MOD(YEAR('Rent Roll'!$C17),'Rent Roll'!$U17),MONTH(BP$3)=MONTH('Rent Roll'!$C17)),1,0),0)</f>
        <v>0</v>
      </c>
      <c r="BQ219" s="567">
        <f>IFERROR(IF(AND(NOT(YEAR(BQ$3)&lt;=YEAR('Rent Roll'!$C17)+'Rent Roll'!$V17-1),MOD(YEAR(BQ$3),'Rent Roll'!$U17)=MOD(YEAR('Rent Roll'!$C17),'Rent Roll'!$U17),MONTH(BQ$3)=MONTH('Rent Roll'!$C17)),1,0),0)</f>
        <v>0</v>
      </c>
      <c r="BR219" s="567">
        <f>IFERROR(IF(AND(NOT(YEAR(BR$3)&lt;=YEAR('Rent Roll'!$C17)+'Rent Roll'!$V17-1),MOD(YEAR(BR$3),'Rent Roll'!$U17)=MOD(YEAR('Rent Roll'!$C17),'Rent Roll'!$U17),MONTH(BR$3)=MONTH('Rent Roll'!$C17)),1,0),0)</f>
        <v>0</v>
      </c>
      <c r="BS219" s="567">
        <f>IFERROR(IF(AND(NOT(YEAR(BS$3)&lt;=YEAR('Rent Roll'!$C17)+'Rent Roll'!$V17-1),MOD(YEAR(BS$3),'Rent Roll'!$U17)=MOD(YEAR('Rent Roll'!$C17),'Rent Roll'!$U17),MONTH(BS$3)=MONTH('Rent Roll'!$C17)),1,0),0)</f>
        <v>0</v>
      </c>
      <c r="BT219" s="567">
        <f>IFERROR(IF(AND(NOT(YEAR(BT$3)&lt;=YEAR('Rent Roll'!$C17)+'Rent Roll'!$V17-1),MOD(YEAR(BT$3),'Rent Roll'!$U17)=MOD(YEAR('Rent Roll'!$C17),'Rent Roll'!$U17),MONTH(BT$3)=MONTH('Rent Roll'!$C17)),1,0),0)</f>
        <v>0</v>
      </c>
      <c r="BU219" s="567">
        <f>IFERROR(IF(AND(NOT(YEAR(BU$3)&lt;=YEAR('Rent Roll'!$C17)+'Rent Roll'!$V17-1),MOD(YEAR(BU$3),'Rent Roll'!$U17)=MOD(YEAR('Rent Roll'!$C17),'Rent Roll'!$U17),MONTH(BU$3)=MONTH('Rent Roll'!$C17)),1,0),0)</f>
        <v>0</v>
      </c>
      <c r="BV219" s="567">
        <f>IFERROR(IF(AND(NOT(YEAR(BV$3)&lt;=YEAR('Rent Roll'!$C17)+'Rent Roll'!$V17-1),MOD(YEAR(BV$3),'Rent Roll'!$U17)=MOD(YEAR('Rent Roll'!$C17),'Rent Roll'!$U17),MONTH(BV$3)=MONTH('Rent Roll'!$C17)),1,0),0)</f>
        <v>0</v>
      </c>
      <c r="BW219" s="567">
        <f>IFERROR(IF(AND(NOT(YEAR(BW$3)&lt;=YEAR('Rent Roll'!$C17)+'Rent Roll'!$V17-1),MOD(YEAR(BW$3),'Rent Roll'!$U17)=MOD(YEAR('Rent Roll'!$C17),'Rent Roll'!$U17),MONTH(BW$3)=MONTH('Rent Roll'!$C17)),1,0),0)</f>
        <v>0</v>
      </c>
      <c r="BX219" s="567">
        <f>IFERROR(IF(AND(NOT(YEAR(BX$3)&lt;=YEAR('Rent Roll'!$C17)+'Rent Roll'!$V17-1),MOD(YEAR(BX$3),'Rent Roll'!$U17)=MOD(YEAR('Rent Roll'!$C17),'Rent Roll'!$U17),MONTH(BX$3)=MONTH('Rent Roll'!$C17)),1,0),0)</f>
        <v>0</v>
      </c>
      <c r="BY219" s="567">
        <f>IFERROR(IF(AND(NOT(YEAR(BY$3)&lt;=YEAR('Rent Roll'!$C17)+'Rent Roll'!$V17-1),MOD(YEAR(BY$3),'Rent Roll'!$U17)=MOD(YEAR('Rent Roll'!$C17),'Rent Roll'!$U17),MONTH(BY$3)=MONTH('Rent Roll'!$C17)),1,0),0)</f>
        <v>0</v>
      </c>
      <c r="BZ219" s="767">
        <f>IFERROR(IF(AND(NOT(YEAR(BZ$3)&lt;=YEAR('Rent Roll'!$C17)+'Rent Roll'!$V17-1),MOD(YEAR(BZ$3),'Rent Roll'!$U17)=MOD(YEAR('Rent Roll'!$C17),'Rent Roll'!$U17),MONTH(BZ$3)=MONTH('Rent Roll'!$C17)),1,0),0)</f>
        <v>0</v>
      </c>
      <c r="CA219" s="768">
        <f>IFERROR(IF(AND(NOT(YEAR(CA$3)&lt;=YEAR('Rent Roll'!$C17)+'Rent Roll'!$V17-1),MOD(YEAR(CA$3),'Rent Roll'!$U17)=MOD(YEAR('Rent Roll'!$C17),'Rent Roll'!$U17),MONTH(CA$3)=MONTH('Rent Roll'!$C17)),1,0),0)</f>
        <v>0</v>
      </c>
      <c r="CB219" s="567">
        <f>IFERROR(IF(AND(NOT(YEAR(CB$3)&lt;=YEAR('Rent Roll'!$C17)+'Rent Roll'!$V17-1),MOD(YEAR(CB$3),'Rent Roll'!$U17)=MOD(YEAR('Rent Roll'!$C17),'Rent Roll'!$U17),MONTH(CB$3)=MONTH('Rent Roll'!$C17)),1,0),0)</f>
        <v>0</v>
      </c>
      <c r="CC219" s="567">
        <f>IFERROR(IF(AND(NOT(YEAR(CC$3)&lt;=YEAR('Rent Roll'!$C17)+'Rent Roll'!$V17-1),MOD(YEAR(CC$3),'Rent Roll'!$U17)=MOD(YEAR('Rent Roll'!$C17),'Rent Roll'!$U17),MONTH(CC$3)=MONTH('Rent Roll'!$C17)),1,0),0)</f>
        <v>0</v>
      </c>
      <c r="CD219" s="567">
        <f>IFERROR(IF(AND(NOT(YEAR(CD$3)&lt;=YEAR('Rent Roll'!$C17)+'Rent Roll'!$V17-1),MOD(YEAR(CD$3),'Rent Roll'!$U17)=MOD(YEAR('Rent Roll'!$C17),'Rent Roll'!$U17),MONTH(CD$3)=MONTH('Rent Roll'!$C17)),1,0),0)</f>
        <v>0</v>
      </c>
      <c r="CE219" s="567">
        <f>IFERROR(IF(AND(NOT(YEAR(CE$3)&lt;=YEAR('Rent Roll'!$C17)+'Rent Roll'!$V17-1),MOD(YEAR(CE$3),'Rent Roll'!$U17)=MOD(YEAR('Rent Roll'!$C17),'Rent Roll'!$U17),MONTH(CE$3)=MONTH('Rent Roll'!$C17)),1,0),0)</f>
        <v>0</v>
      </c>
      <c r="CF219" s="567">
        <f>IFERROR(IF(AND(NOT(YEAR(CF$3)&lt;=YEAR('Rent Roll'!$C17)+'Rent Roll'!$V17-1),MOD(YEAR(CF$3),'Rent Roll'!$U17)=MOD(YEAR('Rent Roll'!$C17),'Rent Roll'!$U17),MONTH(CF$3)=MONTH('Rent Roll'!$C17)),1,0),0)</f>
        <v>0</v>
      </c>
      <c r="CG219" s="567">
        <f>IFERROR(IF(AND(NOT(YEAR(CG$3)&lt;=YEAR('Rent Roll'!$C17)+'Rent Roll'!$V17-1),MOD(YEAR(CG$3),'Rent Roll'!$U17)=MOD(YEAR('Rent Roll'!$C17),'Rent Roll'!$U17),MONTH(CG$3)=MONTH('Rent Roll'!$C17)),1,0),0)</f>
        <v>0</v>
      </c>
      <c r="CH219" s="567">
        <f>IFERROR(IF(AND(NOT(YEAR(CH$3)&lt;=YEAR('Rent Roll'!$C17)+'Rent Roll'!$V17-1),MOD(YEAR(CH$3),'Rent Roll'!$U17)=MOD(YEAR('Rent Roll'!$C17),'Rent Roll'!$U17),MONTH(CH$3)=MONTH('Rent Roll'!$C17)),1,0),0)</f>
        <v>0</v>
      </c>
      <c r="CI219" s="567">
        <f>IFERROR(IF(AND(NOT(YEAR(CI$3)&lt;=YEAR('Rent Roll'!$C17)+'Rent Roll'!$V17-1),MOD(YEAR(CI$3),'Rent Roll'!$U17)=MOD(YEAR('Rent Roll'!$C17),'Rent Roll'!$U17),MONTH(CI$3)=MONTH('Rent Roll'!$C17)),1,0),0)</f>
        <v>0</v>
      </c>
      <c r="CJ219" s="567">
        <f>IFERROR(IF(AND(NOT(YEAR(CJ$3)&lt;=YEAR('Rent Roll'!$C17)+'Rent Roll'!$V17-1),MOD(YEAR(CJ$3),'Rent Roll'!$U17)=MOD(YEAR('Rent Roll'!$C17),'Rent Roll'!$U17),MONTH(CJ$3)=MONTH('Rent Roll'!$C17)),1,0),0)</f>
        <v>0</v>
      </c>
      <c r="CK219" s="567">
        <f>IFERROR(IF(AND(NOT(YEAR(CK$3)&lt;=YEAR('Rent Roll'!$C17)+'Rent Roll'!$V17-1),MOD(YEAR(CK$3),'Rent Roll'!$U17)=MOD(YEAR('Rent Roll'!$C17),'Rent Roll'!$U17),MONTH(CK$3)=MONTH('Rent Roll'!$C17)),1,0),0)</f>
        <v>0</v>
      </c>
      <c r="CL219" s="767">
        <f>IFERROR(IF(AND(NOT(YEAR(CL$3)&lt;=YEAR('Rent Roll'!$C17)+'Rent Roll'!$V17-1),MOD(YEAR(CL$3),'Rent Roll'!$U17)=MOD(YEAR('Rent Roll'!$C17),'Rent Roll'!$U17),MONTH(CL$3)=MONTH('Rent Roll'!$C17)),1,0),0)</f>
        <v>0</v>
      </c>
      <c r="CM219" s="768">
        <f>IFERROR(IF(AND(NOT(YEAR(CM$3)&lt;=YEAR('Rent Roll'!$C17)+'Rent Roll'!$V17-1),MOD(YEAR(CM$3),'Rent Roll'!$U17)=MOD(YEAR('Rent Roll'!$C17),'Rent Roll'!$U17),MONTH(CM$3)=MONTH('Rent Roll'!$C17)),1,0),0)</f>
        <v>0</v>
      </c>
      <c r="CN219" s="567">
        <f>IFERROR(IF(AND(NOT(YEAR(CN$3)&lt;=YEAR('Rent Roll'!$C17)+'Rent Roll'!$V17-1),MOD(YEAR(CN$3),'Rent Roll'!$U17)=MOD(YEAR('Rent Roll'!$C17),'Rent Roll'!$U17),MONTH(CN$3)=MONTH('Rent Roll'!$C17)),1,0),0)</f>
        <v>0</v>
      </c>
      <c r="CO219" s="567">
        <f>IFERROR(IF(AND(NOT(YEAR(CO$3)&lt;=YEAR('Rent Roll'!$C17)+'Rent Roll'!$V17-1),MOD(YEAR(CO$3),'Rent Roll'!$U17)=MOD(YEAR('Rent Roll'!$C17),'Rent Roll'!$U17),MONTH(CO$3)=MONTH('Rent Roll'!$C17)),1,0),0)</f>
        <v>0</v>
      </c>
      <c r="CP219" s="567">
        <f>IFERROR(IF(AND(NOT(YEAR(CP$3)&lt;=YEAR('Rent Roll'!$C17)+'Rent Roll'!$V17-1),MOD(YEAR(CP$3),'Rent Roll'!$U17)=MOD(YEAR('Rent Roll'!$C17),'Rent Roll'!$U17),MONTH(CP$3)=MONTH('Rent Roll'!$C17)),1,0),0)</f>
        <v>0</v>
      </c>
      <c r="CQ219" s="567">
        <f>IFERROR(IF(AND(NOT(YEAR(CQ$3)&lt;=YEAR('Rent Roll'!$C17)+'Rent Roll'!$V17-1),MOD(YEAR(CQ$3),'Rent Roll'!$U17)=MOD(YEAR('Rent Roll'!$C17),'Rent Roll'!$U17),MONTH(CQ$3)=MONTH('Rent Roll'!$C17)),1,0),0)</f>
        <v>0</v>
      </c>
      <c r="CR219" s="567">
        <f>IFERROR(IF(AND(NOT(YEAR(CR$3)&lt;=YEAR('Rent Roll'!$C17)+'Rent Roll'!$V17-1),MOD(YEAR(CR$3),'Rent Roll'!$U17)=MOD(YEAR('Rent Roll'!$C17),'Rent Roll'!$U17),MONTH(CR$3)=MONTH('Rent Roll'!$C17)),1,0),0)</f>
        <v>0</v>
      </c>
      <c r="CS219" s="567">
        <f>IFERROR(IF(AND(NOT(YEAR(CS$3)&lt;=YEAR('Rent Roll'!$C17)+'Rent Roll'!$V17-1),MOD(YEAR(CS$3),'Rent Roll'!$U17)=MOD(YEAR('Rent Roll'!$C17),'Rent Roll'!$U17),MONTH(CS$3)=MONTH('Rent Roll'!$C17)),1,0),0)</f>
        <v>0</v>
      </c>
      <c r="CT219" s="567">
        <f>IFERROR(IF(AND(NOT(YEAR(CT$3)&lt;=YEAR('Rent Roll'!$C17)+'Rent Roll'!$V17-1),MOD(YEAR(CT$3),'Rent Roll'!$U17)=MOD(YEAR('Rent Roll'!$C17),'Rent Roll'!$U17),MONTH(CT$3)=MONTH('Rent Roll'!$C17)),1,0),0)</f>
        <v>0</v>
      </c>
      <c r="CU219" s="567">
        <f>IFERROR(IF(AND(NOT(YEAR(CU$3)&lt;=YEAR('Rent Roll'!$C17)+'Rent Roll'!$V17-1),MOD(YEAR(CU$3),'Rent Roll'!$U17)=MOD(YEAR('Rent Roll'!$C17),'Rent Roll'!$U17),MONTH(CU$3)=MONTH('Rent Roll'!$C17)),1,0),0)</f>
        <v>0</v>
      </c>
      <c r="CV219" s="567">
        <f>IFERROR(IF(AND(NOT(YEAR(CV$3)&lt;=YEAR('Rent Roll'!$C17)+'Rent Roll'!$V17-1),MOD(YEAR(CV$3),'Rent Roll'!$U17)=MOD(YEAR('Rent Roll'!$C17),'Rent Roll'!$U17),MONTH(CV$3)=MONTH('Rent Roll'!$C17)),1,0),0)</f>
        <v>0</v>
      </c>
      <c r="CW219" s="567">
        <f>IFERROR(IF(AND(NOT(YEAR(CW$3)&lt;=YEAR('Rent Roll'!$C17)+'Rent Roll'!$V17-1),MOD(YEAR(CW$3),'Rent Roll'!$U17)=MOD(YEAR('Rent Roll'!$C17),'Rent Roll'!$U17),MONTH(CW$3)=MONTH('Rent Roll'!$C17)),1,0),0)</f>
        <v>0</v>
      </c>
      <c r="CX219" s="767">
        <f>IFERROR(IF(AND(NOT(YEAR(CX$3)&lt;=YEAR('Rent Roll'!$C17)+'Rent Roll'!$V17-1),MOD(YEAR(CX$3),'Rent Roll'!$U17)=MOD(YEAR('Rent Roll'!$C17),'Rent Roll'!$U17),MONTH(CX$3)=MONTH('Rent Roll'!$C17)),1,0),0)</f>
        <v>0</v>
      </c>
      <c r="CY219" s="768">
        <f>IFERROR(IF(AND(NOT(YEAR(CY$3)&lt;=YEAR('Rent Roll'!$C17)+'Rent Roll'!$V17-1),MOD(YEAR(CY$3),'Rent Roll'!$U17)=MOD(YEAR('Rent Roll'!$C17),'Rent Roll'!$U17),MONTH(CY$3)=MONTH('Rent Roll'!$C17)),1,0),0)</f>
        <v>0</v>
      </c>
      <c r="CZ219" s="567">
        <f>IFERROR(IF(AND(NOT(YEAR(CZ$3)&lt;=YEAR('Rent Roll'!$C17)+'Rent Roll'!$V17-1),MOD(YEAR(CZ$3),'Rent Roll'!$U17)=MOD(YEAR('Rent Roll'!$C17),'Rent Roll'!$U17),MONTH(CZ$3)=MONTH('Rent Roll'!$C17)),1,0),0)</f>
        <v>0</v>
      </c>
      <c r="DA219" s="567">
        <f>IFERROR(IF(AND(NOT(YEAR(DA$3)&lt;=YEAR('Rent Roll'!$C17)+'Rent Roll'!$V17-1),MOD(YEAR(DA$3),'Rent Roll'!$U17)=MOD(YEAR('Rent Roll'!$C17),'Rent Roll'!$U17),MONTH(DA$3)=MONTH('Rent Roll'!$C17)),1,0),0)</f>
        <v>0</v>
      </c>
      <c r="DB219" s="567">
        <f>IFERROR(IF(AND(NOT(YEAR(DB$3)&lt;=YEAR('Rent Roll'!$C17)+'Rent Roll'!$V17-1),MOD(YEAR(DB$3),'Rent Roll'!$U17)=MOD(YEAR('Rent Roll'!$C17),'Rent Roll'!$U17),MONTH(DB$3)=MONTH('Rent Roll'!$C17)),1,0),0)</f>
        <v>0</v>
      </c>
      <c r="DC219" s="567">
        <f>IFERROR(IF(AND(NOT(YEAR(DC$3)&lt;=YEAR('Rent Roll'!$C17)+'Rent Roll'!$V17-1),MOD(YEAR(DC$3),'Rent Roll'!$U17)=MOD(YEAR('Rent Roll'!$C17),'Rent Roll'!$U17),MONTH(DC$3)=MONTH('Rent Roll'!$C17)),1,0),0)</f>
        <v>0</v>
      </c>
      <c r="DD219" s="567">
        <f>IFERROR(IF(AND(NOT(YEAR(DD$3)&lt;=YEAR('Rent Roll'!$C17)+'Rent Roll'!$V17-1),MOD(YEAR(DD$3),'Rent Roll'!$U17)=MOD(YEAR('Rent Roll'!$C17),'Rent Roll'!$U17),MONTH(DD$3)=MONTH('Rent Roll'!$C17)),1,0),0)</f>
        <v>0</v>
      </c>
      <c r="DE219" s="567">
        <f>IFERROR(IF(AND(NOT(YEAR(DE$3)&lt;=YEAR('Rent Roll'!$C17)+'Rent Roll'!$V17-1),MOD(YEAR(DE$3),'Rent Roll'!$U17)=MOD(YEAR('Rent Roll'!$C17),'Rent Roll'!$U17),MONTH(DE$3)=MONTH('Rent Roll'!$C17)),1,0),0)</f>
        <v>0</v>
      </c>
      <c r="DF219" s="567">
        <f>IFERROR(IF(AND(NOT(YEAR(DF$3)&lt;=YEAR('Rent Roll'!$C17)+'Rent Roll'!$V17-1),MOD(YEAR(DF$3),'Rent Roll'!$U17)=MOD(YEAR('Rent Roll'!$C17),'Rent Roll'!$U17),MONTH(DF$3)=MONTH('Rent Roll'!$C17)),1,0),0)</f>
        <v>0</v>
      </c>
      <c r="DG219" s="567">
        <f>IFERROR(IF(AND(NOT(YEAR(DG$3)&lt;=YEAR('Rent Roll'!$C17)+'Rent Roll'!$V17-1),MOD(YEAR(DG$3),'Rent Roll'!$U17)=MOD(YEAR('Rent Roll'!$C17),'Rent Roll'!$U17),MONTH(DG$3)=MONTH('Rent Roll'!$C17)),1,0),0)</f>
        <v>0</v>
      </c>
      <c r="DH219" s="567">
        <f>IFERROR(IF(AND(NOT(YEAR(DH$3)&lt;=YEAR('Rent Roll'!$C17)+'Rent Roll'!$V17-1),MOD(YEAR(DH$3),'Rent Roll'!$U17)=MOD(YEAR('Rent Roll'!$C17),'Rent Roll'!$U17),MONTH(DH$3)=MONTH('Rent Roll'!$C17)),1,0),0)</f>
        <v>0</v>
      </c>
      <c r="DI219" s="567">
        <f>IFERROR(IF(AND(NOT(YEAR(DI$3)&lt;=YEAR('Rent Roll'!$C17)+'Rent Roll'!$V17-1),MOD(YEAR(DI$3),'Rent Roll'!$U17)=MOD(YEAR('Rent Roll'!$C17),'Rent Roll'!$U17),MONTH(DI$3)=MONTH('Rent Roll'!$C17)),1,0),0)</f>
        <v>0</v>
      </c>
      <c r="DJ219" s="767">
        <f>IFERROR(IF(AND(NOT(YEAR(DJ$3)&lt;=YEAR('Rent Roll'!$C17)+'Rent Roll'!$V17-1),MOD(YEAR(DJ$3),'Rent Roll'!$U17)=MOD(YEAR('Rent Roll'!$C17),'Rent Roll'!$U17),MONTH(DJ$3)=MONTH('Rent Roll'!$C17)),1,0),0)</f>
        <v>0</v>
      </c>
      <c r="DK219" s="768">
        <f>IFERROR(IF(AND(NOT(YEAR(DK$3)&lt;=YEAR('Rent Roll'!$C17)+'Rent Roll'!$V17-1),MOD(YEAR(DK$3),'Rent Roll'!$U17)=MOD(YEAR('Rent Roll'!$C17),'Rent Roll'!$U17),MONTH(DK$3)=MONTH('Rent Roll'!$C17)),1,0),0)</f>
        <v>0</v>
      </c>
      <c r="DL219" s="567">
        <f>IFERROR(IF(AND(NOT(YEAR(DL$3)&lt;=YEAR('Rent Roll'!$C17)+'Rent Roll'!$V17-1),MOD(YEAR(DL$3),'Rent Roll'!$U17)=MOD(YEAR('Rent Roll'!$C17),'Rent Roll'!$U17),MONTH(DL$3)=MONTH('Rent Roll'!$C17)),1,0),0)</f>
        <v>0</v>
      </c>
      <c r="DM219" s="567">
        <f>IFERROR(IF(AND(NOT(YEAR(DM$3)&lt;=YEAR('Rent Roll'!$C17)+'Rent Roll'!$V17-1),MOD(YEAR(DM$3),'Rent Roll'!$U17)=MOD(YEAR('Rent Roll'!$C17),'Rent Roll'!$U17),MONTH(DM$3)=MONTH('Rent Roll'!$C17)),1,0),0)</f>
        <v>0</v>
      </c>
      <c r="DN219" s="567">
        <f>IFERROR(IF(AND(NOT(YEAR(DN$3)&lt;=YEAR('Rent Roll'!$C17)+'Rent Roll'!$V17-1),MOD(YEAR(DN$3),'Rent Roll'!$U17)=MOD(YEAR('Rent Roll'!$C17),'Rent Roll'!$U17),MONTH(DN$3)=MONTH('Rent Roll'!$C17)),1,0),0)</f>
        <v>0</v>
      </c>
      <c r="DO219" s="567">
        <f>IFERROR(IF(AND(NOT(YEAR(DO$3)&lt;=YEAR('Rent Roll'!$C17)+'Rent Roll'!$V17-1),MOD(YEAR(DO$3),'Rent Roll'!$U17)=MOD(YEAR('Rent Roll'!$C17),'Rent Roll'!$U17),MONTH(DO$3)=MONTH('Rent Roll'!$C17)),1,0),0)</f>
        <v>0</v>
      </c>
      <c r="DP219" s="567">
        <f>IFERROR(IF(AND(NOT(YEAR(DP$3)&lt;=YEAR('Rent Roll'!$C17)+'Rent Roll'!$V17-1),MOD(YEAR(DP$3),'Rent Roll'!$U17)=MOD(YEAR('Rent Roll'!$C17),'Rent Roll'!$U17),MONTH(DP$3)=MONTH('Rent Roll'!$C17)),1,0),0)</f>
        <v>0</v>
      </c>
      <c r="DQ219" s="567">
        <f>IFERROR(IF(AND(NOT(YEAR(DQ$3)&lt;=YEAR('Rent Roll'!$C17)+'Rent Roll'!$V17-1),MOD(YEAR(DQ$3),'Rent Roll'!$U17)=MOD(YEAR('Rent Roll'!$C17),'Rent Roll'!$U17),MONTH(DQ$3)=MONTH('Rent Roll'!$C17)),1,0),0)</f>
        <v>0</v>
      </c>
      <c r="DR219" s="567">
        <f>IFERROR(IF(AND(NOT(YEAR(DR$3)&lt;=YEAR('Rent Roll'!$C17)+'Rent Roll'!$V17-1),MOD(YEAR(DR$3),'Rent Roll'!$U17)=MOD(YEAR('Rent Roll'!$C17),'Rent Roll'!$U17),MONTH(DR$3)=MONTH('Rent Roll'!$C17)),1,0),0)</f>
        <v>0</v>
      </c>
      <c r="DS219" s="567">
        <f>IFERROR(IF(AND(NOT(YEAR(DS$3)&lt;=YEAR('Rent Roll'!$C17)+'Rent Roll'!$V17-1),MOD(YEAR(DS$3),'Rent Roll'!$U17)=MOD(YEAR('Rent Roll'!$C17),'Rent Roll'!$U17),MONTH(DS$3)=MONTH('Rent Roll'!$C17)),1,0),0)</f>
        <v>0</v>
      </c>
      <c r="DT219" s="567">
        <f>IFERROR(IF(AND(NOT(YEAR(DT$3)&lt;=YEAR('Rent Roll'!$C17)+'Rent Roll'!$V17-1),MOD(YEAR(DT$3),'Rent Roll'!$U17)=MOD(YEAR('Rent Roll'!$C17),'Rent Roll'!$U17),MONTH(DT$3)=MONTH('Rent Roll'!$C17)),1,0),0)</f>
        <v>0</v>
      </c>
      <c r="DU219" s="567">
        <f>IFERROR(IF(AND(NOT(YEAR(DU$3)&lt;=YEAR('Rent Roll'!$C17)+'Rent Roll'!$V17-1),MOD(YEAR(DU$3),'Rent Roll'!$U17)=MOD(YEAR('Rent Roll'!$C17),'Rent Roll'!$U17),MONTH(DU$3)=MONTH('Rent Roll'!$C17)),1,0),0)</f>
        <v>0</v>
      </c>
      <c r="DV219" s="567">
        <f>IFERROR(IF(AND(NOT(YEAR(DV$3)&lt;=YEAR('Rent Roll'!$C17)+'Rent Roll'!$V17-1),MOD(YEAR(DV$3),'Rent Roll'!$U17)=MOD(YEAR('Rent Roll'!$C17),'Rent Roll'!$U17),MONTH(DV$3)=MONTH('Rent Roll'!$C17)),1,0),0)</f>
        <v>0</v>
      </c>
    </row>
    <row r="220" spans="1:126" s="565" customFormat="1" ht="12" customHeight="1" outlineLevel="1" x14ac:dyDescent="0.4">
      <c r="A220" s="731"/>
      <c r="B220" s="564">
        <f>'Rent Roll'!$B18</f>
        <v>0</v>
      </c>
      <c r="C220" s="566"/>
      <c r="D220" s="566"/>
      <c r="E220" s="566"/>
      <c r="F220" s="778">
        <f>IFERROR(IF(AND(NOT(YEAR(F$3)&lt;=YEAR('Rent Roll'!$C18)+'Rent Roll'!$V18-1),MOD(YEAR(F$3),'Rent Roll'!$U18)=MOD(YEAR('Rent Roll'!$C18),'Rent Roll'!$U18),MONTH(F$3)=MONTH('Rent Roll'!$C18)),1,0),0)</f>
        <v>0</v>
      </c>
      <c r="G220" s="768">
        <f>IFERROR(IF(AND(NOT(YEAR(G$3)&lt;=YEAR('Rent Roll'!$C18)+'Rent Roll'!$V18-1),MOD(YEAR(G$3),'Rent Roll'!$U18)=MOD(YEAR('Rent Roll'!$C18),'Rent Roll'!$U18),MONTH(G$3)=MONTH('Rent Roll'!$C18)),1,0),0)</f>
        <v>0</v>
      </c>
      <c r="H220" s="567">
        <f>IFERROR(IF(AND(NOT(YEAR(H$3)&lt;=YEAR('Rent Roll'!$C18)+'Rent Roll'!$V18-1),MOD(YEAR(H$3),'Rent Roll'!$U18)=MOD(YEAR('Rent Roll'!$C18),'Rent Roll'!$U18),MONTH(H$3)=MONTH('Rent Roll'!$C18)),1,0),0)</f>
        <v>0</v>
      </c>
      <c r="I220" s="567">
        <f>IFERROR(IF(AND(NOT(YEAR(I$3)&lt;=YEAR('Rent Roll'!$C18)+'Rent Roll'!$V18-1),MOD(YEAR(I$3),'Rent Roll'!$U18)=MOD(YEAR('Rent Roll'!$C18),'Rent Roll'!$U18),MONTH(I$3)=MONTH('Rent Roll'!$C18)),1,0),0)</f>
        <v>0</v>
      </c>
      <c r="J220" s="567">
        <f>IFERROR(IF(AND(NOT(YEAR(J$3)&lt;=YEAR('Rent Roll'!$C18)+'Rent Roll'!$V18-1),MOD(YEAR(J$3),'Rent Roll'!$U18)=MOD(YEAR('Rent Roll'!$C18),'Rent Roll'!$U18),MONTH(J$3)=MONTH('Rent Roll'!$C18)),1,0),0)</f>
        <v>0</v>
      </c>
      <c r="K220" s="567">
        <f>IFERROR(IF(AND(NOT(YEAR(K$3)&lt;=YEAR('Rent Roll'!$C18)+'Rent Roll'!$V18-1),MOD(YEAR(K$3),'Rent Roll'!$U18)=MOD(YEAR('Rent Roll'!$C18),'Rent Roll'!$U18),MONTH(K$3)=MONTH('Rent Roll'!$C18)),1,0),0)</f>
        <v>0</v>
      </c>
      <c r="L220" s="567">
        <f>IFERROR(IF(AND(NOT(YEAR(L$3)&lt;=YEAR('Rent Roll'!$C18)+'Rent Roll'!$V18-1),MOD(YEAR(L$3),'Rent Roll'!$U18)=MOD(YEAR('Rent Roll'!$C18),'Rent Roll'!$U18),MONTH(L$3)=MONTH('Rent Roll'!$C18)),1,0),0)</f>
        <v>0</v>
      </c>
      <c r="M220" s="567">
        <f>IFERROR(IF(AND(NOT(YEAR(M$3)&lt;=YEAR('Rent Roll'!$C18)+'Rent Roll'!$V18-1),MOD(YEAR(M$3),'Rent Roll'!$U18)=MOD(YEAR('Rent Roll'!$C18),'Rent Roll'!$U18),MONTH(M$3)=MONTH('Rent Roll'!$C18)),1,0),0)</f>
        <v>0</v>
      </c>
      <c r="N220" s="567">
        <f>IFERROR(IF(AND(NOT(YEAR(N$3)&lt;=YEAR('Rent Roll'!$C18)+'Rent Roll'!$V18-1),MOD(YEAR(N$3),'Rent Roll'!$U18)=MOD(YEAR('Rent Roll'!$C18),'Rent Roll'!$U18),MONTH(N$3)=MONTH('Rent Roll'!$C18)),1,0),0)</f>
        <v>0</v>
      </c>
      <c r="O220" s="567">
        <f>IFERROR(IF(AND(NOT(YEAR(O$3)&lt;=YEAR('Rent Roll'!$C18)+'Rent Roll'!$V18-1),MOD(YEAR(O$3),'Rent Roll'!$U18)=MOD(YEAR('Rent Roll'!$C18),'Rent Roll'!$U18),MONTH(O$3)=MONTH('Rent Roll'!$C18)),1,0),0)</f>
        <v>0</v>
      </c>
      <c r="P220" s="567">
        <f>IFERROR(IF(AND(NOT(YEAR(P$3)&lt;=YEAR('Rent Roll'!$C18)+'Rent Roll'!$V18-1),MOD(YEAR(P$3),'Rent Roll'!$U18)=MOD(YEAR('Rent Roll'!$C18),'Rent Roll'!$U18),MONTH(P$3)=MONTH('Rent Roll'!$C18)),1,0),0)</f>
        <v>0</v>
      </c>
      <c r="Q220" s="567">
        <f>IFERROR(IF(AND(NOT(YEAR(Q$3)&lt;=YEAR('Rent Roll'!$C18)+'Rent Roll'!$V18-1),MOD(YEAR(Q$3),'Rent Roll'!$U18)=MOD(YEAR('Rent Roll'!$C18),'Rent Roll'!$U18),MONTH(Q$3)=MONTH('Rent Roll'!$C18)),1,0),0)</f>
        <v>0</v>
      </c>
      <c r="R220" s="767">
        <f>IFERROR(IF(AND(NOT(YEAR(R$3)&lt;=YEAR('Rent Roll'!$C18)+'Rent Roll'!$V18-1),MOD(YEAR(R$3),'Rent Roll'!$U18)=MOD(YEAR('Rent Roll'!$C18),'Rent Roll'!$U18),MONTH(R$3)=MONTH('Rent Roll'!$C18)),1,0),0)</f>
        <v>0</v>
      </c>
      <c r="S220" s="768">
        <f>IFERROR(IF(AND(NOT(YEAR(S$3)&lt;=YEAR('Rent Roll'!$C18)+'Rent Roll'!$V18-1),MOD(YEAR(S$3),'Rent Roll'!$U18)=MOD(YEAR('Rent Roll'!$C18),'Rent Roll'!$U18),MONTH(S$3)=MONTH('Rent Roll'!$C18)),1,0),0)</f>
        <v>0</v>
      </c>
      <c r="T220" s="567">
        <f>IFERROR(IF(AND(NOT(YEAR(T$3)&lt;=YEAR('Rent Roll'!$C18)+'Rent Roll'!$V18-1),MOD(YEAR(T$3),'Rent Roll'!$U18)=MOD(YEAR('Rent Roll'!$C18),'Rent Roll'!$U18),MONTH(T$3)=MONTH('Rent Roll'!$C18)),1,0),0)</f>
        <v>0</v>
      </c>
      <c r="U220" s="567">
        <f>IFERROR(IF(AND(NOT(YEAR(U$3)&lt;=YEAR('Rent Roll'!$C18)+'Rent Roll'!$V18-1),MOD(YEAR(U$3),'Rent Roll'!$U18)=MOD(YEAR('Rent Roll'!$C18),'Rent Roll'!$U18),MONTH(U$3)=MONTH('Rent Roll'!$C18)),1,0),0)</f>
        <v>0</v>
      </c>
      <c r="V220" s="567">
        <f>IFERROR(IF(AND(NOT(YEAR(V$3)&lt;=YEAR('Rent Roll'!$C18)+'Rent Roll'!$V18-1),MOD(YEAR(V$3),'Rent Roll'!$U18)=MOD(YEAR('Rent Roll'!$C18),'Rent Roll'!$U18),MONTH(V$3)=MONTH('Rent Roll'!$C18)),1,0),0)</f>
        <v>0</v>
      </c>
      <c r="W220" s="567">
        <f>IFERROR(IF(AND(NOT(YEAR(W$3)&lt;=YEAR('Rent Roll'!$C18)+'Rent Roll'!$V18-1),MOD(YEAR(W$3),'Rent Roll'!$U18)=MOD(YEAR('Rent Roll'!$C18),'Rent Roll'!$U18),MONTH(W$3)=MONTH('Rent Roll'!$C18)),1,0),0)</f>
        <v>0</v>
      </c>
      <c r="X220" s="567">
        <f>IFERROR(IF(AND(NOT(YEAR(X$3)&lt;=YEAR('Rent Roll'!$C18)+'Rent Roll'!$V18-1),MOD(YEAR(X$3),'Rent Roll'!$U18)=MOD(YEAR('Rent Roll'!$C18),'Rent Roll'!$U18),MONTH(X$3)=MONTH('Rent Roll'!$C18)),1,0),0)</f>
        <v>0</v>
      </c>
      <c r="Y220" s="567">
        <f>IFERROR(IF(AND(NOT(YEAR(Y$3)&lt;=YEAR('Rent Roll'!$C18)+'Rent Roll'!$V18-1),MOD(YEAR(Y$3),'Rent Roll'!$U18)=MOD(YEAR('Rent Roll'!$C18),'Rent Roll'!$U18),MONTH(Y$3)=MONTH('Rent Roll'!$C18)),1,0),0)</f>
        <v>0</v>
      </c>
      <c r="Z220" s="567">
        <f>IFERROR(IF(AND(NOT(YEAR(Z$3)&lt;=YEAR('Rent Roll'!$C18)+'Rent Roll'!$V18-1),MOD(YEAR(Z$3),'Rent Roll'!$U18)=MOD(YEAR('Rent Roll'!$C18),'Rent Roll'!$U18),MONTH(Z$3)=MONTH('Rent Roll'!$C18)),1,0),0)</f>
        <v>0</v>
      </c>
      <c r="AA220" s="567">
        <f>IFERROR(IF(AND(NOT(YEAR(AA$3)&lt;=YEAR('Rent Roll'!$C18)+'Rent Roll'!$V18-1),MOD(YEAR(AA$3),'Rent Roll'!$U18)=MOD(YEAR('Rent Roll'!$C18),'Rent Roll'!$U18),MONTH(AA$3)=MONTH('Rent Roll'!$C18)),1,0),0)</f>
        <v>0</v>
      </c>
      <c r="AB220" s="567">
        <f>IFERROR(IF(AND(NOT(YEAR(AB$3)&lt;=YEAR('Rent Roll'!$C18)+'Rent Roll'!$V18-1),MOD(YEAR(AB$3),'Rent Roll'!$U18)=MOD(YEAR('Rent Roll'!$C18),'Rent Roll'!$U18),MONTH(AB$3)=MONTH('Rent Roll'!$C18)),1,0),0)</f>
        <v>0</v>
      </c>
      <c r="AC220" s="567">
        <f>IFERROR(IF(AND(NOT(YEAR(AC$3)&lt;=YEAR('Rent Roll'!$C18)+'Rent Roll'!$V18-1),MOD(YEAR(AC$3),'Rent Roll'!$U18)=MOD(YEAR('Rent Roll'!$C18),'Rent Roll'!$U18),MONTH(AC$3)=MONTH('Rent Roll'!$C18)),1,0),0)</f>
        <v>0</v>
      </c>
      <c r="AD220" s="767">
        <f>IFERROR(IF(AND(NOT(YEAR(AD$3)&lt;=YEAR('Rent Roll'!$C18)+'Rent Roll'!$V18-1),MOD(YEAR(AD$3),'Rent Roll'!$U18)=MOD(YEAR('Rent Roll'!$C18),'Rent Roll'!$U18),MONTH(AD$3)=MONTH('Rent Roll'!$C18)),1,0),0)</f>
        <v>0</v>
      </c>
      <c r="AE220" s="768">
        <f>IFERROR(IF(AND(NOT(YEAR(AE$3)&lt;=YEAR('Rent Roll'!$C18)+'Rent Roll'!$V18-1),MOD(YEAR(AE$3),'Rent Roll'!$U18)=MOD(YEAR('Rent Roll'!$C18),'Rent Roll'!$U18),MONTH(AE$3)=MONTH('Rent Roll'!$C18)),1,0),0)</f>
        <v>0</v>
      </c>
      <c r="AF220" s="567">
        <f>IFERROR(IF(AND(NOT(YEAR(AF$3)&lt;=YEAR('Rent Roll'!$C18)+'Rent Roll'!$V18-1),MOD(YEAR(AF$3),'Rent Roll'!$U18)=MOD(YEAR('Rent Roll'!$C18),'Rent Roll'!$U18),MONTH(AF$3)=MONTH('Rent Roll'!$C18)),1,0),0)</f>
        <v>0</v>
      </c>
      <c r="AG220" s="567">
        <f>IFERROR(IF(AND(NOT(YEAR(AG$3)&lt;=YEAR('Rent Roll'!$C18)+'Rent Roll'!$V18-1),MOD(YEAR(AG$3),'Rent Roll'!$U18)=MOD(YEAR('Rent Roll'!$C18),'Rent Roll'!$U18),MONTH(AG$3)=MONTH('Rent Roll'!$C18)),1,0),0)</f>
        <v>0</v>
      </c>
      <c r="AH220" s="567">
        <f>IFERROR(IF(AND(NOT(YEAR(AH$3)&lt;=YEAR('Rent Roll'!$C18)+'Rent Roll'!$V18-1),MOD(YEAR(AH$3),'Rent Roll'!$U18)=MOD(YEAR('Rent Roll'!$C18),'Rent Roll'!$U18),MONTH(AH$3)=MONTH('Rent Roll'!$C18)),1,0),0)</f>
        <v>0</v>
      </c>
      <c r="AI220" s="567">
        <f>IFERROR(IF(AND(NOT(YEAR(AI$3)&lt;=YEAR('Rent Roll'!$C18)+'Rent Roll'!$V18-1),MOD(YEAR(AI$3),'Rent Roll'!$U18)=MOD(YEAR('Rent Roll'!$C18),'Rent Roll'!$U18),MONTH(AI$3)=MONTH('Rent Roll'!$C18)),1,0),0)</f>
        <v>0</v>
      </c>
      <c r="AJ220" s="567">
        <f>IFERROR(IF(AND(NOT(YEAR(AJ$3)&lt;=YEAR('Rent Roll'!$C18)+'Rent Roll'!$V18-1),MOD(YEAR(AJ$3),'Rent Roll'!$U18)=MOD(YEAR('Rent Roll'!$C18),'Rent Roll'!$U18),MONTH(AJ$3)=MONTH('Rent Roll'!$C18)),1,0),0)</f>
        <v>0</v>
      </c>
      <c r="AK220" s="567">
        <f>IFERROR(IF(AND(NOT(YEAR(AK$3)&lt;=YEAR('Rent Roll'!$C18)+'Rent Roll'!$V18-1),MOD(YEAR(AK$3),'Rent Roll'!$U18)=MOD(YEAR('Rent Roll'!$C18),'Rent Roll'!$U18),MONTH(AK$3)=MONTH('Rent Roll'!$C18)),1,0),0)</f>
        <v>0</v>
      </c>
      <c r="AL220" s="567">
        <f>IFERROR(IF(AND(NOT(YEAR(AL$3)&lt;=YEAR('Rent Roll'!$C18)+'Rent Roll'!$V18-1),MOD(YEAR(AL$3),'Rent Roll'!$U18)=MOD(YEAR('Rent Roll'!$C18),'Rent Roll'!$U18),MONTH(AL$3)=MONTH('Rent Roll'!$C18)),1,0),0)</f>
        <v>0</v>
      </c>
      <c r="AM220" s="567">
        <f>IFERROR(IF(AND(NOT(YEAR(AM$3)&lt;=YEAR('Rent Roll'!$C18)+'Rent Roll'!$V18-1),MOD(YEAR(AM$3),'Rent Roll'!$U18)=MOD(YEAR('Rent Roll'!$C18),'Rent Roll'!$U18),MONTH(AM$3)=MONTH('Rent Roll'!$C18)),1,0),0)</f>
        <v>0</v>
      </c>
      <c r="AN220" s="567">
        <f>IFERROR(IF(AND(NOT(YEAR(AN$3)&lt;=YEAR('Rent Roll'!$C18)+'Rent Roll'!$V18-1),MOD(YEAR(AN$3),'Rent Roll'!$U18)=MOD(YEAR('Rent Roll'!$C18),'Rent Roll'!$U18),MONTH(AN$3)=MONTH('Rent Roll'!$C18)),1,0),0)</f>
        <v>0</v>
      </c>
      <c r="AO220" s="567">
        <f>IFERROR(IF(AND(NOT(YEAR(AO$3)&lt;=YEAR('Rent Roll'!$C18)+'Rent Roll'!$V18-1),MOD(YEAR(AO$3),'Rent Roll'!$U18)=MOD(YEAR('Rent Roll'!$C18),'Rent Roll'!$U18),MONTH(AO$3)=MONTH('Rent Roll'!$C18)),1,0),0)</f>
        <v>0</v>
      </c>
      <c r="AP220" s="767">
        <f>IFERROR(IF(AND(NOT(YEAR(AP$3)&lt;=YEAR('Rent Roll'!$C18)+'Rent Roll'!$V18-1),MOD(YEAR(AP$3),'Rent Roll'!$U18)=MOD(YEAR('Rent Roll'!$C18),'Rent Roll'!$U18),MONTH(AP$3)=MONTH('Rent Roll'!$C18)),1,0),0)</f>
        <v>0</v>
      </c>
      <c r="AQ220" s="768">
        <f>IFERROR(IF(AND(NOT(YEAR(AQ$3)&lt;=YEAR('Rent Roll'!$C18)+'Rent Roll'!$V18-1),MOD(YEAR(AQ$3),'Rent Roll'!$U18)=MOD(YEAR('Rent Roll'!$C18),'Rent Roll'!$U18),MONTH(AQ$3)=MONTH('Rent Roll'!$C18)),1,0),0)</f>
        <v>0</v>
      </c>
      <c r="AR220" s="567">
        <f>IFERROR(IF(AND(NOT(YEAR(AR$3)&lt;=YEAR('Rent Roll'!$C18)+'Rent Roll'!$V18-1),MOD(YEAR(AR$3),'Rent Roll'!$U18)=MOD(YEAR('Rent Roll'!$C18),'Rent Roll'!$U18),MONTH(AR$3)=MONTH('Rent Roll'!$C18)),1,0),0)</f>
        <v>0</v>
      </c>
      <c r="AS220" s="567">
        <f>IFERROR(IF(AND(NOT(YEAR(AS$3)&lt;=YEAR('Rent Roll'!$C18)+'Rent Roll'!$V18-1),MOD(YEAR(AS$3),'Rent Roll'!$U18)=MOD(YEAR('Rent Roll'!$C18),'Rent Roll'!$U18),MONTH(AS$3)=MONTH('Rent Roll'!$C18)),1,0),0)</f>
        <v>0</v>
      </c>
      <c r="AT220" s="567">
        <f>IFERROR(IF(AND(NOT(YEAR(AT$3)&lt;=YEAR('Rent Roll'!$C18)+'Rent Roll'!$V18-1),MOD(YEAR(AT$3),'Rent Roll'!$U18)=MOD(YEAR('Rent Roll'!$C18),'Rent Roll'!$U18),MONTH(AT$3)=MONTH('Rent Roll'!$C18)),1,0),0)</f>
        <v>0</v>
      </c>
      <c r="AU220" s="567">
        <f>IFERROR(IF(AND(NOT(YEAR(AU$3)&lt;=YEAR('Rent Roll'!$C18)+'Rent Roll'!$V18-1),MOD(YEAR(AU$3),'Rent Roll'!$U18)=MOD(YEAR('Rent Roll'!$C18),'Rent Roll'!$U18),MONTH(AU$3)=MONTH('Rent Roll'!$C18)),1,0),0)</f>
        <v>0</v>
      </c>
      <c r="AV220" s="567">
        <f>IFERROR(IF(AND(NOT(YEAR(AV$3)&lt;=YEAR('Rent Roll'!$C18)+'Rent Roll'!$V18-1),MOD(YEAR(AV$3),'Rent Roll'!$U18)=MOD(YEAR('Rent Roll'!$C18),'Rent Roll'!$U18),MONTH(AV$3)=MONTH('Rent Roll'!$C18)),1,0),0)</f>
        <v>0</v>
      </c>
      <c r="AW220" s="567">
        <f>IFERROR(IF(AND(NOT(YEAR(AW$3)&lt;=YEAR('Rent Roll'!$C18)+'Rent Roll'!$V18-1),MOD(YEAR(AW$3),'Rent Roll'!$U18)=MOD(YEAR('Rent Roll'!$C18),'Rent Roll'!$U18),MONTH(AW$3)=MONTH('Rent Roll'!$C18)),1,0),0)</f>
        <v>0</v>
      </c>
      <c r="AX220" s="567">
        <f>IFERROR(IF(AND(NOT(YEAR(AX$3)&lt;=YEAR('Rent Roll'!$C18)+'Rent Roll'!$V18-1),MOD(YEAR(AX$3),'Rent Roll'!$U18)=MOD(YEAR('Rent Roll'!$C18),'Rent Roll'!$U18),MONTH(AX$3)=MONTH('Rent Roll'!$C18)),1,0),0)</f>
        <v>0</v>
      </c>
      <c r="AY220" s="567">
        <f>IFERROR(IF(AND(NOT(YEAR(AY$3)&lt;=YEAR('Rent Roll'!$C18)+'Rent Roll'!$V18-1),MOD(YEAR(AY$3),'Rent Roll'!$U18)=MOD(YEAR('Rent Roll'!$C18),'Rent Roll'!$U18),MONTH(AY$3)=MONTH('Rent Roll'!$C18)),1,0),0)</f>
        <v>0</v>
      </c>
      <c r="AZ220" s="567">
        <f>IFERROR(IF(AND(NOT(YEAR(AZ$3)&lt;=YEAR('Rent Roll'!$C18)+'Rent Roll'!$V18-1),MOD(YEAR(AZ$3),'Rent Roll'!$U18)=MOD(YEAR('Rent Roll'!$C18),'Rent Roll'!$U18),MONTH(AZ$3)=MONTH('Rent Roll'!$C18)),1,0),0)</f>
        <v>0</v>
      </c>
      <c r="BA220" s="567">
        <f>IFERROR(IF(AND(NOT(YEAR(BA$3)&lt;=YEAR('Rent Roll'!$C18)+'Rent Roll'!$V18-1),MOD(YEAR(BA$3),'Rent Roll'!$U18)=MOD(YEAR('Rent Roll'!$C18),'Rent Roll'!$U18),MONTH(BA$3)=MONTH('Rent Roll'!$C18)),1,0),0)</f>
        <v>0</v>
      </c>
      <c r="BB220" s="767">
        <f>IFERROR(IF(AND(NOT(YEAR(BB$3)&lt;=YEAR('Rent Roll'!$C18)+'Rent Roll'!$V18-1),MOD(YEAR(BB$3),'Rent Roll'!$U18)=MOD(YEAR('Rent Roll'!$C18),'Rent Roll'!$U18),MONTH(BB$3)=MONTH('Rent Roll'!$C18)),1,0),0)</f>
        <v>0</v>
      </c>
      <c r="BC220" s="768">
        <f>IFERROR(IF(AND(NOT(YEAR(BC$3)&lt;=YEAR('Rent Roll'!$C18)+'Rent Roll'!$V18-1),MOD(YEAR(BC$3),'Rent Roll'!$U18)=MOD(YEAR('Rent Roll'!$C18),'Rent Roll'!$U18),MONTH(BC$3)=MONTH('Rent Roll'!$C18)),1,0),0)</f>
        <v>0</v>
      </c>
      <c r="BD220" s="567">
        <f>IFERROR(IF(AND(NOT(YEAR(BD$3)&lt;=YEAR('Rent Roll'!$C18)+'Rent Roll'!$V18-1),MOD(YEAR(BD$3),'Rent Roll'!$U18)=MOD(YEAR('Rent Roll'!$C18),'Rent Roll'!$U18),MONTH(BD$3)=MONTH('Rent Roll'!$C18)),1,0),0)</f>
        <v>0</v>
      </c>
      <c r="BE220" s="567">
        <f>IFERROR(IF(AND(NOT(YEAR(BE$3)&lt;=YEAR('Rent Roll'!$C18)+'Rent Roll'!$V18-1),MOD(YEAR(BE$3),'Rent Roll'!$U18)=MOD(YEAR('Rent Roll'!$C18),'Rent Roll'!$U18),MONTH(BE$3)=MONTH('Rent Roll'!$C18)),1,0),0)</f>
        <v>0</v>
      </c>
      <c r="BF220" s="567">
        <f>IFERROR(IF(AND(NOT(YEAR(BF$3)&lt;=YEAR('Rent Roll'!$C18)+'Rent Roll'!$V18-1),MOD(YEAR(BF$3),'Rent Roll'!$U18)=MOD(YEAR('Rent Roll'!$C18),'Rent Roll'!$U18),MONTH(BF$3)=MONTH('Rent Roll'!$C18)),1,0),0)</f>
        <v>0</v>
      </c>
      <c r="BG220" s="567">
        <f>IFERROR(IF(AND(NOT(YEAR(BG$3)&lt;=YEAR('Rent Roll'!$C18)+'Rent Roll'!$V18-1),MOD(YEAR(BG$3),'Rent Roll'!$U18)=MOD(YEAR('Rent Roll'!$C18),'Rent Roll'!$U18),MONTH(BG$3)=MONTH('Rent Roll'!$C18)),1,0),0)</f>
        <v>0</v>
      </c>
      <c r="BH220" s="567">
        <f>IFERROR(IF(AND(NOT(YEAR(BH$3)&lt;=YEAR('Rent Roll'!$C18)+'Rent Roll'!$V18-1),MOD(YEAR(BH$3),'Rent Roll'!$U18)=MOD(YEAR('Rent Roll'!$C18),'Rent Roll'!$U18),MONTH(BH$3)=MONTH('Rent Roll'!$C18)),1,0),0)</f>
        <v>0</v>
      </c>
      <c r="BI220" s="567">
        <f>IFERROR(IF(AND(NOT(YEAR(BI$3)&lt;=YEAR('Rent Roll'!$C18)+'Rent Roll'!$V18-1),MOD(YEAR(BI$3),'Rent Roll'!$U18)=MOD(YEAR('Rent Roll'!$C18),'Rent Roll'!$U18),MONTH(BI$3)=MONTH('Rent Roll'!$C18)),1,0),0)</f>
        <v>0</v>
      </c>
      <c r="BJ220" s="567">
        <f>IFERROR(IF(AND(NOT(YEAR(BJ$3)&lt;=YEAR('Rent Roll'!$C18)+'Rent Roll'!$V18-1),MOD(YEAR(BJ$3),'Rent Roll'!$U18)=MOD(YEAR('Rent Roll'!$C18),'Rent Roll'!$U18),MONTH(BJ$3)=MONTH('Rent Roll'!$C18)),1,0),0)</f>
        <v>0</v>
      </c>
      <c r="BK220" s="567">
        <f>IFERROR(IF(AND(NOT(YEAR(BK$3)&lt;=YEAR('Rent Roll'!$C18)+'Rent Roll'!$V18-1),MOD(YEAR(BK$3),'Rent Roll'!$U18)=MOD(YEAR('Rent Roll'!$C18),'Rent Roll'!$U18),MONTH(BK$3)=MONTH('Rent Roll'!$C18)),1,0),0)</f>
        <v>0</v>
      </c>
      <c r="BL220" s="567">
        <f>IFERROR(IF(AND(NOT(YEAR(BL$3)&lt;=YEAR('Rent Roll'!$C18)+'Rent Roll'!$V18-1),MOD(YEAR(BL$3),'Rent Roll'!$U18)=MOD(YEAR('Rent Roll'!$C18),'Rent Roll'!$U18),MONTH(BL$3)=MONTH('Rent Roll'!$C18)),1,0),0)</f>
        <v>0</v>
      </c>
      <c r="BM220" s="567">
        <f>IFERROR(IF(AND(NOT(YEAR(BM$3)&lt;=YEAR('Rent Roll'!$C18)+'Rent Roll'!$V18-1),MOD(YEAR(BM$3),'Rent Roll'!$U18)=MOD(YEAR('Rent Roll'!$C18),'Rent Roll'!$U18),MONTH(BM$3)=MONTH('Rent Roll'!$C18)),1,0),0)</f>
        <v>0</v>
      </c>
      <c r="BN220" s="767">
        <f>IFERROR(IF(AND(NOT(YEAR(BN$3)&lt;=YEAR('Rent Roll'!$C18)+'Rent Roll'!$V18-1),MOD(YEAR(BN$3),'Rent Roll'!$U18)=MOD(YEAR('Rent Roll'!$C18),'Rent Roll'!$U18),MONTH(BN$3)=MONTH('Rent Roll'!$C18)),1,0),0)</f>
        <v>0</v>
      </c>
      <c r="BO220" s="768">
        <f>IFERROR(IF(AND(NOT(YEAR(BO$3)&lt;=YEAR('Rent Roll'!$C18)+'Rent Roll'!$V18-1),MOD(YEAR(BO$3),'Rent Roll'!$U18)=MOD(YEAR('Rent Roll'!$C18),'Rent Roll'!$U18),MONTH(BO$3)=MONTH('Rent Roll'!$C18)),1,0),0)</f>
        <v>0</v>
      </c>
      <c r="BP220" s="567">
        <f>IFERROR(IF(AND(NOT(YEAR(BP$3)&lt;=YEAR('Rent Roll'!$C18)+'Rent Roll'!$V18-1),MOD(YEAR(BP$3),'Rent Roll'!$U18)=MOD(YEAR('Rent Roll'!$C18),'Rent Roll'!$U18),MONTH(BP$3)=MONTH('Rent Roll'!$C18)),1,0),0)</f>
        <v>0</v>
      </c>
      <c r="BQ220" s="567">
        <f>IFERROR(IF(AND(NOT(YEAR(BQ$3)&lt;=YEAR('Rent Roll'!$C18)+'Rent Roll'!$V18-1),MOD(YEAR(BQ$3),'Rent Roll'!$U18)=MOD(YEAR('Rent Roll'!$C18),'Rent Roll'!$U18),MONTH(BQ$3)=MONTH('Rent Roll'!$C18)),1,0),0)</f>
        <v>0</v>
      </c>
      <c r="BR220" s="567">
        <f>IFERROR(IF(AND(NOT(YEAR(BR$3)&lt;=YEAR('Rent Roll'!$C18)+'Rent Roll'!$V18-1),MOD(YEAR(BR$3),'Rent Roll'!$U18)=MOD(YEAR('Rent Roll'!$C18),'Rent Roll'!$U18),MONTH(BR$3)=MONTH('Rent Roll'!$C18)),1,0),0)</f>
        <v>0</v>
      </c>
      <c r="BS220" s="567">
        <f>IFERROR(IF(AND(NOT(YEAR(BS$3)&lt;=YEAR('Rent Roll'!$C18)+'Rent Roll'!$V18-1),MOD(YEAR(BS$3),'Rent Roll'!$U18)=MOD(YEAR('Rent Roll'!$C18),'Rent Roll'!$U18),MONTH(BS$3)=MONTH('Rent Roll'!$C18)),1,0),0)</f>
        <v>0</v>
      </c>
      <c r="BT220" s="567">
        <f>IFERROR(IF(AND(NOT(YEAR(BT$3)&lt;=YEAR('Rent Roll'!$C18)+'Rent Roll'!$V18-1),MOD(YEAR(BT$3),'Rent Roll'!$U18)=MOD(YEAR('Rent Roll'!$C18),'Rent Roll'!$U18),MONTH(BT$3)=MONTH('Rent Roll'!$C18)),1,0),0)</f>
        <v>0</v>
      </c>
      <c r="BU220" s="567">
        <f>IFERROR(IF(AND(NOT(YEAR(BU$3)&lt;=YEAR('Rent Roll'!$C18)+'Rent Roll'!$V18-1),MOD(YEAR(BU$3),'Rent Roll'!$U18)=MOD(YEAR('Rent Roll'!$C18),'Rent Roll'!$U18),MONTH(BU$3)=MONTH('Rent Roll'!$C18)),1,0),0)</f>
        <v>0</v>
      </c>
      <c r="BV220" s="567">
        <f>IFERROR(IF(AND(NOT(YEAR(BV$3)&lt;=YEAR('Rent Roll'!$C18)+'Rent Roll'!$V18-1),MOD(YEAR(BV$3),'Rent Roll'!$U18)=MOD(YEAR('Rent Roll'!$C18),'Rent Roll'!$U18),MONTH(BV$3)=MONTH('Rent Roll'!$C18)),1,0),0)</f>
        <v>0</v>
      </c>
      <c r="BW220" s="567">
        <f>IFERROR(IF(AND(NOT(YEAR(BW$3)&lt;=YEAR('Rent Roll'!$C18)+'Rent Roll'!$V18-1),MOD(YEAR(BW$3),'Rent Roll'!$U18)=MOD(YEAR('Rent Roll'!$C18),'Rent Roll'!$U18),MONTH(BW$3)=MONTH('Rent Roll'!$C18)),1,0),0)</f>
        <v>0</v>
      </c>
      <c r="BX220" s="567">
        <f>IFERROR(IF(AND(NOT(YEAR(BX$3)&lt;=YEAR('Rent Roll'!$C18)+'Rent Roll'!$V18-1),MOD(YEAR(BX$3),'Rent Roll'!$U18)=MOD(YEAR('Rent Roll'!$C18),'Rent Roll'!$U18),MONTH(BX$3)=MONTH('Rent Roll'!$C18)),1,0),0)</f>
        <v>0</v>
      </c>
      <c r="BY220" s="567">
        <f>IFERROR(IF(AND(NOT(YEAR(BY$3)&lt;=YEAR('Rent Roll'!$C18)+'Rent Roll'!$V18-1),MOD(YEAR(BY$3),'Rent Roll'!$U18)=MOD(YEAR('Rent Roll'!$C18),'Rent Roll'!$U18),MONTH(BY$3)=MONTH('Rent Roll'!$C18)),1,0),0)</f>
        <v>0</v>
      </c>
      <c r="BZ220" s="767">
        <f>IFERROR(IF(AND(NOT(YEAR(BZ$3)&lt;=YEAR('Rent Roll'!$C18)+'Rent Roll'!$V18-1),MOD(YEAR(BZ$3),'Rent Roll'!$U18)=MOD(YEAR('Rent Roll'!$C18),'Rent Roll'!$U18),MONTH(BZ$3)=MONTH('Rent Roll'!$C18)),1,0),0)</f>
        <v>0</v>
      </c>
      <c r="CA220" s="768">
        <f>IFERROR(IF(AND(NOT(YEAR(CA$3)&lt;=YEAR('Rent Roll'!$C18)+'Rent Roll'!$V18-1),MOD(YEAR(CA$3),'Rent Roll'!$U18)=MOD(YEAR('Rent Roll'!$C18),'Rent Roll'!$U18),MONTH(CA$3)=MONTH('Rent Roll'!$C18)),1,0),0)</f>
        <v>0</v>
      </c>
      <c r="CB220" s="567">
        <f>IFERROR(IF(AND(NOT(YEAR(CB$3)&lt;=YEAR('Rent Roll'!$C18)+'Rent Roll'!$V18-1),MOD(YEAR(CB$3),'Rent Roll'!$U18)=MOD(YEAR('Rent Roll'!$C18),'Rent Roll'!$U18),MONTH(CB$3)=MONTH('Rent Roll'!$C18)),1,0),0)</f>
        <v>0</v>
      </c>
      <c r="CC220" s="567">
        <f>IFERROR(IF(AND(NOT(YEAR(CC$3)&lt;=YEAR('Rent Roll'!$C18)+'Rent Roll'!$V18-1),MOD(YEAR(CC$3),'Rent Roll'!$U18)=MOD(YEAR('Rent Roll'!$C18),'Rent Roll'!$U18),MONTH(CC$3)=MONTH('Rent Roll'!$C18)),1,0),0)</f>
        <v>0</v>
      </c>
      <c r="CD220" s="567">
        <f>IFERROR(IF(AND(NOT(YEAR(CD$3)&lt;=YEAR('Rent Roll'!$C18)+'Rent Roll'!$V18-1),MOD(YEAR(CD$3),'Rent Roll'!$U18)=MOD(YEAR('Rent Roll'!$C18),'Rent Roll'!$U18),MONTH(CD$3)=MONTH('Rent Roll'!$C18)),1,0),0)</f>
        <v>0</v>
      </c>
      <c r="CE220" s="567">
        <f>IFERROR(IF(AND(NOT(YEAR(CE$3)&lt;=YEAR('Rent Roll'!$C18)+'Rent Roll'!$V18-1),MOD(YEAR(CE$3),'Rent Roll'!$U18)=MOD(YEAR('Rent Roll'!$C18),'Rent Roll'!$U18),MONTH(CE$3)=MONTH('Rent Roll'!$C18)),1,0),0)</f>
        <v>0</v>
      </c>
      <c r="CF220" s="567">
        <f>IFERROR(IF(AND(NOT(YEAR(CF$3)&lt;=YEAR('Rent Roll'!$C18)+'Rent Roll'!$V18-1),MOD(YEAR(CF$3),'Rent Roll'!$U18)=MOD(YEAR('Rent Roll'!$C18),'Rent Roll'!$U18),MONTH(CF$3)=MONTH('Rent Roll'!$C18)),1,0),0)</f>
        <v>0</v>
      </c>
      <c r="CG220" s="567">
        <f>IFERROR(IF(AND(NOT(YEAR(CG$3)&lt;=YEAR('Rent Roll'!$C18)+'Rent Roll'!$V18-1),MOD(YEAR(CG$3),'Rent Roll'!$U18)=MOD(YEAR('Rent Roll'!$C18),'Rent Roll'!$U18),MONTH(CG$3)=MONTH('Rent Roll'!$C18)),1,0),0)</f>
        <v>0</v>
      </c>
      <c r="CH220" s="567">
        <f>IFERROR(IF(AND(NOT(YEAR(CH$3)&lt;=YEAR('Rent Roll'!$C18)+'Rent Roll'!$V18-1),MOD(YEAR(CH$3),'Rent Roll'!$U18)=MOD(YEAR('Rent Roll'!$C18),'Rent Roll'!$U18),MONTH(CH$3)=MONTH('Rent Roll'!$C18)),1,0),0)</f>
        <v>0</v>
      </c>
      <c r="CI220" s="567">
        <f>IFERROR(IF(AND(NOT(YEAR(CI$3)&lt;=YEAR('Rent Roll'!$C18)+'Rent Roll'!$V18-1),MOD(YEAR(CI$3),'Rent Roll'!$U18)=MOD(YEAR('Rent Roll'!$C18),'Rent Roll'!$U18),MONTH(CI$3)=MONTH('Rent Roll'!$C18)),1,0),0)</f>
        <v>0</v>
      </c>
      <c r="CJ220" s="567">
        <f>IFERROR(IF(AND(NOT(YEAR(CJ$3)&lt;=YEAR('Rent Roll'!$C18)+'Rent Roll'!$V18-1),MOD(YEAR(CJ$3),'Rent Roll'!$U18)=MOD(YEAR('Rent Roll'!$C18),'Rent Roll'!$U18),MONTH(CJ$3)=MONTH('Rent Roll'!$C18)),1,0),0)</f>
        <v>0</v>
      </c>
      <c r="CK220" s="567">
        <f>IFERROR(IF(AND(NOT(YEAR(CK$3)&lt;=YEAR('Rent Roll'!$C18)+'Rent Roll'!$V18-1),MOD(YEAR(CK$3),'Rent Roll'!$U18)=MOD(YEAR('Rent Roll'!$C18),'Rent Roll'!$U18),MONTH(CK$3)=MONTH('Rent Roll'!$C18)),1,0),0)</f>
        <v>0</v>
      </c>
      <c r="CL220" s="767">
        <f>IFERROR(IF(AND(NOT(YEAR(CL$3)&lt;=YEAR('Rent Roll'!$C18)+'Rent Roll'!$V18-1),MOD(YEAR(CL$3),'Rent Roll'!$U18)=MOD(YEAR('Rent Roll'!$C18),'Rent Roll'!$U18),MONTH(CL$3)=MONTH('Rent Roll'!$C18)),1,0),0)</f>
        <v>0</v>
      </c>
      <c r="CM220" s="768">
        <f>IFERROR(IF(AND(NOT(YEAR(CM$3)&lt;=YEAR('Rent Roll'!$C18)+'Rent Roll'!$V18-1),MOD(YEAR(CM$3),'Rent Roll'!$U18)=MOD(YEAR('Rent Roll'!$C18),'Rent Roll'!$U18),MONTH(CM$3)=MONTH('Rent Roll'!$C18)),1,0),0)</f>
        <v>0</v>
      </c>
      <c r="CN220" s="567">
        <f>IFERROR(IF(AND(NOT(YEAR(CN$3)&lt;=YEAR('Rent Roll'!$C18)+'Rent Roll'!$V18-1),MOD(YEAR(CN$3),'Rent Roll'!$U18)=MOD(YEAR('Rent Roll'!$C18),'Rent Roll'!$U18),MONTH(CN$3)=MONTH('Rent Roll'!$C18)),1,0),0)</f>
        <v>0</v>
      </c>
      <c r="CO220" s="567">
        <f>IFERROR(IF(AND(NOT(YEAR(CO$3)&lt;=YEAR('Rent Roll'!$C18)+'Rent Roll'!$V18-1),MOD(YEAR(CO$3),'Rent Roll'!$U18)=MOD(YEAR('Rent Roll'!$C18),'Rent Roll'!$U18),MONTH(CO$3)=MONTH('Rent Roll'!$C18)),1,0),0)</f>
        <v>0</v>
      </c>
      <c r="CP220" s="567">
        <f>IFERROR(IF(AND(NOT(YEAR(CP$3)&lt;=YEAR('Rent Roll'!$C18)+'Rent Roll'!$V18-1),MOD(YEAR(CP$3),'Rent Roll'!$U18)=MOD(YEAR('Rent Roll'!$C18),'Rent Roll'!$U18),MONTH(CP$3)=MONTH('Rent Roll'!$C18)),1,0),0)</f>
        <v>0</v>
      </c>
      <c r="CQ220" s="567">
        <f>IFERROR(IF(AND(NOT(YEAR(CQ$3)&lt;=YEAR('Rent Roll'!$C18)+'Rent Roll'!$V18-1),MOD(YEAR(CQ$3),'Rent Roll'!$U18)=MOD(YEAR('Rent Roll'!$C18),'Rent Roll'!$U18),MONTH(CQ$3)=MONTH('Rent Roll'!$C18)),1,0),0)</f>
        <v>0</v>
      </c>
      <c r="CR220" s="567">
        <f>IFERROR(IF(AND(NOT(YEAR(CR$3)&lt;=YEAR('Rent Roll'!$C18)+'Rent Roll'!$V18-1),MOD(YEAR(CR$3),'Rent Roll'!$U18)=MOD(YEAR('Rent Roll'!$C18),'Rent Roll'!$U18),MONTH(CR$3)=MONTH('Rent Roll'!$C18)),1,0),0)</f>
        <v>0</v>
      </c>
      <c r="CS220" s="567">
        <f>IFERROR(IF(AND(NOT(YEAR(CS$3)&lt;=YEAR('Rent Roll'!$C18)+'Rent Roll'!$V18-1),MOD(YEAR(CS$3),'Rent Roll'!$U18)=MOD(YEAR('Rent Roll'!$C18),'Rent Roll'!$U18),MONTH(CS$3)=MONTH('Rent Roll'!$C18)),1,0),0)</f>
        <v>0</v>
      </c>
      <c r="CT220" s="567">
        <f>IFERROR(IF(AND(NOT(YEAR(CT$3)&lt;=YEAR('Rent Roll'!$C18)+'Rent Roll'!$V18-1),MOD(YEAR(CT$3),'Rent Roll'!$U18)=MOD(YEAR('Rent Roll'!$C18),'Rent Roll'!$U18),MONTH(CT$3)=MONTH('Rent Roll'!$C18)),1,0),0)</f>
        <v>0</v>
      </c>
      <c r="CU220" s="567">
        <f>IFERROR(IF(AND(NOT(YEAR(CU$3)&lt;=YEAR('Rent Roll'!$C18)+'Rent Roll'!$V18-1),MOD(YEAR(CU$3),'Rent Roll'!$U18)=MOD(YEAR('Rent Roll'!$C18),'Rent Roll'!$U18),MONTH(CU$3)=MONTH('Rent Roll'!$C18)),1,0),0)</f>
        <v>0</v>
      </c>
      <c r="CV220" s="567">
        <f>IFERROR(IF(AND(NOT(YEAR(CV$3)&lt;=YEAR('Rent Roll'!$C18)+'Rent Roll'!$V18-1),MOD(YEAR(CV$3),'Rent Roll'!$U18)=MOD(YEAR('Rent Roll'!$C18),'Rent Roll'!$U18),MONTH(CV$3)=MONTH('Rent Roll'!$C18)),1,0),0)</f>
        <v>0</v>
      </c>
      <c r="CW220" s="567">
        <f>IFERROR(IF(AND(NOT(YEAR(CW$3)&lt;=YEAR('Rent Roll'!$C18)+'Rent Roll'!$V18-1),MOD(YEAR(CW$3),'Rent Roll'!$U18)=MOD(YEAR('Rent Roll'!$C18),'Rent Roll'!$U18),MONTH(CW$3)=MONTH('Rent Roll'!$C18)),1,0),0)</f>
        <v>0</v>
      </c>
      <c r="CX220" s="767">
        <f>IFERROR(IF(AND(NOT(YEAR(CX$3)&lt;=YEAR('Rent Roll'!$C18)+'Rent Roll'!$V18-1),MOD(YEAR(CX$3),'Rent Roll'!$U18)=MOD(YEAR('Rent Roll'!$C18),'Rent Roll'!$U18),MONTH(CX$3)=MONTH('Rent Roll'!$C18)),1,0),0)</f>
        <v>0</v>
      </c>
      <c r="CY220" s="768">
        <f>IFERROR(IF(AND(NOT(YEAR(CY$3)&lt;=YEAR('Rent Roll'!$C18)+'Rent Roll'!$V18-1),MOD(YEAR(CY$3),'Rent Roll'!$U18)=MOD(YEAR('Rent Roll'!$C18),'Rent Roll'!$U18),MONTH(CY$3)=MONTH('Rent Roll'!$C18)),1,0),0)</f>
        <v>0</v>
      </c>
      <c r="CZ220" s="567">
        <f>IFERROR(IF(AND(NOT(YEAR(CZ$3)&lt;=YEAR('Rent Roll'!$C18)+'Rent Roll'!$V18-1),MOD(YEAR(CZ$3),'Rent Roll'!$U18)=MOD(YEAR('Rent Roll'!$C18),'Rent Roll'!$U18),MONTH(CZ$3)=MONTH('Rent Roll'!$C18)),1,0),0)</f>
        <v>0</v>
      </c>
      <c r="DA220" s="567">
        <f>IFERROR(IF(AND(NOT(YEAR(DA$3)&lt;=YEAR('Rent Roll'!$C18)+'Rent Roll'!$V18-1),MOD(YEAR(DA$3),'Rent Roll'!$U18)=MOD(YEAR('Rent Roll'!$C18),'Rent Roll'!$U18),MONTH(DA$3)=MONTH('Rent Roll'!$C18)),1,0),0)</f>
        <v>0</v>
      </c>
      <c r="DB220" s="567">
        <f>IFERROR(IF(AND(NOT(YEAR(DB$3)&lt;=YEAR('Rent Roll'!$C18)+'Rent Roll'!$V18-1),MOD(YEAR(DB$3),'Rent Roll'!$U18)=MOD(YEAR('Rent Roll'!$C18),'Rent Roll'!$U18),MONTH(DB$3)=MONTH('Rent Roll'!$C18)),1,0),0)</f>
        <v>0</v>
      </c>
      <c r="DC220" s="567">
        <f>IFERROR(IF(AND(NOT(YEAR(DC$3)&lt;=YEAR('Rent Roll'!$C18)+'Rent Roll'!$V18-1),MOD(YEAR(DC$3),'Rent Roll'!$U18)=MOD(YEAR('Rent Roll'!$C18),'Rent Roll'!$U18),MONTH(DC$3)=MONTH('Rent Roll'!$C18)),1,0),0)</f>
        <v>0</v>
      </c>
      <c r="DD220" s="567">
        <f>IFERROR(IF(AND(NOT(YEAR(DD$3)&lt;=YEAR('Rent Roll'!$C18)+'Rent Roll'!$V18-1),MOD(YEAR(DD$3),'Rent Roll'!$U18)=MOD(YEAR('Rent Roll'!$C18),'Rent Roll'!$U18),MONTH(DD$3)=MONTH('Rent Roll'!$C18)),1,0),0)</f>
        <v>0</v>
      </c>
      <c r="DE220" s="567">
        <f>IFERROR(IF(AND(NOT(YEAR(DE$3)&lt;=YEAR('Rent Roll'!$C18)+'Rent Roll'!$V18-1),MOD(YEAR(DE$3),'Rent Roll'!$U18)=MOD(YEAR('Rent Roll'!$C18),'Rent Roll'!$U18),MONTH(DE$3)=MONTH('Rent Roll'!$C18)),1,0),0)</f>
        <v>0</v>
      </c>
      <c r="DF220" s="567">
        <f>IFERROR(IF(AND(NOT(YEAR(DF$3)&lt;=YEAR('Rent Roll'!$C18)+'Rent Roll'!$V18-1),MOD(YEAR(DF$3),'Rent Roll'!$U18)=MOD(YEAR('Rent Roll'!$C18),'Rent Roll'!$U18),MONTH(DF$3)=MONTH('Rent Roll'!$C18)),1,0),0)</f>
        <v>0</v>
      </c>
      <c r="DG220" s="567">
        <f>IFERROR(IF(AND(NOT(YEAR(DG$3)&lt;=YEAR('Rent Roll'!$C18)+'Rent Roll'!$V18-1),MOD(YEAR(DG$3),'Rent Roll'!$U18)=MOD(YEAR('Rent Roll'!$C18),'Rent Roll'!$U18),MONTH(DG$3)=MONTH('Rent Roll'!$C18)),1,0),0)</f>
        <v>0</v>
      </c>
      <c r="DH220" s="567">
        <f>IFERROR(IF(AND(NOT(YEAR(DH$3)&lt;=YEAR('Rent Roll'!$C18)+'Rent Roll'!$V18-1),MOD(YEAR(DH$3),'Rent Roll'!$U18)=MOD(YEAR('Rent Roll'!$C18),'Rent Roll'!$U18),MONTH(DH$3)=MONTH('Rent Roll'!$C18)),1,0),0)</f>
        <v>0</v>
      </c>
      <c r="DI220" s="567">
        <f>IFERROR(IF(AND(NOT(YEAR(DI$3)&lt;=YEAR('Rent Roll'!$C18)+'Rent Roll'!$V18-1),MOD(YEAR(DI$3),'Rent Roll'!$U18)=MOD(YEAR('Rent Roll'!$C18),'Rent Roll'!$U18),MONTH(DI$3)=MONTH('Rent Roll'!$C18)),1,0),0)</f>
        <v>0</v>
      </c>
      <c r="DJ220" s="767">
        <f>IFERROR(IF(AND(NOT(YEAR(DJ$3)&lt;=YEAR('Rent Roll'!$C18)+'Rent Roll'!$V18-1),MOD(YEAR(DJ$3),'Rent Roll'!$U18)=MOD(YEAR('Rent Roll'!$C18),'Rent Roll'!$U18),MONTH(DJ$3)=MONTH('Rent Roll'!$C18)),1,0),0)</f>
        <v>0</v>
      </c>
      <c r="DK220" s="768">
        <f>IFERROR(IF(AND(NOT(YEAR(DK$3)&lt;=YEAR('Rent Roll'!$C18)+'Rent Roll'!$V18-1),MOD(YEAR(DK$3),'Rent Roll'!$U18)=MOD(YEAR('Rent Roll'!$C18),'Rent Roll'!$U18),MONTH(DK$3)=MONTH('Rent Roll'!$C18)),1,0),0)</f>
        <v>0</v>
      </c>
      <c r="DL220" s="567">
        <f>IFERROR(IF(AND(NOT(YEAR(DL$3)&lt;=YEAR('Rent Roll'!$C18)+'Rent Roll'!$V18-1),MOD(YEAR(DL$3),'Rent Roll'!$U18)=MOD(YEAR('Rent Roll'!$C18),'Rent Roll'!$U18),MONTH(DL$3)=MONTH('Rent Roll'!$C18)),1,0),0)</f>
        <v>0</v>
      </c>
      <c r="DM220" s="567">
        <f>IFERROR(IF(AND(NOT(YEAR(DM$3)&lt;=YEAR('Rent Roll'!$C18)+'Rent Roll'!$V18-1),MOD(YEAR(DM$3),'Rent Roll'!$U18)=MOD(YEAR('Rent Roll'!$C18),'Rent Roll'!$U18),MONTH(DM$3)=MONTH('Rent Roll'!$C18)),1,0),0)</f>
        <v>0</v>
      </c>
      <c r="DN220" s="567">
        <f>IFERROR(IF(AND(NOT(YEAR(DN$3)&lt;=YEAR('Rent Roll'!$C18)+'Rent Roll'!$V18-1),MOD(YEAR(DN$3),'Rent Roll'!$U18)=MOD(YEAR('Rent Roll'!$C18),'Rent Roll'!$U18),MONTH(DN$3)=MONTH('Rent Roll'!$C18)),1,0),0)</f>
        <v>0</v>
      </c>
      <c r="DO220" s="567">
        <f>IFERROR(IF(AND(NOT(YEAR(DO$3)&lt;=YEAR('Rent Roll'!$C18)+'Rent Roll'!$V18-1),MOD(YEAR(DO$3),'Rent Roll'!$U18)=MOD(YEAR('Rent Roll'!$C18),'Rent Roll'!$U18),MONTH(DO$3)=MONTH('Rent Roll'!$C18)),1,0),0)</f>
        <v>0</v>
      </c>
      <c r="DP220" s="567">
        <f>IFERROR(IF(AND(NOT(YEAR(DP$3)&lt;=YEAR('Rent Roll'!$C18)+'Rent Roll'!$V18-1),MOD(YEAR(DP$3),'Rent Roll'!$U18)=MOD(YEAR('Rent Roll'!$C18),'Rent Roll'!$U18),MONTH(DP$3)=MONTH('Rent Roll'!$C18)),1,0),0)</f>
        <v>0</v>
      </c>
      <c r="DQ220" s="567">
        <f>IFERROR(IF(AND(NOT(YEAR(DQ$3)&lt;=YEAR('Rent Roll'!$C18)+'Rent Roll'!$V18-1),MOD(YEAR(DQ$3),'Rent Roll'!$U18)=MOD(YEAR('Rent Roll'!$C18),'Rent Roll'!$U18),MONTH(DQ$3)=MONTH('Rent Roll'!$C18)),1,0),0)</f>
        <v>0</v>
      </c>
      <c r="DR220" s="567">
        <f>IFERROR(IF(AND(NOT(YEAR(DR$3)&lt;=YEAR('Rent Roll'!$C18)+'Rent Roll'!$V18-1),MOD(YEAR(DR$3),'Rent Roll'!$U18)=MOD(YEAR('Rent Roll'!$C18),'Rent Roll'!$U18),MONTH(DR$3)=MONTH('Rent Roll'!$C18)),1,0),0)</f>
        <v>0</v>
      </c>
      <c r="DS220" s="567">
        <f>IFERROR(IF(AND(NOT(YEAR(DS$3)&lt;=YEAR('Rent Roll'!$C18)+'Rent Roll'!$V18-1),MOD(YEAR(DS$3),'Rent Roll'!$U18)=MOD(YEAR('Rent Roll'!$C18),'Rent Roll'!$U18),MONTH(DS$3)=MONTH('Rent Roll'!$C18)),1,0),0)</f>
        <v>0</v>
      </c>
      <c r="DT220" s="567">
        <f>IFERROR(IF(AND(NOT(YEAR(DT$3)&lt;=YEAR('Rent Roll'!$C18)+'Rent Roll'!$V18-1),MOD(YEAR(DT$3),'Rent Roll'!$U18)=MOD(YEAR('Rent Roll'!$C18),'Rent Roll'!$U18),MONTH(DT$3)=MONTH('Rent Roll'!$C18)),1,0),0)</f>
        <v>0</v>
      </c>
      <c r="DU220" s="567">
        <f>IFERROR(IF(AND(NOT(YEAR(DU$3)&lt;=YEAR('Rent Roll'!$C18)+'Rent Roll'!$V18-1),MOD(YEAR(DU$3),'Rent Roll'!$U18)=MOD(YEAR('Rent Roll'!$C18),'Rent Roll'!$U18),MONTH(DU$3)=MONTH('Rent Roll'!$C18)),1,0),0)</f>
        <v>0</v>
      </c>
      <c r="DV220" s="567">
        <f>IFERROR(IF(AND(NOT(YEAR(DV$3)&lt;=YEAR('Rent Roll'!$C18)+'Rent Roll'!$V18-1),MOD(YEAR(DV$3),'Rent Roll'!$U18)=MOD(YEAR('Rent Roll'!$C18),'Rent Roll'!$U18),MONTH(DV$3)=MONTH('Rent Roll'!$C18)),1,0),0)</f>
        <v>0</v>
      </c>
    </row>
    <row r="221" spans="1:126" s="568" customFormat="1" ht="12" customHeight="1" outlineLevel="1" x14ac:dyDescent="0.4">
      <c r="A221" s="732"/>
      <c r="B221" s="564">
        <f>'Rent Roll'!$B19</f>
        <v>0</v>
      </c>
      <c r="C221" s="566"/>
      <c r="D221" s="566"/>
      <c r="E221" s="566"/>
      <c r="F221" s="778">
        <f>IFERROR(IF(AND(NOT(YEAR(F$3)&lt;=YEAR('Rent Roll'!$C19)+'Rent Roll'!$V19-1),MOD(YEAR(F$3),'Rent Roll'!$U19)=MOD(YEAR('Rent Roll'!$C19),'Rent Roll'!$U19),MONTH(F$3)=MONTH('Rent Roll'!$C19)),1,0),0)</f>
        <v>0</v>
      </c>
      <c r="G221" s="768">
        <f>IFERROR(IF(AND(NOT(YEAR(G$3)&lt;=YEAR('Rent Roll'!$C19)+'Rent Roll'!$V19-1),MOD(YEAR(G$3),'Rent Roll'!$U19)=MOD(YEAR('Rent Roll'!$C19),'Rent Roll'!$U19),MONTH(G$3)=MONTH('Rent Roll'!$C19)),1,0),0)</f>
        <v>0</v>
      </c>
      <c r="H221" s="567">
        <f>IFERROR(IF(AND(NOT(YEAR(H$3)&lt;=YEAR('Rent Roll'!$C19)+'Rent Roll'!$V19-1),MOD(YEAR(H$3),'Rent Roll'!$U19)=MOD(YEAR('Rent Roll'!$C19),'Rent Roll'!$U19),MONTH(H$3)=MONTH('Rent Roll'!$C19)),1,0),0)</f>
        <v>0</v>
      </c>
      <c r="I221" s="567">
        <f>IFERROR(IF(AND(NOT(YEAR(I$3)&lt;=YEAR('Rent Roll'!$C19)+'Rent Roll'!$V19-1),MOD(YEAR(I$3),'Rent Roll'!$U19)=MOD(YEAR('Rent Roll'!$C19),'Rent Roll'!$U19),MONTH(I$3)=MONTH('Rent Roll'!$C19)),1,0),0)</f>
        <v>0</v>
      </c>
      <c r="J221" s="567">
        <f>IFERROR(IF(AND(NOT(YEAR(J$3)&lt;=YEAR('Rent Roll'!$C19)+'Rent Roll'!$V19-1),MOD(YEAR(J$3),'Rent Roll'!$U19)=MOD(YEAR('Rent Roll'!$C19),'Rent Roll'!$U19),MONTH(J$3)=MONTH('Rent Roll'!$C19)),1,0),0)</f>
        <v>0</v>
      </c>
      <c r="K221" s="567">
        <f>IFERROR(IF(AND(NOT(YEAR(K$3)&lt;=YEAR('Rent Roll'!$C19)+'Rent Roll'!$V19-1),MOD(YEAR(K$3),'Rent Roll'!$U19)=MOD(YEAR('Rent Roll'!$C19),'Rent Roll'!$U19),MONTH(K$3)=MONTH('Rent Roll'!$C19)),1,0),0)</f>
        <v>0</v>
      </c>
      <c r="L221" s="567">
        <f>IFERROR(IF(AND(NOT(YEAR(L$3)&lt;=YEAR('Rent Roll'!$C19)+'Rent Roll'!$V19-1),MOD(YEAR(L$3),'Rent Roll'!$U19)=MOD(YEAR('Rent Roll'!$C19),'Rent Roll'!$U19),MONTH(L$3)=MONTH('Rent Roll'!$C19)),1,0),0)</f>
        <v>0</v>
      </c>
      <c r="M221" s="567">
        <f>IFERROR(IF(AND(NOT(YEAR(M$3)&lt;=YEAR('Rent Roll'!$C19)+'Rent Roll'!$V19-1),MOD(YEAR(M$3),'Rent Roll'!$U19)=MOD(YEAR('Rent Roll'!$C19),'Rent Roll'!$U19),MONTH(M$3)=MONTH('Rent Roll'!$C19)),1,0),0)</f>
        <v>0</v>
      </c>
      <c r="N221" s="567">
        <f>IFERROR(IF(AND(NOT(YEAR(N$3)&lt;=YEAR('Rent Roll'!$C19)+'Rent Roll'!$V19-1),MOD(YEAR(N$3),'Rent Roll'!$U19)=MOD(YEAR('Rent Roll'!$C19),'Rent Roll'!$U19),MONTH(N$3)=MONTH('Rent Roll'!$C19)),1,0),0)</f>
        <v>0</v>
      </c>
      <c r="O221" s="567">
        <f>IFERROR(IF(AND(NOT(YEAR(O$3)&lt;=YEAR('Rent Roll'!$C19)+'Rent Roll'!$V19-1),MOD(YEAR(O$3),'Rent Roll'!$U19)=MOD(YEAR('Rent Roll'!$C19),'Rent Roll'!$U19),MONTH(O$3)=MONTH('Rent Roll'!$C19)),1,0),0)</f>
        <v>0</v>
      </c>
      <c r="P221" s="567">
        <f>IFERROR(IF(AND(NOT(YEAR(P$3)&lt;=YEAR('Rent Roll'!$C19)+'Rent Roll'!$V19-1),MOD(YEAR(P$3),'Rent Roll'!$U19)=MOD(YEAR('Rent Roll'!$C19),'Rent Roll'!$U19),MONTH(P$3)=MONTH('Rent Roll'!$C19)),1,0),0)</f>
        <v>0</v>
      </c>
      <c r="Q221" s="567">
        <f>IFERROR(IF(AND(NOT(YEAR(Q$3)&lt;=YEAR('Rent Roll'!$C19)+'Rent Roll'!$V19-1),MOD(YEAR(Q$3),'Rent Roll'!$U19)=MOD(YEAR('Rent Roll'!$C19),'Rent Roll'!$U19),MONTH(Q$3)=MONTH('Rent Roll'!$C19)),1,0),0)</f>
        <v>0</v>
      </c>
      <c r="R221" s="767">
        <f>IFERROR(IF(AND(NOT(YEAR(R$3)&lt;=YEAR('Rent Roll'!$C19)+'Rent Roll'!$V19-1),MOD(YEAR(R$3),'Rent Roll'!$U19)=MOD(YEAR('Rent Roll'!$C19),'Rent Roll'!$U19),MONTH(R$3)=MONTH('Rent Roll'!$C19)),1,0),0)</f>
        <v>0</v>
      </c>
      <c r="S221" s="768">
        <f>IFERROR(IF(AND(NOT(YEAR(S$3)&lt;=YEAR('Rent Roll'!$C19)+'Rent Roll'!$V19-1),MOD(YEAR(S$3),'Rent Roll'!$U19)=MOD(YEAR('Rent Roll'!$C19),'Rent Roll'!$U19),MONTH(S$3)=MONTH('Rent Roll'!$C19)),1,0),0)</f>
        <v>0</v>
      </c>
      <c r="T221" s="567">
        <f>IFERROR(IF(AND(NOT(YEAR(T$3)&lt;=YEAR('Rent Roll'!$C19)+'Rent Roll'!$V19-1),MOD(YEAR(T$3),'Rent Roll'!$U19)=MOD(YEAR('Rent Roll'!$C19),'Rent Roll'!$U19),MONTH(T$3)=MONTH('Rent Roll'!$C19)),1,0),0)</f>
        <v>0</v>
      </c>
      <c r="U221" s="567">
        <f>IFERROR(IF(AND(NOT(YEAR(U$3)&lt;=YEAR('Rent Roll'!$C19)+'Rent Roll'!$V19-1),MOD(YEAR(U$3),'Rent Roll'!$U19)=MOD(YEAR('Rent Roll'!$C19),'Rent Roll'!$U19),MONTH(U$3)=MONTH('Rent Roll'!$C19)),1,0),0)</f>
        <v>0</v>
      </c>
      <c r="V221" s="567">
        <f>IFERROR(IF(AND(NOT(YEAR(V$3)&lt;=YEAR('Rent Roll'!$C19)+'Rent Roll'!$V19-1),MOD(YEAR(V$3),'Rent Roll'!$U19)=MOD(YEAR('Rent Roll'!$C19),'Rent Roll'!$U19),MONTH(V$3)=MONTH('Rent Roll'!$C19)),1,0),0)</f>
        <v>0</v>
      </c>
      <c r="W221" s="567">
        <f>IFERROR(IF(AND(NOT(YEAR(W$3)&lt;=YEAR('Rent Roll'!$C19)+'Rent Roll'!$V19-1),MOD(YEAR(W$3),'Rent Roll'!$U19)=MOD(YEAR('Rent Roll'!$C19),'Rent Roll'!$U19),MONTH(W$3)=MONTH('Rent Roll'!$C19)),1,0),0)</f>
        <v>0</v>
      </c>
      <c r="X221" s="567">
        <f>IFERROR(IF(AND(NOT(YEAR(X$3)&lt;=YEAR('Rent Roll'!$C19)+'Rent Roll'!$V19-1),MOD(YEAR(X$3),'Rent Roll'!$U19)=MOD(YEAR('Rent Roll'!$C19),'Rent Roll'!$U19),MONTH(X$3)=MONTH('Rent Roll'!$C19)),1,0),0)</f>
        <v>0</v>
      </c>
      <c r="Y221" s="567">
        <f>IFERROR(IF(AND(NOT(YEAR(Y$3)&lt;=YEAR('Rent Roll'!$C19)+'Rent Roll'!$V19-1),MOD(YEAR(Y$3),'Rent Roll'!$U19)=MOD(YEAR('Rent Roll'!$C19),'Rent Roll'!$U19),MONTH(Y$3)=MONTH('Rent Roll'!$C19)),1,0),0)</f>
        <v>0</v>
      </c>
      <c r="Z221" s="567">
        <f>IFERROR(IF(AND(NOT(YEAR(Z$3)&lt;=YEAR('Rent Roll'!$C19)+'Rent Roll'!$V19-1),MOD(YEAR(Z$3),'Rent Roll'!$U19)=MOD(YEAR('Rent Roll'!$C19),'Rent Roll'!$U19),MONTH(Z$3)=MONTH('Rent Roll'!$C19)),1,0),0)</f>
        <v>0</v>
      </c>
      <c r="AA221" s="567">
        <f>IFERROR(IF(AND(NOT(YEAR(AA$3)&lt;=YEAR('Rent Roll'!$C19)+'Rent Roll'!$V19-1),MOD(YEAR(AA$3),'Rent Roll'!$U19)=MOD(YEAR('Rent Roll'!$C19),'Rent Roll'!$U19),MONTH(AA$3)=MONTH('Rent Roll'!$C19)),1,0),0)</f>
        <v>0</v>
      </c>
      <c r="AB221" s="567">
        <f>IFERROR(IF(AND(NOT(YEAR(AB$3)&lt;=YEAR('Rent Roll'!$C19)+'Rent Roll'!$V19-1),MOD(YEAR(AB$3),'Rent Roll'!$U19)=MOD(YEAR('Rent Roll'!$C19),'Rent Roll'!$U19),MONTH(AB$3)=MONTH('Rent Roll'!$C19)),1,0),0)</f>
        <v>0</v>
      </c>
      <c r="AC221" s="567">
        <f>IFERROR(IF(AND(NOT(YEAR(AC$3)&lt;=YEAR('Rent Roll'!$C19)+'Rent Roll'!$V19-1),MOD(YEAR(AC$3),'Rent Roll'!$U19)=MOD(YEAR('Rent Roll'!$C19),'Rent Roll'!$U19),MONTH(AC$3)=MONTH('Rent Roll'!$C19)),1,0),0)</f>
        <v>0</v>
      </c>
      <c r="AD221" s="767">
        <f>IFERROR(IF(AND(NOT(YEAR(AD$3)&lt;=YEAR('Rent Roll'!$C19)+'Rent Roll'!$V19-1),MOD(YEAR(AD$3),'Rent Roll'!$U19)=MOD(YEAR('Rent Roll'!$C19),'Rent Roll'!$U19),MONTH(AD$3)=MONTH('Rent Roll'!$C19)),1,0),0)</f>
        <v>0</v>
      </c>
      <c r="AE221" s="768">
        <f>IFERROR(IF(AND(NOT(YEAR(AE$3)&lt;=YEAR('Rent Roll'!$C19)+'Rent Roll'!$V19-1),MOD(YEAR(AE$3),'Rent Roll'!$U19)=MOD(YEAR('Rent Roll'!$C19),'Rent Roll'!$U19),MONTH(AE$3)=MONTH('Rent Roll'!$C19)),1,0),0)</f>
        <v>0</v>
      </c>
      <c r="AF221" s="567">
        <f>IFERROR(IF(AND(NOT(YEAR(AF$3)&lt;=YEAR('Rent Roll'!$C19)+'Rent Roll'!$V19-1),MOD(YEAR(AF$3),'Rent Roll'!$U19)=MOD(YEAR('Rent Roll'!$C19),'Rent Roll'!$U19),MONTH(AF$3)=MONTH('Rent Roll'!$C19)),1,0),0)</f>
        <v>0</v>
      </c>
      <c r="AG221" s="567">
        <f>IFERROR(IF(AND(NOT(YEAR(AG$3)&lt;=YEAR('Rent Roll'!$C19)+'Rent Roll'!$V19-1),MOD(YEAR(AG$3),'Rent Roll'!$U19)=MOD(YEAR('Rent Roll'!$C19),'Rent Roll'!$U19),MONTH(AG$3)=MONTH('Rent Roll'!$C19)),1,0),0)</f>
        <v>0</v>
      </c>
      <c r="AH221" s="567">
        <f>IFERROR(IF(AND(NOT(YEAR(AH$3)&lt;=YEAR('Rent Roll'!$C19)+'Rent Roll'!$V19-1),MOD(YEAR(AH$3),'Rent Roll'!$U19)=MOD(YEAR('Rent Roll'!$C19),'Rent Roll'!$U19),MONTH(AH$3)=MONTH('Rent Roll'!$C19)),1,0),0)</f>
        <v>0</v>
      </c>
      <c r="AI221" s="567">
        <f>IFERROR(IF(AND(NOT(YEAR(AI$3)&lt;=YEAR('Rent Roll'!$C19)+'Rent Roll'!$V19-1),MOD(YEAR(AI$3),'Rent Roll'!$U19)=MOD(YEAR('Rent Roll'!$C19),'Rent Roll'!$U19),MONTH(AI$3)=MONTH('Rent Roll'!$C19)),1,0),0)</f>
        <v>0</v>
      </c>
      <c r="AJ221" s="567">
        <f>IFERROR(IF(AND(NOT(YEAR(AJ$3)&lt;=YEAR('Rent Roll'!$C19)+'Rent Roll'!$V19-1),MOD(YEAR(AJ$3),'Rent Roll'!$U19)=MOD(YEAR('Rent Roll'!$C19),'Rent Roll'!$U19),MONTH(AJ$3)=MONTH('Rent Roll'!$C19)),1,0),0)</f>
        <v>0</v>
      </c>
      <c r="AK221" s="567">
        <f>IFERROR(IF(AND(NOT(YEAR(AK$3)&lt;=YEAR('Rent Roll'!$C19)+'Rent Roll'!$V19-1),MOD(YEAR(AK$3),'Rent Roll'!$U19)=MOD(YEAR('Rent Roll'!$C19),'Rent Roll'!$U19),MONTH(AK$3)=MONTH('Rent Roll'!$C19)),1,0),0)</f>
        <v>0</v>
      </c>
      <c r="AL221" s="567">
        <f>IFERROR(IF(AND(NOT(YEAR(AL$3)&lt;=YEAR('Rent Roll'!$C19)+'Rent Roll'!$V19-1),MOD(YEAR(AL$3),'Rent Roll'!$U19)=MOD(YEAR('Rent Roll'!$C19),'Rent Roll'!$U19),MONTH(AL$3)=MONTH('Rent Roll'!$C19)),1,0),0)</f>
        <v>0</v>
      </c>
      <c r="AM221" s="567">
        <f>IFERROR(IF(AND(NOT(YEAR(AM$3)&lt;=YEAR('Rent Roll'!$C19)+'Rent Roll'!$V19-1),MOD(YEAR(AM$3),'Rent Roll'!$U19)=MOD(YEAR('Rent Roll'!$C19),'Rent Roll'!$U19),MONTH(AM$3)=MONTH('Rent Roll'!$C19)),1,0),0)</f>
        <v>0</v>
      </c>
      <c r="AN221" s="567">
        <f>IFERROR(IF(AND(NOT(YEAR(AN$3)&lt;=YEAR('Rent Roll'!$C19)+'Rent Roll'!$V19-1),MOD(YEAR(AN$3),'Rent Roll'!$U19)=MOD(YEAR('Rent Roll'!$C19),'Rent Roll'!$U19),MONTH(AN$3)=MONTH('Rent Roll'!$C19)),1,0),0)</f>
        <v>0</v>
      </c>
      <c r="AO221" s="567">
        <f>IFERROR(IF(AND(NOT(YEAR(AO$3)&lt;=YEAR('Rent Roll'!$C19)+'Rent Roll'!$V19-1),MOD(YEAR(AO$3),'Rent Roll'!$U19)=MOD(YEAR('Rent Roll'!$C19),'Rent Roll'!$U19),MONTH(AO$3)=MONTH('Rent Roll'!$C19)),1,0),0)</f>
        <v>0</v>
      </c>
      <c r="AP221" s="767">
        <f>IFERROR(IF(AND(NOT(YEAR(AP$3)&lt;=YEAR('Rent Roll'!$C19)+'Rent Roll'!$V19-1),MOD(YEAR(AP$3),'Rent Roll'!$U19)=MOD(YEAR('Rent Roll'!$C19),'Rent Roll'!$U19),MONTH(AP$3)=MONTH('Rent Roll'!$C19)),1,0),0)</f>
        <v>0</v>
      </c>
      <c r="AQ221" s="768">
        <f>IFERROR(IF(AND(NOT(YEAR(AQ$3)&lt;=YEAR('Rent Roll'!$C19)+'Rent Roll'!$V19-1),MOD(YEAR(AQ$3),'Rent Roll'!$U19)=MOD(YEAR('Rent Roll'!$C19),'Rent Roll'!$U19),MONTH(AQ$3)=MONTH('Rent Roll'!$C19)),1,0),0)</f>
        <v>0</v>
      </c>
      <c r="AR221" s="567">
        <f>IFERROR(IF(AND(NOT(YEAR(AR$3)&lt;=YEAR('Rent Roll'!$C19)+'Rent Roll'!$V19-1),MOD(YEAR(AR$3),'Rent Roll'!$U19)=MOD(YEAR('Rent Roll'!$C19),'Rent Roll'!$U19),MONTH(AR$3)=MONTH('Rent Roll'!$C19)),1,0),0)</f>
        <v>0</v>
      </c>
      <c r="AS221" s="567">
        <f>IFERROR(IF(AND(NOT(YEAR(AS$3)&lt;=YEAR('Rent Roll'!$C19)+'Rent Roll'!$V19-1),MOD(YEAR(AS$3),'Rent Roll'!$U19)=MOD(YEAR('Rent Roll'!$C19),'Rent Roll'!$U19),MONTH(AS$3)=MONTH('Rent Roll'!$C19)),1,0),0)</f>
        <v>0</v>
      </c>
      <c r="AT221" s="567">
        <f>IFERROR(IF(AND(NOT(YEAR(AT$3)&lt;=YEAR('Rent Roll'!$C19)+'Rent Roll'!$V19-1),MOD(YEAR(AT$3),'Rent Roll'!$U19)=MOD(YEAR('Rent Roll'!$C19),'Rent Roll'!$U19),MONTH(AT$3)=MONTH('Rent Roll'!$C19)),1,0),0)</f>
        <v>0</v>
      </c>
      <c r="AU221" s="567">
        <f>IFERROR(IF(AND(NOT(YEAR(AU$3)&lt;=YEAR('Rent Roll'!$C19)+'Rent Roll'!$V19-1),MOD(YEAR(AU$3),'Rent Roll'!$U19)=MOD(YEAR('Rent Roll'!$C19),'Rent Roll'!$U19),MONTH(AU$3)=MONTH('Rent Roll'!$C19)),1,0),0)</f>
        <v>0</v>
      </c>
      <c r="AV221" s="567">
        <f>IFERROR(IF(AND(NOT(YEAR(AV$3)&lt;=YEAR('Rent Roll'!$C19)+'Rent Roll'!$V19-1),MOD(YEAR(AV$3),'Rent Roll'!$U19)=MOD(YEAR('Rent Roll'!$C19),'Rent Roll'!$U19),MONTH(AV$3)=MONTH('Rent Roll'!$C19)),1,0),0)</f>
        <v>0</v>
      </c>
      <c r="AW221" s="567">
        <f>IFERROR(IF(AND(NOT(YEAR(AW$3)&lt;=YEAR('Rent Roll'!$C19)+'Rent Roll'!$V19-1),MOD(YEAR(AW$3),'Rent Roll'!$U19)=MOD(YEAR('Rent Roll'!$C19),'Rent Roll'!$U19),MONTH(AW$3)=MONTH('Rent Roll'!$C19)),1,0),0)</f>
        <v>0</v>
      </c>
      <c r="AX221" s="567">
        <f>IFERROR(IF(AND(NOT(YEAR(AX$3)&lt;=YEAR('Rent Roll'!$C19)+'Rent Roll'!$V19-1),MOD(YEAR(AX$3),'Rent Roll'!$U19)=MOD(YEAR('Rent Roll'!$C19),'Rent Roll'!$U19),MONTH(AX$3)=MONTH('Rent Roll'!$C19)),1,0),0)</f>
        <v>0</v>
      </c>
      <c r="AY221" s="567">
        <f>IFERROR(IF(AND(NOT(YEAR(AY$3)&lt;=YEAR('Rent Roll'!$C19)+'Rent Roll'!$V19-1),MOD(YEAR(AY$3),'Rent Roll'!$U19)=MOD(YEAR('Rent Roll'!$C19),'Rent Roll'!$U19),MONTH(AY$3)=MONTH('Rent Roll'!$C19)),1,0),0)</f>
        <v>0</v>
      </c>
      <c r="AZ221" s="567">
        <f>IFERROR(IF(AND(NOT(YEAR(AZ$3)&lt;=YEAR('Rent Roll'!$C19)+'Rent Roll'!$V19-1),MOD(YEAR(AZ$3),'Rent Roll'!$U19)=MOD(YEAR('Rent Roll'!$C19),'Rent Roll'!$U19),MONTH(AZ$3)=MONTH('Rent Roll'!$C19)),1,0),0)</f>
        <v>0</v>
      </c>
      <c r="BA221" s="567">
        <f>IFERROR(IF(AND(NOT(YEAR(BA$3)&lt;=YEAR('Rent Roll'!$C19)+'Rent Roll'!$V19-1),MOD(YEAR(BA$3),'Rent Roll'!$U19)=MOD(YEAR('Rent Roll'!$C19),'Rent Roll'!$U19),MONTH(BA$3)=MONTH('Rent Roll'!$C19)),1,0),0)</f>
        <v>0</v>
      </c>
      <c r="BB221" s="767">
        <f>IFERROR(IF(AND(NOT(YEAR(BB$3)&lt;=YEAR('Rent Roll'!$C19)+'Rent Roll'!$V19-1),MOD(YEAR(BB$3),'Rent Roll'!$U19)=MOD(YEAR('Rent Roll'!$C19),'Rent Roll'!$U19),MONTH(BB$3)=MONTH('Rent Roll'!$C19)),1,0),0)</f>
        <v>0</v>
      </c>
      <c r="BC221" s="768">
        <f>IFERROR(IF(AND(NOT(YEAR(BC$3)&lt;=YEAR('Rent Roll'!$C19)+'Rent Roll'!$V19-1),MOD(YEAR(BC$3),'Rent Roll'!$U19)=MOD(YEAR('Rent Roll'!$C19),'Rent Roll'!$U19),MONTH(BC$3)=MONTH('Rent Roll'!$C19)),1,0),0)</f>
        <v>0</v>
      </c>
      <c r="BD221" s="567">
        <f>IFERROR(IF(AND(NOT(YEAR(BD$3)&lt;=YEAR('Rent Roll'!$C19)+'Rent Roll'!$V19-1),MOD(YEAR(BD$3),'Rent Roll'!$U19)=MOD(YEAR('Rent Roll'!$C19),'Rent Roll'!$U19),MONTH(BD$3)=MONTH('Rent Roll'!$C19)),1,0),0)</f>
        <v>0</v>
      </c>
      <c r="BE221" s="567">
        <f>IFERROR(IF(AND(NOT(YEAR(BE$3)&lt;=YEAR('Rent Roll'!$C19)+'Rent Roll'!$V19-1),MOD(YEAR(BE$3),'Rent Roll'!$U19)=MOD(YEAR('Rent Roll'!$C19),'Rent Roll'!$U19),MONTH(BE$3)=MONTH('Rent Roll'!$C19)),1,0),0)</f>
        <v>0</v>
      </c>
      <c r="BF221" s="567">
        <f>IFERROR(IF(AND(NOT(YEAR(BF$3)&lt;=YEAR('Rent Roll'!$C19)+'Rent Roll'!$V19-1),MOD(YEAR(BF$3),'Rent Roll'!$U19)=MOD(YEAR('Rent Roll'!$C19),'Rent Roll'!$U19),MONTH(BF$3)=MONTH('Rent Roll'!$C19)),1,0),0)</f>
        <v>0</v>
      </c>
      <c r="BG221" s="567">
        <f>IFERROR(IF(AND(NOT(YEAR(BG$3)&lt;=YEAR('Rent Roll'!$C19)+'Rent Roll'!$V19-1),MOD(YEAR(BG$3),'Rent Roll'!$U19)=MOD(YEAR('Rent Roll'!$C19),'Rent Roll'!$U19),MONTH(BG$3)=MONTH('Rent Roll'!$C19)),1,0),0)</f>
        <v>0</v>
      </c>
      <c r="BH221" s="567">
        <f>IFERROR(IF(AND(NOT(YEAR(BH$3)&lt;=YEAR('Rent Roll'!$C19)+'Rent Roll'!$V19-1),MOD(YEAR(BH$3),'Rent Roll'!$U19)=MOD(YEAR('Rent Roll'!$C19),'Rent Roll'!$U19),MONTH(BH$3)=MONTH('Rent Roll'!$C19)),1,0),0)</f>
        <v>0</v>
      </c>
      <c r="BI221" s="567">
        <f>IFERROR(IF(AND(NOT(YEAR(BI$3)&lt;=YEAR('Rent Roll'!$C19)+'Rent Roll'!$V19-1),MOD(YEAR(BI$3),'Rent Roll'!$U19)=MOD(YEAR('Rent Roll'!$C19),'Rent Roll'!$U19),MONTH(BI$3)=MONTH('Rent Roll'!$C19)),1,0),0)</f>
        <v>0</v>
      </c>
      <c r="BJ221" s="567">
        <f>IFERROR(IF(AND(NOT(YEAR(BJ$3)&lt;=YEAR('Rent Roll'!$C19)+'Rent Roll'!$V19-1),MOD(YEAR(BJ$3),'Rent Roll'!$U19)=MOD(YEAR('Rent Roll'!$C19),'Rent Roll'!$U19),MONTH(BJ$3)=MONTH('Rent Roll'!$C19)),1,0),0)</f>
        <v>0</v>
      </c>
      <c r="BK221" s="567">
        <f>IFERROR(IF(AND(NOT(YEAR(BK$3)&lt;=YEAR('Rent Roll'!$C19)+'Rent Roll'!$V19-1),MOD(YEAR(BK$3),'Rent Roll'!$U19)=MOD(YEAR('Rent Roll'!$C19),'Rent Roll'!$U19),MONTH(BK$3)=MONTH('Rent Roll'!$C19)),1,0),0)</f>
        <v>0</v>
      </c>
      <c r="BL221" s="567">
        <f>IFERROR(IF(AND(NOT(YEAR(BL$3)&lt;=YEAR('Rent Roll'!$C19)+'Rent Roll'!$V19-1),MOD(YEAR(BL$3),'Rent Roll'!$U19)=MOD(YEAR('Rent Roll'!$C19),'Rent Roll'!$U19),MONTH(BL$3)=MONTH('Rent Roll'!$C19)),1,0),0)</f>
        <v>0</v>
      </c>
      <c r="BM221" s="567">
        <f>IFERROR(IF(AND(NOT(YEAR(BM$3)&lt;=YEAR('Rent Roll'!$C19)+'Rent Roll'!$V19-1),MOD(YEAR(BM$3),'Rent Roll'!$U19)=MOD(YEAR('Rent Roll'!$C19),'Rent Roll'!$U19),MONTH(BM$3)=MONTH('Rent Roll'!$C19)),1,0),0)</f>
        <v>0</v>
      </c>
      <c r="BN221" s="767">
        <f>IFERROR(IF(AND(NOT(YEAR(BN$3)&lt;=YEAR('Rent Roll'!$C19)+'Rent Roll'!$V19-1),MOD(YEAR(BN$3),'Rent Roll'!$U19)=MOD(YEAR('Rent Roll'!$C19),'Rent Roll'!$U19),MONTH(BN$3)=MONTH('Rent Roll'!$C19)),1,0),0)</f>
        <v>0</v>
      </c>
      <c r="BO221" s="768">
        <f>IFERROR(IF(AND(NOT(YEAR(BO$3)&lt;=YEAR('Rent Roll'!$C19)+'Rent Roll'!$V19-1),MOD(YEAR(BO$3),'Rent Roll'!$U19)=MOD(YEAR('Rent Roll'!$C19),'Rent Roll'!$U19),MONTH(BO$3)=MONTH('Rent Roll'!$C19)),1,0),0)</f>
        <v>0</v>
      </c>
      <c r="BP221" s="567">
        <f>IFERROR(IF(AND(NOT(YEAR(BP$3)&lt;=YEAR('Rent Roll'!$C19)+'Rent Roll'!$V19-1),MOD(YEAR(BP$3),'Rent Roll'!$U19)=MOD(YEAR('Rent Roll'!$C19),'Rent Roll'!$U19),MONTH(BP$3)=MONTH('Rent Roll'!$C19)),1,0),0)</f>
        <v>0</v>
      </c>
      <c r="BQ221" s="567">
        <f>IFERROR(IF(AND(NOT(YEAR(BQ$3)&lt;=YEAR('Rent Roll'!$C19)+'Rent Roll'!$V19-1),MOD(YEAR(BQ$3),'Rent Roll'!$U19)=MOD(YEAR('Rent Roll'!$C19),'Rent Roll'!$U19),MONTH(BQ$3)=MONTH('Rent Roll'!$C19)),1,0),0)</f>
        <v>0</v>
      </c>
      <c r="BR221" s="567">
        <f>IFERROR(IF(AND(NOT(YEAR(BR$3)&lt;=YEAR('Rent Roll'!$C19)+'Rent Roll'!$V19-1),MOD(YEAR(BR$3),'Rent Roll'!$U19)=MOD(YEAR('Rent Roll'!$C19),'Rent Roll'!$U19),MONTH(BR$3)=MONTH('Rent Roll'!$C19)),1,0),0)</f>
        <v>0</v>
      </c>
      <c r="BS221" s="567">
        <f>IFERROR(IF(AND(NOT(YEAR(BS$3)&lt;=YEAR('Rent Roll'!$C19)+'Rent Roll'!$V19-1),MOD(YEAR(BS$3),'Rent Roll'!$U19)=MOD(YEAR('Rent Roll'!$C19),'Rent Roll'!$U19),MONTH(BS$3)=MONTH('Rent Roll'!$C19)),1,0),0)</f>
        <v>0</v>
      </c>
      <c r="BT221" s="567">
        <f>IFERROR(IF(AND(NOT(YEAR(BT$3)&lt;=YEAR('Rent Roll'!$C19)+'Rent Roll'!$V19-1),MOD(YEAR(BT$3),'Rent Roll'!$U19)=MOD(YEAR('Rent Roll'!$C19),'Rent Roll'!$U19),MONTH(BT$3)=MONTH('Rent Roll'!$C19)),1,0),0)</f>
        <v>0</v>
      </c>
      <c r="BU221" s="567">
        <f>IFERROR(IF(AND(NOT(YEAR(BU$3)&lt;=YEAR('Rent Roll'!$C19)+'Rent Roll'!$V19-1),MOD(YEAR(BU$3),'Rent Roll'!$U19)=MOD(YEAR('Rent Roll'!$C19),'Rent Roll'!$U19),MONTH(BU$3)=MONTH('Rent Roll'!$C19)),1,0),0)</f>
        <v>0</v>
      </c>
      <c r="BV221" s="567">
        <f>IFERROR(IF(AND(NOT(YEAR(BV$3)&lt;=YEAR('Rent Roll'!$C19)+'Rent Roll'!$V19-1),MOD(YEAR(BV$3),'Rent Roll'!$U19)=MOD(YEAR('Rent Roll'!$C19),'Rent Roll'!$U19),MONTH(BV$3)=MONTH('Rent Roll'!$C19)),1,0),0)</f>
        <v>0</v>
      </c>
      <c r="BW221" s="567">
        <f>IFERROR(IF(AND(NOT(YEAR(BW$3)&lt;=YEAR('Rent Roll'!$C19)+'Rent Roll'!$V19-1),MOD(YEAR(BW$3),'Rent Roll'!$U19)=MOD(YEAR('Rent Roll'!$C19),'Rent Roll'!$U19),MONTH(BW$3)=MONTH('Rent Roll'!$C19)),1,0),0)</f>
        <v>0</v>
      </c>
      <c r="BX221" s="567">
        <f>IFERROR(IF(AND(NOT(YEAR(BX$3)&lt;=YEAR('Rent Roll'!$C19)+'Rent Roll'!$V19-1),MOD(YEAR(BX$3),'Rent Roll'!$U19)=MOD(YEAR('Rent Roll'!$C19),'Rent Roll'!$U19),MONTH(BX$3)=MONTH('Rent Roll'!$C19)),1,0),0)</f>
        <v>0</v>
      </c>
      <c r="BY221" s="567">
        <f>IFERROR(IF(AND(NOT(YEAR(BY$3)&lt;=YEAR('Rent Roll'!$C19)+'Rent Roll'!$V19-1),MOD(YEAR(BY$3),'Rent Roll'!$U19)=MOD(YEAR('Rent Roll'!$C19),'Rent Roll'!$U19),MONTH(BY$3)=MONTH('Rent Roll'!$C19)),1,0),0)</f>
        <v>0</v>
      </c>
      <c r="BZ221" s="767">
        <f>IFERROR(IF(AND(NOT(YEAR(BZ$3)&lt;=YEAR('Rent Roll'!$C19)+'Rent Roll'!$V19-1),MOD(YEAR(BZ$3),'Rent Roll'!$U19)=MOD(YEAR('Rent Roll'!$C19),'Rent Roll'!$U19),MONTH(BZ$3)=MONTH('Rent Roll'!$C19)),1,0),0)</f>
        <v>0</v>
      </c>
      <c r="CA221" s="768">
        <f>IFERROR(IF(AND(NOT(YEAR(CA$3)&lt;=YEAR('Rent Roll'!$C19)+'Rent Roll'!$V19-1),MOD(YEAR(CA$3),'Rent Roll'!$U19)=MOD(YEAR('Rent Roll'!$C19),'Rent Roll'!$U19),MONTH(CA$3)=MONTH('Rent Roll'!$C19)),1,0),0)</f>
        <v>0</v>
      </c>
      <c r="CB221" s="567">
        <f>IFERROR(IF(AND(NOT(YEAR(CB$3)&lt;=YEAR('Rent Roll'!$C19)+'Rent Roll'!$V19-1),MOD(YEAR(CB$3),'Rent Roll'!$U19)=MOD(YEAR('Rent Roll'!$C19),'Rent Roll'!$U19),MONTH(CB$3)=MONTH('Rent Roll'!$C19)),1,0),0)</f>
        <v>0</v>
      </c>
      <c r="CC221" s="567">
        <f>IFERROR(IF(AND(NOT(YEAR(CC$3)&lt;=YEAR('Rent Roll'!$C19)+'Rent Roll'!$V19-1),MOD(YEAR(CC$3),'Rent Roll'!$U19)=MOD(YEAR('Rent Roll'!$C19),'Rent Roll'!$U19),MONTH(CC$3)=MONTH('Rent Roll'!$C19)),1,0),0)</f>
        <v>0</v>
      </c>
      <c r="CD221" s="567">
        <f>IFERROR(IF(AND(NOT(YEAR(CD$3)&lt;=YEAR('Rent Roll'!$C19)+'Rent Roll'!$V19-1),MOD(YEAR(CD$3),'Rent Roll'!$U19)=MOD(YEAR('Rent Roll'!$C19),'Rent Roll'!$U19),MONTH(CD$3)=MONTH('Rent Roll'!$C19)),1,0),0)</f>
        <v>0</v>
      </c>
      <c r="CE221" s="567">
        <f>IFERROR(IF(AND(NOT(YEAR(CE$3)&lt;=YEAR('Rent Roll'!$C19)+'Rent Roll'!$V19-1),MOD(YEAR(CE$3),'Rent Roll'!$U19)=MOD(YEAR('Rent Roll'!$C19),'Rent Roll'!$U19),MONTH(CE$3)=MONTH('Rent Roll'!$C19)),1,0),0)</f>
        <v>0</v>
      </c>
      <c r="CF221" s="567">
        <f>IFERROR(IF(AND(NOT(YEAR(CF$3)&lt;=YEAR('Rent Roll'!$C19)+'Rent Roll'!$V19-1),MOD(YEAR(CF$3),'Rent Roll'!$U19)=MOD(YEAR('Rent Roll'!$C19),'Rent Roll'!$U19),MONTH(CF$3)=MONTH('Rent Roll'!$C19)),1,0),0)</f>
        <v>0</v>
      </c>
      <c r="CG221" s="567">
        <f>IFERROR(IF(AND(NOT(YEAR(CG$3)&lt;=YEAR('Rent Roll'!$C19)+'Rent Roll'!$V19-1),MOD(YEAR(CG$3),'Rent Roll'!$U19)=MOD(YEAR('Rent Roll'!$C19),'Rent Roll'!$U19),MONTH(CG$3)=MONTH('Rent Roll'!$C19)),1,0),0)</f>
        <v>0</v>
      </c>
      <c r="CH221" s="567">
        <f>IFERROR(IF(AND(NOT(YEAR(CH$3)&lt;=YEAR('Rent Roll'!$C19)+'Rent Roll'!$V19-1),MOD(YEAR(CH$3),'Rent Roll'!$U19)=MOD(YEAR('Rent Roll'!$C19),'Rent Roll'!$U19),MONTH(CH$3)=MONTH('Rent Roll'!$C19)),1,0),0)</f>
        <v>0</v>
      </c>
      <c r="CI221" s="567">
        <f>IFERROR(IF(AND(NOT(YEAR(CI$3)&lt;=YEAR('Rent Roll'!$C19)+'Rent Roll'!$V19-1),MOD(YEAR(CI$3),'Rent Roll'!$U19)=MOD(YEAR('Rent Roll'!$C19),'Rent Roll'!$U19),MONTH(CI$3)=MONTH('Rent Roll'!$C19)),1,0),0)</f>
        <v>0</v>
      </c>
      <c r="CJ221" s="567">
        <f>IFERROR(IF(AND(NOT(YEAR(CJ$3)&lt;=YEAR('Rent Roll'!$C19)+'Rent Roll'!$V19-1),MOD(YEAR(CJ$3),'Rent Roll'!$U19)=MOD(YEAR('Rent Roll'!$C19),'Rent Roll'!$U19),MONTH(CJ$3)=MONTH('Rent Roll'!$C19)),1,0),0)</f>
        <v>0</v>
      </c>
      <c r="CK221" s="567">
        <f>IFERROR(IF(AND(NOT(YEAR(CK$3)&lt;=YEAR('Rent Roll'!$C19)+'Rent Roll'!$V19-1),MOD(YEAR(CK$3),'Rent Roll'!$U19)=MOD(YEAR('Rent Roll'!$C19),'Rent Roll'!$U19),MONTH(CK$3)=MONTH('Rent Roll'!$C19)),1,0),0)</f>
        <v>0</v>
      </c>
      <c r="CL221" s="767">
        <f>IFERROR(IF(AND(NOT(YEAR(CL$3)&lt;=YEAR('Rent Roll'!$C19)+'Rent Roll'!$V19-1),MOD(YEAR(CL$3),'Rent Roll'!$U19)=MOD(YEAR('Rent Roll'!$C19),'Rent Roll'!$U19),MONTH(CL$3)=MONTH('Rent Roll'!$C19)),1,0),0)</f>
        <v>0</v>
      </c>
      <c r="CM221" s="768">
        <f>IFERROR(IF(AND(NOT(YEAR(CM$3)&lt;=YEAR('Rent Roll'!$C19)+'Rent Roll'!$V19-1),MOD(YEAR(CM$3),'Rent Roll'!$U19)=MOD(YEAR('Rent Roll'!$C19),'Rent Roll'!$U19),MONTH(CM$3)=MONTH('Rent Roll'!$C19)),1,0),0)</f>
        <v>0</v>
      </c>
      <c r="CN221" s="567">
        <f>IFERROR(IF(AND(NOT(YEAR(CN$3)&lt;=YEAR('Rent Roll'!$C19)+'Rent Roll'!$V19-1),MOD(YEAR(CN$3),'Rent Roll'!$U19)=MOD(YEAR('Rent Roll'!$C19),'Rent Roll'!$U19),MONTH(CN$3)=MONTH('Rent Roll'!$C19)),1,0),0)</f>
        <v>0</v>
      </c>
      <c r="CO221" s="567">
        <f>IFERROR(IF(AND(NOT(YEAR(CO$3)&lt;=YEAR('Rent Roll'!$C19)+'Rent Roll'!$V19-1),MOD(YEAR(CO$3),'Rent Roll'!$U19)=MOD(YEAR('Rent Roll'!$C19),'Rent Roll'!$U19),MONTH(CO$3)=MONTH('Rent Roll'!$C19)),1,0),0)</f>
        <v>0</v>
      </c>
      <c r="CP221" s="567">
        <f>IFERROR(IF(AND(NOT(YEAR(CP$3)&lt;=YEAR('Rent Roll'!$C19)+'Rent Roll'!$V19-1),MOD(YEAR(CP$3),'Rent Roll'!$U19)=MOD(YEAR('Rent Roll'!$C19),'Rent Roll'!$U19),MONTH(CP$3)=MONTH('Rent Roll'!$C19)),1,0),0)</f>
        <v>0</v>
      </c>
      <c r="CQ221" s="567">
        <f>IFERROR(IF(AND(NOT(YEAR(CQ$3)&lt;=YEAR('Rent Roll'!$C19)+'Rent Roll'!$V19-1),MOD(YEAR(CQ$3),'Rent Roll'!$U19)=MOD(YEAR('Rent Roll'!$C19),'Rent Roll'!$U19),MONTH(CQ$3)=MONTH('Rent Roll'!$C19)),1,0),0)</f>
        <v>0</v>
      </c>
      <c r="CR221" s="567">
        <f>IFERROR(IF(AND(NOT(YEAR(CR$3)&lt;=YEAR('Rent Roll'!$C19)+'Rent Roll'!$V19-1),MOD(YEAR(CR$3),'Rent Roll'!$U19)=MOD(YEAR('Rent Roll'!$C19),'Rent Roll'!$U19),MONTH(CR$3)=MONTH('Rent Roll'!$C19)),1,0),0)</f>
        <v>0</v>
      </c>
      <c r="CS221" s="567">
        <f>IFERROR(IF(AND(NOT(YEAR(CS$3)&lt;=YEAR('Rent Roll'!$C19)+'Rent Roll'!$V19-1),MOD(YEAR(CS$3),'Rent Roll'!$U19)=MOD(YEAR('Rent Roll'!$C19),'Rent Roll'!$U19),MONTH(CS$3)=MONTH('Rent Roll'!$C19)),1,0),0)</f>
        <v>0</v>
      </c>
      <c r="CT221" s="567">
        <f>IFERROR(IF(AND(NOT(YEAR(CT$3)&lt;=YEAR('Rent Roll'!$C19)+'Rent Roll'!$V19-1),MOD(YEAR(CT$3),'Rent Roll'!$U19)=MOD(YEAR('Rent Roll'!$C19),'Rent Roll'!$U19),MONTH(CT$3)=MONTH('Rent Roll'!$C19)),1,0),0)</f>
        <v>0</v>
      </c>
      <c r="CU221" s="567">
        <f>IFERROR(IF(AND(NOT(YEAR(CU$3)&lt;=YEAR('Rent Roll'!$C19)+'Rent Roll'!$V19-1),MOD(YEAR(CU$3),'Rent Roll'!$U19)=MOD(YEAR('Rent Roll'!$C19),'Rent Roll'!$U19),MONTH(CU$3)=MONTH('Rent Roll'!$C19)),1,0),0)</f>
        <v>0</v>
      </c>
      <c r="CV221" s="567">
        <f>IFERROR(IF(AND(NOT(YEAR(CV$3)&lt;=YEAR('Rent Roll'!$C19)+'Rent Roll'!$V19-1),MOD(YEAR(CV$3),'Rent Roll'!$U19)=MOD(YEAR('Rent Roll'!$C19),'Rent Roll'!$U19),MONTH(CV$3)=MONTH('Rent Roll'!$C19)),1,0),0)</f>
        <v>0</v>
      </c>
      <c r="CW221" s="567">
        <f>IFERROR(IF(AND(NOT(YEAR(CW$3)&lt;=YEAR('Rent Roll'!$C19)+'Rent Roll'!$V19-1),MOD(YEAR(CW$3),'Rent Roll'!$U19)=MOD(YEAR('Rent Roll'!$C19),'Rent Roll'!$U19),MONTH(CW$3)=MONTH('Rent Roll'!$C19)),1,0),0)</f>
        <v>0</v>
      </c>
      <c r="CX221" s="767">
        <f>IFERROR(IF(AND(NOT(YEAR(CX$3)&lt;=YEAR('Rent Roll'!$C19)+'Rent Roll'!$V19-1),MOD(YEAR(CX$3),'Rent Roll'!$U19)=MOD(YEAR('Rent Roll'!$C19),'Rent Roll'!$U19),MONTH(CX$3)=MONTH('Rent Roll'!$C19)),1,0),0)</f>
        <v>0</v>
      </c>
      <c r="CY221" s="768">
        <f>IFERROR(IF(AND(NOT(YEAR(CY$3)&lt;=YEAR('Rent Roll'!$C19)+'Rent Roll'!$V19-1),MOD(YEAR(CY$3),'Rent Roll'!$U19)=MOD(YEAR('Rent Roll'!$C19),'Rent Roll'!$U19),MONTH(CY$3)=MONTH('Rent Roll'!$C19)),1,0),0)</f>
        <v>0</v>
      </c>
      <c r="CZ221" s="567">
        <f>IFERROR(IF(AND(NOT(YEAR(CZ$3)&lt;=YEAR('Rent Roll'!$C19)+'Rent Roll'!$V19-1),MOD(YEAR(CZ$3),'Rent Roll'!$U19)=MOD(YEAR('Rent Roll'!$C19),'Rent Roll'!$U19),MONTH(CZ$3)=MONTH('Rent Roll'!$C19)),1,0),0)</f>
        <v>0</v>
      </c>
      <c r="DA221" s="567">
        <f>IFERROR(IF(AND(NOT(YEAR(DA$3)&lt;=YEAR('Rent Roll'!$C19)+'Rent Roll'!$V19-1),MOD(YEAR(DA$3),'Rent Roll'!$U19)=MOD(YEAR('Rent Roll'!$C19),'Rent Roll'!$U19),MONTH(DA$3)=MONTH('Rent Roll'!$C19)),1,0),0)</f>
        <v>0</v>
      </c>
      <c r="DB221" s="567">
        <f>IFERROR(IF(AND(NOT(YEAR(DB$3)&lt;=YEAR('Rent Roll'!$C19)+'Rent Roll'!$V19-1),MOD(YEAR(DB$3),'Rent Roll'!$U19)=MOD(YEAR('Rent Roll'!$C19),'Rent Roll'!$U19),MONTH(DB$3)=MONTH('Rent Roll'!$C19)),1,0),0)</f>
        <v>0</v>
      </c>
      <c r="DC221" s="567">
        <f>IFERROR(IF(AND(NOT(YEAR(DC$3)&lt;=YEAR('Rent Roll'!$C19)+'Rent Roll'!$V19-1),MOD(YEAR(DC$3),'Rent Roll'!$U19)=MOD(YEAR('Rent Roll'!$C19),'Rent Roll'!$U19),MONTH(DC$3)=MONTH('Rent Roll'!$C19)),1,0),0)</f>
        <v>0</v>
      </c>
      <c r="DD221" s="567">
        <f>IFERROR(IF(AND(NOT(YEAR(DD$3)&lt;=YEAR('Rent Roll'!$C19)+'Rent Roll'!$V19-1),MOD(YEAR(DD$3),'Rent Roll'!$U19)=MOD(YEAR('Rent Roll'!$C19),'Rent Roll'!$U19),MONTH(DD$3)=MONTH('Rent Roll'!$C19)),1,0),0)</f>
        <v>0</v>
      </c>
      <c r="DE221" s="567">
        <f>IFERROR(IF(AND(NOT(YEAR(DE$3)&lt;=YEAR('Rent Roll'!$C19)+'Rent Roll'!$V19-1),MOD(YEAR(DE$3),'Rent Roll'!$U19)=MOD(YEAR('Rent Roll'!$C19),'Rent Roll'!$U19),MONTH(DE$3)=MONTH('Rent Roll'!$C19)),1,0),0)</f>
        <v>0</v>
      </c>
      <c r="DF221" s="567">
        <f>IFERROR(IF(AND(NOT(YEAR(DF$3)&lt;=YEAR('Rent Roll'!$C19)+'Rent Roll'!$V19-1),MOD(YEAR(DF$3),'Rent Roll'!$U19)=MOD(YEAR('Rent Roll'!$C19),'Rent Roll'!$U19),MONTH(DF$3)=MONTH('Rent Roll'!$C19)),1,0),0)</f>
        <v>0</v>
      </c>
      <c r="DG221" s="567">
        <f>IFERROR(IF(AND(NOT(YEAR(DG$3)&lt;=YEAR('Rent Roll'!$C19)+'Rent Roll'!$V19-1),MOD(YEAR(DG$3),'Rent Roll'!$U19)=MOD(YEAR('Rent Roll'!$C19),'Rent Roll'!$U19),MONTH(DG$3)=MONTH('Rent Roll'!$C19)),1,0),0)</f>
        <v>0</v>
      </c>
      <c r="DH221" s="567">
        <f>IFERROR(IF(AND(NOT(YEAR(DH$3)&lt;=YEAR('Rent Roll'!$C19)+'Rent Roll'!$V19-1),MOD(YEAR(DH$3),'Rent Roll'!$U19)=MOD(YEAR('Rent Roll'!$C19),'Rent Roll'!$U19),MONTH(DH$3)=MONTH('Rent Roll'!$C19)),1,0),0)</f>
        <v>0</v>
      </c>
      <c r="DI221" s="567">
        <f>IFERROR(IF(AND(NOT(YEAR(DI$3)&lt;=YEAR('Rent Roll'!$C19)+'Rent Roll'!$V19-1),MOD(YEAR(DI$3),'Rent Roll'!$U19)=MOD(YEAR('Rent Roll'!$C19),'Rent Roll'!$U19),MONTH(DI$3)=MONTH('Rent Roll'!$C19)),1,0),0)</f>
        <v>0</v>
      </c>
      <c r="DJ221" s="767">
        <f>IFERROR(IF(AND(NOT(YEAR(DJ$3)&lt;=YEAR('Rent Roll'!$C19)+'Rent Roll'!$V19-1),MOD(YEAR(DJ$3),'Rent Roll'!$U19)=MOD(YEAR('Rent Roll'!$C19),'Rent Roll'!$U19),MONTH(DJ$3)=MONTH('Rent Roll'!$C19)),1,0),0)</f>
        <v>0</v>
      </c>
      <c r="DK221" s="768">
        <f>IFERROR(IF(AND(NOT(YEAR(DK$3)&lt;=YEAR('Rent Roll'!$C19)+'Rent Roll'!$V19-1),MOD(YEAR(DK$3),'Rent Roll'!$U19)=MOD(YEAR('Rent Roll'!$C19),'Rent Roll'!$U19),MONTH(DK$3)=MONTH('Rent Roll'!$C19)),1,0),0)</f>
        <v>0</v>
      </c>
      <c r="DL221" s="567">
        <f>IFERROR(IF(AND(NOT(YEAR(DL$3)&lt;=YEAR('Rent Roll'!$C19)+'Rent Roll'!$V19-1),MOD(YEAR(DL$3),'Rent Roll'!$U19)=MOD(YEAR('Rent Roll'!$C19),'Rent Roll'!$U19),MONTH(DL$3)=MONTH('Rent Roll'!$C19)),1,0),0)</f>
        <v>0</v>
      </c>
      <c r="DM221" s="567">
        <f>IFERROR(IF(AND(NOT(YEAR(DM$3)&lt;=YEAR('Rent Roll'!$C19)+'Rent Roll'!$V19-1),MOD(YEAR(DM$3),'Rent Roll'!$U19)=MOD(YEAR('Rent Roll'!$C19),'Rent Roll'!$U19),MONTH(DM$3)=MONTH('Rent Roll'!$C19)),1,0),0)</f>
        <v>0</v>
      </c>
      <c r="DN221" s="567">
        <f>IFERROR(IF(AND(NOT(YEAR(DN$3)&lt;=YEAR('Rent Roll'!$C19)+'Rent Roll'!$V19-1),MOD(YEAR(DN$3),'Rent Roll'!$U19)=MOD(YEAR('Rent Roll'!$C19),'Rent Roll'!$U19),MONTH(DN$3)=MONTH('Rent Roll'!$C19)),1,0),0)</f>
        <v>0</v>
      </c>
      <c r="DO221" s="567">
        <f>IFERROR(IF(AND(NOT(YEAR(DO$3)&lt;=YEAR('Rent Roll'!$C19)+'Rent Roll'!$V19-1),MOD(YEAR(DO$3),'Rent Roll'!$U19)=MOD(YEAR('Rent Roll'!$C19),'Rent Roll'!$U19),MONTH(DO$3)=MONTH('Rent Roll'!$C19)),1,0),0)</f>
        <v>0</v>
      </c>
      <c r="DP221" s="567">
        <f>IFERROR(IF(AND(NOT(YEAR(DP$3)&lt;=YEAR('Rent Roll'!$C19)+'Rent Roll'!$V19-1),MOD(YEAR(DP$3),'Rent Roll'!$U19)=MOD(YEAR('Rent Roll'!$C19),'Rent Roll'!$U19),MONTH(DP$3)=MONTH('Rent Roll'!$C19)),1,0),0)</f>
        <v>0</v>
      </c>
      <c r="DQ221" s="567">
        <f>IFERROR(IF(AND(NOT(YEAR(DQ$3)&lt;=YEAR('Rent Roll'!$C19)+'Rent Roll'!$V19-1),MOD(YEAR(DQ$3),'Rent Roll'!$U19)=MOD(YEAR('Rent Roll'!$C19),'Rent Roll'!$U19),MONTH(DQ$3)=MONTH('Rent Roll'!$C19)),1,0),0)</f>
        <v>0</v>
      </c>
      <c r="DR221" s="567">
        <f>IFERROR(IF(AND(NOT(YEAR(DR$3)&lt;=YEAR('Rent Roll'!$C19)+'Rent Roll'!$V19-1),MOD(YEAR(DR$3),'Rent Roll'!$U19)=MOD(YEAR('Rent Roll'!$C19),'Rent Roll'!$U19),MONTH(DR$3)=MONTH('Rent Roll'!$C19)),1,0),0)</f>
        <v>0</v>
      </c>
      <c r="DS221" s="567">
        <f>IFERROR(IF(AND(NOT(YEAR(DS$3)&lt;=YEAR('Rent Roll'!$C19)+'Rent Roll'!$V19-1),MOD(YEAR(DS$3),'Rent Roll'!$U19)=MOD(YEAR('Rent Roll'!$C19),'Rent Roll'!$U19),MONTH(DS$3)=MONTH('Rent Roll'!$C19)),1,0),0)</f>
        <v>0</v>
      </c>
      <c r="DT221" s="567">
        <f>IFERROR(IF(AND(NOT(YEAR(DT$3)&lt;=YEAR('Rent Roll'!$C19)+'Rent Roll'!$V19-1),MOD(YEAR(DT$3),'Rent Roll'!$U19)=MOD(YEAR('Rent Roll'!$C19),'Rent Roll'!$U19),MONTH(DT$3)=MONTH('Rent Roll'!$C19)),1,0),0)</f>
        <v>0</v>
      </c>
      <c r="DU221" s="567">
        <f>IFERROR(IF(AND(NOT(YEAR(DU$3)&lt;=YEAR('Rent Roll'!$C19)+'Rent Roll'!$V19-1),MOD(YEAR(DU$3),'Rent Roll'!$U19)=MOD(YEAR('Rent Roll'!$C19),'Rent Roll'!$U19),MONTH(DU$3)=MONTH('Rent Roll'!$C19)),1,0),0)</f>
        <v>0</v>
      </c>
      <c r="DV221" s="567">
        <f>IFERROR(IF(AND(NOT(YEAR(DV$3)&lt;=YEAR('Rent Roll'!$C19)+'Rent Roll'!$V19-1),MOD(YEAR(DV$3),'Rent Roll'!$U19)=MOD(YEAR('Rent Roll'!$C19),'Rent Roll'!$U19),MONTH(DV$3)=MONTH('Rent Roll'!$C19)),1,0),0)</f>
        <v>0</v>
      </c>
    </row>
    <row r="222" spans="1:126" s="568" customFormat="1" ht="12" customHeight="1" outlineLevel="1" x14ac:dyDescent="0.4">
      <c r="A222" s="732"/>
      <c r="B222" s="564">
        <f>'Rent Roll'!$B20</f>
        <v>0</v>
      </c>
      <c r="C222" s="566"/>
      <c r="D222" s="566"/>
      <c r="E222" s="566"/>
      <c r="F222" s="778">
        <f>IFERROR(IF(AND(NOT(YEAR(F$3)&lt;=YEAR('Rent Roll'!$C20)+'Rent Roll'!$V20-1),MOD(YEAR(F$3),'Rent Roll'!$U20)=MOD(YEAR('Rent Roll'!$C20),'Rent Roll'!$U20),MONTH(F$3)=MONTH('Rent Roll'!$C20)),1,0),0)</f>
        <v>0</v>
      </c>
      <c r="G222" s="768">
        <f>IFERROR(IF(AND(NOT(YEAR(G$3)&lt;=YEAR('Rent Roll'!$C20)+'Rent Roll'!$V20-1),MOD(YEAR(G$3),'Rent Roll'!$U20)=MOD(YEAR('Rent Roll'!$C20),'Rent Roll'!$U20),MONTH(G$3)=MONTH('Rent Roll'!$C20)),1,0),0)</f>
        <v>0</v>
      </c>
      <c r="H222" s="567">
        <f>IFERROR(IF(AND(NOT(YEAR(H$3)&lt;=YEAR('Rent Roll'!$C20)+'Rent Roll'!$V20-1),MOD(YEAR(H$3),'Rent Roll'!$U20)=MOD(YEAR('Rent Roll'!$C20),'Rent Roll'!$U20),MONTH(H$3)=MONTH('Rent Roll'!$C20)),1,0),0)</f>
        <v>0</v>
      </c>
      <c r="I222" s="567">
        <f>IFERROR(IF(AND(NOT(YEAR(I$3)&lt;=YEAR('Rent Roll'!$C20)+'Rent Roll'!$V20-1),MOD(YEAR(I$3),'Rent Roll'!$U20)=MOD(YEAR('Rent Roll'!$C20),'Rent Roll'!$U20),MONTH(I$3)=MONTH('Rent Roll'!$C20)),1,0),0)</f>
        <v>0</v>
      </c>
      <c r="J222" s="567">
        <f>IFERROR(IF(AND(NOT(YEAR(J$3)&lt;=YEAR('Rent Roll'!$C20)+'Rent Roll'!$V20-1),MOD(YEAR(J$3),'Rent Roll'!$U20)=MOD(YEAR('Rent Roll'!$C20),'Rent Roll'!$U20),MONTH(J$3)=MONTH('Rent Roll'!$C20)),1,0),0)</f>
        <v>0</v>
      </c>
      <c r="K222" s="567">
        <f>IFERROR(IF(AND(NOT(YEAR(K$3)&lt;=YEAR('Rent Roll'!$C20)+'Rent Roll'!$V20-1),MOD(YEAR(K$3),'Rent Roll'!$U20)=MOD(YEAR('Rent Roll'!$C20),'Rent Roll'!$U20),MONTH(K$3)=MONTH('Rent Roll'!$C20)),1,0),0)</f>
        <v>0</v>
      </c>
      <c r="L222" s="567">
        <f>IFERROR(IF(AND(NOT(YEAR(L$3)&lt;=YEAR('Rent Roll'!$C20)+'Rent Roll'!$V20-1),MOD(YEAR(L$3),'Rent Roll'!$U20)=MOD(YEAR('Rent Roll'!$C20),'Rent Roll'!$U20),MONTH(L$3)=MONTH('Rent Roll'!$C20)),1,0),0)</f>
        <v>0</v>
      </c>
      <c r="M222" s="567">
        <f>IFERROR(IF(AND(NOT(YEAR(M$3)&lt;=YEAR('Rent Roll'!$C20)+'Rent Roll'!$V20-1),MOD(YEAR(M$3),'Rent Roll'!$U20)=MOD(YEAR('Rent Roll'!$C20),'Rent Roll'!$U20),MONTH(M$3)=MONTH('Rent Roll'!$C20)),1,0),0)</f>
        <v>0</v>
      </c>
      <c r="N222" s="567">
        <f>IFERROR(IF(AND(NOT(YEAR(N$3)&lt;=YEAR('Rent Roll'!$C20)+'Rent Roll'!$V20-1),MOD(YEAR(N$3),'Rent Roll'!$U20)=MOD(YEAR('Rent Roll'!$C20),'Rent Roll'!$U20),MONTH(N$3)=MONTH('Rent Roll'!$C20)),1,0),0)</f>
        <v>0</v>
      </c>
      <c r="O222" s="567">
        <f>IFERROR(IF(AND(NOT(YEAR(O$3)&lt;=YEAR('Rent Roll'!$C20)+'Rent Roll'!$V20-1),MOD(YEAR(O$3),'Rent Roll'!$U20)=MOD(YEAR('Rent Roll'!$C20),'Rent Roll'!$U20),MONTH(O$3)=MONTH('Rent Roll'!$C20)),1,0),0)</f>
        <v>0</v>
      </c>
      <c r="P222" s="567">
        <f>IFERROR(IF(AND(NOT(YEAR(P$3)&lt;=YEAR('Rent Roll'!$C20)+'Rent Roll'!$V20-1),MOD(YEAR(P$3),'Rent Roll'!$U20)=MOD(YEAR('Rent Roll'!$C20),'Rent Roll'!$U20),MONTH(P$3)=MONTH('Rent Roll'!$C20)),1,0),0)</f>
        <v>0</v>
      </c>
      <c r="Q222" s="567">
        <f>IFERROR(IF(AND(NOT(YEAR(Q$3)&lt;=YEAR('Rent Roll'!$C20)+'Rent Roll'!$V20-1),MOD(YEAR(Q$3),'Rent Roll'!$U20)=MOD(YEAR('Rent Roll'!$C20),'Rent Roll'!$U20),MONTH(Q$3)=MONTH('Rent Roll'!$C20)),1,0),0)</f>
        <v>0</v>
      </c>
      <c r="R222" s="767">
        <f>IFERROR(IF(AND(NOT(YEAR(R$3)&lt;=YEAR('Rent Roll'!$C20)+'Rent Roll'!$V20-1),MOD(YEAR(R$3),'Rent Roll'!$U20)=MOD(YEAR('Rent Roll'!$C20),'Rent Roll'!$U20),MONTH(R$3)=MONTH('Rent Roll'!$C20)),1,0),0)</f>
        <v>0</v>
      </c>
      <c r="S222" s="768">
        <f>IFERROR(IF(AND(NOT(YEAR(S$3)&lt;=YEAR('Rent Roll'!$C20)+'Rent Roll'!$V20-1),MOD(YEAR(S$3),'Rent Roll'!$U20)=MOD(YEAR('Rent Roll'!$C20),'Rent Roll'!$U20),MONTH(S$3)=MONTH('Rent Roll'!$C20)),1,0),0)</f>
        <v>0</v>
      </c>
      <c r="T222" s="567">
        <f>IFERROR(IF(AND(NOT(YEAR(T$3)&lt;=YEAR('Rent Roll'!$C20)+'Rent Roll'!$V20-1),MOD(YEAR(T$3),'Rent Roll'!$U20)=MOD(YEAR('Rent Roll'!$C20),'Rent Roll'!$U20),MONTH(T$3)=MONTH('Rent Roll'!$C20)),1,0),0)</f>
        <v>0</v>
      </c>
      <c r="U222" s="567">
        <f>IFERROR(IF(AND(NOT(YEAR(U$3)&lt;=YEAR('Rent Roll'!$C20)+'Rent Roll'!$V20-1),MOD(YEAR(U$3),'Rent Roll'!$U20)=MOD(YEAR('Rent Roll'!$C20),'Rent Roll'!$U20),MONTH(U$3)=MONTH('Rent Roll'!$C20)),1,0),0)</f>
        <v>0</v>
      </c>
      <c r="V222" s="567">
        <f>IFERROR(IF(AND(NOT(YEAR(V$3)&lt;=YEAR('Rent Roll'!$C20)+'Rent Roll'!$V20-1),MOD(YEAR(V$3),'Rent Roll'!$U20)=MOD(YEAR('Rent Roll'!$C20),'Rent Roll'!$U20),MONTH(V$3)=MONTH('Rent Roll'!$C20)),1,0),0)</f>
        <v>0</v>
      </c>
      <c r="W222" s="567">
        <f>IFERROR(IF(AND(NOT(YEAR(W$3)&lt;=YEAR('Rent Roll'!$C20)+'Rent Roll'!$V20-1),MOD(YEAR(W$3),'Rent Roll'!$U20)=MOD(YEAR('Rent Roll'!$C20),'Rent Roll'!$U20),MONTH(W$3)=MONTH('Rent Roll'!$C20)),1,0),0)</f>
        <v>0</v>
      </c>
      <c r="X222" s="567">
        <f>IFERROR(IF(AND(NOT(YEAR(X$3)&lt;=YEAR('Rent Roll'!$C20)+'Rent Roll'!$V20-1),MOD(YEAR(X$3),'Rent Roll'!$U20)=MOD(YEAR('Rent Roll'!$C20),'Rent Roll'!$U20),MONTH(X$3)=MONTH('Rent Roll'!$C20)),1,0),0)</f>
        <v>0</v>
      </c>
      <c r="Y222" s="567">
        <f>IFERROR(IF(AND(NOT(YEAR(Y$3)&lt;=YEAR('Rent Roll'!$C20)+'Rent Roll'!$V20-1),MOD(YEAR(Y$3),'Rent Roll'!$U20)=MOD(YEAR('Rent Roll'!$C20),'Rent Roll'!$U20),MONTH(Y$3)=MONTH('Rent Roll'!$C20)),1,0),0)</f>
        <v>0</v>
      </c>
      <c r="Z222" s="567">
        <f>IFERROR(IF(AND(NOT(YEAR(Z$3)&lt;=YEAR('Rent Roll'!$C20)+'Rent Roll'!$V20-1),MOD(YEAR(Z$3),'Rent Roll'!$U20)=MOD(YEAR('Rent Roll'!$C20),'Rent Roll'!$U20),MONTH(Z$3)=MONTH('Rent Roll'!$C20)),1,0),0)</f>
        <v>0</v>
      </c>
      <c r="AA222" s="567">
        <f>IFERROR(IF(AND(NOT(YEAR(AA$3)&lt;=YEAR('Rent Roll'!$C20)+'Rent Roll'!$V20-1),MOD(YEAR(AA$3),'Rent Roll'!$U20)=MOD(YEAR('Rent Roll'!$C20),'Rent Roll'!$U20),MONTH(AA$3)=MONTH('Rent Roll'!$C20)),1,0),0)</f>
        <v>0</v>
      </c>
      <c r="AB222" s="567">
        <f>IFERROR(IF(AND(NOT(YEAR(AB$3)&lt;=YEAR('Rent Roll'!$C20)+'Rent Roll'!$V20-1),MOD(YEAR(AB$3),'Rent Roll'!$U20)=MOD(YEAR('Rent Roll'!$C20),'Rent Roll'!$U20),MONTH(AB$3)=MONTH('Rent Roll'!$C20)),1,0),0)</f>
        <v>0</v>
      </c>
      <c r="AC222" s="567">
        <f>IFERROR(IF(AND(NOT(YEAR(AC$3)&lt;=YEAR('Rent Roll'!$C20)+'Rent Roll'!$V20-1),MOD(YEAR(AC$3),'Rent Roll'!$U20)=MOD(YEAR('Rent Roll'!$C20),'Rent Roll'!$U20),MONTH(AC$3)=MONTH('Rent Roll'!$C20)),1,0),0)</f>
        <v>0</v>
      </c>
      <c r="AD222" s="767">
        <f>IFERROR(IF(AND(NOT(YEAR(AD$3)&lt;=YEAR('Rent Roll'!$C20)+'Rent Roll'!$V20-1),MOD(YEAR(AD$3),'Rent Roll'!$U20)=MOD(YEAR('Rent Roll'!$C20),'Rent Roll'!$U20),MONTH(AD$3)=MONTH('Rent Roll'!$C20)),1,0),0)</f>
        <v>0</v>
      </c>
      <c r="AE222" s="768">
        <f>IFERROR(IF(AND(NOT(YEAR(AE$3)&lt;=YEAR('Rent Roll'!$C20)+'Rent Roll'!$V20-1),MOD(YEAR(AE$3),'Rent Roll'!$U20)=MOD(YEAR('Rent Roll'!$C20),'Rent Roll'!$U20),MONTH(AE$3)=MONTH('Rent Roll'!$C20)),1,0),0)</f>
        <v>0</v>
      </c>
      <c r="AF222" s="567">
        <f>IFERROR(IF(AND(NOT(YEAR(AF$3)&lt;=YEAR('Rent Roll'!$C20)+'Rent Roll'!$V20-1),MOD(YEAR(AF$3),'Rent Roll'!$U20)=MOD(YEAR('Rent Roll'!$C20),'Rent Roll'!$U20),MONTH(AF$3)=MONTH('Rent Roll'!$C20)),1,0),0)</f>
        <v>0</v>
      </c>
      <c r="AG222" s="567">
        <f>IFERROR(IF(AND(NOT(YEAR(AG$3)&lt;=YEAR('Rent Roll'!$C20)+'Rent Roll'!$V20-1),MOD(YEAR(AG$3),'Rent Roll'!$U20)=MOD(YEAR('Rent Roll'!$C20),'Rent Roll'!$U20),MONTH(AG$3)=MONTH('Rent Roll'!$C20)),1,0),0)</f>
        <v>0</v>
      </c>
      <c r="AH222" s="567">
        <f>IFERROR(IF(AND(NOT(YEAR(AH$3)&lt;=YEAR('Rent Roll'!$C20)+'Rent Roll'!$V20-1),MOD(YEAR(AH$3),'Rent Roll'!$U20)=MOD(YEAR('Rent Roll'!$C20),'Rent Roll'!$U20),MONTH(AH$3)=MONTH('Rent Roll'!$C20)),1,0),0)</f>
        <v>0</v>
      </c>
      <c r="AI222" s="567">
        <f>IFERROR(IF(AND(NOT(YEAR(AI$3)&lt;=YEAR('Rent Roll'!$C20)+'Rent Roll'!$V20-1),MOD(YEAR(AI$3),'Rent Roll'!$U20)=MOD(YEAR('Rent Roll'!$C20),'Rent Roll'!$U20),MONTH(AI$3)=MONTH('Rent Roll'!$C20)),1,0),0)</f>
        <v>0</v>
      </c>
      <c r="AJ222" s="567">
        <f>IFERROR(IF(AND(NOT(YEAR(AJ$3)&lt;=YEAR('Rent Roll'!$C20)+'Rent Roll'!$V20-1),MOD(YEAR(AJ$3),'Rent Roll'!$U20)=MOD(YEAR('Rent Roll'!$C20),'Rent Roll'!$U20),MONTH(AJ$3)=MONTH('Rent Roll'!$C20)),1,0),0)</f>
        <v>0</v>
      </c>
      <c r="AK222" s="567">
        <f>IFERROR(IF(AND(NOT(YEAR(AK$3)&lt;=YEAR('Rent Roll'!$C20)+'Rent Roll'!$V20-1),MOD(YEAR(AK$3),'Rent Roll'!$U20)=MOD(YEAR('Rent Roll'!$C20),'Rent Roll'!$U20),MONTH(AK$3)=MONTH('Rent Roll'!$C20)),1,0),0)</f>
        <v>0</v>
      </c>
      <c r="AL222" s="567">
        <f>IFERROR(IF(AND(NOT(YEAR(AL$3)&lt;=YEAR('Rent Roll'!$C20)+'Rent Roll'!$V20-1),MOD(YEAR(AL$3),'Rent Roll'!$U20)=MOD(YEAR('Rent Roll'!$C20),'Rent Roll'!$U20),MONTH(AL$3)=MONTH('Rent Roll'!$C20)),1,0),0)</f>
        <v>0</v>
      </c>
      <c r="AM222" s="567">
        <f>IFERROR(IF(AND(NOT(YEAR(AM$3)&lt;=YEAR('Rent Roll'!$C20)+'Rent Roll'!$V20-1),MOD(YEAR(AM$3),'Rent Roll'!$U20)=MOD(YEAR('Rent Roll'!$C20),'Rent Roll'!$U20),MONTH(AM$3)=MONTH('Rent Roll'!$C20)),1,0),0)</f>
        <v>0</v>
      </c>
      <c r="AN222" s="567">
        <f>IFERROR(IF(AND(NOT(YEAR(AN$3)&lt;=YEAR('Rent Roll'!$C20)+'Rent Roll'!$V20-1),MOD(YEAR(AN$3),'Rent Roll'!$U20)=MOD(YEAR('Rent Roll'!$C20),'Rent Roll'!$U20),MONTH(AN$3)=MONTH('Rent Roll'!$C20)),1,0),0)</f>
        <v>0</v>
      </c>
      <c r="AO222" s="567">
        <f>IFERROR(IF(AND(NOT(YEAR(AO$3)&lt;=YEAR('Rent Roll'!$C20)+'Rent Roll'!$V20-1),MOD(YEAR(AO$3),'Rent Roll'!$U20)=MOD(YEAR('Rent Roll'!$C20),'Rent Roll'!$U20),MONTH(AO$3)=MONTH('Rent Roll'!$C20)),1,0),0)</f>
        <v>0</v>
      </c>
      <c r="AP222" s="767">
        <f>IFERROR(IF(AND(NOT(YEAR(AP$3)&lt;=YEAR('Rent Roll'!$C20)+'Rent Roll'!$V20-1),MOD(YEAR(AP$3),'Rent Roll'!$U20)=MOD(YEAR('Rent Roll'!$C20),'Rent Roll'!$U20),MONTH(AP$3)=MONTH('Rent Roll'!$C20)),1,0),0)</f>
        <v>0</v>
      </c>
      <c r="AQ222" s="768">
        <f>IFERROR(IF(AND(NOT(YEAR(AQ$3)&lt;=YEAR('Rent Roll'!$C20)+'Rent Roll'!$V20-1),MOD(YEAR(AQ$3),'Rent Roll'!$U20)=MOD(YEAR('Rent Roll'!$C20),'Rent Roll'!$U20),MONTH(AQ$3)=MONTH('Rent Roll'!$C20)),1,0),0)</f>
        <v>0</v>
      </c>
      <c r="AR222" s="567">
        <f>IFERROR(IF(AND(NOT(YEAR(AR$3)&lt;=YEAR('Rent Roll'!$C20)+'Rent Roll'!$V20-1),MOD(YEAR(AR$3),'Rent Roll'!$U20)=MOD(YEAR('Rent Roll'!$C20),'Rent Roll'!$U20),MONTH(AR$3)=MONTH('Rent Roll'!$C20)),1,0),0)</f>
        <v>0</v>
      </c>
      <c r="AS222" s="567">
        <f>IFERROR(IF(AND(NOT(YEAR(AS$3)&lt;=YEAR('Rent Roll'!$C20)+'Rent Roll'!$V20-1),MOD(YEAR(AS$3),'Rent Roll'!$U20)=MOD(YEAR('Rent Roll'!$C20),'Rent Roll'!$U20),MONTH(AS$3)=MONTH('Rent Roll'!$C20)),1,0),0)</f>
        <v>0</v>
      </c>
      <c r="AT222" s="567">
        <f>IFERROR(IF(AND(NOT(YEAR(AT$3)&lt;=YEAR('Rent Roll'!$C20)+'Rent Roll'!$V20-1),MOD(YEAR(AT$3),'Rent Roll'!$U20)=MOD(YEAR('Rent Roll'!$C20),'Rent Roll'!$U20),MONTH(AT$3)=MONTH('Rent Roll'!$C20)),1,0),0)</f>
        <v>0</v>
      </c>
      <c r="AU222" s="567">
        <f>IFERROR(IF(AND(NOT(YEAR(AU$3)&lt;=YEAR('Rent Roll'!$C20)+'Rent Roll'!$V20-1),MOD(YEAR(AU$3),'Rent Roll'!$U20)=MOD(YEAR('Rent Roll'!$C20),'Rent Roll'!$U20),MONTH(AU$3)=MONTH('Rent Roll'!$C20)),1,0),0)</f>
        <v>0</v>
      </c>
      <c r="AV222" s="567">
        <f>IFERROR(IF(AND(NOT(YEAR(AV$3)&lt;=YEAR('Rent Roll'!$C20)+'Rent Roll'!$V20-1),MOD(YEAR(AV$3),'Rent Roll'!$U20)=MOD(YEAR('Rent Roll'!$C20),'Rent Roll'!$U20),MONTH(AV$3)=MONTH('Rent Roll'!$C20)),1,0),0)</f>
        <v>0</v>
      </c>
      <c r="AW222" s="567">
        <f>IFERROR(IF(AND(NOT(YEAR(AW$3)&lt;=YEAR('Rent Roll'!$C20)+'Rent Roll'!$V20-1),MOD(YEAR(AW$3),'Rent Roll'!$U20)=MOD(YEAR('Rent Roll'!$C20),'Rent Roll'!$U20),MONTH(AW$3)=MONTH('Rent Roll'!$C20)),1,0),0)</f>
        <v>0</v>
      </c>
      <c r="AX222" s="567">
        <f>IFERROR(IF(AND(NOT(YEAR(AX$3)&lt;=YEAR('Rent Roll'!$C20)+'Rent Roll'!$V20-1),MOD(YEAR(AX$3),'Rent Roll'!$U20)=MOD(YEAR('Rent Roll'!$C20),'Rent Roll'!$U20),MONTH(AX$3)=MONTH('Rent Roll'!$C20)),1,0),0)</f>
        <v>0</v>
      </c>
      <c r="AY222" s="567">
        <f>IFERROR(IF(AND(NOT(YEAR(AY$3)&lt;=YEAR('Rent Roll'!$C20)+'Rent Roll'!$V20-1),MOD(YEAR(AY$3),'Rent Roll'!$U20)=MOD(YEAR('Rent Roll'!$C20),'Rent Roll'!$U20),MONTH(AY$3)=MONTH('Rent Roll'!$C20)),1,0),0)</f>
        <v>0</v>
      </c>
      <c r="AZ222" s="567">
        <f>IFERROR(IF(AND(NOT(YEAR(AZ$3)&lt;=YEAR('Rent Roll'!$C20)+'Rent Roll'!$V20-1),MOD(YEAR(AZ$3),'Rent Roll'!$U20)=MOD(YEAR('Rent Roll'!$C20),'Rent Roll'!$U20),MONTH(AZ$3)=MONTH('Rent Roll'!$C20)),1,0),0)</f>
        <v>0</v>
      </c>
      <c r="BA222" s="567">
        <f>IFERROR(IF(AND(NOT(YEAR(BA$3)&lt;=YEAR('Rent Roll'!$C20)+'Rent Roll'!$V20-1),MOD(YEAR(BA$3),'Rent Roll'!$U20)=MOD(YEAR('Rent Roll'!$C20),'Rent Roll'!$U20),MONTH(BA$3)=MONTH('Rent Roll'!$C20)),1,0),0)</f>
        <v>0</v>
      </c>
      <c r="BB222" s="767">
        <f>IFERROR(IF(AND(NOT(YEAR(BB$3)&lt;=YEAR('Rent Roll'!$C20)+'Rent Roll'!$V20-1),MOD(YEAR(BB$3),'Rent Roll'!$U20)=MOD(YEAR('Rent Roll'!$C20),'Rent Roll'!$U20),MONTH(BB$3)=MONTH('Rent Roll'!$C20)),1,0),0)</f>
        <v>0</v>
      </c>
      <c r="BC222" s="768">
        <f>IFERROR(IF(AND(NOT(YEAR(BC$3)&lt;=YEAR('Rent Roll'!$C20)+'Rent Roll'!$V20-1),MOD(YEAR(BC$3),'Rent Roll'!$U20)=MOD(YEAR('Rent Roll'!$C20),'Rent Roll'!$U20),MONTH(BC$3)=MONTH('Rent Roll'!$C20)),1,0),0)</f>
        <v>0</v>
      </c>
      <c r="BD222" s="567">
        <f>IFERROR(IF(AND(NOT(YEAR(BD$3)&lt;=YEAR('Rent Roll'!$C20)+'Rent Roll'!$V20-1),MOD(YEAR(BD$3),'Rent Roll'!$U20)=MOD(YEAR('Rent Roll'!$C20),'Rent Roll'!$U20),MONTH(BD$3)=MONTH('Rent Roll'!$C20)),1,0),0)</f>
        <v>0</v>
      </c>
      <c r="BE222" s="567">
        <f>IFERROR(IF(AND(NOT(YEAR(BE$3)&lt;=YEAR('Rent Roll'!$C20)+'Rent Roll'!$V20-1),MOD(YEAR(BE$3),'Rent Roll'!$U20)=MOD(YEAR('Rent Roll'!$C20),'Rent Roll'!$U20),MONTH(BE$3)=MONTH('Rent Roll'!$C20)),1,0),0)</f>
        <v>0</v>
      </c>
      <c r="BF222" s="567">
        <f>IFERROR(IF(AND(NOT(YEAR(BF$3)&lt;=YEAR('Rent Roll'!$C20)+'Rent Roll'!$V20-1),MOD(YEAR(BF$3),'Rent Roll'!$U20)=MOD(YEAR('Rent Roll'!$C20),'Rent Roll'!$U20),MONTH(BF$3)=MONTH('Rent Roll'!$C20)),1,0),0)</f>
        <v>0</v>
      </c>
      <c r="BG222" s="567">
        <f>IFERROR(IF(AND(NOT(YEAR(BG$3)&lt;=YEAR('Rent Roll'!$C20)+'Rent Roll'!$V20-1),MOD(YEAR(BG$3),'Rent Roll'!$U20)=MOD(YEAR('Rent Roll'!$C20),'Rent Roll'!$U20),MONTH(BG$3)=MONTH('Rent Roll'!$C20)),1,0),0)</f>
        <v>0</v>
      </c>
      <c r="BH222" s="567">
        <f>IFERROR(IF(AND(NOT(YEAR(BH$3)&lt;=YEAR('Rent Roll'!$C20)+'Rent Roll'!$V20-1),MOD(YEAR(BH$3),'Rent Roll'!$U20)=MOD(YEAR('Rent Roll'!$C20),'Rent Roll'!$U20),MONTH(BH$3)=MONTH('Rent Roll'!$C20)),1,0),0)</f>
        <v>0</v>
      </c>
      <c r="BI222" s="567">
        <f>IFERROR(IF(AND(NOT(YEAR(BI$3)&lt;=YEAR('Rent Roll'!$C20)+'Rent Roll'!$V20-1),MOD(YEAR(BI$3),'Rent Roll'!$U20)=MOD(YEAR('Rent Roll'!$C20),'Rent Roll'!$U20),MONTH(BI$3)=MONTH('Rent Roll'!$C20)),1,0),0)</f>
        <v>0</v>
      </c>
      <c r="BJ222" s="567">
        <f>IFERROR(IF(AND(NOT(YEAR(BJ$3)&lt;=YEAR('Rent Roll'!$C20)+'Rent Roll'!$V20-1),MOD(YEAR(BJ$3),'Rent Roll'!$U20)=MOD(YEAR('Rent Roll'!$C20),'Rent Roll'!$U20),MONTH(BJ$3)=MONTH('Rent Roll'!$C20)),1,0),0)</f>
        <v>0</v>
      </c>
      <c r="BK222" s="567">
        <f>IFERROR(IF(AND(NOT(YEAR(BK$3)&lt;=YEAR('Rent Roll'!$C20)+'Rent Roll'!$V20-1),MOD(YEAR(BK$3),'Rent Roll'!$U20)=MOD(YEAR('Rent Roll'!$C20),'Rent Roll'!$U20),MONTH(BK$3)=MONTH('Rent Roll'!$C20)),1,0),0)</f>
        <v>0</v>
      </c>
      <c r="BL222" s="567">
        <f>IFERROR(IF(AND(NOT(YEAR(BL$3)&lt;=YEAR('Rent Roll'!$C20)+'Rent Roll'!$V20-1),MOD(YEAR(BL$3),'Rent Roll'!$U20)=MOD(YEAR('Rent Roll'!$C20),'Rent Roll'!$U20),MONTH(BL$3)=MONTH('Rent Roll'!$C20)),1,0),0)</f>
        <v>0</v>
      </c>
      <c r="BM222" s="567">
        <f>IFERROR(IF(AND(NOT(YEAR(BM$3)&lt;=YEAR('Rent Roll'!$C20)+'Rent Roll'!$V20-1),MOD(YEAR(BM$3),'Rent Roll'!$U20)=MOD(YEAR('Rent Roll'!$C20),'Rent Roll'!$U20),MONTH(BM$3)=MONTH('Rent Roll'!$C20)),1,0),0)</f>
        <v>0</v>
      </c>
      <c r="BN222" s="767">
        <f>IFERROR(IF(AND(NOT(YEAR(BN$3)&lt;=YEAR('Rent Roll'!$C20)+'Rent Roll'!$V20-1),MOD(YEAR(BN$3),'Rent Roll'!$U20)=MOD(YEAR('Rent Roll'!$C20),'Rent Roll'!$U20),MONTH(BN$3)=MONTH('Rent Roll'!$C20)),1,0),0)</f>
        <v>0</v>
      </c>
      <c r="BO222" s="768">
        <f>IFERROR(IF(AND(NOT(YEAR(BO$3)&lt;=YEAR('Rent Roll'!$C20)+'Rent Roll'!$V20-1),MOD(YEAR(BO$3),'Rent Roll'!$U20)=MOD(YEAR('Rent Roll'!$C20),'Rent Roll'!$U20),MONTH(BO$3)=MONTH('Rent Roll'!$C20)),1,0),0)</f>
        <v>0</v>
      </c>
      <c r="BP222" s="567">
        <f>IFERROR(IF(AND(NOT(YEAR(BP$3)&lt;=YEAR('Rent Roll'!$C20)+'Rent Roll'!$V20-1),MOD(YEAR(BP$3),'Rent Roll'!$U20)=MOD(YEAR('Rent Roll'!$C20),'Rent Roll'!$U20),MONTH(BP$3)=MONTH('Rent Roll'!$C20)),1,0),0)</f>
        <v>0</v>
      </c>
      <c r="BQ222" s="567">
        <f>IFERROR(IF(AND(NOT(YEAR(BQ$3)&lt;=YEAR('Rent Roll'!$C20)+'Rent Roll'!$V20-1),MOD(YEAR(BQ$3),'Rent Roll'!$U20)=MOD(YEAR('Rent Roll'!$C20),'Rent Roll'!$U20),MONTH(BQ$3)=MONTH('Rent Roll'!$C20)),1,0),0)</f>
        <v>0</v>
      </c>
      <c r="BR222" s="567">
        <f>IFERROR(IF(AND(NOT(YEAR(BR$3)&lt;=YEAR('Rent Roll'!$C20)+'Rent Roll'!$V20-1),MOD(YEAR(BR$3),'Rent Roll'!$U20)=MOD(YEAR('Rent Roll'!$C20),'Rent Roll'!$U20),MONTH(BR$3)=MONTH('Rent Roll'!$C20)),1,0),0)</f>
        <v>0</v>
      </c>
      <c r="BS222" s="567">
        <f>IFERROR(IF(AND(NOT(YEAR(BS$3)&lt;=YEAR('Rent Roll'!$C20)+'Rent Roll'!$V20-1),MOD(YEAR(BS$3),'Rent Roll'!$U20)=MOD(YEAR('Rent Roll'!$C20),'Rent Roll'!$U20),MONTH(BS$3)=MONTH('Rent Roll'!$C20)),1,0),0)</f>
        <v>0</v>
      </c>
      <c r="BT222" s="567">
        <f>IFERROR(IF(AND(NOT(YEAR(BT$3)&lt;=YEAR('Rent Roll'!$C20)+'Rent Roll'!$V20-1),MOD(YEAR(BT$3),'Rent Roll'!$U20)=MOD(YEAR('Rent Roll'!$C20),'Rent Roll'!$U20),MONTH(BT$3)=MONTH('Rent Roll'!$C20)),1,0),0)</f>
        <v>0</v>
      </c>
      <c r="BU222" s="567">
        <f>IFERROR(IF(AND(NOT(YEAR(BU$3)&lt;=YEAR('Rent Roll'!$C20)+'Rent Roll'!$V20-1),MOD(YEAR(BU$3),'Rent Roll'!$U20)=MOD(YEAR('Rent Roll'!$C20),'Rent Roll'!$U20),MONTH(BU$3)=MONTH('Rent Roll'!$C20)),1,0),0)</f>
        <v>0</v>
      </c>
      <c r="BV222" s="567">
        <f>IFERROR(IF(AND(NOT(YEAR(BV$3)&lt;=YEAR('Rent Roll'!$C20)+'Rent Roll'!$V20-1),MOD(YEAR(BV$3),'Rent Roll'!$U20)=MOD(YEAR('Rent Roll'!$C20),'Rent Roll'!$U20),MONTH(BV$3)=MONTH('Rent Roll'!$C20)),1,0),0)</f>
        <v>0</v>
      </c>
      <c r="BW222" s="567">
        <f>IFERROR(IF(AND(NOT(YEAR(BW$3)&lt;=YEAR('Rent Roll'!$C20)+'Rent Roll'!$V20-1),MOD(YEAR(BW$3),'Rent Roll'!$U20)=MOD(YEAR('Rent Roll'!$C20),'Rent Roll'!$U20),MONTH(BW$3)=MONTH('Rent Roll'!$C20)),1,0),0)</f>
        <v>0</v>
      </c>
      <c r="BX222" s="567">
        <f>IFERROR(IF(AND(NOT(YEAR(BX$3)&lt;=YEAR('Rent Roll'!$C20)+'Rent Roll'!$V20-1),MOD(YEAR(BX$3),'Rent Roll'!$U20)=MOD(YEAR('Rent Roll'!$C20),'Rent Roll'!$U20),MONTH(BX$3)=MONTH('Rent Roll'!$C20)),1,0),0)</f>
        <v>0</v>
      </c>
      <c r="BY222" s="567">
        <f>IFERROR(IF(AND(NOT(YEAR(BY$3)&lt;=YEAR('Rent Roll'!$C20)+'Rent Roll'!$V20-1),MOD(YEAR(BY$3),'Rent Roll'!$U20)=MOD(YEAR('Rent Roll'!$C20),'Rent Roll'!$U20),MONTH(BY$3)=MONTH('Rent Roll'!$C20)),1,0),0)</f>
        <v>0</v>
      </c>
      <c r="BZ222" s="767">
        <f>IFERROR(IF(AND(NOT(YEAR(BZ$3)&lt;=YEAR('Rent Roll'!$C20)+'Rent Roll'!$V20-1),MOD(YEAR(BZ$3),'Rent Roll'!$U20)=MOD(YEAR('Rent Roll'!$C20),'Rent Roll'!$U20),MONTH(BZ$3)=MONTH('Rent Roll'!$C20)),1,0),0)</f>
        <v>0</v>
      </c>
      <c r="CA222" s="768">
        <f>IFERROR(IF(AND(NOT(YEAR(CA$3)&lt;=YEAR('Rent Roll'!$C20)+'Rent Roll'!$V20-1),MOD(YEAR(CA$3),'Rent Roll'!$U20)=MOD(YEAR('Rent Roll'!$C20),'Rent Roll'!$U20),MONTH(CA$3)=MONTH('Rent Roll'!$C20)),1,0),0)</f>
        <v>0</v>
      </c>
      <c r="CB222" s="567">
        <f>IFERROR(IF(AND(NOT(YEAR(CB$3)&lt;=YEAR('Rent Roll'!$C20)+'Rent Roll'!$V20-1),MOD(YEAR(CB$3),'Rent Roll'!$U20)=MOD(YEAR('Rent Roll'!$C20),'Rent Roll'!$U20),MONTH(CB$3)=MONTH('Rent Roll'!$C20)),1,0),0)</f>
        <v>0</v>
      </c>
      <c r="CC222" s="567">
        <f>IFERROR(IF(AND(NOT(YEAR(CC$3)&lt;=YEAR('Rent Roll'!$C20)+'Rent Roll'!$V20-1),MOD(YEAR(CC$3),'Rent Roll'!$U20)=MOD(YEAR('Rent Roll'!$C20),'Rent Roll'!$U20),MONTH(CC$3)=MONTH('Rent Roll'!$C20)),1,0),0)</f>
        <v>0</v>
      </c>
      <c r="CD222" s="567">
        <f>IFERROR(IF(AND(NOT(YEAR(CD$3)&lt;=YEAR('Rent Roll'!$C20)+'Rent Roll'!$V20-1),MOD(YEAR(CD$3),'Rent Roll'!$U20)=MOD(YEAR('Rent Roll'!$C20),'Rent Roll'!$U20),MONTH(CD$3)=MONTH('Rent Roll'!$C20)),1,0),0)</f>
        <v>0</v>
      </c>
      <c r="CE222" s="567">
        <f>IFERROR(IF(AND(NOT(YEAR(CE$3)&lt;=YEAR('Rent Roll'!$C20)+'Rent Roll'!$V20-1),MOD(YEAR(CE$3),'Rent Roll'!$U20)=MOD(YEAR('Rent Roll'!$C20),'Rent Roll'!$U20),MONTH(CE$3)=MONTH('Rent Roll'!$C20)),1,0),0)</f>
        <v>0</v>
      </c>
      <c r="CF222" s="567">
        <f>IFERROR(IF(AND(NOT(YEAR(CF$3)&lt;=YEAR('Rent Roll'!$C20)+'Rent Roll'!$V20-1),MOD(YEAR(CF$3),'Rent Roll'!$U20)=MOD(YEAR('Rent Roll'!$C20),'Rent Roll'!$U20),MONTH(CF$3)=MONTH('Rent Roll'!$C20)),1,0),0)</f>
        <v>0</v>
      </c>
      <c r="CG222" s="567">
        <f>IFERROR(IF(AND(NOT(YEAR(CG$3)&lt;=YEAR('Rent Roll'!$C20)+'Rent Roll'!$V20-1),MOD(YEAR(CG$3),'Rent Roll'!$U20)=MOD(YEAR('Rent Roll'!$C20),'Rent Roll'!$U20),MONTH(CG$3)=MONTH('Rent Roll'!$C20)),1,0),0)</f>
        <v>0</v>
      </c>
      <c r="CH222" s="567">
        <f>IFERROR(IF(AND(NOT(YEAR(CH$3)&lt;=YEAR('Rent Roll'!$C20)+'Rent Roll'!$V20-1),MOD(YEAR(CH$3),'Rent Roll'!$U20)=MOD(YEAR('Rent Roll'!$C20),'Rent Roll'!$U20),MONTH(CH$3)=MONTH('Rent Roll'!$C20)),1,0),0)</f>
        <v>0</v>
      </c>
      <c r="CI222" s="567">
        <f>IFERROR(IF(AND(NOT(YEAR(CI$3)&lt;=YEAR('Rent Roll'!$C20)+'Rent Roll'!$V20-1),MOD(YEAR(CI$3),'Rent Roll'!$U20)=MOD(YEAR('Rent Roll'!$C20),'Rent Roll'!$U20),MONTH(CI$3)=MONTH('Rent Roll'!$C20)),1,0),0)</f>
        <v>0</v>
      </c>
      <c r="CJ222" s="567">
        <f>IFERROR(IF(AND(NOT(YEAR(CJ$3)&lt;=YEAR('Rent Roll'!$C20)+'Rent Roll'!$V20-1),MOD(YEAR(CJ$3),'Rent Roll'!$U20)=MOD(YEAR('Rent Roll'!$C20),'Rent Roll'!$U20),MONTH(CJ$3)=MONTH('Rent Roll'!$C20)),1,0),0)</f>
        <v>0</v>
      </c>
      <c r="CK222" s="567">
        <f>IFERROR(IF(AND(NOT(YEAR(CK$3)&lt;=YEAR('Rent Roll'!$C20)+'Rent Roll'!$V20-1),MOD(YEAR(CK$3),'Rent Roll'!$U20)=MOD(YEAR('Rent Roll'!$C20),'Rent Roll'!$U20),MONTH(CK$3)=MONTH('Rent Roll'!$C20)),1,0),0)</f>
        <v>0</v>
      </c>
      <c r="CL222" s="767">
        <f>IFERROR(IF(AND(NOT(YEAR(CL$3)&lt;=YEAR('Rent Roll'!$C20)+'Rent Roll'!$V20-1),MOD(YEAR(CL$3),'Rent Roll'!$U20)=MOD(YEAR('Rent Roll'!$C20),'Rent Roll'!$U20),MONTH(CL$3)=MONTH('Rent Roll'!$C20)),1,0),0)</f>
        <v>0</v>
      </c>
      <c r="CM222" s="768">
        <f>IFERROR(IF(AND(NOT(YEAR(CM$3)&lt;=YEAR('Rent Roll'!$C20)+'Rent Roll'!$V20-1),MOD(YEAR(CM$3),'Rent Roll'!$U20)=MOD(YEAR('Rent Roll'!$C20),'Rent Roll'!$U20),MONTH(CM$3)=MONTH('Rent Roll'!$C20)),1,0),0)</f>
        <v>0</v>
      </c>
      <c r="CN222" s="567">
        <f>IFERROR(IF(AND(NOT(YEAR(CN$3)&lt;=YEAR('Rent Roll'!$C20)+'Rent Roll'!$V20-1),MOD(YEAR(CN$3),'Rent Roll'!$U20)=MOD(YEAR('Rent Roll'!$C20),'Rent Roll'!$U20),MONTH(CN$3)=MONTH('Rent Roll'!$C20)),1,0),0)</f>
        <v>0</v>
      </c>
      <c r="CO222" s="567">
        <f>IFERROR(IF(AND(NOT(YEAR(CO$3)&lt;=YEAR('Rent Roll'!$C20)+'Rent Roll'!$V20-1),MOD(YEAR(CO$3),'Rent Roll'!$U20)=MOD(YEAR('Rent Roll'!$C20),'Rent Roll'!$U20),MONTH(CO$3)=MONTH('Rent Roll'!$C20)),1,0),0)</f>
        <v>0</v>
      </c>
      <c r="CP222" s="567">
        <f>IFERROR(IF(AND(NOT(YEAR(CP$3)&lt;=YEAR('Rent Roll'!$C20)+'Rent Roll'!$V20-1),MOD(YEAR(CP$3),'Rent Roll'!$U20)=MOD(YEAR('Rent Roll'!$C20),'Rent Roll'!$U20),MONTH(CP$3)=MONTH('Rent Roll'!$C20)),1,0),0)</f>
        <v>0</v>
      </c>
      <c r="CQ222" s="567">
        <f>IFERROR(IF(AND(NOT(YEAR(CQ$3)&lt;=YEAR('Rent Roll'!$C20)+'Rent Roll'!$V20-1),MOD(YEAR(CQ$3),'Rent Roll'!$U20)=MOD(YEAR('Rent Roll'!$C20),'Rent Roll'!$U20),MONTH(CQ$3)=MONTH('Rent Roll'!$C20)),1,0),0)</f>
        <v>0</v>
      </c>
      <c r="CR222" s="567">
        <f>IFERROR(IF(AND(NOT(YEAR(CR$3)&lt;=YEAR('Rent Roll'!$C20)+'Rent Roll'!$V20-1),MOD(YEAR(CR$3),'Rent Roll'!$U20)=MOD(YEAR('Rent Roll'!$C20),'Rent Roll'!$U20),MONTH(CR$3)=MONTH('Rent Roll'!$C20)),1,0),0)</f>
        <v>0</v>
      </c>
      <c r="CS222" s="567">
        <f>IFERROR(IF(AND(NOT(YEAR(CS$3)&lt;=YEAR('Rent Roll'!$C20)+'Rent Roll'!$V20-1),MOD(YEAR(CS$3),'Rent Roll'!$U20)=MOD(YEAR('Rent Roll'!$C20),'Rent Roll'!$U20),MONTH(CS$3)=MONTH('Rent Roll'!$C20)),1,0),0)</f>
        <v>0</v>
      </c>
      <c r="CT222" s="567">
        <f>IFERROR(IF(AND(NOT(YEAR(CT$3)&lt;=YEAR('Rent Roll'!$C20)+'Rent Roll'!$V20-1),MOD(YEAR(CT$3),'Rent Roll'!$U20)=MOD(YEAR('Rent Roll'!$C20),'Rent Roll'!$U20),MONTH(CT$3)=MONTH('Rent Roll'!$C20)),1,0),0)</f>
        <v>0</v>
      </c>
      <c r="CU222" s="567">
        <f>IFERROR(IF(AND(NOT(YEAR(CU$3)&lt;=YEAR('Rent Roll'!$C20)+'Rent Roll'!$V20-1),MOD(YEAR(CU$3),'Rent Roll'!$U20)=MOD(YEAR('Rent Roll'!$C20),'Rent Roll'!$U20),MONTH(CU$3)=MONTH('Rent Roll'!$C20)),1,0),0)</f>
        <v>0</v>
      </c>
      <c r="CV222" s="567">
        <f>IFERROR(IF(AND(NOT(YEAR(CV$3)&lt;=YEAR('Rent Roll'!$C20)+'Rent Roll'!$V20-1),MOD(YEAR(CV$3),'Rent Roll'!$U20)=MOD(YEAR('Rent Roll'!$C20),'Rent Roll'!$U20),MONTH(CV$3)=MONTH('Rent Roll'!$C20)),1,0),0)</f>
        <v>0</v>
      </c>
      <c r="CW222" s="567">
        <f>IFERROR(IF(AND(NOT(YEAR(CW$3)&lt;=YEAR('Rent Roll'!$C20)+'Rent Roll'!$V20-1),MOD(YEAR(CW$3),'Rent Roll'!$U20)=MOD(YEAR('Rent Roll'!$C20),'Rent Roll'!$U20),MONTH(CW$3)=MONTH('Rent Roll'!$C20)),1,0),0)</f>
        <v>0</v>
      </c>
      <c r="CX222" s="767">
        <f>IFERROR(IF(AND(NOT(YEAR(CX$3)&lt;=YEAR('Rent Roll'!$C20)+'Rent Roll'!$V20-1),MOD(YEAR(CX$3),'Rent Roll'!$U20)=MOD(YEAR('Rent Roll'!$C20),'Rent Roll'!$U20),MONTH(CX$3)=MONTH('Rent Roll'!$C20)),1,0),0)</f>
        <v>0</v>
      </c>
      <c r="CY222" s="768">
        <f>IFERROR(IF(AND(NOT(YEAR(CY$3)&lt;=YEAR('Rent Roll'!$C20)+'Rent Roll'!$V20-1),MOD(YEAR(CY$3),'Rent Roll'!$U20)=MOD(YEAR('Rent Roll'!$C20),'Rent Roll'!$U20),MONTH(CY$3)=MONTH('Rent Roll'!$C20)),1,0),0)</f>
        <v>0</v>
      </c>
      <c r="CZ222" s="567">
        <f>IFERROR(IF(AND(NOT(YEAR(CZ$3)&lt;=YEAR('Rent Roll'!$C20)+'Rent Roll'!$V20-1),MOD(YEAR(CZ$3),'Rent Roll'!$U20)=MOD(YEAR('Rent Roll'!$C20),'Rent Roll'!$U20),MONTH(CZ$3)=MONTH('Rent Roll'!$C20)),1,0),0)</f>
        <v>0</v>
      </c>
      <c r="DA222" s="567">
        <f>IFERROR(IF(AND(NOT(YEAR(DA$3)&lt;=YEAR('Rent Roll'!$C20)+'Rent Roll'!$V20-1),MOD(YEAR(DA$3),'Rent Roll'!$U20)=MOD(YEAR('Rent Roll'!$C20),'Rent Roll'!$U20),MONTH(DA$3)=MONTH('Rent Roll'!$C20)),1,0),0)</f>
        <v>0</v>
      </c>
      <c r="DB222" s="567">
        <f>IFERROR(IF(AND(NOT(YEAR(DB$3)&lt;=YEAR('Rent Roll'!$C20)+'Rent Roll'!$V20-1),MOD(YEAR(DB$3),'Rent Roll'!$U20)=MOD(YEAR('Rent Roll'!$C20),'Rent Roll'!$U20),MONTH(DB$3)=MONTH('Rent Roll'!$C20)),1,0),0)</f>
        <v>0</v>
      </c>
      <c r="DC222" s="567">
        <f>IFERROR(IF(AND(NOT(YEAR(DC$3)&lt;=YEAR('Rent Roll'!$C20)+'Rent Roll'!$V20-1),MOD(YEAR(DC$3),'Rent Roll'!$U20)=MOD(YEAR('Rent Roll'!$C20),'Rent Roll'!$U20),MONTH(DC$3)=MONTH('Rent Roll'!$C20)),1,0),0)</f>
        <v>0</v>
      </c>
      <c r="DD222" s="567">
        <f>IFERROR(IF(AND(NOT(YEAR(DD$3)&lt;=YEAR('Rent Roll'!$C20)+'Rent Roll'!$V20-1),MOD(YEAR(DD$3),'Rent Roll'!$U20)=MOD(YEAR('Rent Roll'!$C20),'Rent Roll'!$U20),MONTH(DD$3)=MONTH('Rent Roll'!$C20)),1,0),0)</f>
        <v>0</v>
      </c>
      <c r="DE222" s="567">
        <f>IFERROR(IF(AND(NOT(YEAR(DE$3)&lt;=YEAR('Rent Roll'!$C20)+'Rent Roll'!$V20-1),MOD(YEAR(DE$3),'Rent Roll'!$U20)=MOD(YEAR('Rent Roll'!$C20),'Rent Roll'!$U20),MONTH(DE$3)=MONTH('Rent Roll'!$C20)),1,0),0)</f>
        <v>0</v>
      </c>
      <c r="DF222" s="567">
        <f>IFERROR(IF(AND(NOT(YEAR(DF$3)&lt;=YEAR('Rent Roll'!$C20)+'Rent Roll'!$V20-1),MOD(YEAR(DF$3),'Rent Roll'!$U20)=MOD(YEAR('Rent Roll'!$C20),'Rent Roll'!$U20),MONTH(DF$3)=MONTH('Rent Roll'!$C20)),1,0),0)</f>
        <v>0</v>
      </c>
      <c r="DG222" s="567">
        <f>IFERROR(IF(AND(NOT(YEAR(DG$3)&lt;=YEAR('Rent Roll'!$C20)+'Rent Roll'!$V20-1),MOD(YEAR(DG$3),'Rent Roll'!$U20)=MOD(YEAR('Rent Roll'!$C20),'Rent Roll'!$U20),MONTH(DG$3)=MONTH('Rent Roll'!$C20)),1,0),0)</f>
        <v>0</v>
      </c>
      <c r="DH222" s="567">
        <f>IFERROR(IF(AND(NOT(YEAR(DH$3)&lt;=YEAR('Rent Roll'!$C20)+'Rent Roll'!$V20-1),MOD(YEAR(DH$3),'Rent Roll'!$U20)=MOD(YEAR('Rent Roll'!$C20),'Rent Roll'!$U20),MONTH(DH$3)=MONTH('Rent Roll'!$C20)),1,0),0)</f>
        <v>0</v>
      </c>
      <c r="DI222" s="567">
        <f>IFERROR(IF(AND(NOT(YEAR(DI$3)&lt;=YEAR('Rent Roll'!$C20)+'Rent Roll'!$V20-1),MOD(YEAR(DI$3),'Rent Roll'!$U20)=MOD(YEAR('Rent Roll'!$C20),'Rent Roll'!$U20),MONTH(DI$3)=MONTH('Rent Roll'!$C20)),1,0),0)</f>
        <v>0</v>
      </c>
      <c r="DJ222" s="767">
        <f>IFERROR(IF(AND(NOT(YEAR(DJ$3)&lt;=YEAR('Rent Roll'!$C20)+'Rent Roll'!$V20-1),MOD(YEAR(DJ$3),'Rent Roll'!$U20)=MOD(YEAR('Rent Roll'!$C20),'Rent Roll'!$U20),MONTH(DJ$3)=MONTH('Rent Roll'!$C20)),1,0),0)</f>
        <v>0</v>
      </c>
      <c r="DK222" s="768">
        <f>IFERROR(IF(AND(NOT(YEAR(DK$3)&lt;=YEAR('Rent Roll'!$C20)+'Rent Roll'!$V20-1),MOD(YEAR(DK$3),'Rent Roll'!$U20)=MOD(YEAR('Rent Roll'!$C20),'Rent Roll'!$U20),MONTH(DK$3)=MONTH('Rent Roll'!$C20)),1,0),0)</f>
        <v>0</v>
      </c>
      <c r="DL222" s="567">
        <f>IFERROR(IF(AND(NOT(YEAR(DL$3)&lt;=YEAR('Rent Roll'!$C20)+'Rent Roll'!$V20-1),MOD(YEAR(DL$3),'Rent Roll'!$U20)=MOD(YEAR('Rent Roll'!$C20),'Rent Roll'!$U20),MONTH(DL$3)=MONTH('Rent Roll'!$C20)),1,0),0)</f>
        <v>0</v>
      </c>
      <c r="DM222" s="567">
        <f>IFERROR(IF(AND(NOT(YEAR(DM$3)&lt;=YEAR('Rent Roll'!$C20)+'Rent Roll'!$V20-1),MOD(YEAR(DM$3),'Rent Roll'!$U20)=MOD(YEAR('Rent Roll'!$C20),'Rent Roll'!$U20),MONTH(DM$3)=MONTH('Rent Roll'!$C20)),1,0),0)</f>
        <v>0</v>
      </c>
      <c r="DN222" s="567">
        <f>IFERROR(IF(AND(NOT(YEAR(DN$3)&lt;=YEAR('Rent Roll'!$C20)+'Rent Roll'!$V20-1),MOD(YEAR(DN$3),'Rent Roll'!$U20)=MOD(YEAR('Rent Roll'!$C20),'Rent Roll'!$U20),MONTH(DN$3)=MONTH('Rent Roll'!$C20)),1,0),0)</f>
        <v>0</v>
      </c>
      <c r="DO222" s="567">
        <f>IFERROR(IF(AND(NOT(YEAR(DO$3)&lt;=YEAR('Rent Roll'!$C20)+'Rent Roll'!$V20-1),MOD(YEAR(DO$3),'Rent Roll'!$U20)=MOD(YEAR('Rent Roll'!$C20),'Rent Roll'!$U20),MONTH(DO$3)=MONTH('Rent Roll'!$C20)),1,0),0)</f>
        <v>0</v>
      </c>
      <c r="DP222" s="567">
        <f>IFERROR(IF(AND(NOT(YEAR(DP$3)&lt;=YEAR('Rent Roll'!$C20)+'Rent Roll'!$V20-1),MOD(YEAR(DP$3),'Rent Roll'!$U20)=MOD(YEAR('Rent Roll'!$C20),'Rent Roll'!$U20),MONTH(DP$3)=MONTH('Rent Roll'!$C20)),1,0),0)</f>
        <v>0</v>
      </c>
      <c r="DQ222" s="567">
        <f>IFERROR(IF(AND(NOT(YEAR(DQ$3)&lt;=YEAR('Rent Roll'!$C20)+'Rent Roll'!$V20-1),MOD(YEAR(DQ$3),'Rent Roll'!$U20)=MOD(YEAR('Rent Roll'!$C20),'Rent Roll'!$U20),MONTH(DQ$3)=MONTH('Rent Roll'!$C20)),1,0),0)</f>
        <v>0</v>
      </c>
      <c r="DR222" s="567">
        <f>IFERROR(IF(AND(NOT(YEAR(DR$3)&lt;=YEAR('Rent Roll'!$C20)+'Rent Roll'!$V20-1),MOD(YEAR(DR$3),'Rent Roll'!$U20)=MOD(YEAR('Rent Roll'!$C20),'Rent Roll'!$U20),MONTH(DR$3)=MONTH('Rent Roll'!$C20)),1,0),0)</f>
        <v>0</v>
      </c>
      <c r="DS222" s="567">
        <f>IFERROR(IF(AND(NOT(YEAR(DS$3)&lt;=YEAR('Rent Roll'!$C20)+'Rent Roll'!$V20-1),MOD(YEAR(DS$3),'Rent Roll'!$U20)=MOD(YEAR('Rent Roll'!$C20),'Rent Roll'!$U20),MONTH(DS$3)=MONTH('Rent Roll'!$C20)),1,0),0)</f>
        <v>0</v>
      </c>
      <c r="DT222" s="567">
        <f>IFERROR(IF(AND(NOT(YEAR(DT$3)&lt;=YEAR('Rent Roll'!$C20)+'Rent Roll'!$V20-1),MOD(YEAR(DT$3),'Rent Roll'!$U20)=MOD(YEAR('Rent Roll'!$C20),'Rent Roll'!$U20),MONTH(DT$3)=MONTH('Rent Roll'!$C20)),1,0),0)</f>
        <v>0</v>
      </c>
      <c r="DU222" s="567">
        <f>IFERROR(IF(AND(NOT(YEAR(DU$3)&lt;=YEAR('Rent Roll'!$C20)+'Rent Roll'!$V20-1),MOD(YEAR(DU$3),'Rent Roll'!$U20)=MOD(YEAR('Rent Roll'!$C20),'Rent Roll'!$U20),MONTH(DU$3)=MONTH('Rent Roll'!$C20)),1,0),0)</f>
        <v>0</v>
      </c>
      <c r="DV222" s="567">
        <f>IFERROR(IF(AND(NOT(YEAR(DV$3)&lt;=YEAR('Rent Roll'!$C20)+'Rent Roll'!$V20-1),MOD(YEAR(DV$3),'Rent Roll'!$U20)=MOD(YEAR('Rent Roll'!$C20),'Rent Roll'!$U20),MONTH(DV$3)=MONTH('Rent Roll'!$C20)),1,0),0)</f>
        <v>0</v>
      </c>
    </row>
    <row r="223" spans="1:126" s="568" customFormat="1" ht="12" customHeight="1" outlineLevel="1" x14ac:dyDescent="0.4">
      <c r="A223" s="732"/>
      <c r="B223" s="564">
        <f>'Rent Roll'!$B21</f>
        <v>0</v>
      </c>
      <c r="C223" s="566"/>
      <c r="D223" s="566"/>
      <c r="E223" s="566"/>
      <c r="F223" s="778">
        <f>IFERROR(IF(AND(NOT(YEAR(F$3)&lt;=YEAR('Rent Roll'!$C21)+'Rent Roll'!$V21-1),MOD(YEAR(F$3),'Rent Roll'!$U21)=MOD(YEAR('Rent Roll'!$C21),'Rent Roll'!$U21),MONTH(F$3)=MONTH('Rent Roll'!$C21)),1,0),0)</f>
        <v>0</v>
      </c>
      <c r="G223" s="768">
        <f>IFERROR(IF(AND(NOT(YEAR(G$3)&lt;=YEAR('Rent Roll'!$C21)+'Rent Roll'!$V21-1),MOD(YEAR(G$3),'Rent Roll'!$U21)=MOD(YEAR('Rent Roll'!$C21),'Rent Roll'!$U21),MONTH(G$3)=MONTH('Rent Roll'!$C21)),1,0),0)</f>
        <v>0</v>
      </c>
      <c r="H223" s="567">
        <f>IFERROR(IF(AND(NOT(YEAR(H$3)&lt;=YEAR('Rent Roll'!$C21)+'Rent Roll'!$V21-1),MOD(YEAR(H$3),'Rent Roll'!$U21)=MOD(YEAR('Rent Roll'!$C21),'Rent Roll'!$U21),MONTH(H$3)=MONTH('Rent Roll'!$C21)),1,0),0)</f>
        <v>0</v>
      </c>
      <c r="I223" s="567">
        <f>IFERROR(IF(AND(NOT(YEAR(I$3)&lt;=YEAR('Rent Roll'!$C21)+'Rent Roll'!$V21-1),MOD(YEAR(I$3),'Rent Roll'!$U21)=MOD(YEAR('Rent Roll'!$C21),'Rent Roll'!$U21),MONTH(I$3)=MONTH('Rent Roll'!$C21)),1,0),0)</f>
        <v>0</v>
      </c>
      <c r="J223" s="567">
        <f>IFERROR(IF(AND(NOT(YEAR(J$3)&lt;=YEAR('Rent Roll'!$C21)+'Rent Roll'!$V21-1),MOD(YEAR(J$3),'Rent Roll'!$U21)=MOD(YEAR('Rent Roll'!$C21),'Rent Roll'!$U21),MONTH(J$3)=MONTH('Rent Roll'!$C21)),1,0),0)</f>
        <v>0</v>
      </c>
      <c r="K223" s="567">
        <f>IFERROR(IF(AND(NOT(YEAR(K$3)&lt;=YEAR('Rent Roll'!$C21)+'Rent Roll'!$V21-1),MOD(YEAR(K$3),'Rent Roll'!$U21)=MOD(YEAR('Rent Roll'!$C21),'Rent Roll'!$U21),MONTH(K$3)=MONTH('Rent Roll'!$C21)),1,0),0)</f>
        <v>0</v>
      </c>
      <c r="L223" s="567">
        <f>IFERROR(IF(AND(NOT(YEAR(L$3)&lt;=YEAR('Rent Roll'!$C21)+'Rent Roll'!$V21-1),MOD(YEAR(L$3),'Rent Roll'!$U21)=MOD(YEAR('Rent Roll'!$C21),'Rent Roll'!$U21),MONTH(L$3)=MONTH('Rent Roll'!$C21)),1,0),0)</f>
        <v>0</v>
      </c>
      <c r="M223" s="567">
        <f>IFERROR(IF(AND(NOT(YEAR(M$3)&lt;=YEAR('Rent Roll'!$C21)+'Rent Roll'!$V21-1),MOD(YEAR(M$3),'Rent Roll'!$U21)=MOD(YEAR('Rent Roll'!$C21),'Rent Roll'!$U21),MONTH(M$3)=MONTH('Rent Roll'!$C21)),1,0),0)</f>
        <v>0</v>
      </c>
      <c r="N223" s="567">
        <f>IFERROR(IF(AND(NOT(YEAR(N$3)&lt;=YEAR('Rent Roll'!$C21)+'Rent Roll'!$V21-1),MOD(YEAR(N$3),'Rent Roll'!$U21)=MOD(YEAR('Rent Roll'!$C21),'Rent Roll'!$U21),MONTH(N$3)=MONTH('Rent Roll'!$C21)),1,0),0)</f>
        <v>0</v>
      </c>
      <c r="O223" s="567">
        <f>IFERROR(IF(AND(NOT(YEAR(O$3)&lt;=YEAR('Rent Roll'!$C21)+'Rent Roll'!$V21-1),MOD(YEAR(O$3),'Rent Roll'!$U21)=MOD(YEAR('Rent Roll'!$C21),'Rent Roll'!$U21),MONTH(O$3)=MONTH('Rent Roll'!$C21)),1,0),0)</f>
        <v>0</v>
      </c>
      <c r="P223" s="567">
        <f>IFERROR(IF(AND(NOT(YEAR(P$3)&lt;=YEAR('Rent Roll'!$C21)+'Rent Roll'!$V21-1),MOD(YEAR(P$3),'Rent Roll'!$U21)=MOD(YEAR('Rent Roll'!$C21),'Rent Roll'!$U21),MONTH(P$3)=MONTH('Rent Roll'!$C21)),1,0),0)</f>
        <v>0</v>
      </c>
      <c r="Q223" s="567">
        <f>IFERROR(IF(AND(NOT(YEAR(Q$3)&lt;=YEAR('Rent Roll'!$C21)+'Rent Roll'!$V21-1),MOD(YEAR(Q$3),'Rent Roll'!$U21)=MOD(YEAR('Rent Roll'!$C21),'Rent Roll'!$U21),MONTH(Q$3)=MONTH('Rent Roll'!$C21)),1,0),0)</f>
        <v>0</v>
      </c>
      <c r="R223" s="767">
        <f>IFERROR(IF(AND(NOT(YEAR(R$3)&lt;=YEAR('Rent Roll'!$C21)+'Rent Roll'!$V21-1),MOD(YEAR(R$3),'Rent Roll'!$U21)=MOD(YEAR('Rent Roll'!$C21),'Rent Roll'!$U21),MONTH(R$3)=MONTH('Rent Roll'!$C21)),1,0),0)</f>
        <v>0</v>
      </c>
      <c r="S223" s="768">
        <f>IFERROR(IF(AND(NOT(YEAR(S$3)&lt;=YEAR('Rent Roll'!$C21)+'Rent Roll'!$V21-1),MOD(YEAR(S$3),'Rent Roll'!$U21)=MOD(YEAR('Rent Roll'!$C21),'Rent Roll'!$U21),MONTH(S$3)=MONTH('Rent Roll'!$C21)),1,0),0)</f>
        <v>0</v>
      </c>
      <c r="T223" s="567">
        <f>IFERROR(IF(AND(NOT(YEAR(T$3)&lt;=YEAR('Rent Roll'!$C21)+'Rent Roll'!$V21-1),MOD(YEAR(T$3),'Rent Roll'!$U21)=MOD(YEAR('Rent Roll'!$C21),'Rent Roll'!$U21),MONTH(T$3)=MONTH('Rent Roll'!$C21)),1,0),0)</f>
        <v>0</v>
      </c>
      <c r="U223" s="567">
        <f>IFERROR(IF(AND(NOT(YEAR(U$3)&lt;=YEAR('Rent Roll'!$C21)+'Rent Roll'!$V21-1),MOD(YEAR(U$3),'Rent Roll'!$U21)=MOD(YEAR('Rent Roll'!$C21),'Rent Roll'!$U21),MONTH(U$3)=MONTH('Rent Roll'!$C21)),1,0),0)</f>
        <v>0</v>
      </c>
      <c r="V223" s="567">
        <f>IFERROR(IF(AND(NOT(YEAR(V$3)&lt;=YEAR('Rent Roll'!$C21)+'Rent Roll'!$V21-1),MOD(YEAR(V$3),'Rent Roll'!$U21)=MOD(YEAR('Rent Roll'!$C21),'Rent Roll'!$U21),MONTH(V$3)=MONTH('Rent Roll'!$C21)),1,0),0)</f>
        <v>0</v>
      </c>
      <c r="W223" s="567">
        <f>IFERROR(IF(AND(NOT(YEAR(W$3)&lt;=YEAR('Rent Roll'!$C21)+'Rent Roll'!$V21-1),MOD(YEAR(W$3),'Rent Roll'!$U21)=MOD(YEAR('Rent Roll'!$C21),'Rent Roll'!$U21),MONTH(W$3)=MONTH('Rent Roll'!$C21)),1,0),0)</f>
        <v>0</v>
      </c>
      <c r="X223" s="567">
        <f>IFERROR(IF(AND(NOT(YEAR(X$3)&lt;=YEAR('Rent Roll'!$C21)+'Rent Roll'!$V21-1),MOD(YEAR(X$3),'Rent Roll'!$U21)=MOD(YEAR('Rent Roll'!$C21),'Rent Roll'!$U21),MONTH(X$3)=MONTH('Rent Roll'!$C21)),1,0),0)</f>
        <v>0</v>
      </c>
      <c r="Y223" s="567">
        <f>IFERROR(IF(AND(NOT(YEAR(Y$3)&lt;=YEAR('Rent Roll'!$C21)+'Rent Roll'!$V21-1),MOD(YEAR(Y$3),'Rent Roll'!$U21)=MOD(YEAR('Rent Roll'!$C21),'Rent Roll'!$U21),MONTH(Y$3)=MONTH('Rent Roll'!$C21)),1,0),0)</f>
        <v>0</v>
      </c>
      <c r="Z223" s="567">
        <f>IFERROR(IF(AND(NOT(YEAR(Z$3)&lt;=YEAR('Rent Roll'!$C21)+'Rent Roll'!$V21-1),MOD(YEAR(Z$3),'Rent Roll'!$U21)=MOD(YEAR('Rent Roll'!$C21),'Rent Roll'!$U21),MONTH(Z$3)=MONTH('Rent Roll'!$C21)),1,0),0)</f>
        <v>0</v>
      </c>
      <c r="AA223" s="567">
        <f>IFERROR(IF(AND(NOT(YEAR(AA$3)&lt;=YEAR('Rent Roll'!$C21)+'Rent Roll'!$V21-1),MOD(YEAR(AA$3),'Rent Roll'!$U21)=MOD(YEAR('Rent Roll'!$C21),'Rent Roll'!$U21),MONTH(AA$3)=MONTH('Rent Roll'!$C21)),1,0),0)</f>
        <v>0</v>
      </c>
      <c r="AB223" s="567">
        <f>IFERROR(IF(AND(NOT(YEAR(AB$3)&lt;=YEAR('Rent Roll'!$C21)+'Rent Roll'!$V21-1),MOD(YEAR(AB$3),'Rent Roll'!$U21)=MOD(YEAR('Rent Roll'!$C21),'Rent Roll'!$U21),MONTH(AB$3)=MONTH('Rent Roll'!$C21)),1,0),0)</f>
        <v>0</v>
      </c>
      <c r="AC223" s="567">
        <f>IFERROR(IF(AND(NOT(YEAR(AC$3)&lt;=YEAR('Rent Roll'!$C21)+'Rent Roll'!$V21-1),MOD(YEAR(AC$3),'Rent Roll'!$U21)=MOD(YEAR('Rent Roll'!$C21),'Rent Roll'!$U21),MONTH(AC$3)=MONTH('Rent Roll'!$C21)),1,0),0)</f>
        <v>0</v>
      </c>
      <c r="AD223" s="767">
        <f>IFERROR(IF(AND(NOT(YEAR(AD$3)&lt;=YEAR('Rent Roll'!$C21)+'Rent Roll'!$V21-1),MOD(YEAR(AD$3),'Rent Roll'!$U21)=MOD(YEAR('Rent Roll'!$C21),'Rent Roll'!$U21),MONTH(AD$3)=MONTH('Rent Roll'!$C21)),1,0),0)</f>
        <v>0</v>
      </c>
      <c r="AE223" s="768">
        <f>IFERROR(IF(AND(NOT(YEAR(AE$3)&lt;=YEAR('Rent Roll'!$C21)+'Rent Roll'!$V21-1),MOD(YEAR(AE$3),'Rent Roll'!$U21)=MOD(YEAR('Rent Roll'!$C21),'Rent Roll'!$U21),MONTH(AE$3)=MONTH('Rent Roll'!$C21)),1,0),0)</f>
        <v>0</v>
      </c>
      <c r="AF223" s="567">
        <f>IFERROR(IF(AND(NOT(YEAR(AF$3)&lt;=YEAR('Rent Roll'!$C21)+'Rent Roll'!$V21-1),MOD(YEAR(AF$3),'Rent Roll'!$U21)=MOD(YEAR('Rent Roll'!$C21),'Rent Roll'!$U21),MONTH(AF$3)=MONTH('Rent Roll'!$C21)),1,0),0)</f>
        <v>0</v>
      </c>
      <c r="AG223" s="567">
        <f>IFERROR(IF(AND(NOT(YEAR(AG$3)&lt;=YEAR('Rent Roll'!$C21)+'Rent Roll'!$V21-1),MOD(YEAR(AG$3),'Rent Roll'!$U21)=MOD(YEAR('Rent Roll'!$C21),'Rent Roll'!$U21),MONTH(AG$3)=MONTH('Rent Roll'!$C21)),1,0),0)</f>
        <v>0</v>
      </c>
      <c r="AH223" s="567">
        <f>IFERROR(IF(AND(NOT(YEAR(AH$3)&lt;=YEAR('Rent Roll'!$C21)+'Rent Roll'!$V21-1),MOD(YEAR(AH$3),'Rent Roll'!$U21)=MOD(YEAR('Rent Roll'!$C21),'Rent Roll'!$U21),MONTH(AH$3)=MONTH('Rent Roll'!$C21)),1,0),0)</f>
        <v>0</v>
      </c>
      <c r="AI223" s="567">
        <f>IFERROR(IF(AND(NOT(YEAR(AI$3)&lt;=YEAR('Rent Roll'!$C21)+'Rent Roll'!$V21-1),MOD(YEAR(AI$3),'Rent Roll'!$U21)=MOD(YEAR('Rent Roll'!$C21),'Rent Roll'!$U21),MONTH(AI$3)=MONTH('Rent Roll'!$C21)),1,0),0)</f>
        <v>0</v>
      </c>
      <c r="AJ223" s="567">
        <f>IFERROR(IF(AND(NOT(YEAR(AJ$3)&lt;=YEAR('Rent Roll'!$C21)+'Rent Roll'!$V21-1),MOD(YEAR(AJ$3),'Rent Roll'!$U21)=MOD(YEAR('Rent Roll'!$C21),'Rent Roll'!$U21),MONTH(AJ$3)=MONTH('Rent Roll'!$C21)),1,0),0)</f>
        <v>0</v>
      </c>
      <c r="AK223" s="567">
        <f>IFERROR(IF(AND(NOT(YEAR(AK$3)&lt;=YEAR('Rent Roll'!$C21)+'Rent Roll'!$V21-1),MOD(YEAR(AK$3),'Rent Roll'!$U21)=MOD(YEAR('Rent Roll'!$C21),'Rent Roll'!$U21),MONTH(AK$3)=MONTH('Rent Roll'!$C21)),1,0),0)</f>
        <v>0</v>
      </c>
      <c r="AL223" s="567">
        <f>IFERROR(IF(AND(NOT(YEAR(AL$3)&lt;=YEAR('Rent Roll'!$C21)+'Rent Roll'!$V21-1),MOD(YEAR(AL$3),'Rent Roll'!$U21)=MOD(YEAR('Rent Roll'!$C21),'Rent Roll'!$U21),MONTH(AL$3)=MONTH('Rent Roll'!$C21)),1,0),0)</f>
        <v>0</v>
      </c>
      <c r="AM223" s="567">
        <f>IFERROR(IF(AND(NOT(YEAR(AM$3)&lt;=YEAR('Rent Roll'!$C21)+'Rent Roll'!$V21-1),MOD(YEAR(AM$3),'Rent Roll'!$U21)=MOD(YEAR('Rent Roll'!$C21),'Rent Roll'!$U21),MONTH(AM$3)=MONTH('Rent Roll'!$C21)),1,0),0)</f>
        <v>0</v>
      </c>
      <c r="AN223" s="567">
        <f>IFERROR(IF(AND(NOT(YEAR(AN$3)&lt;=YEAR('Rent Roll'!$C21)+'Rent Roll'!$V21-1),MOD(YEAR(AN$3),'Rent Roll'!$U21)=MOD(YEAR('Rent Roll'!$C21),'Rent Roll'!$U21),MONTH(AN$3)=MONTH('Rent Roll'!$C21)),1,0),0)</f>
        <v>0</v>
      </c>
      <c r="AO223" s="567">
        <f>IFERROR(IF(AND(NOT(YEAR(AO$3)&lt;=YEAR('Rent Roll'!$C21)+'Rent Roll'!$V21-1),MOD(YEAR(AO$3),'Rent Roll'!$U21)=MOD(YEAR('Rent Roll'!$C21),'Rent Roll'!$U21),MONTH(AO$3)=MONTH('Rent Roll'!$C21)),1,0),0)</f>
        <v>0</v>
      </c>
      <c r="AP223" s="767">
        <f>IFERROR(IF(AND(NOT(YEAR(AP$3)&lt;=YEAR('Rent Roll'!$C21)+'Rent Roll'!$V21-1),MOD(YEAR(AP$3),'Rent Roll'!$U21)=MOD(YEAR('Rent Roll'!$C21),'Rent Roll'!$U21),MONTH(AP$3)=MONTH('Rent Roll'!$C21)),1,0),0)</f>
        <v>0</v>
      </c>
      <c r="AQ223" s="768">
        <f>IFERROR(IF(AND(NOT(YEAR(AQ$3)&lt;=YEAR('Rent Roll'!$C21)+'Rent Roll'!$V21-1),MOD(YEAR(AQ$3),'Rent Roll'!$U21)=MOD(YEAR('Rent Roll'!$C21),'Rent Roll'!$U21),MONTH(AQ$3)=MONTH('Rent Roll'!$C21)),1,0),0)</f>
        <v>0</v>
      </c>
      <c r="AR223" s="567">
        <f>IFERROR(IF(AND(NOT(YEAR(AR$3)&lt;=YEAR('Rent Roll'!$C21)+'Rent Roll'!$V21-1),MOD(YEAR(AR$3),'Rent Roll'!$U21)=MOD(YEAR('Rent Roll'!$C21),'Rent Roll'!$U21),MONTH(AR$3)=MONTH('Rent Roll'!$C21)),1,0),0)</f>
        <v>0</v>
      </c>
      <c r="AS223" s="567">
        <f>IFERROR(IF(AND(NOT(YEAR(AS$3)&lt;=YEAR('Rent Roll'!$C21)+'Rent Roll'!$V21-1),MOD(YEAR(AS$3),'Rent Roll'!$U21)=MOD(YEAR('Rent Roll'!$C21),'Rent Roll'!$U21),MONTH(AS$3)=MONTH('Rent Roll'!$C21)),1,0),0)</f>
        <v>0</v>
      </c>
      <c r="AT223" s="567">
        <f>IFERROR(IF(AND(NOT(YEAR(AT$3)&lt;=YEAR('Rent Roll'!$C21)+'Rent Roll'!$V21-1),MOD(YEAR(AT$3),'Rent Roll'!$U21)=MOD(YEAR('Rent Roll'!$C21),'Rent Roll'!$U21),MONTH(AT$3)=MONTH('Rent Roll'!$C21)),1,0),0)</f>
        <v>0</v>
      </c>
      <c r="AU223" s="567">
        <f>IFERROR(IF(AND(NOT(YEAR(AU$3)&lt;=YEAR('Rent Roll'!$C21)+'Rent Roll'!$V21-1),MOD(YEAR(AU$3),'Rent Roll'!$U21)=MOD(YEAR('Rent Roll'!$C21),'Rent Roll'!$U21),MONTH(AU$3)=MONTH('Rent Roll'!$C21)),1,0),0)</f>
        <v>0</v>
      </c>
      <c r="AV223" s="567">
        <f>IFERROR(IF(AND(NOT(YEAR(AV$3)&lt;=YEAR('Rent Roll'!$C21)+'Rent Roll'!$V21-1),MOD(YEAR(AV$3),'Rent Roll'!$U21)=MOD(YEAR('Rent Roll'!$C21),'Rent Roll'!$U21),MONTH(AV$3)=MONTH('Rent Roll'!$C21)),1,0),0)</f>
        <v>0</v>
      </c>
      <c r="AW223" s="567">
        <f>IFERROR(IF(AND(NOT(YEAR(AW$3)&lt;=YEAR('Rent Roll'!$C21)+'Rent Roll'!$V21-1),MOD(YEAR(AW$3),'Rent Roll'!$U21)=MOD(YEAR('Rent Roll'!$C21),'Rent Roll'!$U21),MONTH(AW$3)=MONTH('Rent Roll'!$C21)),1,0),0)</f>
        <v>0</v>
      </c>
      <c r="AX223" s="567">
        <f>IFERROR(IF(AND(NOT(YEAR(AX$3)&lt;=YEAR('Rent Roll'!$C21)+'Rent Roll'!$V21-1),MOD(YEAR(AX$3),'Rent Roll'!$U21)=MOD(YEAR('Rent Roll'!$C21),'Rent Roll'!$U21),MONTH(AX$3)=MONTH('Rent Roll'!$C21)),1,0),0)</f>
        <v>0</v>
      </c>
      <c r="AY223" s="567">
        <f>IFERROR(IF(AND(NOT(YEAR(AY$3)&lt;=YEAR('Rent Roll'!$C21)+'Rent Roll'!$V21-1),MOD(YEAR(AY$3),'Rent Roll'!$U21)=MOD(YEAR('Rent Roll'!$C21),'Rent Roll'!$U21),MONTH(AY$3)=MONTH('Rent Roll'!$C21)),1,0),0)</f>
        <v>0</v>
      </c>
      <c r="AZ223" s="567">
        <f>IFERROR(IF(AND(NOT(YEAR(AZ$3)&lt;=YEAR('Rent Roll'!$C21)+'Rent Roll'!$V21-1),MOD(YEAR(AZ$3),'Rent Roll'!$U21)=MOD(YEAR('Rent Roll'!$C21),'Rent Roll'!$U21),MONTH(AZ$3)=MONTH('Rent Roll'!$C21)),1,0),0)</f>
        <v>0</v>
      </c>
      <c r="BA223" s="567">
        <f>IFERROR(IF(AND(NOT(YEAR(BA$3)&lt;=YEAR('Rent Roll'!$C21)+'Rent Roll'!$V21-1),MOD(YEAR(BA$3),'Rent Roll'!$U21)=MOD(YEAR('Rent Roll'!$C21),'Rent Roll'!$U21),MONTH(BA$3)=MONTH('Rent Roll'!$C21)),1,0),0)</f>
        <v>0</v>
      </c>
      <c r="BB223" s="767">
        <f>IFERROR(IF(AND(NOT(YEAR(BB$3)&lt;=YEAR('Rent Roll'!$C21)+'Rent Roll'!$V21-1),MOD(YEAR(BB$3),'Rent Roll'!$U21)=MOD(YEAR('Rent Roll'!$C21),'Rent Roll'!$U21),MONTH(BB$3)=MONTH('Rent Roll'!$C21)),1,0),0)</f>
        <v>0</v>
      </c>
      <c r="BC223" s="768">
        <f>IFERROR(IF(AND(NOT(YEAR(BC$3)&lt;=YEAR('Rent Roll'!$C21)+'Rent Roll'!$V21-1),MOD(YEAR(BC$3),'Rent Roll'!$U21)=MOD(YEAR('Rent Roll'!$C21),'Rent Roll'!$U21),MONTH(BC$3)=MONTH('Rent Roll'!$C21)),1,0),0)</f>
        <v>0</v>
      </c>
      <c r="BD223" s="567">
        <f>IFERROR(IF(AND(NOT(YEAR(BD$3)&lt;=YEAR('Rent Roll'!$C21)+'Rent Roll'!$V21-1),MOD(YEAR(BD$3),'Rent Roll'!$U21)=MOD(YEAR('Rent Roll'!$C21),'Rent Roll'!$U21),MONTH(BD$3)=MONTH('Rent Roll'!$C21)),1,0),0)</f>
        <v>0</v>
      </c>
      <c r="BE223" s="567">
        <f>IFERROR(IF(AND(NOT(YEAR(BE$3)&lt;=YEAR('Rent Roll'!$C21)+'Rent Roll'!$V21-1),MOD(YEAR(BE$3),'Rent Roll'!$U21)=MOD(YEAR('Rent Roll'!$C21),'Rent Roll'!$U21),MONTH(BE$3)=MONTH('Rent Roll'!$C21)),1,0),0)</f>
        <v>0</v>
      </c>
      <c r="BF223" s="567">
        <f>IFERROR(IF(AND(NOT(YEAR(BF$3)&lt;=YEAR('Rent Roll'!$C21)+'Rent Roll'!$V21-1),MOD(YEAR(BF$3),'Rent Roll'!$U21)=MOD(YEAR('Rent Roll'!$C21),'Rent Roll'!$U21),MONTH(BF$3)=MONTH('Rent Roll'!$C21)),1,0),0)</f>
        <v>0</v>
      </c>
      <c r="BG223" s="567">
        <f>IFERROR(IF(AND(NOT(YEAR(BG$3)&lt;=YEAR('Rent Roll'!$C21)+'Rent Roll'!$V21-1),MOD(YEAR(BG$3),'Rent Roll'!$U21)=MOD(YEAR('Rent Roll'!$C21),'Rent Roll'!$U21),MONTH(BG$3)=MONTH('Rent Roll'!$C21)),1,0),0)</f>
        <v>0</v>
      </c>
      <c r="BH223" s="567">
        <f>IFERROR(IF(AND(NOT(YEAR(BH$3)&lt;=YEAR('Rent Roll'!$C21)+'Rent Roll'!$V21-1),MOD(YEAR(BH$3),'Rent Roll'!$U21)=MOD(YEAR('Rent Roll'!$C21),'Rent Roll'!$U21),MONTH(BH$3)=MONTH('Rent Roll'!$C21)),1,0),0)</f>
        <v>0</v>
      </c>
      <c r="BI223" s="567">
        <f>IFERROR(IF(AND(NOT(YEAR(BI$3)&lt;=YEAR('Rent Roll'!$C21)+'Rent Roll'!$V21-1),MOD(YEAR(BI$3),'Rent Roll'!$U21)=MOD(YEAR('Rent Roll'!$C21),'Rent Roll'!$U21),MONTH(BI$3)=MONTH('Rent Roll'!$C21)),1,0),0)</f>
        <v>0</v>
      </c>
      <c r="BJ223" s="567">
        <f>IFERROR(IF(AND(NOT(YEAR(BJ$3)&lt;=YEAR('Rent Roll'!$C21)+'Rent Roll'!$V21-1),MOD(YEAR(BJ$3),'Rent Roll'!$U21)=MOD(YEAR('Rent Roll'!$C21),'Rent Roll'!$U21),MONTH(BJ$3)=MONTH('Rent Roll'!$C21)),1,0),0)</f>
        <v>0</v>
      </c>
      <c r="BK223" s="567">
        <f>IFERROR(IF(AND(NOT(YEAR(BK$3)&lt;=YEAR('Rent Roll'!$C21)+'Rent Roll'!$V21-1),MOD(YEAR(BK$3),'Rent Roll'!$U21)=MOD(YEAR('Rent Roll'!$C21),'Rent Roll'!$U21),MONTH(BK$3)=MONTH('Rent Roll'!$C21)),1,0),0)</f>
        <v>0</v>
      </c>
      <c r="BL223" s="567">
        <f>IFERROR(IF(AND(NOT(YEAR(BL$3)&lt;=YEAR('Rent Roll'!$C21)+'Rent Roll'!$V21-1),MOD(YEAR(BL$3),'Rent Roll'!$U21)=MOD(YEAR('Rent Roll'!$C21),'Rent Roll'!$U21),MONTH(BL$3)=MONTH('Rent Roll'!$C21)),1,0),0)</f>
        <v>0</v>
      </c>
      <c r="BM223" s="567">
        <f>IFERROR(IF(AND(NOT(YEAR(BM$3)&lt;=YEAR('Rent Roll'!$C21)+'Rent Roll'!$V21-1),MOD(YEAR(BM$3),'Rent Roll'!$U21)=MOD(YEAR('Rent Roll'!$C21),'Rent Roll'!$U21),MONTH(BM$3)=MONTH('Rent Roll'!$C21)),1,0),0)</f>
        <v>0</v>
      </c>
      <c r="BN223" s="767">
        <f>IFERROR(IF(AND(NOT(YEAR(BN$3)&lt;=YEAR('Rent Roll'!$C21)+'Rent Roll'!$V21-1),MOD(YEAR(BN$3),'Rent Roll'!$U21)=MOD(YEAR('Rent Roll'!$C21),'Rent Roll'!$U21),MONTH(BN$3)=MONTH('Rent Roll'!$C21)),1,0),0)</f>
        <v>0</v>
      </c>
      <c r="BO223" s="768">
        <f>IFERROR(IF(AND(NOT(YEAR(BO$3)&lt;=YEAR('Rent Roll'!$C21)+'Rent Roll'!$V21-1),MOD(YEAR(BO$3),'Rent Roll'!$U21)=MOD(YEAR('Rent Roll'!$C21),'Rent Roll'!$U21),MONTH(BO$3)=MONTH('Rent Roll'!$C21)),1,0),0)</f>
        <v>0</v>
      </c>
      <c r="BP223" s="567">
        <f>IFERROR(IF(AND(NOT(YEAR(BP$3)&lt;=YEAR('Rent Roll'!$C21)+'Rent Roll'!$V21-1),MOD(YEAR(BP$3),'Rent Roll'!$U21)=MOD(YEAR('Rent Roll'!$C21),'Rent Roll'!$U21),MONTH(BP$3)=MONTH('Rent Roll'!$C21)),1,0),0)</f>
        <v>0</v>
      </c>
      <c r="BQ223" s="567">
        <f>IFERROR(IF(AND(NOT(YEAR(BQ$3)&lt;=YEAR('Rent Roll'!$C21)+'Rent Roll'!$V21-1),MOD(YEAR(BQ$3),'Rent Roll'!$U21)=MOD(YEAR('Rent Roll'!$C21),'Rent Roll'!$U21),MONTH(BQ$3)=MONTH('Rent Roll'!$C21)),1,0),0)</f>
        <v>0</v>
      </c>
      <c r="BR223" s="567">
        <f>IFERROR(IF(AND(NOT(YEAR(BR$3)&lt;=YEAR('Rent Roll'!$C21)+'Rent Roll'!$V21-1),MOD(YEAR(BR$3),'Rent Roll'!$U21)=MOD(YEAR('Rent Roll'!$C21),'Rent Roll'!$U21),MONTH(BR$3)=MONTH('Rent Roll'!$C21)),1,0),0)</f>
        <v>0</v>
      </c>
      <c r="BS223" s="567">
        <f>IFERROR(IF(AND(NOT(YEAR(BS$3)&lt;=YEAR('Rent Roll'!$C21)+'Rent Roll'!$V21-1),MOD(YEAR(BS$3),'Rent Roll'!$U21)=MOD(YEAR('Rent Roll'!$C21),'Rent Roll'!$U21),MONTH(BS$3)=MONTH('Rent Roll'!$C21)),1,0),0)</f>
        <v>0</v>
      </c>
      <c r="BT223" s="567">
        <f>IFERROR(IF(AND(NOT(YEAR(BT$3)&lt;=YEAR('Rent Roll'!$C21)+'Rent Roll'!$V21-1),MOD(YEAR(BT$3),'Rent Roll'!$U21)=MOD(YEAR('Rent Roll'!$C21),'Rent Roll'!$U21),MONTH(BT$3)=MONTH('Rent Roll'!$C21)),1,0),0)</f>
        <v>0</v>
      </c>
      <c r="BU223" s="567">
        <f>IFERROR(IF(AND(NOT(YEAR(BU$3)&lt;=YEAR('Rent Roll'!$C21)+'Rent Roll'!$V21-1),MOD(YEAR(BU$3),'Rent Roll'!$U21)=MOD(YEAR('Rent Roll'!$C21),'Rent Roll'!$U21),MONTH(BU$3)=MONTH('Rent Roll'!$C21)),1,0),0)</f>
        <v>0</v>
      </c>
      <c r="BV223" s="567">
        <f>IFERROR(IF(AND(NOT(YEAR(BV$3)&lt;=YEAR('Rent Roll'!$C21)+'Rent Roll'!$V21-1),MOD(YEAR(BV$3),'Rent Roll'!$U21)=MOD(YEAR('Rent Roll'!$C21),'Rent Roll'!$U21),MONTH(BV$3)=MONTH('Rent Roll'!$C21)),1,0),0)</f>
        <v>0</v>
      </c>
      <c r="BW223" s="567">
        <f>IFERROR(IF(AND(NOT(YEAR(BW$3)&lt;=YEAR('Rent Roll'!$C21)+'Rent Roll'!$V21-1),MOD(YEAR(BW$3),'Rent Roll'!$U21)=MOD(YEAR('Rent Roll'!$C21),'Rent Roll'!$U21),MONTH(BW$3)=MONTH('Rent Roll'!$C21)),1,0),0)</f>
        <v>0</v>
      </c>
      <c r="BX223" s="567">
        <f>IFERROR(IF(AND(NOT(YEAR(BX$3)&lt;=YEAR('Rent Roll'!$C21)+'Rent Roll'!$V21-1),MOD(YEAR(BX$3),'Rent Roll'!$U21)=MOD(YEAR('Rent Roll'!$C21),'Rent Roll'!$U21),MONTH(BX$3)=MONTH('Rent Roll'!$C21)),1,0),0)</f>
        <v>0</v>
      </c>
      <c r="BY223" s="567">
        <f>IFERROR(IF(AND(NOT(YEAR(BY$3)&lt;=YEAR('Rent Roll'!$C21)+'Rent Roll'!$V21-1),MOD(YEAR(BY$3),'Rent Roll'!$U21)=MOD(YEAR('Rent Roll'!$C21),'Rent Roll'!$U21),MONTH(BY$3)=MONTH('Rent Roll'!$C21)),1,0),0)</f>
        <v>0</v>
      </c>
      <c r="BZ223" s="767">
        <f>IFERROR(IF(AND(NOT(YEAR(BZ$3)&lt;=YEAR('Rent Roll'!$C21)+'Rent Roll'!$V21-1),MOD(YEAR(BZ$3),'Rent Roll'!$U21)=MOD(YEAR('Rent Roll'!$C21),'Rent Roll'!$U21),MONTH(BZ$3)=MONTH('Rent Roll'!$C21)),1,0),0)</f>
        <v>0</v>
      </c>
      <c r="CA223" s="768">
        <f>IFERROR(IF(AND(NOT(YEAR(CA$3)&lt;=YEAR('Rent Roll'!$C21)+'Rent Roll'!$V21-1),MOD(YEAR(CA$3),'Rent Roll'!$U21)=MOD(YEAR('Rent Roll'!$C21),'Rent Roll'!$U21),MONTH(CA$3)=MONTH('Rent Roll'!$C21)),1,0),0)</f>
        <v>0</v>
      </c>
      <c r="CB223" s="567">
        <f>IFERROR(IF(AND(NOT(YEAR(CB$3)&lt;=YEAR('Rent Roll'!$C21)+'Rent Roll'!$V21-1),MOD(YEAR(CB$3),'Rent Roll'!$U21)=MOD(YEAR('Rent Roll'!$C21),'Rent Roll'!$U21),MONTH(CB$3)=MONTH('Rent Roll'!$C21)),1,0),0)</f>
        <v>0</v>
      </c>
      <c r="CC223" s="567">
        <f>IFERROR(IF(AND(NOT(YEAR(CC$3)&lt;=YEAR('Rent Roll'!$C21)+'Rent Roll'!$V21-1),MOD(YEAR(CC$3),'Rent Roll'!$U21)=MOD(YEAR('Rent Roll'!$C21),'Rent Roll'!$U21),MONTH(CC$3)=MONTH('Rent Roll'!$C21)),1,0),0)</f>
        <v>0</v>
      </c>
      <c r="CD223" s="567">
        <f>IFERROR(IF(AND(NOT(YEAR(CD$3)&lt;=YEAR('Rent Roll'!$C21)+'Rent Roll'!$V21-1),MOD(YEAR(CD$3),'Rent Roll'!$U21)=MOD(YEAR('Rent Roll'!$C21),'Rent Roll'!$U21),MONTH(CD$3)=MONTH('Rent Roll'!$C21)),1,0),0)</f>
        <v>0</v>
      </c>
      <c r="CE223" s="567">
        <f>IFERROR(IF(AND(NOT(YEAR(CE$3)&lt;=YEAR('Rent Roll'!$C21)+'Rent Roll'!$V21-1),MOD(YEAR(CE$3),'Rent Roll'!$U21)=MOD(YEAR('Rent Roll'!$C21),'Rent Roll'!$U21),MONTH(CE$3)=MONTH('Rent Roll'!$C21)),1,0),0)</f>
        <v>0</v>
      </c>
      <c r="CF223" s="567">
        <f>IFERROR(IF(AND(NOT(YEAR(CF$3)&lt;=YEAR('Rent Roll'!$C21)+'Rent Roll'!$V21-1),MOD(YEAR(CF$3),'Rent Roll'!$U21)=MOD(YEAR('Rent Roll'!$C21),'Rent Roll'!$U21),MONTH(CF$3)=MONTH('Rent Roll'!$C21)),1,0),0)</f>
        <v>0</v>
      </c>
      <c r="CG223" s="567">
        <f>IFERROR(IF(AND(NOT(YEAR(CG$3)&lt;=YEAR('Rent Roll'!$C21)+'Rent Roll'!$V21-1),MOD(YEAR(CG$3),'Rent Roll'!$U21)=MOD(YEAR('Rent Roll'!$C21),'Rent Roll'!$U21),MONTH(CG$3)=MONTH('Rent Roll'!$C21)),1,0),0)</f>
        <v>0</v>
      </c>
      <c r="CH223" s="567">
        <f>IFERROR(IF(AND(NOT(YEAR(CH$3)&lt;=YEAR('Rent Roll'!$C21)+'Rent Roll'!$V21-1),MOD(YEAR(CH$3),'Rent Roll'!$U21)=MOD(YEAR('Rent Roll'!$C21),'Rent Roll'!$U21),MONTH(CH$3)=MONTH('Rent Roll'!$C21)),1,0),0)</f>
        <v>0</v>
      </c>
      <c r="CI223" s="567">
        <f>IFERROR(IF(AND(NOT(YEAR(CI$3)&lt;=YEAR('Rent Roll'!$C21)+'Rent Roll'!$V21-1),MOD(YEAR(CI$3),'Rent Roll'!$U21)=MOD(YEAR('Rent Roll'!$C21),'Rent Roll'!$U21),MONTH(CI$3)=MONTH('Rent Roll'!$C21)),1,0),0)</f>
        <v>0</v>
      </c>
      <c r="CJ223" s="567">
        <f>IFERROR(IF(AND(NOT(YEAR(CJ$3)&lt;=YEAR('Rent Roll'!$C21)+'Rent Roll'!$V21-1),MOD(YEAR(CJ$3),'Rent Roll'!$U21)=MOD(YEAR('Rent Roll'!$C21),'Rent Roll'!$U21),MONTH(CJ$3)=MONTH('Rent Roll'!$C21)),1,0),0)</f>
        <v>0</v>
      </c>
      <c r="CK223" s="567">
        <f>IFERROR(IF(AND(NOT(YEAR(CK$3)&lt;=YEAR('Rent Roll'!$C21)+'Rent Roll'!$V21-1),MOD(YEAR(CK$3),'Rent Roll'!$U21)=MOD(YEAR('Rent Roll'!$C21),'Rent Roll'!$U21),MONTH(CK$3)=MONTH('Rent Roll'!$C21)),1,0),0)</f>
        <v>0</v>
      </c>
      <c r="CL223" s="767">
        <f>IFERROR(IF(AND(NOT(YEAR(CL$3)&lt;=YEAR('Rent Roll'!$C21)+'Rent Roll'!$V21-1),MOD(YEAR(CL$3),'Rent Roll'!$U21)=MOD(YEAR('Rent Roll'!$C21),'Rent Roll'!$U21),MONTH(CL$3)=MONTH('Rent Roll'!$C21)),1,0),0)</f>
        <v>0</v>
      </c>
      <c r="CM223" s="768">
        <f>IFERROR(IF(AND(NOT(YEAR(CM$3)&lt;=YEAR('Rent Roll'!$C21)+'Rent Roll'!$V21-1),MOD(YEAR(CM$3),'Rent Roll'!$U21)=MOD(YEAR('Rent Roll'!$C21),'Rent Roll'!$U21),MONTH(CM$3)=MONTH('Rent Roll'!$C21)),1,0),0)</f>
        <v>0</v>
      </c>
      <c r="CN223" s="567">
        <f>IFERROR(IF(AND(NOT(YEAR(CN$3)&lt;=YEAR('Rent Roll'!$C21)+'Rent Roll'!$V21-1),MOD(YEAR(CN$3),'Rent Roll'!$U21)=MOD(YEAR('Rent Roll'!$C21),'Rent Roll'!$U21),MONTH(CN$3)=MONTH('Rent Roll'!$C21)),1,0),0)</f>
        <v>0</v>
      </c>
      <c r="CO223" s="567">
        <f>IFERROR(IF(AND(NOT(YEAR(CO$3)&lt;=YEAR('Rent Roll'!$C21)+'Rent Roll'!$V21-1),MOD(YEAR(CO$3),'Rent Roll'!$U21)=MOD(YEAR('Rent Roll'!$C21),'Rent Roll'!$U21),MONTH(CO$3)=MONTH('Rent Roll'!$C21)),1,0),0)</f>
        <v>0</v>
      </c>
      <c r="CP223" s="567">
        <f>IFERROR(IF(AND(NOT(YEAR(CP$3)&lt;=YEAR('Rent Roll'!$C21)+'Rent Roll'!$V21-1),MOD(YEAR(CP$3),'Rent Roll'!$U21)=MOD(YEAR('Rent Roll'!$C21),'Rent Roll'!$U21),MONTH(CP$3)=MONTH('Rent Roll'!$C21)),1,0),0)</f>
        <v>0</v>
      </c>
      <c r="CQ223" s="567">
        <f>IFERROR(IF(AND(NOT(YEAR(CQ$3)&lt;=YEAR('Rent Roll'!$C21)+'Rent Roll'!$V21-1),MOD(YEAR(CQ$3),'Rent Roll'!$U21)=MOD(YEAR('Rent Roll'!$C21),'Rent Roll'!$U21),MONTH(CQ$3)=MONTH('Rent Roll'!$C21)),1,0),0)</f>
        <v>0</v>
      </c>
      <c r="CR223" s="567">
        <f>IFERROR(IF(AND(NOT(YEAR(CR$3)&lt;=YEAR('Rent Roll'!$C21)+'Rent Roll'!$V21-1),MOD(YEAR(CR$3),'Rent Roll'!$U21)=MOD(YEAR('Rent Roll'!$C21),'Rent Roll'!$U21),MONTH(CR$3)=MONTH('Rent Roll'!$C21)),1,0),0)</f>
        <v>0</v>
      </c>
      <c r="CS223" s="567">
        <f>IFERROR(IF(AND(NOT(YEAR(CS$3)&lt;=YEAR('Rent Roll'!$C21)+'Rent Roll'!$V21-1),MOD(YEAR(CS$3),'Rent Roll'!$U21)=MOD(YEAR('Rent Roll'!$C21),'Rent Roll'!$U21),MONTH(CS$3)=MONTH('Rent Roll'!$C21)),1,0),0)</f>
        <v>0</v>
      </c>
      <c r="CT223" s="567">
        <f>IFERROR(IF(AND(NOT(YEAR(CT$3)&lt;=YEAR('Rent Roll'!$C21)+'Rent Roll'!$V21-1),MOD(YEAR(CT$3),'Rent Roll'!$U21)=MOD(YEAR('Rent Roll'!$C21),'Rent Roll'!$U21),MONTH(CT$3)=MONTH('Rent Roll'!$C21)),1,0),0)</f>
        <v>0</v>
      </c>
      <c r="CU223" s="567">
        <f>IFERROR(IF(AND(NOT(YEAR(CU$3)&lt;=YEAR('Rent Roll'!$C21)+'Rent Roll'!$V21-1),MOD(YEAR(CU$3),'Rent Roll'!$U21)=MOD(YEAR('Rent Roll'!$C21),'Rent Roll'!$U21),MONTH(CU$3)=MONTH('Rent Roll'!$C21)),1,0),0)</f>
        <v>0</v>
      </c>
      <c r="CV223" s="567">
        <f>IFERROR(IF(AND(NOT(YEAR(CV$3)&lt;=YEAR('Rent Roll'!$C21)+'Rent Roll'!$V21-1),MOD(YEAR(CV$3),'Rent Roll'!$U21)=MOD(YEAR('Rent Roll'!$C21),'Rent Roll'!$U21),MONTH(CV$3)=MONTH('Rent Roll'!$C21)),1,0),0)</f>
        <v>0</v>
      </c>
      <c r="CW223" s="567">
        <f>IFERROR(IF(AND(NOT(YEAR(CW$3)&lt;=YEAR('Rent Roll'!$C21)+'Rent Roll'!$V21-1),MOD(YEAR(CW$3),'Rent Roll'!$U21)=MOD(YEAR('Rent Roll'!$C21),'Rent Roll'!$U21),MONTH(CW$3)=MONTH('Rent Roll'!$C21)),1,0),0)</f>
        <v>0</v>
      </c>
      <c r="CX223" s="767">
        <f>IFERROR(IF(AND(NOT(YEAR(CX$3)&lt;=YEAR('Rent Roll'!$C21)+'Rent Roll'!$V21-1),MOD(YEAR(CX$3),'Rent Roll'!$U21)=MOD(YEAR('Rent Roll'!$C21),'Rent Roll'!$U21),MONTH(CX$3)=MONTH('Rent Roll'!$C21)),1,0),0)</f>
        <v>0</v>
      </c>
      <c r="CY223" s="768">
        <f>IFERROR(IF(AND(NOT(YEAR(CY$3)&lt;=YEAR('Rent Roll'!$C21)+'Rent Roll'!$V21-1),MOD(YEAR(CY$3),'Rent Roll'!$U21)=MOD(YEAR('Rent Roll'!$C21),'Rent Roll'!$U21),MONTH(CY$3)=MONTH('Rent Roll'!$C21)),1,0),0)</f>
        <v>0</v>
      </c>
      <c r="CZ223" s="567">
        <f>IFERROR(IF(AND(NOT(YEAR(CZ$3)&lt;=YEAR('Rent Roll'!$C21)+'Rent Roll'!$V21-1),MOD(YEAR(CZ$3),'Rent Roll'!$U21)=MOD(YEAR('Rent Roll'!$C21),'Rent Roll'!$U21),MONTH(CZ$3)=MONTH('Rent Roll'!$C21)),1,0),0)</f>
        <v>0</v>
      </c>
      <c r="DA223" s="567">
        <f>IFERROR(IF(AND(NOT(YEAR(DA$3)&lt;=YEAR('Rent Roll'!$C21)+'Rent Roll'!$V21-1),MOD(YEAR(DA$3),'Rent Roll'!$U21)=MOD(YEAR('Rent Roll'!$C21),'Rent Roll'!$U21),MONTH(DA$3)=MONTH('Rent Roll'!$C21)),1,0),0)</f>
        <v>0</v>
      </c>
      <c r="DB223" s="567">
        <f>IFERROR(IF(AND(NOT(YEAR(DB$3)&lt;=YEAR('Rent Roll'!$C21)+'Rent Roll'!$V21-1),MOD(YEAR(DB$3),'Rent Roll'!$U21)=MOD(YEAR('Rent Roll'!$C21),'Rent Roll'!$U21),MONTH(DB$3)=MONTH('Rent Roll'!$C21)),1,0),0)</f>
        <v>0</v>
      </c>
      <c r="DC223" s="567">
        <f>IFERROR(IF(AND(NOT(YEAR(DC$3)&lt;=YEAR('Rent Roll'!$C21)+'Rent Roll'!$V21-1),MOD(YEAR(DC$3),'Rent Roll'!$U21)=MOD(YEAR('Rent Roll'!$C21),'Rent Roll'!$U21),MONTH(DC$3)=MONTH('Rent Roll'!$C21)),1,0),0)</f>
        <v>0</v>
      </c>
      <c r="DD223" s="567">
        <f>IFERROR(IF(AND(NOT(YEAR(DD$3)&lt;=YEAR('Rent Roll'!$C21)+'Rent Roll'!$V21-1),MOD(YEAR(DD$3),'Rent Roll'!$U21)=MOD(YEAR('Rent Roll'!$C21),'Rent Roll'!$U21),MONTH(DD$3)=MONTH('Rent Roll'!$C21)),1,0),0)</f>
        <v>0</v>
      </c>
      <c r="DE223" s="567">
        <f>IFERROR(IF(AND(NOT(YEAR(DE$3)&lt;=YEAR('Rent Roll'!$C21)+'Rent Roll'!$V21-1),MOD(YEAR(DE$3),'Rent Roll'!$U21)=MOD(YEAR('Rent Roll'!$C21),'Rent Roll'!$U21),MONTH(DE$3)=MONTH('Rent Roll'!$C21)),1,0),0)</f>
        <v>0</v>
      </c>
      <c r="DF223" s="567">
        <f>IFERROR(IF(AND(NOT(YEAR(DF$3)&lt;=YEAR('Rent Roll'!$C21)+'Rent Roll'!$V21-1),MOD(YEAR(DF$3),'Rent Roll'!$U21)=MOD(YEAR('Rent Roll'!$C21),'Rent Roll'!$U21),MONTH(DF$3)=MONTH('Rent Roll'!$C21)),1,0),0)</f>
        <v>0</v>
      </c>
      <c r="DG223" s="567">
        <f>IFERROR(IF(AND(NOT(YEAR(DG$3)&lt;=YEAR('Rent Roll'!$C21)+'Rent Roll'!$V21-1),MOD(YEAR(DG$3),'Rent Roll'!$U21)=MOD(YEAR('Rent Roll'!$C21),'Rent Roll'!$U21),MONTH(DG$3)=MONTH('Rent Roll'!$C21)),1,0),0)</f>
        <v>0</v>
      </c>
      <c r="DH223" s="567">
        <f>IFERROR(IF(AND(NOT(YEAR(DH$3)&lt;=YEAR('Rent Roll'!$C21)+'Rent Roll'!$V21-1),MOD(YEAR(DH$3),'Rent Roll'!$U21)=MOD(YEAR('Rent Roll'!$C21),'Rent Roll'!$U21),MONTH(DH$3)=MONTH('Rent Roll'!$C21)),1,0),0)</f>
        <v>0</v>
      </c>
      <c r="DI223" s="567">
        <f>IFERROR(IF(AND(NOT(YEAR(DI$3)&lt;=YEAR('Rent Roll'!$C21)+'Rent Roll'!$V21-1),MOD(YEAR(DI$3),'Rent Roll'!$U21)=MOD(YEAR('Rent Roll'!$C21),'Rent Roll'!$U21),MONTH(DI$3)=MONTH('Rent Roll'!$C21)),1,0),0)</f>
        <v>0</v>
      </c>
      <c r="DJ223" s="767">
        <f>IFERROR(IF(AND(NOT(YEAR(DJ$3)&lt;=YEAR('Rent Roll'!$C21)+'Rent Roll'!$V21-1),MOD(YEAR(DJ$3),'Rent Roll'!$U21)=MOD(YEAR('Rent Roll'!$C21),'Rent Roll'!$U21),MONTH(DJ$3)=MONTH('Rent Roll'!$C21)),1,0),0)</f>
        <v>0</v>
      </c>
      <c r="DK223" s="768">
        <f>IFERROR(IF(AND(NOT(YEAR(DK$3)&lt;=YEAR('Rent Roll'!$C21)+'Rent Roll'!$V21-1),MOD(YEAR(DK$3),'Rent Roll'!$U21)=MOD(YEAR('Rent Roll'!$C21),'Rent Roll'!$U21),MONTH(DK$3)=MONTH('Rent Roll'!$C21)),1,0),0)</f>
        <v>0</v>
      </c>
      <c r="DL223" s="567">
        <f>IFERROR(IF(AND(NOT(YEAR(DL$3)&lt;=YEAR('Rent Roll'!$C21)+'Rent Roll'!$V21-1),MOD(YEAR(DL$3),'Rent Roll'!$U21)=MOD(YEAR('Rent Roll'!$C21),'Rent Roll'!$U21),MONTH(DL$3)=MONTH('Rent Roll'!$C21)),1,0),0)</f>
        <v>0</v>
      </c>
      <c r="DM223" s="567">
        <f>IFERROR(IF(AND(NOT(YEAR(DM$3)&lt;=YEAR('Rent Roll'!$C21)+'Rent Roll'!$V21-1),MOD(YEAR(DM$3),'Rent Roll'!$U21)=MOD(YEAR('Rent Roll'!$C21),'Rent Roll'!$U21),MONTH(DM$3)=MONTH('Rent Roll'!$C21)),1,0),0)</f>
        <v>0</v>
      </c>
      <c r="DN223" s="567">
        <f>IFERROR(IF(AND(NOT(YEAR(DN$3)&lt;=YEAR('Rent Roll'!$C21)+'Rent Roll'!$V21-1),MOD(YEAR(DN$3),'Rent Roll'!$U21)=MOD(YEAR('Rent Roll'!$C21),'Rent Roll'!$U21),MONTH(DN$3)=MONTH('Rent Roll'!$C21)),1,0),0)</f>
        <v>0</v>
      </c>
      <c r="DO223" s="567">
        <f>IFERROR(IF(AND(NOT(YEAR(DO$3)&lt;=YEAR('Rent Roll'!$C21)+'Rent Roll'!$V21-1),MOD(YEAR(DO$3),'Rent Roll'!$U21)=MOD(YEAR('Rent Roll'!$C21),'Rent Roll'!$U21),MONTH(DO$3)=MONTH('Rent Roll'!$C21)),1,0),0)</f>
        <v>0</v>
      </c>
      <c r="DP223" s="567">
        <f>IFERROR(IF(AND(NOT(YEAR(DP$3)&lt;=YEAR('Rent Roll'!$C21)+'Rent Roll'!$V21-1),MOD(YEAR(DP$3),'Rent Roll'!$U21)=MOD(YEAR('Rent Roll'!$C21),'Rent Roll'!$U21),MONTH(DP$3)=MONTH('Rent Roll'!$C21)),1,0),0)</f>
        <v>0</v>
      </c>
      <c r="DQ223" s="567">
        <f>IFERROR(IF(AND(NOT(YEAR(DQ$3)&lt;=YEAR('Rent Roll'!$C21)+'Rent Roll'!$V21-1),MOD(YEAR(DQ$3),'Rent Roll'!$U21)=MOD(YEAR('Rent Roll'!$C21),'Rent Roll'!$U21),MONTH(DQ$3)=MONTH('Rent Roll'!$C21)),1,0),0)</f>
        <v>0</v>
      </c>
      <c r="DR223" s="567">
        <f>IFERROR(IF(AND(NOT(YEAR(DR$3)&lt;=YEAR('Rent Roll'!$C21)+'Rent Roll'!$V21-1),MOD(YEAR(DR$3),'Rent Roll'!$U21)=MOD(YEAR('Rent Roll'!$C21),'Rent Roll'!$U21),MONTH(DR$3)=MONTH('Rent Roll'!$C21)),1,0),0)</f>
        <v>0</v>
      </c>
      <c r="DS223" s="567">
        <f>IFERROR(IF(AND(NOT(YEAR(DS$3)&lt;=YEAR('Rent Roll'!$C21)+'Rent Roll'!$V21-1),MOD(YEAR(DS$3),'Rent Roll'!$U21)=MOD(YEAR('Rent Roll'!$C21),'Rent Roll'!$U21),MONTH(DS$3)=MONTH('Rent Roll'!$C21)),1,0),0)</f>
        <v>0</v>
      </c>
      <c r="DT223" s="567">
        <f>IFERROR(IF(AND(NOT(YEAR(DT$3)&lt;=YEAR('Rent Roll'!$C21)+'Rent Roll'!$V21-1),MOD(YEAR(DT$3),'Rent Roll'!$U21)=MOD(YEAR('Rent Roll'!$C21),'Rent Roll'!$U21),MONTH(DT$3)=MONTH('Rent Roll'!$C21)),1,0),0)</f>
        <v>0</v>
      </c>
      <c r="DU223" s="567">
        <f>IFERROR(IF(AND(NOT(YEAR(DU$3)&lt;=YEAR('Rent Roll'!$C21)+'Rent Roll'!$V21-1),MOD(YEAR(DU$3),'Rent Roll'!$U21)=MOD(YEAR('Rent Roll'!$C21),'Rent Roll'!$U21),MONTH(DU$3)=MONTH('Rent Roll'!$C21)),1,0),0)</f>
        <v>0</v>
      </c>
      <c r="DV223" s="567">
        <f>IFERROR(IF(AND(NOT(YEAR(DV$3)&lt;=YEAR('Rent Roll'!$C21)+'Rent Roll'!$V21-1),MOD(YEAR(DV$3),'Rent Roll'!$U21)=MOD(YEAR('Rent Roll'!$C21),'Rent Roll'!$U21),MONTH(DV$3)=MONTH('Rent Roll'!$C21)),1,0),0)</f>
        <v>0</v>
      </c>
    </row>
    <row r="224" spans="1:126" s="568" customFormat="1" ht="12" customHeight="1" outlineLevel="1" x14ac:dyDescent="0.4">
      <c r="A224" s="732"/>
      <c r="B224" s="564">
        <f>'Rent Roll'!$B22</f>
        <v>0</v>
      </c>
      <c r="C224" s="566"/>
      <c r="D224" s="566"/>
      <c r="E224" s="566"/>
      <c r="F224" s="778">
        <f>IFERROR(IF(AND(NOT(YEAR(F$3)&lt;=YEAR('Rent Roll'!$C22)+'Rent Roll'!$V22-1),MOD(YEAR(F$3),'Rent Roll'!$U22)=MOD(YEAR('Rent Roll'!$C22),'Rent Roll'!$U22),MONTH(F$3)=MONTH('Rent Roll'!$C22)),1,0),0)</f>
        <v>0</v>
      </c>
      <c r="G224" s="768">
        <f>IFERROR(IF(AND(NOT(YEAR(G$3)&lt;=YEAR('Rent Roll'!$C22)+'Rent Roll'!$V22-1),MOD(YEAR(G$3),'Rent Roll'!$U22)=MOD(YEAR('Rent Roll'!$C22),'Rent Roll'!$U22),MONTH(G$3)=MONTH('Rent Roll'!$C22)),1,0),0)</f>
        <v>0</v>
      </c>
      <c r="H224" s="567">
        <f>IFERROR(IF(AND(NOT(YEAR(H$3)&lt;=YEAR('Rent Roll'!$C22)+'Rent Roll'!$V22-1),MOD(YEAR(H$3),'Rent Roll'!$U22)=MOD(YEAR('Rent Roll'!$C22),'Rent Roll'!$U22),MONTH(H$3)=MONTH('Rent Roll'!$C22)),1,0),0)</f>
        <v>0</v>
      </c>
      <c r="I224" s="567">
        <f>IFERROR(IF(AND(NOT(YEAR(I$3)&lt;=YEAR('Rent Roll'!$C22)+'Rent Roll'!$V22-1),MOD(YEAR(I$3),'Rent Roll'!$U22)=MOD(YEAR('Rent Roll'!$C22),'Rent Roll'!$U22),MONTH(I$3)=MONTH('Rent Roll'!$C22)),1,0),0)</f>
        <v>0</v>
      </c>
      <c r="J224" s="567">
        <f>IFERROR(IF(AND(NOT(YEAR(J$3)&lt;=YEAR('Rent Roll'!$C22)+'Rent Roll'!$V22-1),MOD(YEAR(J$3),'Rent Roll'!$U22)=MOD(YEAR('Rent Roll'!$C22),'Rent Roll'!$U22),MONTH(J$3)=MONTH('Rent Roll'!$C22)),1,0),0)</f>
        <v>0</v>
      </c>
      <c r="K224" s="567">
        <f>IFERROR(IF(AND(NOT(YEAR(K$3)&lt;=YEAR('Rent Roll'!$C22)+'Rent Roll'!$V22-1),MOD(YEAR(K$3),'Rent Roll'!$U22)=MOD(YEAR('Rent Roll'!$C22),'Rent Roll'!$U22),MONTH(K$3)=MONTH('Rent Roll'!$C22)),1,0),0)</f>
        <v>0</v>
      </c>
      <c r="L224" s="567">
        <f>IFERROR(IF(AND(NOT(YEAR(L$3)&lt;=YEAR('Rent Roll'!$C22)+'Rent Roll'!$V22-1),MOD(YEAR(L$3),'Rent Roll'!$U22)=MOD(YEAR('Rent Roll'!$C22),'Rent Roll'!$U22),MONTH(L$3)=MONTH('Rent Roll'!$C22)),1,0),0)</f>
        <v>0</v>
      </c>
      <c r="M224" s="567">
        <f>IFERROR(IF(AND(NOT(YEAR(M$3)&lt;=YEAR('Rent Roll'!$C22)+'Rent Roll'!$V22-1),MOD(YEAR(M$3),'Rent Roll'!$U22)=MOD(YEAR('Rent Roll'!$C22),'Rent Roll'!$U22),MONTH(M$3)=MONTH('Rent Roll'!$C22)),1,0),0)</f>
        <v>0</v>
      </c>
      <c r="N224" s="567">
        <f>IFERROR(IF(AND(NOT(YEAR(N$3)&lt;=YEAR('Rent Roll'!$C22)+'Rent Roll'!$V22-1),MOD(YEAR(N$3),'Rent Roll'!$U22)=MOD(YEAR('Rent Roll'!$C22),'Rent Roll'!$U22),MONTH(N$3)=MONTH('Rent Roll'!$C22)),1,0),0)</f>
        <v>0</v>
      </c>
      <c r="O224" s="567">
        <f>IFERROR(IF(AND(NOT(YEAR(O$3)&lt;=YEAR('Rent Roll'!$C22)+'Rent Roll'!$V22-1),MOD(YEAR(O$3),'Rent Roll'!$U22)=MOD(YEAR('Rent Roll'!$C22),'Rent Roll'!$U22),MONTH(O$3)=MONTH('Rent Roll'!$C22)),1,0),0)</f>
        <v>0</v>
      </c>
      <c r="P224" s="567">
        <f>IFERROR(IF(AND(NOT(YEAR(P$3)&lt;=YEAR('Rent Roll'!$C22)+'Rent Roll'!$V22-1),MOD(YEAR(P$3),'Rent Roll'!$U22)=MOD(YEAR('Rent Roll'!$C22),'Rent Roll'!$U22),MONTH(P$3)=MONTH('Rent Roll'!$C22)),1,0),0)</f>
        <v>0</v>
      </c>
      <c r="Q224" s="567">
        <f>IFERROR(IF(AND(NOT(YEAR(Q$3)&lt;=YEAR('Rent Roll'!$C22)+'Rent Roll'!$V22-1),MOD(YEAR(Q$3),'Rent Roll'!$U22)=MOD(YEAR('Rent Roll'!$C22),'Rent Roll'!$U22),MONTH(Q$3)=MONTH('Rent Roll'!$C22)),1,0),0)</f>
        <v>0</v>
      </c>
      <c r="R224" s="767">
        <f>IFERROR(IF(AND(NOT(YEAR(R$3)&lt;=YEAR('Rent Roll'!$C22)+'Rent Roll'!$V22-1),MOD(YEAR(R$3),'Rent Roll'!$U22)=MOD(YEAR('Rent Roll'!$C22),'Rent Roll'!$U22),MONTH(R$3)=MONTH('Rent Roll'!$C22)),1,0),0)</f>
        <v>0</v>
      </c>
      <c r="S224" s="768">
        <f>IFERROR(IF(AND(NOT(YEAR(S$3)&lt;=YEAR('Rent Roll'!$C22)+'Rent Roll'!$V22-1),MOD(YEAR(S$3),'Rent Roll'!$U22)=MOD(YEAR('Rent Roll'!$C22),'Rent Roll'!$U22),MONTH(S$3)=MONTH('Rent Roll'!$C22)),1,0),0)</f>
        <v>0</v>
      </c>
      <c r="T224" s="567">
        <f>IFERROR(IF(AND(NOT(YEAR(T$3)&lt;=YEAR('Rent Roll'!$C22)+'Rent Roll'!$V22-1),MOD(YEAR(T$3),'Rent Roll'!$U22)=MOD(YEAR('Rent Roll'!$C22),'Rent Roll'!$U22),MONTH(T$3)=MONTH('Rent Roll'!$C22)),1,0),0)</f>
        <v>0</v>
      </c>
      <c r="U224" s="567">
        <f>IFERROR(IF(AND(NOT(YEAR(U$3)&lt;=YEAR('Rent Roll'!$C22)+'Rent Roll'!$V22-1),MOD(YEAR(U$3),'Rent Roll'!$U22)=MOD(YEAR('Rent Roll'!$C22),'Rent Roll'!$U22),MONTH(U$3)=MONTH('Rent Roll'!$C22)),1,0),0)</f>
        <v>0</v>
      </c>
      <c r="V224" s="567">
        <f>IFERROR(IF(AND(NOT(YEAR(V$3)&lt;=YEAR('Rent Roll'!$C22)+'Rent Roll'!$V22-1),MOD(YEAR(V$3),'Rent Roll'!$U22)=MOD(YEAR('Rent Roll'!$C22),'Rent Roll'!$U22),MONTH(V$3)=MONTH('Rent Roll'!$C22)),1,0),0)</f>
        <v>0</v>
      </c>
      <c r="W224" s="567">
        <f>IFERROR(IF(AND(NOT(YEAR(W$3)&lt;=YEAR('Rent Roll'!$C22)+'Rent Roll'!$V22-1),MOD(YEAR(W$3),'Rent Roll'!$U22)=MOD(YEAR('Rent Roll'!$C22),'Rent Roll'!$U22),MONTH(W$3)=MONTH('Rent Roll'!$C22)),1,0),0)</f>
        <v>0</v>
      </c>
      <c r="X224" s="567">
        <f>IFERROR(IF(AND(NOT(YEAR(X$3)&lt;=YEAR('Rent Roll'!$C22)+'Rent Roll'!$V22-1),MOD(YEAR(X$3),'Rent Roll'!$U22)=MOD(YEAR('Rent Roll'!$C22),'Rent Roll'!$U22),MONTH(X$3)=MONTH('Rent Roll'!$C22)),1,0),0)</f>
        <v>0</v>
      </c>
      <c r="Y224" s="567">
        <f>IFERROR(IF(AND(NOT(YEAR(Y$3)&lt;=YEAR('Rent Roll'!$C22)+'Rent Roll'!$V22-1),MOD(YEAR(Y$3),'Rent Roll'!$U22)=MOD(YEAR('Rent Roll'!$C22),'Rent Roll'!$U22),MONTH(Y$3)=MONTH('Rent Roll'!$C22)),1,0),0)</f>
        <v>0</v>
      </c>
      <c r="Z224" s="567">
        <f>IFERROR(IF(AND(NOT(YEAR(Z$3)&lt;=YEAR('Rent Roll'!$C22)+'Rent Roll'!$V22-1),MOD(YEAR(Z$3),'Rent Roll'!$U22)=MOD(YEAR('Rent Roll'!$C22),'Rent Roll'!$U22),MONTH(Z$3)=MONTH('Rent Roll'!$C22)),1,0),0)</f>
        <v>0</v>
      </c>
      <c r="AA224" s="567">
        <f>IFERROR(IF(AND(NOT(YEAR(AA$3)&lt;=YEAR('Rent Roll'!$C22)+'Rent Roll'!$V22-1),MOD(YEAR(AA$3),'Rent Roll'!$U22)=MOD(YEAR('Rent Roll'!$C22),'Rent Roll'!$U22),MONTH(AA$3)=MONTH('Rent Roll'!$C22)),1,0),0)</f>
        <v>0</v>
      </c>
      <c r="AB224" s="567">
        <f>IFERROR(IF(AND(NOT(YEAR(AB$3)&lt;=YEAR('Rent Roll'!$C22)+'Rent Roll'!$V22-1),MOD(YEAR(AB$3),'Rent Roll'!$U22)=MOD(YEAR('Rent Roll'!$C22),'Rent Roll'!$U22),MONTH(AB$3)=MONTH('Rent Roll'!$C22)),1,0),0)</f>
        <v>0</v>
      </c>
      <c r="AC224" s="567">
        <f>IFERROR(IF(AND(NOT(YEAR(AC$3)&lt;=YEAR('Rent Roll'!$C22)+'Rent Roll'!$V22-1),MOD(YEAR(AC$3),'Rent Roll'!$U22)=MOD(YEAR('Rent Roll'!$C22),'Rent Roll'!$U22),MONTH(AC$3)=MONTH('Rent Roll'!$C22)),1,0),0)</f>
        <v>0</v>
      </c>
      <c r="AD224" s="767">
        <f>IFERROR(IF(AND(NOT(YEAR(AD$3)&lt;=YEAR('Rent Roll'!$C22)+'Rent Roll'!$V22-1),MOD(YEAR(AD$3),'Rent Roll'!$U22)=MOD(YEAR('Rent Roll'!$C22),'Rent Roll'!$U22),MONTH(AD$3)=MONTH('Rent Roll'!$C22)),1,0),0)</f>
        <v>0</v>
      </c>
      <c r="AE224" s="768">
        <f>IFERROR(IF(AND(NOT(YEAR(AE$3)&lt;=YEAR('Rent Roll'!$C22)+'Rent Roll'!$V22-1),MOD(YEAR(AE$3),'Rent Roll'!$U22)=MOD(YEAR('Rent Roll'!$C22),'Rent Roll'!$U22),MONTH(AE$3)=MONTH('Rent Roll'!$C22)),1,0),0)</f>
        <v>0</v>
      </c>
      <c r="AF224" s="567">
        <f>IFERROR(IF(AND(NOT(YEAR(AF$3)&lt;=YEAR('Rent Roll'!$C22)+'Rent Roll'!$V22-1),MOD(YEAR(AF$3),'Rent Roll'!$U22)=MOD(YEAR('Rent Roll'!$C22),'Rent Roll'!$U22),MONTH(AF$3)=MONTH('Rent Roll'!$C22)),1,0),0)</f>
        <v>0</v>
      </c>
      <c r="AG224" s="567">
        <f>IFERROR(IF(AND(NOT(YEAR(AG$3)&lt;=YEAR('Rent Roll'!$C22)+'Rent Roll'!$V22-1),MOD(YEAR(AG$3),'Rent Roll'!$U22)=MOD(YEAR('Rent Roll'!$C22),'Rent Roll'!$U22),MONTH(AG$3)=MONTH('Rent Roll'!$C22)),1,0),0)</f>
        <v>0</v>
      </c>
      <c r="AH224" s="567">
        <f>IFERROR(IF(AND(NOT(YEAR(AH$3)&lt;=YEAR('Rent Roll'!$C22)+'Rent Roll'!$V22-1),MOD(YEAR(AH$3),'Rent Roll'!$U22)=MOD(YEAR('Rent Roll'!$C22),'Rent Roll'!$U22),MONTH(AH$3)=MONTH('Rent Roll'!$C22)),1,0),0)</f>
        <v>0</v>
      </c>
      <c r="AI224" s="567">
        <f>IFERROR(IF(AND(NOT(YEAR(AI$3)&lt;=YEAR('Rent Roll'!$C22)+'Rent Roll'!$V22-1),MOD(YEAR(AI$3),'Rent Roll'!$U22)=MOD(YEAR('Rent Roll'!$C22),'Rent Roll'!$U22),MONTH(AI$3)=MONTH('Rent Roll'!$C22)),1,0),0)</f>
        <v>0</v>
      </c>
      <c r="AJ224" s="567">
        <f>IFERROR(IF(AND(NOT(YEAR(AJ$3)&lt;=YEAR('Rent Roll'!$C22)+'Rent Roll'!$V22-1),MOD(YEAR(AJ$3),'Rent Roll'!$U22)=MOD(YEAR('Rent Roll'!$C22),'Rent Roll'!$U22),MONTH(AJ$3)=MONTH('Rent Roll'!$C22)),1,0),0)</f>
        <v>0</v>
      </c>
      <c r="AK224" s="567">
        <f>IFERROR(IF(AND(NOT(YEAR(AK$3)&lt;=YEAR('Rent Roll'!$C22)+'Rent Roll'!$V22-1),MOD(YEAR(AK$3),'Rent Roll'!$U22)=MOD(YEAR('Rent Roll'!$C22),'Rent Roll'!$U22),MONTH(AK$3)=MONTH('Rent Roll'!$C22)),1,0),0)</f>
        <v>0</v>
      </c>
      <c r="AL224" s="567">
        <f>IFERROR(IF(AND(NOT(YEAR(AL$3)&lt;=YEAR('Rent Roll'!$C22)+'Rent Roll'!$V22-1),MOD(YEAR(AL$3),'Rent Roll'!$U22)=MOD(YEAR('Rent Roll'!$C22),'Rent Roll'!$U22),MONTH(AL$3)=MONTH('Rent Roll'!$C22)),1,0),0)</f>
        <v>0</v>
      </c>
      <c r="AM224" s="567">
        <f>IFERROR(IF(AND(NOT(YEAR(AM$3)&lt;=YEAR('Rent Roll'!$C22)+'Rent Roll'!$V22-1),MOD(YEAR(AM$3),'Rent Roll'!$U22)=MOD(YEAR('Rent Roll'!$C22),'Rent Roll'!$U22),MONTH(AM$3)=MONTH('Rent Roll'!$C22)),1,0),0)</f>
        <v>0</v>
      </c>
      <c r="AN224" s="567">
        <f>IFERROR(IF(AND(NOT(YEAR(AN$3)&lt;=YEAR('Rent Roll'!$C22)+'Rent Roll'!$V22-1),MOD(YEAR(AN$3),'Rent Roll'!$U22)=MOD(YEAR('Rent Roll'!$C22),'Rent Roll'!$U22),MONTH(AN$3)=MONTH('Rent Roll'!$C22)),1,0),0)</f>
        <v>0</v>
      </c>
      <c r="AO224" s="567">
        <f>IFERROR(IF(AND(NOT(YEAR(AO$3)&lt;=YEAR('Rent Roll'!$C22)+'Rent Roll'!$V22-1),MOD(YEAR(AO$3),'Rent Roll'!$U22)=MOD(YEAR('Rent Roll'!$C22),'Rent Roll'!$U22),MONTH(AO$3)=MONTH('Rent Roll'!$C22)),1,0),0)</f>
        <v>0</v>
      </c>
      <c r="AP224" s="767">
        <f>IFERROR(IF(AND(NOT(YEAR(AP$3)&lt;=YEAR('Rent Roll'!$C22)+'Rent Roll'!$V22-1),MOD(YEAR(AP$3),'Rent Roll'!$U22)=MOD(YEAR('Rent Roll'!$C22),'Rent Roll'!$U22),MONTH(AP$3)=MONTH('Rent Roll'!$C22)),1,0),0)</f>
        <v>0</v>
      </c>
      <c r="AQ224" s="768">
        <f>IFERROR(IF(AND(NOT(YEAR(AQ$3)&lt;=YEAR('Rent Roll'!$C22)+'Rent Roll'!$V22-1),MOD(YEAR(AQ$3),'Rent Roll'!$U22)=MOD(YEAR('Rent Roll'!$C22),'Rent Roll'!$U22),MONTH(AQ$3)=MONTH('Rent Roll'!$C22)),1,0),0)</f>
        <v>0</v>
      </c>
      <c r="AR224" s="567">
        <f>IFERROR(IF(AND(NOT(YEAR(AR$3)&lt;=YEAR('Rent Roll'!$C22)+'Rent Roll'!$V22-1),MOD(YEAR(AR$3),'Rent Roll'!$U22)=MOD(YEAR('Rent Roll'!$C22),'Rent Roll'!$U22),MONTH(AR$3)=MONTH('Rent Roll'!$C22)),1,0),0)</f>
        <v>0</v>
      </c>
      <c r="AS224" s="567">
        <f>IFERROR(IF(AND(NOT(YEAR(AS$3)&lt;=YEAR('Rent Roll'!$C22)+'Rent Roll'!$V22-1),MOD(YEAR(AS$3),'Rent Roll'!$U22)=MOD(YEAR('Rent Roll'!$C22),'Rent Roll'!$U22),MONTH(AS$3)=MONTH('Rent Roll'!$C22)),1,0),0)</f>
        <v>0</v>
      </c>
      <c r="AT224" s="567">
        <f>IFERROR(IF(AND(NOT(YEAR(AT$3)&lt;=YEAR('Rent Roll'!$C22)+'Rent Roll'!$V22-1),MOD(YEAR(AT$3),'Rent Roll'!$U22)=MOD(YEAR('Rent Roll'!$C22),'Rent Roll'!$U22),MONTH(AT$3)=MONTH('Rent Roll'!$C22)),1,0),0)</f>
        <v>0</v>
      </c>
      <c r="AU224" s="567">
        <f>IFERROR(IF(AND(NOT(YEAR(AU$3)&lt;=YEAR('Rent Roll'!$C22)+'Rent Roll'!$V22-1),MOD(YEAR(AU$3),'Rent Roll'!$U22)=MOD(YEAR('Rent Roll'!$C22),'Rent Roll'!$U22),MONTH(AU$3)=MONTH('Rent Roll'!$C22)),1,0),0)</f>
        <v>0</v>
      </c>
      <c r="AV224" s="567">
        <f>IFERROR(IF(AND(NOT(YEAR(AV$3)&lt;=YEAR('Rent Roll'!$C22)+'Rent Roll'!$V22-1),MOD(YEAR(AV$3),'Rent Roll'!$U22)=MOD(YEAR('Rent Roll'!$C22),'Rent Roll'!$U22),MONTH(AV$3)=MONTH('Rent Roll'!$C22)),1,0),0)</f>
        <v>0</v>
      </c>
      <c r="AW224" s="567">
        <f>IFERROR(IF(AND(NOT(YEAR(AW$3)&lt;=YEAR('Rent Roll'!$C22)+'Rent Roll'!$V22-1),MOD(YEAR(AW$3),'Rent Roll'!$U22)=MOD(YEAR('Rent Roll'!$C22),'Rent Roll'!$U22),MONTH(AW$3)=MONTH('Rent Roll'!$C22)),1,0),0)</f>
        <v>0</v>
      </c>
      <c r="AX224" s="567">
        <f>IFERROR(IF(AND(NOT(YEAR(AX$3)&lt;=YEAR('Rent Roll'!$C22)+'Rent Roll'!$V22-1),MOD(YEAR(AX$3),'Rent Roll'!$U22)=MOD(YEAR('Rent Roll'!$C22),'Rent Roll'!$U22),MONTH(AX$3)=MONTH('Rent Roll'!$C22)),1,0),0)</f>
        <v>0</v>
      </c>
      <c r="AY224" s="567">
        <f>IFERROR(IF(AND(NOT(YEAR(AY$3)&lt;=YEAR('Rent Roll'!$C22)+'Rent Roll'!$V22-1),MOD(YEAR(AY$3),'Rent Roll'!$U22)=MOD(YEAR('Rent Roll'!$C22),'Rent Roll'!$U22),MONTH(AY$3)=MONTH('Rent Roll'!$C22)),1,0),0)</f>
        <v>0</v>
      </c>
      <c r="AZ224" s="567">
        <f>IFERROR(IF(AND(NOT(YEAR(AZ$3)&lt;=YEAR('Rent Roll'!$C22)+'Rent Roll'!$V22-1),MOD(YEAR(AZ$3),'Rent Roll'!$U22)=MOD(YEAR('Rent Roll'!$C22),'Rent Roll'!$U22),MONTH(AZ$3)=MONTH('Rent Roll'!$C22)),1,0),0)</f>
        <v>0</v>
      </c>
      <c r="BA224" s="567">
        <f>IFERROR(IF(AND(NOT(YEAR(BA$3)&lt;=YEAR('Rent Roll'!$C22)+'Rent Roll'!$V22-1),MOD(YEAR(BA$3),'Rent Roll'!$U22)=MOD(YEAR('Rent Roll'!$C22),'Rent Roll'!$U22),MONTH(BA$3)=MONTH('Rent Roll'!$C22)),1,0),0)</f>
        <v>0</v>
      </c>
      <c r="BB224" s="767">
        <f>IFERROR(IF(AND(NOT(YEAR(BB$3)&lt;=YEAR('Rent Roll'!$C22)+'Rent Roll'!$V22-1),MOD(YEAR(BB$3),'Rent Roll'!$U22)=MOD(YEAR('Rent Roll'!$C22),'Rent Roll'!$U22),MONTH(BB$3)=MONTH('Rent Roll'!$C22)),1,0),0)</f>
        <v>0</v>
      </c>
      <c r="BC224" s="768">
        <f>IFERROR(IF(AND(NOT(YEAR(BC$3)&lt;=YEAR('Rent Roll'!$C22)+'Rent Roll'!$V22-1),MOD(YEAR(BC$3),'Rent Roll'!$U22)=MOD(YEAR('Rent Roll'!$C22),'Rent Roll'!$U22),MONTH(BC$3)=MONTH('Rent Roll'!$C22)),1,0),0)</f>
        <v>0</v>
      </c>
      <c r="BD224" s="567">
        <f>IFERROR(IF(AND(NOT(YEAR(BD$3)&lt;=YEAR('Rent Roll'!$C22)+'Rent Roll'!$V22-1),MOD(YEAR(BD$3),'Rent Roll'!$U22)=MOD(YEAR('Rent Roll'!$C22),'Rent Roll'!$U22),MONTH(BD$3)=MONTH('Rent Roll'!$C22)),1,0),0)</f>
        <v>0</v>
      </c>
      <c r="BE224" s="567">
        <f>IFERROR(IF(AND(NOT(YEAR(BE$3)&lt;=YEAR('Rent Roll'!$C22)+'Rent Roll'!$V22-1),MOD(YEAR(BE$3),'Rent Roll'!$U22)=MOD(YEAR('Rent Roll'!$C22),'Rent Roll'!$U22),MONTH(BE$3)=MONTH('Rent Roll'!$C22)),1,0),0)</f>
        <v>0</v>
      </c>
      <c r="BF224" s="567">
        <f>IFERROR(IF(AND(NOT(YEAR(BF$3)&lt;=YEAR('Rent Roll'!$C22)+'Rent Roll'!$V22-1),MOD(YEAR(BF$3),'Rent Roll'!$U22)=MOD(YEAR('Rent Roll'!$C22),'Rent Roll'!$U22),MONTH(BF$3)=MONTH('Rent Roll'!$C22)),1,0),0)</f>
        <v>0</v>
      </c>
      <c r="BG224" s="567">
        <f>IFERROR(IF(AND(NOT(YEAR(BG$3)&lt;=YEAR('Rent Roll'!$C22)+'Rent Roll'!$V22-1),MOD(YEAR(BG$3),'Rent Roll'!$U22)=MOD(YEAR('Rent Roll'!$C22),'Rent Roll'!$U22),MONTH(BG$3)=MONTH('Rent Roll'!$C22)),1,0),0)</f>
        <v>0</v>
      </c>
      <c r="BH224" s="567">
        <f>IFERROR(IF(AND(NOT(YEAR(BH$3)&lt;=YEAR('Rent Roll'!$C22)+'Rent Roll'!$V22-1),MOD(YEAR(BH$3),'Rent Roll'!$U22)=MOD(YEAR('Rent Roll'!$C22),'Rent Roll'!$U22),MONTH(BH$3)=MONTH('Rent Roll'!$C22)),1,0),0)</f>
        <v>0</v>
      </c>
      <c r="BI224" s="567">
        <f>IFERROR(IF(AND(NOT(YEAR(BI$3)&lt;=YEAR('Rent Roll'!$C22)+'Rent Roll'!$V22-1),MOD(YEAR(BI$3),'Rent Roll'!$U22)=MOD(YEAR('Rent Roll'!$C22),'Rent Roll'!$U22),MONTH(BI$3)=MONTH('Rent Roll'!$C22)),1,0),0)</f>
        <v>0</v>
      </c>
      <c r="BJ224" s="567">
        <f>IFERROR(IF(AND(NOT(YEAR(BJ$3)&lt;=YEAR('Rent Roll'!$C22)+'Rent Roll'!$V22-1),MOD(YEAR(BJ$3),'Rent Roll'!$U22)=MOD(YEAR('Rent Roll'!$C22),'Rent Roll'!$U22),MONTH(BJ$3)=MONTH('Rent Roll'!$C22)),1,0),0)</f>
        <v>0</v>
      </c>
      <c r="BK224" s="567">
        <f>IFERROR(IF(AND(NOT(YEAR(BK$3)&lt;=YEAR('Rent Roll'!$C22)+'Rent Roll'!$V22-1),MOD(YEAR(BK$3),'Rent Roll'!$U22)=MOD(YEAR('Rent Roll'!$C22),'Rent Roll'!$U22),MONTH(BK$3)=MONTH('Rent Roll'!$C22)),1,0),0)</f>
        <v>0</v>
      </c>
      <c r="BL224" s="567">
        <f>IFERROR(IF(AND(NOT(YEAR(BL$3)&lt;=YEAR('Rent Roll'!$C22)+'Rent Roll'!$V22-1),MOD(YEAR(BL$3),'Rent Roll'!$U22)=MOD(YEAR('Rent Roll'!$C22),'Rent Roll'!$U22),MONTH(BL$3)=MONTH('Rent Roll'!$C22)),1,0),0)</f>
        <v>0</v>
      </c>
      <c r="BM224" s="567">
        <f>IFERROR(IF(AND(NOT(YEAR(BM$3)&lt;=YEAR('Rent Roll'!$C22)+'Rent Roll'!$V22-1),MOD(YEAR(BM$3),'Rent Roll'!$U22)=MOD(YEAR('Rent Roll'!$C22),'Rent Roll'!$U22),MONTH(BM$3)=MONTH('Rent Roll'!$C22)),1,0),0)</f>
        <v>0</v>
      </c>
      <c r="BN224" s="767">
        <f>IFERROR(IF(AND(NOT(YEAR(BN$3)&lt;=YEAR('Rent Roll'!$C22)+'Rent Roll'!$V22-1),MOD(YEAR(BN$3),'Rent Roll'!$U22)=MOD(YEAR('Rent Roll'!$C22),'Rent Roll'!$U22),MONTH(BN$3)=MONTH('Rent Roll'!$C22)),1,0),0)</f>
        <v>0</v>
      </c>
      <c r="BO224" s="768">
        <f>IFERROR(IF(AND(NOT(YEAR(BO$3)&lt;=YEAR('Rent Roll'!$C22)+'Rent Roll'!$V22-1),MOD(YEAR(BO$3),'Rent Roll'!$U22)=MOD(YEAR('Rent Roll'!$C22),'Rent Roll'!$U22),MONTH(BO$3)=MONTH('Rent Roll'!$C22)),1,0),0)</f>
        <v>0</v>
      </c>
      <c r="BP224" s="567">
        <f>IFERROR(IF(AND(NOT(YEAR(BP$3)&lt;=YEAR('Rent Roll'!$C22)+'Rent Roll'!$V22-1),MOD(YEAR(BP$3),'Rent Roll'!$U22)=MOD(YEAR('Rent Roll'!$C22),'Rent Roll'!$U22),MONTH(BP$3)=MONTH('Rent Roll'!$C22)),1,0),0)</f>
        <v>0</v>
      </c>
      <c r="BQ224" s="567">
        <f>IFERROR(IF(AND(NOT(YEAR(BQ$3)&lt;=YEAR('Rent Roll'!$C22)+'Rent Roll'!$V22-1),MOD(YEAR(BQ$3),'Rent Roll'!$U22)=MOD(YEAR('Rent Roll'!$C22),'Rent Roll'!$U22),MONTH(BQ$3)=MONTH('Rent Roll'!$C22)),1,0),0)</f>
        <v>0</v>
      </c>
      <c r="BR224" s="567">
        <f>IFERROR(IF(AND(NOT(YEAR(BR$3)&lt;=YEAR('Rent Roll'!$C22)+'Rent Roll'!$V22-1),MOD(YEAR(BR$3),'Rent Roll'!$U22)=MOD(YEAR('Rent Roll'!$C22),'Rent Roll'!$U22),MONTH(BR$3)=MONTH('Rent Roll'!$C22)),1,0),0)</f>
        <v>0</v>
      </c>
      <c r="BS224" s="567">
        <f>IFERROR(IF(AND(NOT(YEAR(BS$3)&lt;=YEAR('Rent Roll'!$C22)+'Rent Roll'!$V22-1),MOD(YEAR(BS$3),'Rent Roll'!$U22)=MOD(YEAR('Rent Roll'!$C22),'Rent Roll'!$U22),MONTH(BS$3)=MONTH('Rent Roll'!$C22)),1,0),0)</f>
        <v>0</v>
      </c>
      <c r="BT224" s="567">
        <f>IFERROR(IF(AND(NOT(YEAR(BT$3)&lt;=YEAR('Rent Roll'!$C22)+'Rent Roll'!$V22-1),MOD(YEAR(BT$3),'Rent Roll'!$U22)=MOD(YEAR('Rent Roll'!$C22),'Rent Roll'!$U22),MONTH(BT$3)=MONTH('Rent Roll'!$C22)),1,0),0)</f>
        <v>0</v>
      </c>
      <c r="BU224" s="567">
        <f>IFERROR(IF(AND(NOT(YEAR(BU$3)&lt;=YEAR('Rent Roll'!$C22)+'Rent Roll'!$V22-1),MOD(YEAR(BU$3),'Rent Roll'!$U22)=MOD(YEAR('Rent Roll'!$C22),'Rent Roll'!$U22),MONTH(BU$3)=MONTH('Rent Roll'!$C22)),1,0),0)</f>
        <v>0</v>
      </c>
      <c r="BV224" s="567">
        <f>IFERROR(IF(AND(NOT(YEAR(BV$3)&lt;=YEAR('Rent Roll'!$C22)+'Rent Roll'!$V22-1),MOD(YEAR(BV$3),'Rent Roll'!$U22)=MOD(YEAR('Rent Roll'!$C22),'Rent Roll'!$U22),MONTH(BV$3)=MONTH('Rent Roll'!$C22)),1,0),0)</f>
        <v>0</v>
      </c>
      <c r="BW224" s="567">
        <f>IFERROR(IF(AND(NOT(YEAR(BW$3)&lt;=YEAR('Rent Roll'!$C22)+'Rent Roll'!$V22-1),MOD(YEAR(BW$3),'Rent Roll'!$U22)=MOD(YEAR('Rent Roll'!$C22),'Rent Roll'!$U22),MONTH(BW$3)=MONTH('Rent Roll'!$C22)),1,0),0)</f>
        <v>0</v>
      </c>
      <c r="BX224" s="567">
        <f>IFERROR(IF(AND(NOT(YEAR(BX$3)&lt;=YEAR('Rent Roll'!$C22)+'Rent Roll'!$V22-1),MOD(YEAR(BX$3),'Rent Roll'!$U22)=MOD(YEAR('Rent Roll'!$C22),'Rent Roll'!$U22),MONTH(BX$3)=MONTH('Rent Roll'!$C22)),1,0),0)</f>
        <v>0</v>
      </c>
      <c r="BY224" s="567">
        <f>IFERROR(IF(AND(NOT(YEAR(BY$3)&lt;=YEAR('Rent Roll'!$C22)+'Rent Roll'!$V22-1),MOD(YEAR(BY$3),'Rent Roll'!$U22)=MOD(YEAR('Rent Roll'!$C22),'Rent Roll'!$U22),MONTH(BY$3)=MONTH('Rent Roll'!$C22)),1,0),0)</f>
        <v>0</v>
      </c>
      <c r="BZ224" s="767">
        <f>IFERROR(IF(AND(NOT(YEAR(BZ$3)&lt;=YEAR('Rent Roll'!$C22)+'Rent Roll'!$V22-1),MOD(YEAR(BZ$3),'Rent Roll'!$U22)=MOD(YEAR('Rent Roll'!$C22),'Rent Roll'!$U22),MONTH(BZ$3)=MONTH('Rent Roll'!$C22)),1,0),0)</f>
        <v>0</v>
      </c>
      <c r="CA224" s="768">
        <f>IFERROR(IF(AND(NOT(YEAR(CA$3)&lt;=YEAR('Rent Roll'!$C22)+'Rent Roll'!$V22-1),MOD(YEAR(CA$3),'Rent Roll'!$U22)=MOD(YEAR('Rent Roll'!$C22),'Rent Roll'!$U22),MONTH(CA$3)=MONTH('Rent Roll'!$C22)),1,0),0)</f>
        <v>0</v>
      </c>
      <c r="CB224" s="567">
        <f>IFERROR(IF(AND(NOT(YEAR(CB$3)&lt;=YEAR('Rent Roll'!$C22)+'Rent Roll'!$V22-1),MOD(YEAR(CB$3),'Rent Roll'!$U22)=MOD(YEAR('Rent Roll'!$C22),'Rent Roll'!$U22),MONTH(CB$3)=MONTH('Rent Roll'!$C22)),1,0),0)</f>
        <v>0</v>
      </c>
      <c r="CC224" s="567">
        <f>IFERROR(IF(AND(NOT(YEAR(CC$3)&lt;=YEAR('Rent Roll'!$C22)+'Rent Roll'!$V22-1),MOD(YEAR(CC$3),'Rent Roll'!$U22)=MOD(YEAR('Rent Roll'!$C22),'Rent Roll'!$U22),MONTH(CC$3)=MONTH('Rent Roll'!$C22)),1,0),0)</f>
        <v>0</v>
      </c>
      <c r="CD224" s="567">
        <f>IFERROR(IF(AND(NOT(YEAR(CD$3)&lt;=YEAR('Rent Roll'!$C22)+'Rent Roll'!$V22-1),MOD(YEAR(CD$3),'Rent Roll'!$U22)=MOD(YEAR('Rent Roll'!$C22),'Rent Roll'!$U22),MONTH(CD$3)=MONTH('Rent Roll'!$C22)),1,0),0)</f>
        <v>0</v>
      </c>
      <c r="CE224" s="567">
        <f>IFERROR(IF(AND(NOT(YEAR(CE$3)&lt;=YEAR('Rent Roll'!$C22)+'Rent Roll'!$V22-1),MOD(YEAR(CE$3),'Rent Roll'!$U22)=MOD(YEAR('Rent Roll'!$C22),'Rent Roll'!$U22),MONTH(CE$3)=MONTH('Rent Roll'!$C22)),1,0),0)</f>
        <v>0</v>
      </c>
      <c r="CF224" s="567">
        <f>IFERROR(IF(AND(NOT(YEAR(CF$3)&lt;=YEAR('Rent Roll'!$C22)+'Rent Roll'!$V22-1),MOD(YEAR(CF$3),'Rent Roll'!$U22)=MOD(YEAR('Rent Roll'!$C22),'Rent Roll'!$U22),MONTH(CF$3)=MONTH('Rent Roll'!$C22)),1,0),0)</f>
        <v>0</v>
      </c>
      <c r="CG224" s="567">
        <f>IFERROR(IF(AND(NOT(YEAR(CG$3)&lt;=YEAR('Rent Roll'!$C22)+'Rent Roll'!$V22-1),MOD(YEAR(CG$3),'Rent Roll'!$U22)=MOD(YEAR('Rent Roll'!$C22),'Rent Roll'!$U22),MONTH(CG$3)=MONTH('Rent Roll'!$C22)),1,0),0)</f>
        <v>0</v>
      </c>
      <c r="CH224" s="567">
        <f>IFERROR(IF(AND(NOT(YEAR(CH$3)&lt;=YEAR('Rent Roll'!$C22)+'Rent Roll'!$V22-1),MOD(YEAR(CH$3),'Rent Roll'!$U22)=MOD(YEAR('Rent Roll'!$C22),'Rent Roll'!$U22),MONTH(CH$3)=MONTH('Rent Roll'!$C22)),1,0),0)</f>
        <v>0</v>
      </c>
      <c r="CI224" s="567">
        <f>IFERROR(IF(AND(NOT(YEAR(CI$3)&lt;=YEAR('Rent Roll'!$C22)+'Rent Roll'!$V22-1),MOD(YEAR(CI$3),'Rent Roll'!$U22)=MOD(YEAR('Rent Roll'!$C22),'Rent Roll'!$U22),MONTH(CI$3)=MONTH('Rent Roll'!$C22)),1,0),0)</f>
        <v>0</v>
      </c>
      <c r="CJ224" s="567">
        <f>IFERROR(IF(AND(NOT(YEAR(CJ$3)&lt;=YEAR('Rent Roll'!$C22)+'Rent Roll'!$V22-1),MOD(YEAR(CJ$3),'Rent Roll'!$U22)=MOD(YEAR('Rent Roll'!$C22),'Rent Roll'!$U22),MONTH(CJ$3)=MONTH('Rent Roll'!$C22)),1,0),0)</f>
        <v>0</v>
      </c>
      <c r="CK224" s="567">
        <f>IFERROR(IF(AND(NOT(YEAR(CK$3)&lt;=YEAR('Rent Roll'!$C22)+'Rent Roll'!$V22-1),MOD(YEAR(CK$3),'Rent Roll'!$U22)=MOD(YEAR('Rent Roll'!$C22),'Rent Roll'!$U22),MONTH(CK$3)=MONTH('Rent Roll'!$C22)),1,0),0)</f>
        <v>0</v>
      </c>
      <c r="CL224" s="767">
        <f>IFERROR(IF(AND(NOT(YEAR(CL$3)&lt;=YEAR('Rent Roll'!$C22)+'Rent Roll'!$V22-1),MOD(YEAR(CL$3),'Rent Roll'!$U22)=MOD(YEAR('Rent Roll'!$C22),'Rent Roll'!$U22),MONTH(CL$3)=MONTH('Rent Roll'!$C22)),1,0),0)</f>
        <v>0</v>
      </c>
      <c r="CM224" s="768">
        <f>IFERROR(IF(AND(NOT(YEAR(CM$3)&lt;=YEAR('Rent Roll'!$C22)+'Rent Roll'!$V22-1),MOD(YEAR(CM$3),'Rent Roll'!$U22)=MOD(YEAR('Rent Roll'!$C22),'Rent Roll'!$U22),MONTH(CM$3)=MONTH('Rent Roll'!$C22)),1,0),0)</f>
        <v>0</v>
      </c>
      <c r="CN224" s="567">
        <f>IFERROR(IF(AND(NOT(YEAR(CN$3)&lt;=YEAR('Rent Roll'!$C22)+'Rent Roll'!$V22-1),MOD(YEAR(CN$3),'Rent Roll'!$U22)=MOD(YEAR('Rent Roll'!$C22),'Rent Roll'!$U22),MONTH(CN$3)=MONTH('Rent Roll'!$C22)),1,0),0)</f>
        <v>0</v>
      </c>
      <c r="CO224" s="567">
        <f>IFERROR(IF(AND(NOT(YEAR(CO$3)&lt;=YEAR('Rent Roll'!$C22)+'Rent Roll'!$V22-1),MOD(YEAR(CO$3),'Rent Roll'!$U22)=MOD(YEAR('Rent Roll'!$C22),'Rent Roll'!$U22),MONTH(CO$3)=MONTH('Rent Roll'!$C22)),1,0),0)</f>
        <v>0</v>
      </c>
      <c r="CP224" s="567">
        <f>IFERROR(IF(AND(NOT(YEAR(CP$3)&lt;=YEAR('Rent Roll'!$C22)+'Rent Roll'!$V22-1),MOD(YEAR(CP$3),'Rent Roll'!$U22)=MOD(YEAR('Rent Roll'!$C22),'Rent Roll'!$U22),MONTH(CP$3)=MONTH('Rent Roll'!$C22)),1,0),0)</f>
        <v>0</v>
      </c>
      <c r="CQ224" s="567">
        <f>IFERROR(IF(AND(NOT(YEAR(CQ$3)&lt;=YEAR('Rent Roll'!$C22)+'Rent Roll'!$V22-1),MOD(YEAR(CQ$3),'Rent Roll'!$U22)=MOD(YEAR('Rent Roll'!$C22),'Rent Roll'!$U22),MONTH(CQ$3)=MONTH('Rent Roll'!$C22)),1,0),0)</f>
        <v>0</v>
      </c>
      <c r="CR224" s="567">
        <f>IFERROR(IF(AND(NOT(YEAR(CR$3)&lt;=YEAR('Rent Roll'!$C22)+'Rent Roll'!$V22-1),MOD(YEAR(CR$3),'Rent Roll'!$U22)=MOD(YEAR('Rent Roll'!$C22),'Rent Roll'!$U22),MONTH(CR$3)=MONTH('Rent Roll'!$C22)),1,0),0)</f>
        <v>0</v>
      </c>
      <c r="CS224" s="567">
        <f>IFERROR(IF(AND(NOT(YEAR(CS$3)&lt;=YEAR('Rent Roll'!$C22)+'Rent Roll'!$V22-1),MOD(YEAR(CS$3),'Rent Roll'!$U22)=MOD(YEAR('Rent Roll'!$C22),'Rent Roll'!$U22),MONTH(CS$3)=MONTH('Rent Roll'!$C22)),1,0),0)</f>
        <v>0</v>
      </c>
      <c r="CT224" s="567">
        <f>IFERROR(IF(AND(NOT(YEAR(CT$3)&lt;=YEAR('Rent Roll'!$C22)+'Rent Roll'!$V22-1),MOD(YEAR(CT$3),'Rent Roll'!$U22)=MOD(YEAR('Rent Roll'!$C22),'Rent Roll'!$U22),MONTH(CT$3)=MONTH('Rent Roll'!$C22)),1,0),0)</f>
        <v>0</v>
      </c>
      <c r="CU224" s="567">
        <f>IFERROR(IF(AND(NOT(YEAR(CU$3)&lt;=YEAR('Rent Roll'!$C22)+'Rent Roll'!$V22-1),MOD(YEAR(CU$3),'Rent Roll'!$U22)=MOD(YEAR('Rent Roll'!$C22),'Rent Roll'!$U22),MONTH(CU$3)=MONTH('Rent Roll'!$C22)),1,0),0)</f>
        <v>0</v>
      </c>
      <c r="CV224" s="567">
        <f>IFERROR(IF(AND(NOT(YEAR(CV$3)&lt;=YEAR('Rent Roll'!$C22)+'Rent Roll'!$V22-1),MOD(YEAR(CV$3),'Rent Roll'!$U22)=MOD(YEAR('Rent Roll'!$C22),'Rent Roll'!$U22),MONTH(CV$3)=MONTH('Rent Roll'!$C22)),1,0),0)</f>
        <v>0</v>
      </c>
      <c r="CW224" s="567">
        <f>IFERROR(IF(AND(NOT(YEAR(CW$3)&lt;=YEAR('Rent Roll'!$C22)+'Rent Roll'!$V22-1),MOD(YEAR(CW$3),'Rent Roll'!$U22)=MOD(YEAR('Rent Roll'!$C22),'Rent Roll'!$U22),MONTH(CW$3)=MONTH('Rent Roll'!$C22)),1,0),0)</f>
        <v>0</v>
      </c>
      <c r="CX224" s="767">
        <f>IFERROR(IF(AND(NOT(YEAR(CX$3)&lt;=YEAR('Rent Roll'!$C22)+'Rent Roll'!$V22-1),MOD(YEAR(CX$3),'Rent Roll'!$U22)=MOD(YEAR('Rent Roll'!$C22),'Rent Roll'!$U22),MONTH(CX$3)=MONTH('Rent Roll'!$C22)),1,0),0)</f>
        <v>0</v>
      </c>
      <c r="CY224" s="768">
        <f>IFERROR(IF(AND(NOT(YEAR(CY$3)&lt;=YEAR('Rent Roll'!$C22)+'Rent Roll'!$V22-1),MOD(YEAR(CY$3),'Rent Roll'!$U22)=MOD(YEAR('Rent Roll'!$C22),'Rent Roll'!$U22),MONTH(CY$3)=MONTH('Rent Roll'!$C22)),1,0),0)</f>
        <v>0</v>
      </c>
      <c r="CZ224" s="567">
        <f>IFERROR(IF(AND(NOT(YEAR(CZ$3)&lt;=YEAR('Rent Roll'!$C22)+'Rent Roll'!$V22-1),MOD(YEAR(CZ$3),'Rent Roll'!$U22)=MOD(YEAR('Rent Roll'!$C22),'Rent Roll'!$U22),MONTH(CZ$3)=MONTH('Rent Roll'!$C22)),1,0),0)</f>
        <v>0</v>
      </c>
      <c r="DA224" s="567">
        <f>IFERROR(IF(AND(NOT(YEAR(DA$3)&lt;=YEAR('Rent Roll'!$C22)+'Rent Roll'!$V22-1),MOD(YEAR(DA$3),'Rent Roll'!$U22)=MOD(YEAR('Rent Roll'!$C22),'Rent Roll'!$U22),MONTH(DA$3)=MONTH('Rent Roll'!$C22)),1,0),0)</f>
        <v>0</v>
      </c>
      <c r="DB224" s="567">
        <f>IFERROR(IF(AND(NOT(YEAR(DB$3)&lt;=YEAR('Rent Roll'!$C22)+'Rent Roll'!$V22-1),MOD(YEAR(DB$3),'Rent Roll'!$U22)=MOD(YEAR('Rent Roll'!$C22),'Rent Roll'!$U22),MONTH(DB$3)=MONTH('Rent Roll'!$C22)),1,0),0)</f>
        <v>0</v>
      </c>
      <c r="DC224" s="567">
        <f>IFERROR(IF(AND(NOT(YEAR(DC$3)&lt;=YEAR('Rent Roll'!$C22)+'Rent Roll'!$V22-1),MOD(YEAR(DC$3),'Rent Roll'!$U22)=MOD(YEAR('Rent Roll'!$C22),'Rent Roll'!$U22),MONTH(DC$3)=MONTH('Rent Roll'!$C22)),1,0),0)</f>
        <v>0</v>
      </c>
      <c r="DD224" s="567">
        <f>IFERROR(IF(AND(NOT(YEAR(DD$3)&lt;=YEAR('Rent Roll'!$C22)+'Rent Roll'!$V22-1),MOD(YEAR(DD$3),'Rent Roll'!$U22)=MOD(YEAR('Rent Roll'!$C22),'Rent Roll'!$U22),MONTH(DD$3)=MONTH('Rent Roll'!$C22)),1,0),0)</f>
        <v>0</v>
      </c>
      <c r="DE224" s="567">
        <f>IFERROR(IF(AND(NOT(YEAR(DE$3)&lt;=YEAR('Rent Roll'!$C22)+'Rent Roll'!$V22-1),MOD(YEAR(DE$3),'Rent Roll'!$U22)=MOD(YEAR('Rent Roll'!$C22),'Rent Roll'!$U22),MONTH(DE$3)=MONTH('Rent Roll'!$C22)),1,0),0)</f>
        <v>0</v>
      </c>
      <c r="DF224" s="567">
        <f>IFERROR(IF(AND(NOT(YEAR(DF$3)&lt;=YEAR('Rent Roll'!$C22)+'Rent Roll'!$V22-1),MOD(YEAR(DF$3),'Rent Roll'!$U22)=MOD(YEAR('Rent Roll'!$C22),'Rent Roll'!$U22),MONTH(DF$3)=MONTH('Rent Roll'!$C22)),1,0),0)</f>
        <v>0</v>
      </c>
      <c r="DG224" s="567">
        <f>IFERROR(IF(AND(NOT(YEAR(DG$3)&lt;=YEAR('Rent Roll'!$C22)+'Rent Roll'!$V22-1),MOD(YEAR(DG$3),'Rent Roll'!$U22)=MOD(YEAR('Rent Roll'!$C22),'Rent Roll'!$U22),MONTH(DG$3)=MONTH('Rent Roll'!$C22)),1,0),0)</f>
        <v>0</v>
      </c>
      <c r="DH224" s="567">
        <f>IFERROR(IF(AND(NOT(YEAR(DH$3)&lt;=YEAR('Rent Roll'!$C22)+'Rent Roll'!$V22-1),MOD(YEAR(DH$3),'Rent Roll'!$U22)=MOD(YEAR('Rent Roll'!$C22),'Rent Roll'!$U22),MONTH(DH$3)=MONTH('Rent Roll'!$C22)),1,0),0)</f>
        <v>0</v>
      </c>
      <c r="DI224" s="567">
        <f>IFERROR(IF(AND(NOT(YEAR(DI$3)&lt;=YEAR('Rent Roll'!$C22)+'Rent Roll'!$V22-1),MOD(YEAR(DI$3),'Rent Roll'!$U22)=MOD(YEAR('Rent Roll'!$C22),'Rent Roll'!$U22),MONTH(DI$3)=MONTH('Rent Roll'!$C22)),1,0),0)</f>
        <v>0</v>
      </c>
      <c r="DJ224" s="767">
        <f>IFERROR(IF(AND(NOT(YEAR(DJ$3)&lt;=YEAR('Rent Roll'!$C22)+'Rent Roll'!$V22-1),MOD(YEAR(DJ$3),'Rent Roll'!$U22)=MOD(YEAR('Rent Roll'!$C22),'Rent Roll'!$U22),MONTH(DJ$3)=MONTH('Rent Roll'!$C22)),1,0),0)</f>
        <v>0</v>
      </c>
      <c r="DK224" s="768">
        <f>IFERROR(IF(AND(NOT(YEAR(DK$3)&lt;=YEAR('Rent Roll'!$C22)+'Rent Roll'!$V22-1),MOD(YEAR(DK$3),'Rent Roll'!$U22)=MOD(YEAR('Rent Roll'!$C22),'Rent Roll'!$U22),MONTH(DK$3)=MONTH('Rent Roll'!$C22)),1,0),0)</f>
        <v>0</v>
      </c>
      <c r="DL224" s="567">
        <f>IFERROR(IF(AND(NOT(YEAR(DL$3)&lt;=YEAR('Rent Roll'!$C22)+'Rent Roll'!$V22-1),MOD(YEAR(DL$3),'Rent Roll'!$U22)=MOD(YEAR('Rent Roll'!$C22),'Rent Roll'!$U22),MONTH(DL$3)=MONTH('Rent Roll'!$C22)),1,0),0)</f>
        <v>0</v>
      </c>
      <c r="DM224" s="567">
        <f>IFERROR(IF(AND(NOT(YEAR(DM$3)&lt;=YEAR('Rent Roll'!$C22)+'Rent Roll'!$V22-1),MOD(YEAR(DM$3),'Rent Roll'!$U22)=MOD(YEAR('Rent Roll'!$C22),'Rent Roll'!$U22),MONTH(DM$3)=MONTH('Rent Roll'!$C22)),1,0),0)</f>
        <v>0</v>
      </c>
      <c r="DN224" s="567">
        <f>IFERROR(IF(AND(NOT(YEAR(DN$3)&lt;=YEAR('Rent Roll'!$C22)+'Rent Roll'!$V22-1),MOD(YEAR(DN$3),'Rent Roll'!$U22)=MOD(YEAR('Rent Roll'!$C22),'Rent Roll'!$U22),MONTH(DN$3)=MONTH('Rent Roll'!$C22)),1,0),0)</f>
        <v>0</v>
      </c>
      <c r="DO224" s="567">
        <f>IFERROR(IF(AND(NOT(YEAR(DO$3)&lt;=YEAR('Rent Roll'!$C22)+'Rent Roll'!$V22-1),MOD(YEAR(DO$3),'Rent Roll'!$U22)=MOD(YEAR('Rent Roll'!$C22),'Rent Roll'!$U22),MONTH(DO$3)=MONTH('Rent Roll'!$C22)),1,0),0)</f>
        <v>0</v>
      </c>
      <c r="DP224" s="567">
        <f>IFERROR(IF(AND(NOT(YEAR(DP$3)&lt;=YEAR('Rent Roll'!$C22)+'Rent Roll'!$V22-1),MOD(YEAR(DP$3),'Rent Roll'!$U22)=MOD(YEAR('Rent Roll'!$C22),'Rent Roll'!$U22),MONTH(DP$3)=MONTH('Rent Roll'!$C22)),1,0),0)</f>
        <v>0</v>
      </c>
      <c r="DQ224" s="567">
        <f>IFERROR(IF(AND(NOT(YEAR(DQ$3)&lt;=YEAR('Rent Roll'!$C22)+'Rent Roll'!$V22-1),MOD(YEAR(DQ$3),'Rent Roll'!$U22)=MOD(YEAR('Rent Roll'!$C22),'Rent Roll'!$U22),MONTH(DQ$3)=MONTH('Rent Roll'!$C22)),1,0),0)</f>
        <v>0</v>
      </c>
      <c r="DR224" s="567">
        <f>IFERROR(IF(AND(NOT(YEAR(DR$3)&lt;=YEAR('Rent Roll'!$C22)+'Rent Roll'!$V22-1),MOD(YEAR(DR$3),'Rent Roll'!$U22)=MOD(YEAR('Rent Roll'!$C22),'Rent Roll'!$U22),MONTH(DR$3)=MONTH('Rent Roll'!$C22)),1,0),0)</f>
        <v>0</v>
      </c>
      <c r="DS224" s="567">
        <f>IFERROR(IF(AND(NOT(YEAR(DS$3)&lt;=YEAR('Rent Roll'!$C22)+'Rent Roll'!$V22-1),MOD(YEAR(DS$3),'Rent Roll'!$U22)=MOD(YEAR('Rent Roll'!$C22),'Rent Roll'!$U22),MONTH(DS$3)=MONTH('Rent Roll'!$C22)),1,0),0)</f>
        <v>0</v>
      </c>
      <c r="DT224" s="567">
        <f>IFERROR(IF(AND(NOT(YEAR(DT$3)&lt;=YEAR('Rent Roll'!$C22)+'Rent Roll'!$V22-1),MOD(YEAR(DT$3),'Rent Roll'!$U22)=MOD(YEAR('Rent Roll'!$C22),'Rent Roll'!$U22),MONTH(DT$3)=MONTH('Rent Roll'!$C22)),1,0),0)</f>
        <v>0</v>
      </c>
      <c r="DU224" s="567">
        <f>IFERROR(IF(AND(NOT(YEAR(DU$3)&lt;=YEAR('Rent Roll'!$C22)+'Rent Roll'!$V22-1),MOD(YEAR(DU$3),'Rent Roll'!$U22)=MOD(YEAR('Rent Roll'!$C22),'Rent Roll'!$U22),MONTH(DU$3)=MONTH('Rent Roll'!$C22)),1,0),0)</f>
        <v>0</v>
      </c>
      <c r="DV224" s="567">
        <f>IFERROR(IF(AND(NOT(YEAR(DV$3)&lt;=YEAR('Rent Roll'!$C22)+'Rent Roll'!$V22-1),MOD(YEAR(DV$3),'Rent Roll'!$U22)=MOD(YEAR('Rent Roll'!$C22),'Rent Roll'!$U22),MONTH(DV$3)=MONTH('Rent Roll'!$C22)),1,0),0)</f>
        <v>0</v>
      </c>
    </row>
    <row r="225" spans="1:126" s="568" customFormat="1" ht="12" customHeight="1" outlineLevel="1" x14ac:dyDescent="0.4">
      <c r="A225" s="732"/>
      <c r="B225" s="564">
        <f>'Rent Roll'!$B23</f>
        <v>0</v>
      </c>
      <c r="C225" s="566"/>
      <c r="D225" s="566"/>
      <c r="E225" s="566"/>
      <c r="F225" s="778">
        <f>IFERROR(IF(AND(NOT(YEAR(F$3)&lt;=YEAR('Rent Roll'!$C23)+'Rent Roll'!$V23-1),MOD(YEAR(F$3),'Rent Roll'!$U23)=MOD(YEAR('Rent Roll'!$C23),'Rent Roll'!$U23),MONTH(F$3)=MONTH('Rent Roll'!$C23)),1,0),0)</f>
        <v>0</v>
      </c>
      <c r="G225" s="768">
        <f>IFERROR(IF(AND(NOT(YEAR(G$3)&lt;=YEAR('Rent Roll'!$C23)+'Rent Roll'!$V23-1),MOD(YEAR(G$3),'Rent Roll'!$U23)=MOD(YEAR('Rent Roll'!$C23),'Rent Roll'!$U23),MONTH(G$3)=MONTH('Rent Roll'!$C23)),1,0),0)</f>
        <v>0</v>
      </c>
      <c r="H225" s="567">
        <f>IFERROR(IF(AND(NOT(YEAR(H$3)&lt;=YEAR('Rent Roll'!$C23)+'Rent Roll'!$V23-1),MOD(YEAR(H$3),'Rent Roll'!$U23)=MOD(YEAR('Rent Roll'!$C23),'Rent Roll'!$U23),MONTH(H$3)=MONTH('Rent Roll'!$C23)),1,0),0)</f>
        <v>0</v>
      </c>
      <c r="I225" s="567">
        <f>IFERROR(IF(AND(NOT(YEAR(I$3)&lt;=YEAR('Rent Roll'!$C23)+'Rent Roll'!$V23-1),MOD(YEAR(I$3),'Rent Roll'!$U23)=MOD(YEAR('Rent Roll'!$C23),'Rent Roll'!$U23),MONTH(I$3)=MONTH('Rent Roll'!$C23)),1,0),0)</f>
        <v>0</v>
      </c>
      <c r="J225" s="567">
        <f>IFERROR(IF(AND(NOT(YEAR(J$3)&lt;=YEAR('Rent Roll'!$C23)+'Rent Roll'!$V23-1),MOD(YEAR(J$3),'Rent Roll'!$U23)=MOD(YEAR('Rent Roll'!$C23),'Rent Roll'!$U23),MONTH(J$3)=MONTH('Rent Roll'!$C23)),1,0),0)</f>
        <v>0</v>
      </c>
      <c r="K225" s="567">
        <f>IFERROR(IF(AND(NOT(YEAR(K$3)&lt;=YEAR('Rent Roll'!$C23)+'Rent Roll'!$V23-1),MOD(YEAR(K$3),'Rent Roll'!$U23)=MOD(YEAR('Rent Roll'!$C23),'Rent Roll'!$U23),MONTH(K$3)=MONTH('Rent Roll'!$C23)),1,0),0)</f>
        <v>0</v>
      </c>
      <c r="L225" s="567">
        <f>IFERROR(IF(AND(NOT(YEAR(L$3)&lt;=YEAR('Rent Roll'!$C23)+'Rent Roll'!$V23-1),MOD(YEAR(L$3),'Rent Roll'!$U23)=MOD(YEAR('Rent Roll'!$C23),'Rent Roll'!$U23),MONTH(L$3)=MONTH('Rent Roll'!$C23)),1,0),0)</f>
        <v>0</v>
      </c>
      <c r="M225" s="567">
        <f>IFERROR(IF(AND(NOT(YEAR(M$3)&lt;=YEAR('Rent Roll'!$C23)+'Rent Roll'!$V23-1),MOD(YEAR(M$3),'Rent Roll'!$U23)=MOD(YEAR('Rent Roll'!$C23),'Rent Roll'!$U23),MONTH(M$3)=MONTH('Rent Roll'!$C23)),1,0),0)</f>
        <v>0</v>
      </c>
      <c r="N225" s="567">
        <f>IFERROR(IF(AND(NOT(YEAR(N$3)&lt;=YEAR('Rent Roll'!$C23)+'Rent Roll'!$V23-1),MOD(YEAR(N$3),'Rent Roll'!$U23)=MOD(YEAR('Rent Roll'!$C23),'Rent Roll'!$U23),MONTH(N$3)=MONTH('Rent Roll'!$C23)),1,0),0)</f>
        <v>0</v>
      </c>
      <c r="O225" s="567">
        <f>IFERROR(IF(AND(NOT(YEAR(O$3)&lt;=YEAR('Rent Roll'!$C23)+'Rent Roll'!$V23-1),MOD(YEAR(O$3),'Rent Roll'!$U23)=MOD(YEAR('Rent Roll'!$C23),'Rent Roll'!$U23),MONTH(O$3)=MONTH('Rent Roll'!$C23)),1,0),0)</f>
        <v>0</v>
      </c>
      <c r="P225" s="567">
        <f>IFERROR(IF(AND(NOT(YEAR(P$3)&lt;=YEAR('Rent Roll'!$C23)+'Rent Roll'!$V23-1),MOD(YEAR(P$3),'Rent Roll'!$U23)=MOD(YEAR('Rent Roll'!$C23),'Rent Roll'!$U23),MONTH(P$3)=MONTH('Rent Roll'!$C23)),1,0),0)</f>
        <v>0</v>
      </c>
      <c r="Q225" s="567">
        <f>IFERROR(IF(AND(NOT(YEAR(Q$3)&lt;=YEAR('Rent Roll'!$C23)+'Rent Roll'!$V23-1),MOD(YEAR(Q$3),'Rent Roll'!$U23)=MOD(YEAR('Rent Roll'!$C23),'Rent Roll'!$U23),MONTH(Q$3)=MONTH('Rent Roll'!$C23)),1,0),0)</f>
        <v>0</v>
      </c>
      <c r="R225" s="767">
        <f>IFERROR(IF(AND(NOT(YEAR(R$3)&lt;=YEAR('Rent Roll'!$C23)+'Rent Roll'!$V23-1),MOD(YEAR(R$3),'Rent Roll'!$U23)=MOD(YEAR('Rent Roll'!$C23),'Rent Roll'!$U23),MONTH(R$3)=MONTH('Rent Roll'!$C23)),1,0),0)</f>
        <v>0</v>
      </c>
      <c r="S225" s="768">
        <f>IFERROR(IF(AND(NOT(YEAR(S$3)&lt;=YEAR('Rent Roll'!$C23)+'Rent Roll'!$V23-1),MOD(YEAR(S$3),'Rent Roll'!$U23)=MOD(YEAR('Rent Roll'!$C23),'Rent Roll'!$U23),MONTH(S$3)=MONTH('Rent Roll'!$C23)),1,0),0)</f>
        <v>0</v>
      </c>
      <c r="T225" s="567">
        <f>IFERROR(IF(AND(NOT(YEAR(T$3)&lt;=YEAR('Rent Roll'!$C23)+'Rent Roll'!$V23-1),MOD(YEAR(T$3),'Rent Roll'!$U23)=MOD(YEAR('Rent Roll'!$C23),'Rent Roll'!$U23),MONTH(T$3)=MONTH('Rent Roll'!$C23)),1,0),0)</f>
        <v>0</v>
      </c>
      <c r="U225" s="567">
        <f>IFERROR(IF(AND(NOT(YEAR(U$3)&lt;=YEAR('Rent Roll'!$C23)+'Rent Roll'!$V23-1),MOD(YEAR(U$3),'Rent Roll'!$U23)=MOD(YEAR('Rent Roll'!$C23),'Rent Roll'!$U23),MONTH(U$3)=MONTH('Rent Roll'!$C23)),1,0),0)</f>
        <v>0</v>
      </c>
      <c r="V225" s="567">
        <f>IFERROR(IF(AND(NOT(YEAR(V$3)&lt;=YEAR('Rent Roll'!$C23)+'Rent Roll'!$V23-1),MOD(YEAR(V$3),'Rent Roll'!$U23)=MOD(YEAR('Rent Roll'!$C23),'Rent Roll'!$U23),MONTH(V$3)=MONTH('Rent Roll'!$C23)),1,0),0)</f>
        <v>0</v>
      </c>
      <c r="W225" s="567">
        <f>IFERROR(IF(AND(NOT(YEAR(W$3)&lt;=YEAR('Rent Roll'!$C23)+'Rent Roll'!$V23-1),MOD(YEAR(W$3),'Rent Roll'!$U23)=MOD(YEAR('Rent Roll'!$C23),'Rent Roll'!$U23),MONTH(W$3)=MONTH('Rent Roll'!$C23)),1,0),0)</f>
        <v>0</v>
      </c>
      <c r="X225" s="567">
        <f>IFERROR(IF(AND(NOT(YEAR(X$3)&lt;=YEAR('Rent Roll'!$C23)+'Rent Roll'!$V23-1),MOD(YEAR(X$3),'Rent Roll'!$U23)=MOD(YEAR('Rent Roll'!$C23),'Rent Roll'!$U23),MONTH(X$3)=MONTH('Rent Roll'!$C23)),1,0),0)</f>
        <v>0</v>
      </c>
      <c r="Y225" s="567">
        <f>IFERROR(IF(AND(NOT(YEAR(Y$3)&lt;=YEAR('Rent Roll'!$C23)+'Rent Roll'!$V23-1),MOD(YEAR(Y$3),'Rent Roll'!$U23)=MOD(YEAR('Rent Roll'!$C23),'Rent Roll'!$U23),MONTH(Y$3)=MONTH('Rent Roll'!$C23)),1,0),0)</f>
        <v>0</v>
      </c>
      <c r="Z225" s="567">
        <f>IFERROR(IF(AND(NOT(YEAR(Z$3)&lt;=YEAR('Rent Roll'!$C23)+'Rent Roll'!$V23-1),MOD(YEAR(Z$3),'Rent Roll'!$U23)=MOD(YEAR('Rent Roll'!$C23),'Rent Roll'!$U23),MONTH(Z$3)=MONTH('Rent Roll'!$C23)),1,0),0)</f>
        <v>0</v>
      </c>
      <c r="AA225" s="567">
        <f>IFERROR(IF(AND(NOT(YEAR(AA$3)&lt;=YEAR('Rent Roll'!$C23)+'Rent Roll'!$V23-1),MOD(YEAR(AA$3),'Rent Roll'!$U23)=MOD(YEAR('Rent Roll'!$C23),'Rent Roll'!$U23),MONTH(AA$3)=MONTH('Rent Roll'!$C23)),1,0),0)</f>
        <v>0</v>
      </c>
      <c r="AB225" s="567">
        <f>IFERROR(IF(AND(NOT(YEAR(AB$3)&lt;=YEAR('Rent Roll'!$C23)+'Rent Roll'!$V23-1),MOD(YEAR(AB$3),'Rent Roll'!$U23)=MOD(YEAR('Rent Roll'!$C23),'Rent Roll'!$U23),MONTH(AB$3)=MONTH('Rent Roll'!$C23)),1,0),0)</f>
        <v>0</v>
      </c>
      <c r="AC225" s="567">
        <f>IFERROR(IF(AND(NOT(YEAR(AC$3)&lt;=YEAR('Rent Roll'!$C23)+'Rent Roll'!$V23-1),MOD(YEAR(AC$3),'Rent Roll'!$U23)=MOD(YEAR('Rent Roll'!$C23),'Rent Roll'!$U23),MONTH(AC$3)=MONTH('Rent Roll'!$C23)),1,0),0)</f>
        <v>0</v>
      </c>
      <c r="AD225" s="767">
        <f>IFERROR(IF(AND(NOT(YEAR(AD$3)&lt;=YEAR('Rent Roll'!$C23)+'Rent Roll'!$V23-1),MOD(YEAR(AD$3),'Rent Roll'!$U23)=MOD(YEAR('Rent Roll'!$C23),'Rent Roll'!$U23),MONTH(AD$3)=MONTH('Rent Roll'!$C23)),1,0),0)</f>
        <v>0</v>
      </c>
      <c r="AE225" s="768">
        <f>IFERROR(IF(AND(NOT(YEAR(AE$3)&lt;=YEAR('Rent Roll'!$C23)+'Rent Roll'!$V23-1),MOD(YEAR(AE$3),'Rent Roll'!$U23)=MOD(YEAR('Rent Roll'!$C23),'Rent Roll'!$U23),MONTH(AE$3)=MONTH('Rent Roll'!$C23)),1,0),0)</f>
        <v>0</v>
      </c>
      <c r="AF225" s="567">
        <f>IFERROR(IF(AND(NOT(YEAR(AF$3)&lt;=YEAR('Rent Roll'!$C23)+'Rent Roll'!$V23-1),MOD(YEAR(AF$3),'Rent Roll'!$U23)=MOD(YEAR('Rent Roll'!$C23),'Rent Roll'!$U23),MONTH(AF$3)=MONTH('Rent Roll'!$C23)),1,0),0)</f>
        <v>0</v>
      </c>
      <c r="AG225" s="567">
        <f>IFERROR(IF(AND(NOT(YEAR(AG$3)&lt;=YEAR('Rent Roll'!$C23)+'Rent Roll'!$V23-1),MOD(YEAR(AG$3),'Rent Roll'!$U23)=MOD(YEAR('Rent Roll'!$C23),'Rent Roll'!$U23),MONTH(AG$3)=MONTH('Rent Roll'!$C23)),1,0),0)</f>
        <v>0</v>
      </c>
      <c r="AH225" s="567">
        <f>IFERROR(IF(AND(NOT(YEAR(AH$3)&lt;=YEAR('Rent Roll'!$C23)+'Rent Roll'!$V23-1),MOD(YEAR(AH$3),'Rent Roll'!$U23)=MOD(YEAR('Rent Roll'!$C23),'Rent Roll'!$U23),MONTH(AH$3)=MONTH('Rent Roll'!$C23)),1,0),0)</f>
        <v>0</v>
      </c>
      <c r="AI225" s="567">
        <f>IFERROR(IF(AND(NOT(YEAR(AI$3)&lt;=YEAR('Rent Roll'!$C23)+'Rent Roll'!$V23-1),MOD(YEAR(AI$3),'Rent Roll'!$U23)=MOD(YEAR('Rent Roll'!$C23),'Rent Roll'!$U23),MONTH(AI$3)=MONTH('Rent Roll'!$C23)),1,0),0)</f>
        <v>0</v>
      </c>
      <c r="AJ225" s="567">
        <f>IFERROR(IF(AND(NOT(YEAR(AJ$3)&lt;=YEAR('Rent Roll'!$C23)+'Rent Roll'!$V23-1),MOD(YEAR(AJ$3),'Rent Roll'!$U23)=MOD(YEAR('Rent Roll'!$C23),'Rent Roll'!$U23),MONTH(AJ$3)=MONTH('Rent Roll'!$C23)),1,0),0)</f>
        <v>0</v>
      </c>
      <c r="AK225" s="567">
        <f>IFERROR(IF(AND(NOT(YEAR(AK$3)&lt;=YEAR('Rent Roll'!$C23)+'Rent Roll'!$V23-1),MOD(YEAR(AK$3),'Rent Roll'!$U23)=MOD(YEAR('Rent Roll'!$C23),'Rent Roll'!$U23),MONTH(AK$3)=MONTH('Rent Roll'!$C23)),1,0),0)</f>
        <v>0</v>
      </c>
      <c r="AL225" s="567">
        <f>IFERROR(IF(AND(NOT(YEAR(AL$3)&lt;=YEAR('Rent Roll'!$C23)+'Rent Roll'!$V23-1),MOD(YEAR(AL$3),'Rent Roll'!$U23)=MOD(YEAR('Rent Roll'!$C23),'Rent Roll'!$U23),MONTH(AL$3)=MONTH('Rent Roll'!$C23)),1,0),0)</f>
        <v>0</v>
      </c>
      <c r="AM225" s="567">
        <f>IFERROR(IF(AND(NOT(YEAR(AM$3)&lt;=YEAR('Rent Roll'!$C23)+'Rent Roll'!$V23-1),MOD(YEAR(AM$3),'Rent Roll'!$U23)=MOD(YEAR('Rent Roll'!$C23),'Rent Roll'!$U23),MONTH(AM$3)=MONTH('Rent Roll'!$C23)),1,0),0)</f>
        <v>0</v>
      </c>
      <c r="AN225" s="567">
        <f>IFERROR(IF(AND(NOT(YEAR(AN$3)&lt;=YEAR('Rent Roll'!$C23)+'Rent Roll'!$V23-1),MOD(YEAR(AN$3),'Rent Roll'!$U23)=MOD(YEAR('Rent Roll'!$C23),'Rent Roll'!$U23),MONTH(AN$3)=MONTH('Rent Roll'!$C23)),1,0),0)</f>
        <v>0</v>
      </c>
      <c r="AO225" s="567">
        <f>IFERROR(IF(AND(NOT(YEAR(AO$3)&lt;=YEAR('Rent Roll'!$C23)+'Rent Roll'!$V23-1),MOD(YEAR(AO$3),'Rent Roll'!$U23)=MOD(YEAR('Rent Roll'!$C23),'Rent Roll'!$U23),MONTH(AO$3)=MONTH('Rent Roll'!$C23)),1,0),0)</f>
        <v>0</v>
      </c>
      <c r="AP225" s="767">
        <f>IFERROR(IF(AND(NOT(YEAR(AP$3)&lt;=YEAR('Rent Roll'!$C23)+'Rent Roll'!$V23-1),MOD(YEAR(AP$3),'Rent Roll'!$U23)=MOD(YEAR('Rent Roll'!$C23),'Rent Roll'!$U23),MONTH(AP$3)=MONTH('Rent Roll'!$C23)),1,0),0)</f>
        <v>0</v>
      </c>
      <c r="AQ225" s="768">
        <f>IFERROR(IF(AND(NOT(YEAR(AQ$3)&lt;=YEAR('Rent Roll'!$C23)+'Rent Roll'!$V23-1),MOD(YEAR(AQ$3),'Rent Roll'!$U23)=MOD(YEAR('Rent Roll'!$C23),'Rent Roll'!$U23),MONTH(AQ$3)=MONTH('Rent Roll'!$C23)),1,0),0)</f>
        <v>0</v>
      </c>
      <c r="AR225" s="567">
        <f>IFERROR(IF(AND(NOT(YEAR(AR$3)&lt;=YEAR('Rent Roll'!$C23)+'Rent Roll'!$V23-1),MOD(YEAR(AR$3),'Rent Roll'!$U23)=MOD(YEAR('Rent Roll'!$C23),'Rent Roll'!$U23),MONTH(AR$3)=MONTH('Rent Roll'!$C23)),1,0),0)</f>
        <v>0</v>
      </c>
      <c r="AS225" s="567">
        <f>IFERROR(IF(AND(NOT(YEAR(AS$3)&lt;=YEAR('Rent Roll'!$C23)+'Rent Roll'!$V23-1),MOD(YEAR(AS$3),'Rent Roll'!$U23)=MOD(YEAR('Rent Roll'!$C23),'Rent Roll'!$U23),MONTH(AS$3)=MONTH('Rent Roll'!$C23)),1,0),0)</f>
        <v>0</v>
      </c>
      <c r="AT225" s="567">
        <f>IFERROR(IF(AND(NOT(YEAR(AT$3)&lt;=YEAR('Rent Roll'!$C23)+'Rent Roll'!$V23-1),MOD(YEAR(AT$3),'Rent Roll'!$U23)=MOD(YEAR('Rent Roll'!$C23),'Rent Roll'!$U23),MONTH(AT$3)=MONTH('Rent Roll'!$C23)),1,0),0)</f>
        <v>0</v>
      </c>
      <c r="AU225" s="567">
        <f>IFERROR(IF(AND(NOT(YEAR(AU$3)&lt;=YEAR('Rent Roll'!$C23)+'Rent Roll'!$V23-1),MOD(YEAR(AU$3),'Rent Roll'!$U23)=MOD(YEAR('Rent Roll'!$C23),'Rent Roll'!$U23),MONTH(AU$3)=MONTH('Rent Roll'!$C23)),1,0),0)</f>
        <v>0</v>
      </c>
      <c r="AV225" s="567">
        <f>IFERROR(IF(AND(NOT(YEAR(AV$3)&lt;=YEAR('Rent Roll'!$C23)+'Rent Roll'!$V23-1),MOD(YEAR(AV$3),'Rent Roll'!$U23)=MOD(YEAR('Rent Roll'!$C23),'Rent Roll'!$U23),MONTH(AV$3)=MONTH('Rent Roll'!$C23)),1,0),0)</f>
        <v>0</v>
      </c>
      <c r="AW225" s="567">
        <f>IFERROR(IF(AND(NOT(YEAR(AW$3)&lt;=YEAR('Rent Roll'!$C23)+'Rent Roll'!$V23-1),MOD(YEAR(AW$3),'Rent Roll'!$U23)=MOD(YEAR('Rent Roll'!$C23),'Rent Roll'!$U23),MONTH(AW$3)=MONTH('Rent Roll'!$C23)),1,0),0)</f>
        <v>0</v>
      </c>
      <c r="AX225" s="567">
        <f>IFERROR(IF(AND(NOT(YEAR(AX$3)&lt;=YEAR('Rent Roll'!$C23)+'Rent Roll'!$V23-1),MOD(YEAR(AX$3),'Rent Roll'!$U23)=MOD(YEAR('Rent Roll'!$C23),'Rent Roll'!$U23),MONTH(AX$3)=MONTH('Rent Roll'!$C23)),1,0),0)</f>
        <v>0</v>
      </c>
      <c r="AY225" s="567">
        <f>IFERROR(IF(AND(NOT(YEAR(AY$3)&lt;=YEAR('Rent Roll'!$C23)+'Rent Roll'!$V23-1),MOD(YEAR(AY$3),'Rent Roll'!$U23)=MOD(YEAR('Rent Roll'!$C23),'Rent Roll'!$U23),MONTH(AY$3)=MONTH('Rent Roll'!$C23)),1,0),0)</f>
        <v>0</v>
      </c>
      <c r="AZ225" s="567">
        <f>IFERROR(IF(AND(NOT(YEAR(AZ$3)&lt;=YEAR('Rent Roll'!$C23)+'Rent Roll'!$V23-1),MOD(YEAR(AZ$3),'Rent Roll'!$U23)=MOD(YEAR('Rent Roll'!$C23),'Rent Roll'!$U23),MONTH(AZ$3)=MONTH('Rent Roll'!$C23)),1,0),0)</f>
        <v>0</v>
      </c>
      <c r="BA225" s="567">
        <f>IFERROR(IF(AND(NOT(YEAR(BA$3)&lt;=YEAR('Rent Roll'!$C23)+'Rent Roll'!$V23-1),MOD(YEAR(BA$3),'Rent Roll'!$U23)=MOD(YEAR('Rent Roll'!$C23),'Rent Roll'!$U23),MONTH(BA$3)=MONTH('Rent Roll'!$C23)),1,0),0)</f>
        <v>0</v>
      </c>
      <c r="BB225" s="767">
        <f>IFERROR(IF(AND(NOT(YEAR(BB$3)&lt;=YEAR('Rent Roll'!$C23)+'Rent Roll'!$V23-1),MOD(YEAR(BB$3),'Rent Roll'!$U23)=MOD(YEAR('Rent Roll'!$C23),'Rent Roll'!$U23),MONTH(BB$3)=MONTH('Rent Roll'!$C23)),1,0),0)</f>
        <v>0</v>
      </c>
      <c r="BC225" s="768">
        <f>IFERROR(IF(AND(NOT(YEAR(BC$3)&lt;=YEAR('Rent Roll'!$C23)+'Rent Roll'!$V23-1),MOD(YEAR(BC$3),'Rent Roll'!$U23)=MOD(YEAR('Rent Roll'!$C23),'Rent Roll'!$U23),MONTH(BC$3)=MONTH('Rent Roll'!$C23)),1,0),0)</f>
        <v>0</v>
      </c>
      <c r="BD225" s="567">
        <f>IFERROR(IF(AND(NOT(YEAR(BD$3)&lt;=YEAR('Rent Roll'!$C23)+'Rent Roll'!$V23-1),MOD(YEAR(BD$3),'Rent Roll'!$U23)=MOD(YEAR('Rent Roll'!$C23),'Rent Roll'!$U23),MONTH(BD$3)=MONTH('Rent Roll'!$C23)),1,0),0)</f>
        <v>0</v>
      </c>
      <c r="BE225" s="567">
        <f>IFERROR(IF(AND(NOT(YEAR(BE$3)&lt;=YEAR('Rent Roll'!$C23)+'Rent Roll'!$V23-1),MOD(YEAR(BE$3),'Rent Roll'!$U23)=MOD(YEAR('Rent Roll'!$C23),'Rent Roll'!$U23),MONTH(BE$3)=MONTH('Rent Roll'!$C23)),1,0),0)</f>
        <v>0</v>
      </c>
      <c r="BF225" s="567">
        <f>IFERROR(IF(AND(NOT(YEAR(BF$3)&lt;=YEAR('Rent Roll'!$C23)+'Rent Roll'!$V23-1),MOD(YEAR(BF$3),'Rent Roll'!$U23)=MOD(YEAR('Rent Roll'!$C23),'Rent Roll'!$U23),MONTH(BF$3)=MONTH('Rent Roll'!$C23)),1,0),0)</f>
        <v>0</v>
      </c>
      <c r="BG225" s="567">
        <f>IFERROR(IF(AND(NOT(YEAR(BG$3)&lt;=YEAR('Rent Roll'!$C23)+'Rent Roll'!$V23-1),MOD(YEAR(BG$3),'Rent Roll'!$U23)=MOD(YEAR('Rent Roll'!$C23),'Rent Roll'!$U23),MONTH(BG$3)=MONTH('Rent Roll'!$C23)),1,0),0)</f>
        <v>0</v>
      </c>
      <c r="BH225" s="567">
        <f>IFERROR(IF(AND(NOT(YEAR(BH$3)&lt;=YEAR('Rent Roll'!$C23)+'Rent Roll'!$V23-1),MOD(YEAR(BH$3),'Rent Roll'!$U23)=MOD(YEAR('Rent Roll'!$C23),'Rent Roll'!$U23),MONTH(BH$3)=MONTH('Rent Roll'!$C23)),1,0),0)</f>
        <v>0</v>
      </c>
      <c r="BI225" s="567">
        <f>IFERROR(IF(AND(NOT(YEAR(BI$3)&lt;=YEAR('Rent Roll'!$C23)+'Rent Roll'!$V23-1),MOD(YEAR(BI$3),'Rent Roll'!$U23)=MOD(YEAR('Rent Roll'!$C23),'Rent Roll'!$U23),MONTH(BI$3)=MONTH('Rent Roll'!$C23)),1,0),0)</f>
        <v>0</v>
      </c>
      <c r="BJ225" s="567">
        <f>IFERROR(IF(AND(NOT(YEAR(BJ$3)&lt;=YEAR('Rent Roll'!$C23)+'Rent Roll'!$V23-1),MOD(YEAR(BJ$3),'Rent Roll'!$U23)=MOD(YEAR('Rent Roll'!$C23),'Rent Roll'!$U23),MONTH(BJ$3)=MONTH('Rent Roll'!$C23)),1,0),0)</f>
        <v>0</v>
      </c>
      <c r="BK225" s="567">
        <f>IFERROR(IF(AND(NOT(YEAR(BK$3)&lt;=YEAR('Rent Roll'!$C23)+'Rent Roll'!$V23-1),MOD(YEAR(BK$3),'Rent Roll'!$U23)=MOD(YEAR('Rent Roll'!$C23),'Rent Roll'!$U23),MONTH(BK$3)=MONTH('Rent Roll'!$C23)),1,0),0)</f>
        <v>0</v>
      </c>
      <c r="BL225" s="567">
        <f>IFERROR(IF(AND(NOT(YEAR(BL$3)&lt;=YEAR('Rent Roll'!$C23)+'Rent Roll'!$V23-1),MOD(YEAR(BL$3),'Rent Roll'!$U23)=MOD(YEAR('Rent Roll'!$C23),'Rent Roll'!$U23),MONTH(BL$3)=MONTH('Rent Roll'!$C23)),1,0),0)</f>
        <v>0</v>
      </c>
      <c r="BM225" s="567">
        <f>IFERROR(IF(AND(NOT(YEAR(BM$3)&lt;=YEAR('Rent Roll'!$C23)+'Rent Roll'!$V23-1),MOD(YEAR(BM$3),'Rent Roll'!$U23)=MOD(YEAR('Rent Roll'!$C23),'Rent Roll'!$U23),MONTH(BM$3)=MONTH('Rent Roll'!$C23)),1,0),0)</f>
        <v>0</v>
      </c>
      <c r="BN225" s="767">
        <f>IFERROR(IF(AND(NOT(YEAR(BN$3)&lt;=YEAR('Rent Roll'!$C23)+'Rent Roll'!$V23-1),MOD(YEAR(BN$3),'Rent Roll'!$U23)=MOD(YEAR('Rent Roll'!$C23),'Rent Roll'!$U23),MONTH(BN$3)=MONTH('Rent Roll'!$C23)),1,0),0)</f>
        <v>0</v>
      </c>
      <c r="BO225" s="768">
        <f>IFERROR(IF(AND(NOT(YEAR(BO$3)&lt;=YEAR('Rent Roll'!$C23)+'Rent Roll'!$V23-1),MOD(YEAR(BO$3),'Rent Roll'!$U23)=MOD(YEAR('Rent Roll'!$C23),'Rent Roll'!$U23),MONTH(BO$3)=MONTH('Rent Roll'!$C23)),1,0),0)</f>
        <v>0</v>
      </c>
      <c r="BP225" s="567">
        <f>IFERROR(IF(AND(NOT(YEAR(BP$3)&lt;=YEAR('Rent Roll'!$C23)+'Rent Roll'!$V23-1),MOD(YEAR(BP$3),'Rent Roll'!$U23)=MOD(YEAR('Rent Roll'!$C23),'Rent Roll'!$U23),MONTH(BP$3)=MONTH('Rent Roll'!$C23)),1,0),0)</f>
        <v>0</v>
      </c>
      <c r="BQ225" s="567">
        <f>IFERROR(IF(AND(NOT(YEAR(BQ$3)&lt;=YEAR('Rent Roll'!$C23)+'Rent Roll'!$V23-1),MOD(YEAR(BQ$3),'Rent Roll'!$U23)=MOD(YEAR('Rent Roll'!$C23),'Rent Roll'!$U23),MONTH(BQ$3)=MONTH('Rent Roll'!$C23)),1,0),0)</f>
        <v>0</v>
      </c>
      <c r="BR225" s="567">
        <f>IFERROR(IF(AND(NOT(YEAR(BR$3)&lt;=YEAR('Rent Roll'!$C23)+'Rent Roll'!$V23-1),MOD(YEAR(BR$3),'Rent Roll'!$U23)=MOD(YEAR('Rent Roll'!$C23),'Rent Roll'!$U23),MONTH(BR$3)=MONTH('Rent Roll'!$C23)),1,0),0)</f>
        <v>0</v>
      </c>
      <c r="BS225" s="567">
        <f>IFERROR(IF(AND(NOT(YEAR(BS$3)&lt;=YEAR('Rent Roll'!$C23)+'Rent Roll'!$V23-1),MOD(YEAR(BS$3),'Rent Roll'!$U23)=MOD(YEAR('Rent Roll'!$C23),'Rent Roll'!$U23),MONTH(BS$3)=MONTH('Rent Roll'!$C23)),1,0),0)</f>
        <v>0</v>
      </c>
      <c r="BT225" s="567">
        <f>IFERROR(IF(AND(NOT(YEAR(BT$3)&lt;=YEAR('Rent Roll'!$C23)+'Rent Roll'!$V23-1),MOD(YEAR(BT$3),'Rent Roll'!$U23)=MOD(YEAR('Rent Roll'!$C23),'Rent Roll'!$U23),MONTH(BT$3)=MONTH('Rent Roll'!$C23)),1,0),0)</f>
        <v>0</v>
      </c>
      <c r="BU225" s="567">
        <f>IFERROR(IF(AND(NOT(YEAR(BU$3)&lt;=YEAR('Rent Roll'!$C23)+'Rent Roll'!$V23-1),MOD(YEAR(BU$3),'Rent Roll'!$U23)=MOD(YEAR('Rent Roll'!$C23),'Rent Roll'!$U23),MONTH(BU$3)=MONTH('Rent Roll'!$C23)),1,0),0)</f>
        <v>0</v>
      </c>
      <c r="BV225" s="567">
        <f>IFERROR(IF(AND(NOT(YEAR(BV$3)&lt;=YEAR('Rent Roll'!$C23)+'Rent Roll'!$V23-1),MOD(YEAR(BV$3),'Rent Roll'!$U23)=MOD(YEAR('Rent Roll'!$C23),'Rent Roll'!$U23),MONTH(BV$3)=MONTH('Rent Roll'!$C23)),1,0),0)</f>
        <v>0</v>
      </c>
      <c r="BW225" s="567">
        <f>IFERROR(IF(AND(NOT(YEAR(BW$3)&lt;=YEAR('Rent Roll'!$C23)+'Rent Roll'!$V23-1),MOD(YEAR(BW$3),'Rent Roll'!$U23)=MOD(YEAR('Rent Roll'!$C23),'Rent Roll'!$U23),MONTH(BW$3)=MONTH('Rent Roll'!$C23)),1,0),0)</f>
        <v>0</v>
      </c>
      <c r="BX225" s="567">
        <f>IFERROR(IF(AND(NOT(YEAR(BX$3)&lt;=YEAR('Rent Roll'!$C23)+'Rent Roll'!$V23-1),MOD(YEAR(BX$3),'Rent Roll'!$U23)=MOD(YEAR('Rent Roll'!$C23),'Rent Roll'!$U23),MONTH(BX$3)=MONTH('Rent Roll'!$C23)),1,0),0)</f>
        <v>0</v>
      </c>
      <c r="BY225" s="567">
        <f>IFERROR(IF(AND(NOT(YEAR(BY$3)&lt;=YEAR('Rent Roll'!$C23)+'Rent Roll'!$V23-1),MOD(YEAR(BY$3),'Rent Roll'!$U23)=MOD(YEAR('Rent Roll'!$C23),'Rent Roll'!$U23),MONTH(BY$3)=MONTH('Rent Roll'!$C23)),1,0),0)</f>
        <v>0</v>
      </c>
      <c r="BZ225" s="767">
        <f>IFERROR(IF(AND(NOT(YEAR(BZ$3)&lt;=YEAR('Rent Roll'!$C23)+'Rent Roll'!$V23-1),MOD(YEAR(BZ$3),'Rent Roll'!$U23)=MOD(YEAR('Rent Roll'!$C23),'Rent Roll'!$U23),MONTH(BZ$3)=MONTH('Rent Roll'!$C23)),1,0),0)</f>
        <v>0</v>
      </c>
      <c r="CA225" s="768">
        <f>IFERROR(IF(AND(NOT(YEAR(CA$3)&lt;=YEAR('Rent Roll'!$C23)+'Rent Roll'!$V23-1),MOD(YEAR(CA$3),'Rent Roll'!$U23)=MOD(YEAR('Rent Roll'!$C23),'Rent Roll'!$U23),MONTH(CA$3)=MONTH('Rent Roll'!$C23)),1,0),0)</f>
        <v>0</v>
      </c>
      <c r="CB225" s="567">
        <f>IFERROR(IF(AND(NOT(YEAR(CB$3)&lt;=YEAR('Rent Roll'!$C23)+'Rent Roll'!$V23-1),MOD(YEAR(CB$3),'Rent Roll'!$U23)=MOD(YEAR('Rent Roll'!$C23),'Rent Roll'!$U23),MONTH(CB$3)=MONTH('Rent Roll'!$C23)),1,0),0)</f>
        <v>0</v>
      </c>
      <c r="CC225" s="567">
        <f>IFERROR(IF(AND(NOT(YEAR(CC$3)&lt;=YEAR('Rent Roll'!$C23)+'Rent Roll'!$V23-1),MOD(YEAR(CC$3),'Rent Roll'!$U23)=MOD(YEAR('Rent Roll'!$C23),'Rent Roll'!$U23),MONTH(CC$3)=MONTH('Rent Roll'!$C23)),1,0),0)</f>
        <v>0</v>
      </c>
      <c r="CD225" s="567">
        <f>IFERROR(IF(AND(NOT(YEAR(CD$3)&lt;=YEAR('Rent Roll'!$C23)+'Rent Roll'!$V23-1),MOD(YEAR(CD$3),'Rent Roll'!$U23)=MOD(YEAR('Rent Roll'!$C23),'Rent Roll'!$U23),MONTH(CD$3)=MONTH('Rent Roll'!$C23)),1,0),0)</f>
        <v>0</v>
      </c>
      <c r="CE225" s="567">
        <f>IFERROR(IF(AND(NOT(YEAR(CE$3)&lt;=YEAR('Rent Roll'!$C23)+'Rent Roll'!$V23-1),MOD(YEAR(CE$3),'Rent Roll'!$U23)=MOD(YEAR('Rent Roll'!$C23),'Rent Roll'!$U23),MONTH(CE$3)=MONTH('Rent Roll'!$C23)),1,0),0)</f>
        <v>0</v>
      </c>
      <c r="CF225" s="567">
        <f>IFERROR(IF(AND(NOT(YEAR(CF$3)&lt;=YEAR('Rent Roll'!$C23)+'Rent Roll'!$V23-1),MOD(YEAR(CF$3),'Rent Roll'!$U23)=MOD(YEAR('Rent Roll'!$C23),'Rent Roll'!$U23),MONTH(CF$3)=MONTH('Rent Roll'!$C23)),1,0),0)</f>
        <v>0</v>
      </c>
      <c r="CG225" s="567">
        <f>IFERROR(IF(AND(NOT(YEAR(CG$3)&lt;=YEAR('Rent Roll'!$C23)+'Rent Roll'!$V23-1),MOD(YEAR(CG$3),'Rent Roll'!$U23)=MOD(YEAR('Rent Roll'!$C23),'Rent Roll'!$U23),MONTH(CG$3)=MONTH('Rent Roll'!$C23)),1,0),0)</f>
        <v>0</v>
      </c>
      <c r="CH225" s="567">
        <f>IFERROR(IF(AND(NOT(YEAR(CH$3)&lt;=YEAR('Rent Roll'!$C23)+'Rent Roll'!$V23-1),MOD(YEAR(CH$3),'Rent Roll'!$U23)=MOD(YEAR('Rent Roll'!$C23),'Rent Roll'!$U23),MONTH(CH$3)=MONTH('Rent Roll'!$C23)),1,0),0)</f>
        <v>0</v>
      </c>
      <c r="CI225" s="567">
        <f>IFERROR(IF(AND(NOT(YEAR(CI$3)&lt;=YEAR('Rent Roll'!$C23)+'Rent Roll'!$V23-1),MOD(YEAR(CI$3),'Rent Roll'!$U23)=MOD(YEAR('Rent Roll'!$C23),'Rent Roll'!$U23),MONTH(CI$3)=MONTH('Rent Roll'!$C23)),1,0),0)</f>
        <v>0</v>
      </c>
      <c r="CJ225" s="567">
        <f>IFERROR(IF(AND(NOT(YEAR(CJ$3)&lt;=YEAR('Rent Roll'!$C23)+'Rent Roll'!$V23-1),MOD(YEAR(CJ$3),'Rent Roll'!$U23)=MOD(YEAR('Rent Roll'!$C23),'Rent Roll'!$U23),MONTH(CJ$3)=MONTH('Rent Roll'!$C23)),1,0),0)</f>
        <v>0</v>
      </c>
      <c r="CK225" s="567">
        <f>IFERROR(IF(AND(NOT(YEAR(CK$3)&lt;=YEAR('Rent Roll'!$C23)+'Rent Roll'!$V23-1),MOD(YEAR(CK$3),'Rent Roll'!$U23)=MOD(YEAR('Rent Roll'!$C23),'Rent Roll'!$U23),MONTH(CK$3)=MONTH('Rent Roll'!$C23)),1,0),0)</f>
        <v>0</v>
      </c>
      <c r="CL225" s="767">
        <f>IFERROR(IF(AND(NOT(YEAR(CL$3)&lt;=YEAR('Rent Roll'!$C23)+'Rent Roll'!$V23-1),MOD(YEAR(CL$3),'Rent Roll'!$U23)=MOD(YEAR('Rent Roll'!$C23),'Rent Roll'!$U23),MONTH(CL$3)=MONTH('Rent Roll'!$C23)),1,0),0)</f>
        <v>0</v>
      </c>
      <c r="CM225" s="768">
        <f>IFERROR(IF(AND(NOT(YEAR(CM$3)&lt;=YEAR('Rent Roll'!$C23)+'Rent Roll'!$V23-1),MOD(YEAR(CM$3),'Rent Roll'!$U23)=MOD(YEAR('Rent Roll'!$C23),'Rent Roll'!$U23),MONTH(CM$3)=MONTH('Rent Roll'!$C23)),1,0),0)</f>
        <v>0</v>
      </c>
      <c r="CN225" s="567">
        <f>IFERROR(IF(AND(NOT(YEAR(CN$3)&lt;=YEAR('Rent Roll'!$C23)+'Rent Roll'!$V23-1),MOD(YEAR(CN$3),'Rent Roll'!$U23)=MOD(YEAR('Rent Roll'!$C23),'Rent Roll'!$U23),MONTH(CN$3)=MONTH('Rent Roll'!$C23)),1,0),0)</f>
        <v>0</v>
      </c>
      <c r="CO225" s="567">
        <f>IFERROR(IF(AND(NOT(YEAR(CO$3)&lt;=YEAR('Rent Roll'!$C23)+'Rent Roll'!$V23-1),MOD(YEAR(CO$3),'Rent Roll'!$U23)=MOD(YEAR('Rent Roll'!$C23),'Rent Roll'!$U23),MONTH(CO$3)=MONTH('Rent Roll'!$C23)),1,0),0)</f>
        <v>0</v>
      </c>
      <c r="CP225" s="567">
        <f>IFERROR(IF(AND(NOT(YEAR(CP$3)&lt;=YEAR('Rent Roll'!$C23)+'Rent Roll'!$V23-1),MOD(YEAR(CP$3),'Rent Roll'!$U23)=MOD(YEAR('Rent Roll'!$C23),'Rent Roll'!$U23),MONTH(CP$3)=MONTH('Rent Roll'!$C23)),1,0),0)</f>
        <v>0</v>
      </c>
      <c r="CQ225" s="567">
        <f>IFERROR(IF(AND(NOT(YEAR(CQ$3)&lt;=YEAR('Rent Roll'!$C23)+'Rent Roll'!$V23-1),MOD(YEAR(CQ$3),'Rent Roll'!$U23)=MOD(YEAR('Rent Roll'!$C23),'Rent Roll'!$U23),MONTH(CQ$3)=MONTH('Rent Roll'!$C23)),1,0),0)</f>
        <v>0</v>
      </c>
      <c r="CR225" s="567">
        <f>IFERROR(IF(AND(NOT(YEAR(CR$3)&lt;=YEAR('Rent Roll'!$C23)+'Rent Roll'!$V23-1),MOD(YEAR(CR$3),'Rent Roll'!$U23)=MOD(YEAR('Rent Roll'!$C23),'Rent Roll'!$U23),MONTH(CR$3)=MONTH('Rent Roll'!$C23)),1,0),0)</f>
        <v>0</v>
      </c>
      <c r="CS225" s="567">
        <f>IFERROR(IF(AND(NOT(YEAR(CS$3)&lt;=YEAR('Rent Roll'!$C23)+'Rent Roll'!$V23-1),MOD(YEAR(CS$3),'Rent Roll'!$U23)=MOD(YEAR('Rent Roll'!$C23),'Rent Roll'!$U23),MONTH(CS$3)=MONTH('Rent Roll'!$C23)),1,0),0)</f>
        <v>0</v>
      </c>
      <c r="CT225" s="567">
        <f>IFERROR(IF(AND(NOT(YEAR(CT$3)&lt;=YEAR('Rent Roll'!$C23)+'Rent Roll'!$V23-1),MOD(YEAR(CT$3),'Rent Roll'!$U23)=MOD(YEAR('Rent Roll'!$C23),'Rent Roll'!$U23),MONTH(CT$3)=MONTH('Rent Roll'!$C23)),1,0),0)</f>
        <v>0</v>
      </c>
      <c r="CU225" s="567">
        <f>IFERROR(IF(AND(NOT(YEAR(CU$3)&lt;=YEAR('Rent Roll'!$C23)+'Rent Roll'!$V23-1),MOD(YEAR(CU$3),'Rent Roll'!$U23)=MOD(YEAR('Rent Roll'!$C23),'Rent Roll'!$U23),MONTH(CU$3)=MONTH('Rent Roll'!$C23)),1,0),0)</f>
        <v>0</v>
      </c>
      <c r="CV225" s="567">
        <f>IFERROR(IF(AND(NOT(YEAR(CV$3)&lt;=YEAR('Rent Roll'!$C23)+'Rent Roll'!$V23-1),MOD(YEAR(CV$3),'Rent Roll'!$U23)=MOD(YEAR('Rent Roll'!$C23),'Rent Roll'!$U23),MONTH(CV$3)=MONTH('Rent Roll'!$C23)),1,0),0)</f>
        <v>0</v>
      </c>
      <c r="CW225" s="567">
        <f>IFERROR(IF(AND(NOT(YEAR(CW$3)&lt;=YEAR('Rent Roll'!$C23)+'Rent Roll'!$V23-1),MOD(YEAR(CW$3),'Rent Roll'!$U23)=MOD(YEAR('Rent Roll'!$C23),'Rent Roll'!$U23),MONTH(CW$3)=MONTH('Rent Roll'!$C23)),1,0),0)</f>
        <v>0</v>
      </c>
      <c r="CX225" s="767">
        <f>IFERROR(IF(AND(NOT(YEAR(CX$3)&lt;=YEAR('Rent Roll'!$C23)+'Rent Roll'!$V23-1),MOD(YEAR(CX$3),'Rent Roll'!$U23)=MOD(YEAR('Rent Roll'!$C23),'Rent Roll'!$U23),MONTH(CX$3)=MONTH('Rent Roll'!$C23)),1,0),0)</f>
        <v>0</v>
      </c>
      <c r="CY225" s="768">
        <f>IFERROR(IF(AND(NOT(YEAR(CY$3)&lt;=YEAR('Rent Roll'!$C23)+'Rent Roll'!$V23-1),MOD(YEAR(CY$3),'Rent Roll'!$U23)=MOD(YEAR('Rent Roll'!$C23),'Rent Roll'!$U23),MONTH(CY$3)=MONTH('Rent Roll'!$C23)),1,0),0)</f>
        <v>0</v>
      </c>
      <c r="CZ225" s="567">
        <f>IFERROR(IF(AND(NOT(YEAR(CZ$3)&lt;=YEAR('Rent Roll'!$C23)+'Rent Roll'!$V23-1),MOD(YEAR(CZ$3),'Rent Roll'!$U23)=MOD(YEAR('Rent Roll'!$C23),'Rent Roll'!$U23),MONTH(CZ$3)=MONTH('Rent Roll'!$C23)),1,0),0)</f>
        <v>0</v>
      </c>
      <c r="DA225" s="567">
        <f>IFERROR(IF(AND(NOT(YEAR(DA$3)&lt;=YEAR('Rent Roll'!$C23)+'Rent Roll'!$V23-1),MOD(YEAR(DA$3),'Rent Roll'!$U23)=MOD(YEAR('Rent Roll'!$C23),'Rent Roll'!$U23),MONTH(DA$3)=MONTH('Rent Roll'!$C23)),1,0),0)</f>
        <v>0</v>
      </c>
      <c r="DB225" s="567">
        <f>IFERROR(IF(AND(NOT(YEAR(DB$3)&lt;=YEAR('Rent Roll'!$C23)+'Rent Roll'!$V23-1),MOD(YEAR(DB$3),'Rent Roll'!$U23)=MOD(YEAR('Rent Roll'!$C23),'Rent Roll'!$U23),MONTH(DB$3)=MONTH('Rent Roll'!$C23)),1,0),0)</f>
        <v>0</v>
      </c>
      <c r="DC225" s="567">
        <f>IFERROR(IF(AND(NOT(YEAR(DC$3)&lt;=YEAR('Rent Roll'!$C23)+'Rent Roll'!$V23-1),MOD(YEAR(DC$3),'Rent Roll'!$U23)=MOD(YEAR('Rent Roll'!$C23),'Rent Roll'!$U23),MONTH(DC$3)=MONTH('Rent Roll'!$C23)),1,0),0)</f>
        <v>0</v>
      </c>
      <c r="DD225" s="567">
        <f>IFERROR(IF(AND(NOT(YEAR(DD$3)&lt;=YEAR('Rent Roll'!$C23)+'Rent Roll'!$V23-1),MOD(YEAR(DD$3),'Rent Roll'!$U23)=MOD(YEAR('Rent Roll'!$C23),'Rent Roll'!$U23),MONTH(DD$3)=MONTH('Rent Roll'!$C23)),1,0),0)</f>
        <v>0</v>
      </c>
      <c r="DE225" s="567">
        <f>IFERROR(IF(AND(NOT(YEAR(DE$3)&lt;=YEAR('Rent Roll'!$C23)+'Rent Roll'!$V23-1),MOD(YEAR(DE$3),'Rent Roll'!$U23)=MOD(YEAR('Rent Roll'!$C23),'Rent Roll'!$U23),MONTH(DE$3)=MONTH('Rent Roll'!$C23)),1,0),0)</f>
        <v>0</v>
      </c>
      <c r="DF225" s="567">
        <f>IFERROR(IF(AND(NOT(YEAR(DF$3)&lt;=YEAR('Rent Roll'!$C23)+'Rent Roll'!$V23-1),MOD(YEAR(DF$3),'Rent Roll'!$U23)=MOD(YEAR('Rent Roll'!$C23),'Rent Roll'!$U23),MONTH(DF$3)=MONTH('Rent Roll'!$C23)),1,0),0)</f>
        <v>0</v>
      </c>
      <c r="DG225" s="567">
        <f>IFERROR(IF(AND(NOT(YEAR(DG$3)&lt;=YEAR('Rent Roll'!$C23)+'Rent Roll'!$V23-1),MOD(YEAR(DG$3),'Rent Roll'!$U23)=MOD(YEAR('Rent Roll'!$C23),'Rent Roll'!$U23),MONTH(DG$3)=MONTH('Rent Roll'!$C23)),1,0),0)</f>
        <v>0</v>
      </c>
      <c r="DH225" s="567">
        <f>IFERROR(IF(AND(NOT(YEAR(DH$3)&lt;=YEAR('Rent Roll'!$C23)+'Rent Roll'!$V23-1),MOD(YEAR(DH$3),'Rent Roll'!$U23)=MOD(YEAR('Rent Roll'!$C23),'Rent Roll'!$U23),MONTH(DH$3)=MONTH('Rent Roll'!$C23)),1,0),0)</f>
        <v>0</v>
      </c>
      <c r="DI225" s="567">
        <f>IFERROR(IF(AND(NOT(YEAR(DI$3)&lt;=YEAR('Rent Roll'!$C23)+'Rent Roll'!$V23-1),MOD(YEAR(DI$3),'Rent Roll'!$U23)=MOD(YEAR('Rent Roll'!$C23),'Rent Roll'!$U23),MONTH(DI$3)=MONTH('Rent Roll'!$C23)),1,0),0)</f>
        <v>0</v>
      </c>
      <c r="DJ225" s="767">
        <f>IFERROR(IF(AND(NOT(YEAR(DJ$3)&lt;=YEAR('Rent Roll'!$C23)+'Rent Roll'!$V23-1),MOD(YEAR(DJ$3),'Rent Roll'!$U23)=MOD(YEAR('Rent Roll'!$C23),'Rent Roll'!$U23),MONTH(DJ$3)=MONTH('Rent Roll'!$C23)),1,0),0)</f>
        <v>0</v>
      </c>
      <c r="DK225" s="768">
        <f>IFERROR(IF(AND(NOT(YEAR(DK$3)&lt;=YEAR('Rent Roll'!$C23)+'Rent Roll'!$V23-1),MOD(YEAR(DK$3),'Rent Roll'!$U23)=MOD(YEAR('Rent Roll'!$C23),'Rent Roll'!$U23),MONTH(DK$3)=MONTH('Rent Roll'!$C23)),1,0),0)</f>
        <v>0</v>
      </c>
      <c r="DL225" s="567">
        <f>IFERROR(IF(AND(NOT(YEAR(DL$3)&lt;=YEAR('Rent Roll'!$C23)+'Rent Roll'!$V23-1),MOD(YEAR(DL$3),'Rent Roll'!$U23)=MOD(YEAR('Rent Roll'!$C23),'Rent Roll'!$U23),MONTH(DL$3)=MONTH('Rent Roll'!$C23)),1,0),0)</f>
        <v>0</v>
      </c>
      <c r="DM225" s="567">
        <f>IFERROR(IF(AND(NOT(YEAR(DM$3)&lt;=YEAR('Rent Roll'!$C23)+'Rent Roll'!$V23-1),MOD(YEAR(DM$3),'Rent Roll'!$U23)=MOD(YEAR('Rent Roll'!$C23),'Rent Roll'!$U23),MONTH(DM$3)=MONTH('Rent Roll'!$C23)),1,0),0)</f>
        <v>0</v>
      </c>
      <c r="DN225" s="567">
        <f>IFERROR(IF(AND(NOT(YEAR(DN$3)&lt;=YEAR('Rent Roll'!$C23)+'Rent Roll'!$V23-1),MOD(YEAR(DN$3),'Rent Roll'!$U23)=MOD(YEAR('Rent Roll'!$C23),'Rent Roll'!$U23),MONTH(DN$3)=MONTH('Rent Roll'!$C23)),1,0),0)</f>
        <v>0</v>
      </c>
      <c r="DO225" s="567">
        <f>IFERROR(IF(AND(NOT(YEAR(DO$3)&lt;=YEAR('Rent Roll'!$C23)+'Rent Roll'!$V23-1),MOD(YEAR(DO$3),'Rent Roll'!$U23)=MOD(YEAR('Rent Roll'!$C23),'Rent Roll'!$U23),MONTH(DO$3)=MONTH('Rent Roll'!$C23)),1,0),0)</f>
        <v>0</v>
      </c>
      <c r="DP225" s="567">
        <f>IFERROR(IF(AND(NOT(YEAR(DP$3)&lt;=YEAR('Rent Roll'!$C23)+'Rent Roll'!$V23-1),MOD(YEAR(DP$3),'Rent Roll'!$U23)=MOD(YEAR('Rent Roll'!$C23),'Rent Roll'!$U23),MONTH(DP$3)=MONTH('Rent Roll'!$C23)),1,0),0)</f>
        <v>0</v>
      </c>
      <c r="DQ225" s="567">
        <f>IFERROR(IF(AND(NOT(YEAR(DQ$3)&lt;=YEAR('Rent Roll'!$C23)+'Rent Roll'!$V23-1),MOD(YEAR(DQ$3),'Rent Roll'!$U23)=MOD(YEAR('Rent Roll'!$C23),'Rent Roll'!$U23),MONTH(DQ$3)=MONTH('Rent Roll'!$C23)),1,0),0)</f>
        <v>0</v>
      </c>
      <c r="DR225" s="567">
        <f>IFERROR(IF(AND(NOT(YEAR(DR$3)&lt;=YEAR('Rent Roll'!$C23)+'Rent Roll'!$V23-1),MOD(YEAR(DR$3),'Rent Roll'!$U23)=MOD(YEAR('Rent Roll'!$C23),'Rent Roll'!$U23),MONTH(DR$3)=MONTH('Rent Roll'!$C23)),1,0),0)</f>
        <v>0</v>
      </c>
      <c r="DS225" s="567">
        <f>IFERROR(IF(AND(NOT(YEAR(DS$3)&lt;=YEAR('Rent Roll'!$C23)+'Rent Roll'!$V23-1),MOD(YEAR(DS$3),'Rent Roll'!$U23)=MOD(YEAR('Rent Roll'!$C23),'Rent Roll'!$U23),MONTH(DS$3)=MONTH('Rent Roll'!$C23)),1,0),0)</f>
        <v>0</v>
      </c>
      <c r="DT225" s="567">
        <f>IFERROR(IF(AND(NOT(YEAR(DT$3)&lt;=YEAR('Rent Roll'!$C23)+'Rent Roll'!$V23-1),MOD(YEAR(DT$3),'Rent Roll'!$U23)=MOD(YEAR('Rent Roll'!$C23),'Rent Roll'!$U23),MONTH(DT$3)=MONTH('Rent Roll'!$C23)),1,0),0)</f>
        <v>0</v>
      </c>
      <c r="DU225" s="567">
        <f>IFERROR(IF(AND(NOT(YEAR(DU$3)&lt;=YEAR('Rent Roll'!$C23)+'Rent Roll'!$V23-1),MOD(YEAR(DU$3),'Rent Roll'!$U23)=MOD(YEAR('Rent Roll'!$C23),'Rent Roll'!$U23),MONTH(DU$3)=MONTH('Rent Roll'!$C23)),1,0),0)</f>
        <v>0</v>
      </c>
      <c r="DV225" s="567">
        <f>IFERROR(IF(AND(NOT(YEAR(DV$3)&lt;=YEAR('Rent Roll'!$C23)+'Rent Roll'!$V23-1),MOD(YEAR(DV$3),'Rent Roll'!$U23)=MOD(YEAR('Rent Roll'!$C23),'Rent Roll'!$U23),MONTH(DV$3)=MONTH('Rent Roll'!$C23)),1,0),0)</f>
        <v>0</v>
      </c>
    </row>
    <row r="226" spans="1:126" s="568" customFormat="1" ht="12" customHeight="1" outlineLevel="1" x14ac:dyDescent="0.4">
      <c r="A226" s="732"/>
      <c r="B226" s="564">
        <f>'Rent Roll'!$B24</f>
        <v>0</v>
      </c>
      <c r="C226" s="566"/>
      <c r="D226" s="566"/>
      <c r="E226" s="566"/>
      <c r="F226" s="778">
        <f>IFERROR(IF(AND(NOT(YEAR(F$3)&lt;=YEAR('Rent Roll'!$C24)+'Rent Roll'!$V24-1),MOD(YEAR(F$3),'Rent Roll'!$U24)=MOD(YEAR('Rent Roll'!$C24),'Rent Roll'!$U24),MONTH(F$3)=MONTH('Rent Roll'!$C24)),1,0),0)</f>
        <v>0</v>
      </c>
      <c r="G226" s="768">
        <f>IFERROR(IF(AND(NOT(YEAR(G$3)&lt;=YEAR('Rent Roll'!$C24)+'Rent Roll'!$V24-1),MOD(YEAR(G$3),'Rent Roll'!$U24)=MOD(YEAR('Rent Roll'!$C24),'Rent Roll'!$U24),MONTH(G$3)=MONTH('Rent Roll'!$C24)),1,0),0)</f>
        <v>0</v>
      </c>
      <c r="H226" s="567">
        <f>IFERROR(IF(AND(NOT(YEAR(H$3)&lt;=YEAR('Rent Roll'!$C24)+'Rent Roll'!$V24-1),MOD(YEAR(H$3),'Rent Roll'!$U24)=MOD(YEAR('Rent Roll'!$C24),'Rent Roll'!$U24),MONTH(H$3)=MONTH('Rent Roll'!$C24)),1,0),0)</f>
        <v>0</v>
      </c>
      <c r="I226" s="567">
        <f>IFERROR(IF(AND(NOT(YEAR(I$3)&lt;=YEAR('Rent Roll'!$C24)+'Rent Roll'!$V24-1),MOD(YEAR(I$3),'Rent Roll'!$U24)=MOD(YEAR('Rent Roll'!$C24),'Rent Roll'!$U24),MONTH(I$3)=MONTH('Rent Roll'!$C24)),1,0),0)</f>
        <v>0</v>
      </c>
      <c r="J226" s="567">
        <f>IFERROR(IF(AND(NOT(YEAR(J$3)&lt;=YEAR('Rent Roll'!$C24)+'Rent Roll'!$V24-1),MOD(YEAR(J$3),'Rent Roll'!$U24)=MOD(YEAR('Rent Roll'!$C24),'Rent Roll'!$U24),MONTH(J$3)=MONTH('Rent Roll'!$C24)),1,0),0)</f>
        <v>0</v>
      </c>
      <c r="K226" s="567">
        <f>IFERROR(IF(AND(NOT(YEAR(K$3)&lt;=YEAR('Rent Roll'!$C24)+'Rent Roll'!$V24-1),MOD(YEAR(K$3),'Rent Roll'!$U24)=MOD(YEAR('Rent Roll'!$C24),'Rent Roll'!$U24),MONTH(K$3)=MONTH('Rent Roll'!$C24)),1,0),0)</f>
        <v>0</v>
      </c>
      <c r="L226" s="567">
        <f>IFERROR(IF(AND(NOT(YEAR(L$3)&lt;=YEAR('Rent Roll'!$C24)+'Rent Roll'!$V24-1),MOD(YEAR(L$3),'Rent Roll'!$U24)=MOD(YEAR('Rent Roll'!$C24),'Rent Roll'!$U24),MONTH(L$3)=MONTH('Rent Roll'!$C24)),1,0),0)</f>
        <v>0</v>
      </c>
      <c r="M226" s="567">
        <f>IFERROR(IF(AND(NOT(YEAR(M$3)&lt;=YEAR('Rent Roll'!$C24)+'Rent Roll'!$V24-1),MOD(YEAR(M$3),'Rent Roll'!$U24)=MOD(YEAR('Rent Roll'!$C24),'Rent Roll'!$U24),MONTH(M$3)=MONTH('Rent Roll'!$C24)),1,0),0)</f>
        <v>0</v>
      </c>
      <c r="N226" s="567">
        <f>IFERROR(IF(AND(NOT(YEAR(N$3)&lt;=YEAR('Rent Roll'!$C24)+'Rent Roll'!$V24-1),MOD(YEAR(N$3),'Rent Roll'!$U24)=MOD(YEAR('Rent Roll'!$C24),'Rent Roll'!$U24),MONTH(N$3)=MONTH('Rent Roll'!$C24)),1,0),0)</f>
        <v>0</v>
      </c>
      <c r="O226" s="567">
        <f>IFERROR(IF(AND(NOT(YEAR(O$3)&lt;=YEAR('Rent Roll'!$C24)+'Rent Roll'!$V24-1),MOD(YEAR(O$3),'Rent Roll'!$U24)=MOD(YEAR('Rent Roll'!$C24),'Rent Roll'!$U24),MONTH(O$3)=MONTH('Rent Roll'!$C24)),1,0),0)</f>
        <v>0</v>
      </c>
      <c r="P226" s="567">
        <f>IFERROR(IF(AND(NOT(YEAR(P$3)&lt;=YEAR('Rent Roll'!$C24)+'Rent Roll'!$V24-1),MOD(YEAR(P$3),'Rent Roll'!$U24)=MOD(YEAR('Rent Roll'!$C24),'Rent Roll'!$U24),MONTH(P$3)=MONTH('Rent Roll'!$C24)),1,0),0)</f>
        <v>0</v>
      </c>
      <c r="Q226" s="567">
        <f>IFERROR(IF(AND(NOT(YEAR(Q$3)&lt;=YEAR('Rent Roll'!$C24)+'Rent Roll'!$V24-1),MOD(YEAR(Q$3),'Rent Roll'!$U24)=MOD(YEAR('Rent Roll'!$C24),'Rent Roll'!$U24),MONTH(Q$3)=MONTH('Rent Roll'!$C24)),1,0),0)</f>
        <v>0</v>
      </c>
      <c r="R226" s="767">
        <f>IFERROR(IF(AND(NOT(YEAR(R$3)&lt;=YEAR('Rent Roll'!$C24)+'Rent Roll'!$V24-1),MOD(YEAR(R$3),'Rent Roll'!$U24)=MOD(YEAR('Rent Roll'!$C24),'Rent Roll'!$U24),MONTH(R$3)=MONTH('Rent Roll'!$C24)),1,0),0)</f>
        <v>0</v>
      </c>
      <c r="S226" s="768">
        <f>IFERROR(IF(AND(NOT(YEAR(S$3)&lt;=YEAR('Rent Roll'!$C24)+'Rent Roll'!$V24-1),MOD(YEAR(S$3),'Rent Roll'!$U24)=MOD(YEAR('Rent Roll'!$C24),'Rent Roll'!$U24),MONTH(S$3)=MONTH('Rent Roll'!$C24)),1,0),0)</f>
        <v>0</v>
      </c>
      <c r="T226" s="567">
        <f>IFERROR(IF(AND(NOT(YEAR(T$3)&lt;=YEAR('Rent Roll'!$C24)+'Rent Roll'!$V24-1),MOD(YEAR(T$3),'Rent Roll'!$U24)=MOD(YEAR('Rent Roll'!$C24),'Rent Roll'!$U24),MONTH(T$3)=MONTH('Rent Roll'!$C24)),1,0),0)</f>
        <v>0</v>
      </c>
      <c r="U226" s="567">
        <f>IFERROR(IF(AND(NOT(YEAR(U$3)&lt;=YEAR('Rent Roll'!$C24)+'Rent Roll'!$V24-1),MOD(YEAR(U$3),'Rent Roll'!$U24)=MOD(YEAR('Rent Roll'!$C24),'Rent Roll'!$U24),MONTH(U$3)=MONTH('Rent Roll'!$C24)),1,0),0)</f>
        <v>0</v>
      </c>
      <c r="V226" s="567">
        <f>IFERROR(IF(AND(NOT(YEAR(V$3)&lt;=YEAR('Rent Roll'!$C24)+'Rent Roll'!$V24-1),MOD(YEAR(V$3),'Rent Roll'!$U24)=MOD(YEAR('Rent Roll'!$C24),'Rent Roll'!$U24),MONTH(V$3)=MONTH('Rent Roll'!$C24)),1,0),0)</f>
        <v>0</v>
      </c>
      <c r="W226" s="567">
        <f>IFERROR(IF(AND(NOT(YEAR(W$3)&lt;=YEAR('Rent Roll'!$C24)+'Rent Roll'!$V24-1),MOD(YEAR(W$3),'Rent Roll'!$U24)=MOD(YEAR('Rent Roll'!$C24),'Rent Roll'!$U24),MONTH(W$3)=MONTH('Rent Roll'!$C24)),1,0),0)</f>
        <v>0</v>
      </c>
      <c r="X226" s="567">
        <f>IFERROR(IF(AND(NOT(YEAR(X$3)&lt;=YEAR('Rent Roll'!$C24)+'Rent Roll'!$V24-1),MOD(YEAR(X$3),'Rent Roll'!$U24)=MOD(YEAR('Rent Roll'!$C24),'Rent Roll'!$U24),MONTH(X$3)=MONTH('Rent Roll'!$C24)),1,0),0)</f>
        <v>0</v>
      </c>
      <c r="Y226" s="567">
        <f>IFERROR(IF(AND(NOT(YEAR(Y$3)&lt;=YEAR('Rent Roll'!$C24)+'Rent Roll'!$V24-1),MOD(YEAR(Y$3),'Rent Roll'!$U24)=MOD(YEAR('Rent Roll'!$C24),'Rent Roll'!$U24),MONTH(Y$3)=MONTH('Rent Roll'!$C24)),1,0),0)</f>
        <v>0</v>
      </c>
      <c r="Z226" s="567">
        <f>IFERROR(IF(AND(NOT(YEAR(Z$3)&lt;=YEAR('Rent Roll'!$C24)+'Rent Roll'!$V24-1),MOD(YEAR(Z$3),'Rent Roll'!$U24)=MOD(YEAR('Rent Roll'!$C24),'Rent Roll'!$U24),MONTH(Z$3)=MONTH('Rent Roll'!$C24)),1,0),0)</f>
        <v>0</v>
      </c>
      <c r="AA226" s="567">
        <f>IFERROR(IF(AND(NOT(YEAR(AA$3)&lt;=YEAR('Rent Roll'!$C24)+'Rent Roll'!$V24-1),MOD(YEAR(AA$3),'Rent Roll'!$U24)=MOD(YEAR('Rent Roll'!$C24),'Rent Roll'!$U24),MONTH(AA$3)=MONTH('Rent Roll'!$C24)),1,0),0)</f>
        <v>0</v>
      </c>
      <c r="AB226" s="567">
        <f>IFERROR(IF(AND(NOT(YEAR(AB$3)&lt;=YEAR('Rent Roll'!$C24)+'Rent Roll'!$V24-1),MOD(YEAR(AB$3),'Rent Roll'!$U24)=MOD(YEAR('Rent Roll'!$C24),'Rent Roll'!$U24),MONTH(AB$3)=MONTH('Rent Roll'!$C24)),1,0),0)</f>
        <v>0</v>
      </c>
      <c r="AC226" s="567">
        <f>IFERROR(IF(AND(NOT(YEAR(AC$3)&lt;=YEAR('Rent Roll'!$C24)+'Rent Roll'!$V24-1),MOD(YEAR(AC$3),'Rent Roll'!$U24)=MOD(YEAR('Rent Roll'!$C24),'Rent Roll'!$U24),MONTH(AC$3)=MONTH('Rent Roll'!$C24)),1,0),0)</f>
        <v>0</v>
      </c>
      <c r="AD226" s="767">
        <f>IFERROR(IF(AND(NOT(YEAR(AD$3)&lt;=YEAR('Rent Roll'!$C24)+'Rent Roll'!$V24-1),MOD(YEAR(AD$3),'Rent Roll'!$U24)=MOD(YEAR('Rent Roll'!$C24),'Rent Roll'!$U24),MONTH(AD$3)=MONTH('Rent Roll'!$C24)),1,0),0)</f>
        <v>0</v>
      </c>
      <c r="AE226" s="768">
        <f>IFERROR(IF(AND(NOT(YEAR(AE$3)&lt;=YEAR('Rent Roll'!$C24)+'Rent Roll'!$V24-1),MOD(YEAR(AE$3),'Rent Roll'!$U24)=MOD(YEAR('Rent Roll'!$C24),'Rent Roll'!$U24),MONTH(AE$3)=MONTH('Rent Roll'!$C24)),1,0),0)</f>
        <v>0</v>
      </c>
      <c r="AF226" s="567">
        <f>IFERROR(IF(AND(NOT(YEAR(AF$3)&lt;=YEAR('Rent Roll'!$C24)+'Rent Roll'!$V24-1),MOD(YEAR(AF$3),'Rent Roll'!$U24)=MOD(YEAR('Rent Roll'!$C24),'Rent Roll'!$U24),MONTH(AF$3)=MONTH('Rent Roll'!$C24)),1,0),0)</f>
        <v>0</v>
      </c>
      <c r="AG226" s="567">
        <f>IFERROR(IF(AND(NOT(YEAR(AG$3)&lt;=YEAR('Rent Roll'!$C24)+'Rent Roll'!$V24-1),MOD(YEAR(AG$3),'Rent Roll'!$U24)=MOD(YEAR('Rent Roll'!$C24),'Rent Roll'!$U24),MONTH(AG$3)=MONTH('Rent Roll'!$C24)),1,0),0)</f>
        <v>0</v>
      </c>
      <c r="AH226" s="567">
        <f>IFERROR(IF(AND(NOT(YEAR(AH$3)&lt;=YEAR('Rent Roll'!$C24)+'Rent Roll'!$V24-1),MOD(YEAR(AH$3),'Rent Roll'!$U24)=MOD(YEAR('Rent Roll'!$C24),'Rent Roll'!$U24),MONTH(AH$3)=MONTH('Rent Roll'!$C24)),1,0),0)</f>
        <v>0</v>
      </c>
      <c r="AI226" s="567">
        <f>IFERROR(IF(AND(NOT(YEAR(AI$3)&lt;=YEAR('Rent Roll'!$C24)+'Rent Roll'!$V24-1),MOD(YEAR(AI$3),'Rent Roll'!$U24)=MOD(YEAR('Rent Roll'!$C24),'Rent Roll'!$U24),MONTH(AI$3)=MONTH('Rent Roll'!$C24)),1,0),0)</f>
        <v>0</v>
      </c>
      <c r="AJ226" s="567">
        <f>IFERROR(IF(AND(NOT(YEAR(AJ$3)&lt;=YEAR('Rent Roll'!$C24)+'Rent Roll'!$V24-1),MOD(YEAR(AJ$3),'Rent Roll'!$U24)=MOD(YEAR('Rent Roll'!$C24),'Rent Roll'!$U24),MONTH(AJ$3)=MONTH('Rent Roll'!$C24)),1,0),0)</f>
        <v>0</v>
      </c>
      <c r="AK226" s="567">
        <f>IFERROR(IF(AND(NOT(YEAR(AK$3)&lt;=YEAR('Rent Roll'!$C24)+'Rent Roll'!$V24-1),MOD(YEAR(AK$3),'Rent Roll'!$U24)=MOD(YEAR('Rent Roll'!$C24),'Rent Roll'!$U24),MONTH(AK$3)=MONTH('Rent Roll'!$C24)),1,0),0)</f>
        <v>0</v>
      </c>
      <c r="AL226" s="567">
        <f>IFERROR(IF(AND(NOT(YEAR(AL$3)&lt;=YEAR('Rent Roll'!$C24)+'Rent Roll'!$V24-1),MOD(YEAR(AL$3),'Rent Roll'!$U24)=MOD(YEAR('Rent Roll'!$C24),'Rent Roll'!$U24),MONTH(AL$3)=MONTH('Rent Roll'!$C24)),1,0),0)</f>
        <v>0</v>
      </c>
      <c r="AM226" s="567">
        <f>IFERROR(IF(AND(NOT(YEAR(AM$3)&lt;=YEAR('Rent Roll'!$C24)+'Rent Roll'!$V24-1),MOD(YEAR(AM$3),'Rent Roll'!$U24)=MOD(YEAR('Rent Roll'!$C24),'Rent Roll'!$U24),MONTH(AM$3)=MONTH('Rent Roll'!$C24)),1,0),0)</f>
        <v>0</v>
      </c>
      <c r="AN226" s="567">
        <f>IFERROR(IF(AND(NOT(YEAR(AN$3)&lt;=YEAR('Rent Roll'!$C24)+'Rent Roll'!$V24-1),MOD(YEAR(AN$3),'Rent Roll'!$U24)=MOD(YEAR('Rent Roll'!$C24),'Rent Roll'!$U24),MONTH(AN$3)=MONTH('Rent Roll'!$C24)),1,0),0)</f>
        <v>0</v>
      </c>
      <c r="AO226" s="567">
        <f>IFERROR(IF(AND(NOT(YEAR(AO$3)&lt;=YEAR('Rent Roll'!$C24)+'Rent Roll'!$V24-1),MOD(YEAR(AO$3),'Rent Roll'!$U24)=MOD(YEAR('Rent Roll'!$C24),'Rent Roll'!$U24),MONTH(AO$3)=MONTH('Rent Roll'!$C24)),1,0),0)</f>
        <v>0</v>
      </c>
      <c r="AP226" s="767">
        <f>IFERROR(IF(AND(NOT(YEAR(AP$3)&lt;=YEAR('Rent Roll'!$C24)+'Rent Roll'!$V24-1),MOD(YEAR(AP$3),'Rent Roll'!$U24)=MOD(YEAR('Rent Roll'!$C24),'Rent Roll'!$U24),MONTH(AP$3)=MONTH('Rent Roll'!$C24)),1,0),0)</f>
        <v>0</v>
      </c>
      <c r="AQ226" s="768">
        <f>IFERROR(IF(AND(NOT(YEAR(AQ$3)&lt;=YEAR('Rent Roll'!$C24)+'Rent Roll'!$V24-1),MOD(YEAR(AQ$3),'Rent Roll'!$U24)=MOD(YEAR('Rent Roll'!$C24),'Rent Roll'!$U24),MONTH(AQ$3)=MONTH('Rent Roll'!$C24)),1,0),0)</f>
        <v>0</v>
      </c>
      <c r="AR226" s="567">
        <f>IFERROR(IF(AND(NOT(YEAR(AR$3)&lt;=YEAR('Rent Roll'!$C24)+'Rent Roll'!$V24-1),MOD(YEAR(AR$3),'Rent Roll'!$U24)=MOD(YEAR('Rent Roll'!$C24),'Rent Roll'!$U24),MONTH(AR$3)=MONTH('Rent Roll'!$C24)),1,0),0)</f>
        <v>0</v>
      </c>
      <c r="AS226" s="567">
        <f>IFERROR(IF(AND(NOT(YEAR(AS$3)&lt;=YEAR('Rent Roll'!$C24)+'Rent Roll'!$V24-1),MOD(YEAR(AS$3),'Rent Roll'!$U24)=MOD(YEAR('Rent Roll'!$C24),'Rent Roll'!$U24),MONTH(AS$3)=MONTH('Rent Roll'!$C24)),1,0),0)</f>
        <v>0</v>
      </c>
      <c r="AT226" s="567">
        <f>IFERROR(IF(AND(NOT(YEAR(AT$3)&lt;=YEAR('Rent Roll'!$C24)+'Rent Roll'!$V24-1),MOD(YEAR(AT$3),'Rent Roll'!$U24)=MOD(YEAR('Rent Roll'!$C24),'Rent Roll'!$U24),MONTH(AT$3)=MONTH('Rent Roll'!$C24)),1,0),0)</f>
        <v>0</v>
      </c>
      <c r="AU226" s="567">
        <f>IFERROR(IF(AND(NOT(YEAR(AU$3)&lt;=YEAR('Rent Roll'!$C24)+'Rent Roll'!$V24-1),MOD(YEAR(AU$3),'Rent Roll'!$U24)=MOD(YEAR('Rent Roll'!$C24),'Rent Roll'!$U24),MONTH(AU$3)=MONTH('Rent Roll'!$C24)),1,0),0)</f>
        <v>0</v>
      </c>
      <c r="AV226" s="567">
        <f>IFERROR(IF(AND(NOT(YEAR(AV$3)&lt;=YEAR('Rent Roll'!$C24)+'Rent Roll'!$V24-1),MOD(YEAR(AV$3),'Rent Roll'!$U24)=MOD(YEAR('Rent Roll'!$C24),'Rent Roll'!$U24),MONTH(AV$3)=MONTH('Rent Roll'!$C24)),1,0),0)</f>
        <v>0</v>
      </c>
      <c r="AW226" s="567">
        <f>IFERROR(IF(AND(NOT(YEAR(AW$3)&lt;=YEAR('Rent Roll'!$C24)+'Rent Roll'!$V24-1),MOD(YEAR(AW$3),'Rent Roll'!$U24)=MOD(YEAR('Rent Roll'!$C24),'Rent Roll'!$U24),MONTH(AW$3)=MONTH('Rent Roll'!$C24)),1,0),0)</f>
        <v>0</v>
      </c>
      <c r="AX226" s="567">
        <f>IFERROR(IF(AND(NOT(YEAR(AX$3)&lt;=YEAR('Rent Roll'!$C24)+'Rent Roll'!$V24-1),MOD(YEAR(AX$3),'Rent Roll'!$U24)=MOD(YEAR('Rent Roll'!$C24),'Rent Roll'!$U24),MONTH(AX$3)=MONTH('Rent Roll'!$C24)),1,0),0)</f>
        <v>0</v>
      </c>
      <c r="AY226" s="567">
        <f>IFERROR(IF(AND(NOT(YEAR(AY$3)&lt;=YEAR('Rent Roll'!$C24)+'Rent Roll'!$V24-1),MOD(YEAR(AY$3),'Rent Roll'!$U24)=MOD(YEAR('Rent Roll'!$C24),'Rent Roll'!$U24),MONTH(AY$3)=MONTH('Rent Roll'!$C24)),1,0),0)</f>
        <v>0</v>
      </c>
      <c r="AZ226" s="567">
        <f>IFERROR(IF(AND(NOT(YEAR(AZ$3)&lt;=YEAR('Rent Roll'!$C24)+'Rent Roll'!$V24-1),MOD(YEAR(AZ$3),'Rent Roll'!$U24)=MOD(YEAR('Rent Roll'!$C24),'Rent Roll'!$U24),MONTH(AZ$3)=MONTH('Rent Roll'!$C24)),1,0),0)</f>
        <v>0</v>
      </c>
      <c r="BA226" s="567">
        <f>IFERROR(IF(AND(NOT(YEAR(BA$3)&lt;=YEAR('Rent Roll'!$C24)+'Rent Roll'!$V24-1),MOD(YEAR(BA$3),'Rent Roll'!$U24)=MOD(YEAR('Rent Roll'!$C24),'Rent Roll'!$U24),MONTH(BA$3)=MONTH('Rent Roll'!$C24)),1,0),0)</f>
        <v>0</v>
      </c>
      <c r="BB226" s="767">
        <f>IFERROR(IF(AND(NOT(YEAR(BB$3)&lt;=YEAR('Rent Roll'!$C24)+'Rent Roll'!$V24-1),MOD(YEAR(BB$3),'Rent Roll'!$U24)=MOD(YEAR('Rent Roll'!$C24),'Rent Roll'!$U24),MONTH(BB$3)=MONTH('Rent Roll'!$C24)),1,0),0)</f>
        <v>0</v>
      </c>
      <c r="BC226" s="768">
        <f>IFERROR(IF(AND(NOT(YEAR(BC$3)&lt;=YEAR('Rent Roll'!$C24)+'Rent Roll'!$V24-1),MOD(YEAR(BC$3),'Rent Roll'!$U24)=MOD(YEAR('Rent Roll'!$C24),'Rent Roll'!$U24),MONTH(BC$3)=MONTH('Rent Roll'!$C24)),1,0),0)</f>
        <v>0</v>
      </c>
      <c r="BD226" s="567">
        <f>IFERROR(IF(AND(NOT(YEAR(BD$3)&lt;=YEAR('Rent Roll'!$C24)+'Rent Roll'!$V24-1),MOD(YEAR(BD$3),'Rent Roll'!$U24)=MOD(YEAR('Rent Roll'!$C24),'Rent Roll'!$U24),MONTH(BD$3)=MONTH('Rent Roll'!$C24)),1,0),0)</f>
        <v>0</v>
      </c>
      <c r="BE226" s="567">
        <f>IFERROR(IF(AND(NOT(YEAR(BE$3)&lt;=YEAR('Rent Roll'!$C24)+'Rent Roll'!$V24-1),MOD(YEAR(BE$3),'Rent Roll'!$U24)=MOD(YEAR('Rent Roll'!$C24),'Rent Roll'!$U24),MONTH(BE$3)=MONTH('Rent Roll'!$C24)),1,0),0)</f>
        <v>0</v>
      </c>
      <c r="BF226" s="567">
        <f>IFERROR(IF(AND(NOT(YEAR(BF$3)&lt;=YEAR('Rent Roll'!$C24)+'Rent Roll'!$V24-1),MOD(YEAR(BF$3),'Rent Roll'!$U24)=MOD(YEAR('Rent Roll'!$C24),'Rent Roll'!$U24),MONTH(BF$3)=MONTH('Rent Roll'!$C24)),1,0),0)</f>
        <v>0</v>
      </c>
      <c r="BG226" s="567">
        <f>IFERROR(IF(AND(NOT(YEAR(BG$3)&lt;=YEAR('Rent Roll'!$C24)+'Rent Roll'!$V24-1),MOD(YEAR(BG$3),'Rent Roll'!$U24)=MOD(YEAR('Rent Roll'!$C24),'Rent Roll'!$U24),MONTH(BG$3)=MONTH('Rent Roll'!$C24)),1,0),0)</f>
        <v>0</v>
      </c>
      <c r="BH226" s="567">
        <f>IFERROR(IF(AND(NOT(YEAR(BH$3)&lt;=YEAR('Rent Roll'!$C24)+'Rent Roll'!$V24-1),MOD(YEAR(BH$3),'Rent Roll'!$U24)=MOD(YEAR('Rent Roll'!$C24),'Rent Roll'!$U24),MONTH(BH$3)=MONTH('Rent Roll'!$C24)),1,0),0)</f>
        <v>0</v>
      </c>
      <c r="BI226" s="567">
        <f>IFERROR(IF(AND(NOT(YEAR(BI$3)&lt;=YEAR('Rent Roll'!$C24)+'Rent Roll'!$V24-1),MOD(YEAR(BI$3),'Rent Roll'!$U24)=MOD(YEAR('Rent Roll'!$C24),'Rent Roll'!$U24),MONTH(BI$3)=MONTH('Rent Roll'!$C24)),1,0),0)</f>
        <v>0</v>
      </c>
      <c r="BJ226" s="567">
        <f>IFERROR(IF(AND(NOT(YEAR(BJ$3)&lt;=YEAR('Rent Roll'!$C24)+'Rent Roll'!$V24-1),MOD(YEAR(BJ$3),'Rent Roll'!$U24)=MOD(YEAR('Rent Roll'!$C24),'Rent Roll'!$U24),MONTH(BJ$3)=MONTH('Rent Roll'!$C24)),1,0),0)</f>
        <v>0</v>
      </c>
      <c r="BK226" s="567">
        <f>IFERROR(IF(AND(NOT(YEAR(BK$3)&lt;=YEAR('Rent Roll'!$C24)+'Rent Roll'!$V24-1),MOD(YEAR(BK$3),'Rent Roll'!$U24)=MOD(YEAR('Rent Roll'!$C24),'Rent Roll'!$U24),MONTH(BK$3)=MONTH('Rent Roll'!$C24)),1,0),0)</f>
        <v>0</v>
      </c>
      <c r="BL226" s="567">
        <f>IFERROR(IF(AND(NOT(YEAR(BL$3)&lt;=YEAR('Rent Roll'!$C24)+'Rent Roll'!$V24-1),MOD(YEAR(BL$3),'Rent Roll'!$U24)=MOD(YEAR('Rent Roll'!$C24),'Rent Roll'!$U24),MONTH(BL$3)=MONTH('Rent Roll'!$C24)),1,0),0)</f>
        <v>0</v>
      </c>
      <c r="BM226" s="567">
        <f>IFERROR(IF(AND(NOT(YEAR(BM$3)&lt;=YEAR('Rent Roll'!$C24)+'Rent Roll'!$V24-1),MOD(YEAR(BM$3),'Rent Roll'!$U24)=MOD(YEAR('Rent Roll'!$C24),'Rent Roll'!$U24),MONTH(BM$3)=MONTH('Rent Roll'!$C24)),1,0),0)</f>
        <v>0</v>
      </c>
      <c r="BN226" s="767">
        <f>IFERROR(IF(AND(NOT(YEAR(BN$3)&lt;=YEAR('Rent Roll'!$C24)+'Rent Roll'!$V24-1),MOD(YEAR(BN$3),'Rent Roll'!$U24)=MOD(YEAR('Rent Roll'!$C24),'Rent Roll'!$U24),MONTH(BN$3)=MONTH('Rent Roll'!$C24)),1,0),0)</f>
        <v>0</v>
      </c>
      <c r="BO226" s="768">
        <f>IFERROR(IF(AND(NOT(YEAR(BO$3)&lt;=YEAR('Rent Roll'!$C24)+'Rent Roll'!$V24-1),MOD(YEAR(BO$3),'Rent Roll'!$U24)=MOD(YEAR('Rent Roll'!$C24),'Rent Roll'!$U24),MONTH(BO$3)=MONTH('Rent Roll'!$C24)),1,0),0)</f>
        <v>0</v>
      </c>
      <c r="BP226" s="567">
        <f>IFERROR(IF(AND(NOT(YEAR(BP$3)&lt;=YEAR('Rent Roll'!$C24)+'Rent Roll'!$V24-1),MOD(YEAR(BP$3),'Rent Roll'!$U24)=MOD(YEAR('Rent Roll'!$C24),'Rent Roll'!$U24),MONTH(BP$3)=MONTH('Rent Roll'!$C24)),1,0),0)</f>
        <v>0</v>
      </c>
      <c r="BQ226" s="567">
        <f>IFERROR(IF(AND(NOT(YEAR(BQ$3)&lt;=YEAR('Rent Roll'!$C24)+'Rent Roll'!$V24-1),MOD(YEAR(BQ$3),'Rent Roll'!$U24)=MOD(YEAR('Rent Roll'!$C24),'Rent Roll'!$U24),MONTH(BQ$3)=MONTH('Rent Roll'!$C24)),1,0),0)</f>
        <v>0</v>
      </c>
      <c r="BR226" s="567">
        <f>IFERROR(IF(AND(NOT(YEAR(BR$3)&lt;=YEAR('Rent Roll'!$C24)+'Rent Roll'!$V24-1),MOD(YEAR(BR$3),'Rent Roll'!$U24)=MOD(YEAR('Rent Roll'!$C24),'Rent Roll'!$U24),MONTH(BR$3)=MONTH('Rent Roll'!$C24)),1,0),0)</f>
        <v>0</v>
      </c>
      <c r="BS226" s="567">
        <f>IFERROR(IF(AND(NOT(YEAR(BS$3)&lt;=YEAR('Rent Roll'!$C24)+'Rent Roll'!$V24-1),MOD(YEAR(BS$3),'Rent Roll'!$U24)=MOD(YEAR('Rent Roll'!$C24),'Rent Roll'!$U24),MONTH(BS$3)=MONTH('Rent Roll'!$C24)),1,0),0)</f>
        <v>0</v>
      </c>
      <c r="BT226" s="567">
        <f>IFERROR(IF(AND(NOT(YEAR(BT$3)&lt;=YEAR('Rent Roll'!$C24)+'Rent Roll'!$V24-1),MOD(YEAR(BT$3),'Rent Roll'!$U24)=MOD(YEAR('Rent Roll'!$C24),'Rent Roll'!$U24),MONTH(BT$3)=MONTH('Rent Roll'!$C24)),1,0),0)</f>
        <v>0</v>
      </c>
      <c r="BU226" s="567">
        <f>IFERROR(IF(AND(NOT(YEAR(BU$3)&lt;=YEAR('Rent Roll'!$C24)+'Rent Roll'!$V24-1),MOD(YEAR(BU$3),'Rent Roll'!$U24)=MOD(YEAR('Rent Roll'!$C24),'Rent Roll'!$U24),MONTH(BU$3)=MONTH('Rent Roll'!$C24)),1,0),0)</f>
        <v>0</v>
      </c>
      <c r="BV226" s="567">
        <f>IFERROR(IF(AND(NOT(YEAR(BV$3)&lt;=YEAR('Rent Roll'!$C24)+'Rent Roll'!$V24-1),MOD(YEAR(BV$3),'Rent Roll'!$U24)=MOD(YEAR('Rent Roll'!$C24),'Rent Roll'!$U24),MONTH(BV$3)=MONTH('Rent Roll'!$C24)),1,0),0)</f>
        <v>0</v>
      </c>
      <c r="BW226" s="567">
        <f>IFERROR(IF(AND(NOT(YEAR(BW$3)&lt;=YEAR('Rent Roll'!$C24)+'Rent Roll'!$V24-1),MOD(YEAR(BW$3),'Rent Roll'!$U24)=MOD(YEAR('Rent Roll'!$C24),'Rent Roll'!$U24),MONTH(BW$3)=MONTH('Rent Roll'!$C24)),1,0),0)</f>
        <v>0</v>
      </c>
      <c r="BX226" s="567">
        <f>IFERROR(IF(AND(NOT(YEAR(BX$3)&lt;=YEAR('Rent Roll'!$C24)+'Rent Roll'!$V24-1),MOD(YEAR(BX$3),'Rent Roll'!$U24)=MOD(YEAR('Rent Roll'!$C24),'Rent Roll'!$U24),MONTH(BX$3)=MONTH('Rent Roll'!$C24)),1,0),0)</f>
        <v>0</v>
      </c>
      <c r="BY226" s="567">
        <f>IFERROR(IF(AND(NOT(YEAR(BY$3)&lt;=YEAR('Rent Roll'!$C24)+'Rent Roll'!$V24-1),MOD(YEAR(BY$3),'Rent Roll'!$U24)=MOD(YEAR('Rent Roll'!$C24),'Rent Roll'!$U24),MONTH(BY$3)=MONTH('Rent Roll'!$C24)),1,0),0)</f>
        <v>0</v>
      </c>
      <c r="BZ226" s="767">
        <f>IFERROR(IF(AND(NOT(YEAR(BZ$3)&lt;=YEAR('Rent Roll'!$C24)+'Rent Roll'!$V24-1),MOD(YEAR(BZ$3),'Rent Roll'!$U24)=MOD(YEAR('Rent Roll'!$C24),'Rent Roll'!$U24),MONTH(BZ$3)=MONTH('Rent Roll'!$C24)),1,0),0)</f>
        <v>0</v>
      </c>
      <c r="CA226" s="768">
        <f>IFERROR(IF(AND(NOT(YEAR(CA$3)&lt;=YEAR('Rent Roll'!$C24)+'Rent Roll'!$V24-1),MOD(YEAR(CA$3),'Rent Roll'!$U24)=MOD(YEAR('Rent Roll'!$C24),'Rent Roll'!$U24),MONTH(CA$3)=MONTH('Rent Roll'!$C24)),1,0),0)</f>
        <v>0</v>
      </c>
      <c r="CB226" s="567">
        <f>IFERROR(IF(AND(NOT(YEAR(CB$3)&lt;=YEAR('Rent Roll'!$C24)+'Rent Roll'!$V24-1),MOD(YEAR(CB$3),'Rent Roll'!$U24)=MOD(YEAR('Rent Roll'!$C24),'Rent Roll'!$U24),MONTH(CB$3)=MONTH('Rent Roll'!$C24)),1,0),0)</f>
        <v>0</v>
      </c>
      <c r="CC226" s="567">
        <f>IFERROR(IF(AND(NOT(YEAR(CC$3)&lt;=YEAR('Rent Roll'!$C24)+'Rent Roll'!$V24-1),MOD(YEAR(CC$3),'Rent Roll'!$U24)=MOD(YEAR('Rent Roll'!$C24),'Rent Roll'!$U24),MONTH(CC$3)=MONTH('Rent Roll'!$C24)),1,0),0)</f>
        <v>0</v>
      </c>
      <c r="CD226" s="567">
        <f>IFERROR(IF(AND(NOT(YEAR(CD$3)&lt;=YEAR('Rent Roll'!$C24)+'Rent Roll'!$V24-1),MOD(YEAR(CD$3),'Rent Roll'!$U24)=MOD(YEAR('Rent Roll'!$C24),'Rent Roll'!$U24),MONTH(CD$3)=MONTH('Rent Roll'!$C24)),1,0),0)</f>
        <v>0</v>
      </c>
      <c r="CE226" s="567">
        <f>IFERROR(IF(AND(NOT(YEAR(CE$3)&lt;=YEAR('Rent Roll'!$C24)+'Rent Roll'!$V24-1),MOD(YEAR(CE$3),'Rent Roll'!$U24)=MOD(YEAR('Rent Roll'!$C24),'Rent Roll'!$U24),MONTH(CE$3)=MONTH('Rent Roll'!$C24)),1,0),0)</f>
        <v>0</v>
      </c>
      <c r="CF226" s="567">
        <f>IFERROR(IF(AND(NOT(YEAR(CF$3)&lt;=YEAR('Rent Roll'!$C24)+'Rent Roll'!$V24-1),MOD(YEAR(CF$3),'Rent Roll'!$U24)=MOD(YEAR('Rent Roll'!$C24),'Rent Roll'!$U24),MONTH(CF$3)=MONTH('Rent Roll'!$C24)),1,0),0)</f>
        <v>0</v>
      </c>
      <c r="CG226" s="567">
        <f>IFERROR(IF(AND(NOT(YEAR(CG$3)&lt;=YEAR('Rent Roll'!$C24)+'Rent Roll'!$V24-1),MOD(YEAR(CG$3),'Rent Roll'!$U24)=MOD(YEAR('Rent Roll'!$C24),'Rent Roll'!$U24),MONTH(CG$3)=MONTH('Rent Roll'!$C24)),1,0),0)</f>
        <v>0</v>
      </c>
      <c r="CH226" s="567">
        <f>IFERROR(IF(AND(NOT(YEAR(CH$3)&lt;=YEAR('Rent Roll'!$C24)+'Rent Roll'!$V24-1),MOD(YEAR(CH$3),'Rent Roll'!$U24)=MOD(YEAR('Rent Roll'!$C24),'Rent Roll'!$U24),MONTH(CH$3)=MONTH('Rent Roll'!$C24)),1,0),0)</f>
        <v>0</v>
      </c>
      <c r="CI226" s="567">
        <f>IFERROR(IF(AND(NOT(YEAR(CI$3)&lt;=YEAR('Rent Roll'!$C24)+'Rent Roll'!$V24-1),MOD(YEAR(CI$3),'Rent Roll'!$U24)=MOD(YEAR('Rent Roll'!$C24),'Rent Roll'!$U24),MONTH(CI$3)=MONTH('Rent Roll'!$C24)),1,0),0)</f>
        <v>0</v>
      </c>
      <c r="CJ226" s="567">
        <f>IFERROR(IF(AND(NOT(YEAR(CJ$3)&lt;=YEAR('Rent Roll'!$C24)+'Rent Roll'!$V24-1),MOD(YEAR(CJ$3),'Rent Roll'!$U24)=MOD(YEAR('Rent Roll'!$C24),'Rent Roll'!$U24),MONTH(CJ$3)=MONTH('Rent Roll'!$C24)),1,0),0)</f>
        <v>0</v>
      </c>
      <c r="CK226" s="567">
        <f>IFERROR(IF(AND(NOT(YEAR(CK$3)&lt;=YEAR('Rent Roll'!$C24)+'Rent Roll'!$V24-1),MOD(YEAR(CK$3),'Rent Roll'!$U24)=MOD(YEAR('Rent Roll'!$C24),'Rent Roll'!$U24),MONTH(CK$3)=MONTH('Rent Roll'!$C24)),1,0),0)</f>
        <v>0</v>
      </c>
      <c r="CL226" s="767">
        <f>IFERROR(IF(AND(NOT(YEAR(CL$3)&lt;=YEAR('Rent Roll'!$C24)+'Rent Roll'!$V24-1),MOD(YEAR(CL$3),'Rent Roll'!$U24)=MOD(YEAR('Rent Roll'!$C24),'Rent Roll'!$U24),MONTH(CL$3)=MONTH('Rent Roll'!$C24)),1,0),0)</f>
        <v>0</v>
      </c>
      <c r="CM226" s="768">
        <f>IFERROR(IF(AND(NOT(YEAR(CM$3)&lt;=YEAR('Rent Roll'!$C24)+'Rent Roll'!$V24-1),MOD(YEAR(CM$3),'Rent Roll'!$U24)=MOD(YEAR('Rent Roll'!$C24),'Rent Roll'!$U24),MONTH(CM$3)=MONTH('Rent Roll'!$C24)),1,0),0)</f>
        <v>0</v>
      </c>
      <c r="CN226" s="567">
        <f>IFERROR(IF(AND(NOT(YEAR(CN$3)&lt;=YEAR('Rent Roll'!$C24)+'Rent Roll'!$V24-1),MOD(YEAR(CN$3),'Rent Roll'!$U24)=MOD(YEAR('Rent Roll'!$C24),'Rent Roll'!$U24),MONTH(CN$3)=MONTH('Rent Roll'!$C24)),1,0),0)</f>
        <v>0</v>
      </c>
      <c r="CO226" s="567">
        <f>IFERROR(IF(AND(NOT(YEAR(CO$3)&lt;=YEAR('Rent Roll'!$C24)+'Rent Roll'!$V24-1),MOD(YEAR(CO$3),'Rent Roll'!$U24)=MOD(YEAR('Rent Roll'!$C24),'Rent Roll'!$U24),MONTH(CO$3)=MONTH('Rent Roll'!$C24)),1,0),0)</f>
        <v>0</v>
      </c>
      <c r="CP226" s="567">
        <f>IFERROR(IF(AND(NOT(YEAR(CP$3)&lt;=YEAR('Rent Roll'!$C24)+'Rent Roll'!$V24-1),MOD(YEAR(CP$3),'Rent Roll'!$U24)=MOD(YEAR('Rent Roll'!$C24),'Rent Roll'!$U24),MONTH(CP$3)=MONTH('Rent Roll'!$C24)),1,0),0)</f>
        <v>0</v>
      </c>
      <c r="CQ226" s="567">
        <f>IFERROR(IF(AND(NOT(YEAR(CQ$3)&lt;=YEAR('Rent Roll'!$C24)+'Rent Roll'!$V24-1),MOD(YEAR(CQ$3),'Rent Roll'!$U24)=MOD(YEAR('Rent Roll'!$C24),'Rent Roll'!$U24),MONTH(CQ$3)=MONTH('Rent Roll'!$C24)),1,0),0)</f>
        <v>0</v>
      </c>
      <c r="CR226" s="567">
        <f>IFERROR(IF(AND(NOT(YEAR(CR$3)&lt;=YEAR('Rent Roll'!$C24)+'Rent Roll'!$V24-1),MOD(YEAR(CR$3),'Rent Roll'!$U24)=MOD(YEAR('Rent Roll'!$C24),'Rent Roll'!$U24),MONTH(CR$3)=MONTH('Rent Roll'!$C24)),1,0),0)</f>
        <v>0</v>
      </c>
      <c r="CS226" s="567">
        <f>IFERROR(IF(AND(NOT(YEAR(CS$3)&lt;=YEAR('Rent Roll'!$C24)+'Rent Roll'!$V24-1),MOD(YEAR(CS$3),'Rent Roll'!$U24)=MOD(YEAR('Rent Roll'!$C24),'Rent Roll'!$U24),MONTH(CS$3)=MONTH('Rent Roll'!$C24)),1,0),0)</f>
        <v>0</v>
      </c>
      <c r="CT226" s="567">
        <f>IFERROR(IF(AND(NOT(YEAR(CT$3)&lt;=YEAR('Rent Roll'!$C24)+'Rent Roll'!$V24-1),MOD(YEAR(CT$3),'Rent Roll'!$U24)=MOD(YEAR('Rent Roll'!$C24),'Rent Roll'!$U24),MONTH(CT$3)=MONTH('Rent Roll'!$C24)),1,0),0)</f>
        <v>0</v>
      </c>
      <c r="CU226" s="567">
        <f>IFERROR(IF(AND(NOT(YEAR(CU$3)&lt;=YEAR('Rent Roll'!$C24)+'Rent Roll'!$V24-1),MOD(YEAR(CU$3),'Rent Roll'!$U24)=MOD(YEAR('Rent Roll'!$C24),'Rent Roll'!$U24),MONTH(CU$3)=MONTH('Rent Roll'!$C24)),1,0),0)</f>
        <v>0</v>
      </c>
      <c r="CV226" s="567">
        <f>IFERROR(IF(AND(NOT(YEAR(CV$3)&lt;=YEAR('Rent Roll'!$C24)+'Rent Roll'!$V24-1),MOD(YEAR(CV$3),'Rent Roll'!$U24)=MOD(YEAR('Rent Roll'!$C24),'Rent Roll'!$U24),MONTH(CV$3)=MONTH('Rent Roll'!$C24)),1,0),0)</f>
        <v>0</v>
      </c>
      <c r="CW226" s="567">
        <f>IFERROR(IF(AND(NOT(YEAR(CW$3)&lt;=YEAR('Rent Roll'!$C24)+'Rent Roll'!$V24-1),MOD(YEAR(CW$3),'Rent Roll'!$U24)=MOD(YEAR('Rent Roll'!$C24),'Rent Roll'!$U24),MONTH(CW$3)=MONTH('Rent Roll'!$C24)),1,0),0)</f>
        <v>0</v>
      </c>
      <c r="CX226" s="767">
        <f>IFERROR(IF(AND(NOT(YEAR(CX$3)&lt;=YEAR('Rent Roll'!$C24)+'Rent Roll'!$V24-1),MOD(YEAR(CX$3),'Rent Roll'!$U24)=MOD(YEAR('Rent Roll'!$C24),'Rent Roll'!$U24),MONTH(CX$3)=MONTH('Rent Roll'!$C24)),1,0),0)</f>
        <v>0</v>
      </c>
      <c r="CY226" s="768">
        <f>IFERROR(IF(AND(NOT(YEAR(CY$3)&lt;=YEAR('Rent Roll'!$C24)+'Rent Roll'!$V24-1),MOD(YEAR(CY$3),'Rent Roll'!$U24)=MOD(YEAR('Rent Roll'!$C24),'Rent Roll'!$U24),MONTH(CY$3)=MONTH('Rent Roll'!$C24)),1,0),0)</f>
        <v>0</v>
      </c>
      <c r="CZ226" s="567">
        <f>IFERROR(IF(AND(NOT(YEAR(CZ$3)&lt;=YEAR('Rent Roll'!$C24)+'Rent Roll'!$V24-1),MOD(YEAR(CZ$3),'Rent Roll'!$U24)=MOD(YEAR('Rent Roll'!$C24),'Rent Roll'!$U24),MONTH(CZ$3)=MONTH('Rent Roll'!$C24)),1,0),0)</f>
        <v>0</v>
      </c>
      <c r="DA226" s="567">
        <f>IFERROR(IF(AND(NOT(YEAR(DA$3)&lt;=YEAR('Rent Roll'!$C24)+'Rent Roll'!$V24-1),MOD(YEAR(DA$3),'Rent Roll'!$U24)=MOD(YEAR('Rent Roll'!$C24),'Rent Roll'!$U24),MONTH(DA$3)=MONTH('Rent Roll'!$C24)),1,0),0)</f>
        <v>0</v>
      </c>
      <c r="DB226" s="567">
        <f>IFERROR(IF(AND(NOT(YEAR(DB$3)&lt;=YEAR('Rent Roll'!$C24)+'Rent Roll'!$V24-1),MOD(YEAR(DB$3),'Rent Roll'!$U24)=MOD(YEAR('Rent Roll'!$C24),'Rent Roll'!$U24),MONTH(DB$3)=MONTH('Rent Roll'!$C24)),1,0),0)</f>
        <v>0</v>
      </c>
      <c r="DC226" s="567">
        <f>IFERROR(IF(AND(NOT(YEAR(DC$3)&lt;=YEAR('Rent Roll'!$C24)+'Rent Roll'!$V24-1),MOD(YEAR(DC$3),'Rent Roll'!$U24)=MOD(YEAR('Rent Roll'!$C24),'Rent Roll'!$U24),MONTH(DC$3)=MONTH('Rent Roll'!$C24)),1,0),0)</f>
        <v>0</v>
      </c>
      <c r="DD226" s="567">
        <f>IFERROR(IF(AND(NOT(YEAR(DD$3)&lt;=YEAR('Rent Roll'!$C24)+'Rent Roll'!$V24-1),MOD(YEAR(DD$3),'Rent Roll'!$U24)=MOD(YEAR('Rent Roll'!$C24),'Rent Roll'!$U24),MONTH(DD$3)=MONTH('Rent Roll'!$C24)),1,0),0)</f>
        <v>0</v>
      </c>
      <c r="DE226" s="567">
        <f>IFERROR(IF(AND(NOT(YEAR(DE$3)&lt;=YEAR('Rent Roll'!$C24)+'Rent Roll'!$V24-1),MOD(YEAR(DE$3),'Rent Roll'!$U24)=MOD(YEAR('Rent Roll'!$C24),'Rent Roll'!$U24),MONTH(DE$3)=MONTH('Rent Roll'!$C24)),1,0),0)</f>
        <v>0</v>
      </c>
      <c r="DF226" s="567">
        <f>IFERROR(IF(AND(NOT(YEAR(DF$3)&lt;=YEAR('Rent Roll'!$C24)+'Rent Roll'!$V24-1),MOD(YEAR(DF$3),'Rent Roll'!$U24)=MOD(YEAR('Rent Roll'!$C24),'Rent Roll'!$U24),MONTH(DF$3)=MONTH('Rent Roll'!$C24)),1,0),0)</f>
        <v>0</v>
      </c>
      <c r="DG226" s="567">
        <f>IFERROR(IF(AND(NOT(YEAR(DG$3)&lt;=YEAR('Rent Roll'!$C24)+'Rent Roll'!$V24-1),MOD(YEAR(DG$3),'Rent Roll'!$U24)=MOD(YEAR('Rent Roll'!$C24),'Rent Roll'!$U24),MONTH(DG$3)=MONTH('Rent Roll'!$C24)),1,0),0)</f>
        <v>0</v>
      </c>
      <c r="DH226" s="567">
        <f>IFERROR(IF(AND(NOT(YEAR(DH$3)&lt;=YEAR('Rent Roll'!$C24)+'Rent Roll'!$V24-1),MOD(YEAR(DH$3),'Rent Roll'!$U24)=MOD(YEAR('Rent Roll'!$C24),'Rent Roll'!$U24),MONTH(DH$3)=MONTH('Rent Roll'!$C24)),1,0),0)</f>
        <v>0</v>
      </c>
      <c r="DI226" s="567">
        <f>IFERROR(IF(AND(NOT(YEAR(DI$3)&lt;=YEAR('Rent Roll'!$C24)+'Rent Roll'!$V24-1),MOD(YEAR(DI$3),'Rent Roll'!$U24)=MOD(YEAR('Rent Roll'!$C24),'Rent Roll'!$U24),MONTH(DI$3)=MONTH('Rent Roll'!$C24)),1,0),0)</f>
        <v>0</v>
      </c>
      <c r="DJ226" s="767">
        <f>IFERROR(IF(AND(NOT(YEAR(DJ$3)&lt;=YEAR('Rent Roll'!$C24)+'Rent Roll'!$V24-1),MOD(YEAR(DJ$3),'Rent Roll'!$U24)=MOD(YEAR('Rent Roll'!$C24),'Rent Roll'!$U24),MONTH(DJ$3)=MONTH('Rent Roll'!$C24)),1,0),0)</f>
        <v>0</v>
      </c>
      <c r="DK226" s="768">
        <f>IFERROR(IF(AND(NOT(YEAR(DK$3)&lt;=YEAR('Rent Roll'!$C24)+'Rent Roll'!$V24-1),MOD(YEAR(DK$3),'Rent Roll'!$U24)=MOD(YEAR('Rent Roll'!$C24),'Rent Roll'!$U24),MONTH(DK$3)=MONTH('Rent Roll'!$C24)),1,0),0)</f>
        <v>0</v>
      </c>
      <c r="DL226" s="567">
        <f>IFERROR(IF(AND(NOT(YEAR(DL$3)&lt;=YEAR('Rent Roll'!$C24)+'Rent Roll'!$V24-1),MOD(YEAR(DL$3),'Rent Roll'!$U24)=MOD(YEAR('Rent Roll'!$C24),'Rent Roll'!$U24),MONTH(DL$3)=MONTH('Rent Roll'!$C24)),1,0),0)</f>
        <v>0</v>
      </c>
      <c r="DM226" s="567">
        <f>IFERROR(IF(AND(NOT(YEAR(DM$3)&lt;=YEAR('Rent Roll'!$C24)+'Rent Roll'!$V24-1),MOD(YEAR(DM$3),'Rent Roll'!$U24)=MOD(YEAR('Rent Roll'!$C24),'Rent Roll'!$U24),MONTH(DM$3)=MONTH('Rent Roll'!$C24)),1,0),0)</f>
        <v>0</v>
      </c>
      <c r="DN226" s="567">
        <f>IFERROR(IF(AND(NOT(YEAR(DN$3)&lt;=YEAR('Rent Roll'!$C24)+'Rent Roll'!$V24-1),MOD(YEAR(DN$3),'Rent Roll'!$U24)=MOD(YEAR('Rent Roll'!$C24),'Rent Roll'!$U24),MONTH(DN$3)=MONTH('Rent Roll'!$C24)),1,0),0)</f>
        <v>0</v>
      </c>
      <c r="DO226" s="567">
        <f>IFERROR(IF(AND(NOT(YEAR(DO$3)&lt;=YEAR('Rent Roll'!$C24)+'Rent Roll'!$V24-1),MOD(YEAR(DO$3),'Rent Roll'!$U24)=MOD(YEAR('Rent Roll'!$C24),'Rent Roll'!$U24),MONTH(DO$3)=MONTH('Rent Roll'!$C24)),1,0),0)</f>
        <v>0</v>
      </c>
      <c r="DP226" s="567">
        <f>IFERROR(IF(AND(NOT(YEAR(DP$3)&lt;=YEAR('Rent Roll'!$C24)+'Rent Roll'!$V24-1),MOD(YEAR(DP$3),'Rent Roll'!$U24)=MOD(YEAR('Rent Roll'!$C24),'Rent Roll'!$U24),MONTH(DP$3)=MONTH('Rent Roll'!$C24)),1,0),0)</f>
        <v>0</v>
      </c>
      <c r="DQ226" s="567">
        <f>IFERROR(IF(AND(NOT(YEAR(DQ$3)&lt;=YEAR('Rent Roll'!$C24)+'Rent Roll'!$V24-1),MOD(YEAR(DQ$3),'Rent Roll'!$U24)=MOD(YEAR('Rent Roll'!$C24),'Rent Roll'!$U24),MONTH(DQ$3)=MONTH('Rent Roll'!$C24)),1,0),0)</f>
        <v>0</v>
      </c>
      <c r="DR226" s="567">
        <f>IFERROR(IF(AND(NOT(YEAR(DR$3)&lt;=YEAR('Rent Roll'!$C24)+'Rent Roll'!$V24-1),MOD(YEAR(DR$3),'Rent Roll'!$U24)=MOD(YEAR('Rent Roll'!$C24),'Rent Roll'!$U24),MONTH(DR$3)=MONTH('Rent Roll'!$C24)),1,0),0)</f>
        <v>0</v>
      </c>
      <c r="DS226" s="567">
        <f>IFERROR(IF(AND(NOT(YEAR(DS$3)&lt;=YEAR('Rent Roll'!$C24)+'Rent Roll'!$V24-1),MOD(YEAR(DS$3),'Rent Roll'!$U24)=MOD(YEAR('Rent Roll'!$C24),'Rent Roll'!$U24),MONTH(DS$3)=MONTH('Rent Roll'!$C24)),1,0),0)</f>
        <v>0</v>
      </c>
      <c r="DT226" s="567">
        <f>IFERROR(IF(AND(NOT(YEAR(DT$3)&lt;=YEAR('Rent Roll'!$C24)+'Rent Roll'!$V24-1),MOD(YEAR(DT$3),'Rent Roll'!$U24)=MOD(YEAR('Rent Roll'!$C24),'Rent Roll'!$U24),MONTH(DT$3)=MONTH('Rent Roll'!$C24)),1,0),0)</f>
        <v>0</v>
      </c>
      <c r="DU226" s="567">
        <f>IFERROR(IF(AND(NOT(YEAR(DU$3)&lt;=YEAR('Rent Roll'!$C24)+'Rent Roll'!$V24-1),MOD(YEAR(DU$3),'Rent Roll'!$U24)=MOD(YEAR('Rent Roll'!$C24),'Rent Roll'!$U24),MONTH(DU$3)=MONTH('Rent Roll'!$C24)),1,0),0)</f>
        <v>0</v>
      </c>
      <c r="DV226" s="567">
        <f>IFERROR(IF(AND(NOT(YEAR(DV$3)&lt;=YEAR('Rent Roll'!$C24)+'Rent Roll'!$V24-1),MOD(YEAR(DV$3),'Rent Roll'!$U24)=MOD(YEAR('Rent Roll'!$C24),'Rent Roll'!$U24),MONTH(DV$3)=MONTH('Rent Roll'!$C24)),1,0),0)</f>
        <v>0</v>
      </c>
    </row>
    <row r="227" spans="1:126" s="568" customFormat="1" ht="12" customHeight="1" outlineLevel="1" x14ac:dyDescent="0.4">
      <c r="A227" s="732"/>
      <c r="B227" s="564">
        <f>'Rent Roll'!$B25</f>
        <v>0</v>
      </c>
      <c r="C227" s="566"/>
      <c r="D227" s="566"/>
      <c r="E227" s="566"/>
      <c r="F227" s="778">
        <f>IFERROR(IF(AND(NOT(YEAR(F$3)&lt;=YEAR('Rent Roll'!$C25)+'Rent Roll'!$V25-1),MOD(YEAR(F$3),'Rent Roll'!$U25)=MOD(YEAR('Rent Roll'!$C25),'Rent Roll'!$U25),MONTH(F$3)=MONTH('Rent Roll'!$C25)),1,0),0)</f>
        <v>0</v>
      </c>
      <c r="G227" s="768">
        <f>IFERROR(IF(AND(NOT(YEAR(G$3)&lt;=YEAR('Rent Roll'!$C25)+'Rent Roll'!$V25-1),MOD(YEAR(G$3),'Rent Roll'!$U25)=MOD(YEAR('Rent Roll'!$C25),'Rent Roll'!$U25),MONTH(G$3)=MONTH('Rent Roll'!$C25)),1,0),0)</f>
        <v>0</v>
      </c>
      <c r="H227" s="567">
        <f>IFERROR(IF(AND(NOT(YEAR(H$3)&lt;=YEAR('Rent Roll'!$C25)+'Rent Roll'!$V25-1),MOD(YEAR(H$3),'Rent Roll'!$U25)=MOD(YEAR('Rent Roll'!$C25),'Rent Roll'!$U25),MONTH(H$3)=MONTH('Rent Roll'!$C25)),1,0),0)</f>
        <v>0</v>
      </c>
      <c r="I227" s="567">
        <f>IFERROR(IF(AND(NOT(YEAR(I$3)&lt;=YEAR('Rent Roll'!$C25)+'Rent Roll'!$V25-1),MOD(YEAR(I$3),'Rent Roll'!$U25)=MOD(YEAR('Rent Roll'!$C25),'Rent Roll'!$U25),MONTH(I$3)=MONTH('Rent Roll'!$C25)),1,0),0)</f>
        <v>0</v>
      </c>
      <c r="J227" s="567">
        <f>IFERROR(IF(AND(NOT(YEAR(J$3)&lt;=YEAR('Rent Roll'!$C25)+'Rent Roll'!$V25-1),MOD(YEAR(J$3),'Rent Roll'!$U25)=MOD(YEAR('Rent Roll'!$C25),'Rent Roll'!$U25),MONTH(J$3)=MONTH('Rent Roll'!$C25)),1,0),0)</f>
        <v>0</v>
      </c>
      <c r="K227" s="567">
        <f>IFERROR(IF(AND(NOT(YEAR(K$3)&lt;=YEAR('Rent Roll'!$C25)+'Rent Roll'!$V25-1),MOD(YEAR(K$3),'Rent Roll'!$U25)=MOD(YEAR('Rent Roll'!$C25),'Rent Roll'!$U25),MONTH(K$3)=MONTH('Rent Roll'!$C25)),1,0),0)</f>
        <v>0</v>
      </c>
      <c r="L227" s="567">
        <f>IFERROR(IF(AND(NOT(YEAR(L$3)&lt;=YEAR('Rent Roll'!$C25)+'Rent Roll'!$V25-1),MOD(YEAR(L$3),'Rent Roll'!$U25)=MOD(YEAR('Rent Roll'!$C25),'Rent Roll'!$U25),MONTH(L$3)=MONTH('Rent Roll'!$C25)),1,0),0)</f>
        <v>0</v>
      </c>
      <c r="M227" s="567">
        <f>IFERROR(IF(AND(NOT(YEAR(M$3)&lt;=YEAR('Rent Roll'!$C25)+'Rent Roll'!$V25-1),MOD(YEAR(M$3),'Rent Roll'!$U25)=MOD(YEAR('Rent Roll'!$C25),'Rent Roll'!$U25),MONTH(M$3)=MONTH('Rent Roll'!$C25)),1,0),0)</f>
        <v>0</v>
      </c>
      <c r="N227" s="567">
        <f>IFERROR(IF(AND(NOT(YEAR(N$3)&lt;=YEAR('Rent Roll'!$C25)+'Rent Roll'!$V25-1),MOD(YEAR(N$3),'Rent Roll'!$U25)=MOD(YEAR('Rent Roll'!$C25),'Rent Roll'!$U25),MONTH(N$3)=MONTH('Rent Roll'!$C25)),1,0),0)</f>
        <v>0</v>
      </c>
      <c r="O227" s="567">
        <f>IFERROR(IF(AND(NOT(YEAR(O$3)&lt;=YEAR('Rent Roll'!$C25)+'Rent Roll'!$V25-1),MOD(YEAR(O$3),'Rent Roll'!$U25)=MOD(YEAR('Rent Roll'!$C25),'Rent Roll'!$U25),MONTH(O$3)=MONTH('Rent Roll'!$C25)),1,0),0)</f>
        <v>0</v>
      </c>
      <c r="P227" s="567">
        <f>IFERROR(IF(AND(NOT(YEAR(P$3)&lt;=YEAR('Rent Roll'!$C25)+'Rent Roll'!$V25-1),MOD(YEAR(P$3),'Rent Roll'!$U25)=MOD(YEAR('Rent Roll'!$C25),'Rent Roll'!$U25),MONTH(P$3)=MONTH('Rent Roll'!$C25)),1,0),0)</f>
        <v>0</v>
      </c>
      <c r="Q227" s="567">
        <f>IFERROR(IF(AND(NOT(YEAR(Q$3)&lt;=YEAR('Rent Roll'!$C25)+'Rent Roll'!$V25-1),MOD(YEAR(Q$3),'Rent Roll'!$U25)=MOD(YEAR('Rent Roll'!$C25),'Rent Roll'!$U25),MONTH(Q$3)=MONTH('Rent Roll'!$C25)),1,0),0)</f>
        <v>0</v>
      </c>
      <c r="R227" s="767">
        <f>IFERROR(IF(AND(NOT(YEAR(R$3)&lt;=YEAR('Rent Roll'!$C25)+'Rent Roll'!$V25-1),MOD(YEAR(R$3),'Rent Roll'!$U25)=MOD(YEAR('Rent Roll'!$C25),'Rent Roll'!$U25),MONTH(R$3)=MONTH('Rent Roll'!$C25)),1,0),0)</f>
        <v>0</v>
      </c>
      <c r="S227" s="768">
        <f>IFERROR(IF(AND(NOT(YEAR(S$3)&lt;=YEAR('Rent Roll'!$C25)+'Rent Roll'!$V25-1),MOD(YEAR(S$3),'Rent Roll'!$U25)=MOD(YEAR('Rent Roll'!$C25),'Rent Roll'!$U25),MONTH(S$3)=MONTH('Rent Roll'!$C25)),1,0),0)</f>
        <v>0</v>
      </c>
      <c r="T227" s="567">
        <f>IFERROR(IF(AND(NOT(YEAR(T$3)&lt;=YEAR('Rent Roll'!$C25)+'Rent Roll'!$V25-1),MOD(YEAR(T$3),'Rent Roll'!$U25)=MOD(YEAR('Rent Roll'!$C25),'Rent Roll'!$U25),MONTH(T$3)=MONTH('Rent Roll'!$C25)),1,0),0)</f>
        <v>0</v>
      </c>
      <c r="U227" s="567">
        <f>IFERROR(IF(AND(NOT(YEAR(U$3)&lt;=YEAR('Rent Roll'!$C25)+'Rent Roll'!$V25-1),MOD(YEAR(U$3),'Rent Roll'!$U25)=MOD(YEAR('Rent Roll'!$C25),'Rent Roll'!$U25),MONTH(U$3)=MONTH('Rent Roll'!$C25)),1,0),0)</f>
        <v>0</v>
      </c>
      <c r="V227" s="567">
        <f>IFERROR(IF(AND(NOT(YEAR(V$3)&lt;=YEAR('Rent Roll'!$C25)+'Rent Roll'!$V25-1),MOD(YEAR(V$3),'Rent Roll'!$U25)=MOD(YEAR('Rent Roll'!$C25),'Rent Roll'!$U25),MONTH(V$3)=MONTH('Rent Roll'!$C25)),1,0),0)</f>
        <v>0</v>
      </c>
      <c r="W227" s="567">
        <f>IFERROR(IF(AND(NOT(YEAR(W$3)&lt;=YEAR('Rent Roll'!$C25)+'Rent Roll'!$V25-1),MOD(YEAR(W$3),'Rent Roll'!$U25)=MOD(YEAR('Rent Roll'!$C25),'Rent Roll'!$U25),MONTH(W$3)=MONTH('Rent Roll'!$C25)),1,0),0)</f>
        <v>0</v>
      </c>
      <c r="X227" s="567">
        <f>IFERROR(IF(AND(NOT(YEAR(X$3)&lt;=YEAR('Rent Roll'!$C25)+'Rent Roll'!$V25-1),MOD(YEAR(X$3),'Rent Roll'!$U25)=MOD(YEAR('Rent Roll'!$C25),'Rent Roll'!$U25),MONTH(X$3)=MONTH('Rent Roll'!$C25)),1,0),0)</f>
        <v>0</v>
      </c>
      <c r="Y227" s="567">
        <f>IFERROR(IF(AND(NOT(YEAR(Y$3)&lt;=YEAR('Rent Roll'!$C25)+'Rent Roll'!$V25-1),MOD(YEAR(Y$3),'Rent Roll'!$U25)=MOD(YEAR('Rent Roll'!$C25),'Rent Roll'!$U25),MONTH(Y$3)=MONTH('Rent Roll'!$C25)),1,0),0)</f>
        <v>0</v>
      </c>
      <c r="Z227" s="567">
        <f>IFERROR(IF(AND(NOT(YEAR(Z$3)&lt;=YEAR('Rent Roll'!$C25)+'Rent Roll'!$V25-1),MOD(YEAR(Z$3),'Rent Roll'!$U25)=MOD(YEAR('Rent Roll'!$C25),'Rent Roll'!$U25),MONTH(Z$3)=MONTH('Rent Roll'!$C25)),1,0),0)</f>
        <v>0</v>
      </c>
      <c r="AA227" s="567">
        <f>IFERROR(IF(AND(NOT(YEAR(AA$3)&lt;=YEAR('Rent Roll'!$C25)+'Rent Roll'!$V25-1),MOD(YEAR(AA$3),'Rent Roll'!$U25)=MOD(YEAR('Rent Roll'!$C25),'Rent Roll'!$U25),MONTH(AA$3)=MONTH('Rent Roll'!$C25)),1,0),0)</f>
        <v>0</v>
      </c>
      <c r="AB227" s="567">
        <f>IFERROR(IF(AND(NOT(YEAR(AB$3)&lt;=YEAR('Rent Roll'!$C25)+'Rent Roll'!$V25-1),MOD(YEAR(AB$3),'Rent Roll'!$U25)=MOD(YEAR('Rent Roll'!$C25),'Rent Roll'!$U25),MONTH(AB$3)=MONTH('Rent Roll'!$C25)),1,0),0)</f>
        <v>0</v>
      </c>
      <c r="AC227" s="567">
        <f>IFERROR(IF(AND(NOT(YEAR(AC$3)&lt;=YEAR('Rent Roll'!$C25)+'Rent Roll'!$V25-1),MOD(YEAR(AC$3),'Rent Roll'!$U25)=MOD(YEAR('Rent Roll'!$C25),'Rent Roll'!$U25),MONTH(AC$3)=MONTH('Rent Roll'!$C25)),1,0),0)</f>
        <v>0</v>
      </c>
      <c r="AD227" s="767">
        <f>IFERROR(IF(AND(NOT(YEAR(AD$3)&lt;=YEAR('Rent Roll'!$C25)+'Rent Roll'!$V25-1),MOD(YEAR(AD$3),'Rent Roll'!$U25)=MOD(YEAR('Rent Roll'!$C25),'Rent Roll'!$U25),MONTH(AD$3)=MONTH('Rent Roll'!$C25)),1,0),0)</f>
        <v>0</v>
      </c>
      <c r="AE227" s="768">
        <f>IFERROR(IF(AND(NOT(YEAR(AE$3)&lt;=YEAR('Rent Roll'!$C25)+'Rent Roll'!$V25-1),MOD(YEAR(AE$3),'Rent Roll'!$U25)=MOD(YEAR('Rent Roll'!$C25),'Rent Roll'!$U25),MONTH(AE$3)=MONTH('Rent Roll'!$C25)),1,0),0)</f>
        <v>0</v>
      </c>
      <c r="AF227" s="567">
        <f>IFERROR(IF(AND(NOT(YEAR(AF$3)&lt;=YEAR('Rent Roll'!$C25)+'Rent Roll'!$V25-1),MOD(YEAR(AF$3),'Rent Roll'!$U25)=MOD(YEAR('Rent Roll'!$C25),'Rent Roll'!$U25),MONTH(AF$3)=MONTH('Rent Roll'!$C25)),1,0),0)</f>
        <v>0</v>
      </c>
      <c r="AG227" s="567">
        <f>IFERROR(IF(AND(NOT(YEAR(AG$3)&lt;=YEAR('Rent Roll'!$C25)+'Rent Roll'!$V25-1),MOD(YEAR(AG$3),'Rent Roll'!$U25)=MOD(YEAR('Rent Roll'!$C25),'Rent Roll'!$U25),MONTH(AG$3)=MONTH('Rent Roll'!$C25)),1,0),0)</f>
        <v>0</v>
      </c>
      <c r="AH227" s="567">
        <f>IFERROR(IF(AND(NOT(YEAR(AH$3)&lt;=YEAR('Rent Roll'!$C25)+'Rent Roll'!$V25-1),MOD(YEAR(AH$3),'Rent Roll'!$U25)=MOD(YEAR('Rent Roll'!$C25),'Rent Roll'!$U25),MONTH(AH$3)=MONTH('Rent Roll'!$C25)),1,0),0)</f>
        <v>0</v>
      </c>
      <c r="AI227" s="567">
        <f>IFERROR(IF(AND(NOT(YEAR(AI$3)&lt;=YEAR('Rent Roll'!$C25)+'Rent Roll'!$V25-1),MOD(YEAR(AI$3),'Rent Roll'!$U25)=MOD(YEAR('Rent Roll'!$C25),'Rent Roll'!$U25),MONTH(AI$3)=MONTH('Rent Roll'!$C25)),1,0),0)</f>
        <v>0</v>
      </c>
      <c r="AJ227" s="567">
        <f>IFERROR(IF(AND(NOT(YEAR(AJ$3)&lt;=YEAR('Rent Roll'!$C25)+'Rent Roll'!$V25-1),MOD(YEAR(AJ$3),'Rent Roll'!$U25)=MOD(YEAR('Rent Roll'!$C25),'Rent Roll'!$U25),MONTH(AJ$3)=MONTH('Rent Roll'!$C25)),1,0),0)</f>
        <v>0</v>
      </c>
      <c r="AK227" s="567">
        <f>IFERROR(IF(AND(NOT(YEAR(AK$3)&lt;=YEAR('Rent Roll'!$C25)+'Rent Roll'!$V25-1),MOD(YEAR(AK$3),'Rent Roll'!$U25)=MOD(YEAR('Rent Roll'!$C25),'Rent Roll'!$U25),MONTH(AK$3)=MONTH('Rent Roll'!$C25)),1,0),0)</f>
        <v>0</v>
      </c>
      <c r="AL227" s="567">
        <f>IFERROR(IF(AND(NOT(YEAR(AL$3)&lt;=YEAR('Rent Roll'!$C25)+'Rent Roll'!$V25-1),MOD(YEAR(AL$3),'Rent Roll'!$U25)=MOD(YEAR('Rent Roll'!$C25),'Rent Roll'!$U25),MONTH(AL$3)=MONTH('Rent Roll'!$C25)),1,0),0)</f>
        <v>0</v>
      </c>
      <c r="AM227" s="567">
        <f>IFERROR(IF(AND(NOT(YEAR(AM$3)&lt;=YEAR('Rent Roll'!$C25)+'Rent Roll'!$V25-1),MOD(YEAR(AM$3),'Rent Roll'!$U25)=MOD(YEAR('Rent Roll'!$C25),'Rent Roll'!$U25),MONTH(AM$3)=MONTH('Rent Roll'!$C25)),1,0),0)</f>
        <v>0</v>
      </c>
      <c r="AN227" s="567">
        <f>IFERROR(IF(AND(NOT(YEAR(AN$3)&lt;=YEAR('Rent Roll'!$C25)+'Rent Roll'!$V25-1),MOD(YEAR(AN$3),'Rent Roll'!$U25)=MOD(YEAR('Rent Roll'!$C25),'Rent Roll'!$U25),MONTH(AN$3)=MONTH('Rent Roll'!$C25)),1,0),0)</f>
        <v>0</v>
      </c>
      <c r="AO227" s="567">
        <f>IFERROR(IF(AND(NOT(YEAR(AO$3)&lt;=YEAR('Rent Roll'!$C25)+'Rent Roll'!$V25-1),MOD(YEAR(AO$3),'Rent Roll'!$U25)=MOD(YEAR('Rent Roll'!$C25),'Rent Roll'!$U25),MONTH(AO$3)=MONTH('Rent Roll'!$C25)),1,0),0)</f>
        <v>0</v>
      </c>
      <c r="AP227" s="767">
        <f>IFERROR(IF(AND(NOT(YEAR(AP$3)&lt;=YEAR('Rent Roll'!$C25)+'Rent Roll'!$V25-1),MOD(YEAR(AP$3),'Rent Roll'!$U25)=MOD(YEAR('Rent Roll'!$C25),'Rent Roll'!$U25),MONTH(AP$3)=MONTH('Rent Roll'!$C25)),1,0),0)</f>
        <v>0</v>
      </c>
      <c r="AQ227" s="768">
        <f>IFERROR(IF(AND(NOT(YEAR(AQ$3)&lt;=YEAR('Rent Roll'!$C25)+'Rent Roll'!$V25-1),MOD(YEAR(AQ$3),'Rent Roll'!$U25)=MOD(YEAR('Rent Roll'!$C25),'Rent Roll'!$U25),MONTH(AQ$3)=MONTH('Rent Roll'!$C25)),1,0),0)</f>
        <v>0</v>
      </c>
      <c r="AR227" s="567">
        <f>IFERROR(IF(AND(NOT(YEAR(AR$3)&lt;=YEAR('Rent Roll'!$C25)+'Rent Roll'!$V25-1),MOD(YEAR(AR$3),'Rent Roll'!$U25)=MOD(YEAR('Rent Roll'!$C25),'Rent Roll'!$U25),MONTH(AR$3)=MONTH('Rent Roll'!$C25)),1,0),0)</f>
        <v>0</v>
      </c>
      <c r="AS227" s="567">
        <f>IFERROR(IF(AND(NOT(YEAR(AS$3)&lt;=YEAR('Rent Roll'!$C25)+'Rent Roll'!$V25-1),MOD(YEAR(AS$3),'Rent Roll'!$U25)=MOD(YEAR('Rent Roll'!$C25),'Rent Roll'!$U25),MONTH(AS$3)=MONTH('Rent Roll'!$C25)),1,0),0)</f>
        <v>0</v>
      </c>
      <c r="AT227" s="567">
        <f>IFERROR(IF(AND(NOT(YEAR(AT$3)&lt;=YEAR('Rent Roll'!$C25)+'Rent Roll'!$V25-1),MOD(YEAR(AT$3),'Rent Roll'!$U25)=MOD(YEAR('Rent Roll'!$C25),'Rent Roll'!$U25),MONTH(AT$3)=MONTH('Rent Roll'!$C25)),1,0),0)</f>
        <v>0</v>
      </c>
      <c r="AU227" s="567">
        <f>IFERROR(IF(AND(NOT(YEAR(AU$3)&lt;=YEAR('Rent Roll'!$C25)+'Rent Roll'!$V25-1),MOD(YEAR(AU$3),'Rent Roll'!$U25)=MOD(YEAR('Rent Roll'!$C25),'Rent Roll'!$U25),MONTH(AU$3)=MONTH('Rent Roll'!$C25)),1,0),0)</f>
        <v>0</v>
      </c>
      <c r="AV227" s="567">
        <f>IFERROR(IF(AND(NOT(YEAR(AV$3)&lt;=YEAR('Rent Roll'!$C25)+'Rent Roll'!$V25-1),MOD(YEAR(AV$3),'Rent Roll'!$U25)=MOD(YEAR('Rent Roll'!$C25),'Rent Roll'!$U25),MONTH(AV$3)=MONTH('Rent Roll'!$C25)),1,0),0)</f>
        <v>0</v>
      </c>
      <c r="AW227" s="567">
        <f>IFERROR(IF(AND(NOT(YEAR(AW$3)&lt;=YEAR('Rent Roll'!$C25)+'Rent Roll'!$V25-1),MOD(YEAR(AW$3),'Rent Roll'!$U25)=MOD(YEAR('Rent Roll'!$C25),'Rent Roll'!$U25),MONTH(AW$3)=MONTH('Rent Roll'!$C25)),1,0),0)</f>
        <v>0</v>
      </c>
      <c r="AX227" s="567">
        <f>IFERROR(IF(AND(NOT(YEAR(AX$3)&lt;=YEAR('Rent Roll'!$C25)+'Rent Roll'!$V25-1),MOD(YEAR(AX$3),'Rent Roll'!$U25)=MOD(YEAR('Rent Roll'!$C25),'Rent Roll'!$U25),MONTH(AX$3)=MONTH('Rent Roll'!$C25)),1,0),0)</f>
        <v>0</v>
      </c>
      <c r="AY227" s="567">
        <f>IFERROR(IF(AND(NOT(YEAR(AY$3)&lt;=YEAR('Rent Roll'!$C25)+'Rent Roll'!$V25-1),MOD(YEAR(AY$3),'Rent Roll'!$U25)=MOD(YEAR('Rent Roll'!$C25),'Rent Roll'!$U25),MONTH(AY$3)=MONTH('Rent Roll'!$C25)),1,0),0)</f>
        <v>0</v>
      </c>
      <c r="AZ227" s="567">
        <f>IFERROR(IF(AND(NOT(YEAR(AZ$3)&lt;=YEAR('Rent Roll'!$C25)+'Rent Roll'!$V25-1),MOD(YEAR(AZ$3),'Rent Roll'!$U25)=MOD(YEAR('Rent Roll'!$C25),'Rent Roll'!$U25),MONTH(AZ$3)=MONTH('Rent Roll'!$C25)),1,0),0)</f>
        <v>0</v>
      </c>
      <c r="BA227" s="567">
        <f>IFERROR(IF(AND(NOT(YEAR(BA$3)&lt;=YEAR('Rent Roll'!$C25)+'Rent Roll'!$V25-1),MOD(YEAR(BA$3),'Rent Roll'!$U25)=MOD(YEAR('Rent Roll'!$C25),'Rent Roll'!$U25),MONTH(BA$3)=MONTH('Rent Roll'!$C25)),1,0),0)</f>
        <v>0</v>
      </c>
      <c r="BB227" s="767">
        <f>IFERROR(IF(AND(NOT(YEAR(BB$3)&lt;=YEAR('Rent Roll'!$C25)+'Rent Roll'!$V25-1),MOD(YEAR(BB$3),'Rent Roll'!$U25)=MOD(YEAR('Rent Roll'!$C25),'Rent Roll'!$U25),MONTH(BB$3)=MONTH('Rent Roll'!$C25)),1,0),0)</f>
        <v>0</v>
      </c>
      <c r="BC227" s="768">
        <f>IFERROR(IF(AND(NOT(YEAR(BC$3)&lt;=YEAR('Rent Roll'!$C25)+'Rent Roll'!$V25-1),MOD(YEAR(BC$3),'Rent Roll'!$U25)=MOD(YEAR('Rent Roll'!$C25),'Rent Roll'!$U25),MONTH(BC$3)=MONTH('Rent Roll'!$C25)),1,0),0)</f>
        <v>0</v>
      </c>
      <c r="BD227" s="567">
        <f>IFERROR(IF(AND(NOT(YEAR(BD$3)&lt;=YEAR('Rent Roll'!$C25)+'Rent Roll'!$V25-1),MOD(YEAR(BD$3),'Rent Roll'!$U25)=MOD(YEAR('Rent Roll'!$C25),'Rent Roll'!$U25),MONTH(BD$3)=MONTH('Rent Roll'!$C25)),1,0),0)</f>
        <v>0</v>
      </c>
      <c r="BE227" s="567">
        <f>IFERROR(IF(AND(NOT(YEAR(BE$3)&lt;=YEAR('Rent Roll'!$C25)+'Rent Roll'!$V25-1),MOD(YEAR(BE$3),'Rent Roll'!$U25)=MOD(YEAR('Rent Roll'!$C25),'Rent Roll'!$U25),MONTH(BE$3)=MONTH('Rent Roll'!$C25)),1,0),0)</f>
        <v>0</v>
      </c>
      <c r="BF227" s="567">
        <f>IFERROR(IF(AND(NOT(YEAR(BF$3)&lt;=YEAR('Rent Roll'!$C25)+'Rent Roll'!$V25-1),MOD(YEAR(BF$3),'Rent Roll'!$U25)=MOD(YEAR('Rent Roll'!$C25),'Rent Roll'!$U25),MONTH(BF$3)=MONTH('Rent Roll'!$C25)),1,0),0)</f>
        <v>0</v>
      </c>
      <c r="BG227" s="567">
        <f>IFERROR(IF(AND(NOT(YEAR(BG$3)&lt;=YEAR('Rent Roll'!$C25)+'Rent Roll'!$V25-1),MOD(YEAR(BG$3),'Rent Roll'!$U25)=MOD(YEAR('Rent Roll'!$C25),'Rent Roll'!$U25),MONTH(BG$3)=MONTH('Rent Roll'!$C25)),1,0),0)</f>
        <v>0</v>
      </c>
      <c r="BH227" s="567">
        <f>IFERROR(IF(AND(NOT(YEAR(BH$3)&lt;=YEAR('Rent Roll'!$C25)+'Rent Roll'!$V25-1),MOD(YEAR(BH$3),'Rent Roll'!$U25)=MOD(YEAR('Rent Roll'!$C25),'Rent Roll'!$U25),MONTH(BH$3)=MONTH('Rent Roll'!$C25)),1,0),0)</f>
        <v>0</v>
      </c>
      <c r="BI227" s="567">
        <f>IFERROR(IF(AND(NOT(YEAR(BI$3)&lt;=YEAR('Rent Roll'!$C25)+'Rent Roll'!$V25-1),MOD(YEAR(BI$3),'Rent Roll'!$U25)=MOD(YEAR('Rent Roll'!$C25),'Rent Roll'!$U25),MONTH(BI$3)=MONTH('Rent Roll'!$C25)),1,0),0)</f>
        <v>0</v>
      </c>
      <c r="BJ227" s="567">
        <f>IFERROR(IF(AND(NOT(YEAR(BJ$3)&lt;=YEAR('Rent Roll'!$C25)+'Rent Roll'!$V25-1),MOD(YEAR(BJ$3),'Rent Roll'!$U25)=MOD(YEAR('Rent Roll'!$C25),'Rent Roll'!$U25),MONTH(BJ$3)=MONTH('Rent Roll'!$C25)),1,0),0)</f>
        <v>0</v>
      </c>
      <c r="BK227" s="567">
        <f>IFERROR(IF(AND(NOT(YEAR(BK$3)&lt;=YEAR('Rent Roll'!$C25)+'Rent Roll'!$V25-1),MOD(YEAR(BK$3),'Rent Roll'!$U25)=MOD(YEAR('Rent Roll'!$C25),'Rent Roll'!$U25),MONTH(BK$3)=MONTH('Rent Roll'!$C25)),1,0),0)</f>
        <v>0</v>
      </c>
      <c r="BL227" s="567">
        <f>IFERROR(IF(AND(NOT(YEAR(BL$3)&lt;=YEAR('Rent Roll'!$C25)+'Rent Roll'!$V25-1),MOD(YEAR(BL$3),'Rent Roll'!$U25)=MOD(YEAR('Rent Roll'!$C25),'Rent Roll'!$U25),MONTH(BL$3)=MONTH('Rent Roll'!$C25)),1,0),0)</f>
        <v>0</v>
      </c>
      <c r="BM227" s="567">
        <f>IFERROR(IF(AND(NOT(YEAR(BM$3)&lt;=YEAR('Rent Roll'!$C25)+'Rent Roll'!$V25-1),MOD(YEAR(BM$3),'Rent Roll'!$U25)=MOD(YEAR('Rent Roll'!$C25),'Rent Roll'!$U25),MONTH(BM$3)=MONTH('Rent Roll'!$C25)),1,0),0)</f>
        <v>0</v>
      </c>
      <c r="BN227" s="767">
        <f>IFERROR(IF(AND(NOT(YEAR(BN$3)&lt;=YEAR('Rent Roll'!$C25)+'Rent Roll'!$V25-1),MOD(YEAR(BN$3),'Rent Roll'!$U25)=MOD(YEAR('Rent Roll'!$C25),'Rent Roll'!$U25),MONTH(BN$3)=MONTH('Rent Roll'!$C25)),1,0),0)</f>
        <v>0</v>
      </c>
      <c r="BO227" s="768">
        <f>IFERROR(IF(AND(NOT(YEAR(BO$3)&lt;=YEAR('Rent Roll'!$C25)+'Rent Roll'!$V25-1),MOD(YEAR(BO$3),'Rent Roll'!$U25)=MOD(YEAR('Rent Roll'!$C25),'Rent Roll'!$U25),MONTH(BO$3)=MONTH('Rent Roll'!$C25)),1,0),0)</f>
        <v>0</v>
      </c>
      <c r="BP227" s="567">
        <f>IFERROR(IF(AND(NOT(YEAR(BP$3)&lt;=YEAR('Rent Roll'!$C25)+'Rent Roll'!$V25-1),MOD(YEAR(BP$3),'Rent Roll'!$U25)=MOD(YEAR('Rent Roll'!$C25),'Rent Roll'!$U25),MONTH(BP$3)=MONTH('Rent Roll'!$C25)),1,0),0)</f>
        <v>0</v>
      </c>
      <c r="BQ227" s="567">
        <f>IFERROR(IF(AND(NOT(YEAR(BQ$3)&lt;=YEAR('Rent Roll'!$C25)+'Rent Roll'!$V25-1),MOD(YEAR(BQ$3),'Rent Roll'!$U25)=MOD(YEAR('Rent Roll'!$C25),'Rent Roll'!$U25),MONTH(BQ$3)=MONTH('Rent Roll'!$C25)),1,0),0)</f>
        <v>0</v>
      </c>
      <c r="BR227" s="567">
        <f>IFERROR(IF(AND(NOT(YEAR(BR$3)&lt;=YEAR('Rent Roll'!$C25)+'Rent Roll'!$V25-1),MOD(YEAR(BR$3),'Rent Roll'!$U25)=MOD(YEAR('Rent Roll'!$C25),'Rent Roll'!$U25),MONTH(BR$3)=MONTH('Rent Roll'!$C25)),1,0),0)</f>
        <v>0</v>
      </c>
      <c r="BS227" s="567">
        <f>IFERROR(IF(AND(NOT(YEAR(BS$3)&lt;=YEAR('Rent Roll'!$C25)+'Rent Roll'!$V25-1),MOD(YEAR(BS$3),'Rent Roll'!$U25)=MOD(YEAR('Rent Roll'!$C25),'Rent Roll'!$U25),MONTH(BS$3)=MONTH('Rent Roll'!$C25)),1,0),0)</f>
        <v>0</v>
      </c>
      <c r="BT227" s="567">
        <f>IFERROR(IF(AND(NOT(YEAR(BT$3)&lt;=YEAR('Rent Roll'!$C25)+'Rent Roll'!$V25-1),MOD(YEAR(BT$3),'Rent Roll'!$U25)=MOD(YEAR('Rent Roll'!$C25),'Rent Roll'!$U25),MONTH(BT$3)=MONTH('Rent Roll'!$C25)),1,0),0)</f>
        <v>0</v>
      </c>
      <c r="BU227" s="567">
        <f>IFERROR(IF(AND(NOT(YEAR(BU$3)&lt;=YEAR('Rent Roll'!$C25)+'Rent Roll'!$V25-1),MOD(YEAR(BU$3),'Rent Roll'!$U25)=MOD(YEAR('Rent Roll'!$C25),'Rent Roll'!$U25),MONTH(BU$3)=MONTH('Rent Roll'!$C25)),1,0),0)</f>
        <v>0</v>
      </c>
      <c r="BV227" s="567">
        <f>IFERROR(IF(AND(NOT(YEAR(BV$3)&lt;=YEAR('Rent Roll'!$C25)+'Rent Roll'!$V25-1),MOD(YEAR(BV$3),'Rent Roll'!$U25)=MOD(YEAR('Rent Roll'!$C25),'Rent Roll'!$U25),MONTH(BV$3)=MONTH('Rent Roll'!$C25)),1,0),0)</f>
        <v>0</v>
      </c>
      <c r="BW227" s="567">
        <f>IFERROR(IF(AND(NOT(YEAR(BW$3)&lt;=YEAR('Rent Roll'!$C25)+'Rent Roll'!$V25-1),MOD(YEAR(BW$3),'Rent Roll'!$U25)=MOD(YEAR('Rent Roll'!$C25),'Rent Roll'!$U25),MONTH(BW$3)=MONTH('Rent Roll'!$C25)),1,0),0)</f>
        <v>0</v>
      </c>
      <c r="BX227" s="567">
        <f>IFERROR(IF(AND(NOT(YEAR(BX$3)&lt;=YEAR('Rent Roll'!$C25)+'Rent Roll'!$V25-1),MOD(YEAR(BX$3),'Rent Roll'!$U25)=MOD(YEAR('Rent Roll'!$C25),'Rent Roll'!$U25),MONTH(BX$3)=MONTH('Rent Roll'!$C25)),1,0),0)</f>
        <v>0</v>
      </c>
      <c r="BY227" s="567">
        <f>IFERROR(IF(AND(NOT(YEAR(BY$3)&lt;=YEAR('Rent Roll'!$C25)+'Rent Roll'!$V25-1),MOD(YEAR(BY$3),'Rent Roll'!$U25)=MOD(YEAR('Rent Roll'!$C25),'Rent Roll'!$U25),MONTH(BY$3)=MONTH('Rent Roll'!$C25)),1,0),0)</f>
        <v>0</v>
      </c>
      <c r="BZ227" s="767">
        <f>IFERROR(IF(AND(NOT(YEAR(BZ$3)&lt;=YEAR('Rent Roll'!$C25)+'Rent Roll'!$V25-1),MOD(YEAR(BZ$3),'Rent Roll'!$U25)=MOD(YEAR('Rent Roll'!$C25),'Rent Roll'!$U25),MONTH(BZ$3)=MONTH('Rent Roll'!$C25)),1,0),0)</f>
        <v>0</v>
      </c>
      <c r="CA227" s="768">
        <f>IFERROR(IF(AND(NOT(YEAR(CA$3)&lt;=YEAR('Rent Roll'!$C25)+'Rent Roll'!$V25-1),MOD(YEAR(CA$3),'Rent Roll'!$U25)=MOD(YEAR('Rent Roll'!$C25),'Rent Roll'!$U25),MONTH(CA$3)=MONTH('Rent Roll'!$C25)),1,0),0)</f>
        <v>0</v>
      </c>
      <c r="CB227" s="567">
        <f>IFERROR(IF(AND(NOT(YEAR(CB$3)&lt;=YEAR('Rent Roll'!$C25)+'Rent Roll'!$V25-1),MOD(YEAR(CB$3),'Rent Roll'!$U25)=MOD(YEAR('Rent Roll'!$C25),'Rent Roll'!$U25),MONTH(CB$3)=MONTH('Rent Roll'!$C25)),1,0),0)</f>
        <v>0</v>
      </c>
      <c r="CC227" s="567">
        <f>IFERROR(IF(AND(NOT(YEAR(CC$3)&lt;=YEAR('Rent Roll'!$C25)+'Rent Roll'!$V25-1),MOD(YEAR(CC$3),'Rent Roll'!$U25)=MOD(YEAR('Rent Roll'!$C25),'Rent Roll'!$U25),MONTH(CC$3)=MONTH('Rent Roll'!$C25)),1,0),0)</f>
        <v>0</v>
      </c>
      <c r="CD227" s="567">
        <f>IFERROR(IF(AND(NOT(YEAR(CD$3)&lt;=YEAR('Rent Roll'!$C25)+'Rent Roll'!$V25-1),MOD(YEAR(CD$3),'Rent Roll'!$U25)=MOD(YEAR('Rent Roll'!$C25),'Rent Roll'!$U25),MONTH(CD$3)=MONTH('Rent Roll'!$C25)),1,0),0)</f>
        <v>0</v>
      </c>
      <c r="CE227" s="567">
        <f>IFERROR(IF(AND(NOT(YEAR(CE$3)&lt;=YEAR('Rent Roll'!$C25)+'Rent Roll'!$V25-1),MOD(YEAR(CE$3),'Rent Roll'!$U25)=MOD(YEAR('Rent Roll'!$C25),'Rent Roll'!$U25),MONTH(CE$3)=MONTH('Rent Roll'!$C25)),1,0),0)</f>
        <v>0</v>
      </c>
      <c r="CF227" s="567">
        <f>IFERROR(IF(AND(NOT(YEAR(CF$3)&lt;=YEAR('Rent Roll'!$C25)+'Rent Roll'!$V25-1),MOD(YEAR(CF$3),'Rent Roll'!$U25)=MOD(YEAR('Rent Roll'!$C25),'Rent Roll'!$U25),MONTH(CF$3)=MONTH('Rent Roll'!$C25)),1,0),0)</f>
        <v>0</v>
      </c>
      <c r="CG227" s="567">
        <f>IFERROR(IF(AND(NOT(YEAR(CG$3)&lt;=YEAR('Rent Roll'!$C25)+'Rent Roll'!$V25-1),MOD(YEAR(CG$3),'Rent Roll'!$U25)=MOD(YEAR('Rent Roll'!$C25),'Rent Roll'!$U25),MONTH(CG$3)=MONTH('Rent Roll'!$C25)),1,0),0)</f>
        <v>0</v>
      </c>
      <c r="CH227" s="567">
        <f>IFERROR(IF(AND(NOT(YEAR(CH$3)&lt;=YEAR('Rent Roll'!$C25)+'Rent Roll'!$V25-1),MOD(YEAR(CH$3),'Rent Roll'!$U25)=MOD(YEAR('Rent Roll'!$C25),'Rent Roll'!$U25),MONTH(CH$3)=MONTH('Rent Roll'!$C25)),1,0),0)</f>
        <v>0</v>
      </c>
      <c r="CI227" s="567">
        <f>IFERROR(IF(AND(NOT(YEAR(CI$3)&lt;=YEAR('Rent Roll'!$C25)+'Rent Roll'!$V25-1),MOD(YEAR(CI$3),'Rent Roll'!$U25)=MOD(YEAR('Rent Roll'!$C25),'Rent Roll'!$U25),MONTH(CI$3)=MONTH('Rent Roll'!$C25)),1,0),0)</f>
        <v>0</v>
      </c>
      <c r="CJ227" s="567">
        <f>IFERROR(IF(AND(NOT(YEAR(CJ$3)&lt;=YEAR('Rent Roll'!$C25)+'Rent Roll'!$V25-1),MOD(YEAR(CJ$3),'Rent Roll'!$U25)=MOD(YEAR('Rent Roll'!$C25),'Rent Roll'!$U25),MONTH(CJ$3)=MONTH('Rent Roll'!$C25)),1,0),0)</f>
        <v>0</v>
      </c>
      <c r="CK227" s="567">
        <f>IFERROR(IF(AND(NOT(YEAR(CK$3)&lt;=YEAR('Rent Roll'!$C25)+'Rent Roll'!$V25-1),MOD(YEAR(CK$3),'Rent Roll'!$U25)=MOD(YEAR('Rent Roll'!$C25),'Rent Roll'!$U25),MONTH(CK$3)=MONTH('Rent Roll'!$C25)),1,0),0)</f>
        <v>0</v>
      </c>
      <c r="CL227" s="767">
        <f>IFERROR(IF(AND(NOT(YEAR(CL$3)&lt;=YEAR('Rent Roll'!$C25)+'Rent Roll'!$V25-1),MOD(YEAR(CL$3),'Rent Roll'!$U25)=MOD(YEAR('Rent Roll'!$C25),'Rent Roll'!$U25),MONTH(CL$3)=MONTH('Rent Roll'!$C25)),1,0),0)</f>
        <v>0</v>
      </c>
      <c r="CM227" s="768">
        <f>IFERROR(IF(AND(NOT(YEAR(CM$3)&lt;=YEAR('Rent Roll'!$C25)+'Rent Roll'!$V25-1),MOD(YEAR(CM$3),'Rent Roll'!$U25)=MOD(YEAR('Rent Roll'!$C25),'Rent Roll'!$U25),MONTH(CM$3)=MONTH('Rent Roll'!$C25)),1,0),0)</f>
        <v>0</v>
      </c>
      <c r="CN227" s="567">
        <f>IFERROR(IF(AND(NOT(YEAR(CN$3)&lt;=YEAR('Rent Roll'!$C25)+'Rent Roll'!$V25-1),MOD(YEAR(CN$3),'Rent Roll'!$U25)=MOD(YEAR('Rent Roll'!$C25),'Rent Roll'!$U25),MONTH(CN$3)=MONTH('Rent Roll'!$C25)),1,0),0)</f>
        <v>0</v>
      </c>
      <c r="CO227" s="567">
        <f>IFERROR(IF(AND(NOT(YEAR(CO$3)&lt;=YEAR('Rent Roll'!$C25)+'Rent Roll'!$V25-1),MOD(YEAR(CO$3),'Rent Roll'!$U25)=MOD(YEAR('Rent Roll'!$C25),'Rent Roll'!$U25),MONTH(CO$3)=MONTH('Rent Roll'!$C25)),1,0),0)</f>
        <v>0</v>
      </c>
      <c r="CP227" s="567">
        <f>IFERROR(IF(AND(NOT(YEAR(CP$3)&lt;=YEAR('Rent Roll'!$C25)+'Rent Roll'!$V25-1),MOD(YEAR(CP$3),'Rent Roll'!$U25)=MOD(YEAR('Rent Roll'!$C25),'Rent Roll'!$U25),MONTH(CP$3)=MONTH('Rent Roll'!$C25)),1,0),0)</f>
        <v>0</v>
      </c>
      <c r="CQ227" s="567">
        <f>IFERROR(IF(AND(NOT(YEAR(CQ$3)&lt;=YEAR('Rent Roll'!$C25)+'Rent Roll'!$V25-1),MOD(YEAR(CQ$3),'Rent Roll'!$U25)=MOD(YEAR('Rent Roll'!$C25),'Rent Roll'!$U25),MONTH(CQ$3)=MONTH('Rent Roll'!$C25)),1,0),0)</f>
        <v>0</v>
      </c>
      <c r="CR227" s="567">
        <f>IFERROR(IF(AND(NOT(YEAR(CR$3)&lt;=YEAR('Rent Roll'!$C25)+'Rent Roll'!$V25-1),MOD(YEAR(CR$3),'Rent Roll'!$U25)=MOD(YEAR('Rent Roll'!$C25),'Rent Roll'!$U25),MONTH(CR$3)=MONTH('Rent Roll'!$C25)),1,0),0)</f>
        <v>0</v>
      </c>
      <c r="CS227" s="567">
        <f>IFERROR(IF(AND(NOT(YEAR(CS$3)&lt;=YEAR('Rent Roll'!$C25)+'Rent Roll'!$V25-1),MOD(YEAR(CS$3),'Rent Roll'!$U25)=MOD(YEAR('Rent Roll'!$C25),'Rent Roll'!$U25),MONTH(CS$3)=MONTH('Rent Roll'!$C25)),1,0),0)</f>
        <v>0</v>
      </c>
      <c r="CT227" s="567">
        <f>IFERROR(IF(AND(NOT(YEAR(CT$3)&lt;=YEAR('Rent Roll'!$C25)+'Rent Roll'!$V25-1),MOD(YEAR(CT$3),'Rent Roll'!$U25)=MOD(YEAR('Rent Roll'!$C25),'Rent Roll'!$U25),MONTH(CT$3)=MONTH('Rent Roll'!$C25)),1,0),0)</f>
        <v>0</v>
      </c>
      <c r="CU227" s="567">
        <f>IFERROR(IF(AND(NOT(YEAR(CU$3)&lt;=YEAR('Rent Roll'!$C25)+'Rent Roll'!$V25-1),MOD(YEAR(CU$3),'Rent Roll'!$U25)=MOD(YEAR('Rent Roll'!$C25),'Rent Roll'!$U25),MONTH(CU$3)=MONTH('Rent Roll'!$C25)),1,0),0)</f>
        <v>0</v>
      </c>
      <c r="CV227" s="567">
        <f>IFERROR(IF(AND(NOT(YEAR(CV$3)&lt;=YEAR('Rent Roll'!$C25)+'Rent Roll'!$V25-1),MOD(YEAR(CV$3),'Rent Roll'!$U25)=MOD(YEAR('Rent Roll'!$C25),'Rent Roll'!$U25),MONTH(CV$3)=MONTH('Rent Roll'!$C25)),1,0),0)</f>
        <v>0</v>
      </c>
      <c r="CW227" s="567">
        <f>IFERROR(IF(AND(NOT(YEAR(CW$3)&lt;=YEAR('Rent Roll'!$C25)+'Rent Roll'!$V25-1),MOD(YEAR(CW$3),'Rent Roll'!$U25)=MOD(YEAR('Rent Roll'!$C25),'Rent Roll'!$U25),MONTH(CW$3)=MONTH('Rent Roll'!$C25)),1,0),0)</f>
        <v>0</v>
      </c>
      <c r="CX227" s="767">
        <f>IFERROR(IF(AND(NOT(YEAR(CX$3)&lt;=YEAR('Rent Roll'!$C25)+'Rent Roll'!$V25-1),MOD(YEAR(CX$3),'Rent Roll'!$U25)=MOD(YEAR('Rent Roll'!$C25),'Rent Roll'!$U25),MONTH(CX$3)=MONTH('Rent Roll'!$C25)),1,0),0)</f>
        <v>0</v>
      </c>
      <c r="CY227" s="768">
        <f>IFERROR(IF(AND(NOT(YEAR(CY$3)&lt;=YEAR('Rent Roll'!$C25)+'Rent Roll'!$V25-1),MOD(YEAR(CY$3),'Rent Roll'!$U25)=MOD(YEAR('Rent Roll'!$C25),'Rent Roll'!$U25),MONTH(CY$3)=MONTH('Rent Roll'!$C25)),1,0),0)</f>
        <v>0</v>
      </c>
      <c r="CZ227" s="567">
        <f>IFERROR(IF(AND(NOT(YEAR(CZ$3)&lt;=YEAR('Rent Roll'!$C25)+'Rent Roll'!$V25-1),MOD(YEAR(CZ$3),'Rent Roll'!$U25)=MOD(YEAR('Rent Roll'!$C25),'Rent Roll'!$U25),MONTH(CZ$3)=MONTH('Rent Roll'!$C25)),1,0),0)</f>
        <v>0</v>
      </c>
      <c r="DA227" s="567">
        <f>IFERROR(IF(AND(NOT(YEAR(DA$3)&lt;=YEAR('Rent Roll'!$C25)+'Rent Roll'!$V25-1),MOD(YEAR(DA$3),'Rent Roll'!$U25)=MOD(YEAR('Rent Roll'!$C25),'Rent Roll'!$U25),MONTH(DA$3)=MONTH('Rent Roll'!$C25)),1,0),0)</f>
        <v>0</v>
      </c>
      <c r="DB227" s="567">
        <f>IFERROR(IF(AND(NOT(YEAR(DB$3)&lt;=YEAR('Rent Roll'!$C25)+'Rent Roll'!$V25-1),MOD(YEAR(DB$3),'Rent Roll'!$U25)=MOD(YEAR('Rent Roll'!$C25),'Rent Roll'!$U25),MONTH(DB$3)=MONTH('Rent Roll'!$C25)),1,0),0)</f>
        <v>0</v>
      </c>
      <c r="DC227" s="567">
        <f>IFERROR(IF(AND(NOT(YEAR(DC$3)&lt;=YEAR('Rent Roll'!$C25)+'Rent Roll'!$V25-1),MOD(YEAR(DC$3),'Rent Roll'!$U25)=MOD(YEAR('Rent Roll'!$C25),'Rent Roll'!$U25),MONTH(DC$3)=MONTH('Rent Roll'!$C25)),1,0),0)</f>
        <v>0</v>
      </c>
      <c r="DD227" s="567">
        <f>IFERROR(IF(AND(NOT(YEAR(DD$3)&lt;=YEAR('Rent Roll'!$C25)+'Rent Roll'!$V25-1),MOD(YEAR(DD$3),'Rent Roll'!$U25)=MOD(YEAR('Rent Roll'!$C25),'Rent Roll'!$U25),MONTH(DD$3)=MONTH('Rent Roll'!$C25)),1,0),0)</f>
        <v>0</v>
      </c>
      <c r="DE227" s="567">
        <f>IFERROR(IF(AND(NOT(YEAR(DE$3)&lt;=YEAR('Rent Roll'!$C25)+'Rent Roll'!$V25-1),MOD(YEAR(DE$3),'Rent Roll'!$U25)=MOD(YEAR('Rent Roll'!$C25),'Rent Roll'!$U25),MONTH(DE$3)=MONTH('Rent Roll'!$C25)),1,0),0)</f>
        <v>0</v>
      </c>
      <c r="DF227" s="567">
        <f>IFERROR(IF(AND(NOT(YEAR(DF$3)&lt;=YEAR('Rent Roll'!$C25)+'Rent Roll'!$V25-1),MOD(YEAR(DF$3),'Rent Roll'!$U25)=MOD(YEAR('Rent Roll'!$C25),'Rent Roll'!$U25),MONTH(DF$3)=MONTH('Rent Roll'!$C25)),1,0),0)</f>
        <v>0</v>
      </c>
      <c r="DG227" s="567">
        <f>IFERROR(IF(AND(NOT(YEAR(DG$3)&lt;=YEAR('Rent Roll'!$C25)+'Rent Roll'!$V25-1),MOD(YEAR(DG$3),'Rent Roll'!$U25)=MOD(YEAR('Rent Roll'!$C25),'Rent Roll'!$U25),MONTH(DG$3)=MONTH('Rent Roll'!$C25)),1,0),0)</f>
        <v>0</v>
      </c>
      <c r="DH227" s="567">
        <f>IFERROR(IF(AND(NOT(YEAR(DH$3)&lt;=YEAR('Rent Roll'!$C25)+'Rent Roll'!$V25-1),MOD(YEAR(DH$3),'Rent Roll'!$U25)=MOD(YEAR('Rent Roll'!$C25),'Rent Roll'!$U25),MONTH(DH$3)=MONTH('Rent Roll'!$C25)),1,0),0)</f>
        <v>0</v>
      </c>
      <c r="DI227" s="567">
        <f>IFERROR(IF(AND(NOT(YEAR(DI$3)&lt;=YEAR('Rent Roll'!$C25)+'Rent Roll'!$V25-1),MOD(YEAR(DI$3),'Rent Roll'!$U25)=MOD(YEAR('Rent Roll'!$C25),'Rent Roll'!$U25),MONTH(DI$3)=MONTH('Rent Roll'!$C25)),1,0),0)</f>
        <v>0</v>
      </c>
      <c r="DJ227" s="767">
        <f>IFERROR(IF(AND(NOT(YEAR(DJ$3)&lt;=YEAR('Rent Roll'!$C25)+'Rent Roll'!$V25-1),MOD(YEAR(DJ$3),'Rent Roll'!$U25)=MOD(YEAR('Rent Roll'!$C25),'Rent Roll'!$U25),MONTH(DJ$3)=MONTH('Rent Roll'!$C25)),1,0),0)</f>
        <v>0</v>
      </c>
      <c r="DK227" s="768">
        <f>IFERROR(IF(AND(NOT(YEAR(DK$3)&lt;=YEAR('Rent Roll'!$C25)+'Rent Roll'!$V25-1),MOD(YEAR(DK$3),'Rent Roll'!$U25)=MOD(YEAR('Rent Roll'!$C25),'Rent Roll'!$U25),MONTH(DK$3)=MONTH('Rent Roll'!$C25)),1,0),0)</f>
        <v>0</v>
      </c>
      <c r="DL227" s="567">
        <f>IFERROR(IF(AND(NOT(YEAR(DL$3)&lt;=YEAR('Rent Roll'!$C25)+'Rent Roll'!$V25-1),MOD(YEAR(DL$3),'Rent Roll'!$U25)=MOD(YEAR('Rent Roll'!$C25),'Rent Roll'!$U25),MONTH(DL$3)=MONTH('Rent Roll'!$C25)),1,0),0)</f>
        <v>0</v>
      </c>
      <c r="DM227" s="567">
        <f>IFERROR(IF(AND(NOT(YEAR(DM$3)&lt;=YEAR('Rent Roll'!$C25)+'Rent Roll'!$V25-1),MOD(YEAR(DM$3),'Rent Roll'!$U25)=MOD(YEAR('Rent Roll'!$C25),'Rent Roll'!$U25),MONTH(DM$3)=MONTH('Rent Roll'!$C25)),1,0),0)</f>
        <v>0</v>
      </c>
      <c r="DN227" s="567">
        <f>IFERROR(IF(AND(NOT(YEAR(DN$3)&lt;=YEAR('Rent Roll'!$C25)+'Rent Roll'!$V25-1),MOD(YEAR(DN$3),'Rent Roll'!$U25)=MOD(YEAR('Rent Roll'!$C25),'Rent Roll'!$U25),MONTH(DN$3)=MONTH('Rent Roll'!$C25)),1,0),0)</f>
        <v>0</v>
      </c>
      <c r="DO227" s="567">
        <f>IFERROR(IF(AND(NOT(YEAR(DO$3)&lt;=YEAR('Rent Roll'!$C25)+'Rent Roll'!$V25-1),MOD(YEAR(DO$3),'Rent Roll'!$U25)=MOD(YEAR('Rent Roll'!$C25),'Rent Roll'!$U25),MONTH(DO$3)=MONTH('Rent Roll'!$C25)),1,0),0)</f>
        <v>0</v>
      </c>
      <c r="DP227" s="567">
        <f>IFERROR(IF(AND(NOT(YEAR(DP$3)&lt;=YEAR('Rent Roll'!$C25)+'Rent Roll'!$V25-1),MOD(YEAR(DP$3),'Rent Roll'!$U25)=MOD(YEAR('Rent Roll'!$C25),'Rent Roll'!$U25),MONTH(DP$3)=MONTH('Rent Roll'!$C25)),1,0),0)</f>
        <v>0</v>
      </c>
      <c r="DQ227" s="567">
        <f>IFERROR(IF(AND(NOT(YEAR(DQ$3)&lt;=YEAR('Rent Roll'!$C25)+'Rent Roll'!$V25-1),MOD(YEAR(DQ$3),'Rent Roll'!$U25)=MOD(YEAR('Rent Roll'!$C25),'Rent Roll'!$U25),MONTH(DQ$3)=MONTH('Rent Roll'!$C25)),1,0),0)</f>
        <v>0</v>
      </c>
      <c r="DR227" s="567">
        <f>IFERROR(IF(AND(NOT(YEAR(DR$3)&lt;=YEAR('Rent Roll'!$C25)+'Rent Roll'!$V25-1),MOD(YEAR(DR$3),'Rent Roll'!$U25)=MOD(YEAR('Rent Roll'!$C25),'Rent Roll'!$U25),MONTH(DR$3)=MONTH('Rent Roll'!$C25)),1,0),0)</f>
        <v>0</v>
      </c>
      <c r="DS227" s="567">
        <f>IFERROR(IF(AND(NOT(YEAR(DS$3)&lt;=YEAR('Rent Roll'!$C25)+'Rent Roll'!$V25-1),MOD(YEAR(DS$3),'Rent Roll'!$U25)=MOD(YEAR('Rent Roll'!$C25),'Rent Roll'!$U25),MONTH(DS$3)=MONTH('Rent Roll'!$C25)),1,0),0)</f>
        <v>0</v>
      </c>
      <c r="DT227" s="567">
        <f>IFERROR(IF(AND(NOT(YEAR(DT$3)&lt;=YEAR('Rent Roll'!$C25)+'Rent Roll'!$V25-1),MOD(YEAR(DT$3),'Rent Roll'!$U25)=MOD(YEAR('Rent Roll'!$C25),'Rent Roll'!$U25),MONTH(DT$3)=MONTH('Rent Roll'!$C25)),1,0),0)</f>
        <v>0</v>
      </c>
      <c r="DU227" s="567">
        <f>IFERROR(IF(AND(NOT(YEAR(DU$3)&lt;=YEAR('Rent Roll'!$C25)+'Rent Roll'!$V25-1),MOD(YEAR(DU$3),'Rent Roll'!$U25)=MOD(YEAR('Rent Roll'!$C25),'Rent Roll'!$U25),MONTH(DU$3)=MONTH('Rent Roll'!$C25)),1,0),0)</f>
        <v>0</v>
      </c>
      <c r="DV227" s="567">
        <f>IFERROR(IF(AND(NOT(YEAR(DV$3)&lt;=YEAR('Rent Roll'!$C25)+'Rent Roll'!$V25-1),MOD(YEAR(DV$3),'Rent Roll'!$U25)=MOD(YEAR('Rent Roll'!$C25),'Rent Roll'!$U25),MONTH(DV$3)=MONTH('Rent Roll'!$C25)),1,0),0)</f>
        <v>0</v>
      </c>
    </row>
    <row r="228" spans="1:126" s="568" customFormat="1" ht="12" customHeight="1" outlineLevel="1" x14ac:dyDescent="0.4">
      <c r="A228" s="732"/>
      <c r="B228" s="564">
        <f>'Rent Roll'!$B26</f>
        <v>0</v>
      </c>
      <c r="C228" s="566"/>
      <c r="D228" s="566"/>
      <c r="E228" s="566"/>
      <c r="F228" s="778">
        <f>IFERROR(IF(AND(NOT(YEAR(F$3)&lt;=YEAR('Rent Roll'!$C26)+'Rent Roll'!$V26-1),MOD(YEAR(F$3),'Rent Roll'!$U26)=MOD(YEAR('Rent Roll'!$C26),'Rent Roll'!$U26),MONTH(F$3)=MONTH('Rent Roll'!$C26)),1,0),0)</f>
        <v>0</v>
      </c>
      <c r="G228" s="768">
        <f>IFERROR(IF(AND(NOT(YEAR(G$3)&lt;=YEAR('Rent Roll'!$C26)+'Rent Roll'!$V26-1),MOD(YEAR(G$3),'Rent Roll'!$U26)=MOD(YEAR('Rent Roll'!$C26),'Rent Roll'!$U26),MONTH(G$3)=MONTH('Rent Roll'!$C26)),1,0),0)</f>
        <v>0</v>
      </c>
      <c r="H228" s="567">
        <f>IFERROR(IF(AND(NOT(YEAR(H$3)&lt;=YEAR('Rent Roll'!$C26)+'Rent Roll'!$V26-1),MOD(YEAR(H$3),'Rent Roll'!$U26)=MOD(YEAR('Rent Roll'!$C26),'Rent Roll'!$U26),MONTH(H$3)=MONTH('Rent Roll'!$C26)),1,0),0)</f>
        <v>0</v>
      </c>
      <c r="I228" s="567">
        <f>IFERROR(IF(AND(NOT(YEAR(I$3)&lt;=YEAR('Rent Roll'!$C26)+'Rent Roll'!$V26-1),MOD(YEAR(I$3),'Rent Roll'!$U26)=MOD(YEAR('Rent Roll'!$C26),'Rent Roll'!$U26),MONTH(I$3)=MONTH('Rent Roll'!$C26)),1,0),0)</f>
        <v>0</v>
      </c>
      <c r="J228" s="567">
        <f>IFERROR(IF(AND(NOT(YEAR(J$3)&lt;=YEAR('Rent Roll'!$C26)+'Rent Roll'!$V26-1),MOD(YEAR(J$3),'Rent Roll'!$U26)=MOD(YEAR('Rent Roll'!$C26),'Rent Roll'!$U26),MONTH(J$3)=MONTH('Rent Roll'!$C26)),1,0),0)</f>
        <v>0</v>
      </c>
      <c r="K228" s="567">
        <f>IFERROR(IF(AND(NOT(YEAR(K$3)&lt;=YEAR('Rent Roll'!$C26)+'Rent Roll'!$V26-1),MOD(YEAR(K$3),'Rent Roll'!$U26)=MOD(YEAR('Rent Roll'!$C26),'Rent Roll'!$U26),MONTH(K$3)=MONTH('Rent Roll'!$C26)),1,0),0)</f>
        <v>0</v>
      </c>
      <c r="L228" s="567">
        <f>IFERROR(IF(AND(NOT(YEAR(L$3)&lt;=YEAR('Rent Roll'!$C26)+'Rent Roll'!$V26-1),MOD(YEAR(L$3),'Rent Roll'!$U26)=MOD(YEAR('Rent Roll'!$C26),'Rent Roll'!$U26),MONTH(L$3)=MONTH('Rent Roll'!$C26)),1,0),0)</f>
        <v>0</v>
      </c>
      <c r="M228" s="567">
        <f>IFERROR(IF(AND(NOT(YEAR(M$3)&lt;=YEAR('Rent Roll'!$C26)+'Rent Roll'!$V26-1),MOD(YEAR(M$3),'Rent Roll'!$U26)=MOD(YEAR('Rent Roll'!$C26),'Rent Roll'!$U26),MONTH(M$3)=MONTH('Rent Roll'!$C26)),1,0),0)</f>
        <v>0</v>
      </c>
      <c r="N228" s="567">
        <f>IFERROR(IF(AND(NOT(YEAR(N$3)&lt;=YEAR('Rent Roll'!$C26)+'Rent Roll'!$V26-1),MOD(YEAR(N$3),'Rent Roll'!$U26)=MOD(YEAR('Rent Roll'!$C26),'Rent Roll'!$U26),MONTH(N$3)=MONTH('Rent Roll'!$C26)),1,0),0)</f>
        <v>0</v>
      </c>
      <c r="O228" s="567">
        <f>IFERROR(IF(AND(NOT(YEAR(O$3)&lt;=YEAR('Rent Roll'!$C26)+'Rent Roll'!$V26-1),MOD(YEAR(O$3),'Rent Roll'!$U26)=MOD(YEAR('Rent Roll'!$C26),'Rent Roll'!$U26),MONTH(O$3)=MONTH('Rent Roll'!$C26)),1,0),0)</f>
        <v>0</v>
      </c>
      <c r="P228" s="567">
        <f>IFERROR(IF(AND(NOT(YEAR(P$3)&lt;=YEAR('Rent Roll'!$C26)+'Rent Roll'!$V26-1),MOD(YEAR(P$3),'Rent Roll'!$U26)=MOD(YEAR('Rent Roll'!$C26),'Rent Roll'!$U26),MONTH(P$3)=MONTH('Rent Roll'!$C26)),1,0),0)</f>
        <v>0</v>
      </c>
      <c r="Q228" s="567">
        <f>IFERROR(IF(AND(NOT(YEAR(Q$3)&lt;=YEAR('Rent Roll'!$C26)+'Rent Roll'!$V26-1),MOD(YEAR(Q$3),'Rent Roll'!$U26)=MOD(YEAR('Rent Roll'!$C26),'Rent Roll'!$U26),MONTH(Q$3)=MONTH('Rent Roll'!$C26)),1,0),0)</f>
        <v>0</v>
      </c>
      <c r="R228" s="767">
        <f>IFERROR(IF(AND(NOT(YEAR(R$3)&lt;=YEAR('Rent Roll'!$C26)+'Rent Roll'!$V26-1),MOD(YEAR(R$3),'Rent Roll'!$U26)=MOD(YEAR('Rent Roll'!$C26),'Rent Roll'!$U26),MONTH(R$3)=MONTH('Rent Roll'!$C26)),1,0),0)</f>
        <v>0</v>
      </c>
      <c r="S228" s="768">
        <f>IFERROR(IF(AND(NOT(YEAR(S$3)&lt;=YEAR('Rent Roll'!$C26)+'Rent Roll'!$V26-1),MOD(YEAR(S$3),'Rent Roll'!$U26)=MOD(YEAR('Rent Roll'!$C26),'Rent Roll'!$U26),MONTH(S$3)=MONTH('Rent Roll'!$C26)),1,0),0)</f>
        <v>0</v>
      </c>
      <c r="T228" s="567">
        <f>IFERROR(IF(AND(NOT(YEAR(T$3)&lt;=YEAR('Rent Roll'!$C26)+'Rent Roll'!$V26-1),MOD(YEAR(T$3),'Rent Roll'!$U26)=MOD(YEAR('Rent Roll'!$C26),'Rent Roll'!$U26),MONTH(T$3)=MONTH('Rent Roll'!$C26)),1,0),0)</f>
        <v>0</v>
      </c>
      <c r="U228" s="567">
        <f>IFERROR(IF(AND(NOT(YEAR(U$3)&lt;=YEAR('Rent Roll'!$C26)+'Rent Roll'!$V26-1),MOD(YEAR(U$3),'Rent Roll'!$U26)=MOD(YEAR('Rent Roll'!$C26),'Rent Roll'!$U26),MONTH(U$3)=MONTH('Rent Roll'!$C26)),1,0),0)</f>
        <v>0</v>
      </c>
      <c r="V228" s="567">
        <f>IFERROR(IF(AND(NOT(YEAR(V$3)&lt;=YEAR('Rent Roll'!$C26)+'Rent Roll'!$V26-1),MOD(YEAR(V$3),'Rent Roll'!$U26)=MOD(YEAR('Rent Roll'!$C26),'Rent Roll'!$U26),MONTH(V$3)=MONTH('Rent Roll'!$C26)),1,0),0)</f>
        <v>0</v>
      </c>
      <c r="W228" s="567">
        <f>IFERROR(IF(AND(NOT(YEAR(W$3)&lt;=YEAR('Rent Roll'!$C26)+'Rent Roll'!$V26-1),MOD(YEAR(W$3),'Rent Roll'!$U26)=MOD(YEAR('Rent Roll'!$C26),'Rent Roll'!$U26),MONTH(W$3)=MONTH('Rent Roll'!$C26)),1,0),0)</f>
        <v>0</v>
      </c>
      <c r="X228" s="567">
        <f>IFERROR(IF(AND(NOT(YEAR(X$3)&lt;=YEAR('Rent Roll'!$C26)+'Rent Roll'!$V26-1),MOD(YEAR(X$3),'Rent Roll'!$U26)=MOD(YEAR('Rent Roll'!$C26),'Rent Roll'!$U26),MONTH(X$3)=MONTH('Rent Roll'!$C26)),1,0),0)</f>
        <v>0</v>
      </c>
      <c r="Y228" s="567">
        <f>IFERROR(IF(AND(NOT(YEAR(Y$3)&lt;=YEAR('Rent Roll'!$C26)+'Rent Roll'!$V26-1),MOD(YEAR(Y$3),'Rent Roll'!$U26)=MOD(YEAR('Rent Roll'!$C26),'Rent Roll'!$U26),MONTH(Y$3)=MONTH('Rent Roll'!$C26)),1,0),0)</f>
        <v>0</v>
      </c>
      <c r="Z228" s="567">
        <f>IFERROR(IF(AND(NOT(YEAR(Z$3)&lt;=YEAR('Rent Roll'!$C26)+'Rent Roll'!$V26-1),MOD(YEAR(Z$3),'Rent Roll'!$U26)=MOD(YEAR('Rent Roll'!$C26),'Rent Roll'!$U26),MONTH(Z$3)=MONTH('Rent Roll'!$C26)),1,0),0)</f>
        <v>0</v>
      </c>
      <c r="AA228" s="567">
        <f>IFERROR(IF(AND(NOT(YEAR(AA$3)&lt;=YEAR('Rent Roll'!$C26)+'Rent Roll'!$V26-1),MOD(YEAR(AA$3),'Rent Roll'!$U26)=MOD(YEAR('Rent Roll'!$C26),'Rent Roll'!$U26),MONTH(AA$3)=MONTH('Rent Roll'!$C26)),1,0),0)</f>
        <v>0</v>
      </c>
      <c r="AB228" s="567">
        <f>IFERROR(IF(AND(NOT(YEAR(AB$3)&lt;=YEAR('Rent Roll'!$C26)+'Rent Roll'!$V26-1),MOD(YEAR(AB$3),'Rent Roll'!$U26)=MOD(YEAR('Rent Roll'!$C26),'Rent Roll'!$U26),MONTH(AB$3)=MONTH('Rent Roll'!$C26)),1,0),0)</f>
        <v>0</v>
      </c>
      <c r="AC228" s="567">
        <f>IFERROR(IF(AND(NOT(YEAR(AC$3)&lt;=YEAR('Rent Roll'!$C26)+'Rent Roll'!$V26-1),MOD(YEAR(AC$3),'Rent Roll'!$U26)=MOD(YEAR('Rent Roll'!$C26),'Rent Roll'!$U26),MONTH(AC$3)=MONTH('Rent Roll'!$C26)),1,0),0)</f>
        <v>0</v>
      </c>
      <c r="AD228" s="767">
        <f>IFERROR(IF(AND(NOT(YEAR(AD$3)&lt;=YEAR('Rent Roll'!$C26)+'Rent Roll'!$V26-1),MOD(YEAR(AD$3),'Rent Roll'!$U26)=MOD(YEAR('Rent Roll'!$C26),'Rent Roll'!$U26),MONTH(AD$3)=MONTH('Rent Roll'!$C26)),1,0),0)</f>
        <v>0</v>
      </c>
      <c r="AE228" s="768">
        <f>IFERROR(IF(AND(NOT(YEAR(AE$3)&lt;=YEAR('Rent Roll'!$C26)+'Rent Roll'!$V26-1),MOD(YEAR(AE$3),'Rent Roll'!$U26)=MOD(YEAR('Rent Roll'!$C26),'Rent Roll'!$U26),MONTH(AE$3)=MONTH('Rent Roll'!$C26)),1,0),0)</f>
        <v>0</v>
      </c>
      <c r="AF228" s="567">
        <f>IFERROR(IF(AND(NOT(YEAR(AF$3)&lt;=YEAR('Rent Roll'!$C26)+'Rent Roll'!$V26-1),MOD(YEAR(AF$3),'Rent Roll'!$U26)=MOD(YEAR('Rent Roll'!$C26),'Rent Roll'!$U26),MONTH(AF$3)=MONTH('Rent Roll'!$C26)),1,0),0)</f>
        <v>0</v>
      </c>
      <c r="AG228" s="567">
        <f>IFERROR(IF(AND(NOT(YEAR(AG$3)&lt;=YEAR('Rent Roll'!$C26)+'Rent Roll'!$V26-1),MOD(YEAR(AG$3),'Rent Roll'!$U26)=MOD(YEAR('Rent Roll'!$C26),'Rent Roll'!$U26),MONTH(AG$3)=MONTH('Rent Roll'!$C26)),1,0),0)</f>
        <v>0</v>
      </c>
      <c r="AH228" s="567">
        <f>IFERROR(IF(AND(NOT(YEAR(AH$3)&lt;=YEAR('Rent Roll'!$C26)+'Rent Roll'!$V26-1),MOD(YEAR(AH$3),'Rent Roll'!$U26)=MOD(YEAR('Rent Roll'!$C26),'Rent Roll'!$U26),MONTH(AH$3)=MONTH('Rent Roll'!$C26)),1,0),0)</f>
        <v>0</v>
      </c>
      <c r="AI228" s="567">
        <f>IFERROR(IF(AND(NOT(YEAR(AI$3)&lt;=YEAR('Rent Roll'!$C26)+'Rent Roll'!$V26-1),MOD(YEAR(AI$3),'Rent Roll'!$U26)=MOD(YEAR('Rent Roll'!$C26),'Rent Roll'!$U26),MONTH(AI$3)=MONTH('Rent Roll'!$C26)),1,0),0)</f>
        <v>0</v>
      </c>
      <c r="AJ228" s="567">
        <f>IFERROR(IF(AND(NOT(YEAR(AJ$3)&lt;=YEAR('Rent Roll'!$C26)+'Rent Roll'!$V26-1),MOD(YEAR(AJ$3),'Rent Roll'!$U26)=MOD(YEAR('Rent Roll'!$C26),'Rent Roll'!$U26),MONTH(AJ$3)=MONTH('Rent Roll'!$C26)),1,0),0)</f>
        <v>0</v>
      </c>
      <c r="AK228" s="567">
        <f>IFERROR(IF(AND(NOT(YEAR(AK$3)&lt;=YEAR('Rent Roll'!$C26)+'Rent Roll'!$V26-1),MOD(YEAR(AK$3),'Rent Roll'!$U26)=MOD(YEAR('Rent Roll'!$C26),'Rent Roll'!$U26),MONTH(AK$3)=MONTH('Rent Roll'!$C26)),1,0),0)</f>
        <v>0</v>
      </c>
      <c r="AL228" s="567">
        <f>IFERROR(IF(AND(NOT(YEAR(AL$3)&lt;=YEAR('Rent Roll'!$C26)+'Rent Roll'!$V26-1),MOD(YEAR(AL$3),'Rent Roll'!$U26)=MOD(YEAR('Rent Roll'!$C26),'Rent Roll'!$U26),MONTH(AL$3)=MONTH('Rent Roll'!$C26)),1,0),0)</f>
        <v>0</v>
      </c>
      <c r="AM228" s="567">
        <f>IFERROR(IF(AND(NOT(YEAR(AM$3)&lt;=YEAR('Rent Roll'!$C26)+'Rent Roll'!$V26-1),MOD(YEAR(AM$3),'Rent Roll'!$U26)=MOD(YEAR('Rent Roll'!$C26),'Rent Roll'!$U26),MONTH(AM$3)=MONTH('Rent Roll'!$C26)),1,0),0)</f>
        <v>0</v>
      </c>
      <c r="AN228" s="567">
        <f>IFERROR(IF(AND(NOT(YEAR(AN$3)&lt;=YEAR('Rent Roll'!$C26)+'Rent Roll'!$V26-1),MOD(YEAR(AN$3),'Rent Roll'!$U26)=MOD(YEAR('Rent Roll'!$C26),'Rent Roll'!$U26),MONTH(AN$3)=MONTH('Rent Roll'!$C26)),1,0),0)</f>
        <v>0</v>
      </c>
      <c r="AO228" s="567">
        <f>IFERROR(IF(AND(NOT(YEAR(AO$3)&lt;=YEAR('Rent Roll'!$C26)+'Rent Roll'!$V26-1),MOD(YEAR(AO$3),'Rent Roll'!$U26)=MOD(YEAR('Rent Roll'!$C26),'Rent Roll'!$U26),MONTH(AO$3)=MONTH('Rent Roll'!$C26)),1,0),0)</f>
        <v>0</v>
      </c>
      <c r="AP228" s="767">
        <f>IFERROR(IF(AND(NOT(YEAR(AP$3)&lt;=YEAR('Rent Roll'!$C26)+'Rent Roll'!$V26-1),MOD(YEAR(AP$3),'Rent Roll'!$U26)=MOD(YEAR('Rent Roll'!$C26),'Rent Roll'!$U26),MONTH(AP$3)=MONTH('Rent Roll'!$C26)),1,0),0)</f>
        <v>0</v>
      </c>
      <c r="AQ228" s="768">
        <f>IFERROR(IF(AND(NOT(YEAR(AQ$3)&lt;=YEAR('Rent Roll'!$C26)+'Rent Roll'!$V26-1),MOD(YEAR(AQ$3),'Rent Roll'!$U26)=MOD(YEAR('Rent Roll'!$C26),'Rent Roll'!$U26),MONTH(AQ$3)=MONTH('Rent Roll'!$C26)),1,0),0)</f>
        <v>0</v>
      </c>
      <c r="AR228" s="567">
        <f>IFERROR(IF(AND(NOT(YEAR(AR$3)&lt;=YEAR('Rent Roll'!$C26)+'Rent Roll'!$V26-1),MOD(YEAR(AR$3),'Rent Roll'!$U26)=MOD(YEAR('Rent Roll'!$C26),'Rent Roll'!$U26),MONTH(AR$3)=MONTH('Rent Roll'!$C26)),1,0),0)</f>
        <v>0</v>
      </c>
      <c r="AS228" s="567">
        <f>IFERROR(IF(AND(NOT(YEAR(AS$3)&lt;=YEAR('Rent Roll'!$C26)+'Rent Roll'!$V26-1),MOD(YEAR(AS$3),'Rent Roll'!$U26)=MOD(YEAR('Rent Roll'!$C26),'Rent Roll'!$U26),MONTH(AS$3)=MONTH('Rent Roll'!$C26)),1,0),0)</f>
        <v>0</v>
      </c>
      <c r="AT228" s="567">
        <f>IFERROR(IF(AND(NOT(YEAR(AT$3)&lt;=YEAR('Rent Roll'!$C26)+'Rent Roll'!$V26-1),MOD(YEAR(AT$3),'Rent Roll'!$U26)=MOD(YEAR('Rent Roll'!$C26),'Rent Roll'!$U26),MONTH(AT$3)=MONTH('Rent Roll'!$C26)),1,0),0)</f>
        <v>0</v>
      </c>
      <c r="AU228" s="567">
        <f>IFERROR(IF(AND(NOT(YEAR(AU$3)&lt;=YEAR('Rent Roll'!$C26)+'Rent Roll'!$V26-1),MOD(YEAR(AU$3),'Rent Roll'!$U26)=MOD(YEAR('Rent Roll'!$C26),'Rent Roll'!$U26),MONTH(AU$3)=MONTH('Rent Roll'!$C26)),1,0),0)</f>
        <v>0</v>
      </c>
      <c r="AV228" s="567">
        <f>IFERROR(IF(AND(NOT(YEAR(AV$3)&lt;=YEAR('Rent Roll'!$C26)+'Rent Roll'!$V26-1),MOD(YEAR(AV$3),'Rent Roll'!$U26)=MOD(YEAR('Rent Roll'!$C26),'Rent Roll'!$U26),MONTH(AV$3)=MONTH('Rent Roll'!$C26)),1,0),0)</f>
        <v>0</v>
      </c>
      <c r="AW228" s="567">
        <f>IFERROR(IF(AND(NOT(YEAR(AW$3)&lt;=YEAR('Rent Roll'!$C26)+'Rent Roll'!$V26-1),MOD(YEAR(AW$3),'Rent Roll'!$U26)=MOD(YEAR('Rent Roll'!$C26),'Rent Roll'!$U26),MONTH(AW$3)=MONTH('Rent Roll'!$C26)),1,0),0)</f>
        <v>0</v>
      </c>
      <c r="AX228" s="567">
        <f>IFERROR(IF(AND(NOT(YEAR(AX$3)&lt;=YEAR('Rent Roll'!$C26)+'Rent Roll'!$V26-1),MOD(YEAR(AX$3),'Rent Roll'!$U26)=MOD(YEAR('Rent Roll'!$C26),'Rent Roll'!$U26),MONTH(AX$3)=MONTH('Rent Roll'!$C26)),1,0),0)</f>
        <v>0</v>
      </c>
      <c r="AY228" s="567">
        <f>IFERROR(IF(AND(NOT(YEAR(AY$3)&lt;=YEAR('Rent Roll'!$C26)+'Rent Roll'!$V26-1),MOD(YEAR(AY$3),'Rent Roll'!$U26)=MOD(YEAR('Rent Roll'!$C26),'Rent Roll'!$U26),MONTH(AY$3)=MONTH('Rent Roll'!$C26)),1,0),0)</f>
        <v>0</v>
      </c>
      <c r="AZ228" s="567">
        <f>IFERROR(IF(AND(NOT(YEAR(AZ$3)&lt;=YEAR('Rent Roll'!$C26)+'Rent Roll'!$V26-1),MOD(YEAR(AZ$3),'Rent Roll'!$U26)=MOD(YEAR('Rent Roll'!$C26),'Rent Roll'!$U26),MONTH(AZ$3)=MONTH('Rent Roll'!$C26)),1,0),0)</f>
        <v>0</v>
      </c>
      <c r="BA228" s="567">
        <f>IFERROR(IF(AND(NOT(YEAR(BA$3)&lt;=YEAR('Rent Roll'!$C26)+'Rent Roll'!$V26-1),MOD(YEAR(BA$3),'Rent Roll'!$U26)=MOD(YEAR('Rent Roll'!$C26),'Rent Roll'!$U26),MONTH(BA$3)=MONTH('Rent Roll'!$C26)),1,0),0)</f>
        <v>0</v>
      </c>
      <c r="BB228" s="767">
        <f>IFERROR(IF(AND(NOT(YEAR(BB$3)&lt;=YEAR('Rent Roll'!$C26)+'Rent Roll'!$V26-1),MOD(YEAR(BB$3),'Rent Roll'!$U26)=MOD(YEAR('Rent Roll'!$C26),'Rent Roll'!$U26),MONTH(BB$3)=MONTH('Rent Roll'!$C26)),1,0),0)</f>
        <v>0</v>
      </c>
      <c r="BC228" s="768">
        <f>IFERROR(IF(AND(NOT(YEAR(BC$3)&lt;=YEAR('Rent Roll'!$C26)+'Rent Roll'!$V26-1),MOD(YEAR(BC$3),'Rent Roll'!$U26)=MOD(YEAR('Rent Roll'!$C26),'Rent Roll'!$U26),MONTH(BC$3)=MONTH('Rent Roll'!$C26)),1,0),0)</f>
        <v>0</v>
      </c>
      <c r="BD228" s="567">
        <f>IFERROR(IF(AND(NOT(YEAR(BD$3)&lt;=YEAR('Rent Roll'!$C26)+'Rent Roll'!$V26-1),MOD(YEAR(BD$3),'Rent Roll'!$U26)=MOD(YEAR('Rent Roll'!$C26),'Rent Roll'!$U26),MONTH(BD$3)=MONTH('Rent Roll'!$C26)),1,0),0)</f>
        <v>0</v>
      </c>
      <c r="BE228" s="567">
        <f>IFERROR(IF(AND(NOT(YEAR(BE$3)&lt;=YEAR('Rent Roll'!$C26)+'Rent Roll'!$V26-1),MOD(YEAR(BE$3),'Rent Roll'!$U26)=MOD(YEAR('Rent Roll'!$C26),'Rent Roll'!$U26),MONTH(BE$3)=MONTH('Rent Roll'!$C26)),1,0),0)</f>
        <v>0</v>
      </c>
      <c r="BF228" s="567">
        <f>IFERROR(IF(AND(NOT(YEAR(BF$3)&lt;=YEAR('Rent Roll'!$C26)+'Rent Roll'!$V26-1),MOD(YEAR(BF$3),'Rent Roll'!$U26)=MOD(YEAR('Rent Roll'!$C26),'Rent Roll'!$U26),MONTH(BF$3)=MONTH('Rent Roll'!$C26)),1,0),0)</f>
        <v>0</v>
      </c>
      <c r="BG228" s="567">
        <f>IFERROR(IF(AND(NOT(YEAR(BG$3)&lt;=YEAR('Rent Roll'!$C26)+'Rent Roll'!$V26-1),MOD(YEAR(BG$3),'Rent Roll'!$U26)=MOD(YEAR('Rent Roll'!$C26),'Rent Roll'!$U26),MONTH(BG$3)=MONTH('Rent Roll'!$C26)),1,0),0)</f>
        <v>0</v>
      </c>
      <c r="BH228" s="567">
        <f>IFERROR(IF(AND(NOT(YEAR(BH$3)&lt;=YEAR('Rent Roll'!$C26)+'Rent Roll'!$V26-1),MOD(YEAR(BH$3),'Rent Roll'!$U26)=MOD(YEAR('Rent Roll'!$C26),'Rent Roll'!$U26),MONTH(BH$3)=MONTH('Rent Roll'!$C26)),1,0),0)</f>
        <v>0</v>
      </c>
      <c r="BI228" s="567">
        <f>IFERROR(IF(AND(NOT(YEAR(BI$3)&lt;=YEAR('Rent Roll'!$C26)+'Rent Roll'!$V26-1),MOD(YEAR(BI$3),'Rent Roll'!$U26)=MOD(YEAR('Rent Roll'!$C26),'Rent Roll'!$U26),MONTH(BI$3)=MONTH('Rent Roll'!$C26)),1,0),0)</f>
        <v>0</v>
      </c>
      <c r="BJ228" s="567">
        <f>IFERROR(IF(AND(NOT(YEAR(BJ$3)&lt;=YEAR('Rent Roll'!$C26)+'Rent Roll'!$V26-1),MOD(YEAR(BJ$3),'Rent Roll'!$U26)=MOD(YEAR('Rent Roll'!$C26),'Rent Roll'!$U26),MONTH(BJ$3)=MONTH('Rent Roll'!$C26)),1,0),0)</f>
        <v>0</v>
      </c>
      <c r="BK228" s="567">
        <f>IFERROR(IF(AND(NOT(YEAR(BK$3)&lt;=YEAR('Rent Roll'!$C26)+'Rent Roll'!$V26-1),MOD(YEAR(BK$3),'Rent Roll'!$U26)=MOD(YEAR('Rent Roll'!$C26),'Rent Roll'!$U26),MONTH(BK$3)=MONTH('Rent Roll'!$C26)),1,0),0)</f>
        <v>0</v>
      </c>
      <c r="BL228" s="567">
        <f>IFERROR(IF(AND(NOT(YEAR(BL$3)&lt;=YEAR('Rent Roll'!$C26)+'Rent Roll'!$V26-1),MOD(YEAR(BL$3),'Rent Roll'!$U26)=MOD(YEAR('Rent Roll'!$C26),'Rent Roll'!$U26),MONTH(BL$3)=MONTH('Rent Roll'!$C26)),1,0),0)</f>
        <v>0</v>
      </c>
      <c r="BM228" s="567">
        <f>IFERROR(IF(AND(NOT(YEAR(BM$3)&lt;=YEAR('Rent Roll'!$C26)+'Rent Roll'!$V26-1),MOD(YEAR(BM$3),'Rent Roll'!$U26)=MOD(YEAR('Rent Roll'!$C26),'Rent Roll'!$U26),MONTH(BM$3)=MONTH('Rent Roll'!$C26)),1,0),0)</f>
        <v>0</v>
      </c>
      <c r="BN228" s="767">
        <f>IFERROR(IF(AND(NOT(YEAR(BN$3)&lt;=YEAR('Rent Roll'!$C26)+'Rent Roll'!$V26-1),MOD(YEAR(BN$3),'Rent Roll'!$U26)=MOD(YEAR('Rent Roll'!$C26),'Rent Roll'!$U26),MONTH(BN$3)=MONTH('Rent Roll'!$C26)),1,0),0)</f>
        <v>0</v>
      </c>
      <c r="BO228" s="768">
        <f>IFERROR(IF(AND(NOT(YEAR(BO$3)&lt;=YEAR('Rent Roll'!$C26)+'Rent Roll'!$V26-1),MOD(YEAR(BO$3),'Rent Roll'!$U26)=MOD(YEAR('Rent Roll'!$C26),'Rent Roll'!$U26),MONTH(BO$3)=MONTH('Rent Roll'!$C26)),1,0),0)</f>
        <v>0</v>
      </c>
      <c r="BP228" s="567">
        <f>IFERROR(IF(AND(NOT(YEAR(BP$3)&lt;=YEAR('Rent Roll'!$C26)+'Rent Roll'!$V26-1),MOD(YEAR(BP$3),'Rent Roll'!$U26)=MOD(YEAR('Rent Roll'!$C26),'Rent Roll'!$U26),MONTH(BP$3)=MONTH('Rent Roll'!$C26)),1,0),0)</f>
        <v>0</v>
      </c>
      <c r="BQ228" s="567">
        <f>IFERROR(IF(AND(NOT(YEAR(BQ$3)&lt;=YEAR('Rent Roll'!$C26)+'Rent Roll'!$V26-1),MOD(YEAR(BQ$3),'Rent Roll'!$U26)=MOD(YEAR('Rent Roll'!$C26),'Rent Roll'!$U26),MONTH(BQ$3)=MONTH('Rent Roll'!$C26)),1,0),0)</f>
        <v>0</v>
      </c>
      <c r="BR228" s="567">
        <f>IFERROR(IF(AND(NOT(YEAR(BR$3)&lt;=YEAR('Rent Roll'!$C26)+'Rent Roll'!$V26-1),MOD(YEAR(BR$3),'Rent Roll'!$U26)=MOD(YEAR('Rent Roll'!$C26),'Rent Roll'!$U26),MONTH(BR$3)=MONTH('Rent Roll'!$C26)),1,0),0)</f>
        <v>0</v>
      </c>
      <c r="BS228" s="567">
        <f>IFERROR(IF(AND(NOT(YEAR(BS$3)&lt;=YEAR('Rent Roll'!$C26)+'Rent Roll'!$V26-1),MOD(YEAR(BS$3),'Rent Roll'!$U26)=MOD(YEAR('Rent Roll'!$C26),'Rent Roll'!$U26),MONTH(BS$3)=MONTH('Rent Roll'!$C26)),1,0),0)</f>
        <v>0</v>
      </c>
      <c r="BT228" s="567">
        <f>IFERROR(IF(AND(NOT(YEAR(BT$3)&lt;=YEAR('Rent Roll'!$C26)+'Rent Roll'!$V26-1),MOD(YEAR(BT$3),'Rent Roll'!$U26)=MOD(YEAR('Rent Roll'!$C26),'Rent Roll'!$U26),MONTH(BT$3)=MONTH('Rent Roll'!$C26)),1,0),0)</f>
        <v>0</v>
      </c>
      <c r="BU228" s="567">
        <f>IFERROR(IF(AND(NOT(YEAR(BU$3)&lt;=YEAR('Rent Roll'!$C26)+'Rent Roll'!$V26-1),MOD(YEAR(BU$3),'Rent Roll'!$U26)=MOD(YEAR('Rent Roll'!$C26),'Rent Roll'!$U26),MONTH(BU$3)=MONTH('Rent Roll'!$C26)),1,0),0)</f>
        <v>0</v>
      </c>
      <c r="BV228" s="567">
        <f>IFERROR(IF(AND(NOT(YEAR(BV$3)&lt;=YEAR('Rent Roll'!$C26)+'Rent Roll'!$V26-1),MOD(YEAR(BV$3),'Rent Roll'!$U26)=MOD(YEAR('Rent Roll'!$C26),'Rent Roll'!$U26),MONTH(BV$3)=MONTH('Rent Roll'!$C26)),1,0),0)</f>
        <v>0</v>
      </c>
      <c r="BW228" s="567">
        <f>IFERROR(IF(AND(NOT(YEAR(BW$3)&lt;=YEAR('Rent Roll'!$C26)+'Rent Roll'!$V26-1),MOD(YEAR(BW$3),'Rent Roll'!$U26)=MOD(YEAR('Rent Roll'!$C26),'Rent Roll'!$U26),MONTH(BW$3)=MONTH('Rent Roll'!$C26)),1,0),0)</f>
        <v>0</v>
      </c>
      <c r="BX228" s="567">
        <f>IFERROR(IF(AND(NOT(YEAR(BX$3)&lt;=YEAR('Rent Roll'!$C26)+'Rent Roll'!$V26-1),MOD(YEAR(BX$3),'Rent Roll'!$U26)=MOD(YEAR('Rent Roll'!$C26),'Rent Roll'!$U26),MONTH(BX$3)=MONTH('Rent Roll'!$C26)),1,0),0)</f>
        <v>0</v>
      </c>
      <c r="BY228" s="567">
        <f>IFERROR(IF(AND(NOT(YEAR(BY$3)&lt;=YEAR('Rent Roll'!$C26)+'Rent Roll'!$V26-1),MOD(YEAR(BY$3),'Rent Roll'!$U26)=MOD(YEAR('Rent Roll'!$C26),'Rent Roll'!$U26),MONTH(BY$3)=MONTH('Rent Roll'!$C26)),1,0),0)</f>
        <v>0</v>
      </c>
      <c r="BZ228" s="767">
        <f>IFERROR(IF(AND(NOT(YEAR(BZ$3)&lt;=YEAR('Rent Roll'!$C26)+'Rent Roll'!$V26-1),MOD(YEAR(BZ$3),'Rent Roll'!$U26)=MOD(YEAR('Rent Roll'!$C26),'Rent Roll'!$U26),MONTH(BZ$3)=MONTH('Rent Roll'!$C26)),1,0),0)</f>
        <v>0</v>
      </c>
      <c r="CA228" s="768">
        <f>IFERROR(IF(AND(NOT(YEAR(CA$3)&lt;=YEAR('Rent Roll'!$C26)+'Rent Roll'!$V26-1),MOD(YEAR(CA$3),'Rent Roll'!$U26)=MOD(YEAR('Rent Roll'!$C26),'Rent Roll'!$U26),MONTH(CA$3)=MONTH('Rent Roll'!$C26)),1,0),0)</f>
        <v>0</v>
      </c>
      <c r="CB228" s="567">
        <f>IFERROR(IF(AND(NOT(YEAR(CB$3)&lt;=YEAR('Rent Roll'!$C26)+'Rent Roll'!$V26-1),MOD(YEAR(CB$3),'Rent Roll'!$U26)=MOD(YEAR('Rent Roll'!$C26),'Rent Roll'!$U26),MONTH(CB$3)=MONTH('Rent Roll'!$C26)),1,0),0)</f>
        <v>0</v>
      </c>
      <c r="CC228" s="567">
        <f>IFERROR(IF(AND(NOT(YEAR(CC$3)&lt;=YEAR('Rent Roll'!$C26)+'Rent Roll'!$V26-1),MOD(YEAR(CC$3),'Rent Roll'!$U26)=MOD(YEAR('Rent Roll'!$C26),'Rent Roll'!$U26),MONTH(CC$3)=MONTH('Rent Roll'!$C26)),1,0),0)</f>
        <v>0</v>
      </c>
      <c r="CD228" s="567">
        <f>IFERROR(IF(AND(NOT(YEAR(CD$3)&lt;=YEAR('Rent Roll'!$C26)+'Rent Roll'!$V26-1),MOD(YEAR(CD$3),'Rent Roll'!$U26)=MOD(YEAR('Rent Roll'!$C26),'Rent Roll'!$U26),MONTH(CD$3)=MONTH('Rent Roll'!$C26)),1,0),0)</f>
        <v>0</v>
      </c>
      <c r="CE228" s="567">
        <f>IFERROR(IF(AND(NOT(YEAR(CE$3)&lt;=YEAR('Rent Roll'!$C26)+'Rent Roll'!$V26-1),MOD(YEAR(CE$3),'Rent Roll'!$U26)=MOD(YEAR('Rent Roll'!$C26),'Rent Roll'!$U26),MONTH(CE$3)=MONTH('Rent Roll'!$C26)),1,0),0)</f>
        <v>0</v>
      </c>
      <c r="CF228" s="567">
        <f>IFERROR(IF(AND(NOT(YEAR(CF$3)&lt;=YEAR('Rent Roll'!$C26)+'Rent Roll'!$V26-1),MOD(YEAR(CF$3),'Rent Roll'!$U26)=MOD(YEAR('Rent Roll'!$C26),'Rent Roll'!$U26),MONTH(CF$3)=MONTH('Rent Roll'!$C26)),1,0),0)</f>
        <v>0</v>
      </c>
      <c r="CG228" s="567">
        <f>IFERROR(IF(AND(NOT(YEAR(CG$3)&lt;=YEAR('Rent Roll'!$C26)+'Rent Roll'!$V26-1),MOD(YEAR(CG$3),'Rent Roll'!$U26)=MOD(YEAR('Rent Roll'!$C26),'Rent Roll'!$U26),MONTH(CG$3)=MONTH('Rent Roll'!$C26)),1,0),0)</f>
        <v>0</v>
      </c>
      <c r="CH228" s="567">
        <f>IFERROR(IF(AND(NOT(YEAR(CH$3)&lt;=YEAR('Rent Roll'!$C26)+'Rent Roll'!$V26-1),MOD(YEAR(CH$3),'Rent Roll'!$U26)=MOD(YEAR('Rent Roll'!$C26),'Rent Roll'!$U26),MONTH(CH$3)=MONTH('Rent Roll'!$C26)),1,0),0)</f>
        <v>0</v>
      </c>
      <c r="CI228" s="567">
        <f>IFERROR(IF(AND(NOT(YEAR(CI$3)&lt;=YEAR('Rent Roll'!$C26)+'Rent Roll'!$V26-1),MOD(YEAR(CI$3),'Rent Roll'!$U26)=MOD(YEAR('Rent Roll'!$C26),'Rent Roll'!$U26),MONTH(CI$3)=MONTH('Rent Roll'!$C26)),1,0),0)</f>
        <v>0</v>
      </c>
      <c r="CJ228" s="567">
        <f>IFERROR(IF(AND(NOT(YEAR(CJ$3)&lt;=YEAR('Rent Roll'!$C26)+'Rent Roll'!$V26-1),MOD(YEAR(CJ$3),'Rent Roll'!$U26)=MOD(YEAR('Rent Roll'!$C26),'Rent Roll'!$U26),MONTH(CJ$3)=MONTH('Rent Roll'!$C26)),1,0),0)</f>
        <v>0</v>
      </c>
      <c r="CK228" s="567">
        <f>IFERROR(IF(AND(NOT(YEAR(CK$3)&lt;=YEAR('Rent Roll'!$C26)+'Rent Roll'!$V26-1),MOD(YEAR(CK$3),'Rent Roll'!$U26)=MOD(YEAR('Rent Roll'!$C26),'Rent Roll'!$U26),MONTH(CK$3)=MONTH('Rent Roll'!$C26)),1,0),0)</f>
        <v>0</v>
      </c>
      <c r="CL228" s="767">
        <f>IFERROR(IF(AND(NOT(YEAR(CL$3)&lt;=YEAR('Rent Roll'!$C26)+'Rent Roll'!$V26-1),MOD(YEAR(CL$3),'Rent Roll'!$U26)=MOD(YEAR('Rent Roll'!$C26),'Rent Roll'!$U26),MONTH(CL$3)=MONTH('Rent Roll'!$C26)),1,0),0)</f>
        <v>0</v>
      </c>
      <c r="CM228" s="768">
        <f>IFERROR(IF(AND(NOT(YEAR(CM$3)&lt;=YEAR('Rent Roll'!$C26)+'Rent Roll'!$V26-1),MOD(YEAR(CM$3),'Rent Roll'!$U26)=MOD(YEAR('Rent Roll'!$C26),'Rent Roll'!$U26),MONTH(CM$3)=MONTH('Rent Roll'!$C26)),1,0),0)</f>
        <v>0</v>
      </c>
      <c r="CN228" s="567">
        <f>IFERROR(IF(AND(NOT(YEAR(CN$3)&lt;=YEAR('Rent Roll'!$C26)+'Rent Roll'!$V26-1),MOD(YEAR(CN$3),'Rent Roll'!$U26)=MOD(YEAR('Rent Roll'!$C26),'Rent Roll'!$U26),MONTH(CN$3)=MONTH('Rent Roll'!$C26)),1,0),0)</f>
        <v>0</v>
      </c>
      <c r="CO228" s="567">
        <f>IFERROR(IF(AND(NOT(YEAR(CO$3)&lt;=YEAR('Rent Roll'!$C26)+'Rent Roll'!$V26-1),MOD(YEAR(CO$3),'Rent Roll'!$U26)=MOD(YEAR('Rent Roll'!$C26),'Rent Roll'!$U26),MONTH(CO$3)=MONTH('Rent Roll'!$C26)),1,0),0)</f>
        <v>0</v>
      </c>
      <c r="CP228" s="567">
        <f>IFERROR(IF(AND(NOT(YEAR(CP$3)&lt;=YEAR('Rent Roll'!$C26)+'Rent Roll'!$V26-1),MOD(YEAR(CP$3),'Rent Roll'!$U26)=MOD(YEAR('Rent Roll'!$C26),'Rent Roll'!$U26),MONTH(CP$3)=MONTH('Rent Roll'!$C26)),1,0),0)</f>
        <v>0</v>
      </c>
      <c r="CQ228" s="567">
        <f>IFERROR(IF(AND(NOT(YEAR(CQ$3)&lt;=YEAR('Rent Roll'!$C26)+'Rent Roll'!$V26-1),MOD(YEAR(CQ$3),'Rent Roll'!$U26)=MOD(YEAR('Rent Roll'!$C26),'Rent Roll'!$U26),MONTH(CQ$3)=MONTH('Rent Roll'!$C26)),1,0),0)</f>
        <v>0</v>
      </c>
      <c r="CR228" s="567">
        <f>IFERROR(IF(AND(NOT(YEAR(CR$3)&lt;=YEAR('Rent Roll'!$C26)+'Rent Roll'!$V26-1),MOD(YEAR(CR$3),'Rent Roll'!$U26)=MOD(YEAR('Rent Roll'!$C26),'Rent Roll'!$U26),MONTH(CR$3)=MONTH('Rent Roll'!$C26)),1,0),0)</f>
        <v>0</v>
      </c>
      <c r="CS228" s="567">
        <f>IFERROR(IF(AND(NOT(YEAR(CS$3)&lt;=YEAR('Rent Roll'!$C26)+'Rent Roll'!$V26-1),MOD(YEAR(CS$3),'Rent Roll'!$U26)=MOD(YEAR('Rent Roll'!$C26),'Rent Roll'!$U26),MONTH(CS$3)=MONTH('Rent Roll'!$C26)),1,0),0)</f>
        <v>0</v>
      </c>
      <c r="CT228" s="567">
        <f>IFERROR(IF(AND(NOT(YEAR(CT$3)&lt;=YEAR('Rent Roll'!$C26)+'Rent Roll'!$V26-1),MOD(YEAR(CT$3),'Rent Roll'!$U26)=MOD(YEAR('Rent Roll'!$C26),'Rent Roll'!$U26),MONTH(CT$3)=MONTH('Rent Roll'!$C26)),1,0),0)</f>
        <v>0</v>
      </c>
      <c r="CU228" s="567">
        <f>IFERROR(IF(AND(NOT(YEAR(CU$3)&lt;=YEAR('Rent Roll'!$C26)+'Rent Roll'!$V26-1),MOD(YEAR(CU$3),'Rent Roll'!$U26)=MOD(YEAR('Rent Roll'!$C26),'Rent Roll'!$U26),MONTH(CU$3)=MONTH('Rent Roll'!$C26)),1,0),0)</f>
        <v>0</v>
      </c>
      <c r="CV228" s="567">
        <f>IFERROR(IF(AND(NOT(YEAR(CV$3)&lt;=YEAR('Rent Roll'!$C26)+'Rent Roll'!$V26-1),MOD(YEAR(CV$3),'Rent Roll'!$U26)=MOD(YEAR('Rent Roll'!$C26),'Rent Roll'!$U26),MONTH(CV$3)=MONTH('Rent Roll'!$C26)),1,0),0)</f>
        <v>0</v>
      </c>
      <c r="CW228" s="567">
        <f>IFERROR(IF(AND(NOT(YEAR(CW$3)&lt;=YEAR('Rent Roll'!$C26)+'Rent Roll'!$V26-1),MOD(YEAR(CW$3),'Rent Roll'!$U26)=MOD(YEAR('Rent Roll'!$C26),'Rent Roll'!$U26),MONTH(CW$3)=MONTH('Rent Roll'!$C26)),1,0),0)</f>
        <v>0</v>
      </c>
      <c r="CX228" s="767">
        <f>IFERROR(IF(AND(NOT(YEAR(CX$3)&lt;=YEAR('Rent Roll'!$C26)+'Rent Roll'!$V26-1),MOD(YEAR(CX$3),'Rent Roll'!$U26)=MOD(YEAR('Rent Roll'!$C26),'Rent Roll'!$U26),MONTH(CX$3)=MONTH('Rent Roll'!$C26)),1,0),0)</f>
        <v>0</v>
      </c>
      <c r="CY228" s="768">
        <f>IFERROR(IF(AND(NOT(YEAR(CY$3)&lt;=YEAR('Rent Roll'!$C26)+'Rent Roll'!$V26-1),MOD(YEAR(CY$3),'Rent Roll'!$U26)=MOD(YEAR('Rent Roll'!$C26),'Rent Roll'!$U26),MONTH(CY$3)=MONTH('Rent Roll'!$C26)),1,0),0)</f>
        <v>0</v>
      </c>
      <c r="CZ228" s="567">
        <f>IFERROR(IF(AND(NOT(YEAR(CZ$3)&lt;=YEAR('Rent Roll'!$C26)+'Rent Roll'!$V26-1),MOD(YEAR(CZ$3),'Rent Roll'!$U26)=MOD(YEAR('Rent Roll'!$C26),'Rent Roll'!$U26),MONTH(CZ$3)=MONTH('Rent Roll'!$C26)),1,0),0)</f>
        <v>0</v>
      </c>
      <c r="DA228" s="567">
        <f>IFERROR(IF(AND(NOT(YEAR(DA$3)&lt;=YEAR('Rent Roll'!$C26)+'Rent Roll'!$V26-1),MOD(YEAR(DA$3),'Rent Roll'!$U26)=MOD(YEAR('Rent Roll'!$C26),'Rent Roll'!$U26),MONTH(DA$3)=MONTH('Rent Roll'!$C26)),1,0),0)</f>
        <v>0</v>
      </c>
      <c r="DB228" s="567">
        <f>IFERROR(IF(AND(NOT(YEAR(DB$3)&lt;=YEAR('Rent Roll'!$C26)+'Rent Roll'!$V26-1),MOD(YEAR(DB$3),'Rent Roll'!$U26)=MOD(YEAR('Rent Roll'!$C26),'Rent Roll'!$U26),MONTH(DB$3)=MONTH('Rent Roll'!$C26)),1,0),0)</f>
        <v>0</v>
      </c>
      <c r="DC228" s="567">
        <f>IFERROR(IF(AND(NOT(YEAR(DC$3)&lt;=YEAR('Rent Roll'!$C26)+'Rent Roll'!$V26-1),MOD(YEAR(DC$3),'Rent Roll'!$U26)=MOD(YEAR('Rent Roll'!$C26),'Rent Roll'!$U26),MONTH(DC$3)=MONTH('Rent Roll'!$C26)),1,0),0)</f>
        <v>0</v>
      </c>
      <c r="DD228" s="567">
        <f>IFERROR(IF(AND(NOT(YEAR(DD$3)&lt;=YEAR('Rent Roll'!$C26)+'Rent Roll'!$V26-1),MOD(YEAR(DD$3),'Rent Roll'!$U26)=MOD(YEAR('Rent Roll'!$C26),'Rent Roll'!$U26),MONTH(DD$3)=MONTH('Rent Roll'!$C26)),1,0),0)</f>
        <v>0</v>
      </c>
      <c r="DE228" s="567">
        <f>IFERROR(IF(AND(NOT(YEAR(DE$3)&lt;=YEAR('Rent Roll'!$C26)+'Rent Roll'!$V26-1),MOD(YEAR(DE$3),'Rent Roll'!$U26)=MOD(YEAR('Rent Roll'!$C26),'Rent Roll'!$U26),MONTH(DE$3)=MONTH('Rent Roll'!$C26)),1,0),0)</f>
        <v>0</v>
      </c>
      <c r="DF228" s="567">
        <f>IFERROR(IF(AND(NOT(YEAR(DF$3)&lt;=YEAR('Rent Roll'!$C26)+'Rent Roll'!$V26-1),MOD(YEAR(DF$3),'Rent Roll'!$U26)=MOD(YEAR('Rent Roll'!$C26),'Rent Roll'!$U26),MONTH(DF$3)=MONTH('Rent Roll'!$C26)),1,0),0)</f>
        <v>0</v>
      </c>
      <c r="DG228" s="567">
        <f>IFERROR(IF(AND(NOT(YEAR(DG$3)&lt;=YEAR('Rent Roll'!$C26)+'Rent Roll'!$V26-1),MOD(YEAR(DG$3),'Rent Roll'!$U26)=MOD(YEAR('Rent Roll'!$C26),'Rent Roll'!$U26),MONTH(DG$3)=MONTH('Rent Roll'!$C26)),1,0),0)</f>
        <v>0</v>
      </c>
      <c r="DH228" s="567">
        <f>IFERROR(IF(AND(NOT(YEAR(DH$3)&lt;=YEAR('Rent Roll'!$C26)+'Rent Roll'!$V26-1),MOD(YEAR(DH$3),'Rent Roll'!$U26)=MOD(YEAR('Rent Roll'!$C26),'Rent Roll'!$U26),MONTH(DH$3)=MONTH('Rent Roll'!$C26)),1,0),0)</f>
        <v>0</v>
      </c>
      <c r="DI228" s="567">
        <f>IFERROR(IF(AND(NOT(YEAR(DI$3)&lt;=YEAR('Rent Roll'!$C26)+'Rent Roll'!$V26-1),MOD(YEAR(DI$3),'Rent Roll'!$U26)=MOD(YEAR('Rent Roll'!$C26),'Rent Roll'!$U26),MONTH(DI$3)=MONTH('Rent Roll'!$C26)),1,0),0)</f>
        <v>0</v>
      </c>
      <c r="DJ228" s="767">
        <f>IFERROR(IF(AND(NOT(YEAR(DJ$3)&lt;=YEAR('Rent Roll'!$C26)+'Rent Roll'!$V26-1),MOD(YEAR(DJ$3),'Rent Roll'!$U26)=MOD(YEAR('Rent Roll'!$C26),'Rent Roll'!$U26),MONTH(DJ$3)=MONTH('Rent Roll'!$C26)),1,0),0)</f>
        <v>0</v>
      </c>
      <c r="DK228" s="768">
        <f>IFERROR(IF(AND(NOT(YEAR(DK$3)&lt;=YEAR('Rent Roll'!$C26)+'Rent Roll'!$V26-1),MOD(YEAR(DK$3),'Rent Roll'!$U26)=MOD(YEAR('Rent Roll'!$C26),'Rent Roll'!$U26),MONTH(DK$3)=MONTH('Rent Roll'!$C26)),1,0),0)</f>
        <v>0</v>
      </c>
      <c r="DL228" s="567">
        <f>IFERROR(IF(AND(NOT(YEAR(DL$3)&lt;=YEAR('Rent Roll'!$C26)+'Rent Roll'!$V26-1),MOD(YEAR(DL$3),'Rent Roll'!$U26)=MOD(YEAR('Rent Roll'!$C26),'Rent Roll'!$U26),MONTH(DL$3)=MONTH('Rent Roll'!$C26)),1,0),0)</f>
        <v>0</v>
      </c>
      <c r="DM228" s="567">
        <f>IFERROR(IF(AND(NOT(YEAR(DM$3)&lt;=YEAR('Rent Roll'!$C26)+'Rent Roll'!$V26-1),MOD(YEAR(DM$3),'Rent Roll'!$U26)=MOD(YEAR('Rent Roll'!$C26),'Rent Roll'!$U26),MONTH(DM$3)=MONTH('Rent Roll'!$C26)),1,0),0)</f>
        <v>0</v>
      </c>
      <c r="DN228" s="567">
        <f>IFERROR(IF(AND(NOT(YEAR(DN$3)&lt;=YEAR('Rent Roll'!$C26)+'Rent Roll'!$V26-1),MOD(YEAR(DN$3),'Rent Roll'!$U26)=MOD(YEAR('Rent Roll'!$C26),'Rent Roll'!$U26),MONTH(DN$3)=MONTH('Rent Roll'!$C26)),1,0),0)</f>
        <v>0</v>
      </c>
      <c r="DO228" s="567">
        <f>IFERROR(IF(AND(NOT(YEAR(DO$3)&lt;=YEAR('Rent Roll'!$C26)+'Rent Roll'!$V26-1),MOD(YEAR(DO$3),'Rent Roll'!$U26)=MOD(YEAR('Rent Roll'!$C26),'Rent Roll'!$U26),MONTH(DO$3)=MONTH('Rent Roll'!$C26)),1,0),0)</f>
        <v>0</v>
      </c>
      <c r="DP228" s="567">
        <f>IFERROR(IF(AND(NOT(YEAR(DP$3)&lt;=YEAR('Rent Roll'!$C26)+'Rent Roll'!$V26-1),MOD(YEAR(DP$3),'Rent Roll'!$U26)=MOD(YEAR('Rent Roll'!$C26),'Rent Roll'!$U26),MONTH(DP$3)=MONTH('Rent Roll'!$C26)),1,0),0)</f>
        <v>0</v>
      </c>
      <c r="DQ228" s="567">
        <f>IFERROR(IF(AND(NOT(YEAR(DQ$3)&lt;=YEAR('Rent Roll'!$C26)+'Rent Roll'!$V26-1),MOD(YEAR(DQ$3),'Rent Roll'!$U26)=MOD(YEAR('Rent Roll'!$C26),'Rent Roll'!$U26),MONTH(DQ$3)=MONTH('Rent Roll'!$C26)),1,0),0)</f>
        <v>0</v>
      </c>
      <c r="DR228" s="567">
        <f>IFERROR(IF(AND(NOT(YEAR(DR$3)&lt;=YEAR('Rent Roll'!$C26)+'Rent Roll'!$V26-1),MOD(YEAR(DR$3),'Rent Roll'!$U26)=MOD(YEAR('Rent Roll'!$C26),'Rent Roll'!$U26),MONTH(DR$3)=MONTH('Rent Roll'!$C26)),1,0),0)</f>
        <v>0</v>
      </c>
      <c r="DS228" s="567">
        <f>IFERROR(IF(AND(NOT(YEAR(DS$3)&lt;=YEAR('Rent Roll'!$C26)+'Rent Roll'!$V26-1),MOD(YEAR(DS$3),'Rent Roll'!$U26)=MOD(YEAR('Rent Roll'!$C26),'Rent Roll'!$U26),MONTH(DS$3)=MONTH('Rent Roll'!$C26)),1,0),0)</f>
        <v>0</v>
      </c>
      <c r="DT228" s="567">
        <f>IFERROR(IF(AND(NOT(YEAR(DT$3)&lt;=YEAR('Rent Roll'!$C26)+'Rent Roll'!$V26-1),MOD(YEAR(DT$3),'Rent Roll'!$U26)=MOD(YEAR('Rent Roll'!$C26),'Rent Roll'!$U26),MONTH(DT$3)=MONTH('Rent Roll'!$C26)),1,0),0)</f>
        <v>0</v>
      </c>
      <c r="DU228" s="567">
        <f>IFERROR(IF(AND(NOT(YEAR(DU$3)&lt;=YEAR('Rent Roll'!$C26)+'Rent Roll'!$V26-1),MOD(YEAR(DU$3),'Rent Roll'!$U26)=MOD(YEAR('Rent Roll'!$C26),'Rent Roll'!$U26),MONTH(DU$3)=MONTH('Rent Roll'!$C26)),1,0),0)</f>
        <v>0</v>
      </c>
      <c r="DV228" s="567">
        <f>IFERROR(IF(AND(NOT(YEAR(DV$3)&lt;=YEAR('Rent Roll'!$C26)+'Rent Roll'!$V26-1),MOD(YEAR(DV$3),'Rent Roll'!$U26)=MOD(YEAR('Rent Roll'!$C26),'Rent Roll'!$U26),MONTH(DV$3)=MONTH('Rent Roll'!$C26)),1,0),0)</f>
        <v>0</v>
      </c>
    </row>
    <row r="229" spans="1:126" s="568" customFormat="1" ht="12" customHeight="1" outlineLevel="1" x14ac:dyDescent="0.4">
      <c r="A229" s="732"/>
      <c r="B229" s="564">
        <f>'Rent Roll'!$B27</f>
        <v>0</v>
      </c>
      <c r="C229" s="566"/>
      <c r="D229" s="566"/>
      <c r="E229" s="566"/>
      <c r="F229" s="778">
        <f>IFERROR(IF(AND(NOT(YEAR(F$3)&lt;=YEAR('Rent Roll'!$C27)+'Rent Roll'!$V27-1),MOD(YEAR(F$3),'Rent Roll'!$U27)=MOD(YEAR('Rent Roll'!$C27),'Rent Roll'!$U27),MONTH(F$3)=MONTH('Rent Roll'!$C27)),1,0),0)</f>
        <v>0</v>
      </c>
      <c r="G229" s="768">
        <f>IFERROR(IF(AND(NOT(YEAR(G$3)&lt;=YEAR('Rent Roll'!$C27)+'Rent Roll'!$V27-1),MOD(YEAR(G$3),'Rent Roll'!$U27)=MOD(YEAR('Rent Roll'!$C27),'Rent Roll'!$U27),MONTH(G$3)=MONTH('Rent Roll'!$C27)),1,0),0)</f>
        <v>0</v>
      </c>
      <c r="H229" s="567">
        <f>IFERROR(IF(AND(NOT(YEAR(H$3)&lt;=YEAR('Rent Roll'!$C27)+'Rent Roll'!$V27-1),MOD(YEAR(H$3),'Rent Roll'!$U27)=MOD(YEAR('Rent Roll'!$C27),'Rent Roll'!$U27),MONTH(H$3)=MONTH('Rent Roll'!$C27)),1,0),0)</f>
        <v>0</v>
      </c>
      <c r="I229" s="567">
        <f>IFERROR(IF(AND(NOT(YEAR(I$3)&lt;=YEAR('Rent Roll'!$C27)+'Rent Roll'!$V27-1),MOD(YEAR(I$3),'Rent Roll'!$U27)=MOD(YEAR('Rent Roll'!$C27),'Rent Roll'!$U27),MONTH(I$3)=MONTH('Rent Roll'!$C27)),1,0),0)</f>
        <v>0</v>
      </c>
      <c r="J229" s="567">
        <f>IFERROR(IF(AND(NOT(YEAR(J$3)&lt;=YEAR('Rent Roll'!$C27)+'Rent Roll'!$V27-1),MOD(YEAR(J$3),'Rent Roll'!$U27)=MOD(YEAR('Rent Roll'!$C27),'Rent Roll'!$U27),MONTH(J$3)=MONTH('Rent Roll'!$C27)),1,0),0)</f>
        <v>0</v>
      </c>
      <c r="K229" s="567">
        <f>IFERROR(IF(AND(NOT(YEAR(K$3)&lt;=YEAR('Rent Roll'!$C27)+'Rent Roll'!$V27-1),MOD(YEAR(K$3),'Rent Roll'!$U27)=MOD(YEAR('Rent Roll'!$C27),'Rent Roll'!$U27),MONTH(K$3)=MONTH('Rent Roll'!$C27)),1,0),0)</f>
        <v>0</v>
      </c>
      <c r="L229" s="567">
        <f>IFERROR(IF(AND(NOT(YEAR(L$3)&lt;=YEAR('Rent Roll'!$C27)+'Rent Roll'!$V27-1),MOD(YEAR(L$3),'Rent Roll'!$U27)=MOD(YEAR('Rent Roll'!$C27),'Rent Roll'!$U27),MONTH(L$3)=MONTH('Rent Roll'!$C27)),1,0),0)</f>
        <v>0</v>
      </c>
      <c r="M229" s="567">
        <f>IFERROR(IF(AND(NOT(YEAR(M$3)&lt;=YEAR('Rent Roll'!$C27)+'Rent Roll'!$V27-1),MOD(YEAR(M$3),'Rent Roll'!$U27)=MOD(YEAR('Rent Roll'!$C27),'Rent Roll'!$U27),MONTH(M$3)=MONTH('Rent Roll'!$C27)),1,0),0)</f>
        <v>0</v>
      </c>
      <c r="N229" s="567">
        <f>IFERROR(IF(AND(NOT(YEAR(N$3)&lt;=YEAR('Rent Roll'!$C27)+'Rent Roll'!$V27-1),MOD(YEAR(N$3),'Rent Roll'!$U27)=MOD(YEAR('Rent Roll'!$C27),'Rent Roll'!$U27),MONTH(N$3)=MONTH('Rent Roll'!$C27)),1,0),0)</f>
        <v>0</v>
      </c>
      <c r="O229" s="567">
        <f>IFERROR(IF(AND(NOT(YEAR(O$3)&lt;=YEAR('Rent Roll'!$C27)+'Rent Roll'!$V27-1),MOD(YEAR(O$3),'Rent Roll'!$U27)=MOD(YEAR('Rent Roll'!$C27),'Rent Roll'!$U27),MONTH(O$3)=MONTH('Rent Roll'!$C27)),1,0),0)</f>
        <v>0</v>
      </c>
      <c r="P229" s="567">
        <f>IFERROR(IF(AND(NOT(YEAR(P$3)&lt;=YEAR('Rent Roll'!$C27)+'Rent Roll'!$V27-1),MOD(YEAR(P$3),'Rent Roll'!$U27)=MOD(YEAR('Rent Roll'!$C27),'Rent Roll'!$U27),MONTH(P$3)=MONTH('Rent Roll'!$C27)),1,0),0)</f>
        <v>0</v>
      </c>
      <c r="Q229" s="567">
        <f>IFERROR(IF(AND(NOT(YEAR(Q$3)&lt;=YEAR('Rent Roll'!$C27)+'Rent Roll'!$V27-1),MOD(YEAR(Q$3),'Rent Roll'!$U27)=MOD(YEAR('Rent Roll'!$C27),'Rent Roll'!$U27),MONTH(Q$3)=MONTH('Rent Roll'!$C27)),1,0),0)</f>
        <v>0</v>
      </c>
      <c r="R229" s="767">
        <f>IFERROR(IF(AND(NOT(YEAR(R$3)&lt;=YEAR('Rent Roll'!$C27)+'Rent Roll'!$V27-1),MOD(YEAR(R$3),'Rent Roll'!$U27)=MOD(YEAR('Rent Roll'!$C27),'Rent Roll'!$U27),MONTH(R$3)=MONTH('Rent Roll'!$C27)),1,0),0)</f>
        <v>0</v>
      </c>
      <c r="S229" s="768">
        <f>IFERROR(IF(AND(NOT(YEAR(S$3)&lt;=YEAR('Rent Roll'!$C27)+'Rent Roll'!$V27-1),MOD(YEAR(S$3),'Rent Roll'!$U27)=MOD(YEAR('Rent Roll'!$C27),'Rent Roll'!$U27),MONTH(S$3)=MONTH('Rent Roll'!$C27)),1,0),0)</f>
        <v>0</v>
      </c>
      <c r="T229" s="567">
        <f>IFERROR(IF(AND(NOT(YEAR(T$3)&lt;=YEAR('Rent Roll'!$C27)+'Rent Roll'!$V27-1),MOD(YEAR(T$3),'Rent Roll'!$U27)=MOD(YEAR('Rent Roll'!$C27),'Rent Roll'!$U27),MONTH(T$3)=MONTH('Rent Roll'!$C27)),1,0),0)</f>
        <v>0</v>
      </c>
      <c r="U229" s="567">
        <f>IFERROR(IF(AND(NOT(YEAR(U$3)&lt;=YEAR('Rent Roll'!$C27)+'Rent Roll'!$V27-1),MOD(YEAR(U$3),'Rent Roll'!$U27)=MOD(YEAR('Rent Roll'!$C27),'Rent Roll'!$U27),MONTH(U$3)=MONTH('Rent Roll'!$C27)),1,0),0)</f>
        <v>0</v>
      </c>
      <c r="V229" s="567">
        <f>IFERROR(IF(AND(NOT(YEAR(V$3)&lt;=YEAR('Rent Roll'!$C27)+'Rent Roll'!$V27-1),MOD(YEAR(V$3),'Rent Roll'!$U27)=MOD(YEAR('Rent Roll'!$C27),'Rent Roll'!$U27),MONTH(V$3)=MONTH('Rent Roll'!$C27)),1,0),0)</f>
        <v>0</v>
      </c>
      <c r="W229" s="567">
        <f>IFERROR(IF(AND(NOT(YEAR(W$3)&lt;=YEAR('Rent Roll'!$C27)+'Rent Roll'!$V27-1),MOD(YEAR(W$3),'Rent Roll'!$U27)=MOD(YEAR('Rent Roll'!$C27),'Rent Roll'!$U27),MONTH(W$3)=MONTH('Rent Roll'!$C27)),1,0),0)</f>
        <v>0</v>
      </c>
      <c r="X229" s="567">
        <f>IFERROR(IF(AND(NOT(YEAR(X$3)&lt;=YEAR('Rent Roll'!$C27)+'Rent Roll'!$V27-1),MOD(YEAR(X$3),'Rent Roll'!$U27)=MOD(YEAR('Rent Roll'!$C27),'Rent Roll'!$U27),MONTH(X$3)=MONTH('Rent Roll'!$C27)),1,0),0)</f>
        <v>0</v>
      </c>
      <c r="Y229" s="567">
        <f>IFERROR(IF(AND(NOT(YEAR(Y$3)&lt;=YEAR('Rent Roll'!$C27)+'Rent Roll'!$V27-1),MOD(YEAR(Y$3),'Rent Roll'!$U27)=MOD(YEAR('Rent Roll'!$C27),'Rent Roll'!$U27),MONTH(Y$3)=MONTH('Rent Roll'!$C27)),1,0),0)</f>
        <v>0</v>
      </c>
      <c r="Z229" s="567">
        <f>IFERROR(IF(AND(NOT(YEAR(Z$3)&lt;=YEAR('Rent Roll'!$C27)+'Rent Roll'!$V27-1),MOD(YEAR(Z$3),'Rent Roll'!$U27)=MOD(YEAR('Rent Roll'!$C27),'Rent Roll'!$U27),MONTH(Z$3)=MONTH('Rent Roll'!$C27)),1,0),0)</f>
        <v>0</v>
      </c>
      <c r="AA229" s="567">
        <f>IFERROR(IF(AND(NOT(YEAR(AA$3)&lt;=YEAR('Rent Roll'!$C27)+'Rent Roll'!$V27-1),MOD(YEAR(AA$3),'Rent Roll'!$U27)=MOD(YEAR('Rent Roll'!$C27),'Rent Roll'!$U27),MONTH(AA$3)=MONTH('Rent Roll'!$C27)),1,0),0)</f>
        <v>0</v>
      </c>
      <c r="AB229" s="567">
        <f>IFERROR(IF(AND(NOT(YEAR(AB$3)&lt;=YEAR('Rent Roll'!$C27)+'Rent Roll'!$V27-1),MOD(YEAR(AB$3),'Rent Roll'!$U27)=MOD(YEAR('Rent Roll'!$C27),'Rent Roll'!$U27),MONTH(AB$3)=MONTH('Rent Roll'!$C27)),1,0),0)</f>
        <v>0</v>
      </c>
      <c r="AC229" s="567">
        <f>IFERROR(IF(AND(NOT(YEAR(AC$3)&lt;=YEAR('Rent Roll'!$C27)+'Rent Roll'!$V27-1),MOD(YEAR(AC$3),'Rent Roll'!$U27)=MOD(YEAR('Rent Roll'!$C27),'Rent Roll'!$U27),MONTH(AC$3)=MONTH('Rent Roll'!$C27)),1,0),0)</f>
        <v>0</v>
      </c>
      <c r="AD229" s="767">
        <f>IFERROR(IF(AND(NOT(YEAR(AD$3)&lt;=YEAR('Rent Roll'!$C27)+'Rent Roll'!$V27-1),MOD(YEAR(AD$3),'Rent Roll'!$U27)=MOD(YEAR('Rent Roll'!$C27),'Rent Roll'!$U27),MONTH(AD$3)=MONTH('Rent Roll'!$C27)),1,0),0)</f>
        <v>0</v>
      </c>
      <c r="AE229" s="768">
        <f>IFERROR(IF(AND(NOT(YEAR(AE$3)&lt;=YEAR('Rent Roll'!$C27)+'Rent Roll'!$V27-1),MOD(YEAR(AE$3),'Rent Roll'!$U27)=MOD(YEAR('Rent Roll'!$C27),'Rent Roll'!$U27),MONTH(AE$3)=MONTH('Rent Roll'!$C27)),1,0),0)</f>
        <v>0</v>
      </c>
      <c r="AF229" s="567">
        <f>IFERROR(IF(AND(NOT(YEAR(AF$3)&lt;=YEAR('Rent Roll'!$C27)+'Rent Roll'!$V27-1),MOD(YEAR(AF$3),'Rent Roll'!$U27)=MOD(YEAR('Rent Roll'!$C27),'Rent Roll'!$U27),MONTH(AF$3)=MONTH('Rent Roll'!$C27)),1,0),0)</f>
        <v>0</v>
      </c>
      <c r="AG229" s="567">
        <f>IFERROR(IF(AND(NOT(YEAR(AG$3)&lt;=YEAR('Rent Roll'!$C27)+'Rent Roll'!$V27-1),MOD(YEAR(AG$3),'Rent Roll'!$U27)=MOD(YEAR('Rent Roll'!$C27),'Rent Roll'!$U27),MONTH(AG$3)=MONTH('Rent Roll'!$C27)),1,0),0)</f>
        <v>0</v>
      </c>
      <c r="AH229" s="567">
        <f>IFERROR(IF(AND(NOT(YEAR(AH$3)&lt;=YEAR('Rent Roll'!$C27)+'Rent Roll'!$V27-1),MOD(YEAR(AH$3),'Rent Roll'!$U27)=MOD(YEAR('Rent Roll'!$C27),'Rent Roll'!$U27),MONTH(AH$3)=MONTH('Rent Roll'!$C27)),1,0),0)</f>
        <v>0</v>
      </c>
      <c r="AI229" s="567">
        <f>IFERROR(IF(AND(NOT(YEAR(AI$3)&lt;=YEAR('Rent Roll'!$C27)+'Rent Roll'!$V27-1),MOD(YEAR(AI$3),'Rent Roll'!$U27)=MOD(YEAR('Rent Roll'!$C27),'Rent Roll'!$U27),MONTH(AI$3)=MONTH('Rent Roll'!$C27)),1,0),0)</f>
        <v>0</v>
      </c>
      <c r="AJ229" s="567">
        <f>IFERROR(IF(AND(NOT(YEAR(AJ$3)&lt;=YEAR('Rent Roll'!$C27)+'Rent Roll'!$V27-1),MOD(YEAR(AJ$3),'Rent Roll'!$U27)=MOD(YEAR('Rent Roll'!$C27),'Rent Roll'!$U27),MONTH(AJ$3)=MONTH('Rent Roll'!$C27)),1,0),0)</f>
        <v>0</v>
      </c>
      <c r="AK229" s="567">
        <f>IFERROR(IF(AND(NOT(YEAR(AK$3)&lt;=YEAR('Rent Roll'!$C27)+'Rent Roll'!$V27-1),MOD(YEAR(AK$3),'Rent Roll'!$U27)=MOD(YEAR('Rent Roll'!$C27),'Rent Roll'!$U27),MONTH(AK$3)=MONTH('Rent Roll'!$C27)),1,0),0)</f>
        <v>0</v>
      </c>
      <c r="AL229" s="567">
        <f>IFERROR(IF(AND(NOT(YEAR(AL$3)&lt;=YEAR('Rent Roll'!$C27)+'Rent Roll'!$V27-1),MOD(YEAR(AL$3),'Rent Roll'!$U27)=MOD(YEAR('Rent Roll'!$C27),'Rent Roll'!$U27),MONTH(AL$3)=MONTH('Rent Roll'!$C27)),1,0),0)</f>
        <v>0</v>
      </c>
      <c r="AM229" s="567">
        <f>IFERROR(IF(AND(NOT(YEAR(AM$3)&lt;=YEAR('Rent Roll'!$C27)+'Rent Roll'!$V27-1),MOD(YEAR(AM$3),'Rent Roll'!$U27)=MOD(YEAR('Rent Roll'!$C27),'Rent Roll'!$U27),MONTH(AM$3)=MONTH('Rent Roll'!$C27)),1,0),0)</f>
        <v>0</v>
      </c>
      <c r="AN229" s="567">
        <f>IFERROR(IF(AND(NOT(YEAR(AN$3)&lt;=YEAR('Rent Roll'!$C27)+'Rent Roll'!$V27-1),MOD(YEAR(AN$3),'Rent Roll'!$U27)=MOD(YEAR('Rent Roll'!$C27),'Rent Roll'!$U27),MONTH(AN$3)=MONTH('Rent Roll'!$C27)),1,0),0)</f>
        <v>0</v>
      </c>
      <c r="AO229" s="567">
        <f>IFERROR(IF(AND(NOT(YEAR(AO$3)&lt;=YEAR('Rent Roll'!$C27)+'Rent Roll'!$V27-1),MOD(YEAR(AO$3),'Rent Roll'!$U27)=MOD(YEAR('Rent Roll'!$C27),'Rent Roll'!$U27),MONTH(AO$3)=MONTH('Rent Roll'!$C27)),1,0),0)</f>
        <v>0</v>
      </c>
      <c r="AP229" s="767">
        <f>IFERROR(IF(AND(NOT(YEAR(AP$3)&lt;=YEAR('Rent Roll'!$C27)+'Rent Roll'!$V27-1),MOD(YEAR(AP$3),'Rent Roll'!$U27)=MOD(YEAR('Rent Roll'!$C27),'Rent Roll'!$U27),MONTH(AP$3)=MONTH('Rent Roll'!$C27)),1,0),0)</f>
        <v>0</v>
      </c>
      <c r="AQ229" s="768">
        <f>IFERROR(IF(AND(NOT(YEAR(AQ$3)&lt;=YEAR('Rent Roll'!$C27)+'Rent Roll'!$V27-1),MOD(YEAR(AQ$3),'Rent Roll'!$U27)=MOD(YEAR('Rent Roll'!$C27),'Rent Roll'!$U27),MONTH(AQ$3)=MONTH('Rent Roll'!$C27)),1,0),0)</f>
        <v>0</v>
      </c>
      <c r="AR229" s="567">
        <f>IFERROR(IF(AND(NOT(YEAR(AR$3)&lt;=YEAR('Rent Roll'!$C27)+'Rent Roll'!$V27-1),MOD(YEAR(AR$3),'Rent Roll'!$U27)=MOD(YEAR('Rent Roll'!$C27),'Rent Roll'!$U27),MONTH(AR$3)=MONTH('Rent Roll'!$C27)),1,0),0)</f>
        <v>0</v>
      </c>
      <c r="AS229" s="567">
        <f>IFERROR(IF(AND(NOT(YEAR(AS$3)&lt;=YEAR('Rent Roll'!$C27)+'Rent Roll'!$V27-1),MOD(YEAR(AS$3),'Rent Roll'!$U27)=MOD(YEAR('Rent Roll'!$C27),'Rent Roll'!$U27),MONTH(AS$3)=MONTH('Rent Roll'!$C27)),1,0),0)</f>
        <v>0</v>
      </c>
      <c r="AT229" s="567">
        <f>IFERROR(IF(AND(NOT(YEAR(AT$3)&lt;=YEAR('Rent Roll'!$C27)+'Rent Roll'!$V27-1),MOD(YEAR(AT$3),'Rent Roll'!$U27)=MOD(YEAR('Rent Roll'!$C27),'Rent Roll'!$U27),MONTH(AT$3)=MONTH('Rent Roll'!$C27)),1,0),0)</f>
        <v>0</v>
      </c>
      <c r="AU229" s="567">
        <f>IFERROR(IF(AND(NOT(YEAR(AU$3)&lt;=YEAR('Rent Roll'!$C27)+'Rent Roll'!$V27-1),MOD(YEAR(AU$3),'Rent Roll'!$U27)=MOD(YEAR('Rent Roll'!$C27),'Rent Roll'!$U27),MONTH(AU$3)=MONTH('Rent Roll'!$C27)),1,0),0)</f>
        <v>0</v>
      </c>
      <c r="AV229" s="567">
        <f>IFERROR(IF(AND(NOT(YEAR(AV$3)&lt;=YEAR('Rent Roll'!$C27)+'Rent Roll'!$V27-1),MOD(YEAR(AV$3),'Rent Roll'!$U27)=MOD(YEAR('Rent Roll'!$C27),'Rent Roll'!$U27),MONTH(AV$3)=MONTH('Rent Roll'!$C27)),1,0),0)</f>
        <v>0</v>
      </c>
      <c r="AW229" s="567">
        <f>IFERROR(IF(AND(NOT(YEAR(AW$3)&lt;=YEAR('Rent Roll'!$C27)+'Rent Roll'!$V27-1),MOD(YEAR(AW$3),'Rent Roll'!$U27)=MOD(YEAR('Rent Roll'!$C27),'Rent Roll'!$U27),MONTH(AW$3)=MONTH('Rent Roll'!$C27)),1,0),0)</f>
        <v>0</v>
      </c>
      <c r="AX229" s="567">
        <f>IFERROR(IF(AND(NOT(YEAR(AX$3)&lt;=YEAR('Rent Roll'!$C27)+'Rent Roll'!$V27-1),MOD(YEAR(AX$3),'Rent Roll'!$U27)=MOD(YEAR('Rent Roll'!$C27),'Rent Roll'!$U27),MONTH(AX$3)=MONTH('Rent Roll'!$C27)),1,0),0)</f>
        <v>0</v>
      </c>
      <c r="AY229" s="567">
        <f>IFERROR(IF(AND(NOT(YEAR(AY$3)&lt;=YEAR('Rent Roll'!$C27)+'Rent Roll'!$V27-1),MOD(YEAR(AY$3),'Rent Roll'!$U27)=MOD(YEAR('Rent Roll'!$C27),'Rent Roll'!$U27),MONTH(AY$3)=MONTH('Rent Roll'!$C27)),1,0),0)</f>
        <v>0</v>
      </c>
      <c r="AZ229" s="567">
        <f>IFERROR(IF(AND(NOT(YEAR(AZ$3)&lt;=YEAR('Rent Roll'!$C27)+'Rent Roll'!$V27-1),MOD(YEAR(AZ$3),'Rent Roll'!$U27)=MOD(YEAR('Rent Roll'!$C27),'Rent Roll'!$U27),MONTH(AZ$3)=MONTH('Rent Roll'!$C27)),1,0),0)</f>
        <v>0</v>
      </c>
      <c r="BA229" s="567">
        <f>IFERROR(IF(AND(NOT(YEAR(BA$3)&lt;=YEAR('Rent Roll'!$C27)+'Rent Roll'!$V27-1),MOD(YEAR(BA$3),'Rent Roll'!$U27)=MOD(YEAR('Rent Roll'!$C27),'Rent Roll'!$U27),MONTH(BA$3)=MONTH('Rent Roll'!$C27)),1,0),0)</f>
        <v>0</v>
      </c>
      <c r="BB229" s="767">
        <f>IFERROR(IF(AND(NOT(YEAR(BB$3)&lt;=YEAR('Rent Roll'!$C27)+'Rent Roll'!$V27-1),MOD(YEAR(BB$3),'Rent Roll'!$U27)=MOD(YEAR('Rent Roll'!$C27),'Rent Roll'!$U27),MONTH(BB$3)=MONTH('Rent Roll'!$C27)),1,0),0)</f>
        <v>0</v>
      </c>
      <c r="BC229" s="768">
        <f>IFERROR(IF(AND(NOT(YEAR(BC$3)&lt;=YEAR('Rent Roll'!$C27)+'Rent Roll'!$V27-1),MOD(YEAR(BC$3),'Rent Roll'!$U27)=MOD(YEAR('Rent Roll'!$C27),'Rent Roll'!$U27),MONTH(BC$3)=MONTH('Rent Roll'!$C27)),1,0),0)</f>
        <v>0</v>
      </c>
      <c r="BD229" s="567">
        <f>IFERROR(IF(AND(NOT(YEAR(BD$3)&lt;=YEAR('Rent Roll'!$C27)+'Rent Roll'!$V27-1),MOD(YEAR(BD$3),'Rent Roll'!$U27)=MOD(YEAR('Rent Roll'!$C27),'Rent Roll'!$U27),MONTH(BD$3)=MONTH('Rent Roll'!$C27)),1,0),0)</f>
        <v>0</v>
      </c>
      <c r="BE229" s="567">
        <f>IFERROR(IF(AND(NOT(YEAR(BE$3)&lt;=YEAR('Rent Roll'!$C27)+'Rent Roll'!$V27-1),MOD(YEAR(BE$3),'Rent Roll'!$U27)=MOD(YEAR('Rent Roll'!$C27),'Rent Roll'!$U27),MONTH(BE$3)=MONTH('Rent Roll'!$C27)),1,0),0)</f>
        <v>0</v>
      </c>
      <c r="BF229" s="567">
        <f>IFERROR(IF(AND(NOT(YEAR(BF$3)&lt;=YEAR('Rent Roll'!$C27)+'Rent Roll'!$V27-1),MOD(YEAR(BF$3),'Rent Roll'!$U27)=MOD(YEAR('Rent Roll'!$C27),'Rent Roll'!$U27),MONTH(BF$3)=MONTH('Rent Roll'!$C27)),1,0),0)</f>
        <v>0</v>
      </c>
      <c r="BG229" s="567">
        <f>IFERROR(IF(AND(NOT(YEAR(BG$3)&lt;=YEAR('Rent Roll'!$C27)+'Rent Roll'!$V27-1),MOD(YEAR(BG$3),'Rent Roll'!$U27)=MOD(YEAR('Rent Roll'!$C27),'Rent Roll'!$U27),MONTH(BG$3)=MONTH('Rent Roll'!$C27)),1,0),0)</f>
        <v>0</v>
      </c>
      <c r="BH229" s="567">
        <f>IFERROR(IF(AND(NOT(YEAR(BH$3)&lt;=YEAR('Rent Roll'!$C27)+'Rent Roll'!$V27-1),MOD(YEAR(BH$3),'Rent Roll'!$U27)=MOD(YEAR('Rent Roll'!$C27),'Rent Roll'!$U27),MONTH(BH$3)=MONTH('Rent Roll'!$C27)),1,0),0)</f>
        <v>0</v>
      </c>
      <c r="BI229" s="567">
        <f>IFERROR(IF(AND(NOT(YEAR(BI$3)&lt;=YEAR('Rent Roll'!$C27)+'Rent Roll'!$V27-1),MOD(YEAR(BI$3),'Rent Roll'!$U27)=MOD(YEAR('Rent Roll'!$C27),'Rent Roll'!$U27),MONTH(BI$3)=MONTH('Rent Roll'!$C27)),1,0),0)</f>
        <v>0</v>
      </c>
      <c r="BJ229" s="567">
        <f>IFERROR(IF(AND(NOT(YEAR(BJ$3)&lt;=YEAR('Rent Roll'!$C27)+'Rent Roll'!$V27-1),MOD(YEAR(BJ$3),'Rent Roll'!$U27)=MOD(YEAR('Rent Roll'!$C27),'Rent Roll'!$U27),MONTH(BJ$3)=MONTH('Rent Roll'!$C27)),1,0),0)</f>
        <v>0</v>
      </c>
      <c r="BK229" s="567">
        <f>IFERROR(IF(AND(NOT(YEAR(BK$3)&lt;=YEAR('Rent Roll'!$C27)+'Rent Roll'!$V27-1),MOD(YEAR(BK$3),'Rent Roll'!$U27)=MOD(YEAR('Rent Roll'!$C27),'Rent Roll'!$U27),MONTH(BK$3)=MONTH('Rent Roll'!$C27)),1,0),0)</f>
        <v>0</v>
      </c>
      <c r="BL229" s="567">
        <f>IFERROR(IF(AND(NOT(YEAR(BL$3)&lt;=YEAR('Rent Roll'!$C27)+'Rent Roll'!$V27-1),MOD(YEAR(BL$3),'Rent Roll'!$U27)=MOD(YEAR('Rent Roll'!$C27),'Rent Roll'!$U27),MONTH(BL$3)=MONTH('Rent Roll'!$C27)),1,0),0)</f>
        <v>0</v>
      </c>
      <c r="BM229" s="567">
        <f>IFERROR(IF(AND(NOT(YEAR(BM$3)&lt;=YEAR('Rent Roll'!$C27)+'Rent Roll'!$V27-1),MOD(YEAR(BM$3),'Rent Roll'!$U27)=MOD(YEAR('Rent Roll'!$C27),'Rent Roll'!$U27),MONTH(BM$3)=MONTH('Rent Roll'!$C27)),1,0),0)</f>
        <v>0</v>
      </c>
      <c r="BN229" s="767">
        <f>IFERROR(IF(AND(NOT(YEAR(BN$3)&lt;=YEAR('Rent Roll'!$C27)+'Rent Roll'!$V27-1),MOD(YEAR(BN$3),'Rent Roll'!$U27)=MOD(YEAR('Rent Roll'!$C27),'Rent Roll'!$U27),MONTH(BN$3)=MONTH('Rent Roll'!$C27)),1,0),0)</f>
        <v>0</v>
      </c>
      <c r="BO229" s="768">
        <f>IFERROR(IF(AND(NOT(YEAR(BO$3)&lt;=YEAR('Rent Roll'!$C27)+'Rent Roll'!$V27-1),MOD(YEAR(BO$3),'Rent Roll'!$U27)=MOD(YEAR('Rent Roll'!$C27),'Rent Roll'!$U27),MONTH(BO$3)=MONTH('Rent Roll'!$C27)),1,0),0)</f>
        <v>0</v>
      </c>
      <c r="BP229" s="567">
        <f>IFERROR(IF(AND(NOT(YEAR(BP$3)&lt;=YEAR('Rent Roll'!$C27)+'Rent Roll'!$V27-1),MOD(YEAR(BP$3),'Rent Roll'!$U27)=MOD(YEAR('Rent Roll'!$C27),'Rent Roll'!$U27),MONTH(BP$3)=MONTH('Rent Roll'!$C27)),1,0),0)</f>
        <v>0</v>
      </c>
      <c r="BQ229" s="567">
        <f>IFERROR(IF(AND(NOT(YEAR(BQ$3)&lt;=YEAR('Rent Roll'!$C27)+'Rent Roll'!$V27-1),MOD(YEAR(BQ$3),'Rent Roll'!$U27)=MOD(YEAR('Rent Roll'!$C27),'Rent Roll'!$U27),MONTH(BQ$3)=MONTH('Rent Roll'!$C27)),1,0),0)</f>
        <v>0</v>
      </c>
      <c r="BR229" s="567">
        <f>IFERROR(IF(AND(NOT(YEAR(BR$3)&lt;=YEAR('Rent Roll'!$C27)+'Rent Roll'!$V27-1),MOD(YEAR(BR$3),'Rent Roll'!$U27)=MOD(YEAR('Rent Roll'!$C27),'Rent Roll'!$U27),MONTH(BR$3)=MONTH('Rent Roll'!$C27)),1,0),0)</f>
        <v>0</v>
      </c>
      <c r="BS229" s="567">
        <f>IFERROR(IF(AND(NOT(YEAR(BS$3)&lt;=YEAR('Rent Roll'!$C27)+'Rent Roll'!$V27-1),MOD(YEAR(BS$3),'Rent Roll'!$U27)=MOD(YEAR('Rent Roll'!$C27),'Rent Roll'!$U27),MONTH(BS$3)=MONTH('Rent Roll'!$C27)),1,0),0)</f>
        <v>0</v>
      </c>
      <c r="BT229" s="567">
        <f>IFERROR(IF(AND(NOT(YEAR(BT$3)&lt;=YEAR('Rent Roll'!$C27)+'Rent Roll'!$V27-1),MOD(YEAR(BT$3),'Rent Roll'!$U27)=MOD(YEAR('Rent Roll'!$C27),'Rent Roll'!$U27),MONTH(BT$3)=MONTH('Rent Roll'!$C27)),1,0),0)</f>
        <v>0</v>
      </c>
      <c r="BU229" s="567">
        <f>IFERROR(IF(AND(NOT(YEAR(BU$3)&lt;=YEAR('Rent Roll'!$C27)+'Rent Roll'!$V27-1),MOD(YEAR(BU$3),'Rent Roll'!$U27)=MOD(YEAR('Rent Roll'!$C27),'Rent Roll'!$U27),MONTH(BU$3)=MONTH('Rent Roll'!$C27)),1,0),0)</f>
        <v>0</v>
      </c>
      <c r="BV229" s="567">
        <f>IFERROR(IF(AND(NOT(YEAR(BV$3)&lt;=YEAR('Rent Roll'!$C27)+'Rent Roll'!$V27-1),MOD(YEAR(BV$3),'Rent Roll'!$U27)=MOD(YEAR('Rent Roll'!$C27),'Rent Roll'!$U27),MONTH(BV$3)=MONTH('Rent Roll'!$C27)),1,0),0)</f>
        <v>0</v>
      </c>
      <c r="BW229" s="567">
        <f>IFERROR(IF(AND(NOT(YEAR(BW$3)&lt;=YEAR('Rent Roll'!$C27)+'Rent Roll'!$V27-1),MOD(YEAR(BW$3),'Rent Roll'!$U27)=MOD(YEAR('Rent Roll'!$C27),'Rent Roll'!$U27),MONTH(BW$3)=MONTH('Rent Roll'!$C27)),1,0),0)</f>
        <v>0</v>
      </c>
      <c r="BX229" s="567">
        <f>IFERROR(IF(AND(NOT(YEAR(BX$3)&lt;=YEAR('Rent Roll'!$C27)+'Rent Roll'!$V27-1),MOD(YEAR(BX$3),'Rent Roll'!$U27)=MOD(YEAR('Rent Roll'!$C27),'Rent Roll'!$U27),MONTH(BX$3)=MONTH('Rent Roll'!$C27)),1,0),0)</f>
        <v>0</v>
      </c>
      <c r="BY229" s="567">
        <f>IFERROR(IF(AND(NOT(YEAR(BY$3)&lt;=YEAR('Rent Roll'!$C27)+'Rent Roll'!$V27-1),MOD(YEAR(BY$3),'Rent Roll'!$U27)=MOD(YEAR('Rent Roll'!$C27),'Rent Roll'!$U27),MONTH(BY$3)=MONTH('Rent Roll'!$C27)),1,0),0)</f>
        <v>0</v>
      </c>
      <c r="BZ229" s="767">
        <f>IFERROR(IF(AND(NOT(YEAR(BZ$3)&lt;=YEAR('Rent Roll'!$C27)+'Rent Roll'!$V27-1),MOD(YEAR(BZ$3),'Rent Roll'!$U27)=MOD(YEAR('Rent Roll'!$C27),'Rent Roll'!$U27),MONTH(BZ$3)=MONTH('Rent Roll'!$C27)),1,0),0)</f>
        <v>0</v>
      </c>
      <c r="CA229" s="768">
        <f>IFERROR(IF(AND(NOT(YEAR(CA$3)&lt;=YEAR('Rent Roll'!$C27)+'Rent Roll'!$V27-1),MOD(YEAR(CA$3),'Rent Roll'!$U27)=MOD(YEAR('Rent Roll'!$C27),'Rent Roll'!$U27),MONTH(CA$3)=MONTH('Rent Roll'!$C27)),1,0),0)</f>
        <v>0</v>
      </c>
      <c r="CB229" s="567">
        <f>IFERROR(IF(AND(NOT(YEAR(CB$3)&lt;=YEAR('Rent Roll'!$C27)+'Rent Roll'!$V27-1),MOD(YEAR(CB$3),'Rent Roll'!$U27)=MOD(YEAR('Rent Roll'!$C27),'Rent Roll'!$U27),MONTH(CB$3)=MONTH('Rent Roll'!$C27)),1,0),0)</f>
        <v>0</v>
      </c>
      <c r="CC229" s="567">
        <f>IFERROR(IF(AND(NOT(YEAR(CC$3)&lt;=YEAR('Rent Roll'!$C27)+'Rent Roll'!$V27-1),MOD(YEAR(CC$3),'Rent Roll'!$U27)=MOD(YEAR('Rent Roll'!$C27),'Rent Roll'!$U27),MONTH(CC$3)=MONTH('Rent Roll'!$C27)),1,0),0)</f>
        <v>0</v>
      </c>
      <c r="CD229" s="567">
        <f>IFERROR(IF(AND(NOT(YEAR(CD$3)&lt;=YEAR('Rent Roll'!$C27)+'Rent Roll'!$V27-1),MOD(YEAR(CD$3),'Rent Roll'!$U27)=MOD(YEAR('Rent Roll'!$C27),'Rent Roll'!$U27),MONTH(CD$3)=MONTH('Rent Roll'!$C27)),1,0),0)</f>
        <v>0</v>
      </c>
      <c r="CE229" s="567">
        <f>IFERROR(IF(AND(NOT(YEAR(CE$3)&lt;=YEAR('Rent Roll'!$C27)+'Rent Roll'!$V27-1),MOD(YEAR(CE$3),'Rent Roll'!$U27)=MOD(YEAR('Rent Roll'!$C27),'Rent Roll'!$U27),MONTH(CE$3)=MONTH('Rent Roll'!$C27)),1,0),0)</f>
        <v>0</v>
      </c>
      <c r="CF229" s="567">
        <f>IFERROR(IF(AND(NOT(YEAR(CF$3)&lt;=YEAR('Rent Roll'!$C27)+'Rent Roll'!$V27-1),MOD(YEAR(CF$3),'Rent Roll'!$U27)=MOD(YEAR('Rent Roll'!$C27),'Rent Roll'!$U27),MONTH(CF$3)=MONTH('Rent Roll'!$C27)),1,0),0)</f>
        <v>0</v>
      </c>
      <c r="CG229" s="567">
        <f>IFERROR(IF(AND(NOT(YEAR(CG$3)&lt;=YEAR('Rent Roll'!$C27)+'Rent Roll'!$V27-1),MOD(YEAR(CG$3),'Rent Roll'!$U27)=MOD(YEAR('Rent Roll'!$C27),'Rent Roll'!$U27),MONTH(CG$3)=MONTH('Rent Roll'!$C27)),1,0),0)</f>
        <v>0</v>
      </c>
      <c r="CH229" s="567">
        <f>IFERROR(IF(AND(NOT(YEAR(CH$3)&lt;=YEAR('Rent Roll'!$C27)+'Rent Roll'!$V27-1),MOD(YEAR(CH$3),'Rent Roll'!$U27)=MOD(YEAR('Rent Roll'!$C27),'Rent Roll'!$U27),MONTH(CH$3)=MONTH('Rent Roll'!$C27)),1,0),0)</f>
        <v>0</v>
      </c>
      <c r="CI229" s="567">
        <f>IFERROR(IF(AND(NOT(YEAR(CI$3)&lt;=YEAR('Rent Roll'!$C27)+'Rent Roll'!$V27-1),MOD(YEAR(CI$3),'Rent Roll'!$U27)=MOD(YEAR('Rent Roll'!$C27),'Rent Roll'!$U27),MONTH(CI$3)=MONTH('Rent Roll'!$C27)),1,0),0)</f>
        <v>0</v>
      </c>
      <c r="CJ229" s="567">
        <f>IFERROR(IF(AND(NOT(YEAR(CJ$3)&lt;=YEAR('Rent Roll'!$C27)+'Rent Roll'!$V27-1),MOD(YEAR(CJ$3),'Rent Roll'!$U27)=MOD(YEAR('Rent Roll'!$C27),'Rent Roll'!$U27),MONTH(CJ$3)=MONTH('Rent Roll'!$C27)),1,0),0)</f>
        <v>0</v>
      </c>
      <c r="CK229" s="567">
        <f>IFERROR(IF(AND(NOT(YEAR(CK$3)&lt;=YEAR('Rent Roll'!$C27)+'Rent Roll'!$V27-1),MOD(YEAR(CK$3),'Rent Roll'!$U27)=MOD(YEAR('Rent Roll'!$C27),'Rent Roll'!$U27),MONTH(CK$3)=MONTH('Rent Roll'!$C27)),1,0),0)</f>
        <v>0</v>
      </c>
      <c r="CL229" s="767">
        <f>IFERROR(IF(AND(NOT(YEAR(CL$3)&lt;=YEAR('Rent Roll'!$C27)+'Rent Roll'!$V27-1),MOD(YEAR(CL$3),'Rent Roll'!$U27)=MOD(YEAR('Rent Roll'!$C27),'Rent Roll'!$U27),MONTH(CL$3)=MONTH('Rent Roll'!$C27)),1,0),0)</f>
        <v>0</v>
      </c>
      <c r="CM229" s="768">
        <f>IFERROR(IF(AND(NOT(YEAR(CM$3)&lt;=YEAR('Rent Roll'!$C27)+'Rent Roll'!$V27-1),MOD(YEAR(CM$3),'Rent Roll'!$U27)=MOD(YEAR('Rent Roll'!$C27),'Rent Roll'!$U27),MONTH(CM$3)=MONTH('Rent Roll'!$C27)),1,0),0)</f>
        <v>0</v>
      </c>
      <c r="CN229" s="567">
        <f>IFERROR(IF(AND(NOT(YEAR(CN$3)&lt;=YEAR('Rent Roll'!$C27)+'Rent Roll'!$V27-1),MOD(YEAR(CN$3),'Rent Roll'!$U27)=MOD(YEAR('Rent Roll'!$C27),'Rent Roll'!$U27),MONTH(CN$3)=MONTH('Rent Roll'!$C27)),1,0),0)</f>
        <v>0</v>
      </c>
      <c r="CO229" s="567">
        <f>IFERROR(IF(AND(NOT(YEAR(CO$3)&lt;=YEAR('Rent Roll'!$C27)+'Rent Roll'!$V27-1),MOD(YEAR(CO$3),'Rent Roll'!$U27)=MOD(YEAR('Rent Roll'!$C27),'Rent Roll'!$U27),MONTH(CO$3)=MONTH('Rent Roll'!$C27)),1,0),0)</f>
        <v>0</v>
      </c>
      <c r="CP229" s="567">
        <f>IFERROR(IF(AND(NOT(YEAR(CP$3)&lt;=YEAR('Rent Roll'!$C27)+'Rent Roll'!$V27-1),MOD(YEAR(CP$3),'Rent Roll'!$U27)=MOD(YEAR('Rent Roll'!$C27),'Rent Roll'!$U27),MONTH(CP$3)=MONTH('Rent Roll'!$C27)),1,0),0)</f>
        <v>0</v>
      </c>
      <c r="CQ229" s="567">
        <f>IFERROR(IF(AND(NOT(YEAR(CQ$3)&lt;=YEAR('Rent Roll'!$C27)+'Rent Roll'!$V27-1),MOD(YEAR(CQ$3),'Rent Roll'!$U27)=MOD(YEAR('Rent Roll'!$C27),'Rent Roll'!$U27),MONTH(CQ$3)=MONTH('Rent Roll'!$C27)),1,0),0)</f>
        <v>0</v>
      </c>
      <c r="CR229" s="567">
        <f>IFERROR(IF(AND(NOT(YEAR(CR$3)&lt;=YEAR('Rent Roll'!$C27)+'Rent Roll'!$V27-1),MOD(YEAR(CR$3),'Rent Roll'!$U27)=MOD(YEAR('Rent Roll'!$C27),'Rent Roll'!$U27),MONTH(CR$3)=MONTH('Rent Roll'!$C27)),1,0),0)</f>
        <v>0</v>
      </c>
      <c r="CS229" s="567">
        <f>IFERROR(IF(AND(NOT(YEAR(CS$3)&lt;=YEAR('Rent Roll'!$C27)+'Rent Roll'!$V27-1),MOD(YEAR(CS$3),'Rent Roll'!$U27)=MOD(YEAR('Rent Roll'!$C27),'Rent Roll'!$U27),MONTH(CS$3)=MONTH('Rent Roll'!$C27)),1,0),0)</f>
        <v>0</v>
      </c>
      <c r="CT229" s="567">
        <f>IFERROR(IF(AND(NOT(YEAR(CT$3)&lt;=YEAR('Rent Roll'!$C27)+'Rent Roll'!$V27-1),MOD(YEAR(CT$3),'Rent Roll'!$U27)=MOD(YEAR('Rent Roll'!$C27),'Rent Roll'!$U27),MONTH(CT$3)=MONTH('Rent Roll'!$C27)),1,0),0)</f>
        <v>0</v>
      </c>
      <c r="CU229" s="567">
        <f>IFERROR(IF(AND(NOT(YEAR(CU$3)&lt;=YEAR('Rent Roll'!$C27)+'Rent Roll'!$V27-1),MOD(YEAR(CU$3),'Rent Roll'!$U27)=MOD(YEAR('Rent Roll'!$C27),'Rent Roll'!$U27),MONTH(CU$3)=MONTH('Rent Roll'!$C27)),1,0),0)</f>
        <v>0</v>
      </c>
      <c r="CV229" s="567">
        <f>IFERROR(IF(AND(NOT(YEAR(CV$3)&lt;=YEAR('Rent Roll'!$C27)+'Rent Roll'!$V27-1),MOD(YEAR(CV$3),'Rent Roll'!$U27)=MOD(YEAR('Rent Roll'!$C27),'Rent Roll'!$U27),MONTH(CV$3)=MONTH('Rent Roll'!$C27)),1,0),0)</f>
        <v>0</v>
      </c>
      <c r="CW229" s="567">
        <f>IFERROR(IF(AND(NOT(YEAR(CW$3)&lt;=YEAR('Rent Roll'!$C27)+'Rent Roll'!$V27-1),MOD(YEAR(CW$3),'Rent Roll'!$U27)=MOD(YEAR('Rent Roll'!$C27),'Rent Roll'!$U27),MONTH(CW$3)=MONTH('Rent Roll'!$C27)),1,0),0)</f>
        <v>0</v>
      </c>
      <c r="CX229" s="767">
        <f>IFERROR(IF(AND(NOT(YEAR(CX$3)&lt;=YEAR('Rent Roll'!$C27)+'Rent Roll'!$V27-1),MOD(YEAR(CX$3),'Rent Roll'!$U27)=MOD(YEAR('Rent Roll'!$C27),'Rent Roll'!$U27),MONTH(CX$3)=MONTH('Rent Roll'!$C27)),1,0),0)</f>
        <v>0</v>
      </c>
      <c r="CY229" s="768">
        <f>IFERROR(IF(AND(NOT(YEAR(CY$3)&lt;=YEAR('Rent Roll'!$C27)+'Rent Roll'!$V27-1),MOD(YEAR(CY$3),'Rent Roll'!$U27)=MOD(YEAR('Rent Roll'!$C27),'Rent Roll'!$U27),MONTH(CY$3)=MONTH('Rent Roll'!$C27)),1,0),0)</f>
        <v>0</v>
      </c>
      <c r="CZ229" s="567">
        <f>IFERROR(IF(AND(NOT(YEAR(CZ$3)&lt;=YEAR('Rent Roll'!$C27)+'Rent Roll'!$V27-1),MOD(YEAR(CZ$3),'Rent Roll'!$U27)=MOD(YEAR('Rent Roll'!$C27),'Rent Roll'!$U27),MONTH(CZ$3)=MONTH('Rent Roll'!$C27)),1,0),0)</f>
        <v>0</v>
      </c>
      <c r="DA229" s="567">
        <f>IFERROR(IF(AND(NOT(YEAR(DA$3)&lt;=YEAR('Rent Roll'!$C27)+'Rent Roll'!$V27-1),MOD(YEAR(DA$3),'Rent Roll'!$U27)=MOD(YEAR('Rent Roll'!$C27),'Rent Roll'!$U27),MONTH(DA$3)=MONTH('Rent Roll'!$C27)),1,0),0)</f>
        <v>0</v>
      </c>
      <c r="DB229" s="567">
        <f>IFERROR(IF(AND(NOT(YEAR(DB$3)&lt;=YEAR('Rent Roll'!$C27)+'Rent Roll'!$V27-1),MOD(YEAR(DB$3),'Rent Roll'!$U27)=MOD(YEAR('Rent Roll'!$C27),'Rent Roll'!$U27),MONTH(DB$3)=MONTH('Rent Roll'!$C27)),1,0),0)</f>
        <v>0</v>
      </c>
      <c r="DC229" s="567">
        <f>IFERROR(IF(AND(NOT(YEAR(DC$3)&lt;=YEAR('Rent Roll'!$C27)+'Rent Roll'!$V27-1),MOD(YEAR(DC$3),'Rent Roll'!$U27)=MOD(YEAR('Rent Roll'!$C27),'Rent Roll'!$U27),MONTH(DC$3)=MONTH('Rent Roll'!$C27)),1,0),0)</f>
        <v>0</v>
      </c>
      <c r="DD229" s="567">
        <f>IFERROR(IF(AND(NOT(YEAR(DD$3)&lt;=YEAR('Rent Roll'!$C27)+'Rent Roll'!$V27-1),MOD(YEAR(DD$3),'Rent Roll'!$U27)=MOD(YEAR('Rent Roll'!$C27),'Rent Roll'!$U27),MONTH(DD$3)=MONTH('Rent Roll'!$C27)),1,0),0)</f>
        <v>0</v>
      </c>
      <c r="DE229" s="567">
        <f>IFERROR(IF(AND(NOT(YEAR(DE$3)&lt;=YEAR('Rent Roll'!$C27)+'Rent Roll'!$V27-1),MOD(YEAR(DE$3),'Rent Roll'!$U27)=MOD(YEAR('Rent Roll'!$C27),'Rent Roll'!$U27),MONTH(DE$3)=MONTH('Rent Roll'!$C27)),1,0),0)</f>
        <v>0</v>
      </c>
      <c r="DF229" s="567">
        <f>IFERROR(IF(AND(NOT(YEAR(DF$3)&lt;=YEAR('Rent Roll'!$C27)+'Rent Roll'!$V27-1),MOD(YEAR(DF$3),'Rent Roll'!$U27)=MOD(YEAR('Rent Roll'!$C27),'Rent Roll'!$U27),MONTH(DF$3)=MONTH('Rent Roll'!$C27)),1,0),0)</f>
        <v>0</v>
      </c>
      <c r="DG229" s="567">
        <f>IFERROR(IF(AND(NOT(YEAR(DG$3)&lt;=YEAR('Rent Roll'!$C27)+'Rent Roll'!$V27-1),MOD(YEAR(DG$3),'Rent Roll'!$U27)=MOD(YEAR('Rent Roll'!$C27),'Rent Roll'!$U27),MONTH(DG$3)=MONTH('Rent Roll'!$C27)),1,0),0)</f>
        <v>0</v>
      </c>
      <c r="DH229" s="567">
        <f>IFERROR(IF(AND(NOT(YEAR(DH$3)&lt;=YEAR('Rent Roll'!$C27)+'Rent Roll'!$V27-1),MOD(YEAR(DH$3),'Rent Roll'!$U27)=MOD(YEAR('Rent Roll'!$C27),'Rent Roll'!$U27),MONTH(DH$3)=MONTH('Rent Roll'!$C27)),1,0),0)</f>
        <v>0</v>
      </c>
      <c r="DI229" s="567">
        <f>IFERROR(IF(AND(NOT(YEAR(DI$3)&lt;=YEAR('Rent Roll'!$C27)+'Rent Roll'!$V27-1),MOD(YEAR(DI$3),'Rent Roll'!$U27)=MOD(YEAR('Rent Roll'!$C27),'Rent Roll'!$U27),MONTH(DI$3)=MONTH('Rent Roll'!$C27)),1,0),0)</f>
        <v>0</v>
      </c>
      <c r="DJ229" s="767">
        <f>IFERROR(IF(AND(NOT(YEAR(DJ$3)&lt;=YEAR('Rent Roll'!$C27)+'Rent Roll'!$V27-1),MOD(YEAR(DJ$3),'Rent Roll'!$U27)=MOD(YEAR('Rent Roll'!$C27),'Rent Roll'!$U27),MONTH(DJ$3)=MONTH('Rent Roll'!$C27)),1,0),0)</f>
        <v>0</v>
      </c>
      <c r="DK229" s="768">
        <f>IFERROR(IF(AND(NOT(YEAR(DK$3)&lt;=YEAR('Rent Roll'!$C27)+'Rent Roll'!$V27-1),MOD(YEAR(DK$3),'Rent Roll'!$U27)=MOD(YEAR('Rent Roll'!$C27),'Rent Roll'!$U27),MONTH(DK$3)=MONTH('Rent Roll'!$C27)),1,0),0)</f>
        <v>0</v>
      </c>
      <c r="DL229" s="567">
        <f>IFERROR(IF(AND(NOT(YEAR(DL$3)&lt;=YEAR('Rent Roll'!$C27)+'Rent Roll'!$V27-1),MOD(YEAR(DL$3),'Rent Roll'!$U27)=MOD(YEAR('Rent Roll'!$C27),'Rent Roll'!$U27),MONTH(DL$3)=MONTH('Rent Roll'!$C27)),1,0),0)</f>
        <v>0</v>
      </c>
      <c r="DM229" s="567">
        <f>IFERROR(IF(AND(NOT(YEAR(DM$3)&lt;=YEAR('Rent Roll'!$C27)+'Rent Roll'!$V27-1),MOD(YEAR(DM$3),'Rent Roll'!$U27)=MOD(YEAR('Rent Roll'!$C27),'Rent Roll'!$U27),MONTH(DM$3)=MONTH('Rent Roll'!$C27)),1,0),0)</f>
        <v>0</v>
      </c>
      <c r="DN229" s="567">
        <f>IFERROR(IF(AND(NOT(YEAR(DN$3)&lt;=YEAR('Rent Roll'!$C27)+'Rent Roll'!$V27-1),MOD(YEAR(DN$3),'Rent Roll'!$U27)=MOD(YEAR('Rent Roll'!$C27),'Rent Roll'!$U27),MONTH(DN$3)=MONTH('Rent Roll'!$C27)),1,0),0)</f>
        <v>0</v>
      </c>
      <c r="DO229" s="567">
        <f>IFERROR(IF(AND(NOT(YEAR(DO$3)&lt;=YEAR('Rent Roll'!$C27)+'Rent Roll'!$V27-1),MOD(YEAR(DO$3),'Rent Roll'!$U27)=MOD(YEAR('Rent Roll'!$C27),'Rent Roll'!$U27),MONTH(DO$3)=MONTH('Rent Roll'!$C27)),1,0),0)</f>
        <v>0</v>
      </c>
      <c r="DP229" s="567">
        <f>IFERROR(IF(AND(NOT(YEAR(DP$3)&lt;=YEAR('Rent Roll'!$C27)+'Rent Roll'!$V27-1),MOD(YEAR(DP$3),'Rent Roll'!$U27)=MOD(YEAR('Rent Roll'!$C27),'Rent Roll'!$U27),MONTH(DP$3)=MONTH('Rent Roll'!$C27)),1,0),0)</f>
        <v>0</v>
      </c>
      <c r="DQ229" s="567">
        <f>IFERROR(IF(AND(NOT(YEAR(DQ$3)&lt;=YEAR('Rent Roll'!$C27)+'Rent Roll'!$V27-1),MOD(YEAR(DQ$3),'Rent Roll'!$U27)=MOD(YEAR('Rent Roll'!$C27),'Rent Roll'!$U27),MONTH(DQ$3)=MONTH('Rent Roll'!$C27)),1,0),0)</f>
        <v>0</v>
      </c>
      <c r="DR229" s="567">
        <f>IFERROR(IF(AND(NOT(YEAR(DR$3)&lt;=YEAR('Rent Roll'!$C27)+'Rent Roll'!$V27-1),MOD(YEAR(DR$3),'Rent Roll'!$U27)=MOD(YEAR('Rent Roll'!$C27),'Rent Roll'!$U27),MONTH(DR$3)=MONTH('Rent Roll'!$C27)),1,0),0)</f>
        <v>0</v>
      </c>
      <c r="DS229" s="567">
        <f>IFERROR(IF(AND(NOT(YEAR(DS$3)&lt;=YEAR('Rent Roll'!$C27)+'Rent Roll'!$V27-1),MOD(YEAR(DS$3),'Rent Roll'!$U27)=MOD(YEAR('Rent Roll'!$C27),'Rent Roll'!$U27),MONTH(DS$3)=MONTH('Rent Roll'!$C27)),1,0),0)</f>
        <v>0</v>
      </c>
      <c r="DT229" s="567">
        <f>IFERROR(IF(AND(NOT(YEAR(DT$3)&lt;=YEAR('Rent Roll'!$C27)+'Rent Roll'!$V27-1),MOD(YEAR(DT$3),'Rent Roll'!$U27)=MOD(YEAR('Rent Roll'!$C27),'Rent Roll'!$U27),MONTH(DT$3)=MONTH('Rent Roll'!$C27)),1,0),0)</f>
        <v>0</v>
      </c>
      <c r="DU229" s="567">
        <f>IFERROR(IF(AND(NOT(YEAR(DU$3)&lt;=YEAR('Rent Roll'!$C27)+'Rent Roll'!$V27-1),MOD(YEAR(DU$3),'Rent Roll'!$U27)=MOD(YEAR('Rent Roll'!$C27),'Rent Roll'!$U27),MONTH(DU$3)=MONTH('Rent Roll'!$C27)),1,0),0)</f>
        <v>0</v>
      </c>
      <c r="DV229" s="567">
        <f>IFERROR(IF(AND(NOT(YEAR(DV$3)&lt;=YEAR('Rent Roll'!$C27)+'Rent Roll'!$V27-1),MOD(YEAR(DV$3),'Rent Roll'!$U27)=MOD(YEAR('Rent Roll'!$C27),'Rent Roll'!$U27),MONTH(DV$3)=MONTH('Rent Roll'!$C27)),1,0),0)</f>
        <v>0</v>
      </c>
    </row>
    <row r="230" spans="1:126" s="568" customFormat="1" ht="12" customHeight="1" outlineLevel="1" x14ac:dyDescent="0.4">
      <c r="A230" s="732"/>
      <c r="B230" s="564">
        <f>'Rent Roll'!$B28</f>
        <v>0</v>
      </c>
      <c r="C230" s="566"/>
      <c r="D230" s="566"/>
      <c r="E230" s="566"/>
      <c r="F230" s="778">
        <f>IFERROR(IF(AND(NOT(YEAR(F$3)&lt;=YEAR('Rent Roll'!$C28)+'Rent Roll'!$V28-1),MOD(YEAR(F$3),'Rent Roll'!$U28)=MOD(YEAR('Rent Roll'!$C28),'Rent Roll'!$U28),MONTH(F$3)=MONTH('Rent Roll'!$C28)),1,0),0)</f>
        <v>0</v>
      </c>
      <c r="G230" s="768">
        <f>IFERROR(IF(AND(NOT(YEAR(G$3)&lt;=YEAR('Rent Roll'!$C28)+'Rent Roll'!$V28-1),MOD(YEAR(G$3),'Rent Roll'!$U28)=MOD(YEAR('Rent Roll'!$C28),'Rent Roll'!$U28),MONTH(G$3)=MONTH('Rent Roll'!$C28)),1,0),0)</f>
        <v>0</v>
      </c>
      <c r="H230" s="567">
        <f>IFERROR(IF(AND(NOT(YEAR(H$3)&lt;=YEAR('Rent Roll'!$C28)+'Rent Roll'!$V28-1),MOD(YEAR(H$3),'Rent Roll'!$U28)=MOD(YEAR('Rent Roll'!$C28),'Rent Roll'!$U28),MONTH(H$3)=MONTH('Rent Roll'!$C28)),1,0),0)</f>
        <v>0</v>
      </c>
      <c r="I230" s="567">
        <f>IFERROR(IF(AND(NOT(YEAR(I$3)&lt;=YEAR('Rent Roll'!$C28)+'Rent Roll'!$V28-1),MOD(YEAR(I$3),'Rent Roll'!$U28)=MOD(YEAR('Rent Roll'!$C28),'Rent Roll'!$U28),MONTH(I$3)=MONTH('Rent Roll'!$C28)),1,0),0)</f>
        <v>0</v>
      </c>
      <c r="J230" s="567">
        <f>IFERROR(IF(AND(NOT(YEAR(J$3)&lt;=YEAR('Rent Roll'!$C28)+'Rent Roll'!$V28-1),MOD(YEAR(J$3),'Rent Roll'!$U28)=MOD(YEAR('Rent Roll'!$C28),'Rent Roll'!$U28),MONTH(J$3)=MONTH('Rent Roll'!$C28)),1,0),0)</f>
        <v>0</v>
      </c>
      <c r="K230" s="567">
        <f>IFERROR(IF(AND(NOT(YEAR(K$3)&lt;=YEAR('Rent Roll'!$C28)+'Rent Roll'!$V28-1),MOD(YEAR(K$3),'Rent Roll'!$U28)=MOD(YEAR('Rent Roll'!$C28),'Rent Roll'!$U28),MONTH(K$3)=MONTH('Rent Roll'!$C28)),1,0),0)</f>
        <v>0</v>
      </c>
      <c r="L230" s="567">
        <f>IFERROR(IF(AND(NOT(YEAR(L$3)&lt;=YEAR('Rent Roll'!$C28)+'Rent Roll'!$V28-1),MOD(YEAR(L$3),'Rent Roll'!$U28)=MOD(YEAR('Rent Roll'!$C28),'Rent Roll'!$U28),MONTH(L$3)=MONTH('Rent Roll'!$C28)),1,0),0)</f>
        <v>0</v>
      </c>
      <c r="M230" s="567">
        <f>IFERROR(IF(AND(NOT(YEAR(M$3)&lt;=YEAR('Rent Roll'!$C28)+'Rent Roll'!$V28-1),MOD(YEAR(M$3),'Rent Roll'!$U28)=MOD(YEAR('Rent Roll'!$C28),'Rent Roll'!$U28),MONTH(M$3)=MONTH('Rent Roll'!$C28)),1,0),0)</f>
        <v>0</v>
      </c>
      <c r="N230" s="567">
        <f>IFERROR(IF(AND(NOT(YEAR(N$3)&lt;=YEAR('Rent Roll'!$C28)+'Rent Roll'!$V28-1),MOD(YEAR(N$3),'Rent Roll'!$U28)=MOD(YEAR('Rent Roll'!$C28),'Rent Roll'!$U28),MONTH(N$3)=MONTH('Rent Roll'!$C28)),1,0),0)</f>
        <v>0</v>
      </c>
      <c r="O230" s="567">
        <f>IFERROR(IF(AND(NOT(YEAR(O$3)&lt;=YEAR('Rent Roll'!$C28)+'Rent Roll'!$V28-1),MOD(YEAR(O$3),'Rent Roll'!$U28)=MOD(YEAR('Rent Roll'!$C28),'Rent Roll'!$U28),MONTH(O$3)=MONTH('Rent Roll'!$C28)),1,0),0)</f>
        <v>0</v>
      </c>
      <c r="P230" s="567">
        <f>IFERROR(IF(AND(NOT(YEAR(P$3)&lt;=YEAR('Rent Roll'!$C28)+'Rent Roll'!$V28-1),MOD(YEAR(P$3),'Rent Roll'!$U28)=MOD(YEAR('Rent Roll'!$C28),'Rent Roll'!$U28),MONTH(P$3)=MONTH('Rent Roll'!$C28)),1,0),0)</f>
        <v>0</v>
      </c>
      <c r="Q230" s="567">
        <f>IFERROR(IF(AND(NOT(YEAR(Q$3)&lt;=YEAR('Rent Roll'!$C28)+'Rent Roll'!$V28-1),MOD(YEAR(Q$3),'Rent Roll'!$U28)=MOD(YEAR('Rent Roll'!$C28),'Rent Roll'!$U28),MONTH(Q$3)=MONTH('Rent Roll'!$C28)),1,0),0)</f>
        <v>0</v>
      </c>
      <c r="R230" s="767">
        <f>IFERROR(IF(AND(NOT(YEAR(R$3)&lt;=YEAR('Rent Roll'!$C28)+'Rent Roll'!$V28-1),MOD(YEAR(R$3),'Rent Roll'!$U28)=MOD(YEAR('Rent Roll'!$C28),'Rent Roll'!$U28),MONTH(R$3)=MONTH('Rent Roll'!$C28)),1,0),0)</f>
        <v>0</v>
      </c>
      <c r="S230" s="768">
        <f>IFERROR(IF(AND(NOT(YEAR(S$3)&lt;=YEAR('Rent Roll'!$C28)+'Rent Roll'!$V28-1),MOD(YEAR(S$3),'Rent Roll'!$U28)=MOD(YEAR('Rent Roll'!$C28),'Rent Roll'!$U28),MONTH(S$3)=MONTH('Rent Roll'!$C28)),1,0),0)</f>
        <v>0</v>
      </c>
      <c r="T230" s="567">
        <f>IFERROR(IF(AND(NOT(YEAR(T$3)&lt;=YEAR('Rent Roll'!$C28)+'Rent Roll'!$V28-1),MOD(YEAR(T$3),'Rent Roll'!$U28)=MOD(YEAR('Rent Roll'!$C28),'Rent Roll'!$U28),MONTH(T$3)=MONTH('Rent Roll'!$C28)),1,0),0)</f>
        <v>0</v>
      </c>
      <c r="U230" s="567">
        <f>IFERROR(IF(AND(NOT(YEAR(U$3)&lt;=YEAR('Rent Roll'!$C28)+'Rent Roll'!$V28-1),MOD(YEAR(U$3),'Rent Roll'!$U28)=MOD(YEAR('Rent Roll'!$C28),'Rent Roll'!$U28),MONTH(U$3)=MONTH('Rent Roll'!$C28)),1,0),0)</f>
        <v>0</v>
      </c>
      <c r="V230" s="567">
        <f>IFERROR(IF(AND(NOT(YEAR(V$3)&lt;=YEAR('Rent Roll'!$C28)+'Rent Roll'!$V28-1),MOD(YEAR(V$3),'Rent Roll'!$U28)=MOD(YEAR('Rent Roll'!$C28),'Rent Roll'!$U28),MONTH(V$3)=MONTH('Rent Roll'!$C28)),1,0),0)</f>
        <v>0</v>
      </c>
      <c r="W230" s="567">
        <f>IFERROR(IF(AND(NOT(YEAR(W$3)&lt;=YEAR('Rent Roll'!$C28)+'Rent Roll'!$V28-1),MOD(YEAR(W$3),'Rent Roll'!$U28)=MOD(YEAR('Rent Roll'!$C28),'Rent Roll'!$U28),MONTH(W$3)=MONTH('Rent Roll'!$C28)),1,0),0)</f>
        <v>0</v>
      </c>
      <c r="X230" s="567">
        <f>IFERROR(IF(AND(NOT(YEAR(X$3)&lt;=YEAR('Rent Roll'!$C28)+'Rent Roll'!$V28-1),MOD(YEAR(X$3),'Rent Roll'!$U28)=MOD(YEAR('Rent Roll'!$C28),'Rent Roll'!$U28),MONTH(X$3)=MONTH('Rent Roll'!$C28)),1,0),0)</f>
        <v>0</v>
      </c>
      <c r="Y230" s="567">
        <f>IFERROR(IF(AND(NOT(YEAR(Y$3)&lt;=YEAR('Rent Roll'!$C28)+'Rent Roll'!$V28-1),MOD(YEAR(Y$3),'Rent Roll'!$U28)=MOD(YEAR('Rent Roll'!$C28),'Rent Roll'!$U28),MONTH(Y$3)=MONTH('Rent Roll'!$C28)),1,0),0)</f>
        <v>0</v>
      </c>
      <c r="Z230" s="567">
        <f>IFERROR(IF(AND(NOT(YEAR(Z$3)&lt;=YEAR('Rent Roll'!$C28)+'Rent Roll'!$V28-1),MOD(YEAR(Z$3),'Rent Roll'!$U28)=MOD(YEAR('Rent Roll'!$C28),'Rent Roll'!$U28),MONTH(Z$3)=MONTH('Rent Roll'!$C28)),1,0),0)</f>
        <v>0</v>
      </c>
      <c r="AA230" s="567">
        <f>IFERROR(IF(AND(NOT(YEAR(AA$3)&lt;=YEAR('Rent Roll'!$C28)+'Rent Roll'!$V28-1),MOD(YEAR(AA$3),'Rent Roll'!$U28)=MOD(YEAR('Rent Roll'!$C28),'Rent Roll'!$U28),MONTH(AA$3)=MONTH('Rent Roll'!$C28)),1,0),0)</f>
        <v>0</v>
      </c>
      <c r="AB230" s="567">
        <f>IFERROR(IF(AND(NOT(YEAR(AB$3)&lt;=YEAR('Rent Roll'!$C28)+'Rent Roll'!$V28-1),MOD(YEAR(AB$3),'Rent Roll'!$U28)=MOD(YEAR('Rent Roll'!$C28),'Rent Roll'!$U28),MONTH(AB$3)=MONTH('Rent Roll'!$C28)),1,0),0)</f>
        <v>0</v>
      </c>
      <c r="AC230" s="567">
        <f>IFERROR(IF(AND(NOT(YEAR(AC$3)&lt;=YEAR('Rent Roll'!$C28)+'Rent Roll'!$V28-1),MOD(YEAR(AC$3),'Rent Roll'!$U28)=MOD(YEAR('Rent Roll'!$C28),'Rent Roll'!$U28),MONTH(AC$3)=MONTH('Rent Roll'!$C28)),1,0),0)</f>
        <v>0</v>
      </c>
      <c r="AD230" s="767">
        <f>IFERROR(IF(AND(NOT(YEAR(AD$3)&lt;=YEAR('Rent Roll'!$C28)+'Rent Roll'!$V28-1),MOD(YEAR(AD$3),'Rent Roll'!$U28)=MOD(YEAR('Rent Roll'!$C28),'Rent Roll'!$U28),MONTH(AD$3)=MONTH('Rent Roll'!$C28)),1,0),0)</f>
        <v>0</v>
      </c>
      <c r="AE230" s="768">
        <f>IFERROR(IF(AND(NOT(YEAR(AE$3)&lt;=YEAR('Rent Roll'!$C28)+'Rent Roll'!$V28-1),MOD(YEAR(AE$3),'Rent Roll'!$U28)=MOD(YEAR('Rent Roll'!$C28),'Rent Roll'!$U28),MONTH(AE$3)=MONTH('Rent Roll'!$C28)),1,0),0)</f>
        <v>0</v>
      </c>
      <c r="AF230" s="567">
        <f>IFERROR(IF(AND(NOT(YEAR(AF$3)&lt;=YEAR('Rent Roll'!$C28)+'Rent Roll'!$V28-1),MOD(YEAR(AF$3),'Rent Roll'!$U28)=MOD(YEAR('Rent Roll'!$C28),'Rent Roll'!$U28),MONTH(AF$3)=MONTH('Rent Roll'!$C28)),1,0),0)</f>
        <v>0</v>
      </c>
      <c r="AG230" s="567">
        <f>IFERROR(IF(AND(NOT(YEAR(AG$3)&lt;=YEAR('Rent Roll'!$C28)+'Rent Roll'!$V28-1),MOD(YEAR(AG$3),'Rent Roll'!$U28)=MOD(YEAR('Rent Roll'!$C28),'Rent Roll'!$U28),MONTH(AG$3)=MONTH('Rent Roll'!$C28)),1,0),0)</f>
        <v>0</v>
      </c>
      <c r="AH230" s="567">
        <f>IFERROR(IF(AND(NOT(YEAR(AH$3)&lt;=YEAR('Rent Roll'!$C28)+'Rent Roll'!$V28-1),MOD(YEAR(AH$3),'Rent Roll'!$U28)=MOD(YEAR('Rent Roll'!$C28),'Rent Roll'!$U28),MONTH(AH$3)=MONTH('Rent Roll'!$C28)),1,0),0)</f>
        <v>0</v>
      </c>
      <c r="AI230" s="567">
        <f>IFERROR(IF(AND(NOT(YEAR(AI$3)&lt;=YEAR('Rent Roll'!$C28)+'Rent Roll'!$V28-1),MOD(YEAR(AI$3),'Rent Roll'!$U28)=MOD(YEAR('Rent Roll'!$C28),'Rent Roll'!$U28),MONTH(AI$3)=MONTH('Rent Roll'!$C28)),1,0),0)</f>
        <v>0</v>
      </c>
      <c r="AJ230" s="567">
        <f>IFERROR(IF(AND(NOT(YEAR(AJ$3)&lt;=YEAR('Rent Roll'!$C28)+'Rent Roll'!$V28-1),MOD(YEAR(AJ$3),'Rent Roll'!$U28)=MOD(YEAR('Rent Roll'!$C28),'Rent Roll'!$U28),MONTH(AJ$3)=MONTH('Rent Roll'!$C28)),1,0),0)</f>
        <v>0</v>
      </c>
      <c r="AK230" s="567">
        <f>IFERROR(IF(AND(NOT(YEAR(AK$3)&lt;=YEAR('Rent Roll'!$C28)+'Rent Roll'!$V28-1),MOD(YEAR(AK$3),'Rent Roll'!$U28)=MOD(YEAR('Rent Roll'!$C28),'Rent Roll'!$U28),MONTH(AK$3)=MONTH('Rent Roll'!$C28)),1,0),0)</f>
        <v>0</v>
      </c>
      <c r="AL230" s="567">
        <f>IFERROR(IF(AND(NOT(YEAR(AL$3)&lt;=YEAR('Rent Roll'!$C28)+'Rent Roll'!$V28-1),MOD(YEAR(AL$3),'Rent Roll'!$U28)=MOD(YEAR('Rent Roll'!$C28),'Rent Roll'!$U28),MONTH(AL$3)=MONTH('Rent Roll'!$C28)),1,0),0)</f>
        <v>0</v>
      </c>
      <c r="AM230" s="567">
        <f>IFERROR(IF(AND(NOT(YEAR(AM$3)&lt;=YEAR('Rent Roll'!$C28)+'Rent Roll'!$V28-1),MOD(YEAR(AM$3),'Rent Roll'!$U28)=MOD(YEAR('Rent Roll'!$C28),'Rent Roll'!$U28),MONTH(AM$3)=MONTH('Rent Roll'!$C28)),1,0),0)</f>
        <v>0</v>
      </c>
      <c r="AN230" s="567">
        <f>IFERROR(IF(AND(NOT(YEAR(AN$3)&lt;=YEAR('Rent Roll'!$C28)+'Rent Roll'!$V28-1),MOD(YEAR(AN$3),'Rent Roll'!$U28)=MOD(YEAR('Rent Roll'!$C28),'Rent Roll'!$U28),MONTH(AN$3)=MONTH('Rent Roll'!$C28)),1,0),0)</f>
        <v>0</v>
      </c>
      <c r="AO230" s="567">
        <f>IFERROR(IF(AND(NOT(YEAR(AO$3)&lt;=YEAR('Rent Roll'!$C28)+'Rent Roll'!$V28-1),MOD(YEAR(AO$3),'Rent Roll'!$U28)=MOD(YEAR('Rent Roll'!$C28),'Rent Roll'!$U28),MONTH(AO$3)=MONTH('Rent Roll'!$C28)),1,0),0)</f>
        <v>0</v>
      </c>
      <c r="AP230" s="767">
        <f>IFERROR(IF(AND(NOT(YEAR(AP$3)&lt;=YEAR('Rent Roll'!$C28)+'Rent Roll'!$V28-1),MOD(YEAR(AP$3),'Rent Roll'!$U28)=MOD(YEAR('Rent Roll'!$C28),'Rent Roll'!$U28),MONTH(AP$3)=MONTH('Rent Roll'!$C28)),1,0),0)</f>
        <v>0</v>
      </c>
      <c r="AQ230" s="768">
        <f>IFERROR(IF(AND(NOT(YEAR(AQ$3)&lt;=YEAR('Rent Roll'!$C28)+'Rent Roll'!$V28-1),MOD(YEAR(AQ$3),'Rent Roll'!$U28)=MOD(YEAR('Rent Roll'!$C28),'Rent Roll'!$U28),MONTH(AQ$3)=MONTH('Rent Roll'!$C28)),1,0),0)</f>
        <v>0</v>
      </c>
      <c r="AR230" s="567">
        <f>IFERROR(IF(AND(NOT(YEAR(AR$3)&lt;=YEAR('Rent Roll'!$C28)+'Rent Roll'!$V28-1),MOD(YEAR(AR$3),'Rent Roll'!$U28)=MOD(YEAR('Rent Roll'!$C28),'Rent Roll'!$U28),MONTH(AR$3)=MONTH('Rent Roll'!$C28)),1,0),0)</f>
        <v>0</v>
      </c>
      <c r="AS230" s="567">
        <f>IFERROR(IF(AND(NOT(YEAR(AS$3)&lt;=YEAR('Rent Roll'!$C28)+'Rent Roll'!$V28-1),MOD(YEAR(AS$3),'Rent Roll'!$U28)=MOD(YEAR('Rent Roll'!$C28),'Rent Roll'!$U28),MONTH(AS$3)=MONTH('Rent Roll'!$C28)),1,0),0)</f>
        <v>0</v>
      </c>
      <c r="AT230" s="567">
        <f>IFERROR(IF(AND(NOT(YEAR(AT$3)&lt;=YEAR('Rent Roll'!$C28)+'Rent Roll'!$V28-1),MOD(YEAR(AT$3),'Rent Roll'!$U28)=MOD(YEAR('Rent Roll'!$C28),'Rent Roll'!$U28),MONTH(AT$3)=MONTH('Rent Roll'!$C28)),1,0),0)</f>
        <v>0</v>
      </c>
      <c r="AU230" s="567">
        <f>IFERROR(IF(AND(NOT(YEAR(AU$3)&lt;=YEAR('Rent Roll'!$C28)+'Rent Roll'!$V28-1),MOD(YEAR(AU$3),'Rent Roll'!$U28)=MOD(YEAR('Rent Roll'!$C28),'Rent Roll'!$U28),MONTH(AU$3)=MONTH('Rent Roll'!$C28)),1,0),0)</f>
        <v>0</v>
      </c>
      <c r="AV230" s="567">
        <f>IFERROR(IF(AND(NOT(YEAR(AV$3)&lt;=YEAR('Rent Roll'!$C28)+'Rent Roll'!$V28-1),MOD(YEAR(AV$3),'Rent Roll'!$U28)=MOD(YEAR('Rent Roll'!$C28),'Rent Roll'!$U28),MONTH(AV$3)=MONTH('Rent Roll'!$C28)),1,0),0)</f>
        <v>0</v>
      </c>
      <c r="AW230" s="567">
        <f>IFERROR(IF(AND(NOT(YEAR(AW$3)&lt;=YEAR('Rent Roll'!$C28)+'Rent Roll'!$V28-1),MOD(YEAR(AW$3),'Rent Roll'!$U28)=MOD(YEAR('Rent Roll'!$C28),'Rent Roll'!$U28),MONTH(AW$3)=MONTH('Rent Roll'!$C28)),1,0),0)</f>
        <v>0</v>
      </c>
      <c r="AX230" s="567">
        <f>IFERROR(IF(AND(NOT(YEAR(AX$3)&lt;=YEAR('Rent Roll'!$C28)+'Rent Roll'!$V28-1),MOD(YEAR(AX$3),'Rent Roll'!$U28)=MOD(YEAR('Rent Roll'!$C28),'Rent Roll'!$U28),MONTH(AX$3)=MONTH('Rent Roll'!$C28)),1,0),0)</f>
        <v>0</v>
      </c>
      <c r="AY230" s="567">
        <f>IFERROR(IF(AND(NOT(YEAR(AY$3)&lt;=YEAR('Rent Roll'!$C28)+'Rent Roll'!$V28-1),MOD(YEAR(AY$3),'Rent Roll'!$U28)=MOD(YEAR('Rent Roll'!$C28),'Rent Roll'!$U28),MONTH(AY$3)=MONTH('Rent Roll'!$C28)),1,0),0)</f>
        <v>0</v>
      </c>
      <c r="AZ230" s="567">
        <f>IFERROR(IF(AND(NOT(YEAR(AZ$3)&lt;=YEAR('Rent Roll'!$C28)+'Rent Roll'!$V28-1),MOD(YEAR(AZ$3),'Rent Roll'!$U28)=MOD(YEAR('Rent Roll'!$C28),'Rent Roll'!$U28),MONTH(AZ$3)=MONTH('Rent Roll'!$C28)),1,0),0)</f>
        <v>0</v>
      </c>
      <c r="BA230" s="567">
        <f>IFERROR(IF(AND(NOT(YEAR(BA$3)&lt;=YEAR('Rent Roll'!$C28)+'Rent Roll'!$V28-1),MOD(YEAR(BA$3),'Rent Roll'!$U28)=MOD(YEAR('Rent Roll'!$C28),'Rent Roll'!$U28),MONTH(BA$3)=MONTH('Rent Roll'!$C28)),1,0),0)</f>
        <v>0</v>
      </c>
      <c r="BB230" s="767">
        <f>IFERROR(IF(AND(NOT(YEAR(BB$3)&lt;=YEAR('Rent Roll'!$C28)+'Rent Roll'!$V28-1),MOD(YEAR(BB$3),'Rent Roll'!$U28)=MOD(YEAR('Rent Roll'!$C28),'Rent Roll'!$U28),MONTH(BB$3)=MONTH('Rent Roll'!$C28)),1,0),0)</f>
        <v>0</v>
      </c>
      <c r="BC230" s="768">
        <f>IFERROR(IF(AND(NOT(YEAR(BC$3)&lt;=YEAR('Rent Roll'!$C28)+'Rent Roll'!$V28-1),MOD(YEAR(BC$3),'Rent Roll'!$U28)=MOD(YEAR('Rent Roll'!$C28),'Rent Roll'!$U28),MONTH(BC$3)=MONTH('Rent Roll'!$C28)),1,0),0)</f>
        <v>0</v>
      </c>
      <c r="BD230" s="567">
        <f>IFERROR(IF(AND(NOT(YEAR(BD$3)&lt;=YEAR('Rent Roll'!$C28)+'Rent Roll'!$V28-1),MOD(YEAR(BD$3),'Rent Roll'!$U28)=MOD(YEAR('Rent Roll'!$C28),'Rent Roll'!$U28),MONTH(BD$3)=MONTH('Rent Roll'!$C28)),1,0),0)</f>
        <v>0</v>
      </c>
      <c r="BE230" s="567">
        <f>IFERROR(IF(AND(NOT(YEAR(BE$3)&lt;=YEAR('Rent Roll'!$C28)+'Rent Roll'!$V28-1),MOD(YEAR(BE$3),'Rent Roll'!$U28)=MOD(YEAR('Rent Roll'!$C28),'Rent Roll'!$U28),MONTH(BE$3)=MONTH('Rent Roll'!$C28)),1,0),0)</f>
        <v>0</v>
      </c>
      <c r="BF230" s="567">
        <f>IFERROR(IF(AND(NOT(YEAR(BF$3)&lt;=YEAR('Rent Roll'!$C28)+'Rent Roll'!$V28-1),MOD(YEAR(BF$3),'Rent Roll'!$U28)=MOD(YEAR('Rent Roll'!$C28),'Rent Roll'!$U28),MONTH(BF$3)=MONTH('Rent Roll'!$C28)),1,0),0)</f>
        <v>0</v>
      </c>
      <c r="BG230" s="567">
        <f>IFERROR(IF(AND(NOT(YEAR(BG$3)&lt;=YEAR('Rent Roll'!$C28)+'Rent Roll'!$V28-1),MOD(YEAR(BG$3),'Rent Roll'!$U28)=MOD(YEAR('Rent Roll'!$C28),'Rent Roll'!$U28),MONTH(BG$3)=MONTH('Rent Roll'!$C28)),1,0),0)</f>
        <v>0</v>
      </c>
      <c r="BH230" s="567">
        <f>IFERROR(IF(AND(NOT(YEAR(BH$3)&lt;=YEAR('Rent Roll'!$C28)+'Rent Roll'!$V28-1),MOD(YEAR(BH$3),'Rent Roll'!$U28)=MOD(YEAR('Rent Roll'!$C28),'Rent Roll'!$U28),MONTH(BH$3)=MONTH('Rent Roll'!$C28)),1,0),0)</f>
        <v>0</v>
      </c>
      <c r="BI230" s="567">
        <f>IFERROR(IF(AND(NOT(YEAR(BI$3)&lt;=YEAR('Rent Roll'!$C28)+'Rent Roll'!$V28-1),MOD(YEAR(BI$3),'Rent Roll'!$U28)=MOD(YEAR('Rent Roll'!$C28),'Rent Roll'!$U28),MONTH(BI$3)=MONTH('Rent Roll'!$C28)),1,0),0)</f>
        <v>0</v>
      </c>
      <c r="BJ230" s="567">
        <f>IFERROR(IF(AND(NOT(YEAR(BJ$3)&lt;=YEAR('Rent Roll'!$C28)+'Rent Roll'!$V28-1),MOD(YEAR(BJ$3),'Rent Roll'!$U28)=MOD(YEAR('Rent Roll'!$C28),'Rent Roll'!$U28),MONTH(BJ$3)=MONTH('Rent Roll'!$C28)),1,0),0)</f>
        <v>0</v>
      </c>
      <c r="BK230" s="567">
        <f>IFERROR(IF(AND(NOT(YEAR(BK$3)&lt;=YEAR('Rent Roll'!$C28)+'Rent Roll'!$V28-1),MOD(YEAR(BK$3),'Rent Roll'!$U28)=MOD(YEAR('Rent Roll'!$C28),'Rent Roll'!$U28),MONTH(BK$3)=MONTH('Rent Roll'!$C28)),1,0),0)</f>
        <v>0</v>
      </c>
      <c r="BL230" s="567">
        <f>IFERROR(IF(AND(NOT(YEAR(BL$3)&lt;=YEAR('Rent Roll'!$C28)+'Rent Roll'!$V28-1),MOD(YEAR(BL$3),'Rent Roll'!$U28)=MOD(YEAR('Rent Roll'!$C28),'Rent Roll'!$U28),MONTH(BL$3)=MONTH('Rent Roll'!$C28)),1,0),0)</f>
        <v>0</v>
      </c>
      <c r="BM230" s="567">
        <f>IFERROR(IF(AND(NOT(YEAR(BM$3)&lt;=YEAR('Rent Roll'!$C28)+'Rent Roll'!$V28-1),MOD(YEAR(BM$3),'Rent Roll'!$U28)=MOD(YEAR('Rent Roll'!$C28),'Rent Roll'!$U28),MONTH(BM$3)=MONTH('Rent Roll'!$C28)),1,0),0)</f>
        <v>0</v>
      </c>
      <c r="BN230" s="767">
        <f>IFERROR(IF(AND(NOT(YEAR(BN$3)&lt;=YEAR('Rent Roll'!$C28)+'Rent Roll'!$V28-1),MOD(YEAR(BN$3),'Rent Roll'!$U28)=MOD(YEAR('Rent Roll'!$C28),'Rent Roll'!$U28),MONTH(BN$3)=MONTH('Rent Roll'!$C28)),1,0),0)</f>
        <v>0</v>
      </c>
      <c r="BO230" s="768">
        <f>IFERROR(IF(AND(NOT(YEAR(BO$3)&lt;=YEAR('Rent Roll'!$C28)+'Rent Roll'!$V28-1),MOD(YEAR(BO$3),'Rent Roll'!$U28)=MOD(YEAR('Rent Roll'!$C28),'Rent Roll'!$U28),MONTH(BO$3)=MONTH('Rent Roll'!$C28)),1,0),0)</f>
        <v>0</v>
      </c>
      <c r="BP230" s="567">
        <f>IFERROR(IF(AND(NOT(YEAR(BP$3)&lt;=YEAR('Rent Roll'!$C28)+'Rent Roll'!$V28-1),MOD(YEAR(BP$3),'Rent Roll'!$U28)=MOD(YEAR('Rent Roll'!$C28),'Rent Roll'!$U28),MONTH(BP$3)=MONTH('Rent Roll'!$C28)),1,0),0)</f>
        <v>0</v>
      </c>
      <c r="BQ230" s="567">
        <f>IFERROR(IF(AND(NOT(YEAR(BQ$3)&lt;=YEAR('Rent Roll'!$C28)+'Rent Roll'!$V28-1),MOD(YEAR(BQ$3),'Rent Roll'!$U28)=MOD(YEAR('Rent Roll'!$C28),'Rent Roll'!$U28),MONTH(BQ$3)=MONTH('Rent Roll'!$C28)),1,0),0)</f>
        <v>0</v>
      </c>
      <c r="BR230" s="567">
        <f>IFERROR(IF(AND(NOT(YEAR(BR$3)&lt;=YEAR('Rent Roll'!$C28)+'Rent Roll'!$V28-1),MOD(YEAR(BR$3),'Rent Roll'!$U28)=MOD(YEAR('Rent Roll'!$C28),'Rent Roll'!$U28),MONTH(BR$3)=MONTH('Rent Roll'!$C28)),1,0),0)</f>
        <v>0</v>
      </c>
      <c r="BS230" s="567">
        <f>IFERROR(IF(AND(NOT(YEAR(BS$3)&lt;=YEAR('Rent Roll'!$C28)+'Rent Roll'!$V28-1),MOD(YEAR(BS$3),'Rent Roll'!$U28)=MOD(YEAR('Rent Roll'!$C28),'Rent Roll'!$U28),MONTH(BS$3)=MONTH('Rent Roll'!$C28)),1,0),0)</f>
        <v>0</v>
      </c>
      <c r="BT230" s="567">
        <f>IFERROR(IF(AND(NOT(YEAR(BT$3)&lt;=YEAR('Rent Roll'!$C28)+'Rent Roll'!$V28-1),MOD(YEAR(BT$3),'Rent Roll'!$U28)=MOD(YEAR('Rent Roll'!$C28),'Rent Roll'!$U28),MONTH(BT$3)=MONTH('Rent Roll'!$C28)),1,0),0)</f>
        <v>0</v>
      </c>
      <c r="BU230" s="567">
        <f>IFERROR(IF(AND(NOT(YEAR(BU$3)&lt;=YEAR('Rent Roll'!$C28)+'Rent Roll'!$V28-1),MOD(YEAR(BU$3),'Rent Roll'!$U28)=MOD(YEAR('Rent Roll'!$C28),'Rent Roll'!$U28),MONTH(BU$3)=MONTH('Rent Roll'!$C28)),1,0),0)</f>
        <v>0</v>
      </c>
      <c r="BV230" s="567">
        <f>IFERROR(IF(AND(NOT(YEAR(BV$3)&lt;=YEAR('Rent Roll'!$C28)+'Rent Roll'!$V28-1),MOD(YEAR(BV$3),'Rent Roll'!$U28)=MOD(YEAR('Rent Roll'!$C28),'Rent Roll'!$U28),MONTH(BV$3)=MONTH('Rent Roll'!$C28)),1,0),0)</f>
        <v>0</v>
      </c>
      <c r="BW230" s="567">
        <f>IFERROR(IF(AND(NOT(YEAR(BW$3)&lt;=YEAR('Rent Roll'!$C28)+'Rent Roll'!$V28-1),MOD(YEAR(BW$3),'Rent Roll'!$U28)=MOD(YEAR('Rent Roll'!$C28),'Rent Roll'!$U28),MONTH(BW$3)=MONTH('Rent Roll'!$C28)),1,0),0)</f>
        <v>0</v>
      </c>
      <c r="BX230" s="567">
        <f>IFERROR(IF(AND(NOT(YEAR(BX$3)&lt;=YEAR('Rent Roll'!$C28)+'Rent Roll'!$V28-1),MOD(YEAR(BX$3),'Rent Roll'!$U28)=MOD(YEAR('Rent Roll'!$C28),'Rent Roll'!$U28),MONTH(BX$3)=MONTH('Rent Roll'!$C28)),1,0),0)</f>
        <v>0</v>
      </c>
      <c r="BY230" s="567">
        <f>IFERROR(IF(AND(NOT(YEAR(BY$3)&lt;=YEAR('Rent Roll'!$C28)+'Rent Roll'!$V28-1),MOD(YEAR(BY$3),'Rent Roll'!$U28)=MOD(YEAR('Rent Roll'!$C28),'Rent Roll'!$U28),MONTH(BY$3)=MONTH('Rent Roll'!$C28)),1,0),0)</f>
        <v>0</v>
      </c>
      <c r="BZ230" s="767">
        <f>IFERROR(IF(AND(NOT(YEAR(BZ$3)&lt;=YEAR('Rent Roll'!$C28)+'Rent Roll'!$V28-1),MOD(YEAR(BZ$3),'Rent Roll'!$U28)=MOD(YEAR('Rent Roll'!$C28),'Rent Roll'!$U28),MONTH(BZ$3)=MONTH('Rent Roll'!$C28)),1,0),0)</f>
        <v>0</v>
      </c>
      <c r="CA230" s="768">
        <f>IFERROR(IF(AND(NOT(YEAR(CA$3)&lt;=YEAR('Rent Roll'!$C28)+'Rent Roll'!$V28-1),MOD(YEAR(CA$3),'Rent Roll'!$U28)=MOD(YEAR('Rent Roll'!$C28),'Rent Roll'!$U28),MONTH(CA$3)=MONTH('Rent Roll'!$C28)),1,0),0)</f>
        <v>0</v>
      </c>
      <c r="CB230" s="567">
        <f>IFERROR(IF(AND(NOT(YEAR(CB$3)&lt;=YEAR('Rent Roll'!$C28)+'Rent Roll'!$V28-1),MOD(YEAR(CB$3),'Rent Roll'!$U28)=MOD(YEAR('Rent Roll'!$C28),'Rent Roll'!$U28),MONTH(CB$3)=MONTH('Rent Roll'!$C28)),1,0),0)</f>
        <v>0</v>
      </c>
      <c r="CC230" s="567">
        <f>IFERROR(IF(AND(NOT(YEAR(CC$3)&lt;=YEAR('Rent Roll'!$C28)+'Rent Roll'!$V28-1),MOD(YEAR(CC$3),'Rent Roll'!$U28)=MOD(YEAR('Rent Roll'!$C28),'Rent Roll'!$U28),MONTH(CC$3)=MONTH('Rent Roll'!$C28)),1,0),0)</f>
        <v>0</v>
      </c>
      <c r="CD230" s="567">
        <f>IFERROR(IF(AND(NOT(YEAR(CD$3)&lt;=YEAR('Rent Roll'!$C28)+'Rent Roll'!$V28-1),MOD(YEAR(CD$3),'Rent Roll'!$U28)=MOD(YEAR('Rent Roll'!$C28),'Rent Roll'!$U28),MONTH(CD$3)=MONTH('Rent Roll'!$C28)),1,0),0)</f>
        <v>0</v>
      </c>
      <c r="CE230" s="567">
        <f>IFERROR(IF(AND(NOT(YEAR(CE$3)&lt;=YEAR('Rent Roll'!$C28)+'Rent Roll'!$V28-1),MOD(YEAR(CE$3),'Rent Roll'!$U28)=MOD(YEAR('Rent Roll'!$C28),'Rent Roll'!$U28),MONTH(CE$3)=MONTH('Rent Roll'!$C28)),1,0),0)</f>
        <v>0</v>
      </c>
      <c r="CF230" s="567">
        <f>IFERROR(IF(AND(NOT(YEAR(CF$3)&lt;=YEAR('Rent Roll'!$C28)+'Rent Roll'!$V28-1),MOD(YEAR(CF$3),'Rent Roll'!$U28)=MOD(YEAR('Rent Roll'!$C28),'Rent Roll'!$U28),MONTH(CF$3)=MONTH('Rent Roll'!$C28)),1,0),0)</f>
        <v>0</v>
      </c>
      <c r="CG230" s="567">
        <f>IFERROR(IF(AND(NOT(YEAR(CG$3)&lt;=YEAR('Rent Roll'!$C28)+'Rent Roll'!$V28-1),MOD(YEAR(CG$3),'Rent Roll'!$U28)=MOD(YEAR('Rent Roll'!$C28),'Rent Roll'!$U28),MONTH(CG$3)=MONTH('Rent Roll'!$C28)),1,0),0)</f>
        <v>0</v>
      </c>
      <c r="CH230" s="567">
        <f>IFERROR(IF(AND(NOT(YEAR(CH$3)&lt;=YEAR('Rent Roll'!$C28)+'Rent Roll'!$V28-1),MOD(YEAR(CH$3),'Rent Roll'!$U28)=MOD(YEAR('Rent Roll'!$C28),'Rent Roll'!$U28),MONTH(CH$3)=MONTH('Rent Roll'!$C28)),1,0),0)</f>
        <v>0</v>
      </c>
      <c r="CI230" s="567">
        <f>IFERROR(IF(AND(NOT(YEAR(CI$3)&lt;=YEAR('Rent Roll'!$C28)+'Rent Roll'!$V28-1),MOD(YEAR(CI$3),'Rent Roll'!$U28)=MOD(YEAR('Rent Roll'!$C28),'Rent Roll'!$U28),MONTH(CI$3)=MONTH('Rent Roll'!$C28)),1,0),0)</f>
        <v>0</v>
      </c>
      <c r="CJ230" s="567">
        <f>IFERROR(IF(AND(NOT(YEAR(CJ$3)&lt;=YEAR('Rent Roll'!$C28)+'Rent Roll'!$V28-1),MOD(YEAR(CJ$3),'Rent Roll'!$U28)=MOD(YEAR('Rent Roll'!$C28),'Rent Roll'!$U28),MONTH(CJ$3)=MONTH('Rent Roll'!$C28)),1,0),0)</f>
        <v>0</v>
      </c>
      <c r="CK230" s="567">
        <f>IFERROR(IF(AND(NOT(YEAR(CK$3)&lt;=YEAR('Rent Roll'!$C28)+'Rent Roll'!$V28-1),MOD(YEAR(CK$3),'Rent Roll'!$U28)=MOD(YEAR('Rent Roll'!$C28),'Rent Roll'!$U28),MONTH(CK$3)=MONTH('Rent Roll'!$C28)),1,0),0)</f>
        <v>0</v>
      </c>
      <c r="CL230" s="767">
        <f>IFERROR(IF(AND(NOT(YEAR(CL$3)&lt;=YEAR('Rent Roll'!$C28)+'Rent Roll'!$V28-1),MOD(YEAR(CL$3),'Rent Roll'!$U28)=MOD(YEAR('Rent Roll'!$C28),'Rent Roll'!$U28),MONTH(CL$3)=MONTH('Rent Roll'!$C28)),1,0),0)</f>
        <v>0</v>
      </c>
      <c r="CM230" s="768">
        <f>IFERROR(IF(AND(NOT(YEAR(CM$3)&lt;=YEAR('Rent Roll'!$C28)+'Rent Roll'!$V28-1),MOD(YEAR(CM$3),'Rent Roll'!$U28)=MOD(YEAR('Rent Roll'!$C28),'Rent Roll'!$U28),MONTH(CM$3)=MONTH('Rent Roll'!$C28)),1,0),0)</f>
        <v>0</v>
      </c>
      <c r="CN230" s="567">
        <f>IFERROR(IF(AND(NOT(YEAR(CN$3)&lt;=YEAR('Rent Roll'!$C28)+'Rent Roll'!$V28-1),MOD(YEAR(CN$3),'Rent Roll'!$U28)=MOD(YEAR('Rent Roll'!$C28),'Rent Roll'!$U28),MONTH(CN$3)=MONTH('Rent Roll'!$C28)),1,0),0)</f>
        <v>0</v>
      </c>
      <c r="CO230" s="567">
        <f>IFERROR(IF(AND(NOT(YEAR(CO$3)&lt;=YEAR('Rent Roll'!$C28)+'Rent Roll'!$V28-1),MOD(YEAR(CO$3),'Rent Roll'!$U28)=MOD(YEAR('Rent Roll'!$C28),'Rent Roll'!$U28),MONTH(CO$3)=MONTH('Rent Roll'!$C28)),1,0),0)</f>
        <v>0</v>
      </c>
      <c r="CP230" s="567">
        <f>IFERROR(IF(AND(NOT(YEAR(CP$3)&lt;=YEAR('Rent Roll'!$C28)+'Rent Roll'!$V28-1),MOD(YEAR(CP$3),'Rent Roll'!$U28)=MOD(YEAR('Rent Roll'!$C28),'Rent Roll'!$U28),MONTH(CP$3)=MONTH('Rent Roll'!$C28)),1,0),0)</f>
        <v>0</v>
      </c>
      <c r="CQ230" s="567">
        <f>IFERROR(IF(AND(NOT(YEAR(CQ$3)&lt;=YEAR('Rent Roll'!$C28)+'Rent Roll'!$V28-1),MOD(YEAR(CQ$3),'Rent Roll'!$U28)=MOD(YEAR('Rent Roll'!$C28),'Rent Roll'!$U28),MONTH(CQ$3)=MONTH('Rent Roll'!$C28)),1,0),0)</f>
        <v>0</v>
      </c>
      <c r="CR230" s="567">
        <f>IFERROR(IF(AND(NOT(YEAR(CR$3)&lt;=YEAR('Rent Roll'!$C28)+'Rent Roll'!$V28-1),MOD(YEAR(CR$3),'Rent Roll'!$U28)=MOD(YEAR('Rent Roll'!$C28),'Rent Roll'!$U28),MONTH(CR$3)=MONTH('Rent Roll'!$C28)),1,0),0)</f>
        <v>0</v>
      </c>
      <c r="CS230" s="567">
        <f>IFERROR(IF(AND(NOT(YEAR(CS$3)&lt;=YEAR('Rent Roll'!$C28)+'Rent Roll'!$V28-1),MOD(YEAR(CS$3),'Rent Roll'!$U28)=MOD(YEAR('Rent Roll'!$C28),'Rent Roll'!$U28),MONTH(CS$3)=MONTH('Rent Roll'!$C28)),1,0),0)</f>
        <v>0</v>
      </c>
      <c r="CT230" s="567">
        <f>IFERROR(IF(AND(NOT(YEAR(CT$3)&lt;=YEAR('Rent Roll'!$C28)+'Rent Roll'!$V28-1),MOD(YEAR(CT$3),'Rent Roll'!$U28)=MOD(YEAR('Rent Roll'!$C28),'Rent Roll'!$U28),MONTH(CT$3)=MONTH('Rent Roll'!$C28)),1,0),0)</f>
        <v>0</v>
      </c>
      <c r="CU230" s="567">
        <f>IFERROR(IF(AND(NOT(YEAR(CU$3)&lt;=YEAR('Rent Roll'!$C28)+'Rent Roll'!$V28-1),MOD(YEAR(CU$3),'Rent Roll'!$U28)=MOD(YEAR('Rent Roll'!$C28),'Rent Roll'!$U28),MONTH(CU$3)=MONTH('Rent Roll'!$C28)),1,0),0)</f>
        <v>0</v>
      </c>
      <c r="CV230" s="567">
        <f>IFERROR(IF(AND(NOT(YEAR(CV$3)&lt;=YEAR('Rent Roll'!$C28)+'Rent Roll'!$V28-1),MOD(YEAR(CV$3),'Rent Roll'!$U28)=MOD(YEAR('Rent Roll'!$C28),'Rent Roll'!$U28),MONTH(CV$3)=MONTH('Rent Roll'!$C28)),1,0),0)</f>
        <v>0</v>
      </c>
      <c r="CW230" s="567">
        <f>IFERROR(IF(AND(NOT(YEAR(CW$3)&lt;=YEAR('Rent Roll'!$C28)+'Rent Roll'!$V28-1),MOD(YEAR(CW$3),'Rent Roll'!$U28)=MOD(YEAR('Rent Roll'!$C28),'Rent Roll'!$U28),MONTH(CW$3)=MONTH('Rent Roll'!$C28)),1,0),0)</f>
        <v>0</v>
      </c>
      <c r="CX230" s="767">
        <f>IFERROR(IF(AND(NOT(YEAR(CX$3)&lt;=YEAR('Rent Roll'!$C28)+'Rent Roll'!$V28-1),MOD(YEAR(CX$3),'Rent Roll'!$U28)=MOD(YEAR('Rent Roll'!$C28),'Rent Roll'!$U28),MONTH(CX$3)=MONTH('Rent Roll'!$C28)),1,0),0)</f>
        <v>0</v>
      </c>
      <c r="CY230" s="768">
        <f>IFERROR(IF(AND(NOT(YEAR(CY$3)&lt;=YEAR('Rent Roll'!$C28)+'Rent Roll'!$V28-1),MOD(YEAR(CY$3),'Rent Roll'!$U28)=MOD(YEAR('Rent Roll'!$C28),'Rent Roll'!$U28),MONTH(CY$3)=MONTH('Rent Roll'!$C28)),1,0),0)</f>
        <v>0</v>
      </c>
      <c r="CZ230" s="567">
        <f>IFERROR(IF(AND(NOT(YEAR(CZ$3)&lt;=YEAR('Rent Roll'!$C28)+'Rent Roll'!$V28-1),MOD(YEAR(CZ$3),'Rent Roll'!$U28)=MOD(YEAR('Rent Roll'!$C28),'Rent Roll'!$U28),MONTH(CZ$3)=MONTH('Rent Roll'!$C28)),1,0),0)</f>
        <v>0</v>
      </c>
      <c r="DA230" s="567">
        <f>IFERROR(IF(AND(NOT(YEAR(DA$3)&lt;=YEAR('Rent Roll'!$C28)+'Rent Roll'!$V28-1),MOD(YEAR(DA$3),'Rent Roll'!$U28)=MOD(YEAR('Rent Roll'!$C28),'Rent Roll'!$U28),MONTH(DA$3)=MONTH('Rent Roll'!$C28)),1,0),0)</f>
        <v>0</v>
      </c>
      <c r="DB230" s="567">
        <f>IFERROR(IF(AND(NOT(YEAR(DB$3)&lt;=YEAR('Rent Roll'!$C28)+'Rent Roll'!$V28-1),MOD(YEAR(DB$3),'Rent Roll'!$U28)=MOD(YEAR('Rent Roll'!$C28),'Rent Roll'!$U28),MONTH(DB$3)=MONTH('Rent Roll'!$C28)),1,0),0)</f>
        <v>0</v>
      </c>
      <c r="DC230" s="567">
        <f>IFERROR(IF(AND(NOT(YEAR(DC$3)&lt;=YEAR('Rent Roll'!$C28)+'Rent Roll'!$V28-1),MOD(YEAR(DC$3),'Rent Roll'!$U28)=MOD(YEAR('Rent Roll'!$C28),'Rent Roll'!$U28),MONTH(DC$3)=MONTH('Rent Roll'!$C28)),1,0),0)</f>
        <v>0</v>
      </c>
      <c r="DD230" s="567">
        <f>IFERROR(IF(AND(NOT(YEAR(DD$3)&lt;=YEAR('Rent Roll'!$C28)+'Rent Roll'!$V28-1),MOD(YEAR(DD$3),'Rent Roll'!$U28)=MOD(YEAR('Rent Roll'!$C28),'Rent Roll'!$U28),MONTH(DD$3)=MONTH('Rent Roll'!$C28)),1,0),0)</f>
        <v>0</v>
      </c>
      <c r="DE230" s="567">
        <f>IFERROR(IF(AND(NOT(YEAR(DE$3)&lt;=YEAR('Rent Roll'!$C28)+'Rent Roll'!$V28-1),MOD(YEAR(DE$3),'Rent Roll'!$U28)=MOD(YEAR('Rent Roll'!$C28),'Rent Roll'!$U28),MONTH(DE$3)=MONTH('Rent Roll'!$C28)),1,0),0)</f>
        <v>0</v>
      </c>
      <c r="DF230" s="567">
        <f>IFERROR(IF(AND(NOT(YEAR(DF$3)&lt;=YEAR('Rent Roll'!$C28)+'Rent Roll'!$V28-1),MOD(YEAR(DF$3),'Rent Roll'!$U28)=MOD(YEAR('Rent Roll'!$C28),'Rent Roll'!$U28),MONTH(DF$3)=MONTH('Rent Roll'!$C28)),1,0),0)</f>
        <v>0</v>
      </c>
      <c r="DG230" s="567">
        <f>IFERROR(IF(AND(NOT(YEAR(DG$3)&lt;=YEAR('Rent Roll'!$C28)+'Rent Roll'!$V28-1),MOD(YEAR(DG$3),'Rent Roll'!$U28)=MOD(YEAR('Rent Roll'!$C28),'Rent Roll'!$U28),MONTH(DG$3)=MONTH('Rent Roll'!$C28)),1,0),0)</f>
        <v>0</v>
      </c>
      <c r="DH230" s="567">
        <f>IFERROR(IF(AND(NOT(YEAR(DH$3)&lt;=YEAR('Rent Roll'!$C28)+'Rent Roll'!$V28-1),MOD(YEAR(DH$3),'Rent Roll'!$U28)=MOD(YEAR('Rent Roll'!$C28),'Rent Roll'!$U28),MONTH(DH$3)=MONTH('Rent Roll'!$C28)),1,0),0)</f>
        <v>0</v>
      </c>
      <c r="DI230" s="567">
        <f>IFERROR(IF(AND(NOT(YEAR(DI$3)&lt;=YEAR('Rent Roll'!$C28)+'Rent Roll'!$V28-1),MOD(YEAR(DI$3),'Rent Roll'!$U28)=MOD(YEAR('Rent Roll'!$C28),'Rent Roll'!$U28),MONTH(DI$3)=MONTH('Rent Roll'!$C28)),1,0),0)</f>
        <v>0</v>
      </c>
      <c r="DJ230" s="767">
        <f>IFERROR(IF(AND(NOT(YEAR(DJ$3)&lt;=YEAR('Rent Roll'!$C28)+'Rent Roll'!$V28-1),MOD(YEAR(DJ$3),'Rent Roll'!$U28)=MOD(YEAR('Rent Roll'!$C28),'Rent Roll'!$U28),MONTH(DJ$3)=MONTH('Rent Roll'!$C28)),1,0),0)</f>
        <v>0</v>
      </c>
      <c r="DK230" s="768">
        <f>IFERROR(IF(AND(NOT(YEAR(DK$3)&lt;=YEAR('Rent Roll'!$C28)+'Rent Roll'!$V28-1),MOD(YEAR(DK$3),'Rent Roll'!$U28)=MOD(YEAR('Rent Roll'!$C28),'Rent Roll'!$U28),MONTH(DK$3)=MONTH('Rent Roll'!$C28)),1,0),0)</f>
        <v>0</v>
      </c>
      <c r="DL230" s="567">
        <f>IFERROR(IF(AND(NOT(YEAR(DL$3)&lt;=YEAR('Rent Roll'!$C28)+'Rent Roll'!$V28-1),MOD(YEAR(DL$3),'Rent Roll'!$U28)=MOD(YEAR('Rent Roll'!$C28),'Rent Roll'!$U28),MONTH(DL$3)=MONTH('Rent Roll'!$C28)),1,0),0)</f>
        <v>0</v>
      </c>
      <c r="DM230" s="567">
        <f>IFERROR(IF(AND(NOT(YEAR(DM$3)&lt;=YEAR('Rent Roll'!$C28)+'Rent Roll'!$V28-1),MOD(YEAR(DM$3),'Rent Roll'!$U28)=MOD(YEAR('Rent Roll'!$C28),'Rent Roll'!$U28),MONTH(DM$3)=MONTH('Rent Roll'!$C28)),1,0),0)</f>
        <v>0</v>
      </c>
      <c r="DN230" s="567">
        <f>IFERROR(IF(AND(NOT(YEAR(DN$3)&lt;=YEAR('Rent Roll'!$C28)+'Rent Roll'!$V28-1),MOD(YEAR(DN$3),'Rent Roll'!$U28)=MOD(YEAR('Rent Roll'!$C28),'Rent Roll'!$U28),MONTH(DN$3)=MONTH('Rent Roll'!$C28)),1,0),0)</f>
        <v>0</v>
      </c>
      <c r="DO230" s="567">
        <f>IFERROR(IF(AND(NOT(YEAR(DO$3)&lt;=YEAR('Rent Roll'!$C28)+'Rent Roll'!$V28-1),MOD(YEAR(DO$3),'Rent Roll'!$U28)=MOD(YEAR('Rent Roll'!$C28),'Rent Roll'!$U28),MONTH(DO$3)=MONTH('Rent Roll'!$C28)),1,0),0)</f>
        <v>0</v>
      </c>
      <c r="DP230" s="567">
        <f>IFERROR(IF(AND(NOT(YEAR(DP$3)&lt;=YEAR('Rent Roll'!$C28)+'Rent Roll'!$V28-1),MOD(YEAR(DP$3),'Rent Roll'!$U28)=MOD(YEAR('Rent Roll'!$C28),'Rent Roll'!$U28),MONTH(DP$3)=MONTH('Rent Roll'!$C28)),1,0),0)</f>
        <v>0</v>
      </c>
      <c r="DQ230" s="567">
        <f>IFERROR(IF(AND(NOT(YEAR(DQ$3)&lt;=YEAR('Rent Roll'!$C28)+'Rent Roll'!$V28-1),MOD(YEAR(DQ$3),'Rent Roll'!$U28)=MOD(YEAR('Rent Roll'!$C28),'Rent Roll'!$U28),MONTH(DQ$3)=MONTH('Rent Roll'!$C28)),1,0),0)</f>
        <v>0</v>
      </c>
      <c r="DR230" s="567">
        <f>IFERROR(IF(AND(NOT(YEAR(DR$3)&lt;=YEAR('Rent Roll'!$C28)+'Rent Roll'!$V28-1),MOD(YEAR(DR$3),'Rent Roll'!$U28)=MOD(YEAR('Rent Roll'!$C28),'Rent Roll'!$U28),MONTH(DR$3)=MONTH('Rent Roll'!$C28)),1,0),0)</f>
        <v>0</v>
      </c>
      <c r="DS230" s="567">
        <f>IFERROR(IF(AND(NOT(YEAR(DS$3)&lt;=YEAR('Rent Roll'!$C28)+'Rent Roll'!$V28-1),MOD(YEAR(DS$3),'Rent Roll'!$U28)=MOD(YEAR('Rent Roll'!$C28),'Rent Roll'!$U28),MONTH(DS$3)=MONTH('Rent Roll'!$C28)),1,0),0)</f>
        <v>0</v>
      </c>
      <c r="DT230" s="567">
        <f>IFERROR(IF(AND(NOT(YEAR(DT$3)&lt;=YEAR('Rent Roll'!$C28)+'Rent Roll'!$V28-1),MOD(YEAR(DT$3),'Rent Roll'!$U28)=MOD(YEAR('Rent Roll'!$C28),'Rent Roll'!$U28),MONTH(DT$3)=MONTH('Rent Roll'!$C28)),1,0),0)</f>
        <v>0</v>
      </c>
      <c r="DU230" s="567">
        <f>IFERROR(IF(AND(NOT(YEAR(DU$3)&lt;=YEAR('Rent Roll'!$C28)+'Rent Roll'!$V28-1),MOD(YEAR(DU$3),'Rent Roll'!$U28)=MOD(YEAR('Rent Roll'!$C28),'Rent Roll'!$U28),MONTH(DU$3)=MONTH('Rent Roll'!$C28)),1,0),0)</f>
        <v>0</v>
      </c>
      <c r="DV230" s="567">
        <f>IFERROR(IF(AND(NOT(YEAR(DV$3)&lt;=YEAR('Rent Roll'!$C28)+'Rent Roll'!$V28-1),MOD(YEAR(DV$3),'Rent Roll'!$U28)=MOD(YEAR('Rent Roll'!$C28),'Rent Roll'!$U28),MONTH(DV$3)=MONTH('Rent Roll'!$C28)),1,0),0)</f>
        <v>0</v>
      </c>
    </row>
    <row r="231" spans="1:126" s="568" customFormat="1" ht="12" customHeight="1" outlineLevel="1" x14ac:dyDescent="0.4">
      <c r="A231" s="732"/>
      <c r="B231" s="564">
        <f>'Rent Roll'!$B29</f>
        <v>0</v>
      </c>
      <c r="C231" s="566"/>
      <c r="D231" s="566"/>
      <c r="E231" s="566"/>
      <c r="F231" s="778">
        <f>IFERROR(IF(AND(NOT(YEAR(F$3)&lt;=YEAR('Rent Roll'!$C29)+'Rent Roll'!$V29-1),MOD(YEAR(F$3),'Rent Roll'!$U29)=MOD(YEAR('Rent Roll'!$C29),'Rent Roll'!$U29),MONTH(F$3)=MONTH('Rent Roll'!$C29)),1,0),0)</f>
        <v>0</v>
      </c>
      <c r="G231" s="768">
        <f>IFERROR(IF(AND(NOT(YEAR(G$3)&lt;=YEAR('Rent Roll'!$C29)+'Rent Roll'!$V29-1),MOD(YEAR(G$3),'Rent Roll'!$U29)=MOD(YEAR('Rent Roll'!$C29),'Rent Roll'!$U29),MONTH(G$3)=MONTH('Rent Roll'!$C29)),1,0),0)</f>
        <v>0</v>
      </c>
      <c r="H231" s="567">
        <f>IFERROR(IF(AND(NOT(YEAR(H$3)&lt;=YEAR('Rent Roll'!$C29)+'Rent Roll'!$V29-1),MOD(YEAR(H$3),'Rent Roll'!$U29)=MOD(YEAR('Rent Roll'!$C29),'Rent Roll'!$U29),MONTH(H$3)=MONTH('Rent Roll'!$C29)),1,0),0)</f>
        <v>0</v>
      </c>
      <c r="I231" s="567">
        <f>IFERROR(IF(AND(NOT(YEAR(I$3)&lt;=YEAR('Rent Roll'!$C29)+'Rent Roll'!$V29-1),MOD(YEAR(I$3),'Rent Roll'!$U29)=MOD(YEAR('Rent Roll'!$C29),'Rent Roll'!$U29),MONTH(I$3)=MONTH('Rent Roll'!$C29)),1,0),0)</f>
        <v>0</v>
      </c>
      <c r="J231" s="567">
        <f>IFERROR(IF(AND(NOT(YEAR(J$3)&lt;=YEAR('Rent Roll'!$C29)+'Rent Roll'!$V29-1),MOD(YEAR(J$3),'Rent Roll'!$U29)=MOD(YEAR('Rent Roll'!$C29),'Rent Roll'!$U29),MONTH(J$3)=MONTH('Rent Roll'!$C29)),1,0),0)</f>
        <v>0</v>
      </c>
      <c r="K231" s="567">
        <f>IFERROR(IF(AND(NOT(YEAR(K$3)&lt;=YEAR('Rent Roll'!$C29)+'Rent Roll'!$V29-1),MOD(YEAR(K$3),'Rent Roll'!$U29)=MOD(YEAR('Rent Roll'!$C29),'Rent Roll'!$U29),MONTH(K$3)=MONTH('Rent Roll'!$C29)),1,0),0)</f>
        <v>0</v>
      </c>
      <c r="L231" s="567">
        <f>IFERROR(IF(AND(NOT(YEAR(L$3)&lt;=YEAR('Rent Roll'!$C29)+'Rent Roll'!$V29-1),MOD(YEAR(L$3),'Rent Roll'!$U29)=MOD(YEAR('Rent Roll'!$C29),'Rent Roll'!$U29),MONTH(L$3)=MONTH('Rent Roll'!$C29)),1,0),0)</f>
        <v>0</v>
      </c>
      <c r="M231" s="567">
        <f>IFERROR(IF(AND(NOT(YEAR(M$3)&lt;=YEAR('Rent Roll'!$C29)+'Rent Roll'!$V29-1),MOD(YEAR(M$3),'Rent Roll'!$U29)=MOD(YEAR('Rent Roll'!$C29),'Rent Roll'!$U29),MONTH(M$3)=MONTH('Rent Roll'!$C29)),1,0),0)</f>
        <v>0</v>
      </c>
      <c r="N231" s="567">
        <f>IFERROR(IF(AND(NOT(YEAR(N$3)&lt;=YEAR('Rent Roll'!$C29)+'Rent Roll'!$V29-1),MOD(YEAR(N$3),'Rent Roll'!$U29)=MOD(YEAR('Rent Roll'!$C29),'Rent Roll'!$U29),MONTH(N$3)=MONTH('Rent Roll'!$C29)),1,0),0)</f>
        <v>0</v>
      </c>
      <c r="O231" s="567">
        <f>IFERROR(IF(AND(NOT(YEAR(O$3)&lt;=YEAR('Rent Roll'!$C29)+'Rent Roll'!$V29-1),MOD(YEAR(O$3),'Rent Roll'!$U29)=MOD(YEAR('Rent Roll'!$C29),'Rent Roll'!$U29),MONTH(O$3)=MONTH('Rent Roll'!$C29)),1,0),0)</f>
        <v>0</v>
      </c>
      <c r="P231" s="567">
        <f>IFERROR(IF(AND(NOT(YEAR(P$3)&lt;=YEAR('Rent Roll'!$C29)+'Rent Roll'!$V29-1),MOD(YEAR(P$3),'Rent Roll'!$U29)=MOD(YEAR('Rent Roll'!$C29),'Rent Roll'!$U29),MONTH(P$3)=MONTH('Rent Roll'!$C29)),1,0),0)</f>
        <v>0</v>
      </c>
      <c r="Q231" s="567">
        <f>IFERROR(IF(AND(NOT(YEAR(Q$3)&lt;=YEAR('Rent Roll'!$C29)+'Rent Roll'!$V29-1),MOD(YEAR(Q$3),'Rent Roll'!$U29)=MOD(YEAR('Rent Roll'!$C29),'Rent Roll'!$U29),MONTH(Q$3)=MONTH('Rent Roll'!$C29)),1,0),0)</f>
        <v>0</v>
      </c>
      <c r="R231" s="767">
        <f>IFERROR(IF(AND(NOT(YEAR(R$3)&lt;=YEAR('Rent Roll'!$C29)+'Rent Roll'!$V29-1),MOD(YEAR(R$3),'Rent Roll'!$U29)=MOD(YEAR('Rent Roll'!$C29),'Rent Roll'!$U29),MONTH(R$3)=MONTH('Rent Roll'!$C29)),1,0),0)</f>
        <v>0</v>
      </c>
      <c r="S231" s="768">
        <f>IFERROR(IF(AND(NOT(YEAR(S$3)&lt;=YEAR('Rent Roll'!$C29)+'Rent Roll'!$V29-1),MOD(YEAR(S$3),'Rent Roll'!$U29)=MOD(YEAR('Rent Roll'!$C29),'Rent Roll'!$U29),MONTH(S$3)=MONTH('Rent Roll'!$C29)),1,0),0)</f>
        <v>0</v>
      </c>
      <c r="T231" s="567">
        <f>IFERROR(IF(AND(NOT(YEAR(T$3)&lt;=YEAR('Rent Roll'!$C29)+'Rent Roll'!$V29-1),MOD(YEAR(T$3),'Rent Roll'!$U29)=MOD(YEAR('Rent Roll'!$C29),'Rent Roll'!$U29),MONTH(T$3)=MONTH('Rent Roll'!$C29)),1,0),0)</f>
        <v>0</v>
      </c>
      <c r="U231" s="567">
        <f>IFERROR(IF(AND(NOT(YEAR(U$3)&lt;=YEAR('Rent Roll'!$C29)+'Rent Roll'!$V29-1),MOD(YEAR(U$3),'Rent Roll'!$U29)=MOD(YEAR('Rent Roll'!$C29),'Rent Roll'!$U29),MONTH(U$3)=MONTH('Rent Roll'!$C29)),1,0),0)</f>
        <v>0</v>
      </c>
      <c r="V231" s="567">
        <f>IFERROR(IF(AND(NOT(YEAR(V$3)&lt;=YEAR('Rent Roll'!$C29)+'Rent Roll'!$V29-1),MOD(YEAR(V$3),'Rent Roll'!$U29)=MOD(YEAR('Rent Roll'!$C29),'Rent Roll'!$U29),MONTH(V$3)=MONTH('Rent Roll'!$C29)),1,0),0)</f>
        <v>0</v>
      </c>
      <c r="W231" s="567">
        <f>IFERROR(IF(AND(NOT(YEAR(W$3)&lt;=YEAR('Rent Roll'!$C29)+'Rent Roll'!$V29-1),MOD(YEAR(W$3),'Rent Roll'!$U29)=MOD(YEAR('Rent Roll'!$C29),'Rent Roll'!$U29),MONTH(W$3)=MONTH('Rent Roll'!$C29)),1,0),0)</f>
        <v>0</v>
      </c>
      <c r="X231" s="567">
        <f>IFERROR(IF(AND(NOT(YEAR(X$3)&lt;=YEAR('Rent Roll'!$C29)+'Rent Roll'!$V29-1),MOD(YEAR(X$3),'Rent Roll'!$U29)=MOD(YEAR('Rent Roll'!$C29),'Rent Roll'!$U29),MONTH(X$3)=MONTH('Rent Roll'!$C29)),1,0),0)</f>
        <v>0</v>
      </c>
      <c r="Y231" s="567">
        <f>IFERROR(IF(AND(NOT(YEAR(Y$3)&lt;=YEAR('Rent Roll'!$C29)+'Rent Roll'!$V29-1),MOD(YEAR(Y$3),'Rent Roll'!$U29)=MOD(YEAR('Rent Roll'!$C29),'Rent Roll'!$U29),MONTH(Y$3)=MONTH('Rent Roll'!$C29)),1,0),0)</f>
        <v>0</v>
      </c>
      <c r="Z231" s="567">
        <f>IFERROR(IF(AND(NOT(YEAR(Z$3)&lt;=YEAR('Rent Roll'!$C29)+'Rent Roll'!$V29-1),MOD(YEAR(Z$3),'Rent Roll'!$U29)=MOD(YEAR('Rent Roll'!$C29),'Rent Roll'!$U29),MONTH(Z$3)=MONTH('Rent Roll'!$C29)),1,0),0)</f>
        <v>0</v>
      </c>
      <c r="AA231" s="567">
        <f>IFERROR(IF(AND(NOT(YEAR(AA$3)&lt;=YEAR('Rent Roll'!$C29)+'Rent Roll'!$V29-1),MOD(YEAR(AA$3),'Rent Roll'!$U29)=MOD(YEAR('Rent Roll'!$C29),'Rent Roll'!$U29),MONTH(AA$3)=MONTH('Rent Roll'!$C29)),1,0),0)</f>
        <v>0</v>
      </c>
      <c r="AB231" s="567">
        <f>IFERROR(IF(AND(NOT(YEAR(AB$3)&lt;=YEAR('Rent Roll'!$C29)+'Rent Roll'!$V29-1),MOD(YEAR(AB$3),'Rent Roll'!$U29)=MOD(YEAR('Rent Roll'!$C29),'Rent Roll'!$U29),MONTH(AB$3)=MONTH('Rent Roll'!$C29)),1,0),0)</f>
        <v>0</v>
      </c>
      <c r="AC231" s="567">
        <f>IFERROR(IF(AND(NOT(YEAR(AC$3)&lt;=YEAR('Rent Roll'!$C29)+'Rent Roll'!$V29-1),MOD(YEAR(AC$3),'Rent Roll'!$U29)=MOD(YEAR('Rent Roll'!$C29),'Rent Roll'!$U29),MONTH(AC$3)=MONTH('Rent Roll'!$C29)),1,0),0)</f>
        <v>0</v>
      </c>
      <c r="AD231" s="767">
        <f>IFERROR(IF(AND(NOT(YEAR(AD$3)&lt;=YEAR('Rent Roll'!$C29)+'Rent Roll'!$V29-1),MOD(YEAR(AD$3),'Rent Roll'!$U29)=MOD(YEAR('Rent Roll'!$C29),'Rent Roll'!$U29),MONTH(AD$3)=MONTH('Rent Roll'!$C29)),1,0),0)</f>
        <v>0</v>
      </c>
      <c r="AE231" s="768">
        <f>IFERROR(IF(AND(NOT(YEAR(AE$3)&lt;=YEAR('Rent Roll'!$C29)+'Rent Roll'!$V29-1),MOD(YEAR(AE$3),'Rent Roll'!$U29)=MOD(YEAR('Rent Roll'!$C29),'Rent Roll'!$U29),MONTH(AE$3)=MONTH('Rent Roll'!$C29)),1,0),0)</f>
        <v>0</v>
      </c>
      <c r="AF231" s="567">
        <f>IFERROR(IF(AND(NOT(YEAR(AF$3)&lt;=YEAR('Rent Roll'!$C29)+'Rent Roll'!$V29-1),MOD(YEAR(AF$3),'Rent Roll'!$U29)=MOD(YEAR('Rent Roll'!$C29),'Rent Roll'!$U29),MONTH(AF$3)=MONTH('Rent Roll'!$C29)),1,0),0)</f>
        <v>0</v>
      </c>
      <c r="AG231" s="567">
        <f>IFERROR(IF(AND(NOT(YEAR(AG$3)&lt;=YEAR('Rent Roll'!$C29)+'Rent Roll'!$V29-1),MOD(YEAR(AG$3),'Rent Roll'!$U29)=MOD(YEAR('Rent Roll'!$C29),'Rent Roll'!$U29),MONTH(AG$3)=MONTH('Rent Roll'!$C29)),1,0),0)</f>
        <v>0</v>
      </c>
      <c r="AH231" s="567">
        <f>IFERROR(IF(AND(NOT(YEAR(AH$3)&lt;=YEAR('Rent Roll'!$C29)+'Rent Roll'!$V29-1),MOD(YEAR(AH$3),'Rent Roll'!$U29)=MOD(YEAR('Rent Roll'!$C29),'Rent Roll'!$U29),MONTH(AH$3)=MONTH('Rent Roll'!$C29)),1,0),0)</f>
        <v>0</v>
      </c>
      <c r="AI231" s="567">
        <f>IFERROR(IF(AND(NOT(YEAR(AI$3)&lt;=YEAR('Rent Roll'!$C29)+'Rent Roll'!$V29-1),MOD(YEAR(AI$3),'Rent Roll'!$U29)=MOD(YEAR('Rent Roll'!$C29),'Rent Roll'!$U29),MONTH(AI$3)=MONTH('Rent Roll'!$C29)),1,0),0)</f>
        <v>0</v>
      </c>
      <c r="AJ231" s="567">
        <f>IFERROR(IF(AND(NOT(YEAR(AJ$3)&lt;=YEAR('Rent Roll'!$C29)+'Rent Roll'!$V29-1),MOD(YEAR(AJ$3),'Rent Roll'!$U29)=MOD(YEAR('Rent Roll'!$C29),'Rent Roll'!$U29),MONTH(AJ$3)=MONTH('Rent Roll'!$C29)),1,0),0)</f>
        <v>0</v>
      </c>
      <c r="AK231" s="567">
        <f>IFERROR(IF(AND(NOT(YEAR(AK$3)&lt;=YEAR('Rent Roll'!$C29)+'Rent Roll'!$V29-1),MOD(YEAR(AK$3),'Rent Roll'!$U29)=MOD(YEAR('Rent Roll'!$C29),'Rent Roll'!$U29),MONTH(AK$3)=MONTH('Rent Roll'!$C29)),1,0),0)</f>
        <v>0</v>
      </c>
      <c r="AL231" s="567">
        <f>IFERROR(IF(AND(NOT(YEAR(AL$3)&lt;=YEAR('Rent Roll'!$C29)+'Rent Roll'!$V29-1),MOD(YEAR(AL$3),'Rent Roll'!$U29)=MOD(YEAR('Rent Roll'!$C29),'Rent Roll'!$U29),MONTH(AL$3)=MONTH('Rent Roll'!$C29)),1,0),0)</f>
        <v>0</v>
      </c>
      <c r="AM231" s="567">
        <f>IFERROR(IF(AND(NOT(YEAR(AM$3)&lt;=YEAR('Rent Roll'!$C29)+'Rent Roll'!$V29-1),MOD(YEAR(AM$3),'Rent Roll'!$U29)=MOD(YEAR('Rent Roll'!$C29),'Rent Roll'!$U29),MONTH(AM$3)=MONTH('Rent Roll'!$C29)),1,0),0)</f>
        <v>0</v>
      </c>
      <c r="AN231" s="567">
        <f>IFERROR(IF(AND(NOT(YEAR(AN$3)&lt;=YEAR('Rent Roll'!$C29)+'Rent Roll'!$V29-1),MOD(YEAR(AN$3),'Rent Roll'!$U29)=MOD(YEAR('Rent Roll'!$C29),'Rent Roll'!$U29),MONTH(AN$3)=MONTH('Rent Roll'!$C29)),1,0),0)</f>
        <v>0</v>
      </c>
      <c r="AO231" s="567">
        <f>IFERROR(IF(AND(NOT(YEAR(AO$3)&lt;=YEAR('Rent Roll'!$C29)+'Rent Roll'!$V29-1),MOD(YEAR(AO$3),'Rent Roll'!$U29)=MOD(YEAR('Rent Roll'!$C29),'Rent Roll'!$U29),MONTH(AO$3)=MONTH('Rent Roll'!$C29)),1,0),0)</f>
        <v>0</v>
      </c>
      <c r="AP231" s="767">
        <f>IFERROR(IF(AND(NOT(YEAR(AP$3)&lt;=YEAR('Rent Roll'!$C29)+'Rent Roll'!$V29-1),MOD(YEAR(AP$3),'Rent Roll'!$U29)=MOD(YEAR('Rent Roll'!$C29),'Rent Roll'!$U29),MONTH(AP$3)=MONTH('Rent Roll'!$C29)),1,0),0)</f>
        <v>0</v>
      </c>
      <c r="AQ231" s="768">
        <f>IFERROR(IF(AND(NOT(YEAR(AQ$3)&lt;=YEAR('Rent Roll'!$C29)+'Rent Roll'!$V29-1),MOD(YEAR(AQ$3),'Rent Roll'!$U29)=MOD(YEAR('Rent Roll'!$C29),'Rent Roll'!$U29),MONTH(AQ$3)=MONTH('Rent Roll'!$C29)),1,0),0)</f>
        <v>0</v>
      </c>
      <c r="AR231" s="567">
        <f>IFERROR(IF(AND(NOT(YEAR(AR$3)&lt;=YEAR('Rent Roll'!$C29)+'Rent Roll'!$V29-1),MOD(YEAR(AR$3),'Rent Roll'!$U29)=MOD(YEAR('Rent Roll'!$C29),'Rent Roll'!$U29),MONTH(AR$3)=MONTH('Rent Roll'!$C29)),1,0),0)</f>
        <v>0</v>
      </c>
      <c r="AS231" s="567">
        <f>IFERROR(IF(AND(NOT(YEAR(AS$3)&lt;=YEAR('Rent Roll'!$C29)+'Rent Roll'!$V29-1),MOD(YEAR(AS$3),'Rent Roll'!$U29)=MOD(YEAR('Rent Roll'!$C29),'Rent Roll'!$U29),MONTH(AS$3)=MONTH('Rent Roll'!$C29)),1,0),0)</f>
        <v>0</v>
      </c>
      <c r="AT231" s="567">
        <f>IFERROR(IF(AND(NOT(YEAR(AT$3)&lt;=YEAR('Rent Roll'!$C29)+'Rent Roll'!$V29-1),MOD(YEAR(AT$3),'Rent Roll'!$U29)=MOD(YEAR('Rent Roll'!$C29),'Rent Roll'!$U29),MONTH(AT$3)=MONTH('Rent Roll'!$C29)),1,0),0)</f>
        <v>0</v>
      </c>
      <c r="AU231" s="567">
        <f>IFERROR(IF(AND(NOT(YEAR(AU$3)&lt;=YEAR('Rent Roll'!$C29)+'Rent Roll'!$V29-1),MOD(YEAR(AU$3),'Rent Roll'!$U29)=MOD(YEAR('Rent Roll'!$C29),'Rent Roll'!$U29),MONTH(AU$3)=MONTH('Rent Roll'!$C29)),1,0),0)</f>
        <v>0</v>
      </c>
      <c r="AV231" s="567">
        <f>IFERROR(IF(AND(NOT(YEAR(AV$3)&lt;=YEAR('Rent Roll'!$C29)+'Rent Roll'!$V29-1),MOD(YEAR(AV$3),'Rent Roll'!$U29)=MOD(YEAR('Rent Roll'!$C29),'Rent Roll'!$U29),MONTH(AV$3)=MONTH('Rent Roll'!$C29)),1,0),0)</f>
        <v>0</v>
      </c>
      <c r="AW231" s="567">
        <f>IFERROR(IF(AND(NOT(YEAR(AW$3)&lt;=YEAR('Rent Roll'!$C29)+'Rent Roll'!$V29-1),MOD(YEAR(AW$3),'Rent Roll'!$U29)=MOD(YEAR('Rent Roll'!$C29),'Rent Roll'!$U29),MONTH(AW$3)=MONTH('Rent Roll'!$C29)),1,0),0)</f>
        <v>0</v>
      </c>
      <c r="AX231" s="567">
        <f>IFERROR(IF(AND(NOT(YEAR(AX$3)&lt;=YEAR('Rent Roll'!$C29)+'Rent Roll'!$V29-1),MOD(YEAR(AX$3),'Rent Roll'!$U29)=MOD(YEAR('Rent Roll'!$C29),'Rent Roll'!$U29),MONTH(AX$3)=MONTH('Rent Roll'!$C29)),1,0),0)</f>
        <v>0</v>
      </c>
      <c r="AY231" s="567">
        <f>IFERROR(IF(AND(NOT(YEAR(AY$3)&lt;=YEAR('Rent Roll'!$C29)+'Rent Roll'!$V29-1),MOD(YEAR(AY$3),'Rent Roll'!$U29)=MOD(YEAR('Rent Roll'!$C29),'Rent Roll'!$U29),MONTH(AY$3)=MONTH('Rent Roll'!$C29)),1,0),0)</f>
        <v>0</v>
      </c>
      <c r="AZ231" s="567">
        <f>IFERROR(IF(AND(NOT(YEAR(AZ$3)&lt;=YEAR('Rent Roll'!$C29)+'Rent Roll'!$V29-1),MOD(YEAR(AZ$3),'Rent Roll'!$U29)=MOD(YEAR('Rent Roll'!$C29),'Rent Roll'!$U29),MONTH(AZ$3)=MONTH('Rent Roll'!$C29)),1,0),0)</f>
        <v>0</v>
      </c>
      <c r="BA231" s="567">
        <f>IFERROR(IF(AND(NOT(YEAR(BA$3)&lt;=YEAR('Rent Roll'!$C29)+'Rent Roll'!$V29-1),MOD(YEAR(BA$3),'Rent Roll'!$U29)=MOD(YEAR('Rent Roll'!$C29),'Rent Roll'!$U29),MONTH(BA$3)=MONTH('Rent Roll'!$C29)),1,0),0)</f>
        <v>0</v>
      </c>
      <c r="BB231" s="767">
        <f>IFERROR(IF(AND(NOT(YEAR(BB$3)&lt;=YEAR('Rent Roll'!$C29)+'Rent Roll'!$V29-1),MOD(YEAR(BB$3),'Rent Roll'!$U29)=MOD(YEAR('Rent Roll'!$C29),'Rent Roll'!$U29),MONTH(BB$3)=MONTH('Rent Roll'!$C29)),1,0),0)</f>
        <v>0</v>
      </c>
      <c r="BC231" s="768">
        <f>IFERROR(IF(AND(NOT(YEAR(BC$3)&lt;=YEAR('Rent Roll'!$C29)+'Rent Roll'!$V29-1),MOD(YEAR(BC$3),'Rent Roll'!$U29)=MOD(YEAR('Rent Roll'!$C29),'Rent Roll'!$U29),MONTH(BC$3)=MONTH('Rent Roll'!$C29)),1,0),0)</f>
        <v>0</v>
      </c>
      <c r="BD231" s="567">
        <f>IFERROR(IF(AND(NOT(YEAR(BD$3)&lt;=YEAR('Rent Roll'!$C29)+'Rent Roll'!$V29-1),MOD(YEAR(BD$3),'Rent Roll'!$U29)=MOD(YEAR('Rent Roll'!$C29),'Rent Roll'!$U29),MONTH(BD$3)=MONTH('Rent Roll'!$C29)),1,0),0)</f>
        <v>0</v>
      </c>
      <c r="BE231" s="567">
        <f>IFERROR(IF(AND(NOT(YEAR(BE$3)&lt;=YEAR('Rent Roll'!$C29)+'Rent Roll'!$V29-1),MOD(YEAR(BE$3),'Rent Roll'!$U29)=MOD(YEAR('Rent Roll'!$C29),'Rent Roll'!$U29),MONTH(BE$3)=MONTH('Rent Roll'!$C29)),1,0),0)</f>
        <v>0</v>
      </c>
      <c r="BF231" s="567">
        <f>IFERROR(IF(AND(NOT(YEAR(BF$3)&lt;=YEAR('Rent Roll'!$C29)+'Rent Roll'!$V29-1),MOD(YEAR(BF$3),'Rent Roll'!$U29)=MOD(YEAR('Rent Roll'!$C29),'Rent Roll'!$U29),MONTH(BF$3)=MONTH('Rent Roll'!$C29)),1,0),0)</f>
        <v>0</v>
      </c>
      <c r="BG231" s="567">
        <f>IFERROR(IF(AND(NOT(YEAR(BG$3)&lt;=YEAR('Rent Roll'!$C29)+'Rent Roll'!$V29-1),MOD(YEAR(BG$3),'Rent Roll'!$U29)=MOD(YEAR('Rent Roll'!$C29),'Rent Roll'!$U29),MONTH(BG$3)=MONTH('Rent Roll'!$C29)),1,0),0)</f>
        <v>0</v>
      </c>
      <c r="BH231" s="567">
        <f>IFERROR(IF(AND(NOT(YEAR(BH$3)&lt;=YEAR('Rent Roll'!$C29)+'Rent Roll'!$V29-1),MOD(YEAR(BH$3),'Rent Roll'!$U29)=MOD(YEAR('Rent Roll'!$C29),'Rent Roll'!$U29),MONTH(BH$3)=MONTH('Rent Roll'!$C29)),1,0),0)</f>
        <v>0</v>
      </c>
      <c r="BI231" s="567">
        <f>IFERROR(IF(AND(NOT(YEAR(BI$3)&lt;=YEAR('Rent Roll'!$C29)+'Rent Roll'!$V29-1),MOD(YEAR(BI$3),'Rent Roll'!$U29)=MOD(YEAR('Rent Roll'!$C29),'Rent Roll'!$U29),MONTH(BI$3)=MONTH('Rent Roll'!$C29)),1,0),0)</f>
        <v>0</v>
      </c>
      <c r="BJ231" s="567">
        <f>IFERROR(IF(AND(NOT(YEAR(BJ$3)&lt;=YEAR('Rent Roll'!$C29)+'Rent Roll'!$V29-1),MOD(YEAR(BJ$3),'Rent Roll'!$U29)=MOD(YEAR('Rent Roll'!$C29),'Rent Roll'!$U29),MONTH(BJ$3)=MONTH('Rent Roll'!$C29)),1,0),0)</f>
        <v>0</v>
      </c>
      <c r="BK231" s="567">
        <f>IFERROR(IF(AND(NOT(YEAR(BK$3)&lt;=YEAR('Rent Roll'!$C29)+'Rent Roll'!$V29-1),MOD(YEAR(BK$3),'Rent Roll'!$U29)=MOD(YEAR('Rent Roll'!$C29),'Rent Roll'!$U29),MONTH(BK$3)=MONTH('Rent Roll'!$C29)),1,0),0)</f>
        <v>0</v>
      </c>
      <c r="BL231" s="567">
        <f>IFERROR(IF(AND(NOT(YEAR(BL$3)&lt;=YEAR('Rent Roll'!$C29)+'Rent Roll'!$V29-1),MOD(YEAR(BL$3),'Rent Roll'!$U29)=MOD(YEAR('Rent Roll'!$C29),'Rent Roll'!$U29),MONTH(BL$3)=MONTH('Rent Roll'!$C29)),1,0),0)</f>
        <v>0</v>
      </c>
      <c r="BM231" s="567">
        <f>IFERROR(IF(AND(NOT(YEAR(BM$3)&lt;=YEAR('Rent Roll'!$C29)+'Rent Roll'!$V29-1),MOD(YEAR(BM$3),'Rent Roll'!$U29)=MOD(YEAR('Rent Roll'!$C29),'Rent Roll'!$U29),MONTH(BM$3)=MONTH('Rent Roll'!$C29)),1,0),0)</f>
        <v>0</v>
      </c>
      <c r="BN231" s="767">
        <f>IFERROR(IF(AND(NOT(YEAR(BN$3)&lt;=YEAR('Rent Roll'!$C29)+'Rent Roll'!$V29-1),MOD(YEAR(BN$3),'Rent Roll'!$U29)=MOD(YEAR('Rent Roll'!$C29),'Rent Roll'!$U29),MONTH(BN$3)=MONTH('Rent Roll'!$C29)),1,0),0)</f>
        <v>0</v>
      </c>
      <c r="BO231" s="768">
        <f>IFERROR(IF(AND(NOT(YEAR(BO$3)&lt;=YEAR('Rent Roll'!$C29)+'Rent Roll'!$V29-1),MOD(YEAR(BO$3),'Rent Roll'!$U29)=MOD(YEAR('Rent Roll'!$C29),'Rent Roll'!$U29),MONTH(BO$3)=MONTH('Rent Roll'!$C29)),1,0),0)</f>
        <v>0</v>
      </c>
      <c r="BP231" s="567">
        <f>IFERROR(IF(AND(NOT(YEAR(BP$3)&lt;=YEAR('Rent Roll'!$C29)+'Rent Roll'!$V29-1),MOD(YEAR(BP$3),'Rent Roll'!$U29)=MOD(YEAR('Rent Roll'!$C29),'Rent Roll'!$U29),MONTH(BP$3)=MONTH('Rent Roll'!$C29)),1,0),0)</f>
        <v>0</v>
      </c>
      <c r="BQ231" s="567">
        <f>IFERROR(IF(AND(NOT(YEAR(BQ$3)&lt;=YEAR('Rent Roll'!$C29)+'Rent Roll'!$V29-1),MOD(YEAR(BQ$3),'Rent Roll'!$U29)=MOD(YEAR('Rent Roll'!$C29),'Rent Roll'!$U29),MONTH(BQ$3)=MONTH('Rent Roll'!$C29)),1,0),0)</f>
        <v>0</v>
      </c>
      <c r="BR231" s="567">
        <f>IFERROR(IF(AND(NOT(YEAR(BR$3)&lt;=YEAR('Rent Roll'!$C29)+'Rent Roll'!$V29-1),MOD(YEAR(BR$3),'Rent Roll'!$U29)=MOD(YEAR('Rent Roll'!$C29),'Rent Roll'!$U29),MONTH(BR$3)=MONTH('Rent Roll'!$C29)),1,0),0)</f>
        <v>0</v>
      </c>
      <c r="BS231" s="567">
        <f>IFERROR(IF(AND(NOT(YEAR(BS$3)&lt;=YEAR('Rent Roll'!$C29)+'Rent Roll'!$V29-1),MOD(YEAR(BS$3),'Rent Roll'!$U29)=MOD(YEAR('Rent Roll'!$C29),'Rent Roll'!$U29),MONTH(BS$3)=MONTH('Rent Roll'!$C29)),1,0),0)</f>
        <v>0</v>
      </c>
      <c r="BT231" s="567">
        <f>IFERROR(IF(AND(NOT(YEAR(BT$3)&lt;=YEAR('Rent Roll'!$C29)+'Rent Roll'!$V29-1),MOD(YEAR(BT$3),'Rent Roll'!$U29)=MOD(YEAR('Rent Roll'!$C29),'Rent Roll'!$U29),MONTH(BT$3)=MONTH('Rent Roll'!$C29)),1,0),0)</f>
        <v>0</v>
      </c>
      <c r="BU231" s="567">
        <f>IFERROR(IF(AND(NOT(YEAR(BU$3)&lt;=YEAR('Rent Roll'!$C29)+'Rent Roll'!$V29-1),MOD(YEAR(BU$3),'Rent Roll'!$U29)=MOD(YEAR('Rent Roll'!$C29),'Rent Roll'!$U29),MONTH(BU$3)=MONTH('Rent Roll'!$C29)),1,0),0)</f>
        <v>0</v>
      </c>
      <c r="BV231" s="567">
        <f>IFERROR(IF(AND(NOT(YEAR(BV$3)&lt;=YEAR('Rent Roll'!$C29)+'Rent Roll'!$V29-1),MOD(YEAR(BV$3),'Rent Roll'!$U29)=MOD(YEAR('Rent Roll'!$C29),'Rent Roll'!$U29),MONTH(BV$3)=MONTH('Rent Roll'!$C29)),1,0),0)</f>
        <v>0</v>
      </c>
      <c r="BW231" s="567">
        <f>IFERROR(IF(AND(NOT(YEAR(BW$3)&lt;=YEAR('Rent Roll'!$C29)+'Rent Roll'!$V29-1),MOD(YEAR(BW$3),'Rent Roll'!$U29)=MOD(YEAR('Rent Roll'!$C29),'Rent Roll'!$U29),MONTH(BW$3)=MONTH('Rent Roll'!$C29)),1,0),0)</f>
        <v>0</v>
      </c>
      <c r="BX231" s="567">
        <f>IFERROR(IF(AND(NOT(YEAR(BX$3)&lt;=YEAR('Rent Roll'!$C29)+'Rent Roll'!$V29-1),MOD(YEAR(BX$3),'Rent Roll'!$U29)=MOD(YEAR('Rent Roll'!$C29),'Rent Roll'!$U29),MONTH(BX$3)=MONTH('Rent Roll'!$C29)),1,0),0)</f>
        <v>0</v>
      </c>
      <c r="BY231" s="567">
        <f>IFERROR(IF(AND(NOT(YEAR(BY$3)&lt;=YEAR('Rent Roll'!$C29)+'Rent Roll'!$V29-1),MOD(YEAR(BY$3),'Rent Roll'!$U29)=MOD(YEAR('Rent Roll'!$C29),'Rent Roll'!$U29),MONTH(BY$3)=MONTH('Rent Roll'!$C29)),1,0),0)</f>
        <v>0</v>
      </c>
      <c r="BZ231" s="767">
        <f>IFERROR(IF(AND(NOT(YEAR(BZ$3)&lt;=YEAR('Rent Roll'!$C29)+'Rent Roll'!$V29-1),MOD(YEAR(BZ$3),'Rent Roll'!$U29)=MOD(YEAR('Rent Roll'!$C29),'Rent Roll'!$U29),MONTH(BZ$3)=MONTH('Rent Roll'!$C29)),1,0),0)</f>
        <v>0</v>
      </c>
      <c r="CA231" s="768">
        <f>IFERROR(IF(AND(NOT(YEAR(CA$3)&lt;=YEAR('Rent Roll'!$C29)+'Rent Roll'!$V29-1),MOD(YEAR(CA$3),'Rent Roll'!$U29)=MOD(YEAR('Rent Roll'!$C29),'Rent Roll'!$U29),MONTH(CA$3)=MONTH('Rent Roll'!$C29)),1,0),0)</f>
        <v>0</v>
      </c>
      <c r="CB231" s="567">
        <f>IFERROR(IF(AND(NOT(YEAR(CB$3)&lt;=YEAR('Rent Roll'!$C29)+'Rent Roll'!$V29-1),MOD(YEAR(CB$3),'Rent Roll'!$U29)=MOD(YEAR('Rent Roll'!$C29),'Rent Roll'!$U29),MONTH(CB$3)=MONTH('Rent Roll'!$C29)),1,0),0)</f>
        <v>0</v>
      </c>
      <c r="CC231" s="567">
        <f>IFERROR(IF(AND(NOT(YEAR(CC$3)&lt;=YEAR('Rent Roll'!$C29)+'Rent Roll'!$V29-1),MOD(YEAR(CC$3),'Rent Roll'!$U29)=MOD(YEAR('Rent Roll'!$C29),'Rent Roll'!$U29),MONTH(CC$3)=MONTH('Rent Roll'!$C29)),1,0),0)</f>
        <v>0</v>
      </c>
      <c r="CD231" s="567">
        <f>IFERROR(IF(AND(NOT(YEAR(CD$3)&lt;=YEAR('Rent Roll'!$C29)+'Rent Roll'!$V29-1),MOD(YEAR(CD$3),'Rent Roll'!$U29)=MOD(YEAR('Rent Roll'!$C29),'Rent Roll'!$U29),MONTH(CD$3)=MONTH('Rent Roll'!$C29)),1,0),0)</f>
        <v>0</v>
      </c>
      <c r="CE231" s="567">
        <f>IFERROR(IF(AND(NOT(YEAR(CE$3)&lt;=YEAR('Rent Roll'!$C29)+'Rent Roll'!$V29-1),MOD(YEAR(CE$3),'Rent Roll'!$U29)=MOD(YEAR('Rent Roll'!$C29),'Rent Roll'!$U29),MONTH(CE$3)=MONTH('Rent Roll'!$C29)),1,0),0)</f>
        <v>0</v>
      </c>
      <c r="CF231" s="567">
        <f>IFERROR(IF(AND(NOT(YEAR(CF$3)&lt;=YEAR('Rent Roll'!$C29)+'Rent Roll'!$V29-1),MOD(YEAR(CF$3),'Rent Roll'!$U29)=MOD(YEAR('Rent Roll'!$C29),'Rent Roll'!$U29),MONTH(CF$3)=MONTH('Rent Roll'!$C29)),1,0),0)</f>
        <v>0</v>
      </c>
      <c r="CG231" s="567">
        <f>IFERROR(IF(AND(NOT(YEAR(CG$3)&lt;=YEAR('Rent Roll'!$C29)+'Rent Roll'!$V29-1),MOD(YEAR(CG$3),'Rent Roll'!$U29)=MOD(YEAR('Rent Roll'!$C29),'Rent Roll'!$U29),MONTH(CG$3)=MONTH('Rent Roll'!$C29)),1,0),0)</f>
        <v>0</v>
      </c>
      <c r="CH231" s="567">
        <f>IFERROR(IF(AND(NOT(YEAR(CH$3)&lt;=YEAR('Rent Roll'!$C29)+'Rent Roll'!$V29-1),MOD(YEAR(CH$3),'Rent Roll'!$U29)=MOD(YEAR('Rent Roll'!$C29),'Rent Roll'!$U29),MONTH(CH$3)=MONTH('Rent Roll'!$C29)),1,0),0)</f>
        <v>0</v>
      </c>
      <c r="CI231" s="567">
        <f>IFERROR(IF(AND(NOT(YEAR(CI$3)&lt;=YEAR('Rent Roll'!$C29)+'Rent Roll'!$V29-1),MOD(YEAR(CI$3),'Rent Roll'!$U29)=MOD(YEAR('Rent Roll'!$C29),'Rent Roll'!$U29),MONTH(CI$3)=MONTH('Rent Roll'!$C29)),1,0),0)</f>
        <v>0</v>
      </c>
      <c r="CJ231" s="567">
        <f>IFERROR(IF(AND(NOT(YEAR(CJ$3)&lt;=YEAR('Rent Roll'!$C29)+'Rent Roll'!$V29-1),MOD(YEAR(CJ$3),'Rent Roll'!$U29)=MOD(YEAR('Rent Roll'!$C29),'Rent Roll'!$U29),MONTH(CJ$3)=MONTH('Rent Roll'!$C29)),1,0),0)</f>
        <v>0</v>
      </c>
      <c r="CK231" s="567">
        <f>IFERROR(IF(AND(NOT(YEAR(CK$3)&lt;=YEAR('Rent Roll'!$C29)+'Rent Roll'!$V29-1),MOD(YEAR(CK$3),'Rent Roll'!$U29)=MOD(YEAR('Rent Roll'!$C29),'Rent Roll'!$U29),MONTH(CK$3)=MONTH('Rent Roll'!$C29)),1,0),0)</f>
        <v>0</v>
      </c>
      <c r="CL231" s="767">
        <f>IFERROR(IF(AND(NOT(YEAR(CL$3)&lt;=YEAR('Rent Roll'!$C29)+'Rent Roll'!$V29-1),MOD(YEAR(CL$3),'Rent Roll'!$U29)=MOD(YEAR('Rent Roll'!$C29),'Rent Roll'!$U29),MONTH(CL$3)=MONTH('Rent Roll'!$C29)),1,0),0)</f>
        <v>0</v>
      </c>
      <c r="CM231" s="768">
        <f>IFERROR(IF(AND(NOT(YEAR(CM$3)&lt;=YEAR('Rent Roll'!$C29)+'Rent Roll'!$V29-1),MOD(YEAR(CM$3),'Rent Roll'!$U29)=MOD(YEAR('Rent Roll'!$C29),'Rent Roll'!$U29),MONTH(CM$3)=MONTH('Rent Roll'!$C29)),1,0),0)</f>
        <v>0</v>
      </c>
      <c r="CN231" s="567">
        <f>IFERROR(IF(AND(NOT(YEAR(CN$3)&lt;=YEAR('Rent Roll'!$C29)+'Rent Roll'!$V29-1),MOD(YEAR(CN$3),'Rent Roll'!$U29)=MOD(YEAR('Rent Roll'!$C29),'Rent Roll'!$U29),MONTH(CN$3)=MONTH('Rent Roll'!$C29)),1,0),0)</f>
        <v>0</v>
      </c>
      <c r="CO231" s="567">
        <f>IFERROR(IF(AND(NOT(YEAR(CO$3)&lt;=YEAR('Rent Roll'!$C29)+'Rent Roll'!$V29-1),MOD(YEAR(CO$3),'Rent Roll'!$U29)=MOD(YEAR('Rent Roll'!$C29),'Rent Roll'!$U29),MONTH(CO$3)=MONTH('Rent Roll'!$C29)),1,0),0)</f>
        <v>0</v>
      </c>
      <c r="CP231" s="567">
        <f>IFERROR(IF(AND(NOT(YEAR(CP$3)&lt;=YEAR('Rent Roll'!$C29)+'Rent Roll'!$V29-1),MOD(YEAR(CP$3),'Rent Roll'!$U29)=MOD(YEAR('Rent Roll'!$C29),'Rent Roll'!$U29),MONTH(CP$3)=MONTH('Rent Roll'!$C29)),1,0),0)</f>
        <v>0</v>
      </c>
      <c r="CQ231" s="567">
        <f>IFERROR(IF(AND(NOT(YEAR(CQ$3)&lt;=YEAR('Rent Roll'!$C29)+'Rent Roll'!$V29-1),MOD(YEAR(CQ$3),'Rent Roll'!$U29)=MOD(YEAR('Rent Roll'!$C29),'Rent Roll'!$U29),MONTH(CQ$3)=MONTH('Rent Roll'!$C29)),1,0),0)</f>
        <v>0</v>
      </c>
      <c r="CR231" s="567">
        <f>IFERROR(IF(AND(NOT(YEAR(CR$3)&lt;=YEAR('Rent Roll'!$C29)+'Rent Roll'!$V29-1),MOD(YEAR(CR$3),'Rent Roll'!$U29)=MOD(YEAR('Rent Roll'!$C29),'Rent Roll'!$U29),MONTH(CR$3)=MONTH('Rent Roll'!$C29)),1,0),0)</f>
        <v>0</v>
      </c>
      <c r="CS231" s="567">
        <f>IFERROR(IF(AND(NOT(YEAR(CS$3)&lt;=YEAR('Rent Roll'!$C29)+'Rent Roll'!$V29-1),MOD(YEAR(CS$3),'Rent Roll'!$U29)=MOD(YEAR('Rent Roll'!$C29),'Rent Roll'!$U29),MONTH(CS$3)=MONTH('Rent Roll'!$C29)),1,0),0)</f>
        <v>0</v>
      </c>
      <c r="CT231" s="567">
        <f>IFERROR(IF(AND(NOT(YEAR(CT$3)&lt;=YEAR('Rent Roll'!$C29)+'Rent Roll'!$V29-1),MOD(YEAR(CT$3),'Rent Roll'!$U29)=MOD(YEAR('Rent Roll'!$C29),'Rent Roll'!$U29),MONTH(CT$3)=MONTH('Rent Roll'!$C29)),1,0),0)</f>
        <v>0</v>
      </c>
      <c r="CU231" s="567">
        <f>IFERROR(IF(AND(NOT(YEAR(CU$3)&lt;=YEAR('Rent Roll'!$C29)+'Rent Roll'!$V29-1),MOD(YEAR(CU$3),'Rent Roll'!$U29)=MOD(YEAR('Rent Roll'!$C29),'Rent Roll'!$U29),MONTH(CU$3)=MONTH('Rent Roll'!$C29)),1,0),0)</f>
        <v>0</v>
      </c>
      <c r="CV231" s="567">
        <f>IFERROR(IF(AND(NOT(YEAR(CV$3)&lt;=YEAR('Rent Roll'!$C29)+'Rent Roll'!$V29-1),MOD(YEAR(CV$3),'Rent Roll'!$U29)=MOD(YEAR('Rent Roll'!$C29),'Rent Roll'!$U29),MONTH(CV$3)=MONTH('Rent Roll'!$C29)),1,0),0)</f>
        <v>0</v>
      </c>
      <c r="CW231" s="567">
        <f>IFERROR(IF(AND(NOT(YEAR(CW$3)&lt;=YEAR('Rent Roll'!$C29)+'Rent Roll'!$V29-1),MOD(YEAR(CW$3),'Rent Roll'!$U29)=MOD(YEAR('Rent Roll'!$C29),'Rent Roll'!$U29),MONTH(CW$3)=MONTH('Rent Roll'!$C29)),1,0),0)</f>
        <v>0</v>
      </c>
      <c r="CX231" s="767">
        <f>IFERROR(IF(AND(NOT(YEAR(CX$3)&lt;=YEAR('Rent Roll'!$C29)+'Rent Roll'!$V29-1),MOD(YEAR(CX$3),'Rent Roll'!$U29)=MOD(YEAR('Rent Roll'!$C29),'Rent Roll'!$U29),MONTH(CX$3)=MONTH('Rent Roll'!$C29)),1,0),0)</f>
        <v>0</v>
      </c>
      <c r="CY231" s="768">
        <f>IFERROR(IF(AND(NOT(YEAR(CY$3)&lt;=YEAR('Rent Roll'!$C29)+'Rent Roll'!$V29-1),MOD(YEAR(CY$3),'Rent Roll'!$U29)=MOD(YEAR('Rent Roll'!$C29),'Rent Roll'!$U29),MONTH(CY$3)=MONTH('Rent Roll'!$C29)),1,0),0)</f>
        <v>0</v>
      </c>
      <c r="CZ231" s="567">
        <f>IFERROR(IF(AND(NOT(YEAR(CZ$3)&lt;=YEAR('Rent Roll'!$C29)+'Rent Roll'!$V29-1),MOD(YEAR(CZ$3),'Rent Roll'!$U29)=MOD(YEAR('Rent Roll'!$C29),'Rent Roll'!$U29),MONTH(CZ$3)=MONTH('Rent Roll'!$C29)),1,0),0)</f>
        <v>0</v>
      </c>
      <c r="DA231" s="567">
        <f>IFERROR(IF(AND(NOT(YEAR(DA$3)&lt;=YEAR('Rent Roll'!$C29)+'Rent Roll'!$V29-1),MOD(YEAR(DA$3),'Rent Roll'!$U29)=MOD(YEAR('Rent Roll'!$C29),'Rent Roll'!$U29),MONTH(DA$3)=MONTH('Rent Roll'!$C29)),1,0),0)</f>
        <v>0</v>
      </c>
      <c r="DB231" s="567">
        <f>IFERROR(IF(AND(NOT(YEAR(DB$3)&lt;=YEAR('Rent Roll'!$C29)+'Rent Roll'!$V29-1),MOD(YEAR(DB$3),'Rent Roll'!$U29)=MOD(YEAR('Rent Roll'!$C29),'Rent Roll'!$U29),MONTH(DB$3)=MONTH('Rent Roll'!$C29)),1,0),0)</f>
        <v>0</v>
      </c>
      <c r="DC231" s="567">
        <f>IFERROR(IF(AND(NOT(YEAR(DC$3)&lt;=YEAR('Rent Roll'!$C29)+'Rent Roll'!$V29-1),MOD(YEAR(DC$3),'Rent Roll'!$U29)=MOD(YEAR('Rent Roll'!$C29),'Rent Roll'!$U29),MONTH(DC$3)=MONTH('Rent Roll'!$C29)),1,0),0)</f>
        <v>0</v>
      </c>
      <c r="DD231" s="567">
        <f>IFERROR(IF(AND(NOT(YEAR(DD$3)&lt;=YEAR('Rent Roll'!$C29)+'Rent Roll'!$V29-1),MOD(YEAR(DD$3),'Rent Roll'!$U29)=MOD(YEAR('Rent Roll'!$C29),'Rent Roll'!$U29),MONTH(DD$3)=MONTH('Rent Roll'!$C29)),1,0),0)</f>
        <v>0</v>
      </c>
      <c r="DE231" s="567">
        <f>IFERROR(IF(AND(NOT(YEAR(DE$3)&lt;=YEAR('Rent Roll'!$C29)+'Rent Roll'!$V29-1),MOD(YEAR(DE$3),'Rent Roll'!$U29)=MOD(YEAR('Rent Roll'!$C29),'Rent Roll'!$U29),MONTH(DE$3)=MONTH('Rent Roll'!$C29)),1,0),0)</f>
        <v>0</v>
      </c>
      <c r="DF231" s="567">
        <f>IFERROR(IF(AND(NOT(YEAR(DF$3)&lt;=YEAR('Rent Roll'!$C29)+'Rent Roll'!$V29-1),MOD(YEAR(DF$3),'Rent Roll'!$U29)=MOD(YEAR('Rent Roll'!$C29),'Rent Roll'!$U29),MONTH(DF$3)=MONTH('Rent Roll'!$C29)),1,0),0)</f>
        <v>0</v>
      </c>
      <c r="DG231" s="567">
        <f>IFERROR(IF(AND(NOT(YEAR(DG$3)&lt;=YEAR('Rent Roll'!$C29)+'Rent Roll'!$V29-1),MOD(YEAR(DG$3),'Rent Roll'!$U29)=MOD(YEAR('Rent Roll'!$C29),'Rent Roll'!$U29),MONTH(DG$3)=MONTH('Rent Roll'!$C29)),1,0),0)</f>
        <v>0</v>
      </c>
      <c r="DH231" s="567">
        <f>IFERROR(IF(AND(NOT(YEAR(DH$3)&lt;=YEAR('Rent Roll'!$C29)+'Rent Roll'!$V29-1),MOD(YEAR(DH$3),'Rent Roll'!$U29)=MOD(YEAR('Rent Roll'!$C29),'Rent Roll'!$U29),MONTH(DH$3)=MONTH('Rent Roll'!$C29)),1,0),0)</f>
        <v>0</v>
      </c>
      <c r="DI231" s="567">
        <f>IFERROR(IF(AND(NOT(YEAR(DI$3)&lt;=YEAR('Rent Roll'!$C29)+'Rent Roll'!$V29-1),MOD(YEAR(DI$3),'Rent Roll'!$U29)=MOD(YEAR('Rent Roll'!$C29),'Rent Roll'!$U29),MONTH(DI$3)=MONTH('Rent Roll'!$C29)),1,0),0)</f>
        <v>0</v>
      </c>
      <c r="DJ231" s="767">
        <f>IFERROR(IF(AND(NOT(YEAR(DJ$3)&lt;=YEAR('Rent Roll'!$C29)+'Rent Roll'!$V29-1),MOD(YEAR(DJ$3),'Rent Roll'!$U29)=MOD(YEAR('Rent Roll'!$C29),'Rent Roll'!$U29),MONTH(DJ$3)=MONTH('Rent Roll'!$C29)),1,0),0)</f>
        <v>0</v>
      </c>
      <c r="DK231" s="768">
        <f>IFERROR(IF(AND(NOT(YEAR(DK$3)&lt;=YEAR('Rent Roll'!$C29)+'Rent Roll'!$V29-1),MOD(YEAR(DK$3),'Rent Roll'!$U29)=MOD(YEAR('Rent Roll'!$C29),'Rent Roll'!$U29),MONTH(DK$3)=MONTH('Rent Roll'!$C29)),1,0),0)</f>
        <v>0</v>
      </c>
      <c r="DL231" s="567">
        <f>IFERROR(IF(AND(NOT(YEAR(DL$3)&lt;=YEAR('Rent Roll'!$C29)+'Rent Roll'!$V29-1),MOD(YEAR(DL$3),'Rent Roll'!$U29)=MOD(YEAR('Rent Roll'!$C29),'Rent Roll'!$U29),MONTH(DL$3)=MONTH('Rent Roll'!$C29)),1,0),0)</f>
        <v>0</v>
      </c>
      <c r="DM231" s="567">
        <f>IFERROR(IF(AND(NOT(YEAR(DM$3)&lt;=YEAR('Rent Roll'!$C29)+'Rent Roll'!$V29-1),MOD(YEAR(DM$3),'Rent Roll'!$U29)=MOD(YEAR('Rent Roll'!$C29),'Rent Roll'!$U29),MONTH(DM$3)=MONTH('Rent Roll'!$C29)),1,0),0)</f>
        <v>0</v>
      </c>
      <c r="DN231" s="567">
        <f>IFERROR(IF(AND(NOT(YEAR(DN$3)&lt;=YEAR('Rent Roll'!$C29)+'Rent Roll'!$V29-1),MOD(YEAR(DN$3),'Rent Roll'!$U29)=MOD(YEAR('Rent Roll'!$C29),'Rent Roll'!$U29),MONTH(DN$3)=MONTH('Rent Roll'!$C29)),1,0),0)</f>
        <v>0</v>
      </c>
      <c r="DO231" s="567">
        <f>IFERROR(IF(AND(NOT(YEAR(DO$3)&lt;=YEAR('Rent Roll'!$C29)+'Rent Roll'!$V29-1),MOD(YEAR(DO$3),'Rent Roll'!$U29)=MOD(YEAR('Rent Roll'!$C29),'Rent Roll'!$U29),MONTH(DO$3)=MONTH('Rent Roll'!$C29)),1,0),0)</f>
        <v>0</v>
      </c>
      <c r="DP231" s="567">
        <f>IFERROR(IF(AND(NOT(YEAR(DP$3)&lt;=YEAR('Rent Roll'!$C29)+'Rent Roll'!$V29-1),MOD(YEAR(DP$3),'Rent Roll'!$U29)=MOD(YEAR('Rent Roll'!$C29),'Rent Roll'!$U29),MONTH(DP$3)=MONTH('Rent Roll'!$C29)),1,0),0)</f>
        <v>0</v>
      </c>
      <c r="DQ231" s="567">
        <f>IFERROR(IF(AND(NOT(YEAR(DQ$3)&lt;=YEAR('Rent Roll'!$C29)+'Rent Roll'!$V29-1),MOD(YEAR(DQ$3),'Rent Roll'!$U29)=MOD(YEAR('Rent Roll'!$C29),'Rent Roll'!$U29),MONTH(DQ$3)=MONTH('Rent Roll'!$C29)),1,0),0)</f>
        <v>0</v>
      </c>
      <c r="DR231" s="567">
        <f>IFERROR(IF(AND(NOT(YEAR(DR$3)&lt;=YEAR('Rent Roll'!$C29)+'Rent Roll'!$V29-1),MOD(YEAR(DR$3),'Rent Roll'!$U29)=MOD(YEAR('Rent Roll'!$C29),'Rent Roll'!$U29),MONTH(DR$3)=MONTH('Rent Roll'!$C29)),1,0),0)</f>
        <v>0</v>
      </c>
      <c r="DS231" s="567">
        <f>IFERROR(IF(AND(NOT(YEAR(DS$3)&lt;=YEAR('Rent Roll'!$C29)+'Rent Roll'!$V29-1),MOD(YEAR(DS$3),'Rent Roll'!$U29)=MOD(YEAR('Rent Roll'!$C29),'Rent Roll'!$U29),MONTH(DS$3)=MONTH('Rent Roll'!$C29)),1,0),0)</f>
        <v>0</v>
      </c>
      <c r="DT231" s="567">
        <f>IFERROR(IF(AND(NOT(YEAR(DT$3)&lt;=YEAR('Rent Roll'!$C29)+'Rent Roll'!$V29-1),MOD(YEAR(DT$3),'Rent Roll'!$U29)=MOD(YEAR('Rent Roll'!$C29),'Rent Roll'!$U29),MONTH(DT$3)=MONTH('Rent Roll'!$C29)),1,0),0)</f>
        <v>0</v>
      </c>
      <c r="DU231" s="567">
        <f>IFERROR(IF(AND(NOT(YEAR(DU$3)&lt;=YEAR('Rent Roll'!$C29)+'Rent Roll'!$V29-1),MOD(YEAR(DU$3),'Rent Roll'!$U29)=MOD(YEAR('Rent Roll'!$C29),'Rent Roll'!$U29),MONTH(DU$3)=MONTH('Rent Roll'!$C29)),1,0),0)</f>
        <v>0</v>
      </c>
      <c r="DV231" s="567">
        <f>IFERROR(IF(AND(NOT(YEAR(DV$3)&lt;=YEAR('Rent Roll'!$C29)+'Rent Roll'!$V29-1),MOD(YEAR(DV$3),'Rent Roll'!$U29)=MOD(YEAR('Rent Roll'!$C29),'Rent Roll'!$U29),MONTH(DV$3)=MONTH('Rent Roll'!$C29)),1,0),0)</f>
        <v>0</v>
      </c>
    </row>
    <row r="232" spans="1:126" s="568" customFormat="1" ht="12" customHeight="1" outlineLevel="1" x14ac:dyDescent="0.4">
      <c r="A232" s="732"/>
      <c r="B232" s="564">
        <f>'Rent Roll'!$B30</f>
        <v>0</v>
      </c>
      <c r="C232" s="566"/>
      <c r="D232" s="566"/>
      <c r="E232" s="566"/>
      <c r="F232" s="778">
        <f>IFERROR(IF(AND(NOT(YEAR(F$3)&lt;=YEAR('Rent Roll'!$C30)+'Rent Roll'!$V30-1),MOD(YEAR(F$3),'Rent Roll'!$U30)=MOD(YEAR('Rent Roll'!$C30),'Rent Roll'!$U30),MONTH(F$3)=MONTH('Rent Roll'!$C30)),1,0),0)</f>
        <v>0</v>
      </c>
      <c r="G232" s="768">
        <f>IFERROR(IF(AND(NOT(YEAR(G$3)&lt;=YEAR('Rent Roll'!$C30)+'Rent Roll'!$V30-1),MOD(YEAR(G$3),'Rent Roll'!$U30)=MOD(YEAR('Rent Roll'!$C30),'Rent Roll'!$U30),MONTH(G$3)=MONTH('Rent Roll'!$C30)),1,0),0)</f>
        <v>0</v>
      </c>
      <c r="H232" s="567">
        <f>IFERROR(IF(AND(NOT(YEAR(H$3)&lt;=YEAR('Rent Roll'!$C30)+'Rent Roll'!$V30-1),MOD(YEAR(H$3),'Rent Roll'!$U30)=MOD(YEAR('Rent Roll'!$C30),'Rent Roll'!$U30),MONTH(H$3)=MONTH('Rent Roll'!$C30)),1,0),0)</f>
        <v>0</v>
      </c>
      <c r="I232" s="567">
        <f>IFERROR(IF(AND(NOT(YEAR(I$3)&lt;=YEAR('Rent Roll'!$C30)+'Rent Roll'!$V30-1),MOD(YEAR(I$3),'Rent Roll'!$U30)=MOD(YEAR('Rent Roll'!$C30),'Rent Roll'!$U30),MONTH(I$3)=MONTH('Rent Roll'!$C30)),1,0),0)</f>
        <v>0</v>
      </c>
      <c r="J232" s="567">
        <f>IFERROR(IF(AND(NOT(YEAR(J$3)&lt;=YEAR('Rent Roll'!$C30)+'Rent Roll'!$V30-1),MOD(YEAR(J$3),'Rent Roll'!$U30)=MOD(YEAR('Rent Roll'!$C30),'Rent Roll'!$U30),MONTH(J$3)=MONTH('Rent Roll'!$C30)),1,0),0)</f>
        <v>0</v>
      </c>
      <c r="K232" s="567">
        <f>IFERROR(IF(AND(NOT(YEAR(K$3)&lt;=YEAR('Rent Roll'!$C30)+'Rent Roll'!$V30-1),MOD(YEAR(K$3),'Rent Roll'!$U30)=MOD(YEAR('Rent Roll'!$C30),'Rent Roll'!$U30),MONTH(K$3)=MONTH('Rent Roll'!$C30)),1,0),0)</f>
        <v>0</v>
      </c>
      <c r="L232" s="567">
        <f>IFERROR(IF(AND(NOT(YEAR(L$3)&lt;=YEAR('Rent Roll'!$C30)+'Rent Roll'!$V30-1),MOD(YEAR(L$3),'Rent Roll'!$U30)=MOD(YEAR('Rent Roll'!$C30),'Rent Roll'!$U30),MONTH(L$3)=MONTH('Rent Roll'!$C30)),1,0),0)</f>
        <v>0</v>
      </c>
      <c r="M232" s="567">
        <f>IFERROR(IF(AND(NOT(YEAR(M$3)&lt;=YEAR('Rent Roll'!$C30)+'Rent Roll'!$V30-1),MOD(YEAR(M$3),'Rent Roll'!$U30)=MOD(YEAR('Rent Roll'!$C30),'Rent Roll'!$U30),MONTH(M$3)=MONTH('Rent Roll'!$C30)),1,0),0)</f>
        <v>0</v>
      </c>
      <c r="N232" s="567">
        <f>IFERROR(IF(AND(NOT(YEAR(N$3)&lt;=YEAR('Rent Roll'!$C30)+'Rent Roll'!$V30-1),MOD(YEAR(N$3),'Rent Roll'!$U30)=MOD(YEAR('Rent Roll'!$C30),'Rent Roll'!$U30),MONTH(N$3)=MONTH('Rent Roll'!$C30)),1,0),0)</f>
        <v>0</v>
      </c>
      <c r="O232" s="567">
        <f>IFERROR(IF(AND(NOT(YEAR(O$3)&lt;=YEAR('Rent Roll'!$C30)+'Rent Roll'!$V30-1),MOD(YEAR(O$3),'Rent Roll'!$U30)=MOD(YEAR('Rent Roll'!$C30),'Rent Roll'!$U30),MONTH(O$3)=MONTH('Rent Roll'!$C30)),1,0),0)</f>
        <v>0</v>
      </c>
      <c r="P232" s="567">
        <f>IFERROR(IF(AND(NOT(YEAR(P$3)&lt;=YEAR('Rent Roll'!$C30)+'Rent Roll'!$V30-1),MOD(YEAR(P$3),'Rent Roll'!$U30)=MOD(YEAR('Rent Roll'!$C30),'Rent Roll'!$U30),MONTH(P$3)=MONTH('Rent Roll'!$C30)),1,0),0)</f>
        <v>0</v>
      </c>
      <c r="Q232" s="567">
        <f>IFERROR(IF(AND(NOT(YEAR(Q$3)&lt;=YEAR('Rent Roll'!$C30)+'Rent Roll'!$V30-1),MOD(YEAR(Q$3),'Rent Roll'!$U30)=MOD(YEAR('Rent Roll'!$C30),'Rent Roll'!$U30),MONTH(Q$3)=MONTH('Rent Roll'!$C30)),1,0),0)</f>
        <v>0</v>
      </c>
      <c r="R232" s="767">
        <f>IFERROR(IF(AND(NOT(YEAR(R$3)&lt;=YEAR('Rent Roll'!$C30)+'Rent Roll'!$V30-1),MOD(YEAR(R$3),'Rent Roll'!$U30)=MOD(YEAR('Rent Roll'!$C30),'Rent Roll'!$U30),MONTH(R$3)=MONTH('Rent Roll'!$C30)),1,0),0)</f>
        <v>0</v>
      </c>
      <c r="S232" s="768">
        <f>IFERROR(IF(AND(NOT(YEAR(S$3)&lt;=YEAR('Rent Roll'!$C30)+'Rent Roll'!$V30-1),MOD(YEAR(S$3),'Rent Roll'!$U30)=MOD(YEAR('Rent Roll'!$C30),'Rent Roll'!$U30),MONTH(S$3)=MONTH('Rent Roll'!$C30)),1,0),0)</f>
        <v>0</v>
      </c>
      <c r="T232" s="567">
        <f>IFERROR(IF(AND(NOT(YEAR(T$3)&lt;=YEAR('Rent Roll'!$C30)+'Rent Roll'!$V30-1),MOD(YEAR(T$3),'Rent Roll'!$U30)=MOD(YEAR('Rent Roll'!$C30),'Rent Roll'!$U30),MONTH(T$3)=MONTH('Rent Roll'!$C30)),1,0),0)</f>
        <v>0</v>
      </c>
      <c r="U232" s="567">
        <f>IFERROR(IF(AND(NOT(YEAR(U$3)&lt;=YEAR('Rent Roll'!$C30)+'Rent Roll'!$V30-1),MOD(YEAR(U$3),'Rent Roll'!$U30)=MOD(YEAR('Rent Roll'!$C30),'Rent Roll'!$U30),MONTH(U$3)=MONTH('Rent Roll'!$C30)),1,0),0)</f>
        <v>0</v>
      </c>
      <c r="V232" s="567">
        <f>IFERROR(IF(AND(NOT(YEAR(V$3)&lt;=YEAR('Rent Roll'!$C30)+'Rent Roll'!$V30-1),MOD(YEAR(V$3),'Rent Roll'!$U30)=MOD(YEAR('Rent Roll'!$C30),'Rent Roll'!$U30),MONTH(V$3)=MONTH('Rent Roll'!$C30)),1,0),0)</f>
        <v>0</v>
      </c>
      <c r="W232" s="567">
        <f>IFERROR(IF(AND(NOT(YEAR(W$3)&lt;=YEAR('Rent Roll'!$C30)+'Rent Roll'!$V30-1),MOD(YEAR(W$3),'Rent Roll'!$U30)=MOD(YEAR('Rent Roll'!$C30),'Rent Roll'!$U30),MONTH(W$3)=MONTH('Rent Roll'!$C30)),1,0),0)</f>
        <v>0</v>
      </c>
      <c r="X232" s="567">
        <f>IFERROR(IF(AND(NOT(YEAR(X$3)&lt;=YEAR('Rent Roll'!$C30)+'Rent Roll'!$V30-1),MOD(YEAR(X$3),'Rent Roll'!$U30)=MOD(YEAR('Rent Roll'!$C30),'Rent Roll'!$U30),MONTH(X$3)=MONTH('Rent Roll'!$C30)),1,0),0)</f>
        <v>0</v>
      </c>
      <c r="Y232" s="567">
        <f>IFERROR(IF(AND(NOT(YEAR(Y$3)&lt;=YEAR('Rent Roll'!$C30)+'Rent Roll'!$V30-1),MOD(YEAR(Y$3),'Rent Roll'!$U30)=MOD(YEAR('Rent Roll'!$C30),'Rent Roll'!$U30),MONTH(Y$3)=MONTH('Rent Roll'!$C30)),1,0),0)</f>
        <v>0</v>
      </c>
      <c r="Z232" s="567">
        <f>IFERROR(IF(AND(NOT(YEAR(Z$3)&lt;=YEAR('Rent Roll'!$C30)+'Rent Roll'!$V30-1),MOD(YEAR(Z$3),'Rent Roll'!$U30)=MOD(YEAR('Rent Roll'!$C30),'Rent Roll'!$U30),MONTH(Z$3)=MONTH('Rent Roll'!$C30)),1,0),0)</f>
        <v>0</v>
      </c>
      <c r="AA232" s="567">
        <f>IFERROR(IF(AND(NOT(YEAR(AA$3)&lt;=YEAR('Rent Roll'!$C30)+'Rent Roll'!$V30-1),MOD(YEAR(AA$3),'Rent Roll'!$U30)=MOD(YEAR('Rent Roll'!$C30),'Rent Roll'!$U30),MONTH(AA$3)=MONTH('Rent Roll'!$C30)),1,0),0)</f>
        <v>0</v>
      </c>
      <c r="AB232" s="567">
        <f>IFERROR(IF(AND(NOT(YEAR(AB$3)&lt;=YEAR('Rent Roll'!$C30)+'Rent Roll'!$V30-1),MOD(YEAR(AB$3),'Rent Roll'!$U30)=MOD(YEAR('Rent Roll'!$C30),'Rent Roll'!$U30),MONTH(AB$3)=MONTH('Rent Roll'!$C30)),1,0),0)</f>
        <v>0</v>
      </c>
      <c r="AC232" s="567">
        <f>IFERROR(IF(AND(NOT(YEAR(AC$3)&lt;=YEAR('Rent Roll'!$C30)+'Rent Roll'!$V30-1),MOD(YEAR(AC$3),'Rent Roll'!$U30)=MOD(YEAR('Rent Roll'!$C30),'Rent Roll'!$U30),MONTH(AC$3)=MONTH('Rent Roll'!$C30)),1,0),0)</f>
        <v>0</v>
      </c>
      <c r="AD232" s="767">
        <f>IFERROR(IF(AND(NOT(YEAR(AD$3)&lt;=YEAR('Rent Roll'!$C30)+'Rent Roll'!$V30-1),MOD(YEAR(AD$3),'Rent Roll'!$U30)=MOD(YEAR('Rent Roll'!$C30),'Rent Roll'!$U30),MONTH(AD$3)=MONTH('Rent Roll'!$C30)),1,0),0)</f>
        <v>0</v>
      </c>
      <c r="AE232" s="768">
        <f>IFERROR(IF(AND(NOT(YEAR(AE$3)&lt;=YEAR('Rent Roll'!$C30)+'Rent Roll'!$V30-1),MOD(YEAR(AE$3),'Rent Roll'!$U30)=MOD(YEAR('Rent Roll'!$C30),'Rent Roll'!$U30),MONTH(AE$3)=MONTH('Rent Roll'!$C30)),1,0),0)</f>
        <v>0</v>
      </c>
      <c r="AF232" s="567">
        <f>IFERROR(IF(AND(NOT(YEAR(AF$3)&lt;=YEAR('Rent Roll'!$C30)+'Rent Roll'!$V30-1),MOD(YEAR(AF$3),'Rent Roll'!$U30)=MOD(YEAR('Rent Roll'!$C30),'Rent Roll'!$U30),MONTH(AF$3)=MONTH('Rent Roll'!$C30)),1,0),0)</f>
        <v>0</v>
      </c>
      <c r="AG232" s="567">
        <f>IFERROR(IF(AND(NOT(YEAR(AG$3)&lt;=YEAR('Rent Roll'!$C30)+'Rent Roll'!$V30-1),MOD(YEAR(AG$3),'Rent Roll'!$U30)=MOD(YEAR('Rent Roll'!$C30),'Rent Roll'!$U30),MONTH(AG$3)=MONTH('Rent Roll'!$C30)),1,0),0)</f>
        <v>0</v>
      </c>
      <c r="AH232" s="567">
        <f>IFERROR(IF(AND(NOT(YEAR(AH$3)&lt;=YEAR('Rent Roll'!$C30)+'Rent Roll'!$V30-1),MOD(YEAR(AH$3),'Rent Roll'!$U30)=MOD(YEAR('Rent Roll'!$C30),'Rent Roll'!$U30),MONTH(AH$3)=MONTH('Rent Roll'!$C30)),1,0),0)</f>
        <v>0</v>
      </c>
      <c r="AI232" s="567">
        <f>IFERROR(IF(AND(NOT(YEAR(AI$3)&lt;=YEAR('Rent Roll'!$C30)+'Rent Roll'!$V30-1),MOD(YEAR(AI$3),'Rent Roll'!$U30)=MOD(YEAR('Rent Roll'!$C30),'Rent Roll'!$U30),MONTH(AI$3)=MONTH('Rent Roll'!$C30)),1,0),0)</f>
        <v>0</v>
      </c>
      <c r="AJ232" s="567">
        <f>IFERROR(IF(AND(NOT(YEAR(AJ$3)&lt;=YEAR('Rent Roll'!$C30)+'Rent Roll'!$V30-1),MOD(YEAR(AJ$3),'Rent Roll'!$U30)=MOD(YEAR('Rent Roll'!$C30),'Rent Roll'!$U30),MONTH(AJ$3)=MONTH('Rent Roll'!$C30)),1,0),0)</f>
        <v>0</v>
      </c>
      <c r="AK232" s="567">
        <f>IFERROR(IF(AND(NOT(YEAR(AK$3)&lt;=YEAR('Rent Roll'!$C30)+'Rent Roll'!$V30-1),MOD(YEAR(AK$3),'Rent Roll'!$U30)=MOD(YEAR('Rent Roll'!$C30),'Rent Roll'!$U30),MONTH(AK$3)=MONTH('Rent Roll'!$C30)),1,0),0)</f>
        <v>0</v>
      </c>
      <c r="AL232" s="567">
        <f>IFERROR(IF(AND(NOT(YEAR(AL$3)&lt;=YEAR('Rent Roll'!$C30)+'Rent Roll'!$V30-1),MOD(YEAR(AL$3),'Rent Roll'!$U30)=MOD(YEAR('Rent Roll'!$C30),'Rent Roll'!$U30),MONTH(AL$3)=MONTH('Rent Roll'!$C30)),1,0),0)</f>
        <v>0</v>
      </c>
      <c r="AM232" s="567">
        <f>IFERROR(IF(AND(NOT(YEAR(AM$3)&lt;=YEAR('Rent Roll'!$C30)+'Rent Roll'!$V30-1),MOD(YEAR(AM$3),'Rent Roll'!$U30)=MOD(YEAR('Rent Roll'!$C30),'Rent Roll'!$U30),MONTH(AM$3)=MONTH('Rent Roll'!$C30)),1,0),0)</f>
        <v>0</v>
      </c>
      <c r="AN232" s="567">
        <f>IFERROR(IF(AND(NOT(YEAR(AN$3)&lt;=YEAR('Rent Roll'!$C30)+'Rent Roll'!$V30-1),MOD(YEAR(AN$3),'Rent Roll'!$U30)=MOD(YEAR('Rent Roll'!$C30),'Rent Roll'!$U30),MONTH(AN$3)=MONTH('Rent Roll'!$C30)),1,0),0)</f>
        <v>0</v>
      </c>
      <c r="AO232" s="567">
        <f>IFERROR(IF(AND(NOT(YEAR(AO$3)&lt;=YEAR('Rent Roll'!$C30)+'Rent Roll'!$V30-1),MOD(YEAR(AO$3),'Rent Roll'!$U30)=MOD(YEAR('Rent Roll'!$C30),'Rent Roll'!$U30),MONTH(AO$3)=MONTH('Rent Roll'!$C30)),1,0),0)</f>
        <v>0</v>
      </c>
      <c r="AP232" s="767">
        <f>IFERROR(IF(AND(NOT(YEAR(AP$3)&lt;=YEAR('Rent Roll'!$C30)+'Rent Roll'!$V30-1),MOD(YEAR(AP$3),'Rent Roll'!$U30)=MOD(YEAR('Rent Roll'!$C30),'Rent Roll'!$U30),MONTH(AP$3)=MONTH('Rent Roll'!$C30)),1,0),0)</f>
        <v>0</v>
      </c>
      <c r="AQ232" s="768">
        <f>IFERROR(IF(AND(NOT(YEAR(AQ$3)&lt;=YEAR('Rent Roll'!$C30)+'Rent Roll'!$V30-1),MOD(YEAR(AQ$3),'Rent Roll'!$U30)=MOD(YEAR('Rent Roll'!$C30),'Rent Roll'!$U30),MONTH(AQ$3)=MONTH('Rent Roll'!$C30)),1,0),0)</f>
        <v>0</v>
      </c>
      <c r="AR232" s="567">
        <f>IFERROR(IF(AND(NOT(YEAR(AR$3)&lt;=YEAR('Rent Roll'!$C30)+'Rent Roll'!$V30-1),MOD(YEAR(AR$3),'Rent Roll'!$U30)=MOD(YEAR('Rent Roll'!$C30),'Rent Roll'!$U30),MONTH(AR$3)=MONTH('Rent Roll'!$C30)),1,0),0)</f>
        <v>0</v>
      </c>
      <c r="AS232" s="567">
        <f>IFERROR(IF(AND(NOT(YEAR(AS$3)&lt;=YEAR('Rent Roll'!$C30)+'Rent Roll'!$V30-1),MOD(YEAR(AS$3),'Rent Roll'!$U30)=MOD(YEAR('Rent Roll'!$C30),'Rent Roll'!$U30),MONTH(AS$3)=MONTH('Rent Roll'!$C30)),1,0),0)</f>
        <v>0</v>
      </c>
      <c r="AT232" s="567">
        <f>IFERROR(IF(AND(NOT(YEAR(AT$3)&lt;=YEAR('Rent Roll'!$C30)+'Rent Roll'!$V30-1),MOD(YEAR(AT$3),'Rent Roll'!$U30)=MOD(YEAR('Rent Roll'!$C30),'Rent Roll'!$U30),MONTH(AT$3)=MONTH('Rent Roll'!$C30)),1,0),0)</f>
        <v>0</v>
      </c>
      <c r="AU232" s="567">
        <f>IFERROR(IF(AND(NOT(YEAR(AU$3)&lt;=YEAR('Rent Roll'!$C30)+'Rent Roll'!$V30-1),MOD(YEAR(AU$3),'Rent Roll'!$U30)=MOD(YEAR('Rent Roll'!$C30),'Rent Roll'!$U30),MONTH(AU$3)=MONTH('Rent Roll'!$C30)),1,0),0)</f>
        <v>0</v>
      </c>
      <c r="AV232" s="567">
        <f>IFERROR(IF(AND(NOT(YEAR(AV$3)&lt;=YEAR('Rent Roll'!$C30)+'Rent Roll'!$V30-1),MOD(YEAR(AV$3),'Rent Roll'!$U30)=MOD(YEAR('Rent Roll'!$C30),'Rent Roll'!$U30),MONTH(AV$3)=MONTH('Rent Roll'!$C30)),1,0),0)</f>
        <v>0</v>
      </c>
      <c r="AW232" s="567">
        <f>IFERROR(IF(AND(NOT(YEAR(AW$3)&lt;=YEAR('Rent Roll'!$C30)+'Rent Roll'!$V30-1),MOD(YEAR(AW$3),'Rent Roll'!$U30)=MOD(YEAR('Rent Roll'!$C30),'Rent Roll'!$U30),MONTH(AW$3)=MONTH('Rent Roll'!$C30)),1,0),0)</f>
        <v>0</v>
      </c>
      <c r="AX232" s="567">
        <f>IFERROR(IF(AND(NOT(YEAR(AX$3)&lt;=YEAR('Rent Roll'!$C30)+'Rent Roll'!$V30-1),MOD(YEAR(AX$3),'Rent Roll'!$U30)=MOD(YEAR('Rent Roll'!$C30),'Rent Roll'!$U30),MONTH(AX$3)=MONTH('Rent Roll'!$C30)),1,0),0)</f>
        <v>0</v>
      </c>
      <c r="AY232" s="567">
        <f>IFERROR(IF(AND(NOT(YEAR(AY$3)&lt;=YEAR('Rent Roll'!$C30)+'Rent Roll'!$V30-1),MOD(YEAR(AY$3),'Rent Roll'!$U30)=MOD(YEAR('Rent Roll'!$C30),'Rent Roll'!$U30),MONTH(AY$3)=MONTH('Rent Roll'!$C30)),1,0),0)</f>
        <v>0</v>
      </c>
      <c r="AZ232" s="567">
        <f>IFERROR(IF(AND(NOT(YEAR(AZ$3)&lt;=YEAR('Rent Roll'!$C30)+'Rent Roll'!$V30-1),MOD(YEAR(AZ$3),'Rent Roll'!$U30)=MOD(YEAR('Rent Roll'!$C30),'Rent Roll'!$U30),MONTH(AZ$3)=MONTH('Rent Roll'!$C30)),1,0),0)</f>
        <v>0</v>
      </c>
      <c r="BA232" s="567">
        <f>IFERROR(IF(AND(NOT(YEAR(BA$3)&lt;=YEAR('Rent Roll'!$C30)+'Rent Roll'!$V30-1),MOD(YEAR(BA$3),'Rent Roll'!$U30)=MOD(YEAR('Rent Roll'!$C30),'Rent Roll'!$U30),MONTH(BA$3)=MONTH('Rent Roll'!$C30)),1,0),0)</f>
        <v>0</v>
      </c>
      <c r="BB232" s="767">
        <f>IFERROR(IF(AND(NOT(YEAR(BB$3)&lt;=YEAR('Rent Roll'!$C30)+'Rent Roll'!$V30-1),MOD(YEAR(BB$3),'Rent Roll'!$U30)=MOD(YEAR('Rent Roll'!$C30),'Rent Roll'!$U30),MONTH(BB$3)=MONTH('Rent Roll'!$C30)),1,0),0)</f>
        <v>0</v>
      </c>
      <c r="BC232" s="768">
        <f>IFERROR(IF(AND(NOT(YEAR(BC$3)&lt;=YEAR('Rent Roll'!$C30)+'Rent Roll'!$V30-1),MOD(YEAR(BC$3),'Rent Roll'!$U30)=MOD(YEAR('Rent Roll'!$C30),'Rent Roll'!$U30),MONTH(BC$3)=MONTH('Rent Roll'!$C30)),1,0),0)</f>
        <v>0</v>
      </c>
      <c r="BD232" s="567">
        <f>IFERROR(IF(AND(NOT(YEAR(BD$3)&lt;=YEAR('Rent Roll'!$C30)+'Rent Roll'!$V30-1),MOD(YEAR(BD$3),'Rent Roll'!$U30)=MOD(YEAR('Rent Roll'!$C30),'Rent Roll'!$U30),MONTH(BD$3)=MONTH('Rent Roll'!$C30)),1,0),0)</f>
        <v>0</v>
      </c>
      <c r="BE232" s="567">
        <f>IFERROR(IF(AND(NOT(YEAR(BE$3)&lt;=YEAR('Rent Roll'!$C30)+'Rent Roll'!$V30-1),MOD(YEAR(BE$3),'Rent Roll'!$U30)=MOD(YEAR('Rent Roll'!$C30),'Rent Roll'!$U30),MONTH(BE$3)=MONTH('Rent Roll'!$C30)),1,0),0)</f>
        <v>0</v>
      </c>
      <c r="BF232" s="567">
        <f>IFERROR(IF(AND(NOT(YEAR(BF$3)&lt;=YEAR('Rent Roll'!$C30)+'Rent Roll'!$V30-1),MOD(YEAR(BF$3),'Rent Roll'!$U30)=MOD(YEAR('Rent Roll'!$C30),'Rent Roll'!$U30),MONTH(BF$3)=MONTH('Rent Roll'!$C30)),1,0),0)</f>
        <v>0</v>
      </c>
      <c r="BG232" s="567">
        <f>IFERROR(IF(AND(NOT(YEAR(BG$3)&lt;=YEAR('Rent Roll'!$C30)+'Rent Roll'!$V30-1),MOD(YEAR(BG$3),'Rent Roll'!$U30)=MOD(YEAR('Rent Roll'!$C30),'Rent Roll'!$U30),MONTH(BG$3)=MONTH('Rent Roll'!$C30)),1,0),0)</f>
        <v>0</v>
      </c>
      <c r="BH232" s="567">
        <f>IFERROR(IF(AND(NOT(YEAR(BH$3)&lt;=YEAR('Rent Roll'!$C30)+'Rent Roll'!$V30-1),MOD(YEAR(BH$3),'Rent Roll'!$U30)=MOD(YEAR('Rent Roll'!$C30),'Rent Roll'!$U30),MONTH(BH$3)=MONTH('Rent Roll'!$C30)),1,0),0)</f>
        <v>0</v>
      </c>
      <c r="BI232" s="567">
        <f>IFERROR(IF(AND(NOT(YEAR(BI$3)&lt;=YEAR('Rent Roll'!$C30)+'Rent Roll'!$V30-1),MOD(YEAR(BI$3),'Rent Roll'!$U30)=MOD(YEAR('Rent Roll'!$C30),'Rent Roll'!$U30),MONTH(BI$3)=MONTH('Rent Roll'!$C30)),1,0),0)</f>
        <v>0</v>
      </c>
      <c r="BJ232" s="567">
        <f>IFERROR(IF(AND(NOT(YEAR(BJ$3)&lt;=YEAR('Rent Roll'!$C30)+'Rent Roll'!$V30-1),MOD(YEAR(BJ$3),'Rent Roll'!$U30)=MOD(YEAR('Rent Roll'!$C30),'Rent Roll'!$U30),MONTH(BJ$3)=MONTH('Rent Roll'!$C30)),1,0),0)</f>
        <v>0</v>
      </c>
      <c r="BK232" s="567">
        <f>IFERROR(IF(AND(NOT(YEAR(BK$3)&lt;=YEAR('Rent Roll'!$C30)+'Rent Roll'!$V30-1),MOD(YEAR(BK$3),'Rent Roll'!$U30)=MOD(YEAR('Rent Roll'!$C30),'Rent Roll'!$U30),MONTH(BK$3)=MONTH('Rent Roll'!$C30)),1,0),0)</f>
        <v>0</v>
      </c>
      <c r="BL232" s="567">
        <f>IFERROR(IF(AND(NOT(YEAR(BL$3)&lt;=YEAR('Rent Roll'!$C30)+'Rent Roll'!$V30-1),MOD(YEAR(BL$3),'Rent Roll'!$U30)=MOD(YEAR('Rent Roll'!$C30),'Rent Roll'!$U30),MONTH(BL$3)=MONTH('Rent Roll'!$C30)),1,0),0)</f>
        <v>0</v>
      </c>
      <c r="BM232" s="567">
        <f>IFERROR(IF(AND(NOT(YEAR(BM$3)&lt;=YEAR('Rent Roll'!$C30)+'Rent Roll'!$V30-1),MOD(YEAR(BM$3),'Rent Roll'!$U30)=MOD(YEAR('Rent Roll'!$C30),'Rent Roll'!$U30),MONTH(BM$3)=MONTH('Rent Roll'!$C30)),1,0),0)</f>
        <v>0</v>
      </c>
      <c r="BN232" s="767">
        <f>IFERROR(IF(AND(NOT(YEAR(BN$3)&lt;=YEAR('Rent Roll'!$C30)+'Rent Roll'!$V30-1),MOD(YEAR(BN$3),'Rent Roll'!$U30)=MOD(YEAR('Rent Roll'!$C30),'Rent Roll'!$U30),MONTH(BN$3)=MONTH('Rent Roll'!$C30)),1,0),0)</f>
        <v>0</v>
      </c>
      <c r="BO232" s="768">
        <f>IFERROR(IF(AND(NOT(YEAR(BO$3)&lt;=YEAR('Rent Roll'!$C30)+'Rent Roll'!$V30-1),MOD(YEAR(BO$3),'Rent Roll'!$U30)=MOD(YEAR('Rent Roll'!$C30),'Rent Roll'!$U30),MONTH(BO$3)=MONTH('Rent Roll'!$C30)),1,0),0)</f>
        <v>0</v>
      </c>
      <c r="BP232" s="567">
        <f>IFERROR(IF(AND(NOT(YEAR(BP$3)&lt;=YEAR('Rent Roll'!$C30)+'Rent Roll'!$V30-1),MOD(YEAR(BP$3),'Rent Roll'!$U30)=MOD(YEAR('Rent Roll'!$C30),'Rent Roll'!$U30),MONTH(BP$3)=MONTH('Rent Roll'!$C30)),1,0),0)</f>
        <v>0</v>
      </c>
      <c r="BQ232" s="567">
        <f>IFERROR(IF(AND(NOT(YEAR(BQ$3)&lt;=YEAR('Rent Roll'!$C30)+'Rent Roll'!$V30-1),MOD(YEAR(BQ$3),'Rent Roll'!$U30)=MOD(YEAR('Rent Roll'!$C30),'Rent Roll'!$U30),MONTH(BQ$3)=MONTH('Rent Roll'!$C30)),1,0),0)</f>
        <v>0</v>
      </c>
      <c r="BR232" s="567">
        <f>IFERROR(IF(AND(NOT(YEAR(BR$3)&lt;=YEAR('Rent Roll'!$C30)+'Rent Roll'!$V30-1),MOD(YEAR(BR$3),'Rent Roll'!$U30)=MOD(YEAR('Rent Roll'!$C30),'Rent Roll'!$U30),MONTH(BR$3)=MONTH('Rent Roll'!$C30)),1,0),0)</f>
        <v>0</v>
      </c>
      <c r="BS232" s="567">
        <f>IFERROR(IF(AND(NOT(YEAR(BS$3)&lt;=YEAR('Rent Roll'!$C30)+'Rent Roll'!$V30-1),MOD(YEAR(BS$3),'Rent Roll'!$U30)=MOD(YEAR('Rent Roll'!$C30),'Rent Roll'!$U30),MONTH(BS$3)=MONTH('Rent Roll'!$C30)),1,0),0)</f>
        <v>0</v>
      </c>
      <c r="BT232" s="567">
        <f>IFERROR(IF(AND(NOT(YEAR(BT$3)&lt;=YEAR('Rent Roll'!$C30)+'Rent Roll'!$V30-1),MOD(YEAR(BT$3),'Rent Roll'!$U30)=MOD(YEAR('Rent Roll'!$C30),'Rent Roll'!$U30),MONTH(BT$3)=MONTH('Rent Roll'!$C30)),1,0),0)</f>
        <v>0</v>
      </c>
      <c r="BU232" s="567">
        <f>IFERROR(IF(AND(NOT(YEAR(BU$3)&lt;=YEAR('Rent Roll'!$C30)+'Rent Roll'!$V30-1),MOD(YEAR(BU$3),'Rent Roll'!$U30)=MOD(YEAR('Rent Roll'!$C30),'Rent Roll'!$U30),MONTH(BU$3)=MONTH('Rent Roll'!$C30)),1,0),0)</f>
        <v>0</v>
      </c>
      <c r="BV232" s="567">
        <f>IFERROR(IF(AND(NOT(YEAR(BV$3)&lt;=YEAR('Rent Roll'!$C30)+'Rent Roll'!$V30-1),MOD(YEAR(BV$3),'Rent Roll'!$U30)=MOD(YEAR('Rent Roll'!$C30),'Rent Roll'!$U30),MONTH(BV$3)=MONTH('Rent Roll'!$C30)),1,0),0)</f>
        <v>0</v>
      </c>
      <c r="BW232" s="567">
        <f>IFERROR(IF(AND(NOT(YEAR(BW$3)&lt;=YEAR('Rent Roll'!$C30)+'Rent Roll'!$V30-1),MOD(YEAR(BW$3),'Rent Roll'!$U30)=MOD(YEAR('Rent Roll'!$C30),'Rent Roll'!$U30),MONTH(BW$3)=MONTH('Rent Roll'!$C30)),1,0),0)</f>
        <v>0</v>
      </c>
      <c r="BX232" s="567">
        <f>IFERROR(IF(AND(NOT(YEAR(BX$3)&lt;=YEAR('Rent Roll'!$C30)+'Rent Roll'!$V30-1),MOD(YEAR(BX$3),'Rent Roll'!$U30)=MOD(YEAR('Rent Roll'!$C30),'Rent Roll'!$U30),MONTH(BX$3)=MONTH('Rent Roll'!$C30)),1,0),0)</f>
        <v>0</v>
      </c>
      <c r="BY232" s="567">
        <f>IFERROR(IF(AND(NOT(YEAR(BY$3)&lt;=YEAR('Rent Roll'!$C30)+'Rent Roll'!$V30-1),MOD(YEAR(BY$3),'Rent Roll'!$U30)=MOD(YEAR('Rent Roll'!$C30),'Rent Roll'!$U30),MONTH(BY$3)=MONTH('Rent Roll'!$C30)),1,0),0)</f>
        <v>0</v>
      </c>
      <c r="BZ232" s="767">
        <f>IFERROR(IF(AND(NOT(YEAR(BZ$3)&lt;=YEAR('Rent Roll'!$C30)+'Rent Roll'!$V30-1),MOD(YEAR(BZ$3),'Rent Roll'!$U30)=MOD(YEAR('Rent Roll'!$C30),'Rent Roll'!$U30),MONTH(BZ$3)=MONTH('Rent Roll'!$C30)),1,0),0)</f>
        <v>0</v>
      </c>
      <c r="CA232" s="768">
        <f>IFERROR(IF(AND(NOT(YEAR(CA$3)&lt;=YEAR('Rent Roll'!$C30)+'Rent Roll'!$V30-1),MOD(YEAR(CA$3),'Rent Roll'!$U30)=MOD(YEAR('Rent Roll'!$C30),'Rent Roll'!$U30),MONTH(CA$3)=MONTH('Rent Roll'!$C30)),1,0),0)</f>
        <v>0</v>
      </c>
      <c r="CB232" s="567">
        <f>IFERROR(IF(AND(NOT(YEAR(CB$3)&lt;=YEAR('Rent Roll'!$C30)+'Rent Roll'!$V30-1),MOD(YEAR(CB$3),'Rent Roll'!$U30)=MOD(YEAR('Rent Roll'!$C30),'Rent Roll'!$U30),MONTH(CB$3)=MONTH('Rent Roll'!$C30)),1,0),0)</f>
        <v>0</v>
      </c>
      <c r="CC232" s="567">
        <f>IFERROR(IF(AND(NOT(YEAR(CC$3)&lt;=YEAR('Rent Roll'!$C30)+'Rent Roll'!$V30-1),MOD(YEAR(CC$3),'Rent Roll'!$U30)=MOD(YEAR('Rent Roll'!$C30),'Rent Roll'!$U30),MONTH(CC$3)=MONTH('Rent Roll'!$C30)),1,0),0)</f>
        <v>0</v>
      </c>
      <c r="CD232" s="567">
        <f>IFERROR(IF(AND(NOT(YEAR(CD$3)&lt;=YEAR('Rent Roll'!$C30)+'Rent Roll'!$V30-1),MOD(YEAR(CD$3),'Rent Roll'!$U30)=MOD(YEAR('Rent Roll'!$C30),'Rent Roll'!$U30),MONTH(CD$3)=MONTH('Rent Roll'!$C30)),1,0),0)</f>
        <v>0</v>
      </c>
      <c r="CE232" s="567">
        <f>IFERROR(IF(AND(NOT(YEAR(CE$3)&lt;=YEAR('Rent Roll'!$C30)+'Rent Roll'!$V30-1),MOD(YEAR(CE$3),'Rent Roll'!$U30)=MOD(YEAR('Rent Roll'!$C30),'Rent Roll'!$U30),MONTH(CE$3)=MONTH('Rent Roll'!$C30)),1,0),0)</f>
        <v>0</v>
      </c>
      <c r="CF232" s="567">
        <f>IFERROR(IF(AND(NOT(YEAR(CF$3)&lt;=YEAR('Rent Roll'!$C30)+'Rent Roll'!$V30-1),MOD(YEAR(CF$3),'Rent Roll'!$U30)=MOD(YEAR('Rent Roll'!$C30),'Rent Roll'!$U30),MONTH(CF$3)=MONTH('Rent Roll'!$C30)),1,0),0)</f>
        <v>0</v>
      </c>
      <c r="CG232" s="567">
        <f>IFERROR(IF(AND(NOT(YEAR(CG$3)&lt;=YEAR('Rent Roll'!$C30)+'Rent Roll'!$V30-1),MOD(YEAR(CG$3),'Rent Roll'!$U30)=MOD(YEAR('Rent Roll'!$C30),'Rent Roll'!$U30),MONTH(CG$3)=MONTH('Rent Roll'!$C30)),1,0),0)</f>
        <v>0</v>
      </c>
      <c r="CH232" s="567">
        <f>IFERROR(IF(AND(NOT(YEAR(CH$3)&lt;=YEAR('Rent Roll'!$C30)+'Rent Roll'!$V30-1),MOD(YEAR(CH$3),'Rent Roll'!$U30)=MOD(YEAR('Rent Roll'!$C30),'Rent Roll'!$U30),MONTH(CH$3)=MONTH('Rent Roll'!$C30)),1,0),0)</f>
        <v>0</v>
      </c>
      <c r="CI232" s="567">
        <f>IFERROR(IF(AND(NOT(YEAR(CI$3)&lt;=YEAR('Rent Roll'!$C30)+'Rent Roll'!$V30-1),MOD(YEAR(CI$3),'Rent Roll'!$U30)=MOD(YEAR('Rent Roll'!$C30),'Rent Roll'!$U30),MONTH(CI$3)=MONTH('Rent Roll'!$C30)),1,0),0)</f>
        <v>0</v>
      </c>
      <c r="CJ232" s="567">
        <f>IFERROR(IF(AND(NOT(YEAR(CJ$3)&lt;=YEAR('Rent Roll'!$C30)+'Rent Roll'!$V30-1),MOD(YEAR(CJ$3),'Rent Roll'!$U30)=MOD(YEAR('Rent Roll'!$C30),'Rent Roll'!$U30),MONTH(CJ$3)=MONTH('Rent Roll'!$C30)),1,0),0)</f>
        <v>0</v>
      </c>
      <c r="CK232" s="567">
        <f>IFERROR(IF(AND(NOT(YEAR(CK$3)&lt;=YEAR('Rent Roll'!$C30)+'Rent Roll'!$V30-1),MOD(YEAR(CK$3),'Rent Roll'!$U30)=MOD(YEAR('Rent Roll'!$C30),'Rent Roll'!$U30),MONTH(CK$3)=MONTH('Rent Roll'!$C30)),1,0),0)</f>
        <v>0</v>
      </c>
      <c r="CL232" s="767">
        <f>IFERROR(IF(AND(NOT(YEAR(CL$3)&lt;=YEAR('Rent Roll'!$C30)+'Rent Roll'!$V30-1),MOD(YEAR(CL$3),'Rent Roll'!$U30)=MOD(YEAR('Rent Roll'!$C30),'Rent Roll'!$U30),MONTH(CL$3)=MONTH('Rent Roll'!$C30)),1,0),0)</f>
        <v>0</v>
      </c>
      <c r="CM232" s="768">
        <f>IFERROR(IF(AND(NOT(YEAR(CM$3)&lt;=YEAR('Rent Roll'!$C30)+'Rent Roll'!$V30-1),MOD(YEAR(CM$3),'Rent Roll'!$U30)=MOD(YEAR('Rent Roll'!$C30),'Rent Roll'!$U30),MONTH(CM$3)=MONTH('Rent Roll'!$C30)),1,0),0)</f>
        <v>0</v>
      </c>
      <c r="CN232" s="567">
        <f>IFERROR(IF(AND(NOT(YEAR(CN$3)&lt;=YEAR('Rent Roll'!$C30)+'Rent Roll'!$V30-1),MOD(YEAR(CN$3),'Rent Roll'!$U30)=MOD(YEAR('Rent Roll'!$C30),'Rent Roll'!$U30),MONTH(CN$3)=MONTH('Rent Roll'!$C30)),1,0),0)</f>
        <v>0</v>
      </c>
      <c r="CO232" s="567">
        <f>IFERROR(IF(AND(NOT(YEAR(CO$3)&lt;=YEAR('Rent Roll'!$C30)+'Rent Roll'!$V30-1),MOD(YEAR(CO$3),'Rent Roll'!$U30)=MOD(YEAR('Rent Roll'!$C30),'Rent Roll'!$U30),MONTH(CO$3)=MONTH('Rent Roll'!$C30)),1,0),0)</f>
        <v>0</v>
      </c>
      <c r="CP232" s="567">
        <f>IFERROR(IF(AND(NOT(YEAR(CP$3)&lt;=YEAR('Rent Roll'!$C30)+'Rent Roll'!$V30-1),MOD(YEAR(CP$3),'Rent Roll'!$U30)=MOD(YEAR('Rent Roll'!$C30),'Rent Roll'!$U30),MONTH(CP$3)=MONTH('Rent Roll'!$C30)),1,0),0)</f>
        <v>0</v>
      </c>
      <c r="CQ232" s="567">
        <f>IFERROR(IF(AND(NOT(YEAR(CQ$3)&lt;=YEAR('Rent Roll'!$C30)+'Rent Roll'!$V30-1),MOD(YEAR(CQ$3),'Rent Roll'!$U30)=MOD(YEAR('Rent Roll'!$C30),'Rent Roll'!$U30),MONTH(CQ$3)=MONTH('Rent Roll'!$C30)),1,0),0)</f>
        <v>0</v>
      </c>
      <c r="CR232" s="567">
        <f>IFERROR(IF(AND(NOT(YEAR(CR$3)&lt;=YEAR('Rent Roll'!$C30)+'Rent Roll'!$V30-1),MOD(YEAR(CR$3),'Rent Roll'!$U30)=MOD(YEAR('Rent Roll'!$C30),'Rent Roll'!$U30),MONTH(CR$3)=MONTH('Rent Roll'!$C30)),1,0),0)</f>
        <v>0</v>
      </c>
      <c r="CS232" s="567">
        <f>IFERROR(IF(AND(NOT(YEAR(CS$3)&lt;=YEAR('Rent Roll'!$C30)+'Rent Roll'!$V30-1),MOD(YEAR(CS$3),'Rent Roll'!$U30)=MOD(YEAR('Rent Roll'!$C30),'Rent Roll'!$U30),MONTH(CS$3)=MONTH('Rent Roll'!$C30)),1,0),0)</f>
        <v>0</v>
      </c>
      <c r="CT232" s="567">
        <f>IFERROR(IF(AND(NOT(YEAR(CT$3)&lt;=YEAR('Rent Roll'!$C30)+'Rent Roll'!$V30-1),MOD(YEAR(CT$3),'Rent Roll'!$U30)=MOD(YEAR('Rent Roll'!$C30),'Rent Roll'!$U30),MONTH(CT$3)=MONTH('Rent Roll'!$C30)),1,0),0)</f>
        <v>0</v>
      </c>
      <c r="CU232" s="567">
        <f>IFERROR(IF(AND(NOT(YEAR(CU$3)&lt;=YEAR('Rent Roll'!$C30)+'Rent Roll'!$V30-1),MOD(YEAR(CU$3),'Rent Roll'!$U30)=MOD(YEAR('Rent Roll'!$C30),'Rent Roll'!$U30),MONTH(CU$3)=MONTH('Rent Roll'!$C30)),1,0),0)</f>
        <v>0</v>
      </c>
      <c r="CV232" s="567">
        <f>IFERROR(IF(AND(NOT(YEAR(CV$3)&lt;=YEAR('Rent Roll'!$C30)+'Rent Roll'!$V30-1),MOD(YEAR(CV$3),'Rent Roll'!$U30)=MOD(YEAR('Rent Roll'!$C30),'Rent Roll'!$U30),MONTH(CV$3)=MONTH('Rent Roll'!$C30)),1,0),0)</f>
        <v>0</v>
      </c>
      <c r="CW232" s="567">
        <f>IFERROR(IF(AND(NOT(YEAR(CW$3)&lt;=YEAR('Rent Roll'!$C30)+'Rent Roll'!$V30-1),MOD(YEAR(CW$3),'Rent Roll'!$U30)=MOD(YEAR('Rent Roll'!$C30),'Rent Roll'!$U30),MONTH(CW$3)=MONTH('Rent Roll'!$C30)),1,0),0)</f>
        <v>0</v>
      </c>
      <c r="CX232" s="767">
        <f>IFERROR(IF(AND(NOT(YEAR(CX$3)&lt;=YEAR('Rent Roll'!$C30)+'Rent Roll'!$V30-1),MOD(YEAR(CX$3),'Rent Roll'!$U30)=MOD(YEAR('Rent Roll'!$C30),'Rent Roll'!$U30),MONTH(CX$3)=MONTH('Rent Roll'!$C30)),1,0),0)</f>
        <v>0</v>
      </c>
      <c r="CY232" s="768">
        <f>IFERROR(IF(AND(NOT(YEAR(CY$3)&lt;=YEAR('Rent Roll'!$C30)+'Rent Roll'!$V30-1),MOD(YEAR(CY$3),'Rent Roll'!$U30)=MOD(YEAR('Rent Roll'!$C30),'Rent Roll'!$U30),MONTH(CY$3)=MONTH('Rent Roll'!$C30)),1,0),0)</f>
        <v>0</v>
      </c>
      <c r="CZ232" s="567">
        <f>IFERROR(IF(AND(NOT(YEAR(CZ$3)&lt;=YEAR('Rent Roll'!$C30)+'Rent Roll'!$V30-1),MOD(YEAR(CZ$3),'Rent Roll'!$U30)=MOD(YEAR('Rent Roll'!$C30),'Rent Roll'!$U30),MONTH(CZ$3)=MONTH('Rent Roll'!$C30)),1,0),0)</f>
        <v>0</v>
      </c>
      <c r="DA232" s="567">
        <f>IFERROR(IF(AND(NOT(YEAR(DA$3)&lt;=YEAR('Rent Roll'!$C30)+'Rent Roll'!$V30-1),MOD(YEAR(DA$3),'Rent Roll'!$U30)=MOD(YEAR('Rent Roll'!$C30),'Rent Roll'!$U30),MONTH(DA$3)=MONTH('Rent Roll'!$C30)),1,0),0)</f>
        <v>0</v>
      </c>
      <c r="DB232" s="567">
        <f>IFERROR(IF(AND(NOT(YEAR(DB$3)&lt;=YEAR('Rent Roll'!$C30)+'Rent Roll'!$V30-1),MOD(YEAR(DB$3),'Rent Roll'!$U30)=MOD(YEAR('Rent Roll'!$C30),'Rent Roll'!$U30),MONTH(DB$3)=MONTH('Rent Roll'!$C30)),1,0),0)</f>
        <v>0</v>
      </c>
      <c r="DC232" s="567">
        <f>IFERROR(IF(AND(NOT(YEAR(DC$3)&lt;=YEAR('Rent Roll'!$C30)+'Rent Roll'!$V30-1),MOD(YEAR(DC$3),'Rent Roll'!$U30)=MOD(YEAR('Rent Roll'!$C30),'Rent Roll'!$U30),MONTH(DC$3)=MONTH('Rent Roll'!$C30)),1,0),0)</f>
        <v>0</v>
      </c>
      <c r="DD232" s="567">
        <f>IFERROR(IF(AND(NOT(YEAR(DD$3)&lt;=YEAR('Rent Roll'!$C30)+'Rent Roll'!$V30-1),MOD(YEAR(DD$3),'Rent Roll'!$U30)=MOD(YEAR('Rent Roll'!$C30),'Rent Roll'!$U30),MONTH(DD$3)=MONTH('Rent Roll'!$C30)),1,0),0)</f>
        <v>0</v>
      </c>
      <c r="DE232" s="567">
        <f>IFERROR(IF(AND(NOT(YEAR(DE$3)&lt;=YEAR('Rent Roll'!$C30)+'Rent Roll'!$V30-1),MOD(YEAR(DE$3),'Rent Roll'!$U30)=MOD(YEAR('Rent Roll'!$C30),'Rent Roll'!$U30),MONTH(DE$3)=MONTH('Rent Roll'!$C30)),1,0),0)</f>
        <v>0</v>
      </c>
      <c r="DF232" s="567">
        <f>IFERROR(IF(AND(NOT(YEAR(DF$3)&lt;=YEAR('Rent Roll'!$C30)+'Rent Roll'!$V30-1),MOD(YEAR(DF$3),'Rent Roll'!$U30)=MOD(YEAR('Rent Roll'!$C30),'Rent Roll'!$U30),MONTH(DF$3)=MONTH('Rent Roll'!$C30)),1,0),0)</f>
        <v>0</v>
      </c>
      <c r="DG232" s="567">
        <f>IFERROR(IF(AND(NOT(YEAR(DG$3)&lt;=YEAR('Rent Roll'!$C30)+'Rent Roll'!$V30-1),MOD(YEAR(DG$3),'Rent Roll'!$U30)=MOD(YEAR('Rent Roll'!$C30),'Rent Roll'!$U30),MONTH(DG$3)=MONTH('Rent Roll'!$C30)),1,0),0)</f>
        <v>0</v>
      </c>
      <c r="DH232" s="567">
        <f>IFERROR(IF(AND(NOT(YEAR(DH$3)&lt;=YEAR('Rent Roll'!$C30)+'Rent Roll'!$V30-1),MOD(YEAR(DH$3),'Rent Roll'!$U30)=MOD(YEAR('Rent Roll'!$C30),'Rent Roll'!$U30),MONTH(DH$3)=MONTH('Rent Roll'!$C30)),1,0),0)</f>
        <v>0</v>
      </c>
      <c r="DI232" s="567">
        <f>IFERROR(IF(AND(NOT(YEAR(DI$3)&lt;=YEAR('Rent Roll'!$C30)+'Rent Roll'!$V30-1),MOD(YEAR(DI$3),'Rent Roll'!$U30)=MOD(YEAR('Rent Roll'!$C30),'Rent Roll'!$U30),MONTH(DI$3)=MONTH('Rent Roll'!$C30)),1,0),0)</f>
        <v>0</v>
      </c>
      <c r="DJ232" s="767">
        <f>IFERROR(IF(AND(NOT(YEAR(DJ$3)&lt;=YEAR('Rent Roll'!$C30)+'Rent Roll'!$V30-1),MOD(YEAR(DJ$3),'Rent Roll'!$U30)=MOD(YEAR('Rent Roll'!$C30),'Rent Roll'!$U30),MONTH(DJ$3)=MONTH('Rent Roll'!$C30)),1,0),0)</f>
        <v>0</v>
      </c>
      <c r="DK232" s="768">
        <f>IFERROR(IF(AND(NOT(YEAR(DK$3)&lt;=YEAR('Rent Roll'!$C30)+'Rent Roll'!$V30-1),MOD(YEAR(DK$3),'Rent Roll'!$U30)=MOD(YEAR('Rent Roll'!$C30),'Rent Roll'!$U30),MONTH(DK$3)=MONTH('Rent Roll'!$C30)),1,0),0)</f>
        <v>0</v>
      </c>
      <c r="DL232" s="567">
        <f>IFERROR(IF(AND(NOT(YEAR(DL$3)&lt;=YEAR('Rent Roll'!$C30)+'Rent Roll'!$V30-1),MOD(YEAR(DL$3),'Rent Roll'!$U30)=MOD(YEAR('Rent Roll'!$C30),'Rent Roll'!$U30),MONTH(DL$3)=MONTH('Rent Roll'!$C30)),1,0),0)</f>
        <v>0</v>
      </c>
      <c r="DM232" s="567">
        <f>IFERROR(IF(AND(NOT(YEAR(DM$3)&lt;=YEAR('Rent Roll'!$C30)+'Rent Roll'!$V30-1),MOD(YEAR(DM$3),'Rent Roll'!$U30)=MOD(YEAR('Rent Roll'!$C30),'Rent Roll'!$U30),MONTH(DM$3)=MONTH('Rent Roll'!$C30)),1,0),0)</f>
        <v>0</v>
      </c>
      <c r="DN232" s="567">
        <f>IFERROR(IF(AND(NOT(YEAR(DN$3)&lt;=YEAR('Rent Roll'!$C30)+'Rent Roll'!$V30-1),MOD(YEAR(DN$3),'Rent Roll'!$U30)=MOD(YEAR('Rent Roll'!$C30),'Rent Roll'!$U30),MONTH(DN$3)=MONTH('Rent Roll'!$C30)),1,0),0)</f>
        <v>0</v>
      </c>
      <c r="DO232" s="567">
        <f>IFERROR(IF(AND(NOT(YEAR(DO$3)&lt;=YEAR('Rent Roll'!$C30)+'Rent Roll'!$V30-1),MOD(YEAR(DO$3),'Rent Roll'!$U30)=MOD(YEAR('Rent Roll'!$C30),'Rent Roll'!$U30),MONTH(DO$3)=MONTH('Rent Roll'!$C30)),1,0),0)</f>
        <v>0</v>
      </c>
      <c r="DP232" s="567">
        <f>IFERROR(IF(AND(NOT(YEAR(DP$3)&lt;=YEAR('Rent Roll'!$C30)+'Rent Roll'!$V30-1),MOD(YEAR(DP$3),'Rent Roll'!$U30)=MOD(YEAR('Rent Roll'!$C30),'Rent Roll'!$U30),MONTH(DP$3)=MONTH('Rent Roll'!$C30)),1,0),0)</f>
        <v>0</v>
      </c>
      <c r="DQ232" s="567">
        <f>IFERROR(IF(AND(NOT(YEAR(DQ$3)&lt;=YEAR('Rent Roll'!$C30)+'Rent Roll'!$V30-1),MOD(YEAR(DQ$3),'Rent Roll'!$U30)=MOD(YEAR('Rent Roll'!$C30),'Rent Roll'!$U30),MONTH(DQ$3)=MONTH('Rent Roll'!$C30)),1,0),0)</f>
        <v>0</v>
      </c>
      <c r="DR232" s="567">
        <f>IFERROR(IF(AND(NOT(YEAR(DR$3)&lt;=YEAR('Rent Roll'!$C30)+'Rent Roll'!$V30-1),MOD(YEAR(DR$3),'Rent Roll'!$U30)=MOD(YEAR('Rent Roll'!$C30),'Rent Roll'!$U30),MONTH(DR$3)=MONTH('Rent Roll'!$C30)),1,0),0)</f>
        <v>0</v>
      </c>
      <c r="DS232" s="567">
        <f>IFERROR(IF(AND(NOT(YEAR(DS$3)&lt;=YEAR('Rent Roll'!$C30)+'Rent Roll'!$V30-1),MOD(YEAR(DS$3),'Rent Roll'!$U30)=MOD(YEAR('Rent Roll'!$C30),'Rent Roll'!$U30),MONTH(DS$3)=MONTH('Rent Roll'!$C30)),1,0),0)</f>
        <v>0</v>
      </c>
      <c r="DT232" s="567">
        <f>IFERROR(IF(AND(NOT(YEAR(DT$3)&lt;=YEAR('Rent Roll'!$C30)+'Rent Roll'!$V30-1),MOD(YEAR(DT$3),'Rent Roll'!$U30)=MOD(YEAR('Rent Roll'!$C30),'Rent Roll'!$U30),MONTH(DT$3)=MONTH('Rent Roll'!$C30)),1,0),0)</f>
        <v>0</v>
      </c>
      <c r="DU232" s="567">
        <f>IFERROR(IF(AND(NOT(YEAR(DU$3)&lt;=YEAR('Rent Roll'!$C30)+'Rent Roll'!$V30-1),MOD(YEAR(DU$3),'Rent Roll'!$U30)=MOD(YEAR('Rent Roll'!$C30),'Rent Roll'!$U30),MONTH(DU$3)=MONTH('Rent Roll'!$C30)),1,0),0)</f>
        <v>0</v>
      </c>
      <c r="DV232" s="567">
        <f>IFERROR(IF(AND(NOT(YEAR(DV$3)&lt;=YEAR('Rent Roll'!$C30)+'Rent Roll'!$V30-1),MOD(YEAR(DV$3),'Rent Roll'!$U30)=MOD(YEAR('Rent Roll'!$C30),'Rent Roll'!$U30),MONTH(DV$3)=MONTH('Rent Roll'!$C30)),1,0),0)</f>
        <v>0</v>
      </c>
    </row>
    <row r="233" spans="1:126" s="568" customFormat="1" ht="12" customHeight="1" outlineLevel="1" x14ac:dyDescent="0.4">
      <c r="A233" s="732"/>
      <c r="B233" s="564">
        <f>'Rent Roll'!$B31</f>
        <v>0</v>
      </c>
      <c r="C233" s="566"/>
      <c r="D233" s="566"/>
      <c r="E233" s="566"/>
      <c r="F233" s="778">
        <f>IFERROR(IF(AND(NOT(YEAR(F$3)&lt;=YEAR('Rent Roll'!$C31)+'Rent Roll'!$V31-1),MOD(YEAR(F$3),'Rent Roll'!$U31)=MOD(YEAR('Rent Roll'!$C31),'Rent Roll'!$U31),MONTH(F$3)=MONTH('Rent Roll'!$C31)),1,0),0)</f>
        <v>0</v>
      </c>
      <c r="G233" s="768">
        <f>IFERROR(IF(AND(NOT(YEAR(G$3)&lt;=YEAR('Rent Roll'!$C31)+'Rent Roll'!$V31-1),MOD(YEAR(G$3),'Rent Roll'!$U31)=MOD(YEAR('Rent Roll'!$C31),'Rent Roll'!$U31),MONTH(G$3)=MONTH('Rent Roll'!$C31)),1,0),0)</f>
        <v>0</v>
      </c>
      <c r="H233" s="567">
        <f>IFERROR(IF(AND(NOT(YEAR(H$3)&lt;=YEAR('Rent Roll'!$C31)+'Rent Roll'!$V31-1),MOD(YEAR(H$3),'Rent Roll'!$U31)=MOD(YEAR('Rent Roll'!$C31),'Rent Roll'!$U31),MONTH(H$3)=MONTH('Rent Roll'!$C31)),1,0),0)</f>
        <v>0</v>
      </c>
      <c r="I233" s="567">
        <f>IFERROR(IF(AND(NOT(YEAR(I$3)&lt;=YEAR('Rent Roll'!$C31)+'Rent Roll'!$V31-1),MOD(YEAR(I$3),'Rent Roll'!$U31)=MOD(YEAR('Rent Roll'!$C31),'Rent Roll'!$U31),MONTH(I$3)=MONTH('Rent Roll'!$C31)),1,0),0)</f>
        <v>0</v>
      </c>
      <c r="J233" s="567">
        <f>IFERROR(IF(AND(NOT(YEAR(J$3)&lt;=YEAR('Rent Roll'!$C31)+'Rent Roll'!$V31-1),MOD(YEAR(J$3),'Rent Roll'!$U31)=MOD(YEAR('Rent Roll'!$C31),'Rent Roll'!$U31),MONTH(J$3)=MONTH('Rent Roll'!$C31)),1,0),0)</f>
        <v>0</v>
      </c>
      <c r="K233" s="567">
        <f>IFERROR(IF(AND(NOT(YEAR(K$3)&lt;=YEAR('Rent Roll'!$C31)+'Rent Roll'!$V31-1),MOD(YEAR(K$3),'Rent Roll'!$U31)=MOD(YEAR('Rent Roll'!$C31),'Rent Roll'!$U31),MONTH(K$3)=MONTH('Rent Roll'!$C31)),1,0),0)</f>
        <v>0</v>
      </c>
      <c r="L233" s="567">
        <f>IFERROR(IF(AND(NOT(YEAR(L$3)&lt;=YEAR('Rent Roll'!$C31)+'Rent Roll'!$V31-1),MOD(YEAR(L$3),'Rent Roll'!$U31)=MOD(YEAR('Rent Roll'!$C31),'Rent Roll'!$U31),MONTH(L$3)=MONTH('Rent Roll'!$C31)),1,0),0)</f>
        <v>0</v>
      </c>
      <c r="M233" s="567">
        <f>IFERROR(IF(AND(NOT(YEAR(M$3)&lt;=YEAR('Rent Roll'!$C31)+'Rent Roll'!$V31-1),MOD(YEAR(M$3),'Rent Roll'!$U31)=MOD(YEAR('Rent Roll'!$C31),'Rent Roll'!$U31),MONTH(M$3)=MONTH('Rent Roll'!$C31)),1,0),0)</f>
        <v>0</v>
      </c>
      <c r="N233" s="567">
        <f>IFERROR(IF(AND(NOT(YEAR(N$3)&lt;=YEAR('Rent Roll'!$C31)+'Rent Roll'!$V31-1),MOD(YEAR(N$3),'Rent Roll'!$U31)=MOD(YEAR('Rent Roll'!$C31),'Rent Roll'!$U31),MONTH(N$3)=MONTH('Rent Roll'!$C31)),1,0),0)</f>
        <v>0</v>
      </c>
      <c r="O233" s="567">
        <f>IFERROR(IF(AND(NOT(YEAR(O$3)&lt;=YEAR('Rent Roll'!$C31)+'Rent Roll'!$V31-1),MOD(YEAR(O$3),'Rent Roll'!$U31)=MOD(YEAR('Rent Roll'!$C31),'Rent Roll'!$U31),MONTH(O$3)=MONTH('Rent Roll'!$C31)),1,0),0)</f>
        <v>0</v>
      </c>
      <c r="P233" s="567">
        <f>IFERROR(IF(AND(NOT(YEAR(P$3)&lt;=YEAR('Rent Roll'!$C31)+'Rent Roll'!$V31-1),MOD(YEAR(P$3),'Rent Roll'!$U31)=MOD(YEAR('Rent Roll'!$C31),'Rent Roll'!$U31),MONTH(P$3)=MONTH('Rent Roll'!$C31)),1,0),0)</f>
        <v>0</v>
      </c>
      <c r="Q233" s="567">
        <f>IFERROR(IF(AND(NOT(YEAR(Q$3)&lt;=YEAR('Rent Roll'!$C31)+'Rent Roll'!$V31-1),MOD(YEAR(Q$3),'Rent Roll'!$U31)=MOD(YEAR('Rent Roll'!$C31),'Rent Roll'!$U31),MONTH(Q$3)=MONTH('Rent Roll'!$C31)),1,0),0)</f>
        <v>0</v>
      </c>
      <c r="R233" s="767">
        <f>IFERROR(IF(AND(NOT(YEAR(R$3)&lt;=YEAR('Rent Roll'!$C31)+'Rent Roll'!$V31-1),MOD(YEAR(R$3),'Rent Roll'!$U31)=MOD(YEAR('Rent Roll'!$C31),'Rent Roll'!$U31),MONTH(R$3)=MONTH('Rent Roll'!$C31)),1,0),0)</f>
        <v>0</v>
      </c>
      <c r="S233" s="768">
        <f>IFERROR(IF(AND(NOT(YEAR(S$3)&lt;=YEAR('Rent Roll'!$C31)+'Rent Roll'!$V31-1),MOD(YEAR(S$3),'Rent Roll'!$U31)=MOD(YEAR('Rent Roll'!$C31),'Rent Roll'!$U31),MONTH(S$3)=MONTH('Rent Roll'!$C31)),1,0),0)</f>
        <v>0</v>
      </c>
      <c r="T233" s="567">
        <f>IFERROR(IF(AND(NOT(YEAR(T$3)&lt;=YEAR('Rent Roll'!$C31)+'Rent Roll'!$V31-1),MOD(YEAR(T$3),'Rent Roll'!$U31)=MOD(YEAR('Rent Roll'!$C31),'Rent Roll'!$U31),MONTH(T$3)=MONTH('Rent Roll'!$C31)),1,0),0)</f>
        <v>0</v>
      </c>
      <c r="U233" s="567">
        <f>IFERROR(IF(AND(NOT(YEAR(U$3)&lt;=YEAR('Rent Roll'!$C31)+'Rent Roll'!$V31-1),MOD(YEAR(U$3),'Rent Roll'!$U31)=MOD(YEAR('Rent Roll'!$C31),'Rent Roll'!$U31),MONTH(U$3)=MONTH('Rent Roll'!$C31)),1,0),0)</f>
        <v>0</v>
      </c>
      <c r="V233" s="567">
        <f>IFERROR(IF(AND(NOT(YEAR(V$3)&lt;=YEAR('Rent Roll'!$C31)+'Rent Roll'!$V31-1),MOD(YEAR(V$3),'Rent Roll'!$U31)=MOD(YEAR('Rent Roll'!$C31),'Rent Roll'!$U31),MONTH(V$3)=MONTH('Rent Roll'!$C31)),1,0),0)</f>
        <v>0</v>
      </c>
      <c r="W233" s="567">
        <f>IFERROR(IF(AND(NOT(YEAR(W$3)&lt;=YEAR('Rent Roll'!$C31)+'Rent Roll'!$V31-1),MOD(YEAR(W$3),'Rent Roll'!$U31)=MOD(YEAR('Rent Roll'!$C31),'Rent Roll'!$U31),MONTH(W$3)=MONTH('Rent Roll'!$C31)),1,0),0)</f>
        <v>0</v>
      </c>
      <c r="X233" s="567">
        <f>IFERROR(IF(AND(NOT(YEAR(X$3)&lt;=YEAR('Rent Roll'!$C31)+'Rent Roll'!$V31-1),MOD(YEAR(X$3),'Rent Roll'!$U31)=MOD(YEAR('Rent Roll'!$C31),'Rent Roll'!$U31),MONTH(X$3)=MONTH('Rent Roll'!$C31)),1,0),0)</f>
        <v>0</v>
      </c>
      <c r="Y233" s="567">
        <f>IFERROR(IF(AND(NOT(YEAR(Y$3)&lt;=YEAR('Rent Roll'!$C31)+'Rent Roll'!$V31-1),MOD(YEAR(Y$3),'Rent Roll'!$U31)=MOD(YEAR('Rent Roll'!$C31),'Rent Roll'!$U31),MONTH(Y$3)=MONTH('Rent Roll'!$C31)),1,0),0)</f>
        <v>0</v>
      </c>
      <c r="Z233" s="567">
        <f>IFERROR(IF(AND(NOT(YEAR(Z$3)&lt;=YEAR('Rent Roll'!$C31)+'Rent Roll'!$V31-1),MOD(YEAR(Z$3),'Rent Roll'!$U31)=MOD(YEAR('Rent Roll'!$C31),'Rent Roll'!$U31),MONTH(Z$3)=MONTH('Rent Roll'!$C31)),1,0),0)</f>
        <v>0</v>
      </c>
      <c r="AA233" s="567">
        <f>IFERROR(IF(AND(NOT(YEAR(AA$3)&lt;=YEAR('Rent Roll'!$C31)+'Rent Roll'!$V31-1),MOD(YEAR(AA$3),'Rent Roll'!$U31)=MOD(YEAR('Rent Roll'!$C31),'Rent Roll'!$U31),MONTH(AA$3)=MONTH('Rent Roll'!$C31)),1,0),0)</f>
        <v>0</v>
      </c>
      <c r="AB233" s="567">
        <f>IFERROR(IF(AND(NOT(YEAR(AB$3)&lt;=YEAR('Rent Roll'!$C31)+'Rent Roll'!$V31-1),MOD(YEAR(AB$3),'Rent Roll'!$U31)=MOD(YEAR('Rent Roll'!$C31),'Rent Roll'!$U31),MONTH(AB$3)=MONTH('Rent Roll'!$C31)),1,0),0)</f>
        <v>0</v>
      </c>
      <c r="AC233" s="567">
        <f>IFERROR(IF(AND(NOT(YEAR(AC$3)&lt;=YEAR('Rent Roll'!$C31)+'Rent Roll'!$V31-1),MOD(YEAR(AC$3),'Rent Roll'!$U31)=MOD(YEAR('Rent Roll'!$C31),'Rent Roll'!$U31),MONTH(AC$3)=MONTH('Rent Roll'!$C31)),1,0),0)</f>
        <v>0</v>
      </c>
      <c r="AD233" s="767">
        <f>IFERROR(IF(AND(NOT(YEAR(AD$3)&lt;=YEAR('Rent Roll'!$C31)+'Rent Roll'!$V31-1),MOD(YEAR(AD$3),'Rent Roll'!$U31)=MOD(YEAR('Rent Roll'!$C31),'Rent Roll'!$U31),MONTH(AD$3)=MONTH('Rent Roll'!$C31)),1,0),0)</f>
        <v>0</v>
      </c>
      <c r="AE233" s="768">
        <f>IFERROR(IF(AND(NOT(YEAR(AE$3)&lt;=YEAR('Rent Roll'!$C31)+'Rent Roll'!$V31-1),MOD(YEAR(AE$3),'Rent Roll'!$U31)=MOD(YEAR('Rent Roll'!$C31),'Rent Roll'!$U31),MONTH(AE$3)=MONTH('Rent Roll'!$C31)),1,0),0)</f>
        <v>0</v>
      </c>
      <c r="AF233" s="567">
        <f>IFERROR(IF(AND(NOT(YEAR(AF$3)&lt;=YEAR('Rent Roll'!$C31)+'Rent Roll'!$V31-1),MOD(YEAR(AF$3),'Rent Roll'!$U31)=MOD(YEAR('Rent Roll'!$C31),'Rent Roll'!$U31),MONTH(AF$3)=MONTH('Rent Roll'!$C31)),1,0),0)</f>
        <v>0</v>
      </c>
      <c r="AG233" s="567">
        <f>IFERROR(IF(AND(NOT(YEAR(AG$3)&lt;=YEAR('Rent Roll'!$C31)+'Rent Roll'!$V31-1),MOD(YEAR(AG$3),'Rent Roll'!$U31)=MOD(YEAR('Rent Roll'!$C31),'Rent Roll'!$U31),MONTH(AG$3)=MONTH('Rent Roll'!$C31)),1,0),0)</f>
        <v>0</v>
      </c>
      <c r="AH233" s="567">
        <f>IFERROR(IF(AND(NOT(YEAR(AH$3)&lt;=YEAR('Rent Roll'!$C31)+'Rent Roll'!$V31-1),MOD(YEAR(AH$3),'Rent Roll'!$U31)=MOD(YEAR('Rent Roll'!$C31),'Rent Roll'!$U31),MONTH(AH$3)=MONTH('Rent Roll'!$C31)),1,0),0)</f>
        <v>0</v>
      </c>
      <c r="AI233" s="567">
        <f>IFERROR(IF(AND(NOT(YEAR(AI$3)&lt;=YEAR('Rent Roll'!$C31)+'Rent Roll'!$V31-1),MOD(YEAR(AI$3),'Rent Roll'!$U31)=MOD(YEAR('Rent Roll'!$C31),'Rent Roll'!$U31),MONTH(AI$3)=MONTH('Rent Roll'!$C31)),1,0),0)</f>
        <v>0</v>
      </c>
      <c r="AJ233" s="567">
        <f>IFERROR(IF(AND(NOT(YEAR(AJ$3)&lt;=YEAR('Rent Roll'!$C31)+'Rent Roll'!$V31-1),MOD(YEAR(AJ$3),'Rent Roll'!$U31)=MOD(YEAR('Rent Roll'!$C31),'Rent Roll'!$U31),MONTH(AJ$3)=MONTH('Rent Roll'!$C31)),1,0),0)</f>
        <v>0</v>
      </c>
      <c r="AK233" s="567">
        <f>IFERROR(IF(AND(NOT(YEAR(AK$3)&lt;=YEAR('Rent Roll'!$C31)+'Rent Roll'!$V31-1),MOD(YEAR(AK$3),'Rent Roll'!$U31)=MOD(YEAR('Rent Roll'!$C31),'Rent Roll'!$U31),MONTH(AK$3)=MONTH('Rent Roll'!$C31)),1,0),0)</f>
        <v>0</v>
      </c>
      <c r="AL233" s="567">
        <f>IFERROR(IF(AND(NOT(YEAR(AL$3)&lt;=YEAR('Rent Roll'!$C31)+'Rent Roll'!$V31-1),MOD(YEAR(AL$3),'Rent Roll'!$U31)=MOD(YEAR('Rent Roll'!$C31),'Rent Roll'!$U31),MONTH(AL$3)=MONTH('Rent Roll'!$C31)),1,0),0)</f>
        <v>0</v>
      </c>
      <c r="AM233" s="567">
        <f>IFERROR(IF(AND(NOT(YEAR(AM$3)&lt;=YEAR('Rent Roll'!$C31)+'Rent Roll'!$V31-1),MOD(YEAR(AM$3),'Rent Roll'!$U31)=MOD(YEAR('Rent Roll'!$C31),'Rent Roll'!$U31),MONTH(AM$3)=MONTH('Rent Roll'!$C31)),1,0),0)</f>
        <v>0</v>
      </c>
      <c r="AN233" s="567">
        <f>IFERROR(IF(AND(NOT(YEAR(AN$3)&lt;=YEAR('Rent Roll'!$C31)+'Rent Roll'!$V31-1),MOD(YEAR(AN$3),'Rent Roll'!$U31)=MOD(YEAR('Rent Roll'!$C31),'Rent Roll'!$U31),MONTH(AN$3)=MONTH('Rent Roll'!$C31)),1,0),0)</f>
        <v>0</v>
      </c>
      <c r="AO233" s="567">
        <f>IFERROR(IF(AND(NOT(YEAR(AO$3)&lt;=YEAR('Rent Roll'!$C31)+'Rent Roll'!$V31-1),MOD(YEAR(AO$3),'Rent Roll'!$U31)=MOD(YEAR('Rent Roll'!$C31),'Rent Roll'!$U31),MONTH(AO$3)=MONTH('Rent Roll'!$C31)),1,0),0)</f>
        <v>0</v>
      </c>
      <c r="AP233" s="767">
        <f>IFERROR(IF(AND(NOT(YEAR(AP$3)&lt;=YEAR('Rent Roll'!$C31)+'Rent Roll'!$V31-1),MOD(YEAR(AP$3),'Rent Roll'!$U31)=MOD(YEAR('Rent Roll'!$C31),'Rent Roll'!$U31),MONTH(AP$3)=MONTH('Rent Roll'!$C31)),1,0),0)</f>
        <v>0</v>
      </c>
      <c r="AQ233" s="768">
        <f>IFERROR(IF(AND(NOT(YEAR(AQ$3)&lt;=YEAR('Rent Roll'!$C31)+'Rent Roll'!$V31-1),MOD(YEAR(AQ$3),'Rent Roll'!$U31)=MOD(YEAR('Rent Roll'!$C31),'Rent Roll'!$U31),MONTH(AQ$3)=MONTH('Rent Roll'!$C31)),1,0),0)</f>
        <v>0</v>
      </c>
      <c r="AR233" s="567">
        <f>IFERROR(IF(AND(NOT(YEAR(AR$3)&lt;=YEAR('Rent Roll'!$C31)+'Rent Roll'!$V31-1),MOD(YEAR(AR$3),'Rent Roll'!$U31)=MOD(YEAR('Rent Roll'!$C31),'Rent Roll'!$U31),MONTH(AR$3)=MONTH('Rent Roll'!$C31)),1,0),0)</f>
        <v>0</v>
      </c>
      <c r="AS233" s="567">
        <f>IFERROR(IF(AND(NOT(YEAR(AS$3)&lt;=YEAR('Rent Roll'!$C31)+'Rent Roll'!$V31-1),MOD(YEAR(AS$3),'Rent Roll'!$U31)=MOD(YEAR('Rent Roll'!$C31),'Rent Roll'!$U31),MONTH(AS$3)=MONTH('Rent Roll'!$C31)),1,0),0)</f>
        <v>0</v>
      </c>
      <c r="AT233" s="567">
        <f>IFERROR(IF(AND(NOT(YEAR(AT$3)&lt;=YEAR('Rent Roll'!$C31)+'Rent Roll'!$V31-1),MOD(YEAR(AT$3),'Rent Roll'!$U31)=MOD(YEAR('Rent Roll'!$C31),'Rent Roll'!$U31),MONTH(AT$3)=MONTH('Rent Roll'!$C31)),1,0),0)</f>
        <v>0</v>
      </c>
      <c r="AU233" s="567">
        <f>IFERROR(IF(AND(NOT(YEAR(AU$3)&lt;=YEAR('Rent Roll'!$C31)+'Rent Roll'!$V31-1),MOD(YEAR(AU$3),'Rent Roll'!$U31)=MOD(YEAR('Rent Roll'!$C31),'Rent Roll'!$U31),MONTH(AU$3)=MONTH('Rent Roll'!$C31)),1,0),0)</f>
        <v>0</v>
      </c>
      <c r="AV233" s="567">
        <f>IFERROR(IF(AND(NOT(YEAR(AV$3)&lt;=YEAR('Rent Roll'!$C31)+'Rent Roll'!$V31-1),MOD(YEAR(AV$3),'Rent Roll'!$U31)=MOD(YEAR('Rent Roll'!$C31),'Rent Roll'!$U31),MONTH(AV$3)=MONTH('Rent Roll'!$C31)),1,0),0)</f>
        <v>0</v>
      </c>
      <c r="AW233" s="567">
        <f>IFERROR(IF(AND(NOT(YEAR(AW$3)&lt;=YEAR('Rent Roll'!$C31)+'Rent Roll'!$V31-1),MOD(YEAR(AW$3),'Rent Roll'!$U31)=MOD(YEAR('Rent Roll'!$C31),'Rent Roll'!$U31),MONTH(AW$3)=MONTH('Rent Roll'!$C31)),1,0),0)</f>
        <v>0</v>
      </c>
      <c r="AX233" s="567">
        <f>IFERROR(IF(AND(NOT(YEAR(AX$3)&lt;=YEAR('Rent Roll'!$C31)+'Rent Roll'!$V31-1),MOD(YEAR(AX$3),'Rent Roll'!$U31)=MOD(YEAR('Rent Roll'!$C31),'Rent Roll'!$U31),MONTH(AX$3)=MONTH('Rent Roll'!$C31)),1,0),0)</f>
        <v>0</v>
      </c>
      <c r="AY233" s="567">
        <f>IFERROR(IF(AND(NOT(YEAR(AY$3)&lt;=YEAR('Rent Roll'!$C31)+'Rent Roll'!$V31-1),MOD(YEAR(AY$3),'Rent Roll'!$U31)=MOD(YEAR('Rent Roll'!$C31),'Rent Roll'!$U31),MONTH(AY$3)=MONTH('Rent Roll'!$C31)),1,0),0)</f>
        <v>0</v>
      </c>
      <c r="AZ233" s="567">
        <f>IFERROR(IF(AND(NOT(YEAR(AZ$3)&lt;=YEAR('Rent Roll'!$C31)+'Rent Roll'!$V31-1),MOD(YEAR(AZ$3),'Rent Roll'!$U31)=MOD(YEAR('Rent Roll'!$C31),'Rent Roll'!$U31),MONTH(AZ$3)=MONTH('Rent Roll'!$C31)),1,0),0)</f>
        <v>0</v>
      </c>
      <c r="BA233" s="567">
        <f>IFERROR(IF(AND(NOT(YEAR(BA$3)&lt;=YEAR('Rent Roll'!$C31)+'Rent Roll'!$V31-1),MOD(YEAR(BA$3),'Rent Roll'!$U31)=MOD(YEAR('Rent Roll'!$C31),'Rent Roll'!$U31),MONTH(BA$3)=MONTH('Rent Roll'!$C31)),1,0),0)</f>
        <v>0</v>
      </c>
      <c r="BB233" s="767">
        <f>IFERROR(IF(AND(NOT(YEAR(BB$3)&lt;=YEAR('Rent Roll'!$C31)+'Rent Roll'!$V31-1),MOD(YEAR(BB$3),'Rent Roll'!$U31)=MOD(YEAR('Rent Roll'!$C31),'Rent Roll'!$U31),MONTH(BB$3)=MONTH('Rent Roll'!$C31)),1,0),0)</f>
        <v>0</v>
      </c>
      <c r="BC233" s="768">
        <f>IFERROR(IF(AND(NOT(YEAR(BC$3)&lt;=YEAR('Rent Roll'!$C31)+'Rent Roll'!$V31-1),MOD(YEAR(BC$3),'Rent Roll'!$U31)=MOD(YEAR('Rent Roll'!$C31),'Rent Roll'!$U31),MONTH(BC$3)=MONTH('Rent Roll'!$C31)),1,0),0)</f>
        <v>0</v>
      </c>
      <c r="BD233" s="567">
        <f>IFERROR(IF(AND(NOT(YEAR(BD$3)&lt;=YEAR('Rent Roll'!$C31)+'Rent Roll'!$V31-1),MOD(YEAR(BD$3),'Rent Roll'!$U31)=MOD(YEAR('Rent Roll'!$C31),'Rent Roll'!$U31),MONTH(BD$3)=MONTH('Rent Roll'!$C31)),1,0),0)</f>
        <v>0</v>
      </c>
      <c r="BE233" s="567">
        <f>IFERROR(IF(AND(NOT(YEAR(BE$3)&lt;=YEAR('Rent Roll'!$C31)+'Rent Roll'!$V31-1),MOD(YEAR(BE$3),'Rent Roll'!$U31)=MOD(YEAR('Rent Roll'!$C31),'Rent Roll'!$U31),MONTH(BE$3)=MONTH('Rent Roll'!$C31)),1,0),0)</f>
        <v>0</v>
      </c>
      <c r="BF233" s="567">
        <f>IFERROR(IF(AND(NOT(YEAR(BF$3)&lt;=YEAR('Rent Roll'!$C31)+'Rent Roll'!$V31-1),MOD(YEAR(BF$3),'Rent Roll'!$U31)=MOD(YEAR('Rent Roll'!$C31),'Rent Roll'!$U31),MONTH(BF$3)=MONTH('Rent Roll'!$C31)),1,0),0)</f>
        <v>0</v>
      </c>
      <c r="BG233" s="567">
        <f>IFERROR(IF(AND(NOT(YEAR(BG$3)&lt;=YEAR('Rent Roll'!$C31)+'Rent Roll'!$V31-1),MOD(YEAR(BG$3),'Rent Roll'!$U31)=MOD(YEAR('Rent Roll'!$C31),'Rent Roll'!$U31),MONTH(BG$3)=MONTH('Rent Roll'!$C31)),1,0),0)</f>
        <v>0</v>
      </c>
      <c r="BH233" s="567">
        <f>IFERROR(IF(AND(NOT(YEAR(BH$3)&lt;=YEAR('Rent Roll'!$C31)+'Rent Roll'!$V31-1),MOD(YEAR(BH$3),'Rent Roll'!$U31)=MOD(YEAR('Rent Roll'!$C31),'Rent Roll'!$U31),MONTH(BH$3)=MONTH('Rent Roll'!$C31)),1,0),0)</f>
        <v>0</v>
      </c>
      <c r="BI233" s="567">
        <f>IFERROR(IF(AND(NOT(YEAR(BI$3)&lt;=YEAR('Rent Roll'!$C31)+'Rent Roll'!$V31-1),MOD(YEAR(BI$3),'Rent Roll'!$U31)=MOD(YEAR('Rent Roll'!$C31),'Rent Roll'!$U31),MONTH(BI$3)=MONTH('Rent Roll'!$C31)),1,0),0)</f>
        <v>0</v>
      </c>
      <c r="BJ233" s="567">
        <f>IFERROR(IF(AND(NOT(YEAR(BJ$3)&lt;=YEAR('Rent Roll'!$C31)+'Rent Roll'!$V31-1),MOD(YEAR(BJ$3),'Rent Roll'!$U31)=MOD(YEAR('Rent Roll'!$C31),'Rent Roll'!$U31),MONTH(BJ$3)=MONTH('Rent Roll'!$C31)),1,0),0)</f>
        <v>0</v>
      </c>
      <c r="BK233" s="567">
        <f>IFERROR(IF(AND(NOT(YEAR(BK$3)&lt;=YEAR('Rent Roll'!$C31)+'Rent Roll'!$V31-1),MOD(YEAR(BK$3),'Rent Roll'!$U31)=MOD(YEAR('Rent Roll'!$C31),'Rent Roll'!$U31),MONTH(BK$3)=MONTH('Rent Roll'!$C31)),1,0),0)</f>
        <v>0</v>
      </c>
      <c r="BL233" s="567">
        <f>IFERROR(IF(AND(NOT(YEAR(BL$3)&lt;=YEAR('Rent Roll'!$C31)+'Rent Roll'!$V31-1),MOD(YEAR(BL$3),'Rent Roll'!$U31)=MOD(YEAR('Rent Roll'!$C31),'Rent Roll'!$U31),MONTH(BL$3)=MONTH('Rent Roll'!$C31)),1,0),0)</f>
        <v>0</v>
      </c>
      <c r="BM233" s="567">
        <f>IFERROR(IF(AND(NOT(YEAR(BM$3)&lt;=YEAR('Rent Roll'!$C31)+'Rent Roll'!$V31-1),MOD(YEAR(BM$3),'Rent Roll'!$U31)=MOD(YEAR('Rent Roll'!$C31),'Rent Roll'!$U31),MONTH(BM$3)=MONTH('Rent Roll'!$C31)),1,0),0)</f>
        <v>0</v>
      </c>
      <c r="BN233" s="767">
        <f>IFERROR(IF(AND(NOT(YEAR(BN$3)&lt;=YEAR('Rent Roll'!$C31)+'Rent Roll'!$V31-1),MOD(YEAR(BN$3),'Rent Roll'!$U31)=MOD(YEAR('Rent Roll'!$C31),'Rent Roll'!$U31),MONTH(BN$3)=MONTH('Rent Roll'!$C31)),1,0),0)</f>
        <v>0</v>
      </c>
      <c r="BO233" s="768">
        <f>IFERROR(IF(AND(NOT(YEAR(BO$3)&lt;=YEAR('Rent Roll'!$C31)+'Rent Roll'!$V31-1),MOD(YEAR(BO$3),'Rent Roll'!$U31)=MOD(YEAR('Rent Roll'!$C31),'Rent Roll'!$U31),MONTH(BO$3)=MONTH('Rent Roll'!$C31)),1,0),0)</f>
        <v>0</v>
      </c>
      <c r="BP233" s="567">
        <f>IFERROR(IF(AND(NOT(YEAR(BP$3)&lt;=YEAR('Rent Roll'!$C31)+'Rent Roll'!$V31-1),MOD(YEAR(BP$3),'Rent Roll'!$U31)=MOD(YEAR('Rent Roll'!$C31),'Rent Roll'!$U31),MONTH(BP$3)=MONTH('Rent Roll'!$C31)),1,0),0)</f>
        <v>0</v>
      </c>
      <c r="BQ233" s="567">
        <f>IFERROR(IF(AND(NOT(YEAR(BQ$3)&lt;=YEAR('Rent Roll'!$C31)+'Rent Roll'!$V31-1),MOD(YEAR(BQ$3),'Rent Roll'!$U31)=MOD(YEAR('Rent Roll'!$C31),'Rent Roll'!$U31),MONTH(BQ$3)=MONTH('Rent Roll'!$C31)),1,0),0)</f>
        <v>0</v>
      </c>
      <c r="BR233" s="567">
        <f>IFERROR(IF(AND(NOT(YEAR(BR$3)&lt;=YEAR('Rent Roll'!$C31)+'Rent Roll'!$V31-1),MOD(YEAR(BR$3),'Rent Roll'!$U31)=MOD(YEAR('Rent Roll'!$C31),'Rent Roll'!$U31),MONTH(BR$3)=MONTH('Rent Roll'!$C31)),1,0),0)</f>
        <v>0</v>
      </c>
      <c r="BS233" s="567">
        <f>IFERROR(IF(AND(NOT(YEAR(BS$3)&lt;=YEAR('Rent Roll'!$C31)+'Rent Roll'!$V31-1),MOD(YEAR(BS$3),'Rent Roll'!$U31)=MOD(YEAR('Rent Roll'!$C31),'Rent Roll'!$U31),MONTH(BS$3)=MONTH('Rent Roll'!$C31)),1,0),0)</f>
        <v>0</v>
      </c>
      <c r="BT233" s="567">
        <f>IFERROR(IF(AND(NOT(YEAR(BT$3)&lt;=YEAR('Rent Roll'!$C31)+'Rent Roll'!$V31-1),MOD(YEAR(BT$3),'Rent Roll'!$U31)=MOD(YEAR('Rent Roll'!$C31),'Rent Roll'!$U31),MONTH(BT$3)=MONTH('Rent Roll'!$C31)),1,0),0)</f>
        <v>0</v>
      </c>
      <c r="BU233" s="567">
        <f>IFERROR(IF(AND(NOT(YEAR(BU$3)&lt;=YEAR('Rent Roll'!$C31)+'Rent Roll'!$V31-1),MOD(YEAR(BU$3),'Rent Roll'!$U31)=MOD(YEAR('Rent Roll'!$C31),'Rent Roll'!$U31),MONTH(BU$3)=MONTH('Rent Roll'!$C31)),1,0),0)</f>
        <v>0</v>
      </c>
      <c r="BV233" s="567">
        <f>IFERROR(IF(AND(NOT(YEAR(BV$3)&lt;=YEAR('Rent Roll'!$C31)+'Rent Roll'!$V31-1),MOD(YEAR(BV$3),'Rent Roll'!$U31)=MOD(YEAR('Rent Roll'!$C31),'Rent Roll'!$U31),MONTH(BV$3)=MONTH('Rent Roll'!$C31)),1,0),0)</f>
        <v>0</v>
      </c>
      <c r="BW233" s="567">
        <f>IFERROR(IF(AND(NOT(YEAR(BW$3)&lt;=YEAR('Rent Roll'!$C31)+'Rent Roll'!$V31-1),MOD(YEAR(BW$3),'Rent Roll'!$U31)=MOD(YEAR('Rent Roll'!$C31),'Rent Roll'!$U31),MONTH(BW$3)=MONTH('Rent Roll'!$C31)),1,0),0)</f>
        <v>0</v>
      </c>
      <c r="BX233" s="567">
        <f>IFERROR(IF(AND(NOT(YEAR(BX$3)&lt;=YEAR('Rent Roll'!$C31)+'Rent Roll'!$V31-1),MOD(YEAR(BX$3),'Rent Roll'!$U31)=MOD(YEAR('Rent Roll'!$C31),'Rent Roll'!$U31),MONTH(BX$3)=MONTH('Rent Roll'!$C31)),1,0),0)</f>
        <v>0</v>
      </c>
      <c r="BY233" s="567">
        <f>IFERROR(IF(AND(NOT(YEAR(BY$3)&lt;=YEAR('Rent Roll'!$C31)+'Rent Roll'!$V31-1),MOD(YEAR(BY$3),'Rent Roll'!$U31)=MOD(YEAR('Rent Roll'!$C31),'Rent Roll'!$U31),MONTH(BY$3)=MONTH('Rent Roll'!$C31)),1,0),0)</f>
        <v>0</v>
      </c>
      <c r="BZ233" s="767">
        <f>IFERROR(IF(AND(NOT(YEAR(BZ$3)&lt;=YEAR('Rent Roll'!$C31)+'Rent Roll'!$V31-1),MOD(YEAR(BZ$3),'Rent Roll'!$U31)=MOD(YEAR('Rent Roll'!$C31),'Rent Roll'!$U31),MONTH(BZ$3)=MONTH('Rent Roll'!$C31)),1,0),0)</f>
        <v>0</v>
      </c>
      <c r="CA233" s="768">
        <f>IFERROR(IF(AND(NOT(YEAR(CA$3)&lt;=YEAR('Rent Roll'!$C31)+'Rent Roll'!$V31-1),MOD(YEAR(CA$3),'Rent Roll'!$U31)=MOD(YEAR('Rent Roll'!$C31),'Rent Roll'!$U31),MONTH(CA$3)=MONTH('Rent Roll'!$C31)),1,0),0)</f>
        <v>0</v>
      </c>
      <c r="CB233" s="567">
        <f>IFERROR(IF(AND(NOT(YEAR(CB$3)&lt;=YEAR('Rent Roll'!$C31)+'Rent Roll'!$V31-1),MOD(YEAR(CB$3),'Rent Roll'!$U31)=MOD(YEAR('Rent Roll'!$C31),'Rent Roll'!$U31),MONTH(CB$3)=MONTH('Rent Roll'!$C31)),1,0),0)</f>
        <v>0</v>
      </c>
      <c r="CC233" s="567">
        <f>IFERROR(IF(AND(NOT(YEAR(CC$3)&lt;=YEAR('Rent Roll'!$C31)+'Rent Roll'!$V31-1),MOD(YEAR(CC$3),'Rent Roll'!$U31)=MOD(YEAR('Rent Roll'!$C31),'Rent Roll'!$U31),MONTH(CC$3)=MONTH('Rent Roll'!$C31)),1,0),0)</f>
        <v>0</v>
      </c>
      <c r="CD233" s="567">
        <f>IFERROR(IF(AND(NOT(YEAR(CD$3)&lt;=YEAR('Rent Roll'!$C31)+'Rent Roll'!$V31-1),MOD(YEAR(CD$3),'Rent Roll'!$U31)=MOD(YEAR('Rent Roll'!$C31),'Rent Roll'!$U31),MONTH(CD$3)=MONTH('Rent Roll'!$C31)),1,0),0)</f>
        <v>0</v>
      </c>
      <c r="CE233" s="567">
        <f>IFERROR(IF(AND(NOT(YEAR(CE$3)&lt;=YEAR('Rent Roll'!$C31)+'Rent Roll'!$V31-1),MOD(YEAR(CE$3),'Rent Roll'!$U31)=MOD(YEAR('Rent Roll'!$C31),'Rent Roll'!$U31),MONTH(CE$3)=MONTH('Rent Roll'!$C31)),1,0),0)</f>
        <v>0</v>
      </c>
      <c r="CF233" s="567">
        <f>IFERROR(IF(AND(NOT(YEAR(CF$3)&lt;=YEAR('Rent Roll'!$C31)+'Rent Roll'!$V31-1),MOD(YEAR(CF$3),'Rent Roll'!$U31)=MOD(YEAR('Rent Roll'!$C31),'Rent Roll'!$U31),MONTH(CF$3)=MONTH('Rent Roll'!$C31)),1,0),0)</f>
        <v>0</v>
      </c>
      <c r="CG233" s="567">
        <f>IFERROR(IF(AND(NOT(YEAR(CG$3)&lt;=YEAR('Rent Roll'!$C31)+'Rent Roll'!$V31-1),MOD(YEAR(CG$3),'Rent Roll'!$U31)=MOD(YEAR('Rent Roll'!$C31),'Rent Roll'!$U31),MONTH(CG$3)=MONTH('Rent Roll'!$C31)),1,0),0)</f>
        <v>0</v>
      </c>
      <c r="CH233" s="567">
        <f>IFERROR(IF(AND(NOT(YEAR(CH$3)&lt;=YEAR('Rent Roll'!$C31)+'Rent Roll'!$V31-1),MOD(YEAR(CH$3),'Rent Roll'!$U31)=MOD(YEAR('Rent Roll'!$C31),'Rent Roll'!$U31),MONTH(CH$3)=MONTH('Rent Roll'!$C31)),1,0),0)</f>
        <v>0</v>
      </c>
      <c r="CI233" s="567">
        <f>IFERROR(IF(AND(NOT(YEAR(CI$3)&lt;=YEAR('Rent Roll'!$C31)+'Rent Roll'!$V31-1),MOD(YEAR(CI$3),'Rent Roll'!$U31)=MOD(YEAR('Rent Roll'!$C31),'Rent Roll'!$U31),MONTH(CI$3)=MONTH('Rent Roll'!$C31)),1,0),0)</f>
        <v>0</v>
      </c>
      <c r="CJ233" s="567">
        <f>IFERROR(IF(AND(NOT(YEAR(CJ$3)&lt;=YEAR('Rent Roll'!$C31)+'Rent Roll'!$V31-1),MOD(YEAR(CJ$3),'Rent Roll'!$U31)=MOD(YEAR('Rent Roll'!$C31),'Rent Roll'!$U31),MONTH(CJ$3)=MONTH('Rent Roll'!$C31)),1,0),0)</f>
        <v>0</v>
      </c>
      <c r="CK233" s="567">
        <f>IFERROR(IF(AND(NOT(YEAR(CK$3)&lt;=YEAR('Rent Roll'!$C31)+'Rent Roll'!$V31-1),MOD(YEAR(CK$3),'Rent Roll'!$U31)=MOD(YEAR('Rent Roll'!$C31),'Rent Roll'!$U31),MONTH(CK$3)=MONTH('Rent Roll'!$C31)),1,0),0)</f>
        <v>0</v>
      </c>
      <c r="CL233" s="767">
        <f>IFERROR(IF(AND(NOT(YEAR(CL$3)&lt;=YEAR('Rent Roll'!$C31)+'Rent Roll'!$V31-1),MOD(YEAR(CL$3),'Rent Roll'!$U31)=MOD(YEAR('Rent Roll'!$C31),'Rent Roll'!$U31),MONTH(CL$3)=MONTH('Rent Roll'!$C31)),1,0),0)</f>
        <v>0</v>
      </c>
      <c r="CM233" s="768">
        <f>IFERROR(IF(AND(NOT(YEAR(CM$3)&lt;=YEAR('Rent Roll'!$C31)+'Rent Roll'!$V31-1),MOD(YEAR(CM$3),'Rent Roll'!$U31)=MOD(YEAR('Rent Roll'!$C31),'Rent Roll'!$U31),MONTH(CM$3)=MONTH('Rent Roll'!$C31)),1,0),0)</f>
        <v>0</v>
      </c>
      <c r="CN233" s="567">
        <f>IFERROR(IF(AND(NOT(YEAR(CN$3)&lt;=YEAR('Rent Roll'!$C31)+'Rent Roll'!$V31-1),MOD(YEAR(CN$3),'Rent Roll'!$U31)=MOD(YEAR('Rent Roll'!$C31),'Rent Roll'!$U31),MONTH(CN$3)=MONTH('Rent Roll'!$C31)),1,0),0)</f>
        <v>0</v>
      </c>
      <c r="CO233" s="567">
        <f>IFERROR(IF(AND(NOT(YEAR(CO$3)&lt;=YEAR('Rent Roll'!$C31)+'Rent Roll'!$V31-1),MOD(YEAR(CO$3),'Rent Roll'!$U31)=MOD(YEAR('Rent Roll'!$C31),'Rent Roll'!$U31),MONTH(CO$3)=MONTH('Rent Roll'!$C31)),1,0),0)</f>
        <v>0</v>
      </c>
      <c r="CP233" s="567">
        <f>IFERROR(IF(AND(NOT(YEAR(CP$3)&lt;=YEAR('Rent Roll'!$C31)+'Rent Roll'!$V31-1),MOD(YEAR(CP$3),'Rent Roll'!$U31)=MOD(YEAR('Rent Roll'!$C31),'Rent Roll'!$U31),MONTH(CP$3)=MONTH('Rent Roll'!$C31)),1,0),0)</f>
        <v>0</v>
      </c>
      <c r="CQ233" s="567">
        <f>IFERROR(IF(AND(NOT(YEAR(CQ$3)&lt;=YEAR('Rent Roll'!$C31)+'Rent Roll'!$V31-1),MOD(YEAR(CQ$3),'Rent Roll'!$U31)=MOD(YEAR('Rent Roll'!$C31),'Rent Roll'!$U31),MONTH(CQ$3)=MONTH('Rent Roll'!$C31)),1,0),0)</f>
        <v>0</v>
      </c>
      <c r="CR233" s="567">
        <f>IFERROR(IF(AND(NOT(YEAR(CR$3)&lt;=YEAR('Rent Roll'!$C31)+'Rent Roll'!$V31-1),MOD(YEAR(CR$3),'Rent Roll'!$U31)=MOD(YEAR('Rent Roll'!$C31),'Rent Roll'!$U31),MONTH(CR$3)=MONTH('Rent Roll'!$C31)),1,0),0)</f>
        <v>0</v>
      </c>
      <c r="CS233" s="567">
        <f>IFERROR(IF(AND(NOT(YEAR(CS$3)&lt;=YEAR('Rent Roll'!$C31)+'Rent Roll'!$V31-1),MOD(YEAR(CS$3),'Rent Roll'!$U31)=MOD(YEAR('Rent Roll'!$C31),'Rent Roll'!$U31),MONTH(CS$3)=MONTH('Rent Roll'!$C31)),1,0),0)</f>
        <v>0</v>
      </c>
      <c r="CT233" s="567">
        <f>IFERROR(IF(AND(NOT(YEAR(CT$3)&lt;=YEAR('Rent Roll'!$C31)+'Rent Roll'!$V31-1),MOD(YEAR(CT$3),'Rent Roll'!$U31)=MOD(YEAR('Rent Roll'!$C31),'Rent Roll'!$U31),MONTH(CT$3)=MONTH('Rent Roll'!$C31)),1,0),0)</f>
        <v>0</v>
      </c>
      <c r="CU233" s="567">
        <f>IFERROR(IF(AND(NOT(YEAR(CU$3)&lt;=YEAR('Rent Roll'!$C31)+'Rent Roll'!$V31-1),MOD(YEAR(CU$3),'Rent Roll'!$U31)=MOD(YEAR('Rent Roll'!$C31),'Rent Roll'!$U31),MONTH(CU$3)=MONTH('Rent Roll'!$C31)),1,0),0)</f>
        <v>0</v>
      </c>
      <c r="CV233" s="567">
        <f>IFERROR(IF(AND(NOT(YEAR(CV$3)&lt;=YEAR('Rent Roll'!$C31)+'Rent Roll'!$V31-1),MOD(YEAR(CV$3),'Rent Roll'!$U31)=MOD(YEAR('Rent Roll'!$C31),'Rent Roll'!$U31),MONTH(CV$3)=MONTH('Rent Roll'!$C31)),1,0),0)</f>
        <v>0</v>
      </c>
      <c r="CW233" s="567">
        <f>IFERROR(IF(AND(NOT(YEAR(CW$3)&lt;=YEAR('Rent Roll'!$C31)+'Rent Roll'!$V31-1),MOD(YEAR(CW$3),'Rent Roll'!$U31)=MOD(YEAR('Rent Roll'!$C31),'Rent Roll'!$U31),MONTH(CW$3)=MONTH('Rent Roll'!$C31)),1,0),0)</f>
        <v>0</v>
      </c>
      <c r="CX233" s="767">
        <f>IFERROR(IF(AND(NOT(YEAR(CX$3)&lt;=YEAR('Rent Roll'!$C31)+'Rent Roll'!$V31-1),MOD(YEAR(CX$3),'Rent Roll'!$U31)=MOD(YEAR('Rent Roll'!$C31),'Rent Roll'!$U31),MONTH(CX$3)=MONTH('Rent Roll'!$C31)),1,0),0)</f>
        <v>0</v>
      </c>
      <c r="CY233" s="768">
        <f>IFERROR(IF(AND(NOT(YEAR(CY$3)&lt;=YEAR('Rent Roll'!$C31)+'Rent Roll'!$V31-1),MOD(YEAR(CY$3),'Rent Roll'!$U31)=MOD(YEAR('Rent Roll'!$C31),'Rent Roll'!$U31),MONTH(CY$3)=MONTH('Rent Roll'!$C31)),1,0),0)</f>
        <v>0</v>
      </c>
      <c r="CZ233" s="567">
        <f>IFERROR(IF(AND(NOT(YEAR(CZ$3)&lt;=YEAR('Rent Roll'!$C31)+'Rent Roll'!$V31-1),MOD(YEAR(CZ$3),'Rent Roll'!$U31)=MOD(YEAR('Rent Roll'!$C31),'Rent Roll'!$U31),MONTH(CZ$3)=MONTH('Rent Roll'!$C31)),1,0),0)</f>
        <v>0</v>
      </c>
      <c r="DA233" s="567">
        <f>IFERROR(IF(AND(NOT(YEAR(DA$3)&lt;=YEAR('Rent Roll'!$C31)+'Rent Roll'!$V31-1),MOD(YEAR(DA$3),'Rent Roll'!$U31)=MOD(YEAR('Rent Roll'!$C31),'Rent Roll'!$U31),MONTH(DA$3)=MONTH('Rent Roll'!$C31)),1,0),0)</f>
        <v>0</v>
      </c>
      <c r="DB233" s="567">
        <f>IFERROR(IF(AND(NOT(YEAR(DB$3)&lt;=YEAR('Rent Roll'!$C31)+'Rent Roll'!$V31-1),MOD(YEAR(DB$3),'Rent Roll'!$U31)=MOD(YEAR('Rent Roll'!$C31),'Rent Roll'!$U31),MONTH(DB$3)=MONTH('Rent Roll'!$C31)),1,0),0)</f>
        <v>0</v>
      </c>
      <c r="DC233" s="567">
        <f>IFERROR(IF(AND(NOT(YEAR(DC$3)&lt;=YEAR('Rent Roll'!$C31)+'Rent Roll'!$V31-1),MOD(YEAR(DC$3),'Rent Roll'!$U31)=MOD(YEAR('Rent Roll'!$C31),'Rent Roll'!$U31),MONTH(DC$3)=MONTH('Rent Roll'!$C31)),1,0),0)</f>
        <v>0</v>
      </c>
      <c r="DD233" s="567">
        <f>IFERROR(IF(AND(NOT(YEAR(DD$3)&lt;=YEAR('Rent Roll'!$C31)+'Rent Roll'!$V31-1),MOD(YEAR(DD$3),'Rent Roll'!$U31)=MOD(YEAR('Rent Roll'!$C31),'Rent Roll'!$U31),MONTH(DD$3)=MONTH('Rent Roll'!$C31)),1,0),0)</f>
        <v>0</v>
      </c>
      <c r="DE233" s="567">
        <f>IFERROR(IF(AND(NOT(YEAR(DE$3)&lt;=YEAR('Rent Roll'!$C31)+'Rent Roll'!$V31-1),MOD(YEAR(DE$3),'Rent Roll'!$U31)=MOD(YEAR('Rent Roll'!$C31),'Rent Roll'!$U31),MONTH(DE$3)=MONTH('Rent Roll'!$C31)),1,0),0)</f>
        <v>0</v>
      </c>
      <c r="DF233" s="567">
        <f>IFERROR(IF(AND(NOT(YEAR(DF$3)&lt;=YEAR('Rent Roll'!$C31)+'Rent Roll'!$V31-1),MOD(YEAR(DF$3),'Rent Roll'!$U31)=MOD(YEAR('Rent Roll'!$C31),'Rent Roll'!$U31),MONTH(DF$3)=MONTH('Rent Roll'!$C31)),1,0),0)</f>
        <v>0</v>
      </c>
      <c r="DG233" s="567">
        <f>IFERROR(IF(AND(NOT(YEAR(DG$3)&lt;=YEAR('Rent Roll'!$C31)+'Rent Roll'!$V31-1),MOD(YEAR(DG$3),'Rent Roll'!$U31)=MOD(YEAR('Rent Roll'!$C31),'Rent Roll'!$U31),MONTH(DG$3)=MONTH('Rent Roll'!$C31)),1,0),0)</f>
        <v>0</v>
      </c>
      <c r="DH233" s="567">
        <f>IFERROR(IF(AND(NOT(YEAR(DH$3)&lt;=YEAR('Rent Roll'!$C31)+'Rent Roll'!$V31-1),MOD(YEAR(DH$3),'Rent Roll'!$U31)=MOD(YEAR('Rent Roll'!$C31),'Rent Roll'!$U31),MONTH(DH$3)=MONTH('Rent Roll'!$C31)),1,0),0)</f>
        <v>0</v>
      </c>
      <c r="DI233" s="567">
        <f>IFERROR(IF(AND(NOT(YEAR(DI$3)&lt;=YEAR('Rent Roll'!$C31)+'Rent Roll'!$V31-1),MOD(YEAR(DI$3),'Rent Roll'!$U31)=MOD(YEAR('Rent Roll'!$C31),'Rent Roll'!$U31),MONTH(DI$3)=MONTH('Rent Roll'!$C31)),1,0),0)</f>
        <v>0</v>
      </c>
      <c r="DJ233" s="767">
        <f>IFERROR(IF(AND(NOT(YEAR(DJ$3)&lt;=YEAR('Rent Roll'!$C31)+'Rent Roll'!$V31-1),MOD(YEAR(DJ$3),'Rent Roll'!$U31)=MOD(YEAR('Rent Roll'!$C31),'Rent Roll'!$U31),MONTH(DJ$3)=MONTH('Rent Roll'!$C31)),1,0),0)</f>
        <v>0</v>
      </c>
      <c r="DK233" s="768">
        <f>IFERROR(IF(AND(NOT(YEAR(DK$3)&lt;=YEAR('Rent Roll'!$C31)+'Rent Roll'!$V31-1),MOD(YEAR(DK$3),'Rent Roll'!$U31)=MOD(YEAR('Rent Roll'!$C31),'Rent Roll'!$U31),MONTH(DK$3)=MONTH('Rent Roll'!$C31)),1,0),0)</f>
        <v>0</v>
      </c>
      <c r="DL233" s="567">
        <f>IFERROR(IF(AND(NOT(YEAR(DL$3)&lt;=YEAR('Rent Roll'!$C31)+'Rent Roll'!$V31-1),MOD(YEAR(DL$3),'Rent Roll'!$U31)=MOD(YEAR('Rent Roll'!$C31),'Rent Roll'!$U31),MONTH(DL$3)=MONTH('Rent Roll'!$C31)),1,0),0)</f>
        <v>0</v>
      </c>
      <c r="DM233" s="567">
        <f>IFERROR(IF(AND(NOT(YEAR(DM$3)&lt;=YEAR('Rent Roll'!$C31)+'Rent Roll'!$V31-1),MOD(YEAR(DM$3),'Rent Roll'!$U31)=MOD(YEAR('Rent Roll'!$C31),'Rent Roll'!$U31),MONTH(DM$3)=MONTH('Rent Roll'!$C31)),1,0),0)</f>
        <v>0</v>
      </c>
      <c r="DN233" s="567">
        <f>IFERROR(IF(AND(NOT(YEAR(DN$3)&lt;=YEAR('Rent Roll'!$C31)+'Rent Roll'!$V31-1),MOD(YEAR(DN$3),'Rent Roll'!$U31)=MOD(YEAR('Rent Roll'!$C31),'Rent Roll'!$U31),MONTH(DN$3)=MONTH('Rent Roll'!$C31)),1,0),0)</f>
        <v>0</v>
      </c>
      <c r="DO233" s="567">
        <f>IFERROR(IF(AND(NOT(YEAR(DO$3)&lt;=YEAR('Rent Roll'!$C31)+'Rent Roll'!$V31-1),MOD(YEAR(DO$3),'Rent Roll'!$U31)=MOD(YEAR('Rent Roll'!$C31),'Rent Roll'!$U31),MONTH(DO$3)=MONTH('Rent Roll'!$C31)),1,0),0)</f>
        <v>0</v>
      </c>
      <c r="DP233" s="567">
        <f>IFERROR(IF(AND(NOT(YEAR(DP$3)&lt;=YEAR('Rent Roll'!$C31)+'Rent Roll'!$V31-1),MOD(YEAR(DP$3),'Rent Roll'!$U31)=MOD(YEAR('Rent Roll'!$C31),'Rent Roll'!$U31),MONTH(DP$3)=MONTH('Rent Roll'!$C31)),1,0),0)</f>
        <v>0</v>
      </c>
      <c r="DQ233" s="567">
        <f>IFERROR(IF(AND(NOT(YEAR(DQ$3)&lt;=YEAR('Rent Roll'!$C31)+'Rent Roll'!$V31-1),MOD(YEAR(DQ$3),'Rent Roll'!$U31)=MOD(YEAR('Rent Roll'!$C31),'Rent Roll'!$U31),MONTH(DQ$3)=MONTH('Rent Roll'!$C31)),1,0),0)</f>
        <v>0</v>
      </c>
      <c r="DR233" s="567">
        <f>IFERROR(IF(AND(NOT(YEAR(DR$3)&lt;=YEAR('Rent Roll'!$C31)+'Rent Roll'!$V31-1),MOD(YEAR(DR$3),'Rent Roll'!$U31)=MOD(YEAR('Rent Roll'!$C31),'Rent Roll'!$U31),MONTH(DR$3)=MONTH('Rent Roll'!$C31)),1,0),0)</f>
        <v>0</v>
      </c>
      <c r="DS233" s="567">
        <f>IFERROR(IF(AND(NOT(YEAR(DS$3)&lt;=YEAR('Rent Roll'!$C31)+'Rent Roll'!$V31-1),MOD(YEAR(DS$3),'Rent Roll'!$U31)=MOD(YEAR('Rent Roll'!$C31),'Rent Roll'!$U31),MONTH(DS$3)=MONTH('Rent Roll'!$C31)),1,0),0)</f>
        <v>0</v>
      </c>
      <c r="DT233" s="567">
        <f>IFERROR(IF(AND(NOT(YEAR(DT$3)&lt;=YEAR('Rent Roll'!$C31)+'Rent Roll'!$V31-1),MOD(YEAR(DT$3),'Rent Roll'!$U31)=MOD(YEAR('Rent Roll'!$C31),'Rent Roll'!$U31),MONTH(DT$3)=MONTH('Rent Roll'!$C31)),1,0),0)</f>
        <v>0</v>
      </c>
      <c r="DU233" s="567">
        <f>IFERROR(IF(AND(NOT(YEAR(DU$3)&lt;=YEAR('Rent Roll'!$C31)+'Rent Roll'!$V31-1),MOD(YEAR(DU$3),'Rent Roll'!$U31)=MOD(YEAR('Rent Roll'!$C31),'Rent Roll'!$U31),MONTH(DU$3)=MONTH('Rent Roll'!$C31)),1,0),0)</f>
        <v>0</v>
      </c>
      <c r="DV233" s="567">
        <f>IFERROR(IF(AND(NOT(YEAR(DV$3)&lt;=YEAR('Rent Roll'!$C31)+'Rent Roll'!$V31-1),MOD(YEAR(DV$3),'Rent Roll'!$U31)=MOD(YEAR('Rent Roll'!$C31),'Rent Roll'!$U31),MONTH(DV$3)=MONTH('Rent Roll'!$C31)),1,0),0)</f>
        <v>0</v>
      </c>
    </row>
    <row r="234" spans="1:126" s="568" customFormat="1" ht="12" customHeight="1" outlineLevel="1" x14ac:dyDescent="0.4">
      <c r="A234" s="732"/>
      <c r="B234" s="564">
        <f>'Rent Roll'!$B32</f>
        <v>0</v>
      </c>
      <c r="C234" s="566"/>
      <c r="D234" s="566"/>
      <c r="E234" s="566"/>
      <c r="F234" s="778">
        <f>IFERROR(IF(AND(NOT(YEAR(F$3)&lt;=YEAR('Rent Roll'!$C32)+'Rent Roll'!$V32-1),MOD(YEAR(F$3),'Rent Roll'!$U32)=MOD(YEAR('Rent Roll'!$C32),'Rent Roll'!$U32),MONTH(F$3)=MONTH('Rent Roll'!$C32)),1,0),0)</f>
        <v>0</v>
      </c>
      <c r="G234" s="768">
        <f>IFERROR(IF(AND(NOT(YEAR(G$3)&lt;=YEAR('Rent Roll'!$C32)+'Rent Roll'!$V32-1),MOD(YEAR(G$3),'Rent Roll'!$U32)=MOD(YEAR('Rent Roll'!$C32),'Rent Roll'!$U32),MONTH(G$3)=MONTH('Rent Roll'!$C32)),1,0),0)</f>
        <v>0</v>
      </c>
      <c r="H234" s="567">
        <f>IFERROR(IF(AND(NOT(YEAR(H$3)&lt;=YEAR('Rent Roll'!$C32)+'Rent Roll'!$V32-1),MOD(YEAR(H$3),'Rent Roll'!$U32)=MOD(YEAR('Rent Roll'!$C32),'Rent Roll'!$U32),MONTH(H$3)=MONTH('Rent Roll'!$C32)),1,0),0)</f>
        <v>0</v>
      </c>
      <c r="I234" s="567">
        <f>IFERROR(IF(AND(NOT(YEAR(I$3)&lt;=YEAR('Rent Roll'!$C32)+'Rent Roll'!$V32-1),MOD(YEAR(I$3),'Rent Roll'!$U32)=MOD(YEAR('Rent Roll'!$C32),'Rent Roll'!$U32),MONTH(I$3)=MONTH('Rent Roll'!$C32)),1,0),0)</f>
        <v>0</v>
      </c>
      <c r="J234" s="567">
        <f>IFERROR(IF(AND(NOT(YEAR(J$3)&lt;=YEAR('Rent Roll'!$C32)+'Rent Roll'!$V32-1),MOD(YEAR(J$3),'Rent Roll'!$U32)=MOD(YEAR('Rent Roll'!$C32),'Rent Roll'!$U32),MONTH(J$3)=MONTH('Rent Roll'!$C32)),1,0),0)</f>
        <v>0</v>
      </c>
      <c r="K234" s="567">
        <f>IFERROR(IF(AND(NOT(YEAR(K$3)&lt;=YEAR('Rent Roll'!$C32)+'Rent Roll'!$V32-1),MOD(YEAR(K$3),'Rent Roll'!$U32)=MOD(YEAR('Rent Roll'!$C32),'Rent Roll'!$U32),MONTH(K$3)=MONTH('Rent Roll'!$C32)),1,0),0)</f>
        <v>0</v>
      </c>
      <c r="L234" s="567">
        <f>IFERROR(IF(AND(NOT(YEAR(L$3)&lt;=YEAR('Rent Roll'!$C32)+'Rent Roll'!$V32-1),MOD(YEAR(L$3),'Rent Roll'!$U32)=MOD(YEAR('Rent Roll'!$C32),'Rent Roll'!$U32),MONTH(L$3)=MONTH('Rent Roll'!$C32)),1,0),0)</f>
        <v>0</v>
      </c>
      <c r="M234" s="567">
        <f>IFERROR(IF(AND(NOT(YEAR(M$3)&lt;=YEAR('Rent Roll'!$C32)+'Rent Roll'!$V32-1),MOD(YEAR(M$3),'Rent Roll'!$U32)=MOD(YEAR('Rent Roll'!$C32),'Rent Roll'!$U32),MONTH(M$3)=MONTH('Rent Roll'!$C32)),1,0),0)</f>
        <v>0</v>
      </c>
      <c r="N234" s="567">
        <f>IFERROR(IF(AND(NOT(YEAR(N$3)&lt;=YEAR('Rent Roll'!$C32)+'Rent Roll'!$V32-1),MOD(YEAR(N$3),'Rent Roll'!$U32)=MOD(YEAR('Rent Roll'!$C32),'Rent Roll'!$U32),MONTH(N$3)=MONTH('Rent Roll'!$C32)),1,0),0)</f>
        <v>0</v>
      </c>
      <c r="O234" s="567">
        <f>IFERROR(IF(AND(NOT(YEAR(O$3)&lt;=YEAR('Rent Roll'!$C32)+'Rent Roll'!$V32-1),MOD(YEAR(O$3),'Rent Roll'!$U32)=MOD(YEAR('Rent Roll'!$C32),'Rent Roll'!$U32),MONTH(O$3)=MONTH('Rent Roll'!$C32)),1,0),0)</f>
        <v>0</v>
      </c>
      <c r="P234" s="567">
        <f>IFERROR(IF(AND(NOT(YEAR(P$3)&lt;=YEAR('Rent Roll'!$C32)+'Rent Roll'!$V32-1),MOD(YEAR(P$3),'Rent Roll'!$U32)=MOD(YEAR('Rent Roll'!$C32),'Rent Roll'!$U32),MONTH(P$3)=MONTH('Rent Roll'!$C32)),1,0),0)</f>
        <v>0</v>
      </c>
      <c r="Q234" s="567">
        <f>IFERROR(IF(AND(NOT(YEAR(Q$3)&lt;=YEAR('Rent Roll'!$C32)+'Rent Roll'!$V32-1),MOD(YEAR(Q$3),'Rent Roll'!$U32)=MOD(YEAR('Rent Roll'!$C32),'Rent Roll'!$U32),MONTH(Q$3)=MONTH('Rent Roll'!$C32)),1,0),0)</f>
        <v>0</v>
      </c>
      <c r="R234" s="767">
        <f>IFERROR(IF(AND(NOT(YEAR(R$3)&lt;=YEAR('Rent Roll'!$C32)+'Rent Roll'!$V32-1),MOD(YEAR(R$3),'Rent Roll'!$U32)=MOD(YEAR('Rent Roll'!$C32),'Rent Roll'!$U32),MONTH(R$3)=MONTH('Rent Roll'!$C32)),1,0),0)</f>
        <v>0</v>
      </c>
      <c r="S234" s="768">
        <f>IFERROR(IF(AND(NOT(YEAR(S$3)&lt;=YEAR('Rent Roll'!$C32)+'Rent Roll'!$V32-1),MOD(YEAR(S$3),'Rent Roll'!$U32)=MOD(YEAR('Rent Roll'!$C32),'Rent Roll'!$U32),MONTH(S$3)=MONTH('Rent Roll'!$C32)),1,0),0)</f>
        <v>0</v>
      </c>
      <c r="T234" s="567">
        <f>IFERROR(IF(AND(NOT(YEAR(T$3)&lt;=YEAR('Rent Roll'!$C32)+'Rent Roll'!$V32-1),MOD(YEAR(T$3),'Rent Roll'!$U32)=MOD(YEAR('Rent Roll'!$C32),'Rent Roll'!$U32),MONTH(T$3)=MONTH('Rent Roll'!$C32)),1,0),0)</f>
        <v>0</v>
      </c>
      <c r="U234" s="567">
        <f>IFERROR(IF(AND(NOT(YEAR(U$3)&lt;=YEAR('Rent Roll'!$C32)+'Rent Roll'!$V32-1),MOD(YEAR(U$3),'Rent Roll'!$U32)=MOD(YEAR('Rent Roll'!$C32),'Rent Roll'!$U32),MONTH(U$3)=MONTH('Rent Roll'!$C32)),1,0),0)</f>
        <v>0</v>
      </c>
      <c r="V234" s="567">
        <f>IFERROR(IF(AND(NOT(YEAR(V$3)&lt;=YEAR('Rent Roll'!$C32)+'Rent Roll'!$V32-1),MOD(YEAR(V$3),'Rent Roll'!$U32)=MOD(YEAR('Rent Roll'!$C32),'Rent Roll'!$U32),MONTH(V$3)=MONTH('Rent Roll'!$C32)),1,0),0)</f>
        <v>0</v>
      </c>
      <c r="W234" s="567">
        <f>IFERROR(IF(AND(NOT(YEAR(W$3)&lt;=YEAR('Rent Roll'!$C32)+'Rent Roll'!$V32-1),MOD(YEAR(W$3),'Rent Roll'!$U32)=MOD(YEAR('Rent Roll'!$C32),'Rent Roll'!$U32),MONTH(W$3)=MONTH('Rent Roll'!$C32)),1,0),0)</f>
        <v>0</v>
      </c>
      <c r="X234" s="567">
        <f>IFERROR(IF(AND(NOT(YEAR(X$3)&lt;=YEAR('Rent Roll'!$C32)+'Rent Roll'!$V32-1),MOD(YEAR(X$3),'Rent Roll'!$U32)=MOD(YEAR('Rent Roll'!$C32),'Rent Roll'!$U32),MONTH(X$3)=MONTH('Rent Roll'!$C32)),1,0),0)</f>
        <v>0</v>
      </c>
      <c r="Y234" s="567">
        <f>IFERROR(IF(AND(NOT(YEAR(Y$3)&lt;=YEAR('Rent Roll'!$C32)+'Rent Roll'!$V32-1),MOD(YEAR(Y$3),'Rent Roll'!$U32)=MOD(YEAR('Rent Roll'!$C32),'Rent Roll'!$U32),MONTH(Y$3)=MONTH('Rent Roll'!$C32)),1,0),0)</f>
        <v>0</v>
      </c>
      <c r="Z234" s="567">
        <f>IFERROR(IF(AND(NOT(YEAR(Z$3)&lt;=YEAR('Rent Roll'!$C32)+'Rent Roll'!$V32-1),MOD(YEAR(Z$3),'Rent Roll'!$U32)=MOD(YEAR('Rent Roll'!$C32),'Rent Roll'!$U32),MONTH(Z$3)=MONTH('Rent Roll'!$C32)),1,0),0)</f>
        <v>0</v>
      </c>
      <c r="AA234" s="567">
        <f>IFERROR(IF(AND(NOT(YEAR(AA$3)&lt;=YEAR('Rent Roll'!$C32)+'Rent Roll'!$V32-1),MOD(YEAR(AA$3),'Rent Roll'!$U32)=MOD(YEAR('Rent Roll'!$C32),'Rent Roll'!$U32),MONTH(AA$3)=MONTH('Rent Roll'!$C32)),1,0),0)</f>
        <v>0</v>
      </c>
      <c r="AB234" s="567">
        <f>IFERROR(IF(AND(NOT(YEAR(AB$3)&lt;=YEAR('Rent Roll'!$C32)+'Rent Roll'!$V32-1),MOD(YEAR(AB$3),'Rent Roll'!$U32)=MOD(YEAR('Rent Roll'!$C32),'Rent Roll'!$U32),MONTH(AB$3)=MONTH('Rent Roll'!$C32)),1,0),0)</f>
        <v>0</v>
      </c>
      <c r="AC234" s="567">
        <f>IFERROR(IF(AND(NOT(YEAR(AC$3)&lt;=YEAR('Rent Roll'!$C32)+'Rent Roll'!$V32-1),MOD(YEAR(AC$3),'Rent Roll'!$U32)=MOD(YEAR('Rent Roll'!$C32),'Rent Roll'!$U32),MONTH(AC$3)=MONTH('Rent Roll'!$C32)),1,0),0)</f>
        <v>0</v>
      </c>
      <c r="AD234" s="767">
        <f>IFERROR(IF(AND(NOT(YEAR(AD$3)&lt;=YEAR('Rent Roll'!$C32)+'Rent Roll'!$V32-1),MOD(YEAR(AD$3),'Rent Roll'!$U32)=MOD(YEAR('Rent Roll'!$C32),'Rent Roll'!$U32),MONTH(AD$3)=MONTH('Rent Roll'!$C32)),1,0),0)</f>
        <v>0</v>
      </c>
      <c r="AE234" s="768">
        <f>IFERROR(IF(AND(NOT(YEAR(AE$3)&lt;=YEAR('Rent Roll'!$C32)+'Rent Roll'!$V32-1),MOD(YEAR(AE$3),'Rent Roll'!$U32)=MOD(YEAR('Rent Roll'!$C32),'Rent Roll'!$U32),MONTH(AE$3)=MONTH('Rent Roll'!$C32)),1,0),0)</f>
        <v>0</v>
      </c>
      <c r="AF234" s="567">
        <f>IFERROR(IF(AND(NOT(YEAR(AF$3)&lt;=YEAR('Rent Roll'!$C32)+'Rent Roll'!$V32-1),MOD(YEAR(AF$3),'Rent Roll'!$U32)=MOD(YEAR('Rent Roll'!$C32),'Rent Roll'!$U32),MONTH(AF$3)=MONTH('Rent Roll'!$C32)),1,0),0)</f>
        <v>0</v>
      </c>
      <c r="AG234" s="567">
        <f>IFERROR(IF(AND(NOT(YEAR(AG$3)&lt;=YEAR('Rent Roll'!$C32)+'Rent Roll'!$V32-1),MOD(YEAR(AG$3),'Rent Roll'!$U32)=MOD(YEAR('Rent Roll'!$C32),'Rent Roll'!$U32),MONTH(AG$3)=MONTH('Rent Roll'!$C32)),1,0),0)</f>
        <v>0</v>
      </c>
      <c r="AH234" s="567">
        <f>IFERROR(IF(AND(NOT(YEAR(AH$3)&lt;=YEAR('Rent Roll'!$C32)+'Rent Roll'!$V32-1),MOD(YEAR(AH$3),'Rent Roll'!$U32)=MOD(YEAR('Rent Roll'!$C32),'Rent Roll'!$U32),MONTH(AH$3)=MONTH('Rent Roll'!$C32)),1,0),0)</f>
        <v>0</v>
      </c>
      <c r="AI234" s="567">
        <f>IFERROR(IF(AND(NOT(YEAR(AI$3)&lt;=YEAR('Rent Roll'!$C32)+'Rent Roll'!$V32-1),MOD(YEAR(AI$3),'Rent Roll'!$U32)=MOD(YEAR('Rent Roll'!$C32),'Rent Roll'!$U32),MONTH(AI$3)=MONTH('Rent Roll'!$C32)),1,0),0)</f>
        <v>0</v>
      </c>
      <c r="AJ234" s="567">
        <f>IFERROR(IF(AND(NOT(YEAR(AJ$3)&lt;=YEAR('Rent Roll'!$C32)+'Rent Roll'!$V32-1),MOD(YEAR(AJ$3),'Rent Roll'!$U32)=MOD(YEAR('Rent Roll'!$C32),'Rent Roll'!$U32),MONTH(AJ$3)=MONTH('Rent Roll'!$C32)),1,0),0)</f>
        <v>0</v>
      </c>
      <c r="AK234" s="567">
        <f>IFERROR(IF(AND(NOT(YEAR(AK$3)&lt;=YEAR('Rent Roll'!$C32)+'Rent Roll'!$V32-1),MOD(YEAR(AK$3),'Rent Roll'!$U32)=MOD(YEAR('Rent Roll'!$C32),'Rent Roll'!$U32),MONTH(AK$3)=MONTH('Rent Roll'!$C32)),1,0),0)</f>
        <v>0</v>
      </c>
      <c r="AL234" s="567">
        <f>IFERROR(IF(AND(NOT(YEAR(AL$3)&lt;=YEAR('Rent Roll'!$C32)+'Rent Roll'!$V32-1),MOD(YEAR(AL$3),'Rent Roll'!$U32)=MOD(YEAR('Rent Roll'!$C32),'Rent Roll'!$U32),MONTH(AL$3)=MONTH('Rent Roll'!$C32)),1,0),0)</f>
        <v>0</v>
      </c>
      <c r="AM234" s="567">
        <f>IFERROR(IF(AND(NOT(YEAR(AM$3)&lt;=YEAR('Rent Roll'!$C32)+'Rent Roll'!$V32-1),MOD(YEAR(AM$3),'Rent Roll'!$U32)=MOD(YEAR('Rent Roll'!$C32),'Rent Roll'!$U32),MONTH(AM$3)=MONTH('Rent Roll'!$C32)),1,0),0)</f>
        <v>0</v>
      </c>
      <c r="AN234" s="567">
        <f>IFERROR(IF(AND(NOT(YEAR(AN$3)&lt;=YEAR('Rent Roll'!$C32)+'Rent Roll'!$V32-1),MOD(YEAR(AN$3),'Rent Roll'!$U32)=MOD(YEAR('Rent Roll'!$C32),'Rent Roll'!$U32),MONTH(AN$3)=MONTH('Rent Roll'!$C32)),1,0),0)</f>
        <v>0</v>
      </c>
      <c r="AO234" s="567">
        <f>IFERROR(IF(AND(NOT(YEAR(AO$3)&lt;=YEAR('Rent Roll'!$C32)+'Rent Roll'!$V32-1),MOD(YEAR(AO$3),'Rent Roll'!$U32)=MOD(YEAR('Rent Roll'!$C32),'Rent Roll'!$U32),MONTH(AO$3)=MONTH('Rent Roll'!$C32)),1,0),0)</f>
        <v>0</v>
      </c>
      <c r="AP234" s="767">
        <f>IFERROR(IF(AND(NOT(YEAR(AP$3)&lt;=YEAR('Rent Roll'!$C32)+'Rent Roll'!$V32-1),MOD(YEAR(AP$3),'Rent Roll'!$U32)=MOD(YEAR('Rent Roll'!$C32),'Rent Roll'!$U32),MONTH(AP$3)=MONTH('Rent Roll'!$C32)),1,0),0)</f>
        <v>0</v>
      </c>
      <c r="AQ234" s="768">
        <f>IFERROR(IF(AND(NOT(YEAR(AQ$3)&lt;=YEAR('Rent Roll'!$C32)+'Rent Roll'!$V32-1),MOD(YEAR(AQ$3),'Rent Roll'!$U32)=MOD(YEAR('Rent Roll'!$C32),'Rent Roll'!$U32),MONTH(AQ$3)=MONTH('Rent Roll'!$C32)),1,0),0)</f>
        <v>0</v>
      </c>
      <c r="AR234" s="567">
        <f>IFERROR(IF(AND(NOT(YEAR(AR$3)&lt;=YEAR('Rent Roll'!$C32)+'Rent Roll'!$V32-1),MOD(YEAR(AR$3),'Rent Roll'!$U32)=MOD(YEAR('Rent Roll'!$C32),'Rent Roll'!$U32),MONTH(AR$3)=MONTH('Rent Roll'!$C32)),1,0),0)</f>
        <v>0</v>
      </c>
      <c r="AS234" s="567">
        <f>IFERROR(IF(AND(NOT(YEAR(AS$3)&lt;=YEAR('Rent Roll'!$C32)+'Rent Roll'!$V32-1),MOD(YEAR(AS$3),'Rent Roll'!$U32)=MOD(YEAR('Rent Roll'!$C32),'Rent Roll'!$U32),MONTH(AS$3)=MONTH('Rent Roll'!$C32)),1,0),0)</f>
        <v>0</v>
      </c>
      <c r="AT234" s="567">
        <f>IFERROR(IF(AND(NOT(YEAR(AT$3)&lt;=YEAR('Rent Roll'!$C32)+'Rent Roll'!$V32-1),MOD(YEAR(AT$3),'Rent Roll'!$U32)=MOD(YEAR('Rent Roll'!$C32),'Rent Roll'!$U32),MONTH(AT$3)=MONTH('Rent Roll'!$C32)),1,0),0)</f>
        <v>0</v>
      </c>
      <c r="AU234" s="567">
        <f>IFERROR(IF(AND(NOT(YEAR(AU$3)&lt;=YEAR('Rent Roll'!$C32)+'Rent Roll'!$V32-1),MOD(YEAR(AU$3),'Rent Roll'!$U32)=MOD(YEAR('Rent Roll'!$C32),'Rent Roll'!$U32),MONTH(AU$3)=MONTH('Rent Roll'!$C32)),1,0),0)</f>
        <v>0</v>
      </c>
      <c r="AV234" s="567">
        <f>IFERROR(IF(AND(NOT(YEAR(AV$3)&lt;=YEAR('Rent Roll'!$C32)+'Rent Roll'!$V32-1),MOD(YEAR(AV$3),'Rent Roll'!$U32)=MOD(YEAR('Rent Roll'!$C32),'Rent Roll'!$U32),MONTH(AV$3)=MONTH('Rent Roll'!$C32)),1,0),0)</f>
        <v>0</v>
      </c>
      <c r="AW234" s="567">
        <f>IFERROR(IF(AND(NOT(YEAR(AW$3)&lt;=YEAR('Rent Roll'!$C32)+'Rent Roll'!$V32-1),MOD(YEAR(AW$3),'Rent Roll'!$U32)=MOD(YEAR('Rent Roll'!$C32),'Rent Roll'!$U32),MONTH(AW$3)=MONTH('Rent Roll'!$C32)),1,0),0)</f>
        <v>0</v>
      </c>
      <c r="AX234" s="567">
        <f>IFERROR(IF(AND(NOT(YEAR(AX$3)&lt;=YEAR('Rent Roll'!$C32)+'Rent Roll'!$V32-1),MOD(YEAR(AX$3),'Rent Roll'!$U32)=MOD(YEAR('Rent Roll'!$C32),'Rent Roll'!$U32),MONTH(AX$3)=MONTH('Rent Roll'!$C32)),1,0),0)</f>
        <v>0</v>
      </c>
      <c r="AY234" s="567">
        <f>IFERROR(IF(AND(NOT(YEAR(AY$3)&lt;=YEAR('Rent Roll'!$C32)+'Rent Roll'!$V32-1),MOD(YEAR(AY$3),'Rent Roll'!$U32)=MOD(YEAR('Rent Roll'!$C32),'Rent Roll'!$U32),MONTH(AY$3)=MONTH('Rent Roll'!$C32)),1,0),0)</f>
        <v>0</v>
      </c>
      <c r="AZ234" s="567">
        <f>IFERROR(IF(AND(NOT(YEAR(AZ$3)&lt;=YEAR('Rent Roll'!$C32)+'Rent Roll'!$V32-1),MOD(YEAR(AZ$3),'Rent Roll'!$U32)=MOD(YEAR('Rent Roll'!$C32),'Rent Roll'!$U32),MONTH(AZ$3)=MONTH('Rent Roll'!$C32)),1,0),0)</f>
        <v>0</v>
      </c>
      <c r="BA234" s="567">
        <f>IFERROR(IF(AND(NOT(YEAR(BA$3)&lt;=YEAR('Rent Roll'!$C32)+'Rent Roll'!$V32-1),MOD(YEAR(BA$3),'Rent Roll'!$U32)=MOD(YEAR('Rent Roll'!$C32),'Rent Roll'!$U32),MONTH(BA$3)=MONTH('Rent Roll'!$C32)),1,0),0)</f>
        <v>0</v>
      </c>
      <c r="BB234" s="767">
        <f>IFERROR(IF(AND(NOT(YEAR(BB$3)&lt;=YEAR('Rent Roll'!$C32)+'Rent Roll'!$V32-1),MOD(YEAR(BB$3),'Rent Roll'!$U32)=MOD(YEAR('Rent Roll'!$C32),'Rent Roll'!$U32),MONTH(BB$3)=MONTH('Rent Roll'!$C32)),1,0),0)</f>
        <v>0</v>
      </c>
      <c r="BC234" s="768">
        <f>IFERROR(IF(AND(NOT(YEAR(BC$3)&lt;=YEAR('Rent Roll'!$C32)+'Rent Roll'!$V32-1),MOD(YEAR(BC$3),'Rent Roll'!$U32)=MOD(YEAR('Rent Roll'!$C32),'Rent Roll'!$U32),MONTH(BC$3)=MONTH('Rent Roll'!$C32)),1,0),0)</f>
        <v>0</v>
      </c>
      <c r="BD234" s="567">
        <f>IFERROR(IF(AND(NOT(YEAR(BD$3)&lt;=YEAR('Rent Roll'!$C32)+'Rent Roll'!$V32-1),MOD(YEAR(BD$3),'Rent Roll'!$U32)=MOD(YEAR('Rent Roll'!$C32),'Rent Roll'!$U32),MONTH(BD$3)=MONTH('Rent Roll'!$C32)),1,0),0)</f>
        <v>0</v>
      </c>
      <c r="BE234" s="567">
        <f>IFERROR(IF(AND(NOT(YEAR(BE$3)&lt;=YEAR('Rent Roll'!$C32)+'Rent Roll'!$V32-1),MOD(YEAR(BE$3),'Rent Roll'!$U32)=MOD(YEAR('Rent Roll'!$C32),'Rent Roll'!$U32),MONTH(BE$3)=MONTH('Rent Roll'!$C32)),1,0),0)</f>
        <v>0</v>
      </c>
      <c r="BF234" s="567">
        <f>IFERROR(IF(AND(NOT(YEAR(BF$3)&lt;=YEAR('Rent Roll'!$C32)+'Rent Roll'!$V32-1),MOD(YEAR(BF$3),'Rent Roll'!$U32)=MOD(YEAR('Rent Roll'!$C32),'Rent Roll'!$U32),MONTH(BF$3)=MONTH('Rent Roll'!$C32)),1,0),0)</f>
        <v>0</v>
      </c>
      <c r="BG234" s="567">
        <f>IFERROR(IF(AND(NOT(YEAR(BG$3)&lt;=YEAR('Rent Roll'!$C32)+'Rent Roll'!$V32-1),MOD(YEAR(BG$3),'Rent Roll'!$U32)=MOD(YEAR('Rent Roll'!$C32),'Rent Roll'!$U32),MONTH(BG$3)=MONTH('Rent Roll'!$C32)),1,0),0)</f>
        <v>0</v>
      </c>
      <c r="BH234" s="567">
        <f>IFERROR(IF(AND(NOT(YEAR(BH$3)&lt;=YEAR('Rent Roll'!$C32)+'Rent Roll'!$V32-1),MOD(YEAR(BH$3),'Rent Roll'!$U32)=MOD(YEAR('Rent Roll'!$C32),'Rent Roll'!$U32),MONTH(BH$3)=MONTH('Rent Roll'!$C32)),1,0),0)</f>
        <v>0</v>
      </c>
      <c r="BI234" s="567">
        <f>IFERROR(IF(AND(NOT(YEAR(BI$3)&lt;=YEAR('Rent Roll'!$C32)+'Rent Roll'!$V32-1),MOD(YEAR(BI$3),'Rent Roll'!$U32)=MOD(YEAR('Rent Roll'!$C32),'Rent Roll'!$U32),MONTH(BI$3)=MONTH('Rent Roll'!$C32)),1,0),0)</f>
        <v>0</v>
      </c>
      <c r="BJ234" s="567">
        <f>IFERROR(IF(AND(NOT(YEAR(BJ$3)&lt;=YEAR('Rent Roll'!$C32)+'Rent Roll'!$V32-1),MOD(YEAR(BJ$3),'Rent Roll'!$U32)=MOD(YEAR('Rent Roll'!$C32),'Rent Roll'!$U32),MONTH(BJ$3)=MONTH('Rent Roll'!$C32)),1,0),0)</f>
        <v>0</v>
      </c>
      <c r="BK234" s="567">
        <f>IFERROR(IF(AND(NOT(YEAR(BK$3)&lt;=YEAR('Rent Roll'!$C32)+'Rent Roll'!$V32-1),MOD(YEAR(BK$3),'Rent Roll'!$U32)=MOD(YEAR('Rent Roll'!$C32),'Rent Roll'!$U32),MONTH(BK$3)=MONTH('Rent Roll'!$C32)),1,0),0)</f>
        <v>0</v>
      </c>
      <c r="BL234" s="567">
        <f>IFERROR(IF(AND(NOT(YEAR(BL$3)&lt;=YEAR('Rent Roll'!$C32)+'Rent Roll'!$V32-1),MOD(YEAR(BL$3),'Rent Roll'!$U32)=MOD(YEAR('Rent Roll'!$C32),'Rent Roll'!$U32),MONTH(BL$3)=MONTH('Rent Roll'!$C32)),1,0),0)</f>
        <v>0</v>
      </c>
      <c r="BM234" s="567">
        <f>IFERROR(IF(AND(NOT(YEAR(BM$3)&lt;=YEAR('Rent Roll'!$C32)+'Rent Roll'!$V32-1),MOD(YEAR(BM$3),'Rent Roll'!$U32)=MOD(YEAR('Rent Roll'!$C32),'Rent Roll'!$U32),MONTH(BM$3)=MONTH('Rent Roll'!$C32)),1,0),0)</f>
        <v>0</v>
      </c>
      <c r="BN234" s="767">
        <f>IFERROR(IF(AND(NOT(YEAR(BN$3)&lt;=YEAR('Rent Roll'!$C32)+'Rent Roll'!$V32-1),MOD(YEAR(BN$3),'Rent Roll'!$U32)=MOD(YEAR('Rent Roll'!$C32),'Rent Roll'!$U32),MONTH(BN$3)=MONTH('Rent Roll'!$C32)),1,0),0)</f>
        <v>0</v>
      </c>
      <c r="BO234" s="768">
        <f>IFERROR(IF(AND(NOT(YEAR(BO$3)&lt;=YEAR('Rent Roll'!$C32)+'Rent Roll'!$V32-1),MOD(YEAR(BO$3),'Rent Roll'!$U32)=MOD(YEAR('Rent Roll'!$C32),'Rent Roll'!$U32),MONTH(BO$3)=MONTH('Rent Roll'!$C32)),1,0),0)</f>
        <v>0</v>
      </c>
      <c r="BP234" s="567">
        <f>IFERROR(IF(AND(NOT(YEAR(BP$3)&lt;=YEAR('Rent Roll'!$C32)+'Rent Roll'!$V32-1),MOD(YEAR(BP$3),'Rent Roll'!$U32)=MOD(YEAR('Rent Roll'!$C32),'Rent Roll'!$U32),MONTH(BP$3)=MONTH('Rent Roll'!$C32)),1,0),0)</f>
        <v>0</v>
      </c>
      <c r="BQ234" s="567">
        <f>IFERROR(IF(AND(NOT(YEAR(BQ$3)&lt;=YEAR('Rent Roll'!$C32)+'Rent Roll'!$V32-1),MOD(YEAR(BQ$3),'Rent Roll'!$U32)=MOD(YEAR('Rent Roll'!$C32),'Rent Roll'!$U32),MONTH(BQ$3)=MONTH('Rent Roll'!$C32)),1,0),0)</f>
        <v>0</v>
      </c>
      <c r="BR234" s="567">
        <f>IFERROR(IF(AND(NOT(YEAR(BR$3)&lt;=YEAR('Rent Roll'!$C32)+'Rent Roll'!$V32-1),MOD(YEAR(BR$3),'Rent Roll'!$U32)=MOD(YEAR('Rent Roll'!$C32),'Rent Roll'!$U32),MONTH(BR$3)=MONTH('Rent Roll'!$C32)),1,0),0)</f>
        <v>0</v>
      </c>
      <c r="BS234" s="567">
        <f>IFERROR(IF(AND(NOT(YEAR(BS$3)&lt;=YEAR('Rent Roll'!$C32)+'Rent Roll'!$V32-1),MOD(YEAR(BS$3),'Rent Roll'!$U32)=MOD(YEAR('Rent Roll'!$C32),'Rent Roll'!$U32),MONTH(BS$3)=MONTH('Rent Roll'!$C32)),1,0),0)</f>
        <v>0</v>
      </c>
      <c r="BT234" s="567">
        <f>IFERROR(IF(AND(NOT(YEAR(BT$3)&lt;=YEAR('Rent Roll'!$C32)+'Rent Roll'!$V32-1),MOD(YEAR(BT$3),'Rent Roll'!$U32)=MOD(YEAR('Rent Roll'!$C32),'Rent Roll'!$U32),MONTH(BT$3)=MONTH('Rent Roll'!$C32)),1,0),0)</f>
        <v>0</v>
      </c>
      <c r="BU234" s="567">
        <f>IFERROR(IF(AND(NOT(YEAR(BU$3)&lt;=YEAR('Rent Roll'!$C32)+'Rent Roll'!$V32-1),MOD(YEAR(BU$3),'Rent Roll'!$U32)=MOD(YEAR('Rent Roll'!$C32),'Rent Roll'!$U32),MONTH(BU$3)=MONTH('Rent Roll'!$C32)),1,0),0)</f>
        <v>0</v>
      </c>
      <c r="BV234" s="567">
        <f>IFERROR(IF(AND(NOT(YEAR(BV$3)&lt;=YEAR('Rent Roll'!$C32)+'Rent Roll'!$V32-1),MOD(YEAR(BV$3),'Rent Roll'!$U32)=MOD(YEAR('Rent Roll'!$C32),'Rent Roll'!$U32),MONTH(BV$3)=MONTH('Rent Roll'!$C32)),1,0),0)</f>
        <v>0</v>
      </c>
      <c r="BW234" s="567">
        <f>IFERROR(IF(AND(NOT(YEAR(BW$3)&lt;=YEAR('Rent Roll'!$C32)+'Rent Roll'!$V32-1),MOD(YEAR(BW$3),'Rent Roll'!$U32)=MOD(YEAR('Rent Roll'!$C32),'Rent Roll'!$U32),MONTH(BW$3)=MONTH('Rent Roll'!$C32)),1,0),0)</f>
        <v>0</v>
      </c>
      <c r="BX234" s="567">
        <f>IFERROR(IF(AND(NOT(YEAR(BX$3)&lt;=YEAR('Rent Roll'!$C32)+'Rent Roll'!$V32-1),MOD(YEAR(BX$3),'Rent Roll'!$U32)=MOD(YEAR('Rent Roll'!$C32),'Rent Roll'!$U32),MONTH(BX$3)=MONTH('Rent Roll'!$C32)),1,0),0)</f>
        <v>0</v>
      </c>
      <c r="BY234" s="567">
        <f>IFERROR(IF(AND(NOT(YEAR(BY$3)&lt;=YEAR('Rent Roll'!$C32)+'Rent Roll'!$V32-1),MOD(YEAR(BY$3),'Rent Roll'!$U32)=MOD(YEAR('Rent Roll'!$C32),'Rent Roll'!$U32),MONTH(BY$3)=MONTH('Rent Roll'!$C32)),1,0),0)</f>
        <v>0</v>
      </c>
      <c r="BZ234" s="767">
        <f>IFERROR(IF(AND(NOT(YEAR(BZ$3)&lt;=YEAR('Rent Roll'!$C32)+'Rent Roll'!$V32-1),MOD(YEAR(BZ$3),'Rent Roll'!$U32)=MOD(YEAR('Rent Roll'!$C32),'Rent Roll'!$U32),MONTH(BZ$3)=MONTH('Rent Roll'!$C32)),1,0),0)</f>
        <v>0</v>
      </c>
      <c r="CA234" s="768">
        <f>IFERROR(IF(AND(NOT(YEAR(CA$3)&lt;=YEAR('Rent Roll'!$C32)+'Rent Roll'!$V32-1),MOD(YEAR(CA$3),'Rent Roll'!$U32)=MOD(YEAR('Rent Roll'!$C32),'Rent Roll'!$U32),MONTH(CA$3)=MONTH('Rent Roll'!$C32)),1,0),0)</f>
        <v>0</v>
      </c>
      <c r="CB234" s="567">
        <f>IFERROR(IF(AND(NOT(YEAR(CB$3)&lt;=YEAR('Rent Roll'!$C32)+'Rent Roll'!$V32-1),MOD(YEAR(CB$3),'Rent Roll'!$U32)=MOD(YEAR('Rent Roll'!$C32),'Rent Roll'!$U32),MONTH(CB$3)=MONTH('Rent Roll'!$C32)),1,0),0)</f>
        <v>0</v>
      </c>
      <c r="CC234" s="567">
        <f>IFERROR(IF(AND(NOT(YEAR(CC$3)&lt;=YEAR('Rent Roll'!$C32)+'Rent Roll'!$V32-1),MOD(YEAR(CC$3),'Rent Roll'!$U32)=MOD(YEAR('Rent Roll'!$C32),'Rent Roll'!$U32),MONTH(CC$3)=MONTH('Rent Roll'!$C32)),1,0),0)</f>
        <v>0</v>
      </c>
      <c r="CD234" s="567">
        <f>IFERROR(IF(AND(NOT(YEAR(CD$3)&lt;=YEAR('Rent Roll'!$C32)+'Rent Roll'!$V32-1),MOD(YEAR(CD$3),'Rent Roll'!$U32)=MOD(YEAR('Rent Roll'!$C32),'Rent Roll'!$U32),MONTH(CD$3)=MONTH('Rent Roll'!$C32)),1,0),0)</f>
        <v>0</v>
      </c>
      <c r="CE234" s="567">
        <f>IFERROR(IF(AND(NOT(YEAR(CE$3)&lt;=YEAR('Rent Roll'!$C32)+'Rent Roll'!$V32-1),MOD(YEAR(CE$3),'Rent Roll'!$U32)=MOD(YEAR('Rent Roll'!$C32),'Rent Roll'!$U32),MONTH(CE$3)=MONTH('Rent Roll'!$C32)),1,0),0)</f>
        <v>0</v>
      </c>
      <c r="CF234" s="567">
        <f>IFERROR(IF(AND(NOT(YEAR(CF$3)&lt;=YEAR('Rent Roll'!$C32)+'Rent Roll'!$V32-1),MOD(YEAR(CF$3),'Rent Roll'!$U32)=MOD(YEAR('Rent Roll'!$C32),'Rent Roll'!$U32),MONTH(CF$3)=MONTH('Rent Roll'!$C32)),1,0),0)</f>
        <v>0</v>
      </c>
      <c r="CG234" s="567">
        <f>IFERROR(IF(AND(NOT(YEAR(CG$3)&lt;=YEAR('Rent Roll'!$C32)+'Rent Roll'!$V32-1),MOD(YEAR(CG$3),'Rent Roll'!$U32)=MOD(YEAR('Rent Roll'!$C32),'Rent Roll'!$U32),MONTH(CG$3)=MONTH('Rent Roll'!$C32)),1,0),0)</f>
        <v>0</v>
      </c>
      <c r="CH234" s="567">
        <f>IFERROR(IF(AND(NOT(YEAR(CH$3)&lt;=YEAR('Rent Roll'!$C32)+'Rent Roll'!$V32-1),MOD(YEAR(CH$3),'Rent Roll'!$U32)=MOD(YEAR('Rent Roll'!$C32),'Rent Roll'!$U32),MONTH(CH$3)=MONTH('Rent Roll'!$C32)),1,0),0)</f>
        <v>0</v>
      </c>
      <c r="CI234" s="567">
        <f>IFERROR(IF(AND(NOT(YEAR(CI$3)&lt;=YEAR('Rent Roll'!$C32)+'Rent Roll'!$V32-1),MOD(YEAR(CI$3),'Rent Roll'!$U32)=MOD(YEAR('Rent Roll'!$C32),'Rent Roll'!$U32),MONTH(CI$3)=MONTH('Rent Roll'!$C32)),1,0),0)</f>
        <v>0</v>
      </c>
      <c r="CJ234" s="567">
        <f>IFERROR(IF(AND(NOT(YEAR(CJ$3)&lt;=YEAR('Rent Roll'!$C32)+'Rent Roll'!$V32-1),MOD(YEAR(CJ$3),'Rent Roll'!$U32)=MOD(YEAR('Rent Roll'!$C32),'Rent Roll'!$U32),MONTH(CJ$3)=MONTH('Rent Roll'!$C32)),1,0),0)</f>
        <v>0</v>
      </c>
      <c r="CK234" s="567">
        <f>IFERROR(IF(AND(NOT(YEAR(CK$3)&lt;=YEAR('Rent Roll'!$C32)+'Rent Roll'!$V32-1),MOD(YEAR(CK$3),'Rent Roll'!$U32)=MOD(YEAR('Rent Roll'!$C32),'Rent Roll'!$U32),MONTH(CK$3)=MONTH('Rent Roll'!$C32)),1,0),0)</f>
        <v>0</v>
      </c>
      <c r="CL234" s="767">
        <f>IFERROR(IF(AND(NOT(YEAR(CL$3)&lt;=YEAR('Rent Roll'!$C32)+'Rent Roll'!$V32-1),MOD(YEAR(CL$3),'Rent Roll'!$U32)=MOD(YEAR('Rent Roll'!$C32),'Rent Roll'!$U32),MONTH(CL$3)=MONTH('Rent Roll'!$C32)),1,0),0)</f>
        <v>0</v>
      </c>
      <c r="CM234" s="768">
        <f>IFERROR(IF(AND(NOT(YEAR(CM$3)&lt;=YEAR('Rent Roll'!$C32)+'Rent Roll'!$V32-1),MOD(YEAR(CM$3),'Rent Roll'!$U32)=MOD(YEAR('Rent Roll'!$C32),'Rent Roll'!$U32),MONTH(CM$3)=MONTH('Rent Roll'!$C32)),1,0),0)</f>
        <v>0</v>
      </c>
      <c r="CN234" s="567">
        <f>IFERROR(IF(AND(NOT(YEAR(CN$3)&lt;=YEAR('Rent Roll'!$C32)+'Rent Roll'!$V32-1),MOD(YEAR(CN$3),'Rent Roll'!$U32)=MOD(YEAR('Rent Roll'!$C32),'Rent Roll'!$U32),MONTH(CN$3)=MONTH('Rent Roll'!$C32)),1,0),0)</f>
        <v>0</v>
      </c>
      <c r="CO234" s="567">
        <f>IFERROR(IF(AND(NOT(YEAR(CO$3)&lt;=YEAR('Rent Roll'!$C32)+'Rent Roll'!$V32-1),MOD(YEAR(CO$3),'Rent Roll'!$U32)=MOD(YEAR('Rent Roll'!$C32),'Rent Roll'!$U32),MONTH(CO$3)=MONTH('Rent Roll'!$C32)),1,0),0)</f>
        <v>0</v>
      </c>
      <c r="CP234" s="567">
        <f>IFERROR(IF(AND(NOT(YEAR(CP$3)&lt;=YEAR('Rent Roll'!$C32)+'Rent Roll'!$V32-1),MOD(YEAR(CP$3),'Rent Roll'!$U32)=MOD(YEAR('Rent Roll'!$C32),'Rent Roll'!$U32),MONTH(CP$3)=MONTH('Rent Roll'!$C32)),1,0),0)</f>
        <v>0</v>
      </c>
      <c r="CQ234" s="567">
        <f>IFERROR(IF(AND(NOT(YEAR(CQ$3)&lt;=YEAR('Rent Roll'!$C32)+'Rent Roll'!$V32-1),MOD(YEAR(CQ$3),'Rent Roll'!$U32)=MOD(YEAR('Rent Roll'!$C32),'Rent Roll'!$U32),MONTH(CQ$3)=MONTH('Rent Roll'!$C32)),1,0),0)</f>
        <v>0</v>
      </c>
      <c r="CR234" s="567">
        <f>IFERROR(IF(AND(NOT(YEAR(CR$3)&lt;=YEAR('Rent Roll'!$C32)+'Rent Roll'!$V32-1),MOD(YEAR(CR$3),'Rent Roll'!$U32)=MOD(YEAR('Rent Roll'!$C32),'Rent Roll'!$U32),MONTH(CR$3)=MONTH('Rent Roll'!$C32)),1,0),0)</f>
        <v>0</v>
      </c>
      <c r="CS234" s="567">
        <f>IFERROR(IF(AND(NOT(YEAR(CS$3)&lt;=YEAR('Rent Roll'!$C32)+'Rent Roll'!$V32-1),MOD(YEAR(CS$3),'Rent Roll'!$U32)=MOD(YEAR('Rent Roll'!$C32),'Rent Roll'!$U32),MONTH(CS$3)=MONTH('Rent Roll'!$C32)),1,0),0)</f>
        <v>0</v>
      </c>
      <c r="CT234" s="567">
        <f>IFERROR(IF(AND(NOT(YEAR(CT$3)&lt;=YEAR('Rent Roll'!$C32)+'Rent Roll'!$V32-1),MOD(YEAR(CT$3),'Rent Roll'!$U32)=MOD(YEAR('Rent Roll'!$C32),'Rent Roll'!$U32),MONTH(CT$3)=MONTH('Rent Roll'!$C32)),1,0),0)</f>
        <v>0</v>
      </c>
      <c r="CU234" s="567">
        <f>IFERROR(IF(AND(NOT(YEAR(CU$3)&lt;=YEAR('Rent Roll'!$C32)+'Rent Roll'!$V32-1),MOD(YEAR(CU$3),'Rent Roll'!$U32)=MOD(YEAR('Rent Roll'!$C32),'Rent Roll'!$U32),MONTH(CU$3)=MONTH('Rent Roll'!$C32)),1,0),0)</f>
        <v>0</v>
      </c>
      <c r="CV234" s="567">
        <f>IFERROR(IF(AND(NOT(YEAR(CV$3)&lt;=YEAR('Rent Roll'!$C32)+'Rent Roll'!$V32-1),MOD(YEAR(CV$3),'Rent Roll'!$U32)=MOD(YEAR('Rent Roll'!$C32),'Rent Roll'!$U32),MONTH(CV$3)=MONTH('Rent Roll'!$C32)),1,0),0)</f>
        <v>0</v>
      </c>
      <c r="CW234" s="567">
        <f>IFERROR(IF(AND(NOT(YEAR(CW$3)&lt;=YEAR('Rent Roll'!$C32)+'Rent Roll'!$V32-1),MOD(YEAR(CW$3),'Rent Roll'!$U32)=MOD(YEAR('Rent Roll'!$C32),'Rent Roll'!$U32),MONTH(CW$3)=MONTH('Rent Roll'!$C32)),1,0),0)</f>
        <v>0</v>
      </c>
      <c r="CX234" s="767">
        <f>IFERROR(IF(AND(NOT(YEAR(CX$3)&lt;=YEAR('Rent Roll'!$C32)+'Rent Roll'!$V32-1),MOD(YEAR(CX$3),'Rent Roll'!$U32)=MOD(YEAR('Rent Roll'!$C32),'Rent Roll'!$U32),MONTH(CX$3)=MONTH('Rent Roll'!$C32)),1,0),0)</f>
        <v>0</v>
      </c>
      <c r="CY234" s="768">
        <f>IFERROR(IF(AND(NOT(YEAR(CY$3)&lt;=YEAR('Rent Roll'!$C32)+'Rent Roll'!$V32-1),MOD(YEAR(CY$3),'Rent Roll'!$U32)=MOD(YEAR('Rent Roll'!$C32),'Rent Roll'!$U32),MONTH(CY$3)=MONTH('Rent Roll'!$C32)),1,0),0)</f>
        <v>0</v>
      </c>
      <c r="CZ234" s="567">
        <f>IFERROR(IF(AND(NOT(YEAR(CZ$3)&lt;=YEAR('Rent Roll'!$C32)+'Rent Roll'!$V32-1),MOD(YEAR(CZ$3),'Rent Roll'!$U32)=MOD(YEAR('Rent Roll'!$C32),'Rent Roll'!$U32),MONTH(CZ$3)=MONTH('Rent Roll'!$C32)),1,0),0)</f>
        <v>0</v>
      </c>
      <c r="DA234" s="567">
        <f>IFERROR(IF(AND(NOT(YEAR(DA$3)&lt;=YEAR('Rent Roll'!$C32)+'Rent Roll'!$V32-1),MOD(YEAR(DA$3),'Rent Roll'!$U32)=MOD(YEAR('Rent Roll'!$C32),'Rent Roll'!$U32),MONTH(DA$3)=MONTH('Rent Roll'!$C32)),1,0),0)</f>
        <v>0</v>
      </c>
      <c r="DB234" s="567">
        <f>IFERROR(IF(AND(NOT(YEAR(DB$3)&lt;=YEAR('Rent Roll'!$C32)+'Rent Roll'!$V32-1),MOD(YEAR(DB$3),'Rent Roll'!$U32)=MOD(YEAR('Rent Roll'!$C32),'Rent Roll'!$U32),MONTH(DB$3)=MONTH('Rent Roll'!$C32)),1,0),0)</f>
        <v>0</v>
      </c>
      <c r="DC234" s="567">
        <f>IFERROR(IF(AND(NOT(YEAR(DC$3)&lt;=YEAR('Rent Roll'!$C32)+'Rent Roll'!$V32-1),MOD(YEAR(DC$3),'Rent Roll'!$U32)=MOD(YEAR('Rent Roll'!$C32),'Rent Roll'!$U32),MONTH(DC$3)=MONTH('Rent Roll'!$C32)),1,0),0)</f>
        <v>0</v>
      </c>
      <c r="DD234" s="567">
        <f>IFERROR(IF(AND(NOT(YEAR(DD$3)&lt;=YEAR('Rent Roll'!$C32)+'Rent Roll'!$V32-1),MOD(YEAR(DD$3),'Rent Roll'!$U32)=MOD(YEAR('Rent Roll'!$C32),'Rent Roll'!$U32),MONTH(DD$3)=MONTH('Rent Roll'!$C32)),1,0),0)</f>
        <v>0</v>
      </c>
      <c r="DE234" s="567">
        <f>IFERROR(IF(AND(NOT(YEAR(DE$3)&lt;=YEAR('Rent Roll'!$C32)+'Rent Roll'!$V32-1),MOD(YEAR(DE$3),'Rent Roll'!$U32)=MOD(YEAR('Rent Roll'!$C32),'Rent Roll'!$U32),MONTH(DE$3)=MONTH('Rent Roll'!$C32)),1,0),0)</f>
        <v>0</v>
      </c>
      <c r="DF234" s="567">
        <f>IFERROR(IF(AND(NOT(YEAR(DF$3)&lt;=YEAR('Rent Roll'!$C32)+'Rent Roll'!$V32-1),MOD(YEAR(DF$3),'Rent Roll'!$U32)=MOD(YEAR('Rent Roll'!$C32),'Rent Roll'!$U32),MONTH(DF$3)=MONTH('Rent Roll'!$C32)),1,0),0)</f>
        <v>0</v>
      </c>
      <c r="DG234" s="567">
        <f>IFERROR(IF(AND(NOT(YEAR(DG$3)&lt;=YEAR('Rent Roll'!$C32)+'Rent Roll'!$V32-1),MOD(YEAR(DG$3),'Rent Roll'!$U32)=MOD(YEAR('Rent Roll'!$C32),'Rent Roll'!$U32),MONTH(DG$3)=MONTH('Rent Roll'!$C32)),1,0),0)</f>
        <v>0</v>
      </c>
      <c r="DH234" s="567">
        <f>IFERROR(IF(AND(NOT(YEAR(DH$3)&lt;=YEAR('Rent Roll'!$C32)+'Rent Roll'!$V32-1),MOD(YEAR(DH$3),'Rent Roll'!$U32)=MOD(YEAR('Rent Roll'!$C32),'Rent Roll'!$U32),MONTH(DH$3)=MONTH('Rent Roll'!$C32)),1,0),0)</f>
        <v>0</v>
      </c>
      <c r="DI234" s="567">
        <f>IFERROR(IF(AND(NOT(YEAR(DI$3)&lt;=YEAR('Rent Roll'!$C32)+'Rent Roll'!$V32-1),MOD(YEAR(DI$3),'Rent Roll'!$U32)=MOD(YEAR('Rent Roll'!$C32),'Rent Roll'!$U32),MONTH(DI$3)=MONTH('Rent Roll'!$C32)),1,0),0)</f>
        <v>0</v>
      </c>
      <c r="DJ234" s="767">
        <f>IFERROR(IF(AND(NOT(YEAR(DJ$3)&lt;=YEAR('Rent Roll'!$C32)+'Rent Roll'!$V32-1),MOD(YEAR(DJ$3),'Rent Roll'!$U32)=MOD(YEAR('Rent Roll'!$C32),'Rent Roll'!$U32),MONTH(DJ$3)=MONTH('Rent Roll'!$C32)),1,0),0)</f>
        <v>0</v>
      </c>
      <c r="DK234" s="768">
        <f>IFERROR(IF(AND(NOT(YEAR(DK$3)&lt;=YEAR('Rent Roll'!$C32)+'Rent Roll'!$V32-1),MOD(YEAR(DK$3),'Rent Roll'!$U32)=MOD(YEAR('Rent Roll'!$C32),'Rent Roll'!$U32),MONTH(DK$3)=MONTH('Rent Roll'!$C32)),1,0),0)</f>
        <v>0</v>
      </c>
      <c r="DL234" s="567">
        <f>IFERROR(IF(AND(NOT(YEAR(DL$3)&lt;=YEAR('Rent Roll'!$C32)+'Rent Roll'!$V32-1),MOD(YEAR(DL$3),'Rent Roll'!$U32)=MOD(YEAR('Rent Roll'!$C32),'Rent Roll'!$U32),MONTH(DL$3)=MONTH('Rent Roll'!$C32)),1,0),0)</f>
        <v>0</v>
      </c>
      <c r="DM234" s="567">
        <f>IFERROR(IF(AND(NOT(YEAR(DM$3)&lt;=YEAR('Rent Roll'!$C32)+'Rent Roll'!$V32-1),MOD(YEAR(DM$3),'Rent Roll'!$U32)=MOD(YEAR('Rent Roll'!$C32),'Rent Roll'!$U32),MONTH(DM$3)=MONTH('Rent Roll'!$C32)),1,0),0)</f>
        <v>0</v>
      </c>
      <c r="DN234" s="567">
        <f>IFERROR(IF(AND(NOT(YEAR(DN$3)&lt;=YEAR('Rent Roll'!$C32)+'Rent Roll'!$V32-1),MOD(YEAR(DN$3),'Rent Roll'!$U32)=MOD(YEAR('Rent Roll'!$C32),'Rent Roll'!$U32),MONTH(DN$3)=MONTH('Rent Roll'!$C32)),1,0),0)</f>
        <v>0</v>
      </c>
      <c r="DO234" s="567">
        <f>IFERROR(IF(AND(NOT(YEAR(DO$3)&lt;=YEAR('Rent Roll'!$C32)+'Rent Roll'!$V32-1),MOD(YEAR(DO$3),'Rent Roll'!$U32)=MOD(YEAR('Rent Roll'!$C32),'Rent Roll'!$U32),MONTH(DO$3)=MONTH('Rent Roll'!$C32)),1,0),0)</f>
        <v>0</v>
      </c>
      <c r="DP234" s="567">
        <f>IFERROR(IF(AND(NOT(YEAR(DP$3)&lt;=YEAR('Rent Roll'!$C32)+'Rent Roll'!$V32-1),MOD(YEAR(DP$3),'Rent Roll'!$U32)=MOD(YEAR('Rent Roll'!$C32),'Rent Roll'!$U32),MONTH(DP$3)=MONTH('Rent Roll'!$C32)),1,0),0)</f>
        <v>0</v>
      </c>
      <c r="DQ234" s="567">
        <f>IFERROR(IF(AND(NOT(YEAR(DQ$3)&lt;=YEAR('Rent Roll'!$C32)+'Rent Roll'!$V32-1),MOD(YEAR(DQ$3),'Rent Roll'!$U32)=MOD(YEAR('Rent Roll'!$C32),'Rent Roll'!$U32),MONTH(DQ$3)=MONTH('Rent Roll'!$C32)),1,0),0)</f>
        <v>0</v>
      </c>
      <c r="DR234" s="567">
        <f>IFERROR(IF(AND(NOT(YEAR(DR$3)&lt;=YEAR('Rent Roll'!$C32)+'Rent Roll'!$V32-1),MOD(YEAR(DR$3),'Rent Roll'!$U32)=MOD(YEAR('Rent Roll'!$C32),'Rent Roll'!$U32),MONTH(DR$3)=MONTH('Rent Roll'!$C32)),1,0),0)</f>
        <v>0</v>
      </c>
      <c r="DS234" s="567">
        <f>IFERROR(IF(AND(NOT(YEAR(DS$3)&lt;=YEAR('Rent Roll'!$C32)+'Rent Roll'!$V32-1),MOD(YEAR(DS$3),'Rent Roll'!$U32)=MOD(YEAR('Rent Roll'!$C32),'Rent Roll'!$U32),MONTH(DS$3)=MONTH('Rent Roll'!$C32)),1,0),0)</f>
        <v>0</v>
      </c>
      <c r="DT234" s="567">
        <f>IFERROR(IF(AND(NOT(YEAR(DT$3)&lt;=YEAR('Rent Roll'!$C32)+'Rent Roll'!$V32-1),MOD(YEAR(DT$3),'Rent Roll'!$U32)=MOD(YEAR('Rent Roll'!$C32),'Rent Roll'!$U32),MONTH(DT$3)=MONTH('Rent Roll'!$C32)),1,0),0)</f>
        <v>0</v>
      </c>
      <c r="DU234" s="567">
        <f>IFERROR(IF(AND(NOT(YEAR(DU$3)&lt;=YEAR('Rent Roll'!$C32)+'Rent Roll'!$V32-1),MOD(YEAR(DU$3),'Rent Roll'!$U32)=MOD(YEAR('Rent Roll'!$C32),'Rent Roll'!$U32),MONTH(DU$3)=MONTH('Rent Roll'!$C32)),1,0),0)</f>
        <v>0</v>
      </c>
      <c r="DV234" s="567">
        <f>IFERROR(IF(AND(NOT(YEAR(DV$3)&lt;=YEAR('Rent Roll'!$C32)+'Rent Roll'!$V32-1),MOD(YEAR(DV$3),'Rent Roll'!$U32)=MOD(YEAR('Rent Roll'!$C32),'Rent Roll'!$U32),MONTH(DV$3)=MONTH('Rent Roll'!$C32)),1,0),0)</f>
        <v>0</v>
      </c>
    </row>
    <row r="235" spans="1:126" s="568" customFormat="1" ht="12" customHeight="1" outlineLevel="1" x14ac:dyDescent="0.4">
      <c r="A235" s="732"/>
      <c r="B235" s="564">
        <f>'Rent Roll'!$B33</f>
        <v>0</v>
      </c>
      <c r="C235" s="566"/>
      <c r="D235" s="566"/>
      <c r="E235" s="566"/>
      <c r="F235" s="778">
        <f>IFERROR(IF(AND(NOT(YEAR(F$3)&lt;=YEAR('Rent Roll'!$C33)+'Rent Roll'!$V33-1),MOD(YEAR(F$3),'Rent Roll'!$U33)=MOD(YEAR('Rent Roll'!$C33),'Rent Roll'!$U33),MONTH(F$3)=MONTH('Rent Roll'!$C33)),1,0),0)</f>
        <v>0</v>
      </c>
      <c r="G235" s="768">
        <f>IFERROR(IF(AND(NOT(YEAR(G$3)&lt;=YEAR('Rent Roll'!$C33)+'Rent Roll'!$V33-1),MOD(YEAR(G$3),'Rent Roll'!$U33)=MOD(YEAR('Rent Roll'!$C33),'Rent Roll'!$U33),MONTH(G$3)=MONTH('Rent Roll'!$C33)),1,0),0)</f>
        <v>0</v>
      </c>
      <c r="H235" s="567">
        <f>IFERROR(IF(AND(NOT(YEAR(H$3)&lt;=YEAR('Rent Roll'!$C33)+'Rent Roll'!$V33-1),MOD(YEAR(H$3),'Rent Roll'!$U33)=MOD(YEAR('Rent Roll'!$C33),'Rent Roll'!$U33),MONTH(H$3)=MONTH('Rent Roll'!$C33)),1,0),0)</f>
        <v>0</v>
      </c>
      <c r="I235" s="567">
        <f>IFERROR(IF(AND(NOT(YEAR(I$3)&lt;=YEAR('Rent Roll'!$C33)+'Rent Roll'!$V33-1),MOD(YEAR(I$3),'Rent Roll'!$U33)=MOD(YEAR('Rent Roll'!$C33),'Rent Roll'!$U33),MONTH(I$3)=MONTH('Rent Roll'!$C33)),1,0),0)</f>
        <v>0</v>
      </c>
      <c r="J235" s="567">
        <f>IFERROR(IF(AND(NOT(YEAR(J$3)&lt;=YEAR('Rent Roll'!$C33)+'Rent Roll'!$V33-1),MOD(YEAR(J$3),'Rent Roll'!$U33)=MOD(YEAR('Rent Roll'!$C33),'Rent Roll'!$U33),MONTH(J$3)=MONTH('Rent Roll'!$C33)),1,0),0)</f>
        <v>0</v>
      </c>
      <c r="K235" s="567">
        <f>IFERROR(IF(AND(NOT(YEAR(K$3)&lt;=YEAR('Rent Roll'!$C33)+'Rent Roll'!$V33-1),MOD(YEAR(K$3),'Rent Roll'!$U33)=MOD(YEAR('Rent Roll'!$C33),'Rent Roll'!$U33),MONTH(K$3)=MONTH('Rent Roll'!$C33)),1,0),0)</f>
        <v>0</v>
      </c>
      <c r="L235" s="567">
        <f>IFERROR(IF(AND(NOT(YEAR(L$3)&lt;=YEAR('Rent Roll'!$C33)+'Rent Roll'!$V33-1),MOD(YEAR(L$3),'Rent Roll'!$U33)=MOD(YEAR('Rent Roll'!$C33),'Rent Roll'!$U33),MONTH(L$3)=MONTH('Rent Roll'!$C33)),1,0),0)</f>
        <v>0</v>
      </c>
      <c r="M235" s="567">
        <f>IFERROR(IF(AND(NOT(YEAR(M$3)&lt;=YEAR('Rent Roll'!$C33)+'Rent Roll'!$V33-1),MOD(YEAR(M$3),'Rent Roll'!$U33)=MOD(YEAR('Rent Roll'!$C33),'Rent Roll'!$U33),MONTH(M$3)=MONTH('Rent Roll'!$C33)),1,0),0)</f>
        <v>0</v>
      </c>
      <c r="N235" s="567">
        <f>IFERROR(IF(AND(NOT(YEAR(N$3)&lt;=YEAR('Rent Roll'!$C33)+'Rent Roll'!$V33-1),MOD(YEAR(N$3),'Rent Roll'!$U33)=MOD(YEAR('Rent Roll'!$C33),'Rent Roll'!$U33),MONTH(N$3)=MONTH('Rent Roll'!$C33)),1,0),0)</f>
        <v>0</v>
      </c>
      <c r="O235" s="567">
        <f>IFERROR(IF(AND(NOT(YEAR(O$3)&lt;=YEAR('Rent Roll'!$C33)+'Rent Roll'!$V33-1),MOD(YEAR(O$3),'Rent Roll'!$U33)=MOD(YEAR('Rent Roll'!$C33),'Rent Roll'!$U33),MONTH(O$3)=MONTH('Rent Roll'!$C33)),1,0),0)</f>
        <v>0</v>
      </c>
      <c r="P235" s="567">
        <f>IFERROR(IF(AND(NOT(YEAR(P$3)&lt;=YEAR('Rent Roll'!$C33)+'Rent Roll'!$V33-1),MOD(YEAR(P$3),'Rent Roll'!$U33)=MOD(YEAR('Rent Roll'!$C33),'Rent Roll'!$U33),MONTH(P$3)=MONTH('Rent Roll'!$C33)),1,0),0)</f>
        <v>0</v>
      </c>
      <c r="Q235" s="567">
        <f>IFERROR(IF(AND(NOT(YEAR(Q$3)&lt;=YEAR('Rent Roll'!$C33)+'Rent Roll'!$V33-1),MOD(YEAR(Q$3),'Rent Roll'!$U33)=MOD(YEAR('Rent Roll'!$C33),'Rent Roll'!$U33),MONTH(Q$3)=MONTH('Rent Roll'!$C33)),1,0),0)</f>
        <v>0</v>
      </c>
      <c r="R235" s="767">
        <f>IFERROR(IF(AND(NOT(YEAR(R$3)&lt;=YEAR('Rent Roll'!$C33)+'Rent Roll'!$V33-1),MOD(YEAR(R$3),'Rent Roll'!$U33)=MOD(YEAR('Rent Roll'!$C33),'Rent Roll'!$U33),MONTH(R$3)=MONTH('Rent Roll'!$C33)),1,0),0)</f>
        <v>0</v>
      </c>
      <c r="S235" s="768">
        <f>IFERROR(IF(AND(NOT(YEAR(S$3)&lt;=YEAR('Rent Roll'!$C33)+'Rent Roll'!$V33-1),MOD(YEAR(S$3),'Rent Roll'!$U33)=MOD(YEAR('Rent Roll'!$C33),'Rent Roll'!$U33),MONTH(S$3)=MONTH('Rent Roll'!$C33)),1,0),0)</f>
        <v>0</v>
      </c>
      <c r="T235" s="567">
        <f>IFERROR(IF(AND(NOT(YEAR(T$3)&lt;=YEAR('Rent Roll'!$C33)+'Rent Roll'!$V33-1),MOD(YEAR(T$3),'Rent Roll'!$U33)=MOD(YEAR('Rent Roll'!$C33),'Rent Roll'!$U33),MONTH(T$3)=MONTH('Rent Roll'!$C33)),1,0),0)</f>
        <v>0</v>
      </c>
      <c r="U235" s="567">
        <f>IFERROR(IF(AND(NOT(YEAR(U$3)&lt;=YEAR('Rent Roll'!$C33)+'Rent Roll'!$V33-1),MOD(YEAR(U$3),'Rent Roll'!$U33)=MOD(YEAR('Rent Roll'!$C33),'Rent Roll'!$U33),MONTH(U$3)=MONTH('Rent Roll'!$C33)),1,0),0)</f>
        <v>0</v>
      </c>
      <c r="V235" s="567">
        <f>IFERROR(IF(AND(NOT(YEAR(V$3)&lt;=YEAR('Rent Roll'!$C33)+'Rent Roll'!$V33-1),MOD(YEAR(V$3),'Rent Roll'!$U33)=MOD(YEAR('Rent Roll'!$C33),'Rent Roll'!$U33),MONTH(V$3)=MONTH('Rent Roll'!$C33)),1,0),0)</f>
        <v>0</v>
      </c>
      <c r="W235" s="567">
        <f>IFERROR(IF(AND(NOT(YEAR(W$3)&lt;=YEAR('Rent Roll'!$C33)+'Rent Roll'!$V33-1),MOD(YEAR(W$3),'Rent Roll'!$U33)=MOD(YEAR('Rent Roll'!$C33),'Rent Roll'!$U33),MONTH(W$3)=MONTH('Rent Roll'!$C33)),1,0),0)</f>
        <v>0</v>
      </c>
      <c r="X235" s="567">
        <f>IFERROR(IF(AND(NOT(YEAR(X$3)&lt;=YEAR('Rent Roll'!$C33)+'Rent Roll'!$V33-1),MOD(YEAR(X$3),'Rent Roll'!$U33)=MOD(YEAR('Rent Roll'!$C33),'Rent Roll'!$U33),MONTH(X$3)=MONTH('Rent Roll'!$C33)),1,0),0)</f>
        <v>0</v>
      </c>
      <c r="Y235" s="567">
        <f>IFERROR(IF(AND(NOT(YEAR(Y$3)&lt;=YEAR('Rent Roll'!$C33)+'Rent Roll'!$V33-1),MOD(YEAR(Y$3),'Rent Roll'!$U33)=MOD(YEAR('Rent Roll'!$C33),'Rent Roll'!$U33),MONTH(Y$3)=MONTH('Rent Roll'!$C33)),1,0),0)</f>
        <v>0</v>
      </c>
      <c r="Z235" s="567">
        <f>IFERROR(IF(AND(NOT(YEAR(Z$3)&lt;=YEAR('Rent Roll'!$C33)+'Rent Roll'!$V33-1),MOD(YEAR(Z$3),'Rent Roll'!$U33)=MOD(YEAR('Rent Roll'!$C33),'Rent Roll'!$U33),MONTH(Z$3)=MONTH('Rent Roll'!$C33)),1,0),0)</f>
        <v>0</v>
      </c>
      <c r="AA235" s="567">
        <f>IFERROR(IF(AND(NOT(YEAR(AA$3)&lt;=YEAR('Rent Roll'!$C33)+'Rent Roll'!$V33-1),MOD(YEAR(AA$3),'Rent Roll'!$U33)=MOD(YEAR('Rent Roll'!$C33),'Rent Roll'!$U33),MONTH(AA$3)=MONTH('Rent Roll'!$C33)),1,0),0)</f>
        <v>0</v>
      </c>
      <c r="AB235" s="567">
        <f>IFERROR(IF(AND(NOT(YEAR(AB$3)&lt;=YEAR('Rent Roll'!$C33)+'Rent Roll'!$V33-1),MOD(YEAR(AB$3),'Rent Roll'!$U33)=MOD(YEAR('Rent Roll'!$C33),'Rent Roll'!$U33),MONTH(AB$3)=MONTH('Rent Roll'!$C33)),1,0),0)</f>
        <v>0</v>
      </c>
      <c r="AC235" s="567">
        <f>IFERROR(IF(AND(NOT(YEAR(AC$3)&lt;=YEAR('Rent Roll'!$C33)+'Rent Roll'!$V33-1),MOD(YEAR(AC$3),'Rent Roll'!$U33)=MOD(YEAR('Rent Roll'!$C33),'Rent Roll'!$U33),MONTH(AC$3)=MONTH('Rent Roll'!$C33)),1,0),0)</f>
        <v>0</v>
      </c>
      <c r="AD235" s="767">
        <f>IFERROR(IF(AND(NOT(YEAR(AD$3)&lt;=YEAR('Rent Roll'!$C33)+'Rent Roll'!$V33-1),MOD(YEAR(AD$3),'Rent Roll'!$U33)=MOD(YEAR('Rent Roll'!$C33),'Rent Roll'!$U33),MONTH(AD$3)=MONTH('Rent Roll'!$C33)),1,0),0)</f>
        <v>0</v>
      </c>
      <c r="AE235" s="768">
        <f>IFERROR(IF(AND(NOT(YEAR(AE$3)&lt;=YEAR('Rent Roll'!$C33)+'Rent Roll'!$V33-1),MOD(YEAR(AE$3),'Rent Roll'!$U33)=MOD(YEAR('Rent Roll'!$C33),'Rent Roll'!$U33),MONTH(AE$3)=MONTH('Rent Roll'!$C33)),1,0),0)</f>
        <v>0</v>
      </c>
      <c r="AF235" s="567">
        <f>IFERROR(IF(AND(NOT(YEAR(AF$3)&lt;=YEAR('Rent Roll'!$C33)+'Rent Roll'!$V33-1),MOD(YEAR(AF$3),'Rent Roll'!$U33)=MOD(YEAR('Rent Roll'!$C33),'Rent Roll'!$U33),MONTH(AF$3)=MONTH('Rent Roll'!$C33)),1,0),0)</f>
        <v>0</v>
      </c>
      <c r="AG235" s="567">
        <f>IFERROR(IF(AND(NOT(YEAR(AG$3)&lt;=YEAR('Rent Roll'!$C33)+'Rent Roll'!$V33-1),MOD(YEAR(AG$3),'Rent Roll'!$U33)=MOD(YEAR('Rent Roll'!$C33),'Rent Roll'!$U33),MONTH(AG$3)=MONTH('Rent Roll'!$C33)),1,0),0)</f>
        <v>0</v>
      </c>
      <c r="AH235" s="567">
        <f>IFERROR(IF(AND(NOT(YEAR(AH$3)&lt;=YEAR('Rent Roll'!$C33)+'Rent Roll'!$V33-1),MOD(YEAR(AH$3),'Rent Roll'!$U33)=MOD(YEAR('Rent Roll'!$C33),'Rent Roll'!$U33),MONTH(AH$3)=MONTH('Rent Roll'!$C33)),1,0),0)</f>
        <v>0</v>
      </c>
      <c r="AI235" s="567">
        <f>IFERROR(IF(AND(NOT(YEAR(AI$3)&lt;=YEAR('Rent Roll'!$C33)+'Rent Roll'!$V33-1),MOD(YEAR(AI$3),'Rent Roll'!$U33)=MOD(YEAR('Rent Roll'!$C33),'Rent Roll'!$U33),MONTH(AI$3)=MONTH('Rent Roll'!$C33)),1,0),0)</f>
        <v>0</v>
      </c>
      <c r="AJ235" s="567">
        <f>IFERROR(IF(AND(NOT(YEAR(AJ$3)&lt;=YEAR('Rent Roll'!$C33)+'Rent Roll'!$V33-1),MOD(YEAR(AJ$3),'Rent Roll'!$U33)=MOD(YEAR('Rent Roll'!$C33),'Rent Roll'!$U33),MONTH(AJ$3)=MONTH('Rent Roll'!$C33)),1,0),0)</f>
        <v>0</v>
      </c>
      <c r="AK235" s="567">
        <f>IFERROR(IF(AND(NOT(YEAR(AK$3)&lt;=YEAR('Rent Roll'!$C33)+'Rent Roll'!$V33-1),MOD(YEAR(AK$3),'Rent Roll'!$U33)=MOD(YEAR('Rent Roll'!$C33),'Rent Roll'!$U33),MONTH(AK$3)=MONTH('Rent Roll'!$C33)),1,0),0)</f>
        <v>0</v>
      </c>
      <c r="AL235" s="567">
        <f>IFERROR(IF(AND(NOT(YEAR(AL$3)&lt;=YEAR('Rent Roll'!$C33)+'Rent Roll'!$V33-1),MOD(YEAR(AL$3),'Rent Roll'!$U33)=MOD(YEAR('Rent Roll'!$C33),'Rent Roll'!$U33),MONTH(AL$3)=MONTH('Rent Roll'!$C33)),1,0),0)</f>
        <v>0</v>
      </c>
      <c r="AM235" s="567">
        <f>IFERROR(IF(AND(NOT(YEAR(AM$3)&lt;=YEAR('Rent Roll'!$C33)+'Rent Roll'!$V33-1),MOD(YEAR(AM$3),'Rent Roll'!$U33)=MOD(YEAR('Rent Roll'!$C33),'Rent Roll'!$U33),MONTH(AM$3)=MONTH('Rent Roll'!$C33)),1,0),0)</f>
        <v>0</v>
      </c>
      <c r="AN235" s="567">
        <f>IFERROR(IF(AND(NOT(YEAR(AN$3)&lt;=YEAR('Rent Roll'!$C33)+'Rent Roll'!$V33-1),MOD(YEAR(AN$3),'Rent Roll'!$U33)=MOD(YEAR('Rent Roll'!$C33),'Rent Roll'!$U33),MONTH(AN$3)=MONTH('Rent Roll'!$C33)),1,0),0)</f>
        <v>0</v>
      </c>
      <c r="AO235" s="567">
        <f>IFERROR(IF(AND(NOT(YEAR(AO$3)&lt;=YEAR('Rent Roll'!$C33)+'Rent Roll'!$V33-1),MOD(YEAR(AO$3),'Rent Roll'!$U33)=MOD(YEAR('Rent Roll'!$C33),'Rent Roll'!$U33),MONTH(AO$3)=MONTH('Rent Roll'!$C33)),1,0),0)</f>
        <v>0</v>
      </c>
      <c r="AP235" s="767">
        <f>IFERROR(IF(AND(NOT(YEAR(AP$3)&lt;=YEAR('Rent Roll'!$C33)+'Rent Roll'!$V33-1),MOD(YEAR(AP$3),'Rent Roll'!$U33)=MOD(YEAR('Rent Roll'!$C33),'Rent Roll'!$U33),MONTH(AP$3)=MONTH('Rent Roll'!$C33)),1,0),0)</f>
        <v>0</v>
      </c>
      <c r="AQ235" s="768">
        <f>IFERROR(IF(AND(NOT(YEAR(AQ$3)&lt;=YEAR('Rent Roll'!$C33)+'Rent Roll'!$V33-1),MOD(YEAR(AQ$3),'Rent Roll'!$U33)=MOD(YEAR('Rent Roll'!$C33),'Rent Roll'!$U33),MONTH(AQ$3)=MONTH('Rent Roll'!$C33)),1,0),0)</f>
        <v>0</v>
      </c>
      <c r="AR235" s="567">
        <f>IFERROR(IF(AND(NOT(YEAR(AR$3)&lt;=YEAR('Rent Roll'!$C33)+'Rent Roll'!$V33-1),MOD(YEAR(AR$3),'Rent Roll'!$U33)=MOD(YEAR('Rent Roll'!$C33),'Rent Roll'!$U33),MONTH(AR$3)=MONTH('Rent Roll'!$C33)),1,0),0)</f>
        <v>0</v>
      </c>
      <c r="AS235" s="567">
        <f>IFERROR(IF(AND(NOT(YEAR(AS$3)&lt;=YEAR('Rent Roll'!$C33)+'Rent Roll'!$V33-1),MOD(YEAR(AS$3),'Rent Roll'!$U33)=MOD(YEAR('Rent Roll'!$C33),'Rent Roll'!$U33),MONTH(AS$3)=MONTH('Rent Roll'!$C33)),1,0),0)</f>
        <v>0</v>
      </c>
      <c r="AT235" s="567">
        <f>IFERROR(IF(AND(NOT(YEAR(AT$3)&lt;=YEAR('Rent Roll'!$C33)+'Rent Roll'!$V33-1),MOD(YEAR(AT$3),'Rent Roll'!$U33)=MOD(YEAR('Rent Roll'!$C33),'Rent Roll'!$U33),MONTH(AT$3)=MONTH('Rent Roll'!$C33)),1,0),0)</f>
        <v>0</v>
      </c>
      <c r="AU235" s="567">
        <f>IFERROR(IF(AND(NOT(YEAR(AU$3)&lt;=YEAR('Rent Roll'!$C33)+'Rent Roll'!$V33-1),MOD(YEAR(AU$3),'Rent Roll'!$U33)=MOD(YEAR('Rent Roll'!$C33),'Rent Roll'!$U33),MONTH(AU$3)=MONTH('Rent Roll'!$C33)),1,0),0)</f>
        <v>0</v>
      </c>
      <c r="AV235" s="567">
        <f>IFERROR(IF(AND(NOT(YEAR(AV$3)&lt;=YEAR('Rent Roll'!$C33)+'Rent Roll'!$V33-1),MOD(YEAR(AV$3),'Rent Roll'!$U33)=MOD(YEAR('Rent Roll'!$C33),'Rent Roll'!$U33),MONTH(AV$3)=MONTH('Rent Roll'!$C33)),1,0),0)</f>
        <v>0</v>
      </c>
      <c r="AW235" s="567">
        <f>IFERROR(IF(AND(NOT(YEAR(AW$3)&lt;=YEAR('Rent Roll'!$C33)+'Rent Roll'!$V33-1),MOD(YEAR(AW$3),'Rent Roll'!$U33)=MOD(YEAR('Rent Roll'!$C33),'Rent Roll'!$U33),MONTH(AW$3)=MONTH('Rent Roll'!$C33)),1,0),0)</f>
        <v>0</v>
      </c>
      <c r="AX235" s="567">
        <f>IFERROR(IF(AND(NOT(YEAR(AX$3)&lt;=YEAR('Rent Roll'!$C33)+'Rent Roll'!$V33-1),MOD(YEAR(AX$3),'Rent Roll'!$U33)=MOD(YEAR('Rent Roll'!$C33),'Rent Roll'!$U33),MONTH(AX$3)=MONTH('Rent Roll'!$C33)),1,0),0)</f>
        <v>0</v>
      </c>
      <c r="AY235" s="567">
        <f>IFERROR(IF(AND(NOT(YEAR(AY$3)&lt;=YEAR('Rent Roll'!$C33)+'Rent Roll'!$V33-1),MOD(YEAR(AY$3),'Rent Roll'!$U33)=MOD(YEAR('Rent Roll'!$C33),'Rent Roll'!$U33),MONTH(AY$3)=MONTH('Rent Roll'!$C33)),1,0),0)</f>
        <v>0</v>
      </c>
      <c r="AZ235" s="567">
        <f>IFERROR(IF(AND(NOT(YEAR(AZ$3)&lt;=YEAR('Rent Roll'!$C33)+'Rent Roll'!$V33-1),MOD(YEAR(AZ$3),'Rent Roll'!$U33)=MOD(YEAR('Rent Roll'!$C33),'Rent Roll'!$U33),MONTH(AZ$3)=MONTH('Rent Roll'!$C33)),1,0),0)</f>
        <v>0</v>
      </c>
      <c r="BA235" s="567">
        <f>IFERROR(IF(AND(NOT(YEAR(BA$3)&lt;=YEAR('Rent Roll'!$C33)+'Rent Roll'!$V33-1),MOD(YEAR(BA$3),'Rent Roll'!$U33)=MOD(YEAR('Rent Roll'!$C33),'Rent Roll'!$U33),MONTH(BA$3)=MONTH('Rent Roll'!$C33)),1,0),0)</f>
        <v>0</v>
      </c>
      <c r="BB235" s="767">
        <f>IFERROR(IF(AND(NOT(YEAR(BB$3)&lt;=YEAR('Rent Roll'!$C33)+'Rent Roll'!$V33-1),MOD(YEAR(BB$3),'Rent Roll'!$U33)=MOD(YEAR('Rent Roll'!$C33),'Rent Roll'!$U33),MONTH(BB$3)=MONTH('Rent Roll'!$C33)),1,0),0)</f>
        <v>0</v>
      </c>
      <c r="BC235" s="768">
        <f>IFERROR(IF(AND(NOT(YEAR(BC$3)&lt;=YEAR('Rent Roll'!$C33)+'Rent Roll'!$V33-1),MOD(YEAR(BC$3),'Rent Roll'!$U33)=MOD(YEAR('Rent Roll'!$C33),'Rent Roll'!$U33),MONTH(BC$3)=MONTH('Rent Roll'!$C33)),1,0),0)</f>
        <v>0</v>
      </c>
      <c r="BD235" s="567">
        <f>IFERROR(IF(AND(NOT(YEAR(BD$3)&lt;=YEAR('Rent Roll'!$C33)+'Rent Roll'!$V33-1),MOD(YEAR(BD$3),'Rent Roll'!$U33)=MOD(YEAR('Rent Roll'!$C33),'Rent Roll'!$U33),MONTH(BD$3)=MONTH('Rent Roll'!$C33)),1,0),0)</f>
        <v>0</v>
      </c>
      <c r="BE235" s="567">
        <f>IFERROR(IF(AND(NOT(YEAR(BE$3)&lt;=YEAR('Rent Roll'!$C33)+'Rent Roll'!$V33-1),MOD(YEAR(BE$3),'Rent Roll'!$U33)=MOD(YEAR('Rent Roll'!$C33),'Rent Roll'!$U33),MONTH(BE$3)=MONTH('Rent Roll'!$C33)),1,0),0)</f>
        <v>0</v>
      </c>
      <c r="BF235" s="567">
        <f>IFERROR(IF(AND(NOT(YEAR(BF$3)&lt;=YEAR('Rent Roll'!$C33)+'Rent Roll'!$V33-1),MOD(YEAR(BF$3),'Rent Roll'!$U33)=MOD(YEAR('Rent Roll'!$C33),'Rent Roll'!$U33),MONTH(BF$3)=MONTH('Rent Roll'!$C33)),1,0),0)</f>
        <v>0</v>
      </c>
      <c r="BG235" s="567">
        <f>IFERROR(IF(AND(NOT(YEAR(BG$3)&lt;=YEAR('Rent Roll'!$C33)+'Rent Roll'!$V33-1),MOD(YEAR(BG$3),'Rent Roll'!$U33)=MOD(YEAR('Rent Roll'!$C33),'Rent Roll'!$U33),MONTH(BG$3)=MONTH('Rent Roll'!$C33)),1,0),0)</f>
        <v>0</v>
      </c>
      <c r="BH235" s="567">
        <f>IFERROR(IF(AND(NOT(YEAR(BH$3)&lt;=YEAR('Rent Roll'!$C33)+'Rent Roll'!$V33-1),MOD(YEAR(BH$3),'Rent Roll'!$U33)=MOD(YEAR('Rent Roll'!$C33),'Rent Roll'!$U33),MONTH(BH$3)=MONTH('Rent Roll'!$C33)),1,0),0)</f>
        <v>0</v>
      </c>
      <c r="BI235" s="567">
        <f>IFERROR(IF(AND(NOT(YEAR(BI$3)&lt;=YEAR('Rent Roll'!$C33)+'Rent Roll'!$V33-1),MOD(YEAR(BI$3),'Rent Roll'!$U33)=MOD(YEAR('Rent Roll'!$C33),'Rent Roll'!$U33),MONTH(BI$3)=MONTH('Rent Roll'!$C33)),1,0),0)</f>
        <v>0</v>
      </c>
      <c r="BJ235" s="567">
        <f>IFERROR(IF(AND(NOT(YEAR(BJ$3)&lt;=YEAR('Rent Roll'!$C33)+'Rent Roll'!$V33-1),MOD(YEAR(BJ$3),'Rent Roll'!$U33)=MOD(YEAR('Rent Roll'!$C33),'Rent Roll'!$U33),MONTH(BJ$3)=MONTH('Rent Roll'!$C33)),1,0),0)</f>
        <v>0</v>
      </c>
      <c r="BK235" s="567">
        <f>IFERROR(IF(AND(NOT(YEAR(BK$3)&lt;=YEAR('Rent Roll'!$C33)+'Rent Roll'!$V33-1),MOD(YEAR(BK$3),'Rent Roll'!$U33)=MOD(YEAR('Rent Roll'!$C33),'Rent Roll'!$U33),MONTH(BK$3)=MONTH('Rent Roll'!$C33)),1,0),0)</f>
        <v>0</v>
      </c>
      <c r="BL235" s="567">
        <f>IFERROR(IF(AND(NOT(YEAR(BL$3)&lt;=YEAR('Rent Roll'!$C33)+'Rent Roll'!$V33-1),MOD(YEAR(BL$3),'Rent Roll'!$U33)=MOD(YEAR('Rent Roll'!$C33),'Rent Roll'!$U33),MONTH(BL$3)=MONTH('Rent Roll'!$C33)),1,0),0)</f>
        <v>0</v>
      </c>
      <c r="BM235" s="567">
        <f>IFERROR(IF(AND(NOT(YEAR(BM$3)&lt;=YEAR('Rent Roll'!$C33)+'Rent Roll'!$V33-1),MOD(YEAR(BM$3),'Rent Roll'!$U33)=MOD(YEAR('Rent Roll'!$C33),'Rent Roll'!$U33),MONTH(BM$3)=MONTH('Rent Roll'!$C33)),1,0),0)</f>
        <v>0</v>
      </c>
      <c r="BN235" s="767">
        <f>IFERROR(IF(AND(NOT(YEAR(BN$3)&lt;=YEAR('Rent Roll'!$C33)+'Rent Roll'!$V33-1),MOD(YEAR(BN$3),'Rent Roll'!$U33)=MOD(YEAR('Rent Roll'!$C33),'Rent Roll'!$U33),MONTH(BN$3)=MONTH('Rent Roll'!$C33)),1,0),0)</f>
        <v>0</v>
      </c>
      <c r="BO235" s="768">
        <f>IFERROR(IF(AND(NOT(YEAR(BO$3)&lt;=YEAR('Rent Roll'!$C33)+'Rent Roll'!$V33-1),MOD(YEAR(BO$3),'Rent Roll'!$U33)=MOD(YEAR('Rent Roll'!$C33),'Rent Roll'!$U33),MONTH(BO$3)=MONTH('Rent Roll'!$C33)),1,0),0)</f>
        <v>0</v>
      </c>
      <c r="BP235" s="567">
        <f>IFERROR(IF(AND(NOT(YEAR(BP$3)&lt;=YEAR('Rent Roll'!$C33)+'Rent Roll'!$V33-1),MOD(YEAR(BP$3),'Rent Roll'!$U33)=MOD(YEAR('Rent Roll'!$C33),'Rent Roll'!$U33),MONTH(BP$3)=MONTH('Rent Roll'!$C33)),1,0),0)</f>
        <v>0</v>
      </c>
      <c r="BQ235" s="567">
        <f>IFERROR(IF(AND(NOT(YEAR(BQ$3)&lt;=YEAR('Rent Roll'!$C33)+'Rent Roll'!$V33-1),MOD(YEAR(BQ$3),'Rent Roll'!$U33)=MOD(YEAR('Rent Roll'!$C33),'Rent Roll'!$U33),MONTH(BQ$3)=MONTH('Rent Roll'!$C33)),1,0),0)</f>
        <v>0</v>
      </c>
      <c r="BR235" s="567">
        <f>IFERROR(IF(AND(NOT(YEAR(BR$3)&lt;=YEAR('Rent Roll'!$C33)+'Rent Roll'!$V33-1),MOD(YEAR(BR$3),'Rent Roll'!$U33)=MOD(YEAR('Rent Roll'!$C33),'Rent Roll'!$U33),MONTH(BR$3)=MONTH('Rent Roll'!$C33)),1,0),0)</f>
        <v>0</v>
      </c>
      <c r="BS235" s="567">
        <f>IFERROR(IF(AND(NOT(YEAR(BS$3)&lt;=YEAR('Rent Roll'!$C33)+'Rent Roll'!$V33-1),MOD(YEAR(BS$3),'Rent Roll'!$U33)=MOD(YEAR('Rent Roll'!$C33),'Rent Roll'!$U33),MONTH(BS$3)=MONTH('Rent Roll'!$C33)),1,0),0)</f>
        <v>0</v>
      </c>
      <c r="BT235" s="567">
        <f>IFERROR(IF(AND(NOT(YEAR(BT$3)&lt;=YEAR('Rent Roll'!$C33)+'Rent Roll'!$V33-1),MOD(YEAR(BT$3),'Rent Roll'!$U33)=MOD(YEAR('Rent Roll'!$C33),'Rent Roll'!$U33),MONTH(BT$3)=MONTH('Rent Roll'!$C33)),1,0),0)</f>
        <v>0</v>
      </c>
      <c r="BU235" s="567">
        <f>IFERROR(IF(AND(NOT(YEAR(BU$3)&lt;=YEAR('Rent Roll'!$C33)+'Rent Roll'!$V33-1),MOD(YEAR(BU$3),'Rent Roll'!$U33)=MOD(YEAR('Rent Roll'!$C33),'Rent Roll'!$U33),MONTH(BU$3)=MONTH('Rent Roll'!$C33)),1,0),0)</f>
        <v>0</v>
      </c>
      <c r="BV235" s="567">
        <f>IFERROR(IF(AND(NOT(YEAR(BV$3)&lt;=YEAR('Rent Roll'!$C33)+'Rent Roll'!$V33-1),MOD(YEAR(BV$3),'Rent Roll'!$U33)=MOD(YEAR('Rent Roll'!$C33),'Rent Roll'!$U33),MONTH(BV$3)=MONTH('Rent Roll'!$C33)),1,0),0)</f>
        <v>0</v>
      </c>
      <c r="BW235" s="567">
        <f>IFERROR(IF(AND(NOT(YEAR(BW$3)&lt;=YEAR('Rent Roll'!$C33)+'Rent Roll'!$V33-1),MOD(YEAR(BW$3),'Rent Roll'!$U33)=MOD(YEAR('Rent Roll'!$C33),'Rent Roll'!$U33),MONTH(BW$3)=MONTH('Rent Roll'!$C33)),1,0),0)</f>
        <v>0</v>
      </c>
      <c r="BX235" s="567">
        <f>IFERROR(IF(AND(NOT(YEAR(BX$3)&lt;=YEAR('Rent Roll'!$C33)+'Rent Roll'!$V33-1),MOD(YEAR(BX$3),'Rent Roll'!$U33)=MOD(YEAR('Rent Roll'!$C33),'Rent Roll'!$U33),MONTH(BX$3)=MONTH('Rent Roll'!$C33)),1,0),0)</f>
        <v>0</v>
      </c>
      <c r="BY235" s="567">
        <f>IFERROR(IF(AND(NOT(YEAR(BY$3)&lt;=YEAR('Rent Roll'!$C33)+'Rent Roll'!$V33-1),MOD(YEAR(BY$3),'Rent Roll'!$U33)=MOD(YEAR('Rent Roll'!$C33),'Rent Roll'!$U33),MONTH(BY$3)=MONTH('Rent Roll'!$C33)),1,0),0)</f>
        <v>0</v>
      </c>
      <c r="BZ235" s="767">
        <f>IFERROR(IF(AND(NOT(YEAR(BZ$3)&lt;=YEAR('Rent Roll'!$C33)+'Rent Roll'!$V33-1),MOD(YEAR(BZ$3),'Rent Roll'!$U33)=MOD(YEAR('Rent Roll'!$C33),'Rent Roll'!$U33),MONTH(BZ$3)=MONTH('Rent Roll'!$C33)),1,0),0)</f>
        <v>0</v>
      </c>
      <c r="CA235" s="768">
        <f>IFERROR(IF(AND(NOT(YEAR(CA$3)&lt;=YEAR('Rent Roll'!$C33)+'Rent Roll'!$V33-1),MOD(YEAR(CA$3),'Rent Roll'!$U33)=MOD(YEAR('Rent Roll'!$C33),'Rent Roll'!$U33),MONTH(CA$3)=MONTH('Rent Roll'!$C33)),1,0),0)</f>
        <v>0</v>
      </c>
      <c r="CB235" s="567">
        <f>IFERROR(IF(AND(NOT(YEAR(CB$3)&lt;=YEAR('Rent Roll'!$C33)+'Rent Roll'!$V33-1),MOD(YEAR(CB$3),'Rent Roll'!$U33)=MOD(YEAR('Rent Roll'!$C33),'Rent Roll'!$U33),MONTH(CB$3)=MONTH('Rent Roll'!$C33)),1,0),0)</f>
        <v>0</v>
      </c>
      <c r="CC235" s="567">
        <f>IFERROR(IF(AND(NOT(YEAR(CC$3)&lt;=YEAR('Rent Roll'!$C33)+'Rent Roll'!$V33-1),MOD(YEAR(CC$3),'Rent Roll'!$U33)=MOD(YEAR('Rent Roll'!$C33),'Rent Roll'!$U33),MONTH(CC$3)=MONTH('Rent Roll'!$C33)),1,0),0)</f>
        <v>0</v>
      </c>
      <c r="CD235" s="567">
        <f>IFERROR(IF(AND(NOT(YEAR(CD$3)&lt;=YEAR('Rent Roll'!$C33)+'Rent Roll'!$V33-1),MOD(YEAR(CD$3),'Rent Roll'!$U33)=MOD(YEAR('Rent Roll'!$C33),'Rent Roll'!$U33),MONTH(CD$3)=MONTH('Rent Roll'!$C33)),1,0),0)</f>
        <v>0</v>
      </c>
      <c r="CE235" s="567">
        <f>IFERROR(IF(AND(NOT(YEAR(CE$3)&lt;=YEAR('Rent Roll'!$C33)+'Rent Roll'!$V33-1),MOD(YEAR(CE$3),'Rent Roll'!$U33)=MOD(YEAR('Rent Roll'!$C33),'Rent Roll'!$U33),MONTH(CE$3)=MONTH('Rent Roll'!$C33)),1,0),0)</f>
        <v>0</v>
      </c>
      <c r="CF235" s="567">
        <f>IFERROR(IF(AND(NOT(YEAR(CF$3)&lt;=YEAR('Rent Roll'!$C33)+'Rent Roll'!$V33-1),MOD(YEAR(CF$3),'Rent Roll'!$U33)=MOD(YEAR('Rent Roll'!$C33),'Rent Roll'!$U33),MONTH(CF$3)=MONTH('Rent Roll'!$C33)),1,0),0)</f>
        <v>0</v>
      </c>
      <c r="CG235" s="567">
        <f>IFERROR(IF(AND(NOT(YEAR(CG$3)&lt;=YEAR('Rent Roll'!$C33)+'Rent Roll'!$V33-1),MOD(YEAR(CG$3),'Rent Roll'!$U33)=MOD(YEAR('Rent Roll'!$C33),'Rent Roll'!$U33),MONTH(CG$3)=MONTH('Rent Roll'!$C33)),1,0),0)</f>
        <v>0</v>
      </c>
      <c r="CH235" s="567">
        <f>IFERROR(IF(AND(NOT(YEAR(CH$3)&lt;=YEAR('Rent Roll'!$C33)+'Rent Roll'!$V33-1),MOD(YEAR(CH$3),'Rent Roll'!$U33)=MOD(YEAR('Rent Roll'!$C33),'Rent Roll'!$U33),MONTH(CH$3)=MONTH('Rent Roll'!$C33)),1,0),0)</f>
        <v>0</v>
      </c>
      <c r="CI235" s="567">
        <f>IFERROR(IF(AND(NOT(YEAR(CI$3)&lt;=YEAR('Rent Roll'!$C33)+'Rent Roll'!$V33-1),MOD(YEAR(CI$3),'Rent Roll'!$U33)=MOD(YEAR('Rent Roll'!$C33),'Rent Roll'!$U33),MONTH(CI$3)=MONTH('Rent Roll'!$C33)),1,0),0)</f>
        <v>0</v>
      </c>
      <c r="CJ235" s="567">
        <f>IFERROR(IF(AND(NOT(YEAR(CJ$3)&lt;=YEAR('Rent Roll'!$C33)+'Rent Roll'!$V33-1),MOD(YEAR(CJ$3),'Rent Roll'!$U33)=MOD(YEAR('Rent Roll'!$C33),'Rent Roll'!$U33),MONTH(CJ$3)=MONTH('Rent Roll'!$C33)),1,0),0)</f>
        <v>0</v>
      </c>
      <c r="CK235" s="567">
        <f>IFERROR(IF(AND(NOT(YEAR(CK$3)&lt;=YEAR('Rent Roll'!$C33)+'Rent Roll'!$V33-1),MOD(YEAR(CK$3),'Rent Roll'!$U33)=MOD(YEAR('Rent Roll'!$C33),'Rent Roll'!$U33),MONTH(CK$3)=MONTH('Rent Roll'!$C33)),1,0),0)</f>
        <v>0</v>
      </c>
      <c r="CL235" s="767">
        <f>IFERROR(IF(AND(NOT(YEAR(CL$3)&lt;=YEAR('Rent Roll'!$C33)+'Rent Roll'!$V33-1),MOD(YEAR(CL$3),'Rent Roll'!$U33)=MOD(YEAR('Rent Roll'!$C33),'Rent Roll'!$U33),MONTH(CL$3)=MONTH('Rent Roll'!$C33)),1,0),0)</f>
        <v>0</v>
      </c>
      <c r="CM235" s="768">
        <f>IFERROR(IF(AND(NOT(YEAR(CM$3)&lt;=YEAR('Rent Roll'!$C33)+'Rent Roll'!$V33-1),MOD(YEAR(CM$3),'Rent Roll'!$U33)=MOD(YEAR('Rent Roll'!$C33),'Rent Roll'!$U33),MONTH(CM$3)=MONTH('Rent Roll'!$C33)),1,0),0)</f>
        <v>0</v>
      </c>
      <c r="CN235" s="567">
        <f>IFERROR(IF(AND(NOT(YEAR(CN$3)&lt;=YEAR('Rent Roll'!$C33)+'Rent Roll'!$V33-1),MOD(YEAR(CN$3),'Rent Roll'!$U33)=MOD(YEAR('Rent Roll'!$C33),'Rent Roll'!$U33),MONTH(CN$3)=MONTH('Rent Roll'!$C33)),1,0),0)</f>
        <v>0</v>
      </c>
      <c r="CO235" s="567">
        <f>IFERROR(IF(AND(NOT(YEAR(CO$3)&lt;=YEAR('Rent Roll'!$C33)+'Rent Roll'!$V33-1),MOD(YEAR(CO$3),'Rent Roll'!$U33)=MOD(YEAR('Rent Roll'!$C33),'Rent Roll'!$U33),MONTH(CO$3)=MONTH('Rent Roll'!$C33)),1,0),0)</f>
        <v>0</v>
      </c>
      <c r="CP235" s="567">
        <f>IFERROR(IF(AND(NOT(YEAR(CP$3)&lt;=YEAR('Rent Roll'!$C33)+'Rent Roll'!$V33-1),MOD(YEAR(CP$3),'Rent Roll'!$U33)=MOD(YEAR('Rent Roll'!$C33),'Rent Roll'!$U33),MONTH(CP$3)=MONTH('Rent Roll'!$C33)),1,0),0)</f>
        <v>0</v>
      </c>
      <c r="CQ235" s="567">
        <f>IFERROR(IF(AND(NOT(YEAR(CQ$3)&lt;=YEAR('Rent Roll'!$C33)+'Rent Roll'!$V33-1),MOD(YEAR(CQ$3),'Rent Roll'!$U33)=MOD(YEAR('Rent Roll'!$C33),'Rent Roll'!$U33),MONTH(CQ$3)=MONTH('Rent Roll'!$C33)),1,0),0)</f>
        <v>0</v>
      </c>
      <c r="CR235" s="567">
        <f>IFERROR(IF(AND(NOT(YEAR(CR$3)&lt;=YEAR('Rent Roll'!$C33)+'Rent Roll'!$V33-1),MOD(YEAR(CR$3),'Rent Roll'!$U33)=MOD(YEAR('Rent Roll'!$C33),'Rent Roll'!$U33),MONTH(CR$3)=MONTH('Rent Roll'!$C33)),1,0),0)</f>
        <v>0</v>
      </c>
      <c r="CS235" s="567">
        <f>IFERROR(IF(AND(NOT(YEAR(CS$3)&lt;=YEAR('Rent Roll'!$C33)+'Rent Roll'!$V33-1),MOD(YEAR(CS$3),'Rent Roll'!$U33)=MOD(YEAR('Rent Roll'!$C33),'Rent Roll'!$U33),MONTH(CS$3)=MONTH('Rent Roll'!$C33)),1,0),0)</f>
        <v>0</v>
      </c>
      <c r="CT235" s="567">
        <f>IFERROR(IF(AND(NOT(YEAR(CT$3)&lt;=YEAR('Rent Roll'!$C33)+'Rent Roll'!$V33-1),MOD(YEAR(CT$3),'Rent Roll'!$U33)=MOD(YEAR('Rent Roll'!$C33),'Rent Roll'!$U33),MONTH(CT$3)=MONTH('Rent Roll'!$C33)),1,0),0)</f>
        <v>0</v>
      </c>
      <c r="CU235" s="567">
        <f>IFERROR(IF(AND(NOT(YEAR(CU$3)&lt;=YEAR('Rent Roll'!$C33)+'Rent Roll'!$V33-1),MOD(YEAR(CU$3),'Rent Roll'!$U33)=MOD(YEAR('Rent Roll'!$C33),'Rent Roll'!$U33),MONTH(CU$3)=MONTH('Rent Roll'!$C33)),1,0),0)</f>
        <v>0</v>
      </c>
      <c r="CV235" s="567">
        <f>IFERROR(IF(AND(NOT(YEAR(CV$3)&lt;=YEAR('Rent Roll'!$C33)+'Rent Roll'!$V33-1),MOD(YEAR(CV$3),'Rent Roll'!$U33)=MOD(YEAR('Rent Roll'!$C33),'Rent Roll'!$U33),MONTH(CV$3)=MONTH('Rent Roll'!$C33)),1,0),0)</f>
        <v>0</v>
      </c>
      <c r="CW235" s="567">
        <f>IFERROR(IF(AND(NOT(YEAR(CW$3)&lt;=YEAR('Rent Roll'!$C33)+'Rent Roll'!$V33-1),MOD(YEAR(CW$3),'Rent Roll'!$U33)=MOD(YEAR('Rent Roll'!$C33),'Rent Roll'!$U33),MONTH(CW$3)=MONTH('Rent Roll'!$C33)),1,0),0)</f>
        <v>0</v>
      </c>
      <c r="CX235" s="767">
        <f>IFERROR(IF(AND(NOT(YEAR(CX$3)&lt;=YEAR('Rent Roll'!$C33)+'Rent Roll'!$V33-1),MOD(YEAR(CX$3),'Rent Roll'!$U33)=MOD(YEAR('Rent Roll'!$C33),'Rent Roll'!$U33),MONTH(CX$3)=MONTH('Rent Roll'!$C33)),1,0),0)</f>
        <v>0</v>
      </c>
      <c r="CY235" s="768">
        <f>IFERROR(IF(AND(NOT(YEAR(CY$3)&lt;=YEAR('Rent Roll'!$C33)+'Rent Roll'!$V33-1),MOD(YEAR(CY$3),'Rent Roll'!$U33)=MOD(YEAR('Rent Roll'!$C33),'Rent Roll'!$U33),MONTH(CY$3)=MONTH('Rent Roll'!$C33)),1,0),0)</f>
        <v>0</v>
      </c>
      <c r="CZ235" s="567">
        <f>IFERROR(IF(AND(NOT(YEAR(CZ$3)&lt;=YEAR('Rent Roll'!$C33)+'Rent Roll'!$V33-1),MOD(YEAR(CZ$3),'Rent Roll'!$U33)=MOD(YEAR('Rent Roll'!$C33),'Rent Roll'!$U33),MONTH(CZ$3)=MONTH('Rent Roll'!$C33)),1,0),0)</f>
        <v>0</v>
      </c>
      <c r="DA235" s="567">
        <f>IFERROR(IF(AND(NOT(YEAR(DA$3)&lt;=YEAR('Rent Roll'!$C33)+'Rent Roll'!$V33-1),MOD(YEAR(DA$3),'Rent Roll'!$U33)=MOD(YEAR('Rent Roll'!$C33),'Rent Roll'!$U33),MONTH(DA$3)=MONTH('Rent Roll'!$C33)),1,0),0)</f>
        <v>0</v>
      </c>
      <c r="DB235" s="567">
        <f>IFERROR(IF(AND(NOT(YEAR(DB$3)&lt;=YEAR('Rent Roll'!$C33)+'Rent Roll'!$V33-1),MOD(YEAR(DB$3),'Rent Roll'!$U33)=MOD(YEAR('Rent Roll'!$C33),'Rent Roll'!$U33),MONTH(DB$3)=MONTH('Rent Roll'!$C33)),1,0),0)</f>
        <v>0</v>
      </c>
      <c r="DC235" s="567">
        <f>IFERROR(IF(AND(NOT(YEAR(DC$3)&lt;=YEAR('Rent Roll'!$C33)+'Rent Roll'!$V33-1),MOD(YEAR(DC$3),'Rent Roll'!$U33)=MOD(YEAR('Rent Roll'!$C33),'Rent Roll'!$U33),MONTH(DC$3)=MONTH('Rent Roll'!$C33)),1,0),0)</f>
        <v>0</v>
      </c>
      <c r="DD235" s="567">
        <f>IFERROR(IF(AND(NOT(YEAR(DD$3)&lt;=YEAR('Rent Roll'!$C33)+'Rent Roll'!$V33-1),MOD(YEAR(DD$3),'Rent Roll'!$U33)=MOD(YEAR('Rent Roll'!$C33),'Rent Roll'!$U33),MONTH(DD$3)=MONTH('Rent Roll'!$C33)),1,0),0)</f>
        <v>0</v>
      </c>
      <c r="DE235" s="567">
        <f>IFERROR(IF(AND(NOT(YEAR(DE$3)&lt;=YEAR('Rent Roll'!$C33)+'Rent Roll'!$V33-1),MOD(YEAR(DE$3),'Rent Roll'!$U33)=MOD(YEAR('Rent Roll'!$C33),'Rent Roll'!$U33),MONTH(DE$3)=MONTH('Rent Roll'!$C33)),1,0),0)</f>
        <v>0</v>
      </c>
      <c r="DF235" s="567">
        <f>IFERROR(IF(AND(NOT(YEAR(DF$3)&lt;=YEAR('Rent Roll'!$C33)+'Rent Roll'!$V33-1),MOD(YEAR(DF$3),'Rent Roll'!$U33)=MOD(YEAR('Rent Roll'!$C33),'Rent Roll'!$U33),MONTH(DF$3)=MONTH('Rent Roll'!$C33)),1,0),0)</f>
        <v>0</v>
      </c>
      <c r="DG235" s="567">
        <f>IFERROR(IF(AND(NOT(YEAR(DG$3)&lt;=YEAR('Rent Roll'!$C33)+'Rent Roll'!$V33-1),MOD(YEAR(DG$3),'Rent Roll'!$U33)=MOD(YEAR('Rent Roll'!$C33),'Rent Roll'!$U33),MONTH(DG$3)=MONTH('Rent Roll'!$C33)),1,0),0)</f>
        <v>0</v>
      </c>
      <c r="DH235" s="567">
        <f>IFERROR(IF(AND(NOT(YEAR(DH$3)&lt;=YEAR('Rent Roll'!$C33)+'Rent Roll'!$V33-1),MOD(YEAR(DH$3),'Rent Roll'!$U33)=MOD(YEAR('Rent Roll'!$C33),'Rent Roll'!$U33),MONTH(DH$3)=MONTH('Rent Roll'!$C33)),1,0),0)</f>
        <v>0</v>
      </c>
      <c r="DI235" s="567">
        <f>IFERROR(IF(AND(NOT(YEAR(DI$3)&lt;=YEAR('Rent Roll'!$C33)+'Rent Roll'!$V33-1),MOD(YEAR(DI$3),'Rent Roll'!$U33)=MOD(YEAR('Rent Roll'!$C33),'Rent Roll'!$U33),MONTH(DI$3)=MONTH('Rent Roll'!$C33)),1,0),0)</f>
        <v>0</v>
      </c>
      <c r="DJ235" s="767">
        <f>IFERROR(IF(AND(NOT(YEAR(DJ$3)&lt;=YEAR('Rent Roll'!$C33)+'Rent Roll'!$V33-1),MOD(YEAR(DJ$3),'Rent Roll'!$U33)=MOD(YEAR('Rent Roll'!$C33),'Rent Roll'!$U33),MONTH(DJ$3)=MONTH('Rent Roll'!$C33)),1,0),0)</f>
        <v>0</v>
      </c>
      <c r="DK235" s="768">
        <f>IFERROR(IF(AND(NOT(YEAR(DK$3)&lt;=YEAR('Rent Roll'!$C33)+'Rent Roll'!$V33-1),MOD(YEAR(DK$3),'Rent Roll'!$U33)=MOD(YEAR('Rent Roll'!$C33),'Rent Roll'!$U33),MONTH(DK$3)=MONTH('Rent Roll'!$C33)),1,0),0)</f>
        <v>0</v>
      </c>
      <c r="DL235" s="567">
        <f>IFERROR(IF(AND(NOT(YEAR(DL$3)&lt;=YEAR('Rent Roll'!$C33)+'Rent Roll'!$V33-1),MOD(YEAR(DL$3),'Rent Roll'!$U33)=MOD(YEAR('Rent Roll'!$C33),'Rent Roll'!$U33),MONTH(DL$3)=MONTH('Rent Roll'!$C33)),1,0),0)</f>
        <v>0</v>
      </c>
      <c r="DM235" s="567">
        <f>IFERROR(IF(AND(NOT(YEAR(DM$3)&lt;=YEAR('Rent Roll'!$C33)+'Rent Roll'!$V33-1),MOD(YEAR(DM$3),'Rent Roll'!$U33)=MOD(YEAR('Rent Roll'!$C33),'Rent Roll'!$U33),MONTH(DM$3)=MONTH('Rent Roll'!$C33)),1,0),0)</f>
        <v>0</v>
      </c>
      <c r="DN235" s="567">
        <f>IFERROR(IF(AND(NOT(YEAR(DN$3)&lt;=YEAR('Rent Roll'!$C33)+'Rent Roll'!$V33-1),MOD(YEAR(DN$3),'Rent Roll'!$U33)=MOD(YEAR('Rent Roll'!$C33),'Rent Roll'!$U33),MONTH(DN$3)=MONTH('Rent Roll'!$C33)),1,0),0)</f>
        <v>0</v>
      </c>
      <c r="DO235" s="567">
        <f>IFERROR(IF(AND(NOT(YEAR(DO$3)&lt;=YEAR('Rent Roll'!$C33)+'Rent Roll'!$V33-1),MOD(YEAR(DO$3),'Rent Roll'!$U33)=MOD(YEAR('Rent Roll'!$C33),'Rent Roll'!$U33),MONTH(DO$3)=MONTH('Rent Roll'!$C33)),1,0),0)</f>
        <v>0</v>
      </c>
      <c r="DP235" s="567">
        <f>IFERROR(IF(AND(NOT(YEAR(DP$3)&lt;=YEAR('Rent Roll'!$C33)+'Rent Roll'!$V33-1),MOD(YEAR(DP$3),'Rent Roll'!$U33)=MOD(YEAR('Rent Roll'!$C33),'Rent Roll'!$U33),MONTH(DP$3)=MONTH('Rent Roll'!$C33)),1,0),0)</f>
        <v>0</v>
      </c>
      <c r="DQ235" s="567">
        <f>IFERROR(IF(AND(NOT(YEAR(DQ$3)&lt;=YEAR('Rent Roll'!$C33)+'Rent Roll'!$V33-1),MOD(YEAR(DQ$3),'Rent Roll'!$U33)=MOD(YEAR('Rent Roll'!$C33),'Rent Roll'!$U33),MONTH(DQ$3)=MONTH('Rent Roll'!$C33)),1,0),0)</f>
        <v>0</v>
      </c>
      <c r="DR235" s="567">
        <f>IFERROR(IF(AND(NOT(YEAR(DR$3)&lt;=YEAR('Rent Roll'!$C33)+'Rent Roll'!$V33-1),MOD(YEAR(DR$3),'Rent Roll'!$U33)=MOD(YEAR('Rent Roll'!$C33),'Rent Roll'!$U33),MONTH(DR$3)=MONTH('Rent Roll'!$C33)),1,0),0)</f>
        <v>0</v>
      </c>
      <c r="DS235" s="567">
        <f>IFERROR(IF(AND(NOT(YEAR(DS$3)&lt;=YEAR('Rent Roll'!$C33)+'Rent Roll'!$V33-1),MOD(YEAR(DS$3),'Rent Roll'!$U33)=MOD(YEAR('Rent Roll'!$C33),'Rent Roll'!$U33),MONTH(DS$3)=MONTH('Rent Roll'!$C33)),1,0),0)</f>
        <v>0</v>
      </c>
      <c r="DT235" s="567">
        <f>IFERROR(IF(AND(NOT(YEAR(DT$3)&lt;=YEAR('Rent Roll'!$C33)+'Rent Roll'!$V33-1),MOD(YEAR(DT$3),'Rent Roll'!$U33)=MOD(YEAR('Rent Roll'!$C33),'Rent Roll'!$U33),MONTH(DT$3)=MONTH('Rent Roll'!$C33)),1,0),0)</f>
        <v>0</v>
      </c>
      <c r="DU235" s="567">
        <f>IFERROR(IF(AND(NOT(YEAR(DU$3)&lt;=YEAR('Rent Roll'!$C33)+'Rent Roll'!$V33-1),MOD(YEAR(DU$3),'Rent Roll'!$U33)=MOD(YEAR('Rent Roll'!$C33),'Rent Roll'!$U33),MONTH(DU$3)=MONTH('Rent Roll'!$C33)),1,0),0)</f>
        <v>0</v>
      </c>
      <c r="DV235" s="567">
        <f>IFERROR(IF(AND(NOT(YEAR(DV$3)&lt;=YEAR('Rent Roll'!$C33)+'Rent Roll'!$V33-1),MOD(YEAR(DV$3),'Rent Roll'!$U33)=MOD(YEAR('Rent Roll'!$C33),'Rent Roll'!$U33),MONTH(DV$3)=MONTH('Rent Roll'!$C33)),1,0),0)</f>
        <v>0</v>
      </c>
    </row>
    <row r="236" spans="1:126" s="568" customFormat="1" ht="12" customHeight="1" outlineLevel="1" x14ac:dyDescent="0.4">
      <c r="A236" s="732"/>
      <c r="B236" s="564">
        <f>'Rent Roll'!$B34</f>
        <v>0</v>
      </c>
      <c r="C236" s="566"/>
      <c r="D236" s="566"/>
      <c r="E236" s="566"/>
      <c r="F236" s="778">
        <f>IFERROR(IF(AND(NOT(YEAR(F$3)&lt;=YEAR('Rent Roll'!$C34)+'Rent Roll'!$V34-1),MOD(YEAR(F$3),'Rent Roll'!$U34)=MOD(YEAR('Rent Roll'!$C34),'Rent Roll'!$U34),MONTH(F$3)=MONTH('Rent Roll'!$C34)),1,0),0)</f>
        <v>0</v>
      </c>
      <c r="G236" s="768">
        <f>IFERROR(IF(AND(NOT(YEAR(G$3)&lt;=YEAR('Rent Roll'!$C34)+'Rent Roll'!$V34-1),MOD(YEAR(G$3),'Rent Roll'!$U34)=MOD(YEAR('Rent Roll'!$C34),'Rent Roll'!$U34),MONTH(G$3)=MONTH('Rent Roll'!$C34)),1,0),0)</f>
        <v>0</v>
      </c>
      <c r="H236" s="567">
        <f>IFERROR(IF(AND(NOT(YEAR(H$3)&lt;=YEAR('Rent Roll'!$C34)+'Rent Roll'!$V34-1),MOD(YEAR(H$3),'Rent Roll'!$U34)=MOD(YEAR('Rent Roll'!$C34),'Rent Roll'!$U34),MONTH(H$3)=MONTH('Rent Roll'!$C34)),1,0),0)</f>
        <v>0</v>
      </c>
      <c r="I236" s="567">
        <f>IFERROR(IF(AND(NOT(YEAR(I$3)&lt;=YEAR('Rent Roll'!$C34)+'Rent Roll'!$V34-1),MOD(YEAR(I$3),'Rent Roll'!$U34)=MOD(YEAR('Rent Roll'!$C34),'Rent Roll'!$U34),MONTH(I$3)=MONTH('Rent Roll'!$C34)),1,0),0)</f>
        <v>0</v>
      </c>
      <c r="J236" s="567">
        <f>IFERROR(IF(AND(NOT(YEAR(J$3)&lt;=YEAR('Rent Roll'!$C34)+'Rent Roll'!$V34-1),MOD(YEAR(J$3),'Rent Roll'!$U34)=MOD(YEAR('Rent Roll'!$C34),'Rent Roll'!$U34),MONTH(J$3)=MONTH('Rent Roll'!$C34)),1,0),0)</f>
        <v>0</v>
      </c>
      <c r="K236" s="567">
        <f>IFERROR(IF(AND(NOT(YEAR(K$3)&lt;=YEAR('Rent Roll'!$C34)+'Rent Roll'!$V34-1),MOD(YEAR(K$3),'Rent Roll'!$U34)=MOD(YEAR('Rent Roll'!$C34),'Rent Roll'!$U34),MONTH(K$3)=MONTH('Rent Roll'!$C34)),1,0),0)</f>
        <v>0</v>
      </c>
      <c r="L236" s="567">
        <f>IFERROR(IF(AND(NOT(YEAR(L$3)&lt;=YEAR('Rent Roll'!$C34)+'Rent Roll'!$V34-1),MOD(YEAR(L$3),'Rent Roll'!$U34)=MOD(YEAR('Rent Roll'!$C34),'Rent Roll'!$U34),MONTH(L$3)=MONTH('Rent Roll'!$C34)),1,0),0)</f>
        <v>0</v>
      </c>
      <c r="M236" s="567">
        <f>IFERROR(IF(AND(NOT(YEAR(M$3)&lt;=YEAR('Rent Roll'!$C34)+'Rent Roll'!$V34-1),MOD(YEAR(M$3),'Rent Roll'!$U34)=MOD(YEAR('Rent Roll'!$C34),'Rent Roll'!$U34),MONTH(M$3)=MONTH('Rent Roll'!$C34)),1,0),0)</f>
        <v>0</v>
      </c>
      <c r="N236" s="567">
        <f>IFERROR(IF(AND(NOT(YEAR(N$3)&lt;=YEAR('Rent Roll'!$C34)+'Rent Roll'!$V34-1),MOD(YEAR(N$3),'Rent Roll'!$U34)=MOD(YEAR('Rent Roll'!$C34),'Rent Roll'!$U34),MONTH(N$3)=MONTH('Rent Roll'!$C34)),1,0),0)</f>
        <v>0</v>
      </c>
      <c r="O236" s="567">
        <f>IFERROR(IF(AND(NOT(YEAR(O$3)&lt;=YEAR('Rent Roll'!$C34)+'Rent Roll'!$V34-1),MOD(YEAR(O$3),'Rent Roll'!$U34)=MOD(YEAR('Rent Roll'!$C34),'Rent Roll'!$U34),MONTH(O$3)=MONTH('Rent Roll'!$C34)),1,0),0)</f>
        <v>0</v>
      </c>
      <c r="P236" s="567">
        <f>IFERROR(IF(AND(NOT(YEAR(P$3)&lt;=YEAR('Rent Roll'!$C34)+'Rent Roll'!$V34-1),MOD(YEAR(P$3),'Rent Roll'!$U34)=MOD(YEAR('Rent Roll'!$C34),'Rent Roll'!$U34),MONTH(P$3)=MONTH('Rent Roll'!$C34)),1,0),0)</f>
        <v>0</v>
      </c>
      <c r="Q236" s="567">
        <f>IFERROR(IF(AND(NOT(YEAR(Q$3)&lt;=YEAR('Rent Roll'!$C34)+'Rent Roll'!$V34-1),MOD(YEAR(Q$3),'Rent Roll'!$U34)=MOD(YEAR('Rent Roll'!$C34),'Rent Roll'!$U34),MONTH(Q$3)=MONTH('Rent Roll'!$C34)),1,0),0)</f>
        <v>0</v>
      </c>
      <c r="R236" s="767">
        <f>IFERROR(IF(AND(NOT(YEAR(R$3)&lt;=YEAR('Rent Roll'!$C34)+'Rent Roll'!$V34-1),MOD(YEAR(R$3),'Rent Roll'!$U34)=MOD(YEAR('Rent Roll'!$C34),'Rent Roll'!$U34),MONTH(R$3)=MONTH('Rent Roll'!$C34)),1,0),0)</f>
        <v>0</v>
      </c>
      <c r="S236" s="768">
        <f>IFERROR(IF(AND(NOT(YEAR(S$3)&lt;=YEAR('Rent Roll'!$C34)+'Rent Roll'!$V34-1),MOD(YEAR(S$3),'Rent Roll'!$U34)=MOD(YEAR('Rent Roll'!$C34),'Rent Roll'!$U34),MONTH(S$3)=MONTH('Rent Roll'!$C34)),1,0),0)</f>
        <v>0</v>
      </c>
      <c r="T236" s="567">
        <f>IFERROR(IF(AND(NOT(YEAR(T$3)&lt;=YEAR('Rent Roll'!$C34)+'Rent Roll'!$V34-1),MOD(YEAR(T$3),'Rent Roll'!$U34)=MOD(YEAR('Rent Roll'!$C34),'Rent Roll'!$U34),MONTH(T$3)=MONTH('Rent Roll'!$C34)),1,0),0)</f>
        <v>0</v>
      </c>
      <c r="U236" s="567">
        <f>IFERROR(IF(AND(NOT(YEAR(U$3)&lt;=YEAR('Rent Roll'!$C34)+'Rent Roll'!$V34-1),MOD(YEAR(U$3),'Rent Roll'!$U34)=MOD(YEAR('Rent Roll'!$C34),'Rent Roll'!$U34),MONTH(U$3)=MONTH('Rent Roll'!$C34)),1,0),0)</f>
        <v>0</v>
      </c>
      <c r="V236" s="567">
        <f>IFERROR(IF(AND(NOT(YEAR(V$3)&lt;=YEAR('Rent Roll'!$C34)+'Rent Roll'!$V34-1),MOD(YEAR(V$3),'Rent Roll'!$U34)=MOD(YEAR('Rent Roll'!$C34),'Rent Roll'!$U34),MONTH(V$3)=MONTH('Rent Roll'!$C34)),1,0),0)</f>
        <v>0</v>
      </c>
      <c r="W236" s="567">
        <f>IFERROR(IF(AND(NOT(YEAR(W$3)&lt;=YEAR('Rent Roll'!$C34)+'Rent Roll'!$V34-1),MOD(YEAR(W$3),'Rent Roll'!$U34)=MOD(YEAR('Rent Roll'!$C34),'Rent Roll'!$U34),MONTH(W$3)=MONTH('Rent Roll'!$C34)),1,0),0)</f>
        <v>0</v>
      </c>
      <c r="X236" s="567">
        <f>IFERROR(IF(AND(NOT(YEAR(X$3)&lt;=YEAR('Rent Roll'!$C34)+'Rent Roll'!$V34-1),MOD(YEAR(X$3),'Rent Roll'!$U34)=MOD(YEAR('Rent Roll'!$C34),'Rent Roll'!$U34),MONTH(X$3)=MONTH('Rent Roll'!$C34)),1,0),0)</f>
        <v>0</v>
      </c>
      <c r="Y236" s="567">
        <f>IFERROR(IF(AND(NOT(YEAR(Y$3)&lt;=YEAR('Rent Roll'!$C34)+'Rent Roll'!$V34-1),MOD(YEAR(Y$3),'Rent Roll'!$U34)=MOD(YEAR('Rent Roll'!$C34),'Rent Roll'!$U34),MONTH(Y$3)=MONTH('Rent Roll'!$C34)),1,0),0)</f>
        <v>0</v>
      </c>
      <c r="Z236" s="567">
        <f>IFERROR(IF(AND(NOT(YEAR(Z$3)&lt;=YEAR('Rent Roll'!$C34)+'Rent Roll'!$V34-1),MOD(YEAR(Z$3),'Rent Roll'!$U34)=MOD(YEAR('Rent Roll'!$C34),'Rent Roll'!$U34),MONTH(Z$3)=MONTH('Rent Roll'!$C34)),1,0),0)</f>
        <v>0</v>
      </c>
      <c r="AA236" s="567">
        <f>IFERROR(IF(AND(NOT(YEAR(AA$3)&lt;=YEAR('Rent Roll'!$C34)+'Rent Roll'!$V34-1),MOD(YEAR(AA$3),'Rent Roll'!$U34)=MOD(YEAR('Rent Roll'!$C34),'Rent Roll'!$U34),MONTH(AA$3)=MONTH('Rent Roll'!$C34)),1,0),0)</f>
        <v>0</v>
      </c>
      <c r="AB236" s="567">
        <f>IFERROR(IF(AND(NOT(YEAR(AB$3)&lt;=YEAR('Rent Roll'!$C34)+'Rent Roll'!$V34-1),MOD(YEAR(AB$3),'Rent Roll'!$U34)=MOD(YEAR('Rent Roll'!$C34),'Rent Roll'!$U34),MONTH(AB$3)=MONTH('Rent Roll'!$C34)),1,0),0)</f>
        <v>0</v>
      </c>
      <c r="AC236" s="567">
        <f>IFERROR(IF(AND(NOT(YEAR(AC$3)&lt;=YEAR('Rent Roll'!$C34)+'Rent Roll'!$V34-1),MOD(YEAR(AC$3),'Rent Roll'!$U34)=MOD(YEAR('Rent Roll'!$C34),'Rent Roll'!$U34),MONTH(AC$3)=MONTH('Rent Roll'!$C34)),1,0),0)</f>
        <v>0</v>
      </c>
      <c r="AD236" s="767">
        <f>IFERROR(IF(AND(NOT(YEAR(AD$3)&lt;=YEAR('Rent Roll'!$C34)+'Rent Roll'!$V34-1),MOD(YEAR(AD$3),'Rent Roll'!$U34)=MOD(YEAR('Rent Roll'!$C34),'Rent Roll'!$U34),MONTH(AD$3)=MONTH('Rent Roll'!$C34)),1,0),0)</f>
        <v>0</v>
      </c>
      <c r="AE236" s="768">
        <f>IFERROR(IF(AND(NOT(YEAR(AE$3)&lt;=YEAR('Rent Roll'!$C34)+'Rent Roll'!$V34-1),MOD(YEAR(AE$3),'Rent Roll'!$U34)=MOD(YEAR('Rent Roll'!$C34),'Rent Roll'!$U34),MONTH(AE$3)=MONTH('Rent Roll'!$C34)),1,0),0)</f>
        <v>0</v>
      </c>
      <c r="AF236" s="567">
        <f>IFERROR(IF(AND(NOT(YEAR(AF$3)&lt;=YEAR('Rent Roll'!$C34)+'Rent Roll'!$V34-1),MOD(YEAR(AF$3),'Rent Roll'!$U34)=MOD(YEAR('Rent Roll'!$C34),'Rent Roll'!$U34),MONTH(AF$3)=MONTH('Rent Roll'!$C34)),1,0),0)</f>
        <v>0</v>
      </c>
      <c r="AG236" s="567">
        <f>IFERROR(IF(AND(NOT(YEAR(AG$3)&lt;=YEAR('Rent Roll'!$C34)+'Rent Roll'!$V34-1),MOD(YEAR(AG$3),'Rent Roll'!$U34)=MOD(YEAR('Rent Roll'!$C34),'Rent Roll'!$U34),MONTH(AG$3)=MONTH('Rent Roll'!$C34)),1,0),0)</f>
        <v>0</v>
      </c>
      <c r="AH236" s="567">
        <f>IFERROR(IF(AND(NOT(YEAR(AH$3)&lt;=YEAR('Rent Roll'!$C34)+'Rent Roll'!$V34-1),MOD(YEAR(AH$3),'Rent Roll'!$U34)=MOD(YEAR('Rent Roll'!$C34),'Rent Roll'!$U34),MONTH(AH$3)=MONTH('Rent Roll'!$C34)),1,0),0)</f>
        <v>0</v>
      </c>
      <c r="AI236" s="567">
        <f>IFERROR(IF(AND(NOT(YEAR(AI$3)&lt;=YEAR('Rent Roll'!$C34)+'Rent Roll'!$V34-1),MOD(YEAR(AI$3),'Rent Roll'!$U34)=MOD(YEAR('Rent Roll'!$C34),'Rent Roll'!$U34),MONTH(AI$3)=MONTH('Rent Roll'!$C34)),1,0),0)</f>
        <v>0</v>
      </c>
      <c r="AJ236" s="567">
        <f>IFERROR(IF(AND(NOT(YEAR(AJ$3)&lt;=YEAR('Rent Roll'!$C34)+'Rent Roll'!$V34-1),MOD(YEAR(AJ$3),'Rent Roll'!$U34)=MOD(YEAR('Rent Roll'!$C34),'Rent Roll'!$U34),MONTH(AJ$3)=MONTH('Rent Roll'!$C34)),1,0),0)</f>
        <v>0</v>
      </c>
      <c r="AK236" s="567">
        <f>IFERROR(IF(AND(NOT(YEAR(AK$3)&lt;=YEAR('Rent Roll'!$C34)+'Rent Roll'!$V34-1),MOD(YEAR(AK$3),'Rent Roll'!$U34)=MOD(YEAR('Rent Roll'!$C34),'Rent Roll'!$U34),MONTH(AK$3)=MONTH('Rent Roll'!$C34)),1,0),0)</f>
        <v>0</v>
      </c>
      <c r="AL236" s="567">
        <f>IFERROR(IF(AND(NOT(YEAR(AL$3)&lt;=YEAR('Rent Roll'!$C34)+'Rent Roll'!$V34-1),MOD(YEAR(AL$3),'Rent Roll'!$U34)=MOD(YEAR('Rent Roll'!$C34),'Rent Roll'!$U34),MONTH(AL$3)=MONTH('Rent Roll'!$C34)),1,0),0)</f>
        <v>0</v>
      </c>
      <c r="AM236" s="567">
        <f>IFERROR(IF(AND(NOT(YEAR(AM$3)&lt;=YEAR('Rent Roll'!$C34)+'Rent Roll'!$V34-1),MOD(YEAR(AM$3),'Rent Roll'!$U34)=MOD(YEAR('Rent Roll'!$C34),'Rent Roll'!$U34),MONTH(AM$3)=MONTH('Rent Roll'!$C34)),1,0),0)</f>
        <v>0</v>
      </c>
      <c r="AN236" s="567">
        <f>IFERROR(IF(AND(NOT(YEAR(AN$3)&lt;=YEAR('Rent Roll'!$C34)+'Rent Roll'!$V34-1),MOD(YEAR(AN$3),'Rent Roll'!$U34)=MOD(YEAR('Rent Roll'!$C34),'Rent Roll'!$U34),MONTH(AN$3)=MONTH('Rent Roll'!$C34)),1,0),0)</f>
        <v>0</v>
      </c>
      <c r="AO236" s="567">
        <f>IFERROR(IF(AND(NOT(YEAR(AO$3)&lt;=YEAR('Rent Roll'!$C34)+'Rent Roll'!$V34-1),MOD(YEAR(AO$3),'Rent Roll'!$U34)=MOD(YEAR('Rent Roll'!$C34),'Rent Roll'!$U34),MONTH(AO$3)=MONTH('Rent Roll'!$C34)),1,0),0)</f>
        <v>0</v>
      </c>
      <c r="AP236" s="767">
        <f>IFERROR(IF(AND(NOT(YEAR(AP$3)&lt;=YEAR('Rent Roll'!$C34)+'Rent Roll'!$V34-1),MOD(YEAR(AP$3),'Rent Roll'!$U34)=MOD(YEAR('Rent Roll'!$C34),'Rent Roll'!$U34),MONTH(AP$3)=MONTH('Rent Roll'!$C34)),1,0),0)</f>
        <v>0</v>
      </c>
      <c r="AQ236" s="768">
        <f>IFERROR(IF(AND(NOT(YEAR(AQ$3)&lt;=YEAR('Rent Roll'!$C34)+'Rent Roll'!$V34-1),MOD(YEAR(AQ$3),'Rent Roll'!$U34)=MOD(YEAR('Rent Roll'!$C34),'Rent Roll'!$U34),MONTH(AQ$3)=MONTH('Rent Roll'!$C34)),1,0),0)</f>
        <v>0</v>
      </c>
      <c r="AR236" s="567">
        <f>IFERROR(IF(AND(NOT(YEAR(AR$3)&lt;=YEAR('Rent Roll'!$C34)+'Rent Roll'!$V34-1),MOD(YEAR(AR$3),'Rent Roll'!$U34)=MOD(YEAR('Rent Roll'!$C34),'Rent Roll'!$U34),MONTH(AR$3)=MONTH('Rent Roll'!$C34)),1,0),0)</f>
        <v>0</v>
      </c>
      <c r="AS236" s="567">
        <f>IFERROR(IF(AND(NOT(YEAR(AS$3)&lt;=YEAR('Rent Roll'!$C34)+'Rent Roll'!$V34-1),MOD(YEAR(AS$3),'Rent Roll'!$U34)=MOD(YEAR('Rent Roll'!$C34),'Rent Roll'!$U34),MONTH(AS$3)=MONTH('Rent Roll'!$C34)),1,0),0)</f>
        <v>0</v>
      </c>
      <c r="AT236" s="567">
        <f>IFERROR(IF(AND(NOT(YEAR(AT$3)&lt;=YEAR('Rent Roll'!$C34)+'Rent Roll'!$V34-1),MOD(YEAR(AT$3),'Rent Roll'!$U34)=MOD(YEAR('Rent Roll'!$C34),'Rent Roll'!$U34),MONTH(AT$3)=MONTH('Rent Roll'!$C34)),1,0),0)</f>
        <v>0</v>
      </c>
      <c r="AU236" s="567">
        <f>IFERROR(IF(AND(NOT(YEAR(AU$3)&lt;=YEAR('Rent Roll'!$C34)+'Rent Roll'!$V34-1),MOD(YEAR(AU$3),'Rent Roll'!$U34)=MOD(YEAR('Rent Roll'!$C34),'Rent Roll'!$U34),MONTH(AU$3)=MONTH('Rent Roll'!$C34)),1,0),0)</f>
        <v>0</v>
      </c>
      <c r="AV236" s="567">
        <f>IFERROR(IF(AND(NOT(YEAR(AV$3)&lt;=YEAR('Rent Roll'!$C34)+'Rent Roll'!$V34-1),MOD(YEAR(AV$3),'Rent Roll'!$U34)=MOD(YEAR('Rent Roll'!$C34),'Rent Roll'!$U34),MONTH(AV$3)=MONTH('Rent Roll'!$C34)),1,0),0)</f>
        <v>0</v>
      </c>
      <c r="AW236" s="567">
        <f>IFERROR(IF(AND(NOT(YEAR(AW$3)&lt;=YEAR('Rent Roll'!$C34)+'Rent Roll'!$V34-1),MOD(YEAR(AW$3),'Rent Roll'!$U34)=MOD(YEAR('Rent Roll'!$C34),'Rent Roll'!$U34),MONTH(AW$3)=MONTH('Rent Roll'!$C34)),1,0),0)</f>
        <v>0</v>
      </c>
      <c r="AX236" s="567">
        <f>IFERROR(IF(AND(NOT(YEAR(AX$3)&lt;=YEAR('Rent Roll'!$C34)+'Rent Roll'!$V34-1),MOD(YEAR(AX$3),'Rent Roll'!$U34)=MOD(YEAR('Rent Roll'!$C34),'Rent Roll'!$U34),MONTH(AX$3)=MONTH('Rent Roll'!$C34)),1,0),0)</f>
        <v>0</v>
      </c>
      <c r="AY236" s="567">
        <f>IFERROR(IF(AND(NOT(YEAR(AY$3)&lt;=YEAR('Rent Roll'!$C34)+'Rent Roll'!$V34-1),MOD(YEAR(AY$3),'Rent Roll'!$U34)=MOD(YEAR('Rent Roll'!$C34),'Rent Roll'!$U34),MONTH(AY$3)=MONTH('Rent Roll'!$C34)),1,0),0)</f>
        <v>0</v>
      </c>
      <c r="AZ236" s="567">
        <f>IFERROR(IF(AND(NOT(YEAR(AZ$3)&lt;=YEAR('Rent Roll'!$C34)+'Rent Roll'!$V34-1),MOD(YEAR(AZ$3),'Rent Roll'!$U34)=MOD(YEAR('Rent Roll'!$C34),'Rent Roll'!$U34),MONTH(AZ$3)=MONTH('Rent Roll'!$C34)),1,0),0)</f>
        <v>0</v>
      </c>
      <c r="BA236" s="567">
        <f>IFERROR(IF(AND(NOT(YEAR(BA$3)&lt;=YEAR('Rent Roll'!$C34)+'Rent Roll'!$V34-1),MOD(YEAR(BA$3),'Rent Roll'!$U34)=MOD(YEAR('Rent Roll'!$C34),'Rent Roll'!$U34),MONTH(BA$3)=MONTH('Rent Roll'!$C34)),1,0),0)</f>
        <v>0</v>
      </c>
      <c r="BB236" s="767">
        <f>IFERROR(IF(AND(NOT(YEAR(BB$3)&lt;=YEAR('Rent Roll'!$C34)+'Rent Roll'!$V34-1),MOD(YEAR(BB$3),'Rent Roll'!$U34)=MOD(YEAR('Rent Roll'!$C34),'Rent Roll'!$U34),MONTH(BB$3)=MONTH('Rent Roll'!$C34)),1,0),0)</f>
        <v>0</v>
      </c>
      <c r="BC236" s="768">
        <f>IFERROR(IF(AND(NOT(YEAR(BC$3)&lt;=YEAR('Rent Roll'!$C34)+'Rent Roll'!$V34-1),MOD(YEAR(BC$3),'Rent Roll'!$U34)=MOD(YEAR('Rent Roll'!$C34),'Rent Roll'!$U34),MONTH(BC$3)=MONTH('Rent Roll'!$C34)),1,0),0)</f>
        <v>0</v>
      </c>
      <c r="BD236" s="567">
        <f>IFERROR(IF(AND(NOT(YEAR(BD$3)&lt;=YEAR('Rent Roll'!$C34)+'Rent Roll'!$V34-1),MOD(YEAR(BD$3),'Rent Roll'!$U34)=MOD(YEAR('Rent Roll'!$C34),'Rent Roll'!$U34),MONTH(BD$3)=MONTH('Rent Roll'!$C34)),1,0),0)</f>
        <v>0</v>
      </c>
      <c r="BE236" s="567">
        <f>IFERROR(IF(AND(NOT(YEAR(BE$3)&lt;=YEAR('Rent Roll'!$C34)+'Rent Roll'!$V34-1),MOD(YEAR(BE$3),'Rent Roll'!$U34)=MOD(YEAR('Rent Roll'!$C34),'Rent Roll'!$U34),MONTH(BE$3)=MONTH('Rent Roll'!$C34)),1,0),0)</f>
        <v>0</v>
      </c>
      <c r="BF236" s="567">
        <f>IFERROR(IF(AND(NOT(YEAR(BF$3)&lt;=YEAR('Rent Roll'!$C34)+'Rent Roll'!$V34-1),MOD(YEAR(BF$3),'Rent Roll'!$U34)=MOD(YEAR('Rent Roll'!$C34),'Rent Roll'!$U34),MONTH(BF$3)=MONTH('Rent Roll'!$C34)),1,0),0)</f>
        <v>0</v>
      </c>
      <c r="BG236" s="567">
        <f>IFERROR(IF(AND(NOT(YEAR(BG$3)&lt;=YEAR('Rent Roll'!$C34)+'Rent Roll'!$V34-1),MOD(YEAR(BG$3),'Rent Roll'!$U34)=MOD(YEAR('Rent Roll'!$C34),'Rent Roll'!$U34),MONTH(BG$3)=MONTH('Rent Roll'!$C34)),1,0),0)</f>
        <v>0</v>
      </c>
      <c r="BH236" s="567">
        <f>IFERROR(IF(AND(NOT(YEAR(BH$3)&lt;=YEAR('Rent Roll'!$C34)+'Rent Roll'!$V34-1),MOD(YEAR(BH$3),'Rent Roll'!$U34)=MOD(YEAR('Rent Roll'!$C34),'Rent Roll'!$U34),MONTH(BH$3)=MONTH('Rent Roll'!$C34)),1,0),0)</f>
        <v>0</v>
      </c>
      <c r="BI236" s="567">
        <f>IFERROR(IF(AND(NOT(YEAR(BI$3)&lt;=YEAR('Rent Roll'!$C34)+'Rent Roll'!$V34-1),MOD(YEAR(BI$3),'Rent Roll'!$U34)=MOD(YEAR('Rent Roll'!$C34),'Rent Roll'!$U34),MONTH(BI$3)=MONTH('Rent Roll'!$C34)),1,0),0)</f>
        <v>0</v>
      </c>
      <c r="BJ236" s="567">
        <f>IFERROR(IF(AND(NOT(YEAR(BJ$3)&lt;=YEAR('Rent Roll'!$C34)+'Rent Roll'!$V34-1),MOD(YEAR(BJ$3),'Rent Roll'!$U34)=MOD(YEAR('Rent Roll'!$C34),'Rent Roll'!$U34),MONTH(BJ$3)=MONTH('Rent Roll'!$C34)),1,0),0)</f>
        <v>0</v>
      </c>
      <c r="BK236" s="567">
        <f>IFERROR(IF(AND(NOT(YEAR(BK$3)&lt;=YEAR('Rent Roll'!$C34)+'Rent Roll'!$V34-1),MOD(YEAR(BK$3),'Rent Roll'!$U34)=MOD(YEAR('Rent Roll'!$C34),'Rent Roll'!$U34),MONTH(BK$3)=MONTH('Rent Roll'!$C34)),1,0),0)</f>
        <v>0</v>
      </c>
      <c r="BL236" s="567">
        <f>IFERROR(IF(AND(NOT(YEAR(BL$3)&lt;=YEAR('Rent Roll'!$C34)+'Rent Roll'!$V34-1),MOD(YEAR(BL$3),'Rent Roll'!$U34)=MOD(YEAR('Rent Roll'!$C34),'Rent Roll'!$U34),MONTH(BL$3)=MONTH('Rent Roll'!$C34)),1,0),0)</f>
        <v>0</v>
      </c>
      <c r="BM236" s="567">
        <f>IFERROR(IF(AND(NOT(YEAR(BM$3)&lt;=YEAR('Rent Roll'!$C34)+'Rent Roll'!$V34-1),MOD(YEAR(BM$3),'Rent Roll'!$U34)=MOD(YEAR('Rent Roll'!$C34),'Rent Roll'!$U34),MONTH(BM$3)=MONTH('Rent Roll'!$C34)),1,0),0)</f>
        <v>0</v>
      </c>
      <c r="BN236" s="767">
        <f>IFERROR(IF(AND(NOT(YEAR(BN$3)&lt;=YEAR('Rent Roll'!$C34)+'Rent Roll'!$V34-1),MOD(YEAR(BN$3),'Rent Roll'!$U34)=MOD(YEAR('Rent Roll'!$C34),'Rent Roll'!$U34),MONTH(BN$3)=MONTH('Rent Roll'!$C34)),1,0),0)</f>
        <v>0</v>
      </c>
      <c r="BO236" s="768">
        <f>IFERROR(IF(AND(NOT(YEAR(BO$3)&lt;=YEAR('Rent Roll'!$C34)+'Rent Roll'!$V34-1),MOD(YEAR(BO$3),'Rent Roll'!$U34)=MOD(YEAR('Rent Roll'!$C34),'Rent Roll'!$U34),MONTH(BO$3)=MONTH('Rent Roll'!$C34)),1,0),0)</f>
        <v>0</v>
      </c>
      <c r="BP236" s="567">
        <f>IFERROR(IF(AND(NOT(YEAR(BP$3)&lt;=YEAR('Rent Roll'!$C34)+'Rent Roll'!$V34-1),MOD(YEAR(BP$3),'Rent Roll'!$U34)=MOD(YEAR('Rent Roll'!$C34),'Rent Roll'!$U34),MONTH(BP$3)=MONTH('Rent Roll'!$C34)),1,0),0)</f>
        <v>0</v>
      </c>
      <c r="BQ236" s="567">
        <f>IFERROR(IF(AND(NOT(YEAR(BQ$3)&lt;=YEAR('Rent Roll'!$C34)+'Rent Roll'!$V34-1),MOD(YEAR(BQ$3),'Rent Roll'!$U34)=MOD(YEAR('Rent Roll'!$C34),'Rent Roll'!$U34),MONTH(BQ$3)=MONTH('Rent Roll'!$C34)),1,0),0)</f>
        <v>0</v>
      </c>
      <c r="BR236" s="567">
        <f>IFERROR(IF(AND(NOT(YEAR(BR$3)&lt;=YEAR('Rent Roll'!$C34)+'Rent Roll'!$V34-1),MOD(YEAR(BR$3),'Rent Roll'!$U34)=MOD(YEAR('Rent Roll'!$C34),'Rent Roll'!$U34),MONTH(BR$3)=MONTH('Rent Roll'!$C34)),1,0),0)</f>
        <v>0</v>
      </c>
      <c r="BS236" s="567">
        <f>IFERROR(IF(AND(NOT(YEAR(BS$3)&lt;=YEAR('Rent Roll'!$C34)+'Rent Roll'!$V34-1),MOD(YEAR(BS$3),'Rent Roll'!$U34)=MOD(YEAR('Rent Roll'!$C34),'Rent Roll'!$U34),MONTH(BS$3)=MONTH('Rent Roll'!$C34)),1,0),0)</f>
        <v>0</v>
      </c>
      <c r="BT236" s="567">
        <f>IFERROR(IF(AND(NOT(YEAR(BT$3)&lt;=YEAR('Rent Roll'!$C34)+'Rent Roll'!$V34-1),MOD(YEAR(BT$3),'Rent Roll'!$U34)=MOD(YEAR('Rent Roll'!$C34),'Rent Roll'!$U34),MONTH(BT$3)=MONTH('Rent Roll'!$C34)),1,0),0)</f>
        <v>0</v>
      </c>
      <c r="BU236" s="567">
        <f>IFERROR(IF(AND(NOT(YEAR(BU$3)&lt;=YEAR('Rent Roll'!$C34)+'Rent Roll'!$V34-1),MOD(YEAR(BU$3),'Rent Roll'!$U34)=MOD(YEAR('Rent Roll'!$C34),'Rent Roll'!$U34),MONTH(BU$3)=MONTH('Rent Roll'!$C34)),1,0),0)</f>
        <v>0</v>
      </c>
      <c r="BV236" s="567">
        <f>IFERROR(IF(AND(NOT(YEAR(BV$3)&lt;=YEAR('Rent Roll'!$C34)+'Rent Roll'!$V34-1),MOD(YEAR(BV$3),'Rent Roll'!$U34)=MOD(YEAR('Rent Roll'!$C34),'Rent Roll'!$U34),MONTH(BV$3)=MONTH('Rent Roll'!$C34)),1,0),0)</f>
        <v>0</v>
      </c>
      <c r="BW236" s="567">
        <f>IFERROR(IF(AND(NOT(YEAR(BW$3)&lt;=YEAR('Rent Roll'!$C34)+'Rent Roll'!$V34-1),MOD(YEAR(BW$3),'Rent Roll'!$U34)=MOD(YEAR('Rent Roll'!$C34),'Rent Roll'!$U34),MONTH(BW$3)=MONTH('Rent Roll'!$C34)),1,0),0)</f>
        <v>0</v>
      </c>
      <c r="BX236" s="567">
        <f>IFERROR(IF(AND(NOT(YEAR(BX$3)&lt;=YEAR('Rent Roll'!$C34)+'Rent Roll'!$V34-1),MOD(YEAR(BX$3),'Rent Roll'!$U34)=MOD(YEAR('Rent Roll'!$C34),'Rent Roll'!$U34),MONTH(BX$3)=MONTH('Rent Roll'!$C34)),1,0),0)</f>
        <v>0</v>
      </c>
      <c r="BY236" s="567">
        <f>IFERROR(IF(AND(NOT(YEAR(BY$3)&lt;=YEAR('Rent Roll'!$C34)+'Rent Roll'!$V34-1),MOD(YEAR(BY$3),'Rent Roll'!$U34)=MOD(YEAR('Rent Roll'!$C34),'Rent Roll'!$U34),MONTH(BY$3)=MONTH('Rent Roll'!$C34)),1,0),0)</f>
        <v>0</v>
      </c>
      <c r="BZ236" s="767">
        <f>IFERROR(IF(AND(NOT(YEAR(BZ$3)&lt;=YEAR('Rent Roll'!$C34)+'Rent Roll'!$V34-1),MOD(YEAR(BZ$3),'Rent Roll'!$U34)=MOD(YEAR('Rent Roll'!$C34),'Rent Roll'!$U34),MONTH(BZ$3)=MONTH('Rent Roll'!$C34)),1,0),0)</f>
        <v>0</v>
      </c>
      <c r="CA236" s="768">
        <f>IFERROR(IF(AND(NOT(YEAR(CA$3)&lt;=YEAR('Rent Roll'!$C34)+'Rent Roll'!$V34-1),MOD(YEAR(CA$3),'Rent Roll'!$U34)=MOD(YEAR('Rent Roll'!$C34),'Rent Roll'!$U34),MONTH(CA$3)=MONTH('Rent Roll'!$C34)),1,0),0)</f>
        <v>0</v>
      </c>
      <c r="CB236" s="567">
        <f>IFERROR(IF(AND(NOT(YEAR(CB$3)&lt;=YEAR('Rent Roll'!$C34)+'Rent Roll'!$V34-1),MOD(YEAR(CB$3),'Rent Roll'!$U34)=MOD(YEAR('Rent Roll'!$C34),'Rent Roll'!$U34),MONTH(CB$3)=MONTH('Rent Roll'!$C34)),1,0),0)</f>
        <v>0</v>
      </c>
      <c r="CC236" s="567">
        <f>IFERROR(IF(AND(NOT(YEAR(CC$3)&lt;=YEAR('Rent Roll'!$C34)+'Rent Roll'!$V34-1),MOD(YEAR(CC$3),'Rent Roll'!$U34)=MOD(YEAR('Rent Roll'!$C34),'Rent Roll'!$U34),MONTH(CC$3)=MONTH('Rent Roll'!$C34)),1,0),0)</f>
        <v>0</v>
      </c>
      <c r="CD236" s="567">
        <f>IFERROR(IF(AND(NOT(YEAR(CD$3)&lt;=YEAR('Rent Roll'!$C34)+'Rent Roll'!$V34-1),MOD(YEAR(CD$3),'Rent Roll'!$U34)=MOD(YEAR('Rent Roll'!$C34),'Rent Roll'!$U34),MONTH(CD$3)=MONTH('Rent Roll'!$C34)),1,0),0)</f>
        <v>0</v>
      </c>
      <c r="CE236" s="567">
        <f>IFERROR(IF(AND(NOT(YEAR(CE$3)&lt;=YEAR('Rent Roll'!$C34)+'Rent Roll'!$V34-1),MOD(YEAR(CE$3),'Rent Roll'!$U34)=MOD(YEAR('Rent Roll'!$C34),'Rent Roll'!$U34),MONTH(CE$3)=MONTH('Rent Roll'!$C34)),1,0),0)</f>
        <v>0</v>
      </c>
      <c r="CF236" s="567">
        <f>IFERROR(IF(AND(NOT(YEAR(CF$3)&lt;=YEAR('Rent Roll'!$C34)+'Rent Roll'!$V34-1),MOD(YEAR(CF$3),'Rent Roll'!$U34)=MOD(YEAR('Rent Roll'!$C34),'Rent Roll'!$U34),MONTH(CF$3)=MONTH('Rent Roll'!$C34)),1,0),0)</f>
        <v>0</v>
      </c>
      <c r="CG236" s="567">
        <f>IFERROR(IF(AND(NOT(YEAR(CG$3)&lt;=YEAR('Rent Roll'!$C34)+'Rent Roll'!$V34-1),MOD(YEAR(CG$3),'Rent Roll'!$U34)=MOD(YEAR('Rent Roll'!$C34),'Rent Roll'!$U34),MONTH(CG$3)=MONTH('Rent Roll'!$C34)),1,0),0)</f>
        <v>0</v>
      </c>
      <c r="CH236" s="567">
        <f>IFERROR(IF(AND(NOT(YEAR(CH$3)&lt;=YEAR('Rent Roll'!$C34)+'Rent Roll'!$V34-1),MOD(YEAR(CH$3),'Rent Roll'!$U34)=MOD(YEAR('Rent Roll'!$C34),'Rent Roll'!$U34),MONTH(CH$3)=MONTH('Rent Roll'!$C34)),1,0),0)</f>
        <v>0</v>
      </c>
      <c r="CI236" s="567">
        <f>IFERROR(IF(AND(NOT(YEAR(CI$3)&lt;=YEAR('Rent Roll'!$C34)+'Rent Roll'!$V34-1),MOD(YEAR(CI$3),'Rent Roll'!$U34)=MOD(YEAR('Rent Roll'!$C34),'Rent Roll'!$U34),MONTH(CI$3)=MONTH('Rent Roll'!$C34)),1,0),0)</f>
        <v>0</v>
      </c>
      <c r="CJ236" s="567">
        <f>IFERROR(IF(AND(NOT(YEAR(CJ$3)&lt;=YEAR('Rent Roll'!$C34)+'Rent Roll'!$V34-1),MOD(YEAR(CJ$3),'Rent Roll'!$U34)=MOD(YEAR('Rent Roll'!$C34),'Rent Roll'!$U34),MONTH(CJ$3)=MONTH('Rent Roll'!$C34)),1,0),0)</f>
        <v>0</v>
      </c>
      <c r="CK236" s="567">
        <f>IFERROR(IF(AND(NOT(YEAR(CK$3)&lt;=YEAR('Rent Roll'!$C34)+'Rent Roll'!$V34-1),MOD(YEAR(CK$3),'Rent Roll'!$U34)=MOD(YEAR('Rent Roll'!$C34),'Rent Roll'!$U34),MONTH(CK$3)=MONTH('Rent Roll'!$C34)),1,0),0)</f>
        <v>0</v>
      </c>
      <c r="CL236" s="767">
        <f>IFERROR(IF(AND(NOT(YEAR(CL$3)&lt;=YEAR('Rent Roll'!$C34)+'Rent Roll'!$V34-1),MOD(YEAR(CL$3),'Rent Roll'!$U34)=MOD(YEAR('Rent Roll'!$C34),'Rent Roll'!$U34),MONTH(CL$3)=MONTH('Rent Roll'!$C34)),1,0),0)</f>
        <v>0</v>
      </c>
      <c r="CM236" s="768">
        <f>IFERROR(IF(AND(NOT(YEAR(CM$3)&lt;=YEAR('Rent Roll'!$C34)+'Rent Roll'!$V34-1),MOD(YEAR(CM$3),'Rent Roll'!$U34)=MOD(YEAR('Rent Roll'!$C34),'Rent Roll'!$U34),MONTH(CM$3)=MONTH('Rent Roll'!$C34)),1,0),0)</f>
        <v>0</v>
      </c>
      <c r="CN236" s="567">
        <f>IFERROR(IF(AND(NOT(YEAR(CN$3)&lt;=YEAR('Rent Roll'!$C34)+'Rent Roll'!$V34-1),MOD(YEAR(CN$3),'Rent Roll'!$U34)=MOD(YEAR('Rent Roll'!$C34),'Rent Roll'!$U34),MONTH(CN$3)=MONTH('Rent Roll'!$C34)),1,0),0)</f>
        <v>0</v>
      </c>
      <c r="CO236" s="567">
        <f>IFERROR(IF(AND(NOT(YEAR(CO$3)&lt;=YEAR('Rent Roll'!$C34)+'Rent Roll'!$V34-1),MOD(YEAR(CO$3),'Rent Roll'!$U34)=MOD(YEAR('Rent Roll'!$C34),'Rent Roll'!$U34),MONTH(CO$3)=MONTH('Rent Roll'!$C34)),1,0),0)</f>
        <v>0</v>
      </c>
      <c r="CP236" s="567">
        <f>IFERROR(IF(AND(NOT(YEAR(CP$3)&lt;=YEAR('Rent Roll'!$C34)+'Rent Roll'!$V34-1),MOD(YEAR(CP$3),'Rent Roll'!$U34)=MOD(YEAR('Rent Roll'!$C34),'Rent Roll'!$U34),MONTH(CP$3)=MONTH('Rent Roll'!$C34)),1,0),0)</f>
        <v>0</v>
      </c>
      <c r="CQ236" s="567">
        <f>IFERROR(IF(AND(NOT(YEAR(CQ$3)&lt;=YEAR('Rent Roll'!$C34)+'Rent Roll'!$V34-1),MOD(YEAR(CQ$3),'Rent Roll'!$U34)=MOD(YEAR('Rent Roll'!$C34),'Rent Roll'!$U34),MONTH(CQ$3)=MONTH('Rent Roll'!$C34)),1,0),0)</f>
        <v>0</v>
      </c>
      <c r="CR236" s="567">
        <f>IFERROR(IF(AND(NOT(YEAR(CR$3)&lt;=YEAR('Rent Roll'!$C34)+'Rent Roll'!$V34-1),MOD(YEAR(CR$3),'Rent Roll'!$U34)=MOD(YEAR('Rent Roll'!$C34),'Rent Roll'!$U34),MONTH(CR$3)=MONTH('Rent Roll'!$C34)),1,0),0)</f>
        <v>0</v>
      </c>
      <c r="CS236" s="567">
        <f>IFERROR(IF(AND(NOT(YEAR(CS$3)&lt;=YEAR('Rent Roll'!$C34)+'Rent Roll'!$V34-1),MOD(YEAR(CS$3),'Rent Roll'!$U34)=MOD(YEAR('Rent Roll'!$C34),'Rent Roll'!$U34),MONTH(CS$3)=MONTH('Rent Roll'!$C34)),1,0),0)</f>
        <v>0</v>
      </c>
      <c r="CT236" s="567">
        <f>IFERROR(IF(AND(NOT(YEAR(CT$3)&lt;=YEAR('Rent Roll'!$C34)+'Rent Roll'!$V34-1),MOD(YEAR(CT$3),'Rent Roll'!$U34)=MOD(YEAR('Rent Roll'!$C34),'Rent Roll'!$U34),MONTH(CT$3)=MONTH('Rent Roll'!$C34)),1,0),0)</f>
        <v>0</v>
      </c>
      <c r="CU236" s="567">
        <f>IFERROR(IF(AND(NOT(YEAR(CU$3)&lt;=YEAR('Rent Roll'!$C34)+'Rent Roll'!$V34-1),MOD(YEAR(CU$3),'Rent Roll'!$U34)=MOD(YEAR('Rent Roll'!$C34),'Rent Roll'!$U34),MONTH(CU$3)=MONTH('Rent Roll'!$C34)),1,0),0)</f>
        <v>0</v>
      </c>
      <c r="CV236" s="567">
        <f>IFERROR(IF(AND(NOT(YEAR(CV$3)&lt;=YEAR('Rent Roll'!$C34)+'Rent Roll'!$V34-1),MOD(YEAR(CV$3),'Rent Roll'!$U34)=MOD(YEAR('Rent Roll'!$C34),'Rent Roll'!$U34),MONTH(CV$3)=MONTH('Rent Roll'!$C34)),1,0),0)</f>
        <v>0</v>
      </c>
      <c r="CW236" s="567">
        <f>IFERROR(IF(AND(NOT(YEAR(CW$3)&lt;=YEAR('Rent Roll'!$C34)+'Rent Roll'!$V34-1),MOD(YEAR(CW$3),'Rent Roll'!$U34)=MOD(YEAR('Rent Roll'!$C34),'Rent Roll'!$U34),MONTH(CW$3)=MONTH('Rent Roll'!$C34)),1,0),0)</f>
        <v>0</v>
      </c>
      <c r="CX236" s="767">
        <f>IFERROR(IF(AND(NOT(YEAR(CX$3)&lt;=YEAR('Rent Roll'!$C34)+'Rent Roll'!$V34-1),MOD(YEAR(CX$3),'Rent Roll'!$U34)=MOD(YEAR('Rent Roll'!$C34),'Rent Roll'!$U34),MONTH(CX$3)=MONTH('Rent Roll'!$C34)),1,0),0)</f>
        <v>0</v>
      </c>
      <c r="CY236" s="768">
        <f>IFERROR(IF(AND(NOT(YEAR(CY$3)&lt;=YEAR('Rent Roll'!$C34)+'Rent Roll'!$V34-1),MOD(YEAR(CY$3),'Rent Roll'!$U34)=MOD(YEAR('Rent Roll'!$C34),'Rent Roll'!$U34),MONTH(CY$3)=MONTH('Rent Roll'!$C34)),1,0),0)</f>
        <v>0</v>
      </c>
      <c r="CZ236" s="567">
        <f>IFERROR(IF(AND(NOT(YEAR(CZ$3)&lt;=YEAR('Rent Roll'!$C34)+'Rent Roll'!$V34-1),MOD(YEAR(CZ$3),'Rent Roll'!$U34)=MOD(YEAR('Rent Roll'!$C34),'Rent Roll'!$U34),MONTH(CZ$3)=MONTH('Rent Roll'!$C34)),1,0),0)</f>
        <v>0</v>
      </c>
      <c r="DA236" s="567">
        <f>IFERROR(IF(AND(NOT(YEAR(DA$3)&lt;=YEAR('Rent Roll'!$C34)+'Rent Roll'!$V34-1),MOD(YEAR(DA$3),'Rent Roll'!$U34)=MOD(YEAR('Rent Roll'!$C34),'Rent Roll'!$U34),MONTH(DA$3)=MONTH('Rent Roll'!$C34)),1,0),0)</f>
        <v>0</v>
      </c>
      <c r="DB236" s="567">
        <f>IFERROR(IF(AND(NOT(YEAR(DB$3)&lt;=YEAR('Rent Roll'!$C34)+'Rent Roll'!$V34-1),MOD(YEAR(DB$3),'Rent Roll'!$U34)=MOD(YEAR('Rent Roll'!$C34),'Rent Roll'!$U34),MONTH(DB$3)=MONTH('Rent Roll'!$C34)),1,0),0)</f>
        <v>0</v>
      </c>
      <c r="DC236" s="567">
        <f>IFERROR(IF(AND(NOT(YEAR(DC$3)&lt;=YEAR('Rent Roll'!$C34)+'Rent Roll'!$V34-1),MOD(YEAR(DC$3),'Rent Roll'!$U34)=MOD(YEAR('Rent Roll'!$C34),'Rent Roll'!$U34),MONTH(DC$3)=MONTH('Rent Roll'!$C34)),1,0),0)</f>
        <v>0</v>
      </c>
      <c r="DD236" s="567">
        <f>IFERROR(IF(AND(NOT(YEAR(DD$3)&lt;=YEAR('Rent Roll'!$C34)+'Rent Roll'!$V34-1),MOD(YEAR(DD$3),'Rent Roll'!$U34)=MOD(YEAR('Rent Roll'!$C34),'Rent Roll'!$U34),MONTH(DD$3)=MONTH('Rent Roll'!$C34)),1,0),0)</f>
        <v>0</v>
      </c>
      <c r="DE236" s="567">
        <f>IFERROR(IF(AND(NOT(YEAR(DE$3)&lt;=YEAR('Rent Roll'!$C34)+'Rent Roll'!$V34-1),MOD(YEAR(DE$3),'Rent Roll'!$U34)=MOD(YEAR('Rent Roll'!$C34),'Rent Roll'!$U34),MONTH(DE$3)=MONTH('Rent Roll'!$C34)),1,0),0)</f>
        <v>0</v>
      </c>
      <c r="DF236" s="567">
        <f>IFERROR(IF(AND(NOT(YEAR(DF$3)&lt;=YEAR('Rent Roll'!$C34)+'Rent Roll'!$V34-1),MOD(YEAR(DF$3),'Rent Roll'!$U34)=MOD(YEAR('Rent Roll'!$C34),'Rent Roll'!$U34),MONTH(DF$3)=MONTH('Rent Roll'!$C34)),1,0),0)</f>
        <v>0</v>
      </c>
      <c r="DG236" s="567">
        <f>IFERROR(IF(AND(NOT(YEAR(DG$3)&lt;=YEAR('Rent Roll'!$C34)+'Rent Roll'!$V34-1),MOD(YEAR(DG$3),'Rent Roll'!$U34)=MOD(YEAR('Rent Roll'!$C34),'Rent Roll'!$U34),MONTH(DG$3)=MONTH('Rent Roll'!$C34)),1,0),0)</f>
        <v>0</v>
      </c>
      <c r="DH236" s="567">
        <f>IFERROR(IF(AND(NOT(YEAR(DH$3)&lt;=YEAR('Rent Roll'!$C34)+'Rent Roll'!$V34-1),MOD(YEAR(DH$3),'Rent Roll'!$U34)=MOD(YEAR('Rent Roll'!$C34),'Rent Roll'!$U34),MONTH(DH$3)=MONTH('Rent Roll'!$C34)),1,0),0)</f>
        <v>0</v>
      </c>
      <c r="DI236" s="567">
        <f>IFERROR(IF(AND(NOT(YEAR(DI$3)&lt;=YEAR('Rent Roll'!$C34)+'Rent Roll'!$V34-1),MOD(YEAR(DI$3),'Rent Roll'!$U34)=MOD(YEAR('Rent Roll'!$C34),'Rent Roll'!$U34),MONTH(DI$3)=MONTH('Rent Roll'!$C34)),1,0),0)</f>
        <v>0</v>
      </c>
      <c r="DJ236" s="767">
        <f>IFERROR(IF(AND(NOT(YEAR(DJ$3)&lt;=YEAR('Rent Roll'!$C34)+'Rent Roll'!$V34-1),MOD(YEAR(DJ$3),'Rent Roll'!$U34)=MOD(YEAR('Rent Roll'!$C34),'Rent Roll'!$U34),MONTH(DJ$3)=MONTH('Rent Roll'!$C34)),1,0),0)</f>
        <v>0</v>
      </c>
      <c r="DK236" s="768">
        <f>IFERROR(IF(AND(NOT(YEAR(DK$3)&lt;=YEAR('Rent Roll'!$C34)+'Rent Roll'!$V34-1),MOD(YEAR(DK$3),'Rent Roll'!$U34)=MOD(YEAR('Rent Roll'!$C34),'Rent Roll'!$U34),MONTH(DK$3)=MONTH('Rent Roll'!$C34)),1,0),0)</f>
        <v>0</v>
      </c>
      <c r="DL236" s="567">
        <f>IFERROR(IF(AND(NOT(YEAR(DL$3)&lt;=YEAR('Rent Roll'!$C34)+'Rent Roll'!$V34-1),MOD(YEAR(DL$3),'Rent Roll'!$U34)=MOD(YEAR('Rent Roll'!$C34),'Rent Roll'!$U34),MONTH(DL$3)=MONTH('Rent Roll'!$C34)),1,0),0)</f>
        <v>0</v>
      </c>
      <c r="DM236" s="567">
        <f>IFERROR(IF(AND(NOT(YEAR(DM$3)&lt;=YEAR('Rent Roll'!$C34)+'Rent Roll'!$V34-1),MOD(YEAR(DM$3),'Rent Roll'!$U34)=MOD(YEAR('Rent Roll'!$C34),'Rent Roll'!$U34),MONTH(DM$3)=MONTH('Rent Roll'!$C34)),1,0),0)</f>
        <v>0</v>
      </c>
      <c r="DN236" s="567">
        <f>IFERROR(IF(AND(NOT(YEAR(DN$3)&lt;=YEAR('Rent Roll'!$C34)+'Rent Roll'!$V34-1),MOD(YEAR(DN$3),'Rent Roll'!$U34)=MOD(YEAR('Rent Roll'!$C34),'Rent Roll'!$U34),MONTH(DN$3)=MONTH('Rent Roll'!$C34)),1,0),0)</f>
        <v>0</v>
      </c>
      <c r="DO236" s="567">
        <f>IFERROR(IF(AND(NOT(YEAR(DO$3)&lt;=YEAR('Rent Roll'!$C34)+'Rent Roll'!$V34-1),MOD(YEAR(DO$3),'Rent Roll'!$U34)=MOD(YEAR('Rent Roll'!$C34),'Rent Roll'!$U34),MONTH(DO$3)=MONTH('Rent Roll'!$C34)),1,0),0)</f>
        <v>0</v>
      </c>
      <c r="DP236" s="567">
        <f>IFERROR(IF(AND(NOT(YEAR(DP$3)&lt;=YEAR('Rent Roll'!$C34)+'Rent Roll'!$V34-1),MOD(YEAR(DP$3),'Rent Roll'!$U34)=MOD(YEAR('Rent Roll'!$C34),'Rent Roll'!$U34),MONTH(DP$3)=MONTH('Rent Roll'!$C34)),1,0),0)</f>
        <v>0</v>
      </c>
      <c r="DQ236" s="567">
        <f>IFERROR(IF(AND(NOT(YEAR(DQ$3)&lt;=YEAR('Rent Roll'!$C34)+'Rent Roll'!$V34-1),MOD(YEAR(DQ$3),'Rent Roll'!$U34)=MOD(YEAR('Rent Roll'!$C34),'Rent Roll'!$U34),MONTH(DQ$3)=MONTH('Rent Roll'!$C34)),1,0),0)</f>
        <v>0</v>
      </c>
      <c r="DR236" s="567">
        <f>IFERROR(IF(AND(NOT(YEAR(DR$3)&lt;=YEAR('Rent Roll'!$C34)+'Rent Roll'!$V34-1),MOD(YEAR(DR$3),'Rent Roll'!$U34)=MOD(YEAR('Rent Roll'!$C34),'Rent Roll'!$U34),MONTH(DR$3)=MONTH('Rent Roll'!$C34)),1,0),0)</f>
        <v>0</v>
      </c>
      <c r="DS236" s="567">
        <f>IFERROR(IF(AND(NOT(YEAR(DS$3)&lt;=YEAR('Rent Roll'!$C34)+'Rent Roll'!$V34-1),MOD(YEAR(DS$3),'Rent Roll'!$U34)=MOD(YEAR('Rent Roll'!$C34),'Rent Roll'!$U34),MONTH(DS$3)=MONTH('Rent Roll'!$C34)),1,0),0)</f>
        <v>0</v>
      </c>
      <c r="DT236" s="567">
        <f>IFERROR(IF(AND(NOT(YEAR(DT$3)&lt;=YEAR('Rent Roll'!$C34)+'Rent Roll'!$V34-1),MOD(YEAR(DT$3),'Rent Roll'!$U34)=MOD(YEAR('Rent Roll'!$C34),'Rent Roll'!$U34),MONTH(DT$3)=MONTH('Rent Roll'!$C34)),1,0),0)</f>
        <v>0</v>
      </c>
      <c r="DU236" s="567">
        <f>IFERROR(IF(AND(NOT(YEAR(DU$3)&lt;=YEAR('Rent Roll'!$C34)+'Rent Roll'!$V34-1),MOD(YEAR(DU$3),'Rent Roll'!$U34)=MOD(YEAR('Rent Roll'!$C34),'Rent Roll'!$U34),MONTH(DU$3)=MONTH('Rent Roll'!$C34)),1,0),0)</f>
        <v>0</v>
      </c>
      <c r="DV236" s="567">
        <f>IFERROR(IF(AND(NOT(YEAR(DV$3)&lt;=YEAR('Rent Roll'!$C34)+'Rent Roll'!$V34-1),MOD(YEAR(DV$3),'Rent Roll'!$U34)=MOD(YEAR('Rent Roll'!$C34),'Rent Roll'!$U34),MONTH(DV$3)=MONTH('Rent Roll'!$C34)),1,0),0)</f>
        <v>0</v>
      </c>
    </row>
    <row r="237" spans="1:126" s="568" customFormat="1" ht="12" customHeight="1" outlineLevel="1" x14ac:dyDescent="0.4">
      <c r="A237" s="732"/>
      <c r="B237" s="564">
        <f>'Rent Roll'!$B35</f>
        <v>0</v>
      </c>
      <c r="C237" s="566"/>
      <c r="D237" s="566"/>
      <c r="E237" s="566"/>
      <c r="F237" s="778">
        <f>IFERROR(IF(AND(NOT(YEAR(F$3)&lt;=YEAR('Rent Roll'!$C35)+'Rent Roll'!$V35-1),MOD(YEAR(F$3),'Rent Roll'!$U35)=MOD(YEAR('Rent Roll'!$C35),'Rent Roll'!$U35),MONTH(F$3)=MONTH('Rent Roll'!$C35)),1,0),0)</f>
        <v>0</v>
      </c>
      <c r="G237" s="768">
        <f>IFERROR(IF(AND(NOT(YEAR(G$3)&lt;=YEAR('Rent Roll'!$C35)+'Rent Roll'!$V35-1),MOD(YEAR(G$3),'Rent Roll'!$U35)=MOD(YEAR('Rent Roll'!$C35),'Rent Roll'!$U35),MONTH(G$3)=MONTH('Rent Roll'!$C35)),1,0),0)</f>
        <v>0</v>
      </c>
      <c r="H237" s="567">
        <f>IFERROR(IF(AND(NOT(YEAR(H$3)&lt;=YEAR('Rent Roll'!$C35)+'Rent Roll'!$V35-1),MOD(YEAR(H$3),'Rent Roll'!$U35)=MOD(YEAR('Rent Roll'!$C35),'Rent Roll'!$U35),MONTH(H$3)=MONTH('Rent Roll'!$C35)),1,0),0)</f>
        <v>0</v>
      </c>
      <c r="I237" s="567">
        <f>IFERROR(IF(AND(NOT(YEAR(I$3)&lt;=YEAR('Rent Roll'!$C35)+'Rent Roll'!$V35-1),MOD(YEAR(I$3),'Rent Roll'!$U35)=MOD(YEAR('Rent Roll'!$C35),'Rent Roll'!$U35),MONTH(I$3)=MONTH('Rent Roll'!$C35)),1,0),0)</f>
        <v>0</v>
      </c>
      <c r="J237" s="567">
        <f>IFERROR(IF(AND(NOT(YEAR(J$3)&lt;=YEAR('Rent Roll'!$C35)+'Rent Roll'!$V35-1),MOD(YEAR(J$3),'Rent Roll'!$U35)=MOD(YEAR('Rent Roll'!$C35),'Rent Roll'!$U35),MONTH(J$3)=MONTH('Rent Roll'!$C35)),1,0),0)</f>
        <v>0</v>
      </c>
      <c r="K237" s="567">
        <f>IFERROR(IF(AND(NOT(YEAR(K$3)&lt;=YEAR('Rent Roll'!$C35)+'Rent Roll'!$V35-1),MOD(YEAR(K$3),'Rent Roll'!$U35)=MOD(YEAR('Rent Roll'!$C35),'Rent Roll'!$U35),MONTH(K$3)=MONTH('Rent Roll'!$C35)),1,0),0)</f>
        <v>0</v>
      </c>
      <c r="L237" s="567">
        <f>IFERROR(IF(AND(NOT(YEAR(L$3)&lt;=YEAR('Rent Roll'!$C35)+'Rent Roll'!$V35-1),MOD(YEAR(L$3),'Rent Roll'!$U35)=MOD(YEAR('Rent Roll'!$C35),'Rent Roll'!$U35),MONTH(L$3)=MONTH('Rent Roll'!$C35)),1,0),0)</f>
        <v>0</v>
      </c>
      <c r="M237" s="567">
        <f>IFERROR(IF(AND(NOT(YEAR(M$3)&lt;=YEAR('Rent Roll'!$C35)+'Rent Roll'!$V35-1),MOD(YEAR(M$3),'Rent Roll'!$U35)=MOD(YEAR('Rent Roll'!$C35),'Rent Roll'!$U35),MONTH(M$3)=MONTH('Rent Roll'!$C35)),1,0),0)</f>
        <v>0</v>
      </c>
      <c r="N237" s="567">
        <f>IFERROR(IF(AND(NOT(YEAR(N$3)&lt;=YEAR('Rent Roll'!$C35)+'Rent Roll'!$V35-1),MOD(YEAR(N$3),'Rent Roll'!$U35)=MOD(YEAR('Rent Roll'!$C35),'Rent Roll'!$U35),MONTH(N$3)=MONTH('Rent Roll'!$C35)),1,0),0)</f>
        <v>0</v>
      </c>
      <c r="O237" s="567">
        <f>IFERROR(IF(AND(NOT(YEAR(O$3)&lt;=YEAR('Rent Roll'!$C35)+'Rent Roll'!$V35-1),MOD(YEAR(O$3),'Rent Roll'!$U35)=MOD(YEAR('Rent Roll'!$C35),'Rent Roll'!$U35),MONTH(O$3)=MONTH('Rent Roll'!$C35)),1,0),0)</f>
        <v>0</v>
      </c>
      <c r="P237" s="567">
        <f>IFERROR(IF(AND(NOT(YEAR(P$3)&lt;=YEAR('Rent Roll'!$C35)+'Rent Roll'!$V35-1),MOD(YEAR(P$3),'Rent Roll'!$U35)=MOD(YEAR('Rent Roll'!$C35),'Rent Roll'!$U35),MONTH(P$3)=MONTH('Rent Roll'!$C35)),1,0),0)</f>
        <v>0</v>
      </c>
      <c r="Q237" s="567">
        <f>IFERROR(IF(AND(NOT(YEAR(Q$3)&lt;=YEAR('Rent Roll'!$C35)+'Rent Roll'!$V35-1),MOD(YEAR(Q$3),'Rent Roll'!$U35)=MOD(YEAR('Rent Roll'!$C35),'Rent Roll'!$U35),MONTH(Q$3)=MONTH('Rent Roll'!$C35)),1,0),0)</f>
        <v>0</v>
      </c>
      <c r="R237" s="767">
        <f>IFERROR(IF(AND(NOT(YEAR(R$3)&lt;=YEAR('Rent Roll'!$C35)+'Rent Roll'!$V35-1),MOD(YEAR(R$3),'Rent Roll'!$U35)=MOD(YEAR('Rent Roll'!$C35),'Rent Roll'!$U35),MONTH(R$3)=MONTH('Rent Roll'!$C35)),1,0),0)</f>
        <v>0</v>
      </c>
      <c r="S237" s="768">
        <f>IFERROR(IF(AND(NOT(YEAR(S$3)&lt;=YEAR('Rent Roll'!$C35)+'Rent Roll'!$V35-1),MOD(YEAR(S$3),'Rent Roll'!$U35)=MOD(YEAR('Rent Roll'!$C35),'Rent Roll'!$U35),MONTH(S$3)=MONTH('Rent Roll'!$C35)),1,0),0)</f>
        <v>0</v>
      </c>
      <c r="T237" s="567">
        <f>IFERROR(IF(AND(NOT(YEAR(T$3)&lt;=YEAR('Rent Roll'!$C35)+'Rent Roll'!$V35-1),MOD(YEAR(T$3),'Rent Roll'!$U35)=MOD(YEAR('Rent Roll'!$C35),'Rent Roll'!$U35),MONTH(T$3)=MONTH('Rent Roll'!$C35)),1,0),0)</f>
        <v>0</v>
      </c>
      <c r="U237" s="567">
        <f>IFERROR(IF(AND(NOT(YEAR(U$3)&lt;=YEAR('Rent Roll'!$C35)+'Rent Roll'!$V35-1),MOD(YEAR(U$3),'Rent Roll'!$U35)=MOD(YEAR('Rent Roll'!$C35),'Rent Roll'!$U35),MONTH(U$3)=MONTH('Rent Roll'!$C35)),1,0),0)</f>
        <v>0</v>
      </c>
      <c r="V237" s="567">
        <f>IFERROR(IF(AND(NOT(YEAR(V$3)&lt;=YEAR('Rent Roll'!$C35)+'Rent Roll'!$V35-1),MOD(YEAR(V$3),'Rent Roll'!$U35)=MOD(YEAR('Rent Roll'!$C35),'Rent Roll'!$U35),MONTH(V$3)=MONTH('Rent Roll'!$C35)),1,0),0)</f>
        <v>0</v>
      </c>
      <c r="W237" s="567">
        <f>IFERROR(IF(AND(NOT(YEAR(W$3)&lt;=YEAR('Rent Roll'!$C35)+'Rent Roll'!$V35-1),MOD(YEAR(W$3),'Rent Roll'!$U35)=MOD(YEAR('Rent Roll'!$C35),'Rent Roll'!$U35),MONTH(W$3)=MONTH('Rent Roll'!$C35)),1,0),0)</f>
        <v>0</v>
      </c>
      <c r="X237" s="567">
        <f>IFERROR(IF(AND(NOT(YEAR(X$3)&lt;=YEAR('Rent Roll'!$C35)+'Rent Roll'!$V35-1),MOD(YEAR(X$3),'Rent Roll'!$U35)=MOD(YEAR('Rent Roll'!$C35),'Rent Roll'!$U35),MONTH(X$3)=MONTH('Rent Roll'!$C35)),1,0),0)</f>
        <v>0</v>
      </c>
      <c r="Y237" s="567">
        <f>IFERROR(IF(AND(NOT(YEAR(Y$3)&lt;=YEAR('Rent Roll'!$C35)+'Rent Roll'!$V35-1),MOD(YEAR(Y$3),'Rent Roll'!$U35)=MOD(YEAR('Rent Roll'!$C35),'Rent Roll'!$U35),MONTH(Y$3)=MONTH('Rent Roll'!$C35)),1,0),0)</f>
        <v>0</v>
      </c>
      <c r="Z237" s="567">
        <f>IFERROR(IF(AND(NOT(YEAR(Z$3)&lt;=YEAR('Rent Roll'!$C35)+'Rent Roll'!$V35-1),MOD(YEAR(Z$3),'Rent Roll'!$U35)=MOD(YEAR('Rent Roll'!$C35),'Rent Roll'!$U35),MONTH(Z$3)=MONTH('Rent Roll'!$C35)),1,0),0)</f>
        <v>0</v>
      </c>
      <c r="AA237" s="567">
        <f>IFERROR(IF(AND(NOT(YEAR(AA$3)&lt;=YEAR('Rent Roll'!$C35)+'Rent Roll'!$V35-1),MOD(YEAR(AA$3),'Rent Roll'!$U35)=MOD(YEAR('Rent Roll'!$C35),'Rent Roll'!$U35),MONTH(AA$3)=MONTH('Rent Roll'!$C35)),1,0),0)</f>
        <v>0</v>
      </c>
      <c r="AB237" s="567">
        <f>IFERROR(IF(AND(NOT(YEAR(AB$3)&lt;=YEAR('Rent Roll'!$C35)+'Rent Roll'!$V35-1),MOD(YEAR(AB$3),'Rent Roll'!$U35)=MOD(YEAR('Rent Roll'!$C35),'Rent Roll'!$U35),MONTH(AB$3)=MONTH('Rent Roll'!$C35)),1,0),0)</f>
        <v>0</v>
      </c>
      <c r="AC237" s="567">
        <f>IFERROR(IF(AND(NOT(YEAR(AC$3)&lt;=YEAR('Rent Roll'!$C35)+'Rent Roll'!$V35-1),MOD(YEAR(AC$3),'Rent Roll'!$U35)=MOD(YEAR('Rent Roll'!$C35),'Rent Roll'!$U35),MONTH(AC$3)=MONTH('Rent Roll'!$C35)),1,0),0)</f>
        <v>0</v>
      </c>
      <c r="AD237" s="767">
        <f>IFERROR(IF(AND(NOT(YEAR(AD$3)&lt;=YEAR('Rent Roll'!$C35)+'Rent Roll'!$V35-1),MOD(YEAR(AD$3),'Rent Roll'!$U35)=MOD(YEAR('Rent Roll'!$C35),'Rent Roll'!$U35),MONTH(AD$3)=MONTH('Rent Roll'!$C35)),1,0),0)</f>
        <v>0</v>
      </c>
      <c r="AE237" s="768">
        <f>IFERROR(IF(AND(NOT(YEAR(AE$3)&lt;=YEAR('Rent Roll'!$C35)+'Rent Roll'!$V35-1),MOD(YEAR(AE$3),'Rent Roll'!$U35)=MOD(YEAR('Rent Roll'!$C35),'Rent Roll'!$U35),MONTH(AE$3)=MONTH('Rent Roll'!$C35)),1,0),0)</f>
        <v>0</v>
      </c>
      <c r="AF237" s="567">
        <f>IFERROR(IF(AND(NOT(YEAR(AF$3)&lt;=YEAR('Rent Roll'!$C35)+'Rent Roll'!$V35-1),MOD(YEAR(AF$3),'Rent Roll'!$U35)=MOD(YEAR('Rent Roll'!$C35),'Rent Roll'!$U35),MONTH(AF$3)=MONTH('Rent Roll'!$C35)),1,0),0)</f>
        <v>0</v>
      </c>
      <c r="AG237" s="567">
        <f>IFERROR(IF(AND(NOT(YEAR(AG$3)&lt;=YEAR('Rent Roll'!$C35)+'Rent Roll'!$V35-1),MOD(YEAR(AG$3),'Rent Roll'!$U35)=MOD(YEAR('Rent Roll'!$C35),'Rent Roll'!$U35),MONTH(AG$3)=MONTH('Rent Roll'!$C35)),1,0),0)</f>
        <v>0</v>
      </c>
      <c r="AH237" s="567">
        <f>IFERROR(IF(AND(NOT(YEAR(AH$3)&lt;=YEAR('Rent Roll'!$C35)+'Rent Roll'!$V35-1),MOD(YEAR(AH$3),'Rent Roll'!$U35)=MOD(YEAR('Rent Roll'!$C35),'Rent Roll'!$U35),MONTH(AH$3)=MONTH('Rent Roll'!$C35)),1,0),0)</f>
        <v>0</v>
      </c>
      <c r="AI237" s="567">
        <f>IFERROR(IF(AND(NOT(YEAR(AI$3)&lt;=YEAR('Rent Roll'!$C35)+'Rent Roll'!$V35-1),MOD(YEAR(AI$3),'Rent Roll'!$U35)=MOD(YEAR('Rent Roll'!$C35),'Rent Roll'!$U35),MONTH(AI$3)=MONTH('Rent Roll'!$C35)),1,0),0)</f>
        <v>0</v>
      </c>
      <c r="AJ237" s="567">
        <f>IFERROR(IF(AND(NOT(YEAR(AJ$3)&lt;=YEAR('Rent Roll'!$C35)+'Rent Roll'!$V35-1),MOD(YEAR(AJ$3),'Rent Roll'!$U35)=MOD(YEAR('Rent Roll'!$C35),'Rent Roll'!$U35),MONTH(AJ$3)=MONTH('Rent Roll'!$C35)),1,0),0)</f>
        <v>0</v>
      </c>
      <c r="AK237" s="567">
        <f>IFERROR(IF(AND(NOT(YEAR(AK$3)&lt;=YEAR('Rent Roll'!$C35)+'Rent Roll'!$V35-1),MOD(YEAR(AK$3),'Rent Roll'!$U35)=MOD(YEAR('Rent Roll'!$C35),'Rent Roll'!$U35),MONTH(AK$3)=MONTH('Rent Roll'!$C35)),1,0),0)</f>
        <v>0</v>
      </c>
      <c r="AL237" s="567">
        <f>IFERROR(IF(AND(NOT(YEAR(AL$3)&lt;=YEAR('Rent Roll'!$C35)+'Rent Roll'!$V35-1),MOD(YEAR(AL$3),'Rent Roll'!$U35)=MOD(YEAR('Rent Roll'!$C35),'Rent Roll'!$U35),MONTH(AL$3)=MONTH('Rent Roll'!$C35)),1,0),0)</f>
        <v>0</v>
      </c>
      <c r="AM237" s="567">
        <f>IFERROR(IF(AND(NOT(YEAR(AM$3)&lt;=YEAR('Rent Roll'!$C35)+'Rent Roll'!$V35-1),MOD(YEAR(AM$3),'Rent Roll'!$U35)=MOD(YEAR('Rent Roll'!$C35),'Rent Roll'!$U35),MONTH(AM$3)=MONTH('Rent Roll'!$C35)),1,0),0)</f>
        <v>0</v>
      </c>
      <c r="AN237" s="567">
        <f>IFERROR(IF(AND(NOT(YEAR(AN$3)&lt;=YEAR('Rent Roll'!$C35)+'Rent Roll'!$V35-1),MOD(YEAR(AN$3),'Rent Roll'!$U35)=MOD(YEAR('Rent Roll'!$C35),'Rent Roll'!$U35),MONTH(AN$3)=MONTH('Rent Roll'!$C35)),1,0),0)</f>
        <v>0</v>
      </c>
      <c r="AO237" s="567">
        <f>IFERROR(IF(AND(NOT(YEAR(AO$3)&lt;=YEAR('Rent Roll'!$C35)+'Rent Roll'!$V35-1),MOD(YEAR(AO$3),'Rent Roll'!$U35)=MOD(YEAR('Rent Roll'!$C35),'Rent Roll'!$U35),MONTH(AO$3)=MONTH('Rent Roll'!$C35)),1,0),0)</f>
        <v>0</v>
      </c>
      <c r="AP237" s="767">
        <f>IFERROR(IF(AND(NOT(YEAR(AP$3)&lt;=YEAR('Rent Roll'!$C35)+'Rent Roll'!$V35-1),MOD(YEAR(AP$3),'Rent Roll'!$U35)=MOD(YEAR('Rent Roll'!$C35),'Rent Roll'!$U35),MONTH(AP$3)=MONTH('Rent Roll'!$C35)),1,0),0)</f>
        <v>0</v>
      </c>
      <c r="AQ237" s="768">
        <f>IFERROR(IF(AND(NOT(YEAR(AQ$3)&lt;=YEAR('Rent Roll'!$C35)+'Rent Roll'!$V35-1),MOD(YEAR(AQ$3),'Rent Roll'!$U35)=MOD(YEAR('Rent Roll'!$C35),'Rent Roll'!$U35),MONTH(AQ$3)=MONTH('Rent Roll'!$C35)),1,0),0)</f>
        <v>0</v>
      </c>
      <c r="AR237" s="567">
        <f>IFERROR(IF(AND(NOT(YEAR(AR$3)&lt;=YEAR('Rent Roll'!$C35)+'Rent Roll'!$V35-1),MOD(YEAR(AR$3),'Rent Roll'!$U35)=MOD(YEAR('Rent Roll'!$C35),'Rent Roll'!$U35),MONTH(AR$3)=MONTH('Rent Roll'!$C35)),1,0),0)</f>
        <v>0</v>
      </c>
      <c r="AS237" s="567">
        <f>IFERROR(IF(AND(NOT(YEAR(AS$3)&lt;=YEAR('Rent Roll'!$C35)+'Rent Roll'!$V35-1),MOD(YEAR(AS$3),'Rent Roll'!$U35)=MOD(YEAR('Rent Roll'!$C35),'Rent Roll'!$U35),MONTH(AS$3)=MONTH('Rent Roll'!$C35)),1,0),0)</f>
        <v>0</v>
      </c>
      <c r="AT237" s="567">
        <f>IFERROR(IF(AND(NOT(YEAR(AT$3)&lt;=YEAR('Rent Roll'!$C35)+'Rent Roll'!$V35-1),MOD(YEAR(AT$3),'Rent Roll'!$U35)=MOD(YEAR('Rent Roll'!$C35),'Rent Roll'!$U35),MONTH(AT$3)=MONTH('Rent Roll'!$C35)),1,0),0)</f>
        <v>0</v>
      </c>
      <c r="AU237" s="567">
        <f>IFERROR(IF(AND(NOT(YEAR(AU$3)&lt;=YEAR('Rent Roll'!$C35)+'Rent Roll'!$V35-1),MOD(YEAR(AU$3),'Rent Roll'!$U35)=MOD(YEAR('Rent Roll'!$C35),'Rent Roll'!$U35),MONTH(AU$3)=MONTH('Rent Roll'!$C35)),1,0),0)</f>
        <v>0</v>
      </c>
      <c r="AV237" s="567">
        <f>IFERROR(IF(AND(NOT(YEAR(AV$3)&lt;=YEAR('Rent Roll'!$C35)+'Rent Roll'!$V35-1),MOD(YEAR(AV$3),'Rent Roll'!$U35)=MOD(YEAR('Rent Roll'!$C35),'Rent Roll'!$U35),MONTH(AV$3)=MONTH('Rent Roll'!$C35)),1,0),0)</f>
        <v>0</v>
      </c>
      <c r="AW237" s="567">
        <f>IFERROR(IF(AND(NOT(YEAR(AW$3)&lt;=YEAR('Rent Roll'!$C35)+'Rent Roll'!$V35-1),MOD(YEAR(AW$3),'Rent Roll'!$U35)=MOD(YEAR('Rent Roll'!$C35),'Rent Roll'!$U35),MONTH(AW$3)=MONTH('Rent Roll'!$C35)),1,0),0)</f>
        <v>0</v>
      </c>
      <c r="AX237" s="567">
        <f>IFERROR(IF(AND(NOT(YEAR(AX$3)&lt;=YEAR('Rent Roll'!$C35)+'Rent Roll'!$V35-1),MOD(YEAR(AX$3),'Rent Roll'!$U35)=MOD(YEAR('Rent Roll'!$C35),'Rent Roll'!$U35),MONTH(AX$3)=MONTH('Rent Roll'!$C35)),1,0),0)</f>
        <v>0</v>
      </c>
      <c r="AY237" s="567">
        <f>IFERROR(IF(AND(NOT(YEAR(AY$3)&lt;=YEAR('Rent Roll'!$C35)+'Rent Roll'!$V35-1),MOD(YEAR(AY$3),'Rent Roll'!$U35)=MOD(YEAR('Rent Roll'!$C35),'Rent Roll'!$U35),MONTH(AY$3)=MONTH('Rent Roll'!$C35)),1,0),0)</f>
        <v>0</v>
      </c>
      <c r="AZ237" s="567">
        <f>IFERROR(IF(AND(NOT(YEAR(AZ$3)&lt;=YEAR('Rent Roll'!$C35)+'Rent Roll'!$V35-1),MOD(YEAR(AZ$3),'Rent Roll'!$U35)=MOD(YEAR('Rent Roll'!$C35),'Rent Roll'!$U35),MONTH(AZ$3)=MONTH('Rent Roll'!$C35)),1,0),0)</f>
        <v>0</v>
      </c>
      <c r="BA237" s="567">
        <f>IFERROR(IF(AND(NOT(YEAR(BA$3)&lt;=YEAR('Rent Roll'!$C35)+'Rent Roll'!$V35-1),MOD(YEAR(BA$3),'Rent Roll'!$U35)=MOD(YEAR('Rent Roll'!$C35),'Rent Roll'!$U35),MONTH(BA$3)=MONTH('Rent Roll'!$C35)),1,0),0)</f>
        <v>0</v>
      </c>
      <c r="BB237" s="767">
        <f>IFERROR(IF(AND(NOT(YEAR(BB$3)&lt;=YEAR('Rent Roll'!$C35)+'Rent Roll'!$V35-1),MOD(YEAR(BB$3),'Rent Roll'!$U35)=MOD(YEAR('Rent Roll'!$C35),'Rent Roll'!$U35),MONTH(BB$3)=MONTH('Rent Roll'!$C35)),1,0),0)</f>
        <v>0</v>
      </c>
      <c r="BC237" s="768">
        <f>IFERROR(IF(AND(NOT(YEAR(BC$3)&lt;=YEAR('Rent Roll'!$C35)+'Rent Roll'!$V35-1),MOD(YEAR(BC$3),'Rent Roll'!$U35)=MOD(YEAR('Rent Roll'!$C35),'Rent Roll'!$U35),MONTH(BC$3)=MONTH('Rent Roll'!$C35)),1,0),0)</f>
        <v>0</v>
      </c>
      <c r="BD237" s="567">
        <f>IFERROR(IF(AND(NOT(YEAR(BD$3)&lt;=YEAR('Rent Roll'!$C35)+'Rent Roll'!$V35-1),MOD(YEAR(BD$3),'Rent Roll'!$U35)=MOD(YEAR('Rent Roll'!$C35),'Rent Roll'!$U35),MONTH(BD$3)=MONTH('Rent Roll'!$C35)),1,0),0)</f>
        <v>0</v>
      </c>
      <c r="BE237" s="567">
        <f>IFERROR(IF(AND(NOT(YEAR(BE$3)&lt;=YEAR('Rent Roll'!$C35)+'Rent Roll'!$V35-1),MOD(YEAR(BE$3),'Rent Roll'!$U35)=MOD(YEAR('Rent Roll'!$C35),'Rent Roll'!$U35),MONTH(BE$3)=MONTH('Rent Roll'!$C35)),1,0),0)</f>
        <v>0</v>
      </c>
      <c r="BF237" s="567">
        <f>IFERROR(IF(AND(NOT(YEAR(BF$3)&lt;=YEAR('Rent Roll'!$C35)+'Rent Roll'!$V35-1),MOD(YEAR(BF$3),'Rent Roll'!$U35)=MOD(YEAR('Rent Roll'!$C35),'Rent Roll'!$U35),MONTH(BF$3)=MONTH('Rent Roll'!$C35)),1,0),0)</f>
        <v>0</v>
      </c>
      <c r="BG237" s="567">
        <f>IFERROR(IF(AND(NOT(YEAR(BG$3)&lt;=YEAR('Rent Roll'!$C35)+'Rent Roll'!$V35-1),MOD(YEAR(BG$3),'Rent Roll'!$U35)=MOD(YEAR('Rent Roll'!$C35),'Rent Roll'!$U35),MONTH(BG$3)=MONTH('Rent Roll'!$C35)),1,0),0)</f>
        <v>0</v>
      </c>
      <c r="BH237" s="567">
        <f>IFERROR(IF(AND(NOT(YEAR(BH$3)&lt;=YEAR('Rent Roll'!$C35)+'Rent Roll'!$V35-1),MOD(YEAR(BH$3),'Rent Roll'!$U35)=MOD(YEAR('Rent Roll'!$C35),'Rent Roll'!$U35),MONTH(BH$3)=MONTH('Rent Roll'!$C35)),1,0),0)</f>
        <v>0</v>
      </c>
      <c r="BI237" s="567">
        <f>IFERROR(IF(AND(NOT(YEAR(BI$3)&lt;=YEAR('Rent Roll'!$C35)+'Rent Roll'!$V35-1),MOD(YEAR(BI$3),'Rent Roll'!$U35)=MOD(YEAR('Rent Roll'!$C35),'Rent Roll'!$U35),MONTH(BI$3)=MONTH('Rent Roll'!$C35)),1,0),0)</f>
        <v>0</v>
      </c>
      <c r="BJ237" s="567">
        <f>IFERROR(IF(AND(NOT(YEAR(BJ$3)&lt;=YEAR('Rent Roll'!$C35)+'Rent Roll'!$V35-1),MOD(YEAR(BJ$3),'Rent Roll'!$U35)=MOD(YEAR('Rent Roll'!$C35),'Rent Roll'!$U35),MONTH(BJ$3)=MONTH('Rent Roll'!$C35)),1,0),0)</f>
        <v>0</v>
      </c>
      <c r="BK237" s="567">
        <f>IFERROR(IF(AND(NOT(YEAR(BK$3)&lt;=YEAR('Rent Roll'!$C35)+'Rent Roll'!$V35-1),MOD(YEAR(BK$3),'Rent Roll'!$U35)=MOD(YEAR('Rent Roll'!$C35),'Rent Roll'!$U35),MONTH(BK$3)=MONTH('Rent Roll'!$C35)),1,0),0)</f>
        <v>0</v>
      </c>
      <c r="BL237" s="567">
        <f>IFERROR(IF(AND(NOT(YEAR(BL$3)&lt;=YEAR('Rent Roll'!$C35)+'Rent Roll'!$V35-1),MOD(YEAR(BL$3),'Rent Roll'!$U35)=MOD(YEAR('Rent Roll'!$C35),'Rent Roll'!$U35),MONTH(BL$3)=MONTH('Rent Roll'!$C35)),1,0),0)</f>
        <v>0</v>
      </c>
      <c r="BM237" s="567">
        <f>IFERROR(IF(AND(NOT(YEAR(BM$3)&lt;=YEAR('Rent Roll'!$C35)+'Rent Roll'!$V35-1),MOD(YEAR(BM$3),'Rent Roll'!$U35)=MOD(YEAR('Rent Roll'!$C35),'Rent Roll'!$U35),MONTH(BM$3)=MONTH('Rent Roll'!$C35)),1,0),0)</f>
        <v>0</v>
      </c>
      <c r="BN237" s="767">
        <f>IFERROR(IF(AND(NOT(YEAR(BN$3)&lt;=YEAR('Rent Roll'!$C35)+'Rent Roll'!$V35-1),MOD(YEAR(BN$3),'Rent Roll'!$U35)=MOD(YEAR('Rent Roll'!$C35),'Rent Roll'!$U35),MONTH(BN$3)=MONTH('Rent Roll'!$C35)),1,0),0)</f>
        <v>0</v>
      </c>
      <c r="BO237" s="768">
        <f>IFERROR(IF(AND(NOT(YEAR(BO$3)&lt;=YEAR('Rent Roll'!$C35)+'Rent Roll'!$V35-1),MOD(YEAR(BO$3),'Rent Roll'!$U35)=MOD(YEAR('Rent Roll'!$C35),'Rent Roll'!$U35),MONTH(BO$3)=MONTH('Rent Roll'!$C35)),1,0),0)</f>
        <v>0</v>
      </c>
      <c r="BP237" s="567">
        <f>IFERROR(IF(AND(NOT(YEAR(BP$3)&lt;=YEAR('Rent Roll'!$C35)+'Rent Roll'!$V35-1),MOD(YEAR(BP$3),'Rent Roll'!$U35)=MOD(YEAR('Rent Roll'!$C35),'Rent Roll'!$U35),MONTH(BP$3)=MONTH('Rent Roll'!$C35)),1,0),0)</f>
        <v>0</v>
      </c>
      <c r="BQ237" s="567">
        <f>IFERROR(IF(AND(NOT(YEAR(BQ$3)&lt;=YEAR('Rent Roll'!$C35)+'Rent Roll'!$V35-1),MOD(YEAR(BQ$3),'Rent Roll'!$U35)=MOD(YEAR('Rent Roll'!$C35),'Rent Roll'!$U35),MONTH(BQ$3)=MONTH('Rent Roll'!$C35)),1,0),0)</f>
        <v>0</v>
      </c>
      <c r="BR237" s="567">
        <f>IFERROR(IF(AND(NOT(YEAR(BR$3)&lt;=YEAR('Rent Roll'!$C35)+'Rent Roll'!$V35-1),MOD(YEAR(BR$3),'Rent Roll'!$U35)=MOD(YEAR('Rent Roll'!$C35),'Rent Roll'!$U35),MONTH(BR$3)=MONTH('Rent Roll'!$C35)),1,0),0)</f>
        <v>0</v>
      </c>
      <c r="BS237" s="567">
        <f>IFERROR(IF(AND(NOT(YEAR(BS$3)&lt;=YEAR('Rent Roll'!$C35)+'Rent Roll'!$V35-1),MOD(YEAR(BS$3),'Rent Roll'!$U35)=MOD(YEAR('Rent Roll'!$C35),'Rent Roll'!$U35),MONTH(BS$3)=MONTH('Rent Roll'!$C35)),1,0),0)</f>
        <v>0</v>
      </c>
      <c r="BT237" s="567">
        <f>IFERROR(IF(AND(NOT(YEAR(BT$3)&lt;=YEAR('Rent Roll'!$C35)+'Rent Roll'!$V35-1),MOD(YEAR(BT$3),'Rent Roll'!$U35)=MOD(YEAR('Rent Roll'!$C35),'Rent Roll'!$U35),MONTH(BT$3)=MONTH('Rent Roll'!$C35)),1,0),0)</f>
        <v>0</v>
      </c>
      <c r="BU237" s="567">
        <f>IFERROR(IF(AND(NOT(YEAR(BU$3)&lt;=YEAR('Rent Roll'!$C35)+'Rent Roll'!$V35-1),MOD(YEAR(BU$3),'Rent Roll'!$U35)=MOD(YEAR('Rent Roll'!$C35),'Rent Roll'!$U35),MONTH(BU$3)=MONTH('Rent Roll'!$C35)),1,0),0)</f>
        <v>0</v>
      </c>
      <c r="BV237" s="567">
        <f>IFERROR(IF(AND(NOT(YEAR(BV$3)&lt;=YEAR('Rent Roll'!$C35)+'Rent Roll'!$V35-1),MOD(YEAR(BV$3),'Rent Roll'!$U35)=MOD(YEAR('Rent Roll'!$C35),'Rent Roll'!$U35),MONTH(BV$3)=MONTH('Rent Roll'!$C35)),1,0),0)</f>
        <v>0</v>
      </c>
      <c r="BW237" s="567">
        <f>IFERROR(IF(AND(NOT(YEAR(BW$3)&lt;=YEAR('Rent Roll'!$C35)+'Rent Roll'!$V35-1),MOD(YEAR(BW$3),'Rent Roll'!$U35)=MOD(YEAR('Rent Roll'!$C35),'Rent Roll'!$U35),MONTH(BW$3)=MONTH('Rent Roll'!$C35)),1,0),0)</f>
        <v>0</v>
      </c>
      <c r="BX237" s="567">
        <f>IFERROR(IF(AND(NOT(YEAR(BX$3)&lt;=YEAR('Rent Roll'!$C35)+'Rent Roll'!$V35-1),MOD(YEAR(BX$3),'Rent Roll'!$U35)=MOD(YEAR('Rent Roll'!$C35),'Rent Roll'!$U35),MONTH(BX$3)=MONTH('Rent Roll'!$C35)),1,0),0)</f>
        <v>0</v>
      </c>
      <c r="BY237" s="567">
        <f>IFERROR(IF(AND(NOT(YEAR(BY$3)&lt;=YEAR('Rent Roll'!$C35)+'Rent Roll'!$V35-1),MOD(YEAR(BY$3),'Rent Roll'!$U35)=MOD(YEAR('Rent Roll'!$C35),'Rent Roll'!$U35),MONTH(BY$3)=MONTH('Rent Roll'!$C35)),1,0),0)</f>
        <v>0</v>
      </c>
      <c r="BZ237" s="767">
        <f>IFERROR(IF(AND(NOT(YEAR(BZ$3)&lt;=YEAR('Rent Roll'!$C35)+'Rent Roll'!$V35-1),MOD(YEAR(BZ$3),'Rent Roll'!$U35)=MOD(YEAR('Rent Roll'!$C35),'Rent Roll'!$U35),MONTH(BZ$3)=MONTH('Rent Roll'!$C35)),1,0),0)</f>
        <v>0</v>
      </c>
      <c r="CA237" s="768">
        <f>IFERROR(IF(AND(NOT(YEAR(CA$3)&lt;=YEAR('Rent Roll'!$C35)+'Rent Roll'!$V35-1),MOD(YEAR(CA$3),'Rent Roll'!$U35)=MOD(YEAR('Rent Roll'!$C35),'Rent Roll'!$U35),MONTH(CA$3)=MONTH('Rent Roll'!$C35)),1,0),0)</f>
        <v>0</v>
      </c>
      <c r="CB237" s="567">
        <f>IFERROR(IF(AND(NOT(YEAR(CB$3)&lt;=YEAR('Rent Roll'!$C35)+'Rent Roll'!$V35-1),MOD(YEAR(CB$3),'Rent Roll'!$U35)=MOD(YEAR('Rent Roll'!$C35),'Rent Roll'!$U35),MONTH(CB$3)=MONTH('Rent Roll'!$C35)),1,0),0)</f>
        <v>0</v>
      </c>
      <c r="CC237" s="567">
        <f>IFERROR(IF(AND(NOT(YEAR(CC$3)&lt;=YEAR('Rent Roll'!$C35)+'Rent Roll'!$V35-1),MOD(YEAR(CC$3),'Rent Roll'!$U35)=MOD(YEAR('Rent Roll'!$C35),'Rent Roll'!$U35),MONTH(CC$3)=MONTH('Rent Roll'!$C35)),1,0),0)</f>
        <v>0</v>
      </c>
      <c r="CD237" s="567">
        <f>IFERROR(IF(AND(NOT(YEAR(CD$3)&lt;=YEAR('Rent Roll'!$C35)+'Rent Roll'!$V35-1),MOD(YEAR(CD$3),'Rent Roll'!$U35)=MOD(YEAR('Rent Roll'!$C35),'Rent Roll'!$U35),MONTH(CD$3)=MONTH('Rent Roll'!$C35)),1,0),0)</f>
        <v>0</v>
      </c>
      <c r="CE237" s="567">
        <f>IFERROR(IF(AND(NOT(YEAR(CE$3)&lt;=YEAR('Rent Roll'!$C35)+'Rent Roll'!$V35-1),MOD(YEAR(CE$3),'Rent Roll'!$U35)=MOD(YEAR('Rent Roll'!$C35),'Rent Roll'!$U35),MONTH(CE$3)=MONTH('Rent Roll'!$C35)),1,0),0)</f>
        <v>0</v>
      </c>
      <c r="CF237" s="567">
        <f>IFERROR(IF(AND(NOT(YEAR(CF$3)&lt;=YEAR('Rent Roll'!$C35)+'Rent Roll'!$V35-1),MOD(YEAR(CF$3),'Rent Roll'!$U35)=MOD(YEAR('Rent Roll'!$C35),'Rent Roll'!$U35),MONTH(CF$3)=MONTH('Rent Roll'!$C35)),1,0),0)</f>
        <v>0</v>
      </c>
      <c r="CG237" s="567">
        <f>IFERROR(IF(AND(NOT(YEAR(CG$3)&lt;=YEAR('Rent Roll'!$C35)+'Rent Roll'!$V35-1),MOD(YEAR(CG$3),'Rent Roll'!$U35)=MOD(YEAR('Rent Roll'!$C35),'Rent Roll'!$U35),MONTH(CG$3)=MONTH('Rent Roll'!$C35)),1,0),0)</f>
        <v>0</v>
      </c>
      <c r="CH237" s="567">
        <f>IFERROR(IF(AND(NOT(YEAR(CH$3)&lt;=YEAR('Rent Roll'!$C35)+'Rent Roll'!$V35-1),MOD(YEAR(CH$3),'Rent Roll'!$U35)=MOD(YEAR('Rent Roll'!$C35),'Rent Roll'!$U35),MONTH(CH$3)=MONTH('Rent Roll'!$C35)),1,0),0)</f>
        <v>0</v>
      </c>
      <c r="CI237" s="567">
        <f>IFERROR(IF(AND(NOT(YEAR(CI$3)&lt;=YEAR('Rent Roll'!$C35)+'Rent Roll'!$V35-1),MOD(YEAR(CI$3),'Rent Roll'!$U35)=MOD(YEAR('Rent Roll'!$C35),'Rent Roll'!$U35),MONTH(CI$3)=MONTH('Rent Roll'!$C35)),1,0),0)</f>
        <v>0</v>
      </c>
      <c r="CJ237" s="567">
        <f>IFERROR(IF(AND(NOT(YEAR(CJ$3)&lt;=YEAR('Rent Roll'!$C35)+'Rent Roll'!$V35-1),MOD(YEAR(CJ$3),'Rent Roll'!$U35)=MOD(YEAR('Rent Roll'!$C35),'Rent Roll'!$U35),MONTH(CJ$3)=MONTH('Rent Roll'!$C35)),1,0),0)</f>
        <v>0</v>
      </c>
      <c r="CK237" s="567">
        <f>IFERROR(IF(AND(NOT(YEAR(CK$3)&lt;=YEAR('Rent Roll'!$C35)+'Rent Roll'!$V35-1),MOD(YEAR(CK$3),'Rent Roll'!$U35)=MOD(YEAR('Rent Roll'!$C35),'Rent Roll'!$U35),MONTH(CK$3)=MONTH('Rent Roll'!$C35)),1,0),0)</f>
        <v>0</v>
      </c>
      <c r="CL237" s="767">
        <f>IFERROR(IF(AND(NOT(YEAR(CL$3)&lt;=YEAR('Rent Roll'!$C35)+'Rent Roll'!$V35-1),MOD(YEAR(CL$3),'Rent Roll'!$U35)=MOD(YEAR('Rent Roll'!$C35),'Rent Roll'!$U35),MONTH(CL$3)=MONTH('Rent Roll'!$C35)),1,0),0)</f>
        <v>0</v>
      </c>
      <c r="CM237" s="768">
        <f>IFERROR(IF(AND(NOT(YEAR(CM$3)&lt;=YEAR('Rent Roll'!$C35)+'Rent Roll'!$V35-1),MOD(YEAR(CM$3),'Rent Roll'!$U35)=MOD(YEAR('Rent Roll'!$C35),'Rent Roll'!$U35),MONTH(CM$3)=MONTH('Rent Roll'!$C35)),1,0),0)</f>
        <v>0</v>
      </c>
      <c r="CN237" s="567">
        <f>IFERROR(IF(AND(NOT(YEAR(CN$3)&lt;=YEAR('Rent Roll'!$C35)+'Rent Roll'!$V35-1),MOD(YEAR(CN$3),'Rent Roll'!$U35)=MOD(YEAR('Rent Roll'!$C35),'Rent Roll'!$U35),MONTH(CN$3)=MONTH('Rent Roll'!$C35)),1,0),0)</f>
        <v>0</v>
      </c>
      <c r="CO237" s="567">
        <f>IFERROR(IF(AND(NOT(YEAR(CO$3)&lt;=YEAR('Rent Roll'!$C35)+'Rent Roll'!$V35-1),MOD(YEAR(CO$3),'Rent Roll'!$U35)=MOD(YEAR('Rent Roll'!$C35),'Rent Roll'!$U35),MONTH(CO$3)=MONTH('Rent Roll'!$C35)),1,0),0)</f>
        <v>0</v>
      </c>
      <c r="CP237" s="567">
        <f>IFERROR(IF(AND(NOT(YEAR(CP$3)&lt;=YEAR('Rent Roll'!$C35)+'Rent Roll'!$V35-1),MOD(YEAR(CP$3),'Rent Roll'!$U35)=MOD(YEAR('Rent Roll'!$C35),'Rent Roll'!$U35),MONTH(CP$3)=MONTH('Rent Roll'!$C35)),1,0),0)</f>
        <v>0</v>
      </c>
      <c r="CQ237" s="567">
        <f>IFERROR(IF(AND(NOT(YEAR(CQ$3)&lt;=YEAR('Rent Roll'!$C35)+'Rent Roll'!$V35-1),MOD(YEAR(CQ$3),'Rent Roll'!$U35)=MOD(YEAR('Rent Roll'!$C35),'Rent Roll'!$U35),MONTH(CQ$3)=MONTH('Rent Roll'!$C35)),1,0),0)</f>
        <v>0</v>
      </c>
      <c r="CR237" s="567">
        <f>IFERROR(IF(AND(NOT(YEAR(CR$3)&lt;=YEAR('Rent Roll'!$C35)+'Rent Roll'!$V35-1),MOD(YEAR(CR$3),'Rent Roll'!$U35)=MOD(YEAR('Rent Roll'!$C35),'Rent Roll'!$U35),MONTH(CR$3)=MONTH('Rent Roll'!$C35)),1,0),0)</f>
        <v>0</v>
      </c>
      <c r="CS237" s="567">
        <f>IFERROR(IF(AND(NOT(YEAR(CS$3)&lt;=YEAR('Rent Roll'!$C35)+'Rent Roll'!$V35-1),MOD(YEAR(CS$3),'Rent Roll'!$U35)=MOD(YEAR('Rent Roll'!$C35),'Rent Roll'!$U35),MONTH(CS$3)=MONTH('Rent Roll'!$C35)),1,0),0)</f>
        <v>0</v>
      </c>
      <c r="CT237" s="567">
        <f>IFERROR(IF(AND(NOT(YEAR(CT$3)&lt;=YEAR('Rent Roll'!$C35)+'Rent Roll'!$V35-1),MOD(YEAR(CT$3),'Rent Roll'!$U35)=MOD(YEAR('Rent Roll'!$C35),'Rent Roll'!$U35),MONTH(CT$3)=MONTH('Rent Roll'!$C35)),1,0),0)</f>
        <v>0</v>
      </c>
      <c r="CU237" s="567">
        <f>IFERROR(IF(AND(NOT(YEAR(CU$3)&lt;=YEAR('Rent Roll'!$C35)+'Rent Roll'!$V35-1),MOD(YEAR(CU$3),'Rent Roll'!$U35)=MOD(YEAR('Rent Roll'!$C35),'Rent Roll'!$U35),MONTH(CU$3)=MONTH('Rent Roll'!$C35)),1,0),0)</f>
        <v>0</v>
      </c>
      <c r="CV237" s="567">
        <f>IFERROR(IF(AND(NOT(YEAR(CV$3)&lt;=YEAR('Rent Roll'!$C35)+'Rent Roll'!$V35-1),MOD(YEAR(CV$3),'Rent Roll'!$U35)=MOD(YEAR('Rent Roll'!$C35),'Rent Roll'!$U35),MONTH(CV$3)=MONTH('Rent Roll'!$C35)),1,0),0)</f>
        <v>0</v>
      </c>
      <c r="CW237" s="567">
        <f>IFERROR(IF(AND(NOT(YEAR(CW$3)&lt;=YEAR('Rent Roll'!$C35)+'Rent Roll'!$V35-1),MOD(YEAR(CW$3),'Rent Roll'!$U35)=MOD(YEAR('Rent Roll'!$C35),'Rent Roll'!$U35),MONTH(CW$3)=MONTH('Rent Roll'!$C35)),1,0),0)</f>
        <v>0</v>
      </c>
      <c r="CX237" s="767">
        <f>IFERROR(IF(AND(NOT(YEAR(CX$3)&lt;=YEAR('Rent Roll'!$C35)+'Rent Roll'!$V35-1),MOD(YEAR(CX$3),'Rent Roll'!$U35)=MOD(YEAR('Rent Roll'!$C35),'Rent Roll'!$U35),MONTH(CX$3)=MONTH('Rent Roll'!$C35)),1,0),0)</f>
        <v>0</v>
      </c>
      <c r="CY237" s="768">
        <f>IFERROR(IF(AND(NOT(YEAR(CY$3)&lt;=YEAR('Rent Roll'!$C35)+'Rent Roll'!$V35-1),MOD(YEAR(CY$3),'Rent Roll'!$U35)=MOD(YEAR('Rent Roll'!$C35),'Rent Roll'!$U35),MONTH(CY$3)=MONTH('Rent Roll'!$C35)),1,0),0)</f>
        <v>0</v>
      </c>
      <c r="CZ237" s="567">
        <f>IFERROR(IF(AND(NOT(YEAR(CZ$3)&lt;=YEAR('Rent Roll'!$C35)+'Rent Roll'!$V35-1),MOD(YEAR(CZ$3),'Rent Roll'!$U35)=MOD(YEAR('Rent Roll'!$C35),'Rent Roll'!$U35),MONTH(CZ$3)=MONTH('Rent Roll'!$C35)),1,0),0)</f>
        <v>0</v>
      </c>
      <c r="DA237" s="567">
        <f>IFERROR(IF(AND(NOT(YEAR(DA$3)&lt;=YEAR('Rent Roll'!$C35)+'Rent Roll'!$V35-1),MOD(YEAR(DA$3),'Rent Roll'!$U35)=MOD(YEAR('Rent Roll'!$C35),'Rent Roll'!$U35),MONTH(DA$3)=MONTH('Rent Roll'!$C35)),1,0),0)</f>
        <v>0</v>
      </c>
      <c r="DB237" s="567">
        <f>IFERROR(IF(AND(NOT(YEAR(DB$3)&lt;=YEAR('Rent Roll'!$C35)+'Rent Roll'!$V35-1),MOD(YEAR(DB$3),'Rent Roll'!$U35)=MOD(YEAR('Rent Roll'!$C35),'Rent Roll'!$U35),MONTH(DB$3)=MONTH('Rent Roll'!$C35)),1,0),0)</f>
        <v>0</v>
      </c>
      <c r="DC237" s="567">
        <f>IFERROR(IF(AND(NOT(YEAR(DC$3)&lt;=YEAR('Rent Roll'!$C35)+'Rent Roll'!$V35-1),MOD(YEAR(DC$3),'Rent Roll'!$U35)=MOD(YEAR('Rent Roll'!$C35),'Rent Roll'!$U35),MONTH(DC$3)=MONTH('Rent Roll'!$C35)),1,0),0)</f>
        <v>0</v>
      </c>
      <c r="DD237" s="567">
        <f>IFERROR(IF(AND(NOT(YEAR(DD$3)&lt;=YEAR('Rent Roll'!$C35)+'Rent Roll'!$V35-1),MOD(YEAR(DD$3),'Rent Roll'!$U35)=MOD(YEAR('Rent Roll'!$C35),'Rent Roll'!$U35),MONTH(DD$3)=MONTH('Rent Roll'!$C35)),1,0),0)</f>
        <v>0</v>
      </c>
      <c r="DE237" s="567">
        <f>IFERROR(IF(AND(NOT(YEAR(DE$3)&lt;=YEAR('Rent Roll'!$C35)+'Rent Roll'!$V35-1),MOD(YEAR(DE$3),'Rent Roll'!$U35)=MOD(YEAR('Rent Roll'!$C35),'Rent Roll'!$U35),MONTH(DE$3)=MONTH('Rent Roll'!$C35)),1,0),0)</f>
        <v>0</v>
      </c>
      <c r="DF237" s="567">
        <f>IFERROR(IF(AND(NOT(YEAR(DF$3)&lt;=YEAR('Rent Roll'!$C35)+'Rent Roll'!$V35-1),MOD(YEAR(DF$3),'Rent Roll'!$U35)=MOD(YEAR('Rent Roll'!$C35),'Rent Roll'!$U35),MONTH(DF$3)=MONTH('Rent Roll'!$C35)),1,0),0)</f>
        <v>0</v>
      </c>
      <c r="DG237" s="567">
        <f>IFERROR(IF(AND(NOT(YEAR(DG$3)&lt;=YEAR('Rent Roll'!$C35)+'Rent Roll'!$V35-1),MOD(YEAR(DG$3),'Rent Roll'!$U35)=MOD(YEAR('Rent Roll'!$C35),'Rent Roll'!$U35),MONTH(DG$3)=MONTH('Rent Roll'!$C35)),1,0),0)</f>
        <v>0</v>
      </c>
      <c r="DH237" s="567">
        <f>IFERROR(IF(AND(NOT(YEAR(DH$3)&lt;=YEAR('Rent Roll'!$C35)+'Rent Roll'!$V35-1),MOD(YEAR(DH$3),'Rent Roll'!$U35)=MOD(YEAR('Rent Roll'!$C35),'Rent Roll'!$U35),MONTH(DH$3)=MONTH('Rent Roll'!$C35)),1,0),0)</f>
        <v>0</v>
      </c>
      <c r="DI237" s="567">
        <f>IFERROR(IF(AND(NOT(YEAR(DI$3)&lt;=YEAR('Rent Roll'!$C35)+'Rent Roll'!$V35-1),MOD(YEAR(DI$3),'Rent Roll'!$U35)=MOD(YEAR('Rent Roll'!$C35),'Rent Roll'!$U35),MONTH(DI$3)=MONTH('Rent Roll'!$C35)),1,0),0)</f>
        <v>0</v>
      </c>
      <c r="DJ237" s="767">
        <f>IFERROR(IF(AND(NOT(YEAR(DJ$3)&lt;=YEAR('Rent Roll'!$C35)+'Rent Roll'!$V35-1),MOD(YEAR(DJ$3),'Rent Roll'!$U35)=MOD(YEAR('Rent Roll'!$C35),'Rent Roll'!$U35),MONTH(DJ$3)=MONTH('Rent Roll'!$C35)),1,0),0)</f>
        <v>0</v>
      </c>
      <c r="DK237" s="768">
        <f>IFERROR(IF(AND(NOT(YEAR(DK$3)&lt;=YEAR('Rent Roll'!$C35)+'Rent Roll'!$V35-1),MOD(YEAR(DK$3),'Rent Roll'!$U35)=MOD(YEAR('Rent Roll'!$C35),'Rent Roll'!$U35),MONTH(DK$3)=MONTH('Rent Roll'!$C35)),1,0),0)</f>
        <v>0</v>
      </c>
      <c r="DL237" s="567">
        <f>IFERROR(IF(AND(NOT(YEAR(DL$3)&lt;=YEAR('Rent Roll'!$C35)+'Rent Roll'!$V35-1),MOD(YEAR(DL$3),'Rent Roll'!$U35)=MOD(YEAR('Rent Roll'!$C35),'Rent Roll'!$U35),MONTH(DL$3)=MONTH('Rent Roll'!$C35)),1,0),0)</f>
        <v>0</v>
      </c>
      <c r="DM237" s="567">
        <f>IFERROR(IF(AND(NOT(YEAR(DM$3)&lt;=YEAR('Rent Roll'!$C35)+'Rent Roll'!$V35-1),MOD(YEAR(DM$3),'Rent Roll'!$U35)=MOD(YEAR('Rent Roll'!$C35),'Rent Roll'!$U35),MONTH(DM$3)=MONTH('Rent Roll'!$C35)),1,0),0)</f>
        <v>0</v>
      </c>
      <c r="DN237" s="567">
        <f>IFERROR(IF(AND(NOT(YEAR(DN$3)&lt;=YEAR('Rent Roll'!$C35)+'Rent Roll'!$V35-1),MOD(YEAR(DN$3),'Rent Roll'!$U35)=MOD(YEAR('Rent Roll'!$C35),'Rent Roll'!$U35),MONTH(DN$3)=MONTH('Rent Roll'!$C35)),1,0),0)</f>
        <v>0</v>
      </c>
      <c r="DO237" s="567">
        <f>IFERROR(IF(AND(NOT(YEAR(DO$3)&lt;=YEAR('Rent Roll'!$C35)+'Rent Roll'!$V35-1),MOD(YEAR(DO$3),'Rent Roll'!$U35)=MOD(YEAR('Rent Roll'!$C35),'Rent Roll'!$U35),MONTH(DO$3)=MONTH('Rent Roll'!$C35)),1,0),0)</f>
        <v>0</v>
      </c>
      <c r="DP237" s="567">
        <f>IFERROR(IF(AND(NOT(YEAR(DP$3)&lt;=YEAR('Rent Roll'!$C35)+'Rent Roll'!$V35-1),MOD(YEAR(DP$3),'Rent Roll'!$U35)=MOD(YEAR('Rent Roll'!$C35),'Rent Roll'!$U35),MONTH(DP$3)=MONTH('Rent Roll'!$C35)),1,0),0)</f>
        <v>0</v>
      </c>
      <c r="DQ237" s="567">
        <f>IFERROR(IF(AND(NOT(YEAR(DQ$3)&lt;=YEAR('Rent Roll'!$C35)+'Rent Roll'!$V35-1),MOD(YEAR(DQ$3),'Rent Roll'!$U35)=MOD(YEAR('Rent Roll'!$C35),'Rent Roll'!$U35),MONTH(DQ$3)=MONTH('Rent Roll'!$C35)),1,0),0)</f>
        <v>0</v>
      </c>
      <c r="DR237" s="567">
        <f>IFERROR(IF(AND(NOT(YEAR(DR$3)&lt;=YEAR('Rent Roll'!$C35)+'Rent Roll'!$V35-1),MOD(YEAR(DR$3),'Rent Roll'!$U35)=MOD(YEAR('Rent Roll'!$C35),'Rent Roll'!$U35),MONTH(DR$3)=MONTH('Rent Roll'!$C35)),1,0),0)</f>
        <v>0</v>
      </c>
      <c r="DS237" s="567">
        <f>IFERROR(IF(AND(NOT(YEAR(DS$3)&lt;=YEAR('Rent Roll'!$C35)+'Rent Roll'!$V35-1),MOD(YEAR(DS$3),'Rent Roll'!$U35)=MOD(YEAR('Rent Roll'!$C35),'Rent Roll'!$U35),MONTH(DS$3)=MONTH('Rent Roll'!$C35)),1,0),0)</f>
        <v>0</v>
      </c>
      <c r="DT237" s="567">
        <f>IFERROR(IF(AND(NOT(YEAR(DT$3)&lt;=YEAR('Rent Roll'!$C35)+'Rent Roll'!$V35-1),MOD(YEAR(DT$3),'Rent Roll'!$U35)=MOD(YEAR('Rent Roll'!$C35),'Rent Roll'!$U35),MONTH(DT$3)=MONTH('Rent Roll'!$C35)),1,0),0)</f>
        <v>0</v>
      </c>
      <c r="DU237" s="567">
        <f>IFERROR(IF(AND(NOT(YEAR(DU$3)&lt;=YEAR('Rent Roll'!$C35)+'Rent Roll'!$V35-1),MOD(YEAR(DU$3),'Rent Roll'!$U35)=MOD(YEAR('Rent Roll'!$C35),'Rent Roll'!$U35),MONTH(DU$3)=MONTH('Rent Roll'!$C35)),1,0),0)</f>
        <v>0</v>
      </c>
      <c r="DV237" s="567">
        <f>IFERROR(IF(AND(NOT(YEAR(DV$3)&lt;=YEAR('Rent Roll'!$C35)+'Rent Roll'!$V35-1),MOD(YEAR(DV$3),'Rent Roll'!$U35)=MOD(YEAR('Rent Roll'!$C35),'Rent Roll'!$U35),MONTH(DV$3)=MONTH('Rent Roll'!$C35)),1,0),0)</f>
        <v>0</v>
      </c>
    </row>
    <row r="238" spans="1:126" s="568" customFormat="1" ht="12" customHeight="1" outlineLevel="1" x14ac:dyDescent="0.4">
      <c r="A238" s="732"/>
      <c r="B238" s="564">
        <f>'Rent Roll'!$B36</f>
        <v>0</v>
      </c>
      <c r="C238" s="566"/>
      <c r="D238" s="566"/>
      <c r="E238" s="566"/>
      <c r="F238" s="778">
        <f>IFERROR(IF(AND(NOT(YEAR(F$3)&lt;=YEAR('Rent Roll'!$C36)+'Rent Roll'!$V36-1),MOD(YEAR(F$3),'Rent Roll'!$U36)=MOD(YEAR('Rent Roll'!$C36),'Rent Roll'!$U36),MONTH(F$3)=MONTH('Rent Roll'!$C36)),1,0),0)</f>
        <v>0</v>
      </c>
      <c r="G238" s="768">
        <f>IFERROR(IF(AND(NOT(YEAR(G$3)&lt;=YEAR('Rent Roll'!$C36)+'Rent Roll'!$V36-1),MOD(YEAR(G$3),'Rent Roll'!$U36)=MOD(YEAR('Rent Roll'!$C36),'Rent Roll'!$U36),MONTH(G$3)=MONTH('Rent Roll'!$C36)),1,0),0)</f>
        <v>0</v>
      </c>
      <c r="H238" s="567">
        <f>IFERROR(IF(AND(NOT(YEAR(H$3)&lt;=YEAR('Rent Roll'!$C36)+'Rent Roll'!$V36-1),MOD(YEAR(H$3),'Rent Roll'!$U36)=MOD(YEAR('Rent Roll'!$C36),'Rent Roll'!$U36),MONTH(H$3)=MONTH('Rent Roll'!$C36)),1,0),0)</f>
        <v>0</v>
      </c>
      <c r="I238" s="567">
        <f>IFERROR(IF(AND(NOT(YEAR(I$3)&lt;=YEAR('Rent Roll'!$C36)+'Rent Roll'!$V36-1),MOD(YEAR(I$3),'Rent Roll'!$U36)=MOD(YEAR('Rent Roll'!$C36),'Rent Roll'!$U36),MONTH(I$3)=MONTH('Rent Roll'!$C36)),1,0),0)</f>
        <v>0</v>
      </c>
      <c r="J238" s="567">
        <f>IFERROR(IF(AND(NOT(YEAR(J$3)&lt;=YEAR('Rent Roll'!$C36)+'Rent Roll'!$V36-1),MOD(YEAR(J$3),'Rent Roll'!$U36)=MOD(YEAR('Rent Roll'!$C36),'Rent Roll'!$U36),MONTH(J$3)=MONTH('Rent Roll'!$C36)),1,0),0)</f>
        <v>0</v>
      </c>
      <c r="K238" s="567">
        <f>IFERROR(IF(AND(NOT(YEAR(K$3)&lt;=YEAR('Rent Roll'!$C36)+'Rent Roll'!$V36-1),MOD(YEAR(K$3),'Rent Roll'!$U36)=MOD(YEAR('Rent Roll'!$C36),'Rent Roll'!$U36),MONTH(K$3)=MONTH('Rent Roll'!$C36)),1,0),0)</f>
        <v>0</v>
      </c>
      <c r="L238" s="567">
        <f>IFERROR(IF(AND(NOT(YEAR(L$3)&lt;=YEAR('Rent Roll'!$C36)+'Rent Roll'!$V36-1),MOD(YEAR(L$3),'Rent Roll'!$U36)=MOD(YEAR('Rent Roll'!$C36),'Rent Roll'!$U36),MONTH(L$3)=MONTH('Rent Roll'!$C36)),1,0),0)</f>
        <v>0</v>
      </c>
      <c r="M238" s="567">
        <f>IFERROR(IF(AND(NOT(YEAR(M$3)&lt;=YEAR('Rent Roll'!$C36)+'Rent Roll'!$V36-1),MOD(YEAR(M$3),'Rent Roll'!$U36)=MOD(YEAR('Rent Roll'!$C36),'Rent Roll'!$U36),MONTH(M$3)=MONTH('Rent Roll'!$C36)),1,0),0)</f>
        <v>0</v>
      </c>
      <c r="N238" s="567">
        <f>IFERROR(IF(AND(NOT(YEAR(N$3)&lt;=YEAR('Rent Roll'!$C36)+'Rent Roll'!$V36-1),MOD(YEAR(N$3),'Rent Roll'!$U36)=MOD(YEAR('Rent Roll'!$C36),'Rent Roll'!$U36),MONTH(N$3)=MONTH('Rent Roll'!$C36)),1,0),0)</f>
        <v>0</v>
      </c>
      <c r="O238" s="567">
        <f>IFERROR(IF(AND(NOT(YEAR(O$3)&lt;=YEAR('Rent Roll'!$C36)+'Rent Roll'!$V36-1),MOD(YEAR(O$3),'Rent Roll'!$U36)=MOD(YEAR('Rent Roll'!$C36),'Rent Roll'!$U36),MONTH(O$3)=MONTH('Rent Roll'!$C36)),1,0),0)</f>
        <v>0</v>
      </c>
      <c r="P238" s="567">
        <f>IFERROR(IF(AND(NOT(YEAR(P$3)&lt;=YEAR('Rent Roll'!$C36)+'Rent Roll'!$V36-1),MOD(YEAR(P$3),'Rent Roll'!$U36)=MOD(YEAR('Rent Roll'!$C36),'Rent Roll'!$U36),MONTH(P$3)=MONTH('Rent Roll'!$C36)),1,0),0)</f>
        <v>0</v>
      </c>
      <c r="Q238" s="567">
        <f>IFERROR(IF(AND(NOT(YEAR(Q$3)&lt;=YEAR('Rent Roll'!$C36)+'Rent Roll'!$V36-1),MOD(YEAR(Q$3),'Rent Roll'!$U36)=MOD(YEAR('Rent Roll'!$C36),'Rent Roll'!$U36),MONTH(Q$3)=MONTH('Rent Roll'!$C36)),1,0),0)</f>
        <v>0</v>
      </c>
      <c r="R238" s="767">
        <f>IFERROR(IF(AND(NOT(YEAR(R$3)&lt;=YEAR('Rent Roll'!$C36)+'Rent Roll'!$V36-1),MOD(YEAR(R$3),'Rent Roll'!$U36)=MOD(YEAR('Rent Roll'!$C36),'Rent Roll'!$U36),MONTH(R$3)=MONTH('Rent Roll'!$C36)),1,0),0)</f>
        <v>0</v>
      </c>
      <c r="S238" s="768">
        <f>IFERROR(IF(AND(NOT(YEAR(S$3)&lt;=YEAR('Rent Roll'!$C36)+'Rent Roll'!$V36-1),MOD(YEAR(S$3),'Rent Roll'!$U36)=MOD(YEAR('Rent Roll'!$C36),'Rent Roll'!$U36),MONTH(S$3)=MONTH('Rent Roll'!$C36)),1,0),0)</f>
        <v>0</v>
      </c>
      <c r="T238" s="567">
        <f>IFERROR(IF(AND(NOT(YEAR(T$3)&lt;=YEAR('Rent Roll'!$C36)+'Rent Roll'!$V36-1),MOD(YEAR(T$3),'Rent Roll'!$U36)=MOD(YEAR('Rent Roll'!$C36),'Rent Roll'!$U36),MONTH(T$3)=MONTH('Rent Roll'!$C36)),1,0),0)</f>
        <v>0</v>
      </c>
      <c r="U238" s="567">
        <f>IFERROR(IF(AND(NOT(YEAR(U$3)&lt;=YEAR('Rent Roll'!$C36)+'Rent Roll'!$V36-1),MOD(YEAR(U$3),'Rent Roll'!$U36)=MOD(YEAR('Rent Roll'!$C36),'Rent Roll'!$U36),MONTH(U$3)=MONTH('Rent Roll'!$C36)),1,0),0)</f>
        <v>0</v>
      </c>
      <c r="V238" s="567">
        <f>IFERROR(IF(AND(NOT(YEAR(V$3)&lt;=YEAR('Rent Roll'!$C36)+'Rent Roll'!$V36-1),MOD(YEAR(V$3),'Rent Roll'!$U36)=MOD(YEAR('Rent Roll'!$C36),'Rent Roll'!$U36),MONTH(V$3)=MONTH('Rent Roll'!$C36)),1,0),0)</f>
        <v>0</v>
      </c>
      <c r="W238" s="567">
        <f>IFERROR(IF(AND(NOT(YEAR(W$3)&lt;=YEAR('Rent Roll'!$C36)+'Rent Roll'!$V36-1),MOD(YEAR(W$3),'Rent Roll'!$U36)=MOD(YEAR('Rent Roll'!$C36),'Rent Roll'!$U36),MONTH(W$3)=MONTH('Rent Roll'!$C36)),1,0),0)</f>
        <v>0</v>
      </c>
      <c r="X238" s="567">
        <f>IFERROR(IF(AND(NOT(YEAR(X$3)&lt;=YEAR('Rent Roll'!$C36)+'Rent Roll'!$V36-1),MOD(YEAR(X$3),'Rent Roll'!$U36)=MOD(YEAR('Rent Roll'!$C36),'Rent Roll'!$U36),MONTH(X$3)=MONTH('Rent Roll'!$C36)),1,0),0)</f>
        <v>0</v>
      </c>
      <c r="Y238" s="567">
        <f>IFERROR(IF(AND(NOT(YEAR(Y$3)&lt;=YEAR('Rent Roll'!$C36)+'Rent Roll'!$V36-1),MOD(YEAR(Y$3),'Rent Roll'!$U36)=MOD(YEAR('Rent Roll'!$C36),'Rent Roll'!$U36),MONTH(Y$3)=MONTH('Rent Roll'!$C36)),1,0),0)</f>
        <v>0</v>
      </c>
      <c r="Z238" s="567">
        <f>IFERROR(IF(AND(NOT(YEAR(Z$3)&lt;=YEAR('Rent Roll'!$C36)+'Rent Roll'!$V36-1),MOD(YEAR(Z$3),'Rent Roll'!$U36)=MOD(YEAR('Rent Roll'!$C36),'Rent Roll'!$U36),MONTH(Z$3)=MONTH('Rent Roll'!$C36)),1,0),0)</f>
        <v>0</v>
      </c>
      <c r="AA238" s="567">
        <f>IFERROR(IF(AND(NOT(YEAR(AA$3)&lt;=YEAR('Rent Roll'!$C36)+'Rent Roll'!$V36-1),MOD(YEAR(AA$3),'Rent Roll'!$U36)=MOD(YEAR('Rent Roll'!$C36),'Rent Roll'!$U36),MONTH(AA$3)=MONTH('Rent Roll'!$C36)),1,0),0)</f>
        <v>0</v>
      </c>
      <c r="AB238" s="567">
        <f>IFERROR(IF(AND(NOT(YEAR(AB$3)&lt;=YEAR('Rent Roll'!$C36)+'Rent Roll'!$V36-1),MOD(YEAR(AB$3),'Rent Roll'!$U36)=MOD(YEAR('Rent Roll'!$C36),'Rent Roll'!$U36),MONTH(AB$3)=MONTH('Rent Roll'!$C36)),1,0),0)</f>
        <v>0</v>
      </c>
      <c r="AC238" s="567">
        <f>IFERROR(IF(AND(NOT(YEAR(AC$3)&lt;=YEAR('Rent Roll'!$C36)+'Rent Roll'!$V36-1),MOD(YEAR(AC$3),'Rent Roll'!$U36)=MOD(YEAR('Rent Roll'!$C36),'Rent Roll'!$U36),MONTH(AC$3)=MONTH('Rent Roll'!$C36)),1,0),0)</f>
        <v>0</v>
      </c>
      <c r="AD238" s="767">
        <f>IFERROR(IF(AND(NOT(YEAR(AD$3)&lt;=YEAR('Rent Roll'!$C36)+'Rent Roll'!$V36-1),MOD(YEAR(AD$3),'Rent Roll'!$U36)=MOD(YEAR('Rent Roll'!$C36),'Rent Roll'!$U36),MONTH(AD$3)=MONTH('Rent Roll'!$C36)),1,0),0)</f>
        <v>0</v>
      </c>
      <c r="AE238" s="768">
        <f>IFERROR(IF(AND(NOT(YEAR(AE$3)&lt;=YEAR('Rent Roll'!$C36)+'Rent Roll'!$V36-1),MOD(YEAR(AE$3),'Rent Roll'!$U36)=MOD(YEAR('Rent Roll'!$C36),'Rent Roll'!$U36),MONTH(AE$3)=MONTH('Rent Roll'!$C36)),1,0),0)</f>
        <v>0</v>
      </c>
      <c r="AF238" s="567">
        <f>IFERROR(IF(AND(NOT(YEAR(AF$3)&lt;=YEAR('Rent Roll'!$C36)+'Rent Roll'!$V36-1),MOD(YEAR(AF$3),'Rent Roll'!$U36)=MOD(YEAR('Rent Roll'!$C36),'Rent Roll'!$U36),MONTH(AF$3)=MONTH('Rent Roll'!$C36)),1,0),0)</f>
        <v>0</v>
      </c>
      <c r="AG238" s="567">
        <f>IFERROR(IF(AND(NOT(YEAR(AG$3)&lt;=YEAR('Rent Roll'!$C36)+'Rent Roll'!$V36-1),MOD(YEAR(AG$3),'Rent Roll'!$U36)=MOD(YEAR('Rent Roll'!$C36),'Rent Roll'!$U36),MONTH(AG$3)=MONTH('Rent Roll'!$C36)),1,0),0)</f>
        <v>0</v>
      </c>
      <c r="AH238" s="567">
        <f>IFERROR(IF(AND(NOT(YEAR(AH$3)&lt;=YEAR('Rent Roll'!$C36)+'Rent Roll'!$V36-1),MOD(YEAR(AH$3),'Rent Roll'!$U36)=MOD(YEAR('Rent Roll'!$C36),'Rent Roll'!$U36),MONTH(AH$3)=MONTH('Rent Roll'!$C36)),1,0),0)</f>
        <v>0</v>
      </c>
      <c r="AI238" s="567">
        <f>IFERROR(IF(AND(NOT(YEAR(AI$3)&lt;=YEAR('Rent Roll'!$C36)+'Rent Roll'!$V36-1),MOD(YEAR(AI$3),'Rent Roll'!$U36)=MOD(YEAR('Rent Roll'!$C36),'Rent Roll'!$U36),MONTH(AI$3)=MONTH('Rent Roll'!$C36)),1,0),0)</f>
        <v>0</v>
      </c>
      <c r="AJ238" s="567">
        <f>IFERROR(IF(AND(NOT(YEAR(AJ$3)&lt;=YEAR('Rent Roll'!$C36)+'Rent Roll'!$V36-1),MOD(YEAR(AJ$3),'Rent Roll'!$U36)=MOD(YEAR('Rent Roll'!$C36),'Rent Roll'!$U36),MONTH(AJ$3)=MONTH('Rent Roll'!$C36)),1,0),0)</f>
        <v>0</v>
      </c>
      <c r="AK238" s="567">
        <f>IFERROR(IF(AND(NOT(YEAR(AK$3)&lt;=YEAR('Rent Roll'!$C36)+'Rent Roll'!$V36-1),MOD(YEAR(AK$3),'Rent Roll'!$U36)=MOD(YEAR('Rent Roll'!$C36),'Rent Roll'!$U36),MONTH(AK$3)=MONTH('Rent Roll'!$C36)),1,0),0)</f>
        <v>0</v>
      </c>
      <c r="AL238" s="567">
        <f>IFERROR(IF(AND(NOT(YEAR(AL$3)&lt;=YEAR('Rent Roll'!$C36)+'Rent Roll'!$V36-1),MOD(YEAR(AL$3),'Rent Roll'!$U36)=MOD(YEAR('Rent Roll'!$C36),'Rent Roll'!$U36),MONTH(AL$3)=MONTH('Rent Roll'!$C36)),1,0),0)</f>
        <v>0</v>
      </c>
      <c r="AM238" s="567">
        <f>IFERROR(IF(AND(NOT(YEAR(AM$3)&lt;=YEAR('Rent Roll'!$C36)+'Rent Roll'!$V36-1),MOD(YEAR(AM$3),'Rent Roll'!$U36)=MOD(YEAR('Rent Roll'!$C36),'Rent Roll'!$U36),MONTH(AM$3)=MONTH('Rent Roll'!$C36)),1,0),0)</f>
        <v>0</v>
      </c>
      <c r="AN238" s="567">
        <f>IFERROR(IF(AND(NOT(YEAR(AN$3)&lt;=YEAR('Rent Roll'!$C36)+'Rent Roll'!$V36-1),MOD(YEAR(AN$3),'Rent Roll'!$U36)=MOD(YEAR('Rent Roll'!$C36),'Rent Roll'!$U36),MONTH(AN$3)=MONTH('Rent Roll'!$C36)),1,0),0)</f>
        <v>0</v>
      </c>
      <c r="AO238" s="567">
        <f>IFERROR(IF(AND(NOT(YEAR(AO$3)&lt;=YEAR('Rent Roll'!$C36)+'Rent Roll'!$V36-1),MOD(YEAR(AO$3),'Rent Roll'!$U36)=MOD(YEAR('Rent Roll'!$C36),'Rent Roll'!$U36),MONTH(AO$3)=MONTH('Rent Roll'!$C36)),1,0),0)</f>
        <v>0</v>
      </c>
      <c r="AP238" s="767">
        <f>IFERROR(IF(AND(NOT(YEAR(AP$3)&lt;=YEAR('Rent Roll'!$C36)+'Rent Roll'!$V36-1),MOD(YEAR(AP$3),'Rent Roll'!$U36)=MOD(YEAR('Rent Roll'!$C36),'Rent Roll'!$U36),MONTH(AP$3)=MONTH('Rent Roll'!$C36)),1,0),0)</f>
        <v>0</v>
      </c>
      <c r="AQ238" s="768">
        <f>IFERROR(IF(AND(NOT(YEAR(AQ$3)&lt;=YEAR('Rent Roll'!$C36)+'Rent Roll'!$V36-1),MOD(YEAR(AQ$3),'Rent Roll'!$U36)=MOD(YEAR('Rent Roll'!$C36),'Rent Roll'!$U36),MONTH(AQ$3)=MONTH('Rent Roll'!$C36)),1,0),0)</f>
        <v>0</v>
      </c>
      <c r="AR238" s="567">
        <f>IFERROR(IF(AND(NOT(YEAR(AR$3)&lt;=YEAR('Rent Roll'!$C36)+'Rent Roll'!$V36-1),MOD(YEAR(AR$3),'Rent Roll'!$U36)=MOD(YEAR('Rent Roll'!$C36),'Rent Roll'!$U36),MONTH(AR$3)=MONTH('Rent Roll'!$C36)),1,0),0)</f>
        <v>0</v>
      </c>
      <c r="AS238" s="567">
        <f>IFERROR(IF(AND(NOT(YEAR(AS$3)&lt;=YEAR('Rent Roll'!$C36)+'Rent Roll'!$V36-1),MOD(YEAR(AS$3),'Rent Roll'!$U36)=MOD(YEAR('Rent Roll'!$C36),'Rent Roll'!$U36),MONTH(AS$3)=MONTH('Rent Roll'!$C36)),1,0),0)</f>
        <v>0</v>
      </c>
      <c r="AT238" s="567">
        <f>IFERROR(IF(AND(NOT(YEAR(AT$3)&lt;=YEAR('Rent Roll'!$C36)+'Rent Roll'!$V36-1),MOD(YEAR(AT$3),'Rent Roll'!$U36)=MOD(YEAR('Rent Roll'!$C36),'Rent Roll'!$U36),MONTH(AT$3)=MONTH('Rent Roll'!$C36)),1,0),0)</f>
        <v>0</v>
      </c>
      <c r="AU238" s="567">
        <f>IFERROR(IF(AND(NOT(YEAR(AU$3)&lt;=YEAR('Rent Roll'!$C36)+'Rent Roll'!$V36-1),MOD(YEAR(AU$3),'Rent Roll'!$U36)=MOD(YEAR('Rent Roll'!$C36),'Rent Roll'!$U36),MONTH(AU$3)=MONTH('Rent Roll'!$C36)),1,0),0)</f>
        <v>0</v>
      </c>
      <c r="AV238" s="567">
        <f>IFERROR(IF(AND(NOT(YEAR(AV$3)&lt;=YEAR('Rent Roll'!$C36)+'Rent Roll'!$V36-1),MOD(YEAR(AV$3),'Rent Roll'!$U36)=MOD(YEAR('Rent Roll'!$C36),'Rent Roll'!$U36),MONTH(AV$3)=MONTH('Rent Roll'!$C36)),1,0),0)</f>
        <v>0</v>
      </c>
      <c r="AW238" s="567">
        <f>IFERROR(IF(AND(NOT(YEAR(AW$3)&lt;=YEAR('Rent Roll'!$C36)+'Rent Roll'!$V36-1),MOD(YEAR(AW$3),'Rent Roll'!$U36)=MOD(YEAR('Rent Roll'!$C36),'Rent Roll'!$U36),MONTH(AW$3)=MONTH('Rent Roll'!$C36)),1,0),0)</f>
        <v>0</v>
      </c>
      <c r="AX238" s="567">
        <f>IFERROR(IF(AND(NOT(YEAR(AX$3)&lt;=YEAR('Rent Roll'!$C36)+'Rent Roll'!$V36-1),MOD(YEAR(AX$3),'Rent Roll'!$U36)=MOD(YEAR('Rent Roll'!$C36),'Rent Roll'!$U36),MONTH(AX$3)=MONTH('Rent Roll'!$C36)),1,0),0)</f>
        <v>0</v>
      </c>
      <c r="AY238" s="567">
        <f>IFERROR(IF(AND(NOT(YEAR(AY$3)&lt;=YEAR('Rent Roll'!$C36)+'Rent Roll'!$V36-1),MOD(YEAR(AY$3),'Rent Roll'!$U36)=MOD(YEAR('Rent Roll'!$C36),'Rent Roll'!$U36),MONTH(AY$3)=MONTH('Rent Roll'!$C36)),1,0),0)</f>
        <v>0</v>
      </c>
      <c r="AZ238" s="567">
        <f>IFERROR(IF(AND(NOT(YEAR(AZ$3)&lt;=YEAR('Rent Roll'!$C36)+'Rent Roll'!$V36-1),MOD(YEAR(AZ$3),'Rent Roll'!$U36)=MOD(YEAR('Rent Roll'!$C36),'Rent Roll'!$U36),MONTH(AZ$3)=MONTH('Rent Roll'!$C36)),1,0),0)</f>
        <v>0</v>
      </c>
      <c r="BA238" s="567">
        <f>IFERROR(IF(AND(NOT(YEAR(BA$3)&lt;=YEAR('Rent Roll'!$C36)+'Rent Roll'!$V36-1),MOD(YEAR(BA$3),'Rent Roll'!$U36)=MOD(YEAR('Rent Roll'!$C36),'Rent Roll'!$U36),MONTH(BA$3)=MONTH('Rent Roll'!$C36)),1,0),0)</f>
        <v>0</v>
      </c>
      <c r="BB238" s="767">
        <f>IFERROR(IF(AND(NOT(YEAR(BB$3)&lt;=YEAR('Rent Roll'!$C36)+'Rent Roll'!$V36-1),MOD(YEAR(BB$3),'Rent Roll'!$U36)=MOD(YEAR('Rent Roll'!$C36),'Rent Roll'!$U36),MONTH(BB$3)=MONTH('Rent Roll'!$C36)),1,0),0)</f>
        <v>0</v>
      </c>
      <c r="BC238" s="768">
        <f>IFERROR(IF(AND(NOT(YEAR(BC$3)&lt;=YEAR('Rent Roll'!$C36)+'Rent Roll'!$V36-1),MOD(YEAR(BC$3),'Rent Roll'!$U36)=MOD(YEAR('Rent Roll'!$C36),'Rent Roll'!$U36),MONTH(BC$3)=MONTH('Rent Roll'!$C36)),1,0),0)</f>
        <v>0</v>
      </c>
      <c r="BD238" s="567">
        <f>IFERROR(IF(AND(NOT(YEAR(BD$3)&lt;=YEAR('Rent Roll'!$C36)+'Rent Roll'!$V36-1),MOD(YEAR(BD$3),'Rent Roll'!$U36)=MOD(YEAR('Rent Roll'!$C36),'Rent Roll'!$U36),MONTH(BD$3)=MONTH('Rent Roll'!$C36)),1,0),0)</f>
        <v>0</v>
      </c>
      <c r="BE238" s="567">
        <f>IFERROR(IF(AND(NOT(YEAR(BE$3)&lt;=YEAR('Rent Roll'!$C36)+'Rent Roll'!$V36-1),MOD(YEAR(BE$3),'Rent Roll'!$U36)=MOD(YEAR('Rent Roll'!$C36),'Rent Roll'!$U36),MONTH(BE$3)=MONTH('Rent Roll'!$C36)),1,0),0)</f>
        <v>0</v>
      </c>
      <c r="BF238" s="567">
        <f>IFERROR(IF(AND(NOT(YEAR(BF$3)&lt;=YEAR('Rent Roll'!$C36)+'Rent Roll'!$V36-1),MOD(YEAR(BF$3),'Rent Roll'!$U36)=MOD(YEAR('Rent Roll'!$C36),'Rent Roll'!$U36),MONTH(BF$3)=MONTH('Rent Roll'!$C36)),1,0),0)</f>
        <v>0</v>
      </c>
      <c r="BG238" s="567">
        <f>IFERROR(IF(AND(NOT(YEAR(BG$3)&lt;=YEAR('Rent Roll'!$C36)+'Rent Roll'!$V36-1),MOD(YEAR(BG$3),'Rent Roll'!$U36)=MOD(YEAR('Rent Roll'!$C36),'Rent Roll'!$U36),MONTH(BG$3)=MONTH('Rent Roll'!$C36)),1,0),0)</f>
        <v>0</v>
      </c>
      <c r="BH238" s="567">
        <f>IFERROR(IF(AND(NOT(YEAR(BH$3)&lt;=YEAR('Rent Roll'!$C36)+'Rent Roll'!$V36-1),MOD(YEAR(BH$3),'Rent Roll'!$U36)=MOD(YEAR('Rent Roll'!$C36),'Rent Roll'!$U36),MONTH(BH$3)=MONTH('Rent Roll'!$C36)),1,0),0)</f>
        <v>0</v>
      </c>
      <c r="BI238" s="567">
        <f>IFERROR(IF(AND(NOT(YEAR(BI$3)&lt;=YEAR('Rent Roll'!$C36)+'Rent Roll'!$V36-1),MOD(YEAR(BI$3),'Rent Roll'!$U36)=MOD(YEAR('Rent Roll'!$C36),'Rent Roll'!$U36),MONTH(BI$3)=MONTH('Rent Roll'!$C36)),1,0),0)</f>
        <v>0</v>
      </c>
      <c r="BJ238" s="567">
        <f>IFERROR(IF(AND(NOT(YEAR(BJ$3)&lt;=YEAR('Rent Roll'!$C36)+'Rent Roll'!$V36-1),MOD(YEAR(BJ$3),'Rent Roll'!$U36)=MOD(YEAR('Rent Roll'!$C36),'Rent Roll'!$U36),MONTH(BJ$3)=MONTH('Rent Roll'!$C36)),1,0),0)</f>
        <v>0</v>
      </c>
      <c r="BK238" s="567">
        <f>IFERROR(IF(AND(NOT(YEAR(BK$3)&lt;=YEAR('Rent Roll'!$C36)+'Rent Roll'!$V36-1),MOD(YEAR(BK$3),'Rent Roll'!$U36)=MOD(YEAR('Rent Roll'!$C36),'Rent Roll'!$U36),MONTH(BK$3)=MONTH('Rent Roll'!$C36)),1,0),0)</f>
        <v>0</v>
      </c>
      <c r="BL238" s="567">
        <f>IFERROR(IF(AND(NOT(YEAR(BL$3)&lt;=YEAR('Rent Roll'!$C36)+'Rent Roll'!$V36-1),MOD(YEAR(BL$3),'Rent Roll'!$U36)=MOD(YEAR('Rent Roll'!$C36),'Rent Roll'!$U36),MONTH(BL$3)=MONTH('Rent Roll'!$C36)),1,0),0)</f>
        <v>0</v>
      </c>
      <c r="BM238" s="567">
        <f>IFERROR(IF(AND(NOT(YEAR(BM$3)&lt;=YEAR('Rent Roll'!$C36)+'Rent Roll'!$V36-1),MOD(YEAR(BM$3),'Rent Roll'!$U36)=MOD(YEAR('Rent Roll'!$C36),'Rent Roll'!$U36),MONTH(BM$3)=MONTH('Rent Roll'!$C36)),1,0),0)</f>
        <v>0</v>
      </c>
      <c r="BN238" s="767">
        <f>IFERROR(IF(AND(NOT(YEAR(BN$3)&lt;=YEAR('Rent Roll'!$C36)+'Rent Roll'!$V36-1),MOD(YEAR(BN$3),'Rent Roll'!$U36)=MOD(YEAR('Rent Roll'!$C36),'Rent Roll'!$U36),MONTH(BN$3)=MONTH('Rent Roll'!$C36)),1,0),0)</f>
        <v>0</v>
      </c>
      <c r="BO238" s="768">
        <f>IFERROR(IF(AND(NOT(YEAR(BO$3)&lt;=YEAR('Rent Roll'!$C36)+'Rent Roll'!$V36-1),MOD(YEAR(BO$3),'Rent Roll'!$U36)=MOD(YEAR('Rent Roll'!$C36),'Rent Roll'!$U36),MONTH(BO$3)=MONTH('Rent Roll'!$C36)),1,0),0)</f>
        <v>0</v>
      </c>
      <c r="BP238" s="567">
        <f>IFERROR(IF(AND(NOT(YEAR(BP$3)&lt;=YEAR('Rent Roll'!$C36)+'Rent Roll'!$V36-1),MOD(YEAR(BP$3),'Rent Roll'!$U36)=MOD(YEAR('Rent Roll'!$C36),'Rent Roll'!$U36),MONTH(BP$3)=MONTH('Rent Roll'!$C36)),1,0),0)</f>
        <v>0</v>
      </c>
      <c r="BQ238" s="567">
        <f>IFERROR(IF(AND(NOT(YEAR(BQ$3)&lt;=YEAR('Rent Roll'!$C36)+'Rent Roll'!$V36-1),MOD(YEAR(BQ$3),'Rent Roll'!$U36)=MOD(YEAR('Rent Roll'!$C36),'Rent Roll'!$U36),MONTH(BQ$3)=MONTH('Rent Roll'!$C36)),1,0),0)</f>
        <v>0</v>
      </c>
      <c r="BR238" s="567">
        <f>IFERROR(IF(AND(NOT(YEAR(BR$3)&lt;=YEAR('Rent Roll'!$C36)+'Rent Roll'!$V36-1),MOD(YEAR(BR$3),'Rent Roll'!$U36)=MOD(YEAR('Rent Roll'!$C36),'Rent Roll'!$U36),MONTH(BR$3)=MONTH('Rent Roll'!$C36)),1,0),0)</f>
        <v>0</v>
      </c>
      <c r="BS238" s="567">
        <f>IFERROR(IF(AND(NOT(YEAR(BS$3)&lt;=YEAR('Rent Roll'!$C36)+'Rent Roll'!$V36-1),MOD(YEAR(BS$3),'Rent Roll'!$U36)=MOD(YEAR('Rent Roll'!$C36),'Rent Roll'!$U36),MONTH(BS$3)=MONTH('Rent Roll'!$C36)),1,0),0)</f>
        <v>0</v>
      </c>
      <c r="BT238" s="567">
        <f>IFERROR(IF(AND(NOT(YEAR(BT$3)&lt;=YEAR('Rent Roll'!$C36)+'Rent Roll'!$V36-1),MOD(YEAR(BT$3),'Rent Roll'!$U36)=MOD(YEAR('Rent Roll'!$C36),'Rent Roll'!$U36),MONTH(BT$3)=MONTH('Rent Roll'!$C36)),1,0),0)</f>
        <v>0</v>
      </c>
      <c r="BU238" s="567">
        <f>IFERROR(IF(AND(NOT(YEAR(BU$3)&lt;=YEAR('Rent Roll'!$C36)+'Rent Roll'!$V36-1),MOD(YEAR(BU$3),'Rent Roll'!$U36)=MOD(YEAR('Rent Roll'!$C36),'Rent Roll'!$U36),MONTH(BU$3)=MONTH('Rent Roll'!$C36)),1,0),0)</f>
        <v>0</v>
      </c>
      <c r="BV238" s="567">
        <f>IFERROR(IF(AND(NOT(YEAR(BV$3)&lt;=YEAR('Rent Roll'!$C36)+'Rent Roll'!$V36-1),MOD(YEAR(BV$3),'Rent Roll'!$U36)=MOD(YEAR('Rent Roll'!$C36),'Rent Roll'!$U36),MONTH(BV$3)=MONTH('Rent Roll'!$C36)),1,0),0)</f>
        <v>0</v>
      </c>
      <c r="BW238" s="567">
        <f>IFERROR(IF(AND(NOT(YEAR(BW$3)&lt;=YEAR('Rent Roll'!$C36)+'Rent Roll'!$V36-1),MOD(YEAR(BW$3),'Rent Roll'!$U36)=MOD(YEAR('Rent Roll'!$C36),'Rent Roll'!$U36),MONTH(BW$3)=MONTH('Rent Roll'!$C36)),1,0),0)</f>
        <v>0</v>
      </c>
      <c r="BX238" s="567">
        <f>IFERROR(IF(AND(NOT(YEAR(BX$3)&lt;=YEAR('Rent Roll'!$C36)+'Rent Roll'!$V36-1),MOD(YEAR(BX$3),'Rent Roll'!$U36)=MOD(YEAR('Rent Roll'!$C36),'Rent Roll'!$U36),MONTH(BX$3)=MONTH('Rent Roll'!$C36)),1,0),0)</f>
        <v>0</v>
      </c>
      <c r="BY238" s="567">
        <f>IFERROR(IF(AND(NOT(YEAR(BY$3)&lt;=YEAR('Rent Roll'!$C36)+'Rent Roll'!$V36-1),MOD(YEAR(BY$3),'Rent Roll'!$U36)=MOD(YEAR('Rent Roll'!$C36),'Rent Roll'!$U36),MONTH(BY$3)=MONTH('Rent Roll'!$C36)),1,0),0)</f>
        <v>0</v>
      </c>
      <c r="BZ238" s="767">
        <f>IFERROR(IF(AND(NOT(YEAR(BZ$3)&lt;=YEAR('Rent Roll'!$C36)+'Rent Roll'!$V36-1),MOD(YEAR(BZ$3),'Rent Roll'!$U36)=MOD(YEAR('Rent Roll'!$C36),'Rent Roll'!$U36),MONTH(BZ$3)=MONTH('Rent Roll'!$C36)),1,0),0)</f>
        <v>0</v>
      </c>
      <c r="CA238" s="768">
        <f>IFERROR(IF(AND(NOT(YEAR(CA$3)&lt;=YEAR('Rent Roll'!$C36)+'Rent Roll'!$V36-1),MOD(YEAR(CA$3),'Rent Roll'!$U36)=MOD(YEAR('Rent Roll'!$C36),'Rent Roll'!$U36),MONTH(CA$3)=MONTH('Rent Roll'!$C36)),1,0),0)</f>
        <v>0</v>
      </c>
      <c r="CB238" s="567">
        <f>IFERROR(IF(AND(NOT(YEAR(CB$3)&lt;=YEAR('Rent Roll'!$C36)+'Rent Roll'!$V36-1),MOD(YEAR(CB$3),'Rent Roll'!$U36)=MOD(YEAR('Rent Roll'!$C36),'Rent Roll'!$U36),MONTH(CB$3)=MONTH('Rent Roll'!$C36)),1,0),0)</f>
        <v>0</v>
      </c>
      <c r="CC238" s="567">
        <f>IFERROR(IF(AND(NOT(YEAR(CC$3)&lt;=YEAR('Rent Roll'!$C36)+'Rent Roll'!$V36-1),MOD(YEAR(CC$3),'Rent Roll'!$U36)=MOD(YEAR('Rent Roll'!$C36),'Rent Roll'!$U36),MONTH(CC$3)=MONTH('Rent Roll'!$C36)),1,0),0)</f>
        <v>0</v>
      </c>
      <c r="CD238" s="567">
        <f>IFERROR(IF(AND(NOT(YEAR(CD$3)&lt;=YEAR('Rent Roll'!$C36)+'Rent Roll'!$V36-1),MOD(YEAR(CD$3),'Rent Roll'!$U36)=MOD(YEAR('Rent Roll'!$C36),'Rent Roll'!$U36),MONTH(CD$3)=MONTH('Rent Roll'!$C36)),1,0),0)</f>
        <v>0</v>
      </c>
      <c r="CE238" s="567">
        <f>IFERROR(IF(AND(NOT(YEAR(CE$3)&lt;=YEAR('Rent Roll'!$C36)+'Rent Roll'!$V36-1),MOD(YEAR(CE$3),'Rent Roll'!$U36)=MOD(YEAR('Rent Roll'!$C36),'Rent Roll'!$U36),MONTH(CE$3)=MONTH('Rent Roll'!$C36)),1,0),0)</f>
        <v>0</v>
      </c>
      <c r="CF238" s="567">
        <f>IFERROR(IF(AND(NOT(YEAR(CF$3)&lt;=YEAR('Rent Roll'!$C36)+'Rent Roll'!$V36-1),MOD(YEAR(CF$3),'Rent Roll'!$U36)=MOD(YEAR('Rent Roll'!$C36),'Rent Roll'!$U36),MONTH(CF$3)=MONTH('Rent Roll'!$C36)),1,0),0)</f>
        <v>0</v>
      </c>
      <c r="CG238" s="567">
        <f>IFERROR(IF(AND(NOT(YEAR(CG$3)&lt;=YEAR('Rent Roll'!$C36)+'Rent Roll'!$V36-1),MOD(YEAR(CG$3),'Rent Roll'!$U36)=MOD(YEAR('Rent Roll'!$C36),'Rent Roll'!$U36),MONTH(CG$3)=MONTH('Rent Roll'!$C36)),1,0),0)</f>
        <v>0</v>
      </c>
      <c r="CH238" s="567">
        <f>IFERROR(IF(AND(NOT(YEAR(CH$3)&lt;=YEAR('Rent Roll'!$C36)+'Rent Roll'!$V36-1),MOD(YEAR(CH$3),'Rent Roll'!$U36)=MOD(YEAR('Rent Roll'!$C36),'Rent Roll'!$U36),MONTH(CH$3)=MONTH('Rent Roll'!$C36)),1,0),0)</f>
        <v>0</v>
      </c>
      <c r="CI238" s="567">
        <f>IFERROR(IF(AND(NOT(YEAR(CI$3)&lt;=YEAR('Rent Roll'!$C36)+'Rent Roll'!$V36-1),MOD(YEAR(CI$3),'Rent Roll'!$U36)=MOD(YEAR('Rent Roll'!$C36),'Rent Roll'!$U36),MONTH(CI$3)=MONTH('Rent Roll'!$C36)),1,0),0)</f>
        <v>0</v>
      </c>
      <c r="CJ238" s="567">
        <f>IFERROR(IF(AND(NOT(YEAR(CJ$3)&lt;=YEAR('Rent Roll'!$C36)+'Rent Roll'!$V36-1),MOD(YEAR(CJ$3),'Rent Roll'!$U36)=MOD(YEAR('Rent Roll'!$C36),'Rent Roll'!$U36),MONTH(CJ$3)=MONTH('Rent Roll'!$C36)),1,0),0)</f>
        <v>0</v>
      </c>
      <c r="CK238" s="567">
        <f>IFERROR(IF(AND(NOT(YEAR(CK$3)&lt;=YEAR('Rent Roll'!$C36)+'Rent Roll'!$V36-1),MOD(YEAR(CK$3),'Rent Roll'!$U36)=MOD(YEAR('Rent Roll'!$C36),'Rent Roll'!$U36),MONTH(CK$3)=MONTH('Rent Roll'!$C36)),1,0),0)</f>
        <v>0</v>
      </c>
      <c r="CL238" s="767">
        <f>IFERROR(IF(AND(NOT(YEAR(CL$3)&lt;=YEAR('Rent Roll'!$C36)+'Rent Roll'!$V36-1),MOD(YEAR(CL$3),'Rent Roll'!$U36)=MOD(YEAR('Rent Roll'!$C36),'Rent Roll'!$U36),MONTH(CL$3)=MONTH('Rent Roll'!$C36)),1,0),0)</f>
        <v>0</v>
      </c>
      <c r="CM238" s="768">
        <f>IFERROR(IF(AND(NOT(YEAR(CM$3)&lt;=YEAR('Rent Roll'!$C36)+'Rent Roll'!$V36-1),MOD(YEAR(CM$3),'Rent Roll'!$U36)=MOD(YEAR('Rent Roll'!$C36),'Rent Roll'!$U36),MONTH(CM$3)=MONTH('Rent Roll'!$C36)),1,0),0)</f>
        <v>0</v>
      </c>
      <c r="CN238" s="567">
        <f>IFERROR(IF(AND(NOT(YEAR(CN$3)&lt;=YEAR('Rent Roll'!$C36)+'Rent Roll'!$V36-1),MOD(YEAR(CN$3),'Rent Roll'!$U36)=MOD(YEAR('Rent Roll'!$C36),'Rent Roll'!$U36),MONTH(CN$3)=MONTH('Rent Roll'!$C36)),1,0),0)</f>
        <v>0</v>
      </c>
      <c r="CO238" s="567">
        <f>IFERROR(IF(AND(NOT(YEAR(CO$3)&lt;=YEAR('Rent Roll'!$C36)+'Rent Roll'!$V36-1),MOD(YEAR(CO$3),'Rent Roll'!$U36)=MOD(YEAR('Rent Roll'!$C36),'Rent Roll'!$U36),MONTH(CO$3)=MONTH('Rent Roll'!$C36)),1,0),0)</f>
        <v>0</v>
      </c>
      <c r="CP238" s="567">
        <f>IFERROR(IF(AND(NOT(YEAR(CP$3)&lt;=YEAR('Rent Roll'!$C36)+'Rent Roll'!$V36-1),MOD(YEAR(CP$3),'Rent Roll'!$U36)=MOD(YEAR('Rent Roll'!$C36),'Rent Roll'!$U36),MONTH(CP$3)=MONTH('Rent Roll'!$C36)),1,0),0)</f>
        <v>0</v>
      </c>
      <c r="CQ238" s="567">
        <f>IFERROR(IF(AND(NOT(YEAR(CQ$3)&lt;=YEAR('Rent Roll'!$C36)+'Rent Roll'!$V36-1),MOD(YEAR(CQ$3),'Rent Roll'!$U36)=MOD(YEAR('Rent Roll'!$C36),'Rent Roll'!$U36),MONTH(CQ$3)=MONTH('Rent Roll'!$C36)),1,0),0)</f>
        <v>0</v>
      </c>
      <c r="CR238" s="567">
        <f>IFERROR(IF(AND(NOT(YEAR(CR$3)&lt;=YEAR('Rent Roll'!$C36)+'Rent Roll'!$V36-1),MOD(YEAR(CR$3),'Rent Roll'!$U36)=MOD(YEAR('Rent Roll'!$C36),'Rent Roll'!$U36),MONTH(CR$3)=MONTH('Rent Roll'!$C36)),1,0),0)</f>
        <v>0</v>
      </c>
      <c r="CS238" s="567">
        <f>IFERROR(IF(AND(NOT(YEAR(CS$3)&lt;=YEAR('Rent Roll'!$C36)+'Rent Roll'!$V36-1),MOD(YEAR(CS$3),'Rent Roll'!$U36)=MOD(YEAR('Rent Roll'!$C36),'Rent Roll'!$U36),MONTH(CS$3)=MONTH('Rent Roll'!$C36)),1,0),0)</f>
        <v>0</v>
      </c>
      <c r="CT238" s="567">
        <f>IFERROR(IF(AND(NOT(YEAR(CT$3)&lt;=YEAR('Rent Roll'!$C36)+'Rent Roll'!$V36-1),MOD(YEAR(CT$3),'Rent Roll'!$U36)=MOD(YEAR('Rent Roll'!$C36),'Rent Roll'!$U36),MONTH(CT$3)=MONTH('Rent Roll'!$C36)),1,0),0)</f>
        <v>0</v>
      </c>
      <c r="CU238" s="567">
        <f>IFERROR(IF(AND(NOT(YEAR(CU$3)&lt;=YEAR('Rent Roll'!$C36)+'Rent Roll'!$V36-1),MOD(YEAR(CU$3),'Rent Roll'!$U36)=MOD(YEAR('Rent Roll'!$C36),'Rent Roll'!$U36),MONTH(CU$3)=MONTH('Rent Roll'!$C36)),1,0),0)</f>
        <v>0</v>
      </c>
      <c r="CV238" s="567">
        <f>IFERROR(IF(AND(NOT(YEAR(CV$3)&lt;=YEAR('Rent Roll'!$C36)+'Rent Roll'!$V36-1),MOD(YEAR(CV$3),'Rent Roll'!$U36)=MOD(YEAR('Rent Roll'!$C36),'Rent Roll'!$U36),MONTH(CV$3)=MONTH('Rent Roll'!$C36)),1,0),0)</f>
        <v>0</v>
      </c>
      <c r="CW238" s="567">
        <f>IFERROR(IF(AND(NOT(YEAR(CW$3)&lt;=YEAR('Rent Roll'!$C36)+'Rent Roll'!$V36-1),MOD(YEAR(CW$3),'Rent Roll'!$U36)=MOD(YEAR('Rent Roll'!$C36),'Rent Roll'!$U36),MONTH(CW$3)=MONTH('Rent Roll'!$C36)),1,0),0)</f>
        <v>0</v>
      </c>
      <c r="CX238" s="767">
        <f>IFERROR(IF(AND(NOT(YEAR(CX$3)&lt;=YEAR('Rent Roll'!$C36)+'Rent Roll'!$V36-1),MOD(YEAR(CX$3),'Rent Roll'!$U36)=MOD(YEAR('Rent Roll'!$C36),'Rent Roll'!$U36),MONTH(CX$3)=MONTH('Rent Roll'!$C36)),1,0),0)</f>
        <v>0</v>
      </c>
      <c r="CY238" s="768">
        <f>IFERROR(IF(AND(NOT(YEAR(CY$3)&lt;=YEAR('Rent Roll'!$C36)+'Rent Roll'!$V36-1),MOD(YEAR(CY$3),'Rent Roll'!$U36)=MOD(YEAR('Rent Roll'!$C36),'Rent Roll'!$U36),MONTH(CY$3)=MONTH('Rent Roll'!$C36)),1,0),0)</f>
        <v>0</v>
      </c>
      <c r="CZ238" s="567">
        <f>IFERROR(IF(AND(NOT(YEAR(CZ$3)&lt;=YEAR('Rent Roll'!$C36)+'Rent Roll'!$V36-1),MOD(YEAR(CZ$3),'Rent Roll'!$U36)=MOD(YEAR('Rent Roll'!$C36),'Rent Roll'!$U36),MONTH(CZ$3)=MONTH('Rent Roll'!$C36)),1,0),0)</f>
        <v>0</v>
      </c>
      <c r="DA238" s="567">
        <f>IFERROR(IF(AND(NOT(YEAR(DA$3)&lt;=YEAR('Rent Roll'!$C36)+'Rent Roll'!$V36-1),MOD(YEAR(DA$3),'Rent Roll'!$U36)=MOD(YEAR('Rent Roll'!$C36),'Rent Roll'!$U36),MONTH(DA$3)=MONTH('Rent Roll'!$C36)),1,0),0)</f>
        <v>0</v>
      </c>
      <c r="DB238" s="567">
        <f>IFERROR(IF(AND(NOT(YEAR(DB$3)&lt;=YEAR('Rent Roll'!$C36)+'Rent Roll'!$V36-1),MOD(YEAR(DB$3),'Rent Roll'!$U36)=MOD(YEAR('Rent Roll'!$C36),'Rent Roll'!$U36),MONTH(DB$3)=MONTH('Rent Roll'!$C36)),1,0),0)</f>
        <v>0</v>
      </c>
      <c r="DC238" s="567">
        <f>IFERROR(IF(AND(NOT(YEAR(DC$3)&lt;=YEAR('Rent Roll'!$C36)+'Rent Roll'!$V36-1),MOD(YEAR(DC$3),'Rent Roll'!$U36)=MOD(YEAR('Rent Roll'!$C36),'Rent Roll'!$U36),MONTH(DC$3)=MONTH('Rent Roll'!$C36)),1,0),0)</f>
        <v>0</v>
      </c>
      <c r="DD238" s="567">
        <f>IFERROR(IF(AND(NOT(YEAR(DD$3)&lt;=YEAR('Rent Roll'!$C36)+'Rent Roll'!$V36-1),MOD(YEAR(DD$3),'Rent Roll'!$U36)=MOD(YEAR('Rent Roll'!$C36),'Rent Roll'!$U36),MONTH(DD$3)=MONTH('Rent Roll'!$C36)),1,0),0)</f>
        <v>0</v>
      </c>
      <c r="DE238" s="567">
        <f>IFERROR(IF(AND(NOT(YEAR(DE$3)&lt;=YEAR('Rent Roll'!$C36)+'Rent Roll'!$V36-1),MOD(YEAR(DE$3),'Rent Roll'!$U36)=MOD(YEAR('Rent Roll'!$C36),'Rent Roll'!$U36),MONTH(DE$3)=MONTH('Rent Roll'!$C36)),1,0),0)</f>
        <v>0</v>
      </c>
      <c r="DF238" s="567">
        <f>IFERROR(IF(AND(NOT(YEAR(DF$3)&lt;=YEAR('Rent Roll'!$C36)+'Rent Roll'!$V36-1),MOD(YEAR(DF$3),'Rent Roll'!$U36)=MOD(YEAR('Rent Roll'!$C36),'Rent Roll'!$U36),MONTH(DF$3)=MONTH('Rent Roll'!$C36)),1,0),0)</f>
        <v>0</v>
      </c>
      <c r="DG238" s="567">
        <f>IFERROR(IF(AND(NOT(YEAR(DG$3)&lt;=YEAR('Rent Roll'!$C36)+'Rent Roll'!$V36-1),MOD(YEAR(DG$3),'Rent Roll'!$U36)=MOD(YEAR('Rent Roll'!$C36),'Rent Roll'!$U36),MONTH(DG$3)=MONTH('Rent Roll'!$C36)),1,0),0)</f>
        <v>0</v>
      </c>
      <c r="DH238" s="567">
        <f>IFERROR(IF(AND(NOT(YEAR(DH$3)&lt;=YEAR('Rent Roll'!$C36)+'Rent Roll'!$V36-1),MOD(YEAR(DH$3),'Rent Roll'!$U36)=MOD(YEAR('Rent Roll'!$C36),'Rent Roll'!$U36),MONTH(DH$3)=MONTH('Rent Roll'!$C36)),1,0),0)</f>
        <v>0</v>
      </c>
      <c r="DI238" s="567">
        <f>IFERROR(IF(AND(NOT(YEAR(DI$3)&lt;=YEAR('Rent Roll'!$C36)+'Rent Roll'!$V36-1),MOD(YEAR(DI$3),'Rent Roll'!$U36)=MOD(YEAR('Rent Roll'!$C36),'Rent Roll'!$U36),MONTH(DI$3)=MONTH('Rent Roll'!$C36)),1,0),0)</f>
        <v>0</v>
      </c>
      <c r="DJ238" s="767">
        <f>IFERROR(IF(AND(NOT(YEAR(DJ$3)&lt;=YEAR('Rent Roll'!$C36)+'Rent Roll'!$V36-1),MOD(YEAR(DJ$3),'Rent Roll'!$U36)=MOD(YEAR('Rent Roll'!$C36),'Rent Roll'!$U36),MONTH(DJ$3)=MONTH('Rent Roll'!$C36)),1,0),0)</f>
        <v>0</v>
      </c>
      <c r="DK238" s="768">
        <f>IFERROR(IF(AND(NOT(YEAR(DK$3)&lt;=YEAR('Rent Roll'!$C36)+'Rent Roll'!$V36-1),MOD(YEAR(DK$3),'Rent Roll'!$U36)=MOD(YEAR('Rent Roll'!$C36),'Rent Roll'!$U36),MONTH(DK$3)=MONTH('Rent Roll'!$C36)),1,0),0)</f>
        <v>0</v>
      </c>
      <c r="DL238" s="567">
        <f>IFERROR(IF(AND(NOT(YEAR(DL$3)&lt;=YEAR('Rent Roll'!$C36)+'Rent Roll'!$V36-1),MOD(YEAR(DL$3),'Rent Roll'!$U36)=MOD(YEAR('Rent Roll'!$C36),'Rent Roll'!$U36),MONTH(DL$3)=MONTH('Rent Roll'!$C36)),1,0),0)</f>
        <v>0</v>
      </c>
      <c r="DM238" s="567">
        <f>IFERROR(IF(AND(NOT(YEAR(DM$3)&lt;=YEAR('Rent Roll'!$C36)+'Rent Roll'!$V36-1),MOD(YEAR(DM$3),'Rent Roll'!$U36)=MOD(YEAR('Rent Roll'!$C36),'Rent Roll'!$U36),MONTH(DM$3)=MONTH('Rent Roll'!$C36)),1,0),0)</f>
        <v>0</v>
      </c>
      <c r="DN238" s="567">
        <f>IFERROR(IF(AND(NOT(YEAR(DN$3)&lt;=YEAR('Rent Roll'!$C36)+'Rent Roll'!$V36-1),MOD(YEAR(DN$3),'Rent Roll'!$U36)=MOD(YEAR('Rent Roll'!$C36),'Rent Roll'!$U36),MONTH(DN$3)=MONTH('Rent Roll'!$C36)),1,0),0)</f>
        <v>0</v>
      </c>
      <c r="DO238" s="567">
        <f>IFERROR(IF(AND(NOT(YEAR(DO$3)&lt;=YEAR('Rent Roll'!$C36)+'Rent Roll'!$V36-1),MOD(YEAR(DO$3),'Rent Roll'!$U36)=MOD(YEAR('Rent Roll'!$C36),'Rent Roll'!$U36),MONTH(DO$3)=MONTH('Rent Roll'!$C36)),1,0),0)</f>
        <v>0</v>
      </c>
      <c r="DP238" s="567">
        <f>IFERROR(IF(AND(NOT(YEAR(DP$3)&lt;=YEAR('Rent Roll'!$C36)+'Rent Roll'!$V36-1),MOD(YEAR(DP$3),'Rent Roll'!$U36)=MOD(YEAR('Rent Roll'!$C36),'Rent Roll'!$U36),MONTH(DP$3)=MONTH('Rent Roll'!$C36)),1,0),0)</f>
        <v>0</v>
      </c>
      <c r="DQ238" s="567">
        <f>IFERROR(IF(AND(NOT(YEAR(DQ$3)&lt;=YEAR('Rent Roll'!$C36)+'Rent Roll'!$V36-1),MOD(YEAR(DQ$3),'Rent Roll'!$U36)=MOD(YEAR('Rent Roll'!$C36),'Rent Roll'!$U36),MONTH(DQ$3)=MONTH('Rent Roll'!$C36)),1,0),0)</f>
        <v>0</v>
      </c>
      <c r="DR238" s="567">
        <f>IFERROR(IF(AND(NOT(YEAR(DR$3)&lt;=YEAR('Rent Roll'!$C36)+'Rent Roll'!$V36-1),MOD(YEAR(DR$3),'Rent Roll'!$U36)=MOD(YEAR('Rent Roll'!$C36),'Rent Roll'!$U36),MONTH(DR$3)=MONTH('Rent Roll'!$C36)),1,0),0)</f>
        <v>0</v>
      </c>
      <c r="DS238" s="567">
        <f>IFERROR(IF(AND(NOT(YEAR(DS$3)&lt;=YEAR('Rent Roll'!$C36)+'Rent Roll'!$V36-1),MOD(YEAR(DS$3),'Rent Roll'!$U36)=MOD(YEAR('Rent Roll'!$C36),'Rent Roll'!$U36),MONTH(DS$3)=MONTH('Rent Roll'!$C36)),1,0),0)</f>
        <v>0</v>
      </c>
      <c r="DT238" s="567">
        <f>IFERROR(IF(AND(NOT(YEAR(DT$3)&lt;=YEAR('Rent Roll'!$C36)+'Rent Roll'!$V36-1),MOD(YEAR(DT$3),'Rent Roll'!$U36)=MOD(YEAR('Rent Roll'!$C36),'Rent Roll'!$U36),MONTH(DT$3)=MONTH('Rent Roll'!$C36)),1,0),0)</f>
        <v>0</v>
      </c>
      <c r="DU238" s="567">
        <f>IFERROR(IF(AND(NOT(YEAR(DU$3)&lt;=YEAR('Rent Roll'!$C36)+'Rent Roll'!$V36-1),MOD(YEAR(DU$3),'Rent Roll'!$U36)=MOD(YEAR('Rent Roll'!$C36),'Rent Roll'!$U36),MONTH(DU$3)=MONTH('Rent Roll'!$C36)),1,0),0)</f>
        <v>0</v>
      </c>
      <c r="DV238" s="567">
        <f>IFERROR(IF(AND(NOT(YEAR(DV$3)&lt;=YEAR('Rent Roll'!$C36)+'Rent Roll'!$V36-1),MOD(YEAR(DV$3),'Rent Roll'!$U36)=MOD(YEAR('Rent Roll'!$C36),'Rent Roll'!$U36),MONTH(DV$3)=MONTH('Rent Roll'!$C36)),1,0),0)</f>
        <v>0</v>
      </c>
    </row>
    <row r="239" spans="1:126" s="568" customFormat="1" ht="12" customHeight="1" outlineLevel="1" x14ac:dyDescent="0.4">
      <c r="A239" s="732"/>
      <c r="B239" s="564">
        <f>'Rent Roll'!$B37</f>
        <v>0</v>
      </c>
      <c r="C239" s="566"/>
      <c r="D239" s="566"/>
      <c r="E239" s="566"/>
      <c r="F239" s="778">
        <f>IFERROR(IF(AND(NOT(YEAR(F$3)&lt;=YEAR('Rent Roll'!$C37)+'Rent Roll'!$V37-1),MOD(YEAR(F$3),'Rent Roll'!$U37)=MOD(YEAR('Rent Roll'!$C37),'Rent Roll'!$U37),MONTH(F$3)=MONTH('Rent Roll'!$C37)),1,0),0)</f>
        <v>0</v>
      </c>
      <c r="G239" s="768">
        <f>IFERROR(IF(AND(NOT(YEAR(G$3)&lt;=YEAR('Rent Roll'!$C37)+'Rent Roll'!$V37-1),MOD(YEAR(G$3),'Rent Roll'!$U37)=MOD(YEAR('Rent Roll'!$C37),'Rent Roll'!$U37),MONTH(G$3)=MONTH('Rent Roll'!$C37)),1,0),0)</f>
        <v>0</v>
      </c>
      <c r="H239" s="567">
        <f>IFERROR(IF(AND(NOT(YEAR(H$3)&lt;=YEAR('Rent Roll'!$C37)+'Rent Roll'!$V37-1),MOD(YEAR(H$3),'Rent Roll'!$U37)=MOD(YEAR('Rent Roll'!$C37),'Rent Roll'!$U37),MONTH(H$3)=MONTH('Rent Roll'!$C37)),1,0),0)</f>
        <v>0</v>
      </c>
      <c r="I239" s="567">
        <f>IFERROR(IF(AND(NOT(YEAR(I$3)&lt;=YEAR('Rent Roll'!$C37)+'Rent Roll'!$V37-1),MOD(YEAR(I$3),'Rent Roll'!$U37)=MOD(YEAR('Rent Roll'!$C37),'Rent Roll'!$U37),MONTH(I$3)=MONTH('Rent Roll'!$C37)),1,0),0)</f>
        <v>0</v>
      </c>
      <c r="J239" s="567">
        <f>IFERROR(IF(AND(NOT(YEAR(J$3)&lt;=YEAR('Rent Roll'!$C37)+'Rent Roll'!$V37-1),MOD(YEAR(J$3),'Rent Roll'!$U37)=MOD(YEAR('Rent Roll'!$C37),'Rent Roll'!$U37),MONTH(J$3)=MONTH('Rent Roll'!$C37)),1,0),0)</f>
        <v>0</v>
      </c>
      <c r="K239" s="567">
        <f>IFERROR(IF(AND(NOT(YEAR(K$3)&lt;=YEAR('Rent Roll'!$C37)+'Rent Roll'!$V37-1),MOD(YEAR(K$3),'Rent Roll'!$U37)=MOD(YEAR('Rent Roll'!$C37),'Rent Roll'!$U37),MONTH(K$3)=MONTH('Rent Roll'!$C37)),1,0),0)</f>
        <v>0</v>
      </c>
      <c r="L239" s="567">
        <f>IFERROR(IF(AND(NOT(YEAR(L$3)&lt;=YEAR('Rent Roll'!$C37)+'Rent Roll'!$V37-1),MOD(YEAR(L$3),'Rent Roll'!$U37)=MOD(YEAR('Rent Roll'!$C37),'Rent Roll'!$U37),MONTH(L$3)=MONTH('Rent Roll'!$C37)),1,0),0)</f>
        <v>0</v>
      </c>
      <c r="M239" s="567">
        <f>IFERROR(IF(AND(NOT(YEAR(M$3)&lt;=YEAR('Rent Roll'!$C37)+'Rent Roll'!$V37-1),MOD(YEAR(M$3),'Rent Roll'!$U37)=MOD(YEAR('Rent Roll'!$C37),'Rent Roll'!$U37),MONTH(M$3)=MONTH('Rent Roll'!$C37)),1,0),0)</f>
        <v>0</v>
      </c>
      <c r="N239" s="567">
        <f>IFERROR(IF(AND(NOT(YEAR(N$3)&lt;=YEAR('Rent Roll'!$C37)+'Rent Roll'!$V37-1),MOD(YEAR(N$3),'Rent Roll'!$U37)=MOD(YEAR('Rent Roll'!$C37),'Rent Roll'!$U37),MONTH(N$3)=MONTH('Rent Roll'!$C37)),1,0),0)</f>
        <v>0</v>
      </c>
      <c r="O239" s="567">
        <f>IFERROR(IF(AND(NOT(YEAR(O$3)&lt;=YEAR('Rent Roll'!$C37)+'Rent Roll'!$V37-1),MOD(YEAR(O$3),'Rent Roll'!$U37)=MOD(YEAR('Rent Roll'!$C37),'Rent Roll'!$U37),MONTH(O$3)=MONTH('Rent Roll'!$C37)),1,0),0)</f>
        <v>0</v>
      </c>
      <c r="P239" s="567">
        <f>IFERROR(IF(AND(NOT(YEAR(P$3)&lt;=YEAR('Rent Roll'!$C37)+'Rent Roll'!$V37-1),MOD(YEAR(P$3),'Rent Roll'!$U37)=MOD(YEAR('Rent Roll'!$C37),'Rent Roll'!$U37),MONTH(P$3)=MONTH('Rent Roll'!$C37)),1,0),0)</f>
        <v>0</v>
      </c>
      <c r="Q239" s="567">
        <f>IFERROR(IF(AND(NOT(YEAR(Q$3)&lt;=YEAR('Rent Roll'!$C37)+'Rent Roll'!$V37-1),MOD(YEAR(Q$3),'Rent Roll'!$U37)=MOD(YEAR('Rent Roll'!$C37),'Rent Roll'!$U37),MONTH(Q$3)=MONTH('Rent Roll'!$C37)),1,0),0)</f>
        <v>0</v>
      </c>
      <c r="R239" s="767">
        <f>IFERROR(IF(AND(NOT(YEAR(R$3)&lt;=YEAR('Rent Roll'!$C37)+'Rent Roll'!$V37-1),MOD(YEAR(R$3),'Rent Roll'!$U37)=MOD(YEAR('Rent Roll'!$C37),'Rent Roll'!$U37),MONTH(R$3)=MONTH('Rent Roll'!$C37)),1,0),0)</f>
        <v>0</v>
      </c>
      <c r="S239" s="768">
        <f>IFERROR(IF(AND(NOT(YEAR(S$3)&lt;=YEAR('Rent Roll'!$C37)+'Rent Roll'!$V37-1),MOD(YEAR(S$3),'Rent Roll'!$U37)=MOD(YEAR('Rent Roll'!$C37),'Rent Roll'!$U37),MONTH(S$3)=MONTH('Rent Roll'!$C37)),1,0),0)</f>
        <v>0</v>
      </c>
      <c r="T239" s="567">
        <f>IFERROR(IF(AND(NOT(YEAR(T$3)&lt;=YEAR('Rent Roll'!$C37)+'Rent Roll'!$V37-1),MOD(YEAR(T$3),'Rent Roll'!$U37)=MOD(YEAR('Rent Roll'!$C37),'Rent Roll'!$U37),MONTH(T$3)=MONTH('Rent Roll'!$C37)),1,0),0)</f>
        <v>0</v>
      </c>
      <c r="U239" s="567">
        <f>IFERROR(IF(AND(NOT(YEAR(U$3)&lt;=YEAR('Rent Roll'!$C37)+'Rent Roll'!$V37-1),MOD(YEAR(U$3),'Rent Roll'!$U37)=MOD(YEAR('Rent Roll'!$C37),'Rent Roll'!$U37),MONTH(U$3)=MONTH('Rent Roll'!$C37)),1,0),0)</f>
        <v>0</v>
      </c>
      <c r="V239" s="567">
        <f>IFERROR(IF(AND(NOT(YEAR(V$3)&lt;=YEAR('Rent Roll'!$C37)+'Rent Roll'!$V37-1),MOD(YEAR(V$3),'Rent Roll'!$U37)=MOD(YEAR('Rent Roll'!$C37),'Rent Roll'!$U37),MONTH(V$3)=MONTH('Rent Roll'!$C37)),1,0),0)</f>
        <v>0</v>
      </c>
      <c r="W239" s="567">
        <f>IFERROR(IF(AND(NOT(YEAR(W$3)&lt;=YEAR('Rent Roll'!$C37)+'Rent Roll'!$V37-1),MOD(YEAR(W$3),'Rent Roll'!$U37)=MOD(YEAR('Rent Roll'!$C37),'Rent Roll'!$U37),MONTH(W$3)=MONTH('Rent Roll'!$C37)),1,0),0)</f>
        <v>0</v>
      </c>
      <c r="X239" s="567">
        <f>IFERROR(IF(AND(NOT(YEAR(X$3)&lt;=YEAR('Rent Roll'!$C37)+'Rent Roll'!$V37-1),MOD(YEAR(X$3),'Rent Roll'!$U37)=MOD(YEAR('Rent Roll'!$C37),'Rent Roll'!$U37),MONTH(X$3)=MONTH('Rent Roll'!$C37)),1,0),0)</f>
        <v>0</v>
      </c>
      <c r="Y239" s="567">
        <f>IFERROR(IF(AND(NOT(YEAR(Y$3)&lt;=YEAR('Rent Roll'!$C37)+'Rent Roll'!$V37-1),MOD(YEAR(Y$3),'Rent Roll'!$U37)=MOD(YEAR('Rent Roll'!$C37),'Rent Roll'!$U37),MONTH(Y$3)=MONTH('Rent Roll'!$C37)),1,0),0)</f>
        <v>0</v>
      </c>
      <c r="Z239" s="567">
        <f>IFERROR(IF(AND(NOT(YEAR(Z$3)&lt;=YEAR('Rent Roll'!$C37)+'Rent Roll'!$V37-1),MOD(YEAR(Z$3),'Rent Roll'!$U37)=MOD(YEAR('Rent Roll'!$C37),'Rent Roll'!$U37),MONTH(Z$3)=MONTH('Rent Roll'!$C37)),1,0),0)</f>
        <v>0</v>
      </c>
      <c r="AA239" s="567">
        <f>IFERROR(IF(AND(NOT(YEAR(AA$3)&lt;=YEAR('Rent Roll'!$C37)+'Rent Roll'!$V37-1),MOD(YEAR(AA$3),'Rent Roll'!$U37)=MOD(YEAR('Rent Roll'!$C37),'Rent Roll'!$U37),MONTH(AA$3)=MONTH('Rent Roll'!$C37)),1,0),0)</f>
        <v>0</v>
      </c>
      <c r="AB239" s="567">
        <f>IFERROR(IF(AND(NOT(YEAR(AB$3)&lt;=YEAR('Rent Roll'!$C37)+'Rent Roll'!$V37-1),MOD(YEAR(AB$3),'Rent Roll'!$U37)=MOD(YEAR('Rent Roll'!$C37),'Rent Roll'!$U37),MONTH(AB$3)=MONTH('Rent Roll'!$C37)),1,0),0)</f>
        <v>0</v>
      </c>
      <c r="AC239" s="567">
        <f>IFERROR(IF(AND(NOT(YEAR(AC$3)&lt;=YEAR('Rent Roll'!$C37)+'Rent Roll'!$V37-1),MOD(YEAR(AC$3),'Rent Roll'!$U37)=MOD(YEAR('Rent Roll'!$C37),'Rent Roll'!$U37),MONTH(AC$3)=MONTH('Rent Roll'!$C37)),1,0),0)</f>
        <v>0</v>
      </c>
      <c r="AD239" s="767">
        <f>IFERROR(IF(AND(NOT(YEAR(AD$3)&lt;=YEAR('Rent Roll'!$C37)+'Rent Roll'!$V37-1),MOD(YEAR(AD$3),'Rent Roll'!$U37)=MOD(YEAR('Rent Roll'!$C37),'Rent Roll'!$U37),MONTH(AD$3)=MONTH('Rent Roll'!$C37)),1,0),0)</f>
        <v>0</v>
      </c>
      <c r="AE239" s="768">
        <f>IFERROR(IF(AND(NOT(YEAR(AE$3)&lt;=YEAR('Rent Roll'!$C37)+'Rent Roll'!$V37-1),MOD(YEAR(AE$3),'Rent Roll'!$U37)=MOD(YEAR('Rent Roll'!$C37),'Rent Roll'!$U37),MONTH(AE$3)=MONTH('Rent Roll'!$C37)),1,0),0)</f>
        <v>0</v>
      </c>
      <c r="AF239" s="567">
        <f>IFERROR(IF(AND(NOT(YEAR(AF$3)&lt;=YEAR('Rent Roll'!$C37)+'Rent Roll'!$V37-1),MOD(YEAR(AF$3),'Rent Roll'!$U37)=MOD(YEAR('Rent Roll'!$C37),'Rent Roll'!$U37),MONTH(AF$3)=MONTH('Rent Roll'!$C37)),1,0),0)</f>
        <v>0</v>
      </c>
      <c r="AG239" s="567">
        <f>IFERROR(IF(AND(NOT(YEAR(AG$3)&lt;=YEAR('Rent Roll'!$C37)+'Rent Roll'!$V37-1),MOD(YEAR(AG$3),'Rent Roll'!$U37)=MOD(YEAR('Rent Roll'!$C37),'Rent Roll'!$U37),MONTH(AG$3)=MONTH('Rent Roll'!$C37)),1,0),0)</f>
        <v>0</v>
      </c>
      <c r="AH239" s="567">
        <f>IFERROR(IF(AND(NOT(YEAR(AH$3)&lt;=YEAR('Rent Roll'!$C37)+'Rent Roll'!$V37-1),MOD(YEAR(AH$3),'Rent Roll'!$U37)=MOD(YEAR('Rent Roll'!$C37),'Rent Roll'!$U37),MONTH(AH$3)=MONTH('Rent Roll'!$C37)),1,0),0)</f>
        <v>0</v>
      </c>
      <c r="AI239" s="567">
        <f>IFERROR(IF(AND(NOT(YEAR(AI$3)&lt;=YEAR('Rent Roll'!$C37)+'Rent Roll'!$V37-1),MOD(YEAR(AI$3),'Rent Roll'!$U37)=MOD(YEAR('Rent Roll'!$C37),'Rent Roll'!$U37),MONTH(AI$3)=MONTH('Rent Roll'!$C37)),1,0),0)</f>
        <v>0</v>
      </c>
      <c r="AJ239" s="567">
        <f>IFERROR(IF(AND(NOT(YEAR(AJ$3)&lt;=YEAR('Rent Roll'!$C37)+'Rent Roll'!$V37-1),MOD(YEAR(AJ$3),'Rent Roll'!$U37)=MOD(YEAR('Rent Roll'!$C37),'Rent Roll'!$U37),MONTH(AJ$3)=MONTH('Rent Roll'!$C37)),1,0),0)</f>
        <v>0</v>
      </c>
      <c r="AK239" s="567">
        <f>IFERROR(IF(AND(NOT(YEAR(AK$3)&lt;=YEAR('Rent Roll'!$C37)+'Rent Roll'!$V37-1),MOD(YEAR(AK$3),'Rent Roll'!$U37)=MOD(YEAR('Rent Roll'!$C37),'Rent Roll'!$U37),MONTH(AK$3)=MONTH('Rent Roll'!$C37)),1,0),0)</f>
        <v>0</v>
      </c>
      <c r="AL239" s="567">
        <f>IFERROR(IF(AND(NOT(YEAR(AL$3)&lt;=YEAR('Rent Roll'!$C37)+'Rent Roll'!$V37-1),MOD(YEAR(AL$3),'Rent Roll'!$U37)=MOD(YEAR('Rent Roll'!$C37),'Rent Roll'!$U37),MONTH(AL$3)=MONTH('Rent Roll'!$C37)),1,0),0)</f>
        <v>0</v>
      </c>
      <c r="AM239" s="567">
        <f>IFERROR(IF(AND(NOT(YEAR(AM$3)&lt;=YEAR('Rent Roll'!$C37)+'Rent Roll'!$V37-1),MOD(YEAR(AM$3),'Rent Roll'!$U37)=MOD(YEAR('Rent Roll'!$C37),'Rent Roll'!$U37),MONTH(AM$3)=MONTH('Rent Roll'!$C37)),1,0),0)</f>
        <v>0</v>
      </c>
      <c r="AN239" s="567">
        <f>IFERROR(IF(AND(NOT(YEAR(AN$3)&lt;=YEAR('Rent Roll'!$C37)+'Rent Roll'!$V37-1),MOD(YEAR(AN$3),'Rent Roll'!$U37)=MOD(YEAR('Rent Roll'!$C37),'Rent Roll'!$U37),MONTH(AN$3)=MONTH('Rent Roll'!$C37)),1,0),0)</f>
        <v>0</v>
      </c>
      <c r="AO239" s="567">
        <f>IFERROR(IF(AND(NOT(YEAR(AO$3)&lt;=YEAR('Rent Roll'!$C37)+'Rent Roll'!$V37-1),MOD(YEAR(AO$3),'Rent Roll'!$U37)=MOD(YEAR('Rent Roll'!$C37),'Rent Roll'!$U37),MONTH(AO$3)=MONTH('Rent Roll'!$C37)),1,0),0)</f>
        <v>0</v>
      </c>
      <c r="AP239" s="767">
        <f>IFERROR(IF(AND(NOT(YEAR(AP$3)&lt;=YEAR('Rent Roll'!$C37)+'Rent Roll'!$V37-1),MOD(YEAR(AP$3),'Rent Roll'!$U37)=MOD(YEAR('Rent Roll'!$C37),'Rent Roll'!$U37),MONTH(AP$3)=MONTH('Rent Roll'!$C37)),1,0),0)</f>
        <v>0</v>
      </c>
      <c r="AQ239" s="768">
        <f>IFERROR(IF(AND(NOT(YEAR(AQ$3)&lt;=YEAR('Rent Roll'!$C37)+'Rent Roll'!$V37-1),MOD(YEAR(AQ$3),'Rent Roll'!$U37)=MOD(YEAR('Rent Roll'!$C37),'Rent Roll'!$U37),MONTH(AQ$3)=MONTH('Rent Roll'!$C37)),1,0),0)</f>
        <v>0</v>
      </c>
      <c r="AR239" s="567">
        <f>IFERROR(IF(AND(NOT(YEAR(AR$3)&lt;=YEAR('Rent Roll'!$C37)+'Rent Roll'!$V37-1),MOD(YEAR(AR$3),'Rent Roll'!$U37)=MOD(YEAR('Rent Roll'!$C37),'Rent Roll'!$U37),MONTH(AR$3)=MONTH('Rent Roll'!$C37)),1,0),0)</f>
        <v>0</v>
      </c>
      <c r="AS239" s="567">
        <f>IFERROR(IF(AND(NOT(YEAR(AS$3)&lt;=YEAR('Rent Roll'!$C37)+'Rent Roll'!$V37-1),MOD(YEAR(AS$3),'Rent Roll'!$U37)=MOD(YEAR('Rent Roll'!$C37),'Rent Roll'!$U37),MONTH(AS$3)=MONTH('Rent Roll'!$C37)),1,0),0)</f>
        <v>0</v>
      </c>
      <c r="AT239" s="567">
        <f>IFERROR(IF(AND(NOT(YEAR(AT$3)&lt;=YEAR('Rent Roll'!$C37)+'Rent Roll'!$V37-1),MOD(YEAR(AT$3),'Rent Roll'!$U37)=MOD(YEAR('Rent Roll'!$C37),'Rent Roll'!$U37),MONTH(AT$3)=MONTH('Rent Roll'!$C37)),1,0),0)</f>
        <v>0</v>
      </c>
      <c r="AU239" s="567">
        <f>IFERROR(IF(AND(NOT(YEAR(AU$3)&lt;=YEAR('Rent Roll'!$C37)+'Rent Roll'!$V37-1),MOD(YEAR(AU$3),'Rent Roll'!$U37)=MOD(YEAR('Rent Roll'!$C37),'Rent Roll'!$U37),MONTH(AU$3)=MONTH('Rent Roll'!$C37)),1,0),0)</f>
        <v>0</v>
      </c>
      <c r="AV239" s="567">
        <f>IFERROR(IF(AND(NOT(YEAR(AV$3)&lt;=YEAR('Rent Roll'!$C37)+'Rent Roll'!$V37-1),MOD(YEAR(AV$3),'Rent Roll'!$U37)=MOD(YEAR('Rent Roll'!$C37),'Rent Roll'!$U37),MONTH(AV$3)=MONTH('Rent Roll'!$C37)),1,0),0)</f>
        <v>0</v>
      </c>
      <c r="AW239" s="567">
        <f>IFERROR(IF(AND(NOT(YEAR(AW$3)&lt;=YEAR('Rent Roll'!$C37)+'Rent Roll'!$V37-1),MOD(YEAR(AW$3),'Rent Roll'!$U37)=MOD(YEAR('Rent Roll'!$C37),'Rent Roll'!$U37),MONTH(AW$3)=MONTH('Rent Roll'!$C37)),1,0),0)</f>
        <v>0</v>
      </c>
      <c r="AX239" s="567">
        <f>IFERROR(IF(AND(NOT(YEAR(AX$3)&lt;=YEAR('Rent Roll'!$C37)+'Rent Roll'!$V37-1),MOD(YEAR(AX$3),'Rent Roll'!$U37)=MOD(YEAR('Rent Roll'!$C37),'Rent Roll'!$U37),MONTH(AX$3)=MONTH('Rent Roll'!$C37)),1,0),0)</f>
        <v>0</v>
      </c>
      <c r="AY239" s="567">
        <f>IFERROR(IF(AND(NOT(YEAR(AY$3)&lt;=YEAR('Rent Roll'!$C37)+'Rent Roll'!$V37-1),MOD(YEAR(AY$3),'Rent Roll'!$U37)=MOD(YEAR('Rent Roll'!$C37),'Rent Roll'!$U37),MONTH(AY$3)=MONTH('Rent Roll'!$C37)),1,0),0)</f>
        <v>0</v>
      </c>
      <c r="AZ239" s="567">
        <f>IFERROR(IF(AND(NOT(YEAR(AZ$3)&lt;=YEAR('Rent Roll'!$C37)+'Rent Roll'!$V37-1),MOD(YEAR(AZ$3),'Rent Roll'!$U37)=MOD(YEAR('Rent Roll'!$C37),'Rent Roll'!$U37),MONTH(AZ$3)=MONTH('Rent Roll'!$C37)),1,0),0)</f>
        <v>0</v>
      </c>
      <c r="BA239" s="567">
        <f>IFERROR(IF(AND(NOT(YEAR(BA$3)&lt;=YEAR('Rent Roll'!$C37)+'Rent Roll'!$V37-1),MOD(YEAR(BA$3),'Rent Roll'!$U37)=MOD(YEAR('Rent Roll'!$C37),'Rent Roll'!$U37),MONTH(BA$3)=MONTH('Rent Roll'!$C37)),1,0),0)</f>
        <v>0</v>
      </c>
      <c r="BB239" s="767">
        <f>IFERROR(IF(AND(NOT(YEAR(BB$3)&lt;=YEAR('Rent Roll'!$C37)+'Rent Roll'!$V37-1),MOD(YEAR(BB$3),'Rent Roll'!$U37)=MOD(YEAR('Rent Roll'!$C37),'Rent Roll'!$U37),MONTH(BB$3)=MONTH('Rent Roll'!$C37)),1,0),0)</f>
        <v>0</v>
      </c>
      <c r="BC239" s="768">
        <f>IFERROR(IF(AND(NOT(YEAR(BC$3)&lt;=YEAR('Rent Roll'!$C37)+'Rent Roll'!$V37-1),MOD(YEAR(BC$3),'Rent Roll'!$U37)=MOD(YEAR('Rent Roll'!$C37),'Rent Roll'!$U37),MONTH(BC$3)=MONTH('Rent Roll'!$C37)),1,0),0)</f>
        <v>0</v>
      </c>
      <c r="BD239" s="567">
        <f>IFERROR(IF(AND(NOT(YEAR(BD$3)&lt;=YEAR('Rent Roll'!$C37)+'Rent Roll'!$V37-1),MOD(YEAR(BD$3),'Rent Roll'!$U37)=MOD(YEAR('Rent Roll'!$C37),'Rent Roll'!$U37),MONTH(BD$3)=MONTH('Rent Roll'!$C37)),1,0),0)</f>
        <v>0</v>
      </c>
      <c r="BE239" s="567">
        <f>IFERROR(IF(AND(NOT(YEAR(BE$3)&lt;=YEAR('Rent Roll'!$C37)+'Rent Roll'!$V37-1),MOD(YEAR(BE$3),'Rent Roll'!$U37)=MOD(YEAR('Rent Roll'!$C37),'Rent Roll'!$U37),MONTH(BE$3)=MONTH('Rent Roll'!$C37)),1,0),0)</f>
        <v>0</v>
      </c>
      <c r="BF239" s="567">
        <f>IFERROR(IF(AND(NOT(YEAR(BF$3)&lt;=YEAR('Rent Roll'!$C37)+'Rent Roll'!$V37-1),MOD(YEAR(BF$3),'Rent Roll'!$U37)=MOD(YEAR('Rent Roll'!$C37),'Rent Roll'!$U37),MONTH(BF$3)=MONTH('Rent Roll'!$C37)),1,0),0)</f>
        <v>0</v>
      </c>
      <c r="BG239" s="567">
        <f>IFERROR(IF(AND(NOT(YEAR(BG$3)&lt;=YEAR('Rent Roll'!$C37)+'Rent Roll'!$V37-1),MOD(YEAR(BG$3),'Rent Roll'!$U37)=MOD(YEAR('Rent Roll'!$C37),'Rent Roll'!$U37),MONTH(BG$3)=MONTH('Rent Roll'!$C37)),1,0),0)</f>
        <v>0</v>
      </c>
      <c r="BH239" s="567">
        <f>IFERROR(IF(AND(NOT(YEAR(BH$3)&lt;=YEAR('Rent Roll'!$C37)+'Rent Roll'!$V37-1),MOD(YEAR(BH$3),'Rent Roll'!$U37)=MOD(YEAR('Rent Roll'!$C37),'Rent Roll'!$U37),MONTH(BH$3)=MONTH('Rent Roll'!$C37)),1,0),0)</f>
        <v>0</v>
      </c>
      <c r="BI239" s="567">
        <f>IFERROR(IF(AND(NOT(YEAR(BI$3)&lt;=YEAR('Rent Roll'!$C37)+'Rent Roll'!$V37-1),MOD(YEAR(BI$3),'Rent Roll'!$U37)=MOD(YEAR('Rent Roll'!$C37),'Rent Roll'!$U37),MONTH(BI$3)=MONTH('Rent Roll'!$C37)),1,0),0)</f>
        <v>0</v>
      </c>
      <c r="BJ239" s="567">
        <f>IFERROR(IF(AND(NOT(YEAR(BJ$3)&lt;=YEAR('Rent Roll'!$C37)+'Rent Roll'!$V37-1),MOD(YEAR(BJ$3),'Rent Roll'!$U37)=MOD(YEAR('Rent Roll'!$C37),'Rent Roll'!$U37),MONTH(BJ$3)=MONTH('Rent Roll'!$C37)),1,0),0)</f>
        <v>0</v>
      </c>
      <c r="BK239" s="567">
        <f>IFERROR(IF(AND(NOT(YEAR(BK$3)&lt;=YEAR('Rent Roll'!$C37)+'Rent Roll'!$V37-1),MOD(YEAR(BK$3),'Rent Roll'!$U37)=MOD(YEAR('Rent Roll'!$C37),'Rent Roll'!$U37),MONTH(BK$3)=MONTH('Rent Roll'!$C37)),1,0),0)</f>
        <v>0</v>
      </c>
      <c r="BL239" s="567">
        <f>IFERROR(IF(AND(NOT(YEAR(BL$3)&lt;=YEAR('Rent Roll'!$C37)+'Rent Roll'!$V37-1),MOD(YEAR(BL$3),'Rent Roll'!$U37)=MOD(YEAR('Rent Roll'!$C37),'Rent Roll'!$U37),MONTH(BL$3)=MONTH('Rent Roll'!$C37)),1,0),0)</f>
        <v>0</v>
      </c>
      <c r="BM239" s="567">
        <f>IFERROR(IF(AND(NOT(YEAR(BM$3)&lt;=YEAR('Rent Roll'!$C37)+'Rent Roll'!$V37-1),MOD(YEAR(BM$3),'Rent Roll'!$U37)=MOD(YEAR('Rent Roll'!$C37),'Rent Roll'!$U37),MONTH(BM$3)=MONTH('Rent Roll'!$C37)),1,0),0)</f>
        <v>0</v>
      </c>
      <c r="BN239" s="767">
        <f>IFERROR(IF(AND(NOT(YEAR(BN$3)&lt;=YEAR('Rent Roll'!$C37)+'Rent Roll'!$V37-1),MOD(YEAR(BN$3),'Rent Roll'!$U37)=MOD(YEAR('Rent Roll'!$C37),'Rent Roll'!$U37),MONTH(BN$3)=MONTH('Rent Roll'!$C37)),1,0),0)</f>
        <v>0</v>
      </c>
      <c r="BO239" s="768">
        <f>IFERROR(IF(AND(NOT(YEAR(BO$3)&lt;=YEAR('Rent Roll'!$C37)+'Rent Roll'!$V37-1),MOD(YEAR(BO$3),'Rent Roll'!$U37)=MOD(YEAR('Rent Roll'!$C37),'Rent Roll'!$U37),MONTH(BO$3)=MONTH('Rent Roll'!$C37)),1,0),0)</f>
        <v>0</v>
      </c>
      <c r="BP239" s="567">
        <f>IFERROR(IF(AND(NOT(YEAR(BP$3)&lt;=YEAR('Rent Roll'!$C37)+'Rent Roll'!$V37-1),MOD(YEAR(BP$3),'Rent Roll'!$U37)=MOD(YEAR('Rent Roll'!$C37),'Rent Roll'!$U37),MONTH(BP$3)=MONTH('Rent Roll'!$C37)),1,0),0)</f>
        <v>0</v>
      </c>
      <c r="BQ239" s="567">
        <f>IFERROR(IF(AND(NOT(YEAR(BQ$3)&lt;=YEAR('Rent Roll'!$C37)+'Rent Roll'!$V37-1),MOD(YEAR(BQ$3),'Rent Roll'!$U37)=MOD(YEAR('Rent Roll'!$C37),'Rent Roll'!$U37),MONTH(BQ$3)=MONTH('Rent Roll'!$C37)),1,0),0)</f>
        <v>0</v>
      </c>
      <c r="BR239" s="567">
        <f>IFERROR(IF(AND(NOT(YEAR(BR$3)&lt;=YEAR('Rent Roll'!$C37)+'Rent Roll'!$V37-1),MOD(YEAR(BR$3),'Rent Roll'!$U37)=MOD(YEAR('Rent Roll'!$C37),'Rent Roll'!$U37),MONTH(BR$3)=MONTH('Rent Roll'!$C37)),1,0),0)</f>
        <v>0</v>
      </c>
      <c r="BS239" s="567">
        <f>IFERROR(IF(AND(NOT(YEAR(BS$3)&lt;=YEAR('Rent Roll'!$C37)+'Rent Roll'!$V37-1),MOD(YEAR(BS$3),'Rent Roll'!$U37)=MOD(YEAR('Rent Roll'!$C37),'Rent Roll'!$U37),MONTH(BS$3)=MONTH('Rent Roll'!$C37)),1,0),0)</f>
        <v>0</v>
      </c>
      <c r="BT239" s="567">
        <f>IFERROR(IF(AND(NOT(YEAR(BT$3)&lt;=YEAR('Rent Roll'!$C37)+'Rent Roll'!$V37-1),MOD(YEAR(BT$3),'Rent Roll'!$U37)=MOD(YEAR('Rent Roll'!$C37),'Rent Roll'!$U37),MONTH(BT$3)=MONTH('Rent Roll'!$C37)),1,0),0)</f>
        <v>0</v>
      </c>
      <c r="BU239" s="567">
        <f>IFERROR(IF(AND(NOT(YEAR(BU$3)&lt;=YEAR('Rent Roll'!$C37)+'Rent Roll'!$V37-1),MOD(YEAR(BU$3),'Rent Roll'!$U37)=MOD(YEAR('Rent Roll'!$C37),'Rent Roll'!$U37),MONTH(BU$3)=MONTH('Rent Roll'!$C37)),1,0),0)</f>
        <v>0</v>
      </c>
      <c r="BV239" s="567">
        <f>IFERROR(IF(AND(NOT(YEAR(BV$3)&lt;=YEAR('Rent Roll'!$C37)+'Rent Roll'!$V37-1),MOD(YEAR(BV$3),'Rent Roll'!$U37)=MOD(YEAR('Rent Roll'!$C37),'Rent Roll'!$U37),MONTH(BV$3)=MONTH('Rent Roll'!$C37)),1,0),0)</f>
        <v>0</v>
      </c>
      <c r="BW239" s="567">
        <f>IFERROR(IF(AND(NOT(YEAR(BW$3)&lt;=YEAR('Rent Roll'!$C37)+'Rent Roll'!$V37-1),MOD(YEAR(BW$3),'Rent Roll'!$U37)=MOD(YEAR('Rent Roll'!$C37),'Rent Roll'!$U37),MONTH(BW$3)=MONTH('Rent Roll'!$C37)),1,0),0)</f>
        <v>0</v>
      </c>
      <c r="BX239" s="567">
        <f>IFERROR(IF(AND(NOT(YEAR(BX$3)&lt;=YEAR('Rent Roll'!$C37)+'Rent Roll'!$V37-1),MOD(YEAR(BX$3),'Rent Roll'!$U37)=MOD(YEAR('Rent Roll'!$C37),'Rent Roll'!$U37),MONTH(BX$3)=MONTH('Rent Roll'!$C37)),1,0),0)</f>
        <v>0</v>
      </c>
      <c r="BY239" s="567">
        <f>IFERROR(IF(AND(NOT(YEAR(BY$3)&lt;=YEAR('Rent Roll'!$C37)+'Rent Roll'!$V37-1),MOD(YEAR(BY$3),'Rent Roll'!$U37)=MOD(YEAR('Rent Roll'!$C37),'Rent Roll'!$U37),MONTH(BY$3)=MONTH('Rent Roll'!$C37)),1,0),0)</f>
        <v>0</v>
      </c>
      <c r="BZ239" s="767">
        <f>IFERROR(IF(AND(NOT(YEAR(BZ$3)&lt;=YEAR('Rent Roll'!$C37)+'Rent Roll'!$V37-1),MOD(YEAR(BZ$3),'Rent Roll'!$U37)=MOD(YEAR('Rent Roll'!$C37),'Rent Roll'!$U37),MONTH(BZ$3)=MONTH('Rent Roll'!$C37)),1,0),0)</f>
        <v>0</v>
      </c>
      <c r="CA239" s="768">
        <f>IFERROR(IF(AND(NOT(YEAR(CA$3)&lt;=YEAR('Rent Roll'!$C37)+'Rent Roll'!$V37-1),MOD(YEAR(CA$3),'Rent Roll'!$U37)=MOD(YEAR('Rent Roll'!$C37),'Rent Roll'!$U37),MONTH(CA$3)=MONTH('Rent Roll'!$C37)),1,0),0)</f>
        <v>0</v>
      </c>
      <c r="CB239" s="567">
        <f>IFERROR(IF(AND(NOT(YEAR(CB$3)&lt;=YEAR('Rent Roll'!$C37)+'Rent Roll'!$V37-1),MOD(YEAR(CB$3),'Rent Roll'!$U37)=MOD(YEAR('Rent Roll'!$C37),'Rent Roll'!$U37),MONTH(CB$3)=MONTH('Rent Roll'!$C37)),1,0),0)</f>
        <v>0</v>
      </c>
      <c r="CC239" s="567">
        <f>IFERROR(IF(AND(NOT(YEAR(CC$3)&lt;=YEAR('Rent Roll'!$C37)+'Rent Roll'!$V37-1),MOD(YEAR(CC$3),'Rent Roll'!$U37)=MOD(YEAR('Rent Roll'!$C37),'Rent Roll'!$U37),MONTH(CC$3)=MONTH('Rent Roll'!$C37)),1,0),0)</f>
        <v>0</v>
      </c>
      <c r="CD239" s="567">
        <f>IFERROR(IF(AND(NOT(YEAR(CD$3)&lt;=YEAR('Rent Roll'!$C37)+'Rent Roll'!$V37-1),MOD(YEAR(CD$3),'Rent Roll'!$U37)=MOD(YEAR('Rent Roll'!$C37),'Rent Roll'!$U37),MONTH(CD$3)=MONTH('Rent Roll'!$C37)),1,0),0)</f>
        <v>0</v>
      </c>
      <c r="CE239" s="567">
        <f>IFERROR(IF(AND(NOT(YEAR(CE$3)&lt;=YEAR('Rent Roll'!$C37)+'Rent Roll'!$V37-1),MOD(YEAR(CE$3),'Rent Roll'!$U37)=MOD(YEAR('Rent Roll'!$C37),'Rent Roll'!$U37),MONTH(CE$3)=MONTH('Rent Roll'!$C37)),1,0),0)</f>
        <v>0</v>
      </c>
      <c r="CF239" s="567">
        <f>IFERROR(IF(AND(NOT(YEAR(CF$3)&lt;=YEAR('Rent Roll'!$C37)+'Rent Roll'!$V37-1),MOD(YEAR(CF$3),'Rent Roll'!$U37)=MOD(YEAR('Rent Roll'!$C37),'Rent Roll'!$U37),MONTH(CF$3)=MONTH('Rent Roll'!$C37)),1,0),0)</f>
        <v>0</v>
      </c>
      <c r="CG239" s="567">
        <f>IFERROR(IF(AND(NOT(YEAR(CG$3)&lt;=YEAR('Rent Roll'!$C37)+'Rent Roll'!$V37-1),MOD(YEAR(CG$3),'Rent Roll'!$U37)=MOD(YEAR('Rent Roll'!$C37),'Rent Roll'!$U37),MONTH(CG$3)=MONTH('Rent Roll'!$C37)),1,0),0)</f>
        <v>0</v>
      </c>
      <c r="CH239" s="567">
        <f>IFERROR(IF(AND(NOT(YEAR(CH$3)&lt;=YEAR('Rent Roll'!$C37)+'Rent Roll'!$V37-1),MOD(YEAR(CH$3),'Rent Roll'!$U37)=MOD(YEAR('Rent Roll'!$C37),'Rent Roll'!$U37),MONTH(CH$3)=MONTH('Rent Roll'!$C37)),1,0),0)</f>
        <v>0</v>
      </c>
      <c r="CI239" s="567">
        <f>IFERROR(IF(AND(NOT(YEAR(CI$3)&lt;=YEAR('Rent Roll'!$C37)+'Rent Roll'!$V37-1),MOD(YEAR(CI$3),'Rent Roll'!$U37)=MOD(YEAR('Rent Roll'!$C37),'Rent Roll'!$U37),MONTH(CI$3)=MONTH('Rent Roll'!$C37)),1,0),0)</f>
        <v>0</v>
      </c>
      <c r="CJ239" s="567">
        <f>IFERROR(IF(AND(NOT(YEAR(CJ$3)&lt;=YEAR('Rent Roll'!$C37)+'Rent Roll'!$V37-1),MOD(YEAR(CJ$3),'Rent Roll'!$U37)=MOD(YEAR('Rent Roll'!$C37),'Rent Roll'!$U37),MONTH(CJ$3)=MONTH('Rent Roll'!$C37)),1,0),0)</f>
        <v>0</v>
      </c>
      <c r="CK239" s="567">
        <f>IFERROR(IF(AND(NOT(YEAR(CK$3)&lt;=YEAR('Rent Roll'!$C37)+'Rent Roll'!$V37-1),MOD(YEAR(CK$3),'Rent Roll'!$U37)=MOD(YEAR('Rent Roll'!$C37),'Rent Roll'!$U37),MONTH(CK$3)=MONTH('Rent Roll'!$C37)),1,0),0)</f>
        <v>0</v>
      </c>
      <c r="CL239" s="767">
        <f>IFERROR(IF(AND(NOT(YEAR(CL$3)&lt;=YEAR('Rent Roll'!$C37)+'Rent Roll'!$V37-1),MOD(YEAR(CL$3),'Rent Roll'!$U37)=MOD(YEAR('Rent Roll'!$C37),'Rent Roll'!$U37),MONTH(CL$3)=MONTH('Rent Roll'!$C37)),1,0),0)</f>
        <v>0</v>
      </c>
      <c r="CM239" s="768">
        <f>IFERROR(IF(AND(NOT(YEAR(CM$3)&lt;=YEAR('Rent Roll'!$C37)+'Rent Roll'!$V37-1),MOD(YEAR(CM$3),'Rent Roll'!$U37)=MOD(YEAR('Rent Roll'!$C37),'Rent Roll'!$U37),MONTH(CM$3)=MONTH('Rent Roll'!$C37)),1,0),0)</f>
        <v>0</v>
      </c>
      <c r="CN239" s="567">
        <f>IFERROR(IF(AND(NOT(YEAR(CN$3)&lt;=YEAR('Rent Roll'!$C37)+'Rent Roll'!$V37-1),MOD(YEAR(CN$3),'Rent Roll'!$U37)=MOD(YEAR('Rent Roll'!$C37),'Rent Roll'!$U37),MONTH(CN$3)=MONTH('Rent Roll'!$C37)),1,0),0)</f>
        <v>0</v>
      </c>
      <c r="CO239" s="567">
        <f>IFERROR(IF(AND(NOT(YEAR(CO$3)&lt;=YEAR('Rent Roll'!$C37)+'Rent Roll'!$V37-1),MOD(YEAR(CO$3),'Rent Roll'!$U37)=MOD(YEAR('Rent Roll'!$C37),'Rent Roll'!$U37),MONTH(CO$3)=MONTH('Rent Roll'!$C37)),1,0),0)</f>
        <v>0</v>
      </c>
      <c r="CP239" s="567">
        <f>IFERROR(IF(AND(NOT(YEAR(CP$3)&lt;=YEAR('Rent Roll'!$C37)+'Rent Roll'!$V37-1),MOD(YEAR(CP$3),'Rent Roll'!$U37)=MOD(YEAR('Rent Roll'!$C37),'Rent Roll'!$U37),MONTH(CP$3)=MONTH('Rent Roll'!$C37)),1,0),0)</f>
        <v>0</v>
      </c>
      <c r="CQ239" s="567">
        <f>IFERROR(IF(AND(NOT(YEAR(CQ$3)&lt;=YEAR('Rent Roll'!$C37)+'Rent Roll'!$V37-1),MOD(YEAR(CQ$3),'Rent Roll'!$U37)=MOD(YEAR('Rent Roll'!$C37),'Rent Roll'!$U37),MONTH(CQ$3)=MONTH('Rent Roll'!$C37)),1,0),0)</f>
        <v>0</v>
      </c>
      <c r="CR239" s="567">
        <f>IFERROR(IF(AND(NOT(YEAR(CR$3)&lt;=YEAR('Rent Roll'!$C37)+'Rent Roll'!$V37-1),MOD(YEAR(CR$3),'Rent Roll'!$U37)=MOD(YEAR('Rent Roll'!$C37),'Rent Roll'!$U37),MONTH(CR$3)=MONTH('Rent Roll'!$C37)),1,0),0)</f>
        <v>0</v>
      </c>
      <c r="CS239" s="567">
        <f>IFERROR(IF(AND(NOT(YEAR(CS$3)&lt;=YEAR('Rent Roll'!$C37)+'Rent Roll'!$V37-1),MOD(YEAR(CS$3),'Rent Roll'!$U37)=MOD(YEAR('Rent Roll'!$C37),'Rent Roll'!$U37),MONTH(CS$3)=MONTH('Rent Roll'!$C37)),1,0),0)</f>
        <v>0</v>
      </c>
      <c r="CT239" s="567">
        <f>IFERROR(IF(AND(NOT(YEAR(CT$3)&lt;=YEAR('Rent Roll'!$C37)+'Rent Roll'!$V37-1),MOD(YEAR(CT$3),'Rent Roll'!$U37)=MOD(YEAR('Rent Roll'!$C37),'Rent Roll'!$U37),MONTH(CT$3)=MONTH('Rent Roll'!$C37)),1,0),0)</f>
        <v>0</v>
      </c>
      <c r="CU239" s="567">
        <f>IFERROR(IF(AND(NOT(YEAR(CU$3)&lt;=YEAR('Rent Roll'!$C37)+'Rent Roll'!$V37-1),MOD(YEAR(CU$3),'Rent Roll'!$U37)=MOD(YEAR('Rent Roll'!$C37),'Rent Roll'!$U37),MONTH(CU$3)=MONTH('Rent Roll'!$C37)),1,0),0)</f>
        <v>0</v>
      </c>
      <c r="CV239" s="567">
        <f>IFERROR(IF(AND(NOT(YEAR(CV$3)&lt;=YEAR('Rent Roll'!$C37)+'Rent Roll'!$V37-1),MOD(YEAR(CV$3),'Rent Roll'!$U37)=MOD(YEAR('Rent Roll'!$C37),'Rent Roll'!$U37),MONTH(CV$3)=MONTH('Rent Roll'!$C37)),1,0),0)</f>
        <v>0</v>
      </c>
      <c r="CW239" s="567">
        <f>IFERROR(IF(AND(NOT(YEAR(CW$3)&lt;=YEAR('Rent Roll'!$C37)+'Rent Roll'!$V37-1),MOD(YEAR(CW$3),'Rent Roll'!$U37)=MOD(YEAR('Rent Roll'!$C37),'Rent Roll'!$U37),MONTH(CW$3)=MONTH('Rent Roll'!$C37)),1,0),0)</f>
        <v>0</v>
      </c>
      <c r="CX239" s="767">
        <f>IFERROR(IF(AND(NOT(YEAR(CX$3)&lt;=YEAR('Rent Roll'!$C37)+'Rent Roll'!$V37-1),MOD(YEAR(CX$3),'Rent Roll'!$U37)=MOD(YEAR('Rent Roll'!$C37),'Rent Roll'!$U37),MONTH(CX$3)=MONTH('Rent Roll'!$C37)),1,0),0)</f>
        <v>0</v>
      </c>
      <c r="CY239" s="768">
        <f>IFERROR(IF(AND(NOT(YEAR(CY$3)&lt;=YEAR('Rent Roll'!$C37)+'Rent Roll'!$V37-1),MOD(YEAR(CY$3),'Rent Roll'!$U37)=MOD(YEAR('Rent Roll'!$C37),'Rent Roll'!$U37),MONTH(CY$3)=MONTH('Rent Roll'!$C37)),1,0),0)</f>
        <v>0</v>
      </c>
      <c r="CZ239" s="567">
        <f>IFERROR(IF(AND(NOT(YEAR(CZ$3)&lt;=YEAR('Rent Roll'!$C37)+'Rent Roll'!$V37-1),MOD(YEAR(CZ$3),'Rent Roll'!$U37)=MOD(YEAR('Rent Roll'!$C37),'Rent Roll'!$U37),MONTH(CZ$3)=MONTH('Rent Roll'!$C37)),1,0),0)</f>
        <v>0</v>
      </c>
      <c r="DA239" s="567">
        <f>IFERROR(IF(AND(NOT(YEAR(DA$3)&lt;=YEAR('Rent Roll'!$C37)+'Rent Roll'!$V37-1),MOD(YEAR(DA$3),'Rent Roll'!$U37)=MOD(YEAR('Rent Roll'!$C37),'Rent Roll'!$U37),MONTH(DA$3)=MONTH('Rent Roll'!$C37)),1,0),0)</f>
        <v>0</v>
      </c>
      <c r="DB239" s="567">
        <f>IFERROR(IF(AND(NOT(YEAR(DB$3)&lt;=YEAR('Rent Roll'!$C37)+'Rent Roll'!$V37-1),MOD(YEAR(DB$3),'Rent Roll'!$U37)=MOD(YEAR('Rent Roll'!$C37),'Rent Roll'!$U37),MONTH(DB$3)=MONTH('Rent Roll'!$C37)),1,0),0)</f>
        <v>0</v>
      </c>
      <c r="DC239" s="567">
        <f>IFERROR(IF(AND(NOT(YEAR(DC$3)&lt;=YEAR('Rent Roll'!$C37)+'Rent Roll'!$V37-1),MOD(YEAR(DC$3),'Rent Roll'!$U37)=MOD(YEAR('Rent Roll'!$C37),'Rent Roll'!$U37),MONTH(DC$3)=MONTH('Rent Roll'!$C37)),1,0),0)</f>
        <v>0</v>
      </c>
      <c r="DD239" s="567">
        <f>IFERROR(IF(AND(NOT(YEAR(DD$3)&lt;=YEAR('Rent Roll'!$C37)+'Rent Roll'!$V37-1),MOD(YEAR(DD$3),'Rent Roll'!$U37)=MOD(YEAR('Rent Roll'!$C37),'Rent Roll'!$U37),MONTH(DD$3)=MONTH('Rent Roll'!$C37)),1,0),0)</f>
        <v>0</v>
      </c>
      <c r="DE239" s="567">
        <f>IFERROR(IF(AND(NOT(YEAR(DE$3)&lt;=YEAR('Rent Roll'!$C37)+'Rent Roll'!$V37-1),MOD(YEAR(DE$3),'Rent Roll'!$U37)=MOD(YEAR('Rent Roll'!$C37),'Rent Roll'!$U37),MONTH(DE$3)=MONTH('Rent Roll'!$C37)),1,0),0)</f>
        <v>0</v>
      </c>
      <c r="DF239" s="567">
        <f>IFERROR(IF(AND(NOT(YEAR(DF$3)&lt;=YEAR('Rent Roll'!$C37)+'Rent Roll'!$V37-1),MOD(YEAR(DF$3),'Rent Roll'!$U37)=MOD(YEAR('Rent Roll'!$C37),'Rent Roll'!$U37),MONTH(DF$3)=MONTH('Rent Roll'!$C37)),1,0),0)</f>
        <v>0</v>
      </c>
      <c r="DG239" s="567">
        <f>IFERROR(IF(AND(NOT(YEAR(DG$3)&lt;=YEAR('Rent Roll'!$C37)+'Rent Roll'!$V37-1),MOD(YEAR(DG$3),'Rent Roll'!$U37)=MOD(YEAR('Rent Roll'!$C37),'Rent Roll'!$U37),MONTH(DG$3)=MONTH('Rent Roll'!$C37)),1,0),0)</f>
        <v>0</v>
      </c>
      <c r="DH239" s="567">
        <f>IFERROR(IF(AND(NOT(YEAR(DH$3)&lt;=YEAR('Rent Roll'!$C37)+'Rent Roll'!$V37-1),MOD(YEAR(DH$3),'Rent Roll'!$U37)=MOD(YEAR('Rent Roll'!$C37),'Rent Roll'!$U37),MONTH(DH$3)=MONTH('Rent Roll'!$C37)),1,0),0)</f>
        <v>0</v>
      </c>
      <c r="DI239" s="567">
        <f>IFERROR(IF(AND(NOT(YEAR(DI$3)&lt;=YEAR('Rent Roll'!$C37)+'Rent Roll'!$V37-1),MOD(YEAR(DI$3),'Rent Roll'!$U37)=MOD(YEAR('Rent Roll'!$C37),'Rent Roll'!$U37),MONTH(DI$3)=MONTH('Rent Roll'!$C37)),1,0),0)</f>
        <v>0</v>
      </c>
      <c r="DJ239" s="767">
        <f>IFERROR(IF(AND(NOT(YEAR(DJ$3)&lt;=YEAR('Rent Roll'!$C37)+'Rent Roll'!$V37-1),MOD(YEAR(DJ$3),'Rent Roll'!$U37)=MOD(YEAR('Rent Roll'!$C37),'Rent Roll'!$U37),MONTH(DJ$3)=MONTH('Rent Roll'!$C37)),1,0),0)</f>
        <v>0</v>
      </c>
      <c r="DK239" s="768">
        <f>IFERROR(IF(AND(NOT(YEAR(DK$3)&lt;=YEAR('Rent Roll'!$C37)+'Rent Roll'!$V37-1),MOD(YEAR(DK$3),'Rent Roll'!$U37)=MOD(YEAR('Rent Roll'!$C37),'Rent Roll'!$U37),MONTH(DK$3)=MONTH('Rent Roll'!$C37)),1,0),0)</f>
        <v>0</v>
      </c>
      <c r="DL239" s="567">
        <f>IFERROR(IF(AND(NOT(YEAR(DL$3)&lt;=YEAR('Rent Roll'!$C37)+'Rent Roll'!$V37-1),MOD(YEAR(DL$3),'Rent Roll'!$U37)=MOD(YEAR('Rent Roll'!$C37),'Rent Roll'!$U37),MONTH(DL$3)=MONTH('Rent Roll'!$C37)),1,0),0)</f>
        <v>0</v>
      </c>
      <c r="DM239" s="567">
        <f>IFERROR(IF(AND(NOT(YEAR(DM$3)&lt;=YEAR('Rent Roll'!$C37)+'Rent Roll'!$V37-1),MOD(YEAR(DM$3),'Rent Roll'!$U37)=MOD(YEAR('Rent Roll'!$C37),'Rent Roll'!$U37),MONTH(DM$3)=MONTH('Rent Roll'!$C37)),1,0),0)</f>
        <v>0</v>
      </c>
      <c r="DN239" s="567">
        <f>IFERROR(IF(AND(NOT(YEAR(DN$3)&lt;=YEAR('Rent Roll'!$C37)+'Rent Roll'!$V37-1),MOD(YEAR(DN$3),'Rent Roll'!$U37)=MOD(YEAR('Rent Roll'!$C37),'Rent Roll'!$U37),MONTH(DN$3)=MONTH('Rent Roll'!$C37)),1,0),0)</f>
        <v>0</v>
      </c>
      <c r="DO239" s="567">
        <f>IFERROR(IF(AND(NOT(YEAR(DO$3)&lt;=YEAR('Rent Roll'!$C37)+'Rent Roll'!$V37-1),MOD(YEAR(DO$3),'Rent Roll'!$U37)=MOD(YEAR('Rent Roll'!$C37),'Rent Roll'!$U37),MONTH(DO$3)=MONTH('Rent Roll'!$C37)),1,0),0)</f>
        <v>0</v>
      </c>
      <c r="DP239" s="567">
        <f>IFERROR(IF(AND(NOT(YEAR(DP$3)&lt;=YEAR('Rent Roll'!$C37)+'Rent Roll'!$V37-1),MOD(YEAR(DP$3),'Rent Roll'!$U37)=MOD(YEAR('Rent Roll'!$C37),'Rent Roll'!$U37),MONTH(DP$3)=MONTH('Rent Roll'!$C37)),1,0),0)</f>
        <v>0</v>
      </c>
      <c r="DQ239" s="567">
        <f>IFERROR(IF(AND(NOT(YEAR(DQ$3)&lt;=YEAR('Rent Roll'!$C37)+'Rent Roll'!$V37-1),MOD(YEAR(DQ$3),'Rent Roll'!$U37)=MOD(YEAR('Rent Roll'!$C37),'Rent Roll'!$U37),MONTH(DQ$3)=MONTH('Rent Roll'!$C37)),1,0),0)</f>
        <v>0</v>
      </c>
      <c r="DR239" s="567">
        <f>IFERROR(IF(AND(NOT(YEAR(DR$3)&lt;=YEAR('Rent Roll'!$C37)+'Rent Roll'!$V37-1),MOD(YEAR(DR$3),'Rent Roll'!$U37)=MOD(YEAR('Rent Roll'!$C37),'Rent Roll'!$U37),MONTH(DR$3)=MONTH('Rent Roll'!$C37)),1,0),0)</f>
        <v>0</v>
      </c>
      <c r="DS239" s="567">
        <f>IFERROR(IF(AND(NOT(YEAR(DS$3)&lt;=YEAR('Rent Roll'!$C37)+'Rent Roll'!$V37-1),MOD(YEAR(DS$3),'Rent Roll'!$U37)=MOD(YEAR('Rent Roll'!$C37),'Rent Roll'!$U37),MONTH(DS$3)=MONTH('Rent Roll'!$C37)),1,0),0)</f>
        <v>0</v>
      </c>
      <c r="DT239" s="567">
        <f>IFERROR(IF(AND(NOT(YEAR(DT$3)&lt;=YEAR('Rent Roll'!$C37)+'Rent Roll'!$V37-1),MOD(YEAR(DT$3),'Rent Roll'!$U37)=MOD(YEAR('Rent Roll'!$C37),'Rent Roll'!$U37),MONTH(DT$3)=MONTH('Rent Roll'!$C37)),1,0),0)</f>
        <v>0</v>
      </c>
      <c r="DU239" s="567">
        <f>IFERROR(IF(AND(NOT(YEAR(DU$3)&lt;=YEAR('Rent Roll'!$C37)+'Rent Roll'!$V37-1),MOD(YEAR(DU$3),'Rent Roll'!$U37)=MOD(YEAR('Rent Roll'!$C37),'Rent Roll'!$U37),MONTH(DU$3)=MONTH('Rent Roll'!$C37)),1,0),0)</f>
        <v>0</v>
      </c>
      <c r="DV239" s="567">
        <f>IFERROR(IF(AND(NOT(YEAR(DV$3)&lt;=YEAR('Rent Roll'!$C37)+'Rent Roll'!$V37-1),MOD(YEAR(DV$3),'Rent Roll'!$U37)=MOD(YEAR('Rent Roll'!$C37),'Rent Roll'!$U37),MONTH(DV$3)=MONTH('Rent Roll'!$C37)),1,0),0)</f>
        <v>0</v>
      </c>
    </row>
    <row r="240" spans="1:126" s="568" customFormat="1" ht="12" customHeight="1" outlineLevel="1" x14ac:dyDescent="0.4">
      <c r="A240" s="732"/>
      <c r="B240" s="564">
        <f>'Rent Roll'!$B38</f>
        <v>0</v>
      </c>
      <c r="C240" s="566"/>
      <c r="D240" s="566"/>
      <c r="E240" s="566"/>
      <c r="F240" s="778">
        <f>IFERROR(IF(AND(NOT(YEAR(F$3)&lt;=YEAR('Rent Roll'!$C38)+'Rent Roll'!$V38-1),MOD(YEAR(F$3),'Rent Roll'!$U38)=MOD(YEAR('Rent Roll'!$C38),'Rent Roll'!$U38),MONTH(F$3)=MONTH('Rent Roll'!$C38)),1,0),0)</f>
        <v>0</v>
      </c>
      <c r="G240" s="768">
        <f>IFERROR(IF(AND(NOT(YEAR(G$3)&lt;=YEAR('Rent Roll'!$C38)+'Rent Roll'!$V38-1),MOD(YEAR(G$3),'Rent Roll'!$U38)=MOD(YEAR('Rent Roll'!$C38),'Rent Roll'!$U38),MONTH(G$3)=MONTH('Rent Roll'!$C38)),1,0),0)</f>
        <v>0</v>
      </c>
      <c r="H240" s="567">
        <f>IFERROR(IF(AND(NOT(YEAR(H$3)&lt;=YEAR('Rent Roll'!$C38)+'Rent Roll'!$V38-1),MOD(YEAR(H$3),'Rent Roll'!$U38)=MOD(YEAR('Rent Roll'!$C38),'Rent Roll'!$U38),MONTH(H$3)=MONTH('Rent Roll'!$C38)),1,0),0)</f>
        <v>0</v>
      </c>
      <c r="I240" s="567">
        <f>IFERROR(IF(AND(NOT(YEAR(I$3)&lt;=YEAR('Rent Roll'!$C38)+'Rent Roll'!$V38-1),MOD(YEAR(I$3),'Rent Roll'!$U38)=MOD(YEAR('Rent Roll'!$C38),'Rent Roll'!$U38),MONTH(I$3)=MONTH('Rent Roll'!$C38)),1,0),0)</f>
        <v>0</v>
      </c>
      <c r="J240" s="567">
        <f>IFERROR(IF(AND(NOT(YEAR(J$3)&lt;=YEAR('Rent Roll'!$C38)+'Rent Roll'!$V38-1),MOD(YEAR(J$3),'Rent Roll'!$U38)=MOD(YEAR('Rent Roll'!$C38),'Rent Roll'!$U38),MONTH(J$3)=MONTH('Rent Roll'!$C38)),1,0),0)</f>
        <v>0</v>
      </c>
      <c r="K240" s="567">
        <f>IFERROR(IF(AND(NOT(YEAR(K$3)&lt;=YEAR('Rent Roll'!$C38)+'Rent Roll'!$V38-1),MOD(YEAR(K$3),'Rent Roll'!$U38)=MOD(YEAR('Rent Roll'!$C38),'Rent Roll'!$U38),MONTH(K$3)=MONTH('Rent Roll'!$C38)),1,0),0)</f>
        <v>0</v>
      </c>
      <c r="L240" s="567">
        <f>IFERROR(IF(AND(NOT(YEAR(L$3)&lt;=YEAR('Rent Roll'!$C38)+'Rent Roll'!$V38-1),MOD(YEAR(L$3),'Rent Roll'!$U38)=MOD(YEAR('Rent Roll'!$C38),'Rent Roll'!$U38),MONTH(L$3)=MONTH('Rent Roll'!$C38)),1,0),0)</f>
        <v>0</v>
      </c>
      <c r="M240" s="567">
        <f>IFERROR(IF(AND(NOT(YEAR(M$3)&lt;=YEAR('Rent Roll'!$C38)+'Rent Roll'!$V38-1),MOD(YEAR(M$3),'Rent Roll'!$U38)=MOD(YEAR('Rent Roll'!$C38),'Rent Roll'!$U38),MONTH(M$3)=MONTH('Rent Roll'!$C38)),1,0),0)</f>
        <v>0</v>
      </c>
      <c r="N240" s="567">
        <f>IFERROR(IF(AND(NOT(YEAR(N$3)&lt;=YEAR('Rent Roll'!$C38)+'Rent Roll'!$V38-1),MOD(YEAR(N$3),'Rent Roll'!$U38)=MOD(YEAR('Rent Roll'!$C38),'Rent Roll'!$U38),MONTH(N$3)=MONTH('Rent Roll'!$C38)),1,0),0)</f>
        <v>0</v>
      </c>
      <c r="O240" s="567">
        <f>IFERROR(IF(AND(NOT(YEAR(O$3)&lt;=YEAR('Rent Roll'!$C38)+'Rent Roll'!$V38-1),MOD(YEAR(O$3),'Rent Roll'!$U38)=MOD(YEAR('Rent Roll'!$C38),'Rent Roll'!$U38),MONTH(O$3)=MONTH('Rent Roll'!$C38)),1,0),0)</f>
        <v>0</v>
      </c>
      <c r="P240" s="567">
        <f>IFERROR(IF(AND(NOT(YEAR(P$3)&lt;=YEAR('Rent Roll'!$C38)+'Rent Roll'!$V38-1),MOD(YEAR(P$3),'Rent Roll'!$U38)=MOD(YEAR('Rent Roll'!$C38),'Rent Roll'!$U38),MONTH(P$3)=MONTH('Rent Roll'!$C38)),1,0),0)</f>
        <v>0</v>
      </c>
      <c r="Q240" s="567">
        <f>IFERROR(IF(AND(NOT(YEAR(Q$3)&lt;=YEAR('Rent Roll'!$C38)+'Rent Roll'!$V38-1),MOD(YEAR(Q$3),'Rent Roll'!$U38)=MOD(YEAR('Rent Roll'!$C38),'Rent Roll'!$U38),MONTH(Q$3)=MONTH('Rent Roll'!$C38)),1,0),0)</f>
        <v>0</v>
      </c>
      <c r="R240" s="767">
        <f>IFERROR(IF(AND(NOT(YEAR(R$3)&lt;=YEAR('Rent Roll'!$C38)+'Rent Roll'!$V38-1),MOD(YEAR(R$3),'Rent Roll'!$U38)=MOD(YEAR('Rent Roll'!$C38),'Rent Roll'!$U38),MONTH(R$3)=MONTH('Rent Roll'!$C38)),1,0),0)</f>
        <v>0</v>
      </c>
      <c r="S240" s="768">
        <f>IFERROR(IF(AND(NOT(YEAR(S$3)&lt;=YEAR('Rent Roll'!$C38)+'Rent Roll'!$V38-1),MOD(YEAR(S$3),'Rent Roll'!$U38)=MOD(YEAR('Rent Roll'!$C38),'Rent Roll'!$U38),MONTH(S$3)=MONTH('Rent Roll'!$C38)),1,0),0)</f>
        <v>0</v>
      </c>
      <c r="T240" s="567">
        <f>IFERROR(IF(AND(NOT(YEAR(T$3)&lt;=YEAR('Rent Roll'!$C38)+'Rent Roll'!$V38-1),MOD(YEAR(T$3),'Rent Roll'!$U38)=MOD(YEAR('Rent Roll'!$C38),'Rent Roll'!$U38),MONTH(T$3)=MONTH('Rent Roll'!$C38)),1,0),0)</f>
        <v>0</v>
      </c>
      <c r="U240" s="567">
        <f>IFERROR(IF(AND(NOT(YEAR(U$3)&lt;=YEAR('Rent Roll'!$C38)+'Rent Roll'!$V38-1),MOD(YEAR(U$3),'Rent Roll'!$U38)=MOD(YEAR('Rent Roll'!$C38),'Rent Roll'!$U38),MONTH(U$3)=MONTH('Rent Roll'!$C38)),1,0),0)</f>
        <v>0</v>
      </c>
      <c r="V240" s="567">
        <f>IFERROR(IF(AND(NOT(YEAR(V$3)&lt;=YEAR('Rent Roll'!$C38)+'Rent Roll'!$V38-1),MOD(YEAR(V$3),'Rent Roll'!$U38)=MOD(YEAR('Rent Roll'!$C38),'Rent Roll'!$U38),MONTH(V$3)=MONTH('Rent Roll'!$C38)),1,0),0)</f>
        <v>0</v>
      </c>
      <c r="W240" s="567">
        <f>IFERROR(IF(AND(NOT(YEAR(W$3)&lt;=YEAR('Rent Roll'!$C38)+'Rent Roll'!$V38-1),MOD(YEAR(W$3),'Rent Roll'!$U38)=MOD(YEAR('Rent Roll'!$C38),'Rent Roll'!$U38),MONTH(W$3)=MONTH('Rent Roll'!$C38)),1,0),0)</f>
        <v>0</v>
      </c>
      <c r="X240" s="567">
        <f>IFERROR(IF(AND(NOT(YEAR(X$3)&lt;=YEAR('Rent Roll'!$C38)+'Rent Roll'!$V38-1),MOD(YEAR(X$3),'Rent Roll'!$U38)=MOD(YEAR('Rent Roll'!$C38),'Rent Roll'!$U38),MONTH(X$3)=MONTH('Rent Roll'!$C38)),1,0),0)</f>
        <v>0</v>
      </c>
      <c r="Y240" s="567">
        <f>IFERROR(IF(AND(NOT(YEAR(Y$3)&lt;=YEAR('Rent Roll'!$C38)+'Rent Roll'!$V38-1),MOD(YEAR(Y$3),'Rent Roll'!$U38)=MOD(YEAR('Rent Roll'!$C38),'Rent Roll'!$U38),MONTH(Y$3)=MONTH('Rent Roll'!$C38)),1,0),0)</f>
        <v>0</v>
      </c>
      <c r="Z240" s="567">
        <f>IFERROR(IF(AND(NOT(YEAR(Z$3)&lt;=YEAR('Rent Roll'!$C38)+'Rent Roll'!$V38-1),MOD(YEAR(Z$3),'Rent Roll'!$U38)=MOD(YEAR('Rent Roll'!$C38),'Rent Roll'!$U38),MONTH(Z$3)=MONTH('Rent Roll'!$C38)),1,0),0)</f>
        <v>0</v>
      </c>
      <c r="AA240" s="567">
        <f>IFERROR(IF(AND(NOT(YEAR(AA$3)&lt;=YEAR('Rent Roll'!$C38)+'Rent Roll'!$V38-1),MOD(YEAR(AA$3),'Rent Roll'!$U38)=MOD(YEAR('Rent Roll'!$C38),'Rent Roll'!$U38),MONTH(AA$3)=MONTH('Rent Roll'!$C38)),1,0),0)</f>
        <v>0</v>
      </c>
      <c r="AB240" s="567">
        <f>IFERROR(IF(AND(NOT(YEAR(AB$3)&lt;=YEAR('Rent Roll'!$C38)+'Rent Roll'!$V38-1),MOD(YEAR(AB$3),'Rent Roll'!$U38)=MOD(YEAR('Rent Roll'!$C38),'Rent Roll'!$U38),MONTH(AB$3)=MONTH('Rent Roll'!$C38)),1,0),0)</f>
        <v>0</v>
      </c>
      <c r="AC240" s="567">
        <f>IFERROR(IF(AND(NOT(YEAR(AC$3)&lt;=YEAR('Rent Roll'!$C38)+'Rent Roll'!$V38-1),MOD(YEAR(AC$3),'Rent Roll'!$U38)=MOD(YEAR('Rent Roll'!$C38),'Rent Roll'!$U38),MONTH(AC$3)=MONTH('Rent Roll'!$C38)),1,0),0)</f>
        <v>0</v>
      </c>
      <c r="AD240" s="767">
        <f>IFERROR(IF(AND(NOT(YEAR(AD$3)&lt;=YEAR('Rent Roll'!$C38)+'Rent Roll'!$V38-1),MOD(YEAR(AD$3),'Rent Roll'!$U38)=MOD(YEAR('Rent Roll'!$C38),'Rent Roll'!$U38),MONTH(AD$3)=MONTH('Rent Roll'!$C38)),1,0),0)</f>
        <v>0</v>
      </c>
      <c r="AE240" s="768">
        <f>IFERROR(IF(AND(NOT(YEAR(AE$3)&lt;=YEAR('Rent Roll'!$C38)+'Rent Roll'!$V38-1),MOD(YEAR(AE$3),'Rent Roll'!$U38)=MOD(YEAR('Rent Roll'!$C38),'Rent Roll'!$U38),MONTH(AE$3)=MONTH('Rent Roll'!$C38)),1,0),0)</f>
        <v>0</v>
      </c>
      <c r="AF240" s="567">
        <f>IFERROR(IF(AND(NOT(YEAR(AF$3)&lt;=YEAR('Rent Roll'!$C38)+'Rent Roll'!$V38-1),MOD(YEAR(AF$3),'Rent Roll'!$U38)=MOD(YEAR('Rent Roll'!$C38),'Rent Roll'!$U38),MONTH(AF$3)=MONTH('Rent Roll'!$C38)),1,0),0)</f>
        <v>0</v>
      </c>
      <c r="AG240" s="567">
        <f>IFERROR(IF(AND(NOT(YEAR(AG$3)&lt;=YEAR('Rent Roll'!$C38)+'Rent Roll'!$V38-1),MOD(YEAR(AG$3),'Rent Roll'!$U38)=MOD(YEAR('Rent Roll'!$C38),'Rent Roll'!$U38),MONTH(AG$3)=MONTH('Rent Roll'!$C38)),1,0),0)</f>
        <v>0</v>
      </c>
      <c r="AH240" s="567">
        <f>IFERROR(IF(AND(NOT(YEAR(AH$3)&lt;=YEAR('Rent Roll'!$C38)+'Rent Roll'!$V38-1),MOD(YEAR(AH$3),'Rent Roll'!$U38)=MOD(YEAR('Rent Roll'!$C38),'Rent Roll'!$U38),MONTH(AH$3)=MONTH('Rent Roll'!$C38)),1,0),0)</f>
        <v>0</v>
      </c>
      <c r="AI240" s="567">
        <f>IFERROR(IF(AND(NOT(YEAR(AI$3)&lt;=YEAR('Rent Roll'!$C38)+'Rent Roll'!$V38-1),MOD(YEAR(AI$3),'Rent Roll'!$U38)=MOD(YEAR('Rent Roll'!$C38),'Rent Roll'!$U38),MONTH(AI$3)=MONTH('Rent Roll'!$C38)),1,0),0)</f>
        <v>0</v>
      </c>
      <c r="AJ240" s="567">
        <f>IFERROR(IF(AND(NOT(YEAR(AJ$3)&lt;=YEAR('Rent Roll'!$C38)+'Rent Roll'!$V38-1),MOD(YEAR(AJ$3),'Rent Roll'!$U38)=MOD(YEAR('Rent Roll'!$C38),'Rent Roll'!$U38),MONTH(AJ$3)=MONTH('Rent Roll'!$C38)),1,0),0)</f>
        <v>0</v>
      </c>
      <c r="AK240" s="567">
        <f>IFERROR(IF(AND(NOT(YEAR(AK$3)&lt;=YEAR('Rent Roll'!$C38)+'Rent Roll'!$V38-1),MOD(YEAR(AK$3),'Rent Roll'!$U38)=MOD(YEAR('Rent Roll'!$C38),'Rent Roll'!$U38),MONTH(AK$3)=MONTH('Rent Roll'!$C38)),1,0),0)</f>
        <v>0</v>
      </c>
      <c r="AL240" s="567">
        <f>IFERROR(IF(AND(NOT(YEAR(AL$3)&lt;=YEAR('Rent Roll'!$C38)+'Rent Roll'!$V38-1),MOD(YEAR(AL$3),'Rent Roll'!$U38)=MOD(YEAR('Rent Roll'!$C38),'Rent Roll'!$U38),MONTH(AL$3)=MONTH('Rent Roll'!$C38)),1,0),0)</f>
        <v>0</v>
      </c>
      <c r="AM240" s="567">
        <f>IFERROR(IF(AND(NOT(YEAR(AM$3)&lt;=YEAR('Rent Roll'!$C38)+'Rent Roll'!$V38-1),MOD(YEAR(AM$3),'Rent Roll'!$U38)=MOD(YEAR('Rent Roll'!$C38),'Rent Roll'!$U38),MONTH(AM$3)=MONTH('Rent Roll'!$C38)),1,0),0)</f>
        <v>0</v>
      </c>
      <c r="AN240" s="567">
        <f>IFERROR(IF(AND(NOT(YEAR(AN$3)&lt;=YEAR('Rent Roll'!$C38)+'Rent Roll'!$V38-1),MOD(YEAR(AN$3),'Rent Roll'!$U38)=MOD(YEAR('Rent Roll'!$C38),'Rent Roll'!$U38),MONTH(AN$3)=MONTH('Rent Roll'!$C38)),1,0),0)</f>
        <v>0</v>
      </c>
      <c r="AO240" s="567">
        <f>IFERROR(IF(AND(NOT(YEAR(AO$3)&lt;=YEAR('Rent Roll'!$C38)+'Rent Roll'!$V38-1),MOD(YEAR(AO$3),'Rent Roll'!$U38)=MOD(YEAR('Rent Roll'!$C38),'Rent Roll'!$U38),MONTH(AO$3)=MONTH('Rent Roll'!$C38)),1,0),0)</f>
        <v>0</v>
      </c>
      <c r="AP240" s="767">
        <f>IFERROR(IF(AND(NOT(YEAR(AP$3)&lt;=YEAR('Rent Roll'!$C38)+'Rent Roll'!$V38-1),MOD(YEAR(AP$3),'Rent Roll'!$U38)=MOD(YEAR('Rent Roll'!$C38),'Rent Roll'!$U38),MONTH(AP$3)=MONTH('Rent Roll'!$C38)),1,0),0)</f>
        <v>0</v>
      </c>
      <c r="AQ240" s="768">
        <f>IFERROR(IF(AND(NOT(YEAR(AQ$3)&lt;=YEAR('Rent Roll'!$C38)+'Rent Roll'!$V38-1),MOD(YEAR(AQ$3),'Rent Roll'!$U38)=MOD(YEAR('Rent Roll'!$C38),'Rent Roll'!$U38),MONTH(AQ$3)=MONTH('Rent Roll'!$C38)),1,0),0)</f>
        <v>0</v>
      </c>
      <c r="AR240" s="567">
        <f>IFERROR(IF(AND(NOT(YEAR(AR$3)&lt;=YEAR('Rent Roll'!$C38)+'Rent Roll'!$V38-1),MOD(YEAR(AR$3),'Rent Roll'!$U38)=MOD(YEAR('Rent Roll'!$C38),'Rent Roll'!$U38),MONTH(AR$3)=MONTH('Rent Roll'!$C38)),1,0),0)</f>
        <v>0</v>
      </c>
      <c r="AS240" s="567">
        <f>IFERROR(IF(AND(NOT(YEAR(AS$3)&lt;=YEAR('Rent Roll'!$C38)+'Rent Roll'!$V38-1),MOD(YEAR(AS$3),'Rent Roll'!$U38)=MOD(YEAR('Rent Roll'!$C38),'Rent Roll'!$U38),MONTH(AS$3)=MONTH('Rent Roll'!$C38)),1,0),0)</f>
        <v>0</v>
      </c>
      <c r="AT240" s="567">
        <f>IFERROR(IF(AND(NOT(YEAR(AT$3)&lt;=YEAR('Rent Roll'!$C38)+'Rent Roll'!$V38-1),MOD(YEAR(AT$3),'Rent Roll'!$U38)=MOD(YEAR('Rent Roll'!$C38),'Rent Roll'!$U38),MONTH(AT$3)=MONTH('Rent Roll'!$C38)),1,0),0)</f>
        <v>0</v>
      </c>
      <c r="AU240" s="567">
        <f>IFERROR(IF(AND(NOT(YEAR(AU$3)&lt;=YEAR('Rent Roll'!$C38)+'Rent Roll'!$V38-1),MOD(YEAR(AU$3),'Rent Roll'!$U38)=MOD(YEAR('Rent Roll'!$C38),'Rent Roll'!$U38),MONTH(AU$3)=MONTH('Rent Roll'!$C38)),1,0),0)</f>
        <v>0</v>
      </c>
      <c r="AV240" s="567">
        <f>IFERROR(IF(AND(NOT(YEAR(AV$3)&lt;=YEAR('Rent Roll'!$C38)+'Rent Roll'!$V38-1),MOD(YEAR(AV$3),'Rent Roll'!$U38)=MOD(YEAR('Rent Roll'!$C38),'Rent Roll'!$U38),MONTH(AV$3)=MONTH('Rent Roll'!$C38)),1,0),0)</f>
        <v>0</v>
      </c>
      <c r="AW240" s="567">
        <f>IFERROR(IF(AND(NOT(YEAR(AW$3)&lt;=YEAR('Rent Roll'!$C38)+'Rent Roll'!$V38-1),MOD(YEAR(AW$3),'Rent Roll'!$U38)=MOD(YEAR('Rent Roll'!$C38),'Rent Roll'!$U38),MONTH(AW$3)=MONTH('Rent Roll'!$C38)),1,0),0)</f>
        <v>0</v>
      </c>
      <c r="AX240" s="567">
        <f>IFERROR(IF(AND(NOT(YEAR(AX$3)&lt;=YEAR('Rent Roll'!$C38)+'Rent Roll'!$V38-1),MOD(YEAR(AX$3),'Rent Roll'!$U38)=MOD(YEAR('Rent Roll'!$C38),'Rent Roll'!$U38),MONTH(AX$3)=MONTH('Rent Roll'!$C38)),1,0),0)</f>
        <v>0</v>
      </c>
      <c r="AY240" s="567">
        <f>IFERROR(IF(AND(NOT(YEAR(AY$3)&lt;=YEAR('Rent Roll'!$C38)+'Rent Roll'!$V38-1),MOD(YEAR(AY$3),'Rent Roll'!$U38)=MOD(YEAR('Rent Roll'!$C38),'Rent Roll'!$U38),MONTH(AY$3)=MONTH('Rent Roll'!$C38)),1,0),0)</f>
        <v>0</v>
      </c>
      <c r="AZ240" s="567">
        <f>IFERROR(IF(AND(NOT(YEAR(AZ$3)&lt;=YEAR('Rent Roll'!$C38)+'Rent Roll'!$V38-1),MOD(YEAR(AZ$3),'Rent Roll'!$U38)=MOD(YEAR('Rent Roll'!$C38),'Rent Roll'!$U38),MONTH(AZ$3)=MONTH('Rent Roll'!$C38)),1,0),0)</f>
        <v>0</v>
      </c>
      <c r="BA240" s="567">
        <f>IFERROR(IF(AND(NOT(YEAR(BA$3)&lt;=YEAR('Rent Roll'!$C38)+'Rent Roll'!$V38-1),MOD(YEAR(BA$3),'Rent Roll'!$U38)=MOD(YEAR('Rent Roll'!$C38),'Rent Roll'!$U38),MONTH(BA$3)=MONTH('Rent Roll'!$C38)),1,0),0)</f>
        <v>0</v>
      </c>
      <c r="BB240" s="767">
        <f>IFERROR(IF(AND(NOT(YEAR(BB$3)&lt;=YEAR('Rent Roll'!$C38)+'Rent Roll'!$V38-1),MOD(YEAR(BB$3),'Rent Roll'!$U38)=MOD(YEAR('Rent Roll'!$C38),'Rent Roll'!$U38),MONTH(BB$3)=MONTH('Rent Roll'!$C38)),1,0),0)</f>
        <v>0</v>
      </c>
      <c r="BC240" s="768">
        <f>IFERROR(IF(AND(NOT(YEAR(BC$3)&lt;=YEAR('Rent Roll'!$C38)+'Rent Roll'!$V38-1),MOD(YEAR(BC$3),'Rent Roll'!$U38)=MOD(YEAR('Rent Roll'!$C38),'Rent Roll'!$U38),MONTH(BC$3)=MONTH('Rent Roll'!$C38)),1,0),0)</f>
        <v>0</v>
      </c>
      <c r="BD240" s="567">
        <f>IFERROR(IF(AND(NOT(YEAR(BD$3)&lt;=YEAR('Rent Roll'!$C38)+'Rent Roll'!$V38-1),MOD(YEAR(BD$3),'Rent Roll'!$U38)=MOD(YEAR('Rent Roll'!$C38),'Rent Roll'!$U38),MONTH(BD$3)=MONTH('Rent Roll'!$C38)),1,0),0)</f>
        <v>0</v>
      </c>
      <c r="BE240" s="567">
        <f>IFERROR(IF(AND(NOT(YEAR(BE$3)&lt;=YEAR('Rent Roll'!$C38)+'Rent Roll'!$V38-1),MOD(YEAR(BE$3),'Rent Roll'!$U38)=MOD(YEAR('Rent Roll'!$C38),'Rent Roll'!$U38),MONTH(BE$3)=MONTH('Rent Roll'!$C38)),1,0),0)</f>
        <v>0</v>
      </c>
      <c r="BF240" s="567">
        <f>IFERROR(IF(AND(NOT(YEAR(BF$3)&lt;=YEAR('Rent Roll'!$C38)+'Rent Roll'!$V38-1),MOD(YEAR(BF$3),'Rent Roll'!$U38)=MOD(YEAR('Rent Roll'!$C38),'Rent Roll'!$U38),MONTH(BF$3)=MONTH('Rent Roll'!$C38)),1,0),0)</f>
        <v>0</v>
      </c>
      <c r="BG240" s="567">
        <f>IFERROR(IF(AND(NOT(YEAR(BG$3)&lt;=YEAR('Rent Roll'!$C38)+'Rent Roll'!$V38-1),MOD(YEAR(BG$3),'Rent Roll'!$U38)=MOD(YEAR('Rent Roll'!$C38),'Rent Roll'!$U38),MONTH(BG$3)=MONTH('Rent Roll'!$C38)),1,0),0)</f>
        <v>0</v>
      </c>
      <c r="BH240" s="567">
        <f>IFERROR(IF(AND(NOT(YEAR(BH$3)&lt;=YEAR('Rent Roll'!$C38)+'Rent Roll'!$V38-1),MOD(YEAR(BH$3),'Rent Roll'!$U38)=MOD(YEAR('Rent Roll'!$C38),'Rent Roll'!$U38),MONTH(BH$3)=MONTH('Rent Roll'!$C38)),1,0),0)</f>
        <v>0</v>
      </c>
      <c r="BI240" s="567">
        <f>IFERROR(IF(AND(NOT(YEAR(BI$3)&lt;=YEAR('Rent Roll'!$C38)+'Rent Roll'!$V38-1),MOD(YEAR(BI$3),'Rent Roll'!$U38)=MOD(YEAR('Rent Roll'!$C38),'Rent Roll'!$U38),MONTH(BI$3)=MONTH('Rent Roll'!$C38)),1,0),0)</f>
        <v>0</v>
      </c>
      <c r="BJ240" s="567">
        <f>IFERROR(IF(AND(NOT(YEAR(BJ$3)&lt;=YEAR('Rent Roll'!$C38)+'Rent Roll'!$V38-1),MOD(YEAR(BJ$3),'Rent Roll'!$U38)=MOD(YEAR('Rent Roll'!$C38),'Rent Roll'!$U38),MONTH(BJ$3)=MONTH('Rent Roll'!$C38)),1,0),0)</f>
        <v>0</v>
      </c>
      <c r="BK240" s="567">
        <f>IFERROR(IF(AND(NOT(YEAR(BK$3)&lt;=YEAR('Rent Roll'!$C38)+'Rent Roll'!$V38-1),MOD(YEAR(BK$3),'Rent Roll'!$U38)=MOD(YEAR('Rent Roll'!$C38),'Rent Roll'!$U38),MONTH(BK$3)=MONTH('Rent Roll'!$C38)),1,0),0)</f>
        <v>0</v>
      </c>
      <c r="BL240" s="567">
        <f>IFERROR(IF(AND(NOT(YEAR(BL$3)&lt;=YEAR('Rent Roll'!$C38)+'Rent Roll'!$V38-1),MOD(YEAR(BL$3),'Rent Roll'!$U38)=MOD(YEAR('Rent Roll'!$C38),'Rent Roll'!$U38),MONTH(BL$3)=MONTH('Rent Roll'!$C38)),1,0),0)</f>
        <v>0</v>
      </c>
      <c r="BM240" s="567">
        <f>IFERROR(IF(AND(NOT(YEAR(BM$3)&lt;=YEAR('Rent Roll'!$C38)+'Rent Roll'!$V38-1),MOD(YEAR(BM$3),'Rent Roll'!$U38)=MOD(YEAR('Rent Roll'!$C38),'Rent Roll'!$U38),MONTH(BM$3)=MONTH('Rent Roll'!$C38)),1,0),0)</f>
        <v>0</v>
      </c>
      <c r="BN240" s="767">
        <f>IFERROR(IF(AND(NOT(YEAR(BN$3)&lt;=YEAR('Rent Roll'!$C38)+'Rent Roll'!$V38-1),MOD(YEAR(BN$3),'Rent Roll'!$U38)=MOD(YEAR('Rent Roll'!$C38),'Rent Roll'!$U38),MONTH(BN$3)=MONTH('Rent Roll'!$C38)),1,0),0)</f>
        <v>0</v>
      </c>
      <c r="BO240" s="768">
        <f>IFERROR(IF(AND(NOT(YEAR(BO$3)&lt;=YEAR('Rent Roll'!$C38)+'Rent Roll'!$V38-1),MOD(YEAR(BO$3),'Rent Roll'!$U38)=MOD(YEAR('Rent Roll'!$C38),'Rent Roll'!$U38),MONTH(BO$3)=MONTH('Rent Roll'!$C38)),1,0),0)</f>
        <v>0</v>
      </c>
      <c r="BP240" s="567">
        <f>IFERROR(IF(AND(NOT(YEAR(BP$3)&lt;=YEAR('Rent Roll'!$C38)+'Rent Roll'!$V38-1),MOD(YEAR(BP$3),'Rent Roll'!$U38)=MOD(YEAR('Rent Roll'!$C38),'Rent Roll'!$U38),MONTH(BP$3)=MONTH('Rent Roll'!$C38)),1,0),0)</f>
        <v>0</v>
      </c>
      <c r="BQ240" s="567">
        <f>IFERROR(IF(AND(NOT(YEAR(BQ$3)&lt;=YEAR('Rent Roll'!$C38)+'Rent Roll'!$V38-1),MOD(YEAR(BQ$3),'Rent Roll'!$U38)=MOD(YEAR('Rent Roll'!$C38),'Rent Roll'!$U38),MONTH(BQ$3)=MONTH('Rent Roll'!$C38)),1,0),0)</f>
        <v>0</v>
      </c>
      <c r="BR240" s="567">
        <f>IFERROR(IF(AND(NOT(YEAR(BR$3)&lt;=YEAR('Rent Roll'!$C38)+'Rent Roll'!$V38-1),MOD(YEAR(BR$3),'Rent Roll'!$U38)=MOD(YEAR('Rent Roll'!$C38),'Rent Roll'!$U38),MONTH(BR$3)=MONTH('Rent Roll'!$C38)),1,0),0)</f>
        <v>0</v>
      </c>
      <c r="BS240" s="567">
        <f>IFERROR(IF(AND(NOT(YEAR(BS$3)&lt;=YEAR('Rent Roll'!$C38)+'Rent Roll'!$V38-1),MOD(YEAR(BS$3),'Rent Roll'!$U38)=MOD(YEAR('Rent Roll'!$C38),'Rent Roll'!$U38),MONTH(BS$3)=MONTH('Rent Roll'!$C38)),1,0),0)</f>
        <v>0</v>
      </c>
      <c r="BT240" s="567">
        <f>IFERROR(IF(AND(NOT(YEAR(BT$3)&lt;=YEAR('Rent Roll'!$C38)+'Rent Roll'!$V38-1),MOD(YEAR(BT$3),'Rent Roll'!$U38)=MOD(YEAR('Rent Roll'!$C38),'Rent Roll'!$U38),MONTH(BT$3)=MONTH('Rent Roll'!$C38)),1,0),0)</f>
        <v>0</v>
      </c>
      <c r="BU240" s="567">
        <f>IFERROR(IF(AND(NOT(YEAR(BU$3)&lt;=YEAR('Rent Roll'!$C38)+'Rent Roll'!$V38-1),MOD(YEAR(BU$3),'Rent Roll'!$U38)=MOD(YEAR('Rent Roll'!$C38),'Rent Roll'!$U38),MONTH(BU$3)=MONTH('Rent Roll'!$C38)),1,0),0)</f>
        <v>0</v>
      </c>
      <c r="BV240" s="567">
        <f>IFERROR(IF(AND(NOT(YEAR(BV$3)&lt;=YEAR('Rent Roll'!$C38)+'Rent Roll'!$V38-1),MOD(YEAR(BV$3),'Rent Roll'!$U38)=MOD(YEAR('Rent Roll'!$C38),'Rent Roll'!$U38),MONTH(BV$3)=MONTH('Rent Roll'!$C38)),1,0),0)</f>
        <v>0</v>
      </c>
      <c r="BW240" s="567">
        <f>IFERROR(IF(AND(NOT(YEAR(BW$3)&lt;=YEAR('Rent Roll'!$C38)+'Rent Roll'!$V38-1),MOD(YEAR(BW$3),'Rent Roll'!$U38)=MOD(YEAR('Rent Roll'!$C38),'Rent Roll'!$U38),MONTH(BW$3)=MONTH('Rent Roll'!$C38)),1,0),0)</f>
        <v>0</v>
      </c>
      <c r="BX240" s="567">
        <f>IFERROR(IF(AND(NOT(YEAR(BX$3)&lt;=YEAR('Rent Roll'!$C38)+'Rent Roll'!$V38-1),MOD(YEAR(BX$3),'Rent Roll'!$U38)=MOD(YEAR('Rent Roll'!$C38),'Rent Roll'!$U38),MONTH(BX$3)=MONTH('Rent Roll'!$C38)),1,0),0)</f>
        <v>0</v>
      </c>
      <c r="BY240" s="567">
        <f>IFERROR(IF(AND(NOT(YEAR(BY$3)&lt;=YEAR('Rent Roll'!$C38)+'Rent Roll'!$V38-1),MOD(YEAR(BY$3),'Rent Roll'!$U38)=MOD(YEAR('Rent Roll'!$C38),'Rent Roll'!$U38),MONTH(BY$3)=MONTH('Rent Roll'!$C38)),1,0),0)</f>
        <v>0</v>
      </c>
      <c r="BZ240" s="767">
        <f>IFERROR(IF(AND(NOT(YEAR(BZ$3)&lt;=YEAR('Rent Roll'!$C38)+'Rent Roll'!$V38-1),MOD(YEAR(BZ$3),'Rent Roll'!$U38)=MOD(YEAR('Rent Roll'!$C38),'Rent Roll'!$U38),MONTH(BZ$3)=MONTH('Rent Roll'!$C38)),1,0),0)</f>
        <v>0</v>
      </c>
      <c r="CA240" s="768">
        <f>IFERROR(IF(AND(NOT(YEAR(CA$3)&lt;=YEAR('Rent Roll'!$C38)+'Rent Roll'!$V38-1),MOD(YEAR(CA$3),'Rent Roll'!$U38)=MOD(YEAR('Rent Roll'!$C38),'Rent Roll'!$U38),MONTH(CA$3)=MONTH('Rent Roll'!$C38)),1,0),0)</f>
        <v>0</v>
      </c>
      <c r="CB240" s="567">
        <f>IFERROR(IF(AND(NOT(YEAR(CB$3)&lt;=YEAR('Rent Roll'!$C38)+'Rent Roll'!$V38-1),MOD(YEAR(CB$3),'Rent Roll'!$U38)=MOD(YEAR('Rent Roll'!$C38),'Rent Roll'!$U38),MONTH(CB$3)=MONTH('Rent Roll'!$C38)),1,0),0)</f>
        <v>0</v>
      </c>
      <c r="CC240" s="567">
        <f>IFERROR(IF(AND(NOT(YEAR(CC$3)&lt;=YEAR('Rent Roll'!$C38)+'Rent Roll'!$V38-1),MOD(YEAR(CC$3),'Rent Roll'!$U38)=MOD(YEAR('Rent Roll'!$C38),'Rent Roll'!$U38),MONTH(CC$3)=MONTH('Rent Roll'!$C38)),1,0),0)</f>
        <v>0</v>
      </c>
      <c r="CD240" s="567">
        <f>IFERROR(IF(AND(NOT(YEAR(CD$3)&lt;=YEAR('Rent Roll'!$C38)+'Rent Roll'!$V38-1),MOD(YEAR(CD$3),'Rent Roll'!$U38)=MOD(YEAR('Rent Roll'!$C38),'Rent Roll'!$U38),MONTH(CD$3)=MONTH('Rent Roll'!$C38)),1,0),0)</f>
        <v>0</v>
      </c>
      <c r="CE240" s="567">
        <f>IFERROR(IF(AND(NOT(YEAR(CE$3)&lt;=YEAR('Rent Roll'!$C38)+'Rent Roll'!$V38-1),MOD(YEAR(CE$3),'Rent Roll'!$U38)=MOD(YEAR('Rent Roll'!$C38),'Rent Roll'!$U38),MONTH(CE$3)=MONTH('Rent Roll'!$C38)),1,0),0)</f>
        <v>0</v>
      </c>
      <c r="CF240" s="567">
        <f>IFERROR(IF(AND(NOT(YEAR(CF$3)&lt;=YEAR('Rent Roll'!$C38)+'Rent Roll'!$V38-1),MOD(YEAR(CF$3),'Rent Roll'!$U38)=MOD(YEAR('Rent Roll'!$C38),'Rent Roll'!$U38),MONTH(CF$3)=MONTH('Rent Roll'!$C38)),1,0),0)</f>
        <v>0</v>
      </c>
      <c r="CG240" s="567">
        <f>IFERROR(IF(AND(NOT(YEAR(CG$3)&lt;=YEAR('Rent Roll'!$C38)+'Rent Roll'!$V38-1),MOD(YEAR(CG$3),'Rent Roll'!$U38)=MOD(YEAR('Rent Roll'!$C38),'Rent Roll'!$U38),MONTH(CG$3)=MONTH('Rent Roll'!$C38)),1,0),0)</f>
        <v>0</v>
      </c>
      <c r="CH240" s="567">
        <f>IFERROR(IF(AND(NOT(YEAR(CH$3)&lt;=YEAR('Rent Roll'!$C38)+'Rent Roll'!$V38-1),MOD(YEAR(CH$3),'Rent Roll'!$U38)=MOD(YEAR('Rent Roll'!$C38),'Rent Roll'!$U38),MONTH(CH$3)=MONTH('Rent Roll'!$C38)),1,0),0)</f>
        <v>0</v>
      </c>
      <c r="CI240" s="567">
        <f>IFERROR(IF(AND(NOT(YEAR(CI$3)&lt;=YEAR('Rent Roll'!$C38)+'Rent Roll'!$V38-1),MOD(YEAR(CI$3),'Rent Roll'!$U38)=MOD(YEAR('Rent Roll'!$C38),'Rent Roll'!$U38),MONTH(CI$3)=MONTH('Rent Roll'!$C38)),1,0),0)</f>
        <v>0</v>
      </c>
      <c r="CJ240" s="567">
        <f>IFERROR(IF(AND(NOT(YEAR(CJ$3)&lt;=YEAR('Rent Roll'!$C38)+'Rent Roll'!$V38-1),MOD(YEAR(CJ$3),'Rent Roll'!$U38)=MOD(YEAR('Rent Roll'!$C38),'Rent Roll'!$U38),MONTH(CJ$3)=MONTH('Rent Roll'!$C38)),1,0),0)</f>
        <v>0</v>
      </c>
      <c r="CK240" s="567">
        <f>IFERROR(IF(AND(NOT(YEAR(CK$3)&lt;=YEAR('Rent Roll'!$C38)+'Rent Roll'!$V38-1),MOD(YEAR(CK$3),'Rent Roll'!$U38)=MOD(YEAR('Rent Roll'!$C38),'Rent Roll'!$U38),MONTH(CK$3)=MONTH('Rent Roll'!$C38)),1,0),0)</f>
        <v>0</v>
      </c>
      <c r="CL240" s="767">
        <f>IFERROR(IF(AND(NOT(YEAR(CL$3)&lt;=YEAR('Rent Roll'!$C38)+'Rent Roll'!$V38-1),MOD(YEAR(CL$3),'Rent Roll'!$U38)=MOD(YEAR('Rent Roll'!$C38),'Rent Roll'!$U38),MONTH(CL$3)=MONTH('Rent Roll'!$C38)),1,0),0)</f>
        <v>0</v>
      </c>
      <c r="CM240" s="768">
        <f>IFERROR(IF(AND(NOT(YEAR(CM$3)&lt;=YEAR('Rent Roll'!$C38)+'Rent Roll'!$V38-1),MOD(YEAR(CM$3),'Rent Roll'!$U38)=MOD(YEAR('Rent Roll'!$C38),'Rent Roll'!$U38),MONTH(CM$3)=MONTH('Rent Roll'!$C38)),1,0),0)</f>
        <v>0</v>
      </c>
      <c r="CN240" s="567">
        <f>IFERROR(IF(AND(NOT(YEAR(CN$3)&lt;=YEAR('Rent Roll'!$C38)+'Rent Roll'!$V38-1),MOD(YEAR(CN$3),'Rent Roll'!$U38)=MOD(YEAR('Rent Roll'!$C38),'Rent Roll'!$U38),MONTH(CN$3)=MONTH('Rent Roll'!$C38)),1,0),0)</f>
        <v>0</v>
      </c>
      <c r="CO240" s="567">
        <f>IFERROR(IF(AND(NOT(YEAR(CO$3)&lt;=YEAR('Rent Roll'!$C38)+'Rent Roll'!$V38-1),MOD(YEAR(CO$3),'Rent Roll'!$U38)=MOD(YEAR('Rent Roll'!$C38),'Rent Roll'!$U38),MONTH(CO$3)=MONTH('Rent Roll'!$C38)),1,0),0)</f>
        <v>0</v>
      </c>
      <c r="CP240" s="567">
        <f>IFERROR(IF(AND(NOT(YEAR(CP$3)&lt;=YEAR('Rent Roll'!$C38)+'Rent Roll'!$V38-1),MOD(YEAR(CP$3),'Rent Roll'!$U38)=MOD(YEAR('Rent Roll'!$C38),'Rent Roll'!$U38),MONTH(CP$3)=MONTH('Rent Roll'!$C38)),1,0),0)</f>
        <v>0</v>
      </c>
      <c r="CQ240" s="567">
        <f>IFERROR(IF(AND(NOT(YEAR(CQ$3)&lt;=YEAR('Rent Roll'!$C38)+'Rent Roll'!$V38-1),MOD(YEAR(CQ$3),'Rent Roll'!$U38)=MOD(YEAR('Rent Roll'!$C38),'Rent Roll'!$U38),MONTH(CQ$3)=MONTH('Rent Roll'!$C38)),1,0),0)</f>
        <v>0</v>
      </c>
      <c r="CR240" s="567">
        <f>IFERROR(IF(AND(NOT(YEAR(CR$3)&lt;=YEAR('Rent Roll'!$C38)+'Rent Roll'!$V38-1),MOD(YEAR(CR$3),'Rent Roll'!$U38)=MOD(YEAR('Rent Roll'!$C38),'Rent Roll'!$U38),MONTH(CR$3)=MONTH('Rent Roll'!$C38)),1,0),0)</f>
        <v>0</v>
      </c>
      <c r="CS240" s="567">
        <f>IFERROR(IF(AND(NOT(YEAR(CS$3)&lt;=YEAR('Rent Roll'!$C38)+'Rent Roll'!$V38-1),MOD(YEAR(CS$3),'Rent Roll'!$U38)=MOD(YEAR('Rent Roll'!$C38),'Rent Roll'!$U38),MONTH(CS$3)=MONTH('Rent Roll'!$C38)),1,0),0)</f>
        <v>0</v>
      </c>
      <c r="CT240" s="567">
        <f>IFERROR(IF(AND(NOT(YEAR(CT$3)&lt;=YEAR('Rent Roll'!$C38)+'Rent Roll'!$V38-1),MOD(YEAR(CT$3),'Rent Roll'!$U38)=MOD(YEAR('Rent Roll'!$C38),'Rent Roll'!$U38),MONTH(CT$3)=MONTH('Rent Roll'!$C38)),1,0),0)</f>
        <v>0</v>
      </c>
      <c r="CU240" s="567">
        <f>IFERROR(IF(AND(NOT(YEAR(CU$3)&lt;=YEAR('Rent Roll'!$C38)+'Rent Roll'!$V38-1),MOD(YEAR(CU$3),'Rent Roll'!$U38)=MOD(YEAR('Rent Roll'!$C38),'Rent Roll'!$U38),MONTH(CU$3)=MONTH('Rent Roll'!$C38)),1,0),0)</f>
        <v>0</v>
      </c>
      <c r="CV240" s="567">
        <f>IFERROR(IF(AND(NOT(YEAR(CV$3)&lt;=YEAR('Rent Roll'!$C38)+'Rent Roll'!$V38-1),MOD(YEAR(CV$3),'Rent Roll'!$U38)=MOD(YEAR('Rent Roll'!$C38),'Rent Roll'!$U38),MONTH(CV$3)=MONTH('Rent Roll'!$C38)),1,0),0)</f>
        <v>0</v>
      </c>
      <c r="CW240" s="567">
        <f>IFERROR(IF(AND(NOT(YEAR(CW$3)&lt;=YEAR('Rent Roll'!$C38)+'Rent Roll'!$V38-1),MOD(YEAR(CW$3),'Rent Roll'!$U38)=MOD(YEAR('Rent Roll'!$C38),'Rent Roll'!$U38),MONTH(CW$3)=MONTH('Rent Roll'!$C38)),1,0),0)</f>
        <v>0</v>
      </c>
      <c r="CX240" s="767">
        <f>IFERROR(IF(AND(NOT(YEAR(CX$3)&lt;=YEAR('Rent Roll'!$C38)+'Rent Roll'!$V38-1),MOD(YEAR(CX$3),'Rent Roll'!$U38)=MOD(YEAR('Rent Roll'!$C38),'Rent Roll'!$U38),MONTH(CX$3)=MONTH('Rent Roll'!$C38)),1,0),0)</f>
        <v>0</v>
      </c>
      <c r="CY240" s="768">
        <f>IFERROR(IF(AND(NOT(YEAR(CY$3)&lt;=YEAR('Rent Roll'!$C38)+'Rent Roll'!$V38-1),MOD(YEAR(CY$3),'Rent Roll'!$U38)=MOD(YEAR('Rent Roll'!$C38),'Rent Roll'!$U38),MONTH(CY$3)=MONTH('Rent Roll'!$C38)),1,0),0)</f>
        <v>0</v>
      </c>
      <c r="CZ240" s="567">
        <f>IFERROR(IF(AND(NOT(YEAR(CZ$3)&lt;=YEAR('Rent Roll'!$C38)+'Rent Roll'!$V38-1),MOD(YEAR(CZ$3),'Rent Roll'!$U38)=MOD(YEAR('Rent Roll'!$C38),'Rent Roll'!$U38),MONTH(CZ$3)=MONTH('Rent Roll'!$C38)),1,0),0)</f>
        <v>0</v>
      </c>
      <c r="DA240" s="567">
        <f>IFERROR(IF(AND(NOT(YEAR(DA$3)&lt;=YEAR('Rent Roll'!$C38)+'Rent Roll'!$V38-1),MOD(YEAR(DA$3),'Rent Roll'!$U38)=MOD(YEAR('Rent Roll'!$C38),'Rent Roll'!$U38),MONTH(DA$3)=MONTH('Rent Roll'!$C38)),1,0),0)</f>
        <v>0</v>
      </c>
      <c r="DB240" s="567">
        <f>IFERROR(IF(AND(NOT(YEAR(DB$3)&lt;=YEAR('Rent Roll'!$C38)+'Rent Roll'!$V38-1),MOD(YEAR(DB$3),'Rent Roll'!$U38)=MOD(YEAR('Rent Roll'!$C38),'Rent Roll'!$U38),MONTH(DB$3)=MONTH('Rent Roll'!$C38)),1,0),0)</f>
        <v>0</v>
      </c>
      <c r="DC240" s="567">
        <f>IFERROR(IF(AND(NOT(YEAR(DC$3)&lt;=YEAR('Rent Roll'!$C38)+'Rent Roll'!$V38-1),MOD(YEAR(DC$3),'Rent Roll'!$U38)=MOD(YEAR('Rent Roll'!$C38),'Rent Roll'!$U38),MONTH(DC$3)=MONTH('Rent Roll'!$C38)),1,0),0)</f>
        <v>0</v>
      </c>
      <c r="DD240" s="567">
        <f>IFERROR(IF(AND(NOT(YEAR(DD$3)&lt;=YEAR('Rent Roll'!$C38)+'Rent Roll'!$V38-1),MOD(YEAR(DD$3),'Rent Roll'!$U38)=MOD(YEAR('Rent Roll'!$C38),'Rent Roll'!$U38),MONTH(DD$3)=MONTH('Rent Roll'!$C38)),1,0),0)</f>
        <v>0</v>
      </c>
      <c r="DE240" s="567">
        <f>IFERROR(IF(AND(NOT(YEAR(DE$3)&lt;=YEAR('Rent Roll'!$C38)+'Rent Roll'!$V38-1),MOD(YEAR(DE$3),'Rent Roll'!$U38)=MOD(YEAR('Rent Roll'!$C38),'Rent Roll'!$U38),MONTH(DE$3)=MONTH('Rent Roll'!$C38)),1,0),0)</f>
        <v>0</v>
      </c>
      <c r="DF240" s="567">
        <f>IFERROR(IF(AND(NOT(YEAR(DF$3)&lt;=YEAR('Rent Roll'!$C38)+'Rent Roll'!$V38-1),MOD(YEAR(DF$3),'Rent Roll'!$U38)=MOD(YEAR('Rent Roll'!$C38),'Rent Roll'!$U38),MONTH(DF$3)=MONTH('Rent Roll'!$C38)),1,0),0)</f>
        <v>0</v>
      </c>
      <c r="DG240" s="567">
        <f>IFERROR(IF(AND(NOT(YEAR(DG$3)&lt;=YEAR('Rent Roll'!$C38)+'Rent Roll'!$V38-1),MOD(YEAR(DG$3),'Rent Roll'!$U38)=MOD(YEAR('Rent Roll'!$C38),'Rent Roll'!$U38),MONTH(DG$3)=MONTH('Rent Roll'!$C38)),1,0),0)</f>
        <v>0</v>
      </c>
      <c r="DH240" s="567">
        <f>IFERROR(IF(AND(NOT(YEAR(DH$3)&lt;=YEAR('Rent Roll'!$C38)+'Rent Roll'!$V38-1),MOD(YEAR(DH$3),'Rent Roll'!$U38)=MOD(YEAR('Rent Roll'!$C38),'Rent Roll'!$U38),MONTH(DH$3)=MONTH('Rent Roll'!$C38)),1,0),0)</f>
        <v>0</v>
      </c>
      <c r="DI240" s="567">
        <f>IFERROR(IF(AND(NOT(YEAR(DI$3)&lt;=YEAR('Rent Roll'!$C38)+'Rent Roll'!$V38-1),MOD(YEAR(DI$3),'Rent Roll'!$U38)=MOD(YEAR('Rent Roll'!$C38),'Rent Roll'!$U38),MONTH(DI$3)=MONTH('Rent Roll'!$C38)),1,0),0)</f>
        <v>0</v>
      </c>
      <c r="DJ240" s="767">
        <f>IFERROR(IF(AND(NOT(YEAR(DJ$3)&lt;=YEAR('Rent Roll'!$C38)+'Rent Roll'!$V38-1),MOD(YEAR(DJ$3),'Rent Roll'!$U38)=MOD(YEAR('Rent Roll'!$C38),'Rent Roll'!$U38),MONTH(DJ$3)=MONTH('Rent Roll'!$C38)),1,0),0)</f>
        <v>0</v>
      </c>
      <c r="DK240" s="768">
        <f>IFERROR(IF(AND(NOT(YEAR(DK$3)&lt;=YEAR('Rent Roll'!$C38)+'Rent Roll'!$V38-1),MOD(YEAR(DK$3),'Rent Roll'!$U38)=MOD(YEAR('Rent Roll'!$C38),'Rent Roll'!$U38),MONTH(DK$3)=MONTH('Rent Roll'!$C38)),1,0),0)</f>
        <v>0</v>
      </c>
      <c r="DL240" s="567">
        <f>IFERROR(IF(AND(NOT(YEAR(DL$3)&lt;=YEAR('Rent Roll'!$C38)+'Rent Roll'!$V38-1),MOD(YEAR(DL$3),'Rent Roll'!$U38)=MOD(YEAR('Rent Roll'!$C38),'Rent Roll'!$U38),MONTH(DL$3)=MONTH('Rent Roll'!$C38)),1,0),0)</f>
        <v>0</v>
      </c>
      <c r="DM240" s="567">
        <f>IFERROR(IF(AND(NOT(YEAR(DM$3)&lt;=YEAR('Rent Roll'!$C38)+'Rent Roll'!$V38-1),MOD(YEAR(DM$3),'Rent Roll'!$U38)=MOD(YEAR('Rent Roll'!$C38),'Rent Roll'!$U38),MONTH(DM$3)=MONTH('Rent Roll'!$C38)),1,0),0)</f>
        <v>0</v>
      </c>
      <c r="DN240" s="567">
        <f>IFERROR(IF(AND(NOT(YEAR(DN$3)&lt;=YEAR('Rent Roll'!$C38)+'Rent Roll'!$V38-1),MOD(YEAR(DN$3),'Rent Roll'!$U38)=MOD(YEAR('Rent Roll'!$C38),'Rent Roll'!$U38),MONTH(DN$3)=MONTH('Rent Roll'!$C38)),1,0),0)</f>
        <v>0</v>
      </c>
      <c r="DO240" s="567">
        <f>IFERROR(IF(AND(NOT(YEAR(DO$3)&lt;=YEAR('Rent Roll'!$C38)+'Rent Roll'!$V38-1),MOD(YEAR(DO$3),'Rent Roll'!$U38)=MOD(YEAR('Rent Roll'!$C38),'Rent Roll'!$U38),MONTH(DO$3)=MONTH('Rent Roll'!$C38)),1,0),0)</f>
        <v>0</v>
      </c>
      <c r="DP240" s="567">
        <f>IFERROR(IF(AND(NOT(YEAR(DP$3)&lt;=YEAR('Rent Roll'!$C38)+'Rent Roll'!$V38-1),MOD(YEAR(DP$3),'Rent Roll'!$U38)=MOD(YEAR('Rent Roll'!$C38),'Rent Roll'!$U38),MONTH(DP$3)=MONTH('Rent Roll'!$C38)),1,0),0)</f>
        <v>0</v>
      </c>
      <c r="DQ240" s="567">
        <f>IFERROR(IF(AND(NOT(YEAR(DQ$3)&lt;=YEAR('Rent Roll'!$C38)+'Rent Roll'!$V38-1),MOD(YEAR(DQ$3),'Rent Roll'!$U38)=MOD(YEAR('Rent Roll'!$C38),'Rent Roll'!$U38),MONTH(DQ$3)=MONTH('Rent Roll'!$C38)),1,0),0)</f>
        <v>0</v>
      </c>
      <c r="DR240" s="567">
        <f>IFERROR(IF(AND(NOT(YEAR(DR$3)&lt;=YEAR('Rent Roll'!$C38)+'Rent Roll'!$V38-1),MOD(YEAR(DR$3),'Rent Roll'!$U38)=MOD(YEAR('Rent Roll'!$C38),'Rent Roll'!$U38),MONTH(DR$3)=MONTH('Rent Roll'!$C38)),1,0),0)</f>
        <v>0</v>
      </c>
      <c r="DS240" s="567">
        <f>IFERROR(IF(AND(NOT(YEAR(DS$3)&lt;=YEAR('Rent Roll'!$C38)+'Rent Roll'!$V38-1),MOD(YEAR(DS$3),'Rent Roll'!$U38)=MOD(YEAR('Rent Roll'!$C38),'Rent Roll'!$U38),MONTH(DS$3)=MONTH('Rent Roll'!$C38)),1,0),0)</f>
        <v>0</v>
      </c>
      <c r="DT240" s="567">
        <f>IFERROR(IF(AND(NOT(YEAR(DT$3)&lt;=YEAR('Rent Roll'!$C38)+'Rent Roll'!$V38-1),MOD(YEAR(DT$3),'Rent Roll'!$U38)=MOD(YEAR('Rent Roll'!$C38),'Rent Roll'!$U38),MONTH(DT$3)=MONTH('Rent Roll'!$C38)),1,0),0)</f>
        <v>0</v>
      </c>
      <c r="DU240" s="567">
        <f>IFERROR(IF(AND(NOT(YEAR(DU$3)&lt;=YEAR('Rent Roll'!$C38)+'Rent Roll'!$V38-1),MOD(YEAR(DU$3),'Rent Roll'!$U38)=MOD(YEAR('Rent Roll'!$C38),'Rent Roll'!$U38),MONTH(DU$3)=MONTH('Rent Roll'!$C38)),1,0),0)</f>
        <v>0</v>
      </c>
      <c r="DV240" s="567">
        <f>IFERROR(IF(AND(NOT(YEAR(DV$3)&lt;=YEAR('Rent Roll'!$C38)+'Rent Roll'!$V38-1),MOD(YEAR(DV$3),'Rent Roll'!$U38)=MOD(YEAR('Rent Roll'!$C38),'Rent Roll'!$U38),MONTH(DV$3)=MONTH('Rent Roll'!$C38)),1,0),0)</f>
        <v>0</v>
      </c>
    </row>
    <row r="241" spans="1:126" s="568" customFormat="1" ht="12" customHeight="1" outlineLevel="1" x14ac:dyDescent="0.4">
      <c r="A241" s="732"/>
      <c r="B241" s="564">
        <f>'Rent Roll'!$B39</f>
        <v>0</v>
      </c>
      <c r="C241" s="566"/>
      <c r="D241" s="566"/>
      <c r="E241" s="566"/>
      <c r="F241" s="778">
        <f>IFERROR(IF(AND(NOT(YEAR(F$3)&lt;=YEAR('Rent Roll'!$C39)+'Rent Roll'!$V39-1),MOD(YEAR(F$3),'Rent Roll'!$U39)=MOD(YEAR('Rent Roll'!$C39),'Rent Roll'!$U39),MONTH(F$3)=MONTH('Rent Roll'!$C39)),1,0),0)</f>
        <v>0</v>
      </c>
      <c r="G241" s="768">
        <f>IFERROR(IF(AND(NOT(YEAR(G$3)&lt;=YEAR('Rent Roll'!$C39)+'Rent Roll'!$V39-1),MOD(YEAR(G$3),'Rent Roll'!$U39)=MOD(YEAR('Rent Roll'!$C39),'Rent Roll'!$U39),MONTH(G$3)=MONTH('Rent Roll'!$C39)),1,0),0)</f>
        <v>0</v>
      </c>
      <c r="H241" s="567">
        <f>IFERROR(IF(AND(NOT(YEAR(H$3)&lt;=YEAR('Rent Roll'!$C39)+'Rent Roll'!$V39-1),MOD(YEAR(H$3),'Rent Roll'!$U39)=MOD(YEAR('Rent Roll'!$C39),'Rent Roll'!$U39),MONTH(H$3)=MONTH('Rent Roll'!$C39)),1,0),0)</f>
        <v>0</v>
      </c>
      <c r="I241" s="567">
        <f>IFERROR(IF(AND(NOT(YEAR(I$3)&lt;=YEAR('Rent Roll'!$C39)+'Rent Roll'!$V39-1),MOD(YEAR(I$3),'Rent Roll'!$U39)=MOD(YEAR('Rent Roll'!$C39),'Rent Roll'!$U39),MONTH(I$3)=MONTH('Rent Roll'!$C39)),1,0),0)</f>
        <v>0</v>
      </c>
      <c r="J241" s="567">
        <f>IFERROR(IF(AND(NOT(YEAR(J$3)&lt;=YEAR('Rent Roll'!$C39)+'Rent Roll'!$V39-1),MOD(YEAR(J$3),'Rent Roll'!$U39)=MOD(YEAR('Rent Roll'!$C39),'Rent Roll'!$U39),MONTH(J$3)=MONTH('Rent Roll'!$C39)),1,0),0)</f>
        <v>0</v>
      </c>
      <c r="K241" s="567">
        <f>IFERROR(IF(AND(NOT(YEAR(K$3)&lt;=YEAR('Rent Roll'!$C39)+'Rent Roll'!$V39-1),MOD(YEAR(K$3),'Rent Roll'!$U39)=MOD(YEAR('Rent Roll'!$C39),'Rent Roll'!$U39),MONTH(K$3)=MONTH('Rent Roll'!$C39)),1,0),0)</f>
        <v>0</v>
      </c>
      <c r="L241" s="567">
        <f>IFERROR(IF(AND(NOT(YEAR(L$3)&lt;=YEAR('Rent Roll'!$C39)+'Rent Roll'!$V39-1),MOD(YEAR(L$3),'Rent Roll'!$U39)=MOD(YEAR('Rent Roll'!$C39),'Rent Roll'!$U39),MONTH(L$3)=MONTH('Rent Roll'!$C39)),1,0),0)</f>
        <v>0</v>
      </c>
      <c r="M241" s="567">
        <f>IFERROR(IF(AND(NOT(YEAR(M$3)&lt;=YEAR('Rent Roll'!$C39)+'Rent Roll'!$V39-1),MOD(YEAR(M$3),'Rent Roll'!$U39)=MOD(YEAR('Rent Roll'!$C39),'Rent Roll'!$U39),MONTH(M$3)=MONTH('Rent Roll'!$C39)),1,0),0)</f>
        <v>0</v>
      </c>
      <c r="N241" s="567">
        <f>IFERROR(IF(AND(NOT(YEAR(N$3)&lt;=YEAR('Rent Roll'!$C39)+'Rent Roll'!$V39-1),MOD(YEAR(N$3),'Rent Roll'!$U39)=MOD(YEAR('Rent Roll'!$C39),'Rent Roll'!$U39),MONTH(N$3)=MONTH('Rent Roll'!$C39)),1,0),0)</f>
        <v>0</v>
      </c>
      <c r="O241" s="567">
        <f>IFERROR(IF(AND(NOT(YEAR(O$3)&lt;=YEAR('Rent Roll'!$C39)+'Rent Roll'!$V39-1),MOD(YEAR(O$3),'Rent Roll'!$U39)=MOD(YEAR('Rent Roll'!$C39),'Rent Roll'!$U39),MONTH(O$3)=MONTH('Rent Roll'!$C39)),1,0),0)</f>
        <v>0</v>
      </c>
      <c r="P241" s="567">
        <f>IFERROR(IF(AND(NOT(YEAR(P$3)&lt;=YEAR('Rent Roll'!$C39)+'Rent Roll'!$V39-1),MOD(YEAR(P$3),'Rent Roll'!$U39)=MOD(YEAR('Rent Roll'!$C39),'Rent Roll'!$U39),MONTH(P$3)=MONTH('Rent Roll'!$C39)),1,0),0)</f>
        <v>0</v>
      </c>
      <c r="Q241" s="567">
        <f>IFERROR(IF(AND(NOT(YEAR(Q$3)&lt;=YEAR('Rent Roll'!$C39)+'Rent Roll'!$V39-1),MOD(YEAR(Q$3),'Rent Roll'!$U39)=MOD(YEAR('Rent Roll'!$C39),'Rent Roll'!$U39),MONTH(Q$3)=MONTH('Rent Roll'!$C39)),1,0),0)</f>
        <v>0</v>
      </c>
      <c r="R241" s="767">
        <f>IFERROR(IF(AND(NOT(YEAR(R$3)&lt;=YEAR('Rent Roll'!$C39)+'Rent Roll'!$V39-1),MOD(YEAR(R$3),'Rent Roll'!$U39)=MOD(YEAR('Rent Roll'!$C39),'Rent Roll'!$U39),MONTH(R$3)=MONTH('Rent Roll'!$C39)),1,0),0)</f>
        <v>0</v>
      </c>
      <c r="S241" s="768">
        <f>IFERROR(IF(AND(NOT(YEAR(S$3)&lt;=YEAR('Rent Roll'!$C39)+'Rent Roll'!$V39-1),MOD(YEAR(S$3),'Rent Roll'!$U39)=MOD(YEAR('Rent Roll'!$C39),'Rent Roll'!$U39),MONTH(S$3)=MONTH('Rent Roll'!$C39)),1,0),0)</f>
        <v>0</v>
      </c>
      <c r="T241" s="567">
        <f>IFERROR(IF(AND(NOT(YEAR(T$3)&lt;=YEAR('Rent Roll'!$C39)+'Rent Roll'!$V39-1),MOD(YEAR(T$3),'Rent Roll'!$U39)=MOD(YEAR('Rent Roll'!$C39),'Rent Roll'!$U39),MONTH(T$3)=MONTH('Rent Roll'!$C39)),1,0),0)</f>
        <v>0</v>
      </c>
      <c r="U241" s="567">
        <f>IFERROR(IF(AND(NOT(YEAR(U$3)&lt;=YEAR('Rent Roll'!$C39)+'Rent Roll'!$V39-1),MOD(YEAR(U$3),'Rent Roll'!$U39)=MOD(YEAR('Rent Roll'!$C39),'Rent Roll'!$U39),MONTH(U$3)=MONTH('Rent Roll'!$C39)),1,0),0)</f>
        <v>0</v>
      </c>
      <c r="V241" s="567">
        <f>IFERROR(IF(AND(NOT(YEAR(V$3)&lt;=YEAR('Rent Roll'!$C39)+'Rent Roll'!$V39-1),MOD(YEAR(V$3),'Rent Roll'!$U39)=MOD(YEAR('Rent Roll'!$C39),'Rent Roll'!$U39),MONTH(V$3)=MONTH('Rent Roll'!$C39)),1,0),0)</f>
        <v>0</v>
      </c>
      <c r="W241" s="567">
        <f>IFERROR(IF(AND(NOT(YEAR(W$3)&lt;=YEAR('Rent Roll'!$C39)+'Rent Roll'!$V39-1),MOD(YEAR(W$3),'Rent Roll'!$U39)=MOD(YEAR('Rent Roll'!$C39),'Rent Roll'!$U39),MONTH(W$3)=MONTH('Rent Roll'!$C39)),1,0),0)</f>
        <v>0</v>
      </c>
      <c r="X241" s="567">
        <f>IFERROR(IF(AND(NOT(YEAR(X$3)&lt;=YEAR('Rent Roll'!$C39)+'Rent Roll'!$V39-1),MOD(YEAR(X$3),'Rent Roll'!$U39)=MOD(YEAR('Rent Roll'!$C39),'Rent Roll'!$U39),MONTH(X$3)=MONTH('Rent Roll'!$C39)),1,0),0)</f>
        <v>0</v>
      </c>
      <c r="Y241" s="567">
        <f>IFERROR(IF(AND(NOT(YEAR(Y$3)&lt;=YEAR('Rent Roll'!$C39)+'Rent Roll'!$V39-1),MOD(YEAR(Y$3),'Rent Roll'!$U39)=MOD(YEAR('Rent Roll'!$C39),'Rent Roll'!$U39),MONTH(Y$3)=MONTH('Rent Roll'!$C39)),1,0),0)</f>
        <v>0</v>
      </c>
      <c r="Z241" s="567">
        <f>IFERROR(IF(AND(NOT(YEAR(Z$3)&lt;=YEAR('Rent Roll'!$C39)+'Rent Roll'!$V39-1),MOD(YEAR(Z$3),'Rent Roll'!$U39)=MOD(YEAR('Rent Roll'!$C39),'Rent Roll'!$U39),MONTH(Z$3)=MONTH('Rent Roll'!$C39)),1,0),0)</f>
        <v>0</v>
      </c>
      <c r="AA241" s="567">
        <f>IFERROR(IF(AND(NOT(YEAR(AA$3)&lt;=YEAR('Rent Roll'!$C39)+'Rent Roll'!$V39-1),MOD(YEAR(AA$3),'Rent Roll'!$U39)=MOD(YEAR('Rent Roll'!$C39),'Rent Roll'!$U39),MONTH(AA$3)=MONTH('Rent Roll'!$C39)),1,0),0)</f>
        <v>0</v>
      </c>
      <c r="AB241" s="567">
        <f>IFERROR(IF(AND(NOT(YEAR(AB$3)&lt;=YEAR('Rent Roll'!$C39)+'Rent Roll'!$V39-1),MOD(YEAR(AB$3),'Rent Roll'!$U39)=MOD(YEAR('Rent Roll'!$C39),'Rent Roll'!$U39),MONTH(AB$3)=MONTH('Rent Roll'!$C39)),1,0),0)</f>
        <v>0</v>
      </c>
      <c r="AC241" s="567">
        <f>IFERROR(IF(AND(NOT(YEAR(AC$3)&lt;=YEAR('Rent Roll'!$C39)+'Rent Roll'!$V39-1),MOD(YEAR(AC$3),'Rent Roll'!$U39)=MOD(YEAR('Rent Roll'!$C39),'Rent Roll'!$U39),MONTH(AC$3)=MONTH('Rent Roll'!$C39)),1,0),0)</f>
        <v>0</v>
      </c>
      <c r="AD241" s="767">
        <f>IFERROR(IF(AND(NOT(YEAR(AD$3)&lt;=YEAR('Rent Roll'!$C39)+'Rent Roll'!$V39-1),MOD(YEAR(AD$3),'Rent Roll'!$U39)=MOD(YEAR('Rent Roll'!$C39),'Rent Roll'!$U39),MONTH(AD$3)=MONTH('Rent Roll'!$C39)),1,0),0)</f>
        <v>0</v>
      </c>
      <c r="AE241" s="768">
        <f>IFERROR(IF(AND(NOT(YEAR(AE$3)&lt;=YEAR('Rent Roll'!$C39)+'Rent Roll'!$V39-1),MOD(YEAR(AE$3),'Rent Roll'!$U39)=MOD(YEAR('Rent Roll'!$C39),'Rent Roll'!$U39),MONTH(AE$3)=MONTH('Rent Roll'!$C39)),1,0),0)</f>
        <v>0</v>
      </c>
      <c r="AF241" s="567">
        <f>IFERROR(IF(AND(NOT(YEAR(AF$3)&lt;=YEAR('Rent Roll'!$C39)+'Rent Roll'!$V39-1),MOD(YEAR(AF$3),'Rent Roll'!$U39)=MOD(YEAR('Rent Roll'!$C39),'Rent Roll'!$U39),MONTH(AF$3)=MONTH('Rent Roll'!$C39)),1,0),0)</f>
        <v>0</v>
      </c>
      <c r="AG241" s="567">
        <f>IFERROR(IF(AND(NOT(YEAR(AG$3)&lt;=YEAR('Rent Roll'!$C39)+'Rent Roll'!$V39-1),MOD(YEAR(AG$3),'Rent Roll'!$U39)=MOD(YEAR('Rent Roll'!$C39),'Rent Roll'!$U39),MONTH(AG$3)=MONTH('Rent Roll'!$C39)),1,0),0)</f>
        <v>0</v>
      </c>
      <c r="AH241" s="567">
        <f>IFERROR(IF(AND(NOT(YEAR(AH$3)&lt;=YEAR('Rent Roll'!$C39)+'Rent Roll'!$V39-1),MOD(YEAR(AH$3),'Rent Roll'!$U39)=MOD(YEAR('Rent Roll'!$C39),'Rent Roll'!$U39),MONTH(AH$3)=MONTH('Rent Roll'!$C39)),1,0),0)</f>
        <v>0</v>
      </c>
      <c r="AI241" s="567">
        <f>IFERROR(IF(AND(NOT(YEAR(AI$3)&lt;=YEAR('Rent Roll'!$C39)+'Rent Roll'!$V39-1),MOD(YEAR(AI$3),'Rent Roll'!$U39)=MOD(YEAR('Rent Roll'!$C39),'Rent Roll'!$U39),MONTH(AI$3)=MONTH('Rent Roll'!$C39)),1,0),0)</f>
        <v>0</v>
      </c>
      <c r="AJ241" s="567">
        <f>IFERROR(IF(AND(NOT(YEAR(AJ$3)&lt;=YEAR('Rent Roll'!$C39)+'Rent Roll'!$V39-1),MOD(YEAR(AJ$3),'Rent Roll'!$U39)=MOD(YEAR('Rent Roll'!$C39),'Rent Roll'!$U39),MONTH(AJ$3)=MONTH('Rent Roll'!$C39)),1,0),0)</f>
        <v>0</v>
      </c>
      <c r="AK241" s="567">
        <f>IFERROR(IF(AND(NOT(YEAR(AK$3)&lt;=YEAR('Rent Roll'!$C39)+'Rent Roll'!$V39-1),MOD(YEAR(AK$3),'Rent Roll'!$U39)=MOD(YEAR('Rent Roll'!$C39),'Rent Roll'!$U39),MONTH(AK$3)=MONTH('Rent Roll'!$C39)),1,0),0)</f>
        <v>0</v>
      </c>
      <c r="AL241" s="567">
        <f>IFERROR(IF(AND(NOT(YEAR(AL$3)&lt;=YEAR('Rent Roll'!$C39)+'Rent Roll'!$V39-1),MOD(YEAR(AL$3),'Rent Roll'!$U39)=MOD(YEAR('Rent Roll'!$C39),'Rent Roll'!$U39),MONTH(AL$3)=MONTH('Rent Roll'!$C39)),1,0),0)</f>
        <v>0</v>
      </c>
      <c r="AM241" s="567">
        <f>IFERROR(IF(AND(NOT(YEAR(AM$3)&lt;=YEAR('Rent Roll'!$C39)+'Rent Roll'!$V39-1),MOD(YEAR(AM$3),'Rent Roll'!$U39)=MOD(YEAR('Rent Roll'!$C39),'Rent Roll'!$U39),MONTH(AM$3)=MONTH('Rent Roll'!$C39)),1,0),0)</f>
        <v>0</v>
      </c>
      <c r="AN241" s="567">
        <f>IFERROR(IF(AND(NOT(YEAR(AN$3)&lt;=YEAR('Rent Roll'!$C39)+'Rent Roll'!$V39-1),MOD(YEAR(AN$3),'Rent Roll'!$U39)=MOD(YEAR('Rent Roll'!$C39),'Rent Roll'!$U39),MONTH(AN$3)=MONTH('Rent Roll'!$C39)),1,0),0)</f>
        <v>0</v>
      </c>
      <c r="AO241" s="567">
        <f>IFERROR(IF(AND(NOT(YEAR(AO$3)&lt;=YEAR('Rent Roll'!$C39)+'Rent Roll'!$V39-1),MOD(YEAR(AO$3),'Rent Roll'!$U39)=MOD(YEAR('Rent Roll'!$C39),'Rent Roll'!$U39),MONTH(AO$3)=MONTH('Rent Roll'!$C39)),1,0),0)</f>
        <v>0</v>
      </c>
      <c r="AP241" s="767">
        <f>IFERROR(IF(AND(NOT(YEAR(AP$3)&lt;=YEAR('Rent Roll'!$C39)+'Rent Roll'!$V39-1),MOD(YEAR(AP$3),'Rent Roll'!$U39)=MOD(YEAR('Rent Roll'!$C39),'Rent Roll'!$U39),MONTH(AP$3)=MONTH('Rent Roll'!$C39)),1,0),0)</f>
        <v>0</v>
      </c>
      <c r="AQ241" s="768">
        <f>IFERROR(IF(AND(NOT(YEAR(AQ$3)&lt;=YEAR('Rent Roll'!$C39)+'Rent Roll'!$V39-1),MOD(YEAR(AQ$3),'Rent Roll'!$U39)=MOD(YEAR('Rent Roll'!$C39),'Rent Roll'!$U39),MONTH(AQ$3)=MONTH('Rent Roll'!$C39)),1,0),0)</f>
        <v>0</v>
      </c>
      <c r="AR241" s="567">
        <f>IFERROR(IF(AND(NOT(YEAR(AR$3)&lt;=YEAR('Rent Roll'!$C39)+'Rent Roll'!$V39-1),MOD(YEAR(AR$3),'Rent Roll'!$U39)=MOD(YEAR('Rent Roll'!$C39),'Rent Roll'!$U39),MONTH(AR$3)=MONTH('Rent Roll'!$C39)),1,0),0)</f>
        <v>0</v>
      </c>
      <c r="AS241" s="567">
        <f>IFERROR(IF(AND(NOT(YEAR(AS$3)&lt;=YEAR('Rent Roll'!$C39)+'Rent Roll'!$V39-1),MOD(YEAR(AS$3),'Rent Roll'!$U39)=MOD(YEAR('Rent Roll'!$C39),'Rent Roll'!$U39),MONTH(AS$3)=MONTH('Rent Roll'!$C39)),1,0),0)</f>
        <v>0</v>
      </c>
      <c r="AT241" s="567">
        <f>IFERROR(IF(AND(NOT(YEAR(AT$3)&lt;=YEAR('Rent Roll'!$C39)+'Rent Roll'!$V39-1),MOD(YEAR(AT$3),'Rent Roll'!$U39)=MOD(YEAR('Rent Roll'!$C39),'Rent Roll'!$U39),MONTH(AT$3)=MONTH('Rent Roll'!$C39)),1,0),0)</f>
        <v>0</v>
      </c>
      <c r="AU241" s="567">
        <f>IFERROR(IF(AND(NOT(YEAR(AU$3)&lt;=YEAR('Rent Roll'!$C39)+'Rent Roll'!$V39-1),MOD(YEAR(AU$3),'Rent Roll'!$U39)=MOD(YEAR('Rent Roll'!$C39),'Rent Roll'!$U39),MONTH(AU$3)=MONTH('Rent Roll'!$C39)),1,0),0)</f>
        <v>0</v>
      </c>
      <c r="AV241" s="567">
        <f>IFERROR(IF(AND(NOT(YEAR(AV$3)&lt;=YEAR('Rent Roll'!$C39)+'Rent Roll'!$V39-1),MOD(YEAR(AV$3),'Rent Roll'!$U39)=MOD(YEAR('Rent Roll'!$C39),'Rent Roll'!$U39),MONTH(AV$3)=MONTH('Rent Roll'!$C39)),1,0),0)</f>
        <v>0</v>
      </c>
      <c r="AW241" s="567">
        <f>IFERROR(IF(AND(NOT(YEAR(AW$3)&lt;=YEAR('Rent Roll'!$C39)+'Rent Roll'!$V39-1),MOD(YEAR(AW$3),'Rent Roll'!$U39)=MOD(YEAR('Rent Roll'!$C39),'Rent Roll'!$U39),MONTH(AW$3)=MONTH('Rent Roll'!$C39)),1,0),0)</f>
        <v>0</v>
      </c>
      <c r="AX241" s="567">
        <f>IFERROR(IF(AND(NOT(YEAR(AX$3)&lt;=YEAR('Rent Roll'!$C39)+'Rent Roll'!$V39-1),MOD(YEAR(AX$3),'Rent Roll'!$U39)=MOD(YEAR('Rent Roll'!$C39),'Rent Roll'!$U39),MONTH(AX$3)=MONTH('Rent Roll'!$C39)),1,0),0)</f>
        <v>0</v>
      </c>
      <c r="AY241" s="567">
        <f>IFERROR(IF(AND(NOT(YEAR(AY$3)&lt;=YEAR('Rent Roll'!$C39)+'Rent Roll'!$V39-1),MOD(YEAR(AY$3),'Rent Roll'!$U39)=MOD(YEAR('Rent Roll'!$C39),'Rent Roll'!$U39),MONTH(AY$3)=MONTH('Rent Roll'!$C39)),1,0),0)</f>
        <v>0</v>
      </c>
      <c r="AZ241" s="567">
        <f>IFERROR(IF(AND(NOT(YEAR(AZ$3)&lt;=YEAR('Rent Roll'!$C39)+'Rent Roll'!$V39-1),MOD(YEAR(AZ$3),'Rent Roll'!$U39)=MOD(YEAR('Rent Roll'!$C39),'Rent Roll'!$U39),MONTH(AZ$3)=MONTH('Rent Roll'!$C39)),1,0),0)</f>
        <v>0</v>
      </c>
      <c r="BA241" s="567">
        <f>IFERROR(IF(AND(NOT(YEAR(BA$3)&lt;=YEAR('Rent Roll'!$C39)+'Rent Roll'!$V39-1),MOD(YEAR(BA$3),'Rent Roll'!$U39)=MOD(YEAR('Rent Roll'!$C39),'Rent Roll'!$U39),MONTH(BA$3)=MONTH('Rent Roll'!$C39)),1,0),0)</f>
        <v>0</v>
      </c>
      <c r="BB241" s="767">
        <f>IFERROR(IF(AND(NOT(YEAR(BB$3)&lt;=YEAR('Rent Roll'!$C39)+'Rent Roll'!$V39-1),MOD(YEAR(BB$3),'Rent Roll'!$U39)=MOD(YEAR('Rent Roll'!$C39),'Rent Roll'!$U39),MONTH(BB$3)=MONTH('Rent Roll'!$C39)),1,0),0)</f>
        <v>0</v>
      </c>
      <c r="BC241" s="768">
        <f>IFERROR(IF(AND(NOT(YEAR(BC$3)&lt;=YEAR('Rent Roll'!$C39)+'Rent Roll'!$V39-1),MOD(YEAR(BC$3),'Rent Roll'!$U39)=MOD(YEAR('Rent Roll'!$C39),'Rent Roll'!$U39),MONTH(BC$3)=MONTH('Rent Roll'!$C39)),1,0),0)</f>
        <v>0</v>
      </c>
      <c r="BD241" s="567">
        <f>IFERROR(IF(AND(NOT(YEAR(BD$3)&lt;=YEAR('Rent Roll'!$C39)+'Rent Roll'!$V39-1),MOD(YEAR(BD$3),'Rent Roll'!$U39)=MOD(YEAR('Rent Roll'!$C39),'Rent Roll'!$U39),MONTH(BD$3)=MONTH('Rent Roll'!$C39)),1,0),0)</f>
        <v>0</v>
      </c>
      <c r="BE241" s="567">
        <f>IFERROR(IF(AND(NOT(YEAR(BE$3)&lt;=YEAR('Rent Roll'!$C39)+'Rent Roll'!$V39-1),MOD(YEAR(BE$3),'Rent Roll'!$U39)=MOD(YEAR('Rent Roll'!$C39),'Rent Roll'!$U39),MONTH(BE$3)=MONTH('Rent Roll'!$C39)),1,0),0)</f>
        <v>0</v>
      </c>
      <c r="BF241" s="567">
        <f>IFERROR(IF(AND(NOT(YEAR(BF$3)&lt;=YEAR('Rent Roll'!$C39)+'Rent Roll'!$V39-1),MOD(YEAR(BF$3),'Rent Roll'!$U39)=MOD(YEAR('Rent Roll'!$C39),'Rent Roll'!$U39),MONTH(BF$3)=MONTH('Rent Roll'!$C39)),1,0),0)</f>
        <v>0</v>
      </c>
      <c r="BG241" s="567">
        <f>IFERROR(IF(AND(NOT(YEAR(BG$3)&lt;=YEAR('Rent Roll'!$C39)+'Rent Roll'!$V39-1),MOD(YEAR(BG$3),'Rent Roll'!$U39)=MOD(YEAR('Rent Roll'!$C39),'Rent Roll'!$U39),MONTH(BG$3)=MONTH('Rent Roll'!$C39)),1,0),0)</f>
        <v>0</v>
      </c>
      <c r="BH241" s="567">
        <f>IFERROR(IF(AND(NOT(YEAR(BH$3)&lt;=YEAR('Rent Roll'!$C39)+'Rent Roll'!$V39-1),MOD(YEAR(BH$3),'Rent Roll'!$U39)=MOD(YEAR('Rent Roll'!$C39),'Rent Roll'!$U39),MONTH(BH$3)=MONTH('Rent Roll'!$C39)),1,0),0)</f>
        <v>0</v>
      </c>
      <c r="BI241" s="567">
        <f>IFERROR(IF(AND(NOT(YEAR(BI$3)&lt;=YEAR('Rent Roll'!$C39)+'Rent Roll'!$V39-1),MOD(YEAR(BI$3),'Rent Roll'!$U39)=MOD(YEAR('Rent Roll'!$C39),'Rent Roll'!$U39),MONTH(BI$3)=MONTH('Rent Roll'!$C39)),1,0),0)</f>
        <v>0</v>
      </c>
      <c r="BJ241" s="567">
        <f>IFERROR(IF(AND(NOT(YEAR(BJ$3)&lt;=YEAR('Rent Roll'!$C39)+'Rent Roll'!$V39-1),MOD(YEAR(BJ$3),'Rent Roll'!$U39)=MOD(YEAR('Rent Roll'!$C39),'Rent Roll'!$U39),MONTH(BJ$3)=MONTH('Rent Roll'!$C39)),1,0),0)</f>
        <v>0</v>
      </c>
      <c r="BK241" s="567">
        <f>IFERROR(IF(AND(NOT(YEAR(BK$3)&lt;=YEAR('Rent Roll'!$C39)+'Rent Roll'!$V39-1),MOD(YEAR(BK$3),'Rent Roll'!$U39)=MOD(YEAR('Rent Roll'!$C39),'Rent Roll'!$U39),MONTH(BK$3)=MONTH('Rent Roll'!$C39)),1,0),0)</f>
        <v>0</v>
      </c>
      <c r="BL241" s="567">
        <f>IFERROR(IF(AND(NOT(YEAR(BL$3)&lt;=YEAR('Rent Roll'!$C39)+'Rent Roll'!$V39-1),MOD(YEAR(BL$3),'Rent Roll'!$U39)=MOD(YEAR('Rent Roll'!$C39),'Rent Roll'!$U39),MONTH(BL$3)=MONTH('Rent Roll'!$C39)),1,0),0)</f>
        <v>0</v>
      </c>
      <c r="BM241" s="567">
        <f>IFERROR(IF(AND(NOT(YEAR(BM$3)&lt;=YEAR('Rent Roll'!$C39)+'Rent Roll'!$V39-1),MOD(YEAR(BM$3),'Rent Roll'!$U39)=MOD(YEAR('Rent Roll'!$C39),'Rent Roll'!$U39),MONTH(BM$3)=MONTH('Rent Roll'!$C39)),1,0),0)</f>
        <v>0</v>
      </c>
      <c r="BN241" s="767">
        <f>IFERROR(IF(AND(NOT(YEAR(BN$3)&lt;=YEAR('Rent Roll'!$C39)+'Rent Roll'!$V39-1),MOD(YEAR(BN$3),'Rent Roll'!$U39)=MOD(YEAR('Rent Roll'!$C39),'Rent Roll'!$U39),MONTH(BN$3)=MONTH('Rent Roll'!$C39)),1,0),0)</f>
        <v>0</v>
      </c>
      <c r="BO241" s="768">
        <f>IFERROR(IF(AND(NOT(YEAR(BO$3)&lt;=YEAR('Rent Roll'!$C39)+'Rent Roll'!$V39-1),MOD(YEAR(BO$3),'Rent Roll'!$U39)=MOD(YEAR('Rent Roll'!$C39),'Rent Roll'!$U39),MONTH(BO$3)=MONTH('Rent Roll'!$C39)),1,0),0)</f>
        <v>0</v>
      </c>
      <c r="BP241" s="567">
        <f>IFERROR(IF(AND(NOT(YEAR(BP$3)&lt;=YEAR('Rent Roll'!$C39)+'Rent Roll'!$V39-1),MOD(YEAR(BP$3),'Rent Roll'!$U39)=MOD(YEAR('Rent Roll'!$C39),'Rent Roll'!$U39),MONTH(BP$3)=MONTH('Rent Roll'!$C39)),1,0),0)</f>
        <v>0</v>
      </c>
      <c r="BQ241" s="567">
        <f>IFERROR(IF(AND(NOT(YEAR(BQ$3)&lt;=YEAR('Rent Roll'!$C39)+'Rent Roll'!$V39-1),MOD(YEAR(BQ$3),'Rent Roll'!$U39)=MOD(YEAR('Rent Roll'!$C39),'Rent Roll'!$U39),MONTH(BQ$3)=MONTH('Rent Roll'!$C39)),1,0),0)</f>
        <v>0</v>
      </c>
      <c r="BR241" s="567">
        <f>IFERROR(IF(AND(NOT(YEAR(BR$3)&lt;=YEAR('Rent Roll'!$C39)+'Rent Roll'!$V39-1),MOD(YEAR(BR$3),'Rent Roll'!$U39)=MOD(YEAR('Rent Roll'!$C39),'Rent Roll'!$U39),MONTH(BR$3)=MONTH('Rent Roll'!$C39)),1,0),0)</f>
        <v>0</v>
      </c>
      <c r="BS241" s="567">
        <f>IFERROR(IF(AND(NOT(YEAR(BS$3)&lt;=YEAR('Rent Roll'!$C39)+'Rent Roll'!$V39-1),MOD(YEAR(BS$3),'Rent Roll'!$U39)=MOD(YEAR('Rent Roll'!$C39),'Rent Roll'!$U39),MONTH(BS$3)=MONTH('Rent Roll'!$C39)),1,0),0)</f>
        <v>0</v>
      </c>
      <c r="BT241" s="567">
        <f>IFERROR(IF(AND(NOT(YEAR(BT$3)&lt;=YEAR('Rent Roll'!$C39)+'Rent Roll'!$V39-1),MOD(YEAR(BT$3),'Rent Roll'!$U39)=MOD(YEAR('Rent Roll'!$C39),'Rent Roll'!$U39),MONTH(BT$3)=MONTH('Rent Roll'!$C39)),1,0),0)</f>
        <v>0</v>
      </c>
      <c r="BU241" s="567">
        <f>IFERROR(IF(AND(NOT(YEAR(BU$3)&lt;=YEAR('Rent Roll'!$C39)+'Rent Roll'!$V39-1),MOD(YEAR(BU$3),'Rent Roll'!$U39)=MOD(YEAR('Rent Roll'!$C39),'Rent Roll'!$U39),MONTH(BU$3)=MONTH('Rent Roll'!$C39)),1,0),0)</f>
        <v>0</v>
      </c>
      <c r="BV241" s="567">
        <f>IFERROR(IF(AND(NOT(YEAR(BV$3)&lt;=YEAR('Rent Roll'!$C39)+'Rent Roll'!$V39-1),MOD(YEAR(BV$3),'Rent Roll'!$U39)=MOD(YEAR('Rent Roll'!$C39),'Rent Roll'!$U39),MONTH(BV$3)=MONTH('Rent Roll'!$C39)),1,0),0)</f>
        <v>0</v>
      </c>
      <c r="BW241" s="567">
        <f>IFERROR(IF(AND(NOT(YEAR(BW$3)&lt;=YEAR('Rent Roll'!$C39)+'Rent Roll'!$V39-1),MOD(YEAR(BW$3),'Rent Roll'!$U39)=MOD(YEAR('Rent Roll'!$C39),'Rent Roll'!$U39),MONTH(BW$3)=MONTH('Rent Roll'!$C39)),1,0),0)</f>
        <v>0</v>
      </c>
      <c r="BX241" s="567">
        <f>IFERROR(IF(AND(NOT(YEAR(BX$3)&lt;=YEAR('Rent Roll'!$C39)+'Rent Roll'!$V39-1),MOD(YEAR(BX$3),'Rent Roll'!$U39)=MOD(YEAR('Rent Roll'!$C39),'Rent Roll'!$U39),MONTH(BX$3)=MONTH('Rent Roll'!$C39)),1,0),0)</f>
        <v>0</v>
      </c>
      <c r="BY241" s="567">
        <f>IFERROR(IF(AND(NOT(YEAR(BY$3)&lt;=YEAR('Rent Roll'!$C39)+'Rent Roll'!$V39-1),MOD(YEAR(BY$3),'Rent Roll'!$U39)=MOD(YEAR('Rent Roll'!$C39),'Rent Roll'!$U39),MONTH(BY$3)=MONTH('Rent Roll'!$C39)),1,0),0)</f>
        <v>0</v>
      </c>
      <c r="BZ241" s="767">
        <f>IFERROR(IF(AND(NOT(YEAR(BZ$3)&lt;=YEAR('Rent Roll'!$C39)+'Rent Roll'!$V39-1),MOD(YEAR(BZ$3),'Rent Roll'!$U39)=MOD(YEAR('Rent Roll'!$C39),'Rent Roll'!$U39),MONTH(BZ$3)=MONTH('Rent Roll'!$C39)),1,0),0)</f>
        <v>0</v>
      </c>
      <c r="CA241" s="768">
        <f>IFERROR(IF(AND(NOT(YEAR(CA$3)&lt;=YEAR('Rent Roll'!$C39)+'Rent Roll'!$V39-1),MOD(YEAR(CA$3),'Rent Roll'!$U39)=MOD(YEAR('Rent Roll'!$C39),'Rent Roll'!$U39),MONTH(CA$3)=MONTH('Rent Roll'!$C39)),1,0),0)</f>
        <v>0</v>
      </c>
      <c r="CB241" s="567">
        <f>IFERROR(IF(AND(NOT(YEAR(CB$3)&lt;=YEAR('Rent Roll'!$C39)+'Rent Roll'!$V39-1),MOD(YEAR(CB$3),'Rent Roll'!$U39)=MOD(YEAR('Rent Roll'!$C39),'Rent Roll'!$U39),MONTH(CB$3)=MONTH('Rent Roll'!$C39)),1,0),0)</f>
        <v>0</v>
      </c>
      <c r="CC241" s="567">
        <f>IFERROR(IF(AND(NOT(YEAR(CC$3)&lt;=YEAR('Rent Roll'!$C39)+'Rent Roll'!$V39-1),MOD(YEAR(CC$3),'Rent Roll'!$U39)=MOD(YEAR('Rent Roll'!$C39),'Rent Roll'!$U39),MONTH(CC$3)=MONTH('Rent Roll'!$C39)),1,0),0)</f>
        <v>0</v>
      </c>
      <c r="CD241" s="567">
        <f>IFERROR(IF(AND(NOT(YEAR(CD$3)&lt;=YEAR('Rent Roll'!$C39)+'Rent Roll'!$V39-1),MOD(YEAR(CD$3),'Rent Roll'!$U39)=MOD(YEAR('Rent Roll'!$C39),'Rent Roll'!$U39),MONTH(CD$3)=MONTH('Rent Roll'!$C39)),1,0),0)</f>
        <v>0</v>
      </c>
      <c r="CE241" s="567">
        <f>IFERROR(IF(AND(NOT(YEAR(CE$3)&lt;=YEAR('Rent Roll'!$C39)+'Rent Roll'!$V39-1),MOD(YEAR(CE$3),'Rent Roll'!$U39)=MOD(YEAR('Rent Roll'!$C39),'Rent Roll'!$U39),MONTH(CE$3)=MONTH('Rent Roll'!$C39)),1,0),0)</f>
        <v>0</v>
      </c>
      <c r="CF241" s="567">
        <f>IFERROR(IF(AND(NOT(YEAR(CF$3)&lt;=YEAR('Rent Roll'!$C39)+'Rent Roll'!$V39-1),MOD(YEAR(CF$3),'Rent Roll'!$U39)=MOD(YEAR('Rent Roll'!$C39),'Rent Roll'!$U39),MONTH(CF$3)=MONTH('Rent Roll'!$C39)),1,0),0)</f>
        <v>0</v>
      </c>
      <c r="CG241" s="567">
        <f>IFERROR(IF(AND(NOT(YEAR(CG$3)&lt;=YEAR('Rent Roll'!$C39)+'Rent Roll'!$V39-1),MOD(YEAR(CG$3),'Rent Roll'!$U39)=MOD(YEAR('Rent Roll'!$C39),'Rent Roll'!$U39),MONTH(CG$3)=MONTH('Rent Roll'!$C39)),1,0),0)</f>
        <v>0</v>
      </c>
      <c r="CH241" s="567">
        <f>IFERROR(IF(AND(NOT(YEAR(CH$3)&lt;=YEAR('Rent Roll'!$C39)+'Rent Roll'!$V39-1),MOD(YEAR(CH$3),'Rent Roll'!$U39)=MOD(YEAR('Rent Roll'!$C39),'Rent Roll'!$U39),MONTH(CH$3)=MONTH('Rent Roll'!$C39)),1,0),0)</f>
        <v>0</v>
      </c>
      <c r="CI241" s="567">
        <f>IFERROR(IF(AND(NOT(YEAR(CI$3)&lt;=YEAR('Rent Roll'!$C39)+'Rent Roll'!$V39-1),MOD(YEAR(CI$3),'Rent Roll'!$U39)=MOD(YEAR('Rent Roll'!$C39),'Rent Roll'!$U39),MONTH(CI$3)=MONTH('Rent Roll'!$C39)),1,0),0)</f>
        <v>0</v>
      </c>
      <c r="CJ241" s="567">
        <f>IFERROR(IF(AND(NOT(YEAR(CJ$3)&lt;=YEAR('Rent Roll'!$C39)+'Rent Roll'!$V39-1),MOD(YEAR(CJ$3),'Rent Roll'!$U39)=MOD(YEAR('Rent Roll'!$C39),'Rent Roll'!$U39),MONTH(CJ$3)=MONTH('Rent Roll'!$C39)),1,0),0)</f>
        <v>0</v>
      </c>
      <c r="CK241" s="567">
        <f>IFERROR(IF(AND(NOT(YEAR(CK$3)&lt;=YEAR('Rent Roll'!$C39)+'Rent Roll'!$V39-1),MOD(YEAR(CK$3),'Rent Roll'!$U39)=MOD(YEAR('Rent Roll'!$C39),'Rent Roll'!$U39),MONTH(CK$3)=MONTH('Rent Roll'!$C39)),1,0),0)</f>
        <v>0</v>
      </c>
      <c r="CL241" s="767">
        <f>IFERROR(IF(AND(NOT(YEAR(CL$3)&lt;=YEAR('Rent Roll'!$C39)+'Rent Roll'!$V39-1),MOD(YEAR(CL$3),'Rent Roll'!$U39)=MOD(YEAR('Rent Roll'!$C39),'Rent Roll'!$U39),MONTH(CL$3)=MONTH('Rent Roll'!$C39)),1,0),0)</f>
        <v>0</v>
      </c>
      <c r="CM241" s="768">
        <f>IFERROR(IF(AND(NOT(YEAR(CM$3)&lt;=YEAR('Rent Roll'!$C39)+'Rent Roll'!$V39-1),MOD(YEAR(CM$3),'Rent Roll'!$U39)=MOD(YEAR('Rent Roll'!$C39),'Rent Roll'!$U39),MONTH(CM$3)=MONTH('Rent Roll'!$C39)),1,0),0)</f>
        <v>0</v>
      </c>
      <c r="CN241" s="567">
        <f>IFERROR(IF(AND(NOT(YEAR(CN$3)&lt;=YEAR('Rent Roll'!$C39)+'Rent Roll'!$V39-1),MOD(YEAR(CN$3),'Rent Roll'!$U39)=MOD(YEAR('Rent Roll'!$C39),'Rent Roll'!$U39),MONTH(CN$3)=MONTH('Rent Roll'!$C39)),1,0),0)</f>
        <v>0</v>
      </c>
      <c r="CO241" s="567">
        <f>IFERROR(IF(AND(NOT(YEAR(CO$3)&lt;=YEAR('Rent Roll'!$C39)+'Rent Roll'!$V39-1),MOD(YEAR(CO$3),'Rent Roll'!$U39)=MOD(YEAR('Rent Roll'!$C39),'Rent Roll'!$U39),MONTH(CO$3)=MONTH('Rent Roll'!$C39)),1,0),0)</f>
        <v>0</v>
      </c>
      <c r="CP241" s="567">
        <f>IFERROR(IF(AND(NOT(YEAR(CP$3)&lt;=YEAR('Rent Roll'!$C39)+'Rent Roll'!$V39-1),MOD(YEAR(CP$3),'Rent Roll'!$U39)=MOD(YEAR('Rent Roll'!$C39),'Rent Roll'!$U39),MONTH(CP$3)=MONTH('Rent Roll'!$C39)),1,0),0)</f>
        <v>0</v>
      </c>
      <c r="CQ241" s="567">
        <f>IFERROR(IF(AND(NOT(YEAR(CQ$3)&lt;=YEAR('Rent Roll'!$C39)+'Rent Roll'!$V39-1),MOD(YEAR(CQ$3),'Rent Roll'!$U39)=MOD(YEAR('Rent Roll'!$C39),'Rent Roll'!$U39),MONTH(CQ$3)=MONTH('Rent Roll'!$C39)),1,0),0)</f>
        <v>0</v>
      </c>
      <c r="CR241" s="567">
        <f>IFERROR(IF(AND(NOT(YEAR(CR$3)&lt;=YEAR('Rent Roll'!$C39)+'Rent Roll'!$V39-1),MOD(YEAR(CR$3),'Rent Roll'!$U39)=MOD(YEAR('Rent Roll'!$C39),'Rent Roll'!$U39),MONTH(CR$3)=MONTH('Rent Roll'!$C39)),1,0),0)</f>
        <v>0</v>
      </c>
      <c r="CS241" s="567">
        <f>IFERROR(IF(AND(NOT(YEAR(CS$3)&lt;=YEAR('Rent Roll'!$C39)+'Rent Roll'!$V39-1),MOD(YEAR(CS$3),'Rent Roll'!$U39)=MOD(YEAR('Rent Roll'!$C39),'Rent Roll'!$U39),MONTH(CS$3)=MONTH('Rent Roll'!$C39)),1,0),0)</f>
        <v>0</v>
      </c>
      <c r="CT241" s="567">
        <f>IFERROR(IF(AND(NOT(YEAR(CT$3)&lt;=YEAR('Rent Roll'!$C39)+'Rent Roll'!$V39-1),MOD(YEAR(CT$3),'Rent Roll'!$U39)=MOD(YEAR('Rent Roll'!$C39),'Rent Roll'!$U39),MONTH(CT$3)=MONTH('Rent Roll'!$C39)),1,0),0)</f>
        <v>0</v>
      </c>
      <c r="CU241" s="567">
        <f>IFERROR(IF(AND(NOT(YEAR(CU$3)&lt;=YEAR('Rent Roll'!$C39)+'Rent Roll'!$V39-1),MOD(YEAR(CU$3),'Rent Roll'!$U39)=MOD(YEAR('Rent Roll'!$C39),'Rent Roll'!$U39),MONTH(CU$3)=MONTH('Rent Roll'!$C39)),1,0),0)</f>
        <v>0</v>
      </c>
      <c r="CV241" s="567">
        <f>IFERROR(IF(AND(NOT(YEAR(CV$3)&lt;=YEAR('Rent Roll'!$C39)+'Rent Roll'!$V39-1),MOD(YEAR(CV$3),'Rent Roll'!$U39)=MOD(YEAR('Rent Roll'!$C39),'Rent Roll'!$U39),MONTH(CV$3)=MONTH('Rent Roll'!$C39)),1,0),0)</f>
        <v>0</v>
      </c>
      <c r="CW241" s="567">
        <f>IFERROR(IF(AND(NOT(YEAR(CW$3)&lt;=YEAR('Rent Roll'!$C39)+'Rent Roll'!$V39-1),MOD(YEAR(CW$3),'Rent Roll'!$U39)=MOD(YEAR('Rent Roll'!$C39),'Rent Roll'!$U39),MONTH(CW$3)=MONTH('Rent Roll'!$C39)),1,0),0)</f>
        <v>0</v>
      </c>
      <c r="CX241" s="767">
        <f>IFERROR(IF(AND(NOT(YEAR(CX$3)&lt;=YEAR('Rent Roll'!$C39)+'Rent Roll'!$V39-1),MOD(YEAR(CX$3),'Rent Roll'!$U39)=MOD(YEAR('Rent Roll'!$C39),'Rent Roll'!$U39),MONTH(CX$3)=MONTH('Rent Roll'!$C39)),1,0),0)</f>
        <v>0</v>
      </c>
      <c r="CY241" s="768">
        <f>IFERROR(IF(AND(NOT(YEAR(CY$3)&lt;=YEAR('Rent Roll'!$C39)+'Rent Roll'!$V39-1),MOD(YEAR(CY$3),'Rent Roll'!$U39)=MOD(YEAR('Rent Roll'!$C39),'Rent Roll'!$U39),MONTH(CY$3)=MONTH('Rent Roll'!$C39)),1,0),0)</f>
        <v>0</v>
      </c>
      <c r="CZ241" s="567">
        <f>IFERROR(IF(AND(NOT(YEAR(CZ$3)&lt;=YEAR('Rent Roll'!$C39)+'Rent Roll'!$V39-1),MOD(YEAR(CZ$3),'Rent Roll'!$U39)=MOD(YEAR('Rent Roll'!$C39),'Rent Roll'!$U39),MONTH(CZ$3)=MONTH('Rent Roll'!$C39)),1,0),0)</f>
        <v>0</v>
      </c>
      <c r="DA241" s="567">
        <f>IFERROR(IF(AND(NOT(YEAR(DA$3)&lt;=YEAR('Rent Roll'!$C39)+'Rent Roll'!$V39-1),MOD(YEAR(DA$3),'Rent Roll'!$U39)=MOD(YEAR('Rent Roll'!$C39),'Rent Roll'!$U39),MONTH(DA$3)=MONTH('Rent Roll'!$C39)),1,0),0)</f>
        <v>0</v>
      </c>
      <c r="DB241" s="567">
        <f>IFERROR(IF(AND(NOT(YEAR(DB$3)&lt;=YEAR('Rent Roll'!$C39)+'Rent Roll'!$V39-1),MOD(YEAR(DB$3),'Rent Roll'!$U39)=MOD(YEAR('Rent Roll'!$C39),'Rent Roll'!$U39),MONTH(DB$3)=MONTH('Rent Roll'!$C39)),1,0),0)</f>
        <v>0</v>
      </c>
      <c r="DC241" s="567">
        <f>IFERROR(IF(AND(NOT(YEAR(DC$3)&lt;=YEAR('Rent Roll'!$C39)+'Rent Roll'!$V39-1),MOD(YEAR(DC$3),'Rent Roll'!$U39)=MOD(YEAR('Rent Roll'!$C39),'Rent Roll'!$U39),MONTH(DC$3)=MONTH('Rent Roll'!$C39)),1,0),0)</f>
        <v>0</v>
      </c>
      <c r="DD241" s="567">
        <f>IFERROR(IF(AND(NOT(YEAR(DD$3)&lt;=YEAR('Rent Roll'!$C39)+'Rent Roll'!$V39-1),MOD(YEAR(DD$3),'Rent Roll'!$U39)=MOD(YEAR('Rent Roll'!$C39),'Rent Roll'!$U39),MONTH(DD$3)=MONTH('Rent Roll'!$C39)),1,0),0)</f>
        <v>0</v>
      </c>
      <c r="DE241" s="567">
        <f>IFERROR(IF(AND(NOT(YEAR(DE$3)&lt;=YEAR('Rent Roll'!$C39)+'Rent Roll'!$V39-1),MOD(YEAR(DE$3),'Rent Roll'!$U39)=MOD(YEAR('Rent Roll'!$C39),'Rent Roll'!$U39),MONTH(DE$3)=MONTH('Rent Roll'!$C39)),1,0),0)</f>
        <v>0</v>
      </c>
      <c r="DF241" s="567">
        <f>IFERROR(IF(AND(NOT(YEAR(DF$3)&lt;=YEAR('Rent Roll'!$C39)+'Rent Roll'!$V39-1),MOD(YEAR(DF$3),'Rent Roll'!$U39)=MOD(YEAR('Rent Roll'!$C39),'Rent Roll'!$U39),MONTH(DF$3)=MONTH('Rent Roll'!$C39)),1,0),0)</f>
        <v>0</v>
      </c>
      <c r="DG241" s="567">
        <f>IFERROR(IF(AND(NOT(YEAR(DG$3)&lt;=YEAR('Rent Roll'!$C39)+'Rent Roll'!$V39-1),MOD(YEAR(DG$3),'Rent Roll'!$U39)=MOD(YEAR('Rent Roll'!$C39),'Rent Roll'!$U39),MONTH(DG$3)=MONTH('Rent Roll'!$C39)),1,0),0)</f>
        <v>0</v>
      </c>
      <c r="DH241" s="567">
        <f>IFERROR(IF(AND(NOT(YEAR(DH$3)&lt;=YEAR('Rent Roll'!$C39)+'Rent Roll'!$V39-1),MOD(YEAR(DH$3),'Rent Roll'!$U39)=MOD(YEAR('Rent Roll'!$C39),'Rent Roll'!$U39),MONTH(DH$3)=MONTH('Rent Roll'!$C39)),1,0),0)</f>
        <v>0</v>
      </c>
      <c r="DI241" s="567">
        <f>IFERROR(IF(AND(NOT(YEAR(DI$3)&lt;=YEAR('Rent Roll'!$C39)+'Rent Roll'!$V39-1),MOD(YEAR(DI$3),'Rent Roll'!$U39)=MOD(YEAR('Rent Roll'!$C39),'Rent Roll'!$U39),MONTH(DI$3)=MONTH('Rent Roll'!$C39)),1,0),0)</f>
        <v>0</v>
      </c>
      <c r="DJ241" s="767">
        <f>IFERROR(IF(AND(NOT(YEAR(DJ$3)&lt;=YEAR('Rent Roll'!$C39)+'Rent Roll'!$V39-1),MOD(YEAR(DJ$3),'Rent Roll'!$U39)=MOD(YEAR('Rent Roll'!$C39),'Rent Roll'!$U39),MONTH(DJ$3)=MONTH('Rent Roll'!$C39)),1,0),0)</f>
        <v>0</v>
      </c>
      <c r="DK241" s="768">
        <f>IFERROR(IF(AND(NOT(YEAR(DK$3)&lt;=YEAR('Rent Roll'!$C39)+'Rent Roll'!$V39-1),MOD(YEAR(DK$3),'Rent Roll'!$U39)=MOD(YEAR('Rent Roll'!$C39),'Rent Roll'!$U39),MONTH(DK$3)=MONTH('Rent Roll'!$C39)),1,0),0)</f>
        <v>0</v>
      </c>
      <c r="DL241" s="567">
        <f>IFERROR(IF(AND(NOT(YEAR(DL$3)&lt;=YEAR('Rent Roll'!$C39)+'Rent Roll'!$V39-1),MOD(YEAR(DL$3),'Rent Roll'!$U39)=MOD(YEAR('Rent Roll'!$C39),'Rent Roll'!$U39),MONTH(DL$3)=MONTH('Rent Roll'!$C39)),1,0),0)</f>
        <v>0</v>
      </c>
      <c r="DM241" s="567">
        <f>IFERROR(IF(AND(NOT(YEAR(DM$3)&lt;=YEAR('Rent Roll'!$C39)+'Rent Roll'!$V39-1),MOD(YEAR(DM$3),'Rent Roll'!$U39)=MOD(YEAR('Rent Roll'!$C39),'Rent Roll'!$U39),MONTH(DM$3)=MONTH('Rent Roll'!$C39)),1,0),0)</f>
        <v>0</v>
      </c>
      <c r="DN241" s="567">
        <f>IFERROR(IF(AND(NOT(YEAR(DN$3)&lt;=YEAR('Rent Roll'!$C39)+'Rent Roll'!$V39-1),MOD(YEAR(DN$3),'Rent Roll'!$U39)=MOD(YEAR('Rent Roll'!$C39),'Rent Roll'!$U39),MONTH(DN$3)=MONTH('Rent Roll'!$C39)),1,0),0)</f>
        <v>0</v>
      </c>
      <c r="DO241" s="567">
        <f>IFERROR(IF(AND(NOT(YEAR(DO$3)&lt;=YEAR('Rent Roll'!$C39)+'Rent Roll'!$V39-1),MOD(YEAR(DO$3),'Rent Roll'!$U39)=MOD(YEAR('Rent Roll'!$C39),'Rent Roll'!$U39),MONTH(DO$3)=MONTH('Rent Roll'!$C39)),1,0),0)</f>
        <v>0</v>
      </c>
      <c r="DP241" s="567">
        <f>IFERROR(IF(AND(NOT(YEAR(DP$3)&lt;=YEAR('Rent Roll'!$C39)+'Rent Roll'!$V39-1),MOD(YEAR(DP$3),'Rent Roll'!$U39)=MOD(YEAR('Rent Roll'!$C39),'Rent Roll'!$U39),MONTH(DP$3)=MONTH('Rent Roll'!$C39)),1,0),0)</f>
        <v>0</v>
      </c>
      <c r="DQ241" s="567">
        <f>IFERROR(IF(AND(NOT(YEAR(DQ$3)&lt;=YEAR('Rent Roll'!$C39)+'Rent Roll'!$V39-1),MOD(YEAR(DQ$3),'Rent Roll'!$U39)=MOD(YEAR('Rent Roll'!$C39),'Rent Roll'!$U39),MONTH(DQ$3)=MONTH('Rent Roll'!$C39)),1,0),0)</f>
        <v>0</v>
      </c>
      <c r="DR241" s="567">
        <f>IFERROR(IF(AND(NOT(YEAR(DR$3)&lt;=YEAR('Rent Roll'!$C39)+'Rent Roll'!$V39-1),MOD(YEAR(DR$3),'Rent Roll'!$U39)=MOD(YEAR('Rent Roll'!$C39),'Rent Roll'!$U39),MONTH(DR$3)=MONTH('Rent Roll'!$C39)),1,0),0)</f>
        <v>0</v>
      </c>
      <c r="DS241" s="567">
        <f>IFERROR(IF(AND(NOT(YEAR(DS$3)&lt;=YEAR('Rent Roll'!$C39)+'Rent Roll'!$V39-1),MOD(YEAR(DS$3),'Rent Roll'!$U39)=MOD(YEAR('Rent Roll'!$C39),'Rent Roll'!$U39),MONTH(DS$3)=MONTH('Rent Roll'!$C39)),1,0),0)</f>
        <v>0</v>
      </c>
      <c r="DT241" s="567">
        <f>IFERROR(IF(AND(NOT(YEAR(DT$3)&lt;=YEAR('Rent Roll'!$C39)+'Rent Roll'!$V39-1),MOD(YEAR(DT$3),'Rent Roll'!$U39)=MOD(YEAR('Rent Roll'!$C39),'Rent Roll'!$U39),MONTH(DT$3)=MONTH('Rent Roll'!$C39)),1,0),0)</f>
        <v>0</v>
      </c>
      <c r="DU241" s="567">
        <f>IFERROR(IF(AND(NOT(YEAR(DU$3)&lt;=YEAR('Rent Roll'!$C39)+'Rent Roll'!$V39-1),MOD(YEAR(DU$3),'Rent Roll'!$U39)=MOD(YEAR('Rent Roll'!$C39),'Rent Roll'!$U39),MONTH(DU$3)=MONTH('Rent Roll'!$C39)),1,0),0)</f>
        <v>0</v>
      </c>
      <c r="DV241" s="567">
        <f>IFERROR(IF(AND(NOT(YEAR(DV$3)&lt;=YEAR('Rent Roll'!$C39)+'Rent Roll'!$V39-1),MOD(YEAR(DV$3),'Rent Roll'!$U39)=MOD(YEAR('Rent Roll'!$C39),'Rent Roll'!$U39),MONTH(DV$3)=MONTH('Rent Roll'!$C39)),1,0),0)</f>
        <v>0</v>
      </c>
    </row>
    <row r="242" spans="1:126" s="568" customFormat="1" ht="12" customHeight="1" outlineLevel="1" x14ac:dyDescent="0.4">
      <c r="A242" s="732"/>
      <c r="B242" s="564">
        <f>'Rent Roll'!$B40</f>
        <v>0</v>
      </c>
      <c r="C242" s="566"/>
      <c r="D242" s="566"/>
      <c r="E242" s="566"/>
      <c r="F242" s="778">
        <f>IFERROR(IF(AND(NOT(YEAR(F$3)&lt;=YEAR('Rent Roll'!$C40)+'Rent Roll'!$V40-1),MOD(YEAR(F$3),'Rent Roll'!$U40)=MOD(YEAR('Rent Roll'!$C40),'Rent Roll'!$U40),MONTH(F$3)=MONTH('Rent Roll'!$C40)),1,0),0)</f>
        <v>0</v>
      </c>
      <c r="G242" s="768">
        <f>IFERROR(IF(AND(NOT(YEAR(G$3)&lt;=YEAR('Rent Roll'!$C40)+'Rent Roll'!$V40-1),MOD(YEAR(G$3),'Rent Roll'!$U40)=MOD(YEAR('Rent Roll'!$C40),'Rent Roll'!$U40),MONTH(G$3)=MONTH('Rent Roll'!$C40)),1,0),0)</f>
        <v>0</v>
      </c>
      <c r="H242" s="567">
        <f>IFERROR(IF(AND(NOT(YEAR(H$3)&lt;=YEAR('Rent Roll'!$C40)+'Rent Roll'!$V40-1),MOD(YEAR(H$3),'Rent Roll'!$U40)=MOD(YEAR('Rent Roll'!$C40),'Rent Roll'!$U40),MONTH(H$3)=MONTH('Rent Roll'!$C40)),1,0),0)</f>
        <v>0</v>
      </c>
      <c r="I242" s="567">
        <f>IFERROR(IF(AND(NOT(YEAR(I$3)&lt;=YEAR('Rent Roll'!$C40)+'Rent Roll'!$V40-1),MOD(YEAR(I$3),'Rent Roll'!$U40)=MOD(YEAR('Rent Roll'!$C40),'Rent Roll'!$U40),MONTH(I$3)=MONTH('Rent Roll'!$C40)),1,0),0)</f>
        <v>0</v>
      </c>
      <c r="J242" s="567">
        <f>IFERROR(IF(AND(NOT(YEAR(J$3)&lt;=YEAR('Rent Roll'!$C40)+'Rent Roll'!$V40-1),MOD(YEAR(J$3),'Rent Roll'!$U40)=MOD(YEAR('Rent Roll'!$C40),'Rent Roll'!$U40),MONTH(J$3)=MONTH('Rent Roll'!$C40)),1,0),0)</f>
        <v>0</v>
      </c>
      <c r="K242" s="567">
        <f>IFERROR(IF(AND(NOT(YEAR(K$3)&lt;=YEAR('Rent Roll'!$C40)+'Rent Roll'!$V40-1),MOD(YEAR(K$3),'Rent Roll'!$U40)=MOD(YEAR('Rent Roll'!$C40),'Rent Roll'!$U40),MONTH(K$3)=MONTH('Rent Roll'!$C40)),1,0),0)</f>
        <v>0</v>
      </c>
      <c r="L242" s="567">
        <f>IFERROR(IF(AND(NOT(YEAR(L$3)&lt;=YEAR('Rent Roll'!$C40)+'Rent Roll'!$V40-1),MOD(YEAR(L$3),'Rent Roll'!$U40)=MOD(YEAR('Rent Roll'!$C40),'Rent Roll'!$U40),MONTH(L$3)=MONTH('Rent Roll'!$C40)),1,0),0)</f>
        <v>0</v>
      </c>
      <c r="M242" s="567">
        <f>IFERROR(IF(AND(NOT(YEAR(M$3)&lt;=YEAR('Rent Roll'!$C40)+'Rent Roll'!$V40-1),MOD(YEAR(M$3),'Rent Roll'!$U40)=MOD(YEAR('Rent Roll'!$C40),'Rent Roll'!$U40),MONTH(M$3)=MONTH('Rent Roll'!$C40)),1,0),0)</f>
        <v>0</v>
      </c>
      <c r="N242" s="567">
        <f>IFERROR(IF(AND(NOT(YEAR(N$3)&lt;=YEAR('Rent Roll'!$C40)+'Rent Roll'!$V40-1),MOD(YEAR(N$3),'Rent Roll'!$U40)=MOD(YEAR('Rent Roll'!$C40),'Rent Roll'!$U40),MONTH(N$3)=MONTH('Rent Roll'!$C40)),1,0),0)</f>
        <v>0</v>
      </c>
      <c r="O242" s="567">
        <f>IFERROR(IF(AND(NOT(YEAR(O$3)&lt;=YEAR('Rent Roll'!$C40)+'Rent Roll'!$V40-1),MOD(YEAR(O$3),'Rent Roll'!$U40)=MOD(YEAR('Rent Roll'!$C40),'Rent Roll'!$U40),MONTH(O$3)=MONTH('Rent Roll'!$C40)),1,0),0)</f>
        <v>0</v>
      </c>
      <c r="P242" s="567">
        <f>IFERROR(IF(AND(NOT(YEAR(P$3)&lt;=YEAR('Rent Roll'!$C40)+'Rent Roll'!$V40-1),MOD(YEAR(P$3),'Rent Roll'!$U40)=MOD(YEAR('Rent Roll'!$C40),'Rent Roll'!$U40),MONTH(P$3)=MONTH('Rent Roll'!$C40)),1,0),0)</f>
        <v>0</v>
      </c>
      <c r="Q242" s="567">
        <f>IFERROR(IF(AND(NOT(YEAR(Q$3)&lt;=YEAR('Rent Roll'!$C40)+'Rent Roll'!$V40-1),MOD(YEAR(Q$3),'Rent Roll'!$U40)=MOD(YEAR('Rent Roll'!$C40),'Rent Roll'!$U40),MONTH(Q$3)=MONTH('Rent Roll'!$C40)),1,0),0)</f>
        <v>0</v>
      </c>
      <c r="R242" s="767">
        <f>IFERROR(IF(AND(NOT(YEAR(R$3)&lt;=YEAR('Rent Roll'!$C40)+'Rent Roll'!$V40-1),MOD(YEAR(R$3),'Rent Roll'!$U40)=MOD(YEAR('Rent Roll'!$C40),'Rent Roll'!$U40),MONTH(R$3)=MONTH('Rent Roll'!$C40)),1,0),0)</f>
        <v>0</v>
      </c>
      <c r="S242" s="768">
        <f>IFERROR(IF(AND(NOT(YEAR(S$3)&lt;=YEAR('Rent Roll'!$C40)+'Rent Roll'!$V40-1),MOD(YEAR(S$3),'Rent Roll'!$U40)=MOD(YEAR('Rent Roll'!$C40),'Rent Roll'!$U40),MONTH(S$3)=MONTH('Rent Roll'!$C40)),1,0),0)</f>
        <v>0</v>
      </c>
      <c r="T242" s="567">
        <f>IFERROR(IF(AND(NOT(YEAR(T$3)&lt;=YEAR('Rent Roll'!$C40)+'Rent Roll'!$V40-1),MOD(YEAR(T$3),'Rent Roll'!$U40)=MOD(YEAR('Rent Roll'!$C40),'Rent Roll'!$U40),MONTH(T$3)=MONTH('Rent Roll'!$C40)),1,0),0)</f>
        <v>0</v>
      </c>
      <c r="U242" s="567">
        <f>IFERROR(IF(AND(NOT(YEAR(U$3)&lt;=YEAR('Rent Roll'!$C40)+'Rent Roll'!$V40-1),MOD(YEAR(U$3),'Rent Roll'!$U40)=MOD(YEAR('Rent Roll'!$C40),'Rent Roll'!$U40),MONTH(U$3)=MONTH('Rent Roll'!$C40)),1,0),0)</f>
        <v>0</v>
      </c>
      <c r="V242" s="567">
        <f>IFERROR(IF(AND(NOT(YEAR(V$3)&lt;=YEAR('Rent Roll'!$C40)+'Rent Roll'!$V40-1),MOD(YEAR(V$3),'Rent Roll'!$U40)=MOD(YEAR('Rent Roll'!$C40),'Rent Roll'!$U40),MONTH(V$3)=MONTH('Rent Roll'!$C40)),1,0),0)</f>
        <v>0</v>
      </c>
      <c r="W242" s="567">
        <f>IFERROR(IF(AND(NOT(YEAR(W$3)&lt;=YEAR('Rent Roll'!$C40)+'Rent Roll'!$V40-1),MOD(YEAR(W$3),'Rent Roll'!$U40)=MOD(YEAR('Rent Roll'!$C40),'Rent Roll'!$U40),MONTH(W$3)=MONTH('Rent Roll'!$C40)),1,0),0)</f>
        <v>0</v>
      </c>
      <c r="X242" s="567">
        <f>IFERROR(IF(AND(NOT(YEAR(X$3)&lt;=YEAR('Rent Roll'!$C40)+'Rent Roll'!$V40-1),MOD(YEAR(X$3),'Rent Roll'!$U40)=MOD(YEAR('Rent Roll'!$C40),'Rent Roll'!$U40),MONTH(X$3)=MONTH('Rent Roll'!$C40)),1,0),0)</f>
        <v>0</v>
      </c>
      <c r="Y242" s="567">
        <f>IFERROR(IF(AND(NOT(YEAR(Y$3)&lt;=YEAR('Rent Roll'!$C40)+'Rent Roll'!$V40-1),MOD(YEAR(Y$3),'Rent Roll'!$U40)=MOD(YEAR('Rent Roll'!$C40),'Rent Roll'!$U40),MONTH(Y$3)=MONTH('Rent Roll'!$C40)),1,0),0)</f>
        <v>0</v>
      </c>
      <c r="Z242" s="567">
        <f>IFERROR(IF(AND(NOT(YEAR(Z$3)&lt;=YEAR('Rent Roll'!$C40)+'Rent Roll'!$V40-1),MOD(YEAR(Z$3),'Rent Roll'!$U40)=MOD(YEAR('Rent Roll'!$C40),'Rent Roll'!$U40),MONTH(Z$3)=MONTH('Rent Roll'!$C40)),1,0),0)</f>
        <v>0</v>
      </c>
      <c r="AA242" s="567">
        <f>IFERROR(IF(AND(NOT(YEAR(AA$3)&lt;=YEAR('Rent Roll'!$C40)+'Rent Roll'!$V40-1),MOD(YEAR(AA$3),'Rent Roll'!$U40)=MOD(YEAR('Rent Roll'!$C40),'Rent Roll'!$U40),MONTH(AA$3)=MONTH('Rent Roll'!$C40)),1,0),0)</f>
        <v>0</v>
      </c>
      <c r="AB242" s="567">
        <f>IFERROR(IF(AND(NOT(YEAR(AB$3)&lt;=YEAR('Rent Roll'!$C40)+'Rent Roll'!$V40-1),MOD(YEAR(AB$3),'Rent Roll'!$U40)=MOD(YEAR('Rent Roll'!$C40),'Rent Roll'!$U40),MONTH(AB$3)=MONTH('Rent Roll'!$C40)),1,0),0)</f>
        <v>0</v>
      </c>
      <c r="AC242" s="567">
        <f>IFERROR(IF(AND(NOT(YEAR(AC$3)&lt;=YEAR('Rent Roll'!$C40)+'Rent Roll'!$V40-1),MOD(YEAR(AC$3),'Rent Roll'!$U40)=MOD(YEAR('Rent Roll'!$C40),'Rent Roll'!$U40),MONTH(AC$3)=MONTH('Rent Roll'!$C40)),1,0),0)</f>
        <v>0</v>
      </c>
      <c r="AD242" s="767">
        <f>IFERROR(IF(AND(NOT(YEAR(AD$3)&lt;=YEAR('Rent Roll'!$C40)+'Rent Roll'!$V40-1),MOD(YEAR(AD$3),'Rent Roll'!$U40)=MOD(YEAR('Rent Roll'!$C40),'Rent Roll'!$U40),MONTH(AD$3)=MONTH('Rent Roll'!$C40)),1,0),0)</f>
        <v>0</v>
      </c>
      <c r="AE242" s="768">
        <f>IFERROR(IF(AND(NOT(YEAR(AE$3)&lt;=YEAR('Rent Roll'!$C40)+'Rent Roll'!$V40-1),MOD(YEAR(AE$3),'Rent Roll'!$U40)=MOD(YEAR('Rent Roll'!$C40),'Rent Roll'!$U40),MONTH(AE$3)=MONTH('Rent Roll'!$C40)),1,0),0)</f>
        <v>0</v>
      </c>
      <c r="AF242" s="567">
        <f>IFERROR(IF(AND(NOT(YEAR(AF$3)&lt;=YEAR('Rent Roll'!$C40)+'Rent Roll'!$V40-1),MOD(YEAR(AF$3),'Rent Roll'!$U40)=MOD(YEAR('Rent Roll'!$C40),'Rent Roll'!$U40),MONTH(AF$3)=MONTH('Rent Roll'!$C40)),1,0),0)</f>
        <v>0</v>
      </c>
      <c r="AG242" s="567">
        <f>IFERROR(IF(AND(NOT(YEAR(AG$3)&lt;=YEAR('Rent Roll'!$C40)+'Rent Roll'!$V40-1),MOD(YEAR(AG$3),'Rent Roll'!$U40)=MOD(YEAR('Rent Roll'!$C40),'Rent Roll'!$U40),MONTH(AG$3)=MONTH('Rent Roll'!$C40)),1,0),0)</f>
        <v>0</v>
      </c>
      <c r="AH242" s="567">
        <f>IFERROR(IF(AND(NOT(YEAR(AH$3)&lt;=YEAR('Rent Roll'!$C40)+'Rent Roll'!$V40-1),MOD(YEAR(AH$3),'Rent Roll'!$U40)=MOD(YEAR('Rent Roll'!$C40),'Rent Roll'!$U40),MONTH(AH$3)=MONTH('Rent Roll'!$C40)),1,0),0)</f>
        <v>0</v>
      </c>
      <c r="AI242" s="567">
        <f>IFERROR(IF(AND(NOT(YEAR(AI$3)&lt;=YEAR('Rent Roll'!$C40)+'Rent Roll'!$V40-1),MOD(YEAR(AI$3),'Rent Roll'!$U40)=MOD(YEAR('Rent Roll'!$C40),'Rent Roll'!$U40),MONTH(AI$3)=MONTH('Rent Roll'!$C40)),1,0),0)</f>
        <v>0</v>
      </c>
      <c r="AJ242" s="567">
        <f>IFERROR(IF(AND(NOT(YEAR(AJ$3)&lt;=YEAR('Rent Roll'!$C40)+'Rent Roll'!$V40-1),MOD(YEAR(AJ$3),'Rent Roll'!$U40)=MOD(YEAR('Rent Roll'!$C40),'Rent Roll'!$U40),MONTH(AJ$3)=MONTH('Rent Roll'!$C40)),1,0),0)</f>
        <v>0</v>
      </c>
      <c r="AK242" s="567">
        <f>IFERROR(IF(AND(NOT(YEAR(AK$3)&lt;=YEAR('Rent Roll'!$C40)+'Rent Roll'!$V40-1),MOD(YEAR(AK$3),'Rent Roll'!$U40)=MOD(YEAR('Rent Roll'!$C40),'Rent Roll'!$U40),MONTH(AK$3)=MONTH('Rent Roll'!$C40)),1,0),0)</f>
        <v>0</v>
      </c>
      <c r="AL242" s="567">
        <f>IFERROR(IF(AND(NOT(YEAR(AL$3)&lt;=YEAR('Rent Roll'!$C40)+'Rent Roll'!$V40-1),MOD(YEAR(AL$3),'Rent Roll'!$U40)=MOD(YEAR('Rent Roll'!$C40),'Rent Roll'!$U40),MONTH(AL$3)=MONTH('Rent Roll'!$C40)),1,0),0)</f>
        <v>0</v>
      </c>
      <c r="AM242" s="567">
        <f>IFERROR(IF(AND(NOT(YEAR(AM$3)&lt;=YEAR('Rent Roll'!$C40)+'Rent Roll'!$V40-1),MOD(YEAR(AM$3),'Rent Roll'!$U40)=MOD(YEAR('Rent Roll'!$C40),'Rent Roll'!$U40),MONTH(AM$3)=MONTH('Rent Roll'!$C40)),1,0),0)</f>
        <v>0</v>
      </c>
      <c r="AN242" s="567">
        <f>IFERROR(IF(AND(NOT(YEAR(AN$3)&lt;=YEAR('Rent Roll'!$C40)+'Rent Roll'!$V40-1),MOD(YEAR(AN$3),'Rent Roll'!$U40)=MOD(YEAR('Rent Roll'!$C40),'Rent Roll'!$U40),MONTH(AN$3)=MONTH('Rent Roll'!$C40)),1,0),0)</f>
        <v>0</v>
      </c>
      <c r="AO242" s="567">
        <f>IFERROR(IF(AND(NOT(YEAR(AO$3)&lt;=YEAR('Rent Roll'!$C40)+'Rent Roll'!$V40-1),MOD(YEAR(AO$3),'Rent Roll'!$U40)=MOD(YEAR('Rent Roll'!$C40),'Rent Roll'!$U40),MONTH(AO$3)=MONTH('Rent Roll'!$C40)),1,0),0)</f>
        <v>0</v>
      </c>
      <c r="AP242" s="767">
        <f>IFERROR(IF(AND(NOT(YEAR(AP$3)&lt;=YEAR('Rent Roll'!$C40)+'Rent Roll'!$V40-1),MOD(YEAR(AP$3),'Rent Roll'!$U40)=MOD(YEAR('Rent Roll'!$C40),'Rent Roll'!$U40),MONTH(AP$3)=MONTH('Rent Roll'!$C40)),1,0),0)</f>
        <v>0</v>
      </c>
      <c r="AQ242" s="768">
        <f>IFERROR(IF(AND(NOT(YEAR(AQ$3)&lt;=YEAR('Rent Roll'!$C40)+'Rent Roll'!$V40-1),MOD(YEAR(AQ$3),'Rent Roll'!$U40)=MOD(YEAR('Rent Roll'!$C40),'Rent Roll'!$U40),MONTH(AQ$3)=MONTH('Rent Roll'!$C40)),1,0),0)</f>
        <v>0</v>
      </c>
      <c r="AR242" s="567">
        <f>IFERROR(IF(AND(NOT(YEAR(AR$3)&lt;=YEAR('Rent Roll'!$C40)+'Rent Roll'!$V40-1),MOD(YEAR(AR$3),'Rent Roll'!$U40)=MOD(YEAR('Rent Roll'!$C40),'Rent Roll'!$U40),MONTH(AR$3)=MONTH('Rent Roll'!$C40)),1,0),0)</f>
        <v>0</v>
      </c>
      <c r="AS242" s="567">
        <f>IFERROR(IF(AND(NOT(YEAR(AS$3)&lt;=YEAR('Rent Roll'!$C40)+'Rent Roll'!$V40-1),MOD(YEAR(AS$3),'Rent Roll'!$U40)=MOD(YEAR('Rent Roll'!$C40),'Rent Roll'!$U40),MONTH(AS$3)=MONTH('Rent Roll'!$C40)),1,0),0)</f>
        <v>0</v>
      </c>
      <c r="AT242" s="567">
        <f>IFERROR(IF(AND(NOT(YEAR(AT$3)&lt;=YEAR('Rent Roll'!$C40)+'Rent Roll'!$V40-1),MOD(YEAR(AT$3),'Rent Roll'!$U40)=MOD(YEAR('Rent Roll'!$C40),'Rent Roll'!$U40),MONTH(AT$3)=MONTH('Rent Roll'!$C40)),1,0),0)</f>
        <v>0</v>
      </c>
      <c r="AU242" s="567">
        <f>IFERROR(IF(AND(NOT(YEAR(AU$3)&lt;=YEAR('Rent Roll'!$C40)+'Rent Roll'!$V40-1),MOD(YEAR(AU$3),'Rent Roll'!$U40)=MOD(YEAR('Rent Roll'!$C40),'Rent Roll'!$U40),MONTH(AU$3)=MONTH('Rent Roll'!$C40)),1,0),0)</f>
        <v>0</v>
      </c>
      <c r="AV242" s="567">
        <f>IFERROR(IF(AND(NOT(YEAR(AV$3)&lt;=YEAR('Rent Roll'!$C40)+'Rent Roll'!$V40-1),MOD(YEAR(AV$3),'Rent Roll'!$U40)=MOD(YEAR('Rent Roll'!$C40),'Rent Roll'!$U40),MONTH(AV$3)=MONTH('Rent Roll'!$C40)),1,0),0)</f>
        <v>0</v>
      </c>
      <c r="AW242" s="567">
        <f>IFERROR(IF(AND(NOT(YEAR(AW$3)&lt;=YEAR('Rent Roll'!$C40)+'Rent Roll'!$V40-1),MOD(YEAR(AW$3),'Rent Roll'!$U40)=MOD(YEAR('Rent Roll'!$C40),'Rent Roll'!$U40),MONTH(AW$3)=MONTH('Rent Roll'!$C40)),1,0),0)</f>
        <v>0</v>
      </c>
      <c r="AX242" s="567">
        <f>IFERROR(IF(AND(NOT(YEAR(AX$3)&lt;=YEAR('Rent Roll'!$C40)+'Rent Roll'!$V40-1),MOD(YEAR(AX$3),'Rent Roll'!$U40)=MOD(YEAR('Rent Roll'!$C40),'Rent Roll'!$U40),MONTH(AX$3)=MONTH('Rent Roll'!$C40)),1,0),0)</f>
        <v>0</v>
      </c>
      <c r="AY242" s="567">
        <f>IFERROR(IF(AND(NOT(YEAR(AY$3)&lt;=YEAR('Rent Roll'!$C40)+'Rent Roll'!$V40-1),MOD(YEAR(AY$3),'Rent Roll'!$U40)=MOD(YEAR('Rent Roll'!$C40),'Rent Roll'!$U40),MONTH(AY$3)=MONTH('Rent Roll'!$C40)),1,0),0)</f>
        <v>0</v>
      </c>
      <c r="AZ242" s="567">
        <f>IFERROR(IF(AND(NOT(YEAR(AZ$3)&lt;=YEAR('Rent Roll'!$C40)+'Rent Roll'!$V40-1),MOD(YEAR(AZ$3),'Rent Roll'!$U40)=MOD(YEAR('Rent Roll'!$C40),'Rent Roll'!$U40),MONTH(AZ$3)=MONTH('Rent Roll'!$C40)),1,0),0)</f>
        <v>0</v>
      </c>
      <c r="BA242" s="567">
        <f>IFERROR(IF(AND(NOT(YEAR(BA$3)&lt;=YEAR('Rent Roll'!$C40)+'Rent Roll'!$V40-1),MOD(YEAR(BA$3),'Rent Roll'!$U40)=MOD(YEAR('Rent Roll'!$C40),'Rent Roll'!$U40),MONTH(BA$3)=MONTH('Rent Roll'!$C40)),1,0),0)</f>
        <v>0</v>
      </c>
      <c r="BB242" s="767">
        <f>IFERROR(IF(AND(NOT(YEAR(BB$3)&lt;=YEAR('Rent Roll'!$C40)+'Rent Roll'!$V40-1),MOD(YEAR(BB$3),'Rent Roll'!$U40)=MOD(YEAR('Rent Roll'!$C40),'Rent Roll'!$U40),MONTH(BB$3)=MONTH('Rent Roll'!$C40)),1,0),0)</f>
        <v>0</v>
      </c>
      <c r="BC242" s="768">
        <f>IFERROR(IF(AND(NOT(YEAR(BC$3)&lt;=YEAR('Rent Roll'!$C40)+'Rent Roll'!$V40-1),MOD(YEAR(BC$3),'Rent Roll'!$U40)=MOD(YEAR('Rent Roll'!$C40),'Rent Roll'!$U40),MONTH(BC$3)=MONTH('Rent Roll'!$C40)),1,0),0)</f>
        <v>0</v>
      </c>
      <c r="BD242" s="567">
        <f>IFERROR(IF(AND(NOT(YEAR(BD$3)&lt;=YEAR('Rent Roll'!$C40)+'Rent Roll'!$V40-1),MOD(YEAR(BD$3),'Rent Roll'!$U40)=MOD(YEAR('Rent Roll'!$C40),'Rent Roll'!$U40),MONTH(BD$3)=MONTH('Rent Roll'!$C40)),1,0),0)</f>
        <v>0</v>
      </c>
      <c r="BE242" s="567">
        <f>IFERROR(IF(AND(NOT(YEAR(BE$3)&lt;=YEAR('Rent Roll'!$C40)+'Rent Roll'!$V40-1),MOD(YEAR(BE$3),'Rent Roll'!$U40)=MOD(YEAR('Rent Roll'!$C40),'Rent Roll'!$U40),MONTH(BE$3)=MONTH('Rent Roll'!$C40)),1,0),0)</f>
        <v>0</v>
      </c>
      <c r="BF242" s="567">
        <f>IFERROR(IF(AND(NOT(YEAR(BF$3)&lt;=YEAR('Rent Roll'!$C40)+'Rent Roll'!$V40-1),MOD(YEAR(BF$3),'Rent Roll'!$U40)=MOD(YEAR('Rent Roll'!$C40),'Rent Roll'!$U40),MONTH(BF$3)=MONTH('Rent Roll'!$C40)),1,0),0)</f>
        <v>0</v>
      </c>
      <c r="BG242" s="567">
        <f>IFERROR(IF(AND(NOT(YEAR(BG$3)&lt;=YEAR('Rent Roll'!$C40)+'Rent Roll'!$V40-1),MOD(YEAR(BG$3),'Rent Roll'!$U40)=MOD(YEAR('Rent Roll'!$C40),'Rent Roll'!$U40),MONTH(BG$3)=MONTH('Rent Roll'!$C40)),1,0),0)</f>
        <v>0</v>
      </c>
      <c r="BH242" s="567">
        <f>IFERROR(IF(AND(NOT(YEAR(BH$3)&lt;=YEAR('Rent Roll'!$C40)+'Rent Roll'!$V40-1),MOD(YEAR(BH$3),'Rent Roll'!$U40)=MOD(YEAR('Rent Roll'!$C40),'Rent Roll'!$U40),MONTH(BH$3)=MONTH('Rent Roll'!$C40)),1,0),0)</f>
        <v>0</v>
      </c>
      <c r="BI242" s="567">
        <f>IFERROR(IF(AND(NOT(YEAR(BI$3)&lt;=YEAR('Rent Roll'!$C40)+'Rent Roll'!$V40-1),MOD(YEAR(BI$3),'Rent Roll'!$U40)=MOD(YEAR('Rent Roll'!$C40),'Rent Roll'!$U40),MONTH(BI$3)=MONTH('Rent Roll'!$C40)),1,0),0)</f>
        <v>0</v>
      </c>
      <c r="BJ242" s="567">
        <f>IFERROR(IF(AND(NOT(YEAR(BJ$3)&lt;=YEAR('Rent Roll'!$C40)+'Rent Roll'!$V40-1),MOD(YEAR(BJ$3),'Rent Roll'!$U40)=MOD(YEAR('Rent Roll'!$C40),'Rent Roll'!$U40),MONTH(BJ$3)=MONTH('Rent Roll'!$C40)),1,0),0)</f>
        <v>0</v>
      </c>
      <c r="BK242" s="567">
        <f>IFERROR(IF(AND(NOT(YEAR(BK$3)&lt;=YEAR('Rent Roll'!$C40)+'Rent Roll'!$V40-1),MOD(YEAR(BK$3),'Rent Roll'!$U40)=MOD(YEAR('Rent Roll'!$C40),'Rent Roll'!$U40),MONTH(BK$3)=MONTH('Rent Roll'!$C40)),1,0),0)</f>
        <v>0</v>
      </c>
      <c r="BL242" s="567">
        <f>IFERROR(IF(AND(NOT(YEAR(BL$3)&lt;=YEAR('Rent Roll'!$C40)+'Rent Roll'!$V40-1),MOD(YEAR(BL$3),'Rent Roll'!$U40)=MOD(YEAR('Rent Roll'!$C40),'Rent Roll'!$U40),MONTH(BL$3)=MONTH('Rent Roll'!$C40)),1,0),0)</f>
        <v>0</v>
      </c>
      <c r="BM242" s="567">
        <f>IFERROR(IF(AND(NOT(YEAR(BM$3)&lt;=YEAR('Rent Roll'!$C40)+'Rent Roll'!$V40-1),MOD(YEAR(BM$3),'Rent Roll'!$U40)=MOD(YEAR('Rent Roll'!$C40),'Rent Roll'!$U40),MONTH(BM$3)=MONTH('Rent Roll'!$C40)),1,0),0)</f>
        <v>0</v>
      </c>
      <c r="BN242" s="767">
        <f>IFERROR(IF(AND(NOT(YEAR(BN$3)&lt;=YEAR('Rent Roll'!$C40)+'Rent Roll'!$V40-1),MOD(YEAR(BN$3),'Rent Roll'!$U40)=MOD(YEAR('Rent Roll'!$C40),'Rent Roll'!$U40),MONTH(BN$3)=MONTH('Rent Roll'!$C40)),1,0),0)</f>
        <v>0</v>
      </c>
      <c r="BO242" s="768">
        <f>IFERROR(IF(AND(NOT(YEAR(BO$3)&lt;=YEAR('Rent Roll'!$C40)+'Rent Roll'!$V40-1),MOD(YEAR(BO$3),'Rent Roll'!$U40)=MOD(YEAR('Rent Roll'!$C40),'Rent Roll'!$U40),MONTH(BO$3)=MONTH('Rent Roll'!$C40)),1,0),0)</f>
        <v>0</v>
      </c>
      <c r="BP242" s="567">
        <f>IFERROR(IF(AND(NOT(YEAR(BP$3)&lt;=YEAR('Rent Roll'!$C40)+'Rent Roll'!$V40-1),MOD(YEAR(BP$3),'Rent Roll'!$U40)=MOD(YEAR('Rent Roll'!$C40),'Rent Roll'!$U40),MONTH(BP$3)=MONTH('Rent Roll'!$C40)),1,0),0)</f>
        <v>0</v>
      </c>
      <c r="BQ242" s="567">
        <f>IFERROR(IF(AND(NOT(YEAR(BQ$3)&lt;=YEAR('Rent Roll'!$C40)+'Rent Roll'!$V40-1),MOD(YEAR(BQ$3),'Rent Roll'!$U40)=MOD(YEAR('Rent Roll'!$C40),'Rent Roll'!$U40),MONTH(BQ$3)=MONTH('Rent Roll'!$C40)),1,0),0)</f>
        <v>0</v>
      </c>
      <c r="BR242" s="567">
        <f>IFERROR(IF(AND(NOT(YEAR(BR$3)&lt;=YEAR('Rent Roll'!$C40)+'Rent Roll'!$V40-1),MOD(YEAR(BR$3),'Rent Roll'!$U40)=MOD(YEAR('Rent Roll'!$C40),'Rent Roll'!$U40),MONTH(BR$3)=MONTH('Rent Roll'!$C40)),1,0),0)</f>
        <v>0</v>
      </c>
      <c r="BS242" s="567">
        <f>IFERROR(IF(AND(NOT(YEAR(BS$3)&lt;=YEAR('Rent Roll'!$C40)+'Rent Roll'!$V40-1),MOD(YEAR(BS$3),'Rent Roll'!$U40)=MOD(YEAR('Rent Roll'!$C40),'Rent Roll'!$U40),MONTH(BS$3)=MONTH('Rent Roll'!$C40)),1,0),0)</f>
        <v>0</v>
      </c>
      <c r="BT242" s="567">
        <f>IFERROR(IF(AND(NOT(YEAR(BT$3)&lt;=YEAR('Rent Roll'!$C40)+'Rent Roll'!$V40-1),MOD(YEAR(BT$3),'Rent Roll'!$U40)=MOD(YEAR('Rent Roll'!$C40),'Rent Roll'!$U40),MONTH(BT$3)=MONTH('Rent Roll'!$C40)),1,0),0)</f>
        <v>0</v>
      </c>
      <c r="BU242" s="567">
        <f>IFERROR(IF(AND(NOT(YEAR(BU$3)&lt;=YEAR('Rent Roll'!$C40)+'Rent Roll'!$V40-1),MOD(YEAR(BU$3),'Rent Roll'!$U40)=MOD(YEAR('Rent Roll'!$C40),'Rent Roll'!$U40),MONTH(BU$3)=MONTH('Rent Roll'!$C40)),1,0),0)</f>
        <v>0</v>
      </c>
      <c r="BV242" s="567">
        <f>IFERROR(IF(AND(NOT(YEAR(BV$3)&lt;=YEAR('Rent Roll'!$C40)+'Rent Roll'!$V40-1),MOD(YEAR(BV$3),'Rent Roll'!$U40)=MOD(YEAR('Rent Roll'!$C40),'Rent Roll'!$U40),MONTH(BV$3)=MONTH('Rent Roll'!$C40)),1,0),0)</f>
        <v>0</v>
      </c>
      <c r="BW242" s="567">
        <f>IFERROR(IF(AND(NOT(YEAR(BW$3)&lt;=YEAR('Rent Roll'!$C40)+'Rent Roll'!$V40-1),MOD(YEAR(BW$3),'Rent Roll'!$U40)=MOD(YEAR('Rent Roll'!$C40),'Rent Roll'!$U40),MONTH(BW$3)=MONTH('Rent Roll'!$C40)),1,0),0)</f>
        <v>0</v>
      </c>
      <c r="BX242" s="567">
        <f>IFERROR(IF(AND(NOT(YEAR(BX$3)&lt;=YEAR('Rent Roll'!$C40)+'Rent Roll'!$V40-1),MOD(YEAR(BX$3),'Rent Roll'!$U40)=MOD(YEAR('Rent Roll'!$C40),'Rent Roll'!$U40),MONTH(BX$3)=MONTH('Rent Roll'!$C40)),1,0),0)</f>
        <v>0</v>
      </c>
      <c r="BY242" s="567">
        <f>IFERROR(IF(AND(NOT(YEAR(BY$3)&lt;=YEAR('Rent Roll'!$C40)+'Rent Roll'!$V40-1),MOD(YEAR(BY$3),'Rent Roll'!$U40)=MOD(YEAR('Rent Roll'!$C40),'Rent Roll'!$U40),MONTH(BY$3)=MONTH('Rent Roll'!$C40)),1,0),0)</f>
        <v>0</v>
      </c>
      <c r="BZ242" s="767">
        <f>IFERROR(IF(AND(NOT(YEAR(BZ$3)&lt;=YEAR('Rent Roll'!$C40)+'Rent Roll'!$V40-1),MOD(YEAR(BZ$3),'Rent Roll'!$U40)=MOD(YEAR('Rent Roll'!$C40),'Rent Roll'!$U40),MONTH(BZ$3)=MONTH('Rent Roll'!$C40)),1,0),0)</f>
        <v>0</v>
      </c>
      <c r="CA242" s="768">
        <f>IFERROR(IF(AND(NOT(YEAR(CA$3)&lt;=YEAR('Rent Roll'!$C40)+'Rent Roll'!$V40-1),MOD(YEAR(CA$3),'Rent Roll'!$U40)=MOD(YEAR('Rent Roll'!$C40),'Rent Roll'!$U40),MONTH(CA$3)=MONTH('Rent Roll'!$C40)),1,0),0)</f>
        <v>0</v>
      </c>
      <c r="CB242" s="567">
        <f>IFERROR(IF(AND(NOT(YEAR(CB$3)&lt;=YEAR('Rent Roll'!$C40)+'Rent Roll'!$V40-1),MOD(YEAR(CB$3),'Rent Roll'!$U40)=MOD(YEAR('Rent Roll'!$C40),'Rent Roll'!$U40),MONTH(CB$3)=MONTH('Rent Roll'!$C40)),1,0),0)</f>
        <v>0</v>
      </c>
      <c r="CC242" s="567">
        <f>IFERROR(IF(AND(NOT(YEAR(CC$3)&lt;=YEAR('Rent Roll'!$C40)+'Rent Roll'!$V40-1),MOD(YEAR(CC$3),'Rent Roll'!$U40)=MOD(YEAR('Rent Roll'!$C40),'Rent Roll'!$U40),MONTH(CC$3)=MONTH('Rent Roll'!$C40)),1,0),0)</f>
        <v>0</v>
      </c>
      <c r="CD242" s="567">
        <f>IFERROR(IF(AND(NOT(YEAR(CD$3)&lt;=YEAR('Rent Roll'!$C40)+'Rent Roll'!$V40-1),MOD(YEAR(CD$3),'Rent Roll'!$U40)=MOD(YEAR('Rent Roll'!$C40),'Rent Roll'!$U40),MONTH(CD$3)=MONTH('Rent Roll'!$C40)),1,0),0)</f>
        <v>0</v>
      </c>
      <c r="CE242" s="567">
        <f>IFERROR(IF(AND(NOT(YEAR(CE$3)&lt;=YEAR('Rent Roll'!$C40)+'Rent Roll'!$V40-1),MOD(YEAR(CE$3),'Rent Roll'!$U40)=MOD(YEAR('Rent Roll'!$C40),'Rent Roll'!$U40),MONTH(CE$3)=MONTH('Rent Roll'!$C40)),1,0),0)</f>
        <v>0</v>
      </c>
      <c r="CF242" s="567">
        <f>IFERROR(IF(AND(NOT(YEAR(CF$3)&lt;=YEAR('Rent Roll'!$C40)+'Rent Roll'!$V40-1),MOD(YEAR(CF$3),'Rent Roll'!$U40)=MOD(YEAR('Rent Roll'!$C40),'Rent Roll'!$U40),MONTH(CF$3)=MONTH('Rent Roll'!$C40)),1,0),0)</f>
        <v>0</v>
      </c>
      <c r="CG242" s="567">
        <f>IFERROR(IF(AND(NOT(YEAR(CG$3)&lt;=YEAR('Rent Roll'!$C40)+'Rent Roll'!$V40-1),MOD(YEAR(CG$3),'Rent Roll'!$U40)=MOD(YEAR('Rent Roll'!$C40),'Rent Roll'!$U40),MONTH(CG$3)=MONTH('Rent Roll'!$C40)),1,0),0)</f>
        <v>0</v>
      </c>
      <c r="CH242" s="567">
        <f>IFERROR(IF(AND(NOT(YEAR(CH$3)&lt;=YEAR('Rent Roll'!$C40)+'Rent Roll'!$V40-1),MOD(YEAR(CH$3),'Rent Roll'!$U40)=MOD(YEAR('Rent Roll'!$C40),'Rent Roll'!$U40),MONTH(CH$3)=MONTH('Rent Roll'!$C40)),1,0),0)</f>
        <v>0</v>
      </c>
      <c r="CI242" s="567">
        <f>IFERROR(IF(AND(NOT(YEAR(CI$3)&lt;=YEAR('Rent Roll'!$C40)+'Rent Roll'!$V40-1),MOD(YEAR(CI$3),'Rent Roll'!$U40)=MOD(YEAR('Rent Roll'!$C40),'Rent Roll'!$U40),MONTH(CI$3)=MONTH('Rent Roll'!$C40)),1,0),0)</f>
        <v>0</v>
      </c>
      <c r="CJ242" s="567">
        <f>IFERROR(IF(AND(NOT(YEAR(CJ$3)&lt;=YEAR('Rent Roll'!$C40)+'Rent Roll'!$V40-1),MOD(YEAR(CJ$3),'Rent Roll'!$U40)=MOD(YEAR('Rent Roll'!$C40),'Rent Roll'!$U40),MONTH(CJ$3)=MONTH('Rent Roll'!$C40)),1,0),0)</f>
        <v>0</v>
      </c>
      <c r="CK242" s="567">
        <f>IFERROR(IF(AND(NOT(YEAR(CK$3)&lt;=YEAR('Rent Roll'!$C40)+'Rent Roll'!$V40-1),MOD(YEAR(CK$3),'Rent Roll'!$U40)=MOD(YEAR('Rent Roll'!$C40),'Rent Roll'!$U40),MONTH(CK$3)=MONTH('Rent Roll'!$C40)),1,0),0)</f>
        <v>0</v>
      </c>
      <c r="CL242" s="767">
        <f>IFERROR(IF(AND(NOT(YEAR(CL$3)&lt;=YEAR('Rent Roll'!$C40)+'Rent Roll'!$V40-1),MOD(YEAR(CL$3),'Rent Roll'!$U40)=MOD(YEAR('Rent Roll'!$C40),'Rent Roll'!$U40),MONTH(CL$3)=MONTH('Rent Roll'!$C40)),1,0),0)</f>
        <v>0</v>
      </c>
      <c r="CM242" s="768">
        <f>IFERROR(IF(AND(NOT(YEAR(CM$3)&lt;=YEAR('Rent Roll'!$C40)+'Rent Roll'!$V40-1),MOD(YEAR(CM$3),'Rent Roll'!$U40)=MOD(YEAR('Rent Roll'!$C40),'Rent Roll'!$U40),MONTH(CM$3)=MONTH('Rent Roll'!$C40)),1,0),0)</f>
        <v>0</v>
      </c>
      <c r="CN242" s="567">
        <f>IFERROR(IF(AND(NOT(YEAR(CN$3)&lt;=YEAR('Rent Roll'!$C40)+'Rent Roll'!$V40-1),MOD(YEAR(CN$3),'Rent Roll'!$U40)=MOD(YEAR('Rent Roll'!$C40),'Rent Roll'!$U40),MONTH(CN$3)=MONTH('Rent Roll'!$C40)),1,0),0)</f>
        <v>0</v>
      </c>
      <c r="CO242" s="567">
        <f>IFERROR(IF(AND(NOT(YEAR(CO$3)&lt;=YEAR('Rent Roll'!$C40)+'Rent Roll'!$V40-1),MOD(YEAR(CO$3),'Rent Roll'!$U40)=MOD(YEAR('Rent Roll'!$C40),'Rent Roll'!$U40),MONTH(CO$3)=MONTH('Rent Roll'!$C40)),1,0),0)</f>
        <v>0</v>
      </c>
      <c r="CP242" s="567">
        <f>IFERROR(IF(AND(NOT(YEAR(CP$3)&lt;=YEAR('Rent Roll'!$C40)+'Rent Roll'!$V40-1),MOD(YEAR(CP$3),'Rent Roll'!$U40)=MOD(YEAR('Rent Roll'!$C40),'Rent Roll'!$U40),MONTH(CP$3)=MONTH('Rent Roll'!$C40)),1,0),0)</f>
        <v>0</v>
      </c>
      <c r="CQ242" s="567">
        <f>IFERROR(IF(AND(NOT(YEAR(CQ$3)&lt;=YEAR('Rent Roll'!$C40)+'Rent Roll'!$V40-1),MOD(YEAR(CQ$3),'Rent Roll'!$U40)=MOD(YEAR('Rent Roll'!$C40),'Rent Roll'!$U40),MONTH(CQ$3)=MONTH('Rent Roll'!$C40)),1,0),0)</f>
        <v>0</v>
      </c>
      <c r="CR242" s="567">
        <f>IFERROR(IF(AND(NOT(YEAR(CR$3)&lt;=YEAR('Rent Roll'!$C40)+'Rent Roll'!$V40-1),MOD(YEAR(CR$3),'Rent Roll'!$U40)=MOD(YEAR('Rent Roll'!$C40),'Rent Roll'!$U40),MONTH(CR$3)=MONTH('Rent Roll'!$C40)),1,0),0)</f>
        <v>0</v>
      </c>
      <c r="CS242" s="567">
        <f>IFERROR(IF(AND(NOT(YEAR(CS$3)&lt;=YEAR('Rent Roll'!$C40)+'Rent Roll'!$V40-1),MOD(YEAR(CS$3),'Rent Roll'!$U40)=MOD(YEAR('Rent Roll'!$C40),'Rent Roll'!$U40),MONTH(CS$3)=MONTH('Rent Roll'!$C40)),1,0),0)</f>
        <v>0</v>
      </c>
      <c r="CT242" s="567">
        <f>IFERROR(IF(AND(NOT(YEAR(CT$3)&lt;=YEAR('Rent Roll'!$C40)+'Rent Roll'!$V40-1),MOD(YEAR(CT$3),'Rent Roll'!$U40)=MOD(YEAR('Rent Roll'!$C40),'Rent Roll'!$U40),MONTH(CT$3)=MONTH('Rent Roll'!$C40)),1,0),0)</f>
        <v>0</v>
      </c>
      <c r="CU242" s="567">
        <f>IFERROR(IF(AND(NOT(YEAR(CU$3)&lt;=YEAR('Rent Roll'!$C40)+'Rent Roll'!$V40-1),MOD(YEAR(CU$3),'Rent Roll'!$U40)=MOD(YEAR('Rent Roll'!$C40),'Rent Roll'!$U40),MONTH(CU$3)=MONTH('Rent Roll'!$C40)),1,0),0)</f>
        <v>0</v>
      </c>
      <c r="CV242" s="567">
        <f>IFERROR(IF(AND(NOT(YEAR(CV$3)&lt;=YEAR('Rent Roll'!$C40)+'Rent Roll'!$V40-1),MOD(YEAR(CV$3),'Rent Roll'!$U40)=MOD(YEAR('Rent Roll'!$C40),'Rent Roll'!$U40),MONTH(CV$3)=MONTH('Rent Roll'!$C40)),1,0),0)</f>
        <v>0</v>
      </c>
      <c r="CW242" s="567">
        <f>IFERROR(IF(AND(NOT(YEAR(CW$3)&lt;=YEAR('Rent Roll'!$C40)+'Rent Roll'!$V40-1),MOD(YEAR(CW$3),'Rent Roll'!$U40)=MOD(YEAR('Rent Roll'!$C40),'Rent Roll'!$U40),MONTH(CW$3)=MONTH('Rent Roll'!$C40)),1,0),0)</f>
        <v>0</v>
      </c>
      <c r="CX242" s="767">
        <f>IFERROR(IF(AND(NOT(YEAR(CX$3)&lt;=YEAR('Rent Roll'!$C40)+'Rent Roll'!$V40-1),MOD(YEAR(CX$3),'Rent Roll'!$U40)=MOD(YEAR('Rent Roll'!$C40),'Rent Roll'!$U40),MONTH(CX$3)=MONTH('Rent Roll'!$C40)),1,0),0)</f>
        <v>0</v>
      </c>
      <c r="CY242" s="768">
        <f>IFERROR(IF(AND(NOT(YEAR(CY$3)&lt;=YEAR('Rent Roll'!$C40)+'Rent Roll'!$V40-1),MOD(YEAR(CY$3),'Rent Roll'!$U40)=MOD(YEAR('Rent Roll'!$C40),'Rent Roll'!$U40),MONTH(CY$3)=MONTH('Rent Roll'!$C40)),1,0),0)</f>
        <v>0</v>
      </c>
      <c r="CZ242" s="567">
        <f>IFERROR(IF(AND(NOT(YEAR(CZ$3)&lt;=YEAR('Rent Roll'!$C40)+'Rent Roll'!$V40-1),MOD(YEAR(CZ$3),'Rent Roll'!$U40)=MOD(YEAR('Rent Roll'!$C40),'Rent Roll'!$U40),MONTH(CZ$3)=MONTH('Rent Roll'!$C40)),1,0),0)</f>
        <v>0</v>
      </c>
      <c r="DA242" s="567">
        <f>IFERROR(IF(AND(NOT(YEAR(DA$3)&lt;=YEAR('Rent Roll'!$C40)+'Rent Roll'!$V40-1),MOD(YEAR(DA$3),'Rent Roll'!$U40)=MOD(YEAR('Rent Roll'!$C40),'Rent Roll'!$U40),MONTH(DA$3)=MONTH('Rent Roll'!$C40)),1,0),0)</f>
        <v>0</v>
      </c>
      <c r="DB242" s="567">
        <f>IFERROR(IF(AND(NOT(YEAR(DB$3)&lt;=YEAR('Rent Roll'!$C40)+'Rent Roll'!$V40-1),MOD(YEAR(DB$3),'Rent Roll'!$U40)=MOD(YEAR('Rent Roll'!$C40),'Rent Roll'!$U40),MONTH(DB$3)=MONTH('Rent Roll'!$C40)),1,0),0)</f>
        <v>0</v>
      </c>
      <c r="DC242" s="567">
        <f>IFERROR(IF(AND(NOT(YEAR(DC$3)&lt;=YEAR('Rent Roll'!$C40)+'Rent Roll'!$V40-1),MOD(YEAR(DC$3),'Rent Roll'!$U40)=MOD(YEAR('Rent Roll'!$C40),'Rent Roll'!$U40),MONTH(DC$3)=MONTH('Rent Roll'!$C40)),1,0),0)</f>
        <v>0</v>
      </c>
      <c r="DD242" s="567">
        <f>IFERROR(IF(AND(NOT(YEAR(DD$3)&lt;=YEAR('Rent Roll'!$C40)+'Rent Roll'!$V40-1),MOD(YEAR(DD$3),'Rent Roll'!$U40)=MOD(YEAR('Rent Roll'!$C40),'Rent Roll'!$U40),MONTH(DD$3)=MONTH('Rent Roll'!$C40)),1,0),0)</f>
        <v>0</v>
      </c>
      <c r="DE242" s="567">
        <f>IFERROR(IF(AND(NOT(YEAR(DE$3)&lt;=YEAR('Rent Roll'!$C40)+'Rent Roll'!$V40-1),MOD(YEAR(DE$3),'Rent Roll'!$U40)=MOD(YEAR('Rent Roll'!$C40),'Rent Roll'!$U40),MONTH(DE$3)=MONTH('Rent Roll'!$C40)),1,0),0)</f>
        <v>0</v>
      </c>
      <c r="DF242" s="567">
        <f>IFERROR(IF(AND(NOT(YEAR(DF$3)&lt;=YEAR('Rent Roll'!$C40)+'Rent Roll'!$V40-1),MOD(YEAR(DF$3),'Rent Roll'!$U40)=MOD(YEAR('Rent Roll'!$C40),'Rent Roll'!$U40),MONTH(DF$3)=MONTH('Rent Roll'!$C40)),1,0),0)</f>
        <v>0</v>
      </c>
      <c r="DG242" s="567">
        <f>IFERROR(IF(AND(NOT(YEAR(DG$3)&lt;=YEAR('Rent Roll'!$C40)+'Rent Roll'!$V40-1),MOD(YEAR(DG$3),'Rent Roll'!$U40)=MOD(YEAR('Rent Roll'!$C40),'Rent Roll'!$U40),MONTH(DG$3)=MONTH('Rent Roll'!$C40)),1,0),0)</f>
        <v>0</v>
      </c>
      <c r="DH242" s="567">
        <f>IFERROR(IF(AND(NOT(YEAR(DH$3)&lt;=YEAR('Rent Roll'!$C40)+'Rent Roll'!$V40-1),MOD(YEAR(DH$3),'Rent Roll'!$U40)=MOD(YEAR('Rent Roll'!$C40),'Rent Roll'!$U40),MONTH(DH$3)=MONTH('Rent Roll'!$C40)),1,0),0)</f>
        <v>0</v>
      </c>
      <c r="DI242" s="567">
        <f>IFERROR(IF(AND(NOT(YEAR(DI$3)&lt;=YEAR('Rent Roll'!$C40)+'Rent Roll'!$V40-1),MOD(YEAR(DI$3),'Rent Roll'!$U40)=MOD(YEAR('Rent Roll'!$C40),'Rent Roll'!$U40),MONTH(DI$3)=MONTH('Rent Roll'!$C40)),1,0),0)</f>
        <v>0</v>
      </c>
      <c r="DJ242" s="767">
        <f>IFERROR(IF(AND(NOT(YEAR(DJ$3)&lt;=YEAR('Rent Roll'!$C40)+'Rent Roll'!$V40-1),MOD(YEAR(DJ$3),'Rent Roll'!$U40)=MOD(YEAR('Rent Roll'!$C40),'Rent Roll'!$U40),MONTH(DJ$3)=MONTH('Rent Roll'!$C40)),1,0),0)</f>
        <v>0</v>
      </c>
      <c r="DK242" s="768">
        <f>IFERROR(IF(AND(NOT(YEAR(DK$3)&lt;=YEAR('Rent Roll'!$C40)+'Rent Roll'!$V40-1),MOD(YEAR(DK$3),'Rent Roll'!$U40)=MOD(YEAR('Rent Roll'!$C40),'Rent Roll'!$U40),MONTH(DK$3)=MONTH('Rent Roll'!$C40)),1,0),0)</f>
        <v>0</v>
      </c>
      <c r="DL242" s="567">
        <f>IFERROR(IF(AND(NOT(YEAR(DL$3)&lt;=YEAR('Rent Roll'!$C40)+'Rent Roll'!$V40-1),MOD(YEAR(DL$3),'Rent Roll'!$U40)=MOD(YEAR('Rent Roll'!$C40),'Rent Roll'!$U40),MONTH(DL$3)=MONTH('Rent Roll'!$C40)),1,0),0)</f>
        <v>0</v>
      </c>
      <c r="DM242" s="567">
        <f>IFERROR(IF(AND(NOT(YEAR(DM$3)&lt;=YEAR('Rent Roll'!$C40)+'Rent Roll'!$V40-1),MOD(YEAR(DM$3),'Rent Roll'!$U40)=MOD(YEAR('Rent Roll'!$C40),'Rent Roll'!$U40),MONTH(DM$3)=MONTH('Rent Roll'!$C40)),1,0),0)</f>
        <v>0</v>
      </c>
      <c r="DN242" s="567">
        <f>IFERROR(IF(AND(NOT(YEAR(DN$3)&lt;=YEAR('Rent Roll'!$C40)+'Rent Roll'!$V40-1),MOD(YEAR(DN$3),'Rent Roll'!$U40)=MOD(YEAR('Rent Roll'!$C40),'Rent Roll'!$U40),MONTH(DN$3)=MONTH('Rent Roll'!$C40)),1,0),0)</f>
        <v>0</v>
      </c>
      <c r="DO242" s="567">
        <f>IFERROR(IF(AND(NOT(YEAR(DO$3)&lt;=YEAR('Rent Roll'!$C40)+'Rent Roll'!$V40-1),MOD(YEAR(DO$3),'Rent Roll'!$U40)=MOD(YEAR('Rent Roll'!$C40),'Rent Roll'!$U40),MONTH(DO$3)=MONTH('Rent Roll'!$C40)),1,0),0)</f>
        <v>0</v>
      </c>
      <c r="DP242" s="567">
        <f>IFERROR(IF(AND(NOT(YEAR(DP$3)&lt;=YEAR('Rent Roll'!$C40)+'Rent Roll'!$V40-1),MOD(YEAR(DP$3),'Rent Roll'!$U40)=MOD(YEAR('Rent Roll'!$C40),'Rent Roll'!$U40),MONTH(DP$3)=MONTH('Rent Roll'!$C40)),1,0),0)</f>
        <v>0</v>
      </c>
      <c r="DQ242" s="567">
        <f>IFERROR(IF(AND(NOT(YEAR(DQ$3)&lt;=YEAR('Rent Roll'!$C40)+'Rent Roll'!$V40-1),MOD(YEAR(DQ$3),'Rent Roll'!$U40)=MOD(YEAR('Rent Roll'!$C40),'Rent Roll'!$U40),MONTH(DQ$3)=MONTH('Rent Roll'!$C40)),1,0),0)</f>
        <v>0</v>
      </c>
      <c r="DR242" s="567">
        <f>IFERROR(IF(AND(NOT(YEAR(DR$3)&lt;=YEAR('Rent Roll'!$C40)+'Rent Roll'!$V40-1),MOD(YEAR(DR$3),'Rent Roll'!$U40)=MOD(YEAR('Rent Roll'!$C40),'Rent Roll'!$U40),MONTH(DR$3)=MONTH('Rent Roll'!$C40)),1,0),0)</f>
        <v>0</v>
      </c>
      <c r="DS242" s="567">
        <f>IFERROR(IF(AND(NOT(YEAR(DS$3)&lt;=YEAR('Rent Roll'!$C40)+'Rent Roll'!$V40-1),MOD(YEAR(DS$3),'Rent Roll'!$U40)=MOD(YEAR('Rent Roll'!$C40),'Rent Roll'!$U40),MONTH(DS$3)=MONTH('Rent Roll'!$C40)),1,0),0)</f>
        <v>0</v>
      </c>
      <c r="DT242" s="567">
        <f>IFERROR(IF(AND(NOT(YEAR(DT$3)&lt;=YEAR('Rent Roll'!$C40)+'Rent Roll'!$V40-1),MOD(YEAR(DT$3),'Rent Roll'!$U40)=MOD(YEAR('Rent Roll'!$C40),'Rent Roll'!$U40),MONTH(DT$3)=MONTH('Rent Roll'!$C40)),1,0),0)</f>
        <v>0</v>
      </c>
      <c r="DU242" s="567">
        <f>IFERROR(IF(AND(NOT(YEAR(DU$3)&lt;=YEAR('Rent Roll'!$C40)+'Rent Roll'!$V40-1),MOD(YEAR(DU$3),'Rent Roll'!$U40)=MOD(YEAR('Rent Roll'!$C40),'Rent Roll'!$U40),MONTH(DU$3)=MONTH('Rent Roll'!$C40)),1,0),0)</f>
        <v>0</v>
      </c>
      <c r="DV242" s="567">
        <f>IFERROR(IF(AND(NOT(YEAR(DV$3)&lt;=YEAR('Rent Roll'!$C40)+'Rent Roll'!$V40-1),MOD(YEAR(DV$3),'Rent Roll'!$U40)=MOD(YEAR('Rent Roll'!$C40),'Rent Roll'!$U40),MONTH(DV$3)=MONTH('Rent Roll'!$C40)),1,0),0)</f>
        <v>0</v>
      </c>
    </row>
    <row r="243" spans="1:126" s="568" customFormat="1" ht="12" customHeight="1" outlineLevel="1" x14ac:dyDescent="0.4">
      <c r="A243" s="732"/>
      <c r="B243" s="564">
        <f>'Rent Roll'!$B41</f>
        <v>0</v>
      </c>
      <c r="C243" s="566"/>
      <c r="D243" s="566"/>
      <c r="E243" s="566"/>
      <c r="F243" s="778">
        <f>IFERROR(IF(AND(NOT(YEAR(F$3)&lt;=YEAR('Rent Roll'!$C41)+'Rent Roll'!$V41-1),MOD(YEAR(F$3),'Rent Roll'!$U41)=MOD(YEAR('Rent Roll'!$C41),'Rent Roll'!$U41),MONTH(F$3)=MONTH('Rent Roll'!$C41)),1,0),0)</f>
        <v>0</v>
      </c>
      <c r="G243" s="768">
        <f>IFERROR(IF(AND(NOT(YEAR(G$3)&lt;=YEAR('Rent Roll'!$C41)+'Rent Roll'!$V41-1),MOD(YEAR(G$3),'Rent Roll'!$U41)=MOD(YEAR('Rent Roll'!$C41),'Rent Roll'!$U41),MONTH(G$3)=MONTH('Rent Roll'!$C41)),1,0),0)</f>
        <v>0</v>
      </c>
      <c r="H243" s="567">
        <f>IFERROR(IF(AND(NOT(YEAR(H$3)&lt;=YEAR('Rent Roll'!$C41)+'Rent Roll'!$V41-1),MOD(YEAR(H$3),'Rent Roll'!$U41)=MOD(YEAR('Rent Roll'!$C41),'Rent Roll'!$U41),MONTH(H$3)=MONTH('Rent Roll'!$C41)),1,0),0)</f>
        <v>0</v>
      </c>
      <c r="I243" s="567">
        <f>IFERROR(IF(AND(NOT(YEAR(I$3)&lt;=YEAR('Rent Roll'!$C41)+'Rent Roll'!$V41-1),MOD(YEAR(I$3),'Rent Roll'!$U41)=MOD(YEAR('Rent Roll'!$C41),'Rent Roll'!$U41),MONTH(I$3)=MONTH('Rent Roll'!$C41)),1,0),0)</f>
        <v>0</v>
      </c>
      <c r="J243" s="567">
        <f>IFERROR(IF(AND(NOT(YEAR(J$3)&lt;=YEAR('Rent Roll'!$C41)+'Rent Roll'!$V41-1),MOD(YEAR(J$3),'Rent Roll'!$U41)=MOD(YEAR('Rent Roll'!$C41),'Rent Roll'!$U41),MONTH(J$3)=MONTH('Rent Roll'!$C41)),1,0),0)</f>
        <v>0</v>
      </c>
      <c r="K243" s="567">
        <f>IFERROR(IF(AND(NOT(YEAR(K$3)&lt;=YEAR('Rent Roll'!$C41)+'Rent Roll'!$V41-1),MOD(YEAR(K$3),'Rent Roll'!$U41)=MOD(YEAR('Rent Roll'!$C41),'Rent Roll'!$U41),MONTH(K$3)=MONTH('Rent Roll'!$C41)),1,0),0)</f>
        <v>0</v>
      </c>
      <c r="L243" s="567">
        <f>IFERROR(IF(AND(NOT(YEAR(L$3)&lt;=YEAR('Rent Roll'!$C41)+'Rent Roll'!$V41-1),MOD(YEAR(L$3),'Rent Roll'!$U41)=MOD(YEAR('Rent Roll'!$C41),'Rent Roll'!$U41),MONTH(L$3)=MONTH('Rent Roll'!$C41)),1,0),0)</f>
        <v>0</v>
      </c>
      <c r="M243" s="567">
        <f>IFERROR(IF(AND(NOT(YEAR(M$3)&lt;=YEAR('Rent Roll'!$C41)+'Rent Roll'!$V41-1),MOD(YEAR(M$3),'Rent Roll'!$U41)=MOD(YEAR('Rent Roll'!$C41),'Rent Roll'!$U41),MONTH(M$3)=MONTH('Rent Roll'!$C41)),1,0),0)</f>
        <v>0</v>
      </c>
      <c r="N243" s="567">
        <f>IFERROR(IF(AND(NOT(YEAR(N$3)&lt;=YEAR('Rent Roll'!$C41)+'Rent Roll'!$V41-1),MOD(YEAR(N$3),'Rent Roll'!$U41)=MOD(YEAR('Rent Roll'!$C41),'Rent Roll'!$U41),MONTH(N$3)=MONTH('Rent Roll'!$C41)),1,0),0)</f>
        <v>0</v>
      </c>
      <c r="O243" s="567">
        <f>IFERROR(IF(AND(NOT(YEAR(O$3)&lt;=YEAR('Rent Roll'!$C41)+'Rent Roll'!$V41-1),MOD(YEAR(O$3),'Rent Roll'!$U41)=MOD(YEAR('Rent Roll'!$C41),'Rent Roll'!$U41),MONTH(O$3)=MONTH('Rent Roll'!$C41)),1,0),0)</f>
        <v>0</v>
      </c>
      <c r="P243" s="567">
        <f>IFERROR(IF(AND(NOT(YEAR(P$3)&lt;=YEAR('Rent Roll'!$C41)+'Rent Roll'!$V41-1),MOD(YEAR(P$3),'Rent Roll'!$U41)=MOD(YEAR('Rent Roll'!$C41),'Rent Roll'!$U41),MONTH(P$3)=MONTH('Rent Roll'!$C41)),1,0),0)</f>
        <v>0</v>
      </c>
      <c r="Q243" s="567">
        <f>IFERROR(IF(AND(NOT(YEAR(Q$3)&lt;=YEAR('Rent Roll'!$C41)+'Rent Roll'!$V41-1),MOD(YEAR(Q$3),'Rent Roll'!$U41)=MOD(YEAR('Rent Roll'!$C41),'Rent Roll'!$U41),MONTH(Q$3)=MONTH('Rent Roll'!$C41)),1,0),0)</f>
        <v>0</v>
      </c>
      <c r="R243" s="767">
        <f>IFERROR(IF(AND(NOT(YEAR(R$3)&lt;=YEAR('Rent Roll'!$C41)+'Rent Roll'!$V41-1),MOD(YEAR(R$3),'Rent Roll'!$U41)=MOD(YEAR('Rent Roll'!$C41),'Rent Roll'!$U41),MONTH(R$3)=MONTH('Rent Roll'!$C41)),1,0),0)</f>
        <v>0</v>
      </c>
      <c r="S243" s="768">
        <f>IFERROR(IF(AND(NOT(YEAR(S$3)&lt;=YEAR('Rent Roll'!$C41)+'Rent Roll'!$V41-1),MOD(YEAR(S$3),'Rent Roll'!$U41)=MOD(YEAR('Rent Roll'!$C41),'Rent Roll'!$U41),MONTH(S$3)=MONTH('Rent Roll'!$C41)),1,0),0)</f>
        <v>0</v>
      </c>
      <c r="T243" s="567">
        <f>IFERROR(IF(AND(NOT(YEAR(T$3)&lt;=YEAR('Rent Roll'!$C41)+'Rent Roll'!$V41-1),MOD(YEAR(T$3),'Rent Roll'!$U41)=MOD(YEAR('Rent Roll'!$C41),'Rent Roll'!$U41),MONTH(T$3)=MONTH('Rent Roll'!$C41)),1,0),0)</f>
        <v>0</v>
      </c>
      <c r="U243" s="567">
        <f>IFERROR(IF(AND(NOT(YEAR(U$3)&lt;=YEAR('Rent Roll'!$C41)+'Rent Roll'!$V41-1),MOD(YEAR(U$3),'Rent Roll'!$U41)=MOD(YEAR('Rent Roll'!$C41),'Rent Roll'!$U41),MONTH(U$3)=MONTH('Rent Roll'!$C41)),1,0),0)</f>
        <v>0</v>
      </c>
      <c r="V243" s="567">
        <f>IFERROR(IF(AND(NOT(YEAR(V$3)&lt;=YEAR('Rent Roll'!$C41)+'Rent Roll'!$V41-1),MOD(YEAR(V$3),'Rent Roll'!$U41)=MOD(YEAR('Rent Roll'!$C41),'Rent Roll'!$U41),MONTH(V$3)=MONTH('Rent Roll'!$C41)),1,0),0)</f>
        <v>0</v>
      </c>
      <c r="W243" s="567">
        <f>IFERROR(IF(AND(NOT(YEAR(W$3)&lt;=YEAR('Rent Roll'!$C41)+'Rent Roll'!$V41-1),MOD(YEAR(W$3),'Rent Roll'!$U41)=MOD(YEAR('Rent Roll'!$C41),'Rent Roll'!$U41),MONTH(W$3)=MONTH('Rent Roll'!$C41)),1,0),0)</f>
        <v>0</v>
      </c>
      <c r="X243" s="567">
        <f>IFERROR(IF(AND(NOT(YEAR(X$3)&lt;=YEAR('Rent Roll'!$C41)+'Rent Roll'!$V41-1),MOD(YEAR(X$3),'Rent Roll'!$U41)=MOD(YEAR('Rent Roll'!$C41),'Rent Roll'!$U41),MONTH(X$3)=MONTH('Rent Roll'!$C41)),1,0),0)</f>
        <v>0</v>
      </c>
      <c r="Y243" s="567">
        <f>IFERROR(IF(AND(NOT(YEAR(Y$3)&lt;=YEAR('Rent Roll'!$C41)+'Rent Roll'!$V41-1),MOD(YEAR(Y$3),'Rent Roll'!$U41)=MOD(YEAR('Rent Roll'!$C41),'Rent Roll'!$U41),MONTH(Y$3)=MONTH('Rent Roll'!$C41)),1,0),0)</f>
        <v>0</v>
      </c>
      <c r="Z243" s="567">
        <f>IFERROR(IF(AND(NOT(YEAR(Z$3)&lt;=YEAR('Rent Roll'!$C41)+'Rent Roll'!$V41-1),MOD(YEAR(Z$3),'Rent Roll'!$U41)=MOD(YEAR('Rent Roll'!$C41),'Rent Roll'!$U41),MONTH(Z$3)=MONTH('Rent Roll'!$C41)),1,0),0)</f>
        <v>0</v>
      </c>
      <c r="AA243" s="567">
        <f>IFERROR(IF(AND(NOT(YEAR(AA$3)&lt;=YEAR('Rent Roll'!$C41)+'Rent Roll'!$V41-1),MOD(YEAR(AA$3),'Rent Roll'!$U41)=MOD(YEAR('Rent Roll'!$C41),'Rent Roll'!$U41),MONTH(AA$3)=MONTH('Rent Roll'!$C41)),1,0),0)</f>
        <v>0</v>
      </c>
      <c r="AB243" s="567">
        <f>IFERROR(IF(AND(NOT(YEAR(AB$3)&lt;=YEAR('Rent Roll'!$C41)+'Rent Roll'!$V41-1),MOD(YEAR(AB$3),'Rent Roll'!$U41)=MOD(YEAR('Rent Roll'!$C41),'Rent Roll'!$U41),MONTH(AB$3)=MONTH('Rent Roll'!$C41)),1,0),0)</f>
        <v>0</v>
      </c>
      <c r="AC243" s="567">
        <f>IFERROR(IF(AND(NOT(YEAR(AC$3)&lt;=YEAR('Rent Roll'!$C41)+'Rent Roll'!$V41-1),MOD(YEAR(AC$3),'Rent Roll'!$U41)=MOD(YEAR('Rent Roll'!$C41),'Rent Roll'!$U41),MONTH(AC$3)=MONTH('Rent Roll'!$C41)),1,0),0)</f>
        <v>0</v>
      </c>
      <c r="AD243" s="767">
        <f>IFERROR(IF(AND(NOT(YEAR(AD$3)&lt;=YEAR('Rent Roll'!$C41)+'Rent Roll'!$V41-1),MOD(YEAR(AD$3),'Rent Roll'!$U41)=MOD(YEAR('Rent Roll'!$C41),'Rent Roll'!$U41),MONTH(AD$3)=MONTH('Rent Roll'!$C41)),1,0),0)</f>
        <v>0</v>
      </c>
      <c r="AE243" s="768">
        <f>IFERROR(IF(AND(NOT(YEAR(AE$3)&lt;=YEAR('Rent Roll'!$C41)+'Rent Roll'!$V41-1),MOD(YEAR(AE$3),'Rent Roll'!$U41)=MOD(YEAR('Rent Roll'!$C41),'Rent Roll'!$U41),MONTH(AE$3)=MONTH('Rent Roll'!$C41)),1,0),0)</f>
        <v>0</v>
      </c>
      <c r="AF243" s="567">
        <f>IFERROR(IF(AND(NOT(YEAR(AF$3)&lt;=YEAR('Rent Roll'!$C41)+'Rent Roll'!$V41-1),MOD(YEAR(AF$3),'Rent Roll'!$U41)=MOD(YEAR('Rent Roll'!$C41),'Rent Roll'!$U41),MONTH(AF$3)=MONTH('Rent Roll'!$C41)),1,0),0)</f>
        <v>0</v>
      </c>
      <c r="AG243" s="567">
        <f>IFERROR(IF(AND(NOT(YEAR(AG$3)&lt;=YEAR('Rent Roll'!$C41)+'Rent Roll'!$V41-1),MOD(YEAR(AG$3),'Rent Roll'!$U41)=MOD(YEAR('Rent Roll'!$C41),'Rent Roll'!$U41),MONTH(AG$3)=MONTH('Rent Roll'!$C41)),1,0),0)</f>
        <v>0</v>
      </c>
      <c r="AH243" s="567">
        <f>IFERROR(IF(AND(NOT(YEAR(AH$3)&lt;=YEAR('Rent Roll'!$C41)+'Rent Roll'!$V41-1),MOD(YEAR(AH$3),'Rent Roll'!$U41)=MOD(YEAR('Rent Roll'!$C41),'Rent Roll'!$U41),MONTH(AH$3)=MONTH('Rent Roll'!$C41)),1,0),0)</f>
        <v>0</v>
      </c>
      <c r="AI243" s="567">
        <f>IFERROR(IF(AND(NOT(YEAR(AI$3)&lt;=YEAR('Rent Roll'!$C41)+'Rent Roll'!$V41-1),MOD(YEAR(AI$3),'Rent Roll'!$U41)=MOD(YEAR('Rent Roll'!$C41),'Rent Roll'!$U41),MONTH(AI$3)=MONTH('Rent Roll'!$C41)),1,0),0)</f>
        <v>0</v>
      </c>
      <c r="AJ243" s="567">
        <f>IFERROR(IF(AND(NOT(YEAR(AJ$3)&lt;=YEAR('Rent Roll'!$C41)+'Rent Roll'!$V41-1),MOD(YEAR(AJ$3),'Rent Roll'!$U41)=MOD(YEAR('Rent Roll'!$C41),'Rent Roll'!$U41),MONTH(AJ$3)=MONTH('Rent Roll'!$C41)),1,0),0)</f>
        <v>0</v>
      </c>
      <c r="AK243" s="567">
        <f>IFERROR(IF(AND(NOT(YEAR(AK$3)&lt;=YEAR('Rent Roll'!$C41)+'Rent Roll'!$V41-1),MOD(YEAR(AK$3),'Rent Roll'!$U41)=MOD(YEAR('Rent Roll'!$C41),'Rent Roll'!$U41),MONTH(AK$3)=MONTH('Rent Roll'!$C41)),1,0),0)</f>
        <v>0</v>
      </c>
      <c r="AL243" s="567">
        <f>IFERROR(IF(AND(NOT(YEAR(AL$3)&lt;=YEAR('Rent Roll'!$C41)+'Rent Roll'!$V41-1),MOD(YEAR(AL$3),'Rent Roll'!$U41)=MOD(YEAR('Rent Roll'!$C41),'Rent Roll'!$U41),MONTH(AL$3)=MONTH('Rent Roll'!$C41)),1,0),0)</f>
        <v>0</v>
      </c>
      <c r="AM243" s="567">
        <f>IFERROR(IF(AND(NOT(YEAR(AM$3)&lt;=YEAR('Rent Roll'!$C41)+'Rent Roll'!$V41-1),MOD(YEAR(AM$3),'Rent Roll'!$U41)=MOD(YEAR('Rent Roll'!$C41),'Rent Roll'!$U41),MONTH(AM$3)=MONTH('Rent Roll'!$C41)),1,0),0)</f>
        <v>0</v>
      </c>
      <c r="AN243" s="567">
        <f>IFERROR(IF(AND(NOT(YEAR(AN$3)&lt;=YEAR('Rent Roll'!$C41)+'Rent Roll'!$V41-1),MOD(YEAR(AN$3),'Rent Roll'!$U41)=MOD(YEAR('Rent Roll'!$C41),'Rent Roll'!$U41),MONTH(AN$3)=MONTH('Rent Roll'!$C41)),1,0),0)</f>
        <v>0</v>
      </c>
      <c r="AO243" s="567">
        <f>IFERROR(IF(AND(NOT(YEAR(AO$3)&lt;=YEAR('Rent Roll'!$C41)+'Rent Roll'!$V41-1),MOD(YEAR(AO$3),'Rent Roll'!$U41)=MOD(YEAR('Rent Roll'!$C41),'Rent Roll'!$U41),MONTH(AO$3)=MONTH('Rent Roll'!$C41)),1,0),0)</f>
        <v>0</v>
      </c>
      <c r="AP243" s="767">
        <f>IFERROR(IF(AND(NOT(YEAR(AP$3)&lt;=YEAR('Rent Roll'!$C41)+'Rent Roll'!$V41-1),MOD(YEAR(AP$3),'Rent Roll'!$U41)=MOD(YEAR('Rent Roll'!$C41),'Rent Roll'!$U41),MONTH(AP$3)=MONTH('Rent Roll'!$C41)),1,0),0)</f>
        <v>0</v>
      </c>
      <c r="AQ243" s="768">
        <f>IFERROR(IF(AND(NOT(YEAR(AQ$3)&lt;=YEAR('Rent Roll'!$C41)+'Rent Roll'!$V41-1),MOD(YEAR(AQ$3),'Rent Roll'!$U41)=MOD(YEAR('Rent Roll'!$C41),'Rent Roll'!$U41),MONTH(AQ$3)=MONTH('Rent Roll'!$C41)),1,0),0)</f>
        <v>0</v>
      </c>
      <c r="AR243" s="567">
        <f>IFERROR(IF(AND(NOT(YEAR(AR$3)&lt;=YEAR('Rent Roll'!$C41)+'Rent Roll'!$V41-1),MOD(YEAR(AR$3),'Rent Roll'!$U41)=MOD(YEAR('Rent Roll'!$C41),'Rent Roll'!$U41),MONTH(AR$3)=MONTH('Rent Roll'!$C41)),1,0),0)</f>
        <v>0</v>
      </c>
      <c r="AS243" s="567">
        <f>IFERROR(IF(AND(NOT(YEAR(AS$3)&lt;=YEAR('Rent Roll'!$C41)+'Rent Roll'!$V41-1),MOD(YEAR(AS$3),'Rent Roll'!$U41)=MOD(YEAR('Rent Roll'!$C41),'Rent Roll'!$U41),MONTH(AS$3)=MONTH('Rent Roll'!$C41)),1,0),0)</f>
        <v>0</v>
      </c>
      <c r="AT243" s="567">
        <f>IFERROR(IF(AND(NOT(YEAR(AT$3)&lt;=YEAR('Rent Roll'!$C41)+'Rent Roll'!$V41-1),MOD(YEAR(AT$3),'Rent Roll'!$U41)=MOD(YEAR('Rent Roll'!$C41),'Rent Roll'!$U41),MONTH(AT$3)=MONTH('Rent Roll'!$C41)),1,0),0)</f>
        <v>0</v>
      </c>
      <c r="AU243" s="567">
        <f>IFERROR(IF(AND(NOT(YEAR(AU$3)&lt;=YEAR('Rent Roll'!$C41)+'Rent Roll'!$V41-1),MOD(YEAR(AU$3),'Rent Roll'!$U41)=MOD(YEAR('Rent Roll'!$C41),'Rent Roll'!$U41),MONTH(AU$3)=MONTH('Rent Roll'!$C41)),1,0),0)</f>
        <v>0</v>
      </c>
      <c r="AV243" s="567">
        <f>IFERROR(IF(AND(NOT(YEAR(AV$3)&lt;=YEAR('Rent Roll'!$C41)+'Rent Roll'!$V41-1),MOD(YEAR(AV$3),'Rent Roll'!$U41)=MOD(YEAR('Rent Roll'!$C41),'Rent Roll'!$U41),MONTH(AV$3)=MONTH('Rent Roll'!$C41)),1,0),0)</f>
        <v>0</v>
      </c>
      <c r="AW243" s="567">
        <f>IFERROR(IF(AND(NOT(YEAR(AW$3)&lt;=YEAR('Rent Roll'!$C41)+'Rent Roll'!$V41-1),MOD(YEAR(AW$3),'Rent Roll'!$U41)=MOD(YEAR('Rent Roll'!$C41),'Rent Roll'!$U41),MONTH(AW$3)=MONTH('Rent Roll'!$C41)),1,0),0)</f>
        <v>0</v>
      </c>
      <c r="AX243" s="567">
        <f>IFERROR(IF(AND(NOT(YEAR(AX$3)&lt;=YEAR('Rent Roll'!$C41)+'Rent Roll'!$V41-1),MOD(YEAR(AX$3),'Rent Roll'!$U41)=MOD(YEAR('Rent Roll'!$C41),'Rent Roll'!$U41),MONTH(AX$3)=MONTH('Rent Roll'!$C41)),1,0),0)</f>
        <v>0</v>
      </c>
      <c r="AY243" s="567">
        <f>IFERROR(IF(AND(NOT(YEAR(AY$3)&lt;=YEAR('Rent Roll'!$C41)+'Rent Roll'!$V41-1),MOD(YEAR(AY$3),'Rent Roll'!$U41)=MOD(YEAR('Rent Roll'!$C41),'Rent Roll'!$U41),MONTH(AY$3)=MONTH('Rent Roll'!$C41)),1,0),0)</f>
        <v>0</v>
      </c>
      <c r="AZ243" s="567">
        <f>IFERROR(IF(AND(NOT(YEAR(AZ$3)&lt;=YEAR('Rent Roll'!$C41)+'Rent Roll'!$V41-1),MOD(YEAR(AZ$3),'Rent Roll'!$U41)=MOD(YEAR('Rent Roll'!$C41),'Rent Roll'!$U41),MONTH(AZ$3)=MONTH('Rent Roll'!$C41)),1,0),0)</f>
        <v>0</v>
      </c>
      <c r="BA243" s="567">
        <f>IFERROR(IF(AND(NOT(YEAR(BA$3)&lt;=YEAR('Rent Roll'!$C41)+'Rent Roll'!$V41-1),MOD(YEAR(BA$3),'Rent Roll'!$U41)=MOD(YEAR('Rent Roll'!$C41),'Rent Roll'!$U41),MONTH(BA$3)=MONTH('Rent Roll'!$C41)),1,0),0)</f>
        <v>0</v>
      </c>
      <c r="BB243" s="767">
        <f>IFERROR(IF(AND(NOT(YEAR(BB$3)&lt;=YEAR('Rent Roll'!$C41)+'Rent Roll'!$V41-1),MOD(YEAR(BB$3),'Rent Roll'!$U41)=MOD(YEAR('Rent Roll'!$C41),'Rent Roll'!$U41),MONTH(BB$3)=MONTH('Rent Roll'!$C41)),1,0),0)</f>
        <v>0</v>
      </c>
      <c r="BC243" s="768">
        <f>IFERROR(IF(AND(NOT(YEAR(BC$3)&lt;=YEAR('Rent Roll'!$C41)+'Rent Roll'!$V41-1),MOD(YEAR(BC$3),'Rent Roll'!$U41)=MOD(YEAR('Rent Roll'!$C41),'Rent Roll'!$U41),MONTH(BC$3)=MONTH('Rent Roll'!$C41)),1,0),0)</f>
        <v>0</v>
      </c>
      <c r="BD243" s="567">
        <f>IFERROR(IF(AND(NOT(YEAR(BD$3)&lt;=YEAR('Rent Roll'!$C41)+'Rent Roll'!$V41-1),MOD(YEAR(BD$3),'Rent Roll'!$U41)=MOD(YEAR('Rent Roll'!$C41),'Rent Roll'!$U41),MONTH(BD$3)=MONTH('Rent Roll'!$C41)),1,0),0)</f>
        <v>0</v>
      </c>
      <c r="BE243" s="567">
        <f>IFERROR(IF(AND(NOT(YEAR(BE$3)&lt;=YEAR('Rent Roll'!$C41)+'Rent Roll'!$V41-1),MOD(YEAR(BE$3),'Rent Roll'!$U41)=MOD(YEAR('Rent Roll'!$C41),'Rent Roll'!$U41),MONTH(BE$3)=MONTH('Rent Roll'!$C41)),1,0),0)</f>
        <v>0</v>
      </c>
      <c r="BF243" s="567">
        <f>IFERROR(IF(AND(NOT(YEAR(BF$3)&lt;=YEAR('Rent Roll'!$C41)+'Rent Roll'!$V41-1),MOD(YEAR(BF$3),'Rent Roll'!$U41)=MOD(YEAR('Rent Roll'!$C41),'Rent Roll'!$U41),MONTH(BF$3)=MONTH('Rent Roll'!$C41)),1,0),0)</f>
        <v>0</v>
      </c>
      <c r="BG243" s="567">
        <f>IFERROR(IF(AND(NOT(YEAR(BG$3)&lt;=YEAR('Rent Roll'!$C41)+'Rent Roll'!$V41-1),MOD(YEAR(BG$3),'Rent Roll'!$U41)=MOD(YEAR('Rent Roll'!$C41),'Rent Roll'!$U41),MONTH(BG$3)=MONTH('Rent Roll'!$C41)),1,0),0)</f>
        <v>0</v>
      </c>
      <c r="BH243" s="567">
        <f>IFERROR(IF(AND(NOT(YEAR(BH$3)&lt;=YEAR('Rent Roll'!$C41)+'Rent Roll'!$V41-1),MOD(YEAR(BH$3),'Rent Roll'!$U41)=MOD(YEAR('Rent Roll'!$C41),'Rent Roll'!$U41),MONTH(BH$3)=MONTH('Rent Roll'!$C41)),1,0),0)</f>
        <v>0</v>
      </c>
      <c r="BI243" s="567">
        <f>IFERROR(IF(AND(NOT(YEAR(BI$3)&lt;=YEAR('Rent Roll'!$C41)+'Rent Roll'!$V41-1),MOD(YEAR(BI$3),'Rent Roll'!$U41)=MOD(YEAR('Rent Roll'!$C41),'Rent Roll'!$U41),MONTH(BI$3)=MONTH('Rent Roll'!$C41)),1,0),0)</f>
        <v>0</v>
      </c>
      <c r="BJ243" s="567">
        <f>IFERROR(IF(AND(NOT(YEAR(BJ$3)&lt;=YEAR('Rent Roll'!$C41)+'Rent Roll'!$V41-1),MOD(YEAR(BJ$3),'Rent Roll'!$U41)=MOD(YEAR('Rent Roll'!$C41),'Rent Roll'!$U41),MONTH(BJ$3)=MONTH('Rent Roll'!$C41)),1,0),0)</f>
        <v>0</v>
      </c>
      <c r="BK243" s="567">
        <f>IFERROR(IF(AND(NOT(YEAR(BK$3)&lt;=YEAR('Rent Roll'!$C41)+'Rent Roll'!$V41-1),MOD(YEAR(BK$3),'Rent Roll'!$U41)=MOD(YEAR('Rent Roll'!$C41),'Rent Roll'!$U41),MONTH(BK$3)=MONTH('Rent Roll'!$C41)),1,0),0)</f>
        <v>0</v>
      </c>
      <c r="BL243" s="567">
        <f>IFERROR(IF(AND(NOT(YEAR(BL$3)&lt;=YEAR('Rent Roll'!$C41)+'Rent Roll'!$V41-1),MOD(YEAR(BL$3),'Rent Roll'!$U41)=MOD(YEAR('Rent Roll'!$C41),'Rent Roll'!$U41),MONTH(BL$3)=MONTH('Rent Roll'!$C41)),1,0),0)</f>
        <v>0</v>
      </c>
      <c r="BM243" s="567">
        <f>IFERROR(IF(AND(NOT(YEAR(BM$3)&lt;=YEAR('Rent Roll'!$C41)+'Rent Roll'!$V41-1),MOD(YEAR(BM$3),'Rent Roll'!$U41)=MOD(YEAR('Rent Roll'!$C41),'Rent Roll'!$U41),MONTH(BM$3)=MONTH('Rent Roll'!$C41)),1,0),0)</f>
        <v>0</v>
      </c>
      <c r="BN243" s="767">
        <f>IFERROR(IF(AND(NOT(YEAR(BN$3)&lt;=YEAR('Rent Roll'!$C41)+'Rent Roll'!$V41-1),MOD(YEAR(BN$3),'Rent Roll'!$U41)=MOD(YEAR('Rent Roll'!$C41),'Rent Roll'!$U41),MONTH(BN$3)=MONTH('Rent Roll'!$C41)),1,0),0)</f>
        <v>0</v>
      </c>
      <c r="BO243" s="768">
        <f>IFERROR(IF(AND(NOT(YEAR(BO$3)&lt;=YEAR('Rent Roll'!$C41)+'Rent Roll'!$V41-1),MOD(YEAR(BO$3),'Rent Roll'!$U41)=MOD(YEAR('Rent Roll'!$C41),'Rent Roll'!$U41),MONTH(BO$3)=MONTH('Rent Roll'!$C41)),1,0),0)</f>
        <v>0</v>
      </c>
      <c r="BP243" s="567">
        <f>IFERROR(IF(AND(NOT(YEAR(BP$3)&lt;=YEAR('Rent Roll'!$C41)+'Rent Roll'!$V41-1),MOD(YEAR(BP$3),'Rent Roll'!$U41)=MOD(YEAR('Rent Roll'!$C41),'Rent Roll'!$U41),MONTH(BP$3)=MONTH('Rent Roll'!$C41)),1,0),0)</f>
        <v>0</v>
      </c>
      <c r="BQ243" s="567">
        <f>IFERROR(IF(AND(NOT(YEAR(BQ$3)&lt;=YEAR('Rent Roll'!$C41)+'Rent Roll'!$V41-1),MOD(YEAR(BQ$3),'Rent Roll'!$U41)=MOD(YEAR('Rent Roll'!$C41),'Rent Roll'!$U41),MONTH(BQ$3)=MONTH('Rent Roll'!$C41)),1,0),0)</f>
        <v>0</v>
      </c>
      <c r="BR243" s="567">
        <f>IFERROR(IF(AND(NOT(YEAR(BR$3)&lt;=YEAR('Rent Roll'!$C41)+'Rent Roll'!$V41-1),MOD(YEAR(BR$3),'Rent Roll'!$U41)=MOD(YEAR('Rent Roll'!$C41),'Rent Roll'!$U41),MONTH(BR$3)=MONTH('Rent Roll'!$C41)),1,0),0)</f>
        <v>0</v>
      </c>
      <c r="BS243" s="567">
        <f>IFERROR(IF(AND(NOT(YEAR(BS$3)&lt;=YEAR('Rent Roll'!$C41)+'Rent Roll'!$V41-1),MOD(YEAR(BS$3),'Rent Roll'!$U41)=MOD(YEAR('Rent Roll'!$C41),'Rent Roll'!$U41),MONTH(BS$3)=MONTH('Rent Roll'!$C41)),1,0),0)</f>
        <v>0</v>
      </c>
      <c r="BT243" s="567">
        <f>IFERROR(IF(AND(NOT(YEAR(BT$3)&lt;=YEAR('Rent Roll'!$C41)+'Rent Roll'!$V41-1),MOD(YEAR(BT$3),'Rent Roll'!$U41)=MOD(YEAR('Rent Roll'!$C41),'Rent Roll'!$U41),MONTH(BT$3)=MONTH('Rent Roll'!$C41)),1,0),0)</f>
        <v>0</v>
      </c>
      <c r="BU243" s="567">
        <f>IFERROR(IF(AND(NOT(YEAR(BU$3)&lt;=YEAR('Rent Roll'!$C41)+'Rent Roll'!$V41-1),MOD(YEAR(BU$3),'Rent Roll'!$U41)=MOD(YEAR('Rent Roll'!$C41),'Rent Roll'!$U41),MONTH(BU$3)=MONTH('Rent Roll'!$C41)),1,0),0)</f>
        <v>0</v>
      </c>
      <c r="BV243" s="567">
        <f>IFERROR(IF(AND(NOT(YEAR(BV$3)&lt;=YEAR('Rent Roll'!$C41)+'Rent Roll'!$V41-1),MOD(YEAR(BV$3),'Rent Roll'!$U41)=MOD(YEAR('Rent Roll'!$C41),'Rent Roll'!$U41),MONTH(BV$3)=MONTH('Rent Roll'!$C41)),1,0),0)</f>
        <v>0</v>
      </c>
      <c r="BW243" s="567">
        <f>IFERROR(IF(AND(NOT(YEAR(BW$3)&lt;=YEAR('Rent Roll'!$C41)+'Rent Roll'!$V41-1),MOD(YEAR(BW$3),'Rent Roll'!$U41)=MOD(YEAR('Rent Roll'!$C41),'Rent Roll'!$U41),MONTH(BW$3)=MONTH('Rent Roll'!$C41)),1,0),0)</f>
        <v>0</v>
      </c>
      <c r="BX243" s="567">
        <f>IFERROR(IF(AND(NOT(YEAR(BX$3)&lt;=YEAR('Rent Roll'!$C41)+'Rent Roll'!$V41-1),MOD(YEAR(BX$3),'Rent Roll'!$U41)=MOD(YEAR('Rent Roll'!$C41),'Rent Roll'!$U41),MONTH(BX$3)=MONTH('Rent Roll'!$C41)),1,0),0)</f>
        <v>0</v>
      </c>
      <c r="BY243" s="567">
        <f>IFERROR(IF(AND(NOT(YEAR(BY$3)&lt;=YEAR('Rent Roll'!$C41)+'Rent Roll'!$V41-1),MOD(YEAR(BY$3),'Rent Roll'!$U41)=MOD(YEAR('Rent Roll'!$C41),'Rent Roll'!$U41),MONTH(BY$3)=MONTH('Rent Roll'!$C41)),1,0),0)</f>
        <v>0</v>
      </c>
      <c r="BZ243" s="767">
        <f>IFERROR(IF(AND(NOT(YEAR(BZ$3)&lt;=YEAR('Rent Roll'!$C41)+'Rent Roll'!$V41-1),MOD(YEAR(BZ$3),'Rent Roll'!$U41)=MOD(YEAR('Rent Roll'!$C41),'Rent Roll'!$U41),MONTH(BZ$3)=MONTH('Rent Roll'!$C41)),1,0),0)</f>
        <v>0</v>
      </c>
      <c r="CA243" s="768">
        <f>IFERROR(IF(AND(NOT(YEAR(CA$3)&lt;=YEAR('Rent Roll'!$C41)+'Rent Roll'!$V41-1),MOD(YEAR(CA$3),'Rent Roll'!$U41)=MOD(YEAR('Rent Roll'!$C41),'Rent Roll'!$U41),MONTH(CA$3)=MONTH('Rent Roll'!$C41)),1,0),0)</f>
        <v>0</v>
      </c>
      <c r="CB243" s="567">
        <f>IFERROR(IF(AND(NOT(YEAR(CB$3)&lt;=YEAR('Rent Roll'!$C41)+'Rent Roll'!$V41-1),MOD(YEAR(CB$3),'Rent Roll'!$U41)=MOD(YEAR('Rent Roll'!$C41),'Rent Roll'!$U41),MONTH(CB$3)=MONTH('Rent Roll'!$C41)),1,0),0)</f>
        <v>0</v>
      </c>
      <c r="CC243" s="567">
        <f>IFERROR(IF(AND(NOT(YEAR(CC$3)&lt;=YEAR('Rent Roll'!$C41)+'Rent Roll'!$V41-1),MOD(YEAR(CC$3),'Rent Roll'!$U41)=MOD(YEAR('Rent Roll'!$C41),'Rent Roll'!$U41),MONTH(CC$3)=MONTH('Rent Roll'!$C41)),1,0),0)</f>
        <v>0</v>
      </c>
      <c r="CD243" s="567">
        <f>IFERROR(IF(AND(NOT(YEAR(CD$3)&lt;=YEAR('Rent Roll'!$C41)+'Rent Roll'!$V41-1),MOD(YEAR(CD$3),'Rent Roll'!$U41)=MOD(YEAR('Rent Roll'!$C41),'Rent Roll'!$U41),MONTH(CD$3)=MONTH('Rent Roll'!$C41)),1,0),0)</f>
        <v>0</v>
      </c>
      <c r="CE243" s="567">
        <f>IFERROR(IF(AND(NOT(YEAR(CE$3)&lt;=YEAR('Rent Roll'!$C41)+'Rent Roll'!$V41-1),MOD(YEAR(CE$3),'Rent Roll'!$U41)=MOD(YEAR('Rent Roll'!$C41),'Rent Roll'!$U41),MONTH(CE$3)=MONTH('Rent Roll'!$C41)),1,0),0)</f>
        <v>0</v>
      </c>
      <c r="CF243" s="567">
        <f>IFERROR(IF(AND(NOT(YEAR(CF$3)&lt;=YEAR('Rent Roll'!$C41)+'Rent Roll'!$V41-1),MOD(YEAR(CF$3),'Rent Roll'!$U41)=MOD(YEAR('Rent Roll'!$C41),'Rent Roll'!$U41),MONTH(CF$3)=MONTH('Rent Roll'!$C41)),1,0),0)</f>
        <v>0</v>
      </c>
      <c r="CG243" s="567">
        <f>IFERROR(IF(AND(NOT(YEAR(CG$3)&lt;=YEAR('Rent Roll'!$C41)+'Rent Roll'!$V41-1),MOD(YEAR(CG$3),'Rent Roll'!$U41)=MOD(YEAR('Rent Roll'!$C41),'Rent Roll'!$U41),MONTH(CG$3)=MONTH('Rent Roll'!$C41)),1,0),0)</f>
        <v>0</v>
      </c>
      <c r="CH243" s="567">
        <f>IFERROR(IF(AND(NOT(YEAR(CH$3)&lt;=YEAR('Rent Roll'!$C41)+'Rent Roll'!$V41-1),MOD(YEAR(CH$3),'Rent Roll'!$U41)=MOD(YEAR('Rent Roll'!$C41),'Rent Roll'!$U41),MONTH(CH$3)=MONTH('Rent Roll'!$C41)),1,0),0)</f>
        <v>0</v>
      </c>
      <c r="CI243" s="567">
        <f>IFERROR(IF(AND(NOT(YEAR(CI$3)&lt;=YEAR('Rent Roll'!$C41)+'Rent Roll'!$V41-1),MOD(YEAR(CI$3),'Rent Roll'!$U41)=MOD(YEAR('Rent Roll'!$C41),'Rent Roll'!$U41),MONTH(CI$3)=MONTH('Rent Roll'!$C41)),1,0),0)</f>
        <v>0</v>
      </c>
      <c r="CJ243" s="567">
        <f>IFERROR(IF(AND(NOT(YEAR(CJ$3)&lt;=YEAR('Rent Roll'!$C41)+'Rent Roll'!$V41-1),MOD(YEAR(CJ$3),'Rent Roll'!$U41)=MOD(YEAR('Rent Roll'!$C41),'Rent Roll'!$U41),MONTH(CJ$3)=MONTH('Rent Roll'!$C41)),1,0),0)</f>
        <v>0</v>
      </c>
      <c r="CK243" s="567">
        <f>IFERROR(IF(AND(NOT(YEAR(CK$3)&lt;=YEAR('Rent Roll'!$C41)+'Rent Roll'!$V41-1),MOD(YEAR(CK$3),'Rent Roll'!$U41)=MOD(YEAR('Rent Roll'!$C41),'Rent Roll'!$U41),MONTH(CK$3)=MONTH('Rent Roll'!$C41)),1,0),0)</f>
        <v>0</v>
      </c>
      <c r="CL243" s="767">
        <f>IFERROR(IF(AND(NOT(YEAR(CL$3)&lt;=YEAR('Rent Roll'!$C41)+'Rent Roll'!$V41-1),MOD(YEAR(CL$3),'Rent Roll'!$U41)=MOD(YEAR('Rent Roll'!$C41),'Rent Roll'!$U41),MONTH(CL$3)=MONTH('Rent Roll'!$C41)),1,0),0)</f>
        <v>0</v>
      </c>
      <c r="CM243" s="768">
        <f>IFERROR(IF(AND(NOT(YEAR(CM$3)&lt;=YEAR('Rent Roll'!$C41)+'Rent Roll'!$V41-1),MOD(YEAR(CM$3),'Rent Roll'!$U41)=MOD(YEAR('Rent Roll'!$C41),'Rent Roll'!$U41),MONTH(CM$3)=MONTH('Rent Roll'!$C41)),1,0),0)</f>
        <v>0</v>
      </c>
      <c r="CN243" s="567">
        <f>IFERROR(IF(AND(NOT(YEAR(CN$3)&lt;=YEAR('Rent Roll'!$C41)+'Rent Roll'!$V41-1),MOD(YEAR(CN$3),'Rent Roll'!$U41)=MOD(YEAR('Rent Roll'!$C41),'Rent Roll'!$U41),MONTH(CN$3)=MONTH('Rent Roll'!$C41)),1,0),0)</f>
        <v>0</v>
      </c>
      <c r="CO243" s="567">
        <f>IFERROR(IF(AND(NOT(YEAR(CO$3)&lt;=YEAR('Rent Roll'!$C41)+'Rent Roll'!$V41-1),MOD(YEAR(CO$3),'Rent Roll'!$U41)=MOD(YEAR('Rent Roll'!$C41),'Rent Roll'!$U41),MONTH(CO$3)=MONTH('Rent Roll'!$C41)),1,0),0)</f>
        <v>0</v>
      </c>
      <c r="CP243" s="567">
        <f>IFERROR(IF(AND(NOT(YEAR(CP$3)&lt;=YEAR('Rent Roll'!$C41)+'Rent Roll'!$V41-1),MOD(YEAR(CP$3),'Rent Roll'!$U41)=MOD(YEAR('Rent Roll'!$C41),'Rent Roll'!$U41),MONTH(CP$3)=MONTH('Rent Roll'!$C41)),1,0),0)</f>
        <v>0</v>
      </c>
      <c r="CQ243" s="567">
        <f>IFERROR(IF(AND(NOT(YEAR(CQ$3)&lt;=YEAR('Rent Roll'!$C41)+'Rent Roll'!$V41-1),MOD(YEAR(CQ$3),'Rent Roll'!$U41)=MOD(YEAR('Rent Roll'!$C41),'Rent Roll'!$U41),MONTH(CQ$3)=MONTH('Rent Roll'!$C41)),1,0),0)</f>
        <v>0</v>
      </c>
      <c r="CR243" s="567">
        <f>IFERROR(IF(AND(NOT(YEAR(CR$3)&lt;=YEAR('Rent Roll'!$C41)+'Rent Roll'!$V41-1),MOD(YEAR(CR$3),'Rent Roll'!$U41)=MOD(YEAR('Rent Roll'!$C41),'Rent Roll'!$U41),MONTH(CR$3)=MONTH('Rent Roll'!$C41)),1,0),0)</f>
        <v>0</v>
      </c>
      <c r="CS243" s="567">
        <f>IFERROR(IF(AND(NOT(YEAR(CS$3)&lt;=YEAR('Rent Roll'!$C41)+'Rent Roll'!$V41-1),MOD(YEAR(CS$3),'Rent Roll'!$U41)=MOD(YEAR('Rent Roll'!$C41),'Rent Roll'!$U41),MONTH(CS$3)=MONTH('Rent Roll'!$C41)),1,0),0)</f>
        <v>0</v>
      </c>
      <c r="CT243" s="567">
        <f>IFERROR(IF(AND(NOT(YEAR(CT$3)&lt;=YEAR('Rent Roll'!$C41)+'Rent Roll'!$V41-1),MOD(YEAR(CT$3),'Rent Roll'!$U41)=MOD(YEAR('Rent Roll'!$C41),'Rent Roll'!$U41),MONTH(CT$3)=MONTH('Rent Roll'!$C41)),1,0),0)</f>
        <v>0</v>
      </c>
      <c r="CU243" s="567">
        <f>IFERROR(IF(AND(NOT(YEAR(CU$3)&lt;=YEAR('Rent Roll'!$C41)+'Rent Roll'!$V41-1),MOD(YEAR(CU$3),'Rent Roll'!$U41)=MOD(YEAR('Rent Roll'!$C41),'Rent Roll'!$U41),MONTH(CU$3)=MONTH('Rent Roll'!$C41)),1,0),0)</f>
        <v>0</v>
      </c>
      <c r="CV243" s="567">
        <f>IFERROR(IF(AND(NOT(YEAR(CV$3)&lt;=YEAR('Rent Roll'!$C41)+'Rent Roll'!$V41-1),MOD(YEAR(CV$3),'Rent Roll'!$U41)=MOD(YEAR('Rent Roll'!$C41),'Rent Roll'!$U41),MONTH(CV$3)=MONTH('Rent Roll'!$C41)),1,0),0)</f>
        <v>0</v>
      </c>
      <c r="CW243" s="567">
        <f>IFERROR(IF(AND(NOT(YEAR(CW$3)&lt;=YEAR('Rent Roll'!$C41)+'Rent Roll'!$V41-1),MOD(YEAR(CW$3),'Rent Roll'!$U41)=MOD(YEAR('Rent Roll'!$C41),'Rent Roll'!$U41),MONTH(CW$3)=MONTH('Rent Roll'!$C41)),1,0),0)</f>
        <v>0</v>
      </c>
      <c r="CX243" s="767">
        <f>IFERROR(IF(AND(NOT(YEAR(CX$3)&lt;=YEAR('Rent Roll'!$C41)+'Rent Roll'!$V41-1),MOD(YEAR(CX$3),'Rent Roll'!$U41)=MOD(YEAR('Rent Roll'!$C41),'Rent Roll'!$U41),MONTH(CX$3)=MONTH('Rent Roll'!$C41)),1,0),0)</f>
        <v>0</v>
      </c>
      <c r="CY243" s="768">
        <f>IFERROR(IF(AND(NOT(YEAR(CY$3)&lt;=YEAR('Rent Roll'!$C41)+'Rent Roll'!$V41-1),MOD(YEAR(CY$3),'Rent Roll'!$U41)=MOD(YEAR('Rent Roll'!$C41),'Rent Roll'!$U41),MONTH(CY$3)=MONTH('Rent Roll'!$C41)),1,0),0)</f>
        <v>0</v>
      </c>
      <c r="CZ243" s="567">
        <f>IFERROR(IF(AND(NOT(YEAR(CZ$3)&lt;=YEAR('Rent Roll'!$C41)+'Rent Roll'!$V41-1),MOD(YEAR(CZ$3),'Rent Roll'!$U41)=MOD(YEAR('Rent Roll'!$C41),'Rent Roll'!$U41),MONTH(CZ$3)=MONTH('Rent Roll'!$C41)),1,0),0)</f>
        <v>0</v>
      </c>
      <c r="DA243" s="567">
        <f>IFERROR(IF(AND(NOT(YEAR(DA$3)&lt;=YEAR('Rent Roll'!$C41)+'Rent Roll'!$V41-1),MOD(YEAR(DA$3),'Rent Roll'!$U41)=MOD(YEAR('Rent Roll'!$C41),'Rent Roll'!$U41),MONTH(DA$3)=MONTH('Rent Roll'!$C41)),1,0),0)</f>
        <v>0</v>
      </c>
      <c r="DB243" s="567">
        <f>IFERROR(IF(AND(NOT(YEAR(DB$3)&lt;=YEAR('Rent Roll'!$C41)+'Rent Roll'!$V41-1),MOD(YEAR(DB$3),'Rent Roll'!$U41)=MOD(YEAR('Rent Roll'!$C41),'Rent Roll'!$U41),MONTH(DB$3)=MONTH('Rent Roll'!$C41)),1,0),0)</f>
        <v>0</v>
      </c>
      <c r="DC243" s="567">
        <f>IFERROR(IF(AND(NOT(YEAR(DC$3)&lt;=YEAR('Rent Roll'!$C41)+'Rent Roll'!$V41-1),MOD(YEAR(DC$3),'Rent Roll'!$U41)=MOD(YEAR('Rent Roll'!$C41),'Rent Roll'!$U41),MONTH(DC$3)=MONTH('Rent Roll'!$C41)),1,0),0)</f>
        <v>0</v>
      </c>
      <c r="DD243" s="567">
        <f>IFERROR(IF(AND(NOT(YEAR(DD$3)&lt;=YEAR('Rent Roll'!$C41)+'Rent Roll'!$V41-1),MOD(YEAR(DD$3),'Rent Roll'!$U41)=MOD(YEAR('Rent Roll'!$C41),'Rent Roll'!$U41),MONTH(DD$3)=MONTH('Rent Roll'!$C41)),1,0),0)</f>
        <v>0</v>
      </c>
      <c r="DE243" s="567">
        <f>IFERROR(IF(AND(NOT(YEAR(DE$3)&lt;=YEAR('Rent Roll'!$C41)+'Rent Roll'!$V41-1),MOD(YEAR(DE$3),'Rent Roll'!$U41)=MOD(YEAR('Rent Roll'!$C41),'Rent Roll'!$U41),MONTH(DE$3)=MONTH('Rent Roll'!$C41)),1,0),0)</f>
        <v>0</v>
      </c>
      <c r="DF243" s="567">
        <f>IFERROR(IF(AND(NOT(YEAR(DF$3)&lt;=YEAR('Rent Roll'!$C41)+'Rent Roll'!$V41-1),MOD(YEAR(DF$3),'Rent Roll'!$U41)=MOD(YEAR('Rent Roll'!$C41),'Rent Roll'!$U41),MONTH(DF$3)=MONTH('Rent Roll'!$C41)),1,0),0)</f>
        <v>0</v>
      </c>
      <c r="DG243" s="567">
        <f>IFERROR(IF(AND(NOT(YEAR(DG$3)&lt;=YEAR('Rent Roll'!$C41)+'Rent Roll'!$V41-1),MOD(YEAR(DG$3),'Rent Roll'!$U41)=MOD(YEAR('Rent Roll'!$C41),'Rent Roll'!$U41),MONTH(DG$3)=MONTH('Rent Roll'!$C41)),1,0),0)</f>
        <v>0</v>
      </c>
      <c r="DH243" s="567">
        <f>IFERROR(IF(AND(NOT(YEAR(DH$3)&lt;=YEAR('Rent Roll'!$C41)+'Rent Roll'!$V41-1),MOD(YEAR(DH$3),'Rent Roll'!$U41)=MOD(YEAR('Rent Roll'!$C41),'Rent Roll'!$U41),MONTH(DH$3)=MONTH('Rent Roll'!$C41)),1,0),0)</f>
        <v>0</v>
      </c>
      <c r="DI243" s="567">
        <f>IFERROR(IF(AND(NOT(YEAR(DI$3)&lt;=YEAR('Rent Roll'!$C41)+'Rent Roll'!$V41-1),MOD(YEAR(DI$3),'Rent Roll'!$U41)=MOD(YEAR('Rent Roll'!$C41),'Rent Roll'!$U41),MONTH(DI$3)=MONTH('Rent Roll'!$C41)),1,0),0)</f>
        <v>0</v>
      </c>
      <c r="DJ243" s="767">
        <f>IFERROR(IF(AND(NOT(YEAR(DJ$3)&lt;=YEAR('Rent Roll'!$C41)+'Rent Roll'!$V41-1),MOD(YEAR(DJ$3),'Rent Roll'!$U41)=MOD(YEAR('Rent Roll'!$C41),'Rent Roll'!$U41),MONTH(DJ$3)=MONTH('Rent Roll'!$C41)),1,0),0)</f>
        <v>0</v>
      </c>
      <c r="DK243" s="768">
        <f>IFERROR(IF(AND(NOT(YEAR(DK$3)&lt;=YEAR('Rent Roll'!$C41)+'Rent Roll'!$V41-1),MOD(YEAR(DK$3),'Rent Roll'!$U41)=MOD(YEAR('Rent Roll'!$C41),'Rent Roll'!$U41),MONTH(DK$3)=MONTH('Rent Roll'!$C41)),1,0),0)</f>
        <v>0</v>
      </c>
      <c r="DL243" s="567">
        <f>IFERROR(IF(AND(NOT(YEAR(DL$3)&lt;=YEAR('Rent Roll'!$C41)+'Rent Roll'!$V41-1),MOD(YEAR(DL$3),'Rent Roll'!$U41)=MOD(YEAR('Rent Roll'!$C41),'Rent Roll'!$U41),MONTH(DL$3)=MONTH('Rent Roll'!$C41)),1,0),0)</f>
        <v>0</v>
      </c>
      <c r="DM243" s="567">
        <f>IFERROR(IF(AND(NOT(YEAR(DM$3)&lt;=YEAR('Rent Roll'!$C41)+'Rent Roll'!$V41-1),MOD(YEAR(DM$3),'Rent Roll'!$U41)=MOD(YEAR('Rent Roll'!$C41),'Rent Roll'!$U41),MONTH(DM$3)=MONTH('Rent Roll'!$C41)),1,0),0)</f>
        <v>0</v>
      </c>
      <c r="DN243" s="567">
        <f>IFERROR(IF(AND(NOT(YEAR(DN$3)&lt;=YEAR('Rent Roll'!$C41)+'Rent Roll'!$V41-1),MOD(YEAR(DN$3),'Rent Roll'!$U41)=MOD(YEAR('Rent Roll'!$C41),'Rent Roll'!$U41),MONTH(DN$3)=MONTH('Rent Roll'!$C41)),1,0),0)</f>
        <v>0</v>
      </c>
      <c r="DO243" s="567">
        <f>IFERROR(IF(AND(NOT(YEAR(DO$3)&lt;=YEAR('Rent Roll'!$C41)+'Rent Roll'!$V41-1),MOD(YEAR(DO$3),'Rent Roll'!$U41)=MOD(YEAR('Rent Roll'!$C41),'Rent Roll'!$U41),MONTH(DO$3)=MONTH('Rent Roll'!$C41)),1,0),0)</f>
        <v>0</v>
      </c>
      <c r="DP243" s="567">
        <f>IFERROR(IF(AND(NOT(YEAR(DP$3)&lt;=YEAR('Rent Roll'!$C41)+'Rent Roll'!$V41-1),MOD(YEAR(DP$3),'Rent Roll'!$U41)=MOD(YEAR('Rent Roll'!$C41),'Rent Roll'!$U41),MONTH(DP$3)=MONTH('Rent Roll'!$C41)),1,0),0)</f>
        <v>0</v>
      </c>
      <c r="DQ243" s="567">
        <f>IFERROR(IF(AND(NOT(YEAR(DQ$3)&lt;=YEAR('Rent Roll'!$C41)+'Rent Roll'!$V41-1),MOD(YEAR(DQ$3),'Rent Roll'!$U41)=MOD(YEAR('Rent Roll'!$C41),'Rent Roll'!$U41),MONTH(DQ$3)=MONTH('Rent Roll'!$C41)),1,0),0)</f>
        <v>0</v>
      </c>
      <c r="DR243" s="567">
        <f>IFERROR(IF(AND(NOT(YEAR(DR$3)&lt;=YEAR('Rent Roll'!$C41)+'Rent Roll'!$V41-1),MOD(YEAR(DR$3),'Rent Roll'!$U41)=MOD(YEAR('Rent Roll'!$C41),'Rent Roll'!$U41),MONTH(DR$3)=MONTH('Rent Roll'!$C41)),1,0),0)</f>
        <v>0</v>
      </c>
      <c r="DS243" s="567">
        <f>IFERROR(IF(AND(NOT(YEAR(DS$3)&lt;=YEAR('Rent Roll'!$C41)+'Rent Roll'!$V41-1),MOD(YEAR(DS$3),'Rent Roll'!$U41)=MOD(YEAR('Rent Roll'!$C41),'Rent Roll'!$U41),MONTH(DS$3)=MONTH('Rent Roll'!$C41)),1,0),0)</f>
        <v>0</v>
      </c>
      <c r="DT243" s="567">
        <f>IFERROR(IF(AND(NOT(YEAR(DT$3)&lt;=YEAR('Rent Roll'!$C41)+'Rent Roll'!$V41-1),MOD(YEAR(DT$3),'Rent Roll'!$U41)=MOD(YEAR('Rent Roll'!$C41),'Rent Roll'!$U41),MONTH(DT$3)=MONTH('Rent Roll'!$C41)),1,0),0)</f>
        <v>0</v>
      </c>
      <c r="DU243" s="567">
        <f>IFERROR(IF(AND(NOT(YEAR(DU$3)&lt;=YEAR('Rent Roll'!$C41)+'Rent Roll'!$V41-1),MOD(YEAR(DU$3),'Rent Roll'!$U41)=MOD(YEAR('Rent Roll'!$C41),'Rent Roll'!$U41),MONTH(DU$3)=MONTH('Rent Roll'!$C41)),1,0),0)</f>
        <v>0</v>
      </c>
      <c r="DV243" s="567">
        <f>IFERROR(IF(AND(NOT(YEAR(DV$3)&lt;=YEAR('Rent Roll'!$C41)+'Rent Roll'!$V41-1),MOD(YEAR(DV$3),'Rent Roll'!$U41)=MOD(YEAR('Rent Roll'!$C41),'Rent Roll'!$U41),MONTH(DV$3)=MONTH('Rent Roll'!$C41)),1,0),0)</f>
        <v>0</v>
      </c>
    </row>
    <row r="244" spans="1:126" s="568" customFormat="1" ht="12" customHeight="1" outlineLevel="1" x14ac:dyDescent="0.4">
      <c r="A244" s="732"/>
      <c r="B244" s="564">
        <f>'Rent Roll'!$B42</f>
        <v>0</v>
      </c>
      <c r="C244" s="566"/>
      <c r="D244" s="566"/>
      <c r="E244" s="566"/>
      <c r="F244" s="778">
        <f>IFERROR(IF(AND(NOT(YEAR(F$3)&lt;=YEAR('Rent Roll'!$C42)+'Rent Roll'!$V42-1),MOD(YEAR(F$3),'Rent Roll'!$U42)=MOD(YEAR('Rent Roll'!$C42),'Rent Roll'!$U42),MONTH(F$3)=MONTH('Rent Roll'!$C42)),1,0),0)</f>
        <v>0</v>
      </c>
      <c r="G244" s="768">
        <f>IFERROR(IF(AND(NOT(YEAR(G$3)&lt;=YEAR('Rent Roll'!$C42)+'Rent Roll'!$V42-1),MOD(YEAR(G$3),'Rent Roll'!$U42)=MOD(YEAR('Rent Roll'!$C42),'Rent Roll'!$U42),MONTH(G$3)=MONTH('Rent Roll'!$C42)),1,0),0)</f>
        <v>0</v>
      </c>
      <c r="H244" s="567">
        <f>IFERROR(IF(AND(NOT(YEAR(H$3)&lt;=YEAR('Rent Roll'!$C42)+'Rent Roll'!$V42-1),MOD(YEAR(H$3),'Rent Roll'!$U42)=MOD(YEAR('Rent Roll'!$C42),'Rent Roll'!$U42),MONTH(H$3)=MONTH('Rent Roll'!$C42)),1,0),0)</f>
        <v>0</v>
      </c>
      <c r="I244" s="567">
        <f>IFERROR(IF(AND(NOT(YEAR(I$3)&lt;=YEAR('Rent Roll'!$C42)+'Rent Roll'!$V42-1),MOD(YEAR(I$3),'Rent Roll'!$U42)=MOD(YEAR('Rent Roll'!$C42),'Rent Roll'!$U42),MONTH(I$3)=MONTH('Rent Roll'!$C42)),1,0),0)</f>
        <v>0</v>
      </c>
      <c r="J244" s="567">
        <f>IFERROR(IF(AND(NOT(YEAR(J$3)&lt;=YEAR('Rent Roll'!$C42)+'Rent Roll'!$V42-1),MOD(YEAR(J$3),'Rent Roll'!$U42)=MOD(YEAR('Rent Roll'!$C42),'Rent Roll'!$U42),MONTH(J$3)=MONTH('Rent Roll'!$C42)),1,0),0)</f>
        <v>0</v>
      </c>
      <c r="K244" s="567">
        <f>IFERROR(IF(AND(NOT(YEAR(K$3)&lt;=YEAR('Rent Roll'!$C42)+'Rent Roll'!$V42-1),MOD(YEAR(K$3),'Rent Roll'!$U42)=MOD(YEAR('Rent Roll'!$C42),'Rent Roll'!$U42),MONTH(K$3)=MONTH('Rent Roll'!$C42)),1,0),0)</f>
        <v>0</v>
      </c>
      <c r="L244" s="567">
        <f>IFERROR(IF(AND(NOT(YEAR(L$3)&lt;=YEAR('Rent Roll'!$C42)+'Rent Roll'!$V42-1),MOD(YEAR(L$3),'Rent Roll'!$U42)=MOD(YEAR('Rent Roll'!$C42),'Rent Roll'!$U42),MONTH(L$3)=MONTH('Rent Roll'!$C42)),1,0),0)</f>
        <v>0</v>
      </c>
      <c r="M244" s="567">
        <f>IFERROR(IF(AND(NOT(YEAR(M$3)&lt;=YEAR('Rent Roll'!$C42)+'Rent Roll'!$V42-1),MOD(YEAR(M$3),'Rent Roll'!$U42)=MOD(YEAR('Rent Roll'!$C42),'Rent Roll'!$U42),MONTH(M$3)=MONTH('Rent Roll'!$C42)),1,0),0)</f>
        <v>0</v>
      </c>
      <c r="N244" s="567">
        <f>IFERROR(IF(AND(NOT(YEAR(N$3)&lt;=YEAR('Rent Roll'!$C42)+'Rent Roll'!$V42-1),MOD(YEAR(N$3),'Rent Roll'!$U42)=MOD(YEAR('Rent Roll'!$C42),'Rent Roll'!$U42),MONTH(N$3)=MONTH('Rent Roll'!$C42)),1,0),0)</f>
        <v>0</v>
      </c>
      <c r="O244" s="567">
        <f>IFERROR(IF(AND(NOT(YEAR(O$3)&lt;=YEAR('Rent Roll'!$C42)+'Rent Roll'!$V42-1),MOD(YEAR(O$3),'Rent Roll'!$U42)=MOD(YEAR('Rent Roll'!$C42),'Rent Roll'!$U42),MONTH(O$3)=MONTH('Rent Roll'!$C42)),1,0),0)</f>
        <v>0</v>
      </c>
      <c r="P244" s="567">
        <f>IFERROR(IF(AND(NOT(YEAR(P$3)&lt;=YEAR('Rent Roll'!$C42)+'Rent Roll'!$V42-1),MOD(YEAR(P$3),'Rent Roll'!$U42)=MOD(YEAR('Rent Roll'!$C42),'Rent Roll'!$U42),MONTH(P$3)=MONTH('Rent Roll'!$C42)),1,0),0)</f>
        <v>0</v>
      </c>
      <c r="Q244" s="567">
        <f>IFERROR(IF(AND(NOT(YEAR(Q$3)&lt;=YEAR('Rent Roll'!$C42)+'Rent Roll'!$V42-1),MOD(YEAR(Q$3),'Rent Roll'!$U42)=MOD(YEAR('Rent Roll'!$C42),'Rent Roll'!$U42),MONTH(Q$3)=MONTH('Rent Roll'!$C42)),1,0),0)</f>
        <v>0</v>
      </c>
      <c r="R244" s="767">
        <f>IFERROR(IF(AND(NOT(YEAR(R$3)&lt;=YEAR('Rent Roll'!$C42)+'Rent Roll'!$V42-1),MOD(YEAR(R$3),'Rent Roll'!$U42)=MOD(YEAR('Rent Roll'!$C42),'Rent Roll'!$U42),MONTH(R$3)=MONTH('Rent Roll'!$C42)),1,0),0)</f>
        <v>0</v>
      </c>
      <c r="S244" s="768">
        <f>IFERROR(IF(AND(NOT(YEAR(S$3)&lt;=YEAR('Rent Roll'!$C42)+'Rent Roll'!$V42-1),MOD(YEAR(S$3),'Rent Roll'!$U42)=MOD(YEAR('Rent Roll'!$C42),'Rent Roll'!$U42),MONTH(S$3)=MONTH('Rent Roll'!$C42)),1,0),0)</f>
        <v>0</v>
      </c>
      <c r="T244" s="567">
        <f>IFERROR(IF(AND(NOT(YEAR(T$3)&lt;=YEAR('Rent Roll'!$C42)+'Rent Roll'!$V42-1),MOD(YEAR(T$3),'Rent Roll'!$U42)=MOD(YEAR('Rent Roll'!$C42),'Rent Roll'!$U42),MONTH(T$3)=MONTH('Rent Roll'!$C42)),1,0),0)</f>
        <v>0</v>
      </c>
      <c r="U244" s="567">
        <f>IFERROR(IF(AND(NOT(YEAR(U$3)&lt;=YEAR('Rent Roll'!$C42)+'Rent Roll'!$V42-1),MOD(YEAR(U$3),'Rent Roll'!$U42)=MOD(YEAR('Rent Roll'!$C42),'Rent Roll'!$U42),MONTH(U$3)=MONTH('Rent Roll'!$C42)),1,0),0)</f>
        <v>0</v>
      </c>
      <c r="V244" s="567">
        <f>IFERROR(IF(AND(NOT(YEAR(V$3)&lt;=YEAR('Rent Roll'!$C42)+'Rent Roll'!$V42-1),MOD(YEAR(V$3),'Rent Roll'!$U42)=MOD(YEAR('Rent Roll'!$C42),'Rent Roll'!$U42),MONTH(V$3)=MONTH('Rent Roll'!$C42)),1,0),0)</f>
        <v>0</v>
      </c>
      <c r="W244" s="567">
        <f>IFERROR(IF(AND(NOT(YEAR(W$3)&lt;=YEAR('Rent Roll'!$C42)+'Rent Roll'!$V42-1),MOD(YEAR(W$3),'Rent Roll'!$U42)=MOD(YEAR('Rent Roll'!$C42),'Rent Roll'!$U42),MONTH(W$3)=MONTH('Rent Roll'!$C42)),1,0),0)</f>
        <v>0</v>
      </c>
      <c r="X244" s="567">
        <f>IFERROR(IF(AND(NOT(YEAR(X$3)&lt;=YEAR('Rent Roll'!$C42)+'Rent Roll'!$V42-1),MOD(YEAR(X$3),'Rent Roll'!$U42)=MOD(YEAR('Rent Roll'!$C42),'Rent Roll'!$U42),MONTH(X$3)=MONTH('Rent Roll'!$C42)),1,0),0)</f>
        <v>0</v>
      </c>
      <c r="Y244" s="567">
        <f>IFERROR(IF(AND(NOT(YEAR(Y$3)&lt;=YEAR('Rent Roll'!$C42)+'Rent Roll'!$V42-1),MOD(YEAR(Y$3),'Rent Roll'!$U42)=MOD(YEAR('Rent Roll'!$C42),'Rent Roll'!$U42),MONTH(Y$3)=MONTH('Rent Roll'!$C42)),1,0),0)</f>
        <v>0</v>
      </c>
      <c r="Z244" s="567">
        <f>IFERROR(IF(AND(NOT(YEAR(Z$3)&lt;=YEAR('Rent Roll'!$C42)+'Rent Roll'!$V42-1),MOD(YEAR(Z$3),'Rent Roll'!$U42)=MOD(YEAR('Rent Roll'!$C42),'Rent Roll'!$U42),MONTH(Z$3)=MONTH('Rent Roll'!$C42)),1,0),0)</f>
        <v>0</v>
      </c>
      <c r="AA244" s="567">
        <f>IFERROR(IF(AND(NOT(YEAR(AA$3)&lt;=YEAR('Rent Roll'!$C42)+'Rent Roll'!$V42-1),MOD(YEAR(AA$3),'Rent Roll'!$U42)=MOD(YEAR('Rent Roll'!$C42),'Rent Roll'!$U42),MONTH(AA$3)=MONTH('Rent Roll'!$C42)),1,0),0)</f>
        <v>0</v>
      </c>
      <c r="AB244" s="567">
        <f>IFERROR(IF(AND(NOT(YEAR(AB$3)&lt;=YEAR('Rent Roll'!$C42)+'Rent Roll'!$V42-1),MOD(YEAR(AB$3),'Rent Roll'!$U42)=MOD(YEAR('Rent Roll'!$C42),'Rent Roll'!$U42),MONTH(AB$3)=MONTH('Rent Roll'!$C42)),1,0),0)</f>
        <v>0</v>
      </c>
      <c r="AC244" s="567">
        <f>IFERROR(IF(AND(NOT(YEAR(AC$3)&lt;=YEAR('Rent Roll'!$C42)+'Rent Roll'!$V42-1),MOD(YEAR(AC$3),'Rent Roll'!$U42)=MOD(YEAR('Rent Roll'!$C42),'Rent Roll'!$U42),MONTH(AC$3)=MONTH('Rent Roll'!$C42)),1,0),0)</f>
        <v>0</v>
      </c>
      <c r="AD244" s="767">
        <f>IFERROR(IF(AND(NOT(YEAR(AD$3)&lt;=YEAR('Rent Roll'!$C42)+'Rent Roll'!$V42-1),MOD(YEAR(AD$3),'Rent Roll'!$U42)=MOD(YEAR('Rent Roll'!$C42),'Rent Roll'!$U42),MONTH(AD$3)=MONTH('Rent Roll'!$C42)),1,0),0)</f>
        <v>0</v>
      </c>
      <c r="AE244" s="768">
        <f>IFERROR(IF(AND(NOT(YEAR(AE$3)&lt;=YEAR('Rent Roll'!$C42)+'Rent Roll'!$V42-1),MOD(YEAR(AE$3),'Rent Roll'!$U42)=MOD(YEAR('Rent Roll'!$C42),'Rent Roll'!$U42),MONTH(AE$3)=MONTH('Rent Roll'!$C42)),1,0),0)</f>
        <v>0</v>
      </c>
      <c r="AF244" s="567">
        <f>IFERROR(IF(AND(NOT(YEAR(AF$3)&lt;=YEAR('Rent Roll'!$C42)+'Rent Roll'!$V42-1),MOD(YEAR(AF$3),'Rent Roll'!$U42)=MOD(YEAR('Rent Roll'!$C42),'Rent Roll'!$U42),MONTH(AF$3)=MONTH('Rent Roll'!$C42)),1,0),0)</f>
        <v>0</v>
      </c>
      <c r="AG244" s="567">
        <f>IFERROR(IF(AND(NOT(YEAR(AG$3)&lt;=YEAR('Rent Roll'!$C42)+'Rent Roll'!$V42-1),MOD(YEAR(AG$3),'Rent Roll'!$U42)=MOD(YEAR('Rent Roll'!$C42),'Rent Roll'!$U42),MONTH(AG$3)=MONTH('Rent Roll'!$C42)),1,0),0)</f>
        <v>0</v>
      </c>
      <c r="AH244" s="567">
        <f>IFERROR(IF(AND(NOT(YEAR(AH$3)&lt;=YEAR('Rent Roll'!$C42)+'Rent Roll'!$V42-1),MOD(YEAR(AH$3),'Rent Roll'!$U42)=MOD(YEAR('Rent Roll'!$C42),'Rent Roll'!$U42),MONTH(AH$3)=MONTH('Rent Roll'!$C42)),1,0),0)</f>
        <v>0</v>
      </c>
      <c r="AI244" s="567">
        <f>IFERROR(IF(AND(NOT(YEAR(AI$3)&lt;=YEAR('Rent Roll'!$C42)+'Rent Roll'!$V42-1),MOD(YEAR(AI$3),'Rent Roll'!$U42)=MOD(YEAR('Rent Roll'!$C42),'Rent Roll'!$U42),MONTH(AI$3)=MONTH('Rent Roll'!$C42)),1,0),0)</f>
        <v>0</v>
      </c>
      <c r="AJ244" s="567">
        <f>IFERROR(IF(AND(NOT(YEAR(AJ$3)&lt;=YEAR('Rent Roll'!$C42)+'Rent Roll'!$V42-1),MOD(YEAR(AJ$3),'Rent Roll'!$U42)=MOD(YEAR('Rent Roll'!$C42),'Rent Roll'!$U42),MONTH(AJ$3)=MONTH('Rent Roll'!$C42)),1,0),0)</f>
        <v>0</v>
      </c>
      <c r="AK244" s="567">
        <f>IFERROR(IF(AND(NOT(YEAR(AK$3)&lt;=YEAR('Rent Roll'!$C42)+'Rent Roll'!$V42-1),MOD(YEAR(AK$3),'Rent Roll'!$U42)=MOD(YEAR('Rent Roll'!$C42),'Rent Roll'!$U42),MONTH(AK$3)=MONTH('Rent Roll'!$C42)),1,0),0)</f>
        <v>0</v>
      </c>
      <c r="AL244" s="567">
        <f>IFERROR(IF(AND(NOT(YEAR(AL$3)&lt;=YEAR('Rent Roll'!$C42)+'Rent Roll'!$V42-1),MOD(YEAR(AL$3),'Rent Roll'!$U42)=MOD(YEAR('Rent Roll'!$C42),'Rent Roll'!$U42),MONTH(AL$3)=MONTH('Rent Roll'!$C42)),1,0),0)</f>
        <v>0</v>
      </c>
      <c r="AM244" s="567">
        <f>IFERROR(IF(AND(NOT(YEAR(AM$3)&lt;=YEAR('Rent Roll'!$C42)+'Rent Roll'!$V42-1),MOD(YEAR(AM$3),'Rent Roll'!$U42)=MOD(YEAR('Rent Roll'!$C42),'Rent Roll'!$U42),MONTH(AM$3)=MONTH('Rent Roll'!$C42)),1,0),0)</f>
        <v>0</v>
      </c>
      <c r="AN244" s="567">
        <f>IFERROR(IF(AND(NOT(YEAR(AN$3)&lt;=YEAR('Rent Roll'!$C42)+'Rent Roll'!$V42-1),MOD(YEAR(AN$3),'Rent Roll'!$U42)=MOD(YEAR('Rent Roll'!$C42),'Rent Roll'!$U42),MONTH(AN$3)=MONTH('Rent Roll'!$C42)),1,0),0)</f>
        <v>0</v>
      </c>
      <c r="AO244" s="567">
        <f>IFERROR(IF(AND(NOT(YEAR(AO$3)&lt;=YEAR('Rent Roll'!$C42)+'Rent Roll'!$V42-1),MOD(YEAR(AO$3),'Rent Roll'!$U42)=MOD(YEAR('Rent Roll'!$C42),'Rent Roll'!$U42),MONTH(AO$3)=MONTH('Rent Roll'!$C42)),1,0),0)</f>
        <v>0</v>
      </c>
      <c r="AP244" s="767">
        <f>IFERROR(IF(AND(NOT(YEAR(AP$3)&lt;=YEAR('Rent Roll'!$C42)+'Rent Roll'!$V42-1),MOD(YEAR(AP$3),'Rent Roll'!$U42)=MOD(YEAR('Rent Roll'!$C42),'Rent Roll'!$U42),MONTH(AP$3)=MONTH('Rent Roll'!$C42)),1,0),0)</f>
        <v>0</v>
      </c>
      <c r="AQ244" s="768">
        <f>IFERROR(IF(AND(NOT(YEAR(AQ$3)&lt;=YEAR('Rent Roll'!$C42)+'Rent Roll'!$V42-1),MOD(YEAR(AQ$3),'Rent Roll'!$U42)=MOD(YEAR('Rent Roll'!$C42),'Rent Roll'!$U42),MONTH(AQ$3)=MONTH('Rent Roll'!$C42)),1,0),0)</f>
        <v>0</v>
      </c>
      <c r="AR244" s="567">
        <f>IFERROR(IF(AND(NOT(YEAR(AR$3)&lt;=YEAR('Rent Roll'!$C42)+'Rent Roll'!$V42-1),MOD(YEAR(AR$3),'Rent Roll'!$U42)=MOD(YEAR('Rent Roll'!$C42),'Rent Roll'!$U42),MONTH(AR$3)=MONTH('Rent Roll'!$C42)),1,0),0)</f>
        <v>0</v>
      </c>
      <c r="AS244" s="567">
        <f>IFERROR(IF(AND(NOT(YEAR(AS$3)&lt;=YEAR('Rent Roll'!$C42)+'Rent Roll'!$V42-1),MOD(YEAR(AS$3),'Rent Roll'!$U42)=MOD(YEAR('Rent Roll'!$C42),'Rent Roll'!$U42),MONTH(AS$3)=MONTH('Rent Roll'!$C42)),1,0),0)</f>
        <v>0</v>
      </c>
      <c r="AT244" s="567">
        <f>IFERROR(IF(AND(NOT(YEAR(AT$3)&lt;=YEAR('Rent Roll'!$C42)+'Rent Roll'!$V42-1),MOD(YEAR(AT$3),'Rent Roll'!$U42)=MOD(YEAR('Rent Roll'!$C42),'Rent Roll'!$U42),MONTH(AT$3)=MONTH('Rent Roll'!$C42)),1,0),0)</f>
        <v>0</v>
      </c>
      <c r="AU244" s="567">
        <f>IFERROR(IF(AND(NOT(YEAR(AU$3)&lt;=YEAR('Rent Roll'!$C42)+'Rent Roll'!$V42-1),MOD(YEAR(AU$3),'Rent Roll'!$U42)=MOD(YEAR('Rent Roll'!$C42),'Rent Roll'!$U42),MONTH(AU$3)=MONTH('Rent Roll'!$C42)),1,0),0)</f>
        <v>0</v>
      </c>
      <c r="AV244" s="567">
        <f>IFERROR(IF(AND(NOT(YEAR(AV$3)&lt;=YEAR('Rent Roll'!$C42)+'Rent Roll'!$V42-1),MOD(YEAR(AV$3),'Rent Roll'!$U42)=MOD(YEAR('Rent Roll'!$C42),'Rent Roll'!$U42),MONTH(AV$3)=MONTH('Rent Roll'!$C42)),1,0),0)</f>
        <v>0</v>
      </c>
      <c r="AW244" s="567">
        <f>IFERROR(IF(AND(NOT(YEAR(AW$3)&lt;=YEAR('Rent Roll'!$C42)+'Rent Roll'!$V42-1),MOD(YEAR(AW$3),'Rent Roll'!$U42)=MOD(YEAR('Rent Roll'!$C42),'Rent Roll'!$U42),MONTH(AW$3)=MONTH('Rent Roll'!$C42)),1,0),0)</f>
        <v>0</v>
      </c>
      <c r="AX244" s="567">
        <f>IFERROR(IF(AND(NOT(YEAR(AX$3)&lt;=YEAR('Rent Roll'!$C42)+'Rent Roll'!$V42-1),MOD(YEAR(AX$3),'Rent Roll'!$U42)=MOD(YEAR('Rent Roll'!$C42),'Rent Roll'!$U42),MONTH(AX$3)=MONTH('Rent Roll'!$C42)),1,0),0)</f>
        <v>0</v>
      </c>
      <c r="AY244" s="567">
        <f>IFERROR(IF(AND(NOT(YEAR(AY$3)&lt;=YEAR('Rent Roll'!$C42)+'Rent Roll'!$V42-1),MOD(YEAR(AY$3),'Rent Roll'!$U42)=MOD(YEAR('Rent Roll'!$C42),'Rent Roll'!$U42),MONTH(AY$3)=MONTH('Rent Roll'!$C42)),1,0),0)</f>
        <v>0</v>
      </c>
      <c r="AZ244" s="567">
        <f>IFERROR(IF(AND(NOT(YEAR(AZ$3)&lt;=YEAR('Rent Roll'!$C42)+'Rent Roll'!$V42-1),MOD(YEAR(AZ$3),'Rent Roll'!$U42)=MOD(YEAR('Rent Roll'!$C42),'Rent Roll'!$U42),MONTH(AZ$3)=MONTH('Rent Roll'!$C42)),1,0),0)</f>
        <v>0</v>
      </c>
      <c r="BA244" s="567">
        <f>IFERROR(IF(AND(NOT(YEAR(BA$3)&lt;=YEAR('Rent Roll'!$C42)+'Rent Roll'!$V42-1),MOD(YEAR(BA$3),'Rent Roll'!$U42)=MOD(YEAR('Rent Roll'!$C42),'Rent Roll'!$U42),MONTH(BA$3)=MONTH('Rent Roll'!$C42)),1,0),0)</f>
        <v>0</v>
      </c>
      <c r="BB244" s="767">
        <f>IFERROR(IF(AND(NOT(YEAR(BB$3)&lt;=YEAR('Rent Roll'!$C42)+'Rent Roll'!$V42-1),MOD(YEAR(BB$3),'Rent Roll'!$U42)=MOD(YEAR('Rent Roll'!$C42),'Rent Roll'!$U42),MONTH(BB$3)=MONTH('Rent Roll'!$C42)),1,0),0)</f>
        <v>0</v>
      </c>
      <c r="BC244" s="768">
        <f>IFERROR(IF(AND(NOT(YEAR(BC$3)&lt;=YEAR('Rent Roll'!$C42)+'Rent Roll'!$V42-1),MOD(YEAR(BC$3),'Rent Roll'!$U42)=MOD(YEAR('Rent Roll'!$C42),'Rent Roll'!$U42),MONTH(BC$3)=MONTH('Rent Roll'!$C42)),1,0),0)</f>
        <v>0</v>
      </c>
      <c r="BD244" s="567">
        <f>IFERROR(IF(AND(NOT(YEAR(BD$3)&lt;=YEAR('Rent Roll'!$C42)+'Rent Roll'!$V42-1),MOD(YEAR(BD$3),'Rent Roll'!$U42)=MOD(YEAR('Rent Roll'!$C42),'Rent Roll'!$U42),MONTH(BD$3)=MONTH('Rent Roll'!$C42)),1,0),0)</f>
        <v>0</v>
      </c>
      <c r="BE244" s="567">
        <f>IFERROR(IF(AND(NOT(YEAR(BE$3)&lt;=YEAR('Rent Roll'!$C42)+'Rent Roll'!$V42-1),MOD(YEAR(BE$3),'Rent Roll'!$U42)=MOD(YEAR('Rent Roll'!$C42),'Rent Roll'!$U42),MONTH(BE$3)=MONTH('Rent Roll'!$C42)),1,0),0)</f>
        <v>0</v>
      </c>
      <c r="BF244" s="567">
        <f>IFERROR(IF(AND(NOT(YEAR(BF$3)&lt;=YEAR('Rent Roll'!$C42)+'Rent Roll'!$V42-1),MOD(YEAR(BF$3),'Rent Roll'!$U42)=MOD(YEAR('Rent Roll'!$C42),'Rent Roll'!$U42),MONTH(BF$3)=MONTH('Rent Roll'!$C42)),1,0),0)</f>
        <v>0</v>
      </c>
      <c r="BG244" s="567">
        <f>IFERROR(IF(AND(NOT(YEAR(BG$3)&lt;=YEAR('Rent Roll'!$C42)+'Rent Roll'!$V42-1),MOD(YEAR(BG$3),'Rent Roll'!$U42)=MOD(YEAR('Rent Roll'!$C42),'Rent Roll'!$U42),MONTH(BG$3)=MONTH('Rent Roll'!$C42)),1,0),0)</f>
        <v>0</v>
      </c>
      <c r="BH244" s="567">
        <f>IFERROR(IF(AND(NOT(YEAR(BH$3)&lt;=YEAR('Rent Roll'!$C42)+'Rent Roll'!$V42-1),MOD(YEAR(BH$3),'Rent Roll'!$U42)=MOD(YEAR('Rent Roll'!$C42),'Rent Roll'!$U42),MONTH(BH$3)=MONTH('Rent Roll'!$C42)),1,0),0)</f>
        <v>0</v>
      </c>
      <c r="BI244" s="567">
        <f>IFERROR(IF(AND(NOT(YEAR(BI$3)&lt;=YEAR('Rent Roll'!$C42)+'Rent Roll'!$V42-1),MOD(YEAR(BI$3),'Rent Roll'!$U42)=MOD(YEAR('Rent Roll'!$C42),'Rent Roll'!$U42),MONTH(BI$3)=MONTH('Rent Roll'!$C42)),1,0),0)</f>
        <v>0</v>
      </c>
      <c r="BJ244" s="567">
        <f>IFERROR(IF(AND(NOT(YEAR(BJ$3)&lt;=YEAR('Rent Roll'!$C42)+'Rent Roll'!$V42-1),MOD(YEAR(BJ$3),'Rent Roll'!$U42)=MOD(YEAR('Rent Roll'!$C42),'Rent Roll'!$U42),MONTH(BJ$3)=MONTH('Rent Roll'!$C42)),1,0),0)</f>
        <v>0</v>
      </c>
      <c r="BK244" s="567">
        <f>IFERROR(IF(AND(NOT(YEAR(BK$3)&lt;=YEAR('Rent Roll'!$C42)+'Rent Roll'!$V42-1),MOD(YEAR(BK$3),'Rent Roll'!$U42)=MOD(YEAR('Rent Roll'!$C42),'Rent Roll'!$U42),MONTH(BK$3)=MONTH('Rent Roll'!$C42)),1,0),0)</f>
        <v>0</v>
      </c>
      <c r="BL244" s="567">
        <f>IFERROR(IF(AND(NOT(YEAR(BL$3)&lt;=YEAR('Rent Roll'!$C42)+'Rent Roll'!$V42-1),MOD(YEAR(BL$3),'Rent Roll'!$U42)=MOD(YEAR('Rent Roll'!$C42),'Rent Roll'!$U42),MONTH(BL$3)=MONTH('Rent Roll'!$C42)),1,0),0)</f>
        <v>0</v>
      </c>
      <c r="BM244" s="567">
        <f>IFERROR(IF(AND(NOT(YEAR(BM$3)&lt;=YEAR('Rent Roll'!$C42)+'Rent Roll'!$V42-1),MOD(YEAR(BM$3),'Rent Roll'!$U42)=MOD(YEAR('Rent Roll'!$C42),'Rent Roll'!$U42),MONTH(BM$3)=MONTH('Rent Roll'!$C42)),1,0),0)</f>
        <v>0</v>
      </c>
      <c r="BN244" s="767">
        <f>IFERROR(IF(AND(NOT(YEAR(BN$3)&lt;=YEAR('Rent Roll'!$C42)+'Rent Roll'!$V42-1),MOD(YEAR(BN$3),'Rent Roll'!$U42)=MOD(YEAR('Rent Roll'!$C42),'Rent Roll'!$U42),MONTH(BN$3)=MONTH('Rent Roll'!$C42)),1,0),0)</f>
        <v>0</v>
      </c>
      <c r="BO244" s="768">
        <f>IFERROR(IF(AND(NOT(YEAR(BO$3)&lt;=YEAR('Rent Roll'!$C42)+'Rent Roll'!$V42-1),MOD(YEAR(BO$3),'Rent Roll'!$U42)=MOD(YEAR('Rent Roll'!$C42),'Rent Roll'!$U42),MONTH(BO$3)=MONTH('Rent Roll'!$C42)),1,0),0)</f>
        <v>0</v>
      </c>
      <c r="BP244" s="567">
        <f>IFERROR(IF(AND(NOT(YEAR(BP$3)&lt;=YEAR('Rent Roll'!$C42)+'Rent Roll'!$V42-1),MOD(YEAR(BP$3),'Rent Roll'!$U42)=MOD(YEAR('Rent Roll'!$C42),'Rent Roll'!$U42),MONTH(BP$3)=MONTH('Rent Roll'!$C42)),1,0),0)</f>
        <v>0</v>
      </c>
      <c r="BQ244" s="567">
        <f>IFERROR(IF(AND(NOT(YEAR(BQ$3)&lt;=YEAR('Rent Roll'!$C42)+'Rent Roll'!$V42-1),MOD(YEAR(BQ$3),'Rent Roll'!$U42)=MOD(YEAR('Rent Roll'!$C42),'Rent Roll'!$U42),MONTH(BQ$3)=MONTH('Rent Roll'!$C42)),1,0),0)</f>
        <v>0</v>
      </c>
      <c r="BR244" s="567">
        <f>IFERROR(IF(AND(NOT(YEAR(BR$3)&lt;=YEAR('Rent Roll'!$C42)+'Rent Roll'!$V42-1),MOD(YEAR(BR$3),'Rent Roll'!$U42)=MOD(YEAR('Rent Roll'!$C42),'Rent Roll'!$U42),MONTH(BR$3)=MONTH('Rent Roll'!$C42)),1,0),0)</f>
        <v>0</v>
      </c>
      <c r="BS244" s="567">
        <f>IFERROR(IF(AND(NOT(YEAR(BS$3)&lt;=YEAR('Rent Roll'!$C42)+'Rent Roll'!$V42-1),MOD(YEAR(BS$3),'Rent Roll'!$U42)=MOD(YEAR('Rent Roll'!$C42),'Rent Roll'!$U42),MONTH(BS$3)=MONTH('Rent Roll'!$C42)),1,0),0)</f>
        <v>0</v>
      </c>
      <c r="BT244" s="567">
        <f>IFERROR(IF(AND(NOT(YEAR(BT$3)&lt;=YEAR('Rent Roll'!$C42)+'Rent Roll'!$V42-1),MOD(YEAR(BT$3),'Rent Roll'!$U42)=MOD(YEAR('Rent Roll'!$C42),'Rent Roll'!$U42),MONTH(BT$3)=MONTH('Rent Roll'!$C42)),1,0),0)</f>
        <v>0</v>
      </c>
      <c r="BU244" s="567">
        <f>IFERROR(IF(AND(NOT(YEAR(BU$3)&lt;=YEAR('Rent Roll'!$C42)+'Rent Roll'!$V42-1),MOD(YEAR(BU$3),'Rent Roll'!$U42)=MOD(YEAR('Rent Roll'!$C42),'Rent Roll'!$U42),MONTH(BU$3)=MONTH('Rent Roll'!$C42)),1,0),0)</f>
        <v>0</v>
      </c>
      <c r="BV244" s="567">
        <f>IFERROR(IF(AND(NOT(YEAR(BV$3)&lt;=YEAR('Rent Roll'!$C42)+'Rent Roll'!$V42-1),MOD(YEAR(BV$3),'Rent Roll'!$U42)=MOD(YEAR('Rent Roll'!$C42),'Rent Roll'!$U42),MONTH(BV$3)=MONTH('Rent Roll'!$C42)),1,0),0)</f>
        <v>0</v>
      </c>
      <c r="BW244" s="567">
        <f>IFERROR(IF(AND(NOT(YEAR(BW$3)&lt;=YEAR('Rent Roll'!$C42)+'Rent Roll'!$V42-1),MOD(YEAR(BW$3),'Rent Roll'!$U42)=MOD(YEAR('Rent Roll'!$C42),'Rent Roll'!$U42),MONTH(BW$3)=MONTH('Rent Roll'!$C42)),1,0),0)</f>
        <v>0</v>
      </c>
      <c r="BX244" s="567">
        <f>IFERROR(IF(AND(NOT(YEAR(BX$3)&lt;=YEAR('Rent Roll'!$C42)+'Rent Roll'!$V42-1),MOD(YEAR(BX$3),'Rent Roll'!$U42)=MOD(YEAR('Rent Roll'!$C42),'Rent Roll'!$U42),MONTH(BX$3)=MONTH('Rent Roll'!$C42)),1,0),0)</f>
        <v>0</v>
      </c>
      <c r="BY244" s="567">
        <f>IFERROR(IF(AND(NOT(YEAR(BY$3)&lt;=YEAR('Rent Roll'!$C42)+'Rent Roll'!$V42-1),MOD(YEAR(BY$3),'Rent Roll'!$U42)=MOD(YEAR('Rent Roll'!$C42),'Rent Roll'!$U42),MONTH(BY$3)=MONTH('Rent Roll'!$C42)),1,0),0)</f>
        <v>0</v>
      </c>
      <c r="BZ244" s="767">
        <f>IFERROR(IF(AND(NOT(YEAR(BZ$3)&lt;=YEAR('Rent Roll'!$C42)+'Rent Roll'!$V42-1),MOD(YEAR(BZ$3),'Rent Roll'!$U42)=MOD(YEAR('Rent Roll'!$C42),'Rent Roll'!$U42),MONTH(BZ$3)=MONTH('Rent Roll'!$C42)),1,0),0)</f>
        <v>0</v>
      </c>
      <c r="CA244" s="768">
        <f>IFERROR(IF(AND(NOT(YEAR(CA$3)&lt;=YEAR('Rent Roll'!$C42)+'Rent Roll'!$V42-1),MOD(YEAR(CA$3),'Rent Roll'!$U42)=MOD(YEAR('Rent Roll'!$C42),'Rent Roll'!$U42),MONTH(CA$3)=MONTH('Rent Roll'!$C42)),1,0),0)</f>
        <v>0</v>
      </c>
      <c r="CB244" s="567">
        <f>IFERROR(IF(AND(NOT(YEAR(CB$3)&lt;=YEAR('Rent Roll'!$C42)+'Rent Roll'!$V42-1),MOD(YEAR(CB$3),'Rent Roll'!$U42)=MOD(YEAR('Rent Roll'!$C42),'Rent Roll'!$U42),MONTH(CB$3)=MONTH('Rent Roll'!$C42)),1,0),0)</f>
        <v>0</v>
      </c>
      <c r="CC244" s="567">
        <f>IFERROR(IF(AND(NOT(YEAR(CC$3)&lt;=YEAR('Rent Roll'!$C42)+'Rent Roll'!$V42-1),MOD(YEAR(CC$3),'Rent Roll'!$U42)=MOD(YEAR('Rent Roll'!$C42),'Rent Roll'!$U42),MONTH(CC$3)=MONTH('Rent Roll'!$C42)),1,0),0)</f>
        <v>0</v>
      </c>
      <c r="CD244" s="567">
        <f>IFERROR(IF(AND(NOT(YEAR(CD$3)&lt;=YEAR('Rent Roll'!$C42)+'Rent Roll'!$V42-1),MOD(YEAR(CD$3),'Rent Roll'!$U42)=MOD(YEAR('Rent Roll'!$C42),'Rent Roll'!$U42),MONTH(CD$3)=MONTH('Rent Roll'!$C42)),1,0),0)</f>
        <v>0</v>
      </c>
      <c r="CE244" s="567">
        <f>IFERROR(IF(AND(NOT(YEAR(CE$3)&lt;=YEAR('Rent Roll'!$C42)+'Rent Roll'!$V42-1),MOD(YEAR(CE$3),'Rent Roll'!$U42)=MOD(YEAR('Rent Roll'!$C42),'Rent Roll'!$U42),MONTH(CE$3)=MONTH('Rent Roll'!$C42)),1,0),0)</f>
        <v>0</v>
      </c>
      <c r="CF244" s="567">
        <f>IFERROR(IF(AND(NOT(YEAR(CF$3)&lt;=YEAR('Rent Roll'!$C42)+'Rent Roll'!$V42-1),MOD(YEAR(CF$3),'Rent Roll'!$U42)=MOD(YEAR('Rent Roll'!$C42),'Rent Roll'!$U42),MONTH(CF$3)=MONTH('Rent Roll'!$C42)),1,0),0)</f>
        <v>0</v>
      </c>
      <c r="CG244" s="567">
        <f>IFERROR(IF(AND(NOT(YEAR(CG$3)&lt;=YEAR('Rent Roll'!$C42)+'Rent Roll'!$V42-1),MOD(YEAR(CG$3),'Rent Roll'!$U42)=MOD(YEAR('Rent Roll'!$C42),'Rent Roll'!$U42),MONTH(CG$3)=MONTH('Rent Roll'!$C42)),1,0),0)</f>
        <v>0</v>
      </c>
      <c r="CH244" s="567">
        <f>IFERROR(IF(AND(NOT(YEAR(CH$3)&lt;=YEAR('Rent Roll'!$C42)+'Rent Roll'!$V42-1),MOD(YEAR(CH$3),'Rent Roll'!$U42)=MOD(YEAR('Rent Roll'!$C42),'Rent Roll'!$U42),MONTH(CH$3)=MONTH('Rent Roll'!$C42)),1,0),0)</f>
        <v>0</v>
      </c>
      <c r="CI244" s="567">
        <f>IFERROR(IF(AND(NOT(YEAR(CI$3)&lt;=YEAR('Rent Roll'!$C42)+'Rent Roll'!$V42-1),MOD(YEAR(CI$3),'Rent Roll'!$U42)=MOD(YEAR('Rent Roll'!$C42),'Rent Roll'!$U42),MONTH(CI$3)=MONTH('Rent Roll'!$C42)),1,0),0)</f>
        <v>0</v>
      </c>
      <c r="CJ244" s="567">
        <f>IFERROR(IF(AND(NOT(YEAR(CJ$3)&lt;=YEAR('Rent Roll'!$C42)+'Rent Roll'!$V42-1),MOD(YEAR(CJ$3),'Rent Roll'!$U42)=MOD(YEAR('Rent Roll'!$C42),'Rent Roll'!$U42),MONTH(CJ$3)=MONTH('Rent Roll'!$C42)),1,0),0)</f>
        <v>0</v>
      </c>
      <c r="CK244" s="567">
        <f>IFERROR(IF(AND(NOT(YEAR(CK$3)&lt;=YEAR('Rent Roll'!$C42)+'Rent Roll'!$V42-1),MOD(YEAR(CK$3),'Rent Roll'!$U42)=MOD(YEAR('Rent Roll'!$C42),'Rent Roll'!$U42),MONTH(CK$3)=MONTH('Rent Roll'!$C42)),1,0),0)</f>
        <v>0</v>
      </c>
      <c r="CL244" s="767">
        <f>IFERROR(IF(AND(NOT(YEAR(CL$3)&lt;=YEAR('Rent Roll'!$C42)+'Rent Roll'!$V42-1),MOD(YEAR(CL$3),'Rent Roll'!$U42)=MOD(YEAR('Rent Roll'!$C42),'Rent Roll'!$U42),MONTH(CL$3)=MONTH('Rent Roll'!$C42)),1,0),0)</f>
        <v>0</v>
      </c>
      <c r="CM244" s="768">
        <f>IFERROR(IF(AND(NOT(YEAR(CM$3)&lt;=YEAR('Rent Roll'!$C42)+'Rent Roll'!$V42-1),MOD(YEAR(CM$3),'Rent Roll'!$U42)=MOD(YEAR('Rent Roll'!$C42),'Rent Roll'!$U42),MONTH(CM$3)=MONTH('Rent Roll'!$C42)),1,0),0)</f>
        <v>0</v>
      </c>
      <c r="CN244" s="567">
        <f>IFERROR(IF(AND(NOT(YEAR(CN$3)&lt;=YEAR('Rent Roll'!$C42)+'Rent Roll'!$V42-1),MOD(YEAR(CN$3),'Rent Roll'!$U42)=MOD(YEAR('Rent Roll'!$C42),'Rent Roll'!$U42),MONTH(CN$3)=MONTH('Rent Roll'!$C42)),1,0),0)</f>
        <v>0</v>
      </c>
      <c r="CO244" s="567">
        <f>IFERROR(IF(AND(NOT(YEAR(CO$3)&lt;=YEAR('Rent Roll'!$C42)+'Rent Roll'!$V42-1),MOD(YEAR(CO$3),'Rent Roll'!$U42)=MOD(YEAR('Rent Roll'!$C42),'Rent Roll'!$U42),MONTH(CO$3)=MONTH('Rent Roll'!$C42)),1,0),0)</f>
        <v>0</v>
      </c>
      <c r="CP244" s="567">
        <f>IFERROR(IF(AND(NOT(YEAR(CP$3)&lt;=YEAR('Rent Roll'!$C42)+'Rent Roll'!$V42-1),MOD(YEAR(CP$3),'Rent Roll'!$U42)=MOD(YEAR('Rent Roll'!$C42),'Rent Roll'!$U42),MONTH(CP$3)=MONTH('Rent Roll'!$C42)),1,0),0)</f>
        <v>0</v>
      </c>
      <c r="CQ244" s="567">
        <f>IFERROR(IF(AND(NOT(YEAR(CQ$3)&lt;=YEAR('Rent Roll'!$C42)+'Rent Roll'!$V42-1),MOD(YEAR(CQ$3),'Rent Roll'!$U42)=MOD(YEAR('Rent Roll'!$C42),'Rent Roll'!$U42),MONTH(CQ$3)=MONTH('Rent Roll'!$C42)),1,0),0)</f>
        <v>0</v>
      </c>
      <c r="CR244" s="567">
        <f>IFERROR(IF(AND(NOT(YEAR(CR$3)&lt;=YEAR('Rent Roll'!$C42)+'Rent Roll'!$V42-1),MOD(YEAR(CR$3),'Rent Roll'!$U42)=MOD(YEAR('Rent Roll'!$C42),'Rent Roll'!$U42),MONTH(CR$3)=MONTH('Rent Roll'!$C42)),1,0),0)</f>
        <v>0</v>
      </c>
      <c r="CS244" s="567">
        <f>IFERROR(IF(AND(NOT(YEAR(CS$3)&lt;=YEAR('Rent Roll'!$C42)+'Rent Roll'!$V42-1),MOD(YEAR(CS$3),'Rent Roll'!$U42)=MOD(YEAR('Rent Roll'!$C42),'Rent Roll'!$U42),MONTH(CS$3)=MONTH('Rent Roll'!$C42)),1,0),0)</f>
        <v>0</v>
      </c>
      <c r="CT244" s="567">
        <f>IFERROR(IF(AND(NOT(YEAR(CT$3)&lt;=YEAR('Rent Roll'!$C42)+'Rent Roll'!$V42-1),MOD(YEAR(CT$3),'Rent Roll'!$U42)=MOD(YEAR('Rent Roll'!$C42),'Rent Roll'!$U42),MONTH(CT$3)=MONTH('Rent Roll'!$C42)),1,0),0)</f>
        <v>0</v>
      </c>
      <c r="CU244" s="567">
        <f>IFERROR(IF(AND(NOT(YEAR(CU$3)&lt;=YEAR('Rent Roll'!$C42)+'Rent Roll'!$V42-1),MOD(YEAR(CU$3),'Rent Roll'!$U42)=MOD(YEAR('Rent Roll'!$C42),'Rent Roll'!$U42),MONTH(CU$3)=MONTH('Rent Roll'!$C42)),1,0),0)</f>
        <v>0</v>
      </c>
      <c r="CV244" s="567">
        <f>IFERROR(IF(AND(NOT(YEAR(CV$3)&lt;=YEAR('Rent Roll'!$C42)+'Rent Roll'!$V42-1),MOD(YEAR(CV$3),'Rent Roll'!$U42)=MOD(YEAR('Rent Roll'!$C42),'Rent Roll'!$U42),MONTH(CV$3)=MONTH('Rent Roll'!$C42)),1,0),0)</f>
        <v>0</v>
      </c>
      <c r="CW244" s="567">
        <f>IFERROR(IF(AND(NOT(YEAR(CW$3)&lt;=YEAR('Rent Roll'!$C42)+'Rent Roll'!$V42-1),MOD(YEAR(CW$3),'Rent Roll'!$U42)=MOD(YEAR('Rent Roll'!$C42),'Rent Roll'!$U42),MONTH(CW$3)=MONTH('Rent Roll'!$C42)),1,0),0)</f>
        <v>0</v>
      </c>
      <c r="CX244" s="767">
        <f>IFERROR(IF(AND(NOT(YEAR(CX$3)&lt;=YEAR('Rent Roll'!$C42)+'Rent Roll'!$V42-1),MOD(YEAR(CX$3),'Rent Roll'!$U42)=MOD(YEAR('Rent Roll'!$C42),'Rent Roll'!$U42),MONTH(CX$3)=MONTH('Rent Roll'!$C42)),1,0),0)</f>
        <v>0</v>
      </c>
      <c r="CY244" s="768">
        <f>IFERROR(IF(AND(NOT(YEAR(CY$3)&lt;=YEAR('Rent Roll'!$C42)+'Rent Roll'!$V42-1),MOD(YEAR(CY$3),'Rent Roll'!$U42)=MOD(YEAR('Rent Roll'!$C42),'Rent Roll'!$U42),MONTH(CY$3)=MONTH('Rent Roll'!$C42)),1,0),0)</f>
        <v>0</v>
      </c>
      <c r="CZ244" s="567">
        <f>IFERROR(IF(AND(NOT(YEAR(CZ$3)&lt;=YEAR('Rent Roll'!$C42)+'Rent Roll'!$V42-1),MOD(YEAR(CZ$3),'Rent Roll'!$U42)=MOD(YEAR('Rent Roll'!$C42),'Rent Roll'!$U42),MONTH(CZ$3)=MONTH('Rent Roll'!$C42)),1,0),0)</f>
        <v>0</v>
      </c>
      <c r="DA244" s="567">
        <f>IFERROR(IF(AND(NOT(YEAR(DA$3)&lt;=YEAR('Rent Roll'!$C42)+'Rent Roll'!$V42-1),MOD(YEAR(DA$3),'Rent Roll'!$U42)=MOD(YEAR('Rent Roll'!$C42),'Rent Roll'!$U42),MONTH(DA$3)=MONTH('Rent Roll'!$C42)),1,0),0)</f>
        <v>0</v>
      </c>
      <c r="DB244" s="567">
        <f>IFERROR(IF(AND(NOT(YEAR(DB$3)&lt;=YEAR('Rent Roll'!$C42)+'Rent Roll'!$V42-1),MOD(YEAR(DB$3),'Rent Roll'!$U42)=MOD(YEAR('Rent Roll'!$C42),'Rent Roll'!$U42),MONTH(DB$3)=MONTH('Rent Roll'!$C42)),1,0),0)</f>
        <v>0</v>
      </c>
      <c r="DC244" s="567">
        <f>IFERROR(IF(AND(NOT(YEAR(DC$3)&lt;=YEAR('Rent Roll'!$C42)+'Rent Roll'!$V42-1),MOD(YEAR(DC$3),'Rent Roll'!$U42)=MOD(YEAR('Rent Roll'!$C42),'Rent Roll'!$U42),MONTH(DC$3)=MONTH('Rent Roll'!$C42)),1,0),0)</f>
        <v>0</v>
      </c>
      <c r="DD244" s="567">
        <f>IFERROR(IF(AND(NOT(YEAR(DD$3)&lt;=YEAR('Rent Roll'!$C42)+'Rent Roll'!$V42-1),MOD(YEAR(DD$3),'Rent Roll'!$U42)=MOD(YEAR('Rent Roll'!$C42),'Rent Roll'!$U42),MONTH(DD$3)=MONTH('Rent Roll'!$C42)),1,0),0)</f>
        <v>0</v>
      </c>
      <c r="DE244" s="567">
        <f>IFERROR(IF(AND(NOT(YEAR(DE$3)&lt;=YEAR('Rent Roll'!$C42)+'Rent Roll'!$V42-1),MOD(YEAR(DE$3),'Rent Roll'!$U42)=MOD(YEAR('Rent Roll'!$C42),'Rent Roll'!$U42),MONTH(DE$3)=MONTH('Rent Roll'!$C42)),1,0),0)</f>
        <v>0</v>
      </c>
      <c r="DF244" s="567">
        <f>IFERROR(IF(AND(NOT(YEAR(DF$3)&lt;=YEAR('Rent Roll'!$C42)+'Rent Roll'!$V42-1),MOD(YEAR(DF$3),'Rent Roll'!$U42)=MOD(YEAR('Rent Roll'!$C42),'Rent Roll'!$U42),MONTH(DF$3)=MONTH('Rent Roll'!$C42)),1,0),0)</f>
        <v>0</v>
      </c>
      <c r="DG244" s="567">
        <f>IFERROR(IF(AND(NOT(YEAR(DG$3)&lt;=YEAR('Rent Roll'!$C42)+'Rent Roll'!$V42-1),MOD(YEAR(DG$3),'Rent Roll'!$U42)=MOD(YEAR('Rent Roll'!$C42),'Rent Roll'!$U42),MONTH(DG$3)=MONTH('Rent Roll'!$C42)),1,0),0)</f>
        <v>0</v>
      </c>
      <c r="DH244" s="567">
        <f>IFERROR(IF(AND(NOT(YEAR(DH$3)&lt;=YEAR('Rent Roll'!$C42)+'Rent Roll'!$V42-1),MOD(YEAR(DH$3),'Rent Roll'!$U42)=MOD(YEAR('Rent Roll'!$C42),'Rent Roll'!$U42),MONTH(DH$3)=MONTH('Rent Roll'!$C42)),1,0),0)</f>
        <v>0</v>
      </c>
      <c r="DI244" s="567">
        <f>IFERROR(IF(AND(NOT(YEAR(DI$3)&lt;=YEAR('Rent Roll'!$C42)+'Rent Roll'!$V42-1),MOD(YEAR(DI$3),'Rent Roll'!$U42)=MOD(YEAR('Rent Roll'!$C42),'Rent Roll'!$U42),MONTH(DI$3)=MONTH('Rent Roll'!$C42)),1,0),0)</f>
        <v>0</v>
      </c>
      <c r="DJ244" s="767">
        <f>IFERROR(IF(AND(NOT(YEAR(DJ$3)&lt;=YEAR('Rent Roll'!$C42)+'Rent Roll'!$V42-1),MOD(YEAR(DJ$3),'Rent Roll'!$U42)=MOD(YEAR('Rent Roll'!$C42),'Rent Roll'!$U42),MONTH(DJ$3)=MONTH('Rent Roll'!$C42)),1,0),0)</f>
        <v>0</v>
      </c>
      <c r="DK244" s="768">
        <f>IFERROR(IF(AND(NOT(YEAR(DK$3)&lt;=YEAR('Rent Roll'!$C42)+'Rent Roll'!$V42-1),MOD(YEAR(DK$3),'Rent Roll'!$U42)=MOD(YEAR('Rent Roll'!$C42),'Rent Roll'!$U42),MONTH(DK$3)=MONTH('Rent Roll'!$C42)),1,0),0)</f>
        <v>0</v>
      </c>
      <c r="DL244" s="567">
        <f>IFERROR(IF(AND(NOT(YEAR(DL$3)&lt;=YEAR('Rent Roll'!$C42)+'Rent Roll'!$V42-1),MOD(YEAR(DL$3),'Rent Roll'!$U42)=MOD(YEAR('Rent Roll'!$C42),'Rent Roll'!$U42),MONTH(DL$3)=MONTH('Rent Roll'!$C42)),1,0),0)</f>
        <v>0</v>
      </c>
      <c r="DM244" s="567">
        <f>IFERROR(IF(AND(NOT(YEAR(DM$3)&lt;=YEAR('Rent Roll'!$C42)+'Rent Roll'!$V42-1),MOD(YEAR(DM$3),'Rent Roll'!$U42)=MOD(YEAR('Rent Roll'!$C42),'Rent Roll'!$U42),MONTH(DM$3)=MONTH('Rent Roll'!$C42)),1,0),0)</f>
        <v>0</v>
      </c>
      <c r="DN244" s="567">
        <f>IFERROR(IF(AND(NOT(YEAR(DN$3)&lt;=YEAR('Rent Roll'!$C42)+'Rent Roll'!$V42-1),MOD(YEAR(DN$3),'Rent Roll'!$U42)=MOD(YEAR('Rent Roll'!$C42),'Rent Roll'!$U42),MONTH(DN$3)=MONTH('Rent Roll'!$C42)),1,0),0)</f>
        <v>0</v>
      </c>
      <c r="DO244" s="567">
        <f>IFERROR(IF(AND(NOT(YEAR(DO$3)&lt;=YEAR('Rent Roll'!$C42)+'Rent Roll'!$V42-1),MOD(YEAR(DO$3),'Rent Roll'!$U42)=MOD(YEAR('Rent Roll'!$C42),'Rent Roll'!$U42),MONTH(DO$3)=MONTH('Rent Roll'!$C42)),1,0),0)</f>
        <v>0</v>
      </c>
      <c r="DP244" s="567">
        <f>IFERROR(IF(AND(NOT(YEAR(DP$3)&lt;=YEAR('Rent Roll'!$C42)+'Rent Roll'!$V42-1),MOD(YEAR(DP$3),'Rent Roll'!$U42)=MOD(YEAR('Rent Roll'!$C42),'Rent Roll'!$U42),MONTH(DP$3)=MONTH('Rent Roll'!$C42)),1,0),0)</f>
        <v>0</v>
      </c>
      <c r="DQ244" s="567">
        <f>IFERROR(IF(AND(NOT(YEAR(DQ$3)&lt;=YEAR('Rent Roll'!$C42)+'Rent Roll'!$V42-1),MOD(YEAR(DQ$3),'Rent Roll'!$U42)=MOD(YEAR('Rent Roll'!$C42),'Rent Roll'!$U42),MONTH(DQ$3)=MONTH('Rent Roll'!$C42)),1,0),0)</f>
        <v>0</v>
      </c>
      <c r="DR244" s="567">
        <f>IFERROR(IF(AND(NOT(YEAR(DR$3)&lt;=YEAR('Rent Roll'!$C42)+'Rent Roll'!$V42-1),MOD(YEAR(DR$3),'Rent Roll'!$U42)=MOD(YEAR('Rent Roll'!$C42),'Rent Roll'!$U42),MONTH(DR$3)=MONTH('Rent Roll'!$C42)),1,0),0)</f>
        <v>0</v>
      </c>
      <c r="DS244" s="567">
        <f>IFERROR(IF(AND(NOT(YEAR(DS$3)&lt;=YEAR('Rent Roll'!$C42)+'Rent Roll'!$V42-1),MOD(YEAR(DS$3),'Rent Roll'!$U42)=MOD(YEAR('Rent Roll'!$C42),'Rent Roll'!$U42),MONTH(DS$3)=MONTH('Rent Roll'!$C42)),1,0),0)</f>
        <v>0</v>
      </c>
      <c r="DT244" s="567">
        <f>IFERROR(IF(AND(NOT(YEAR(DT$3)&lt;=YEAR('Rent Roll'!$C42)+'Rent Roll'!$V42-1),MOD(YEAR(DT$3),'Rent Roll'!$U42)=MOD(YEAR('Rent Roll'!$C42),'Rent Roll'!$U42),MONTH(DT$3)=MONTH('Rent Roll'!$C42)),1,0),0)</f>
        <v>0</v>
      </c>
      <c r="DU244" s="567">
        <f>IFERROR(IF(AND(NOT(YEAR(DU$3)&lt;=YEAR('Rent Roll'!$C42)+'Rent Roll'!$V42-1),MOD(YEAR(DU$3),'Rent Roll'!$U42)=MOD(YEAR('Rent Roll'!$C42),'Rent Roll'!$U42),MONTH(DU$3)=MONTH('Rent Roll'!$C42)),1,0),0)</f>
        <v>0</v>
      </c>
      <c r="DV244" s="567">
        <f>IFERROR(IF(AND(NOT(YEAR(DV$3)&lt;=YEAR('Rent Roll'!$C42)+'Rent Roll'!$V42-1),MOD(YEAR(DV$3),'Rent Roll'!$U42)=MOD(YEAR('Rent Roll'!$C42),'Rent Roll'!$U42),MONTH(DV$3)=MONTH('Rent Roll'!$C42)),1,0),0)</f>
        <v>0</v>
      </c>
    </row>
    <row r="245" spans="1:126" s="568" customFormat="1" ht="12" customHeight="1" outlineLevel="1" x14ac:dyDescent="0.4">
      <c r="A245" s="732"/>
      <c r="B245" s="564">
        <f>'Rent Roll'!$B43</f>
        <v>0</v>
      </c>
      <c r="C245" s="566"/>
      <c r="D245" s="566"/>
      <c r="E245" s="566"/>
      <c r="F245" s="778">
        <f>IFERROR(IF(AND(NOT(YEAR(F$3)&lt;=YEAR('Rent Roll'!$C43)+'Rent Roll'!$V43-1),MOD(YEAR(F$3),'Rent Roll'!$U43)=MOD(YEAR('Rent Roll'!$C43),'Rent Roll'!$U43),MONTH(F$3)=MONTH('Rent Roll'!$C43)),1,0),0)</f>
        <v>0</v>
      </c>
      <c r="G245" s="768">
        <f>IFERROR(IF(AND(NOT(YEAR(G$3)&lt;=YEAR('Rent Roll'!$C43)+'Rent Roll'!$V43-1),MOD(YEAR(G$3),'Rent Roll'!$U43)=MOD(YEAR('Rent Roll'!$C43),'Rent Roll'!$U43),MONTH(G$3)=MONTH('Rent Roll'!$C43)),1,0),0)</f>
        <v>0</v>
      </c>
      <c r="H245" s="567">
        <f>IFERROR(IF(AND(NOT(YEAR(H$3)&lt;=YEAR('Rent Roll'!$C43)+'Rent Roll'!$V43-1),MOD(YEAR(H$3),'Rent Roll'!$U43)=MOD(YEAR('Rent Roll'!$C43),'Rent Roll'!$U43),MONTH(H$3)=MONTH('Rent Roll'!$C43)),1,0),0)</f>
        <v>0</v>
      </c>
      <c r="I245" s="567">
        <f>IFERROR(IF(AND(NOT(YEAR(I$3)&lt;=YEAR('Rent Roll'!$C43)+'Rent Roll'!$V43-1),MOD(YEAR(I$3),'Rent Roll'!$U43)=MOD(YEAR('Rent Roll'!$C43),'Rent Roll'!$U43),MONTH(I$3)=MONTH('Rent Roll'!$C43)),1,0),0)</f>
        <v>0</v>
      </c>
      <c r="J245" s="567">
        <f>IFERROR(IF(AND(NOT(YEAR(J$3)&lt;=YEAR('Rent Roll'!$C43)+'Rent Roll'!$V43-1),MOD(YEAR(J$3),'Rent Roll'!$U43)=MOD(YEAR('Rent Roll'!$C43),'Rent Roll'!$U43),MONTH(J$3)=MONTH('Rent Roll'!$C43)),1,0),0)</f>
        <v>0</v>
      </c>
      <c r="K245" s="567">
        <f>IFERROR(IF(AND(NOT(YEAR(K$3)&lt;=YEAR('Rent Roll'!$C43)+'Rent Roll'!$V43-1),MOD(YEAR(K$3),'Rent Roll'!$U43)=MOD(YEAR('Rent Roll'!$C43),'Rent Roll'!$U43),MONTH(K$3)=MONTH('Rent Roll'!$C43)),1,0),0)</f>
        <v>0</v>
      </c>
      <c r="L245" s="567">
        <f>IFERROR(IF(AND(NOT(YEAR(L$3)&lt;=YEAR('Rent Roll'!$C43)+'Rent Roll'!$V43-1),MOD(YEAR(L$3),'Rent Roll'!$U43)=MOD(YEAR('Rent Roll'!$C43),'Rent Roll'!$U43),MONTH(L$3)=MONTH('Rent Roll'!$C43)),1,0),0)</f>
        <v>0</v>
      </c>
      <c r="M245" s="567">
        <f>IFERROR(IF(AND(NOT(YEAR(M$3)&lt;=YEAR('Rent Roll'!$C43)+'Rent Roll'!$V43-1),MOD(YEAR(M$3),'Rent Roll'!$U43)=MOD(YEAR('Rent Roll'!$C43),'Rent Roll'!$U43),MONTH(M$3)=MONTH('Rent Roll'!$C43)),1,0),0)</f>
        <v>0</v>
      </c>
      <c r="N245" s="567">
        <f>IFERROR(IF(AND(NOT(YEAR(N$3)&lt;=YEAR('Rent Roll'!$C43)+'Rent Roll'!$V43-1),MOD(YEAR(N$3),'Rent Roll'!$U43)=MOD(YEAR('Rent Roll'!$C43),'Rent Roll'!$U43),MONTH(N$3)=MONTH('Rent Roll'!$C43)),1,0),0)</f>
        <v>0</v>
      </c>
      <c r="O245" s="567">
        <f>IFERROR(IF(AND(NOT(YEAR(O$3)&lt;=YEAR('Rent Roll'!$C43)+'Rent Roll'!$V43-1),MOD(YEAR(O$3),'Rent Roll'!$U43)=MOD(YEAR('Rent Roll'!$C43),'Rent Roll'!$U43),MONTH(O$3)=MONTH('Rent Roll'!$C43)),1,0),0)</f>
        <v>0</v>
      </c>
      <c r="P245" s="567">
        <f>IFERROR(IF(AND(NOT(YEAR(P$3)&lt;=YEAR('Rent Roll'!$C43)+'Rent Roll'!$V43-1),MOD(YEAR(P$3),'Rent Roll'!$U43)=MOD(YEAR('Rent Roll'!$C43),'Rent Roll'!$U43),MONTH(P$3)=MONTH('Rent Roll'!$C43)),1,0),0)</f>
        <v>0</v>
      </c>
      <c r="Q245" s="567">
        <f>IFERROR(IF(AND(NOT(YEAR(Q$3)&lt;=YEAR('Rent Roll'!$C43)+'Rent Roll'!$V43-1),MOD(YEAR(Q$3),'Rent Roll'!$U43)=MOD(YEAR('Rent Roll'!$C43),'Rent Roll'!$U43),MONTH(Q$3)=MONTH('Rent Roll'!$C43)),1,0),0)</f>
        <v>0</v>
      </c>
      <c r="R245" s="767">
        <f>IFERROR(IF(AND(NOT(YEAR(R$3)&lt;=YEAR('Rent Roll'!$C43)+'Rent Roll'!$V43-1),MOD(YEAR(R$3),'Rent Roll'!$U43)=MOD(YEAR('Rent Roll'!$C43),'Rent Roll'!$U43),MONTH(R$3)=MONTH('Rent Roll'!$C43)),1,0),0)</f>
        <v>0</v>
      </c>
      <c r="S245" s="768">
        <f>IFERROR(IF(AND(NOT(YEAR(S$3)&lt;=YEAR('Rent Roll'!$C43)+'Rent Roll'!$V43-1),MOD(YEAR(S$3),'Rent Roll'!$U43)=MOD(YEAR('Rent Roll'!$C43),'Rent Roll'!$U43),MONTH(S$3)=MONTH('Rent Roll'!$C43)),1,0),0)</f>
        <v>0</v>
      </c>
      <c r="T245" s="567">
        <f>IFERROR(IF(AND(NOT(YEAR(T$3)&lt;=YEAR('Rent Roll'!$C43)+'Rent Roll'!$V43-1),MOD(YEAR(T$3),'Rent Roll'!$U43)=MOD(YEAR('Rent Roll'!$C43),'Rent Roll'!$U43),MONTH(T$3)=MONTH('Rent Roll'!$C43)),1,0),0)</f>
        <v>0</v>
      </c>
      <c r="U245" s="567">
        <f>IFERROR(IF(AND(NOT(YEAR(U$3)&lt;=YEAR('Rent Roll'!$C43)+'Rent Roll'!$V43-1),MOD(YEAR(U$3),'Rent Roll'!$U43)=MOD(YEAR('Rent Roll'!$C43),'Rent Roll'!$U43),MONTH(U$3)=MONTH('Rent Roll'!$C43)),1,0),0)</f>
        <v>0</v>
      </c>
      <c r="V245" s="567">
        <f>IFERROR(IF(AND(NOT(YEAR(V$3)&lt;=YEAR('Rent Roll'!$C43)+'Rent Roll'!$V43-1),MOD(YEAR(V$3),'Rent Roll'!$U43)=MOD(YEAR('Rent Roll'!$C43),'Rent Roll'!$U43),MONTH(V$3)=MONTH('Rent Roll'!$C43)),1,0),0)</f>
        <v>0</v>
      </c>
      <c r="W245" s="567">
        <f>IFERROR(IF(AND(NOT(YEAR(W$3)&lt;=YEAR('Rent Roll'!$C43)+'Rent Roll'!$V43-1),MOD(YEAR(W$3),'Rent Roll'!$U43)=MOD(YEAR('Rent Roll'!$C43),'Rent Roll'!$U43),MONTH(W$3)=MONTH('Rent Roll'!$C43)),1,0),0)</f>
        <v>0</v>
      </c>
      <c r="X245" s="567">
        <f>IFERROR(IF(AND(NOT(YEAR(X$3)&lt;=YEAR('Rent Roll'!$C43)+'Rent Roll'!$V43-1),MOD(YEAR(X$3),'Rent Roll'!$U43)=MOD(YEAR('Rent Roll'!$C43),'Rent Roll'!$U43),MONTH(X$3)=MONTH('Rent Roll'!$C43)),1,0),0)</f>
        <v>0</v>
      </c>
      <c r="Y245" s="567">
        <f>IFERROR(IF(AND(NOT(YEAR(Y$3)&lt;=YEAR('Rent Roll'!$C43)+'Rent Roll'!$V43-1),MOD(YEAR(Y$3),'Rent Roll'!$U43)=MOD(YEAR('Rent Roll'!$C43),'Rent Roll'!$U43),MONTH(Y$3)=MONTH('Rent Roll'!$C43)),1,0),0)</f>
        <v>0</v>
      </c>
      <c r="Z245" s="567">
        <f>IFERROR(IF(AND(NOT(YEAR(Z$3)&lt;=YEAR('Rent Roll'!$C43)+'Rent Roll'!$V43-1),MOD(YEAR(Z$3),'Rent Roll'!$U43)=MOD(YEAR('Rent Roll'!$C43),'Rent Roll'!$U43),MONTH(Z$3)=MONTH('Rent Roll'!$C43)),1,0),0)</f>
        <v>0</v>
      </c>
      <c r="AA245" s="567">
        <f>IFERROR(IF(AND(NOT(YEAR(AA$3)&lt;=YEAR('Rent Roll'!$C43)+'Rent Roll'!$V43-1),MOD(YEAR(AA$3),'Rent Roll'!$U43)=MOD(YEAR('Rent Roll'!$C43),'Rent Roll'!$U43),MONTH(AA$3)=MONTH('Rent Roll'!$C43)),1,0),0)</f>
        <v>0</v>
      </c>
      <c r="AB245" s="567">
        <f>IFERROR(IF(AND(NOT(YEAR(AB$3)&lt;=YEAR('Rent Roll'!$C43)+'Rent Roll'!$V43-1),MOD(YEAR(AB$3),'Rent Roll'!$U43)=MOD(YEAR('Rent Roll'!$C43),'Rent Roll'!$U43),MONTH(AB$3)=MONTH('Rent Roll'!$C43)),1,0),0)</f>
        <v>0</v>
      </c>
      <c r="AC245" s="567">
        <f>IFERROR(IF(AND(NOT(YEAR(AC$3)&lt;=YEAR('Rent Roll'!$C43)+'Rent Roll'!$V43-1),MOD(YEAR(AC$3),'Rent Roll'!$U43)=MOD(YEAR('Rent Roll'!$C43),'Rent Roll'!$U43),MONTH(AC$3)=MONTH('Rent Roll'!$C43)),1,0),0)</f>
        <v>0</v>
      </c>
      <c r="AD245" s="767">
        <f>IFERROR(IF(AND(NOT(YEAR(AD$3)&lt;=YEAR('Rent Roll'!$C43)+'Rent Roll'!$V43-1),MOD(YEAR(AD$3),'Rent Roll'!$U43)=MOD(YEAR('Rent Roll'!$C43),'Rent Roll'!$U43),MONTH(AD$3)=MONTH('Rent Roll'!$C43)),1,0),0)</f>
        <v>0</v>
      </c>
      <c r="AE245" s="768">
        <f>IFERROR(IF(AND(NOT(YEAR(AE$3)&lt;=YEAR('Rent Roll'!$C43)+'Rent Roll'!$V43-1),MOD(YEAR(AE$3),'Rent Roll'!$U43)=MOD(YEAR('Rent Roll'!$C43),'Rent Roll'!$U43),MONTH(AE$3)=MONTH('Rent Roll'!$C43)),1,0),0)</f>
        <v>0</v>
      </c>
      <c r="AF245" s="567">
        <f>IFERROR(IF(AND(NOT(YEAR(AF$3)&lt;=YEAR('Rent Roll'!$C43)+'Rent Roll'!$V43-1),MOD(YEAR(AF$3),'Rent Roll'!$U43)=MOD(YEAR('Rent Roll'!$C43),'Rent Roll'!$U43),MONTH(AF$3)=MONTH('Rent Roll'!$C43)),1,0),0)</f>
        <v>0</v>
      </c>
      <c r="AG245" s="567">
        <f>IFERROR(IF(AND(NOT(YEAR(AG$3)&lt;=YEAR('Rent Roll'!$C43)+'Rent Roll'!$V43-1),MOD(YEAR(AG$3),'Rent Roll'!$U43)=MOD(YEAR('Rent Roll'!$C43),'Rent Roll'!$U43),MONTH(AG$3)=MONTH('Rent Roll'!$C43)),1,0),0)</f>
        <v>0</v>
      </c>
      <c r="AH245" s="567">
        <f>IFERROR(IF(AND(NOT(YEAR(AH$3)&lt;=YEAR('Rent Roll'!$C43)+'Rent Roll'!$V43-1),MOD(YEAR(AH$3),'Rent Roll'!$U43)=MOD(YEAR('Rent Roll'!$C43),'Rent Roll'!$U43),MONTH(AH$3)=MONTH('Rent Roll'!$C43)),1,0),0)</f>
        <v>0</v>
      </c>
      <c r="AI245" s="567">
        <f>IFERROR(IF(AND(NOT(YEAR(AI$3)&lt;=YEAR('Rent Roll'!$C43)+'Rent Roll'!$V43-1),MOD(YEAR(AI$3),'Rent Roll'!$U43)=MOD(YEAR('Rent Roll'!$C43),'Rent Roll'!$U43),MONTH(AI$3)=MONTH('Rent Roll'!$C43)),1,0),0)</f>
        <v>0</v>
      </c>
      <c r="AJ245" s="567">
        <f>IFERROR(IF(AND(NOT(YEAR(AJ$3)&lt;=YEAR('Rent Roll'!$C43)+'Rent Roll'!$V43-1),MOD(YEAR(AJ$3),'Rent Roll'!$U43)=MOD(YEAR('Rent Roll'!$C43),'Rent Roll'!$U43),MONTH(AJ$3)=MONTH('Rent Roll'!$C43)),1,0),0)</f>
        <v>0</v>
      </c>
      <c r="AK245" s="567">
        <f>IFERROR(IF(AND(NOT(YEAR(AK$3)&lt;=YEAR('Rent Roll'!$C43)+'Rent Roll'!$V43-1),MOD(YEAR(AK$3),'Rent Roll'!$U43)=MOD(YEAR('Rent Roll'!$C43),'Rent Roll'!$U43),MONTH(AK$3)=MONTH('Rent Roll'!$C43)),1,0),0)</f>
        <v>0</v>
      </c>
      <c r="AL245" s="567">
        <f>IFERROR(IF(AND(NOT(YEAR(AL$3)&lt;=YEAR('Rent Roll'!$C43)+'Rent Roll'!$V43-1),MOD(YEAR(AL$3),'Rent Roll'!$U43)=MOD(YEAR('Rent Roll'!$C43),'Rent Roll'!$U43),MONTH(AL$3)=MONTH('Rent Roll'!$C43)),1,0),0)</f>
        <v>0</v>
      </c>
      <c r="AM245" s="567">
        <f>IFERROR(IF(AND(NOT(YEAR(AM$3)&lt;=YEAR('Rent Roll'!$C43)+'Rent Roll'!$V43-1),MOD(YEAR(AM$3),'Rent Roll'!$U43)=MOD(YEAR('Rent Roll'!$C43),'Rent Roll'!$U43),MONTH(AM$3)=MONTH('Rent Roll'!$C43)),1,0),0)</f>
        <v>0</v>
      </c>
      <c r="AN245" s="567">
        <f>IFERROR(IF(AND(NOT(YEAR(AN$3)&lt;=YEAR('Rent Roll'!$C43)+'Rent Roll'!$V43-1),MOD(YEAR(AN$3),'Rent Roll'!$U43)=MOD(YEAR('Rent Roll'!$C43),'Rent Roll'!$U43),MONTH(AN$3)=MONTH('Rent Roll'!$C43)),1,0),0)</f>
        <v>0</v>
      </c>
      <c r="AO245" s="567">
        <f>IFERROR(IF(AND(NOT(YEAR(AO$3)&lt;=YEAR('Rent Roll'!$C43)+'Rent Roll'!$V43-1),MOD(YEAR(AO$3),'Rent Roll'!$U43)=MOD(YEAR('Rent Roll'!$C43),'Rent Roll'!$U43),MONTH(AO$3)=MONTH('Rent Roll'!$C43)),1,0),0)</f>
        <v>0</v>
      </c>
      <c r="AP245" s="767">
        <f>IFERROR(IF(AND(NOT(YEAR(AP$3)&lt;=YEAR('Rent Roll'!$C43)+'Rent Roll'!$V43-1),MOD(YEAR(AP$3),'Rent Roll'!$U43)=MOD(YEAR('Rent Roll'!$C43),'Rent Roll'!$U43),MONTH(AP$3)=MONTH('Rent Roll'!$C43)),1,0),0)</f>
        <v>0</v>
      </c>
      <c r="AQ245" s="768">
        <f>IFERROR(IF(AND(NOT(YEAR(AQ$3)&lt;=YEAR('Rent Roll'!$C43)+'Rent Roll'!$V43-1),MOD(YEAR(AQ$3),'Rent Roll'!$U43)=MOD(YEAR('Rent Roll'!$C43),'Rent Roll'!$U43),MONTH(AQ$3)=MONTH('Rent Roll'!$C43)),1,0),0)</f>
        <v>0</v>
      </c>
      <c r="AR245" s="567">
        <f>IFERROR(IF(AND(NOT(YEAR(AR$3)&lt;=YEAR('Rent Roll'!$C43)+'Rent Roll'!$V43-1),MOD(YEAR(AR$3),'Rent Roll'!$U43)=MOD(YEAR('Rent Roll'!$C43),'Rent Roll'!$U43),MONTH(AR$3)=MONTH('Rent Roll'!$C43)),1,0),0)</f>
        <v>0</v>
      </c>
      <c r="AS245" s="567">
        <f>IFERROR(IF(AND(NOT(YEAR(AS$3)&lt;=YEAR('Rent Roll'!$C43)+'Rent Roll'!$V43-1),MOD(YEAR(AS$3),'Rent Roll'!$U43)=MOD(YEAR('Rent Roll'!$C43),'Rent Roll'!$U43),MONTH(AS$3)=MONTH('Rent Roll'!$C43)),1,0),0)</f>
        <v>0</v>
      </c>
      <c r="AT245" s="567">
        <f>IFERROR(IF(AND(NOT(YEAR(AT$3)&lt;=YEAR('Rent Roll'!$C43)+'Rent Roll'!$V43-1),MOD(YEAR(AT$3),'Rent Roll'!$U43)=MOD(YEAR('Rent Roll'!$C43),'Rent Roll'!$U43),MONTH(AT$3)=MONTH('Rent Roll'!$C43)),1,0),0)</f>
        <v>0</v>
      </c>
      <c r="AU245" s="567">
        <f>IFERROR(IF(AND(NOT(YEAR(AU$3)&lt;=YEAR('Rent Roll'!$C43)+'Rent Roll'!$V43-1),MOD(YEAR(AU$3),'Rent Roll'!$U43)=MOD(YEAR('Rent Roll'!$C43),'Rent Roll'!$U43),MONTH(AU$3)=MONTH('Rent Roll'!$C43)),1,0),0)</f>
        <v>0</v>
      </c>
      <c r="AV245" s="567">
        <f>IFERROR(IF(AND(NOT(YEAR(AV$3)&lt;=YEAR('Rent Roll'!$C43)+'Rent Roll'!$V43-1),MOD(YEAR(AV$3),'Rent Roll'!$U43)=MOD(YEAR('Rent Roll'!$C43),'Rent Roll'!$U43),MONTH(AV$3)=MONTH('Rent Roll'!$C43)),1,0),0)</f>
        <v>0</v>
      </c>
      <c r="AW245" s="567">
        <f>IFERROR(IF(AND(NOT(YEAR(AW$3)&lt;=YEAR('Rent Roll'!$C43)+'Rent Roll'!$V43-1),MOD(YEAR(AW$3),'Rent Roll'!$U43)=MOD(YEAR('Rent Roll'!$C43),'Rent Roll'!$U43),MONTH(AW$3)=MONTH('Rent Roll'!$C43)),1,0),0)</f>
        <v>0</v>
      </c>
      <c r="AX245" s="567">
        <f>IFERROR(IF(AND(NOT(YEAR(AX$3)&lt;=YEAR('Rent Roll'!$C43)+'Rent Roll'!$V43-1),MOD(YEAR(AX$3),'Rent Roll'!$U43)=MOD(YEAR('Rent Roll'!$C43),'Rent Roll'!$U43),MONTH(AX$3)=MONTH('Rent Roll'!$C43)),1,0),0)</f>
        <v>0</v>
      </c>
      <c r="AY245" s="567">
        <f>IFERROR(IF(AND(NOT(YEAR(AY$3)&lt;=YEAR('Rent Roll'!$C43)+'Rent Roll'!$V43-1),MOD(YEAR(AY$3),'Rent Roll'!$U43)=MOD(YEAR('Rent Roll'!$C43),'Rent Roll'!$U43),MONTH(AY$3)=MONTH('Rent Roll'!$C43)),1,0),0)</f>
        <v>0</v>
      </c>
      <c r="AZ245" s="567">
        <f>IFERROR(IF(AND(NOT(YEAR(AZ$3)&lt;=YEAR('Rent Roll'!$C43)+'Rent Roll'!$V43-1),MOD(YEAR(AZ$3),'Rent Roll'!$U43)=MOD(YEAR('Rent Roll'!$C43),'Rent Roll'!$U43),MONTH(AZ$3)=MONTH('Rent Roll'!$C43)),1,0),0)</f>
        <v>0</v>
      </c>
      <c r="BA245" s="567">
        <f>IFERROR(IF(AND(NOT(YEAR(BA$3)&lt;=YEAR('Rent Roll'!$C43)+'Rent Roll'!$V43-1),MOD(YEAR(BA$3),'Rent Roll'!$U43)=MOD(YEAR('Rent Roll'!$C43),'Rent Roll'!$U43),MONTH(BA$3)=MONTH('Rent Roll'!$C43)),1,0),0)</f>
        <v>0</v>
      </c>
      <c r="BB245" s="767">
        <f>IFERROR(IF(AND(NOT(YEAR(BB$3)&lt;=YEAR('Rent Roll'!$C43)+'Rent Roll'!$V43-1),MOD(YEAR(BB$3),'Rent Roll'!$U43)=MOD(YEAR('Rent Roll'!$C43),'Rent Roll'!$U43),MONTH(BB$3)=MONTH('Rent Roll'!$C43)),1,0),0)</f>
        <v>0</v>
      </c>
      <c r="BC245" s="768">
        <f>IFERROR(IF(AND(NOT(YEAR(BC$3)&lt;=YEAR('Rent Roll'!$C43)+'Rent Roll'!$V43-1),MOD(YEAR(BC$3),'Rent Roll'!$U43)=MOD(YEAR('Rent Roll'!$C43),'Rent Roll'!$U43),MONTH(BC$3)=MONTH('Rent Roll'!$C43)),1,0),0)</f>
        <v>0</v>
      </c>
      <c r="BD245" s="567">
        <f>IFERROR(IF(AND(NOT(YEAR(BD$3)&lt;=YEAR('Rent Roll'!$C43)+'Rent Roll'!$V43-1),MOD(YEAR(BD$3),'Rent Roll'!$U43)=MOD(YEAR('Rent Roll'!$C43),'Rent Roll'!$U43),MONTH(BD$3)=MONTH('Rent Roll'!$C43)),1,0),0)</f>
        <v>0</v>
      </c>
      <c r="BE245" s="567">
        <f>IFERROR(IF(AND(NOT(YEAR(BE$3)&lt;=YEAR('Rent Roll'!$C43)+'Rent Roll'!$V43-1),MOD(YEAR(BE$3),'Rent Roll'!$U43)=MOD(YEAR('Rent Roll'!$C43),'Rent Roll'!$U43),MONTH(BE$3)=MONTH('Rent Roll'!$C43)),1,0),0)</f>
        <v>0</v>
      </c>
      <c r="BF245" s="567">
        <f>IFERROR(IF(AND(NOT(YEAR(BF$3)&lt;=YEAR('Rent Roll'!$C43)+'Rent Roll'!$V43-1),MOD(YEAR(BF$3),'Rent Roll'!$U43)=MOD(YEAR('Rent Roll'!$C43),'Rent Roll'!$U43),MONTH(BF$3)=MONTH('Rent Roll'!$C43)),1,0),0)</f>
        <v>0</v>
      </c>
      <c r="BG245" s="567">
        <f>IFERROR(IF(AND(NOT(YEAR(BG$3)&lt;=YEAR('Rent Roll'!$C43)+'Rent Roll'!$V43-1),MOD(YEAR(BG$3),'Rent Roll'!$U43)=MOD(YEAR('Rent Roll'!$C43),'Rent Roll'!$U43),MONTH(BG$3)=MONTH('Rent Roll'!$C43)),1,0),0)</f>
        <v>0</v>
      </c>
      <c r="BH245" s="567">
        <f>IFERROR(IF(AND(NOT(YEAR(BH$3)&lt;=YEAR('Rent Roll'!$C43)+'Rent Roll'!$V43-1),MOD(YEAR(BH$3),'Rent Roll'!$U43)=MOD(YEAR('Rent Roll'!$C43),'Rent Roll'!$U43),MONTH(BH$3)=MONTH('Rent Roll'!$C43)),1,0),0)</f>
        <v>0</v>
      </c>
      <c r="BI245" s="567">
        <f>IFERROR(IF(AND(NOT(YEAR(BI$3)&lt;=YEAR('Rent Roll'!$C43)+'Rent Roll'!$V43-1),MOD(YEAR(BI$3),'Rent Roll'!$U43)=MOD(YEAR('Rent Roll'!$C43),'Rent Roll'!$U43),MONTH(BI$3)=MONTH('Rent Roll'!$C43)),1,0),0)</f>
        <v>0</v>
      </c>
      <c r="BJ245" s="567">
        <f>IFERROR(IF(AND(NOT(YEAR(BJ$3)&lt;=YEAR('Rent Roll'!$C43)+'Rent Roll'!$V43-1),MOD(YEAR(BJ$3),'Rent Roll'!$U43)=MOD(YEAR('Rent Roll'!$C43),'Rent Roll'!$U43),MONTH(BJ$3)=MONTH('Rent Roll'!$C43)),1,0),0)</f>
        <v>0</v>
      </c>
      <c r="BK245" s="567">
        <f>IFERROR(IF(AND(NOT(YEAR(BK$3)&lt;=YEAR('Rent Roll'!$C43)+'Rent Roll'!$V43-1),MOD(YEAR(BK$3),'Rent Roll'!$U43)=MOD(YEAR('Rent Roll'!$C43),'Rent Roll'!$U43),MONTH(BK$3)=MONTH('Rent Roll'!$C43)),1,0),0)</f>
        <v>0</v>
      </c>
      <c r="BL245" s="567">
        <f>IFERROR(IF(AND(NOT(YEAR(BL$3)&lt;=YEAR('Rent Roll'!$C43)+'Rent Roll'!$V43-1),MOD(YEAR(BL$3),'Rent Roll'!$U43)=MOD(YEAR('Rent Roll'!$C43),'Rent Roll'!$U43),MONTH(BL$3)=MONTH('Rent Roll'!$C43)),1,0),0)</f>
        <v>0</v>
      </c>
      <c r="BM245" s="567">
        <f>IFERROR(IF(AND(NOT(YEAR(BM$3)&lt;=YEAR('Rent Roll'!$C43)+'Rent Roll'!$V43-1),MOD(YEAR(BM$3),'Rent Roll'!$U43)=MOD(YEAR('Rent Roll'!$C43),'Rent Roll'!$U43),MONTH(BM$3)=MONTH('Rent Roll'!$C43)),1,0),0)</f>
        <v>0</v>
      </c>
      <c r="BN245" s="767">
        <f>IFERROR(IF(AND(NOT(YEAR(BN$3)&lt;=YEAR('Rent Roll'!$C43)+'Rent Roll'!$V43-1),MOD(YEAR(BN$3),'Rent Roll'!$U43)=MOD(YEAR('Rent Roll'!$C43),'Rent Roll'!$U43),MONTH(BN$3)=MONTH('Rent Roll'!$C43)),1,0),0)</f>
        <v>0</v>
      </c>
      <c r="BO245" s="768">
        <f>IFERROR(IF(AND(NOT(YEAR(BO$3)&lt;=YEAR('Rent Roll'!$C43)+'Rent Roll'!$V43-1),MOD(YEAR(BO$3),'Rent Roll'!$U43)=MOD(YEAR('Rent Roll'!$C43),'Rent Roll'!$U43),MONTH(BO$3)=MONTH('Rent Roll'!$C43)),1,0),0)</f>
        <v>0</v>
      </c>
      <c r="BP245" s="567">
        <f>IFERROR(IF(AND(NOT(YEAR(BP$3)&lt;=YEAR('Rent Roll'!$C43)+'Rent Roll'!$V43-1),MOD(YEAR(BP$3),'Rent Roll'!$U43)=MOD(YEAR('Rent Roll'!$C43),'Rent Roll'!$U43),MONTH(BP$3)=MONTH('Rent Roll'!$C43)),1,0),0)</f>
        <v>0</v>
      </c>
      <c r="BQ245" s="567">
        <f>IFERROR(IF(AND(NOT(YEAR(BQ$3)&lt;=YEAR('Rent Roll'!$C43)+'Rent Roll'!$V43-1),MOD(YEAR(BQ$3),'Rent Roll'!$U43)=MOD(YEAR('Rent Roll'!$C43),'Rent Roll'!$U43),MONTH(BQ$3)=MONTH('Rent Roll'!$C43)),1,0),0)</f>
        <v>0</v>
      </c>
      <c r="BR245" s="567">
        <f>IFERROR(IF(AND(NOT(YEAR(BR$3)&lt;=YEAR('Rent Roll'!$C43)+'Rent Roll'!$V43-1),MOD(YEAR(BR$3),'Rent Roll'!$U43)=MOD(YEAR('Rent Roll'!$C43),'Rent Roll'!$U43),MONTH(BR$3)=MONTH('Rent Roll'!$C43)),1,0),0)</f>
        <v>0</v>
      </c>
      <c r="BS245" s="567">
        <f>IFERROR(IF(AND(NOT(YEAR(BS$3)&lt;=YEAR('Rent Roll'!$C43)+'Rent Roll'!$V43-1),MOD(YEAR(BS$3),'Rent Roll'!$U43)=MOD(YEAR('Rent Roll'!$C43),'Rent Roll'!$U43),MONTH(BS$3)=MONTH('Rent Roll'!$C43)),1,0),0)</f>
        <v>0</v>
      </c>
      <c r="BT245" s="567">
        <f>IFERROR(IF(AND(NOT(YEAR(BT$3)&lt;=YEAR('Rent Roll'!$C43)+'Rent Roll'!$V43-1),MOD(YEAR(BT$3),'Rent Roll'!$U43)=MOD(YEAR('Rent Roll'!$C43),'Rent Roll'!$U43),MONTH(BT$3)=MONTH('Rent Roll'!$C43)),1,0),0)</f>
        <v>0</v>
      </c>
      <c r="BU245" s="567">
        <f>IFERROR(IF(AND(NOT(YEAR(BU$3)&lt;=YEAR('Rent Roll'!$C43)+'Rent Roll'!$V43-1),MOD(YEAR(BU$3),'Rent Roll'!$U43)=MOD(YEAR('Rent Roll'!$C43),'Rent Roll'!$U43),MONTH(BU$3)=MONTH('Rent Roll'!$C43)),1,0),0)</f>
        <v>0</v>
      </c>
      <c r="BV245" s="567">
        <f>IFERROR(IF(AND(NOT(YEAR(BV$3)&lt;=YEAR('Rent Roll'!$C43)+'Rent Roll'!$V43-1),MOD(YEAR(BV$3),'Rent Roll'!$U43)=MOD(YEAR('Rent Roll'!$C43),'Rent Roll'!$U43),MONTH(BV$3)=MONTH('Rent Roll'!$C43)),1,0),0)</f>
        <v>0</v>
      </c>
      <c r="BW245" s="567">
        <f>IFERROR(IF(AND(NOT(YEAR(BW$3)&lt;=YEAR('Rent Roll'!$C43)+'Rent Roll'!$V43-1),MOD(YEAR(BW$3),'Rent Roll'!$U43)=MOD(YEAR('Rent Roll'!$C43),'Rent Roll'!$U43),MONTH(BW$3)=MONTH('Rent Roll'!$C43)),1,0),0)</f>
        <v>0</v>
      </c>
      <c r="BX245" s="567">
        <f>IFERROR(IF(AND(NOT(YEAR(BX$3)&lt;=YEAR('Rent Roll'!$C43)+'Rent Roll'!$V43-1),MOD(YEAR(BX$3),'Rent Roll'!$U43)=MOD(YEAR('Rent Roll'!$C43),'Rent Roll'!$U43),MONTH(BX$3)=MONTH('Rent Roll'!$C43)),1,0),0)</f>
        <v>0</v>
      </c>
      <c r="BY245" s="567">
        <f>IFERROR(IF(AND(NOT(YEAR(BY$3)&lt;=YEAR('Rent Roll'!$C43)+'Rent Roll'!$V43-1),MOD(YEAR(BY$3),'Rent Roll'!$U43)=MOD(YEAR('Rent Roll'!$C43),'Rent Roll'!$U43),MONTH(BY$3)=MONTH('Rent Roll'!$C43)),1,0),0)</f>
        <v>0</v>
      </c>
      <c r="BZ245" s="767">
        <f>IFERROR(IF(AND(NOT(YEAR(BZ$3)&lt;=YEAR('Rent Roll'!$C43)+'Rent Roll'!$V43-1),MOD(YEAR(BZ$3),'Rent Roll'!$U43)=MOD(YEAR('Rent Roll'!$C43),'Rent Roll'!$U43),MONTH(BZ$3)=MONTH('Rent Roll'!$C43)),1,0),0)</f>
        <v>0</v>
      </c>
      <c r="CA245" s="768">
        <f>IFERROR(IF(AND(NOT(YEAR(CA$3)&lt;=YEAR('Rent Roll'!$C43)+'Rent Roll'!$V43-1),MOD(YEAR(CA$3),'Rent Roll'!$U43)=MOD(YEAR('Rent Roll'!$C43),'Rent Roll'!$U43),MONTH(CA$3)=MONTH('Rent Roll'!$C43)),1,0),0)</f>
        <v>0</v>
      </c>
      <c r="CB245" s="567">
        <f>IFERROR(IF(AND(NOT(YEAR(CB$3)&lt;=YEAR('Rent Roll'!$C43)+'Rent Roll'!$V43-1),MOD(YEAR(CB$3),'Rent Roll'!$U43)=MOD(YEAR('Rent Roll'!$C43),'Rent Roll'!$U43),MONTH(CB$3)=MONTH('Rent Roll'!$C43)),1,0),0)</f>
        <v>0</v>
      </c>
      <c r="CC245" s="567">
        <f>IFERROR(IF(AND(NOT(YEAR(CC$3)&lt;=YEAR('Rent Roll'!$C43)+'Rent Roll'!$V43-1),MOD(YEAR(CC$3),'Rent Roll'!$U43)=MOD(YEAR('Rent Roll'!$C43),'Rent Roll'!$U43),MONTH(CC$3)=MONTH('Rent Roll'!$C43)),1,0),0)</f>
        <v>0</v>
      </c>
      <c r="CD245" s="567">
        <f>IFERROR(IF(AND(NOT(YEAR(CD$3)&lt;=YEAR('Rent Roll'!$C43)+'Rent Roll'!$V43-1),MOD(YEAR(CD$3),'Rent Roll'!$U43)=MOD(YEAR('Rent Roll'!$C43),'Rent Roll'!$U43),MONTH(CD$3)=MONTH('Rent Roll'!$C43)),1,0),0)</f>
        <v>0</v>
      </c>
      <c r="CE245" s="567">
        <f>IFERROR(IF(AND(NOT(YEAR(CE$3)&lt;=YEAR('Rent Roll'!$C43)+'Rent Roll'!$V43-1),MOD(YEAR(CE$3),'Rent Roll'!$U43)=MOD(YEAR('Rent Roll'!$C43),'Rent Roll'!$U43),MONTH(CE$3)=MONTH('Rent Roll'!$C43)),1,0),0)</f>
        <v>0</v>
      </c>
      <c r="CF245" s="567">
        <f>IFERROR(IF(AND(NOT(YEAR(CF$3)&lt;=YEAR('Rent Roll'!$C43)+'Rent Roll'!$V43-1),MOD(YEAR(CF$3),'Rent Roll'!$U43)=MOD(YEAR('Rent Roll'!$C43),'Rent Roll'!$U43),MONTH(CF$3)=MONTH('Rent Roll'!$C43)),1,0),0)</f>
        <v>0</v>
      </c>
      <c r="CG245" s="567">
        <f>IFERROR(IF(AND(NOT(YEAR(CG$3)&lt;=YEAR('Rent Roll'!$C43)+'Rent Roll'!$V43-1),MOD(YEAR(CG$3),'Rent Roll'!$U43)=MOD(YEAR('Rent Roll'!$C43),'Rent Roll'!$U43),MONTH(CG$3)=MONTH('Rent Roll'!$C43)),1,0),0)</f>
        <v>0</v>
      </c>
      <c r="CH245" s="567">
        <f>IFERROR(IF(AND(NOT(YEAR(CH$3)&lt;=YEAR('Rent Roll'!$C43)+'Rent Roll'!$V43-1),MOD(YEAR(CH$3),'Rent Roll'!$U43)=MOD(YEAR('Rent Roll'!$C43),'Rent Roll'!$U43),MONTH(CH$3)=MONTH('Rent Roll'!$C43)),1,0),0)</f>
        <v>0</v>
      </c>
      <c r="CI245" s="567">
        <f>IFERROR(IF(AND(NOT(YEAR(CI$3)&lt;=YEAR('Rent Roll'!$C43)+'Rent Roll'!$V43-1),MOD(YEAR(CI$3),'Rent Roll'!$U43)=MOD(YEAR('Rent Roll'!$C43),'Rent Roll'!$U43),MONTH(CI$3)=MONTH('Rent Roll'!$C43)),1,0),0)</f>
        <v>0</v>
      </c>
      <c r="CJ245" s="567">
        <f>IFERROR(IF(AND(NOT(YEAR(CJ$3)&lt;=YEAR('Rent Roll'!$C43)+'Rent Roll'!$V43-1),MOD(YEAR(CJ$3),'Rent Roll'!$U43)=MOD(YEAR('Rent Roll'!$C43),'Rent Roll'!$U43),MONTH(CJ$3)=MONTH('Rent Roll'!$C43)),1,0),0)</f>
        <v>0</v>
      </c>
      <c r="CK245" s="567">
        <f>IFERROR(IF(AND(NOT(YEAR(CK$3)&lt;=YEAR('Rent Roll'!$C43)+'Rent Roll'!$V43-1),MOD(YEAR(CK$3),'Rent Roll'!$U43)=MOD(YEAR('Rent Roll'!$C43),'Rent Roll'!$U43),MONTH(CK$3)=MONTH('Rent Roll'!$C43)),1,0),0)</f>
        <v>0</v>
      </c>
      <c r="CL245" s="767">
        <f>IFERROR(IF(AND(NOT(YEAR(CL$3)&lt;=YEAR('Rent Roll'!$C43)+'Rent Roll'!$V43-1),MOD(YEAR(CL$3),'Rent Roll'!$U43)=MOD(YEAR('Rent Roll'!$C43),'Rent Roll'!$U43),MONTH(CL$3)=MONTH('Rent Roll'!$C43)),1,0),0)</f>
        <v>0</v>
      </c>
      <c r="CM245" s="768">
        <f>IFERROR(IF(AND(NOT(YEAR(CM$3)&lt;=YEAR('Rent Roll'!$C43)+'Rent Roll'!$V43-1),MOD(YEAR(CM$3),'Rent Roll'!$U43)=MOD(YEAR('Rent Roll'!$C43),'Rent Roll'!$U43),MONTH(CM$3)=MONTH('Rent Roll'!$C43)),1,0),0)</f>
        <v>0</v>
      </c>
      <c r="CN245" s="567">
        <f>IFERROR(IF(AND(NOT(YEAR(CN$3)&lt;=YEAR('Rent Roll'!$C43)+'Rent Roll'!$V43-1),MOD(YEAR(CN$3),'Rent Roll'!$U43)=MOD(YEAR('Rent Roll'!$C43),'Rent Roll'!$U43),MONTH(CN$3)=MONTH('Rent Roll'!$C43)),1,0),0)</f>
        <v>0</v>
      </c>
      <c r="CO245" s="567">
        <f>IFERROR(IF(AND(NOT(YEAR(CO$3)&lt;=YEAR('Rent Roll'!$C43)+'Rent Roll'!$V43-1),MOD(YEAR(CO$3),'Rent Roll'!$U43)=MOD(YEAR('Rent Roll'!$C43),'Rent Roll'!$U43),MONTH(CO$3)=MONTH('Rent Roll'!$C43)),1,0),0)</f>
        <v>0</v>
      </c>
      <c r="CP245" s="567">
        <f>IFERROR(IF(AND(NOT(YEAR(CP$3)&lt;=YEAR('Rent Roll'!$C43)+'Rent Roll'!$V43-1),MOD(YEAR(CP$3),'Rent Roll'!$U43)=MOD(YEAR('Rent Roll'!$C43),'Rent Roll'!$U43),MONTH(CP$3)=MONTH('Rent Roll'!$C43)),1,0),0)</f>
        <v>0</v>
      </c>
      <c r="CQ245" s="567">
        <f>IFERROR(IF(AND(NOT(YEAR(CQ$3)&lt;=YEAR('Rent Roll'!$C43)+'Rent Roll'!$V43-1),MOD(YEAR(CQ$3),'Rent Roll'!$U43)=MOD(YEAR('Rent Roll'!$C43),'Rent Roll'!$U43),MONTH(CQ$3)=MONTH('Rent Roll'!$C43)),1,0),0)</f>
        <v>0</v>
      </c>
      <c r="CR245" s="567">
        <f>IFERROR(IF(AND(NOT(YEAR(CR$3)&lt;=YEAR('Rent Roll'!$C43)+'Rent Roll'!$V43-1),MOD(YEAR(CR$3),'Rent Roll'!$U43)=MOD(YEAR('Rent Roll'!$C43),'Rent Roll'!$U43),MONTH(CR$3)=MONTH('Rent Roll'!$C43)),1,0),0)</f>
        <v>0</v>
      </c>
      <c r="CS245" s="567">
        <f>IFERROR(IF(AND(NOT(YEAR(CS$3)&lt;=YEAR('Rent Roll'!$C43)+'Rent Roll'!$V43-1),MOD(YEAR(CS$3),'Rent Roll'!$U43)=MOD(YEAR('Rent Roll'!$C43),'Rent Roll'!$U43),MONTH(CS$3)=MONTH('Rent Roll'!$C43)),1,0),0)</f>
        <v>0</v>
      </c>
      <c r="CT245" s="567">
        <f>IFERROR(IF(AND(NOT(YEAR(CT$3)&lt;=YEAR('Rent Roll'!$C43)+'Rent Roll'!$V43-1),MOD(YEAR(CT$3),'Rent Roll'!$U43)=MOD(YEAR('Rent Roll'!$C43),'Rent Roll'!$U43),MONTH(CT$3)=MONTH('Rent Roll'!$C43)),1,0),0)</f>
        <v>0</v>
      </c>
      <c r="CU245" s="567">
        <f>IFERROR(IF(AND(NOT(YEAR(CU$3)&lt;=YEAR('Rent Roll'!$C43)+'Rent Roll'!$V43-1),MOD(YEAR(CU$3),'Rent Roll'!$U43)=MOD(YEAR('Rent Roll'!$C43),'Rent Roll'!$U43),MONTH(CU$3)=MONTH('Rent Roll'!$C43)),1,0),0)</f>
        <v>0</v>
      </c>
      <c r="CV245" s="567">
        <f>IFERROR(IF(AND(NOT(YEAR(CV$3)&lt;=YEAR('Rent Roll'!$C43)+'Rent Roll'!$V43-1),MOD(YEAR(CV$3),'Rent Roll'!$U43)=MOD(YEAR('Rent Roll'!$C43),'Rent Roll'!$U43),MONTH(CV$3)=MONTH('Rent Roll'!$C43)),1,0),0)</f>
        <v>0</v>
      </c>
      <c r="CW245" s="567">
        <f>IFERROR(IF(AND(NOT(YEAR(CW$3)&lt;=YEAR('Rent Roll'!$C43)+'Rent Roll'!$V43-1),MOD(YEAR(CW$3),'Rent Roll'!$U43)=MOD(YEAR('Rent Roll'!$C43),'Rent Roll'!$U43),MONTH(CW$3)=MONTH('Rent Roll'!$C43)),1,0),0)</f>
        <v>0</v>
      </c>
      <c r="CX245" s="767">
        <f>IFERROR(IF(AND(NOT(YEAR(CX$3)&lt;=YEAR('Rent Roll'!$C43)+'Rent Roll'!$V43-1),MOD(YEAR(CX$3),'Rent Roll'!$U43)=MOD(YEAR('Rent Roll'!$C43),'Rent Roll'!$U43),MONTH(CX$3)=MONTH('Rent Roll'!$C43)),1,0),0)</f>
        <v>0</v>
      </c>
      <c r="CY245" s="768">
        <f>IFERROR(IF(AND(NOT(YEAR(CY$3)&lt;=YEAR('Rent Roll'!$C43)+'Rent Roll'!$V43-1),MOD(YEAR(CY$3),'Rent Roll'!$U43)=MOD(YEAR('Rent Roll'!$C43),'Rent Roll'!$U43),MONTH(CY$3)=MONTH('Rent Roll'!$C43)),1,0),0)</f>
        <v>0</v>
      </c>
      <c r="CZ245" s="567">
        <f>IFERROR(IF(AND(NOT(YEAR(CZ$3)&lt;=YEAR('Rent Roll'!$C43)+'Rent Roll'!$V43-1),MOD(YEAR(CZ$3),'Rent Roll'!$U43)=MOD(YEAR('Rent Roll'!$C43),'Rent Roll'!$U43),MONTH(CZ$3)=MONTH('Rent Roll'!$C43)),1,0),0)</f>
        <v>0</v>
      </c>
      <c r="DA245" s="567">
        <f>IFERROR(IF(AND(NOT(YEAR(DA$3)&lt;=YEAR('Rent Roll'!$C43)+'Rent Roll'!$V43-1),MOD(YEAR(DA$3),'Rent Roll'!$U43)=MOD(YEAR('Rent Roll'!$C43),'Rent Roll'!$U43),MONTH(DA$3)=MONTH('Rent Roll'!$C43)),1,0),0)</f>
        <v>0</v>
      </c>
      <c r="DB245" s="567">
        <f>IFERROR(IF(AND(NOT(YEAR(DB$3)&lt;=YEAR('Rent Roll'!$C43)+'Rent Roll'!$V43-1),MOD(YEAR(DB$3),'Rent Roll'!$U43)=MOD(YEAR('Rent Roll'!$C43),'Rent Roll'!$U43),MONTH(DB$3)=MONTH('Rent Roll'!$C43)),1,0),0)</f>
        <v>0</v>
      </c>
      <c r="DC245" s="567">
        <f>IFERROR(IF(AND(NOT(YEAR(DC$3)&lt;=YEAR('Rent Roll'!$C43)+'Rent Roll'!$V43-1),MOD(YEAR(DC$3),'Rent Roll'!$U43)=MOD(YEAR('Rent Roll'!$C43),'Rent Roll'!$U43),MONTH(DC$3)=MONTH('Rent Roll'!$C43)),1,0),0)</f>
        <v>0</v>
      </c>
      <c r="DD245" s="567">
        <f>IFERROR(IF(AND(NOT(YEAR(DD$3)&lt;=YEAR('Rent Roll'!$C43)+'Rent Roll'!$V43-1),MOD(YEAR(DD$3),'Rent Roll'!$U43)=MOD(YEAR('Rent Roll'!$C43),'Rent Roll'!$U43),MONTH(DD$3)=MONTH('Rent Roll'!$C43)),1,0),0)</f>
        <v>0</v>
      </c>
      <c r="DE245" s="567">
        <f>IFERROR(IF(AND(NOT(YEAR(DE$3)&lt;=YEAR('Rent Roll'!$C43)+'Rent Roll'!$V43-1),MOD(YEAR(DE$3),'Rent Roll'!$U43)=MOD(YEAR('Rent Roll'!$C43),'Rent Roll'!$U43),MONTH(DE$3)=MONTH('Rent Roll'!$C43)),1,0),0)</f>
        <v>0</v>
      </c>
      <c r="DF245" s="567">
        <f>IFERROR(IF(AND(NOT(YEAR(DF$3)&lt;=YEAR('Rent Roll'!$C43)+'Rent Roll'!$V43-1),MOD(YEAR(DF$3),'Rent Roll'!$U43)=MOD(YEAR('Rent Roll'!$C43),'Rent Roll'!$U43),MONTH(DF$3)=MONTH('Rent Roll'!$C43)),1,0),0)</f>
        <v>0</v>
      </c>
      <c r="DG245" s="567">
        <f>IFERROR(IF(AND(NOT(YEAR(DG$3)&lt;=YEAR('Rent Roll'!$C43)+'Rent Roll'!$V43-1),MOD(YEAR(DG$3),'Rent Roll'!$U43)=MOD(YEAR('Rent Roll'!$C43),'Rent Roll'!$U43),MONTH(DG$3)=MONTH('Rent Roll'!$C43)),1,0),0)</f>
        <v>0</v>
      </c>
      <c r="DH245" s="567">
        <f>IFERROR(IF(AND(NOT(YEAR(DH$3)&lt;=YEAR('Rent Roll'!$C43)+'Rent Roll'!$V43-1),MOD(YEAR(DH$3),'Rent Roll'!$U43)=MOD(YEAR('Rent Roll'!$C43),'Rent Roll'!$U43),MONTH(DH$3)=MONTH('Rent Roll'!$C43)),1,0),0)</f>
        <v>0</v>
      </c>
      <c r="DI245" s="567">
        <f>IFERROR(IF(AND(NOT(YEAR(DI$3)&lt;=YEAR('Rent Roll'!$C43)+'Rent Roll'!$V43-1),MOD(YEAR(DI$3),'Rent Roll'!$U43)=MOD(YEAR('Rent Roll'!$C43),'Rent Roll'!$U43),MONTH(DI$3)=MONTH('Rent Roll'!$C43)),1,0),0)</f>
        <v>0</v>
      </c>
      <c r="DJ245" s="767">
        <f>IFERROR(IF(AND(NOT(YEAR(DJ$3)&lt;=YEAR('Rent Roll'!$C43)+'Rent Roll'!$V43-1),MOD(YEAR(DJ$3),'Rent Roll'!$U43)=MOD(YEAR('Rent Roll'!$C43),'Rent Roll'!$U43),MONTH(DJ$3)=MONTH('Rent Roll'!$C43)),1,0),0)</f>
        <v>0</v>
      </c>
      <c r="DK245" s="768">
        <f>IFERROR(IF(AND(NOT(YEAR(DK$3)&lt;=YEAR('Rent Roll'!$C43)+'Rent Roll'!$V43-1),MOD(YEAR(DK$3),'Rent Roll'!$U43)=MOD(YEAR('Rent Roll'!$C43),'Rent Roll'!$U43),MONTH(DK$3)=MONTH('Rent Roll'!$C43)),1,0),0)</f>
        <v>0</v>
      </c>
      <c r="DL245" s="567">
        <f>IFERROR(IF(AND(NOT(YEAR(DL$3)&lt;=YEAR('Rent Roll'!$C43)+'Rent Roll'!$V43-1),MOD(YEAR(DL$3),'Rent Roll'!$U43)=MOD(YEAR('Rent Roll'!$C43),'Rent Roll'!$U43),MONTH(DL$3)=MONTH('Rent Roll'!$C43)),1,0),0)</f>
        <v>0</v>
      </c>
      <c r="DM245" s="567">
        <f>IFERROR(IF(AND(NOT(YEAR(DM$3)&lt;=YEAR('Rent Roll'!$C43)+'Rent Roll'!$V43-1),MOD(YEAR(DM$3),'Rent Roll'!$U43)=MOD(YEAR('Rent Roll'!$C43),'Rent Roll'!$U43),MONTH(DM$3)=MONTH('Rent Roll'!$C43)),1,0),0)</f>
        <v>0</v>
      </c>
      <c r="DN245" s="567">
        <f>IFERROR(IF(AND(NOT(YEAR(DN$3)&lt;=YEAR('Rent Roll'!$C43)+'Rent Roll'!$V43-1),MOD(YEAR(DN$3),'Rent Roll'!$U43)=MOD(YEAR('Rent Roll'!$C43),'Rent Roll'!$U43),MONTH(DN$3)=MONTH('Rent Roll'!$C43)),1,0),0)</f>
        <v>0</v>
      </c>
      <c r="DO245" s="567">
        <f>IFERROR(IF(AND(NOT(YEAR(DO$3)&lt;=YEAR('Rent Roll'!$C43)+'Rent Roll'!$V43-1),MOD(YEAR(DO$3),'Rent Roll'!$U43)=MOD(YEAR('Rent Roll'!$C43),'Rent Roll'!$U43),MONTH(DO$3)=MONTH('Rent Roll'!$C43)),1,0),0)</f>
        <v>0</v>
      </c>
      <c r="DP245" s="567">
        <f>IFERROR(IF(AND(NOT(YEAR(DP$3)&lt;=YEAR('Rent Roll'!$C43)+'Rent Roll'!$V43-1),MOD(YEAR(DP$3),'Rent Roll'!$U43)=MOD(YEAR('Rent Roll'!$C43),'Rent Roll'!$U43),MONTH(DP$3)=MONTH('Rent Roll'!$C43)),1,0),0)</f>
        <v>0</v>
      </c>
      <c r="DQ245" s="567">
        <f>IFERROR(IF(AND(NOT(YEAR(DQ$3)&lt;=YEAR('Rent Roll'!$C43)+'Rent Roll'!$V43-1),MOD(YEAR(DQ$3),'Rent Roll'!$U43)=MOD(YEAR('Rent Roll'!$C43),'Rent Roll'!$U43),MONTH(DQ$3)=MONTH('Rent Roll'!$C43)),1,0),0)</f>
        <v>0</v>
      </c>
      <c r="DR245" s="567">
        <f>IFERROR(IF(AND(NOT(YEAR(DR$3)&lt;=YEAR('Rent Roll'!$C43)+'Rent Roll'!$V43-1),MOD(YEAR(DR$3),'Rent Roll'!$U43)=MOD(YEAR('Rent Roll'!$C43),'Rent Roll'!$U43),MONTH(DR$3)=MONTH('Rent Roll'!$C43)),1,0),0)</f>
        <v>0</v>
      </c>
      <c r="DS245" s="567">
        <f>IFERROR(IF(AND(NOT(YEAR(DS$3)&lt;=YEAR('Rent Roll'!$C43)+'Rent Roll'!$V43-1),MOD(YEAR(DS$3),'Rent Roll'!$U43)=MOD(YEAR('Rent Roll'!$C43),'Rent Roll'!$U43),MONTH(DS$3)=MONTH('Rent Roll'!$C43)),1,0),0)</f>
        <v>0</v>
      </c>
      <c r="DT245" s="567">
        <f>IFERROR(IF(AND(NOT(YEAR(DT$3)&lt;=YEAR('Rent Roll'!$C43)+'Rent Roll'!$V43-1),MOD(YEAR(DT$3),'Rent Roll'!$U43)=MOD(YEAR('Rent Roll'!$C43),'Rent Roll'!$U43),MONTH(DT$3)=MONTH('Rent Roll'!$C43)),1,0),0)</f>
        <v>0</v>
      </c>
      <c r="DU245" s="567">
        <f>IFERROR(IF(AND(NOT(YEAR(DU$3)&lt;=YEAR('Rent Roll'!$C43)+'Rent Roll'!$V43-1),MOD(YEAR(DU$3),'Rent Roll'!$U43)=MOD(YEAR('Rent Roll'!$C43),'Rent Roll'!$U43),MONTH(DU$3)=MONTH('Rent Roll'!$C43)),1,0),0)</f>
        <v>0</v>
      </c>
      <c r="DV245" s="567">
        <f>IFERROR(IF(AND(NOT(YEAR(DV$3)&lt;=YEAR('Rent Roll'!$C43)+'Rent Roll'!$V43-1),MOD(YEAR(DV$3),'Rent Roll'!$U43)=MOD(YEAR('Rent Roll'!$C43),'Rent Roll'!$U43),MONTH(DV$3)=MONTH('Rent Roll'!$C43)),1,0),0)</f>
        <v>0</v>
      </c>
    </row>
    <row r="246" spans="1:126" s="568" customFormat="1" ht="12" customHeight="1" outlineLevel="1" x14ac:dyDescent="0.4">
      <c r="A246" s="732"/>
      <c r="B246" s="564">
        <f>'Rent Roll'!$B44</f>
        <v>0</v>
      </c>
      <c r="C246" s="566"/>
      <c r="D246" s="566"/>
      <c r="E246" s="566"/>
      <c r="F246" s="778">
        <f>IFERROR(IF(AND(NOT(YEAR(F$3)&lt;=YEAR('Rent Roll'!$C44)+'Rent Roll'!$V44-1),MOD(YEAR(F$3),'Rent Roll'!$U44)=MOD(YEAR('Rent Roll'!$C44),'Rent Roll'!$U44),MONTH(F$3)=MONTH('Rent Roll'!$C44)),1,0),0)</f>
        <v>0</v>
      </c>
      <c r="G246" s="768">
        <f>IFERROR(IF(AND(NOT(YEAR(G$3)&lt;=YEAR('Rent Roll'!$C44)+'Rent Roll'!$V44-1),MOD(YEAR(G$3),'Rent Roll'!$U44)=MOD(YEAR('Rent Roll'!$C44),'Rent Roll'!$U44),MONTH(G$3)=MONTH('Rent Roll'!$C44)),1,0),0)</f>
        <v>0</v>
      </c>
      <c r="H246" s="567">
        <f>IFERROR(IF(AND(NOT(YEAR(H$3)&lt;=YEAR('Rent Roll'!$C44)+'Rent Roll'!$V44-1),MOD(YEAR(H$3),'Rent Roll'!$U44)=MOD(YEAR('Rent Roll'!$C44),'Rent Roll'!$U44),MONTH(H$3)=MONTH('Rent Roll'!$C44)),1,0),0)</f>
        <v>0</v>
      </c>
      <c r="I246" s="567">
        <f>IFERROR(IF(AND(NOT(YEAR(I$3)&lt;=YEAR('Rent Roll'!$C44)+'Rent Roll'!$V44-1),MOD(YEAR(I$3),'Rent Roll'!$U44)=MOD(YEAR('Rent Roll'!$C44),'Rent Roll'!$U44),MONTH(I$3)=MONTH('Rent Roll'!$C44)),1,0),0)</f>
        <v>0</v>
      </c>
      <c r="J246" s="567">
        <f>IFERROR(IF(AND(NOT(YEAR(J$3)&lt;=YEAR('Rent Roll'!$C44)+'Rent Roll'!$V44-1),MOD(YEAR(J$3),'Rent Roll'!$U44)=MOD(YEAR('Rent Roll'!$C44),'Rent Roll'!$U44),MONTH(J$3)=MONTH('Rent Roll'!$C44)),1,0),0)</f>
        <v>0</v>
      </c>
      <c r="K246" s="567">
        <f>IFERROR(IF(AND(NOT(YEAR(K$3)&lt;=YEAR('Rent Roll'!$C44)+'Rent Roll'!$V44-1),MOD(YEAR(K$3),'Rent Roll'!$U44)=MOD(YEAR('Rent Roll'!$C44),'Rent Roll'!$U44),MONTH(K$3)=MONTH('Rent Roll'!$C44)),1,0),0)</f>
        <v>0</v>
      </c>
      <c r="L246" s="567">
        <f>IFERROR(IF(AND(NOT(YEAR(L$3)&lt;=YEAR('Rent Roll'!$C44)+'Rent Roll'!$V44-1),MOD(YEAR(L$3),'Rent Roll'!$U44)=MOD(YEAR('Rent Roll'!$C44),'Rent Roll'!$U44),MONTH(L$3)=MONTH('Rent Roll'!$C44)),1,0),0)</f>
        <v>0</v>
      </c>
      <c r="M246" s="567">
        <f>IFERROR(IF(AND(NOT(YEAR(M$3)&lt;=YEAR('Rent Roll'!$C44)+'Rent Roll'!$V44-1),MOD(YEAR(M$3),'Rent Roll'!$U44)=MOD(YEAR('Rent Roll'!$C44),'Rent Roll'!$U44),MONTH(M$3)=MONTH('Rent Roll'!$C44)),1,0),0)</f>
        <v>0</v>
      </c>
      <c r="N246" s="567">
        <f>IFERROR(IF(AND(NOT(YEAR(N$3)&lt;=YEAR('Rent Roll'!$C44)+'Rent Roll'!$V44-1),MOD(YEAR(N$3),'Rent Roll'!$U44)=MOD(YEAR('Rent Roll'!$C44),'Rent Roll'!$U44),MONTH(N$3)=MONTH('Rent Roll'!$C44)),1,0),0)</f>
        <v>0</v>
      </c>
      <c r="O246" s="567">
        <f>IFERROR(IF(AND(NOT(YEAR(O$3)&lt;=YEAR('Rent Roll'!$C44)+'Rent Roll'!$V44-1),MOD(YEAR(O$3),'Rent Roll'!$U44)=MOD(YEAR('Rent Roll'!$C44),'Rent Roll'!$U44),MONTH(O$3)=MONTH('Rent Roll'!$C44)),1,0),0)</f>
        <v>0</v>
      </c>
      <c r="P246" s="567">
        <f>IFERROR(IF(AND(NOT(YEAR(P$3)&lt;=YEAR('Rent Roll'!$C44)+'Rent Roll'!$V44-1),MOD(YEAR(P$3),'Rent Roll'!$U44)=MOD(YEAR('Rent Roll'!$C44),'Rent Roll'!$U44),MONTH(P$3)=MONTH('Rent Roll'!$C44)),1,0),0)</f>
        <v>0</v>
      </c>
      <c r="Q246" s="567">
        <f>IFERROR(IF(AND(NOT(YEAR(Q$3)&lt;=YEAR('Rent Roll'!$C44)+'Rent Roll'!$V44-1),MOD(YEAR(Q$3),'Rent Roll'!$U44)=MOD(YEAR('Rent Roll'!$C44),'Rent Roll'!$U44),MONTH(Q$3)=MONTH('Rent Roll'!$C44)),1,0),0)</f>
        <v>0</v>
      </c>
      <c r="R246" s="767">
        <f>IFERROR(IF(AND(NOT(YEAR(R$3)&lt;=YEAR('Rent Roll'!$C44)+'Rent Roll'!$V44-1),MOD(YEAR(R$3),'Rent Roll'!$U44)=MOD(YEAR('Rent Roll'!$C44),'Rent Roll'!$U44),MONTH(R$3)=MONTH('Rent Roll'!$C44)),1,0),0)</f>
        <v>0</v>
      </c>
      <c r="S246" s="768">
        <f>IFERROR(IF(AND(NOT(YEAR(S$3)&lt;=YEAR('Rent Roll'!$C44)+'Rent Roll'!$V44-1),MOD(YEAR(S$3),'Rent Roll'!$U44)=MOD(YEAR('Rent Roll'!$C44),'Rent Roll'!$U44),MONTH(S$3)=MONTH('Rent Roll'!$C44)),1,0),0)</f>
        <v>0</v>
      </c>
      <c r="T246" s="567">
        <f>IFERROR(IF(AND(NOT(YEAR(T$3)&lt;=YEAR('Rent Roll'!$C44)+'Rent Roll'!$V44-1),MOD(YEAR(T$3),'Rent Roll'!$U44)=MOD(YEAR('Rent Roll'!$C44),'Rent Roll'!$U44),MONTH(T$3)=MONTH('Rent Roll'!$C44)),1,0),0)</f>
        <v>0</v>
      </c>
      <c r="U246" s="567">
        <f>IFERROR(IF(AND(NOT(YEAR(U$3)&lt;=YEAR('Rent Roll'!$C44)+'Rent Roll'!$V44-1),MOD(YEAR(U$3),'Rent Roll'!$U44)=MOD(YEAR('Rent Roll'!$C44),'Rent Roll'!$U44),MONTH(U$3)=MONTH('Rent Roll'!$C44)),1,0),0)</f>
        <v>0</v>
      </c>
      <c r="V246" s="567">
        <f>IFERROR(IF(AND(NOT(YEAR(V$3)&lt;=YEAR('Rent Roll'!$C44)+'Rent Roll'!$V44-1),MOD(YEAR(V$3),'Rent Roll'!$U44)=MOD(YEAR('Rent Roll'!$C44),'Rent Roll'!$U44),MONTH(V$3)=MONTH('Rent Roll'!$C44)),1,0),0)</f>
        <v>0</v>
      </c>
      <c r="W246" s="567">
        <f>IFERROR(IF(AND(NOT(YEAR(W$3)&lt;=YEAR('Rent Roll'!$C44)+'Rent Roll'!$V44-1),MOD(YEAR(W$3),'Rent Roll'!$U44)=MOD(YEAR('Rent Roll'!$C44),'Rent Roll'!$U44),MONTH(W$3)=MONTH('Rent Roll'!$C44)),1,0),0)</f>
        <v>0</v>
      </c>
      <c r="X246" s="567">
        <f>IFERROR(IF(AND(NOT(YEAR(X$3)&lt;=YEAR('Rent Roll'!$C44)+'Rent Roll'!$V44-1),MOD(YEAR(X$3),'Rent Roll'!$U44)=MOD(YEAR('Rent Roll'!$C44),'Rent Roll'!$U44),MONTH(X$3)=MONTH('Rent Roll'!$C44)),1,0),0)</f>
        <v>0</v>
      </c>
      <c r="Y246" s="567">
        <f>IFERROR(IF(AND(NOT(YEAR(Y$3)&lt;=YEAR('Rent Roll'!$C44)+'Rent Roll'!$V44-1),MOD(YEAR(Y$3),'Rent Roll'!$U44)=MOD(YEAR('Rent Roll'!$C44),'Rent Roll'!$U44),MONTH(Y$3)=MONTH('Rent Roll'!$C44)),1,0),0)</f>
        <v>0</v>
      </c>
      <c r="Z246" s="567">
        <f>IFERROR(IF(AND(NOT(YEAR(Z$3)&lt;=YEAR('Rent Roll'!$C44)+'Rent Roll'!$V44-1),MOD(YEAR(Z$3),'Rent Roll'!$U44)=MOD(YEAR('Rent Roll'!$C44),'Rent Roll'!$U44),MONTH(Z$3)=MONTH('Rent Roll'!$C44)),1,0),0)</f>
        <v>0</v>
      </c>
      <c r="AA246" s="567">
        <f>IFERROR(IF(AND(NOT(YEAR(AA$3)&lt;=YEAR('Rent Roll'!$C44)+'Rent Roll'!$V44-1),MOD(YEAR(AA$3),'Rent Roll'!$U44)=MOD(YEAR('Rent Roll'!$C44),'Rent Roll'!$U44),MONTH(AA$3)=MONTH('Rent Roll'!$C44)),1,0),0)</f>
        <v>0</v>
      </c>
      <c r="AB246" s="567">
        <f>IFERROR(IF(AND(NOT(YEAR(AB$3)&lt;=YEAR('Rent Roll'!$C44)+'Rent Roll'!$V44-1),MOD(YEAR(AB$3),'Rent Roll'!$U44)=MOD(YEAR('Rent Roll'!$C44),'Rent Roll'!$U44),MONTH(AB$3)=MONTH('Rent Roll'!$C44)),1,0),0)</f>
        <v>0</v>
      </c>
      <c r="AC246" s="567">
        <f>IFERROR(IF(AND(NOT(YEAR(AC$3)&lt;=YEAR('Rent Roll'!$C44)+'Rent Roll'!$V44-1),MOD(YEAR(AC$3),'Rent Roll'!$U44)=MOD(YEAR('Rent Roll'!$C44),'Rent Roll'!$U44),MONTH(AC$3)=MONTH('Rent Roll'!$C44)),1,0),0)</f>
        <v>0</v>
      </c>
      <c r="AD246" s="767">
        <f>IFERROR(IF(AND(NOT(YEAR(AD$3)&lt;=YEAR('Rent Roll'!$C44)+'Rent Roll'!$V44-1),MOD(YEAR(AD$3),'Rent Roll'!$U44)=MOD(YEAR('Rent Roll'!$C44),'Rent Roll'!$U44),MONTH(AD$3)=MONTH('Rent Roll'!$C44)),1,0),0)</f>
        <v>0</v>
      </c>
      <c r="AE246" s="768">
        <f>IFERROR(IF(AND(NOT(YEAR(AE$3)&lt;=YEAR('Rent Roll'!$C44)+'Rent Roll'!$V44-1),MOD(YEAR(AE$3),'Rent Roll'!$U44)=MOD(YEAR('Rent Roll'!$C44),'Rent Roll'!$U44),MONTH(AE$3)=MONTH('Rent Roll'!$C44)),1,0),0)</f>
        <v>0</v>
      </c>
      <c r="AF246" s="567">
        <f>IFERROR(IF(AND(NOT(YEAR(AF$3)&lt;=YEAR('Rent Roll'!$C44)+'Rent Roll'!$V44-1),MOD(YEAR(AF$3),'Rent Roll'!$U44)=MOD(YEAR('Rent Roll'!$C44),'Rent Roll'!$U44),MONTH(AF$3)=MONTH('Rent Roll'!$C44)),1,0),0)</f>
        <v>0</v>
      </c>
      <c r="AG246" s="567">
        <f>IFERROR(IF(AND(NOT(YEAR(AG$3)&lt;=YEAR('Rent Roll'!$C44)+'Rent Roll'!$V44-1),MOD(YEAR(AG$3),'Rent Roll'!$U44)=MOD(YEAR('Rent Roll'!$C44),'Rent Roll'!$U44),MONTH(AG$3)=MONTH('Rent Roll'!$C44)),1,0),0)</f>
        <v>0</v>
      </c>
      <c r="AH246" s="567">
        <f>IFERROR(IF(AND(NOT(YEAR(AH$3)&lt;=YEAR('Rent Roll'!$C44)+'Rent Roll'!$V44-1),MOD(YEAR(AH$3),'Rent Roll'!$U44)=MOD(YEAR('Rent Roll'!$C44),'Rent Roll'!$U44),MONTH(AH$3)=MONTH('Rent Roll'!$C44)),1,0),0)</f>
        <v>0</v>
      </c>
      <c r="AI246" s="567">
        <f>IFERROR(IF(AND(NOT(YEAR(AI$3)&lt;=YEAR('Rent Roll'!$C44)+'Rent Roll'!$V44-1),MOD(YEAR(AI$3),'Rent Roll'!$U44)=MOD(YEAR('Rent Roll'!$C44),'Rent Roll'!$U44),MONTH(AI$3)=MONTH('Rent Roll'!$C44)),1,0),0)</f>
        <v>0</v>
      </c>
      <c r="AJ246" s="567">
        <f>IFERROR(IF(AND(NOT(YEAR(AJ$3)&lt;=YEAR('Rent Roll'!$C44)+'Rent Roll'!$V44-1),MOD(YEAR(AJ$3),'Rent Roll'!$U44)=MOD(YEAR('Rent Roll'!$C44),'Rent Roll'!$U44),MONTH(AJ$3)=MONTH('Rent Roll'!$C44)),1,0),0)</f>
        <v>0</v>
      </c>
      <c r="AK246" s="567">
        <f>IFERROR(IF(AND(NOT(YEAR(AK$3)&lt;=YEAR('Rent Roll'!$C44)+'Rent Roll'!$V44-1),MOD(YEAR(AK$3),'Rent Roll'!$U44)=MOD(YEAR('Rent Roll'!$C44),'Rent Roll'!$U44),MONTH(AK$3)=MONTH('Rent Roll'!$C44)),1,0),0)</f>
        <v>0</v>
      </c>
      <c r="AL246" s="567">
        <f>IFERROR(IF(AND(NOT(YEAR(AL$3)&lt;=YEAR('Rent Roll'!$C44)+'Rent Roll'!$V44-1),MOD(YEAR(AL$3),'Rent Roll'!$U44)=MOD(YEAR('Rent Roll'!$C44),'Rent Roll'!$U44),MONTH(AL$3)=MONTH('Rent Roll'!$C44)),1,0),0)</f>
        <v>0</v>
      </c>
      <c r="AM246" s="567">
        <f>IFERROR(IF(AND(NOT(YEAR(AM$3)&lt;=YEAR('Rent Roll'!$C44)+'Rent Roll'!$V44-1),MOD(YEAR(AM$3),'Rent Roll'!$U44)=MOD(YEAR('Rent Roll'!$C44),'Rent Roll'!$U44),MONTH(AM$3)=MONTH('Rent Roll'!$C44)),1,0),0)</f>
        <v>0</v>
      </c>
      <c r="AN246" s="567">
        <f>IFERROR(IF(AND(NOT(YEAR(AN$3)&lt;=YEAR('Rent Roll'!$C44)+'Rent Roll'!$V44-1),MOD(YEAR(AN$3),'Rent Roll'!$U44)=MOD(YEAR('Rent Roll'!$C44),'Rent Roll'!$U44),MONTH(AN$3)=MONTH('Rent Roll'!$C44)),1,0),0)</f>
        <v>0</v>
      </c>
      <c r="AO246" s="567">
        <f>IFERROR(IF(AND(NOT(YEAR(AO$3)&lt;=YEAR('Rent Roll'!$C44)+'Rent Roll'!$V44-1),MOD(YEAR(AO$3),'Rent Roll'!$U44)=MOD(YEAR('Rent Roll'!$C44),'Rent Roll'!$U44),MONTH(AO$3)=MONTH('Rent Roll'!$C44)),1,0),0)</f>
        <v>0</v>
      </c>
      <c r="AP246" s="767">
        <f>IFERROR(IF(AND(NOT(YEAR(AP$3)&lt;=YEAR('Rent Roll'!$C44)+'Rent Roll'!$V44-1),MOD(YEAR(AP$3),'Rent Roll'!$U44)=MOD(YEAR('Rent Roll'!$C44),'Rent Roll'!$U44),MONTH(AP$3)=MONTH('Rent Roll'!$C44)),1,0),0)</f>
        <v>0</v>
      </c>
      <c r="AQ246" s="768">
        <f>IFERROR(IF(AND(NOT(YEAR(AQ$3)&lt;=YEAR('Rent Roll'!$C44)+'Rent Roll'!$V44-1),MOD(YEAR(AQ$3),'Rent Roll'!$U44)=MOD(YEAR('Rent Roll'!$C44),'Rent Roll'!$U44),MONTH(AQ$3)=MONTH('Rent Roll'!$C44)),1,0),0)</f>
        <v>0</v>
      </c>
      <c r="AR246" s="567">
        <f>IFERROR(IF(AND(NOT(YEAR(AR$3)&lt;=YEAR('Rent Roll'!$C44)+'Rent Roll'!$V44-1),MOD(YEAR(AR$3),'Rent Roll'!$U44)=MOD(YEAR('Rent Roll'!$C44),'Rent Roll'!$U44),MONTH(AR$3)=MONTH('Rent Roll'!$C44)),1,0),0)</f>
        <v>0</v>
      </c>
      <c r="AS246" s="567">
        <f>IFERROR(IF(AND(NOT(YEAR(AS$3)&lt;=YEAR('Rent Roll'!$C44)+'Rent Roll'!$V44-1),MOD(YEAR(AS$3),'Rent Roll'!$U44)=MOD(YEAR('Rent Roll'!$C44),'Rent Roll'!$U44),MONTH(AS$3)=MONTH('Rent Roll'!$C44)),1,0),0)</f>
        <v>0</v>
      </c>
      <c r="AT246" s="567">
        <f>IFERROR(IF(AND(NOT(YEAR(AT$3)&lt;=YEAR('Rent Roll'!$C44)+'Rent Roll'!$V44-1),MOD(YEAR(AT$3),'Rent Roll'!$U44)=MOD(YEAR('Rent Roll'!$C44),'Rent Roll'!$U44),MONTH(AT$3)=MONTH('Rent Roll'!$C44)),1,0),0)</f>
        <v>0</v>
      </c>
      <c r="AU246" s="567">
        <f>IFERROR(IF(AND(NOT(YEAR(AU$3)&lt;=YEAR('Rent Roll'!$C44)+'Rent Roll'!$V44-1),MOD(YEAR(AU$3),'Rent Roll'!$U44)=MOD(YEAR('Rent Roll'!$C44),'Rent Roll'!$U44),MONTH(AU$3)=MONTH('Rent Roll'!$C44)),1,0),0)</f>
        <v>0</v>
      </c>
      <c r="AV246" s="567">
        <f>IFERROR(IF(AND(NOT(YEAR(AV$3)&lt;=YEAR('Rent Roll'!$C44)+'Rent Roll'!$V44-1),MOD(YEAR(AV$3),'Rent Roll'!$U44)=MOD(YEAR('Rent Roll'!$C44),'Rent Roll'!$U44),MONTH(AV$3)=MONTH('Rent Roll'!$C44)),1,0),0)</f>
        <v>0</v>
      </c>
      <c r="AW246" s="567">
        <f>IFERROR(IF(AND(NOT(YEAR(AW$3)&lt;=YEAR('Rent Roll'!$C44)+'Rent Roll'!$V44-1),MOD(YEAR(AW$3),'Rent Roll'!$U44)=MOD(YEAR('Rent Roll'!$C44),'Rent Roll'!$U44),MONTH(AW$3)=MONTH('Rent Roll'!$C44)),1,0),0)</f>
        <v>0</v>
      </c>
      <c r="AX246" s="567">
        <f>IFERROR(IF(AND(NOT(YEAR(AX$3)&lt;=YEAR('Rent Roll'!$C44)+'Rent Roll'!$V44-1),MOD(YEAR(AX$3),'Rent Roll'!$U44)=MOD(YEAR('Rent Roll'!$C44),'Rent Roll'!$U44),MONTH(AX$3)=MONTH('Rent Roll'!$C44)),1,0),0)</f>
        <v>0</v>
      </c>
      <c r="AY246" s="567">
        <f>IFERROR(IF(AND(NOT(YEAR(AY$3)&lt;=YEAR('Rent Roll'!$C44)+'Rent Roll'!$V44-1),MOD(YEAR(AY$3),'Rent Roll'!$U44)=MOD(YEAR('Rent Roll'!$C44),'Rent Roll'!$U44),MONTH(AY$3)=MONTH('Rent Roll'!$C44)),1,0),0)</f>
        <v>0</v>
      </c>
      <c r="AZ246" s="567">
        <f>IFERROR(IF(AND(NOT(YEAR(AZ$3)&lt;=YEAR('Rent Roll'!$C44)+'Rent Roll'!$V44-1),MOD(YEAR(AZ$3),'Rent Roll'!$U44)=MOD(YEAR('Rent Roll'!$C44),'Rent Roll'!$U44),MONTH(AZ$3)=MONTH('Rent Roll'!$C44)),1,0),0)</f>
        <v>0</v>
      </c>
      <c r="BA246" s="567">
        <f>IFERROR(IF(AND(NOT(YEAR(BA$3)&lt;=YEAR('Rent Roll'!$C44)+'Rent Roll'!$V44-1),MOD(YEAR(BA$3),'Rent Roll'!$U44)=MOD(YEAR('Rent Roll'!$C44),'Rent Roll'!$U44),MONTH(BA$3)=MONTH('Rent Roll'!$C44)),1,0),0)</f>
        <v>0</v>
      </c>
      <c r="BB246" s="767">
        <f>IFERROR(IF(AND(NOT(YEAR(BB$3)&lt;=YEAR('Rent Roll'!$C44)+'Rent Roll'!$V44-1),MOD(YEAR(BB$3),'Rent Roll'!$U44)=MOD(YEAR('Rent Roll'!$C44),'Rent Roll'!$U44),MONTH(BB$3)=MONTH('Rent Roll'!$C44)),1,0),0)</f>
        <v>0</v>
      </c>
      <c r="BC246" s="768">
        <f>IFERROR(IF(AND(NOT(YEAR(BC$3)&lt;=YEAR('Rent Roll'!$C44)+'Rent Roll'!$V44-1),MOD(YEAR(BC$3),'Rent Roll'!$U44)=MOD(YEAR('Rent Roll'!$C44),'Rent Roll'!$U44),MONTH(BC$3)=MONTH('Rent Roll'!$C44)),1,0),0)</f>
        <v>0</v>
      </c>
      <c r="BD246" s="567">
        <f>IFERROR(IF(AND(NOT(YEAR(BD$3)&lt;=YEAR('Rent Roll'!$C44)+'Rent Roll'!$V44-1),MOD(YEAR(BD$3),'Rent Roll'!$U44)=MOD(YEAR('Rent Roll'!$C44),'Rent Roll'!$U44),MONTH(BD$3)=MONTH('Rent Roll'!$C44)),1,0),0)</f>
        <v>0</v>
      </c>
      <c r="BE246" s="567">
        <f>IFERROR(IF(AND(NOT(YEAR(BE$3)&lt;=YEAR('Rent Roll'!$C44)+'Rent Roll'!$V44-1),MOD(YEAR(BE$3),'Rent Roll'!$U44)=MOD(YEAR('Rent Roll'!$C44),'Rent Roll'!$U44),MONTH(BE$3)=MONTH('Rent Roll'!$C44)),1,0),0)</f>
        <v>0</v>
      </c>
      <c r="BF246" s="567">
        <f>IFERROR(IF(AND(NOT(YEAR(BF$3)&lt;=YEAR('Rent Roll'!$C44)+'Rent Roll'!$V44-1),MOD(YEAR(BF$3),'Rent Roll'!$U44)=MOD(YEAR('Rent Roll'!$C44),'Rent Roll'!$U44),MONTH(BF$3)=MONTH('Rent Roll'!$C44)),1,0),0)</f>
        <v>0</v>
      </c>
      <c r="BG246" s="567">
        <f>IFERROR(IF(AND(NOT(YEAR(BG$3)&lt;=YEAR('Rent Roll'!$C44)+'Rent Roll'!$V44-1),MOD(YEAR(BG$3),'Rent Roll'!$U44)=MOD(YEAR('Rent Roll'!$C44),'Rent Roll'!$U44),MONTH(BG$3)=MONTH('Rent Roll'!$C44)),1,0),0)</f>
        <v>0</v>
      </c>
      <c r="BH246" s="567">
        <f>IFERROR(IF(AND(NOT(YEAR(BH$3)&lt;=YEAR('Rent Roll'!$C44)+'Rent Roll'!$V44-1),MOD(YEAR(BH$3),'Rent Roll'!$U44)=MOD(YEAR('Rent Roll'!$C44),'Rent Roll'!$U44),MONTH(BH$3)=MONTH('Rent Roll'!$C44)),1,0),0)</f>
        <v>0</v>
      </c>
      <c r="BI246" s="567">
        <f>IFERROR(IF(AND(NOT(YEAR(BI$3)&lt;=YEAR('Rent Roll'!$C44)+'Rent Roll'!$V44-1),MOD(YEAR(BI$3),'Rent Roll'!$U44)=MOD(YEAR('Rent Roll'!$C44),'Rent Roll'!$U44),MONTH(BI$3)=MONTH('Rent Roll'!$C44)),1,0),0)</f>
        <v>0</v>
      </c>
      <c r="BJ246" s="567">
        <f>IFERROR(IF(AND(NOT(YEAR(BJ$3)&lt;=YEAR('Rent Roll'!$C44)+'Rent Roll'!$V44-1),MOD(YEAR(BJ$3),'Rent Roll'!$U44)=MOD(YEAR('Rent Roll'!$C44),'Rent Roll'!$U44),MONTH(BJ$3)=MONTH('Rent Roll'!$C44)),1,0),0)</f>
        <v>0</v>
      </c>
      <c r="BK246" s="567">
        <f>IFERROR(IF(AND(NOT(YEAR(BK$3)&lt;=YEAR('Rent Roll'!$C44)+'Rent Roll'!$V44-1),MOD(YEAR(BK$3),'Rent Roll'!$U44)=MOD(YEAR('Rent Roll'!$C44),'Rent Roll'!$U44),MONTH(BK$3)=MONTH('Rent Roll'!$C44)),1,0),0)</f>
        <v>0</v>
      </c>
      <c r="BL246" s="567">
        <f>IFERROR(IF(AND(NOT(YEAR(BL$3)&lt;=YEAR('Rent Roll'!$C44)+'Rent Roll'!$V44-1),MOD(YEAR(BL$3),'Rent Roll'!$U44)=MOD(YEAR('Rent Roll'!$C44),'Rent Roll'!$U44),MONTH(BL$3)=MONTH('Rent Roll'!$C44)),1,0),0)</f>
        <v>0</v>
      </c>
      <c r="BM246" s="567">
        <f>IFERROR(IF(AND(NOT(YEAR(BM$3)&lt;=YEAR('Rent Roll'!$C44)+'Rent Roll'!$V44-1),MOD(YEAR(BM$3),'Rent Roll'!$U44)=MOD(YEAR('Rent Roll'!$C44),'Rent Roll'!$U44),MONTH(BM$3)=MONTH('Rent Roll'!$C44)),1,0),0)</f>
        <v>0</v>
      </c>
      <c r="BN246" s="767">
        <f>IFERROR(IF(AND(NOT(YEAR(BN$3)&lt;=YEAR('Rent Roll'!$C44)+'Rent Roll'!$V44-1),MOD(YEAR(BN$3),'Rent Roll'!$U44)=MOD(YEAR('Rent Roll'!$C44),'Rent Roll'!$U44),MONTH(BN$3)=MONTH('Rent Roll'!$C44)),1,0),0)</f>
        <v>0</v>
      </c>
      <c r="BO246" s="768">
        <f>IFERROR(IF(AND(NOT(YEAR(BO$3)&lt;=YEAR('Rent Roll'!$C44)+'Rent Roll'!$V44-1),MOD(YEAR(BO$3),'Rent Roll'!$U44)=MOD(YEAR('Rent Roll'!$C44),'Rent Roll'!$U44),MONTH(BO$3)=MONTH('Rent Roll'!$C44)),1,0),0)</f>
        <v>0</v>
      </c>
      <c r="BP246" s="567">
        <f>IFERROR(IF(AND(NOT(YEAR(BP$3)&lt;=YEAR('Rent Roll'!$C44)+'Rent Roll'!$V44-1),MOD(YEAR(BP$3),'Rent Roll'!$U44)=MOD(YEAR('Rent Roll'!$C44),'Rent Roll'!$U44),MONTH(BP$3)=MONTH('Rent Roll'!$C44)),1,0),0)</f>
        <v>0</v>
      </c>
      <c r="BQ246" s="567">
        <f>IFERROR(IF(AND(NOT(YEAR(BQ$3)&lt;=YEAR('Rent Roll'!$C44)+'Rent Roll'!$V44-1),MOD(YEAR(BQ$3),'Rent Roll'!$U44)=MOD(YEAR('Rent Roll'!$C44),'Rent Roll'!$U44),MONTH(BQ$3)=MONTH('Rent Roll'!$C44)),1,0),0)</f>
        <v>0</v>
      </c>
      <c r="BR246" s="567">
        <f>IFERROR(IF(AND(NOT(YEAR(BR$3)&lt;=YEAR('Rent Roll'!$C44)+'Rent Roll'!$V44-1),MOD(YEAR(BR$3),'Rent Roll'!$U44)=MOD(YEAR('Rent Roll'!$C44),'Rent Roll'!$U44),MONTH(BR$3)=MONTH('Rent Roll'!$C44)),1,0),0)</f>
        <v>0</v>
      </c>
      <c r="BS246" s="567">
        <f>IFERROR(IF(AND(NOT(YEAR(BS$3)&lt;=YEAR('Rent Roll'!$C44)+'Rent Roll'!$V44-1),MOD(YEAR(BS$3),'Rent Roll'!$U44)=MOD(YEAR('Rent Roll'!$C44),'Rent Roll'!$U44),MONTH(BS$3)=MONTH('Rent Roll'!$C44)),1,0),0)</f>
        <v>0</v>
      </c>
      <c r="BT246" s="567">
        <f>IFERROR(IF(AND(NOT(YEAR(BT$3)&lt;=YEAR('Rent Roll'!$C44)+'Rent Roll'!$V44-1),MOD(YEAR(BT$3),'Rent Roll'!$U44)=MOD(YEAR('Rent Roll'!$C44),'Rent Roll'!$U44),MONTH(BT$3)=MONTH('Rent Roll'!$C44)),1,0),0)</f>
        <v>0</v>
      </c>
      <c r="BU246" s="567">
        <f>IFERROR(IF(AND(NOT(YEAR(BU$3)&lt;=YEAR('Rent Roll'!$C44)+'Rent Roll'!$V44-1),MOD(YEAR(BU$3),'Rent Roll'!$U44)=MOD(YEAR('Rent Roll'!$C44),'Rent Roll'!$U44),MONTH(BU$3)=MONTH('Rent Roll'!$C44)),1,0),0)</f>
        <v>0</v>
      </c>
      <c r="BV246" s="567">
        <f>IFERROR(IF(AND(NOT(YEAR(BV$3)&lt;=YEAR('Rent Roll'!$C44)+'Rent Roll'!$V44-1),MOD(YEAR(BV$3),'Rent Roll'!$U44)=MOD(YEAR('Rent Roll'!$C44),'Rent Roll'!$U44),MONTH(BV$3)=MONTH('Rent Roll'!$C44)),1,0),0)</f>
        <v>0</v>
      </c>
      <c r="BW246" s="567">
        <f>IFERROR(IF(AND(NOT(YEAR(BW$3)&lt;=YEAR('Rent Roll'!$C44)+'Rent Roll'!$V44-1),MOD(YEAR(BW$3),'Rent Roll'!$U44)=MOD(YEAR('Rent Roll'!$C44),'Rent Roll'!$U44),MONTH(BW$3)=MONTH('Rent Roll'!$C44)),1,0),0)</f>
        <v>0</v>
      </c>
      <c r="BX246" s="567">
        <f>IFERROR(IF(AND(NOT(YEAR(BX$3)&lt;=YEAR('Rent Roll'!$C44)+'Rent Roll'!$V44-1),MOD(YEAR(BX$3),'Rent Roll'!$U44)=MOD(YEAR('Rent Roll'!$C44),'Rent Roll'!$U44),MONTH(BX$3)=MONTH('Rent Roll'!$C44)),1,0),0)</f>
        <v>0</v>
      </c>
      <c r="BY246" s="567">
        <f>IFERROR(IF(AND(NOT(YEAR(BY$3)&lt;=YEAR('Rent Roll'!$C44)+'Rent Roll'!$V44-1),MOD(YEAR(BY$3),'Rent Roll'!$U44)=MOD(YEAR('Rent Roll'!$C44),'Rent Roll'!$U44),MONTH(BY$3)=MONTH('Rent Roll'!$C44)),1,0),0)</f>
        <v>0</v>
      </c>
      <c r="BZ246" s="767">
        <f>IFERROR(IF(AND(NOT(YEAR(BZ$3)&lt;=YEAR('Rent Roll'!$C44)+'Rent Roll'!$V44-1),MOD(YEAR(BZ$3),'Rent Roll'!$U44)=MOD(YEAR('Rent Roll'!$C44),'Rent Roll'!$U44),MONTH(BZ$3)=MONTH('Rent Roll'!$C44)),1,0),0)</f>
        <v>0</v>
      </c>
      <c r="CA246" s="768">
        <f>IFERROR(IF(AND(NOT(YEAR(CA$3)&lt;=YEAR('Rent Roll'!$C44)+'Rent Roll'!$V44-1),MOD(YEAR(CA$3),'Rent Roll'!$U44)=MOD(YEAR('Rent Roll'!$C44),'Rent Roll'!$U44),MONTH(CA$3)=MONTH('Rent Roll'!$C44)),1,0),0)</f>
        <v>0</v>
      </c>
      <c r="CB246" s="567">
        <f>IFERROR(IF(AND(NOT(YEAR(CB$3)&lt;=YEAR('Rent Roll'!$C44)+'Rent Roll'!$V44-1),MOD(YEAR(CB$3),'Rent Roll'!$U44)=MOD(YEAR('Rent Roll'!$C44),'Rent Roll'!$U44),MONTH(CB$3)=MONTH('Rent Roll'!$C44)),1,0),0)</f>
        <v>0</v>
      </c>
      <c r="CC246" s="567">
        <f>IFERROR(IF(AND(NOT(YEAR(CC$3)&lt;=YEAR('Rent Roll'!$C44)+'Rent Roll'!$V44-1),MOD(YEAR(CC$3),'Rent Roll'!$U44)=MOD(YEAR('Rent Roll'!$C44),'Rent Roll'!$U44),MONTH(CC$3)=MONTH('Rent Roll'!$C44)),1,0),0)</f>
        <v>0</v>
      </c>
      <c r="CD246" s="567">
        <f>IFERROR(IF(AND(NOT(YEAR(CD$3)&lt;=YEAR('Rent Roll'!$C44)+'Rent Roll'!$V44-1),MOD(YEAR(CD$3),'Rent Roll'!$U44)=MOD(YEAR('Rent Roll'!$C44),'Rent Roll'!$U44),MONTH(CD$3)=MONTH('Rent Roll'!$C44)),1,0),0)</f>
        <v>0</v>
      </c>
      <c r="CE246" s="567">
        <f>IFERROR(IF(AND(NOT(YEAR(CE$3)&lt;=YEAR('Rent Roll'!$C44)+'Rent Roll'!$V44-1),MOD(YEAR(CE$3),'Rent Roll'!$U44)=MOD(YEAR('Rent Roll'!$C44),'Rent Roll'!$U44),MONTH(CE$3)=MONTH('Rent Roll'!$C44)),1,0),0)</f>
        <v>0</v>
      </c>
      <c r="CF246" s="567">
        <f>IFERROR(IF(AND(NOT(YEAR(CF$3)&lt;=YEAR('Rent Roll'!$C44)+'Rent Roll'!$V44-1),MOD(YEAR(CF$3),'Rent Roll'!$U44)=MOD(YEAR('Rent Roll'!$C44),'Rent Roll'!$U44),MONTH(CF$3)=MONTH('Rent Roll'!$C44)),1,0),0)</f>
        <v>0</v>
      </c>
      <c r="CG246" s="567">
        <f>IFERROR(IF(AND(NOT(YEAR(CG$3)&lt;=YEAR('Rent Roll'!$C44)+'Rent Roll'!$V44-1),MOD(YEAR(CG$3),'Rent Roll'!$U44)=MOD(YEAR('Rent Roll'!$C44),'Rent Roll'!$U44),MONTH(CG$3)=MONTH('Rent Roll'!$C44)),1,0),0)</f>
        <v>0</v>
      </c>
      <c r="CH246" s="567">
        <f>IFERROR(IF(AND(NOT(YEAR(CH$3)&lt;=YEAR('Rent Roll'!$C44)+'Rent Roll'!$V44-1),MOD(YEAR(CH$3),'Rent Roll'!$U44)=MOD(YEAR('Rent Roll'!$C44),'Rent Roll'!$U44),MONTH(CH$3)=MONTH('Rent Roll'!$C44)),1,0),0)</f>
        <v>0</v>
      </c>
      <c r="CI246" s="567">
        <f>IFERROR(IF(AND(NOT(YEAR(CI$3)&lt;=YEAR('Rent Roll'!$C44)+'Rent Roll'!$V44-1),MOD(YEAR(CI$3),'Rent Roll'!$U44)=MOD(YEAR('Rent Roll'!$C44),'Rent Roll'!$U44),MONTH(CI$3)=MONTH('Rent Roll'!$C44)),1,0),0)</f>
        <v>0</v>
      </c>
      <c r="CJ246" s="567">
        <f>IFERROR(IF(AND(NOT(YEAR(CJ$3)&lt;=YEAR('Rent Roll'!$C44)+'Rent Roll'!$V44-1),MOD(YEAR(CJ$3),'Rent Roll'!$U44)=MOD(YEAR('Rent Roll'!$C44),'Rent Roll'!$U44),MONTH(CJ$3)=MONTH('Rent Roll'!$C44)),1,0),0)</f>
        <v>0</v>
      </c>
      <c r="CK246" s="567">
        <f>IFERROR(IF(AND(NOT(YEAR(CK$3)&lt;=YEAR('Rent Roll'!$C44)+'Rent Roll'!$V44-1),MOD(YEAR(CK$3),'Rent Roll'!$U44)=MOD(YEAR('Rent Roll'!$C44),'Rent Roll'!$U44),MONTH(CK$3)=MONTH('Rent Roll'!$C44)),1,0),0)</f>
        <v>0</v>
      </c>
      <c r="CL246" s="767">
        <f>IFERROR(IF(AND(NOT(YEAR(CL$3)&lt;=YEAR('Rent Roll'!$C44)+'Rent Roll'!$V44-1),MOD(YEAR(CL$3),'Rent Roll'!$U44)=MOD(YEAR('Rent Roll'!$C44),'Rent Roll'!$U44),MONTH(CL$3)=MONTH('Rent Roll'!$C44)),1,0),0)</f>
        <v>0</v>
      </c>
      <c r="CM246" s="768">
        <f>IFERROR(IF(AND(NOT(YEAR(CM$3)&lt;=YEAR('Rent Roll'!$C44)+'Rent Roll'!$V44-1),MOD(YEAR(CM$3),'Rent Roll'!$U44)=MOD(YEAR('Rent Roll'!$C44),'Rent Roll'!$U44),MONTH(CM$3)=MONTH('Rent Roll'!$C44)),1,0),0)</f>
        <v>0</v>
      </c>
      <c r="CN246" s="567">
        <f>IFERROR(IF(AND(NOT(YEAR(CN$3)&lt;=YEAR('Rent Roll'!$C44)+'Rent Roll'!$V44-1),MOD(YEAR(CN$3),'Rent Roll'!$U44)=MOD(YEAR('Rent Roll'!$C44),'Rent Roll'!$U44),MONTH(CN$3)=MONTH('Rent Roll'!$C44)),1,0),0)</f>
        <v>0</v>
      </c>
      <c r="CO246" s="567">
        <f>IFERROR(IF(AND(NOT(YEAR(CO$3)&lt;=YEAR('Rent Roll'!$C44)+'Rent Roll'!$V44-1),MOD(YEAR(CO$3),'Rent Roll'!$U44)=MOD(YEAR('Rent Roll'!$C44),'Rent Roll'!$U44),MONTH(CO$3)=MONTH('Rent Roll'!$C44)),1,0),0)</f>
        <v>0</v>
      </c>
      <c r="CP246" s="567">
        <f>IFERROR(IF(AND(NOT(YEAR(CP$3)&lt;=YEAR('Rent Roll'!$C44)+'Rent Roll'!$V44-1),MOD(YEAR(CP$3),'Rent Roll'!$U44)=MOD(YEAR('Rent Roll'!$C44),'Rent Roll'!$U44),MONTH(CP$3)=MONTH('Rent Roll'!$C44)),1,0),0)</f>
        <v>0</v>
      </c>
      <c r="CQ246" s="567">
        <f>IFERROR(IF(AND(NOT(YEAR(CQ$3)&lt;=YEAR('Rent Roll'!$C44)+'Rent Roll'!$V44-1),MOD(YEAR(CQ$3),'Rent Roll'!$U44)=MOD(YEAR('Rent Roll'!$C44),'Rent Roll'!$U44),MONTH(CQ$3)=MONTH('Rent Roll'!$C44)),1,0),0)</f>
        <v>0</v>
      </c>
      <c r="CR246" s="567">
        <f>IFERROR(IF(AND(NOT(YEAR(CR$3)&lt;=YEAR('Rent Roll'!$C44)+'Rent Roll'!$V44-1),MOD(YEAR(CR$3),'Rent Roll'!$U44)=MOD(YEAR('Rent Roll'!$C44),'Rent Roll'!$U44),MONTH(CR$3)=MONTH('Rent Roll'!$C44)),1,0),0)</f>
        <v>0</v>
      </c>
      <c r="CS246" s="567">
        <f>IFERROR(IF(AND(NOT(YEAR(CS$3)&lt;=YEAR('Rent Roll'!$C44)+'Rent Roll'!$V44-1),MOD(YEAR(CS$3),'Rent Roll'!$U44)=MOD(YEAR('Rent Roll'!$C44),'Rent Roll'!$U44),MONTH(CS$3)=MONTH('Rent Roll'!$C44)),1,0),0)</f>
        <v>0</v>
      </c>
      <c r="CT246" s="567">
        <f>IFERROR(IF(AND(NOT(YEAR(CT$3)&lt;=YEAR('Rent Roll'!$C44)+'Rent Roll'!$V44-1),MOD(YEAR(CT$3),'Rent Roll'!$U44)=MOD(YEAR('Rent Roll'!$C44),'Rent Roll'!$U44),MONTH(CT$3)=MONTH('Rent Roll'!$C44)),1,0),0)</f>
        <v>0</v>
      </c>
      <c r="CU246" s="567">
        <f>IFERROR(IF(AND(NOT(YEAR(CU$3)&lt;=YEAR('Rent Roll'!$C44)+'Rent Roll'!$V44-1),MOD(YEAR(CU$3),'Rent Roll'!$U44)=MOD(YEAR('Rent Roll'!$C44),'Rent Roll'!$U44),MONTH(CU$3)=MONTH('Rent Roll'!$C44)),1,0),0)</f>
        <v>0</v>
      </c>
      <c r="CV246" s="567">
        <f>IFERROR(IF(AND(NOT(YEAR(CV$3)&lt;=YEAR('Rent Roll'!$C44)+'Rent Roll'!$V44-1),MOD(YEAR(CV$3),'Rent Roll'!$U44)=MOD(YEAR('Rent Roll'!$C44),'Rent Roll'!$U44),MONTH(CV$3)=MONTH('Rent Roll'!$C44)),1,0),0)</f>
        <v>0</v>
      </c>
      <c r="CW246" s="567">
        <f>IFERROR(IF(AND(NOT(YEAR(CW$3)&lt;=YEAR('Rent Roll'!$C44)+'Rent Roll'!$V44-1),MOD(YEAR(CW$3),'Rent Roll'!$U44)=MOD(YEAR('Rent Roll'!$C44),'Rent Roll'!$U44),MONTH(CW$3)=MONTH('Rent Roll'!$C44)),1,0),0)</f>
        <v>0</v>
      </c>
      <c r="CX246" s="767">
        <f>IFERROR(IF(AND(NOT(YEAR(CX$3)&lt;=YEAR('Rent Roll'!$C44)+'Rent Roll'!$V44-1),MOD(YEAR(CX$3),'Rent Roll'!$U44)=MOD(YEAR('Rent Roll'!$C44),'Rent Roll'!$U44),MONTH(CX$3)=MONTH('Rent Roll'!$C44)),1,0),0)</f>
        <v>0</v>
      </c>
      <c r="CY246" s="768">
        <f>IFERROR(IF(AND(NOT(YEAR(CY$3)&lt;=YEAR('Rent Roll'!$C44)+'Rent Roll'!$V44-1),MOD(YEAR(CY$3),'Rent Roll'!$U44)=MOD(YEAR('Rent Roll'!$C44),'Rent Roll'!$U44),MONTH(CY$3)=MONTH('Rent Roll'!$C44)),1,0),0)</f>
        <v>0</v>
      </c>
      <c r="CZ246" s="567">
        <f>IFERROR(IF(AND(NOT(YEAR(CZ$3)&lt;=YEAR('Rent Roll'!$C44)+'Rent Roll'!$V44-1),MOD(YEAR(CZ$3),'Rent Roll'!$U44)=MOD(YEAR('Rent Roll'!$C44),'Rent Roll'!$U44),MONTH(CZ$3)=MONTH('Rent Roll'!$C44)),1,0),0)</f>
        <v>0</v>
      </c>
      <c r="DA246" s="567">
        <f>IFERROR(IF(AND(NOT(YEAR(DA$3)&lt;=YEAR('Rent Roll'!$C44)+'Rent Roll'!$V44-1),MOD(YEAR(DA$3),'Rent Roll'!$U44)=MOD(YEAR('Rent Roll'!$C44),'Rent Roll'!$U44),MONTH(DA$3)=MONTH('Rent Roll'!$C44)),1,0),0)</f>
        <v>0</v>
      </c>
      <c r="DB246" s="567">
        <f>IFERROR(IF(AND(NOT(YEAR(DB$3)&lt;=YEAR('Rent Roll'!$C44)+'Rent Roll'!$V44-1),MOD(YEAR(DB$3),'Rent Roll'!$U44)=MOD(YEAR('Rent Roll'!$C44),'Rent Roll'!$U44),MONTH(DB$3)=MONTH('Rent Roll'!$C44)),1,0),0)</f>
        <v>0</v>
      </c>
      <c r="DC246" s="567">
        <f>IFERROR(IF(AND(NOT(YEAR(DC$3)&lt;=YEAR('Rent Roll'!$C44)+'Rent Roll'!$V44-1),MOD(YEAR(DC$3),'Rent Roll'!$U44)=MOD(YEAR('Rent Roll'!$C44),'Rent Roll'!$U44),MONTH(DC$3)=MONTH('Rent Roll'!$C44)),1,0),0)</f>
        <v>0</v>
      </c>
      <c r="DD246" s="567">
        <f>IFERROR(IF(AND(NOT(YEAR(DD$3)&lt;=YEAR('Rent Roll'!$C44)+'Rent Roll'!$V44-1),MOD(YEAR(DD$3),'Rent Roll'!$U44)=MOD(YEAR('Rent Roll'!$C44),'Rent Roll'!$U44),MONTH(DD$3)=MONTH('Rent Roll'!$C44)),1,0),0)</f>
        <v>0</v>
      </c>
      <c r="DE246" s="567">
        <f>IFERROR(IF(AND(NOT(YEAR(DE$3)&lt;=YEAR('Rent Roll'!$C44)+'Rent Roll'!$V44-1),MOD(YEAR(DE$3),'Rent Roll'!$U44)=MOD(YEAR('Rent Roll'!$C44),'Rent Roll'!$U44),MONTH(DE$3)=MONTH('Rent Roll'!$C44)),1,0),0)</f>
        <v>0</v>
      </c>
      <c r="DF246" s="567">
        <f>IFERROR(IF(AND(NOT(YEAR(DF$3)&lt;=YEAR('Rent Roll'!$C44)+'Rent Roll'!$V44-1),MOD(YEAR(DF$3),'Rent Roll'!$U44)=MOD(YEAR('Rent Roll'!$C44),'Rent Roll'!$U44),MONTH(DF$3)=MONTH('Rent Roll'!$C44)),1,0),0)</f>
        <v>0</v>
      </c>
      <c r="DG246" s="567">
        <f>IFERROR(IF(AND(NOT(YEAR(DG$3)&lt;=YEAR('Rent Roll'!$C44)+'Rent Roll'!$V44-1),MOD(YEAR(DG$3),'Rent Roll'!$U44)=MOD(YEAR('Rent Roll'!$C44),'Rent Roll'!$U44),MONTH(DG$3)=MONTH('Rent Roll'!$C44)),1,0),0)</f>
        <v>0</v>
      </c>
      <c r="DH246" s="567">
        <f>IFERROR(IF(AND(NOT(YEAR(DH$3)&lt;=YEAR('Rent Roll'!$C44)+'Rent Roll'!$V44-1),MOD(YEAR(DH$3),'Rent Roll'!$U44)=MOD(YEAR('Rent Roll'!$C44),'Rent Roll'!$U44),MONTH(DH$3)=MONTH('Rent Roll'!$C44)),1,0),0)</f>
        <v>0</v>
      </c>
      <c r="DI246" s="567">
        <f>IFERROR(IF(AND(NOT(YEAR(DI$3)&lt;=YEAR('Rent Roll'!$C44)+'Rent Roll'!$V44-1),MOD(YEAR(DI$3),'Rent Roll'!$U44)=MOD(YEAR('Rent Roll'!$C44),'Rent Roll'!$U44),MONTH(DI$3)=MONTH('Rent Roll'!$C44)),1,0),0)</f>
        <v>0</v>
      </c>
      <c r="DJ246" s="767">
        <f>IFERROR(IF(AND(NOT(YEAR(DJ$3)&lt;=YEAR('Rent Roll'!$C44)+'Rent Roll'!$V44-1),MOD(YEAR(DJ$3),'Rent Roll'!$U44)=MOD(YEAR('Rent Roll'!$C44),'Rent Roll'!$U44),MONTH(DJ$3)=MONTH('Rent Roll'!$C44)),1,0),0)</f>
        <v>0</v>
      </c>
      <c r="DK246" s="768">
        <f>IFERROR(IF(AND(NOT(YEAR(DK$3)&lt;=YEAR('Rent Roll'!$C44)+'Rent Roll'!$V44-1),MOD(YEAR(DK$3),'Rent Roll'!$U44)=MOD(YEAR('Rent Roll'!$C44),'Rent Roll'!$U44),MONTH(DK$3)=MONTH('Rent Roll'!$C44)),1,0),0)</f>
        <v>0</v>
      </c>
      <c r="DL246" s="567">
        <f>IFERROR(IF(AND(NOT(YEAR(DL$3)&lt;=YEAR('Rent Roll'!$C44)+'Rent Roll'!$V44-1),MOD(YEAR(DL$3),'Rent Roll'!$U44)=MOD(YEAR('Rent Roll'!$C44),'Rent Roll'!$U44),MONTH(DL$3)=MONTH('Rent Roll'!$C44)),1,0),0)</f>
        <v>0</v>
      </c>
      <c r="DM246" s="567">
        <f>IFERROR(IF(AND(NOT(YEAR(DM$3)&lt;=YEAR('Rent Roll'!$C44)+'Rent Roll'!$V44-1),MOD(YEAR(DM$3),'Rent Roll'!$U44)=MOD(YEAR('Rent Roll'!$C44),'Rent Roll'!$U44),MONTH(DM$3)=MONTH('Rent Roll'!$C44)),1,0),0)</f>
        <v>0</v>
      </c>
      <c r="DN246" s="567">
        <f>IFERROR(IF(AND(NOT(YEAR(DN$3)&lt;=YEAR('Rent Roll'!$C44)+'Rent Roll'!$V44-1),MOD(YEAR(DN$3),'Rent Roll'!$U44)=MOD(YEAR('Rent Roll'!$C44),'Rent Roll'!$U44),MONTH(DN$3)=MONTH('Rent Roll'!$C44)),1,0),0)</f>
        <v>0</v>
      </c>
      <c r="DO246" s="567">
        <f>IFERROR(IF(AND(NOT(YEAR(DO$3)&lt;=YEAR('Rent Roll'!$C44)+'Rent Roll'!$V44-1),MOD(YEAR(DO$3),'Rent Roll'!$U44)=MOD(YEAR('Rent Roll'!$C44),'Rent Roll'!$U44),MONTH(DO$3)=MONTH('Rent Roll'!$C44)),1,0),0)</f>
        <v>0</v>
      </c>
      <c r="DP246" s="567">
        <f>IFERROR(IF(AND(NOT(YEAR(DP$3)&lt;=YEAR('Rent Roll'!$C44)+'Rent Roll'!$V44-1),MOD(YEAR(DP$3),'Rent Roll'!$U44)=MOD(YEAR('Rent Roll'!$C44),'Rent Roll'!$U44),MONTH(DP$3)=MONTH('Rent Roll'!$C44)),1,0),0)</f>
        <v>0</v>
      </c>
      <c r="DQ246" s="567">
        <f>IFERROR(IF(AND(NOT(YEAR(DQ$3)&lt;=YEAR('Rent Roll'!$C44)+'Rent Roll'!$V44-1),MOD(YEAR(DQ$3),'Rent Roll'!$U44)=MOD(YEAR('Rent Roll'!$C44),'Rent Roll'!$U44),MONTH(DQ$3)=MONTH('Rent Roll'!$C44)),1,0),0)</f>
        <v>0</v>
      </c>
      <c r="DR246" s="567">
        <f>IFERROR(IF(AND(NOT(YEAR(DR$3)&lt;=YEAR('Rent Roll'!$C44)+'Rent Roll'!$V44-1),MOD(YEAR(DR$3),'Rent Roll'!$U44)=MOD(YEAR('Rent Roll'!$C44),'Rent Roll'!$U44),MONTH(DR$3)=MONTH('Rent Roll'!$C44)),1,0),0)</f>
        <v>0</v>
      </c>
      <c r="DS246" s="567">
        <f>IFERROR(IF(AND(NOT(YEAR(DS$3)&lt;=YEAR('Rent Roll'!$C44)+'Rent Roll'!$V44-1),MOD(YEAR(DS$3),'Rent Roll'!$U44)=MOD(YEAR('Rent Roll'!$C44),'Rent Roll'!$U44),MONTH(DS$3)=MONTH('Rent Roll'!$C44)),1,0),0)</f>
        <v>0</v>
      </c>
      <c r="DT246" s="567">
        <f>IFERROR(IF(AND(NOT(YEAR(DT$3)&lt;=YEAR('Rent Roll'!$C44)+'Rent Roll'!$V44-1),MOD(YEAR(DT$3),'Rent Roll'!$U44)=MOD(YEAR('Rent Roll'!$C44),'Rent Roll'!$U44),MONTH(DT$3)=MONTH('Rent Roll'!$C44)),1,0),0)</f>
        <v>0</v>
      </c>
      <c r="DU246" s="567">
        <f>IFERROR(IF(AND(NOT(YEAR(DU$3)&lt;=YEAR('Rent Roll'!$C44)+'Rent Roll'!$V44-1),MOD(YEAR(DU$3),'Rent Roll'!$U44)=MOD(YEAR('Rent Roll'!$C44),'Rent Roll'!$U44),MONTH(DU$3)=MONTH('Rent Roll'!$C44)),1,0),0)</f>
        <v>0</v>
      </c>
      <c r="DV246" s="567">
        <f>IFERROR(IF(AND(NOT(YEAR(DV$3)&lt;=YEAR('Rent Roll'!$C44)+'Rent Roll'!$V44-1),MOD(YEAR(DV$3),'Rent Roll'!$U44)=MOD(YEAR('Rent Roll'!$C44),'Rent Roll'!$U44),MONTH(DV$3)=MONTH('Rent Roll'!$C44)),1,0),0)</f>
        <v>0</v>
      </c>
    </row>
    <row r="247" spans="1:126" s="568" customFormat="1" ht="12" customHeight="1" outlineLevel="1" x14ac:dyDescent="0.4">
      <c r="A247" s="732"/>
      <c r="B247" s="564">
        <f>'Rent Roll'!$B45</f>
        <v>0</v>
      </c>
      <c r="C247" s="566"/>
      <c r="D247" s="566"/>
      <c r="E247" s="566"/>
      <c r="F247" s="778">
        <f>IFERROR(IF(AND(NOT(YEAR(F$3)&lt;=YEAR('Rent Roll'!$C45)+'Rent Roll'!$V45-1),MOD(YEAR(F$3),'Rent Roll'!$U45)=MOD(YEAR('Rent Roll'!$C45),'Rent Roll'!$U45),MONTH(F$3)=MONTH('Rent Roll'!$C45)),1,0),0)</f>
        <v>0</v>
      </c>
      <c r="G247" s="768">
        <f>IFERROR(IF(AND(NOT(YEAR(G$3)&lt;=YEAR('Rent Roll'!$C45)+'Rent Roll'!$V45-1),MOD(YEAR(G$3),'Rent Roll'!$U45)=MOD(YEAR('Rent Roll'!$C45),'Rent Roll'!$U45),MONTH(G$3)=MONTH('Rent Roll'!$C45)),1,0),0)</f>
        <v>0</v>
      </c>
      <c r="H247" s="567">
        <f>IFERROR(IF(AND(NOT(YEAR(H$3)&lt;=YEAR('Rent Roll'!$C45)+'Rent Roll'!$V45-1),MOD(YEAR(H$3),'Rent Roll'!$U45)=MOD(YEAR('Rent Roll'!$C45),'Rent Roll'!$U45),MONTH(H$3)=MONTH('Rent Roll'!$C45)),1,0),0)</f>
        <v>0</v>
      </c>
      <c r="I247" s="567">
        <f>IFERROR(IF(AND(NOT(YEAR(I$3)&lt;=YEAR('Rent Roll'!$C45)+'Rent Roll'!$V45-1),MOD(YEAR(I$3),'Rent Roll'!$U45)=MOD(YEAR('Rent Roll'!$C45),'Rent Roll'!$U45),MONTH(I$3)=MONTH('Rent Roll'!$C45)),1,0),0)</f>
        <v>0</v>
      </c>
      <c r="J247" s="567">
        <f>IFERROR(IF(AND(NOT(YEAR(J$3)&lt;=YEAR('Rent Roll'!$C45)+'Rent Roll'!$V45-1),MOD(YEAR(J$3),'Rent Roll'!$U45)=MOD(YEAR('Rent Roll'!$C45),'Rent Roll'!$U45),MONTH(J$3)=MONTH('Rent Roll'!$C45)),1,0),0)</f>
        <v>0</v>
      </c>
      <c r="K247" s="567">
        <f>IFERROR(IF(AND(NOT(YEAR(K$3)&lt;=YEAR('Rent Roll'!$C45)+'Rent Roll'!$V45-1),MOD(YEAR(K$3),'Rent Roll'!$U45)=MOD(YEAR('Rent Roll'!$C45),'Rent Roll'!$U45),MONTH(K$3)=MONTH('Rent Roll'!$C45)),1,0),0)</f>
        <v>0</v>
      </c>
      <c r="L247" s="567">
        <f>IFERROR(IF(AND(NOT(YEAR(L$3)&lt;=YEAR('Rent Roll'!$C45)+'Rent Roll'!$V45-1),MOD(YEAR(L$3),'Rent Roll'!$U45)=MOD(YEAR('Rent Roll'!$C45),'Rent Roll'!$U45),MONTH(L$3)=MONTH('Rent Roll'!$C45)),1,0),0)</f>
        <v>0</v>
      </c>
      <c r="M247" s="567">
        <f>IFERROR(IF(AND(NOT(YEAR(M$3)&lt;=YEAR('Rent Roll'!$C45)+'Rent Roll'!$V45-1),MOD(YEAR(M$3),'Rent Roll'!$U45)=MOD(YEAR('Rent Roll'!$C45),'Rent Roll'!$U45),MONTH(M$3)=MONTH('Rent Roll'!$C45)),1,0),0)</f>
        <v>0</v>
      </c>
      <c r="N247" s="567">
        <f>IFERROR(IF(AND(NOT(YEAR(N$3)&lt;=YEAR('Rent Roll'!$C45)+'Rent Roll'!$V45-1),MOD(YEAR(N$3),'Rent Roll'!$U45)=MOD(YEAR('Rent Roll'!$C45),'Rent Roll'!$U45),MONTH(N$3)=MONTH('Rent Roll'!$C45)),1,0),0)</f>
        <v>0</v>
      </c>
      <c r="O247" s="567">
        <f>IFERROR(IF(AND(NOT(YEAR(O$3)&lt;=YEAR('Rent Roll'!$C45)+'Rent Roll'!$V45-1),MOD(YEAR(O$3),'Rent Roll'!$U45)=MOD(YEAR('Rent Roll'!$C45),'Rent Roll'!$U45),MONTH(O$3)=MONTH('Rent Roll'!$C45)),1,0),0)</f>
        <v>0</v>
      </c>
      <c r="P247" s="567">
        <f>IFERROR(IF(AND(NOT(YEAR(P$3)&lt;=YEAR('Rent Roll'!$C45)+'Rent Roll'!$V45-1),MOD(YEAR(P$3),'Rent Roll'!$U45)=MOD(YEAR('Rent Roll'!$C45),'Rent Roll'!$U45),MONTH(P$3)=MONTH('Rent Roll'!$C45)),1,0),0)</f>
        <v>0</v>
      </c>
      <c r="Q247" s="567">
        <f>IFERROR(IF(AND(NOT(YEAR(Q$3)&lt;=YEAR('Rent Roll'!$C45)+'Rent Roll'!$V45-1),MOD(YEAR(Q$3),'Rent Roll'!$U45)=MOD(YEAR('Rent Roll'!$C45),'Rent Roll'!$U45),MONTH(Q$3)=MONTH('Rent Roll'!$C45)),1,0),0)</f>
        <v>0</v>
      </c>
      <c r="R247" s="767">
        <f>IFERROR(IF(AND(NOT(YEAR(R$3)&lt;=YEAR('Rent Roll'!$C45)+'Rent Roll'!$V45-1),MOD(YEAR(R$3),'Rent Roll'!$U45)=MOD(YEAR('Rent Roll'!$C45),'Rent Roll'!$U45),MONTH(R$3)=MONTH('Rent Roll'!$C45)),1,0),0)</f>
        <v>0</v>
      </c>
      <c r="S247" s="768">
        <f>IFERROR(IF(AND(NOT(YEAR(S$3)&lt;=YEAR('Rent Roll'!$C45)+'Rent Roll'!$V45-1),MOD(YEAR(S$3),'Rent Roll'!$U45)=MOD(YEAR('Rent Roll'!$C45),'Rent Roll'!$U45),MONTH(S$3)=MONTH('Rent Roll'!$C45)),1,0),0)</f>
        <v>0</v>
      </c>
      <c r="T247" s="567">
        <f>IFERROR(IF(AND(NOT(YEAR(T$3)&lt;=YEAR('Rent Roll'!$C45)+'Rent Roll'!$V45-1),MOD(YEAR(T$3),'Rent Roll'!$U45)=MOD(YEAR('Rent Roll'!$C45),'Rent Roll'!$U45),MONTH(T$3)=MONTH('Rent Roll'!$C45)),1,0),0)</f>
        <v>0</v>
      </c>
      <c r="U247" s="567">
        <f>IFERROR(IF(AND(NOT(YEAR(U$3)&lt;=YEAR('Rent Roll'!$C45)+'Rent Roll'!$V45-1),MOD(YEAR(U$3),'Rent Roll'!$U45)=MOD(YEAR('Rent Roll'!$C45),'Rent Roll'!$U45),MONTH(U$3)=MONTH('Rent Roll'!$C45)),1,0),0)</f>
        <v>0</v>
      </c>
      <c r="V247" s="567">
        <f>IFERROR(IF(AND(NOT(YEAR(V$3)&lt;=YEAR('Rent Roll'!$C45)+'Rent Roll'!$V45-1),MOD(YEAR(V$3),'Rent Roll'!$U45)=MOD(YEAR('Rent Roll'!$C45),'Rent Roll'!$U45),MONTH(V$3)=MONTH('Rent Roll'!$C45)),1,0),0)</f>
        <v>0</v>
      </c>
      <c r="W247" s="567">
        <f>IFERROR(IF(AND(NOT(YEAR(W$3)&lt;=YEAR('Rent Roll'!$C45)+'Rent Roll'!$V45-1),MOD(YEAR(W$3),'Rent Roll'!$U45)=MOD(YEAR('Rent Roll'!$C45),'Rent Roll'!$U45),MONTH(W$3)=MONTH('Rent Roll'!$C45)),1,0),0)</f>
        <v>0</v>
      </c>
      <c r="X247" s="567">
        <f>IFERROR(IF(AND(NOT(YEAR(X$3)&lt;=YEAR('Rent Roll'!$C45)+'Rent Roll'!$V45-1),MOD(YEAR(X$3),'Rent Roll'!$U45)=MOD(YEAR('Rent Roll'!$C45),'Rent Roll'!$U45),MONTH(X$3)=MONTH('Rent Roll'!$C45)),1,0),0)</f>
        <v>0</v>
      </c>
      <c r="Y247" s="567">
        <f>IFERROR(IF(AND(NOT(YEAR(Y$3)&lt;=YEAR('Rent Roll'!$C45)+'Rent Roll'!$V45-1),MOD(YEAR(Y$3),'Rent Roll'!$U45)=MOD(YEAR('Rent Roll'!$C45),'Rent Roll'!$U45),MONTH(Y$3)=MONTH('Rent Roll'!$C45)),1,0),0)</f>
        <v>0</v>
      </c>
      <c r="Z247" s="567">
        <f>IFERROR(IF(AND(NOT(YEAR(Z$3)&lt;=YEAR('Rent Roll'!$C45)+'Rent Roll'!$V45-1),MOD(YEAR(Z$3),'Rent Roll'!$U45)=MOD(YEAR('Rent Roll'!$C45),'Rent Roll'!$U45),MONTH(Z$3)=MONTH('Rent Roll'!$C45)),1,0),0)</f>
        <v>0</v>
      </c>
      <c r="AA247" s="567">
        <f>IFERROR(IF(AND(NOT(YEAR(AA$3)&lt;=YEAR('Rent Roll'!$C45)+'Rent Roll'!$V45-1),MOD(YEAR(AA$3),'Rent Roll'!$U45)=MOD(YEAR('Rent Roll'!$C45),'Rent Roll'!$U45),MONTH(AA$3)=MONTH('Rent Roll'!$C45)),1,0),0)</f>
        <v>0</v>
      </c>
      <c r="AB247" s="567">
        <f>IFERROR(IF(AND(NOT(YEAR(AB$3)&lt;=YEAR('Rent Roll'!$C45)+'Rent Roll'!$V45-1),MOD(YEAR(AB$3),'Rent Roll'!$U45)=MOD(YEAR('Rent Roll'!$C45),'Rent Roll'!$U45),MONTH(AB$3)=MONTH('Rent Roll'!$C45)),1,0),0)</f>
        <v>0</v>
      </c>
      <c r="AC247" s="567">
        <f>IFERROR(IF(AND(NOT(YEAR(AC$3)&lt;=YEAR('Rent Roll'!$C45)+'Rent Roll'!$V45-1),MOD(YEAR(AC$3),'Rent Roll'!$U45)=MOD(YEAR('Rent Roll'!$C45),'Rent Roll'!$U45),MONTH(AC$3)=MONTH('Rent Roll'!$C45)),1,0),0)</f>
        <v>0</v>
      </c>
      <c r="AD247" s="767">
        <f>IFERROR(IF(AND(NOT(YEAR(AD$3)&lt;=YEAR('Rent Roll'!$C45)+'Rent Roll'!$V45-1),MOD(YEAR(AD$3),'Rent Roll'!$U45)=MOD(YEAR('Rent Roll'!$C45),'Rent Roll'!$U45),MONTH(AD$3)=MONTH('Rent Roll'!$C45)),1,0),0)</f>
        <v>0</v>
      </c>
      <c r="AE247" s="768">
        <f>IFERROR(IF(AND(NOT(YEAR(AE$3)&lt;=YEAR('Rent Roll'!$C45)+'Rent Roll'!$V45-1),MOD(YEAR(AE$3),'Rent Roll'!$U45)=MOD(YEAR('Rent Roll'!$C45),'Rent Roll'!$U45),MONTH(AE$3)=MONTH('Rent Roll'!$C45)),1,0),0)</f>
        <v>0</v>
      </c>
      <c r="AF247" s="567">
        <f>IFERROR(IF(AND(NOT(YEAR(AF$3)&lt;=YEAR('Rent Roll'!$C45)+'Rent Roll'!$V45-1),MOD(YEAR(AF$3),'Rent Roll'!$U45)=MOD(YEAR('Rent Roll'!$C45),'Rent Roll'!$U45),MONTH(AF$3)=MONTH('Rent Roll'!$C45)),1,0),0)</f>
        <v>0</v>
      </c>
      <c r="AG247" s="567">
        <f>IFERROR(IF(AND(NOT(YEAR(AG$3)&lt;=YEAR('Rent Roll'!$C45)+'Rent Roll'!$V45-1),MOD(YEAR(AG$3),'Rent Roll'!$U45)=MOD(YEAR('Rent Roll'!$C45),'Rent Roll'!$U45),MONTH(AG$3)=MONTH('Rent Roll'!$C45)),1,0),0)</f>
        <v>0</v>
      </c>
      <c r="AH247" s="567">
        <f>IFERROR(IF(AND(NOT(YEAR(AH$3)&lt;=YEAR('Rent Roll'!$C45)+'Rent Roll'!$V45-1),MOD(YEAR(AH$3),'Rent Roll'!$U45)=MOD(YEAR('Rent Roll'!$C45),'Rent Roll'!$U45),MONTH(AH$3)=MONTH('Rent Roll'!$C45)),1,0),0)</f>
        <v>0</v>
      </c>
      <c r="AI247" s="567">
        <f>IFERROR(IF(AND(NOT(YEAR(AI$3)&lt;=YEAR('Rent Roll'!$C45)+'Rent Roll'!$V45-1),MOD(YEAR(AI$3),'Rent Roll'!$U45)=MOD(YEAR('Rent Roll'!$C45),'Rent Roll'!$U45),MONTH(AI$3)=MONTH('Rent Roll'!$C45)),1,0),0)</f>
        <v>0</v>
      </c>
      <c r="AJ247" s="567">
        <f>IFERROR(IF(AND(NOT(YEAR(AJ$3)&lt;=YEAR('Rent Roll'!$C45)+'Rent Roll'!$V45-1),MOD(YEAR(AJ$3),'Rent Roll'!$U45)=MOD(YEAR('Rent Roll'!$C45),'Rent Roll'!$U45),MONTH(AJ$3)=MONTH('Rent Roll'!$C45)),1,0),0)</f>
        <v>0</v>
      </c>
      <c r="AK247" s="567">
        <f>IFERROR(IF(AND(NOT(YEAR(AK$3)&lt;=YEAR('Rent Roll'!$C45)+'Rent Roll'!$V45-1),MOD(YEAR(AK$3),'Rent Roll'!$U45)=MOD(YEAR('Rent Roll'!$C45),'Rent Roll'!$U45),MONTH(AK$3)=MONTH('Rent Roll'!$C45)),1,0),0)</f>
        <v>0</v>
      </c>
      <c r="AL247" s="567">
        <f>IFERROR(IF(AND(NOT(YEAR(AL$3)&lt;=YEAR('Rent Roll'!$C45)+'Rent Roll'!$V45-1),MOD(YEAR(AL$3),'Rent Roll'!$U45)=MOD(YEAR('Rent Roll'!$C45),'Rent Roll'!$U45),MONTH(AL$3)=MONTH('Rent Roll'!$C45)),1,0),0)</f>
        <v>0</v>
      </c>
      <c r="AM247" s="567">
        <f>IFERROR(IF(AND(NOT(YEAR(AM$3)&lt;=YEAR('Rent Roll'!$C45)+'Rent Roll'!$V45-1),MOD(YEAR(AM$3),'Rent Roll'!$U45)=MOD(YEAR('Rent Roll'!$C45),'Rent Roll'!$U45),MONTH(AM$3)=MONTH('Rent Roll'!$C45)),1,0),0)</f>
        <v>0</v>
      </c>
      <c r="AN247" s="567">
        <f>IFERROR(IF(AND(NOT(YEAR(AN$3)&lt;=YEAR('Rent Roll'!$C45)+'Rent Roll'!$V45-1),MOD(YEAR(AN$3),'Rent Roll'!$U45)=MOD(YEAR('Rent Roll'!$C45),'Rent Roll'!$U45),MONTH(AN$3)=MONTH('Rent Roll'!$C45)),1,0),0)</f>
        <v>0</v>
      </c>
      <c r="AO247" s="567">
        <f>IFERROR(IF(AND(NOT(YEAR(AO$3)&lt;=YEAR('Rent Roll'!$C45)+'Rent Roll'!$V45-1),MOD(YEAR(AO$3),'Rent Roll'!$U45)=MOD(YEAR('Rent Roll'!$C45),'Rent Roll'!$U45),MONTH(AO$3)=MONTH('Rent Roll'!$C45)),1,0),0)</f>
        <v>0</v>
      </c>
      <c r="AP247" s="767">
        <f>IFERROR(IF(AND(NOT(YEAR(AP$3)&lt;=YEAR('Rent Roll'!$C45)+'Rent Roll'!$V45-1),MOD(YEAR(AP$3),'Rent Roll'!$U45)=MOD(YEAR('Rent Roll'!$C45),'Rent Roll'!$U45),MONTH(AP$3)=MONTH('Rent Roll'!$C45)),1,0),0)</f>
        <v>0</v>
      </c>
      <c r="AQ247" s="768">
        <f>IFERROR(IF(AND(NOT(YEAR(AQ$3)&lt;=YEAR('Rent Roll'!$C45)+'Rent Roll'!$V45-1),MOD(YEAR(AQ$3),'Rent Roll'!$U45)=MOD(YEAR('Rent Roll'!$C45),'Rent Roll'!$U45),MONTH(AQ$3)=MONTH('Rent Roll'!$C45)),1,0),0)</f>
        <v>0</v>
      </c>
      <c r="AR247" s="567">
        <f>IFERROR(IF(AND(NOT(YEAR(AR$3)&lt;=YEAR('Rent Roll'!$C45)+'Rent Roll'!$V45-1),MOD(YEAR(AR$3),'Rent Roll'!$U45)=MOD(YEAR('Rent Roll'!$C45),'Rent Roll'!$U45),MONTH(AR$3)=MONTH('Rent Roll'!$C45)),1,0),0)</f>
        <v>0</v>
      </c>
      <c r="AS247" s="567">
        <f>IFERROR(IF(AND(NOT(YEAR(AS$3)&lt;=YEAR('Rent Roll'!$C45)+'Rent Roll'!$V45-1),MOD(YEAR(AS$3),'Rent Roll'!$U45)=MOD(YEAR('Rent Roll'!$C45),'Rent Roll'!$U45),MONTH(AS$3)=MONTH('Rent Roll'!$C45)),1,0),0)</f>
        <v>0</v>
      </c>
      <c r="AT247" s="567">
        <f>IFERROR(IF(AND(NOT(YEAR(AT$3)&lt;=YEAR('Rent Roll'!$C45)+'Rent Roll'!$V45-1),MOD(YEAR(AT$3),'Rent Roll'!$U45)=MOD(YEAR('Rent Roll'!$C45),'Rent Roll'!$U45),MONTH(AT$3)=MONTH('Rent Roll'!$C45)),1,0),0)</f>
        <v>0</v>
      </c>
      <c r="AU247" s="567">
        <f>IFERROR(IF(AND(NOT(YEAR(AU$3)&lt;=YEAR('Rent Roll'!$C45)+'Rent Roll'!$V45-1),MOD(YEAR(AU$3),'Rent Roll'!$U45)=MOD(YEAR('Rent Roll'!$C45),'Rent Roll'!$U45),MONTH(AU$3)=MONTH('Rent Roll'!$C45)),1,0),0)</f>
        <v>0</v>
      </c>
      <c r="AV247" s="567">
        <f>IFERROR(IF(AND(NOT(YEAR(AV$3)&lt;=YEAR('Rent Roll'!$C45)+'Rent Roll'!$V45-1),MOD(YEAR(AV$3),'Rent Roll'!$U45)=MOD(YEAR('Rent Roll'!$C45),'Rent Roll'!$U45),MONTH(AV$3)=MONTH('Rent Roll'!$C45)),1,0),0)</f>
        <v>0</v>
      </c>
      <c r="AW247" s="567">
        <f>IFERROR(IF(AND(NOT(YEAR(AW$3)&lt;=YEAR('Rent Roll'!$C45)+'Rent Roll'!$V45-1),MOD(YEAR(AW$3),'Rent Roll'!$U45)=MOD(YEAR('Rent Roll'!$C45),'Rent Roll'!$U45),MONTH(AW$3)=MONTH('Rent Roll'!$C45)),1,0),0)</f>
        <v>0</v>
      </c>
      <c r="AX247" s="567">
        <f>IFERROR(IF(AND(NOT(YEAR(AX$3)&lt;=YEAR('Rent Roll'!$C45)+'Rent Roll'!$V45-1),MOD(YEAR(AX$3),'Rent Roll'!$U45)=MOD(YEAR('Rent Roll'!$C45),'Rent Roll'!$U45),MONTH(AX$3)=MONTH('Rent Roll'!$C45)),1,0),0)</f>
        <v>0</v>
      </c>
      <c r="AY247" s="567">
        <f>IFERROR(IF(AND(NOT(YEAR(AY$3)&lt;=YEAR('Rent Roll'!$C45)+'Rent Roll'!$V45-1),MOD(YEAR(AY$3),'Rent Roll'!$U45)=MOD(YEAR('Rent Roll'!$C45),'Rent Roll'!$U45),MONTH(AY$3)=MONTH('Rent Roll'!$C45)),1,0),0)</f>
        <v>0</v>
      </c>
      <c r="AZ247" s="567">
        <f>IFERROR(IF(AND(NOT(YEAR(AZ$3)&lt;=YEAR('Rent Roll'!$C45)+'Rent Roll'!$V45-1),MOD(YEAR(AZ$3),'Rent Roll'!$U45)=MOD(YEAR('Rent Roll'!$C45),'Rent Roll'!$U45),MONTH(AZ$3)=MONTH('Rent Roll'!$C45)),1,0),0)</f>
        <v>0</v>
      </c>
      <c r="BA247" s="567">
        <f>IFERROR(IF(AND(NOT(YEAR(BA$3)&lt;=YEAR('Rent Roll'!$C45)+'Rent Roll'!$V45-1),MOD(YEAR(BA$3),'Rent Roll'!$U45)=MOD(YEAR('Rent Roll'!$C45),'Rent Roll'!$U45),MONTH(BA$3)=MONTH('Rent Roll'!$C45)),1,0),0)</f>
        <v>0</v>
      </c>
      <c r="BB247" s="767">
        <f>IFERROR(IF(AND(NOT(YEAR(BB$3)&lt;=YEAR('Rent Roll'!$C45)+'Rent Roll'!$V45-1),MOD(YEAR(BB$3),'Rent Roll'!$U45)=MOD(YEAR('Rent Roll'!$C45),'Rent Roll'!$U45),MONTH(BB$3)=MONTH('Rent Roll'!$C45)),1,0),0)</f>
        <v>0</v>
      </c>
      <c r="BC247" s="768">
        <f>IFERROR(IF(AND(NOT(YEAR(BC$3)&lt;=YEAR('Rent Roll'!$C45)+'Rent Roll'!$V45-1),MOD(YEAR(BC$3),'Rent Roll'!$U45)=MOD(YEAR('Rent Roll'!$C45),'Rent Roll'!$U45),MONTH(BC$3)=MONTH('Rent Roll'!$C45)),1,0),0)</f>
        <v>0</v>
      </c>
      <c r="BD247" s="567">
        <f>IFERROR(IF(AND(NOT(YEAR(BD$3)&lt;=YEAR('Rent Roll'!$C45)+'Rent Roll'!$V45-1),MOD(YEAR(BD$3),'Rent Roll'!$U45)=MOD(YEAR('Rent Roll'!$C45),'Rent Roll'!$U45),MONTH(BD$3)=MONTH('Rent Roll'!$C45)),1,0),0)</f>
        <v>0</v>
      </c>
      <c r="BE247" s="567">
        <f>IFERROR(IF(AND(NOT(YEAR(BE$3)&lt;=YEAR('Rent Roll'!$C45)+'Rent Roll'!$V45-1),MOD(YEAR(BE$3),'Rent Roll'!$U45)=MOD(YEAR('Rent Roll'!$C45),'Rent Roll'!$U45),MONTH(BE$3)=MONTH('Rent Roll'!$C45)),1,0),0)</f>
        <v>0</v>
      </c>
      <c r="BF247" s="567">
        <f>IFERROR(IF(AND(NOT(YEAR(BF$3)&lt;=YEAR('Rent Roll'!$C45)+'Rent Roll'!$V45-1),MOD(YEAR(BF$3),'Rent Roll'!$U45)=MOD(YEAR('Rent Roll'!$C45),'Rent Roll'!$U45),MONTH(BF$3)=MONTH('Rent Roll'!$C45)),1,0),0)</f>
        <v>0</v>
      </c>
      <c r="BG247" s="567">
        <f>IFERROR(IF(AND(NOT(YEAR(BG$3)&lt;=YEAR('Rent Roll'!$C45)+'Rent Roll'!$V45-1),MOD(YEAR(BG$3),'Rent Roll'!$U45)=MOD(YEAR('Rent Roll'!$C45),'Rent Roll'!$U45),MONTH(BG$3)=MONTH('Rent Roll'!$C45)),1,0),0)</f>
        <v>0</v>
      </c>
      <c r="BH247" s="567">
        <f>IFERROR(IF(AND(NOT(YEAR(BH$3)&lt;=YEAR('Rent Roll'!$C45)+'Rent Roll'!$V45-1),MOD(YEAR(BH$3),'Rent Roll'!$U45)=MOD(YEAR('Rent Roll'!$C45),'Rent Roll'!$U45),MONTH(BH$3)=MONTH('Rent Roll'!$C45)),1,0),0)</f>
        <v>0</v>
      </c>
      <c r="BI247" s="567">
        <f>IFERROR(IF(AND(NOT(YEAR(BI$3)&lt;=YEAR('Rent Roll'!$C45)+'Rent Roll'!$V45-1),MOD(YEAR(BI$3),'Rent Roll'!$U45)=MOD(YEAR('Rent Roll'!$C45),'Rent Roll'!$U45),MONTH(BI$3)=MONTH('Rent Roll'!$C45)),1,0),0)</f>
        <v>0</v>
      </c>
      <c r="BJ247" s="567">
        <f>IFERROR(IF(AND(NOT(YEAR(BJ$3)&lt;=YEAR('Rent Roll'!$C45)+'Rent Roll'!$V45-1),MOD(YEAR(BJ$3),'Rent Roll'!$U45)=MOD(YEAR('Rent Roll'!$C45),'Rent Roll'!$U45),MONTH(BJ$3)=MONTH('Rent Roll'!$C45)),1,0),0)</f>
        <v>0</v>
      </c>
      <c r="BK247" s="567">
        <f>IFERROR(IF(AND(NOT(YEAR(BK$3)&lt;=YEAR('Rent Roll'!$C45)+'Rent Roll'!$V45-1),MOD(YEAR(BK$3),'Rent Roll'!$U45)=MOD(YEAR('Rent Roll'!$C45),'Rent Roll'!$U45),MONTH(BK$3)=MONTH('Rent Roll'!$C45)),1,0),0)</f>
        <v>0</v>
      </c>
      <c r="BL247" s="567">
        <f>IFERROR(IF(AND(NOT(YEAR(BL$3)&lt;=YEAR('Rent Roll'!$C45)+'Rent Roll'!$V45-1),MOD(YEAR(BL$3),'Rent Roll'!$U45)=MOD(YEAR('Rent Roll'!$C45),'Rent Roll'!$U45),MONTH(BL$3)=MONTH('Rent Roll'!$C45)),1,0),0)</f>
        <v>0</v>
      </c>
      <c r="BM247" s="567">
        <f>IFERROR(IF(AND(NOT(YEAR(BM$3)&lt;=YEAR('Rent Roll'!$C45)+'Rent Roll'!$V45-1),MOD(YEAR(BM$3),'Rent Roll'!$U45)=MOD(YEAR('Rent Roll'!$C45),'Rent Roll'!$U45),MONTH(BM$3)=MONTH('Rent Roll'!$C45)),1,0),0)</f>
        <v>0</v>
      </c>
      <c r="BN247" s="767">
        <f>IFERROR(IF(AND(NOT(YEAR(BN$3)&lt;=YEAR('Rent Roll'!$C45)+'Rent Roll'!$V45-1),MOD(YEAR(BN$3),'Rent Roll'!$U45)=MOD(YEAR('Rent Roll'!$C45),'Rent Roll'!$U45),MONTH(BN$3)=MONTH('Rent Roll'!$C45)),1,0),0)</f>
        <v>0</v>
      </c>
      <c r="BO247" s="768">
        <f>IFERROR(IF(AND(NOT(YEAR(BO$3)&lt;=YEAR('Rent Roll'!$C45)+'Rent Roll'!$V45-1),MOD(YEAR(BO$3),'Rent Roll'!$U45)=MOD(YEAR('Rent Roll'!$C45),'Rent Roll'!$U45),MONTH(BO$3)=MONTH('Rent Roll'!$C45)),1,0),0)</f>
        <v>0</v>
      </c>
      <c r="BP247" s="567">
        <f>IFERROR(IF(AND(NOT(YEAR(BP$3)&lt;=YEAR('Rent Roll'!$C45)+'Rent Roll'!$V45-1),MOD(YEAR(BP$3),'Rent Roll'!$U45)=MOD(YEAR('Rent Roll'!$C45),'Rent Roll'!$U45),MONTH(BP$3)=MONTH('Rent Roll'!$C45)),1,0),0)</f>
        <v>0</v>
      </c>
      <c r="BQ247" s="567">
        <f>IFERROR(IF(AND(NOT(YEAR(BQ$3)&lt;=YEAR('Rent Roll'!$C45)+'Rent Roll'!$V45-1),MOD(YEAR(BQ$3),'Rent Roll'!$U45)=MOD(YEAR('Rent Roll'!$C45),'Rent Roll'!$U45),MONTH(BQ$3)=MONTH('Rent Roll'!$C45)),1,0),0)</f>
        <v>0</v>
      </c>
      <c r="BR247" s="567">
        <f>IFERROR(IF(AND(NOT(YEAR(BR$3)&lt;=YEAR('Rent Roll'!$C45)+'Rent Roll'!$V45-1),MOD(YEAR(BR$3),'Rent Roll'!$U45)=MOD(YEAR('Rent Roll'!$C45),'Rent Roll'!$U45),MONTH(BR$3)=MONTH('Rent Roll'!$C45)),1,0),0)</f>
        <v>0</v>
      </c>
      <c r="BS247" s="567">
        <f>IFERROR(IF(AND(NOT(YEAR(BS$3)&lt;=YEAR('Rent Roll'!$C45)+'Rent Roll'!$V45-1),MOD(YEAR(BS$3),'Rent Roll'!$U45)=MOD(YEAR('Rent Roll'!$C45),'Rent Roll'!$U45),MONTH(BS$3)=MONTH('Rent Roll'!$C45)),1,0),0)</f>
        <v>0</v>
      </c>
      <c r="BT247" s="567">
        <f>IFERROR(IF(AND(NOT(YEAR(BT$3)&lt;=YEAR('Rent Roll'!$C45)+'Rent Roll'!$V45-1),MOD(YEAR(BT$3),'Rent Roll'!$U45)=MOD(YEAR('Rent Roll'!$C45),'Rent Roll'!$U45),MONTH(BT$3)=MONTH('Rent Roll'!$C45)),1,0),0)</f>
        <v>0</v>
      </c>
      <c r="BU247" s="567">
        <f>IFERROR(IF(AND(NOT(YEAR(BU$3)&lt;=YEAR('Rent Roll'!$C45)+'Rent Roll'!$V45-1),MOD(YEAR(BU$3),'Rent Roll'!$U45)=MOD(YEAR('Rent Roll'!$C45),'Rent Roll'!$U45),MONTH(BU$3)=MONTH('Rent Roll'!$C45)),1,0),0)</f>
        <v>0</v>
      </c>
      <c r="BV247" s="567">
        <f>IFERROR(IF(AND(NOT(YEAR(BV$3)&lt;=YEAR('Rent Roll'!$C45)+'Rent Roll'!$V45-1),MOD(YEAR(BV$3),'Rent Roll'!$U45)=MOD(YEAR('Rent Roll'!$C45),'Rent Roll'!$U45),MONTH(BV$3)=MONTH('Rent Roll'!$C45)),1,0),0)</f>
        <v>0</v>
      </c>
      <c r="BW247" s="567">
        <f>IFERROR(IF(AND(NOT(YEAR(BW$3)&lt;=YEAR('Rent Roll'!$C45)+'Rent Roll'!$V45-1),MOD(YEAR(BW$3),'Rent Roll'!$U45)=MOD(YEAR('Rent Roll'!$C45),'Rent Roll'!$U45),MONTH(BW$3)=MONTH('Rent Roll'!$C45)),1,0),0)</f>
        <v>0</v>
      </c>
      <c r="BX247" s="567">
        <f>IFERROR(IF(AND(NOT(YEAR(BX$3)&lt;=YEAR('Rent Roll'!$C45)+'Rent Roll'!$V45-1),MOD(YEAR(BX$3),'Rent Roll'!$U45)=MOD(YEAR('Rent Roll'!$C45),'Rent Roll'!$U45),MONTH(BX$3)=MONTH('Rent Roll'!$C45)),1,0),0)</f>
        <v>0</v>
      </c>
      <c r="BY247" s="567">
        <f>IFERROR(IF(AND(NOT(YEAR(BY$3)&lt;=YEAR('Rent Roll'!$C45)+'Rent Roll'!$V45-1),MOD(YEAR(BY$3),'Rent Roll'!$U45)=MOD(YEAR('Rent Roll'!$C45),'Rent Roll'!$U45),MONTH(BY$3)=MONTH('Rent Roll'!$C45)),1,0),0)</f>
        <v>0</v>
      </c>
      <c r="BZ247" s="767">
        <f>IFERROR(IF(AND(NOT(YEAR(BZ$3)&lt;=YEAR('Rent Roll'!$C45)+'Rent Roll'!$V45-1),MOD(YEAR(BZ$3),'Rent Roll'!$U45)=MOD(YEAR('Rent Roll'!$C45),'Rent Roll'!$U45),MONTH(BZ$3)=MONTH('Rent Roll'!$C45)),1,0),0)</f>
        <v>0</v>
      </c>
      <c r="CA247" s="768">
        <f>IFERROR(IF(AND(NOT(YEAR(CA$3)&lt;=YEAR('Rent Roll'!$C45)+'Rent Roll'!$V45-1),MOD(YEAR(CA$3),'Rent Roll'!$U45)=MOD(YEAR('Rent Roll'!$C45),'Rent Roll'!$U45),MONTH(CA$3)=MONTH('Rent Roll'!$C45)),1,0),0)</f>
        <v>0</v>
      </c>
      <c r="CB247" s="567">
        <f>IFERROR(IF(AND(NOT(YEAR(CB$3)&lt;=YEAR('Rent Roll'!$C45)+'Rent Roll'!$V45-1),MOD(YEAR(CB$3),'Rent Roll'!$U45)=MOD(YEAR('Rent Roll'!$C45),'Rent Roll'!$U45),MONTH(CB$3)=MONTH('Rent Roll'!$C45)),1,0),0)</f>
        <v>0</v>
      </c>
      <c r="CC247" s="567">
        <f>IFERROR(IF(AND(NOT(YEAR(CC$3)&lt;=YEAR('Rent Roll'!$C45)+'Rent Roll'!$V45-1),MOD(YEAR(CC$3),'Rent Roll'!$U45)=MOD(YEAR('Rent Roll'!$C45),'Rent Roll'!$U45),MONTH(CC$3)=MONTH('Rent Roll'!$C45)),1,0),0)</f>
        <v>0</v>
      </c>
      <c r="CD247" s="567">
        <f>IFERROR(IF(AND(NOT(YEAR(CD$3)&lt;=YEAR('Rent Roll'!$C45)+'Rent Roll'!$V45-1),MOD(YEAR(CD$3),'Rent Roll'!$U45)=MOD(YEAR('Rent Roll'!$C45),'Rent Roll'!$U45),MONTH(CD$3)=MONTH('Rent Roll'!$C45)),1,0),0)</f>
        <v>0</v>
      </c>
      <c r="CE247" s="567">
        <f>IFERROR(IF(AND(NOT(YEAR(CE$3)&lt;=YEAR('Rent Roll'!$C45)+'Rent Roll'!$V45-1),MOD(YEAR(CE$3),'Rent Roll'!$U45)=MOD(YEAR('Rent Roll'!$C45),'Rent Roll'!$U45),MONTH(CE$3)=MONTH('Rent Roll'!$C45)),1,0),0)</f>
        <v>0</v>
      </c>
      <c r="CF247" s="567">
        <f>IFERROR(IF(AND(NOT(YEAR(CF$3)&lt;=YEAR('Rent Roll'!$C45)+'Rent Roll'!$V45-1),MOD(YEAR(CF$3),'Rent Roll'!$U45)=MOD(YEAR('Rent Roll'!$C45),'Rent Roll'!$U45),MONTH(CF$3)=MONTH('Rent Roll'!$C45)),1,0),0)</f>
        <v>0</v>
      </c>
      <c r="CG247" s="567">
        <f>IFERROR(IF(AND(NOT(YEAR(CG$3)&lt;=YEAR('Rent Roll'!$C45)+'Rent Roll'!$V45-1),MOD(YEAR(CG$3),'Rent Roll'!$U45)=MOD(YEAR('Rent Roll'!$C45),'Rent Roll'!$U45),MONTH(CG$3)=MONTH('Rent Roll'!$C45)),1,0),0)</f>
        <v>0</v>
      </c>
      <c r="CH247" s="567">
        <f>IFERROR(IF(AND(NOT(YEAR(CH$3)&lt;=YEAR('Rent Roll'!$C45)+'Rent Roll'!$V45-1),MOD(YEAR(CH$3),'Rent Roll'!$U45)=MOD(YEAR('Rent Roll'!$C45),'Rent Roll'!$U45),MONTH(CH$3)=MONTH('Rent Roll'!$C45)),1,0),0)</f>
        <v>0</v>
      </c>
      <c r="CI247" s="567">
        <f>IFERROR(IF(AND(NOT(YEAR(CI$3)&lt;=YEAR('Rent Roll'!$C45)+'Rent Roll'!$V45-1),MOD(YEAR(CI$3),'Rent Roll'!$U45)=MOD(YEAR('Rent Roll'!$C45),'Rent Roll'!$U45),MONTH(CI$3)=MONTH('Rent Roll'!$C45)),1,0),0)</f>
        <v>0</v>
      </c>
      <c r="CJ247" s="567">
        <f>IFERROR(IF(AND(NOT(YEAR(CJ$3)&lt;=YEAR('Rent Roll'!$C45)+'Rent Roll'!$V45-1),MOD(YEAR(CJ$3),'Rent Roll'!$U45)=MOD(YEAR('Rent Roll'!$C45),'Rent Roll'!$U45),MONTH(CJ$3)=MONTH('Rent Roll'!$C45)),1,0),0)</f>
        <v>0</v>
      </c>
      <c r="CK247" s="567">
        <f>IFERROR(IF(AND(NOT(YEAR(CK$3)&lt;=YEAR('Rent Roll'!$C45)+'Rent Roll'!$V45-1),MOD(YEAR(CK$3),'Rent Roll'!$U45)=MOD(YEAR('Rent Roll'!$C45),'Rent Roll'!$U45),MONTH(CK$3)=MONTH('Rent Roll'!$C45)),1,0),0)</f>
        <v>0</v>
      </c>
      <c r="CL247" s="767">
        <f>IFERROR(IF(AND(NOT(YEAR(CL$3)&lt;=YEAR('Rent Roll'!$C45)+'Rent Roll'!$V45-1),MOD(YEAR(CL$3),'Rent Roll'!$U45)=MOD(YEAR('Rent Roll'!$C45),'Rent Roll'!$U45),MONTH(CL$3)=MONTH('Rent Roll'!$C45)),1,0),0)</f>
        <v>0</v>
      </c>
      <c r="CM247" s="768">
        <f>IFERROR(IF(AND(NOT(YEAR(CM$3)&lt;=YEAR('Rent Roll'!$C45)+'Rent Roll'!$V45-1),MOD(YEAR(CM$3),'Rent Roll'!$U45)=MOD(YEAR('Rent Roll'!$C45),'Rent Roll'!$U45),MONTH(CM$3)=MONTH('Rent Roll'!$C45)),1,0),0)</f>
        <v>0</v>
      </c>
      <c r="CN247" s="567">
        <f>IFERROR(IF(AND(NOT(YEAR(CN$3)&lt;=YEAR('Rent Roll'!$C45)+'Rent Roll'!$V45-1),MOD(YEAR(CN$3),'Rent Roll'!$U45)=MOD(YEAR('Rent Roll'!$C45),'Rent Roll'!$U45),MONTH(CN$3)=MONTH('Rent Roll'!$C45)),1,0),0)</f>
        <v>0</v>
      </c>
      <c r="CO247" s="567">
        <f>IFERROR(IF(AND(NOT(YEAR(CO$3)&lt;=YEAR('Rent Roll'!$C45)+'Rent Roll'!$V45-1),MOD(YEAR(CO$3),'Rent Roll'!$U45)=MOD(YEAR('Rent Roll'!$C45),'Rent Roll'!$U45),MONTH(CO$3)=MONTH('Rent Roll'!$C45)),1,0),0)</f>
        <v>0</v>
      </c>
      <c r="CP247" s="567">
        <f>IFERROR(IF(AND(NOT(YEAR(CP$3)&lt;=YEAR('Rent Roll'!$C45)+'Rent Roll'!$V45-1),MOD(YEAR(CP$3),'Rent Roll'!$U45)=MOD(YEAR('Rent Roll'!$C45),'Rent Roll'!$U45),MONTH(CP$3)=MONTH('Rent Roll'!$C45)),1,0),0)</f>
        <v>0</v>
      </c>
      <c r="CQ247" s="567">
        <f>IFERROR(IF(AND(NOT(YEAR(CQ$3)&lt;=YEAR('Rent Roll'!$C45)+'Rent Roll'!$V45-1),MOD(YEAR(CQ$3),'Rent Roll'!$U45)=MOD(YEAR('Rent Roll'!$C45),'Rent Roll'!$U45),MONTH(CQ$3)=MONTH('Rent Roll'!$C45)),1,0),0)</f>
        <v>0</v>
      </c>
      <c r="CR247" s="567">
        <f>IFERROR(IF(AND(NOT(YEAR(CR$3)&lt;=YEAR('Rent Roll'!$C45)+'Rent Roll'!$V45-1),MOD(YEAR(CR$3),'Rent Roll'!$U45)=MOD(YEAR('Rent Roll'!$C45),'Rent Roll'!$U45),MONTH(CR$3)=MONTH('Rent Roll'!$C45)),1,0),0)</f>
        <v>0</v>
      </c>
      <c r="CS247" s="567">
        <f>IFERROR(IF(AND(NOT(YEAR(CS$3)&lt;=YEAR('Rent Roll'!$C45)+'Rent Roll'!$V45-1),MOD(YEAR(CS$3),'Rent Roll'!$U45)=MOD(YEAR('Rent Roll'!$C45),'Rent Roll'!$U45),MONTH(CS$3)=MONTH('Rent Roll'!$C45)),1,0),0)</f>
        <v>0</v>
      </c>
      <c r="CT247" s="567">
        <f>IFERROR(IF(AND(NOT(YEAR(CT$3)&lt;=YEAR('Rent Roll'!$C45)+'Rent Roll'!$V45-1),MOD(YEAR(CT$3),'Rent Roll'!$U45)=MOD(YEAR('Rent Roll'!$C45),'Rent Roll'!$U45),MONTH(CT$3)=MONTH('Rent Roll'!$C45)),1,0),0)</f>
        <v>0</v>
      </c>
      <c r="CU247" s="567">
        <f>IFERROR(IF(AND(NOT(YEAR(CU$3)&lt;=YEAR('Rent Roll'!$C45)+'Rent Roll'!$V45-1),MOD(YEAR(CU$3),'Rent Roll'!$U45)=MOD(YEAR('Rent Roll'!$C45),'Rent Roll'!$U45),MONTH(CU$3)=MONTH('Rent Roll'!$C45)),1,0),0)</f>
        <v>0</v>
      </c>
      <c r="CV247" s="567">
        <f>IFERROR(IF(AND(NOT(YEAR(CV$3)&lt;=YEAR('Rent Roll'!$C45)+'Rent Roll'!$V45-1),MOD(YEAR(CV$3),'Rent Roll'!$U45)=MOD(YEAR('Rent Roll'!$C45),'Rent Roll'!$U45),MONTH(CV$3)=MONTH('Rent Roll'!$C45)),1,0),0)</f>
        <v>0</v>
      </c>
      <c r="CW247" s="567">
        <f>IFERROR(IF(AND(NOT(YEAR(CW$3)&lt;=YEAR('Rent Roll'!$C45)+'Rent Roll'!$V45-1),MOD(YEAR(CW$3),'Rent Roll'!$U45)=MOD(YEAR('Rent Roll'!$C45),'Rent Roll'!$U45),MONTH(CW$3)=MONTH('Rent Roll'!$C45)),1,0),0)</f>
        <v>0</v>
      </c>
      <c r="CX247" s="767">
        <f>IFERROR(IF(AND(NOT(YEAR(CX$3)&lt;=YEAR('Rent Roll'!$C45)+'Rent Roll'!$V45-1),MOD(YEAR(CX$3),'Rent Roll'!$U45)=MOD(YEAR('Rent Roll'!$C45),'Rent Roll'!$U45),MONTH(CX$3)=MONTH('Rent Roll'!$C45)),1,0),0)</f>
        <v>0</v>
      </c>
      <c r="CY247" s="768">
        <f>IFERROR(IF(AND(NOT(YEAR(CY$3)&lt;=YEAR('Rent Roll'!$C45)+'Rent Roll'!$V45-1),MOD(YEAR(CY$3),'Rent Roll'!$U45)=MOD(YEAR('Rent Roll'!$C45),'Rent Roll'!$U45),MONTH(CY$3)=MONTH('Rent Roll'!$C45)),1,0),0)</f>
        <v>0</v>
      </c>
      <c r="CZ247" s="567">
        <f>IFERROR(IF(AND(NOT(YEAR(CZ$3)&lt;=YEAR('Rent Roll'!$C45)+'Rent Roll'!$V45-1),MOD(YEAR(CZ$3),'Rent Roll'!$U45)=MOD(YEAR('Rent Roll'!$C45),'Rent Roll'!$U45),MONTH(CZ$3)=MONTH('Rent Roll'!$C45)),1,0),0)</f>
        <v>0</v>
      </c>
      <c r="DA247" s="567">
        <f>IFERROR(IF(AND(NOT(YEAR(DA$3)&lt;=YEAR('Rent Roll'!$C45)+'Rent Roll'!$V45-1),MOD(YEAR(DA$3),'Rent Roll'!$U45)=MOD(YEAR('Rent Roll'!$C45),'Rent Roll'!$U45),MONTH(DA$3)=MONTH('Rent Roll'!$C45)),1,0),0)</f>
        <v>0</v>
      </c>
      <c r="DB247" s="567">
        <f>IFERROR(IF(AND(NOT(YEAR(DB$3)&lt;=YEAR('Rent Roll'!$C45)+'Rent Roll'!$V45-1),MOD(YEAR(DB$3),'Rent Roll'!$U45)=MOD(YEAR('Rent Roll'!$C45),'Rent Roll'!$U45),MONTH(DB$3)=MONTH('Rent Roll'!$C45)),1,0),0)</f>
        <v>0</v>
      </c>
      <c r="DC247" s="567">
        <f>IFERROR(IF(AND(NOT(YEAR(DC$3)&lt;=YEAR('Rent Roll'!$C45)+'Rent Roll'!$V45-1),MOD(YEAR(DC$3),'Rent Roll'!$U45)=MOD(YEAR('Rent Roll'!$C45),'Rent Roll'!$U45),MONTH(DC$3)=MONTH('Rent Roll'!$C45)),1,0),0)</f>
        <v>0</v>
      </c>
      <c r="DD247" s="567">
        <f>IFERROR(IF(AND(NOT(YEAR(DD$3)&lt;=YEAR('Rent Roll'!$C45)+'Rent Roll'!$V45-1),MOD(YEAR(DD$3),'Rent Roll'!$U45)=MOD(YEAR('Rent Roll'!$C45),'Rent Roll'!$U45),MONTH(DD$3)=MONTH('Rent Roll'!$C45)),1,0),0)</f>
        <v>0</v>
      </c>
      <c r="DE247" s="567">
        <f>IFERROR(IF(AND(NOT(YEAR(DE$3)&lt;=YEAR('Rent Roll'!$C45)+'Rent Roll'!$V45-1),MOD(YEAR(DE$3),'Rent Roll'!$U45)=MOD(YEAR('Rent Roll'!$C45),'Rent Roll'!$U45),MONTH(DE$3)=MONTH('Rent Roll'!$C45)),1,0),0)</f>
        <v>0</v>
      </c>
      <c r="DF247" s="567">
        <f>IFERROR(IF(AND(NOT(YEAR(DF$3)&lt;=YEAR('Rent Roll'!$C45)+'Rent Roll'!$V45-1),MOD(YEAR(DF$3),'Rent Roll'!$U45)=MOD(YEAR('Rent Roll'!$C45),'Rent Roll'!$U45),MONTH(DF$3)=MONTH('Rent Roll'!$C45)),1,0),0)</f>
        <v>0</v>
      </c>
      <c r="DG247" s="567">
        <f>IFERROR(IF(AND(NOT(YEAR(DG$3)&lt;=YEAR('Rent Roll'!$C45)+'Rent Roll'!$V45-1),MOD(YEAR(DG$3),'Rent Roll'!$U45)=MOD(YEAR('Rent Roll'!$C45),'Rent Roll'!$U45),MONTH(DG$3)=MONTH('Rent Roll'!$C45)),1,0),0)</f>
        <v>0</v>
      </c>
      <c r="DH247" s="567">
        <f>IFERROR(IF(AND(NOT(YEAR(DH$3)&lt;=YEAR('Rent Roll'!$C45)+'Rent Roll'!$V45-1),MOD(YEAR(DH$3),'Rent Roll'!$U45)=MOD(YEAR('Rent Roll'!$C45),'Rent Roll'!$U45),MONTH(DH$3)=MONTH('Rent Roll'!$C45)),1,0),0)</f>
        <v>0</v>
      </c>
      <c r="DI247" s="567">
        <f>IFERROR(IF(AND(NOT(YEAR(DI$3)&lt;=YEAR('Rent Roll'!$C45)+'Rent Roll'!$V45-1),MOD(YEAR(DI$3),'Rent Roll'!$U45)=MOD(YEAR('Rent Roll'!$C45),'Rent Roll'!$U45),MONTH(DI$3)=MONTH('Rent Roll'!$C45)),1,0),0)</f>
        <v>0</v>
      </c>
      <c r="DJ247" s="767">
        <f>IFERROR(IF(AND(NOT(YEAR(DJ$3)&lt;=YEAR('Rent Roll'!$C45)+'Rent Roll'!$V45-1),MOD(YEAR(DJ$3),'Rent Roll'!$U45)=MOD(YEAR('Rent Roll'!$C45),'Rent Roll'!$U45),MONTH(DJ$3)=MONTH('Rent Roll'!$C45)),1,0),0)</f>
        <v>0</v>
      </c>
      <c r="DK247" s="768">
        <f>IFERROR(IF(AND(NOT(YEAR(DK$3)&lt;=YEAR('Rent Roll'!$C45)+'Rent Roll'!$V45-1),MOD(YEAR(DK$3),'Rent Roll'!$U45)=MOD(YEAR('Rent Roll'!$C45),'Rent Roll'!$U45),MONTH(DK$3)=MONTH('Rent Roll'!$C45)),1,0),0)</f>
        <v>0</v>
      </c>
      <c r="DL247" s="567">
        <f>IFERROR(IF(AND(NOT(YEAR(DL$3)&lt;=YEAR('Rent Roll'!$C45)+'Rent Roll'!$V45-1),MOD(YEAR(DL$3),'Rent Roll'!$U45)=MOD(YEAR('Rent Roll'!$C45),'Rent Roll'!$U45),MONTH(DL$3)=MONTH('Rent Roll'!$C45)),1,0),0)</f>
        <v>0</v>
      </c>
      <c r="DM247" s="567">
        <f>IFERROR(IF(AND(NOT(YEAR(DM$3)&lt;=YEAR('Rent Roll'!$C45)+'Rent Roll'!$V45-1),MOD(YEAR(DM$3),'Rent Roll'!$U45)=MOD(YEAR('Rent Roll'!$C45),'Rent Roll'!$U45),MONTH(DM$3)=MONTH('Rent Roll'!$C45)),1,0),0)</f>
        <v>0</v>
      </c>
      <c r="DN247" s="567">
        <f>IFERROR(IF(AND(NOT(YEAR(DN$3)&lt;=YEAR('Rent Roll'!$C45)+'Rent Roll'!$V45-1),MOD(YEAR(DN$3),'Rent Roll'!$U45)=MOD(YEAR('Rent Roll'!$C45),'Rent Roll'!$U45),MONTH(DN$3)=MONTH('Rent Roll'!$C45)),1,0),0)</f>
        <v>0</v>
      </c>
      <c r="DO247" s="567">
        <f>IFERROR(IF(AND(NOT(YEAR(DO$3)&lt;=YEAR('Rent Roll'!$C45)+'Rent Roll'!$V45-1),MOD(YEAR(DO$3),'Rent Roll'!$U45)=MOD(YEAR('Rent Roll'!$C45),'Rent Roll'!$U45),MONTH(DO$3)=MONTH('Rent Roll'!$C45)),1,0),0)</f>
        <v>0</v>
      </c>
      <c r="DP247" s="567">
        <f>IFERROR(IF(AND(NOT(YEAR(DP$3)&lt;=YEAR('Rent Roll'!$C45)+'Rent Roll'!$V45-1),MOD(YEAR(DP$3),'Rent Roll'!$U45)=MOD(YEAR('Rent Roll'!$C45),'Rent Roll'!$U45),MONTH(DP$3)=MONTH('Rent Roll'!$C45)),1,0),0)</f>
        <v>0</v>
      </c>
      <c r="DQ247" s="567">
        <f>IFERROR(IF(AND(NOT(YEAR(DQ$3)&lt;=YEAR('Rent Roll'!$C45)+'Rent Roll'!$V45-1),MOD(YEAR(DQ$3),'Rent Roll'!$U45)=MOD(YEAR('Rent Roll'!$C45),'Rent Roll'!$U45),MONTH(DQ$3)=MONTH('Rent Roll'!$C45)),1,0),0)</f>
        <v>0</v>
      </c>
      <c r="DR247" s="567">
        <f>IFERROR(IF(AND(NOT(YEAR(DR$3)&lt;=YEAR('Rent Roll'!$C45)+'Rent Roll'!$V45-1),MOD(YEAR(DR$3),'Rent Roll'!$U45)=MOD(YEAR('Rent Roll'!$C45),'Rent Roll'!$U45),MONTH(DR$3)=MONTH('Rent Roll'!$C45)),1,0),0)</f>
        <v>0</v>
      </c>
      <c r="DS247" s="567">
        <f>IFERROR(IF(AND(NOT(YEAR(DS$3)&lt;=YEAR('Rent Roll'!$C45)+'Rent Roll'!$V45-1),MOD(YEAR(DS$3),'Rent Roll'!$U45)=MOD(YEAR('Rent Roll'!$C45),'Rent Roll'!$U45),MONTH(DS$3)=MONTH('Rent Roll'!$C45)),1,0),0)</f>
        <v>0</v>
      </c>
      <c r="DT247" s="567">
        <f>IFERROR(IF(AND(NOT(YEAR(DT$3)&lt;=YEAR('Rent Roll'!$C45)+'Rent Roll'!$V45-1),MOD(YEAR(DT$3),'Rent Roll'!$U45)=MOD(YEAR('Rent Roll'!$C45),'Rent Roll'!$U45),MONTH(DT$3)=MONTH('Rent Roll'!$C45)),1,0),0)</f>
        <v>0</v>
      </c>
      <c r="DU247" s="567">
        <f>IFERROR(IF(AND(NOT(YEAR(DU$3)&lt;=YEAR('Rent Roll'!$C45)+'Rent Roll'!$V45-1),MOD(YEAR(DU$3),'Rent Roll'!$U45)=MOD(YEAR('Rent Roll'!$C45),'Rent Roll'!$U45),MONTH(DU$3)=MONTH('Rent Roll'!$C45)),1,0),0)</f>
        <v>0</v>
      </c>
      <c r="DV247" s="567">
        <f>IFERROR(IF(AND(NOT(YEAR(DV$3)&lt;=YEAR('Rent Roll'!$C45)+'Rent Roll'!$V45-1),MOD(YEAR(DV$3),'Rent Roll'!$U45)=MOD(YEAR('Rent Roll'!$C45),'Rent Roll'!$U45),MONTH(DV$3)=MONTH('Rent Roll'!$C45)),1,0),0)</f>
        <v>0</v>
      </c>
    </row>
    <row r="248" spans="1:126" s="568" customFormat="1" ht="12" customHeight="1" x14ac:dyDescent="0.4">
      <c r="A248" s="732"/>
      <c r="B248" s="569"/>
      <c r="F248" s="779"/>
      <c r="G248" s="770"/>
      <c r="H248" s="571"/>
      <c r="I248" s="571"/>
      <c r="J248" s="571"/>
      <c r="K248" s="571"/>
      <c r="L248" s="571"/>
      <c r="M248" s="571"/>
      <c r="N248" s="571"/>
      <c r="O248" s="571"/>
      <c r="P248" s="571"/>
      <c r="Q248" s="571"/>
      <c r="R248" s="769"/>
      <c r="S248" s="770"/>
      <c r="T248" s="571"/>
      <c r="U248" s="571"/>
      <c r="V248" s="571"/>
      <c r="W248" s="571"/>
      <c r="X248" s="571"/>
      <c r="Y248" s="571"/>
      <c r="Z248" s="571"/>
      <c r="AA248" s="571"/>
      <c r="AB248" s="571"/>
      <c r="AC248" s="571"/>
      <c r="AD248" s="769"/>
      <c r="AE248" s="770"/>
      <c r="AF248" s="571"/>
      <c r="AG248" s="571"/>
      <c r="AH248" s="571"/>
      <c r="AI248" s="571"/>
      <c r="AJ248" s="571"/>
      <c r="AK248" s="571"/>
      <c r="AL248" s="571"/>
      <c r="AM248" s="571"/>
      <c r="AN248" s="571"/>
      <c r="AO248" s="571"/>
      <c r="AP248" s="769"/>
      <c r="AQ248" s="770"/>
      <c r="AR248" s="571"/>
      <c r="AS248" s="571"/>
      <c r="AT248" s="571"/>
      <c r="AU248" s="571"/>
      <c r="AV248" s="571"/>
      <c r="AW248" s="571"/>
      <c r="AX248" s="571"/>
      <c r="AY248" s="571"/>
      <c r="AZ248" s="571"/>
      <c r="BA248" s="571"/>
      <c r="BB248" s="769"/>
      <c r="BC248" s="770"/>
      <c r="BD248" s="571"/>
      <c r="BE248" s="571"/>
      <c r="BF248" s="571"/>
      <c r="BG248" s="571"/>
      <c r="BH248" s="571"/>
      <c r="BI248" s="571"/>
      <c r="BJ248" s="571"/>
      <c r="BK248" s="571"/>
      <c r="BL248" s="571"/>
      <c r="BM248" s="571"/>
      <c r="BN248" s="769"/>
      <c r="BO248" s="770"/>
      <c r="BP248" s="571"/>
      <c r="BQ248" s="571"/>
      <c r="BR248" s="571"/>
      <c r="BS248" s="571"/>
      <c r="BT248" s="571"/>
      <c r="BU248" s="571"/>
      <c r="BV248" s="571"/>
      <c r="BW248" s="571"/>
      <c r="BX248" s="571"/>
      <c r="BY248" s="571"/>
      <c r="BZ248" s="769"/>
      <c r="CA248" s="770"/>
      <c r="CB248" s="571"/>
      <c r="CC248" s="571"/>
      <c r="CD248" s="571"/>
      <c r="CE248" s="571"/>
      <c r="CF248" s="571"/>
      <c r="CG248" s="571"/>
      <c r="CH248" s="571"/>
      <c r="CI248" s="571"/>
      <c r="CJ248" s="571"/>
      <c r="CK248" s="571"/>
      <c r="CL248" s="769"/>
      <c r="CM248" s="770"/>
      <c r="CN248" s="571"/>
      <c r="CO248" s="571"/>
      <c r="CP248" s="571"/>
      <c r="CQ248" s="571"/>
      <c r="CR248" s="571"/>
      <c r="CS248" s="571"/>
      <c r="CT248" s="571"/>
      <c r="CU248" s="571"/>
      <c r="CV248" s="571"/>
      <c r="CW248" s="571"/>
      <c r="CX248" s="769"/>
      <c r="CY248" s="770"/>
      <c r="CZ248" s="571"/>
      <c r="DA248" s="571"/>
      <c r="DB248" s="571"/>
      <c r="DC248" s="571"/>
      <c r="DD248" s="571"/>
      <c r="DE248" s="571"/>
      <c r="DF248" s="571"/>
      <c r="DG248" s="571"/>
      <c r="DH248" s="571"/>
      <c r="DI248" s="571"/>
      <c r="DJ248" s="769"/>
      <c r="DK248" s="770"/>
      <c r="DL248" s="571"/>
      <c r="DM248" s="571"/>
      <c r="DN248" s="571"/>
      <c r="DO248" s="571"/>
      <c r="DP248" s="571"/>
      <c r="DQ248" s="571"/>
      <c r="DR248" s="571"/>
      <c r="DS248" s="571"/>
      <c r="DT248" s="571"/>
      <c r="DU248" s="571"/>
      <c r="DV248" s="571"/>
    </row>
    <row r="249" spans="1:126" s="563" customFormat="1" ht="12" customHeight="1" x14ac:dyDescent="0.4">
      <c r="A249" s="730"/>
      <c r="B249" s="572"/>
      <c r="F249" s="780"/>
      <c r="G249" s="772"/>
      <c r="H249" s="562"/>
      <c r="I249" s="562"/>
      <c r="J249" s="562"/>
      <c r="K249" s="562"/>
      <c r="L249" s="562"/>
      <c r="M249" s="562"/>
      <c r="N249" s="562"/>
      <c r="O249" s="562"/>
      <c r="P249" s="562"/>
      <c r="Q249" s="562"/>
      <c r="R249" s="771"/>
      <c r="S249" s="772"/>
      <c r="T249" s="562"/>
      <c r="U249" s="562"/>
      <c r="V249" s="562"/>
      <c r="W249" s="562"/>
      <c r="X249" s="562"/>
      <c r="Y249" s="562"/>
      <c r="Z249" s="562"/>
      <c r="AA249" s="562"/>
      <c r="AB249" s="562"/>
      <c r="AC249" s="562"/>
      <c r="AD249" s="771"/>
      <c r="AE249" s="772"/>
      <c r="AF249" s="562"/>
      <c r="AG249" s="562"/>
      <c r="AH249" s="562"/>
      <c r="AI249" s="562"/>
      <c r="AJ249" s="562"/>
      <c r="AK249" s="562"/>
      <c r="AL249" s="562"/>
      <c r="AM249" s="562"/>
      <c r="AN249" s="562"/>
      <c r="AO249" s="562"/>
      <c r="AP249" s="771"/>
      <c r="AQ249" s="772"/>
      <c r="AR249" s="562"/>
      <c r="AS249" s="562"/>
      <c r="AT249" s="562"/>
      <c r="AU249" s="562"/>
      <c r="AV249" s="562"/>
      <c r="AW249" s="562"/>
      <c r="AX249" s="562"/>
      <c r="AY249" s="562"/>
      <c r="AZ249" s="562"/>
      <c r="BA249" s="562"/>
      <c r="BB249" s="771"/>
      <c r="BC249" s="772"/>
      <c r="BD249" s="562"/>
      <c r="BE249" s="562"/>
      <c r="BF249" s="562"/>
      <c r="BG249" s="562"/>
      <c r="BH249" s="562"/>
      <c r="BI249" s="562"/>
      <c r="BJ249" s="562"/>
      <c r="BK249" s="562"/>
      <c r="BL249" s="562"/>
      <c r="BM249" s="562"/>
      <c r="BN249" s="771"/>
      <c r="BO249" s="772"/>
      <c r="BP249" s="562"/>
      <c r="BQ249" s="562"/>
      <c r="BR249" s="562"/>
      <c r="BS249" s="562"/>
      <c r="BT249" s="562"/>
      <c r="BU249" s="562"/>
      <c r="BV249" s="562"/>
      <c r="BW249" s="562"/>
      <c r="BX249" s="562"/>
      <c r="BY249" s="562"/>
      <c r="BZ249" s="771"/>
      <c r="CA249" s="772"/>
      <c r="CB249" s="562"/>
      <c r="CC249" s="562"/>
      <c r="CD249" s="562"/>
      <c r="CE249" s="562"/>
      <c r="CF249" s="562"/>
      <c r="CG249" s="562"/>
      <c r="CH249" s="562"/>
      <c r="CI249" s="562"/>
      <c r="CJ249" s="562"/>
      <c r="CK249" s="562"/>
      <c r="CL249" s="771"/>
      <c r="CM249" s="772"/>
      <c r="CN249" s="562"/>
      <c r="CO249" s="562"/>
      <c r="CP249" s="562"/>
      <c r="CQ249" s="562"/>
      <c r="CR249" s="562"/>
      <c r="CS249" s="562"/>
      <c r="CT249" s="562"/>
      <c r="CU249" s="562"/>
      <c r="CV249" s="562"/>
      <c r="CW249" s="562"/>
      <c r="CX249" s="771"/>
      <c r="CY249" s="772"/>
      <c r="CZ249" s="562"/>
      <c r="DA249" s="562"/>
      <c r="DB249" s="562"/>
      <c r="DC249" s="562"/>
      <c r="DD249" s="562"/>
      <c r="DE249" s="562"/>
      <c r="DF249" s="562"/>
      <c r="DG249" s="562"/>
      <c r="DH249" s="562"/>
      <c r="DI249" s="562"/>
      <c r="DJ249" s="771"/>
      <c r="DK249" s="772"/>
      <c r="DL249" s="562"/>
      <c r="DM249" s="562"/>
      <c r="DN249" s="562"/>
      <c r="DO249" s="562"/>
      <c r="DP249" s="562"/>
      <c r="DQ249" s="562"/>
      <c r="DR249" s="562"/>
      <c r="DS249" s="562"/>
      <c r="DT249" s="562"/>
      <c r="DU249" s="562"/>
      <c r="DV249" s="562"/>
    </row>
    <row r="250" spans="1:126" s="1168" customFormat="1" ht="12" customHeight="1" x14ac:dyDescent="0.4">
      <c r="A250" s="1167" t="s">
        <v>813</v>
      </c>
      <c r="C250" s="1189"/>
      <c r="D250" s="1189"/>
      <c r="E250" s="1189"/>
      <c r="F250" s="1185"/>
      <c r="G250" s="1186"/>
      <c r="H250" s="1187"/>
      <c r="I250" s="1187"/>
      <c r="J250" s="1187"/>
      <c r="K250" s="1187"/>
      <c r="L250" s="1187"/>
      <c r="M250" s="1187"/>
      <c r="N250" s="1187"/>
      <c r="O250" s="1187"/>
      <c r="P250" s="1187"/>
      <c r="Q250" s="1187"/>
      <c r="R250" s="1188"/>
      <c r="S250" s="1186"/>
      <c r="T250" s="1187"/>
      <c r="U250" s="1187"/>
      <c r="V250" s="1187"/>
      <c r="W250" s="1187"/>
      <c r="X250" s="1187"/>
      <c r="Y250" s="1187"/>
      <c r="Z250" s="1187"/>
      <c r="AA250" s="1187"/>
      <c r="AB250" s="1187"/>
      <c r="AC250" s="1187"/>
      <c r="AD250" s="1188"/>
      <c r="AE250" s="1186"/>
      <c r="AF250" s="1187"/>
      <c r="AG250" s="1187"/>
      <c r="AH250" s="1187"/>
      <c r="AI250" s="1187"/>
      <c r="AJ250" s="1187"/>
      <c r="AK250" s="1187"/>
      <c r="AL250" s="1187"/>
      <c r="AM250" s="1187"/>
      <c r="AN250" s="1187"/>
      <c r="AO250" s="1187"/>
      <c r="AP250" s="1188"/>
      <c r="AQ250" s="1186"/>
      <c r="AR250" s="1187"/>
      <c r="AS250" s="1187"/>
      <c r="AT250" s="1187"/>
      <c r="AU250" s="1187"/>
      <c r="AV250" s="1187"/>
      <c r="AW250" s="1187"/>
      <c r="AX250" s="1187"/>
      <c r="AY250" s="1187"/>
      <c r="AZ250" s="1187"/>
      <c r="BA250" s="1187"/>
      <c r="BB250" s="1188"/>
      <c r="BC250" s="1186"/>
      <c r="BD250" s="1187"/>
      <c r="BE250" s="1187"/>
      <c r="BF250" s="1187"/>
      <c r="BG250" s="1187"/>
      <c r="BH250" s="1187"/>
      <c r="BI250" s="1187"/>
      <c r="BJ250" s="1187"/>
      <c r="BK250" s="1187"/>
      <c r="BL250" s="1187"/>
      <c r="BM250" s="1187"/>
      <c r="BN250" s="1188"/>
      <c r="BO250" s="1186"/>
      <c r="BP250" s="1187"/>
      <c r="BQ250" s="1187"/>
      <c r="BR250" s="1187"/>
      <c r="BS250" s="1187"/>
      <c r="BT250" s="1187"/>
      <c r="BU250" s="1187"/>
      <c r="BV250" s="1187"/>
      <c r="BW250" s="1187"/>
      <c r="BX250" s="1187"/>
      <c r="BY250" s="1187"/>
      <c r="BZ250" s="1188"/>
      <c r="CA250" s="1186"/>
      <c r="CB250" s="1187"/>
      <c r="CC250" s="1187"/>
      <c r="CD250" s="1187"/>
      <c r="CE250" s="1187"/>
      <c r="CF250" s="1187"/>
      <c r="CG250" s="1187"/>
      <c r="CH250" s="1187"/>
      <c r="CI250" s="1187"/>
      <c r="CJ250" s="1187"/>
      <c r="CK250" s="1187"/>
      <c r="CL250" s="1188"/>
      <c r="CM250" s="1186"/>
      <c r="CN250" s="1187"/>
      <c r="CO250" s="1187"/>
      <c r="CP250" s="1187"/>
      <c r="CQ250" s="1187"/>
      <c r="CR250" s="1187"/>
      <c r="CS250" s="1187"/>
      <c r="CT250" s="1187"/>
      <c r="CU250" s="1187"/>
      <c r="CV250" s="1187"/>
      <c r="CW250" s="1187"/>
      <c r="CX250" s="1188"/>
      <c r="CY250" s="1186"/>
      <c r="CZ250" s="1187"/>
      <c r="DA250" s="1187"/>
      <c r="DB250" s="1187"/>
      <c r="DC250" s="1187"/>
      <c r="DD250" s="1187"/>
      <c r="DE250" s="1187"/>
      <c r="DF250" s="1187"/>
      <c r="DG250" s="1187"/>
      <c r="DH250" s="1187"/>
      <c r="DI250" s="1187"/>
      <c r="DJ250" s="1188"/>
      <c r="DK250" s="1186"/>
      <c r="DL250" s="1187"/>
      <c r="DM250" s="1187"/>
      <c r="DN250" s="1187"/>
      <c r="DO250" s="1187"/>
      <c r="DP250" s="1187"/>
      <c r="DQ250" s="1187"/>
      <c r="DR250" s="1187"/>
      <c r="DS250" s="1187"/>
      <c r="DT250" s="1187"/>
      <c r="DU250" s="1187"/>
      <c r="DV250" s="1187"/>
    </row>
    <row r="251" spans="1:126" s="565" customFormat="1" ht="12" customHeight="1" x14ac:dyDescent="0.4">
      <c r="A251" s="731"/>
      <c r="B251" s="564" t="str">
        <f>'Rent Roll'!$B5</f>
        <v>월드비전</v>
      </c>
      <c r="C251" s="566"/>
      <c r="D251" s="566"/>
      <c r="E251" s="566"/>
      <c r="F251" s="778">
        <f>IFERROR(IF(AND(NOT(YEAR(F$3)&lt;=YEAR('Rent Roll'!$C5)+'Rent Roll'!$AB5-1),MOD(YEAR(F$3),'Rent Roll'!$AA5)=MOD(YEAR('Rent Roll'!$C5),'Rent Roll'!$AA5),MONTH(F$3)=MONTH('Rent Roll'!$C5)),1,0),0)</f>
        <v>0</v>
      </c>
      <c r="G251" s="768">
        <f>IFERROR(IF(AND(NOT(YEAR(G$3)&lt;=YEAR('Rent Roll'!$C5)+'Rent Roll'!$AB5-1),MOD(YEAR(G$3),'Rent Roll'!$AA5)=MOD(YEAR('Rent Roll'!$C5),'Rent Roll'!$AA5),MONTH(G$3)=MONTH('Rent Roll'!$C5)),1,0),0)</f>
        <v>0</v>
      </c>
      <c r="H251" s="567">
        <f>IFERROR(IF(AND(NOT(YEAR(H$3)&lt;=YEAR('Rent Roll'!$C5)+'Rent Roll'!$AB5-1),MOD(YEAR(H$3),'Rent Roll'!$AA5)=MOD(YEAR('Rent Roll'!$C5),'Rent Roll'!$AA5),MONTH(H$3)=MONTH('Rent Roll'!$C5)),1,0),0)</f>
        <v>0</v>
      </c>
      <c r="I251" s="567">
        <f>IFERROR(IF(AND(NOT(YEAR(I$3)&lt;=YEAR('Rent Roll'!$C5)+'Rent Roll'!$AB5-1),MOD(YEAR(I$3),'Rent Roll'!$AA5)=MOD(YEAR('Rent Roll'!$C5),'Rent Roll'!$AA5),MONTH(I$3)=MONTH('Rent Roll'!$C5)),1,0),0)</f>
        <v>0</v>
      </c>
      <c r="J251" s="567">
        <f>IFERROR(IF(AND(NOT(YEAR(J$3)&lt;=YEAR('Rent Roll'!$C5)+'Rent Roll'!$AB5-1),MOD(YEAR(J$3),'Rent Roll'!$AA5)=MOD(YEAR('Rent Roll'!$C5),'Rent Roll'!$AA5),MONTH(J$3)=MONTH('Rent Roll'!$C5)),1,0),0)</f>
        <v>0</v>
      </c>
      <c r="K251" s="567">
        <f>IFERROR(IF(AND(NOT(YEAR(K$3)&lt;=YEAR('Rent Roll'!$C5)+'Rent Roll'!$AB5-1),MOD(YEAR(K$3),'Rent Roll'!$AA5)=MOD(YEAR('Rent Roll'!$C5),'Rent Roll'!$AA5),MONTH(K$3)=MONTH('Rent Roll'!$C5)),1,0),0)</f>
        <v>0</v>
      </c>
      <c r="L251" s="567">
        <f>IFERROR(IF(AND(NOT(YEAR(L$3)&lt;=YEAR('Rent Roll'!$C5)+'Rent Roll'!$AB5-1),MOD(YEAR(L$3),'Rent Roll'!$AA5)=MOD(YEAR('Rent Roll'!$C5),'Rent Roll'!$AA5),MONTH(L$3)=MONTH('Rent Roll'!$C5)),1,0),0)</f>
        <v>0</v>
      </c>
      <c r="M251" s="567">
        <f>IFERROR(IF(AND(NOT(YEAR(M$3)&lt;=YEAR('Rent Roll'!$C5)+'Rent Roll'!$AB5-1),MOD(YEAR(M$3),'Rent Roll'!$AA5)=MOD(YEAR('Rent Roll'!$C5),'Rent Roll'!$AA5),MONTH(M$3)=MONTH('Rent Roll'!$C5)),1,0),0)</f>
        <v>0</v>
      </c>
      <c r="N251" s="567">
        <f>IFERROR(IF(AND(NOT(YEAR(N$3)&lt;=YEAR('Rent Roll'!$C5)+'Rent Roll'!$AB5-1),MOD(YEAR(N$3),'Rent Roll'!$AA5)=MOD(YEAR('Rent Roll'!$C5),'Rent Roll'!$AA5),MONTH(N$3)=MONTH('Rent Roll'!$C5)),1,0),0)</f>
        <v>0</v>
      </c>
      <c r="O251" s="567">
        <f>IFERROR(IF(AND(NOT(YEAR(O$3)&lt;=YEAR('Rent Roll'!$C5)+'Rent Roll'!$AB5-1),MOD(YEAR(O$3),'Rent Roll'!$AA5)=MOD(YEAR('Rent Roll'!$C5),'Rent Roll'!$AA5),MONTH(O$3)=MONTH('Rent Roll'!$C5)),1,0),0)</f>
        <v>0</v>
      </c>
      <c r="P251" s="567">
        <f>IFERROR(IF(AND(NOT(YEAR(P$3)&lt;=YEAR('Rent Roll'!$C5)+'Rent Roll'!$AB5-1),MOD(YEAR(P$3),'Rent Roll'!$AA5)=MOD(YEAR('Rent Roll'!$C5),'Rent Roll'!$AA5),MONTH(P$3)=MONTH('Rent Roll'!$C5)),1,0),0)</f>
        <v>0</v>
      </c>
      <c r="Q251" s="567">
        <f>IFERROR(IF(AND(NOT(YEAR(Q$3)&lt;=YEAR('Rent Roll'!$C5)+'Rent Roll'!$AB5-1),MOD(YEAR(Q$3),'Rent Roll'!$AA5)=MOD(YEAR('Rent Roll'!$C5),'Rent Roll'!$AA5),MONTH(Q$3)=MONTH('Rent Roll'!$C5)),1,0),0)</f>
        <v>0</v>
      </c>
      <c r="R251" s="767">
        <f>IFERROR(IF(AND(NOT(YEAR(R$3)&lt;=YEAR('Rent Roll'!$C5)+'Rent Roll'!$AB5-1),MOD(YEAR(R$3),'Rent Roll'!$AA5)=MOD(YEAR('Rent Roll'!$C5),'Rent Roll'!$AA5),MONTH(R$3)=MONTH('Rent Roll'!$C5)),1,0),0)</f>
        <v>1</v>
      </c>
      <c r="S251" s="768">
        <f>IFERROR(IF(AND(NOT(YEAR(S$3)&lt;=YEAR('Rent Roll'!$C5)+'Rent Roll'!$AB5-1),MOD(YEAR(S$3),'Rent Roll'!$AA5)=MOD(YEAR('Rent Roll'!$C5),'Rent Roll'!$AA5),MONTH(S$3)=MONTH('Rent Roll'!$C5)),1,0),0)</f>
        <v>0</v>
      </c>
      <c r="T251" s="567">
        <f>IFERROR(IF(AND(NOT(YEAR(T$3)&lt;=YEAR('Rent Roll'!$C5)+'Rent Roll'!$AB5-1),MOD(YEAR(T$3),'Rent Roll'!$AA5)=MOD(YEAR('Rent Roll'!$C5),'Rent Roll'!$AA5),MONTH(T$3)=MONTH('Rent Roll'!$C5)),1,0),0)</f>
        <v>0</v>
      </c>
      <c r="U251" s="567">
        <f>IFERROR(IF(AND(NOT(YEAR(U$3)&lt;=YEAR('Rent Roll'!$C5)+'Rent Roll'!$AB5-1),MOD(YEAR(U$3),'Rent Roll'!$AA5)=MOD(YEAR('Rent Roll'!$C5),'Rent Roll'!$AA5),MONTH(U$3)=MONTH('Rent Roll'!$C5)),1,0),0)</f>
        <v>0</v>
      </c>
      <c r="V251" s="567">
        <f>IFERROR(IF(AND(NOT(YEAR(V$3)&lt;=YEAR('Rent Roll'!$C5)+'Rent Roll'!$AB5-1),MOD(YEAR(V$3),'Rent Roll'!$AA5)=MOD(YEAR('Rent Roll'!$C5),'Rent Roll'!$AA5),MONTH(V$3)=MONTH('Rent Roll'!$C5)),1,0),0)</f>
        <v>0</v>
      </c>
      <c r="W251" s="567">
        <f>IFERROR(IF(AND(NOT(YEAR(W$3)&lt;=YEAR('Rent Roll'!$C5)+'Rent Roll'!$AB5-1),MOD(YEAR(W$3),'Rent Roll'!$AA5)=MOD(YEAR('Rent Roll'!$C5),'Rent Roll'!$AA5),MONTH(W$3)=MONTH('Rent Roll'!$C5)),1,0),0)</f>
        <v>0</v>
      </c>
      <c r="X251" s="567">
        <f>IFERROR(IF(AND(NOT(YEAR(X$3)&lt;=YEAR('Rent Roll'!$C5)+'Rent Roll'!$AB5-1),MOD(YEAR(X$3),'Rent Roll'!$AA5)=MOD(YEAR('Rent Roll'!$C5),'Rent Roll'!$AA5),MONTH(X$3)=MONTH('Rent Roll'!$C5)),1,0),0)</f>
        <v>0</v>
      </c>
      <c r="Y251" s="567">
        <f>IFERROR(IF(AND(NOT(YEAR(Y$3)&lt;=YEAR('Rent Roll'!$C5)+'Rent Roll'!$AB5-1),MOD(YEAR(Y$3),'Rent Roll'!$AA5)=MOD(YEAR('Rent Roll'!$C5),'Rent Roll'!$AA5),MONTH(Y$3)=MONTH('Rent Roll'!$C5)),1,0),0)</f>
        <v>0</v>
      </c>
      <c r="Z251" s="567">
        <f>IFERROR(IF(AND(NOT(YEAR(Z$3)&lt;=YEAR('Rent Roll'!$C5)+'Rent Roll'!$AB5-1),MOD(YEAR(Z$3),'Rent Roll'!$AA5)=MOD(YEAR('Rent Roll'!$C5),'Rent Roll'!$AA5),MONTH(Z$3)=MONTH('Rent Roll'!$C5)),1,0),0)</f>
        <v>0</v>
      </c>
      <c r="AA251" s="567">
        <f>IFERROR(IF(AND(NOT(YEAR(AA$3)&lt;=YEAR('Rent Roll'!$C5)+'Rent Roll'!$AB5-1),MOD(YEAR(AA$3),'Rent Roll'!$AA5)=MOD(YEAR('Rent Roll'!$C5),'Rent Roll'!$AA5),MONTH(AA$3)=MONTH('Rent Roll'!$C5)),1,0),0)</f>
        <v>0</v>
      </c>
      <c r="AB251" s="567">
        <f>IFERROR(IF(AND(NOT(YEAR(AB$3)&lt;=YEAR('Rent Roll'!$C5)+'Rent Roll'!$AB5-1),MOD(YEAR(AB$3),'Rent Roll'!$AA5)=MOD(YEAR('Rent Roll'!$C5),'Rent Roll'!$AA5),MONTH(AB$3)=MONTH('Rent Roll'!$C5)),1,0),0)</f>
        <v>0</v>
      </c>
      <c r="AC251" s="567">
        <f>IFERROR(IF(AND(NOT(YEAR(AC$3)&lt;=YEAR('Rent Roll'!$C5)+'Rent Roll'!$AB5-1),MOD(YEAR(AC$3),'Rent Roll'!$AA5)=MOD(YEAR('Rent Roll'!$C5),'Rent Roll'!$AA5),MONTH(AC$3)=MONTH('Rent Roll'!$C5)),1,0),0)</f>
        <v>0</v>
      </c>
      <c r="AD251" s="767">
        <f>IFERROR(IF(AND(NOT(YEAR(AD$3)&lt;=YEAR('Rent Roll'!$C5)+'Rent Roll'!$AB5-1),MOD(YEAR(AD$3),'Rent Roll'!$AA5)=MOD(YEAR('Rent Roll'!$C5),'Rent Roll'!$AA5),MONTH(AD$3)=MONTH('Rent Roll'!$C5)),1,0),0)</f>
        <v>1</v>
      </c>
      <c r="AE251" s="768">
        <f>IFERROR(IF(AND(NOT(YEAR(AE$3)&lt;=YEAR('Rent Roll'!$C5)+'Rent Roll'!$AB5-1),MOD(YEAR(AE$3),'Rent Roll'!$AA5)=MOD(YEAR('Rent Roll'!$C5),'Rent Roll'!$AA5),MONTH(AE$3)=MONTH('Rent Roll'!$C5)),1,0),0)</f>
        <v>0</v>
      </c>
      <c r="AF251" s="567">
        <f>IFERROR(IF(AND(NOT(YEAR(AF$3)&lt;=YEAR('Rent Roll'!$C5)+'Rent Roll'!$AB5-1),MOD(YEAR(AF$3),'Rent Roll'!$AA5)=MOD(YEAR('Rent Roll'!$C5),'Rent Roll'!$AA5),MONTH(AF$3)=MONTH('Rent Roll'!$C5)),1,0),0)</f>
        <v>0</v>
      </c>
      <c r="AG251" s="567">
        <f>IFERROR(IF(AND(NOT(YEAR(AG$3)&lt;=YEAR('Rent Roll'!$C5)+'Rent Roll'!$AB5-1),MOD(YEAR(AG$3),'Rent Roll'!$AA5)=MOD(YEAR('Rent Roll'!$C5),'Rent Roll'!$AA5),MONTH(AG$3)=MONTH('Rent Roll'!$C5)),1,0),0)</f>
        <v>0</v>
      </c>
      <c r="AH251" s="567">
        <f>IFERROR(IF(AND(NOT(YEAR(AH$3)&lt;=YEAR('Rent Roll'!$C5)+'Rent Roll'!$AB5-1),MOD(YEAR(AH$3),'Rent Roll'!$AA5)=MOD(YEAR('Rent Roll'!$C5),'Rent Roll'!$AA5),MONTH(AH$3)=MONTH('Rent Roll'!$C5)),1,0),0)</f>
        <v>0</v>
      </c>
      <c r="AI251" s="567">
        <f>IFERROR(IF(AND(NOT(YEAR(AI$3)&lt;=YEAR('Rent Roll'!$C5)+'Rent Roll'!$AB5-1),MOD(YEAR(AI$3),'Rent Roll'!$AA5)=MOD(YEAR('Rent Roll'!$C5),'Rent Roll'!$AA5),MONTH(AI$3)=MONTH('Rent Roll'!$C5)),1,0),0)</f>
        <v>0</v>
      </c>
      <c r="AJ251" s="567">
        <f>IFERROR(IF(AND(NOT(YEAR(AJ$3)&lt;=YEAR('Rent Roll'!$C5)+'Rent Roll'!$AB5-1),MOD(YEAR(AJ$3),'Rent Roll'!$AA5)=MOD(YEAR('Rent Roll'!$C5),'Rent Roll'!$AA5),MONTH(AJ$3)=MONTH('Rent Roll'!$C5)),1,0),0)</f>
        <v>0</v>
      </c>
      <c r="AK251" s="567">
        <f>IFERROR(IF(AND(NOT(YEAR(AK$3)&lt;=YEAR('Rent Roll'!$C5)+'Rent Roll'!$AB5-1),MOD(YEAR(AK$3),'Rent Roll'!$AA5)=MOD(YEAR('Rent Roll'!$C5),'Rent Roll'!$AA5),MONTH(AK$3)=MONTH('Rent Roll'!$C5)),1,0),0)</f>
        <v>0</v>
      </c>
      <c r="AL251" s="567">
        <f>IFERROR(IF(AND(NOT(YEAR(AL$3)&lt;=YEAR('Rent Roll'!$C5)+'Rent Roll'!$AB5-1),MOD(YEAR(AL$3),'Rent Roll'!$AA5)=MOD(YEAR('Rent Roll'!$C5),'Rent Roll'!$AA5),MONTH(AL$3)=MONTH('Rent Roll'!$C5)),1,0),0)</f>
        <v>0</v>
      </c>
      <c r="AM251" s="567">
        <f>IFERROR(IF(AND(NOT(YEAR(AM$3)&lt;=YEAR('Rent Roll'!$C5)+'Rent Roll'!$AB5-1),MOD(YEAR(AM$3),'Rent Roll'!$AA5)=MOD(YEAR('Rent Roll'!$C5),'Rent Roll'!$AA5),MONTH(AM$3)=MONTH('Rent Roll'!$C5)),1,0),0)</f>
        <v>0</v>
      </c>
      <c r="AN251" s="567">
        <f>IFERROR(IF(AND(NOT(YEAR(AN$3)&lt;=YEAR('Rent Roll'!$C5)+'Rent Roll'!$AB5-1),MOD(YEAR(AN$3),'Rent Roll'!$AA5)=MOD(YEAR('Rent Roll'!$C5),'Rent Roll'!$AA5),MONTH(AN$3)=MONTH('Rent Roll'!$C5)),1,0),0)</f>
        <v>0</v>
      </c>
      <c r="AO251" s="567">
        <f>IFERROR(IF(AND(NOT(YEAR(AO$3)&lt;=YEAR('Rent Roll'!$C5)+'Rent Roll'!$AB5-1),MOD(YEAR(AO$3),'Rent Roll'!$AA5)=MOD(YEAR('Rent Roll'!$C5),'Rent Roll'!$AA5),MONTH(AO$3)=MONTH('Rent Roll'!$C5)),1,0),0)</f>
        <v>0</v>
      </c>
      <c r="AP251" s="767">
        <f>IFERROR(IF(AND(NOT(YEAR(AP$3)&lt;=YEAR('Rent Roll'!$C5)+'Rent Roll'!$AB5-1),MOD(YEAR(AP$3),'Rent Roll'!$AA5)=MOD(YEAR('Rent Roll'!$C5),'Rent Roll'!$AA5),MONTH(AP$3)=MONTH('Rent Roll'!$C5)),1,0),0)</f>
        <v>1</v>
      </c>
      <c r="AQ251" s="768">
        <f>IFERROR(IF(AND(NOT(YEAR(AQ$3)&lt;=YEAR('Rent Roll'!$C5)+'Rent Roll'!$AB5-1),MOD(YEAR(AQ$3),'Rent Roll'!$AA5)=MOD(YEAR('Rent Roll'!$C5),'Rent Roll'!$AA5),MONTH(AQ$3)=MONTH('Rent Roll'!$C5)),1,0),0)</f>
        <v>0</v>
      </c>
      <c r="AR251" s="567">
        <f>IFERROR(IF(AND(NOT(YEAR(AR$3)&lt;=YEAR('Rent Roll'!$C5)+'Rent Roll'!$AB5-1),MOD(YEAR(AR$3),'Rent Roll'!$AA5)=MOD(YEAR('Rent Roll'!$C5),'Rent Roll'!$AA5),MONTH(AR$3)=MONTH('Rent Roll'!$C5)),1,0),0)</f>
        <v>0</v>
      </c>
      <c r="AS251" s="567">
        <f>IFERROR(IF(AND(NOT(YEAR(AS$3)&lt;=YEAR('Rent Roll'!$C5)+'Rent Roll'!$AB5-1),MOD(YEAR(AS$3),'Rent Roll'!$AA5)=MOD(YEAR('Rent Roll'!$C5),'Rent Roll'!$AA5),MONTH(AS$3)=MONTH('Rent Roll'!$C5)),1,0),0)</f>
        <v>0</v>
      </c>
      <c r="AT251" s="567">
        <f>IFERROR(IF(AND(NOT(YEAR(AT$3)&lt;=YEAR('Rent Roll'!$C5)+'Rent Roll'!$AB5-1),MOD(YEAR(AT$3),'Rent Roll'!$AA5)=MOD(YEAR('Rent Roll'!$C5),'Rent Roll'!$AA5),MONTH(AT$3)=MONTH('Rent Roll'!$C5)),1,0),0)</f>
        <v>0</v>
      </c>
      <c r="AU251" s="567">
        <f>IFERROR(IF(AND(NOT(YEAR(AU$3)&lt;=YEAR('Rent Roll'!$C5)+'Rent Roll'!$AB5-1),MOD(YEAR(AU$3),'Rent Roll'!$AA5)=MOD(YEAR('Rent Roll'!$C5),'Rent Roll'!$AA5),MONTH(AU$3)=MONTH('Rent Roll'!$C5)),1,0),0)</f>
        <v>0</v>
      </c>
      <c r="AV251" s="567">
        <f>IFERROR(IF(AND(NOT(YEAR(AV$3)&lt;=YEAR('Rent Roll'!$C5)+'Rent Roll'!$AB5-1),MOD(YEAR(AV$3),'Rent Roll'!$AA5)=MOD(YEAR('Rent Roll'!$C5),'Rent Roll'!$AA5),MONTH(AV$3)=MONTH('Rent Roll'!$C5)),1,0),0)</f>
        <v>0</v>
      </c>
      <c r="AW251" s="567">
        <f>IFERROR(IF(AND(NOT(YEAR(AW$3)&lt;=YEAR('Rent Roll'!$C5)+'Rent Roll'!$AB5-1),MOD(YEAR(AW$3),'Rent Roll'!$AA5)=MOD(YEAR('Rent Roll'!$C5),'Rent Roll'!$AA5),MONTH(AW$3)=MONTH('Rent Roll'!$C5)),1,0),0)</f>
        <v>0</v>
      </c>
      <c r="AX251" s="567">
        <f>IFERROR(IF(AND(NOT(YEAR(AX$3)&lt;=YEAR('Rent Roll'!$C5)+'Rent Roll'!$AB5-1),MOD(YEAR(AX$3),'Rent Roll'!$AA5)=MOD(YEAR('Rent Roll'!$C5),'Rent Roll'!$AA5),MONTH(AX$3)=MONTH('Rent Roll'!$C5)),1,0),0)</f>
        <v>0</v>
      </c>
      <c r="AY251" s="567">
        <f>IFERROR(IF(AND(NOT(YEAR(AY$3)&lt;=YEAR('Rent Roll'!$C5)+'Rent Roll'!$AB5-1),MOD(YEAR(AY$3),'Rent Roll'!$AA5)=MOD(YEAR('Rent Roll'!$C5),'Rent Roll'!$AA5),MONTH(AY$3)=MONTH('Rent Roll'!$C5)),1,0),0)</f>
        <v>0</v>
      </c>
      <c r="AZ251" s="567">
        <f>IFERROR(IF(AND(NOT(YEAR(AZ$3)&lt;=YEAR('Rent Roll'!$C5)+'Rent Roll'!$AB5-1),MOD(YEAR(AZ$3),'Rent Roll'!$AA5)=MOD(YEAR('Rent Roll'!$C5),'Rent Roll'!$AA5),MONTH(AZ$3)=MONTH('Rent Roll'!$C5)),1,0),0)</f>
        <v>0</v>
      </c>
      <c r="BA251" s="567">
        <f>IFERROR(IF(AND(NOT(YEAR(BA$3)&lt;=YEAR('Rent Roll'!$C5)+'Rent Roll'!$AB5-1),MOD(YEAR(BA$3),'Rent Roll'!$AA5)=MOD(YEAR('Rent Roll'!$C5),'Rent Roll'!$AA5),MONTH(BA$3)=MONTH('Rent Roll'!$C5)),1,0),0)</f>
        <v>0</v>
      </c>
      <c r="BB251" s="767">
        <f>IFERROR(IF(AND(NOT(YEAR(BB$3)&lt;=YEAR('Rent Roll'!$C5)+'Rent Roll'!$AB5-1),MOD(YEAR(BB$3),'Rent Roll'!$AA5)=MOD(YEAR('Rent Roll'!$C5),'Rent Roll'!$AA5),MONTH(BB$3)=MONTH('Rent Roll'!$C5)),1,0),0)</f>
        <v>1</v>
      </c>
      <c r="BC251" s="768">
        <f>IFERROR(IF(AND(NOT(YEAR(BC$3)&lt;=YEAR('Rent Roll'!$C5)+'Rent Roll'!$AB5-1),MOD(YEAR(BC$3),'Rent Roll'!$AA5)=MOD(YEAR('Rent Roll'!$C5),'Rent Roll'!$AA5),MONTH(BC$3)=MONTH('Rent Roll'!$C5)),1,0),0)</f>
        <v>0</v>
      </c>
      <c r="BD251" s="567">
        <f>IFERROR(IF(AND(NOT(YEAR(BD$3)&lt;=YEAR('Rent Roll'!$C5)+'Rent Roll'!$AB5-1),MOD(YEAR(BD$3),'Rent Roll'!$AA5)=MOD(YEAR('Rent Roll'!$C5),'Rent Roll'!$AA5),MONTH(BD$3)=MONTH('Rent Roll'!$C5)),1,0),0)</f>
        <v>0</v>
      </c>
      <c r="BE251" s="567">
        <f>IFERROR(IF(AND(NOT(YEAR(BE$3)&lt;=YEAR('Rent Roll'!$C5)+'Rent Roll'!$AB5-1),MOD(YEAR(BE$3),'Rent Roll'!$AA5)=MOD(YEAR('Rent Roll'!$C5),'Rent Roll'!$AA5),MONTH(BE$3)=MONTH('Rent Roll'!$C5)),1,0),0)</f>
        <v>0</v>
      </c>
      <c r="BF251" s="567">
        <f>IFERROR(IF(AND(NOT(YEAR(BF$3)&lt;=YEAR('Rent Roll'!$C5)+'Rent Roll'!$AB5-1),MOD(YEAR(BF$3),'Rent Roll'!$AA5)=MOD(YEAR('Rent Roll'!$C5),'Rent Roll'!$AA5),MONTH(BF$3)=MONTH('Rent Roll'!$C5)),1,0),0)</f>
        <v>0</v>
      </c>
      <c r="BG251" s="567">
        <f>IFERROR(IF(AND(NOT(YEAR(BG$3)&lt;=YEAR('Rent Roll'!$C5)+'Rent Roll'!$AB5-1),MOD(YEAR(BG$3),'Rent Roll'!$AA5)=MOD(YEAR('Rent Roll'!$C5),'Rent Roll'!$AA5),MONTH(BG$3)=MONTH('Rent Roll'!$C5)),1,0),0)</f>
        <v>0</v>
      </c>
      <c r="BH251" s="567">
        <f>IFERROR(IF(AND(NOT(YEAR(BH$3)&lt;=YEAR('Rent Roll'!$C5)+'Rent Roll'!$AB5-1),MOD(YEAR(BH$3),'Rent Roll'!$AA5)=MOD(YEAR('Rent Roll'!$C5),'Rent Roll'!$AA5),MONTH(BH$3)=MONTH('Rent Roll'!$C5)),1,0),0)</f>
        <v>0</v>
      </c>
      <c r="BI251" s="567">
        <f>IFERROR(IF(AND(NOT(YEAR(BI$3)&lt;=YEAR('Rent Roll'!$C5)+'Rent Roll'!$AB5-1),MOD(YEAR(BI$3),'Rent Roll'!$AA5)=MOD(YEAR('Rent Roll'!$C5),'Rent Roll'!$AA5),MONTH(BI$3)=MONTH('Rent Roll'!$C5)),1,0),0)</f>
        <v>0</v>
      </c>
      <c r="BJ251" s="567">
        <f>IFERROR(IF(AND(NOT(YEAR(BJ$3)&lt;=YEAR('Rent Roll'!$C5)+'Rent Roll'!$AB5-1),MOD(YEAR(BJ$3),'Rent Roll'!$AA5)=MOD(YEAR('Rent Roll'!$C5),'Rent Roll'!$AA5),MONTH(BJ$3)=MONTH('Rent Roll'!$C5)),1,0),0)</f>
        <v>0</v>
      </c>
      <c r="BK251" s="567">
        <f>IFERROR(IF(AND(NOT(YEAR(BK$3)&lt;=YEAR('Rent Roll'!$C5)+'Rent Roll'!$AB5-1),MOD(YEAR(BK$3),'Rent Roll'!$AA5)=MOD(YEAR('Rent Roll'!$C5),'Rent Roll'!$AA5),MONTH(BK$3)=MONTH('Rent Roll'!$C5)),1,0),0)</f>
        <v>0</v>
      </c>
      <c r="BL251" s="567">
        <f>IFERROR(IF(AND(NOT(YEAR(BL$3)&lt;=YEAR('Rent Roll'!$C5)+'Rent Roll'!$AB5-1),MOD(YEAR(BL$3),'Rent Roll'!$AA5)=MOD(YEAR('Rent Roll'!$C5),'Rent Roll'!$AA5),MONTH(BL$3)=MONTH('Rent Roll'!$C5)),1,0),0)</f>
        <v>0</v>
      </c>
      <c r="BM251" s="567">
        <f>IFERROR(IF(AND(NOT(YEAR(BM$3)&lt;=YEAR('Rent Roll'!$C5)+'Rent Roll'!$AB5-1),MOD(YEAR(BM$3),'Rent Roll'!$AA5)=MOD(YEAR('Rent Roll'!$C5),'Rent Roll'!$AA5),MONTH(BM$3)=MONTH('Rent Roll'!$C5)),1,0),0)</f>
        <v>0</v>
      </c>
      <c r="BN251" s="767">
        <f>IFERROR(IF(AND(NOT(YEAR(BN$3)&lt;=YEAR('Rent Roll'!$C5)+'Rent Roll'!$AB5-1),MOD(YEAR(BN$3),'Rent Roll'!$AA5)=MOD(YEAR('Rent Roll'!$C5),'Rent Roll'!$AA5),MONTH(BN$3)=MONTH('Rent Roll'!$C5)),1,0),0)</f>
        <v>1</v>
      </c>
      <c r="BO251" s="768">
        <f>IFERROR(IF(AND(NOT(YEAR(BO$3)&lt;=YEAR('Rent Roll'!$C5)+'Rent Roll'!$AB5-1),MOD(YEAR(BO$3),'Rent Roll'!$AA5)=MOD(YEAR('Rent Roll'!$C5),'Rent Roll'!$AA5),MONTH(BO$3)=MONTH('Rent Roll'!$C5)),1,0),0)</f>
        <v>0</v>
      </c>
      <c r="BP251" s="567">
        <f>IFERROR(IF(AND(NOT(YEAR(BP$3)&lt;=YEAR('Rent Roll'!$C5)+'Rent Roll'!$AB5-1),MOD(YEAR(BP$3),'Rent Roll'!$AA5)=MOD(YEAR('Rent Roll'!$C5),'Rent Roll'!$AA5),MONTH(BP$3)=MONTH('Rent Roll'!$C5)),1,0),0)</f>
        <v>0</v>
      </c>
      <c r="BQ251" s="567">
        <f>IFERROR(IF(AND(NOT(YEAR(BQ$3)&lt;=YEAR('Rent Roll'!$C5)+'Rent Roll'!$AB5-1),MOD(YEAR(BQ$3),'Rent Roll'!$AA5)=MOD(YEAR('Rent Roll'!$C5),'Rent Roll'!$AA5),MONTH(BQ$3)=MONTH('Rent Roll'!$C5)),1,0),0)</f>
        <v>0</v>
      </c>
      <c r="BR251" s="567">
        <f>IFERROR(IF(AND(NOT(YEAR(BR$3)&lt;=YEAR('Rent Roll'!$C5)+'Rent Roll'!$AB5-1),MOD(YEAR(BR$3),'Rent Roll'!$AA5)=MOD(YEAR('Rent Roll'!$C5),'Rent Roll'!$AA5),MONTH(BR$3)=MONTH('Rent Roll'!$C5)),1,0),0)</f>
        <v>0</v>
      </c>
      <c r="BS251" s="567">
        <f>IFERROR(IF(AND(NOT(YEAR(BS$3)&lt;=YEAR('Rent Roll'!$C5)+'Rent Roll'!$AB5-1),MOD(YEAR(BS$3),'Rent Roll'!$AA5)=MOD(YEAR('Rent Roll'!$C5),'Rent Roll'!$AA5),MONTH(BS$3)=MONTH('Rent Roll'!$C5)),1,0),0)</f>
        <v>0</v>
      </c>
      <c r="BT251" s="567">
        <f>IFERROR(IF(AND(NOT(YEAR(BT$3)&lt;=YEAR('Rent Roll'!$C5)+'Rent Roll'!$AB5-1),MOD(YEAR(BT$3),'Rent Roll'!$AA5)=MOD(YEAR('Rent Roll'!$C5),'Rent Roll'!$AA5),MONTH(BT$3)=MONTH('Rent Roll'!$C5)),1,0),0)</f>
        <v>0</v>
      </c>
      <c r="BU251" s="567">
        <f>IFERROR(IF(AND(NOT(YEAR(BU$3)&lt;=YEAR('Rent Roll'!$C5)+'Rent Roll'!$AB5-1),MOD(YEAR(BU$3),'Rent Roll'!$AA5)=MOD(YEAR('Rent Roll'!$C5),'Rent Roll'!$AA5),MONTH(BU$3)=MONTH('Rent Roll'!$C5)),1,0),0)</f>
        <v>0</v>
      </c>
      <c r="BV251" s="567">
        <f>IFERROR(IF(AND(NOT(YEAR(BV$3)&lt;=YEAR('Rent Roll'!$C5)+'Rent Roll'!$AB5-1),MOD(YEAR(BV$3),'Rent Roll'!$AA5)=MOD(YEAR('Rent Roll'!$C5),'Rent Roll'!$AA5),MONTH(BV$3)=MONTH('Rent Roll'!$C5)),1,0),0)</f>
        <v>0</v>
      </c>
      <c r="BW251" s="567">
        <f>IFERROR(IF(AND(NOT(YEAR(BW$3)&lt;=YEAR('Rent Roll'!$C5)+'Rent Roll'!$AB5-1),MOD(YEAR(BW$3),'Rent Roll'!$AA5)=MOD(YEAR('Rent Roll'!$C5),'Rent Roll'!$AA5),MONTH(BW$3)=MONTH('Rent Roll'!$C5)),1,0),0)</f>
        <v>0</v>
      </c>
      <c r="BX251" s="567">
        <f>IFERROR(IF(AND(NOT(YEAR(BX$3)&lt;=YEAR('Rent Roll'!$C5)+'Rent Roll'!$AB5-1),MOD(YEAR(BX$3),'Rent Roll'!$AA5)=MOD(YEAR('Rent Roll'!$C5),'Rent Roll'!$AA5),MONTH(BX$3)=MONTH('Rent Roll'!$C5)),1,0),0)</f>
        <v>0</v>
      </c>
      <c r="BY251" s="567">
        <f>IFERROR(IF(AND(NOT(YEAR(BY$3)&lt;=YEAR('Rent Roll'!$C5)+'Rent Roll'!$AB5-1),MOD(YEAR(BY$3),'Rent Roll'!$AA5)=MOD(YEAR('Rent Roll'!$C5),'Rent Roll'!$AA5),MONTH(BY$3)=MONTH('Rent Roll'!$C5)),1,0),0)</f>
        <v>0</v>
      </c>
      <c r="BZ251" s="767">
        <f>IFERROR(IF(AND(NOT(YEAR(BZ$3)&lt;=YEAR('Rent Roll'!$C5)+'Rent Roll'!$AB5-1),MOD(YEAR(BZ$3),'Rent Roll'!$AA5)=MOD(YEAR('Rent Roll'!$C5),'Rent Roll'!$AA5),MONTH(BZ$3)=MONTH('Rent Roll'!$C5)),1,0),0)</f>
        <v>1</v>
      </c>
      <c r="CA251" s="768">
        <f>IFERROR(IF(AND(NOT(YEAR(CA$3)&lt;=YEAR('Rent Roll'!$C5)+'Rent Roll'!$AB5-1),MOD(YEAR(CA$3),'Rent Roll'!$AA5)=MOD(YEAR('Rent Roll'!$C5),'Rent Roll'!$AA5),MONTH(CA$3)=MONTH('Rent Roll'!$C5)),1,0),0)</f>
        <v>0</v>
      </c>
      <c r="CB251" s="567">
        <f>IFERROR(IF(AND(NOT(YEAR(CB$3)&lt;=YEAR('Rent Roll'!$C5)+'Rent Roll'!$AB5-1),MOD(YEAR(CB$3),'Rent Roll'!$AA5)=MOD(YEAR('Rent Roll'!$C5),'Rent Roll'!$AA5),MONTH(CB$3)=MONTH('Rent Roll'!$C5)),1,0),0)</f>
        <v>0</v>
      </c>
      <c r="CC251" s="567">
        <f>IFERROR(IF(AND(NOT(YEAR(CC$3)&lt;=YEAR('Rent Roll'!$C5)+'Rent Roll'!$AB5-1),MOD(YEAR(CC$3),'Rent Roll'!$AA5)=MOD(YEAR('Rent Roll'!$C5),'Rent Roll'!$AA5),MONTH(CC$3)=MONTH('Rent Roll'!$C5)),1,0),0)</f>
        <v>0</v>
      </c>
      <c r="CD251" s="567">
        <f>IFERROR(IF(AND(NOT(YEAR(CD$3)&lt;=YEAR('Rent Roll'!$C5)+'Rent Roll'!$AB5-1),MOD(YEAR(CD$3),'Rent Roll'!$AA5)=MOD(YEAR('Rent Roll'!$C5),'Rent Roll'!$AA5),MONTH(CD$3)=MONTH('Rent Roll'!$C5)),1,0),0)</f>
        <v>0</v>
      </c>
      <c r="CE251" s="567">
        <f>IFERROR(IF(AND(NOT(YEAR(CE$3)&lt;=YEAR('Rent Roll'!$C5)+'Rent Roll'!$AB5-1),MOD(YEAR(CE$3),'Rent Roll'!$AA5)=MOD(YEAR('Rent Roll'!$C5),'Rent Roll'!$AA5),MONTH(CE$3)=MONTH('Rent Roll'!$C5)),1,0),0)</f>
        <v>0</v>
      </c>
      <c r="CF251" s="567">
        <f>IFERROR(IF(AND(NOT(YEAR(CF$3)&lt;=YEAR('Rent Roll'!$C5)+'Rent Roll'!$AB5-1),MOD(YEAR(CF$3),'Rent Roll'!$AA5)=MOD(YEAR('Rent Roll'!$C5),'Rent Roll'!$AA5),MONTH(CF$3)=MONTH('Rent Roll'!$C5)),1,0),0)</f>
        <v>0</v>
      </c>
      <c r="CG251" s="567">
        <f>IFERROR(IF(AND(NOT(YEAR(CG$3)&lt;=YEAR('Rent Roll'!$C5)+'Rent Roll'!$AB5-1),MOD(YEAR(CG$3),'Rent Roll'!$AA5)=MOD(YEAR('Rent Roll'!$C5),'Rent Roll'!$AA5),MONTH(CG$3)=MONTH('Rent Roll'!$C5)),1,0),0)</f>
        <v>0</v>
      </c>
      <c r="CH251" s="567">
        <f>IFERROR(IF(AND(NOT(YEAR(CH$3)&lt;=YEAR('Rent Roll'!$C5)+'Rent Roll'!$AB5-1),MOD(YEAR(CH$3),'Rent Roll'!$AA5)=MOD(YEAR('Rent Roll'!$C5),'Rent Roll'!$AA5),MONTH(CH$3)=MONTH('Rent Roll'!$C5)),1,0),0)</f>
        <v>0</v>
      </c>
      <c r="CI251" s="567">
        <f>IFERROR(IF(AND(NOT(YEAR(CI$3)&lt;=YEAR('Rent Roll'!$C5)+'Rent Roll'!$AB5-1),MOD(YEAR(CI$3),'Rent Roll'!$AA5)=MOD(YEAR('Rent Roll'!$C5),'Rent Roll'!$AA5),MONTH(CI$3)=MONTH('Rent Roll'!$C5)),1,0),0)</f>
        <v>0</v>
      </c>
      <c r="CJ251" s="567">
        <f>IFERROR(IF(AND(NOT(YEAR(CJ$3)&lt;=YEAR('Rent Roll'!$C5)+'Rent Roll'!$AB5-1),MOD(YEAR(CJ$3),'Rent Roll'!$AA5)=MOD(YEAR('Rent Roll'!$C5),'Rent Roll'!$AA5),MONTH(CJ$3)=MONTH('Rent Roll'!$C5)),1,0),0)</f>
        <v>0</v>
      </c>
      <c r="CK251" s="567">
        <f>IFERROR(IF(AND(NOT(YEAR(CK$3)&lt;=YEAR('Rent Roll'!$C5)+'Rent Roll'!$AB5-1),MOD(YEAR(CK$3),'Rent Roll'!$AA5)=MOD(YEAR('Rent Roll'!$C5),'Rent Roll'!$AA5),MONTH(CK$3)=MONTH('Rent Roll'!$C5)),1,0),0)</f>
        <v>0</v>
      </c>
      <c r="CL251" s="767">
        <f>IFERROR(IF(AND(NOT(YEAR(CL$3)&lt;=YEAR('Rent Roll'!$C5)+'Rent Roll'!$AB5-1),MOD(YEAR(CL$3),'Rent Roll'!$AA5)=MOD(YEAR('Rent Roll'!$C5),'Rent Roll'!$AA5),MONTH(CL$3)=MONTH('Rent Roll'!$C5)),1,0),0)</f>
        <v>1</v>
      </c>
      <c r="CM251" s="768">
        <f>IFERROR(IF(AND(NOT(YEAR(CM$3)&lt;=YEAR('Rent Roll'!$C5)+'Rent Roll'!$AB5-1),MOD(YEAR(CM$3),'Rent Roll'!$AA5)=MOD(YEAR('Rent Roll'!$C5),'Rent Roll'!$AA5),MONTH(CM$3)=MONTH('Rent Roll'!$C5)),1,0),0)</f>
        <v>0</v>
      </c>
      <c r="CN251" s="567">
        <f>IFERROR(IF(AND(NOT(YEAR(CN$3)&lt;=YEAR('Rent Roll'!$C5)+'Rent Roll'!$AB5-1),MOD(YEAR(CN$3),'Rent Roll'!$AA5)=MOD(YEAR('Rent Roll'!$C5),'Rent Roll'!$AA5),MONTH(CN$3)=MONTH('Rent Roll'!$C5)),1,0),0)</f>
        <v>0</v>
      </c>
      <c r="CO251" s="567">
        <f>IFERROR(IF(AND(NOT(YEAR(CO$3)&lt;=YEAR('Rent Roll'!$C5)+'Rent Roll'!$AB5-1),MOD(YEAR(CO$3),'Rent Roll'!$AA5)=MOD(YEAR('Rent Roll'!$C5),'Rent Roll'!$AA5),MONTH(CO$3)=MONTH('Rent Roll'!$C5)),1,0),0)</f>
        <v>0</v>
      </c>
      <c r="CP251" s="567">
        <f>IFERROR(IF(AND(NOT(YEAR(CP$3)&lt;=YEAR('Rent Roll'!$C5)+'Rent Roll'!$AB5-1),MOD(YEAR(CP$3),'Rent Roll'!$AA5)=MOD(YEAR('Rent Roll'!$C5),'Rent Roll'!$AA5),MONTH(CP$3)=MONTH('Rent Roll'!$C5)),1,0),0)</f>
        <v>0</v>
      </c>
      <c r="CQ251" s="567">
        <f>IFERROR(IF(AND(NOT(YEAR(CQ$3)&lt;=YEAR('Rent Roll'!$C5)+'Rent Roll'!$AB5-1),MOD(YEAR(CQ$3),'Rent Roll'!$AA5)=MOD(YEAR('Rent Roll'!$C5),'Rent Roll'!$AA5),MONTH(CQ$3)=MONTH('Rent Roll'!$C5)),1,0),0)</f>
        <v>0</v>
      </c>
      <c r="CR251" s="567">
        <f>IFERROR(IF(AND(NOT(YEAR(CR$3)&lt;=YEAR('Rent Roll'!$C5)+'Rent Roll'!$AB5-1),MOD(YEAR(CR$3),'Rent Roll'!$AA5)=MOD(YEAR('Rent Roll'!$C5),'Rent Roll'!$AA5),MONTH(CR$3)=MONTH('Rent Roll'!$C5)),1,0),0)</f>
        <v>0</v>
      </c>
      <c r="CS251" s="567">
        <f>IFERROR(IF(AND(NOT(YEAR(CS$3)&lt;=YEAR('Rent Roll'!$C5)+'Rent Roll'!$AB5-1),MOD(YEAR(CS$3),'Rent Roll'!$AA5)=MOD(YEAR('Rent Roll'!$C5),'Rent Roll'!$AA5),MONTH(CS$3)=MONTH('Rent Roll'!$C5)),1,0),0)</f>
        <v>0</v>
      </c>
      <c r="CT251" s="567">
        <f>IFERROR(IF(AND(NOT(YEAR(CT$3)&lt;=YEAR('Rent Roll'!$C5)+'Rent Roll'!$AB5-1),MOD(YEAR(CT$3),'Rent Roll'!$AA5)=MOD(YEAR('Rent Roll'!$C5),'Rent Roll'!$AA5),MONTH(CT$3)=MONTH('Rent Roll'!$C5)),1,0),0)</f>
        <v>0</v>
      </c>
      <c r="CU251" s="567">
        <f>IFERROR(IF(AND(NOT(YEAR(CU$3)&lt;=YEAR('Rent Roll'!$C5)+'Rent Roll'!$AB5-1),MOD(YEAR(CU$3),'Rent Roll'!$AA5)=MOD(YEAR('Rent Roll'!$C5),'Rent Roll'!$AA5),MONTH(CU$3)=MONTH('Rent Roll'!$C5)),1,0),0)</f>
        <v>0</v>
      </c>
      <c r="CV251" s="567">
        <f>IFERROR(IF(AND(NOT(YEAR(CV$3)&lt;=YEAR('Rent Roll'!$C5)+'Rent Roll'!$AB5-1),MOD(YEAR(CV$3),'Rent Roll'!$AA5)=MOD(YEAR('Rent Roll'!$C5),'Rent Roll'!$AA5),MONTH(CV$3)=MONTH('Rent Roll'!$C5)),1,0),0)</f>
        <v>0</v>
      </c>
      <c r="CW251" s="567">
        <f>IFERROR(IF(AND(NOT(YEAR(CW$3)&lt;=YEAR('Rent Roll'!$C5)+'Rent Roll'!$AB5-1),MOD(YEAR(CW$3),'Rent Roll'!$AA5)=MOD(YEAR('Rent Roll'!$C5),'Rent Roll'!$AA5),MONTH(CW$3)=MONTH('Rent Roll'!$C5)),1,0),0)</f>
        <v>0</v>
      </c>
      <c r="CX251" s="767">
        <f>IFERROR(IF(AND(NOT(YEAR(CX$3)&lt;=YEAR('Rent Roll'!$C5)+'Rent Roll'!$AB5-1),MOD(YEAR(CX$3),'Rent Roll'!$AA5)=MOD(YEAR('Rent Roll'!$C5),'Rent Roll'!$AA5),MONTH(CX$3)=MONTH('Rent Roll'!$C5)),1,0),0)</f>
        <v>1</v>
      </c>
      <c r="CY251" s="768">
        <f>IFERROR(IF(AND(NOT(YEAR(CY$3)&lt;=YEAR('Rent Roll'!$C5)+'Rent Roll'!$AB5-1),MOD(YEAR(CY$3),'Rent Roll'!$AA5)=MOD(YEAR('Rent Roll'!$C5),'Rent Roll'!$AA5),MONTH(CY$3)=MONTH('Rent Roll'!$C5)),1,0),0)</f>
        <v>0</v>
      </c>
      <c r="CZ251" s="567">
        <f>IFERROR(IF(AND(NOT(YEAR(CZ$3)&lt;=YEAR('Rent Roll'!$C5)+'Rent Roll'!$AB5-1),MOD(YEAR(CZ$3),'Rent Roll'!$AA5)=MOD(YEAR('Rent Roll'!$C5),'Rent Roll'!$AA5),MONTH(CZ$3)=MONTH('Rent Roll'!$C5)),1,0),0)</f>
        <v>0</v>
      </c>
      <c r="DA251" s="567">
        <f>IFERROR(IF(AND(NOT(YEAR(DA$3)&lt;=YEAR('Rent Roll'!$C5)+'Rent Roll'!$AB5-1),MOD(YEAR(DA$3),'Rent Roll'!$AA5)=MOD(YEAR('Rent Roll'!$C5),'Rent Roll'!$AA5),MONTH(DA$3)=MONTH('Rent Roll'!$C5)),1,0),0)</f>
        <v>0</v>
      </c>
      <c r="DB251" s="567">
        <f>IFERROR(IF(AND(NOT(YEAR(DB$3)&lt;=YEAR('Rent Roll'!$C5)+'Rent Roll'!$AB5-1),MOD(YEAR(DB$3),'Rent Roll'!$AA5)=MOD(YEAR('Rent Roll'!$C5),'Rent Roll'!$AA5),MONTH(DB$3)=MONTH('Rent Roll'!$C5)),1,0),0)</f>
        <v>0</v>
      </c>
      <c r="DC251" s="567">
        <f>IFERROR(IF(AND(NOT(YEAR(DC$3)&lt;=YEAR('Rent Roll'!$C5)+'Rent Roll'!$AB5-1),MOD(YEAR(DC$3),'Rent Roll'!$AA5)=MOD(YEAR('Rent Roll'!$C5),'Rent Roll'!$AA5),MONTH(DC$3)=MONTH('Rent Roll'!$C5)),1,0),0)</f>
        <v>0</v>
      </c>
      <c r="DD251" s="567">
        <f>IFERROR(IF(AND(NOT(YEAR(DD$3)&lt;=YEAR('Rent Roll'!$C5)+'Rent Roll'!$AB5-1),MOD(YEAR(DD$3),'Rent Roll'!$AA5)=MOD(YEAR('Rent Roll'!$C5),'Rent Roll'!$AA5),MONTH(DD$3)=MONTH('Rent Roll'!$C5)),1,0),0)</f>
        <v>0</v>
      </c>
      <c r="DE251" s="567">
        <f>IFERROR(IF(AND(NOT(YEAR(DE$3)&lt;=YEAR('Rent Roll'!$C5)+'Rent Roll'!$AB5-1),MOD(YEAR(DE$3),'Rent Roll'!$AA5)=MOD(YEAR('Rent Roll'!$C5),'Rent Roll'!$AA5),MONTH(DE$3)=MONTH('Rent Roll'!$C5)),1,0),0)</f>
        <v>0</v>
      </c>
      <c r="DF251" s="567">
        <f>IFERROR(IF(AND(NOT(YEAR(DF$3)&lt;=YEAR('Rent Roll'!$C5)+'Rent Roll'!$AB5-1),MOD(YEAR(DF$3),'Rent Roll'!$AA5)=MOD(YEAR('Rent Roll'!$C5),'Rent Roll'!$AA5),MONTH(DF$3)=MONTH('Rent Roll'!$C5)),1,0),0)</f>
        <v>0</v>
      </c>
      <c r="DG251" s="567">
        <f>IFERROR(IF(AND(NOT(YEAR(DG$3)&lt;=YEAR('Rent Roll'!$C5)+'Rent Roll'!$AB5-1),MOD(YEAR(DG$3),'Rent Roll'!$AA5)=MOD(YEAR('Rent Roll'!$C5),'Rent Roll'!$AA5),MONTH(DG$3)=MONTH('Rent Roll'!$C5)),1,0),0)</f>
        <v>0</v>
      </c>
      <c r="DH251" s="567">
        <f>IFERROR(IF(AND(NOT(YEAR(DH$3)&lt;=YEAR('Rent Roll'!$C5)+'Rent Roll'!$AB5-1),MOD(YEAR(DH$3),'Rent Roll'!$AA5)=MOD(YEAR('Rent Roll'!$C5),'Rent Roll'!$AA5),MONTH(DH$3)=MONTH('Rent Roll'!$C5)),1,0),0)</f>
        <v>0</v>
      </c>
      <c r="DI251" s="567">
        <f>IFERROR(IF(AND(NOT(YEAR(DI$3)&lt;=YEAR('Rent Roll'!$C5)+'Rent Roll'!$AB5-1),MOD(YEAR(DI$3),'Rent Roll'!$AA5)=MOD(YEAR('Rent Roll'!$C5),'Rent Roll'!$AA5),MONTH(DI$3)=MONTH('Rent Roll'!$C5)),1,0),0)</f>
        <v>0</v>
      </c>
      <c r="DJ251" s="767">
        <f>IFERROR(IF(AND(NOT(YEAR(DJ$3)&lt;=YEAR('Rent Roll'!$C5)+'Rent Roll'!$AB5-1),MOD(YEAR(DJ$3),'Rent Roll'!$AA5)=MOD(YEAR('Rent Roll'!$C5),'Rent Roll'!$AA5),MONTH(DJ$3)=MONTH('Rent Roll'!$C5)),1,0),0)</f>
        <v>1</v>
      </c>
      <c r="DK251" s="768">
        <f>IFERROR(IF(AND(NOT(YEAR(DK$3)&lt;=YEAR('Rent Roll'!$C5)+'Rent Roll'!$AB5-1),MOD(YEAR(DK$3),'Rent Roll'!$AA5)=MOD(YEAR('Rent Roll'!$C5),'Rent Roll'!$AA5),MONTH(DK$3)=MONTH('Rent Roll'!$C5)),1,0),0)</f>
        <v>0</v>
      </c>
      <c r="DL251" s="567">
        <f>IFERROR(IF(AND(NOT(YEAR(DL$3)&lt;=YEAR('Rent Roll'!$C5)+'Rent Roll'!$AB5-1),MOD(YEAR(DL$3),'Rent Roll'!$AA5)=MOD(YEAR('Rent Roll'!$C5),'Rent Roll'!$AA5),MONTH(DL$3)=MONTH('Rent Roll'!$C5)),1,0),0)</f>
        <v>0</v>
      </c>
      <c r="DM251" s="567">
        <f>IFERROR(IF(AND(NOT(YEAR(DM$3)&lt;=YEAR('Rent Roll'!$C5)+'Rent Roll'!$AB5-1),MOD(YEAR(DM$3),'Rent Roll'!$AA5)=MOD(YEAR('Rent Roll'!$C5),'Rent Roll'!$AA5),MONTH(DM$3)=MONTH('Rent Roll'!$C5)),1,0),0)</f>
        <v>0</v>
      </c>
      <c r="DN251" s="567">
        <f>IFERROR(IF(AND(NOT(YEAR(DN$3)&lt;=YEAR('Rent Roll'!$C5)+'Rent Roll'!$AB5-1),MOD(YEAR(DN$3),'Rent Roll'!$AA5)=MOD(YEAR('Rent Roll'!$C5),'Rent Roll'!$AA5),MONTH(DN$3)=MONTH('Rent Roll'!$C5)),1,0),0)</f>
        <v>0</v>
      </c>
      <c r="DO251" s="567">
        <f>IFERROR(IF(AND(NOT(YEAR(DO$3)&lt;=YEAR('Rent Roll'!$C5)+'Rent Roll'!$AB5-1),MOD(YEAR(DO$3),'Rent Roll'!$AA5)=MOD(YEAR('Rent Roll'!$C5),'Rent Roll'!$AA5),MONTH(DO$3)=MONTH('Rent Roll'!$C5)),1,0),0)</f>
        <v>0</v>
      </c>
      <c r="DP251" s="567">
        <f>IFERROR(IF(AND(NOT(YEAR(DP$3)&lt;=YEAR('Rent Roll'!$C5)+'Rent Roll'!$AB5-1),MOD(YEAR(DP$3),'Rent Roll'!$AA5)=MOD(YEAR('Rent Roll'!$C5),'Rent Roll'!$AA5),MONTH(DP$3)=MONTH('Rent Roll'!$C5)),1,0),0)</f>
        <v>0</v>
      </c>
      <c r="DQ251" s="567">
        <f>IFERROR(IF(AND(NOT(YEAR(DQ$3)&lt;=YEAR('Rent Roll'!$C5)+'Rent Roll'!$AB5-1),MOD(YEAR(DQ$3),'Rent Roll'!$AA5)=MOD(YEAR('Rent Roll'!$C5),'Rent Roll'!$AA5),MONTH(DQ$3)=MONTH('Rent Roll'!$C5)),1,0),0)</f>
        <v>0</v>
      </c>
      <c r="DR251" s="567">
        <f>IFERROR(IF(AND(NOT(YEAR(DR$3)&lt;=YEAR('Rent Roll'!$C5)+'Rent Roll'!$AB5-1),MOD(YEAR(DR$3),'Rent Roll'!$AA5)=MOD(YEAR('Rent Roll'!$C5),'Rent Roll'!$AA5),MONTH(DR$3)=MONTH('Rent Roll'!$C5)),1,0),0)</f>
        <v>0</v>
      </c>
      <c r="DS251" s="567">
        <f>IFERROR(IF(AND(NOT(YEAR(DS$3)&lt;=YEAR('Rent Roll'!$C5)+'Rent Roll'!$AB5-1),MOD(YEAR(DS$3),'Rent Roll'!$AA5)=MOD(YEAR('Rent Roll'!$C5),'Rent Roll'!$AA5),MONTH(DS$3)=MONTH('Rent Roll'!$C5)),1,0),0)</f>
        <v>0</v>
      </c>
      <c r="DT251" s="567">
        <f>IFERROR(IF(AND(NOT(YEAR(DT$3)&lt;=YEAR('Rent Roll'!$C5)+'Rent Roll'!$AB5-1),MOD(YEAR(DT$3),'Rent Roll'!$AA5)=MOD(YEAR('Rent Roll'!$C5),'Rent Roll'!$AA5),MONTH(DT$3)=MONTH('Rent Roll'!$C5)),1,0),0)</f>
        <v>0</v>
      </c>
      <c r="DU251" s="567">
        <f>IFERROR(IF(AND(NOT(YEAR(DU$3)&lt;=YEAR('Rent Roll'!$C5)+'Rent Roll'!$AB5-1),MOD(YEAR(DU$3),'Rent Roll'!$AA5)=MOD(YEAR('Rent Roll'!$C5),'Rent Roll'!$AA5),MONTH(DU$3)=MONTH('Rent Roll'!$C5)),1,0),0)</f>
        <v>0</v>
      </c>
      <c r="DV251" s="567">
        <f>IFERROR(IF(AND(NOT(YEAR(DV$3)&lt;=YEAR('Rent Roll'!$C5)+'Rent Roll'!$AB5-1),MOD(YEAR(DV$3),'Rent Roll'!$AA5)=MOD(YEAR('Rent Roll'!$C5),'Rent Roll'!$AA5),MONTH(DV$3)=MONTH('Rent Roll'!$C5)),1,0),0)</f>
        <v>1</v>
      </c>
    </row>
    <row r="252" spans="1:126" s="565" customFormat="1" ht="12" customHeight="1" outlineLevel="1" x14ac:dyDescent="0.4">
      <c r="A252" s="731"/>
      <c r="B252" s="564" t="str">
        <f>'Rent Roll'!$B6</f>
        <v>16층</v>
      </c>
      <c r="C252" s="566"/>
      <c r="D252" s="566"/>
      <c r="E252" s="566"/>
      <c r="F252" s="778">
        <f>IFERROR(IF(AND(NOT(YEAR(F$3)&lt;=YEAR('Rent Roll'!$C6)+'Rent Roll'!$AB6-1),MOD(YEAR(F$3),'Rent Roll'!$AA6)=MOD(YEAR('Rent Roll'!$C6),'Rent Roll'!$AA6),MONTH(F$3)=MONTH('Rent Roll'!$C6)),1,0),0)</f>
        <v>0</v>
      </c>
      <c r="G252" s="768">
        <f>IFERROR(IF(AND(NOT(YEAR(G$3)&lt;=YEAR('Rent Roll'!$C6)+'Rent Roll'!$AB6-1),MOD(YEAR(G$3),'Rent Roll'!$AA6)=MOD(YEAR('Rent Roll'!$C6),'Rent Roll'!$AA6),MONTH(G$3)=MONTH('Rent Roll'!$C6)),1,0),0)</f>
        <v>0</v>
      </c>
      <c r="H252" s="567">
        <f>IFERROR(IF(AND(NOT(YEAR(H$3)&lt;=YEAR('Rent Roll'!$C6)+'Rent Roll'!$AB6-1),MOD(YEAR(H$3),'Rent Roll'!$AA6)=MOD(YEAR('Rent Roll'!$C6),'Rent Roll'!$AA6),MONTH(H$3)=MONTH('Rent Roll'!$C6)),1,0),0)</f>
        <v>0</v>
      </c>
      <c r="I252" s="567">
        <f>IFERROR(IF(AND(NOT(YEAR(I$3)&lt;=YEAR('Rent Roll'!$C6)+'Rent Roll'!$AB6-1),MOD(YEAR(I$3),'Rent Roll'!$AA6)=MOD(YEAR('Rent Roll'!$C6),'Rent Roll'!$AA6),MONTH(I$3)=MONTH('Rent Roll'!$C6)),1,0),0)</f>
        <v>0</v>
      </c>
      <c r="J252" s="567">
        <f>IFERROR(IF(AND(NOT(YEAR(J$3)&lt;=YEAR('Rent Roll'!$C6)+'Rent Roll'!$AB6-1),MOD(YEAR(J$3),'Rent Roll'!$AA6)=MOD(YEAR('Rent Roll'!$C6),'Rent Roll'!$AA6),MONTH(J$3)=MONTH('Rent Roll'!$C6)),1,0),0)</f>
        <v>0</v>
      </c>
      <c r="K252" s="567">
        <f>IFERROR(IF(AND(NOT(YEAR(K$3)&lt;=YEAR('Rent Roll'!$C6)+'Rent Roll'!$AB6-1),MOD(YEAR(K$3),'Rent Roll'!$AA6)=MOD(YEAR('Rent Roll'!$C6),'Rent Roll'!$AA6),MONTH(K$3)=MONTH('Rent Roll'!$C6)),1,0),0)</f>
        <v>0</v>
      </c>
      <c r="L252" s="567">
        <f>IFERROR(IF(AND(NOT(YEAR(L$3)&lt;=YEAR('Rent Roll'!$C6)+'Rent Roll'!$AB6-1),MOD(YEAR(L$3),'Rent Roll'!$AA6)=MOD(YEAR('Rent Roll'!$C6),'Rent Roll'!$AA6),MONTH(L$3)=MONTH('Rent Roll'!$C6)),1,0),0)</f>
        <v>0</v>
      </c>
      <c r="M252" s="567">
        <f>IFERROR(IF(AND(NOT(YEAR(M$3)&lt;=YEAR('Rent Roll'!$C6)+'Rent Roll'!$AB6-1),MOD(YEAR(M$3),'Rent Roll'!$AA6)=MOD(YEAR('Rent Roll'!$C6),'Rent Roll'!$AA6),MONTH(M$3)=MONTH('Rent Roll'!$C6)),1,0),0)</f>
        <v>0</v>
      </c>
      <c r="N252" s="567">
        <f>IFERROR(IF(AND(NOT(YEAR(N$3)&lt;=YEAR('Rent Roll'!$C6)+'Rent Roll'!$AB6-1),MOD(YEAR(N$3),'Rent Roll'!$AA6)=MOD(YEAR('Rent Roll'!$C6),'Rent Roll'!$AA6),MONTH(N$3)=MONTH('Rent Roll'!$C6)),1,0),0)</f>
        <v>0</v>
      </c>
      <c r="O252" s="567">
        <f>IFERROR(IF(AND(NOT(YEAR(O$3)&lt;=YEAR('Rent Roll'!$C6)+'Rent Roll'!$AB6-1),MOD(YEAR(O$3),'Rent Roll'!$AA6)=MOD(YEAR('Rent Roll'!$C6),'Rent Roll'!$AA6),MONTH(O$3)=MONTH('Rent Roll'!$C6)),1,0),0)</f>
        <v>0</v>
      </c>
      <c r="P252" s="567">
        <f>IFERROR(IF(AND(NOT(YEAR(P$3)&lt;=YEAR('Rent Roll'!$C6)+'Rent Roll'!$AB6-1),MOD(YEAR(P$3),'Rent Roll'!$AA6)=MOD(YEAR('Rent Roll'!$C6),'Rent Roll'!$AA6),MONTH(P$3)=MONTH('Rent Roll'!$C6)),1,0),0)</f>
        <v>0</v>
      </c>
      <c r="Q252" s="567">
        <f>IFERROR(IF(AND(NOT(YEAR(Q$3)&lt;=YEAR('Rent Roll'!$C6)+'Rent Roll'!$AB6-1),MOD(YEAR(Q$3),'Rent Roll'!$AA6)=MOD(YEAR('Rent Roll'!$C6),'Rent Roll'!$AA6),MONTH(Q$3)=MONTH('Rent Roll'!$C6)),1,0),0)</f>
        <v>0</v>
      </c>
      <c r="R252" s="767">
        <f>IFERROR(IF(AND(NOT(YEAR(R$3)&lt;=YEAR('Rent Roll'!$C6)+'Rent Roll'!$AB6-1),MOD(YEAR(R$3),'Rent Roll'!$AA6)=MOD(YEAR('Rent Roll'!$C6),'Rent Roll'!$AA6),MONTH(R$3)=MONTH('Rent Roll'!$C6)),1,0),0)</f>
        <v>1</v>
      </c>
      <c r="S252" s="768">
        <f>IFERROR(IF(AND(NOT(YEAR(S$3)&lt;=YEAR('Rent Roll'!$C6)+'Rent Roll'!$AB6-1),MOD(YEAR(S$3),'Rent Roll'!$AA6)=MOD(YEAR('Rent Roll'!$C6),'Rent Roll'!$AA6),MONTH(S$3)=MONTH('Rent Roll'!$C6)),1,0),0)</f>
        <v>0</v>
      </c>
      <c r="T252" s="567">
        <f>IFERROR(IF(AND(NOT(YEAR(T$3)&lt;=YEAR('Rent Roll'!$C6)+'Rent Roll'!$AB6-1),MOD(YEAR(T$3),'Rent Roll'!$AA6)=MOD(YEAR('Rent Roll'!$C6),'Rent Roll'!$AA6),MONTH(T$3)=MONTH('Rent Roll'!$C6)),1,0),0)</f>
        <v>0</v>
      </c>
      <c r="U252" s="567">
        <f>IFERROR(IF(AND(NOT(YEAR(U$3)&lt;=YEAR('Rent Roll'!$C6)+'Rent Roll'!$AB6-1),MOD(YEAR(U$3),'Rent Roll'!$AA6)=MOD(YEAR('Rent Roll'!$C6),'Rent Roll'!$AA6),MONTH(U$3)=MONTH('Rent Roll'!$C6)),1,0),0)</f>
        <v>0</v>
      </c>
      <c r="V252" s="567">
        <f>IFERROR(IF(AND(NOT(YEAR(V$3)&lt;=YEAR('Rent Roll'!$C6)+'Rent Roll'!$AB6-1),MOD(YEAR(V$3),'Rent Roll'!$AA6)=MOD(YEAR('Rent Roll'!$C6),'Rent Roll'!$AA6),MONTH(V$3)=MONTH('Rent Roll'!$C6)),1,0),0)</f>
        <v>0</v>
      </c>
      <c r="W252" s="567">
        <f>IFERROR(IF(AND(NOT(YEAR(W$3)&lt;=YEAR('Rent Roll'!$C6)+'Rent Roll'!$AB6-1),MOD(YEAR(W$3),'Rent Roll'!$AA6)=MOD(YEAR('Rent Roll'!$C6),'Rent Roll'!$AA6),MONTH(W$3)=MONTH('Rent Roll'!$C6)),1,0),0)</f>
        <v>0</v>
      </c>
      <c r="X252" s="567">
        <f>IFERROR(IF(AND(NOT(YEAR(X$3)&lt;=YEAR('Rent Roll'!$C6)+'Rent Roll'!$AB6-1),MOD(YEAR(X$3),'Rent Roll'!$AA6)=MOD(YEAR('Rent Roll'!$C6),'Rent Roll'!$AA6),MONTH(X$3)=MONTH('Rent Roll'!$C6)),1,0),0)</f>
        <v>0</v>
      </c>
      <c r="Y252" s="567">
        <f>IFERROR(IF(AND(NOT(YEAR(Y$3)&lt;=YEAR('Rent Roll'!$C6)+'Rent Roll'!$AB6-1),MOD(YEAR(Y$3),'Rent Roll'!$AA6)=MOD(YEAR('Rent Roll'!$C6),'Rent Roll'!$AA6),MONTH(Y$3)=MONTH('Rent Roll'!$C6)),1,0),0)</f>
        <v>0</v>
      </c>
      <c r="Z252" s="567">
        <f>IFERROR(IF(AND(NOT(YEAR(Z$3)&lt;=YEAR('Rent Roll'!$C6)+'Rent Roll'!$AB6-1),MOD(YEAR(Z$3),'Rent Roll'!$AA6)=MOD(YEAR('Rent Roll'!$C6),'Rent Roll'!$AA6),MONTH(Z$3)=MONTH('Rent Roll'!$C6)),1,0),0)</f>
        <v>0</v>
      </c>
      <c r="AA252" s="567">
        <f>IFERROR(IF(AND(NOT(YEAR(AA$3)&lt;=YEAR('Rent Roll'!$C6)+'Rent Roll'!$AB6-1),MOD(YEAR(AA$3),'Rent Roll'!$AA6)=MOD(YEAR('Rent Roll'!$C6),'Rent Roll'!$AA6),MONTH(AA$3)=MONTH('Rent Roll'!$C6)),1,0),0)</f>
        <v>0</v>
      </c>
      <c r="AB252" s="567">
        <f>IFERROR(IF(AND(NOT(YEAR(AB$3)&lt;=YEAR('Rent Roll'!$C6)+'Rent Roll'!$AB6-1),MOD(YEAR(AB$3),'Rent Roll'!$AA6)=MOD(YEAR('Rent Roll'!$C6),'Rent Roll'!$AA6),MONTH(AB$3)=MONTH('Rent Roll'!$C6)),1,0),0)</f>
        <v>0</v>
      </c>
      <c r="AC252" s="567">
        <f>IFERROR(IF(AND(NOT(YEAR(AC$3)&lt;=YEAR('Rent Roll'!$C6)+'Rent Roll'!$AB6-1),MOD(YEAR(AC$3),'Rent Roll'!$AA6)=MOD(YEAR('Rent Roll'!$C6),'Rent Roll'!$AA6),MONTH(AC$3)=MONTH('Rent Roll'!$C6)),1,0),0)</f>
        <v>0</v>
      </c>
      <c r="AD252" s="767">
        <f>IFERROR(IF(AND(NOT(YEAR(AD$3)&lt;=YEAR('Rent Roll'!$C6)+'Rent Roll'!$AB6-1),MOD(YEAR(AD$3),'Rent Roll'!$AA6)=MOD(YEAR('Rent Roll'!$C6),'Rent Roll'!$AA6),MONTH(AD$3)=MONTH('Rent Roll'!$C6)),1,0),0)</f>
        <v>1</v>
      </c>
      <c r="AE252" s="768">
        <f>IFERROR(IF(AND(NOT(YEAR(AE$3)&lt;=YEAR('Rent Roll'!$C6)+'Rent Roll'!$AB6-1),MOD(YEAR(AE$3),'Rent Roll'!$AA6)=MOD(YEAR('Rent Roll'!$C6),'Rent Roll'!$AA6),MONTH(AE$3)=MONTH('Rent Roll'!$C6)),1,0),0)</f>
        <v>0</v>
      </c>
      <c r="AF252" s="567">
        <f>IFERROR(IF(AND(NOT(YEAR(AF$3)&lt;=YEAR('Rent Roll'!$C6)+'Rent Roll'!$AB6-1),MOD(YEAR(AF$3),'Rent Roll'!$AA6)=MOD(YEAR('Rent Roll'!$C6),'Rent Roll'!$AA6),MONTH(AF$3)=MONTH('Rent Roll'!$C6)),1,0),0)</f>
        <v>0</v>
      </c>
      <c r="AG252" s="567">
        <f>IFERROR(IF(AND(NOT(YEAR(AG$3)&lt;=YEAR('Rent Roll'!$C6)+'Rent Roll'!$AB6-1),MOD(YEAR(AG$3),'Rent Roll'!$AA6)=MOD(YEAR('Rent Roll'!$C6),'Rent Roll'!$AA6),MONTH(AG$3)=MONTH('Rent Roll'!$C6)),1,0),0)</f>
        <v>0</v>
      </c>
      <c r="AH252" s="567">
        <f>IFERROR(IF(AND(NOT(YEAR(AH$3)&lt;=YEAR('Rent Roll'!$C6)+'Rent Roll'!$AB6-1),MOD(YEAR(AH$3),'Rent Roll'!$AA6)=MOD(YEAR('Rent Roll'!$C6),'Rent Roll'!$AA6),MONTH(AH$3)=MONTH('Rent Roll'!$C6)),1,0),0)</f>
        <v>0</v>
      </c>
      <c r="AI252" s="567">
        <f>IFERROR(IF(AND(NOT(YEAR(AI$3)&lt;=YEAR('Rent Roll'!$C6)+'Rent Roll'!$AB6-1),MOD(YEAR(AI$3),'Rent Roll'!$AA6)=MOD(YEAR('Rent Roll'!$C6),'Rent Roll'!$AA6),MONTH(AI$3)=MONTH('Rent Roll'!$C6)),1,0),0)</f>
        <v>0</v>
      </c>
      <c r="AJ252" s="567">
        <f>IFERROR(IF(AND(NOT(YEAR(AJ$3)&lt;=YEAR('Rent Roll'!$C6)+'Rent Roll'!$AB6-1),MOD(YEAR(AJ$3),'Rent Roll'!$AA6)=MOD(YEAR('Rent Roll'!$C6),'Rent Roll'!$AA6),MONTH(AJ$3)=MONTH('Rent Roll'!$C6)),1,0),0)</f>
        <v>0</v>
      </c>
      <c r="AK252" s="567">
        <f>IFERROR(IF(AND(NOT(YEAR(AK$3)&lt;=YEAR('Rent Roll'!$C6)+'Rent Roll'!$AB6-1),MOD(YEAR(AK$3),'Rent Roll'!$AA6)=MOD(YEAR('Rent Roll'!$C6),'Rent Roll'!$AA6),MONTH(AK$3)=MONTH('Rent Roll'!$C6)),1,0),0)</f>
        <v>0</v>
      </c>
      <c r="AL252" s="567">
        <f>IFERROR(IF(AND(NOT(YEAR(AL$3)&lt;=YEAR('Rent Roll'!$C6)+'Rent Roll'!$AB6-1),MOD(YEAR(AL$3),'Rent Roll'!$AA6)=MOD(YEAR('Rent Roll'!$C6),'Rent Roll'!$AA6),MONTH(AL$3)=MONTH('Rent Roll'!$C6)),1,0),0)</f>
        <v>0</v>
      </c>
      <c r="AM252" s="567">
        <f>IFERROR(IF(AND(NOT(YEAR(AM$3)&lt;=YEAR('Rent Roll'!$C6)+'Rent Roll'!$AB6-1),MOD(YEAR(AM$3),'Rent Roll'!$AA6)=MOD(YEAR('Rent Roll'!$C6),'Rent Roll'!$AA6),MONTH(AM$3)=MONTH('Rent Roll'!$C6)),1,0),0)</f>
        <v>0</v>
      </c>
      <c r="AN252" s="567">
        <f>IFERROR(IF(AND(NOT(YEAR(AN$3)&lt;=YEAR('Rent Roll'!$C6)+'Rent Roll'!$AB6-1),MOD(YEAR(AN$3),'Rent Roll'!$AA6)=MOD(YEAR('Rent Roll'!$C6),'Rent Roll'!$AA6),MONTH(AN$3)=MONTH('Rent Roll'!$C6)),1,0),0)</f>
        <v>0</v>
      </c>
      <c r="AO252" s="567">
        <f>IFERROR(IF(AND(NOT(YEAR(AO$3)&lt;=YEAR('Rent Roll'!$C6)+'Rent Roll'!$AB6-1),MOD(YEAR(AO$3),'Rent Roll'!$AA6)=MOD(YEAR('Rent Roll'!$C6),'Rent Roll'!$AA6),MONTH(AO$3)=MONTH('Rent Roll'!$C6)),1,0),0)</f>
        <v>0</v>
      </c>
      <c r="AP252" s="767">
        <f>IFERROR(IF(AND(NOT(YEAR(AP$3)&lt;=YEAR('Rent Roll'!$C6)+'Rent Roll'!$AB6-1),MOD(YEAR(AP$3),'Rent Roll'!$AA6)=MOD(YEAR('Rent Roll'!$C6),'Rent Roll'!$AA6),MONTH(AP$3)=MONTH('Rent Roll'!$C6)),1,0),0)</f>
        <v>1</v>
      </c>
      <c r="AQ252" s="768">
        <f>IFERROR(IF(AND(NOT(YEAR(AQ$3)&lt;=YEAR('Rent Roll'!$C6)+'Rent Roll'!$AB6-1),MOD(YEAR(AQ$3),'Rent Roll'!$AA6)=MOD(YEAR('Rent Roll'!$C6),'Rent Roll'!$AA6),MONTH(AQ$3)=MONTH('Rent Roll'!$C6)),1,0),0)</f>
        <v>0</v>
      </c>
      <c r="AR252" s="567">
        <f>IFERROR(IF(AND(NOT(YEAR(AR$3)&lt;=YEAR('Rent Roll'!$C6)+'Rent Roll'!$AB6-1),MOD(YEAR(AR$3),'Rent Roll'!$AA6)=MOD(YEAR('Rent Roll'!$C6),'Rent Roll'!$AA6),MONTH(AR$3)=MONTH('Rent Roll'!$C6)),1,0),0)</f>
        <v>0</v>
      </c>
      <c r="AS252" s="567">
        <f>IFERROR(IF(AND(NOT(YEAR(AS$3)&lt;=YEAR('Rent Roll'!$C6)+'Rent Roll'!$AB6-1),MOD(YEAR(AS$3),'Rent Roll'!$AA6)=MOD(YEAR('Rent Roll'!$C6),'Rent Roll'!$AA6),MONTH(AS$3)=MONTH('Rent Roll'!$C6)),1,0),0)</f>
        <v>0</v>
      </c>
      <c r="AT252" s="567">
        <f>IFERROR(IF(AND(NOT(YEAR(AT$3)&lt;=YEAR('Rent Roll'!$C6)+'Rent Roll'!$AB6-1),MOD(YEAR(AT$3),'Rent Roll'!$AA6)=MOD(YEAR('Rent Roll'!$C6),'Rent Roll'!$AA6),MONTH(AT$3)=MONTH('Rent Roll'!$C6)),1,0),0)</f>
        <v>0</v>
      </c>
      <c r="AU252" s="567">
        <f>IFERROR(IF(AND(NOT(YEAR(AU$3)&lt;=YEAR('Rent Roll'!$C6)+'Rent Roll'!$AB6-1),MOD(YEAR(AU$3),'Rent Roll'!$AA6)=MOD(YEAR('Rent Roll'!$C6),'Rent Roll'!$AA6),MONTH(AU$3)=MONTH('Rent Roll'!$C6)),1,0),0)</f>
        <v>0</v>
      </c>
      <c r="AV252" s="567">
        <f>IFERROR(IF(AND(NOT(YEAR(AV$3)&lt;=YEAR('Rent Roll'!$C6)+'Rent Roll'!$AB6-1),MOD(YEAR(AV$3),'Rent Roll'!$AA6)=MOD(YEAR('Rent Roll'!$C6),'Rent Roll'!$AA6),MONTH(AV$3)=MONTH('Rent Roll'!$C6)),1,0),0)</f>
        <v>0</v>
      </c>
      <c r="AW252" s="567">
        <f>IFERROR(IF(AND(NOT(YEAR(AW$3)&lt;=YEAR('Rent Roll'!$C6)+'Rent Roll'!$AB6-1),MOD(YEAR(AW$3),'Rent Roll'!$AA6)=MOD(YEAR('Rent Roll'!$C6),'Rent Roll'!$AA6),MONTH(AW$3)=MONTH('Rent Roll'!$C6)),1,0),0)</f>
        <v>0</v>
      </c>
      <c r="AX252" s="567">
        <f>IFERROR(IF(AND(NOT(YEAR(AX$3)&lt;=YEAR('Rent Roll'!$C6)+'Rent Roll'!$AB6-1),MOD(YEAR(AX$3),'Rent Roll'!$AA6)=MOD(YEAR('Rent Roll'!$C6),'Rent Roll'!$AA6),MONTH(AX$3)=MONTH('Rent Roll'!$C6)),1,0),0)</f>
        <v>0</v>
      </c>
      <c r="AY252" s="567">
        <f>IFERROR(IF(AND(NOT(YEAR(AY$3)&lt;=YEAR('Rent Roll'!$C6)+'Rent Roll'!$AB6-1),MOD(YEAR(AY$3),'Rent Roll'!$AA6)=MOD(YEAR('Rent Roll'!$C6),'Rent Roll'!$AA6),MONTH(AY$3)=MONTH('Rent Roll'!$C6)),1,0),0)</f>
        <v>0</v>
      </c>
      <c r="AZ252" s="567">
        <f>IFERROR(IF(AND(NOT(YEAR(AZ$3)&lt;=YEAR('Rent Roll'!$C6)+'Rent Roll'!$AB6-1),MOD(YEAR(AZ$3),'Rent Roll'!$AA6)=MOD(YEAR('Rent Roll'!$C6),'Rent Roll'!$AA6),MONTH(AZ$3)=MONTH('Rent Roll'!$C6)),1,0),0)</f>
        <v>0</v>
      </c>
      <c r="BA252" s="567">
        <f>IFERROR(IF(AND(NOT(YEAR(BA$3)&lt;=YEAR('Rent Roll'!$C6)+'Rent Roll'!$AB6-1),MOD(YEAR(BA$3),'Rent Roll'!$AA6)=MOD(YEAR('Rent Roll'!$C6),'Rent Roll'!$AA6),MONTH(BA$3)=MONTH('Rent Roll'!$C6)),1,0),0)</f>
        <v>0</v>
      </c>
      <c r="BB252" s="767">
        <f>IFERROR(IF(AND(NOT(YEAR(BB$3)&lt;=YEAR('Rent Roll'!$C6)+'Rent Roll'!$AB6-1),MOD(YEAR(BB$3),'Rent Roll'!$AA6)=MOD(YEAR('Rent Roll'!$C6),'Rent Roll'!$AA6),MONTH(BB$3)=MONTH('Rent Roll'!$C6)),1,0),0)</f>
        <v>1</v>
      </c>
      <c r="BC252" s="768">
        <f>IFERROR(IF(AND(NOT(YEAR(BC$3)&lt;=YEAR('Rent Roll'!$C6)+'Rent Roll'!$AB6-1),MOD(YEAR(BC$3),'Rent Roll'!$AA6)=MOD(YEAR('Rent Roll'!$C6),'Rent Roll'!$AA6),MONTH(BC$3)=MONTH('Rent Roll'!$C6)),1,0),0)</f>
        <v>0</v>
      </c>
      <c r="BD252" s="567">
        <f>IFERROR(IF(AND(NOT(YEAR(BD$3)&lt;=YEAR('Rent Roll'!$C6)+'Rent Roll'!$AB6-1),MOD(YEAR(BD$3),'Rent Roll'!$AA6)=MOD(YEAR('Rent Roll'!$C6),'Rent Roll'!$AA6),MONTH(BD$3)=MONTH('Rent Roll'!$C6)),1,0),0)</f>
        <v>0</v>
      </c>
      <c r="BE252" s="567">
        <f>IFERROR(IF(AND(NOT(YEAR(BE$3)&lt;=YEAR('Rent Roll'!$C6)+'Rent Roll'!$AB6-1),MOD(YEAR(BE$3),'Rent Roll'!$AA6)=MOD(YEAR('Rent Roll'!$C6),'Rent Roll'!$AA6),MONTH(BE$3)=MONTH('Rent Roll'!$C6)),1,0),0)</f>
        <v>0</v>
      </c>
      <c r="BF252" s="567">
        <f>IFERROR(IF(AND(NOT(YEAR(BF$3)&lt;=YEAR('Rent Roll'!$C6)+'Rent Roll'!$AB6-1),MOD(YEAR(BF$3),'Rent Roll'!$AA6)=MOD(YEAR('Rent Roll'!$C6),'Rent Roll'!$AA6),MONTH(BF$3)=MONTH('Rent Roll'!$C6)),1,0),0)</f>
        <v>0</v>
      </c>
      <c r="BG252" s="567">
        <f>IFERROR(IF(AND(NOT(YEAR(BG$3)&lt;=YEAR('Rent Roll'!$C6)+'Rent Roll'!$AB6-1),MOD(YEAR(BG$3),'Rent Roll'!$AA6)=MOD(YEAR('Rent Roll'!$C6),'Rent Roll'!$AA6),MONTH(BG$3)=MONTH('Rent Roll'!$C6)),1,0),0)</f>
        <v>0</v>
      </c>
      <c r="BH252" s="567">
        <f>IFERROR(IF(AND(NOT(YEAR(BH$3)&lt;=YEAR('Rent Roll'!$C6)+'Rent Roll'!$AB6-1),MOD(YEAR(BH$3),'Rent Roll'!$AA6)=MOD(YEAR('Rent Roll'!$C6),'Rent Roll'!$AA6),MONTH(BH$3)=MONTH('Rent Roll'!$C6)),1,0),0)</f>
        <v>0</v>
      </c>
      <c r="BI252" s="567">
        <f>IFERROR(IF(AND(NOT(YEAR(BI$3)&lt;=YEAR('Rent Roll'!$C6)+'Rent Roll'!$AB6-1),MOD(YEAR(BI$3),'Rent Roll'!$AA6)=MOD(YEAR('Rent Roll'!$C6),'Rent Roll'!$AA6),MONTH(BI$3)=MONTH('Rent Roll'!$C6)),1,0),0)</f>
        <v>0</v>
      </c>
      <c r="BJ252" s="567">
        <f>IFERROR(IF(AND(NOT(YEAR(BJ$3)&lt;=YEAR('Rent Roll'!$C6)+'Rent Roll'!$AB6-1),MOD(YEAR(BJ$3),'Rent Roll'!$AA6)=MOD(YEAR('Rent Roll'!$C6),'Rent Roll'!$AA6),MONTH(BJ$3)=MONTH('Rent Roll'!$C6)),1,0),0)</f>
        <v>0</v>
      </c>
      <c r="BK252" s="567">
        <f>IFERROR(IF(AND(NOT(YEAR(BK$3)&lt;=YEAR('Rent Roll'!$C6)+'Rent Roll'!$AB6-1),MOD(YEAR(BK$3),'Rent Roll'!$AA6)=MOD(YEAR('Rent Roll'!$C6),'Rent Roll'!$AA6),MONTH(BK$3)=MONTH('Rent Roll'!$C6)),1,0),0)</f>
        <v>0</v>
      </c>
      <c r="BL252" s="567">
        <f>IFERROR(IF(AND(NOT(YEAR(BL$3)&lt;=YEAR('Rent Roll'!$C6)+'Rent Roll'!$AB6-1),MOD(YEAR(BL$3),'Rent Roll'!$AA6)=MOD(YEAR('Rent Roll'!$C6),'Rent Roll'!$AA6),MONTH(BL$3)=MONTH('Rent Roll'!$C6)),1,0),0)</f>
        <v>0</v>
      </c>
      <c r="BM252" s="567">
        <f>IFERROR(IF(AND(NOT(YEAR(BM$3)&lt;=YEAR('Rent Roll'!$C6)+'Rent Roll'!$AB6-1),MOD(YEAR(BM$3),'Rent Roll'!$AA6)=MOD(YEAR('Rent Roll'!$C6),'Rent Roll'!$AA6),MONTH(BM$3)=MONTH('Rent Roll'!$C6)),1,0),0)</f>
        <v>0</v>
      </c>
      <c r="BN252" s="767">
        <f>IFERROR(IF(AND(NOT(YEAR(BN$3)&lt;=YEAR('Rent Roll'!$C6)+'Rent Roll'!$AB6-1),MOD(YEAR(BN$3),'Rent Roll'!$AA6)=MOD(YEAR('Rent Roll'!$C6),'Rent Roll'!$AA6),MONTH(BN$3)=MONTH('Rent Roll'!$C6)),1,0),0)</f>
        <v>1</v>
      </c>
      <c r="BO252" s="768">
        <f>IFERROR(IF(AND(NOT(YEAR(BO$3)&lt;=YEAR('Rent Roll'!$C6)+'Rent Roll'!$AB6-1),MOD(YEAR(BO$3),'Rent Roll'!$AA6)=MOD(YEAR('Rent Roll'!$C6),'Rent Roll'!$AA6),MONTH(BO$3)=MONTH('Rent Roll'!$C6)),1,0),0)</f>
        <v>0</v>
      </c>
      <c r="BP252" s="567">
        <f>IFERROR(IF(AND(NOT(YEAR(BP$3)&lt;=YEAR('Rent Roll'!$C6)+'Rent Roll'!$AB6-1),MOD(YEAR(BP$3),'Rent Roll'!$AA6)=MOD(YEAR('Rent Roll'!$C6),'Rent Roll'!$AA6),MONTH(BP$3)=MONTH('Rent Roll'!$C6)),1,0),0)</f>
        <v>0</v>
      </c>
      <c r="BQ252" s="567">
        <f>IFERROR(IF(AND(NOT(YEAR(BQ$3)&lt;=YEAR('Rent Roll'!$C6)+'Rent Roll'!$AB6-1),MOD(YEAR(BQ$3),'Rent Roll'!$AA6)=MOD(YEAR('Rent Roll'!$C6),'Rent Roll'!$AA6),MONTH(BQ$3)=MONTH('Rent Roll'!$C6)),1,0),0)</f>
        <v>0</v>
      </c>
      <c r="BR252" s="567">
        <f>IFERROR(IF(AND(NOT(YEAR(BR$3)&lt;=YEAR('Rent Roll'!$C6)+'Rent Roll'!$AB6-1),MOD(YEAR(BR$3),'Rent Roll'!$AA6)=MOD(YEAR('Rent Roll'!$C6),'Rent Roll'!$AA6),MONTH(BR$3)=MONTH('Rent Roll'!$C6)),1,0),0)</f>
        <v>0</v>
      </c>
      <c r="BS252" s="567">
        <f>IFERROR(IF(AND(NOT(YEAR(BS$3)&lt;=YEAR('Rent Roll'!$C6)+'Rent Roll'!$AB6-1),MOD(YEAR(BS$3),'Rent Roll'!$AA6)=MOD(YEAR('Rent Roll'!$C6),'Rent Roll'!$AA6),MONTH(BS$3)=MONTH('Rent Roll'!$C6)),1,0),0)</f>
        <v>0</v>
      </c>
      <c r="BT252" s="567">
        <f>IFERROR(IF(AND(NOT(YEAR(BT$3)&lt;=YEAR('Rent Roll'!$C6)+'Rent Roll'!$AB6-1),MOD(YEAR(BT$3),'Rent Roll'!$AA6)=MOD(YEAR('Rent Roll'!$C6),'Rent Roll'!$AA6),MONTH(BT$3)=MONTH('Rent Roll'!$C6)),1,0),0)</f>
        <v>0</v>
      </c>
      <c r="BU252" s="567">
        <f>IFERROR(IF(AND(NOT(YEAR(BU$3)&lt;=YEAR('Rent Roll'!$C6)+'Rent Roll'!$AB6-1),MOD(YEAR(BU$3),'Rent Roll'!$AA6)=MOD(YEAR('Rent Roll'!$C6),'Rent Roll'!$AA6),MONTH(BU$3)=MONTH('Rent Roll'!$C6)),1,0),0)</f>
        <v>0</v>
      </c>
      <c r="BV252" s="567">
        <f>IFERROR(IF(AND(NOT(YEAR(BV$3)&lt;=YEAR('Rent Roll'!$C6)+'Rent Roll'!$AB6-1),MOD(YEAR(BV$3),'Rent Roll'!$AA6)=MOD(YEAR('Rent Roll'!$C6),'Rent Roll'!$AA6),MONTH(BV$3)=MONTH('Rent Roll'!$C6)),1,0),0)</f>
        <v>0</v>
      </c>
      <c r="BW252" s="567">
        <f>IFERROR(IF(AND(NOT(YEAR(BW$3)&lt;=YEAR('Rent Roll'!$C6)+'Rent Roll'!$AB6-1),MOD(YEAR(BW$3),'Rent Roll'!$AA6)=MOD(YEAR('Rent Roll'!$C6),'Rent Roll'!$AA6),MONTH(BW$3)=MONTH('Rent Roll'!$C6)),1,0),0)</f>
        <v>0</v>
      </c>
      <c r="BX252" s="567">
        <f>IFERROR(IF(AND(NOT(YEAR(BX$3)&lt;=YEAR('Rent Roll'!$C6)+'Rent Roll'!$AB6-1),MOD(YEAR(BX$3),'Rent Roll'!$AA6)=MOD(YEAR('Rent Roll'!$C6),'Rent Roll'!$AA6),MONTH(BX$3)=MONTH('Rent Roll'!$C6)),1,0),0)</f>
        <v>0</v>
      </c>
      <c r="BY252" s="567">
        <f>IFERROR(IF(AND(NOT(YEAR(BY$3)&lt;=YEAR('Rent Roll'!$C6)+'Rent Roll'!$AB6-1),MOD(YEAR(BY$3),'Rent Roll'!$AA6)=MOD(YEAR('Rent Roll'!$C6),'Rent Roll'!$AA6),MONTH(BY$3)=MONTH('Rent Roll'!$C6)),1,0),0)</f>
        <v>0</v>
      </c>
      <c r="BZ252" s="767">
        <f>IFERROR(IF(AND(NOT(YEAR(BZ$3)&lt;=YEAR('Rent Roll'!$C6)+'Rent Roll'!$AB6-1),MOD(YEAR(BZ$3),'Rent Roll'!$AA6)=MOD(YEAR('Rent Roll'!$C6),'Rent Roll'!$AA6),MONTH(BZ$3)=MONTH('Rent Roll'!$C6)),1,0),0)</f>
        <v>1</v>
      </c>
      <c r="CA252" s="768">
        <f>IFERROR(IF(AND(NOT(YEAR(CA$3)&lt;=YEAR('Rent Roll'!$C6)+'Rent Roll'!$AB6-1),MOD(YEAR(CA$3),'Rent Roll'!$AA6)=MOD(YEAR('Rent Roll'!$C6),'Rent Roll'!$AA6),MONTH(CA$3)=MONTH('Rent Roll'!$C6)),1,0),0)</f>
        <v>0</v>
      </c>
      <c r="CB252" s="567">
        <f>IFERROR(IF(AND(NOT(YEAR(CB$3)&lt;=YEAR('Rent Roll'!$C6)+'Rent Roll'!$AB6-1),MOD(YEAR(CB$3),'Rent Roll'!$AA6)=MOD(YEAR('Rent Roll'!$C6),'Rent Roll'!$AA6),MONTH(CB$3)=MONTH('Rent Roll'!$C6)),1,0),0)</f>
        <v>0</v>
      </c>
      <c r="CC252" s="567">
        <f>IFERROR(IF(AND(NOT(YEAR(CC$3)&lt;=YEAR('Rent Roll'!$C6)+'Rent Roll'!$AB6-1),MOD(YEAR(CC$3),'Rent Roll'!$AA6)=MOD(YEAR('Rent Roll'!$C6),'Rent Roll'!$AA6),MONTH(CC$3)=MONTH('Rent Roll'!$C6)),1,0),0)</f>
        <v>0</v>
      </c>
      <c r="CD252" s="567">
        <f>IFERROR(IF(AND(NOT(YEAR(CD$3)&lt;=YEAR('Rent Roll'!$C6)+'Rent Roll'!$AB6-1),MOD(YEAR(CD$3),'Rent Roll'!$AA6)=MOD(YEAR('Rent Roll'!$C6),'Rent Roll'!$AA6),MONTH(CD$3)=MONTH('Rent Roll'!$C6)),1,0),0)</f>
        <v>0</v>
      </c>
      <c r="CE252" s="567">
        <f>IFERROR(IF(AND(NOT(YEAR(CE$3)&lt;=YEAR('Rent Roll'!$C6)+'Rent Roll'!$AB6-1),MOD(YEAR(CE$3),'Rent Roll'!$AA6)=MOD(YEAR('Rent Roll'!$C6),'Rent Roll'!$AA6),MONTH(CE$3)=MONTH('Rent Roll'!$C6)),1,0),0)</f>
        <v>0</v>
      </c>
      <c r="CF252" s="567">
        <f>IFERROR(IF(AND(NOT(YEAR(CF$3)&lt;=YEAR('Rent Roll'!$C6)+'Rent Roll'!$AB6-1),MOD(YEAR(CF$3),'Rent Roll'!$AA6)=MOD(YEAR('Rent Roll'!$C6),'Rent Roll'!$AA6),MONTH(CF$3)=MONTH('Rent Roll'!$C6)),1,0),0)</f>
        <v>0</v>
      </c>
      <c r="CG252" s="567">
        <f>IFERROR(IF(AND(NOT(YEAR(CG$3)&lt;=YEAR('Rent Roll'!$C6)+'Rent Roll'!$AB6-1),MOD(YEAR(CG$3),'Rent Roll'!$AA6)=MOD(YEAR('Rent Roll'!$C6),'Rent Roll'!$AA6),MONTH(CG$3)=MONTH('Rent Roll'!$C6)),1,0),0)</f>
        <v>0</v>
      </c>
      <c r="CH252" s="567">
        <f>IFERROR(IF(AND(NOT(YEAR(CH$3)&lt;=YEAR('Rent Roll'!$C6)+'Rent Roll'!$AB6-1),MOD(YEAR(CH$3),'Rent Roll'!$AA6)=MOD(YEAR('Rent Roll'!$C6),'Rent Roll'!$AA6),MONTH(CH$3)=MONTH('Rent Roll'!$C6)),1,0),0)</f>
        <v>0</v>
      </c>
      <c r="CI252" s="567">
        <f>IFERROR(IF(AND(NOT(YEAR(CI$3)&lt;=YEAR('Rent Roll'!$C6)+'Rent Roll'!$AB6-1),MOD(YEAR(CI$3),'Rent Roll'!$AA6)=MOD(YEAR('Rent Roll'!$C6),'Rent Roll'!$AA6),MONTH(CI$3)=MONTH('Rent Roll'!$C6)),1,0),0)</f>
        <v>0</v>
      </c>
      <c r="CJ252" s="567">
        <f>IFERROR(IF(AND(NOT(YEAR(CJ$3)&lt;=YEAR('Rent Roll'!$C6)+'Rent Roll'!$AB6-1),MOD(YEAR(CJ$3),'Rent Roll'!$AA6)=MOD(YEAR('Rent Roll'!$C6),'Rent Roll'!$AA6),MONTH(CJ$3)=MONTH('Rent Roll'!$C6)),1,0),0)</f>
        <v>0</v>
      </c>
      <c r="CK252" s="567">
        <f>IFERROR(IF(AND(NOT(YEAR(CK$3)&lt;=YEAR('Rent Roll'!$C6)+'Rent Roll'!$AB6-1),MOD(YEAR(CK$3),'Rent Roll'!$AA6)=MOD(YEAR('Rent Roll'!$C6),'Rent Roll'!$AA6),MONTH(CK$3)=MONTH('Rent Roll'!$C6)),1,0),0)</f>
        <v>0</v>
      </c>
      <c r="CL252" s="767">
        <f>IFERROR(IF(AND(NOT(YEAR(CL$3)&lt;=YEAR('Rent Roll'!$C6)+'Rent Roll'!$AB6-1),MOD(YEAR(CL$3),'Rent Roll'!$AA6)=MOD(YEAR('Rent Roll'!$C6),'Rent Roll'!$AA6),MONTH(CL$3)=MONTH('Rent Roll'!$C6)),1,0),0)</f>
        <v>1</v>
      </c>
      <c r="CM252" s="768">
        <f>IFERROR(IF(AND(NOT(YEAR(CM$3)&lt;=YEAR('Rent Roll'!$C6)+'Rent Roll'!$AB6-1),MOD(YEAR(CM$3),'Rent Roll'!$AA6)=MOD(YEAR('Rent Roll'!$C6),'Rent Roll'!$AA6),MONTH(CM$3)=MONTH('Rent Roll'!$C6)),1,0),0)</f>
        <v>0</v>
      </c>
      <c r="CN252" s="567">
        <f>IFERROR(IF(AND(NOT(YEAR(CN$3)&lt;=YEAR('Rent Roll'!$C6)+'Rent Roll'!$AB6-1),MOD(YEAR(CN$3),'Rent Roll'!$AA6)=MOD(YEAR('Rent Roll'!$C6),'Rent Roll'!$AA6),MONTH(CN$3)=MONTH('Rent Roll'!$C6)),1,0),0)</f>
        <v>0</v>
      </c>
      <c r="CO252" s="567">
        <f>IFERROR(IF(AND(NOT(YEAR(CO$3)&lt;=YEAR('Rent Roll'!$C6)+'Rent Roll'!$AB6-1),MOD(YEAR(CO$3),'Rent Roll'!$AA6)=MOD(YEAR('Rent Roll'!$C6),'Rent Roll'!$AA6),MONTH(CO$3)=MONTH('Rent Roll'!$C6)),1,0),0)</f>
        <v>0</v>
      </c>
      <c r="CP252" s="567">
        <f>IFERROR(IF(AND(NOT(YEAR(CP$3)&lt;=YEAR('Rent Roll'!$C6)+'Rent Roll'!$AB6-1),MOD(YEAR(CP$3),'Rent Roll'!$AA6)=MOD(YEAR('Rent Roll'!$C6),'Rent Roll'!$AA6),MONTH(CP$3)=MONTH('Rent Roll'!$C6)),1,0),0)</f>
        <v>0</v>
      </c>
      <c r="CQ252" s="567">
        <f>IFERROR(IF(AND(NOT(YEAR(CQ$3)&lt;=YEAR('Rent Roll'!$C6)+'Rent Roll'!$AB6-1),MOD(YEAR(CQ$3),'Rent Roll'!$AA6)=MOD(YEAR('Rent Roll'!$C6),'Rent Roll'!$AA6),MONTH(CQ$3)=MONTH('Rent Roll'!$C6)),1,0),0)</f>
        <v>0</v>
      </c>
      <c r="CR252" s="567">
        <f>IFERROR(IF(AND(NOT(YEAR(CR$3)&lt;=YEAR('Rent Roll'!$C6)+'Rent Roll'!$AB6-1),MOD(YEAR(CR$3),'Rent Roll'!$AA6)=MOD(YEAR('Rent Roll'!$C6),'Rent Roll'!$AA6),MONTH(CR$3)=MONTH('Rent Roll'!$C6)),1,0),0)</f>
        <v>0</v>
      </c>
      <c r="CS252" s="567">
        <f>IFERROR(IF(AND(NOT(YEAR(CS$3)&lt;=YEAR('Rent Roll'!$C6)+'Rent Roll'!$AB6-1),MOD(YEAR(CS$3),'Rent Roll'!$AA6)=MOD(YEAR('Rent Roll'!$C6),'Rent Roll'!$AA6),MONTH(CS$3)=MONTH('Rent Roll'!$C6)),1,0),0)</f>
        <v>0</v>
      </c>
      <c r="CT252" s="567">
        <f>IFERROR(IF(AND(NOT(YEAR(CT$3)&lt;=YEAR('Rent Roll'!$C6)+'Rent Roll'!$AB6-1),MOD(YEAR(CT$3),'Rent Roll'!$AA6)=MOD(YEAR('Rent Roll'!$C6),'Rent Roll'!$AA6),MONTH(CT$3)=MONTH('Rent Roll'!$C6)),1,0),0)</f>
        <v>0</v>
      </c>
      <c r="CU252" s="567">
        <f>IFERROR(IF(AND(NOT(YEAR(CU$3)&lt;=YEAR('Rent Roll'!$C6)+'Rent Roll'!$AB6-1),MOD(YEAR(CU$3),'Rent Roll'!$AA6)=MOD(YEAR('Rent Roll'!$C6),'Rent Roll'!$AA6),MONTH(CU$3)=MONTH('Rent Roll'!$C6)),1,0),0)</f>
        <v>0</v>
      </c>
      <c r="CV252" s="567">
        <f>IFERROR(IF(AND(NOT(YEAR(CV$3)&lt;=YEAR('Rent Roll'!$C6)+'Rent Roll'!$AB6-1),MOD(YEAR(CV$3),'Rent Roll'!$AA6)=MOD(YEAR('Rent Roll'!$C6),'Rent Roll'!$AA6),MONTH(CV$3)=MONTH('Rent Roll'!$C6)),1,0),0)</f>
        <v>0</v>
      </c>
      <c r="CW252" s="567">
        <f>IFERROR(IF(AND(NOT(YEAR(CW$3)&lt;=YEAR('Rent Roll'!$C6)+'Rent Roll'!$AB6-1),MOD(YEAR(CW$3),'Rent Roll'!$AA6)=MOD(YEAR('Rent Roll'!$C6),'Rent Roll'!$AA6),MONTH(CW$3)=MONTH('Rent Roll'!$C6)),1,0),0)</f>
        <v>0</v>
      </c>
      <c r="CX252" s="767">
        <f>IFERROR(IF(AND(NOT(YEAR(CX$3)&lt;=YEAR('Rent Roll'!$C6)+'Rent Roll'!$AB6-1),MOD(YEAR(CX$3),'Rent Roll'!$AA6)=MOD(YEAR('Rent Roll'!$C6),'Rent Roll'!$AA6),MONTH(CX$3)=MONTH('Rent Roll'!$C6)),1,0),0)</f>
        <v>1</v>
      </c>
      <c r="CY252" s="768">
        <f>IFERROR(IF(AND(NOT(YEAR(CY$3)&lt;=YEAR('Rent Roll'!$C6)+'Rent Roll'!$AB6-1),MOD(YEAR(CY$3),'Rent Roll'!$AA6)=MOD(YEAR('Rent Roll'!$C6),'Rent Roll'!$AA6),MONTH(CY$3)=MONTH('Rent Roll'!$C6)),1,0),0)</f>
        <v>0</v>
      </c>
      <c r="CZ252" s="567">
        <f>IFERROR(IF(AND(NOT(YEAR(CZ$3)&lt;=YEAR('Rent Roll'!$C6)+'Rent Roll'!$AB6-1),MOD(YEAR(CZ$3),'Rent Roll'!$AA6)=MOD(YEAR('Rent Roll'!$C6),'Rent Roll'!$AA6),MONTH(CZ$3)=MONTH('Rent Roll'!$C6)),1,0),0)</f>
        <v>0</v>
      </c>
      <c r="DA252" s="567">
        <f>IFERROR(IF(AND(NOT(YEAR(DA$3)&lt;=YEAR('Rent Roll'!$C6)+'Rent Roll'!$AB6-1),MOD(YEAR(DA$3),'Rent Roll'!$AA6)=MOD(YEAR('Rent Roll'!$C6),'Rent Roll'!$AA6),MONTH(DA$3)=MONTH('Rent Roll'!$C6)),1,0),0)</f>
        <v>0</v>
      </c>
      <c r="DB252" s="567">
        <f>IFERROR(IF(AND(NOT(YEAR(DB$3)&lt;=YEAR('Rent Roll'!$C6)+'Rent Roll'!$AB6-1),MOD(YEAR(DB$3),'Rent Roll'!$AA6)=MOD(YEAR('Rent Roll'!$C6),'Rent Roll'!$AA6),MONTH(DB$3)=MONTH('Rent Roll'!$C6)),1,0),0)</f>
        <v>0</v>
      </c>
      <c r="DC252" s="567">
        <f>IFERROR(IF(AND(NOT(YEAR(DC$3)&lt;=YEAR('Rent Roll'!$C6)+'Rent Roll'!$AB6-1),MOD(YEAR(DC$3),'Rent Roll'!$AA6)=MOD(YEAR('Rent Roll'!$C6),'Rent Roll'!$AA6),MONTH(DC$3)=MONTH('Rent Roll'!$C6)),1,0),0)</f>
        <v>0</v>
      </c>
      <c r="DD252" s="567">
        <f>IFERROR(IF(AND(NOT(YEAR(DD$3)&lt;=YEAR('Rent Roll'!$C6)+'Rent Roll'!$AB6-1),MOD(YEAR(DD$3),'Rent Roll'!$AA6)=MOD(YEAR('Rent Roll'!$C6),'Rent Roll'!$AA6),MONTH(DD$3)=MONTH('Rent Roll'!$C6)),1,0),0)</f>
        <v>0</v>
      </c>
      <c r="DE252" s="567">
        <f>IFERROR(IF(AND(NOT(YEAR(DE$3)&lt;=YEAR('Rent Roll'!$C6)+'Rent Roll'!$AB6-1),MOD(YEAR(DE$3),'Rent Roll'!$AA6)=MOD(YEAR('Rent Roll'!$C6),'Rent Roll'!$AA6),MONTH(DE$3)=MONTH('Rent Roll'!$C6)),1,0),0)</f>
        <v>0</v>
      </c>
      <c r="DF252" s="567">
        <f>IFERROR(IF(AND(NOT(YEAR(DF$3)&lt;=YEAR('Rent Roll'!$C6)+'Rent Roll'!$AB6-1),MOD(YEAR(DF$3),'Rent Roll'!$AA6)=MOD(YEAR('Rent Roll'!$C6),'Rent Roll'!$AA6),MONTH(DF$3)=MONTH('Rent Roll'!$C6)),1,0),0)</f>
        <v>0</v>
      </c>
      <c r="DG252" s="567">
        <f>IFERROR(IF(AND(NOT(YEAR(DG$3)&lt;=YEAR('Rent Roll'!$C6)+'Rent Roll'!$AB6-1),MOD(YEAR(DG$3),'Rent Roll'!$AA6)=MOD(YEAR('Rent Roll'!$C6),'Rent Roll'!$AA6),MONTH(DG$3)=MONTH('Rent Roll'!$C6)),1,0),0)</f>
        <v>0</v>
      </c>
      <c r="DH252" s="567">
        <f>IFERROR(IF(AND(NOT(YEAR(DH$3)&lt;=YEAR('Rent Roll'!$C6)+'Rent Roll'!$AB6-1),MOD(YEAR(DH$3),'Rent Roll'!$AA6)=MOD(YEAR('Rent Roll'!$C6),'Rent Roll'!$AA6),MONTH(DH$3)=MONTH('Rent Roll'!$C6)),1,0),0)</f>
        <v>0</v>
      </c>
      <c r="DI252" s="567">
        <f>IFERROR(IF(AND(NOT(YEAR(DI$3)&lt;=YEAR('Rent Roll'!$C6)+'Rent Roll'!$AB6-1),MOD(YEAR(DI$3),'Rent Roll'!$AA6)=MOD(YEAR('Rent Roll'!$C6),'Rent Roll'!$AA6),MONTH(DI$3)=MONTH('Rent Roll'!$C6)),1,0),0)</f>
        <v>0</v>
      </c>
      <c r="DJ252" s="767">
        <f>IFERROR(IF(AND(NOT(YEAR(DJ$3)&lt;=YEAR('Rent Roll'!$C6)+'Rent Roll'!$AB6-1),MOD(YEAR(DJ$3),'Rent Roll'!$AA6)=MOD(YEAR('Rent Roll'!$C6),'Rent Roll'!$AA6),MONTH(DJ$3)=MONTH('Rent Roll'!$C6)),1,0),0)</f>
        <v>1</v>
      </c>
      <c r="DK252" s="768">
        <f>IFERROR(IF(AND(NOT(YEAR(DK$3)&lt;=YEAR('Rent Roll'!$C6)+'Rent Roll'!$AB6-1),MOD(YEAR(DK$3),'Rent Roll'!$AA6)=MOD(YEAR('Rent Roll'!$C6),'Rent Roll'!$AA6),MONTH(DK$3)=MONTH('Rent Roll'!$C6)),1,0),0)</f>
        <v>0</v>
      </c>
      <c r="DL252" s="567">
        <f>IFERROR(IF(AND(NOT(YEAR(DL$3)&lt;=YEAR('Rent Roll'!$C6)+'Rent Roll'!$AB6-1),MOD(YEAR(DL$3),'Rent Roll'!$AA6)=MOD(YEAR('Rent Roll'!$C6),'Rent Roll'!$AA6),MONTH(DL$3)=MONTH('Rent Roll'!$C6)),1,0),0)</f>
        <v>0</v>
      </c>
      <c r="DM252" s="567">
        <f>IFERROR(IF(AND(NOT(YEAR(DM$3)&lt;=YEAR('Rent Roll'!$C6)+'Rent Roll'!$AB6-1),MOD(YEAR(DM$3),'Rent Roll'!$AA6)=MOD(YEAR('Rent Roll'!$C6),'Rent Roll'!$AA6),MONTH(DM$3)=MONTH('Rent Roll'!$C6)),1,0),0)</f>
        <v>0</v>
      </c>
      <c r="DN252" s="567">
        <f>IFERROR(IF(AND(NOT(YEAR(DN$3)&lt;=YEAR('Rent Roll'!$C6)+'Rent Roll'!$AB6-1),MOD(YEAR(DN$3),'Rent Roll'!$AA6)=MOD(YEAR('Rent Roll'!$C6),'Rent Roll'!$AA6),MONTH(DN$3)=MONTH('Rent Roll'!$C6)),1,0),0)</f>
        <v>0</v>
      </c>
      <c r="DO252" s="567">
        <f>IFERROR(IF(AND(NOT(YEAR(DO$3)&lt;=YEAR('Rent Roll'!$C6)+'Rent Roll'!$AB6-1),MOD(YEAR(DO$3),'Rent Roll'!$AA6)=MOD(YEAR('Rent Roll'!$C6),'Rent Roll'!$AA6),MONTH(DO$3)=MONTH('Rent Roll'!$C6)),1,0),0)</f>
        <v>0</v>
      </c>
      <c r="DP252" s="567">
        <f>IFERROR(IF(AND(NOT(YEAR(DP$3)&lt;=YEAR('Rent Roll'!$C6)+'Rent Roll'!$AB6-1),MOD(YEAR(DP$3),'Rent Roll'!$AA6)=MOD(YEAR('Rent Roll'!$C6),'Rent Roll'!$AA6),MONTH(DP$3)=MONTH('Rent Roll'!$C6)),1,0),0)</f>
        <v>0</v>
      </c>
      <c r="DQ252" s="567">
        <f>IFERROR(IF(AND(NOT(YEAR(DQ$3)&lt;=YEAR('Rent Roll'!$C6)+'Rent Roll'!$AB6-1),MOD(YEAR(DQ$3),'Rent Roll'!$AA6)=MOD(YEAR('Rent Roll'!$C6),'Rent Roll'!$AA6),MONTH(DQ$3)=MONTH('Rent Roll'!$C6)),1,0),0)</f>
        <v>0</v>
      </c>
      <c r="DR252" s="567">
        <f>IFERROR(IF(AND(NOT(YEAR(DR$3)&lt;=YEAR('Rent Roll'!$C6)+'Rent Roll'!$AB6-1),MOD(YEAR(DR$3),'Rent Roll'!$AA6)=MOD(YEAR('Rent Roll'!$C6),'Rent Roll'!$AA6),MONTH(DR$3)=MONTH('Rent Roll'!$C6)),1,0),0)</f>
        <v>0</v>
      </c>
      <c r="DS252" s="567">
        <f>IFERROR(IF(AND(NOT(YEAR(DS$3)&lt;=YEAR('Rent Roll'!$C6)+'Rent Roll'!$AB6-1),MOD(YEAR(DS$3),'Rent Roll'!$AA6)=MOD(YEAR('Rent Roll'!$C6),'Rent Roll'!$AA6),MONTH(DS$3)=MONTH('Rent Roll'!$C6)),1,0),0)</f>
        <v>0</v>
      </c>
      <c r="DT252" s="567">
        <f>IFERROR(IF(AND(NOT(YEAR(DT$3)&lt;=YEAR('Rent Roll'!$C6)+'Rent Roll'!$AB6-1),MOD(YEAR(DT$3),'Rent Roll'!$AA6)=MOD(YEAR('Rent Roll'!$C6),'Rent Roll'!$AA6),MONTH(DT$3)=MONTH('Rent Roll'!$C6)),1,0),0)</f>
        <v>0</v>
      </c>
      <c r="DU252" s="567">
        <f>IFERROR(IF(AND(NOT(YEAR(DU$3)&lt;=YEAR('Rent Roll'!$C6)+'Rent Roll'!$AB6-1),MOD(YEAR(DU$3),'Rent Roll'!$AA6)=MOD(YEAR('Rent Roll'!$C6),'Rent Roll'!$AA6),MONTH(DU$3)=MONTH('Rent Roll'!$C6)),1,0),0)</f>
        <v>0</v>
      </c>
      <c r="DV252" s="567">
        <f>IFERROR(IF(AND(NOT(YEAR(DV$3)&lt;=YEAR('Rent Roll'!$C6)+'Rent Roll'!$AB6-1),MOD(YEAR(DV$3),'Rent Roll'!$AA6)=MOD(YEAR('Rent Roll'!$C6),'Rent Roll'!$AA6),MONTH(DV$3)=MONTH('Rent Roll'!$C6)),1,0),0)</f>
        <v>1</v>
      </c>
    </row>
    <row r="253" spans="1:126" s="565" customFormat="1" ht="12" customHeight="1" outlineLevel="1" x14ac:dyDescent="0.4">
      <c r="A253" s="731"/>
      <c r="B253" s="564" t="str">
        <f>'Rent Roll'!$B7</f>
        <v>7층</v>
      </c>
      <c r="C253" s="566"/>
      <c r="D253" s="566"/>
      <c r="E253" s="566"/>
      <c r="F253" s="778">
        <f>IFERROR(IF(AND(NOT(YEAR(F$3)&lt;=YEAR('Rent Roll'!$C7)+'Rent Roll'!$AB7-1),MOD(YEAR(F$3),'Rent Roll'!$AA7)=MOD(YEAR('Rent Roll'!$C7),'Rent Roll'!$AA7),MONTH(F$3)=MONTH('Rent Roll'!$C7)),1,0),0)</f>
        <v>0</v>
      </c>
      <c r="G253" s="768">
        <f>IFERROR(IF(AND(NOT(YEAR(G$3)&lt;=YEAR('Rent Roll'!$C7)+'Rent Roll'!$AB7-1),MOD(YEAR(G$3),'Rent Roll'!$AA7)=MOD(YEAR('Rent Roll'!$C7),'Rent Roll'!$AA7),MONTH(G$3)=MONTH('Rent Roll'!$C7)),1,0),0)</f>
        <v>0</v>
      </c>
      <c r="H253" s="567">
        <f>IFERROR(IF(AND(NOT(YEAR(H$3)&lt;=YEAR('Rent Roll'!$C7)+'Rent Roll'!$AB7-1),MOD(YEAR(H$3),'Rent Roll'!$AA7)=MOD(YEAR('Rent Roll'!$C7),'Rent Roll'!$AA7),MONTH(H$3)=MONTH('Rent Roll'!$C7)),1,0),0)</f>
        <v>0</v>
      </c>
      <c r="I253" s="567">
        <f>IFERROR(IF(AND(NOT(YEAR(I$3)&lt;=YEAR('Rent Roll'!$C7)+'Rent Roll'!$AB7-1),MOD(YEAR(I$3),'Rent Roll'!$AA7)=MOD(YEAR('Rent Roll'!$C7),'Rent Roll'!$AA7),MONTH(I$3)=MONTH('Rent Roll'!$C7)),1,0),0)</f>
        <v>0</v>
      </c>
      <c r="J253" s="567">
        <f>IFERROR(IF(AND(NOT(YEAR(J$3)&lt;=YEAR('Rent Roll'!$C7)+'Rent Roll'!$AB7-1),MOD(YEAR(J$3),'Rent Roll'!$AA7)=MOD(YEAR('Rent Roll'!$C7),'Rent Roll'!$AA7),MONTH(J$3)=MONTH('Rent Roll'!$C7)),1,0),0)</f>
        <v>0</v>
      </c>
      <c r="K253" s="567">
        <f>IFERROR(IF(AND(NOT(YEAR(K$3)&lt;=YEAR('Rent Roll'!$C7)+'Rent Roll'!$AB7-1),MOD(YEAR(K$3),'Rent Roll'!$AA7)=MOD(YEAR('Rent Roll'!$C7),'Rent Roll'!$AA7),MONTH(K$3)=MONTH('Rent Roll'!$C7)),1,0),0)</f>
        <v>0</v>
      </c>
      <c r="L253" s="567">
        <f>IFERROR(IF(AND(NOT(YEAR(L$3)&lt;=YEAR('Rent Roll'!$C7)+'Rent Roll'!$AB7-1),MOD(YEAR(L$3),'Rent Roll'!$AA7)=MOD(YEAR('Rent Roll'!$C7),'Rent Roll'!$AA7),MONTH(L$3)=MONTH('Rent Roll'!$C7)),1,0),0)</f>
        <v>0</v>
      </c>
      <c r="M253" s="567">
        <f>IFERROR(IF(AND(NOT(YEAR(M$3)&lt;=YEAR('Rent Roll'!$C7)+'Rent Roll'!$AB7-1),MOD(YEAR(M$3),'Rent Roll'!$AA7)=MOD(YEAR('Rent Roll'!$C7),'Rent Roll'!$AA7),MONTH(M$3)=MONTH('Rent Roll'!$C7)),1,0),0)</f>
        <v>0</v>
      </c>
      <c r="N253" s="567">
        <f>IFERROR(IF(AND(NOT(YEAR(N$3)&lt;=YEAR('Rent Roll'!$C7)+'Rent Roll'!$AB7-1),MOD(YEAR(N$3),'Rent Roll'!$AA7)=MOD(YEAR('Rent Roll'!$C7),'Rent Roll'!$AA7),MONTH(N$3)=MONTH('Rent Roll'!$C7)),1,0),0)</f>
        <v>0</v>
      </c>
      <c r="O253" s="567">
        <f>IFERROR(IF(AND(NOT(YEAR(O$3)&lt;=YEAR('Rent Roll'!$C7)+'Rent Roll'!$AB7-1),MOD(YEAR(O$3),'Rent Roll'!$AA7)=MOD(YEAR('Rent Roll'!$C7),'Rent Roll'!$AA7),MONTH(O$3)=MONTH('Rent Roll'!$C7)),1,0),0)</f>
        <v>0</v>
      </c>
      <c r="P253" s="567">
        <f>IFERROR(IF(AND(NOT(YEAR(P$3)&lt;=YEAR('Rent Roll'!$C7)+'Rent Roll'!$AB7-1),MOD(YEAR(P$3),'Rent Roll'!$AA7)=MOD(YEAR('Rent Roll'!$C7),'Rent Roll'!$AA7),MONTH(P$3)=MONTH('Rent Roll'!$C7)),1,0),0)</f>
        <v>0</v>
      </c>
      <c r="Q253" s="567">
        <f>IFERROR(IF(AND(NOT(YEAR(Q$3)&lt;=YEAR('Rent Roll'!$C7)+'Rent Roll'!$AB7-1),MOD(YEAR(Q$3),'Rent Roll'!$AA7)=MOD(YEAR('Rent Roll'!$C7),'Rent Roll'!$AA7),MONTH(Q$3)=MONTH('Rent Roll'!$C7)),1,0),0)</f>
        <v>0</v>
      </c>
      <c r="R253" s="767">
        <f>IFERROR(IF(AND(NOT(YEAR(R$3)&lt;=YEAR('Rent Roll'!$C7)+'Rent Roll'!$AB7-1),MOD(YEAR(R$3),'Rent Roll'!$AA7)=MOD(YEAR('Rent Roll'!$C7),'Rent Roll'!$AA7),MONTH(R$3)=MONTH('Rent Roll'!$C7)),1,0),0)</f>
        <v>1</v>
      </c>
      <c r="S253" s="768">
        <f>IFERROR(IF(AND(NOT(YEAR(S$3)&lt;=YEAR('Rent Roll'!$C7)+'Rent Roll'!$AB7-1),MOD(YEAR(S$3),'Rent Roll'!$AA7)=MOD(YEAR('Rent Roll'!$C7),'Rent Roll'!$AA7),MONTH(S$3)=MONTH('Rent Roll'!$C7)),1,0),0)</f>
        <v>0</v>
      </c>
      <c r="T253" s="567">
        <f>IFERROR(IF(AND(NOT(YEAR(T$3)&lt;=YEAR('Rent Roll'!$C7)+'Rent Roll'!$AB7-1),MOD(YEAR(T$3),'Rent Roll'!$AA7)=MOD(YEAR('Rent Roll'!$C7),'Rent Roll'!$AA7),MONTH(T$3)=MONTH('Rent Roll'!$C7)),1,0),0)</f>
        <v>0</v>
      </c>
      <c r="U253" s="567">
        <f>IFERROR(IF(AND(NOT(YEAR(U$3)&lt;=YEAR('Rent Roll'!$C7)+'Rent Roll'!$AB7-1),MOD(YEAR(U$3),'Rent Roll'!$AA7)=MOD(YEAR('Rent Roll'!$C7),'Rent Roll'!$AA7),MONTH(U$3)=MONTH('Rent Roll'!$C7)),1,0),0)</f>
        <v>0</v>
      </c>
      <c r="V253" s="567">
        <f>IFERROR(IF(AND(NOT(YEAR(V$3)&lt;=YEAR('Rent Roll'!$C7)+'Rent Roll'!$AB7-1),MOD(YEAR(V$3),'Rent Roll'!$AA7)=MOD(YEAR('Rent Roll'!$C7),'Rent Roll'!$AA7),MONTH(V$3)=MONTH('Rent Roll'!$C7)),1,0),0)</f>
        <v>0</v>
      </c>
      <c r="W253" s="567">
        <f>IFERROR(IF(AND(NOT(YEAR(W$3)&lt;=YEAR('Rent Roll'!$C7)+'Rent Roll'!$AB7-1),MOD(YEAR(W$3),'Rent Roll'!$AA7)=MOD(YEAR('Rent Roll'!$C7),'Rent Roll'!$AA7),MONTH(W$3)=MONTH('Rent Roll'!$C7)),1,0),0)</f>
        <v>0</v>
      </c>
      <c r="X253" s="567">
        <f>IFERROR(IF(AND(NOT(YEAR(X$3)&lt;=YEAR('Rent Roll'!$C7)+'Rent Roll'!$AB7-1),MOD(YEAR(X$3),'Rent Roll'!$AA7)=MOD(YEAR('Rent Roll'!$C7),'Rent Roll'!$AA7),MONTH(X$3)=MONTH('Rent Roll'!$C7)),1,0),0)</f>
        <v>0</v>
      </c>
      <c r="Y253" s="567">
        <f>IFERROR(IF(AND(NOT(YEAR(Y$3)&lt;=YEAR('Rent Roll'!$C7)+'Rent Roll'!$AB7-1),MOD(YEAR(Y$3),'Rent Roll'!$AA7)=MOD(YEAR('Rent Roll'!$C7),'Rent Roll'!$AA7),MONTH(Y$3)=MONTH('Rent Roll'!$C7)),1,0),0)</f>
        <v>0</v>
      </c>
      <c r="Z253" s="567">
        <f>IFERROR(IF(AND(NOT(YEAR(Z$3)&lt;=YEAR('Rent Roll'!$C7)+'Rent Roll'!$AB7-1),MOD(YEAR(Z$3),'Rent Roll'!$AA7)=MOD(YEAR('Rent Roll'!$C7),'Rent Roll'!$AA7),MONTH(Z$3)=MONTH('Rent Roll'!$C7)),1,0),0)</f>
        <v>0</v>
      </c>
      <c r="AA253" s="567">
        <f>IFERROR(IF(AND(NOT(YEAR(AA$3)&lt;=YEAR('Rent Roll'!$C7)+'Rent Roll'!$AB7-1),MOD(YEAR(AA$3),'Rent Roll'!$AA7)=MOD(YEAR('Rent Roll'!$C7),'Rent Roll'!$AA7),MONTH(AA$3)=MONTH('Rent Roll'!$C7)),1,0),0)</f>
        <v>0</v>
      </c>
      <c r="AB253" s="567">
        <f>IFERROR(IF(AND(NOT(YEAR(AB$3)&lt;=YEAR('Rent Roll'!$C7)+'Rent Roll'!$AB7-1),MOD(YEAR(AB$3),'Rent Roll'!$AA7)=MOD(YEAR('Rent Roll'!$C7),'Rent Roll'!$AA7),MONTH(AB$3)=MONTH('Rent Roll'!$C7)),1,0),0)</f>
        <v>0</v>
      </c>
      <c r="AC253" s="567">
        <f>IFERROR(IF(AND(NOT(YEAR(AC$3)&lt;=YEAR('Rent Roll'!$C7)+'Rent Roll'!$AB7-1),MOD(YEAR(AC$3),'Rent Roll'!$AA7)=MOD(YEAR('Rent Roll'!$C7),'Rent Roll'!$AA7),MONTH(AC$3)=MONTH('Rent Roll'!$C7)),1,0),0)</f>
        <v>0</v>
      </c>
      <c r="AD253" s="767">
        <f>IFERROR(IF(AND(NOT(YEAR(AD$3)&lt;=YEAR('Rent Roll'!$C7)+'Rent Roll'!$AB7-1),MOD(YEAR(AD$3),'Rent Roll'!$AA7)=MOD(YEAR('Rent Roll'!$C7),'Rent Roll'!$AA7),MONTH(AD$3)=MONTH('Rent Roll'!$C7)),1,0),0)</f>
        <v>1</v>
      </c>
      <c r="AE253" s="768">
        <f>IFERROR(IF(AND(NOT(YEAR(AE$3)&lt;=YEAR('Rent Roll'!$C7)+'Rent Roll'!$AB7-1),MOD(YEAR(AE$3),'Rent Roll'!$AA7)=MOD(YEAR('Rent Roll'!$C7),'Rent Roll'!$AA7),MONTH(AE$3)=MONTH('Rent Roll'!$C7)),1,0),0)</f>
        <v>0</v>
      </c>
      <c r="AF253" s="567">
        <f>IFERROR(IF(AND(NOT(YEAR(AF$3)&lt;=YEAR('Rent Roll'!$C7)+'Rent Roll'!$AB7-1),MOD(YEAR(AF$3),'Rent Roll'!$AA7)=MOD(YEAR('Rent Roll'!$C7),'Rent Roll'!$AA7),MONTH(AF$3)=MONTH('Rent Roll'!$C7)),1,0),0)</f>
        <v>0</v>
      </c>
      <c r="AG253" s="567">
        <f>IFERROR(IF(AND(NOT(YEAR(AG$3)&lt;=YEAR('Rent Roll'!$C7)+'Rent Roll'!$AB7-1),MOD(YEAR(AG$3),'Rent Roll'!$AA7)=MOD(YEAR('Rent Roll'!$C7),'Rent Roll'!$AA7),MONTH(AG$3)=MONTH('Rent Roll'!$C7)),1,0),0)</f>
        <v>0</v>
      </c>
      <c r="AH253" s="567">
        <f>IFERROR(IF(AND(NOT(YEAR(AH$3)&lt;=YEAR('Rent Roll'!$C7)+'Rent Roll'!$AB7-1),MOD(YEAR(AH$3),'Rent Roll'!$AA7)=MOD(YEAR('Rent Roll'!$C7),'Rent Roll'!$AA7),MONTH(AH$3)=MONTH('Rent Roll'!$C7)),1,0),0)</f>
        <v>0</v>
      </c>
      <c r="AI253" s="567">
        <f>IFERROR(IF(AND(NOT(YEAR(AI$3)&lt;=YEAR('Rent Roll'!$C7)+'Rent Roll'!$AB7-1),MOD(YEAR(AI$3),'Rent Roll'!$AA7)=MOD(YEAR('Rent Roll'!$C7),'Rent Roll'!$AA7),MONTH(AI$3)=MONTH('Rent Roll'!$C7)),1,0),0)</f>
        <v>0</v>
      </c>
      <c r="AJ253" s="567">
        <f>IFERROR(IF(AND(NOT(YEAR(AJ$3)&lt;=YEAR('Rent Roll'!$C7)+'Rent Roll'!$AB7-1),MOD(YEAR(AJ$3),'Rent Roll'!$AA7)=MOD(YEAR('Rent Roll'!$C7),'Rent Roll'!$AA7),MONTH(AJ$3)=MONTH('Rent Roll'!$C7)),1,0),0)</f>
        <v>0</v>
      </c>
      <c r="AK253" s="567">
        <f>IFERROR(IF(AND(NOT(YEAR(AK$3)&lt;=YEAR('Rent Roll'!$C7)+'Rent Roll'!$AB7-1),MOD(YEAR(AK$3),'Rent Roll'!$AA7)=MOD(YEAR('Rent Roll'!$C7),'Rent Roll'!$AA7),MONTH(AK$3)=MONTH('Rent Roll'!$C7)),1,0),0)</f>
        <v>0</v>
      </c>
      <c r="AL253" s="567">
        <f>IFERROR(IF(AND(NOT(YEAR(AL$3)&lt;=YEAR('Rent Roll'!$C7)+'Rent Roll'!$AB7-1),MOD(YEAR(AL$3),'Rent Roll'!$AA7)=MOD(YEAR('Rent Roll'!$C7),'Rent Roll'!$AA7),MONTH(AL$3)=MONTH('Rent Roll'!$C7)),1,0),0)</f>
        <v>0</v>
      </c>
      <c r="AM253" s="567">
        <f>IFERROR(IF(AND(NOT(YEAR(AM$3)&lt;=YEAR('Rent Roll'!$C7)+'Rent Roll'!$AB7-1),MOD(YEAR(AM$3),'Rent Roll'!$AA7)=MOD(YEAR('Rent Roll'!$C7),'Rent Roll'!$AA7),MONTH(AM$3)=MONTH('Rent Roll'!$C7)),1,0),0)</f>
        <v>0</v>
      </c>
      <c r="AN253" s="567">
        <f>IFERROR(IF(AND(NOT(YEAR(AN$3)&lt;=YEAR('Rent Roll'!$C7)+'Rent Roll'!$AB7-1),MOD(YEAR(AN$3),'Rent Roll'!$AA7)=MOD(YEAR('Rent Roll'!$C7),'Rent Roll'!$AA7),MONTH(AN$3)=MONTH('Rent Roll'!$C7)),1,0),0)</f>
        <v>0</v>
      </c>
      <c r="AO253" s="567">
        <f>IFERROR(IF(AND(NOT(YEAR(AO$3)&lt;=YEAR('Rent Roll'!$C7)+'Rent Roll'!$AB7-1),MOD(YEAR(AO$3),'Rent Roll'!$AA7)=MOD(YEAR('Rent Roll'!$C7),'Rent Roll'!$AA7),MONTH(AO$3)=MONTH('Rent Roll'!$C7)),1,0),0)</f>
        <v>0</v>
      </c>
      <c r="AP253" s="767">
        <f>IFERROR(IF(AND(NOT(YEAR(AP$3)&lt;=YEAR('Rent Roll'!$C7)+'Rent Roll'!$AB7-1),MOD(YEAR(AP$3),'Rent Roll'!$AA7)=MOD(YEAR('Rent Roll'!$C7),'Rent Roll'!$AA7),MONTH(AP$3)=MONTH('Rent Roll'!$C7)),1,0),0)</f>
        <v>1</v>
      </c>
      <c r="AQ253" s="768">
        <f>IFERROR(IF(AND(NOT(YEAR(AQ$3)&lt;=YEAR('Rent Roll'!$C7)+'Rent Roll'!$AB7-1),MOD(YEAR(AQ$3),'Rent Roll'!$AA7)=MOD(YEAR('Rent Roll'!$C7),'Rent Roll'!$AA7),MONTH(AQ$3)=MONTH('Rent Roll'!$C7)),1,0),0)</f>
        <v>0</v>
      </c>
      <c r="AR253" s="567">
        <f>IFERROR(IF(AND(NOT(YEAR(AR$3)&lt;=YEAR('Rent Roll'!$C7)+'Rent Roll'!$AB7-1),MOD(YEAR(AR$3),'Rent Roll'!$AA7)=MOD(YEAR('Rent Roll'!$C7),'Rent Roll'!$AA7),MONTH(AR$3)=MONTH('Rent Roll'!$C7)),1,0),0)</f>
        <v>0</v>
      </c>
      <c r="AS253" s="567">
        <f>IFERROR(IF(AND(NOT(YEAR(AS$3)&lt;=YEAR('Rent Roll'!$C7)+'Rent Roll'!$AB7-1),MOD(YEAR(AS$3),'Rent Roll'!$AA7)=MOD(YEAR('Rent Roll'!$C7),'Rent Roll'!$AA7),MONTH(AS$3)=MONTH('Rent Roll'!$C7)),1,0),0)</f>
        <v>0</v>
      </c>
      <c r="AT253" s="567">
        <f>IFERROR(IF(AND(NOT(YEAR(AT$3)&lt;=YEAR('Rent Roll'!$C7)+'Rent Roll'!$AB7-1),MOD(YEAR(AT$3),'Rent Roll'!$AA7)=MOD(YEAR('Rent Roll'!$C7),'Rent Roll'!$AA7),MONTH(AT$3)=MONTH('Rent Roll'!$C7)),1,0),0)</f>
        <v>0</v>
      </c>
      <c r="AU253" s="567">
        <f>IFERROR(IF(AND(NOT(YEAR(AU$3)&lt;=YEAR('Rent Roll'!$C7)+'Rent Roll'!$AB7-1),MOD(YEAR(AU$3),'Rent Roll'!$AA7)=MOD(YEAR('Rent Roll'!$C7),'Rent Roll'!$AA7),MONTH(AU$3)=MONTH('Rent Roll'!$C7)),1,0),0)</f>
        <v>0</v>
      </c>
      <c r="AV253" s="567">
        <f>IFERROR(IF(AND(NOT(YEAR(AV$3)&lt;=YEAR('Rent Roll'!$C7)+'Rent Roll'!$AB7-1),MOD(YEAR(AV$3),'Rent Roll'!$AA7)=MOD(YEAR('Rent Roll'!$C7),'Rent Roll'!$AA7),MONTH(AV$3)=MONTH('Rent Roll'!$C7)),1,0),0)</f>
        <v>0</v>
      </c>
      <c r="AW253" s="567">
        <f>IFERROR(IF(AND(NOT(YEAR(AW$3)&lt;=YEAR('Rent Roll'!$C7)+'Rent Roll'!$AB7-1),MOD(YEAR(AW$3),'Rent Roll'!$AA7)=MOD(YEAR('Rent Roll'!$C7),'Rent Roll'!$AA7),MONTH(AW$3)=MONTH('Rent Roll'!$C7)),1,0),0)</f>
        <v>0</v>
      </c>
      <c r="AX253" s="567">
        <f>IFERROR(IF(AND(NOT(YEAR(AX$3)&lt;=YEAR('Rent Roll'!$C7)+'Rent Roll'!$AB7-1),MOD(YEAR(AX$3),'Rent Roll'!$AA7)=MOD(YEAR('Rent Roll'!$C7),'Rent Roll'!$AA7),MONTH(AX$3)=MONTH('Rent Roll'!$C7)),1,0),0)</f>
        <v>0</v>
      </c>
      <c r="AY253" s="567">
        <f>IFERROR(IF(AND(NOT(YEAR(AY$3)&lt;=YEAR('Rent Roll'!$C7)+'Rent Roll'!$AB7-1),MOD(YEAR(AY$3),'Rent Roll'!$AA7)=MOD(YEAR('Rent Roll'!$C7),'Rent Roll'!$AA7),MONTH(AY$3)=MONTH('Rent Roll'!$C7)),1,0),0)</f>
        <v>0</v>
      </c>
      <c r="AZ253" s="567">
        <f>IFERROR(IF(AND(NOT(YEAR(AZ$3)&lt;=YEAR('Rent Roll'!$C7)+'Rent Roll'!$AB7-1),MOD(YEAR(AZ$3),'Rent Roll'!$AA7)=MOD(YEAR('Rent Roll'!$C7),'Rent Roll'!$AA7),MONTH(AZ$3)=MONTH('Rent Roll'!$C7)),1,0),0)</f>
        <v>0</v>
      </c>
      <c r="BA253" s="567">
        <f>IFERROR(IF(AND(NOT(YEAR(BA$3)&lt;=YEAR('Rent Roll'!$C7)+'Rent Roll'!$AB7-1),MOD(YEAR(BA$3),'Rent Roll'!$AA7)=MOD(YEAR('Rent Roll'!$C7),'Rent Roll'!$AA7),MONTH(BA$3)=MONTH('Rent Roll'!$C7)),1,0),0)</f>
        <v>0</v>
      </c>
      <c r="BB253" s="767">
        <f>IFERROR(IF(AND(NOT(YEAR(BB$3)&lt;=YEAR('Rent Roll'!$C7)+'Rent Roll'!$AB7-1),MOD(YEAR(BB$3),'Rent Roll'!$AA7)=MOD(YEAR('Rent Roll'!$C7),'Rent Roll'!$AA7),MONTH(BB$3)=MONTH('Rent Roll'!$C7)),1,0),0)</f>
        <v>1</v>
      </c>
      <c r="BC253" s="768">
        <f>IFERROR(IF(AND(NOT(YEAR(BC$3)&lt;=YEAR('Rent Roll'!$C7)+'Rent Roll'!$AB7-1),MOD(YEAR(BC$3),'Rent Roll'!$AA7)=MOD(YEAR('Rent Roll'!$C7),'Rent Roll'!$AA7),MONTH(BC$3)=MONTH('Rent Roll'!$C7)),1,0),0)</f>
        <v>0</v>
      </c>
      <c r="BD253" s="567">
        <f>IFERROR(IF(AND(NOT(YEAR(BD$3)&lt;=YEAR('Rent Roll'!$C7)+'Rent Roll'!$AB7-1),MOD(YEAR(BD$3),'Rent Roll'!$AA7)=MOD(YEAR('Rent Roll'!$C7),'Rent Roll'!$AA7),MONTH(BD$3)=MONTH('Rent Roll'!$C7)),1,0),0)</f>
        <v>0</v>
      </c>
      <c r="BE253" s="567">
        <f>IFERROR(IF(AND(NOT(YEAR(BE$3)&lt;=YEAR('Rent Roll'!$C7)+'Rent Roll'!$AB7-1),MOD(YEAR(BE$3),'Rent Roll'!$AA7)=MOD(YEAR('Rent Roll'!$C7),'Rent Roll'!$AA7),MONTH(BE$3)=MONTH('Rent Roll'!$C7)),1,0),0)</f>
        <v>0</v>
      </c>
      <c r="BF253" s="567">
        <f>IFERROR(IF(AND(NOT(YEAR(BF$3)&lt;=YEAR('Rent Roll'!$C7)+'Rent Roll'!$AB7-1),MOD(YEAR(BF$3),'Rent Roll'!$AA7)=MOD(YEAR('Rent Roll'!$C7),'Rent Roll'!$AA7),MONTH(BF$3)=MONTH('Rent Roll'!$C7)),1,0),0)</f>
        <v>0</v>
      </c>
      <c r="BG253" s="567">
        <f>IFERROR(IF(AND(NOT(YEAR(BG$3)&lt;=YEAR('Rent Roll'!$C7)+'Rent Roll'!$AB7-1),MOD(YEAR(BG$3),'Rent Roll'!$AA7)=MOD(YEAR('Rent Roll'!$C7),'Rent Roll'!$AA7),MONTH(BG$3)=MONTH('Rent Roll'!$C7)),1,0),0)</f>
        <v>0</v>
      </c>
      <c r="BH253" s="567">
        <f>IFERROR(IF(AND(NOT(YEAR(BH$3)&lt;=YEAR('Rent Roll'!$C7)+'Rent Roll'!$AB7-1),MOD(YEAR(BH$3),'Rent Roll'!$AA7)=MOD(YEAR('Rent Roll'!$C7),'Rent Roll'!$AA7),MONTH(BH$3)=MONTH('Rent Roll'!$C7)),1,0),0)</f>
        <v>0</v>
      </c>
      <c r="BI253" s="567">
        <f>IFERROR(IF(AND(NOT(YEAR(BI$3)&lt;=YEAR('Rent Roll'!$C7)+'Rent Roll'!$AB7-1),MOD(YEAR(BI$3),'Rent Roll'!$AA7)=MOD(YEAR('Rent Roll'!$C7),'Rent Roll'!$AA7),MONTH(BI$3)=MONTH('Rent Roll'!$C7)),1,0),0)</f>
        <v>0</v>
      </c>
      <c r="BJ253" s="567">
        <f>IFERROR(IF(AND(NOT(YEAR(BJ$3)&lt;=YEAR('Rent Roll'!$C7)+'Rent Roll'!$AB7-1),MOD(YEAR(BJ$3),'Rent Roll'!$AA7)=MOD(YEAR('Rent Roll'!$C7),'Rent Roll'!$AA7),MONTH(BJ$3)=MONTH('Rent Roll'!$C7)),1,0),0)</f>
        <v>0</v>
      </c>
      <c r="BK253" s="567">
        <f>IFERROR(IF(AND(NOT(YEAR(BK$3)&lt;=YEAR('Rent Roll'!$C7)+'Rent Roll'!$AB7-1),MOD(YEAR(BK$3),'Rent Roll'!$AA7)=MOD(YEAR('Rent Roll'!$C7),'Rent Roll'!$AA7),MONTH(BK$3)=MONTH('Rent Roll'!$C7)),1,0),0)</f>
        <v>0</v>
      </c>
      <c r="BL253" s="567">
        <f>IFERROR(IF(AND(NOT(YEAR(BL$3)&lt;=YEAR('Rent Roll'!$C7)+'Rent Roll'!$AB7-1),MOD(YEAR(BL$3),'Rent Roll'!$AA7)=MOD(YEAR('Rent Roll'!$C7),'Rent Roll'!$AA7),MONTH(BL$3)=MONTH('Rent Roll'!$C7)),1,0),0)</f>
        <v>0</v>
      </c>
      <c r="BM253" s="567">
        <f>IFERROR(IF(AND(NOT(YEAR(BM$3)&lt;=YEAR('Rent Roll'!$C7)+'Rent Roll'!$AB7-1),MOD(YEAR(BM$3),'Rent Roll'!$AA7)=MOD(YEAR('Rent Roll'!$C7),'Rent Roll'!$AA7),MONTH(BM$3)=MONTH('Rent Roll'!$C7)),1,0),0)</f>
        <v>0</v>
      </c>
      <c r="BN253" s="767">
        <f>IFERROR(IF(AND(NOT(YEAR(BN$3)&lt;=YEAR('Rent Roll'!$C7)+'Rent Roll'!$AB7-1),MOD(YEAR(BN$3),'Rent Roll'!$AA7)=MOD(YEAR('Rent Roll'!$C7),'Rent Roll'!$AA7),MONTH(BN$3)=MONTH('Rent Roll'!$C7)),1,0),0)</f>
        <v>1</v>
      </c>
      <c r="BO253" s="768">
        <f>IFERROR(IF(AND(NOT(YEAR(BO$3)&lt;=YEAR('Rent Roll'!$C7)+'Rent Roll'!$AB7-1),MOD(YEAR(BO$3),'Rent Roll'!$AA7)=MOD(YEAR('Rent Roll'!$C7),'Rent Roll'!$AA7),MONTH(BO$3)=MONTH('Rent Roll'!$C7)),1,0),0)</f>
        <v>0</v>
      </c>
      <c r="BP253" s="567">
        <f>IFERROR(IF(AND(NOT(YEAR(BP$3)&lt;=YEAR('Rent Roll'!$C7)+'Rent Roll'!$AB7-1),MOD(YEAR(BP$3),'Rent Roll'!$AA7)=MOD(YEAR('Rent Roll'!$C7),'Rent Roll'!$AA7),MONTH(BP$3)=MONTH('Rent Roll'!$C7)),1,0),0)</f>
        <v>0</v>
      </c>
      <c r="BQ253" s="567">
        <f>IFERROR(IF(AND(NOT(YEAR(BQ$3)&lt;=YEAR('Rent Roll'!$C7)+'Rent Roll'!$AB7-1),MOD(YEAR(BQ$3),'Rent Roll'!$AA7)=MOD(YEAR('Rent Roll'!$C7),'Rent Roll'!$AA7),MONTH(BQ$3)=MONTH('Rent Roll'!$C7)),1,0),0)</f>
        <v>0</v>
      </c>
      <c r="BR253" s="567">
        <f>IFERROR(IF(AND(NOT(YEAR(BR$3)&lt;=YEAR('Rent Roll'!$C7)+'Rent Roll'!$AB7-1),MOD(YEAR(BR$3),'Rent Roll'!$AA7)=MOD(YEAR('Rent Roll'!$C7),'Rent Roll'!$AA7),MONTH(BR$3)=MONTH('Rent Roll'!$C7)),1,0),0)</f>
        <v>0</v>
      </c>
      <c r="BS253" s="567">
        <f>IFERROR(IF(AND(NOT(YEAR(BS$3)&lt;=YEAR('Rent Roll'!$C7)+'Rent Roll'!$AB7-1),MOD(YEAR(BS$3),'Rent Roll'!$AA7)=MOD(YEAR('Rent Roll'!$C7),'Rent Roll'!$AA7),MONTH(BS$3)=MONTH('Rent Roll'!$C7)),1,0),0)</f>
        <v>0</v>
      </c>
      <c r="BT253" s="567">
        <f>IFERROR(IF(AND(NOT(YEAR(BT$3)&lt;=YEAR('Rent Roll'!$C7)+'Rent Roll'!$AB7-1),MOD(YEAR(BT$3),'Rent Roll'!$AA7)=MOD(YEAR('Rent Roll'!$C7),'Rent Roll'!$AA7),MONTH(BT$3)=MONTH('Rent Roll'!$C7)),1,0),0)</f>
        <v>0</v>
      </c>
      <c r="BU253" s="567">
        <f>IFERROR(IF(AND(NOT(YEAR(BU$3)&lt;=YEAR('Rent Roll'!$C7)+'Rent Roll'!$AB7-1),MOD(YEAR(BU$3),'Rent Roll'!$AA7)=MOD(YEAR('Rent Roll'!$C7),'Rent Roll'!$AA7),MONTH(BU$3)=MONTH('Rent Roll'!$C7)),1,0),0)</f>
        <v>0</v>
      </c>
      <c r="BV253" s="567">
        <f>IFERROR(IF(AND(NOT(YEAR(BV$3)&lt;=YEAR('Rent Roll'!$C7)+'Rent Roll'!$AB7-1),MOD(YEAR(BV$3),'Rent Roll'!$AA7)=MOD(YEAR('Rent Roll'!$C7),'Rent Roll'!$AA7),MONTH(BV$3)=MONTH('Rent Roll'!$C7)),1,0),0)</f>
        <v>0</v>
      </c>
      <c r="BW253" s="567">
        <f>IFERROR(IF(AND(NOT(YEAR(BW$3)&lt;=YEAR('Rent Roll'!$C7)+'Rent Roll'!$AB7-1),MOD(YEAR(BW$3),'Rent Roll'!$AA7)=MOD(YEAR('Rent Roll'!$C7),'Rent Roll'!$AA7),MONTH(BW$3)=MONTH('Rent Roll'!$C7)),1,0),0)</f>
        <v>0</v>
      </c>
      <c r="BX253" s="567">
        <f>IFERROR(IF(AND(NOT(YEAR(BX$3)&lt;=YEAR('Rent Roll'!$C7)+'Rent Roll'!$AB7-1),MOD(YEAR(BX$3),'Rent Roll'!$AA7)=MOD(YEAR('Rent Roll'!$C7),'Rent Roll'!$AA7),MONTH(BX$3)=MONTH('Rent Roll'!$C7)),1,0),0)</f>
        <v>0</v>
      </c>
      <c r="BY253" s="567">
        <f>IFERROR(IF(AND(NOT(YEAR(BY$3)&lt;=YEAR('Rent Roll'!$C7)+'Rent Roll'!$AB7-1),MOD(YEAR(BY$3),'Rent Roll'!$AA7)=MOD(YEAR('Rent Roll'!$C7),'Rent Roll'!$AA7),MONTH(BY$3)=MONTH('Rent Roll'!$C7)),1,0),0)</f>
        <v>0</v>
      </c>
      <c r="BZ253" s="767">
        <f>IFERROR(IF(AND(NOT(YEAR(BZ$3)&lt;=YEAR('Rent Roll'!$C7)+'Rent Roll'!$AB7-1),MOD(YEAR(BZ$3),'Rent Roll'!$AA7)=MOD(YEAR('Rent Roll'!$C7),'Rent Roll'!$AA7),MONTH(BZ$3)=MONTH('Rent Roll'!$C7)),1,0),0)</f>
        <v>1</v>
      </c>
      <c r="CA253" s="768">
        <f>IFERROR(IF(AND(NOT(YEAR(CA$3)&lt;=YEAR('Rent Roll'!$C7)+'Rent Roll'!$AB7-1),MOD(YEAR(CA$3),'Rent Roll'!$AA7)=MOD(YEAR('Rent Roll'!$C7),'Rent Roll'!$AA7),MONTH(CA$3)=MONTH('Rent Roll'!$C7)),1,0),0)</f>
        <v>0</v>
      </c>
      <c r="CB253" s="567">
        <f>IFERROR(IF(AND(NOT(YEAR(CB$3)&lt;=YEAR('Rent Roll'!$C7)+'Rent Roll'!$AB7-1),MOD(YEAR(CB$3),'Rent Roll'!$AA7)=MOD(YEAR('Rent Roll'!$C7),'Rent Roll'!$AA7),MONTH(CB$3)=MONTH('Rent Roll'!$C7)),1,0),0)</f>
        <v>0</v>
      </c>
      <c r="CC253" s="567">
        <f>IFERROR(IF(AND(NOT(YEAR(CC$3)&lt;=YEAR('Rent Roll'!$C7)+'Rent Roll'!$AB7-1),MOD(YEAR(CC$3),'Rent Roll'!$AA7)=MOD(YEAR('Rent Roll'!$C7),'Rent Roll'!$AA7),MONTH(CC$3)=MONTH('Rent Roll'!$C7)),1,0),0)</f>
        <v>0</v>
      </c>
      <c r="CD253" s="567">
        <f>IFERROR(IF(AND(NOT(YEAR(CD$3)&lt;=YEAR('Rent Roll'!$C7)+'Rent Roll'!$AB7-1),MOD(YEAR(CD$3),'Rent Roll'!$AA7)=MOD(YEAR('Rent Roll'!$C7),'Rent Roll'!$AA7),MONTH(CD$3)=MONTH('Rent Roll'!$C7)),1,0),0)</f>
        <v>0</v>
      </c>
      <c r="CE253" s="567">
        <f>IFERROR(IF(AND(NOT(YEAR(CE$3)&lt;=YEAR('Rent Roll'!$C7)+'Rent Roll'!$AB7-1),MOD(YEAR(CE$3),'Rent Roll'!$AA7)=MOD(YEAR('Rent Roll'!$C7),'Rent Roll'!$AA7),MONTH(CE$3)=MONTH('Rent Roll'!$C7)),1,0),0)</f>
        <v>0</v>
      </c>
      <c r="CF253" s="567">
        <f>IFERROR(IF(AND(NOT(YEAR(CF$3)&lt;=YEAR('Rent Roll'!$C7)+'Rent Roll'!$AB7-1),MOD(YEAR(CF$3),'Rent Roll'!$AA7)=MOD(YEAR('Rent Roll'!$C7),'Rent Roll'!$AA7),MONTH(CF$3)=MONTH('Rent Roll'!$C7)),1,0),0)</f>
        <v>0</v>
      </c>
      <c r="CG253" s="567">
        <f>IFERROR(IF(AND(NOT(YEAR(CG$3)&lt;=YEAR('Rent Roll'!$C7)+'Rent Roll'!$AB7-1),MOD(YEAR(CG$3),'Rent Roll'!$AA7)=MOD(YEAR('Rent Roll'!$C7),'Rent Roll'!$AA7),MONTH(CG$3)=MONTH('Rent Roll'!$C7)),1,0),0)</f>
        <v>0</v>
      </c>
      <c r="CH253" s="567">
        <f>IFERROR(IF(AND(NOT(YEAR(CH$3)&lt;=YEAR('Rent Roll'!$C7)+'Rent Roll'!$AB7-1),MOD(YEAR(CH$3),'Rent Roll'!$AA7)=MOD(YEAR('Rent Roll'!$C7),'Rent Roll'!$AA7),MONTH(CH$3)=MONTH('Rent Roll'!$C7)),1,0),0)</f>
        <v>0</v>
      </c>
      <c r="CI253" s="567">
        <f>IFERROR(IF(AND(NOT(YEAR(CI$3)&lt;=YEAR('Rent Roll'!$C7)+'Rent Roll'!$AB7-1),MOD(YEAR(CI$3),'Rent Roll'!$AA7)=MOD(YEAR('Rent Roll'!$C7),'Rent Roll'!$AA7),MONTH(CI$3)=MONTH('Rent Roll'!$C7)),1,0),0)</f>
        <v>0</v>
      </c>
      <c r="CJ253" s="567">
        <f>IFERROR(IF(AND(NOT(YEAR(CJ$3)&lt;=YEAR('Rent Roll'!$C7)+'Rent Roll'!$AB7-1),MOD(YEAR(CJ$3),'Rent Roll'!$AA7)=MOD(YEAR('Rent Roll'!$C7),'Rent Roll'!$AA7),MONTH(CJ$3)=MONTH('Rent Roll'!$C7)),1,0),0)</f>
        <v>0</v>
      </c>
      <c r="CK253" s="567">
        <f>IFERROR(IF(AND(NOT(YEAR(CK$3)&lt;=YEAR('Rent Roll'!$C7)+'Rent Roll'!$AB7-1),MOD(YEAR(CK$3),'Rent Roll'!$AA7)=MOD(YEAR('Rent Roll'!$C7),'Rent Roll'!$AA7),MONTH(CK$3)=MONTH('Rent Roll'!$C7)),1,0),0)</f>
        <v>0</v>
      </c>
      <c r="CL253" s="767">
        <f>IFERROR(IF(AND(NOT(YEAR(CL$3)&lt;=YEAR('Rent Roll'!$C7)+'Rent Roll'!$AB7-1),MOD(YEAR(CL$3),'Rent Roll'!$AA7)=MOD(YEAR('Rent Roll'!$C7),'Rent Roll'!$AA7),MONTH(CL$3)=MONTH('Rent Roll'!$C7)),1,0),0)</f>
        <v>1</v>
      </c>
      <c r="CM253" s="768">
        <f>IFERROR(IF(AND(NOT(YEAR(CM$3)&lt;=YEAR('Rent Roll'!$C7)+'Rent Roll'!$AB7-1),MOD(YEAR(CM$3),'Rent Roll'!$AA7)=MOD(YEAR('Rent Roll'!$C7),'Rent Roll'!$AA7),MONTH(CM$3)=MONTH('Rent Roll'!$C7)),1,0),0)</f>
        <v>0</v>
      </c>
      <c r="CN253" s="567">
        <f>IFERROR(IF(AND(NOT(YEAR(CN$3)&lt;=YEAR('Rent Roll'!$C7)+'Rent Roll'!$AB7-1),MOD(YEAR(CN$3),'Rent Roll'!$AA7)=MOD(YEAR('Rent Roll'!$C7),'Rent Roll'!$AA7),MONTH(CN$3)=MONTH('Rent Roll'!$C7)),1,0),0)</f>
        <v>0</v>
      </c>
      <c r="CO253" s="567">
        <f>IFERROR(IF(AND(NOT(YEAR(CO$3)&lt;=YEAR('Rent Roll'!$C7)+'Rent Roll'!$AB7-1),MOD(YEAR(CO$3),'Rent Roll'!$AA7)=MOD(YEAR('Rent Roll'!$C7),'Rent Roll'!$AA7),MONTH(CO$3)=MONTH('Rent Roll'!$C7)),1,0),0)</f>
        <v>0</v>
      </c>
      <c r="CP253" s="567">
        <f>IFERROR(IF(AND(NOT(YEAR(CP$3)&lt;=YEAR('Rent Roll'!$C7)+'Rent Roll'!$AB7-1),MOD(YEAR(CP$3),'Rent Roll'!$AA7)=MOD(YEAR('Rent Roll'!$C7),'Rent Roll'!$AA7),MONTH(CP$3)=MONTH('Rent Roll'!$C7)),1,0),0)</f>
        <v>0</v>
      </c>
      <c r="CQ253" s="567">
        <f>IFERROR(IF(AND(NOT(YEAR(CQ$3)&lt;=YEAR('Rent Roll'!$C7)+'Rent Roll'!$AB7-1),MOD(YEAR(CQ$3),'Rent Roll'!$AA7)=MOD(YEAR('Rent Roll'!$C7),'Rent Roll'!$AA7),MONTH(CQ$3)=MONTH('Rent Roll'!$C7)),1,0),0)</f>
        <v>0</v>
      </c>
      <c r="CR253" s="567">
        <f>IFERROR(IF(AND(NOT(YEAR(CR$3)&lt;=YEAR('Rent Roll'!$C7)+'Rent Roll'!$AB7-1),MOD(YEAR(CR$3),'Rent Roll'!$AA7)=MOD(YEAR('Rent Roll'!$C7),'Rent Roll'!$AA7),MONTH(CR$3)=MONTH('Rent Roll'!$C7)),1,0),0)</f>
        <v>0</v>
      </c>
      <c r="CS253" s="567">
        <f>IFERROR(IF(AND(NOT(YEAR(CS$3)&lt;=YEAR('Rent Roll'!$C7)+'Rent Roll'!$AB7-1),MOD(YEAR(CS$3),'Rent Roll'!$AA7)=MOD(YEAR('Rent Roll'!$C7),'Rent Roll'!$AA7),MONTH(CS$3)=MONTH('Rent Roll'!$C7)),1,0),0)</f>
        <v>0</v>
      </c>
      <c r="CT253" s="567">
        <f>IFERROR(IF(AND(NOT(YEAR(CT$3)&lt;=YEAR('Rent Roll'!$C7)+'Rent Roll'!$AB7-1),MOD(YEAR(CT$3),'Rent Roll'!$AA7)=MOD(YEAR('Rent Roll'!$C7),'Rent Roll'!$AA7),MONTH(CT$3)=MONTH('Rent Roll'!$C7)),1,0),0)</f>
        <v>0</v>
      </c>
      <c r="CU253" s="567">
        <f>IFERROR(IF(AND(NOT(YEAR(CU$3)&lt;=YEAR('Rent Roll'!$C7)+'Rent Roll'!$AB7-1),MOD(YEAR(CU$3),'Rent Roll'!$AA7)=MOD(YEAR('Rent Roll'!$C7),'Rent Roll'!$AA7),MONTH(CU$3)=MONTH('Rent Roll'!$C7)),1,0),0)</f>
        <v>0</v>
      </c>
      <c r="CV253" s="567">
        <f>IFERROR(IF(AND(NOT(YEAR(CV$3)&lt;=YEAR('Rent Roll'!$C7)+'Rent Roll'!$AB7-1),MOD(YEAR(CV$3),'Rent Roll'!$AA7)=MOD(YEAR('Rent Roll'!$C7),'Rent Roll'!$AA7),MONTH(CV$3)=MONTH('Rent Roll'!$C7)),1,0),0)</f>
        <v>0</v>
      </c>
      <c r="CW253" s="567">
        <f>IFERROR(IF(AND(NOT(YEAR(CW$3)&lt;=YEAR('Rent Roll'!$C7)+'Rent Roll'!$AB7-1),MOD(YEAR(CW$3),'Rent Roll'!$AA7)=MOD(YEAR('Rent Roll'!$C7),'Rent Roll'!$AA7),MONTH(CW$3)=MONTH('Rent Roll'!$C7)),1,0),0)</f>
        <v>0</v>
      </c>
      <c r="CX253" s="767">
        <f>IFERROR(IF(AND(NOT(YEAR(CX$3)&lt;=YEAR('Rent Roll'!$C7)+'Rent Roll'!$AB7-1),MOD(YEAR(CX$3),'Rent Roll'!$AA7)=MOD(YEAR('Rent Roll'!$C7),'Rent Roll'!$AA7),MONTH(CX$3)=MONTH('Rent Roll'!$C7)),1,0),0)</f>
        <v>1</v>
      </c>
      <c r="CY253" s="768">
        <f>IFERROR(IF(AND(NOT(YEAR(CY$3)&lt;=YEAR('Rent Roll'!$C7)+'Rent Roll'!$AB7-1),MOD(YEAR(CY$3),'Rent Roll'!$AA7)=MOD(YEAR('Rent Roll'!$C7),'Rent Roll'!$AA7),MONTH(CY$3)=MONTH('Rent Roll'!$C7)),1,0),0)</f>
        <v>0</v>
      </c>
      <c r="CZ253" s="567">
        <f>IFERROR(IF(AND(NOT(YEAR(CZ$3)&lt;=YEAR('Rent Roll'!$C7)+'Rent Roll'!$AB7-1),MOD(YEAR(CZ$3),'Rent Roll'!$AA7)=MOD(YEAR('Rent Roll'!$C7),'Rent Roll'!$AA7),MONTH(CZ$3)=MONTH('Rent Roll'!$C7)),1,0),0)</f>
        <v>0</v>
      </c>
      <c r="DA253" s="567">
        <f>IFERROR(IF(AND(NOT(YEAR(DA$3)&lt;=YEAR('Rent Roll'!$C7)+'Rent Roll'!$AB7-1),MOD(YEAR(DA$3),'Rent Roll'!$AA7)=MOD(YEAR('Rent Roll'!$C7),'Rent Roll'!$AA7),MONTH(DA$3)=MONTH('Rent Roll'!$C7)),1,0),0)</f>
        <v>0</v>
      </c>
      <c r="DB253" s="567">
        <f>IFERROR(IF(AND(NOT(YEAR(DB$3)&lt;=YEAR('Rent Roll'!$C7)+'Rent Roll'!$AB7-1),MOD(YEAR(DB$3),'Rent Roll'!$AA7)=MOD(YEAR('Rent Roll'!$C7),'Rent Roll'!$AA7),MONTH(DB$3)=MONTH('Rent Roll'!$C7)),1,0),0)</f>
        <v>0</v>
      </c>
      <c r="DC253" s="567">
        <f>IFERROR(IF(AND(NOT(YEAR(DC$3)&lt;=YEAR('Rent Roll'!$C7)+'Rent Roll'!$AB7-1),MOD(YEAR(DC$3),'Rent Roll'!$AA7)=MOD(YEAR('Rent Roll'!$C7),'Rent Roll'!$AA7),MONTH(DC$3)=MONTH('Rent Roll'!$C7)),1,0),0)</f>
        <v>0</v>
      </c>
      <c r="DD253" s="567">
        <f>IFERROR(IF(AND(NOT(YEAR(DD$3)&lt;=YEAR('Rent Roll'!$C7)+'Rent Roll'!$AB7-1),MOD(YEAR(DD$3),'Rent Roll'!$AA7)=MOD(YEAR('Rent Roll'!$C7),'Rent Roll'!$AA7),MONTH(DD$3)=MONTH('Rent Roll'!$C7)),1,0),0)</f>
        <v>0</v>
      </c>
      <c r="DE253" s="567">
        <f>IFERROR(IF(AND(NOT(YEAR(DE$3)&lt;=YEAR('Rent Roll'!$C7)+'Rent Roll'!$AB7-1),MOD(YEAR(DE$3),'Rent Roll'!$AA7)=MOD(YEAR('Rent Roll'!$C7),'Rent Roll'!$AA7),MONTH(DE$3)=MONTH('Rent Roll'!$C7)),1,0),0)</f>
        <v>0</v>
      </c>
      <c r="DF253" s="567">
        <f>IFERROR(IF(AND(NOT(YEAR(DF$3)&lt;=YEAR('Rent Roll'!$C7)+'Rent Roll'!$AB7-1),MOD(YEAR(DF$3),'Rent Roll'!$AA7)=MOD(YEAR('Rent Roll'!$C7),'Rent Roll'!$AA7),MONTH(DF$3)=MONTH('Rent Roll'!$C7)),1,0),0)</f>
        <v>0</v>
      </c>
      <c r="DG253" s="567">
        <f>IFERROR(IF(AND(NOT(YEAR(DG$3)&lt;=YEAR('Rent Roll'!$C7)+'Rent Roll'!$AB7-1),MOD(YEAR(DG$3),'Rent Roll'!$AA7)=MOD(YEAR('Rent Roll'!$C7),'Rent Roll'!$AA7),MONTH(DG$3)=MONTH('Rent Roll'!$C7)),1,0),0)</f>
        <v>0</v>
      </c>
      <c r="DH253" s="567">
        <f>IFERROR(IF(AND(NOT(YEAR(DH$3)&lt;=YEAR('Rent Roll'!$C7)+'Rent Roll'!$AB7-1),MOD(YEAR(DH$3),'Rent Roll'!$AA7)=MOD(YEAR('Rent Roll'!$C7),'Rent Roll'!$AA7),MONTH(DH$3)=MONTH('Rent Roll'!$C7)),1,0),0)</f>
        <v>0</v>
      </c>
      <c r="DI253" s="567">
        <f>IFERROR(IF(AND(NOT(YEAR(DI$3)&lt;=YEAR('Rent Roll'!$C7)+'Rent Roll'!$AB7-1),MOD(YEAR(DI$3),'Rent Roll'!$AA7)=MOD(YEAR('Rent Roll'!$C7),'Rent Roll'!$AA7),MONTH(DI$3)=MONTH('Rent Roll'!$C7)),1,0),0)</f>
        <v>0</v>
      </c>
      <c r="DJ253" s="767">
        <f>IFERROR(IF(AND(NOT(YEAR(DJ$3)&lt;=YEAR('Rent Roll'!$C7)+'Rent Roll'!$AB7-1),MOD(YEAR(DJ$3),'Rent Roll'!$AA7)=MOD(YEAR('Rent Roll'!$C7),'Rent Roll'!$AA7),MONTH(DJ$3)=MONTH('Rent Roll'!$C7)),1,0),0)</f>
        <v>1</v>
      </c>
      <c r="DK253" s="768">
        <f>IFERROR(IF(AND(NOT(YEAR(DK$3)&lt;=YEAR('Rent Roll'!$C7)+'Rent Roll'!$AB7-1),MOD(YEAR(DK$3),'Rent Roll'!$AA7)=MOD(YEAR('Rent Roll'!$C7),'Rent Roll'!$AA7),MONTH(DK$3)=MONTH('Rent Roll'!$C7)),1,0),0)</f>
        <v>0</v>
      </c>
      <c r="DL253" s="567">
        <f>IFERROR(IF(AND(NOT(YEAR(DL$3)&lt;=YEAR('Rent Roll'!$C7)+'Rent Roll'!$AB7-1),MOD(YEAR(DL$3),'Rent Roll'!$AA7)=MOD(YEAR('Rent Roll'!$C7),'Rent Roll'!$AA7),MONTH(DL$3)=MONTH('Rent Roll'!$C7)),1,0),0)</f>
        <v>0</v>
      </c>
      <c r="DM253" s="567">
        <f>IFERROR(IF(AND(NOT(YEAR(DM$3)&lt;=YEAR('Rent Roll'!$C7)+'Rent Roll'!$AB7-1),MOD(YEAR(DM$3),'Rent Roll'!$AA7)=MOD(YEAR('Rent Roll'!$C7),'Rent Roll'!$AA7),MONTH(DM$3)=MONTH('Rent Roll'!$C7)),1,0),0)</f>
        <v>0</v>
      </c>
      <c r="DN253" s="567">
        <f>IFERROR(IF(AND(NOT(YEAR(DN$3)&lt;=YEAR('Rent Roll'!$C7)+'Rent Roll'!$AB7-1),MOD(YEAR(DN$3),'Rent Roll'!$AA7)=MOD(YEAR('Rent Roll'!$C7),'Rent Roll'!$AA7),MONTH(DN$3)=MONTH('Rent Roll'!$C7)),1,0),0)</f>
        <v>0</v>
      </c>
      <c r="DO253" s="567">
        <f>IFERROR(IF(AND(NOT(YEAR(DO$3)&lt;=YEAR('Rent Roll'!$C7)+'Rent Roll'!$AB7-1),MOD(YEAR(DO$3),'Rent Roll'!$AA7)=MOD(YEAR('Rent Roll'!$C7),'Rent Roll'!$AA7),MONTH(DO$3)=MONTH('Rent Roll'!$C7)),1,0),0)</f>
        <v>0</v>
      </c>
      <c r="DP253" s="567">
        <f>IFERROR(IF(AND(NOT(YEAR(DP$3)&lt;=YEAR('Rent Roll'!$C7)+'Rent Roll'!$AB7-1),MOD(YEAR(DP$3),'Rent Roll'!$AA7)=MOD(YEAR('Rent Roll'!$C7),'Rent Roll'!$AA7),MONTH(DP$3)=MONTH('Rent Roll'!$C7)),1,0),0)</f>
        <v>0</v>
      </c>
      <c r="DQ253" s="567">
        <f>IFERROR(IF(AND(NOT(YEAR(DQ$3)&lt;=YEAR('Rent Roll'!$C7)+'Rent Roll'!$AB7-1),MOD(YEAR(DQ$3),'Rent Roll'!$AA7)=MOD(YEAR('Rent Roll'!$C7),'Rent Roll'!$AA7),MONTH(DQ$3)=MONTH('Rent Roll'!$C7)),1,0),0)</f>
        <v>0</v>
      </c>
      <c r="DR253" s="567">
        <f>IFERROR(IF(AND(NOT(YEAR(DR$3)&lt;=YEAR('Rent Roll'!$C7)+'Rent Roll'!$AB7-1),MOD(YEAR(DR$3),'Rent Roll'!$AA7)=MOD(YEAR('Rent Roll'!$C7),'Rent Roll'!$AA7),MONTH(DR$3)=MONTH('Rent Roll'!$C7)),1,0),0)</f>
        <v>0</v>
      </c>
      <c r="DS253" s="567">
        <f>IFERROR(IF(AND(NOT(YEAR(DS$3)&lt;=YEAR('Rent Roll'!$C7)+'Rent Roll'!$AB7-1),MOD(YEAR(DS$3),'Rent Roll'!$AA7)=MOD(YEAR('Rent Roll'!$C7),'Rent Roll'!$AA7),MONTH(DS$3)=MONTH('Rent Roll'!$C7)),1,0),0)</f>
        <v>0</v>
      </c>
      <c r="DT253" s="567">
        <f>IFERROR(IF(AND(NOT(YEAR(DT$3)&lt;=YEAR('Rent Roll'!$C7)+'Rent Roll'!$AB7-1),MOD(YEAR(DT$3),'Rent Roll'!$AA7)=MOD(YEAR('Rent Roll'!$C7),'Rent Roll'!$AA7),MONTH(DT$3)=MONTH('Rent Roll'!$C7)),1,0),0)</f>
        <v>0</v>
      </c>
      <c r="DU253" s="567">
        <f>IFERROR(IF(AND(NOT(YEAR(DU$3)&lt;=YEAR('Rent Roll'!$C7)+'Rent Roll'!$AB7-1),MOD(YEAR(DU$3),'Rent Roll'!$AA7)=MOD(YEAR('Rent Roll'!$C7),'Rent Roll'!$AA7),MONTH(DU$3)=MONTH('Rent Roll'!$C7)),1,0),0)</f>
        <v>0</v>
      </c>
      <c r="DV253" s="567">
        <f>IFERROR(IF(AND(NOT(YEAR(DV$3)&lt;=YEAR('Rent Roll'!$C7)+'Rent Roll'!$AB7-1),MOD(YEAR(DV$3),'Rent Roll'!$AA7)=MOD(YEAR('Rent Roll'!$C7),'Rent Roll'!$AA7),MONTH(DV$3)=MONTH('Rent Roll'!$C7)),1,0),0)</f>
        <v>1</v>
      </c>
    </row>
    <row r="254" spans="1:126" s="565" customFormat="1" ht="12" customHeight="1" outlineLevel="1" x14ac:dyDescent="0.4">
      <c r="A254" s="731"/>
      <c r="B254" s="564" t="str">
        <f>'Rent Roll'!$B8</f>
        <v>6층</v>
      </c>
      <c r="C254" s="566"/>
      <c r="D254" s="566"/>
      <c r="E254" s="566"/>
      <c r="F254" s="778">
        <f>IFERROR(IF(AND(NOT(YEAR(F$3)&lt;=YEAR('Rent Roll'!$C8)+'Rent Roll'!$AB8-1),MOD(YEAR(F$3),'Rent Roll'!$AA8)=MOD(YEAR('Rent Roll'!$C8),'Rent Roll'!$AA8),MONTH(F$3)=MONTH('Rent Roll'!$C8)),1,0),0)</f>
        <v>0</v>
      </c>
      <c r="G254" s="768">
        <f>IFERROR(IF(AND(NOT(YEAR(G$3)&lt;=YEAR('Rent Roll'!$C8)+'Rent Roll'!$AB8-1),MOD(YEAR(G$3),'Rent Roll'!$AA8)=MOD(YEAR('Rent Roll'!$C8),'Rent Roll'!$AA8),MONTH(G$3)=MONTH('Rent Roll'!$C8)),1,0),0)</f>
        <v>0</v>
      </c>
      <c r="H254" s="567">
        <f>IFERROR(IF(AND(NOT(YEAR(H$3)&lt;=YEAR('Rent Roll'!$C8)+'Rent Roll'!$AB8-1),MOD(YEAR(H$3),'Rent Roll'!$AA8)=MOD(YEAR('Rent Roll'!$C8),'Rent Roll'!$AA8),MONTH(H$3)=MONTH('Rent Roll'!$C8)),1,0),0)</f>
        <v>0</v>
      </c>
      <c r="I254" s="567">
        <f>IFERROR(IF(AND(NOT(YEAR(I$3)&lt;=YEAR('Rent Roll'!$C8)+'Rent Roll'!$AB8-1),MOD(YEAR(I$3),'Rent Roll'!$AA8)=MOD(YEAR('Rent Roll'!$C8),'Rent Roll'!$AA8),MONTH(I$3)=MONTH('Rent Roll'!$C8)),1,0),0)</f>
        <v>0</v>
      </c>
      <c r="J254" s="567">
        <f>IFERROR(IF(AND(NOT(YEAR(J$3)&lt;=YEAR('Rent Roll'!$C8)+'Rent Roll'!$AB8-1),MOD(YEAR(J$3),'Rent Roll'!$AA8)=MOD(YEAR('Rent Roll'!$C8),'Rent Roll'!$AA8),MONTH(J$3)=MONTH('Rent Roll'!$C8)),1,0),0)</f>
        <v>0</v>
      </c>
      <c r="K254" s="567">
        <f>IFERROR(IF(AND(NOT(YEAR(K$3)&lt;=YEAR('Rent Roll'!$C8)+'Rent Roll'!$AB8-1),MOD(YEAR(K$3),'Rent Roll'!$AA8)=MOD(YEAR('Rent Roll'!$C8),'Rent Roll'!$AA8),MONTH(K$3)=MONTH('Rent Roll'!$C8)),1,0),0)</f>
        <v>0</v>
      </c>
      <c r="L254" s="567">
        <f>IFERROR(IF(AND(NOT(YEAR(L$3)&lt;=YEAR('Rent Roll'!$C8)+'Rent Roll'!$AB8-1),MOD(YEAR(L$3),'Rent Roll'!$AA8)=MOD(YEAR('Rent Roll'!$C8),'Rent Roll'!$AA8),MONTH(L$3)=MONTH('Rent Roll'!$C8)),1,0),0)</f>
        <v>0</v>
      </c>
      <c r="M254" s="567">
        <f>IFERROR(IF(AND(NOT(YEAR(M$3)&lt;=YEAR('Rent Roll'!$C8)+'Rent Roll'!$AB8-1),MOD(YEAR(M$3),'Rent Roll'!$AA8)=MOD(YEAR('Rent Roll'!$C8),'Rent Roll'!$AA8),MONTH(M$3)=MONTH('Rent Roll'!$C8)),1,0),0)</f>
        <v>0</v>
      </c>
      <c r="N254" s="567">
        <f>IFERROR(IF(AND(NOT(YEAR(N$3)&lt;=YEAR('Rent Roll'!$C8)+'Rent Roll'!$AB8-1),MOD(YEAR(N$3),'Rent Roll'!$AA8)=MOD(YEAR('Rent Roll'!$C8),'Rent Roll'!$AA8),MONTH(N$3)=MONTH('Rent Roll'!$C8)),1,0),0)</f>
        <v>0</v>
      </c>
      <c r="O254" s="567">
        <f>IFERROR(IF(AND(NOT(YEAR(O$3)&lt;=YEAR('Rent Roll'!$C8)+'Rent Roll'!$AB8-1),MOD(YEAR(O$3),'Rent Roll'!$AA8)=MOD(YEAR('Rent Roll'!$C8),'Rent Roll'!$AA8),MONTH(O$3)=MONTH('Rent Roll'!$C8)),1,0),0)</f>
        <v>0</v>
      </c>
      <c r="P254" s="567">
        <f>IFERROR(IF(AND(NOT(YEAR(P$3)&lt;=YEAR('Rent Roll'!$C8)+'Rent Roll'!$AB8-1),MOD(YEAR(P$3),'Rent Roll'!$AA8)=MOD(YEAR('Rent Roll'!$C8),'Rent Roll'!$AA8),MONTH(P$3)=MONTH('Rent Roll'!$C8)),1,0),0)</f>
        <v>0</v>
      </c>
      <c r="Q254" s="567">
        <f>IFERROR(IF(AND(NOT(YEAR(Q$3)&lt;=YEAR('Rent Roll'!$C8)+'Rent Roll'!$AB8-1),MOD(YEAR(Q$3),'Rent Roll'!$AA8)=MOD(YEAR('Rent Roll'!$C8),'Rent Roll'!$AA8),MONTH(Q$3)=MONTH('Rent Roll'!$C8)),1,0),0)</f>
        <v>0</v>
      </c>
      <c r="R254" s="767">
        <f>IFERROR(IF(AND(NOT(YEAR(R$3)&lt;=YEAR('Rent Roll'!$C8)+'Rent Roll'!$AB8-1),MOD(YEAR(R$3),'Rent Roll'!$AA8)=MOD(YEAR('Rent Roll'!$C8),'Rent Roll'!$AA8),MONTH(R$3)=MONTH('Rent Roll'!$C8)),1,0),0)</f>
        <v>0</v>
      </c>
      <c r="S254" s="768">
        <f>IFERROR(IF(AND(NOT(YEAR(S$3)&lt;=YEAR('Rent Roll'!$C8)+'Rent Roll'!$AB8-1),MOD(YEAR(S$3),'Rent Roll'!$AA8)=MOD(YEAR('Rent Roll'!$C8),'Rent Roll'!$AA8),MONTH(S$3)=MONTH('Rent Roll'!$C8)),1,0),0)</f>
        <v>0</v>
      </c>
      <c r="T254" s="567">
        <f>IFERROR(IF(AND(NOT(YEAR(T$3)&lt;=YEAR('Rent Roll'!$C8)+'Rent Roll'!$AB8-1),MOD(YEAR(T$3),'Rent Roll'!$AA8)=MOD(YEAR('Rent Roll'!$C8),'Rent Roll'!$AA8),MONTH(T$3)=MONTH('Rent Roll'!$C8)),1,0),0)</f>
        <v>0</v>
      </c>
      <c r="U254" s="567">
        <f>IFERROR(IF(AND(NOT(YEAR(U$3)&lt;=YEAR('Rent Roll'!$C8)+'Rent Roll'!$AB8-1),MOD(YEAR(U$3),'Rent Roll'!$AA8)=MOD(YEAR('Rent Roll'!$C8),'Rent Roll'!$AA8),MONTH(U$3)=MONTH('Rent Roll'!$C8)),1,0),0)</f>
        <v>0</v>
      </c>
      <c r="V254" s="567">
        <f>IFERROR(IF(AND(NOT(YEAR(V$3)&lt;=YEAR('Rent Roll'!$C8)+'Rent Roll'!$AB8-1),MOD(YEAR(V$3),'Rent Roll'!$AA8)=MOD(YEAR('Rent Roll'!$C8),'Rent Roll'!$AA8),MONTH(V$3)=MONTH('Rent Roll'!$C8)),1,0),0)</f>
        <v>0</v>
      </c>
      <c r="W254" s="567">
        <f>IFERROR(IF(AND(NOT(YEAR(W$3)&lt;=YEAR('Rent Roll'!$C8)+'Rent Roll'!$AB8-1),MOD(YEAR(W$3),'Rent Roll'!$AA8)=MOD(YEAR('Rent Roll'!$C8),'Rent Roll'!$AA8),MONTH(W$3)=MONTH('Rent Roll'!$C8)),1,0),0)</f>
        <v>0</v>
      </c>
      <c r="X254" s="567">
        <f>IFERROR(IF(AND(NOT(YEAR(X$3)&lt;=YEAR('Rent Roll'!$C8)+'Rent Roll'!$AB8-1),MOD(YEAR(X$3),'Rent Roll'!$AA8)=MOD(YEAR('Rent Roll'!$C8),'Rent Roll'!$AA8),MONTH(X$3)=MONTH('Rent Roll'!$C8)),1,0),0)</f>
        <v>0</v>
      </c>
      <c r="Y254" s="567">
        <f>IFERROR(IF(AND(NOT(YEAR(Y$3)&lt;=YEAR('Rent Roll'!$C8)+'Rent Roll'!$AB8-1),MOD(YEAR(Y$3),'Rent Roll'!$AA8)=MOD(YEAR('Rent Roll'!$C8),'Rent Roll'!$AA8),MONTH(Y$3)=MONTH('Rent Roll'!$C8)),1,0),0)</f>
        <v>0</v>
      </c>
      <c r="Z254" s="567">
        <f>IFERROR(IF(AND(NOT(YEAR(Z$3)&lt;=YEAR('Rent Roll'!$C8)+'Rent Roll'!$AB8-1),MOD(YEAR(Z$3),'Rent Roll'!$AA8)=MOD(YEAR('Rent Roll'!$C8),'Rent Roll'!$AA8),MONTH(Z$3)=MONTH('Rent Roll'!$C8)),1,0),0)</f>
        <v>0</v>
      </c>
      <c r="AA254" s="567">
        <f>IFERROR(IF(AND(NOT(YEAR(AA$3)&lt;=YEAR('Rent Roll'!$C8)+'Rent Roll'!$AB8-1),MOD(YEAR(AA$3),'Rent Roll'!$AA8)=MOD(YEAR('Rent Roll'!$C8),'Rent Roll'!$AA8),MONTH(AA$3)=MONTH('Rent Roll'!$C8)),1,0),0)</f>
        <v>0</v>
      </c>
      <c r="AB254" s="567">
        <f>IFERROR(IF(AND(NOT(YEAR(AB$3)&lt;=YEAR('Rent Roll'!$C8)+'Rent Roll'!$AB8-1),MOD(YEAR(AB$3),'Rent Roll'!$AA8)=MOD(YEAR('Rent Roll'!$C8),'Rent Roll'!$AA8),MONTH(AB$3)=MONTH('Rent Roll'!$C8)),1,0),0)</f>
        <v>0</v>
      </c>
      <c r="AC254" s="567">
        <f>IFERROR(IF(AND(NOT(YEAR(AC$3)&lt;=YEAR('Rent Roll'!$C8)+'Rent Roll'!$AB8-1),MOD(YEAR(AC$3),'Rent Roll'!$AA8)=MOD(YEAR('Rent Roll'!$C8),'Rent Roll'!$AA8),MONTH(AC$3)=MONTH('Rent Roll'!$C8)),1,0),0)</f>
        <v>0</v>
      </c>
      <c r="AD254" s="767">
        <f>IFERROR(IF(AND(NOT(YEAR(AD$3)&lt;=YEAR('Rent Roll'!$C8)+'Rent Roll'!$AB8-1),MOD(YEAR(AD$3),'Rent Roll'!$AA8)=MOD(YEAR('Rent Roll'!$C8),'Rent Roll'!$AA8),MONTH(AD$3)=MONTH('Rent Roll'!$C8)),1,0),0)</f>
        <v>1</v>
      </c>
      <c r="AE254" s="768">
        <f>IFERROR(IF(AND(NOT(YEAR(AE$3)&lt;=YEAR('Rent Roll'!$C8)+'Rent Roll'!$AB8-1),MOD(YEAR(AE$3),'Rent Roll'!$AA8)=MOD(YEAR('Rent Roll'!$C8),'Rent Roll'!$AA8),MONTH(AE$3)=MONTH('Rent Roll'!$C8)),1,0),0)</f>
        <v>0</v>
      </c>
      <c r="AF254" s="567">
        <f>IFERROR(IF(AND(NOT(YEAR(AF$3)&lt;=YEAR('Rent Roll'!$C8)+'Rent Roll'!$AB8-1),MOD(YEAR(AF$3),'Rent Roll'!$AA8)=MOD(YEAR('Rent Roll'!$C8),'Rent Roll'!$AA8),MONTH(AF$3)=MONTH('Rent Roll'!$C8)),1,0),0)</f>
        <v>0</v>
      </c>
      <c r="AG254" s="567">
        <f>IFERROR(IF(AND(NOT(YEAR(AG$3)&lt;=YEAR('Rent Roll'!$C8)+'Rent Roll'!$AB8-1),MOD(YEAR(AG$3),'Rent Roll'!$AA8)=MOD(YEAR('Rent Roll'!$C8),'Rent Roll'!$AA8),MONTH(AG$3)=MONTH('Rent Roll'!$C8)),1,0),0)</f>
        <v>0</v>
      </c>
      <c r="AH254" s="567">
        <f>IFERROR(IF(AND(NOT(YEAR(AH$3)&lt;=YEAR('Rent Roll'!$C8)+'Rent Roll'!$AB8-1),MOD(YEAR(AH$3),'Rent Roll'!$AA8)=MOD(YEAR('Rent Roll'!$C8),'Rent Roll'!$AA8),MONTH(AH$3)=MONTH('Rent Roll'!$C8)),1,0),0)</f>
        <v>0</v>
      </c>
      <c r="AI254" s="567">
        <f>IFERROR(IF(AND(NOT(YEAR(AI$3)&lt;=YEAR('Rent Roll'!$C8)+'Rent Roll'!$AB8-1),MOD(YEAR(AI$3),'Rent Roll'!$AA8)=MOD(YEAR('Rent Roll'!$C8),'Rent Roll'!$AA8),MONTH(AI$3)=MONTH('Rent Roll'!$C8)),1,0),0)</f>
        <v>0</v>
      </c>
      <c r="AJ254" s="567">
        <f>IFERROR(IF(AND(NOT(YEAR(AJ$3)&lt;=YEAR('Rent Roll'!$C8)+'Rent Roll'!$AB8-1),MOD(YEAR(AJ$3),'Rent Roll'!$AA8)=MOD(YEAR('Rent Roll'!$C8),'Rent Roll'!$AA8),MONTH(AJ$3)=MONTH('Rent Roll'!$C8)),1,0),0)</f>
        <v>0</v>
      </c>
      <c r="AK254" s="567">
        <f>IFERROR(IF(AND(NOT(YEAR(AK$3)&lt;=YEAR('Rent Roll'!$C8)+'Rent Roll'!$AB8-1),MOD(YEAR(AK$3),'Rent Roll'!$AA8)=MOD(YEAR('Rent Roll'!$C8),'Rent Roll'!$AA8),MONTH(AK$3)=MONTH('Rent Roll'!$C8)),1,0),0)</f>
        <v>0</v>
      </c>
      <c r="AL254" s="567">
        <f>IFERROR(IF(AND(NOT(YEAR(AL$3)&lt;=YEAR('Rent Roll'!$C8)+'Rent Roll'!$AB8-1),MOD(YEAR(AL$3),'Rent Roll'!$AA8)=MOD(YEAR('Rent Roll'!$C8),'Rent Roll'!$AA8),MONTH(AL$3)=MONTH('Rent Roll'!$C8)),1,0),0)</f>
        <v>0</v>
      </c>
      <c r="AM254" s="567">
        <f>IFERROR(IF(AND(NOT(YEAR(AM$3)&lt;=YEAR('Rent Roll'!$C8)+'Rent Roll'!$AB8-1),MOD(YEAR(AM$3),'Rent Roll'!$AA8)=MOD(YEAR('Rent Roll'!$C8),'Rent Roll'!$AA8),MONTH(AM$3)=MONTH('Rent Roll'!$C8)),1,0),0)</f>
        <v>0</v>
      </c>
      <c r="AN254" s="567">
        <f>IFERROR(IF(AND(NOT(YEAR(AN$3)&lt;=YEAR('Rent Roll'!$C8)+'Rent Roll'!$AB8-1),MOD(YEAR(AN$3),'Rent Roll'!$AA8)=MOD(YEAR('Rent Roll'!$C8),'Rent Roll'!$AA8),MONTH(AN$3)=MONTH('Rent Roll'!$C8)),1,0),0)</f>
        <v>0</v>
      </c>
      <c r="AO254" s="567">
        <f>IFERROR(IF(AND(NOT(YEAR(AO$3)&lt;=YEAR('Rent Roll'!$C8)+'Rent Roll'!$AB8-1),MOD(YEAR(AO$3),'Rent Roll'!$AA8)=MOD(YEAR('Rent Roll'!$C8),'Rent Roll'!$AA8),MONTH(AO$3)=MONTH('Rent Roll'!$C8)),1,0),0)</f>
        <v>0</v>
      </c>
      <c r="AP254" s="767">
        <f>IFERROR(IF(AND(NOT(YEAR(AP$3)&lt;=YEAR('Rent Roll'!$C8)+'Rent Roll'!$AB8-1),MOD(YEAR(AP$3),'Rent Roll'!$AA8)=MOD(YEAR('Rent Roll'!$C8),'Rent Roll'!$AA8),MONTH(AP$3)=MONTH('Rent Roll'!$C8)),1,0),0)</f>
        <v>1</v>
      </c>
      <c r="AQ254" s="768">
        <f>IFERROR(IF(AND(NOT(YEAR(AQ$3)&lt;=YEAR('Rent Roll'!$C8)+'Rent Roll'!$AB8-1),MOD(YEAR(AQ$3),'Rent Roll'!$AA8)=MOD(YEAR('Rent Roll'!$C8),'Rent Roll'!$AA8),MONTH(AQ$3)=MONTH('Rent Roll'!$C8)),1,0),0)</f>
        <v>0</v>
      </c>
      <c r="AR254" s="567">
        <f>IFERROR(IF(AND(NOT(YEAR(AR$3)&lt;=YEAR('Rent Roll'!$C8)+'Rent Roll'!$AB8-1),MOD(YEAR(AR$3),'Rent Roll'!$AA8)=MOD(YEAR('Rent Roll'!$C8),'Rent Roll'!$AA8),MONTH(AR$3)=MONTH('Rent Roll'!$C8)),1,0),0)</f>
        <v>0</v>
      </c>
      <c r="AS254" s="567">
        <f>IFERROR(IF(AND(NOT(YEAR(AS$3)&lt;=YEAR('Rent Roll'!$C8)+'Rent Roll'!$AB8-1),MOD(YEAR(AS$3),'Rent Roll'!$AA8)=MOD(YEAR('Rent Roll'!$C8),'Rent Roll'!$AA8),MONTH(AS$3)=MONTH('Rent Roll'!$C8)),1,0),0)</f>
        <v>0</v>
      </c>
      <c r="AT254" s="567">
        <f>IFERROR(IF(AND(NOT(YEAR(AT$3)&lt;=YEAR('Rent Roll'!$C8)+'Rent Roll'!$AB8-1),MOD(YEAR(AT$3),'Rent Roll'!$AA8)=MOD(YEAR('Rent Roll'!$C8),'Rent Roll'!$AA8),MONTH(AT$3)=MONTH('Rent Roll'!$C8)),1,0),0)</f>
        <v>0</v>
      </c>
      <c r="AU254" s="567">
        <f>IFERROR(IF(AND(NOT(YEAR(AU$3)&lt;=YEAR('Rent Roll'!$C8)+'Rent Roll'!$AB8-1),MOD(YEAR(AU$3),'Rent Roll'!$AA8)=MOD(YEAR('Rent Roll'!$C8),'Rent Roll'!$AA8),MONTH(AU$3)=MONTH('Rent Roll'!$C8)),1,0),0)</f>
        <v>0</v>
      </c>
      <c r="AV254" s="567">
        <f>IFERROR(IF(AND(NOT(YEAR(AV$3)&lt;=YEAR('Rent Roll'!$C8)+'Rent Roll'!$AB8-1),MOD(YEAR(AV$3),'Rent Roll'!$AA8)=MOD(YEAR('Rent Roll'!$C8),'Rent Roll'!$AA8),MONTH(AV$3)=MONTH('Rent Roll'!$C8)),1,0),0)</f>
        <v>0</v>
      </c>
      <c r="AW254" s="567">
        <f>IFERROR(IF(AND(NOT(YEAR(AW$3)&lt;=YEAR('Rent Roll'!$C8)+'Rent Roll'!$AB8-1),MOD(YEAR(AW$3),'Rent Roll'!$AA8)=MOD(YEAR('Rent Roll'!$C8),'Rent Roll'!$AA8),MONTH(AW$3)=MONTH('Rent Roll'!$C8)),1,0),0)</f>
        <v>0</v>
      </c>
      <c r="AX254" s="567">
        <f>IFERROR(IF(AND(NOT(YEAR(AX$3)&lt;=YEAR('Rent Roll'!$C8)+'Rent Roll'!$AB8-1),MOD(YEAR(AX$3),'Rent Roll'!$AA8)=MOD(YEAR('Rent Roll'!$C8),'Rent Roll'!$AA8),MONTH(AX$3)=MONTH('Rent Roll'!$C8)),1,0),0)</f>
        <v>0</v>
      </c>
      <c r="AY254" s="567">
        <f>IFERROR(IF(AND(NOT(YEAR(AY$3)&lt;=YEAR('Rent Roll'!$C8)+'Rent Roll'!$AB8-1),MOD(YEAR(AY$3),'Rent Roll'!$AA8)=MOD(YEAR('Rent Roll'!$C8),'Rent Roll'!$AA8),MONTH(AY$3)=MONTH('Rent Roll'!$C8)),1,0),0)</f>
        <v>0</v>
      </c>
      <c r="AZ254" s="567">
        <f>IFERROR(IF(AND(NOT(YEAR(AZ$3)&lt;=YEAR('Rent Roll'!$C8)+'Rent Roll'!$AB8-1),MOD(YEAR(AZ$3),'Rent Roll'!$AA8)=MOD(YEAR('Rent Roll'!$C8),'Rent Roll'!$AA8),MONTH(AZ$3)=MONTH('Rent Roll'!$C8)),1,0),0)</f>
        <v>0</v>
      </c>
      <c r="BA254" s="567">
        <f>IFERROR(IF(AND(NOT(YEAR(BA$3)&lt;=YEAR('Rent Roll'!$C8)+'Rent Roll'!$AB8-1),MOD(YEAR(BA$3),'Rent Roll'!$AA8)=MOD(YEAR('Rent Roll'!$C8),'Rent Roll'!$AA8),MONTH(BA$3)=MONTH('Rent Roll'!$C8)),1,0),0)</f>
        <v>0</v>
      </c>
      <c r="BB254" s="767">
        <f>IFERROR(IF(AND(NOT(YEAR(BB$3)&lt;=YEAR('Rent Roll'!$C8)+'Rent Roll'!$AB8-1),MOD(YEAR(BB$3),'Rent Roll'!$AA8)=MOD(YEAR('Rent Roll'!$C8),'Rent Roll'!$AA8),MONTH(BB$3)=MONTH('Rent Roll'!$C8)),1,0),0)</f>
        <v>1</v>
      </c>
      <c r="BC254" s="768">
        <f>IFERROR(IF(AND(NOT(YEAR(BC$3)&lt;=YEAR('Rent Roll'!$C8)+'Rent Roll'!$AB8-1),MOD(YEAR(BC$3),'Rent Roll'!$AA8)=MOD(YEAR('Rent Roll'!$C8),'Rent Roll'!$AA8),MONTH(BC$3)=MONTH('Rent Roll'!$C8)),1,0),0)</f>
        <v>0</v>
      </c>
      <c r="BD254" s="567">
        <f>IFERROR(IF(AND(NOT(YEAR(BD$3)&lt;=YEAR('Rent Roll'!$C8)+'Rent Roll'!$AB8-1),MOD(YEAR(BD$3),'Rent Roll'!$AA8)=MOD(YEAR('Rent Roll'!$C8),'Rent Roll'!$AA8),MONTH(BD$3)=MONTH('Rent Roll'!$C8)),1,0),0)</f>
        <v>0</v>
      </c>
      <c r="BE254" s="567">
        <f>IFERROR(IF(AND(NOT(YEAR(BE$3)&lt;=YEAR('Rent Roll'!$C8)+'Rent Roll'!$AB8-1),MOD(YEAR(BE$3),'Rent Roll'!$AA8)=MOD(YEAR('Rent Roll'!$C8),'Rent Roll'!$AA8),MONTH(BE$3)=MONTH('Rent Roll'!$C8)),1,0),0)</f>
        <v>0</v>
      </c>
      <c r="BF254" s="567">
        <f>IFERROR(IF(AND(NOT(YEAR(BF$3)&lt;=YEAR('Rent Roll'!$C8)+'Rent Roll'!$AB8-1),MOD(YEAR(BF$3),'Rent Roll'!$AA8)=MOD(YEAR('Rent Roll'!$C8),'Rent Roll'!$AA8),MONTH(BF$3)=MONTH('Rent Roll'!$C8)),1,0),0)</f>
        <v>0</v>
      </c>
      <c r="BG254" s="567">
        <f>IFERROR(IF(AND(NOT(YEAR(BG$3)&lt;=YEAR('Rent Roll'!$C8)+'Rent Roll'!$AB8-1),MOD(YEAR(BG$3),'Rent Roll'!$AA8)=MOD(YEAR('Rent Roll'!$C8),'Rent Roll'!$AA8),MONTH(BG$3)=MONTH('Rent Roll'!$C8)),1,0),0)</f>
        <v>0</v>
      </c>
      <c r="BH254" s="567">
        <f>IFERROR(IF(AND(NOT(YEAR(BH$3)&lt;=YEAR('Rent Roll'!$C8)+'Rent Roll'!$AB8-1),MOD(YEAR(BH$3),'Rent Roll'!$AA8)=MOD(YEAR('Rent Roll'!$C8),'Rent Roll'!$AA8),MONTH(BH$3)=MONTH('Rent Roll'!$C8)),1,0),0)</f>
        <v>0</v>
      </c>
      <c r="BI254" s="567">
        <f>IFERROR(IF(AND(NOT(YEAR(BI$3)&lt;=YEAR('Rent Roll'!$C8)+'Rent Roll'!$AB8-1),MOD(YEAR(BI$3),'Rent Roll'!$AA8)=MOD(YEAR('Rent Roll'!$C8),'Rent Roll'!$AA8),MONTH(BI$3)=MONTH('Rent Roll'!$C8)),1,0),0)</f>
        <v>0</v>
      </c>
      <c r="BJ254" s="567">
        <f>IFERROR(IF(AND(NOT(YEAR(BJ$3)&lt;=YEAR('Rent Roll'!$C8)+'Rent Roll'!$AB8-1),MOD(YEAR(BJ$3),'Rent Roll'!$AA8)=MOD(YEAR('Rent Roll'!$C8),'Rent Roll'!$AA8),MONTH(BJ$3)=MONTH('Rent Roll'!$C8)),1,0),0)</f>
        <v>0</v>
      </c>
      <c r="BK254" s="567">
        <f>IFERROR(IF(AND(NOT(YEAR(BK$3)&lt;=YEAR('Rent Roll'!$C8)+'Rent Roll'!$AB8-1),MOD(YEAR(BK$3),'Rent Roll'!$AA8)=MOD(YEAR('Rent Roll'!$C8),'Rent Roll'!$AA8),MONTH(BK$3)=MONTH('Rent Roll'!$C8)),1,0),0)</f>
        <v>0</v>
      </c>
      <c r="BL254" s="567">
        <f>IFERROR(IF(AND(NOT(YEAR(BL$3)&lt;=YEAR('Rent Roll'!$C8)+'Rent Roll'!$AB8-1),MOD(YEAR(BL$3),'Rent Roll'!$AA8)=MOD(YEAR('Rent Roll'!$C8),'Rent Roll'!$AA8),MONTH(BL$3)=MONTH('Rent Roll'!$C8)),1,0),0)</f>
        <v>0</v>
      </c>
      <c r="BM254" s="567">
        <f>IFERROR(IF(AND(NOT(YEAR(BM$3)&lt;=YEAR('Rent Roll'!$C8)+'Rent Roll'!$AB8-1),MOD(YEAR(BM$3),'Rent Roll'!$AA8)=MOD(YEAR('Rent Roll'!$C8),'Rent Roll'!$AA8),MONTH(BM$3)=MONTH('Rent Roll'!$C8)),1,0),0)</f>
        <v>0</v>
      </c>
      <c r="BN254" s="767">
        <f>IFERROR(IF(AND(NOT(YEAR(BN$3)&lt;=YEAR('Rent Roll'!$C8)+'Rent Roll'!$AB8-1),MOD(YEAR(BN$3),'Rent Roll'!$AA8)=MOD(YEAR('Rent Roll'!$C8),'Rent Roll'!$AA8),MONTH(BN$3)=MONTH('Rent Roll'!$C8)),1,0),0)</f>
        <v>1</v>
      </c>
      <c r="BO254" s="768">
        <f>IFERROR(IF(AND(NOT(YEAR(BO$3)&lt;=YEAR('Rent Roll'!$C8)+'Rent Roll'!$AB8-1),MOD(YEAR(BO$3),'Rent Roll'!$AA8)=MOD(YEAR('Rent Roll'!$C8),'Rent Roll'!$AA8),MONTH(BO$3)=MONTH('Rent Roll'!$C8)),1,0),0)</f>
        <v>0</v>
      </c>
      <c r="BP254" s="567">
        <f>IFERROR(IF(AND(NOT(YEAR(BP$3)&lt;=YEAR('Rent Roll'!$C8)+'Rent Roll'!$AB8-1),MOD(YEAR(BP$3),'Rent Roll'!$AA8)=MOD(YEAR('Rent Roll'!$C8),'Rent Roll'!$AA8),MONTH(BP$3)=MONTH('Rent Roll'!$C8)),1,0),0)</f>
        <v>0</v>
      </c>
      <c r="BQ254" s="567">
        <f>IFERROR(IF(AND(NOT(YEAR(BQ$3)&lt;=YEAR('Rent Roll'!$C8)+'Rent Roll'!$AB8-1),MOD(YEAR(BQ$3),'Rent Roll'!$AA8)=MOD(YEAR('Rent Roll'!$C8),'Rent Roll'!$AA8),MONTH(BQ$3)=MONTH('Rent Roll'!$C8)),1,0),0)</f>
        <v>0</v>
      </c>
      <c r="BR254" s="567">
        <f>IFERROR(IF(AND(NOT(YEAR(BR$3)&lt;=YEAR('Rent Roll'!$C8)+'Rent Roll'!$AB8-1),MOD(YEAR(BR$3),'Rent Roll'!$AA8)=MOD(YEAR('Rent Roll'!$C8),'Rent Roll'!$AA8),MONTH(BR$3)=MONTH('Rent Roll'!$C8)),1,0),0)</f>
        <v>0</v>
      </c>
      <c r="BS254" s="567">
        <f>IFERROR(IF(AND(NOT(YEAR(BS$3)&lt;=YEAR('Rent Roll'!$C8)+'Rent Roll'!$AB8-1),MOD(YEAR(BS$3),'Rent Roll'!$AA8)=MOD(YEAR('Rent Roll'!$C8),'Rent Roll'!$AA8),MONTH(BS$3)=MONTH('Rent Roll'!$C8)),1,0),0)</f>
        <v>0</v>
      </c>
      <c r="BT254" s="567">
        <f>IFERROR(IF(AND(NOT(YEAR(BT$3)&lt;=YEAR('Rent Roll'!$C8)+'Rent Roll'!$AB8-1),MOD(YEAR(BT$3),'Rent Roll'!$AA8)=MOD(YEAR('Rent Roll'!$C8),'Rent Roll'!$AA8),MONTH(BT$3)=MONTH('Rent Roll'!$C8)),1,0),0)</f>
        <v>0</v>
      </c>
      <c r="BU254" s="567">
        <f>IFERROR(IF(AND(NOT(YEAR(BU$3)&lt;=YEAR('Rent Roll'!$C8)+'Rent Roll'!$AB8-1),MOD(YEAR(BU$3),'Rent Roll'!$AA8)=MOD(YEAR('Rent Roll'!$C8),'Rent Roll'!$AA8),MONTH(BU$3)=MONTH('Rent Roll'!$C8)),1,0),0)</f>
        <v>0</v>
      </c>
      <c r="BV254" s="567">
        <f>IFERROR(IF(AND(NOT(YEAR(BV$3)&lt;=YEAR('Rent Roll'!$C8)+'Rent Roll'!$AB8-1),MOD(YEAR(BV$3),'Rent Roll'!$AA8)=MOD(YEAR('Rent Roll'!$C8),'Rent Roll'!$AA8),MONTH(BV$3)=MONTH('Rent Roll'!$C8)),1,0),0)</f>
        <v>0</v>
      </c>
      <c r="BW254" s="567">
        <f>IFERROR(IF(AND(NOT(YEAR(BW$3)&lt;=YEAR('Rent Roll'!$C8)+'Rent Roll'!$AB8-1),MOD(YEAR(BW$3),'Rent Roll'!$AA8)=MOD(YEAR('Rent Roll'!$C8),'Rent Roll'!$AA8),MONTH(BW$3)=MONTH('Rent Roll'!$C8)),1,0),0)</f>
        <v>0</v>
      </c>
      <c r="BX254" s="567">
        <f>IFERROR(IF(AND(NOT(YEAR(BX$3)&lt;=YEAR('Rent Roll'!$C8)+'Rent Roll'!$AB8-1),MOD(YEAR(BX$3),'Rent Roll'!$AA8)=MOD(YEAR('Rent Roll'!$C8),'Rent Roll'!$AA8),MONTH(BX$3)=MONTH('Rent Roll'!$C8)),1,0),0)</f>
        <v>0</v>
      </c>
      <c r="BY254" s="567">
        <f>IFERROR(IF(AND(NOT(YEAR(BY$3)&lt;=YEAR('Rent Roll'!$C8)+'Rent Roll'!$AB8-1),MOD(YEAR(BY$3),'Rent Roll'!$AA8)=MOD(YEAR('Rent Roll'!$C8),'Rent Roll'!$AA8),MONTH(BY$3)=MONTH('Rent Roll'!$C8)),1,0),0)</f>
        <v>0</v>
      </c>
      <c r="BZ254" s="767">
        <f>IFERROR(IF(AND(NOT(YEAR(BZ$3)&lt;=YEAR('Rent Roll'!$C8)+'Rent Roll'!$AB8-1),MOD(YEAR(BZ$3),'Rent Roll'!$AA8)=MOD(YEAR('Rent Roll'!$C8),'Rent Roll'!$AA8),MONTH(BZ$3)=MONTH('Rent Roll'!$C8)),1,0),0)</f>
        <v>1</v>
      </c>
      <c r="CA254" s="768">
        <f>IFERROR(IF(AND(NOT(YEAR(CA$3)&lt;=YEAR('Rent Roll'!$C8)+'Rent Roll'!$AB8-1),MOD(YEAR(CA$3),'Rent Roll'!$AA8)=MOD(YEAR('Rent Roll'!$C8),'Rent Roll'!$AA8),MONTH(CA$3)=MONTH('Rent Roll'!$C8)),1,0),0)</f>
        <v>0</v>
      </c>
      <c r="CB254" s="567">
        <f>IFERROR(IF(AND(NOT(YEAR(CB$3)&lt;=YEAR('Rent Roll'!$C8)+'Rent Roll'!$AB8-1),MOD(YEAR(CB$3),'Rent Roll'!$AA8)=MOD(YEAR('Rent Roll'!$C8),'Rent Roll'!$AA8),MONTH(CB$3)=MONTH('Rent Roll'!$C8)),1,0),0)</f>
        <v>0</v>
      </c>
      <c r="CC254" s="567">
        <f>IFERROR(IF(AND(NOT(YEAR(CC$3)&lt;=YEAR('Rent Roll'!$C8)+'Rent Roll'!$AB8-1),MOD(YEAR(CC$3),'Rent Roll'!$AA8)=MOD(YEAR('Rent Roll'!$C8),'Rent Roll'!$AA8),MONTH(CC$3)=MONTH('Rent Roll'!$C8)),1,0),0)</f>
        <v>0</v>
      </c>
      <c r="CD254" s="567">
        <f>IFERROR(IF(AND(NOT(YEAR(CD$3)&lt;=YEAR('Rent Roll'!$C8)+'Rent Roll'!$AB8-1),MOD(YEAR(CD$3),'Rent Roll'!$AA8)=MOD(YEAR('Rent Roll'!$C8),'Rent Roll'!$AA8),MONTH(CD$3)=MONTH('Rent Roll'!$C8)),1,0),0)</f>
        <v>0</v>
      </c>
      <c r="CE254" s="567">
        <f>IFERROR(IF(AND(NOT(YEAR(CE$3)&lt;=YEAR('Rent Roll'!$C8)+'Rent Roll'!$AB8-1),MOD(YEAR(CE$3),'Rent Roll'!$AA8)=MOD(YEAR('Rent Roll'!$C8),'Rent Roll'!$AA8),MONTH(CE$3)=MONTH('Rent Roll'!$C8)),1,0),0)</f>
        <v>0</v>
      </c>
      <c r="CF254" s="567">
        <f>IFERROR(IF(AND(NOT(YEAR(CF$3)&lt;=YEAR('Rent Roll'!$C8)+'Rent Roll'!$AB8-1),MOD(YEAR(CF$3),'Rent Roll'!$AA8)=MOD(YEAR('Rent Roll'!$C8),'Rent Roll'!$AA8),MONTH(CF$3)=MONTH('Rent Roll'!$C8)),1,0),0)</f>
        <v>0</v>
      </c>
      <c r="CG254" s="567">
        <f>IFERROR(IF(AND(NOT(YEAR(CG$3)&lt;=YEAR('Rent Roll'!$C8)+'Rent Roll'!$AB8-1),MOD(YEAR(CG$3),'Rent Roll'!$AA8)=MOD(YEAR('Rent Roll'!$C8),'Rent Roll'!$AA8),MONTH(CG$3)=MONTH('Rent Roll'!$C8)),1,0),0)</f>
        <v>0</v>
      </c>
      <c r="CH254" s="567">
        <f>IFERROR(IF(AND(NOT(YEAR(CH$3)&lt;=YEAR('Rent Roll'!$C8)+'Rent Roll'!$AB8-1),MOD(YEAR(CH$3),'Rent Roll'!$AA8)=MOD(YEAR('Rent Roll'!$C8),'Rent Roll'!$AA8),MONTH(CH$3)=MONTH('Rent Roll'!$C8)),1,0),0)</f>
        <v>0</v>
      </c>
      <c r="CI254" s="567">
        <f>IFERROR(IF(AND(NOT(YEAR(CI$3)&lt;=YEAR('Rent Roll'!$C8)+'Rent Roll'!$AB8-1),MOD(YEAR(CI$3),'Rent Roll'!$AA8)=MOD(YEAR('Rent Roll'!$C8),'Rent Roll'!$AA8),MONTH(CI$3)=MONTH('Rent Roll'!$C8)),1,0),0)</f>
        <v>0</v>
      </c>
      <c r="CJ254" s="567">
        <f>IFERROR(IF(AND(NOT(YEAR(CJ$3)&lt;=YEAR('Rent Roll'!$C8)+'Rent Roll'!$AB8-1),MOD(YEAR(CJ$3),'Rent Roll'!$AA8)=MOD(YEAR('Rent Roll'!$C8),'Rent Roll'!$AA8),MONTH(CJ$3)=MONTH('Rent Roll'!$C8)),1,0),0)</f>
        <v>0</v>
      </c>
      <c r="CK254" s="567">
        <f>IFERROR(IF(AND(NOT(YEAR(CK$3)&lt;=YEAR('Rent Roll'!$C8)+'Rent Roll'!$AB8-1),MOD(YEAR(CK$3),'Rent Roll'!$AA8)=MOD(YEAR('Rent Roll'!$C8),'Rent Roll'!$AA8),MONTH(CK$3)=MONTH('Rent Roll'!$C8)),1,0),0)</f>
        <v>0</v>
      </c>
      <c r="CL254" s="767">
        <f>IFERROR(IF(AND(NOT(YEAR(CL$3)&lt;=YEAR('Rent Roll'!$C8)+'Rent Roll'!$AB8-1),MOD(YEAR(CL$3),'Rent Roll'!$AA8)=MOD(YEAR('Rent Roll'!$C8),'Rent Roll'!$AA8),MONTH(CL$3)=MONTH('Rent Roll'!$C8)),1,0),0)</f>
        <v>1</v>
      </c>
      <c r="CM254" s="768">
        <f>IFERROR(IF(AND(NOT(YEAR(CM$3)&lt;=YEAR('Rent Roll'!$C8)+'Rent Roll'!$AB8-1),MOD(YEAR(CM$3),'Rent Roll'!$AA8)=MOD(YEAR('Rent Roll'!$C8),'Rent Roll'!$AA8),MONTH(CM$3)=MONTH('Rent Roll'!$C8)),1,0),0)</f>
        <v>0</v>
      </c>
      <c r="CN254" s="567">
        <f>IFERROR(IF(AND(NOT(YEAR(CN$3)&lt;=YEAR('Rent Roll'!$C8)+'Rent Roll'!$AB8-1),MOD(YEAR(CN$3),'Rent Roll'!$AA8)=MOD(YEAR('Rent Roll'!$C8),'Rent Roll'!$AA8),MONTH(CN$3)=MONTH('Rent Roll'!$C8)),1,0),0)</f>
        <v>0</v>
      </c>
      <c r="CO254" s="567">
        <f>IFERROR(IF(AND(NOT(YEAR(CO$3)&lt;=YEAR('Rent Roll'!$C8)+'Rent Roll'!$AB8-1),MOD(YEAR(CO$3),'Rent Roll'!$AA8)=MOD(YEAR('Rent Roll'!$C8),'Rent Roll'!$AA8),MONTH(CO$3)=MONTH('Rent Roll'!$C8)),1,0),0)</f>
        <v>0</v>
      </c>
      <c r="CP254" s="567">
        <f>IFERROR(IF(AND(NOT(YEAR(CP$3)&lt;=YEAR('Rent Roll'!$C8)+'Rent Roll'!$AB8-1),MOD(YEAR(CP$3),'Rent Roll'!$AA8)=MOD(YEAR('Rent Roll'!$C8),'Rent Roll'!$AA8),MONTH(CP$3)=MONTH('Rent Roll'!$C8)),1,0),0)</f>
        <v>0</v>
      </c>
      <c r="CQ254" s="567">
        <f>IFERROR(IF(AND(NOT(YEAR(CQ$3)&lt;=YEAR('Rent Roll'!$C8)+'Rent Roll'!$AB8-1),MOD(YEAR(CQ$3),'Rent Roll'!$AA8)=MOD(YEAR('Rent Roll'!$C8),'Rent Roll'!$AA8),MONTH(CQ$3)=MONTH('Rent Roll'!$C8)),1,0),0)</f>
        <v>0</v>
      </c>
      <c r="CR254" s="567">
        <f>IFERROR(IF(AND(NOT(YEAR(CR$3)&lt;=YEAR('Rent Roll'!$C8)+'Rent Roll'!$AB8-1),MOD(YEAR(CR$3),'Rent Roll'!$AA8)=MOD(YEAR('Rent Roll'!$C8),'Rent Roll'!$AA8),MONTH(CR$3)=MONTH('Rent Roll'!$C8)),1,0),0)</f>
        <v>0</v>
      </c>
      <c r="CS254" s="567">
        <f>IFERROR(IF(AND(NOT(YEAR(CS$3)&lt;=YEAR('Rent Roll'!$C8)+'Rent Roll'!$AB8-1),MOD(YEAR(CS$3),'Rent Roll'!$AA8)=MOD(YEAR('Rent Roll'!$C8),'Rent Roll'!$AA8),MONTH(CS$3)=MONTH('Rent Roll'!$C8)),1,0),0)</f>
        <v>0</v>
      </c>
      <c r="CT254" s="567">
        <f>IFERROR(IF(AND(NOT(YEAR(CT$3)&lt;=YEAR('Rent Roll'!$C8)+'Rent Roll'!$AB8-1),MOD(YEAR(CT$3),'Rent Roll'!$AA8)=MOD(YEAR('Rent Roll'!$C8),'Rent Roll'!$AA8),MONTH(CT$3)=MONTH('Rent Roll'!$C8)),1,0),0)</f>
        <v>0</v>
      </c>
      <c r="CU254" s="567">
        <f>IFERROR(IF(AND(NOT(YEAR(CU$3)&lt;=YEAR('Rent Roll'!$C8)+'Rent Roll'!$AB8-1),MOD(YEAR(CU$3),'Rent Roll'!$AA8)=MOD(YEAR('Rent Roll'!$C8),'Rent Roll'!$AA8),MONTH(CU$3)=MONTH('Rent Roll'!$C8)),1,0),0)</f>
        <v>0</v>
      </c>
      <c r="CV254" s="567">
        <f>IFERROR(IF(AND(NOT(YEAR(CV$3)&lt;=YEAR('Rent Roll'!$C8)+'Rent Roll'!$AB8-1),MOD(YEAR(CV$3),'Rent Roll'!$AA8)=MOD(YEAR('Rent Roll'!$C8),'Rent Roll'!$AA8),MONTH(CV$3)=MONTH('Rent Roll'!$C8)),1,0),0)</f>
        <v>0</v>
      </c>
      <c r="CW254" s="567">
        <f>IFERROR(IF(AND(NOT(YEAR(CW$3)&lt;=YEAR('Rent Roll'!$C8)+'Rent Roll'!$AB8-1),MOD(YEAR(CW$3),'Rent Roll'!$AA8)=MOD(YEAR('Rent Roll'!$C8),'Rent Roll'!$AA8),MONTH(CW$3)=MONTH('Rent Roll'!$C8)),1,0),0)</f>
        <v>0</v>
      </c>
      <c r="CX254" s="767">
        <f>IFERROR(IF(AND(NOT(YEAR(CX$3)&lt;=YEAR('Rent Roll'!$C8)+'Rent Roll'!$AB8-1),MOD(YEAR(CX$3),'Rent Roll'!$AA8)=MOD(YEAR('Rent Roll'!$C8),'Rent Roll'!$AA8),MONTH(CX$3)=MONTH('Rent Roll'!$C8)),1,0),0)</f>
        <v>1</v>
      </c>
      <c r="CY254" s="768">
        <f>IFERROR(IF(AND(NOT(YEAR(CY$3)&lt;=YEAR('Rent Roll'!$C8)+'Rent Roll'!$AB8-1),MOD(YEAR(CY$3),'Rent Roll'!$AA8)=MOD(YEAR('Rent Roll'!$C8),'Rent Roll'!$AA8),MONTH(CY$3)=MONTH('Rent Roll'!$C8)),1,0),0)</f>
        <v>0</v>
      </c>
      <c r="CZ254" s="567">
        <f>IFERROR(IF(AND(NOT(YEAR(CZ$3)&lt;=YEAR('Rent Roll'!$C8)+'Rent Roll'!$AB8-1),MOD(YEAR(CZ$3),'Rent Roll'!$AA8)=MOD(YEAR('Rent Roll'!$C8),'Rent Roll'!$AA8),MONTH(CZ$3)=MONTH('Rent Roll'!$C8)),1,0),0)</f>
        <v>0</v>
      </c>
      <c r="DA254" s="567">
        <f>IFERROR(IF(AND(NOT(YEAR(DA$3)&lt;=YEAR('Rent Roll'!$C8)+'Rent Roll'!$AB8-1),MOD(YEAR(DA$3),'Rent Roll'!$AA8)=MOD(YEAR('Rent Roll'!$C8),'Rent Roll'!$AA8),MONTH(DA$3)=MONTH('Rent Roll'!$C8)),1,0),0)</f>
        <v>0</v>
      </c>
      <c r="DB254" s="567">
        <f>IFERROR(IF(AND(NOT(YEAR(DB$3)&lt;=YEAR('Rent Roll'!$C8)+'Rent Roll'!$AB8-1),MOD(YEAR(DB$3),'Rent Roll'!$AA8)=MOD(YEAR('Rent Roll'!$C8),'Rent Roll'!$AA8),MONTH(DB$3)=MONTH('Rent Roll'!$C8)),1,0),0)</f>
        <v>0</v>
      </c>
      <c r="DC254" s="567">
        <f>IFERROR(IF(AND(NOT(YEAR(DC$3)&lt;=YEAR('Rent Roll'!$C8)+'Rent Roll'!$AB8-1),MOD(YEAR(DC$3),'Rent Roll'!$AA8)=MOD(YEAR('Rent Roll'!$C8),'Rent Roll'!$AA8),MONTH(DC$3)=MONTH('Rent Roll'!$C8)),1,0),0)</f>
        <v>0</v>
      </c>
      <c r="DD254" s="567">
        <f>IFERROR(IF(AND(NOT(YEAR(DD$3)&lt;=YEAR('Rent Roll'!$C8)+'Rent Roll'!$AB8-1),MOD(YEAR(DD$3),'Rent Roll'!$AA8)=MOD(YEAR('Rent Roll'!$C8),'Rent Roll'!$AA8),MONTH(DD$3)=MONTH('Rent Roll'!$C8)),1,0),0)</f>
        <v>0</v>
      </c>
      <c r="DE254" s="567">
        <f>IFERROR(IF(AND(NOT(YEAR(DE$3)&lt;=YEAR('Rent Roll'!$C8)+'Rent Roll'!$AB8-1),MOD(YEAR(DE$3),'Rent Roll'!$AA8)=MOD(YEAR('Rent Roll'!$C8),'Rent Roll'!$AA8),MONTH(DE$3)=MONTH('Rent Roll'!$C8)),1,0),0)</f>
        <v>0</v>
      </c>
      <c r="DF254" s="567">
        <f>IFERROR(IF(AND(NOT(YEAR(DF$3)&lt;=YEAR('Rent Roll'!$C8)+'Rent Roll'!$AB8-1),MOD(YEAR(DF$3),'Rent Roll'!$AA8)=MOD(YEAR('Rent Roll'!$C8),'Rent Roll'!$AA8),MONTH(DF$3)=MONTH('Rent Roll'!$C8)),1,0),0)</f>
        <v>0</v>
      </c>
      <c r="DG254" s="567">
        <f>IFERROR(IF(AND(NOT(YEAR(DG$3)&lt;=YEAR('Rent Roll'!$C8)+'Rent Roll'!$AB8-1),MOD(YEAR(DG$3),'Rent Roll'!$AA8)=MOD(YEAR('Rent Roll'!$C8),'Rent Roll'!$AA8),MONTH(DG$3)=MONTH('Rent Roll'!$C8)),1,0),0)</f>
        <v>0</v>
      </c>
      <c r="DH254" s="567">
        <f>IFERROR(IF(AND(NOT(YEAR(DH$3)&lt;=YEAR('Rent Roll'!$C8)+'Rent Roll'!$AB8-1),MOD(YEAR(DH$3),'Rent Roll'!$AA8)=MOD(YEAR('Rent Roll'!$C8),'Rent Roll'!$AA8),MONTH(DH$3)=MONTH('Rent Roll'!$C8)),1,0),0)</f>
        <v>0</v>
      </c>
      <c r="DI254" s="567">
        <f>IFERROR(IF(AND(NOT(YEAR(DI$3)&lt;=YEAR('Rent Roll'!$C8)+'Rent Roll'!$AB8-1),MOD(YEAR(DI$3),'Rent Roll'!$AA8)=MOD(YEAR('Rent Roll'!$C8),'Rent Roll'!$AA8),MONTH(DI$3)=MONTH('Rent Roll'!$C8)),1,0),0)</f>
        <v>0</v>
      </c>
      <c r="DJ254" s="767">
        <f>IFERROR(IF(AND(NOT(YEAR(DJ$3)&lt;=YEAR('Rent Roll'!$C8)+'Rent Roll'!$AB8-1),MOD(YEAR(DJ$3),'Rent Roll'!$AA8)=MOD(YEAR('Rent Roll'!$C8),'Rent Roll'!$AA8),MONTH(DJ$3)=MONTH('Rent Roll'!$C8)),1,0),0)</f>
        <v>1</v>
      </c>
      <c r="DK254" s="768">
        <f>IFERROR(IF(AND(NOT(YEAR(DK$3)&lt;=YEAR('Rent Roll'!$C8)+'Rent Roll'!$AB8-1),MOD(YEAR(DK$3),'Rent Roll'!$AA8)=MOD(YEAR('Rent Roll'!$C8),'Rent Roll'!$AA8),MONTH(DK$3)=MONTH('Rent Roll'!$C8)),1,0),0)</f>
        <v>0</v>
      </c>
      <c r="DL254" s="567">
        <f>IFERROR(IF(AND(NOT(YEAR(DL$3)&lt;=YEAR('Rent Roll'!$C8)+'Rent Roll'!$AB8-1),MOD(YEAR(DL$3),'Rent Roll'!$AA8)=MOD(YEAR('Rent Roll'!$C8),'Rent Roll'!$AA8),MONTH(DL$3)=MONTH('Rent Roll'!$C8)),1,0),0)</f>
        <v>0</v>
      </c>
      <c r="DM254" s="567">
        <f>IFERROR(IF(AND(NOT(YEAR(DM$3)&lt;=YEAR('Rent Roll'!$C8)+'Rent Roll'!$AB8-1),MOD(YEAR(DM$3),'Rent Roll'!$AA8)=MOD(YEAR('Rent Roll'!$C8),'Rent Roll'!$AA8),MONTH(DM$3)=MONTH('Rent Roll'!$C8)),1,0),0)</f>
        <v>0</v>
      </c>
      <c r="DN254" s="567">
        <f>IFERROR(IF(AND(NOT(YEAR(DN$3)&lt;=YEAR('Rent Roll'!$C8)+'Rent Roll'!$AB8-1),MOD(YEAR(DN$3),'Rent Roll'!$AA8)=MOD(YEAR('Rent Roll'!$C8),'Rent Roll'!$AA8),MONTH(DN$3)=MONTH('Rent Roll'!$C8)),1,0),0)</f>
        <v>0</v>
      </c>
      <c r="DO254" s="567">
        <f>IFERROR(IF(AND(NOT(YEAR(DO$3)&lt;=YEAR('Rent Roll'!$C8)+'Rent Roll'!$AB8-1),MOD(YEAR(DO$3),'Rent Roll'!$AA8)=MOD(YEAR('Rent Roll'!$C8),'Rent Roll'!$AA8),MONTH(DO$3)=MONTH('Rent Roll'!$C8)),1,0),0)</f>
        <v>0</v>
      </c>
      <c r="DP254" s="567">
        <f>IFERROR(IF(AND(NOT(YEAR(DP$3)&lt;=YEAR('Rent Roll'!$C8)+'Rent Roll'!$AB8-1),MOD(YEAR(DP$3),'Rent Roll'!$AA8)=MOD(YEAR('Rent Roll'!$C8),'Rent Roll'!$AA8),MONTH(DP$3)=MONTH('Rent Roll'!$C8)),1,0),0)</f>
        <v>0</v>
      </c>
      <c r="DQ254" s="567">
        <f>IFERROR(IF(AND(NOT(YEAR(DQ$3)&lt;=YEAR('Rent Roll'!$C8)+'Rent Roll'!$AB8-1),MOD(YEAR(DQ$3),'Rent Roll'!$AA8)=MOD(YEAR('Rent Roll'!$C8),'Rent Roll'!$AA8),MONTH(DQ$3)=MONTH('Rent Roll'!$C8)),1,0),0)</f>
        <v>0</v>
      </c>
      <c r="DR254" s="567">
        <f>IFERROR(IF(AND(NOT(YEAR(DR$3)&lt;=YEAR('Rent Roll'!$C8)+'Rent Roll'!$AB8-1),MOD(YEAR(DR$3),'Rent Roll'!$AA8)=MOD(YEAR('Rent Roll'!$C8),'Rent Roll'!$AA8),MONTH(DR$3)=MONTH('Rent Roll'!$C8)),1,0),0)</f>
        <v>0</v>
      </c>
      <c r="DS254" s="567">
        <f>IFERROR(IF(AND(NOT(YEAR(DS$3)&lt;=YEAR('Rent Roll'!$C8)+'Rent Roll'!$AB8-1),MOD(YEAR(DS$3),'Rent Roll'!$AA8)=MOD(YEAR('Rent Roll'!$C8),'Rent Roll'!$AA8),MONTH(DS$3)=MONTH('Rent Roll'!$C8)),1,0),0)</f>
        <v>0</v>
      </c>
      <c r="DT254" s="567">
        <f>IFERROR(IF(AND(NOT(YEAR(DT$3)&lt;=YEAR('Rent Roll'!$C8)+'Rent Roll'!$AB8-1),MOD(YEAR(DT$3),'Rent Roll'!$AA8)=MOD(YEAR('Rent Roll'!$C8),'Rent Roll'!$AA8),MONTH(DT$3)=MONTH('Rent Roll'!$C8)),1,0),0)</f>
        <v>0</v>
      </c>
      <c r="DU254" s="567">
        <f>IFERROR(IF(AND(NOT(YEAR(DU$3)&lt;=YEAR('Rent Roll'!$C8)+'Rent Roll'!$AB8-1),MOD(YEAR(DU$3),'Rent Roll'!$AA8)=MOD(YEAR('Rent Roll'!$C8),'Rent Roll'!$AA8),MONTH(DU$3)=MONTH('Rent Roll'!$C8)),1,0),0)</f>
        <v>0</v>
      </c>
      <c r="DV254" s="567">
        <f>IFERROR(IF(AND(NOT(YEAR(DV$3)&lt;=YEAR('Rent Roll'!$C8)+'Rent Roll'!$AB8-1),MOD(YEAR(DV$3),'Rent Roll'!$AA8)=MOD(YEAR('Rent Roll'!$C8),'Rent Roll'!$AA8),MONTH(DV$3)=MONTH('Rent Roll'!$C8)),1,0),0)</f>
        <v>1</v>
      </c>
    </row>
    <row r="255" spans="1:126" s="565" customFormat="1" ht="12" customHeight="1" outlineLevel="1" x14ac:dyDescent="0.4">
      <c r="A255" s="731"/>
      <c r="B255" s="564" t="str">
        <f>'Rent Roll'!$B9</f>
        <v>5층</v>
      </c>
      <c r="C255" s="566"/>
      <c r="D255" s="566"/>
      <c r="E255" s="566"/>
      <c r="F255" s="778">
        <f>IFERROR(IF(AND(NOT(YEAR(F$3)&lt;=YEAR('Rent Roll'!$C9)+'Rent Roll'!$AB9-1),MOD(YEAR(F$3),'Rent Roll'!$AA9)=MOD(YEAR('Rent Roll'!$C9),'Rent Roll'!$AA9),MONTH(F$3)=MONTH('Rent Roll'!$C9)),1,0),0)</f>
        <v>0</v>
      </c>
      <c r="G255" s="768">
        <f>IFERROR(IF(AND(NOT(YEAR(G$3)&lt;=YEAR('Rent Roll'!$C9)+'Rent Roll'!$AB9-1),MOD(YEAR(G$3),'Rent Roll'!$AA9)=MOD(YEAR('Rent Roll'!$C9),'Rent Roll'!$AA9),MONTH(G$3)=MONTH('Rent Roll'!$C9)),1,0),0)</f>
        <v>0</v>
      </c>
      <c r="H255" s="567">
        <f>IFERROR(IF(AND(NOT(YEAR(H$3)&lt;=YEAR('Rent Roll'!$C9)+'Rent Roll'!$AB9-1),MOD(YEAR(H$3),'Rent Roll'!$AA9)=MOD(YEAR('Rent Roll'!$C9),'Rent Roll'!$AA9),MONTH(H$3)=MONTH('Rent Roll'!$C9)),1,0),0)</f>
        <v>0</v>
      </c>
      <c r="I255" s="567">
        <f>IFERROR(IF(AND(NOT(YEAR(I$3)&lt;=YEAR('Rent Roll'!$C9)+'Rent Roll'!$AB9-1),MOD(YEAR(I$3),'Rent Roll'!$AA9)=MOD(YEAR('Rent Roll'!$C9),'Rent Roll'!$AA9),MONTH(I$3)=MONTH('Rent Roll'!$C9)),1,0),0)</f>
        <v>0</v>
      </c>
      <c r="J255" s="567">
        <f>IFERROR(IF(AND(NOT(YEAR(J$3)&lt;=YEAR('Rent Roll'!$C9)+'Rent Roll'!$AB9-1),MOD(YEAR(J$3),'Rent Roll'!$AA9)=MOD(YEAR('Rent Roll'!$C9),'Rent Roll'!$AA9),MONTH(J$3)=MONTH('Rent Roll'!$C9)),1,0),0)</f>
        <v>0</v>
      </c>
      <c r="K255" s="567">
        <f>IFERROR(IF(AND(NOT(YEAR(K$3)&lt;=YEAR('Rent Roll'!$C9)+'Rent Roll'!$AB9-1),MOD(YEAR(K$3),'Rent Roll'!$AA9)=MOD(YEAR('Rent Roll'!$C9),'Rent Roll'!$AA9),MONTH(K$3)=MONTH('Rent Roll'!$C9)),1,0),0)</f>
        <v>0</v>
      </c>
      <c r="L255" s="567">
        <f>IFERROR(IF(AND(NOT(YEAR(L$3)&lt;=YEAR('Rent Roll'!$C9)+'Rent Roll'!$AB9-1),MOD(YEAR(L$3),'Rent Roll'!$AA9)=MOD(YEAR('Rent Roll'!$C9),'Rent Roll'!$AA9),MONTH(L$3)=MONTH('Rent Roll'!$C9)),1,0),0)</f>
        <v>0</v>
      </c>
      <c r="M255" s="567">
        <f>IFERROR(IF(AND(NOT(YEAR(M$3)&lt;=YEAR('Rent Roll'!$C9)+'Rent Roll'!$AB9-1),MOD(YEAR(M$3),'Rent Roll'!$AA9)=MOD(YEAR('Rent Roll'!$C9),'Rent Roll'!$AA9),MONTH(M$3)=MONTH('Rent Roll'!$C9)),1,0),0)</f>
        <v>0</v>
      </c>
      <c r="N255" s="567">
        <f>IFERROR(IF(AND(NOT(YEAR(N$3)&lt;=YEAR('Rent Roll'!$C9)+'Rent Roll'!$AB9-1),MOD(YEAR(N$3),'Rent Roll'!$AA9)=MOD(YEAR('Rent Roll'!$C9),'Rent Roll'!$AA9),MONTH(N$3)=MONTH('Rent Roll'!$C9)),1,0),0)</f>
        <v>0</v>
      </c>
      <c r="O255" s="567">
        <f>IFERROR(IF(AND(NOT(YEAR(O$3)&lt;=YEAR('Rent Roll'!$C9)+'Rent Roll'!$AB9-1),MOD(YEAR(O$3),'Rent Roll'!$AA9)=MOD(YEAR('Rent Roll'!$C9),'Rent Roll'!$AA9),MONTH(O$3)=MONTH('Rent Roll'!$C9)),1,0),0)</f>
        <v>0</v>
      </c>
      <c r="P255" s="567">
        <f>IFERROR(IF(AND(NOT(YEAR(P$3)&lt;=YEAR('Rent Roll'!$C9)+'Rent Roll'!$AB9-1),MOD(YEAR(P$3),'Rent Roll'!$AA9)=MOD(YEAR('Rent Roll'!$C9),'Rent Roll'!$AA9),MONTH(P$3)=MONTH('Rent Roll'!$C9)),1,0),0)</f>
        <v>0</v>
      </c>
      <c r="Q255" s="567">
        <f>IFERROR(IF(AND(NOT(YEAR(Q$3)&lt;=YEAR('Rent Roll'!$C9)+'Rent Roll'!$AB9-1),MOD(YEAR(Q$3),'Rent Roll'!$AA9)=MOD(YEAR('Rent Roll'!$C9),'Rent Roll'!$AA9),MONTH(Q$3)=MONTH('Rent Roll'!$C9)),1,0),0)</f>
        <v>0</v>
      </c>
      <c r="R255" s="767">
        <f>IFERROR(IF(AND(NOT(YEAR(R$3)&lt;=YEAR('Rent Roll'!$C9)+'Rent Roll'!$AB9-1),MOD(YEAR(R$3),'Rent Roll'!$AA9)=MOD(YEAR('Rent Roll'!$C9),'Rent Roll'!$AA9),MONTH(R$3)=MONTH('Rent Roll'!$C9)),1,0),0)</f>
        <v>0</v>
      </c>
      <c r="S255" s="768">
        <f>IFERROR(IF(AND(NOT(YEAR(S$3)&lt;=YEAR('Rent Roll'!$C9)+'Rent Roll'!$AB9-1),MOD(YEAR(S$3),'Rent Roll'!$AA9)=MOD(YEAR('Rent Roll'!$C9),'Rent Roll'!$AA9),MONTH(S$3)=MONTH('Rent Roll'!$C9)),1,0),0)</f>
        <v>0</v>
      </c>
      <c r="T255" s="567">
        <f>IFERROR(IF(AND(NOT(YEAR(T$3)&lt;=YEAR('Rent Roll'!$C9)+'Rent Roll'!$AB9-1),MOD(YEAR(T$3),'Rent Roll'!$AA9)=MOD(YEAR('Rent Roll'!$C9),'Rent Roll'!$AA9),MONTH(T$3)=MONTH('Rent Roll'!$C9)),1,0),0)</f>
        <v>0</v>
      </c>
      <c r="U255" s="567">
        <f>IFERROR(IF(AND(NOT(YEAR(U$3)&lt;=YEAR('Rent Roll'!$C9)+'Rent Roll'!$AB9-1),MOD(YEAR(U$3),'Rent Roll'!$AA9)=MOD(YEAR('Rent Roll'!$C9),'Rent Roll'!$AA9),MONTH(U$3)=MONTH('Rent Roll'!$C9)),1,0),0)</f>
        <v>0</v>
      </c>
      <c r="V255" s="567">
        <f>IFERROR(IF(AND(NOT(YEAR(V$3)&lt;=YEAR('Rent Roll'!$C9)+'Rent Roll'!$AB9-1),MOD(YEAR(V$3),'Rent Roll'!$AA9)=MOD(YEAR('Rent Roll'!$C9),'Rent Roll'!$AA9),MONTH(V$3)=MONTH('Rent Roll'!$C9)),1,0),0)</f>
        <v>0</v>
      </c>
      <c r="W255" s="567">
        <f>IFERROR(IF(AND(NOT(YEAR(W$3)&lt;=YEAR('Rent Roll'!$C9)+'Rent Roll'!$AB9-1),MOD(YEAR(W$3),'Rent Roll'!$AA9)=MOD(YEAR('Rent Roll'!$C9),'Rent Roll'!$AA9),MONTH(W$3)=MONTH('Rent Roll'!$C9)),1,0),0)</f>
        <v>0</v>
      </c>
      <c r="X255" s="567">
        <f>IFERROR(IF(AND(NOT(YEAR(X$3)&lt;=YEAR('Rent Roll'!$C9)+'Rent Roll'!$AB9-1),MOD(YEAR(X$3),'Rent Roll'!$AA9)=MOD(YEAR('Rent Roll'!$C9),'Rent Roll'!$AA9),MONTH(X$3)=MONTH('Rent Roll'!$C9)),1,0),0)</f>
        <v>0</v>
      </c>
      <c r="Y255" s="567">
        <f>IFERROR(IF(AND(NOT(YEAR(Y$3)&lt;=YEAR('Rent Roll'!$C9)+'Rent Roll'!$AB9-1),MOD(YEAR(Y$3),'Rent Roll'!$AA9)=MOD(YEAR('Rent Roll'!$C9),'Rent Roll'!$AA9),MONTH(Y$3)=MONTH('Rent Roll'!$C9)),1,0),0)</f>
        <v>0</v>
      </c>
      <c r="Z255" s="567">
        <f>IFERROR(IF(AND(NOT(YEAR(Z$3)&lt;=YEAR('Rent Roll'!$C9)+'Rent Roll'!$AB9-1),MOD(YEAR(Z$3),'Rent Roll'!$AA9)=MOD(YEAR('Rent Roll'!$C9),'Rent Roll'!$AA9),MONTH(Z$3)=MONTH('Rent Roll'!$C9)),1,0),0)</f>
        <v>0</v>
      </c>
      <c r="AA255" s="567">
        <f>IFERROR(IF(AND(NOT(YEAR(AA$3)&lt;=YEAR('Rent Roll'!$C9)+'Rent Roll'!$AB9-1),MOD(YEAR(AA$3),'Rent Roll'!$AA9)=MOD(YEAR('Rent Roll'!$C9),'Rent Roll'!$AA9),MONTH(AA$3)=MONTH('Rent Roll'!$C9)),1,0),0)</f>
        <v>0</v>
      </c>
      <c r="AB255" s="567">
        <f>IFERROR(IF(AND(NOT(YEAR(AB$3)&lt;=YEAR('Rent Roll'!$C9)+'Rent Roll'!$AB9-1),MOD(YEAR(AB$3),'Rent Roll'!$AA9)=MOD(YEAR('Rent Roll'!$C9),'Rent Roll'!$AA9),MONTH(AB$3)=MONTH('Rent Roll'!$C9)),1,0),0)</f>
        <v>0</v>
      </c>
      <c r="AC255" s="567">
        <f>IFERROR(IF(AND(NOT(YEAR(AC$3)&lt;=YEAR('Rent Roll'!$C9)+'Rent Roll'!$AB9-1),MOD(YEAR(AC$3),'Rent Roll'!$AA9)=MOD(YEAR('Rent Roll'!$C9),'Rent Roll'!$AA9),MONTH(AC$3)=MONTH('Rent Roll'!$C9)),1,0),0)</f>
        <v>0</v>
      </c>
      <c r="AD255" s="767">
        <f>IFERROR(IF(AND(NOT(YEAR(AD$3)&lt;=YEAR('Rent Roll'!$C9)+'Rent Roll'!$AB9-1),MOD(YEAR(AD$3),'Rent Roll'!$AA9)=MOD(YEAR('Rent Roll'!$C9),'Rent Roll'!$AA9),MONTH(AD$3)=MONTH('Rent Roll'!$C9)),1,0),0)</f>
        <v>1</v>
      </c>
      <c r="AE255" s="768">
        <f>IFERROR(IF(AND(NOT(YEAR(AE$3)&lt;=YEAR('Rent Roll'!$C9)+'Rent Roll'!$AB9-1),MOD(YEAR(AE$3),'Rent Roll'!$AA9)=MOD(YEAR('Rent Roll'!$C9),'Rent Roll'!$AA9),MONTH(AE$3)=MONTH('Rent Roll'!$C9)),1,0),0)</f>
        <v>0</v>
      </c>
      <c r="AF255" s="567">
        <f>IFERROR(IF(AND(NOT(YEAR(AF$3)&lt;=YEAR('Rent Roll'!$C9)+'Rent Roll'!$AB9-1),MOD(YEAR(AF$3),'Rent Roll'!$AA9)=MOD(YEAR('Rent Roll'!$C9),'Rent Roll'!$AA9),MONTH(AF$3)=MONTH('Rent Roll'!$C9)),1,0),0)</f>
        <v>0</v>
      </c>
      <c r="AG255" s="567">
        <f>IFERROR(IF(AND(NOT(YEAR(AG$3)&lt;=YEAR('Rent Roll'!$C9)+'Rent Roll'!$AB9-1),MOD(YEAR(AG$3),'Rent Roll'!$AA9)=MOD(YEAR('Rent Roll'!$C9),'Rent Roll'!$AA9),MONTH(AG$3)=MONTH('Rent Roll'!$C9)),1,0),0)</f>
        <v>0</v>
      </c>
      <c r="AH255" s="567">
        <f>IFERROR(IF(AND(NOT(YEAR(AH$3)&lt;=YEAR('Rent Roll'!$C9)+'Rent Roll'!$AB9-1),MOD(YEAR(AH$3),'Rent Roll'!$AA9)=MOD(YEAR('Rent Roll'!$C9),'Rent Roll'!$AA9),MONTH(AH$3)=MONTH('Rent Roll'!$C9)),1,0),0)</f>
        <v>0</v>
      </c>
      <c r="AI255" s="567">
        <f>IFERROR(IF(AND(NOT(YEAR(AI$3)&lt;=YEAR('Rent Roll'!$C9)+'Rent Roll'!$AB9-1),MOD(YEAR(AI$3),'Rent Roll'!$AA9)=MOD(YEAR('Rent Roll'!$C9),'Rent Roll'!$AA9),MONTH(AI$3)=MONTH('Rent Roll'!$C9)),1,0),0)</f>
        <v>0</v>
      </c>
      <c r="AJ255" s="567">
        <f>IFERROR(IF(AND(NOT(YEAR(AJ$3)&lt;=YEAR('Rent Roll'!$C9)+'Rent Roll'!$AB9-1),MOD(YEAR(AJ$3),'Rent Roll'!$AA9)=MOD(YEAR('Rent Roll'!$C9),'Rent Roll'!$AA9),MONTH(AJ$3)=MONTH('Rent Roll'!$C9)),1,0),0)</f>
        <v>0</v>
      </c>
      <c r="AK255" s="567">
        <f>IFERROR(IF(AND(NOT(YEAR(AK$3)&lt;=YEAR('Rent Roll'!$C9)+'Rent Roll'!$AB9-1),MOD(YEAR(AK$3),'Rent Roll'!$AA9)=MOD(YEAR('Rent Roll'!$C9),'Rent Roll'!$AA9),MONTH(AK$3)=MONTH('Rent Roll'!$C9)),1,0),0)</f>
        <v>0</v>
      </c>
      <c r="AL255" s="567">
        <f>IFERROR(IF(AND(NOT(YEAR(AL$3)&lt;=YEAR('Rent Roll'!$C9)+'Rent Roll'!$AB9-1),MOD(YEAR(AL$3),'Rent Roll'!$AA9)=MOD(YEAR('Rent Roll'!$C9),'Rent Roll'!$AA9),MONTH(AL$3)=MONTH('Rent Roll'!$C9)),1,0),0)</f>
        <v>0</v>
      </c>
      <c r="AM255" s="567">
        <f>IFERROR(IF(AND(NOT(YEAR(AM$3)&lt;=YEAR('Rent Roll'!$C9)+'Rent Roll'!$AB9-1),MOD(YEAR(AM$3),'Rent Roll'!$AA9)=MOD(YEAR('Rent Roll'!$C9),'Rent Roll'!$AA9),MONTH(AM$3)=MONTH('Rent Roll'!$C9)),1,0),0)</f>
        <v>0</v>
      </c>
      <c r="AN255" s="567">
        <f>IFERROR(IF(AND(NOT(YEAR(AN$3)&lt;=YEAR('Rent Roll'!$C9)+'Rent Roll'!$AB9-1),MOD(YEAR(AN$3),'Rent Roll'!$AA9)=MOD(YEAR('Rent Roll'!$C9),'Rent Roll'!$AA9),MONTH(AN$3)=MONTH('Rent Roll'!$C9)),1,0),0)</f>
        <v>0</v>
      </c>
      <c r="AO255" s="567">
        <f>IFERROR(IF(AND(NOT(YEAR(AO$3)&lt;=YEAR('Rent Roll'!$C9)+'Rent Roll'!$AB9-1),MOD(YEAR(AO$3),'Rent Roll'!$AA9)=MOD(YEAR('Rent Roll'!$C9),'Rent Roll'!$AA9),MONTH(AO$3)=MONTH('Rent Roll'!$C9)),1,0),0)</f>
        <v>0</v>
      </c>
      <c r="AP255" s="767">
        <f>IFERROR(IF(AND(NOT(YEAR(AP$3)&lt;=YEAR('Rent Roll'!$C9)+'Rent Roll'!$AB9-1),MOD(YEAR(AP$3),'Rent Roll'!$AA9)=MOD(YEAR('Rent Roll'!$C9),'Rent Roll'!$AA9),MONTH(AP$3)=MONTH('Rent Roll'!$C9)),1,0),0)</f>
        <v>1</v>
      </c>
      <c r="AQ255" s="768">
        <f>IFERROR(IF(AND(NOT(YEAR(AQ$3)&lt;=YEAR('Rent Roll'!$C9)+'Rent Roll'!$AB9-1),MOD(YEAR(AQ$3),'Rent Roll'!$AA9)=MOD(YEAR('Rent Roll'!$C9),'Rent Roll'!$AA9),MONTH(AQ$3)=MONTH('Rent Roll'!$C9)),1,0),0)</f>
        <v>0</v>
      </c>
      <c r="AR255" s="567">
        <f>IFERROR(IF(AND(NOT(YEAR(AR$3)&lt;=YEAR('Rent Roll'!$C9)+'Rent Roll'!$AB9-1),MOD(YEAR(AR$3),'Rent Roll'!$AA9)=MOD(YEAR('Rent Roll'!$C9),'Rent Roll'!$AA9),MONTH(AR$3)=MONTH('Rent Roll'!$C9)),1,0),0)</f>
        <v>0</v>
      </c>
      <c r="AS255" s="567">
        <f>IFERROR(IF(AND(NOT(YEAR(AS$3)&lt;=YEAR('Rent Roll'!$C9)+'Rent Roll'!$AB9-1),MOD(YEAR(AS$3),'Rent Roll'!$AA9)=MOD(YEAR('Rent Roll'!$C9),'Rent Roll'!$AA9),MONTH(AS$3)=MONTH('Rent Roll'!$C9)),1,0),0)</f>
        <v>0</v>
      </c>
      <c r="AT255" s="567">
        <f>IFERROR(IF(AND(NOT(YEAR(AT$3)&lt;=YEAR('Rent Roll'!$C9)+'Rent Roll'!$AB9-1),MOD(YEAR(AT$3),'Rent Roll'!$AA9)=MOD(YEAR('Rent Roll'!$C9),'Rent Roll'!$AA9),MONTH(AT$3)=MONTH('Rent Roll'!$C9)),1,0),0)</f>
        <v>0</v>
      </c>
      <c r="AU255" s="567">
        <f>IFERROR(IF(AND(NOT(YEAR(AU$3)&lt;=YEAR('Rent Roll'!$C9)+'Rent Roll'!$AB9-1),MOD(YEAR(AU$3),'Rent Roll'!$AA9)=MOD(YEAR('Rent Roll'!$C9),'Rent Roll'!$AA9),MONTH(AU$3)=MONTH('Rent Roll'!$C9)),1,0),0)</f>
        <v>0</v>
      </c>
      <c r="AV255" s="567">
        <f>IFERROR(IF(AND(NOT(YEAR(AV$3)&lt;=YEAR('Rent Roll'!$C9)+'Rent Roll'!$AB9-1),MOD(YEAR(AV$3),'Rent Roll'!$AA9)=MOD(YEAR('Rent Roll'!$C9),'Rent Roll'!$AA9),MONTH(AV$3)=MONTH('Rent Roll'!$C9)),1,0),0)</f>
        <v>0</v>
      </c>
      <c r="AW255" s="567">
        <f>IFERROR(IF(AND(NOT(YEAR(AW$3)&lt;=YEAR('Rent Roll'!$C9)+'Rent Roll'!$AB9-1),MOD(YEAR(AW$3),'Rent Roll'!$AA9)=MOD(YEAR('Rent Roll'!$C9),'Rent Roll'!$AA9),MONTH(AW$3)=MONTH('Rent Roll'!$C9)),1,0),0)</f>
        <v>0</v>
      </c>
      <c r="AX255" s="567">
        <f>IFERROR(IF(AND(NOT(YEAR(AX$3)&lt;=YEAR('Rent Roll'!$C9)+'Rent Roll'!$AB9-1),MOD(YEAR(AX$3),'Rent Roll'!$AA9)=MOD(YEAR('Rent Roll'!$C9),'Rent Roll'!$AA9),MONTH(AX$3)=MONTH('Rent Roll'!$C9)),1,0),0)</f>
        <v>0</v>
      </c>
      <c r="AY255" s="567">
        <f>IFERROR(IF(AND(NOT(YEAR(AY$3)&lt;=YEAR('Rent Roll'!$C9)+'Rent Roll'!$AB9-1),MOD(YEAR(AY$3),'Rent Roll'!$AA9)=MOD(YEAR('Rent Roll'!$C9),'Rent Roll'!$AA9),MONTH(AY$3)=MONTH('Rent Roll'!$C9)),1,0),0)</f>
        <v>0</v>
      </c>
      <c r="AZ255" s="567">
        <f>IFERROR(IF(AND(NOT(YEAR(AZ$3)&lt;=YEAR('Rent Roll'!$C9)+'Rent Roll'!$AB9-1),MOD(YEAR(AZ$3),'Rent Roll'!$AA9)=MOD(YEAR('Rent Roll'!$C9),'Rent Roll'!$AA9),MONTH(AZ$3)=MONTH('Rent Roll'!$C9)),1,0),0)</f>
        <v>0</v>
      </c>
      <c r="BA255" s="567">
        <f>IFERROR(IF(AND(NOT(YEAR(BA$3)&lt;=YEAR('Rent Roll'!$C9)+'Rent Roll'!$AB9-1),MOD(YEAR(BA$3),'Rent Roll'!$AA9)=MOD(YEAR('Rent Roll'!$C9),'Rent Roll'!$AA9),MONTH(BA$3)=MONTH('Rent Roll'!$C9)),1,0),0)</f>
        <v>0</v>
      </c>
      <c r="BB255" s="767">
        <f>IFERROR(IF(AND(NOT(YEAR(BB$3)&lt;=YEAR('Rent Roll'!$C9)+'Rent Roll'!$AB9-1),MOD(YEAR(BB$3),'Rent Roll'!$AA9)=MOD(YEAR('Rent Roll'!$C9),'Rent Roll'!$AA9),MONTH(BB$3)=MONTH('Rent Roll'!$C9)),1,0),0)</f>
        <v>1</v>
      </c>
      <c r="BC255" s="768">
        <f>IFERROR(IF(AND(NOT(YEAR(BC$3)&lt;=YEAR('Rent Roll'!$C9)+'Rent Roll'!$AB9-1),MOD(YEAR(BC$3),'Rent Roll'!$AA9)=MOD(YEAR('Rent Roll'!$C9),'Rent Roll'!$AA9),MONTH(BC$3)=MONTH('Rent Roll'!$C9)),1,0),0)</f>
        <v>0</v>
      </c>
      <c r="BD255" s="567">
        <f>IFERROR(IF(AND(NOT(YEAR(BD$3)&lt;=YEAR('Rent Roll'!$C9)+'Rent Roll'!$AB9-1),MOD(YEAR(BD$3),'Rent Roll'!$AA9)=MOD(YEAR('Rent Roll'!$C9),'Rent Roll'!$AA9),MONTH(BD$3)=MONTH('Rent Roll'!$C9)),1,0),0)</f>
        <v>0</v>
      </c>
      <c r="BE255" s="567">
        <f>IFERROR(IF(AND(NOT(YEAR(BE$3)&lt;=YEAR('Rent Roll'!$C9)+'Rent Roll'!$AB9-1),MOD(YEAR(BE$3),'Rent Roll'!$AA9)=MOD(YEAR('Rent Roll'!$C9),'Rent Roll'!$AA9),MONTH(BE$3)=MONTH('Rent Roll'!$C9)),1,0),0)</f>
        <v>0</v>
      </c>
      <c r="BF255" s="567">
        <f>IFERROR(IF(AND(NOT(YEAR(BF$3)&lt;=YEAR('Rent Roll'!$C9)+'Rent Roll'!$AB9-1),MOD(YEAR(BF$3),'Rent Roll'!$AA9)=MOD(YEAR('Rent Roll'!$C9),'Rent Roll'!$AA9),MONTH(BF$3)=MONTH('Rent Roll'!$C9)),1,0),0)</f>
        <v>0</v>
      </c>
      <c r="BG255" s="567">
        <f>IFERROR(IF(AND(NOT(YEAR(BG$3)&lt;=YEAR('Rent Roll'!$C9)+'Rent Roll'!$AB9-1),MOD(YEAR(BG$3),'Rent Roll'!$AA9)=MOD(YEAR('Rent Roll'!$C9),'Rent Roll'!$AA9),MONTH(BG$3)=MONTH('Rent Roll'!$C9)),1,0),0)</f>
        <v>0</v>
      </c>
      <c r="BH255" s="567">
        <f>IFERROR(IF(AND(NOT(YEAR(BH$3)&lt;=YEAR('Rent Roll'!$C9)+'Rent Roll'!$AB9-1),MOD(YEAR(BH$3),'Rent Roll'!$AA9)=MOD(YEAR('Rent Roll'!$C9),'Rent Roll'!$AA9),MONTH(BH$3)=MONTH('Rent Roll'!$C9)),1,0),0)</f>
        <v>0</v>
      </c>
      <c r="BI255" s="567">
        <f>IFERROR(IF(AND(NOT(YEAR(BI$3)&lt;=YEAR('Rent Roll'!$C9)+'Rent Roll'!$AB9-1),MOD(YEAR(BI$3),'Rent Roll'!$AA9)=MOD(YEAR('Rent Roll'!$C9),'Rent Roll'!$AA9),MONTH(BI$3)=MONTH('Rent Roll'!$C9)),1,0),0)</f>
        <v>0</v>
      </c>
      <c r="BJ255" s="567">
        <f>IFERROR(IF(AND(NOT(YEAR(BJ$3)&lt;=YEAR('Rent Roll'!$C9)+'Rent Roll'!$AB9-1),MOD(YEAR(BJ$3),'Rent Roll'!$AA9)=MOD(YEAR('Rent Roll'!$C9),'Rent Roll'!$AA9),MONTH(BJ$3)=MONTH('Rent Roll'!$C9)),1,0),0)</f>
        <v>0</v>
      </c>
      <c r="BK255" s="567">
        <f>IFERROR(IF(AND(NOT(YEAR(BK$3)&lt;=YEAR('Rent Roll'!$C9)+'Rent Roll'!$AB9-1),MOD(YEAR(BK$3),'Rent Roll'!$AA9)=MOD(YEAR('Rent Roll'!$C9),'Rent Roll'!$AA9),MONTH(BK$3)=MONTH('Rent Roll'!$C9)),1,0),0)</f>
        <v>0</v>
      </c>
      <c r="BL255" s="567">
        <f>IFERROR(IF(AND(NOT(YEAR(BL$3)&lt;=YEAR('Rent Roll'!$C9)+'Rent Roll'!$AB9-1),MOD(YEAR(BL$3),'Rent Roll'!$AA9)=MOD(YEAR('Rent Roll'!$C9),'Rent Roll'!$AA9),MONTH(BL$3)=MONTH('Rent Roll'!$C9)),1,0),0)</f>
        <v>0</v>
      </c>
      <c r="BM255" s="567">
        <f>IFERROR(IF(AND(NOT(YEAR(BM$3)&lt;=YEAR('Rent Roll'!$C9)+'Rent Roll'!$AB9-1),MOD(YEAR(BM$3),'Rent Roll'!$AA9)=MOD(YEAR('Rent Roll'!$C9),'Rent Roll'!$AA9),MONTH(BM$3)=MONTH('Rent Roll'!$C9)),1,0),0)</f>
        <v>0</v>
      </c>
      <c r="BN255" s="767">
        <f>IFERROR(IF(AND(NOT(YEAR(BN$3)&lt;=YEAR('Rent Roll'!$C9)+'Rent Roll'!$AB9-1),MOD(YEAR(BN$3),'Rent Roll'!$AA9)=MOD(YEAR('Rent Roll'!$C9),'Rent Roll'!$AA9),MONTH(BN$3)=MONTH('Rent Roll'!$C9)),1,0),0)</f>
        <v>1</v>
      </c>
      <c r="BO255" s="768">
        <f>IFERROR(IF(AND(NOT(YEAR(BO$3)&lt;=YEAR('Rent Roll'!$C9)+'Rent Roll'!$AB9-1),MOD(YEAR(BO$3),'Rent Roll'!$AA9)=MOD(YEAR('Rent Roll'!$C9),'Rent Roll'!$AA9),MONTH(BO$3)=MONTH('Rent Roll'!$C9)),1,0),0)</f>
        <v>0</v>
      </c>
      <c r="BP255" s="567">
        <f>IFERROR(IF(AND(NOT(YEAR(BP$3)&lt;=YEAR('Rent Roll'!$C9)+'Rent Roll'!$AB9-1),MOD(YEAR(BP$3),'Rent Roll'!$AA9)=MOD(YEAR('Rent Roll'!$C9),'Rent Roll'!$AA9),MONTH(BP$3)=MONTH('Rent Roll'!$C9)),1,0),0)</f>
        <v>0</v>
      </c>
      <c r="BQ255" s="567">
        <f>IFERROR(IF(AND(NOT(YEAR(BQ$3)&lt;=YEAR('Rent Roll'!$C9)+'Rent Roll'!$AB9-1),MOD(YEAR(BQ$3),'Rent Roll'!$AA9)=MOD(YEAR('Rent Roll'!$C9),'Rent Roll'!$AA9),MONTH(BQ$3)=MONTH('Rent Roll'!$C9)),1,0),0)</f>
        <v>0</v>
      </c>
      <c r="BR255" s="567">
        <f>IFERROR(IF(AND(NOT(YEAR(BR$3)&lt;=YEAR('Rent Roll'!$C9)+'Rent Roll'!$AB9-1),MOD(YEAR(BR$3),'Rent Roll'!$AA9)=MOD(YEAR('Rent Roll'!$C9),'Rent Roll'!$AA9),MONTH(BR$3)=MONTH('Rent Roll'!$C9)),1,0),0)</f>
        <v>0</v>
      </c>
      <c r="BS255" s="567">
        <f>IFERROR(IF(AND(NOT(YEAR(BS$3)&lt;=YEAR('Rent Roll'!$C9)+'Rent Roll'!$AB9-1),MOD(YEAR(BS$3),'Rent Roll'!$AA9)=MOD(YEAR('Rent Roll'!$C9),'Rent Roll'!$AA9),MONTH(BS$3)=MONTH('Rent Roll'!$C9)),1,0),0)</f>
        <v>0</v>
      </c>
      <c r="BT255" s="567">
        <f>IFERROR(IF(AND(NOT(YEAR(BT$3)&lt;=YEAR('Rent Roll'!$C9)+'Rent Roll'!$AB9-1),MOD(YEAR(BT$3),'Rent Roll'!$AA9)=MOD(YEAR('Rent Roll'!$C9),'Rent Roll'!$AA9),MONTH(BT$3)=MONTH('Rent Roll'!$C9)),1,0),0)</f>
        <v>0</v>
      </c>
      <c r="BU255" s="567">
        <f>IFERROR(IF(AND(NOT(YEAR(BU$3)&lt;=YEAR('Rent Roll'!$C9)+'Rent Roll'!$AB9-1),MOD(YEAR(BU$3),'Rent Roll'!$AA9)=MOD(YEAR('Rent Roll'!$C9),'Rent Roll'!$AA9),MONTH(BU$3)=MONTH('Rent Roll'!$C9)),1,0),0)</f>
        <v>0</v>
      </c>
      <c r="BV255" s="567">
        <f>IFERROR(IF(AND(NOT(YEAR(BV$3)&lt;=YEAR('Rent Roll'!$C9)+'Rent Roll'!$AB9-1),MOD(YEAR(BV$3),'Rent Roll'!$AA9)=MOD(YEAR('Rent Roll'!$C9),'Rent Roll'!$AA9),MONTH(BV$3)=MONTH('Rent Roll'!$C9)),1,0),0)</f>
        <v>0</v>
      </c>
      <c r="BW255" s="567">
        <f>IFERROR(IF(AND(NOT(YEAR(BW$3)&lt;=YEAR('Rent Roll'!$C9)+'Rent Roll'!$AB9-1),MOD(YEAR(BW$3),'Rent Roll'!$AA9)=MOD(YEAR('Rent Roll'!$C9),'Rent Roll'!$AA9),MONTH(BW$3)=MONTH('Rent Roll'!$C9)),1,0),0)</f>
        <v>0</v>
      </c>
      <c r="BX255" s="567">
        <f>IFERROR(IF(AND(NOT(YEAR(BX$3)&lt;=YEAR('Rent Roll'!$C9)+'Rent Roll'!$AB9-1),MOD(YEAR(BX$3),'Rent Roll'!$AA9)=MOD(YEAR('Rent Roll'!$C9),'Rent Roll'!$AA9),MONTH(BX$3)=MONTH('Rent Roll'!$C9)),1,0),0)</f>
        <v>0</v>
      </c>
      <c r="BY255" s="567">
        <f>IFERROR(IF(AND(NOT(YEAR(BY$3)&lt;=YEAR('Rent Roll'!$C9)+'Rent Roll'!$AB9-1),MOD(YEAR(BY$3),'Rent Roll'!$AA9)=MOD(YEAR('Rent Roll'!$C9),'Rent Roll'!$AA9),MONTH(BY$3)=MONTH('Rent Roll'!$C9)),1,0),0)</f>
        <v>0</v>
      </c>
      <c r="BZ255" s="767">
        <f>IFERROR(IF(AND(NOT(YEAR(BZ$3)&lt;=YEAR('Rent Roll'!$C9)+'Rent Roll'!$AB9-1),MOD(YEAR(BZ$3),'Rent Roll'!$AA9)=MOD(YEAR('Rent Roll'!$C9),'Rent Roll'!$AA9),MONTH(BZ$3)=MONTH('Rent Roll'!$C9)),1,0),0)</f>
        <v>1</v>
      </c>
      <c r="CA255" s="768">
        <f>IFERROR(IF(AND(NOT(YEAR(CA$3)&lt;=YEAR('Rent Roll'!$C9)+'Rent Roll'!$AB9-1),MOD(YEAR(CA$3),'Rent Roll'!$AA9)=MOD(YEAR('Rent Roll'!$C9),'Rent Roll'!$AA9),MONTH(CA$3)=MONTH('Rent Roll'!$C9)),1,0),0)</f>
        <v>0</v>
      </c>
      <c r="CB255" s="567">
        <f>IFERROR(IF(AND(NOT(YEAR(CB$3)&lt;=YEAR('Rent Roll'!$C9)+'Rent Roll'!$AB9-1),MOD(YEAR(CB$3),'Rent Roll'!$AA9)=MOD(YEAR('Rent Roll'!$C9),'Rent Roll'!$AA9),MONTH(CB$3)=MONTH('Rent Roll'!$C9)),1,0),0)</f>
        <v>0</v>
      </c>
      <c r="CC255" s="567">
        <f>IFERROR(IF(AND(NOT(YEAR(CC$3)&lt;=YEAR('Rent Roll'!$C9)+'Rent Roll'!$AB9-1),MOD(YEAR(CC$3),'Rent Roll'!$AA9)=MOD(YEAR('Rent Roll'!$C9),'Rent Roll'!$AA9),MONTH(CC$3)=MONTH('Rent Roll'!$C9)),1,0),0)</f>
        <v>0</v>
      </c>
      <c r="CD255" s="567">
        <f>IFERROR(IF(AND(NOT(YEAR(CD$3)&lt;=YEAR('Rent Roll'!$C9)+'Rent Roll'!$AB9-1),MOD(YEAR(CD$3),'Rent Roll'!$AA9)=MOD(YEAR('Rent Roll'!$C9),'Rent Roll'!$AA9),MONTH(CD$3)=MONTH('Rent Roll'!$C9)),1,0),0)</f>
        <v>0</v>
      </c>
      <c r="CE255" s="567">
        <f>IFERROR(IF(AND(NOT(YEAR(CE$3)&lt;=YEAR('Rent Roll'!$C9)+'Rent Roll'!$AB9-1),MOD(YEAR(CE$3),'Rent Roll'!$AA9)=MOD(YEAR('Rent Roll'!$C9),'Rent Roll'!$AA9),MONTH(CE$3)=MONTH('Rent Roll'!$C9)),1,0),0)</f>
        <v>0</v>
      </c>
      <c r="CF255" s="567">
        <f>IFERROR(IF(AND(NOT(YEAR(CF$3)&lt;=YEAR('Rent Roll'!$C9)+'Rent Roll'!$AB9-1),MOD(YEAR(CF$3),'Rent Roll'!$AA9)=MOD(YEAR('Rent Roll'!$C9),'Rent Roll'!$AA9),MONTH(CF$3)=MONTH('Rent Roll'!$C9)),1,0),0)</f>
        <v>0</v>
      </c>
      <c r="CG255" s="567">
        <f>IFERROR(IF(AND(NOT(YEAR(CG$3)&lt;=YEAR('Rent Roll'!$C9)+'Rent Roll'!$AB9-1),MOD(YEAR(CG$3),'Rent Roll'!$AA9)=MOD(YEAR('Rent Roll'!$C9),'Rent Roll'!$AA9),MONTH(CG$3)=MONTH('Rent Roll'!$C9)),1,0),0)</f>
        <v>0</v>
      </c>
      <c r="CH255" s="567">
        <f>IFERROR(IF(AND(NOT(YEAR(CH$3)&lt;=YEAR('Rent Roll'!$C9)+'Rent Roll'!$AB9-1),MOD(YEAR(CH$3),'Rent Roll'!$AA9)=MOD(YEAR('Rent Roll'!$C9),'Rent Roll'!$AA9),MONTH(CH$3)=MONTH('Rent Roll'!$C9)),1,0),0)</f>
        <v>0</v>
      </c>
      <c r="CI255" s="567">
        <f>IFERROR(IF(AND(NOT(YEAR(CI$3)&lt;=YEAR('Rent Roll'!$C9)+'Rent Roll'!$AB9-1),MOD(YEAR(CI$3),'Rent Roll'!$AA9)=MOD(YEAR('Rent Roll'!$C9),'Rent Roll'!$AA9),MONTH(CI$3)=MONTH('Rent Roll'!$C9)),1,0),0)</f>
        <v>0</v>
      </c>
      <c r="CJ255" s="567">
        <f>IFERROR(IF(AND(NOT(YEAR(CJ$3)&lt;=YEAR('Rent Roll'!$C9)+'Rent Roll'!$AB9-1),MOD(YEAR(CJ$3),'Rent Roll'!$AA9)=MOD(YEAR('Rent Roll'!$C9),'Rent Roll'!$AA9),MONTH(CJ$3)=MONTH('Rent Roll'!$C9)),1,0),0)</f>
        <v>0</v>
      </c>
      <c r="CK255" s="567">
        <f>IFERROR(IF(AND(NOT(YEAR(CK$3)&lt;=YEAR('Rent Roll'!$C9)+'Rent Roll'!$AB9-1),MOD(YEAR(CK$3),'Rent Roll'!$AA9)=MOD(YEAR('Rent Roll'!$C9),'Rent Roll'!$AA9),MONTH(CK$3)=MONTH('Rent Roll'!$C9)),1,0),0)</f>
        <v>0</v>
      </c>
      <c r="CL255" s="767">
        <f>IFERROR(IF(AND(NOT(YEAR(CL$3)&lt;=YEAR('Rent Roll'!$C9)+'Rent Roll'!$AB9-1),MOD(YEAR(CL$3),'Rent Roll'!$AA9)=MOD(YEAR('Rent Roll'!$C9),'Rent Roll'!$AA9),MONTH(CL$3)=MONTH('Rent Roll'!$C9)),1,0),0)</f>
        <v>1</v>
      </c>
      <c r="CM255" s="768">
        <f>IFERROR(IF(AND(NOT(YEAR(CM$3)&lt;=YEAR('Rent Roll'!$C9)+'Rent Roll'!$AB9-1),MOD(YEAR(CM$3),'Rent Roll'!$AA9)=MOD(YEAR('Rent Roll'!$C9),'Rent Roll'!$AA9),MONTH(CM$3)=MONTH('Rent Roll'!$C9)),1,0),0)</f>
        <v>0</v>
      </c>
      <c r="CN255" s="567">
        <f>IFERROR(IF(AND(NOT(YEAR(CN$3)&lt;=YEAR('Rent Roll'!$C9)+'Rent Roll'!$AB9-1),MOD(YEAR(CN$3),'Rent Roll'!$AA9)=MOD(YEAR('Rent Roll'!$C9),'Rent Roll'!$AA9),MONTH(CN$3)=MONTH('Rent Roll'!$C9)),1,0),0)</f>
        <v>0</v>
      </c>
      <c r="CO255" s="567">
        <f>IFERROR(IF(AND(NOT(YEAR(CO$3)&lt;=YEAR('Rent Roll'!$C9)+'Rent Roll'!$AB9-1),MOD(YEAR(CO$3),'Rent Roll'!$AA9)=MOD(YEAR('Rent Roll'!$C9),'Rent Roll'!$AA9),MONTH(CO$3)=MONTH('Rent Roll'!$C9)),1,0),0)</f>
        <v>0</v>
      </c>
      <c r="CP255" s="567">
        <f>IFERROR(IF(AND(NOT(YEAR(CP$3)&lt;=YEAR('Rent Roll'!$C9)+'Rent Roll'!$AB9-1),MOD(YEAR(CP$3),'Rent Roll'!$AA9)=MOD(YEAR('Rent Roll'!$C9),'Rent Roll'!$AA9),MONTH(CP$3)=MONTH('Rent Roll'!$C9)),1,0),0)</f>
        <v>0</v>
      </c>
      <c r="CQ255" s="567">
        <f>IFERROR(IF(AND(NOT(YEAR(CQ$3)&lt;=YEAR('Rent Roll'!$C9)+'Rent Roll'!$AB9-1),MOD(YEAR(CQ$3),'Rent Roll'!$AA9)=MOD(YEAR('Rent Roll'!$C9),'Rent Roll'!$AA9),MONTH(CQ$3)=MONTH('Rent Roll'!$C9)),1,0),0)</f>
        <v>0</v>
      </c>
      <c r="CR255" s="567">
        <f>IFERROR(IF(AND(NOT(YEAR(CR$3)&lt;=YEAR('Rent Roll'!$C9)+'Rent Roll'!$AB9-1),MOD(YEAR(CR$3),'Rent Roll'!$AA9)=MOD(YEAR('Rent Roll'!$C9),'Rent Roll'!$AA9),MONTH(CR$3)=MONTH('Rent Roll'!$C9)),1,0),0)</f>
        <v>0</v>
      </c>
      <c r="CS255" s="567">
        <f>IFERROR(IF(AND(NOT(YEAR(CS$3)&lt;=YEAR('Rent Roll'!$C9)+'Rent Roll'!$AB9-1),MOD(YEAR(CS$3),'Rent Roll'!$AA9)=MOD(YEAR('Rent Roll'!$C9),'Rent Roll'!$AA9),MONTH(CS$3)=MONTH('Rent Roll'!$C9)),1,0),0)</f>
        <v>0</v>
      </c>
      <c r="CT255" s="567">
        <f>IFERROR(IF(AND(NOT(YEAR(CT$3)&lt;=YEAR('Rent Roll'!$C9)+'Rent Roll'!$AB9-1),MOD(YEAR(CT$3),'Rent Roll'!$AA9)=MOD(YEAR('Rent Roll'!$C9),'Rent Roll'!$AA9),MONTH(CT$3)=MONTH('Rent Roll'!$C9)),1,0),0)</f>
        <v>0</v>
      </c>
      <c r="CU255" s="567">
        <f>IFERROR(IF(AND(NOT(YEAR(CU$3)&lt;=YEAR('Rent Roll'!$C9)+'Rent Roll'!$AB9-1),MOD(YEAR(CU$3),'Rent Roll'!$AA9)=MOD(YEAR('Rent Roll'!$C9),'Rent Roll'!$AA9),MONTH(CU$3)=MONTH('Rent Roll'!$C9)),1,0),0)</f>
        <v>0</v>
      </c>
      <c r="CV255" s="567">
        <f>IFERROR(IF(AND(NOT(YEAR(CV$3)&lt;=YEAR('Rent Roll'!$C9)+'Rent Roll'!$AB9-1),MOD(YEAR(CV$3),'Rent Roll'!$AA9)=MOD(YEAR('Rent Roll'!$C9),'Rent Roll'!$AA9),MONTH(CV$3)=MONTH('Rent Roll'!$C9)),1,0),0)</f>
        <v>0</v>
      </c>
      <c r="CW255" s="567">
        <f>IFERROR(IF(AND(NOT(YEAR(CW$3)&lt;=YEAR('Rent Roll'!$C9)+'Rent Roll'!$AB9-1),MOD(YEAR(CW$3),'Rent Roll'!$AA9)=MOD(YEAR('Rent Roll'!$C9),'Rent Roll'!$AA9),MONTH(CW$3)=MONTH('Rent Roll'!$C9)),1,0),0)</f>
        <v>0</v>
      </c>
      <c r="CX255" s="767">
        <f>IFERROR(IF(AND(NOT(YEAR(CX$3)&lt;=YEAR('Rent Roll'!$C9)+'Rent Roll'!$AB9-1),MOD(YEAR(CX$3),'Rent Roll'!$AA9)=MOD(YEAR('Rent Roll'!$C9),'Rent Roll'!$AA9),MONTH(CX$3)=MONTH('Rent Roll'!$C9)),1,0),0)</f>
        <v>1</v>
      </c>
      <c r="CY255" s="768">
        <f>IFERROR(IF(AND(NOT(YEAR(CY$3)&lt;=YEAR('Rent Roll'!$C9)+'Rent Roll'!$AB9-1),MOD(YEAR(CY$3),'Rent Roll'!$AA9)=MOD(YEAR('Rent Roll'!$C9),'Rent Roll'!$AA9),MONTH(CY$3)=MONTH('Rent Roll'!$C9)),1,0),0)</f>
        <v>0</v>
      </c>
      <c r="CZ255" s="567">
        <f>IFERROR(IF(AND(NOT(YEAR(CZ$3)&lt;=YEAR('Rent Roll'!$C9)+'Rent Roll'!$AB9-1),MOD(YEAR(CZ$3),'Rent Roll'!$AA9)=MOD(YEAR('Rent Roll'!$C9),'Rent Roll'!$AA9),MONTH(CZ$3)=MONTH('Rent Roll'!$C9)),1,0),0)</f>
        <v>0</v>
      </c>
      <c r="DA255" s="567">
        <f>IFERROR(IF(AND(NOT(YEAR(DA$3)&lt;=YEAR('Rent Roll'!$C9)+'Rent Roll'!$AB9-1),MOD(YEAR(DA$3),'Rent Roll'!$AA9)=MOD(YEAR('Rent Roll'!$C9),'Rent Roll'!$AA9),MONTH(DA$3)=MONTH('Rent Roll'!$C9)),1,0),0)</f>
        <v>0</v>
      </c>
      <c r="DB255" s="567">
        <f>IFERROR(IF(AND(NOT(YEAR(DB$3)&lt;=YEAR('Rent Roll'!$C9)+'Rent Roll'!$AB9-1),MOD(YEAR(DB$3),'Rent Roll'!$AA9)=MOD(YEAR('Rent Roll'!$C9),'Rent Roll'!$AA9),MONTH(DB$3)=MONTH('Rent Roll'!$C9)),1,0),0)</f>
        <v>0</v>
      </c>
      <c r="DC255" s="567">
        <f>IFERROR(IF(AND(NOT(YEAR(DC$3)&lt;=YEAR('Rent Roll'!$C9)+'Rent Roll'!$AB9-1),MOD(YEAR(DC$3),'Rent Roll'!$AA9)=MOD(YEAR('Rent Roll'!$C9),'Rent Roll'!$AA9),MONTH(DC$3)=MONTH('Rent Roll'!$C9)),1,0),0)</f>
        <v>0</v>
      </c>
      <c r="DD255" s="567">
        <f>IFERROR(IF(AND(NOT(YEAR(DD$3)&lt;=YEAR('Rent Roll'!$C9)+'Rent Roll'!$AB9-1),MOD(YEAR(DD$3),'Rent Roll'!$AA9)=MOD(YEAR('Rent Roll'!$C9),'Rent Roll'!$AA9),MONTH(DD$3)=MONTH('Rent Roll'!$C9)),1,0),0)</f>
        <v>0</v>
      </c>
      <c r="DE255" s="567">
        <f>IFERROR(IF(AND(NOT(YEAR(DE$3)&lt;=YEAR('Rent Roll'!$C9)+'Rent Roll'!$AB9-1),MOD(YEAR(DE$3),'Rent Roll'!$AA9)=MOD(YEAR('Rent Roll'!$C9),'Rent Roll'!$AA9),MONTH(DE$3)=MONTH('Rent Roll'!$C9)),1,0),0)</f>
        <v>0</v>
      </c>
      <c r="DF255" s="567">
        <f>IFERROR(IF(AND(NOT(YEAR(DF$3)&lt;=YEAR('Rent Roll'!$C9)+'Rent Roll'!$AB9-1),MOD(YEAR(DF$3),'Rent Roll'!$AA9)=MOD(YEAR('Rent Roll'!$C9),'Rent Roll'!$AA9),MONTH(DF$3)=MONTH('Rent Roll'!$C9)),1,0),0)</f>
        <v>0</v>
      </c>
      <c r="DG255" s="567">
        <f>IFERROR(IF(AND(NOT(YEAR(DG$3)&lt;=YEAR('Rent Roll'!$C9)+'Rent Roll'!$AB9-1),MOD(YEAR(DG$3),'Rent Roll'!$AA9)=MOD(YEAR('Rent Roll'!$C9),'Rent Roll'!$AA9),MONTH(DG$3)=MONTH('Rent Roll'!$C9)),1,0),0)</f>
        <v>0</v>
      </c>
      <c r="DH255" s="567">
        <f>IFERROR(IF(AND(NOT(YEAR(DH$3)&lt;=YEAR('Rent Roll'!$C9)+'Rent Roll'!$AB9-1),MOD(YEAR(DH$3),'Rent Roll'!$AA9)=MOD(YEAR('Rent Roll'!$C9),'Rent Roll'!$AA9),MONTH(DH$3)=MONTH('Rent Roll'!$C9)),1,0),0)</f>
        <v>0</v>
      </c>
      <c r="DI255" s="567">
        <f>IFERROR(IF(AND(NOT(YEAR(DI$3)&lt;=YEAR('Rent Roll'!$C9)+'Rent Roll'!$AB9-1),MOD(YEAR(DI$3),'Rent Roll'!$AA9)=MOD(YEAR('Rent Roll'!$C9),'Rent Roll'!$AA9),MONTH(DI$3)=MONTH('Rent Roll'!$C9)),1,0),0)</f>
        <v>0</v>
      </c>
      <c r="DJ255" s="767">
        <f>IFERROR(IF(AND(NOT(YEAR(DJ$3)&lt;=YEAR('Rent Roll'!$C9)+'Rent Roll'!$AB9-1),MOD(YEAR(DJ$3),'Rent Roll'!$AA9)=MOD(YEAR('Rent Roll'!$C9),'Rent Roll'!$AA9),MONTH(DJ$3)=MONTH('Rent Roll'!$C9)),1,0),0)</f>
        <v>1</v>
      </c>
      <c r="DK255" s="768">
        <f>IFERROR(IF(AND(NOT(YEAR(DK$3)&lt;=YEAR('Rent Roll'!$C9)+'Rent Roll'!$AB9-1),MOD(YEAR(DK$3),'Rent Roll'!$AA9)=MOD(YEAR('Rent Roll'!$C9),'Rent Roll'!$AA9),MONTH(DK$3)=MONTH('Rent Roll'!$C9)),1,0),0)</f>
        <v>0</v>
      </c>
      <c r="DL255" s="567">
        <f>IFERROR(IF(AND(NOT(YEAR(DL$3)&lt;=YEAR('Rent Roll'!$C9)+'Rent Roll'!$AB9-1),MOD(YEAR(DL$3),'Rent Roll'!$AA9)=MOD(YEAR('Rent Roll'!$C9),'Rent Roll'!$AA9),MONTH(DL$3)=MONTH('Rent Roll'!$C9)),1,0),0)</f>
        <v>0</v>
      </c>
      <c r="DM255" s="567">
        <f>IFERROR(IF(AND(NOT(YEAR(DM$3)&lt;=YEAR('Rent Roll'!$C9)+'Rent Roll'!$AB9-1),MOD(YEAR(DM$3),'Rent Roll'!$AA9)=MOD(YEAR('Rent Roll'!$C9),'Rent Roll'!$AA9),MONTH(DM$3)=MONTH('Rent Roll'!$C9)),1,0),0)</f>
        <v>0</v>
      </c>
      <c r="DN255" s="567">
        <f>IFERROR(IF(AND(NOT(YEAR(DN$3)&lt;=YEAR('Rent Roll'!$C9)+'Rent Roll'!$AB9-1),MOD(YEAR(DN$3),'Rent Roll'!$AA9)=MOD(YEAR('Rent Roll'!$C9),'Rent Roll'!$AA9),MONTH(DN$3)=MONTH('Rent Roll'!$C9)),1,0),0)</f>
        <v>0</v>
      </c>
      <c r="DO255" s="567">
        <f>IFERROR(IF(AND(NOT(YEAR(DO$3)&lt;=YEAR('Rent Roll'!$C9)+'Rent Roll'!$AB9-1),MOD(YEAR(DO$3),'Rent Roll'!$AA9)=MOD(YEAR('Rent Roll'!$C9),'Rent Roll'!$AA9),MONTH(DO$3)=MONTH('Rent Roll'!$C9)),1,0),0)</f>
        <v>0</v>
      </c>
      <c r="DP255" s="567">
        <f>IFERROR(IF(AND(NOT(YEAR(DP$3)&lt;=YEAR('Rent Roll'!$C9)+'Rent Roll'!$AB9-1),MOD(YEAR(DP$3),'Rent Roll'!$AA9)=MOD(YEAR('Rent Roll'!$C9),'Rent Roll'!$AA9),MONTH(DP$3)=MONTH('Rent Roll'!$C9)),1,0),0)</f>
        <v>0</v>
      </c>
      <c r="DQ255" s="567">
        <f>IFERROR(IF(AND(NOT(YEAR(DQ$3)&lt;=YEAR('Rent Roll'!$C9)+'Rent Roll'!$AB9-1),MOD(YEAR(DQ$3),'Rent Roll'!$AA9)=MOD(YEAR('Rent Roll'!$C9),'Rent Roll'!$AA9),MONTH(DQ$3)=MONTH('Rent Roll'!$C9)),1,0),0)</f>
        <v>0</v>
      </c>
      <c r="DR255" s="567">
        <f>IFERROR(IF(AND(NOT(YEAR(DR$3)&lt;=YEAR('Rent Roll'!$C9)+'Rent Roll'!$AB9-1),MOD(YEAR(DR$3),'Rent Roll'!$AA9)=MOD(YEAR('Rent Roll'!$C9),'Rent Roll'!$AA9),MONTH(DR$3)=MONTH('Rent Roll'!$C9)),1,0),0)</f>
        <v>0</v>
      </c>
      <c r="DS255" s="567">
        <f>IFERROR(IF(AND(NOT(YEAR(DS$3)&lt;=YEAR('Rent Roll'!$C9)+'Rent Roll'!$AB9-1),MOD(YEAR(DS$3),'Rent Roll'!$AA9)=MOD(YEAR('Rent Roll'!$C9),'Rent Roll'!$AA9),MONTH(DS$3)=MONTH('Rent Roll'!$C9)),1,0),0)</f>
        <v>0</v>
      </c>
      <c r="DT255" s="567">
        <f>IFERROR(IF(AND(NOT(YEAR(DT$3)&lt;=YEAR('Rent Roll'!$C9)+'Rent Roll'!$AB9-1),MOD(YEAR(DT$3),'Rent Roll'!$AA9)=MOD(YEAR('Rent Roll'!$C9),'Rent Roll'!$AA9),MONTH(DT$3)=MONTH('Rent Roll'!$C9)),1,0),0)</f>
        <v>0</v>
      </c>
      <c r="DU255" s="567">
        <f>IFERROR(IF(AND(NOT(YEAR(DU$3)&lt;=YEAR('Rent Roll'!$C9)+'Rent Roll'!$AB9-1),MOD(YEAR(DU$3),'Rent Roll'!$AA9)=MOD(YEAR('Rent Roll'!$C9),'Rent Roll'!$AA9),MONTH(DU$3)=MONTH('Rent Roll'!$C9)),1,0),0)</f>
        <v>0</v>
      </c>
      <c r="DV255" s="567">
        <f>IFERROR(IF(AND(NOT(YEAR(DV$3)&lt;=YEAR('Rent Roll'!$C9)+'Rent Roll'!$AB9-1),MOD(YEAR(DV$3),'Rent Roll'!$AA9)=MOD(YEAR('Rent Roll'!$C9),'Rent Roll'!$AA9),MONTH(DV$3)=MONTH('Rent Roll'!$C9)),1,0),0)</f>
        <v>1</v>
      </c>
    </row>
    <row r="256" spans="1:126" s="565" customFormat="1" ht="12" customHeight="1" outlineLevel="1" x14ac:dyDescent="0.4">
      <c r="A256" s="731"/>
      <c r="B256" s="564" t="str">
        <f>'Rent Roll'!$B10</f>
        <v>4층</v>
      </c>
      <c r="C256" s="566"/>
      <c r="D256" s="566"/>
      <c r="E256" s="566"/>
      <c r="F256" s="778">
        <f>IFERROR(IF(AND(NOT(YEAR(F$3)&lt;=YEAR('Rent Roll'!$C10)+'Rent Roll'!$AB10-1),MOD(YEAR(F$3),'Rent Roll'!$AA10)=MOD(YEAR('Rent Roll'!$C10),'Rent Roll'!$AA10),MONTH(F$3)=MONTH('Rent Roll'!$C10)),1,0),0)</f>
        <v>0</v>
      </c>
      <c r="G256" s="768">
        <f>IFERROR(IF(AND(NOT(YEAR(G$3)&lt;=YEAR('Rent Roll'!$C10)+'Rent Roll'!$AB10-1),MOD(YEAR(G$3),'Rent Roll'!$AA10)=MOD(YEAR('Rent Roll'!$C10),'Rent Roll'!$AA10),MONTH(G$3)=MONTH('Rent Roll'!$C10)),1,0),0)</f>
        <v>0</v>
      </c>
      <c r="H256" s="567">
        <f>IFERROR(IF(AND(NOT(YEAR(H$3)&lt;=YEAR('Rent Roll'!$C10)+'Rent Roll'!$AB10-1),MOD(YEAR(H$3),'Rent Roll'!$AA10)=MOD(YEAR('Rent Roll'!$C10),'Rent Roll'!$AA10),MONTH(H$3)=MONTH('Rent Roll'!$C10)),1,0),0)</f>
        <v>0</v>
      </c>
      <c r="I256" s="567">
        <f>IFERROR(IF(AND(NOT(YEAR(I$3)&lt;=YEAR('Rent Roll'!$C10)+'Rent Roll'!$AB10-1),MOD(YEAR(I$3),'Rent Roll'!$AA10)=MOD(YEAR('Rent Roll'!$C10),'Rent Roll'!$AA10),MONTH(I$3)=MONTH('Rent Roll'!$C10)),1,0),0)</f>
        <v>0</v>
      </c>
      <c r="J256" s="567">
        <f>IFERROR(IF(AND(NOT(YEAR(J$3)&lt;=YEAR('Rent Roll'!$C10)+'Rent Roll'!$AB10-1),MOD(YEAR(J$3),'Rent Roll'!$AA10)=MOD(YEAR('Rent Roll'!$C10),'Rent Roll'!$AA10),MONTH(J$3)=MONTH('Rent Roll'!$C10)),1,0),0)</f>
        <v>0</v>
      </c>
      <c r="K256" s="567">
        <f>IFERROR(IF(AND(NOT(YEAR(K$3)&lt;=YEAR('Rent Roll'!$C10)+'Rent Roll'!$AB10-1),MOD(YEAR(K$3),'Rent Roll'!$AA10)=MOD(YEAR('Rent Roll'!$C10),'Rent Roll'!$AA10),MONTH(K$3)=MONTH('Rent Roll'!$C10)),1,0),0)</f>
        <v>0</v>
      </c>
      <c r="L256" s="567">
        <f>IFERROR(IF(AND(NOT(YEAR(L$3)&lt;=YEAR('Rent Roll'!$C10)+'Rent Roll'!$AB10-1),MOD(YEAR(L$3),'Rent Roll'!$AA10)=MOD(YEAR('Rent Roll'!$C10),'Rent Roll'!$AA10),MONTH(L$3)=MONTH('Rent Roll'!$C10)),1,0),0)</f>
        <v>0</v>
      </c>
      <c r="M256" s="567">
        <f>IFERROR(IF(AND(NOT(YEAR(M$3)&lt;=YEAR('Rent Roll'!$C10)+'Rent Roll'!$AB10-1),MOD(YEAR(M$3),'Rent Roll'!$AA10)=MOD(YEAR('Rent Roll'!$C10),'Rent Roll'!$AA10),MONTH(M$3)=MONTH('Rent Roll'!$C10)),1,0),0)</f>
        <v>0</v>
      </c>
      <c r="N256" s="567">
        <f>IFERROR(IF(AND(NOT(YEAR(N$3)&lt;=YEAR('Rent Roll'!$C10)+'Rent Roll'!$AB10-1),MOD(YEAR(N$3),'Rent Roll'!$AA10)=MOD(YEAR('Rent Roll'!$C10),'Rent Roll'!$AA10),MONTH(N$3)=MONTH('Rent Roll'!$C10)),1,0),0)</f>
        <v>0</v>
      </c>
      <c r="O256" s="567">
        <f>IFERROR(IF(AND(NOT(YEAR(O$3)&lt;=YEAR('Rent Roll'!$C10)+'Rent Roll'!$AB10-1),MOD(YEAR(O$3),'Rent Roll'!$AA10)=MOD(YEAR('Rent Roll'!$C10),'Rent Roll'!$AA10),MONTH(O$3)=MONTH('Rent Roll'!$C10)),1,0),0)</f>
        <v>0</v>
      </c>
      <c r="P256" s="567">
        <f>IFERROR(IF(AND(NOT(YEAR(P$3)&lt;=YEAR('Rent Roll'!$C10)+'Rent Roll'!$AB10-1),MOD(YEAR(P$3),'Rent Roll'!$AA10)=MOD(YEAR('Rent Roll'!$C10),'Rent Roll'!$AA10),MONTH(P$3)=MONTH('Rent Roll'!$C10)),1,0),0)</f>
        <v>0</v>
      </c>
      <c r="Q256" s="567">
        <f>IFERROR(IF(AND(NOT(YEAR(Q$3)&lt;=YEAR('Rent Roll'!$C10)+'Rent Roll'!$AB10-1),MOD(YEAR(Q$3),'Rent Roll'!$AA10)=MOD(YEAR('Rent Roll'!$C10),'Rent Roll'!$AA10),MONTH(Q$3)=MONTH('Rent Roll'!$C10)),1,0),0)</f>
        <v>0</v>
      </c>
      <c r="R256" s="767">
        <f>IFERROR(IF(AND(NOT(YEAR(R$3)&lt;=YEAR('Rent Roll'!$C10)+'Rent Roll'!$AB10-1),MOD(YEAR(R$3),'Rent Roll'!$AA10)=MOD(YEAR('Rent Roll'!$C10),'Rent Roll'!$AA10),MONTH(R$3)=MONTH('Rent Roll'!$C10)),1,0),0)</f>
        <v>0</v>
      </c>
      <c r="S256" s="768">
        <f>IFERROR(IF(AND(NOT(YEAR(S$3)&lt;=YEAR('Rent Roll'!$C10)+'Rent Roll'!$AB10-1),MOD(YEAR(S$3),'Rent Roll'!$AA10)=MOD(YEAR('Rent Roll'!$C10),'Rent Roll'!$AA10),MONTH(S$3)=MONTH('Rent Roll'!$C10)),1,0),0)</f>
        <v>0</v>
      </c>
      <c r="T256" s="567">
        <f>IFERROR(IF(AND(NOT(YEAR(T$3)&lt;=YEAR('Rent Roll'!$C10)+'Rent Roll'!$AB10-1),MOD(YEAR(T$3),'Rent Roll'!$AA10)=MOD(YEAR('Rent Roll'!$C10),'Rent Roll'!$AA10),MONTH(T$3)=MONTH('Rent Roll'!$C10)),1,0),0)</f>
        <v>0</v>
      </c>
      <c r="U256" s="567">
        <f>IFERROR(IF(AND(NOT(YEAR(U$3)&lt;=YEAR('Rent Roll'!$C10)+'Rent Roll'!$AB10-1),MOD(YEAR(U$3),'Rent Roll'!$AA10)=MOD(YEAR('Rent Roll'!$C10),'Rent Roll'!$AA10),MONTH(U$3)=MONTH('Rent Roll'!$C10)),1,0),0)</f>
        <v>0</v>
      </c>
      <c r="V256" s="567">
        <f>IFERROR(IF(AND(NOT(YEAR(V$3)&lt;=YEAR('Rent Roll'!$C10)+'Rent Roll'!$AB10-1),MOD(YEAR(V$3),'Rent Roll'!$AA10)=MOD(YEAR('Rent Roll'!$C10),'Rent Roll'!$AA10),MONTH(V$3)=MONTH('Rent Roll'!$C10)),1,0),0)</f>
        <v>0</v>
      </c>
      <c r="W256" s="567">
        <f>IFERROR(IF(AND(NOT(YEAR(W$3)&lt;=YEAR('Rent Roll'!$C10)+'Rent Roll'!$AB10-1),MOD(YEAR(W$3),'Rent Roll'!$AA10)=MOD(YEAR('Rent Roll'!$C10),'Rent Roll'!$AA10),MONTH(W$3)=MONTH('Rent Roll'!$C10)),1,0),0)</f>
        <v>0</v>
      </c>
      <c r="X256" s="567">
        <f>IFERROR(IF(AND(NOT(YEAR(X$3)&lt;=YEAR('Rent Roll'!$C10)+'Rent Roll'!$AB10-1),MOD(YEAR(X$3),'Rent Roll'!$AA10)=MOD(YEAR('Rent Roll'!$C10),'Rent Roll'!$AA10),MONTH(X$3)=MONTH('Rent Roll'!$C10)),1,0),0)</f>
        <v>0</v>
      </c>
      <c r="Y256" s="567">
        <f>IFERROR(IF(AND(NOT(YEAR(Y$3)&lt;=YEAR('Rent Roll'!$C10)+'Rent Roll'!$AB10-1),MOD(YEAR(Y$3),'Rent Roll'!$AA10)=MOD(YEAR('Rent Roll'!$C10),'Rent Roll'!$AA10),MONTH(Y$3)=MONTH('Rent Roll'!$C10)),1,0),0)</f>
        <v>0</v>
      </c>
      <c r="Z256" s="567">
        <f>IFERROR(IF(AND(NOT(YEAR(Z$3)&lt;=YEAR('Rent Roll'!$C10)+'Rent Roll'!$AB10-1),MOD(YEAR(Z$3),'Rent Roll'!$AA10)=MOD(YEAR('Rent Roll'!$C10),'Rent Roll'!$AA10),MONTH(Z$3)=MONTH('Rent Roll'!$C10)),1,0),0)</f>
        <v>0</v>
      </c>
      <c r="AA256" s="567">
        <f>IFERROR(IF(AND(NOT(YEAR(AA$3)&lt;=YEAR('Rent Roll'!$C10)+'Rent Roll'!$AB10-1),MOD(YEAR(AA$3),'Rent Roll'!$AA10)=MOD(YEAR('Rent Roll'!$C10),'Rent Roll'!$AA10),MONTH(AA$3)=MONTH('Rent Roll'!$C10)),1,0),0)</f>
        <v>0</v>
      </c>
      <c r="AB256" s="567">
        <f>IFERROR(IF(AND(NOT(YEAR(AB$3)&lt;=YEAR('Rent Roll'!$C10)+'Rent Roll'!$AB10-1),MOD(YEAR(AB$3),'Rent Roll'!$AA10)=MOD(YEAR('Rent Roll'!$C10),'Rent Roll'!$AA10),MONTH(AB$3)=MONTH('Rent Roll'!$C10)),1,0),0)</f>
        <v>0</v>
      </c>
      <c r="AC256" s="567">
        <f>IFERROR(IF(AND(NOT(YEAR(AC$3)&lt;=YEAR('Rent Roll'!$C10)+'Rent Roll'!$AB10-1),MOD(YEAR(AC$3),'Rent Roll'!$AA10)=MOD(YEAR('Rent Roll'!$C10),'Rent Roll'!$AA10),MONTH(AC$3)=MONTH('Rent Roll'!$C10)),1,0),0)</f>
        <v>0</v>
      </c>
      <c r="AD256" s="767">
        <f>IFERROR(IF(AND(NOT(YEAR(AD$3)&lt;=YEAR('Rent Roll'!$C10)+'Rent Roll'!$AB10-1),MOD(YEAR(AD$3),'Rent Roll'!$AA10)=MOD(YEAR('Rent Roll'!$C10),'Rent Roll'!$AA10),MONTH(AD$3)=MONTH('Rent Roll'!$C10)),1,0),0)</f>
        <v>0</v>
      </c>
      <c r="AE256" s="768">
        <f>IFERROR(IF(AND(NOT(YEAR(AE$3)&lt;=YEAR('Rent Roll'!$C10)+'Rent Roll'!$AB10-1),MOD(YEAR(AE$3),'Rent Roll'!$AA10)=MOD(YEAR('Rent Roll'!$C10),'Rent Roll'!$AA10),MONTH(AE$3)=MONTH('Rent Roll'!$C10)),1,0),0)</f>
        <v>0</v>
      </c>
      <c r="AF256" s="567">
        <f>IFERROR(IF(AND(NOT(YEAR(AF$3)&lt;=YEAR('Rent Roll'!$C10)+'Rent Roll'!$AB10-1),MOD(YEAR(AF$3),'Rent Roll'!$AA10)=MOD(YEAR('Rent Roll'!$C10),'Rent Roll'!$AA10),MONTH(AF$3)=MONTH('Rent Roll'!$C10)),1,0),0)</f>
        <v>0</v>
      </c>
      <c r="AG256" s="567">
        <f>IFERROR(IF(AND(NOT(YEAR(AG$3)&lt;=YEAR('Rent Roll'!$C10)+'Rent Roll'!$AB10-1),MOD(YEAR(AG$3),'Rent Roll'!$AA10)=MOD(YEAR('Rent Roll'!$C10),'Rent Roll'!$AA10),MONTH(AG$3)=MONTH('Rent Roll'!$C10)),1,0),0)</f>
        <v>0</v>
      </c>
      <c r="AH256" s="567">
        <f>IFERROR(IF(AND(NOT(YEAR(AH$3)&lt;=YEAR('Rent Roll'!$C10)+'Rent Roll'!$AB10-1),MOD(YEAR(AH$3),'Rent Roll'!$AA10)=MOD(YEAR('Rent Roll'!$C10),'Rent Roll'!$AA10),MONTH(AH$3)=MONTH('Rent Roll'!$C10)),1,0),0)</f>
        <v>0</v>
      </c>
      <c r="AI256" s="567">
        <f>IFERROR(IF(AND(NOT(YEAR(AI$3)&lt;=YEAR('Rent Roll'!$C10)+'Rent Roll'!$AB10-1),MOD(YEAR(AI$3),'Rent Roll'!$AA10)=MOD(YEAR('Rent Roll'!$C10),'Rent Roll'!$AA10),MONTH(AI$3)=MONTH('Rent Roll'!$C10)),1,0),0)</f>
        <v>0</v>
      </c>
      <c r="AJ256" s="567">
        <f>IFERROR(IF(AND(NOT(YEAR(AJ$3)&lt;=YEAR('Rent Roll'!$C10)+'Rent Roll'!$AB10-1),MOD(YEAR(AJ$3),'Rent Roll'!$AA10)=MOD(YEAR('Rent Roll'!$C10),'Rent Roll'!$AA10),MONTH(AJ$3)=MONTH('Rent Roll'!$C10)),1,0),0)</f>
        <v>0</v>
      </c>
      <c r="AK256" s="567">
        <f>IFERROR(IF(AND(NOT(YEAR(AK$3)&lt;=YEAR('Rent Roll'!$C10)+'Rent Roll'!$AB10-1),MOD(YEAR(AK$3),'Rent Roll'!$AA10)=MOD(YEAR('Rent Roll'!$C10),'Rent Roll'!$AA10),MONTH(AK$3)=MONTH('Rent Roll'!$C10)),1,0),0)</f>
        <v>0</v>
      </c>
      <c r="AL256" s="567">
        <f>IFERROR(IF(AND(NOT(YEAR(AL$3)&lt;=YEAR('Rent Roll'!$C10)+'Rent Roll'!$AB10-1),MOD(YEAR(AL$3),'Rent Roll'!$AA10)=MOD(YEAR('Rent Roll'!$C10),'Rent Roll'!$AA10),MONTH(AL$3)=MONTH('Rent Roll'!$C10)),1,0),0)</f>
        <v>0</v>
      </c>
      <c r="AM256" s="567">
        <f>IFERROR(IF(AND(NOT(YEAR(AM$3)&lt;=YEAR('Rent Roll'!$C10)+'Rent Roll'!$AB10-1),MOD(YEAR(AM$3),'Rent Roll'!$AA10)=MOD(YEAR('Rent Roll'!$C10),'Rent Roll'!$AA10),MONTH(AM$3)=MONTH('Rent Roll'!$C10)),1,0),0)</f>
        <v>0</v>
      </c>
      <c r="AN256" s="567">
        <f>IFERROR(IF(AND(NOT(YEAR(AN$3)&lt;=YEAR('Rent Roll'!$C10)+'Rent Roll'!$AB10-1),MOD(YEAR(AN$3),'Rent Roll'!$AA10)=MOD(YEAR('Rent Roll'!$C10),'Rent Roll'!$AA10),MONTH(AN$3)=MONTH('Rent Roll'!$C10)),1,0),0)</f>
        <v>0</v>
      </c>
      <c r="AO256" s="567">
        <f>IFERROR(IF(AND(NOT(YEAR(AO$3)&lt;=YEAR('Rent Roll'!$C10)+'Rent Roll'!$AB10-1),MOD(YEAR(AO$3),'Rent Roll'!$AA10)=MOD(YEAR('Rent Roll'!$C10),'Rent Roll'!$AA10),MONTH(AO$3)=MONTH('Rent Roll'!$C10)),1,0),0)</f>
        <v>0</v>
      </c>
      <c r="AP256" s="767">
        <f>IFERROR(IF(AND(NOT(YEAR(AP$3)&lt;=YEAR('Rent Roll'!$C10)+'Rent Roll'!$AB10-1),MOD(YEAR(AP$3),'Rent Roll'!$AA10)=MOD(YEAR('Rent Roll'!$C10),'Rent Roll'!$AA10),MONTH(AP$3)=MONTH('Rent Roll'!$C10)),1,0),0)</f>
        <v>1</v>
      </c>
      <c r="AQ256" s="768">
        <f>IFERROR(IF(AND(NOT(YEAR(AQ$3)&lt;=YEAR('Rent Roll'!$C10)+'Rent Roll'!$AB10-1),MOD(YEAR(AQ$3),'Rent Roll'!$AA10)=MOD(YEAR('Rent Roll'!$C10),'Rent Roll'!$AA10),MONTH(AQ$3)=MONTH('Rent Roll'!$C10)),1,0),0)</f>
        <v>0</v>
      </c>
      <c r="AR256" s="567">
        <f>IFERROR(IF(AND(NOT(YEAR(AR$3)&lt;=YEAR('Rent Roll'!$C10)+'Rent Roll'!$AB10-1),MOD(YEAR(AR$3),'Rent Roll'!$AA10)=MOD(YEAR('Rent Roll'!$C10),'Rent Roll'!$AA10),MONTH(AR$3)=MONTH('Rent Roll'!$C10)),1,0),0)</f>
        <v>0</v>
      </c>
      <c r="AS256" s="567">
        <f>IFERROR(IF(AND(NOT(YEAR(AS$3)&lt;=YEAR('Rent Roll'!$C10)+'Rent Roll'!$AB10-1),MOD(YEAR(AS$3),'Rent Roll'!$AA10)=MOD(YEAR('Rent Roll'!$C10),'Rent Roll'!$AA10),MONTH(AS$3)=MONTH('Rent Roll'!$C10)),1,0),0)</f>
        <v>0</v>
      </c>
      <c r="AT256" s="567">
        <f>IFERROR(IF(AND(NOT(YEAR(AT$3)&lt;=YEAR('Rent Roll'!$C10)+'Rent Roll'!$AB10-1),MOD(YEAR(AT$3),'Rent Roll'!$AA10)=MOD(YEAR('Rent Roll'!$C10),'Rent Roll'!$AA10),MONTH(AT$3)=MONTH('Rent Roll'!$C10)),1,0),0)</f>
        <v>0</v>
      </c>
      <c r="AU256" s="567">
        <f>IFERROR(IF(AND(NOT(YEAR(AU$3)&lt;=YEAR('Rent Roll'!$C10)+'Rent Roll'!$AB10-1),MOD(YEAR(AU$3),'Rent Roll'!$AA10)=MOD(YEAR('Rent Roll'!$C10),'Rent Roll'!$AA10),MONTH(AU$3)=MONTH('Rent Roll'!$C10)),1,0),0)</f>
        <v>0</v>
      </c>
      <c r="AV256" s="567">
        <f>IFERROR(IF(AND(NOT(YEAR(AV$3)&lt;=YEAR('Rent Roll'!$C10)+'Rent Roll'!$AB10-1),MOD(YEAR(AV$3),'Rent Roll'!$AA10)=MOD(YEAR('Rent Roll'!$C10),'Rent Roll'!$AA10),MONTH(AV$3)=MONTH('Rent Roll'!$C10)),1,0),0)</f>
        <v>0</v>
      </c>
      <c r="AW256" s="567">
        <f>IFERROR(IF(AND(NOT(YEAR(AW$3)&lt;=YEAR('Rent Roll'!$C10)+'Rent Roll'!$AB10-1),MOD(YEAR(AW$3),'Rent Roll'!$AA10)=MOD(YEAR('Rent Roll'!$C10),'Rent Roll'!$AA10),MONTH(AW$3)=MONTH('Rent Roll'!$C10)),1,0),0)</f>
        <v>0</v>
      </c>
      <c r="AX256" s="567">
        <f>IFERROR(IF(AND(NOT(YEAR(AX$3)&lt;=YEAR('Rent Roll'!$C10)+'Rent Roll'!$AB10-1),MOD(YEAR(AX$3),'Rent Roll'!$AA10)=MOD(YEAR('Rent Roll'!$C10),'Rent Roll'!$AA10),MONTH(AX$3)=MONTH('Rent Roll'!$C10)),1,0),0)</f>
        <v>0</v>
      </c>
      <c r="AY256" s="567">
        <f>IFERROR(IF(AND(NOT(YEAR(AY$3)&lt;=YEAR('Rent Roll'!$C10)+'Rent Roll'!$AB10-1),MOD(YEAR(AY$3),'Rent Roll'!$AA10)=MOD(YEAR('Rent Roll'!$C10),'Rent Roll'!$AA10),MONTH(AY$3)=MONTH('Rent Roll'!$C10)),1,0),0)</f>
        <v>0</v>
      </c>
      <c r="AZ256" s="567">
        <f>IFERROR(IF(AND(NOT(YEAR(AZ$3)&lt;=YEAR('Rent Roll'!$C10)+'Rent Roll'!$AB10-1),MOD(YEAR(AZ$3),'Rent Roll'!$AA10)=MOD(YEAR('Rent Roll'!$C10),'Rent Roll'!$AA10),MONTH(AZ$3)=MONTH('Rent Roll'!$C10)),1,0),0)</f>
        <v>0</v>
      </c>
      <c r="BA256" s="567">
        <f>IFERROR(IF(AND(NOT(YEAR(BA$3)&lt;=YEAR('Rent Roll'!$C10)+'Rent Roll'!$AB10-1),MOD(YEAR(BA$3),'Rent Roll'!$AA10)=MOD(YEAR('Rent Roll'!$C10),'Rent Roll'!$AA10),MONTH(BA$3)=MONTH('Rent Roll'!$C10)),1,0),0)</f>
        <v>0</v>
      </c>
      <c r="BB256" s="767">
        <f>IFERROR(IF(AND(NOT(YEAR(BB$3)&lt;=YEAR('Rent Roll'!$C10)+'Rent Roll'!$AB10-1),MOD(YEAR(BB$3),'Rent Roll'!$AA10)=MOD(YEAR('Rent Roll'!$C10),'Rent Roll'!$AA10),MONTH(BB$3)=MONTH('Rent Roll'!$C10)),1,0),0)</f>
        <v>1</v>
      </c>
      <c r="BC256" s="768">
        <f>IFERROR(IF(AND(NOT(YEAR(BC$3)&lt;=YEAR('Rent Roll'!$C10)+'Rent Roll'!$AB10-1),MOD(YEAR(BC$3),'Rent Roll'!$AA10)=MOD(YEAR('Rent Roll'!$C10),'Rent Roll'!$AA10),MONTH(BC$3)=MONTH('Rent Roll'!$C10)),1,0),0)</f>
        <v>0</v>
      </c>
      <c r="BD256" s="567">
        <f>IFERROR(IF(AND(NOT(YEAR(BD$3)&lt;=YEAR('Rent Roll'!$C10)+'Rent Roll'!$AB10-1),MOD(YEAR(BD$3),'Rent Roll'!$AA10)=MOD(YEAR('Rent Roll'!$C10),'Rent Roll'!$AA10),MONTH(BD$3)=MONTH('Rent Roll'!$C10)),1,0),0)</f>
        <v>0</v>
      </c>
      <c r="BE256" s="567">
        <f>IFERROR(IF(AND(NOT(YEAR(BE$3)&lt;=YEAR('Rent Roll'!$C10)+'Rent Roll'!$AB10-1),MOD(YEAR(BE$3),'Rent Roll'!$AA10)=MOD(YEAR('Rent Roll'!$C10),'Rent Roll'!$AA10),MONTH(BE$3)=MONTH('Rent Roll'!$C10)),1,0),0)</f>
        <v>0</v>
      </c>
      <c r="BF256" s="567">
        <f>IFERROR(IF(AND(NOT(YEAR(BF$3)&lt;=YEAR('Rent Roll'!$C10)+'Rent Roll'!$AB10-1),MOD(YEAR(BF$3),'Rent Roll'!$AA10)=MOD(YEAR('Rent Roll'!$C10),'Rent Roll'!$AA10),MONTH(BF$3)=MONTH('Rent Roll'!$C10)),1,0),0)</f>
        <v>0</v>
      </c>
      <c r="BG256" s="567">
        <f>IFERROR(IF(AND(NOT(YEAR(BG$3)&lt;=YEAR('Rent Roll'!$C10)+'Rent Roll'!$AB10-1),MOD(YEAR(BG$3),'Rent Roll'!$AA10)=MOD(YEAR('Rent Roll'!$C10),'Rent Roll'!$AA10),MONTH(BG$3)=MONTH('Rent Roll'!$C10)),1,0),0)</f>
        <v>0</v>
      </c>
      <c r="BH256" s="567">
        <f>IFERROR(IF(AND(NOT(YEAR(BH$3)&lt;=YEAR('Rent Roll'!$C10)+'Rent Roll'!$AB10-1),MOD(YEAR(BH$3),'Rent Roll'!$AA10)=MOD(YEAR('Rent Roll'!$C10),'Rent Roll'!$AA10),MONTH(BH$3)=MONTH('Rent Roll'!$C10)),1,0),0)</f>
        <v>0</v>
      </c>
      <c r="BI256" s="567">
        <f>IFERROR(IF(AND(NOT(YEAR(BI$3)&lt;=YEAR('Rent Roll'!$C10)+'Rent Roll'!$AB10-1),MOD(YEAR(BI$3),'Rent Roll'!$AA10)=MOD(YEAR('Rent Roll'!$C10),'Rent Roll'!$AA10),MONTH(BI$3)=MONTH('Rent Roll'!$C10)),1,0),0)</f>
        <v>0</v>
      </c>
      <c r="BJ256" s="567">
        <f>IFERROR(IF(AND(NOT(YEAR(BJ$3)&lt;=YEAR('Rent Roll'!$C10)+'Rent Roll'!$AB10-1),MOD(YEAR(BJ$3),'Rent Roll'!$AA10)=MOD(YEAR('Rent Roll'!$C10),'Rent Roll'!$AA10),MONTH(BJ$3)=MONTH('Rent Roll'!$C10)),1,0),0)</f>
        <v>0</v>
      </c>
      <c r="BK256" s="567">
        <f>IFERROR(IF(AND(NOT(YEAR(BK$3)&lt;=YEAR('Rent Roll'!$C10)+'Rent Roll'!$AB10-1),MOD(YEAR(BK$3),'Rent Roll'!$AA10)=MOD(YEAR('Rent Roll'!$C10),'Rent Roll'!$AA10),MONTH(BK$3)=MONTH('Rent Roll'!$C10)),1,0),0)</f>
        <v>0</v>
      </c>
      <c r="BL256" s="567">
        <f>IFERROR(IF(AND(NOT(YEAR(BL$3)&lt;=YEAR('Rent Roll'!$C10)+'Rent Roll'!$AB10-1),MOD(YEAR(BL$3),'Rent Roll'!$AA10)=MOD(YEAR('Rent Roll'!$C10),'Rent Roll'!$AA10),MONTH(BL$3)=MONTH('Rent Roll'!$C10)),1,0),0)</f>
        <v>0</v>
      </c>
      <c r="BM256" s="567">
        <f>IFERROR(IF(AND(NOT(YEAR(BM$3)&lt;=YEAR('Rent Roll'!$C10)+'Rent Roll'!$AB10-1),MOD(YEAR(BM$3),'Rent Roll'!$AA10)=MOD(YEAR('Rent Roll'!$C10),'Rent Roll'!$AA10),MONTH(BM$3)=MONTH('Rent Roll'!$C10)),1,0),0)</f>
        <v>0</v>
      </c>
      <c r="BN256" s="767">
        <f>IFERROR(IF(AND(NOT(YEAR(BN$3)&lt;=YEAR('Rent Roll'!$C10)+'Rent Roll'!$AB10-1),MOD(YEAR(BN$3),'Rent Roll'!$AA10)=MOD(YEAR('Rent Roll'!$C10),'Rent Roll'!$AA10),MONTH(BN$3)=MONTH('Rent Roll'!$C10)),1,0),0)</f>
        <v>1</v>
      </c>
      <c r="BO256" s="768">
        <f>IFERROR(IF(AND(NOT(YEAR(BO$3)&lt;=YEAR('Rent Roll'!$C10)+'Rent Roll'!$AB10-1),MOD(YEAR(BO$3),'Rent Roll'!$AA10)=MOD(YEAR('Rent Roll'!$C10),'Rent Roll'!$AA10),MONTH(BO$3)=MONTH('Rent Roll'!$C10)),1,0),0)</f>
        <v>0</v>
      </c>
      <c r="BP256" s="567">
        <f>IFERROR(IF(AND(NOT(YEAR(BP$3)&lt;=YEAR('Rent Roll'!$C10)+'Rent Roll'!$AB10-1),MOD(YEAR(BP$3),'Rent Roll'!$AA10)=MOD(YEAR('Rent Roll'!$C10),'Rent Roll'!$AA10),MONTH(BP$3)=MONTH('Rent Roll'!$C10)),1,0),0)</f>
        <v>0</v>
      </c>
      <c r="BQ256" s="567">
        <f>IFERROR(IF(AND(NOT(YEAR(BQ$3)&lt;=YEAR('Rent Roll'!$C10)+'Rent Roll'!$AB10-1),MOD(YEAR(BQ$3),'Rent Roll'!$AA10)=MOD(YEAR('Rent Roll'!$C10),'Rent Roll'!$AA10),MONTH(BQ$3)=MONTH('Rent Roll'!$C10)),1,0),0)</f>
        <v>0</v>
      </c>
      <c r="BR256" s="567">
        <f>IFERROR(IF(AND(NOT(YEAR(BR$3)&lt;=YEAR('Rent Roll'!$C10)+'Rent Roll'!$AB10-1),MOD(YEAR(BR$3),'Rent Roll'!$AA10)=MOD(YEAR('Rent Roll'!$C10),'Rent Roll'!$AA10),MONTH(BR$3)=MONTH('Rent Roll'!$C10)),1,0),0)</f>
        <v>0</v>
      </c>
      <c r="BS256" s="567">
        <f>IFERROR(IF(AND(NOT(YEAR(BS$3)&lt;=YEAR('Rent Roll'!$C10)+'Rent Roll'!$AB10-1),MOD(YEAR(BS$3),'Rent Roll'!$AA10)=MOD(YEAR('Rent Roll'!$C10),'Rent Roll'!$AA10),MONTH(BS$3)=MONTH('Rent Roll'!$C10)),1,0),0)</f>
        <v>0</v>
      </c>
      <c r="BT256" s="567">
        <f>IFERROR(IF(AND(NOT(YEAR(BT$3)&lt;=YEAR('Rent Roll'!$C10)+'Rent Roll'!$AB10-1),MOD(YEAR(BT$3),'Rent Roll'!$AA10)=MOD(YEAR('Rent Roll'!$C10),'Rent Roll'!$AA10),MONTH(BT$3)=MONTH('Rent Roll'!$C10)),1,0),0)</f>
        <v>0</v>
      </c>
      <c r="BU256" s="567">
        <f>IFERROR(IF(AND(NOT(YEAR(BU$3)&lt;=YEAR('Rent Roll'!$C10)+'Rent Roll'!$AB10-1),MOD(YEAR(BU$3),'Rent Roll'!$AA10)=MOD(YEAR('Rent Roll'!$C10),'Rent Roll'!$AA10),MONTH(BU$3)=MONTH('Rent Roll'!$C10)),1,0),0)</f>
        <v>0</v>
      </c>
      <c r="BV256" s="567">
        <f>IFERROR(IF(AND(NOT(YEAR(BV$3)&lt;=YEAR('Rent Roll'!$C10)+'Rent Roll'!$AB10-1),MOD(YEAR(BV$3),'Rent Roll'!$AA10)=MOD(YEAR('Rent Roll'!$C10),'Rent Roll'!$AA10),MONTH(BV$3)=MONTH('Rent Roll'!$C10)),1,0),0)</f>
        <v>0</v>
      </c>
      <c r="BW256" s="567">
        <f>IFERROR(IF(AND(NOT(YEAR(BW$3)&lt;=YEAR('Rent Roll'!$C10)+'Rent Roll'!$AB10-1),MOD(YEAR(BW$3),'Rent Roll'!$AA10)=MOD(YEAR('Rent Roll'!$C10),'Rent Roll'!$AA10),MONTH(BW$3)=MONTH('Rent Roll'!$C10)),1,0),0)</f>
        <v>0</v>
      </c>
      <c r="BX256" s="567">
        <f>IFERROR(IF(AND(NOT(YEAR(BX$3)&lt;=YEAR('Rent Roll'!$C10)+'Rent Roll'!$AB10-1),MOD(YEAR(BX$3),'Rent Roll'!$AA10)=MOD(YEAR('Rent Roll'!$C10),'Rent Roll'!$AA10),MONTH(BX$3)=MONTH('Rent Roll'!$C10)),1,0),0)</f>
        <v>0</v>
      </c>
      <c r="BY256" s="567">
        <f>IFERROR(IF(AND(NOT(YEAR(BY$3)&lt;=YEAR('Rent Roll'!$C10)+'Rent Roll'!$AB10-1),MOD(YEAR(BY$3),'Rent Roll'!$AA10)=MOD(YEAR('Rent Roll'!$C10),'Rent Roll'!$AA10),MONTH(BY$3)=MONTH('Rent Roll'!$C10)),1,0),0)</f>
        <v>0</v>
      </c>
      <c r="BZ256" s="767">
        <f>IFERROR(IF(AND(NOT(YEAR(BZ$3)&lt;=YEAR('Rent Roll'!$C10)+'Rent Roll'!$AB10-1),MOD(YEAR(BZ$3),'Rent Roll'!$AA10)=MOD(YEAR('Rent Roll'!$C10),'Rent Roll'!$AA10),MONTH(BZ$3)=MONTH('Rent Roll'!$C10)),1,0),0)</f>
        <v>1</v>
      </c>
      <c r="CA256" s="768">
        <f>IFERROR(IF(AND(NOT(YEAR(CA$3)&lt;=YEAR('Rent Roll'!$C10)+'Rent Roll'!$AB10-1),MOD(YEAR(CA$3),'Rent Roll'!$AA10)=MOD(YEAR('Rent Roll'!$C10),'Rent Roll'!$AA10),MONTH(CA$3)=MONTH('Rent Roll'!$C10)),1,0),0)</f>
        <v>0</v>
      </c>
      <c r="CB256" s="567">
        <f>IFERROR(IF(AND(NOT(YEAR(CB$3)&lt;=YEAR('Rent Roll'!$C10)+'Rent Roll'!$AB10-1),MOD(YEAR(CB$3),'Rent Roll'!$AA10)=MOD(YEAR('Rent Roll'!$C10),'Rent Roll'!$AA10),MONTH(CB$3)=MONTH('Rent Roll'!$C10)),1,0),0)</f>
        <v>0</v>
      </c>
      <c r="CC256" s="567">
        <f>IFERROR(IF(AND(NOT(YEAR(CC$3)&lt;=YEAR('Rent Roll'!$C10)+'Rent Roll'!$AB10-1),MOD(YEAR(CC$3),'Rent Roll'!$AA10)=MOD(YEAR('Rent Roll'!$C10),'Rent Roll'!$AA10),MONTH(CC$3)=MONTH('Rent Roll'!$C10)),1,0),0)</f>
        <v>0</v>
      </c>
      <c r="CD256" s="567">
        <f>IFERROR(IF(AND(NOT(YEAR(CD$3)&lt;=YEAR('Rent Roll'!$C10)+'Rent Roll'!$AB10-1),MOD(YEAR(CD$3),'Rent Roll'!$AA10)=MOD(YEAR('Rent Roll'!$C10),'Rent Roll'!$AA10),MONTH(CD$3)=MONTH('Rent Roll'!$C10)),1,0),0)</f>
        <v>0</v>
      </c>
      <c r="CE256" s="567">
        <f>IFERROR(IF(AND(NOT(YEAR(CE$3)&lt;=YEAR('Rent Roll'!$C10)+'Rent Roll'!$AB10-1),MOD(YEAR(CE$3),'Rent Roll'!$AA10)=MOD(YEAR('Rent Roll'!$C10),'Rent Roll'!$AA10),MONTH(CE$3)=MONTH('Rent Roll'!$C10)),1,0),0)</f>
        <v>0</v>
      </c>
      <c r="CF256" s="567">
        <f>IFERROR(IF(AND(NOT(YEAR(CF$3)&lt;=YEAR('Rent Roll'!$C10)+'Rent Roll'!$AB10-1),MOD(YEAR(CF$3),'Rent Roll'!$AA10)=MOD(YEAR('Rent Roll'!$C10),'Rent Roll'!$AA10),MONTH(CF$3)=MONTH('Rent Roll'!$C10)),1,0),0)</f>
        <v>0</v>
      </c>
      <c r="CG256" s="567">
        <f>IFERROR(IF(AND(NOT(YEAR(CG$3)&lt;=YEAR('Rent Roll'!$C10)+'Rent Roll'!$AB10-1),MOD(YEAR(CG$3),'Rent Roll'!$AA10)=MOD(YEAR('Rent Roll'!$C10),'Rent Roll'!$AA10),MONTH(CG$3)=MONTH('Rent Roll'!$C10)),1,0),0)</f>
        <v>0</v>
      </c>
      <c r="CH256" s="567">
        <f>IFERROR(IF(AND(NOT(YEAR(CH$3)&lt;=YEAR('Rent Roll'!$C10)+'Rent Roll'!$AB10-1),MOD(YEAR(CH$3),'Rent Roll'!$AA10)=MOD(YEAR('Rent Roll'!$C10),'Rent Roll'!$AA10),MONTH(CH$3)=MONTH('Rent Roll'!$C10)),1,0),0)</f>
        <v>0</v>
      </c>
      <c r="CI256" s="567">
        <f>IFERROR(IF(AND(NOT(YEAR(CI$3)&lt;=YEAR('Rent Roll'!$C10)+'Rent Roll'!$AB10-1),MOD(YEAR(CI$3),'Rent Roll'!$AA10)=MOD(YEAR('Rent Roll'!$C10),'Rent Roll'!$AA10),MONTH(CI$3)=MONTH('Rent Roll'!$C10)),1,0),0)</f>
        <v>0</v>
      </c>
      <c r="CJ256" s="567">
        <f>IFERROR(IF(AND(NOT(YEAR(CJ$3)&lt;=YEAR('Rent Roll'!$C10)+'Rent Roll'!$AB10-1),MOD(YEAR(CJ$3),'Rent Roll'!$AA10)=MOD(YEAR('Rent Roll'!$C10),'Rent Roll'!$AA10),MONTH(CJ$3)=MONTH('Rent Roll'!$C10)),1,0),0)</f>
        <v>0</v>
      </c>
      <c r="CK256" s="567">
        <f>IFERROR(IF(AND(NOT(YEAR(CK$3)&lt;=YEAR('Rent Roll'!$C10)+'Rent Roll'!$AB10-1),MOD(YEAR(CK$3),'Rent Roll'!$AA10)=MOD(YEAR('Rent Roll'!$C10),'Rent Roll'!$AA10),MONTH(CK$3)=MONTH('Rent Roll'!$C10)),1,0),0)</f>
        <v>0</v>
      </c>
      <c r="CL256" s="767">
        <f>IFERROR(IF(AND(NOT(YEAR(CL$3)&lt;=YEAR('Rent Roll'!$C10)+'Rent Roll'!$AB10-1),MOD(YEAR(CL$3),'Rent Roll'!$AA10)=MOD(YEAR('Rent Roll'!$C10),'Rent Roll'!$AA10),MONTH(CL$3)=MONTH('Rent Roll'!$C10)),1,0),0)</f>
        <v>1</v>
      </c>
      <c r="CM256" s="768">
        <f>IFERROR(IF(AND(NOT(YEAR(CM$3)&lt;=YEAR('Rent Roll'!$C10)+'Rent Roll'!$AB10-1),MOD(YEAR(CM$3),'Rent Roll'!$AA10)=MOD(YEAR('Rent Roll'!$C10),'Rent Roll'!$AA10),MONTH(CM$3)=MONTH('Rent Roll'!$C10)),1,0),0)</f>
        <v>0</v>
      </c>
      <c r="CN256" s="567">
        <f>IFERROR(IF(AND(NOT(YEAR(CN$3)&lt;=YEAR('Rent Roll'!$C10)+'Rent Roll'!$AB10-1),MOD(YEAR(CN$3),'Rent Roll'!$AA10)=MOD(YEAR('Rent Roll'!$C10),'Rent Roll'!$AA10),MONTH(CN$3)=MONTH('Rent Roll'!$C10)),1,0),0)</f>
        <v>0</v>
      </c>
      <c r="CO256" s="567">
        <f>IFERROR(IF(AND(NOT(YEAR(CO$3)&lt;=YEAR('Rent Roll'!$C10)+'Rent Roll'!$AB10-1),MOD(YEAR(CO$3),'Rent Roll'!$AA10)=MOD(YEAR('Rent Roll'!$C10),'Rent Roll'!$AA10),MONTH(CO$3)=MONTH('Rent Roll'!$C10)),1,0),0)</f>
        <v>0</v>
      </c>
      <c r="CP256" s="567">
        <f>IFERROR(IF(AND(NOT(YEAR(CP$3)&lt;=YEAR('Rent Roll'!$C10)+'Rent Roll'!$AB10-1),MOD(YEAR(CP$3),'Rent Roll'!$AA10)=MOD(YEAR('Rent Roll'!$C10),'Rent Roll'!$AA10),MONTH(CP$3)=MONTH('Rent Roll'!$C10)),1,0),0)</f>
        <v>0</v>
      </c>
      <c r="CQ256" s="567">
        <f>IFERROR(IF(AND(NOT(YEAR(CQ$3)&lt;=YEAR('Rent Roll'!$C10)+'Rent Roll'!$AB10-1),MOD(YEAR(CQ$3),'Rent Roll'!$AA10)=MOD(YEAR('Rent Roll'!$C10),'Rent Roll'!$AA10),MONTH(CQ$3)=MONTH('Rent Roll'!$C10)),1,0),0)</f>
        <v>0</v>
      </c>
      <c r="CR256" s="567">
        <f>IFERROR(IF(AND(NOT(YEAR(CR$3)&lt;=YEAR('Rent Roll'!$C10)+'Rent Roll'!$AB10-1),MOD(YEAR(CR$3),'Rent Roll'!$AA10)=MOD(YEAR('Rent Roll'!$C10),'Rent Roll'!$AA10),MONTH(CR$3)=MONTH('Rent Roll'!$C10)),1,0),0)</f>
        <v>0</v>
      </c>
      <c r="CS256" s="567">
        <f>IFERROR(IF(AND(NOT(YEAR(CS$3)&lt;=YEAR('Rent Roll'!$C10)+'Rent Roll'!$AB10-1),MOD(YEAR(CS$3),'Rent Roll'!$AA10)=MOD(YEAR('Rent Roll'!$C10),'Rent Roll'!$AA10),MONTH(CS$3)=MONTH('Rent Roll'!$C10)),1,0),0)</f>
        <v>0</v>
      </c>
      <c r="CT256" s="567">
        <f>IFERROR(IF(AND(NOT(YEAR(CT$3)&lt;=YEAR('Rent Roll'!$C10)+'Rent Roll'!$AB10-1),MOD(YEAR(CT$3),'Rent Roll'!$AA10)=MOD(YEAR('Rent Roll'!$C10),'Rent Roll'!$AA10),MONTH(CT$3)=MONTH('Rent Roll'!$C10)),1,0),0)</f>
        <v>0</v>
      </c>
      <c r="CU256" s="567">
        <f>IFERROR(IF(AND(NOT(YEAR(CU$3)&lt;=YEAR('Rent Roll'!$C10)+'Rent Roll'!$AB10-1),MOD(YEAR(CU$3),'Rent Roll'!$AA10)=MOD(YEAR('Rent Roll'!$C10),'Rent Roll'!$AA10),MONTH(CU$3)=MONTH('Rent Roll'!$C10)),1,0),0)</f>
        <v>0</v>
      </c>
      <c r="CV256" s="567">
        <f>IFERROR(IF(AND(NOT(YEAR(CV$3)&lt;=YEAR('Rent Roll'!$C10)+'Rent Roll'!$AB10-1),MOD(YEAR(CV$3),'Rent Roll'!$AA10)=MOD(YEAR('Rent Roll'!$C10),'Rent Roll'!$AA10),MONTH(CV$3)=MONTH('Rent Roll'!$C10)),1,0),0)</f>
        <v>0</v>
      </c>
      <c r="CW256" s="567">
        <f>IFERROR(IF(AND(NOT(YEAR(CW$3)&lt;=YEAR('Rent Roll'!$C10)+'Rent Roll'!$AB10-1),MOD(YEAR(CW$3),'Rent Roll'!$AA10)=MOD(YEAR('Rent Roll'!$C10),'Rent Roll'!$AA10),MONTH(CW$3)=MONTH('Rent Roll'!$C10)),1,0),0)</f>
        <v>0</v>
      </c>
      <c r="CX256" s="767">
        <f>IFERROR(IF(AND(NOT(YEAR(CX$3)&lt;=YEAR('Rent Roll'!$C10)+'Rent Roll'!$AB10-1),MOD(YEAR(CX$3),'Rent Roll'!$AA10)=MOD(YEAR('Rent Roll'!$C10),'Rent Roll'!$AA10),MONTH(CX$3)=MONTH('Rent Roll'!$C10)),1,0),0)</f>
        <v>1</v>
      </c>
      <c r="CY256" s="768">
        <f>IFERROR(IF(AND(NOT(YEAR(CY$3)&lt;=YEAR('Rent Roll'!$C10)+'Rent Roll'!$AB10-1),MOD(YEAR(CY$3),'Rent Roll'!$AA10)=MOD(YEAR('Rent Roll'!$C10),'Rent Roll'!$AA10),MONTH(CY$3)=MONTH('Rent Roll'!$C10)),1,0),0)</f>
        <v>0</v>
      </c>
      <c r="CZ256" s="567">
        <f>IFERROR(IF(AND(NOT(YEAR(CZ$3)&lt;=YEAR('Rent Roll'!$C10)+'Rent Roll'!$AB10-1),MOD(YEAR(CZ$3),'Rent Roll'!$AA10)=MOD(YEAR('Rent Roll'!$C10),'Rent Roll'!$AA10),MONTH(CZ$3)=MONTH('Rent Roll'!$C10)),1,0),0)</f>
        <v>0</v>
      </c>
      <c r="DA256" s="567">
        <f>IFERROR(IF(AND(NOT(YEAR(DA$3)&lt;=YEAR('Rent Roll'!$C10)+'Rent Roll'!$AB10-1),MOD(YEAR(DA$3),'Rent Roll'!$AA10)=MOD(YEAR('Rent Roll'!$C10),'Rent Roll'!$AA10),MONTH(DA$3)=MONTH('Rent Roll'!$C10)),1,0),0)</f>
        <v>0</v>
      </c>
      <c r="DB256" s="567">
        <f>IFERROR(IF(AND(NOT(YEAR(DB$3)&lt;=YEAR('Rent Roll'!$C10)+'Rent Roll'!$AB10-1),MOD(YEAR(DB$3),'Rent Roll'!$AA10)=MOD(YEAR('Rent Roll'!$C10),'Rent Roll'!$AA10),MONTH(DB$3)=MONTH('Rent Roll'!$C10)),1,0),0)</f>
        <v>0</v>
      </c>
      <c r="DC256" s="567">
        <f>IFERROR(IF(AND(NOT(YEAR(DC$3)&lt;=YEAR('Rent Roll'!$C10)+'Rent Roll'!$AB10-1),MOD(YEAR(DC$3),'Rent Roll'!$AA10)=MOD(YEAR('Rent Roll'!$C10),'Rent Roll'!$AA10),MONTH(DC$3)=MONTH('Rent Roll'!$C10)),1,0),0)</f>
        <v>0</v>
      </c>
      <c r="DD256" s="567">
        <f>IFERROR(IF(AND(NOT(YEAR(DD$3)&lt;=YEAR('Rent Roll'!$C10)+'Rent Roll'!$AB10-1),MOD(YEAR(DD$3),'Rent Roll'!$AA10)=MOD(YEAR('Rent Roll'!$C10),'Rent Roll'!$AA10),MONTH(DD$3)=MONTH('Rent Roll'!$C10)),1,0),0)</f>
        <v>0</v>
      </c>
      <c r="DE256" s="567">
        <f>IFERROR(IF(AND(NOT(YEAR(DE$3)&lt;=YEAR('Rent Roll'!$C10)+'Rent Roll'!$AB10-1),MOD(YEAR(DE$3),'Rent Roll'!$AA10)=MOD(YEAR('Rent Roll'!$C10),'Rent Roll'!$AA10),MONTH(DE$3)=MONTH('Rent Roll'!$C10)),1,0),0)</f>
        <v>0</v>
      </c>
      <c r="DF256" s="567">
        <f>IFERROR(IF(AND(NOT(YEAR(DF$3)&lt;=YEAR('Rent Roll'!$C10)+'Rent Roll'!$AB10-1),MOD(YEAR(DF$3),'Rent Roll'!$AA10)=MOD(YEAR('Rent Roll'!$C10),'Rent Roll'!$AA10),MONTH(DF$3)=MONTH('Rent Roll'!$C10)),1,0),0)</f>
        <v>0</v>
      </c>
      <c r="DG256" s="567">
        <f>IFERROR(IF(AND(NOT(YEAR(DG$3)&lt;=YEAR('Rent Roll'!$C10)+'Rent Roll'!$AB10-1),MOD(YEAR(DG$3),'Rent Roll'!$AA10)=MOD(YEAR('Rent Roll'!$C10),'Rent Roll'!$AA10),MONTH(DG$3)=MONTH('Rent Roll'!$C10)),1,0),0)</f>
        <v>0</v>
      </c>
      <c r="DH256" s="567">
        <f>IFERROR(IF(AND(NOT(YEAR(DH$3)&lt;=YEAR('Rent Roll'!$C10)+'Rent Roll'!$AB10-1),MOD(YEAR(DH$3),'Rent Roll'!$AA10)=MOD(YEAR('Rent Roll'!$C10),'Rent Roll'!$AA10),MONTH(DH$3)=MONTH('Rent Roll'!$C10)),1,0),0)</f>
        <v>0</v>
      </c>
      <c r="DI256" s="567">
        <f>IFERROR(IF(AND(NOT(YEAR(DI$3)&lt;=YEAR('Rent Roll'!$C10)+'Rent Roll'!$AB10-1),MOD(YEAR(DI$3),'Rent Roll'!$AA10)=MOD(YEAR('Rent Roll'!$C10),'Rent Roll'!$AA10),MONTH(DI$3)=MONTH('Rent Roll'!$C10)),1,0),0)</f>
        <v>0</v>
      </c>
      <c r="DJ256" s="767">
        <f>IFERROR(IF(AND(NOT(YEAR(DJ$3)&lt;=YEAR('Rent Roll'!$C10)+'Rent Roll'!$AB10-1),MOD(YEAR(DJ$3),'Rent Roll'!$AA10)=MOD(YEAR('Rent Roll'!$C10),'Rent Roll'!$AA10),MONTH(DJ$3)=MONTH('Rent Roll'!$C10)),1,0),0)</f>
        <v>1</v>
      </c>
      <c r="DK256" s="768">
        <f>IFERROR(IF(AND(NOT(YEAR(DK$3)&lt;=YEAR('Rent Roll'!$C10)+'Rent Roll'!$AB10-1),MOD(YEAR(DK$3),'Rent Roll'!$AA10)=MOD(YEAR('Rent Roll'!$C10),'Rent Roll'!$AA10),MONTH(DK$3)=MONTH('Rent Roll'!$C10)),1,0),0)</f>
        <v>0</v>
      </c>
      <c r="DL256" s="567">
        <f>IFERROR(IF(AND(NOT(YEAR(DL$3)&lt;=YEAR('Rent Roll'!$C10)+'Rent Roll'!$AB10-1),MOD(YEAR(DL$3),'Rent Roll'!$AA10)=MOD(YEAR('Rent Roll'!$C10),'Rent Roll'!$AA10),MONTH(DL$3)=MONTH('Rent Roll'!$C10)),1,0),0)</f>
        <v>0</v>
      </c>
      <c r="DM256" s="567">
        <f>IFERROR(IF(AND(NOT(YEAR(DM$3)&lt;=YEAR('Rent Roll'!$C10)+'Rent Roll'!$AB10-1),MOD(YEAR(DM$3),'Rent Roll'!$AA10)=MOD(YEAR('Rent Roll'!$C10),'Rent Roll'!$AA10),MONTH(DM$3)=MONTH('Rent Roll'!$C10)),1,0),0)</f>
        <v>0</v>
      </c>
      <c r="DN256" s="567">
        <f>IFERROR(IF(AND(NOT(YEAR(DN$3)&lt;=YEAR('Rent Roll'!$C10)+'Rent Roll'!$AB10-1),MOD(YEAR(DN$3),'Rent Roll'!$AA10)=MOD(YEAR('Rent Roll'!$C10),'Rent Roll'!$AA10),MONTH(DN$3)=MONTH('Rent Roll'!$C10)),1,0),0)</f>
        <v>0</v>
      </c>
      <c r="DO256" s="567">
        <f>IFERROR(IF(AND(NOT(YEAR(DO$3)&lt;=YEAR('Rent Roll'!$C10)+'Rent Roll'!$AB10-1),MOD(YEAR(DO$3),'Rent Roll'!$AA10)=MOD(YEAR('Rent Roll'!$C10),'Rent Roll'!$AA10),MONTH(DO$3)=MONTH('Rent Roll'!$C10)),1,0),0)</f>
        <v>0</v>
      </c>
      <c r="DP256" s="567">
        <f>IFERROR(IF(AND(NOT(YEAR(DP$3)&lt;=YEAR('Rent Roll'!$C10)+'Rent Roll'!$AB10-1),MOD(YEAR(DP$3),'Rent Roll'!$AA10)=MOD(YEAR('Rent Roll'!$C10),'Rent Roll'!$AA10),MONTH(DP$3)=MONTH('Rent Roll'!$C10)),1,0),0)</f>
        <v>0</v>
      </c>
      <c r="DQ256" s="567">
        <f>IFERROR(IF(AND(NOT(YEAR(DQ$3)&lt;=YEAR('Rent Roll'!$C10)+'Rent Roll'!$AB10-1),MOD(YEAR(DQ$3),'Rent Roll'!$AA10)=MOD(YEAR('Rent Roll'!$C10),'Rent Roll'!$AA10),MONTH(DQ$3)=MONTH('Rent Roll'!$C10)),1,0),0)</f>
        <v>0</v>
      </c>
      <c r="DR256" s="567">
        <f>IFERROR(IF(AND(NOT(YEAR(DR$3)&lt;=YEAR('Rent Roll'!$C10)+'Rent Roll'!$AB10-1),MOD(YEAR(DR$3),'Rent Roll'!$AA10)=MOD(YEAR('Rent Roll'!$C10),'Rent Roll'!$AA10),MONTH(DR$3)=MONTH('Rent Roll'!$C10)),1,0),0)</f>
        <v>0</v>
      </c>
      <c r="DS256" s="567">
        <f>IFERROR(IF(AND(NOT(YEAR(DS$3)&lt;=YEAR('Rent Roll'!$C10)+'Rent Roll'!$AB10-1),MOD(YEAR(DS$3),'Rent Roll'!$AA10)=MOD(YEAR('Rent Roll'!$C10),'Rent Roll'!$AA10),MONTH(DS$3)=MONTH('Rent Roll'!$C10)),1,0),0)</f>
        <v>0</v>
      </c>
      <c r="DT256" s="567">
        <f>IFERROR(IF(AND(NOT(YEAR(DT$3)&lt;=YEAR('Rent Roll'!$C10)+'Rent Roll'!$AB10-1),MOD(YEAR(DT$3),'Rent Roll'!$AA10)=MOD(YEAR('Rent Roll'!$C10),'Rent Roll'!$AA10),MONTH(DT$3)=MONTH('Rent Roll'!$C10)),1,0),0)</f>
        <v>0</v>
      </c>
      <c r="DU256" s="567">
        <f>IFERROR(IF(AND(NOT(YEAR(DU$3)&lt;=YEAR('Rent Roll'!$C10)+'Rent Roll'!$AB10-1),MOD(YEAR(DU$3),'Rent Roll'!$AA10)=MOD(YEAR('Rent Roll'!$C10),'Rent Roll'!$AA10),MONTH(DU$3)=MONTH('Rent Roll'!$C10)),1,0),0)</f>
        <v>0</v>
      </c>
      <c r="DV256" s="567">
        <f>IFERROR(IF(AND(NOT(YEAR(DV$3)&lt;=YEAR('Rent Roll'!$C10)+'Rent Roll'!$AB10-1),MOD(YEAR(DV$3),'Rent Roll'!$AA10)=MOD(YEAR('Rent Roll'!$C10),'Rent Roll'!$AA10),MONTH(DV$3)=MONTH('Rent Roll'!$C10)),1,0),0)</f>
        <v>1</v>
      </c>
    </row>
    <row r="257" spans="1:126" s="565" customFormat="1" ht="12" customHeight="1" outlineLevel="1" x14ac:dyDescent="0.4">
      <c r="A257" s="731"/>
      <c r="B257" s="564" t="str">
        <f>'Rent Roll'!$B11</f>
        <v>3층</v>
      </c>
      <c r="C257" s="566"/>
      <c r="D257" s="566"/>
      <c r="E257" s="566"/>
      <c r="F257" s="778">
        <f>IFERROR(IF(AND(NOT(YEAR(F$3)&lt;=YEAR('Rent Roll'!$C11)+'Rent Roll'!$AB11-1),MOD(YEAR(F$3),'Rent Roll'!$AA11)=MOD(YEAR('Rent Roll'!$C11),'Rent Roll'!$AA11),MONTH(F$3)=MONTH('Rent Roll'!$C11)),1,0),0)</f>
        <v>0</v>
      </c>
      <c r="G257" s="768">
        <f>IFERROR(IF(AND(NOT(YEAR(G$3)&lt;=YEAR('Rent Roll'!$C11)+'Rent Roll'!$AB11-1),MOD(YEAR(G$3),'Rent Roll'!$AA11)=MOD(YEAR('Rent Roll'!$C11),'Rent Roll'!$AA11),MONTH(G$3)=MONTH('Rent Roll'!$C11)),1,0),0)</f>
        <v>0</v>
      </c>
      <c r="H257" s="567">
        <f>IFERROR(IF(AND(NOT(YEAR(H$3)&lt;=YEAR('Rent Roll'!$C11)+'Rent Roll'!$AB11-1),MOD(YEAR(H$3),'Rent Roll'!$AA11)=MOD(YEAR('Rent Roll'!$C11),'Rent Roll'!$AA11),MONTH(H$3)=MONTH('Rent Roll'!$C11)),1,0),0)</f>
        <v>0</v>
      </c>
      <c r="I257" s="567">
        <f>IFERROR(IF(AND(NOT(YEAR(I$3)&lt;=YEAR('Rent Roll'!$C11)+'Rent Roll'!$AB11-1),MOD(YEAR(I$3),'Rent Roll'!$AA11)=MOD(YEAR('Rent Roll'!$C11),'Rent Roll'!$AA11),MONTH(I$3)=MONTH('Rent Roll'!$C11)),1,0),0)</f>
        <v>0</v>
      </c>
      <c r="J257" s="567">
        <f>IFERROR(IF(AND(NOT(YEAR(J$3)&lt;=YEAR('Rent Roll'!$C11)+'Rent Roll'!$AB11-1),MOD(YEAR(J$3),'Rent Roll'!$AA11)=MOD(YEAR('Rent Roll'!$C11),'Rent Roll'!$AA11),MONTH(J$3)=MONTH('Rent Roll'!$C11)),1,0),0)</f>
        <v>0</v>
      </c>
      <c r="K257" s="567">
        <f>IFERROR(IF(AND(NOT(YEAR(K$3)&lt;=YEAR('Rent Roll'!$C11)+'Rent Roll'!$AB11-1),MOD(YEAR(K$3),'Rent Roll'!$AA11)=MOD(YEAR('Rent Roll'!$C11),'Rent Roll'!$AA11),MONTH(K$3)=MONTH('Rent Roll'!$C11)),1,0),0)</f>
        <v>1</v>
      </c>
      <c r="L257" s="567">
        <f>IFERROR(IF(AND(NOT(YEAR(L$3)&lt;=YEAR('Rent Roll'!$C11)+'Rent Roll'!$AB11-1),MOD(YEAR(L$3),'Rent Roll'!$AA11)=MOD(YEAR('Rent Roll'!$C11),'Rent Roll'!$AA11),MONTH(L$3)=MONTH('Rent Roll'!$C11)),1,0),0)</f>
        <v>0</v>
      </c>
      <c r="M257" s="567">
        <f>IFERROR(IF(AND(NOT(YEAR(M$3)&lt;=YEAR('Rent Roll'!$C11)+'Rent Roll'!$AB11-1),MOD(YEAR(M$3),'Rent Roll'!$AA11)=MOD(YEAR('Rent Roll'!$C11),'Rent Roll'!$AA11),MONTH(M$3)=MONTH('Rent Roll'!$C11)),1,0),0)</f>
        <v>0</v>
      </c>
      <c r="N257" s="567">
        <f>IFERROR(IF(AND(NOT(YEAR(N$3)&lt;=YEAR('Rent Roll'!$C11)+'Rent Roll'!$AB11-1),MOD(YEAR(N$3),'Rent Roll'!$AA11)=MOD(YEAR('Rent Roll'!$C11),'Rent Roll'!$AA11),MONTH(N$3)=MONTH('Rent Roll'!$C11)),1,0),0)</f>
        <v>0</v>
      </c>
      <c r="O257" s="567">
        <f>IFERROR(IF(AND(NOT(YEAR(O$3)&lt;=YEAR('Rent Roll'!$C11)+'Rent Roll'!$AB11-1),MOD(YEAR(O$3),'Rent Roll'!$AA11)=MOD(YEAR('Rent Roll'!$C11),'Rent Roll'!$AA11),MONTH(O$3)=MONTH('Rent Roll'!$C11)),1,0),0)</f>
        <v>0</v>
      </c>
      <c r="P257" s="567">
        <f>IFERROR(IF(AND(NOT(YEAR(P$3)&lt;=YEAR('Rent Roll'!$C11)+'Rent Roll'!$AB11-1),MOD(YEAR(P$3),'Rent Roll'!$AA11)=MOD(YEAR('Rent Roll'!$C11),'Rent Roll'!$AA11),MONTH(P$3)=MONTH('Rent Roll'!$C11)),1,0),0)</f>
        <v>0</v>
      </c>
      <c r="Q257" s="567">
        <f>IFERROR(IF(AND(NOT(YEAR(Q$3)&lt;=YEAR('Rent Roll'!$C11)+'Rent Roll'!$AB11-1),MOD(YEAR(Q$3),'Rent Roll'!$AA11)=MOD(YEAR('Rent Roll'!$C11),'Rent Roll'!$AA11),MONTH(Q$3)=MONTH('Rent Roll'!$C11)),1,0),0)</f>
        <v>0</v>
      </c>
      <c r="R257" s="767">
        <f>IFERROR(IF(AND(NOT(YEAR(R$3)&lt;=YEAR('Rent Roll'!$C11)+'Rent Roll'!$AB11-1),MOD(YEAR(R$3),'Rent Roll'!$AA11)=MOD(YEAR('Rent Roll'!$C11),'Rent Roll'!$AA11),MONTH(R$3)=MONTH('Rent Roll'!$C11)),1,0),0)</f>
        <v>0</v>
      </c>
      <c r="S257" s="768">
        <f>IFERROR(IF(AND(NOT(YEAR(S$3)&lt;=YEAR('Rent Roll'!$C11)+'Rent Roll'!$AB11-1),MOD(YEAR(S$3),'Rent Roll'!$AA11)=MOD(YEAR('Rent Roll'!$C11),'Rent Roll'!$AA11),MONTH(S$3)=MONTH('Rent Roll'!$C11)),1,0),0)</f>
        <v>0</v>
      </c>
      <c r="T257" s="567">
        <f>IFERROR(IF(AND(NOT(YEAR(T$3)&lt;=YEAR('Rent Roll'!$C11)+'Rent Roll'!$AB11-1),MOD(YEAR(T$3),'Rent Roll'!$AA11)=MOD(YEAR('Rent Roll'!$C11),'Rent Roll'!$AA11),MONTH(T$3)=MONTH('Rent Roll'!$C11)),1,0),0)</f>
        <v>0</v>
      </c>
      <c r="U257" s="567">
        <f>IFERROR(IF(AND(NOT(YEAR(U$3)&lt;=YEAR('Rent Roll'!$C11)+'Rent Roll'!$AB11-1),MOD(YEAR(U$3),'Rent Roll'!$AA11)=MOD(YEAR('Rent Roll'!$C11),'Rent Roll'!$AA11),MONTH(U$3)=MONTH('Rent Roll'!$C11)),1,0),0)</f>
        <v>0</v>
      </c>
      <c r="V257" s="567">
        <f>IFERROR(IF(AND(NOT(YEAR(V$3)&lt;=YEAR('Rent Roll'!$C11)+'Rent Roll'!$AB11-1),MOD(YEAR(V$3),'Rent Roll'!$AA11)=MOD(YEAR('Rent Roll'!$C11),'Rent Roll'!$AA11),MONTH(V$3)=MONTH('Rent Roll'!$C11)),1,0),0)</f>
        <v>0</v>
      </c>
      <c r="W257" s="567">
        <f>IFERROR(IF(AND(NOT(YEAR(W$3)&lt;=YEAR('Rent Roll'!$C11)+'Rent Roll'!$AB11-1),MOD(YEAR(W$3),'Rent Roll'!$AA11)=MOD(YEAR('Rent Roll'!$C11),'Rent Roll'!$AA11),MONTH(W$3)=MONTH('Rent Roll'!$C11)),1,0),0)</f>
        <v>1</v>
      </c>
      <c r="X257" s="567">
        <f>IFERROR(IF(AND(NOT(YEAR(X$3)&lt;=YEAR('Rent Roll'!$C11)+'Rent Roll'!$AB11-1),MOD(YEAR(X$3),'Rent Roll'!$AA11)=MOD(YEAR('Rent Roll'!$C11),'Rent Roll'!$AA11),MONTH(X$3)=MONTH('Rent Roll'!$C11)),1,0),0)</f>
        <v>0</v>
      </c>
      <c r="Y257" s="567">
        <f>IFERROR(IF(AND(NOT(YEAR(Y$3)&lt;=YEAR('Rent Roll'!$C11)+'Rent Roll'!$AB11-1),MOD(YEAR(Y$3),'Rent Roll'!$AA11)=MOD(YEAR('Rent Roll'!$C11),'Rent Roll'!$AA11),MONTH(Y$3)=MONTH('Rent Roll'!$C11)),1,0),0)</f>
        <v>0</v>
      </c>
      <c r="Z257" s="567">
        <f>IFERROR(IF(AND(NOT(YEAR(Z$3)&lt;=YEAR('Rent Roll'!$C11)+'Rent Roll'!$AB11-1),MOD(YEAR(Z$3),'Rent Roll'!$AA11)=MOD(YEAR('Rent Roll'!$C11),'Rent Roll'!$AA11),MONTH(Z$3)=MONTH('Rent Roll'!$C11)),1,0),0)</f>
        <v>0</v>
      </c>
      <c r="AA257" s="567">
        <f>IFERROR(IF(AND(NOT(YEAR(AA$3)&lt;=YEAR('Rent Roll'!$C11)+'Rent Roll'!$AB11-1),MOD(YEAR(AA$3),'Rent Roll'!$AA11)=MOD(YEAR('Rent Roll'!$C11),'Rent Roll'!$AA11),MONTH(AA$3)=MONTH('Rent Roll'!$C11)),1,0),0)</f>
        <v>0</v>
      </c>
      <c r="AB257" s="567">
        <f>IFERROR(IF(AND(NOT(YEAR(AB$3)&lt;=YEAR('Rent Roll'!$C11)+'Rent Roll'!$AB11-1),MOD(YEAR(AB$3),'Rent Roll'!$AA11)=MOD(YEAR('Rent Roll'!$C11),'Rent Roll'!$AA11),MONTH(AB$3)=MONTH('Rent Roll'!$C11)),1,0),0)</f>
        <v>0</v>
      </c>
      <c r="AC257" s="567">
        <f>IFERROR(IF(AND(NOT(YEAR(AC$3)&lt;=YEAR('Rent Roll'!$C11)+'Rent Roll'!$AB11-1),MOD(YEAR(AC$3),'Rent Roll'!$AA11)=MOD(YEAR('Rent Roll'!$C11),'Rent Roll'!$AA11),MONTH(AC$3)=MONTH('Rent Roll'!$C11)),1,0),0)</f>
        <v>0</v>
      </c>
      <c r="AD257" s="767">
        <f>IFERROR(IF(AND(NOT(YEAR(AD$3)&lt;=YEAR('Rent Roll'!$C11)+'Rent Roll'!$AB11-1),MOD(YEAR(AD$3),'Rent Roll'!$AA11)=MOD(YEAR('Rent Roll'!$C11),'Rent Roll'!$AA11),MONTH(AD$3)=MONTH('Rent Roll'!$C11)),1,0),0)</f>
        <v>0</v>
      </c>
      <c r="AE257" s="768">
        <f>IFERROR(IF(AND(NOT(YEAR(AE$3)&lt;=YEAR('Rent Roll'!$C11)+'Rent Roll'!$AB11-1),MOD(YEAR(AE$3),'Rent Roll'!$AA11)=MOD(YEAR('Rent Roll'!$C11),'Rent Roll'!$AA11),MONTH(AE$3)=MONTH('Rent Roll'!$C11)),1,0),0)</f>
        <v>0</v>
      </c>
      <c r="AF257" s="567">
        <f>IFERROR(IF(AND(NOT(YEAR(AF$3)&lt;=YEAR('Rent Roll'!$C11)+'Rent Roll'!$AB11-1),MOD(YEAR(AF$3),'Rent Roll'!$AA11)=MOD(YEAR('Rent Roll'!$C11),'Rent Roll'!$AA11),MONTH(AF$3)=MONTH('Rent Roll'!$C11)),1,0),0)</f>
        <v>0</v>
      </c>
      <c r="AG257" s="567">
        <f>IFERROR(IF(AND(NOT(YEAR(AG$3)&lt;=YEAR('Rent Roll'!$C11)+'Rent Roll'!$AB11-1),MOD(YEAR(AG$3),'Rent Roll'!$AA11)=MOD(YEAR('Rent Roll'!$C11),'Rent Roll'!$AA11),MONTH(AG$3)=MONTH('Rent Roll'!$C11)),1,0),0)</f>
        <v>0</v>
      </c>
      <c r="AH257" s="567">
        <f>IFERROR(IF(AND(NOT(YEAR(AH$3)&lt;=YEAR('Rent Roll'!$C11)+'Rent Roll'!$AB11-1),MOD(YEAR(AH$3),'Rent Roll'!$AA11)=MOD(YEAR('Rent Roll'!$C11),'Rent Roll'!$AA11),MONTH(AH$3)=MONTH('Rent Roll'!$C11)),1,0),0)</f>
        <v>0</v>
      </c>
      <c r="AI257" s="567">
        <f>IFERROR(IF(AND(NOT(YEAR(AI$3)&lt;=YEAR('Rent Roll'!$C11)+'Rent Roll'!$AB11-1),MOD(YEAR(AI$3),'Rent Roll'!$AA11)=MOD(YEAR('Rent Roll'!$C11),'Rent Roll'!$AA11),MONTH(AI$3)=MONTH('Rent Roll'!$C11)),1,0),0)</f>
        <v>1</v>
      </c>
      <c r="AJ257" s="567">
        <f>IFERROR(IF(AND(NOT(YEAR(AJ$3)&lt;=YEAR('Rent Roll'!$C11)+'Rent Roll'!$AB11-1),MOD(YEAR(AJ$3),'Rent Roll'!$AA11)=MOD(YEAR('Rent Roll'!$C11),'Rent Roll'!$AA11),MONTH(AJ$3)=MONTH('Rent Roll'!$C11)),1,0),0)</f>
        <v>0</v>
      </c>
      <c r="AK257" s="567">
        <f>IFERROR(IF(AND(NOT(YEAR(AK$3)&lt;=YEAR('Rent Roll'!$C11)+'Rent Roll'!$AB11-1),MOD(YEAR(AK$3),'Rent Roll'!$AA11)=MOD(YEAR('Rent Roll'!$C11),'Rent Roll'!$AA11),MONTH(AK$3)=MONTH('Rent Roll'!$C11)),1,0),0)</f>
        <v>0</v>
      </c>
      <c r="AL257" s="567">
        <f>IFERROR(IF(AND(NOT(YEAR(AL$3)&lt;=YEAR('Rent Roll'!$C11)+'Rent Roll'!$AB11-1),MOD(YEAR(AL$3),'Rent Roll'!$AA11)=MOD(YEAR('Rent Roll'!$C11),'Rent Roll'!$AA11),MONTH(AL$3)=MONTH('Rent Roll'!$C11)),1,0),0)</f>
        <v>0</v>
      </c>
      <c r="AM257" s="567">
        <f>IFERROR(IF(AND(NOT(YEAR(AM$3)&lt;=YEAR('Rent Roll'!$C11)+'Rent Roll'!$AB11-1),MOD(YEAR(AM$3),'Rent Roll'!$AA11)=MOD(YEAR('Rent Roll'!$C11),'Rent Roll'!$AA11),MONTH(AM$3)=MONTH('Rent Roll'!$C11)),1,0),0)</f>
        <v>0</v>
      </c>
      <c r="AN257" s="567">
        <f>IFERROR(IF(AND(NOT(YEAR(AN$3)&lt;=YEAR('Rent Roll'!$C11)+'Rent Roll'!$AB11-1),MOD(YEAR(AN$3),'Rent Roll'!$AA11)=MOD(YEAR('Rent Roll'!$C11),'Rent Roll'!$AA11),MONTH(AN$3)=MONTH('Rent Roll'!$C11)),1,0),0)</f>
        <v>0</v>
      </c>
      <c r="AO257" s="567">
        <f>IFERROR(IF(AND(NOT(YEAR(AO$3)&lt;=YEAR('Rent Roll'!$C11)+'Rent Roll'!$AB11-1),MOD(YEAR(AO$3),'Rent Roll'!$AA11)=MOD(YEAR('Rent Roll'!$C11),'Rent Roll'!$AA11),MONTH(AO$3)=MONTH('Rent Roll'!$C11)),1,0),0)</f>
        <v>0</v>
      </c>
      <c r="AP257" s="767">
        <f>IFERROR(IF(AND(NOT(YEAR(AP$3)&lt;=YEAR('Rent Roll'!$C11)+'Rent Roll'!$AB11-1),MOD(YEAR(AP$3),'Rent Roll'!$AA11)=MOD(YEAR('Rent Roll'!$C11),'Rent Roll'!$AA11),MONTH(AP$3)=MONTH('Rent Roll'!$C11)),1,0),0)</f>
        <v>0</v>
      </c>
      <c r="AQ257" s="768">
        <f>IFERROR(IF(AND(NOT(YEAR(AQ$3)&lt;=YEAR('Rent Roll'!$C11)+'Rent Roll'!$AB11-1),MOD(YEAR(AQ$3),'Rent Roll'!$AA11)=MOD(YEAR('Rent Roll'!$C11),'Rent Roll'!$AA11),MONTH(AQ$3)=MONTH('Rent Roll'!$C11)),1,0),0)</f>
        <v>0</v>
      </c>
      <c r="AR257" s="567">
        <f>IFERROR(IF(AND(NOT(YEAR(AR$3)&lt;=YEAR('Rent Roll'!$C11)+'Rent Roll'!$AB11-1),MOD(YEAR(AR$3),'Rent Roll'!$AA11)=MOD(YEAR('Rent Roll'!$C11),'Rent Roll'!$AA11),MONTH(AR$3)=MONTH('Rent Roll'!$C11)),1,0),0)</f>
        <v>0</v>
      </c>
      <c r="AS257" s="567">
        <f>IFERROR(IF(AND(NOT(YEAR(AS$3)&lt;=YEAR('Rent Roll'!$C11)+'Rent Roll'!$AB11-1),MOD(YEAR(AS$3),'Rent Roll'!$AA11)=MOD(YEAR('Rent Roll'!$C11),'Rent Roll'!$AA11),MONTH(AS$3)=MONTH('Rent Roll'!$C11)),1,0),0)</f>
        <v>0</v>
      </c>
      <c r="AT257" s="567">
        <f>IFERROR(IF(AND(NOT(YEAR(AT$3)&lt;=YEAR('Rent Roll'!$C11)+'Rent Roll'!$AB11-1),MOD(YEAR(AT$3),'Rent Roll'!$AA11)=MOD(YEAR('Rent Roll'!$C11),'Rent Roll'!$AA11),MONTH(AT$3)=MONTH('Rent Roll'!$C11)),1,0),0)</f>
        <v>0</v>
      </c>
      <c r="AU257" s="567">
        <f>IFERROR(IF(AND(NOT(YEAR(AU$3)&lt;=YEAR('Rent Roll'!$C11)+'Rent Roll'!$AB11-1),MOD(YEAR(AU$3),'Rent Roll'!$AA11)=MOD(YEAR('Rent Roll'!$C11),'Rent Roll'!$AA11),MONTH(AU$3)=MONTH('Rent Roll'!$C11)),1,0),0)</f>
        <v>1</v>
      </c>
      <c r="AV257" s="567">
        <f>IFERROR(IF(AND(NOT(YEAR(AV$3)&lt;=YEAR('Rent Roll'!$C11)+'Rent Roll'!$AB11-1),MOD(YEAR(AV$3),'Rent Roll'!$AA11)=MOD(YEAR('Rent Roll'!$C11),'Rent Roll'!$AA11),MONTH(AV$3)=MONTH('Rent Roll'!$C11)),1,0),0)</f>
        <v>0</v>
      </c>
      <c r="AW257" s="567">
        <f>IFERROR(IF(AND(NOT(YEAR(AW$3)&lt;=YEAR('Rent Roll'!$C11)+'Rent Roll'!$AB11-1),MOD(YEAR(AW$3),'Rent Roll'!$AA11)=MOD(YEAR('Rent Roll'!$C11),'Rent Roll'!$AA11),MONTH(AW$3)=MONTH('Rent Roll'!$C11)),1,0),0)</f>
        <v>0</v>
      </c>
      <c r="AX257" s="567">
        <f>IFERROR(IF(AND(NOT(YEAR(AX$3)&lt;=YEAR('Rent Roll'!$C11)+'Rent Roll'!$AB11-1),MOD(YEAR(AX$3),'Rent Roll'!$AA11)=MOD(YEAR('Rent Roll'!$C11),'Rent Roll'!$AA11),MONTH(AX$3)=MONTH('Rent Roll'!$C11)),1,0),0)</f>
        <v>0</v>
      </c>
      <c r="AY257" s="567">
        <f>IFERROR(IF(AND(NOT(YEAR(AY$3)&lt;=YEAR('Rent Roll'!$C11)+'Rent Roll'!$AB11-1),MOD(YEAR(AY$3),'Rent Roll'!$AA11)=MOD(YEAR('Rent Roll'!$C11),'Rent Roll'!$AA11),MONTH(AY$3)=MONTH('Rent Roll'!$C11)),1,0),0)</f>
        <v>0</v>
      </c>
      <c r="AZ257" s="567">
        <f>IFERROR(IF(AND(NOT(YEAR(AZ$3)&lt;=YEAR('Rent Roll'!$C11)+'Rent Roll'!$AB11-1),MOD(YEAR(AZ$3),'Rent Roll'!$AA11)=MOD(YEAR('Rent Roll'!$C11),'Rent Roll'!$AA11),MONTH(AZ$3)=MONTH('Rent Roll'!$C11)),1,0),0)</f>
        <v>0</v>
      </c>
      <c r="BA257" s="567">
        <f>IFERROR(IF(AND(NOT(YEAR(BA$3)&lt;=YEAR('Rent Roll'!$C11)+'Rent Roll'!$AB11-1),MOD(YEAR(BA$3),'Rent Roll'!$AA11)=MOD(YEAR('Rent Roll'!$C11),'Rent Roll'!$AA11),MONTH(BA$3)=MONTH('Rent Roll'!$C11)),1,0),0)</f>
        <v>0</v>
      </c>
      <c r="BB257" s="767">
        <f>IFERROR(IF(AND(NOT(YEAR(BB$3)&lt;=YEAR('Rent Roll'!$C11)+'Rent Roll'!$AB11-1),MOD(YEAR(BB$3),'Rent Roll'!$AA11)=MOD(YEAR('Rent Roll'!$C11),'Rent Roll'!$AA11),MONTH(BB$3)=MONTH('Rent Roll'!$C11)),1,0),0)</f>
        <v>0</v>
      </c>
      <c r="BC257" s="768">
        <f>IFERROR(IF(AND(NOT(YEAR(BC$3)&lt;=YEAR('Rent Roll'!$C11)+'Rent Roll'!$AB11-1),MOD(YEAR(BC$3),'Rent Roll'!$AA11)=MOD(YEAR('Rent Roll'!$C11),'Rent Roll'!$AA11),MONTH(BC$3)=MONTH('Rent Roll'!$C11)),1,0),0)</f>
        <v>0</v>
      </c>
      <c r="BD257" s="567">
        <f>IFERROR(IF(AND(NOT(YEAR(BD$3)&lt;=YEAR('Rent Roll'!$C11)+'Rent Roll'!$AB11-1),MOD(YEAR(BD$3),'Rent Roll'!$AA11)=MOD(YEAR('Rent Roll'!$C11),'Rent Roll'!$AA11),MONTH(BD$3)=MONTH('Rent Roll'!$C11)),1,0),0)</f>
        <v>0</v>
      </c>
      <c r="BE257" s="567">
        <f>IFERROR(IF(AND(NOT(YEAR(BE$3)&lt;=YEAR('Rent Roll'!$C11)+'Rent Roll'!$AB11-1),MOD(YEAR(BE$3),'Rent Roll'!$AA11)=MOD(YEAR('Rent Roll'!$C11),'Rent Roll'!$AA11),MONTH(BE$3)=MONTH('Rent Roll'!$C11)),1,0),0)</f>
        <v>0</v>
      </c>
      <c r="BF257" s="567">
        <f>IFERROR(IF(AND(NOT(YEAR(BF$3)&lt;=YEAR('Rent Roll'!$C11)+'Rent Roll'!$AB11-1),MOD(YEAR(BF$3),'Rent Roll'!$AA11)=MOD(YEAR('Rent Roll'!$C11),'Rent Roll'!$AA11),MONTH(BF$3)=MONTH('Rent Roll'!$C11)),1,0),0)</f>
        <v>0</v>
      </c>
      <c r="BG257" s="567">
        <f>IFERROR(IF(AND(NOT(YEAR(BG$3)&lt;=YEAR('Rent Roll'!$C11)+'Rent Roll'!$AB11-1),MOD(YEAR(BG$3),'Rent Roll'!$AA11)=MOD(YEAR('Rent Roll'!$C11),'Rent Roll'!$AA11),MONTH(BG$3)=MONTH('Rent Roll'!$C11)),1,0),0)</f>
        <v>1</v>
      </c>
      <c r="BH257" s="567">
        <f>IFERROR(IF(AND(NOT(YEAR(BH$3)&lt;=YEAR('Rent Roll'!$C11)+'Rent Roll'!$AB11-1),MOD(YEAR(BH$3),'Rent Roll'!$AA11)=MOD(YEAR('Rent Roll'!$C11),'Rent Roll'!$AA11),MONTH(BH$3)=MONTH('Rent Roll'!$C11)),1,0),0)</f>
        <v>0</v>
      </c>
      <c r="BI257" s="567">
        <f>IFERROR(IF(AND(NOT(YEAR(BI$3)&lt;=YEAR('Rent Roll'!$C11)+'Rent Roll'!$AB11-1),MOD(YEAR(BI$3),'Rent Roll'!$AA11)=MOD(YEAR('Rent Roll'!$C11),'Rent Roll'!$AA11),MONTH(BI$3)=MONTH('Rent Roll'!$C11)),1,0),0)</f>
        <v>0</v>
      </c>
      <c r="BJ257" s="567">
        <f>IFERROR(IF(AND(NOT(YEAR(BJ$3)&lt;=YEAR('Rent Roll'!$C11)+'Rent Roll'!$AB11-1),MOD(YEAR(BJ$3),'Rent Roll'!$AA11)=MOD(YEAR('Rent Roll'!$C11),'Rent Roll'!$AA11),MONTH(BJ$3)=MONTH('Rent Roll'!$C11)),1,0),0)</f>
        <v>0</v>
      </c>
      <c r="BK257" s="567">
        <f>IFERROR(IF(AND(NOT(YEAR(BK$3)&lt;=YEAR('Rent Roll'!$C11)+'Rent Roll'!$AB11-1),MOD(YEAR(BK$3),'Rent Roll'!$AA11)=MOD(YEAR('Rent Roll'!$C11),'Rent Roll'!$AA11),MONTH(BK$3)=MONTH('Rent Roll'!$C11)),1,0),0)</f>
        <v>0</v>
      </c>
      <c r="BL257" s="567">
        <f>IFERROR(IF(AND(NOT(YEAR(BL$3)&lt;=YEAR('Rent Roll'!$C11)+'Rent Roll'!$AB11-1),MOD(YEAR(BL$3),'Rent Roll'!$AA11)=MOD(YEAR('Rent Roll'!$C11),'Rent Roll'!$AA11),MONTH(BL$3)=MONTH('Rent Roll'!$C11)),1,0),0)</f>
        <v>0</v>
      </c>
      <c r="BM257" s="567">
        <f>IFERROR(IF(AND(NOT(YEAR(BM$3)&lt;=YEAR('Rent Roll'!$C11)+'Rent Roll'!$AB11-1),MOD(YEAR(BM$3),'Rent Roll'!$AA11)=MOD(YEAR('Rent Roll'!$C11),'Rent Roll'!$AA11),MONTH(BM$3)=MONTH('Rent Roll'!$C11)),1,0),0)</f>
        <v>0</v>
      </c>
      <c r="BN257" s="767">
        <f>IFERROR(IF(AND(NOT(YEAR(BN$3)&lt;=YEAR('Rent Roll'!$C11)+'Rent Roll'!$AB11-1),MOD(YEAR(BN$3),'Rent Roll'!$AA11)=MOD(YEAR('Rent Roll'!$C11),'Rent Roll'!$AA11),MONTH(BN$3)=MONTH('Rent Roll'!$C11)),1,0),0)</f>
        <v>0</v>
      </c>
      <c r="BO257" s="768">
        <f>IFERROR(IF(AND(NOT(YEAR(BO$3)&lt;=YEAR('Rent Roll'!$C11)+'Rent Roll'!$AB11-1),MOD(YEAR(BO$3),'Rent Roll'!$AA11)=MOD(YEAR('Rent Roll'!$C11),'Rent Roll'!$AA11),MONTH(BO$3)=MONTH('Rent Roll'!$C11)),1,0),0)</f>
        <v>0</v>
      </c>
      <c r="BP257" s="567">
        <f>IFERROR(IF(AND(NOT(YEAR(BP$3)&lt;=YEAR('Rent Roll'!$C11)+'Rent Roll'!$AB11-1),MOD(YEAR(BP$3),'Rent Roll'!$AA11)=MOD(YEAR('Rent Roll'!$C11),'Rent Roll'!$AA11),MONTH(BP$3)=MONTH('Rent Roll'!$C11)),1,0),0)</f>
        <v>0</v>
      </c>
      <c r="BQ257" s="567">
        <f>IFERROR(IF(AND(NOT(YEAR(BQ$3)&lt;=YEAR('Rent Roll'!$C11)+'Rent Roll'!$AB11-1),MOD(YEAR(BQ$3),'Rent Roll'!$AA11)=MOD(YEAR('Rent Roll'!$C11),'Rent Roll'!$AA11),MONTH(BQ$3)=MONTH('Rent Roll'!$C11)),1,0),0)</f>
        <v>0</v>
      </c>
      <c r="BR257" s="567">
        <f>IFERROR(IF(AND(NOT(YEAR(BR$3)&lt;=YEAR('Rent Roll'!$C11)+'Rent Roll'!$AB11-1),MOD(YEAR(BR$3),'Rent Roll'!$AA11)=MOD(YEAR('Rent Roll'!$C11),'Rent Roll'!$AA11),MONTH(BR$3)=MONTH('Rent Roll'!$C11)),1,0),0)</f>
        <v>0</v>
      </c>
      <c r="BS257" s="567">
        <f>IFERROR(IF(AND(NOT(YEAR(BS$3)&lt;=YEAR('Rent Roll'!$C11)+'Rent Roll'!$AB11-1),MOD(YEAR(BS$3),'Rent Roll'!$AA11)=MOD(YEAR('Rent Roll'!$C11),'Rent Roll'!$AA11),MONTH(BS$3)=MONTH('Rent Roll'!$C11)),1,0),0)</f>
        <v>1</v>
      </c>
      <c r="BT257" s="567">
        <f>IFERROR(IF(AND(NOT(YEAR(BT$3)&lt;=YEAR('Rent Roll'!$C11)+'Rent Roll'!$AB11-1),MOD(YEAR(BT$3),'Rent Roll'!$AA11)=MOD(YEAR('Rent Roll'!$C11),'Rent Roll'!$AA11),MONTH(BT$3)=MONTH('Rent Roll'!$C11)),1,0),0)</f>
        <v>0</v>
      </c>
      <c r="BU257" s="567">
        <f>IFERROR(IF(AND(NOT(YEAR(BU$3)&lt;=YEAR('Rent Roll'!$C11)+'Rent Roll'!$AB11-1),MOD(YEAR(BU$3),'Rent Roll'!$AA11)=MOD(YEAR('Rent Roll'!$C11),'Rent Roll'!$AA11),MONTH(BU$3)=MONTH('Rent Roll'!$C11)),1,0),0)</f>
        <v>0</v>
      </c>
      <c r="BV257" s="567">
        <f>IFERROR(IF(AND(NOT(YEAR(BV$3)&lt;=YEAR('Rent Roll'!$C11)+'Rent Roll'!$AB11-1),MOD(YEAR(BV$3),'Rent Roll'!$AA11)=MOD(YEAR('Rent Roll'!$C11),'Rent Roll'!$AA11),MONTH(BV$3)=MONTH('Rent Roll'!$C11)),1,0),0)</f>
        <v>0</v>
      </c>
      <c r="BW257" s="567">
        <f>IFERROR(IF(AND(NOT(YEAR(BW$3)&lt;=YEAR('Rent Roll'!$C11)+'Rent Roll'!$AB11-1),MOD(YEAR(BW$3),'Rent Roll'!$AA11)=MOD(YEAR('Rent Roll'!$C11),'Rent Roll'!$AA11),MONTH(BW$3)=MONTH('Rent Roll'!$C11)),1,0),0)</f>
        <v>0</v>
      </c>
      <c r="BX257" s="567">
        <f>IFERROR(IF(AND(NOT(YEAR(BX$3)&lt;=YEAR('Rent Roll'!$C11)+'Rent Roll'!$AB11-1),MOD(YEAR(BX$3),'Rent Roll'!$AA11)=MOD(YEAR('Rent Roll'!$C11),'Rent Roll'!$AA11),MONTH(BX$3)=MONTH('Rent Roll'!$C11)),1,0),0)</f>
        <v>0</v>
      </c>
      <c r="BY257" s="567">
        <f>IFERROR(IF(AND(NOT(YEAR(BY$3)&lt;=YEAR('Rent Roll'!$C11)+'Rent Roll'!$AB11-1),MOD(YEAR(BY$3),'Rent Roll'!$AA11)=MOD(YEAR('Rent Roll'!$C11),'Rent Roll'!$AA11),MONTH(BY$3)=MONTH('Rent Roll'!$C11)),1,0),0)</f>
        <v>0</v>
      </c>
      <c r="BZ257" s="767">
        <f>IFERROR(IF(AND(NOT(YEAR(BZ$3)&lt;=YEAR('Rent Roll'!$C11)+'Rent Roll'!$AB11-1),MOD(YEAR(BZ$3),'Rent Roll'!$AA11)=MOD(YEAR('Rent Roll'!$C11),'Rent Roll'!$AA11),MONTH(BZ$3)=MONTH('Rent Roll'!$C11)),1,0),0)</f>
        <v>0</v>
      </c>
      <c r="CA257" s="768">
        <f>IFERROR(IF(AND(NOT(YEAR(CA$3)&lt;=YEAR('Rent Roll'!$C11)+'Rent Roll'!$AB11-1),MOD(YEAR(CA$3),'Rent Roll'!$AA11)=MOD(YEAR('Rent Roll'!$C11),'Rent Roll'!$AA11),MONTH(CA$3)=MONTH('Rent Roll'!$C11)),1,0),0)</f>
        <v>0</v>
      </c>
      <c r="CB257" s="567">
        <f>IFERROR(IF(AND(NOT(YEAR(CB$3)&lt;=YEAR('Rent Roll'!$C11)+'Rent Roll'!$AB11-1),MOD(YEAR(CB$3),'Rent Roll'!$AA11)=MOD(YEAR('Rent Roll'!$C11),'Rent Roll'!$AA11),MONTH(CB$3)=MONTH('Rent Roll'!$C11)),1,0),0)</f>
        <v>0</v>
      </c>
      <c r="CC257" s="567">
        <f>IFERROR(IF(AND(NOT(YEAR(CC$3)&lt;=YEAR('Rent Roll'!$C11)+'Rent Roll'!$AB11-1),MOD(YEAR(CC$3),'Rent Roll'!$AA11)=MOD(YEAR('Rent Roll'!$C11),'Rent Roll'!$AA11),MONTH(CC$3)=MONTH('Rent Roll'!$C11)),1,0),0)</f>
        <v>0</v>
      </c>
      <c r="CD257" s="567">
        <f>IFERROR(IF(AND(NOT(YEAR(CD$3)&lt;=YEAR('Rent Roll'!$C11)+'Rent Roll'!$AB11-1),MOD(YEAR(CD$3),'Rent Roll'!$AA11)=MOD(YEAR('Rent Roll'!$C11),'Rent Roll'!$AA11),MONTH(CD$3)=MONTH('Rent Roll'!$C11)),1,0),0)</f>
        <v>0</v>
      </c>
      <c r="CE257" s="567">
        <f>IFERROR(IF(AND(NOT(YEAR(CE$3)&lt;=YEAR('Rent Roll'!$C11)+'Rent Roll'!$AB11-1),MOD(YEAR(CE$3),'Rent Roll'!$AA11)=MOD(YEAR('Rent Roll'!$C11),'Rent Roll'!$AA11),MONTH(CE$3)=MONTH('Rent Roll'!$C11)),1,0),0)</f>
        <v>1</v>
      </c>
      <c r="CF257" s="567">
        <f>IFERROR(IF(AND(NOT(YEAR(CF$3)&lt;=YEAR('Rent Roll'!$C11)+'Rent Roll'!$AB11-1),MOD(YEAR(CF$3),'Rent Roll'!$AA11)=MOD(YEAR('Rent Roll'!$C11),'Rent Roll'!$AA11),MONTH(CF$3)=MONTH('Rent Roll'!$C11)),1,0),0)</f>
        <v>0</v>
      </c>
      <c r="CG257" s="567">
        <f>IFERROR(IF(AND(NOT(YEAR(CG$3)&lt;=YEAR('Rent Roll'!$C11)+'Rent Roll'!$AB11-1),MOD(YEAR(CG$3),'Rent Roll'!$AA11)=MOD(YEAR('Rent Roll'!$C11),'Rent Roll'!$AA11),MONTH(CG$3)=MONTH('Rent Roll'!$C11)),1,0),0)</f>
        <v>0</v>
      </c>
      <c r="CH257" s="567">
        <f>IFERROR(IF(AND(NOT(YEAR(CH$3)&lt;=YEAR('Rent Roll'!$C11)+'Rent Roll'!$AB11-1),MOD(YEAR(CH$3),'Rent Roll'!$AA11)=MOD(YEAR('Rent Roll'!$C11),'Rent Roll'!$AA11),MONTH(CH$3)=MONTH('Rent Roll'!$C11)),1,0),0)</f>
        <v>0</v>
      </c>
      <c r="CI257" s="567">
        <f>IFERROR(IF(AND(NOT(YEAR(CI$3)&lt;=YEAR('Rent Roll'!$C11)+'Rent Roll'!$AB11-1),MOD(YEAR(CI$3),'Rent Roll'!$AA11)=MOD(YEAR('Rent Roll'!$C11),'Rent Roll'!$AA11),MONTH(CI$3)=MONTH('Rent Roll'!$C11)),1,0),0)</f>
        <v>0</v>
      </c>
      <c r="CJ257" s="567">
        <f>IFERROR(IF(AND(NOT(YEAR(CJ$3)&lt;=YEAR('Rent Roll'!$C11)+'Rent Roll'!$AB11-1),MOD(YEAR(CJ$3),'Rent Roll'!$AA11)=MOD(YEAR('Rent Roll'!$C11),'Rent Roll'!$AA11),MONTH(CJ$3)=MONTH('Rent Roll'!$C11)),1,0),0)</f>
        <v>0</v>
      </c>
      <c r="CK257" s="567">
        <f>IFERROR(IF(AND(NOT(YEAR(CK$3)&lt;=YEAR('Rent Roll'!$C11)+'Rent Roll'!$AB11-1),MOD(YEAR(CK$3),'Rent Roll'!$AA11)=MOD(YEAR('Rent Roll'!$C11),'Rent Roll'!$AA11),MONTH(CK$3)=MONTH('Rent Roll'!$C11)),1,0),0)</f>
        <v>0</v>
      </c>
      <c r="CL257" s="767">
        <f>IFERROR(IF(AND(NOT(YEAR(CL$3)&lt;=YEAR('Rent Roll'!$C11)+'Rent Roll'!$AB11-1),MOD(YEAR(CL$3),'Rent Roll'!$AA11)=MOD(YEAR('Rent Roll'!$C11),'Rent Roll'!$AA11),MONTH(CL$3)=MONTH('Rent Roll'!$C11)),1,0),0)</f>
        <v>0</v>
      </c>
      <c r="CM257" s="768">
        <f>IFERROR(IF(AND(NOT(YEAR(CM$3)&lt;=YEAR('Rent Roll'!$C11)+'Rent Roll'!$AB11-1),MOD(YEAR(CM$3),'Rent Roll'!$AA11)=MOD(YEAR('Rent Roll'!$C11),'Rent Roll'!$AA11),MONTH(CM$3)=MONTH('Rent Roll'!$C11)),1,0),0)</f>
        <v>0</v>
      </c>
      <c r="CN257" s="567">
        <f>IFERROR(IF(AND(NOT(YEAR(CN$3)&lt;=YEAR('Rent Roll'!$C11)+'Rent Roll'!$AB11-1),MOD(YEAR(CN$3),'Rent Roll'!$AA11)=MOD(YEAR('Rent Roll'!$C11),'Rent Roll'!$AA11),MONTH(CN$3)=MONTH('Rent Roll'!$C11)),1,0),0)</f>
        <v>0</v>
      </c>
      <c r="CO257" s="567">
        <f>IFERROR(IF(AND(NOT(YEAR(CO$3)&lt;=YEAR('Rent Roll'!$C11)+'Rent Roll'!$AB11-1),MOD(YEAR(CO$3),'Rent Roll'!$AA11)=MOD(YEAR('Rent Roll'!$C11),'Rent Roll'!$AA11),MONTH(CO$3)=MONTH('Rent Roll'!$C11)),1,0),0)</f>
        <v>0</v>
      </c>
      <c r="CP257" s="567">
        <f>IFERROR(IF(AND(NOT(YEAR(CP$3)&lt;=YEAR('Rent Roll'!$C11)+'Rent Roll'!$AB11-1),MOD(YEAR(CP$3),'Rent Roll'!$AA11)=MOD(YEAR('Rent Roll'!$C11),'Rent Roll'!$AA11),MONTH(CP$3)=MONTH('Rent Roll'!$C11)),1,0),0)</f>
        <v>0</v>
      </c>
      <c r="CQ257" s="567">
        <f>IFERROR(IF(AND(NOT(YEAR(CQ$3)&lt;=YEAR('Rent Roll'!$C11)+'Rent Roll'!$AB11-1),MOD(YEAR(CQ$3),'Rent Roll'!$AA11)=MOD(YEAR('Rent Roll'!$C11),'Rent Roll'!$AA11),MONTH(CQ$3)=MONTH('Rent Roll'!$C11)),1,0),0)</f>
        <v>1</v>
      </c>
      <c r="CR257" s="567">
        <f>IFERROR(IF(AND(NOT(YEAR(CR$3)&lt;=YEAR('Rent Roll'!$C11)+'Rent Roll'!$AB11-1),MOD(YEAR(CR$3),'Rent Roll'!$AA11)=MOD(YEAR('Rent Roll'!$C11),'Rent Roll'!$AA11),MONTH(CR$3)=MONTH('Rent Roll'!$C11)),1,0),0)</f>
        <v>0</v>
      </c>
      <c r="CS257" s="567">
        <f>IFERROR(IF(AND(NOT(YEAR(CS$3)&lt;=YEAR('Rent Roll'!$C11)+'Rent Roll'!$AB11-1),MOD(YEAR(CS$3),'Rent Roll'!$AA11)=MOD(YEAR('Rent Roll'!$C11),'Rent Roll'!$AA11),MONTH(CS$3)=MONTH('Rent Roll'!$C11)),1,0),0)</f>
        <v>0</v>
      </c>
      <c r="CT257" s="567">
        <f>IFERROR(IF(AND(NOT(YEAR(CT$3)&lt;=YEAR('Rent Roll'!$C11)+'Rent Roll'!$AB11-1),MOD(YEAR(CT$3),'Rent Roll'!$AA11)=MOD(YEAR('Rent Roll'!$C11),'Rent Roll'!$AA11),MONTH(CT$3)=MONTH('Rent Roll'!$C11)),1,0),0)</f>
        <v>0</v>
      </c>
      <c r="CU257" s="567">
        <f>IFERROR(IF(AND(NOT(YEAR(CU$3)&lt;=YEAR('Rent Roll'!$C11)+'Rent Roll'!$AB11-1),MOD(YEAR(CU$3),'Rent Roll'!$AA11)=MOD(YEAR('Rent Roll'!$C11),'Rent Roll'!$AA11),MONTH(CU$3)=MONTH('Rent Roll'!$C11)),1,0),0)</f>
        <v>0</v>
      </c>
      <c r="CV257" s="567">
        <f>IFERROR(IF(AND(NOT(YEAR(CV$3)&lt;=YEAR('Rent Roll'!$C11)+'Rent Roll'!$AB11-1),MOD(YEAR(CV$3),'Rent Roll'!$AA11)=MOD(YEAR('Rent Roll'!$C11),'Rent Roll'!$AA11),MONTH(CV$3)=MONTH('Rent Roll'!$C11)),1,0),0)</f>
        <v>0</v>
      </c>
      <c r="CW257" s="567">
        <f>IFERROR(IF(AND(NOT(YEAR(CW$3)&lt;=YEAR('Rent Roll'!$C11)+'Rent Roll'!$AB11-1),MOD(YEAR(CW$3),'Rent Roll'!$AA11)=MOD(YEAR('Rent Roll'!$C11),'Rent Roll'!$AA11),MONTH(CW$3)=MONTH('Rent Roll'!$C11)),1,0),0)</f>
        <v>0</v>
      </c>
      <c r="CX257" s="767">
        <f>IFERROR(IF(AND(NOT(YEAR(CX$3)&lt;=YEAR('Rent Roll'!$C11)+'Rent Roll'!$AB11-1),MOD(YEAR(CX$3),'Rent Roll'!$AA11)=MOD(YEAR('Rent Roll'!$C11),'Rent Roll'!$AA11),MONTH(CX$3)=MONTH('Rent Roll'!$C11)),1,0),0)</f>
        <v>0</v>
      </c>
      <c r="CY257" s="768">
        <f>IFERROR(IF(AND(NOT(YEAR(CY$3)&lt;=YEAR('Rent Roll'!$C11)+'Rent Roll'!$AB11-1),MOD(YEAR(CY$3),'Rent Roll'!$AA11)=MOD(YEAR('Rent Roll'!$C11),'Rent Roll'!$AA11),MONTH(CY$3)=MONTH('Rent Roll'!$C11)),1,0),0)</f>
        <v>0</v>
      </c>
      <c r="CZ257" s="567">
        <f>IFERROR(IF(AND(NOT(YEAR(CZ$3)&lt;=YEAR('Rent Roll'!$C11)+'Rent Roll'!$AB11-1),MOD(YEAR(CZ$3),'Rent Roll'!$AA11)=MOD(YEAR('Rent Roll'!$C11),'Rent Roll'!$AA11),MONTH(CZ$3)=MONTH('Rent Roll'!$C11)),1,0),0)</f>
        <v>0</v>
      </c>
      <c r="DA257" s="567">
        <f>IFERROR(IF(AND(NOT(YEAR(DA$3)&lt;=YEAR('Rent Roll'!$C11)+'Rent Roll'!$AB11-1),MOD(YEAR(DA$3),'Rent Roll'!$AA11)=MOD(YEAR('Rent Roll'!$C11),'Rent Roll'!$AA11),MONTH(DA$3)=MONTH('Rent Roll'!$C11)),1,0),0)</f>
        <v>0</v>
      </c>
      <c r="DB257" s="567">
        <f>IFERROR(IF(AND(NOT(YEAR(DB$3)&lt;=YEAR('Rent Roll'!$C11)+'Rent Roll'!$AB11-1),MOD(YEAR(DB$3),'Rent Roll'!$AA11)=MOD(YEAR('Rent Roll'!$C11),'Rent Roll'!$AA11),MONTH(DB$3)=MONTH('Rent Roll'!$C11)),1,0),0)</f>
        <v>0</v>
      </c>
      <c r="DC257" s="567">
        <f>IFERROR(IF(AND(NOT(YEAR(DC$3)&lt;=YEAR('Rent Roll'!$C11)+'Rent Roll'!$AB11-1),MOD(YEAR(DC$3),'Rent Roll'!$AA11)=MOD(YEAR('Rent Roll'!$C11),'Rent Roll'!$AA11),MONTH(DC$3)=MONTH('Rent Roll'!$C11)),1,0),0)</f>
        <v>1</v>
      </c>
      <c r="DD257" s="567">
        <f>IFERROR(IF(AND(NOT(YEAR(DD$3)&lt;=YEAR('Rent Roll'!$C11)+'Rent Roll'!$AB11-1),MOD(YEAR(DD$3),'Rent Roll'!$AA11)=MOD(YEAR('Rent Roll'!$C11),'Rent Roll'!$AA11),MONTH(DD$3)=MONTH('Rent Roll'!$C11)),1,0),0)</f>
        <v>0</v>
      </c>
      <c r="DE257" s="567">
        <f>IFERROR(IF(AND(NOT(YEAR(DE$3)&lt;=YEAR('Rent Roll'!$C11)+'Rent Roll'!$AB11-1),MOD(YEAR(DE$3),'Rent Roll'!$AA11)=MOD(YEAR('Rent Roll'!$C11),'Rent Roll'!$AA11),MONTH(DE$3)=MONTH('Rent Roll'!$C11)),1,0),0)</f>
        <v>0</v>
      </c>
      <c r="DF257" s="567">
        <f>IFERROR(IF(AND(NOT(YEAR(DF$3)&lt;=YEAR('Rent Roll'!$C11)+'Rent Roll'!$AB11-1),MOD(YEAR(DF$3),'Rent Roll'!$AA11)=MOD(YEAR('Rent Roll'!$C11),'Rent Roll'!$AA11),MONTH(DF$3)=MONTH('Rent Roll'!$C11)),1,0),0)</f>
        <v>0</v>
      </c>
      <c r="DG257" s="567">
        <f>IFERROR(IF(AND(NOT(YEAR(DG$3)&lt;=YEAR('Rent Roll'!$C11)+'Rent Roll'!$AB11-1),MOD(YEAR(DG$3),'Rent Roll'!$AA11)=MOD(YEAR('Rent Roll'!$C11),'Rent Roll'!$AA11),MONTH(DG$3)=MONTH('Rent Roll'!$C11)),1,0),0)</f>
        <v>0</v>
      </c>
      <c r="DH257" s="567">
        <f>IFERROR(IF(AND(NOT(YEAR(DH$3)&lt;=YEAR('Rent Roll'!$C11)+'Rent Roll'!$AB11-1),MOD(YEAR(DH$3),'Rent Roll'!$AA11)=MOD(YEAR('Rent Roll'!$C11),'Rent Roll'!$AA11),MONTH(DH$3)=MONTH('Rent Roll'!$C11)),1,0),0)</f>
        <v>0</v>
      </c>
      <c r="DI257" s="567">
        <f>IFERROR(IF(AND(NOT(YEAR(DI$3)&lt;=YEAR('Rent Roll'!$C11)+'Rent Roll'!$AB11-1),MOD(YEAR(DI$3),'Rent Roll'!$AA11)=MOD(YEAR('Rent Roll'!$C11),'Rent Roll'!$AA11),MONTH(DI$3)=MONTH('Rent Roll'!$C11)),1,0),0)</f>
        <v>0</v>
      </c>
      <c r="DJ257" s="767">
        <f>IFERROR(IF(AND(NOT(YEAR(DJ$3)&lt;=YEAR('Rent Roll'!$C11)+'Rent Roll'!$AB11-1),MOD(YEAR(DJ$3),'Rent Roll'!$AA11)=MOD(YEAR('Rent Roll'!$C11),'Rent Roll'!$AA11),MONTH(DJ$3)=MONTH('Rent Roll'!$C11)),1,0),0)</f>
        <v>0</v>
      </c>
      <c r="DK257" s="768">
        <f>IFERROR(IF(AND(NOT(YEAR(DK$3)&lt;=YEAR('Rent Roll'!$C11)+'Rent Roll'!$AB11-1),MOD(YEAR(DK$3),'Rent Roll'!$AA11)=MOD(YEAR('Rent Roll'!$C11),'Rent Roll'!$AA11),MONTH(DK$3)=MONTH('Rent Roll'!$C11)),1,0),0)</f>
        <v>0</v>
      </c>
      <c r="DL257" s="567">
        <f>IFERROR(IF(AND(NOT(YEAR(DL$3)&lt;=YEAR('Rent Roll'!$C11)+'Rent Roll'!$AB11-1),MOD(YEAR(DL$3),'Rent Roll'!$AA11)=MOD(YEAR('Rent Roll'!$C11),'Rent Roll'!$AA11),MONTH(DL$3)=MONTH('Rent Roll'!$C11)),1,0),0)</f>
        <v>0</v>
      </c>
      <c r="DM257" s="567">
        <f>IFERROR(IF(AND(NOT(YEAR(DM$3)&lt;=YEAR('Rent Roll'!$C11)+'Rent Roll'!$AB11-1),MOD(YEAR(DM$3),'Rent Roll'!$AA11)=MOD(YEAR('Rent Roll'!$C11),'Rent Roll'!$AA11),MONTH(DM$3)=MONTH('Rent Roll'!$C11)),1,0),0)</f>
        <v>0</v>
      </c>
      <c r="DN257" s="567">
        <f>IFERROR(IF(AND(NOT(YEAR(DN$3)&lt;=YEAR('Rent Roll'!$C11)+'Rent Roll'!$AB11-1),MOD(YEAR(DN$3),'Rent Roll'!$AA11)=MOD(YEAR('Rent Roll'!$C11),'Rent Roll'!$AA11),MONTH(DN$3)=MONTH('Rent Roll'!$C11)),1,0),0)</f>
        <v>0</v>
      </c>
      <c r="DO257" s="567">
        <f>IFERROR(IF(AND(NOT(YEAR(DO$3)&lt;=YEAR('Rent Roll'!$C11)+'Rent Roll'!$AB11-1),MOD(YEAR(DO$3),'Rent Roll'!$AA11)=MOD(YEAR('Rent Roll'!$C11),'Rent Roll'!$AA11),MONTH(DO$3)=MONTH('Rent Roll'!$C11)),1,0),0)</f>
        <v>1</v>
      </c>
      <c r="DP257" s="567">
        <f>IFERROR(IF(AND(NOT(YEAR(DP$3)&lt;=YEAR('Rent Roll'!$C11)+'Rent Roll'!$AB11-1),MOD(YEAR(DP$3),'Rent Roll'!$AA11)=MOD(YEAR('Rent Roll'!$C11),'Rent Roll'!$AA11),MONTH(DP$3)=MONTH('Rent Roll'!$C11)),1,0),0)</f>
        <v>0</v>
      </c>
      <c r="DQ257" s="567">
        <f>IFERROR(IF(AND(NOT(YEAR(DQ$3)&lt;=YEAR('Rent Roll'!$C11)+'Rent Roll'!$AB11-1),MOD(YEAR(DQ$3),'Rent Roll'!$AA11)=MOD(YEAR('Rent Roll'!$C11),'Rent Roll'!$AA11),MONTH(DQ$3)=MONTH('Rent Roll'!$C11)),1,0),0)</f>
        <v>0</v>
      </c>
      <c r="DR257" s="567">
        <f>IFERROR(IF(AND(NOT(YEAR(DR$3)&lt;=YEAR('Rent Roll'!$C11)+'Rent Roll'!$AB11-1),MOD(YEAR(DR$3),'Rent Roll'!$AA11)=MOD(YEAR('Rent Roll'!$C11),'Rent Roll'!$AA11),MONTH(DR$3)=MONTH('Rent Roll'!$C11)),1,0),0)</f>
        <v>0</v>
      </c>
      <c r="DS257" s="567">
        <f>IFERROR(IF(AND(NOT(YEAR(DS$3)&lt;=YEAR('Rent Roll'!$C11)+'Rent Roll'!$AB11-1),MOD(YEAR(DS$3),'Rent Roll'!$AA11)=MOD(YEAR('Rent Roll'!$C11),'Rent Roll'!$AA11),MONTH(DS$3)=MONTH('Rent Roll'!$C11)),1,0),0)</f>
        <v>0</v>
      </c>
      <c r="DT257" s="567">
        <f>IFERROR(IF(AND(NOT(YEAR(DT$3)&lt;=YEAR('Rent Roll'!$C11)+'Rent Roll'!$AB11-1),MOD(YEAR(DT$3),'Rent Roll'!$AA11)=MOD(YEAR('Rent Roll'!$C11),'Rent Roll'!$AA11),MONTH(DT$3)=MONTH('Rent Roll'!$C11)),1,0),0)</f>
        <v>0</v>
      </c>
      <c r="DU257" s="567">
        <f>IFERROR(IF(AND(NOT(YEAR(DU$3)&lt;=YEAR('Rent Roll'!$C11)+'Rent Roll'!$AB11-1),MOD(YEAR(DU$3),'Rent Roll'!$AA11)=MOD(YEAR('Rent Roll'!$C11),'Rent Roll'!$AA11),MONTH(DU$3)=MONTH('Rent Roll'!$C11)),1,0),0)</f>
        <v>0</v>
      </c>
      <c r="DV257" s="567">
        <f>IFERROR(IF(AND(NOT(YEAR(DV$3)&lt;=YEAR('Rent Roll'!$C11)+'Rent Roll'!$AB11-1),MOD(YEAR(DV$3),'Rent Roll'!$AA11)=MOD(YEAR('Rent Roll'!$C11),'Rent Roll'!$AA11),MONTH(DV$3)=MONTH('Rent Roll'!$C11)),1,0),0)</f>
        <v>0</v>
      </c>
    </row>
    <row r="258" spans="1:126" s="565" customFormat="1" ht="12" customHeight="1" outlineLevel="1" x14ac:dyDescent="0.4">
      <c r="A258" s="731"/>
      <c r="B258" s="564" t="str">
        <f>'Rent Roll'!$B12</f>
        <v>2층</v>
      </c>
      <c r="C258" s="566"/>
      <c r="D258" s="566"/>
      <c r="E258" s="566"/>
      <c r="F258" s="778">
        <f>IFERROR(IF(AND(NOT(YEAR(F$3)&lt;=YEAR('Rent Roll'!$C12)+'Rent Roll'!$AB12-1),MOD(YEAR(F$3),'Rent Roll'!$AA12)=MOD(YEAR('Rent Roll'!$C12),'Rent Roll'!$AA12),MONTH(F$3)=MONTH('Rent Roll'!$C12)),1,0),0)</f>
        <v>0</v>
      </c>
      <c r="G258" s="768">
        <f>IFERROR(IF(AND(NOT(YEAR(G$3)&lt;=YEAR('Rent Roll'!$C12)+'Rent Roll'!$AB12-1),MOD(YEAR(G$3),'Rent Roll'!$AA12)=MOD(YEAR('Rent Roll'!$C12),'Rent Roll'!$AA12),MONTH(G$3)=MONTH('Rent Roll'!$C12)),1,0),0)</f>
        <v>0</v>
      </c>
      <c r="H258" s="567">
        <f>IFERROR(IF(AND(NOT(YEAR(H$3)&lt;=YEAR('Rent Roll'!$C12)+'Rent Roll'!$AB12-1),MOD(YEAR(H$3),'Rent Roll'!$AA12)=MOD(YEAR('Rent Roll'!$C12),'Rent Roll'!$AA12),MONTH(H$3)=MONTH('Rent Roll'!$C12)),1,0),0)</f>
        <v>0</v>
      </c>
      <c r="I258" s="567">
        <f>IFERROR(IF(AND(NOT(YEAR(I$3)&lt;=YEAR('Rent Roll'!$C12)+'Rent Roll'!$AB12-1),MOD(YEAR(I$3),'Rent Roll'!$AA12)=MOD(YEAR('Rent Roll'!$C12),'Rent Roll'!$AA12),MONTH(I$3)=MONTH('Rent Roll'!$C12)),1,0),0)</f>
        <v>0</v>
      </c>
      <c r="J258" s="567">
        <f>IFERROR(IF(AND(NOT(YEAR(J$3)&lt;=YEAR('Rent Roll'!$C12)+'Rent Roll'!$AB12-1),MOD(YEAR(J$3),'Rent Roll'!$AA12)=MOD(YEAR('Rent Roll'!$C12),'Rent Roll'!$AA12),MONTH(J$3)=MONTH('Rent Roll'!$C12)),1,0),0)</f>
        <v>0</v>
      </c>
      <c r="K258" s="567">
        <f>IFERROR(IF(AND(NOT(YEAR(K$3)&lt;=YEAR('Rent Roll'!$C12)+'Rent Roll'!$AB12-1),MOD(YEAR(K$3),'Rent Roll'!$AA12)=MOD(YEAR('Rent Roll'!$C12),'Rent Roll'!$AA12),MONTH(K$3)=MONTH('Rent Roll'!$C12)),1,0),0)</f>
        <v>0</v>
      </c>
      <c r="L258" s="567">
        <f>IFERROR(IF(AND(NOT(YEAR(L$3)&lt;=YEAR('Rent Roll'!$C12)+'Rent Roll'!$AB12-1),MOD(YEAR(L$3),'Rent Roll'!$AA12)=MOD(YEAR('Rent Roll'!$C12),'Rent Roll'!$AA12),MONTH(L$3)=MONTH('Rent Roll'!$C12)),1,0),0)</f>
        <v>0</v>
      </c>
      <c r="M258" s="567">
        <f>IFERROR(IF(AND(NOT(YEAR(M$3)&lt;=YEAR('Rent Roll'!$C12)+'Rent Roll'!$AB12-1),MOD(YEAR(M$3),'Rent Roll'!$AA12)=MOD(YEAR('Rent Roll'!$C12),'Rent Roll'!$AA12),MONTH(M$3)=MONTH('Rent Roll'!$C12)),1,0),0)</f>
        <v>0</v>
      </c>
      <c r="N258" s="567">
        <f>IFERROR(IF(AND(NOT(YEAR(N$3)&lt;=YEAR('Rent Roll'!$C12)+'Rent Roll'!$AB12-1),MOD(YEAR(N$3),'Rent Roll'!$AA12)=MOD(YEAR('Rent Roll'!$C12),'Rent Roll'!$AA12),MONTH(N$3)=MONTH('Rent Roll'!$C12)),1,0),0)</f>
        <v>0</v>
      </c>
      <c r="O258" s="567">
        <f>IFERROR(IF(AND(NOT(YEAR(O$3)&lt;=YEAR('Rent Roll'!$C12)+'Rent Roll'!$AB12-1),MOD(YEAR(O$3),'Rent Roll'!$AA12)=MOD(YEAR('Rent Roll'!$C12),'Rent Roll'!$AA12),MONTH(O$3)=MONTH('Rent Roll'!$C12)),1,0),0)</f>
        <v>0</v>
      </c>
      <c r="P258" s="567">
        <f>IFERROR(IF(AND(NOT(YEAR(P$3)&lt;=YEAR('Rent Roll'!$C12)+'Rent Roll'!$AB12-1),MOD(YEAR(P$3),'Rent Roll'!$AA12)=MOD(YEAR('Rent Roll'!$C12),'Rent Roll'!$AA12),MONTH(P$3)=MONTH('Rent Roll'!$C12)),1,0),0)</f>
        <v>0</v>
      </c>
      <c r="Q258" s="567">
        <f>IFERROR(IF(AND(NOT(YEAR(Q$3)&lt;=YEAR('Rent Roll'!$C12)+'Rent Roll'!$AB12-1),MOD(YEAR(Q$3),'Rent Roll'!$AA12)=MOD(YEAR('Rent Roll'!$C12),'Rent Roll'!$AA12),MONTH(Q$3)=MONTH('Rent Roll'!$C12)),1,0),0)</f>
        <v>0</v>
      </c>
      <c r="R258" s="767">
        <f>IFERROR(IF(AND(NOT(YEAR(R$3)&lt;=YEAR('Rent Roll'!$C12)+'Rent Roll'!$AB12-1),MOD(YEAR(R$3),'Rent Roll'!$AA12)=MOD(YEAR('Rent Roll'!$C12),'Rent Roll'!$AA12),MONTH(R$3)=MONTH('Rent Roll'!$C12)),1,0),0)</f>
        <v>1</v>
      </c>
      <c r="S258" s="768">
        <f>IFERROR(IF(AND(NOT(YEAR(S$3)&lt;=YEAR('Rent Roll'!$C12)+'Rent Roll'!$AB12-1),MOD(YEAR(S$3),'Rent Roll'!$AA12)=MOD(YEAR('Rent Roll'!$C12),'Rent Roll'!$AA12),MONTH(S$3)=MONTH('Rent Roll'!$C12)),1,0),0)</f>
        <v>0</v>
      </c>
      <c r="T258" s="567">
        <f>IFERROR(IF(AND(NOT(YEAR(T$3)&lt;=YEAR('Rent Roll'!$C12)+'Rent Roll'!$AB12-1),MOD(YEAR(T$3),'Rent Roll'!$AA12)=MOD(YEAR('Rent Roll'!$C12),'Rent Roll'!$AA12),MONTH(T$3)=MONTH('Rent Roll'!$C12)),1,0),0)</f>
        <v>0</v>
      </c>
      <c r="U258" s="567">
        <f>IFERROR(IF(AND(NOT(YEAR(U$3)&lt;=YEAR('Rent Roll'!$C12)+'Rent Roll'!$AB12-1),MOD(YEAR(U$3),'Rent Roll'!$AA12)=MOD(YEAR('Rent Roll'!$C12),'Rent Roll'!$AA12),MONTH(U$3)=MONTH('Rent Roll'!$C12)),1,0),0)</f>
        <v>0</v>
      </c>
      <c r="V258" s="567">
        <f>IFERROR(IF(AND(NOT(YEAR(V$3)&lt;=YEAR('Rent Roll'!$C12)+'Rent Roll'!$AB12-1),MOD(YEAR(V$3),'Rent Roll'!$AA12)=MOD(YEAR('Rent Roll'!$C12),'Rent Roll'!$AA12),MONTH(V$3)=MONTH('Rent Roll'!$C12)),1,0),0)</f>
        <v>0</v>
      </c>
      <c r="W258" s="567">
        <f>IFERROR(IF(AND(NOT(YEAR(W$3)&lt;=YEAR('Rent Roll'!$C12)+'Rent Roll'!$AB12-1),MOD(YEAR(W$3),'Rent Roll'!$AA12)=MOD(YEAR('Rent Roll'!$C12),'Rent Roll'!$AA12),MONTH(W$3)=MONTH('Rent Roll'!$C12)),1,0),0)</f>
        <v>0</v>
      </c>
      <c r="X258" s="567">
        <f>IFERROR(IF(AND(NOT(YEAR(X$3)&lt;=YEAR('Rent Roll'!$C12)+'Rent Roll'!$AB12-1),MOD(YEAR(X$3),'Rent Roll'!$AA12)=MOD(YEAR('Rent Roll'!$C12),'Rent Roll'!$AA12),MONTH(X$3)=MONTH('Rent Roll'!$C12)),1,0),0)</f>
        <v>0</v>
      </c>
      <c r="Y258" s="567">
        <f>IFERROR(IF(AND(NOT(YEAR(Y$3)&lt;=YEAR('Rent Roll'!$C12)+'Rent Roll'!$AB12-1),MOD(YEAR(Y$3),'Rent Roll'!$AA12)=MOD(YEAR('Rent Roll'!$C12),'Rent Roll'!$AA12),MONTH(Y$3)=MONTH('Rent Roll'!$C12)),1,0),0)</f>
        <v>0</v>
      </c>
      <c r="Z258" s="567">
        <f>IFERROR(IF(AND(NOT(YEAR(Z$3)&lt;=YEAR('Rent Roll'!$C12)+'Rent Roll'!$AB12-1),MOD(YEAR(Z$3),'Rent Roll'!$AA12)=MOD(YEAR('Rent Roll'!$C12),'Rent Roll'!$AA12),MONTH(Z$3)=MONTH('Rent Roll'!$C12)),1,0),0)</f>
        <v>0</v>
      </c>
      <c r="AA258" s="567">
        <f>IFERROR(IF(AND(NOT(YEAR(AA$3)&lt;=YEAR('Rent Roll'!$C12)+'Rent Roll'!$AB12-1),MOD(YEAR(AA$3),'Rent Roll'!$AA12)=MOD(YEAR('Rent Roll'!$C12),'Rent Roll'!$AA12),MONTH(AA$3)=MONTH('Rent Roll'!$C12)),1,0),0)</f>
        <v>0</v>
      </c>
      <c r="AB258" s="567">
        <f>IFERROR(IF(AND(NOT(YEAR(AB$3)&lt;=YEAR('Rent Roll'!$C12)+'Rent Roll'!$AB12-1),MOD(YEAR(AB$3),'Rent Roll'!$AA12)=MOD(YEAR('Rent Roll'!$C12),'Rent Roll'!$AA12),MONTH(AB$3)=MONTH('Rent Roll'!$C12)),1,0),0)</f>
        <v>0</v>
      </c>
      <c r="AC258" s="567">
        <f>IFERROR(IF(AND(NOT(YEAR(AC$3)&lt;=YEAR('Rent Roll'!$C12)+'Rent Roll'!$AB12-1),MOD(YEAR(AC$3),'Rent Roll'!$AA12)=MOD(YEAR('Rent Roll'!$C12),'Rent Roll'!$AA12),MONTH(AC$3)=MONTH('Rent Roll'!$C12)),1,0),0)</f>
        <v>0</v>
      </c>
      <c r="AD258" s="767">
        <f>IFERROR(IF(AND(NOT(YEAR(AD$3)&lt;=YEAR('Rent Roll'!$C12)+'Rent Roll'!$AB12-1),MOD(YEAR(AD$3),'Rent Roll'!$AA12)=MOD(YEAR('Rent Roll'!$C12),'Rent Roll'!$AA12),MONTH(AD$3)=MONTH('Rent Roll'!$C12)),1,0),0)</f>
        <v>1</v>
      </c>
      <c r="AE258" s="768">
        <f>IFERROR(IF(AND(NOT(YEAR(AE$3)&lt;=YEAR('Rent Roll'!$C12)+'Rent Roll'!$AB12-1),MOD(YEAR(AE$3),'Rent Roll'!$AA12)=MOD(YEAR('Rent Roll'!$C12),'Rent Roll'!$AA12),MONTH(AE$3)=MONTH('Rent Roll'!$C12)),1,0),0)</f>
        <v>0</v>
      </c>
      <c r="AF258" s="567">
        <f>IFERROR(IF(AND(NOT(YEAR(AF$3)&lt;=YEAR('Rent Roll'!$C12)+'Rent Roll'!$AB12-1),MOD(YEAR(AF$3),'Rent Roll'!$AA12)=MOD(YEAR('Rent Roll'!$C12),'Rent Roll'!$AA12),MONTH(AF$3)=MONTH('Rent Roll'!$C12)),1,0),0)</f>
        <v>0</v>
      </c>
      <c r="AG258" s="567">
        <f>IFERROR(IF(AND(NOT(YEAR(AG$3)&lt;=YEAR('Rent Roll'!$C12)+'Rent Roll'!$AB12-1),MOD(YEAR(AG$3),'Rent Roll'!$AA12)=MOD(YEAR('Rent Roll'!$C12),'Rent Roll'!$AA12),MONTH(AG$3)=MONTH('Rent Roll'!$C12)),1,0),0)</f>
        <v>0</v>
      </c>
      <c r="AH258" s="567">
        <f>IFERROR(IF(AND(NOT(YEAR(AH$3)&lt;=YEAR('Rent Roll'!$C12)+'Rent Roll'!$AB12-1),MOD(YEAR(AH$3),'Rent Roll'!$AA12)=MOD(YEAR('Rent Roll'!$C12),'Rent Roll'!$AA12),MONTH(AH$3)=MONTH('Rent Roll'!$C12)),1,0),0)</f>
        <v>0</v>
      </c>
      <c r="AI258" s="567">
        <f>IFERROR(IF(AND(NOT(YEAR(AI$3)&lt;=YEAR('Rent Roll'!$C12)+'Rent Roll'!$AB12-1),MOD(YEAR(AI$3),'Rent Roll'!$AA12)=MOD(YEAR('Rent Roll'!$C12),'Rent Roll'!$AA12),MONTH(AI$3)=MONTH('Rent Roll'!$C12)),1,0),0)</f>
        <v>0</v>
      </c>
      <c r="AJ258" s="567">
        <f>IFERROR(IF(AND(NOT(YEAR(AJ$3)&lt;=YEAR('Rent Roll'!$C12)+'Rent Roll'!$AB12-1),MOD(YEAR(AJ$3),'Rent Roll'!$AA12)=MOD(YEAR('Rent Roll'!$C12),'Rent Roll'!$AA12),MONTH(AJ$3)=MONTH('Rent Roll'!$C12)),1,0),0)</f>
        <v>0</v>
      </c>
      <c r="AK258" s="567">
        <f>IFERROR(IF(AND(NOT(YEAR(AK$3)&lt;=YEAR('Rent Roll'!$C12)+'Rent Roll'!$AB12-1),MOD(YEAR(AK$3),'Rent Roll'!$AA12)=MOD(YEAR('Rent Roll'!$C12),'Rent Roll'!$AA12),MONTH(AK$3)=MONTH('Rent Roll'!$C12)),1,0),0)</f>
        <v>0</v>
      </c>
      <c r="AL258" s="567">
        <f>IFERROR(IF(AND(NOT(YEAR(AL$3)&lt;=YEAR('Rent Roll'!$C12)+'Rent Roll'!$AB12-1),MOD(YEAR(AL$3),'Rent Roll'!$AA12)=MOD(YEAR('Rent Roll'!$C12),'Rent Roll'!$AA12),MONTH(AL$3)=MONTH('Rent Roll'!$C12)),1,0),0)</f>
        <v>0</v>
      </c>
      <c r="AM258" s="567">
        <f>IFERROR(IF(AND(NOT(YEAR(AM$3)&lt;=YEAR('Rent Roll'!$C12)+'Rent Roll'!$AB12-1),MOD(YEAR(AM$3),'Rent Roll'!$AA12)=MOD(YEAR('Rent Roll'!$C12),'Rent Roll'!$AA12),MONTH(AM$3)=MONTH('Rent Roll'!$C12)),1,0),0)</f>
        <v>0</v>
      </c>
      <c r="AN258" s="567">
        <f>IFERROR(IF(AND(NOT(YEAR(AN$3)&lt;=YEAR('Rent Roll'!$C12)+'Rent Roll'!$AB12-1),MOD(YEAR(AN$3),'Rent Roll'!$AA12)=MOD(YEAR('Rent Roll'!$C12),'Rent Roll'!$AA12),MONTH(AN$3)=MONTH('Rent Roll'!$C12)),1,0),0)</f>
        <v>0</v>
      </c>
      <c r="AO258" s="567">
        <f>IFERROR(IF(AND(NOT(YEAR(AO$3)&lt;=YEAR('Rent Roll'!$C12)+'Rent Roll'!$AB12-1),MOD(YEAR(AO$3),'Rent Roll'!$AA12)=MOD(YEAR('Rent Roll'!$C12),'Rent Roll'!$AA12),MONTH(AO$3)=MONTH('Rent Roll'!$C12)),1,0),0)</f>
        <v>0</v>
      </c>
      <c r="AP258" s="767">
        <f>IFERROR(IF(AND(NOT(YEAR(AP$3)&lt;=YEAR('Rent Roll'!$C12)+'Rent Roll'!$AB12-1),MOD(YEAR(AP$3),'Rent Roll'!$AA12)=MOD(YEAR('Rent Roll'!$C12),'Rent Roll'!$AA12),MONTH(AP$3)=MONTH('Rent Roll'!$C12)),1,0),0)</f>
        <v>1</v>
      </c>
      <c r="AQ258" s="768">
        <f>IFERROR(IF(AND(NOT(YEAR(AQ$3)&lt;=YEAR('Rent Roll'!$C12)+'Rent Roll'!$AB12-1),MOD(YEAR(AQ$3),'Rent Roll'!$AA12)=MOD(YEAR('Rent Roll'!$C12),'Rent Roll'!$AA12),MONTH(AQ$3)=MONTH('Rent Roll'!$C12)),1,0),0)</f>
        <v>0</v>
      </c>
      <c r="AR258" s="567">
        <f>IFERROR(IF(AND(NOT(YEAR(AR$3)&lt;=YEAR('Rent Roll'!$C12)+'Rent Roll'!$AB12-1),MOD(YEAR(AR$3),'Rent Roll'!$AA12)=MOD(YEAR('Rent Roll'!$C12),'Rent Roll'!$AA12),MONTH(AR$3)=MONTH('Rent Roll'!$C12)),1,0),0)</f>
        <v>0</v>
      </c>
      <c r="AS258" s="567">
        <f>IFERROR(IF(AND(NOT(YEAR(AS$3)&lt;=YEAR('Rent Roll'!$C12)+'Rent Roll'!$AB12-1),MOD(YEAR(AS$3),'Rent Roll'!$AA12)=MOD(YEAR('Rent Roll'!$C12),'Rent Roll'!$AA12),MONTH(AS$3)=MONTH('Rent Roll'!$C12)),1,0),0)</f>
        <v>0</v>
      </c>
      <c r="AT258" s="567">
        <f>IFERROR(IF(AND(NOT(YEAR(AT$3)&lt;=YEAR('Rent Roll'!$C12)+'Rent Roll'!$AB12-1),MOD(YEAR(AT$3),'Rent Roll'!$AA12)=MOD(YEAR('Rent Roll'!$C12),'Rent Roll'!$AA12),MONTH(AT$3)=MONTH('Rent Roll'!$C12)),1,0),0)</f>
        <v>0</v>
      </c>
      <c r="AU258" s="567">
        <f>IFERROR(IF(AND(NOT(YEAR(AU$3)&lt;=YEAR('Rent Roll'!$C12)+'Rent Roll'!$AB12-1),MOD(YEAR(AU$3),'Rent Roll'!$AA12)=MOD(YEAR('Rent Roll'!$C12),'Rent Roll'!$AA12),MONTH(AU$3)=MONTH('Rent Roll'!$C12)),1,0),0)</f>
        <v>0</v>
      </c>
      <c r="AV258" s="567">
        <f>IFERROR(IF(AND(NOT(YEAR(AV$3)&lt;=YEAR('Rent Roll'!$C12)+'Rent Roll'!$AB12-1),MOD(YEAR(AV$3),'Rent Roll'!$AA12)=MOD(YEAR('Rent Roll'!$C12),'Rent Roll'!$AA12),MONTH(AV$3)=MONTH('Rent Roll'!$C12)),1,0),0)</f>
        <v>0</v>
      </c>
      <c r="AW258" s="567">
        <f>IFERROR(IF(AND(NOT(YEAR(AW$3)&lt;=YEAR('Rent Roll'!$C12)+'Rent Roll'!$AB12-1),MOD(YEAR(AW$3),'Rent Roll'!$AA12)=MOD(YEAR('Rent Roll'!$C12),'Rent Roll'!$AA12),MONTH(AW$3)=MONTH('Rent Roll'!$C12)),1,0),0)</f>
        <v>0</v>
      </c>
      <c r="AX258" s="567">
        <f>IFERROR(IF(AND(NOT(YEAR(AX$3)&lt;=YEAR('Rent Roll'!$C12)+'Rent Roll'!$AB12-1),MOD(YEAR(AX$3),'Rent Roll'!$AA12)=MOD(YEAR('Rent Roll'!$C12),'Rent Roll'!$AA12),MONTH(AX$3)=MONTH('Rent Roll'!$C12)),1,0),0)</f>
        <v>0</v>
      </c>
      <c r="AY258" s="567">
        <f>IFERROR(IF(AND(NOT(YEAR(AY$3)&lt;=YEAR('Rent Roll'!$C12)+'Rent Roll'!$AB12-1),MOD(YEAR(AY$3),'Rent Roll'!$AA12)=MOD(YEAR('Rent Roll'!$C12),'Rent Roll'!$AA12),MONTH(AY$3)=MONTH('Rent Roll'!$C12)),1,0),0)</f>
        <v>0</v>
      </c>
      <c r="AZ258" s="567">
        <f>IFERROR(IF(AND(NOT(YEAR(AZ$3)&lt;=YEAR('Rent Roll'!$C12)+'Rent Roll'!$AB12-1),MOD(YEAR(AZ$3),'Rent Roll'!$AA12)=MOD(YEAR('Rent Roll'!$C12),'Rent Roll'!$AA12),MONTH(AZ$3)=MONTH('Rent Roll'!$C12)),1,0),0)</f>
        <v>0</v>
      </c>
      <c r="BA258" s="567">
        <f>IFERROR(IF(AND(NOT(YEAR(BA$3)&lt;=YEAR('Rent Roll'!$C12)+'Rent Roll'!$AB12-1),MOD(YEAR(BA$3),'Rent Roll'!$AA12)=MOD(YEAR('Rent Roll'!$C12),'Rent Roll'!$AA12),MONTH(BA$3)=MONTH('Rent Roll'!$C12)),1,0),0)</f>
        <v>0</v>
      </c>
      <c r="BB258" s="767">
        <f>IFERROR(IF(AND(NOT(YEAR(BB$3)&lt;=YEAR('Rent Roll'!$C12)+'Rent Roll'!$AB12-1),MOD(YEAR(BB$3),'Rent Roll'!$AA12)=MOD(YEAR('Rent Roll'!$C12),'Rent Roll'!$AA12),MONTH(BB$3)=MONTH('Rent Roll'!$C12)),1,0),0)</f>
        <v>1</v>
      </c>
      <c r="BC258" s="768">
        <f>IFERROR(IF(AND(NOT(YEAR(BC$3)&lt;=YEAR('Rent Roll'!$C12)+'Rent Roll'!$AB12-1),MOD(YEAR(BC$3),'Rent Roll'!$AA12)=MOD(YEAR('Rent Roll'!$C12),'Rent Roll'!$AA12),MONTH(BC$3)=MONTH('Rent Roll'!$C12)),1,0),0)</f>
        <v>0</v>
      </c>
      <c r="BD258" s="567">
        <f>IFERROR(IF(AND(NOT(YEAR(BD$3)&lt;=YEAR('Rent Roll'!$C12)+'Rent Roll'!$AB12-1),MOD(YEAR(BD$3),'Rent Roll'!$AA12)=MOD(YEAR('Rent Roll'!$C12),'Rent Roll'!$AA12),MONTH(BD$3)=MONTH('Rent Roll'!$C12)),1,0),0)</f>
        <v>0</v>
      </c>
      <c r="BE258" s="567">
        <f>IFERROR(IF(AND(NOT(YEAR(BE$3)&lt;=YEAR('Rent Roll'!$C12)+'Rent Roll'!$AB12-1),MOD(YEAR(BE$3),'Rent Roll'!$AA12)=MOD(YEAR('Rent Roll'!$C12),'Rent Roll'!$AA12),MONTH(BE$3)=MONTH('Rent Roll'!$C12)),1,0),0)</f>
        <v>0</v>
      </c>
      <c r="BF258" s="567">
        <f>IFERROR(IF(AND(NOT(YEAR(BF$3)&lt;=YEAR('Rent Roll'!$C12)+'Rent Roll'!$AB12-1),MOD(YEAR(BF$3),'Rent Roll'!$AA12)=MOD(YEAR('Rent Roll'!$C12),'Rent Roll'!$AA12),MONTH(BF$3)=MONTH('Rent Roll'!$C12)),1,0),0)</f>
        <v>0</v>
      </c>
      <c r="BG258" s="567">
        <f>IFERROR(IF(AND(NOT(YEAR(BG$3)&lt;=YEAR('Rent Roll'!$C12)+'Rent Roll'!$AB12-1),MOD(YEAR(BG$3),'Rent Roll'!$AA12)=MOD(YEAR('Rent Roll'!$C12),'Rent Roll'!$AA12),MONTH(BG$3)=MONTH('Rent Roll'!$C12)),1,0),0)</f>
        <v>0</v>
      </c>
      <c r="BH258" s="567">
        <f>IFERROR(IF(AND(NOT(YEAR(BH$3)&lt;=YEAR('Rent Roll'!$C12)+'Rent Roll'!$AB12-1),MOD(YEAR(BH$3),'Rent Roll'!$AA12)=MOD(YEAR('Rent Roll'!$C12),'Rent Roll'!$AA12),MONTH(BH$3)=MONTH('Rent Roll'!$C12)),1,0),0)</f>
        <v>0</v>
      </c>
      <c r="BI258" s="567">
        <f>IFERROR(IF(AND(NOT(YEAR(BI$3)&lt;=YEAR('Rent Roll'!$C12)+'Rent Roll'!$AB12-1),MOD(YEAR(BI$3),'Rent Roll'!$AA12)=MOD(YEAR('Rent Roll'!$C12),'Rent Roll'!$AA12),MONTH(BI$3)=MONTH('Rent Roll'!$C12)),1,0),0)</f>
        <v>0</v>
      </c>
      <c r="BJ258" s="567">
        <f>IFERROR(IF(AND(NOT(YEAR(BJ$3)&lt;=YEAR('Rent Roll'!$C12)+'Rent Roll'!$AB12-1),MOD(YEAR(BJ$3),'Rent Roll'!$AA12)=MOD(YEAR('Rent Roll'!$C12),'Rent Roll'!$AA12),MONTH(BJ$3)=MONTH('Rent Roll'!$C12)),1,0),0)</f>
        <v>0</v>
      </c>
      <c r="BK258" s="567">
        <f>IFERROR(IF(AND(NOT(YEAR(BK$3)&lt;=YEAR('Rent Roll'!$C12)+'Rent Roll'!$AB12-1),MOD(YEAR(BK$3),'Rent Roll'!$AA12)=MOD(YEAR('Rent Roll'!$C12),'Rent Roll'!$AA12),MONTH(BK$3)=MONTH('Rent Roll'!$C12)),1,0),0)</f>
        <v>0</v>
      </c>
      <c r="BL258" s="567">
        <f>IFERROR(IF(AND(NOT(YEAR(BL$3)&lt;=YEAR('Rent Roll'!$C12)+'Rent Roll'!$AB12-1),MOD(YEAR(BL$3),'Rent Roll'!$AA12)=MOD(YEAR('Rent Roll'!$C12),'Rent Roll'!$AA12),MONTH(BL$3)=MONTH('Rent Roll'!$C12)),1,0),0)</f>
        <v>0</v>
      </c>
      <c r="BM258" s="567">
        <f>IFERROR(IF(AND(NOT(YEAR(BM$3)&lt;=YEAR('Rent Roll'!$C12)+'Rent Roll'!$AB12-1),MOD(YEAR(BM$3),'Rent Roll'!$AA12)=MOD(YEAR('Rent Roll'!$C12),'Rent Roll'!$AA12),MONTH(BM$3)=MONTH('Rent Roll'!$C12)),1,0),0)</f>
        <v>0</v>
      </c>
      <c r="BN258" s="767">
        <f>IFERROR(IF(AND(NOT(YEAR(BN$3)&lt;=YEAR('Rent Roll'!$C12)+'Rent Roll'!$AB12-1),MOD(YEAR(BN$3),'Rent Roll'!$AA12)=MOD(YEAR('Rent Roll'!$C12),'Rent Roll'!$AA12),MONTH(BN$3)=MONTH('Rent Roll'!$C12)),1,0),0)</f>
        <v>1</v>
      </c>
      <c r="BO258" s="768">
        <f>IFERROR(IF(AND(NOT(YEAR(BO$3)&lt;=YEAR('Rent Roll'!$C12)+'Rent Roll'!$AB12-1),MOD(YEAR(BO$3),'Rent Roll'!$AA12)=MOD(YEAR('Rent Roll'!$C12),'Rent Roll'!$AA12),MONTH(BO$3)=MONTH('Rent Roll'!$C12)),1,0),0)</f>
        <v>0</v>
      </c>
      <c r="BP258" s="567">
        <f>IFERROR(IF(AND(NOT(YEAR(BP$3)&lt;=YEAR('Rent Roll'!$C12)+'Rent Roll'!$AB12-1),MOD(YEAR(BP$3),'Rent Roll'!$AA12)=MOD(YEAR('Rent Roll'!$C12),'Rent Roll'!$AA12),MONTH(BP$3)=MONTH('Rent Roll'!$C12)),1,0),0)</f>
        <v>0</v>
      </c>
      <c r="BQ258" s="567">
        <f>IFERROR(IF(AND(NOT(YEAR(BQ$3)&lt;=YEAR('Rent Roll'!$C12)+'Rent Roll'!$AB12-1),MOD(YEAR(BQ$3),'Rent Roll'!$AA12)=MOD(YEAR('Rent Roll'!$C12),'Rent Roll'!$AA12),MONTH(BQ$3)=MONTH('Rent Roll'!$C12)),1,0),0)</f>
        <v>0</v>
      </c>
      <c r="BR258" s="567">
        <f>IFERROR(IF(AND(NOT(YEAR(BR$3)&lt;=YEAR('Rent Roll'!$C12)+'Rent Roll'!$AB12-1),MOD(YEAR(BR$3),'Rent Roll'!$AA12)=MOD(YEAR('Rent Roll'!$C12),'Rent Roll'!$AA12),MONTH(BR$3)=MONTH('Rent Roll'!$C12)),1,0),0)</f>
        <v>0</v>
      </c>
      <c r="BS258" s="567">
        <f>IFERROR(IF(AND(NOT(YEAR(BS$3)&lt;=YEAR('Rent Roll'!$C12)+'Rent Roll'!$AB12-1),MOD(YEAR(BS$3),'Rent Roll'!$AA12)=MOD(YEAR('Rent Roll'!$C12),'Rent Roll'!$AA12),MONTH(BS$3)=MONTH('Rent Roll'!$C12)),1,0),0)</f>
        <v>0</v>
      </c>
      <c r="BT258" s="567">
        <f>IFERROR(IF(AND(NOT(YEAR(BT$3)&lt;=YEAR('Rent Roll'!$C12)+'Rent Roll'!$AB12-1),MOD(YEAR(BT$3),'Rent Roll'!$AA12)=MOD(YEAR('Rent Roll'!$C12),'Rent Roll'!$AA12),MONTH(BT$3)=MONTH('Rent Roll'!$C12)),1,0),0)</f>
        <v>0</v>
      </c>
      <c r="BU258" s="567">
        <f>IFERROR(IF(AND(NOT(YEAR(BU$3)&lt;=YEAR('Rent Roll'!$C12)+'Rent Roll'!$AB12-1),MOD(YEAR(BU$3),'Rent Roll'!$AA12)=MOD(YEAR('Rent Roll'!$C12),'Rent Roll'!$AA12),MONTH(BU$3)=MONTH('Rent Roll'!$C12)),1,0),0)</f>
        <v>0</v>
      </c>
      <c r="BV258" s="567">
        <f>IFERROR(IF(AND(NOT(YEAR(BV$3)&lt;=YEAR('Rent Roll'!$C12)+'Rent Roll'!$AB12-1),MOD(YEAR(BV$3),'Rent Roll'!$AA12)=MOD(YEAR('Rent Roll'!$C12),'Rent Roll'!$AA12),MONTH(BV$3)=MONTH('Rent Roll'!$C12)),1,0),0)</f>
        <v>0</v>
      </c>
      <c r="BW258" s="567">
        <f>IFERROR(IF(AND(NOT(YEAR(BW$3)&lt;=YEAR('Rent Roll'!$C12)+'Rent Roll'!$AB12-1),MOD(YEAR(BW$3),'Rent Roll'!$AA12)=MOD(YEAR('Rent Roll'!$C12),'Rent Roll'!$AA12),MONTH(BW$3)=MONTH('Rent Roll'!$C12)),1,0),0)</f>
        <v>0</v>
      </c>
      <c r="BX258" s="567">
        <f>IFERROR(IF(AND(NOT(YEAR(BX$3)&lt;=YEAR('Rent Roll'!$C12)+'Rent Roll'!$AB12-1),MOD(YEAR(BX$3),'Rent Roll'!$AA12)=MOD(YEAR('Rent Roll'!$C12),'Rent Roll'!$AA12),MONTH(BX$3)=MONTH('Rent Roll'!$C12)),1,0),0)</f>
        <v>0</v>
      </c>
      <c r="BY258" s="567">
        <f>IFERROR(IF(AND(NOT(YEAR(BY$3)&lt;=YEAR('Rent Roll'!$C12)+'Rent Roll'!$AB12-1),MOD(YEAR(BY$3),'Rent Roll'!$AA12)=MOD(YEAR('Rent Roll'!$C12),'Rent Roll'!$AA12),MONTH(BY$3)=MONTH('Rent Roll'!$C12)),1,0),0)</f>
        <v>0</v>
      </c>
      <c r="BZ258" s="767">
        <f>IFERROR(IF(AND(NOT(YEAR(BZ$3)&lt;=YEAR('Rent Roll'!$C12)+'Rent Roll'!$AB12-1),MOD(YEAR(BZ$3),'Rent Roll'!$AA12)=MOD(YEAR('Rent Roll'!$C12),'Rent Roll'!$AA12),MONTH(BZ$3)=MONTH('Rent Roll'!$C12)),1,0),0)</f>
        <v>1</v>
      </c>
      <c r="CA258" s="768">
        <f>IFERROR(IF(AND(NOT(YEAR(CA$3)&lt;=YEAR('Rent Roll'!$C12)+'Rent Roll'!$AB12-1),MOD(YEAR(CA$3),'Rent Roll'!$AA12)=MOD(YEAR('Rent Roll'!$C12),'Rent Roll'!$AA12),MONTH(CA$3)=MONTH('Rent Roll'!$C12)),1,0),0)</f>
        <v>0</v>
      </c>
      <c r="CB258" s="567">
        <f>IFERROR(IF(AND(NOT(YEAR(CB$3)&lt;=YEAR('Rent Roll'!$C12)+'Rent Roll'!$AB12-1),MOD(YEAR(CB$3),'Rent Roll'!$AA12)=MOD(YEAR('Rent Roll'!$C12),'Rent Roll'!$AA12),MONTH(CB$3)=MONTH('Rent Roll'!$C12)),1,0),0)</f>
        <v>0</v>
      </c>
      <c r="CC258" s="567">
        <f>IFERROR(IF(AND(NOT(YEAR(CC$3)&lt;=YEAR('Rent Roll'!$C12)+'Rent Roll'!$AB12-1),MOD(YEAR(CC$3),'Rent Roll'!$AA12)=MOD(YEAR('Rent Roll'!$C12),'Rent Roll'!$AA12),MONTH(CC$3)=MONTH('Rent Roll'!$C12)),1,0),0)</f>
        <v>0</v>
      </c>
      <c r="CD258" s="567">
        <f>IFERROR(IF(AND(NOT(YEAR(CD$3)&lt;=YEAR('Rent Roll'!$C12)+'Rent Roll'!$AB12-1),MOD(YEAR(CD$3),'Rent Roll'!$AA12)=MOD(YEAR('Rent Roll'!$C12),'Rent Roll'!$AA12),MONTH(CD$3)=MONTH('Rent Roll'!$C12)),1,0),0)</f>
        <v>0</v>
      </c>
      <c r="CE258" s="567">
        <f>IFERROR(IF(AND(NOT(YEAR(CE$3)&lt;=YEAR('Rent Roll'!$C12)+'Rent Roll'!$AB12-1),MOD(YEAR(CE$3),'Rent Roll'!$AA12)=MOD(YEAR('Rent Roll'!$C12),'Rent Roll'!$AA12),MONTH(CE$3)=MONTH('Rent Roll'!$C12)),1,0),0)</f>
        <v>0</v>
      </c>
      <c r="CF258" s="567">
        <f>IFERROR(IF(AND(NOT(YEAR(CF$3)&lt;=YEAR('Rent Roll'!$C12)+'Rent Roll'!$AB12-1),MOD(YEAR(CF$3),'Rent Roll'!$AA12)=MOD(YEAR('Rent Roll'!$C12),'Rent Roll'!$AA12),MONTH(CF$3)=MONTH('Rent Roll'!$C12)),1,0),0)</f>
        <v>0</v>
      </c>
      <c r="CG258" s="567">
        <f>IFERROR(IF(AND(NOT(YEAR(CG$3)&lt;=YEAR('Rent Roll'!$C12)+'Rent Roll'!$AB12-1),MOD(YEAR(CG$3),'Rent Roll'!$AA12)=MOD(YEAR('Rent Roll'!$C12),'Rent Roll'!$AA12),MONTH(CG$3)=MONTH('Rent Roll'!$C12)),1,0),0)</f>
        <v>0</v>
      </c>
      <c r="CH258" s="567">
        <f>IFERROR(IF(AND(NOT(YEAR(CH$3)&lt;=YEAR('Rent Roll'!$C12)+'Rent Roll'!$AB12-1),MOD(YEAR(CH$3),'Rent Roll'!$AA12)=MOD(YEAR('Rent Roll'!$C12),'Rent Roll'!$AA12),MONTH(CH$3)=MONTH('Rent Roll'!$C12)),1,0),0)</f>
        <v>0</v>
      </c>
      <c r="CI258" s="567">
        <f>IFERROR(IF(AND(NOT(YEAR(CI$3)&lt;=YEAR('Rent Roll'!$C12)+'Rent Roll'!$AB12-1),MOD(YEAR(CI$3),'Rent Roll'!$AA12)=MOD(YEAR('Rent Roll'!$C12),'Rent Roll'!$AA12),MONTH(CI$3)=MONTH('Rent Roll'!$C12)),1,0),0)</f>
        <v>0</v>
      </c>
      <c r="CJ258" s="567">
        <f>IFERROR(IF(AND(NOT(YEAR(CJ$3)&lt;=YEAR('Rent Roll'!$C12)+'Rent Roll'!$AB12-1),MOD(YEAR(CJ$3),'Rent Roll'!$AA12)=MOD(YEAR('Rent Roll'!$C12),'Rent Roll'!$AA12),MONTH(CJ$3)=MONTH('Rent Roll'!$C12)),1,0),0)</f>
        <v>0</v>
      </c>
      <c r="CK258" s="567">
        <f>IFERROR(IF(AND(NOT(YEAR(CK$3)&lt;=YEAR('Rent Roll'!$C12)+'Rent Roll'!$AB12-1),MOD(YEAR(CK$3),'Rent Roll'!$AA12)=MOD(YEAR('Rent Roll'!$C12),'Rent Roll'!$AA12),MONTH(CK$3)=MONTH('Rent Roll'!$C12)),1,0),0)</f>
        <v>0</v>
      </c>
      <c r="CL258" s="767">
        <f>IFERROR(IF(AND(NOT(YEAR(CL$3)&lt;=YEAR('Rent Roll'!$C12)+'Rent Roll'!$AB12-1),MOD(YEAR(CL$3),'Rent Roll'!$AA12)=MOD(YEAR('Rent Roll'!$C12),'Rent Roll'!$AA12),MONTH(CL$3)=MONTH('Rent Roll'!$C12)),1,0),0)</f>
        <v>1</v>
      </c>
      <c r="CM258" s="768">
        <f>IFERROR(IF(AND(NOT(YEAR(CM$3)&lt;=YEAR('Rent Roll'!$C12)+'Rent Roll'!$AB12-1),MOD(YEAR(CM$3),'Rent Roll'!$AA12)=MOD(YEAR('Rent Roll'!$C12),'Rent Roll'!$AA12),MONTH(CM$3)=MONTH('Rent Roll'!$C12)),1,0),0)</f>
        <v>0</v>
      </c>
      <c r="CN258" s="567">
        <f>IFERROR(IF(AND(NOT(YEAR(CN$3)&lt;=YEAR('Rent Roll'!$C12)+'Rent Roll'!$AB12-1),MOD(YEAR(CN$3),'Rent Roll'!$AA12)=MOD(YEAR('Rent Roll'!$C12),'Rent Roll'!$AA12),MONTH(CN$3)=MONTH('Rent Roll'!$C12)),1,0),0)</f>
        <v>0</v>
      </c>
      <c r="CO258" s="567">
        <f>IFERROR(IF(AND(NOT(YEAR(CO$3)&lt;=YEAR('Rent Roll'!$C12)+'Rent Roll'!$AB12-1),MOD(YEAR(CO$3),'Rent Roll'!$AA12)=MOD(YEAR('Rent Roll'!$C12),'Rent Roll'!$AA12),MONTH(CO$3)=MONTH('Rent Roll'!$C12)),1,0),0)</f>
        <v>0</v>
      </c>
      <c r="CP258" s="567">
        <f>IFERROR(IF(AND(NOT(YEAR(CP$3)&lt;=YEAR('Rent Roll'!$C12)+'Rent Roll'!$AB12-1),MOD(YEAR(CP$3),'Rent Roll'!$AA12)=MOD(YEAR('Rent Roll'!$C12),'Rent Roll'!$AA12),MONTH(CP$3)=MONTH('Rent Roll'!$C12)),1,0),0)</f>
        <v>0</v>
      </c>
      <c r="CQ258" s="567">
        <f>IFERROR(IF(AND(NOT(YEAR(CQ$3)&lt;=YEAR('Rent Roll'!$C12)+'Rent Roll'!$AB12-1),MOD(YEAR(CQ$3),'Rent Roll'!$AA12)=MOD(YEAR('Rent Roll'!$C12),'Rent Roll'!$AA12),MONTH(CQ$3)=MONTH('Rent Roll'!$C12)),1,0),0)</f>
        <v>0</v>
      </c>
      <c r="CR258" s="567">
        <f>IFERROR(IF(AND(NOT(YEAR(CR$3)&lt;=YEAR('Rent Roll'!$C12)+'Rent Roll'!$AB12-1),MOD(YEAR(CR$3),'Rent Roll'!$AA12)=MOD(YEAR('Rent Roll'!$C12),'Rent Roll'!$AA12),MONTH(CR$3)=MONTH('Rent Roll'!$C12)),1,0),0)</f>
        <v>0</v>
      </c>
      <c r="CS258" s="567">
        <f>IFERROR(IF(AND(NOT(YEAR(CS$3)&lt;=YEAR('Rent Roll'!$C12)+'Rent Roll'!$AB12-1),MOD(YEAR(CS$3),'Rent Roll'!$AA12)=MOD(YEAR('Rent Roll'!$C12),'Rent Roll'!$AA12),MONTH(CS$3)=MONTH('Rent Roll'!$C12)),1,0),0)</f>
        <v>0</v>
      </c>
      <c r="CT258" s="567">
        <f>IFERROR(IF(AND(NOT(YEAR(CT$3)&lt;=YEAR('Rent Roll'!$C12)+'Rent Roll'!$AB12-1),MOD(YEAR(CT$3),'Rent Roll'!$AA12)=MOD(YEAR('Rent Roll'!$C12),'Rent Roll'!$AA12),MONTH(CT$3)=MONTH('Rent Roll'!$C12)),1,0),0)</f>
        <v>0</v>
      </c>
      <c r="CU258" s="567">
        <f>IFERROR(IF(AND(NOT(YEAR(CU$3)&lt;=YEAR('Rent Roll'!$C12)+'Rent Roll'!$AB12-1),MOD(YEAR(CU$3),'Rent Roll'!$AA12)=MOD(YEAR('Rent Roll'!$C12),'Rent Roll'!$AA12),MONTH(CU$3)=MONTH('Rent Roll'!$C12)),1,0),0)</f>
        <v>0</v>
      </c>
      <c r="CV258" s="567">
        <f>IFERROR(IF(AND(NOT(YEAR(CV$3)&lt;=YEAR('Rent Roll'!$C12)+'Rent Roll'!$AB12-1),MOD(YEAR(CV$3),'Rent Roll'!$AA12)=MOD(YEAR('Rent Roll'!$C12),'Rent Roll'!$AA12),MONTH(CV$3)=MONTH('Rent Roll'!$C12)),1,0),0)</f>
        <v>0</v>
      </c>
      <c r="CW258" s="567">
        <f>IFERROR(IF(AND(NOT(YEAR(CW$3)&lt;=YEAR('Rent Roll'!$C12)+'Rent Roll'!$AB12-1),MOD(YEAR(CW$3),'Rent Roll'!$AA12)=MOD(YEAR('Rent Roll'!$C12),'Rent Roll'!$AA12),MONTH(CW$3)=MONTH('Rent Roll'!$C12)),1,0),0)</f>
        <v>0</v>
      </c>
      <c r="CX258" s="767">
        <f>IFERROR(IF(AND(NOT(YEAR(CX$3)&lt;=YEAR('Rent Roll'!$C12)+'Rent Roll'!$AB12-1),MOD(YEAR(CX$3),'Rent Roll'!$AA12)=MOD(YEAR('Rent Roll'!$C12),'Rent Roll'!$AA12),MONTH(CX$3)=MONTH('Rent Roll'!$C12)),1,0),0)</f>
        <v>1</v>
      </c>
      <c r="CY258" s="768">
        <f>IFERROR(IF(AND(NOT(YEAR(CY$3)&lt;=YEAR('Rent Roll'!$C12)+'Rent Roll'!$AB12-1),MOD(YEAR(CY$3),'Rent Roll'!$AA12)=MOD(YEAR('Rent Roll'!$C12),'Rent Roll'!$AA12),MONTH(CY$3)=MONTH('Rent Roll'!$C12)),1,0),0)</f>
        <v>0</v>
      </c>
      <c r="CZ258" s="567">
        <f>IFERROR(IF(AND(NOT(YEAR(CZ$3)&lt;=YEAR('Rent Roll'!$C12)+'Rent Roll'!$AB12-1),MOD(YEAR(CZ$3),'Rent Roll'!$AA12)=MOD(YEAR('Rent Roll'!$C12),'Rent Roll'!$AA12),MONTH(CZ$3)=MONTH('Rent Roll'!$C12)),1,0),0)</f>
        <v>0</v>
      </c>
      <c r="DA258" s="567">
        <f>IFERROR(IF(AND(NOT(YEAR(DA$3)&lt;=YEAR('Rent Roll'!$C12)+'Rent Roll'!$AB12-1),MOD(YEAR(DA$3),'Rent Roll'!$AA12)=MOD(YEAR('Rent Roll'!$C12),'Rent Roll'!$AA12),MONTH(DA$3)=MONTH('Rent Roll'!$C12)),1,0),0)</f>
        <v>0</v>
      </c>
      <c r="DB258" s="567">
        <f>IFERROR(IF(AND(NOT(YEAR(DB$3)&lt;=YEAR('Rent Roll'!$C12)+'Rent Roll'!$AB12-1),MOD(YEAR(DB$3),'Rent Roll'!$AA12)=MOD(YEAR('Rent Roll'!$C12),'Rent Roll'!$AA12),MONTH(DB$3)=MONTH('Rent Roll'!$C12)),1,0),0)</f>
        <v>0</v>
      </c>
      <c r="DC258" s="567">
        <f>IFERROR(IF(AND(NOT(YEAR(DC$3)&lt;=YEAR('Rent Roll'!$C12)+'Rent Roll'!$AB12-1),MOD(YEAR(DC$3),'Rent Roll'!$AA12)=MOD(YEAR('Rent Roll'!$C12),'Rent Roll'!$AA12),MONTH(DC$3)=MONTH('Rent Roll'!$C12)),1,0),0)</f>
        <v>0</v>
      </c>
      <c r="DD258" s="567">
        <f>IFERROR(IF(AND(NOT(YEAR(DD$3)&lt;=YEAR('Rent Roll'!$C12)+'Rent Roll'!$AB12-1),MOD(YEAR(DD$3),'Rent Roll'!$AA12)=MOD(YEAR('Rent Roll'!$C12),'Rent Roll'!$AA12),MONTH(DD$3)=MONTH('Rent Roll'!$C12)),1,0),0)</f>
        <v>0</v>
      </c>
      <c r="DE258" s="567">
        <f>IFERROR(IF(AND(NOT(YEAR(DE$3)&lt;=YEAR('Rent Roll'!$C12)+'Rent Roll'!$AB12-1),MOD(YEAR(DE$3),'Rent Roll'!$AA12)=MOD(YEAR('Rent Roll'!$C12),'Rent Roll'!$AA12),MONTH(DE$3)=MONTH('Rent Roll'!$C12)),1,0),0)</f>
        <v>0</v>
      </c>
      <c r="DF258" s="567">
        <f>IFERROR(IF(AND(NOT(YEAR(DF$3)&lt;=YEAR('Rent Roll'!$C12)+'Rent Roll'!$AB12-1),MOD(YEAR(DF$3),'Rent Roll'!$AA12)=MOD(YEAR('Rent Roll'!$C12),'Rent Roll'!$AA12),MONTH(DF$3)=MONTH('Rent Roll'!$C12)),1,0),0)</f>
        <v>0</v>
      </c>
      <c r="DG258" s="567">
        <f>IFERROR(IF(AND(NOT(YEAR(DG$3)&lt;=YEAR('Rent Roll'!$C12)+'Rent Roll'!$AB12-1),MOD(YEAR(DG$3),'Rent Roll'!$AA12)=MOD(YEAR('Rent Roll'!$C12),'Rent Roll'!$AA12),MONTH(DG$3)=MONTH('Rent Roll'!$C12)),1,0),0)</f>
        <v>0</v>
      </c>
      <c r="DH258" s="567">
        <f>IFERROR(IF(AND(NOT(YEAR(DH$3)&lt;=YEAR('Rent Roll'!$C12)+'Rent Roll'!$AB12-1),MOD(YEAR(DH$3),'Rent Roll'!$AA12)=MOD(YEAR('Rent Roll'!$C12),'Rent Roll'!$AA12),MONTH(DH$3)=MONTH('Rent Roll'!$C12)),1,0),0)</f>
        <v>0</v>
      </c>
      <c r="DI258" s="567">
        <f>IFERROR(IF(AND(NOT(YEAR(DI$3)&lt;=YEAR('Rent Roll'!$C12)+'Rent Roll'!$AB12-1),MOD(YEAR(DI$3),'Rent Roll'!$AA12)=MOD(YEAR('Rent Roll'!$C12),'Rent Roll'!$AA12),MONTH(DI$3)=MONTH('Rent Roll'!$C12)),1,0),0)</f>
        <v>0</v>
      </c>
      <c r="DJ258" s="767">
        <f>IFERROR(IF(AND(NOT(YEAR(DJ$3)&lt;=YEAR('Rent Roll'!$C12)+'Rent Roll'!$AB12-1),MOD(YEAR(DJ$3),'Rent Roll'!$AA12)=MOD(YEAR('Rent Roll'!$C12),'Rent Roll'!$AA12),MONTH(DJ$3)=MONTH('Rent Roll'!$C12)),1,0),0)</f>
        <v>1</v>
      </c>
      <c r="DK258" s="768">
        <f>IFERROR(IF(AND(NOT(YEAR(DK$3)&lt;=YEAR('Rent Roll'!$C12)+'Rent Roll'!$AB12-1),MOD(YEAR(DK$3),'Rent Roll'!$AA12)=MOD(YEAR('Rent Roll'!$C12),'Rent Roll'!$AA12),MONTH(DK$3)=MONTH('Rent Roll'!$C12)),1,0),0)</f>
        <v>0</v>
      </c>
      <c r="DL258" s="567">
        <f>IFERROR(IF(AND(NOT(YEAR(DL$3)&lt;=YEAR('Rent Roll'!$C12)+'Rent Roll'!$AB12-1),MOD(YEAR(DL$3),'Rent Roll'!$AA12)=MOD(YEAR('Rent Roll'!$C12),'Rent Roll'!$AA12),MONTH(DL$3)=MONTH('Rent Roll'!$C12)),1,0),0)</f>
        <v>0</v>
      </c>
      <c r="DM258" s="567">
        <f>IFERROR(IF(AND(NOT(YEAR(DM$3)&lt;=YEAR('Rent Roll'!$C12)+'Rent Roll'!$AB12-1),MOD(YEAR(DM$3),'Rent Roll'!$AA12)=MOD(YEAR('Rent Roll'!$C12),'Rent Roll'!$AA12),MONTH(DM$3)=MONTH('Rent Roll'!$C12)),1,0),0)</f>
        <v>0</v>
      </c>
      <c r="DN258" s="567">
        <f>IFERROR(IF(AND(NOT(YEAR(DN$3)&lt;=YEAR('Rent Roll'!$C12)+'Rent Roll'!$AB12-1),MOD(YEAR(DN$3),'Rent Roll'!$AA12)=MOD(YEAR('Rent Roll'!$C12),'Rent Roll'!$AA12),MONTH(DN$3)=MONTH('Rent Roll'!$C12)),1,0),0)</f>
        <v>0</v>
      </c>
      <c r="DO258" s="567">
        <f>IFERROR(IF(AND(NOT(YEAR(DO$3)&lt;=YEAR('Rent Roll'!$C12)+'Rent Roll'!$AB12-1),MOD(YEAR(DO$3),'Rent Roll'!$AA12)=MOD(YEAR('Rent Roll'!$C12),'Rent Roll'!$AA12),MONTH(DO$3)=MONTH('Rent Roll'!$C12)),1,0),0)</f>
        <v>0</v>
      </c>
      <c r="DP258" s="567">
        <f>IFERROR(IF(AND(NOT(YEAR(DP$3)&lt;=YEAR('Rent Roll'!$C12)+'Rent Roll'!$AB12-1),MOD(YEAR(DP$3),'Rent Roll'!$AA12)=MOD(YEAR('Rent Roll'!$C12),'Rent Roll'!$AA12),MONTH(DP$3)=MONTH('Rent Roll'!$C12)),1,0),0)</f>
        <v>0</v>
      </c>
      <c r="DQ258" s="567">
        <f>IFERROR(IF(AND(NOT(YEAR(DQ$3)&lt;=YEAR('Rent Roll'!$C12)+'Rent Roll'!$AB12-1),MOD(YEAR(DQ$3),'Rent Roll'!$AA12)=MOD(YEAR('Rent Roll'!$C12),'Rent Roll'!$AA12),MONTH(DQ$3)=MONTH('Rent Roll'!$C12)),1,0),0)</f>
        <v>0</v>
      </c>
      <c r="DR258" s="567">
        <f>IFERROR(IF(AND(NOT(YEAR(DR$3)&lt;=YEAR('Rent Roll'!$C12)+'Rent Roll'!$AB12-1),MOD(YEAR(DR$3),'Rent Roll'!$AA12)=MOD(YEAR('Rent Roll'!$C12),'Rent Roll'!$AA12),MONTH(DR$3)=MONTH('Rent Roll'!$C12)),1,0),0)</f>
        <v>0</v>
      </c>
      <c r="DS258" s="567">
        <f>IFERROR(IF(AND(NOT(YEAR(DS$3)&lt;=YEAR('Rent Roll'!$C12)+'Rent Roll'!$AB12-1),MOD(YEAR(DS$3),'Rent Roll'!$AA12)=MOD(YEAR('Rent Roll'!$C12),'Rent Roll'!$AA12),MONTH(DS$3)=MONTH('Rent Roll'!$C12)),1,0),0)</f>
        <v>0</v>
      </c>
      <c r="DT258" s="567">
        <f>IFERROR(IF(AND(NOT(YEAR(DT$3)&lt;=YEAR('Rent Roll'!$C12)+'Rent Roll'!$AB12-1),MOD(YEAR(DT$3),'Rent Roll'!$AA12)=MOD(YEAR('Rent Roll'!$C12),'Rent Roll'!$AA12),MONTH(DT$3)=MONTH('Rent Roll'!$C12)),1,0),0)</f>
        <v>0</v>
      </c>
      <c r="DU258" s="567">
        <f>IFERROR(IF(AND(NOT(YEAR(DU$3)&lt;=YEAR('Rent Roll'!$C12)+'Rent Roll'!$AB12-1),MOD(YEAR(DU$3),'Rent Roll'!$AA12)=MOD(YEAR('Rent Roll'!$C12),'Rent Roll'!$AA12),MONTH(DU$3)=MONTH('Rent Roll'!$C12)),1,0),0)</f>
        <v>0</v>
      </c>
      <c r="DV258" s="567">
        <f>IFERROR(IF(AND(NOT(YEAR(DV$3)&lt;=YEAR('Rent Roll'!$C12)+'Rent Roll'!$AB12-1),MOD(YEAR(DV$3),'Rent Roll'!$AA12)=MOD(YEAR('Rent Roll'!$C12),'Rent Roll'!$AA12),MONTH(DV$3)=MONTH('Rent Roll'!$C12)),1,0),0)</f>
        <v>1</v>
      </c>
    </row>
    <row r="259" spans="1:126" s="565" customFormat="1" ht="12" customHeight="1" outlineLevel="1" x14ac:dyDescent="0.4">
      <c r="A259" s="731"/>
      <c r="B259" s="564" t="str">
        <f>'Rent Roll'!$B13</f>
        <v>1층</v>
      </c>
      <c r="C259" s="566"/>
      <c r="D259" s="566"/>
      <c r="E259" s="566"/>
      <c r="F259" s="778">
        <f>IFERROR(IF(AND(NOT(YEAR(F$3)&lt;=YEAR('Rent Roll'!$C13)+'Rent Roll'!$AB13-1),MOD(YEAR(F$3),'Rent Roll'!$AA13)=MOD(YEAR('Rent Roll'!$C13),'Rent Roll'!$AA13),MONTH(F$3)=MONTH('Rent Roll'!$C13)),1,0),0)</f>
        <v>0</v>
      </c>
      <c r="G259" s="768">
        <f>IFERROR(IF(AND(NOT(YEAR(G$3)&lt;=YEAR('Rent Roll'!$C13)+'Rent Roll'!$AB13-1),MOD(YEAR(G$3),'Rent Roll'!$AA13)=MOD(YEAR('Rent Roll'!$C13),'Rent Roll'!$AA13),MONTH(G$3)=MONTH('Rent Roll'!$C13)),1,0),0)</f>
        <v>0</v>
      </c>
      <c r="H259" s="567">
        <f>IFERROR(IF(AND(NOT(YEAR(H$3)&lt;=YEAR('Rent Roll'!$C13)+'Rent Roll'!$AB13-1),MOD(YEAR(H$3),'Rent Roll'!$AA13)=MOD(YEAR('Rent Roll'!$C13),'Rent Roll'!$AA13),MONTH(H$3)=MONTH('Rent Roll'!$C13)),1,0),0)</f>
        <v>0</v>
      </c>
      <c r="I259" s="567">
        <f>IFERROR(IF(AND(NOT(YEAR(I$3)&lt;=YEAR('Rent Roll'!$C13)+'Rent Roll'!$AB13-1),MOD(YEAR(I$3),'Rent Roll'!$AA13)=MOD(YEAR('Rent Roll'!$C13),'Rent Roll'!$AA13),MONTH(I$3)=MONTH('Rent Roll'!$C13)),1,0),0)</f>
        <v>0</v>
      </c>
      <c r="J259" s="567">
        <f>IFERROR(IF(AND(NOT(YEAR(J$3)&lt;=YEAR('Rent Roll'!$C13)+'Rent Roll'!$AB13-1),MOD(YEAR(J$3),'Rent Roll'!$AA13)=MOD(YEAR('Rent Roll'!$C13),'Rent Roll'!$AA13),MONTH(J$3)=MONTH('Rent Roll'!$C13)),1,0),0)</f>
        <v>0</v>
      </c>
      <c r="K259" s="567">
        <f>IFERROR(IF(AND(NOT(YEAR(K$3)&lt;=YEAR('Rent Roll'!$C13)+'Rent Roll'!$AB13-1),MOD(YEAR(K$3),'Rent Roll'!$AA13)=MOD(YEAR('Rent Roll'!$C13),'Rent Roll'!$AA13),MONTH(K$3)=MONTH('Rent Roll'!$C13)),1,0),0)</f>
        <v>0</v>
      </c>
      <c r="L259" s="567">
        <f>IFERROR(IF(AND(NOT(YEAR(L$3)&lt;=YEAR('Rent Roll'!$C13)+'Rent Roll'!$AB13-1),MOD(YEAR(L$3),'Rent Roll'!$AA13)=MOD(YEAR('Rent Roll'!$C13),'Rent Roll'!$AA13),MONTH(L$3)=MONTH('Rent Roll'!$C13)),1,0),0)</f>
        <v>0</v>
      </c>
      <c r="M259" s="567">
        <f>IFERROR(IF(AND(NOT(YEAR(M$3)&lt;=YEAR('Rent Roll'!$C13)+'Rent Roll'!$AB13-1),MOD(YEAR(M$3),'Rent Roll'!$AA13)=MOD(YEAR('Rent Roll'!$C13),'Rent Roll'!$AA13),MONTH(M$3)=MONTH('Rent Roll'!$C13)),1,0),0)</f>
        <v>0</v>
      </c>
      <c r="N259" s="567">
        <f>IFERROR(IF(AND(NOT(YEAR(N$3)&lt;=YEAR('Rent Roll'!$C13)+'Rent Roll'!$AB13-1),MOD(YEAR(N$3),'Rent Roll'!$AA13)=MOD(YEAR('Rent Roll'!$C13),'Rent Roll'!$AA13),MONTH(N$3)=MONTH('Rent Roll'!$C13)),1,0),0)</f>
        <v>0</v>
      </c>
      <c r="O259" s="567">
        <f>IFERROR(IF(AND(NOT(YEAR(O$3)&lt;=YEAR('Rent Roll'!$C13)+'Rent Roll'!$AB13-1),MOD(YEAR(O$3),'Rent Roll'!$AA13)=MOD(YEAR('Rent Roll'!$C13),'Rent Roll'!$AA13),MONTH(O$3)=MONTH('Rent Roll'!$C13)),1,0),0)</f>
        <v>0</v>
      </c>
      <c r="P259" s="567">
        <f>IFERROR(IF(AND(NOT(YEAR(P$3)&lt;=YEAR('Rent Roll'!$C13)+'Rent Roll'!$AB13-1),MOD(YEAR(P$3),'Rent Roll'!$AA13)=MOD(YEAR('Rent Roll'!$C13),'Rent Roll'!$AA13),MONTH(P$3)=MONTH('Rent Roll'!$C13)),1,0),0)</f>
        <v>0</v>
      </c>
      <c r="Q259" s="567">
        <f>IFERROR(IF(AND(NOT(YEAR(Q$3)&lt;=YEAR('Rent Roll'!$C13)+'Rent Roll'!$AB13-1),MOD(YEAR(Q$3),'Rent Roll'!$AA13)=MOD(YEAR('Rent Roll'!$C13),'Rent Roll'!$AA13),MONTH(Q$3)=MONTH('Rent Roll'!$C13)),1,0),0)</f>
        <v>0</v>
      </c>
      <c r="R259" s="767">
        <f>IFERROR(IF(AND(NOT(YEAR(R$3)&lt;=YEAR('Rent Roll'!$C13)+'Rent Roll'!$AB13-1),MOD(YEAR(R$3),'Rent Roll'!$AA13)=MOD(YEAR('Rent Roll'!$C13),'Rent Roll'!$AA13),MONTH(R$3)=MONTH('Rent Roll'!$C13)),1,0),0)</f>
        <v>1</v>
      </c>
      <c r="S259" s="768">
        <f>IFERROR(IF(AND(NOT(YEAR(S$3)&lt;=YEAR('Rent Roll'!$C13)+'Rent Roll'!$AB13-1),MOD(YEAR(S$3),'Rent Roll'!$AA13)=MOD(YEAR('Rent Roll'!$C13),'Rent Roll'!$AA13),MONTH(S$3)=MONTH('Rent Roll'!$C13)),1,0),0)</f>
        <v>0</v>
      </c>
      <c r="T259" s="567">
        <f>IFERROR(IF(AND(NOT(YEAR(T$3)&lt;=YEAR('Rent Roll'!$C13)+'Rent Roll'!$AB13-1),MOD(YEAR(T$3),'Rent Roll'!$AA13)=MOD(YEAR('Rent Roll'!$C13),'Rent Roll'!$AA13),MONTH(T$3)=MONTH('Rent Roll'!$C13)),1,0),0)</f>
        <v>0</v>
      </c>
      <c r="U259" s="567">
        <f>IFERROR(IF(AND(NOT(YEAR(U$3)&lt;=YEAR('Rent Roll'!$C13)+'Rent Roll'!$AB13-1),MOD(YEAR(U$3),'Rent Roll'!$AA13)=MOD(YEAR('Rent Roll'!$C13),'Rent Roll'!$AA13),MONTH(U$3)=MONTH('Rent Roll'!$C13)),1,0),0)</f>
        <v>0</v>
      </c>
      <c r="V259" s="567">
        <f>IFERROR(IF(AND(NOT(YEAR(V$3)&lt;=YEAR('Rent Roll'!$C13)+'Rent Roll'!$AB13-1),MOD(YEAR(V$3),'Rent Roll'!$AA13)=MOD(YEAR('Rent Roll'!$C13),'Rent Roll'!$AA13),MONTH(V$3)=MONTH('Rent Roll'!$C13)),1,0),0)</f>
        <v>0</v>
      </c>
      <c r="W259" s="567">
        <f>IFERROR(IF(AND(NOT(YEAR(W$3)&lt;=YEAR('Rent Roll'!$C13)+'Rent Roll'!$AB13-1),MOD(YEAR(W$3),'Rent Roll'!$AA13)=MOD(YEAR('Rent Roll'!$C13),'Rent Roll'!$AA13),MONTH(W$3)=MONTH('Rent Roll'!$C13)),1,0),0)</f>
        <v>0</v>
      </c>
      <c r="X259" s="567">
        <f>IFERROR(IF(AND(NOT(YEAR(X$3)&lt;=YEAR('Rent Roll'!$C13)+'Rent Roll'!$AB13-1),MOD(YEAR(X$3),'Rent Roll'!$AA13)=MOD(YEAR('Rent Roll'!$C13),'Rent Roll'!$AA13),MONTH(X$3)=MONTH('Rent Roll'!$C13)),1,0),0)</f>
        <v>0</v>
      </c>
      <c r="Y259" s="567">
        <f>IFERROR(IF(AND(NOT(YEAR(Y$3)&lt;=YEAR('Rent Roll'!$C13)+'Rent Roll'!$AB13-1),MOD(YEAR(Y$3),'Rent Roll'!$AA13)=MOD(YEAR('Rent Roll'!$C13),'Rent Roll'!$AA13),MONTH(Y$3)=MONTH('Rent Roll'!$C13)),1,0),0)</f>
        <v>0</v>
      </c>
      <c r="Z259" s="567">
        <f>IFERROR(IF(AND(NOT(YEAR(Z$3)&lt;=YEAR('Rent Roll'!$C13)+'Rent Roll'!$AB13-1),MOD(YEAR(Z$3),'Rent Roll'!$AA13)=MOD(YEAR('Rent Roll'!$C13),'Rent Roll'!$AA13),MONTH(Z$3)=MONTH('Rent Roll'!$C13)),1,0),0)</f>
        <v>0</v>
      </c>
      <c r="AA259" s="567">
        <f>IFERROR(IF(AND(NOT(YEAR(AA$3)&lt;=YEAR('Rent Roll'!$C13)+'Rent Roll'!$AB13-1),MOD(YEAR(AA$3),'Rent Roll'!$AA13)=MOD(YEAR('Rent Roll'!$C13),'Rent Roll'!$AA13),MONTH(AA$3)=MONTH('Rent Roll'!$C13)),1,0),0)</f>
        <v>0</v>
      </c>
      <c r="AB259" s="567">
        <f>IFERROR(IF(AND(NOT(YEAR(AB$3)&lt;=YEAR('Rent Roll'!$C13)+'Rent Roll'!$AB13-1),MOD(YEAR(AB$3),'Rent Roll'!$AA13)=MOD(YEAR('Rent Roll'!$C13),'Rent Roll'!$AA13),MONTH(AB$3)=MONTH('Rent Roll'!$C13)),1,0),0)</f>
        <v>0</v>
      </c>
      <c r="AC259" s="567">
        <f>IFERROR(IF(AND(NOT(YEAR(AC$3)&lt;=YEAR('Rent Roll'!$C13)+'Rent Roll'!$AB13-1),MOD(YEAR(AC$3),'Rent Roll'!$AA13)=MOD(YEAR('Rent Roll'!$C13),'Rent Roll'!$AA13),MONTH(AC$3)=MONTH('Rent Roll'!$C13)),1,0),0)</f>
        <v>0</v>
      </c>
      <c r="AD259" s="767">
        <f>IFERROR(IF(AND(NOT(YEAR(AD$3)&lt;=YEAR('Rent Roll'!$C13)+'Rent Roll'!$AB13-1),MOD(YEAR(AD$3),'Rent Roll'!$AA13)=MOD(YEAR('Rent Roll'!$C13),'Rent Roll'!$AA13),MONTH(AD$3)=MONTH('Rent Roll'!$C13)),1,0),0)</f>
        <v>1</v>
      </c>
      <c r="AE259" s="768">
        <f>IFERROR(IF(AND(NOT(YEAR(AE$3)&lt;=YEAR('Rent Roll'!$C13)+'Rent Roll'!$AB13-1),MOD(YEAR(AE$3),'Rent Roll'!$AA13)=MOD(YEAR('Rent Roll'!$C13),'Rent Roll'!$AA13),MONTH(AE$3)=MONTH('Rent Roll'!$C13)),1,0),0)</f>
        <v>0</v>
      </c>
      <c r="AF259" s="567">
        <f>IFERROR(IF(AND(NOT(YEAR(AF$3)&lt;=YEAR('Rent Roll'!$C13)+'Rent Roll'!$AB13-1),MOD(YEAR(AF$3),'Rent Roll'!$AA13)=MOD(YEAR('Rent Roll'!$C13),'Rent Roll'!$AA13),MONTH(AF$3)=MONTH('Rent Roll'!$C13)),1,0),0)</f>
        <v>0</v>
      </c>
      <c r="AG259" s="567">
        <f>IFERROR(IF(AND(NOT(YEAR(AG$3)&lt;=YEAR('Rent Roll'!$C13)+'Rent Roll'!$AB13-1),MOD(YEAR(AG$3),'Rent Roll'!$AA13)=MOD(YEAR('Rent Roll'!$C13),'Rent Roll'!$AA13),MONTH(AG$3)=MONTH('Rent Roll'!$C13)),1,0),0)</f>
        <v>0</v>
      </c>
      <c r="AH259" s="567">
        <f>IFERROR(IF(AND(NOT(YEAR(AH$3)&lt;=YEAR('Rent Roll'!$C13)+'Rent Roll'!$AB13-1),MOD(YEAR(AH$3),'Rent Roll'!$AA13)=MOD(YEAR('Rent Roll'!$C13),'Rent Roll'!$AA13),MONTH(AH$3)=MONTH('Rent Roll'!$C13)),1,0),0)</f>
        <v>0</v>
      </c>
      <c r="AI259" s="567">
        <f>IFERROR(IF(AND(NOT(YEAR(AI$3)&lt;=YEAR('Rent Roll'!$C13)+'Rent Roll'!$AB13-1),MOD(YEAR(AI$3),'Rent Roll'!$AA13)=MOD(YEAR('Rent Roll'!$C13),'Rent Roll'!$AA13),MONTH(AI$3)=MONTH('Rent Roll'!$C13)),1,0),0)</f>
        <v>0</v>
      </c>
      <c r="AJ259" s="567">
        <f>IFERROR(IF(AND(NOT(YEAR(AJ$3)&lt;=YEAR('Rent Roll'!$C13)+'Rent Roll'!$AB13-1),MOD(YEAR(AJ$3),'Rent Roll'!$AA13)=MOD(YEAR('Rent Roll'!$C13),'Rent Roll'!$AA13),MONTH(AJ$3)=MONTH('Rent Roll'!$C13)),1,0),0)</f>
        <v>0</v>
      </c>
      <c r="AK259" s="567">
        <f>IFERROR(IF(AND(NOT(YEAR(AK$3)&lt;=YEAR('Rent Roll'!$C13)+'Rent Roll'!$AB13-1),MOD(YEAR(AK$3),'Rent Roll'!$AA13)=MOD(YEAR('Rent Roll'!$C13),'Rent Roll'!$AA13),MONTH(AK$3)=MONTH('Rent Roll'!$C13)),1,0),0)</f>
        <v>0</v>
      </c>
      <c r="AL259" s="567">
        <f>IFERROR(IF(AND(NOT(YEAR(AL$3)&lt;=YEAR('Rent Roll'!$C13)+'Rent Roll'!$AB13-1),MOD(YEAR(AL$3),'Rent Roll'!$AA13)=MOD(YEAR('Rent Roll'!$C13),'Rent Roll'!$AA13),MONTH(AL$3)=MONTH('Rent Roll'!$C13)),1,0),0)</f>
        <v>0</v>
      </c>
      <c r="AM259" s="567">
        <f>IFERROR(IF(AND(NOT(YEAR(AM$3)&lt;=YEAR('Rent Roll'!$C13)+'Rent Roll'!$AB13-1),MOD(YEAR(AM$3),'Rent Roll'!$AA13)=MOD(YEAR('Rent Roll'!$C13),'Rent Roll'!$AA13),MONTH(AM$3)=MONTH('Rent Roll'!$C13)),1,0),0)</f>
        <v>0</v>
      </c>
      <c r="AN259" s="567">
        <f>IFERROR(IF(AND(NOT(YEAR(AN$3)&lt;=YEAR('Rent Roll'!$C13)+'Rent Roll'!$AB13-1),MOD(YEAR(AN$3),'Rent Roll'!$AA13)=MOD(YEAR('Rent Roll'!$C13),'Rent Roll'!$AA13),MONTH(AN$3)=MONTH('Rent Roll'!$C13)),1,0),0)</f>
        <v>0</v>
      </c>
      <c r="AO259" s="567">
        <f>IFERROR(IF(AND(NOT(YEAR(AO$3)&lt;=YEAR('Rent Roll'!$C13)+'Rent Roll'!$AB13-1),MOD(YEAR(AO$3),'Rent Roll'!$AA13)=MOD(YEAR('Rent Roll'!$C13),'Rent Roll'!$AA13),MONTH(AO$3)=MONTH('Rent Roll'!$C13)),1,0),0)</f>
        <v>0</v>
      </c>
      <c r="AP259" s="767">
        <f>IFERROR(IF(AND(NOT(YEAR(AP$3)&lt;=YEAR('Rent Roll'!$C13)+'Rent Roll'!$AB13-1),MOD(YEAR(AP$3),'Rent Roll'!$AA13)=MOD(YEAR('Rent Roll'!$C13),'Rent Roll'!$AA13),MONTH(AP$3)=MONTH('Rent Roll'!$C13)),1,0),0)</f>
        <v>1</v>
      </c>
      <c r="AQ259" s="768">
        <f>IFERROR(IF(AND(NOT(YEAR(AQ$3)&lt;=YEAR('Rent Roll'!$C13)+'Rent Roll'!$AB13-1),MOD(YEAR(AQ$3),'Rent Roll'!$AA13)=MOD(YEAR('Rent Roll'!$C13),'Rent Roll'!$AA13),MONTH(AQ$3)=MONTH('Rent Roll'!$C13)),1,0),0)</f>
        <v>0</v>
      </c>
      <c r="AR259" s="567">
        <f>IFERROR(IF(AND(NOT(YEAR(AR$3)&lt;=YEAR('Rent Roll'!$C13)+'Rent Roll'!$AB13-1),MOD(YEAR(AR$3),'Rent Roll'!$AA13)=MOD(YEAR('Rent Roll'!$C13),'Rent Roll'!$AA13),MONTH(AR$3)=MONTH('Rent Roll'!$C13)),1,0),0)</f>
        <v>0</v>
      </c>
      <c r="AS259" s="567">
        <f>IFERROR(IF(AND(NOT(YEAR(AS$3)&lt;=YEAR('Rent Roll'!$C13)+'Rent Roll'!$AB13-1),MOD(YEAR(AS$3),'Rent Roll'!$AA13)=MOD(YEAR('Rent Roll'!$C13),'Rent Roll'!$AA13),MONTH(AS$3)=MONTH('Rent Roll'!$C13)),1,0),0)</f>
        <v>0</v>
      </c>
      <c r="AT259" s="567">
        <f>IFERROR(IF(AND(NOT(YEAR(AT$3)&lt;=YEAR('Rent Roll'!$C13)+'Rent Roll'!$AB13-1),MOD(YEAR(AT$3),'Rent Roll'!$AA13)=MOD(YEAR('Rent Roll'!$C13),'Rent Roll'!$AA13),MONTH(AT$3)=MONTH('Rent Roll'!$C13)),1,0),0)</f>
        <v>0</v>
      </c>
      <c r="AU259" s="567">
        <f>IFERROR(IF(AND(NOT(YEAR(AU$3)&lt;=YEAR('Rent Roll'!$C13)+'Rent Roll'!$AB13-1),MOD(YEAR(AU$3),'Rent Roll'!$AA13)=MOD(YEAR('Rent Roll'!$C13),'Rent Roll'!$AA13),MONTH(AU$3)=MONTH('Rent Roll'!$C13)),1,0),0)</f>
        <v>0</v>
      </c>
      <c r="AV259" s="567">
        <f>IFERROR(IF(AND(NOT(YEAR(AV$3)&lt;=YEAR('Rent Roll'!$C13)+'Rent Roll'!$AB13-1),MOD(YEAR(AV$3),'Rent Roll'!$AA13)=MOD(YEAR('Rent Roll'!$C13),'Rent Roll'!$AA13),MONTH(AV$3)=MONTH('Rent Roll'!$C13)),1,0),0)</f>
        <v>0</v>
      </c>
      <c r="AW259" s="567">
        <f>IFERROR(IF(AND(NOT(YEAR(AW$3)&lt;=YEAR('Rent Roll'!$C13)+'Rent Roll'!$AB13-1),MOD(YEAR(AW$3),'Rent Roll'!$AA13)=MOD(YEAR('Rent Roll'!$C13),'Rent Roll'!$AA13),MONTH(AW$3)=MONTH('Rent Roll'!$C13)),1,0),0)</f>
        <v>0</v>
      </c>
      <c r="AX259" s="567">
        <f>IFERROR(IF(AND(NOT(YEAR(AX$3)&lt;=YEAR('Rent Roll'!$C13)+'Rent Roll'!$AB13-1),MOD(YEAR(AX$3),'Rent Roll'!$AA13)=MOD(YEAR('Rent Roll'!$C13),'Rent Roll'!$AA13),MONTH(AX$3)=MONTH('Rent Roll'!$C13)),1,0),0)</f>
        <v>0</v>
      </c>
      <c r="AY259" s="567">
        <f>IFERROR(IF(AND(NOT(YEAR(AY$3)&lt;=YEAR('Rent Roll'!$C13)+'Rent Roll'!$AB13-1),MOD(YEAR(AY$3),'Rent Roll'!$AA13)=MOD(YEAR('Rent Roll'!$C13),'Rent Roll'!$AA13),MONTH(AY$3)=MONTH('Rent Roll'!$C13)),1,0),0)</f>
        <v>0</v>
      </c>
      <c r="AZ259" s="567">
        <f>IFERROR(IF(AND(NOT(YEAR(AZ$3)&lt;=YEAR('Rent Roll'!$C13)+'Rent Roll'!$AB13-1),MOD(YEAR(AZ$3),'Rent Roll'!$AA13)=MOD(YEAR('Rent Roll'!$C13),'Rent Roll'!$AA13),MONTH(AZ$3)=MONTH('Rent Roll'!$C13)),1,0),0)</f>
        <v>0</v>
      </c>
      <c r="BA259" s="567">
        <f>IFERROR(IF(AND(NOT(YEAR(BA$3)&lt;=YEAR('Rent Roll'!$C13)+'Rent Roll'!$AB13-1),MOD(YEAR(BA$3),'Rent Roll'!$AA13)=MOD(YEAR('Rent Roll'!$C13),'Rent Roll'!$AA13),MONTH(BA$3)=MONTH('Rent Roll'!$C13)),1,0),0)</f>
        <v>0</v>
      </c>
      <c r="BB259" s="767">
        <f>IFERROR(IF(AND(NOT(YEAR(BB$3)&lt;=YEAR('Rent Roll'!$C13)+'Rent Roll'!$AB13-1),MOD(YEAR(BB$3),'Rent Roll'!$AA13)=MOD(YEAR('Rent Roll'!$C13),'Rent Roll'!$AA13),MONTH(BB$3)=MONTH('Rent Roll'!$C13)),1,0),0)</f>
        <v>1</v>
      </c>
      <c r="BC259" s="768">
        <f>IFERROR(IF(AND(NOT(YEAR(BC$3)&lt;=YEAR('Rent Roll'!$C13)+'Rent Roll'!$AB13-1),MOD(YEAR(BC$3),'Rent Roll'!$AA13)=MOD(YEAR('Rent Roll'!$C13),'Rent Roll'!$AA13),MONTH(BC$3)=MONTH('Rent Roll'!$C13)),1,0),0)</f>
        <v>0</v>
      </c>
      <c r="BD259" s="567">
        <f>IFERROR(IF(AND(NOT(YEAR(BD$3)&lt;=YEAR('Rent Roll'!$C13)+'Rent Roll'!$AB13-1),MOD(YEAR(BD$3),'Rent Roll'!$AA13)=MOD(YEAR('Rent Roll'!$C13),'Rent Roll'!$AA13),MONTH(BD$3)=MONTH('Rent Roll'!$C13)),1,0),0)</f>
        <v>0</v>
      </c>
      <c r="BE259" s="567">
        <f>IFERROR(IF(AND(NOT(YEAR(BE$3)&lt;=YEAR('Rent Roll'!$C13)+'Rent Roll'!$AB13-1),MOD(YEAR(BE$3),'Rent Roll'!$AA13)=MOD(YEAR('Rent Roll'!$C13),'Rent Roll'!$AA13),MONTH(BE$3)=MONTH('Rent Roll'!$C13)),1,0),0)</f>
        <v>0</v>
      </c>
      <c r="BF259" s="567">
        <f>IFERROR(IF(AND(NOT(YEAR(BF$3)&lt;=YEAR('Rent Roll'!$C13)+'Rent Roll'!$AB13-1),MOD(YEAR(BF$3),'Rent Roll'!$AA13)=MOD(YEAR('Rent Roll'!$C13),'Rent Roll'!$AA13),MONTH(BF$3)=MONTH('Rent Roll'!$C13)),1,0),0)</f>
        <v>0</v>
      </c>
      <c r="BG259" s="567">
        <f>IFERROR(IF(AND(NOT(YEAR(BG$3)&lt;=YEAR('Rent Roll'!$C13)+'Rent Roll'!$AB13-1),MOD(YEAR(BG$3),'Rent Roll'!$AA13)=MOD(YEAR('Rent Roll'!$C13),'Rent Roll'!$AA13),MONTH(BG$3)=MONTH('Rent Roll'!$C13)),1,0),0)</f>
        <v>0</v>
      </c>
      <c r="BH259" s="567">
        <f>IFERROR(IF(AND(NOT(YEAR(BH$3)&lt;=YEAR('Rent Roll'!$C13)+'Rent Roll'!$AB13-1),MOD(YEAR(BH$3),'Rent Roll'!$AA13)=MOD(YEAR('Rent Roll'!$C13),'Rent Roll'!$AA13),MONTH(BH$3)=MONTH('Rent Roll'!$C13)),1,0),0)</f>
        <v>0</v>
      </c>
      <c r="BI259" s="567">
        <f>IFERROR(IF(AND(NOT(YEAR(BI$3)&lt;=YEAR('Rent Roll'!$C13)+'Rent Roll'!$AB13-1),MOD(YEAR(BI$3),'Rent Roll'!$AA13)=MOD(YEAR('Rent Roll'!$C13),'Rent Roll'!$AA13),MONTH(BI$3)=MONTH('Rent Roll'!$C13)),1,0),0)</f>
        <v>0</v>
      </c>
      <c r="BJ259" s="567">
        <f>IFERROR(IF(AND(NOT(YEAR(BJ$3)&lt;=YEAR('Rent Roll'!$C13)+'Rent Roll'!$AB13-1),MOD(YEAR(BJ$3),'Rent Roll'!$AA13)=MOD(YEAR('Rent Roll'!$C13),'Rent Roll'!$AA13),MONTH(BJ$3)=MONTH('Rent Roll'!$C13)),1,0),0)</f>
        <v>0</v>
      </c>
      <c r="BK259" s="567">
        <f>IFERROR(IF(AND(NOT(YEAR(BK$3)&lt;=YEAR('Rent Roll'!$C13)+'Rent Roll'!$AB13-1),MOD(YEAR(BK$3),'Rent Roll'!$AA13)=MOD(YEAR('Rent Roll'!$C13),'Rent Roll'!$AA13),MONTH(BK$3)=MONTH('Rent Roll'!$C13)),1,0),0)</f>
        <v>0</v>
      </c>
      <c r="BL259" s="567">
        <f>IFERROR(IF(AND(NOT(YEAR(BL$3)&lt;=YEAR('Rent Roll'!$C13)+'Rent Roll'!$AB13-1),MOD(YEAR(BL$3),'Rent Roll'!$AA13)=MOD(YEAR('Rent Roll'!$C13),'Rent Roll'!$AA13),MONTH(BL$3)=MONTH('Rent Roll'!$C13)),1,0),0)</f>
        <v>0</v>
      </c>
      <c r="BM259" s="567">
        <f>IFERROR(IF(AND(NOT(YEAR(BM$3)&lt;=YEAR('Rent Roll'!$C13)+'Rent Roll'!$AB13-1),MOD(YEAR(BM$3),'Rent Roll'!$AA13)=MOD(YEAR('Rent Roll'!$C13),'Rent Roll'!$AA13),MONTH(BM$3)=MONTH('Rent Roll'!$C13)),1,0),0)</f>
        <v>0</v>
      </c>
      <c r="BN259" s="767">
        <f>IFERROR(IF(AND(NOT(YEAR(BN$3)&lt;=YEAR('Rent Roll'!$C13)+'Rent Roll'!$AB13-1),MOD(YEAR(BN$3),'Rent Roll'!$AA13)=MOD(YEAR('Rent Roll'!$C13),'Rent Roll'!$AA13),MONTH(BN$3)=MONTH('Rent Roll'!$C13)),1,0),0)</f>
        <v>1</v>
      </c>
      <c r="BO259" s="768">
        <f>IFERROR(IF(AND(NOT(YEAR(BO$3)&lt;=YEAR('Rent Roll'!$C13)+'Rent Roll'!$AB13-1),MOD(YEAR(BO$3),'Rent Roll'!$AA13)=MOD(YEAR('Rent Roll'!$C13),'Rent Roll'!$AA13),MONTH(BO$3)=MONTH('Rent Roll'!$C13)),1,0),0)</f>
        <v>0</v>
      </c>
      <c r="BP259" s="567">
        <f>IFERROR(IF(AND(NOT(YEAR(BP$3)&lt;=YEAR('Rent Roll'!$C13)+'Rent Roll'!$AB13-1),MOD(YEAR(BP$3),'Rent Roll'!$AA13)=MOD(YEAR('Rent Roll'!$C13),'Rent Roll'!$AA13),MONTH(BP$3)=MONTH('Rent Roll'!$C13)),1,0),0)</f>
        <v>0</v>
      </c>
      <c r="BQ259" s="567">
        <f>IFERROR(IF(AND(NOT(YEAR(BQ$3)&lt;=YEAR('Rent Roll'!$C13)+'Rent Roll'!$AB13-1),MOD(YEAR(BQ$3),'Rent Roll'!$AA13)=MOD(YEAR('Rent Roll'!$C13),'Rent Roll'!$AA13),MONTH(BQ$3)=MONTH('Rent Roll'!$C13)),1,0),0)</f>
        <v>0</v>
      </c>
      <c r="BR259" s="567">
        <f>IFERROR(IF(AND(NOT(YEAR(BR$3)&lt;=YEAR('Rent Roll'!$C13)+'Rent Roll'!$AB13-1),MOD(YEAR(BR$3),'Rent Roll'!$AA13)=MOD(YEAR('Rent Roll'!$C13),'Rent Roll'!$AA13),MONTH(BR$3)=MONTH('Rent Roll'!$C13)),1,0),0)</f>
        <v>0</v>
      </c>
      <c r="BS259" s="567">
        <f>IFERROR(IF(AND(NOT(YEAR(BS$3)&lt;=YEAR('Rent Roll'!$C13)+'Rent Roll'!$AB13-1),MOD(YEAR(BS$3),'Rent Roll'!$AA13)=MOD(YEAR('Rent Roll'!$C13),'Rent Roll'!$AA13),MONTH(BS$3)=MONTH('Rent Roll'!$C13)),1,0),0)</f>
        <v>0</v>
      </c>
      <c r="BT259" s="567">
        <f>IFERROR(IF(AND(NOT(YEAR(BT$3)&lt;=YEAR('Rent Roll'!$C13)+'Rent Roll'!$AB13-1),MOD(YEAR(BT$3),'Rent Roll'!$AA13)=MOD(YEAR('Rent Roll'!$C13),'Rent Roll'!$AA13),MONTH(BT$3)=MONTH('Rent Roll'!$C13)),1,0),0)</f>
        <v>0</v>
      </c>
      <c r="BU259" s="567">
        <f>IFERROR(IF(AND(NOT(YEAR(BU$3)&lt;=YEAR('Rent Roll'!$C13)+'Rent Roll'!$AB13-1),MOD(YEAR(BU$3),'Rent Roll'!$AA13)=MOD(YEAR('Rent Roll'!$C13),'Rent Roll'!$AA13),MONTH(BU$3)=MONTH('Rent Roll'!$C13)),1,0),0)</f>
        <v>0</v>
      </c>
      <c r="BV259" s="567">
        <f>IFERROR(IF(AND(NOT(YEAR(BV$3)&lt;=YEAR('Rent Roll'!$C13)+'Rent Roll'!$AB13-1),MOD(YEAR(BV$3),'Rent Roll'!$AA13)=MOD(YEAR('Rent Roll'!$C13),'Rent Roll'!$AA13),MONTH(BV$3)=MONTH('Rent Roll'!$C13)),1,0),0)</f>
        <v>0</v>
      </c>
      <c r="BW259" s="567">
        <f>IFERROR(IF(AND(NOT(YEAR(BW$3)&lt;=YEAR('Rent Roll'!$C13)+'Rent Roll'!$AB13-1),MOD(YEAR(BW$3),'Rent Roll'!$AA13)=MOD(YEAR('Rent Roll'!$C13),'Rent Roll'!$AA13),MONTH(BW$3)=MONTH('Rent Roll'!$C13)),1,0),0)</f>
        <v>0</v>
      </c>
      <c r="BX259" s="567">
        <f>IFERROR(IF(AND(NOT(YEAR(BX$3)&lt;=YEAR('Rent Roll'!$C13)+'Rent Roll'!$AB13-1),MOD(YEAR(BX$3),'Rent Roll'!$AA13)=MOD(YEAR('Rent Roll'!$C13),'Rent Roll'!$AA13),MONTH(BX$3)=MONTH('Rent Roll'!$C13)),1,0),0)</f>
        <v>0</v>
      </c>
      <c r="BY259" s="567">
        <f>IFERROR(IF(AND(NOT(YEAR(BY$3)&lt;=YEAR('Rent Roll'!$C13)+'Rent Roll'!$AB13-1),MOD(YEAR(BY$3),'Rent Roll'!$AA13)=MOD(YEAR('Rent Roll'!$C13),'Rent Roll'!$AA13),MONTH(BY$3)=MONTH('Rent Roll'!$C13)),1,0),0)</f>
        <v>0</v>
      </c>
      <c r="BZ259" s="767">
        <f>IFERROR(IF(AND(NOT(YEAR(BZ$3)&lt;=YEAR('Rent Roll'!$C13)+'Rent Roll'!$AB13-1),MOD(YEAR(BZ$3),'Rent Roll'!$AA13)=MOD(YEAR('Rent Roll'!$C13),'Rent Roll'!$AA13),MONTH(BZ$3)=MONTH('Rent Roll'!$C13)),1,0),0)</f>
        <v>1</v>
      </c>
      <c r="CA259" s="768">
        <f>IFERROR(IF(AND(NOT(YEAR(CA$3)&lt;=YEAR('Rent Roll'!$C13)+'Rent Roll'!$AB13-1),MOD(YEAR(CA$3),'Rent Roll'!$AA13)=MOD(YEAR('Rent Roll'!$C13),'Rent Roll'!$AA13),MONTH(CA$3)=MONTH('Rent Roll'!$C13)),1,0),0)</f>
        <v>0</v>
      </c>
      <c r="CB259" s="567">
        <f>IFERROR(IF(AND(NOT(YEAR(CB$3)&lt;=YEAR('Rent Roll'!$C13)+'Rent Roll'!$AB13-1),MOD(YEAR(CB$3),'Rent Roll'!$AA13)=MOD(YEAR('Rent Roll'!$C13),'Rent Roll'!$AA13),MONTH(CB$3)=MONTH('Rent Roll'!$C13)),1,0),0)</f>
        <v>0</v>
      </c>
      <c r="CC259" s="567">
        <f>IFERROR(IF(AND(NOT(YEAR(CC$3)&lt;=YEAR('Rent Roll'!$C13)+'Rent Roll'!$AB13-1),MOD(YEAR(CC$3),'Rent Roll'!$AA13)=MOD(YEAR('Rent Roll'!$C13),'Rent Roll'!$AA13),MONTH(CC$3)=MONTH('Rent Roll'!$C13)),1,0),0)</f>
        <v>0</v>
      </c>
      <c r="CD259" s="567">
        <f>IFERROR(IF(AND(NOT(YEAR(CD$3)&lt;=YEAR('Rent Roll'!$C13)+'Rent Roll'!$AB13-1),MOD(YEAR(CD$3),'Rent Roll'!$AA13)=MOD(YEAR('Rent Roll'!$C13),'Rent Roll'!$AA13),MONTH(CD$3)=MONTH('Rent Roll'!$C13)),1,0),0)</f>
        <v>0</v>
      </c>
      <c r="CE259" s="567">
        <f>IFERROR(IF(AND(NOT(YEAR(CE$3)&lt;=YEAR('Rent Roll'!$C13)+'Rent Roll'!$AB13-1),MOD(YEAR(CE$3),'Rent Roll'!$AA13)=MOD(YEAR('Rent Roll'!$C13),'Rent Roll'!$AA13),MONTH(CE$3)=MONTH('Rent Roll'!$C13)),1,0),0)</f>
        <v>0</v>
      </c>
      <c r="CF259" s="567">
        <f>IFERROR(IF(AND(NOT(YEAR(CF$3)&lt;=YEAR('Rent Roll'!$C13)+'Rent Roll'!$AB13-1),MOD(YEAR(CF$3),'Rent Roll'!$AA13)=MOD(YEAR('Rent Roll'!$C13),'Rent Roll'!$AA13),MONTH(CF$3)=MONTH('Rent Roll'!$C13)),1,0),0)</f>
        <v>0</v>
      </c>
      <c r="CG259" s="567">
        <f>IFERROR(IF(AND(NOT(YEAR(CG$3)&lt;=YEAR('Rent Roll'!$C13)+'Rent Roll'!$AB13-1),MOD(YEAR(CG$3),'Rent Roll'!$AA13)=MOD(YEAR('Rent Roll'!$C13),'Rent Roll'!$AA13),MONTH(CG$3)=MONTH('Rent Roll'!$C13)),1,0),0)</f>
        <v>0</v>
      </c>
      <c r="CH259" s="567">
        <f>IFERROR(IF(AND(NOT(YEAR(CH$3)&lt;=YEAR('Rent Roll'!$C13)+'Rent Roll'!$AB13-1),MOD(YEAR(CH$3),'Rent Roll'!$AA13)=MOD(YEAR('Rent Roll'!$C13),'Rent Roll'!$AA13),MONTH(CH$3)=MONTH('Rent Roll'!$C13)),1,0),0)</f>
        <v>0</v>
      </c>
      <c r="CI259" s="567">
        <f>IFERROR(IF(AND(NOT(YEAR(CI$3)&lt;=YEAR('Rent Roll'!$C13)+'Rent Roll'!$AB13-1),MOD(YEAR(CI$3),'Rent Roll'!$AA13)=MOD(YEAR('Rent Roll'!$C13),'Rent Roll'!$AA13),MONTH(CI$3)=MONTH('Rent Roll'!$C13)),1,0),0)</f>
        <v>0</v>
      </c>
      <c r="CJ259" s="567">
        <f>IFERROR(IF(AND(NOT(YEAR(CJ$3)&lt;=YEAR('Rent Roll'!$C13)+'Rent Roll'!$AB13-1),MOD(YEAR(CJ$3),'Rent Roll'!$AA13)=MOD(YEAR('Rent Roll'!$C13),'Rent Roll'!$AA13),MONTH(CJ$3)=MONTH('Rent Roll'!$C13)),1,0),0)</f>
        <v>0</v>
      </c>
      <c r="CK259" s="567">
        <f>IFERROR(IF(AND(NOT(YEAR(CK$3)&lt;=YEAR('Rent Roll'!$C13)+'Rent Roll'!$AB13-1),MOD(YEAR(CK$3),'Rent Roll'!$AA13)=MOD(YEAR('Rent Roll'!$C13),'Rent Roll'!$AA13),MONTH(CK$3)=MONTH('Rent Roll'!$C13)),1,0),0)</f>
        <v>0</v>
      </c>
      <c r="CL259" s="767">
        <f>IFERROR(IF(AND(NOT(YEAR(CL$3)&lt;=YEAR('Rent Roll'!$C13)+'Rent Roll'!$AB13-1),MOD(YEAR(CL$3),'Rent Roll'!$AA13)=MOD(YEAR('Rent Roll'!$C13),'Rent Roll'!$AA13),MONTH(CL$3)=MONTH('Rent Roll'!$C13)),1,0),0)</f>
        <v>1</v>
      </c>
      <c r="CM259" s="768">
        <f>IFERROR(IF(AND(NOT(YEAR(CM$3)&lt;=YEAR('Rent Roll'!$C13)+'Rent Roll'!$AB13-1),MOD(YEAR(CM$3),'Rent Roll'!$AA13)=MOD(YEAR('Rent Roll'!$C13),'Rent Roll'!$AA13),MONTH(CM$3)=MONTH('Rent Roll'!$C13)),1,0),0)</f>
        <v>0</v>
      </c>
      <c r="CN259" s="567">
        <f>IFERROR(IF(AND(NOT(YEAR(CN$3)&lt;=YEAR('Rent Roll'!$C13)+'Rent Roll'!$AB13-1),MOD(YEAR(CN$3),'Rent Roll'!$AA13)=MOD(YEAR('Rent Roll'!$C13),'Rent Roll'!$AA13),MONTH(CN$3)=MONTH('Rent Roll'!$C13)),1,0),0)</f>
        <v>0</v>
      </c>
      <c r="CO259" s="567">
        <f>IFERROR(IF(AND(NOT(YEAR(CO$3)&lt;=YEAR('Rent Roll'!$C13)+'Rent Roll'!$AB13-1),MOD(YEAR(CO$3),'Rent Roll'!$AA13)=MOD(YEAR('Rent Roll'!$C13),'Rent Roll'!$AA13),MONTH(CO$3)=MONTH('Rent Roll'!$C13)),1,0),0)</f>
        <v>0</v>
      </c>
      <c r="CP259" s="567">
        <f>IFERROR(IF(AND(NOT(YEAR(CP$3)&lt;=YEAR('Rent Roll'!$C13)+'Rent Roll'!$AB13-1),MOD(YEAR(CP$3),'Rent Roll'!$AA13)=MOD(YEAR('Rent Roll'!$C13),'Rent Roll'!$AA13),MONTH(CP$3)=MONTH('Rent Roll'!$C13)),1,0),0)</f>
        <v>0</v>
      </c>
      <c r="CQ259" s="567">
        <f>IFERROR(IF(AND(NOT(YEAR(CQ$3)&lt;=YEAR('Rent Roll'!$C13)+'Rent Roll'!$AB13-1),MOD(YEAR(CQ$3),'Rent Roll'!$AA13)=MOD(YEAR('Rent Roll'!$C13),'Rent Roll'!$AA13),MONTH(CQ$3)=MONTH('Rent Roll'!$C13)),1,0),0)</f>
        <v>0</v>
      </c>
      <c r="CR259" s="567">
        <f>IFERROR(IF(AND(NOT(YEAR(CR$3)&lt;=YEAR('Rent Roll'!$C13)+'Rent Roll'!$AB13-1),MOD(YEAR(CR$3),'Rent Roll'!$AA13)=MOD(YEAR('Rent Roll'!$C13),'Rent Roll'!$AA13),MONTH(CR$3)=MONTH('Rent Roll'!$C13)),1,0),0)</f>
        <v>0</v>
      </c>
      <c r="CS259" s="567">
        <f>IFERROR(IF(AND(NOT(YEAR(CS$3)&lt;=YEAR('Rent Roll'!$C13)+'Rent Roll'!$AB13-1),MOD(YEAR(CS$3),'Rent Roll'!$AA13)=MOD(YEAR('Rent Roll'!$C13),'Rent Roll'!$AA13),MONTH(CS$3)=MONTH('Rent Roll'!$C13)),1,0),0)</f>
        <v>0</v>
      </c>
      <c r="CT259" s="567">
        <f>IFERROR(IF(AND(NOT(YEAR(CT$3)&lt;=YEAR('Rent Roll'!$C13)+'Rent Roll'!$AB13-1),MOD(YEAR(CT$3),'Rent Roll'!$AA13)=MOD(YEAR('Rent Roll'!$C13),'Rent Roll'!$AA13),MONTH(CT$3)=MONTH('Rent Roll'!$C13)),1,0),0)</f>
        <v>0</v>
      </c>
      <c r="CU259" s="567">
        <f>IFERROR(IF(AND(NOT(YEAR(CU$3)&lt;=YEAR('Rent Roll'!$C13)+'Rent Roll'!$AB13-1),MOD(YEAR(CU$3),'Rent Roll'!$AA13)=MOD(YEAR('Rent Roll'!$C13),'Rent Roll'!$AA13),MONTH(CU$3)=MONTH('Rent Roll'!$C13)),1,0),0)</f>
        <v>0</v>
      </c>
      <c r="CV259" s="567">
        <f>IFERROR(IF(AND(NOT(YEAR(CV$3)&lt;=YEAR('Rent Roll'!$C13)+'Rent Roll'!$AB13-1),MOD(YEAR(CV$3),'Rent Roll'!$AA13)=MOD(YEAR('Rent Roll'!$C13),'Rent Roll'!$AA13),MONTH(CV$3)=MONTH('Rent Roll'!$C13)),1,0),0)</f>
        <v>0</v>
      </c>
      <c r="CW259" s="567">
        <f>IFERROR(IF(AND(NOT(YEAR(CW$3)&lt;=YEAR('Rent Roll'!$C13)+'Rent Roll'!$AB13-1),MOD(YEAR(CW$3),'Rent Roll'!$AA13)=MOD(YEAR('Rent Roll'!$C13),'Rent Roll'!$AA13),MONTH(CW$3)=MONTH('Rent Roll'!$C13)),1,0),0)</f>
        <v>0</v>
      </c>
      <c r="CX259" s="767">
        <f>IFERROR(IF(AND(NOT(YEAR(CX$3)&lt;=YEAR('Rent Roll'!$C13)+'Rent Roll'!$AB13-1),MOD(YEAR(CX$3),'Rent Roll'!$AA13)=MOD(YEAR('Rent Roll'!$C13),'Rent Roll'!$AA13),MONTH(CX$3)=MONTH('Rent Roll'!$C13)),1,0),0)</f>
        <v>1</v>
      </c>
      <c r="CY259" s="768">
        <f>IFERROR(IF(AND(NOT(YEAR(CY$3)&lt;=YEAR('Rent Roll'!$C13)+'Rent Roll'!$AB13-1),MOD(YEAR(CY$3),'Rent Roll'!$AA13)=MOD(YEAR('Rent Roll'!$C13),'Rent Roll'!$AA13),MONTH(CY$3)=MONTH('Rent Roll'!$C13)),1,0),0)</f>
        <v>0</v>
      </c>
      <c r="CZ259" s="567">
        <f>IFERROR(IF(AND(NOT(YEAR(CZ$3)&lt;=YEAR('Rent Roll'!$C13)+'Rent Roll'!$AB13-1),MOD(YEAR(CZ$3),'Rent Roll'!$AA13)=MOD(YEAR('Rent Roll'!$C13),'Rent Roll'!$AA13),MONTH(CZ$3)=MONTH('Rent Roll'!$C13)),1,0),0)</f>
        <v>0</v>
      </c>
      <c r="DA259" s="567">
        <f>IFERROR(IF(AND(NOT(YEAR(DA$3)&lt;=YEAR('Rent Roll'!$C13)+'Rent Roll'!$AB13-1),MOD(YEAR(DA$3),'Rent Roll'!$AA13)=MOD(YEAR('Rent Roll'!$C13),'Rent Roll'!$AA13),MONTH(DA$3)=MONTH('Rent Roll'!$C13)),1,0),0)</f>
        <v>0</v>
      </c>
      <c r="DB259" s="567">
        <f>IFERROR(IF(AND(NOT(YEAR(DB$3)&lt;=YEAR('Rent Roll'!$C13)+'Rent Roll'!$AB13-1),MOD(YEAR(DB$3),'Rent Roll'!$AA13)=MOD(YEAR('Rent Roll'!$C13),'Rent Roll'!$AA13),MONTH(DB$3)=MONTH('Rent Roll'!$C13)),1,0),0)</f>
        <v>0</v>
      </c>
      <c r="DC259" s="567">
        <f>IFERROR(IF(AND(NOT(YEAR(DC$3)&lt;=YEAR('Rent Roll'!$C13)+'Rent Roll'!$AB13-1),MOD(YEAR(DC$3),'Rent Roll'!$AA13)=MOD(YEAR('Rent Roll'!$C13),'Rent Roll'!$AA13),MONTH(DC$3)=MONTH('Rent Roll'!$C13)),1,0),0)</f>
        <v>0</v>
      </c>
      <c r="DD259" s="567">
        <f>IFERROR(IF(AND(NOT(YEAR(DD$3)&lt;=YEAR('Rent Roll'!$C13)+'Rent Roll'!$AB13-1),MOD(YEAR(DD$3),'Rent Roll'!$AA13)=MOD(YEAR('Rent Roll'!$C13),'Rent Roll'!$AA13),MONTH(DD$3)=MONTH('Rent Roll'!$C13)),1,0),0)</f>
        <v>0</v>
      </c>
      <c r="DE259" s="567">
        <f>IFERROR(IF(AND(NOT(YEAR(DE$3)&lt;=YEAR('Rent Roll'!$C13)+'Rent Roll'!$AB13-1),MOD(YEAR(DE$3),'Rent Roll'!$AA13)=MOD(YEAR('Rent Roll'!$C13),'Rent Roll'!$AA13),MONTH(DE$3)=MONTH('Rent Roll'!$C13)),1,0),0)</f>
        <v>0</v>
      </c>
      <c r="DF259" s="567">
        <f>IFERROR(IF(AND(NOT(YEAR(DF$3)&lt;=YEAR('Rent Roll'!$C13)+'Rent Roll'!$AB13-1),MOD(YEAR(DF$3),'Rent Roll'!$AA13)=MOD(YEAR('Rent Roll'!$C13),'Rent Roll'!$AA13),MONTH(DF$3)=MONTH('Rent Roll'!$C13)),1,0),0)</f>
        <v>0</v>
      </c>
      <c r="DG259" s="567">
        <f>IFERROR(IF(AND(NOT(YEAR(DG$3)&lt;=YEAR('Rent Roll'!$C13)+'Rent Roll'!$AB13-1),MOD(YEAR(DG$3),'Rent Roll'!$AA13)=MOD(YEAR('Rent Roll'!$C13),'Rent Roll'!$AA13),MONTH(DG$3)=MONTH('Rent Roll'!$C13)),1,0),0)</f>
        <v>0</v>
      </c>
      <c r="DH259" s="567">
        <f>IFERROR(IF(AND(NOT(YEAR(DH$3)&lt;=YEAR('Rent Roll'!$C13)+'Rent Roll'!$AB13-1),MOD(YEAR(DH$3),'Rent Roll'!$AA13)=MOD(YEAR('Rent Roll'!$C13),'Rent Roll'!$AA13),MONTH(DH$3)=MONTH('Rent Roll'!$C13)),1,0),0)</f>
        <v>0</v>
      </c>
      <c r="DI259" s="567">
        <f>IFERROR(IF(AND(NOT(YEAR(DI$3)&lt;=YEAR('Rent Roll'!$C13)+'Rent Roll'!$AB13-1),MOD(YEAR(DI$3),'Rent Roll'!$AA13)=MOD(YEAR('Rent Roll'!$C13),'Rent Roll'!$AA13),MONTH(DI$3)=MONTH('Rent Roll'!$C13)),1,0),0)</f>
        <v>0</v>
      </c>
      <c r="DJ259" s="767">
        <f>IFERROR(IF(AND(NOT(YEAR(DJ$3)&lt;=YEAR('Rent Roll'!$C13)+'Rent Roll'!$AB13-1),MOD(YEAR(DJ$3),'Rent Roll'!$AA13)=MOD(YEAR('Rent Roll'!$C13),'Rent Roll'!$AA13),MONTH(DJ$3)=MONTH('Rent Roll'!$C13)),1,0),0)</f>
        <v>1</v>
      </c>
      <c r="DK259" s="768">
        <f>IFERROR(IF(AND(NOT(YEAR(DK$3)&lt;=YEAR('Rent Roll'!$C13)+'Rent Roll'!$AB13-1),MOD(YEAR(DK$3),'Rent Roll'!$AA13)=MOD(YEAR('Rent Roll'!$C13),'Rent Roll'!$AA13),MONTH(DK$3)=MONTH('Rent Roll'!$C13)),1,0),0)</f>
        <v>0</v>
      </c>
      <c r="DL259" s="567">
        <f>IFERROR(IF(AND(NOT(YEAR(DL$3)&lt;=YEAR('Rent Roll'!$C13)+'Rent Roll'!$AB13-1),MOD(YEAR(DL$3),'Rent Roll'!$AA13)=MOD(YEAR('Rent Roll'!$C13),'Rent Roll'!$AA13),MONTH(DL$3)=MONTH('Rent Roll'!$C13)),1,0),0)</f>
        <v>0</v>
      </c>
      <c r="DM259" s="567">
        <f>IFERROR(IF(AND(NOT(YEAR(DM$3)&lt;=YEAR('Rent Roll'!$C13)+'Rent Roll'!$AB13-1),MOD(YEAR(DM$3),'Rent Roll'!$AA13)=MOD(YEAR('Rent Roll'!$C13),'Rent Roll'!$AA13),MONTH(DM$3)=MONTH('Rent Roll'!$C13)),1,0),0)</f>
        <v>0</v>
      </c>
      <c r="DN259" s="567">
        <f>IFERROR(IF(AND(NOT(YEAR(DN$3)&lt;=YEAR('Rent Roll'!$C13)+'Rent Roll'!$AB13-1),MOD(YEAR(DN$3),'Rent Roll'!$AA13)=MOD(YEAR('Rent Roll'!$C13),'Rent Roll'!$AA13),MONTH(DN$3)=MONTH('Rent Roll'!$C13)),1,0),0)</f>
        <v>0</v>
      </c>
      <c r="DO259" s="567">
        <f>IFERROR(IF(AND(NOT(YEAR(DO$3)&lt;=YEAR('Rent Roll'!$C13)+'Rent Roll'!$AB13-1),MOD(YEAR(DO$3),'Rent Roll'!$AA13)=MOD(YEAR('Rent Roll'!$C13),'Rent Roll'!$AA13),MONTH(DO$3)=MONTH('Rent Roll'!$C13)),1,0),0)</f>
        <v>0</v>
      </c>
      <c r="DP259" s="567">
        <f>IFERROR(IF(AND(NOT(YEAR(DP$3)&lt;=YEAR('Rent Roll'!$C13)+'Rent Roll'!$AB13-1),MOD(YEAR(DP$3),'Rent Roll'!$AA13)=MOD(YEAR('Rent Roll'!$C13),'Rent Roll'!$AA13),MONTH(DP$3)=MONTH('Rent Roll'!$C13)),1,0),0)</f>
        <v>0</v>
      </c>
      <c r="DQ259" s="567">
        <f>IFERROR(IF(AND(NOT(YEAR(DQ$3)&lt;=YEAR('Rent Roll'!$C13)+'Rent Roll'!$AB13-1),MOD(YEAR(DQ$3),'Rent Roll'!$AA13)=MOD(YEAR('Rent Roll'!$C13),'Rent Roll'!$AA13),MONTH(DQ$3)=MONTH('Rent Roll'!$C13)),1,0),0)</f>
        <v>0</v>
      </c>
      <c r="DR259" s="567">
        <f>IFERROR(IF(AND(NOT(YEAR(DR$3)&lt;=YEAR('Rent Roll'!$C13)+'Rent Roll'!$AB13-1),MOD(YEAR(DR$3),'Rent Roll'!$AA13)=MOD(YEAR('Rent Roll'!$C13),'Rent Roll'!$AA13),MONTH(DR$3)=MONTH('Rent Roll'!$C13)),1,0),0)</f>
        <v>0</v>
      </c>
      <c r="DS259" s="567">
        <f>IFERROR(IF(AND(NOT(YEAR(DS$3)&lt;=YEAR('Rent Roll'!$C13)+'Rent Roll'!$AB13-1),MOD(YEAR(DS$3),'Rent Roll'!$AA13)=MOD(YEAR('Rent Roll'!$C13),'Rent Roll'!$AA13),MONTH(DS$3)=MONTH('Rent Roll'!$C13)),1,0),0)</f>
        <v>0</v>
      </c>
      <c r="DT259" s="567">
        <f>IFERROR(IF(AND(NOT(YEAR(DT$3)&lt;=YEAR('Rent Roll'!$C13)+'Rent Roll'!$AB13-1),MOD(YEAR(DT$3),'Rent Roll'!$AA13)=MOD(YEAR('Rent Roll'!$C13),'Rent Roll'!$AA13),MONTH(DT$3)=MONTH('Rent Roll'!$C13)),1,0),0)</f>
        <v>0</v>
      </c>
      <c r="DU259" s="567">
        <f>IFERROR(IF(AND(NOT(YEAR(DU$3)&lt;=YEAR('Rent Roll'!$C13)+'Rent Roll'!$AB13-1),MOD(YEAR(DU$3),'Rent Roll'!$AA13)=MOD(YEAR('Rent Roll'!$C13),'Rent Roll'!$AA13),MONTH(DU$3)=MONTH('Rent Roll'!$C13)),1,0),0)</f>
        <v>0</v>
      </c>
      <c r="DV259" s="567">
        <f>IFERROR(IF(AND(NOT(YEAR(DV$3)&lt;=YEAR('Rent Roll'!$C13)+'Rent Roll'!$AB13-1),MOD(YEAR(DV$3),'Rent Roll'!$AA13)=MOD(YEAR('Rent Roll'!$C13),'Rent Roll'!$AA13),MONTH(DV$3)=MONTH('Rent Roll'!$C13)),1,0),0)</f>
        <v>1</v>
      </c>
    </row>
    <row r="260" spans="1:126" s="565" customFormat="1" ht="12" customHeight="1" outlineLevel="1" x14ac:dyDescent="0.4">
      <c r="A260" s="731"/>
      <c r="B260" s="564" t="str">
        <f>'Rent Roll'!$B14</f>
        <v>지하1층</v>
      </c>
      <c r="C260" s="566"/>
      <c r="D260" s="566"/>
      <c r="E260" s="566"/>
      <c r="F260" s="778">
        <f>IFERROR(IF(AND(NOT(YEAR(F$3)&lt;=YEAR('Rent Roll'!$C14)+'Rent Roll'!$AB14-1),MOD(YEAR(F$3),'Rent Roll'!$AA14)=MOD(YEAR('Rent Roll'!$C14),'Rent Roll'!$AA14),MONTH(F$3)=MONTH('Rent Roll'!$C14)),1,0),0)</f>
        <v>0</v>
      </c>
      <c r="G260" s="768">
        <f>IFERROR(IF(AND(NOT(YEAR(G$3)&lt;=YEAR('Rent Roll'!$C14)+'Rent Roll'!$AB14-1),MOD(YEAR(G$3),'Rent Roll'!$AA14)=MOD(YEAR('Rent Roll'!$C14),'Rent Roll'!$AA14),MONTH(G$3)=MONTH('Rent Roll'!$C14)),1,0),0)</f>
        <v>0</v>
      </c>
      <c r="H260" s="567">
        <f>IFERROR(IF(AND(NOT(YEAR(H$3)&lt;=YEAR('Rent Roll'!$C14)+'Rent Roll'!$AB14-1),MOD(YEAR(H$3),'Rent Roll'!$AA14)=MOD(YEAR('Rent Roll'!$C14),'Rent Roll'!$AA14),MONTH(H$3)=MONTH('Rent Roll'!$C14)),1,0),0)</f>
        <v>0</v>
      </c>
      <c r="I260" s="567">
        <f>IFERROR(IF(AND(NOT(YEAR(I$3)&lt;=YEAR('Rent Roll'!$C14)+'Rent Roll'!$AB14-1),MOD(YEAR(I$3),'Rent Roll'!$AA14)=MOD(YEAR('Rent Roll'!$C14),'Rent Roll'!$AA14),MONTH(I$3)=MONTH('Rent Roll'!$C14)),1,0),0)</f>
        <v>0</v>
      </c>
      <c r="J260" s="567">
        <f>IFERROR(IF(AND(NOT(YEAR(J$3)&lt;=YEAR('Rent Roll'!$C14)+'Rent Roll'!$AB14-1),MOD(YEAR(J$3),'Rent Roll'!$AA14)=MOD(YEAR('Rent Roll'!$C14),'Rent Roll'!$AA14),MONTH(J$3)=MONTH('Rent Roll'!$C14)),1,0),0)</f>
        <v>0</v>
      </c>
      <c r="K260" s="567">
        <f>IFERROR(IF(AND(NOT(YEAR(K$3)&lt;=YEAR('Rent Roll'!$C14)+'Rent Roll'!$AB14-1),MOD(YEAR(K$3),'Rent Roll'!$AA14)=MOD(YEAR('Rent Roll'!$C14),'Rent Roll'!$AA14),MONTH(K$3)=MONTH('Rent Roll'!$C14)),1,0),0)</f>
        <v>0</v>
      </c>
      <c r="L260" s="567">
        <f>IFERROR(IF(AND(NOT(YEAR(L$3)&lt;=YEAR('Rent Roll'!$C14)+'Rent Roll'!$AB14-1),MOD(YEAR(L$3),'Rent Roll'!$AA14)=MOD(YEAR('Rent Roll'!$C14),'Rent Roll'!$AA14),MONTH(L$3)=MONTH('Rent Roll'!$C14)),1,0),0)</f>
        <v>0</v>
      </c>
      <c r="M260" s="567">
        <f>IFERROR(IF(AND(NOT(YEAR(M$3)&lt;=YEAR('Rent Roll'!$C14)+'Rent Roll'!$AB14-1),MOD(YEAR(M$3),'Rent Roll'!$AA14)=MOD(YEAR('Rent Roll'!$C14),'Rent Roll'!$AA14),MONTH(M$3)=MONTH('Rent Roll'!$C14)),1,0),0)</f>
        <v>0</v>
      </c>
      <c r="N260" s="567">
        <f>IFERROR(IF(AND(NOT(YEAR(N$3)&lt;=YEAR('Rent Roll'!$C14)+'Rent Roll'!$AB14-1),MOD(YEAR(N$3),'Rent Roll'!$AA14)=MOD(YEAR('Rent Roll'!$C14),'Rent Roll'!$AA14),MONTH(N$3)=MONTH('Rent Roll'!$C14)),1,0),0)</f>
        <v>0</v>
      </c>
      <c r="O260" s="567">
        <f>IFERROR(IF(AND(NOT(YEAR(O$3)&lt;=YEAR('Rent Roll'!$C14)+'Rent Roll'!$AB14-1),MOD(YEAR(O$3),'Rent Roll'!$AA14)=MOD(YEAR('Rent Roll'!$C14),'Rent Roll'!$AA14),MONTH(O$3)=MONTH('Rent Roll'!$C14)),1,0),0)</f>
        <v>0</v>
      </c>
      <c r="P260" s="567">
        <f>IFERROR(IF(AND(NOT(YEAR(P$3)&lt;=YEAR('Rent Roll'!$C14)+'Rent Roll'!$AB14-1),MOD(YEAR(P$3),'Rent Roll'!$AA14)=MOD(YEAR('Rent Roll'!$C14),'Rent Roll'!$AA14),MONTH(P$3)=MONTH('Rent Roll'!$C14)),1,0),0)</f>
        <v>0</v>
      </c>
      <c r="Q260" s="567">
        <f>IFERROR(IF(AND(NOT(YEAR(Q$3)&lt;=YEAR('Rent Roll'!$C14)+'Rent Roll'!$AB14-1),MOD(YEAR(Q$3),'Rent Roll'!$AA14)=MOD(YEAR('Rent Roll'!$C14),'Rent Roll'!$AA14),MONTH(Q$3)=MONTH('Rent Roll'!$C14)),1,0),0)</f>
        <v>0</v>
      </c>
      <c r="R260" s="767">
        <f>IFERROR(IF(AND(NOT(YEAR(R$3)&lt;=YEAR('Rent Roll'!$C14)+'Rent Roll'!$AB14-1),MOD(YEAR(R$3),'Rent Roll'!$AA14)=MOD(YEAR('Rent Roll'!$C14),'Rent Roll'!$AA14),MONTH(R$3)=MONTH('Rent Roll'!$C14)),1,0),0)</f>
        <v>1</v>
      </c>
      <c r="S260" s="768">
        <f>IFERROR(IF(AND(NOT(YEAR(S$3)&lt;=YEAR('Rent Roll'!$C14)+'Rent Roll'!$AB14-1),MOD(YEAR(S$3),'Rent Roll'!$AA14)=MOD(YEAR('Rent Roll'!$C14),'Rent Roll'!$AA14),MONTH(S$3)=MONTH('Rent Roll'!$C14)),1,0),0)</f>
        <v>0</v>
      </c>
      <c r="T260" s="567">
        <f>IFERROR(IF(AND(NOT(YEAR(T$3)&lt;=YEAR('Rent Roll'!$C14)+'Rent Roll'!$AB14-1),MOD(YEAR(T$3),'Rent Roll'!$AA14)=MOD(YEAR('Rent Roll'!$C14),'Rent Roll'!$AA14),MONTH(T$3)=MONTH('Rent Roll'!$C14)),1,0),0)</f>
        <v>0</v>
      </c>
      <c r="U260" s="567">
        <f>IFERROR(IF(AND(NOT(YEAR(U$3)&lt;=YEAR('Rent Roll'!$C14)+'Rent Roll'!$AB14-1),MOD(YEAR(U$3),'Rent Roll'!$AA14)=MOD(YEAR('Rent Roll'!$C14),'Rent Roll'!$AA14),MONTH(U$3)=MONTH('Rent Roll'!$C14)),1,0),0)</f>
        <v>0</v>
      </c>
      <c r="V260" s="567">
        <f>IFERROR(IF(AND(NOT(YEAR(V$3)&lt;=YEAR('Rent Roll'!$C14)+'Rent Roll'!$AB14-1),MOD(YEAR(V$3),'Rent Roll'!$AA14)=MOD(YEAR('Rent Roll'!$C14),'Rent Roll'!$AA14),MONTH(V$3)=MONTH('Rent Roll'!$C14)),1,0),0)</f>
        <v>0</v>
      </c>
      <c r="W260" s="567">
        <f>IFERROR(IF(AND(NOT(YEAR(W$3)&lt;=YEAR('Rent Roll'!$C14)+'Rent Roll'!$AB14-1),MOD(YEAR(W$3),'Rent Roll'!$AA14)=MOD(YEAR('Rent Roll'!$C14),'Rent Roll'!$AA14),MONTH(W$3)=MONTH('Rent Roll'!$C14)),1,0),0)</f>
        <v>0</v>
      </c>
      <c r="X260" s="567">
        <f>IFERROR(IF(AND(NOT(YEAR(X$3)&lt;=YEAR('Rent Roll'!$C14)+'Rent Roll'!$AB14-1),MOD(YEAR(X$3),'Rent Roll'!$AA14)=MOD(YEAR('Rent Roll'!$C14),'Rent Roll'!$AA14),MONTH(X$3)=MONTH('Rent Roll'!$C14)),1,0),0)</f>
        <v>0</v>
      </c>
      <c r="Y260" s="567">
        <f>IFERROR(IF(AND(NOT(YEAR(Y$3)&lt;=YEAR('Rent Roll'!$C14)+'Rent Roll'!$AB14-1),MOD(YEAR(Y$3),'Rent Roll'!$AA14)=MOD(YEAR('Rent Roll'!$C14),'Rent Roll'!$AA14),MONTH(Y$3)=MONTH('Rent Roll'!$C14)),1,0),0)</f>
        <v>0</v>
      </c>
      <c r="Z260" s="567">
        <f>IFERROR(IF(AND(NOT(YEAR(Z$3)&lt;=YEAR('Rent Roll'!$C14)+'Rent Roll'!$AB14-1),MOD(YEAR(Z$3),'Rent Roll'!$AA14)=MOD(YEAR('Rent Roll'!$C14),'Rent Roll'!$AA14),MONTH(Z$3)=MONTH('Rent Roll'!$C14)),1,0),0)</f>
        <v>0</v>
      </c>
      <c r="AA260" s="567">
        <f>IFERROR(IF(AND(NOT(YEAR(AA$3)&lt;=YEAR('Rent Roll'!$C14)+'Rent Roll'!$AB14-1),MOD(YEAR(AA$3),'Rent Roll'!$AA14)=MOD(YEAR('Rent Roll'!$C14),'Rent Roll'!$AA14),MONTH(AA$3)=MONTH('Rent Roll'!$C14)),1,0),0)</f>
        <v>0</v>
      </c>
      <c r="AB260" s="567">
        <f>IFERROR(IF(AND(NOT(YEAR(AB$3)&lt;=YEAR('Rent Roll'!$C14)+'Rent Roll'!$AB14-1),MOD(YEAR(AB$3),'Rent Roll'!$AA14)=MOD(YEAR('Rent Roll'!$C14),'Rent Roll'!$AA14),MONTH(AB$3)=MONTH('Rent Roll'!$C14)),1,0),0)</f>
        <v>0</v>
      </c>
      <c r="AC260" s="567">
        <f>IFERROR(IF(AND(NOT(YEAR(AC$3)&lt;=YEAR('Rent Roll'!$C14)+'Rent Roll'!$AB14-1),MOD(YEAR(AC$3),'Rent Roll'!$AA14)=MOD(YEAR('Rent Roll'!$C14),'Rent Roll'!$AA14),MONTH(AC$3)=MONTH('Rent Roll'!$C14)),1,0),0)</f>
        <v>0</v>
      </c>
      <c r="AD260" s="767">
        <f>IFERROR(IF(AND(NOT(YEAR(AD$3)&lt;=YEAR('Rent Roll'!$C14)+'Rent Roll'!$AB14-1),MOD(YEAR(AD$3),'Rent Roll'!$AA14)=MOD(YEAR('Rent Roll'!$C14),'Rent Roll'!$AA14),MONTH(AD$3)=MONTH('Rent Roll'!$C14)),1,0),0)</f>
        <v>1</v>
      </c>
      <c r="AE260" s="768">
        <f>IFERROR(IF(AND(NOT(YEAR(AE$3)&lt;=YEAR('Rent Roll'!$C14)+'Rent Roll'!$AB14-1),MOD(YEAR(AE$3),'Rent Roll'!$AA14)=MOD(YEAR('Rent Roll'!$C14),'Rent Roll'!$AA14),MONTH(AE$3)=MONTH('Rent Roll'!$C14)),1,0),0)</f>
        <v>0</v>
      </c>
      <c r="AF260" s="567">
        <f>IFERROR(IF(AND(NOT(YEAR(AF$3)&lt;=YEAR('Rent Roll'!$C14)+'Rent Roll'!$AB14-1),MOD(YEAR(AF$3),'Rent Roll'!$AA14)=MOD(YEAR('Rent Roll'!$C14),'Rent Roll'!$AA14),MONTH(AF$3)=MONTH('Rent Roll'!$C14)),1,0),0)</f>
        <v>0</v>
      </c>
      <c r="AG260" s="567">
        <f>IFERROR(IF(AND(NOT(YEAR(AG$3)&lt;=YEAR('Rent Roll'!$C14)+'Rent Roll'!$AB14-1),MOD(YEAR(AG$3),'Rent Roll'!$AA14)=MOD(YEAR('Rent Roll'!$C14),'Rent Roll'!$AA14),MONTH(AG$3)=MONTH('Rent Roll'!$C14)),1,0),0)</f>
        <v>0</v>
      </c>
      <c r="AH260" s="567">
        <f>IFERROR(IF(AND(NOT(YEAR(AH$3)&lt;=YEAR('Rent Roll'!$C14)+'Rent Roll'!$AB14-1),MOD(YEAR(AH$3),'Rent Roll'!$AA14)=MOD(YEAR('Rent Roll'!$C14),'Rent Roll'!$AA14),MONTH(AH$3)=MONTH('Rent Roll'!$C14)),1,0),0)</f>
        <v>0</v>
      </c>
      <c r="AI260" s="567">
        <f>IFERROR(IF(AND(NOT(YEAR(AI$3)&lt;=YEAR('Rent Roll'!$C14)+'Rent Roll'!$AB14-1),MOD(YEAR(AI$3),'Rent Roll'!$AA14)=MOD(YEAR('Rent Roll'!$C14),'Rent Roll'!$AA14),MONTH(AI$3)=MONTH('Rent Roll'!$C14)),1,0),0)</f>
        <v>0</v>
      </c>
      <c r="AJ260" s="567">
        <f>IFERROR(IF(AND(NOT(YEAR(AJ$3)&lt;=YEAR('Rent Roll'!$C14)+'Rent Roll'!$AB14-1),MOD(YEAR(AJ$3),'Rent Roll'!$AA14)=MOD(YEAR('Rent Roll'!$C14),'Rent Roll'!$AA14),MONTH(AJ$3)=MONTH('Rent Roll'!$C14)),1,0),0)</f>
        <v>0</v>
      </c>
      <c r="AK260" s="567">
        <f>IFERROR(IF(AND(NOT(YEAR(AK$3)&lt;=YEAR('Rent Roll'!$C14)+'Rent Roll'!$AB14-1),MOD(YEAR(AK$3),'Rent Roll'!$AA14)=MOD(YEAR('Rent Roll'!$C14),'Rent Roll'!$AA14),MONTH(AK$3)=MONTH('Rent Roll'!$C14)),1,0),0)</f>
        <v>0</v>
      </c>
      <c r="AL260" s="567">
        <f>IFERROR(IF(AND(NOT(YEAR(AL$3)&lt;=YEAR('Rent Roll'!$C14)+'Rent Roll'!$AB14-1),MOD(YEAR(AL$3),'Rent Roll'!$AA14)=MOD(YEAR('Rent Roll'!$C14),'Rent Roll'!$AA14),MONTH(AL$3)=MONTH('Rent Roll'!$C14)),1,0),0)</f>
        <v>0</v>
      </c>
      <c r="AM260" s="567">
        <f>IFERROR(IF(AND(NOT(YEAR(AM$3)&lt;=YEAR('Rent Roll'!$C14)+'Rent Roll'!$AB14-1),MOD(YEAR(AM$3),'Rent Roll'!$AA14)=MOD(YEAR('Rent Roll'!$C14),'Rent Roll'!$AA14),MONTH(AM$3)=MONTH('Rent Roll'!$C14)),1,0),0)</f>
        <v>0</v>
      </c>
      <c r="AN260" s="567">
        <f>IFERROR(IF(AND(NOT(YEAR(AN$3)&lt;=YEAR('Rent Roll'!$C14)+'Rent Roll'!$AB14-1),MOD(YEAR(AN$3),'Rent Roll'!$AA14)=MOD(YEAR('Rent Roll'!$C14),'Rent Roll'!$AA14),MONTH(AN$3)=MONTH('Rent Roll'!$C14)),1,0),0)</f>
        <v>0</v>
      </c>
      <c r="AO260" s="567">
        <f>IFERROR(IF(AND(NOT(YEAR(AO$3)&lt;=YEAR('Rent Roll'!$C14)+'Rent Roll'!$AB14-1),MOD(YEAR(AO$3),'Rent Roll'!$AA14)=MOD(YEAR('Rent Roll'!$C14),'Rent Roll'!$AA14),MONTH(AO$3)=MONTH('Rent Roll'!$C14)),1,0),0)</f>
        <v>0</v>
      </c>
      <c r="AP260" s="767">
        <f>IFERROR(IF(AND(NOT(YEAR(AP$3)&lt;=YEAR('Rent Roll'!$C14)+'Rent Roll'!$AB14-1),MOD(YEAR(AP$3),'Rent Roll'!$AA14)=MOD(YEAR('Rent Roll'!$C14),'Rent Roll'!$AA14),MONTH(AP$3)=MONTH('Rent Roll'!$C14)),1,0),0)</f>
        <v>1</v>
      </c>
      <c r="AQ260" s="768">
        <f>IFERROR(IF(AND(NOT(YEAR(AQ$3)&lt;=YEAR('Rent Roll'!$C14)+'Rent Roll'!$AB14-1),MOD(YEAR(AQ$3),'Rent Roll'!$AA14)=MOD(YEAR('Rent Roll'!$C14),'Rent Roll'!$AA14),MONTH(AQ$3)=MONTH('Rent Roll'!$C14)),1,0),0)</f>
        <v>0</v>
      </c>
      <c r="AR260" s="567">
        <f>IFERROR(IF(AND(NOT(YEAR(AR$3)&lt;=YEAR('Rent Roll'!$C14)+'Rent Roll'!$AB14-1),MOD(YEAR(AR$3),'Rent Roll'!$AA14)=MOD(YEAR('Rent Roll'!$C14),'Rent Roll'!$AA14),MONTH(AR$3)=MONTH('Rent Roll'!$C14)),1,0),0)</f>
        <v>0</v>
      </c>
      <c r="AS260" s="567">
        <f>IFERROR(IF(AND(NOT(YEAR(AS$3)&lt;=YEAR('Rent Roll'!$C14)+'Rent Roll'!$AB14-1),MOD(YEAR(AS$3),'Rent Roll'!$AA14)=MOD(YEAR('Rent Roll'!$C14),'Rent Roll'!$AA14),MONTH(AS$3)=MONTH('Rent Roll'!$C14)),1,0),0)</f>
        <v>0</v>
      </c>
      <c r="AT260" s="567">
        <f>IFERROR(IF(AND(NOT(YEAR(AT$3)&lt;=YEAR('Rent Roll'!$C14)+'Rent Roll'!$AB14-1),MOD(YEAR(AT$3),'Rent Roll'!$AA14)=MOD(YEAR('Rent Roll'!$C14),'Rent Roll'!$AA14),MONTH(AT$3)=MONTH('Rent Roll'!$C14)),1,0),0)</f>
        <v>0</v>
      </c>
      <c r="AU260" s="567">
        <f>IFERROR(IF(AND(NOT(YEAR(AU$3)&lt;=YEAR('Rent Roll'!$C14)+'Rent Roll'!$AB14-1),MOD(YEAR(AU$3),'Rent Roll'!$AA14)=MOD(YEAR('Rent Roll'!$C14),'Rent Roll'!$AA14),MONTH(AU$3)=MONTH('Rent Roll'!$C14)),1,0),0)</f>
        <v>0</v>
      </c>
      <c r="AV260" s="567">
        <f>IFERROR(IF(AND(NOT(YEAR(AV$3)&lt;=YEAR('Rent Roll'!$C14)+'Rent Roll'!$AB14-1),MOD(YEAR(AV$3),'Rent Roll'!$AA14)=MOD(YEAR('Rent Roll'!$C14),'Rent Roll'!$AA14),MONTH(AV$3)=MONTH('Rent Roll'!$C14)),1,0),0)</f>
        <v>0</v>
      </c>
      <c r="AW260" s="567">
        <f>IFERROR(IF(AND(NOT(YEAR(AW$3)&lt;=YEAR('Rent Roll'!$C14)+'Rent Roll'!$AB14-1),MOD(YEAR(AW$3),'Rent Roll'!$AA14)=MOD(YEAR('Rent Roll'!$C14),'Rent Roll'!$AA14),MONTH(AW$3)=MONTH('Rent Roll'!$C14)),1,0),0)</f>
        <v>0</v>
      </c>
      <c r="AX260" s="567">
        <f>IFERROR(IF(AND(NOT(YEAR(AX$3)&lt;=YEAR('Rent Roll'!$C14)+'Rent Roll'!$AB14-1),MOD(YEAR(AX$3),'Rent Roll'!$AA14)=MOD(YEAR('Rent Roll'!$C14),'Rent Roll'!$AA14),MONTH(AX$3)=MONTH('Rent Roll'!$C14)),1,0),0)</f>
        <v>0</v>
      </c>
      <c r="AY260" s="567">
        <f>IFERROR(IF(AND(NOT(YEAR(AY$3)&lt;=YEAR('Rent Roll'!$C14)+'Rent Roll'!$AB14-1),MOD(YEAR(AY$3),'Rent Roll'!$AA14)=MOD(YEAR('Rent Roll'!$C14),'Rent Roll'!$AA14),MONTH(AY$3)=MONTH('Rent Roll'!$C14)),1,0),0)</f>
        <v>0</v>
      </c>
      <c r="AZ260" s="567">
        <f>IFERROR(IF(AND(NOT(YEAR(AZ$3)&lt;=YEAR('Rent Roll'!$C14)+'Rent Roll'!$AB14-1),MOD(YEAR(AZ$3),'Rent Roll'!$AA14)=MOD(YEAR('Rent Roll'!$C14),'Rent Roll'!$AA14),MONTH(AZ$3)=MONTH('Rent Roll'!$C14)),1,0),0)</f>
        <v>0</v>
      </c>
      <c r="BA260" s="567">
        <f>IFERROR(IF(AND(NOT(YEAR(BA$3)&lt;=YEAR('Rent Roll'!$C14)+'Rent Roll'!$AB14-1),MOD(YEAR(BA$3),'Rent Roll'!$AA14)=MOD(YEAR('Rent Roll'!$C14),'Rent Roll'!$AA14),MONTH(BA$3)=MONTH('Rent Roll'!$C14)),1,0),0)</f>
        <v>0</v>
      </c>
      <c r="BB260" s="767">
        <f>IFERROR(IF(AND(NOT(YEAR(BB$3)&lt;=YEAR('Rent Roll'!$C14)+'Rent Roll'!$AB14-1),MOD(YEAR(BB$3),'Rent Roll'!$AA14)=MOD(YEAR('Rent Roll'!$C14),'Rent Roll'!$AA14),MONTH(BB$3)=MONTH('Rent Roll'!$C14)),1,0),0)</f>
        <v>1</v>
      </c>
      <c r="BC260" s="768">
        <f>IFERROR(IF(AND(NOT(YEAR(BC$3)&lt;=YEAR('Rent Roll'!$C14)+'Rent Roll'!$AB14-1),MOD(YEAR(BC$3),'Rent Roll'!$AA14)=MOD(YEAR('Rent Roll'!$C14),'Rent Roll'!$AA14),MONTH(BC$3)=MONTH('Rent Roll'!$C14)),1,0),0)</f>
        <v>0</v>
      </c>
      <c r="BD260" s="567">
        <f>IFERROR(IF(AND(NOT(YEAR(BD$3)&lt;=YEAR('Rent Roll'!$C14)+'Rent Roll'!$AB14-1),MOD(YEAR(BD$3),'Rent Roll'!$AA14)=MOD(YEAR('Rent Roll'!$C14),'Rent Roll'!$AA14),MONTH(BD$3)=MONTH('Rent Roll'!$C14)),1,0),0)</f>
        <v>0</v>
      </c>
      <c r="BE260" s="567">
        <f>IFERROR(IF(AND(NOT(YEAR(BE$3)&lt;=YEAR('Rent Roll'!$C14)+'Rent Roll'!$AB14-1),MOD(YEAR(BE$3),'Rent Roll'!$AA14)=MOD(YEAR('Rent Roll'!$C14),'Rent Roll'!$AA14),MONTH(BE$3)=MONTH('Rent Roll'!$C14)),1,0),0)</f>
        <v>0</v>
      </c>
      <c r="BF260" s="567">
        <f>IFERROR(IF(AND(NOT(YEAR(BF$3)&lt;=YEAR('Rent Roll'!$C14)+'Rent Roll'!$AB14-1),MOD(YEAR(BF$3),'Rent Roll'!$AA14)=MOD(YEAR('Rent Roll'!$C14),'Rent Roll'!$AA14),MONTH(BF$3)=MONTH('Rent Roll'!$C14)),1,0),0)</f>
        <v>0</v>
      </c>
      <c r="BG260" s="567">
        <f>IFERROR(IF(AND(NOT(YEAR(BG$3)&lt;=YEAR('Rent Roll'!$C14)+'Rent Roll'!$AB14-1),MOD(YEAR(BG$3),'Rent Roll'!$AA14)=MOD(YEAR('Rent Roll'!$C14),'Rent Roll'!$AA14),MONTH(BG$3)=MONTH('Rent Roll'!$C14)),1,0),0)</f>
        <v>0</v>
      </c>
      <c r="BH260" s="567">
        <f>IFERROR(IF(AND(NOT(YEAR(BH$3)&lt;=YEAR('Rent Roll'!$C14)+'Rent Roll'!$AB14-1),MOD(YEAR(BH$3),'Rent Roll'!$AA14)=MOD(YEAR('Rent Roll'!$C14),'Rent Roll'!$AA14),MONTH(BH$3)=MONTH('Rent Roll'!$C14)),1,0),0)</f>
        <v>0</v>
      </c>
      <c r="BI260" s="567">
        <f>IFERROR(IF(AND(NOT(YEAR(BI$3)&lt;=YEAR('Rent Roll'!$C14)+'Rent Roll'!$AB14-1),MOD(YEAR(BI$3),'Rent Roll'!$AA14)=MOD(YEAR('Rent Roll'!$C14),'Rent Roll'!$AA14),MONTH(BI$3)=MONTH('Rent Roll'!$C14)),1,0),0)</f>
        <v>0</v>
      </c>
      <c r="BJ260" s="567">
        <f>IFERROR(IF(AND(NOT(YEAR(BJ$3)&lt;=YEAR('Rent Roll'!$C14)+'Rent Roll'!$AB14-1),MOD(YEAR(BJ$3),'Rent Roll'!$AA14)=MOD(YEAR('Rent Roll'!$C14),'Rent Roll'!$AA14),MONTH(BJ$3)=MONTH('Rent Roll'!$C14)),1,0),0)</f>
        <v>0</v>
      </c>
      <c r="BK260" s="567">
        <f>IFERROR(IF(AND(NOT(YEAR(BK$3)&lt;=YEAR('Rent Roll'!$C14)+'Rent Roll'!$AB14-1),MOD(YEAR(BK$3),'Rent Roll'!$AA14)=MOD(YEAR('Rent Roll'!$C14),'Rent Roll'!$AA14),MONTH(BK$3)=MONTH('Rent Roll'!$C14)),1,0),0)</f>
        <v>0</v>
      </c>
      <c r="BL260" s="567">
        <f>IFERROR(IF(AND(NOT(YEAR(BL$3)&lt;=YEAR('Rent Roll'!$C14)+'Rent Roll'!$AB14-1),MOD(YEAR(BL$3),'Rent Roll'!$AA14)=MOD(YEAR('Rent Roll'!$C14),'Rent Roll'!$AA14),MONTH(BL$3)=MONTH('Rent Roll'!$C14)),1,0),0)</f>
        <v>0</v>
      </c>
      <c r="BM260" s="567">
        <f>IFERROR(IF(AND(NOT(YEAR(BM$3)&lt;=YEAR('Rent Roll'!$C14)+'Rent Roll'!$AB14-1),MOD(YEAR(BM$3),'Rent Roll'!$AA14)=MOD(YEAR('Rent Roll'!$C14),'Rent Roll'!$AA14),MONTH(BM$3)=MONTH('Rent Roll'!$C14)),1,0),0)</f>
        <v>0</v>
      </c>
      <c r="BN260" s="767">
        <f>IFERROR(IF(AND(NOT(YEAR(BN$3)&lt;=YEAR('Rent Roll'!$C14)+'Rent Roll'!$AB14-1),MOD(YEAR(BN$3),'Rent Roll'!$AA14)=MOD(YEAR('Rent Roll'!$C14),'Rent Roll'!$AA14),MONTH(BN$3)=MONTH('Rent Roll'!$C14)),1,0),0)</f>
        <v>1</v>
      </c>
      <c r="BO260" s="768">
        <f>IFERROR(IF(AND(NOT(YEAR(BO$3)&lt;=YEAR('Rent Roll'!$C14)+'Rent Roll'!$AB14-1),MOD(YEAR(BO$3),'Rent Roll'!$AA14)=MOD(YEAR('Rent Roll'!$C14),'Rent Roll'!$AA14),MONTH(BO$3)=MONTH('Rent Roll'!$C14)),1,0),0)</f>
        <v>0</v>
      </c>
      <c r="BP260" s="567">
        <f>IFERROR(IF(AND(NOT(YEAR(BP$3)&lt;=YEAR('Rent Roll'!$C14)+'Rent Roll'!$AB14-1),MOD(YEAR(BP$3),'Rent Roll'!$AA14)=MOD(YEAR('Rent Roll'!$C14),'Rent Roll'!$AA14),MONTH(BP$3)=MONTH('Rent Roll'!$C14)),1,0),0)</f>
        <v>0</v>
      </c>
      <c r="BQ260" s="567">
        <f>IFERROR(IF(AND(NOT(YEAR(BQ$3)&lt;=YEAR('Rent Roll'!$C14)+'Rent Roll'!$AB14-1),MOD(YEAR(BQ$3),'Rent Roll'!$AA14)=MOD(YEAR('Rent Roll'!$C14),'Rent Roll'!$AA14),MONTH(BQ$3)=MONTH('Rent Roll'!$C14)),1,0),0)</f>
        <v>0</v>
      </c>
      <c r="BR260" s="567">
        <f>IFERROR(IF(AND(NOT(YEAR(BR$3)&lt;=YEAR('Rent Roll'!$C14)+'Rent Roll'!$AB14-1),MOD(YEAR(BR$3),'Rent Roll'!$AA14)=MOD(YEAR('Rent Roll'!$C14),'Rent Roll'!$AA14),MONTH(BR$3)=MONTH('Rent Roll'!$C14)),1,0),0)</f>
        <v>0</v>
      </c>
      <c r="BS260" s="567">
        <f>IFERROR(IF(AND(NOT(YEAR(BS$3)&lt;=YEAR('Rent Roll'!$C14)+'Rent Roll'!$AB14-1),MOD(YEAR(BS$3),'Rent Roll'!$AA14)=MOD(YEAR('Rent Roll'!$C14),'Rent Roll'!$AA14),MONTH(BS$3)=MONTH('Rent Roll'!$C14)),1,0),0)</f>
        <v>0</v>
      </c>
      <c r="BT260" s="567">
        <f>IFERROR(IF(AND(NOT(YEAR(BT$3)&lt;=YEAR('Rent Roll'!$C14)+'Rent Roll'!$AB14-1),MOD(YEAR(BT$3),'Rent Roll'!$AA14)=MOD(YEAR('Rent Roll'!$C14),'Rent Roll'!$AA14),MONTH(BT$3)=MONTH('Rent Roll'!$C14)),1,0),0)</f>
        <v>0</v>
      </c>
      <c r="BU260" s="567">
        <f>IFERROR(IF(AND(NOT(YEAR(BU$3)&lt;=YEAR('Rent Roll'!$C14)+'Rent Roll'!$AB14-1),MOD(YEAR(BU$3),'Rent Roll'!$AA14)=MOD(YEAR('Rent Roll'!$C14),'Rent Roll'!$AA14),MONTH(BU$3)=MONTH('Rent Roll'!$C14)),1,0),0)</f>
        <v>0</v>
      </c>
      <c r="BV260" s="567">
        <f>IFERROR(IF(AND(NOT(YEAR(BV$3)&lt;=YEAR('Rent Roll'!$C14)+'Rent Roll'!$AB14-1),MOD(YEAR(BV$3),'Rent Roll'!$AA14)=MOD(YEAR('Rent Roll'!$C14),'Rent Roll'!$AA14),MONTH(BV$3)=MONTH('Rent Roll'!$C14)),1,0),0)</f>
        <v>0</v>
      </c>
      <c r="BW260" s="567">
        <f>IFERROR(IF(AND(NOT(YEAR(BW$3)&lt;=YEAR('Rent Roll'!$C14)+'Rent Roll'!$AB14-1),MOD(YEAR(BW$3),'Rent Roll'!$AA14)=MOD(YEAR('Rent Roll'!$C14),'Rent Roll'!$AA14),MONTH(BW$3)=MONTH('Rent Roll'!$C14)),1,0),0)</f>
        <v>0</v>
      </c>
      <c r="BX260" s="567">
        <f>IFERROR(IF(AND(NOT(YEAR(BX$3)&lt;=YEAR('Rent Roll'!$C14)+'Rent Roll'!$AB14-1),MOD(YEAR(BX$3),'Rent Roll'!$AA14)=MOD(YEAR('Rent Roll'!$C14),'Rent Roll'!$AA14),MONTH(BX$3)=MONTH('Rent Roll'!$C14)),1,0),0)</f>
        <v>0</v>
      </c>
      <c r="BY260" s="567">
        <f>IFERROR(IF(AND(NOT(YEAR(BY$3)&lt;=YEAR('Rent Roll'!$C14)+'Rent Roll'!$AB14-1),MOD(YEAR(BY$3),'Rent Roll'!$AA14)=MOD(YEAR('Rent Roll'!$C14),'Rent Roll'!$AA14),MONTH(BY$3)=MONTH('Rent Roll'!$C14)),1,0),0)</f>
        <v>0</v>
      </c>
      <c r="BZ260" s="767">
        <f>IFERROR(IF(AND(NOT(YEAR(BZ$3)&lt;=YEAR('Rent Roll'!$C14)+'Rent Roll'!$AB14-1),MOD(YEAR(BZ$3),'Rent Roll'!$AA14)=MOD(YEAR('Rent Roll'!$C14),'Rent Roll'!$AA14),MONTH(BZ$3)=MONTH('Rent Roll'!$C14)),1,0),0)</f>
        <v>1</v>
      </c>
      <c r="CA260" s="768">
        <f>IFERROR(IF(AND(NOT(YEAR(CA$3)&lt;=YEAR('Rent Roll'!$C14)+'Rent Roll'!$AB14-1),MOD(YEAR(CA$3),'Rent Roll'!$AA14)=MOD(YEAR('Rent Roll'!$C14),'Rent Roll'!$AA14),MONTH(CA$3)=MONTH('Rent Roll'!$C14)),1,0),0)</f>
        <v>0</v>
      </c>
      <c r="CB260" s="567">
        <f>IFERROR(IF(AND(NOT(YEAR(CB$3)&lt;=YEAR('Rent Roll'!$C14)+'Rent Roll'!$AB14-1),MOD(YEAR(CB$3),'Rent Roll'!$AA14)=MOD(YEAR('Rent Roll'!$C14),'Rent Roll'!$AA14),MONTH(CB$3)=MONTH('Rent Roll'!$C14)),1,0),0)</f>
        <v>0</v>
      </c>
      <c r="CC260" s="567">
        <f>IFERROR(IF(AND(NOT(YEAR(CC$3)&lt;=YEAR('Rent Roll'!$C14)+'Rent Roll'!$AB14-1),MOD(YEAR(CC$3),'Rent Roll'!$AA14)=MOD(YEAR('Rent Roll'!$C14),'Rent Roll'!$AA14),MONTH(CC$3)=MONTH('Rent Roll'!$C14)),1,0),0)</f>
        <v>0</v>
      </c>
      <c r="CD260" s="567">
        <f>IFERROR(IF(AND(NOT(YEAR(CD$3)&lt;=YEAR('Rent Roll'!$C14)+'Rent Roll'!$AB14-1),MOD(YEAR(CD$3),'Rent Roll'!$AA14)=MOD(YEAR('Rent Roll'!$C14),'Rent Roll'!$AA14),MONTH(CD$3)=MONTH('Rent Roll'!$C14)),1,0),0)</f>
        <v>0</v>
      </c>
      <c r="CE260" s="567">
        <f>IFERROR(IF(AND(NOT(YEAR(CE$3)&lt;=YEAR('Rent Roll'!$C14)+'Rent Roll'!$AB14-1),MOD(YEAR(CE$3),'Rent Roll'!$AA14)=MOD(YEAR('Rent Roll'!$C14),'Rent Roll'!$AA14),MONTH(CE$3)=MONTH('Rent Roll'!$C14)),1,0),0)</f>
        <v>0</v>
      </c>
      <c r="CF260" s="567">
        <f>IFERROR(IF(AND(NOT(YEAR(CF$3)&lt;=YEAR('Rent Roll'!$C14)+'Rent Roll'!$AB14-1),MOD(YEAR(CF$3),'Rent Roll'!$AA14)=MOD(YEAR('Rent Roll'!$C14),'Rent Roll'!$AA14),MONTH(CF$3)=MONTH('Rent Roll'!$C14)),1,0),0)</f>
        <v>0</v>
      </c>
      <c r="CG260" s="567">
        <f>IFERROR(IF(AND(NOT(YEAR(CG$3)&lt;=YEAR('Rent Roll'!$C14)+'Rent Roll'!$AB14-1),MOD(YEAR(CG$3),'Rent Roll'!$AA14)=MOD(YEAR('Rent Roll'!$C14),'Rent Roll'!$AA14),MONTH(CG$3)=MONTH('Rent Roll'!$C14)),1,0),0)</f>
        <v>0</v>
      </c>
      <c r="CH260" s="567">
        <f>IFERROR(IF(AND(NOT(YEAR(CH$3)&lt;=YEAR('Rent Roll'!$C14)+'Rent Roll'!$AB14-1),MOD(YEAR(CH$3),'Rent Roll'!$AA14)=MOD(YEAR('Rent Roll'!$C14),'Rent Roll'!$AA14),MONTH(CH$3)=MONTH('Rent Roll'!$C14)),1,0),0)</f>
        <v>0</v>
      </c>
      <c r="CI260" s="567">
        <f>IFERROR(IF(AND(NOT(YEAR(CI$3)&lt;=YEAR('Rent Roll'!$C14)+'Rent Roll'!$AB14-1),MOD(YEAR(CI$3),'Rent Roll'!$AA14)=MOD(YEAR('Rent Roll'!$C14),'Rent Roll'!$AA14),MONTH(CI$3)=MONTH('Rent Roll'!$C14)),1,0),0)</f>
        <v>0</v>
      </c>
      <c r="CJ260" s="567">
        <f>IFERROR(IF(AND(NOT(YEAR(CJ$3)&lt;=YEAR('Rent Roll'!$C14)+'Rent Roll'!$AB14-1),MOD(YEAR(CJ$3),'Rent Roll'!$AA14)=MOD(YEAR('Rent Roll'!$C14),'Rent Roll'!$AA14),MONTH(CJ$3)=MONTH('Rent Roll'!$C14)),1,0),0)</f>
        <v>0</v>
      </c>
      <c r="CK260" s="567">
        <f>IFERROR(IF(AND(NOT(YEAR(CK$3)&lt;=YEAR('Rent Roll'!$C14)+'Rent Roll'!$AB14-1),MOD(YEAR(CK$3),'Rent Roll'!$AA14)=MOD(YEAR('Rent Roll'!$C14),'Rent Roll'!$AA14),MONTH(CK$3)=MONTH('Rent Roll'!$C14)),1,0),0)</f>
        <v>0</v>
      </c>
      <c r="CL260" s="767">
        <f>IFERROR(IF(AND(NOT(YEAR(CL$3)&lt;=YEAR('Rent Roll'!$C14)+'Rent Roll'!$AB14-1),MOD(YEAR(CL$3),'Rent Roll'!$AA14)=MOD(YEAR('Rent Roll'!$C14),'Rent Roll'!$AA14),MONTH(CL$3)=MONTH('Rent Roll'!$C14)),1,0),0)</f>
        <v>1</v>
      </c>
      <c r="CM260" s="768">
        <f>IFERROR(IF(AND(NOT(YEAR(CM$3)&lt;=YEAR('Rent Roll'!$C14)+'Rent Roll'!$AB14-1),MOD(YEAR(CM$3),'Rent Roll'!$AA14)=MOD(YEAR('Rent Roll'!$C14),'Rent Roll'!$AA14),MONTH(CM$3)=MONTH('Rent Roll'!$C14)),1,0),0)</f>
        <v>0</v>
      </c>
      <c r="CN260" s="567">
        <f>IFERROR(IF(AND(NOT(YEAR(CN$3)&lt;=YEAR('Rent Roll'!$C14)+'Rent Roll'!$AB14-1),MOD(YEAR(CN$3),'Rent Roll'!$AA14)=MOD(YEAR('Rent Roll'!$C14),'Rent Roll'!$AA14),MONTH(CN$3)=MONTH('Rent Roll'!$C14)),1,0),0)</f>
        <v>0</v>
      </c>
      <c r="CO260" s="567">
        <f>IFERROR(IF(AND(NOT(YEAR(CO$3)&lt;=YEAR('Rent Roll'!$C14)+'Rent Roll'!$AB14-1),MOD(YEAR(CO$3),'Rent Roll'!$AA14)=MOD(YEAR('Rent Roll'!$C14),'Rent Roll'!$AA14),MONTH(CO$3)=MONTH('Rent Roll'!$C14)),1,0),0)</f>
        <v>0</v>
      </c>
      <c r="CP260" s="567">
        <f>IFERROR(IF(AND(NOT(YEAR(CP$3)&lt;=YEAR('Rent Roll'!$C14)+'Rent Roll'!$AB14-1),MOD(YEAR(CP$3),'Rent Roll'!$AA14)=MOD(YEAR('Rent Roll'!$C14),'Rent Roll'!$AA14),MONTH(CP$3)=MONTH('Rent Roll'!$C14)),1,0),0)</f>
        <v>0</v>
      </c>
      <c r="CQ260" s="567">
        <f>IFERROR(IF(AND(NOT(YEAR(CQ$3)&lt;=YEAR('Rent Roll'!$C14)+'Rent Roll'!$AB14-1),MOD(YEAR(CQ$3),'Rent Roll'!$AA14)=MOD(YEAR('Rent Roll'!$C14),'Rent Roll'!$AA14),MONTH(CQ$3)=MONTH('Rent Roll'!$C14)),1,0),0)</f>
        <v>0</v>
      </c>
      <c r="CR260" s="567">
        <f>IFERROR(IF(AND(NOT(YEAR(CR$3)&lt;=YEAR('Rent Roll'!$C14)+'Rent Roll'!$AB14-1),MOD(YEAR(CR$3),'Rent Roll'!$AA14)=MOD(YEAR('Rent Roll'!$C14),'Rent Roll'!$AA14),MONTH(CR$3)=MONTH('Rent Roll'!$C14)),1,0),0)</f>
        <v>0</v>
      </c>
      <c r="CS260" s="567">
        <f>IFERROR(IF(AND(NOT(YEAR(CS$3)&lt;=YEAR('Rent Roll'!$C14)+'Rent Roll'!$AB14-1),MOD(YEAR(CS$3),'Rent Roll'!$AA14)=MOD(YEAR('Rent Roll'!$C14),'Rent Roll'!$AA14),MONTH(CS$3)=MONTH('Rent Roll'!$C14)),1,0),0)</f>
        <v>0</v>
      </c>
      <c r="CT260" s="567">
        <f>IFERROR(IF(AND(NOT(YEAR(CT$3)&lt;=YEAR('Rent Roll'!$C14)+'Rent Roll'!$AB14-1),MOD(YEAR(CT$3),'Rent Roll'!$AA14)=MOD(YEAR('Rent Roll'!$C14),'Rent Roll'!$AA14),MONTH(CT$3)=MONTH('Rent Roll'!$C14)),1,0),0)</f>
        <v>0</v>
      </c>
      <c r="CU260" s="567">
        <f>IFERROR(IF(AND(NOT(YEAR(CU$3)&lt;=YEAR('Rent Roll'!$C14)+'Rent Roll'!$AB14-1),MOD(YEAR(CU$3),'Rent Roll'!$AA14)=MOD(YEAR('Rent Roll'!$C14),'Rent Roll'!$AA14),MONTH(CU$3)=MONTH('Rent Roll'!$C14)),1,0),0)</f>
        <v>0</v>
      </c>
      <c r="CV260" s="567">
        <f>IFERROR(IF(AND(NOT(YEAR(CV$3)&lt;=YEAR('Rent Roll'!$C14)+'Rent Roll'!$AB14-1),MOD(YEAR(CV$3),'Rent Roll'!$AA14)=MOD(YEAR('Rent Roll'!$C14),'Rent Roll'!$AA14),MONTH(CV$3)=MONTH('Rent Roll'!$C14)),1,0),0)</f>
        <v>0</v>
      </c>
      <c r="CW260" s="567">
        <f>IFERROR(IF(AND(NOT(YEAR(CW$3)&lt;=YEAR('Rent Roll'!$C14)+'Rent Roll'!$AB14-1),MOD(YEAR(CW$3),'Rent Roll'!$AA14)=MOD(YEAR('Rent Roll'!$C14),'Rent Roll'!$AA14),MONTH(CW$3)=MONTH('Rent Roll'!$C14)),1,0),0)</f>
        <v>0</v>
      </c>
      <c r="CX260" s="767">
        <f>IFERROR(IF(AND(NOT(YEAR(CX$3)&lt;=YEAR('Rent Roll'!$C14)+'Rent Roll'!$AB14-1),MOD(YEAR(CX$3),'Rent Roll'!$AA14)=MOD(YEAR('Rent Roll'!$C14),'Rent Roll'!$AA14),MONTH(CX$3)=MONTH('Rent Roll'!$C14)),1,0),0)</f>
        <v>1</v>
      </c>
      <c r="CY260" s="768">
        <f>IFERROR(IF(AND(NOT(YEAR(CY$3)&lt;=YEAR('Rent Roll'!$C14)+'Rent Roll'!$AB14-1),MOD(YEAR(CY$3),'Rent Roll'!$AA14)=MOD(YEAR('Rent Roll'!$C14),'Rent Roll'!$AA14),MONTH(CY$3)=MONTH('Rent Roll'!$C14)),1,0),0)</f>
        <v>0</v>
      </c>
      <c r="CZ260" s="567">
        <f>IFERROR(IF(AND(NOT(YEAR(CZ$3)&lt;=YEAR('Rent Roll'!$C14)+'Rent Roll'!$AB14-1),MOD(YEAR(CZ$3),'Rent Roll'!$AA14)=MOD(YEAR('Rent Roll'!$C14),'Rent Roll'!$AA14),MONTH(CZ$3)=MONTH('Rent Roll'!$C14)),1,0),0)</f>
        <v>0</v>
      </c>
      <c r="DA260" s="567">
        <f>IFERROR(IF(AND(NOT(YEAR(DA$3)&lt;=YEAR('Rent Roll'!$C14)+'Rent Roll'!$AB14-1),MOD(YEAR(DA$3),'Rent Roll'!$AA14)=MOD(YEAR('Rent Roll'!$C14),'Rent Roll'!$AA14),MONTH(DA$3)=MONTH('Rent Roll'!$C14)),1,0),0)</f>
        <v>0</v>
      </c>
      <c r="DB260" s="567">
        <f>IFERROR(IF(AND(NOT(YEAR(DB$3)&lt;=YEAR('Rent Roll'!$C14)+'Rent Roll'!$AB14-1),MOD(YEAR(DB$3),'Rent Roll'!$AA14)=MOD(YEAR('Rent Roll'!$C14),'Rent Roll'!$AA14),MONTH(DB$3)=MONTH('Rent Roll'!$C14)),1,0),0)</f>
        <v>0</v>
      </c>
      <c r="DC260" s="567">
        <f>IFERROR(IF(AND(NOT(YEAR(DC$3)&lt;=YEAR('Rent Roll'!$C14)+'Rent Roll'!$AB14-1),MOD(YEAR(DC$3),'Rent Roll'!$AA14)=MOD(YEAR('Rent Roll'!$C14),'Rent Roll'!$AA14),MONTH(DC$3)=MONTH('Rent Roll'!$C14)),1,0),0)</f>
        <v>0</v>
      </c>
      <c r="DD260" s="567">
        <f>IFERROR(IF(AND(NOT(YEAR(DD$3)&lt;=YEAR('Rent Roll'!$C14)+'Rent Roll'!$AB14-1),MOD(YEAR(DD$3),'Rent Roll'!$AA14)=MOD(YEAR('Rent Roll'!$C14),'Rent Roll'!$AA14),MONTH(DD$3)=MONTH('Rent Roll'!$C14)),1,0),0)</f>
        <v>0</v>
      </c>
      <c r="DE260" s="567">
        <f>IFERROR(IF(AND(NOT(YEAR(DE$3)&lt;=YEAR('Rent Roll'!$C14)+'Rent Roll'!$AB14-1),MOD(YEAR(DE$3),'Rent Roll'!$AA14)=MOD(YEAR('Rent Roll'!$C14),'Rent Roll'!$AA14),MONTH(DE$3)=MONTH('Rent Roll'!$C14)),1,0),0)</f>
        <v>0</v>
      </c>
      <c r="DF260" s="567">
        <f>IFERROR(IF(AND(NOT(YEAR(DF$3)&lt;=YEAR('Rent Roll'!$C14)+'Rent Roll'!$AB14-1),MOD(YEAR(DF$3),'Rent Roll'!$AA14)=MOD(YEAR('Rent Roll'!$C14),'Rent Roll'!$AA14),MONTH(DF$3)=MONTH('Rent Roll'!$C14)),1,0),0)</f>
        <v>0</v>
      </c>
      <c r="DG260" s="567">
        <f>IFERROR(IF(AND(NOT(YEAR(DG$3)&lt;=YEAR('Rent Roll'!$C14)+'Rent Roll'!$AB14-1),MOD(YEAR(DG$3),'Rent Roll'!$AA14)=MOD(YEAR('Rent Roll'!$C14),'Rent Roll'!$AA14),MONTH(DG$3)=MONTH('Rent Roll'!$C14)),1,0),0)</f>
        <v>0</v>
      </c>
      <c r="DH260" s="567">
        <f>IFERROR(IF(AND(NOT(YEAR(DH$3)&lt;=YEAR('Rent Roll'!$C14)+'Rent Roll'!$AB14-1),MOD(YEAR(DH$3),'Rent Roll'!$AA14)=MOD(YEAR('Rent Roll'!$C14),'Rent Roll'!$AA14),MONTH(DH$3)=MONTH('Rent Roll'!$C14)),1,0),0)</f>
        <v>0</v>
      </c>
      <c r="DI260" s="567">
        <f>IFERROR(IF(AND(NOT(YEAR(DI$3)&lt;=YEAR('Rent Roll'!$C14)+'Rent Roll'!$AB14-1),MOD(YEAR(DI$3),'Rent Roll'!$AA14)=MOD(YEAR('Rent Roll'!$C14),'Rent Roll'!$AA14),MONTH(DI$3)=MONTH('Rent Roll'!$C14)),1,0),0)</f>
        <v>0</v>
      </c>
      <c r="DJ260" s="767">
        <f>IFERROR(IF(AND(NOT(YEAR(DJ$3)&lt;=YEAR('Rent Roll'!$C14)+'Rent Roll'!$AB14-1),MOD(YEAR(DJ$3),'Rent Roll'!$AA14)=MOD(YEAR('Rent Roll'!$C14),'Rent Roll'!$AA14),MONTH(DJ$3)=MONTH('Rent Roll'!$C14)),1,0),0)</f>
        <v>1</v>
      </c>
      <c r="DK260" s="768">
        <f>IFERROR(IF(AND(NOT(YEAR(DK$3)&lt;=YEAR('Rent Roll'!$C14)+'Rent Roll'!$AB14-1),MOD(YEAR(DK$3),'Rent Roll'!$AA14)=MOD(YEAR('Rent Roll'!$C14),'Rent Roll'!$AA14),MONTH(DK$3)=MONTH('Rent Roll'!$C14)),1,0),0)</f>
        <v>0</v>
      </c>
      <c r="DL260" s="567">
        <f>IFERROR(IF(AND(NOT(YEAR(DL$3)&lt;=YEAR('Rent Roll'!$C14)+'Rent Roll'!$AB14-1),MOD(YEAR(DL$3),'Rent Roll'!$AA14)=MOD(YEAR('Rent Roll'!$C14),'Rent Roll'!$AA14),MONTH(DL$3)=MONTH('Rent Roll'!$C14)),1,0),0)</f>
        <v>0</v>
      </c>
      <c r="DM260" s="567">
        <f>IFERROR(IF(AND(NOT(YEAR(DM$3)&lt;=YEAR('Rent Roll'!$C14)+'Rent Roll'!$AB14-1),MOD(YEAR(DM$3),'Rent Roll'!$AA14)=MOD(YEAR('Rent Roll'!$C14),'Rent Roll'!$AA14),MONTH(DM$3)=MONTH('Rent Roll'!$C14)),1,0),0)</f>
        <v>0</v>
      </c>
      <c r="DN260" s="567">
        <f>IFERROR(IF(AND(NOT(YEAR(DN$3)&lt;=YEAR('Rent Roll'!$C14)+'Rent Roll'!$AB14-1),MOD(YEAR(DN$3),'Rent Roll'!$AA14)=MOD(YEAR('Rent Roll'!$C14),'Rent Roll'!$AA14),MONTH(DN$3)=MONTH('Rent Roll'!$C14)),1,0),0)</f>
        <v>0</v>
      </c>
      <c r="DO260" s="567">
        <f>IFERROR(IF(AND(NOT(YEAR(DO$3)&lt;=YEAR('Rent Roll'!$C14)+'Rent Roll'!$AB14-1),MOD(YEAR(DO$3),'Rent Roll'!$AA14)=MOD(YEAR('Rent Roll'!$C14),'Rent Roll'!$AA14),MONTH(DO$3)=MONTH('Rent Roll'!$C14)),1,0),0)</f>
        <v>0</v>
      </c>
      <c r="DP260" s="567">
        <f>IFERROR(IF(AND(NOT(YEAR(DP$3)&lt;=YEAR('Rent Roll'!$C14)+'Rent Roll'!$AB14-1),MOD(YEAR(DP$3),'Rent Roll'!$AA14)=MOD(YEAR('Rent Roll'!$C14),'Rent Roll'!$AA14),MONTH(DP$3)=MONTH('Rent Roll'!$C14)),1,0),0)</f>
        <v>0</v>
      </c>
      <c r="DQ260" s="567">
        <f>IFERROR(IF(AND(NOT(YEAR(DQ$3)&lt;=YEAR('Rent Roll'!$C14)+'Rent Roll'!$AB14-1),MOD(YEAR(DQ$3),'Rent Roll'!$AA14)=MOD(YEAR('Rent Roll'!$C14),'Rent Roll'!$AA14),MONTH(DQ$3)=MONTH('Rent Roll'!$C14)),1,0),0)</f>
        <v>0</v>
      </c>
      <c r="DR260" s="567">
        <f>IFERROR(IF(AND(NOT(YEAR(DR$3)&lt;=YEAR('Rent Roll'!$C14)+'Rent Roll'!$AB14-1),MOD(YEAR(DR$3),'Rent Roll'!$AA14)=MOD(YEAR('Rent Roll'!$C14),'Rent Roll'!$AA14),MONTH(DR$3)=MONTH('Rent Roll'!$C14)),1,0),0)</f>
        <v>0</v>
      </c>
      <c r="DS260" s="567">
        <f>IFERROR(IF(AND(NOT(YEAR(DS$3)&lt;=YEAR('Rent Roll'!$C14)+'Rent Roll'!$AB14-1),MOD(YEAR(DS$3),'Rent Roll'!$AA14)=MOD(YEAR('Rent Roll'!$C14),'Rent Roll'!$AA14),MONTH(DS$3)=MONTH('Rent Roll'!$C14)),1,0),0)</f>
        <v>0</v>
      </c>
      <c r="DT260" s="567">
        <f>IFERROR(IF(AND(NOT(YEAR(DT$3)&lt;=YEAR('Rent Roll'!$C14)+'Rent Roll'!$AB14-1),MOD(YEAR(DT$3),'Rent Roll'!$AA14)=MOD(YEAR('Rent Roll'!$C14),'Rent Roll'!$AA14),MONTH(DT$3)=MONTH('Rent Roll'!$C14)),1,0),0)</f>
        <v>0</v>
      </c>
      <c r="DU260" s="567">
        <f>IFERROR(IF(AND(NOT(YEAR(DU$3)&lt;=YEAR('Rent Roll'!$C14)+'Rent Roll'!$AB14-1),MOD(YEAR(DU$3),'Rent Roll'!$AA14)=MOD(YEAR('Rent Roll'!$C14),'Rent Roll'!$AA14),MONTH(DU$3)=MONTH('Rent Roll'!$C14)),1,0),0)</f>
        <v>0</v>
      </c>
      <c r="DV260" s="567">
        <f>IFERROR(IF(AND(NOT(YEAR(DV$3)&lt;=YEAR('Rent Roll'!$C14)+'Rent Roll'!$AB14-1),MOD(YEAR(DV$3),'Rent Roll'!$AA14)=MOD(YEAR('Rent Roll'!$C14),'Rent Roll'!$AA14),MONTH(DV$3)=MONTH('Rent Roll'!$C14)),1,0),0)</f>
        <v>1</v>
      </c>
    </row>
    <row r="261" spans="1:126" s="565" customFormat="1" ht="12" customHeight="1" outlineLevel="1" x14ac:dyDescent="0.4">
      <c r="A261" s="731"/>
      <c r="B261" s="564">
        <f>'Rent Roll'!$B15</f>
        <v>0</v>
      </c>
      <c r="C261" s="566"/>
      <c r="D261" s="566"/>
      <c r="E261" s="566"/>
      <c r="F261" s="778">
        <f>IFERROR(IF(AND(NOT(YEAR(F$3)&lt;=YEAR('Rent Roll'!$C15)+'Rent Roll'!$AB15-1),MOD(YEAR(F$3),'Rent Roll'!$AA15)=MOD(YEAR('Rent Roll'!$C15),'Rent Roll'!$AA15),MONTH(F$3)=MONTH('Rent Roll'!$C15)),1,0),0)</f>
        <v>0</v>
      </c>
      <c r="G261" s="768">
        <f>IFERROR(IF(AND(NOT(YEAR(G$3)&lt;=YEAR('Rent Roll'!$C15)+'Rent Roll'!$AB15-1),MOD(YEAR(G$3),'Rent Roll'!$AA15)=MOD(YEAR('Rent Roll'!$C15),'Rent Roll'!$AA15),MONTH(G$3)=MONTH('Rent Roll'!$C15)),1,0),0)</f>
        <v>0</v>
      </c>
      <c r="H261" s="567">
        <f>IFERROR(IF(AND(NOT(YEAR(H$3)&lt;=YEAR('Rent Roll'!$C15)+'Rent Roll'!$AB15-1),MOD(YEAR(H$3),'Rent Roll'!$AA15)=MOD(YEAR('Rent Roll'!$C15),'Rent Roll'!$AA15),MONTH(H$3)=MONTH('Rent Roll'!$C15)),1,0),0)</f>
        <v>0</v>
      </c>
      <c r="I261" s="567">
        <f>IFERROR(IF(AND(NOT(YEAR(I$3)&lt;=YEAR('Rent Roll'!$C15)+'Rent Roll'!$AB15-1),MOD(YEAR(I$3),'Rent Roll'!$AA15)=MOD(YEAR('Rent Roll'!$C15),'Rent Roll'!$AA15),MONTH(I$3)=MONTH('Rent Roll'!$C15)),1,0),0)</f>
        <v>0</v>
      </c>
      <c r="J261" s="567">
        <f>IFERROR(IF(AND(NOT(YEAR(J$3)&lt;=YEAR('Rent Roll'!$C15)+'Rent Roll'!$AB15-1),MOD(YEAR(J$3),'Rent Roll'!$AA15)=MOD(YEAR('Rent Roll'!$C15),'Rent Roll'!$AA15),MONTH(J$3)=MONTH('Rent Roll'!$C15)),1,0),0)</f>
        <v>0</v>
      </c>
      <c r="K261" s="567">
        <f>IFERROR(IF(AND(NOT(YEAR(K$3)&lt;=YEAR('Rent Roll'!$C15)+'Rent Roll'!$AB15-1),MOD(YEAR(K$3),'Rent Roll'!$AA15)=MOD(YEAR('Rent Roll'!$C15),'Rent Roll'!$AA15),MONTH(K$3)=MONTH('Rent Roll'!$C15)),1,0),0)</f>
        <v>0</v>
      </c>
      <c r="L261" s="567">
        <f>IFERROR(IF(AND(NOT(YEAR(L$3)&lt;=YEAR('Rent Roll'!$C15)+'Rent Roll'!$AB15-1),MOD(YEAR(L$3),'Rent Roll'!$AA15)=MOD(YEAR('Rent Roll'!$C15),'Rent Roll'!$AA15),MONTH(L$3)=MONTH('Rent Roll'!$C15)),1,0),0)</f>
        <v>0</v>
      </c>
      <c r="M261" s="567">
        <f>IFERROR(IF(AND(NOT(YEAR(M$3)&lt;=YEAR('Rent Roll'!$C15)+'Rent Roll'!$AB15-1),MOD(YEAR(M$3),'Rent Roll'!$AA15)=MOD(YEAR('Rent Roll'!$C15),'Rent Roll'!$AA15),MONTH(M$3)=MONTH('Rent Roll'!$C15)),1,0),0)</f>
        <v>0</v>
      </c>
      <c r="N261" s="567">
        <f>IFERROR(IF(AND(NOT(YEAR(N$3)&lt;=YEAR('Rent Roll'!$C15)+'Rent Roll'!$AB15-1),MOD(YEAR(N$3),'Rent Roll'!$AA15)=MOD(YEAR('Rent Roll'!$C15),'Rent Roll'!$AA15),MONTH(N$3)=MONTH('Rent Roll'!$C15)),1,0),0)</f>
        <v>0</v>
      </c>
      <c r="O261" s="567">
        <f>IFERROR(IF(AND(NOT(YEAR(O$3)&lt;=YEAR('Rent Roll'!$C15)+'Rent Roll'!$AB15-1),MOD(YEAR(O$3),'Rent Roll'!$AA15)=MOD(YEAR('Rent Roll'!$C15),'Rent Roll'!$AA15),MONTH(O$3)=MONTH('Rent Roll'!$C15)),1,0),0)</f>
        <v>0</v>
      </c>
      <c r="P261" s="567">
        <f>IFERROR(IF(AND(NOT(YEAR(P$3)&lt;=YEAR('Rent Roll'!$C15)+'Rent Roll'!$AB15-1),MOD(YEAR(P$3),'Rent Roll'!$AA15)=MOD(YEAR('Rent Roll'!$C15),'Rent Roll'!$AA15),MONTH(P$3)=MONTH('Rent Roll'!$C15)),1,0),0)</f>
        <v>0</v>
      </c>
      <c r="Q261" s="567">
        <f>IFERROR(IF(AND(NOT(YEAR(Q$3)&lt;=YEAR('Rent Roll'!$C15)+'Rent Roll'!$AB15-1),MOD(YEAR(Q$3),'Rent Roll'!$AA15)=MOD(YEAR('Rent Roll'!$C15),'Rent Roll'!$AA15),MONTH(Q$3)=MONTH('Rent Roll'!$C15)),1,0),0)</f>
        <v>0</v>
      </c>
      <c r="R261" s="767">
        <f>IFERROR(IF(AND(NOT(YEAR(R$3)&lt;=YEAR('Rent Roll'!$C15)+'Rent Roll'!$AB15-1),MOD(YEAR(R$3),'Rent Roll'!$AA15)=MOD(YEAR('Rent Roll'!$C15),'Rent Roll'!$AA15),MONTH(R$3)=MONTH('Rent Roll'!$C15)),1,0),0)</f>
        <v>0</v>
      </c>
      <c r="S261" s="768">
        <f>IFERROR(IF(AND(NOT(YEAR(S$3)&lt;=YEAR('Rent Roll'!$C15)+'Rent Roll'!$AB15-1),MOD(YEAR(S$3),'Rent Roll'!$AA15)=MOD(YEAR('Rent Roll'!$C15),'Rent Roll'!$AA15),MONTH(S$3)=MONTH('Rent Roll'!$C15)),1,0),0)</f>
        <v>0</v>
      </c>
      <c r="T261" s="567">
        <f>IFERROR(IF(AND(NOT(YEAR(T$3)&lt;=YEAR('Rent Roll'!$C15)+'Rent Roll'!$AB15-1),MOD(YEAR(T$3),'Rent Roll'!$AA15)=MOD(YEAR('Rent Roll'!$C15),'Rent Roll'!$AA15),MONTH(T$3)=MONTH('Rent Roll'!$C15)),1,0),0)</f>
        <v>0</v>
      </c>
      <c r="U261" s="567">
        <f>IFERROR(IF(AND(NOT(YEAR(U$3)&lt;=YEAR('Rent Roll'!$C15)+'Rent Roll'!$AB15-1),MOD(YEAR(U$3),'Rent Roll'!$AA15)=MOD(YEAR('Rent Roll'!$C15),'Rent Roll'!$AA15),MONTH(U$3)=MONTH('Rent Roll'!$C15)),1,0),0)</f>
        <v>0</v>
      </c>
      <c r="V261" s="567">
        <f>IFERROR(IF(AND(NOT(YEAR(V$3)&lt;=YEAR('Rent Roll'!$C15)+'Rent Roll'!$AB15-1),MOD(YEAR(V$3),'Rent Roll'!$AA15)=MOD(YEAR('Rent Roll'!$C15),'Rent Roll'!$AA15),MONTH(V$3)=MONTH('Rent Roll'!$C15)),1,0),0)</f>
        <v>0</v>
      </c>
      <c r="W261" s="567">
        <f>IFERROR(IF(AND(NOT(YEAR(W$3)&lt;=YEAR('Rent Roll'!$C15)+'Rent Roll'!$AB15-1),MOD(YEAR(W$3),'Rent Roll'!$AA15)=MOD(YEAR('Rent Roll'!$C15),'Rent Roll'!$AA15),MONTH(W$3)=MONTH('Rent Roll'!$C15)),1,0),0)</f>
        <v>0</v>
      </c>
      <c r="X261" s="567">
        <f>IFERROR(IF(AND(NOT(YEAR(X$3)&lt;=YEAR('Rent Roll'!$C15)+'Rent Roll'!$AB15-1),MOD(YEAR(X$3),'Rent Roll'!$AA15)=MOD(YEAR('Rent Roll'!$C15),'Rent Roll'!$AA15),MONTH(X$3)=MONTH('Rent Roll'!$C15)),1,0),0)</f>
        <v>0</v>
      </c>
      <c r="Y261" s="567">
        <f>IFERROR(IF(AND(NOT(YEAR(Y$3)&lt;=YEAR('Rent Roll'!$C15)+'Rent Roll'!$AB15-1),MOD(YEAR(Y$3),'Rent Roll'!$AA15)=MOD(YEAR('Rent Roll'!$C15),'Rent Roll'!$AA15),MONTH(Y$3)=MONTH('Rent Roll'!$C15)),1,0),0)</f>
        <v>0</v>
      </c>
      <c r="Z261" s="567">
        <f>IFERROR(IF(AND(NOT(YEAR(Z$3)&lt;=YEAR('Rent Roll'!$C15)+'Rent Roll'!$AB15-1),MOD(YEAR(Z$3),'Rent Roll'!$AA15)=MOD(YEAR('Rent Roll'!$C15),'Rent Roll'!$AA15),MONTH(Z$3)=MONTH('Rent Roll'!$C15)),1,0),0)</f>
        <v>0</v>
      </c>
      <c r="AA261" s="567">
        <f>IFERROR(IF(AND(NOT(YEAR(AA$3)&lt;=YEAR('Rent Roll'!$C15)+'Rent Roll'!$AB15-1),MOD(YEAR(AA$3),'Rent Roll'!$AA15)=MOD(YEAR('Rent Roll'!$C15),'Rent Roll'!$AA15),MONTH(AA$3)=MONTH('Rent Roll'!$C15)),1,0),0)</f>
        <v>0</v>
      </c>
      <c r="AB261" s="567">
        <f>IFERROR(IF(AND(NOT(YEAR(AB$3)&lt;=YEAR('Rent Roll'!$C15)+'Rent Roll'!$AB15-1),MOD(YEAR(AB$3),'Rent Roll'!$AA15)=MOD(YEAR('Rent Roll'!$C15),'Rent Roll'!$AA15),MONTH(AB$3)=MONTH('Rent Roll'!$C15)),1,0),0)</f>
        <v>0</v>
      </c>
      <c r="AC261" s="567">
        <f>IFERROR(IF(AND(NOT(YEAR(AC$3)&lt;=YEAR('Rent Roll'!$C15)+'Rent Roll'!$AB15-1),MOD(YEAR(AC$3),'Rent Roll'!$AA15)=MOD(YEAR('Rent Roll'!$C15),'Rent Roll'!$AA15),MONTH(AC$3)=MONTH('Rent Roll'!$C15)),1,0),0)</f>
        <v>0</v>
      </c>
      <c r="AD261" s="767">
        <f>IFERROR(IF(AND(NOT(YEAR(AD$3)&lt;=YEAR('Rent Roll'!$C15)+'Rent Roll'!$AB15-1),MOD(YEAR(AD$3),'Rent Roll'!$AA15)=MOD(YEAR('Rent Roll'!$C15),'Rent Roll'!$AA15),MONTH(AD$3)=MONTH('Rent Roll'!$C15)),1,0),0)</f>
        <v>0</v>
      </c>
      <c r="AE261" s="768">
        <f>IFERROR(IF(AND(NOT(YEAR(AE$3)&lt;=YEAR('Rent Roll'!$C15)+'Rent Roll'!$AB15-1),MOD(YEAR(AE$3),'Rent Roll'!$AA15)=MOD(YEAR('Rent Roll'!$C15),'Rent Roll'!$AA15),MONTH(AE$3)=MONTH('Rent Roll'!$C15)),1,0),0)</f>
        <v>0</v>
      </c>
      <c r="AF261" s="567">
        <f>IFERROR(IF(AND(NOT(YEAR(AF$3)&lt;=YEAR('Rent Roll'!$C15)+'Rent Roll'!$AB15-1),MOD(YEAR(AF$3),'Rent Roll'!$AA15)=MOD(YEAR('Rent Roll'!$C15),'Rent Roll'!$AA15),MONTH(AF$3)=MONTH('Rent Roll'!$C15)),1,0),0)</f>
        <v>0</v>
      </c>
      <c r="AG261" s="567">
        <f>IFERROR(IF(AND(NOT(YEAR(AG$3)&lt;=YEAR('Rent Roll'!$C15)+'Rent Roll'!$AB15-1),MOD(YEAR(AG$3),'Rent Roll'!$AA15)=MOD(YEAR('Rent Roll'!$C15),'Rent Roll'!$AA15),MONTH(AG$3)=MONTH('Rent Roll'!$C15)),1,0),0)</f>
        <v>0</v>
      </c>
      <c r="AH261" s="567">
        <f>IFERROR(IF(AND(NOT(YEAR(AH$3)&lt;=YEAR('Rent Roll'!$C15)+'Rent Roll'!$AB15-1),MOD(YEAR(AH$3),'Rent Roll'!$AA15)=MOD(YEAR('Rent Roll'!$C15),'Rent Roll'!$AA15),MONTH(AH$3)=MONTH('Rent Roll'!$C15)),1,0),0)</f>
        <v>0</v>
      </c>
      <c r="AI261" s="567">
        <f>IFERROR(IF(AND(NOT(YEAR(AI$3)&lt;=YEAR('Rent Roll'!$C15)+'Rent Roll'!$AB15-1),MOD(YEAR(AI$3),'Rent Roll'!$AA15)=MOD(YEAR('Rent Roll'!$C15),'Rent Roll'!$AA15),MONTH(AI$3)=MONTH('Rent Roll'!$C15)),1,0),0)</f>
        <v>0</v>
      </c>
      <c r="AJ261" s="567">
        <f>IFERROR(IF(AND(NOT(YEAR(AJ$3)&lt;=YEAR('Rent Roll'!$C15)+'Rent Roll'!$AB15-1),MOD(YEAR(AJ$3),'Rent Roll'!$AA15)=MOD(YEAR('Rent Roll'!$C15),'Rent Roll'!$AA15),MONTH(AJ$3)=MONTH('Rent Roll'!$C15)),1,0),0)</f>
        <v>0</v>
      </c>
      <c r="AK261" s="567">
        <f>IFERROR(IF(AND(NOT(YEAR(AK$3)&lt;=YEAR('Rent Roll'!$C15)+'Rent Roll'!$AB15-1),MOD(YEAR(AK$3),'Rent Roll'!$AA15)=MOD(YEAR('Rent Roll'!$C15),'Rent Roll'!$AA15),MONTH(AK$3)=MONTH('Rent Roll'!$C15)),1,0),0)</f>
        <v>0</v>
      </c>
      <c r="AL261" s="567">
        <f>IFERROR(IF(AND(NOT(YEAR(AL$3)&lt;=YEAR('Rent Roll'!$C15)+'Rent Roll'!$AB15-1),MOD(YEAR(AL$3),'Rent Roll'!$AA15)=MOD(YEAR('Rent Roll'!$C15),'Rent Roll'!$AA15),MONTH(AL$3)=MONTH('Rent Roll'!$C15)),1,0),0)</f>
        <v>0</v>
      </c>
      <c r="AM261" s="567">
        <f>IFERROR(IF(AND(NOT(YEAR(AM$3)&lt;=YEAR('Rent Roll'!$C15)+'Rent Roll'!$AB15-1),MOD(YEAR(AM$3),'Rent Roll'!$AA15)=MOD(YEAR('Rent Roll'!$C15),'Rent Roll'!$AA15),MONTH(AM$3)=MONTH('Rent Roll'!$C15)),1,0),0)</f>
        <v>0</v>
      </c>
      <c r="AN261" s="567">
        <f>IFERROR(IF(AND(NOT(YEAR(AN$3)&lt;=YEAR('Rent Roll'!$C15)+'Rent Roll'!$AB15-1),MOD(YEAR(AN$3),'Rent Roll'!$AA15)=MOD(YEAR('Rent Roll'!$C15),'Rent Roll'!$AA15),MONTH(AN$3)=MONTH('Rent Roll'!$C15)),1,0),0)</f>
        <v>0</v>
      </c>
      <c r="AO261" s="567">
        <f>IFERROR(IF(AND(NOT(YEAR(AO$3)&lt;=YEAR('Rent Roll'!$C15)+'Rent Roll'!$AB15-1),MOD(YEAR(AO$3),'Rent Roll'!$AA15)=MOD(YEAR('Rent Roll'!$C15),'Rent Roll'!$AA15),MONTH(AO$3)=MONTH('Rent Roll'!$C15)),1,0),0)</f>
        <v>0</v>
      </c>
      <c r="AP261" s="767">
        <f>IFERROR(IF(AND(NOT(YEAR(AP$3)&lt;=YEAR('Rent Roll'!$C15)+'Rent Roll'!$AB15-1),MOD(YEAR(AP$3),'Rent Roll'!$AA15)=MOD(YEAR('Rent Roll'!$C15),'Rent Roll'!$AA15),MONTH(AP$3)=MONTH('Rent Roll'!$C15)),1,0),0)</f>
        <v>0</v>
      </c>
      <c r="AQ261" s="768">
        <f>IFERROR(IF(AND(NOT(YEAR(AQ$3)&lt;=YEAR('Rent Roll'!$C15)+'Rent Roll'!$AB15-1),MOD(YEAR(AQ$3),'Rent Roll'!$AA15)=MOD(YEAR('Rent Roll'!$C15),'Rent Roll'!$AA15),MONTH(AQ$3)=MONTH('Rent Roll'!$C15)),1,0),0)</f>
        <v>0</v>
      </c>
      <c r="AR261" s="567">
        <f>IFERROR(IF(AND(NOT(YEAR(AR$3)&lt;=YEAR('Rent Roll'!$C15)+'Rent Roll'!$AB15-1),MOD(YEAR(AR$3),'Rent Roll'!$AA15)=MOD(YEAR('Rent Roll'!$C15),'Rent Roll'!$AA15),MONTH(AR$3)=MONTH('Rent Roll'!$C15)),1,0),0)</f>
        <v>0</v>
      </c>
      <c r="AS261" s="567">
        <f>IFERROR(IF(AND(NOT(YEAR(AS$3)&lt;=YEAR('Rent Roll'!$C15)+'Rent Roll'!$AB15-1),MOD(YEAR(AS$3),'Rent Roll'!$AA15)=MOD(YEAR('Rent Roll'!$C15),'Rent Roll'!$AA15),MONTH(AS$3)=MONTH('Rent Roll'!$C15)),1,0),0)</f>
        <v>0</v>
      </c>
      <c r="AT261" s="567">
        <f>IFERROR(IF(AND(NOT(YEAR(AT$3)&lt;=YEAR('Rent Roll'!$C15)+'Rent Roll'!$AB15-1),MOD(YEAR(AT$3),'Rent Roll'!$AA15)=MOD(YEAR('Rent Roll'!$C15),'Rent Roll'!$AA15),MONTH(AT$3)=MONTH('Rent Roll'!$C15)),1,0),0)</f>
        <v>0</v>
      </c>
      <c r="AU261" s="567">
        <f>IFERROR(IF(AND(NOT(YEAR(AU$3)&lt;=YEAR('Rent Roll'!$C15)+'Rent Roll'!$AB15-1),MOD(YEAR(AU$3),'Rent Roll'!$AA15)=MOD(YEAR('Rent Roll'!$C15),'Rent Roll'!$AA15),MONTH(AU$3)=MONTH('Rent Roll'!$C15)),1,0),0)</f>
        <v>0</v>
      </c>
      <c r="AV261" s="567">
        <f>IFERROR(IF(AND(NOT(YEAR(AV$3)&lt;=YEAR('Rent Roll'!$C15)+'Rent Roll'!$AB15-1),MOD(YEAR(AV$3),'Rent Roll'!$AA15)=MOD(YEAR('Rent Roll'!$C15),'Rent Roll'!$AA15),MONTH(AV$3)=MONTH('Rent Roll'!$C15)),1,0),0)</f>
        <v>0</v>
      </c>
      <c r="AW261" s="567">
        <f>IFERROR(IF(AND(NOT(YEAR(AW$3)&lt;=YEAR('Rent Roll'!$C15)+'Rent Roll'!$AB15-1),MOD(YEAR(AW$3),'Rent Roll'!$AA15)=MOD(YEAR('Rent Roll'!$C15),'Rent Roll'!$AA15),MONTH(AW$3)=MONTH('Rent Roll'!$C15)),1,0),0)</f>
        <v>0</v>
      </c>
      <c r="AX261" s="567">
        <f>IFERROR(IF(AND(NOT(YEAR(AX$3)&lt;=YEAR('Rent Roll'!$C15)+'Rent Roll'!$AB15-1),MOD(YEAR(AX$3),'Rent Roll'!$AA15)=MOD(YEAR('Rent Roll'!$C15),'Rent Roll'!$AA15),MONTH(AX$3)=MONTH('Rent Roll'!$C15)),1,0),0)</f>
        <v>0</v>
      </c>
      <c r="AY261" s="567">
        <f>IFERROR(IF(AND(NOT(YEAR(AY$3)&lt;=YEAR('Rent Roll'!$C15)+'Rent Roll'!$AB15-1),MOD(YEAR(AY$3),'Rent Roll'!$AA15)=MOD(YEAR('Rent Roll'!$C15),'Rent Roll'!$AA15),MONTH(AY$3)=MONTH('Rent Roll'!$C15)),1,0),0)</f>
        <v>0</v>
      </c>
      <c r="AZ261" s="567">
        <f>IFERROR(IF(AND(NOT(YEAR(AZ$3)&lt;=YEAR('Rent Roll'!$C15)+'Rent Roll'!$AB15-1),MOD(YEAR(AZ$3),'Rent Roll'!$AA15)=MOD(YEAR('Rent Roll'!$C15),'Rent Roll'!$AA15),MONTH(AZ$3)=MONTH('Rent Roll'!$C15)),1,0),0)</f>
        <v>0</v>
      </c>
      <c r="BA261" s="567">
        <f>IFERROR(IF(AND(NOT(YEAR(BA$3)&lt;=YEAR('Rent Roll'!$C15)+'Rent Roll'!$AB15-1),MOD(YEAR(BA$3),'Rent Roll'!$AA15)=MOD(YEAR('Rent Roll'!$C15),'Rent Roll'!$AA15),MONTH(BA$3)=MONTH('Rent Roll'!$C15)),1,0),0)</f>
        <v>0</v>
      </c>
      <c r="BB261" s="767">
        <f>IFERROR(IF(AND(NOT(YEAR(BB$3)&lt;=YEAR('Rent Roll'!$C15)+'Rent Roll'!$AB15-1),MOD(YEAR(BB$3),'Rent Roll'!$AA15)=MOD(YEAR('Rent Roll'!$C15),'Rent Roll'!$AA15),MONTH(BB$3)=MONTH('Rent Roll'!$C15)),1,0),0)</f>
        <v>0</v>
      </c>
      <c r="BC261" s="768">
        <f>IFERROR(IF(AND(NOT(YEAR(BC$3)&lt;=YEAR('Rent Roll'!$C15)+'Rent Roll'!$AB15-1),MOD(YEAR(BC$3),'Rent Roll'!$AA15)=MOD(YEAR('Rent Roll'!$C15),'Rent Roll'!$AA15),MONTH(BC$3)=MONTH('Rent Roll'!$C15)),1,0),0)</f>
        <v>0</v>
      </c>
      <c r="BD261" s="567">
        <f>IFERROR(IF(AND(NOT(YEAR(BD$3)&lt;=YEAR('Rent Roll'!$C15)+'Rent Roll'!$AB15-1),MOD(YEAR(BD$3),'Rent Roll'!$AA15)=MOD(YEAR('Rent Roll'!$C15),'Rent Roll'!$AA15),MONTH(BD$3)=MONTH('Rent Roll'!$C15)),1,0),0)</f>
        <v>0</v>
      </c>
      <c r="BE261" s="567">
        <f>IFERROR(IF(AND(NOT(YEAR(BE$3)&lt;=YEAR('Rent Roll'!$C15)+'Rent Roll'!$AB15-1),MOD(YEAR(BE$3),'Rent Roll'!$AA15)=MOD(YEAR('Rent Roll'!$C15),'Rent Roll'!$AA15),MONTH(BE$3)=MONTH('Rent Roll'!$C15)),1,0),0)</f>
        <v>0</v>
      </c>
      <c r="BF261" s="567">
        <f>IFERROR(IF(AND(NOT(YEAR(BF$3)&lt;=YEAR('Rent Roll'!$C15)+'Rent Roll'!$AB15-1),MOD(YEAR(BF$3),'Rent Roll'!$AA15)=MOD(YEAR('Rent Roll'!$C15),'Rent Roll'!$AA15),MONTH(BF$3)=MONTH('Rent Roll'!$C15)),1,0),0)</f>
        <v>0</v>
      </c>
      <c r="BG261" s="567">
        <f>IFERROR(IF(AND(NOT(YEAR(BG$3)&lt;=YEAR('Rent Roll'!$C15)+'Rent Roll'!$AB15-1),MOD(YEAR(BG$3),'Rent Roll'!$AA15)=MOD(YEAR('Rent Roll'!$C15),'Rent Roll'!$AA15),MONTH(BG$3)=MONTH('Rent Roll'!$C15)),1,0),0)</f>
        <v>0</v>
      </c>
      <c r="BH261" s="567">
        <f>IFERROR(IF(AND(NOT(YEAR(BH$3)&lt;=YEAR('Rent Roll'!$C15)+'Rent Roll'!$AB15-1),MOD(YEAR(BH$3),'Rent Roll'!$AA15)=MOD(YEAR('Rent Roll'!$C15),'Rent Roll'!$AA15),MONTH(BH$3)=MONTH('Rent Roll'!$C15)),1,0),0)</f>
        <v>0</v>
      </c>
      <c r="BI261" s="567">
        <f>IFERROR(IF(AND(NOT(YEAR(BI$3)&lt;=YEAR('Rent Roll'!$C15)+'Rent Roll'!$AB15-1),MOD(YEAR(BI$3),'Rent Roll'!$AA15)=MOD(YEAR('Rent Roll'!$C15),'Rent Roll'!$AA15),MONTH(BI$3)=MONTH('Rent Roll'!$C15)),1,0),0)</f>
        <v>0</v>
      </c>
      <c r="BJ261" s="567">
        <f>IFERROR(IF(AND(NOT(YEAR(BJ$3)&lt;=YEAR('Rent Roll'!$C15)+'Rent Roll'!$AB15-1),MOD(YEAR(BJ$3),'Rent Roll'!$AA15)=MOD(YEAR('Rent Roll'!$C15),'Rent Roll'!$AA15),MONTH(BJ$3)=MONTH('Rent Roll'!$C15)),1,0),0)</f>
        <v>0</v>
      </c>
      <c r="BK261" s="567">
        <f>IFERROR(IF(AND(NOT(YEAR(BK$3)&lt;=YEAR('Rent Roll'!$C15)+'Rent Roll'!$AB15-1),MOD(YEAR(BK$3),'Rent Roll'!$AA15)=MOD(YEAR('Rent Roll'!$C15),'Rent Roll'!$AA15),MONTH(BK$3)=MONTH('Rent Roll'!$C15)),1,0),0)</f>
        <v>0</v>
      </c>
      <c r="BL261" s="567">
        <f>IFERROR(IF(AND(NOT(YEAR(BL$3)&lt;=YEAR('Rent Roll'!$C15)+'Rent Roll'!$AB15-1),MOD(YEAR(BL$3),'Rent Roll'!$AA15)=MOD(YEAR('Rent Roll'!$C15),'Rent Roll'!$AA15),MONTH(BL$3)=MONTH('Rent Roll'!$C15)),1,0),0)</f>
        <v>0</v>
      </c>
      <c r="BM261" s="567">
        <f>IFERROR(IF(AND(NOT(YEAR(BM$3)&lt;=YEAR('Rent Roll'!$C15)+'Rent Roll'!$AB15-1),MOD(YEAR(BM$3),'Rent Roll'!$AA15)=MOD(YEAR('Rent Roll'!$C15),'Rent Roll'!$AA15),MONTH(BM$3)=MONTH('Rent Roll'!$C15)),1,0),0)</f>
        <v>0</v>
      </c>
      <c r="BN261" s="767">
        <f>IFERROR(IF(AND(NOT(YEAR(BN$3)&lt;=YEAR('Rent Roll'!$C15)+'Rent Roll'!$AB15-1),MOD(YEAR(BN$3),'Rent Roll'!$AA15)=MOD(YEAR('Rent Roll'!$C15),'Rent Roll'!$AA15),MONTH(BN$3)=MONTH('Rent Roll'!$C15)),1,0),0)</f>
        <v>0</v>
      </c>
      <c r="BO261" s="768">
        <f>IFERROR(IF(AND(NOT(YEAR(BO$3)&lt;=YEAR('Rent Roll'!$C15)+'Rent Roll'!$AB15-1),MOD(YEAR(BO$3),'Rent Roll'!$AA15)=MOD(YEAR('Rent Roll'!$C15),'Rent Roll'!$AA15),MONTH(BO$3)=MONTH('Rent Roll'!$C15)),1,0),0)</f>
        <v>0</v>
      </c>
      <c r="BP261" s="567">
        <f>IFERROR(IF(AND(NOT(YEAR(BP$3)&lt;=YEAR('Rent Roll'!$C15)+'Rent Roll'!$AB15-1),MOD(YEAR(BP$3),'Rent Roll'!$AA15)=MOD(YEAR('Rent Roll'!$C15),'Rent Roll'!$AA15),MONTH(BP$3)=MONTH('Rent Roll'!$C15)),1,0),0)</f>
        <v>0</v>
      </c>
      <c r="BQ261" s="567">
        <f>IFERROR(IF(AND(NOT(YEAR(BQ$3)&lt;=YEAR('Rent Roll'!$C15)+'Rent Roll'!$AB15-1),MOD(YEAR(BQ$3),'Rent Roll'!$AA15)=MOD(YEAR('Rent Roll'!$C15),'Rent Roll'!$AA15),MONTH(BQ$3)=MONTH('Rent Roll'!$C15)),1,0),0)</f>
        <v>0</v>
      </c>
      <c r="BR261" s="567">
        <f>IFERROR(IF(AND(NOT(YEAR(BR$3)&lt;=YEAR('Rent Roll'!$C15)+'Rent Roll'!$AB15-1),MOD(YEAR(BR$3),'Rent Roll'!$AA15)=MOD(YEAR('Rent Roll'!$C15),'Rent Roll'!$AA15),MONTH(BR$3)=MONTH('Rent Roll'!$C15)),1,0),0)</f>
        <v>0</v>
      </c>
      <c r="BS261" s="567">
        <f>IFERROR(IF(AND(NOT(YEAR(BS$3)&lt;=YEAR('Rent Roll'!$C15)+'Rent Roll'!$AB15-1),MOD(YEAR(BS$3),'Rent Roll'!$AA15)=MOD(YEAR('Rent Roll'!$C15),'Rent Roll'!$AA15),MONTH(BS$3)=MONTH('Rent Roll'!$C15)),1,0),0)</f>
        <v>0</v>
      </c>
      <c r="BT261" s="567">
        <f>IFERROR(IF(AND(NOT(YEAR(BT$3)&lt;=YEAR('Rent Roll'!$C15)+'Rent Roll'!$AB15-1),MOD(YEAR(BT$3),'Rent Roll'!$AA15)=MOD(YEAR('Rent Roll'!$C15),'Rent Roll'!$AA15),MONTH(BT$3)=MONTH('Rent Roll'!$C15)),1,0),0)</f>
        <v>0</v>
      </c>
      <c r="BU261" s="567">
        <f>IFERROR(IF(AND(NOT(YEAR(BU$3)&lt;=YEAR('Rent Roll'!$C15)+'Rent Roll'!$AB15-1),MOD(YEAR(BU$3),'Rent Roll'!$AA15)=MOD(YEAR('Rent Roll'!$C15),'Rent Roll'!$AA15),MONTH(BU$3)=MONTH('Rent Roll'!$C15)),1,0),0)</f>
        <v>0</v>
      </c>
      <c r="BV261" s="567">
        <f>IFERROR(IF(AND(NOT(YEAR(BV$3)&lt;=YEAR('Rent Roll'!$C15)+'Rent Roll'!$AB15-1),MOD(YEAR(BV$3),'Rent Roll'!$AA15)=MOD(YEAR('Rent Roll'!$C15),'Rent Roll'!$AA15),MONTH(BV$3)=MONTH('Rent Roll'!$C15)),1,0),0)</f>
        <v>0</v>
      </c>
      <c r="BW261" s="567">
        <f>IFERROR(IF(AND(NOT(YEAR(BW$3)&lt;=YEAR('Rent Roll'!$C15)+'Rent Roll'!$AB15-1),MOD(YEAR(BW$3),'Rent Roll'!$AA15)=MOD(YEAR('Rent Roll'!$C15),'Rent Roll'!$AA15),MONTH(BW$3)=MONTH('Rent Roll'!$C15)),1,0),0)</f>
        <v>0</v>
      </c>
      <c r="BX261" s="567">
        <f>IFERROR(IF(AND(NOT(YEAR(BX$3)&lt;=YEAR('Rent Roll'!$C15)+'Rent Roll'!$AB15-1),MOD(YEAR(BX$3),'Rent Roll'!$AA15)=MOD(YEAR('Rent Roll'!$C15),'Rent Roll'!$AA15),MONTH(BX$3)=MONTH('Rent Roll'!$C15)),1,0),0)</f>
        <v>0</v>
      </c>
      <c r="BY261" s="567">
        <f>IFERROR(IF(AND(NOT(YEAR(BY$3)&lt;=YEAR('Rent Roll'!$C15)+'Rent Roll'!$AB15-1),MOD(YEAR(BY$3),'Rent Roll'!$AA15)=MOD(YEAR('Rent Roll'!$C15),'Rent Roll'!$AA15),MONTH(BY$3)=MONTH('Rent Roll'!$C15)),1,0),0)</f>
        <v>0</v>
      </c>
      <c r="BZ261" s="767">
        <f>IFERROR(IF(AND(NOT(YEAR(BZ$3)&lt;=YEAR('Rent Roll'!$C15)+'Rent Roll'!$AB15-1),MOD(YEAR(BZ$3),'Rent Roll'!$AA15)=MOD(YEAR('Rent Roll'!$C15),'Rent Roll'!$AA15),MONTH(BZ$3)=MONTH('Rent Roll'!$C15)),1,0),0)</f>
        <v>0</v>
      </c>
      <c r="CA261" s="768">
        <f>IFERROR(IF(AND(NOT(YEAR(CA$3)&lt;=YEAR('Rent Roll'!$C15)+'Rent Roll'!$AB15-1),MOD(YEAR(CA$3),'Rent Roll'!$AA15)=MOD(YEAR('Rent Roll'!$C15),'Rent Roll'!$AA15),MONTH(CA$3)=MONTH('Rent Roll'!$C15)),1,0),0)</f>
        <v>0</v>
      </c>
      <c r="CB261" s="567">
        <f>IFERROR(IF(AND(NOT(YEAR(CB$3)&lt;=YEAR('Rent Roll'!$C15)+'Rent Roll'!$AB15-1),MOD(YEAR(CB$3),'Rent Roll'!$AA15)=MOD(YEAR('Rent Roll'!$C15),'Rent Roll'!$AA15),MONTH(CB$3)=MONTH('Rent Roll'!$C15)),1,0),0)</f>
        <v>0</v>
      </c>
      <c r="CC261" s="567">
        <f>IFERROR(IF(AND(NOT(YEAR(CC$3)&lt;=YEAR('Rent Roll'!$C15)+'Rent Roll'!$AB15-1),MOD(YEAR(CC$3),'Rent Roll'!$AA15)=MOD(YEAR('Rent Roll'!$C15),'Rent Roll'!$AA15),MONTH(CC$3)=MONTH('Rent Roll'!$C15)),1,0),0)</f>
        <v>0</v>
      </c>
      <c r="CD261" s="567">
        <f>IFERROR(IF(AND(NOT(YEAR(CD$3)&lt;=YEAR('Rent Roll'!$C15)+'Rent Roll'!$AB15-1),MOD(YEAR(CD$3),'Rent Roll'!$AA15)=MOD(YEAR('Rent Roll'!$C15),'Rent Roll'!$AA15),MONTH(CD$3)=MONTH('Rent Roll'!$C15)),1,0),0)</f>
        <v>0</v>
      </c>
      <c r="CE261" s="567">
        <f>IFERROR(IF(AND(NOT(YEAR(CE$3)&lt;=YEAR('Rent Roll'!$C15)+'Rent Roll'!$AB15-1),MOD(YEAR(CE$3),'Rent Roll'!$AA15)=MOD(YEAR('Rent Roll'!$C15),'Rent Roll'!$AA15),MONTH(CE$3)=MONTH('Rent Roll'!$C15)),1,0),0)</f>
        <v>0</v>
      </c>
      <c r="CF261" s="567">
        <f>IFERROR(IF(AND(NOT(YEAR(CF$3)&lt;=YEAR('Rent Roll'!$C15)+'Rent Roll'!$AB15-1),MOD(YEAR(CF$3),'Rent Roll'!$AA15)=MOD(YEAR('Rent Roll'!$C15),'Rent Roll'!$AA15),MONTH(CF$3)=MONTH('Rent Roll'!$C15)),1,0),0)</f>
        <v>0</v>
      </c>
      <c r="CG261" s="567">
        <f>IFERROR(IF(AND(NOT(YEAR(CG$3)&lt;=YEAR('Rent Roll'!$C15)+'Rent Roll'!$AB15-1),MOD(YEAR(CG$3),'Rent Roll'!$AA15)=MOD(YEAR('Rent Roll'!$C15),'Rent Roll'!$AA15),MONTH(CG$3)=MONTH('Rent Roll'!$C15)),1,0),0)</f>
        <v>0</v>
      </c>
      <c r="CH261" s="567">
        <f>IFERROR(IF(AND(NOT(YEAR(CH$3)&lt;=YEAR('Rent Roll'!$C15)+'Rent Roll'!$AB15-1),MOD(YEAR(CH$3),'Rent Roll'!$AA15)=MOD(YEAR('Rent Roll'!$C15),'Rent Roll'!$AA15),MONTH(CH$3)=MONTH('Rent Roll'!$C15)),1,0),0)</f>
        <v>0</v>
      </c>
      <c r="CI261" s="567">
        <f>IFERROR(IF(AND(NOT(YEAR(CI$3)&lt;=YEAR('Rent Roll'!$C15)+'Rent Roll'!$AB15-1),MOD(YEAR(CI$3),'Rent Roll'!$AA15)=MOD(YEAR('Rent Roll'!$C15),'Rent Roll'!$AA15),MONTH(CI$3)=MONTH('Rent Roll'!$C15)),1,0),0)</f>
        <v>0</v>
      </c>
      <c r="CJ261" s="567">
        <f>IFERROR(IF(AND(NOT(YEAR(CJ$3)&lt;=YEAR('Rent Roll'!$C15)+'Rent Roll'!$AB15-1),MOD(YEAR(CJ$3),'Rent Roll'!$AA15)=MOD(YEAR('Rent Roll'!$C15),'Rent Roll'!$AA15),MONTH(CJ$3)=MONTH('Rent Roll'!$C15)),1,0),0)</f>
        <v>0</v>
      </c>
      <c r="CK261" s="567">
        <f>IFERROR(IF(AND(NOT(YEAR(CK$3)&lt;=YEAR('Rent Roll'!$C15)+'Rent Roll'!$AB15-1),MOD(YEAR(CK$3),'Rent Roll'!$AA15)=MOD(YEAR('Rent Roll'!$C15),'Rent Roll'!$AA15),MONTH(CK$3)=MONTH('Rent Roll'!$C15)),1,0),0)</f>
        <v>0</v>
      </c>
      <c r="CL261" s="767">
        <f>IFERROR(IF(AND(NOT(YEAR(CL$3)&lt;=YEAR('Rent Roll'!$C15)+'Rent Roll'!$AB15-1),MOD(YEAR(CL$3),'Rent Roll'!$AA15)=MOD(YEAR('Rent Roll'!$C15),'Rent Roll'!$AA15),MONTH(CL$3)=MONTH('Rent Roll'!$C15)),1,0),0)</f>
        <v>0</v>
      </c>
      <c r="CM261" s="768">
        <f>IFERROR(IF(AND(NOT(YEAR(CM$3)&lt;=YEAR('Rent Roll'!$C15)+'Rent Roll'!$AB15-1),MOD(YEAR(CM$3),'Rent Roll'!$AA15)=MOD(YEAR('Rent Roll'!$C15),'Rent Roll'!$AA15),MONTH(CM$3)=MONTH('Rent Roll'!$C15)),1,0),0)</f>
        <v>0</v>
      </c>
      <c r="CN261" s="567">
        <f>IFERROR(IF(AND(NOT(YEAR(CN$3)&lt;=YEAR('Rent Roll'!$C15)+'Rent Roll'!$AB15-1),MOD(YEAR(CN$3),'Rent Roll'!$AA15)=MOD(YEAR('Rent Roll'!$C15),'Rent Roll'!$AA15),MONTH(CN$3)=MONTH('Rent Roll'!$C15)),1,0),0)</f>
        <v>0</v>
      </c>
      <c r="CO261" s="567">
        <f>IFERROR(IF(AND(NOT(YEAR(CO$3)&lt;=YEAR('Rent Roll'!$C15)+'Rent Roll'!$AB15-1),MOD(YEAR(CO$3),'Rent Roll'!$AA15)=MOD(YEAR('Rent Roll'!$C15),'Rent Roll'!$AA15),MONTH(CO$3)=MONTH('Rent Roll'!$C15)),1,0),0)</f>
        <v>0</v>
      </c>
      <c r="CP261" s="567">
        <f>IFERROR(IF(AND(NOT(YEAR(CP$3)&lt;=YEAR('Rent Roll'!$C15)+'Rent Roll'!$AB15-1),MOD(YEAR(CP$3),'Rent Roll'!$AA15)=MOD(YEAR('Rent Roll'!$C15),'Rent Roll'!$AA15),MONTH(CP$3)=MONTH('Rent Roll'!$C15)),1,0),0)</f>
        <v>0</v>
      </c>
      <c r="CQ261" s="567">
        <f>IFERROR(IF(AND(NOT(YEAR(CQ$3)&lt;=YEAR('Rent Roll'!$C15)+'Rent Roll'!$AB15-1),MOD(YEAR(CQ$3),'Rent Roll'!$AA15)=MOD(YEAR('Rent Roll'!$C15),'Rent Roll'!$AA15),MONTH(CQ$3)=MONTH('Rent Roll'!$C15)),1,0),0)</f>
        <v>0</v>
      </c>
      <c r="CR261" s="567">
        <f>IFERROR(IF(AND(NOT(YEAR(CR$3)&lt;=YEAR('Rent Roll'!$C15)+'Rent Roll'!$AB15-1),MOD(YEAR(CR$3),'Rent Roll'!$AA15)=MOD(YEAR('Rent Roll'!$C15),'Rent Roll'!$AA15),MONTH(CR$3)=MONTH('Rent Roll'!$C15)),1,0),0)</f>
        <v>0</v>
      </c>
      <c r="CS261" s="567">
        <f>IFERROR(IF(AND(NOT(YEAR(CS$3)&lt;=YEAR('Rent Roll'!$C15)+'Rent Roll'!$AB15-1),MOD(YEAR(CS$3),'Rent Roll'!$AA15)=MOD(YEAR('Rent Roll'!$C15),'Rent Roll'!$AA15),MONTH(CS$3)=MONTH('Rent Roll'!$C15)),1,0),0)</f>
        <v>0</v>
      </c>
      <c r="CT261" s="567">
        <f>IFERROR(IF(AND(NOT(YEAR(CT$3)&lt;=YEAR('Rent Roll'!$C15)+'Rent Roll'!$AB15-1),MOD(YEAR(CT$3),'Rent Roll'!$AA15)=MOD(YEAR('Rent Roll'!$C15),'Rent Roll'!$AA15),MONTH(CT$3)=MONTH('Rent Roll'!$C15)),1,0),0)</f>
        <v>0</v>
      </c>
      <c r="CU261" s="567">
        <f>IFERROR(IF(AND(NOT(YEAR(CU$3)&lt;=YEAR('Rent Roll'!$C15)+'Rent Roll'!$AB15-1),MOD(YEAR(CU$3),'Rent Roll'!$AA15)=MOD(YEAR('Rent Roll'!$C15),'Rent Roll'!$AA15),MONTH(CU$3)=MONTH('Rent Roll'!$C15)),1,0),0)</f>
        <v>0</v>
      </c>
      <c r="CV261" s="567">
        <f>IFERROR(IF(AND(NOT(YEAR(CV$3)&lt;=YEAR('Rent Roll'!$C15)+'Rent Roll'!$AB15-1),MOD(YEAR(CV$3),'Rent Roll'!$AA15)=MOD(YEAR('Rent Roll'!$C15),'Rent Roll'!$AA15),MONTH(CV$3)=MONTH('Rent Roll'!$C15)),1,0),0)</f>
        <v>0</v>
      </c>
      <c r="CW261" s="567">
        <f>IFERROR(IF(AND(NOT(YEAR(CW$3)&lt;=YEAR('Rent Roll'!$C15)+'Rent Roll'!$AB15-1),MOD(YEAR(CW$3),'Rent Roll'!$AA15)=MOD(YEAR('Rent Roll'!$C15),'Rent Roll'!$AA15),MONTH(CW$3)=MONTH('Rent Roll'!$C15)),1,0),0)</f>
        <v>0</v>
      </c>
      <c r="CX261" s="767">
        <f>IFERROR(IF(AND(NOT(YEAR(CX$3)&lt;=YEAR('Rent Roll'!$C15)+'Rent Roll'!$AB15-1),MOD(YEAR(CX$3),'Rent Roll'!$AA15)=MOD(YEAR('Rent Roll'!$C15),'Rent Roll'!$AA15),MONTH(CX$3)=MONTH('Rent Roll'!$C15)),1,0),0)</f>
        <v>0</v>
      </c>
      <c r="CY261" s="768">
        <f>IFERROR(IF(AND(NOT(YEAR(CY$3)&lt;=YEAR('Rent Roll'!$C15)+'Rent Roll'!$AB15-1),MOD(YEAR(CY$3),'Rent Roll'!$AA15)=MOD(YEAR('Rent Roll'!$C15),'Rent Roll'!$AA15),MONTH(CY$3)=MONTH('Rent Roll'!$C15)),1,0),0)</f>
        <v>0</v>
      </c>
      <c r="CZ261" s="567">
        <f>IFERROR(IF(AND(NOT(YEAR(CZ$3)&lt;=YEAR('Rent Roll'!$C15)+'Rent Roll'!$AB15-1),MOD(YEAR(CZ$3),'Rent Roll'!$AA15)=MOD(YEAR('Rent Roll'!$C15),'Rent Roll'!$AA15),MONTH(CZ$3)=MONTH('Rent Roll'!$C15)),1,0),0)</f>
        <v>0</v>
      </c>
      <c r="DA261" s="567">
        <f>IFERROR(IF(AND(NOT(YEAR(DA$3)&lt;=YEAR('Rent Roll'!$C15)+'Rent Roll'!$AB15-1),MOD(YEAR(DA$3),'Rent Roll'!$AA15)=MOD(YEAR('Rent Roll'!$C15),'Rent Roll'!$AA15),MONTH(DA$3)=MONTH('Rent Roll'!$C15)),1,0),0)</f>
        <v>0</v>
      </c>
      <c r="DB261" s="567">
        <f>IFERROR(IF(AND(NOT(YEAR(DB$3)&lt;=YEAR('Rent Roll'!$C15)+'Rent Roll'!$AB15-1),MOD(YEAR(DB$3),'Rent Roll'!$AA15)=MOD(YEAR('Rent Roll'!$C15),'Rent Roll'!$AA15),MONTH(DB$3)=MONTH('Rent Roll'!$C15)),1,0),0)</f>
        <v>0</v>
      </c>
      <c r="DC261" s="567">
        <f>IFERROR(IF(AND(NOT(YEAR(DC$3)&lt;=YEAR('Rent Roll'!$C15)+'Rent Roll'!$AB15-1),MOD(YEAR(DC$3),'Rent Roll'!$AA15)=MOD(YEAR('Rent Roll'!$C15),'Rent Roll'!$AA15),MONTH(DC$3)=MONTH('Rent Roll'!$C15)),1,0),0)</f>
        <v>0</v>
      </c>
      <c r="DD261" s="567">
        <f>IFERROR(IF(AND(NOT(YEAR(DD$3)&lt;=YEAR('Rent Roll'!$C15)+'Rent Roll'!$AB15-1),MOD(YEAR(DD$3),'Rent Roll'!$AA15)=MOD(YEAR('Rent Roll'!$C15),'Rent Roll'!$AA15),MONTH(DD$3)=MONTH('Rent Roll'!$C15)),1,0),0)</f>
        <v>0</v>
      </c>
      <c r="DE261" s="567">
        <f>IFERROR(IF(AND(NOT(YEAR(DE$3)&lt;=YEAR('Rent Roll'!$C15)+'Rent Roll'!$AB15-1),MOD(YEAR(DE$3),'Rent Roll'!$AA15)=MOD(YEAR('Rent Roll'!$C15),'Rent Roll'!$AA15),MONTH(DE$3)=MONTH('Rent Roll'!$C15)),1,0),0)</f>
        <v>0</v>
      </c>
      <c r="DF261" s="567">
        <f>IFERROR(IF(AND(NOT(YEAR(DF$3)&lt;=YEAR('Rent Roll'!$C15)+'Rent Roll'!$AB15-1),MOD(YEAR(DF$3),'Rent Roll'!$AA15)=MOD(YEAR('Rent Roll'!$C15),'Rent Roll'!$AA15),MONTH(DF$3)=MONTH('Rent Roll'!$C15)),1,0),0)</f>
        <v>0</v>
      </c>
      <c r="DG261" s="567">
        <f>IFERROR(IF(AND(NOT(YEAR(DG$3)&lt;=YEAR('Rent Roll'!$C15)+'Rent Roll'!$AB15-1),MOD(YEAR(DG$3),'Rent Roll'!$AA15)=MOD(YEAR('Rent Roll'!$C15),'Rent Roll'!$AA15),MONTH(DG$3)=MONTH('Rent Roll'!$C15)),1,0),0)</f>
        <v>0</v>
      </c>
      <c r="DH261" s="567">
        <f>IFERROR(IF(AND(NOT(YEAR(DH$3)&lt;=YEAR('Rent Roll'!$C15)+'Rent Roll'!$AB15-1),MOD(YEAR(DH$3),'Rent Roll'!$AA15)=MOD(YEAR('Rent Roll'!$C15),'Rent Roll'!$AA15),MONTH(DH$3)=MONTH('Rent Roll'!$C15)),1,0),0)</f>
        <v>0</v>
      </c>
      <c r="DI261" s="567">
        <f>IFERROR(IF(AND(NOT(YEAR(DI$3)&lt;=YEAR('Rent Roll'!$C15)+'Rent Roll'!$AB15-1),MOD(YEAR(DI$3),'Rent Roll'!$AA15)=MOD(YEAR('Rent Roll'!$C15),'Rent Roll'!$AA15),MONTH(DI$3)=MONTH('Rent Roll'!$C15)),1,0),0)</f>
        <v>0</v>
      </c>
      <c r="DJ261" s="767">
        <f>IFERROR(IF(AND(NOT(YEAR(DJ$3)&lt;=YEAR('Rent Roll'!$C15)+'Rent Roll'!$AB15-1),MOD(YEAR(DJ$3),'Rent Roll'!$AA15)=MOD(YEAR('Rent Roll'!$C15),'Rent Roll'!$AA15),MONTH(DJ$3)=MONTH('Rent Roll'!$C15)),1,0),0)</f>
        <v>0</v>
      </c>
      <c r="DK261" s="768">
        <f>IFERROR(IF(AND(NOT(YEAR(DK$3)&lt;=YEAR('Rent Roll'!$C15)+'Rent Roll'!$AB15-1),MOD(YEAR(DK$3),'Rent Roll'!$AA15)=MOD(YEAR('Rent Roll'!$C15),'Rent Roll'!$AA15),MONTH(DK$3)=MONTH('Rent Roll'!$C15)),1,0),0)</f>
        <v>0</v>
      </c>
      <c r="DL261" s="567">
        <f>IFERROR(IF(AND(NOT(YEAR(DL$3)&lt;=YEAR('Rent Roll'!$C15)+'Rent Roll'!$AB15-1),MOD(YEAR(DL$3),'Rent Roll'!$AA15)=MOD(YEAR('Rent Roll'!$C15),'Rent Roll'!$AA15),MONTH(DL$3)=MONTH('Rent Roll'!$C15)),1,0),0)</f>
        <v>0</v>
      </c>
      <c r="DM261" s="567">
        <f>IFERROR(IF(AND(NOT(YEAR(DM$3)&lt;=YEAR('Rent Roll'!$C15)+'Rent Roll'!$AB15-1),MOD(YEAR(DM$3),'Rent Roll'!$AA15)=MOD(YEAR('Rent Roll'!$C15),'Rent Roll'!$AA15),MONTH(DM$3)=MONTH('Rent Roll'!$C15)),1,0),0)</f>
        <v>0</v>
      </c>
      <c r="DN261" s="567">
        <f>IFERROR(IF(AND(NOT(YEAR(DN$3)&lt;=YEAR('Rent Roll'!$C15)+'Rent Roll'!$AB15-1),MOD(YEAR(DN$3),'Rent Roll'!$AA15)=MOD(YEAR('Rent Roll'!$C15),'Rent Roll'!$AA15),MONTH(DN$3)=MONTH('Rent Roll'!$C15)),1,0),0)</f>
        <v>0</v>
      </c>
      <c r="DO261" s="567">
        <f>IFERROR(IF(AND(NOT(YEAR(DO$3)&lt;=YEAR('Rent Roll'!$C15)+'Rent Roll'!$AB15-1),MOD(YEAR(DO$3),'Rent Roll'!$AA15)=MOD(YEAR('Rent Roll'!$C15),'Rent Roll'!$AA15),MONTH(DO$3)=MONTH('Rent Roll'!$C15)),1,0),0)</f>
        <v>0</v>
      </c>
      <c r="DP261" s="567">
        <f>IFERROR(IF(AND(NOT(YEAR(DP$3)&lt;=YEAR('Rent Roll'!$C15)+'Rent Roll'!$AB15-1),MOD(YEAR(DP$3),'Rent Roll'!$AA15)=MOD(YEAR('Rent Roll'!$C15),'Rent Roll'!$AA15),MONTH(DP$3)=MONTH('Rent Roll'!$C15)),1,0),0)</f>
        <v>0</v>
      </c>
      <c r="DQ261" s="567">
        <f>IFERROR(IF(AND(NOT(YEAR(DQ$3)&lt;=YEAR('Rent Roll'!$C15)+'Rent Roll'!$AB15-1),MOD(YEAR(DQ$3),'Rent Roll'!$AA15)=MOD(YEAR('Rent Roll'!$C15),'Rent Roll'!$AA15),MONTH(DQ$3)=MONTH('Rent Roll'!$C15)),1,0),0)</f>
        <v>0</v>
      </c>
      <c r="DR261" s="567">
        <f>IFERROR(IF(AND(NOT(YEAR(DR$3)&lt;=YEAR('Rent Roll'!$C15)+'Rent Roll'!$AB15-1),MOD(YEAR(DR$3),'Rent Roll'!$AA15)=MOD(YEAR('Rent Roll'!$C15),'Rent Roll'!$AA15),MONTH(DR$3)=MONTH('Rent Roll'!$C15)),1,0),0)</f>
        <v>0</v>
      </c>
      <c r="DS261" s="567">
        <f>IFERROR(IF(AND(NOT(YEAR(DS$3)&lt;=YEAR('Rent Roll'!$C15)+'Rent Roll'!$AB15-1),MOD(YEAR(DS$3),'Rent Roll'!$AA15)=MOD(YEAR('Rent Roll'!$C15),'Rent Roll'!$AA15),MONTH(DS$3)=MONTH('Rent Roll'!$C15)),1,0),0)</f>
        <v>0</v>
      </c>
      <c r="DT261" s="567">
        <f>IFERROR(IF(AND(NOT(YEAR(DT$3)&lt;=YEAR('Rent Roll'!$C15)+'Rent Roll'!$AB15-1),MOD(YEAR(DT$3),'Rent Roll'!$AA15)=MOD(YEAR('Rent Roll'!$C15),'Rent Roll'!$AA15),MONTH(DT$3)=MONTH('Rent Roll'!$C15)),1,0),0)</f>
        <v>0</v>
      </c>
      <c r="DU261" s="567">
        <f>IFERROR(IF(AND(NOT(YEAR(DU$3)&lt;=YEAR('Rent Roll'!$C15)+'Rent Roll'!$AB15-1),MOD(YEAR(DU$3),'Rent Roll'!$AA15)=MOD(YEAR('Rent Roll'!$C15),'Rent Roll'!$AA15),MONTH(DU$3)=MONTH('Rent Roll'!$C15)),1,0),0)</f>
        <v>0</v>
      </c>
      <c r="DV261" s="567">
        <f>IFERROR(IF(AND(NOT(YEAR(DV$3)&lt;=YEAR('Rent Roll'!$C15)+'Rent Roll'!$AB15-1),MOD(YEAR(DV$3),'Rent Roll'!$AA15)=MOD(YEAR('Rent Roll'!$C15),'Rent Roll'!$AA15),MONTH(DV$3)=MONTH('Rent Roll'!$C15)),1,0),0)</f>
        <v>0</v>
      </c>
    </row>
    <row r="262" spans="1:126" s="565" customFormat="1" ht="12" customHeight="1" outlineLevel="1" x14ac:dyDescent="0.4">
      <c r="A262" s="731"/>
      <c r="B262" s="564">
        <f>'Rent Roll'!$B16</f>
        <v>0</v>
      </c>
      <c r="C262" s="566"/>
      <c r="D262" s="566"/>
      <c r="E262" s="566"/>
      <c r="F262" s="778">
        <f>IFERROR(IF(AND(NOT(YEAR(F$3)&lt;=YEAR('Rent Roll'!$C16)+'Rent Roll'!$AB16-1),MOD(YEAR(F$3),'Rent Roll'!$AA16)=MOD(YEAR('Rent Roll'!$C16),'Rent Roll'!$AA16),MONTH(F$3)=MONTH('Rent Roll'!$C16)),1,0),0)</f>
        <v>0</v>
      </c>
      <c r="G262" s="768">
        <f>IFERROR(IF(AND(NOT(YEAR(G$3)&lt;=YEAR('Rent Roll'!$C16)+'Rent Roll'!$AB16-1),MOD(YEAR(G$3),'Rent Roll'!$AA16)=MOD(YEAR('Rent Roll'!$C16),'Rent Roll'!$AA16),MONTH(G$3)=MONTH('Rent Roll'!$C16)),1,0),0)</f>
        <v>0</v>
      </c>
      <c r="H262" s="567">
        <f>IFERROR(IF(AND(NOT(YEAR(H$3)&lt;=YEAR('Rent Roll'!$C16)+'Rent Roll'!$AB16-1),MOD(YEAR(H$3),'Rent Roll'!$AA16)=MOD(YEAR('Rent Roll'!$C16),'Rent Roll'!$AA16),MONTH(H$3)=MONTH('Rent Roll'!$C16)),1,0),0)</f>
        <v>0</v>
      </c>
      <c r="I262" s="567">
        <f>IFERROR(IF(AND(NOT(YEAR(I$3)&lt;=YEAR('Rent Roll'!$C16)+'Rent Roll'!$AB16-1),MOD(YEAR(I$3),'Rent Roll'!$AA16)=MOD(YEAR('Rent Roll'!$C16),'Rent Roll'!$AA16),MONTH(I$3)=MONTH('Rent Roll'!$C16)),1,0),0)</f>
        <v>0</v>
      </c>
      <c r="J262" s="567">
        <f>IFERROR(IF(AND(NOT(YEAR(J$3)&lt;=YEAR('Rent Roll'!$C16)+'Rent Roll'!$AB16-1),MOD(YEAR(J$3),'Rent Roll'!$AA16)=MOD(YEAR('Rent Roll'!$C16),'Rent Roll'!$AA16),MONTH(J$3)=MONTH('Rent Roll'!$C16)),1,0),0)</f>
        <v>0</v>
      </c>
      <c r="K262" s="567">
        <f>IFERROR(IF(AND(NOT(YEAR(K$3)&lt;=YEAR('Rent Roll'!$C16)+'Rent Roll'!$AB16-1),MOD(YEAR(K$3),'Rent Roll'!$AA16)=MOD(YEAR('Rent Roll'!$C16),'Rent Roll'!$AA16),MONTH(K$3)=MONTH('Rent Roll'!$C16)),1,0),0)</f>
        <v>0</v>
      </c>
      <c r="L262" s="567">
        <f>IFERROR(IF(AND(NOT(YEAR(L$3)&lt;=YEAR('Rent Roll'!$C16)+'Rent Roll'!$AB16-1),MOD(YEAR(L$3),'Rent Roll'!$AA16)=MOD(YEAR('Rent Roll'!$C16),'Rent Roll'!$AA16),MONTH(L$3)=MONTH('Rent Roll'!$C16)),1,0),0)</f>
        <v>0</v>
      </c>
      <c r="M262" s="567">
        <f>IFERROR(IF(AND(NOT(YEAR(M$3)&lt;=YEAR('Rent Roll'!$C16)+'Rent Roll'!$AB16-1),MOD(YEAR(M$3),'Rent Roll'!$AA16)=MOD(YEAR('Rent Roll'!$C16),'Rent Roll'!$AA16),MONTH(M$3)=MONTH('Rent Roll'!$C16)),1,0),0)</f>
        <v>0</v>
      </c>
      <c r="N262" s="567">
        <f>IFERROR(IF(AND(NOT(YEAR(N$3)&lt;=YEAR('Rent Roll'!$C16)+'Rent Roll'!$AB16-1),MOD(YEAR(N$3),'Rent Roll'!$AA16)=MOD(YEAR('Rent Roll'!$C16),'Rent Roll'!$AA16),MONTH(N$3)=MONTH('Rent Roll'!$C16)),1,0),0)</f>
        <v>0</v>
      </c>
      <c r="O262" s="567">
        <f>IFERROR(IF(AND(NOT(YEAR(O$3)&lt;=YEAR('Rent Roll'!$C16)+'Rent Roll'!$AB16-1),MOD(YEAR(O$3),'Rent Roll'!$AA16)=MOD(YEAR('Rent Roll'!$C16),'Rent Roll'!$AA16),MONTH(O$3)=MONTH('Rent Roll'!$C16)),1,0),0)</f>
        <v>0</v>
      </c>
      <c r="P262" s="567">
        <f>IFERROR(IF(AND(NOT(YEAR(P$3)&lt;=YEAR('Rent Roll'!$C16)+'Rent Roll'!$AB16-1),MOD(YEAR(P$3),'Rent Roll'!$AA16)=MOD(YEAR('Rent Roll'!$C16),'Rent Roll'!$AA16),MONTH(P$3)=MONTH('Rent Roll'!$C16)),1,0),0)</f>
        <v>0</v>
      </c>
      <c r="Q262" s="567">
        <f>IFERROR(IF(AND(NOT(YEAR(Q$3)&lt;=YEAR('Rent Roll'!$C16)+'Rent Roll'!$AB16-1),MOD(YEAR(Q$3),'Rent Roll'!$AA16)=MOD(YEAR('Rent Roll'!$C16),'Rent Roll'!$AA16),MONTH(Q$3)=MONTH('Rent Roll'!$C16)),1,0),0)</f>
        <v>0</v>
      </c>
      <c r="R262" s="767">
        <f>IFERROR(IF(AND(NOT(YEAR(R$3)&lt;=YEAR('Rent Roll'!$C16)+'Rent Roll'!$AB16-1),MOD(YEAR(R$3),'Rent Roll'!$AA16)=MOD(YEAR('Rent Roll'!$C16),'Rent Roll'!$AA16),MONTH(R$3)=MONTH('Rent Roll'!$C16)),1,0),0)</f>
        <v>0</v>
      </c>
      <c r="S262" s="768">
        <f>IFERROR(IF(AND(NOT(YEAR(S$3)&lt;=YEAR('Rent Roll'!$C16)+'Rent Roll'!$AB16-1),MOD(YEAR(S$3),'Rent Roll'!$AA16)=MOD(YEAR('Rent Roll'!$C16),'Rent Roll'!$AA16),MONTH(S$3)=MONTH('Rent Roll'!$C16)),1,0),0)</f>
        <v>0</v>
      </c>
      <c r="T262" s="567">
        <f>IFERROR(IF(AND(NOT(YEAR(T$3)&lt;=YEAR('Rent Roll'!$C16)+'Rent Roll'!$AB16-1),MOD(YEAR(T$3),'Rent Roll'!$AA16)=MOD(YEAR('Rent Roll'!$C16),'Rent Roll'!$AA16),MONTH(T$3)=MONTH('Rent Roll'!$C16)),1,0),0)</f>
        <v>0</v>
      </c>
      <c r="U262" s="567">
        <f>IFERROR(IF(AND(NOT(YEAR(U$3)&lt;=YEAR('Rent Roll'!$C16)+'Rent Roll'!$AB16-1),MOD(YEAR(U$3),'Rent Roll'!$AA16)=MOD(YEAR('Rent Roll'!$C16),'Rent Roll'!$AA16),MONTH(U$3)=MONTH('Rent Roll'!$C16)),1,0),0)</f>
        <v>0</v>
      </c>
      <c r="V262" s="567">
        <f>IFERROR(IF(AND(NOT(YEAR(V$3)&lt;=YEAR('Rent Roll'!$C16)+'Rent Roll'!$AB16-1),MOD(YEAR(V$3),'Rent Roll'!$AA16)=MOD(YEAR('Rent Roll'!$C16),'Rent Roll'!$AA16),MONTH(V$3)=MONTH('Rent Roll'!$C16)),1,0),0)</f>
        <v>0</v>
      </c>
      <c r="W262" s="567">
        <f>IFERROR(IF(AND(NOT(YEAR(W$3)&lt;=YEAR('Rent Roll'!$C16)+'Rent Roll'!$AB16-1),MOD(YEAR(W$3),'Rent Roll'!$AA16)=MOD(YEAR('Rent Roll'!$C16),'Rent Roll'!$AA16),MONTH(W$3)=MONTH('Rent Roll'!$C16)),1,0),0)</f>
        <v>0</v>
      </c>
      <c r="X262" s="567">
        <f>IFERROR(IF(AND(NOT(YEAR(X$3)&lt;=YEAR('Rent Roll'!$C16)+'Rent Roll'!$AB16-1),MOD(YEAR(X$3),'Rent Roll'!$AA16)=MOD(YEAR('Rent Roll'!$C16),'Rent Roll'!$AA16),MONTH(X$3)=MONTH('Rent Roll'!$C16)),1,0),0)</f>
        <v>0</v>
      </c>
      <c r="Y262" s="567">
        <f>IFERROR(IF(AND(NOT(YEAR(Y$3)&lt;=YEAR('Rent Roll'!$C16)+'Rent Roll'!$AB16-1),MOD(YEAR(Y$3),'Rent Roll'!$AA16)=MOD(YEAR('Rent Roll'!$C16),'Rent Roll'!$AA16),MONTH(Y$3)=MONTH('Rent Roll'!$C16)),1,0),0)</f>
        <v>0</v>
      </c>
      <c r="Z262" s="567">
        <f>IFERROR(IF(AND(NOT(YEAR(Z$3)&lt;=YEAR('Rent Roll'!$C16)+'Rent Roll'!$AB16-1),MOD(YEAR(Z$3),'Rent Roll'!$AA16)=MOD(YEAR('Rent Roll'!$C16),'Rent Roll'!$AA16),MONTH(Z$3)=MONTH('Rent Roll'!$C16)),1,0),0)</f>
        <v>0</v>
      </c>
      <c r="AA262" s="567">
        <f>IFERROR(IF(AND(NOT(YEAR(AA$3)&lt;=YEAR('Rent Roll'!$C16)+'Rent Roll'!$AB16-1),MOD(YEAR(AA$3),'Rent Roll'!$AA16)=MOD(YEAR('Rent Roll'!$C16),'Rent Roll'!$AA16),MONTH(AA$3)=MONTH('Rent Roll'!$C16)),1,0),0)</f>
        <v>0</v>
      </c>
      <c r="AB262" s="567">
        <f>IFERROR(IF(AND(NOT(YEAR(AB$3)&lt;=YEAR('Rent Roll'!$C16)+'Rent Roll'!$AB16-1),MOD(YEAR(AB$3),'Rent Roll'!$AA16)=MOD(YEAR('Rent Roll'!$C16),'Rent Roll'!$AA16),MONTH(AB$3)=MONTH('Rent Roll'!$C16)),1,0),0)</f>
        <v>0</v>
      </c>
      <c r="AC262" s="567">
        <f>IFERROR(IF(AND(NOT(YEAR(AC$3)&lt;=YEAR('Rent Roll'!$C16)+'Rent Roll'!$AB16-1),MOD(YEAR(AC$3),'Rent Roll'!$AA16)=MOD(YEAR('Rent Roll'!$C16),'Rent Roll'!$AA16),MONTH(AC$3)=MONTH('Rent Roll'!$C16)),1,0),0)</f>
        <v>0</v>
      </c>
      <c r="AD262" s="767">
        <f>IFERROR(IF(AND(NOT(YEAR(AD$3)&lt;=YEAR('Rent Roll'!$C16)+'Rent Roll'!$AB16-1),MOD(YEAR(AD$3),'Rent Roll'!$AA16)=MOD(YEAR('Rent Roll'!$C16),'Rent Roll'!$AA16),MONTH(AD$3)=MONTH('Rent Roll'!$C16)),1,0),0)</f>
        <v>0</v>
      </c>
      <c r="AE262" s="768">
        <f>IFERROR(IF(AND(NOT(YEAR(AE$3)&lt;=YEAR('Rent Roll'!$C16)+'Rent Roll'!$AB16-1),MOD(YEAR(AE$3),'Rent Roll'!$AA16)=MOD(YEAR('Rent Roll'!$C16),'Rent Roll'!$AA16),MONTH(AE$3)=MONTH('Rent Roll'!$C16)),1,0),0)</f>
        <v>0</v>
      </c>
      <c r="AF262" s="567">
        <f>IFERROR(IF(AND(NOT(YEAR(AF$3)&lt;=YEAR('Rent Roll'!$C16)+'Rent Roll'!$AB16-1),MOD(YEAR(AF$3),'Rent Roll'!$AA16)=MOD(YEAR('Rent Roll'!$C16),'Rent Roll'!$AA16),MONTH(AF$3)=MONTH('Rent Roll'!$C16)),1,0),0)</f>
        <v>0</v>
      </c>
      <c r="AG262" s="567">
        <f>IFERROR(IF(AND(NOT(YEAR(AG$3)&lt;=YEAR('Rent Roll'!$C16)+'Rent Roll'!$AB16-1),MOD(YEAR(AG$3),'Rent Roll'!$AA16)=MOD(YEAR('Rent Roll'!$C16),'Rent Roll'!$AA16),MONTH(AG$3)=MONTH('Rent Roll'!$C16)),1,0),0)</f>
        <v>0</v>
      </c>
      <c r="AH262" s="567">
        <f>IFERROR(IF(AND(NOT(YEAR(AH$3)&lt;=YEAR('Rent Roll'!$C16)+'Rent Roll'!$AB16-1),MOD(YEAR(AH$3),'Rent Roll'!$AA16)=MOD(YEAR('Rent Roll'!$C16),'Rent Roll'!$AA16),MONTH(AH$3)=MONTH('Rent Roll'!$C16)),1,0),0)</f>
        <v>0</v>
      </c>
      <c r="AI262" s="567">
        <f>IFERROR(IF(AND(NOT(YEAR(AI$3)&lt;=YEAR('Rent Roll'!$C16)+'Rent Roll'!$AB16-1),MOD(YEAR(AI$3),'Rent Roll'!$AA16)=MOD(YEAR('Rent Roll'!$C16),'Rent Roll'!$AA16),MONTH(AI$3)=MONTH('Rent Roll'!$C16)),1,0),0)</f>
        <v>0</v>
      </c>
      <c r="AJ262" s="567">
        <f>IFERROR(IF(AND(NOT(YEAR(AJ$3)&lt;=YEAR('Rent Roll'!$C16)+'Rent Roll'!$AB16-1),MOD(YEAR(AJ$3),'Rent Roll'!$AA16)=MOD(YEAR('Rent Roll'!$C16),'Rent Roll'!$AA16),MONTH(AJ$3)=MONTH('Rent Roll'!$C16)),1,0),0)</f>
        <v>0</v>
      </c>
      <c r="AK262" s="567">
        <f>IFERROR(IF(AND(NOT(YEAR(AK$3)&lt;=YEAR('Rent Roll'!$C16)+'Rent Roll'!$AB16-1),MOD(YEAR(AK$3),'Rent Roll'!$AA16)=MOD(YEAR('Rent Roll'!$C16),'Rent Roll'!$AA16),MONTH(AK$3)=MONTH('Rent Roll'!$C16)),1,0),0)</f>
        <v>0</v>
      </c>
      <c r="AL262" s="567">
        <f>IFERROR(IF(AND(NOT(YEAR(AL$3)&lt;=YEAR('Rent Roll'!$C16)+'Rent Roll'!$AB16-1),MOD(YEAR(AL$3),'Rent Roll'!$AA16)=MOD(YEAR('Rent Roll'!$C16),'Rent Roll'!$AA16),MONTH(AL$3)=MONTH('Rent Roll'!$C16)),1,0),0)</f>
        <v>0</v>
      </c>
      <c r="AM262" s="567">
        <f>IFERROR(IF(AND(NOT(YEAR(AM$3)&lt;=YEAR('Rent Roll'!$C16)+'Rent Roll'!$AB16-1),MOD(YEAR(AM$3),'Rent Roll'!$AA16)=MOD(YEAR('Rent Roll'!$C16),'Rent Roll'!$AA16),MONTH(AM$3)=MONTH('Rent Roll'!$C16)),1,0),0)</f>
        <v>0</v>
      </c>
      <c r="AN262" s="567">
        <f>IFERROR(IF(AND(NOT(YEAR(AN$3)&lt;=YEAR('Rent Roll'!$C16)+'Rent Roll'!$AB16-1),MOD(YEAR(AN$3),'Rent Roll'!$AA16)=MOD(YEAR('Rent Roll'!$C16),'Rent Roll'!$AA16),MONTH(AN$3)=MONTH('Rent Roll'!$C16)),1,0),0)</f>
        <v>0</v>
      </c>
      <c r="AO262" s="567">
        <f>IFERROR(IF(AND(NOT(YEAR(AO$3)&lt;=YEAR('Rent Roll'!$C16)+'Rent Roll'!$AB16-1),MOD(YEAR(AO$3),'Rent Roll'!$AA16)=MOD(YEAR('Rent Roll'!$C16),'Rent Roll'!$AA16),MONTH(AO$3)=MONTH('Rent Roll'!$C16)),1,0),0)</f>
        <v>0</v>
      </c>
      <c r="AP262" s="767">
        <f>IFERROR(IF(AND(NOT(YEAR(AP$3)&lt;=YEAR('Rent Roll'!$C16)+'Rent Roll'!$AB16-1),MOD(YEAR(AP$3),'Rent Roll'!$AA16)=MOD(YEAR('Rent Roll'!$C16),'Rent Roll'!$AA16),MONTH(AP$3)=MONTH('Rent Roll'!$C16)),1,0),0)</f>
        <v>0</v>
      </c>
      <c r="AQ262" s="768">
        <f>IFERROR(IF(AND(NOT(YEAR(AQ$3)&lt;=YEAR('Rent Roll'!$C16)+'Rent Roll'!$AB16-1),MOD(YEAR(AQ$3),'Rent Roll'!$AA16)=MOD(YEAR('Rent Roll'!$C16),'Rent Roll'!$AA16),MONTH(AQ$3)=MONTH('Rent Roll'!$C16)),1,0),0)</f>
        <v>0</v>
      </c>
      <c r="AR262" s="567">
        <f>IFERROR(IF(AND(NOT(YEAR(AR$3)&lt;=YEAR('Rent Roll'!$C16)+'Rent Roll'!$AB16-1),MOD(YEAR(AR$3),'Rent Roll'!$AA16)=MOD(YEAR('Rent Roll'!$C16),'Rent Roll'!$AA16),MONTH(AR$3)=MONTH('Rent Roll'!$C16)),1,0),0)</f>
        <v>0</v>
      </c>
      <c r="AS262" s="567">
        <f>IFERROR(IF(AND(NOT(YEAR(AS$3)&lt;=YEAR('Rent Roll'!$C16)+'Rent Roll'!$AB16-1),MOD(YEAR(AS$3),'Rent Roll'!$AA16)=MOD(YEAR('Rent Roll'!$C16),'Rent Roll'!$AA16),MONTH(AS$3)=MONTH('Rent Roll'!$C16)),1,0),0)</f>
        <v>0</v>
      </c>
      <c r="AT262" s="567">
        <f>IFERROR(IF(AND(NOT(YEAR(AT$3)&lt;=YEAR('Rent Roll'!$C16)+'Rent Roll'!$AB16-1),MOD(YEAR(AT$3),'Rent Roll'!$AA16)=MOD(YEAR('Rent Roll'!$C16),'Rent Roll'!$AA16),MONTH(AT$3)=MONTH('Rent Roll'!$C16)),1,0),0)</f>
        <v>0</v>
      </c>
      <c r="AU262" s="567">
        <f>IFERROR(IF(AND(NOT(YEAR(AU$3)&lt;=YEAR('Rent Roll'!$C16)+'Rent Roll'!$AB16-1),MOD(YEAR(AU$3),'Rent Roll'!$AA16)=MOD(YEAR('Rent Roll'!$C16),'Rent Roll'!$AA16),MONTH(AU$3)=MONTH('Rent Roll'!$C16)),1,0),0)</f>
        <v>0</v>
      </c>
      <c r="AV262" s="567">
        <f>IFERROR(IF(AND(NOT(YEAR(AV$3)&lt;=YEAR('Rent Roll'!$C16)+'Rent Roll'!$AB16-1),MOD(YEAR(AV$3),'Rent Roll'!$AA16)=MOD(YEAR('Rent Roll'!$C16),'Rent Roll'!$AA16),MONTH(AV$3)=MONTH('Rent Roll'!$C16)),1,0),0)</f>
        <v>0</v>
      </c>
      <c r="AW262" s="567">
        <f>IFERROR(IF(AND(NOT(YEAR(AW$3)&lt;=YEAR('Rent Roll'!$C16)+'Rent Roll'!$AB16-1),MOD(YEAR(AW$3),'Rent Roll'!$AA16)=MOD(YEAR('Rent Roll'!$C16),'Rent Roll'!$AA16),MONTH(AW$3)=MONTH('Rent Roll'!$C16)),1,0),0)</f>
        <v>0</v>
      </c>
      <c r="AX262" s="567">
        <f>IFERROR(IF(AND(NOT(YEAR(AX$3)&lt;=YEAR('Rent Roll'!$C16)+'Rent Roll'!$AB16-1),MOD(YEAR(AX$3),'Rent Roll'!$AA16)=MOD(YEAR('Rent Roll'!$C16),'Rent Roll'!$AA16),MONTH(AX$3)=MONTH('Rent Roll'!$C16)),1,0),0)</f>
        <v>0</v>
      </c>
      <c r="AY262" s="567">
        <f>IFERROR(IF(AND(NOT(YEAR(AY$3)&lt;=YEAR('Rent Roll'!$C16)+'Rent Roll'!$AB16-1),MOD(YEAR(AY$3),'Rent Roll'!$AA16)=MOD(YEAR('Rent Roll'!$C16),'Rent Roll'!$AA16),MONTH(AY$3)=MONTH('Rent Roll'!$C16)),1,0),0)</f>
        <v>0</v>
      </c>
      <c r="AZ262" s="567">
        <f>IFERROR(IF(AND(NOT(YEAR(AZ$3)&lt;=YEAR('Rent Roll'!$C16)+'Rent Roll'!$AB16-1),MOD(YEAR(AZ$3),'Rent Roll'!$AA16)=MOD(YEAR('Rent Roll'!$C16),'Rent Roll'!$AA16),MONTH(AZ$3)=MONTH('Rent Roll'!$C16)),1,0),0)</f>
        <v>0</v>
      </c>
      <c r="BA262" s="567">
        <f>IFERROR(IF(AND(NOT(YEAR(BA$3)&lt;=YEAR('Rent Roll'!$C16)+'Rent Roll'!$AB16-1),MOD(YEAR(BA$3),'Rent Roll'!$AA16)=MOD(YEAR('Rent Roll'!$C16),'Rent Roll'!$AA16),MONTH(BA$3)=MONTH('Rent Roll'!$C16)),1,0),0)</f>
        <v>0</v>
      </c>
      <c r="BB262" s="767">
        <f>IFERROR(IF(AND(NOT(YEAR(BB$3)&lt;=YEAR('Rent Roll'!$C16)+'Rent Roll'!$AB16-1),MOD(YEAR(BB$3),'Rent Roll'!$AA16)=MOD(YEAR('Rent Roll'!$C16),'Rent Roll'!$AA16),MONTH(BB$3)=MONTH('Rent Roll'!$C16)),1,0),0)</f>
        <v>0</v>
      </c>
      <c r="BC262" s="768">
        <f>IFERROR(IF(AND(NOT(YEAR(BC$3)&lt;=YEAR('Rent Roll'!$C16)+'Rent Roll'!$AB16-1),MOD(YEAR(BC$3),'Rent Roll'!$AA16)=MOD(YEAR('Rent Roll'!$C16),'Rent Roll'!$AA16),MONTH(BC$3)=MONTH('Rent Roll'!$C16)),1,0),0)</f>
        <v>0</v>
      </c>
      <c r="BD262" s="567">
        <f>IFERROR(IF(AND(NOT(YEAR(BD$3)&lt;=YEAR('Rent Roll'!$C16)+'Rent Roll'!$AB16-1),MOD(YEAR(BD$3),'Rent Roll'!$AA16)=MOD(YEAR('Rent Roll'!$C16),'Rent Roll'!$AA16),MONTH(BD$3)=MONTH('Rent Roll'!$C16)),1,0),0)</f>
        <v>0</v>
      </c>
      <c r="BE262" s="567">
        <f>IFERROR(IF(AND(NOT(YEAR(BE$3)&lt;=YEAR('Rent Roll'!$C16)+'Rent Roll'!$AB16-1),MOD(YEAR(BE$3),'Rent Roll'!$AA16)=MOD(YEAR('Rent Roll'!$C16),'Rent Roll'!$AA16),MONTH(BE$3)=MONTH('Rent Roll'!$C16)),1,0),0)</f>
        <v>0</v>
      </c>
      <c r="BF262" s="567">
        <f>IFERROR(IF(AND(NOT(YEAR(BF$3)&lt;=YEAR('Rent Roll'!$C16)+'Rent Roll'!$AB16-1),MOD(YEAR(BF$3),'Rent Roll'!$AA16)=MOD(YEAR('Rent Roll'!$C16),'Rent Roll'!$AA16),MONTH(BF$3)=MONTH('Rent Roll'!$C16)),1,0),0)</f>
        <v>0</v>
      </c>
      <c r="BG262" s="567">
        <f>IFERROR(IF(AND(NOT(YEAR(BG$3)&lt;=YEAR('Rent Roll'!$C16)+'Rent Roll'!$AB16-1),MOD(YEAR(BG$3),'Rent Roll'!$AA16)=MOD(YEAR('Rent Roll'!$C16),'Rent Roll'!$AA16),MONTH(BG$3)=MONTH('Rent Roll'!$C16)),1,0),0)</f>
        <v>0</v>
      </c>
      <c r="BH262" s="567">
        <f>IFERROR(IF(AND(NOT(YEAR(BH$3)&lt;=YEAR('Rent Roll'!$C16)+'Rent Roll'!$AB16-1),MOD(YEAR(BH$3),'Rent Roll'!$AA16)=MOD(YEAR('Rent Roll'!$C16),'Rent Roll'!$AA16),MONTH(BH$3)=MONTH('Rent Roll'!$C16)),1,0),0)</f>
        <v>0</v>
      </c>
      <c r="BI262" s="567">
        <f>IFERROR(IF(AND(NOT(YEAR(BI$3)&lt;=YEAR('Rent Roll'!$C16)+'Rent Roll'!$AB16-1),MOD(YEAR(BI$3),'Rent Roll'!$AA16)=MOD(YEAR('Rent Roll'!$C16),'Rent Roll'!$AA16),MONTH(BI$3)=MONTH('Rent Roll'!$C16)),1,0),0)</f>
        <v>0</v>
      </c>
      <c r="BJ262" s="567">
        <f>IFERROR(IF(AND(NOT(YEAR(BJ$3)&lt;=YEAR('Rent Roll'!$C16)+'Rent Roll'!$AB16-1),MOD(YEAR(BJ$3),'Rent Roll'!$AA16)=MOD(YEAR('Rent Roll'!$C16),'Rent Roll'!$AA16),MONTH(BJ$3)=MONTH('Rent Roll'!$C16)),1,0),0)</f>
        <v>0</v>
      </c>
      <c r="BK262" s="567">
        <f>IFERROR(IF(AND(NOT(YEAR(BK$3)&lt;=YEAR('Rent Roll'!$C16)+'Rent Roll'!$AB16-1),MOD(YEAR(BK$3),'Rent Roll'!$AA16)=MOD(YEAR('Rent Roll'!$C16),'Rent Roll'!$AA16),MONTH(BK$3)=MONTH('Rent Roll'!$C16)),1,0),0)</f>
        <v>0</v>
      </c>
      <c r="BL262" s="567">
        <f>IFERROR(IF(AND(NOT(YEAR(BL$3)&lt;=YEAR('Rent Roll'!$C16)+'Rent Roll'!$AB16-1),MOD(YEAR(BL$3),'Rent Roll'!$AA16)=MOD(YEAR('Rent Roll'!$C16),'Rent Roll'!$AA16),MONTH(BL$3)=MONTH('Rent Roll'!$C16)),1,0),0)</f>
        <v>0</v>
      </c>
      <c r="BM262" s="567">
        <f>IFERROR(IF(AND(NOT(YEAR(BM$3)&lt;=YEAR('Rent Roll'!$C16)+'Rent Roll'!$AB16-1),MOD(YEAR(BM$3),'Rent Roll'!$AA16)=MOD(YEAR('Rent Roll'!$C16),'Rent Roll'!$AA16),MONTH(BM$3)=MONTH('Rent Roll'!$C16)),1,0),0)</f>
        <v>0</v>
      </c>
      <c r="BN262" s="767">
        <f>IFERROR(IF(AND(NOT(YEAR(BN$3)&lt;=YEAR('Rent Roll'!$C16)+'Rent Roll'!$AB16-1),MOD(YEAR(BN$3),'Rent Roll'!$AA16)=MOD(YEAR('Rent Roll'!$C16),'Rent Roll'!$AA16),MONTH(BN$3)=MONTH('Rent Roll'!$C16)),1,0),0)</f>
        <v>0</v>
      </c>
      <c r="BO262" s="768">
        <f>IFERROR(IF(AND(NOT(YEAR(BO$3)&lt;=YEAR('Rent Roll'!$C16)+'Rent Roll'!$AB16-1),MOD(YEAR(BO$3),'Rent Roll'!$AA16)=MOD(YEAR('Rent Roll'!$C16),'Rent Roll'!$AA16),MONTH(BO$3)=MONTH('Rent Roll'!$C16)),1,0),0)</f>
        <v>0</v>
      </c>
      <c r="BP262" s="567">
        <f>IFERROR(IF(AND(NOT(YEAR(BP$3)&lt;=YEAR('Rent Roll'!$C16)+'Rent Roll'!$AB16-1),MOD(YEAR(BP$3),'Rent Roll'!$AA16)=MOD(YEAR('Rent Roll'!$C16),'Rent Roll'!$AA16),MONTH(BP$3)=MONTH('Rent Roll'!$C16)),1,0),0)</f>
        <v>0</v>
      </c>
      <c r="BQ262" s="567">
        <f>IFERROR(IF(AND(NOT(YEAR(BQ$3)&lt;=YEAR('Rent Roll'!$C16)+'Rent Roll'!$AB16-1),MOD(YEAR(BQ$3),'Rent Roll'!$AA16)=MOD(YEAR('Rent Roll'!$C16),'Rent Roll'!$AA16),MONTH(BQ$3)=MONTH('Rent Roll'!$C16)),1,0),0)</f>
        <v>0</v>
      </c>
      <c r="BR262" s="567">
        <f>IFERROR(IF(AND(NOT(YEAR(BR$3)&lt;=YEAR('Rent Roll'!$C16)+'Rent Roll'!$AB16-1),MOD(YEAR(BR$3),'Rent Roll'!$AA16)=MOD(YEAR('Rent Roll'!$C16),'Rent Roll'!$AA16),MONTH(BR$3)=MONTH('Rent Roll'!$C16)),1,0),0)</f>
        <v>0</v>
      </c>
      <c r="BS262" s="567">
        <f>IFERROR(IF(AND(NOT(YEAR(BS$3)&lt;=YEAR('Rent Roll'!$C16)+'Rent Roll'!$AB16-1),MOD(YEAR(BS$3),'Rent Roll'!$AA16)=MOD(YEAR('Rent Roll'!$C16),'Rent Roll'!$AA16),MONTH(BS$3)=MONTH('Rent Roll'!$C16)),1,0),0)</f>
        <v>0</v>
      </c>
      <c r="BT262" s="567">
        <f>IFERROR(IF(AND(NOT(YEAR(BT$3)&lt;=YEAR('Rent Roll'!$C16)+'Rent Roll'!$AB16-1),MOD(YEAR(BT$3),'Rent Roll'!$AA16)=MOD(YEAR('Rent Roll'!$C16),'Rent Roll'!$AA16),MONTH(BT$3)=MONTH('Rent Roll'!$C16)),1,0),0)</f>
        <v>0</v>
      </c>
      <c r="BU262" s="567">
        <f>IFERROR(IF(AND(NOT(YEAR(BU$3)&lt;=YEAR('Rent Roll'!$C16)+'Rent Roll'!$AB16-1),MOD(YEAR(BU$3),'Rent Roll'!$AA16)=MOD(YEAR('Rent Roll'!$C16),'Rent Roll'!$AA16),MONTH(BU$3)=MONTH('Rent Roll'!$C16)),1,0),0)</f>
        <v>0</v>
      </c>
      <c r="BV262" s="567">
        <f>IFERROR(IF(AND(NOT(YEAR(BV$3)&lt;=YEAR('Rent Roll'!$C16)+'Rent Roll'!$AB16-1),MOD(YEAR(BV$3),'Rent Roll'!$AA16)=MOD(YEAR('Rent Roll'!$C16),'Rent Roll'!$AA16),MONTH(BV$3)=MONTH('Rent Roll'!$C16)),1,0),0)</f>
        <v>0</v>
      </c>
      <c r="BW262" s="567">
        <f>IFERROR(IF(AND(NOT(YEAR(BW$3)&lt;=YEAR('Rent Roll'!$C16)+'Rent Roll'!$AB16-1),MOD(YEAR(BW$3),'Rent Roll'!$AA16)=MOD(YEAR('Rent Roll'!$C16),'Rent Roll'!$AA16),MONTH(BW$3)=MONTH('Rent Roll'!$C16)),1,0),0)</f>
        <v>0</v>
      </c>
      <c r="BX262" s="567">
        <f>IFERROR(IF(AND(NOT(YEAR(BX$3)&lt;=YEAR('Rent Roll'!$C16)+'Rent Roll'!$AB16-1),MOD(YEAR(BX$3),'Rent Roll'!$AA16)=MOD(YEAR('Rent Roll'!$C16),'Rent Roll'!$AA16),MONTH(BX$3)=MONTH('Rent Roll'!$C16)),1,0),0)</f>
        <v>0</v>
      </c>
      <c r="BY262" s="567">
        <f>IFERROR(IF(AND(NOT(YEAR(BY$3)&lt;=YEAR('Rent Roll'!$C16)+'Rent Roll'!$AB16-1),MOD(YEAR(BY$3),'Rent Roll'!$AA16)=MOD(YEAR('Rent Roll'!$C16),'Rent Roll'!$AA16),MONTH(BY$3)=MONTH('Rent Roll'!$C16)),1,0),0)</f>
        <v>0</v>
      </c>
      <c r="BZ262" s="767">
        <f>IFERROR(IF(AND(NOT(YEAR(BZ$3)&lt;=YEAR('Rent Roll'!$C16)+'Rent Roll'!$AB16-1),MOD(YEAR(BZ$3),'Rent Roll'!$AA16)=MOD(YEAR('Rent Roll'!$C16),'Rent Roll'!$AA16),MONTH(BZ$3)=MONTH('Rent Roll'!$C16)),1,0),0)</f>
        <v>0</v>
      </c>
      <c r="CA262" s="768">
        <f>IFERROR(IF(AND(NOT(YEAR(CA$3)&lt;=YEAR('Rent Roll'!$C16)+'Rent Roll'!$AB16-1),MOD(YEAR(CA$3),'Rent Roll'!$AA16)=MOD(YEAR('Rent Roll'!$C16),'Rent Roll'!$AA16),MONTH(CA$3)=MONTH('Rent Roll'!$C16)),1,0),0)</f>
        <v>0</v>
      </c>
      <c r="CB262" s="567">
        <f>IFERROR(IF(AND(NOT(YEAR(CB$3)&lt;=YEAR('Rent Roll'!$C16)+'Rent Roll'!$AB16-1),MOD(YEAR(CB$3),'Rent Roll'!$AA16)=MOD(YEAR('Rent Roll'!$C16),'Rent Roll'!$AA16),MONTH(CB$3)=MONTH('Rent Roll'!$C16)),1,0),0)</f>
        <v>0</v>
      </c>
      <c r="CC262" s="567">
        <f>IFERROR(IF(AND(NOT(YEAR(CC$3)&lt;=YEAR('Rent Roll'!$C16)+'Rent Roll'!$AB16-1),MOD(YEAR(CC$3),'Rent Roll'!$AA16)=MOD(YEAR('Rent Roll'!$C16),'Rent Roll'!$AA16),MONTH(CC$3)=MONTH('Rent Roll'!$C16)),1,0),0)</f>
        <v>0</v>
      </c>
      <c r="CD262" s="567">
        <f>IFERROR(IF(AND(NOT(YEAR(CD$3)&lt;=YEAR('Rent Roll'!$C16)+'Rent Roll'!$AB16-1),MOD(YEAR(CD$3),'Rent Roll'!$AA16)=MOD(YEAR('Rent Roll'!$C16),'Rent Roll'!$AA16),MONTH(CD$3)=MONTH('Rent Roll'!$C16)),1,0),0)</f>
        <v>0</v>
      </c>
      <c r="CE262" s="567">
        <f>IFERROR(IF(AND(NOT(YEAR(CE$3)&lt;=YEAR('Rent Roll'!$C16)+'Rent Roll'!$AB16-1),MOD(YEAR(CE$3),'Rent Roll'!$AA16)=MOD(YEAR('Rent Roll'!$C16),'Rent Roll'!$AA16),MONTH(CE$3)=MONTH('Rent Roll'!$C16)),1,0),0)</f>
        <v>0</v>
      </c>
      <c r="CF262" s="567">
        <f>IFERROR(IF(AND(NOT(YEAR(CF$3)&lt;=YEAR('Rent Roll'!$C16)+'Rent Roll'!$AB16-1),MOD(YEAR(CF$3),'Rent Roll'!$AA16)=MOD(YEAR('Rent Roll'!$C16),'Rent Roll'!$AA16),MONTH(CF$3)=MONTH('Rent Roll'!$C16)),1,0),0)</f>
        <v>0</v>
      </c>
      <c r="CG262" s="567">
        <f>IFERROR(IF(AND(NOT(YEAR(CG$3)&lt;=YEAR('Rent Roll'!$C16)+'Rent Roll'!$AB16-1),MOD(YEAR(CG$3),'Rent Roll'!$AA16)=MOD(YEAR('Rent Roll'!$C16),'Rent Roll'!$AA16),MONTH(CG$3)=MONTH('Rent Roll'!$C16)),1,0),0)</f>
        <v>0</v>
      </c>
      <c r="CH262" s="567">
        <f>IFERROR(IF(AND(NOT(YEAR(CH$3)&lt;=YEAR('Rent Roll'!$C16)+'Rent Roll'!$AB16-1),MOD(YEAR(CH$3),'Rent Roll'!$AA16)=MOD(YEAR('Rent Roll'!$C16),'Rent Roll'!$AA16),MONTH(CH$3)=MONTH('Rent Roll'!$C16)),1,0),0)</f>
        <v>0</v>
      </c>
      <c r="CI262" s="567">
        <f>IFERROR(IF(AND(NOT(YEAR(CI$3)&lt;=YEAR('Rent Roll'!$C16)+'Rent Roll'!$AB16-1),MOD(YEAR(CI$3),'Rent Roll'!$AA16)=MOD(YEAR('Rent Roll'!$C16),'Rent Roll'!$AA16),MONTH(CI$3)=MONTH('Rent Roll'!$C16)),1,0),0)</f>
        <v>0</v>
      </c>
      <c r="CJ262" s="567">
        <f>IFERROR(IF(AND(NOT(YEAR(CJ$3)&lt;=YEAR('Rent Roll'!$C16)+'Rent Roll'!$AB16-1),MOD(YEAR(CJ$3),'Rent Roll'!$AA16)=MOD(YEAR('Rent Roll'!$C16),'Rent Roll'!$AA16),MONTH(CJ$3)=MONTH('Rent Roll'!$C16)),1,0),0)</f>
        <v>0</v>
      </c>
      <c r="CK262" s="567">
        <f>IFERROR(IF(AND(NOT(YEAR(CK$3)&lt;=YEAR('Rent Roll'!$C16)+'Rent Roll'!$AB16-1),MOD(YEAR(CK$3),'Rent Roll'!$AA16)=MOD(YEAR('Rent Roll'!$C16),'Rent Roll'!$AA16),MONTH(CK$3)=MONTH('Rent Roll'!$C16)),1,0),0)</f>
        <v>0</v>
      </c>
      <c r="CL262" s="767">
        <f>IFERROR(IF(AND(NOT(YEAR(CL$3)&lt;=YEAR('Rent Roll'!$C16)+'Rent Roll'!$AB16-1),MOD(YEAR(CL$3),'Rent Roll'!$AA16)=MOD(YEAR('Rent Roll'!$C16),'Rent Roll'!$AA16),MONTH(CL$3)=MONTH('Rent Roll'!$C16)),1,0),0)</f>
        <v>0</v>
      </c>
      <c r="CM262" s="768">
        <f>IFERROR(IF(AND(NOT(YEAR(CM$3)&lt;=YEAR('Rent Roll'!$C16)+'Rent Roll'!$AB16-1),MOD(YEAR(CM$3),'Rent Roll'!$AA16)=MOD(YEAR('Rent Roll'!$C16),'Rent Roll'!$AA16),MONTH(CM$3)=MONTH('Rent Roll'!$C16)),1,0),0)</f>
        <v>0</v>
      </c>
      <c r="CN262" s="567">
        <f>IFERROR(IF(AND(NOT(YEAR(CN$3)&lt;=YEAR('Rent Roll'!$C16)+'Rent Roll'!$AB16-1),MOD(YEAR(CN$3),'Rent Roll'!$AA16)=MOD(YEAR('Rent Roll'!$C16),'Rent Roll'!$AA16),MONTH(CN$3)=MONTH('Rent Roll'!$C16)),1,0),0)</f>
        <v>0</v>
      </c>
      <c r="CO262" s="567">
        <f>IFERROR(IF(AND(NOT(YEAR(CO$3)&lt;=YEAR('Rent Roll'!$C16)+'Rent Roll'!$AB16-1),MOD(YEAR(CO$3),'Rent Roll'!$AA16)=MOD(YEAR('Rent Roll'!$C16),'Rent Roll'!$AA16),MONTH(CO$3)=MONTH('Rent Roll'!$C16)),1,0),0)</f>
        <v>0</v>
      </c>
      <c r="CP262" s="567">
        <f>IFERROR(IF(AND(NOT(YEAR(CP$3)&lt;=YEAR('Rent Roll'!$C16)+'Rent Roll'!$AB16-1),MOD(YEAR(CP$3),'Rent Roll'!$AA16)=MOD(YEAR('Rent Roll'!$C16),'Rent Roll'!$AA16),MONTH(CP$3)=MONTH('Rent Roll'!$C16)),1,0),0)</f>
        <v>0</v>
      </c>
      <c r="CQ262" s="567">
        <f>IFERROR(IF(AND(NOT(YEAR(CQ$3)&lt;=YEAR('Rent Roll'!$C16)+'Rent Roll'!$AB16-1),MOD(YEAR(CQ$3),'Rent Roll'!$AA16)=MOD(YEAR('Rent Roll'!$C16),'Rent Roll'!$AA16),MONTH(CQ$3)=MONTH('Rent Roll'!$C16)),1,0),0)</f>
        <v>0</v>
      </c>
      <c r="CR262" s="567">
        <f>IFERROR(IF(AND(NOT(YEAR(CR$3)&lt;=YEAR('Rent Roll'!$C16)+'Rent Roll'!$AB16-1),MOD(YEAR(CR$3),'Rent Roll'!$AA16)=MOD(YEAR('Rent Roll'!$C16),'Rent Roll'!$AA16),MONTH(CR$3)=MONTH('Rent Roll'!$C16)),1,0),0)</f>
        <v>0</v>
      </c>
      <c r="CS262" s="567">
        <f>IFERROR(IF(AND(NOT(YEAR(CS$3)&lt;=YEAR('Rent Roll'!$C16)+'Rent Roll'!$AB16-1),MOD(YEAR(CS$3),'Rent Roll'!$AA16)=MOD(YEAR('Rent Roll'!$C16),'Rent Roll'!$AA16),MONTH(CS$3)=MONTH('Rent Roll'!$C16)),1,0),0)</f>
        <v>0</v>
      </c>
      <c r="CT262" s="567">
        <f>IFERROR(IF(AND(NOT(YEAR(CT$3)&lt;=YEAR('Rent Roll'!$C16)+'Rent Roll'!$AB16-1),MOD(YEAR(CT$3),'Rent Roll'!$AA16)=MOD(YEAR('Rent Roll'!$C16),'Rent Roll'!$AA16),MONTH(CT$3)=MONTH('Rent Roll'!$C16)),1,0),0)</f>
        <v>0</v>
      </c>
      <c r="CU262" s="567">
        <f>IFERROR(IF(AND(NOT(YEAR(CU$3)&lt;=YEAR('Rent Roll'!$C16)+'Rent Roll'!$AB16-1),MOD(YEAR(CU$3),'Rent Roll'!$AA16)=MOD(YEAR('Rent Roll'!$C16),'Rent Roll'!$AA16),MONTH(CU$3)=MONTH('Rent Roll'!$C16)),1,0),0)</f>
        <v>0</v>
      </c>
      <c r="CV262" s="567">
        <f>IFERROR(IF(AND(NOT(YEAR(CV$3)&lt;=YEAR('Rent Roll'!$C16)+'Rent Roll'!$AB16-1),MOD(YEAR(CV$3),'Rent Roll'!$AA16)=MOD(YEAR('Rent Roll'!$C16),'Rent Roll'!$AA16),MONTH(CV$3)=MONTH('Rent Roll'!$C16)),1,0),0)</f>
        <v>0</v>
      </c>
      <c r="CW262" s="567">
        <f>IFERROR(IF(AND(NOT(YEAR(CW$3)&lt;=YEAR('Rent Roll'!$C16)+'Rent Roll'!$AB16-1),MOD(YEAR(CW$3),'Rent Roll'!$AA16)=MOD(YEAR('Rent Roll'!$C16),'Rent Roll'!$AA16),MONTH(CW$3)=MONTH('Rent Roll'!$C16)),1,0),0)</f>
        <v>0</v>
      </c>
      <c r="CX262" s="767">
        <f>IFERROR(IF(AND(NOT(YEAR(CX$3)&lt;=YEAR('Rent Roll'!$C16)+'Rent Roll'!$AB16-1),MOD(YEAR(CX$3),'Rent Roll'!$AA16)=MOD(YEAR('Rent Roll'!$C16),'Rent Roll'!$AA16),MONTH(CX$3)=MONTH('Rent Roll'!$C16)),1,0),0)</f>
        <v>0</v>
      </c>
      <c r="CY262" s="768">
        <f>IFERROR(IF(AND(NOT(YEAR(CY$3)&lt;=YEAR('Rent Roll'!$C16)+'Rent Roll'!$AB16-1),MOD(YEAR(CY$3),'Rent Roll'!$AA16)=MOD(YEAR('Rent Roll'!$C16),'Rent Roll'!$AA16),MONTH(CY$3)=MONTH('Rent Roll'!$C16)),1,0),0)</f>
        <v>0</v>
      </c>
      <c r="CZ262" s="567">
        <f>IFERROR(IF(AND(NOT(YEAR(CZ$3)&lt;=YEAR('Rent Roll'!$C16)+'Rent Roll'!$AB16-1),MOD(YEAR(CZ$3),'Rent Roll'!$AA16)=MOD(YEAR('Rent Roll'!$C16),'Rent Roll'!$AA16),MONTH(CZ$3)=MONTH('Rent Roll'!$C16)),1,0),0)</f>
        <v>0</v>
      </c>
      <c r="DA262" s="567">
        <f>IFERROR(IF(AND(NOT(YEAR(DA$3)&lt;=YEAR('Rent Roll'!$C16)+'Rent Roll'!$AB16-1),MOD(YEAR(DA$3),'Rent Roll'!$AA16)=MOD(YEAR('Rent Roll'!$C16),'Rent Roll'!$AA16),MONTH(DA$3)=MONTH('Rent Roll'!$C16)),1,0),0)</f>
        <v>0</v>
      </c>
      <c r="DB262" s="567">
        <f>IFERROR(IF(AND(NOT(YEAR(DB$3)&lt;=YEAR('Rent Roll'!$C16)+'Rent Roll'!$AB16-1),MOD(YEAR(DB$3),'Rent Roll'!$AA16)=MOD(YEAR('Rent Roll'!$C16),'Rent Roll'!$AA16),MONTH(DB$3)=MONTH('Rent Roll'!$C16)),1,0),0)</f>
        <v>0</v>
      </c>
      <c r="DC262" s="567">
        <f>IFERROR(IF(AND(NOT(YEAR(DC$3)&lt;=YEAR('Rent Roll'!$C16)+'Rent Roll'!$AB16-1),MOD(YEAR(DC$3),'Rent Roll'!$AA16)=MOD(YEAR('Rent Roll'!$C16),'Rent Roll'!$AA16),MONTH(DC$3)=MONTH('Rent Roll'!$C16)),1,0),0)</f>
        <v>0</v>
      </c>
      <c r="DD262" s="567">
        <f>IFERROR(IF(AND(NOT(YEAR(DD$3)&lt;=YEAR('Rent Roll'!$C16)+'Rent Roll'!$AB16-1),MOD(YEAR(DD$3),'Rent Roll'!$AA16)=MOD(YEAR('Rent Roll'!$C16),'Rent Roll'!$AA16),MONTH(DD$3)=MONTH('Rent Roll'!$C16)),1,0),0)</f>
        <v>0</v>
      </c>
      <c r="DE262" s="567">
        <f>IFERROR(IF(AND(NOT(YEAR(DE$3)&lt;=YEAR('Rent Roll'!$C16)+'Rent Roll'!$AB16-1),MOD(YEAR(DE$3),'Rent Roll'!$AA16)=MOD(YEAR('Rent Roll'!$C16),'Rent Roll'!$AA16),MONTH(DE$3)=MONTH('Rent Roll'!$C16)),1,0),0)</f>
        <v>0</v>
      </c>
      <c r="DF262" s="567">
        <f>IFERROR(IF(AND(NOT(YEAR(DF$3)&lt;=YEAR('Rent Roll'!$C16)+'Rent Roll'!$AB16-1),MOD(YEAR(DF$3),'Rent Roll'!$AA16)=MOD(YEAR('Rent Roll'!$C16),'Rent Roll'!$AA16),MONTH(DF$3)=MONTH('Rent Roll'!$C16)),1,0),0)</f>
        <v>0</v>
      </c>
      <c r="DG262" s="567">
        <f>IFERROR(IF(AND(NOT(YEAR(DG$3)&lt;=YEAR('Rent Roll'!$C16)+'Rent Roll'!$AB16-1),MOD(YEAR(DG$3),'Rent Roll'!$AA16)=MOD(YEAR('Rent Roll'!$C16),'Rent Roll'!$AA16),MONTH(DG$3)=MONTH('Rent Roll'!$C16)),1,0),0)</f>
        <v>0</v>
      </c>
      <c r="DH262" s="567">
        <f>IFERROR(IF(AND(NOT(YEAR(DH$3)&lt;=YEAR('Rent Roll'!$C16)+'Rent Roll'!$AB16-1),MOD(YEAR(DH$3),'Rent Roll'!$AA16)=MOD(YEAR('Rent Roll'!$C16),'Rent Roll'!$AA16),MONTH(DH$3)=MONTH('Rent Roll'!$C16)),1,0),0)</f>
        <v>0</v>
      </c>
      <c r="DI262" s="567">
        <f>IFERROR(IF(AND(NOT(YEAR(DI$3)&lt;=YEAR('Rent Roll'!$C16)+'Rent Roll'!$AB16-1),MOD(YEAR(DI$3),'Rent Roll'!$AA16)=MOD(YEAR('Rent Roll'!$C16),'Rent Roll'!$AA16),MONTH(DI$3)=MONTH('Rent Roll'!$C16)),1,0),0)</f>
        <v>0</v>
      </c>
      <c r="DJ262" s="767">
        <f>IFERROR(IF(AND(NOT(YEAR(DJ$3)&lt;=YEAR('Rent Roll'!$C16)+'Rent Roll'!$AB16-1),MOD(YEAR(DJ$3),'Rent Roll'!$AA16)=MOD(YEAR('Rent Roll'!$C16),'Rent Roll'!$AA16),MONTH(DJ$3)=MONTH('Rent Roll'!$C16)),1,0),0)</f>
        <v>0</v>
      </c>
      <c r="DK262" s="768">
        <f>IFERROR(IF(AND(NOT(YEAR(DK$3)&lt;=YEAR('Rent Roll'!$C16)+'Rent Roll'!$AB16-1),MOD(YEAR(DK$3),'Rent Roll'!$AA16)=MOD(YEAR('Rent Roll'!$C16),'Rent Roll'!$AA16),MONTH(DK$3)=MONTH('Rent Roll'!$C16)),1,0),0)</f>
        <v>0</v>
      </c>
      <c r="DL262" s="567">
        <f>IFERROR(IF(AND(NOT(YEAR(DL$3)&lt;=YEAR('Rent Roll'!$C16)+'Rent Roll'!$AB16-1),MOD(YEAR(DL$3),'Rent Roll'!$AA16)=MOD(YEAR('Rent Roll'!$C16),'Rent Roll'!$AA16),MONTH(DL$3)=MONTH('Rent Roll'!$C16)),1,0),0)</f>
        <v>0</v>
      </c>
      <c r="DM262" s="567">
        <f>IFERROR(IF(AND(NOT(YEAR(DM$3)&lt;=YEAR('Rent Roll'!$C16)+'Rent Roll'!$AB16-1),MOD(YEAR(DM$3),'Rent Roll'!$AA16)=MOD(YEAR('Rent Roll'!$C16),'Rent Roll'!$AA16),MONTH(DM$3)=MONTH('Rent Roll'!$C16)),1,0),0)</f>
        <v>0</v>
      </c>
      <c r="DN262" s="567">
        <f>IFERROR(IF(AND(NOT(YEAR(DN$3)&lt;=YEAR('Rent Roll'!$C16)+'Rent Roll'!$AB16-1),MOD(YEAR(DN$3),'Rent Roll'!$AA16)=MOD(YEAR('Rent Roll'!$C16),'Rent Roll'!$AA16),MONTH(DN$3)=MONTH('Rent Roll'!$C16)),1,0),0)</f>
        <v>0</v>
      </c>
      <c r="DO262" s="567">
        <f>IFERROR(IF(AND(NOT(YEAR(DO$3)&lt;=YEAR('Rent Roll'!$C16)+'Rent Roll'!$AB16-1),MOD(YEAR(DO$3),'Rent Roll'!$AA16)=MOD(YEAR('Rent Roll'!$C16),'Rent Roll'!$AA16),MONTH(DO$3)=MONTH('Rent Roll'!$C16)),1,0),0)</f>
        <v>0</v>
      </c>
      <c r="DP262" s="567">
        <f>IFERROR(IF(AND(NOT(YEAR(DP$3)&lt;=YEAR('Rent Roll'!$C16)+'Rent Roll'!$AB16-1),MOD(YEAR(DP$3),'Rent Roll'!$AA16)=MOD(YEAR('Rent Roll'!$C16),'Rent Roll'!$AA16),MONTH(DP$3)=MONTH('Rent Roll'!$C16)),1,0),0)</f>
        <v>0</v>
      </c>
      <c r="DQ262" s="567">
        <f>IFERROR(IF(AND(NOT(YEAR(DQ$3)&lt;=YEAR('Rent Roll'!$C16)+'Rent Roll'!$AB16-1),MOD(YEAR(DQ$3),'Rent Roll'!$AA16)=MOD(YEAR('Rent Roll'!$C16),'Rent Roll'!$AA16),MONTH(DQ$3)=MONTH('Rent Roll'!$C16)),1,0),0)</f>
        <v>0</v>
      </c>
      <c r="DR262" s="567">
        <f>IFERROR(IF(AND(NOT(YEAR(DR$3)&lt;=YEAR('Rent Roll'!$C16)+'Rent Roll'!$AB16-1),MOD(YEAR(DR$3),'Rent Roll'!$AA16)=MOD(YEAR('Rent Roll'!$C16),'Rent Roll'!$AA16),MONTH(DR$3)=MONTH('Rent Roll'!$C16)),1,0),0)</f>
        <v>0</v>
      </c>
      <c r="DS262" s="567">
        <f>IFERROR(IF(AND(NOT(YEAR(DS$3)&lt;=YEAR('Rent Roll'!$C16)+'Rent Roll'!$AB16-1),MOD(YEAR(DS$3),'Rent Roll'!$AA16)=MOD(YEAR('Rent Roll'!$C16),'Rent Roll'!$AA16),MONTH(DS$3)=MONTH('Rent Roll'!$C16)),1,0),0)</f>
        <v>0</v>
      </c>
      <c r="DT262" s="567">
        <f>IFERROR(IF(AND(NOT(YEAR(DT$3)&lt;=YEAR('Rent Roll'!$C16)+'Rent Roll'!$AB16-1),MOD(YEAR(DT$3),'Rent Roll'!$AA16)=MOD(YEAR('Rent Roll'!$C16),'Rent Roll'!$AA16),MONTH(DT$3)=MONTH('Rent Roll'!$C16)),1,0),0)</f>
        <v>0</v>
      </c>
      <c r="DU262" s="567">
        <f>IFERROR(IF(AND(NOT(YEAR(DU$3)&lt;=YEAR('Rent Roll'!$C16)+'Rent Roll'!$AB16-1),MOD(YEAR(DU$3),'Rent Roll'!$AA16)=MOD(YEAR('Rent Roll'!$C16),'Rent Roll'!$AA16),MONTH(DU$3)=MONTH('Rent Roll'!$C16)),1,0),0)</f>
        <v>0</v>
      </c>
      <c r="DV262" s="567">
        <f>IFERROR(IF(AND(NOT(YEAR(DV$3)&lt;=YEAR('Rent Roll'!$C16)+'Rent Roll'!$AB16-1),MOD(YEAR(DV$3),'Rent Roll'!$AA16)=MOD(YEAR('Rent Roll'!$C16),'Rent Roll'!$AA16),MONTH(DV$3)=MONTH('Rent Roll'!$C16)),1,0),0)</f>
        <v>0</v>
      </c>
    </row>
    <row r="263" spans="1:126" s="565" customFormat="1" ht="12" customHeight="1" outlineLevel="1" x14ac:dyDescent="0.4">
      <c r="A263" s="731"/>
      <c r="B263" s="564">
        <f>'Rent Roll'!$B17</f>
        <v>0</v>
      </c>
      <c r="C263" s="566"/>
      <c r="D263" s="566"/>
      <c r="E263" s="566"/>
      <c r="F263" s="778">
        <f>IFERROR(IF(AND(NOT(YEAR(F$3)&lt;=YEAR('Rent Roll'!$C17)+'Rent Roll'!$AB17-1),MOD(YEAR(F$3),'Rent Roll'!$AA17)=MOD(YEAR('Rent Roll'!$C17),'Rent Roll'!$AA17),MONTH(F$3)=MONTH('Rent Roll'!$C17)),1,0),0)</f>
        <v>0</v>
      </c>
      <c r="G263" s="768">
        <f>IFERROR(IF(AND(NOT(YEAR(G$3)&lt;=YEAR('Rent Roll'!$C17)+'Rent Roll'!$AB17-1),MOD(YEAR(G$3),'Rent Roll'!$AA17)=MOD(YEAR('Rent Roll'!$C17),'Rent Roll'!$AA17),MONTH(G$3)=MONTH('Rent Roll'!$C17)),1,0),0)</f>
        <v>0</v>
      </c>
      <c r="H263" s="567">
        <f>IFERROR(IF(AND(NOT(YEAR(H$3)&lt;=YEAR('Rent Roll'!$C17)+'Rent Roll'!$AB17-1),MOD(YEAR(H$3),'Rent Roll'!$AA17)=MOD(YEAR('Rent Roll'!$C17),'Rent Roll'!$AA17),MONTH(H$3)=MONTH('Rent Roll'!$C17)),1,0),0)</f>
        <v>0</v>
      </c>
      <c r="I263" s="567">
        <f>IFERROR(IF(AND(NOT(YEAR(I$3)&lt;=YEAR('Rent Roll'!$C17)+'Rent Roll'!$AB17-1),MOD(YEAR(I$3),'Rent Roll'!$AA17)=MOD(YEAR('Rent Roll'!$C17),'Rent Roll'!$AA17),MONTH(I$3)=MONTH('Rent Roll'!$C17)),1,0),0)</f>
        <v>0</v>
      </c>
      <c r="J263" s="567">
        <f>IFERROR(IF(AND(NOT(YEAR(J$3)&lt;=YEAR('Rent Roll'!$C17)+'Rent Roll'!$AB17-1),MOD(YEAR(J$3),'Rent Roll'!$AA17)=MOD(YEAR('Rent Roll'!$C17),'Rent Roll'!$AA17),MONTH(J$3)=MONTH('Rent Roll'!$C17)),1,0),0)</f>
        <v>0</v>
      </c>
      <c r="K263" s="567">
        <f>IFERROR(IF(AND(NOT(YEAR(K$3)&lt;=YEAR('Rent Roll'!$C17)+'Rent Roll'!$AB17-1),MOD(YEAR(K$3),'Rent Roll'!$AA17)=MOD(YEAR('Rent Roll'!$C17),'Rent Roll'!$AA17),MONTH(K$3)=MONTH('Rent Roll'!$C17)),1,0),0)</f>
        <v>0</v>
      </c>
      <c r="L263" s="567">
        <f>IFERROR(IF(AND(NOT(YEAR(L$3)&lt;=YEAR('Rent Roll'!$C17)+'Rent Roll'!$AB17-1),MOD(YEAR(L$3),'Rent Roll'!$AA17)=MOD(YEAR('Rent Roll'!$C17),'Rent Roll'!$AA17),MONTH(L$3)=MONTH('Rent Roll'!$C17)),1,0),0)</f>
        <v>0</v>
      </c>
      <c r="M263" s="567">
        <f>IFERROR(IF(AND(NOT(YEAR(M$3)&lt;=YEAR('Rent Roll'!$C17)+'Rent Roll'!$AB17-1),MOD(YEAR(M$3),'Rent Roll'!$AA17)=MOD(YEAR('Rent Roll'!$C17),'Rent Roll'!$AA17),MONTH(M$3)=MONTH('Rent Roll'!$C17)),1,0),0)</f>
        <v>0</v>
      </c>
      <c r="N263" s="567">
        <f>IFERROR(IF(AND(NOT(YEAR(N$3)&lt;=YEAR('Rent Roll'!$C17)+'Rent Roll'!$AB17-1),MOD(YEAR(N$3),'Rent Roll'!$AA17)=MOD(YEAR('Rent Roll'!$C17),'Rent Roll'!$AA17),MONTH(N$3)=MONTH('Rent Roll'!$C17)),1,0),0)</f>
        <v>0</v>
      </c>
      <c r="O263" s="567">
        <f>IFERROR(IF(AND(NOT(YEAR(O$3)&lt;=YEAR('Rent Roll'!$C17)+'Rent Roll'!$AB17-1),MOD(YEAR(O$3),'Rent Roll'!$AA17)=MOD(YEAR('Rent Roll'!$C17),'Rent Roll'!$AA17),MONTH(O$3)=MONTH('Rent Roll'!$C17)),1,0),0)</f>
        <v>0</v>
      </c>
      <c r="P263" s="567">
        <f>IFERROR(IF(AND(NOT(YEAR(P$3)&lt;=YEAR('Rent Roll'!$C17)+'Rent Roll'!$AB17-1),MOD(YEAR(P$3),'Rent Roll'!$AA17)=MOD(YEAR('Rent Roll'!$C17),'Rent Roll'!$AA17),MONTH(P$3)=MONTH('Rent Roll'!$C17)),1,0),0)</f>
        <v>0</v>
      </c>
      <c r="Q263" s="567">
        <f>IFERROR(IF(AND(NOT(YEAR(Q$3)&lt;=YEAR('Rent Roll'!$C17)+'Rent Roll'!$AB17-1),MOD(YEAR(Q$3),'Rent Roll'!$AA17)=MOD(YEAR('Rent Roll'!$C17),'Rent Roll'!$AA17),MONTH(Q$3)=MONTH('Rent Roll'!$C17)),1,0),0)</f>
        <v>0</v>
      </c>
      <c r="R263" s="767">
        <f>IFERROR(IF(AND(NOT(YEAR(R$3)&lt;=YEAR('Rent Roll'!$C17)+'Rent Roll'!$AB17-1),MOD(YEAR(R$3),'Rent Roll'!$AA17)=MOD(YEAR('Rent Roll'!$C17),'Rent Roll'!$AA17),MONTH(R$3)=MONTH('Rent Roll'!$C17)),1,0),0)</f>
        <v>0</v>
      </c>
      <c r="S263" s="768">
        <f>IFERROR(IF(AND(NOT(YEAR(S$3)&lt;=YEAR('Rent Roll'!$C17)+'Rent Roll'!$AB17-1),MOD(YEAR(S$3),'Rent Roll'!$AA17)=MOD(YEAR('Rent Roll'!$C17),'Rent Roll'!$AA17),MONTH(S$3)=MONTH('Rent Roll'!$C17)),1,0),0)</f>
        <v>0</v>
      </c>
      <c r="T263" s="567">
        <f>IFERROR(IF(AND(NOT(YEAR(T$3)&lt;=YEAR('Rent Roll'!$C17)+'Rent Roll'!$AB17-1),MOD(YEAR(T$3),'Rent Roll'!$AA17)=MOD(YEAR('Rent Roll'!$C17),'Rent Roll'!$AA17),MONTH(T$3)=MONTH('Rent Roll'!$C17)),1,0),0)</f>
        <v>0</v>
      </c>
      <c r="U263" s="567">
        <f>IFERROR(IF(AND(NOT(YEAR(U$3)&lt;=YEAR('Rent Roll'!$C17)+'Rent Roll'!$AB17-1),MOD(YEAR(U$3),'Rent Roll'!$AA17)=MOD(YEAR('Rent Roll'!$C17),'Rent Roll'!$AA17),MONTH(U$3)=MONTH('Rent Roll'!$C17)),1,0),0)</f>
        <v>0</v>
      </c>
      <c r="V263" s="567">
        <f>IFERROR(IF(AND(NOT(YEAR(V$3)&lt;=YEAR('Rent Roll'!$C17)+'Rent Roll'!$AB17-1),MOD(YEAR(V$3),'Rent Roll'!$AA17)=MOD(YEAR('Rent Roll'!$C17),'Rent Roll'!$AA17),MONTH(V$3)=MONTH('Rent Roll'!$C17)),1,0),0)</f>
        <v>0</v>
      </c>
      <c r="W263" s="567">
        <f>IFERROR(IF(AND(NOT(YEAR(W$3)&lt;=YEAR('Rent Roll'!$C17)+'Rent Roll'!$AB17-1),MOD(YEAR(W$3),'Rent Roll'!$AA17)=MOD(YEAR('Rent Roll'!$C17),'Rent Roll'!$AA17),MONTH(W$3)=MONTH('Rent Roll'!$C17)),1,0),0)</f>
        <v>0</v>
      </c>
      <c r="X263" s="567">
        <f>IFERROR(IF(AND(NOT(YEAR(X$3)&lt;=YEAR('Rent Roll'!$C17)+'Rent Roll'!$AB17-1),MOD(YEAR(X$3),'Rent Roll'!$AA17)=MOD(YEAR('Rent Roll'!$C17),'Rent Roll'!$AA17),MONTH(X$3)=MONTH('Rent Roll'!$C17)),1,0),0)</f>
        <v>0</v>
      </c>
      <c r="Y263" s="567">
        <f>IFERROR(IF(AND(NOT(YEAR(Y$3)&lt;=YEAR('Rent Roll'!$C17)+'Rent Roll'!$AB17-1),MOD(YEAR(Y$3),'Rent Roll'!$AA17)=MOD(YEAR('Rent Roll'!$C17),'Rent Roll'!$AA17),MONTH(Y$3)=MONTH('Rent Roll'!$C17)),1,0),0)</f>
        <v>0</v>
      </c>
      <c r="Z263" s="567">
        <f>IFERROR(IF(AND(NOT(YEAR(Z$3)&lt;=YEAR('Rent Roll'!$C17)+'Rent Roll'!$AB17-1),MOD(YEAR(Z$3),'Rent Roll'!$AA17)=MOD(YEAR('Rent Roll'!$C17),'Rent Roll'!$AA17),MONTH(Z$3)=MONTH('Rent Roll'!$C17)),1,0),0)</f>
        <v>0</v>
      </c>
      <c r="AA263" s="567">
        <f>IFERROR(IF(AND(NOT(YEAR(AA$3)&lt;=YEAR('Rent Roll'!$C17)+'Rent Roll'!$AB17-1),MOD(YEAR(AA$3),'Rent Roll'!$AA17)=MOD(YEAR('Rent Roll'!$C17),'Rent Roll'!$AA17),MONTH(AA$3)=MONTH('Rent Roll'!$C17)),1,0),0)</f>
        <v>0</v>
      </c>
      <c r="AB263" s="567">
        <f>IFERROR(IF(AND(NOT(YEAR(AB$3)&lt;=YEAR('Rent Roll'!$C17)+'Rent Roll'!$AB17-1),MOD(YEAR(AB$3),'Rent Roll'!$AA17)=MOD(YEAR('Rent Roll'!$C17),'Rent Roll'!$AA17),MONTH(AB$3)=MONTH('Rent Roll'!$C17)),1,0),0)</f>
        <v>0</v>
      </c>
      <c r="AC263" s="567">
        <f>IFERROR(IF(AND(NOT(YEAR(AC$3)&lt;=YEAR('Rent Roll'!$C17)+'Rent Roll'!$AB17-1),MOD(YEAR(AC$3),'Rent Roll'!$AA17)=MOD(YEAR('Rent Roll'!$C17),'Rent Roll'!$AA17),MONTH(AC$3)=MONTH('Rent Roll'!$C17)),1,0),0)</f>
        <v>0</v>
      </c>
      <c r="AD263" s="767">
        <f>IFERROR(IF(AND(NOT(YEAR(AD$3)&lt;=YEAR('Rent Roll'!$C17)+'Rent Roll'!$AB17-1),MOD(YEAR(AD$3),'Rent Roll'!$AA17)=MOD(YEAR('Rent Roll'!$C17),'Rent Roll'!$AA17),MONTH(AD$3)=MONTH('Rent Roll'!$C17)),1,0),0)</f>
        <v>0</v>
      </c>
      <c r="AE263" s="768">
        <f>IFERROR(IF(AND(NOT(YEAR(AE$3)&lt;=YEAR('Rent Roll'!$C17)+'Rent Roll'!$AB17-1),MOD(YEAR(AE$3),'Rent Roll'!$AA17)=MOD(YEAR('Rent Roll'!$C17),'Rent Roll'!$AA17),MONTH(AE$3)=MONTH('Rent Roll'!$C17)),1,0),0)</f>
        <v>0</v>
      </c>
      <c r="AF263" s="567">
        <f>IFERROR(IF(AND(NOT(YEAR(AF$3)&lt;=YEAR('Rent Roll'!$C17)+'Rent Roll'!$AB17-1),MOD(YEAR(AF$3),'Rent Roll'!$AA17)=MOD(YEAR('Rent Roll'!$C17),'Rent Roll'!$AA17),MONTH(AF$3)=MONTH('Rent Roll'!$C17)),1,0),0)</f>
        <v>0</v>
      </c>
      <c r="AG263" s="567">
        <f>IFERROR(IF(AND(NOT(YEAR(AG$3)&lt;=YEAR('Rent Roll'!$C17)+'Rent Roll'!$AB17-1),MOD(YEAR(AG$3),'Rent Roll'!$AA17)=MOD(YEAR('Rent Roll'!$C17),'Rent Roll'!$AA17),MONTH(AG$3)=MONTH('Rent Roll'!$C17)),1,0),0)</f>
        <v>0</v>
      </c>
      <c r="AH263" s="567">
        <f>IFERROR(IF(AND(NOT(YEAR(AH$3)&lt;=YEAR('Rent Roll'!$C17)+'Rent Roll'!$AB17-1),MOD(YEAR(AH$3),'Rent Roll'!$AA17)=MOD(YEAR('Rent Roll'!$C17),'Rent Roll'!$AA17),MONTH(AH$3)=MONTH('Rent Roll'!$C17)),1,0),0)</f>
        <v>0</v>
      </c>
      <c r="AI263" s="567">
        <f>IFERROR(IF(AND(NOT(YEAR(AI$3)&lt;=YEAR('Rent Roll'!$C17)+'Rent Roll'!$AB17-1),MOD(YEAR(AI$3),'Rent Roll'!$AA17)=MOD(YEAR('Rent Roll'!$C17),'Rent Roll'!$AA17),MONTH(AI$3)=MONTH('Rent Roll'!$C17)),1,0),0)</f>
        <v>0</v>
      </c>
      <c r="AJ263" s="567">
        <f>IFERROR(IF(AND(NOT(YEAR(AJ$3)&lt;=YEAR('Rent Roll'!$C17)+'Rent Roll'!$AB17-1),MOD(YEAR(AJ$3),'Rent Roll'!$AA17)=MOD(YEAR('Rent Roll'!$C17),'Rent Roll'!$AA17),MONTH(AJ$3)=MONTH('Rent Roll'!$C17)),1,0),0)</f>
        <v>0</v>
      </c>
      <c r="AK263" s="567">
        <f>IFERROR(IF(AND(NOT(YEAR(AK$3)&lt;=YEAR('Rent Roll'!$C17)+'Rent Roll'!$AB17-1),MOD(YEAR(AK$3),'Rent Roll'!$AA17)=MOD(YEAR('Rent Roll'!$C17),'Rent Roll'!$AA17),MONTH(AK$3)=MONTH('Rent Roll'!$C17)),1,0),0)</f>
        <v>0</v>
      </c>
      <c r="AL263" s="567">
        <f>IFERROR(IF(AND(NOT(YEAR(AL$3)&lt;=YEAR('Rent Roll'!$C17)+'Rent Roll'!$AB17-1),MOD(YEAR(AL$3),'Rent Roll'!$AA17)=MOD(YEAR('Rent Roll'!$C17),'Rent Roll'!$AA17),MONTH(AL$3)=MONTH('Rent Roll'!$C17)),1,0),0)</f>
        <v>0</v>
      </c>
      <c r="AM263" s="567">
        <f>IFERROR(IF(AND(NOT(YEAR(AM$3)&lt;=YEAR('Rent Roll'!$C17)+'Rent Roll'!$AB17-1),MOD(YEAR(AM$3),'Rent Roll'!$AA17)=MOD(YEAR('Rent Roll'!$C17),'Rent Roll'!$AA17),MONTH(AM$3)=MONTH('Rent Roll'!$C17)),1,0),0)</f>
        <v>0</v>
      </c>
      <c r="AN263" s="567">
        <f>IFERROR(IF(AND(NOT(YEAR(AN$3)&lt;=YEAR('Rent Roll'!$C17)+'Rent Roll'!$AB17-1),MOD(YEAR(AN$3),'Rent Roll'!$AA17)=MOD(YEAR('Rent Roll'!$C17),'Rent Roll'!$AA17),MONTH(AN$3)=MONTH('Rent Roll'!$C17)),1,0),0)</f>
        <v>0</v>
      </c>
      <c r="AO263" s="567">
        <f>IFERROR(IF(AND(NOT(YEAR(AO$3)&lt;=YEAR('Rent Roll'!$C17)+'Rent Roll'!$AB17-1),MOD(YEAR(AO$3),'Rent Roll'!$AA17)=MOD(YEAR('Rent Roll'!$C17),'Rent Roll'!$AA17),MONTH(AO$3)=MONTH('Rent Roll'!$C17)),1,0),0)</f>
        <v>0</v>
      </c>
      <c r="AP263" s="767">
        <f>IFERROR(IF(AND(NOT(YEAR(AP$3)&lt;=YEAR('Rent Roll'!$C17)+'Rent Roll'!$AB17-1),MOD(YEAR(AP$3),'Rent Roll'!$AA17)=MOD(YEAR('Rent Roll'!$C17),'Rent Roll'!$AA17),MONTH(AP$3)=MONTH('Rent Roll'!$C17)),1,0),0)</f>
        <v>0</v>
      </c>
      <c r="AQ263" s="768">
        <f>IFERROR(IF(AND(NOT(YEAR(AQ$3)&lt;=YEAR('Rent Roll'!$C17)+'Rent Roll'!$AB17-1),MOD(YEAR(AQ$3),'Rent Roll'!$AA17)=MOD(YEAR('Rent Roll'!$C17),'Rent Roll'!$AA17),MONTH(AQ$3)=MONTH('Rent Roll'!$C17)),1,0),0)</f>
        <v>0</v>
      </c>
      <c r="AR263" s="567">
        <f>IFERROR(IF(AND(NOT(YEAR(AR$3)&lt;=YEAR('Rent Roll'!$C17)+'Rent Roll'!$AB17-1),MOD(YEAR(AR$3),'Rent Roll'!$AA17)=MOD(YEAR('Rent Roll'!$C17),'Rent Roll'!$AA17),MONTH(AR$3)=MONTH('Rent Roll'!$C17)),1,0),0)</f>
        <v>0</v>
      </c>
      <c r="AS263" s="567">
        <f>IFERROR(IF(AND(NOT(YEAR(AS$3)&lt;=YEAR('Rent Roll'!$C17)+'Rent Roll'!$AB17-1),MOD(YEAR(AS$3),'Rent Roll'!$AA17)=MOD(YEAR('Rent Roll'!$C17),'Rent Roll'!$AA17),MONTH(AS$3)=MONTH('Rent Roll'!$C17)),1,0),0)</f>
        <v>0</v>
      </c>
      <c r="AT263" s="567">
        <f>IFERROR(IF(AND(NOT(YEAR(AT$3)&lt;=YEAR('Rent Roll'!$C17)+'Rent Roll'!$AB17-1),MOD(YEAR(AT$3),'Rent Roll'!$AA17)=MOD(YEAR('Rent Roll'!$C17),'Rent Roll'!$AA17),MONTH(AT$3)=MONTH('Rent Roll'!$C17)),1,0),0)</f>
        <v>0</v>
      </c>
      <c r="AU263" s="567">
        <f>IFERROR(IF(AND(NOT(YEAR(AU$3)&lt;=YEAR('Rent Roll'!$C17)+'Rent Roll'!$AB17-1),MOD(YEAR(AU$3),'Rent Roll'!$AA17)=MOD(YEAR('Rent Roll'!$C17),'Rent Roll'!$AA17),MONTH(AU$3)=MONTH('Rent Roll'!$C17)),1,0),0)</f>
        <v>0</v>
      </c>
      <c r="AV263" s="567">
        <f>IFERROR(IF(AND(NOT(YEAR(AV$3)&lt;=YEAR('Rent Roll'!$C17)+'Rent Roll'!$AB17-1),MOD(YEAR(AV$3),'Rent Roll'!$AA17)=MOD(YEAR('Rent Roll'!$C17),'Rent Roll'!$AA17),MONTH(AV$3)=MONTH('Rent Roll'!$C17)),1,0),0)</f>
        <v>0</v>
      </c>
      <c r="AW263" s="567">
        <f>IFERROR(IF(AND(NOT(YEAR(AW$3)&lt;=YEAR('Rent Roll'!$C17)+'Rent Roll'!$AB17-1),MOD(YEAR(AW$3),'Rent Roll'!$AA17)=MOD(YEAR('Rent Roll'!$C17),'Rent Roll'!$AA17),MONTH(AW$3)=MONTH('Rent Roll'!$C17)),1,0),0)</f>
        <v>0</v>
      </c>
      <c r="AX263" s="567">
        <f>IFERROR(IF(AND(NOT(YEAR(AX$3)&lt;=YEAR('Rent Roll'!$C17)+'Rent Roll'!$AB17-1),MOD(YEAR(AX$3),'Rent Roll'!$AA17)=MOD(YEAR('Rent Roll'!$C17),'Rent Roll'!$AA17),MONTH(AX$3)=MONTH('Rent Roll'!$C17)),1,0),0)</f>
        <v>0</v>
      </c>
      <c r="AY263" s="567">
        <f>IFERROR(IF(AND(NOT(YEAR(AY$3)&lt;=YEAR('Rent Roll'!$C17)+'Rent Roll'!$AB17-1),MOD(YEAR(AY$3),'Rent Roll'!$AA17)=MOD(YEAR('Rent Roll'!$C17),'Rent Roll'!$AA17),MONTH(AY$3)=MONTH('Rent Roll'!$C17)),1,0),0)</f>
        <v>0</v>
      </c>
      <c r="AZ263" s="567">
        <f>IFERROR(IF(AND(NOT(YEAR(AZ$3)&lt;=YEAR('Rent Roll'!$C17)+'Rent Roll'!$AB17-1),MOD(YEAR(AZ$3),'Rent Roll'!$AA17)=MOD(YEAR('Rent Roll'!$C17),'Rent Roll'!$AA17),MONTH(AZ$3)=MONTH('Rent Roll'!$C17)),1,0),0)</f>
        <v>0</v>
      </c>
      <c r="BA263" s="567">
        <f>IFERROR(IF(AND(NOT(YEAR(BA$3)&lt;=YEAR('Rent Roll'!$C17)+'Rent Roll'!$AB17-1),MOD(YEAR(BA$3),'Rent Roll'!$AA17)=MOD(YEAR('Rent Roll'!$C17),'Rent Roll'!$AA17),MONTH(BA$3)=MONTH('Rent Roll'!$C17)),1,0),0)</f>
        <v>0</v>
      </c>
      <c r="BB263" s="767">
        <f>IFERROR(IF(AND(NOT(YEAR(BB$3)&lt;=YEAR('Rent Roll'!$C17)+'Rent Roll'!$AB17-1),MOD(YEAR(BB$3),'Rent Roll'!$AA17)=MOD(YEAR('Rent Roll'!$C17),'Rent Roll'!$AA17),MONTH(BB$3)=MONTH('Rent Roll'!$C17)),1,0),0)</f>
        <v>0</v>
      </c>
      <c r="BC263" s="768">
        <f>IFERROR(IF(AND(NOT(YEAR(BC$3)&lt;=YEAR('Rent Roll'!$C17)+'Rent Roll'!$AB17-1),MOD(YEAR(BC$3),'Rent Roll'!$AA17)=MOD(YEAR('Rent Roll'!$C17),'Rent Roll'!$AA17),MONTH(BC$3)=MONTH('Rent Roll'!$C17)),1,0),0)</f>
        <v>0</v>
      </c>
      <c r="BD263" s="567">
        <f>IFERROR(IF(AND(NOT(YEAR(BD$3)&lt;=YEAR('Rent Roll'!$C17)+'Rent Roll'!$AB17-1),MOD(YEAR(BD$3),'Rent Roll'!$AA17)=MOD(YEAR('Rent Roll'!$C17),'Rent Roll'!$AA17),MONTH(BD$3)=MONTH('Rent Roll'!$C17)),1,0),0)</f>
        <v>0</v>
      </c>
      <c r="BE263" s="567">
        <f>IFERROR(IF(AND(NOT(YEAR(BE$3)&lt;=YEAR('Rent Roll'!$C17)+'Rent Roll'!$AB17-1),MOD(YEAR(BE$3),'Rent Roll'!$AA17)=MOD(YEAR('Rent Roll'!$C17),'Rent Roll'!$AA17),MONTH(BE$3)=MONTH('Rent Roll'!$C17)),1,0),0)</f>
        <v>0</v>
      </c>
      <c r="BF263" s="567">
        <f>IFERROR(IF(AND(NOT(YEAR(BF$3)&lt;=YEAR('Rent Roll'!$C17)+'Rent Roll'!$AB17-1),MOD(YEAR(BF$3),'Rent Roll'!$AA17)=MOD(YEAR('Rent Roll'!$C17),'Rent Roll'!$AA17),MONTH(BF$3)=MONTH('Rent Roll'!$C17)),1,0),0)</f>
        <v>0</v>
      </c>
      <c r="BG263" s="567">
        <f>IFERROR(IF(AND(NOT(YEAR(BG$3)&lt;=YEAR('Rent Roll'!$C17)+'Rent Roll'!$AB17-1),MOD(YEAR(BG$3),'Rent Roll'!$AA17)=MOD(YEAR('Rent Roll'!$C17),'Rent Roll'!$AA17),MONTH(BG$3)=MONTH('Rent Roll'!$C17)),1,0),0)</f>
        <v>0</v>
      </c>
      <c r="BH263" s="567">
        <f>IFERROR(IF(AND(NOT(YEAR(BH$3)&lt;=YEAR('Rent Roll'!$C17)+'Rent Roll'!$AB17-1),MOD(YEAR(BH$3),'Rent Roll'!$AA17)=MOD(YEAR('Rent Roll'!$C17),'Rent Roll'!$AA17),MONTH(BH$3)=MONTH('Rent Roll'!$C17)),1,0),0)</f>
        <v>0</v>
      </c>
      <c r="BI263" s="567">
        <f>IFERROR(IF(AND(NOT(YEAR(BI$3)&lt;=YEAR('Rent Roll'!$C17)+'Rent Roll'!$AB17-1),MOD(YEAR(BI$3),'Rent Roll'!$AA17)=MOD(YEAR('Rent Roll'!$C17),'Rent Roll'!$AA17),MONTH(BI$3)=MONTH('Rent Roll'!$C17)),1,0),0)</f>
        <v>0</v>
      </c>
      <c r="BJ263" s="567">
        <f>IFERROR(IF(AND(NOT(YEAR(BJ$3)&lt;=YEAR('Rent Roll'!$C17)+'Rent Roll'!$AB17-1),MOD(YEAR(BJ$3),'Rent Roll'!$AA17)=MOD(YEAR('Rent Roll'!$C17),'Rent Roll'!$AA17),MONTH(BJ$3)=MONTH('Rent Roll'!$C17)),1,0),0)</f>
        <v>0</v>
      </c>
      <c r="BK263" s="567">
        <f>IFERROR(IF(AND(NOT(YEAR(BK$3)&lt;=YEAR('Rent Roll'!$C17)+'Rent Roll'!$AB17-1),MOD(YEAR(BK$3),'Rent Roll'!$AA17)=MOD(YEAR('Rent Roll'!$C17),'Rent Roll'!$AA17),MONTH(BK$3)=MONTH('Rent Roll'!$C17)),1,0),0)</f>
        <v>0</v>
      </c>
      <c r="BL263" s="567">
        <f>IFERROR(IF(AND(NOT(YEAR(BL$3)&lt;=YEAR('Rent Roll'!$C17)+'Rent Roll'!$AB17-1),MOD(YEAR(BL$3),'Rent Roll'!$AA17)=MOD(YEAR('Rent Roll'!$C17),'Rent Roll'!$AA17),MONTH(BL$3)=MONTH('Rent Roll'!$C17)),1,0),0)</f>
        <v>0</v>
      </c>
      <c r="BM263" s="567">
        <f>IFERROR(IF(AND(NOT(YEAR(BM$3)&lt;=YEAR('Rent Roll'!$C17)+'Rent Roll'!$AB17-1),MOD(YEAR(BM$3),'Rent Roll'!$AA17)=MOD(YEAR('Rent Roll'!$C17),'Rent Roll'!$AA17),MONTH(BM$3)=MONTH('Rent Roll'!$C17)),1,0),0)</f>
        <v>0</v>
      </c>
      <c r="BN263" s="767">
        <f>IFERROR(IF(AND(NOT(YEAR(BN$3)&lt;=YEAR('Rent Roll'!$C17)+'Rent Roll'!$AB17-1),MOD(YEAR(BN$3),'Rent Roll'!$AA17)=MOD(YEAR('Rent Roll'!$C17),'Rent Roll'!$AA17),MONTH(BN$3)=MONTH('Rent Roll'!$C17)),1,0),0)</f>
        <v>0</v>
      </c>
      <c r="BO263" s="768">
        <f>IFERROR(IF(AND(NOT(YEAR(BO$3)&lt;=YEAR('Rent Roll'!$C17)+'Rent Roll'!$AB17-1),MOD(YEAR(BO$3),'Rent Roll'!$AA17)=MOD(YEAR('Rent Roll'!$C17),'Rent Roll'!$AA17),MONTH(BO$3)=MONTH('Rent Roll'!$C17)),1,0),0)</f>
        <v>0</v>
      </c>
      <c r="BP263" s="567">
        <f>IFERROR(IF(AND(NOT(YEAR(BP$3)&lt;=YEAR('Rent Roll'!$C17)+'Rent Roll'!$AB17-1),MOD(YEAR(BP$3),'Rent Roll'!$AA17)=MOD(YEAR('Rent Roll'!$C17),'Rent Roll'!$AA17),MONTH(BP$3)=MONTH('Rent Roll'!$C17)),1,0),0)</f>
        <v>0</v>
      </c>
      <c r="BQ263" s="567">
        <f>IFERROR(IF(AND(NOT(YEAR(BQ$3)&lt;=YEAR('Rent Roll'!$C17)+'Rent Roll'!$AB17-1),MOD(YEAR(BQ$3),'Rent Roll'!$AA17)=MOD(YEAR('Rent Roll'!$C17),'Rent Roll'!$AA17),MONTH(BQ$3)=MONTH('Rent Roll'!$C17)),1,0),0)</f>
        <v>0</v>
      </c>
      <c r="BR263" s="567">
        <f>IFERROR(IF(AND(NOT(YEAR(BR$3)&lt;=YEAR('Rent Roll'!$C17)+'Rent Roll'!$AB17-1),MOD(YEAR(BR$3),'Rent Roll'!$AA17)=MOD(YEAR('Rent Roll'!$C17),'Rent Roll'!$AA17),MONTH(BR$3)=MONTH('Rent Roll'!$C17)),1,0),0)</f>
        <v>0</v>
      </c>
      <c r="BS263" s="567">
        <f>IFERROR(IF(AND(NOT(YEAR(BS$3)&lt;=YEAR('Rent Roll'!$C17)+'Rent Roll'!$AB17-1),MOD(YEAR(BS$3),'Rent Roll'!$AA17)=MOD(YEAR('Rent Roll'!$C17),'Rent Roll'!$AA17),MONTH(BS$3)=MONTH('Rent Roll'!$C17)),1,0),0)</f>
        <v>0</v>
      </c>
      <c r="BT263" s="567">
        <f>IFERROR(IF(AND(NOT(YEAR(BT$3)&lt;=YEAR('Rent Roll'!$C17)+'Rent Roll'!$AB17-1),MOD(YEAR(BT$3),'Rent Roll'!$AA17)=MOD(YEAR('Rent Roll'!$C17),'Rent Roll'!$AA17),MONTH(BT$3)=MONTH('Rent Roll'!$C17)),1,0),0)</f>
        <v>0</v>
      </c>
      <c r="BU263" s="567">
        <f>IFERROR(IF(AND(NOT(YEAR(BU$3)&lt;=YEAR('Rent Roll'!$C17)+'Rent Roll'!$AB17-1),MOD(YEAR(BU$3),'Rent Roll'!$AA17)=MOD(YEAR('Rent Roll'!$C17),'Rent Roll'!$AA17),MONTH(BU$3)=MONTH('Rent Roll'!$C17)),1,0),0)</f>
        <v>0</v>
      </c>
      <c r="BV263" s="567">
        <f>IFERROR(IF(AND(NOT(YEAR(BV$3)&lt;=YEAR('Rent Roll'!$C17)+'Rent Roll'!$AB17-1),MOD(YEAR(BV$3),'Rent Roll'!$AA17)=MOD(YEAR('Rent Roll'!$C17),'Rent Roll'!$AA17),MONTH(BV$3)=MONTH('Rent Roll'!$C17)),1,0),0)</f>
        <v>0</v>
      </c>
      <c r="BW263" s="567">
        <f>IFERROR(IF(AND(NOT(YEAR(BW$3)&lt;=YEAR('Rent Roll'!$C17)+'Rent Roll'!$AB17-1),MOD(YEAR(BW$3),'Rent Roll'!$AA17)=MOD(YEAR('Rent Roll'!$C17),'Rent Roll'!$AA17),MONTH(BW$3)=MONTH('Rent Roll'!$C17)),1,0),0)</f>
        <v>0</v>
      </c>
      <c r="BX263" s="567">
        <f>IFERROR(IF(AND(NOT(YEAR(BX$3)&lt;=YEAR('Rent Roll'!$C17)+'Rent Roll'!$AB17-1),MOD(YEAR(BX$3),'Rent Roll'!$AA17)=MOD(YEAR('Rent Roll'!$C17),'Rent Roll'!$AA17),MONTH(BX$3)=MONTH('Rent Roll'!$C17)),1,0),0)</f>
        <v>0</v>
      </c>
      <c r="BY263" s="567">
        <f>IFERROR(IF(AND(NOT(YEAR(BY$3)&lt;=YEAR('Rent Roll'!$C17)+'Rent Roll'!$AB17-1),MOD(YEAR(BY$3),'Rent Roll'!$AA17)=MOD(YEAR('Rent Roll'!$C17),'Rent Roll'!$AA17),MONTH(BY$3)=MONTH('Rent Roll'!$C17)),1,0),0)</f>
        <v>0</v>
      </c>
      <c r="BZ263" s="767">
        <f>IFERROR(IF(AND(NOT(YEAR(BZ$3)&lt;=YEAR('Rent Roll'!$C17)+'Rent Roll'!$AB17-1),MOD(YEAR(BZ$3),'Rent Roll'!$AA17)=MOD(YEAR('Rent Roll'!$C17),'Rent Roll'!$AA17),MONTH(BZ$3)=MONTH('Rent Roll'!$C17)),1,0),0)</f>
        <v>0</v>
      </c>
      <c r="CA263" s="768">
        <f>IFERROR(IF(AND(NOT(YEAR(CA$3)&lt;=YEAR('Rent Roll'!$C17)+'Rent Roll'!$AB17-1),MOD(YEAR(CA$3),'Rent Roll'!$AA17)=MOD(YEAR('Rent Roll'!$C17),'Rent Roll'!$AA17),MONTH(CA$3)=MONTH('Rent Roll'!$C17)),1,0),0)</f>
        <v>0</v>
      </c>
      <c r="CB263" s="567">
        <f>IFERROR(IF(AND(NOT(YEAR(CB$3)&lt;=YEAR('Rent Roll'!$C17)+'Rent Roll'!$AB17-1),MOD(YEAR(CB$3),'Rent Roll'!$AA17)=MOD(YEAR('Rent Roll'!$C17),'Rent Roll'!$AA17),MONTH(CB$3)=MONTH('Rent Roll'!$C17)),1,0),0)</f>
        <v>0</v>
      </c>
      <c r="CC263" s="567">
        <f>IFERROR(IF(AND(NOT(YEAR(CC$3)&lt;=YEAR('Rent Roll'!$C17)+'Rent Roll'!$AB17-1),MOD(YEAR(CC$3),'Rent Roll'!$AA17)=MOD(YEAR('Rent Roll'!$C17),'Rent Roll'!$AA17),MONTH(CC$3)=MONTH('Rent Roll'!$C17)),1,0),0)</f>
        <v>0</v>
      </c>
      <c r="CD263" s="567">
        <f>IFERROR(IF(AND(NOT(YEAR(CD$3)&lt;=YEAR('Rent Roll'!$C17)+'Rent Roll'!$AB17-1),MOD(YEAR(CD$3),'Rent Roll'!$AA17)=MOD(YEAR('Rent Roll'!$C17),'Rent Roll'!$AA17),MONTH(CD$3)=MONTH('Rent Roll'!$C17)),1,0),0)</f>
        <v>0</v>
      </c>
      <c r="CE263" s="567">
        <f>IFERROR(IF(AND(NOT(YEAR(CE$3)&lt;=YEAR('Rent Roll'!$C17)+'Rent Roll'!$AB17-1),MOD(YEAR(CE$3),'Rent Roll'!$AA17)=MOD(YEAR('Rent Roll'!$C17),'Rent Roll'!$AA17),MONTH(CE$3)=MONTH('Rent Roll'!$C17)),1,0),0)</f>
        <v>0</v>
      </c>
      <c r="CF263" s="567">
        <f>IFERROR(IF(AND(NOT(YEAR(CF$3)&lt;=YEAR('Rent Roll'!$C17)+'Rent Roll'!$AB17-1),MOD(YEAR(CF$3),'Rent Roll'!$AA17)=MOD(YEAR('Rent Roll'!$C17),'Rent Roll'!$AA17),MONTH(CF$3)=MONTH('Rent Roll'!$C17)),1,0),0)</f>
        <v>0</v>
      </c>
      <c r="CG263" s="567">
        <f>IFERROR(IF(AND(NOT(YEAR(CG$3)&lt;=YEAR('Rent Roll'!$C17)+'Rent Roll'!$AB17-1),MOD(YEAR(CG$3),'Rent Roll'!$AA17)=MOD(YEAR('Rent Roll'!$C17),'Rent Roll'!$AA17),MONTH(CG$3)=MONTH('Rent Roll'!$C17)),1,0),0)</f>
        <v>0</v>
      </c>
      <c r="CH263" s="567">
        <f>IFERROR(IF(AND(NOT(YEAR(CH$3)&lt;=YEAR('Rent Roll'!$C17)+'Rent Roll'!$AB17-1),MOD(YEAR(CH$3),'Rent Roll'!$AA17)=MOD(YEAR('Rent Roll'!$C17),'Rent Roll'!$AA17),MONTH(CH$3)=MONTH('Rent Roll'!$C17)),1,0),0)</f>
        <v>0</v>
      </c>
      <c r="CI263" s="567">
        <f>IFERROR(IF(AND(NOT(YEAR(CI$3)&lt;=YEAR('Rent Roll'!$C17)+'Rent Roll'!$AB17-1),MOD(YEAR(CI$3),'Rent Roll'!$AA17)=MOD(YEAR('Rent Roll'!$C17),'Rent Roll'!$AA17),MONTH(CI$3)=MONTH('Rent Roll'!$C17)),1,0),0)</f>
        <v>0</v>
      </c>
      <c r="CJ263" s="567">
        <f>IFERROR(IF(AND(NOT(YEAR(CJ$3)&lt;=YEAR('Rent Roll'!$C17)+'Rent Roll'!$AB17-1),MOD(YEAR(CJ$3),'Rent Roll'!$AA17)=MOD(YEAR('Rent Roll'!$C17),'Rent Roll'!$AA17),MONTH(CJ$3)=MONTH('Rent Roll'!$C17)),1,0),0)</f>
        <v>0</v>
      </c>
      <c r="CK263" s="567">
        <f>IFERROR(IF(AND(NOT(YEAR(CK$3)&lt;=YEAR('Rent Roll'!$C17)+'Rent Roll'!$AB17-1),MOD(YEAR(CK$3),'Rent Roll'!$AA17)=MOD(YEAR('Rent Roll'!$C17),'Rent Roll'!$AA17),MONTH(CK$3)=MONTH('Rent Roll'!$C17)),1,0),0)</f>
        <v>0</v>
      </c>
      <c r="CL263" s="767">
        <f>IFERROR(IF(AND(NOT(YEAR(CL$3)&lt;=YEAR('Rent Roll'!$C17)+'Rent Roll'!$AB17-1),MOD(YEAR(CL$3),'Rent Roll'!$AA17)=MOD(YEAR('Rent Roll'!$C17),'Rent Roll'!$AA17),MONTH(CL$3)=MONTH('Rent Roll'!$C17)),1,0),0)</f>
        <v>0</v>
      </c>
      <c r="CM263" s="768">
        <f>IFERROR(IF(AND(NOT(YEAR(CM$3)&lt;=YEAR('Rent Roll'!$C17)+'Rent Roll'!$AB17-1),MOD(YEAR(CM$3),'Rent Roll'!$AA17)=MOD(YEAR('Rent Roll'!$C17),'Rent Roll'!$AA17),MONTH(CM$3)=MONTH('Rent Roll'!$C17)),1,0),0)</f>
        <v>0</v>
      </c>
      <c r="CN263" s="567">
        <f>IFERROR(IF(AND(NOT(YEAR(CN$3)&lt;=YEAR('Rent Roll'!$C17)+'Rent Roll'!$AB17-1),MOD(YEAR(CN$3),'Rent Roll'!$AA17)=MOD(YEAR('Rent Roll'!$C17),'Rent Roll'!$AA17),MONTH(CN$3)=MONTH('Rent Roll'!$C17)),1,0),0)</f>
        <v>0</v>
      </c>
      <c r="CO263" s="567">
        <f>IFERROR(IF(AND(NOT(YEAR(CO$3)&lt;=YEAR('Rent Roll'!$C17)+'Rent Roll'!$AB17-1),MOD(YEAR(CO$3),'Rent Roll'!$AA17)=MOD(YEAR('Rent Roll'!$C17),'Rent Roll'!$AA17),MONTH(CO$3)=MONTH('Rent Roll'!$C17)),1,0),0)</f>
        <v>0</v>
      </c>
      <c r="CP263" s="567">
        <f>IFERROR(IF(AND(NOT(YEAR(CP$3)&lt;=YEAR('Rent Roll'!$C17)+'Rent Roll'!$AB17-1),MOD(YEAR(CP$3),'Rent Roll'!$AA17)=MOD(YEAR('Rent Roll'!$C17),'Rent Roll'!$AA17),MONTH(CP$3)=MONTH('Rent Roll'!$C17)),1,0),0)</f>
        <v>0</v>
      </c>
      <c r="CQ263" s="567">
        <f>IFERROR(IF(AND(NOT(YEAR(CQ$3)&lt;=YEAR('Rent Roll'!$C17)+'Rent Roll'!$AB17-1),MOD(YEAR(CQ$3),'Rent Roll'!$AA17)=MOD(YEAR('Rent Roll'!$C17),'Rent Roll'!$AA17),MONTH(CQ$3)=MONTH('Rent Roll'!$C17)),1,0),0)</f>
        <v>0</v>
      </c>
      <c r="CR263" s="567">
        <f>IFERROR(IF(AND(NOT(YEAR(CR$3)&lt;=YEAR('Rent Roll'!$C17)+'Rent Roll'!$AB17-1),MOD(YEAR(CR$3),'Rent Roll'!$AA17)=MOD(YEAR('Rent Roll'!$C17),'Rent Roll'!$AA17),MONTH(CR$3)=MONTH('Rent Roll'!$C17)),1,0),0)</f>
        <v>0</v>
      </c>
      <c r="CS263" s="567">
        <f>IFERROR(IF(AND(NOT(YEAR(CS$3)&lt;=YEAR('Rent Roll'!$C17)+'Rent Roll'!$AB17-1),MOD(YEAR(CS$3),'Rent Roll'!$AA17)=MOD(YEAR('Rent Roll'!$C17),'Rent Roll'!$AA17),MONTH(CS$3)=MONTH('Rent Roll'!$C17)),1,0),0)</f>
        <v>0</v>
      </c>
      <c r="CT263" s="567">
        <f>IFERROR(IF(AND(NOT(YEAR(CT$3)&lt;=YEAR('Rent Roll'!$C17)+'Rent Roll'!$AB17-1),MOD(YEAR(CT$3),'Rent Roll'!$AA17)=MOD(YEAR('Rent Roll'!$C17),'Rent Roll'!$AA17),MONTH(CT$3)=MONTH('Rent Roll'!$C17)),1,0),0)</f>
        <v>0</v>
      </c>
      <c r="CU263" s="567">
        <f>IFERROR(IF(AND(NOT(YEAR(CU$3)&lt;=YEAR('Rent Roll'!$C17)+'Rent Roll'!$AB17-1),MOD(YEAR(CU$3),'Rent Roll'!$AA17)=MOD(YEAR('Rent Roll'!$C17),'Rent Roll'!$AA17),MONTH(CU$3)=MONTH('Rent Roll'!$C17)),1,0),0)</f>
        <v>0</v>
      </c>
      <c r="CV263" s="567">
        <f>IFERROR(IF(AND(NOT(YEAR(CV$3)&lt;=YEAR('Rent Roll'!$C17)+'Rent Roll'!$AB17-1),MOD(YEAR(CV$3),'Rent Roll'!$AA17)=MOD(YEAR('Rent Roll'!$C17),'Rent Roll'!$AA17),MONTH(CV$3)=MONTH('Rent Roll'!$C17)),1,0),0)</f>
        <v>0</v>
      </c>
      <c r="CW263" s="567">
        <f>IFERROR(IF(AND(NOT(YEAR(CW$3)&lt;=YEAR('Rent Roll'!$C17)+'Rent Roll'!$AB17-1),MOD(YEAR(CW$3),'Rent Roll'!$AA17)=MOD(YEAR('Rent Roll'!$C17),'Rent Roll'!$AA17),MONTH(CW$3)=MONTH('Rent Roll'!$C17)),1,0),0)</f>
        <v>0</v>
      </c>
      <c r="CX263" s="767">
        <f>IFERROR(IF(AND(NOT(YEAR(CX$3)&lt;=YEAR('Rent Roll'!$C17)+'Rent Roll'!$AB17-1),MOD(YEAR(CX$3),'Rent Roll'!$AA17)=MOD(YEAR('Rent Roll'!$C17),'Rent Roll'!$AA17),MONTH(CX$3)=MONTH('Rent Roll'!$C17)),1,0),0)</f>
        <v>0</v>
      </c>
      <c r="CY263" s="768">
        <f>IFERROR(IF(AND(NOT(YEAR(CY$3)&lt;=YEAR('Rent Roll'!$C17)+'Rent Roll'!$AB17-1),MOD(YEAR(CY$3),'Rent Roll'!$AA17)=MOD(YEAR('Rent Roll'!$C17),'Rent Roll'!$AA17),MONTH(CY$3)=MONTH('Rent Roll'!$C17)),1,0),0)</f>
        <v>0</v>
      </c>
      <c r="CZ263" s="567">
        <f>IFERROR(IF(AND(NOT(YEAR(CZ$3)&lt;=YEAR('Rent Roll'!$C17)+'Rent Roll'!$AB17-1),MOD(YEAR(CZ$3),'Rent Roll'!$AA17)=MOD(YEAR('Rent Roll'!$C17),'Rent Roll'!$AA17),MONTH(CZ$3)=MONTH('Rent Roll'!$C17)),1,0),0)</f>
        <v>0</v>
      </c>
      <c r="DA263" s="567">
        <f>IFERROR(IF(AND(NOT(YEAR(DA$3)&lt;=YEAR('Rent Roll'!$C17)+'Rent Roll'!$AB17-1),MOD(YEAR(DA$3),'Rent Roll'!$AA17)=MOD(YEAR('Rent Roll'!$C17),'Rent Roll'!$AA17),MONTH(DA$3)=MONTH('Rent Roll'!$C17)),1,0),0)</f>
        <v>0</v>
      </c>
      <c r="DB263" s="567">
        <f>IFERROR(IF(AND(NOT(YEAR(DB$3)&lt;=YEAR('Rent Roll'!$C17)+'Rent Roll'!$AB17-1),MOD(YEAR(DB$3),'Rent Roll'!$AA17)=MOD(YEAR('Rent Roll'!$C17),'Rent Roll'!$AA17),MONTH(DB$3)=MONTH('Rent Roll'!$C17)),1,0),0)</f>
        <v>0</v>
      </c>
      <c r="DC263" s="567">
        <f>IFERROR(IF(AND(NOT(YEAR(DC$3)&lt;=YEAR('Rent Roll'!$C17)+'Rent Roll'!$AB17-1),MOD(YEAR(DC$3),'Rent Roll'!$AA17)=MOD(YEAR('Rent Roll'!$C17),'Rent Roll'!$AA17),MONTH(DC$3)=MONTH('Rent Roll'!$C17)),1,0),0)</f>
        <v>0</v>
      </c>
      <c r="DD263" s="567">
        <f>IFERROR(IF(AND(NOT(YEAR(DD$3)&lt;=YEAR('Rent Roll'!$C17)+'Rent Roll'!$AB17-1),MOD(YEAR(DD$3),'Rent Roll'!$AA17)=MOD(YEAR('Rent Roll'!$C17),'Rent Roll'!$AA17),MONTH(DD$3)=MONTH('Rent Roll'!$C17)),1,0),0)</f>
        <v>0</v>
      </c>
      <c r="DE263" s="567">
        <f>IFERROR(IF(AND(NOT(YEAR(DE$3)&lt;=YEAR('Rent Roll'!$C17)+'Rent Roll'!$AB17-1),MOD(YEAR(DE$3),'Rent Roll'!$AA17)=MOD(YEAR('Rent Roll'!$C17),'Rent Roll'!$AA17),MONTH(DE$3)=MONTH('Rent Roll'!$C17)),1,0),0)</f>
        <v>0</v>
      </c>
      <c r="DF263" s="567">
        <f>IFERROR(IF(AND(NOT(YEAR(DF$3)&lt;=YEAR('Rent Roll'!$C17)+'Rent Roll'!$AB17-1),MOD(YEAR(DF$3),'Rent Roll'!$AA17)=MOD(YEAR('Rent Roll'!$C17),'Rent Roll'!$AA17),MONTH(DF$3)=MONTH('Rent Roll'!$C17)),1,0),0)</f>
        <v>0</v>
      </c>
      <c r="DG263" s="567">
        <f>IFERROR(IF(AND(NOT(YEAR(DG$3)&lt;=YEAR('Rent Roll'!$C17)+'Rent Roll'!$AB17-1),MOD(YEAR(DG$3),'Rent Roll'!$AA17)=MOD(YEAR('Rent Roll'!$C17),'Rent Roll'!$AA17),MONTH(DG$3)=MONTH('Rent Roll'!$C17)),1,0),0)</f>
        <v>0</v>
      </c>
      <c r="DH263" s="567">
        <f>IFERROR(IF(AND(NOT(YEAR(DH$3)&lt;=YEAR('Rent Roll'!$C17)+'Rent Roll'!$AB17-1),MOD(YEAR(DH$3),'Rent Roll'!$AA17)=MOD(YEAR('Rent Roll'!$C17),'Rent Roll'!$AA17),MONTH(DH$3)=MONTH('Rent Roll'!$C17)),1,0),0)</f>
        <v>0</v>
      </c>
      <c r="DI263" s="567">
        <f>IFERROR(IF(AND(NOT(YEAR(DI$3)&lt;=YEAR('Rent Roll'!$C17)+'Rent Roll'!$AB17-1),MOD(YEAR(DI$3),'Rent Roll'!$AA17)=MOD(YEAR('Rent Roll'!$C17),'Rent Roll'!$AA17),MONTH(DI$3)=MONTH('Rent Roll'!$C17)),1,0),0)</f>
        <v>0</v>
      </c>
      <c r="DJ263" s="767">
        <f>IFERROR(IF(AND(NOT(YEAR(DJ$3)&lt;=YEAR('Rent Roll'!$C17)+'Rent Roll'!$AB17-1),MOD(YEAR(DJ$3),'Rent Roll'!$AA17)=MOD(YEAR('Rent Roll'!$C17),'Rent Roll'!$AA17),MONTH(DJ$3)=MONTH('Rent Roll'!$C17)),1,0),0)</f>
        <v>0</v>
      </c>
      <c r="DK263" s="768">
        <f>IFERROR(IF(AND(NOT(YEAR(DK$3)&lt;=YEAR('Rent Roll'!$C17)+'Rent Roll'!$AB17-1),MOD(YEAR(DK$3),'Rent Roll'!$AA17)=MOD(YEAR('Rent Roll'!$C17),'Rent Roll'!$AA17),MONTH(DK$3)=MONTH('Rent Roll'!$C17)),1,0),0)</f>
        <v>0</v>
      </c>
      <c r="DL263" s="567">
        <f>IFERROR(IF(AND(NOT(YEAR(DL$3)&lt;=YEAR('Rent Roll'!$C17)+'Rent Roll'!$AB17-1),MOD(YEAR(DL$3),'Rent Roll'!$AA17)=MOD(YEAR('Rent Roll'!$C17),'Rent Roll'!$AA17),MONTH(DL$3)=MONTH('Rent Roll'!$C17)),1,0),0)</f>
        <v>0</v>
      </c>
      <c r="DM263" s="567">
        <f>IFERROR(IF(AND(NOT(YEAR(DM$3)&lt;=YEAR('Rent Roll'!$C17)+'Rent Roll'!$AB17-1),MOD(YEAR(DM$3),'Rent Roll'!$AA17)=MOD(YEAR('Rent Roll'!$C17),'Rent Roll'!$AA17),MONTH(DM$3)=MONTH('Rent Roll'!$C17)),1,0),0)</f>
        <v>0</v>
      </c>
      <c r="DN263" s="567">
        <f>IFERROR(IF(AND(NOT(YEAR(DN$3)&lt;=YEAR('Rent Roll'!$C17)+'Rent Roll'!$AB17-1),MOD(YEAR(DN$3),'Rent Roll'!$AA17)=MOD(YEAR('Rent Roll'!$C17),'Rent Roll'!$AA17),MONTH(DN$3)=MONTH('Rent Roll'!$C17)),1,0),0)</f>
        <v>0</v>
      </c>
      <c r="DO263" s="567">
        <f>IFERROR(IF(AND(NOT(YEAR(DO$3)&lt;=YEAR('Rent Roll'!$C17)+'Rent Roll'!$AB17-1),MOD(YEAR(DO$3),'Rent Roll'!$AA17)=MOD(YEAR('Rent Roll'!$C17),'Rent Roll'!$AA17),MONTH(DO$3)=MONTH('Rent Roll'!$C17)),1,0),0)</f>
        <v>0</v>
      </c>
      <c r="DP263" s="567">
        <f>IFERROR(IF(AND(NOT(YEAR(DP$3)&lt;=YEAR('Rent Roll'!$C17)+'Rent Roll'!$AB17-1),MOD(YEAR(DP$3),'Rent Roll'!$AA17)=MOD(YEAR('Rent Roll'!$C17),'Rent Roll'!$AA17),MONTH(DP$3)=MONTH('Rent Roll'!$C17)),1,0),0)</f>
        <v>0</v>
      </c>
      <c r="DQ263" s="567">
        <f>IFERROR(IF(AND(NOT(YEAR(DQ$3)&lt;=YEAR('Rent Roll'!$C17)+'Rent Roll'!$AB17-1),MOD(YEAR(DQ$3),'Rent Roll'!$AA17)=MOD(YEAR('Rent Roll'!$C17),'Rent Roll'!$AA17),MONTH(DQ$3)=MONTH('Rent Roll'!$C17)),1,0),0)</f>
        <v>0</v>
      </c>
      <c r="DR263" s="567">
        <f>IFERROR(IF(AND(NOT(YEAR(DR$3)&lt;=YEAR('Rent Roll'!$C17)+'Rent Roll'!$AB17-1),MOD(YEAR(DR$3),'Rent Roll'!$AA17)=MOD(YEAR('Rent Roll'!$C17),'Rent Roll'!$AA17),MONTH(DR$3)=MONTH('Rent Roll'!$C17)),1,0),0)</f>
        <v>0</v>
      </c>
      <c r="DS263" s="567">
        <f>IFERROR(IF(AND(NOT(YEAR(DS$3)&lt;=YEAR('Rent Roll'!$C17)+'Rent Roll'!$AB17-1),MOD(YEAR(DS$3),'Rent Roll'!$AA17)=MOD(YEAR('Rent Roll'!$C17),'Rent Roll'!$AA17),MONTH(DS$3)=MONTH('Rent Roll'!$C17)),1,0),0)</f>
        <v>0</v>
      </c>
      <c r="DT263" s="567">
        <f>IFERROR(IF(AND(NOT(YEAR(DT$3)&lt;=YEAR('Rent Roll'!$C17)+'Rent Roll'!$AB17-1),MOD(YEAR(DT$3),'Rent Roll'!$AA17)=MOD(YEAR('Rent Roll'!$C17),'Rent Roll'!$AA17),MONTH(DT$3)=MONTH('Rent Roll'!$C17)),1,0),0)</f>
        <v>0</v>
      </c>
      <c r="DU263" s="567">
        <f>IFERROR(IF(AND(NOT(YEAR(DU$3)&lt;=YEAR('Rent Roll'!$C17)+'Rent Roll'!$AB17-1),MOD(YEAR(DU$3),'Rent Roll'!$AA17)=MOD(YEAR('Rent Roll'!$C17),'Rent Roll'!$AA17),MONTH(DU$3)=MONTH('Rent Roll'!$C17)),1,0),0)</f>
        <v>0</v>
      </c>
      <c r="DV263" s="567">
        <f>IFERROR(IF(AND(NOT(YEAR(DV$3)&lt;=YEAR('Rent Roll'!$C17)+'Rent Roll'!$AB17-1),MOD(YEAR(DV$3),'Rent Roll'!$AA17)=MOD(YEAR('Rent Roll'!$C17),'Rent Roll'!$AA17),MONTH(DV$3)=MONTH('Rent Roll'!$C17)),1,0),0)</f>
        <v>0</v>
      </c>
    </row>
    <row r="264" spans="1:126" s="565" customFormat="1" ht="12" customHeight="1" outlineLevel="1" x14ac:dyDescent="0.4">
      <c r="A264" s="731"/>
      <c r="B264" s="564">
        <f>'Rent Roll'!$B18</f>
        <v>0</v>
      </c>
      <c r="C264" s="566"/>
      <c r="D264" s="566"/>
      <c r="E264" s="566"/>
      <c r="F264" s="778">
        <f>IFERROR(IF(AND(NOT(YEAR(F$3)&lt;=YEAR('Rent Roll'!$C18)+'Rent Roll'!$AB18-1),MOD(YEAR(F$3),'Rent Roll'!$AA18)=MOD(YEAR('Rent Roll'!$C18),'Rent Roll'!$AA18),MONTH(F$3)=MONTH('Rent Roll'!$C18)),1,0),0)</f>
        <v>0</v>
      </c>
      <c r="G264" s="768">
        <f>IFERROR(IF(AND(NOT(YEAR(G$3)&lt;=YEAR('Rent Roll'!$C18)+'Rent Roll'!$AB18-1),MOD(YEAR(G$3),'Rent Roll'!$AA18)=MOD(YEAR('Rent Roll'!$C18),'Rent Roll'!$AA18),MONTH(G$3)=MONTH('Rent Roll'!$C18)),1,0),0)</f>
        <v>0</v>
      </c>
      <c r="H264" s="567">
        <f>IFERROR(IF(AND(NOT(YEAR(H$3)&lt;=YEAR('Rent Roll'!$C18)+'Rent Roll'!$AB18-1),MOD(YEAR(H$3),'Rent Roll'!$AA18)=MOD(YEAR('Rent Roll'!$C18),'Rent Roll'!$AA18),MONTH(H$3)=MONTH('Rent Roll'!$C18)),1,0),0)</f>
        <v>0</v>
      </c>
      <c r="I264" s="567">
        <f>IFERROR(IF(AND(NOT(YEAR(I$3)&lt;=YEAR('Rent Roll'!$C18)+'Rent Roll'!$AB18-1),MOD(YEAR(I$3),'Rent Roll'!$AA18)=MOD(YEAR('Rent Roll'!$C18),'Rent Roll'!$AA18),MONTH(I$3)=MONTH('Rent Roll'!$C18)),1,0),0)</f>
        <v>0</v>
      </c>
      <c r="J264" s="567">
        <f>IFERROR(IF(AND(NOT(YEAR(J$3)&lt;=YEAR('Rent Roll'!$C18)+'Rent Roll'!$AB18-1),MOD(YEAR(J$3),'Rent Roll'!$AA18)=MOD(YEAR('Rent Roll'!$C18),'Rent Roll'!$AA18),MONTH(J$3)=MONTH('Rent Roll'!$C18)),1,0),0)</f>
        <v>0</v>
      </c>
      <c r="K264" s="567">
        <f>IFERROR(IF(AND(NOT(YEAR(K$3)&lt;=YEAR('Rent Roll'!$C18)+'Rent Roll'!$AB18-1),MOD(YEAR(K$3),'Rent Roll'!$AA18)=MOD(YEAR('Rent Roll'!$C18),'Rent Roll'!$AA18),MONTH(K$3)=MONTH('Rent Roll'!$C18)),1,0),0)</f>
        <v>0</v>
      </c>
      <c r="L264" s="567">
        <f>IFERROR(IF(AND(NOT(YEAR(L$3)&lt;=YEAR('Rent Roll'!$C18)+'Rent Roll'!$AB18-1),MOD(YEAR(L$3),'Rent Roll'!$AA18)=MOD(YEAR('Rent Roll'!$C18),'Rent Roll'!$AA18),MONTH(L$3)=MONTH('Rent Roll'!$C18)),1,0),0)</f>
        <v>0</v>
      </c>
      <c r="M264" s="567">
        <f>IFERROR(IF(AND(NOT(YEAR(M$3)&lt;=YEAR('Rent Roll'!$C18)+'Rent Roll'!$AB18-1),MOD(YEAR(M$3),'Rent Roll'!$AA18)=MOD(YEAR('Rent Roll'!$C18),'Rent Roll'!$AA18),MONTH(M$3)=MONTH('Rent Roll'!$C18)),1,0),0)</f>
        <v>0</v>
      </c>
      <c r="N264" s="567">
        <f>IFERROR(IF(AND(NOT(YEAR(N$3)&lt;=YEAR('Rent Roll'!$C18)+'Rent Roll'!$AB18-1),MOD(YEAR(N$3),'Rent Roll'!$AA18)=MOD(YEAR('Rent Roll'!$C18),'Rent Roll'!$AA18),MONTH(N$3)=MONTH('Rent Roll'!$C18)),1,0),0)</f>
        <v>0</v>
      </c>
      <c r="O264" s="567">
        <f>IFERROR(IF(AND(NOT(YEAR(O$3)&lt;=YEAR('Rent Roll'!$C18)+'Rent Roll'!$AB18-1),MOD(YEAR(O$3),'Rent Roll'!$AA18)=MOD(YEAR('Rent Roll'!$C18),'Rent Roll'!$AA18),MONTH(O$3)=MONTH('Rent Roll'!$C18)),1,0),0)</f>
        <v>0</v>
      </c>
      <c r="P264" s="567">
        <f>IFERROR(IF(AND(NOT(YEAR(P$3)&lt;=YEAR('Rent Roll'!$C18)+'Rent Roll'!$AB18-1),MOD(YEAR(P$3),'Rent Roll'!$AA18)=MOD(YEAR('Rent Roll'!$C18),'Rent Roll'!$AA18),MONTH(P$3)=MONTH('Rent Roll'!$C18)),1,0),0)</f>
        <v>0</v>
      </c>
      <c r="Q264" s="567">
        <f>IFERROR(IF(AND(NOT(YEAR(Q$3)&lt;=YEAR('Rent Roll'!$C18)+'Rent Roll'!$AB18-1),MOD(YEAR(Q$3),'Rent Roll'!$AA18)=MOD(YEAR('Rent Roll'!$C18),'Rent Roll'!$AA18),MONTH(Q$3)=MONTH('Rent Roll'!$C18)),1,0),0)</f>
        <v>0</v>
      </c>
      <c r="R264" s="767">
        <f>IFERROR(IF(AND(NOT(YEAR(R$3)&lt;=YEAR('Rent Roll'!$C18)+'Rent Roll'!$AB18-1),MOD(YEAR(R$3),'Rent Roll'!$AA18)=MOD(YEAR('Rent Roll'!$C18),'Rent Roll'!$AA18),MONTH(R$3)=MONTH('Rent Roll'!$C18)),1,0),0)</f>
        <v>0</v>
      </c>
      <c r="S264" s="768">
        <f>IFERROR(IF(AND(NOT(YEAR(S$3)&lt;=YEAR('Rent Roll'!$C18)+'Rent Roll'!$AB18-1),MOD(YEAR(S$3),'Rent Roll'!$AA18)=MOD(YEAR('Rent Roll'!$C18),'Rent Roll'!$AA18),MONTH(S$3)=MONTH('Rent Roll'!$C18)),1,0),0)</f>
        <v>0</v>
      </c>
      <c r="T264" s="567">
        <f>IFERROR(IF(AND(NOT(YEAR(T$3)&lt;=YEAR('Rent Roll'!$C18)+'Rent Roll'!$AB18-1),MOD(YEAR(T$3),'Rent Roll'!$AA18)=MOD(YEAR('Rent Roll'!$C18),'Rent Roll'!$AA18),MONTH(T$3)=MONTH('Rent Roll'!$C18)),1,0),0)</f>
        <v>0</v>
      </c>
      <c r="U264" s="567">
        <f>IFERROR(IF(AND(NOT(YEAR(U$3)&lt;=YEAR('Rent Roll'!$C18)+'Rent Roll'!$AB18-1),MOD(YEAR(U$3),'Rent Roll'!$AA18)=MOD(YEAR('Rent Roll'!$C18),'Rent Roll'!$AA18),MONTH(U$3)=MONTH('Rent Roll'!$C18)),1,0),0)</f>
        <v>0</v>
      </c>
      <c r="V264" s="567">
        <f>IFERROR(IF(AND(NOT(YEAR(V$3)&lt;=YEAR('Rent Roll'!$C18)+'Rent Roll'!$AB18-1),MOD(YEAR(V$3),'Rent Roll'!$AA18)=MOD(YEAR('Rent Roll'!$C18),'Rent Roll'!$AA18),MONTH(V$3)=MONTH('Rent Roll'!$C18)),1,0),0)</f>
        <v>0</v>
      </c>
      <c r="W264" s="567">
        <f>IFERROR(IF(AND(NOT(YEAR(W$3)&lt;=YEAR('Rent Roll'!$C18)+'Rent Roll'!$AB18-1),MOD(YEAR(W$3),'Rent Roll'!$AA18)=MOD(YEAR('Rent Roll'!$C18),'Rent Roll'!$AA18),MONTH(W$3)=MONTH('Rent Roll'!$C18)),1,0),0)</f>
        <v>0</v>
      </c>
      <c r="X264" s="567">
        <f>IFERROR(IF(AND(NOT(YEAR(X$3)&lt;=YEAR('Rent Roll'!$C18)+'Rent Roll'!$AB18-1),MOD(YEAR(X$3),'Rent Roll'!$AA18)=MOD(YEAR('Rent Roll'!$C18),'Rent Roll'!$AA18),MONTH(X$3)=MONTH('Rent Roll'!$C18)),1,0),0)</f>
        <v>0</v>
      </c>
      <c r="Y264" s="567">
        <f>IFERROR(IF(AND(NOT(YEAR(Y$3)&lt;=YEAR('Rent Roll'!$C18)+'Rent Roll'!$AB18-1),MOD(YEAR(Y$3),'Rent Roll'!$AA18)=MOD(YEAR('Rent Roll'!$C18),'Rent Roll'!$AA18),MONTH(Y$3)=MONTH('Rent Roll'!$C18)),1,0),0)</f>
        <v>0</v>
      </c>
      <c r="Z264" s="567">
        <f>IFERROR(IF(AND(NOT(YEAR(Z$3)&lt;=YEAR('Rent Roll'!$C18)+'Rent Roll'!$AB18-1),MOD(YEAR(Z$3),'Rent Roll'!$AA18)=MOD(YEAR('Rent Roll'!$C18),'Rent Roll'!$AA18),MONTH(Z$3)=MONTH('Rent Roll'!$C18)),1,0),0)</f>
        <v>0</v>
      </c>
      <c r="AA264" s="567">
        <f>IFERROR(IF(AND(NOT(YEAR(AA$3)&lt;=YEAR('Rent Roll'!$C18)+'Rent Roll'!$AB18-1),MOD(YEAR(AA$3),'Rent Roll'!$AA18)=MOD(YEAR('Rent Roll'!$C18),'Rent Roll'!$AA18),MONTH(AA$3)=MONTH('Rent Roll'!$C18)),1,0),0)</f>
        <v>0</v>
      </c>
      <c r="AB264" s="567">
        <f>IFERROR(IF(AND(NOT(YEAR(AB$3)&lt;=YEAR('Rent Roll'!$C18)+'Rent Roll'!$AB18-1),MOD(YEAR(AB$3),'Rent Roll'!$AA18)=MOD(YEAR('Rent Roll'!$C18),'Rent Roll'!$AA18),MONTH(AB$3)=MONTH('Rent Roll'!$C18)),1,0),0)</f>
        <v>0</v>
      </c>
      <c r="AC264" s="567">
        <f>IFERROR(IF(AND(NOT(YEAR(AC$3)&lt;=YEAR('Rent Roll'!$C18)+'Rent Roll'!$AB18-1),MOD(YEAR(AC$3),'Rent Roll'!$AA18)=MOD(YEAR('Rent Roll'!$C18),'Rent Roll'!$AA18),MONTH(AC$3)=MONTH('Rent Roll'!$C18)),1,0),0)</f>
        <v>0</v>
      </c>
      <c r="AD264" s="767">
        <f>IFERROR(IF(AND(NOT(YEAR(AD$3)&lt;=YEAR('Rent Roll'!$C18)+'Rent Roll'!$AB18-1),MOD(YEAR(AD$3),'Rent Roll'!$AA18)=MOD(YEAR('Rent Roll'!$C18),'Rent Roll'!$AA18),MONTH(AD$3)=MONTH('Rent Roll'!$C18)),1,0),0)</f>
        <v>0</v>
      </c>
      <c r="AE264" s="768">
        <f>IFERROR(IF(AND(NOT(YEAR(AE$3)&lt;=YEAR('Rent Roll'!$C18)+'Rent Roll'!$AB18-1),MOD(YEAR(AE$3),'Rent Roll'!$AA18)=MOD(YEAR('Rent Roll'!$C18),'Rent Roll'!$AA18),MONTH(AE$3)=MONTH('Rent Roll'!$C18)),1,0),0)</f>
        <v>0</v>
      </c>
      <c r="AF264" s="567">
        <f>IFERROR(IF(AND(NOT(YEAR(AF$3)&lt;=YEAR('Rent Roll'!$C18)+'Rent Roll'!$AB18-1),MOD(YEAR(AF$3),'Rent Roll'!$AA18)=MOD(YEAR('Rent Roll'!$C18),'Rent Roll'!$AA18),MONTH(AF$3)=MONTH('Rent Roll'!$C18)),1,0),0)</f>
        <v>0</v>
      </c>
      <c r="AG264" s="567">
        <f>IFERROR(IF(AND(NOT(YEAR(AG$3)&lt;=YEAR('Rent Roll'!$C18)+'Rent Roll'!$AB18-1),MOD(YEAR(AG$3),'Rent Roll'!$AA18)=MOD(YEAR('Rent Roll'!$C18),'Rent Roll'!$AA18),MONTH(AG$3)=MONTH('Rent Roll'!$C18)),1,0),0)</f>
        <v>0</v>
      </c>
      <c r="AH264" s="567">
        <f>IFERROR(IF(AND(NOT(YEAR(AH$3)&lt;=YEAR('Rent Roll'!$C18)+'Rent Roll'!$AB18-1),MOD(YEAR(AH$3),'Rent Roll'!$AA18)=MOD(YEAR('Rent Roll'!$C18),'Rent Roll'!$AA18),MONTH(AH$3)=MONTH('Rent Roll'!$C18)),1,0),0)</f>
        <v>0</v>
      </c>
      <c r="AI264" s="567">
        <f>IFERROR(IF(AND(NOT(YEAR(AI$3)&lt;=YEAR('Rent Roll'!$C18)+'Rent Roll'!$AB18-1),MOD(YEAR(AI$3),'Rent Roll'!$AA18)=MOD(YEAR('Rent Roll'!$C18),'Rent Roll'!$AA18),MONTH(AI$3)=MONTH('Rent Roll'!$C18)),1,0),0)</f>
        <v>0</v>
      </c>
      <c r="AJ264" s="567">
        <f>IFERROR(IF(AND(NOT(YEAR(AJ$3)&lt;=YEAR('Rent Roll'!$C18)+'Rent Roll'!$AB18-1),MOD(YEAR(AJ$3),'Rent Roll'!$AA18)=MOD(YEAR('Rent Roll'!$C18),'Rent Roll'!$AA18),MONTH(AJ$3)=MONTH('Rent Roll'!$C18)),1,0),0)</f>
        <v>0</v>
      </c>
      <c r="AK264" s="567">
        <f>IFERROR(IF(AND(NOT(YEAR(AK$3)&lt;=YEAR('Rent Roll'!$C18)+'Rent Roll'!$AB18-1),MOD(YEAR(AK$3),'Rent Roll'!$AA18)=MOD(YEAR('Rent Roll'!$C18),'Rent Roll'!$AA18),MONTH(AK$3)=MONTH('Rent Roll'!$C18)),1,0),0)</f>
        <v>0</v>
      </c>
      <c r="AL264" s="567">
        <f>IFERROR(IF(AND(NOT(YEAR(AL$3)&lt;=YEAR('Rent Roll'!$C18)+'Rent Roll'!$AB18-1),MOD(YEAR(AL$3),'Rent Roll'!$AA18)=MOD(YEAR('Rent Roll'!$C18),'Rent Roll'!$AA18),MONTH(AL$3)=MONTH('Rent Roll'!$C18)),1,0),0)</f>
        <v>0</v>
      </c>
      <c r="AM264" s="567">
        <f>IFERROR(IF(AND(NOT(YEAR(AM$3)&lt;=YEAR('Rent Roll'!$C18)+'Rent Roll'!$AB18-1),MOD(YEAR(AM$3),'Rent Roll'!$AA18)=MOD(YEAR('Rent Roll'!$C18),'Rent Roll'!$AA18),MONTH(AM$3)=MONTH('Rent Roll'!$C18)),1,0),0)</f>
        <v>0</v>
      </c>
      <c r="AN264" s="567">
        <f>IFERROR(IF(AND(NOT(YEAR(AN$3)&lt;=YEAR('Rent Roll'!$C18)+'Rent Roll'!$AB18-1),MOD(YEAR(AN$3),'Rent Roll'!$AA18)=MOD(YEAR('Rent Roll'!$C18),'Rent Roll'!$AA18),MONTH(AN$3)=MONTH('Rent Roll'!$C18)),1,0),0)</f>
        <v>0</v>
      </c>
      <c r="AO264" s="567">
        <f>IFERROR(IF(AND(NOT(YEAR(AO$3)&lt;=YEAR('Rent Roll'!$C18)+'Rent Roll'!$AB18-1),MOD(YEAR(AO$3),'Rent Roll'!$AA18)=MOD(YEAR('Rent Roll'!$C18),'Rent Roll'!$AA18),MONTH(AO$3)=MONTH('Rent Roll'!$C18)),1,0),0)</f>
        <v>0</v>
      </c>
      <c r="AP264" s="767">
        <f>IFERROR(IF(AND(NOT(YEAR(AP$3)&lt;=YEAR('Rent Roll'!$C18)+'Rent Roll'!$AB18-1),MOD(YEAR(AP$3),'Rent Roll'!$AA18)=MOD(YEAR('Rent Roll'!$C18),'Rent Roll'!$AA18),MONTH(AP$3)=MONTH('Rent Roll'!$C18)),1,0),0)</f>
        <v>0</v>
      </c>
      <c r="AQ264" s="768">
        <f>IFERROR(IF(AND(NOT(YEAR(AQ$3)&lt;=YEAR('Rent Roll'!$C18)+'Rent Roll'!$AB18-1),MOD(YEAR(AQ$3),'Rent Roll'!$AA18)=MOD(YEAR('Rent Roll'!$C18),'Rent Roll'!$AA18),MONTH(AQ$3)=MONTH('Rent Roll'!$C18)),1,0),0)</f>
        <v>0</v>
      </c>
      <c r="AR264" s="567">
        <f>IFERROR(IF(AND(NOT(YEAR(AR$3)&lt;=YEAR('Rent Roll'!$C18)+'Rent Roll'!$AB18-1),MOD(YEAR(AR$3),'Rent Roll'!$AA18)=MOD(YEAR('Rent Roll'!$C18),'Rent Roll'!$AA18),MONTH(AR$3)=MONTH('Rent Roll'!$C18)),1,0),0)</f>
        <v>0</v>
      </c>
      <c r="AS264" s="567">
        <f>IFERROR(IF(AND(NOT(YEAR(AS$3)&lt;=YEAR('Rent Roll'!$C18)+'Rent Roll'!$AB18-1),MOD(YEAR(AS$3),'Rent Roll'!$AA18)=MOD(YEAR('Rent Roll'!$C18),'Rent Roll'!$AA18),MONTH(AS$3)=MONTH('Rent Roll'!$C18)),1,0),0)</f>
        <v>0</v>
      </c>
      <c r="AT264" s="567">
        <f>IFERROR(IF(AND(NOT(YEAR(AT$3)&lt;=YEAR('Rent Roll'!$C18)+'Rent Roll'!$AB18-1),MOD(YEAR(AT$3),'Rent Roll'!$AA18)=MOD(YEAR('Rent Roll'!$C18),'Rent Roll'!$AA18),MONTH(AT$3)=MONTH('Rent Roll'!$C18)),1,0),0)</f>
        <v>0</v>
      </c>
      <c r="AU264" s="567">
        <f>IFERROR(IF(AND(NOT(YEAR(AU$3)&lt;=YEAR('Rent Roll'!$C18)+'Rent Roll'!$AB18-1),MOD(YEAR(AU$3),'Rent Roll'!$AA18)=MOD(YEAR('Rent Roll'!$C18),'Rent Roll'!$AA18),MONTH(AU$3)=MONTH('Rent Roll'!$C18)),1,0),0)</f>
        <v>0</v>
      </c>
      <c r="AV264" s="567">
        <f>IFERROR(IF(AND(NOT(YEAR(AV$3)&lt;=YEAR('Rent Roll'!$C18)+'Rent Roll'!$AB18-1),MOD(YEAR(AV$3),'Rent Roll'!$AA18)=MOD(YEAR('Rent Roll'!$C18),'Rent Roll'!$AA18),MONTH(AV$3)=MONTH('Rent Roll'!$C18)),1,0),0)</f>
        <v>0</v>
      </c>
      <c r="AW264" s="567">
        <f>IFERROR(IF(AND(NOT(YEAR(AW$3)&lt;=YEAR('Rent Roll'!$C18)+'Rent Roll'!$AB18-1),MOD(YEAR(AW$3),'Rent Roll'!$AA18)=MOD(YEAR('Rent Roll'!$C18),'Rent Roll'!$AA18),MONTH(AW$3)=MONTH('Rent Roll'!$C18)),1,0),0)</f>
        <v>0</v>
      </c>
      <c r="AX264" s="567">
        <f>IFERROR(IF(AND(NOT(YEAR(AX$3)&lt;=YEAR('Rent Roll'!$C18)+'Rent Roll'!$AB18-1),MOD(YEAR(AX$3),'Rent Roll'!$AA18)=MOD(YEAR('Rent Roll'!$C18),'Rent Roll'!$AA18),MONTH(AX$3)=MONTH('Rent Roll'!$C18)),1,0),0)</f>
        <v>0</v>
      </c>
      <c r="AY264" s="567">
        <f>IFERROR(IF(AND(NOT(YEAR(AY$3)&lt;=YEAR('Rent Roll'!$C18)+'Rent Roll'!$AB18-1),MOD(YEAR(AY$3),'Rent Roll'!$AA18)=MOD(YEAR('Rent Roll'!$C18),'Rent Roll'!$AA18),MONTH(AY$3)=MONTH('Rent Roll'!$C18)),1,0),0)</f>
        <v>0</v>
      </c>
      <c r="AZ264" s="567">
        <f>IFERROR(IF(AND(NOT(YEAR(AZ$3)&lt;=YEAR('Rent Roll'!$C18)+'Rent Roll'!$AB18-1),MOD(YEAR(AZ$3),'Rent Roll'!$AA18)=MOD(YEAR('Rent Roll'!$C18),'Rent Roll'!$AA18),MONTH(AZ$3)=MONTH('Rent Roll'!$C18)),1,0),0)</f>
        <v>0</v>
      </c>
      <c r="BA264" s="567">
        <f>IFERROR(IF(AND(NOT(YEAR(BA$3)&lt;=YEAR('Rent Roll'!$C18)+'Rent Roll'!$AB18-1),MOD(YEAR(BA$3),'Rent Roll'!$AA18)=MOD(YEAR('Rent Roll'!$C18),'Rent Roll'!$AA18),MONTH(BA$3)=MONTH('Rent Roll'!$C18)),1,0),0)</f>
        <v>0</v>
      </c>
      <c r="BB264" s="767">
        <f>IFERROR(IF(AND(NOT(YEAR(BB$3)&lt;=YEAR('Rent Roll'!$C18)+'Rent Roll'!$AB18-1),MOD(YEAR(BB$3),'Rent Roll'!$AA18)=MOD(YEAR('Rent Roll'!$C18),'Rent Roll'!$AA18),MONTH(BB$3)=MONTH('Rent Roll'!$C18)),1,0),0)</f>
        <v>0</v>
      </c>
      <c r="BC264" s="768">
        <f>IFERROR(IF(AND(NOT(YEAR(BC$3)&lt;=YEAR('Rent Roll'!$C18)+'Rent Roll'!$AB18-1),MOD(YEAR(BC$3),'Rent Roll'!$AA18)=MOD(YEAR('Rent Roll'!$C18),'Rent Roll'!$AA18),MONTH(BC$3)=MONTH('Rent Roll'!$C18)),1,0),0)</f>
        <v>0</v>
      </c>
      <c r="BD264" s="567">
        <f>IFERROR(IF(AND(NOT(YEAR(BD$3)&lt;=YEAR('Rent Roll'!$C18)+'Rent Roll'!$AB18-1),MOD(YEAR(BD$3),'Rent Roll'!$AA18)=MOD(YEAR('Rent Roll'!$C18),'Rent Roll'!$AA18),MONTH(BD$3)=MONTH('Rent Roll'!$C18)),1,0),0)</f>
        <v>0</v>
      </c>
      <c r="BE264" s="567">
        <f>IFERROR(IF(AND(NOT(YEAR(BE$3)&lt;=YEAR('Rent Roll'!$C18)+'Rent Roll'!$AB18-1),MOD(YEAR(BE$3),'Rent Roll'!$AA18)=MOD(YEAR('Rent Roll'!$C18),'Rent Roll'!$AA18),MONTH(BE$3)=MONTH('Rent Roll'!$C18)),1,0),0)</f>
        <v>0</v>
      </c>
      <c r="BF264" s="567">
        <f>IFERROR(IF(AND(NOT(YEAR(BF$3)&lt;=YEAR('Rent Roll'!$C18)+'Rent Roll'!$AB18-1),MOD(YEAR(BF$3),'Rent Roll'!$AA18)=MOD(YEAR('Rent Roll'!$C18),'Rent Roll'!$AA18),MONTH(BF$3)=MONTH('Rent Roll'!$C18)),1,0),0)</f>
        <v>0</v>
      </c>
      <c r="BG264" s="567">
        <f>IFERROR(IF(AND(NOT(YEAR(BG$3)&lt;=YEAR('Rent Roll'!$C18)+'Rent Roll'!$AB18-1),MOD(YEAR(BG$3),'Rent Roll'!$AA18)=MOD(YEAR('Rent Roll'!$C18),'Rent Roll'!$AA18),MONTH(BG$3)=MONTH('Rent Roll'!$C18)),1,0),0)</f>
        <v>0</v>
      </c>
      <c r="BH264" s="567">
        <f>IFERROR(IF(AND(NOT(YEAR(BH$3)&lt;=YEAR('Rent Roll'!$C18)+'Rent Roll'!$AB18-1),MOD(YEAR(BH$3),'Rent Roll'!$AA18)=MOD(YEAR('Rent Roll'!$C18),'Rent Roll'!$AA18),MONTH(BH$3)=MONTH('Rent Roll'!$C18)),1,0),0)</f>
        <v>0</v>
      </c>
      <c r="BI264" s="567">
        <f>IFERROR(IF(AND(NOT(YEAR(BI$3)&lt;=YEAR('Rent Roll'!$C18)+'Rent Roll'!$AB18-1),MOD(YEAR(BI$3),'Rent Roll'!$AA18)=MOD(YEAR('Rent Roll'!$C18),'Rent Roll'!$AA18),MONTH(BI$3)=MONTH('Rent Roll'!$C18)),1,0),0)</f>
        <v>0</v>
      </c>
      <c r="BJ264" s="567">
        <f>IFERROR(IF(AND(NOT(YEAR(BJ$3)&lt;=YEAR('Rent Roll'!$C18)+'Rent Roll'!$AB18-1),MOD(YEAR(BJ$3),'Rent Roll'!$AA18)=MOD(YEAR('Rent Roll'!$C18),'Rent Roll'!$AA18),MONTH(BJ$3)=MONTH('Rent Roll'!$C18)),1,0),0)</f>
        <v>0</v>
      </c>
      <c r="BK264" s="567">
        <f>IFERROR(IF(AND(NOT(YEAR(BK$3)&lt;=YEAR('Rent Roll'!$C18)+'Rent Roll'!$AB18-1),MOD(YEAR(BK$3),'Rent Roll'!$AA18)=MOD(YEAR('Rent Roll'!$C18),'Rent Roll'!$AA18),MONTH(BK$3)=MONTH('Rent Roll'!$C18)),1,0),0)</f>
        <v>0</v>
      </c>
      <c r="BL264" s="567">
        <f>IFERROR(IF(AND(NOT(YEAR(BL$3)&lt;=YEAR('Rent Roll'!$C18)+'Rent Roll'!$AB18-1),MOD(YEAR(BL$3),'Rent Roll'!$AA18)=MOD(YEAR('Rent Roll'!$C18),'Rent Roll'!$AA18),MONTH(BL$3)=MONTH('Rent Roll'!$C18)),1,0),0)</f>
        <v>0</v>
      </c>
      <c r="BM264" s="567">
        <f>IFERROR(IF(AND(NOT(YEAR(BM$3)&lt;=YEAR('Rent Roll'!$C18)+'Rent Roll'!$AB18-1),MOD(YEAR(BM$3),'Rent Roll'!$AA18)=MOD(YEAR('Rent Roll'!$C18),'Rent Roll'!$AA18),MONTH(BM$3)=MONTH('Rent Roll'!$C18)),1,0),0)</f>
        <v>0</v>
      </c>
      <c r="BN264" s="767">
        <f>IFERROR(IF(AND(NOT(YEAR(BN$3)&lt;=YEAR('Rent Roll'!$C18)+'Rent Roll'!$AB18-1),MOD(YEAR(BN$3),'Rent Roll'!$AA18)=MOD(YEAR('Rent Roll'!$C18),'Rent Roll'!$AA18),MONTH(BN$3)=MONTH('Rent Roll'!$C18)),1,0),0)</f>
        <v>0</v>
      </c>
      <c r="BO264" s="768">
        <f>IFERROR(IF(AND(NOT(YEAR(BO$3)&lt;=YEAR('Rent Roll'!$C18)+'Rent Roll'!$AB18-1),MOD(YEAR(BO$3),'Rent Roll'!$AA18)=MOD(YEAR('Rent Roll'!$C18),'Rent Roll'!$AA18),MONTH(BO$3)=MONTH('Rent Roll'!$C18)),1,0),0)</f>
        <v>0</v>
      </c>
      <c r="BP264" s="567">
        <f>IFERROR(IF(AND(NOT(YEAR(BP$3)&lt;=YEAR('Rent Roll'!$C18)+'Rent Roll'!$AB18-1),MOD(YEAR(BP$3),'Rent Roll'!$AA18)=MOD(YEAR('Rent Roll'!$C18),'Rent Roll'!$AA18),MONTH(BP$3)=MONTH('Rent Roll'!$C18)),1,0),0)</f>
        <v>0</v>
      </c>
      <c r="BQ264" s="567">
        <f>IFERROR(IF(AND(NOT(YEAR(BQ$3)&lt;=YEAR('Rent Roll'!$C18)+'Rent Roll'!$AB18-1),MOD(YEAR(BQ$3),'Rent Roll'!$AA18)=MOD(YEAR('Rent Roll'!$C18),'Rent Roll'!$AA18),MONTH(BQ$3)=MONTH('Rent Roll'!$C18)),1,0),0)</f>
        <v>0</v>
      </c>
      <c r="BR264" s="567">
        <f>IFERROR(IF(AND(NOT(YEAR(BR$3)&lt;=YEAR('Rent Roll'!$C18)+'Rent Roll'!$AB18-1),MOD(YEAR(BR$3),'Rent Roll'!$AA18)=MOD(YEAR('Rent Roll'!$C18),'Rent Roll'!$AA18),MONTH(BR$3)=MONTH('Rent Roll'!$C18)),1,0),0)</f>
        <v>0</v>
      </c>
      <c r="BS264" s="567">
        <f>IFERROR(IF(AND(NOT(YEAR(BS$3)&lt;=YEAR('Rent Roll'!$C18)+'Rent Roll'!$AB18-1),MOD(YEAR(BS$3),'Rent Roll'!$AA18)=MOD(YEAR('Rent Roll'!$C18),'Rent Roll'!$AA18),MONTH(BS$3)=MONTH('Rent Roll'!$C18)),1,0),0)</f>
        <v>0</v>
      </c>
      <c r="BT264" s="567">
        <f>IFERROR(IF(AND(NOT(YEAR(BT$3)&lt;=YEAR('Rent Roll'!$C18)+'Rent Roll'!$AB18-1),MOD(YEAR(BT$3),'Rent Roll'!$AA18)=MOD(YEAR('Rent Roll'!$C18),'Rent Roll'!$AA18),MONTH(BT$3)=MONTH('Rent Roll'!$C18)),1,0),0)</f>
        <v>0</v>
      </c>
      <c r="BU264" s="567">
        <f>IFERROR(IF(AND(NOT(YEAR(BU$3)&lt;=YEAR('Rent Roll'!$C18)+'Rent Roll'!$AB18-1),MOD(YEAR(BU$3),'Rent Roll'!$AA18)=MOD(YEAR('Rent Roll'!$C18),'Rent Roll'!$AA18),MONTH(BU$3)=MONTH('Rent Roll'!$C18)),1,0),0)</f>
        <v>0</v>
      </c>
      <c r="BV264" s="567">
        <f>IFERROR(IF(AND(NOT(YEAR(BV$3)&lt;=YEAR('Rent Roll'!$C18)+'Rent Roll'!$AB18-1),MOD(YEAR(BV$3),'Rent Roll'!$AA18)=MOD(YEAR('Rent Roll'!$C18),'Rent Roll'!$AA18),MONTH(BV$3)=MONTH('Rent Roll'!$C18)),1,0),0)</f>
        <v>0</v>
      </c>
      <c r="BW264" s="567">
        <f>IFERROR(IF(AND(NOT(YEAR(BW$3)&lt;=YEAR('Rent Roll'!$C18)+'Rent Roll'!$AB18-1),MOD(YEAR(BW$3),'Rent Roll'!$AA18)=MOD(YEAR('Rent Roll'!$C18),'Rent Roll'!$AA18),MONTH(BW$3)=MONTH('Rent Roll'!$C18)),1,0),0)</f>
        <v>0</v>
      </c>
      <c r="BX264" s="567">
        <f>IFERROR(IF(AND(NOT(YEAR(BX$3)&lt;=YEAR('Rent Roll'!$C18)+'Rent Roll'!$AB18-1),MOD(YEAR(BX$3),'Rent Roll'!$AA18)=MOD(YEAR('Rent Roll'!$C18),'Rent Roll'!$AA18),MONTH(BX$3)=MONTH('Rent Roll'!$C18)),1,0),0)</f>
        <v>0</v>
      </c>
      <c r="BY264" s="567">
        <f>IFERROR(IF(AND(NOT(YEAR(BY$3)&lt;=YEAR('Rent Roll'!$C18)+'Rent Roll'!$AB18-1),MOD(YEAR(BY$3),'Rent Roll'!$AA18)=MOD(YEAR('Rent Roll'!$C18),'Rent Roll'!$AA18),MONTH(BY$3)=MONTH('Rent Roll'!$C18)),1,0),0)</f>
        <v>0</v>
      </c>
      <c r="BZ264" s="767">
        <f>IFERROR(IF(AND(NOT(YEAR(BZ$3)&lt;=YEAR('Rent Roll'!$C18)+'Rent Roll'!$AB18-1),MOD(YEAR(BZ$3),'Rent Roll'!$AA18)=MOD(YEAR('Rent Roll'!$C18),'Rent Roll'!$AA18),MONTH(BZ$3)=MONTH('Rent Roll'!$C18)),1,0),0)</f>
        <v>0</v>
      </c>
      <c r="CA264" s="768">
        <f>IFERROR(IF(AND(NOT(YEAR(CA$3)&lt;=YEAR('Rent Roll'!$C18)+'Rent Roll'!$AB18-1),MOD(YEAR(CA$3),'Rent Roll'!$AA18)=MOD(YEAR('Rent Roll'!$C18),'Rent Roll'!$AA18),MONTH(CA$3)=MONTH('Rent Roll'!$C18)),1,0),0)</f>
        <v>0</v>
      </c>
      <c r="CB264" s="567">
        <f>IFERROR(IF(AND(NOT(YEAR(CB$3)&lt;=YEAR('Rent Roll'!$C18)+'Rent Roll'!$AB18-1),MOD(YEAR(CB$3),'Rent Roll'!$AA18)=MOD(YEAR('Rent Roll'!$C18),'Rent Roll'!$AA18),MONTH(CB$3)=MONTH('Rent Roll'!$C18)),1,0),0)</f>
        <v>0</v>
      </c>
      <c r="CC264" s="567">
        <f>IFERROR(IF(AND(NOT(YEAR(CC$3)&lt;=YEAR('Rent Roll'!$C18)+'Rent Roll'!$AB18-1),MOD(YEAR(CC$3),'Rent Roll'!$AA18)=MOD(YEAR('Rent Roll'!$C18),'Rent Roll'!$AA18),MONTH(CC$3)=MONTH('Rent Roll'!$C18)),1,0),0)</f>
        <v>0</v>
      </c>
      <c r="CD264" s="567">
        <f>IFERROR(IF(AND(NOT(YEAR(CD$3)&lt;=YEAR('Rent Roll'!$C18)+'Rent Roll'!$AB18-1),MOD(YEAR(CD$3),'Rent Roll'!$AA18)=MOD(YEAR('Rent Roll'!$C18),'Rent Roll'!$AA18),MONTH(CD$3)=MONTH('Rent Roll'!$C18)),1,0),0)</f>
        <v>0</v>
      </c>
      <c r="CE264" s="567">
        <f>IFERROR(IF(AND(NOT(YEAR(CE$3)&lt;=YEAR('Rent Roll'!$C18)+'Rent Roll'!$AB18-1),MOD(YEAR(CE$3),'Rent Roll'!$AA18)=MOD(YEAR('Rent Roll'!$C18),'Rent Roll'!$AA18),MONTH(CE$3)=MONTH('Rent Roll'!$C18)),1,0),0)</f>
        <v>0</v>
      </c>
      <c r="CF264" s="567">
        <f>IFERROR(IF(AND(NOT(YEAR(CF$3)&lt;=YEAR('Rent Roll'!$C18)+'Rent Roll'!$AB18-1),MOD(YEAR(CF$3),'Rent Roll'!$AA18)=MOD(YEAR('Rent Roll'!$C18),'Rent Roll'!$AA18),MONTH(CF$3)=MONTH('Rent Roll'!$C18)),1,0),0)</f>
        <v>0</v>
      </c>
      <c r="CG264" s="567">
        <f>IFERROR(IF(AND(NOT(YEAR(CG$3)&lt;=YEAR('Rent Roll'!$C18)+'Rent Roll'!$AB18-1),MOD(YEAR(CG$3),'Rent Roll'!$AA18)=MOD(YEAR('Rent Roll'!$C18),'Rent Roll'!$AA18),MONTH(CG$3)=MONTH('Rent Roll'!$C18)),1,0),0)</f>
        <v>0</v>
      </c>
      <c r="CH264" s="567">
        <f>IFERROR(IF(AND(NOT(YEAR(CH$3)&lt;=YEAR('Rent Roll'!$C18)+'Rent Roll'!$AB18-1),MOD(YEAR(CH$3),'Rent Roll'!$AA18)=MOD(YEAR('Rent Roll'!$C18),'Rent Roll'!$AA18),MONTH(CH$3)=MONTH('Rent Roll'!$C18)),1,0),0)</f>
        <v>0</v>
      </c>
      <c r="CI264" s="567">
        <f>IFERROR(IF(AND(NOT(YEAR(CI$3)&lt;=YEAR('Rent Roll'!$C18)+'Rent Roll'!$AB18-1),MOD(YEAR(CI$3),'Rent Roll'!$AA18)=MOD(YEAR('Rent Roll'!$C18),'Rent Roll'!$AA18),MONTH(CI$3)=MONTH('Rent Roll'!$C18)),1,0),0)</f>
        <v>0</v>
      </c>
      <c r="CJ264" s="567">
        <f>IFERROR(IF(AND(NOT(YEAR(CJ$3)&lt;=YEAR('Rent Roll'!$C18)+'Rent Roll'!$AB18-1),MOD(YEAR(CJ$3),'Rent Roll'!$AA18)=MOD(YEAR('Rent Roll'!$C18),'Rent Roll'!$AA18),MONTH(CJ$3)=MONTH('Rent Roll'!$C18)),1,0),0)</f>
        <v>0</v>
      </c>
      <c r="CK264" s="567">
        <f>IFERROR(IF(AND(NOT(YEAR(CK$3)&lt;=YEAR('Rent Roll'!$C18)+'Rent Roll'!$AB18-1),MOD(YEAR(CK$3),'Rent Roll'!$AA18)=MOD(YEAR('Rent Roll'!$C18),'Rent Roll'!$AA18),MONTH(CK$3)=MONTH('Rent Roll'!$C18)),1,0),0)</f>
        <v>0</v>
      </c>
      <c r="CL264" s="767">
        <f>IFERROR(IF(AND(NOT(YEAR(CL$3)&lt;=YEAR('Rent Roll'!$C18)+'Rent Roll'!$AB18-1),MOD(YEAR(CL$3),'Rent Roll'!$AA18)=MOD(YEAR('Rent Roll'!$C18),'Rent Roll'!$AA18),MONTH(CL$3)=MONTH('Rent Roll'!$C18)),1,0),0)</f>
        <v>0</v>
      </c>
      <c r="CM264" s="768">
        <f>IFERROR(IF(AND(NOT(YEAR(CM$3)&lt;=YEAR('Rent Roll'!$C18)+'Rent Roll'!$AB18-1),MOD(YEAR(CM$3),'Rent Roll'!$AA18)=MOD(YEAR('Rent Roll'!$C18),'Rent Roll'!$AA18),MONTH(CM$3)=MONTH('Rent Roll'!$C18)),1,0),0)</f>
        <v>0</v>
      </c>
      <c r="CN264" s="567">
        <f>IFERROR(IF(AND(NOT(YEAR(CN$3)&lt;=YEAR('Rent Roll'!$C18)+'Rent Roll'!$AB18-1),MOD(YEAR(CN$3),'Rent Roll'!$AA18)=MOD(YEAR('Rent Roll'!$C18),'Rent Roll'!$AA18),MONTH(CN$3)=MONTH('Rent Roll'!$C18)),1,0),0)</f>
        <v>0</v>
      </c>
      <c r="CO264" s="567">
        <f>IFERROR(IF(AND(NOT(YEAR(CO$3)&lt;=YEAR('Rent Roll'!$C18)+'Rent Roll'!$AB18-1),MOD(YEAR(CO$3),'Rent Roll'!$AA18)=MOD(YEAR('Rent Roll'!$C18),'Rent Roll'!$AA18),MONTH(CO$3)=MONTH('Rent Roll'!$C18)),1,0),0)</f>
        <v>0</v>
      </c>
      <c r="CP264" s="567">
        <f>IFERROR(IF(AND(NOT(YEAR(CP$3)&lt;=YEAR('Rent Roll'!$C18)+'Rent Roll'!$AB18-1),MOD(YEAR(CP$3),'Rent Roll'!$AA18)=MOD(YEAR('Rent Roll'!$C18),'Rent Roll'!$AA18),MONTH(CP$3)=MONTH('Rent Roll'!$C18)),1,0),0)</f>
        <v>0</v>
      </c>
      <c r="CQ264" s="567">
        <f>IFERROR(IF(AND(NOT(YEAR(CQ$3)&lt;=YEAR('Rent Roll'!$C18)+'Rent Roll'!$AB18-1),MOD(YEAR(CQ$3),'Rent Roll'!$AA18)=MOD(YEAR('Rent Roll'!$C18),'Rent Roll'!$AA18),MONTH(CQ$3)=MONTH('Rent Roll'!$C18)),1,0),0)</f>
        <v>0</v>
      </c>
      <c r="CR264" s="567">
        <f>IFERROR(IF(AND(NOT(YEAR(CR$3)&lt;=YEAR('Rent Roll'!$C18)+'Rent Roll'!$AB18-1),MOD(YEAR(CR$3),'Rent Roll'!$AA18)=MOD(YEAR('Rent Roll'!$C18),'Rent Roll'!$AA18),MONTH(CR$3)=MONTH('Rent Roll'!$C18)),1,0),0)</f>
        <v>0</v>
      </c>
      <c r="CS264" s="567">
        <f>IFERROR(IF(AND(NOT(YEAR(CS$3)&lt;=YEAR('Rent Roll'!$C18)+'Rent Roll'!$AB18-1),MOD(YEAR(CS$3),'Rent Roll'!$AA18)=MOD(YEAR('Rent Roll'!$C18),'Rent Roll'!$AA18),MONTH(CS$3)=MONTH('Rent Roll'!$C18)),1,0),0)</f>
        <v>0</v>
      </c>
      <c r="CT264" s="567">
        <f>IFERROR(IF(AND(NOT(YEAR(CT$3)&lt;=YEAR('Rent Roll'!$C18)+'Rent Roll'!$AB18-1),MOD(YEAR(CT$3),'Rent Roll'!$AA18)=MOD(YEAR('Rent Roll'!$C18),'Rent Roll'!$AA18),MONTH(CT$3)=MONTH('Rent Roll'!$C18)),1,0),0)</f>
        <v>0</v>
      </c>
      <c r="CU264" s="567">
        <f>IFERROR(IF(AND(NOT(YEAR(CU$3)&lt;=YEAR('Rent Roll'!$C18)+'Rent Roll'!$AB18-1),MOD(YEAR(CU$3),'Rent Roll'!$AA18)=MOD(YEAR('Rent Roll'!$C18),'Rent Roll'!$AA18),MONTH(CU$3)=MONTH('Rent Roll'!$C18)),1,0),0)</f>
        <v>0</v>
      </c>
      <c r="CV264" s="567">
        <f>IFERROR(IF(AND(NOT(YEAR(CV$3)&lt;=YEAR('Rent Roll'!$C18)+'Rent Roll'!$AB18-1),MOD(YEAR(CV$3),'Rent Roll'!$AA18)=MOD(YEAR('Rent Roll'!$C18),'Rent Roll'!$AA18),MONTH(CV$3)=MONTH('Rent Roll'!$C18)),1,0),0)</f>
        <v>0</v>
      </c>
      <c r="CW264" s="567">
        <f>IFERROR(IF(AND(NOT(YEAR(CW$3)&lt;=YEAR('Rent Roll'!$C18)+'Rent Roll'!$AB18-1),MOD(YEAR(CW$3),'Rent Roll'!$AA18)=MOD(YEAR('Rent Roll'!$C18),'Rent Roll'!$AA18),MONTH(CW$3)=MONTH('Rent Roll'!$C18)),1,0),0)</f>
        <v>0</v>
      </c>
      <c r="CX264" s="767">
        <f>IFERROR(IF(AND(NOT(YEAR(CX$3)&lt;=YEAR('Rent Roll'!$C18)+'Rent Roll'!$AB18-1),MOD(YEAR(CX$3),'Rent Roll'!$AA18)=MOD(YEAR('Rent Roll'!$C18),'Rent Roll'!$AA18),MONTH(CX$3)=MONTH('Rent Roll'!$C18)),1,0),0)</f>
        <v>0</v>
      </c>
      <c r="CY264" s="768">
        <f>IFERROR(IF(AND(NOT(YEAR(CY$3)&lt;=YEAR('Rent Roll'!$C18)+'Rent Roll'!$AB18-1),MOD(YEAR(CY$3),'Rent Roll'!$AA18)=MOD(YEAR('Rent Roll'!$C18),'Rent Roll'!$AA18),MONTH(CY$3)=MONTH('Rent Roll'!$C18)),1,0),0)</f>
        <v>0</v>
      </c>
      <c r="CZ264" s="567">
        <f>IFERROR(IF(AND(NOT(YEAR(CZ$3)&lt;=YEAR('Rent Roll'!$C18)+'Rent Roll'!$AB18-1),MOD(YEAR(CZ$3),'Rent Roll'!$AA18)=MOD(YEAR('Rent Roll'!$C18),'Rent Roll'!$AA18),MONTH(CZ$3)=MONTH('Rent Roll'!$C18)),1,0),0)</f>
        <v>0</v>
      </c>
      <c r="DA264" s="567">
        <f>IFERROR(IF(AND(NOT(YEAR(DA$3)&lt;=YEAR('Rent Roll'!$C18)+'Rent Roll'!$AB18-1),MOD(YEAR(DA$3),'Rent Roll'!$AA18)=MOD(YEAR('Rent Roll'!$C18),'Rent Roll'!$AA18),MONTH(DA$3)=MONTH('Rent Roll'!$C18)),1,0),0)</f>
        <v>0</v>
      </c>
      <c r="DB264" s="567">
        <f>IFERROR(IF(AND(NOT(YEAR(DB$3)&lt;=YEAR('Rent Roll'!$C18)+'Rent Roll'!$AB18-1),MOD(YEAR(DB$3),'Rent Roll'!$AA18)=MOD(YEAR('Rent Roll'!$C18),'Rent Roll'!$AA18),MONTH(DB$3)=MONTH('Rent Roll'!$C18)),1,0),0)</f>
        <v>0</v>
      </c>
      <c r="DC264" s="567">
        <f>IFERROR(IF(AND(NOT(YEAR(DC$3)&lt;=YEAR('Rent Roll'!$C18)+'Rent Roll'!$AB18-1),MOD(YEAR(DC$3),'Rent Roll'!$AA18)=MOD(YEAR('Rent Roll'!$C18),'Rent Roll'!$AA18),MONTH(DC$3)=MONTH('Rent Roll'!$C18)),1,0),0)</f>
        <v>0</v>
      </c>
      <c r="DD264" s="567">
        <f>IFERROR(IF(AND(NOT(YEAR(DD$3)&lt;=YEAR('Rent Roll'!$C18)+'Rent Roll'!$AB18-1),MOD(YEAR(DD$3),'Rent Roll'!$AA18)=MOD(YEAR('Rent Roll'!$C18),'Rent Roll'!$AA18),MONTH(DD$3)=MONTH('Rent Roll'!$C18)),1,0),0)</f>
        <v>0</v>
      </c>
      <c r="DE264" s="567">
        <f>IFERROR(IF(AND(NOT(YEAR(DE$3)&lt;=YEAR('Rent Roll'!$C18)+'Rent Roll'!$AB18-1),MOD(YEAR(DE$3),'Rent Roll'!$AA18)=MOD(YEAR('Rent Roll'!$C18),'Rent Roll'!$AA18),MONTH(DE$3)=MONTH('Rent Roll'!$C18)),1,0),0)</f>
        <v>0</v>
      </c>
      <c r="DF264" s="567">
        <f>IFERROR(IF(AND(NOT(YEAR(DF$3)&lt;=YEAR('Rent Roll'!$C18)+'Rent Roll'!$AB18-1),MOD(YEAR(DF$3),'Rent Roll'!$AA18)=MOD(YEAR('Rent Roll'!$C18),'Rent Roll'!$AA18),MONTH(DF$3)=MONTH('Rent Roll'!$C18)),1,0),0)</f>
        <v>0</v>
      </c>
      <c r="DG264" s="567">
        <f>IFERROR(IF(AND(NOT(YEAR(DG$3)&lt;=YEAR('Rent Roll'!$C18)+'Rent Roll'!$AB18-1),MOD(YEAR(DG$3),'Rent Roll'!$AA18)=MOD(YEAR('Rent Roll'!$C18),'Rent Roll'!$AA18),MONTH(DG$3)=MONTH('Rent Roll'!$C18)),1,0),0)</f>
        <v>0</v>
      </c>
      <c r="DH264" s="567">
        <f>IFERROR(IF(AND(NOT(YEAR(DH$3)&lt;=YEAR('Rent Roll'!$C18)+'Rent Roll'!$AB18-1),MOD(YEAR(DH$3),'Rent Roll'!$AA18)=MOD(YEAR('Rent Roll'!$C18),'Rent Roll'!$AA18),MONTH(DH$3)=MONTH('Rent Roll'!$C18)),1,0),0)</f>
        <v>0</v>
      </c>
      <c r="DI264" s="567">
        <f>IFERROR(IF(AND(NOT(YEAR(DI$3)&lt;=YEAR('Rent Roll'!$C18)+'Rent Roll'!$AB18-1),MOD(YEAR(DI$3),'Rent Roll'!$AA18)=MOD(YEAR('Rent Roll'!$C18),'Rent Roll'!$AA18),MONTH(DI$3)=MONTH('Rent Roll'!$C18)),1,0),0)</f>
        <v>0</v>
      </c>
      <c r="DJ264" s="767">
        <f>IFERROR(IF(AND(NOT(YEAR(DJ$3)&lt;=YEAR('Rent Roll'!$C18)+'Rent Roll'!$AB18-1),MOD(YEAR(DJ$3),'Rent Roll'!$AA18)=MOD(YEAR('Rent Roll'!$C18),'Rent Roll'!$AA18),MONTH(DJ$3)=MONTH('Rent Roll'!$C18)),1,0),0)</f>
        <v>0</v>
      </c>
      <c r="DK264" s="768">
        <f>IFERROR(IF(AND(NOT(YEAR(DK$3)&lt;=YEAR('Rent Roll'!$C18)+'Rent Roll'!$AB18-1),MOD(YEAR(DK$3),'Rent Roll'!$AA18)=MOD(YEAR('Rent Roll'!$C18),'Rent Roll'!$AA18),MONTH(DK$3)=MONTH('Rent Roll'!$C18)),1,0),0)</f>
        <v>0</v>
      </c>
      <c r="DL264" s="567">
        <f>IFERROR(IF(AND(NOT(YEAR(DL$3)&lt;=YEAR('Rent Roll'!$C18)+'Rent Roll'!$AB18-1),MOD(YEAR(DL$3),'Rent Roll'!$AA18)=MOD(YEAR('Rent Roll'!$C18),'Rent Roll'!$AA18),MONTH(DL$3)=MONTH('Rent Roll'!$C18)),1,0),0)</f>
        <v>0</v>
      </c>
      <c r="DM264" s="567">
        <f>IFERROR(IF(AND(NOT(YEAR(DM$3)&lt;=YEAR('Rent Roll'!$C18)+'Rent Roll'!$AB18-1),MOD(YEAR(DM$3),'Rent Roll'!$AA18)=MOD(YEAR('Rent Roll'!$C18),'Rent Roll'!$AA18),MONTH(DM$3)=MONTH('Rent Roll'!$C18)),1,0),0)</f>
        <v>0</v>
      </c>
      <c r="DN264" s="567">
        <f>IFERROR(IF(AND(NOT(YEAR(DN$3)&lt;=YEAR('Rent Roll'!$C18)+'Rent Roll'!$AB18-1),MOD(YEAR(DN$3),'Rent Roll'!$AA18)=MOD(YEAR('Rent Roll'!$C18),'Rent Roll'!$AA18),MONTH(DN$3)=MONTH('Rent Roll'!$C18)),1,0),0)</f>
        <v>0</v>
      </c>
      <c r="DO264" s="567">
        <f>IFERROR(IF(AND(NOT(YEAR(DO$3)&lt;=YEAR('Rent Roll'!$C18)+'Rent Roll'!$AB18-1),MOD(YEAR(DO$3),'Rent Roll'!$AA18)=MOD(YEAR('Rent Roll'!$C18),'Rent Roll'!$AA18),MONTH(DO$3)=MONTH('Rent Roll'!$C18)),1,0),0)</f>
        <v>0</v>
      </c>
      <c r="DP264" s="567">
        <f>IFERROR(IF(AND(NOT(YEAR(DP$3)&lt;=YEAR('Rent Roll'!$C18)+'Rent Roll'!$AB18-1),MOD(YEAR(DP$3),'Rent Roll'!$AA18)=MOD(YEAR('Rent Roll'!$C18),'Rent Roll'!$AA18),MONTH(DP$3)=MONTH('Rent Roll'!$C18)),1,0),0)</f>
        <v>0</v>
      </c>
      <c r="DQ264" s="567">
        <f>IFERROR(IF(AND(NOT(YEAR(DQ$3)&lt;=YEAR('Rent Roll'!$C18)+'Rent Roll'!$AB18-1),MOD(YEAR(DQ$3),'Rent Roll'!$AA18)=MOD(YEAR('Rent Roll'!$C18),'Rent Roll'!$AA18),MONTH(DQ$3)=MONTH('Rent Roll'!$C18)),1,0),0)</f>
        <v>0</v>
      </c>
      <c r="DR264" s="567">
        <f>IFERROR(IF(AND(NOT(YEAR(DR$3)&lt;=YEAR('Rent Roll'!$C18)+'Rent Roll'!$AB18-1),MOD(YEAR(DR$3),'Rent Roll'!$AA18)=MOD(YEAR('Rent Roll'!$C18),'Rent Roll'!$AA18),MONTH(DR$3)=MONTH('Rent Roll'!$C18)),1,0),0)</f>
        <v>0</v>
      </c>
      <c r="DS264" s="567">
        <f>IFERROR(IF(AND(NOT(YEAR(DS$3)&lt;=YEAR('Rent Roll'!$C18)+'Rent Roll'!$AB18-1),MOD(YEAR(DS$3),'Rent Roll'!$AA18)=MOD(YEAR('Rent Roll'!$C18),'Rent Roll'!$AA18),MONTH(DS$3)=MONTH('Rent Roll'!$C18)),1,0),0)</f>
        <v>0</v>
      </c>
      <c r="DT264" s="567">
        <f>IFERROR(IF(AND(NOT(YEAR(DT$3)&lt;=YEAR('Rent Roll'!$C18)+'Rent Roll'!$AB18-1),MOD(YEAR(DT$3),'Rent Roll'!$AA18)=MOD(YEAR('Rent Roll'!$C18),'Rent Roll'!$AA18),MONTH(DT$3)=MONTH('Rent Roll'!$C18)),1,0),0)</f>
        <v>0</v>
      </c>
      <c r="DU264" s="567">
        <f>IFERROR(IF(AND(NOT(YEAR(DU$3)&lt;=YEAR('Rent Roll'!$C18)+'Rent Roll'!$AB18-1),MOD(YEAR(DU$3),'Rent Roll'!$AA18)=MOD(YEAR('Rent Roll'!$C18),'Rent Roll'!$AA18),MONTH(DU$3)=MONTH('Rent Roll'!$C18)),1,0),0)</f>
        <v>0</v>
      </c>
      <c r="DV264" s="567">
        <f>IFERROR(IF(AND(NOT(YEAR(DV$3)&lt;=YEAR('Rent Roll'!$C18)+'Rent Roll'!$AB18-1),MOD(YEAR(DV$3),'Rent Roll'!$AA18)=MOD(YEAR('Rent Roll'!$C18),'Rent Roll'!$AA18),MONTH(DV$3)=MONTH('Rent Roll'!$C18)),1,0),0)</f>
        <v>0</v>
      </c>
    </row>
    <row r="265" spans="1:126" s="568" customFormat="1" ht="12" customHeight="1" outlineLevel="1" x14ac:dyDescent="0.4">
      <c r="A265" s="732"/>
      <c r="B265" s="564">
        <f>'Rent Roll'!$B19</f>
        <v>0</v>
      </c>
      <c r="C265" s="566"/>
      <c r="D265" s="566"/>
      <c r="E265" s="566"/>
      <c r="F265" s="778">
        <f>IFERROR(IF(AND(NOT(YEAR(F$3)&lt;=YEAR('Rent Roll'!$C19)+'Rent Roll'!$AB19-1),MOD(YEAR(F$3),'Rent Roll'!$AA19)=MOD(YEAR('Rent Roll'!$C19),'Rent Roll'!$AA19),MONTH(F$3)=MONTH('Rent Roll'!$C19)),1,0),0)</f>
        <v>0</v>
      </c>
      <c r="G265" s="768">
        <f>IFERROR(IF(AND(NOT(YEAR(G$3)&lt;=YEAR('Rent Roll'!$C19)+'Rent Roll'!$AB19-1),MOD(YEAR(G$3),'Rent Roll'!$AA19)=MOD(YEAR('Rent Roll'!$C19),'Rent Roll'!$AA19),MONTH(G$3)=MONTH('Rent Roll'!$C19)),1,0),0)</f>
        <v>0</v>
      </c>
      <c r="H265" s="567">
        <f>IFERROR(IF(AND(NOT(YEAR(H$3)&lt;=YEAR('Rent Roll'!$C19)+'Rent Roll'!$AB19-1),MOD(YEAR(H$3),'Rent Roll'!$AA19)=MOD(YEAR('Rent Roll'!$C19),'Rent Roll'!$AA19),MONTH(H$3)=MONTH('Rent Roll'!$C19)),1,0),0)</f>
        <v>0</v>
      </c>
      <c r="I265" s="567">
        <f>IFERROR(IF(AND(NOT(YEAR(I$3)&lt;=YEAR('Rent Roll'!$C19)+'Rent Roll'!$AB19-1),MOD(YEAR(I$3),'Rent Roll'!$AA19)=MOD(YEAR('Rent Roll'!$C19),'Rent Roll'!$AA19),MONTH(I$3)=MONTH('Rent Roll'!$C19)),1,0),0)</f>
        <v>0</v>
      </c>
      <c r="J265" s="567">
        <f>IFERROR(IF(AND(NOT(YEAR(J$3)&lt;=YEAR('Rent Roll'!$C19)+'Rent Roll'!$AB19-1),MOD(YEAR(J$3),'Rent Roll'!$AA19)=MOD(YEAR('Rent Roll'!$C19),'Rent Roll'!$AA19),MONTH(J$3)=MONTH('Rent Roll'!$C19)),1,0),0)</f>
        <v>0</v>
      </c>
      <c r="K265" s="567">
        <f>IFERROR(IF(AND(NOT(YEAR(K$3)&lt;=YEAR('Rent Roll'!$C19)+'Rent Roll'!$AB19-1),MOD(YEAR(K$3),'Rent Roll'!$AA19)=MOD(YEAR('Rent Roll'!$C19),'Rent Roll'!$AA19),MONTH(K$3)=MONTH('Rent Roll'!$C19)),1,0),0)</f>
        <v>0</v>
      </c>
      <c r="L265" s="567">
        <f>IFERROR(IF(AND(NOT(YEAR(L$3)&lt;=YEAR('Rent Roll'!$C19)+'Rent Roll'!$AB19-1),MOD(YEAR(L$3),'Rent Roll'!$AA19)=MOD(YEAR('Rent Roll'!$C19),'Rent Roll'!$AA19),MONTH(L$3)=MONTH('Rent Roll'!$C19)),1,0),0)</f>
        <v>0</v>
      </c>
      <c r="M265" s="567">
        <f>IFERROR(IF(AND(NOT(YEAR(M$3)&lt;=YEAR('Rent Roll'!$C19)+'Rent Roll'!$AB19-1),MOD(YEAR(M$3),'Rent Roll'!$AA19)=MOD(YEAR('Rent Roll'!$C19),'Rent Roll'!$AA19),MONTH(M$3)=MONTH('Rent Roll'!$C19)),1,0),0)</f>
        <v>0</v>
      </c>
      <c r="N265" s="567">
        <f>IFERROR(IF(AND(NOT(YEAR(N$3)&lt;=YEAR('Rent Roll'!$C19)+'Rent Roll'!$AB19-1),MOD(YEAR(N$3),'Rent Roll'!$AA19)=MOD(YEAR('Rent Roll'!$C19),'Rent Roll'!$AA19),MONTH(N$3)=MONTH('Rent Roll'!$C19)),1,0),0)</f>
        <v>0</v>
      </c>
      <c r="O265" s="567">
        <f>IFERROR(IF(AND(NOT(YEAR(O$3)&lt;=YEAR('Rent Roll'!$C19)+'Rent Roll'!$AB19-1),MOD(YEAR(O$3),'Rent Roll'!$AA19)=MOD(YEAR('Rent Roll'!$C19),'Rent Roll'!$AA19),MONTH(O$3)=MONTH('Rent Roll'!$C19)),1,0),0)</f>
        <v>0</v>
      </c>
      <c r="P265" s="567">
        <f>IFERROR(IF(AND(NOT(YEAR(P$3)&lt;=YEAR('Rent Roll'!$C19)+'Rent Roll'!$AB19-1),MOD(YEAR(P$3),'Rent Roll'!$AA19)=MOD(YEAR('Rent Roll'!$C19),'Rent Roll'!$AA19),MONTH(P$3)=MONTH('Rent Roll'!$C19)),1,0),0)</f>
        <v>0</v>
      </c>
      <c r="Q265" s="567">
        <f>IFERROR(IF(AND(NOT(YEAR(Q$3)&lt;=YEAR('Rent Roll'!$C19)+'Rent Roll'!$AB19-1),MOD(YEAR(Q$3),'Rent Roll'!$AA19)=MOD(YEAR('Rent Roll'!$C19),'Rent Roll'!$AA19),MONTH(Q$3)=MONTH('Rent Roll'!$C19)),1,0),0)</f>
        <v>0</v>
      </c>
      <c r="R265" s="767">
        <f>IFERROR(IF(AND(NOT(YEAR(R$3)&lt;=YEAR('Rent Roll'!$C19)+'Rent Roll'!$AB19-1),MOD(YEAR(R$3),'Rent Roll'!$AA19)=MOD(YEAR('Rent Roll'!$C19),'Rent Roll'!$AA19),MONTH(R$3)=MONTH('Rent Roll'!$C19)),1,0),0)</f>
        <v>0</v>
      </c>
      <c r="S265" s="768">
        <f>IFERROR(IF(AND(NOT(YEAR(S$3)&lt;=YEAR('Rent Roll'!$C19)+'Rent Roll'!$AB19-1),MOD(YEAR(S$3),'Rent Roll'!$AA19)=MOD(YEAR('Rent Roll'!$C19),'Rent Roll'!$AA19),MONTH(S$3)=MONTH('Rent Roll'!$C19)),1,0),0)</f>
        <v>0</v>
      </c>
      <c r="T265" s="567">
        <f>IFERROR(IF(AND(NOT(YEAR(T$3)&lt;=YEAR('Rent Roll'!$C19)+'Rent Roll'!$AB19-1),MOD(YEAR(T$3),'Rent Roll'!$AA19)=MOD(YEAR('Rent Roll'!$C19),'Rent Roll'!$AA19),MONTH(T$3)=MONTH('Rent Roll'!$C19)),1,0),0)</f>
        <v>0</v>
      </c>
      <c r="U265" s="567">
        <f>IFERROR(IF(AND(NOT(YEAR(U$3)&lt;=YEAR('Rent Roll'!$C19)+'Rent Roll'!$AB19-1),MOD(YEAR(U$3),'Rent Roll'!$AA19)=MOD(YEAR('Rent Roll'!$C19),'Rent Roll'!$AA19),MONTH(U$3)=MONTH('Rent Roll'!$C19)),1,0),0)</f>
        <v>0</v>
      </c>
      <c r="V265" s="567">
        <f>IFERROR(IF(AND(NOT(YEAR(V$3)&lt;=YEAR('Rent Roll'!$C19)+'Rent Roll'!$AB19-1),MOD(YEAR(V$3),'Rent Roll'!$AA19)=MOD(YEAR('Rent Roll'!$C19),'Rent Roll'!$AA19),MONTH(V$3)=MONTH('Rent Roll'!$C19)),1,0),0)</f>
        <v>0</v>
      </c>
      <c r="W265" s="567">
        <f>IFERROR(IF(AND(NOT(YEAR(W$3)&lt;=YEAR('Rent Roll'!$C19)+'Rent Roll'!$AB19-1),MOD(YEAR(W$3),'Rent Roll'!$AA19)=MOD(YEAR('Rent Roll'!$C19),'Rent Roll'!$AA19),MONTH(W$3)=MONTH('Rent Roll'!$C19)),1,0),0)</f>
        <v>0</v>
      </c>
      <c r="X265" s="567">
        <f>IFERROR(IF(AND(NOT(YEAR(X$3)&lt;=YEAR('Rent Roll'!$C19)+'Rent Roll'!$AB19-1),MOD(YEAR(X$3),'Rent Roll'!$AA19)=MOD(YEAR('Rent Roll'!$C19),'Rent Roll'!$AA19),MONTH(X$3)=MONTH('Rent Roll'!$C19)),1,0),0)</f>
        <v>0</v>
      </c>
      <c r="Y265" s="567">
        <f>IFERROR(IF(AND(NOT(YEAR(Y$3)&lt;=YEAR('Rent Roll'!$C19)+'Rent Roll'!$AB19-1),MOD(YEAR(Y$3),'Rent Roll'!$AA19)=MOD(YEAR('Rent Roll'!$C19),'Rent Roll'!$AA19),MONTH(Y$3)=MONTH('Rent Roll'!$C19)),1,0),0)</f>
        <v>0</v>
      </c>
      <c r="Z265" s="567">
        <f>IFERROR(IF(AND(NOT(YEAR(Z$3)&lt;=YEAR('Rent Roll'!$C19)+'Rent Roll'!$AB19-1),MOD(YEAR(Z$3),'Rent Roll'!$AA19)=MOD(YEAR('Rent Roll'!$C19),'Rent Roll'!$AA19),MONTH(Z$3)=MONTH('Rent Roll'!$C19)),1,0),0)</f>
        <v>0</v>
      </c>
      <c r="AA265" s="567">
        <f>IFERROR(IF(AND(NOT(YEAR(AA$3)&lt;=YEAR('Rent Roll'!$C19)+'Rent Roll'!$AB19-1),MOD(YEAR(AA$3),'Rent Roll'!$AA19)=MOD(YEAR('Rent Roll'!$C19),'Rent Roll'!$AA19),MONTH(AA$3)=MONTH('Rent Roll'!$C19)),1,0),0)</f>
        <v>0</v>
      </c>
      <c r="AB265" s="567">
        <f>IFERROR(IF(AND(NOT(YEAR(AB$3)&lt;=YEAR('Rent Roll'!$C19)+'Rent Roll'!$AB19-1),MOD(YEAR(AB$3),'Rent Roll'!$AA19)=MOD(YEAR('Rent Roll'!$C19),'Rent Roll'!$AA19),MONTH(AB$3)=MONTH('Rent Roll'!$C19)),1,0),0)</f>
        <v>0</v>
      </c>
      <c r="AC265" s="567">
        <f>IFERROR(IF(AND(NOT(YEAR(AC$3)&lt;=YEAR('Rent Roll'!$C19)+'Rent Roll'!$AB19-1),MOD(YEAR(AC$3),'Rent Roll'!$AA19)=MOD(YEAR('Rent Roll'!$C19),'Rent Roll'!$AA19),MONTH(AC$3)=MONTH('Rent Roll'!$C19)),1,0),0)</f>
        <v>0</v>
      </c>
      <c r="AD265" s="767">
        <f>IFERROR(IF(AND(NOT(YEAR(AD$3)&lt;=YEAR('Rent Roll'!$C19)+'Rent Roll'!$AB19-1),MOD(YEAR(AD$3),'Rent Roll'!$AA19)=MOD(YEAR('Rent Roll'!$C19),'Rent Roll'!$AA19),MONTH(AD$3)=MONTH('Rent Roll'!$C19)),1,0),0)</f>
        <v>0</v>
      </c>
      <c r="AE265" s="768">
        <f>IFERROR(IF(AND(NOT(YEAR(AE$3)&lt;=YEAR('Rent Roll'!$C19)+'Rent Roll'!$AB19-1),MOD(YEAR(AE$3),'Rent Roll'!$AA19)=MOD(YEAR('Rent Roll'!$C19),'Rent Roll'!$AA19),MONTH(AE$3)=MONTH('Rent Roll'!$C19)),1,0),0)</f>
        <v>0</v>
      </c>
      <c r="AF265" s="567">
        <f>IFERROR(IF(AND(NOT(YEAR(AF$3)&lt;=YEAR('Rent Roll'!$C19)+'Rent Roll'!$AB19-1),MOD(YEAR(AF$3),'Rent Roll'!$AA19)=MOD(YEAR('Rent Roll'!$C19),'Rent Roll'!$AA19),MONTH(AF$3)=MONTH('Rent Roll'!$C19)),1,0),0)</f>
        <v>0</v>
      </c>
      <c r="AG265" s="567">
        <f>IFERROR(IF(AND(NOT(YEAR(AG$3)&lt;=YEAR('Rent Roll'!$C19)+'Rent Roll'!$AB19-1),MOD(YEAR(AG$3),'Rent Roll'!$AA19)=MOD(YEAR('Rent Roll'!$C19),'Rent Roll'!$AA19),MONTH(AG$3)=MONTH('Rent Roll'!$C19)),1,0),0)</f>
        <v>0</v>
      </c>
      <c r="AH265" s="567">
        <f>IFERROR(IF(AND(NOT(YEAR(AH$3)&lt;=YEAR('Rent Roll'!$C19)+'Rent Roll'!$AB19-1),MOD(YEAR(AH$3),'Rent Roll'!$AA19)=MOD(YEAR('Rent Roll'!$C19),'Rent Roll'!$AA19),MONTH(AH$3)=MONTH('Rent Roll'!$C19)),1,0),0)</f>
        <v>0</v>
      </c>
      <c r="AI265" s="567">
        <f>IFERROR(IF(AND(NOT(YEAR(AI$3)&lt;=YEAR('Rent Roll'!$C19)+'Rent Roll'!$AB19-1),MOD(YEAR(AI$3),'Rent Roll'!$AA19)=MOD(YEAR('Rent Roll'!$C19),'Rent Roll'!$AA19),MONTH(AI$3)=MONTH('Rent Roll'!$C19)),1,0),0)</f>
        <v>0</v>
      </c>
      <c r="AJ265" s="567">
        <f>IFERROR(IF(AND(NOT(YEAR(AJ$3)&lt;=YEAR('Rent Roll'!$C19)+'Rent Roll'!$AB19-1),MOD(YEAR(AJ$3),'Rent Roll'!$AA19)=MOD(YEAR('Rent Roll'!$C19),'Rent Roll'!$AA19),MONTH(AJ$3)=MONTH('Rent Roll'!$C19)),1,0),0)</f>
        <v>0</v>
      </c>
      <c r="AK265" s="567">
        <f>IFERROR(IF(AND(NOT(YEAR(AK$3)&lt;=YEAR('Rent Roll'!$C19)+'Rent Roll'!$AB19-1),MOD(YEAR(AK$3),'Rent Roll'!$AA19)=MOD(YEAR('Rent Roll'!$C19),'Rent Roll'!$AA19),MONTH(AK$3)=MONTH('Rent Roll'!$C19)),1,0),0)</f>
        <v>0</v>
      </c>
      <c r="AL265" s="567">
        <f>IFERROR(IF(AND(NOT(YEAR(AL$3)&lt;=YEAR('Rent Roll'!$C19)+'Rent Roll'!$AB19-1),MOD(YEAR(AL$3),'Rent Roll'!$AA19)=MOD(YEAR('Rent Roll'!$C19),'Rent Roll'!$AA19),MONTH(AL$3)=MONTH('Rent Roll'!$C19)),1,0),0)</f>
        <v>0</v>
      </c>
      <c r="AM265" s="567">
        <f>IFERROR(IF(AND(NOT(YEAR(AM$3)&lt;=YEAR('Rent Roll'!$C19)+'Rent Roll'!$AB19-1),MOD(YEAR(AM$3),'Rent Roll'!$AA19)=MOD(YEAR('Rent Roll'!$C19),'Rent Roll'!$AA19),MONTH(AM$3)=MONTH('Rent Roll'!$C19)),1,0),0)</f>
        <v>0</v>
      </c>
      <c r="AN265" s="567">
        <f>IFERROR(IF(AND(NOT(YEAR(AN$3)&lt;=YEAR('Rent Roll'!$C19)+'Rent Roll'!$AB19-1),MOD(YEAR(AN$3),'Rent Roll'!$AA19)=MOD(YEAR('Rent Roll'!$C19),'Rent Roll'!$AA19),MONTH(AN$3)=MONTH('Rent Roll'!$C19)),1,0),0)</f>
        <v>0</v>
      </c>
      <c r="AO265" s="567">
        <f>IFERROR(IF(AND(NOT(YEAR(AO$3)&lt;=YEAR('Rent Roll'!$C19)+'Rent Roll'!$AB19-1),MOD(YEAR(AO$3),'Rent Roll'!$AA19)=MOD(YEAR('Rent Roll'!$C19),'Rent Roll'!$AA19),MONTH(AO$3)=MONTH('Rent Roll'!$C19)),1,0),0)</f>
        <v>0</v>
      </c>
      <c r="AP265" s="767">
        <f>IFERROR(IF(AND(NOT(YEAR(AP$3)&lt;=YEAR('Rent Roll'!$C19)+'Rent Roll'!$AB19-1),MOD(YEAR(AP$3),'Rent Roll'!$AA19)=MOD(YEAR('Rent Roll'!$C19),'Rent Roll'!$AA19),MONTH(AP$3)=MONTH('Rent Roll'!$C19)),1,0),0)</f>
        <v>0</v>
      </c>
      <c r="AQ265" s="768">
        <f>IFERROR(IF(AND(NOT(YEAR(AQ$3)&lt;=YEAR('Rent Roll'!$C19)+'Rent Roll'!$AB19-1),MOD(YEAR(AQ$3),'Rent Roll'!$AA19)=MOD(YEAR('Rent Roll'!$C19),'Rent Roll'!$AA19),MONTH(AQ$3)=MONTH('Rent Roll'!$C19)),1,0),0)</f>
        <v>0</v>
      </c>
      <c r="AR265" s="567">
        <f>IFERROR(IF(AND(NOT(YEAR(AR$3)&lt;=YEAR('Rent Roll'!$C19)+'Rent Roll'!$AB19-1),MOD(YEAR(AR$3),'Rent Roll'!$AA19)=MOD(YEAR('Rent Roll'!$C19),'Rent Roll'!$AA19),MONTH(AR$3)=MONTH('Rent Roll'!$C19)),1,0),0)</f>
        <v>0</v>
      </c>
      <c r="AS265" s="567">
        <f>IFERROR(IF(AND(NOT(YEAR(AS$3)&lt;=YEAR('Rent Roll'!$C19)+'Rent Roll'!$AB19-1),MOD(YEAR(AS$3),'Rent Roll'!$AA19)=MOD(YEAR('Rent Roll'!$C19),'Rent Roll'!$AA19),MONTH(AS$3)=MONTH('Rent Roll'!$C19)),1,0),0)</f>
        <v>0</v>
      </c>
      <c r="AT265" s="567">
        <f>IFERROR(IF(AND(NOT(YEAR(AT$3)&lt;=YEAR('Rent Roll'!$C19)+'Rent Roll'!$AB19-1),MOD(YEAR(AT$3),'Rent Roll'!$AA19)=MOD(YEAR('Rent Roll'!$C19),'Rent Roll'!$AA19),MONTH(AT$3)=MONTH('Rent Roll'!$C19)),1,0),0)</f>
        <v>0</v>
      </c>
      <c r="AU265" s="567">
        <f>IFERROR(IF(AND(NOT(YEAR(AU$3)&lt;=YEAR('Rent Roll'!$C19)+'Rent Roll'!$AB19-1),MOD(YEAR(AU$3),'Rent Roll'!$AA19)=MOD(YEAR('Rent Roll'!$C19),'Rent Roll'!$AA19),MONTH(AU$3)=MONTH('Rent Roll'!$C19)),1,0),0)</f>
        <v>0</v>
      </c>
      <c r="AV265" s="567">
        <f>IFERROR(IF(AND(NOT(YEAR(AV$3)&lt;=YEAR('Rent Roll'!$C19)+'Rent Roll'!$AB19-1),MOD(YEAR(AV$3),'Rent Roll'!$AA19)=MOD(YEAR('Rent Roll'!$C19),'Rent Roll'!$AA19),MONTH(AV$3)=MONTH('Rent Roll'!$C19)),1,0),0)</f>
        <v>0</v>
      </c>
      <c r="AW265" s="567">
        <f>IFERROR(IF(AND(NOT(YEAR(AW$3)&lt;=YEAR('Rent Roll'!$C19)+'Rent Roll'!$AB19-1),MOD(YEAR(AW$3),'Rent Roll'!$AA19)=MOD(YEAR('Rent Roll'!$C19),'Rent Roll'!$AA19),MONTH(AW$3)=MONTH('Rent Roll'!$C19)),1,0),0)</f>
        <v>0</v>
      </c>
      <c r="AX265" s="567">
        <f>IFERROR(IF(AND(NOT(YEAR(AX$3)&lt;=YEAR('Rent Roll'!$C19)+'Rent Roll'!$AB19-1),MOD(YEAR(AX$3),'Rent Roll'!$AA19)=MOD(YEAR('Rent Roll'!$C19),'Rent Roll'!$AA19),MONTH(AX$3)=MONTH('Rent Roll'!$C19)),1,0),0)</f>
        <v>0</v>
      </c>
      <c r="AY265" s="567">
        <f>IFERROR(IF(AND(NOT(YEAR(AY$3)&lt;=YEAR('Rent Roll'!$C19)+'Rent Roll'!$AB19-1),MOD(YEAR(AY$3),'Rent Roll'!$AA19)=MOD(YEAR('Rent Roll'!$C19),'Rent Roll'!$AA19),MONTH(AY$3)=MONTH('Rent Roll'!$C19)),1,0),0)</f>
        <v>0</v>
      </c>
      <c r="AZ265" s="567">
        <f>IFERROR(IF(AND(NOT(YEAR(AZ$3)&lt;=YEAR('Rent Roll'!$C19)+'Rent Roll'!$AB19-1),MOD(YEAR(AZ$3),'Rent Roll'!$AA19)=MOD(YEAR('Rent Roll'!$C19),'Rent Roll'!$AA19),MONTH(AZ$3)=MONTH('Rent Roll'!$C19)),1,0),0)</f>
        <v>0</v>
      </c>
      <c r="BA265" s="567">
        <f>IFERROR(IF(AND(NOT(YEAR(BA$3)&lt;=YEAR('Rent Roll'!$C19)+'Rent Roll'!$AB19-1),MOD(YEAR(BA$3),'Rent Roll'!$AA19)=MOD(YEAR('Rent Roll'!$C19),'Rent Roll'!$AA19),MONTH(BA$3)=MONTH('Rent Roll'!$C19)),1,0),0)</f>
        <v>0</v>
      </c>
      <c r="BB265" s="767">
        <f>IFERROR(IF(AND(NOT(YEAR(BB$3)&lt;=YEAR('Rent Roll'!$C19)+'Rent Roll'!$AB19-1),MOD(YEAR(BB$3),'Rent Roll'!$AA19)=MOD(YEAR('Rent Roll'!$C19),'Rent Roll'!$AA19),MONTH(BB$3)=MONTH('Rent Roll'!$C19)),1,0),0)</f>
        <v>0</v>
      </c>
      <c r="BC265" s="768">
        <f>IFERROR(IF(AND(NOT(YEAR(BC$3)&lt;=YEAR('Rent Roll'!$C19)+'Rent Roll'!$AB19-1),MOD(YEAR(BC$3),'Rent Roll'!$AA19)=MOD(YEAR('Rent Roll'!$C19),'Rent Roll'!$AA19),MONTH(BC$3)=MONTH('Rent Roll'!$C19)),1,0),0)</f>
        <v>0</v>
      </c>
      <c r="BD265" s="567">
        <f>IFERROR(IF(AND(NOT(YEAR(BD$3)&lt;=YEAR('Rent Roll'!$C19)+'Rent Roll'!$AB19-1),MOD(YEAR(BD$3),'Rent Roll'!$AA19)=MOD(YEAR('Rent Roll'!$C19),'Rent Roll'!$AA19),MONTH(BD$3)=MONTH('Rent Roll'!$C19)),1,0),0)</f>
        <v>0</v>
      </c>
      <c r="BE265" s="567">
        <f>IFERROR(IF(AND(NOT(YEAR(BE$3)&lt;=YEAR('Rent Roll'!$C19)+'Rent Roll'!$AB19-1),MOD(YEAR(BE$3),'Rent Roll'!$AA19)=MOD(YEAR('Rent Roll'!$C19),'Rent Roll'!$AA19),MONTH(BE$3)=MONTH('Rent Roll'!$C19)),1,0),0)</f>
        <v>0</v>
      </c>
      <c r="BF265" s="567">
        <f>IFERROR(IF(AND(NOT(YEAR(BF$3)&lt;=YEAR('Rent Roll'!$C19)+'Rent Roll'!$AB19-1),MOD(YEAR(BF$3),'Rent Roll'!$AA19)=MOD(YEAR('Rent Roll'!$C19),'Rent Roll'!$AA19),MONTH(BF$3)=MONTH('Rent Roll'!$C19)),1,0),0)</f>
        <v>0</v>
      </c>
      <c r="BG265" s="567">
        <f>IFERROR(IF(AND(NOT(YEAR(BG$3)&lt;=YEAR('Rent Roll'!$C19)+'Rent Roll'!$AB19-1),MOD(YEAR(BG$3),'Rent Roll'!$AA19)=MOD(YEAR('Rent Roll'!$C19),'Rent Roll'!$AA19),MONTH(BG$3)=MONTH('Rent Roll'!$C19)),1,0),0)</f>
        <v>0</v>
      </c>
      <c r="BH265" s="567">
        <f>IFERROR(IF(AND(NOT(YEAR(BH$3)&lt;=YEAR('Rent Roll'!$C19)+'Rent Roll'!$AB19-1),MOD(YEAR(BH$3),'Rent Roll'!$AA19)=MOD(YEAR('Rent Roll'!$C19),'Rent Roll'!$AA19),MONTH(BH$3)=MONTH('Rent Roll'!$C19)),1,0),0)</f>
        <v>0</v>
      </c>
      <c r="BI265" s="567">
        <f>IFERROR(IF(AND(NOT(YEAR(BI$3)&lt;=YEAR('Rent Roll'!$C19)+'Rent Roll'!$AB19-1),MOD(YEAR(BI$3),'Rent Roll'!$AA19)=MOD(YEAR('Rent Roll'!$C19),'Rent Roll'!$AA19),MONTH(BI$3)=MONTH('Rent Roll'!$C19)),1,0),0)</f>
        <v>0</v>
      </c>
      <c r="BJ265" s="567">
        <f>IFERROR(IF(AND(NOT(YEAR(BJ$3)&lt;=YEAR('Rent Roll'!$C19)+'Rent Roll'!$AB19-1),MOD(YEAR(BJ$3),'Rent Roll'!$AA19)=MOD(YEAR('Rent Roll'!$C19),'Rent Roll'!$AA19),MONTH(BJ$3)=MONTH('Rent Roll'!$C19)),1,0),0)</f>
        <v>0</v>
      </c>
      <c r="BK265" s="567">
        <f>IFERROR(IF(AND(NOT(YEAR(BK$3)&lt;=YEAR('Rent Roll'!$C19)+'Rent Roll'!$AB19-1),MOD(YEAR(BK$3),'Rent Roll'!$AA19)=MOD(YEAR('Rent Roll'!$C19),'Rent Roll'!$AA19),MONTH(BK$3)=MONTH('Rent Roll'!$C19)),1,0),0)</f>
        <v>0</v>
      </c>
      <c r="BL265" s="567">
        <f>IFERROR(IF(AND(NOT(YEAR(BL$3)&lt;=YEAR('Rent Roll'!$C19)+'Rent Roll'!$AB19-1),MOD(YEAR(BL$3),'Rent Roll'!$AA19)=MOD(YEAR('Rent Roll'!$C19),'Rent Roll'!$AA19),MONTH(BL$3)=MONTH('Rent Roll'!$C19)),1,0),0)</f>
        <v>0</v>
      </c>
      <c r="BM265" s="567">
        <f>IFERROR(IF(AND(NOT(YEAR(BM$3)&lt;=YEAR('Rent Roll'!$C19)+'Rent Roll'!$AB19-1),MOD(YEAR(BM$3),'Rent Roll'!$AA19)=MOD(YEAR('Rent Roll'!$C19),'Rent Roll'!$AA19),MONTH(BM$3)=MONTH('Rent Roll'!$C19)),1,0),0)</f>
        <v>0</v>
      </c>
      <c r="BN265" s="767">
        <f>IFERROR(IF(AND(NOT(YEAR(BN$3)&lt;=YEAR('Rent Roll'!$C19)+'Rent Roll'!$AB19-1),MOD(YEAR(BN$3),'Rent Roll'!$AA19)=MOD(YEAR('Rent Roll'!$C19),'Rent Roll'!$AA19),MONTH(BN$3)=MONTH('Rent Roll'!$C19)),1,0),0)</f>
        <v>0</v>
      </c>
      <c r="BO265" s="768">
        <f>IFERROR(IF(AND(NOT(YEAR(BO$3)&lt;=YEAR('Rent Roll'!$C19)+'Rent Roll'!$AB19-1),MOD(YEAR(BO$3),'Rent Roll'!$AA19)=MOD(YEAR('Rent Roll'!$C19),'Rent Roll'!$AA19),MONTH(BO$3)=MONTH('Rent Roll'!$C19)),1,0),0)</f>
        <v>0</v>
      </c>
      <c r="BP265" s="567">
        <f>IFERROR(IF(AND(NOT(YEAR(BP$3)&lt;=YEAR('Rent Roll'!$C19)+'Rent Roll'!$AB19-1),MOD(YEAR(BP$3),'Rent Roll'!$AA19)=MOD(YEAR('Rent Roll'!$C19),'Rent Roll'!$AA19),MONTH(BP$3)=MONTH('Rent Roll'!$C19)),1,0),0)</f>
        <v>0</v>
      </c>
      <c r="BQ265" s="567">
        <f>IFERROR(IF(AND(NOT(YEAR(BQ$3)&lt;=YEAR('Rent Roll'!$C19)+'Rent Roll'!$AB19-1),MOD(YEAR(BQ$3),'Rent Roll'!$AA19)=MOD(YEAR('Rent Roll'!$C19),'Rent Roll'!$AA19),MONTH(BQ$3)=MONTH('Rent Roll'!$C19)),1,0),0)</f>
        <v>0</v>
      </c>
      <c r="BR265" s="567">
        <f>IFERROR(IF(AND(NOT(YEAR(BR$3)&lt;=YEAR('Rent Roll'!$C19)+'Rent Roll'!$AB19-1),MOD(YEAR(BR$3),'Rent Roll'!$AA19)=MOD(YEAR('Rent Roll'!$C19),'Rent Roll'!$AA19),MONTH(BR$3)=MONTH('Rent Roll'!$C19)),1,0),0)</f>
        <v>0</v>
      </c>
      <c r="BS265" s="567">
        <f>IFERROR(IF(AND(NOT(YEAR(BS$3)&lt;=YEAR('Rent Roll'!$C19)+'Rent Roll'!$AB19-1),MOD(YEAR(BS$3),'Rent Roll'!$AA19)=MOD(YEAR('Rent Roll'!$C19),'Rent Roll'!$AA19),MONTH(BS$3)=MONTH('Rent Roll'!$C19)),1,0),0)</f>
        <v>0</v>
      </c>
      <c r="BT265" s="567">
        <f>IFERROR(IF(AND(NOT(YEAR(BT$3)&lt;=YEAR('Rent Roll'!$C19)+'Rent Roll'!$AB19-1),MOD(YEAR(BT$3),'Rent Roll'!$AA19)=MOD(YEAR('Rent Roll'!$C19),'Rent Roll'!$AA19),MONTH(BT$3)=MONTH('Rent Roll'!$C19)),1,0),0)</f>
        <v>0</v>
      </c>
      <c r="BU265" s="567">
        <f>IFERROR(IF(AND(NOT(YEAR(BU$3)&lt;=YEAR('Rent Roll'!$C19)+'Rent Roll'!$AB19-1),MOD(YEAR(BU$3),'Rent Roll'!$AA19)=MOD(YEAR('Rent Roll'!$C19),'Rent Roll'!$AA19),MONTH(BU$3)=MONTH('Rent Roll'!$C19)),1,0),0)</f>
        <v>0</v>
      </c>
      <c r="BV265" s="567">
        <f>IFERROR(IF(AND(NOT(YEAR(BV$3)&lt;=YEAR('Rent Roll'!$C19)+'Rent Roll'!$AB19-1),MOD(YEAR(BV$3),'Rent Roll'!$AA19)=MOD(YEAR('Rent Roll'!$C19),'Rent Roll'!$AA19),MONTH(BV$3)=MONTH('Rent Roll'!$C19)),1,0),0)</f>
        <v>0</v>
      </c>
      <c r="BW265" s="567">
        <f>IFERROR(IF(AND(NOT(YEAR(BW$3)&lt;=YEAR('Rent Roll'!$C19)+'Rent Roll'!$AB19-1),MOD(YEAR(BW$3),'Rent Roll'!$AA19)=MOD(YEAR('Rent Roll'!$C19),'Rent Roll'!$AA19),MONTH(BW$3)=MONTH('Rent Roll'!$C19)),1,0),0)</f>
        <v>0</v>
      </c>
      <c r="BX265" s="567">
        <f>IFERROR(IF(AND(NOT(YEAR(BX$3)&lt;=YEAR('Rent Roll'!$C19)+'Rent Roll'!$AB19-1),MOD(YEAR(BX$3),'Rent Roll'!$AA19)=MOD(YEAR('Rent Roll'!$C19),'Rent Roll'!$AA19),MONTH(BX$3)=MONTH('Rent Roll'!$C19)),1,0),0)</f>
        <v>0</v>
      </c>
      <c r="BY265" s="567">
        <f>IFERROR(IF(AND(NOT(YEAR(BY$3)&lt;=YEAR('Rent Roll'!$C19)+'Rent Roll'!$AB19-1),MOD(YEAR(BY$3),'Rent Roll'!$AA19)=MOD(YEAR('Rent Roll'!$C19),'Rent Roll'!$AA19),MONTH(BY$3)=MONTH('Rent Roll'!$C19)),1,0),0)</f>
        <v>0</v>
      </c>
      <c r="BZ265" s="767">
        <f>IFERROR(IF(AND(NOT(YEAR(BZ$3)&lt;=YEAR('Rent Roll'!$C19)+'Rent Roll'!$AB19-1),MOD(YEAR(BZ$3),'Rent Roll'!$AA19)=MOD(YEAR('Rent Roll'!$C19),'Rent Roll'!$AA19),MONTH(BZ$3)=MONTH('Rent Roll'!$C19)),1,0),0)</f>
        <v>0</v>
      </c>
      <c r="CA265" s="768">
        <f>IFERROR(IF(AND(NOT(YEAR(CA$3)&lt;=YEAR('Rent Roll'!$C19)+'Rent Roll'!$AB19-1),MOD(YEAR(CA$3),'Rent Roll'!$AA19)=MOD(YEAR('Rent Roll'!$C19),'Rent Roll'!$AA19),MONTH(CA$3)=MONTH('Rent Roll'!$C19)),1,0),0)</f>
        <v>0</v>
      </c>
      <c r="CB265" s="567">
        <f>IFERROR(IF(AND(NOT(YEAR(CB$3)&lt;=YEAR('Rent Roll'!$C19)+'Rent Roll'!$AB19-1),MOD(YEAR(CB$3),'Rent Roll'!$AA19)=MOD(YEAR('Rent Roll'!$C19),'Rent Roll'!$AA19),MONTH(CB$3)=MONTH('Rent Roll'!$C19)),1,0),0)</f>
        <v>0</v>
      </c>
      <c r="CC265" s="567">
        <f>IFERROR(IF(AND(NOT(YEAR(CC$3)&lt;=YEAR('Rent Roll'!$C19)+'Rent Roll'!$AB19-1),MOD(YEAR(CC$3),'Rent Roll'!$AA19)=MOD(YEAR('Rent Roll'!$C19),'Rent Roll'!$AA19),MONTH(CC$3)=MONTH('Rent Roll'!$C19)),1,0),0)</f>
        <v>0</v>
      </c>
      <c r="CD265" s="567">
        <f>IFERROR(IF(AND(NOT(YEAR(CD$3)&lt;=YEAR('Rent Roll'!$C19)+'Rent Roll'!$AB19-1),MOD(YEAR(CD$3),'Rent Roll'!$AA19)=MOD(YEAR('Rent Roll'!$C19),'Rent Roll'!$AA19),MONTH(CD$3)=MONTH('Rent Roll'!$C19)),1,0),0)</f>
        <v>0</v>
      </c>
      <c r="CE265" s="567">
        <f>IFERROR(IF(AND(NOT(YEAR(CE$3)&lt;=YEAR('Rent Roll'!$C19)+'Rent Roll'!$AB19-1),MOD(YEAR(CE$3),'Rent Roll'!$AA19)=MOD(YEAR('Rent Roll'!$C19),'Rent Roll'!$AA19),MONTH(CE$3)=MONTH('Rent Roll'!$C19)),1,0),0)</f>
        <v>0</v>
      </c>
      <c r="CF265" s="567">
        <f>IFERROR(IF(AND(NOT(YEAR(CF$3)&lt;=YEAR('Rent Roll'!$C19)+'Rent Roll'!$AB19-1),MOD(YEAR(CF$3),'Rent Roll'!$AA19)=MOD(YEAR('Rent Roll'!$C19),'Rent Roll'!$AA19),MONTH(CF$3)=MONTH('Rent Roll'!$C19)),1,0),0)</f>
        <v>0</v>
      </c>
      <c r="CG265" s="567">
        <f>IFERROR(IF(AND(NOT(YEAR(CG$3)&lt;=YEAR('Rent Roll'!$C19)+'Rent Roll'!$AB19-1),MOD(YEAR(CG$3),'Rent Roll'!$AA19)=MOD(YEAR('Rent Roll'!$C19),'Rent Roll'!$AA19),MONTH(CG$3)=MONTH('Rent Roll'!$C19)),1,0),0)</f>
        <v>0</v>
      </c>
      <c r="CH265" s="567">
        <f>IFERROR(IF(AND(NOT(YEAR(CH$3)&lt;=YEAR('Rent Roll'!$C19)+'Rent Roll'!$AB19-1),MOD(YEAR(CH$3),'Rent Roll'!$AA19)=MOD(YEAR('Rent Roll'!$C19),'Rent Roll'!$AA19),MONTH(CH$3)=MONTH('Rent Roll'!$C19)),1,0),0)</f>
        <v>0</v>
      </c>
      <c r="CI265" s="567">
        <f>IFERROR(IF(AND(NOT(YEAR(CI$3)&lt;=YEAR('Rent Roll'!$C19)+'Rent Roll'!$AB19-1),MOD(YEAR(CI$3),'Rent Roll'!$AA19)=MOD(YEAR('Rent Roll'!$C19),'Rent Roll'!$AA19),MONTH(CI$3)=MONTH('Rent Roll'!$C19)),1,0),0)</f>
        <v>0</v>
      </c>
      <c r="CJ265" s="567">
        <f>IFERROR(IF(AND(NOT(YEAR(CJ$3)&lt;=YEAR('Rent Roll'!$C19)+'Rent Roll'!$AB19-1),MOD(YEAR(CJ$3),'Rent Roll'!$AA19)=MOD(YEAR('Rent Roll'!$C19),'Rent Roll'!$AA19),MONTH(CJ$3)=MONTH('Rent Roll'!$C19)),1,0),0)</f>
        <v>0</v>
      </c>
      <c r="CK265" s="567">
        <f>IFERROR(IF(AND(NOT(YEAR(CK$3)&lt;=YEAR('Rent Roll'!$C19)+'Rent Roll'!$AB19-1),MOD(YEAR(CK$3),'Rent Roll'!$AA19)=MOD(YEAR('Rent Roll'!$C19),'Rent Roll'!$AA19),MONTH(CK$3)=MONTH('Rent Roll'!$C19)),1,0),0)</f>
        <v>0</v>
      </c>
      <c r="CL265" s="767">
        <f>IFERROR(IF(AND(NOT(YEAR(CL$3)&lt;=YEAR('Rent Roll'!$C19)+'Rent Roll'!$AB19-1),MOD(YEAR(CL$3),'Rent Roll'!$AA19)=MOD(YEAR('Rent Roll'!$C19),'Rent Roll'!$AA19),MONTH(CL$3)=MONTH('Rent Roll'!$C19)),1,0),0)</f>
        <v>0</v>
      </c>
      <c r="CM265" s="768">
        <f>IFERROR(IF(AND(NOT(YEAR(CM$3)&lt;=YEAR('Rent Roll'!$C19)+'Rent Roll'!$AB19-1),MOD(YEAR(CM$3),'Rent Roll'!$AA19)=MOD(YEAR('Rent Roll'!$C19),'Rent Roll'!$AA19),MONTH(CM$3)=MONTH('Rent Roll'!$C19)),1,0),0)</f>
        <v>0</v>
      </c>
      <c r="CN265" s="567">
        <f>IFERROR(IF(AND(NOT(YEAR(CN$3)&lt;=YEAR('Rent Roll'!$C19)+'Rent Roll'!$AB19-1),MOD(YEAR(CN$3),'Rent Roll'!$AA19)=MOD(YEAR('Rent Roll'!$C19),'Rent Roll'!$AA19),MONTH(CN$3)=MONTH('Rent Roll'!$C19)),1,0),0)</f>
        <v>0</v>
      </c>
      <c r="CO265" s="567">
        <f>IFERROR(IF(AND(NOT(YEAR(CO$3)&lt;=YEAR('Rent Roll'!$C19)+'Rent Roll'!$AB19-1),MOD(YEAR(CO$3),'Rent Roll'!$AA19)=MOD(YEAR('Rent Roll'!$C19),'Rent Roll'!$AA19),MONTH(CO$3)=MONTH('Rent Roll'!$C19)),1,0),0)</f>
        <v>0</v>
      </c>
      <c r="CP265" s="567">
        <f>IFERROR(IF(AND(NOT(YEAR(CP$3)&lt;=YEAR('Rent Roll'!$C19)+'Rent Roll'!$AB19-1),MOD(YEAR(CP$3),'Rent Roll'!$AA19)=MOD(YEAR('Rent Roll'!$C19),'Rent Roll'!$AA19),MONTH(CP$3)=MONTH('Rent Roll'!$C19)),1,0),0)</f>
        <v>0</v>
      </c>
      <c r="CQ265" s="567">
        <f>IFERROR(IF(AND(NOT(YEAR(CQ$3)&lt;=YEAR('Rent Roll'!$C19)+'Rent Roll'!$AB19-1),MOD(YEAR(CQ$3),'Rent Roll'!$AA19)=MOD(YEAR('Rent Roll'!$C19),'Rent Roll'!$AA19),MONTH(CQ$3)=MONTH('Rent Roll'!$C19)),1,0),0)</f>
        <v>0</v>
      </c>
      <c r="CR265" s="567">
        <f>IFERROR(IF(AND(NOT(YEAR(CR$3)&lt;=YEAR('Rent Roll'!$C19)+'Rent Roll'!$AB19-1),MOD(YEAR(CR$3),'Rent Roll'!$AA19)=MOD(YEAR('Rent Roll'!$C19),'Rent Roll'!$AA19),MONTH(CR$3)=MONTH('Rent Roll'!$C19)),1,0),0)</f>
        <v>0</v>
      </c>
      <c r="CS265" s="567">
        <f>IFERROR(IF(AND(NOT(YEAR(CS$3)&lt;=YEAR('Rent Roll'!$C19)+'Rent Roll'!$AB19-1),MOD(YEAR(CS$3),'Rent Roll'!$AA19)=MOD(YEAR('Rent Roll'!$C19),'Rent Roll'!$AA19),MONTH(CS$3)=MONTH('Rent Roll'!$C19)),1,0),0)</f>
        <v>0</v>
      </c>
      <c r="CT265" s="567">
        <f>IFERROR(IF(AND(NOT(YEAR(CT$3)&lt;=YEAR('Rent Roll'!$C19)+'Rent Roll'!$AB19-1),MOD(YEAR(CT$3),'Rent Roll'!$AA19)=MOD(YEAR('Rent Roll'!$C19),'Rent Roll'!$AA19),MONTH(CT$3)=MONTH('Rent Roll'!$C19)),1,0),0)</f>
        <v>0</v>
      </c>
      <c r="CU265" s="567">
        <f>IFERROR(IF(AND(NOT(YEAR(CU$3)&lt;=YEAR('Rent Roll'!$C19)+'Rent Roll'!$AB19-1),MOD(YEAR(CU$3),'Rent Roll'!$AA19)=MOD(YEAR('Rent Roll'!$C19),'Rent Roll'!$AA19),MONTH(CU$3)=MONTH('Rent Roll'!$C19)),1,0),0)</f>
        <v>0</v>
      </c>
      <c r="CV265" s="567">
        <f>IFERROR(IF(AND(NOT(YEAR(CV$3)&lt;=YEAR('Rent Roll'!$C19)+'Rent Roll'!$AB19-1),MOD(YEAR(CV$3),'Rent Roll'!$AA19)=MOD(YEAR('Rent Roll'!$C19),'Rent Roll'!$AA19),MONTH(CV$3)=MONTH('Rent Roll'!$C19)),1,0),0)</f>
        <v>0</v>
      </c>
      <c r="CW265" s="567">
        <f>IFERROR(IF(AND(NOT(YEAR(CW$3)&lt;=YEAR('Rent Roll'!$C19)+'Rent Roll'!$AB19-1),MOD(YEAR(CW$3),'Rent Roll'!$AA19)=MOD(YEAR('Rent Roll'!$C19),'Rent Roll'!$AA19),MONTH(CW$3)=MONTH('Rent Roll'!$C19)),1,0),0)</f>
        <v>0</v>
      </c>
      <c r="CX265" s="767">
        <f>IFERROR(IF(AND(NOT(YEAR(CX$3)&lt;=YEAR('Rent Roll'!$C19)+'Rent Roll'!$AB19-1),MOD(YEAR(CX$3),'Rent Roll'!$AA19)=MOD(YEAR('Rent Roll'!$C19),'Rent Roll'!$AA19),MONTH(CX$3)=MONTH('Rent Roll'!$C19)),1,0),0)</f>
        <v>0</v>
      </c>
      <c r="CY265" s="768">
        <f>IFERROR(IF(AND(NOT(YEAR(CY$3)&lt;=YEAR('Rent Roll'!$C19)+'Rent Roll'!$AB19-1),MOD(YEAR(CY$3),'Rent Roll'!$AA19)=MOD(YEAR('Rent Roll'!$C19),'Rent Roll'!$AA19),MONTH(CY$3)=MONTH('Rent Roll'!$C19)),1,0),0)</f>
        <v>0</v>
      </c>
      <c r="CZ265" s="567">
        <f>IFERROR(IF(AND(NOT(YEAR(CZ$3)&lt;=YEAR('Rent Roll'!$C19)+'Rent Roll'!$AB19-1),MOD(YEAR(CZ$3),'Rent Roll'!$AA19)=MOD(YEAR('Rent Roll'!$C19),'Rent Roll'!$AA19),MONTH(CZ$3)=MONTH('Rent Roll'!$C19)),1,0),0)</f>
        <v>0</v>
      </c>
      <c r="DA265" s="567">
        <f>IFERROR(IF(AND(NOT(YEAR(DA$3)&lt;=YEAR('Rent Roll'!$C19)+'Rent Roll'!$AB19-1),MOD(YEAR(DA$3),'Rent Roll'!$AA19)=MOD(YEAR('Rent Roll'!$C19),'Rent Roll'!$AA19),MONTH(DA$3)=MONTH('Rent Roll'!$C19)),1,0),0)</f>
        <v>0</v>
      </c>
      <c r="DB265" s="567">
        <f>IFERROR(IF(AND(NOT(YEAR(DB$3)&lt;=YEAR('Rent Roll'!$C19)+'Rent Roll'!$AB19-1),MOD(YEAR(DB$3),'Rent Roll'!$AA19)=MOD(YEAR('Rent Roll'!$C19),'Rent Roll'!$AA19),MONTH(DB$3)=MONTH('Rent Roll'!$C19)),1,0),0)</f>
        <v>0</v>
      </c>
      <c r="DC265" s="567">
        <f>IFERROR(IF(AND(NOT(YEAR(DC$3)&lt;=YEAR('Rent Roll'!$C19)+'Rent Roll'!$AB19-1),MOD(YEAR(DC$3),'Rent Roll'!$AA19)=MOD(YEAR('Rent Roll'!$C19),'Rent Roll'!$AA19),MONTH(DC$3)=MONTH('Rent Roll'!$C19)),1,0),0)</f>
        <v>0</v>
      </c>
      <c r="DD265" s="567">
        <f>IFERROR(IF(AND(NOT(YEAR(DD$3)&lt;=YEAR('Rent Roll'!$C19)+'Rent Roll'!$AB19-1),MOD(YEAR(DD$3),'Rent Roll'!$AA19)=MOD(YEAR('Rent Roll'!$C19),'Rent Roll'!$AA19),MONTH(DD$3)=MONTH('Rent Roll'!$C19)),1,0),0)</f>
        <v>0</v>
      </c>
      <c r="DE265" s="567">
        <f>IFERROR(IF(AND(NOT(YEAR(DE$3)&lt;=YEAR('Rent Roll'!$C19)+'Rent Roll'!$AB19-1),MOD(YEAR(DE$3),'Rent Roll'!$AA19)=MOD(YEAR('Rent Roll'!$C19),'Rent Roll'!$AA19),MONTH(DE$3)=MONTH('Rent Roll'!$C19)),1,0),0)</f>
        <v>0</v>
      </c>
      <c r="DF265" s="567">
        <f>IFERROR(IF(AND(NOT(YEAR(DF$3)&lt;=YEAR('Rent Roll'!$C19)+'Rent Roll'!$AB19-1),MOD(YEAR(DF$3),'Rent Roll'!$AA19)=MOD(YEAR('Rent Roll'!$C19),'Rent Roll'!$AA19),MONTH(DF$3)=MONTH('Rent Roll'!$C19)),1,0),0)</f>
        <v>0</v>
      </c>
      <c r="DG265" s="567">
        <f>IFERROR(IF(AND(NOT(YEAR(DG$3)&lt;=YEAR('Rent Roll'!$C19)+'Rent Roll'!$AB19-1),MOD(YEAR(DG$3),'Rent Roll'!$AA19)=MOD(YEAR('Rent Roll'!$C19),'Rent Roll'!$AA19),MONTH(DG$3)=MONTH('Rent Roll'!$C19)),1,0),0)</f>
        <v>0</v>
      </c>
      <c r="DH265" s="567">
        <f>IFERROR(IF(AND(NOT(YEAR(DH$3)&lt;=YEAR('Rent Roll'!$C19)+'Rent Roll'!$AB19-1),MOD(YEAR(DH$3),'Rent Roll'!$AA19)=MOD(YEAR('Rent Roll'!$C19),'Rent Roll'!$AA19),MONTH(DH$3)=MONTH('Rent Roll'!$C19)),1,0),0)</f>
        <v>0</v>
      </c>
      <c r="DI265" s="567">
        <f>IFERROR(IF(AND(NOT(YEAR(DI$3)&lt;=YEAR('Rent Roll'!$C19)+'Rent Roll'!$AB19-1),MOD(YEAR(DI$3),'Rent Roll'!$AA19)=MOD(YEAR('Rent Roll'!$C19),'Rent Roll'!$AA19),MONTH(DI$3)=MONTH('Rent Roll'!$C19)),1,0),0)</f>
        <v>0</v>
      </c>
      <c r="DJ265" s="767">
        <f>IFERROR(IF(AND(NOT(YEAR(DJ$3)&lt;=YEAR('Rent Roll'!$C19)+'Rent Roll'!$AB19-1),MOD(YEAR(DJ$3),'Rent Roll'!$AA19)=MOD(YEAR('Rent Roll'!$C19),'Rent Roll'!$AA19),MONTH(DJ$3)=MONTH('Rent Roll'!$C19)),1,0),0)</f>
        <v>0</v>
      </c>
      <c r="DK265" s="768">
        <f>IFERROR(IF(AND(NOT(YEAR(DK$3)&lt;=YEAR('Rent Roll'!$C19)+'Rent Roll'!$AB19-1),MOD(YEAR(DK$3),'Rent Roll'!$AA19)=MOD(YEAR('Rent Roll'!$C19),'Rent Roll'!$AA19),MONTH(DK$3)=MONTH('Rent Roll'!$C19)),1,0),0)</f>
        <v>0</v>
      </c>
      <c r="DL265" s="567">
        <f>IFERROR(IF(AND(NOT(YEAR(DL$3)&lt;=YEAR('Rent Roll'!$C19)+'Rent Roll'!$AB19-1),MOD(YEAR(DL$3),'Rent Roll'!$AA19)=MOD(YEAR('Rent Roll'!$C19),'Rent Roll'!$AA19),MONTH(DL$3)=MONTH('Rent Roll'!$C19)),1,0),0)</f>
        <v>0</v>
      </c>
      <c r="DM265" s="567">
        <f>IFERROR(IF(AND(NOT(YEAR(DM$3)&lt;=YEAR('Rent Roll'!$C19)+'Rent Roll'!$AB19-1),MOD(YEAR(DM$3),'Rent Roll'!$AA19)=MOD(YEAR('Rent Roll'!$C19),'Rent Roll'!$AA19),MONTH(DM$3)=MONTH('Rent Roll'!$C19)),1,0),0)</f>
        <v>0</v>
      </c>
      <c r="DN265" s="567">
        <f>IFERROR(IF(AND(NOT(YEAR(DN$3)&lt;=YEAR('Rent Roll'!$C19)+'Rent Roll'!$AB19-1),MOD(YEAR(DN$3),'Rent Roll'!$AA19)=MOD(YEAR('Rent Roll'!$C19),'Rent Roll'!$AA19),MONTH(DN$3)=MONTH('Rent Roll'!$C19)),1,0),0)</f>
        <v>0</v>
      </c>
      <c r="DO265" s="567">
        <f>IFERROR(IF(AND(NOT(YEAR(DO$3)&lt;=YEAR('Rent Roll'!$C19)+'Rent Roll'!$AB19-1),MOD(YEAR(DO$3),'Rent Roll'!$AA19)=MOD(YEAR('Rent Roll'!$C19),'Rent Roll'!$AA19),MONTH(DO$3)=MONTH('Rent Roll'!$C19)),1,0),0)</f>
        <v>0</v>
      </c>
      <c r="DP265" s="567">
        <f>IFERROR(IF(AND(NOT(YEAR(DP$3)&lt;=YEAR('Rent Roll'!$C19)+'Rent Roll'!$AB19-1),MOD(YEAR(DP$3),'Rent Roll'!$AA19)=MOD(YEAR('Rent Roll'!$C19),'Rent Roll'!$AA19),MONTH(DP$3)=MONTH('Rent Roll'!$C19)),1,0),0)</f>
        <v>0</v>
      </c>
      <c r="DQ265" s="567">
        <f>IFERROR(IF(AND(NOT(YEAR(DQ$3)&lt;=YEAR('Rent Roll'!$C19)+'Rent Roll'!$AB19-1),MOD(YEAR(DQ$3),'Rent Roll'!$AA19)=MOD(YEAR('Rent Roll'!$C19),'Rent Roll'!$AA19),MONTH(DQ$3)=MONTH('Rent Roll'!$C19)),1,0),0)</f>
        <v>0</v>
      </c>
      <c r="DR265" s="567">
        <f>IFERROR(IF(AND(NOT(YEAR(DR$3)&lt;=YEAR('Rent Roll'!$C19)+'Rent Roll'!$AB19-1),MOD(YEAR(DR$3),'Rent Roll'!$AA19)=MOD(YEAR('Rent Roll'!$C19),'Rent Roll'!$AA19),MONTH(DR$3)=MONTH('Rent Roll'!$C19)),1,0),0)</f>
        <v>0</v>
      </c>
      <c r="DS265" s="567">
        <f>IFERROR(IF(AND(NOT(YEAR(DS$3)&lt;=YEAR('Rent Roll'!$C19)+'Rent Roll'!$AB19-1),MOD(YEAR(DS$3),'Rent Roll'!$AA19)=MOD(YEAR('Rent Roll'!$C19),'Rent Roll'!$AA19),MONTH(DS$3)=MONTH('Rent Roll'!$C19)),1,0),0)</f>
        <v>0</v>
      </c>
      <c r="DT265" s="567">
        <f>IFERROR(IF(AND(NOT(YEAR(DT$3)&lt;=YEAR('Rent Roll'!$C19)+'Rent Roll'!$AB19-1),MOD(YEAR(DT$3),'Rent Roll'!$AA19)=MOD(YEAR('Rent Roll'!$C19),'Rent Roll'!$AA19),MONTH(DT$3)=MONTH('Rent Roll'!$C19)),1,0),0)</f>
        <v>0</v>
      </c>
      <c r="DU265" s="567">
        <f>IFERROR(IF(AND(NOT(YEAR(DU$3)&lt;=YEAR('Rent Roll'!$C19)+'Rent Roll'!$AB19-1),MOD(YEAR(DU$3),'Rent Roll'!$AA19)=MOD(YEAR('Rent Roll'!$C19),'Rent Roll'!$AA19),MONTH(DU$3)=MONTH('Rent Roll'!$C19)),1,0),0)</f>
        <v>0</v>
      </c>
      <c r="DV265" s="567">
        <f>IFERROR(IF(AND(NOT(YEAR(DV$3)&lt;=YEAR('Rent Roll'!$C19)+'Rent Roll'!$AB19-1),MOD(YEAR(DV$3),'Rent Roll'!$AA19)=MOD(YEAR('Rent Roll'!$C19),'Rent Roll'!$AA19),MONTH(DV$3)=MONTH('Rent Roll'!$C19)),1,0),0)</f>
        <v>0</v>
      </c>
    </row>
    <row r="266" spans="1:126" s="568" customFormat="1" ht="12" customHeight="1" outlineLevel="1" x14ac:dyDescent="0.4">
      <c r="A266" s="732"/>
      <c r="B266" s="564">
        <f>'Rent Roll'!$B20</f>
        <v>0</v>
      </c>
      <c r="C266" s="566"/>
      <c r="D266" s="566"/>
      <c r="E266" s="566"/>
      <c r="F266" s="778">
        <f>IFERROR(IF(AND(NOT(YEAR(F$3)&lt;=YEAR('Rent Roll'!$C20)+'Rent Roll'!$AB20-1),MOD(YEAR(F$3),'Rent Roll'!$AA20)=MOD(YEAR('Rent Roll'!$C20),'Rent Roll'!$AA20),MONTH(F$3)=MONTH('Rent Roll'!$C20)),1,0),0)</f>
        <v>0</v>
      </c>
      <c r="G266" s="768">
        <f>IFERROR(IF(AND(NOT(YEAR(G$3)&lt;=YEAR('Rent Roll'!$C20)+'Rent Roll'!$AB20-1),MOD(YEAR(G$3),'Rent Roll'!$AA20)=MOD(YEAR('Rent Roll'!$C20),'Rent Roll'!$AA20),MONTH(G$3)=MONTH('Rent Roll'!$C20)),1,0),0)</f>
        <v>0</v>
      </c>
      <c r="H266" s="567">
        <f>IFERROR(IF(AND(NOT(YEAR(H$3)&lt;=YEAR('Rent Roll'!$C20)+'Rent Roll'!$AB20-1),MOD(YEAR(H$3),'Rent Roll'!$AA20)=MOD(YEAR('Rent Roll'!$C20),'Rent Roll'!$AA20),MONTH(H$3)=MONTH('Rent Roll'!$C20)),1,0),0)</f>
        <v>0</v>
      </c>
      <c r="I266" s="567">
        <f>IFERROR(IF(AND(NOT(YEAR(I$3)&lt;=YEAR('Rent Roll'!$C20)+'Rent Roll'!$AB20-1),MOD(YEAR(I$3),'Rent Roll'!$AA20)=MOD(YEAR('Rent Roll'!$C20),'Rent Roll'!$AA20),MONTH(I$3)=MONTH('Rent Roll'!$C20)),1,0),0)</f>
        <v>0</v>
      </c>
      <c r="J266" s="567">
        <f>IFERROR(IF(AND(NOT(YEAR(J$3)&lt;=YEAR('Rent Roll'!$C20)+'Rent Roll'!$AB20-1),MOD(YEAR(J$3),'Rent Roll'!$AA20)=MOD(YEAR('Rent Roll'!$C20),'Rent Roll'!$AA20),MONTH(J$3)=MONTH('Rent Roll'!$C20)),1,0),0)</f>
        <v>0</v>
      </c>
      <c r="K266" s="567">
        <f>IFERROR(IF(AND(NOT(YEAR(K$3)&lt;=YEAR('Rent Roll'!$C20)+'Rent Roll'!$AB20-1),MOD(YEAR(K$3),'Rent Roll'!$AA20)=MOD(YEAR('Rent Roll'!$C20),'Rent Roll'!$AA20),MONTH(K$3)=MONTH('Rent Roll'!$C20)),1,0),0)</f>
        <v>0</v>
      </c>
      <c r="L266" s="567">
        <f>IFERROR(IF(AND(NOT(YEAR(L$3)&lt;=YEAR('Rent Roll'!$C20)+'Rent Roll'!$AB20-1),MOD(YEAR(L$3),'Rent Roll'!$AA20)=MOD(YEAR('Rent Roll'!$C20),'Rent Roll'!$AA20),MONTH(L$3)=MONTH('Rent Roll'!$C20)),1,0),0)</f>
        <v>0</v>
      </c>
      <c r="M266" s="567">
        <f>IFERROR(IF(AND(NOT(YEAR(M$3)&lt;=YEAR('Rent Roll'!$C20)+'Rent Roll'!$AB20-1),MOD(YEAR(M$3),'Rent Roll'!$AA20)=MOD(YEAR('Rent Roll'!$C20),'Rent Roll'!$AA20),MONTH(M$3)=MONTH('Rent Roll'!$C20)),1,0),0)</f>
        <v>0</v>
      </c>
      <c r="N266" s="567">
        <f>IFERROR(IF(AND(NOT(YEAR(N$3)&lt;=YEAR('Rent Roll'!$C20)+'Rent Roll'!$AB20-1),MOD(YEAR(N$3),'Rent Roll'!$AA20)=MOD(YEAR('Rent Roll'!$C20),'Rent Roll'!$AA20),MONTH(N$3)=MONTH('Rent Roll'!$C20)),1,0),0)</f>
        <v>0</v>
      </c>
      <c r="O266" s="567">
        <f>IFERROR(IF(AND(NOT(YEAR(O$3)&lt;=YEAR('Rent Roll'!$C20)+'Rent Roll'!$AB20-1),MOD(YEAR(O$3),'Rent Roll'!$AA20)=MOD(YEAR('Rent Roll'!$C20),'Rent Roll'!$AA20),MONTH(O$3)=MONTH('Rent Roll'!$C20)),1,0),0)</f>
        <v>0</v>
      </c>
      <c r="P266" s="567">
        <f>IFERROR(IF(AND(NOT(YEAR(P$3)&lt;=YEAR('Rent Roll'!$C20)+'Rent Roll'!$AB20-1),MOD(YEAR(P$3),'Rent Roll'!$AA20)=MOD(YEAR('Rent Roll'!$C20),'Rent Roll'!$AA20),MONTH(P$3)=MONTH('Rent Roll'!$C20)),1,0),0)</f>
        <v>0</v>
      </c>
      <c r="Q266" s="567">
        <f>IFERROR(IF(AND(NOT(YEAR(Q$3)&lt;=YEAR('Rent Roll'!$C20)+'Rent Roll'!$AB20-1),MOD(YEAR(Q$3),'Rent Roll'!$AA20)=MOD(YEAR('Rent Roll'!$C20),'Rent Roll'!$AA20),MONTH(Q$3)=MONTH('Rent Roll'!$C20)),1,0),0)</f>
        <v>0</v>
      </c>
      <c r="R266" s="767">
        <f>IFERROR(IF(AND(NOT(YEAR(R$3)&lt;=YEAR('Rent Roll'!$C20)+'Rent Roll'!$AB20-1),MOD(YEAR(R$3),'Rent Roll'!$AA20)=MOD(YEAR('Rent Roll'!$C20),'Rent Roll'!$AA20),MONTH(R$3)=MONTH('Rent Roll'!$C20)),1,0),0)</f>
        <v>0</v>
      </c>
      <c r="S266" s="768">
        <f>IFERROR(IF(AND(NOT(YEAR(S$3)&lt;=YEAR('Rent Roll'!$C20)+'Rent Roll'!$AB20-1),MOD(YEAR(S$3),'Rent Roll'!$AA20)=MOD(YEAR('Rent Roll'!$C20),'Rent Roll'!$AA20),MONTH(S$3)=MONTH('Rent Roll'!$C20)),1,0),0)</f>
        <v>0</v>
      </c>
      <c r="T266" s="567">
        <f>IFERROR(IF(AND(NOT(YEAR(T$3)&lt;=YEAR('Rent Roll'!$C20)+'Rent Roll'!$AB20-1),MOD(YEAR(T$3),'Rent Roll'!$AA20)=MOD(YEAR('Rent Roll'!$C20),'Rent Roll'!$AA20),MONTH(T$3)=MONTH('Rent Roll'!$C20)),1,0),0)</f>
        <v>0</v>
      </c>
      <c r="U266" s="567">
        <f>IFERROR(IF(AND(NOT(YEAR(U$3)&lt;=YEAR('Rent Roll'!$C20)+'Rent Roll'!$AB20-1),MOD(YEAR(U$3),'Rent Roll'!$AA20)=MOD(YEAR('Rent Roll'!$C20),'Rent Roll'!$AA20),MONTH(U$3)=MONTH('Rent Roll'!$C20)),1,0),0)</f>
        <v>0</v>
      </c>
      <c r="V266" s="567">
        <f>IFERROR(IF(AND(NOT(YEAR(V$3)&lt;=YEAR('Rent Roll'!$C20)+'Rent Roll'!$AB20-1),MOD(YEAR(V$3),'Rent Roll'!$AA20)=MOD(YEAR('Rent Roll'!$C20),'Rent Roll'!$AA20),MONTH(V$3)=MONTH('Rent Roll'!$C20)),1,0),0)</f>
        <v>0</v>
      </c>
      <c r="W266" s="567">
        <f>IFERROR(IF(AND(NOT(YEAR(W$3)&lt;=YEAR('Rent Roll'!$C20)+'Rent Roll'!$AB20-1),MOD(YEAR(W$3),'Rent Roll'!$AA20)=MOD(YEAR('Rent Roll'!$C20),'Rent Roll'!$AA20),MONTH(W$3)=MONTH('Rent Roll'!$C20)),1,0),0)</f>
        <v>0</v>
      </c>
      <c r="X266" s="567">
        <f>IFERROR(IF(AND(NOT(YEAR(X$3)&lt;=YEAR('Rent Roll'!$C20)+'Rent Roll'!$AB20-1),MOD(YEAR(X$3),'Rent Roll'!$AA20)=MOD(YEAR('Rent Roll'!$C20),'Rent Roll'!$AA20),MONTH(X$3)=MONTH('Rent Roll'!$C20)),1,0),0)</f>
        <v>0</v>
      </c>
      <c r="Y266" s="567">
        <f>IFERROR(IF(AND(NOT(YEAR(Y$3)&lt;=YEAR('Rent Roll'!$C20)+'Rent Roll'!$AB20-1),MOD(YEAR(Y$3),'Rent Roll'!$AA20)=MOD(YEAR('Rent Roll'!$C20),'Rent Roll'!$AA20),MONTH(Y$3)=MONTH('Rent Roll'!$C20)),1,0),0)</f>
        <v>0</v>
      </c>
      <c r="Z266" s="567">
        <f>IFERROR(IF(AND(NOT(YEAR(Z$3)&lt;=YEAR('Rent Roll'!$C20)+'Rent Roll'!$AB20-1),MOD(YEAR(Z$3),'Rent Roll'!$AA20)=MOD(YEAR('Rent Roll'!$C20),'Rent Roll'!$AA20),MONTH(Z$3)=MONTH('Rent Roll'!$C20)),1,0),0)</f>
        <v>0</v>
      </c>
      <c r="AA266" s="567">
        <f>IFERROR(IF(AND(NOT(YEAR(AA$3)&lt;=YEAR('Rent Roll'!$C20)+'Rent Roll'!$AB20-1),MOD(YEAR(AA$3),'Rent Roll'!$AA20)=MOD(YEAR('Rent Roll'!$C20),'Rent Roll'!$AA20),MONTH(AA$3)=MONTH('Rent Roll'!$C20)),1,0),0)</f>
        <v>0</v>
      </c>
      <c r="AB266" s="567">
        <f>IFERROR(IF(AND(NOT(YEAR(AB$3)&lt;=YEAR('Rent Roll'!$C20)+'Rent Roll'!$AB20-1),MOD(YEAR(AB$3),'Rent Roll'!$AA20)=MOD(YEAR('Rent Roll'!$C20),'Rent Roll'!$AA20),MONTH(AB$3)=MONTH('Rent Roll'!$C20)),1,0),0)</f>
        <v>0</v>
      </c>
      <c r="AC266" s="567">
        <f>IFERROR(IF(AND(NOT(YEAR(AC$3)&lt;=YEAR('Rent Roll'!$C20)+'Rent Roll'!$AB20-1),MOD(YEAR(AC$3),'Rent Roll'!$AA20)=MOD(YEAR('Rent Roll'!$C20),'Rent Roll'!$AA20),MONTH(AC$3)=MONTH('Rent Roll'!$C20)),1,0),0)</f>
        <v>0</v>
      </c>
      <c r="AD266" s="767">
        <f>IFERROR(IF(AND(NOT(YEAR(AD$3)&lt;=YEAR('Rent Roll'!$C20)+'Rent Roll'!$AB20-1),MOD(YEAR(AD$3),'Rent Roll'!$AA20)=MOD(YEAR('Rent Roll'!$C20),'Rent Roll'!$AA20),MONTH(AD$3)=MONTH('Rent Roll'!$C20)),1,0),0)</f>
        <v>0</v>
      </c>
      <c r="AE266" s="768">
        <f>IFERROR(IF(AND(NOT(YEAR(AE$3)&lt;=YEAR('Rent Roll'!$C20)+'Rent Roll'!$AB20-1),MOD(YEAR(AE$3),'Rent Roll'!$AA20)=MOD(YEAR('Rent Roll'!$C20),'Rent Roll'!$AA20),MONTH(AE$3)=MONTH('Rent Roll'!$C20)),1,0),0)</f>
        <v>0</v>
      </c>
      <c r="AF266" s="567">
        <f>IFERROR(IF(AND(NOT(YEAR(AF$3)&lt;=YEAR('Rent Roll'!$C20)+'Rent Roll'!$AB20-1),MOD(YEAR(AF$3),'Rent Roll'!$AA20)=MOD(YEAR('Rent Roll'!$C20),'Rent Roll'!$AA20),MONTH(AF$3)=MONTH('Rent Roll'!$C20)),1,0),0)</f>
        <v>0</v>
      </c>
      <c r="AG266" s="567">
        <f>IFERROR(IF(AND(NOT(YEAR(AG$3)&lt;=YEAR('Rent Roll'!$C20)+'Rent Roll'!$AB20-1),MOD(YEAR(AG$3),'Rent Roll'!$AA20)=MOD(YEAR('Rent Roll'!$C20),'Rent Roll'!$AA20),MONTH(AG$3)=MONTH('Rent Roll'!$C20)),1,0),0)</f>
        <v>0</v>
      </c>
      <c r="AH266" s="567">
        <f>IFERROR(IF(AND(NOT(YEAR(AH$3)&lt;=YEAR('Rent Roll'!$C20)+'Rent Roll'!$AB20-1),MOD(YEAR(AH$3),'Rent Roll'!$AA20)=MOD(YEAR('Rent Roll'!$C20),'Rent Roll'!$AA20),MONTH(AH$3)=MONTH('Rent Roll'!$C20)),1,0),0)</f>
        <v>0</v>
      </c>
      <c r="AI266" s="567">
        <f>IFERROR(IF(AND(NOT(YEAR(AI$3)&lt;=YEAR('Rent Roll'!$C20)+'Rent Roll'!$AB20-1),MOD(YEAR(AI$3),'Rent Roll'!$AA20)=MOD(YEAR('Rent Roll'!$C20),'Rent Roll'!$AA20),MONTH(AI$3)=MONTH('Rent Roll'!$C20)),1,0),0)</f>
        <v>0</v>
      </c>
      <c r="AJ266" s="567">
        <f>IFERROR(IF(AND(NOT(YEAR(AJ$3)&lt;=YEAR('Rent Roll'!$C20)+'Rent Roll'!$AB20-1),MOD(YEAR(AJ$3),'Rent Roll'!$AA20)=MOD(YEAR('Rent Roll'!$C20),'Rent Roll'!$AA20),MONTH(AJ$3)=MONTH('Rent Roll'!$C20)),1,0),0)</f>
        <v>0</v>
      </c>
      <c r="AK266" s="567">
        <f>IFERROR(IF(AND(NOT(YEAR(AK$3)&lt;=YEAR('Rent Roll'!$C20)+'Rent Roll'!$AB20-1),MOD(YEAR(AK$3),'Rent Roll'!$AA20)=MOD(YEAR('Rent Roll'!$C20),'Rent Roll'!$AA20),MONTH(AK$3)=MONTH('Rent Roll'!$C20)),1,0),0)</f>
        <v>0</v>
      </c>
      <c r="AL266" s="567">
        <f>IFERROR(IF(AND(NOT(YEAR(AL$3)&lt;=YEAR('Rent Roll'!$C20)+'Rent Roll'!$AB20-1),MOD(YEAR(AL$3),'Rent Roll'!$AA20)=MOD(YEAR('Rent Roll'!$C20),'Rent Roll'!$AA20),MONTH(AL$3)=MONTH('Rent Roll'!$C20)),1,0),0)</f>
        <v>0</v>
      </c>
      <c r="AM266" s="567">
        <f>IFERROR(IF(AND(NOT(YEAR(AM$3)&lt;=YEAR('Rent Roll'!$C20)+'Rent Roll'!$AB20-1),MOD(YEAR(AM$3),'Rent Roll'!$AA20)=MOD(YEAR('Rent Roll'!$C20),'Rent Roll'!$AA20),MONTH(AM$3)=MONTH('Rent Roll'!$C20)),1,0),0)</f>
        <v>0</v>
      </c>
      <c r="AN266" s="567">
        <f>IFERROR(IF(AND(NOT(YEAR(AN$3)&lt;=YEAR('Rent Roll'!$C20)+'Rent Roll'!$AB20-1),MOD(YEAR(AN$3),'Rent Roll'!$AA20)=MOD(YEAR('Rent Roll'!$C20),'Rent Roll'!$AA20),MONTH(AN$3)=MONTH('Rent Roll'!$C20)),1,0),0)</f>
        <v>0</v>
      </c>
      <c r="AO266" s="567">
        <f>IFERROR(IF(AND(NOT(YEAR(AO$3)&lt;=YEAR('Rent Roll'!$C20)+'Rent Roll'!$AB20-1),MOD(YEAR(AO$3),'Rent Roll'!$AA20)=MOD(YEAR('Rent Roll'!$C20),'Rent Roll'!$AA20),MONTH(AO$3)=MONTH('Rent Roll'!$C20)),1,0),0)</f>
        <v>0</v>
      </c>
      <c r="AP266" s="767">
        <f>IFERROR(IF(AND(NOT(YEAR(AP$3)&lt;=YEAR('Rent Roll'!$C20)+'Rent Roll'!$AB20-1),MOD(YEAR(AP$3),'Rent Roll'!$AA20)=MOD(YEAR('Rent Roll'!$C20),'Rent Roll'!$AA20),MONTH(AP$3)=MONTH('Rent Roll'!$C20)),1,0),0)</f>
        <v>0</v>
      </c>
      <c r="AQ266" s="768">
        <f>IFERROR(IF(AND(NOT(YEAR(AQ$3)&lt;=YEAR('Rent Roll'!$C20)+'Rent Roll'!$AB20-1),MOD(YEAR(AQ$3),'Rent Roll'!$AA20)=MOD(YEAR('Rent Roll'!$C20),'Rent Roll'!$AA20),MONTH(AQ$3)=MONTH('Rent Roll'!$C20)),1,0),0)</f>
        <v>0</v>
      </c>
      <c r="AR266" s="567">
        <f>IFERROR(IF(AND(NOT(YEAR(AR$3)&lt;=YEAR('Rent Roll'!$C20)+'Rent Roll'!$AB20-1),MOD(YEAR(AR$3),'Rent Roll'!$AA20)=MOD(YEAR('Rent Roll'!$C20),'Rent Roll'!$AA20),MONTH(AR$3)=MONTH('Rent Roll'!$C20)),1,0),0)</f>
        <v>0</v>
      </c>
      <c r="AS266" s="567">
        <f>IFERROR(IF(AND(NOT(YEAR(AS$3)&lt;=YEAR('Rent Roll'!$C20)+'Rent Roll'!$AB20-1),MOD(YEAR(AS$3),'Rent Roll'!$AA20)=MOD(YEAR('Rent Roll'!$C20),'Rent Roll'!$AA20),MONTH(AS$3)=MONTH('Rent Roll'!$C20)),1,0),0)</f>
        <v>0</v>
      </c>
      <c r="AT266" s="567">
        <f>IFERROR(IF(AND(NOT(YEAR(AT$3)&lt;=YEAR('Rent Roll'!$C20)+'Rent Roll'!$AB20-1),MOD(YEAR(AT$3),'Rent Roll'!$AA20)=MOD(YEAR('Rent Roll'!$C20),'Rent Roll'!$AA20),MONTH(AT$3)=MONTH('Rent Roll'!$C20)),1,0),0)</f>
        <v>0</v>
      </c>
      <c r="AU266" s="567">
        <f>IFERROR(IF(AND(NOT(YEAR(AU$3)&lt;=YEAR('Rent Roll'!$C20)+'Rent Roll'!$AB20-1),MOD(YEAR(AU$3),'Rent Roll'!$AA20)=MOD(YEAR('Rent Roll'!$C20),'Rent Roll'!$AA20),MONTH(AU$3)=MONTH('Rent Roll'!$C20)),1,0),0)</f>
        <v>0</v>
      </c>
      <c r="AV266" s="567">
        <f>IFERROR(IF(AND(NOT(YEAR(AV$3)&lt;=YEAR('Rent Roll'!$C20)+'Rent Roll'!$AB20-1),MOD(YEAR(AV$3),'Rent Roll'!$AA20)=MOD(YEAR('Rent Roll'!$C20),'Rent Roll'!$AA20),MONTH(AV$3)=MONTH('Rent Roll'!$C20)),1,0),0)</f>
        <v>0</v>
      </c>
      <c r="AW266" s="567">
        <f>IFERROR(IF(AND(NOT(YEAR(AW$3)&lt;=YEAR('Rent Roll'!$C20)+'Rent Roll'!$AB20-1),MOD(YEAR(AW$3),'Rent Roll'!$AA20)=MOD(YEAR('Rent Roll'!$C20),'Rent Roll'!$AA20),MONTH(AW$3)=MONTH('Rent Roll'!$C20)),1,0),0)</f>
        <v>0</v>
      </c>
      <c r="AX266" s="567">
        <f>IFERROR(IF(AND(NOT(YEAR(AX$3)&lt;=YEAR('Rent Roll'!$C20)+'Rent Roll'!$AB20-1),MOD(YEAR(AX$3),'Rent Roll'!$AA20)=MOD(YEAR('Rent Roll'!$C20),'Rent Roll'!$AA20),MONTH(AX$3)=MONTH('Rent Roll'!$C20)),1,0),0)</f>
        <v>0</v>
      </c>
      <c r="AY266" s="567">
        <f>IFERROR(IF(AND(NOT(YEAR(AY$3)&lt;=YEAR('Rent Roll'!$C20)+'Rent Roll'!$AB20-1),MOD(YEAR(AY$3),'Rent Roll'!$AA20)=MOD(YEAR('Rent Roll'!$C20),'Rent Roll'!$AA20),MONTH(AY$3)=MONTH('Rent Roll'!$C20)),1,0),0)</f>
        <v>0</v>
      </c>
      <c r="AZ266" s="567">
        <f>IFERROR(IF(AND(NOT(YEAR(AZ$3)&lt;=YEAR('Rent Roll'!$C20)+'Rent Roll'!$AB20-1),MOD(YEAR(AZ$3),'Rent Roll'!$AA20)=MOD(YEAR('Rent Roll'!$C20),'Rent Roll'!$AA20),MONTH(AZ$3)=MONTH('Rent Roll'!$C20)),1,0),0)</f>
        <v>0</v>
      </c>
      <c r="BA266" s="567">
        <f>IFERROR(IF(AND(NOT(YEAR(BA$3)&lt;=YEAR('Rent Roll'!$C20)+'Rent Roll'!$AB20-1),MOD(YEAR(BA$3),'Rent Roll'!$AA20)=MOD(YEAR('Rent Roll'!$C20),'Rent Roll'!$AA20),MONTH(BA$3)=MONTH('Rent Roll'!$C20)),1,0),0)</f>
        <v>0</v>
      </c>
      <c r="BB266" s="767">
        <f>IFERROR(IF(AND(NOT(YEAR(BB$3)&lt;=YEAR('Rent Roll'!$C20)+'Rent Roll'!$AB20-1),MOD(YEAR(BB$3),'Rent Roll'!$AA20)=MOD(YEAR('Rent Roll'!$C20),'Rent Roll'!$AA20),MONTH(BB$3)=MONTH('Rent Roll'!$C20)),1,0),0)</f>
        <v>0</v>
      </c>
      <c r="BC266" s="768">
        <f>IFERROR(IF(AND(NOT(YEAR(BC$3)&lt;=YEAR('Rent Roll'!$C20)+'Rent Roll'!$AB20-1),MOD(YEAR(BC$3),'Rent Roll'!$AA20)=MOD(YEAR('Rent Roll'!$C20),'Rent Roll'!$AA20),MONTH(BC$3)=MONTH('Rent Roll'!$C20)),1,0),0)</f>
        <v>0</v>
      </c>
      <c r="BD266" s="567">
        <f>IFERROR(IF(AND(NOT(YEAR(BD$3)&lt;=YEAR('Rent Roll'!$C20)+'Rent Roll'!$AB20-1),MOD(YEAR(BD$3),'Rent Roll'!$AA20)=MOD(YEAR('Rent Roll'!$C20),'Rent Roll'!$AA20),MONTH(BD$3)=MONTH('Rent Roll'!$C20)),1,0),0)</f>
        <v>0</v>
      </c>
      <c r="BE266" s="567">
        <f>IFERROR(IF(AND(NOT(YEAR(BE$3)&lt;=YEAR('Rent Roll'!$C20)+'Rent Roll'!$AB20-1),MOD(YEAR(BE$3),'Rent Roll'!$AA20)=MOD(YEAR('Rent Roll'!$C20),'Rent Roll'!$AA20),MONTH(BE$3)=MONTH('Rent Roll'!$C20)),1,0),0)</f>
        <v>0</v>
      </c>
      <c r="BF266" s="567">
        <f>IFERROR(IF(AND(NOT(YEAR(BF$3)&lt;=YEAR('Rent Roll'!$C20)+'Rent Roll'!$AB20-1),MOD(YEAR(BF$3),'Rent Roll'!$AA20)=MOD(YEAR('Rent Roll'!$C20),'Rent Roll'!$AA20),MONTH(BF$3)=MONTH('Rent Roll'!$C20)),1,0),0)</f>
        <v>0</v>
      </c>
      <c r="BG266" s="567">
        <f>IFERROR(IF(AND(NOT(YEAR(BG$3)&lt;=YEAR('Rent Roll'!$C20)+'Rent Roll'!$AB20-1),MOD(YEAR(BG$3),'Rent Roll'!$AA20)=MOD(YEAR('Rent Roll'!$C20),'Rent Roll'!$AA20),MONTH(BG$3)=MONTH('Rent Roll'!$C20)),1,0),0)</f>
        <v>0</v>
      </c>
      <c r="BH266" s="567">
        <f>IFERROR(IF(AND(NOT(YEAR(BH$3)&lt;=YEAR('Rent Roll'!$C20)+'Rent Roll'!$AB20-1),MOD(YEAR(BH$3),'Rent Roll'!$AA20)=MOD(YEAR('Rent Roll'!$C20),'Rent Roll'!$AA20),MONTH(BH$3)=MONTH('Rent Roll'!$C20)),1,0),0)</f>
        <v>0</v>
      </c>
      <c r="BI266" s="567">
        <f>IFERROR(IF(AND(NOT(YEAR(BI$3)&lt;=YEAR('Rent Roll'!$C20)+'Rent Roll'!$AB20-1),MOD(YEAR(BI$3),'Rent Roll'!$AA20)=MOD(YEAR('Rent Roll'!$C20),'Rent Roll'!$AA20),MONTH(BI$3)=MONTH('Rent Roll'!$C20)),1,0),0)</f>
        <v>0</v>
      </c>
      <c r="BJ266" s="567">
        <f>IFERROR(IF(AND(NOT(YEAR(BJ$3)&lt;=YEAR('Rent Roll'!$C20)+'Rent Roll'!$AB20-1),MOD(YEAR(BJ$3),'Rent Roll'!$AA20)=MOD(YEAR('Rent Roll'!$C20),'Rent Roll'!$AA20),MONTH(BJ$3)=MONTH('Rent Roll'!$C20)),1,0),0)</f>
        <v>0</v>
      </c>
      <c r="BK266" s="567">
        <f>IFERROR(IF(AND(NOT(YEAR(BK$3)&lt;=YEAR('Rent Roll'!$C20)+'Rent Roll'!$AB20-1),MOD(YEAR(BK$3),'Rent Roll'!$AA20)=MOD(YEAR('Rent Roll'!$C20),'Rent Roll'!$AA20),MONTH(BK$3)=MONTH('Rent Roll'!$C20)),1,0),0)</f>
        <v>0</v>
      </c>
      <c r="BL266" s="567">
        <f>IFERROR(IF(AND(NOT(YEAR(BL$3)&lt;=YEAR('Rent Roll'!$C20)+'Rent Roll'!$AB20-1),MOD(YEAR(BL$3),'Rent Roll'!$AA20)=MOD(YEAR('Rent Roll'!$C20),'Rent Roll'!$AA20),MONTH(BL$3)=MONTH('Rent Roll'!$C20)),1,0),0)</f>
        <v>0</v>
      </c>
      <c r="BM266" s="567">
        <f>IFERROR(IF(AND(NOT(YEAR(BM$3)&lt;=YEAR('Rent Roll'!$C20)+'Rent Roll'!$AB20-1),MOD(YEAR(BM$3),'Rent Roll'!$AA20)=MOD(YEAR('Rent Roll'!$C20),'Rent Roll'!$AA20),MONTH(BM$3)=MONTH('Rent Roll'!$C20)),1,0),0)</f>
        <v>0</v>
      </c>
      <c r="BN266" s="767">
        <f>IFERROR(IF(AND(NOT(YEAR(BN$3)&lt;=YEAR('Rent Roll'!$C20)+'Rent Roll'!$AB20-1),MOD(YEAR(BN$3),'Rent Roll'!$AA20)=MOD(YEAR('Rent Roll'!$C20),'Rent Roll'!$AA20),MONTH(BN$3)=MONTH('Rent Roll'!$C20)),1,0),0)</f>
        <v>0</v>
      </c>
      <c r="BO266" s="768">
        <f>IFERROR(IF(AND(NOT(YEAR(BO$3)&lt;=YEAR('Rent Roll'!$C20)+'Rent Roll'!$AB20-1),MOD(YEAR(BO$3),'Rent Roll'!$AA20)=MOD(YEAR('Rent Roll'!$C20),'Rent Roll'!$AA20),MONTH(BO$3)=MONTH('Rent Roll'!$C20)),1,0),0)</f>
        <v>0</v>
      </c>
      <c r="BP266" s="567">
        <f>IFERROR(IF(AND(NOT(YEAR(BP$3)&lt;=YEAR('Rent Roll'!$C20)+'Rent Roll'!$AB20-1),MOD(YEAR(BP$3),'Rent Roll'!$AA20)=MOD(YEAR('Rent Roll'!$C20),'Rent Roll'!$AA20),MONTH(BP$3)=MONTH('Rent Roll'!$C20)),1,0),0)</f>
        <v>0</v>
      </c>
      <c r="BQ266" s="567">
        <f>IFERROR(IF(AND(NOT(YEAR(BQ$3)&lt;=YEAR('Rent Roll'!$C20)+'Rent Roll'!$AB20-1),MOD(YEAR(BQ$3),'Rent Roll'!$AA20)=MOD(YEAR('Rent Roll'!$C20),'Rent Roll'!$AA20),MONTH(BQ$3)=MONTH('Rent Roll'!$C20)),1,0),0)</f>
        <v>0</v>
      </c>
      <c r="BR266" s="567">
        <f>IFERROR(IF(AND(NOT(YEAR(BR$3)&lt;=YEAR('Rent Roll'!$C20)+'Rent Roll'!$AB20-1),MOD(YEAR(BR$3),'Rent Roll'!$AA20)=MOD(YEAR('Rent Roll'!$C20),'Rent Roll'!$AA20),MONTH(BR$3)=MONTH('Rent Roll'!$C20)),1,0),0)</f>
        <v>0</v>
      </c>
      <c r="BS266" s="567">
        <f>IFERROR(IF(AND(NOT(YEAR(BS$3)&lt;=YEAR('Rent Roll'!$C20)+'Rent Roll'!$AB20-1),MOD(YEAR(BS$3),'Rent Roll'!$AA20)=MOD(YEAR('Rent Roll'!$C20),'Rent Roll'!$AA20),MONTH(BS$3)=MONTH('Rent Roll'!$C20)),1,0),0)</f>
        <v>0</v>
      </c>
      <c r="BT266" s="567">
        <f>IFERROR(IF(AND(NOT(YEAR(BT$3)&lt;=YEAR('Rent Roll'!$C20)+'Rent Roll'!$AB20-1),MOD(YEAR(BT$3),'Rent Roll'!$AA20)=MOD(YEAR('Rent Roll'!$C20),'Rent Roll'!$AA20),MONTH(BT$3)=MONTH('Rent Roll'!$C20)),1,0),0)</f>
        <v>0</v>
      </c>
      <c r="BU266" s="567">
        <f>IFERROR(IF(AND(NOT(YEAR(BU$3)&lt;=YEAR('Rent Roll'!$C20)+'Rent Roll'!$AB20-1),MOD(YEAR(BU$3),'Rent Roll'!$AA20)=MOD(YEAR('Rent Roll'!$C20),'Rent Roll'!$AA20),MONTH(BU$3)=MONTH('Rent Roll'!$C20)),1,0),0)</f>
        <v>0</v>
      </c>
      <c r="BV266" s="567">
        <f>IFERROR(IF(AND(NOT(YEAR(BV$3)&lt;=YEAR('Rent Roll'!$C20)+'Rent Roll'!$AB20-1),MOD(YEAR(BV$3),'Rent Roll'!$AA20)=MOD(YEAR('Rent Roll'!$C20),'Rent Roll'!$AA20),MONTH(BV$3)=MONTH('Rent Roll'!$C20)),1,0),0)</f>
        <v>0</v>
      </c>
      <c r="BW266" s="567">
        <f>IFERROR(IF(AND(NOT(YEAR(BW$3)&lt;=YEAR('Rent Roll'!$C20)+'Rent Roll'!$AB20-1),MOD(YEAR(BW$3),'Rent Roll'!$AA20)=MOD(YEAR('Rent Roll'!$C20),'Rent Roll'!$AA20),MONTH(BW$3)=MONTH('Rent Roll'!$C20)),1,0),0)</f>
        <v>0</v>
      </c>
      <c r="BX266" s="567">
        <f>IFERROR(IF(AND(NOT(YEAR(BX$3)&lt;=YEAR('Rent Roll'!$C20)+'Rent Roll'!$AB20-1),MOD(YEAR(BX$3),'Rent Roll'!$AA20)=MOD(YEAR('Rent Roll'!$C20),'Rent Roll'!$AA20),MONTH(BX$3)=MONTH('Rent Roll'!$C20)),1,0),0)</f>
        <v>0</v>
      </c>
      <c r="BY266" s="567">
        <f>IFERROR(IF(AND(NOT(YEAR(BY$3)&lt;=YEAR('Rent Roll'!$C20)+'Rent Roll'!$AB20-1),MOD(YEAR(BY$3),'Rent Roll'!$AA20)=MOD(YEAR('Rent Roll'!$C20),'Rent Roll'!$AA20),MONTH(BY$3)=MONTH('Rent Roll'!$C20)),1,0),0)</f>
        <v>0</v>
      </c>
      <c r="BZ266" s="767">
        <f>IFERROR(IF(AND(NOT(YEAR(BZ$3)&lt;=YEAR('Rent Roll'!$C20)+'Rent Roll'!$AB20-1),MOD(YEAR(BZ$3),'Rent Roll'!$AA20)=MOD(YEAR('Rent Roll'!$C20),'Rent Roll'!$AA20),MONTH(BZ$3)=MONTH('Rent Roll'!$C20)),1,0),0)</f>
        <v>0</v>
      </c>
      <c r="CA266" s="768">
        <f>IFERROR(IF(AND(NOT(YEAR(CA$3)&lt;=YEAR('Rent Roll'!$C20)+'Rent Roll'!$AB20-1),MOD(YEAR(CA$3),'Rent Roll'!$AA20)=MOD(YEAR('Rent Roll'!$C20),'Rent Roll'!$AA20),MONTH(CA$3)=MONTH('Rent Roll'!$C20)),1,0),0)</f>
        <v>0</v>
      </c>
      <c r="CB266" s="567">
        <f>IFERROR(IF(AND(NOT(YEAR(CB$3)&lt;=YEAR('Rent Roll'!$C20)+'Rent Roll'!$AB20-1),MOD(YEAR(CB$3),'Rent Roll'!$AA20)=MOD(YEAR('Rent Roll'!$C20),'Rent Roll'!$AA20),MONTH(CB$3)=MONTH('Rent Roll'!$C20)),1,0),0)</f>
        <v>0</v>
      </c>
      <c r="CC266" s="567">
        <f>IFERROR(IF(AND(NOT(YEAR(CC$3)&lt;=YEAR('Rent Roll'!$C20)+'Rent Roll'!$AB20-1),MOD(YEAR(CC$3),'Rent Roll'!$AA20)=MOD(YEAR('Rent Roll'!$C20),'Rent Roll'!$AA20),MONTH(CC$3)=MONTH('Rent Roll'!$C20)),1,0),0)</f>
        <v>0</v>
      </c>
      <c r="CD266" s="567">
        <f>IFERROR(IF(AND(NOT(YEAR(CD$3)&lt;=YEAR('Rent Roll'!$C20)+'Rent Roll'!$AB20-1),MOD(YEAR(CD$3),'Rent Roll'!$AA20)=MOD(YEAR('Rent Roll'!$C20),'Rent Roll'!$AA20),MONTH(CD$3)=MONTH('Rent Roll'!$C20)),1,0),0)</f>
        <v>0</v>
      </c>
      <c r="CE266" s="567">
        <f>IFERROR(IF(AND(NOT(YEAR(CE$3)&lt;=YEAR('Rent Roll'!$C20)+'Rent Roll'!$AB20-1),MOD(YEAR(CE$3),'Rent Roll'!$AA20)=MOD(YEAR('Rent Roll'!$C20),'Rent Roll'!$AA20),MONTH(CE$3)=MONTH('Rent Roll'!$C20)),1,0),0)</f>
        <v>0</v>
      </c>
      <c r="CF266" s="567">
        <f>IFERROR(IF(AND(NOT(YEAR(CF$3)&lt;=YEAR('Rent Roll'!$C20)+'Rent Roll'!$AB20-1),MOD(YEAR(CF$3),'Rent Roll'!$AA20)=MOD(YEAR('Rent Roll'!$C20),'Rent Roll'!$AA20),MONTH(CF$3)=MONTH('Rent Roll'!$C20)),1,0),0)</f>
        <v>0</v>
      </c>
      <c r="CG266" s="567">
        <f>IFERROR(IF(AND(NOT(YEAR(CG$3)&lt;=YEAR('Rent Roll'!$C20)+'Rent Roll'!$AB20-1),MOD(YEAR(CG$3),'Rent Roll'!$AA20)=MOD(YEAR('Rent Roll'!$C20),'Rent Roll'!$AA20),MONTH(CG$3)=MONTH('Rent Roll'!$C20)),1,0),0)</f>
        <v>0</v>
      </c>
      <c r="CH266" s="567">
        <f>IFERROR(IF(AND(NOT(YEAR(CH$3)&lt;=YEAR('Rent Roll'!$C20)+'Rent Roll'!$AB20-1),MOD(YEAR(CH$3),'Rent Roll'!$AA20)=MOD(YEAR('Rent Roll'!$C20),'Rent Roll'!$AA20),MONTH(CH$3)=MONTH('Rent Roll'!$C20)),1,0),0)</f>
        <v>0</v>
      </c>
      <c r="CI266" s="567">
        <f>IFERROR(IF(AND(NOT(YEAR(CI$3)&lt;=YEAR('Rent Roll'!$C20)+'Rent Roll'!$AB20-1),MOD(YEAR(CI$3),'Rent Roll'!$AA20)=MOD(YEAR('Rent Roll'!$C20),'Rent Roll'!$AA20),MONTH(CI$3)=MONTH('Rent Roll'!$C20)),1,0),0)</f>
        <v>0</v>
      </c>
      <c r="CJ266" s="567">
        <f>IFERROR(IF(AND(NOT(YEAR(CJ$3)&lt;=YEAR('Rent Roll'!$C20)+'Rent Roll'!$AB20-1),MOD(YEAR(CJ$3),'Rent Roll'!$AA20)=MOD(YEAR('Rent Roll'!$C20),'Rent Roll'!$AA20),MONTH(CJ$3)=MONTH('Rent Roll'!$C20)),1,0),0)</f>
        <v>0</v>
      </c>
      <c r="CK266" s="567">
        <f>IFERROR(IF(AND(NOT(YEAR(CK$3)&lt;=YEAR('Rent Roll'!$C20)+'Rent Roll'!$AB20-1),MOD(YEAR(CK$3),'Rent Roll'!$AA20)=MOD(YEAR('Rent Roll'!$C20),'Rent Roll'!$AA20),MONTH(CK$3)=MONTH('Rent Roll'!$C20)),1,0),0)</f>
        <v>0</v>
      </c>
      <c r="CL266" s="767">
        <f>IFERROR(IF(AND(NOT(YEAR(CL$3)&lt;=YEAR('Rent Roll'!$C20)+'Rent Roll'!$AB20-1),MOD(YEAR(CL$3),'Rent Roll'!$AA20)=MOD(YEAR('Rent Roll'!$C20),'Rent Roll'!$AA20),MONTH(CL$3)=MONTH('Rent Roll'!$C20)),1,0),0)</f>
        <v>0</v>
      </c>
      <c r="CM266" s="768">
        <f>IFERROR(IF(AND(NOT(YEAR(CM$3)&lt;=YEAR('Rent Roll'!$C20)+'Rent Roll'!$AB20-1),MOD(YEAR(CM$3),'Rent Roll'!$AA20)=MOD(YEAR('Rent Roll'!$C20),'Rent Roll'!$AA20),MONTH(CM$3)=MONTH('Rent Roll'!$C20)),1,0),0)</f>
        <v>0</v>
      </c>
      <c r="CN266" s="567">
        <f>IFERROR(IF(AND(NOT(YEAR(CN$3)&lt;=YEAR('Rent Roll'!$C20)+'Rent Roll'!$AB20-1),MOD(YEAR(CN$3),'Rent Roll'!$AA20)=MOD(YEAR('Rent Roll'!$C20),'Rent Roll'!$AA20),MONTH(CN$3)=MONTH('Rent Roll'!$C20)),1,0),0)</f>
        <v>0</v>
      </c>
      <c r="CO266" s="567">
        <f>IFERROR(IF(AND(NOT(YEAR(CO$3)&lt;=YEAR('Rent Roll'!$C20)+'Rent Roll'!$AB20-1),MOD(YEAR(CO$3),'Rent Roll'!$AA20)=MOD(YEAR('Rent Roll'!$C20),'Rent Roll'!$AA20),MONTH(CO$3)=MONTH('Rent Roll'!$C20)),1,0),0)</f>
        <v>0</v>
      </c>
      <c r="CP266" s="567">
        <f>IFERROR(IF(AND(NOT(YEAR(CP$3)&lt;=YEAR('Rent Roll'!$C20)+'Rent Roll'!$AB20-1),MOD(YEAR(CP$3),'Rent Roll'!$AA20)=MOD(YEAR('Rent Roll'!$C20),'Rent Roll'!$AA20),MONTH(CP$3)=MONTH('Rent Roll'!$C20)),1,0),0)</f>
        <v>0</v>
      </c>
      <c r="CQ266" s="567">
        <f>IFERROR(IF(AND(NOT(YEAR(CQ$3)&lt;=YEAR('Rent Roll'!$C20)+'Rent Roll'!$AB20-1),MOD(YEAR(CQ$3),'Rent Roll'!$AA20)=MOD(YEAR('Rent Roll'!$C20),'Rent Roll'!$AA20),MONTH(CQ$3)=MONTH('Rent Roll'!$C20)),1,0),0)</f>
        <v>0</v>
      </c>
      <c r="CR266" s="567">
        <f>IFERROR(IF(AND(NOT(YEAR(CR$3)&lt;=YEAR('Rent Roll'!$C20)+'Rent Roll'!$AB20-1),MOD(YEAR(CR$3),'Rent Roll'!$AA20)=MOD(YEAR('Rent Roll'!$C20),'Rent Roll'!$AA20),MONTH(CR$3)=MONTH('Rent Roll'!$C20)),1,0),0)</f>
        <v>0</v>
      </c>
      <c r="CS266" s="567">
        <f>IFERROR(IF(AND(NOT(YEAR(CS$3)&lt;=YEAR('Rent Roll'!$C20)+'Rent Roll'!$AB20-1),MOD(YEAR(CS$3),'Rent Roll'!$AA20)=MOD(YEAR('Rent Roll'!$C20),'Rent Roll'!$AA20),MONTH(CS$3)=MONTH('Rent Roll'!$C20)),1,0),0)</f>
        <v>0</v>
      </c>
      <c r="CT266" s="567">
        <f>IFERROR(IF(AND(NOT(YEAR(CT$3)&lt;=YEAR('Rent Roll'!$C20)+'Rent Roll'!$AB20-1),MOD(YEAR(CT$3),'Rent Roll'!$AA20)=MOD(YEAR('Rent Roll'!$C20),'Rent Roll'!$AA20),MONTH(CT$3)=MONTH('Rent Roll'!$C20)),1,0),0)</f>
        <v>0</v>
      </c>
      <c r="CU266" s="567">
        <f>IFERROR(IF(AND(NOT(YEAR(CU$3)&lt;=YEAR('Rent Roll'!$C20)+'Rent Roll'!$AB20-1),MOD(YEAR(CU$3),'Rent Roll'!$AA20)=MOD(YEAR('Rent Roll'!$C20),'Rent Roll'!$AA20),MONTH(CU$3)=MONTH('Rent Roll'!$C20)),1,0),0)</f>
        <v>0</v>
      </c>
      <c r="CV266" s="567">
        <f>IFERROR(IF(AND(NOT(YEAR(CV$3)&lt;=YEAR('Rent Roll'!$C20)+'Rent Roll'!$AB20-1),MOD(YEAR(CV$3),'Rent Roll'!$AA20)=MOD(YEAR('Rent Roll'!$C20),'Rent Roll'!$AA20),MONTH(CV$3)=MONTH('Rent Roll'!$C20)),1,0),0)</f>
        <v>0</v>
      </c>
      <c r="CW266" s="567">
        <f>IFERROR(IF(AND(NOT(YEAR(CW$3)&lt;=YEAR('Rent Roll'!$C20)+'Rent Roll'!$AB20-1),MOD(YEAR(CW$3),'Rent Roll'!$AA20)=MOD(YEAR('Rent Roll'!$C20),'Rent Roll'!$AA20),MONTH(CW$3)=MONTH('Rent Roll'!$C20)),1,0),0)</f>
        <v>0</v>
      </c>
      <c r="CX266" s="767">
        <f>IFERROR(IF(AND(NOT(YEAR(CX$3)&lt;=YEAR('Rent Roll'!$C20)+'Rent Roll'!$AB20-1),MOD(YEAR(CX$3),'Rent Roll'!$AA20)=MOD(YEAR('Rent Roll'!$C20),'Rent Roll'!$AA20),MONTH(CX$3)=MONTH('Rent Roll'!$C20)),1,0),0)</f>
        <v>0</v>
      </c>
      <c r="CY266" s="768">
        <f>IFERROR(IF(AND(NOT(YEAR(CY$3)&lt;=YEAR('Rent Roll'!$C20)+'Rent Roll'!$AB20-1),MOD(YEAR(CY$3),'Rent Roll'!$AA20)=MOD(YEAR('Rent Roll'!$C20),'Rent Roll'!$AA20),MONTH(CY$3)=MONTH('Rent Roll'!$C20)),1,0),0)</f>
        <v>0</v>
      </c>
      <c r="CZ266" s="567">
        <f>IFERROR(IF(AND(NOT(YEAR(CZ$3)&lt;=YEAR('Rent Roll'!$C20)+'Rent Roll'!$AB20-1),MOD(YEAR(CZ$3),'Rent Roll'!$AA20)=MOD(YEAR('Rent Roll'!$C20),'Rent Roll'!$AA20),MONTH(CZ$3)=MONTH('Rent Roll'!$C20)),1,0),0)</f>
        <v>0</v>
      </c>
      <c r="DA266" s="567">
        <f>IFERROR(IF(AND(NOT(YEAR(DA$3)&lt;=YEAR('Rent Roll'!$C20)+'Rent Roll'!$AB20-1),MOD(YEAR(DA$3),'Rent Roll'!$AA20)=MOD(YEAR('Rent Roll'!$C20),'Rent Roll'!$AA20),MONTH(DA$3)=MONTH('Rent Roll'!$C20)),1,0),0)</f>
        <v>0</v>
      </c>
      <c r="DB266" s="567">
        <f>IFERROR(IF(AND(NOT(YEAR(DB$3)&lt;=YEAR('Rent Roll'!$C20)+'Rent Roll'!$AB20-1),MOD(YEAR(DB$3),'Rent Roll'!$AA20)=MOD(YEAR('Rent Roll'!$C20),'Rent Roll'!$AA20),MONTH(DB$3)=MONTH('Rent Roll'!$C20)),1,0),0)</f>
        <v>0</v>
      </c>
      <c r="DC266" s="567">
        <f>IFERROR(IF(AND(NOT(YEAR(DC$3)&lt;=YEAR('Rent Roll'!$C20)+'Rent Roll'!$AB20-1),MOD(YEAR(DC$3),'Rent Roll'!$AA20)=MOD(YEAR('Rent Roll'!$C20),'Rent Roll'!$AA20),MONTH(DC$3)=MONTH('Rent Roll'!$C20)),1,0),0)</f>
        <v>0</v>
      </c>
      <c r="DD266" s="567">
        <f>IFERROR(IF(AND(NOT(YEAR(DD$3)&lt;=YEAR('Rent Roll'!$C20)+'Rent Roll'!$AB20-1),MOD(YEAR(DD$3),'Rent Roll'!$AA20)=MOD(YEAR('Rent Roll'!$C20),'Rent Roll'!$AA20),MONTH(DD$3)=MONTH('Rent Roll'!$C20)),1,0),0)</f>
        <v>0</v>
      </c>
      <c r="DE266" s="567">
        <f>IFERROR(IF(AND(NOT(YEAR(DE$3)&lt;=YEAR('Rent Roll'!$C20)+'Rent Roll'!$AB20-1),MOD(YEAR(DE$3),'Rent Roll'!$AA20)=MOD(YEAR('Rent Roll'!$C20),'Rent Roll'!$AA20),MONTH(DE$3)=MONTH('Rent Roll'!$C20)),1,0),0)</f>
        <v>0</v>
      </c>
      <c r="DF266" s="567">
        <f>IFERROR(IF(AND(NOT(YEAR(DF$3)&lt;=YEAR('Rent Roll'!$C20)+'Rent Roll'!$AB20-1),MOD(YEAR(DF$3),'Rent Roll'!$AA20)=MOD(YEAR('Rent Roll'!$C20),'Rent Roll'!$AA20),MONTH(DF$3)=MONTH('Rent Roll'!$C20)),1,0),0)</f>
        <v>0</v>
      </c>
      <c r="DG266" s="567">
        <f>IFERROR(IF(AND(NOT(YEAR(DG$3)&lt;=YEAR('Rent Roll'!$C20)+'Rent Roll'!$AB20-1),MOD(YEAR(DG$3),'Rent Roll'!$AA20)=MOD(YEAR('Rent Roll'!$C20),'Rent Roll'!$AA20),MONTH(DG$3)=MONTH('Rent Roll'!$C20)),1,0),0)</f>
        <v>0</v>
      </c>
      <c r="DH266" s="567">
        <f>IFERROR(IF(AND(NOT(YEAR(DH$3)&lt;=YEAR('Rent Roll'!$C20)+'Rent Roll'!$AB20-1),MOD(YEAR(DH$3),'Rent Roll'!$AA20)=MOD(YEAR('Rent Roll'!$C20),'Rent Roll'!$AA20),MONTH(DH$3)=MONTH('Rent Roll'!$C20)),1,0),0)</f>
        <v>0</v>
      </c>
      <c r="DI266" s="567">
        <f>IFERROR(IF(AND(NOT(YEAR(DI$3)&lt;=YEAR('Rent Roll'!$C20)+'Rent Roll'!$AB20-1),MOD(YEAR(DI$3),'Rent Roll'!$AA20)=MOD(YEAR('Rent Roll'!$C20),'Rent Roll'!$AA20),MONTH(DI$3)=MONTH('Rent Roll'!$C20)),1,0),0)</f>
        <v>0</v>
      </c>
      <c r="DJ266" s="767">
        <f>IFERROR(IF(AND(NOT(YEAR(DJ$3)&lt;=YEAR('Rent Roll'!$C20)+'Rent Roll'!$AB20-1),MOD(YEAR(DJ$3),'Rent Roll'!$AA20)=MOD(YEAR('Rent Roll'!$C20),'Rent Roll'!$AA20),MONTH(DJ$3)=MONTH('Rent Roll'!$C20)),1,0),0)</f>
        <v>0</v>
      </c>
      <c r="DK266" s="768">
        <f>IFERROR(IF(AND(NOT(YEAR(DK$3)&lt;=YEAR('Rent Roll'!$C20)+'Rent Roll'!$AB20-1),MOD(YEAR(DK$3),'Rent Roll'!$AA20)=MOD(YEAR('Rent Roll'!$C20),'Rent Roll'!$AA20),MONTH(DK$3)=MONTH('Rent Roll'!$C20)),1,0),0)</f>
        <v>0</v>
      </c>
      <c r="DL266" s="567">
        <f>IFERROR(IF(AND(NOT(YEAR(DL$3)&lt;=YEAR('Rent Roll'!$C20)+'Rent Roll'!$AB20-1),MOD(YEAR(DL$3),'Rent Roll'!$AA20)=MOD(YEAR('Rent Roll'!$C20),'Rent Roll'!$AA20),MONTH(DL$3)=MONTH('Rent Roll'!$C20)),1,0),0)</f>
        <v>0</v>
      </c>
      <c r="DM266" s="567">
        <f>IFERROR(IF(AND(NOT(YEAR(DM$3)&lt;=YEAR('Rent Roll'!$C20)+'Rent Roll'!$AB20-1),MOD(YEAR(DM$3),'Rent Roll'!$AA20)=MOD(YEAR('Rent Roll'!$C20),'Rent Roll'!$AA20),MONTH(DM$3)=MONTH('Rent Roll'!$C20)),1,0),0)</f>
        <v>0</v>
      </c>
      <c r="DN266" s="567">
        <f>IFERROR(IF(AND(NOT(YEAR(DN$3)&lt;=YEAR('Rent Roll'!$C20)+'Rent Roll'!$AB20-1),MOD(YEAR(DN$3),'Rent Roll'!$AA20)=MOD(YEAR('Rent Roll'!$C20),'Rent Roll'!$AA20),MONTH(DN$3)=MONTH('Rent Roll'!$C20)),1,0),0)</f>
        <v>0</v>
      </c>
      <c r="DO266" s="567">
        <f>IFERROR(IF(AND(NOT(YEAR(DO$3)&lt;=YEAR('Rent Roll'!$C20)+'Rent Roll'!$AB20-1),MOD(YEAR(DO$3),'Rent Roll'!$AA20)=MOD(YEAR('Rent Roll'!$C20),'Rent Roll'!$AA20),MONTH(DO$3)=MONTH('Rent Roll'!$C20)),1,0),0)</f>
        <v>0</v>
      </c>
      <c r="DP266" s="567">
        <f>IFERROR(IF(AND(NOT(YEAR(DP$3)&lt;=YEAR('Rent Roll'!$C20)+'Rent Roll'!$AB20-1),MOD(YEAR(DP$3),'Rent Roll'!$AA20)=MOD(YEAR('Rent Roll'!$C20),'Rent Roll'!$AA20),MONTH(DP$3)=MONTH('Rent Roll'!$C20)),1,0),0)</f>
        <v>0</v>
      </c>
      <c r="DQ266" s="567">
        <f>IFERROR(IF(AND(NOT(YEAR(DQ$3)&lt;=YEAR('Rent Roll'!$C20)+'Rent Roll'!$AB20-1),MOD(YEAR(DQ$3),'Rent Roll'!$AA20)=MOD(YEAR('Rent Roll'!$C20),'Rent Roll'!$AA20),MONTH(DQ$3)=MONTH('Rent Roll'!$C20)),1,0),0)</f>
        <v>0</v>
      </c>
      <c r="DR266" s="567">
        <f>IFERROR(IF(AND(NOT(YEAR(DR$3)&lt;=YEAR('Rent Roll'!$C20)+'Rent Roll'!$AB20-1),MOD(YEAR(DR$3),'Rent Roll'!$AA20)=MOD(YEAR('Rent Roll'!$C20),'Rent Roll'!$AA20),MONTH(DR$3)=MONTH('Rent Roll'!$C20)),1,0),0)</f>
        <v>0</v>
      </c>
      <c r="DS266" s="567">
        <f>IFERROR(IF(AND(NOT(YEAR(DS$3)&lt;=YEAR('Rent Roll'!$C20)+'Rent Roll'!$AB20-1),MOD(YEAR(DS$3),'Rent Roll'!$AA20)=MOD(YEAR('Rent Roll'!$C20),'Rent Roll'!$AA20),MONTH(DS$3)=MONTH('Rent Roll'!$C20)),1,0),0)</f>
        <v>0</v>
      </c>
      <c r="DT266" s="567">
        <f>IFERROR(IF(AND(NOT(YEAR(DT$3)&lt;=YEAR('Rent Roll'!$C20)+'Rent Roll'!$AB20-1),MOD(YEAR(DT$3),'Rent Roll'!$AA20)=MOD(YEAR('Rent Roll'!$C20),'Rent Roll'!$AA20),MONTH(DT$3)=MONTH('Rent Roll'!$C20)),1,0),0)</f>
        <v>0</v>
      </c>
      <c r="DU266" s="567">
        <f>IFERROR(IF(AND(NOT(YEAR(DU$3)&lt;=YEAR('Rent Roll'!$C20)+'Rent Roll'!$AB20-1),MOD(YEAR(DU$3),'Rent Roll'!$AA20)=MOD(YEAR('Rent Roll'!$C20),'Rent Roll'!$AA20),MONTH(DU$3)=MONTH('Rent Roll'!$C20)),1,0),0)</f>
        <v>0</v>
      </c>
      <c r="DV266" s="567">
        <f>IFERROR(IF(AND(NOT(YEAR(DV$3)&lt;=YEAR('Rent Roll'!$C20)+'Rent Roll'!$AB20-1),MOD(YEAR(DV$3),'Rent Roll'!$AA20)=MOD(YEAR('Rent Roll'!$C20),'Rent Roll'!$AA20),MONTH(DV$3)=MONTH('Rent Roll'!$C20)),1,0),0)</f>
        <v>0</v>
      </c>
    </row>
    <row r="267" spans="1:126" s="568" customFormat="1" ht="12" customHeight="1" outlineLevel="1" x14ac:dyDescent="0.4">
      <c r="A267" s="732"/>
      <c r="B267" s="564">
        <f>'Rent Roll'!$B21</f>
        <v>0</v>
      </c>
      <c r="C267" s="566"/>
      <c r="D267" s="566"/>
      <c r="E267" s="566"/>
      <c r="F267" s="778">
        <f>IFERROR(IF(AND(NOT(YEAR(F$3)&lt;=YEAR('Rent Roll'!$C21)+'Rent Roll'!$AB21-1),MOD(YEAR(F$3),'Rent Roll'!$AA21)=MOD(YEAR('Rent Roll'!$C21),'Rent Roll'!$AA21),MONTH(F$3)=MONTH('Rent Roll'!$C21)),1,0),0)</f>
        <v>0</v>
      </c>
      <c r="G267" s="768">
        <f>IFERROR(IF(AND(NOT(YEAR(G$3)&lt;=YEAR('Rent Roll'!$C21)+'Rent Roll'!$AB21-1),MOD(YEAR(G$3),'Rent Roll'!$AA21)=MOD(YEAR('Rent Roll'!$C21),'Rent Roll'!$AA21),MONTH(G$3)=MONTH('Rent Roll'!$C21)),1,0),0)</f>
        <v>0</v>
      </c>
      <c r="H267" s="567">
        <f>IFERROR(IF(AND(NOT(YEAR(H$3)&lt;=YEAR('Rent Roll'!$C21)+'Rent Roll'!$AB21-1),MOD(YEAR(H$3),'Rent Roll'!$AA21)=MOD(YEAR('Rent Roll'!$C21),'Rent Roll'!$AA21),MONTH(H$3)=MONTH('Rent Roll'!$C21)),1,0),0)</f>
        <v>0</v>
      </c>
      <c r="I267" s="567">
        <f>IFERROR(IF(AND(NOT(YEAR(I$3)&lt;=YEAR('Rent Roll'!$C21)+'Rent Roll'!$AB21-1),MOD(YEAR(I$3),'Rent Roll'!$AA21)=MOD(YEAR('Rent Roll'!$C21),'Rent Roll'!$AA21),MONTH(I$3)=MONTH('Rent Roll'!$C21)),1,0),0)</f>
        <v>0</v>
      </c>
      <c r="J267" s="567">
        <f>IFERROR(IF(AND(NOT(YEAR(J$3)&lt;=YEAR('Rent Roll'!$C21)+'Rent Roll'!$AB21-1),MOD(YEAR(J$3),'Rent Roll'!$AA21)=MOD(YEAR('Rent Roll'!$C21),'Rent Roll'!$AA21),MONTH(J$3)=MONTH('Rent Roll'!$C21)),1,0),0)</f>
        <v>0</v>
      </c>
      <c r="K267" s="567">
        <f>IFERROR(IF(AND(NOT(YEAR(K$3)&lt;=YEAR('Rent Roll'!$C21)+'Rent Roll'!$AB21-1),MOD(YEAR(K$3),'Rent Roll'!$AA21)=MOD(YEAR('Rent Roll'!$C21),'Rent Roll'!$AA21),MONTH(K$3)=MONTH('Rent Roll'!$C21)),1,0),0)</f>
        <v>0</v>
      </c>
      <c r="L267" s="567">
        <f>IFERROR(IF(AND(NOT(YEAR(L$3)&lt;=YEAR('Rent Roll'!$C21)+'Rent Roll'!$AB21-1),MOD(YEAR(L$3),'Rent Roll'!$AA21)=MOD(YEAR('Rent Roll'!$C21),'Rent Roll'!$AA21),MONTH(L$3)=MONTH('Rent Roll'!$C21)),1,0),0)</f>
        <v>0</v>
      </c>
      <c r="M267" s="567">
        <f>IFERROR(IF(AND(NOT(YEAR(M$3)&lt;=YEAR('Rent Roll'!$C21)+'Rent Roll'!$AB21-1),MOD(YEAR(M$3),'Rent Roll'!$AA21)=MOD(YEAR('Rent Roll'!$C21),'Rent Roll'!$AA21),MONTH(M$3)=MONTH('Rent Roll'!$C21)),1,0),0)</f>
        <v>0</v>
      </c>
      <c r="N267" s="567">
        <f>IFERROR(IF(AND(NOT(YEAR(N$3)&lt;=YEAR('Rent Roll'!$C21)+'Rent Roll'!$AB21-1),MOD(YEAR(N$3),'Rent Roll'!$AA21)=MOD(YEAR('Rent Roll'!$C21),'Rent Roll'!$AA21),MONTH(N$3)=MONTH('Rent Roll'!$C21)),1,0),0)</f>
        <v>0</v>
      </c>
      <c r="O267" s="567">
        <f>IFERROR(IF(AND(NOT(YEAR(O$3)&lt;=YEAR('Rent Roll'!$C21)+'Rent Roll'!$AB21-1),MOD(YEAR(O$3),'Rent Roll'!$AA21)=MOD(YEAR('Rent Roll'!$C21),'Rent Roll'!$AA21),MONTH(O$3)=MONTH('Rent Roll'!$C21)),1,0),0)</f>
        <v>0</v>
      </c>
      <c r="P267" s="567">
        <f>IFERROR(IF(AND(NOT(YEAR(P$3)&lt;=YEAR('Rent Roll'!$C21)+'Rent Roll'!$AB21-1),MOD(YEAR(P$3),'Rent Roll'!$AA21)=MOD(YEAR('Rent Roll'!$C21),'Rent Roll'!$AA21),MONTH(P$3)=MONTH('Rent Roll'!$C21)),1,0),0)</f>
        <v>0</v>
      </c>
      <c r="Q267" s="567">
        <f>IFERROR(IF(AND(NOT(YEAR(Q$3)&lt;=YEAR('Rent Roll'!$C21)+'Rent Roll'!$AB21-1),MOD(YEAR(Q$3),'Rent Roll'!$AA21)=MOD(YEAR('Rent Roll'!$C21),'Rent Roll'!$AA21),MONTH(Q$3)=MONTH('Rent Roll'!$C21)),1,0),0)</f>
        <v>0</v>
      </c>
      <c r="R267" s="767">
        <f>IFERROR(IF(AND(NOT(YEAR(R$3)&lt;=YEAR('Rent Roll'!$C21)+'Rent Roll'!$AB21-1),MOD(YEAR(R$3),'Rent Roll'!$AA21)=MOD(YEAR('Rent Roll'!$C21),'Rent Roll'!$AA21),MONTH(R$3)=MONTH('Rent Roll'!$C21)),1,0),0)</f>
        <v>0</v>
      </c>
      <c r="S267" s="768">
        <f>IFERROR(IF(AND(NOT(YEAR(S$3)&lt;=YEAR('Rent Roll'!$C21)+'Rent Roll'!$AB21-1),MOD(YEAR(S$3),'Rent Roll'!$AA21)=MOD(YEAR('Rent Roll'!$C21),'Rent Roll'!$AA21),MONTH(S$3)=MONTH('Rent Roll'!$C21)),1,0),0)</f>
        <v>0</v>
      </c>
      <c r="T267" s="567">
        <f>IFERROR(IF(AND(NOT(YEAR(T$3)&lt;=YEAR('Rent Roll'!$C21)+'Rent Roll'!$AB21-1),MOD(YEAR(T$3),'Rent Roll'!$AA21)=MOD(YEAR('Rent Roll'!$C21),'Rent Roll'!$AA21),MONTH(T$3)=MONTH('Rent Roll'!$C21)),1,0),0)</f>
        <v>0</v>
      </c>
      <c r="U267" s="567">
        <f>IFERROR(IF(AND(NOT(YEAR(U$3)&lt;=YEAR('Rent Roll'!$C21)+'Rent Roll'!$AB21-1),MOD(YEAR(U$3),'Rent Roll'!$AA21)=MOD(YEAR('Rent Roll'!$C21),'Rent Roll'!$AA21),MONTH(U$3)=MONTH('Rent Roll'!$C21)),1,0),0)</f>
        <v>0</v>
      </c>
      <c r="V267" s="567">
        <f>IFERROR(IF(AND(NOT(YEAR(V$3)&lt;=YEAR('Rent Roll'!$C21)+'Rent Roll'!$AB21-1),MOD(YEAR(V$3),'Rent Roll'!$AA21)=MOD(YEAR('Rent Roll'!$C21),'Rent Roll'!$AA21),MONTH(V$3)=MONTH('Rent Roll'!$C21)),1,0),0)</f>
        <v>0</v>
      </c>
      <c r="W267" s="567">
        <f>IFERROR(IF(AND(NOT(YEAR(W$3)&lt;=YEAR('Rent Roll'!$C21)+'Rent Roll'!$AB21-1),MOD(YEAR(W$3),'Rent Roll'!$AA21)=MOD(YEAR('Rent Roll'!$C21),'Rent Roll'!$AA21),MONTH(W$3)=MONTH('Rent Roll'!$C21)),1,0),0)</f>
        <v>0</v>
      </c>
      <c r="X267" s="567">
        <f>IFERROR(IF(AND(NOT(YEAR(X$3)&lt;=YEAR('Rent Roll'!$C21)+'Rent Roll'!$AB21-1),MOD(YEAR(X$3),'Rent Roll'!$AA21)=MOD(YEAR('Rent Roll'!$C21),'Rent Roll'!$AA21),MONTH(X$3)=MONTH('Rent Roll'!$C21)),1,0),0)</f>
        <v>0</v>
      </c>
      <c r="Y267" s="567">
        <f>IFERROR(IF(AND(NOT(YEAR(Y$3)&lt;=YEAR('Rent Roll'!$C21)+'Rent Roll'!$AB21-1),MOD(YEAR(Y$3),'Rent Roll'!$AA21)=MOD(YEAR('Rent Roll'!$C21),'Rent Roll'!$AA21),MONTH(Y$3)=MONTH('Rent Roll'!$C21)),1,0),0)</f>
        <v>0</v>
      </c>
      <c r="Z267" s="567">
        <f>IFERROR(IF(AND(NOT(YEAR(Z$3)&lt;=YEAR('Rent Roll'!$C21)+'Rent Roll'!$AB21-1),MOD(YEAR(Z$3),'Rent Roll'!$AA21)=MOD(YEAR('Rent Roll'!$C21),'Rent Roll'!$AA21),MONTH(Z$3)=MONTH('Rent Roll'!$C21)),1,0),0)</f>
        <v>0</v>
      </c>
      <c r="AA267" s="567">
        <f>IFERROR(IF(AND(NOT(YEAR(AA$3)&lt;=YEAR('Rent Roll'!$C21)+'Rent Roll'!$AB21-1),MOD(YEAR(AA$3),'Rent Roll'!$AA21)=MOD(YEAR('Rent Roll'!$C21),'Rent Roll'!$AA21),MONTH(AA$3)=MONTH('Rent Roll'!$C21)),1,0),0)</f>
        <v>0</v>
      </c>
      <c r="AB267" s="567">
        <f>IFERROR(IF(AND(NOT(YEAR(AB$3)&lt;=YEAR('Rent Roll'!$C21)+'Rent Roll'!$AB21-1),MOD(YEAR(AB$3),'Rent Roll'!$AA21)=MOD(YEAR('Rent Roll'!$C21),'Rent Roll'!$AA21),MONTH(AB$3)=MONTH('Rent Roll'!$C21)),1,0),0)</f>
        <v>0</v>
      </c>
      <c r="AC267" s="567">
        <f>IFERROR(IF(AND(NOT(YEAR(AC$3)&lt;=YEAR('Rent Roll'!$C21)+'Rent Roll'!$AB21-1),MOD(YEAR(AC$3),'Rent Roll'!$AA21)=MOD(YEAR('Rent Roll'!$C21),'Rent Roll'!$AA21),MONTH(AC$3)=MONTH('Rent Roll'!$C21)),1,0),0)</f>
        <v>0</v>
      </c>
      <c r="AD267" s="767">
        <f>IFERROR(IF(AND(NOT(YEAR(AD$3)&lt;=YEAR('Rent Roll'!$C21)+'Rent Roll'!$AB21-1),MOD(YEAR(AD$3),'Rent Roll'!$AA21)=MOD(YEAR('Rent Roll'!$C21),'Rent Roll'!$AA21),MONTH(AD$3)=MONTH('Rent Roll'!$C21)),1,0),0)</f>
        <v>0</v>
      </c>
      <c r="AE267" s="768">
        <f>IFERROR(IF(AND(NOT(YEAR(AE$3)&lt;=YEAR('Rent Roll'!$C21)+'Rent Roll'!$AB21-1),MOD(YEAR(AE$3),'Rent Roll'!$AA21)=MOD(YEAR('Rent Roll'!$C21),'Rent Roll'!$AA21),MONTH(AE$3)=MONTH('Rent Roll'!$C21)),1,0),0)</f>
        <v>0</v>
      </c>
      <c r="AF267" s="567">
        <f>IFERROR(IF(AND(NOT(YEAR(AF$3)&lt;=YEAR('Rent Roll'!$C21)+'Rent Roll'!$AB21-1),MOD(YEAR(AF$3),'Rent Roll'!$AA21)=MOD(YEAR('Rent Roll'!$C21),'Rent Roll'!$AA21),MONTH(AF$3)=MONTH('Rent Roll'!$C21)),1,0),0)</f>
        <v>0</v>
      </c>
      <c r="AG267" s="567">
        <f>IFERROR(IF(AND(NOT(YEAR(AG$3)&lt;=YEAR('Rent Roll'!$C21)+'Rent Roll'!$AB21-1),MOD(YEAR(AG$3),'Rent Roll'!$AA21)=MOD(YEAR('Rent Roll'!$C21),'Rent Roll'!$AA21),MONTH(AG$3)=MONTH('Rent Roll'!$C21)),1,0),0)</f>
        <v>0</v>
      </c>
      <c r="AH267" s="567">
        <f>IFERROR(IF(AND(NOT(YEAR(AH$3)&lt;=YEAR('Rent Roll'!$C21)+'Rent Roll'!$AB21-1),MOD(YEAR(AH$3),'Rent Roll'!$AA21)=MOD(YEAR('Rent Roll'!$C21),'Rent Roll'!$AA21),MONTH(AH$3)=MONTH('Rent Roll'!$C21)),1,0),0)</f>
        <v>0</v>
      </c>
      <c r="AI267" s="567">
        <f>IFERROR(IF(AND(NOT(YEAR(AI$3)&lt;=YEAR('Rent Roll'!$C21)+'Rent Roll'!$AB21-1),MOD(YEAR(AI$3),'Rent Roll'!$AA21)=MOD(YEAR('Rent Roll'!$C21),'Rent Roll'!$AA21),MONTH(AI$3)=MONTH('Rent Roll'!$C21)),1,0),0)</f>
        <v>0</v>
      </c>
      <c r="AJ267" s="567">
        <f>IFERROR(IF(AND(NOT(YEAR(AJ$3)&lt;=YEAR('Rent Roll'!$C21)+'Rent Roll'!$AB21-1),MOD(YEAR(AJ$3),'Rent Roll'!$AA21)=MOD(YEAR('Rent Roll'!$C21),'Rent Roll'!$AA21),MONTH(AJ$3)=MONTH('Rent Roll'!$C21)),1,0),0)</f>
        <v>0</v>
      </c>
      <c r="AK267" s="567">
        <f>IFERROR(IF(AND(NOT(YEAR(AK$3)&lt;=YEAR('Rent Roll'!$C21)+'Rent Roll'!$AB21-1),MOD(YEAR(AK$3),'Rent Roll'!$AA21)=MOD(YEAR('Rent Roll'!$C21),'Rent Roll'!$AA21),MONTH(AK$3)=MONTH('Rent Roll'!$C21)),1,0),0)</f>
        <v>0</v>
      </c>
      <c r="AL267" s="567">
        <f>IFERROR(IF(AND(NOT(YEAR(AL$3)&lt;=YEAR('Rent Roll'!$C21)+'Rent Roll'!$AB21-1),MOD(YEAR(AL$3),'Rent Roll'!$AA21)=MOD(YEAR('Rent Roll'!$C21),'Rent Roll'!$AA21),MONTH(AL$3)=MONTH('Rent Roll'!$C21)),1,0),0)</f>
        <v>0</v>
      </c>
      <c r="AM267" s="567">
        <f>IFERROR(IF(AND(NOT(YEAR(AM$3)&lt;=YEAR('Rent Roll'!$C21)+'Rent Roll'!$AB21-1),MOD(YEAR(AM$3),'Rent Roll'!$AA21)=MOD(YEAR('Rent Roll'!$C21),'Rent Roll'!$AA21),MONTH(AM$3)=MONTH('Rent Roll'!$C21)),1,0),0)</f>
        <v>0</v>
      </c>
      <c r="AN267" s="567">
        <f>IFERROR(IF(AND(NOT(YEAR(AN$3)&lt;=YEAR('Rent Roll'!$C21)+'Rent Roll'!$AB21-1),MOD(YEAR(AN$3),'Rent Roll'!$AA21)=MOD(YEAR('Rent Roll'!$C21),'Rent Roll'!$AA21),MONTH(AN$3)=MONTH('Rent Roll'!$C21)),1,0),0)</f>
        <v>0</v>
      </c>
      <c r="AO267" s="567">
        <f>IFERROR(IF(AND(NOT(YEAR(AO$3)&lt;=YEAR('Rent Roll'!$C21)+'Rent Roll'!$AB21-1),MOD(YEAR(AO$3),'Rent Roll'!$AA21)=MOD(YEAR('Rent Roll'!$C21),'Rent Roll'!$AA21),MONTH(AO$3)=MONTH('Rent Roll'!$C21)),1,0),0)</f>
        <v>0</v>
      </c>
      <c r="AP267" s="767">
        <f>IFERROR(IF(AND(NOT(YEAR(AP$3)&lt;=YEAR('Rent Roll'!$C21)+'Rent Roll'!$AB21-1),MOD(YEAR(AP$3),'Rent Roll'!$AA21)=MOD(YEAR('Rent Roll'!$C21),'Rent Roll'!$AA21),MONTH(AP$3)=MONTH('Rent Roll'!$C21)),1,0),0)</f>
        <v>0</v>
      </c>
      <c r="AQ267" s="768">
        <f>IFERROR(IF(AND(NOT(YEAR(AQ$3)&lt;=YEAR('Rent Roll'!$C21)+'Rent Roll'!$AB21-1),MOD(YEAR(AQ$3),'Rent Roll'!$AA21)=MOD(YEAR('Rent Roll'!$C21),'Rent Roll'!$AA21),MONTH(AQ$3)=MONTH('Rent Roll'!$C21)),1,0),0)</f>
        <v>0</v>
      </c>
      <c r="AR267" s="567">
        <f>IFERROR(IF(AND(NOT(YEAR(AR$3)&lt;=YEAR('Rent Roll'!$C21)+'Rent Roll'!$AB21-1),MOD(YEAR(AR$3),'Rent Roll'!$AA21)=MOD(YEAR('Rent Roll'!$C21),'Rent Roll'!$AA21),MONTH(AR$3)=MONTH('Rent Roll'!$C21)),1,0),0)</f>
        <v>0</v>
      </c>
      <c r="AS267" s="567">
        <f>IFERROR(IF(AND(NOT(YEAR(AS$3)&lt;=YEAR('Rent Roll'!$C21)+'Rent Roll'!$AB21-1),MOD(YEAR(AS$3),'Rent Roll'!$AA21)=MOD(YEAR('Rent Roll'!$C21),'Rent Roll'!$AA21),MONTH(AS$3)=MONTH('Rent Roll'!$C21)),1,0),0)</f>
        <v>0</v>
      </c>
      <c r="AT267" s="567">
        <f>IFERROR(IF(AND(NOT(YEAR(AT$3)&lt;=YEAR('Rent Roll'!$C21)+'Rent Roll'!$AB21-1),MOD(YEAR(AT$3),'Rent Roll'!$AA21)=MOD(YEAR('Rent Roll'!$C21),'Rent Roll'!$AA21),MONTH(AT$3)=MONTH('Rent Roll'!$C21)),1,0),0)</f>
        <v>0</v>
      </c>
      <c r="AU267" s="567">
        <f>IFERROR(IF(AND(NOT(YEAR(AU$3)&lt;=YEAR('Rent Roll'!$C21)+'Rent Roll'!$AB21-1),MOD(YEAR(AU$3),'Rent Roll'!$AA21)=MOD(YEAR('Rent Roll'!$C21),'Rent Roll'!$AA21),MONTH(AU$3)=MONTH('Rent Roll'!$C21)),1,0),0)</f>
        <v>0</v>
      </c>
      <c r="AV267" s="567">
        <f>IFERROR(IF(AND(NOT(YEAR(AV$3)&lt;=YEAR('Rent Roll'!$C21)+'Rent Roll'!$AB21-1),MOD(YEAR(AV$3),'Rent Roll'!$AA21)=MOD(YEAR('Rent Roll'!$C21),'Rent Roll'!$AA21),MONTH(AV$3)=MONTH('Rent Roll'!$C21)),1,0),0)</f>
        <v>0</v>
      </c>
      <c r="AW267" s="567">
        <f>IFERROR(IF(AND(NOT(YEAR(AW$3)&lt;=YEAR('Rent Roll'!$C21)+'Rent Roll'!$AB21-1),MOD(YEAR(AW$3),'Rent Roll'!$AA21)=MOD(YEAR('Rent Roll'!$C21),'Rent Roll'!$AA21),MONTH(AW$3)=MONTH('Rent Roll'!$C21)),1,0),0)</f>
        <v>0</v>
      </c>
      <c r="AX267" s="567">
        <f>IFERROR(IF(AND(NOT(YEAR(AX$3)&lt;=YEAR('Rent Roll'!$C21)+'Rent Roll'!$AB21-1),MOD(YEAR(AX$3),'Rent Roll'!$AA21)=MOD(YEAR('Rent Roll'!$C21),'Rent Roll'!$AA21),MONTH(AX$3)=MONTH('Rent Roll'!$C21)),1,0),0)</f>
        <v>0</v>
      </c>
      <c r="AY267" s="567">
        <f>IFERROR(IF(AND(NOT(YEAR(AY$3)&lt;=YEAR('Rent Roll'!$C21)+'Rent Roll'!$AB21-1),MOD(YEAR(AY$3),'Rent Roll'!$AA21)=MOD(YEAR('Rent Roll'!$C21),'Rent Roll'!$AA21),MONTH(AY$3)=MONTH('Rent Roll'!$C21)),1,0),0)</f>
        <v>0</v>
      </c>
      <c r="AZ267" s="567">
        <f>IFERROR(IF(AND(NOT(YEAR(AZ$3)&lt;=YEAR('Rent Roll'!$C21)+'Rent Roll'!$AB21-1),MOD(YEAR(AZ$3),'Rent Roll'!$AA21)=MOD(YEAR('Rent Roll'!$C21),'Rent Roll'!$AA21),MONTH(AZ$3)=MONTH('Rent Roll'!$C21)),1,0),0)</f>
        <v>0</v>
      </c>
      <c r="BA267" s="567">
        <f>IFERROR(IF(AND(NOT(YEAR(BA$3)&lt;=YEAR('Rent Roll'!$C21)+'Rent Roll'!$AB21-1),MOD(YEAR(BA$3),'Rent Roll'!$AA21)=MOD(YEAR('Rent Roll'!$C21),'Rent Roll'!$AA21),MONTH(BA$3)=MONTH('Rent Roll'!$C21)),1,0),0)</f>
        <v>0</v>
      </c>
      <c r="BB267" s="767">
        <f>IFERROR(IF(AND(NOT(YEAR(BB$3)&lt;=YEAR('Rent Roll'!$C21)+'Rent Roll'!$AB21-1),MOD(YEAR(BB$3),'Rent Roll'!$AA21)=MOD(YEAR('Rent Roll'!$C21),'Rent Roll'!$AA21),MONTH(BB$3)=MONTH('Rent Roll'!$C21)),1,0),0)</f>
        <v>0</v>
      </c>
      <c r="BC267" s="768">
        <f>IFERROR(IF(AND(NOT(YEAR(BC$3)&lt;=YEAR('Rent Roll'!$C21)+'Rent Roll'!$AB21-1),MOD(YEAR(BC$3),'Rent Roll'!$AA21)=MOD(YEAR('Rent Roll'!$C21),'Rent Roll'!$AA21),MONTH(BC$3)=MONTH('Rent Roll'!$C21)),1,0),0)</f>
        <v>0</v>
      </c>
      <c r="BD267" s="567">
        <f>IFERROR(IF(AND(NOT(YEAR(BD$3)&lt;=YEAR('Rent Roll'!$C21)+'Rent Roll'!$AB21-1),MOD(YEAR(BD$3),'Rent Roll'!$AA21)=MOD(YEAR('Rent Roll'!$C21),'Rent Roll'!$AA21),MONTH(BD$3)=MONTH('Rent Roll'!$C21)),1,0),0)</f>
        <v>0</v>
      </c>
      <c r="BE267" s="567">
        <f>IFERROR(IF(AND(NOT(YEAR(BE$3)&lt;=YEAR('Rent Roll'!$C21)+'Rent Roll'!$AB21-1),MOD(YEAR(BE$3),'Rent Roll'!$AA21)=MOD(YEAR('Rent Roll'!$C21),'Rent Roll'!$AA21),MONTH(BE$3)=MONTH('Rent Roll'!$C21)),1,0),0)</f>
        <v>0</v>
      </c>
      <c r="BF267" s="567">
        <f>IFERROR(IF(AND(NOT(YEAR(BF$3)&lt;=YEAR('Rent Roll'!$C21)+'Rent Roll'!$AB21-1),MOD(YEAR(BF$3),'Rent Roll'!$AA21)=MOD(YEAR('Rent Roll'!$C21),'Rent Roll'!$AA21),MONTH(BF$3)=MONTH('Rent Roll'!$C21)),1,0),0)</f>
        <v>0</v>
      </c>
      <c r="BG267" s="567">
        <f>IFERROR(IF(AND(NOT(YEAR(BG$3)&lt;=YEAR('Rent Roll'!$C21)+'Rent Roll'!$AB21-1),MOD(YEAR(BG$3),'Rent Roll'!$AA21)=MOD(YEAR('Rent Roll'!$C21),'Rent Roll'!$AA21),MONTH(BG$3)=MONTH('Rent Roll'!$C21)),1,0),0)</f>
        <v>0</v>
      </c>
      <c r="BH267" s="567">
        <f>IFERROR(IF(AND(NOT(YEAR(BH$3)&lt;=YEAR('Rent Roll'!$C21)+'Rent Roll'!$AB21-1),MOD(YEAR(BH$3),'Rent Roll'!$AA21)=MOD(YEAR('Rent Roll'!$C21),'Rent Roll'!$AA21),MONTH(BH$3)=MONTH('Rent Roll'!$C21)),1,0),0)</f>
        <v>0</v>
      </c>
      <c r="BI267" s="567">
        <f>IFERROR(IF(AND(NOT(YEAR(BI$3)&lt;=YEAR('Rent Roll'!$C21)+'Rent Roll'!$AB21-1),MOD(YEAR(BI$3),'Rent Roll'!$AA21)=MOD(YEAR('Rent Roll'!$C21),'Rent Roll'!$AA21),MONTH(BI$3)=MONTH('Rent Roll'!$C21)),1,0),0)</f>
        <v>0</v>
      </c>
      <c r="BJ267" s="567">
        <f>IFERROR(IF(AND(NOT(YEAR(BJ$3)&lt;=YEAR('Rent Roll'!$C21)+'Rent Roll'!$AB21-1),MOD(YEAR(BJ$3),'Rent Roll'!$AA21)=MOD(YEAR('Rent Roll'!$C21),'Rent Roll'!$AA21),MONTH(BJ$3)=MONTH('Rent Roll'!$C21)),1,0),0)</f>
        <v>0</v>
      </c>
      <c r="BK267" s="567">
        <f>IFERROR(IF(AND(NOT(YEAR(BK$3)&lt;=YEAR('Rent Roll'!$C21)+'Rent Roll'!$AB21-1),MOD(YEAR(BK$3),'Rent Roll'!$AA21)=MOD(YEAR('Rent Roll'!$C21),'Rent Roll'!$AA21),MONTH(BK$3)=MONTH('Rent Roll'!$C21)),1,0),0)</f>
        <v>0</v>
      </c>
      <c r="BL267" s="567">
        <f>IFERROR(IF(AND(NOT(YEAR(BL$3)&lt;=YEAR('Rent Roll'!$C21)+'Rent Roll'!$AB21-1),MOD(YEAR(BL$3),'Rent Roll'!$AA21)=MOD(YEAR('Rent Roll'!$C21),'Rent Roll'!$AA21),MONTH(BL$3)=MONTH('Rent Roll'!$C21)),1,0),0)</f>
        <v>0</v>
      </c>
      <c r="BM267" s="567">
        <f>IFERROR(IF(AND(NOT(YEAR(BM$3)&lt;=YEAR('Rent Roll'!$C21)+'Rent Roll'!$AB21-1),MOD(YEAR(BM$3),'Rent Roll'!$AA21)=MOD(YEAR('Rent Roll'!$C21),'Rent Roll'!$AA21),MONTH(BM$3)=MONTH('Rent Roll'!$C21)),1,0),0)</f>
        <v>0</v>
      </c>
      <c r="BN267" s="767">
        <f>IFERROR(IF(AND(NOT(YEAR(BN$3)&lt;=YEAR('Rent Roll'!$C21)+'Rent Roll'!$AB21-1),MOD(YEAR(BN$3),'Rent Roll'!$AA21)=MOD(YEAR('Rent Roll'!$C21),'Rent Roll'!$AA21),MONTH(BN$3)=MONTH('Rent Roll'!$C21)),1,0),0)</f>
        <v>0</v>
      </c>
      <c r="BO267" s="768">
        <f>IFERROR(IF(AND(NOT(YEAR(BO$3)&lt;=YEAR('Rent Roll'!$C21)+'Rent Roll'!$AB21-1),MOD(YEAR(BO$3),'Rent Roll'!$AA21)=MOD(YEAR('Rent Roll'!$C21),'Rent Roll'!$AA21),MONTH(BO$3)=MONTH('Rent Roll'!$C21)),1,0),0)</f>
        <v>0</v>
      </c>
      <c r="BP267" s="567">
        <f>IFERROR(IF(AND(NOT(YEAR(BP$3)&lt;=YEAR('Rent Roll'!$C21)+'Rent Roll'!$AB21-1),MOD(YEAR(BP$3),'Rent Roll'!$AA21)=MOD(YEAR('Rent Roll'!$C21),'Rent Roll'!$AA21),MONTH(BP$3)=MONTH('Rent Roll'!$C21)),1,0),0)</f>
        <v>0</v>
      </c>
      <c r="BQ267" s="567">
        <f>IFERROR(IF(AND(NOT(YEAR(BQ$3)&lt;=YEAR('Rent Roll'!$C21)+'Rent Roll'!$AB21-1),MOD(YEAR(BQ$3),'Rent Roll'!$AA21)=MOD(YEAR('Rent Roll'!$C21),'Rent Roll'!$AA21),MONTH(BQ$3)=MONTH('Rent Roll'!$C21)),1,0),0)</f>
        <v>0</v>
      </c>
      <c r="BR267" s="567">
        <f>IFERROR(IF(AND(NOT(YEAR(BR$3)&lt;=YEAR('Rent Roll'!$C21)+'Rent Roll'!$AB21-1),MOD(YEAR(BR$3),'Rent Roll'!$AA21)=MOD(YEAR('Rent Roll'!$C21),'Rent Roll'!$AA21),MONTH(BR$3)=MONTH('Rent Roll'!$C21)),1,0),0)</f>
        <v>0</v>
      </c>
      <c r="BS267" s="567">
        <f>IFERROR(IF(AND(NOT(YEAR(BS$3)&lt;=YEAR('Rent Roll'!$C21)+'Rent Roll'!$AB21-1),MOD(YEAR(BS$3),'Rent Roll'!$AA21)=MOD(YEAR('Rent Roll'!$C21),'Rent Roll'!$AA21),MONTH(BS$3)=MONTH('Rent Roll'!$C21)),1,0),0)</f>
        <v>0</v>
      </c>
      <c r="BT267" s="567">
        <f>IFERROR(IF(AND(NOT(YEAR(BT$3)&lt;=YEAR('Rent Roll'!$C21)+'Rent Roll'!$AB21-1),MOD(YEAR(BT$3),'Rent Roll'!$AA21)=MOD(YEAR('Rent Roll'!$C21),'Rent Roll'!$AA21),MONTH(BT$3)=MONTH('Rent Roll'!$C21)),1,0),0)</f>
        <v>0</v>
      </c>
      <c r="BU267" s="567">
        <f>IFERROR(IF(AND(NOT(YEAR(BU$3)&lt;=YEAR('Rent Roll'!$C21)+'Rent Roll'!$AB21-1),MOD(YEAR(BU$3),'Rent Roll'!$AA21)=MOD(YEAR('Rent Roll'!$C21),'Rent Roll'!$AA21),MONTH(BU$3)=MONTH('Rent Roll'!$C21)),1,0),0)</f>
        <v>0</v>
      </c>
      <c r="BV267" s="567">
        <f>IFERROR(IF(AND(NOT(YEAR(BV$3)&lt;=YEAR('Rent Roll'!$C21)+'Rent Roll'!$AB21-1),MOD(YEAR(BV$3),'Rent Roll'!$AA21)=MOD(YEAR('Rent Roll'!$C21),'Rent Roll'!$AA21),MONTH(BV$3)=MONTH('Rent Roll'!$C21)),1,0),0)</f>
        <v>0</v>
      </c>
      <c r="BW267" s="567">
        <f>IFERROR(IF(AND(NOT(YEAR(BW$3)&lt;=YEAR('Rent Roll'!$C21)+'Rent Roll'!$AB21-1),MOD(YEAR(BW$3),'Rent Roll'!$AA21)=MOD(YEAR('Rent Roll'!$C21),'Rent Roll'!$AA21),MONTH(BW$3)=MONTH('Rent Roll'!$C21)),1,0),0)</f>
        <v>0</v>
      </c>
      <c r="BX267" s="567">
        <f>IFERROR(IF(AND(NOT(YEAR(BX$3)&lt;=YEAR('Rent Roll'!$C21)+'Rent Roll'!$AB21-1),MOD(YEAR(BX$3),'Rent Roll'!$AA21)=MOD(YEAR('Rent Roll'!$C21),'Rent Roll'!$AA21),MONTH(BX$3)=MONTH('Rent Roll'!$C21)),1,0),0)</f>
        <v>0</v>
      </c>
      <c r="BY267" s="567">
        <f>IFERROR(IF(AND(NOT(YEAR(BY$3)&lt;=YEAR('Rent Roll'!$C21)+'Rent Roll'!$AB21-1),MOD(YEAR(BY$3),'Rent Roll'!$AA21)=MOD(YEAR('Rent Roll'!$C21),'Rent Roll'!$AA21),MONTH(BY$3)=MONTH('Rent Roll'!$C21)),1,0),0)</f>
        <v>0</v>
      </c>
      <c r="BZ267" s="767">
        <f>IFERROR(IF(AND(NOT(YEAR(BZ$3)&lt;=YEAR('Rent Roll'!$C21)+'Rent Roll'!$AB21-1),MOD(YEAR(BZ$3),'Rent Roll'!$AA21)=MOD(YEAR('Rent Roll'!$C21),'Rent Roll'!$AA21),MONTH(BZ$3)=MONTH('Rent Roll'!$C21)),1,0),0)</f>
        <v>0</v>
      </c>
      <c r="CA267" s="768">
        <f>IFERROR(IF(AND(NOT(YEAR(CA$3)&lt;=YEAR('Rent Roll'!$C21)+'Rent Roll'!$AB21-1),MOD(YEAR(CA$3),'Rent Roll'!$AA21)=MOD(YEAR('Rent Roll'!$C21),'Rent Roll'!$AA21),MONTH(CA$3)=MONTH('Rent Roll'!$C21)),1,0),0)</f>
        <v>0</v>
      </c>
      <c r="CB267" s="567">
        <f>IFERROR(IF(AND(NOT(YEAR(CB$3)&lt;=YEAR('Rent Roll'!$C21)+'Rent Roll'!$AB21-1),MOD(YEAR(CB$3),'Rent Roll'!$AA21)=MOD(YEAR('Rent Roll'!$C21),'Rent Roll'!$AA21),MONTH(CB$3)=MONTH('Rent Roll'!$C21)),1,0),0)</f>
        <v>0</v>
      </c>
      <c r="CC267" s="567">
        <f>IFERROR(IF(AND(NOT(YEAR(CC$3)&lt;=YEAR('Rent Roll'!$C21)+'Rent Roll'!$AB21-1),MOD(YEAR(CC$3),'Rent Roll'!$AA21)=MOD(YEAR('Rent Roll'!$C21),'Rent Roll'!$AA21),MONTH(CC$3)=MONTH('Rent Roll'!$C21)),1,0),0)</f>
        <v>0</v>
      </c>
      <c r="CD267" s="567">
        <f>IFERROR(IF(AND(NOT(YEAR(CD$3)&lt;=YEAR('Rent Roll'!$C21)+'Rent Roll'!$AB21-1),MOD(YEAR(CD$3),'Rent Roll'!$AA21)=MOD(YEAR('Rent Roll'!$C21),'Rent Roll'!$AA21),MONTH(CD$3)=MONTH('Rent Roll'!$C21)),1,0),0)</f>
        <v>0</v>
      </c>
      <c r="CE267" s="567">
        <f>IFERROR(IF(AND(NOT(YEAR(CE$3)&lt;=YEAR('Rent Roll'!$C21)+'Rent Roll'!$AB21-1),MOD(YEAR(CE$3),'Rent Roll'!$AA21)=MOD(YEAR('Rent Roll'!$C21),'Rent Roll'!$AA21),MONTH(CE$3)=MONTH('Rent Roll'!$C21)),1,0),0)</f>
        <v>0</v>
      </c>
      <c r="CF267" s="567">
        <f>IFERROR(IF(AND(NOT(YEAR(CF$3)&lt;=YEAR('Rent Roll'!$C21)+'Rent Roll'!$AB21-1),MOD(YEAR(CF$3),'Rent Roll'!$AA21)=MOD(YEAR('Rent Roll'!$C21),'Rent Roll'!$AA21),MONTH(CF$3)=MONTH('Rent Roll'!$C21)),1,0),0)</f>
        <v>0</v>
      </c>
      <c r="CG267" s="567">
        <f>IFERROR(IF(AND(NOT(YEAR(CG$3)&lt;=YEAR('Rent Roll'!$C21)+'Rent Roll'!$AB21-1),MOD(YEAR(CG$3),'Rent Roll'!$AA21)=MOD(YEAR('Rent Roll'!$C21),'Rent Roll'!$AA21),MONTH(CG$3)=MONTH('Rent Roll'!$C21)),1,0),0)</f>
        <v>0</v>
      </c>
      <c r="CH267" s="567">
        <f>IFERROR(IF(AND(NOT(YEAR(CH$3)&lt;=YEAR('Rent Roll'!$C21)+'Rent Roll'!$AB21-1),MOD(YEAR(CH$3),'Rent Roll'!$AA21)=MOD(YEAR('Rent Roll'!$C21),'Rent Roll'!$AA21),MONTH(CH$3)=MONTH('Rent Roll'!$C21)),1,0),0)</f>
        <v>0</v>
      </c>
      <c r="CI267" s="567">
        <f>IFERROR(IF(AND(NOT(YEAR(CI$3)&lt;=YEAR('Rent Roll'!$C21)+'Rent Roll'!$AB21-1),MOD(YEAR(CI$3),'Rent Roll'!$AA21)=MOD(YEAR('Rent Roll'!$C21),'Rent Roll'!$AA21),MONTH(CI$3)=MONTH('Rent Roll'!$C21)),1,0),0)</f>
        <v>0</v>
      </c>
      <c r="CJ267" s="567">
        <f>IFERROR(IF(AND(NOT(YEAR(CJ$3)&lt;=YEAR('Rent Roll'!$C21)+'Rent Roll'!$AB21-1),MOD(YEAR(CJ$3),'Rent Roll'!$AA21)=MOD(YEAR('Rent Roll'!$C21),'Rent Roll'!$AA21),MONTH(CJ$3)=MONTH('Rent Roll'!$C21)),1,0),0)</f>
        <v>0</v>
      </c>
      <c r="CK267" s="567">
        <f>IFERROR(IF(AND(NOT(YEAR(CK$3)&lt;=YEAR('Rent Roll'!$C21)+'Rent Roll'!$AB21-1),MOD(YEAR(CK$3),'Rent Roll'!$AA21)=MOD(YEAR('Rent Roll'!$C21),'Rent Roll'!$AA21),MONTH(CK$3)=MONTH('Rent Roll'!$C21)),1,0),0)</f>
        <v>0</v>
      </c>
      <c r="CL267" s="767">
        <f>IFERROR(IF(AND(NOT(YEAR(CL$3)&lt;=YEAR('Rent Roll'!$C21)+'Rent Roll'!$AB21-1),MOD(YEAR(CL$3),'Rent Roll'!$AA21)=MOD(YEAR('Rent Roll'!$C21),'Rent Roll'!$AA21),MONTH(CL$3)=MONTH('Rent Roll'!$C21)),1,0),0)</f>
        <v>0</v>
      </c>
      <c r="CM267" s="768">
        <f>IFERROR(IF(AND(NOT(YEAR(CM$3)&lt;=YEAR('Rent Roll'!$C21)+'Rent Roll'!$AB21-1),MOD(YEAR(CM$3),'Rent Roll'!$AA21)=MOD(YEAR('Rent Roll'!$C21),'Rent Roll'!$AA21),MONTH(CM$3)=MONTH('Rent Roll'!$C21)),1,0),0)</f>
        <v>0</v>
      </c>
      <c r="CN267" s="567">
        <f>IFERROR(IF(AND(NOT(YEAR(CN$3)&lt;=YEAR('Rent Roll'!$C21)+'Rent Roll'!$AB21-1),MOD(YEAR(CN$3),'Rent Roll'!$AA21)=MOD(YEAR('Rent Roll'!$C21),'Rent Roll'!$AA21),MONTH(CN$3)=MONTH('Rent Roll'!$C21)),1,0),0)</f>
        <v>0</v>
      </c>
      <c r="CO267" s="567">
        <f>IFERROR(IF(AND(NOT(YEAR(CO$3)&lt;=YEAR('Rent Roll'!$C21)+'Rent Roll'!$AB21-1),MOD(YEAR(CO$3),'Rent Roll'!$AA21)=MOD(YEAR('Rent Roll'!$C21),'Rent Roll'!$AA21),MONTH(CO$3)=MONTH('Rent Roll'!$C21)),1,0),0)</f>
        <v>0</v>
      </c>
      <c r="CP267" s="567">
        <f>IFERROR(IF(AND(NOT(YEAR(CP$3)&lt;=YEAR('Rent Roll'!$C21)+'Rent Roll'!$AB21-1),MOD(YEAR(CP$3),'Rent Roll'!$AA21)=MOD(YEAR('Rent Roll'!$C21),'Rent Roll'!$AA21),MONTH(CP$3)=MONTH('Rent Roll'!$C21)),1,0),0)</f>
        <v>0</v>
      </c>
      <c r="CQ267" s="567">
        <f>IFERROR(IF(AND(NOT(YEAR(CQ$3)&lt;=YEAR('Rent Roll'!$C21)+'Rent Roll'!$AB21-1),MOD(YEAR(CQ$3),'Rent Roll'!$AA21)=MOD(YEAR('Rent Roll'!$C21),'Rent Roll'!$AA21),MONTH(CQ$3)=MONTH('Rent Roll'!$C21)),1,0),0)</f>
        <v>0</v>
      </c>
      <c r="CR267" s="567">
        <f>IFERROR(IF(AND(NOT(YEAR(CR$3)&lt;=YEAR('Rent Roll'!$C21)+'Rent Roll'!$AB21-1),MOD(YEAR(CR$3),'Rent Roll'!$AA21)=MOD(YEAR('Rent Roll'!$C21),'Rent Roll'!$AA21),MONTH(CR$3)=MONTH('Rent Roll'!$C21)),1,0),0)</f>
        <v>0</v>
      </c>
      <c r="CS267" s="567">
        <f>IFERROR(IF(AND(NOT(YEAR(CS$3)&lt;=YEAR('Rent Roll'!$C21)+'Rent Roll'!$AB21-1),MOD(YEAR(CS$3),'Rent Roll'!$AA21)=MOD(YEAR('Rent Roll'!$C21),'Rent Roll'!$AA21),MONTH(CS$3)=MONTH('Rent Roll'!$C21)),1,0),0)</f>
        <v>0</v>
      </c>
      <c r="CT267" s="567">
        <f>IFERROR(IF(AND(NOT(YEAR(CT$3)&lt;=YEAR('Rent Roll'!$C21)+'Rent Roll'!$AB21-1),MOD(YEAR(CT$3),'Rent Roll'!$AA21)=MOD(YEAR('Rent Roll'!$C21),'Rent Roll'!$AA21),MONTH(CT$3)=MONTH('Rent Roll'!$C21)),1,0),0)</f>
        <v>0</v>
      </c>
      <c r="CU267" s="567">
        <f>IFERROR(IF(AND(NOT(YEAR(CU$3)&lt;=YEAR('Rent Roll'!$C21)+'Rent Roll'!$AB21-1),MOD(YEAR(CU$3),'Rent Roll'!$AA21)=MOD(YEAR('Rent Roll'!$C21),'Rent Roll'!$AA21),MONTH(CU$3)=MONTH('Rent Roll'!$C21)),1,0),0)</f>
        <v>0</v>
      </c>
      <c r="CV267" s="567">
        <f>IFERROR(IF(AND(NOT(YEAR(CV$3)&lt;=YEAR('Rent Roll'!$C21)+'Rent Roll'!$AB21-1),MOD(YEAR(CV$3),'Rent Roll'!$AA21)=MOD(YEAR('Rent Roll'!$C21),'Rent Roll'!$AA21),MONTH(CV$3)=MONTH('Rent Roll'!$C21)),1,0),0)</f>
        <v>0</v>
      </c>
      <c r="CW267" s="567">
        <f>IFERROR(IF(AND(NOT(YEAR(CW$3)&lt;=YEAR('Rent Roll'!$C21)+'Rent Roll'!$AB21-1),MOD(YEAR(CW$3),'Rent Roll'!$AA21)=MOD(YEAR('Rent Roll'!$C21),'Rent Roll'!$AA21),MONTH(CW$3)=MONTH('Rent Roll'!$C21)),1,0),0)</f>
        <v>0</v>
      </c>
      <c r="CX267" s="767">
        <f>IFERROR(IF(AND(NOT(YEAR(CX$3)&lt;=YEAR('Rent Roll'!$C21)+'Rent Roll'!$AB21-1),MOD(YEAR(CX$3),'Rent Roll'!$AA21)=MOD(YEAR('Rent Roll'!$C21),'Rent Roll'!$AA21),MONTH(CX$3)=MONTH('Rent Roll'!$C21)),1,0),0)</f>
        <v>0</v>
      </c>
      <c r="CY267" s="768">
        <f>IFERROR(IF(AND(NOT(YEAR(CY$3)&lt;=YEAR('Rent Roll'!$C21)+'Rent Roll'!$AB21-1),MOD(YEAR(CY$3),'Rent Roll'!$AA21)=MOD(YEAR('Rent Roll'!$C21),'Rent Roll'!$AA21),MONTH(CY$3)=MONTH('Rent Roll'!$C21)),1,0),0)</f>
        <v>0</v>
      </c>
      <c r="CZ267" s="567">
        <f>IFERROR(IF(AND(NOT(YEAR(CZ$3)&lt;=YEAR('Rent Roll'!$C21)+'Rent Roll'!$AB21-1),MOD(YEAR(CZ$3),'Rent Roll'!$AA21)=MOD(YEAR('Rent Roll'!$C21),'Rent Roll'!$AA21),MONTH(CZ$3)=MONTH('Rent Roll'!$C21)),1,0),0)</f>
        <v>0</v>
      </c>
      <c r="DA267" s="567">
        <f>IFERROR(IF(AND(NOT(YEAR(DA$3)&lt;=YEAR('Rent Roll'!$C21)+'Rent Roll'!$AB21-1),MOD(YEAR(DA$3),'Rent Roll'!$AA21)=MOD(YEAR('Rent Roll'!$C21),'Rent Roll'!$AA21),MONTH(DA$3)=MONTH('Rent Roll'!$C21)),1,0),0)</f>
        <v>0</v>
      </c>
      <c r="DB267" s="567">
        <f>IFERROR(IF(AND(NOT(YEAR(DB$3)&lt;=YEAR('Rent Roll'!$C21)+'Rent Roll'!$AB21-1),MOD(YEAR(DB$3),'Rent Roll'!$AA21)=MOD(YEAR('Rent Roll'!$C21),'Rent Roll'!$AA21),MONTH(DB$3)=MONTH('Rent Roll'!$C21)),1,0),0)</f>
        <v>0</v>
      </c>
      <c r="DC267" s="567">
        <f>IFERROR(IF(AND(NOT(YEAR(DC$3)&lt;=YEAR('Rent Roll'!$C21)+'Rent Roll'!$AB21-1),MOD(YEAR(DC$3),'Rent Roll'!$AA21)=MOD(YEAR('Rent Roll'!$C21),'Rent Roll'!$AA21),MONTH(DC$3)=MONTH('Rent Roll'!$C21)),1,0),0)</f>
        <v>0</v>
      </c>
      <c r="DD267" s="567">
        <f>IFERROR(IF(AND(NOT(YEAR(DD$3)&lt;=YEAR('Rent Roll'!$C21)+'Rent Roll'!$AB21-1),MOD(YEAR(DD$3),'Rent Roll'!$AA21)=MOD(YEAR('Rent Roll'!$C21),'Rent Roll'!$AA21),MONTH(DD$3)=MONTH('Rent Roll'!$C21)),1,0),0)</f>
        <v>0</v>
      </c>
      <c r="DE267" s="567">
        <f>IFERROR(IF(AND(NOT(YEAR(DE$3)&lt;=YEAR('Rent Roll'!$C21)+'Rent Roll'!$AB21-1),MOD(YEAR(DE$3),'Rent Roll'!$AA21)=MOD(YEAR('Rent Roll'!$C21),'Rent Roll'!$AA21),MONTH(DE$3)=MONTH('Rent Roll'!$C21)),1,0),0)</f>
        <v>0</v>
      </c>
      <c r="DF267" s="567">
        <f>IFERROR(IF(AND(NOT(YEAR(DF$3)&lt;=YEAR('Rent Roll'!$C21)+'Rent Roll'!$AB21-1),MOD(YEAR(DF$3),'Rent Roll'!$AA21)=MOD(YEAR('Rent Roll'!$C21),'Rent Roll'!$AA21),MONTH(DF$3)=MONTH('Rent Roll'!$C21)),1,0),0)</f>
        <v>0</v>
      </c>
      <c r="DG267" s="567">
        <f>IFERROR(IF(AND(NOT(YEAR(DG$3)&lt;=YEAR('Rent Roll'!$C21)+'Rent Roll'!$AB21-1),MOD(YEAR(DG$3),'Rent Roll'!$AA21)=MOD(YEAR('Rent Roll'!$C21),'Rent Roll'!$AA21),MONTH(DG$3)=MONTH('Rent Roll'!$C21)),1,0),0)</f>
        <v>0</v>
      </c>
      <c r="DH267" s="567">
        <f>IFERROR(IF(AND(NOT(YEAR(DH$3)&lt;=YEAR('Rent Roll'!$C21)+'Rent Roll'!$AB21-1),MOD(YEAR(DH$3),'Rent Roll'!$AA21)=MOD(YEAR('Rent Roll'!$C21),'Rent Roll'!$AA21),MONTH(DH$3)=MONTH('Rent Roll'!$C21)),1,0),0)</f>
        <v>0</v>
      </c>
      <c r="DI267" s="567">
        <f>IFERROR(IF(AND(NOT(YEAR(DI$3)&lt;=YEAR('Rent Roll'!$C21)+'Rent Roll'!$AB21-1),MOD(YEAR(DI$3),'Rent Roll'!$AA21)=MOD(YEAR('Rent Roll'!$C21),'Rent Roll'!$AA21),MONTH(DI$3)=MONTH('Rent Roll'!$C21)),1,0),0)</f>
        <v>0</v>
      </c>
      <c r="DJ267" s="767">
        <f>IFERROR(IF(AND(NOT(YEAR(DJ$3)&lt;=YEAR('Rent Roll'!$C21)+'Rent Roll'!$AB21-1),MOD(YEAR(DJ$3),'Rent Roll'!$AA21)=MOD(YEAR('Rent Roll'!$C21),'Rent Roll'!$AA21),MONTH(DJ$3)=MONTH('Rent Roll'!$C21)),1,0),0)</f>
        <v>0</v>
      </c>
      <c r="DK267" s="768">
        <f>IFERROR(IF(AND(NOT(YEAR(DK$3)&lt;=YEAR('Rent Roll'!$C21)+'Rent Roll'!$AB21-1),MOD(YEAR(DK$3),'Rent Roll'!$AA21)=MOD(YEAR('Rent Roll'!$C21),'Rent Roll'!$AA21),MONTH(DK$3)=MONTH('Rent Roll'!$C21)),1,0),0)</f>
        <v>0</v>
      </c>
      <c r="DL267" s="567">
        <f>IFERROR(IF(AND(NOT(YEAR(DL$3)&lt;=YEAR('Rent Roll'!$C21)+'Rent Roll'!$AB21-1),MOD(YEAR(DL$3),'Rent Roll'!$AA21)=MOD(YEAR('Rent Roll'!$C21),'Rent Roll'!$AA21),MONTH(DL$3)=MONTH('Rent Roll'!$C21)),1,0),0)</f>
        <v>0</v>
      </c>
      <c r="DM267" s="567">
        <f>IFERROR(IF(AND(NOT(YEAR(DM$3)&lt;=YEAR('Rent Roll'!$C21)+'Rent Roll'!$AB21-1),MOD(YEAR(DM$3),'Rent Roll'!$AA21)=MOD(YEAR('Rent Roll'!$C21),'Rent Roll'!$AA21),MONTH(DM$3)=MONTH('Rent Roll'!$C21)),1,0),0)</f>
        <v>0</v>
      </c>
      <c r="DN267" s="567">
        <f>IFERROR(IF(AND(NOT(YEAR(DN$3)&lt;=YEAR('Rent Roll'!$C21)+'Rent Roll'!$AB21-1),MOD(YEAR(DN$3),'Rent Roll'!$AA21)=MOD(YEAR('Rent Roll'!$C21),'Rent Roll'!$AA21),MONTH(DN$3)=MONTH('Rent Roll'!$C21)),1,0),0)</f>
        <v>0</v>
      </c>
      <c r="DO267" s="567">
        <f>IFERROR(IF(AND(NOT(YEAR(DO$3)&lt;=YEAR('Rent Roll'!$C21)+'Rent Roll'!$AB21-1),MOD(YEAR(DO$3),'Rent Roll'!$AA21)=MOD(YEAR('Rent Roll'!$C21),'Rent Roll'!$AA21),MONTH(DO$3)=MONTH('Rent Roll'!$C21)),1,0),0)</f>
        <v>0</v>
      </c>
      <c r="DP267" s="567">
        <f>IFERROR(IF(AND(NOT(YEAR(DP$3)&lt;=YEAR('Rent Roll'!$C21)+'Rent Roll'!$AB21-1),MOD(YEAR(DP$3),'Rent Roll'!$AA21)=MOD(YEAR('Rent Roll'!$C21),'Rent Roll'!$AA21),MONTH(DP$3)=MONTH('Rent Roll'!$C21)),1,0),0)</f>
        <v>0</v>
      </c>
      <c r="DQ267" s="567">
        <f>IFERROR(IF(AND(NOT(YEAR(DQ$3)&lt;=YEAR('Rent Roll'!$C21)+'Rent Roll'!$AB21-1),MOD(YEAR(DQ$3),'Rent Roll'!$AA21)=MOD(YEAR('Rent Roll'!$C21),'Rent Roll'!$AA21),MONTH(DQ$3)=MONTH('Rent Roll'!$C21)),1,0),0)</f>
        <v>0</v>
      </c>
      <c r="DR267" s="567">
        <f>IFERROR(IF(AND(NOT(YEAR(DR$3)&lt;=YEAR('Rent Roll'!$C21)+'Rent Roll'!$AB21-1),MOD(YEAR(DR$3),'Rent Roll'!$AA21)=MOD(YEAR('Rent Roll'!$C21),'Rent Roll'!$AA21),MONTH(DR$3)=MONTH('Rent Roll'!$C21)),1,0),0)</f>
        <v>0</v>
      </c>
      <c r="DS267" s="567">
        <f>IFERROR(IF(AND(NOT(YEAR(DS$3)&lt;=YEAR('Rent Roll'!$C21)+'Rent Roll'!$AB21-1),MOD(YEAR(DS$3),'Rent Roll'!$AA21)=MOD(YEAR('Rent Roll'!$C21),'Rent Roll'!$AA21),MONTH(DS$3)=MONTH('Rent Roll'!$C21)),1,0),0)</f>
        <v>0</v>
      </c>
      <c r="DT267" s="567">
        <f>IFERROR(IF(AND(NOT(YEAR(DT$3)&lt;=YEAR('Rent Roll'!$C21)+'Rent Roll'!$AB21-1),MOD(YEAR(DT$3),'Rent Roll'!$AA21)=MOD(YEAR('Rent Roll'!$C21),'Rent Roll'!$AA21),MONTH(DT$3)=MONTH('Rent Roll'!$C21)),1,0),0)</f>
        <v>0</v>
      </c>
      <c r="DU267" s="567">
        <f>IFERROR(IF(AND(NOT(YEAR(DU$3)&lt;=YEAR('Rent Roll'!$C21)+'Rent Roll'!$AB21-1),MOD(YEAR(DU$3),'Rent Roll'!$AA21)=MOD(YEAR('Rent Roll'!$C21),'Rent Roll'!$AA21),MONTH(DU$3)=MONTH('Rent Roll'!$C21)),1,0),0)</f>
        <v>0</v>
      </c>
      <c r="DV267" s="567">
        <f>IFERROR(IF(AND(NOT(YEAR(DV$3)&lt;=YEAR('Rent Roll'!$C21)+'Rent Roll'!$AB21-1),MOD(YEAR(DV$3),'Rent Roll'!$AA21)=MOD(YEAR('Rent Roll'!$C21),'Rent Roll'!$AA21),MONTH(DV$3)=MONTH('Rent Roll'!$C21)),1,0),0)</f>
        <v>0</v>
      </c>
    </row>
    <row r="268" spans="1:126" s="568" customFormat="1" ht="12" customHeight="1" outlineLevel="1" x14ac:dyDescent="0.4">
      <c r="A268" s="732"/>
      <c r="B268" s="564">
        <f>'Rent Roll'!$B22</f>
        <v>0</v>
      </c>
      <c r="C268" s="566"/>
      <c r="D268" s="566"/>
      <c r="E268" s="566"/>
      <c r="F268" s="778">
        <f>IFERROR(IF(AND(NOT(YEAR(F$3)&lt;=YEAR('Rent Roll'!$C22)+'Rent Roll'!$AB22-1),MOD(YEAR(F$3),'Rent Roll'!$AA22)=MOD(YEAR('Rent Roll'!$C22),'Rent Roll'!$AA22),MONTH(F$3)=MONTH('Rent Roll'!$C22)),1,0),0)</f>
        <v>0</v>
      </c>
      <c r="G268" s="768">
        <f>IFERROR(IF(AND(NOT(YEAR(G$3)&lt;=YEAR('Rent Roll'!$C22)+'Rent Roll'!$AB22-1),MOD(YEAR(G$3),'Rent Roll'!$AA22)=MOD(YEAR('Rent Roll'!$C22),'Rent Roll'!$AA22),MONTH(G$3)=MONTH('Rent Roll'!$C22)),1,0),0)</f>
        <v>0</v>
      </c>
      <c r="H268" s="567">
        <f>IFERROR(IF(AND(NOT(YEAR(H$3)&lt;=YEAR('Rent Roll'!$C22)+'Rent Roll'!$AB22-1),MOD(YEAR(H$3),'Rent Roll'!$AA22)=MOD(YEAR('Rent Roll'!$C22),'Rent Roll'!$AA22),MONTH(H$3)=MONTH('Rent Roll'!$C22)),1,0),0)</f>
        <v>0</v>
      </c>
      <c r="I268" s="567">
        <f>IFERROR(IF(AND(NOT(YEAR(I$3)&lt;=YEAR('Rent Roll'!$C22)+'Rent Roll'!$AB22-1),MOD(YEAR(I$3),'Rent Roll'!$AA22)=MOD(YEAR('Rent Roll'!$C22),'Rent Roll'!$AA22),MONTH(I$3)=MONTH('Rent Roll'!$C22)),1,0),0)</f>
        <v>0</v>
      </c>
      <c r="J268" s="567">
        <f>IFERROR(IF(AND(NOT(YEAR(J$3)&lt;=YEAR('Rent Roll'!$C22)+'Rent Roll'!$AB22-1),MOD(YEAR(J$3),'Rent Roll'!$AA22)=MOD(YEAR('Rent Roll'!$C22),'Rent Roll'!$AA22),MONTH(J$3)=MONTH('Rent Roll'!$C22)),1,0),0)</f>
        <v>0</v>
      </c>
      <c r="K268" s="567">
        <f>IFERROR(IF(AND(NOT(YEAR(K$3)&lt;=YEAR('Rent Roll'!$C22)+'Rent Roll'!$AB22-1),MOD(YEAR(K$3),'Rent Roll'!$AA22)=MOD(YEAR('Rent Roll'!$C22),'Rent Roll'!$AA22),MONTH(K$3)=MONTH('Rent Roll'!$C22)),1,0),0)</f>
        <v>0</v>
      </c>
      <c r="L268" s="567">
        <f>IFERROR(IF(AND(NOT(YEAR(L$3)&lt;=YEAR('Rent Roll'!$C22)+'Rent Roll'!$AB22-1),MOD(YEAR(L$3),'Rent Roll'!$AA22)=MOD(YEAR('Rent Roll'!$C22),'Rent Roll'!$AA22),MONTH(L$3)=MONTH('Rent Roll'!$C22)),1,0),0)</f>
        <v>0</v>
      </c>
      <c r="M268" s="567">
        <f>IFERROR(IF(AND(NOT(YEAR(M$3)&lt;=YEAR('Rent Roll'!$C22)+'Rent Roll'!$AB22-1),MOD(YEAR(M$3),'Rent Roll'!$AA22)=MOD(YEAR('Rent Roll'!$C22),'Rent Roll'!$AA22),MONTH(M$3)=MONTH('Rent Roll'!$C22)),1,0),0)</f>
        <v>0</v>
      </c>
      <c r="N268" s="567">
        <f>IFERROR(IF(AND(NOT(YEAR(N$3)&lt;=YEAR('Rent Roll'!$C22)+'Rent Roll'!$AB22-1),MOD(YEAR(N$3),'Rent Roll'!$AA22)=MOD(YEAR('Rent Roll'!$C22),'Rent Roll'!$AA22),MONTH(N$3)=MONTH('Rent Roll'!$C22)),1,0),0)</f>
        <v>0</v>
      </c>
      <c r="O268" s="567">
        <f>IFERROR(IF(AND(NOT(YEAR(O$3)&lt;=YEAR('Rent Roll'!$C22)+'Rent Roll'!$AB22-1),MOD(YEAR(O$3),'Rent Roll'!$AA22)=MOD(YEAR('Rent Roll'!$C22),'Rent Roll'!$AA22),MONTH(O$3)=MONTH('Rent Roll'!$C22)),1,0),0)</f>
        <v>0</v>
      </c>
      <c r="P268" s="567">
        <f>IFERROR(IF(AND(NOT(YEAR(P$3)&lt;=YEAR('Rent Roll'!$C22)+'Rent Roll'!$AB22-1),MOD(YEAR(P$3),'Rent Roll'!$AA22)=MOD(YEAR('Rent Roll'!$C22),'Rent Roll'!$AA22),MONTH(P$3)=MONTH('Rent Roll'!$C22)),1,0),0)</f>
        <v>0</v>
      </c>
      <c r="Q268" s="567">
        <f>IFERROR(IF(AND(NOT(YEAR(Q$3)&lt;=YEAR('Rent Roll'!$C22)+'Rent Roll'!$AB22-1),MOD(YEAR(Q$3),'Rent Roll'!$AA22)=MOD(YEAR('Rent Roll'!$C22),'Rent Roll'!$AA22),MONTH(Q$3)=MONTH('Rent Roll'!$C22)),1,0),0)</f>
        <v>0</v>
      </c>
      <c r="R268" s="767">
        <f>IFERROR(IF(AND(NOT(YEAR(R$3)&lt;=YEAR('Rent Roll'!$C22)+'Rent Roll'!$AB22-1),MOD(YEAR(R$3),'Rent Roll'!$AA22)=MOD(YEAR('Rent Roll'!$C22),'Rent Roll'!$AA22),MONTH(R$3)=MONTH('Rent Roll'!$C22)),1,0),0)</f>
        <v>0</v>
      </c>
      <c r="S268" s="768">
        <f>IFERROR(IF(AND(NOT(YEAR(S$3)&lt;=YEAR('Rent Roll'!$C22)+'Rent Roll'!$AB22-1),MOD(YEAR(S$3),'Rent Roll'!$AA22)=MOD(YEAR('Rent Roll'!$C22),'Rent Roll'!$AA22),MONTH(S$3)=MONTH('Rent Roll'!$C22)),1,0),0)</f>
        <v>0</v>
      </c>
      <c r="T268" s="567">
        <f>IFERROR(IF(AND(NOT(YEAR(T$3)&lt;=YEAR('Rent Roll'!$C22)+'Rent Roll'!$AB22-1),MOD(YEAR(T$3),'Rent Roll'!$AA22)=MOD(YEAR('Rent Roll'!$C22),'Rent Roll'!$AA22),MONTH(T$3)=MONTH('Rent Roll'!$C22)),1,0),0)</f>
        <v>0</v>
      </c>
      <c r="U268" s="567">
        <f>IFERROR(IF(AND(NOT(YEAR(U$3)&lt;=YEAR('Rent Roll'!$C22)+'Rent Roll'!$AB22-1),MOD(YEAR(U$3),'Rent Roll'!$AA22)=MOD(YEAR('Rent Roll'!$C22),'Rent Roll'!$AA22),MONTH(U$3)=MONTH('Rent Roll'!$C22)),1,0),0)</f>
        <v>0</v>
      </c>
      <c r="V268" s="567">
        <f>IFERROR(IF(AND(NOT(YEAR(V$3)&lt;=YEAR('Rent Roll'!$C22)+'Rent Roll'!$AB22-1),MOD(YEAR(V$3),'Rent Roll'!$AA22)=MOD(YEAR('Rent Roll'!$C22),'Rent Roll'!$AA22),MONTH(V$3)=MONTH('Rent Roll'!$C22)),1,0),0)</f>
        <v>0</v>
      </c>
      <c r="W268" s="567">
        <f>IFERROR(IF(AND(NOT(YEAR(W$3)&lt;=YEAR('Rent Roll'!$C22)+'Rent Roll'!$AB22-1),MOD(YEAR(W$3),'Rent Roll'!$AA22)=MOD(YEAR('Rent Roll'!$C22),'Rent Roll'!$AA22),MONTH(W$3)=MONTH('Rent Roll'!$C22)),1,0),0)</f>
        <v>0</v>
      </c>
      <c r="X268" s="567">
        <f>IFERROR(IF(AND(NOT(YEAR(X$3)&lt;=YEAR('Rent Roll'!$C22)+'Rent Roll'!$AB22-1),MOD(YEAR(X$3),'Rent Roll'!$AA22)=MOD(YEAR('Rent Roll'!$C22),'Rent Roll'!$AA22),MONTH(X$3)=MONTH('Rent Roll'!$C22)),1,0),0)</f>
        <v>0</v>
      </c>
      <c r="Y268" s="567">
        <f>IFERROR(IF(AND(NOT(YEAR(Y$3)&lt;=YEAR('Rent Roll'!$C22)+'Rent Roll'!$AB22-1),MOD(YEAR(Y$3),'Rent Roll'!$AA22)=MOD(YEAR('Rent Roll'!$C22),'Rent Roll'!$AA22),MONTH(Y$3)=MONTH('Rent Roll'!$C22)),1,0),0)</f>
        <v>0</v>
      </c>
      <c r="Z268" s="567">
        <f>IFERROR(IF(AND(NOT(YEAR(Z$3)&lt;=YEAR('Rent Roll'!$C22)+'Rent Roll'!$AB22-1),MOD(YEAR(Z$3),'Rent Roll'!$AA22)=MOD(YEAR('Rent Roll'!$C22),'Rent Roll'!$AA22),MONTH(Z$3)=MONTH('Rent Roll'!$C22)),1,0),0)</f>
        <v>0</v>
      </c>
      <c r="AA268" s="567">
        <f>IFERROR(IF(AND(NOT(YEAR(AA$3)&lt;=YEAR('Rent Roll'!$C22)+'Rent Roll'!$AB22-1),MOD(YEAR(AA$3),'Rent Roll'!$AA22)=MOD(YEAR('Rent Roll'!$C22),'Rent Roll'!$AA22),MONTH(AA$3)=MONTH('Rent Roll'!$C22)),1,0),0)</f>
        <v>0</v>
      </c>
      <c r="AB268" s="567">
        <f>IFERROR(IF(AND(NOT(YEAR(AB$3)&lt;=YEAR('Rent Roll'!$C22)+'Rent Roll'!$AB22-1),MOD(YEAR(AB$3),'Rent Roll'!$AA22)=MOD(YEAR('Rent Roll'!$C22),'Rent Roll'!$AA22),MONTH(AB$3)=MONTH('Rent Roll'!$C22)),1,0),0)</f>
        <v>0</v>
      </c>
      <c r="AC268" s="567">
        <f>IFERROR(IF(AND(NOT(YEAR(AC$3)&lt;=YEAR('Rent Roll'!$C22)+'Rent Roll'!$AB22-1),MOD(YEAR(AC$3),'Rent Roll'!$AA22)=MOD(YEAR('Rent Roll'!$C22),'Rent Roll'!$AA22),MONTH(AC$3)=MONTH('Rent Roll'!$C22)),1,0),0)</f>
        <v>0</v>
      </c>
      <c r="AD268" s="767">
        <f>IFERROR(IF(AND(NOT(YEAR(AD$3)&lt;=YEAR('Rent Roll'!$C22)+'Rent Roll'!$AB22-1),MOD(YEAR(AD$3),'Rent Roll'!$AA22)=MOD(YEAR('Rent Roll'!$C22),'Rent Roll'!$AA22),MONTH(AD$3)=MONTH('Rent Roll'!$C22)),1,0),0)</f>
        <v>0</v>
      </c>
      <c r="AE268" s="768">
        <f>IFERROR(IF(AND(NOT(YEAR(AE$3)&lt;=YEAR('Rent Roll'!$C22)+'Rent Roll'!$AB22-1),MOD(YEAR(AE$3),'Rent Roll'!$AA22)=MOD(YEAR('Rent Roll'!$C22),'Rent Roll'!$AA22),MONTH(AE$3)=MONTH('Rent Roll'!$C22)),1,0),0)</f>
        <v>0</v>
      </c>
      <c r="AF268" s="567">
        <f>IFERROR(IF(AND(NOT(YEAR(AF$3)&lt;=YEAR('Rent Roll'!$C22)+'Rent Roll'!$AB22-1),MOD(YEAR(AF$3),'Rent Roll'!$AA22)=MOD(YEAR('Rent Roll'!$C22),'Rent Roll'!$AA22),MONTH(AF$3)=MONTH('Rent Roll'!$C22)),1,0),0)</f>
        <v>0</v>
      </c>
      <c r="AG268" s="567">
        <f>IFERROR(IF(AND(NOT(YEAR(AG$3)&lt;=YEAR('Rent Roll'!$C22)+'Rent Roll'!$AB22-1),MOD(YEAR(AG$3),'Rent Roll'!$AA22)=MOD(YEAR('Rent Roll'!$C22),'Rent Roll'!$AA22),MONTH(AG$3)=MONTH('Rent Roll'!$C22)),1,0),0)</f>
        <v>0</v>
      </c>
      <c r="AH268" s="567">
        <f>IFERROR(IF(AND(NOT(YEAR(AH$3)&lt;=YEAR('Rent Roll'!$C22)+'Rent Roll'!$AB22-1),MOD(YEAR(AH$3),'Rent Roll'!$AA22)=MOD(YEAR('Rent Roll'!$C22),'Rent Roll'!$AA22),MONTH(AH$3)=MONTH('Rent Roll'!$C22)),1,0),0)</f>
        <v>0</v>
      </c>
      <c r="AI268" s="567">
        <f>IFERROR(IF(AND(NOT(YEAR(AI$3)&lt;=YEAR('Rent Roll'!$C22)+'Rent Roll'!$AB22-1),MOD(YEAR(AI$3),'Rent Roll'!$AA22)=MOD(YEAR('Rent Roll'!$C22),'Rent Roll'!$AA22),MONTH(AI$3)=MONTH('Rent Roll'!$C22)),1,0),0)</f>
        <v>0</v>
      </c>
      <c r="AJ268" s="567">
        <f>IFERROR(IF(AND(NOT(YEAR(AJ$3)&lt;=YEAR('Rent Roll'!$C22)+'Rent Roll'!$AB22-1),MOD(YEAR(AJ$3),'Rent Roll'!$AA22)=MOD(YEAR('Rent Roll'!$C22),'Rent Roll'!$AA22),MONTH(AJ$3)=MONTH('Rent Roll'!$C22)),1,0),0)</f>
        <v>0</v>
      </c>
      <c r="AK268" s="567">
        <f>IFERROR(IF(AND(NOT(YEAR(AK$3)&lt;=YEAR('Rent Roll'!$C22)+'Rent Roll'!$AB22-1),MOD(YEAR(AK$3),'Rent Roll'!$AA22)=MOD(YEAR('Rent Roll'!$C22),'Rent Roll'!$AA22),MONTH(AK$3)=MONTH('Rent Roll'!$C22)),1,0),0)</f>
        <v>0</v>
      </c>
      <c r="AL268" s="567">
        <f>IFERROR(IF(AND(NOT(YEAR(AL$3)&lt;=YEAR('Rent Roll'!$C22)+'Rent Roll'!$AB22-1),MOD(YEAR(AL$3),'Rent Roll'!$AA22)=MOD(YEAR('Rent Roll'!$C22),'Rent Roll'!$AA22),MONTH(AL$3)=MONTH('Rent Roll'!$C22)),1,0),0)</f>
        <v>0</v>
      </c>
      <c r="AM268" s="567">
        <f>IFERROR(IF(AND(NOT(YEAR(AM$3)&lt;=YEAR('Rent Roll'!$C22)+'Rent Roll'!$AB22-1),MOD(YEAR(AM$3),'Rent Roll'!$AA22)=MOD(YEAR('Rent Roll'!$C22),'Rent Roll'!$AA22),MONTH(AM$3)=MONTH('Rent Roll'!$C22)),1,0),0)</f>
        <v>0</v>
      </c>
      <c r="AN268" s="567">
        <f>IFERROR(IF(AND(NOT(YEAR(AN$3)&lt;=YEAR('Rent Roll'!$C22)+'Rent Roll'!$AB22-1),MOD(YEAR(AN$3),'Rent Roll'!$AA22)=MOD(YEAR('Rent Roll'!$C22),'Rent Roll'!$AA22),MONTH(AN$3)=MONTH('Rent Roll'!$C22)),1,0),0)</f>
        <v>0</v>
      </c>
      <c r="AO268" s="567">
        <f>IFERROR(IF(AND(NOT(YEAR(AO$3)&lt;=YEAR('Rent Roll'!$C22)+'Rent Roll'!$AB22-1),MOD(YEAR(AO$3),'Rent Roll'!$AA22)=MOD(YEAR('Rent Roll'!$C22),'Rent Roll'!$AA22),MONTH(AO$3)=MONTH('Rent Roll'!$C22)),1,0),0)</f>
        <v>0</v>
      </c>
      <c r="AP268" s="767">
        <f>IFERROR(IF(AND(NOT(YEAR(AP$3)&lt;=YEAR('Rent Roll'!$C22)+'Rent Roll'!$AB22-1),MOD(YEAR(AP$3),'Rent Roll'!$AA22)=MOD(YEAR('Rent Roll'!$C22),'Rent Roll'!$AA22),MONTH(AP$3)=MONTH('Rent Roll'!$C22)),1,0),0)</f>
        <v>0</v>
      </c>
      <c r="AQ268" s="768">
        <f>IFERROR(IF(AND(NOT(YEAR(AQ$3)&lt;=YEAR('Rent Roll'!$C22)+'Rent Roll'!$AB22-1),MOD(YEAR(AQ$3),'Rent Roll'!$AA22)=MOD(YEAR('Rent Roll'!$C22),'Rent Roll'!$AA22),MONTH(AQ$3)=MONTH('Rent Roll'!$C22)),1,0),0)</f>
        <v>0</v>
      </c>
      <c r="AR268" s="567">
        <f>IFERROR(IF(AND(NOT(YEAR(AR$3)&lt;=YEAR('Rent Roll'!$C22)+'Rent Roll'!$AB22-1),MOD(YEAR(AR$3),'Rent Roll'!$AA22)=MOD(YEAR('Rent Roll'!$C22),'Rent Roll'!$AA22),MONTH(AR$3)=MONTH('Rent Roll'!$C22)),1,0),0)</f>
        <v>0</v>
      </c>
      <c r="AS268" s="567">
        <f>IFERROR(IF(AND(NOT(YEAR(AS$3)&lt;=YEAR('Rent Roll'!$C22)+'Rent Roll'!$AB22-1),MOD(YEAR(AS$3),'Rent Roll'!$AA22)=MOD(YEAR('Rent Roll'!$C22),'Rent Roll'!$AA22),MONTH(AS$3)=MONTH('Rent Roll'!$C22)),1,0),0)</f>
        <v>0</v>
      </c>
      <c r="AT268" s="567">
        <f>IFERROR(IF(AND(NOT(YEAR(AT$3)&lt;=YEAR('Rent Roll'!$C22)+'Rent Roll'!$AB22-1),MOD(YEAR(AT$3),'Rent Roll'!$AA22)=MOD(YEAR('Rent Roll'!$C22),'Rent Roll'!$AA22),MONTH(AT$3)=MONTH('Rent Roll'!$C22)),1,0),0)</f>
        <v>0</v>
      </c>
      <c r="AU268" s="567">
        <f>IFERROR(IF(AND(NOT(YEAR(AU$3)&lt;=YEAR('Rent Roll'!$C22)+'Rent Roll'!$AB22-1),MOD(YEAR(AU$3),'Rent Roll'!$AA22)=MOD(YEAR('Rent Roll'!$C22),'Rent Roll'!$AA22),MONTH(AU$3)=MONTH('Rent Roll'!$C22)),1,0),0)</f>
        <v>0</v>
      </c>
      <c r="AV268" s="567">
        <f>IFERROR(IF(AND(NOT(YEAR(AV$3)&lt;=YEAR('Rent Roll'!$C22)+'Rent Roll'!$AB22-1),MOD(YEAR(AV$3),'Rent Roll'!$AA22)=MOD(YEAR('Rent Roll'!$C22),'Rent Roll'!$AA22),MONTH(AV$3)=MONTH('Rent Roll'!$C22)),1,0),0)</f>
        <v>0</v>
      </c>
      <c r="AW268" s="567">
        <f>IFERROR(IF(AND(NOT(YEAR(AW$3)&lt;=YEAR('Rent Roll'!$C22)+'Rent Roll'!$AB22-1),MOD(YEAR(AW$3),'Rent Roll'!$AA22)=MOD(YEAR('Rent Roll'!$C22),'Rent Roll'!$AA22),MONTH(AW$3)=MONTH('Rent Roll'!$C22)),1,0),0)</f>
        <v>0</v>
      </c>
      <c r="AX268" s="567">
        <f>IFERROR(IF(AND(NOT(YEAR(AX$3)&lt;=YEAR('Rent Roll'!$C22)+'Rent Roll'!$AB22-1),MOD(YEAR(AX$3),'Rent Roll'!$AA22)=MOD(YEAR('Rent Roll'!$C22),'Rent Roll'!$AA22),MONTH(AX$3)=MONTH('Rent Roll'!$C22)),1,0),0)</f>
        <v>0</v>
      </c>
      <c r="AY268" s="567">
        <f>IFERROR(IF(AND(NOT(YEAR(AY$3)&lt;=YEAR('Rent Roll'!$C22)+'Rent Roll'!$AB22-1),MOD(YEAR(AY$3),'Rent Roll'!$AA22)=MOD(YEAR('Rent Roll'!$C22),'Rent Roll'!$AA22),MONTH(AY$3)=MONTH('Rent Roll'!$C22)),1,0),0)</f>
        <v>0</v>
      </c>
      <c r="AZ268" s="567">
        <f>IFERROR(IF(AND(NOT(YEAR(AZ$3)&lt;=YEAR('Rent Roll'!$C22)+'Rent Roll'!$AB22-1),MOD(YEAR(AZ$3),'Rent Roll'!$AA22)=MOD(YEAR('Rent Roll'!$C22),'Rent Roll'!$AA22),MONTH(AZ$3)=MONTH('Rent Roll'!$C22)),1,0),0)</f>
        <v>0</v>
      </c>
      <c r="BA268" s="567">
        <f>IFERROR(IF(AND(NOT(YEAR(BA$3)&lt;=YEAR('Rent Roll'!$C22)+'Rent Roll'!$AB22-1),MOD(YEAR(BA$3),'Rent Roll'!$AA22)=MOD(YEAR('Rent Roll'!$C22),'Rent Roll'!$AA22),MONTH(BA$3)=MONTH('Rent Roll'!$C22)),1,0),0)</f>
        <v>0</v>
      </c>
      <c r="BB268" s="767">
        <f>IFERROR(IF(AND(NOT(YEAR(BB$3)&lt;=YEAR('Rent Roll'!$C22)+'Rent Roll'!$AB22-1),MOD(YEAR(BB$3),'Rent Roll'!$AA22)=MOD(YEAR('Rent Roll'!$C22),'Rent Roll'!$AA22),MONTH(BB$3)=MONTH('Rent Roll'!$C22)),1,0),0)</f>
        <v>0</v>
      </c>
      <c r="BC268" s="768">
        <f>IFERROR(IF(AND(NOT(YEAR(BC$3)&lt;=YEAR('Rent Roll'!$C22)+'Rent Roll'!$AB22-1),MOD(YEAR(BC$3),'Rent Roll'!$AA22)=MOD(YEAR('Rent Roll'!$C22),'Rent Roll'!$AA22),MONTH(BC$3)=MONTH('Rent Roll'!$C22)),1,0),0)</f>
        <v>0</v>
      </c>
      <c r="BD268" s="567">
        <f>IFERROR(IF(AND(NOT(YEAR(BD$3)&lt;=YEAR('Rent Roll'!$C22)+'Rent Roll'!$AB22-1),MOD(YEAR(BD$3),'Rent Roll'!$AA22)=MOD(YEAR('Rent Roll'!$C22),'Rent Roll'!$AA22),MONTH(BD$3)=MONTH('Rent Roll'!$C22)),1,0),0)</f>
        <v>0</v>
      </c>
      <c r="BE268" s="567">
        <f>IFERROR(IF(AND(NOT(YEAR(BE$3)&lt;=YEAR('Rent Roll'!$C22)+'Rent Roll'!$AB22-1),MOD(YEAR(BE$3),'Rent Roll'!$AA22)=MOD(YEAR('Rent Roll'!$C22),'Rent Roll'!$AA22),MONTH(BE$3)=MONTH('Rent Roll'!$C22)),1,0),0)</f>
        <v>0</v>
      </c>
      <c r="BF268" s="567">
        <f>IFERROR(IF(AND(NOT(YEAR(BF$3)&lt;=YEAR('Rent Roll'!$C22)+'Rent Roll'!$AB22-1),MOD(YEAR(BF$3),'Rent Roll'!$AA22)=MOD(YEAR('Rent Roll'!$C22),'Rent Roll'!$AA22),MONTH(BF$3)=MONTH('Rent Roll'!$C22)),1,0),0)</f>
        <v>0</v>
      </c>
      <c r="BG268" s="567">
        <f>IFERROR(IF(AND(NOT(YEAR(BG$3)&lt;=YEAR('Rent Roll'!$C22)+'Rent Roll'!$AB22-1),MOD(YEAR(BG$3),'Rent Roll'!$AA22)=MOD(YEAR('Rent Roll'!$C22),'Rent Roll'!$AA22),MONTH(BG$3)=MONTH('Rent Roll'!$C22)),1,0),0)</f>
        <v>0</v>
      </c>
      <c r="BH268" s="567">
        <f>IFERROR(IF(AND(NOT(YEAR(BH$3)&lt;=YEAR('Rent Roll'!$C22)+'Rent Roll'!$AB22-1),MOD(YEAR(BH$3),'Rent Roll'!$AA22)=MOD(YEAR('Rent Roll'!$C22),'Rent Roll'!$AA22),MONTH(BH$3)=MONTH('Rent Roll'!$C22)),1,0),0)</f>
        <v>0</v>
      </c>
      <c r="BI268" s="567">
        <f>IFERROR(IF(AND(NOT(YEAR(BI$3)&lt;=YEAR('Rent Roll'!$C22)+'Rent Roll'!$AB22-1),MOD(YEAR(BI$3),'Rent Roll'!$AA22)=MOD(YEAR('Rent Roll'!$C22),'Rent Roll'!$AA22),MONTH(BI$3)=MONTH('Rent Roll'!$C22)),1,0),0)</f>
        <v>0</v>
      </c>
      <c r="BJ268" s="567">
        <f>IFERROR(IF(AND(NOT(YEAR(BJ$3)&lt;=YEAR('Rent Roll'!$C22)+'Rent Roll'!$AB22-1),MOD(YEAR(BJ$3),'Rent Roll'!$AA22)=MOD(YEAR('Rent Roll'!$C22),'Rent Roll'!$AA22),MONTH(BJ$3)=MONTH('Rent Roll'!$C22)),1,0),0)</f>
        <v>0</v>
      </c>
      <c r="BK268" s="567">
        <f>IFERROR(IF(AND(NOT(YEAR(BK$3)&lt;=YEAR('Rent Roll'!$C22)+'Rent Roll'!$AB22-1),MOD(YEAR(BK$3),'Rent Roll'!$AA22)=MOD(YEAR('Rent Roll'!$C22),'Rent Roll'!$AA22),MONTH(BK$3)=MONTH('Rent Roll'!$C22)),1,0),0)</f>
        <v>0</v>
      </c>
      <c r="BL268" s="567">
        <f>IFERROR(IF(AND(NOT(YEAR(BL$3)&lt;=YEAR('Rent Roll'!$C22)+'Rent Roll'!$AB22-1),MOD(YEAR(BL$3),'Rent Roll'!$AA22)=MOD(YEAR('Rent Roll'!$C22),'Rent Roll'!$AA22),MONTH(BL$3)=MONTH('Rent Roll'!$C22)),1,0),0)</f>
        <v>0</v>
      </c>
      <c r="BM268" s="567">
        <f>IFERROR(IF(AND(NOT(YEAR(BM$3)&lt;=YEAR('Rent Roll'!$C22)+'Rent Roll'!$AB22-1),MOD(YEAR(BM$3),'Rent Roll'!$AA22)=MOD(YEAR('Rent Roll'!$C22),'Rent Roll'!$AA22),MONTH(BM$3)=MONTH('Rent Roll'!$C22)),1,0),0)</f>
        <v>0</v>
      </c>
      <c r="BN268" s="767">
        <f>IFERROR(IF(AND(NOT(YEAR(BN$3)&lt;=YEAR('Rent Roll'!$C22)+'Rent Roll'!$AB22-1),MOD(YEAR(BN$3),'Rent Roll'!$AA22)=MOD(YEAR('Rent Roll'!$C22),'Rent Roll'!$AA22),MONTH(BN$3)=MONTH('Rent Roll'!$C22)),1,0),0)</f>
        <v>0</v>
      </c>
      <c r="BO268" s="768">
        <f>IFERROR(IF(AND(NOT(YEAR(BO$3)&lt;=YEAR('Rent Roll'!$C22)+'Rent Roll'!$AB22-1),MOD(YEAR(BO$3),'Rent Roll'!$AA22)=MOD(YEAR('Rent Roll'!$C22),'Rent Roll'!$AA22),MONTH(BO$3)=MONTH('Rent Roll'!$C22)),1,0),0)</f>
        <v>0</v>
      </c>
      <c r="BP268" s="567">
        <f>IFERROR(IF(AND(NOT(YEAR(BP$3)&lt;=YEAR('Rent Roll'!$C22)+'Rent Roll'!$AB22-1),MOD(YEAR(BP$3),'Rent Roll'!$AA22)=MOD(YEAR('Rent Roll'!$C22),'Rent Roll'!$AA22),MONTH(BP$3)=MONTH('Rent Roll'!$C22)),1,0),0)</f>
        <v>0</v>
      </c>
      <c r="BQ268" s="567">
        <f>IFERROR(IF(AND(NOT(YEAR(BQ$3)&lt;=YEAR('Rent Roll'!$C22)+'Rent Roll'!$AB22-1),MOD(YEAR(BQ$3),'Rent Roll'!$AA22)=MOD(YEAR('Rent Roll'!$C22),'Rent Roll'!$AA22),MONTH(BQ$3)=MONTH('Rent Roll'!$C22)),1,0),0)</f>
        <v>0</v>
      </c>
      <c r="BR268" s="567">
        <f>IFERROR(IF(AND(NOT(YEAR(BR$3)&lt;=YEAR('Rent Roll'!$C22)+'Rent Roll'!$AB22-1),MOD(YEAR(BR$3),'Rent Roll'!$AA22)=MOD(YEAR('Rent Roll'!$C22),'Rent Roll'!$AA22),MONTH(BR$3)=MONTH('Rent Roll'!$C22)),1,0),0)</f>
        <v>0</v>
      </c>
      <c r="BS268" s="567">
        <f>IFERROR(IF(AND(NOT(YEAR(BS$3)&lt;=YEAR('Rent Roll'!$C22)+'Rent Roll'!$AB22-1),MOD(YEAR(BS$3),'Rent Roll'!$AA22)=MOD(YEAR('Rent Roll'!$C22),'Rent Roll'!$AA22),MONTH(BS$3)=MONTH('Rent Roll'!$C22)),1,0),0)</f>
        <v>0</v>
      </c>
      <c r="BT268" s="567">
        <f>IFERROR(IF(AND(NOT(YEAR(BT$3)&lt;=YEAR('Rent Roll'!$C22)+'Rent Roll'!$AB22-1),MOD(YEAR(BT$3),'Rent Roll'!$AA22)=MOD(YEAR('Rent Roll'!$C22),'Rent Roll'!$AA22),MONTH(BT$3)=MONTH('Rent Roll'!$C22)),1,0),0)</f>
        <v>0</v>
      </c>
      <c r="BU268" s="567">
        <f>IFERROR(IF(AND(NOT(YEAR(BU$3)&lt;=YEAR('Rent Roll'!$C22)+'Rent Roll'!$AB22-1),MOD(YEAR(BU$3),'Rent Roll'!$AA22)=MOD(YEAR('Rent Roll'!$C22),'Rent Roll'!$AA22),MONTH(BU$3)=MONTH('Rent Roll'!$C22)),1,0),0)</f>
        <v>0</v>
      </c>
      <c r="BV268" s="567">
        <f>IFERROR(IF(AND(NOT(YEAR(BV$3)&lt;=YEAR('Rent Roll'!$C22)+'Rent Roll'!$AB22-1),MOD(YEAR(BV$3),'Rent Roll'!$AA22)=MOD(YEAR('Rent Roll'!$C22),'Rent Roll'!$AA22),MONTH(BV$3)=MONTH('Rent Roll'!$C22)),1,0),0)</f>
        <v>0</v>
      </c>
      <c r="BW268" s="567">
        <f>IFERROR(IF(AND(NOT(YEAR(BW$3)&lt;=YEAR('Rent Roll'!$C22)+'Rent Roll'!$AB22-1),MOD(YEAR(BW$3),'Rent Roll'!$AA22)=MOD(YEAR('Rent Roll'!$C22),'Rent Roll'!$AA22),MONTH(BW$3)=MONTH('Rent Roll'!$C22)),1,0),0)</f>
        <v>0</v>
      </c>
      <c r="BX268" s="567">
        <f>IFERROR(IF(AND(NOT(YEAR(BX$3)&lt;=YEAR('Rent Roll'!$C22)+'Rent Roll'!$AB22-1),MOD(YEAR(BX$3),'Rent Roll'!$AA22)=MOD(YEAR('Rent Roll'!$C22),'Rent Roll'!$AA22),MONTH(BX$3)=MONTH('Rent Roll'!$C22)),1,0),0)</f>
        <v>0</v>
      </c>
      <c r="BY268" s="567">
        <f>IFERROR(IF(AND(NOT(YEAR(BY$3)&lt;=YEAR('Rent Roll'!$C22)+'Rent Roll'!$AB22-1),MOD(YEAR(BY$3),'Rent Roll'!$AA22)=MOD(YEAR('Rent Roll'!$C22),'Rent Roll'!$AA22),MONTH(BY$3)=MONTH('Rent Roll'!$C22)),1,0),0)</f>
        <v>0</v>
      </c>
      <c r="BZ268" s="767">
        <f>IFERROR(IF(AND(NOT(YEAR(BZ$3)&lt;=YEAR('Rent Roll'!$C22)+'Rent Roll'!$AB22-1),MOD(YEAR(BZ$3),'Rent Roll'!$AA22)=MOD(YEAR('Rent Roll'!$C22),'Rent Roll'!$AA22),MONTH(BZ$3)=MONTH('Rent Roll'!$C22)),1,0),0)</f>
        <v>0</v>
      </c>
      <c r="CA268" s="768">
        <f>IFERROR(IF(AND(NOT(YEAR(CA$3)&lt;=YEAR('Rent Roll'!$C22)+'Rent Roll'!$AB22-1),MOD(YEAR(CA$3),'Rent Roll'!$AA22)=MOD(YEAR('Rent Roll'!$C22),'Rent Roll'!$AA22),MONTH(CA$3)=MONTH('Rent Roll'!$C22)),1,0),0)</f>
        <v>0</v>
      </c>
      <c r="CB268" s="567">
        <f>IFERROR(IF(AND(NOT(YEAR(CB$3)&lt;=YEAR('Rent Roll'!$C22)+'Rent Roll'!$AB22-1),MOD(YEAR(CB$3),'Rent Roll'!$AA22)=MOD(YEAR('Rent Roll'!$C22),'Rent Roll'!$AA22),MONTH(CB$3)=MONTH('Rent Roll'!$C22)),1,0),0)</f>
        <v>0</v>
      </c>
      <c r="CC268" s="567">
        <f>IFERROR(IF(AND(NOT(YEAR(CC$3)&lt;=YEAR('Rent Roll'!$C22)+'Rent Roll'!$AB22-1),MOD(YEAR(CC$3),'Rent Roll'!$AA22)=MOD(YEAR('Rent Roll'!$C22),'Rent Roll'!$AA22),MONTH(CC$3)=MONTH('Rent Roll'!$C22)),1,0),0)</f>
        <v>0</v>
      </c>
      <c r="CD268" s="567">
        <f>IFERROR(IF(AND(NOT(YEAR(CD$3)&lt;=YEAR('Rent Roll'!$C22)+'Rent Roll'!$AB22-1),MOD(YEAR(CD$3),'Rent Roll'!$AA22)=MOD(YEAR('Rent Roll'!$C22),'Rent Roll'!$AA22),MONTH(CD$3)=MONTH('Rent Roll'!$C22)),1,0),0)</f>
        <v>0</v>
      </c>
      <c r="CE268" s="567">
        <f>IFERROR(IF(AND(NOT(YEAR(CE$3)&lt;=YEAR('Rent Roll'!$C22)+'Rent Roll'!$AB22-1),MOD(YEAR(CE$3),'Rent Roll'!$AA22)=MOD(YEAR('Rent Roll'!$C22),'Rent Roll'!$AA22),MONTH(CE$3)=MONTH('Rent Roll'!$C22)),1,0),0)</f>
        <v>0</v>
      </c>
      <c r="CF268" s="567">
        <f>IFERROR(IF(AND(NOT(YEAR(CF$3)&lt;=YEAR('Rent Roll'!$C22)+'Rent Roll'!$AB22-1),MOD(YEAR(CF$3),'Rent Roll'!$AA22)=MOD(YEAR('Rent Roll'!$C22),'Rent Roll'!$AA22),MONTH(CF$3)=MONTH('Rent Roll'!$C22)),1,0),0)</f>
        <v>0</v>
      </c>
      <c r="CG268" s="567">
        <f>IFERROR(IF(AND(NOT(YEAR(CG$3)&lt;=YEAR('Rent Roll'!$C22)+'Rent Roll'!$AB22-1),MOD(YEAR(CG$3),'Rent Roll'!$AA22)=MOD(YEAR('Rent Roll'!$C22),'Rent Roll'!$AA22),MONTH(CG$3)=MONTH('Rent Roll'!$C22)),1,0),0)</f>
        <v>0</v>
      </c>
      <c r="CH268" s="567">
        <f>IFERROR(IF(AND(NOT(YEAR(CH$3)&lt;=YEAR('Rent Roll'!$C22)+'Rent Roll'!$AB22-1),MOD(YEAR(CH$3),'Rent Roll'!$AA22)=MOD(YEAR('Rent Roll'!$C22),'Rent Roll'!$AA22),MONTH(CH$3)=MONTH('Rent Roll'!$C22)),1,0),0)</f>
        <v>0</v>
      </c>
      <c r="CI268" s="567">
        <f>IFERROR(IF(AND(NOT(YEAR(CI$3)&lt;=YEAR('Rent Roll'!$C22)+'Rent Roll'!$AB22-1),MOD(YEAR(CI$3),'Rent Roll'!$AA22)=MOD(YEAR('Rent Roll'!$C22),'Rent Roll'!$AA22),MONTH(CI$3)=MONTH('Rent Roll'!$C22)),1,0),0)</f>
        <v>0</v>
      </c>
      <c r="CJ268" s="567">
        <f>IFERROR(IF(AND(NOT(YEAR(CJ$3)&lt;=YEAR('Rent Roll'!$C22)+'Rent Roll'!$AB22-1),MOD(YEAR(CJ$3),'Rent Roll'!$AA22)=MOD(YEAR('Rent Roll'!$C22),'Rent Roll'!$AA22),MONTH(CJ$3)=MONTH('Rent Roll'!$C22)),1,0),0)</f>
        <v>0</v>
      </c>
      <c r="CK268" s="567">
        <f>IFERROR(IF(AND(NOT(YEAR(CK$3)&lt;=YEAR('Rent Roll'!$C22)+'Rent Roll'!$AB22-1),MOD(YEAR(CK$3),'Rent Roll'!$AA22)=MOD(YEAR('Rent Roll'!$C22),'Rent Roll'!$AA22),MONTH(CK$3)=MONTH('Rent Roll'!$C22)),1,0),0)</f>
        <v>0</v>
      </c>
      <c r="CL268" s="767">
        <f>IFERROR(IF(AND(NOT(YEAR(CL$3)&lt;=YEAR('Rent Roll'!$C22)+'Rent Roll'!$AB22-1),MOD(YEAR(CL$3),'Rent Roll'!$AA22)=MOD(YEAR('Rent Roll'!$C22),'Rent Roll'!$AA22),MONTH(CL$3)=MONTH('Rent Roll'!$C22)),1,0),0)</f>
        <v>0</v>
      </c>
      <c r="CM268" s="768">
        <f>IFERROR(IF(AND(NOT(YEAR(CM$3)&lt;=YEAR('Rent Roll'!$C22)+'Rent Roll'!$AB22-1),MOD(YEAR(CM$3),'Rent Roll'!$AA22)=MOD(YEAR('Rent Roll'!$C22),'Rent Roll'!$AA22),MONTH(CM$3)=MONTH('Rent Roll'!$C22)),1,0),0)</f>
        <v>0</v>
      </c>
      <c r="CN268" s="567">
        <f>IFERROR(IF(AND(NOT(YEAR(CN$3)&lt;=YEAR('Rent Roll'!$C22)+'Rent Roll'!$AB22-1),MOD(YEAR(CN$3),'Rent Roll'!$AA22)=MOD(YEAR('Rent Roll'!$C22),'Rent Roll'!$AA22),MONTH(CN$3)=MONTH('Rent Roll'!$C22)),1,0),0)</f>
        <v>0</v>
      </c>
      <c r="CO268" s="567">
        <f>IFERROR(IF(AND(NOT(YEAR(CO$3)&lt;=YEAR('Rent Roll'!$C22)+'Rent Roll'!$AB22-1),MOD(YEAR(CO$3),'Rent Roll'!$AA22)=MOD(YEAR('Rent Roll'!$C22),'Rent Roll'!$AA22),MONTH(CO$3)=MONTH('Rent Roll'!$C22)),1,0),0)</f>
        <v>0</v>
      </c>
      <c r="CP268" s="567">
        <f>IFERROR(IF(AND(NOT(YEAR(CP$3)&lt;=YEAR('Rent Roll'!$C22)+'Rent Roll'!$AB22-1),MOD(YEAR(CP$3),'Rent Roll'!$AA22)=MOD(YEAR('Rent Roll'!$C22),'Rent Roll'!$AA22),MONTH(CP$3)=MONTH('Rent Roll'!$C22)),1,0),0)</f>
        <v>0</v>
      </c>
      <c r="CQ268" s="567">
        <f>IFERROR(IF(AND(NOT(YEAR(CQ$3)&lt;=YEAR('Rent Roll'!$C22)+'Rent Roll'!$AB22-1),MOD(YEAR(CQ$3),'Rent Roll'!$AA22)=MOD(YEAR('Rent Roll'!$C22),'Rent Roll'!$AA22),MONTH(CQ$3)=MONTH('Rent Roll'!$C22)),1,0),0)</f>
        <v>0</v>
      </c>
      <c r="CR268" s="567">
        <f>IFERROR(IF(AND(NOT(YEAR(CR$3)&lt;=YEAR('Rent Roll'!$C22)+'Rent Roll'!$AB22-1),MOD(YEAR(CR$3),'Rent Roll'!$AA22)=MOD(YEAR('Rent Roll'!$C22),'Rent Roll'!$AA22),MONTH(CR$3)=MONTH('Rent Roll'!$C22)),1,0),0)</f>
        <v>0</v>
      </c>
      <c r="CS268" s="567">
        <f>IFERROR(IF(AND(NOT(YEAR(CS$3)&lt;=YEAR('Rent Roll'!$C22)+'Rent Roll'!$AB22-1),MOD(YEAR(CS$3),'Rent Roll'!$AA22)=MOD(YEAR('Rent Roll'!$C22),'Rent Roll'!$AA22),MONTH(CS$3)=MONTH('Rent Roll'!$C22)),1,0),0)</f>
        <v>0</v>
      </c>
      <c r="CT268" s="567">
        <f>IFERROR(IF(AND(NOT(YEAR(CT$3)&lt;=YEAR('Rent Roll'!$C22)+'Rent Roll'!$AB22-1),MOD(YEAR(CT$3),'Rent Roll'!$AA22)=MOD(YEAR('Rent Roll'!$C22),'Rent Roll'!$AA22),MONTH(CT$3)=MONTH('Rent Roll'!$C22)),1,0),0)</f>
        <v>0</v>
      </c>
      <c r="CU268" s="567">
        <f>IFERROR(IF(AND(NOT(YEAR(CU$3)&lt;=YEAR('Rent Roll'!$C22)+'Rent Roll'!$AB22-1),MOD(YEAR(CU$3),'Rent Roll'!$AA22)=MOD(YEAR('Rent Roll'!$C22),'Rent Roll'!$AA22),MONTH(CU$3)=MONTH('Rent Roll'!$C22)),1,0),0)</f>
        <v>0</v>
      </c>
      <c r="CV268" s="567">
        <f>IFERROR(IF(AND(NOT(YEAR(CV$3)&lt;=YEAR('Rent Roll'!$C22)+'Rent Roll'!$AB22-1),MOD(YEAR(CV$3),'Rent Roll'!$AA22)=MOD(YEAR('Rent Roll'!$C22),'Rent Roll'!$AA22),MONTH(CV$3)=MONTH('Rent Roll'!$C22)),1,0),0)</f>
        <v>0</v>
      </c>
      <c r="CW268" s="567">
        <f>IFERROR(IF(AND(NOT(YEAR(CW$3)&lt;=YEAR('Rent Roll'!$C22)+'Rent Roll'!$AB22-1),MOD(YEAR(CW$3),'Rent Roll'!$AA22)=MOD(YEAR('Rent Roll'!$C22),'Rent Roll'!$AA22),MONTH(CW$3)=MONTH('Rent Roll'!$C22)),1,0),0)</f>
        <v>0</v>
      </c>
      <c r="CX268" s="767">
        <f>IFERROR(IF(AND(NOT(YEAR(CX$3)&lt;=YEAR('Rent Roll'!$C22)+'Rent Roll'!$AB22-1),MOD(YEAR(CX$3),'Rent Roll'!$AA22)=MOD(YEAR('Rent Roll'!$C22),'Rent Roll'!$AA22),MONTH(CX$3)=MONTH('Rent Roll'!$C22)),1,0),0)</f>
        <v>0</v>
      </c>
      <c r="CY268" s="768">
        <f>IFERROR(IF(AND(NOT(YEAR(CY$3)&lt;=YEAR('Rent Roll'!$C22)+'Rent Roll'!$AB22-1),MOD(YEAR(CY$3),'Rent Roll'!$AA22)=MOD(YEAR('Rent Roll'!$C22),'Rent Roll'!$AA22),MONTH(CY$3)=MONTH('Rent Roll'!$C22)),1,0),0)</f>
        <v>0</v>
      </c>
      <c r="CZ268" s="567">
        <f>IFERROR(IF(AND(NOT(YEAR(CZ$3)&lt;=YEAR('Rent Roll'!$C22)+'Rent Roll'!$AB22-1),MOD(YEAR(CZ$3),'Rent Roll'!$AA22)=MOD(YEAR('Rent Roll'!$C22),'Rent Roll'!$AA22),MONTH(CZ$3)=MONTH('Rent Roll'!$C22)),1,0),0)</f>
        <v>0</v>
      </c>
      <c r="DA268" s="567">
        <f>IFERROR(IF(AND(NOT(YEAR(DA$3)&lt;=YEAR('Rent Roll'!$C22)+'Rent Roll'!$AB22-1),MOD(YEAR(DA$3),'Rent Roll'!$AA22)=MOD(YEAR('Rent Roll'!$C22),'Rent Roll'!$AA22),MONTH(DA$3)=MONTH('Rent Roll'!$C22)),1,0),0)</f>
        <v>0</v>
      </c>
      <c r="DB268" s="567">
        <f>IFERROR(IF(AND(NOT(YEAR(DB$3)&lt;=YEAR('Rent Roll'!$C22)+'Rent Roll'!$AB22-1),MOD(YEAR(DB$3),'Rent Roll'!$AA22)=MOD(YEAR('Rent Roll'!$C22),'Rent Roll'!$AA22),MONTH(DB$3)=MONTH('Rent Roll'!$C22)),1,0),0)</f>
        <v>0</v>
      </c>
      <c r="DC268" s="567">
        <f>IFERROR(IF(AND(NOT(YEAR(DC$3)&lt;=YEAR('Rent Roll'!$C22)+'Rent Roll'!$AB22-1),MOD(YEAR(DC$3),'Rent Roll'!$AA22)=MOD(YEAR('Rent Roll'!$C22),'Rent Roll'!$AA22),MONTH(DC$3)=MONTH('Rent Roll'!$C22)),1,0),0)</f>
        <v>0</v>
      </c>
      <c r="DD268" s="567">
        <f>IFERROR(IF(AND(NOT(YEAR(DD$3)&lt;=YEAR('Rent Roll'!$C22)+'Rent Roll'!$AB22-1),MOD(YEAR(DD$3),'Rent Roll'!$AA22)=MOD(YEAR('Rent Roll'!$C22),'Rent Roll'!$AA22),MONTH(DD$3)=MONTH('Rent Roll'!$C22)),1,0),0)</f>
        <v>0</v>
      </c>
      <c r="DE268" s="567">
        <f>IFERROR(IF(AND(NOT(YEAR(DE$3)&lt;=YEAR('Rent Roll'!$C22)+'Rent Roll'!$AB22-1),MOD(YEAR(DE$3),'Rent Roll'!$AA22)=MOD(YEAR('Rent Roll'!$C22),'Rent Roll'!$AA22),MONTH(DE$3)=MONTH('Rent Roll'!$C22)),1,0),0)</f>
        <v>0</v>
      </c>
      <c r="DF268" s="567">
        <f>IFERROR(IF(AND(NOT(YEAR(DF$3)&lt;=YEAR('Rent Roll'!$C22)+'Rent Roll'!$AB22-1),MOD(YEAR(DF$3),'Rent Roll'!$AA22)=MOD(YEAR('Rent Roll'!$C22),'Rent Roll'!$AA22),MONTH(DF$3)=MONTH('Rent Roll'!$C22)),1,0),0)</f>
        <v>0</v>
      </c>
      <c r="DG268" s="567">
        <f>IFERROR(IF(AND(NOT(YEAR(DG$3)&lt;=YEAR('Rent Roll'!$C22)+'Rent Roll'!$AB22-1),MOD(YEAR(DG$3),'Rent Roll'!$AA22)=MOD(YEAR('Rent Roll'!$C22),'Rent Roll'!$AA22),MONTH(DG$3)=MONTH('Rent Roll'!$C22)),1,0),0)</f>
        <v>0</v>
      </c>
      <c r="DH268" s="567">
        <f>IFERROR(IF(AND(NOT(YEAR(DH$3)&lt;=YEAR('Rent Roll'!$C22)+'Rent Roll'!$AB22-1),MOD(YEAR(DH$3),'Rent Roll'!$AA22)=MOD(YEAR('Rent Roll'!$C22),'Rent Roll'!$AA22),MONTH(DH$3)=MONTH('Rent Roll'!$C22)),1,0),0)</f>
        <v>0</v>
      </c>
      <c r="DI268" s="567">
        <f>IFERROR(IF(AND(NOT(YEAR(DI$3)&lt;=YEAR('Rent Roll'!$C22)+'Rent Roll'!$AB22-1),MOD(YEAR(DI$3),'Rent Roll'!$AA22)=MOD(YEAR('Rent Roll'!$C22),'Rent Roll'!$AA22),MONTH(DI$3)=MONTH('Rent Roll'!$C22)),1,0),0)</f>
        <v>0</v>
      </c>
      <c r="DJ268" s="767">
        <f>IFERROR(IF(AND(NOT(YEAR(DJ$3)&lt;=YEAR('Rent Roll'!$C22)+'Rent Roll'!$AB22-1),MOD(YEAR(DJ$3),'Rent Roll'!$AA22)=MOD(YEAR('Rent Roll'!$C22),'Rent Roll'!$AA22),MONTH(DJ$3)=MONTH('Rent Roll'!$C22)),1,0),0)</f>
        <v>0</v>
      </c>
      <c r="DK268" s="768">
        <f>IFERROR(IF(AND(NOT(YEAR(DK$3)&lt;=YEAR('Rent Roll'!$C22)+'Rent Roll'!$AB22-1),MOD(YEAR(DK$3),'Rent Roll'!$AA22)=MOD(YEAR('Rent Roll'!$C22),'Rent Roll'!$AA22),MONTH(DK$3)=MONTH('Rent Roll'!$C22)),1,0),0)</f>
        <v>0</v>
      </c>
      <c r="DL268" s="567">
        <f>IFERROR(IF(AND(NOT(YEAR(DL$3)&lt;=YEAR('Rent Roll'!$C22)+'Rent Roll'!$AB22-1),MOD(YEAR(DL$3),'Rent Roll'!$AA22)=MOD(YEAR('Rent Roll'!$C22),'Rent Roll'!$AA22),MONTH(DL$3)=MONTH('Rent Roll'!$C22)),1,0),0)</f>
        <v>0</v>
      </c>
      <c r="DM268" s="567">
        <f>IFERROR(IF(AND(NOT(YEAR(DM$3)&lt;=YEAR('Rent Roll'!$C22)+'Rent Roll'!$AB22-1),MOD(YEAR(DM$3),'Rent Roll'!$AA22)=MOD(YEAR('Rent Roll'!$C22),'Rent Roll'!$AA22),MONTH(DM$3)=MONTH('Rent Roll'!$C22)),1,0),0)</f>
        <v>0</v>
      </c>
      <c r="DN268" s="567">
        <f>IFERROR(IF(AND(NOT(YEAR(DN$3)&lt;=YEAR('Rent Roll'!$C22)+'Rent Roll'!$AB22-1),MOD(YEAR(DN$3),'Rent Roll'!$AA22)=MOD(YEAR('Rent Roll'!$C22),'Rent Roll'!$AA22),MONTH(DN$3)=MONTH('Rent Roll'!$C22)),1,0),0)</f>
        <v>0</v>
      </c>
      <c r="DO268" s="567">
        <f>IFERROR(IF(AND(NOT(YEAR(DO$3)&lt;=YEAR('Rent Roll'!$C22)+'Rent Roll'!$AB22-1),MOD(YEAR(DO$3),'Rent Roll'!$AA22)=MOD(YEAR('Rent Roll'!$C22),'Rent Roll'!$AA22),MONTH(DO$3)=MONTH('Rent Roll'!$C22)),1,0),0)</f>
        <v>0</v>
      </c>
      <c r="DP268" s="567">
        <f>IFERROR(IF(AND(NOT(YEAR(DP$3)&lt;=YEAR('Rent Roll'!$C22)+'Rent Roll'!$AB22-1),MOD(YEAR(DP$3),'Rent Roll'!$AA22)=MOD(YEAR('Rent Roll'!$C22),'Rent Roll'!$AA22),MONTH(DP$3)=MONTH('Rent Roll'!$C22)),1,0),0)</f>
        <v>0</v>
      </c>
      <c r="DQ268" s="567">
        <f>IFERROR(IF(AND(NOT(YEAR(DQ$3)&lt;=YEAR('Rent Roll'!$C22)+'Rent Roll'!$AB22-1),MOD(YEAR(DQ$3),'Rent Roll'!$AA22)=MOD(YEAR('Rent Roll'!$C22),'Rent Roll'!$AA22),MONTH(DQ$3)=MONTH('Rent Roll'!$C22)),1,0),0)</f>
        <v>0</v>
      </c>
      <c r="DR268" s="567">
        <f>IFERROR(IF(AND(NOT(YEAR(DR$3)&lt;=YEAR('Rent Roll'!$C22)+'Rent Roll'!$AB22-1),MOD(YEAR(DR$3),'Rent Roll'!$AA22)=MOD(YEAR('Rent Roll'!$C22),'Rent Roll'!$AA22),MONTH(DR$3)=MONTH('Rent Roll'!$C22)),1,0),0)</f>
        <v>0</v>
      </c>
      <c r="DS268" s="567">
        <f>IFERROR(IF(AND(NOT(YEAR(DS$3)&lt;=YEAR('Rent Roll'!$C22)+'Rent Roll'!$AB22-1),MOD(YEAR(DS$3),'Rent Roll'!$AA22)=MOD(YEAR('Rent Roll'!$C22),'Rent Roll'!$AA22),MONTH(DS$3)=MONTH('Rent Roll'!$C22)),1,0),0)</f>
        <v>0</v>
      </c>
      <c r="DT268" s="567">
        <f>IFERROR(IF(AND(NOT(YEAR(DT$3)&lt;=YEAR('Rent Roll'!$C22)+'Rent Roll'!$AB22-1),MOD(YEAR(DT$3),'Rent Roll'!$AA22)=MOD(YEAR('Rent Roll'!$C22),'Rent Roll'!$AA22),MONTH(DT$3)=MONTH('Rent Roll'!$C22)),1,0),0)</f>
        <v>0</v>
      </c>
      <c r="DU268" s="567">
        <f>IFERROR(IF(AND(NOT(YEAR(DU$3)&lt;=YEAR('Rent Roll'!$C22)+'Rent Roll'!$AB22-1),MOD(YEAR(DU$3),'Rent Roll'!$AA22)=MOD(YEAR('Rent Roll'!$C22),'Rent Roll'!$AA22),MONTH(DU$3)=MONTH('Rent Roll'!$C22)),1,0),0)</f>
        <v>0</v>
      </c>
      <c r="DV268" s="567">
        <f>IFERROR(IF(AND(NOT(YEAR(DV$3)&lt;=YEAR('Rent Roll'!$C22)+'Rent Roll'!$AB22-1),MOD(YEAR(DV$3),'Rent Roll'!$AA22)=MOD(YEAR('Rent Roll'!$C22),'Rent Roll'!$AA22),MONTH(DV$3)=MONTH('Rent Roll'!$C22)),1,0),0)</f>
        <v>0</v>
      </c>
    </row>
    <row r="269" spans="1:126" s="568" customFormat="1" ht="12" customHeight="1" outlineLevel="1" x14ac:dyDescent="0.4">
      <c r="A269" s="732"/>
      <c r="B269" s="564">
        <f>'Rent Roll'!$B23</f>
        <v>0</v>
      </c>
      <c r="C269" s="566"/>
      <c r="D269" s="566"/>
      <c r="E269" s="566"/>
      <c r="F269" s="778">
        <f>IFERROR(IF(AND(NOT(YEAR(F$3)&lt;=YEAR('Rent Roll'!$C23)+'Rent Roll'!$AB23-1),MOD(YEAR(F$3),'Rent Roll'!$AA23)=MOD(YEAR('Rent Roll'!$C23),'Rent Roll'!$AA23),MONTH(F$3)=MONTH('Rent Roll'!$C23)),1,0),0)</f>
        <v>0</v>
      </c>
      <c r="G269" s="768">
        <f>IFERROR(IF(AND(NOT(YEAR(G$3)&lt;=YEAR('Rent Roll'!$C23)+'Rent Roll'!$AB23-1),MOD(YEAR(G$3),'Rent Roll'!$AA23)=MOD(YEAR('Rent Roll'!$C23),'Rent Roll'!$AA23),MONTH(G$3)=MONTH('Rent Roll'!$C23)),1,0),0)</f>
        <v>0</v>
      </c>
      <c r="H269" s="567">
        <f>IFERROR(IF(AND(NOT(YEAR(H$3)&lt;=YEAR('Rent Roll'!$C23)+'Rent Roll'!$AB23-1),MOD(YEAR(H$3),'Rent Roll'!$AA23)=MOD(YEAR('Rent Roll'!$C23),'Rent Roll'!$AA23),MONTH(H$3)=MONTH('Rent Roll'!$C23)),1,0),0)</f>
        <v>0</v>
      </c>
      <c r="I269" s="567">
        <f>IFERROR(IF(AND(NOT(YEAR(I$3)&lt;=YEAR('Rent Roll'!$C23)+'Rent Roll'!$AB23-1),MOD(YEAR(I$3),'Rent Roll'!$AA23)=MOD(YEAR('Rent Roll'!$C23),'Rent Roll'!$AA23),MONTH(I$3)=MONTH('Rent Roll'!$C23)),1,0),0)</f>
        <v>0</v>
      </c>
      <c r="J269" s="567">
        <f>IFERROR(IF(AND(NOT(YEAR(J$3)&lt;=YEAR('Rent Roll'!$C23)+'Rent Roll'!$AB23-1),MOD(YEAR(J$3),'Rent Roll'!$AA23)=MOD(YEAR('Rent Roll'!$C23),'Rent Roll'!$AA23),MONTH(J$3)=MONTH('Rent Roll'!$C23)),1,0),0)</f>
        <v>0</v>
      </c>
      <c r="K269" s="567">
        <f>IFERROR(IF(AND(NOT(YEAR(K$3)&lt;=YEAR('Rent Roll'!$C23)+'Rent Roll'!$AB23-1),MOD(YEAR(K$3),'Rent Roll'!$AA23)=MOD(YEAR('Rent Roll'!$C23),'Rent Roll'!$AA23),MONTH(K$3)=MONTH('Rent Roll'!$C23)),1,0),0)</f>
        <v>0</v>
      </c>
      <c r="L269" s="567">
        <f>IFERROR(IF(AND(NOT(YEAR(L$3)&lt;=YEAR('Rent Roll'!$C23)+'Rent Roll'!$AB23-1),MOD(YEAR(L$3),'Rent Roll'!$AA23)=MOD(YEAR('Rent Roll'!$C23),'Rent Roll'!$AA23),MONTH(L$3)=MONTH('Rent Roll'!$C23)),1,0),0)</f>
        <v>0</v>
      </c>
      <c r="M269" s="567">
        <f>IFERROR(IF(AND(NOT(YEAR(M$3)&lt;=YEAR('Rent Roll'!$C23)+'Rent Roll'!$AB23-1),MOD(YEAR(M$3),'Rent Roll'!$AA23)=MOD(YEAR('Rent Roll'!$C23),'Rent Roll'!$AA23),MONTH(M$3)=MONTH('Rent Roll'!$C23)),1,0),0)</f>
        <v>0</v>
      </c>
      <c r="N269" s="567">
        <f>IFERROR(IF(AND(NOT(YEAR(N$3)&lt;=YEAR('Rent Roll'!$C23)+'Rent Roll'!$AB23-1),MOD(YEAR(N$3),'Rent Roll'!$AA23)=MOD(YEAR('Rent Roll'!$C23),'Rent Roll'!$AA23),MONTH(N$3)=MONTH('Rent Roll'!$C23)),1,0),0)</f>
        <v>0</v>
      </c>
      <c r="O269" s="567">
        <f>IFERROR(IF(AND(NOT(YEAR(O$3)&lt;=YEAR('Rent Roll'!$C23)+'Rent Roll'!$AB23-1),MOD(YEAR(O$3),'Rent Roll'!$AA23)=MOD(YEAR('Rent Roll'!$C23),'Rent Roll'!$AA23),MONTH(O$3)=MONTH('Rent Roll'!$C23)),1,0),0)</f>
        <v>0</v>
      </c>
      <c r="P269" s="567">
        <f>IFERROR(IF(AND(NOT(YEAR(P$3)&lt;=YEAR('Rent Roll'!$C23)+'Rent Roll'!$AB23-1),MOD(YEAR(P$3),'Rent Roll'!$AA23)=MOD(YEAR('Rent Roll'!$C23),'Rent Roll'!$AA23),MONTH(P$3)=MONTH('Rent Roll'!$C23)),1,0),0)</f>
        <v>0</v>
      </c>
      <c r="Q269" s="567">
        <f>IFERROR(IF(AND(NOT(YEAR(Q$3)&lt;=YEAR('Rent Roll'!$C23)+'Rent Roll'!$AB23-1),MOD(YEAR(Q$3),'Rent Roll'!$AA23)=MOD(YEAR('Rent Roll'!$C23),'Rent Roll'!$AA23),MONTH(Q$3)=MONTH('Rent Roll'!$C23)),1,0),0)</f>
        <v>0</v>
      </c>
      <c r="R269" s="767">
        <f>IFERROR(IF(AND(NOT(YEAR(R$3)&lt;=YEAR('Rent Roll'!$C23)+'Rent Roll'!$AB23-1),MOD(YEAR(R$3),'Rent Roll'!$AA23)=MOD(YEAR('Rent Roll'!$C23),'Rent Roll'!$AA23),MONTH(R$3)=MONTH('Rent Roll'!$C23)),1,0),0)</f>
        <v>0</v>
      </c>
      <c r="S269" s="768">
        <f>IFERROR(IF(AND(NOT(YEAR(S$3)&lt;=YEAR('Rent Roll'!$C23)+'Rent Roll'!$AB23-1),MOD(YEAR(S$3),'Rent Roll'!$AA23)=MOD(YEAR('Rent Roll'!$C23),'Rent Roll'!$AA23),MONTH(S$3)=MONTH('Rent Roll'!$C23)),1,0),0)</f>
        <v>0</v>
      </c>
      <c r="T269" s="567">
        <f>IFERROR(IF(AND(NOT(YEAR(T$3)&lt;=YEAR('Rent Roll'!$C23)+'Rent Roll'!$AB23-1),MOD(YEAR(T$3),'Rent Roll'!$AA23)=MOD(YEAR('Rent Roll'!$C23),'Rent Roll'!$AA23),MONTH(T$3)=MONTH('Rent Roll'!$C23)),1,0),0)</f>
        <v>0</v>
      </c>
      <c r="U269" s="567">
        <f>IFERROR(IF(AND(NOT(YEAR(U$3)&lt;=YEAR('Rent Roll'!$C23)+'Rent Roll'!$AB23-1),MOD(YEAR(U$3),'Rent Roll'!$AA23)=MOD(YEAR('Rent Roll'!$C23),'Rent Roll'!$AA23),MONTH(U$3)=MONTH('Rent Roll'!$C23)),1,0),0)</f>
        <v>0</v>
      </c>
      <c r="V269" s="567">
        <f>IFERROR(IF(AND(NOT(YEAR(V$3)&lt;=YEAR('Rent Roll'!$C23)+'Rent Roll'!$AB23-1),MOD(YEAR(V$3),'Rent Roll'!$AA23)=MOD(YEAR('Rent Roll'!$C23),'Rent Roll'!$AA23),MONTH(V$3)=MONTH('Rent Roll'!$C23)),1,0),0)</f>
        <v>0</v>
      </c>
      <c r="W269" s="567">
        <f>IFERROR(IF(AND(NOT(YEAR(W$3)&lt;=YEAR('Rent Roll'!$C23)+'Rent Roll'!$AB23-1),MOD(YEAR(W$3),'Rent Roll'!$AA23)=MOD(YEAR('Rent Roll'!$C23),'Rent Roll'!$AA23),MONTH(W$3)=MONTH('Rent Roll'!$C23)),1,0),0)</f>
        <v>0</v>
      </c>
      <c r="X269" s="567">
        <f>IFERROR(IF(AND(NOT(YEAR(X$3)&lt;=YEAR('Rent Roll'!$C23)+'Rent Roll'!$AB23-1),MOD(YEAR(X$3),'Rent Roll'!$AA23)=MOD(YEAR('Rent Roll'!$C23),'Rent Roll'!$AA23),MONTH(X$3)=MONTH('Rent Roll'!$C23)),1,0),0)</f>
        <v>0</v>
      </c>
      <c r="Y269" s="567">
        <f>IFERROR(IF(AND(NOT(YEAR(Y$3)&lt;=YEAR('Rent Roll'!$C23)+'Rent Roll'!$AB23-1),MOD(YEAR(Y$3),'Rent Roll'!$AA23)=MOD(YEAR('Rent Roll'!$C23),'Rent Roll'!$AA23),MONTH(Y$3)=MONTH('Rent Roll'!$C23)),1,0),0)</f>
        <v>0</v>
      </c>
      <c r="Z269" s="567">
        <f>IFERROR(IF(AND(NOT(YEAR(Z$3)&lt;=YEAR('Rent Roll'!$C23)+'Rent Roll'!$AB23-1),MOD(YEAR(Z$3),'Rent Roll'!$AA23)=MOD(YEAR('Rent Roll'!$C23),'Rent Roll'!$AA23),MONTH(Z$3)=MONTH('Rent Roll'!$C23)),1,0),0)</f>
        <v>0</v>
      </c>
      <c r="AA269" s="567">
        <f>IFERROR(IF(AND(NOT(YEAR(AA$3)&lt;=YEAR('Rent Roll'!$C23)+'Rent Roll'!$AB23-1),MOD(YEAR(AA$3),'Rent Roll'!$AA23)=MOD(YEAR('Rent Roll'!$C23),'Rent Roll'!$AA23),MONTH(AA$3)=MONTH('Rent Roll'!$C23)),1,0),0)</f>
        <v>0</v>
      </c>
      <c r="AB269" s="567">
        <f>IFERROR(IF(AND(NOT(YEAR(AB$3)&lt;=YEAR('Rent Roll'!$C23)+'Rent Roll'!$AB23-1),MOD(YEAR(AB$3),'Rent Roll'!$AA23)=MOD(YEAR('Rent Roll'!$C23),'Rent Roll'!$AA23),MONTH(AB$3)=MONTH('Rent Roll'!$C23)),1,0),0)</f>
        <v>0</v>
      </c>
      <c r="AC269" s="567">
        <f>IFERROR(IF(AND(NOT(YEAR(AC$3)&lt;=YEAR('Rent Roll'!$C23)+'Rent Roll'!$AB23-1),MOD(YEAR(AC$3),'Rent Roll'!$AA23)=MOD(YEAR('Rent Roll'!$C23),'Rent Roll'!$AA23),MONTH(AC$3)=MONTH('Rent Roll'!$C23)),1,0),0)</f>
        <v>0</v>
      </c>
      <c r="AD269" s="767">
        <f>IFERROR(IF(AND(NOT(YEAR(AD$3)&lt;=YEAR('Rent Roll'!$C23)+'Rent Roll'!$AB23-1),MOD(YEAR(AD$3),'Rent Roll'!$AA23)=MOD(YEAR('Rent Roll'!$C23),'Rent Roll'!$AA23),MONTH(AD$3)=MONTH('Rent Roll'!$C23)),1,0),0)</f>
        <v>0</v>
      </c>
      <c r="AE269" s="768">
        <f>IFERROR(IF(AND(NOT(YEAR(AE$3)&lt;=YEAR('Rent Roll'!$C23)+'Rent Roll'!$AB23-1),MOD(YEAR(AE$3),'Rent Roll'!$AA23)=MOD(YEAR('Rent Roll'!$C23),'Rent Roll'!$AA23),MONTH(AE$3)=MONTH('Rent Roll'!$C23)),1,0),0)</f>
        <v>0</v>
      </c>
      <c r="AF269" s="567">
        <f>IFERROR(IF(AND(NOT(YEAR(AF$3)&lt;=YEAR('Rent Roll'!$C23)+'Rent Roll'!$AB23-1),MOD(YEAR(AF$3),'Rent Roll'!$AA23)=MOD(YEAR('Rent Roll'!$C23),'Rent Roll'!$AA23),MONTH(AF$3)=MONTH('Rent Roll'!$C23)),1,0),0)</f>
        <v>0</v>
      </c>
      <c r="AG269" s="567">
        <f>IFERROR(IF(AND(NOT(YEAR(AG$3)&lt;=YEAR('Rent Roll'!$C23)+'Rent Roll'!$AB23-1),MOD(YEAR(AG$3),'Rent Roll'!$AA23)=MOD(YEAR('Rent Roll'!$C23),'Rent Roll'!$AA23),MONTH(AG$3)=MONTH('Rent Roll'!$C23)),1,0),0)</f>
        <v>0</v>
      </c>
      <c r="AH269" s="567">
        <f>IFERROR(IF(AND(NOT(YEAR(AH$3)&lt;=YEAR('Rent Roll'!$C23)+'Rent Roll'!$AB23-1),MOD(YEAR(AH$3),'Rent Roll'!$AA23)=MOD(YEAR('Rent Roll'!$C23),'Rent Roll'!$AA23),MONTH(AH$3)=MONTH('Rent Roll'!$C23)),1,0),0)</f>
        <v>0</v>
      </c>
      <c r="AI269" s="567">
        <f>IFERROR(IF(AND(NOT(YEAR(AI$3)&lt;=YEAR('Rent Roll'!$C23)+'Rent Roll'!$AB23-1),MOD(YEAR(AI$3),'Rent Roll'!$AA23)=MOD(YEAR('Rent Roll'!$C23),'Rent Roll'!$AA23),MONTH(AI$3)=MONTH('Rent Roll'!$C23)),1,0),0)</f>
        <v>0</v>
      </c>
      <c r="AJ269" s="567">
        <f>IFERROR(IF(AND(NOT(YEAR(AJ$3)&lt;=YEAR('Rent Roll'!$C23)+'Rent Roll'!$AB23-1),MOD(YEAR(AJ$3),'Rent Roll'!$AA23)=MOD(YEAR('Rent Roll'!$C23),'Rent Roll'!$AA23),MONTH(AJ$3)=MONTH('Rent Roll'!$C23)),1,0),0)</f>
        <v>0</v>
      </c>
      <c r="AK269" s="567">
        <f>IFERROR(IF(AND(NOT(YEAR(AK$3)&lt;=YEAR('Rent Roll'!$C23)+'Rent Roll'!$AB23-1),MOD(YEAR(AK$3),'Rent Roll'!$AA23)=MOD(YEAR('Rent Roll'!$C23),'Rent Roll'!$AA23),MONTH(AK$3)=MONTH('Rent Roll'!$C23)),1,0),0)</f>
        <v>0</v>
      </c>
      <c r="AL269" s="567">
        <f>IFERROR(IF(AND(NOT(YEAR(AL$3)&lt;=YEAR('Rent Roll'!$C23)+'Rent Roll'!$AB23-1),MOD(YEAR(AL$3),'Rent Roll'!$AA23)=MOD(YEAR('Rent Roll'!$C23),'Rent Roll'!$AA23),MONTH(AL$3)=MONTH('Rent Roll'!$C23)),1,0),0)</f>
        <v>0</v>
      </c>
      <c r="AM269" s="567">
        <f>IFERROR(IF(AND(NOT(YEAR(AM$3)&lt;=YEAR('Rent Roll'!$C23)+'Rent Roll'!$AB23-1),MOD(YEAR(AM$3),'Rent Roll'!$AA23)=MOD(YEAR('Rent Roll'!$C23),'Rent Roll'!$AA23),MONTH(AM$3)=MONTH('Rent Roll'!$C23)),1,0),0)</f>
        <v>0</v>
      </c>
      <c r="AN269" s="567">
        <f>IFERROR(IF(AND(NOT(YEAR(AN$3)&lt;=YEAR('Rent Roll'!$C23)+'Rent Roll'!$AB23-1),MOD(YEAR(AN$3),'Rent Roll'!$AA23)=MOD(YEAR('Rent Roll'!$C23),'Rent Roll'!$AA23),MONTH(AN$3)=MONTH('Rent Roll'!$C23)),1,0),0)</f>
        <v>0</v>
      </c>
      <c r="AO269" s="567">
        <f>IFERROR(IF(AND(NOT(YEAR(AO$3)&lt;=YEAR('Rent Roll'!$C23)+'Rent Roll'!$AB23-1),MOD(YEAR(AO$3),'Rent Roll'!$AA23)=MOD(YEAR('Rent Roll'!$C23),'Rent Roll'!$AA23),MONTH(AO$3)=MONTH('Rent Roll'!$C23)),1,0),0)</f>
        <v>0</v>
      </c>
      <c r="AP269" s="767">
        <f>IFERROR(IF(AND(NOT(YEAR(AP$3)&lt;=YEAR('Rent Roll'!$C23)+'Rent Roll'!$AB23-1),MOD(YEAR(AP$3),'Rent Roll'!$AA23)=MOD(YEAR('Rent Roll'!$C23),'Rent Roll'!$AA23),MONTH(AP$3)=MONTH('Rent Roll'!$C23)),1,0),0)</f>
        <v>0</v>
      </c>
      <c r="AQ269" s="768">
        <f>IFERROR(IF(AND(NOT(YEAR(AQ$3)&lt;=YEAR('Rent Roll'!$C23)+'Rent Roll'!$AB23-1),MOD(YEAR(AQ$3),'Rent Roll'!$AA23)=MOD(YEAR('Rent Roll'!$C23),'Rent Roll'!$AA23),MONTH(AQ$3)=MONTH('Rent Roll'!$C23)),1,0),0)</f>
        <v>0</v>
      </c>
      <c r="AR269" s="567">
        <f>IFERROR(IF(AND(NOT(YEAR(AR$3)&lt;=YEAR('Rent Roll'!$C23)+'Rent Roll'!$AB23-1),MOD(YEAR(AR$3),'Rent Roll'!$AA23)=MOD(YEAR('Rent Roll'!$C23),'Rent Roll'!$AA23),MONTH(AR$3)=MONTH('Rent Roll'!$C23)),1,0),0)</f>
        <v>0</v>
      </c>
      <c r="AS269" s="567">
        <f>IFERROR(IF(AND(NOT(YEAR(AS$3)&lt;=YEAR('Rent Roll'!$C23)+'Rent Roll'!$AB23-1),MOD(YEAR(AS$3),'Rent Roll'!$AA23)=MOD(YEAR('Rent Roll'!$C23),'Rent Roll'!$AA23),MONTH(AS$3)=MONTH('Rent Roll'!$C23)),1,0),0)</f>
        <v>0</v>
      </c>
      <c r="AT269" s="567">
        <f>IFERROR(IF(AND(NOT(YEAR(AT$3)&lt;=YEAR('Rent Roll'!$C23)+'Rent Roll'!$AB23-1),MOD(YEAR(AT$3),'Rent Roll'!$AA23)=MOD(YEAR('Rent Roll'!$C23),'Rent Roll'!$AA23),MONTH(AT$3)=MONTH('Rent Roll'!$C23)),1,0),0)</f>
        <v>0</v>
      </c>
      <c r="AU269" s="567">
        <f>IFERROR(IF(AND(NOT(YEAR(AU$3)&lt;=YEAR('Rent Roll'!$C23)+'Rent Roll'!$AB23-1),MOD(YEAR(AU$3),'Rent Roll'!$AA23)=MOD(YEAR('Rent Roll'!$C23),'Rent Roll'!$AA23),MONTH(AU$3)=MONTH('Rent Roll'!$C23)),1,0),0)</f>
        <v>0</v>
      </c>
      <c r="AV269" s="567">
        <f>IFERROR(IF(AND(NOT(YEAR(AV$3)&lt;=YEAR('Rent Roll'!$C23)+'Rent Roll'!$AB23-1),MOD(YEAR(AV$3),'Rent Roll'!$AA23)=MOD(YEAR('Rent Roll'!$C23),'Rent Roll'!$AA23),MONTH(AV$3)=MONTH('Rent Roll'!$C23)),1,0),0)</f>
        <v>0</v>
      </c>
      <c r="AW269" s="567">
        <f>IFERROR(IF(AND(NOT(YEAR(AW$3)&lt;=YEAR('Rent Roll'!$C23)+'Rent Roll'!$AB23-1),MOD(YEAR(AW$3),'Rent Roll'!$AA23)=MOD(YEAR('Rent Roll'!$C23),'Rent Roll'!$AA23),MONTH(AW$3)=MONTH('Rent Roll'!$C23)),1,0),0)</f>
        <v>0</v>
      </c>
      <c r="AX269" s="567">
        <f>IFERROR(IF(AND(NOT(YEAR(AX$3)&lt;=YEAR('Rent Roll'!$C23)+'Rent Roll'!$AB23-1),MOD(YEAR(AX$3),'Rent Roll'!$AA23)=MOD(YEAR('Rent Roll'!$C23),'Rent Roll'!$AA23),MONTH(AX$3)=MONTH('Rent Roll'!$C23)),1,0),0)</f>
        <v>0</v>
      </c>
      <c r="AY269" s="567">
        <f>IFERROR(IF(AND(NOT(YEAR(AY$3)&lt;=YEAR('Rent Roll'!$C23)+'Rent Roll'!$AB23-1),MOD(YEAR(AY$3),'Rent Roll'!$AA23)=MOD(YEAR('Rent Roll'!$C23),'Rent Roll'!$AA23),MONTH(AY$3)=MONTH('Rent Roll'!$C23)),1,0),0)</f>
        <v>0</v>
      </c>
      <c r="AZ269" s="567">
        <f>IFERROR(IF(AND(NOT(YEAR(AZ$3)&lt;=YEAR('Rent Roll'!$C23)+'Rent Roll'!$AB23-1),MOD(YEAR(AZ$3),'Rent Roll'!$AA23)=MOD(YEAR('Rent Roll'!$C23),'Rent Roll'!$AA23),MONTH(AZ$3)=MONTH('Rent Roll'!$C23)),1,0),0)</f>
        <v>0</v>
      </c>
      <c r="BA269" s="567">
        <f>IFERROR(IF(AND(NOT(YEAR(BA$3)&lt;=YEAR('Rent Roll'!$C23)+'Rent Roll'!$AB23-1),MOD(YEAR(BA$3),'Rent Roll'!$AA23)=MOD(YEAR('Rent Roll'!$C23),'Rent Roll'!$AA23),MONTH(BA$3)=MONTH('Rent Roll'!$C23)),1,0),0)</f>
        <v>0</v>
      </c>
      <c r="BB269" s="767">
        <f>IFERROR(IF(AND(NOT(YEAR(BB$3)&lt;=YEAR('Rent Roll'!$C23)+'Rent Roll'!$AB23-1),MOD(YEAR(BB$3),'Rent Roll'!$AA23)=MOD(YEAR('Rent Roll'!$C23),'Rent Roll'!$AA23),MONTH(BB$3)=MONTH('Rent Roll'!$C23)),1,0),0)</f>
        <v>0</v>
      </c>
      <c r="BC269" s="768">
        <f>IFERROR(IF(AND(NOT(YEAR(BC$3)&lt;=YEAR('Rent Roll'!$C23)+'Rent Roll'!$AB23-1),MOD(YEAR(BC$3),'Rent Roll'!$AA23)=MOD(YEAR('Rent Roll'!$C23),'Rent Roll'!$AA23),MONTH(BC$3)=MONTH('Rent Roll'!$C23)),1,0),0)</f>
        <v>0</v>
      </c>
      <c r="BD269" s="567">
        <f>IFERROR(IF(AND(NOT(YEAR(BD$3)&lt;=YEAR('Rent Roll'!$C23)+'Rent Roll'!$AB23-1),MOD(YEAR(BD$3),'Rent Roll'!$AA23)=MOD(YEAR('Rent Roll'!$C23),'Rent Roll'!$AA23),MONTH(BD$3)=MONTH('Rent Roll'!$C23)),1,0),0)</f>
        <v>0</v>
      </c>
      <c r="BE269" s="567">
        <f>IFERROR(IF(AND(NOT(YEAR(BE$3)&lt;=YEAR('Rent Roll'!$C23)+'Rent Roll'!$AB23-1),MOD(YEAR(BE$3),'Rent Roll'!$AA23)=MOD(YEAR('Rent Roll'!$C23),'Rent Roll'!$AA23),MONTH(BE$3)=MONTH('Rent Roll'!$C23)),1,0),0)</f>
        <v>0</v>
      </c>
      <c r="BF269" s="567">
        <f>IFERROR(IF(AND(NOT(YEAR(BF$3)&lt;=YEAR('Rent Roll'!$C23)+'Rent Roll'!$AB23-1),MOD(YEAR(BF$3),'Rent Roll'!$AA23)=MOD(YEAR('Rent Roll'!$C23),'Rent Roll'!$AA23),MONTH(BF$3)=MONTH('Rent Roll'!$C23)),1,0),0)</f>
        <v>0</v>
      </c>
      <c r="BG269" s="567">
        <f>IFERROR(IF(AND(NOT(YEAR(BG$3)&lt;=YEAR('Rent Roll'!$C23)+'Rent Roll'!$AB23-1),MOD(YEAR(BG$3),'Rent Roll'!$AA23)=MOD(YEAR('Rent Roll'!$C23),'Rent Roll'!$AA23),MONTH(BG$3)=MONTH('Rent Roll'!$C23)),1,0),0)</f>
        <v>0</v>
      </c>
      <c r="BH269" s="567">
        <f>IFERROR(IF(AND(NOT(YEAR(BH$3)&lt;=YEAR('Rent Roll'!$C23)+'Rent Roll'!$AB23-1),MOD(YEAR(BH$3),'Rent Roll'!$AA23)=MOD(YEAR('Rent Roll'!$C23),'Rent Roll'!$AA23),MONTH(BH$3)=MONTH('Rent Roll'!$C23)),1,0),0)</f>
        <v>0</v>
      </c>
      <c r="BI269" s="567">
        <f>IFERROR(IF(AND(NOT(YEAR(BI$3)&lt;=YEAR('Rent Roll'!$C23)+'Rent Roll'!$AB23-1),MOD(YEAR(BI$3),'Rent Roll'!$AA23)=MOD(YEAR('Rent Roll'!$C23),'Rent Roll'!$AA23),MONTH(BI$3)=MONTH('Rent Roll'!$C23)),1,0),0)</f>
        <v>0</v>
      </c>
      <c r="BJ269" s="567">
        <f>IFERROR(IF(AND(NOT(YEAR(BJ$3)&lt;=YEAR('Rent Roll'!$C23)+'Rent Roll'!$AB23-1),MOD(YEAR(BJ$3),'Rent Roll'!$AA23)=MOD(YEAR('Rent Roll'!$C23),'Rent Roll'!$AA23),MONTH(BJ$3)=MONTH('Rent Roll'!$C23)),1,0),0)</f>
        <v>0</v>
      </c>
      <c r="BK269" s="567">
        <f>IFERROR(IF(AND(NOT(YEAR(BK$3)&lt;=YEAR('Rent Roll'!$C23)+'Rent Roll'!$AB23-1),MOD(YEAR(BK$3),'Rent Roll'!$AA23)=MOD(YEAR('Rent Roll'!$C23),'Rent Roll'!$AA23),MONTH(BK$3)=MONTH('Rent Roll'!$C23)),1,0),0)</f>
        <v>0</v>
      </c>
      <c r="BL269" s="567">
        <f>IFERROR(IF(AND(NOT(YEAR(BL$3)&lt;=YEAR('Rent Roll'!$C23)+'Rent Roll'!$AB23-1),MOD(YEAR(BL$3),'Rent Roll'!$AA23)=MOD(YEAR('Rent Roll'!$C23),'Rent Roll'!$AA23),MONTH(BL$3)=MONTH('Rent Roll'!$C23)),1,0),0)</f>
        <v>0</v>
      </c>
      <c r="BM269" s="567">
        <f>IFERROR(IF(AND(NOT(YEAR(BM$3)&lt;=YEAR('Rent Roll'!$C23)+'Rent Roll'!$AB23-1),MOD(YEAR(BM$3),'Rent Roll'!$AA23)=MOD(YEAR('Rent Roll'!$C23),'Rent Roll'!$AA23),MONTH(BM$3)=MONTH('Rent Roll'!$C23)),1,0),0)</f>
        <v>0</v>
      </c>
      <c r="BN269" s="767">
        <f>IFERROR(IF(AND(NOT(YEAR(BN$3)&lt;=YEAR('Rent Roll'!$C23)+'Rent Roll'!$AB23-1),MOD(YEAR(BN$3),'Rent Roll'!$AA23)=MOD(YEAR('Rent Roll'!$C23),'Rent Roll'!$AA23),MONTH(BN$3)=MONTH('Rent Roll'!$C23)),1,0),0)</f>
        <v>0</v>
      </c>
      <c r="BO269" s="768">
        <f>IFERROR(IF(AND(NOT(YEAR(BO$3)&lt;=YEAR('Rent Roll'!$C23)+'Rent Roll'!$AB23-1),MOD(YEAR(BO$3),'Rent Roll'!$AA23)=MOD(YEAR('Rent Roll'!$C23),'Rent Roll'!$AA23),MONTH(BO$3)=MONTH('Rent Roll'!$C23)),1,0),0)</f>
        <v>0</v>
      </c>
      <c r="BP269" s="567">
        <f>IFERROR(IF(AND(NOT(YEAR(BP$3)&lt;=YEAR('Rent Roll'!$C23)+'Rent Roll'!$AB23-1),MOD(YEAR(BP$3),'Rent Roll'!$AA23)=MOD(YEAR('Rent Roll'!$C23),'Rent Roll'!$AA23),MONTH(BP$3)=MONTH('Rent Roll'!$C23)),1,0),0)</f>
        <v>0</v>
      </c>
      <c r="BQ269" s="567">
        <f>IFERROR(IF(AND(NOT(YEAR(BQ$3)&lt;=YEAR('Rent Roll'!$C23)+'Rent Roll'!$AB23-1),MOD(YEAR(BQ$3),'Rent Roll'!$AA23)=MOD(YEAR('Rent Roll'!$C23),'Rent Roll'!$AA23),MONTH(BQ$3)=MONTH('Rent Roll'!$C23)),1,0),0)</f>
        <v>0</v>
      </c>
      <c r="BR269" s="567">
        <f>IFERROR(IF(AND(NOT(YEAR(BR$3)&lt;=YEAR('Rent Roll'!$C23)+'Rent Roll'!$AB23-1),MOD(YEAR(BR$3),'Rent Roll'!$AA23)=MOD(YEAR('Rent Roll'!$C23),'Rent Roll'!$AA23),MONTH(BR$3)=MONTH('Rent Roll'!$C23)),1,0),0)</f>
        <v>0</v>
      </c>
      <c r="BS269" s="567">
        <f>IFERROR(IF(AND(NOT(YEAR(BS$3)&lt;=YEAR('Rent Roll'!$C23)+'Rent Roll'!$AB23-1),MOD(YEAR(BS$3),'Rent Roll'!$AA23)=MOD(YEAR('Rent Roll'!$C23),'Rent Roll'!$AA23),MONTH(BS$3)=MONTH('Rent Roll'!$C23)),1,0),0)</f>
        <v>0</v>
      </c>
      <c r="BT269" s="567">
        <f>IFERROR(IF(AND(NOT(YEAR(BT$3)&lt;=YEAR('Rent Roll'!$C23)+'Rent Roll'!$AB23-1),MOD(YEAR(BT$3),'Rent Roll'!$AA23)=MOD(YEAR('Rent Roll'!$C23),'Rent Roll'!$AA23),MONTH(BT$3)=MONTH('Rent Roll'!$C23)),1,0),0)</f>
        <v>0</v>
      </c>
      <c r="BU269" s="567">
        <f>IFERROR(IF(AND(NOT(YEAR(BU$3)&lt;=YEAR('Rent Roll'!$C23)+'Rent Roll'!$AB23-1),MOD(YEAR(BU$3),'Rent Roll'!$AA23)=MOD(YEAR('Rent Roll'!$C23),'Rent Roll'!$AA23),MONTH(BU$3)=MONTH('Rent Roll'!$C23)),1,0),0)</f>
        <v>0</v>
      </c>
      <c r="BV269" s="567">
        <f>IFERROR(IF(AND(NOT(YEAR(BV$3)&lt;=YEAR('Rent Roll'!$C23)+'Rent Roll'!$AB23-1),MOD(YEAR(BV$3),'Rent Roll'!$AA23)=MOD(YEAR('Rent Roll'!$C23),'Rent Roll'!$AA23),MONTH(BV$3)=MONTH('Rent Roll'!$C23)),1,0),0)</f>
        <v>0</v>
      </c>
      <c r="BW269" s="567">
        <f>IFERROR(IF(AND(NOT(YEAR(BW$3)&lt;=YEAR('Rent Roll'!$C23)+'Rent Roll'!$AB23-1),MOD(YEAR(BW$3),'Rent Roll'!$AA23)=MOD(YEAR('Rent Roll'!$C23),'Rent Roll'!$AA23),MONTH(BW$3)=MONTH('Rent Roll'!$C23)),1,0),0)</f>
        <v>0</v>
      </c>
      <c r="BX269" s="567">
        <f>IFERROR(IF(AND(NOT(YEAR(BX$3)&lt;=YEAR('Rent Roll'!$C23)+'Rent Roll'!$AB23-1),MOD(YEAR(BX$3),'Rent Roll'!$AA23)=MOD(YEAR('Rent Roll'!$C23),'Rent Roll'!$AA23),MONTH(BX$3)=MONTH('Rent Roll'!$C23)),1,0),0)</f>
        <v>0</v>
      </c>
      <c r="BY269" s="567">
        <f>IFERROR(IF(AND(NOT(YEAR(BY$3)&lt;=YEAR('Rent Roll'!$C23)+'Rent Roll'!$AB23-1),MOD(YEAR(BY$3),'Rent Roll'!$AA23)=MOD(YEAR('Rent Roll'!$C23),'Rent Roll'!$AA23),MONTH(BY$3)=MONTH('Rent Roll'!$C23)),1,0),0)</f>
        <v>0</v>
      </c>
      <c r="BZ269" s="767">
        <f>IFERROR(IF(AND(NOT(YEAR(BZ$3)&lt;=YEAR('Rent Roll'!$C23)+'Rent Roll'!$AB23-1),MOD(YEAR(BZ$3),'Rent Roll'!$AA23)=MOD(YEAR('Rent Roll'!$C23),'Rent Roll'!$AA23),MONTH(BZ$3)=MONTH('Rent Roll'!$C23)),1,0),0)</f>
        <v>0</v>
      </c>
      <c r="CA269" s="768">
        <f>IFERROR(IF(AND(NOT(YEAR(CA$3)&lt;=YEAR('Rent Roll'!$C23)+'Rent Roll'!$AB23-1),MOD(YEAR(CA$3),'Rent Roll'!$AA23)=MOD(YEAR('Rent Roll'!$C23),'Rent Roll'!$AA23),MONTH(CA$3)=MONTH('Rent Roll'!$C23)),1,0),0)</f>
        <v>0</v>
      </c>
      <c r="CB269" s="567">
        <f>IFERROR(IF(AND(NOT(YEAR(CB$3)&lt;=YEAR('Rent Roll'!$C23)+'Rent Roll'!$AB23-1),MOD(YEAR(CB$3),'Rent Roll'!$AA23)=MOD(YEAR('Rent Roll'!$C23),'Rent Roll'!$AA23),MONTH(CB$3)=MONTH('Rent Roll'!$C23)),1,0),0)</f>
        <v>0</v>
      </c>
      <c r="CC269" s="567">
        <f>IFERROR(IF(AND(NOT(YEAR(CC$3)&lt;=YEAR('Rent Roll'!$C23)+'Rent Roll'!$AB23-1),MOD(YEAR(CC$3),'Rent Roll'!$AA23)=MOD(YEAR('Rent Roll'!$C23),'Rent Roll'!$AA23),MONTH(CC$3)=MONTH('Rent Roll'!$C23)),1,0),0)</f>
        <v>0</v>
      </c>
      <c r="CD269" s="567">
        <f>IFERROR(IF(AND(NOT(YEAR(CD$3)&lt;=YEAR('Rent Roll'!$C23)+'Rent Roll'!$AB23-1),MOD(YEAR(CD$3),'Rent Roll'!$AA23)=MOD(YEAR('Rent Roll'!$C23),'Rent Roll'!$AA23),MONTH(CD$3)=MONTH('Rent Roll'!$C23)),1,0),0)</f>
        <v>0</v>
      </c>
      <c r="CE269" s="567">
        <f>IFERROR(IF(AND(NOT(YEAR(CE$3)&lt;=YEAR('Rent Roll'!$C23)+'Rent Roll'!$AB23-1),MOD(YEAR(CE$3),'Rent Roll'!$AA23)=MOD(YEAR('Rent Roll'!$C23),'Rent Roll'!$AA23),MONTH(CE$3)=MONTH('Rent Roll'!$C23)),1,0),0)</f>
        <v>0</v>
      </c>
      <c r="CF269" s="567">
        <f>IFERROR(IF(AND(NOT(YEAR(CF$3)&lt;=YEAR('Rent Roll'!$C23)+'Rent Roll'!$AB23-1),MOD(YEAR(CF$3),'Rent Roll'!$AA23)=MOD(YEAR('Rent Roll'!$C23),'Rent Roll'!$AA23),MONTH(CF$3)=MONTH('Rent Roll'!$C23)),1,0),0)</f>
        <v>0</v>
      </c>
      <c r="CG269" s="567">
        <f>IFERROR(IF(AND(NOT(YEAR(CG$3)&lt;=YEAR('Rent Roll'!$C23)+'Rent Roll'!$AB23-1),MOD(YEAR(CG$3),'Rent Roll'!$AA23)=MOD(YEAR('Rent Roll'!$C23),'Rent Roll'!$AA23),MONTH(CG$3)=MONTH('Rent Roll'!$C23)),1,0),0)</f>
        <v>0</v>
      </c>
      <c r="CH269" s="567">
        <f>IFERROR(IF(AND(NOT(YEAR(CH$3)&lt;=YEAR('Rent Roll'!$C23)+'Rent Roll'!$AB23-1),MOD(YEAR(CH$3),'Rent Roll'!$AA23)=MOD(YEAR('Rent Roll'!$C23),'Rent Roll'!$AA23),MONTH(CH$3)=MONTH('Rent Roll'!$C23)),1,0),0)</f>
        <v>0</v>
      </c>
      <c r="CI269" s="567">
        <f>IFERROR(IF(AND(NOT(YEAR(CI$3)&lt;=YEAR('Rent Roll'!$C23)+'Rent Roll'!$AB23-1),MOD(YEAR(CI$3),'Rent Roll'!$AA23)=MOD(YEAR('Rent Roll'!$C23),'Rent Roll'!$AA23),MONTH(CI$3)=MONTH('Rent Roll'!$C23)),1,0),0)</f>
        <v>0</v>
      </c>
      <c r="CJ269" s="567">
        <f>IFERROR(IF(AND(NOT(YEAR(CJ$3)&lt;=YEAR('Rent Roll'!$C23)+'Rent Roll'!$AB23-1),MOD(YEAR(CJ$3),'Rent Roll'!$AA23)=MOD(YEAR('Rent Roll'!$C23),'Rent Roll'!$AA23),MONTH(CJ$3)=MONTH('Rent Roll'!$C23)),1,0),0)</f>
        <v>0</v>
      </c>
      <c r="CK269" s="567">
        <f>IFERROR(IF(AND(NOT(YEAR(CK$3)&lt;=YEAR('Rent Roll'!$C23)+'Rent Roll'!$AB23-1),MOD(YEAR(CK$3),'Rent Roll'!$AA23)=MOD(YEAR('Rent Roll'!$C23),'Rent Roll'!$AA23),MONTH(CK$3)=MONTH('Rent Roll'!$C23)),1,0),0)</f>
        <v>0</v>
      </c>
      <c r="CL269" s="767">
        <f>IFERROR(IF(AND(NOT(YEAR(CL$3)&lt;=YEAR('Rent Roll'!$C23)+'Rent Roll'!$AB23-1),MOD(YEAR(CL$3),'Rent Roll'!$AA23)=MOD(YEAR('Rent Roll'!$C23),'Rent Roll'!$AA23),MONTH(CL$3)=MONTH('Rent Roll'!$C23)),1,0),0)</f>
        <v>0</v>
      </c>
      <c r="CM269" s="768">
        <f>IFERROR(IF(AND(NOT(YEAR(CM$3)&lt;=YEAR('Rent Roll'!$C23)+'Rent Roll'!$AB23-1),MOD(YEAR(CM$3),'Rent Roll'!$AA23)=MOD(YEAR('Rent Roll'!$C23),'Rent Roll'!$AA23),MONTH(CM$3)=MONTH('Rent Roll'!$C23)),1,0),0)</f>
        <v>0</v>
      </c>
      <c r="CN269" s="567">
        <f>IFERROR(IF(AND(NOT(YEAR(CN$3)&lt;=YEAR('Rent Roll'!$C23)+'Rent Roll'!$AB23-1),MOD(YEAR(CN$3),'Rent Roll'!$AA23)=MOD(YEAR('Rent Roll'!$C23),'Rent Roll'!$AA23),MONTH(CN$3)=MONTH('Rent Roll'!$C23)),1,0),0)</f>
        <v>0</v>
      </c>
      <c r="CO269" s="567">
        <f>IFERROR(IF(AND(NOT(YEAR(CO$3)&lt;=YEAR('Rent Roll'!$C23)+'Rent Roll'!$AB23-1),MOD(YEAR(CO$3),'Rent Roll'!$AA23)=MOD(YEAR('Rent Roll'!$C23),'Rent Roll'!$AA23),MONTH(CO$3)=MONTH('Rent Roll'!$C23)),1,0),0)</f>
        <v>0</v>
      </c>
      <c r="CP269" s="567">
        <f>IFERROR(IF(AND(NOT(YEAR(CP$3)&lt;=YEAR('Rent Roll'!$C23)+'Rent Roll'!$AB23-1),MOD(YEAR(CP$3),'Rent Roll'!$AA23)=MOD(YEAR('Rent Roll'!$C23),'Rent Roll'!$AA23),MONTH(CP$3)=MONTH('Rent Roll'!$C23)),1,0),0)</f>
        <v>0</v>
      </c>
      <c r="CQ269" s="567">
        <f>IFERROR(IF(AND(NOT(YEAR(CQ$3)&lt;=YEAR('Rent Roll'!$C23)+'Rent Roll'!$AB23-1),MOD(YEAR(CQ$3),'Rent Roll'!$AA23)=MOD(YEAR('Rent Roll'!$C23),'Rent Roll'!$AA23),MONTH(CQ$3)=MONTH('Rent Roll'!$C23)),1,0),0)</f>
        <v>0</v>
      </c>
      <c r="CR269" s="567">
        <f>IFERROR(IF(AND(NOT(YEAR(CR$3)&lt;=YEAR('Rent Roll'!$C23)+'Rent Roll'!$AB23-1),MOD(YEAR(CR$3),'Rent Roll'!$AA23)=MOD(YEAR('Rent Roll'!$C23),'Rent Roll'!$AA23),MONTH(CR$3)=MONTH('Rent Roll'!$C23)),1,0),0)</f>
        <v>0</v>
      </c>
      <c r="CS269" s="567">
        <f>IFERROR(IF(AND(NOT(YEAR(CS$3)&lt;=YEAR('Rent Roll'!$C23)+'Rent Roll'!$AB23-1),MOD(YEAR(CS$3),'Rent Roll'!$AA23)=MOD(YEAR('Rent Roll'!$C23),'Rent Roll'!$AA23),MONTH(CS$3)=MONTH('Rent Roll'!$C23)),1,0),0)</f>
        <v>0</v>
      </c>
      <c r="CT269" s="567">
        <f>IFERROR(IF(AND(NOT(YEAR(CT$3)&lt;=YEAR('Rent Roll'!$C23)+'Rent Roll'!$AB23-1),MOD(YEAR(CT$3),'Rent Roll'!$AA23)=MOD(YEAR('Rent Roll'!$C23),'Rent Roll'!$AA23),MONTH(CT$3)=MONTH('Rent Roll'!$C23)),1,0),0)</f>
        <v>0</v>
      </c>
      <c r="CU269" s="567">
        <f>IFERROR(IF(AND(NOT(YEAR(CU$3)&lt;=YEAR('Rent Roll'!$C23)+'Rent Roll'!$AB23-1),MOD(YEAR(CU$3),'Rent Roll'!$AA23)=MOD(YEAR('Rent Roll'!$C23),'Rent Roll'!$AA23),MONTH(CU$3)=MONTH('Rent Roll'!$C23)),1,0),0)</f>
        <v>0</v>
      </c>
      <c r="CV269" s="567">
        <f>IFERROR(IF(AND(NOT(YEAR(CV$3)&lt;=YEAR('Rent Roll'!$C23)+'Rent Roll'!$AB23-1),MOD(YEAR(CV$3),'Rent Roll'!$AA23)=MOD(YEAR('Rent Roll'!$C23),'Rent Roll'!$AA23),MONTH(CV$3)=MONTH('Rent Roll'!$C23)),1,0),0)</f>
        <v>0</v>
      </c>
      <c r="CW269" s="567">
        <f>IFERROR(IF(AND(NOT(YEAR(CW$3)&lt;=YEAR('Rent Roll'!$C23)+'Rent Roll'!$AB23-1),MOD(YEAR(CW$3),'Rent Roll'!$AA23)=MOD(YEAR('Rent Roll'!$C23),'Rent Roll'!$AA23),MONTH(CW$3)=MONTH('Rent Roll'!$C23)),1,0),0)</f>
        <v>0</v>
      </c>
      <c r="CX269" s="767">
        <f>IFERROR(IF(AND(NOT(YEAR(CX$3)&lt;=YEAR('Rent Roll'!$C23)+'Rent Roll'!$AB23-1),MOD(YEAR(CX$3),'Rent Roll'!$AA23)=MOD(YEAR('Rent Roll'!$C23),'Rent Roll'!$AA23),MONTH(CX$3)=MONTH('Rent Roll'!$C23)),1,0),0)</f>
        <v>0</v>
      </c>
      <c r="CY269" s="768">
        <f>IFERROR(IF(AND(NOT(YEAR(CY$3)&lt;=YEAR('Rent Roll'!$C23)+'Rent Roll'!$AB23-1),MOD(YEAR(CY$3),'Rent Roll'!$AA23)=MOD(YEAR('Rent Roll'!$C23),'Rent Roll'!$AA23),MONTH(CY$3)=MONTH('Rent Roll'!$C23)),1,0),0)</f>
        <v>0</v>
      </c>
      <c r="CZ269" s="567">
        <f>IFERROR(IF(AND(NOT(YEAR(CZ$3)&lt;=YEAR('Rent Roll'!$C23)+'Rent Roll'!$AB23-1),MOD(YEAR(CZ$3),'Rent Roll'!$AA23)=MOD(YEAR('Rent Roll'!$C23),'Rent Roll'!$AA23),MONTH(CZ$3)=MONTH('Rent Roll'!$C23)),1,0),0)</f>
        <v>0</v>
      </c>
      <c r="DA269" s="567">
        <f>IFERROR(IF(AND(NOT(YEAR(DA$3)&lt;=YEAR('Rent Roll'!$C23)+'Rent Roll'!$AB23-1),MOD(YEAR(DA$3),'Rent Roll'!$AA23)=MOD(YEAR('Rent Roll'!$C23),'Rent Roll'!$AA23),MONTH(DA$3)=MONTH('Rent Roll'!$C23)),1,0),0)</f>
        <v>0</v>
      </c>
      <c r="DB269" s="567">
        <f>IFERROR(IF(AND(NOT(YEAR(DB$3)&lt;=YEAR('Rent Roll'!$C23)+'Rent Roll'!$AB23-1),MOD(YEAR(DB$3),'Rent Roll'!$AA23)=MOD(YEAR('Rent Roll'!$C23),'Rent Roll'!$AA23),MONTH(DB$3)=MONTH('Rent Roll'!$C23)),1,0),0)</f>
        <v>0</v>
      </c>
      <c r="DC269" s="567">
        <f>IFERROR(IF(AND(NOT(YEAR(DC$3)&lt;=YEAR('Rent Roll'!$C23)+'Rent Roll'!$AB23-1),MOD(YEAR(DC$3),'Rent Roll'!$AA23)=MOD(YEAR('Rent Roll'!$C23),'Rent Roll'!$AA23),MONTH(DC$3)=MONTH('Rent Roll'!$C23)),1,0),0)</f>
        <v>0</v>
      </c>
      <c r="DD269" s="567">
        <f>IFERROR(IF(AND(NOT(YEAR(DD$3)&lt;=YEAR('Rent Roll'!$C23)+'Rent Roll'!$AB23-1),MOD(YEAR(DD$3),'Rent Roll'!$AA23)=MOD(YEAR('Rent Roll'!$C23),'Rent Roll'!$AA23),MONTH(DD$3)=MONTH('Rent Roll'!$C23)),1,0),0)</f>
        <v>0</v>
      </c>
      <c r="DE269" s="567">
        <f>IFERROR(IF(AND(NOT(YEAR(DE$3)&lt;=YEAR('Rent Roll'!$C23)+'Rent Roll'!$AB23-1),MOD(YEAR(DE$3),'Rent Roll'!$AA23)=MOD(YEAR('Rent Roll'!$C23),'Rent Roll'!$AA23),MONTH(DE$3)=MONTH('Rent Roll'!$C23)),1,0),0)</f>
        <v>0</v>
      </c>
      <c r="DF269" s="567">
        <f>IFERROR(IF(AND(NOT(YEAR(DF$3)&lt;=YEAR('Rent Roll'!$C23)+'Rent Roll'!$AB23-1),MOD(YEAR(DF$3),'Rent Roll'!$AA23)=MOD(YEAR('Rent Roll'!$C23),'Rent Roll'!$AA23),MONTH(DF$3)=MONTH('Rent Roll'!$C23)),1,0),0)</f>
        <v>0</v>
      </c>
      <c r="DG269" s="567">
        <f>IFERROR(IF(AND(NOT(YEAR(DG$3)&lt;=YEAR('Rent Roll'!$C23)+'Rent Roll'!$AB23-1),MOD(YEAR(DG$3),'Rent Roll'!$AA23)=MOD(YEAR('Rent Roll'!$C23),'Rent Roll'!$AA23),MONTH(DG$3)=MONTH('Rent Roll'!$C23)),1,0),0)</f>
        <v>0</v>
      </c>
      <c r="DH269" s="567">
        <f>IFERROR(IF(AND(NOT(YEAR(DH$3)&lt;=YEAR('Rent Roll'!$C23)+'Rent Roll'!$AB23-1),MOD(YEAR(DH$3),'Rent Roll'!$AA23)=MOD(YEAR('Rent Roll'!$C23),'Rent Roll'!$AA23),MONTH(DH$3)=MONTH('Rent Roll'!$C23)),1,0),0)</f>
        <v>0</v>
      </c>
      <c r="DI269" s="567">
        <f>IFERROR(IF(AND(NOT(YEAR(DI$3)&lt;=YEAR('Rent Roll'!$C23)+'Rent Roll'!$AB23-1),MOD(YEAR(DI$3),'Rent Roll'!$AA23)=MOD(YEAR('Rent Roll'!$C23),'Rent Roll'!$AA23),MONTH(DI$3)=MONTH('Rent Roll'!$C23)),1,0),0)</f>
        <v>0</v>
      </c>
      <c r="DJ269" s="767">
        <f>IFERROR(IF(AND(NOT(YEAR(DJ$3)&lt;=YEAR('Rent Roll'!$C23)+'Rent Roll'!$AB23-1),MOD(YEAR(DJ$3),'Rent Roll'!$AA23)=MOD(YEAR('Rent Roll'!$C23),'Rent Roll'!$AA23),MONTH(DJ$3)=MONTH('Rent Roll'!$C23)),1,0),0)</f>
        <v>0</v>
      </c>
      <c r="DK269" s="768">
        <f>IFERROR(IF(AND(NOT(YEAR(DK$3)&lt;=YEAR('Rent Roll'!$C23)+'Rent Roll'!$AB23-1),MOD(YEAR(DK$3),'Rent Roll'!$AA23)=MOD(YEAR('Rent Roll'!$C23),'Rent Roll'!$AA23),MONTH(DK$3)=MONTH('Rent Roll'!$C23)),1,0),0)</f>
        <v>0</v>
      </c>
      <c r="DL269" s="567">
        <f>IFERROR(IF(AND(NOT(YEAR(DL$3)&lt;=YEAR('Rent Roll'!$C23)+'Rent Roll'!$AB23-1),MOD(YEAR(DL$3),'Rent Roll'!$AA23)=MOD(YEAR('Rent Roll'!$C23),'Rent Roll'!$AA23),MONTH(DL$3)=MONTH('Rent Roll'!$C23)),1,0),0)</f>
        <v>0</v>
      </c>
      <c r="DM269" s="567">
        <f>IFERROR(IF(AND(NOT(YEAR(DM$3)&lt;=YEAR('Rent Roll'!$C23)+'Rent Roll'!$AB23-1),MOD(YEAR(DM$3),'Rent Roll'!$AA23)=MOD(YEAR('Rent Roll'!$C23),'Rent Roll'!$AA23),MONTH(DM$3)=MONTH('Rent Roll'!$C23)),1,0),0)</f>
        <v>0</v>
      </c>
      <c r="DN269" s="567">
        <f>IFERROR(IF(AND(NOT(YEAR(DN$3)&lt;=YEAR('Rent Roll'!$C23)+'Rent Roll'!$AB23-1),MOD(YEAR(DN$3),'Rent Roll'!$AA23)=MOD(YEAR('Rent Roll'!$C23),'Rent Roll'!$AA23),MONTH(DN$3)=MONTH('Rent Roll'!$C23)),1,0),0)</f>
        <v>0</v>
      </c>
      <c r="DO269" s="567">
        <f>IFERROR(IF(AND(NOT(YEAR(DO$3)&lt;=YEAR('Rent Roll'!$C23)+'Rent Roll'!$AB23-1),MOD(YEAR(DO$3),'Rent Roll'!$AA23)=MOD(YEAR('Rent Roll'!$C23),'Rent Roll'!$AA23),MONTH(DO$3)=MONTH('Rent Roll'!$C23)),1,0),0)</f>
        <v>0</v>
      </c>
      <c r="DP269" s="567">
        <f>IFERROR(IF(AND(NOT(YEAR(DP$3)&lt;=YEAR('Rent Roll'!$C23)+'Rent Roll'!$AB23-1),MOD(YEAR(DP$3),'Rent Roll'!$AA23)=MOD(YEAR('Rent Roll'!$C23),'Rent Roll'!$AA23),MONTH(DP$3)=MONTH('Rent Roll'!$C23)),1,0),0)</f>
        <v>0</v>
      </c>
      <c r="DQ269" s="567">
        <f>IFERROR(IF(AND(NOT(YEAR(DQ$3)&lt;=YEAR('Rent Roll'!$C23)+'Rent Roll'!$AB23-1),MOD(YEAR(DQ$3),'Rent Roll'!$AA23)=MOD(YEAR('Rent Roll'!$C23),'Rent Roll'!$AA23),MONTH(DQ$3)=MONTH('Rent Roll'!$C23)),1,0),0)</f>
        <v>0</v>
      </c>
      <c r="DR269" s="567">
        <f>IFERROR(IF(AND(NOT(YEAR(DR$3)&lt;=YEAR('Rent Roll'!$C23)+'Rent Roll'!$AB23-1),MOD(YEAR(DR$3),'Rent Roll'!$AA23)=MOD(YEAR('Rent Roll'!$C23),'Rent Roll'!$AA23),MONTH(DR$3)=MONTH('Rent Roll'!$C23)),1,0),0)</f>
        <v>0</v>
      </c>
      <c r="DS269" s="567">
        <f>IFERROR(IF(AND(NOT(YEAR(DS$3)&lt;=YEAR('Rent Roll'!$C23)+'Rent Roll'!$AB23-1),MOD(YEAR(DS$3),'Rent Roll'!$AA23)=MOD(YEAR('Rent Roll'!$C23),'Rent Roll'!$AA23),MONTH(DS$3)=MONTH('Rent Roll'!$C23)),1,0),0)</f>
        <v>0</v>
      </c>
      <c r="DT269" s="567">
        <f>IFERROR(IF(AND(NOT(YEAR(DT$3)&lt;=YEAR('Rent Roll'!$C23)+'Rent Roll'!$AB23-1),MOD(YEAR(DT$3),'Rent Roll'!$AA23)=MOD(YEAR('Rent Roll'!$C23),'Rent Roll'!$AA23),MONTH(DT$3)=MONTH('Rent Roll'!$C23)),1,0),0)</f>
        <v>0</v>
      </c>
      <c r="DU269" s="567">
        <f>IFERROR(IF(AND(NOT(YEAR(DU$3)&lt;=YEAR('Rent Roll'!$C23)+'Rent Roll'!$AB23-1),MOD(YEAR(DU$3),'Rent Roll'!$AA23)=MOD(YEAR('Rent Roll'!$C23),'Rent Roll'!$AA23),MONTH(DU$3)=MONTH('Rent Roll'!$C23)),1,0),0)</f>
        <v>0</v>
      </c>
      <c r="DV269" s="567">
        <f>IFERROR(IF(AND(NOT(YEAR(DV$3)&lt;=YEAR('Rent Roll'!$C23)+'Rent Roll'!$AB23-1),MOD(YEAR(DV$3),'Rent Roll'!$AA23)=MOD(YEAR('Rent Roll'!$C23),'Rent Roll'!$AA23),MONTH(DV$3)=MONTH('Rent Roll'!$C23)),1,0),0)</f>
        <v>0</v>
      </c>
    </row>
    <row r="270" spans="1:126" s="568" customFormat="1" ht="12" customHeight="1" outlineLevel="1" x14ac:dyDescent="0.4">
      <c r="A270" s="732"/>
      <c r="B270" s="564">
        <f>'Rent Roll'!$B24</f>
        <v>0</v>
      </c>
      <c r="C270" s="566"/>
      <c r="D270" s="566"/>
      <c r="E270" s="566"/>
      <c r="F270" s="778">
        <f>IFERROR(IF(AND(NOT(YEAR(F$3)&lt;=YEAR('Rent Roll'!$C24)+'Rent Roll'!$AB24-1),MOD(YEAR(F$3),'Rent Roll'!$AA24)=MOD(YEAR('Rent Roll'!$C24),'Rent Roll'!$AA24),MONTH(F$3)=MONTH('Rent Roll'!$C24)),1,0),0)</f>
        <v>0</v>
      </c>
      <c r="G270" s="768">
        <f>IFERROR(IF(AND(NOT(YEAR(G$3)&lt;=YEAR('Rent Roll'!$C24)+'Rent Roll'!$AB24-1),MOD(YEAR(G$3),'Rent Roll'!$AA24)=MOD(YEAR('Rent Roll'!$C24),'Rent Roll'!$AA24),MONTH(G$3)=MONTH('Rent Roll'!$C24)),1,0),0)</f>
        <v>0</v>
      </c>
      <c r="H270" s="567">
        <f>IFERROR(IF(AND(NOT(YEAR(H$3)&lt;=YEAR('Rent Roll'!$C24)+'Rent Roll'!$AB24-1),MOD(YEAR(H$3),'Rent Roll'!$AA24)=MOD(YEAR('Rent Roll'!$C24),'Rent Roll'!$AA24),MONTH(H$3)=MONTH('Rent Roll'!$C24)),1,0),0)</f>
        <v>0</v>
      </c>
      <c r="I270" s="567">
        <f>IFERROR(IF(AND(NOT(YEAR(I$3)&lt;=YEAR('Rent Roll'!$C24)+'Rent Roll'!$AB24-1),MOD(YEAR(I$3),'Rent Roll'!$AA24)=MOD(YEAR('Rent Roll'!$C24),'Rent Roll'!$AA24),MONTH(I$3)=MONTH('Rent Roll'!$C24)),1,0),0)</f>
        <v>0</v>
      </c>
      <c r="J270" s="567">
        <f>IFERROR(IF(AND(NOT(YEAR(J$3)&lt;=YEAR('Rent Roll'!$C24)+'Rent Roll'!$AB24-1),MOD(YEAR(J$3),'Rent Roll'!$AA24)=MOD(YEAR('Rent Roll'!$C24),'Rent Roll'!$AA24),MONTH(J$3)=MONTH('Rent Roll'!$C24)),1,0),0)</f>
        <v>0</v>
      </c>
      <c r="K270" s="567">
        <f>IFERROR(IF(AND(NOT(YEAR(K$3)&lt;=YEAR('Rent Roll'!$C24)+'Rent Roll'!$AB24-1),MOD(YEAR(K$3),'Rent Roll'!$AA24)=MOD(YEAR('Rent Roll'!$C24),'Rent Roll'!$AA24),MONTH(K$3)=MONTH('Rent Roll'!$C24)),1,0),0)</f>
        <v>0</v>
      </c>
      <c r="L270" s="567">
        <f>IFERROR(IF(AND(NOT(YEAR(L$3)&lt;=YEAR('Rent Roll'!$C24)+'Rent Roll'!$AB24-1),MOD(YEAR(L$3),'Rent Roll'!$AA24)=MOD(YEAR('Rent Roll'!$C24),'Rent Roll'!$AA24),MONTH(L$3)=MONTH('Rent Roll'!$C24)),1,0),0)</f>
        <v>0</v>
      </c>
      <c r="M270" s="567">
        <f>IFERROR(IF(AND(NOT(YEAR(M$3)&lt;=YEAR('Rent Roll'!$C24)+'Rent Roll'!$AB24-1),MOD(YEAR(M$3),'Rent Roll'!$AA24)=MOD(YEAR('Rent Roll'!$C24),'Rent Roll'!$AA24),MONTH(M$3)=MONTH('Rent Roll'!$C24)),1,0),0)</f>
        <v>0</v>
      </c>
      <c r="N270" s="567">
        <f>IFERROR(IF(AND(NOT(YEAR(N$3)&lt;=YEAR('Rent Roll'!$C24)+'Rent Roll'!$AB24-1),MOD(YEAR(N$3),'Rent Roll'!$AA24)=MOD(YEAR('Rent Roll'!$C24),'Rent Roll'!$AA24),MONTH(N$3)=MONTH('Rent Roll'!$C24)),1,0),0)</f>
        <v>0</v>
      </c>
      <c r="O270" s="567">
        <f>IFERROR(IF(AND(NOT(YEAR(O$3)&lt;=YEAR('Rent Roll'!$C24)+'Rent Roll'!$AB24-1),MOD(YEAR(O$3),'Rent Roll'!$AA24)=MOD(YEAR('Rent Roll'!$C24),'Rent Roll'!$AA24),MONTH(O$3)=MONTH('Rent Roll'!$C24)),1,0),0)</f>
        <v>0</v>
      </c>
      <c r="P270" s="567">
        <f>IFERROR(IF(AND(NOT(YEAR(P$3)&lt;=YEAR('Rent Roll'!$C24)+'Rent Roll'!$AB24-1),MOD(YEAR(P$3),'Rent Roll'!$AA24)=MOD(YEAR('Rent Roll'!$C24),'Rent Roll'!$AA24),MONTH(P$3)=MONTH('Rent Roll'!$C24)),1,0),0)</f>
        <v>0</v>
      </c>
      <c r="Q270" s="567">
        <f>IFERROR(IF(AND(NOT(YEAR(Q$3)&lt;=YEAR('Rent Roll'!$C24)+'Rent Roll'!$AB24-1),MOD(YEAR(Q$3),'Rent Roll'!$AA24)=MOD(YEAR('Rent Roll'!$C24),'Rent Roll'!$AA24),MONTH(Q$3)=MONTH('Rent Roll'!$C24)),1,0),0)</f>
        <v>0</v>
      </c>
      <c r="R270" s="767">
        <f>IFERROR(IF(AND(NOT(YEAR(R$3)&lt;=YEAR('Rent Roll'!$C24)+'Rent Roll'!$AB24-1),MOD(YEAR(R$3),'Rent Roll'!$AA24)=MOD(YEAR('Rent Roll'!$C24),'Rent Roll'!$AA24),MONTH(R$3)=MONTH('Rent Roll'!$C24)),1,0),0)</f>
        <v>0</v>
      </c>
      <c r="S270" s="768">
        <f>IFERROR(IF(AND(NOT(YEAR(S$3)&lt;=YEAR('Rent Roll'!$C24)+'Rent Roll'!$AB24-1),MOD(YEAR(S$3),'Rent Roll'!$AA24)=MOD(YEAR('Rent Roll'!$C24),'Rent Roll'!$AA24),MONTH(S$3)=MONTH('Rent Roll'!$C24)),1,0),0)</f>
        <v>0</v>
      </c>
      <c r="T270" s="567">
        <f>IFERROR(IF(AND(NOT(YEAR(T$3)&lt;=YEAR('Rent Roll'!$C24)+'Rent Roll'!$AB24-1),MOD(YEAR(T$3),'Rent Roll'!$AA24)=MOD(YEAR('Rent Roll'!$C24),'Rent Roll'!$AA24),MONTH(T$3)=MONTH('Rent Roll'!$C24)),1,0),0)</f>
        <v>0</v>
      </c>
      <c r="U270" s="567">
        <f>IFERROR(IF(AND(NOT(YEAR(U$3)&lt;=YEAR('Rent Roll'!$C24)+'Rent Roll'!$AB24-1),MOD(YEAR(U$3),'Rent Roll'!$AA24)=MOD(YEAR('Rent Roll'!$C24),'Rent Roll'!$AA24),MONTH(U$3)=MONTH('Rent Roll'!$C24)),1,0),0)</f>
        <v>0</v>
      </c>
      <c r="V270" s="567">
        <f>IFERROR(IF(AND(NOT(YEAR(V$3)&lt;=YEAR('Rent Roll'!$C24)+'Rent Roll'!$AB24-1),MOD(YEAR(V$3),'Rent Roll'!$AA24)=MOD(YEAR('Rent Roll'!$C24),'Rent Roll'!$AA24),MONTH(V$3)=MONTH('Rent Roll'!$C24)),1,0),0)</f>
        <v>0</v>
      </c>
      <c r="W270" s="567">
        <f>IFERROR(IF(AND(NOT(YEAR(W$3)&lt;=YEAR('Rent Roll'!$C24)+'Rent Roll'!$AB24-1),MOD(YEAR(W$3),'Rent Roll'!$AA24)=MOD(YEAR('Rent Roll'!$C24),'Rent Roll'!$AA24),MONTH(W$3)=MONTH('Rent Roll'!$C24)),1,0),0)</f>
        <v>0</v>
      </c>
      <c r="X270" s="567">
        <f>IFERROR(IF(AND(NOT(YEAR(X$3)&lt;=YEAR('Rent Roll'!$C24)+'Rent Roll'!$AB24-1),MOD(YEAR(X$3),'Rent Roll'!$AA24)=MOD(YEAR('Rent Roll'!$C24),'Rent Roll'!$AA24),MONTH(X$3)=MONTH('Rent Roll'!$C24)),1,0),0)</f>
        <v>0</v>
      </c>
      <c r="Y270" s="567">
        <f>IFERROR(IF(AND(NOT(YEAR(Y$3)&lt;=YEAR('Rent Roll'!$C24)+'Rent Roll'!$AB24-1),MOD(YEAR(Y$3),'Rent Roll'!$AA24)=MOD(YEAR('Rent Roll'!$C24),'Rent Roll'!$AA24),MONTH(Y$3)=MONTH('Rent Roll'!$C24)),1,0),0)</f>
        <v>0</v>
      </c>
      <c r="Z270" s="567">
        <f>IFERROR(IF(AND(NOT(YEAR(Z$3)&lt;=YEAR('Rent Roll'!$C24)+'Rent Roll'!$AB24-1),MOD(YEAR(Z$3),'Rent Roll'!$AA24)=MOD(YEAR('Rent Roll'!$C24),'Rent Roll'!$AA24),MONTH(Z$3)=MONTH('Rent Roll'!$C24)),1,0),0)</f>
        <v>0</v>
      </c>
      <c r="AA270" s="567">
        <f>IFERROR(IF(AND(NOT(YEAR(AA$3)&lt;=YEAR('Rent Roll'!$C24)+'Rent Roll'!$AB24-1),MOD(YEAR(AA$3),'Rent Roll'!$AA24)=MOD(YEAR('Rent Roll'!$C24),'Rent Roll'!$AA24),MONTH(AA$3)=MONTH('Rent Roll'!$C24)),1,0),0)</f>
        <v>0</v>
      </c>
      <c r="AB270" s="567">
        <f>IFERROR(IF(AND(NOT(YEAR(AB$3)&lt;=YEAR('Rent Roll'!$C24)+'Rent Roll'!$AB24-1),MOD(YEAR(AB$3),'Rent Roll'!$AA24)=MOD(YEAR('Rent Roll'!$C24),'Rent Roll'!$AA24),MONTH(AB$3)=MONTH('Rent Roll'!$C24)),1,0),0)</f>
        <v>0</v>
      </c>
      <c r="AC270" s="567">
        <f>IFERROR(IF(AND(NOT(YEAR(AC$3)&lt;=YEAR('Rent Roll'!$C24)+'Rent Roll'!$AB24-1),MOD(YEAR(AC$3),'Rent Roll'!$AA24)=MOD(YEAR('Rent Roll'!$C24),'Rent Roll'!$AA24),MONTH(AC$3)=MONTH('Rent Roll'!$C24)),1,0),0)</f>
        <v>0</v>
      </c>
      <c r="AD270" s="767">
        <f>IFERROR(IF(AND(NOT(YEAR(AD$3)&lt;=YEAR('Rent Roll'!$C24)+'Rent Roll'!$AB24-1),MOD(YEAR(AD$3),'Rent Roll'!$AA24)=MOD(YEAR('Rent Roll'!$C24),'Rent Roll'!$AA24),MONTH(AD$3)=MONTH('Rent Roll'!$C24)),1,0),0)</f>
        <v>0</v>
      </c>
      <c r="AE270" s="768">
        <f>IFERROR(IF(AND(NOT(YEAR(AE$3)&lt;=YEAR('Rent Roll'!$C24)+'Rent Roll'!$AB24-1),MOD(YEAR(AE$3),'Rent Roll'!$AA24)=MOD(YEAR('Rent Roll'!$C24),'Rent Roll'!$AA24),MONTH(AE$3)=MONTH('Rent Roll'!$C24)),1,0),0)</f>
        <v>0</v>
      </c>
      <c r="AF270" s="567">
        <f>IFERROR(IF(AND(NOT(YEAR(AF$3)&lt;=YEAR('Rent Roll'!$C24)+'Rent Roll'!$AB24-1),MOD(YEAR(AF$3),'Rent Roll'!$AA24)=MOD(YEAR('Rent Roll'!$C24),'Rent Roll'!$AA24),MONTH(AF$3)=MONTH('Rent Roll'!$C24)),1,0),0)</f>
        <v>0</v>
      </c>
      <c r="AG270" s="567">
        <f>IFERROR(IF(AND(NOT(YEAR(AG$3)&lt;=YEAR('Rent Roll'!$C24)+'Rent Roll'!$AB24-1),MOD(YEAR(AG$3),'Rent Roll'!$AA24)=MOD(YEAR('Rent Roll'!$C24),'Rent Roll'!$AA24),MONTH(AG$3)=MONTH('Rent Roll'!$C24)),1,0),0)</f>
        <v>0</v>
      </c>
      <c r="AH270" s="567">
        <f>IFERROR(IF(AND(NOT(YEAR(AH$3)&lt;=YEAR('Rent Roll'!$C24)+'Rent Roll'!$AB24-1),MOD(YEAR(AH$3),'Rent Roll'!$AA24)=MOD(YEAR('Rent Roll'!$C24),'Rent Roll'!$AA24),MONTH(AH$3)=MONTH('Rent Roll'!$C24)),1,0),0)</f>
        <v>0</v>
      </c>
      <c r="AI270" s="567">
        <f>IFERROR(IF(AND(NOT(YEAR(AI$3)&lt;=YEAR('Rent Roll'!$C24)+'Rent Roll'!$AB24-1),MOD(YEAR(AI$3),'Rent Roll'!$AA24)=MOD(YEAR('Rent Roll'!$C24),'Rent Roll'!$AA24),MONTH(AI$3)=MONTH('Rent Roll'!$C24)),1,0),0)</f>
        <v>0</v>
      </c>
      <c r="AJ270" s="567">
        <f>IFERROR(IF(AND(NOT(YEAR(AJ$3)&lt;=YEAR('Rent Roll'!$C24)+'Rent Roll'!$AB24-1),MOD(YEAR(AJ$3),'Rent Roll'!$AA24)=MOD(YEAR('Rent Roll'!$C24),'Rent Roll'!$AA24),MONTH(AJ$3)=MONTH('Rent Roll'!$C24)),1,0),0)</f>
        <v>0</v>
      </c>
      <c r="AK270" s="567">
        <f>IFERROR(IF(AND(NOT(YEAR(AK$3)&lt;=YEAR('Rent Roll'!$C24)+'Rent Roll'!$AB24-1),MOD(YEAR(AK$3),'Rent Roll'!$AA24)=MOD(YEAR('Rent Roll'!$C24),'Rent Roll'!$AA24),MONTH(AK$3)=MONTH('Rent Roll'!$C24)),1,0),0)</f>
        <v>0</v>
      </c>
      <c r="AL270" s="567">
        <f>IFERROR(IF(AND(NOT(YEAR(AL$3)&lt;=YEAR('Rent Roll'!$C24)+'Rent Roll'!$AB24-1),MOD(YEAR(AL$3),'Rent Roll'!$AA24)=MOD(YEAR('Rent Roll'!$C24),'Rent Roll'!$AA24),MONTH(AL$3)=MONTH('Rent Roll'!$C24)),1,0),0)</f>
        <v>0</v>
      </c>
      <c r="AM270" s="567">
        <f>IFERROR(IF(AND(NOT(YEAR(AM$3)&lt;=YEAR('Rent Roll'!$C24)+'Rent Roll'!$AB24-1),MOD(YEAR(AM$3),'Rent Roll'!$AA24)=MOD(YEAR('Rent Roll'!$C24),'Rent Roll'!$AA24),MONTH(AM$3)=MONTH('Rent Roll'!$C24)),1,0),0)</f>
        <v>0</v>
      </c>
      <c r="AN270" s="567">
        <f>IFERROR(IF(AND(NOT(YEAR(AN$3)&lt;=YEAR('Rent Roll'!$C24)+'Rent Roll'!$AB24-1),MOD(YEAR(AN$3),'Rent Roll'!$AA24)=MOD(YEAR('Rent Roll'!$C24),'Rent Roll'!$AA24),MONTH(AN$3)=MONTH('Rent Roll'!$C24)),1,0),0)</f>
        <v>0</v>
      </c>
      <c r="AO270" s="567">
        <f>IFERROR(IF(AND(NOT(YEAR(AO$3)&lt;=YEAR('Rent Roll'!$C24)+'Rent Roll'!$AB24-1),MOD(YEAR(AO$3),'Rent Roll'!$AA24)=MOD(YEAR('Rent Roll'!$C24),'Rent Roll'!$AA24),MONTH(AO$3)=MONTH('Rent Roll'!$C24)),1,0),0)</f>
        <v>0</v>
      </c>
      <c r="AP270" s="767">
        <f>IFERROR(IF(AND(NOT(YEAR(AP$3)&lt;=YEAR('Rent Roll'!$C24)+'Rent Roll'!$AB24-1),MOD(YEAR(AP$3),'Rent Roll'!$AA24)=MOD(YEAR('Rent Roll'!$C24),'Rent Roll'!$AA24),MONTH(AP$3)=MONTH('Rent Roll'!$C24)),1,0),0)</f>
        <v>0</v>
      </c>
      <c r="AQ270" s="768">
        <f>IFERROR(IF(AND(NOT(YEAR(AQ$3)&lt;=YEAR('Rent Roll'!$C24)+'Rent Roll'!$AB24-1),MOD(YEAR(AQ$3),'Rent Roll'!$AA24)=MOD(YEAR('Rent Roll'!$C24),'Rent Roll'!$AA24),MONTH(AQ$3)=MONTH('Rent Roll'!$C24)),1,0),0)</f>
        <v>0</v>
      </c>
      <c r="AR270" s="567">
        <f>IFERROR(IF(AND(NOT(YEAR(AR$3)&lt;=YEAR('Rent Roll'!$C24)+'Rent Roll'!$AB24-1),MOD(YEAR(AR$3),'Rent Roll'!$AA24)=MOD(YEAR('Rent Roll'!$C24),'Rent Roll'!$AA24),MONTH(AR$3)=MONTH('Rent Roll'!$C24)),1,0),0)</f>
        <v>0</v>
      </c>
      <c r="AS270" s="567">
        <f>IFERROR(IF(AND(NOT(YEAR(AS$3)&lt;=YEAR('Rent Roll'!$C24)+'Rent Roll'!$AB24-1),MOD(YEAR(AS$3),'Rent Roll'!$AA24)=MOD(YEAR('Rent Roll'!$C24),'Rent Roll'!$AA24),MONTH(AS$3)=MONTH('Rent Roll'!$C24)),1,0),0)</f>
        <v>0</v>
      </c>
      <c r="AT270" s="567">
        <f>IFERROR(IF(AND(NOT(YEAR(AT$3)&lt;=YEAR('Rent Roll'!$C24)+'Rent Roll'!$AB24-1),MOD(YEAR(AT$3),'Rent Roll'!$AA24)=MOD(YEAR('Rent Roll'!$C24),'Rent Roll'!$AA24),MONTH(AT$3)=MONTH('Rent Roll'!$C24)),1,0),0)</f>
        <v>0</v>
      </c>
      <c r="AU270" s="567">
        <f>IFERROR(IF(AND(NOT(YEAR(AU$3)&lt;=YEAR('Rent Roll'!$C24)+'Rent Roll'!$AB24-1),MOD(YEAR(AU$3),'Rent Roll'!$AA24)=MOD(YEAR('Rent Roll'!$C24),'Rent Roll'!$AA24),MONTH(AU$3)=MONTH('Rent Roll'!$C24)),1,0),0)</f>
        <v>0</v>
      </c>
      <c r="AV270" s="567">
        <f>IFERROR(IF(AND(NOT(YEAR(AV$3)&lt;=YEAR('Rent Roll'!$C24)+'Rent Roll'!$AB24-1),MOD(YEAR(AV$3),'Rent Roll'!$AA24)=MOD(YEAR('Rent Roll'!$C24),'Rent Roll'!$AA24),MONTH(AV$3)=MONTH('Rent Roll'!$C24)),1,0),0)</f>
        <v>0</v>
      </c>
      <c r="AW270" s="567">
        <f>IFERROR(IF(AND(NOT(YEAR(AW$3)&lt;=YEAR('Rent Roll'!$C24)+'Rent Roll'!$AB24-1),MOD(YEAR(AW$3),'Rent Roll'!$AA24)=MOD(YEAR('Rent Roll'!$C24),'Rent Roll'!$AA24),MONTH(AW$3)=MONTH('Rent Roll'!$C24)),1,0),0)</f>
        <v>0</v>
      </c>
      <c r="AX270" s="567">
        <f>IFERROR(IF(AND(NOT(YEAR(AX$3)&lt;=YEAR('Rent Roll'!$C24)+'Rent Roll'!$AB24-1),MOD(YEAR(AX$3),'Rent Roll'!$AA24)=MOD(YEAR('Rent Roll'!$C24),'Rent Roll'!$AA24),MONTH(AX$3)=MONTH('Rent Roll'!$C24)),1,0),0)</f>
        <v>0</v>
      </c>
      <c r="AY270" s="567">
        <f>IFERROR(IF(AND(NOT(YEAR(AY$3)&lt;=YEAR('Rent Roll'!$C24)+'Rent Roll'!$AB24-1),MOD(YEAR(AY$3),'Rent Roll'!$AA24)=MOD(YEAR('Rent Roll'!$C24),'Rent Roll'!$AA24),MONTH(AY$3)=MONTH('Rent Roll'!$C24)),1,0),0)</f>
        <v>0</v>
      </c>
      <c r="AZ270" s="567">
        <f>IFERROR(IF(AND(NOT(YEAR(AZ$3)&lt;=YEAR('Rent Roll'!$C24)+'Rent Roll'!$AB24-1),MOD(YEAR(AZ$3),'Rent Roll'!$AA24)=MOD(YEAR('Rent Roll'!$C24),'Rent Roll'!$AA24),MONTH(AZ$3)=MONTH('Rent Roll'!$C24)),1,0),0)</f>
        <v>0</v>
      </c>
      <c r="BA270" s="567">
        <f>IFERROR(IF(AND(NOT(YEAR(BA$3)&lt;=YEAR('Rent Roll'!$C24)+'Rent Roll'!$AB24-1),MOD(YEAR(BA$3),'Rent Roll'!$AA24)=MOD(YEAR('Rent Roll'!$C24),'Rent Roll'!$AA24),MONTH(BA$3)=MONTH('Rent Roll'!$C24)),1,0),0)</f>
        <v>0</v>
      </c>
      <c r="BB270" s="767">
        <f>IFERROR(IF(AND(NOT(YEAR(BB$3)&lt;=YEAR('Rent Roll'!$C24)+'Rent Roll'!$AB24-1),MOD(YEAR(BB$3),'Rent Roll'!$AA24)=MOD(YEAR('Rent Roll'!$C24),'Rent Roll'!$AA24),MONTH(BB$3)=MONTH('Rent Roll'!$C24)),1,0),0)</f>
        <v>0</v>
      </c>
      <c r="BC270" s="768">
        <f>IFERROR(IF(AND(NOT(YEAR(BC$3)&lt;=YEAR('Rent Roll'!$C24)+'Rent Roll'!$AB24-1),MOD(YEAR(BC$3),'Rent Roll'!$AA24)=MOD(YEAR('Rent Roll'!$C24),'Rent Roll'!$AA24),MONTH(BC$3)=MONTH('Rent Roll'!$C24)),1,0),0)</f>
        <v>0</v>
      </c>
      <c r="BD270" s="567">
        <f>IFERROR(IF(AND(NOT(YEAR(BD$3)&lt;=YEAR('Rent Roll'!$C24)+'Rent Roll'!$AB24-1),MOD(YEAR(BD$3),'Rent Roll'!$AA24)=MOD(YEAR('Rent Roll'!$C24),'Rent Roll'!$AA24),MONTH(BD$3)=MONTH('Rent Roll'!$C24)),1,0),0)</f>
        <v>0</v>
      </c>
      <c r="BE270" s="567">
        <f>IFERROR(IF(AND(NOT(YEAR(BE$3)&lt;=YEAR('Rent Roll'!$C24)+'Rent Roll'!$AB24-1),MOD(YEAR(BE$3),'Rent Roll'!$AA24)=MOD(YEAR('Rent Roll'!$C24),'Rent Roll'!$AA24),MONTH(BE$3)=MONTH('Rent Roll'!$C24)),1,0),0)</f>
        <v>0</v>
      </c>
      <c r="BF270" s="567">
        <f>IFERROR(IF(AND(NOT(YEAR(BF$3)&lt;=YEAR('Rent Roll'!$C24)+'Rent Roll'!$AB24-1),MOD(YEAR(BF$3),'Rent Roll'!$AA24)=MOD(YEAR('Rent Roll'!$C24),'Rent Roll'!$AA24),MONTH(BF$3)=MONTH('Rent Roll'!$C24)),1,0),0)</f>
        <v>0</v>
      </c>
      <c r="BG270" s="567">
        <f>IFERROR(IF(AND(NOT(YEAR(BG$3)&lt;=YEAR('Rent Roll'!$C24)+'Rent Roll'!$AB24-1),MOD(YEAR(BG$3),'Rent Roll'!$AA24)=MOD(YEAR('Rent Roll'!$C24),'Rent Roll'!$AA24),MONTH(BG$3)=MONTH('Rent Roll'!$C24)),1,0),0)</f>
        <v>0</v>
      </c>
      <c r="BH270" s="567">
        <f>IFERROR(IF(AND(NOT(YEAR(BH$3)&lt;=YEAR('Rent Roll'!$C24)+'Rent Roll'!$AB24-1),MOD(YEAR(BH$3),'Rent Roll'!$AA24)=MOD(YEAR('Rent Roll'!$C24),'Rent Roll'!$AA24),MONTH(BH$3)=MONTH('Rent Roll'!$C24)),1,0),0)</f>
        <v>0</v>
      </c>
      <c r="BI270" s="567">
        <f>IFERROR(IF(AND(NOT(YEAR(BI$3)&lt;=YEAR('Rent Roll'!$C24)+'Rent Roll'!$AB24-1),MOD(YEAR(BI$3),'Rent Roll'!$AA24)=MOD(YEAR('Rent Roll'!$C24),'Rent Roll'!$AA24),MONTH(BI$3)=MONTH('Rent Roll'!$C24)),1,0),0)</f>
        <v>0</v>
      </c>
      <c r="BJ270" s="567">
        <f>IFERROR(IF(AND(NOT(YEAR(BJ$3)&lt;=YEAR('Rent Roll'!$C24)+'Rent Roll'!$AB24-1),MOD(YEAR(BJ$3),'Rent Roll'!$AA24)=MOD(YEAR('Rent Roll'!$C24),'Rent Roll'!$AA24),MONTH(BJ$3)=MONTH('Rent Roll'!$C24)),1,0),0)</f>
        <v>0</v>
      </c>
      <c r="BK270" s="567">
        <f>IFERROR(IF(AND(NOT(YEAR(BK$3)&lt;=YEAR('Rent Roll'!$C24)+'Rent Roll'!$AB24-1),MOD(YEAR(BK$3),'Rent Roll'!$AA24)=MOD(YEAR('Rent Roll'!$C24),'Rent Roll'!$AA24),MONTH(BK$3)=MONTH('Rent Roll'!$C24)),1,0),0)</f>
        <v>0</v>
      </c>
      <c r="BL270" s="567">
        <f>IFERROR(IF(AND(NOT(YEAR(BL$3)&lt;=YEAR('Rent Roll'!$C24)+'Rent Roll'!$AB24-1),MOD(YEAR(BL$3),'Rent Roll'!$AA24)=MOD(YEAR('Rent Roll'!$C24),'Rent Roll'!$AA24),MONTH(BL$3)=MONTH('Rent Roll'!$C24)),1,0),0)</f>
        <v>0</v>
      </c>
      <c r="BM270" s="567">
        <f>IFERROR(IF(AND(NOT(YEAR(BM$3)&lt;=YEAR('Rent Roll'!$C24)+'Rent Roll'!$AB24-1),MOD(YEAR(BM$3),'Rent Roll'!$AA24)=MOD(YEAR('Rent Roll'!$C24),'Rent Roll'!$AA24),MONTH(BM$3)=MONTH('Rent Roll'!$C24)),1,0),0)</f>
        <v>0</v>
      </c>
      <c r="BN270" s="767">
        <f>IFERROR(IF(AND(NOT(YEAR(BN$3)&lt;=YEAR('Rent Roll'!$C24)+'Rent Roll'!$AB24-1),MOD(YEAR(BN$3),'Rent Roll'!$AA24)=MOD(YEAR('Rent Roll'!$C24),'Rent Roll'!$AA24),MONTH(BN$3)=MONTH('Rent Roll'!$C24)),1,0),0)</f>
        <v>0</v>
      </c>
      <c r="BO270" s="768">
        <f>IFERROR(IF(AND(NOT(YEAR(BO$3)&lt;=YEAR('Rent Roll'!$C24)+'Rent Roll'!$AB24-1),MOD(YEAR(BO$3),'Rent Roll'!$AA24)=MOD(YEAR('Rent Roll'!$C24),'Rent Roll'!$AA24),MONTH(BO$3)=MONTH('Rent Roll'!$C24)),1,0),0)</f>
        <v>0</v>
      </c>
      <c r="BP270" s="567">
        <f>IFERROR(IF(AND(NOT(YEAR(BP$3)&lt;=YEAR('Rent Roll'!$C24)+'Rent Roll'!$AB24-1),MOD(YEAR(BP$3),'Rent Roll'!$AA24)=MOD(YEAR('Rent Roll'!$C24),'Rent Roll'!$AA24),MONTH(BP$3)=MONTH('Rent Roll'!$C24)),1,0),0)</f>
        <v>0</v>
      </c>
      <c r="BQ270" s="567">
        <f>IFERROR(IF(AND(NOT(YEAR(BQ$3)&lt;=YEAR('Rent Roll'!$C24)+'Rent Roll'!$AB24-1),MOD(YEAR(BQ$3),'Rent Roll'!$AA24)=MOD(YEAR('Rent Roll'!$C24),'Rent Roll'!$AA24),MONTH(BQ$3)=MONTH('Rent Roll'!$C24)),1,0),0)</f>
        <v>0</v>
      </c>
      <c r="BR270" s="567">
        <f>IFERROR(IF(AND(NOT(YEAR(BR$3)&lt;=YEAR('Rent Roll'!$C24)+'Rent Roll'!$AB24-1),MOD(YEAR(BR$3),'Rent Roll'!$AA24)=MOD(YEAR('Rent Roll'!$C24),'Rent Roll'!$AA24),MONTH(BR$3)=MONTH('Rent Roll'!$C24)),1,0),0)</f>
        <v>0</v>
      </c>
      <c r="BS270" s="567">
        <f>IFERROR(IF(AND(NOT(YEAR(BS$3)&lt;=YEAR('Rent Roll'!$C24)+'Rent Roll'!$AB24-1),MOD(YEAR(BS$3),'Rent Roll'!$AA24)=MOD(YEAR('Rent Roll'!$C24),'Rent Roll'!$AA24),MONTH(BS$3)=MONTH('Rent Roll'!$C24)),1,0),0)</f>
        <v>0</v>
      </c>
      <c r="BT270" s="567">
        <f>IFERROR(IF(AND(NOT(YEAR(BT$3)&lt;=YEAR('Rent Roll'!$C24)+'Rent Roll'!$AB24-1),MOD(YEAR(BT$3),'Rent Roll'!$AA24)=MOD(YEAR('Rent Roll'!$C24),'Rent Roll'!$AA24),MONTH(BT$3)=MONTH('Rent Roll'!$C24)),1,0),0)</f>
        <v>0</v>
      </c>
      <c r="BU270" s="567">
        <f>IFERROR(IF(AND(NOT(YEAR(BU$3)&lt;=YEAR('Rent Roll'!$C24)+'Rent Roll'!$AB24-1),MOD(YEAR(BU$3),'Rent Roll'!$AA24)=MOD(YEAR('Rent Roll'!$C24),'Rent Roll'!$AA24),MONTH(BU$3)=MONTH('Rent Roll'!$C24)),1,0),0)</f>
        <v>0</v>
      </c>
      <c r="BV270" s="567">
        <f>IFERROR(IF(AND(NOT(YEAR(BV$3)&lt;=YEAR('Rent Roll'!$C24)+'Rent Roll'!$AB24-1),MOD(YEAR(BV$3),'Rent Roll'!$AA24)=MOD(YEAR('Rent Roll'!$C24),'Rent Roll'!$AA24),MONTH(BV$3)=MONTH('Rent Roll'!$C24)),1,0),0)</f>
        <v>0</v>
      </c>
      <c r="BW270" s="567">
        <f>IFERROR(IF(AND(NOT(YEAR(BW$3)&lt;=YEAR('Rent Roll'!$C24)+'Rent Roll'!$AB24-1),MOD(YEAR(BW$3),'Rent Roll'!$AA24)=MOD(YEAR('Rent Roll'!$C24),'Rent Roll'!$AA24),MONTH(BW$3)=MONTH('Rent Roll'!$C24)),1,0),0)</f>
        <v>0</v>
      </c>
      <c r="BX270" s="567">
        <f>IFERROR(IF(AND(NOT(YEAR(BX$3)&lt;=YEAR('Rent Roll'!$C24)+'Rent Roll'!$AB24-1),MOD(YEAR(BX$3),'Rent Roll'!$AA24)=MOD(YEAR('Rent Roll'!$C24),'Rent Roll'!$AA24),MONTH(BX$3)=MONTH('Rent Roll'!$C24)),1,0),0)</f>
        <v>0</v>
      </c>
      <c r="BY270" s="567">
        <f>IFERROR(IF(AND(NOT(YEAR(BY$3)&lt;=YEAR('Rent Roll'!$C24)+'Rent Roll'!$AB24-1),MOD(YEAR(BY$3),'Rent Roll'!$AA24)=MOD(YEAR('Rent Roll'!$C24),'Rent Roll'!$AA24),MONTH(BY$3)=MONTH('Rent Roll'!$C24)),1,0),0)</f>
        <v>0</v>
      </c>
      <c r="BZ270" s="767">
        <f>IFERROR(IF(AND(NOT(YEAR(BZ$3)&lt;=YEAR('Rent Roll'!$C24)+'Rent Roll'!$AB24-1),MOD(YEAR(BZ$3),'Rent Roll'!$AA24)=MOD(YEAR('Rent Roll'!$C24),'Rent Roll'!$AA24),MONTH(BZ$3)=MONTH('Rent Roll'!$C24)),1,0),0)</f>
        <v>0</v>
      </c>
      <c r="CA270" s="768">
        <f>IFERROR(IF(AND(NOT(YEAR(CA$3)&lt;=YEAR('Rent Roll'!$C24)+'Rent Roll'!$AB24-1),MOD(YEAR(CA$3),'Rent Roll'!$AA24)=MOD(YEAR('Rent Roll'!$C24),'Rent Roll'!$AA24),MONTH(CA$3)=MONTH('Rent Roll'!$C24)),1,0),0)</f>
        <v>0</v>
      </c>
      <c r="CB270" s="567">
        <f>IFERROR(IF(AND(NOT(YEAR(CB$3)&lt;=YEAR('Rent Roll'!$C24)+'Rent Roll'!$AB24-1),MOD(YEAR(CB$3),'Rent Roll'!$AA24)=MOD(YEAR('Rent Roll'!$C24),'Rent Roll'!$AA24),MONTH(CB$3)=MONTH('Rent Roll'!$C24)),1,0),0)</f>
        <v>0</v>
      </c>
      <c r="CC270" s="567">
        <f>IFERROR(IF(AND(NOT(YEAR(CC$3)&lt;=YEAR('Rent Roll'!$C24)+'Rent Roll'!$AB24-1),MOD(YEAR(CC$3),'Rent Roll'!$AA24)=MOD(YEAR('Rent Roll'!$C24),'Rent Roll'!$AA24),MONTH(CC$3)=MONTH('Rent Roll'!$C24)),1,0),0)</f>
        <v>0</v>
      </c>
      <c r="CD270" s="567">
        <f>IFERROR(IF(AND(NOT(YEAR(CD$3)&lt;=YEAR('Rent Roll'!$C24)+'Rent Roll'!$AB24-1),MOD(YEAR(CD$3),'Rent Roll'!$AA24)=MOD(YEAR('Rent Roll'!$C24),'Rent Roll'!$AA24),MONTH(CD$3)=MONTH('Rent Roll'!$C24)),1,0),0)</f>
        <v>0</v>
      </c>
      <c r="CE270" s="567">
        <f>IFERROR(IF(AND(NOT(YEAR(CE$3)&lt;=YEAR('Rent Roll'!$C24)+'Rent Roll'!$AB24-1),MOD(YEAR(CE$3),'Rent Roll'!$AA24)=MOD(YEAR('Rent Roll'!$C24),'Rent Roll'!$AA24),MONTH(CE$3)=MONTH('Rent Roll'!$C24)),1,0),0)</f>
        <v>0</v>
      </c>
      <c r="CF270" s="567">
        <f>IFERROR(IF(AND(NOT(YEAR(CF$3)&lt;=YEAR('Rent Roll'!$C24)+'Rent Roll'!$AB24-1),MOD(YEAR(CF$3),'Rent Roll'!$AA24)=MOD(YEAR('Rent Roll'!$C24),'Rent Roll'!$AA24),MONTH(CF$3)=MONTH('Rent Roll'!$C24)),1,0),0)</f>
        <v>0</v>
      </c>
      <c r="CG270" s="567">
        <f>IFERROR(IF(AND(NOT(YEAR(CG$3)&lt;=YEAR('Rent Roll'!$C24)+'Rent Roll'!$AB24-1),MOD(YEAR(CG$3),'Rent Roll'!$AA24)=MOD(YEAR('Rent Roll'!$C24),'Rent Roll'!$AA24),MONTH(CG$3)=MONTH('Rent Roll'!$C24)),1,0),0)</f>
        <v>0</v>
      </c>
      <c r="CH270" s="567">
        <f>IFERROR(IF(AND(NOT(YEAR(CH$3)&lt;=YEAR('Rent Roll'!$C24)+'Rent Roll'!$AB24-1),MOD(YEAR(CH$3),'Rent Roll'!$AA24)=MOD(YEAR('Rent Roll'!$C24),'Rent Roll'!$AA24),MONTH(CH$3)=MONTH('Rent Roll'!$C24)),1,0),0)</f>
        <v>0</v>
      </c>
      <c r="CI270" s="567">
        <f>IFERROR(IF(AND(NOT(YEAR(CI$3)&lt;=YEAR('Rent Roll'!$C24)+'Rent Roll'!$AB24-1),MOD(YEAR(CI$3),'Rent Roll'!$AA24)=MOD(YEAR('Rent Roll'!$C24),'Rent Roll'!$AA24),MONTH(CI$3)=MONTH('Rent Roll'!$C24)),1,0),0)</f>
        <v>0</v>
      </c>
      <c r="CJ270" s="567">
        <f>IFERROR(IF(AND(NOT(YEAR(CJ$3)&lt;=YEAR('Rent Roll'!$C24)+'Rent Roll'!$AB24-1),MOD(YEAR(CJ$3),'Rent Roll'!$AA24)=MOD(YEAR('Rent Roll'!$C24),'Rent Roll'!$AA24),MONTH(CJ$3)=MONTH('Rent Roll'!$C24)),1,0),0)</f>
        <v>0</v>
      </c>
      <c r="CK270" s="567">
        <f>IFERROR(IF(AND(NOT(YEAR(CK$3)&lt;=YEAR('Rent Roll'!$C24)+'Rent Roll'!$AB24-1),MOD(YEAR(CK$3),'Rent Roll'!$AA24)=MOD(YEAR('Rent Roll'!$C24),'Rent Roll'!$AA24),MONTH(CK$3)=MONTH('Rent Roll'!$C24)),1,0),0)</f>
        <v>0</v>
      </c>
      <c r="CL270" s="767">
        <f>IFERROR(IF(AND(NOT(YEAR(CL$3)&lt;=YEAR('Rent Roll'!$C24)+'Rent Roll'!$AB24-1),MOD(YEAR(CL$3),'Rent Roll'!$AA24)=MOD(YEAR('Rent Roll'!$C24),'Rent Roll'!$AA24),MONTH(CL$3)=MONTH('Rent Roll'!$C24)),1,0),0)</f>
        <v>0</v>
      </c>
      <c r="CM270" s="768">
        <f>IFERROR(IF(AND(NOT(YEAR(CM$3)&lt;=YEAR('Rent Roll'!$C24)+'Rent Roll'!$AB24-1),MOD(YEAR(CM$3),'Rent Roll'!$AA24)=MOD(YEAR('Rent Roll'!$C24),'Rent Roll'!$AA24),MONTH(CM$3)=MONTH('Rent Roll'!$C24)),1,0),0)</f>
        <v>0</v>
      </c>
      <c r="CN270" s="567">
        <f>IFERROR(IF(AND(NOT(YEAR(CN$3)&lt;=YEAR('Rent Roll'!$C24)+'Rent Roll'!$AB24-1),MOD(YEAR(CN$3),'Rent Roll'!$AA24)=MOD(YEAR('Rent Roll'!$C24),'Rent Roll'!$AA24),MONTH(CN$3)=MONTH('Rent Roll'!$C24)),1,0),0)</f>
        <v>0</v>
      </c>
      <c r="CO270" s="567">
        <f>IFERROR(IF(AND(NOT(YEAR(CO$3)&lt;=YEAR('Rent Roll'!$C24)+'Rent Roll'!$AB24-1),MOD(YEAR(CO$3),'Rent Roll'!$AA24)=MOD(YEAR('Rent Roll'!$C24),'Rent Roll'!$AA24),MONTH(CO$3)=MONTH('Rent Roll'!$C24)),1,0),0)</f>
        <v>0</v>
      </c>
      <c r="CP270" s="567">
        <f>IFERROR(IF(AND(NOT(YEAR(CP$3)&lt;=YEAR('Rent Roll'!$C24)+'Rent Roll'!$AB24-1),MOD(YEAR(CP$3),'Rent Roll'!$AA24)=MOD(YEAR('Rent Roll'!$C24),'Rent Roll'!$AA24),MONTH(CP$3)=MONTH('Rent Roll'!$C24)),1,0),0)</f>
        <v>0</v>
      </c>
      <c r="CQ270" s="567">
        <f>IFERROR(IF(AND(NOT(YEAR(CQ$3)&lt;=YEAR('Rent Roll'!$C24)+'Rent Roll'!$AB24-1),MOD(YEAR(CQ$3),'Rent Roll'!$AA24)=MOD(YEAR('Rent Roll'!$C24),'Rent Roll'!$AA24),MONTH(CQ$3)=MONTH('Rent Roll'!$C24)),1,0),0)</f>
        <v>0</v>
      </c>
      <c r="CR270" s="567">
        <f>IFERROR(IF(AND(NOT(YEAR(CR$3)&lt;=YEAR('Rent Roll'!$C24)+'Rent Roll'!$AB24-1),MOD(YEAR(CR$3),'Rent Roll'!$AA24)=MOD(YEAR('Rent Roll'!$C24),'Rent Roll'!$AA24),MONTH(CR$3)=MONTH('Rent Roll'!$C24)),1,0),0)</f>
        <v>0</v>
      </c>
      <c r="CS270" s="567">
        <f>IFERROR(IF(AND(NOT(YEAR(CS$3)&lt;=YEAR('Rent Roll'!$C24)+'Rent Roll'!$AB24-1),MOD(YEAR(CS$3),'Rent Roll'!$AA24)=MOD(YEAR('Rent Roll'!$C24),'Rent Roll'!$AA24),MONTH(CS$3)=MONTH('Rent Roll'!$C24)),1,0),0)</f>
        <v>0</v>
      </c>
      <c r="CT270" s="567">
        <f>IFERROR(IF(AND(NOT(YEAR(CT$3)&lt;=YEAR('Rent Roll'!$C24)+'Rent Roll'!$AB24-1),MOD(YEAR(CT$3),'Rent Roll'!$AA24)=MOD(YEAR('Rent Roll'!$C24),'Rent Roll'!$AA24),MONTH(CT$3)=MONTH('Rent Roll'!$C24)),1,0),0)</f>
        <v>0</v>
      </c>
      <c r="CU270" s="567">
        <f>IFERROR(IF(AND(NOT(YEAR(CU$3)&lt;=YEAR('Rent Roll'!$C24)+'Rent Roll'!$AB24-1),MOD(YEAR(CU$3),'Rent Roll'!$AA24)=MOD(YEAR('Rent Roll'!$C24),'Rent Roll'!$AA24),MONTH(CU$3)=MONTH('Rent Roll'!$C24)),1,0),0)</f>
        <v>0</v>
      </c>
      <c r="CV270" s="567">
        <f>IFERROR(IF(AND(NOT(YEAR(CV$3)&lt;=YEAR('Rent Roll'!$C24)+'Rent Roll'!$AB24-1),MOD(YEAR(CV$3),'Rent Roll'!$AA24)=MOD(YEAR('Rent Roll'!$C24),'Rent Roll'!$AA24),MONTH(CV$3)=MONTH('Rent Roll'!$C24)),1,0),0)</f>
        <v>0</v>
      </c>
      <c r="CW270" s="567">
        <f>IFERROR(IF(AND(NOT(YEAR(CW$3)&lt;=YEAR('Rent Roll'!$C24)+'Rent Roll'!$AB24-1),MOD(YEAR(CW$3),'Rent Roll'!$AA24)=MOD(YEAR('Rent Roll'!$C24),'Rent Roll'!$AA24),MONTH(CW$3)=MONTH('Rent Roll'!$C24)),1,0),0)</f>
        <v>0</v>
      </c>
      <c r="CX270" s="767">
        <f>IFERROR(IF(AND(NOT(YEAR(CX$3)&lt;=YEAR('Rent Roll'!$C24)+'Rent Roll'!$AB24-1),MOD(YEAR(CX$3),'Rent Roll'!$AA24)=MOD(YEAR('Rent Roll'!$C24),'Rent Roll'!$AA24),MONTH(CX$3)=MONTH('Rent Roll'!$C24)),1,0),0)</f>
        <v>0</v>
      </c>
      <c r="CY270" s="768">
        <f>IFERROR(IF(AND(NOT(YEAR(CY$3)&lt;=YEAR('Rent Roll'!$C24)+'Rent Roll'!$AB24-1),MOD(YEAR(CY$3),'Rent Roll'!$AA24)=MOD(YEAR('Rent Roll'!$C24),'Rent Roll'!$AA24),MONTH(CY$3)=MONTH('Rent Roll'!$C24)),1,0),0)</f>
        <v>0</v>
      </c>
      <c r="CZ270" s="567">
        <f>IFERROR(IF(AND(NOT(YEAR(CZ$3)&lt;=YEAR('Rent Roll'!$C24)+'Rent Roll'!$AB24-1),MOD(YEAR(CZ$3),'Rent Roll'!$AA24)=MOD(YEAR('Rent Roll'!$C24),'Rent Roll'!$AA24),MONTH(CZ$3)=MONTH('Rent Roll'!$C24)),1,0),0)</f>
        <v>0</v>
      </c>
      <c r="DA270" s="567">
        <f>IFERROR(IF(AND(NOT(YEAR(DA$3)&lt;=YEAR('Rent Roll'!$C24)+'Rent Roll'!$AB24-1),MOD(YEAR(DA$3),'Rent Roll'!$AA24)=MOD(YEAR('Rent Roll'!$C24),'Rent Roll'!$AA24),MONTH(DA$3)=MONTH('Rent Roll'!$C24)),1,0),0)</f>
        <v>0</v>
      </c>
      <c r="DB270" s="567">
        <f>IFERROR(IF(AND(NOT(YEAR(DB$3)&lt;=YEAR('Rent Roll'!$C24)+'Rent Roll'!$AB24-1),MOD(YEAR(DB$3),'Rent Roll'!$AA24)=MOD(YEAR('Rent Roll'!$C24),'Rent Roll'!$AA24),MONTH(DB$3)=MONTH('Rent Roll'!$C24)),1,0),0)</f>
        <v>0</v>
      </c>
      <c r="DC270" s="567">
        <f>IFERROR(IF(AND(NOT(YEAR(DC$3)&lt;=YEAR('Rent Roll'!$C24)+'Rent Roll'!$AB24-1),MOD(YEAR(DC$3),'Rent Roll'!$AA24)=MOD(YEAR('Rent Roll'!$C24),'Rent Roll'!$AA24),MONTH(DC$3)=MONTH('Rent Roll'!$C24)),1,0),0)</f>
        <v>0</v>
      </c>
      <c r="DD270" s="567">
        <f>IFERROR(IF(AND(NOT(YEAR(DD$3)&lt;=YEAR('Rent Roll'!$C24)+'Rent Roll'!$AB24-1),MOD(YEAR(DD$3),'Rent Roll'!$AA24)=MOD(YEAR('Rent Roll'!$C24),'Rent Roll'!$AA24),MONTH(DD$3)=MONTH('Rent Roll'!$C24)),1,0),0)</f>
        <v>0</v>
      </c>
      <c r="DE270" s="567">
        <f>IFERROR(IF(AND(NOT(YEAR(DE$3)&lt;=YEAR('Rent Roll'!$C24)+'Rent Roll'!$AB24-1),MOD(YEAR(DE$3),'Rent Roll'!$AA24)=MOD(YEAR('Rent Roll'!$C24),'Rent Roll'!$AA24),MONTH(DE$3)=MONTH('Rent Roll'!$C24)),1,0),0)</f>
        <v>0</v>
      </c>
      <c r="DF270" s="567">
        <f>IFERROR(IF(AND(NOT(YEAR(DF$3)&lt;=YEAR('Rent Roll'!$C24)+'Rent Roll'!$AB24-1),MOD(YEAR(DF$3),'Rent Roll'!$AA24)=MOD(YEAR('Rent Roll'!$C24),'Rent Roll'!$AA24),MONTH(DF$3)=MONTH('Rent Roll'!$C24)),1,0),0)</f>
        <v>0</v>
      </c>
      <c r="DG270" s="567">
        <f>IFERROR(IF(AND(NOT(YEAR(DG$3)&lt;=YEAR('Rent Roll'!$C24)+'Rent Roll'!$AB24-1),MOD(YEAR(DG$3),'Rent Roll'!$AA24)=MOD(YEAR('Rent Roll'!$C24),'Rent Roll'!$AA24),MONTH(DG$3)=MONTH('Rent Roll'!$C24)),1,0),0)</f>
        <v>0</v>
      </c>
      <c r="DH270" s="567">
        <f>IFERROR(IF(AND(NOT(YEAR(DH$3)&lt;=YEAR('Rent Roll'!$C24)+'Rent Roll'!$AB24-1),MOD(YEAR(DH$3),'Rent Roll'!$AA24)=MOD(YEAR('Rent Roll'!$C24),'Rent Roll'!$AA24),MONTH(DH$3)=MONTH('Rent Roll'!$C24)),1,0),0)</f>
        <v>0</v>
      </c>
      <c r="DI270" s="567">
        <f>IFERROR(IF(AND(NOT(YEAR(DI$3)&lt;=YEAR('Rent Roll'!$C24)+'Rent Roll'!$AB24-1),MOD(YEAR(DI$3),'Rent Roll'!$AA24)=MOD(YEAR('Rent Roll'!$C24),'Rent Roll'!$AA24),MONTH(DI$3)=MONTH('Rent Roll'!$C24)),1,0),0)</f>
        <v>0</v>
      </c>
      <c r="DJ270" s="767">
        <f>IFERROR(IF(AND(NOT(YEAR(DJ$3)&lt;=YEAR('Rent Roll'!$C24)+'Rent Roll'!$AB24-1),MOD(YEAR(DJ$3),'Rent Roll'!$AA24)=MOD(YEAR('Rent Roll'!$C24),'Rent Roll'!$AA24),MONTH(DJ$3)=MONTH('Rent Roll'!$C24)),1,0),0)</f>
        <v>0</v>
      </c>
      <c r="DK270" s="768">
        <f>IFERROR(IF(AND(NOT(YEAR(DK$3)&lt;=YEAR('Rent Roll'!$C24)+'Rent Roll'!$AB24-1),MOD(YEAR(DK$3),'Rent Roll'!$AA24)=MOD(YEAR('Rent Roll'!$C24),'Rent Roll'!$AA24),MONTH(DK$3)=MONTH('Rent Roll'!$C24)),1,0),0)</f>
        <v>0</v>
      </c>
      <c r="DL270" s="567">
        <f>IFERROR(IF(AND(NOT(YEAR(DL$3)&lt;=YEAR('Rent Roll'!$C24)+'Rent Roll'!$AB24-1),MOD(YEAR(DL$3),'Rent Roll'!$AA24)=MOD(YEAR('Rent Roll'!$C24),'Rent Roll'!$AA24),MONTH(DL$3)=MONTH('Rent Roll'!$C24)),1,0),0)</f>
        <v>0</v>
      </c>
      <c r="DM270" s="567">
        <f>IFERROR(IF(AND(NOT(YEAR(DM$3)&lt;=YEAR('Rent Roll'!$C24)+'Rent Roll'!$AB24-1),MOD(YEAR(DM$3),'Rent Roll'!$AA24)=MOD(YEAR('Rent Roll'!$C24),'Rent Roll'!$AA24),MONTH(DM$3)=MONTH('Rent Roll'!$C24)),1,0),0)</f>
        <v>0</v>
      </c>
      <c r="DN270" s="567">
        <f>IFERROR(IF(AND(NOT(YEAR(DN$3)&lt;=YEAR('Rent Roll'!$C24)+'Rent Roll'!$AB24-1),MOD(YEAR(DN$3),'Rent Roll'!$AA24)=MOD(YEAR('Rent Roll'!$C24),'Rent Roll'!$AA24),MONTH(DN$3)=MONTH('Rent Roll'!$C24)),1,0),0)</f>
        <v>0</v>
      </c>
      <c r="DO270" s="567">
        <f>IFERROR(IF(AND(NOT(YEAR(DO$3)&lt;=YEAR('Rent Roll'!$C24)+'Rent Roll'!$AB24-1),MOD(YEAR(DO$3),'Rent Roll'!$AA24)=MOD(YEAR('Rent Roll'!$C24),'Rent Roll'!$AA24),MONTH(DO$3)=MONTH('Rent Roll'!$C24)),1,0),0)</f>
        <v>0</v>
      </c>
      <c r="DP270" s="567">
        <f>IFERROR(IF(AND(NOT(YEAR(DP$3)&lt;=YEAR('Rent Roll'!$C24)+'Rent Roll'!$AB24-1),MOD(YEAR(DP$3),'Rent Roll'!$AA24)=MOD(YEAR('Rent Roll'!$C24),'Rent Roll'!$AA24),MONTH(DP$3)=MONTH('Rent Roll'!$C24)),1,0),0)</f>
        <v>0</v>
      </c>
      <c r="DQ270" s="567">
        <f>IFERROR(IF(AND(NOT(YEAR(DQ$3)&lt;=YEAR('Rent Roll'!$C24)+'Rent Roll'!$AB24-1),MOD(YEAR(DQ$3),'Rent Roll'!$AA24)=MOD(YEAR('Rent Roll'!$C24),'Rent Roll'!$AA24),MONTH(DQ$3)=MONTH('Rent Roll'!$C24)),1,0),0)</f>
        <v>0</v>
      </c>
      <c r="DR270" s="567">
        <f>IFERROR(IF(AND(NOT(YEAR(DR$3)&lt;=YEAR('Rent Roll'!$C24)+'Rent Roll'!$AB24-1),MOD(YEAR(DR$3),'Rent Roll'!$AA24)=MOD(YEAR('Rent Roll'!$C24),'Rent Roll'!$AA24),MONTH(DR$3)=MONTH('Rent Roll'!$C24)),1,0),0)</f>
        <v>0</v>
      </c>
      <c r="DS270" s="567">
        <f>IFERROR(IF(AND(NOT(YEAR(DS$3)&lt;=YEAR('Rent Roll'!$C24)+'Rent Roll'!$AB24-1),MOD(YEAR(DS$3),'Rent Roll'!$AA24)=MOD(YEAR('Rent Roll'!$C24),'Rent Roll'!$AA24),MONTH(DS$3)=MONTH('Rent Roll'!$C24)),1,0),0)</f>
        <v>0</v>
      </c>
      <c r="DT270" s="567">
        <f>IFERROR(IF(AND(NOT(YEAR(DT$3)&lt;=YEAR('Rent Roll'!$C24)+'Rent Roll'!$AB24-1),MOD(YEAR(DT$3),'Rent Roll'!$AA24)=MOD(YEAR('Rent Roll'!$C24),'Rent Roll'!$AA24),MONTH(DT$3)=MONTH('Rent Roll'!$C24)),1,0),0)</f>
        <v>0</v>
      </c>
      <c r="DU270" s="567">
        <f>IFERROR(IF(AND(NOT(YEAR(DU$3)&lt;=YEAR('Rent Roll'!$C24)+'Rent Roll'!$AB24-1),MOD(YEAR(DU$3),'Rent Roll'!$AA24)=MOD(YEAR('Rent Roll'!$C24),'Rent Roll'!$AA24),MONTH(DU$3)=MONTH('Rent Roll'!$C24)),1,0),0)</f>
        <v>0</v>
      </c>
      <c r="DV270" s="567">
        <f>IFERROR(IF(AND(NOT(YEAR(DV$3)&lt;=YEAR('Rent Roll'!$C24)+'Rent Roll'!$AB24-1),MOD(YEAR(DV$3),'Rent Roll'!$AA24)=MOD(YEAR('Rent Roll'!$C24),'Rent Roll'!$AA24),MONTH(DV$3)=MONTH('Rent Roll'!$C24)),1,0),0)</f>
        <v>0</v>
      </c>
    </row>
    <row r="271" spans="1:126" s="568" customFormat="1" ht="12" customHeight="1" outlineLevel="1" x14ac:dyDescent="0.4">
      <c r="A271" s="732"/>
      <c r="B271" s="564">
        <f>'Rent Roll'!$B25</f>
        <v>0</v>
      </c>
      <c r="C271" s="566"/>
      <c r="D271" s="566"/>
      <c r="E271" s="566"/>
      <c r="F271" s="778">
        <f>IFERROR(IF(AND(NOT(YEAR(F$3)&lt;=YEAR('Rent Roll'!$C25)+'Rent Roll'!$AB25-1),MOD(YEAR(F$3),'Rent Roll'!$AA25)=MOD(YEAR('Rent Roll'!$C25),'Rent Roll'!$AA25),MONTH(F$3)=MONTH('Rent Roll'!$C25)),1,0),0)</f>
        <v>0</v>
      </c>
      <c r="G271" s="768">
        <f>IFERROR(IF(AND(NOT(YEAR(G$3)&lt;=YEAR('Rent Roll'!$C25)+'Rent Roll'!$AB25-1),MOD(YEAR(G$3),'Rent Roll'!$AA25)=MOD(YEAR('Rent Roll'!$C25),'Rent Roll'!$AA25),MONTH(G$3)=MONTH('Rent Roll'!$C25)),1,0),0)</f>
        <v>0</v>
      </c>
      <c r="H271" s="567">
        <f>IFERROR(IF(AND(NOT(YEAR(H$3)&lt;=YEAR('Rent Roll'!$C25)+'Rent Roll'!$AB25-1),MOD(YEAR(H$3),'Rent Roll'!$AA25)=MOD(YEAR('Rent Roll'!$C25),'Rent Roll'!$AA25),MONTH(H$3)=MONTH('Rent Roll'!$C25)),1,0),0)</f>
        <v>0</v>
      </c>
      <c r="I271" s="567">
        <f>IFERROR(IF(AND(NOT(YEAR(I$3)&lt;=YEAR('Rent Roll'!$C25)+'Rent Roll'!$AB25-1),MOD(YEAR(I$3),'Rent Roll'!$AA25)=MOD(YEAR('Rent Roll'!$C25),'Rent Roll'!$AA25),MONTH(I$3)=MONTH('Rent Roll'!$C25)),1,0),0)</f>
        <v>0</v>
      </c>
      <c r="J271" s="567">
        <f>IFERROR(IF(AND(NOT(YEAR(J$3)&lt;=YEAR('Rent Roll'!$C25)+'Rent Roll'!$AB25-1),MOD(YEAR(J$3),'Rent Roll'!$AA25)=MOD(YEAR('Rent Roll'!$C25),'Rent Roll'!$AA25),MONTH(J$3)=MONTH('Rent Roll'!$C25)),1,0),0)</f>
        <v>0</v>
      </c>
      <c r="K271" s="567">
        <f>IFERROR(IF(AND(NOT(YEAR(K$3)&lt;=YEAR('Rent Roll'!$C25)+'Rent Roll'!$AB25-1),MOD(YEAR(K$3),'Rent Roll'!$AA25)=MOD(YEAR('Rent Roll'!$C25),'Rent Roll'!$AA25),MONTH(K$3)=MONTH('Rent Roll'!$C25)),1,0),0)</f>
        <v>0</v>
      </c>
      <c r="L271" s="567">
        <f>IFERROR(IF(AND(NOT(YEAR(L$3)&lt;=YEAR('Rent Roll'!$C25)+'Rent Roll'!$AB25-1),MOD(YEAR(L$3),'Rent Roll'!$AA25)=MOD(YEAR('Rent Roll'!$C25),'Rent Roll'!$AA25),MONTH(L$3)=MONTH('Rent Roll'!$C25)),1,0),0)</f>
        <v>0</v>
      </c>
      <c r="M271" s="567">
        <f>IFERROR(IF(AND(NOT(YEAR(M$3)&lt;=YEAR('Rent Roll'!$C25)+'Rent Roll'!$AB25-1),MOD(YEAR(M$3),'Rent Roll'!$AA25)=MOD(YEAR('Rent Roll'!$C25),'Rent Roll'!$AA25),MONTH(M$3)=MONTH('Rent Roll'!$C25)),1,0),0)</f>
        <v>0</v>
      </c>
      <c r="N271" s="567">
        <f>IFERROR(IF(AND(NOT(YEAR(N$3)&lt;=YEAR('Rent Roll'!$C25)+'Rent Roll'!$AB25-1),MOD(YEAR(N$3),'Rent Roll'!$AA25)=MOD(YEAR('Rent Roll'!$C25),'Rent Roll'!$AA25),MONTH(N$3)=MONTH('Rent Roll'!$C25)),1,0),0)</f>
        <v>0</v>
      </c>
      <c r="O271" s="567">
        <f>IFERROR(IF(AND(NOT(YEAR(O$3)&lt;=YEAR('Rent Roll'!$C25)+'Rent Roll'!$AB25-1),MOD(YEAR(O$3),'Rent Roll'!$AA25)=MOD(YEAR('Rent Roll'!$C25),'Rent Roll'!$AA25),MONTH(O$3)=MONTH('Rent Roll'!$C25)),1,0),0)</f>
        <v>0</v>
      </c>
      <c r="P271" s="567">
        <f>IFERROR(IF(AND(NOT(YEAR(P$3)&lt;=YEAR('Rent Roll'!$C25)+'Rent Roll'!$AB25-1),MOD(YEAR(P$3),'Rent Roll'!$AA25)=MOD(YEAR('Rent Roll'!$C25),'Rent Roll'!$AA25),MONTH(P$3)=MONTH('Rent Roll'!$C25)),1,0),0)</f>
        <v>0</v>
      </c>
      <c r="Q271" s="567">
        <f>IFERROR(IF(AND(NOT(YEAR(Q$3)&lt;=YEAR('Rent Roll'!$C25)+'Rent Roll'!$AB25-1),MOD(YEAR(Q$3),'Rent Roll'!$AA25)=MOD(YEAR('Rent Roll'!$C25),'Rent Roll'!$AA25),MONTH(Q$3)=MONTH('Rent Roll'!$C25)),1,0),0)</f>
        <v>0</v>
      </c>
      <c r="R271" s="767">
        <f>IFERROR(IF(AND(NOT(YEAR(R$3)&lt;=YEAR('Rent Roll'!$C25)+'Rent Roll'!$AB25-1),MOD(YEAR(R$3),'Rent Roll'!$AA25)=MOD(YEAR('Rent Roll'!$C25),'Rent Roll'!$AA25),MONTH(R$3)=MONTH('Rent Roll'!$C25)),1,0),0)</f>
        <v>0</v>
      </c>
      <c r="S271" s="768">
        <f>IFERROR(IF(AND(NOT(YEAR(S$3)&lt;=YEAR('Rent Roll'!$C25)+'Rent Roll'!$AB25-1),MOD(YEAR(S$3),'Rent Roll'!$AA25)=MOD(YEAR('Rent Roll'!$C25),'Rent Roll'!$AA25),MONTH(S$3)=MONTH('Rent Roll'!$C25)),1,0),0)</f>
        <v>0</v>
      </c>
      <c r="T271" s="567">
        <f>IFERROR(IF(AND(NOT(YEAR(T$3)&lt;=YEAR('Rent Roll'!$C25)+'Rent Roll'!$AB25-1),MOD(YEAR(T$3),'Rent Roll'!$AA25)=MOD(YEAR('Rent Roll'!$C25),'Rent Roll'!$AA25),MONTH(T$3)=MONTH('Rent Roll'!$C25)),1,0),0)</f>
        <v>0</v>
      </c>
      <c r="U271" s="567">
        <f>IFERROR(IF(AND(NOT(YEAR(U$3)&lt;=YEAR('Rent Roll'!$C25)+'Rent Roll'!$AB25-1),MOD(YEAR(U$3),'Rent Roll'!$AA25)=MOD(YEAR('Rent Roll'!$C25),'Rent Roll'!$AA25),MONTH(U$3)=MONTH('Rent Roll'!$C25)),1,0),0)</f>
        <v>0</v>
      </c>
      <c r="V271" s="567">
        <f>IFERROR(IF(AND(NOT(YEAR(V$3)&lt;=YEAR('Rent Roll'!$C25)+'Rent Roll'!$AB25-1),MOD(YEAR(V$3),'Rent Roll'!$AA25)=MOD(YEAR('Rent Roll'!$C25),'Rent Roll'!$AA25),MONTH(V$3)=MONTH('Rent Roll'!$C25)),1,0),0)</f>
        <v>0</v>
      </c>
      <c r="W271" s="567">
        <f>IFERROR(IF(AND(NOT(YEAR(W$3)&lt;=YEAR('Rent Roll'!$C25)+'Rent Roll'!$AB25-1),MOD(YEAR(W$3),'Rent Roll'!$AA25)=MOD(YEAR('Rent Roll'!$C25),'Rent Roll'!$AA25),MONTH(W$3)=MONTH('Rent Roll'!$C25)),1,0),0)</f>
        <v>0</v>
      </c>
      <c r="X271" s="567">
        <f>IFERROR(IF(AND(NOT(YEAR(X$3)&lt;=YEAR('Rent Roll'!$C25)+'Rent Roll'!$AB25-1),MOD(YEAR(X$3),'Rent Roll'!$AA25)=MOD(YEAR('Rent Roll'!$C25),'Rent Roll'!$AA25),MONTH(X$3)=MONTH('Rent Roll'!$C25)),1,0),0)</f>
        <v>0</v>
      </c>
      <c r="Y271" s="567">
        <f>IFERROR(IF(AND(NOT(YEAR(Y$3)&lt;=YEAR('Rent Roll'!$C25)+'Rent Roll'!$AB25-1),MOD(YEAR(Y$3),'Rent Roll'!$AA25)=MOD(YEAR('Rent Roll'!$C25),'Rent Roll'!$AA25),MONTH(Y$3)=MONTH('Rent Roll'!$C25)),1,0),0)</f>
        <v>0</v>
      </c>
      <c r="Z271" s="567">
        <f>IFERROR(IF(AND(NOT(YEAR(Z$3)&lt;=YEAR('Rent Roll'!$C25)+'Rent Roll'!$AB25-1),MOD(YEAR(Z$3),'Rent Roll'!$AA25)=MOD(YEAR('Rent Roll'!$C25),'Rent Roll'!$AA25),MONTH(Z$3)=MONTH('Rent Roll'!$C25)),1,0),0)</f>
        <v>0</v>
      </c>
      <c r="AA271" s="567">
        <f>IFERROR(IF(AND(NOT(YEAR(AA$3)&lt;=YEAR('Rent Roll'!$C25)+'Rent Roll'!$AB25-1),MOD(YEAR(AA$3),'Rent Roll'!$AA25)=MOD(YEAR('Rent Roll'!$C25),'Rent Roll'!$AA25),MONTH(AA$3)=MONTH('Rent Roll'!$C25)),1,0),0)</f>
        <v>0</v>
      </c>
      <c r="AB271" s="567">
        <f>IFERROR(IF(AND(NOT(YEAR(AB$3)&lt;=YEAR('Rent Roll'!$C25)+'Rent Roll'!$AB25-1),MOD(YEAR(AB$3),'Rent Roll'!$AA25)=MOD(YEAR('Rent Roll'!$C25),'Rent Roll'!$AA25),MONTH(AB$3)=MONTH('Rent Roll'!$C25)),1,0),0)</f>
        <v>0</v>
      </c>
      <c r="AC271" s="567">
        <f>IFERROR(IF(AND(NOT(YEAR(AC$3)&lt;=YEAR('Rent Roll'!$C25)+'Rent Roll'!$AB25-1),MOD(YEAR(AC$3),'Rent Roll'!$AA25)=MOD(YEAR('Rent Roll'!$C25),'Rent Roll'!$AA25),MONTH(AC$3)=MONTH('Rent Roll'!$C25)),1,0),0)</f>
        <v>0</v>
      </c>
      <c r="AD271" s="767">
        <f>IFERROR(IF(AND(NOT(YEAR(AD$3)&lt;=YEAR('Rent Roll'!$C25)+'Rent Roll'!$AB25-1),MOD(YEAR(AD$3),'Rent Roll'!$AA25)=MOD(YEAR('Rent Roll'!$C25),'Rent Roll'!$AA25),MONTH(AD$3)=MONTH('Rent Roll'!$C25)),1,0),0)</f>
        <v>0</v>
      </c>
      <c r="AE271" s="768">
        <f>IFERROR(IF(AND(NOT(YEAR(AE$3)&lt;=YEAR('Rent Roll'!$C25)+'Rent Roll'!$AB25-1),MOD(YEAR(AE$3),'Rent Roll'!$AA25)=MOD(YEAR('Rent Roll'!$C25),'Rent Roll'!$AA25),MONTH(AE$3)=MONTH('Rent Roll'!$C25)),1,0),0)</f>
        <v>0</v>
      </c>
      <c r="AF271" s="567">
        <f>IFERROR(IF(AND(NOT(YEAR(AF$3)&lt;=YEAR('Rent Roll'!$C25)+'Rent Roll'!$AB25-1),MOD(YEAR(AF$3),'Rent Roll'!$AA25)=MOD(YEAR('Rent Roll'!$C25),'Rent Roll'!$AA25),MONTH(AF$3)=MONTH('Rent Roll'!$C25)),1,0),0)</f>
        <v>0</v>
      </c>
      <c r="AG271" s="567">
        <f>IFERROR(IF(AND(NOT(YEAR(AG$3)&lt;=YEAR('Rent Roll'!$C25)+'Rent Roll'!$AB25-1),MOD(YEAR(AG$3),'Rent Roll'!$AA25)=MOD(YEAR('Rent Roll'!$C25),'Rent Roll'!$AA25),MONTH(AG$3)=MONTH('Rent Roll'!$C25)),1,0),0)</f>
        <v>0</v>
      </c>
      <c r="AH271" s="567">
        <f>IFERROR(IF(AND(NOT(YEAR(AH$3)&lt;=YEAR('Rent Roll'!$C25)+'Rent Roll'!$AB25-1),MOD(YEAR(AH$3),'Rent Roll'!$AA25)=MOD(YEAR('Rent Roll'!$C25),'Rent Roll'!$AA25),MONTH(AH$3)=MONTH('Rent Roll'!$C25)),1,0),0)</f>
        <v>0</v>
      </c>
      <c r="AI271" s="567">
        <f>IFERROR(IF(AND(NOT(YEAR(AI$3)&lt;=YEAR('Rent Roll'!$C25)+'Rent Roll'!$AB25-1),MOD(YEAR(AI$3),'Rent Roll'!$AA25)=MOD(YEAR('Rent Roll'!$C25),'Rent Roll'!$AA25),MONTH(AI$3)=MONTH('Rent Roll'!$C25)),1,0),0)</f>
        <v>0</v>
      </c>
      <c r="AJ271" s="567">
        <f>IFERROR(IF(AND(NOT(YEAR(AJ$3)&lt;=YEAR('Rent Roll'!$C25)+'Rent Roll'!$AB25-1),MOD(YEAR(AJ$3),'Rent Roll'!$AA25)=MOD(YEAR('Rent Roll'!$C25),'Rent Roll'!$AA25),MONTH(AJ$3)=MONTH('Rent Roll'!$C25)),1,0),0)</f>
        <v>0</v>
      </c>
      <c r="AK271" s="567">
        <f>IFERROR(IF(AND(NOT(YEAR(AK$3)&lt;=YEAR('Rent Roll'!$C25)+'Rent Roll'!$AB25-1),MOD(YEAR(AK$3),'Rent Roll'!$AA25)=MOD(YEAR('Rent Roll'!$C25),'Rent Roll'!$AA25),MONTH(AK$3)=MONTH('Rent Roll'!$C25)),1,0),0)</f>
        <v>0</v>
      </c>
      <c r="AL271" s="567">
        <f>IFERROR(IF(AND(NOT(YEAR(AL$3)&lt;=YEAR('Rent Roll'!$C25)+'Rent Roll'!$AB25-1),MOD(YEAR(AL$3),'Rent Roll'!$AA25)=MOD(YEAR('Rent Roll'!$C25),'Rent Roll'!$AA25),MONTH(AL$3)=MONTH('Rent Roll'!$C25)),1,0),0)</f>
        <v>0</v>
      </c>
      <c r="AM271" s="567">
        <f>IFERROR(IF(AND(NOT(YEAR(AM$3)&lt;=YEAR('Rent Roll'!$C25)+'Rent Roll'!$AB25-1),MOD(YEAR(AM$3),'Rent Roll'!$AA25)=MOD(YEAR('Rent Roll'!$C25),'Rent Roll'!$AA25),MONTH(AM$3)=MONTH('Rent Roll'!$C25)),1,0),0)</f>
        <v>0</v>
      </c>
      <c r="AN271" s="567">
        <f>IFERROR(IF(AND(NOT(YEAR(AN$3)&lt;=YEAR('Rent Roll'!$C25)+'Rent Roll'!$AB25-1),MOD(YEAR(AN$3),'Rent Roll'!$AA25)=MOD(YEAR('Rent Roll'!$C25),'Rent Roll'!$AA25),MONTH(AN$3)=MONTH('Rent Roll'!$C25)),1,0),0)</f>
        <v>0</v>
      </c>
      <c r="AO271" s="567">
        <f>IFERROR(IF(AND(NOT(YEAR(AO$3)&lt;=YEAR('Rent Roll'!$C25)+'Rent Roll'!$AB25-1),MOD(YEAR(AO$3),'Rent Roll'!$AA25)=MOD(YEAR('Rent Roll'!$C25),'Rent Roll'!$AA25),MONTH(AO$3)=MONTH('Rent Roll'!$C25)),1,0),0)</f>
        <v>0</v>
      </c>
      <c r="AP271" s="767">
        <f>IFERROR(IF(AND(NOT(YEAR(AP$3)&lt;=YEAR('Rent Roll'!$C25)+'Rent Roll'!$AB25-1),MOD(YEAR(AP$3),'Rent Roll'!$AA25)=MOD(YEAR('Rent Roll'!$C25),'Rent Roll'!$AA25),MONTH(AP$3)=MONTH('Rent Roll'!$C25)),1,0),0)</f>
        <v>0</v>
      </c>
      <c r="AQ271" s="768">
        <f>IFERROR(IF(AND(NOT(YEAR(AQ$3)&lt;=YEAR('Rent Roll'!$C25)+'Rent Roll'!$AB25-1),MOD(YEAR(AQ$3),'Rent Roll'!$AA25)=MOD(YEAR('Rent Roll'!$C25),'Rent Roll'!$AA25),MONTH(AQ$3)=MONTH('Rent Roll'!$C25)),1,0),0)</f>
        <v>0</v>
      </c>
      <c r="AR271" s="567">
        <f>IFERROR(IF(AND(NOT(YEAR(AR$3)&lt;=YEAR('Rent Roll'!$C25)+'Rent Roll'!$AB25-1),MOD(YEAR(AR$3),'Rent Roll'!$AA25)=MOD(YEAR('Rent Roll'!$C25),'Rent Roll'!$AA25),MONTH(AR$3)=MONTH('Rent Roll'!$C25)),1,0),0)</f>
        <v>0</v>
      </c>
      <c r="AS271" s="567">
        <f>IFERROR(IF(AND(NOT(YEAR(AS$3)&lt;=YEAR('Rent Roll'!$C25)+'Rent Roll'!$AB25-1),MOD(YEAR(AS$3),'Rent Roll'!$AA25)=MOD(YEAR('Rent Roll'!$C25),'Rent Roll'!$AA25),MONTH(AS$3)=MONTH('Rent Roll'!$C25)),1,0),0)</f>
        <v>0</v>
      </c>
      <c r="AT271" s="567">
        <f>IFERROR(IF(AND(NOT(YEAR(AT$3)&lt;=YEAR('Rent Roll'!$C25)+'Rent Roll'!$AB25-1),MOD(YEAR(AT$3),'Rent Roll'!$AA25)=MOD(YEAR('Rent Roll'!$C25),'Rent Roll'!$AA25),MONTH(AT$3)=MONTH('Rent Roll'!$C25)),1,0),0)</f>
        <v>0</v>
      </c>
      <c r="AU271" s="567">
        <f>IFERROR(IF(AND(NOT(YEAR(AU$3)&lt;=YEAR('Rent Roll'!$C25)+'Rent Roll'!$AB25-1),MOD(YEAR(AU$3),'Rent Roll'!$AA25)=MOD(YEAR('Rent Roll'!$C25),'Rent Roll'!$AA25),MONTH(AU$3)=MONTH('Rent Roll'!$C25)),1,0),0)</f>
        <v>0</v>
      </c>
      <c r="AV271" s="567">
        <f>IFERROR(IF(AND(NOT(YEAR(AV$3)&lt;=YEAR('Rent Roll'!$C25)+'Rent Roll'!$AB25-1),MOD(YEAR(AV$3),'Rent Roll'!$AA25)=MOD(YEAR('Rent Roll'!$C25),'Rent Roll'!$AA25),MONTH(AV$3)=MONTH('Rent Roll'!$C25)),1,0),0)</f>
        <v>0</v>
      </c>
      <c r="AW271" s="567">
        <f>IFERROR(IF(AND(NOT(YEAR(AW$3)&lt;=YEAR('Rent Roll'!$C25)+'Rent Roll'!$AB25-1),MOD(YEAR(AW$3),'Rent Roll'!$AA25)=MOD(YEAR('Rent Roll'!$C25),'Rent Roll'!$AA25),MONTH(AW$3)=MONTH('Rent Roll'!$C25)),1,0),0)</f>
        <v>0</v>
      </c>
      <c r="AX271" s="567">
        <f>IFERROR(IF(AND(NOT(YEAR(AX$3)&lt;=YEAR('Rent Roll'!$C25)+'Rent Roll'!$AB25-1),MOD(YEAR(AX$3),'Rent Roll'!$AA25)=MOD(YEAR('Rent Roll'!$C25),'Rent Roll'!$AA25),MONTH(AX$3)=MONTH('Rent Roll'!$C25)),1,0),0)</f>
        <v>0</v>
      </c>
      <c r="AY271" s="567">
        <f>IFERROR(IF(AND(NOT(YEAR(AY$3)&lt;=YEAR('Rent Roll'!$C25)+'Rent Roll'!$AB25-1),MOD(YEAR(AY$3),'Rent Roll'!$AA25)=MOD(YEAR('Rent Roll'!$C25),'Rent Roll'!$AA25),MONTH(AY$3)=MONTH('Rent Roll'!$C25)),1,0),0)</f>
        <v>0</v>
      </c>
      <c r="AZ271" s="567">
        <f>IFERROR(IF(AND(NOT(YEAR(AZ$3)&lt;=YEAR('Rent Roll'!$C25)+'Rent Roll'!$AB25-1),MOD(YEAR(AZ$3),'Rent Roll'!$AA25)=MOD(YEAR('Rent Roll'!$C25),'Rent Roll'!$AA25),MONTH(AZ$3)=MONTH('Rent Roll'!$C25)),1,0),0)</f>
        <v>0</v>
      </c>
      <c r="BA271" s="567">
        <f>IFERROR(IF(AND(NOT(YEAR(BA$3)&lt;=YEAR('Rent Roll'!$C25)+'Rent Roll'!$AB25-1),MOD(YEAR(BA$3),'Rent Roll'!$AA25)=MOD(YEAR('Rent Roll'!$C25),'Rent Roll'!$AA25),MONTH(BA$3)=MONTH('Rent Roll'!$C25)),1,0),0)</f>
        <v>0</v>
      </c>
      <c r="BB271" s="767">
        <f>IFERROR(IF(AND(NOT(YEAR(BB$3)&lt;=YEAR('Rent Roll'!$C25)+'Rent Roll'!$AB25-1),MOD(YEAR(BB$3),'Rent Roll'!$AA25)=MOD(YEAR('Rent Roll'!$C25),'Rent Roll'!$AA25),MONTH(BB$3)=MONTH('Rent Roll'!$C25)),1,0),0)</f>
        <v>0</v>
      </c>
      <c r="BC271" s="768">
        <f>IFERROR(IF(AND(NOT(YEAR(BC$3)&lt;=YEAR('Rent Roll'!$C25)+'Rent Roll'!$AB25-1),MOD(YEAR(BC$3),'Rent Roll'!$AA25)=MOD(YEAR('Rent Roll'!$C25),'Rent Roll'!$AA25),MONTH(BC$3)=MONTH('Rent Roll'!$C25)),1,0),0)</f>
        <v>0</v>
      </c>
      <c r="BD271" s="567">
        <f>IFERROR(IF(AND(NOT(YEAR(BD$3)&lt;=YEAR('Rent Roll'!$C25)+'Rent Roll'!$AB25-1),MOD(YEAR(BD$3),'Rent Roll'!$AA25)=MOD(YEAR('Rent Roll'!$C25),'Rent Roll'!$AA25),MONTH(BD$3)=MONTH('Rent Roll'!$C25)),1,0),0)</f>
        <v>0</v>
      </c>
      <c r="BE271" s="567">
        <f>IFERROR(IF(AND(NOT(YEAR(BE$3)&lt;=YEAR('Rent Roll'!$C25)+'Rent Roll'!$AB25-1),MOD(YEAR(BE$3),'Rent Roll'!$AA25)=MOD(YEAR('Rent Roll'!$C25),'Rent Roll'!$AA25),MONTH(BE$3)=MONTH('Rent Roll'!$C25)),1,0),0)</f>
        <v>0</v>
      </c>
      <c r="BF271" s="567">
        <f>IFERROR(IF(AND(NOT(YEAR(BF$3)&lt;=YEAR('Rent Roll'!$C25)+'Rent Roll'!$AB25-1),MOD(YEAR(BF$3),'Rent Roll'!$AA25)=MOD(YEAR('Rent Roll'!$C25),'Rent Roll'!$AA25),MONTH(BF$3)=MONTH('Rent Roll'!$C25)),1,0),0)</f>
        <v>0</v>
      </c>
      <c r="BG271" s="567">
        <f>IFERROR(IF(AND(NOT(YEAR(BG$3)&lt;=YEAR('Rent Roll'!$C25)+'Rent Roll'!$AB25-1),MOD(YEAR(BG$3),'Rent Roll'!$AA25)=MOD(YEAR('Rent Roll'!$C25),'Rent Roll'!$AA25),MONTH(BG$3)=MONTH('Rent Roll'!$C25)),1,0),0)</f>
        <v>0</v>
      </c>
      <c r="BH271" s="567">
        <f>IFERROR(IF(AND(NOT(YEAR(BH$3)&lt;=YEAR('Rent Roll'!$C25)+'Rent Roll'!$AB25-1),MOD(YEAR(BH$3),'Rent Roll'!$AA25)=MOD(YEAR('Rent Roll'!$C25),'Rent Roll'!$AA25),MONTH(BH$3)=MONTH('Rent Roll'!$C25)),1,0),0)</f>
        <v>0</v>
      </c>
      <c r="BI271" s="567">
        <f>IFERROR(IF(AND(NOT(YEAR(BI$3)&lt;=YEAR('Rent Roll'!$C25)+'Rent Roll'!$AB25-1),MOD(YEAR(BI$3),'Rent Roll'!$AA25)=MOD(YEAR('Rent Roll'!$C25),'Rent Roll'!$AA25),MONTH(BI$3)=MONTH('Rent Roll'!$C25)),1,0),0)</f>
        <v>0</v>
      </c>
      <c r="BJ271" s="567">
        <f>IFERROR(IF(AND(NOT(YEAR(BJ$3)&lt;=YEAR('Rent Roll'!$C25)+'Rent Roll'!$AB25-1),MOD(YEAR(BJ$3),'Rent Roll'!$AA25)=MOD(YEAR('Rent Roll'!$C25),'Rent Roll'!$AA25),MONTH(BJ$3)=MONTH('Rent Roll'!$C25)),1,0),0)</f>
        <v>0</v>
      </c>
      <c r="BK271" s="567">
        <f>IFERROR(IF(AND(NOT(YEAR(BK$3)&lt;=YEAR('Rent Roll'!$C25)+'Rent Roll'!$AB25-1),MOD(YEAR(BK$3),'Rent Roll'!$AA25)=MOD(YEAR('Rent Roll'!$C25),'Rent Roll'!$AA25),MONTH(BK$3)=MONTH('Rent Roll'!$C25)),1,0),0)</f>
        <v>0</v>
      </c>
      <c r="BL271" s="567">
        <f>IFERROR(IF(AND(NOT(YEAR(BL$3)&lt;=YEAR('Rent Roll'!$C25)+'Rent Roll'!$AB25-1),MOD(YEAR(BL$3),'Rent Roll'!$AA25)=MOD(YEAR('Rent Roll'!$C25),'Rent Roll'!$AA25),MONTH(BL$3)=MONTH('Rent Roll'!$C25)),1,0),0)</f>
        <v>0</v>
      </c>
      <c r="BM271" s="567">
        <f>IFERROR(IF(AND(NOT(YEAR(BM$3)&lt;=YEAR('Rent Roll'!$C25)+'Rent Roll'!$AB25-1),MOD(YEAR(BM$3),'Rent Roll'!$AA25)=MOD(YEAR('Rent Roll'!$C25),'Rent Roll'!$AA25),MONTH(BM$3)=MONTH('Rent Roll'!$C25)),1,0),0)</f>
        <v>0</v>
      </c>
      <c r="BN271" s="767">
        <f>IFERROR(IF(AND(NOT(YEAR(BN$3)&lt;=YEAR('Rent Roll'!$C25)+'Rent Roll'!$AB25-1),MOD(YEAR(BN$3),'Rent Roll'!$AA25)=MOD(YEAR('Rent Roll'!$C25),'Rent Roll'!$AA25),MONTH(BN$3)=MONTH('Rent Roll'!$C25)),1,0),0)</f>
        <v>0</v>
      </c>
      <c r="BO271" s="768">
        <f>IFERROR(IF(AND(NOT(YEAR(BO$3)&lt;=YEAR('Rent Roll'!$C25)+'Rent Roll'!$AB25-1),MOD(YEAR(BO$3),'Rent Roll'!$AA25)=MOD(YEAR('Rent Roll'!$C25),'Rent Roll'!$AA25),MONTH(BO$3)=MONTH('Rent Roll'!$C25)),1,0),0)</f>
        <v>0</v>
      </c>
      <c r="BP271" s="567">
        <f>IFERROR(IF(AND(NOT(YEAR(BP$3)&lt;=YEAR('Rent Roll'!$C25)+'Rent Roll'!$AB25-1),MOD(YEAR(BP$3),'Rent Roll'!$AA25)=MOD(YEAR('Rent Roll'!$C25),'Rent Roll'!$AA25),MONTH(BP$3)=MONTH('Rent Roll'!$C25)),1,0),0)</f>
        <v>0</v>
      </c>
      <c r="BQ271" s="567">
        <f>IFERROR(IF(AND(NOT(YEAR(BQ$3)&lt;=YEAR('Rent Roll'!$C25)+'Rent Roll'!$AB25-1),MOD(YEAR(BQ$3),'Rent Roll'!$AA25)=MOD(YEAR('Rent Roll'!$C25),'Rent Roll'!$AA25),MONTH(BQ$3)=MONTH('Rent Roll'!$C25)),1,0),0)</f>
        <v>0</v>
      </c>
      <c r="BR271" s="567">
        <f>IFERROR(IF(AND(NOT(YEAR(BR$3)&lt;=YEAR('Rent Roll'!$C25)+'Rent Roll'!$AB25-1),MOD(YEAR(BR$3),'Rent Roll'!$AA25)=MOD(YEAR('Rent Roll'!$C25),'Rent Roll'!$AA25),MONTH(BR$3)=MONTH('Rent Roll'!$C25)),1,0),0)</f>
        <v>0</v>
      </c>
      <c r="BS271" s="567">
        <f>IFERROR(IF(AND(NOT(YEAR(BS$3)&lt;=YEAR('Rent Roll'!$C25)+'Rent Roll'!$AB25-1),MOD(YEAR(BS$3),'Rent Roll'!$AA25)=MOD(YEAR('Rent Roll'!$C25),'Rent Roll'!$AA25),MONTH(BS$3)=MONTH('Rent Roll'!$C25)),1,0),0)</f>
        <v>0</v>
      </c>
      <c r="BT271" s="567">
        <f>IFERROR(IF(AND(NOT(YEAR(BT$3)&lt;=YEAR('Rent Roll'!$C25)+'Rent Roll'!$AB25-1),MOD(YEAR(BT$3),'Rent Roll'!$AA25)=MOD(YEAR('Rent Roll'!$C25),'Rent Roll'!$AA25),MONTH(BT$3)=MONTH('Rent Roll'!$C25)),1,0),0)</f>
        <v>0</v>
      </c>
      <c r="BU271" s="567">
        <f>IFERROR(IF(AND(NOT(YEAR(BU$3)&lt;=YEAR('Rent Roll'!$C25)+'Rent Roll'!$AB25-1),MOD(YEAR(BU$3),'Rent Roll'!$AA25)=MOD(YEAR('Rent Roll'!$C25),'Rent Roll'!$AA25),MONTH(BU$3)=MONTH('Rent Roll'!$C25)),1,0),0)</f>
        <v>0</v>
      </c>
      <c r="BV271" s="567">
        <f>IFERROR(IF(AND(NOT(YEAR(BV$3)&lt;=YEAR('Rent Roll'!$C25)+'Rent Roll'!$AB25-1),MOD(YEAR(BV$3),'Rent Roll'!$AA25)=MOD(YEAR('Rent Roll'!$C25),'Rent Roll'!$AA25),MONTH(BV$3)=MONTH('Rent Roll'!$C25)),1,0),0)</f>
        <v>0</v>
      </c>
      <c r="BW271" s="567">
        <f>IFERROR(IF(AND(NOT(YEAR(BW$3)&lt;=YEAR('Rent Roll'!$C25)+'Rent Roll'!$AB25-1),MOD(YEAR(BW$3),'Rent Roll'!$AA25)=MOD(YEAR('Rent Roll'!$C25),'Rent Roll'!$AA25),MONTH(BW$3)=MONTH('Rent Roll'!$C25)),1,0),0)</f>
        <v>0</v>
      </c>
      <c r="BX271" s="567">
        <f>IFERROR(IF(AND(NOT(YEAR(BX$3)&lt;=YEAR('Rent Roll'!$C25)+'Rent Roll'!$AB25-1),MOD(YEAR(BX$3),'Rent Roll'!$AA25)=MOD(YEAR('Rent Roll'!$C25),'Rent Roll'!$AA25),MONTH(BX$3)=MONTH('Rent Roll'!$C25)),1,0),0)</f>
        <v>0</v>
      </c>
      <c r="BY271" s="567">
        <f>IFERROR(IF(AND(NOT(YEAR(BY$3)&lt;=YEAR('Rent Roll'!$C25)+'Rent Roll'!$AB25-1),MOD(YEAR(BY$3),'Rent Roll'!$AA25)=MOD(YEAR('Rent Roll'!$C25),'Rent Roll'!$AA25),MONTH(BY$3)=MONTH('Rent Roll'!$C25)),1,0),0)</f>
        <v>0</v>
      </c>
      <c r="BZ271" s="767">
        <f>IFERROR(IF(AND(NOT(YEAR(BZ$3)&lt;=YEAR('Rent Roll'!$C25)+'Rent Roll'!$AB25-1),MOD(YEAR(BZ$3),'Rent Roll'!$AA25)=MOD(YEAR('Rent Roll'!$C25),'Rent Roll'!$AA25),MONTH(BZ$3)=MONTH('Rent Roll'!$C25)),1,0),0)</f>
        <v>0</v>
      </c>
      <c r="CA271" s="768">
        <f>IFERROR(IF(AND(NOT(YEAR(CA$3)&lt;=YEAR('Rent Roll'!$C25)+'Rent Roll'!$AB25-1),MOD(YEAR(CA$3),'Rent Roll'!$AA25)=MOD(YEAR('Rent Roll'!$C25),'Rent Roll'!$AA25),MONTH(CA$3)=MONTH('Rent Roll'!$C25)),1,0),0)</f>
        <v>0</v>
      </c>
      <c r="CB271" s="567">
        <f>IFERROR(IF(AND(NOT(YEAR(CB$3)&lt;=YEAR('Rent Roll'!$C25)+'Rent Roll'!$AB25-1),MOD(YEAR(CB$3),'Rent Roll'!$AA25)=MOD(YEAR('Rent Roll'!$C25),'Rent Roll'!$AA25),MONTH(CB$3)=MONTH('Rent Roll'!$C25)),1,0),0)</f>
        <v>0</v>
      </c>
      <c r="CC271" s="567">
        <f>IFERROR(IF(AND(NOT(YEAR(CC$3)&lt;=YEAR('Rent Roll'!$C25)+'Rent Roll'!$AB25-1),MOD(YEAR(CC$3),'Rent Roll'!$AA25)=MOD(YEAR('Rent Roll'!$C25),'Rent Roll'!$AA25),MONTH(CC$3)=MONTH('Rent Roll'!$C25)),1,0),0)</f>
        <v>0</v>
      </c>
      <c r="CD271" s="567">
        <f>IFERROR(IF(AND(NOT(YEAR(CD$3)&lt;=YEAR('Rent Roll'!$C25)+'Rent Roll'!$AB25-1),MOD(YEAR(CD$3),'Rent Roll'!$AA25)=MOD(YEAR('Rent Roll'!$C25),'Rent Roll'!$AA25),MONTH(CD$3)=MONTH('Rent Roll'!$C25)),1,0),0)</f>
        <v>0</v>
      </c>
      <c r="CE271" s="567">
        <f>IFERROR(IF(AND(NOT(YEAR(CE$3)&lt;=YEAR('Rent Roll'!$C25)+'Rent Roll'!$AB25-1),MOD(YEAR(CE$3),'Rent Roll'!$AA25)=MOD(YEAR('Rent Roll'!$C25),'Rent Roll'!$AA25),MONTH(CE$3)=MONTH('Rent Roll'!$C25)),1,0),0)</f>
        <v>0</v>
      </c>
      <c r="CF271" s="567">
        <f>IFERROR(IF(AND(NOT(YEAR(CF$3)&lt;=YEAR('Rent Roll'!$C25)+'Rent Roll'!$AB25-1),MOD(YEAR(CF$3),'Rent Roll'!$AA25)=MOD(YEAR('Rent Roll'!$C25),'Rent Roll'!$AA25),MONTH(CF$3)=MONTH('Rent Roll'!$C25)),1,0),0)</f>
        <v>0</v>
      </c>
      <c r="CG271" s="567">
        <f>IFERROR(IF(AND(NOT(YEAR(CG$3)&lt;=YEAR('Rent Roll'!$C25)+'Rent Roll'!$AB25-1),MOD(YEAR(CG$3),'Rent Roll'!$AA25)=MOD(YEAR('Rent Roll'!$C25),'Rent Roll'!$AA25),MONTH(CG$3)=MONTH('Rent Roll'!$C25)),1,0),0)</f>
        <v>0</v>
      </c>
      <c r="CH271" s="567">
        <f>IFERROR(IF(AND(NOT(YEAR(CH$3)&lt;=YEAR('Rent Roll'!$C25)+'Rent Roll'!$AB25-1),MOD(YEAR(CH$3),'Rent Roll'!$AA25)=MOD(YEAR('Rent Roll'!$C25),'Rent Roll'!$AA25),MONTH(CH$3)=MONTH('Rent Roll'!$C25)),1,0),0)</f>
        <v>0</v>
      </c>
      <c r="CI271" s="567">
        <f>IFERROR(IF(AND(NOT(YEAR(CI$3)&lt;=YEAR('Rent Roll'!$C25)+'Rent Roll'!$AB25-1),MOD(YEAR(CI$3),'Rent Roll'!$AA25)=MOD(YEAR('Rent Roll'!$C25),'Rent Roll'!$AA25),MONTH(CI$3)=MONTH('Rent Roll'!$C25)),1,0),0)</f>
        <v>0</v>
      </c>
      <c r="CJ271" s="567">
        <f>IFERROR(IF(AND(NOT(YEAR(CJ$3)&lt;=YEAR('Rent Roll'!$C25)+'Rent Roll'!$AB25-1),MOD(YEAR(CJ$3),'Rent Roll'!$AA25)=MOD(YEAR('Rent Roll'!$C25),'Rent Roll'!$AA25),MONTH(CJ$3)=MONTH('Rent Roll'!$C25)),1,0),0)</f>
        <v>0</v>
      </c>
      <c r="CK271" s="567">
        <f>IFERROR(IF(AND(NOT(YEAR(CK$3)&lt;=YEAR('Rent Roll'!$C25)+'Rent Roll'!$AB25-1),MOD(YEAR(CK$3),'Rent Roll'!$AA25)=MOD(YEAR('Rent Roll'!$C25),'Rent Roll'!$AA25),MONTH(CK$3)=MONTH('Rent Roll'!$C25)),1,0),0)</f>
        <v>0</v>
      </c>
      <c r="CL271" s="767">
        <f>IFERROR(IF(AND(NOT(YEAR(CL$3)&lt;=YEAR('Rent Roll'!$C25)+'Rent Roll'!$AB25-1),MOD(YEAR(CL$3),'Rent Roll'!$AA25)=MOD(YEAR('Rent Roll'!$C25),'Rent Roll'!$AA25),MONTH(CL$3)=MONTH('Rent Roll'!$C25)),1,0),0)</f>
        <v>0</v>
      </c>
      <c r="CM271" s="768">
        <f>IFERROR(IF(AND(NOT(YEAR(CM$3)&lt;=YEAR('Rent Roll'!$C25)+'Rent Roll'!$AB25-1),MOD(YEAR(CM$3),'Rent Roll'!$AA25)=MOD(YEAR('Rent Roll'!$C25),'Rent Roll'!$AA25),MONTH(CM$3)=MONTH('Rent Roll'!$C25)),1,0),0)</f>
        <v>0</v>
      </c>
      <c r="CN271" s="567">
        <f>IFERROR(IF(AND(NOT(YEAR(CN$3)&lt;=YEAR('Rent Roll'!$C25)+'Rent Roll'!$AB25-1),MOD(YEAR(CN$3),'Rent Roll'!$AA25)=MOD(YEAR('Rent Roll'!$C25),'Rent Roll'!$AA25),MONTH(CN$3)=MONTH('Rent Roll'!$C25)),1,0),0)</f>
        <v>0</v>
      </c>
      <c r="CO271" s="567">
        <f>IFERROR(IF(AND(NOT(YEAR(CO$3)&lt;=YEAR('Rent Roll'!$C25)+'Rent Roll'!$AB25-1),MOD(YEAR(CO$3),'Rent Roll'!$AA25)=MOD(YEAR('Rent Roll'!$C25),'Rent Roll'!$AA25),MONTH(CO$3)=MONTH('Rent Roll'!$C25)),1,0),0)</f>
        <v>0</v>
      </c>
      <c r="CP271" s="567">
        <f>IFERROR(IF(AND(NOT(YEAR(CP$3)&lt;=YEAR('Rent Roll'!$C25)+'Rent Roll'!$AB25-1),MOD(YEAR(CP$3),'Rent Roll'!$AA25)=MOD(YEAR('Rent Roll'!$C25),'Rent Roll'!$AA25),MONTH(CP$3)=MONTH('Rent Roll'!$C25)),1,0),0)</f>
        <v>0</v>
      </c>
      <c r="CQ271" s="567">
        <f>IFERROR(IF(AND(NOT(YEAR(CQ$3)&lt;=YEAR('Rent Roll'!$C25)+'Rent Roll'!$AB25-1),MOD(YEAR(CQ$3),'Rent Roll'!$AA25)=MOD(YEAR('Rent Roll'!$C25),'Rent Roll'!$AA25),MONTH(CQ$3)=MONTH('Rent Roll'!$C25)),1,0),0)</f>
        <v>0</v>
      </c>
      <c r="CR271" s="567">
        <f>IFERROR(IF(AND(NOT(YEAR(CR$3)&lt;=YEAR('Rent Roll'!$C25)+'Rent Roll'!$AB25-1),MOD(YEAR(CR$3),'Rent Roll'!$AA25)=MOD(YEAR('Rent Roll'!$C25),'Rent Roll'!$AA25),MONTH(CR$3)=MONTH('Rent Roll'!$C25)),1,0),0)</f>
        <v>0</v>
      </c>
      <c r="CS271" s="567">
        <f>IFERROR(IF(AND(NOT(YEAR(CS$3)&lt;=YEAR('Rent Roll'!$C25)+'Rent Roll'!$AB25-1),MOD(YEAR(CS$3),'Rent Roll'!$AA25)=MOD(YEAR('Rent Roll'!$C25),'Rent Roll'!$AA25),MONTH(CS$3)=MONTH('Rent Roll'!$C25)),1,0),0)</f>
        <v>0</v>
      </c>
      <c r="CT271" s="567">
        <f>IFERROR(IF(AND(NOT(YEAR(CT$3)&lt;=YEAR('Rent Roll'!$C25)+'Rent Roll'!$AB25-1),MOD(YEAR(CT$3),'Rent Roll'!$AA25)=MOD(YEAR('Rent Roll'!$C25),'Rent Roll'!$AA25),MONTH(CT$3)=MONTH('Rent Roll'!$C25)),1,0),0)</f>
        <v>0</v>
      </c>
      <c r="CU271" s="567">
        <f>IFERROR(IF(AND(NOT(YEAR(CU$3)&lt;=YEAR('Rent Roll'!$C25)+'Rent Roll'!$AB25-1),MOD(YEAR(CU$3),'Rent Roll'!$AA25)=MOD(YEAR('Rent Roll'!$C25),'Rent Roll'!$AA25),MONTH(CU$3)=MONTH('Rent Roll'!$C25)),1,0),0)</f>
        <v>0</v>
      </c>
      <c r="CV271" s="567">
        <f>IFERROR(IF(AND(NOT(YEAR(CV$3)&lt;=YEAR('Rent Roll'!$C25)+'Rent Roll'!$AB25-1),MOD(YEAR(CV$3),'Rent Roll'!$AA25)=MOD(YEAR('Rent Roll'!$C25),'Rent Roll'!$AA25),MONTH(CV$3)=MONTH('Rent Roll'!$C25)),1,0),0)</f>
        <v>0</v>
      </c>
      <c r="CW271" s="567">
        <f>IFERROR(IF(AND(NOT(YEAR(CW$3)&lt;=YEAR('Rent Roll'!$C25)+'Rent Roll'!$AB25-1),MOD(YEAR(CW$3),'Rent Roll'!$AA25)=MOD(YEAR('Rent Roll'!$C25),'Rent Roll'!$AA25),MONTH(CW$3)=MONTH('Rent Roll'!$C25)),1,0),0)</f>
        <v>0</v>
      </c>
      <c r="CX271" s="767">
        <f>IFERROR(IF(AND(NOT(YEAR(CX$3)&lt;=YEAR('Rent Roll'!$C25)+'Rent Roll'!$AB25-1),MOD(YEAR(CX$3),'Rent Roll'!$AA25)=MOD(YEAR('Rent Roll'!$C25),'Rent Roll'!$AA25),MONTH(CX$3)=MONTH('Rent Roll'!$C25)),1,0),0)</f>
        <v>0</v>
      </c>
      <c r="CY271" s="768">
        <f>IFERROR(IF(AND(NOT(YEAR(CY$3)&lt;=YEAR('Rent Roll'!$C25)+'Rent Roll'!$AB25-1),MOD(YEAR(CY$3),'Rent Roll'!$AA25)=MOD(YEAR('Rent Roll'!$C25),'Rent Roll'!$AA25),MONTH(CY$3)=MONTH('Rent Roll'!$C25)),1,0),0)</f>
        <v>0</v>
      </c>
      <c r="CZ271" s="567">
        <f>IFERROR(IF(AND(NOT(YEAR(CZ$3)&lt;=YEAR('Rent Roll'!$C25)+'Rent Roll'!$AB25-1),MOD(YEAR(CZ$3),'Rent Roll'!$AA25)=MOD(YEAR('Rent Roll'!$C25),'Rent Roll'!$AA25),MONTH(CZ$3)=MONTH('Rent Roll'!$C25)),1,0),0)</f>
        <v>0</v>
      </c>
      <c r="DA271" s="567">
        <f>IFERROR(IF(AND(NOT(YEAR(DA$3)&lt;=YEAR('Rent Roll'!$C25)+'Rent Roll'!$AB25-1),MOD(YEAR(DA$3),'Rent Roll'!$AA25)=MOD(YEAR('Rent Roll'!$C25),'Rent Roll'!$AA25),MONTH(DA$3)=MONTH('Rent Roll'!$C25)),1,0),0)</f>
        <v>0</v>
      </c>
      <c r="DB271" s="567">
        <f>IFERROR(IF(AND(NOT(YEAR(DB$3)&lt;=YEAR('Rent Roll'!$C25)+'Rent Roll'!$AB25-1),MOD(YEAR(DB$3),'Rent Roll'!$AA25)=MOD(YEAR('Rent Roll'!$C25),'Rent Roll'!$AA25),MONTH(DB$3)=MONTH('Rent Roll'!$C25)),1,0),0)</f>
        <v>0</v>
      </c>
      <c r="DC271" s="567">
        <f>IFERROR(IF(AND(NOT(YEAR(DC$3)&lt;=YEAR('Rent Roll'!$C25)+'Rent Roll'!$AB25-1),MOD(YEAR(DC$3),'Rent Roll'!$AA25)=MOD(YEAR('Rent Roll'!$C25),'Rent Roll'!$AA25),MONTH(DC$3)=MONTH('Rent Roll'!$C25)),1,0),0)</f>
        <v>0</v>
      </c>
      <c r="DD271" s="567">
        <f>IFERROR(IF(AND(NOT(YEAR(DD$3)&lt;=YEAR('Rent Roll'!$C25)+'Rent Roll'!$AB25-1),MOD(YEAR(DD$3),'Rent Roll'!$AA25)=MOD(YEAR('Rent Roll'!$C25),'Rent Roll'!$AA25),MONTH(DD$3)=MONTH('Rent Roll'!$C25)),1,0),0)</f>
        <v>0</v>
      </c>
      <c r="DE271" s="567">
        <f>IFERROR(IF(AND(NOT(YEAR(DE$3)&lt;=YEAR('Rent Roll'!$C25)+'Rent Roll'!$AB25-1),MOD(YEAR(DE$3),'Rent Roll'!$AA25)=MOD(YEAR('Rent Roll'!$C25),'Rent Roll'!$AA25),MONTH(DE$3)=MONTH('Rent Roll'!$C25)),1,0),0)</f>
        <v>0</v>
      </c>
      <c r="DF271" s="567">
        <f>IFERROR(IF(AND(NOT(YEAR(DF$3)&lt;=YEAR('Rent Roll'!$C25)+'Rent Roll'!$AB25-1),MOD(YEAR(DF$3),'Rent Roll'!$AA25)=MOD(YEAR('Rent Roll'!$C25),'Rent Roll'!$AA25),MONTH(DF$3)=MONTH('Rent Roll'!$C25)),1,0),0)</f>
        <v>0</v>
      </c>
      <c r="DG271" s="567">
        <f>IFERROR(IF(AND(NOT(YEAR(DG$3)&lt;=YEAR('Rent Roll'!$C25)+'Rent Roll'!$AB25-1),MOD(YEAR(DG$3),'Rent Roll'!$AA25)=MOD(YEAR('Rent Roll'!$C25),'Rent Roll'!$AA25),MONTH(DG$3)=MONTH('Rent Roll'!$C25)),1,0),0)</f>
        <v>0</v>
      </c>
      <c r="DH271" s="567">
        <f>IFERROR(IF(AND(NOT(YEAR(DH$3)&lt;=YEAR('Rent Roll'!$C25)+'Rent Roll'!$AB25-1),MOD(YEAR(DH$3),'Rent Roll'!$AA25)=MOD(YEAR('Rent Roll'!$C25),'Rent Roll'!$AA25),MONTH(DH$3)=MONTH('Rent Roll'!$C25)),1,0),0)</f>
        <v>0</v>
      </c>
      <c r="DI271" s="567">
        <f>IFERROR(IF(AND(NOT(YEAR(DI$3)&lt;=YEAR('Rent Roll'!$C25)+'Rent Roll'!$AB25-1),MOD(YEAR(DI$3),'Rent Roll'!$AA25)=MOD(YEAR('Rent Roll'!$C25),'Rent Roll'!$AA25),MONTH(DI$3)=MONTH('Rent Roll'!$C25)),1,0),0)</f>
        <v>0</v>
      </c>
      <c r="DJ271" s="767">
        <f>IFERROR(IF(AND(NOT(YEAR(DJ$3)&lt;=YEAR('Rent Roll'!$C25)+'Rent Roll'!$AB25-1),MOD(YEAR(DJ$3),'Rent Roll'!$AA25)=MOD(YEAR('Rent Roll'!$C25),'Rent Roll'!$AA25),MONTH(DJ$3)=MONTH('Rent Roll'!$C25)),1,0),0)</f>
        <v>0</v>
      </c>
      <c r="DK271" s="768">
        <f>IFERROR(IF(AND(NOT(YEAR(DK$3)&lt;=YEAR('Rent Roll'!$C25)+'Rent Roll'!$AB25-1),MOD(YEAR(DK$3),'Rent Roll'!$AA25)=MOD(YEAR('Rent Roll'!$C25),'Rent Roll'!$AA25),MONTH(DK$3)=MONTH('Rent Roll'!$C25)),1,0),0)</f>
        <v>0</v>
      </c>
      <c r="DL271" s="567">
        <f>IFERROR(IF(AND(NOT(YEAR(DL$3)&lt;=YEAR('Rent Roll'!$C25)+'Rent Roll'!$AB25-1),MOD(YEAR(DL$3),'Rent Roll'!$AA25)=MOD(YEAR('Rent Roll'!$C25),'Rent Roll'!$AA25),MONTH(DL$3)=MONTH('Rent Roll'!$C25)),1,0),0)</f>
        <v>0</v>
      </c>
      <c r="DM271" s="567">
        <f>IFERROR(IF(AND(NOT(YEAR(DM$3)&lt;=YEAR('Rent Roll'!$C25)+'Rent Roll'!$AB25-1),MOD(YEAR(DM$3),'Rent Roll'!$AA25)=MOD(YEAR('Rent Roll'!$C25),'Rent Roll'!$AA25),MONTH(DM$3)=MONTH('Rent Roll'!$C25)),1,0),0)</f>
        <v>0</v>
      </c>
      <c r="DN271" s="567">
        <f>IFERROR(IF(AND(NOT(YEAR(DN$3)&lt;=YEAR('Rent Roll'!$C25)+'Rent Roll'!$AB25-1),MOD(YEAR(DN$3),'Rent Roll'!$AA25)=MOD(YEAR('Rent Roll'!$C25),'Rent Roll'!$AA25),MONTH(DN$3)=MONTH('Rent Roll'!$C25)),1,0),0)</f>
        <v>0</v>
      </c>
      <c r="DO271" s="567">
        <f>IFERROR(IF(AND(NOT(YEAR(DO$3)&lt;=YEAR('Rent Roll'!$C25)+'Rent Roll'!$AB25-1),MOD(YEAR(DO$3),'Rent Roll'!$AA25)=MOD(YEAR('Rent Roll'!$C25),'Rent Roll'!$AA25),MONTH(DO$3)=MONTH('Rent Roll'!$C25)),1,0),0)</f>
        <v>0</v>
      </c>
      <c r="DP271" s="567">
        <f>IFERROR(IF(AND(NOT(YEAR(DP$3)&lt;=YEAR('Rent Roll'!$C25)+'Rent Roll'!$AB25-1),MOD(YEAR(DP$3),'Rent Roll'!$AA25)=MOD(YEAR('Rent Roll'!$C25),'Rent Roll'!$AA25),MONTH(DP$3)=MONTH('Rent Roll'!$C25)),1,0),0)</f>
        <v>0</v>
      </c>
      <c r="DQ271" s="567">
        <f>IFERROR(IF(AND(NOT(YEAR(DQ$3)&lt;=YEAR('Rent Roll'!$C25)+'Rent Roll'!$AB25-1),MOD(YEAR(DQ$3),'Rent Roll'!$AA25)=MOD(YEAR('Rent Roll'!$C25),'Rent Roll'!$AA25),MONTH(DQ$3)=MONTH('Rent Roll'!$C25)),1,0),0)</f>
        <v>0</v>
      </c>
      <c r="DR271" s="567">
        <f>IFERROR(IF(AND(NOT(YEAR(DR$3)&lt;=YEAR('Rent Roll'!$C25)+'Rent Roll'!$AB25-1),MOD(YEAR(DR$3),'Rent Roll'!$AA25)=MOD(YEAR('Rent Roll'!$C25),'Rent Roll'!$AA25),MONTH(DR$3)=MONTH('Rent Roll'!$C25)),1,0),0)</f>
        <v>0</v>
      </c>
      <c r="DS271" s="567">
        <f>IFERROR(IF(AND(NOT(YEAR(DS$3)&lt;=YEAR('Rent Roll'!$C25)+'Rent Roll'!$AB25-1),MOD(YEAR(DS$3),'Rent Roll'!$AA25)=MOD(YEAR('Rent Roll'!$C25),'Rent Roll'!$AA25),MONTH(DS$3)=MONTH('Rent Roll'!$C25)),1,0),0)</f>
        <v>0</v>
      </c>
      <c r="DT271" s="567">
        <f>IFERROR(IF(AND(NOT(YEAR(DT$3)&lt;=YEAR('Rent Roll'!$C25)+'Rent Roll'!$AB25-1),MOD(YEAR(DT$3),'Rent Roll'!$AA25)=MOD(YEAR('Rent Roll'!$C25),'Rent Roll'!$AA25),MONTH(DT$3)=MONTH('Rent Roll'!$C25)),1,0),0)</f>
        <v>0</v>
      </c>
      <c r="DU271" s="567">
        <f>IFERROR(IF(AND(NOT(YEAR(DU$3)&lt;=YEAR('Rent Roll'!$C25)+'Rent Roll'!$AB25-1),MOD(YEAR(DU$3),'Rent Roll'!$AA25)=MOD(YEAR('Rent Roll'!$C25),'Rent Roll'!$AA25),MONTH(DU$3)=MONTH('Rent Roll'!$C25)),1,0),0)</f>
        <v>0</v>
      </c>
      <c r="DV271" s="567">
        <f>IFERROR(IF(AND(NOT(YEAR(DV$3)&lt;=YEAR('Rent Roll'!$C25)+'Rent Roll'!$AB25-1),MOD(YEAR(DV$3),'Rent Roll'!$AA25)=MOD(YEAR('Rent Roll'!$C25),'Rent Roll'!$AA25),MONTH(DV$3)=MONTH('Rent Roll'!$C25)),1,0),0)</f>
        <v>0</v>
      </c>
    </row>
    <row r="272" spans="1:126" s="568" customFormat="1" ht="12" customHeight="1" outlineLevel="1" x14ac:dyDescent="0.4">
      <c r="A272" s="732"/>
      <c r="B272" s="564">
        <f>'Rent Roll'!$B26</f>
        <v>0</v>
      </c>
      <c r="C272" s="566"/>
      <c r="D272" s="566"/>
      <c r="E272" s="566"/>
      <c r="F272" s="778">
        <f>IFERROR(IF(AND(NOT(YEAR(F$3)&lt;=YEAR('Rent Roll'!$C26)+'Rent Roll'!$AB26-1),MOD(YEAR(F$3),'Rent Roll'!$AA26)=MOD(YEAR('Rent Roll'!$C26),'Rent Roll'!$AA26),MONTH(F$3)=MONTH('Rent Roll'!$C26)),1,0),0)</f>
        <v>0</v>
      </c>
      <c r="G272" s="768">
        <f>IFERROR(IF(AND(NOT(YEAR(G$3)&lt;=YEAR('Rent Roll'!$C26)+'Rent Roll'!$AB26-1),MOD(YEAR(G$3),'Rent Roll'!$AA26)=MOD(YEAR('Rent Roll'!$C26),'Rent Roll'!$AA26),MONTH(G$3)=MONTH('Rent Roll'!$C26)),1,0),0)</f>
        <v>0</v>
      </c>
      <c r="H272" s="567">
        <f>IFERROR(IF(AND(NOT(YEAR(H$3)&lt;=YEAR('Rent Roll'!$C26)+'Rent Roll'!$AB26-1),MOD(YEAR(H$3),'Rent Roll'!$AA26)=MOD(YEAR('Rent Roll'!$C26),'Rent Roll'!$AA26),MONTH(H$3)=MONTH('Rent Roll'!$C26)),1,0),0)</f>
        <v>0</v>
      </c>
      <c r="I272" s="567">
        <f>IFERROR(IF(AND(NOT(YEAR(I$3)&lt;=YEAR('Rent Roll'!$C26)+'Rent Roll'!$AB26-1),MOD(YEAR(I$3),'Rent Roll'!$AA26)=MOD(YEAR('Rent Roll'!$C26),'Rent Roll'!$AA26),MONTH(I$3)=MONTH('Rent Roll'!$C26)),1,0),0)</f>
        <v>0</v>
      </c>
      <c r="J272" s="567">
        <f>IFERROR(IF(AND(NOT(YEAR(J$3)&lt;=YEAR('Rent Roll'!$C26)+'Rent Roll'!$AB26-1),MOD(YEAR(J$3),'Rent Roll'!$AA26)=MOD(YEAR('Rent Roll'!$C26),'Rent Roll'!$AA26),MONTH(J$3)=MONTH('Rent Roll'!$C26)),1,0),0)</f>
        <v>0</v>
      </c>
      <c r="K272" s="567">
        <f>IFERROR(IF(AND(NOT(YEAR(K$3)&lt;=YEAR('Rent Roll'!$C26)+'Rent Roll'!$AB26-1),MOD(YEAR(K$3),'Rent Roll'!$AA26)=MOD(YEAR('Rent Roll'!$C26),'Rent Roll'!$AA26),MONTH(K$3)=MONTH('Rent Roll'!$C26)),1,0),0)</f>
        <v>0</v>
      </c>
      <c r="L272" s="567">
        <f>IFERROR(IF(AND(NOT(YEAR(L$3)&lt;=YEAR('Rent Roll'!$C26)+'Rent Roll'!$AB26-1),MOD(YEAR(L$3),'Rent Roll'!$AA26)=MOD(YEAR('Rent Roll'!$C26),'Rent Roll'!$AA26),MONTH(L$3)=MONTH('Rent Roll'!$C26)),1,0),0)</f>
        <v>0</v>
      </c>
      <c r="M272" s="567">
        <f>IFERROR(IF(AND(NOT(YEAR(M$3)&lt;=YEAR('Rent Roll'!$C26)+'Rent Roll'!$AB26-1),MOD(YEAR(M$3),'Rent Roll'!$AA26)=MOD(YEAR('Rent Roll'!$C26),'Rent Roll'!$AA26),MONTH(M$3)=MONTH('Rent Roll'!$C26)),1,0),0)</f>
        <v>0</v>
      </c>
      <c r="N272" s="567">
        <f>IFERROR(IF(AND(NOT(YEAR(N$3)&lt;=YEAR('Rent Roll'!$C26)+'Rent Roll'!$AB26-1),MOD(YEAR(N$3),'Rent Roll'!$AA26)=MOD(YEAR('Rent Roll'!$C26),'Rent Roll'!$AA26),MONTH(N$3)=MONTH('Rent Roll'!$C26)),1,0),0)</f>
        <v>0</v>
      </c>
      <c r="O272" s="567">
        <f>IFERROR(IF(AND(NOT(YEAR(O$3)&lt;=YEAR('Rent Roll'!$C26)+'Rent Roll'!$AB26-1),MOD(YEAR(O$3),'Rent Roll'!$AA26)=MOD(YEAR('Rent Roll'!$C26),'Rent Roll'!$AA26),MONTH(O$3)=MONTH('Rent Roll'!$C26)),1,0),0)</f>
        <v>0</v>
      </c>
      <c r="P272" s="567">
        <f>IFERROR(IF(AND(NOT(YEAR(P$3)&lt;=YEAR('Rent Roll'!$C26)+'Rent Roll'!$AB26-1),MOD(YEAR(P$3),'Rent Roll'!$AA26)=MOD(YEAR('Rent Roll'!$C26),'Rent Roll'!$AA26),MONTH(P$3)=MONTH('Rent Roll'!$C26)),1,0),0)</f>
        <v>0</v>
      </c>
      <c r="Q272" s="567">
        <f>IFERROR(IF(AND(NOT(YEAR(Q$3)&lt;=YEAR('Rent Roll'!$C26)+'Rent Roll'!$AB26-1),MOD(YEAR(Q$3),'Rent Roll'!$AA26)=MOD(YEAR('Rent Roll'!$C26),'Rent Roll'!$AA26),MONTH(Q$3)=MONTH('Rent Roll'!$C26)),1,0),0)</f>
        <v>0</v>
      </c>
      <c r="R272" s="767">
        <f>IFERROR(IF(AND(NOT(YEAR(R$3)&lt;=YEAR('Rent Roll'!$C26)+'Rent Roll'!$AB26-1),MOD(YEAR(R$3),'Rent Roll'!$AA26)=MOD(YEAR('Rent Roll'!$C26),'Rent Roll'!$AA26),MONTH(R$3)=MONTH('Rent Roll'!$C26)),1,0),0)</f>
        <v>0</v>
      </c>
      <c r="S272" s="768">
        <f>IFERROR(IF(AND(NOT(YEAR(S$3)&lt;=YEAR('Rent Roll'!$C26)+'Rent Roll'!$AB26-1),MOD(YEAR(S$3),'Rent Roll'!$AA26)=MOD(YEAR('Rent Roll'!$C26),'Rent Roll'!$AA26),MONTH(S$3)=MONTH('Rent Roll'!$C26)),1,0),0)</f>
        <v>0</v>
      </c>
      <c r="T272" s="567">
        <f>IFERROR(IF(AND(NOT(YEAR(T$3)&lt;=YEAR('Rent Roll'!$C26)+'Rent Roll'!$AB26-1),MOD(YEAR(T$3),'Rent Roll'!$AA26)=MOD(YEAR('Rent Roll'!$C26),'Rent Roll'!$AA26),MONTH(T$3)=MONTH('Rent Roll'!$C26)),1,0),0)</f>
        <v>0</v>
      </c>
      <c r="U272" s="567">
        <f>IFERROR(IF(AND(NOT(YEAR(U$3)&lt;=YEAR('Rent Roll'!$C26)+'Rent Roll'!$AB26-1),MOD(YEAR(U$3),'Rent Roll'!$AA26)=MOD(YEAR('Rent Roll'!$C26),'Rent Roll'!$AA26),MONTH(U$3)=MONTH('Rent Roll'!$C26)),1,0),0)</f>
        <v>0</v>
      </c>
      <c r="V272" s="567">
        <f>IFERROR(IF(AND(NOT(YEAR(V$3)&lt;=YEAR('Rent Roll'!$C26)+'Rent Roll'!$AB26-1),MOD(YEAR(V$3),'Rent Roll'!$AA26)=MOD(YEAR('Rent Roll'!$C26),'Rent Roll'!$AA26),MONTH(V$3)=MONTH('Rent Roll'!$C26)),1,0),0)</f>
        <v>0</v>
      </c>
      <c r="W272" s="567">
        <f>IFERROR(IF(AND(NOT(YEAR(W$3)&lt;=YEAR('Rent Roll'!$C26)+'Rent Roll'!$AB26-1),MOD(YEAR(W$3),'Rent Roll'!$AA26)=MOD(YEAR('Rent Roll'!$C26),'Rent Roll'!$AA26),MONTH(W$3)=MONTH('Rent Roll'!$C26)),1,0),0)</f>
        <v>0</v>
      </c>
      <c r="X272" s="567">
        <f>IFERROR(IF(AND(NOT(YEAR(X$3)&lt;=YEAR('Rent Roll'!$C26)+'Rent Roll'!$AB26-1),MOD(YEAR(X$3),'Rent Roll'!$AA26)=MOD(YEAR('Rent Roll'!$C26),'Rent Roll'!$AA26),MONTH(X$3)=MONTH('Rent Roll'!$C26)),1,0),0)</f>
        <v>0</v>
      </c>
      <c r="Y272" s="567">
        <f>IFERROR(IF(AND(NOT(YEAR(Y$3)&lt;=YEAR('Rent Roll'!$C26)+'Rent Roll'!$AB26-1),MOD(YEAR(Y$3),'Rent Roll'!$AA26)=MOD(YEAR('Rent Roll'!$C26),'Rent Roll'!$AA26),MONTH(Y$3)=MONTH('Rent Roll'!$C26)),1,0),0)</f>
        <v>0</v>
      </c>
      <c r="Z272" s="567">
        <f>IFERROR(IF(AND(NOT(YEAR(Z$3)&lt;=YEAR('Rent Roll'!$C26)+'Rent Roll'!$AB26-1),MOD(YEAR(Z$3),'Rent Roll'!$AA26)=MOD(YEAR('Rent Roll'!$C26),'Rent Roll'!$AA26),MONTH(Z$3)=MONTH('Rent Roll'!$C26)),1,0),0)</f>
        <v>0</v>
      </c>
      <c r="AA272" s="567">
        <f>IFERROR(IF(AND(NOT(YEAR(AA$3)&lt;=YEAR('Rent Roll'!$C26)+'Rent Roll'!$AB26-1),MOD(YEAR(AA$3),'Rent Roll'!$AA26)=MOD(YEAR('Rent Roll'!$C26),'Rent Roll'!$AA26),MONTH(AA$3)=MONTH('Rent Roll'!$C26)),1,0),0)</f>
        <v>0</v>
      </c>
      <c r="AB272" s="567">
        <f>IFERROR(IF(AND(NOT(YEAR(AB$3)&lt;=YEAR('Rent Roll'!$C26)+'Rent Roll'!$AB26-1),MOD(YEAR(AB$3),'Rent Roll'!$AA26)=MOD(YEAR('Rent Roll'!$C26),'Rent Roll'!$AA26),MONTH(AB$3)=MONTH('Rent Roll'!$C26)),1,0),0)</f>
        <v>0</v>
      </c>
      <c r="AC272" s="567">
        <f>IFERROR(IF(AND(NOT(YEAR(AC$3)&lt;=YEAR('Rent Roll'!$C26)+'Rent Roll'!$AB26-1),MOD(YEAR(AC$3),'Rent Roll'!$AA26)=MOD(YEAR('Rent Roll'!$C26),'Rent Roll'!$AA26),MONTH(AC$3)=MONTH('Rent Roll'!$C26)),1,0),0)</f>
        <v>0</v>
      </c>
      <c r="AD272" s="767">
        <f>IFERROR(IF(AND(NOT(YEAR(AD$3)&lt;=YEAR('Rent Roll'!$C26)+'Rent Roll'!$AB26-1),MOD(YEAR(AD$3),'Rent Roll'!$AA26)=MOD(YEAR('Rent Roll'!$C26),'Rent Roll'!$AA26),MONTH(AD$3)=MONTH('Rent Roll'!$C26)),1,0),0)</f>
        <v>0</v>
      </c>
      <c r="AE272" s="768">
        <f>IFERROR(IF(AND(NOT(YEAR(AE$3)&lt;=YEAR('Rent Roll'!$C26)+'Rent Roll'!$AB26-1),MOD(YEAR(AE$3),'Rent Roll'!$AA26)=MOD(YEAR('Rent Roll'!$C26),'Rent Roll'!$AA26),MONTH(AE$3)=MONTH('Rent Roll'!$C26)),1,0),0)</f>
        <v>0</v>
      </c>
      <c r="AF272" s="567">
        <f>IFERROR(IF(AND(NOT(YEAR(AF$3)&lt;=YEAR('Rent Roll'!$C26)+'Rent Roll'!$AB26-1),MOD(YEAR(AF$3),'Rent Roll'!$AA26)=MOD(YEAR('Rent Roll'!$C26),'Rent Roll'!$AA26),MONTH(AF$3)=MONTH('Rent Roll'!$C26)),1,0),0)</f>
        <v>0</v>
      </c>
      <c r="AG272" s="567">
        <f>IFERROR(IF(AND(NOT(YEAR(AG$3)&lt;=YEAR('Rent Roll'!$C26)+'Rent Roll'!$AB26-1),MOD(YEAR(AG$3),'Rent Roll'!$AA26)=MOD(YEAR('Rent Roll'!$C26),'Rent Roll'!$AA26),MONTH(AG$3)=MONTH('Rent Roll'!$C26)),1,0),0)</f>
        <v>0</v>
      </c>
      <c r="AH272" s="567">
        <f>IFERROR(IF(AND(NOT(YEAR(AH$3)&lt;=YEAR('Rent Roll'!$C26)+'Rent Roll'!$AB26-1),MOD(YEAR(AH$3),'Rent Roll'!$AA26)=MOD(YEAR('Rent Roll'!$C26),'Rent Roll'!$AA26),MONTH(AH$3)=MONTH('Rent Roll'!$C26)),1,0),0)</f>
        <v>0</v>
      </c>
      <c r="AI272" s="567">
        <f>IFERROR(IF(AND(NOT(YEAR(AI$3)&lt;=YEAR('Rent Roll'!$C26)+'Rent Roll'!$AB26-1),MOD(YEAR(AI$3),'Rent Roll'!$AA26)=MOD(YEAR('Rent Roll'!$C26),'Rent Roll'!$AA26),MONTH(AI$3)=MONTH('Rent Roll'!$C26)),1,0),0)</f>
        <v>0</v>
      </c>
      <c r="AJ272" s="567">
        <f>IFERROR(IF(AND(NOT(YEAR(AJ$3)&lt;=YEAR('Rent Roll'!$C26)+'Rent Roll'!$AB26-1),MOD(YEAR(AJ$3),'Rent Roll'!$AA26)=MOD(YEAR('Rent Roll'!$C26),'Rent Roll'!$AA26),MONTH(AJ$3)=MONTH('Rent Roll'!$C26)),1,0),0)</f>
        <v>0</v>
      </c>
      <c r="AK272" s="567">
        <f>IFERROR(IF(AND(NOT(YEAR(AK$3)&lt;=YEAR('Rent Roll'!$C26)+'Rent Roll'!$AB26-1),MOD(YEAR(AK$3),'Rent Roll'!$AA26)=MOD(YEAR('Rent Roll'!$C26),'Rent Roll'!$AA26),MONTH(AK$3)=MONTH('Rent Roll'!$C26)),1,0),0)</f>
        <v>0</v>
      </c>
      <c r="AL272" s="567">
        <f>IFERROR(IF(AND(NOT(YEAR(AL$3)&lt;=YEAR('Rent Roll'!$C26)+'Rent Roll'!$AB26-1),MOD(YEAR(AL$3),'Rent Roll'!$AA26)=MOD(YEAR('Rent Roll'!$C26),'Rent Roll'!$AA26),MONTH(AL$3)=MONTH('Rent Roll'!$C26)),1,0),0)</f>
        <v>0</v>
      </c>
      <c r="AM272" s="567">
        <f>IFERROR(IF(AND(NOT(YEAR(AM$3)&lt;=YEAR('Rent Roll'!$C26)+'Rent Roll'!$AB26-1),MOD(YEAR(AM$3),'Rent Roll'!$AA26)=MOD(YEAR('Rent Roll'!$C26),'Rent Roll'!$AA26),MONTH(AM$3)=MONTH('Rent Roll'!$C26)),1,0),0)</f>
        <v>0</v>
      </c>
      <c r="AN272" s="567">
        <f>IFERROR(IF(AND(NOT(YEAR(AN$3)&lt;=YEAR('Rent Roll'!$C26)+'Rent Roll'!$AB26-1),MOD(YEAR(AN$3),'Rent Roll'!$AA26)=MOD(YEAR('Rent Roll'!$C26),'Rent Roll'!$AA26),MONTH(AN$3)=MONTH('Rent Roll'!$C26)),1,0),0)</f>
        <v>0</v>
      </c>
      <c r="AO272" s="567">
        <f>IFERROR(IF(AND(NOT(YEAR(AO$3)&lt;=YEAR('Rent Roll'!$C26)+'Rent Roll'!$AB26-1),MOD(YEAR(AO$3),'Rent Roll'!$AA26)=MOD(YEAR('Rent Roll'!$C26),'Rent Roll'!$AA26),MONTH(AO$3)=MONTH('Rent Roll'!$C26)),1,0),0)</f>
        <v>0</v>
      </c>
      <c r="AP272" s="767">
        <f>IFERROR(IF(AND(NOT(YEAR(AP$3)&lt;=YEAR('Rent Roll'!$C26)+'Rent Roll'!$AB26-1),MOD(YEAR(AP$3),'Rent Roll'!$AA26)=MOD(YEAR('Rent Roll'!$C26),'Rent Roll'!$AA26),MONTH(AP$3)=MONTH('Rent Roll'!$C26)),1,0),0)</f>
        <v>0</v>
      </c>
      <c r="AQ272" s="768">
        <f>IFERROR(IF(AND(NOT(YEAR(AQ$3)&lt;=YEAR('Rent Roll'!$C26)+'Rent Roll'!$AB26-1),MOD(YEAR(AQ$3),'Rent Roll'!$AA26)=MOD(YEAR('Rent Roll'!$C26),'Rent Roll'!$AA26),MONTH(AQ$3)=MONTH('Rent Roll'!$C26)),1,0),0)</f>
        <v>0</v>
      </c>
      <c r="AR272" s="567">
        <f>IFERROR(IF(AND(NOT(YEAR(AR$3)&lt;=YEAR('Rent Roll'!$C26)+'Rent Roll'!$AB26-1),MOD(YEAR(AR$3),'Rent Roll'!$AA26)=MOD(YEAR('Rent Roll'!$C26),'Rent Roll'!$AA26),MONTH(AR$3)=MONTH('Rent Roll'!$C26)),1,0),0)</f>
        <v>0</v>
      </c>
      <c r="AS272" s="567">
        <f>IFERROR(IF(AND(NOT(YEAR(AS$3)&lt;=YEAR('Rent Roll'!$C26)+'Rent Roll'!$AB26-1),MOD(YEAR(AS$3),'Rent Roll'!$AA26)=MOD(YEAR('Rent Roll'!$C26),'Rent Roll'!$AA26),MONTH(AS$3)=MONTH('Rent Roll'!$C26)),1,0),0)</f>
        <v>0</v>
      </c>
      <c r="AT272" s="567">
        <f>IFERROR(IF(AND(NOT(YEAR(AT$3)&lt;=YEAR('Rent Roll'!$C26)+'Rent Roll'!$AB26-1),MOD(YEAR(AT$3),'Rent Roll'!$AA26)=MOD(YEAR('Rent Roll'!$C26),'Rent Roll'!$AA26),MONTH(AT$3)=MONTH('Rent Roll'!$C26)),1,0),0)</f>
        <v>0</v>
      </c>
      <c r="AU272" s="567">
        <f>IFERROR(IF(AND(NOT(YEAR(AU$3)&lt;=YEAR('Rent Roll'!$C26)+'Rent Roll'!$AB26-1),MOD(YEAR(AU$3),'Rent Roll'!$AA26)=MOD(YEAR('Rent Roll'!$C26),'Rent Roll'!$AA26),MONTH(AU$3)=MONTH('Rent Roll'!$C26)),1,0),0)</f>
        <v>0</v>
      </c>
      <c r="AV272" s="567">
        <f>IFERROR(IF(AND(NOT(YEAR(AV$3)&lt;=YEAR('Rent Roll'!$C26)+'Rent Roll'!$AB26-1),MOD(YEAR(AV$3),'Rent Roll'!$AA26)=MOD(YEAR('Rent Roll'!$C26),'Rent Roll'!$AA26),MONTH(AV$3)=MONTH('Rent Roll'!$C26)),1,0),0)</f>
        <v>0</v>
      </c>
      <c r="AW272" s="567">
        <f>IFERROR(IF(AND(NOT(YEAR(AW$3)&lt;=YEAR('Rent Roll'!$C26)+'Rent Roll'!$AB26-1),MOD(YEAR(AW$3),'Rent Roll'!$AA26)=MOD(YEAR('Rent Roll'!$C26),'Rent Roll'!$AA26),MONTH(AW$3)=MONTH('Rent Roll'!$C26)),1,0),0)</f>
        <v>0</v>
      </c>
      <c r="AX272" s="567">
        <f>IFERROR(IF(AND(NOT(YEAR(AX$3)&lt;=YEAR('Rent Roll'!$C26)+'Rent Roll'!$AB26-1),MOD(YEAR(AX$3),'Rent Roll'!$AA26)=MOD(YEAR('Rent Roll'!$C26),'Rent Roll'!$AA26),MONTH(AX$3)=MONTH('Rent Roll'!$C26)),1,0),0)</f>
        <v>0</v>
      </c>
      <c r="AY272" s="567">
        <f>IFERROR(IF(AND(NOT(YEAR(AY$3)&lt;=YEAR('Rent Roll'!$C26)+'Rent Roll'!$AB26-1),MOD(YEAR(AY$3),'Rent Roll'!$AA26)=MOD(YEAR('Rent Roll'!$C26),'Rent Roll'!$AA26),MONTH(AY$3)=MONTH('Rent Roll'!$C26)),1,0),0)</f>
        <v>0</v>
      </c>
      <c r="AZ272" s="567">
        <f>IFERROR(IF(AND(NOT(YEAR(AZ$3)&lt;=YEAR('Rent Roll'!$C26)+'Rent Roll'!$AB26-1),MOD(YEAR(AZ$3),'Rent Roll'!$AA26)=MOD(YEAR('Rent Roll'!$C26),'Rent Roll'!$AA26),MONTH(AZ$3)=MONTH('Rent Roll'!$C26)),1,0),0)</f>
        <v>0</v>
      </c>
      <c r="BA272" s="567">
        <f>IFERROR(IF(AND(NOT(YEAR(BA$3)&lt;=YEAR('Rent Roll'!$C26)+'Rent Roll'!$AB26-1),MOD(YEAR(BA$3),'Rent Roll'!$AA26)=MOD(YEAR('Rent Roll'!$C26),'Rent Roll'!$AA26),MONTH(BA$3)=MONTH('Rent Roll'!$C26)),1,0),0)</f>
        <v>0</v>
      </c>
      <c r="BB272" s="767">
        <f>IFERROR(IF(AND(NOT(YEAR(BB$3)&lt;=YEAR('Rent Roll'!$C26)+'Rent Roll'!$AB26-1),MOD(YEAR(BB$3),'Rent Roll'!$AA26)=MOD(YEAR('Rent Roll'!$C26),'Rent Roll'!$AA26),MONTH(BB$3)=MONTH('Rent Roll'!$C26)),1,0),0)</f>
        <v>0</v>
      </c>
      <c r="BC272" s="768">
        <f>IFERROR(IF(AND(NOT(YEAR(BC$3)&lt;=YEAR('Rent Roll'!$C26)+'Rent Roll'!$AB26-1),MOD(YEAR(BC$3),'Rent Roll'!$AA26)=MOD(YEAR('Rent Roll'!$C26),'Rent Roll'!$AA26),MONTH(BC$3)=MONTH('Rent Roll'!$C26)),1,0),0)</f>
        <v>0</v>
      </c>
      <c r="BD272" s="567">
        <f>IFERROR(IF(AND(NOT(YEAR(BD$3)&lt;=YEAR('Rent Roll'!$C26)+'Rent Roll'!$AB26-1),MOD(YEAR(BD$3),'Rent Roll'!$AA26)=MOD(YEAR('Rent Roll'!$C26),'Rent Roll'!$AA26),MONTH(BD$3)=MONTH('Rent Roll'!$C26)),1,0),0)</f>
        <v>0</v>
      </c>
      <c r="BE272" s="567">
        <f>IFERROR(IF(AND(NOT(YEAR(BE$3)&lt;=YEAR('Rent Roll'!$C26)+'Rent Roll'!$AB26-1),MOD(YEAR(BE$3),'Rent Roll'!$AA26)=MOD(YEAR('Rent Roll'!$C26),'Rent Roll'!$AA26),MONTH(BE$3)=MONTH('Rent Roll'!$C26)),1,0),0)</f>
        <v>0</v>
      </c>
      <c r="BF272" s="567">
        <f>IFERROR(IF(AND(NOT(YEAR(BF$3)&lt;=YEAR('Rent Roll'!$C26)+'Rent Roll'!$AB26-1),MOD(YEAR(BF$3),'Rent Roll'!$AA26)=MOD(YEAR('Rent Roll'!$C26),'Rent Roll'!$AA26),MONTH(BF$3)=MONTH('Rent Roll'!$C26)),1,0),0)</f>
        <v>0</v>
      </c>
      <c r="BG272" s="567">
        <f>IFERROR(IF(AND(NOT(YEAR(BG$3)&lt;=YEAR('Rent Roll'!$C26)+'Rent Roll'!$AB26-1),MOD(YEAR(BG$3),'Rent Roll'!$AA26)=MOD(YEAR('Rent Roll'!$C26),'Rent Roll'!$AA26),MONTH(BG$3)=MONTH('Rent Roll'!$C26)),1,0),0)</f>
        <v>0</v>
      </c>
      <c r="BH272" s="567">
        <f>IFERROR(IF(AND(NOT(YEAR(BH$3)&lt;=YEAR('Rent Roll'!$C26)+'Rent Roll'!$AB26-1),MOD(YEAR(BH$3),'Rent Roll'!$AA26)=MOD(YEAR('Rent Roll'!$C26),'Rent Roll'!$AA26),MONTH(BH$3)=MONTH('Rent Roll'!$C26)),1,0),0)</f>
        <v>0</v>
      </c>
      <c r="BI272" s="567">
        <f>IFERROR(IF(AND(NOT(YEAR(BI$3)&lt;=YEAR('Rent Roll'!$C26)+'Rent Roll'!$AB26-1),MOD(YEAR(BI$3),'Rent Roll'!$AA26)=MOD(YEAR('Rent Roll'!$C26),'Rent Roll'!$AA26),MONTH(BI$3)=MONTH('Rent Roll'!$C26)),1,0),0)</f>
        <v>0</v>
      </c>
      <c r="BJ272" s="567">
        <f>IFERROR(IF(AND(NOT(YEAR(BJ$3)&lt;=YEAR('Rent Roll'!$C26)+'Rent Roll'!$AB26-1),MOD(YEAR(BJ$3),'Rent Roll'!$AA26)=MOD(YEAR('Rent Roll'!$C26),'Rent Roll'!$AA26),MONTH(BJ$3)=MONTH('Rent Roll'!$C26)),1,0),0)</f>
        <v>0</v>
      </c>
      <c r="BK272" s="567">
        <f>IFERROR(IF(AND(NOT(YEAR(BK$3)&lt;=YEAR('Rent Roll'!$C26)+'Rent Roll'!$AB26-1),MOD(YEAR(BK$3),'Rent Roll'!$AA26)=MOD(YEAR('Rent Roll'!$C26),'Rent Roll'!$AA26),MONTH(BK$3)=MONTH('Rent Roll'!$C26)),1,0),0)</f>
        <v>0</v>
      </c>
      <c r="BL272" s="567">
        <f>IFERROR(IF(AND(NOT(YEAR(BL$3)&lt;=YEAR('Rent Roll'!$C26)+'Rent Roll'!$AB26-1),MOD(YEAR(BL$3),'Rent Roll'!$AA26)=MOD(YEAR('Rent Roll'!$C26),'Rent Roll'!$AA26),MONTH(BL$3)=MONTH('Rent Roll'!$C26)),1,0),0)</f>
        <v>0</v>
      </c>
      <c r="BM272" s="567">
        <f>IFERROR(IF(AND(NOT(YEAR(BM$3)&lt;=YEAR('Rent Roll'!$C26)+'Rent Roll'!$AB26-1),MOD(YEAR(BM$3),'Rent Roll'!$AA26)=MOD(YEAR('Rent Roll'!$C26),'Rent Roll'!$AA26),MONTH(BM$3)=MONTH('Rent Roll'!$C26)),1,0),0)</f>
        <v>0</v>
      </c>
      <c r="BN272" s="767">
        <f>IFERROR(IF(AND(NOT(YEAR(BN$3)&lt;=YEAR('Rent Roll'!$C26)+'Rent Roll'!$AB26-1),MOD(YEAR(BN$3),'Rent Roll'!$AA26)=MOD(YEAR('Rent Roll'!$C26),'Rent Roll'!$AA26),MONTH(BN$3)=MONTH('Rent Roll'!$C26)),1,0),0)</f>
        <v>0</v>
      </c>
      <c r="BO272" s="768">
        <f>IFERROR(IF(AND(NOT(YEAR(BO$3)&lt;=YEAR('Rent Roll'!$C26)+'Rent Roll'!$AB26-1),MOD(YEAR(BO$3),'Rent Roll'!$AA26)=MOD(YEAR('Rent Roll'!$C26),'Rent Roll'!$AA26),MONTH(BO$3)=MONTH('Rent Roll'!$C26)),1,0),0)</f>
        <v>0</v>
      </c>
      <c r="BP272" s="567">
        <f>IFERROR(IF(AND(NOT(YEAR(BP$3)&lt;=YEAR('Rent Roll'!$C26)+'Rent Roll'!$AB26-1),MOD(YEAR(BP$3),'Rent Roll'!$AA26)=MOD(YEAR('Rent Roll'!$C26),'Rent Roll'!$AA26),MONTH(BP$3)=MONTH('Rent Roll'!$C26)),1,0),0)</f>
        <v>0</v>
      </c>
      <c r="BQ272" s="567">
        <f>IFERROR(IF(AND(NOT(YEAR(BQ$3)&lt;=YEAR('Rent Roll'!$C26)+'Rent Roll'!$AB26-1),MOD(YEAR(BQ$3),'Rent Roll'!$AA26)=MOD(YEAR('Rent Roll'!$C26),'Rent Roll'!$AA26),MONTH(BQ$3)=MONTH('Rent Roll'!$C26)),1,0),0)</f>
        <v>0</v>
      </c>
      <c r="BR272" s="567">
        <f>IFERROR(IF(AND(NOT(YEAR(BR$3)&lt;=YEAR('Rent Roll'!$C26)+'Rent Roll'!$AB26-1),MOD(YEAR(BR$3),'Rent Roll'!$AA26)=MOD(YEAR('Rent Roll'!$C26),'Rent Roll'!$AA26),MONTH(BR$3)=MONTH('Rent Roll'!$C26)),1,0),0)</f>
        <v>0</v>
      </c>
      <c r="BS272" s="567">
        <f>IFERROR(IF(AND(NOT(YEAR(BS$3)&lt;=YEAR('Rent Roll'!$C26)+'Rent Roll'!$AB26-1),MOD(YEAR(BS$3),'Rent Roll'!$AA26)=MOD(YEAR('Rent Roll'!$C26),'Rent Roll'!$AA26),MONTH(BS$3)=MONTH('Rent Roll'!$C26)),1,0),0)</f>
        <v>0</v>
      </c>
      <c r="BT272" s="567">
        <f>IFERROR(IF(AND(NOT(YEAR(BT$3)&lt;=YEAR('Rent Roll'!$C26)+'Rent Roll'!$AB26-1),MOD(YEAR(BT$3),'Rent Roll'!$AA26)=MOD(YEAR('Rent Roll'!$C26),'Rent Roll'!$AA26),MONTH(BT$3)=MONTH('Rent Roll'!$C26)),1,0),0)</f>
        <v>0</v>
      </c>
      <c r="BU272" s="567">
        <f>IFERROR(IF(AND(NOT(YEAR(BU$3)&lt;=YEAR('Rent Roll'!$C26)+'Rent Roll'!$AB26-1),MOD(YEAR(BU$3),'Rent Roll'!$AA26)=MOD(YEAR('Rent Roll'!$C26),'Rent Roll'!$AA26),MONTH(BU$3)=MONTH('Rent Roll'!$C26)),1,0),0)</f>
        <v>0</v>
      </c>
      <c r="BV272" s="567">
        <f>IFERROR(IF(AND(NOT(YEAR(BV$3)&lt;=YEAR('Rent Roll'!$C26)+'Rent Roll'!$AB26-1),MOD(YEAR(BV$3),'Rent Roll'!$AA26)=MOD(YEAR('Rent Roll'!$C26),'Rent Roll'!$AA26),MONTH(BV$3)=MONTH('Rent Roll'!$C26)),1,0),0)</f>
        <v>0</v>
      </c>
      <c r="BW272" s="567">
        <f>IFERROR(IF(AND(NOT(YEAR(BW$3)&lt;=YEAR('Rent Roll'!$C26)+'Rent Roll'!$AB26-1),MOD(YEAR(BW$3),'Rent Roll'!$AA26)=MOD(YEAR('Rent Roll'!$C26),'Rent Roll'!$AA26),MONTH(BW$3)=MONTH('Rent Roll'!$C26)),1,0),0)</f>
        <v>0</v>
      </c>
      <c r="BX272" s="567">
        <f>IFERROR(IF(AND(NOT(YEAR(BX$3)&lt;=YEAR('Rent Roll'!$C26)+'Rent Roll'!$AB26-1),MOD(YEAR(BX$3),'Rent Roll'!$AA26)=MOD(YEAR('Rent Roll'!$C26),'Rent Roll'!$AA26),MONTH(BX$3)=MONTH('Rent Roll'!$C26)),1,0),0)</f>
        <v>0</v>
      </c>
      <c r="BY272" s="567">
        <f>IFERROR(IF(AND(NOT(YEAR(BY$3)&lt;=YEAR('Rent Roll'!$C26)+'Rent Roll'!$AB26-1),MOD(YEAR(BY$3),'Rent Roll'!$AA26)=MOD(YEAR('Rent Roll'!$C26),'Rent Roll'!$AA26),MONTH(BY$3)=MONTH('Rent Roll'!$C26)),1,0),0)</f>
        <v>0</v>
      </c>
      <c r="BZ272" s="767">
        <f>IFERROR(IF(AND(NOT(YEAR(BZ$3)&lt;=YEAR('Rent Roll'!$C26)+'Rent Roll'!$AB26-1),MOD(YEAR(BZ$3),'Rent Roll'!$AA26)=MOD(YEAR('Rent Roll'!$C26),'Rent Roll'!$AA26),MONTH(BZ$3)=MONTH('Rent Roll'!$C26)),1,0),0)</f>
        <v>0</v>
      </c>
      <c r="CA272" s="768">
        <f>IFERROR(IF(AND(NOT(YEAR(CA$3)&lt;=YEAR('Rent Roll'!$C26)+'Rent Roll'!$AB26-1),MOD(YEAR(CA$3),'Rent Roll'!$AA26)=MOD(YEAR('Rent Roll'!$C26),'Rent Roll'!$AA26),MONTH(CA$3)=MONTH('Rent Roll'!$C26)),1,0),0)</f>
        <v>0</v>
      </c>
      <c r="CB272" s="567">
        <f>IFERROR(IF(AND(NOT(YEAR(CB$3)&lt;=YEAR('Rent Roll'!$C26)+'Rent Roll'!$AB26-1),MOD(YEAR(CB$3),'Rent Roll'!$AA26)=MOD(YEAR('Rent Roll'!$C26),'Rent Roll'!$AA26),MONTH(CB$3)=MONTH('Rent Roll'!$C26)),1,0),0)</f>
        <v>0</v>
      </c>
      <c r="CC272" s="567">
        <f>IFERROR(IF(AND(NOT(YEAR(CC$3)&lt;=YEAR('Rent Roll'!$C26)+'Rent Roll'!$AB26-1),MOD(YEAR(CC$3),'Rent Roll'!$AA26)=MOD(YEAR('Rent Roll'!$C26),'Rent Roll'!$AA26),MONTH(CC$3)=MONTH('Rent Roll'!$C26)),1,0),0)</f>
        <v>0</v>
      </c>
      <c r="CD272" s="567">
        <f>IFERROR(IF(AND(NOT(YEAR(CD$3)&lt;=YEAR('Rent Roll'!$C26)+'Rent Roll'!$AB26-1),MOD(YEAR(CD$3),'Rent Roll'!$AA26)=MOD(YEAR('Rent Roll'!$C26),'Rent Roll'!$AA26),MONTH(CD$3)=MONTH('Rent Roll'!$C26)),1,0),0)</f>
        <v>0</v>
      </c>
      <c r="CE272" s="567">
        <f>IFERROR(IF(AND(NOT(YEAR(CE$3)&lt;=YEAR('Rent Roll'!$C26)+'Rent Roll'!$AB26-1),MOD(YEAR(CE$3),'Rent Roll'!$AA26)=MOD(YEAR('Rent Roll'!$C26),'Rent Roll'!$AA26),MONTH(CE$3)=MONTH('Rent Roll'!$C26)),1,0),0)</f>
        <v>0</v>
      </c>
      <c r="CF272" s="567">
        <f>IFERROR(IF(AND(NOT(YEAR(CF$3)&lt;=YEAR('Rent Roll'!$C26)+'Rent Roll'!$AB26-1),MOD(YEAR(CF$3),'Rent Roll'!$AA26)=MOD(YEAR('Rent Roll'!$C26),'Rent Roll'!$AA26),MONTH(CF$3)=MONTH('Rent Roll'!$C26)),1,0),0)</f>
        <v>0</v>
      </c>
      <c r="CG272" s="567">
        <f>IFERROR(IF(AND(NOT(YEAR(CG$3)&lt;=YEAR('Rent Roll'!$C26)+'Rent Roll'!$AB26-1),MOD(YEAR(CG$3),'Rent Roll'!$AA26)=MOD(YEAR('Rent Roll'!$C26),'Rent Roll'!$AA26),MONTH(CG$3)=MONTH('Rent Roll'!$C26)),1,0),0)</f>
        <v>0</v>
      </c>
      <c r="CH272" s="567">
        <f>IFERROR(IF(AND(NOT(YEAR(CH$3)&lt;=YEAR('Rent Roll'!$C26)+'Rent Roll'!$AB26-1),MOD(YEAR(CH$3),'Rent Roll'!$AA26)=MOD(YEAR('Rent Roll'!$C26),'Rent Roll'!$AA26),MONTH(CH$3)=MONTH('Rent Roll'!$C26)),1,0),0)</f>
        <v>0</v>
      </c>
      <c r="CI272" s="567">
        <f>IFERROR(IF(AND(NOT(YEAR(CI$3)&lt;=YEAR('Rent Roll'!$C26)+'Rent Roll'!$AB26-1),MOD(YEAR(CI$3),'Rent Roll'!$AA26)=MOD(YEAR('Rent Roll'!$C26),'Rent Roll'!$AA26),MONTH(CI$3)=MONTH('Rent Roll'!$C26)),1,0),0)</f>
        <v>0</v>
      </c>
      <c r="CJ272" s="567">
        <f>IFERROR(IF(AND(NOT(YEAR(CJ$3)&lt;=YEAR('Rent Roll'!$C26)+'Rent Roll'!$AB26-1),MOD(YEAR(CJ$3),'Rent Roll'!$AA26)=MOD(YEAR('Rent Roll'!$C26),'Rent Roll'!$AA26),MONTH(CJ$3)=MONTH('Rent Roll'!$C26)),1,0),0)</f>
        <v>0</v>
      </c>
      <c r="CK272" s="567">
        <f>IFERROR(IF(AND(NOT(YEAR(CK$3)&lt;=YEAR('Rent Roll'!$C26)+'Rent Roll'!$AB26-1),MOD(YEAR(CK$3),'Rent Roll'!$AA26)=MOD(YEAR('Rent Roll'!$C26),'Rent Roll'!$AA26),MONTH(CK$3)=MONTH('Rent Roll'!$C26)),1,0),0)</f>
        <v>0</v>
      </c>
      <c r="CL272" s="767">
        <f>IFERROR(IF(AND(NOT(YEAR(CL$3)&lt;=YEAR('Rent Roll'!$C26)+'Rent Roll'!$AB26-1),MOD(YEAR(CL$3),'Rent Roll'!$AA26)=MOD(YEAR('Rent Roll'!$C26),'Rent Roll'!$AA26),MONTH(CL$3)=MONTH('Rent Roll'!$C26)),1,0),0)</f>
        <v>0</v>
      </c>
      <c r="CM272" s="768">
        <f>IFERROR(IF(AND(NOT(YEAR(CM$3)&lt;=YEAR('Rent Roll'!$C26)+'Rent Roll'!$AB26-1),MOD(YEAR(CM$3),'Rent Roll'!$AA26)=MOD(YEAR('Rent Roll'!$C26),'Rent Roll'!$AA26),MONTH(CM$3)=MONTH('Rent Roll'!$C26)),1,0),0)</f>
        <v>0</v>
      </c>
      <c r="CN272" s="567">
        <f>IFERROR(IF(AND(NOT(YEAR(CN$3)&lt;=YEAR('Rent Roll'!$C26)+'Rent Roll'!$AB26-1),MOD(YEAR(CN$3),'Rent Roll'!$AA26)=MOD(YEAR('Rent Roll'!$C26),'Rent Roll'!$AA26),MONTH(CN$3)=MONTH('Rent Roll'!$C26)),1,0),0)</f>
        <v>0</v>
      </c>
      <c r="CO272" s="567">
        <f>IFERROR(IF(AND(NOT(YEAR(CO$3)&lt;=YEAR('Rent Roll'!$C26)+'Rent Roll'!$AB26-1),MOD(YEAR(CO$3),'Rent Roll'!$AA26)=MOD(YEAR('Rent Roll'!$C26),'Rent Roll'!$AA26),MONTH(CO$3)=MONTH('Rent Roll'!$C26)),1,0),0)</f>
        <v>0</v>
      </c>
      <c r="CP272" s="567">
        <f>IFERROR(IF(AND(NOT(YEAR(CP$3)&lt;=YEAR('Rent Roll'!$C26)+'Rent Roll'!$AB26-1),MOD(YEAR(CP$3),'Rent Roll'!$AA26)=MOD(YEAR('Rent Roll'!$C26),'Rent Roll'!$AA26),MONTH(CP$3)=MONTH('Rent Roll'!$C26)),1,0),0)</f>
        <v>0</v>
      </c>
      <c r="CQ272" s="567">
        <f>IFERROR(IF(AND(NOT(YEAR(CQ$3)&lt;=YEAR('Rent Roll'!$C26)+'Rent Roll'!$AB26-1),MOD(YEAR(CQ$3),'Rent Roll'!$AA26)=MOD(YEAR('Rent Roll'!$C26),'Rent Roll'!$AA26),MONTH(CQ$3)=MONTH('Rent Roll'!$C26)),1,0),0)</f>
        <v>0</v>
      </c>
      <c r="CR272" s="567">
        <f>IFERROR(IF(AND(NOT(YEAR(CR$3)&lt;=YEAR('Rent Roll'!$C26)+'Rent Roll'!$AB26-1),MOD(YEAR(CR$3),'Rent Roll'!$AA26)=MOD(YEAR('Rent Roll'!$C26),'Rent Roll'!$AA26),MONTH(CR$3)=MONTH('Rent Roll'!$C26)),1,0),0)</f>
        <v>0</v>
      </c>
      <c r="CS272" s="567">
        <f>IFERROR(IF(AND(NOT(YEAR(CS$3)&lt;=YEAR('Rent Roll'!$C26)+'Rent Roll'!$AB26-1),MOD(YEAR(CS$3),'Rent Roll'!$AA26)=MOD(YEAR('Rent Roll'!$C26),'Rent Roll'!$AA26),MONTH(CS$3)=MONTH('Rent Roll'!$C26)),1,0),0)</f>
        <v>0</v>
      </c>
      <c r="CT272" s="567">
        <f>IFERROR(IF(AND(NOT(YEAR(CT$3)&lt;=YEAR('Rent Roll'!$C26)+'Rent Roll'!$AB26-1),MOD(YEAR(CT$3),'Rent Roll'!$AA26)=MOD(YEAR('Rent Roll'!$C26),'Rent Roll'!$AA26),MONTH(CT$3)=MONTH('Rent Roll'!$C26)),1,0),0)</f>
        <v>0</v>
      </c>
      <c r="CU272" s="567">
        <f>IFERROR(IF(AND(NOT(YEAR(CU$3)&lt;=YEAR('Rent Roll'!$C26)+'Rent Roll'!$AB26-1),MOD(YEAR(CU$3),'Rent Roll'!$AA26)=MOD(YEAR('Rent Roll'!$C26),'Rent Roll'!$AA26),MONTH(CU$3)=MONTH('Rent Roll'!$C26)),1,0),0)</f>
        <v>0</v>
      </c>
      <c r="CV272" s="567">
        <f>IFERROR(IF(AND(NOT(YEAR(CV$3)&lt;=YEAR('Rent Roll'!$C26)+'Rent Roll'!$AB26-1),MOD(YEAR(CV$3),'Rent Roll'!$AA26)=MOD(YEAR('Rent Roll'!$C26),'Rent Roll'!$AA26),MONTH(CV$3)=MONTH('Rent Roll'!$C26)),1,0),0)</f>
        <v>0</v>
      </c>
      <c r="CW272" s="567">
        <f>IFERROR(IF(AND(NOT(YEAR(CW$3)&lt;=YEAR('Rent Roll'!$C26)+'Rent Roll'!$AB26-1),MOD(YEAR(CW$3),'Rent Roll'!$AA26)=MOD(YEAR('Rent Roll'!$C26),'Rent Roll'!$AA26),MONTH(CW$3)=MONTH('Rent Roll'!$C26)),1,0),0)</f>
        <v>0</v>
      </c>
      <c r="CX272" s="767">
        <f>IFERROR(IF(AND(NOT(YEAR(CX$3)&lt;=YEAR('Rent Roll'!$C26)+'Rent Roll'!$AB26-1),MOD(YEAR(CX$3),'Rent Roll'!$AA26)=MOD(YEAR('Rent Roll'!$C26),'Rent Roll'!$AA26),MONTH(CX$3)=MONTH('Rent Roll'!$C26)),1,0),0)</f>
        <v>0</v>
      </c>
      <c r="CY272" s="768">
        <f>IFERROR(IF(AND(NOT(YEAR(CY$3)&lt;=YEAR('Rent Roll'!$C26)+'Rent Roll'!$AB26-1),MOD(YEAR(CY$3),'Rent Roll'!$AA26)=MOD(YEAR('Rent Roll'!$C26),'Rent Roll'!$AA26),MONTH(CY$3)=MONTH('Rent Roll'!$C26)),1,0),0)</f>
        <v>0</v>
      </c>
      <c r="CZ272" s="567">
        <f>IFERROR(IF(AND(NOT(YEAR(CZ$3)&lt;=YEAR('Rent Roll'!$C26)+'Rent Roll'!$AB26-1),MOD(YEAR(CZ$3),'Rent Roll'!$AA26)=MOD(YEAR('Rent Roll'!$C26),'Rent Roll'!$AA26),MONTH(CZ$3)=MONTH('Rent Roll'!$C26)),1,0),0)</f>
        <v>0</v>
      </c>
      <c r="DA272" s="567">
        <f>IFERROR(IF(AND(NOT(YEAR(DA$3)&lt;=YEAR('Rent Roll'!$C26)+'Rent Roll'!$AB26-1),MOD(YEAR(DA$3),'Rent Roll'!$AA26)=MOD(YEAR('Rent Roll'!$C26),'Rent Roll'!$AA26),MONTH(DA$3)=MONTH('Rent Roll'!$C26)),1,0),0)</f>
        <v>0</v>
      </c>
      <c r="DB272" s="567">
        <f>IFERROR(IF(AND(NOT(YEAR(DB$3)&lt;=YEAR('Rent Roll'!$C26)+'Rent Roll'!$AB26-1),MOD(YEAR(DB$3),'Rent Roll'!$AA26)=MOD(YEAR('Rent Roll'!$C26),'Rent Roll'!$AA26),MONTH(DB$3)=MONTH('Rent Roll'!$C26)),1,0),0)</f>
        <v>0</v>
      </c>
      <c r="DC272" s="567">
        <f>IFERROR(IF(AND(NOT(YEAR(DC$3)&lt;=YEAR('Rent Roll'!$C26)+'Rent Roll'!$AB26-1),MOD(YEAR(DC$3),'Rent Roll'!$AA26)=MOD(YEAR('Rent Roll'!$C26),'Rent Roll'!$AA26),MONTH(DC$3)=MONTH('Rent Roll'!$C26)),1,0),0)</f>
        <v>0</v>
      </c>
      <c r="DD272" s="567">
        <f>IFERROR(IF(AND(NOT(YEAR(DD$3)&lt;=YEAR('Rent Roll'!$C26)+'Rent Roll'!$AB26-1),MOD(YEAR(DD$3),'Rent Roll'!$AA26)=MOD(YEAR('Rent Roll'!$C26),'Rent Roll'!$AA26),MONTH(DD$3)=MONTH('Rent Roll'!$C26)),1,0),0)</f>
        <v>0</v>
      </c>
      <c r="DE272" s="567">
        <f>IFERROR(IF(AND(NOT(YEAR(DE$3)&lt;=YEAR('Rent Roll'!$C26)+'Rent Roll'!$AB26-1),MOD(YEAR(DE$3),'Rent Roll'!$AA26)=MOD(YEAR('Rent Roll'!$C26),'Rent Roll'!$AA26),MONTH(DE$3)=MONTH('Rent Roll'!$C26)),1,0),0)</f>
        <v>0</v>
      </c>
      <c r="DF272" s="567">
        <f>IFERROR(IF(AND(NOT(YEAR(DF$3)&lt;=YEAR('Rent Roll'!$C26)+'Rent Roll'!$AB26-1),MOD(YEAR(DF$3),'Rent Roll'!$AA26)=MOD(YEAR('Rent Roll'!$C26),'Rent Roll'!$AA26),MONTH(DF$3)=MONTH('Rent Roll'!$C26)),1,0),0)</f>
        <v>0</v>
      </c>
      <c r="DG272" s="567">
        <f>IFERROR(IF(AND(NOT(YEAR(DG$3)&lt;=YEAR('Rent Roll'!$C26)+'Rent Roll'!$AB26-1),MOD(YEAR(DG$3),'Rent Roll'!$AA26)=MOD(YEAR('Rent Roll'!$C26),'Rent Roll'!$AA26),MONTH(DG$3)=MONTH('Rent Roll'!$C26)),1,0),0)</f>
        <v>0</v>
      </c>
      <c r="DH272" s="567">
        <f>IFERROR(IF(AND(NOT(YEAR(DH$3)&lt;=YEAR('Rent Roll'!$C26)+'Rent Roll'!$AB26-1),MOD(YEAR(DH$3),'Rent Roll'!$AA26)=MOD(YEAR('Rent Roll'!$C26),'Rent Roll'!$AA26),MONTH(DH$3)=MONTH('Rent Roll'!$C26)),1,0),0)</f>
        <v>0</v>
      </c>
      <c r="DI272" s="567">
        <f>IFERROR(IF(AND(NOT(YEAR(DI$3)&lt;=YEAR('Rent Roll'!$C26)+'Rent Roll'!$AB26-1),MOD(YEAR(DI$3),'Rent Roll'!$AA26)=MOD(YEAR('Rent Roll'!$C26),'Rent Roll'!$AA26),MONTH(DI$3)=MONTH('Rent Roll'!$C26)),1,0),0)</f>
        <v>0</v>
      </c>
      <c r="DJ272" s="767">
        <f>IFERROR(IF(AND(NOT(YEAR(DJ$3)&lt;=YEAR('Rent Roll'!$C26)+'Rent Roll'!$AB26-1),MOD(YEAR(DJ$3),'Rent Roll'!$AA26)=MOD(YEAR('Rent Roll'!$C26),'Rent Roll'!$AA26),MONTH(DJ$3)=MONTH('Rent Roll'!$C26)),1,0),0)</f>
        <v>0</v>
      </c>
      <c r="DK272" s="768">
        <f>IFERROR(IF(AND(NOT(YEAR(DK$3)&lt;=YEAR('Rent Roll'!$C26)+'Rent Roll'!$AB26-1),MOD(YEAR(DK$3),'Rent Roll'!$AA26)=MOD(YEAR('Rent Roll'!$C26),'Rent Roll'!$AA26),MONTH(DK$3)=MONTH('Rent Roll'!$C26)),1,0),0)</f>
        <v>0</v>
      </c>
      <c r="DL272" s="567">
        <f>IFERROR(IF(AND(NOT(YEAR(DL$3)&lt;=YEAR('Rent Roll'!$C26)+'Rent Roll'!$AB26-1),MOD(YEAR(DL$3),'Rent Roll'!$AA26)=MOD(YEAR('Rent Roll'!$C26),'Rent Roll'!$AA26),MONTH(DL$3)=MONTH('Rent Roll'!$C26)),1,0),0)</f>
        <v>0</v>
      </c>
      <c r="DM272" s="567">
        <f>IFERROR(IF(AND(NOT(YEAR(DM$3)&lt;=YEAR('Rent Roll'!$C26)+'Rent Roll'!$AB26-1),MOD(YEAR(DM$3),'Rent Roll'!$AA26)=MOD(YEAR('Rent Roll'!$C26),'Rent Roll'!$AA26),MONTH(DM$3)=MONTH('Rent Roll'!$C26)),1,0),0)</f>
        <v>0</v>
      </c>
      <c r="DN272" s="567">
        <f>IFERROR(IF(AND(NOT(YEAR(DN$3)&lt;=YEAR('Rent Roll'!$C26)+'Rent Roll'!$AB26-1),MOD(YEAR(DN$3),'Rent Roll'!$AA26)=MOD(YEAR('Rent Roll'!$C26),'Rent Roll'!$AA26),MONTH(DN$3)=MONTH('Rent Roll'!$C26)),1,0),0)</f>
        <v>0</v>
      </c>
      <c r="DO272" s="567">
        <f>IFERROR(IF(AND(NOT(YEAR(DO$3)&lt;=YEAR('Rent Roll'!$C26)+'Rent Roll'!$AB26-1),MOD(YEAR(DO$3),'Rent Roll'!$AA26)=MOD(YEAR('Rent Roll'!$C26),'Rent Roll'!$AA26),MONTH(DO$3)=MONTH('Rent Roll'!$C26)),1,0),0)</f>
        <v>0</v>
      </c>
      <c r="DP272" s="567">
        <f>IFERROR(IF(AND(NOT(YEAR(DP$3)&lt;=YEAR('Rent Roll'!$C26)+'Rent Roll'!$AB26-1),MOD(YEAR(DP$3),'Rent Roll'!$AA26)=MOD(YEAR('Rent Roll'!$C26),'Rent Roll'!$AA26),MONTH(DP$3)=MONTH('Rent Roll'!$C26)),1,0),0)</f>
        <v>0</v>
      </c>
      <c r="DQ272" s="567">
        <f>IFERROR(IF(AND(NOT(YEAR(DQ$3)&lt;=YEAR('Rent Roll'!$C26)+'Rent Roll'!$AB26-1),MOD(YEAR(DQ$3),'Rent Roll'!$AA26)=MOD(YEAR('Rent Roll'!$C26),'Rent Roll'!$AA26),MONTH(DQ$3)=MONTH('Rent Roll'!$C26)),1,0),0)</f>
        <v>0</v>
      </c>
      <c r="DR272" s="567">
        <f>IFERROR(IF(AND(NOT(YEAR(DR$3)&lt;=YEAR('Rent Roll'!$C26)+'Rent Roll'!$AB26-1),MOD(YEAR(DR$3),'Rent Roll'!$AA26)=MOD(YEAR('Rent Roll'!$C26),'Rent Roll'!$AA26),MONTH(DR$3)=MONTH('Rent Roll'!$C26)),1,0),0)</f>
        <v>0</v>
      </c>
      <c r="DS272" s="567">
        <f>IFERROR(IF(AND(NOT(YEAR(DS$3)&lt;=YEAR('Rent Roll'!$C26)+'Rent Roll'!$AB26-1),MOD(YEAR(DS$3),'Rent Roll'!$AA26)=MOD(YEAR('Rent Roll'!$C26),'Rent Roll'!$AA26),MONTH(DS$3)=MONTH('Rent Roll'!$C26)),1,0),0)</f>
        <v>0</v>
      </c>
      <c r="DT272" s="567">
        <f>IFERROR(IF(AND(NOT(YEAR(DT$3)&lt;=YEAR('Rent Roll'!$C26)+'Rent Roll'!$AB26-1),MOD(YEAR(DT$3),'Rent Roll'!$AA26)=MOD(YEAR('Rent Roll'!$C26),'Rent Roll'!$AA26),MONTH(DT$3)=MONTH('Rent Roll'!$C26)),1,0),0)</f>
        <v>0</v>
      </c>
      <c r="DU272" s="567">
        <f>IFERROR(IF(AND(NOT(YEAR(DU$3)&lt;=YEAR('Rent Roll'!$C26)+'Rent Roll'!$AB26-1),MOD(YEAR(DU$3),'Rent Roll'!$AA26)=MOD(YEAR('Rent Roll'!$C26),'Rent Roll'!$AA26),MONTH(DU$3)=MONTH('Rent Roll'!$C26)),1,0),0)</f>
        <v>0</v>
      </c>
      <c r="DV272" s="567">
        <f>IFERROR(IF(AND(NOT(YEAR(DV$3)&lt;=YEAR('Rent Roll'!$C26)+'Rent Roll'!$AB26-1),MOD(YEAR(DV$3),'Rent Roll'!$AA26)=MOD(YEAR('Rent Roll'!$C26),'Rent Roll'!$AA26),MONTH(DV$3)=MONTH('Rent Roll'!$C26)),1,0),0)</f>
        <v>0</v>
      </c>
    </row>
    <row r="273" spans="1:126" s="568" customFormat="1" ht="12" customHeight="1" outlineLevel="1" x14ac:dyDescent="0.4">
      <c r="A273" s="732"/>
      <c r="B273" s="564">
        <f>'Rent Roll'!$B27</f>
        <v>0</v>
      </c>
      <c r="C273" s="566"/>
      <c r="D273" s="566"/>
      <c r="E273" s="566"/>
      <c r="F273" s="778">
        <f>IFERROR(IF(AND(NOT(YEAR(F$3)&lt;=YEAR('Rent Roll'!$C27)+'Rent Roll'!$AB27-1),MOD(YEAR(F$3),'Rent Roll'!$AA27)=MOD(YEAR('Rent Roll'!$C27),'Rent Roll'!$AA27),MONTH(F$3)=MONTH('Rent Roll'!$C27)),1,0),0)</f>
        <v>0</v>
      </c>
      <c r="G273" s="768">
        <f>IFERROR(IF(AND(NOT(YEAR(G$3)&lt;=YEAR('Rent Roll'!$C27)+'Rent Roll'!$AB27-1),MOD(YEAR(G$3),'Rent Roll'!$AA27)=MOD(YEAR('Rent Roll'!$C27),'Rent Roll'!$AA27),MONTH(G$3)=MONTH('Rent Roll'!$C27)),1,0),0)</f>
        <v>0</v>
      </c>
      <c r="H273" s="567">
        <f>IFERROR(IF(AND(NOT(YEAR(H$3)&lt;=YEAR('Rent Roll'!$C27)+'Rent Roll'!$AB27-1),MOD(YEAR(H$3),'Rent Roll'!$AA27)=MOD(YEAR('Rent Roll'!$C27),'Rent Roll'!$AA27),MONTH(H$3)=MONTH('Rent Roll'!$C27)),1,0),0)</f>
        <v>0</v>
      </c>
      <c r="I273" s="567">
        <f>IFERROR(IF(AND(NOT(YEAR(I$3)&lt;=YEAR('Rent Roll'!$C27)+'Rent Roll'!$AB27-1),MOD(YEAR(I$3),'Rent Roll'!$AA27)=MOD(YEAR('Rent Roll'!$C27),'Rent Roll'!$AA27),MONTH(I$3)=MONTH('Rent Roll'!$C27)),1,0),0)</f>
        <v>0</v>
      </c>
      <c r="J273" s="567">
        <f>IFERROR(IF(AND(NOT(YEAR(J$3)&lt;=YEAR('Rent Roll'!$C27)+'Rent Roll'!$AB27-1),MOD(YEAR(J$3),'Rent Roll'!$AA27)=MOD(YEAR('Rent Roll'!$C27),'Rent Roll'!$AA27),MONTH(J$3)=MONTH('Rent Roll'!$C27)),1,0),0)</f>
        <v>0</v>
      </c>
      <c r="K273" s="567">
        <f>IFERROR(IF(AND(NOT(YEAR(K$3)&lt;=YEAR('Rent Roll'!$C27)+'Rent Roll'!$AB27-1),MOD(YEAR(K$3),'Rent Roll'!$AA27)=MOD(YEAR('Rent Roll'!$C27),'Rent Roll'!$AA27),MONTH(K$3)=MONTH('Rent Roll'!$C27)),1,0),0)</f>
        <v>0</v>
      </c>
      <c r="L273" s="567">
        <f>IFERROR(IF(AND(NOT(YEAR(L$3)&lt;=YEAR('Rent Roll'!$C27)+'Rent Roll'!$AB27-1),MOD(YEAR(L$3),'Rent Roll'!$AA27)=MOD(YEAR('Rent Roll'!$C27),'Rent Roll'!$AA27),MONTH(L$3)=MONTH('Rent Roll'!$C27)),1,0),0)</f>
        <v>0</v>
      </c>
      <c r="M273" s="567">
        <f>IFERROR(IF(AND(NOT(YEAR(M$3)&lt;=YEAR('Rent Roll'!$C27)+'Rent Roll'!$AB27-1),MOD(YEAR(M$3),'Rent Roll'!$AA27)=MOD(YEAR('Rent Roll'!$C27),'Rent Roll'!$AA27),MONTH(M$3)=MONTH('Rent Roll'!$C27)),1,0),0)</f>
        <v>0</v>
      </c>
      <c r="N273" s="567">
        <f>IFERROR(IF(AND(NOT(YEAR(N$3)&lt;=YEAR('Rent Roll'!$C27)+'Rent Roll'!$AB27-1),MOD(YEAR(N$3),'Rent Roll'!$AA27)=MOD(YEAR('Rent Roll'!$C27),'Rent Roll'!$AA27),MONTH(N$3)=MONTH('Rent Roll'!$C27)),1,0),0)</f>
        <v>0</v>
      </c>
      <c r="O273" s="567">
        <f>IFERROR(IF(AND(NOT(YEAR(O$3)&lt;=YEAR('Rent Roll'!$C27)+'Rent Roll'!$AB27-1),MOD(YEAR(O$3),'Rent Roll'!$AA27)=MOD(YEAR('Rent Roll'!$C27),'Rent Roll'!$AA27),MONTH(O$3)=MONTH('Rent Roll'!$C27)),1,0),0)</f>
        <v>0</v>
      </c>
      <c r="P273" s="567">
        <f>IFERROR(IF(AND(NOT(YEAR(P$3)&lt;=YEAR('Rent Roll'!$C27)+'Rent Roll'!$AB27-1),MOD(YEAR(P$3),'Rent Roll'!$AA27)=MOD(YEAR('Rent Roll'!$C27),'Rent Roll'!$AA27),MONTH(P$3)=MONTH('Rent Roll'!$C27)),1,0),0)</f>
        <v>0</v>
      </c>
      <c r="Q273" s="567">
        <f>IFERROR(IF(AND(NOT(YEAR(Q$3)&lt;=YEAR('Rent Roll'!$C27)+'Rent Roll'!$AB27-1),MOD(YEAR(Q$3),'Rent Roll'!$AA27)=MOD(YEAR('Rent Roll'!$C27),'Rent Roll'!$AA27),MONTH(Q$3)=MONTH('Rent Roll'!$C27)),1,0),0)</f>
        <v>0</v>
      </c>
      <c r="R273" s="767">
        <f>IFERROR(IF(AND(NOT(YEAR(R$3)&lt;=YEAR('Rent Roll'!$C27)+'Rent Roll'!$AB27-1),MOD(YEAR(R$3),'Rent Roll'!$AA27)=MOD(YEAR('Rent Roll'!$C27),'Rent Roll'!$AA27),MONTH(R$3)=MONTH('Rent Roll'!$C27)),1,0),0)</f>
        <v>0</v>
      </c>
      <c r="S273" s="768">
        <f>IFERROR(IF(AND(NOT(YEAR(S$3)&lt;=YEAR('Rent Roll'!$C27)+'Rent Roll'!$AB27-1),MOD(YEAR(S$3),'Rent Roll'!$AA27)=MOD(YEAR('Rent Roll'!$C27),'Rent Roll'!$AA27),MONTH(S$3)=MONTH('Rent Roll'!$C27)),1,0),0)</f>
        <v>0</v>
      </c>
      <c r="T273" s="567">
        <f>IFERROR(IF(AND(NOT(YEAR(T$3)&lt;=YEAR('Rent Roll'!$C27)+'Rent Roll'!$AB27-1),MOD(YEAR(T$3),'Rent Roll'!$AA27)=MOD(YEAR('Rent Roll'!$C27),'Rent Roll'!$AA27),MONTH(T$3)=MONTH('Rent Roll'!$C27)),1,0),0)</f>
        <v>0</v>
      </c>
      <c r="U273" s="567">
        <f>IFERROR(IF(AND(NOT(YEAR(U$3)&lt;=YEAR('Rent Roll'!$C27)+'Rent Roll'!$AB27-1),MOD(YEAR(U$3),'Rent Roll'!$AA27)=MOD(YEAR('Rent Roll'!$C27),'Rent Roll'!$AA27),MONTH(U$3)=MONTH('Rent Roll'!$C27)),1,0),0)</f>
        <v>0</v>
      </c>
      <c r="V273" s="567">
        <f>IFERROR(IF(AND(NOT(YEAR(V$3)&lt;=YEAR('Rent Roll'!$C27)+'Rent Roll'!$AB27-1),MOD(YEAR(V$3),'Rent Roll'!$AA27)=MOD(YEAR('Rent Roll'!$C27),'Rent Roll'!$AA27),MONTH(V$3)=MONTH('Rent Roll'!$C27)),1,0),0)</f>
        <v>0</v>
      </c>
      <c r="W273" s="567">
        <f>IFERROR(IF(AND(NOT(YEAR(W$3)&lt;=YEAR('Rent Roll'!$C27)+'Rent Roll'!$AB27-1),MOD(YEAR(W$3),'Rent Roll'!$AA27)=MOD(YEAR('Rent Roll'!$C27),'Rent Roll'!$AA27),MONTH(W$3)=MONTH('Rent Roll'!$C27)),1,0),0)</f>
        <v>0</v>
      </c>
      <c r="X273" s="567">
        <f>IFERROR(IF(AND(NOT(YEAR(X$3)&lt;=YEAR('Rent Roll'!$C27)+'Rent Roll'!$AB27-1),MOD(YEAR(X$3),'Rent Roll'!$AA27)=MOD(YEAR('Rent Roll'!$C27),'Rent Roll'!$AA27),MONTH(X$3)=MONTH('Rent Roll'!$C27)),1,0),0)</f>
        <v>0</v>
      </c>
      <c r="Y273" s="567">
        <f>IFERROR(IF(AND(NOT(YEAR(Y$3)&lt;=YEAR('Rent Roll'!$C27)+'Rent Roll'!$AB27-1),MOD(YEAR(Y$3),'Rent Roll'!$AA27)=MOD(YEAR('Rent Roll'!$C27),'Rent Roll'!$AA27),MONTH(Y$3)=MONTH('Rent Roll'!$C27)),1,0),0)</f>
        <v>0</v>
      </c>
      <c r="Z273" s="567">
        <f>IFERROR(IF(AND(NOT(YEAR(Z$3)&lt;=YEAR('Rent Roll'!$C27)+'Rent Roll'!$AB27-1),MOD(YEAR(Z$3),'Rent Roll'!$AA27)=MOD(YEAR('Rent Roll'!$C27),'Rent Roll'!$AA27),MONTH(Z$3)=MONTH('Rent Roll'!$C27)),1,0),0)</f>
        <v>0</v>
      </c>
      <c r="AA273" s="567">
        <f>IFERROR(IF(AND(NOT(YEAR(AA$3)&lt;=YEAR('Rent Roll'!$C27)+'Rent Roll'!$AB27-1),MOD(YEAR(AA$3),'Rent Roll'!$AA27)=MOD(YEAR('Rent Roll'!$C27),'Rent Roll'!$AA27),MONTH(AA$3)=MONTH('Rent Roll'!$C27)),1,0),0)</f>
        <v>0</v>
      </c>
      <c r="AB273" s="567">
        <f>IFERROR(IF(AND(NOT(YEAR(AB$3)&lt;=YEAR('Rent Roll'!$C27)+'Rent Roll'!$AB27-1),MOD(YEAR(AB$3),'Rent Roll'!$AA27)=MOD(YEAR('Rent Roll'!$C27),'Rent Roll'!$AA27),MONTH(AB$3)=MONTH('Rent Roll'!$C27)),1,0),0)</f>
        <v>0</v>
      </c>
      <c r="AC273" s="567">
        <f>IFERROR(IF(AND(NOT(YEAR(AC$3)&lt;=YEAR('Rent Roll'!$C27)+'Rent Roll'!$AB27-1),MOD(YEAR(AC$3),'Rent Roll'!$AA27)=MOD(YEAR('Rent Roll'!$C27),'Rent Roll'!$AA27),MONTH(AC$3)=MONTH('Rent Roll'!$C27)),1,0),0)</f>
        <v>0</v>
      </c>
      <c r="AD273" s="767">
        <f>IFERROR(IF(AND(NOT(YEAR(AD$3)&lt;=YEAR('Rent Roll'!$C27)+'Rent Roll'!$AB27-1),MOD(YEAR(AD$3),'Rent Roll'!$AA27)=MOD(YEAR('Rent Roll'!$C27),'Rent Roll'!$AA27),MONTH(AD$3)=MONTH('Rent Roll'!$C27)),1,0),0)</f>
        <v>0</v>
      </c>
      <c r="AE273" s="768">
        <f>IFERROR(IF(AND(NOT(YEAR(AE$3)&lt;=YEAR('Rent Roll'!$C27)+'Rent Roll'!$AB27-1),MOD(YEAR(AE$3),'Rent Roll'!$AA27)=MOD(YEAR('Rent Roll'!$C27),'Rent Roll'!$AA27),MONTH(AE$3)=MONTH('Rent Roll'!$C27)),1,0),0)</f>
        <v>0</v>
      </c>
      <c r="AF273" s="567">
        <f>IFERROR(IF(AND(NOT(YEAR(AF$3)&lt;=YEAR('Rent Roll'!$C27)+'Rent Roll'!$AB27-1),MOD(YEAR(AF$3),'Rent Roll'!$AA27)=MOD(YEAR('Rent Roll'!$C27),'Rent Roll'!$AA27),MONTH(AF$3)=MONTH('Rent Roll'!$C27)),1,0),0)</f>
        <v>0</v>
      </c>
      <c r="AG273" s="567">
        <f>IFERROR(IF(AND(NOT(YEAR(AG$3)&lt;=YEAR('Rent Roll'!$C27)+'Rent Roll'!$AB27-1),MOD(YEAR(AG$3),'Rent Roll'!$AA27)=MOD(YEAR('Rent Roll'!$C27),'Rent Roll'!$AA27),MONTH(AG$3)=MONTH('Rent Roll'!$C27)),1,0),0)</f>
        <v>0</v>
      </c>
      <c r="AH273" s="567">
        <f>IFERROR(IF(AND(NOT(YEAR(AH$3)&lt;=YEAR('Rent Roll'!$C27)+'Rent Roll'!$AB27-1),MOD(YEAR(AH$3),'Rent Roll'!$AA27)=MOD(YEAR('Rent Roll'!$C27),'Rent Roll'!$AA27),MONTH(AH$3)=MONTH('Rent Roll'!$C27)),1,0),0)</f>
        <v>0</v>
      </c>
      <c r="AI273" s="567">
        <f>IFERROR(IF(AND(NOT(YEAR(AI$3)&lt;=YEAR('Rent Roll'!$C27)+'Rent Roll'!$AB27-1),MOD(YEAR(AI$3),'Rent Roll'!$AA27)=MOD(YEAR('Rent Roll'!$C27),'Rent Roll'!$AA27),MONTH(AI$3)=MONTH('Rent Roll'!$C27)),1,0),0)</f>
        <v>0</v>
      </c>
      <c r="AJ273" s="567">
        <f>IFERROR(IF(AND(NOT(YEAR(AJ$3)&lt;=YEAR('Rent Roll'!$C27)+'Rent Roll'!$AB27-1),MOD(YEAR(AJ$3),'Rent Roll'!$AA27)=MOD(YEAR('Rent Roll'!$C27),'Rent Roll'!$AA27),MONTH(AJ$3)=MONTH('Rent Roll'!$C27)),1,0),0)</f>
        <v>0</v>
      </c>
      <c r="AK273" s="567">
        <f>IFERROR(IF(AND(NOT(YEAR(AK$3)&lt;=YEAR('Rent Roll'!$C27)+'Rent Roll'!$AB27-1),MOD(YEAR(AK$3),'Rent Roll'!$AA27)=MOD(YEAR('Rent Roll'!$C27),'Rent Roll'!$AA27),MONTH(AK$3)=MONTH('Rent Roll'!$C27)),1,0),0)</f>
        <v>0</v>
      </c>
      <c r="AL273" s="567">
        <f>IFERROR(IF(AND(NOT(YEAR(AL$3)&lt;=YEAR('Rent Roll'!$C27)+'Rent Roll'!$AB27-1),MOD(YEAR(AL$3),'Rent Roll'!$AA27)=MOD(YEAR('Rent Roll'!$C27),'Rent Roll'!$AA27),MONTH(AL$3)=MONTH('Rent Roll'!$C27)),1,0),0)</f>
        <v>0</v>
      </c>
      <c r="AM273" s="567">
        <f>IFERROR(IF(AND(NOT(YEAR(AM$3)&lt;=YEAR('Rent Roll'!$C27)+'Rent Roll'!$AB27-1),MOD(YEAR(AM$3),'Rent Roll'!$AA27)=MOD(YEAR('Rent Roll'!$C27),'Rent Roll'!$AA27),MONTH(AM$3)=MONTH('Rent Roll'!$C27)),1,0),0)</f>
        <v>0</v>
      </c>
      <c r="AN273" s="567">
        <f>IFERROR(IF(AND(NOT(YEAR(AN$3)&lt;=YEAR('Rent Roll'!$C27)+'Rent Roll'!$AB27-1),MOD(YEAR(AN$3),'Rent Roll'!$AA27)=MOD(YEAR('Rent Roll'!$C27),'Rent Roll'!$AA27),MONTH(AN$3)=MONTH('Rent Roll'!$C27)),1,0),0)</f>
        <v>0</v>
      </c>
      <c r="AO273" s="567">
        <f>IFERROR(IF(AND(NOT(YEAR(AO$3)&lt;=YEAR('Rent Roll'!$C27)+'Rent Roll'!$AB27-1),MOD(YEAR(AO$3),'Rent Roll'!$AA27)=MOD(YEAR('Rent Roll'!$C27),'Rent Roll'!$AA27),MONTH(AO$3)=MONTH('Rent Roll'!$C27)),1,0),0)</f>
        <v>0</v>
      </c>
      <c r="AP273" s="767">
        <f>IFERROR(IF(AND(NOT(YEAR(AP$3)&lt;=YEAR('Rent Roll'!$C27)+'Rent Roll'!$AB27-1),MOD(YEAR(AP$3),'Rent Roll'!$AA27)=MOD(YEAR('Rent Roll'!$C27),'Rent Roll'!$AA27),MONTH(AP$3)=MONTH('Rent Roll'!$C27)),1,0),0)</f>
        <v>0</v>
      </c>
      <c r="AQ273" s="768">
        <f>IFERROR(IF(AND(NOT(YEAR(AQ$3)&lt;=YEAR('Rent Roll'!$C27)+'Rent Roll'!$AB27-1),MOD(YEAR(AQ$3),'Rent Roll'!$AA27)=MOD(YEAR('Rent Roll'!$C27),'Rent Roll'!$AA27),MONTH(AQ$3)=MONTH('Rent Roll'!$C27)),1,0),0)</f>
        <v>0</v>
      </c>
      <c r="AR273" s="567">
        <f>IFERROR(IF(AND(NOT(YEAR(AR$3)&lt;=YEAR('Rent Roll'!$C27)+'Rent Roll'!$AB27-1),MOD(YEAR(AR$3),'Rent Roll'!$AA27)=MOD(YEAR('Rent Roll'!$C27),'Rent Roll'!$AA27),MONTH(AR$3)=MONTH('Rent Roll'!$C27)),1,0),0)</f>
        <v>0</v>
      </c>
      <c r="AS273" s="567">
        <f>IFERROR(IF(AND(NOT(YEAR(AS$3)&lt;=YEAR('Rent Roll'!$C27)+'Rent Roll'!$AB27-1),MOD(YEAR(AS$3),'Rent Roll'!$AA27)=MOD(YEAR('Rent Roll'!$C27),'Rent Roll'!$AA27),MONTH(AS$3)=MONTH('Rent Roll'!$C27)),1,0),0)</f>
        <v>0</v>
      </c>
      <c r="AT273" s="567">
        <f>IFERROR(IF(AND(NOT(YEAR(AT$3)&lt;=YEAR('Rent Roll'!$C27)+'Rent Roll'!$AB27-1),MOD(YEAR(AT$3),'Rent Roll'!$AA27)=MOD(YEAR('Rent Roll'!$C27),'Rent Roll'!$AA27),MONTH(AT$3)=MONTH('Rent Roll'!$C27)),1,0),0)</f>
        <v>0</v>
      </c>
      <c r="AU273" s="567">
        <f>IFERROR(IF(AND(NOT(YEAR(AU$3)&lt;=YEAR('Rent Roll'!$C27)+'Rent Roll'!$AB27-1),MOD(YEAR(AU$3),'Rent Roll'!$AA27)=MOD(YEAR('Rent Roll'!$C27),'Rent Roll'!$AA27),MONTH(AU$3)=MONTH('Rent Roll'!$C27)),1,0),0)</f>
        <v>0</v>
      </c>
      <c r="AV273" s="567">
        <f>IFERROR(IF(AND(NOT(YEAR(AV$3)&lt;=YEAR('Rent Roll'!$C27)+'Rent Roll'!$AB27-1),MOD(YEAR(AV$3),'Rent Roll'!$AA27)=MOD(YEAR('Rent Roll'!$C27),'Rent Roll'!$AA27),MONTH(AV$3)=MONTH('Rent Roll'!$C27)),1,0),0)</f>
        <v>0</v>
      </c>
      <c r="AW273" s="567">
        <f>IFERROR(IF(AND(NOT(YEAR(AW$3)&lt;=YEAR('Rent Roll'!$C27)+'Rent Roll'!$AB27-1),MOD(YEAR(AW$3),'Rent Roll'!$AA27)=MOD(YEAR('Rent Roll'!$C27),'Rent Roll'!$AA27),MONTH(AW$3)=MONTH('Rent Roll'!$C27)),1,0),0)</f>
        <v>0</v>
      </c>
      <c r="AX273" s="567">
        <f>IFERROR(IF(AND(NOT(YEAR(AX$3)&lt;=YEAR('Rent Roll'!$C27)+'Rent Roll'!$AB27-1),MOD(YEAR(AX$3),'Rent Roll'!$AA27)=MOD(YEAR('Rent Roll'!$C27),'Rent Roll'!$AA27),MONTH(AX$3)=MONTH('Rent Roll'!$C27)),1,0),0)</f>
        <v>0</v>
      </c>
      <c r="AY273" s="567">
        <f>IFERROR(IF(AND(NOT(YEAR(AY$3)&lt;=YEAR('Rent Roll'!$C27)+'Rent Roll'!$AB27-1),MOD(YEAR(AY$3),'Rent Roll'!$AA27)=MOD(YEAR('Rent Roll'!$C27),'Rent Roll'!$AA27),MONTH(AY$3)=MONTH('Rent Roll'!$C27)),1,0),0)</f>
        <v>0</v>
      </c>
      <c r="AZ273" s="567">
        <f>IFERROR(IF(AND(NOT(YEAR(AZ$3)&lt;=YEAR('Rent Roll'!$C27)+'Rent Roll'!$AB27-1),MOD(YEAR(AZ$3),'Rent Roll'!$AA27)=MOD(YEAR('Rent Roll'!$C27),'Rent Roll'!$AA27),MONTH(AZ$3)=MONTH('Rent Roll'!$C27)),1,0),0)</f>
        <v>0</v>
      </c>
      <c r="BA273" s="567">
        <f>IFERROR(IF(AND(NOT(YEAR(BA$3)&lt;=YEAR('Rent Roll'!$C27)+'Rent Roll'!$AB27-1),MOD(YEAR(BA$3),'Rent Roll'!$AA27)=MOD(YEAR('Rent Roll'!$C27),'Rent Roll'!$AA27),MONTH(BA$3)=MONTH('Rent Roll'!$C27)),1,0),0)</f>
        <v>0</v>
      </c>
      <c r="BB273" s="767">
        <f>IFERROR(IF(AND(NOT(YEAR(BB$3)&lt;=YEAR('Rent Roll'!$C27)+'Rent Roll'!$AB27-1),MOD(YEAR(BB$3),'Rent Roll'!$AA27)=MOD(YEAR('Rent Roll'!$C27),'Rent Roll'!$AA27),MONTH(BB$3)=MONTH('Rent Roll'!$C27)),1,0),0)</f>
        <v>0</v>
      </c>
      <c r="BC273" s="768">
        <f>IFERROR(IF(AND(NOT(YEAR(BC$3)&lt;=YEAR('Rent Roll'!$C27)+'Rent Roll'!$AB27-1),MOD(YEAR(BC$3),'Rent Roll'!$AA27)=MOD(YEAR('Rent Roll'!$C27),'Rent Roll'!$AA27),MONTH(BC$3)=MONTH('Rent Roll'!$C27)),1,0),0)</f>
        <v>0</v>
      </c>
      <c r="BD273" s="567">
        <f>IFERROR(IF(AND(NOT(YEAR(BD$3)&lt;=YEAR('Rent Roll'!$C27)+'Rent Roll'!$AB27-1),MOD(YEAR(BD$3),'Rent Roll'!$AA27)=MOD(YEAR('Rent Roll'!$C27),'Rent Roll'!$AA27),MONTH(BD$3)=MONTH('Rent Roll'!$C27)),1,0),0)</f>
        <v>0</v>
      </c>
      <c r="BE273" s="567">
        <f>IFERROR(IF(AND(NOT(YEAR(BE$3)&lt;=YEAR('Rent Roll'!$C27)+'Rent Roll'!$AB27-1),MOD(YEAR(BE$3),'Rent Roll'!$AA27)=MOD(YEAR('Rent Roll'!$C27),'Rent Roll'!$AA27),MONTH(BE$3)=MONTH('Rent Roll'!$C27)),1,0),0)</f>
        <v>0</v>
      </c>
      <c r="BF273" s="567">
        <f>IFERROR(IF(AND(NOT(YEAR(BF$3)&lt;=YEAR('Rent Roll'!$C27)+'Rent Roll'!$AB27-1),MOD(YEAR(BF$3),'Rent Roll'!$AA27)=MOD(YEAR('Rent Roll'!$C27),'Rent Roll'!$AA27),MONTH(BF$3)=MONTH('Rent Roll'!$C27)),1,0),0)</f>
        <v>0</v>
      </c>
      <c r="BG273" s="567">
        <f>IFERROR(IF(AND(NOT(YEAR(BG$3)&lt;=YEAR('Rent Roll'!$C27)+'Rent Roll'!$AB27-1),MOD(YEAR(BG$3),'Rent Roll'!$AA27)=MOD(YEAR('Rent Roll'!$C27),'Rent Roll'!$AA27),MONTH(BG$3)=MONTH('Rent Roll'!$C27)),1,0),0)</f>
        <v>0</v>
      </c>
      <c r="BH273" s="567">
        <f>IFERROR(IF(AND(NOT(YEAR(BH$3)&lt;=YEAR('Rent Roll'!$C27)+'Rent Roll'!$AB27-1),MOD(YEAR(BH$3),'Rent Roll'!$AA27)=MOD(YEAR('Rent Roll'!$C27),'Rent Roll'!$AA27),MONTH(BH$3)=MONTH('Rent Roll'!$C27)),1,0),0)</f>
        <v>0</v>
      </c>
      <c r="BI273" s="567">
        <f>IFERROR(IF(AND(NOT(YEAR(BI$3)&lt;=YEAR('Rent Roll'!$C27)+'Rent Roll'!$AB27-1),MOD(YEAR(BI$3),'Rent Roll'!$AA27)=MOD(YEAR('Rent Roll'!$C27),'Rent Roll'!$AA27),MONTH(BI$3)=MONTH('Rent Roll'!$C27)),1,0),0)</f>
        <v>0</v>
      </c>
      <c r="BJ273" s="567">
        <f>IFERROR(IF(AND(NOT(YEAR(BJ$3)&lt;=YEAR('Rent Roll'!$C27)+'Rent Roll'!$AB27-1),MOD(YEAR(BJ$3),'Rent Roll'!$AA27)=MOD(YEAR('Rent Roll'!$C27),'Rent Roll'!$AA27),MONTH(BJ$3)=MONTH('Rent Roll'!$C27)),1,0),0)</f>
        <v>0</v>
      </c>
      <c r="BK273" s="567">
        <f>IFERROR(IF(AND(NOT(YEAR(BK$3)&lt;=YEAR('Rent Roll'!$C27)+'Rent Roll'!$AB27-1),MOD(YEAR(BK$3),'Rent Roll'!$AA27)=MOD(YEAR('Rent Roll'!$C27),'Rent Roll'!$AA27),MONTH(BK$3)=MONTH('Rent Roll'!$C27)),1,0),0)</f>
        <v>0</v>
      </c>
      <c r="BL273" s="567">
        <f>IFERROR(IF(AND(NOT(YEAR(BL$3)&lt;=YEAR('Rent Roll'!$C27)+'Rent Roll'!$AB27-1),MOD(YEAR(BL$3),'Rent Roll'!$AA27)=MOD(YEAR('Rent Roll'!$C27),'Rent Roll'!$AA27),MONTH(BL$3)=MONTH('Rent Roll'!$C27)),1,0),0)</f>
        <v>0</v>
      </c>
      <c r="BM273" s="567">
        <f>IFERROR(IF(AND(NOT(YEAR(BM$3)&lt;=YEAR('Rent Roll'!$C27)+'Rent Roll'!$AB27-1),MOD(YEAR(BM$3),'Rent Roll'!$AA27)=MOD(YEAR('Rent Roll'!$C27),'Rent Roll'!$AA27),MONTH(BM$3)=MONTH('Rent Roll'!$C27)),1,0),0)</f>
        <v>0</v>
      </c>
      <c r="BN273" s="767">
        <f>IFERROR(IF(AND(NOT(YEAR(BN$3)&lt;=YEAR('Rent Roll'!$C27)+'Rent Roll'!$AB27-1),MOD(YEAR(BN$3),'Rent Roll'!$AA27)=MOD(YEAR('Rent Roll'!$C27),'Rent Roll'!$AA27),MONTH(BN$3)=MONTH('Rent Roll'!$C27)),1,0),0)</f>
        <v>0</v>
      </c>
      <c r="BO273" s="768">
        <f>IFERROR(IF(AND(NOT(YEAR(BO$3)&lt;=YEAR('Rent Roll'!$C27)+'Rent Roll'!$AB27-1),MOD(YEAR(BO$3),'Rent Roll'!$AA27)=MOD(YEAR('Rent Roll'!$C27),'Rent Roll'!$AA27),MONTH(BO$3)=MONTH('Rent Roll'!$C27)),1,0),0)</f>
        <v>0</v>
      </c>
      <c r="BP273" s="567">
        <f>IFERROR(IF(AND(NOT(YEAR(BP$3)&lt;=YEAR('Rent Roll'!$C27)+'Rent Roll'!$AB27-1),MOD(YEAR(BP$3),'Rent Roll'!$AA27)=MOD(YEAR('Rent Roll'!$C27),'Rent Roll'!$AA27),MONTH(BP$3)=MONTH('Rent Roll'!$C27)),1,0),0)</f>
        <v>0</v>
      </c>
      <c r="BQ273" s="567">
        <f>IFERROR(IF(AND(NOT(YEAR(BQ$3)&lt;=YEAR('Rent Roll'!$C27)+'Rent Roll'!$AB27-1),MOD(YEAR(BQ$3),'Rent Roll'!$AA27)=MOD(YEAR('Rent Roll'!$C27),'Rent Roll'!$AA27),MONTH(BQ$3)=MONTH('Rent Roll'!$C27)),1,0),0)</f>
        <v>0</v>
      </c>
      <c r="BR273" s="567">
        <f>IFERROR(IF(AND(NOT(YEAR(BR$3)&lt;=YEAR('Rent Roll'!$C27)+'Rent Roll'!$AB27-1),MOD(YEAR(BR$3),'Rent Roll'!$AA27)=MOD(YEAR('Rent Roll'!$C27),'Rent Roll'!$AA27),MONTH(BR$3)=MONTH('Rent Roll'!$C27)),1,0),0)</f>
        <v>0</v>
      </c>
      <c r="BS273" s="567">
        <f>IFERROR(IF(AND(NOT(YEAR(BS$3)&lt;=YEAR('Rent Roll'!$C27)+'Rent Roll'!$AB27-1),MOD(YEAR(BS$3),'Rent Roll'!$AA27)=MOD(YEAR('Rent Roll'!$C27),'Rent Roll'!$AA27),MONTH(BS$3)=MONTH('Rent Roll'!$C27)),1,0),0)</f>
        <v>0</v>
      </c>
      <c r="BT273" s="567">
        <f>IFERROR(IF(AND(NOT(YEAR(BT$3)&lt;=YEAR('Rent Roll'!$C27)+'Rent Roll'!$AB27-1),MOD(YEAR(BT$3),'Rent Roll'!$AA27)=MOD(YEAR('Rent Roll'!$C27),'Rent Roll'!$AA27),MONTH(BT$3)=MONTH('Rent Roll'!$C27)),1,0),0)</f>
        <v>0</v>
      </c>
      <c r="BU273" s="567">
        <f>IFERROR(IF(AND(NOT(YEAR(BU$3)&lt;=YEAR('Rent Roll'!$C27)+'Rent Roll'!$AB27-1),MOD(YEAR(BU$3),'Rent Roll'!$AA27)=MOD(YEAR('Rent Roll'!$C27),'Rent Roll'!$AA27),MONTH(BU$3)=MONTH('Rent Roll'!$C27)),1,0),0)</f>
        <v>0</v>
      </c>
      <c r="BV273" s="567">
        <f>IFERROR(IF(AND(NOT(YEAR(BV$3)&lt;=YEAR('Rent Roll'!$C27)+'Rent Roll'!$AB27-1),MOD(YEAR(BV$3),'Rent Roll'!$AA27)=MOD(YEAR('Rent Roll'!$C27),'Rent Roll'!$AA27),MONTH(BV$3)=MONTH('Rent Roll'!$C27)),1,0),0)</f>
        <v>0</v>
      </c>
      <c r="BW273" s="567">
        <f>IFERROR(IF(AND(NOT(YEAR(BW$3)&lt;=YEAR('Rent Roll'!$C27)+'Rent Roll'!$AB27-1),MOD(YEAR(BW$3),'Rent Roll'!$AA27)=MOD(YEAR('Rent Roll'!$C27),'Rent Roll'!$AA27),MONTH(BW$3)=MONTH('Rent Roll'!$C27)),1,0),0)</f>
        <v>0</v>
      </c>
      <c r="BX273" s="567">
        <f>IFERROR(IF(AND(NOT(YEAR(BX$3)&lt;=YEAR('Rent Roll'!$C27)+'Rent Roll'!$AB27-1),MOD(YEAR(BX$3),'Rent Roll'!$AA27)=MOD(YEAR('Rent Roll'!$C27),'Rent Roll'!$AA27),MONTH(BX$3)=MONTH('Rent Roll'!$C27)),1,0),0)</f>
        <v>0</v>
      </c>
      <c r="BY273" s="567">
        <f>IFERROR(IF(AND(NOT(YEAR(BY$3)&lt;=YEAR('Rent Roll'!$C27)+'Rent Roll'!$AB27-1),MOD(YEAR(BY$3),'Rent Roll'!$AA27)=MOD(YEAR('Rent Roll'!$C27),'Rent Roll'!$AA27),MONTH(BY$3)=MONTH('Rent Roll'!$C27)),1,0),0)</f>
        <v>0</v>
      </c>
      <c r="BZ273" s="767">
        <f>IFERROR(IF(AND(NOT(YEAR(BZ$3)&lt;=YEAR('Rent Roll'!$C27)+'Rent Roll'!$AB27-1),MOD(YEAR(BZ$3),'Rent Roll'!$AA27)=MOD(YEAR('Rent Roll'!$C27),'Rent Roll'!$AA27),MONTH(BZ$3)=MONTH('Rent Roll'!$C27)),1,0),0)</f>
        <v>0</v>
      </c>
      <c r="CA273" s="768">
        <f>IFERROR(IF(AND(NOT(YEAR(CA$3)&lt;=YEAR('Rent Roll'!$C27)+'Rent Roll'!$AB27-1),MOD(YEAR(CA$3),'Rent Roll'!$AA27)=MOD(YEAR('Rent Roll'!$C27),'Rent Roll'!$AA27),MONTH(CA$3)=MONTH('Rent Roll'!$C27)),1,0),0)</f>
        <v>0</v>
      </c>
      <c r="CB273" s="567">
        <f>IFERROR(IF(AND(NOT(YEAR(CB$3)&lt;=YEAR('Rent Roll'!$C27)+'Rent Roll'!$AB27-1),MOD(YEAR(CB$3),'Rent Roll'!$AA27)=MOD(YEAR('Rent Roll'!$C27),'Rent Roll'!$AA27),MONTH(CB$3)=MONTH('Rent Roll'!$C27)),1,0),0)</f>
        <v>0</v>
      </c>
      <c r="CC273" s="567">
        <f>IFERROR(IF(AND(NOT(YEAR(CC$3)&lt;=YEAR('Rent Roll'!$C27)+'Rent Roll'!$AB27-1),MOD(YEAR(CC$3),'Rent Roll'!$AA27)=MOD(YEAR('Rent Roll'!$C27),'Rent Roll'!$AA27),MONTH(CC$3)=MONTH('Rent Roll'!$C27)),1,0),0)</f>
        <v>0</v>
      </c>
      <c r="CD273" s="567">
        <f>IFERROR(IF(AND(NOT(YEAR(CD$3)&lt;=YEAR('Rent Roll'!$C27)+'Rent Roll'!$AB27-1),MOD(YEAR(CD$3),'Rent Roll'!$AA27)=MOD(YEAR('Rent Roll'!$C27),'Rent Roll'!$AA27),MONTH(CD$3)=MONTH('Rent Roll'!$C27)),1,0),0)</f>
        <v>0</v>
      </c>
      <c r="CE273" s="567">
        <f>IFERROR(IF(AND(NOT(YEAR(CE$3)&lt;=YEAR('Rent Roll'!$C27)+'Rent Roll'!$AB27-1),MOD(YEAR(CE$3),'Rent Roll'!$AA27)=MOD(YEAR('Rent Roll'!$C27),'Rent Roll'!$AA27),MONTH(CE$3)=MONTH('Rent Roll'!$C27)),1,0),0)</f>
        <v>0</v>
      </c>
      <c r="CF273" s="567">
        <f>IFERROR(IF(AND(NOT(YEAR(CF$3)&lt;=YEAR('Rent Roll'!$C27)+'Rent Roll'!$AB27-1),MOD(YEAR(CF$3),'Rent Roll'!$AA27)=MOD(YEAR('Rent Roll'!$C27),'Rent Roll'!$AA27),MONTH(CF$3)=MONTH('Rent Roll'!$C27)),1,0),0)</f>
        <v>0</v>
      </c>
      <c r="CG273" s="567">
        <f>IFERROR(IF(AND(NOT(YEAR(CG$3)&lt;=YEAR('Rent Roll'!$C27)+'Rent Roll'!$AB27-1),MOD(YEAR(CG$3),'Rent Roll'!$AA27)=MOD(YEAR('Rent Roll'!$C27),'Rent Roll'!$AA27),MONTH(CG$3)=MONTH('Rent Roll'!$C27)),1,0),0)</f>
        <v>0</v>
      </c>
      <c r="CH273" s="567">
        <f>IFERROR(IF(AND(NOT(YEAR(CH$3)&lt;=YEAR('Rent Roll'!$C27)+'Rent Roll'!$AB27-1),MOD(YEAR(CH$3),'Rent Roll'!$AA27)=MOD(YEAR('Rent Roll'!$C27),'Rent Roll'!$AA27),MONTH(CH$3)=MONTH('Rent Roll'!$C27)),1,0),0)</f>
        <v>0</v>
      </c>
      <c r="CI273" s="567">
        <f>IFERROR(IF(AND(NOT(YEAR(CI$3)&lt;=YEAR('Rent Roll'!$C27)+'Rent Roll'!$AB27-1),MOD(YEAR(CI$3),'Rent Roll'!$AA27)=MOD(YEAR('Rent Roll'!$C27),'Rent Roll'!$AA27),MONTH(CI$3)=MONTH('Rent Roll'!$C27)),1,0),0)</f>
        <v>0</v>
      </c>
      <c r="CJ273" s="567">
        <f>IFERROR(IF(AND(NOT(YEAR(CJ$3)&lt;=YEAR('Rent Roll'!$C27)+'Rent Roll'!$AB27-1),MOD(YEAR(CJ$3),'Rent Roll'!$AA27)=MOD(YEAR('Rent Roll'!$C27),'Rent Roll'!$AA27),MONTH(CJ$3)=MONTH('Rent Roll'!$C27)),1,0),0)</f>
        <v>0</v>
      </c>
      <c r="CK273" s="567">
        <f>IFERROR(IF(AND(NOT(YEAR(CK$3)&lt;=YEAR('Rent Roll'!$C27)+'Rent Roll'!$AB27-1),MOD(YEAR(CK$3),'Rent Roll'!$AA27)=MOD(YEAR('Rent Roll'!$C27),'Rent Roll'!$AA27),MONTH(CK$3)=MONTH('Rent Roll'!$C27)),1,0),0)</f>
        <v>0</v>
      </c>
      <c r="CL273" s="767">
        <f>IFERROR(IF(AND(NOT(YEAR(CL$3)&lt;=YEAR('Rent Roll'!$C27)+'Rent Roll'!$AB27-1),MOD(YEAR(CL$3),'Rent Roll'!$AA27)=MOD(YEAR('Rent Roll'!$C27),'Rent Roll'!$AA27),MONTH(CL$3)=MONTH('Rent Roll'!$C27)),1,0),0)</f>
        <v>0</v>
      </c>
      <c r="CM273" s="768">
        <f>IFERROR(IF(AND(NOT(YEAR(CM$3)&lt;=YEAR('Rent Roll'!$C27)+'Rent Roll'!$AB27-1),MOD(YEAR(CM$3),'Rent Roll'!$AA27)=MOD(YEAR('Rent Roll'!$C27),'Rent Roll'!$AA27),MONTH(CM$3)=MONTH('Rent Roll'!$C27)),1,0),0)</f>
        <v>0</v>
      </c>
      <c r="CN273" s="567">
        <f>IFERROR(IF(AND(NOT(YEAR(CN$3)&lt;=YEAR('Rent Roll'!$C27)+'Rent Roll'!$AB27-1),MOD(YEAR(CN$3),'Rent Roll'!$AA27)=MOD(YEAR('Rent Roll'!$C27),'Rent Roll'!$AA27),MONTH(CN$3)=MONTH('Rent Roll'!$C27)),1,0),0)</f>
        <v>0</v>
      </c>
      <c r="CO273" s="567">
        <f>IFERROR(IF(AND(NOT(YEAR(CO$3)&lt;=YEAR('Rent Roll'!$C27)+'Rent Roll'!$AB27-1),MOD(YEAR(CO$3),'Rent Roll'!$AA27)=MOD(YEAR('Rent Roll'!$C27),'Rent Roll'!$AA27),MONTH(CO$3)=MONTH('Rent Roll'!$C27)),1,0),0)</f>
        <v>0</v>
      </c>
      <c r="CP273" s="567">
        <f>IFERROR(IF(AND(NOT(YEAR(CP$3)&lt;=YEAR('Rent Roll'!$C27)+'Rent Roll'!$AB27-1),MOD(YEAR(CP$3),'Rent Roll'!$AA27)=MOD(YEAR('Rent Roll'!$C27),'Rent Roll'!$AA27),MONTH(CP$3)=MONTH('Rent Roll'!$C27)),1,0),0)</f>
        <v>0</v>
      </c>
      <c r="CQ273" s="567">
        <f>IFERROR(IF(AND(NOT(YEAR(CQ$3)&lt;=YEAR('Rent Roll'!$C27)+'Rent Roll'!$AB27-1),MOD(YEAR(CQ$3),'Rent Roll'!$AA27)=MOD(YEAR('Rent Roll'!$C27),'Rent Roll'!$AA27),MONTH(CQ$3)=MONTH('Rent Roll'!$C27)),1,0),0)</f>
        <v>0</v>
      </c>
      <c r="CR273" s="567">
        <f>IFERROR(IF(AND(NOT(YEAR(CR$3)&lt;=YEAR('Rent Roll'!$C27)+'Rent Roll'!$AB27-1),MOD(YEAR(CR$3),'Rent Roll'!$AA27)=MOD(YEAR('Rent Roll'!$C27),'Rent Roll'!$AA27),MONTH(CR$3)=MONTH('Rent Roll'!$C27)),1,0),0)</f>
        <v>0</v>
      </c>
      <c r="CS273" s="567">
        <f>IFERROR(IF(AND(NOT(YEAR(CS$3)&lt;=YEAR('Rent Roll'!$C27)+'Rent Roll'!$AB27-1),MOD(YEAR(CS$3),'Rent Roll'!$AA27)=MOD(YEAR('Rent Roll'!$C27),'Rent Roll'!$AA27),MONTH(CS$3)=MONTH('Rent Roll'!$C27)),1,0),0)</f>
        <v>0</v>
      </c>
      <c r="CT273" s="567">
        <f>IFERROR(IF(AND(NOT(YEAR(CT$3)&lt;=YEAR('Rent Roll'!$C27)+'Rent Roll'!$AB27-1),MOD(YEAR(CT$3),'Rent Roll'!$AA27)=MOD(YEAR('Rent Roll'!$C27),'Rent Roll'!$AA27),MONTH(CT$3)=MONTH('Rent Roll'!$C27)),1,0),0)</f>
        <v>0</v>
      </c>
      <c r="CU273" s="567">
        <f>IFERROR(IF(AND(NOT(YEAR(CU$3)&lt;=YEAR('Rent Roll'!$C27)+'Rent Roll'!$AB27-1),MOD(YEAR(CU$3),'Rent Roll'!$AA27)=MOD(YEAR('Rent Roll'!$C27),'Rent Roll'!$AA27),MONTH(CU$3)=MONTH('Rent Roll'!$C27)),1,0),0)</f>
        <v>0</v>
      </c>
      <c r="CV273" s="567">
        <f>IFERROR(IF(AND(NOT(YEAR(CV$3)&lt;=YEAR('Rent Roll'!$C27)+'Rent Roll'!$AB27-1),MOD(YEAR(CV$3),'Rent Roll'!$AA27)=MOD(YEAR('Rent Roll'!$C27),'Rent Roll'!$AA27),MONTH(CV$3)=MONTH('Rent Roll'!$C27)),1,0),0)</f>
        <v>0</v>
      </c>
      <c r="CW273" s="567">
        <f>IFERROR(IF(AND(NOT(YEAR(CW$3)&lt;=YEAR('Rent Roll'!$C27)+'Rent Roll'!$AB27-1),MOD(YEAR(CW$3),'Rent Roll'!$AA27)=MOD(YEAR('Rent Roll'!$C27),'Rent Roll'!$AA27),MONTH(CW$3)=MONTH('Rent Roll'!$C27)),1,0),0)</f>
        <v>0</v>
      </c>
      <c r="CX273" s="767">
        <f>IFERROR(IF(AND(NOT(YEAR(CX$3)&lt;=YEAR('Rent Roll'!$C27)+'Rent Roll'!$AB27-1),MOD(YEAR(CX$3),'Rent Roll'!$AA27)=MOD(YEAR('Rent Roll'!$C27),'Rent Roll'!$AA27),MONTH(CX$3)=MONTH('Rent Roll'!$C27)),1,0),0)</f>
        <v>0</v>
      </c>
      <c r="CY273" s="768">
        <f>IFERROR(IF(AND(NOT(YEAR(CY$3)&lt;=YEAR('Rent Roll'!$C27)+'Rent Roll'!$AB27-1),MOD(YEAR(CY$3),'Rent Roll'!$AA27)=MOD(YEAR('Rent Roll'!$C27),'Rent Roll'!$AA27),MONTH(CY$3)=MONTH('Rent Roll'!$C27)),1,0),0)</f>
        <v>0</v>
      </c>
      <c r="CZ273" s="567">
        <f>IFERROR(IF(AND(NOT(YEAR(CZ$3)&lt;=YEAR('Rent Roll'!$C27)+'Rent Roll'!$AB27-1),MOD(YEAR(CZ$3),'Rent Roll'!$AA27)=MOD(YEAR('Rent Roll'!$C27),'Rent Roll'!$AA27),MONTH(CZ$3)=MONTH('Rent Roll'!$C27)),1,0),0)</f>
        <v>0</v>
      </c>
      <c r="DA273" s="567">
        <f>IFERROR(IF(AND(NOT(YEAR(DA$3)&lt;=YEAR('Rent Roll'!$C27)+'Rent Roll'!$AB27-1),MOD(YEAR(DA$3),'Rent Roll'!$AA27)=MOD(YEAR('Rent Roll'!$C27),'Rent Roll'!$AA27),MONTH(DA$3)=MONTH('Rent Roll'!$C27)),1,0),0)</f>
        <v>0</v>
      </c>
      <c r="DB273" s="567">
        <f>IFERROR(IF(AND(NOT(YEAR(DB$3)&lt;=YEAR('Rent Roll'!$C27)+'Rent Roll'!$AB27-1),MOD(YEAR(DB$3),'Rent Roll'!$AA27)=MOD(YEAR('Rent Roll'!$C27),'Rent Roll'!$AA27),MONTH(DB$3)=MONTH('Rent Roll'!$C27)),1,0),0)</f>
        <v>0</v>
      </c>
      <c r="DC273" s="567">
        <f>IFERROR(IF(AND(NOT(YEAR(DC$3)&lt;=YEAR('Rent Roll'!$C27)+'Rent Roll'!$AB27-1),MOD(YEAR(DC$3),'Rent Roll'!$AA27)=MOD(YEAR('Rent Roll'!$C27),'Rent Roll'!$AA27),MONTH(DC$3)=MONTH('Rent Roll'!$C27)),1,0),0)</f>
        <v>0</v>
      </c>
      <c r="DD273" s="567">
        <f>IFERROR(IF(AND(NOT(YEAR(DD$3)&lt;=YEAR('Rent Roll'!$C27)+'Rent Roll'!$AB27-1),MOD(YEAR(DD$3),'Rent Roll'!$AA27)=MOD(YEAR('Rent Roll'!$C27),'Rent Roll'!$AA27),MONTH(DD$3)=MONTH('Rent Roll'!$C27)),1,0),0)</f>
        <v>0</v>
      </c>
      <c r="DE273" s="567">
        <f>IFERROR(IF(AND(NOT(YEAR(DE$3)&lt;=YEAR('Rent Roll'!$C27)+'Rent Roll'!$AB27-1),MOD(YEAR(DE$3),'Rent Roll'!$AA27)=MOD(YEAR('Rent Roll'!$C27),'Rent Roll'!$AA27),MONTH(DE$3)=MONTH('Rent Roll'!$C27)),1,0),0)</f>
        <v>0</v>
      </c>
      <c r="DF273" s="567">
        <f>IFERROR(IF(AND(NOT(YEAR(DF$3)&lt;=YEAR('Rent Roll'!$C27)+'Rent Roll'!$AB27-1),MOD(YEAR(DF$3),'Rent Roll'!$AA27)=MOD(YEAR('Rent Roll'!$C27),'Rent Roll'!$AA27),MONTH(DF$3)=MONTH('Rent Roll'!$C27)),1,0),0)</f>
        <v>0</v>
      </c>
      <c r="DG273" s="567">
        <f>IFERROR(IF(AND(NOT(YEAR(DG$3)&lt;=YEAR('Rent Roll'!$C27)+'Rent Roll'!$AB27-1),MOD(YEAR(DG$3),'Rent Roll'!$AA27)=MOD(YEAR('Rent Roll'!$C27),'Rent Roll'!$AA27),MONTH(DG$3)=MONTH('Rent Roll'!$C27)),1,0),0)</f>
        <v>0</v>
      </c>
      <c r="DH273" s="567">
        <f>IFERROR(IF(AND(NOT(YEAR(DH$3)&lt;=YEAR('Rent Roll'!$C27)+'Rent Roll'!$AB27-1),MOD(YEAR(DH$3),'Rent Roll'!$AA27)=MOD(YEAR('Rent Roll'!$C27),'Rent Roll'!$AA27),MONTH(DH$3)=MONTH('Rent Roll'!$C27)),1,0),0)</f>
        <v>0</v>
      </c>
      <c r="DI273" s="567">
        <f>IFERROR(IF(AND(NOT(YEAR(DI$3)&lt;=YEAR('Rent Roll'!$C27)+'Rent Roll'!$AB27-1),MOD(YEAR(DI$3),'Rent Roll'!$AA27)=MOD(YEAR('Rent Roll'!$C27),'Rent Roll'!$AA27),MONTH(DI$3)=MONTH('Rent Roll'!$C27)),1,0),0)</f>
        <v>0</v>
      </c>
      <c r="DJ273" s="767">
        <f>IFERROR(IF(AND(NOT(YEAR(DJ$3)&lt;=YEAR('Rent Roll'!$C27)+'Rent Roll'!$AB27-1),MOD(YEAR(DJ$3),'Rent Roll'!$AA27)=MOD(YEAR('Rent Roll'!$C27),'Rent Roll'!$AA27),MONTH(DJ$3)=MONTH('Rent Roll'!$C27)),1,0),0)</f>
        <v>0</v>
      </c>
      <c r="DK273" s="768">
        <f>IFERROR(IF(AND(NOT(YEAR(DK$3)&lt;=YEAR('Rent Roll'!$C27)+'Rent Roll'!$AB27-1),MOD(YEAR(DK$3),'Rent Roll'!$AA27)=MOD(YEAR('Rent Roll'!$C27),'Rent Roll'!$AA27),MONTH(DK$3)=MONTH('Rent Roll'!$C27)),1,0),0)</f>
        <v>0</v>
      </c>
      <c r="DL273" s="567">
        <f>IFERROR(IF(AND(NOT(YEAR(DL$3)&lt;=YEAR('Rent Roll'!$C27)+'Rent Roll'!$AB27-1),MOD(YEAR(DL$3),'Rent Roll'!$AA27)=MOD(YEAR('Rent Roll'!$C27),'Rent Roll'!$AA27),MONTH(DL$3)=MONTH('Rent Roll'!$C27)),1,0),0)</f>
        <v>0</v>
      </c>
      <c r="DM273" s="567">
        <f>IFERROR(IF(AND(NOT(YEAR(DM$3)&lt;=YEAR('Rent Roll'!$C27)+'Rent Roll'!$AB27-1),MOD(YEAR(DM$3),'Rent Roll'!$AA27)=MOD(YEAR('Rent Roll'!$C27),'Rent Roll'!$AA27),MONTH(DM$3)=MONTH('Rent Roll'!$C27)),1,0),0)</f>
        <v>0</v>
      </c>
      <c r="DN273" s="567">
        <f>IFERROR(IF(AND(NOT(YEAR(DN$3)&lt;=YEAR('Rent Roll'!$C27)+'Rent Roll'!$AB27-1),MOD(YEAR(DN$3),'Rent Roll'!$AA27)=MOD(YEAR('Rent Roll'!$C27),'Rent Roll'!$AA27),MONTH(DN$3)=MONTH('Rent Roll'!$C27)),1,0),0)</f>
        <v>0</v>
      </c>
      <c r="DO273" s="567">
        <f>IFERROR(IF(AND(NOT(YEAR(DO$3)&lt;=YEAR('Rent Roll'!$C27)+'Rent Roll'!$AB27-1),MOD(YEAR(DO$3),'Rent Roll'!$AA27)=MOD(YEAR('Rent Roll'!$C27),'Rent Roll'!$AA27),MONTH(DO$3)=MONTH('Rent Roll'!$C27)),1,0),0)</f>
        <v>0</v>
      </c>
      <c r="DP273" s="567">
        <f>IFERROR(IF(AND(NOT(YEAR(DP$3)&lt;=YEAR('Rent Roll'!$C27)+'Rent Roll'!$AB27-1),MOD(YEAR(DP$3),'Rent Roll'!$AA27)=MOD(YEAR('Rent Roll'!$C27),'Rent Roll'!$AA27),MONTH(DP$3)=MONTH('Rent Roll'!$C27)),1,0),0)</f>
        <v>0</v>
      </c>
      <c r="DQ273" s="567">
        <f>IFERROR(IF(AND(NOT(YEAR(DQ$3)&lt;=YEAR('Rent Roll'!$C27)+'Rent Roll'!$AB27-1),MOD(YEAR(DQ$3),'Rent Roll'!$AA27)=MOD(YEAR('Rent Roll'!$C27),'Rent Roll'!$AA27),MONTH(DQ$3)=MONTH('Rent Roll'!$C27)),1,0),0)</f>
        <v>0</v>
      </c>
      <c r="DR273" s="567">
        <f>IFERROR(IF(AND(NOT(YEAR(DR$3)&lt;=YEAR('Rent Roll'!$C27)+'Rent Roll'!$AB27-1),MOD(YEAR(DR$3),'Rent Roll'!$AA27)=MOD(YEAR('Rent Roll'!$C27),'Rent Roll'!$AA27),MONTH(DR$3)=MONTH('Rent Roll'!$C27)),1,0),0)</f>
        <v>0</v>
      </c>
      <c r="DS273" s="567">
        <f>IFERROR(IF(AND(NOT(YEAR(DS$3)&lt;=YEAR('Rent Roll'!$C27)+'Rent Roll'!$AB27-1),MOD(YEAR(DS$3),'Rent Roll'!$AA27)=MOD(YEAR('Rent Roll'!$C27),'Rent Roll'!$AA27),MONTH(DS$3)=MONTH('Rent Roll'!$C27)),1,0),0)</f>
        <v>0</v>
      </c>
      <c r="DT273" s="567">
        <f>IFERROR(IF(AND(NOT(YEAR(DT$3)&lt;=YEAR('Rent Roll'!$C27)+'Rent Roll'!$AB27-1),MOD(YEAR(DT$3),'Rent Roll'!$AA27)=MOD(YEAR('Rent Roll'!$C27),'Rent Roll'!$AA27),MONTH(DT$3)=MONTH('Rent Roll'!$C27)),1,0),0)</f>
        <v>0</v>
      </c>
      <c r="DU273" s="567">
        <f>IFERROR(IF(AND(NOT(YEAR(DU$3)&lt;=YEAR('Rent Roll'!$C27)+'Rent Roll'!$AB27-1),MOD(YEAR(DU$3),'Rent Roll'!$AA27)=MOD(YEAR('Rent Roll'!$C27),'Rent Roll'!$AA27),MONTH(DU$3)=MONTH('Rent Roll'!$C27)),1,0),0)</f>
        <v>0</v>
      </c>
      <c r="DV273" s="567">
        <f>IFERROR(IF(AND(NOT(YEAR(DV$3)&lt;=YEAR('Rent Roll'!$C27)+'Rent Roll'!$AB27-1),MOD(YEAR(DV$3),'Rent Roll'!$AA27)=MOD(YEAR('Rent Roll'!$C27),'Rent Roll'!$AA27),MONTH(DV$3)=MONTH('Rent Roll'!$C27)),1,0),0)</f>
        <v>0</v>
      </c>
    </row>
    <row r="274" spans="1:126" s="568" customFormat="1" ht="12" customHeight="1" outlineLevel="1" x14ac:dyDescent="0.4">
      <c r="A274" s="732"/>
      <c r="B274" s="564">
        <f>'Rent Roll'!$B28</f>
        <v>0</v>
      </c>
      <c r="C274" s="566"/>
      <c r="D274" s="566"/>
      <c r="E274" s="566"/>
      <c r="F274" s="778">
        <f>IFERROR(IF(AND(NOT(YEAR(F$3)&lt;=YEAR('Rent Roll'!$C28)+'Rent Roll'!$AB28-1),MOD(YEAR(F$3),'Rent Roll'!$AA28)=MOD(YEAR('Rent Roll'!$C28),'Rent Roll'!$AA28),MONTH(F$3)=MONTH('Rent Roll'!$C28)),1,0),0)</f>
        <v>0</v>
      </c>
      <c r="G274" s="768">
        <f>IFERROR(IF(AND(NOT(YEAR(G$3)&lt;=YEAR('Rent Roll'!$C28)+'Rent Roll'!$AB28-1),MOD(YEAR(G$3),'Rent Roll'!$AA28)=MOD(YEAR('Rent Roll'!$C28),'Rent Roll'!$AA28),MONTH(G$3)=MONTH('Rent Roll'!$C28)),1,0),0)</f>
        <v>0</v>
      </c>
      <c r="H274" s="567">
        <f>IFERROR(IF(AND(NOT(YEAR(H$3)&lt;=YEAR('Rent Roll'!$C28)+'Rent Roll'!$AB28-1),MOD(YEAR(H$3),'Rent Roll'!$AA28)=MOD(YEAR('Rent Roll'!$C28),'Rent Roll'!$AA28),MONTH(H$3)=MONTH('Rent Roll'!$C28)),1,0),0)</f>
        <v>0</v>
      </c>
      <c r="I274" s="567">
        <f>IFERROR(IF(AND(NOT(YEAR(I$3)&lt;=YEAR('Rent Roll'!$C28)+'Rent Roll'!$AB28-1),MOD(YEAR(I$3),'Rent Roll'!$AA28)=MOD(YEAR('Rent Roll'!$C28),'Rent Roll'!$AA28),MONTH(I$3)=MONTH('Rent Roll'!$C28)),1,0),0)</f>
        <v>0</v>
      </c>
      <c r="J274" s="567">
        <f>IFERROR(IF(AND(NOT(YEAR(J$3)&lt;=YEAR('Rent Roll'!$C28)+'Rent Roll'!$AB28-1),MOD(YEAR(J$3),'Rent Roll'!$AA28)=MOD(YEAR('Rent Roll'!$C28),'Rent Roll'!$AA28),MONTH(J$3)=MONTH('Rent Roll'!$C28)),1,0),0)</f>
        <v>0</v>
      </c>
      <c r="K274" s="567">
        <f>IFERROR(IF(AND(NOT(YEAR(K$3)&lt;=YEAR('Rent Roll'!$C28)+'Rent Roll'!$AB28-1),MOD(YEAR(K$3),'Rent Roll'!$AA28)=MOD(YEAR('Rent Roll'!$C28),'Rent Roll'!$AA28),MONTH(K$3)=MONTH('Rent Roll'!$C28)),1,0),0)</f>
        <v>0</v>
      </c>
      <c r="L274" s="567">
        <f>IFERROR(IF(AND(NOT(YEAR(L$3)&lt;=YEAR('Rent Roll'!$C28)+'Rent Roll'!$AB28-1),MOD(YEAR(L$3),'Rent Roll'!$AA28)=MOD(YEAR('Rent Roll'!$C28),'Rent Roll'!$AA28),MONTH(L$3)=MONTH('Rent Roll'!$C28)),1,0),0)</f>
        <v>0</v>
      </c>
      <c r="M274" s="567">
        <f>IFERROR(IF(AND(NOT(YEAR(M$3)&lt;=YEAR('Rent Roll'!$C28)+'Rent Roll'!$AB28-1),MOD(YEAR(M$3),'Rent Roll'!$AA28)=MOD(YEAR('Rent Roll'!$C28),'Rent Roll'!$AA28),MONTH(M$3)=MONTH('Rent Roll'!$C28)),1,0),0)</f>
        <v>0</v>
      </c>
      <c r="N274" s="567">
        <f>IFERROR(IF(AND(NOT(YEAR(N$3)&lt;=YEAR('Rent Roll'!$C28)+'Rent Roll'!$AB28-1),MOD(YEAR(N$3),'Rent Roll'!$AA28)=MOD(YEAR('Rent Roll'!$C28),'Rent Roll'!$AA28),MONTH(N$3)=MONTH('Rent Roll'!$C28)),1,0),0)</f>
        <v>0</v>
      </c>
      <c r="O274" s="567">
        <f>IFERROR(IF(AND(NOT(YEAR(O$3)&lt;=YEAR('Rent Roll'!$C28)+'Rent Roll'!$AB28-1),MOD(YEAR(O$3),'Rent Roll'!$AA28)=MOD(YEAR('Rent Roll'!$C28),'Rent Roll'!$AA28),MONTH(O$3)=MONTH('Rent Roll'!$C28)),1,0),0)</f>
        <v>0</v>
      </c>
      <c r="P274" s="567">
        <f>IFERROR(IF(AND(NOT(YEAR(P$3)&lt;=YEAR('Rent Roll'!$C28)+'Rent Roll'!$AB28-1),MOD(YEAR(P$3),'Rent Roll'!$AA28)=MOD(YEAR('Rent Roll'!$C28),'Rent Roll'!$AA28),MONTH(P$3)=MONTH('Rent Roll'!$C28)),1,0),0)</f>
        <v>0</v>
      </c>
      <c r="Q274" s="567">
        <f>IFERROR(IF(AND(NOT(YEAR(Q$3)&lt;=YEAR('Rent Roll'!$C28)+'Rent Roll'!$AB28-1),MOD(YEAR(Q$3),'Rent Roll'!$AA28)=MOD(YEAR('Rent Roll'!$C28),'Rent Roll'!$AA28),MONTH(Q$3)=MONTH('Rent Roll'!$C28)),1,0),0)</f>
        <v>0</v>
      </c>
      <c r="R274" s="767">
        <f>IFERROR(IF(AND(NOT(YEAR(R$3)&lt;=YEAR('Rent Roll'!$C28)+'Rent Roll'!$AB28-1),MOD(YEAR(R$3),'Rent Roll'!$AA28)=MOD(YEAR('Rent Roll'!$C28),'Rent Roll'!$AA28),MONTH(R$3)=MONTH('Rent Roll'!$C28)),1,0),0)</f>
        <v>0</v>
      </c>
      <c r="S274" s="768">
        <f>IFERROR(IF(AND(NOT(YEAR(S$3)&lt;=YEAR('Rent Roll'!$C28)+'Rent Roll'!$AB28-1),MOD(YEAR(S$3),'Rent Roll'!$AA28)=MOD(YEAR('Rent Roll'!$C28),'Rent Roll'!$AA28),MONTH(S$3)=MONTH('Rent Roll'!$C28)),1,0),0)</f>
        <v>0</v>
      </c>
      <c r="T274" s="567">
        <f>IFERROR(IF(AND(NOT(YEAR(T$3)&lt;=YEAR('Rent Roll'!$C28)+'Rent Roll'!$AB28-1),MOD(YEAR(T$3),'Rent Roll'!$AA28)=MOD(YEAR('Rent Roll'!$C28),'Rent Roll'!$AA28),MONTH(T$3)=MONTH('Rent Roll'!$C28)),1,0),0)</f>
        <v>0</v>
      </c>
      <c r="U274" s="567">
        <f>IFERROR(IF(AND(NOT(YEAR(U$3)&lt;=YEAR('Rent Roll'!$C28)+'Rent Roll'!$AB28-1),MOD(YEAR(U$3),'Rent Roll'!$AA28)=MOD(YEAR('Rent Roll'!$C28),'Rent Roll'!$AA28),MONTH(U$3)=MONTH('Rent Roll'!$C28)),1,0),0)</f>
        <v>0</v>
      </c>
      <c r="V274" s="567">
        <f>IFERROR(IF(AND(NOT(YEAR(V$3)&lt;=YEAR('Rent Roll'!$C28)+'Rent Roll'!$AB28-1),MOD(YEAR(V$3),'Rent Roll'!$AA28)=MOD(YEAR('Rent Roll'!$C28),'Rent Roll'!$AA28),MONTH(V$3)=MONTH('Rent Roll'!$C28)),1,0),0)</f>
        <v>0</v>
      </c>
      <c r="W274" s="567">
        <f>IFERROR(IF(AND(NOT(YEAR(W$3)&lt;=YEAR('Rent Roll'!$C28)+'Rent Roll'!$AB28-1),MOD(YEAR(W$3),'Rent Roll'!$AA28)=MOD(YEAR('Rent Roll'!$C28),'Rent Roll'!$AA28),MONTH(W$3)=MONTH('Rent Roll'!$C28)),1,0),0)</f>
        <v>0</v>
      </c>
      <c r="X274" s="567">
        <f>IFERROR(IF(AND(NOT(YEAR(X$3)&lt;=YEAR('Rent Roll'!$C28)+'Rent Roll'!$AB28-1),MOD(YEAR(X$3),'Rent Roll'!$AA28)=MOD(YEAR('Rent Roll'!$C28),'Rent Roll'!$AA28),MONTH(X$3)=MONTH('Rent Roll'!$C28)),1,0),0)</f>
        <v>0</v>
      </c>
      <c r="Y274" s="567">
        <f>IFERROR(IF(AND(NOT(YEAR(Y$3)&lt;=YEAR('Rent Roll'!$C28)+'Rent Roll'!$AB28-1),MOD(YEAR(Y$3),'Rent Roll'!$AA28)=MOD(YEAR('Rent Roll'!$C28),'Rent Roll'!$AA28),MONTH(Y$3)=MONTH('Rent Roll'!$C28)),1,0),0)</f>
        <v>0</v>
      </c>
      <c r="Z274" s="567">
        <f>IFERROR(IF(AND(NOT(YEAR(Z$3)&lt;=YEAR('Rent Roll'!$C28)+'Rent Roll'!$AB28-1),MOD(YEAR(Z$3),'Rent Roll'!$AA28)=MOD(YEAR('Rent Roll'!$C28),'Rent Roll'!$AA28),MONTH(Z$3)=MONTH('Rent Roll'!$C28)),1,0),0)</f>
        <v>0</v>
      </c>
      <c r="AA274" s="567">
        <f>IFERROR(IF(AND(NOT(YEAR(AA$3)&lt;=YEAR('Rent Roll'!$C28)+'Rent Roll'!$AB28-1),MOD(YEAR(AA$3),'Rent Roll'!$AA28)=MOD(YEAR('Rent Roll'!$C28),'Rent Roll'!$AA28),MONTH(AA$3)=MONTH('Rent Roll'!$C28)),1,0),0)</f>
        <v>0</v>
      </c>
      <c r="AB274" s="567">
        <f>IFERROR(IF(AND(NOT(YEAR(AB$3)&lt;=YEAR('Rent Roll'!$C28)+'Rent Roll'!$AB28-1),MOD(YEAR(AB$3),'Rent Roll'!$AA28)=MOD(YEAR('Rent Roll'!$C28),'Rent Roll'!$AA28),MONTH(AB$3)=MONTH('Rent Roll'!$C28)),1,0),0)</f>
        <v>0</v>
      </c>
      <c r="AC274" s="567">
        <f>IFERROR(IF(AND(NOT(YEAR(AC$3)&lt;=YEAR('Rent Roll'!$C28)+'Rent Roll'!$AB28-1),MOD(YEAR(AC$3),'Rent Roll'!$AA28)=MOD(YEAR('Rent Roll'!$C28),'Rent Roll'!$AA28),MONTH(AC$3)=MONTH('Rent Roll'!$C28)),1,0),0)</f>
        <v>0</v>
      </c>
      <c r="AD274" s="767">
        <f>IFERROR(IF(AND(NOT(YEAR(AD$3)&lt;=YEAR('Rent Roll'!$C28)+'Rent Roll'!$AB28-1),MOD(YEAR(AD$3),'Rent Roll'!$AA28)=MOD(YEAR('Rent Roll'!$C28),'Rent Roll'!$AA28),MONTH(AD$3)=MONTH('Rent Roll'!$C28)),1,0),0)</f>
        <v>0</v>
      </c>
      <c r="AE274" s="768">
        <f>IFERROR(IF(AND(NOT(YEAR(AE$3)&lt;=YEAR('Rent Roll'!$C28)+'Rent Roll'!$AB28-1),MOD(YEAR(AE$3),'Rent Roll'!$AA28)=MOD(YEAR('Rent Roll'!$C28),'Rent Roll'!$AA28),MONTH(AE$3)=MONTH('Rent Roll'!$C28)),1,0),0)</f>
        <v>0</v>
      </c>
      <c r="AF274" s="567">
        <f>IFERROR(IF(AND(NOT(YEAR(AF$3)&lt;=YEAR('Rent Roll'!$C28)+'Rent Roll'!$AB28-1),MOD(YEAR(AF$3),'Rent Roll'!$AA28)=MOD(YEAR('Rent Roll'!$C28),'Rent Roll'!$AA28),MONTH(AF$3)=MONTH('Rent Roll'!$C28)),1,0),0)</f>
        <v>0</v>
      </c>
      <c r="AG274" s="567">
        <f>IFERROR(IF(AND(NOT(YEAR(AG$3)&lt;=YEAR('Rent Roll'!$C28)+'Rent Roll'!$AB28-1),MOD(YEAR(AG$3),'Rent Roll'!$AA28)=MOD(YEAR('Rent Roll'!$C28),'Rent Roll'!$AA28),MONTH(AG$3)=MONTH('Rent Roll'!$C28)),1,0),0)</f>
        <v>0</v>
      </c>
      <c r="AH274" s="567">
        <f>IFERROR(IF(AND(NOT(YEAR(AH$3)&lt;=YEAR('Rent Roll'!$C28)+'Rent Roll'!$AB28-1),MOD(YEAR(AH$3),'Rent Roll'!$AA28)=MOD(YEAR('Rent Roll'!$C28),'Rent Roll'!$AA28),MONTH(AH$3)=MONTH('Rent Roll'!$C28)),1,0),0)</f>
        <v>0</v>
      </c>
      <c r="AI274" s="567">
        <f>IFERROR(IF(AND(NOT(YEAR(AI$3)&lt;=YEAR('Rent Roll'!$C28)+'Rent Roll'!$AB28-1),MOD(YEAR(AI$3),'Rent Roll'!$AA28)=MOD(YEAR('Rent Roll'!$C28),'Rent Roll'!$AA28),MONTH(AI$3)=MONTH('Rent Roll'!$C28)),1,0),0)</f>
        <v>0</v>
      </c>
      <c r="AJ274" s="567">
        <f>IFERROR(IF(AND(NOT(YEAR(AJ$3)&lt;=YEAR('Rent Roll'!$C28)+'Rent Roll'!$AB28-1),MOD(YEAR(AJ$3),'Rent Roll'!$AA28)=MOD(YEAR('Rent Roll'!$C28),'Rent Roll'!$AA28),MONTH(AJ$3)=MONTH('Rent Roll'!$C28)),1,0),0)</f>
        <v>0</v>
      </c>
      <c r="AK274" s="567">
        <f>IFERROR(IF(AND(NOT(YEAR(AK$3)&lt;=YEAR('Rent Roll'!$C28)+'Rent Roll'!$AB28-1),MOD(YEAR(AK$3),'Rent Roll'!$AA28)=MOD(YEAR('Rent Roll'!$C28),'Rent Roll'!$AA28),MONTH(AK$3)=MONTH('Rent Roll'!$C28)),1,0),0)</f>
        <v>0</v>
      </c>
      <c r="AL274" s="567">
        <f>IFERROR(IF(AND(NOT(YEAR(AL$3)&lt;=YEAR('Rent Roll'!$C28)+'Rent Roll'!$AB28-1),MOD(YEAR(AL$3),'Rent Roll'!$AA28)=MOD(YEAR('Rent Roll'!$C28),'Rent Roll'!$AA28),MONTH(AL$3)=MONTH('Rent Roll'!$C28)),1,0),0)</f>
        <v>0</v>
      </c>
      <c r="AM274" s="567">
        <f>IFERROR(IF(AND(NOT(YEAR(AM$3)&lt;=YEAR('Rent Roll'!$C28)+'Rent Roll'!$AB28-1),MOD(YEAR(AM$3),'Rent Roll'!$AA28)=MOD(YEAR('Rent Roll'!$C28),'Rent Roll'!$AA28),MONTH(AM$3)=MONTH('Rent Roll'!$C28)),1,0),0)</f>
        <v>0</v>
      </c>
      <c r="AN274" s="567">
        <f>IFERROR(IF(AND(NOT(YEAR(AN$3)&lt;=YEAR('Rent Roll'!$C28)+'Rent Roll'!$AB28-1),MOD(YEAR(AN$3),'Rent Roll'!$AA28)=MOD(YEAR('Rent Roll'!$C28),'Rent Roll'!$AA28),MONTH(AN$3)=MONTH('Rent Roll'!$C28)),1,0),0)</f>
        <v>0</v>
      </c>
      <c r="AO274" s="567">
        <f>IFERROR(IF(AND(NOT(YEAR(AO$3)&lt;=YEAR('Rent Roll'!$C28)+'Rent Roll'!$AB28-1),MOD(YEAR(AO$3),'Rent Roll'!$AA28)=MOD(YEAR('Rent Roll'!$C28),'Rent Roll'!$AA28),MONTH(AO$3)=MONTH('Rent Roll'!$C28)),1,0),0)</f>
        <v>0</v>
      </c>
      <c r="AP274" s="767">
        <f>IFERROR(IF(AND(NOT(YEAR(AP$3)&lt;=YEAR('Rent Roll'!$C28)+'Rent Roll'!$AB28-1),MOD(YEAR(AP$3),'Rent Roll'!$AA28)=MOD(YEAR('Rent Roll'!$C28),'Rent Roll'!$AA28),MONTH(AP$3)=MONTH('Rent Roll'!$C28)),1,0),0)</f>
        <v>0</v>
      </c>
      <c r="AQ274" s="768">
        <f>IFERROR(IF(AND(NOT(YEAR(AQ$3)&lt;=YEAR('Rent Roll'!$C28)+'Rent Roll'!$AB28-1),MOD(YEAR(AQ$3),'Rent Roll'!$AA28)=MOD(YEAR('Rent Roll'!$C28),'Rent Roll'!$AA28),MONTH(AQ$3)=MONTH('Rent Roll'!$C28)),1,0),0)</f>
        <v>0</v>
      </c>
      <c r="AR274" s="567">
        <f>IFERROR(IF(AND(NOT(YEAR(AR$3)&lt;=YEAR('Rent Roll'!$C28)+'Rent Roll'!$AB28-1),MOD(YEAR(AR$3),'Rent Roll'!$AA28)=MOD(YEAR('Rent Roll'!$C28),'Rent Roll'!$AA28),MONTH(AR$3)=MONTH('Rent Roll'!$C28)),1,0),0)</f>
        <v>0</v>
      </c>
      <c r="AS274" s="567">
        <f>IFERROR(IF(AND(NOT(YEAR(AS$3)&lt;=YEAR('Rent Roll'!$C28)+'Rent Roll'!$AB28-1),MOD(YEAR(AS$3),'Rent Roll'!$AA28)=MOD(YEAR('Rent Roll'!$C28),'Rent Roll'!$AA28),MONTH(AS$3)=MONTH('Rent Roll'!$C28)),1,0),0)</f>
        <v>0</v>
      </c>
      <c r="AT274" s="567">
        <f>IFERROR(IF(AND(NOT(YEAR(AT$3)&lt;=YEAR('Rent Roll'!$C28)+'Rent Roll'!$AB28-1),MOD(YEAR(AT$3),'Rent Roll'!$AA28)=MOD(YEAR('Rent Roll'!$C28),'Rent Roll'!$AA28),MONTH(AT$3)=MONTH('Rent Roll'!$C28)),1,0),0)</f>
        <v>0</v>
      </c>
      <c r="AU274" s="567">
        <f>IFERROR(IF(AND(NOT(YEAR(AU$3)&lt;=YEAR('Rent Roll'!$C28)+'Rent Roll'!$AB28-1),MOD(YEAR(AU$3),'Rent Roll'!$AA28)=MOD(YEAR('Rent Roll'!$C28),'Rent Roll'!$AA28),MONTH(AU$3)=MONTH('Rent Roll'!$C28)),1,0),0)</f>
        <v>0</v>
      </c>
      <c r="AV274" s="567">
        <f>IFERROR(IF(AND(NOT(YEAR(AV$3)&lt;=YEAR('Rent Roll'!$C28)+'Rent Roll'!$AB28-1),MOD(YEAR(AV$3),'Rent Roll'!$AA28)=MOD(YEAR('Rent Roll'!$C28),'Rent Roll'!$AA28),MONTH(AV$3)=MONTH('Rent Roll'!$C28)),1,0),0)</f>
        <v>0</v>
      </c>
      <c r="AW274" s="567">
        <f>IFERROR(IF(AND(NOT(YEAR(AW$3)&lt;=YEAR('Rent Roll'!$C28)+'Rent Roll'!$AB28-1),MOD(YEAR(AW$3),'Rent Roll'!$AA28)=MOD(YEAR('Rent Roll'!$C28),'Rent Roll'!$AA28),MONTH(AW$3)=MONTH('Rent Roll'!$C28)),1,0),0)</f>
        <v>0</v>
      </c>
      <c r="AX274" s="567">
        <f>IFERROR(IF(AND(NOT(YEAR(AX$3)&lt;=YEAR('Rent Roll'!$C28)+'Rent Roll'!$AB28-1),MOD(YEAR(AX$3),'Rent Roll'!$AA28)=MOD(YEAR('Rent Roll'!$C28),'Rent Roll'!$AA28),MONTH(AX$3)=MONTH('Rent Roll'!$C28)),1,0),0)</f>
        <v>0</v>
      </c>
      <c r="AY274" s="567">
        <f>IFERROR(IF(AND(NOT(YEAR(AY$3)&lt;=YEAR('Rent Roll'!$C28)+'Rent Roll'!$AB28-1),MOD(YEAR(AY$3),'Rent Roll'!$AA28)=MOD(YEAR('Rent Roll'!$C28),'Rent Roll'!$AA28),MONTH(AY$3)=MONTH('Rent Roll'!$C28)),1,0),0)</f>
        <v>0</v>
      </c>
      <c r="AZ274" s="567">
        <f>IFERROR(IF(AND(NOT(YEAR(AZ$3)&lt;=YEAR('Rent Roll'!$C28)+'Rent Roll'!$AB28-1),MOD(YEAR(AZ$3),'Rent Roll'!$AA28)=MOD(YEAR('Rent Roll'!$C28),'Rent Roll'!$AA28),MONTH(AZ$3)=MONTH('Rent Roll'!$C28)),1,0),0)</f>
        <v>0</v>
      </c>
      <c r="BA274" s="567">
        <f>IFERROR(IF(AND(NOT(YEAR(BA$3)&lt;=YEAR('Rent Roll'!$C28)+'Rent Roll'!$AB28-1),MOD(YEAR(BA$3),'Rent Roll'!$AA28)=MOD(YEAR('Rent Roll'!$C28),'Rent Roll'!$AA28),MONTH(BA$3)=MONTH('Rent Roll'!$C28)),1,0),0)</f>
        <v>0</v>
      </c>
      <c r="BB274" s="767">
        <f>IFERROR(IF(AND(NOT(YEAR(BB$3)&lt;=YEAR('Rent Roll'!$C28)+'Rent Roll'!$AB28-1),MOD(YEAR(BB$3),'Rent Roll'!$AA28)=MOD(YEAR('Rent Roll'!$C28),'Rent Roll'!$AA28),MONTH(BB$3)=MONTH('Rent Roll'!$C28)),1,0),0)</f>
        <v>0</v>
      </c>
      <c r="BC274" s="768">
        <f>IFERROR(IF(AND(NOT(YEAR(BC$3)&lt;=YEAR('Rent Roll'!$C28)+'Rent Roll'!$AB28-1),MOD(YEAR(BC$3),'Rent Roll'!$AA28)=MOD(YEAR('Rent Roll'!$C28),'Rent Roll'!$AA28),MONTH(BC$3)=MONTH('Rent Roll'!$C28)),1,0),0)</f>
        <v>0</v>
      </c>
      <c r="BD274" s="567">
        <f>IFERROR(IF(AND(NOT(YEAR(BD$3)&lt;=YEAR('Rent Roll'!$C28)+'Rent Roll'!$AB28-1),MOD(YEAR(BD$3),'Rent Roll'!$AA28)=MOD(YEAR('Rent Roll'!$C28),'Rent Roll'!$AA28),MONTH(BD$3)=MONTH('Rent Roll'!$C28)),1,0),0)</f>
        <v>0</v>
      </c>
      <c r="BE274" s="567">
        <f>IFERROR(IF(AND(NOT(YEAR(BE$3)&lt;=YEAR('Rent Roll'!$C28)+'Rent Roll'!$AB28-1),MOD(YEAR(BE$3),'Rent Roll'!$AA28)=MOD(YEAR('Rent Roll'!$C28),'Rent Roll'!$AA28),MONTH(BE$3)=MONTH('Rent Roll'!$C28)),1,0),0)</f>
        <v>0</v>
      </c>
      <c r="BF274" s="567">
        <f>IFERROR(IF(AND(NOT(YEAR(BF$3)&lt;=YEAR('Rent Roll'!$C28)+'Rent Roll'!$AB28-1),MOD(YEAR(BF$3),'Rent Roll'!$AA28)=MOD(YEAR('Rent Roll'!$C28),'Rent Roll'!$AA28),MONTH(BF$3)=MONTH('Rent Roll'!$C28)),1,0),0)</f>
        <v>0</v>
      </c>
      <c r="BG274" s="567">
        <f>IFERROR(IF(AND(NOT(YEAR(BG$3)&lt;=YEAR('Rent Roll'!$C28)+'Rent Roll'!$AB28-1),MOD(YEAR(BG$3),'Rent Roll'!$AA28)=MOD(YEAR('Rent Roll'!$C28),'Rent Roll'!$AA28),MONTH(BG$3)=MONTH('Rent Roll'!$C28)),1,0),0)</f>
        <v>0</v>
      </c>
      <c r="BH274" s="567">
        <f>IFERROR(IF(AND(NOT(YEAR(BH$3)&lt;=YEAR('Rent Roll'!$C28)+'Rent Roll'!$AB28-1),MOD(YEAR(BH$3),'Rent Roll'!$AA28)=MOD(YEAR('Rent Roll'!$C28),'Rent Roll'!$AA28),MONTH(BH$3)=MONTH('Rent Roll'!$C28)),1,0),0)</f>
        <v>0</v>
      </c>
      <c r="BI274" s="567">
        <f>IFERROR(IF(AND(NOT(YEAR(BI$3)&lt;=YEAR('Rent Roll'!$C28)+'Rent Roll'!$AB28-1),MOD(YEAR(BI$3),'Rent Roll'!$AA28)=MOD(YEAR('Rent Roll'!$C28),'Rent Roll'!$AA28),MONTH(BI$3)=MONTH('Rent Roll'!$C28)),1,0),0)</f>
        <v>0</v>
      </c>
      <c r="BJ274" s="567">
        <f>IFERROR(IF(AND(NOT(YEAR(BJ$3)&lt;=YEAR('Rent Roll'!$C28)+'Rent Roll'!$AB28-1),MOD(YEAR(BJ$3),'Rent Roll'!$AA28)=MOD(YEAR('Rent Roll'!$C28),'Rent Roll'!$AA28),MONTH(BJ$3)=MONTH('Rent Roll'!$C28)),1,0),0)</f>
        <v>0</v>
      </c>
      <c r="BK274" s="567">
        <f>IFERROR(IF(AND(NOT(YEAR(BK$3)&lt;=YEAR('Rent Roll'!$C28)+'Rent Roll'!$AB28-1),MOD(YEAR(BK$3),'Rent Roll'!$AA28)=MOD(YEAR('Rent Roll'!$C28),'Rent Roll'!$AA28),MONTH(BK$3)=MONTH('Rent Roll'!$C28)),1,0),0)</f>
        <v>0</v>
      </c>
      <c r="BL274" s="567">
        <f>IFERROR(IF(AND(NOT(YEAR(BL$3)&lt;=YEAR('Rent Roll'!$C28)+'Rent Roll'!$AB28-1),MOD(YEAR(BL$3),'Rent Roll'!$AA28)=MOD(YEAR('Rent Roll'!$C28),'Rent Roll'!$AA28),MONTH(BL$3)=MONTH('Rent Roll'!$C28)),1,0),0)</f>
        <v>0</v>
      </c>
      <c r="BM274" s="567">
        <f>IFERROR(IF(AND(NOT(YEAR(BM$3)&lt;=YEAR('Rent Roll'!$C28)+'Rent Roll'!$AB28-1),MOD(YEAR(BM$3),'Rent Roll'!$AA28)=MOD(YEAR('Rent Roll'!$C28),'Rent Roll'!$AA28),MONTH(BM$3)=MONTH('Rent Roll'!$C28)),1,0),0)</f>
        <v>0</v>
      </c>
      <c r="BN274" s="767">
        <f>IFERROR(IF(AND(NOT(YEAR(BN$3)&lt;=YEAR('Rent Roll'!$C28)+'Rent Roll'!$AB28-1),MOD(YEAR(BN$3),'Rent Roll'!$AA28)=MOD(YEAR('Rent Roll'!$C28),'Rent Roll'!$AA28),MONTH(BN$3)=MONTH('Rent Roll'!$C28)),1,0),0)</f>
        <v>0</v>
      </c>
      <c r="BO274" s="768">
        <f>IFERROR(IF(AND(NOT(YEAR(BO$3)&lt;=YEAR('Rent Roll'!$C28)+'Rent Roll'!$AB28-1),MOD(YEAR(BO$3),'Rent Roll'!$AA28)=MOD(YEAR('Rent Roll'!$C28),'Rent Roll'!$AA28),MONTH(BO$3)=MONTH('Rent Roll'!$C28)),1,0),0)</f>
        <v>0</v>
      </c>
      <c r="BP274" s="567">
        <f>IFERROR(IF(AND(NOT(YEAR(BP$3)&lt;=YEAR('Rent Roll'!$C28)+'Rent Roll'!$AB28-1),MOD(YEAR(BP$3),'Rent Roll'!$AA28)=MOD(YEAR('Rent Roll'!$C28),'Rent Roll'!$AA28),MONTH(BP$3)=MONTH('Rent Roll'!$C28)),1,0),0)</f>
        <v>0</v>
      </c>
      <c r="BQ274" s="567">
        <f>IFERROR(IF(AND(NOT(YEAR(BQ$3)&lt;=YEAR('Rent Roll'!$C28)+'Rent Roll'!$AB28-1),MOD(YEAR(BQ$3),'Rent Roll'!$AA28)=MOD(YEAR('Rent Roll'!$C28),'Rent Roll'!$AA28),MONTH(BQ$3)=MONTH('Rent Roll'!$C28)),1,0),0)</f>
        <v>0</v>
      </c>
      <c r="BR274" s="567">
        <f>IFERROR(IF(AND(NOT(YEAR(BR$3)&lt;=YEAR('Rent Roll'!$C28)+'Rent Roll'!$AB28-1),MOD(YEAR(BR$3),'Rent Roll'!$AA28)=MOD(YEAR('Rent Roll'!$C28),'Rent Roll'!$AA28),MONTH(BR$3)=MONTH('Rent Roll'!$C28)),1,0),0)</f>
        <v>0</v>
      </c>
      <c r="BS274" s="567">
        <f>IFERROR(IF(AND(NOT(YEAR(BS$3)&lt;=YEAR('Rent Roll'!$C28)+'Rent Roll'!$AB28-1),MOD(YEAR(BS$3),'Rent Roll'!$AA28)=MOD(YEAR('Rent Roll'!$C28),'Rent Roll'!$AA28),MONTH(BS$3)=MONTH('Rent Roll'!$C28)),1,0),0)</f>
        <v>0</v>
      </c>
      <c r="BT274" s="567">
        <f>IFERROR(IF(AND(NOT(YEAR(BT$3)&lt;=YEAR('Rent Roll'!$C28)+'Rent Roll'!$AB28-1),MOD(YEAR(BT$3),'Rent Roll'!$AA28)=MOD(YEAR('Rent Roll'!$C28),'Rent Roll'!$AA28),MONTH(BT$3)=MONTH('Rent Roll'!$C28)),1,0),0)</f>
        <v>0</v>
      </c>
      <c r="BU274" s="567">
        <f>IFERROR(IF(AND(NOT(YEAR(BU$3)&lt;=YEAR('Rent Roll'!$C28)+'Rent Roll'!$AB28-1),MOD(YEAR(BU$3),'Rent Roll'!$AA28)=MOD(YEAR('Rent Roll'!$C28),'Rent Roll'!$AA28),MONTH(BU$3)=MONTH('Rent Roll'!$C28)),1,0),0)</f>
        <v>0</v>
      </c>
      <c r="BV274" s="567">
        <f>IFERROR(IF(AND(NOT(YEAR(BV$3)&lt;=YEAR('Rent Roll'!$C28)+'Rent Roll'!$AB28-1),MOD(YEAR(BV$3),'Rent Roll'!$AA28)=MOD(YEAR('Rent Roll'!$C28),'Rent Roll'!$AA28),MONTH(BV$3)=MONTH('Rent Roll'!$C28)),1,0),0)</f>
        <v>0</v>
      </c>
      <c r="BW274" s="567">
        <f>IFERROR(IF(AND(NOT(YEAR(BW$3)&lt;=YEAR('Rent Roll'!$C28)+'Rent Roll'!$AB28-1),MOD(YEAR(BW$3),'Rent Roll'!$AA28)=MOD(YEAR('Rent Roll'!$C28),'Rent Roll'!$AA28),MONTH(BW$3)=MONTH('Rent Roll'!$C28)),1,0),0)</f>
        <v>0</v>
      </c>
      <c r="BX274" s="567">
        <f>IFERROR(IF(AND(NOT(YEAR(BX$3)&lt;=YEAR('Rent Roll'!$C28)+'Rent Roll'!$AB28-1),MOD(YEAR(BX$3),'Rent Roll'!$AA28)=MOD(YEAR('Rent Roll'!$C28),'Rent Roll'!$AA28),MONTH(BX$3)=MONTH('Rent Roll'!$C28)),1,0),0)</f>
        <v>0</v>
      </c>
      <c r="BY274" s="567">
        <f>IFERROR(IF(AND(NOT(YEAR(BY$3)&lt;=YEAR('Rent Roll'!$C28)+'Rent Roll'!$AB28-1),MOD(YEAR(BY$3),'Rent Roll'!$AA28)=MOD(YEAR('Rent Roll'!$C28),'Rent Roll'!$AA28),MONTH(BY$3)=MONTH('Rent Roll'!$C28)),1,0),0)</f>
        <v>0</v>
      </c>
      <c r="BZ274" s="767">
        <f>IFERROR(IF(AND(NOT(YEAR(BZ$3)&lt;=YEAR('Rent Roll'!$C28)+'Rent Roll'!$AB28-1),MOD(YEAR(BZ$3),'Rent Roll'!$AA28)=MOD(YEAR('Rent Roll'!$C28),'Rent Roll'!$AA28),MONTH(BZ$3)=MONTH('Rent Roll'!$C28)),1,0),0)</f>
        <v>0</v>
      </c>
      <c r="CA274" s="768">
        <f>IFERROR(IF(AND(NOT(YEAR(CA$3)&lt;=YEAR('Rent Roll'!$C28)+'Rent Roll'!$AB28-1),MOD(YEAR(CA$3),'Rent Roll'!$AA28)=MOD(YEAR('Rent Roll'!$C28),'Rent Roll'!$AA28),MONTH(CA$3)=MONTH('Rent Roll'!$C28)),1,0),0)</f>
        <v>0</v>
      </c>
      <c r="CB274" s="567">
        <f>IFERROR(IF(AND(NOT(YEAR(CB$3)&lt;=YEAR('Rent Roll'!$C28)+'Rent Roll'!$AB28-1),MOD(YEAR(CB$3),'Rent Roll'!$AA28)=MOD(YEAR('Rent Roll'!$C28),'Rent Roll'!$AA28),MONTH(CB$3)=MONTH('Rent Roll'!$C28)),1,0),0)</f>
        <v>0</v>
      </c>
      <c r="CC274" s="567">
        <f>IFERROR(IF(AND(NOT(YEAR(CC$3)&lt;=YEAR('Rent Roll'!$C28)+'Rent Roll'!$AB28-1),MOD(YEAR(CC$3),'Rent Roll'!$AA28)=MOD(YEAR('Rent Roll'!$C28),'Rent Roll'!$AA28),MONTH(CC$3)=MONTH('Rent Roll'!$C28)),1,0),0)</f>
        <v>0</v>
      </c>
      <c r="CD274" s="567">
        <f>IFERROR(IF(AND(NOT(YEAR(CD$3)&lt;=YEAR('Rent Roll'!$C28)+'Rent Roll'!$AB28-1),MOD(YEAR(CD$3),'Rent Roll'!$AA28)=MOD(YEAR('Rent Roll'!$C28),'Rent Roll'!$AA28),MONTH(CD$3)=MONTH('Rent Roll'!$C28)),1,0),0)</f>
        <v>0</v>
      </c>
      <c r="CE274" s="567">
        <f>IFERROR(IF(AND(NOT(YEAR(CE$3)&lt;=YEAR('Rent Roll'!$C28)+'Rent Roll'!$AB28-1),MOD(YEAR(CE$3),'Rent Roll'!$AA28)=MOD(YEAR('Rent Roll'!$C28),'Rent Roll'!$AA28),MONTH(CE$3)=MONTH('Rent Roll'!$C28)),1,0),0)</f>
        <v>0</v>
      </c>
      <c r="CF274" s="567">
        <f>IFERROR(IF(AND(NOT(YEAR(CF$3)&lt;=YEAR('Rent Roll'!$C28)+'Rent Roll'!$AB28-1),MOD(YEAR(CF$3),'Rent Roll'!$AA28)=MOD(YEAR('Rent Roll'!$C28),'Rent Roll'!$AA28),MONTH(CF$3)=MONTH('Rent Roll'!$C28)),1,0),0)</f>
        <v>0</v>
      </c>
      <c r="CG274" s="567">
        <f>IFERROR(IF(AND(NOT(YEAR(CG$3)&lt;=YEAR('Rent Roll'!$C28)+'Rent Roll'!$AB28-1),MOD(YEAR(CG$3),'Rent Roll'!$AA28)=MOD(YEAR('Rent Roll'!$C28),'Rent Roll'!$AA28),MONTH(CG$3)=MONTH('Rent Roll'!$C28)),1,0),0)</f>
        <v>0</v>
      </c>
      <c r="CH274" s="567">
        <f>IFERROR(IF(AND(NOT(YEAR(CH$3)&lt;=YEAR('Rent Roll'!$C28)+'Rent Roll'!$AB28-1),MOD(YEAR(CH$3),'Rent Roll'!$AA28)=MOD(YEAR('Rent Roll'!$C28),'Rent Roll'!$AA28),MONTH(CH$3)=MONTH('Rent Roll'!$C28)),1,0),0)</f>
        <v>0</v>
      </c>
      <c r="CI274" s="567">
        <f>IFERROR(IF(AND(NOT(YEAR(CI$3)&lt;=YEAR('Rent Roll'!$C28)+'Rent Roll'!$AB28-1),MOD(YEAR(CI$3),'Rent Roll'!$AA28)=MOD(YEAR('Rent Roll'!$C28),'Rent Roll'!$AA28),MONTH(CI$3)=MONTH('Rent Roll'!$C28)),1,0),0)</f>
        <v>0</v>
      </c>
      <c r="CJ274" s="567">
        <f>IFERROR(IF(AND(NOT(YEAR(CJ$3)&lt;=YEAR('Rent Roll'!$C28)+'Rent Roll'!$AB28-1),MOD(YEAR(CJ$3),'Rent Roll'!$AA28)=MOD(YEAR('Rent Roll'!$C28),'Rent Roll'!$AA28),MONTH(CJ$3)=MONTH('Rent Roll'!$C28)),1,0),0)</f>
        <v>0</v>
      </c>
      <c r="CK274" s="567">
        <f>IFERROR(IF(AND(NOT(YEAR(CK$3)&lt;=YEAR('Rent Roll'!$C28)+'Rent Roll'!$AB28-1),MOD(YEAR(CK$3),'Rent Roll'!$AA28)=MOD(YEAR('Rent Roll'!$C28),'Rent Roll'!$AA28),MONTH(CK$3)=MONTH('Rent Roll'!$C28)),1,0),0)</f>
        <v>0</v>
      </c>
      <c r="CL274" s="767">
        <f>IFERROR(IF(AND(NOT(YEAR(CL$3)&lt;=YEAR('Rent Roll'!$C28)+'Rent Roll'!$AB28-1),MOD(YEAR(CL$3),'Rent Roll'!$AA28)=MOD(YEAR('Rent Roll'!$C28),'Rent Roll'!$AA28),MONTH(CL$3)=MONTH('Rent Roll'!$C28)),1,0),0)</f>
        <v>0</v>
      </c>
      <c r="CM274" s="768">
        <f>IFERROR(IF(AND(NOT(YEAR(CM$3)&lt;=YEAR('Rent Roll'!$C28)+'Rent Roll'!$AB28-1),MOD(YEAR(CM$3),'Rent Roll'!$AA28)=MOD(YEAR('Rent Roll'!$C28),'Rent Roll'!$AA28),MONTH(CM$3)=MONTH('Rent Roll'!$C28)),1,0),0)</f>
        <v>0</v>
      </c>
      <c r="CN274" s="567">
        <f>IFERROR(IF(AND(NOT(YEAR(CN$3)&lt;=YEAR('Rent Roll'!$C28)+'Rent Roll'!$AB28-1),MOD(YEAR(CN$3),'Rent Roll'!$AA28)=MOD(YEAR('Rent Roll'!$C28),'Rent Roll'!$AA28),MONTH(CN$3)=MONTH('Rent Roll'!$C28)),1,0),0)</f>
        <v>0</v>
      </c>
      <c r="CO274" s="567">
        <f>IFERROR(IF(AND(NOT(YEAR(CO$3)&lt;=YEAR('Rent Roll'!$C28)+'Rent Roll'!$AB28-1),MOD(YEAR(CO$3),'Rent Roll'!$AA28)=MOD(YEAR('Rent Roll'!$C28),'Rent Roll'!$AA28),MONTH(CO$3)=MONTH('Rent Roll'!$C28)),1,0),0)</f>
        <v>0</v>
      </c>
      <c r="CP274" s="567">
        <f>IFERROR(IF(AND(NOT(YEAR(CP$3)&lt;=YEAR('Rent Roll'!$C28)+'Rent Roll'!$AB28-1),MOD(YEAR(CP$3),'Rent Roll'!$AA28)=MOD(YEAR('Rent Roll'!$C28),'Rent Roll'!$AA28),MONTH(CP$3)=MONTH('Rent Roll'!$C28)),1,0),0)</f>
        <v>0</v>
      </c>
      <c r="CQ274" s="567">
        <f>IFERROR(IF(AND(NOT(YEAR(CQ$3)&lt;=YEAR('Rent Roll'!$C28)+'Rent Roll'!$AB28-1),MOD(YEAR(CQ$3),'Rent Roll'!$AA28)=MOD(YEAR('Rent Roll'!$C28),'Rent Roll'!$AA28),MONTH(CQ$3)=MONTH('Rent Roll'!$C28)),1,0),0)</f>
        <v>0</v>
      </c>
      <c r="CR274" s="567">
        <f>IFERROR(IF(AND(NOT(YEAR(CR$3)&lt;=YEAR('Rent Roll'!$C28)+'Rent Roll'!$AB28-1),MOD(YEAR(CR$3),'Rent Roll'!$AA28)=MOD(YEAR('Rent Roll'!$C28),'Rent Roll'!$AA28),MONTH(CR$3)=MONTH('Rent Roll'!$C28)),1,0),0)</f>
        <v>0</v>
      </c>
      <c r="CS274" s="567">
        <f>IFERROR(IF(AND(NOT(YEAR(CS$3)&lt;=YEAR('Rent Roll'!$C28)+'Rent Roll'!$AB28-1),MOD(YEAR(CS$3),'Rent Roll'!$AA28)=MOD(YEAR('Rent Roll'!$C28),'Rent Roll'!$AA28),MONTH(CS$3)=MONTH('Rent Roll'!$C28)),1,0),0)</f>
        <v>0</v>
      </c>
      <c r="CT274" s="567">
        <f>IFERROR(IF(AND(NOT(YEAR(CT$3)&lt;=YEAR('Rent Roll'!$C28)+'Rent Roll'!$AB28-1),MOD(YEAR(CT$3),'Rent Roll'!$AA28)=MOD(YEAR('Rent Roll'!$C28),'Rent Roll'!$AA28),MONTH(CT$3)=MONTH('Rent Roll'!$C28)),1,0),0)</f>
        <v>0</v>
      </c>
      <c r="CU274" s="567">
        <f>IFERROR(IF(AND(NOT(YEAR(CU$3)&lt;=YEAR('Rent Roll'!$C28)+'Rent Roll'!$AB28-1),MOD(YEAR(CU$3),'Rent Roll'!$AA28)=MOD(YEAR('Rent Roll'!$C28),'Rent Roll'!$AA28),MONTH(CU$3)=MONTH('Rent Roll'!$C28)),1,0),0)</f>
        <v>0</v>
      </c>
      <c r="CV274" s="567">
        <f>IFERROR(IF(AND(NOT(YEAR(CV$3)&lt;=YEAR('Rent Roll'!$C28)+'Rent Roll'!$AB28-1),MOD(YEAR(CV$3),'Rent Roll'!$AA28)=MOD(YEAR('Rent Roll'!$C28),'Rent Roll'!$AA28),MONTH(CV$3)=MONTH('Rent Roll'!$C28)),1,0),0)</f>
        <v>0</v>
      </c>
      <c r="CW274" s="567">
        <f>IFERROR(IF(AND(NOT(YEAR(CW$3)&lt;=YEAR('Rent Roll'!$C28)+'Rent Roll'!$AB28-1),MOD(YEAR(CW$3),'Rent Roll'!$AA28)=MOD(YEAR('Rent Roll'!$C28),'Rent Roll'!$AA28),MONTH(CW$3)=MONTH('Rent Roll'!$C28)),1,0),0)</f>
        <v>0</v>
      </c>
      <c r="CX274" s="767">
        <f>IFERROR(IF(AND(NOT(YEAR(CX$3)&lt;=YEAR('Rent Roll'!$C28)+'Rent Roll'!$AB28-1),MOD(YEAR(CX$3),'Rent Roll'!$AA28)=MOD(YEAR('Rent Roll'!$C28),'Rent Roll'!$AA28),MONTH(CX$3)=MONTH('Rent Roll'!$C28)),1,0),0)</f>
        <v>0</v>
      </c>
      <c r="CY274" s="768">
        <f>IFERROR(IF(AND(NOT(YEAR(CY$3)&lt;=YEAR('Rent Roll'!$C28)+'Rent Roll'!$AB28-1),MOD(YEAR(CY$3),'Rent Roll'!$AA28)=MOD(YEAR('Rent Roll'!$C28),'Rent Roll'!$AA28),MONTH(CY$3)=MONTH('Rent Roll'!$C28)),1,0),0)</f>
        <v>0</v>
      </c>
      <c r="CZ274" s="567">
        <f>IFERROR(IF(AND(NOT(YEAR(CZ$3)&lt;=YEAR('Rent Roll'!$C28)+'Rent Roll'!$AB28-1),MOD(YEAR(CZ$3),'Rent Roll'!$AA28)=MOD(YEAR('Rent Roll'!$C28),'Rent Roll'!$AA28),MONTH(CZ$3)=MONTH('Rent Roll'!$C28)),1,0),0)</f>
        <v>0</v>
      </c>
      <c r="DA274" s="567">
        <f>IFERROR(IF(AND(NOT(YEAR(DA$3)&lt;=YEAR('Rent Roll'!$C28)+'Rent Roll'!$AB28-1),MOD(YEAR(DA$3),'Rent Roll'!$AA28)=MOD(YEAR('Rent Roll'!$C28),'Rent Roll'!$AA28),MONTH(DA$3)=MONTH('Rent Roll'!$C28)),1,0),0)</f>
        <v>0</v>
      </c>
      <c r="DB274" s="567">
        <f>IFERROR(IF(AND(NOT(YEAR(DB$3)&lt;=YEAR('Rent Roll'!$C28)+'Rent Roll'!$AB28-1),MOD(YEAR(DB$3),'Rent Roll'!$AA28)=MOD(YEAR('Rent Roll'!$C28),'Rent Roll'!$AA28),MONTH(DB$3)=MONTH('Rent Roll'!$C28)),1,0),0)</f>
        <v>0</v>
      </c>
      <c r="DC274" s="567">
        <f>IFERROR(IF(AND(NOT(YEAR(DC$3)&lt;=YEAR('Rent Roll'!$C28)+'Rent Roll'!$AB28-1),MOD(YEAR(DC$3),'Rent Roll'!$AA28)=MOD(YEAR('Rent Roll'!$C28),'Rent Roll'!$AA28),MONTH(DC$3)=MONTH('Rent Roll'!$C28)),1,0),0)</f>
        <v>0</v>
      </c>
      <c r="DD274" s="567">
        <f>IFERROR(IF(AND(NOT(YEAR(DD$3)&lt;=YEAR('Rent Roll'!$C28)+'Rent Roll'!$AB28-1),MOD(YEAR(DD$3),'Rent Roll'!$AA28)=MOD(YEAR('Rent Roll'!$C28),'Rent Roll'!$AA28),MONTH(DD$3)=MONTH('Rent Roll'!$C28)),1,0),0)</f>
        <v>0</v>
      </c>
      <c r="DE274" s="567">
        <f>IFERROR(IF(AND(NOT(YEAR(DE$3)&lt;=YEAR('Rent Roll'!$C28)+'Rent Roll'!$AB28-1),MOD(YEAR(DE$3),'Rent Roll'!$AA28)=MOD(YEAR('Rent Roll'!$C28),'Rent Roll'!$AA28),MONTH(DE$3)=MONTH('Rent Roll'!$C28)),1,0),0)</f>
        <v>0</v>
      </c>
      <c r="DF274" s="567">
        <f>IFERROR(IF(AND(NOT(YEAR(DF$3)&lt;=YEAR('Rent Roll'!$C28)+'Rent Roll'!$AB28-1),MOD(YEAR(DF$3),'Rent Roll'!$AA28)=MOD(YEAR('Rent Roll'!$C28),'Rent Roll'!$AA28),MONTH(DF$3)=MONTH('Rent Roll'!$C28)),1,0),0)</f>
        <v>0</v>
      </c>
      <c r="DG274" s="567">
        <f>IFERROR(IF(AND(NOT(YEAR(DG$3)&lt;=YEAR('Rent Roll'!$C28)+'Rent Roll'!$AB28-1),MOD(YEAR(DG$3),'Rent Roll'!$AA28)=MOD(YEAR('Rent Roll'!$C28),'Rent Roll'!$AA28),MONTH(DG$3)=MONTH('Rent Roll'!$C28)),1,0),0)</f>
        <v>0</v>
      </c>
      <c r="DH274" s="567">
        <f>IFERROR(IF(AND(NOT(YEAR(DH$3)&lt;=YEAR('Rent Roll'!$C28)+'Rent Roll'!$AB28-1),MOD(YEAR(DH$3),'Rent Roll'!$AA28)=MOD(YEAR('Rent Roll'!$C28),'Rent Roll'!$AA28),MONTH(DH$3)=MONTH('Rent Roll'!$C28)),1,0),0)</f>
        <v>0</v>
      </c>
      <c r="DI274" s="567">
        <f>IFERROR(IF(AND(NOT(YEAR(DI$3)&lt;=YEAR('Rent Roll'!$C28)+'Rent Roll'!$AB28-1),MOD(YEAR(DI$3),'Rent Roll'!$AA28)=MOD(YEAR('Rent Roll'!$C28),'Rent Roll'!$AA28),MONTH(DI$3)=MONTH('Rent Roll'!$C28)),1,0),0)</f>
        <v>0</v>
      </c>
      <c r="DJ274" s="767">
        <f>IFERROR(IF(AND(NOT(YEAR(DJ$3)&lt;=YEAR('Rent Roll'!$C28)+'Rent Roll'!$AB28-1),MOD(YEAR(DJ$3),'Rent Roll'!$AA28)=MOD(YEAR('Rent Roll'!$C28),'Rent Roll'!$AA28),MONTH(DJ$3)=MONTH('Rent Roll'!$C28)),1,0),0)</f>
        <v>0</v>
      </c>
      <c r="DK274" s="768">
        <f>IFERROR(IF(AND(NOT(YEAR(DK$3)&lt;=YEAR('Rent Roll'!$C28)+'Rent Roll'!$AB28-1),MOD(YEAR(DK$3),'Rent Roll'!$AA28)=MOD(YEAR('Rent Roll'!$C28),'Rent Roll'!$AA28),MONTH(DK$3)=MONTH('Rent Roll'!$C28)),1,0),0)</f>
        <v>0</v>
      </c>
      <c r="DL274" s="567">
        <f>IFERROR(IF(AND(NOT(YEAR(DL$3)&lt;=YEAR('Rent Roll'!$C28)+'Rent Roll'!$AB28-1),MOD(YEAR(DL$3),'Rent Roll'!$AA28)=MOD(YEAR('Rent Roll'!$C28),'Rent Roll'!$AA28),MONTH(DL$3)=MONTH('Rent Roll'!$C28)),1,0),0)</f>
        <v>0</v>
      </c>
      <c r="DM274" s="567">
        <f>IFERROR(IF(AND(NOT(YEAR(DM$3)&lt;=YEAR('Rent Roll'!$C28)+'Rent Roll'!$AB28-1),MOD(YEAR(DM$3),'Rent Roll'!$AA28)=MOD(YEAR('Rent Roll'!$C28),'Rent Roll'!$AA28),MONTH(DM$3)=MONTH('Rent Roll'!$C28)),1,0),0)</f>
        <v>0</v>
      </c>
      <c r="DN274" s="567">
        <f>IFERROR(IF(AND(NOT(YEAR(DN$3)&lt;=YEAR('Rent Roll'!$C28)+'Rent Roll'!$AB28-1),MOD(YEAR(DN$3),'Rent Roll'!$AA28)=MOD(YEAR('Rent Roll'!$C28),'Rent Roll'!$AA28),MONTH(DN$3)=MONTH('Rent Roll'!$C28)),1,0),0)</f>
        <v>0</v>
      </c>
      <c r="DO274" s="567">
        <f>IFERROR(IF(AND(NOT(YEAR(DO$3)&lt;=YEAR('Rent Roll'!$C28)+'Rent Roll'!$AB28-1),MOD(YEAR(DO$3),'Rent Roll'!$AA28)=MOD(YEAR('Rent Roll'!$C28),'Rent Roll'!$AA28),MONTH(DO$3)=MONTH('Rent Roll'!$C28)),1,0),0)</f>
        <v>0</v>
      </c>
      <c r="DP274" s="567">
        <f>IFERROR(IF(AND(NOT(YEAR(DP$3)&lt;=YEAR('Rent Roll'!$C28)+'Rent Roll'!$AB28-1),MOD(YEAR(DP$3),'Rent Roll'!$AA28)=MOD(YEAR('Rent Roll'!$C28),'Rent Roll'!$AA28),MONTH(DP$3)=MONTH('Rent Roll'!$C28)),1,0),0)</f>
        <v>0</v>
      </c>
      <c r="DQ274" s="567">
        <f>IFERROR(IF(AND(NOT(YEAR(DQ$3)&lt;=YEAR('Rent Roll'!$C28)+'Rent Roll'!$AB28-1),MOD(YEAR(DQ$3),'Rent Roll'!$AA28)=MOD(YEAR('Rent Roll'!$C28),'Rent Roll'!$AA28),MONTH(DQ$3)=MONTH('Rent Roll'!$C28)),1,0),0)</f>
        <v>0</v>
      </c>
      <c r="DR274" s="567">
        <f>IFERROR(IF(AND(NOT(YEAR(DR$3)&lt;=YEAR('Rent Roll'!$C28)+'Rent Roll'!$AB28-1),MOD(YEAR(DR$3),'Rent Roll'!$AA28)=MOD(YEAR('Rent Roll'!$C28),'Rent Roll'!$AA28),MONTH(DR$3)=MONTH('Rent Roll'!$C28)),1,0),0)</f>
        <v>0</v>
      </c>
      <c r="DS274" s="567">
        <f>IFERROR(IF(AND(NOT(YEAR(DS$3)&lt;=YEAR('Rent Roll'!$C28)+'Rent Roll'!$AB28-1),MOD(YEAR(DS$3),'Rent Roll'!$AA28)=MOD(YEAR('Rent Roll'!$C28),'Rent Roll'!$AA28),MONTH(DS$3)=MONTH('Rent Roll'!$C28)),1,0),0)</f>
        <v>0</v>
      </c>
      <c r="DT274" s="567">
        <f>IFERROR(IF(AND(NOT(YEAR(DT$3)&lt;=YEAR('Rent Roll'!$C28)+'Rent Roll'!$AB28-1),MOD(YEAR(DT$3),'Rent Roll'!$AA28)=MOD(YEAR('Rent Roll'!$C28),'Rent Roll'!$AA28),MONTH(DT$3)=MONTH('Rent Roll'!$C28)),1,0),0)</f>
        <v>0</v>
      </c>
      <c r="DU274" s="567">
        <f>IFERROR(IF(AND(NOT(YEAR(DU$3)&lt;=YEAR('Rent Roll'!$C28)+'Rent Roll'!$AB28-1),MOD(YEAR(DU$3),'Rent Roll'!$AA28)=MOD(YEAR('Rent Roll'!$C28),'Rent Roll'!$AA28),MONTH(DU$3)=MONTH('Rent Roll'!$C28)),1,0),0)</f>
        <v>0</v>
      </c>
      <c r="DV274" s="567">
        <f>IFERROR(IF(AND(NOT(YEAR(DV$3)&lt;=YEAR('Rent Roll'!$C28)+'Rent Roll'!$AB28-1),MOD(YEAR(DV$3),'Rent Roll'!$AA28)=MOD(YEAR('Rent Roll'!$C28),'Rent Roll'!$AA28),MONTH(DV$3)=MONTH('Rent Roll'!$C28)),1,0),0)</f>
        <v>0</v>
      </c>
    </row>
    <row r="275" spans="1:126" s="568" customFormat="1" ht="12" customHeight="1" outlineLevel="1" x14ac:dyDescent="0.4">
      <c r="A275" s="732"/>
      <c r="B275" s="564">
        <f>'Rent Roll'!$B29</f>
        <v>0</v>
      </c>
      <c r="C275" s="566"/>
      <c r="D275" s="566"/>
      <c r="E275" s="566"/>
      <c r="F275" s="778">
        <f>IFERROR(IF(AND(NOT(YEAR(F$3)&lt;=YEAR('Rent Roll'!$C29)+'Rent Roll'!$AB29-1),MOD(YEAR(F$3),'Rent Roll'!$AA29)=MOD(YEAR('Rent Roll'!$C29),'Rent Roll'!$AA29),MONTH(F$3)=MONTH('Rent Roll'!$C29)),1,0),0)</f>
        <v>0</v>
      </c>
      <c r="G275" s="768">
        <f>IFERROR(IF(AND(NOT(YEAR(G$3)&lt;=YEAR('Rent Roll'!$C29)+'Rent Roll'!$AB29-1),MOD(YEAR(G$3),'Rent Roll'!$AA29)=MOD(YEAR('Rent Roll'!$C29),'Rent Roll'!$AA29),MONTH(G$3)=MONTH('Rent Roll'!$C29)),1,0),0)</f>
        <v>0</v>
      </c>
      <c r="H275" s="567">
        <f>IFERROR(IF(AND(NOT(YEAR(H$3)&lt;=YEAR('Rent Roll'!$C29)+'Rent Roll'!$AB29-1),MOD(YEAR(H$3),'Rent Roll'!$AA29)=MOD(YEAR('Rent Roll'!$C29),'Rent Roll'!$AA29),MONTH(H$3)=MONTH('Rent Roll'!$C29)),1,0),0)</f>
        <v>0</v>
      </c>
      <c r="I275" s="567">
        <f>IFERROR(IF(AND(NOT(YEAR(I$3)&lt;=YEAR('Rent Roll'!$C29)+'Rent Roll'!$AB29-1),MOD(YEAR(I$3),'Rent Roll'!$AA29)=MOD(YEAR('Rent Roll'!$C29),'Rent Roll'!$AA29),MONTH(I$3)=MONTH('Rent Roll'!$C29)),1,0),0)</f>
        <v>0</v>
      </c>
      <c r="J275" s="567">
        <f>IFERROR(IF(AND(NOT(YEAR(J$3)&lt;=YEAR('Rent Roll'!$C29)+'Rent Roll'!$AB29-1),MOD(YEAR(J$3),'Rent Roll'!$AA29)=MOD(YEAR('Rent Roll'!$C29),'Rent Roll'!$AA29),MONTH(J$3)=MONTH('Rent Roll'!$C29)),1,0),0)</f>
        <v>0</v>
      </c>
      <c r="K275" s="567">
        <f>IFERROR(IF(AND(NOT(YEAR(K$3)&lt;=YEAR('Rent Roll'!$C29)+'Rent Roll'!$AB29-1),MOD(YEAR(K$3),'Rent Roll'!$AA29)=MOD(YEAR('Rent Roll'!$C29),'Rent Roll'!$AA29),MONTH(K$3)=MONTH('Rent Roll'!$C29)),1,0),0)</f>
        <v>0</v>
      </c>
      <c r="L275" s="567">
        <f>IFERROR(IF(AND(NOT(YEAR(L$3)&lt;=YEAR('Rent Roll'!$C29)+'Rent Roll'!$AB29-1),MOD(YEAR(L$3),'Rent Roll'!$AA29)=MOD(YEAR('Rent Roll'!$C29),'Rent Roll'!$AA29),MONTH(L$3)=MONTH('Rent Roll'!$C29)),1,0),0)</f>
        <v>0</v>
      </c>
      <c r="M275" s="567">
        <f>IFERROR(IF(AND(NOT(YEAR(M$3)&lt;=YEAR('Rent Roll'!$C29)+'Rent Roll'!$AB29-1),MOD(YEAR(M$3),'Rent Roll'!$AA29)=MOD(YEAR('Rent Roll'!$C29),'Rent Roll'!$AA29),MONTH(M$3)=MONTH('Rent Roll'!$C29)),1,0),0)</f>
        <v>0</v>
      </c>
      <c r="N275" s="567">
        <f>IFERROR(IF(AND(NOT(YEAR(N$3)&lt;=YEAR('Rent Roll'!$C29)+'Rent Roll'!$AB29-1),MOD(YEAR(N$3),'Rent Roll'!$AA29)=MOD(YEAR('Rent Roll'!$C29),'Rent Roll'!$AA29),MONTH(N$3)=MONTH('Rent Roll'!$C29)),1,0),0)</f>
        <v>0</v>
      </c>
      <c r="O275" s="567">
        <f>IFERROR(IF(AND(NOT(YEAR(O$3)&lt;=YEAR('Rent Roll'!$C29)+'Rent Roll'!$AB29-1),MOD(YEAR(O$3),'Rent Roll'!$AA29)=MOD(YEAR('Rent Roll'!$C29),'Rent Roll'!$AA29),MONTH(O$3)=MONTH('Rent Roll'!$C29)),1,0),0)</f>
        <v>0</v>
      </c>
      <c r="P275" s="567">
        <f>IFERROR(IF(AND(NOT(YEAR(P$3)&lt;=YEAR('Rent Roll'!$C29)+'Rent Roll'!$AB29-1),MOD(YEAR(P$3),'Rent Roll'!$AA29)=MOD(YEAR('Rent Roll'!$C29),'Rent Roll'!$AA29),MONTH(P$3)=MONTH('Rent Roll'!$C29)),1,0),0)</f>
        <v>0</v>
      </c>
      <c r="Q275" s="567">
        <f>IFERROR(IF(AND(NOT(YEAR(Q$3)&lt;=YEAR('Rent Roll'!$C29)+'Rent Roll'!$AB29-1),MOD(YEAR(Q$3),'Rent Roll'!$AA29)=MOD(YEAR('Rent Roll'!$C29),'Rent Roll'!$AA29),MONTH(Q$3)=MONTH('Rent Roll'!$C29)),1,0),0)</f>
        <v>0</v>
      </c>
      <c r="R275" s="767">
        <f>IFERROR(IF(AND(NOT(YEAR(R$3)&lt;=YEAR('Rent Roll'!$C29)+'Rent Roll'!$AB29-1),MOD(YEAR(R$3),'Rent Roll'!$AA29)=MOD(YEAR('Rent Roll'!$C29),'Rent Roll'!$AA29),MONTH(R$3)=MONTH('Rent Roll'!$C29)),1,0),0)</f>
        <v>0</v>
      </c>
      <c r="S275" s="768">
        <f>IFERROR(IF(AND(NOT(YEAR(S$3)&lt;=YEAR('Rent Roll'!$C29)+'Rent Roll'!$AB29-1),MOD(YEAR(S$3),'Rent Roll'!$AA29)=MOD(YEAR('Rent Roll'!$C29),'Rent Roll'!$AA29),MONTH(S$3)=MONTH('Rent Roll'!$C29)),1,0),0)</f>
        <v>0</v>
      </c>
      <c r="T275" s="567">
        <f>IFERROR(IF(AND(NOT(YEAR(T$3)&lt;=YEAR('Rent Roll'!$C29)+'Rent Roll'!$AB29-1),MOD(YEAR(T$3),'Rent Roll'!$AA29)=MOD(YEAR('Rent Roll'!$C29),'Rent Roll'!$AA29),MONTH(T$3)=MONTH('Rent Roll'!$C29)),1,0),0)</f>
        <v>0</v>
      </c>
      <c r="U275" s="567">
        <f>IFERROR(IF(AND(NOT(YEAR(U$3)&lt;=YEAR('Rent Roll'!$C29)+'Rent Roll'!$AB29-1),MOD(YEAR(U$3),'Rent Roll'!$AA29)=MOD(YEAR('Rent Roll'!$C29),'Rent Roll'!$AA29),MONTH(U$3)=MONTH('Rent Roll'!$C29)),1,0),0)</f>
        <v>0</v>
      </c>
      <c r="V275" s="567">
        <f>IFERROR(IF(AND(NOT(YEAR(V$3)&lt;=YEAR('Rent Roll'!$C29)+'Rent Roll'!$AB29-1),MOD(YEAR(V$3),'Rent Roll'!$AA29)=MOD(YEAR('Rent Roll'!$C29),'Rent Roll'!$AA29),MONTH(V$3)=MONTH('Rent Roll'!$C29)),1,0),0)</f>
        <v>0</v>
      </c>
      <c r="W275" s="567">
        <f>IFERROR(IF(AND(NOT(YEAR(W$3)&lt;=YEAR('Rent Roll'!$C29)+'Rent Roll'!$AB29-1),MOD(YEAR(W$3),'Rent Roll'!$AA29)=MOD(YEAR('Rent Roll'!$C29),'Rent Roll'!$AA29),MONTH(W$3)=MONTH('Rent Roll'!$C29)),1,0),0)</f>
        <v>0</v>
      </c>
      <c r="X275" s="567">
        <f>IFERROR(IF(AND(NOT(YEAR(X$3)&lt;=YEAR('Rent Roll'!$C29)+'Rent Roll'!$AB29-1),MOD(YEAR(X$3),'Rent Roll'!$AA29)=MOD(YEAR('Rent Roll'!$C29),'Rent Roll'!$AA29),MONTH(X$3)=MONTH('Rent Roll'!$C29)),1,0),0)</f>
        <v>0</v>
      </c>
      <c r="Y275" s="567">
        <f>IFERROR(IF(AND(NOT(YEAR(Y$3)&lt;=YEAR('Rent Roll'!$C29)+'Rent Roll'!$AB29-1),MOD(YEAR(Y$3),'Rent Roll'!$AA29)=MOD(YEAR('Rent Roll'!$C29),'Rent Roll'!$AA29),MONTH(Y$3)=MONTH('Rent Roll'!$C29)),1,0),0)</f>
        <v>0</v>
      </c>
      <c r="Z275" s="567">
        <f>IFERROR(IF(AND(NOT(YEAR(Z$3)&lt;=YEAR('Rent Roll'!$C29)+'Rent Roll'!$AB29-1),MOD(YEAR(Z$3),'Rent Roll'!$AA29)=MOD(YEAR('Rent Roll'!$C29),'Rent Roll'!$AA29),MONTH(Z$3)=MONTH('Rent Roll'!$C29)),1,0),0)</f>
        <v>0</v>
      </c>
      <c r="AA275" s="567">
        <f>IFERROR(IF(AND(NOT(YEAR(AA$3)&lt;=YEAR('Rent Roll'!$C29)+'Rent Roll'!$AB29-1),MOD(YEAR(AA$3),'Rent Roll'!$AA29)=MOD(YEAR('Rent Roll'!$C29),'Rent Roll'!$AA29),MONTH(AA$3)=MONTH('Rent Roll'!$C29)),1,0),0)</f>
        <v>0</v>
      </c>
      <c r="AB275" s="567">
        <f>IFERROR(IF(AND(NOT(YEAR(AB$3)&lt;=YEAR('Rent Roll'!$C29)+'Rent Roll'!$AB29-1),MOD(YEAR(AB$3),'Rent Roll'!$AA29)=MOD(YEAR('Rent Roll'!$C29),'Rent Roll'!$AA29),MONTH(AB$3)=MONTH('Rent Roll'!$C29)),1,0),0)</f>
        <v>0</v>
      </c>
      <c r="AC275" s="567">
        <f>IFERROR(IF(AND(NOT(YEAR(AC$3)&lt;=YEAR('Rent Roll'!$C29)+'Rent Roll'!$AB29-1),MOD(YEAR(AC$3),'Rent Roll'!$AA29)=MOD(YEAR('Rent Roll'!$C29),'Rent Roll'!$AA29),MONTH(AC$3)=MONTH('Rent Roll'!$C29)),1,0),0)</f>
        <v>0</v>
      </c>
      <c r="AD275" s="767">
        <f>IFERROR(IF(AND(NOT(YEAR(AD$3)&lt;=YEAR('Rent Roll'!$C29)+'Rent Roll'!$AB29-1),MOD(YEAR(AD$3),'Rent Roll'!$AA29)=MOD(YEAR('Rent Roll'!$C29),'Rent Roll'!$AA29),MONTH(AD$3)=MONTH('Rent Roll'!$C29)),1,0),0)</f>
        <v>0</v>
      </c>
      <c r="AE275" s="768">
        <f>IFERROR(IF(AND(NOT(YEAR(AE$3)&lt;=YEAR('Rent Roll'!$C29)+'Rent Roll'!$AB29-1),MOD(YEAR(AE$3),'Rent Roll'!$AA29)=MOD(YEAR('Rent Roll'!$C29),'Rent Roll'!$AA29),MONTH(AE$3)=MONTH('Rent Roll'!$C29)),1,0),0)</f>
        <v>0</v>
      </c>
      <c r="AF275" s="567">
        <f>IFERROR(IF(AND(NOT(YEAR(AF$3)&lt;=YEAR('Rent Roll'!$C29)+'Rent Roll'!$AB29-1),MOD(YEAR(AF$3),'Rent Roll'!$AA29)=MOD(YEAR('Rent Roll'!$C29),'Rent Roll'!$AA29),MONTH(AF$3)=MONTH('Rent Roll'!$C29)),1,0),0)</f>
        <v>0</v>
      </c>
      <c r="AG275" s="567">
        <f>IFERROR(IF(AND(NOT(YEAR(AG$3)&lt;=YEAR('Rent Roll'!$C29)+'Rent Roll'!$AB29-1),MOD(YEAR(AG$3),'Rent Roll'!$AA29)=MOD(YEAR('Rent Roll'!$C29),'Rent Roll'!$AA29),MONTH(AG$3)=MONTH('Rent Roll'!$C29)),1,0),0)</f>
        <v>0</v>
      </c>
      <c r="AH275" s="567">
        <f>IFERROR(IF(AND(NOT(YEAR(AH$3)&lt;=YEAR('Rent Roll'!$C29)+'Rent Roll'!$AB29-1),MOD(YEAR(AH$3),'Rent Roll'!$AA29)=MOD(YEAR('Rent Roll'!$C29),'Rent Roll'!$AA29),MONTH(AH$3)=MONTH('Rent Roll'!$C29)),1,0),0)</f>
        <v>0</v>
      </c>
      <c r="AI275" s="567">
        <f>IFERROR(IF(AND(NOT(YEAR(AI$3)&lt;=YEAR('Rent Roll'!$C29)+'Rent Roll'!$AB29-1),MOD(YEAR(AI$3),'Rent Roll'!$AA29)=MOD(YEAR('Rent Roll'!$C29),'Rent Roll'!$AA29),MONTH(AI$3)=MONTH('Rent Roll'!$C29)),1,0),0)</f>
        <v>0</v>
      </c>
      <c r="AJ275" s="567">
        <f>IFERROR(IF(AND(NOT(YEAR(AJ$3)&lt;=YEAR('Rent Roll'!$C29)+'Rent Roll'!$AB29-1),MOD(YEAR(AJ$3),'Rent Roll'!$AA29)=MOD(YEAR('Rent Roll'!$C29),'Rent Roll'!$AA29),MONTH(AJ$3)=MONTH('Rent Roll'!$C29)),1,0),0)</f>
        <v>0</v>
      </c>
      <c r="AK275" s="567">
        <f>IFERROR(IF(AND(NOT(YEAR(AK$3)&lt;=YEAR('Rent Roll'!$C29)+'Rent Roll'!$AB29-1),MOD(YEAR(AK$3),'Rent Roll'!$AA29)=MOD(YEAR('Rent Roll'!$C29),'Rent Roll'!$AA29),MONTH(AK$3)=MONTH('Rent Roll'!$C29)),1,0),0)</f>
        <v>0</v>
      </c>
      <c r="AL275" s="567">
        <f>IFERROR(IF(AND(NOT(YEAR(AL$3)&lt;=YEAR('Rent Roll'!$C29)+'Rent Roll'!$AB29-1),MOD(YEAR(AL$3),'Rent Roll'!$AA29)=MOD(YEAR('Rent Roll'!$C29),'Rent Roll'!$AA29),MONTH(AL$3)=MONTH('Rent Roll'!$C29)),1,0),0)</f>
        <v>0</v>
      </c>
      <c r="AM275" s="567">
        <f>IFERROR(IF(AND(NOT(YEAR(AM$3)&lt;=YEAR('Rent Roll'!$C29)+'Rent Roll'!$AB29-1),MOD(YEAR(AM$3),'Rent Roll'!$AA29)=MOD(YEAR('Rent Roll'!$C29),'Rent Roll'!$AA29),MONTH(AM$3)=MONTH('Rent Roll'!$C29)),1,0),0)</f>
        <v>0</v>
      </c>
      <c r="AN275" s="567">
        <f>IFERROR(IF(AND(NOT(YEAR(AN$3)&lt;=YEAR('Rent Roll'!$C29)+'Rent Roll'!$AB29-1),MOD(YEAR(AN$3),'Rent Roll'!$AA29)=MOD(YEAR('Rent Roll'!$C29),'Rent Roll'!$AA29),MONTH(AN$3)=MONTH('Rent Roll'!$C29)),1,0),0)</f>
        <v>0</v>
      </c>
      <c r="AO275" s="567">
        <f>IFERROR(IF(AND(NOT(YEAR(AO$3)&lt;=YEAR('Rent Roll'!$C29)+'Rent Roll'!$AB29-1),MOD(YEAR(AO$3),'Rent Roll'!$AA29)=MOD(YEAR('Rent Roll'!$C29),'Rent Roll'!$AA29),MONTH(AO$3)=MONTH('Rent Roll'!$C29)),1,0),0)</f>
        <v>0</v>
      </c>
      <c r="AP275" s="767">
        <f>IFERROR(IF(AND(NOT(YEAR(AP$3)&lt;=YEAR('Rent Roll'!$C29)+'Rent Roll'!$AB29-1),MOD(YEAR(AP$3),'Rent Roll'!$AA29)=MOD(YEAR('Rent Roll'!$C29),'Rent Roll'!$AA29),MONTH(AP$3)=MONTH('Rent Roll'!$C29)),1,0),0)</f>
        <v>0</v>
      </c>
      <c r="AQ275" s="768">
        <f>IFERROR(IF(AND(NOT(YEAR(AQ$3)&lt;=YEAR('Rent Roll'!$C29)+'Rent Roll'!$AB29-1),MOD(YEAR(AQ$3),'Rent Roll'!$AA29)=MOD(YEAR('Rent Roll'!$C29),'Rent Roll'!$AA29),MONTH(AQ$3)=MONTH('Rent Roll'!$C29)),1,0),0)</f>
        <v>0</v>
      </c>
      <c r="AR275" s="567">
        <f>IFERROR(IF(AND(NOT(YEAR(AR$3)&lt;=YEAR('Rent Roll'!$C29)+'Rent Roll'!$AB29-1),MOD(YEAR(AR$3),'Rent Roll'!$AA29)=MOD(YEAR('Rent Roll'!$C29),'Rent Roll'!$AA29),MONTH(AR$3)=MONTH('Rent Roll'!$C29)),1,0),0)</f>
        <v>0</v>
      </c>
      <c r="AS275" s="567">
        <f>IFERROR(IF(AND(NOT(YEAR(AS$3)&lt;=YEAR('Rent Roll'!$C29)+'Rent Roll'!$AB29-1),MOD(YEAR(AS$3),'Rent Roll'!$AA29)=MOD(YEAR('Rent Roll'!$C29),'Rent Roll'!$AA29),MONTH(AS$3)=MONTH('Rent Roll'!$C29)),1,0),0)</f>
        <v>0</v>
      </c>
      <c r="AT275" s="567">
        <f>IFERROR(IF(AND(NOT(YEAR(AT$3)&lt;=YEAR('Rent Roll'!$C29)+'Rent Roll'!$AB29-1),MOD(YEAR(AT$3),'Rent Roll'!$AA29)=MOD(YEAR('Rent Roll'!$C29),'Rent Roll'!$AA29),MONTH(AT$3)=MONTH('Rent Roll'!$C29)),1,0),0)</f>
        <v>0</v>
      </c>
      <c r="AU275" s="567">
        <f>IFERROR(IF(AND(NOT(YEAR(AU$3)&lt;=YEAR('Rent Roll'!$C29)+'Rent Roll'!$AB29-1),MOD(YEAR(AU$3),'Rent Roll'!$AA29)=MOD(YEAR('Rent Roll'!$C29),'Rent Roll'!$AA29),MONTH(AU$3)=MONTH('Rent Roll'!$C29)),1,0),0)</f>
        <v>0</v>
      </c>
      <c r="AV275" s="567">
        <f>IFERROR(IF(AND(NOT(YEAR(AV$3)&lt;=YEAR('Rent Roll'!$C29)+'Rent Roll'!$AB29-1),MOD(YEAR(AV$3),'Rent Roll'!$AA29)=MOD(YEAR('Rent Roll'!$C29),'Rent Roll'!$AA29),MONTH(AV$3)=MONTH('Rent Roll'!$C29)),1,0),0)</f>
        <v>0</v>
      </c>
      <c r="AW275" s="567">
        <f>IFERROR(IF(AND(NOT(YEAR(AW$3)&lt;=YEAR('Rent Roll'!$C29)+'Rent Roll'!$AB29-1),MOD(YEAR(AW$3),'Rent Roll'!$AA29)=MOD(YEAR('Rent Roll'!$C29),'Rent Roll'!$AA29),MONTH(AW$3)=MONTH('Rent Roll'!$C29)),1,0),0)</f>
        <v>0</v>
      </c>
      <c r="AX275" s="567">
        <f>IFERROR(IF(AND(NOT(YEAR(AX$3)&lt;=YEAR('Rent Roll'!$C29)+'Rent Roll'!$AB29-1),MOD(YEAR(AX$3),'Rent Roll'!$AA29)=MOD(YEAR('Rent Roll'!$C29),'Rent Roll'!$AA29),MONTH(AX$3)=MONTH('Rent Roll'!$C29)),1,0),0)</f>
        <v>0</v>
      </c>
      <c r="AY275" s="567">
        <f>IFERROR(IF(AND(NOT(YEAR(AY$3)&lt;=YEAR('Rent Roll'!$C29)+'Rent Roll'!$AB29-1),MOD(YEAR(AY$3),'Rent Roll'!$AA29)=MOD(YEAR('Rent Roll'!$C29),'Rent Roll'!$AA29),MONTH(AY$3)=MONTH('Rent Roll'!$C29)),1,0),0)</f>
        <v>0</v>
      </c>
      <c r="AZ275" s="567">
        <f>IFERROR(IF(AND(NOT(YEAR(AZ$3)&lt;=YEAR('Rent Roll'!$C29)+'Rent Roll'!$AB29-1),MOD(YEAR(AZ$3),'Rent Roll'!$AA29)=MOD(YEAR('Rent Roll'!$C29),'Rent Roll'!$AA29),MONTH(AZ$3)=MONTH('Rent Roll'!$C29)),1,0),0)</f>
        <v>0</v>
      </c>
      <c r="BA275" s="567">
        <f>IFERROR(IF(AND(NOT(YEAR(BA$3)&lt;=YEAR('Rent Roll'!$C29)+'Rent Roll'!$AB29-1),MOD(YEAR(BA$3),'Rent Roll'!$AA29)=MOD(YEAR('Rent Roll'!$C29),'Rent Roll'!$AA29),MONTH(BA$3)=MONTH('Rent Roll'!$C29)),1,0),0)</f>
        <v>0</v>
      </c>
      <c r="BB275" s="767">
        <f>IFERROR(IF(AND(NOT(YEAR(BB$3)&lt;=YEAR('Rent Roll'!$C29)+'Rent Roll'!$AB29-1),MOD(YEAR(BB$3),'Rent Roll'!$AA29)=MOD(YEAR('Rent Roll'!$C29),'Rent Roll'!$AA29),MONTH(BB$3)=MONTH('Rent Roll'!$C29)),1,0),0)</f>
        <v>0</v>
      </c>
      <c r="BC275" s="768">
        <f>IFERROR(IF(AND(NOT(YEAR(BC$3)&lt;=YEAR('Rent Roll'!$C29)+'Rent Roll'!$AB29-1),MOD(YEAR(BC$3),'Rent Roll'!$AA29)=MOD(YEAR('Rent Roll'!$C29),'Rent Roll'!$AA29),MONTH(BC$3)=MONTH('Rent Roll'!$C29)),1,0),0)</f>
        <v>0</v>
      </c>
      <c r="BD275" s="567">
        <f>IFERROR(IF(AND(NOT(YEAR(BD$3)&lt;=YEAR('Rent Roll'!$C29)+'Rent Roll'!$AB29-1),MOD(YEAR(BD$3),'Rent Roll'!$AA29)=MOD(YEAR('Rent Roll'!$C29),'Rent Roll'!$AA29),MONTH(BD$3)=MONTH('Rent Roll'!$C29)),1,0),0)</f>
        <v>0</v>
      </c>
      <c r="BE275" s="567">
        <f>IFERROR(IF(AND(NOT(YEAR(BE$3)&lt;=YEAR('Rent Roll'!$C29)+'Rent Roll'!$AB29-1),MOD(YEAR(BE$3),'Rent Roll'!$AA29)=MOD(YEAR('Rent Roll'!$C29),'Rent Roll'!$AA29),MONTH(BE$3)=MONTH('Rent Roll'!$C29)),1,0),0)</f>
        <v>0</v>
      </c>
      <c r="BF275" s="567">
        <f>IFERROR(IF(AND(NOT(YEAR(BF$3)&lt;=YEAR('Rent Roll'!$C29)+'Rent Roll'!$AB29-1),MOD(YEAR(BF$3),'Rent Roll'!$AA29)=MOD(YEAR('Rent Roll'!$C29),'Rent Roll'!$AA29),MONTH(BF$3)=MONTH('Rent Roll'!$C29)),1,0),0)</f>
        <v>0</v>
      </c>
      <c r="BG275" s="567">
        <f>IFERROR(IF(AND(NOT(YEAR(BG$3)&lt;=YEAR('Rent Roll'!$C29)+'Rent Roll'!$AB29-1),MOD(YEAR(BG$3),'Rent Roll'!$AA29)=MOD(YEAR('Rent Roll'!$C29),'Rent Roll'!$AA29),MONTH(BG$3)=MONTH('Rent Roll'!$C29)),1,0),0)</f>
        <v>0</v>
      </c>
      <c r="BH275" s="567">
        <f>IFERROR(IF(AND(NOT(YEAR(BH$3)&lt;=YEAR('Rent Roll'!$C29)+'Rent Roll'!$AB29-1),MOD(YEAR(BH$3),'Rent Roll'!$AA29)=MOD(YEAR('Rent Roll'!$C29),'Rent Roll'!$AA29),MONTH(BH$3)=MONTH('Rent Roll'!$C29)),1,0),0)</f>
        <v>0</v>
      </c>
      <c r="BI275" s="567">
        <f>IFERROR(IF(AND(NOT(YEAR(BI$3)&lt;=YEAR('Rent Roll'!$C29)+'Rent Roll'!$AB29-1),MOD(YEAR(BI$3),'Rent Roll'!$AA29)=MOD(YEAR('Rent Roll'!$C29),'Rent Roll'!$AA29),MONTH(BI$3)=MONTH('Rent Roll'!$C29)),1,0),0)</f>
        <v>0</v>
      </c>
      <c r="BJ275" s="567">
        <f>IFERROR(IF(AND(NOT(YEAR(BJ$3)&lt;=YEAR('Rent Roll'!$C29)+'Rent Roll'!$AB29-1),MOD(YEAR(BJ$3),'Rent Roll'!$AA29)=MOD(YEAR('Rent Roll'!$C29),'Rent Roll'!$AA29),MONTH(BJ$3)=MONTH('Rent Roll'!$C29)),1,0),0)</f>
        <v>0</v>
      </c>
      <c r="BK275" s="567">
        <f>IFERROR(IF(AND(NOT(YEAR(BK$3)&lt;=YEAR('Rent Roll'!$C29)+'Rent Roll'!$AB29-1),MOD(YEAR(BK$3),'Rent Roll'!$AA29)=MOD(YEAR('Rent Roll'!$C29),'Rent Roll'!$AA29),MONTH(BK$3)=MONTH('Rent Roll'!$C29)),1,0),0)</f>
        <v>0</v>
      </c>
      <c r="BL275" s="567">
        <f>IFERROR(IF(AND(NOT(YEAR(BL$3)&lt;=YEAR('Rent Roll'!$C29)+'Rent Roll'!$AB29-1),MOD(YEAR(BL$3),'Rent Roll'!$AA29)=MOD(YEAR('Rent Roll'!$C29),'Rent Roll'!$AA29),MONTH(BL$3)=MONTH('Rent Roll'!$C29)),1,0),0)</f>
        <v>0</v>
      </c>
      <c r="BM275" s="567">
        <f>IFERROR(IF(AND(NOT(YEAR(BM$3)&lt;=YEAR('Rent Roll'!$C29)+'Rent Roll'!$AB29-1),MOD(YEAR(BM$3),'Rent Roll'!$AA29)=MOD(YEAR('Rent Roll'!$C29),'Rent Roll'!$AA29),MONTH(BM$3)=MONTH('Rent Roll'!$C29)),1,0),0)</f>
        <v>0</v>
      </c>
      <c r="BN275" s="767">
        <f>IFERROR(IF(AND(NOT(YEAR(BN$3)&lt;=YEAR('Rent Roll'!$C29)+'Rent Roll'!$AB29-1),MOD(YEAR(BN$3),'Rent Roll'!$AA29)=MOD(YEAR('Rent Roll'!$C29),'Rent Roll'!$AA29),MONTH(BN$3)=MONTH('Rent Roll'!$C29)),1,0),0)</f>
        <v>0</v>
      </c>
      <c r="BO275" s="768">
        <f>IFERROR(IF(AND(NOT(YEAR(BO$3)&lt;=YEAR('Rent Roll'!$C29)+'Rent Roll'!$AB29-1),MOD(YEAR(BO$3),'Rent Roll'!$AA29)=MOD(YEAR('Rent Roll'!$C29),'Rent Roll'!$AA29),MONTH(BO$3)=MONTH('Rent Roll'!$C29)),1,0),0)</f>
        <v>0</v>
      </c>
      <c r="BP275" s="567">
        <f>IFERROR(IF(AND(NOT(YEAR(BP$3)&lt;=YEAR('Rent Roll'!$C29)+'Rent Roll'!$AB29-1),MOD(YEAR(BP$3),'Rent Roll'!$AA29)=MOD(YEAR('Rent Roll'!$C29),'Rent Roll'!$AA29),MONTH(BP$3)=MONTH('Rent Roll'!$C29)),1,0),0)</f>
        <v>0</v>
      </c>
      <c r="BQ275" s="567">
        <f>IFERROR(IF(AND(NOT(YEAR(BQ$3)&lt;=YEAR('Rent Roll'!$C29)+'Rent Roll'!$AB29-1),MOD(YEAR(BQ$3),'Rent Roll'!$AA29)=MOD(YEAR('Rent Roll'!$C29),'Rent Roll'!$AA29),MONTH(BQ$3)=MONTH('Rent Roll'!$C29)),1,0),0)</f>
        <v>0</v>
      </c>
      <c r="BR275" s="567">
        <f>IFERROR(IF(AND(NOT(YEAR(BR$3)&lt;=YEAR('Rent Roll'!$C29)+'Rent Roll'!$AB29-1),MOD(YEAR(BR$3),'Rent Roll'!$AA29)=MOD(YEAR('Rent Roll'!$C29),'Rent Roll'!$AA29),MONTH(BR$3)=MONTH('Rent Roll'!$C29)),1,0),0)</f>
        <v>0</v>
      </c>
      <c r="BS275" s="567">
        <f>IFERROR(IF(AND(NOT(YEAR(BS$3)&lt;=YEAR('Rent Roll'!$C29)+'Rent Roll'!$AB29-1),MOD(YEAR(BS$3),'Rent Roll'!$AA29)=MOD(YEAR('Rent Roll'!$C29),'Rent Roll'!$AA29),MONTH(BS$3)=MONTH('Rent Roll'!$C29)),1,0),0)</f>
        <v>0</v>
      </c>
      <c r="BT275" s="567">
        <f>IFERROR(IF(AND(NOT(YEAR(BT$3)&lt;=YEAR('Rent Roll'!$C29)+'Rent Roll'!$AB29-1),MOD(YEAR(BT$3),'Rent Roll'!$AA29)=MOD(YEAR('Rent Roll'!$C29),'Rent Roll'!$AA29),MONTH(BT$3)=MONTH('Rent Roll'!$C29)),1,0),0)</f>
        <v>0</v>
      </c>
      <c r="BU275" s="567">
        <f>IFERROR(IF(AND(NOT(YEAR(BU$3)&lt;=YEAR('Rent Roll'!$C29)+'Rent Roll'!$AB29-1),MOD(YEAR(BU$3),'Rent Roll'!$AA29)=MOD(YEAR('Rent Roll'!$C29),'Rent Roll'!$AA29),MONTH(BU$3)=MONTH('Rent Roll'!$C29)),1,0),0)</f>
        <v>0</v>
      </c>
      <c r="BV275" s="567">
        <f>IFERROR(IF(AND(NOT(YEAR(BV$3)&lt;=YEAR('Rent Roll'!$C29)+'Rent Roll'!$AB29-1),MOD(YEAR(BV$3),'Rent Roll'!$AA29)=MOD(YEAR('Rent Roll'!$C29),'Rent Roll'!$AA29),MONTH(BV$3)=MONTH('Rent Roll'!$C29)),1,0),0)</f>
        <v>0</v>
      </c>
      <c r="BW275" s="567">
        <f>IFERROR(IF(AND(NOT(YEAR(BW$3)&lt;=YEAR('Rent Roll'!$C29)+'Rent Roll'!$AB29-1),MOD(YEAR(BW$3),'Rent Roll'!$AA29)=MOD(YEAR('Rent Roll'!$C29),'Rent Roll'!$AA29),MONTH(BW$3)=MONTH('Rent Roll'!$C29)),1,0),0)</f>
        <v>0</v>
      </c>
      <c r="BX275" s="567">
        <f>IFERROR(IF(AND(NOT(YEAR(BX$3)&lt;=YEAR('Rent Roll'!$C29)+'Rent Roll'!$AB29-1),MOD(YEAR(BX$3),'Rent Roll'!$AA29)=MOD(YEAR('Rent Roll'!$C29),'Rent Roll'!$AA29),MONTH(BX$3)=MONTH('Rent Roll'!$C29)),1,0),0)</f>
        <v>0</v>
      </c>
      <c r="BY275" s="567">
        <f>IFERROR(IF(AND(NOT(YEAR(BY$3)&lt;=YEAR('Rent Roll'!$C29)+'Rent Roll'!$AB29-1),MOD(YEAR(BY$3),'Rent Roll'!$AA29)=MOD(YEAR('Rent Roll'!$C29),'Rent Roll'!$AA29),MONTH(BY$3)=MONTH('Rent Roll'!$C29)),1,0),0)</f>
        <v>0</v>
      </c>
      <c r="BZ275" s="767">
        <f>IFERROR(IF(AND(NOT(YEAR(BZ$3)&lt;=YEAR('Rent Roll'!$C29)+'Rent Roll'!$AB29-1),MOD(YEAR(BZ$3),'Rent Roll'!$AA29)=MOD(YEAR('Rent Roll'!$C29),'Rent Roll'!$AA29),MONTH(BZ$3)=MONTH('Rent Roll'!$C29)),1,0),0)</f>
        <v>0</v>
      </c>
      <c r="CA275" s="768">
        <f>IFERROR(IF(AND(NOT(YEAR(CA$3)&lt;=YEAR('Rent Roll'!$C29)+'Rent Roll'!$AB29-1),MOD(YEAR(CA$3),'Rent Roll'!$AA29)=MOD(YEAR('Rent Roll'!$C29),'Rent Roll'!$AA29),MONTH(CA$3)=MONTH('Rent Roll'!$C29)),1,0),0)</f>
        <v>0</v>
      </c>
      <c r="CB275" s="567">
        <f>IFERROR(IF(AND(NOT(YEAR(CB$3)&lt;=YEAR('Rent Roll'!$C29)+'Rent Roll'!$AB29-1),MOD(YEAR(CB$3),'Rent Roll'!$AA29)=MOD(YEAR('Rent Roll'!$C29),'Rent Roll'!$AA29),MONTH(CB$3)=MONTH('Rent Roll'!$C29)),1,0),0)</f>
        <v>0</v>
      </c>
      <c r="CC275" s="567">
        <f>IFERROR(IF(AND(NOT(YEAR(CC$3)&lt;=YEAR('Rent Roll'!$C29)+'Rent Roll'!$AB29-1),MOD(YEAR(CC$3),'Rent Roll'!$AA29)=MOD(YEAR('Rent Roll'!$C29),'Rent Roll'!$AA29),MONTH(CC$3)=MONTH('Rent Roll'!$C29)),1,0),0)</f>
        <v>0</v>
      </c>
      <c r="CD275" s="567">
        <f>IFERROR(IF(AND(NOT(YEAR(CD$3)&lt;=YEAR('Rent Roll'!$C29)+'Rent Roll'!$AB29-1),MOD(YEAR(CD$3),'Rent Roll'!$AA29)=MOD(YEAR('Rent Roll'!$C29),'Rent Roll'!$AA29),MONTH(CD$3)=MONTH('Rent Roll'!$C29)),1,0),0)</f>
        <v>0</v>
      </c>
      <c r="CE275" s="567">
        <f>IFERROR(IF(AND(NOT(YEAR(CE$3)&lt;=YEAR('Rent Roll'!$C29)+'Rent Roll'!$AB29-1),MOD(YEAR(CE$3),'Rent Roll'!$AA29)=MOD(YEAR('Rent Roll'!$C29),'Rent Roll'!$AA29),MONTH(CE$3)=MONTH('Rent Roll'!$C29)),1,0),0)</f>
        <v>0</v>
      </c>
      <c r="CF275" s="567">
        <f>IFERROR(IF(AND(NOT(YEAR(CF$3)&lt;=YEAR('Rent Roll'!$C29)+'Rent Roll'!$AB29-1),MOD(YEAR(CF$3),'Rent Roll'!$AA29)=MOD(YEAR('Rent Roll'!$C29),'Rent Roll'!$AA29),MONTH(CF$3)=MONTH('Rent Roll'!$C29)),1,0),0)</f>
        <v>0</v>
      </c>
      <c r="CG275" s="567">
        <f>IFERROR(IF(AND(NOT(YEAR(CG$3)&lt;=YEAR('Rent Roll'!$C29)+'Rent Roll'!$AB29-1),MOD(YEAR(CG$3),'Rent Roll'!$AA29)=MOD(YEAR('Rent Roll'!$C29),'Rent Roll'!$AA29),MONTH(CG$3)=MONTH('Rent Roll'!$C29)),1,0),0)</f>
        <v>0</v>
      </c>
      <c r="CH275" s="567">
        <f>IFERROR(IF(AND(NOT(YEAR(CH$3)&lt;=YEAR('Rent Roll'!$C29)+'Rent Roll'!$AB29-1),MOD(YEAR(CH$3),'Rent Roll'!$AA29)=MOD(YEAR('Rent Roll'!$C29),'Rent Roll'!$AA29),MONTH(CH$3)=MONTH('Rent Roll'!$C29)),1,0),0)</f>
        <v>0</v>
      </c>
      <c r="CI275" s="567">
        <f>IFERROR(IF(AND(NOT(YEAR(CI$3)&lt;=YEAR('Rent Roll'!$C29)+'Rent Roll'!$AB29-1),MOD(YEAR(CI$3),'Rent Roll'!$AA29)=MOD(YEAR('Rent Roll'!$C29),'Rent Roll'!$AA29),MONTH(CI$3)=MONTH('Rent Roll'!$C29)),1,0),0)</f>
        <v>0</v>
      </c>
      <c r="CJ275" s="567">
        <f>IFERROR(IF(AND(NOT(YEAR(CJ$3)&lt;=YEAR('Rent Roll'!$C29)+'Rent Roll'!$AB29-1),MOD(YEAR(CJ$3),'Rent Roll'!$AA29)=MOD(YEAR('Rent Roll'!$C29),'Rent Roll'!$AA29),MONTH(CJ$3)=MONTH('Rent Roll'!$C29)),1,0),0)</f>
        <v>0</v>
      </c>
      <c r="CK275" s="567">
        <f>IFERROR(IF(AND(NOT(YEAR(CK$3)&lt;=YEAR('Rent Roll'!$C29)+'Rent Roll'!$AB29-1),MOD(YEAR(CK$3),'Rent Roll'!$AA29)=MOD(YEAR('Rent Roll'!$C29),'Rent Roll'!$AA29),MONTH(CK$3)=MONTH('Rent Roll'!$C29)),1,0),0)</f>
        <v>0</v>
      </c>
      <c r="CL275" s="767">
        <f>IFERROR(IF(AND(NOT(YEAR(CL$3)&lt;=YEAR('Rent Roll'!$C29)+'Rent Roll'!$AB29-1),MOD(YEAR(CL$3),'Rent Roll'!$AA29)=MOD(YEAR('Rent Roll'!$C29),'Rent Roll'!$AA29),MONTH(CL$3)=MONTH('Rent Roll'!$C29)),1,0),0)</f>
        <v>0</v>
      </c>
      <c r="CM275" s="768">
        <f>IFERROR(IF(AND(NOT(YEAR(CM$3)&lt;=YEAR('Rent Roll'!$C29)+'Rent Roll'!$AB29-1),MOD(YEAR(CM$3),'Rent Roll'!$AA29)=MOD(YEAR('Rent Roll'!$C29),'Rent Roll'!$AA29),MONTH(CM$3)=MONTH('Rent Roll'!$C29)),1,0),0)</f>
        <v>0</v>
      </c>
      <c r="CN275" s="567">
        <f>IFERROR(IF(AND(NOT(YEAR(CN$3)&lt;=YEAR('Rent Roll'!$C29)+'Rent Roll'!$AB29-1),MOD(YEAR(CN$3),'Rent Roll'!$AA29)=MOD(YEAR('Rent Roll'!$C29),'Rent Roll'!$AA29),MONTH(CN$3)=MONTH('Rent Roll'!$C29)),1,0),0)</f>
        <v>0</v>
      </c>
      <c r="CO275" s="567">
        <f>IFERROR(IF(AND(NOT(YEAR(CO$3)&lt;=YEAR('Rent Roll'!$C29)+'Rent Roll'!$AB29-1),MOD(YEAR(CO$3),'Rent Roll'!$AA29)=MOD(YEAR('Rent Roll'!$C29),'Rent Roll'!$AA29),MONTH(CO$3)=MONTH('Rent Roll'!$C29)),1,0),0)</f>
        <v>0</v>
      </c>
      <c r="CP275" s="567">
        <f>IFERROR(IF(AND(NOT(YEAR(CP$3)&lt;=YEAR('Rent Roll'!$C29)+'Rent Roll'!$AB29-1),MOD(YEAR(CP$3),'Rent Roll'!$AA29)=MOD(YEAR('Rent Roll'!$C29),'Rent Roll'!$AA29),MONTH(CP$3)=MONTH('Rent Roll'!$C29)),1,0),0)</f>
        <v>0</v>
      </c>
      <c r="CQ275" s="567">
        <f>IFERROR(IF(AND(NOT(YEAR(CQ$3)&lt;=YEAR('Rent Roll'!$C29)+'Rent Roll'!$AB29-1),MOD(YEAR(CQ$3),'Rent Roll'!$AA29)=MOD(YEAR('Rent Roll'!$C29),'Rent Roll'!$AA29),MONTH(CQ$3)=MONTH('Rent Roll'!$C29)),1,0),0)</f>
        <v>0</v>
      </c>
      <c r="CR275" s="567">
        <f>IFERROR(IF(AND(NOT(YEAR(CR$3)&lt;=YEAR('Rent Roll'!$C29)+'Rent Roll'!$AB29-1),MOD(YEAR(CR$3),'Rent Roll'!$AA29)=MOD(YEAR('Rent Roll'!$C29),'Rent Roll'!$AA29),MONTH(CR$3)=MONTH('Rent Roll'!$C29)),1,0),0)</f>
        <v>0</v>
      </c>
      <c r="CS275" s="567">
        <f>IFERROR(IF(AND(NOT(YEAR(CS$3)&lt;=YEAR('Rent Roll'!$C29)+'Rent Roll'!$AB29-1),MOD(YEAR(CS$3),'Rent Roll'!$AA29)=MOD(YEAR('Rent Roll'!$C29),'Rent Roll'!$AA29),MONTH(CS$3)=MONTH('Rent Roll'!$C29)),1,0),0)</f>
        <v>0</v>
      </c>
      <c r="CT275" s="567">
        <f>IFERROR(IF(AND(NOT(YEAR(CT$3)&lt;=YEAR('Rent Roll'!$C29)+'Rent Roll'!$AB29-1),MOD(YEAR(CT$3),'Rent Roll'!$AA29)=MOD(YEAR('Rent Roll'!$C29),'Rent Roll'!$AA29),MONTH(CT$3)=MONTH('Rent Roll'!$C29)),1,0),0)</f>
        <v>0</v>
      </c>
      <c r="CU275" s="567">
        <f>IFERROR(IF(AND(NOT(YEAR(CU$3)&lt;=YEAR('Rent Roll'!$C29)+'Rent Roll'!$AB29-1),MOD(YEAR(CU$3),'Rent Roll'!$AA29)=MOD(YEAR('Rent Roll'!$C29),'Rent Roll'!$AA29),MONTH(CU$3)=MONTH('Rent Roll'!$C29)),1,0),0)</f>
        <v>0</v>
      </c>
      <c r="CV275" s="567">
        <f>IFERROR(IF(AND(NOT(YEAR(CV$3)&lt;=YEAR('Rent Roll'!$C29)+'Rent Roll'!$AB29-1),MOD(YEAR(CV$3),'Rent Roll'!$AA29)=MOD(YEAR('Rent Roll'!$C29),'Rent Roll'!$AA29),MONTH(CV$3)=MONTH('Rent Roll'!$C29)),1,0),0)</f>
        <v>0</v>
      </c>
      <c r="CW275" s="567">
        <f>IFERROR(IF(AND(NOT(YEAR(CW$3)&lt;=YEAR('Rent Roll'!$C29)+'Rent Roll'!$AB29-1),MOD(YEAR(CW$3),'Rent Roll'!$AA29)=MOD(YEAR('Rent Roll'!$C29),'Rent Roll'!$AA29),MONTH(CW$3)=MONTH('Rent Roll'!$C29)),1,0),0)</f>
        <v>0</v>
      </c>
      <c r="CX275" s="767">
        <f>IFERROR(IF(AND(NOT(YEAR(CX$3)&lt;=YEAR('Rent Roll'!$C29)+'Rent Roll'!$AB29-1),MOD(YEAR(CX$3),'Rent Roll'!$AA29)=MOD(YEAR('Rent Roll'!$C29),'Rent Roll'!$AA29),MONTH(CX$3)=MONTH('Rent Roll'!$C29)),1,0),0)</f>
        <v>0</v>
      </c>
      <c r="CY275" s="768">
        <f>IFERROR(IF(AND(NOT(YEAR(CY$3)&lt;=YEAR('Rent Roll'!$C29)+'Rent Roll'!$AB29-1),MOD(YEAR(CY$3),'Rent Roll'!$AA29)=MOD(YEAR('Rent Roll'!$C29),'Rent Roll'!$AA29),MONTH(CY$3)=MONTH('Rent Roll'!$C29)),1,0),0)</f>
        <v>0</v>
      </c>
      <c r="CZ275" s="567">
        <f>IFERROR(IF(AND(NOT(YEAR(CZ$3)&lt;=YEAR('Rent Roll'!$C29)+'Rent Roll'!$AB29-1),MOD(YEAR(CZ$3),'Rent Roll'!$AA29)=MOD(YEAR('Rent Roll'!$C29),'Rent Roll'!$AA29),MONTH(CZ$3)=MONTH('Rent Roll'!$C29)),1,0),0)</f>
        <v>0</v>
      </c>
      <c r="DA275" s="567">
        <f>IFERROR(IF(AND(NOT(YEAR(DA$3)&lt;=YEAR('Rent Roll'!$C29)+'Rent Roll'!$AB29-1),MOD(YEAR(DA$3),'Rent Roll'!$AA29)=MOD(YEAR('Rent Roll'!$C29),'Rent Roll'!$AA29),MONTH(DA$3)=MONTH('Rent Roll'!$C29)),1,0),0)</f>
        <v>0</v>
      </c>
      <c r="DB275" s="567">
        <f>IFERROR(IF(AND(NOT(YEAR(DB$3)&lt;=YEAR('Rent Roll'!$C29)+'Rent Roll'!$AB29-1),MOD(YEAR(DB$3),'Rent Roll'!$AA29)=MOD(YEAR('Rent Roll'!$C29),'Rent Roll'!$AA29),MONTH(DB$3)=MONTH('Rent Roll'!$C29)),1,0),0)</f>
        <v>0</v>
      </c>
      <c r="DC275" s="567">
        <f>IFERROR(IF(AND(NOT(YEAR(DC$3)&lt;=YEAR('Rent Roll'!$C29)+'Rent Roll'!$AB29-1),MOD(YEAR(DC$3),'Rent Roll'!$AA29)=MOD(YEAR('Rent Roll'!$C29),'Rent Roll'!$AA29),MONTH(DC$3)=MONTH('Rent Roll'!$C29)),1,0),0)</f>
        <v>0</v>
      </c>
      <c r="DD275" s="567">
        <f>IFERROR(IF(AND(NOT(YEAR(DD$3)&lt;=YEAR('Rent Roll'!$C29)+'Rent Roll'!$AB29-1),MOD(YEAR(DD$3),'Rent Roll'!$AA29)=MOD(YEAR('Rent Roll'!$C29),'Rent Roll'!$AA29),MONTH(DD$3)=MONTH('Rent Roll'!$C29)),1,0),0)</f>
        <v>0</v>
      </c>
      <c r="DE275" s="567">
        <f>IFERROR(IF(AND(NOT(YEAR(DE$3)&lt;=YEAR('Rent Roll'!$C29)+'Rent Roll'!$AB29-1),MOD(YEAR(DE$3),'Rent Roll'!$AA29)=MOD(YEAR('Rent Roll'!$C29),'Rent Roll'!$AA29),MONTH(DE$3)=MONTH('Rent Roll'!$C29)),1,0),0)</f>
        <v>0</v>
      </c>
      <c r="DF275" s="567">
        <f>IFERROR(IF(AND(NOT(YEAR(DF$3)&lt;=YEAR('Rent Roll'!$C29)+'Rent Roll'!$AB29-1),MOD(YEAR(DF$3),'Rent Roll'!$AA29)=MOD(YEAR('Rent Roll'!$C29),'Rent Roll'!$AA29),MONTH(DF$3)=MONTH('Rent Roll'!$C29)),1,0),0)</f>
        <v>0</v>
      </c>
      <c r="DG275" s="567">
        <f>IFERROR(IF(AND(NOT(YEAR(DG$3)&lt;=YEAR('Rent Roll'!$C29)+'Rent Roll'!$AB29-1),MOD(YEAR(DG$3),'Rent Roll'!$AA29)=MOD(YEAR('Rent Roll'!$C29),'Rent Roll'!$AA29),MONTH(DG$3)=MONTH('Rent Roll'!$C29)),1,0),0)</f>
        <v>0</v>
      </c>
      <c r="DH275" s="567">
        <f>IFERROR(IF(AND(NOT(YEAR(DH$3)&lt;=YEAR('Rent Roll'!$C29)+'Rent Roll'!$AB29-1),MOD(YEAR(DH$3),'Rent Roll'!$AA29)=MOD(YEAR('Rent Roll'!$C29),'Rent Roll'!$AA29),MONTH(DH$3)=MONTH('Rent Roll'!$C29)),1,0),0)</f>
        <v>0</v>
      </c>
      <c r="DI275" s="567">
        <f>IFERROR(IF(AND(NOT(YEAR(DI$3)&lt;=YEAR('Rent Roll'!$C29)+'Rent Roll'!$AB29-1),MOD(YEAR(DI$3),'Rent Roll'!$AA29)=MOD(YEAR('Rent Roll'!$C29),'Rent Roll'!$AA29),MONTH(DI$3)=MONTH('Rent Roll'!$C29)),1,0),0)</f>
        <v>0</v>
      </c>
      <c r="DJ275" s="767">
        <f>IFERROR(IF(AND(NOT(YEAR(DJ$3)&lt;=YEAR('Rent Roll'!$C29)+'Rent Roll'!$AB29-1),MOD(YEAR(DJ$3),'Rent Roll'!$AA29)=MOD(YEAR('Rent Roll'!$C29),'Rent Roll'!$AA29),MONTH(DJ$3)=MONTH('Rent Roll'!$C29)),1,0),0)</f>
        <v>0</v>
      </c>
      <c r="DK275" s="768">
        <f>IFERROR(IF(AND(NOT(YEAR(DK$3)&lt;=YEAR('Rent Roll'!$C29)+'Rent Roll'!$AB29-1),MOD(YEAR(DK$3),'Rent Roll'!$AA29)=MOD(YEAR('Rent Roll'!$C29),'Rent Roll'!$AA29),MONTH(DK$3)=MONTH('Rent Roll'!$C29)),1,0),0)</f>
        <v>0</v>
      </c>
      <c r="DL275" s="567">
        <f>IFERROR(IF(AND(NOT(YEAR(DL$3)&lt;=YEAR('Rent Roll'!$C29)+'Rent Roll'!$AB29-1),MOD(YEAR(DL$3),'Rent Roll'!$AA29)=MOD(YEAR('Rent Roll'!$C29),'Rent Roll'!$AA29),MONTH(DL$3)=MONTH('Rent Roll'!$C29)),1,0),0)</f>
        <v>0</v>
      </c>
      <c r="DM275" s="567">
        <f>IFERROR(IF(AND(NOT(YEAR(DM$3)&lt;=YEAR('Rent Roll'!$C29)+'Rent Roll'!$AB29-1),MOD(YEAR(DM$3),'Rent Roll'!$AA29)=MOD(YEAR('Rent Roll'!$C29),'Rent Roll'!$AA29),MONTH(DM$3)=MONTH('Rent Roll'!$C29)),1,0),0)</f>
        <v>0</v>
      </c>
      <c r="DN275" s="567">
        <f>IFERROR(IF(AND(NOT(YEAR(DN$3)&lt;=YEAR('Rent Roll'!$C29)+'Rent Roll'!$AB29-1),MOD(YEAR(DN$3),'Rent Roll'!$AA29)=MOD(YEAR('Rent Roll'!$C29),'Rent Roll'!$AA29),MONTH(DN$3)=MONTH('Rent Roll'!$C29)),1,0),0)</f>
        <v>0</v>
      </c>
      <c r="DO275" s="567">
        <f>IFERROR(IF(AND(NOT(YEAR(DO$3)&lt;=YEAR('Rent Roll'!$C29)+'Rent Roll'!$AB29-1),MOD(YEAR(DO$3),'Rent Roll'!$AA29)=MOD(YEAR('Rent Roll'!$C29),'Rent Roll'!$AA29),MONTH(DO$3)=MONTH('Rent Roll'!$C29)),1,0),0)</f>
        <v>0</v>
      </c>
      <c r="DP275" s="567">
        <f>IFERROR(IF(AND(NOT(YEAR(DP$3)&lt;=YEAR('Rent Roll'!$C29)+'Rent Roll'!$AB29-1),MOD(YEAR(DP$3),'Rent Roll'!$AA29)=MOD(YEAR('Rent Roll'!$C29),'Rent Roll'!$AA29),MONTH(DP$3)=MONTH('Rent Roll'!$C29)),1,0),0)</f>
        <v>0</v>
      </c>
      <c r="DQ275" s="567">
        <f>IFERROR(IF(AND(NOT(YEAR(DQ$3)&lt;=YEAR('Rent Roll'!$C29)+'Rent Roll'!$AB29-1),MOD(YEAR(DQ$3),'Rent Roll'!$AA29)=MOD(YEAR('Rent Roll'!$C29),'Rent Roll'!$AA29),MONTH(DQ$3)=MONTH('Rent Roll'!$C29)),1,0),0)</f>
        <v>0</v>
      </c>
      <c r="DR275" s="567">
        <f>IFERROR(IF(AND(NOT(YEAR(DR$3)&lt;=YEAR('Rent Roll'!$C29)+'Rent Roll'!$AB29-1),MOD(YEAR(DR$3),'Rent Roll'!$AA29)=MOD(YEAR('Rent Roll'!$C29),'Rent Roll'!$AA29),MONTH(DR$3)=MONTH('Rent Roll'!$C29)),1,0),0)</f>
        <v>0</v>
      </c>
      <c r="DS275" s="567">
        <f>IFERROR(IF(AND(NOT(YEAR(DS$3)&lt;=YEAR('Rent Roll'!$C29)+'Rent Roll'!$AB29-1),MOD(YEAR(DS$3),'Rent Roll'!$AA29)=MOD(YEAR('Rent Roll'!$C29),'Rent Roll'!$AA29),MONTH(DS$3)=MONTH('Rent Roll'!$C29)),1,0),0)</f>
        <v>0</v>
      </c>
      <c r="DT275" s="567">
        <f>IFERROR(IF(AND(NOT(YEAR(DT$3)&lt;=YEAR('Rent Roll'!$C29)+'Rent Roll'!$AB29-1),MOD(YEAR(DT$3),'Rent Roll'!$AA29)=MOD(YEAR('Rent Roll'!$C29),'Rent Roll'!$AA29),MONTH(DT$3)=MONTH('Rent Roll'!$C29)),1,0),0)</f>
        <v>0</v>
      </c>
      <c r="DU275" s="567">
        <f>IFERROR(IF(AND(NOT(YEAR(DU$3)&lt;=YEAR('Rent Roll'!$C29)+'Rent Roll'!$AB29-1),MOD(YEAR(DU$3),'Rent Roll'!$AA29)=MOD(YEAR('Rent Roll'!$C29),'Rent Roll'!$AA29),MONTH(DU$3)=MONTH('Rent Roll'!$C29)),1,0),0)</f>
        <v>0</v>
      </c>
      <c r="DV275" s="567">
        <f>IFERROR(IF(AND(NOT(YEAR(DV$3)&lt;=YEAR('Rent Roll'!$C29)+'Rent Roll'!$AB29-1),MOD(YEAR(DV$3),'Rent Roll'!$AA29)=MOD(YEAR('Rent Roll'!$C29),'Rent Roll'!$AA29),MONTH(DV$3)=MONTH('Rent Roll'!$C29)),1,0),0)</f>
        <v>0</v>
      </c>
    </row>
    <row r="276" spans="1:126" s="568" customFormat="1" ht="12" customHeight="1" outlineLevel="1" x14ac:dyDescent="0.4">
      <c r="A276" s="732"/>
      <c r="B276" s="564">
        <f>'Rent Roll'!$B30</f>
        <v>0</v>
      </c>
      <c r="C276" s="566"/>
      <c r="D276" s="566"/>
      <c r="E276" s="566"/>
      <c r="F276" s="778">
        <f>IFERROR(IF(AND(NOT(YEAR(F$3)&lt;=YEAR('Rent Roll'!$C30)+'Rent Roll'!$AB30-1),MOD(YEAR(F$3),'Rent Roll'!$AA30)=MOD(YEAR('Rent Roll'!$C30),'Rent Roll'!$AA30),MONTH(F$3)=MONTH('Rent Roll'!$C30)),1,0),0)</f>
        <v>0</v>
      </c>
      <c r="G276" s="768">
        <f>IFERROR(IF(AND(NOT(YEAR(G$3)&lt;=YEAR('Rent Roll'!$C30)+'Rent Roll'!$AB30-1),MOD(YEAR(G$3),'Rent Roll'!$AA30)=MOD(YEAR('Rent Roll'!$C30),'Rent Roll'!$AA30),MONTH(G$3)=MONTH('Rent Roll'!$C30)),1,0),0)</f>
        <v>0</v>
      </c>
      <c r="H276" s="567">
        <f>IFERROR(IF(AND(NOT(YEAR(H$3)&lt;=YEAR('Rent Roll'!$C30)+'Rent Roll'!$AB30-1),MOD(YEAR(H$3),'Rent Roll'!$AA30)=MOD(YEAR('Rent Roll'!$C30),'Rent Roll'!$AA30),MONTH(H$3)=MONTH('Rent Roll'!$C30)),1,0),0)</f>
        <v>0</v>
      </c>
      <c r="I276" s="567">
        <f>IFERROR(IF(AND(NOT(YEAR(I$3)&lt;=YEAR('Rent Roll'!$C30)+'Rent Roll'!$AB30-1),MOD(YEAR(I$3),'Rent Roll'!$AA30)=MOD(YEAR('Rent Roll'!$C30),'Rent Roll'!$AA30),MONTH(I$3)=MONTH('Rent Roll'!$C30)),1,0),0)</f>
        <v>0</v>
      </c>
      <c r="J276" s="567">
        <f>IFERROR(IF(AND(NOT(YEAR(J$3)&lt;=YEAR('Rent Roll'!$C30)+'Rent Roll'!$AB30-1),MOD(YEAR(J$3),'Rent Roll'!$AA30)=MOD(YEAR('Rent Roll'!$C30),'Rent Roll'!$AA30),MONTH(J$3)=MONTH('Rent Roll'!$C30)),1,0),0)</f>
        <v>0</v>
      </c>
      <c r="K276" s="567">
        <f>IFERROR(IF(AND(NOT(YEAR(K$3)&lt;=YEAR('Rent Roll'!$C30)+'Rent Roll'!$AB30-1),MOD(YEAR(K$3),'Rent Roll'!$AA30)=MOD(YEAR('Rent Roll'!$C30),'Rent Roll'!$AA30),MONTH(K$3)=MONTH('Rent Roll'!$C30)),1,0),0)</f>
        <v>0</v>
      </c>
      <c r="L276" s="567">
        <f>IFERROR(IF(AND(NOT(YEAR(L$3)&lt;=YEAR('Rent Roll'!$C30)+'Rent Roll'!$AB30-1),MOD(YEAR(L$3),'Rent Roll'!$AA30)=MOD(YEAR('Rent Roll'!$C30),'Rent Roll'!$AA30),MONTH(L$3)=MONTH('Rent Roll'!$C30)),1,0),0)</f>
        <v>0</v>
      </c>
      <c r="M276" s="567">
        <f>IFERROR(IF(AND(NOT(YEAR(M$3)&lt;=YEAR('Rent Roll'!$C30)+'Rent Roll'!$AB30-1),MOD(YEAR(M$3),'Rent Roll'!$AA30)=MOD(YEAR('Rent Roll'!$C30),'Rent Roll'!$AA30),MONTH(M$3)=MONTH('Rent Roll'!$C30)),1,0),0)</f>
        <v>0</v>
      </c>
      <c r="N276" s="567">
        <f>IFERROR(IF(AND(NOT(YEAR(N$3)&lt;=YEAR('Rent Roll'!$C30)+'Rent Roll'!$AB30-1),MOD(YEAR(N$3),'Rent Roll'!$AA30)=MOD(YEAR('Rent Roll'!$C30),'Rent Roll'!$AA30),MONTH(N$3)=MONTH('Rent Roll'!$C30)),1,0),0)</f>
        <v>0</v>
      </c>
      <c r="O276" s="567">
        <f>IFERROR(IF(AND(NOT(YEAR(O$3)&lt;=YEAR('Rent Roll'!$C30)+'Rent Roll'!$AB30-1),MOD(YEAR(O$3),'Rent Roll'!$AA30)=MOD(YEAR('Rent Roll'!$C30),'Rent Roll'!$AA30),MONTH(O$3)=MONTH('Rent Roll'!$C30)),1,0),0)</f>
        <v>0</v>
      </c>
      <c r="P276" s="567">
        <f>IFERROR(IF(AND(NOT(YEAR(P$3)&lt;=YEAR('Rent Roll'!$C30)+'Rent Roll'!$AB30-1),MOD(YEAR(P$3),'Rent Roll'!$AA30)=MOD(YEAR('Rent Roll'!$C30),'Rent Roll'!$AA30),MONTH(P$3)=MONTH('Rent Roll'!$C30)),1,0),0)</f>
        <v>0</v>
      </c>
      <c r="Q276" s="567">
        <f>IFERROR(IF(AND(NOT(YEAR(Q$3)&lt;=YEAR('Rent Roll'!$C30)+'Rent Roll'!$AB30-1),MOD(YEAR(Q$3),'Rent Roll'!$AA30)=MOD(YEAR('Rent Roll'!$C30),'Rent Roll'!$AA30),MONTH(Q$3)=MONTH('Rent Roll'!$C30)),1,0),0)</f>
        <v>0</v>
      </c>
      <c r="R276" s="767">
        <f>IFERROR(IF(AND(NOT(YEAR(R$3)&lt;=YEAR('Rent Roll'!$C30)+'Rent Roll'!$AB30-1),MOD(YEAR(R$3),'Rent Roll'!$AA30)=MOD(YEAR('Rent Roll'!$C30),'Rent Roll'!$AA30),MONTH(R$3)=MONTH('Rent Roll'!$C30)),1,0),0)</f>
        <v>0</v>
      </c>
      <c r="S276" s="768">
        <f>IFERROR(IF(AND(NOT(YEAR(S$3)&lt;=YEAR('Rent Roll'!$C30)+'Rent Roll'!$AB30-1),MOD(YEAR(S$3),'Rent Roll'!$AA30)=MOD(YEAR('Rent Roll'!$C30),'Rent Roll'!$AA30),MONTH(S$3)=MONTH('Rent Roll'!$C30)),1,0),0)</f>
        <v>0</v>
      </c>
      <c r="T276" s="567">
        <f>IFERROR(IF(AND(NOT(YEAR(T$3)&lt;=YEAR('Rent Roll'!$C30)+'Rent Roll'!$AB30-1),MOD(YEAR(T$3),'Rent Roll'!$AA30)=MOD(YEAR('Rent Roll'!$C30),'Rent Roll'!$AA30),MONTH(T$3)=MONTH('Rent Roll'!$C30)),1,0),0)</f>
        <v>0</v>
      </c>
      <c r="U276" s="567">
        <f>IFERROR(IF(AND(NOT(YEAR(U$3)&lt;=YEAR('Rent Roll'!$C30)+'Rent Roll'!$AB30-1),MOD(YEAR(U$3),'Rent Roll'!$AA30)=MOD(YEAR('Rent Roll'!$C30),'Rent Roll'!$AA30),MONTH(U$3)=MONTH('Rent Roll'!$C30)),1,0),0)</f>
        <v>0</v>
      </c>
      <c r="V276" s="567">
        <f>IFERROR(IF(AND(NOT(YEAR(V$3)&lt;=YEAR('Rent Roll'!$C30)+'Rent Roll'!$AB30-1),MOD(YEAR(V$3),'Rent Roll'!$AA30)=MOD(YEAR('Rent Roll'!$C30),'Rent Roll'!$AA30),MONTH(V$3)=MONTH('Rent Roll'!$C30)),1,0),0)</f>
        <v>0</v>
      </c>
      <c r="W276" s="567">
        <f>IFERROR(IF(AND(NOT(YEAR(W$3)&lt;=YEAR('Rent Roll'!$C30)+'Rent Roll'!$AB30-1),MOD(YEAR(W$3),'Rent Roll'!$AA30)=MOD(YEAR('Rent Roll'!$C30),'Rent Roll'!$AA30),MONTH(W$3)=MONTH('Rent Roll'!$C30)),1,0),0)</f>
        <v>0</v>
      </c>
      <c r="X276" s="567">
        <f>IFERROR(IF(AND(NOT(YEAR(X$3)&lt;=YEAR('Rent Roll'!$C30)+'Rent Roll'!$AB30-1),MOD(YEAR(X$3),'Rent Roll'!$AA30)=MOD(YEAR('Rent Roll'!$C30),'Rent Roll'!$AA30),MONTH(X$3)=MONTH('Rent Roll'!$C30)),1,0),0)</f>
        <v>0</v>
      </c>
      <c r="Y276" s="567">
        <f>IFERROR(IF(AND(NOT(YEAR(Y$3)&lt;=YEAR('Rent Roll'!$C30)+'Rent Roll'!$AB30-1),MOD(YEAR(Y$3),'Rent Roll'!$AA30)=MOD(YEAR('Rent Roll'!$C30),'Rent Roll'!$AA30),MONTH(Y$3)=MONTH('Rent Roll'!$C30)),1,0),0)</f>
        <v>0</v>
      </c>
      <c r="Z276" s="567">
        <f>IFERROR(IF(AND(NOT(YEAR(Z$3)&lt;=YEAR('Rent Roll'!$C30)+'Rent Roll'!$AB30-1),MOD(YEAR(Z$3),'Rent Roll'!$AA30)=MOD(YEAR('Rent Roll'!$C30),'Rent Roll'!$AA30),MONTH(Z$3)=MONTH('Rent Roll'!$C30)),1,0),0)</f>
        <v>0</v>
      </c>
      <c r="AA276" s="567">
        <f>IFERROR(IF(AND(NOT(YEAR(AA$3)&lt;=YEAR('Rent Roll'!$C30)+'Rent Roll'!$AB30-1),MOD(YEAR(AA$3),'Rent Roll'!$AA30)=MOD(YEAR('Rent Roll'!$C30),'Rent Roll'!$AA30),MONTH(AA$3)=MONTH('Rent Roll'!$C30)),1,0),0)</f>
        <v>0</v>
      </c>
      <c r="AB276" s="567">
        <f>IFERROR(IF(AND(NOT(YEAR(AB$3)&lt;=YEAR('Rent Roll'!$C30)+'Rent Roll'!$AB30-1),MOD(YEAR(AB$3),'Rent Roll'!$AA30)=MOD(YEAR('Rent Roll'!$C30),'Rent Roll'!$AA30),MONTH(AB$3)=MONTH('Rent Roll'!$C30)),1,0),0)</f>
        <v>0</v>
      </c>
      <c r="AC276" s="567">
        <f>IFERROR(IF(AND(NOT(YEAR(AC$3)&lt;=YEAR('Rent Roll'!$C30)+'Rent Roll'!$AB30-1),MOD(YEAR(AC$3),'Rent Roll'!$AA30)=MOD(YEAR('Rent Roll'!$C30),'Rent Roll'!$AA30),MONTH(AC$3)=MONTH('Rent Roll'!$C30)),1,0),0)</f>
        <v>0</v>
      </c>
      <c r="AD276" s="767">
        <f>IFERROR(IF(AND(NOT(YEAR(AD$3)&lt;=YEAR('Rent Roll'!$C30)+'Rent Roll'!$AB30-1),MOD(YEAR(AD$3),'Rent Roll'!$AA30)=MOD(YEAR('Rent Roll'!$C30),'Rent Roll'!$AA30),MONTH(AD$3)=MONTH('Rent Roll'!$C30)),1,0),0)</f>
        <v>0</v>
      </c>
      <c r="AE276" s="768">
        <f>IFERROR(IF(AND(NOT(YEAR(AE$3)&lt;=YEAR('Rent Roll'!$C30)+'Rent Roll'!$AB30-1),MOD(YEAR(AE$3),'Rent Roll'!$AA30)=MOD(YEAR('Rent Roll'!$C30),'Rent Roll'!$AA30),MONTH(AE$3)=MONTH('Rent Roll'!$C30)),1,0),0)</f>
        <v>0</v>
      </c>
      <c r="AF276" s="567">
        <f>IFERROR(IF(AND(NOT(YEAR(AF$3)&lt;=YEAR('Rent Roll'!$C30)+'Rent Roll'!$AB30-1),MOD(YEAR(AF$3),'Rent Roll'!$AA30)=MOD(YEAR('Rent Roll'!$C30),'Rent Roll'!$AA30),MONTH(AF$3)=MONTH('Rent Roll'!$C30)),1,0),0)</f>
        <v>0</v>
      </c>
      <c r="AG276" s="567">
        <f>IFERROR(IF(AND(NOT(YEAR(AG$3)&lt;=YEAR('Rent Roll'!$C30)+'Rent Roll'!$AB30-1),MOD(YEAR(AG$3),'Rent Roll'!$AA30)=MOD(YEAR('Rent Roll'!$C30),'Rent Roll'!$AA30),MONTH(AG$3)=MONTH('Rent Roll'!$C30)),1,0),0)</f>
        <v>0</v>
      </c>
      <c r="AH276" s="567">
        <f>IFERROR(IF(AND(NOT(YEAR(AH$3)&lt;=YEAR('Rent Roll'!$C30)+'Rent Roll'!$AB30-1),MOD(YEAR(AH$3),'Rent Roll'!$AA30)=MOD(YEAR('Rent Roll'!$C30),'Rent Roll'!$AA30),MONTH(AH$3)=MONTH('Rent Roll'!$C30)),1,0),0)</f>
        <v>0</v>
      </c>
      <c r="AI276" s="567">
        <f>IFERROR(IF(AND(NOT(YEAR(AI$3)&lt;=YEAR('Rent Roll'!$C30)+'Rent Roll'!$AB30-1),MOD(YEAR(AI$3),'Rent Roll'!$AA30)=MOD(YEAR('Rent Roll'!$C30),'Rent Roll'!$AA30),MONTH(AI$3)=MONTH('Rent Roll'!$C30)),1,0),0)</f>
        <v>0</v>
      </c>
      <c r="AJ276" s="567">
        <f>IFERROR(IF(AND(NOT(YEAR(AJ$3)&lt;=YEAR('Rent Roll'!$C30)+'Rent Roll'!$AB30-1),MOD(YEAR(AJ$3),'Rent Roll'!$AA30)=MOD(YEAR('Rent Roll'!$C30),'Rent Roll'!$AA30),MONTH(AJ$3)=MONTH('Rent Roll'!$C30)),1,0),0)</f>
        <v>0</v>
      </c>
      <c r="AK276" s="567">
        <f>IFERROR(IF(AND(NOT(YEAR(AK$3)&lt;=YEAR('Rent Roll'!$C30)+'Rent Roll'!$AB30-1),MOD(YEAR(AK$3),'Rent Roll'!$AA30)=MOD(YEAR('Rent Roll'!$C30),'Rent Roll'!$AA30),MONTH(AK$3)=MONTH('Rent Roll'!$C30)),1,0),0)</f>
        <v>0</v>
      </c>
      <c r="AL276" s="567">
        <f>IFERROR(IF(AND(NOT(YEAR(AL$3)&lt;=YEAR('Rent Roll'!$C30)+'Rent Roll'!$AB30-1),MOD(YEAR(AL$3),'Rent Roll'!$AA30)=MOD(YEAR('Rent Roll'!$C30),'Rent Roll'!$AA30),MONTH(AL$3)=MONTH('Rent Roll'!$C30)),1,0),0)</f>
        <v>0</v>
      </c>
      <c r="AM276" s="567">
        <f>IFERROR(IF(AND(NOT(YEAR(AM$3)&lt;=YEAR('Rent Roll'!$C30)+'Rent Roll'!$AB30-1),MOD(YEAR(AM$3),'Rent Roll'!$AA30)=MOD(YEAR('Rent Roll'!$C30),'Rent Roll'!$AA30),MONTH(AM$3)=MONTH('Rent Roll'!$C30)),1,0),0)</f>
        <v>0</v>
      </c>
      <c r="AN276" s="567">
        <f>IFERROR(IF(AND(NOT(YEAR(AN$3)&lt;=YEAR('Rent Roll'!$C30)+'Rent Roll'!$AB30-1),MOD(YEAR(AN$3),'Rent Roll'!$AA30)=MOD(YEAR('Rent Roll'!$C30),'Rent Roll'!$AA30),MONTH(AN$3)=MONTH('Rent Roll'!$C30)),1,0),0)</f>
        <v>0</v>
      </c>
      <c r="AO276" s="567">
        <f>IFERROR(IF(AND(NOT(YEAR(AO$3)&lt;=YEAR('Rent Roll'!$C30)+'Rent Roll'!$AB30-1),MOD(YEAR(AO$3),'Rent Roll'!$AA30)=MOD(YEAR('Rent Roll'!$C30),'Rent Roll'!$AA30),MONTH(AO$3)=MONTH('Rent Roll'!$C30)),1,0),0)</f>
        <v>0</v>
      </c>
      <c r="AP276" s="767">
        <f>IFERROR(IF(AND(NOT(YEAR(AP$3)&lt;=YEAR('Rent Roll'!$C30)+'Rent Roll'!$AB30-1),MOD(YEAR(AP$3),'Rent Roll'!$AA30)=MOD(YEAR('Rent Roll'!$C30),'Rent Roll'!$AA30),MONTH(AP$3)=MONTH('Rent Roll'!$C30)),1,0),0)</f>
        <v>0</v>
      </c>
      <c r="AQ276" s="768">
        <f>IFERROR(IF(AND(NOT(YEAR(AQ$3)&lt;=YEAR('Rent Roll'!$C30)+'Rent Roll'!$AB30-1),MOD(YEAR(AQ$3),'Rent Roll'!$AA30)=MOD(YEAR('Rent Roll'!$C30),'Rent Roll'!$AA30),MONTH(AQ$3)=MONTH('Rent Roll'!$C30)),1,0),0)</f>
        <v>0</v>
      </c>
      <c r="AR276" s="567">
        <f>IFERROR(IF(AND(NOT(YEAR(AR$3)&lt;=YEAR('Rent Roll'!$C30)+'Rent Roll'!$AB30-1),MOD(YEAR(AR$3),'Rent Roll'!$AA30)=MOD(YEAR('Rent Roll'!$C30),'Rent Roll'!$AA30),MONTH(AR$3)=MONTH('Rent Roll'!$C30)),1,0),0)</f>
        <v>0</v>
      </c>
      <c r="AS276" s="567">
        <f>IFERROR(IF(AND(NOT(YEAR(AS$3)&lt;=YEAR('Rent Roll'!$C30)+'Rent Roll'!$AB30-1),MOD(YEAR(AS$3),'Rent Roll'!$AA30)=MOD(YEAR('Rent Roll'!$C30),'Rent Roll'!$AA30),MONTH(AS$3)=MONTH('Rent Roll'!$C30)),1,0),0)</f>
        <v>0</v>
      </c>
      <c r="AT276" s="567">
        <f>IFERROR(IF(AND(NOT(YEAR(AT$3)&lt;=YEAR('Rent Roll'!$C30)+'Rent Roll'!$AB30-1),MOD(YEAR(AT$3),'Rent Roll'!$AA30)=MOD(YEAR('Rent Roll'!$C30),'Rent Roll'!$AA30),MONTH(AT$3)=MONTH('Rent Roll'!$C30)),1,0),0)</f>
        <v>0</v>
      </c>
      <c r="AU276" s="567">
        <f>IFERROR(IF(AND(NOT(YEAR(AU$3)&lt;=YEAR('Rent Roll'!$C30)+'Rent Roll'!$AB30-1),MOD(YEAR(AU$3),'Rent Roll'!$AA30)=MOD(YEAR('Rent Roll'!$C30),'Rent Roll'!$AA30),MONTH(AU$3)=MONTH('Rent Roll'!$C30)),1,0),0)</f>
        <v>0</v>
      </c>
      <c r="AV276" s="567">
        <f>IFERROR(IF(AND(NOT(YEAR(AV$3)&lt;=YEAR('Rent Roll'!$C30)+'Rent Roll'!$AB30-1),MOD(YEAR(AV$3),'Rent Roll'!$AA30)=MOD(YEAR('Rent Roll'!$C30),'Rent Roll'!$AA30),MONTH(AV$3)=MONTH('Rent Roll'!$C30)),1,0),0)</f>
        <v>0</v>
      </c>
      <c r="AW276" s="567">
        <f>IFERROR(IF(AND(NOT(YEAR(AW$3)&lt;=YEAR('Rent Roll'!$C30)+'Rent Roll'!$AB30-1),MOD(YEAR(AW$3),'Rent Roll'!$AA30)=MOD(YEAR('Rent Roll'!$C30),'Rent Roll'!$AA30),MONTH(AW$3)=MONTH('Rent Roll'!$C30)),1,0),0)</f>
        <v>0</v>
      </c>
      <c r="AX276" s="567">
        <f>IFERROR(IF(AND(NOT(YEAR(AX$3)&lt;=YEAR('Rent Roll'!$C30)+'Rent Roll'!$AB30-1),MOD(YEAR(AX$3),'Rent Roll'!$AA30)=MOD(YEAR('Rent Roll'!$C30),'Rent Roll'!$AA30),MONTH(AX$3)=MONTH('Rent Roll'!$C30)),1,0),0)</f>
        <v>0</v>
      </c>
      <c r="AY276" s="567">
        <f>IFERROR(IF(AND(NOT(YEAR(AY$3)&lt;=YEAR('Rent Roll'!$C30)+'Rent Roll'!$AB30-1),MOD(YEAR(AY$3),'Rent Roll'!$AA30)=MOD(YEAR('Rent Roll'!$C30),'Rent Roll'!$AA30),MONTH(AY$3)=MONTH('Rent Roll'!$C30)),1,0),0)</f>
        <v>0</v>
      </c>
      <c r="AZ276" s="567">
        <f>IFERROR(IF(AND(NOT(YEAR(AZ$3)&lt;=YEAR('Rent Roll'!$C30)+'Rent Roll'!$AB30-1),MOD(YEAR(AZ$3),'Rent Roll'!$AA30)=MOD(YEAR('Rent Roll'!$C30),'Rent Roll'!$AA30),MONTH(AZ$3)=MONTH('Rent Roll'!$C30)),1,0),0)</f>
        <v>0</v>
      </c>
      <c r="BA276" s="567">
        <f>IFERROR(IF(AND(NOT(YEAR(BA$3)&lt;=YEAR('Rent Roll'!$C30)+'Rent Roll'!$AB30-1),MOD(YEAR(BA$3),'Rent Roll'!$AA30)=MOD(YEAR('Rent Roll'!$C30),'Rent Roll'!$AA30),MONTH(BA$3)=MONTH('Rent Roll'!$C30)),1,0),0)</f>
        <v>0</v>
      </c>
      <c r="BB276" s="767">
        <f>IFERROR(IF(AND(NOT(YEAR(BB$3)&lt;=YEAR('Rent Roll'!$C30)+'Rent Roll'!$AB30-1),MOD(YEAR(BB$3),'Rent Roll'!$AA30)=MOD(YEAR('Rent Roll'!$C30),'Rent Roll'!$AA30),MONTH(BB$3)=MONTH('Rent Roll'!$C30)),1,0),0)</f>
        <v>0</v>
      </c>
      <c r="BC276" s="768">
        <f>IFERROR(IF(AND(NOT(YEAR(BC$3)&lt;=YEAR('Rent Roll'!$C30)+'Rent Roll'!$AB30-1),MOD(YEAR(BC$3),'Rent Roll'!$AA30)=MOD(YEAR('Rent Roll'!$C30),'Rent Roll'!$AA30),MONTH(BC$3)=MONTH('Rent Roll'!$C30)),1,0),0)</f>
        <v>0</v>
      </c>
      <c r="BD276" s="567">
        <f>IFERROR(IF(AND(NOT(YEAR(BD$3)&lt;=YEAR('Rent Roll'!$C30)+'Rent Roll'!$AB30-1),MOD(YEAR(BD$3),'Rent Roll'!$AA30)=MOD(YEAR('Rent Roll'!$C30),'Rent Roll'!$AA30),MONTH(BD$3)=MONTH('Rent Roll'!$C30)),1,0),0)</f>
        <v>0</v>
      </c>
      <c r="BE276" s="567">
        <f>IFERROR(IF(AND(NOT(YEAR(BE$3)&lt;=YEAR('Rent Roll'!$C30)+'Rent Roll'!$AB30-1),MOD(YEAR(BE$3),'Rent Roll'!$AA30)=MOD(YEAR('Rent Roll'!$C30),'Rent Roll'!$AA30),MONTH(BE$3)=MONTH('Rent Roll'!$C30)),1,0),0)</f>
        <v>0</v>
      </c>
      <c r="BF276" s="567">
        <f>IFERROR(IF(AND(NOT(YEAR(BF$3)&lt;=YEAR('Rent Roll'!$C30)+'Rent Roll'!$AB30-1),MOD(YEAR(BF$3),'Rent Roll'!$AA30)=MOD(YEAR('Rent Roll'!$C30),'Rent Roll'!$AA30),MONTH(BF$3)=MONTH('Rent Roll'!$C30)),1,0),0)</f>
        <v>0</v>
      </c>
      <c r="BG276" s="567">
        <f>IFERROR(IF(AND(NOT(YEAR(BG$3)&lt;=YEAR('Rent Roll'!$C30)+'Rent Roll'!$AB30-1),MOD(YEAR(BG$3),'Rent Roll'!$AA30)=MOD(YEAR('Rent Roll'!$C30),'Rent Roll'!$AA30),MONTH(BG$3)=MONTH('Rent Roll'!$C30)),1,0),0)</f>
        <v>0</v>
      </c>
      <c r="BH276" s="567">
        <f>IFERROR(IF(AND(NOT(YEAR(BH$3)&lt;=YEAR('Rent Roll'!$C30)+'Rent Roll'!$AB30-1),MOD(YEAR(BH$3),'Rent Roll'!$AA30)=MOD(YEAR('Rent Roll'!$C30),'Rent Roll'!$AA30),MONTH(BH$3)=MONTH('Rent Roll'!$C30)),1,0),0)</f>
        <v>0</v>
      </c>
      <c r="BI276" s="567">
        <f>IFERROR(IF(AND(NOT(YEAR(BI$3)&lt;=YEAR('Rent Roll'!$C30)+'Rent Roll'!$AB30-1),MOD(YEAR(BI$3),'Rent Roll'!$AA30)=MOD(YEAR('Rent Roll'!$C30),'Rent Roll'!$AA30),MONTH(BI$3)=MONTH('Rent Roll'!$C30)),1,0),0)</f>
        <v>0</v>
      </c>
      <c r="BJ276" s="567">
        <f>IFERROR(IF(AND(NOT(YEAR(BJ$3)&lt;=YEAR('Rent Roll'!$C30)+'Rent Roll'!$AB30-1),MOD(YEAR(BJ$3),'Rent Roll'!$AA30)=MOD(YEAR('Rent Roll'!$C30),'Rent Roll'!$AA30),MONTH(BJ$3)=MONTH('Rent Roll'!$C30)),1,0),0)</f>
        <v>0</v>
      </c>
      <c r="BK276" s="567">
        <f>IFERROR(IF(AND(NOT(YEAR(BK$3)&lt;=YEAR('Rent Roll'!$C30)+'Rent Roll'!$AB30-1),MOD(YEAR(BK$3),'Rent Roll'!$AA30)=MOD(YEAR('Rent Roll'!$C30),'Rent Roll'!$AA30),MONTH(BK$3)=MONTH('Rent Roll'!$C30)),1,0),0)</f>
        <v>0</v>
      </c>
      <c r="BL276" s="567">
        <f>IFERROR(IF(AND(NOT(YEAR(BL$3)&lt;=YEAR('Rent Roll'!$C30)+'Rent Roll'!$AB30-1),MOD(YEAR(BL$3),'Rent Roll'!$AA30)=MOD(YEAR('Rent Roll'!$C30),'Rent Roll'!$AA30),MONTH(BL$3)=MONTH('Rent Roll'!$C30)),1,0),0)</f>
        <v>0</v>
      </c>
      <c r="BM276" s="567">
        <f>IFERROR(IF(AND(NOT(YEAR(BM$3)&lt;=YEAR('Rent Roll'!$C30)+'Rent Roll'!$AB30-1),MOD(YEAR(BM$3),'Rent Roll'!$AA30)=MOD(YEAR('Rent Roll'!$C30),'Rent Roll'!$AA30),MONTH(BM$3)=MONTH('Rent Roll'!$C30)),1,0),0)</f>
        <v>0</v>
      </c>
      <c r="BN276" s="767">
        <f>IFERROR(IF(AND(NOT(YEAR(BN$3)&lt;=YEAR('Rent Roll'!$C30)+'Rent Roll'!$AB30-1),MOD(YEAR(BN$3),'Rent Roll'!$AA30)=MOD(YEAR('Rent Roll'!$C30),'Rent Roll'!$AA30),MONTH(BN$3)=MONTH('Rent Roll'!$C30)),1,0),0)</f>
        <v>0</v>
      </c>
      <c r="BO276" s="768">
        <f>IFERROR(IF(AND(NOT(YEAR(BO$3)&lt;=YEAR('Rent Roll'!$C30)+'Rent Roll'!$AB30-1),MOD(YEAR(BO$3),'Rent Roll'!$AA30)=MOD(YEAR('Rent Roll'!$C30),'Rent Roll'!$AA30),MONTH(BO$3)=MONTH('Rent Roll'!$C30)),1,0),0)</f>
        <v>0</v>
      </c>
      <c r="BP276" s="567">
        <f>IFERROR(IF(AND(NOT(YEAR(BP$3)&lt;=YEAR('Rent Roll'!$C30)+'Rent Roll'!$AB30-1),MOD(YEAR(BP$3),'Rent Roll'!$AA30)=MOD(YEAR('Rent Roll'!$C30),'Rent Roll'!$AA30),MONTH(BP$3)=MONTH('Rent Roll'!$C30)),1,0),0)</f>
        <v>0</v>
      </c>
      <c r="BQ276" s="567">
        <f>IFERROR(IF(AND(NOT(YEAR(BQ$3)&lt;=YEAR('Rent Roll'!$C30)+'Rent Roll'!$AB30-1),MOD(YEAR(BQ$3),'Rent Roll'!$AA30)=MOD(YEAR('Rent Roll'!$C30),'Rent Roll'!$AA30),MONTH(BQ$3)=MONTH('Rent Roll'!$C30)),1,0),0)</f>
        <v>0</v>
      </c>
      <c r="BR276" s="567">
        <f>IFERROR(IF(AND(NOT(YEAR(BR$3)&lt;=YEAR('Rent Roll'!$C30)+'Rent Roll'!$AB30-1),MOD(YEAR(BR$3),'Rent Roll'!$AA30)=MOD(YEAR('Rent Roll'!$C30),'Rent Roll'!$AA30),MONTH(BR$3)=MONTH('Rent Roll'!$C30)),1,0),0)</f>
        <v>0</v>
      </c>
      <c r="BS276" s="567">
        <f>IFERROR(IF(AND(NOT(YEAR(BS$3)&lt;=YEAR('Rent Roll'!$C30)+'Rent Roll'!$AB30-1),MOD(YEAR(BS$3),'Rent Roll'!$AA30)=MOD(YEAR('Rent Roll'!$C30),'Rent Roll'!$AA30),MONTH(BS$3)=MONTH('Rent Roll'!$C30)),1,0),0)</f>
        <v>0</v>
      </c>
      <c r="BT276" s="567">
        <f>IFERROR(IF(AND(NOT(YEAR(BT$3)&lt;=YEAR('Rent Roll'!$C30)+'Rent Roll'!$AB30-1),MOD(YEAR(BT$3),'Rent Roll'!$AA30)=MOD(YEAR('Rent Roll'!$C30),'Rent Roll'!$AA30),MONTH(BT$3)=MONTH('Rent Roll'!$C30)),1,0),0)</f>
        <v>0</v>
      </c>
      <c r="BU276" s="567">
        <f>IFERROR(IF(AND(NOT(YEAR(BU$3)&lt;=YEAR('Rent Roll'!$C30)+'Rent Roll'!$AB30-1),MOD(YEAR(BU$3),'Rent Roll'!$AA30)=MOD(YEAR('Rent Roll'!$C30),'Rent Roll'!$AA30),MONTH(BU$3)=MONTH('Rent Roll'!$C30)),1,0),0)</f>
        <v>0</v>
      </c>
      <c r="BV276" s="567">
        <f>IFERROR(IF(AND(NOT(YEAR(BV$3)&lt;=YEAR('Rent Roll'!$C30)+'Rent Roll'!$AB30-1),MOD(YEAR(BV$3),'Rent Roll'!$AA30)=MOD(YEAR('Rent Roll'!$C30),'Rent Roll'!$AA30),MONTH(BV$3)=MONTH('Rent Roll'!$C30)),1,0),0)</f>
        <v>0</v>
      </c>
      <c r="BW276" s="567">
        <f>IFERROR(IF(AND(NOT(YEAR(BW$3)&lt;=YEAR('Rent Roll'!$C30)+'Rent Roll'!$AB30-1),MOD(YEAR(BW$3),'Rent Roll'!$AA30)=MOD(YEAR('Rent Roll'!$C30),'Rent Roll'!$AA30),MONTH(BW$3)=MONTH('Rent Roll'!$C30)),1,0),0)</f>
        <v>0</v>
      </c>
      <c r="BX276" s="567">
        <f>IFERROR(IF(AND(NOT(YEAR(BX$3)&lt;=YEAR('Rent Roll'!$C30)+'Rent Roll'!$AB30-1),MOD(YEAR(BX$3),'Rent Roll'!$AA30)=MOD(YEAR('Rent Roll'!$C30),'Rent Roll'!$AA30),MONTH(BX$3)=MONTH('Rent Roll'!$C30)),1,0),0)</f>
        <v>0</v>
      </c>
      <c r="BY276" s="567">
        <f>IFERROR(IF(AND(NOT(YEAR(BY$3)&lt;=YEAR('Rent Roll'!$C30)+'Rent Roll'!$AB30-1),MOD(YEAR(BY$3),'Rent Roll'!$AA30)=MOD(YEAR('Rent Roll'!$C30),'Rent Roll'!$AA30),MONTH(BY$3)=MONTH('Rent Roll'!$C30)),1,0),0)</f>
        <v>0</v>
      </c>
      <c r="BZ276" s="767">
        <f>IFERROR(IF(AND(NOT(YEAR(BZ$3)&lt;=YEAR('Rent Roll'!$C30)+'Rent Roll'!$AB30-1),MOD(YEAR(BZ$3),'Rent Roll'!$AA30)=MOD(YEAR('Rent Roll'!$C30),'Rent Roll'!$AA30),MONTH(BZ$3)=MONTH('Rent Roll'!$C30)),1,0),0)</f>
        <v>0</v>
      </c>
      <c r="CA276" s="768">
        <f>IFERROR(IF(AND(NOT(YEAR(CA$3)&lt;=YEAR('Rent Roll'!$C30)+'Rent Roll'!$AB30-1),MOD(YEAR(CA$3),'Rent Roll'!$AA30)=MOD(YEAR('Rent Roll'!$C30),'Rent Roll'!$AA30),MONTH(CA$3)=MONTH('Rent Roll'!$C30)),1,0),0)</f>
        <v>0</v>
      </c>
      <c r="CB276" s="567">
        <f>IFERROR(IF(AND(NOT(YEAR(CB$3)&lt;=YEAR('Rent Roll'!$C30)+'Rent Roll'!$AB30-1),MOD(YEAR(CB$3),'Rent Roll'!$AA30)=MOD(YEAR('Rent Roll'!$C30),'Rent Roll'!$AA30),MONTH(CB$3)=MONTH('Rent Roll'!$C30)),1,0),0)</f>
        <v>0</v>
      </c>
      <c r="CC276" s="567">
        <f>IFERROR(IF(AND(NOT(YEAR(CC$3)&lt;=YEAR('Rent Roll'!$C30)+'Rent Roll'!$AB30-1),MOD(YEAR(CC$3),'Rent Roll'!$AA30)=MOD(YEAR('Rent Roll'!$C30),'Rent Roll'!$AA30),MONTH(CC$3)=MONTH('Rent Roll'!$C30)),1,0),0)</f>
        <v>0</v>
      </c>
      <c r="CD276" s="567">
        <f>IFERROR(IF(AND(NOT(YEAR(CD$3)&lt;=YEAR('Rent Roll'!$C30)+'Rent Roll'!$AB30-1),MOD(YEAR(CD$3),'Rent Roll'!$AA30)=MOD(YEAR('Rent Roll'!$C30),'Rent Roll'!$AA30),MONTH(CD$3)=MONTH('Rent Roll'!$C30)),1,0),0)</f>
        <v>0</v>
      </c>
      <c r="CE276" s="567">
        <f>IFERROR(IF(AND(NOT(YEAR(CE$3)&lt;=YEAR('Rent Roll'!$C30)+'Rent Roll'!$AB30-1),MOD(YEAR(CE$3),'Rent Roll'!$AA30)=MOD(YEAR('Rent Roll'!$C30),'Rent Roll'!$AA30),MONTH(CE$3)=MONTH('Rent Roll'!$C30)),1,0),0)</f>
        <v>0</v>
      </c>
      <c r="CF276" s="567">
        <f>IFERROR(IF(AND(NOT(YEAR(CF$3)&lt;=YEAR('Rent Roll'!$C30)+'Rent Roll'!$AB30-1),MOD(YEAR(CF$3),'Rent Roll'!$AA30)=MOD(YEAR('Rent Roll'!$C30),'Rent Roll'!$AA30),MONTH(CF$3)=MONTH('Rent Roll'!$C30)),1,0),0)</f>
        <v>0</v>
      </c>
      <c r="CG276" s="567">
        <f>IFERROR(IF(AND(NOT(YEAR(CG$3)&lt;=YEAR('Rent Roll'!$C30)+'Rent Roll'!$AB30-1),MOD(YEAR(CG$3),'Rent Roll'!$AA30)=MOD(YEAR('Rent Roll'!$C30),'Rent Roll'!$AA30),MONTH(CG$3)=MONTH('Rent Roll'!$C30)),1,0),0)</f>
        <v>0</v>
      </c>
      <c r="CH276" s="567">
        <f>IFERROR(IF(AND(NOT(YEAR(CH$3)&lt;=YEAR('Rent Roll'!$C30)+'Rent Roll'!$AB30-1),MOD(YEAR(CH$3),'Rent Roll'!$AA30)=MOD(YEAR('Rent Roll'!$C30),'Rent Roll'!$AA30),MONTH(CH$3)=MONTH('Rent Roll'!$C30)),1,0),0)</f>
        <v>0</v>
      </c>
      <c r="CI276" s="567">
        <f>IFERROR(IF(AND(NOT(YEAR(CI$3)&lt;=YEAR('Rent Roll'!$C30)+'Rent Roll'!$AB30-1),MOD(YEAR(CI$3),'Rent Roll'!$AA30)=MOD(YEAR('Rent Roll'!$C30),'Rent Roll'!$AA30),MONTH(CI$3)=MONTH('Rent Roll'!$C30)),1,0),0)</f>
        <v>0</v>
      </c>
      <c r="CJ276" s="567">
        <f>IFERROR(IF(AND(NOT(YEAR(CJ$3)&lt;=YEAR('Rent Roll'!$C30)+'Rent Roll'!$AB30-1),MOD(YEAR(CJ$3),'Rent Roll'!$AA30)=MOD(YEAR('Rent Roll'!$C30),'Rent Roll'!$AA30),MONTH(CJ$3)=MONTH('Rent Roll'!$C30)),1,0),0)</f>
        <v>0</v>
      </c>
      <c r="CK276" s="567">
        <f>IFERROR(IF(AND(NOT(YEAR(CK$3)&lt;=YEAR('Rent Roll'!$C30)+'Rent Roll'!$AB30-1),MOD(YEAR(CK$3),'Rent Roll'!$AA30)=MOD(YEAR('Rent Roll'!$C30),'Rent Roll'!$AA30),MONTH(CK$3)=MONTH('Rent Roll'!$C30)),1,0),0)</f>
        <v>0</v>
      </c>
      <c r="CL276" s="767">
        <f>IFERROR(IF(AND(NOT(YEAR(CL$3)&lt;=YEAR('Rent Roll'!$C30)+'Rent Roll'!$AB30-1),MOD(YEAR(CL$3),'Rent Roll'!$AA30)=MOD(YEAR('Rent Roll'!$C30),'Rent Roll'!$AA30),MONTH(CL$3)=MONTH('Rent Roll'!$C30)),1,0),0)</f>
        <v>0</v>
      </c>
      <c r="CM276" s="768">
        <f>IFERROR(IF(AND(NOT(YEAR(CM$3)&lt;=YEAR('Rent Roll'!$C30)+'Rent Roll'!$AB30-1),MOD(YEAR(CM$3),'Rent Roll'!$AA30)=MOD(YEAR('Rent Roll'!$C30),'Rent Roll'!$AA30),MONTH(CM$3)=MONTH('Rent Roll'!$C30)),1,0),0)</f>
        <v>0</v>
      </c>
      <c r="CN276" s="567">
        <f>IFERROR(IF(AND(NOT(YEAR(CN$3)&lt;=YEAR('Rent Roll'!$C30)+'Rent Roll'!$AB30-1),MOD(YEAR(CN$3),'Rent Roll'!$AA30)=MOD(YEAR('Rent Roll'!$C30),'Rent Roll'!$AA30),MONTH(CN$3)=MONTH('Rent Roll'!$C30)),1,0),0)</f>
        <v>0</v>
      </c>
      <c r="CO276" s="567">
        <f>IFERROR(IF(AND(NOT(YEAR(CO$3)&lt;=YEAR('Rent Roll'!$C30)+'Rent Roll'!$AB30-1),MOD(YEAR(CO$3),'Rent Roll'!$AA30)=MOD(YEAR('Rent Roll'!$C30),'Rent Roll'!$AA30),MONTH(CO$3)=MONTH('Rent Roll'!$C30)),1,0),0)</f>
        <v>0</v>
      </c>
      <c r="CP276" s="567">
        <f>IFERROR(IF(AND(NOT(YEAR(CP$3)&lt;=YEAR('Rent Roll'!$C30)+'Rent Roll'!$AB30-1),MOD(YEAR(CP$3),'Rent Roll'!$AA30)=MOD(YEAR('Rent Roll'!$C30),'Rent Roll'!$AA30),MONTH(CP$3)=MONTH('Rent Roll'!$C30)),1,0),0)</f>
        <v>0</v>
      </c>
      <c r="CQ276" s="567">
        <f>IFERROR(IF(AND(NOT(YEAR(CQ$3)&lt;=YEAR('Rent Roll'!$C30)+'Rent Roll'!$AB30-1),MOD(YEAR(CQ$3),'Rent Roll'!$AA30)=MOD(YEAR('Rent Roll'!$C30),'Rent Roll'!$AA30),MONTH(CQ$3)=MONTH('Rent Roll'!$C30)),1,0),0)</f>
        <v>0</v>
      </c>
      <c r="CR276" s="567">
        <f>IFERROR(IF(AND(NOT(YEAR(CR$3)&lt;=YEAR('Rent Roll'!$C30)+'Rent Roll'!$AB30-1),MOD(YEAR(CR$3),'Rent Roll'!$AA30)=MOD(YEAR('Rent Roll'!$C30),'Rent Roll'!$AA30),MONTH(CR$3)=MONTH('Rent Roll'!$C30)),1,0),0)</f>
        <v>0</v>
      </c>
      <c r="CS276" s="567">
        <f>IFERROR(IF(AND(NOT(YEAR(CS$3)&lt;=YEAR('Rent Roll'!$C30)+'Rent Roll'!$AB30-1),MOD(YEAR(CS$3),'Rent Roll'!$AA30)=MOD(YEAR('Rent Roll'!$C30),'Rent Roll'!$AA30),MONTH(CS$3)=MONTH('Rent Roll'!$C30)),1,0),0)</f>
        <v>0</v>
      </c>
      <c r="CT276" s="567">
        <f>IFERROR(IF(AND(NOT(YEAR(CT$3)&lt;=YEAR('Rent Roll'!$C30)+'Rent Roll'!$AB30-1),MOD(YEAR(CT$3),'Rent Roll'!$AA30)=MOD(YEAR('Rent Roll'!$C30),'Rent Roll'!$AA30),MONTH(CT$3)=MONTH('Rent Roll'!$C30)),1,0),0)</f>
        <v>0</v>
      </c>
      <c r="CU276" s="567">
        <f>IFERROR(IF(AND(NOT(YEAR(CU$3)&lt;=YEAR('Rent Roll'!$C30)+'Rent Roll'!$AB30-1),MOD(YEAR(CU$3),'Rent Roll'!$AA30)=MOD(YEAR('Rent Roll'!$C30),'Rent Roll'!$AA30),MONTH(CU$3)=MONTH('Rent Roll'!$C30)),1,0),0)</f>
        <v>0</v>
      </c>
      <c r="CV276" s="567">
        <f>IFERROR(IF(AND(NOT(YEAR(CV$3)&lt;=YEAR('Rent Roll'!$C30)+'Rent Roll'!$AB30-1),MOD(YEAR(CV$3),'Rent Roll'!$AA30)=MOD(YEAR('Rent Roll'!$C30),'Rent Roll'!$AA30),MONTH(CV$3)=MONTH('Rent Roll'!$C30)),1,0),0)</f>
        <v>0</v>
      </c>
      <c r="CW276" s="567">
        <f>IFERROR(IF(AND(NOT(YEAR(CW$3)&lt;=YEAR('Rent Roll'!$C30)+'Rent Roll'!$AB30-1),MOD(YEAR(CW$3),'Rent Roll'!$AA30)=MOD(YEAR('Rent Roll'!$C30),'Rent Roll'!$AA30),MONTH(CW$3)=MONTH('Rent Roll'!$C30)),1,0),0)</f>
        <v>0</v>
      </c>
      <c r="CX276" s="767">
        <f>IFERROR(IF(AND(NOT(YEAR(CX$3)&lt;=YEAR('Rent Roll'!$C30)+'Rent Roll'!$AB30-1),MOD(YEAR(CX$3),'Rent Roll'!$AA30)=MOD(YEAR('Rent Roll'!$C30),'Rent Roll'!$AA30),MONTH(CX$3)=MONTH('Rent Roll'!$C30)),1,0),0)</f>
        <v>0</v>
      </c>
      <c r="CY276" s="768">
        <f>IFERROR(IF(AND(NOT(YEAR(CY$3)&lt;=YEAR('Rent Roll'!$C30)+'Rent Roll'!$AB30-1),MOD(YEAR(CY$3),'Rent Roll'!$AA30)=MOD(YEAR('Rent Roll'!$C30),'Rent Roll'!$AA30),MONTH(CY$3)=MONTH('Rent Roll'!$C30)),1,0),0)</f>
        <v>0</v>
      </c>
      <c r="CZ276" s="567">
        <f>IFERROR(IF(AND(NOT(YEAR(CZ$3)&lt;=YEAR('Rent Roll'!$C30)+'Rent Roll'!$AB30-1),MOD(YEAR(CZ$3),'Rent Roll'!$AA30)=MOD(YEAR('Rent Roll'!$C30),'Rent Roll'!$AA30),MONTH(CZ$3)=MONTH('Rent Roll'!$C30)),1,0),0)</f>
        <v>0</v>
      </c>
      <c r="DA276" s="567">
        <f>IFERROR(IF(AND(NOT(YEAR(DA$3)&lt;=YEAR('Rent Roll'!$C30)+'Rent Roll'!$AB30-1),MOD(YEAR(DA$3),'Rent Roll'!$AA30)=MOD(YEAR('Rent Roll'!$C30),'Rent Roll'!$AA30),MONTH(DA$3)=MONTH('Rent Roll'!$C30)),1,0),0)</f>
        <v>0</v>
      </c>
      <c r="DB276" s="567">
        <f>IFERROR(IF(AND(NOT(YEAR(DB$3)&lt;=YEAR('Rent Roll'!$C30)+'Rent Roll'!$AB30-1),MOD(YEAR(DB$3),'Rent Roll'!$AA30)=MOD(YEAR('Rent Roll'!$C30),'Rent Roll'!$AA30),MONTH(DB$3)=MONTH('Rent Roll'!$C30)),1,0),0)</f>
        <v>0</v>
      </c>
      <c r="DC276" s="567">
        <f>IFERROR(IF(AND(NOT(YEAR(DC$3)&lt;=YEAR('Rent Roll'!$C30)+'Rent Roll'!$AB30-1),MOD(YEAR(DC$3),'Rent Roll'!$AA30)=MOD(YEAR('Rent Roll'!$C30),'Rent Roll'!$AA30),MONTH(DC$3)=MONTH('Rent Roll'!$C30)),1,0),0)</f>
        <v>0</v>
      </c>
      <c r="DD276" s="567">
        <f>IFERROR(IF(AND(NOT(YEAR(DD$3)&lt;=YEAR('Rent Roll'!$C30)+'Rent Roll'!$AB30-1),MOD(YEAR(DD$3),'Rent Roll'!$AA30)=MOD(YEAR('Rent Roll'!$C30),'Rent Roll'!$AA30),MONTH(DD$3)=MONTH('Rent Roll'!$C30)),1,0),0)</f>
        <v>0</v>
      </c>
      <c r="DE276" s="567">
        <f>IFERROR(IF(AND(NOT(YEAR(DE$3)&lt;=YEAR('Rent Roll'!$C30)+'Rent Roll'!$AB30-1),MOD(YEAR(DE$3),'Rent Roll'!$AA30)=MOD(YEAR('Rent Roll'!$C30),'Rent Roll'!$AA30),MONTH(DE$3)=MONTH('Rent Roll'!$C30)),1,0),0)</f>
        <v>0</v>
      </c>
      <c r="DF276" s="567">
        <f>IFERROR(IF(AND(NOT(YEAR(DF$3)&lt;=YEAR('Rent Roll'!$C30)+'Rent Roll'!$AB30-1),MOD(YEAR(DF$3),'Rent Roll'!$AA30)=MOD(YEAR('Rent Roll'!$C30),'Rent Roll'!$AA30),MONTH(DF$3)=MONTH('Rent Roll'!$C30)),1,0),0)</f>
        <v>0</v>
      </c>
      <c r="DG276" s="567">
        <f>IFERROR(IF(AND(NOT(YEAR(DG$3)&lt;=YEAR('Rent Roll'!$C30)+'Rent Roll'!$AB30-1),MOD(YEAR(DG$3),'Rent Roll'!$AA30)=MOD(YEAR('Rent Roll'!$C30),'Rent Roll'!$AA30),MONTH(DG$3)=MONTH('Rent Roll'!$C30)),1,0),0)</f>
        <v>0</v>
      </c>
      <c r="DH276" s="567">
        <f>IFERROR(IF(AND(NOT(YEAR(DH$3)&lt;=YEAR('Rent Roll'!$C30)+'Rent Roll'!$AB30-1),MOD(YEAR(DH$3),'Rent Roll'!$AA30)=MOD(YEAR('Rent Roll'!$C30),'Rent Roll'!$AA30),MONTH(DH$3)=MONTH('Rent Roll'!$C30)),1,0),0)</f>
        <v>0</v>
      </c>
      <c r="DI276" s="567">
        <f>IFERROR(IF(AND(NOT(YEAR(DI$3)&lt;=YEAR('Rent Roll'!$C30)+'Rent Roll'!$AB30-1),MOD(YEAR(DI$3),'Rent Roll'!$AA30)=MOD(YEAR('Rent Roll'!$C30),'Rent Roll'!$AA30),MONTH(DI$3)=MONTH('Rent Roll'!$C30)),1,0),0)</f>
        <v>0</v>
      </c>
      <c r="DJ276" s="767">
        <f>IFERROR(IF(AND(NOT(YEAR(DJ$3)&lt;=YEAR('Rent Roll'!$C30)+'Rent Roll'!$AB30-1),MOD(YEAR(DJ$3),'Rent Roll'!$AA30)=MOD(YEAR('Rent Roll'!$C30),'Rent Roll'!$AA30),MONTH(DJ$3)=MONTH('Rent Roll'!$C30)),1,0),0)</f>
        <v>0</v>
      </c>
      <c r="DK276" s="768">
        <f>IFERROR(IF(AND(NOT(YEAR(DK$3)&lt;=YEAR('Rent Roll'!$C30)+'Rent Roll'!$AB30-1),MOD(YEAR(DK$3),'Rent Roll'!$AA30)=MOD(YEAR('Rent Roll'!$C30),'Rent Roll'!$AA30),MONTH(DK$3)=MONTH('Rent Roll'!$C30)),1,0),0)</f>
        <v>0</v>
      </c>
      <c r="DL276" s="567">
        <f>IFERROR(IF(AND(NOT(YEAR(DL$3)&lt;=YEAR('Rent Roll'!$C30)+'Rent Roll'!$AB30-1),MOD(YEAR(DL$3),'Rent Roll'!$AA30)=MOD(YEAR('Rent Roll'!$C30),'Rent Roll'!$AA30),MONTH(DL$3)=MONTH('Rent Roll'!$C30)),1,0),0)</f>
        <v>0</v>
      </c>
      <c r="DM276" s="567">
        <f>IFERROR(IF(AND(NOT(YEAR(DM$3)&lt;=YEAR('Rent Roll'!$C30)+'Rent Roll'!$AB30-1),MOD(YEAR(DM$3),'Rent Roll'!$AA30)=MOD(YEAR('Rent Roll'!$C30),'Rent Roll'!$AA30),MONTH(DM$3)=MONTH('Rent Roll'!$C30)),1,0),0)</f>
        <v>0</v>
      </c>
      <c r="DN276" s="567">
        <f>IFERROR(IF(AND(NOT(YEAR(DN$3)&lt;=YEAR('Rent Roll'!$C30)+'Rent Roll'!$AB30-1),MOD(YEAR(DN$3),'Rent Roll'!$AA30)=MOD(YEAR('Rent Roll'!$C30),'Rent Roll'!$AA30),MONTH(DN$3)=MONTH('Rent Roll'!$C30)),1,0),0)</f>
        <v>0</v>
      </c>
      <c r="DO276" s="567">
        <f>IFERROR(IF(AND(NOT(YEAR(DO$3)&lt;=YEAR('Rent Roll'!$C30)+'Rent Roll'!$AB30-1),MOD(YEAR(DO$3),'Rent Roll'!$AA30)=MOD(YEAR('Rent Roll'!$C30),'Rent Roll'!$AA30),MONTH(DO$3)=MONTH('Rent Roll'!$C30)),1,0),0)</f>
        <v>0</v>
      </c>
      <c r="DP276" s="567">
        <f>IFERROR(IF(AND(NOT(YEAR(DP$3)&lt;=YEAR('Rent Roll'!$C30)+'Rent Roll'!$AB30-1),MOD(YEAR(DP$3),'Rent Roll'!$AA30)=MOD(YEAR('Rent Roll'!$C30),'Rent Roll'!$AA30),MONTH(DP$3)=MONTH('Rent Roll'!$C30)),1,0),0)</f>
        <v>0</v>
      </c>
      <c r="DQ276" s="567">
        <f>IFERROR(IF(AND(NOT(YEAR(DQ$3)&lt;=YEAR('Rent Roll'!$C30)+'Rent Roll'!$AB30-1),MOD(YEAR(DQ$3),'Rent Roll'!$AA30)=MOD(YEAR('Rent Roll'!$C30),'Rent Roll'!$AA30),MONTH(DQ$3)=MONTH('Rent Roll'!$C30)),1,0),0)</f>
        <v>0</v>
      </c>
      <c r="DR276" s="567">
        <f>IFERROR(IF(AND(NOT(YEAR(DR$3)&lt;=YEAR('Rent Roll'!$C30)+'Rent Roll'!$AB30-1),MOD(YEAR(DR$3),'Rent Roll'!$AA30)=MOD(YEAR('Rent Roll'!$C30),'Rent Roll'!$AA30),MONTH(DR$3)=MONTH('Rent Roll'!$C30)),1,0),0)</f>
        <v>0</v>
      </c>
      <c r="DS276" s="567">
        <f>IFERROR(IF(AND(NOT(YEAR(DS$3)&lt;=YEAR('Rent Roll'!$C30)+'Rent Roll'!$AB30-1),MOD(YEAR(DS$3),'Rent Roll'!$AA30)=MOD(YEAR('Rent Roll'!$C30),'Rent Roll'!$AA30),MONTH(DS$3)=MONTH('Rent Roll'!$C30)),1,0),0)</f>
        <v>0</v>
      </c>
      <c r="DT276" s="567">
        <f>IFERROR(IF(AND(NOT(YEAR(DT$3)&lt;=YEAR('Rent Roll'!$C30)+'Rent Roll'!$AB30-1),MOD(YEAR(DT$3),'Rent Roll'!$AA30)=MOD(YEAR('Rent Roll'!$C30),'Rent Roll'!$AA30),MONTH(DT$3)=MONTH('Rent Roll'!$C30)),1,0),0)</f>
        <v>0</v>
      </c>
      <c r="DU276" s="567">
        <f>IFERROR(IF(AND(NOT(YEAR(DU$3)&lt;=YEAR('Rent Roll'!$C30)+'Rent Roll'!$AB30-1),MOD(YEAR(DU$3),'Rent Roll'!$AA30)=MOD(YEAR('Rent Roll'!$C30),'Rent Roll'!$AA30),MONTH(DU$3)=MONTH('Rent Roll'!$C30)),1,0),0)</f>
        <v>0</v>
      </c>
      <c r="DV276" s="567">
        <f>IFERROR(IF(AND(NOT(YEAR(DV$3)&lt;=YEAR('Rent Roll'!$C30)+'Rent Roll'!$AB30-1),MOD(YEAR(DV$3),'Rent Roll'!$AA30)=MOD(YEAR('Rent Roll'!$C30),'Rent Roll'!$AA30),MONTH(DV$3)=MONTH('Rent Roll'!$C30)),1,0),0)</f>
        <v>0</v>
      </c>
    </row>
    <row r="277" spans="1:126" s="568" customFormat="1" ht="12" customHeight="1" outlineLevel="1" x14ac:dyDescent="0.4">
      <c r="A277" s="732"/>
      <c r="B277" s="564">
        <f>'Rent Roll'!$B31</f>
        <v>0</v>
      </c>
      <c r="C277" s="566"/>
      <c r="D277" s="566"/>
      <c r="E277" s="566"/>
      <c r="F277" s="778">
        <f>IFERROR(IF(AND(NOT(YEAR(F$3)&lt;=YEAR('Rent Roll'!$C31)+'Rent Roll'!$AB31-1),MOD(YEAR(F$3),'Rent Roll'!$AA31)=MOD(YEAR('Rent Roll'!$C31),'Rent Roll'!$AA31),MONTH(F$3)=MONTH('Rent Roll'!$C31)),1,0),0)</f>
        <v>0</v>
      </c>
      <c r="G277" s="768">
        <f>IFERROR(IF(AND(NOT(YEAR(G$3)&lt;=YEAR('Rent Roll'!$C31)+'Rent Roll'!$AB31-1),MOD(YEAR(G$3),'Rent Roll'!$AA31)=MOD(YEAR('Rent Roll'!$C31),'Rent Roll'!$AA31),MONTH(G$3)=MONTH('Rent Roll'!$C31)),1,0),0)</f>
        <v>0</v>
      </c>
      <c r="H277" s="567">
        <f>IFERROR(IF(AND(NOT(YEAR(H$3)&lt;=YEAR('Rent Roll'!$C31)+'Rent Roll'!$AB31-1),MOD(YEAR(H$3),'Rent Roll'!$AA31)=MOD(YEAR('Rent Roll'!$C31),'Rent Roll'!$AA31),MONTH(H$3)=MONTH('Rent Roll'!$C31)),1,0),0)</f>
        <v>0</v>
      </c>
      <c r="I277" s="567">
        <f>IFERROR(IF(AND(NOT(YEAR(I$3)&lt;=YEAR('Rent Roll'!$C31)+'Rent Roll'!$AB31-1),MOD(YEAR(I$3),'Rent Roll'!$AA31)=MOD(YEAR('Rent Roll'!$C31),'Rent Roll'!$AA31),MONTH(I$3)=MONTH('Rent Roll'!$C31)),1,0),0)</f>
        <v>0</v>
      </c>
      <c r="J277" s="567">
        <f>IFERROR(IF(AND(NOT(YEAR(J$3)&lt;=YEAR('Rent Roll'!$C31)+'Rent Roll'!$AB31-1),MOD(YEAR(J$3),'Rent Roll'!$AA31)=MOD(YEAR('Rent Roll'!$C31),'Rent Roll'!$AA31),MONTH(J$3)=MONTH('Rent Roll'!$C31)),1,0),0)</f>
        <v>0</v>
      </c>
      <c r="K277" s="567">
        <f>IFERROR(IF(AND(NOT(YEAR(K$3)&lt;=YEAR('Rent Roll'!$C31)+'Rent Roll'!$AB31-1),MOD(YEAR(K$3),'Rent Roll'!$AA31)=MOD(YEAR('Rent Roll'!$C31),'Rent Roll'!$AA31),MONTH(K$3)=MONTH('Rent Roll'!$C31)),1,0),0)</f>
        <v>0</v>
      </c>
      <c r="L277" s="567">
        <f>IFERROR(IF(AND(NOT(YEAR(L$3)&lt;=YEAR('Rent Roll'!$C31)+'Rent Roll'!$AB31-1),MOD(YEAR(L$3),'Rent Roll'!$AA31)=MOD(YEAR('Rent Roll'!$C31),'Rent Roll'!$AA31),MONTH(L$3)=MONTH('Rent Roll'!$C31)),1,0),0)</f>
        <v>0</v>
      </c>
      <c r="M277" s="567">
        <f>IFERROR(IF(AND(NOT(YEAR(M$3)&lt;=YEAR('Rent Roll'!$C31)+'Rent Roll'!$AB31-1),MOD(YEAR(M$3),'Rent Roll'!$AA31)=MOD(YEAR('Rent Roll'!$C31),'Rent Roll'!$AA31),MONTH(M$3)=MONTH('Rent Roll'!$C31)),1,0),0)</f>
        <v>0</v>
      </c>
      <c r="N277" s="567">
        <f>IFERROR(IF(AND(NOT(YEAR(N$3)&lt;=YEAR('Rent Roll'!$C31)+'Rent Roll'!$AB31-1),MOD(YEAR(N$3),'Rent Roll'!$AA31)=MOD(YEAR('Rent Roll'!$C31),'Rent Roll'!$AA31),MONTH(N$3)=MONTH('Rent Roll'!$C31)),1,0),0)</f>
        <v>0</v>
      </c>
      <c r="O277" s="567">
        <f>IFERROR(IF(AND(NOT(YEAR(O$3)&lt;=YEAR('Rent Roll'!$C31)+'Rent Roll'!$AB31-1),MOD(YEAR(O$3),'Rent Roll'!$AA31)=MOD(YEAR('Rent Roll'!$C31),'Rent Roll'!$AA31),MONTH(O$3)=MONTH('Rent Roll'!$C31)),1,0),0)</f>
        <v>0</v>
      </c>
      <c r="P277" s="567">
        <f>IFERROR(IF(AND(NOT(YEAR(P$3)&lt;=YEAR('Rent Roll'!$C31)+'Rent Roll'!$AB31-1),MOD(YEAR(P$3),'Rent Roll'!$AA31)=MOD(YEAR('Rent Roll'!$C31),'Rent Roll'!$AA31),MONTH(P$3)=MONTH('Rent Roll'!$C31)),1,0),0)</f>
        <v>0</v>
      </c>
      <c r="Q277" s="567">
        <f>IFERROR(IF(AND(NOT(YEAR(Q$3)&lt;=YEAR('Rent Roll'!$C31)+'Rent Roll'!$AB31-1),MOD(YEAR(Q$3),'Rent Roll'!$AA31)=MOD(YEAR('Rent Roll'!$C31),'Rent Roll'!$AA31),MONTH(Q$3)=MONTH('Rent Roll'!$C31)),1,0),0)</f>
        <v>0</v>
      </c>
      <c r="R277" s="767">
        <f>IFERROR(IF(AND(NOT(YEAR(R$3)&lt;=YEAR('Rent Roll'!$C31)+'Rent Roll'!$AB31-1),MOD(YEAR(R$3),'Rent Roll'!$AA31)=MOD(YEAR('Rent Roll'!$C31),'Rent Roll'!$AA31),MONTH(R$3)=MONTH('Rent Roll'!$C31)),1,0),0)</f>
        <v>0</v>
      </c>
      <c r="S277" s="768">
        <f>IFERROR(IF(AND(NOT(YEAR(S$3)&lt;=YEAR('Rent Roll'!$C31)+'Rent Roll'!$AB31-1),MOD(YEAR(S$3),'Rent Roll'!$AA31)=MOD(YEAR('Rent Roll'!$C31),'Rent Roll'!$AA31),MONTH(S$3)=MONTH('Rent Roll'!$C31)),1,0),0)</f>
        <v>0</v>
      </c>
      <c r="T277" s="567">
        <f>IFERROR(IF(AND(NOT(YEAR(T$3)&lt;=YEAR('Rent Roll'!$C31)+'Rent Roll'!$AB31-1),MOD(YEAR(T$3),'Rent Roll'!$AA31)=MOD(YEAR('Rent Roll'!$C31),'Rent Roll'!$AA31),MONTH(T$3)=MONTH('Rent Roll'!$C31)),1,0),0)</f>
        <v>0</v>
      </c>
      <c r="U277" s="567">
        <f>IFERROR(IF(AND(NOT(YEAR(U$3)&lt;=YEAR('Rent Roll'!$C31)+'Rent Roll'!$AB31-1),MOD(YEAR(U$3),'Rent Roll'!$AA31)=MOD(YEAR('Rent Roll'!$C31),'Rent Roll'!$AA31),MONTH(U$3)=MONTH('Rent Roll'!$C31)),1,0),0)</f>
        <v>0</v>
      </c>
      <c r="V277" s="567">
        <f>IFERROR(IF(AND(NOT(YEAR(V$3)&lt;=YEAR('Rent Roll'!$C31)+'Rent Roll'!$AB31-1),MOD(YEAR(V$3),'Rent Roll'!$AA31)=MOD(YEAR('Rent Roll'!$C31),'Rent Roll'!$AA31),MONTH(V$3)=MONTH('Rent Roll'!$C31)),1,0),0)</f>
        <v>0</v>
      </c>
      <c r="W277" s="567">
        <f>IFERROR(IF(AND(NOT(YEAR(W$3)&lt;=YEAR('Rent Roll'!$C31)+'Rent Roll'!$AB31-1),MOD(YEAR(W$3),'Rent Roll'!$AA31)=MOD(YEAR('Rent Roll'!$C31),'Rent Roll'!$AA31),MONTH(W$3)=MONTH('Rent Roll'!$C31)),1,0),0)</f>
        <v>0</v>
      </c>
      <c r="X277" s="567">
        <f>IFERROR(IF(AND(NOT(YEAR(X$3)&lt;=YEAR('Rent Roll'!$C31)+'Rent Roll'!$AB31-1),MOD(YEAR(X$3),'Rent Roll'!$AA31)=MOD(YEAR('Rent Roll'!$C31),'Rent Roll'!$AA31),MONTH(X$3)=MONTH('Rent Roll'!$C31)),1,0),0)</f>
        <v>0</v>
      </c>
      <c r="Y277" s="567">
        <f>IFERROR(IF(AND(NOT(YEAR(Y$3)&lt;=YEAR('Rent Roll'!$C31)+'Rent Roll'!$AB31-1),MOD(YEAR(Y$3),'Rent Roll'!$AA31)=MOD(YEAR('Rent Roll'!$C31),'Rent Roll'!$AA31),MONTH(Y$3)=MONTH('Rent Roll'!$C31)),1,0),0)</f>
        <v>0</v>
      </c>
      <c r="Z277" s="567">
        <f>IFERROR(IF(AND(NOT(YEAR(Z$3)&lt;=YEAR('Rent Roll'!$C31)+'Rent Roll'!$AB31-1),MOD(YEAR(Z$3),'Rent Roll'!$AA31)=MOD(YEAR('Rent Roll'!$C31),'Rent Roll'!$AA31),MONTH(Z$3)=MONTH('Rent Roll'!$C31)),1,0),0)</f>
        <v>0</v>
      </c>
      <c r="AA277" s="567">
        <f>IFERROR(IF(AND(NOT(YEAR(AA$3)&lt;=YEAR('Rent Roll'!$C31)+'Rent Roll'!$AB31-1),MOD(YEAR(AA$3),'Rent Roll'!$AA31)=MOD(YEAR('Rent Roll'!$C31),'Rent Roll'!$AA31),MONTH(AA$3)=MONTH('Rent Roll'!$C31)),1,0),0)</f>
        <v>0</v>
      </c>
      <c r="AB277" s="567">
        <f>IFERROR(IF(AND(NOT(YEAR(AB$3)&lt;=YEAR('Rent Roll'!$C31)+'Rent Roll'!$AB31-1),MOD(YEAR(AB$3),'Rent Roll'!$AA31)=MOD(YEAR('Rent Roll'!$C31),'Rent Roll'!$AA31),MONTH(AB$3)=MONTH('Rent Roll'!$C31)),1,0),0)</f>
        <v>0</v>
      </c>
      <c r="AC277" s="567">
        <f>IFERROR(IF(AND(NOT(YEAR(AC$3)&lt;=YEAR('Rent Roll'!$C31)+'Rent Roll'!$AB31-1),MOD(YEAR(AC$3),'Rent Roll'!$AA31)=MOD(YEAR('Rent Roll'!$C31),'Rent Roll'!$AA31),MONTH(AC$3)=MONTH('Rent Roll'!$C31)),1,0),0)</f>
        <v>0</v>
      </c>
      <c r="AD277" s="767">
        <f>IFERROR(IF(AND(NOT(YEAR(AD$3)&lt;=YEAR('Rent Roll'!$C31)+'Rent Roll'!$AB31-1),MOD(YEAR(AD$3),'Rent Roll'!$AA31)=MOD(YEAR('Rent Roll'!$C31),'Rent Roll'!$AA31),MONTH(AD$3)=MONTH('Rent Roll'!$C31)),1,0),0)</f>
        <v>0</v>
      </c>
      <c r="AE277" s="768">
        <f>IFERROR(IF(AND(NOT(YEAR(AE$3)&lt;=YEAR('Rent Roll'!$C31)+'Rent Roll'!$AB31-1),MOD(YEAR(AE$3),'Rent Roll'!$AA31)=MOD(YEAR('Rent Roll'!$C31),'Rent Roll'!$AA31),MONTH(AE$3)=MONTH('Rent Roll'!$C31)),1,0),0)</f>
        <v>0</v>
      </c>
      <c r="AF277" s="567">
        <f>IFERROR(IF(AND(NOT(YEAR(AF$3)&lt;=YEAR('Rent Roll'!$C31)+'Rent Roll'!$AB31-1),MOD(YEAR(AF$3),'Rent Roll'!$AA31)=MOD(YEAR('Rent Roll'!$C31),'Rent Roll'!$AA31),MONTH(AF$3)=MONTH('Rent Roll'!$C31)),1,0),0)</f>
        <v>0</v>
      </c>
      <c r="AG277" s="567">
        <f>IFERROR(IF(AND(NOT(YEAR(AG$3)&lt;=YEAR('Rent Roll'!$C31)+'Rent Roll'!$AB31-1),MOD(YEAR(AG$3),'Rent Roll'!$AA31)=MOD(YEAR('Rent Roll'!$C31),'Rent Roll'!$AA31),MONTH(AG$3)=MONTH('Rent Roll'!$C31)),1,0),0)</f>
        <v>0</v>
      </c>
      <c r="AH277" s="567">
        <f>IFERROR(IF(AND(NOT(YEAR(AH$3)&lt;=YEAR('Rent Roll'!$C31)+'Rent Roll'!$AB31-1),MOD(YEAR(AH$3),'Rent Roll'!$AA31)=MOD(YEAR('Rent Roll'!$C31),'Rent Roll'!$AA31),MONTH(AH$3)=MONTH('Rent Roll'!$C31)),1,0),0)</f>
        <v>0</v>
      </c>
      <c r="AI277" s="567">
        <f>IFERROR(IF(AND(NOT(YEAR(AI$3)&lt;=YEAR('Rent Roll'!$C31)+'Rent Roll'!$AB31-1),MOD(YEAR(AI$3),'Rent Roll'!$AA31)=MOD(YEAR('Rent Roll'!$C31),'Rent Roll'!$AA31),MONTH(AI$3)=MONTH('Rent Roll'!$C31)),1,0),0)</f>
        <v>0</v>
      </c>
      <c r="AJ277" s="567">
        <f>IFERROR(IF(AND(NOT(YEAR(AJ$3)&lt;=YEAR('Rent Roll'!$C31)+'Rent Roll'!$AB31-1),MOD(YEAR(AJ$3),'Rent Roll'!$AA31)=MOD(YEAR('Rent Roll'!$C31),'Rent Roll'!$AA31),MONTH(AJ$3)=MONTH('Rent Roll'!$C31)),1,0),0)</f>
        <v>0</v>
      </c>
      <c r="AK277" s="567">
        <f>IFERROR(IF(AND(NOT(YEAR(AK$3)&lt;=YEAR('Rent Roll'!$C31)+'Rent Roll'!$AB31-1),MOD(YEAR(AK$3),'Rent Roll'!$AA31)=MOD(YEAR('Rent Roll'!$C31),'Rent Roll'!$AA31),MONTH(AK$3)=MONTH('Rent Roll'!$C31)),1,0),0)</f>
        <v>0</v>
      </c>
      <c r="AL277" s="567">
        <f>IFERROR(IF(AND(NOT(YEAR(AL$3)&lt;=YEAR('Rent Roll'!$C31)+'Rent Roll'!$AB31-1),MOD(YEAR(AL$3),'Rent Roll'!$AA31)=MOD(YEAR('Rent Roll'!$C31),'Rent Roll'!$AA31),MONTH(AL$3)=MONTH('Rent Roll'!$C31)),1,0),0)</f>
        <v>0</v>
      </c>
      <c r="AM277" s="567">
        <f>IFERROR(IF(AND(NOT(YEAR(AM$3)&lt;=YEAR('Rent Roll'!$C31)+'Rent Roll'!$AB31-1),MOD(YEAR(AM$3),'Rent Roll'!$AA31)=MOD(YEAR('Rent Roll'!$C31),'Rent Roll'!$AA31),MONTH(AM$3)=MONTH('Rent Roll'!$C31)),1,0),0)</f>
        <v>0</v>
      </c>
      <c r="AN277" s="567">
        <f>IFERROR(IF(AND(NOT(YEAR(AN$3)&lt;=YEAR('Rent Roll'!$C31)+'Rent Roll'!$AB31-1),MOD(YEAR(AN$3),'Rent Roll'!$AA31)=MOD(YEAR('Rent Roll'!$C31),'Rent Roll'!$AA31),MONTH(AN$3)=MONTH('Rent Roll'!$C31)),1,0),0)</f>
        <v>0</v>
      </c>
      <c r="AO277" s="567">
        <f>IFERROR(IF(AND(NOT(YEAR(AO$3)&lt;=YEAR('Rent Roll'!$C31)+'Rent Roll'!$AB31-1),MOD(YEAR(AO$3),'Rent Roll'!$AA31)=MOD(YEAR('Rent Roll'!$C31),'Rent Roll'!$AA31),MONTH(AO$3)=MONTH('Rent Roll'!$C31)),1,0),0)</f>
        <v>0</v>
      </c>
      <c r="AP277" s="767">
        <f>IFERROR(IF(AND(NOT(YEAR(AP$3)&lt;=YEAR('Rent Roll'!$C31)+'Rent Roll'!$AB31-1),MOD(YEAR(AP$3),'Rent Roll'!$AA31)=MOD(YEAR('Rent Roll'!$C31),'Rent Roll'!$AA31),MONTH(AP$3)=MONTH('Rent Roll'!$C31)),1,0),0)</f>
        <v>0</v>
      </c>
      <c r="AQ277" s="768">
        <f>IFERROR(IF(AND(NOT(YEAR(AQ$3)&lt;=YEAR('Rent Roll'!$C31)+'Rent Roll'!$AB31-1),MOD(YEAR(AQ$3),'Rent Roll'!$AA31)=MOD(YEAR('Rent Roll'!$C31),'Rent Roll'!$AA31),MONTH(AQ$3)=MONTH('Rent Roll'!$C31)),1,0),0)</f>
        <v>0</v>
      </c>
      <c r="AR277" s="567">
        <f>IFERROR(IF(AND(NOT(YEAR(AR$3)&lt;=YEAR('Rent Roll'!$C31)+'Rent Roll'!$AB31-1),MOD(YEAR(AR$3),'Rent Roll'!$AA31)=MOD(YEAR('Rent Roll'!$C31),'Rent Roll'!$AA31),MONTH(AR$3)=MONTH('Rent Roll'!$C31)),1,0),0)</f>
        <v>0</v>
      </c>
      <c r="AS277" s="567">
        <f>IFERROR(IF(AND(NOT(YEAR(AS$3)&lt;=YEAR('Rent Roll'!$C31)+'Rent Roll'!$AB31-1),MOD(YEAR(AS$3),'Rent Roll'!$AA31)=MOD(YEAR('Rent Roll'!$C31),'Rent Roll'!$AA31),MONTH(AS$3)=MONTH('Rent Roll'!$C31)),1,0),0)</f>
        <v>0</v>
      </c>
      <c r="AT277" s="567">
        <f>IFERROR(IF(AND(NOT(YEAR(AT$3)&lt;=YEAR('Rent Roll'!$C31)+'Rent Roll'!$AB31-1),MOD(YEAR(AT$3),'Rent Roll'!$AA31)=MOD(YEAR('Rent Roll'!$C31),'Rent Roll'!$AA31),MONTH(AT$3)=MONTH('Rent Roll'!$C31)),1,0),0)</f>
        <v>0</v>
      </c>
      <c r="AU277" s="567">
        <f>IFERROR(IF(AND(NOT(YEAR(AU$3)&lt;=YEAR('Rent Roll'!$C31)+'Rent Roll'!$AB31-1),MOD(YEAR(AU$3),'Rent Roll'!$AA31)=MOD(YEAR('Rent Roll'!$C31),'Rent Roll'!$AA31),MONTH(AU$3)=MONTH('Rent Roll'!$C31)),1,0),0)</f>
        <v>0</v>
      </c>
      <c r="AV277" s="567">
        <f>IFERROR(IF(AND(NOT(YEAR(AV$3)&lt;=YEAR('Rent Roll'!$C31)+'Rent Roll'!$AB31-1),MOD(YEAR(AV$3),'Rent Roll'!$AA31)=MOD(YEAR('Rent Roll'!$C31),'Rent Roll'!$AA31),MONTH(AV$3)=MONTH('Rent Roll'!$C31)),1,0),0)</f>
        <v>0</v>
      </c>
      <c r="AW277" s="567">
        <f>IFERROR(IF(AND(NOT(YEAR(AW$3)&lt;=YEAR('Rent Roll'!$C31)+'Rent Roll'!$AB31-1),MOD(YEAR(AW$3),'Rent Roll'!$AA31)=MOD(YEAR('Rent Roll'!$C31),'Rent Roll'!$AA31),MONTH(AW$3)=MONTH('Rent Roll'!$C31)),1,0),0)</f>
        <v>0</v>
      </c>
      <c r="AX277" s="567">
        <f>IFERROR(IF(AND(NOT(YEAR(AX$3)&lt;=YEAR('Rent Roll'!$C31)+'Rent Roll'!$AB31-1),MOD(YEAR(AX$3),'Rent Roll'!$AA31)=MOD(YEAR('Rent Roll'!$C31),'Rent Roll'!$AA31),MONTH(AX$3)=MONTH('Rent Roll'!$C31)),1,0),0)</f>
        <v>0</v>
      </c>
      <c r="AY277" s="567">
        <f>IFERROR(IF(AND(NOT(YEAR(AY$3)&lt;=YEAR('Rent Roll'!$C31)+'Rent Roll'!$AB31-1),MOD(YEAR(AY$3),'Rent Roll'!$AA31)=MOD(YEAR('Rent Roll'!$C31),'Rent Roll'!$AA31),MONTH(AY$3)=MONTH('Rent Roll'!$C31)),1,0),0)</f>
        <v>0</v>
      </c>
      <c r="AZ277" s="567">
        <f>IFERROR(IF(AND(NOT(YEAR(AZ$3)&lt;=YEAR('Rent Roll'!$C31)+'Rent Roll'!$AB31-1),MOD(YEAR(AZ$3),'Rent Roll'!$AA31)=MOD(YEAR('Rent Roll'!$C31),'Rent Roll'!$AA31),MONTH(AZ$3)=MONTH('Rent Roll'!$C31)),1,0),0)</f>
        <v>0</v>
      </c>
      <c r="BA277" s="567">
        <f>IFERROR(IF(AND(NOT(YEAR(BA$3)&lt;=YEAR('Rent Roll'!$C31)+'Rent Roll'!$AB31-1),MOD(YEAR(BA$3),'Rent Roll'!$AA31)=MOD(YEAR('Rent Roll'!$C31),'Rent Roll'!$AA31),MONTH(BA$3)=MONTH('Rent Roll'!$C31)),1,0),0)</f>
        <v>0</v>
      </c>
      <c r="BB277" s="767">
        <f>IFERROR(IF(AND(NOT(YEAR(BB$3)&lt;=YEAR('Rent Roll'!$C31)+'Rent Roll'!$AB31-1),MOD(YEAR(BB$3),'Rent Roll'!$AA31)=MOD(YEAR('Rent Roll'!$C31),'Rent Roll'!$AA31),MONTH(BB$3)=MONTH('Rent Roll'!$C31)),1,0),0)</f>
        <v>0</v>
      </c>
      <c r="BC277" s="768">
        <f>IFERROR(IF(AND(NOT(YEAR(BC$3)&lt;=YEAR('Rent Roll'!$C31)+'Rent Roll'!$AB31-1),MOD(YEAR(BC$3),'Rent Roll'!$AA31)=MOD(YEAR('Rent Roll'!$C31),'Rent Roll'!$AA31),MONTH(BC$3)=MONTH('Rent Roll'!$C31)),1,0),0)</f>
        <v>0</v>
      </c>
      <c r="BD277" s="567">
        <f>IFERROR(IF(AND(NOT(YEAR(BD$3)&lt;=YEAR('Rent Roll'!$C31)+'Rent Roll'!$AB31-1),MOD(YEAR(BD$3),'Rent Roll'!$AA31)=MOD(YEAR('Rent Roll'!$C31),'Rent Roll'!$AA31),MONTH(BD$3)=MONTH('Rent Roll'!$C31)),1,0),0)</f>
        <v>0</v>
      </c>
      <c r="BE277" s="567">
        <f>IFERROR(IF(AND(NOT(YEAR(BE$3)&lt;=YEAR('Rent Roll'!$C31)+'Rent Roll'!$AB31-1),MOD(YEAR(BE$3),'Rent Roll'!$AA31)=MOD(YEAR('Rent Roll'!$C31),'Rent Roll'!$AA31),MONTH(BE$3)=MONTH('Rent Roll'!$C31)),1,0),0)</f>
        <v>0</v>
      </c>
      <c r="BF277" s="567">
        <f>IFERROR(IF(AND(NOT(YEAR(BF$3)&lt;=YEAR('Rent Roll'!$C31)+'Rent Roll'!$AB31-1),MOD(YEAR(BF$3),'Rent Roll'!$AA31)=MOD(YEAR('Rent Roll'!$C31),'Rent Roll'!$AA31),MONTH(BF$3)=MONTH('Rent Roll'!$C31)),1,0),0)</f>
        <v>0</v>
      </c>
      <c r="BG277" s="567">
        <f>IFERROR(IF(AND(NOT(YEAR(BG$3)&lt;=YEAR('Rent Roll'!$C31)+'Rent Roll'!$AB31-1),MOD(YEAR(BG$3),'Rent Roll'!$AA31)=MOD(YEAR('Rent Roll'!$C31),'Rent Roll'!$AA31),MONTH(BG$3)=MONTH('Rent Roll'!$C31)),1,0),0)</f>
        <v>0</v>
      </c>
      <c r="BH277" s="567">
        <f>IFERROR(IF(AND(NOT(YEAR(BH$3)&lt;=YEAR('Rent Roll'!$C31)+'Rent Roll'!$AB31-1),MOD(YEAR(BH$3),'Rent Roll'!$AA31)=MOD(YEAR('Rent Roll'!$C31),'Rent Roll'!$AA31),MONTH(BH$3)=MONTH('Rent Roll'!$C31)),1,0),0)</f>
        <v>0</v>
      </c>
      <c r="BI277" s="567">
        <f>IFERROR(IF(AND(NOT(YEAR(BI$3)&lt;=YEAR('Rent Roll'!$C31)+'Rent Roll'!$AB31-1),MOD(YEAR(BI$3),'Rent Roll'!$AA31)=MOD(YEAR('Rent Roll'!$C31),'Rent Roll'!$AA31),MONTH(BI$3)=MONTH('Rent Roll'!$C31)),1,0),0)</f>
        <v>0</v>
      </c>
      <c r="BJ277" s="567">
        <f>IFERROR(IF(AND(NOT(YEAR(BJ$3)&lt;=YEAR('Rent Roll'!$C31)+'Rent Roll'!$AB31-1),MOD(YEAR(BJ$3),'Rent Roll'!$AA31)=MOD(YEAR('Rent Roll'!$C31),'Rent Roll'!$AA31),MONTH(BJ$3)=MONTH('Rent Roll'!$C31)),1,0),0)</f>
        <v>0</v>
      </c>
      <c r="BK277" s="567">
        <f>IFERROR(IF(AND(NOT(YEAR(BK$3)&lt;=YEAR('Rent Roll'!$C31)+'Rent Roll'!$AB31-1),MOD(YEAR(BK$3),'Rent Roll'!$AA31)=MOD(YEAR('Rent Roll'!$C31),'Rent Roll'!$AA31),MONTH(BK$3)=MONTH('Rent Roll'!$C31)),1,0),0)</f>
        <v>0</v>
      </c>
      <c r="BL277" s="567">
        <f>IFERROR(IF(AND(NOT(YEAR(BL$3)&lt;=YEAR('Rent Roll'!$C31)+'Rent Roll'!$AB31-1),MOD(YEAR(BL$3),'Rent Roll'!$AA31)=MOD(YEAR('Rent Roll'!$C31),'Rent Roll'!$AA31),MONTH(BL$3)=MONTH('Rent Roll'!$C31)),1,0),0)</f>
        <v>0</v>
      </c>
      <c r="BM277" s="567">
        <f>IFERROR(IF(AND(NOT(YEAR(BM$3)&lt;=YEAR('Rent Roll'!$C31)+'Rent Roll'!$AB31-1),MOD(YEAR(BM$3),'Rent Roll'!$AA31)=MOD(YEAR('Rent Roll'!$C31),'Rent Roll'!$AA31),MONTH(BM$3)=MONTH('Rent Roll'!$C31)),1,0),0)</f>
        <v>0</v>
      </c>
      <c r="BN277" s="767">
        <f>IFERROR(IF(AND(NOT(YEAR(BN$3)&lt;=YEAR('Rent Roll'!$C31)+'Rent Roll'!$AB31-1),MOD(YEAR(BN$3),'Rent Roll'!$AA31)=MOD(YEAR('Rent Roll'!$C31),'Rent Roll'!$AA31),MONTH(BN$3)=MONTH('Rent Roll'!$C31)),1,0),0)</f>
        <v>0</v>
      </c>
      <c r="BO277" s="768">
        <f>IFERROR(IF(AND(NOT(YEAR(BO$3)&lt;=YEAR('Rent Roll'!$C31)+'Rent Roll'!$AB31-1),MOD(YEAR(BO$3),'Rent Roll'!$AA31)=MOD(YEAR('Rent Roll'!$C31),'Rent Roll'!$AA31),MONTH(BO$3)=MONTH('Rent Roll'!$C31)),1,0),0)</f>
        <v>0</v>
      </c>
      <c r="BP277" s="567">
        <f>IFERROR(IF(AND(NOT(YEAR(BP$3)&lt;=YEAR('Rent Roll'!$C31)+'Rent Roll'!$AB31-1),MOD(YEAR(BP$3),'Rent Roll'!$AA31)=MOD(YEAR('Rent Roll'!$C31),'Rent Roll'!$AA31),MONTH(BP$3)=MONTH('Rent Roll'!$C31)),1,0),0)</f>
        <v>0</v>
      </c>
      <c r="BQ277" s="567">
        <f>IFERROR(IF(AND(NOT(YEAR(BQ$3)&lt;=YEAR('Rent Roll'!$C31)+'Rent Roll'!$AB31-1),MOD(YEAR(BQ$3),'Rent Roll'!$AA31)=MOD(YEAR('Rent Roll'!$C31),'Rent Roll'!$AA31),MONTH(BQ$3)=MONTH('Rent Roll'!$C31)),1,0),0)</f>
        <v>0</v>
      </c>
      <c r="BR277" s="567">
        <f>IFERROR(IF(AND(NOT(YEAR(BR$3)&lt;=YEAR('Rent Roll'!$C31)+'Rent Roll'!$AB31-1),MOD(YEAR(BR$3),'Rent Roll'!$AA31)=MOD(YEAR('Rent Roll'!$C31),'Rent Roll'!$AA31),MONTH(BR$3)=MONTH('Rent Roll'!$C31)),1,0),0)</f>
        <v>0</v>
      </c>
      <c r="BS277" s="567">
        <f>IFERROR(IF(AND(NOT(YEAR(BS$3)&lt;=YEAR('Rent Roll'!$C31)+'Rent Roll'!$AB31-1),MOD(YEAR(BS$3),'Rent Roll'!$AA31)=MOD(YEAR('Rent Roll'!$C31),'Rent Roll'!$AA31),MONTH(BS$3)=MONTH('Rent Roll'!$C31)),1,0),0)</f>
        <v>0</v>
      </c>
      <c r="BT277" s="567">
        <f>IFERROR(IF(AND(NOT(YEAR(BT$3)&lt;=YEAR('Rent Roll'!$C31)+'Rent Roll'!$AB31-1),MOD(YEAR(BT$3),'Rent Roll'!$AA31)=MOD(YEAR('Rent Roll'!$C31),'Rent Roll'!$AA31),MONTH(BT$3)=MONTH('Rent Roll'!$C31)),1,0),0)</f>
        <v>0</v>
      </c>
      <c r="BU277" s="567">
        <f>IFERROR(IF(AND(NOT(YEAR(BU$3)&lt;=YEAR('Rent Roll'!$C31)+'Rent Roll'!$AB31-1),MOD(YEAR(BU$3),'Rent Roll'!$AA31)=MOD(YEAR('Rent Roll'!$C31),'Rent Roll'!$AA31),MONTH(BU$3)=MONTH('Rent Roll'!$C31)),1,0),0)</f>
        <v>0</v>
      </c>
      <c r="BV277" s="567">
        <f>IFERROR(IF(AND(NOT(YEAR(BV$3)&lt;=YEAR('Rent Roll'!$C31)+'Rent Roll'!$AB31-1),MOD(YEAR(BV$3),'Rent Roll'!$AA31)=MOD(YEAR('Rent Roll'!$C31),'Rent Roll'!$AA31),MONTH(BV$3)=MONTH('Rent Roll'!$C31)),1,0),0)</f>
        <v>0</v>
      </c>
      <c r="BW277" s="567">
        <f>IFERROR(IF(AND(NOT(YEAR(BW$3)&lt;=YEAR('Rent Roll'!$C31)+'Rent Roll'!$AB31-1),MOD(YEAR(BW$3),'Rent Roll'!$AA31)=MOD(YEAR('Rent Roll'!$C31),'Rent Roll'!$AA31),MONTH(BW$3)=MONTH('Rent Roll'!$C31)),1,0),0)</f>
        <v>0</v>
      </c>
      <c r="BX277" s="567">
        <f>IFERROR(IF(AND(NOT(YEAR(BX$3)&lt;=YEAR('Rent Roll'!$C31)+'Rent Roll'!$AB31-1),MOD(YEAR(BX$3),'Rent Roll'!$AA31)=MOD(YEAR('Rent Roll'!$C31),'Rent Roll'!$AA31),MONTH(BX$3)=MONTH('Rent Roll'!$C31)),1,0),0)</f>
        <v>0</v>
      </c>
      <c r="BY277" s="567">
        <f>IFERROR(IF(AND(NOT(YEAR(BY$3)&lt;=YEAR('Rent Roll'!$C31)+'Rent Roll'!$AB31-1),MOD(YEAR(BY$3),'Rent Roll'!$AA31)=MOD(YEAR('Rent Roll'!$C31),'Rent Roll'!$AA31),MONTH(BY$3)=MONTH('Rent Roll'!$C31)),1,0),0)</f>
        <v>0</v>
      </c>
      <c r="BZ277" s="767">
        <f>IFERROR(IF(AND(NOT(YEAR(BZ$3)&lt;=YEAR('Rent Roll'!$C31)+'Rent Roll'!$AB31-1),MOD(YEAR(BZ$3),'Rent Roll'!$AA31)=MOD(YEAR('Rent Roll'!$C31),'Rent Roll'!$AA31),MONTH(BZ$3)=MONTH('Rent Roll'!$C31)),1,0),0)</f>
        <v>0</v>
      </c>
      <c r="CA277" s="768">
        <f>IFERROR(IF(AND(NOT(YEAR(CA$3)&lt;=YEAR('Rent Roll'!$C31)+'Rent Roll'!$AB31-1),MOD(YEAR(CA$3),'Rent Roll'!$AA31)=MOD(YEAR('Rent Roll'!$C31),'Rent Roll'!$AA31),MONTH(CA$3)=MONTH('Rent Roll'!$C31)),1,0),0)</f>
        <v>0</v>
      </c>
      <c r="CB277" s="567">
        <f>IFERROR(IF(AND(NOT(YEAR(CB$3)&lt;=YEAR('Rent Roll'!$C31)+'Rent Roll'!$AB31-1),MOD(YEAR(CB$3),'Rent Roll'!$AA31)=MOD(YEAR('Rent Roll'!$C31),'Rent Roll'!$AA31),MONTH(CB$3)=MONTH('Rent Roll'!$C31)),1,0),0)</f>
        <v>0</v>
      </c>
      <c r="CC277" s="567">
        <f>IFERROR(IF(AND(NOT(YEAR(CC$3)&lt;=YEAR('Rent Roll'!$C31)+'Rent Roll'!$AB31-1),MOD(YEAR(CC$3),'Rent Roll'!$AA31)=MOD(YEAR('Rent Roll'!$C31),'Rent Roll'!$AA31),MONTH(CC$3)=MONTH('Rent Roll'!$C31)),1,0),0)</f>
        <v>0</v>
      </c>
      <c r="CD277" s="567">
        <f>IFERROR(IF(AND(NOT(YEAR(CD$3)&lt;=YEAR('Rent Roll'!$C31)+'Rent Roll'!$AB31-1),MOD(YEAR(CD$3),'Rent Roll'!$AA31)=MOD(YEAR('Rent Roll'!$C31),'Rent Roll'!$AA31),MONTH(CD$3)=MONTH('Rent Roll'!$C31)),1,0),0)</f>
        <v>0</v>
      </c>
      <c r="CE277" s="567">
        <f>IFERROR(IF(AND(NOT(YEAR(CE$3)&lt;=YEAR('Rent Roll'!$C31)+'Rent Roll'!$AB31-1),MOD(YEAR(CE$3),'Rent Roll'!$AA31)=MOD(YEAR('Rent Roll'!$C31),'Rent Roll'!$AA31),MONTH(CE$3)=MONTH('Rent Roll'!$C31)),1,0),0)</f>
        <v>0</v>
      </c>
      <c r="CF277" s="567">
        <f>IFERROR(IF(AND(NOT(YEAR(CF$3)&lt;=YEAR('Rent Roll'!$C31)+'Rent Roll'!$AB31-1),MOD(YEAR(CF$3),'Rent Roll'!$AA31)=MOD(YEAR('Rent Roll'!$C31),'Rent Roll'!$AA31),MONTH(CF$3)=MONTH('Rent Roll'!$C31)),1,0),0)</f>
        <v>0</v>
      </c>
      <c r="CG277" s="567">
        <f>IFERROR(IF(AND(NOT(YEAR(CG$3)&lt;=YEAR('Rent Roll'!$C31)+'Rent Roll'!$AB31-1),MOD(YEAR(CG$3),'Rent Roll'!$AA31)=MOD(YEAR('Rent Roll'!$C31),'Rent Roll'!$AA31),MONTH(CG$3)=MONTH('Rent Roll'!$C31)),1,0),0)</f>
        <v>0</v>
      </c>
      <c r="CH277" s="567">
        <f>IFERROR(IF(AND(NOT(YEAR(CH$3)&lt;=YEAR('Rent Roll'!$C31)+'Rent Roll'!$AB31-1),MOD(YEAR(CH$3),'Rent Roll'!$AA31)=MOD(YEAR('Rent Roll'!$C31),'Rent Roll'!$AA31),MONTH(CH$3)=MONTH('Rent Roll'!$C31)),1,0),0)</f>
        <v>0</v>
      </c>
      <c r="CI277" s="567">
        <f>IFERROR(IF(AND(NOT(YEAR(CI$3)&lt;=YEAR('Rent Roll'!$C31)+'Rent Roll'!$AB31-1),MOD(YEAR(CI$3),'Rent Roll'!$AA31)=MOD(YEAR('Rent Roll'!$C31),'Rent Roll'!$AA31),MONTH(CI$3)=MONTH('Rent Roll'!$C31)),1,0),0)</f>
        <v>0</v>
      </c>
      <c r="CJ277" s="567">
        <f>IFERROR(IF(AND(NOT(YEAR(CJ$3)&lt;=YEAR('Rent Roll'!$C31)+'Rent Roll'!$AB31-1),MOD(YEAR(CJ$3),'Rent Roll'!$AA31)=MOD(YEAR('Rent Roll'!$C31),'Rent Roll'!$AA31),MONTH(CJ$3)=MONTH('Rent Roll'!$C31)),1,0),0)</f>
        <v>0</v>
      </c>
      <c r="CK277" s="567">
        <f>IFERROR(IF(AND(NOT(YEAR(CK$3)&lt;=YEAR('Rent Roll'!$C31)+'Rent Roll'!$AB31-1),MOD(YEAR(CK$3),'Rent Roll'!$AA31)=MOD(YEAR('Rent Roll'!$C31),'Rent Roll'!$AA31),MONTH(CK$3)=MONTH('Rent Roll'!$C31)),1,0),0)</f>
        <v>0</v>
      </c>
      <c r="CL277" s="767">
        <f>IFERROR(IF(AND(NOT(YEAR(CL$3)&lt;=YEAR('Rent Roll'!$C31)+'Rent Roll'!$AB31-1),MOD(YEAR(CL$3),'Rent Roll'!$AA31)=MOD(YEAR('Rent Roll'!$C31),'Rent Roll'!$AA31),MONTH(CL$3)=MONTH('Rent Roll'!$C31)),1,0),0)</f>
        <v>0</v>
      </c>
      <c r="CM277" s="768">
        <f>IFERROR(IF(AND(NOT(YEAR(CM$3)&lt;=YEAR('Rent Roll'!$C31)+'Rent Roll'!$AB31-1),MOD(YEAR(CM$3),'Rent Roll'!$AA31)=MOD(YEAR('Rent Roll'!$C31),'Rent Roll'!$AA31),MONTH(CM$3)=MONTH('Rent Roll'!$C31)),1,0),0)</f>
        <v>0</v>
      </c>
      <c r="CN277" s="567">
        <f>IFERROR(IF(AND(NOT(YEAR(CN$3)&lt;=YEAR('Rent Roll'!$C31)+'Rent Roll'!$AB31-1),MOD(YEAR(CN$3),'Rent Roll'!$AA31)=MOD(YEAR('Rent Roll'!$C31),'Rent Roll'!$AA31),MONTH(CN$3)=MONTH('Rent Roll'!$C31)),1,0),0)</f>
        <v>0</v>
      </c>
      <c r="CO277" s="567">
        <f>IFERROR(IF(AND(NOT(YEAR(CO$3)&lt;=YEAR('Rent Roll'!$C31)+'Rent Roll'!$AB31-1),MOD(YEAR(CO$3),'Rent Roll'!$AA31)=MOD(YEAR('Rent Roll'!$C31),'Rent Roll'!$AA31),MONTH(CO$3)=MONTH('Rent Roll'!$C31)),1,0),0)</f>
        <v>0</v>
      </c>
      <c r="CP277" s="567">
        <f>IFERROR(IF(AND(NOT(YEAR(CP$3)&lt;=YEAR('Rent Roll'!$C31)+'Rent Roll'!$AB31-1),MOD(YEAR(CP$3),'Rent Roll'!$AA31)=MOD(YEAR('Rent Roll'!$C31),'Rent Roll'!$AA31),MONTH(CP$3)=MONTH('Rent Roll'!$C31)),1,0),0)</f>
        <v>0</v>
      </c>
      <c r="CQ277" s="567">
        <f>IFERROR(IF(AND(NOT(YEAR(CQ$3)&lt;=YEAR('Rent Roll'!$C31)+'Rent Roll'!$AB31-1),MOD(YEAR(CQ$3),'Rent Roll'!$AA31)=MOD(YEAR('Rent Roll'!$C31),'Rent Roll'!$AA31),MONTH(CQ$3)=MONTH('Rent Roll'!$C31)),1,0),0)</f>
        <v>0</v>
      </c>
      <c r="CR277" s="567">
        <f>IFERROR(IF(AND(NOT(YEAR(CR$3)&lt;=YEAR('Rent Roll'!$C31)+'Rent Roll'!$AB31-1),MOD(YEAR(CR$3),'Rent Roll'!$AA31)=MOD(YEAR('Rent Roll'!$C31),'Rent Roll'!$AA31),MONTH(CR$3)=MONTH('Rent Roll'!$C31)),1,0),0)</f>
        <v>0</v>
      </c>
      <c r="CS277" s="567">
        <f>IFERROR(IF(AND(NOT(YEAR(CS$3)&lt;=YEAR('Rent Roll'!$C31)+'Rent Roll'!$AB31-1),MOD(YEAR(CS$3),'Rent Roll'!$AA31)=MOD(YEAR('Rent Roll'!$C31),'Rent Roll'!$AA31),MONTH(CS$3)=MONTH('Rent Roll'!$C31)),1,0),0)</f>
        <v>0</v>
      </c>
      <c r="CT277" s="567">
        <f>IFERROR(IF(AND(NOT(YEAR(CT$3)&lt;=YEAR('Rent Roll'!$C31)+'Rent Roll'!$AB31-1),MOD(YEAR(CT$3),'Rent Roll'!$AA31)=MOD(YEAR('Rent Roll'!$C31),'Rent Roll'!$AA31),MONTH(CT$3)=MONTH('Rent Roll'!$C31)),1,0),0)</f>
        <v>0</v>
      </c>
      <c r="CU277" s="567">
        <f>IFERROR(IF(AND(NOT(YEAR(CU$3)&lt;=YEAR('Rent Roll'!$C31)+'Rent Roll'!$AB31-1),MOD(YEAR(CU$3),'Rent Roll'!$AA31)=MOD(YEAR('Rent Roll'!$C31),'Rent Roll'!$AA31),MONTH(CU$3)=MONTH('Rent Roll'!$C31)),1,0),0)</f>
        <v>0</v>
      </c>
      <c r="CV277" s="567">
        <f>IFERROR(IF(AND(NOT(YEAR(CV$3)&lt;=YEAR('Rent Roll'!$C31)+'Rent Roll'!$AB31-1),MOD(YEAR(CV$3),'Rent Roll'!$AA31)=MOD(YEAR('Rent Roll'!$C31),'Rent Roll'!$AA31),MONTH(CV$3)=MONTH('Rent Roll'!$C31)),1,0),0)</f>
        <v>0</v>
      </c>
      <c r="CW277" s="567">
        <f>IFERROR(IF(AND(NOT(YEAR(CW$3)&lt;=YEAR('Rent Roll'!$C31)+'Rent Roll'!$AB31-1),MOD(YEAR(CW$3),'Rent Roll'!$AA31)=MOD(YEAR('Rent Roll'!$C31),'Rent Roll'!$AA31),MONTH(CW$3)=MONTH('Rent Roll'!$C31)),1,0),0)</f>
        <v>0</v>
      </c>
      <c r="CX277" s="767">
        <f>IFERROR(IF(AND(NOT(YEAR(CX$3)&lt;=YEAR('Rent Roll'!$C31)+'Rent Roll'!$AB31-1),MOD(YEAR(CX$3),'Rent Roll'!$AA31)=MOD(YEAR('Rent Roll'!$C31),'Rent Roll'!$AA31),MONTH(CX$3)=MONTH('Rent Roll'!$C31)),1,0),0)</f>
        <v>0</v>
      </c>
      <c r="CY277" s="768">
        <f>IFERROR(IF(AND(NOT(YEAR(CY$3)&lt;=YEAR('Rent Roll'!$C31)+'Rent Roll'!$AB31-1),MOD(YEAR(CY$3),'Rent Roll'!$AA31)=MOD(YEAR('Rent Roll'!$C31),'Rent Roll'!$AA31),MONTH(CY$3)=MONTH('Rent Roll'!$C31)),1,0),0)</f>
        <v>0</v>
      </c>
      <c r="CZ277" s="567">
        <f>IFERROR(IF(AND(NOT(YEAR(CZ$3)&lt;=YEAR('Rent Roll'!$C31)+'Rent Roll'!$AB31-1),MOD(YEAR(CZ$3),'Rent Roll'!$AA31)=MOD(YEAR('Rent Roll'!$C31),'Rent Roll'!$AA31),MONTH(CZ$3)=MONTH('Rent Roll'!$C31)),1,0),0)</f>
        <v>0</v>
      </c>
      <c r="DA277" s="567">
        <f>IFERROR(IF(AND(NOT(YEAR(DA$3)&lt;=YEAR('Rent Roll'!$C31)+'Rent Roll'!$AB31-1),MOD(YEAR(DA$3),'Rent Roll'!$AA31)=MOD(YEAR('Rent Roll'!$C31),'Rent Roll'!$AA31),MONTH(DA$3)=MONTH('Rent Roll'!$C31)),1,0),0)</f>
        <v>0</v>
      </c>
      <c r="DB277" s="567">
        <f>IFERROR(IF(AND(NOT(YEAR(DB$3)&lt;=YEAR('Rent Roll'!$C31)+'Rent Roll'!$AB31-1),MOD(YEAR(DB$3),'Rent Roll'!$AA31)=MOD(YEAR('Rent Roll'!$C31),'Rent Roll'!$AA31),MONTH(DB$3)=MONTH('Rent Roll'!$C31)),1,0),0)</f>
        <v>0</v>
      </c>
      <c r="DC277" s="567">
        <f>IFERROR(IF(AND(NOT(YEAR(DC$3)&lt;=YEAR('Rent Roll'!$C31)+'Rent Roll'!$AB31-1),MOD(YEAR(DC$3),'Rent Roll'!$AA31)=MOD(YEAR('Rent Roll'!$C31),'Rent Roll'!$AA31),MONTH(DC$3)=MONTH('Rent Roll'!$C31)),1,0),0)</f>
        <v>0</v>
      </c>
      <c r="DD277" s="567">
        <f>IFERROR(IF(AND(NOT(YEAR(DD$3)&lt;=YEAR('Rent Roll'!$C31)+'Rent Roll'!$AB31-1),MOD(YEAR(DD$3),'Rent Roll'!$AA31)=MOD(YEAR('Rent Roll'!$C31),'Rent Roll'!$AA31),MONTH(DD$3)=MONTH('Rent Roll'!$C31)),1,0),0)</f>
        <v>0</v>
      </c>
      <c r="DE277" s="567">
        <f>IFERROR(IF(AND(NOT(YEAR(DE$3)&lt;=YEAR('Rent Roll'!$C31)+'Rent Roll'!$AB31-1),MOD(YEAR(DE$3),'Rent Roll'!$AA31)=MOD(YEAR('Rent Roll'!$C31),'Rent Roll'!$AA31),MONTH(DE$3)=MONTH('Rent Roll'!$C31)),1,0),0)</f>
        <v>0</v>
      </c>
      <c r="DF277" s="567">
        <f>IFERROR(IF(AND(NOT(YEAR(DF$3)&lt;=YEAR('Rent Roll'!$C31)+'Rent Roll'!$AB31-1),MOD(YEAR(DF$3),'Rent Roll'!$AA31)=MOD(YEAR('Rent Roll'!$C31),'Rent Roll'!$AA31),MONTH(DF$3)=MONTH('Rent Roll'!$C31)),1,0),0)</f>
        <v>0</v>
      </c>
      <c r="DG277" s="567">
        <f>IFERROR(IF(AND(NOT(YEAR(DG$3)&lt;=YEAR('Rent Roll'!$C31)+'Rent Roll'!$AB31-1),MOD(YEAR(DG$3),'Rent Roll'!$AA31)=MOD(YEAR('Rent Roll'!$C31),'Rent Roll'!$AA31),MONTH(DG$3)=MONTH('Rent Roll'!$C31)),1,0),0)</f>
        <v>0</v>
      </c>
      <c r="DH277" s="567">
        <f>IFERROR(IF(AND(NOT(YEAR(DH$3)&lt;=YEAR('Rent Roll'!$C31)+'Rent Roll'!$AB31-1),MOD(YEAR(DH$3),'Rent Roll'!$AA31)=MOD(YEAR('Rent Roll'!$C31),'Rent Roll'!$AA31),MONTH(DH$3)=MONTH('Rent Roll'!$C31)),1,0),0)</f>
        <v>0</v>
      </c>
      <c r="DI277" s="567">
        <f>IFERROR(IF(AND(NOT(YEAR(DI$3)&lt;=YEAR('Rent Roll'!$C31)+'Rent Roll'!$AB31-1),MOD(YEAR(DI$3),'Rent Roll'!$AA31)=MOD(YEAR('Rent Roll'!$C31),'Rent Roll'!$AA31),MONTH(DI$3)=MONTH('Rent Roll'!$C31)),1,0),0)</f>
        <v>0</v>
      </c>
      <c r="DJ277" s="767">
        <f>IFERROR(IF(AND(NOT(YEAR(DJ$3)&lt;=YEAR('Rent Roll'!$C31)+'Rent Roll'!$AB31-1),MOD(YEAR(DJ$3),'Rent Roll'!$AA31)=MOD(YEAR('Rent Roll'!$C31),'Rent Roll'!$AA31),MONTH(DJ$3)=MONTH('Rent Roll'!$C31)),1,0),0)</f>
        <v>0</v>
      </c>
      <c r="DK277" s="768">
        <f>IFERROR(IF(AND(NOT(YEAR(DK$3)&lt;=YEAR('Rent Roll'!$C31)+'Rent Roll'!$AB31-1),MOD(YEAR(DK$3),'Rent Roll'!$AA31)=MOD(YEAR('Rent Roll'!$C31),'Rent Roll'!$AA31),MONTH(DK$3)=MONTH('Rent Roll'!$C31)),1,0),0)</f>
        <v>0</v>
      </c>
      <c r="DL277" s="567">
        <f>IFERROR(IF(AND(NOT(YEAR(DL$3)&lt;=YEAR('Rent Roll'!$C31)+'Rent Roll'!$AB31-1),MOD(YEAR(DL$3),'Rent Roll'!$AA31)=MOD(YEAR('Rent Roll'!$C31),'Rent Roll'!$AA31),MONTH(DL$3)=MONTH('Rent Roll'!$C31)),1,0),0)</f>
        <v>0</v>
      </c>
      <c r="DM277" s="567">
        <f>IFERROR(IF(AND(NOT(YEAR(DM$3)&lt;=YEAR('Rent Roll'!$C31)+'Rent Roll'!$AB31-1),MOD(YEAR(DM$3),'Rent Roll'!$AA31)=MOD(YEAR('Rent Roll'!$C31),'Rent Roll'!$AA31),MONTH(DM$3)=MONTH('Rent Roll'!$C31)),1,0),0)</f>
        <v>0</v>
      </c>
      <c r="DN277" s="567">
        <f>IFERROR(IF(AND(NOT(YEAR(DN$3)&lt;=YEAR('Rent Roll'!$C31)+'Rent Roll'!$AB31-1),MOD(YEAR(DN$3),'Rent Roll'!$AA31)=MOD(YEAR('Rent Roll'!$C31),'Rent Roll'!$AA31),MONTH(DN$3)=MONTH('Rent Roll'!$C31)),1,0),0)</f>
        <v>0</v>
      </c>
      <c r="DO277" s="567">
        <f>IFERROR(IF(AND(NOT(YEAR(DO$3)&lt;=YEAR('Rent Roll'!$C31)+'Rent Roll'!$AB31-1),MOD(YEAR(DO$3),'Rent Roll'!$AA31)=MOD(YEAR('Rent Roll'!$C31),'Rent Roll'!$AA31),MONTH(DO$3)=MONTH('Rent Roll'!$C31)),1,0),0)</f>
        <v>0</v>
      </c>
      <c r="DP277" s="567">
        <f>IFERROR(IF(AND(NOT(YEAR(DP$3)&lt;=YEAR('Rent Roll'!$C31)+'Rent Roll'!$AB31-1),MOD(YEAR(DP$3),'Rent Roll'!$AA31)=MOD(YEAR('Rent Roll'!$C31),'Rent Roll'!$AA31),MONTH(DP$3)=MONTH('Rent Roll'!$C31)),1,0),0)</f>
        <v>0</v>
      </c>
      <c r="DQ277" s="567">
        <f>IFERROR(IF(AND(NOT(YEAR(DQ$3)&lt;=YEAR('Rent Roll'!$C31)+'Rent Roll'!$AB31-1),MOD(YEAR(DQ$3),'Rent Roll'!$AA31)=MOD(YEAR('Rent Roll'!$C31),'Rent Roll'!$AA31),MONTH(DQ$3)=MONTH('Rent Roll'!$C31)),1,0),0)</f>
        <v>0</v>
      </c>
      <c r="DR277" s="567">
        <f>IFERROR(IF(AND(NOT(YEAR(DR$3)&lt;=YEAR('Rent Roll'!$C31)+'Rent Roll'!$AB31-1),MOD(YEAR(DR$3),'Rent Roll'!$AA31)=MOD(YEAR('Rent Roll'!$C31),'Rent Roll'!$AA31),MONTH(DR$3)=MONTH('Rent Roll'!$C31)),1,0),0)</f>
        <v>0</v>
      </c>
      <c r="DS277" s="567">
        <f>IFERROR(IF(AND(NOT(YEAR(DS$3)&lt;=YEAR('Rent Roll'!$C31)+'Rent Roll'!$AB31-1),MOD(YEAR(DS$3),'Rent Roll'!$AA31)=MOD(YEAR('Rent Roll'!$C31),'Rent Roll'!$AA31),MONTH(DS$3)=MONTH('Rent Roll'!$C31)),1,0),0)</f>
        <v>0</v>
      </c>
      <c r="DT277" s="567">
        <f>IFERROR(IF(AND(NOT(YEAR(DT$3)&lt;=YEAR('Rent Roll'!$C31)+'Rent Roll'!$AB31-1),MOD(YEAR(DT$3),'Rent Roll'!$AA31)=MOD(YEAR('Rent Roll'!$C31),'Rent Roll'!$AA31),MONTH(DT$3)=MONTH('Rent Roll'!$C31)),1,0),0)</f>
        <v>0</v>
      </c>
      <c r="DU277" s="567">
        <f>IFERROR(IF(AND(NOT(YEAR(DU$3)&lt;=YEAR('Rent Roll'!$C31)+'Rent Roll'!$AB31-1),MOD(YEAR(DU$3),'Rent Roll'!$AA31)=MOD(YEAR('Rent Roll'!$C31),'Rent Roll'!$AA31),MONTH(DU$3)=MONTH('Rent Roll'!$C31)),1,0),0)</f>
        <v>0</v>
      </c>
      <c r="DV277" s="567">
        <f>IFERROR(IF(AND(NOT(YEAR(DV$3)&lt;=YEAR('Rent Roll'!$C31)+'Rent Roll'!$AB31-1),MOD(YEAR(DV$3),'Rent Roll'!$AA31)=MOD(YEAR('Rent Roll'!$C31),'Rent Roll'!$AA31),MONTH(DV$3)=MONTH('Rent Roll'!$C31)),1,0),0)</f>
        <v>0</v>
      </c>
    </row>
    <row r="278" spans="1:126" s="568" customFormat="1" ht="12" customHeight="1" outlineLevel="1" x14ac:dyDescent="0.4">
      <c r="A278" s="732"/>
      <c r="B278" s="564">
        <f>'Rent Roll'!$B32</f>
        <v>0</v>
      </c>
      <c r="C278" s="566"/>
      <c r="D278" s="566"/>
      <c r="E278" s="566"/>
      <c r="F278" s="778">
        <f>IFERROR(IF(AND(NOT(YEAR(F$3)&lt;=YEAR('Rent Roll'!$C32)+'Rent Roll'!$AB32-1),MOD(YEAR(F$3),'Rent Roll'!$AA32)=MOD(YEAR('Rent Roll'!$C32),'Rent Roll'!$AA32),MONTH(F$3)=MONTH('Rent Roll'!$C32)),1,0),0)</f>
        <v>0</v>
      </c>
      <c r="G278" s="768">
        <f>IFERROR(IF(AND(NOT(YEAR(G$3)&lt;=YEAR('Rent Roll'!$C32)+'Rent Roll'!$AB32-1),MOD(YEAR(G$3),'Rent Roll'!$AA32)=MOD(YEAR('Rent Roll'!$C32),'Rent Roll'!$AA32),MONTH(G$3)=MONTH('Rent Roll'!$C32)),1,0),0)</f>
        <v>0</v>
      </c>
      <c r="H278" s="567">
        <f>IFERROR(IF(AND(NOT(YEAR(H$3)&lt;=YEAR('Rent Roll'!$C32)+'Rent Roll'!$AB32-1),MOD(YEAR(H$3),'Rent Roll'!$AA32)=MOD(YEAR('Rent Roll'!$C32),'Rent Roll'!$AA32),MONTH(H$3)=MONTH('Rent Roll'!$C32)),1,0),0)</f>
        <v>0</v>
      </c>
      <c r="I278" s="567">
        <f>IFERROR(IF(AND(NOT(YEAR(I$3)&lt;=YEAR('Rent Roll'!$C32)+'Rent Roll'!$AB32-1),MOD(YEAR(I$3),'Rent Roll'!$AA32)=MOD(YEAR('Rent Roll'!$C32),'Rent Roll'!$AA32),MONTH(I$3)=MONTH('Rent Roll'!$C32)),1,0),0)</f>
        <v>0</v>
      </c>
      <c r="J278" s="567">
        <f>IFERROR(IF(AND(NOT(YEAR(J$3)&lt;=YEAR('Rent Roll'!$C32)+'Rent Roll'!$AB32-1),MOD(YEAR(J$3),'Rent Roll'!$AA32)=MOD(YEAR('Rent Roll'!$C32),'Rent Roll'!$AA32),MONTH(J$3)=MONTH('Rent Roll'!$C32)),1,0),0)</f>
        <v>0</v>
      </c>
      <c r="K278" s="567">
        <f>IFERROR(IF(AND(NOT(YEAR(K$3)&lt;=YEAR('Rent Roll'!$C32)+'Rent Roll'!$AB32-1),MOD(YEAR(K$3),'Rent Roll'!$AA32)=MOD(YEAR('Rent Roll'!$C32),'Rent Roll'!$AA32),MONTH(K$3)=MONTH('Rent Roll'!$C32)),1,0),0)</f>
        <v>0</v>
      </c>
      <c r="L278" s="567">
        <f>IFERROR(IF(AND(NOT(YEAR(L$3)&lt;=YEAR('Rent Roll'!$C32)+'Rent Roll'!$AB32-1),MOD(YEAR(L$3),'Rent Roll'!$AA32)=MOD(YEAR('Rent Roll'!$C32),'Rent Roll'!$AA32),MONTH(L$3)=MONTH('Rent Roll'!$C32)),1,0),0)</f>
        <v>0</v>
      </c>
      <c r="M278" s="567">
        <f>IFERROR(IF(AND(NOT(YEAR(M$3)&lt;=YEAR('Rent Roll'!$C32)+'Rent Roll'!$AB32-1),MOD(YEAR(M$3),'Rent Roll'!$AA32)=MOD(YEAR('Rent Roll'!$C32),'Rent Roll'!$AA32),MONTH(M$3)=MONTH('Rent Roll'!$C32)),1,0),0)</f>
        <v>0</v>
      </c>
      <c r="N278" s="567">
        <f>IFERROR(IF(AND(NOT(YEAR(N$3)&lt;=YEAR('Rent Roll'!$C32)+'Rent Roll'!$AB32-1),MOD(YEAR(N$3),'Rent Roll'!$AA32)=MOD(YEAR('Rent Roll'!$C32),'Rent Roll'!$AA32),MONTH(N$3)=MONTH('Rent Roll'!$C32)),1,0),0)</f>
        <v>0</v>
      </c>
      <c r="O278" s="567">
        <f>IFERROR(IF(AND(NOT(YEAR(O$3)&lt;=YEAR('Rent Roll'!$C32)+'Rent Roll'!$AB32-1),MOD(YEAR(O$3),'Rent Roll'!$AA32)=MOD(YEAR('Rent Roll'!$C32),'Rent Roll'!$AA32),MONTH(O$3)=MONTH('Rent Roll'!$C32)),1,0),0)</f>
        <v>0</v>
      </c>
      <c r="P278" s="567">
        <f>IFERROR(IF(AND(NOT(YEAR(P$3)&lt;=YEAR('Rent Roll'!$C32)+'Rent Roll'!$AB32-1),MOD(YEAR(P$3),'Rent Roll'!$AA32)=MOD(YEAR('Rent Roll'!$C32),'Rent Roll'!$AA32),MONTH(P$3)=MONTH('Rent Roll'!$C32)),1,0),0)</f>
        <v>0</v>
      </c>
      <c r="Q278" s="567">
        <f>IFERROR(IF(AND(NOT(YEAR(Q$3)&lt;=YEAR('Rent Roll'!$C32)+'Rent Roll'!$AB32-1),MOD(YEAR(Q$3),'Rent Roll'!$AA32)=MOD(YEAR('Rent Roll'!$C32),'Rent Roll'!$AA32),MONTH(Q$3)=MONTH('Rent Roll'!$C32)),1,0),0)</f>
        <v>0</v>
      </c>
      <c r="R278" s="767">
        <f>IFERROR(IF(AND(NOT(YEAR(R$3)&lt;=YEAR('Rent Roll'!$C32)+'Rent Roll'!$AB32-1),MOD(YEAR(R$3),'Rent Roll'!$AA32)=MOD(YEAR('Rent Roll'!$C32),'Rent Roll'!$AA32),MONTH(R$3)=MONTH('Rent Roll'!$C32)),1,0),0)</f>
        <v>0</v>
      </c>
      <c r="S278" s="768">
        <f>IFERROR(IF(AND(NOT(YEAR(S$3)&lt;=YEAR('Rent Roll'!$C32)+'Rent Roll'!$AB32-1),MOD(YEAR(S$3),'Rent Roll'!$AA32)=MOD(YEAR('Rent Roll'!$C32),'Rent Roll'!$AA32),MONTH(S$3)=MONTH('Rent Roll'!$C32)),1,0),0)</f>
        <v>0</v>
      </c>
      <c r="T278" s="567">
        <f>IFERROR(IF(AND(NOT(YEAR(T$3)&lt;=YEAR('Rent Roll'!$C32)+'Rent Roll'!$AB32-1),MOD(YEAR(T$3),'Rent Roll'!$AA32)=MOD(YEAR('Rent Roll'!$C32),'Rent Roll'!$AA32),MONTH(T$3)=MONTH('Rent Roll'!$C32)),1,0),0)</f>
        <v>0</v>
      </c>
      <c r="U278" s="567">
        <f>IFERROR(IF(AND(NOT(YEAR(U$3)&lt;=YEAR('Rent Roll'!$C32)+'Rent Roll'!$AB32-1),MOD(YEAR(U$3),'Rent Roll'!$AA32)=MOD(YEAR('Rent Roll'!$C32),'Rent Roll'!$AA32),MONTH(U$3)=MONTH('Rent Roll'!$C32)),1,0),0)</f>
        <v>0</v>
      </c>
      <c r="V278" s="567">
        <f>IFERROR(IF(AND(NOT(YEAR(V$3)&lt;=YEAR('Rent Roll'!$C32)+'Rent Roll'!$AB32-1),MOD(YEAR(V$3),'Rent Roll'!$AA32)=MOD(YEAR('Rent Roll'!$C32),'Rent Roll'!$AA32),MONTH(V$3)=MONTH('Rent Roll'!$C32)),1,0),0)</f>
        <v>0</v>
      </c>
      <c r="W278" s="567">
        <f>IFERROR(IF(AND(NOT(YEAR(W$3)&lt;=YEAR('Rent Roll'!$C32)+'Rent Roll'!$AB32-1),MOD(YEAR(W$3),'Rent Roll'!$AA32)=MOD(YEAR('Rent Roll'!$C32),'Rent Roll'!$AA32),MONTH(W$3)=MONTH('Rent Roll'!$C32)),1,0),0)</f>
        <v>0</v>
      </c>
      <c r="X278" s="567">
        <f>IFERROR(IF(AND(NOT(YEAR(X$3)&lt;=YEAR('Rent Roll'!$C32)+'Rent Roll'!$AB32-1),MOD(YEAR(X$3),'Rent Roll'!$AA32)=MOD(YEAR('Rent Roll'!$C32),'Rent Roll'!$AA32),MONTH(X$3)=MONTH('Rent Roll'!$C32)),1,0),0)</f>
        <v>0</v>
      </c>
      <c r="Y278" s="567">
        <f>IFERROR(IF(AND(NOT(YEAR(Y$3)&lt;=YEAR('Rent Roll'!$C32)+'Rent Roll'!$AB32-1),MOD(YEAR(Y$3),'Rent Roll'!$AA32)=MOD(YEAR('Rent Roll'!$C32),'Rent Roll'!$AA32),MONTH(Y$3)=MONTH('Rent Roll'!$C32)),1,0),0)</f>
        <v>0</v>
      </c>
      <c r="Z278" s="567">
        <f>IFERROR(IF(AND(NOT(YEAR(Z$3)&lt;=YEAR('Rent Roll'!$C32)+'Rent Roll'!$AB32-1),MOD(YEAR(Z$3),'Rent Roll'!$AA32)=MOD(YEAR('Rent Roll'!$C32),'Rent Roll'!$AA32),MONTH(Z$3)=MONTH('Rent Roll'!$C32)),1,0),0)</f>
        <v>0</v>
      </c>
      <c r="AA278" s="567">
        <f>IFERROR(IF(AND(NOT(YEAR(AA$3)&lt;=YEAR('Rent Roll'!$C32)+'Rent Roll'!$AB32-1),MOD(YEAR(AA$3),'Rent Roll'!$AA32)=MOD(YEAR('Rent Roll'!$C32),'Rent Roll'!$AA32),MONTH(AA$3)=MONTH('Rent Roll'!$C32)),1,0),0)</f>
        <v>0</v>
      </c>
      <c r="AB278" s="567">
        <f>IFERROR(IF(AND(NOT(YEAR(AB$3)&lt;=YEAR('Rent Roll'!$C32)+'Rent Roll'!$AB32-1),MOD(YEAR(AB$3),'Rent Roll'!$AA32)=MOD(YEAR('Rent Roll'!$C32),'Rent Roll'!$AA32),MONTH(AB$3)=MONTH('Rent Roll'!$C32)),1,0),0)</f>
        <v>0</v>
      </c>
      <c r="AC278" s="567">
        <f>IFERROR(IF(AND(NOT(YEAR(AC$3)&lt;=YEAR('Rent Roll'!$C32)+'Rent Roll'!$AB32-1),MOD(YEAR(AC$3),'Rent Roll'!$AA32)=MOD(YEAR('Rent Roll'!$C32),'Rent Roll'!$AA32),MONTH(AC$3)=MONTH('Rent Roll'!$C32)),1,0),0)</f>
        <v>0</v>
      </c>
      <c r="AD278" s="767">
        <f>IFERROR(IF(AND(NOT(YEAR(AD$3)&lt;=YEAR('Rent Roll'!$C32)+'Rent Roll'!$AB32-1),MOD(YEAR(AD$3),'Rent Roll'!$AA32)=MOD(YEAR('Rent Roll'!$C32),'Rent Roll'!$AA32),MONTH(AD$3)=MONTH('Rent Roll'!$C32)),1,0),0)</f>
        <v>0</v>
      </c>
      <c r="AE278" s="768">
        <f>IFERROR(IF(AND(NOT(YEAR(AE$3)&lt;=YEAR('Rent Roll'!$C32)+'Rent Roll'!$AB32-1),MOD(YEAR(AE$3),'Rent Roll'!$AA32)=MOD(YEAR('Rent Roll'!$C32),'Rent Roll'!$AA32),MONTH(AE$3)=MONTH('Rent Roll'!$C32)),1,0),0)</f>
        <v>0</v>
      </c>
      <c r="AF278" s="567">
        <f>IFERROR(IF(AND(NOT(YEAR(AF$3)&lt;=YEAR('Rent Roll'!$C32)+'Rent Roll'!$AB32-1),MOD(YEAR(AF$3),'Rent Roll'!$AA32)=MOD(YEAR('Rent Roll'!$C32),'Rent Roll'!$AA32),MONTH(AF$3)=MONTH('Rent Roll'!$C32)),1,0),0)</f>
        <v>0</v>
      </c>
      <c r="AG278" s="567">
        <f>IFERROR(IF(AND(NOT(YEAR(AG$3)&lt;=YEAR('Rent Roll'!$C32)+'Rent Roll'!$AB32-1),MOD(YEAR(AG$3),'Rent Roll'!$AA32)=MOD(YEAR('Rent Roll'!$C32),'Rent Roll'!$AA32),MONTH(AG$3)=MONTH('Rent Roll'!$C32)),1,0),0)</f>
        <v>0</v>
      </c>
      <c r="AH278" s="567">
        <f>IFERROR(IF(AND(NOT(YEAR(AH$3)&lt;=YEAR('Rent Roll'!$C32)+'Rent Roll'!$AB32-1),MOD(YEAR(AH$3),'Rent Roll'!$AA32)=MOD(YEAR('Rent Roll'!$C32),'Rent Roll'!$AA32),MONTH(AH$3)=MONTH('Rent Roll'!$C32)),1,0),0)</f>
        <v>0</v>
      </c>
      <c r="AI278" s="567">
        <f>IFERROR(IF(AND(NOT(YEAR(AI$3)&lt;=YEAR('Rent Roll'!$C32)+'Rent Roll'!$AB32-1),MOD(YEAR(AI$3),'Rent Roll'!$AA32)=MOD(YEAR('Rent Roll'!$C32),'Rent Roll'!$AA32),MONTH(AI$3)=MONTH('Rent Roll'!$C32)),1,0),0)</f>
        <v>0</v>
      </c>
      <c r="AJ278" s="567">
        <f>IFERROR(IF(AND(NOT(YEAR(AJ$3)&lt;=YEAR('Rent Roll'!$C32)+'Rent Roll'!$AB32-1),MOD(YEAR(AJ$3),'Rent Roll'!$AA32)=MOD(YEAR('Rent Roll'!$C32),'Rent Roll'!$AA32),MONTH(AJ$3)=MONTH('Rent Roll'!$C32)),1,0),0)</f>
        <v>0</v>
      </c>
      <c r="AK278" s="567">
        <f>IFERROR(IF(AND(NOT(YEAR(AK$3)&lt;=YEAR('Rent Roll'!$C32)+'Rent Roll'!$AB32-1),MOD(YEAR(AK$3),'Rent Roll'!$AA32)=MOD(YEAR('Rent Roll'!$C32),'Rent Roll'!$AA32),MONTH(AK$3)=MONTH('Rent Roll'!$C32)),1,0),0)</f>
        <v>0</v>
      </c>
      <c r="AL278" s="567">
        <f>IFERROR(IF(AND(NOT(YEAR(AL$3)&lt;=YEAR('Rent Roll'!$C32)+'Rent Roll'!$AB32-1),MOD(YEAR(AL$3),'Rent Roll'!$AA32)=MOD(YEAR('Rent Roll'!$C32),'Rent Roll'!$AA32),MONTH(AL$3)=MONTH('Rent Roll'!$C32)),1,0),0)</f>
        <v>0</v>
      </c>
      <c r="AM278" s="567">
        <f>IFERROR(IF(AND(NOT(YEAR(AM$3)&lt;=YEAR('Rent Roll'!$C32)+'Rent Roll'!$AB32-1),MOD(YEAR(AM$3),'Rent Roll'!$AA32)=MOD(YEAR('Rent Roll'!$C32),'Rent Roll'!$AA32),MONTH(AM$3)=MONTH('Rent Roll'!$C32)),1,0),0)</f>
        <v>0</v>
      </c>
      <c r="AN278" s="567">
        <f>IFERROR(IF(AND(NOT(YEAR(AN$3)&lt;=YEAR('Rent Roll'!$C32)+'Rent Roll'!$AB32-1),MOD(YEAR(AN$3),'Rent Roll'!$AA32)=MOD(YEAR('Rent Roll'!$C32),'Rent Roll'!$AA32),MONTH(AN$3)=MONTH('Rent Roll'!$C32)),1,0),0)</f>
        <v>0</v>
      </c>
      <c r="AO278" s="567">
        <f>IFERROR(IF(AND(NOT(YEAR(AO$3)&lt;=YEAR('Rent Roll'!$C32)+'Rent Roll'!$AB32-1),MOD(YEAR(AO$3),'Rent Roll'!$AA32)=MOD(YEAR('Rent Roll'!$C32),'Rent Roll'!$AA32),MONTH(AO$3)=MONTH('Rent Roll'!$C32)),1,0),0)</f>
        <v>0</v>
      </c>
      <c r="AP278" s="767">
        <f>IFERROR(IF(AND(NOT(YEAR(AP$3)&lt;=YEAR('Rent Roll'!$C32)+'Rent Roll'!$AB32-1),MOD(YEAR(AP$3),'Rent Roll'!$AA32)=MOD(YEAR('Rent Roll'!$C32),'Rent Roll'!$AA32),MONTH(AP$3)=MONTH('Rent Roll'!$C32)),1,0),0)</f>
        <v>0</v>
      </c>
      <c r="AQ278" s="768">
        <f>IFERROR(IF(AND(NOT(YEAR(AQ$3)&lt;=YEAR('Rent Roll'!$C32)+'Rent Roll'!$AB32-1),MOD(YEAR(AQ$3),'Rent Roll'!$AA32)=MOD(YEAR('Rent Roll'!$C32),'Rent Roll'!$AA32),MONTH(AQ$3)=MONTH('Rent Roll'!$C32)),1,0),0)</f>
        <v>0</v>
      </c>
      <c r="AR278" s="567">
        <f>IFERROR(IF(AND(NOT(YEAR(AR$3)&lt;=YEAR('Rent Roll'!$C32)+'Rent Roll'!$AB32-1),MOD(YEAR(AR$3),'Rent Roll'!$AA32)=MOD(YEAR('Rent Roll'!$C32),'Rent Roll'!$AA32),MONTH(AR$3)=MONTH('Rent Roll'!$C32)),1,0),0)</f>
        <v>0</v>
      </c>
      <c r="AS278" s="567">
        <f>IFERROR(IF(AND(NOT(YEAR(AS$3)&lt;=YEAR('Rent Roll'!$C32)+'Rent Roll'!$AB32-1),MOD(YEAR(AS$3),'Rent Roll'!$AA32)=MOD(YEAR('Rent Roll'!$C32),'Rent Roll'!$AA32),MONTH(AS$3)=MONTH('Rent Roll'!$C32)),1,0),0)</f>
        <v>0</v>
      </c>
      <c r="AT278" s="567">
        <f>IFERROR(IF(AND(NOT(YEAR(AT$3)&lt;=YEAR('Rent Roll'!$C32)+'Rent Roll'!$AB32-1),MOD(YEAR(AT$3),'Rent Roll'!$AA32)=MOD(YEAR('Rent Roll'!$C32),'Rent Roll'!$AA32),MONTH(AT$3)=MONTH('Rent Roll'!$C32)),1,0),0)</f>
        <v>0</v>
      </c>
      <c r="AU278" s="567">
        <f>IFERROR(IF(AND(NOT(YEAR(AU$3)&lt;=YEAR('Rent Roll'!$C32)+'Rent Roll'!$AB32-1),MOD(YEAR(AU$3),'Rent Roll'!$AA32)=MOD(YEAR('Rent Roll'!$C32),'Rent Roll'!$AA32),MONTH(AU$3)=MONTH('Rent Roll'!$C32)),1,0),0)</f>
        <v>0</v>
      </c>
      <c r="AV278" s="567">
        <f>IFERROR(IF(AND(NOT(YEAR(AV$3)&lt;=YEAR('Rent Roll'!$C32)+'Rent Roll'!$AB32-1),MOD(YEAR(AV$3),'Rent Roll'!$AA32)=MOD(YEAR('Rent Roll'!$C32),'Rent Roll'!$AA32),MONTH(AV$3)=MONTH('Rent Roll'!$C32)),1,0),0)</f>
        <v>0</v>
      </c>
      <c r="AW278" s="567">
        <f>IFERROR(IF(AND(NOT(YEAR(AW$3)&lt;=YEAR('Rent Roll'!$C32)+'Rent Roll'!$AB32-1),MOD(YEAR(AW$3),'Rent Roll'!$AA32)=MOD(YEAR('Rent Roll'!$C32),'Rent Roll'!$AA32),MONTH(AW$3)=MONTH('Rent Roll'!$C32)),1,0),0)</f>
        <v>0</v>
      </c>
      <c r="AX278" s="567">
        <f>IFERROR(IF(AND(NOT(YEAR(AX$3)&lt;=YEAR('Rent Roll'!$C32)+'Rent Roll'!$AB32-1),MOD(YEAR(AX$3),'Rent Roll'!$AA32)=MOD(YEAR('Rent Roll'!$C32),'Rent Roll'!$AA32),MONTH(AX$3)=MONTH('Rent Roll'!$C32)),1,0),0)</f>
        <v>0</v>
      </c>
      <c r="AY278" s="567">
        <f>IFERROR(IF(AND(NOT(YEAR(AY$3)&lt;=YEAR('Rent Roll'!$C32)+'Rent Roll'!$AB32-1),MOD(YEAR(AY$3),'Rent Roll'!$AA32)=MOD(YEAR('Rent Roll'!$C32),'Rent Roll'!$AA32),MONTH(AY$3)=MONTH('Rent Roll'!$C32)),1,0),0)</f>
        <v>0</v>
      </c>
      <c r="AZ278" s="567">
        <f>IFERROR(IF(AND(NOT(YEAR(AZ$3)&lt;=YEAR('Rent Roll'!$C32)+'Rent Roll'!$AB32-1),MOD(YEAR(AZ$3),'Rent Roll'!$AA32)=MOD(YEAR('Rent Roll'!$C32),'Rent Roll'!$AA32),MONTH(AZ$3)=MONTH('Rent Roll'!$C32)),1,0),0)</f>
        <v>0</v>
      </c>
      <c r="BA278" s="567">
        <f>IFERROR(IF(AND(NOT(YEAR(BA$3)&lt;=YEAR('Rent Roll'!$C32)+'Rent Roll'!$AB32-1),MOD(YEAR(BA$3),'Rent Roll'!$AA32)=MOD(YEAR('Rent Roll'!$C32),'Rent Roll'!$AA32),MONTH(BA$3)=MONTH('Rent Roll'!$C32)),1,0),0)</f>
        <v>0</v>
      </c>
      <c r="BB278" s="767">
        <f>IFERROR(IF(AND(NOT(YEAR(BB$3)&lt;=YEAR('Rent Roll'!$C32)+'Rent Roll'!$AB32-1),MOD(YEAR(BB$3),'Rent Roll'!$AA32)=MOD(YEAR('Rent Roll'!$C32),'Rent Roll'!$AA32),MONTH(BB$3)=MONTH('Rent Roll'!$C32)),1,0),0)</f>
        <v>0</v>
      </c>
      <c r="BC278" s="768">
        <f>IFERROR(IF(AND(NOT(YEAR(BC$3)&lt;=YEAR('Rent Roll'!$C32)+'Rent Roll'!$AB32-1),MOD(YEAR(BC$3),'Rent Roll'!$AA32)=MOD(YEAR('Rent Roll'!$C32),'Rent Roll'!$AA32),MONTH(BC$3)=MONTH('Rent Roll'!$C32)),1,0),0)</f>
        <v>0</v>
      </c>
      <c r="BD278" s="567">
        <f>IFERROR(IF(AND(NOT(YEAR(BD$3)&lt;=YEAR('Rent Roll'!$C32)+'Rent Roll'!$AB32-1),MOD(YEAR(BD$3),'Rent Roll'!$AA32)=MOD(YEAR('Rent Roll'!$C32),'Rent Roll'!$AA32),MONTH(BD$3)=MONTH('Rent Roll'!$C32)),1,0),0)</f>
        <v>0</v>
      </c>
      <c r="BE278" s="567">
        <f>IFERROR(IF(AND(NOT(YEAR(BE$3)&lt;=YEAR('Rent Roll'!$C32)+'Rent Roll'!$AB32-1),MOD(YEAR(BE$3),'Rent Roll'!$AA32)=MOD(YEAR('Rent Roll'!$C32),'Rent Roll'!$AA32),MONTH(BE$3)=MONTH('Rent Roll'!$C32)),1,0),0)</f>
        <v>0</v>
      </c>
      <c r="BF278" s="567">
        <f>IFERROR(IF(AND(NOT(YEAR(BF$3)&lt;=YEAR('Rent Roll'!$C32)+'Rent Roll'!$AB32-1),MOD(YEAR(BF$3),'Rent Roll'!$AA32)=MOD(YEAR('Rent Roll'!$C32),'Rent Roll'!$AA32),MONTH(BF$3)=MONTH('Rent Roll'!$C32)),1,0),0)</f>
        <v>0</v>
      </c>
      <c r="BG278" s="567">
        <f>IFERROR(IF(AND(NOT(YEAR(BG$3)&lt;=YEAR('Rent Roll'!$C32)+'Rent Roll'!$AB32-1),MOD(YEAR(BG$3),'Rent Roll'!$AA32)=MOD(YEAR('Rent Roll'!$C32),'Rent Roll'!$AA32),MONTH(BG$3)=MONTH('Rent Roll'!$C32)),1,0),0)</f>
        <v>0</v>
      </c>
      <c r="BH278" s="567">
        <f>IFERROR(IF(AND(NOT(YEAR(BH$3)&lt;=YEAR('Rent Roll'!$C32)+'Rent Roll'!$AB32-1),MOD(YEAR(BH$3),'Rent Roll'!$AA32)=MOD(YEAR('Rent Roll'!$C32),'Rent Roll'!$AA32),MONTH(BH$3)=MONTH('Rent Roll'!$C32)),1,0),0)</f>
        <v>0</v>
      </c>
      <c r="BI278" s="567">
        <f>IFERROR(IF(AND(NOT(YEAR(BI$3)&lt;=YEAR('Rent Roll'!$C32)+'Rent Roll'!$AB32-1),MOD(YEAR(BI$3),'Rent Roll'!$AA32)=MOD(YEAR('Rent Roll'!$C32),'Rent Roll'!$AA32),MONTH(BI$3)=MONTH('Rent Roll'!$C32)),1,0),0)</f>
        <v>0</v>
      </c>
      <c r="BJ278" s="567">
        <f>IFERROR(IF(AND(NOT(YEAR(BJ$3)&lt;=YEAR('Rent Roll'!$C32)+'Rent Roll'!$AB32-1),MOD(YEAR(BJ$3),'Rent Roll'!$AA32)=MOD(YEAR('Rent Roll'!$C32),'Rent Roll'!$AA32),MONTH(BJ$3)=MONTH('Rent Roll'!$C32)),1,0),0)</f>
        <v>0</v>
      </c>
      <c r="BK278" s="567">
        <f>IFERROR(IF(AND(NOT(YEAR(BK$3)&lt;=YEAR('Rent Roll'!$C32)+'Rent Roll'!$AB32-1),MOD(YEAR(BK$3),'Rent Roll'!$AA32)=MOD(YEAR('Rent Roll'!$C32),'Rent Roll'!$AA32),MONTH(BK$3)=MONTH('Rent Roll'!$C32)),1,0),0)</f>
        <v>0</v>
      </c>
      <c r="BL278" s="567">
        <f>IFERROR(IF(AND(NOT(YEAR(BL$3)&lt;=YEAR('Rent Roll'!$C32)+'Rent Roll'!$AB32-1),MOD(YEAR(BL$3),'Rent Roll'!$AA32)=MOD(YEAR('Rent Roll'!$C32),'Rent Roll'!$AA32),MONTH(BL$3)=MONTH('Rent Roll'!$C32)),1,0),0)</f>
        <v>0</v>
      </c>
      <c r="BM278" s="567">
        <f>IFERROR(IF(AND(NOT(YEAR(BM$3)&lt;=YEAR('Rent Roll'!$C32)+'Rent Roll'!$AB32-1),MOD(YEAR(BM$3),'Rent Roll'!$AA32)=MOD(YEAR('Rent Roll'!$C32),'Rent Roll'!$AA32),MONTH(BM$3)=MONTH('Rent Roll'!$C32)),1,0),0)</f>
        <v>0</v>
      </c>
      <c r="BN278" s="767">
        <f>IFERROR(IF(AND(NOT(YEAR(BN$3)&lt;=YEAR('Rent Roll'!$C32)+'Rent Roll'!$AB32-1),MOD(YEAR(BN$3),'Rent Roll'!$AA32)=MOD(YEAR('Rent Roll'!$C32),'Rent Roll'!$AA32),MONTH(BN$3)=MONTH('Rent Roll'!$C32)),1,0),0)</f>
        <v>0</v>
      </c>
      <c r="BO278" s="768">
        <f>IFERROR(IF(AND(NOT(YEAR(BO$3)&lt;=YEAR('Rent Roll'!$C32)+'Rent Roll'!$AB32-1),MOD(YEAR(BO$3),'Rent Roll'!$AA32)=MOD(YEAR('Rent Roll'!$C32),'Rent Roll'!$AA32),MONTH(BO$3)=MONTH('Rent Roll'!$C32)),1,0),0)</f>
        <v>0</v>
      </c>
      <c r="BP278" s="567">
        <f>IFERROR(IF(AND(NOT(YEAR(BP$3)&lt;=YEAR('Rent Roll'!$C32)+'Rent Roll'!$AB32-1),MOD(YEAR(BP$3),'Rent Roll'!$AA32)=MOD(YEAR('Rent Roll'!$C32),'Rent Roll'!$AA32),MONTH(BP$3)=MONTH('Rent Roll'!$C32)),1,0),0)</f>
        <v>0</v>
      </c>
      <c r="BQ278" s="567">
        <f>IFERROR(IF(AND(NOT(YEAR(BQ$3)&lt;=YEAR('Rent Roll'!$C32)+'Rent Roll'!$AB32-1),MOD(YEAR(BQ$3),'Rent Roll'!$AA32)=MOD(YEAR('Rent Roll'!$C32),'Rent Roll'!$AA32),MONTH(BQ$3)=MONTH('Rent Roll'!$C32)),1,0),0)</f>
        <v>0</v>
      </c>
      <c r="BR278" s="567">
        <f>IFERROR(IF(AND(NOT(YEAR(BR$3)&lt;=YEAR('Rent Roll'!$C32)+'Rent Roll'!$AB32-1),MOD(YEAR(BR$3),'Rent Roll'!$AA32)=MOD(YEAR('Rent Roll'!$C32),'Rent Roll'!$AA32),MONTH(BR$3)=MONTH('Rent Roll'!$C32)),1,0),0)</f>
        <v>0</v>
      </c>
      <c r="BS278" s="567">
        <f>IFERROR(IF(AND(NOT(YEAR(BS$3)&lt;=YEAR('Rent Roll'!$C32)+'Rent Roll'!$AB32-1),MOD(YEAR(BS$3),'Rent Roll'!$AA32)=MOD(YEAR('Rent Roll'!$C32),'Rent Roll'!$AA32),MONTH(BS$3)=MONTH('Rent Roll'!$C32)),1,0),0)</f>
        <v>0</v>
      </c>
      <c r="BT278" s="567">
        <f>IFERROR(IF(AND(NOT(YEAR(BT$3)&lt;=YEAR('Rent Roll'!$C32)+'Rent Roll'!$AB32-1),MOD(YEAR(BT$3),'Rent Roll'!$AA32)=MOD(YEAR('Rent Roll'!$C32),'Rent Roll'!$AA32),MONTH(BT$3)=MONTH('Rent Roll'!$C32)),1,0),0)</f>
        <v>0</v>
      </c>
      <c r="BU278" s="567">
        <f>IFERROR(IF(AND(NOT(YEAR(BU$3)&lt;=YEAR('Rent Roll'!$C32)+'Rent Roll'!$AB32-1),MOD(YEAR(BU$3),'Rent Roll'!$AA32)=MOD(YEAR('Rent Roll'!$C32),'Rent Roll'!$AA32),MONTH(BU$3)=MONTH('Rent Roll'!$C32)),1,0),0)</f>
        <v>0</v>
      </c>
      <c r="BV278" s="567">
        <f>IFERROR(IF(AND(NOT(YEAR(BV$3)&lt;=YEAR('Rent Roll'!$C32)+'Rent Roll'!$AB32-1),MOD(YEAR(BV$3),'Rent Roll'!$AA32)=MOD(YEAR('Rent Roll'!$C32),'Rent Roll'!$AA32),MONTH(BV$3)=MONTH('Rent Roll'!$C32)),1,0),0)</f>
        <v>0</v>
      </c>
      <c r="BW278" s="567">
        <f>IFERROR(IF(AND(NOT(YEAR(BW$3)&lt;=YEAR('Rent Roll'!$C32)+'Rent Roll'!$AB32-1),MOD(YEAR(BW$3),'Rent Roll'!$AA32)=MOD(YEAR('Rent Roll'!$C32),'Rent Roll'!$AA32),MONTH(BW$3)=MONTH('Rent Roll'!$C32)),1,0),0)</f>
        <v>0</v>
      </c>
      <c r="BX278" s="567">
        <f>IFERROR(IF(AND(NOT(YEAR(BX$3)&lt;=YEAR('Rent Roll'!$C32)+'Rent Roll'!$AB32-1),MOD(YEAR(BX$3),'Rent Roll'!$AA32)=MOD(YEAR('Rent Roll'!$C32),'Rent Roll'!$AA32),MONTH(BX$3)=MONTH('Rent Roll'!$C32)),1,0),0)</f>
        <v>0</v>
      </c>
      <c r="BY278" s="567">
        <f>IFERROR(IF(AND(NOT(YEAR(BY$3)&lt;=YEAR('Rent Roll'!$C32)+'Rent Roll'!$AB32-1),MOD(YEAR(BY$3),'Rent Roll'!$AA32)=MOD(YEAR('Rent Roll'!$C32),'Rent Roll'!$AA32),MONTH(BY$3)=MONTH('Rent Roll'!$C32)),1,0),0)</f>
        <v>0</v>
      </c>
      <c r="BZ278" s="767">
        <f>IFERROR(IF(AND(NOT(YEAR(BZ$3)&lt;=YEAR('Rent Roll'!$C32)+'Rent Roll'!$AB32-1),MOD(YEAR(BZ$3),'Rent Roll'!$AA32)=MOD(YEAR('Rent Roll'!$C32),'Rent Roll'!$AA32),MONTH(BZ$3)=MONTH('Rent Roll'!$C32)),1,0),0)</f>
        <v>0</v>
      </c>
      <c r="CA278" s="768">
        <f>IFERROR(IF(AND(NOT(YEAR(CA$3)&lt;=YEAR('Rent Roll'!$C32)+'Rent Roll'!$AB32-1),MOD(YEAR(CA$3),'Rent Roll'!$AA32)=MOD(YEAR('Rent Roll'!$C32),'Rent Roll'!$AA32),MONTH(CA$3)=MONTH('Rent Roll'!$C32)),1,0),0)</f>
        <v>0</v>
      </c>
      <c r="CB278" s="567">
        <f>IFERROR(IF(AND(NOT(YEAR(CB$3)&lt;=YEAR('Rent Roll'!$C32)+'Rent Roll'!$AB32-1),MOD(YEAR(CB$3),'Rent Roll'!$AA32)=MOD(YEAR('Rent Roll'!$C32),'Rent Roll'!$AA32),MONTH(CB$3)=MONTH('Rent Roll'!$C32)),1,0),0)</f>
        <v>0</v>
      </c>
      <c r="CC278" s="567">
        <f>IFERROR(IF(AND(NOT(YEAR(CC$3)&lt;=YEAR('Rent Roll'!$C32)+'Rent Roll'!$AB32-1),MOD(YEAR(CC$3),'Rent Roll'!$AA32)=MOD(YEAR('Rent Roll'!$C32),'Rent Roll'!$AA32),MONTH(CC$3)=MONTH('Rent Roll'!$C32)),1,0),0)</f>
        <v>0</v>
      </c>
      <c r="CD278" s="567">
        <f>IFERROR(IF(AND(NOT(YEAR(CD$3)&lt;=YEAR('Rent Roll'!$C32)+'Rent Roll'!$AB32-1),MOD(YEAR(CD$3),'Rent Roll'!$AA32)=MOD(YEAR('Rent Roll'!$C32),'Rent Roll'!$AA32),MONTH(CD$3)=MONTH('Rent Roll'!$C32)),1,0),0)</f>
        <v>0</v>
      </c>
      <c r="CE278" s="567">
        <f>IFERROR(IF(AND(NOT(YEAR(CE$3)&lt;=YEAR('Rent Roll'!$C32)+'Rent Roll'!$AB32-1),MOD(YEAR(CE$3),'Rent Roll'!$AA32)=MOD(YEAR('Rent Roll'!$C32),'Rent Roll'!$AA32),MONTH(CE$3)=MONTH('Rent Roll'!$C32)),1,0),0)</f>
        <v>0</v>
      </c>
      <c r="CF278" s="567">
        <f>IFERROR(IF(AND(NOT(YEAR(CF$3)&lt;=YEAR('Rent Roll'!$C32)+'Rent Roll'!$AB32-1),MOD(YEAR(CF$3),'Rent Roll'!$AA32)=MOD(YEAR('Rent Roll'!$C32),'Rent Roll'!$AA32),MONTH(CF$3)=MONTH('Rent Roll'!$C32)),1,0),0)</f>
        <v>0</v>
      </c>
      <c r="CG278" s="567">
        <f>IFERROR(IF(AND(NOT(YEAR(CG$3)&lt;=YEAR('Rent Roll'!$C32)+'Rent Roll'!$AB32-1),MOD(YEAR(CG$3),'Rent Roll'!$AA32)=MOD(YEAR('Rent Roll'!$C32),'Rent Roll'!$AA32),MONTH(CG$3)=MONTH('Rent Roll'!$C32)),1,0),0)</f>
        <v>0</v>
      </c>
      <c r="CH278" s="567">
        <f>IFERROR(IF(AND(NOT(YEAR(CH$3)&lt;=YEAR('Rent Roll'!$C32)+'Rent Roll'!$AB32-1),MOD(YEAR(CH$3),'Rent Roll'!$AA32)=MOD(YEAR('Rent Roll'!$C32),'Rent Roll'!$AA32),MONTH(CH$3)=MONTH('Rent Roll'!$C32)),1,0),0)</f>
        <v>0</v>
      </c>
      <c r="CI278" s="567">
        <f>IFERROR(IF(AND(NOT(YEAR(CI$3)&lt;=YEAR('Rent Roll'!$C32)+'Rent Roll'!$AB32-1),MOD(YEAR(CI$3),'Rent Roll'!$AA32)=MOD(YEAR('Rent Roll'!$C32),'Rent Roll'!$AA32),MONTH(CI$3)=MONTH('Rent Roll'!$C32)),1,0),0)</f>
        <v>0</v>
      </c>
      <c r="CJ278" s="567">
        <f>IFERROR(IF(AND(NOT(YEAR(CJ$3)&lt;=YEAR('Rent Roll'!$C32)+'Rent Roll'!$AB32-1),MOD(YEAR(CJ$3),'Rent Roll'!$AA32)=MOD(YEAR('Rent Roll'!$C32),'Rent Roll'!$AA32),MONTH(CJ$3)=MONTH('Rent Roll'!$C32)),1,0),0)</f>
        <v>0</v>
      </c>
      <c r="CK278" s="567">
        <f>IFERROR(IF(AND(NOT(YEAR(CK$3)&lt;=YEAR('Rent Roll'!$C32)+'Rent Roll'!$AB32-1),MOD(YEAR(CK$3),'Rent Roll'!$AA32)=MOD(YEAR('Rent Roll'!$C32),'Rent Roll'!$AA32),MONTH(CK$3)=MONTH('Rent Roll'!$C32)),1,0),0)</f>
        <v>0</v>
      </c>
      <c r="CL278" s="767">
        <f>IFERROR(IF(AND(NOT(YEAR(CL$3)&lt;=YEAR('Rent Roll'!$C32)+'Rent Roll'!$AB32-1),MOD(YEAR(CL$3),'Rent Roll'!$AA32)=MOD(YEAR('Rent Roll'!$C32),'Rent Roll'!$AA32),MONTH(CL$3)=MONTH('Rent Roll'!$C32)),1,0),0)</f>
        <v>0</v>
      </c>
      <c r="CM278" s="768">
        <f>IFERROR(IF(AND(NOT(YEAR(CM$3)&lt;=YEAR('Rent Roll'!$C32)+'Rent Roll'!$AB32-1),MOD(YEAR(CM$3),'Rent Roll'!$AA32)=MOD(YEAR('Rent Roll'!$C32),'Rent Roll'!$AA32),MONTH(CM$3)=MONTH('Rent Roll'!$C32)),1,0),0)</f>
        <v>0</v>
      </c>
      <c r="CN278" s="567">
        <f>IFERROR(IF(AND(NOT(YEAR(CN$3)&lt;=YEAR('Rent Roll'!$C32)+'Rent Roll'!$AB32-1),MOD(YEAR(CN$3),'Rent Roll'!$AA32)=MOD(YEAR('Rent Roll'!$C32),'Rent Roll'!$AA32),MONTH(CN$3)=MONTH('Rent Roll'!$C32)),1,0),0)</f>
        <v>0</v>
      </c>
      <c r="CO278" s="567">
        <f>IFERROR(IF(AND(NOT(YEAR(CO$3)&lt;=YEAR('Rent Roll'!$C32)+'Rent Roll'!$AB32-1),MOD(YEAR(CO$3),'Rent Roll'!$AA32)=MOD(YEAR('Rent Roll'!$C32),'Rent Roll'!$AA32),MONTH(CO$3)=MONTH('Rent Roll'!$C32)),1,0),0)</f>
        <v>0</v>
      </c>
      <c r="CP278" s="567">
        <f>IFERROR(IF(AND(NOT(YEAR(CP$3)&lt;=YEAR('Rent Roll'!$C32)+'Rent Roll'!$AB32-1),MOD(YEAR(CP$3),'Rent Roll'!$AA32)=MOD(YEAR('Rent Roll'!$C32),'Rent Roll'!$AA32),MONTH(CP$3)=MONTH('Rent Roll'!$C32)),1,0),0)</f>
        <v>0</v>
      </c>
      <c r="CQ278" s="567">
        <f>IFERROR(IF(AND(NOT(YEAR(CQ$3)&lt;=YEAR('Rent Roll'!$C32)+'Rent Roll'!$AB32-1),MOD(YEAR(CQ$3),'Rent Roll'!$AA32)=MOD(YEAR('Rent Roll'!$C32),'Rent Roll'!$AA32),MONTH(CQ$3)=MONTH('Rent Roll'!$C32)),1,0),0)</f>
        <v>0</v>
      </c>
      <c r="CR278" s="567">
        <f>IFERROR(IF(AND(NOT(YEAR(CR$3)&lt;=YEAR('Rent Roll'!$C32)+'Rent Roll'!$AB32-1),MOD(YEAR(CR$3),'Rent Roll'!$AA32)=MOD(YEAR('Rent Roll'!$C32),'Rent Roll'!$AA32),MONTH(CR$3)=MONTH('Rent Roll'!$C32)),1,0),0)</f>
        <v>0</v>
      </c>
      <c r="CS278" s="567">
        <f>IFERROR(IF(AND(NOT(YEAR(CS$3)&lt;=YEAR('Rent Roll'!$C32)+'Rent Roll'!$AB32-1),MOD(YEAR(CS$3),'Rent Roll'!$AA32)=MOD(YEAR('Rent Roll'!$C32),'Rent Roll'!$AA32),MONTH(CS$3)=MONTH('Rent Roll'!$C32)),1,0),0)</f>
        <v>0</v>
      </c>
      <c r="CT278" s="567">
        <f>IFERROR(IF(AND(NOT(YEAR(CT$3)&lt;=YEAR('Rent Roll'!$C32)+'Rent Roll'!$AB32-1),MOD(YEAR(CT$3),'Rent Roll'!$AA32)=MOD(YEAR('Rent Roll'!$C32),'Rent Roll'!$AA32),MONTH(CT$3)=MONTH('Rent Roll'!$C32)),1,0),0)</f>
        <v>0</v>
      </c>
      <c r="CU278" s="567">
        <f>IFERROR(IF(AND(NOT(YEAR(CU$3)&lt;=YEAR('Rent Roll'!$C32)+'Rent Roll'!$AB32-1),MOD(YEAR(CU$3),'Rent Roll'!$AA32)=MOD(YEAR('Rent Roll'!$C32),'Rent Roll'!$AA32),MONTH(CU$3)=MONTH('Rent Roll'!$C32)),1,0),0)</f>
        <v>0</v>
      </c>
      <c r="CV278" s="567">
        <f>IFERROR(IF(AND(NOT(YEAR(CV$3)&lt;=YEAR('Rent Roll'!$C32)+'Rent Roll'!$AB32-1),MOD(YEAR(CV$3),'Rent Roll'!$AA32)=MOD(YEAR('Rent Roll'!$C32),'Rent Roll'!$AA32),MONTH(CV$3)=MONTH('Rent Roll'!$C32)),1,0),0)</f>
        <v>0</v>
      </c>
      <c r="CW278" s="567">
        <f>IFERROR(IF(AND(NOT(YEAR(CW$3)&lt;=YEAR('Rent Roll'!$C32)+'Rent Roll'!$AB32-1),MOD(YEAR(CW$3),'Rent Roll'!$AA32)=MOD(YEAR('Rent Roll'!$C32),'Rent Roll'!$AA32),MONTH(CW$3)=MONTH('Rent Roll'!$C32)),1,0),0)</f>
        <v>0</v>
      </c>
      <c r="CX278" s="767">
        <f>IFERROR(IF(AND(NOT(YEAR(CX$3)&lt;=YEAR('Rent Roll'!$C32)+'Rent Roll'!$AB32-1),MOD(YEAR(CX$3),'Rent Roll'!$AA32)=MOD(YEAR('Rent Roll'!$C32),'Rent Roll'!$AA32),MONTH(CX$3)=MONTH('Rent Roll'!$C32)),1,0),0)</f>
        <v>0</v>
      </c>
      <c r="CY278" s="768">
        <f>IFERROR(IF(AND(NOT(YEAR(CY$3)&lt;=YEAR('Rent Roll'!$C32)+'Rent Roll'!$AB32-1),MOD(YEAR(CY$3),'Rent Roll'!$AA32)=MOD(YEAR('Rent Roll'!$C32),'Rent Roll'!$AA32),MONTH(CY$3)=MONTH('Rent Roll'!$C32)),1,0),0)</f>
        <v>0</v>
      </c>
      <c r="CZ278" s="567">
        <f>IFERROR(IF(AND(NOT(YEAR(CZ$3)&lt;=YEAR('Rent Roll'!$C32)+'Rent Roll'!$AB32-1),MOD(YEAR(CZ$3),'Rent Roll'!$AA32)=MOD(YEAR('Rent Roll'!$C32),'Rent Roll'!$AA32),MONTH(CZ$3)=MONTH('Rent Roll'!$C32)),1,0),0)</f>
        <v>0</v>
      </c>
      <c r="DA278" s="567">
        <f>IFERROR(IF(AND(NOT(YEAR(DA$3)&lt;=YEAR('Rent Roll'!$C32)+'Rent Roll'!$AB32-1),MOD(YEAR(DA$3),'Rent Roll'!$AA32)=MOD(YEAR('Rent Roll'!$C32),'Rent Roll'!$AA32),MONTH(DA$3)=MONTH('Rent Roll'!$C32)),1,0),0)</f>
        <v>0</v>
      </c>
      <c r="DB278" s="567">
        <f>IFERROR(IF(AND(NOT(YEAR(DB$3)&lt;=YEAR('Rent Roll'!$C32)+'Rent Roll'!$AB32-1),MOD(YEAR(DB$3),'Rent Roll'!$AA32)=MOD(YEAR('Rent Roll'!$C32),'Rent Roll'!$AA32),MONTH(DB$3)=MONTH('Rent Roll'!$C32)),1,0),0)</f>
        <v>0</v>
      </c>
      <c r="DC278" s="567">
        <f>IFERROR(IF(AND(NOT(YEAR(DC$3)&lt;=YEAR('Rent Roll'!$C32)+'Rent Roll'!$AB32-1),MOD(YEAR(DC$3),'Rent Roll'!$AA32)=MOD(YEAR('Rent Roll'!$C32),'Rent Roll'!$AA32),MONTH(DC$3)=MONTH('Rent Roll'!$C32)),1,0),0)</f>
        <v>0</v>
      </c>
      <c r="DD278" s="567">
        <f>IFERROR(IF(AND(NOT(YEAR(DD$3)&lt;=YEAR('Rent Roll'!$C32)+'Rent Roll'!$AB32-1),MOD(YEAR(DD$3),'Rent Roll'!$AA32)=MOD(YEAR('Rent Roll'!$C32),'Rent Roll'!$AA32),MONTH(DD$3)=MONTH('Rent Roll'!$C32)),1,0),0)</f>
        <v>0</v>
      </c>
      <c r="DE278" s="567">
        <f>IFERROR(IF(AND(NOT(YEAR(DE$3)&lt;=YEAR('Rent Roll'!$C32)+'Rent Roll'!$AB32-1),MOD(YEAR(DE$3),'Rent Roll'!$AA32)=MOD(YEAR('Rent Roll'!$C32),'Rent Roll'!$AA32),MONTH(DE$3)=MONTH('Rent Roll'!$C32)),1,0),0)</f>
        <v>0</v>
      </c>
      <c r="DF278" s="567">
        <f>IFERROR(IF(AND(NOT(YEAR(DF$3)&lt;=YEAR('Rent Roll'!$C32)+'Rent Roll'!$AB32-1),MOD(YEAR(DF$3),'Rent Roll'!$AA32)=MOD(YEAR('Rent Roll'!$C32),'Rent Roll'!$AA32),MONTH(DF$3)=MONTH('Rent Roll'!$C32)),1,0),0)</f>
        <v>0</v>
      </c>
      <c r="DG278" s="567">
        <f>IFERROR(IF(AND(NOT(YEAR(DG$3)&lt;=YEAR('Rent Roll'!$C32)+'Rent Roll'!$AB32-1),MOD(YEAR(DG$3),'Rent Roll'!$AA32)=MOD(YEAR('Rent Roll'!$C32),'Rent Roll'!$AA32),MONTH(DG$3)=MONTH('Rent Roll'!$C32)),1,0),0)</f>
        <v>0</v>
      </c>
      <c r="DH278" s="567">
        <f>IFERROR(IF(AND(NOT(YEAR(DH$3)&lt;=YEAR('Rent Roll'!$C32)+'Rent Roll'!$AB32-1),MOD(YEAR(DH$3),'Rent Roll'!$AA32)=MOD(YEAR('Rent Roll'!$C32),'Rent Roll'!$AA32),MONTH(DH$3)=MONTH('Rent Roll'!$C32)),1,0),0)</f>
        <v>0</v>
      </c>
      <c r="DI278" s="567">
        <f>IFERROR(IF(AND(NOT(YEAR(DI$3)&lt;=YEAR('Rent Roll'!$C32)+'Rent Roll'!$AB32-1),MOD(YEAR(DI$3),'Rent Roll'!$AA32)=MOD(YEAR('Rent Roll'!$C32),'Rent Roll'!$AA32),MONTH(DI$3)=MONTH('Rent Roll'!$C32)),1,0),0)</f>
        <v>0</v>
      </c>
      <c r="DJ278" s="767">
        <f>IFERROR(IF(AND(NOT(YEAR(DJ$3)&lt;=YEAR('Rent Roll'!$C32)+'Rent Roll'!$AB32-1),MOD(YEAR(DJ$3),'Rent Roll'!$AA32)=MOD(YEAR('Rent Roll'!$C32),'Rent Roll'!$AA32),MONTH(DJ$3)=MONTH('Rent Roll'!$C32)),1,0),0)</f>
        <v>0</v>
      </c>
      <c r="DK278" s="768">
        <f>IFERROR(IF(AND(NOT(YEAR(DK$3)&lt;=YEAR('Rent Roll'!$C32)+'Rent Roll'!$AB32-1),MOD(YEAR(DK$3),'Rent Roll'!$AA32)=MOD(YEAR('Rent Roll'!$C32),'Rent Roll'!$AA32),MONTH(DK$3)=MONTH('Rent Roll'!$C32)),1,0),0)</f>
        <v>0</v>
      </c>
      <c r="DL278" s="567">
        <f>IFERROR(IF(AND(NOT(YEAR(DL$3)&lt;=YEAR('Rent Roll'!$C32)+'Rent Roll'!$AB32-1),MOD(YEAR(DL$3),'Rent Roll'!$AA32)=MOD(YEAR('Rent Roll'!$C32),'Rent Roll'!$AA32),MONTH(DL$3)=MONTH('Rent Roll'!$C32)),1,0),0)</f>
        <v>0</v>
      </c>
      <c r="DM278" s="567">
        <f>IFERROR(IF(AND(NOT(YEAR(DM$3)&lt;=YEAR('Rent Roll'!$C32)+'Rent Roll'!$AB32-1),MOD(YEAR(DM$3),'Rent Roll'!$AA32)=MOD(YEAR('Rent Roll'!$C32),'Rent Roll'!$AA32),MONTH(DM$3)=MONTH('Rent Roll'!$C32)),1,0),0)</f>
        <v>0</v>
      </c>
      <c r="DN278" s="567">
        <f>IFERROR(IF(AND(NOT(YEAR(DN$3)&lt;=YEAR('Rent Roll'!$C32)+'Rent Roll'!$AB32-1),MOD(YEAR(DN$3),'Rent Roll'!$AA32)=MOD(YEAR('Rent Roll'!$C32),'Rent Roll'!$AA32),MONTH(DN$3)=MONTH('Rent Roll'!$C32)),1,0),0)</f>
        <v>0</v>
      </c>
      <c r="DO278" s="567">
        <f>IFERROR(IF(AND(NOT(YEAR(DO$3)&lt;=YEAR('Rent Roll'!$C32)+'Rent Roll'!$AB32-1),MOD(YEAR(DO$3),'Rent Roll'!$AA32)=MOD(YEAR('Rent Roll'!$C32),'Rent Roll'!$AA32),MONTH(DO$3)=MONTH('Rent Roll'!$C32)),1,0),0)</f>
        <v>0</v>
      </c>
      <c r="DP278" s="567">
        <f>IFERROR(IF(AND(NOT(YEAR(DP$3)&lt;=YEAR('Rent Roll'!$C32)+'Rent Roll'!$AB32-1),MOD(YEAR(DP$3),'Rent Roll'!$AA32)=MOD(YEAR('Rent Roll'!$C32),'Rent Roll'!$AA32),MONTH(DP$3)=MONTH('Rent Roll'!$C32)),1,0),0)</f>
        <v>0</v>
      </c>
      <c r="DQ278" s="567">
        <f>IFERROR(IF(AND(NOT(YEAR(DQ$3)&lt;=YEAR('Rent Roll'!$C32)+'Rent Roll'!$AB32-1),MOD(YEAR(DQ$3),'Rent Roll'!$AA32)=MOD(YEAR('Rent Roll'!$C32),'Rent Roll'!$AA32),MONTH(DQ$3)=MONTH('Rent Roll'!$C32)),1,0),0)</f>
        <v>0</v>
      </c>
      <c r="DR278" s="567">
        <f>IFERROR(IF(AND(NOT(YEAR(DR$3)&lt;=YEAR('Rent Roll'!$C32)+'Rent Roll'!$AB32-1),MOD(YEAR(DR$3),'Rent Roll'!$AA32)=MOD(YEAR('Rent Roll'!$C32),'Rent Roll'!$AA32),MONTH(DR$3)=MONTH('Rent Roll'!$C32)),1,0),0)</f>
        <v>0</v>
      </c>
      <c r="DS278" s="567">
        <f>IFERROR(IF(AND(NOT(YEAR(DS$3)&lt;=YEAR('Rent Roll'!$C32)+'Rent Roll'!$AB32-1),MOD(YEAR(DS$3),'Rent Roll'!$AA32)=MOD(YEAR('Rent Roll'!$C32),'Rent Roll'!$AA32),MONTH(DS$3)=MONTH('Rent Roll'!$C32)),1,0),0)</f>
        <v>0</v>
      </c>
      <c r="DT278" s="567">
        <f>IFERROR(IF(AND(NOT(YEAR(DT$3)&lt;=YEAR('Rent Roll'!$C32)+'Rent Roll'!$AB32-1),MOD(YEAR(DT$3),'Rent Roll'!$AA32)=MOD(YEAR('Rent Roll'!$C32),'Rent Roll'!$AA32),MONTH(DT$3)=MONTH('Rent Roll'!$C32)),1,0),0)</f>
        <v>0</v>
      </c>
      <c r="DU278" s="567">
        <f>IFERROR(IF(AND(NOT(YEAR(DU$3)&lt;=YEAR('Rent Roll'!$C32)+'Rent Roll'!$AB32-1),MOD(YEAR(DU$3),'Rent Roll'!$AA32)=MOD(YEAR('Rent Roll'!$C32),'Rent Roll'!$AA32),MONTH(DU$3)=MONTH('Rent Roll'!$C32)),1,0),0)</f>
        <v>0</v>
      </c>
      <c r="DV278" s="567">
        <f>IFERROR(IF(AND(NOT(YEAR(DV$3)&lt;=YEAR('Rent Roll'!$C32)+'Rent Roll'!$AB32-1),MOD(YEAR(DV$3),'Rent Roll'!$AA32)=MOD(YEAR('Rent Roll'!$C32),'Rent Roll'!$AA32),MONTH(DV$3)=MONTH('Rent Roll'!$C32)),1,0),0)</f>
        <v>0</v>
      </c>
    </row>
    <row r="279" spans="1:126" s="568" customFormat="1" ht="12" customHeight="1" outlineLevel="1" x14ac:dyDescent="0.4">
      <c r="A279" s="732"/>
      <c r="B279" s="564">
        <f>'Rent Roll'!$B33</f>
        <v>0</v>
      </c>
      <c r="C279" s="566"/>
      <c r="D279" s="566"/>
      <c r="E279" s="566"/>
      <c r="F279" s="778">
        <f>IFERROR(IF(AND(NOT(YEAR(F$3)&lt;=YEAR('Rent Roll'!$C33)+'Rent Roll'!$AB33-1),MOD(YEAR(F$3),'Rent Roll'!$AA33)=MOD(YEAR('Rent Roll'!$C33),'Rent Roll'!$AA33),MONTH(F$3)=MONTH('Rent Roll'!$C33)),1,0),0)</f>
        <v>0</v>
      </c>
      <c r="G279" s="768">
        <f>IFERROR(IF(AND(NOT(YEAR(G$3)&lt;=YEAR('Rent Roll'!$C33)+'Rent Roll'!$AB33-1),MOD(YEAR(G$3),'Rent Roll'!$AA33)=MOD(YEAR('Rent Roll'!$C33),'Rent Roll'!$AA33),MONTH(G$3)=MONTH('Rent Roll'!$C33)),1,0),0)</f>
        <v>0</v>
      </c>
      <c r="H279" s="567">
        <f>IFERROR(IF(AND(NOT(YEAR(H$3)&lt;=YEAR('Rent Roll'!$C33)+'Rent Roll'!$AB33-1),MOD(YEAR(H$3),'Rent Roll'!$AA33)=MOD(YEAR('Rent Roll'!$C33),'Rent Roll'!$AA33),MONTH(H$3)=MONTH('Rent Roll'!$C33)),1,0),0)</f>
        <v>0</v>
      </c>
      <c r="I279" s="567">
        <f>IFERROR(IF(AND(NOT(YEAR(I$3)&lt;=YEAR('Rent Roll'!$C33)+'Rent Roll'!$AB33-1),MOD(YEAR(I$3),'Rent Roll'!$AA33)=MOD(YEAR('Rent Roll'!$C33),'Rent Roll'!$AA33),MONTH(I$3)=MONTH('Rent Roll'!$C33)),1,0),0)</f>
        <v>0</v>
      </c>
      <c r="J279" s="567">
        <f>IFERROR(IF(AND(NOT(YEAR(J$3)&lt;=YEAR('Rent Roll'!$C33)+'Rent Roll'!$AB33-1),MOD(YEAR(J$3),'Rent Roll'!$AA33)=MOD(YEAR('Rent Roll'!$C33),'Rent Roll'!$AA33),MONTH(J$3)=MONTH('Rent Roll'!$C33)),1,0),0)</f>
        <v>0</v>
      </c>
      <c r="K279" s="567">
        <f>IFERROR(IF(AND(NOT(YEAR(K$3)&lt;=YEAR('Rent Roll'!$C33)+'Rent Roll'!$AB33-1),MOD(YEAR(K$3),'Rent Roll'!$AA33)=MOD(YEAR('Rent Roll'!$C33),'Rent Roll'!$AA33),MONTH(K$3)=MONTH('Rent Roll'!$C33)),1,0),0)</f>
        <v>0</v>
      </c>
      <c r="L279" s="567">
        <f>IFERROR(IF(AND(NOT(YEAR(L$3)&lt;=YEAR('Rent Roll'!$C33)+'Rent Roll'!$AB33-1),MOD(YEAR(L$3),'Rent Roll'!$AA33)=MOD(YEAR('Rent Roll'!$C33),'Rent Roll'!$AA33),MONTH(L$3)=MONTH('Rent Roll'!$C33)),1,0),0)</f>
        <v>0</v>
      </c>
      <c r="M279" s="567">
        <f>IFERROR(IF(AND(NOT(YEAR(M$3)&lt;=YEAR('Rent Roll'!$C33)+'Rent Roll'!$AB33-1),MOD(YEAR(M$3),'Rent Roll'!$AA33)=MOD(YEAR('Rent Roll'!$C33),'Rent Roll'!$AA33),MONTH(M$3)=MONTH('Rent Roll'!$C33)),1,0),0)</f>
        <v>0</v>
      </c>
      <c r="N279" s="567">
        <f>IFERROR(IF(AND(NOT(YEAR(N$3)&lt;=YEAR('Rent Roll'!$C33)+'Rent Roll'!$AB33-1),MOD(YEAR(N$3),'Rent Roll'!$AA33)=MOD(YEAR('Rent Roll'!$C33),'Rent Roll'!$AA33),MONTH(N$3)=MONTH('Rent Roll'!$C33)),1,0),0)</f>
        <v>0</v>
      </c>
      <c r="O279" s="567">
        <f>IFERROR(IF(AND(NOT(YEAR(O$3)&lt;=YEAR('Rent Roll'!$C33)+'Rent Roll'!$AB33-1),MOD(YEAR(O$3),'Rent Roll'!$AA33)=MOD(YEAR('Rent Roll'!$C33),'Rent Roll'!$AA33),MONTH(O$3)=MONTH('Rent Roll'!$C33)),1,0),0)</f>
        <v>0</v>
      </c>
      <c r="P279" s="567">
        <f>IFERROR(IF(AND(NOT(YEAR(P$3)&lt;=YEAR('Rent Roll'!$C33)+'Rent Roll'!$AB33-1),MOD(YEAR(P$3),'Rent Roll'!$AA33)=MOD(YEAR('Rent Roll'!$C33),'Rent Roll'!$AA33),MONTH(P$3)=MONTH('Rent Roll'!$C33)),1,0),0)</f>
        <v>0</v>
      </c>
      <c r="Q279" s="567">
        <f>IFERROR(IF(AND(NOT(YEAR(Q$3)&lt;=YEAR('Rent Roll'!$C33)+'Rent Roll'!$AB33-1),MOD(YEAR(Q$3),'Rent Roll'!$AA33)=MOD(YEAR('Rent Roll'!$C33),'Rent Roll'!$AA33),MONTH(Q$3)=MONTH('Rent Roll'!$C33)),1,0),0)</f>
        <v>0</v>
      </c>
      <c r="R279" s="767">
        <f>IFERROR(IF(AND(NOT(YEAR(R$3)&lt;=YEAR('Rent Roll'!$C33)+'Rent Roll'!$AB33-1),MOD(YEAR(R$3),'Rent Roll'!$AA33)=MOD(YEAR('Rent Roll'!$C33),'Rent Roll'!$AA33),MONTH(R$3)=MONTH('Rent Roll'!$C33)),1,0),0)</f>
        <v>0</v>
      </c>
      <c r="S279" s="768">
        <f>IFERROR(IF(AND(NOT(YEAR(S$3)&lt;=YEAR('Rent Roll'!$C33)+'Rent Roll'!$AB33-1),MOD(YEAR(S$3),'Rent Roll'!$AA33)=MOD(YEAR('Rent Roll'!$C33),'Rent Roll'!$AA33),MONTH(S$3)=MONTH('Rent Roll'!$C33)),1,0),0)</f>
        <v>0</v>
      </c>
      <c r="T279" s="567">
        <f>IFERROR(IF(AND(NOT(YEAR(T$3)&lt;=YEAR('Rent Roll'!$C33)+'Rent Roll'!$AB33-1),MOD(YEAR(T$3),'Rent Roll'!$AA33)=MOD(YEAR('Rent Roll'!$C33),'Rent Roll'!$AA33),MONTH(T$3)=MONTH('Rent Roll'!$C33)),1,0),0)</f>
        <v>0</v>
      </c>
      <c r="U279" s="567">
        <f>IFERROR(IF(AND(NOT(YEAR(U$3)&lt;=YEAR('Rent Roll'!$C33)+'Rent Roll'!$AB33-1),MOD(YEAR(U$3),'Rent Roll'!$AA33)=MOD(YEAR('Rent Roll'!$C33),'Rent Roll'!$AA33),MONTH(U$3)=MONTH('Rent Roll'!$C33)),1,0),0)</f>
        <v>0</v>
      </c>
      <c r="V279" s="567">
        <f>IFERROR(IF(AND(NOT(YEAR(V$3)&lt;=YEAR('Rent Roll'!$C33)+'Rent Roll'!$AB33-1),MOD(YEAR(V$3),'Rent Roll'!$AA33)=MOD(YEAR('Rent Roll'!$C33),'Rent Roll'!$AA33),MONTH(V$3)=MONTH('Rent Roll'!$C33)),1,0),0)</f>
        <v>0</v>
      </c>
      <c r="W279" s="567">
        <f>IFERROR(IF(AND(NOT(YEAR(W$3)&lt;=YEAR('Rent Roll'!$C33)+'Rent Roll'!$AB33-1),MOD(YEAR(W$3),'Rent Roll'!$AA33)=MOD(YEAR('Rent Roll'!$C33),'Rent Roll'!$AA33),MONTH(W$3)=MONTH('Rent Roll'!$C33)),1,0),0)</f>
        <v>0</v>
      </c>
      <c r="X279" s="567">
        <f>IFERROR(IF(AND(NOT(YEAR(X$3)&lt;=YEAR('Rent Roll'!$C33)+'Rent Roll'!$AB33-1),MOD(YEAR(X$3),'Rent Roll'!$AA33)=MOD(YEAR('Rent Roll'!$C33),'Rent Roll'!$AA33),MONTH(X$3)=MONTH('Rent Roll'!$C33)),1,0),0)</f>
        <v>0</v>
      </c>
      <c r="Y279" s="567">
        <f>IFERROR(IF(AND(NOT(YEAR(Y$3)&lt;=YEAR('Rent Roll'!$C33)+'Rent Roll'!$AB33-1),MOD(YEAR(Y$3),'Rent Roll'!$AA33)=MOD(YEAR('Rent Roll'!$C33),'Rent Roll'!$AA33),MONTH(Y$3)=MONTH('Rent Roll'!$C33)),1,0),0)</f>
        <v>0</v>
      </c>
      <c r="Z279" s="567">
        <f>IFERROR(IF(AND(NOT(YEAR(Z$3)&lt;=YEAR('Rent Roll'!$C33)+'Rent Roll'!$AB33-1),MOD(YEAR(Z$3),'Rent Roll'!$AA33)=MOD(YEAR('Rent Roll'!$C33),'Rent Roll'!$AA33),MONTH(Z$3)=MONTH('Rent Roll'!$C33)),1,0),0)</f>
        <v>0</v>
      </c>
      <c r="AA279" s="567">
        <f>IFERROR(IF(AND(NOT(YEAR(AA$3)&lt;=YEAR('Rent Roll'!$C33)+'Rent Roll'!$AB33-1),MOD(YEAR(AA$3),'Rent Roll'!$AA33)=MOD(YEAR('Rent Roll'!$C33),'Rent Roll'!$AA33),MONTH(AA$3)=MONTH('Rent Roll'!$C33)),1,0),0)</f>
        <v>0</v>
      </c>
      <c r="AB279" s="567">
        <f>IFERROR(IF(AND(NOT(YEAR(AB$3)&lt;=YEAR('Rent Roll'!$C33)+'Rent Roll'!$AB33-1),MOD(YEAR(AB$3),'Rent Roll'!$AA33)=MOD(YEAR('Rent Roll'!$C33),'Rent Roll'!$AA33),MONTH(AB$3)=MONTH('Rent Roll'!$C33)),1,0),0)</f>
        <v>0</v>
      </c>
      <c r="AC279" s="567">
        <f>IFERROR(IF(AND(NOT(YEAR(AC$3)&lt;=YEAR('Rent Roll'!$C33)+'Rent Roll'!$AB33-1),MOD(YEAR(AC$3),'Rent Roll'!$AA33)=MOD(YEAR('Rent Roll'!$C33),'Rent Roll'!$AA33),MONTH(AC$3)=MONTH('Rent Roll'!$C33)),1,0),0)</f>
        <v>0</v>
      </c>
      <c r="AD279" s="767">
        <f>IFERROR(IF(AND(NOT(YEAR(AD$3)&lt;=YEAR('Rent Roll'!$C33)+'Rent Roll'!$AB33-1),MOD(YEAR(AD$3),'Rent Roll'!$AA33)=MOD(YEAR('Rent Roll'!$C33),'Rent Roll'!$AA33),MONTH(AD$3)=MONTH('Rent Roll'!$C33)),1,0),0)</f>
        <v>0</v>
      </c>
      <c r="AE279" s="768">
        <f>IFERROR(IF(AND(NOT(YEAR(AE$3)&lt;=YEAR('Rent Roll'!$C33)+'Rent Roll'!$AB33-1),MOD(YEAR(AE$3),'Rent Roll'!$AA33)=MOD(YEAR('Rent Roll'!$C33),'Rent Roll'!$AA33),MONTH(AE$3)=MONTH('Rent Roll'!$C33)),1,0),0)</f>
        <v>0</v>
      </c>
      <c r="AF279" s="567">
        <f>IFERROR(IF(AND(NOT(YEAR(AF$3)&lt;=YEAR('Rent Roll'!$C33)+'Rent Roll'!$AB33-1),MOD(YEAR(AF$3),'Rent Roll'!$AA33)=MOD(YEAR('Rent Roll'!$C33),'Rent Roll'!$AA33),MONTH(AF$3)=MONTH('Rent Roll'!$C33)),1,0),0)</f>
        <v>0</v>
      </c>
      <c r="AG279" s="567">
        <f>IFERROR(IF(AND(NOT(YEAR(AG$3)&lt;=YEAR('Rent Roll'!$C33)+'Rent Roll'!$AB33-1),MOD(YEAR(AG$3),'Rent Roll'!$AA33)=MOD(YEAR('Rent Roll'!$C33),'Rent Roll'!$AA33),MONTH(AG$3)=MONTH('Rent Roll'!$C33)),1,0),0)</f>
        <v>0</v>
      </c>
      <c r="AH279" s="567">
        <f>IFERROR(IF(AND(NOT(YEAR(AH$3)&lt;=YEAR('Rent Roll'!$C33)+'Rent Roll'!$AB33-1),MOD(YEAR(AH$3),'Rent Roll'!$AA33)=MOD(YEAR('Rent Roll'!$C33),'Rent Roll'!$AA33),MONTH(AH$3)=MONTH('Rent Roll'!$C33)),1,0),0)</f>
        <v>0</v>
      </c>
      <c r="AI279" s="567">
        <f>IFERROR(IF(AND(NOT(YEAR(AI$3)&lt;=YEAR('Rent Roll'!$C33)+'Rent Roll'!$AB33-1),MOD(YEAR(AI$3),'Rent Roll'!$AA33)=MOD(YEAR('Rent Roll'!$C33),'Rent Roll'!$AA33),MONTH(AI$3)=MONTH('Rent Roll'!$C33)),1,0),0)</f>
        <v>0</v>
      </c>
      <c r="AJ279" s="567">
        <f>IFERROR(IF(AND(NOT(YEAR(AJ$3)&lt;=YEAR('Rent Roll'!$C33)+'Rent Roll'!$AB33-1),MOD(YEAR(AJ$3),'Rent Roll'!$AA33)=MOD(YEAR('Rent Roll'!$C33),'Rent Roll'!$AA33),MONTH(AJ$3)=MONTH('Rent Roll'!$C33)),1,0),0)</f>
        <v>0</v>
      </c>
      <c r="AK279" s="567">
        <f>IFERROR(IF(AND(NOT(YEAR(AK$3)&lt;=YEAR('Rent Roll'!$C33)+'Rent Roll'!$AB33-1),MOD(YEAR(AK$3),'Rent Roll'!$AA33)=MOD(YEAR('Rent Roll'!$C33),'Rent Roll'!$AA33),MONTH(AK$3)=MONTH('Rent Roll'!$C33)),1,0),0)</f>
        <v>0</v>
      </c>
      <c r="AL279" s="567">
        <f>IFERROR(IF(AND(NOT(YEAR(AL$3)&lt;=YEAR('Rent Roll'!$C33)+'Rent Roll'!$AB33-1),MOD(YEAR(AL$3),'Rent Roll'!$AA33)=MOD(YEAR('Rent Roll'!$C33),'Rent Roll'!$AA33),MONTH(AL$3)=MONTH('Rent Roll'!$C33)),1,0),0)</f>
        <v>0</v>
      </c>
      <c r="AM279" s="567">
        <f>IFERROR(IF(AND(NOT(YEAR(AM$3)&lt;=YEAR('Rent Roll'!$C33)+'Rent Roll'!$AB33-1),MOD(YEAR(AM$3),'Rent Roll'!$AA33)=MOD(YEAR('Rent Roll'!$C33),'Rent Roll'!$AA33),MONTH(AM$3)=MONTH('Rent Roll'!$C33)),1,0),0)</f>
        <v>0</v>
      </c>
      <c r="AN279" s="567">
        <f>IFERROR(IF(AND(NOT(YEAR(AN$3)&lt;=YEAR('Rent Roll'!$C33)+'Rent Roll'!$AB33-1),MOD(YEAR(AN$3),'Rent Roll'!$AA33)=MOD(YEAR('Rent Roll'!$C33),'Rent Roll'!$AA33),MONTH(AN$3)=MONTH('Rent Roll'!$C33)),1,0),0)</f>
        <v>0</v>
      </c>
      <c r="AO279" s="567">
        <f>IFERROR(IF(AND(NOT(YEAR(AO$3)&lt;=YEAR('Rent Roll'!$C33)+'Rent Roll'!$AB33-1),MOD(YEAR(AO$3),'Rent Roll'!$AA33)=MOD(YEAR('Rent Roll'!$C33),'Rent Roll'!$AA33),MONTH(AO$3)=MONTH('Rent Roll'!$C33)),1,0),0)</f>
        <v>0</v>
      </c>
      <c r="AP279" s="767">
        <f>IFERROR(IF(AND(NOT(YEAR(AP$3)&lt;=YEAR('Rent Roll'!$C33)+'Rent Roll'!$AB33-1),MOD(YEAR(AP$3),'Rent Roll'!$AA33)=MOD(YEAR('Rent Roll'!$C33),'Rent Roll'!$AA33),MONTH(AP$3)=MONTH('Rent Roll'!$C33)),1,0),0)</f>
        <v>0</v>
      </c>
      <c r="AQ279" s="768">
        <f>IFERROR(IF(AND(NOT(YEAR(AQ$3)&lt;=YEAR('Rent Roll'!$C33)+'Rent Roll'!$AB33-1),MOD(YEAR(AQ$3),'Rent Roll'!$AA33)=MOD(YEAR('Rent Roll'!$C33),'Rent Roll'!$AA33),MONTH(AQ$3)=MONTH('Rent Roll'!$C33)),1,0),0)</f>
        <v>0</v>
      </c>
      <c r="AR279" s="567">
        <f>IFERROR(IF(AND(NOT(YEAR(AR$3)&lt;=YEAR('Rent Roll'!$C33)+'Rent Roll'!$AB33-1),MOD(YEAR(AR$3),'Rent Roll'!$AA33)=MOD(YEAR('Rent Roll'!$C33),'Rent Roll'!$AA33),MONTH(AR$3)=MONTH('Rent Roll'!$C33)),1,0),0)</f>
        <v>0</v>
      </c>
      <c r="AS279" s="567">
        <f>IFERROR(IF(AND(NOT(YEAR(AS$3)&lt;=YEAR('Rent Roll'!$C33)+'Rent Roll'!$AB33-1),MOD(YEAR(AS$3),'Rent Roll'!$AA33)=MOD(YEAR('Rent Roll'!$C33),'Rent Roll'!$AA33),MONTH(AS$3)=MONTH('Rent Roll'!$C33)),1,0),0)</f>
        <v>0</v>
      </c>
      <c r="AT279" s="567">
        <f>IFERROR(IF(AND(NOT(YEAR(AT$3)&lt;=YEAR('Rent Roll'!$C33)+'Rent Roll'!$AB33-1),MOD(YEAR(AT$3),'Rent Roll'!$AA33)=MOD(YEAR('Rent Roll'!$C33),'Rent Roll'!$AA33),MONTH(AT$3)=MONTH('Rent Roll'!$C33)),1,0),0)</f>
        <v>0</v>
      </c>
      <c r="AU279" s="567">
        <f>IFERROR(IF(AND(NOT(YEAR(AU$3)&lt;=YEAR('Rent Roll'!$C33)+'Rent Roll'!$AB33-1),MOD(YEAR(AU$3),'Rent Roll'!$AA33)=MOD(YEAR('Rent Roll'!$C33),'Rent Roll'!$AA33),MONTH(AU$3)=MONTH('Rent Roll'!$C33)),1,0),0)</f>
        <v>0</v>
      </c>
      <c r="AV279" s="567">
        <f>IFERROR(IF(AND(NOT(YEAR(AV$3)&lt;=YEAR('Rent Roll'!$C33)+'Rent Roll'!$AB33-1),MOD(YEAR(AV$3),'Rent Roll'!$AA33)=MOD(YEAR('Rent Roll'!$C33),'Rent Roll'!$AA33),MONTH(AV$3)=MONTH('Rent Roll'!$C33)),1,0),0)</f>
        <v>0</v>
      </c>
      <c r="AW279" s="567">
        <f>IFERROR(IF(AND(NOT(YEAR(AW$3)&lt;=YEAR('Rent Roll'!$C33)+'Rent Roll'!$AB33-1),MOD(YEAR(AW$3),'Rent Roll'!$AA33)=MOD(YEAR('Rent Roll'!$C33),'Rent Roll'!$AA33),MONTH(AW$3)=MONTH('Rent Roll'!$C33)),1,0),0)</f>
        <v>0</v>
      </c>
      <c r="AX279" s="567">
        <f>IFERROR(IF(AND(NOT(YEAR(AX$3)&lt;=YEAR('Rent Roll'!$C33)+'Rent Roll'!$AB33-1),MOD(YEAR(AX$3),'Rent Roll'!$AA33)=MOD(YEAR('Rent Roll'!$C33),'Rent Roll'!$AA33),MONTH(AX$3)=MONTH('Rent Roll'!$C33)),1,0),0)</f>
        <v>0</v>
      </c>
      <c r="AY279" s="567">
        <f>IFERROR(IF(AND(NOT(YEAR(AY$3)&lt;=YEAR('Rent Roll'!$C33)+'Rent Roll'!$AB33-1),MOD(YEAR(AY$3),'Rent Roll'!$AA33)=MOD(YEAR('Rent Roll'!$C33),'Rent Roll'!$AA33),MONTH(AY$3)=MONTH('Rent Roll'!$C33)),1,0),0)</f>
        <v>0</v>
      </c>
      <c r="AZ279" s="567">
        <f>IFERROR(IF(AND(NOT(YEAR(AZ$3)&lt;=YEAR('Rent Roll'!$C33)+'Rent Roll'!$AB33-1),MOD(YEAR(AZ$3),'Rent Roll'!$AA33)=MOD(YEAR('Rent Roll'!$C33),'Rent Roll'!$AA33),MONTH(AZ$3)=MONTH('Rent Roll'!$C33)),1,0),0)</f>
        <v>0</v>
      </c>
      <c r="BA279" s="567">
        <f>IFERROR(IF(AND(NOT(YEAR(BA$3)&lt;=YEAR('Rent Roll'!$C33)+'Rent Roll'!$AB33-1),MOD(YEAR(BA$3),'Rent Roll'!$AA33)=MOD(YEAR('Rent Roll'!$C33),'Rent Roll'!$AA33),MONTH(BA$3)=MONTH('Rent Roll'!$C33)),1,0),0)</f>
        <v>0</v>
      </c>
      <c r="BB279" s="767">
        <f>IFERROR(IF(AND(NOT(YEAR(BB$3)&lt;=YEAR('Rent Roll'!$C33)+'Rent Roll'!$AB33-1),MOD(YEAR(BB$3),'Rent Roll'!$AA33)=MOD(YEAR('Rent Roll'!$C33),'Rent Roll'!$AA33),MONTH(BB$3)=MONTH('Rent Roll'!$C33)),1,0),0)</f>
        <v>0</v>
      </c>
      <c r="BC279" s="768">
        <f>IFERROR(IF(AND(NOT(YEAR(BC$3)&lt;=YEAR('Rent Roll'!$C33)+'Rent Roll'!$AB33-1),MOD(YEAR(BC$3),'Rent Roll'!$AA33)=MOD(YEAR('Rent Roll'!$C33),'Rent Roll'!$AA33),MONTH(BC$3)=MONTH('Rent Roll'!$C33)),1,0),0)</f>
        <v>0</v>
      </c>
      <c r="BD279" s="567">
        <f>IFERROR(IF(AND(NOT(YEAR(BD$3)&lt;=YEAR('Rent Roll'!$C33)+'Rent Roll'!$AB33-1),MOD(YEAR(BD$3),'Rent Roll'!$AA33)=MOD(YEAR('Rent Roll'!$C33),'Rent Roll'!$AA33),MONTH(BD$3)=MONTH('Rent Roll'!$C33)),1,0),0)</f>
        <v>0</v>
      </c>
      <c r="BE279" s="567">
        <f>IFERROR(IF(AND(NOT(YEAR(BE$3)&lt;=YEAR('Rent Roll'!$C33)+'Rent Roll'!$AB33-1),MOD(YEAR(BE$3),'Rent Roll'!$AA33)=MOD(YEAR('Rent Roll'!$C33),'Rent Roll'!$AA33),MONTH(BE$3)=MONTH('Rent Roll'!$C33)),1,0),0)</f>
        <v>0</v>
      </c>
      <c r="BF279" s="567">
        <f>IFERROR(IF(AND(NOT(YEAR(BF$3)&lt;=YEAR('Rent Roll'!$C33)+'Rent Roll'!$AB33-1),MOD(YEAR(BF$3),'Rent Roll'!$AA33)=MOD(YEAR('Rent Roll'!$C33),'Rent Roll'!$AA33),MONTH(BF$3)=MONTH('Rent Roll'!$C33)),1,0),0)</f>
        <v>0</v>
      </c>
      <c r="BG279" s="567">
        <f>IFERROR(IF(AND(NOT(YEAR(BG$3)&lt;=YEAR('Rent Roll'!$C33)+'Rent Roll'!$AB33-1),MOD(YEAR(BG$3),'Rent Roll'!$AA33)=MOD(YEAR('Rent Roll'!$C33),'Rent Roll'!$AA33),MONTH(BG$3)=MONTH('Rent Roll'!$C33)),1,0),0)</f>
        <v>0</v>
      </c>
      <c r="BH279" s="567">
        <f>IFERROR(IF(AND(NOT(YEAR(BH$3)&lt;=YEAR('Rent Roll'!$C33)+'Rent Roll'!$AB33-1),MOD(YEAR(BH$3),'Rent Roll'!$AA33)=MOD(YEAR('Rent Roll'!$C33),'Rent Roll'!$AA33),MONTH(BH$3)=MONTH('Rent Roll'!$C33)),1,0),0)</f>
        <v>0</v>
      </c>
      <c r="BI279" s="567">
        <f>IFERROR(IF(AND(NOT(YEAR(BI$3)&lt;=YEAR('Rent Roll'!$C33)+'Rent Roll'!$AB33-1),MOD(YEAR(BI$3),'Rent Roll'!$AA33)=MOD(YEAR('Rent Roll'!$C33),'Rent Roll'!$AA33),MONTH(BI$3)=MONTH('Rent Roll'!$C33)),1,0),0)</f>
        <v>0</v>
      </c>
      <c r="BJ279" s="567">
        <f>IFERROR(IF(AND(NOT(YEAR(BJ$3)&lt;=YEAR('Rent Roll'!$C33)+'Rent Roll'!$AB33-1),MOD(YEAR(BJ$3),'Rent Roll'!$AA33)=MOD(YEAR('Rent Roll'!$C33),'Rent Roll'!$AA33),MONTH(BJ$3)=MONTH('Rent Roll'!$C33)),1,0),0)</f>
        <v>0</v>
      </c>
      <c r="BK279" s="567">
        <f>IFERROR(IF(AND(NOT(YEAR(BK$3)&lt;=YEAR('Rent Roll'!$C33)+'Rent Roll'!$AB33-1),MOD(YEAR(BK$3),'Rent Roll'!$AA33)=MOD(YEAR('Rent Roll'!$C33),'Rent Roll'!$AA33),MONTH(BK$3)=MONTH('Rent Roll'!$C33)),1,0),0)</f>
        <v>0</v>
      </c>
      <c r="BL279" s="567">
        <f>IFERROR(IF(AND(NOT(YEAR(BL$3)&lt;=YEAR('Rent Roll'!$C33)+'Rent Roll'!$AB33-1),MOD(YEAR(BL$3),'Rent Roll'!$AA33)=MOD(YEAR('Rent Roll'!$C33),'Rent Roll'!$AA33),MONTH(BL$3)=MONTH('Rent Roll'!$C33)),1,0),0)</f>
        <v>0</v>
      </c>
      <c r="BM279" s="567">
        <f>IFERROR(IF(AND(NOT(YEAR(BM$3)&lt;=YEAR('Rent Roll'!$C33)+'Rent Roll'!$AB33-1),MOD(YEAR(BM$3),'Rent Roll'!$AA33)=MOD(YEAR('Rent Roll'!$C33),'Rent Roll'!$AA33),MONTH(BM$3)=MONTH('Rent Roll'!$C33)),1,0),0)</f>
        <v>0</v>
      </c>
      <c r="BN279" s="767">
        <f>IFERROR(IF(AND(NOT(YEAR(BN$3)&lt;=YEAR('Rent Roll'!$C33)+'Rent Roll'!$AB33-1),MOD(YEAR(BN$3),'Rent Roll'!$AA33)=MOD(YEAR('Rent Roll'!$C33),'Rent Roll'!$AA33),MONTH(BN$3)=MONTH('Rent Roll'!$C33)),1,0),0)</f>
        <v>0</v>
      </c>
      <c r="BO279" s="768">
        <f>IFERROR(IF(AND(NOT(YEAR(BO$3)&lt;=YEAR('Rent Roll'!$C33)+'Rent Roll'!$AB33-1),MOD(YEAR(BO$3),'Rent Roll'!$AA33)=MOD(YEAR('Rent Roll'!$C33),'Rent Roll'!$AA33),MONTH(BO$3)=MONTH('Rent Roll'!$C33)),1,0),0)</f>
        <v>0</v>
      </c>
      <c r="BP279" s="567">
        <f>IFERROR(IF(AND(NOT(YEAR(BP$3)&lt;=YEAR('Rent Roll'!$C33)+'Rent Roll'!$AB33-1),MOD(YEAR(BP$3),'Rent Roll'!$AA33)=MOD(YEAR('Rent Roll'!$C33),'Rent Roll'!$AA33),MONTH(BP$3)=MONTH('Rent Roll'!$C33)),1,0),0)</f>
        <v>0</v>
      </c>
      <c r="BQ279" s="567">
        <f>IFERROR(IF(AND(NOT(YEAR(BQ$3)&lt;=YEAR('Rent Roll'!$C33)+'Rent Roll'!$AB33-1),MOD(YEAR(BQ$3),'Rent Roll'!$AA33)=MOD(YEAR('Rent Roll'!$C33),'Rent Roll'!$AA33),MONTH(BQ$3)=MONTH('Rent Roll'!$C33)),1,0),0)</f>
        <v>0</v>
      </c>
      <c r="BR279" s="567">
        <f>IFERROR(IF(AND(NOT(YEAR(BR$3)&lt;=YEAR('Rent Roll'!$C33)+'Rent Roll'!$AB33-1),MOD(YEAR(BR$3),'Rent Roll'!$AA33)=MOD(YEAR('Rent Roll'!$C33),'Rent Roll'!$AA33),MONTH(BR$3)=MONTH('Rent Roll'!$C33)),1,0),0)</f>
        <v>0</v>
      </c>
      <c r="BS279" s="567">
        <f>IFERROR(IF(AND(NOT(YEAR(BS$3)&lt;=YEAR('Rent Roll'!$C33)+'Rent Roll'!$AB33-1),MOD(YEAR(BS$3),'Rent Roll'!$AA33)=MOD(YEAR('Rent Roll'!$C33),'Rent Roll'!$AA33),MONTH(BS$3)=MONTH('Rent Roll'!$C33)),1,0),0)</f>
        <v>0</v>
      </c>
      <c r="BT279" s="567">
        <f>IFERROR(IF(AND(NOT(YEAR(BT$3)&lt;=YEAR('Rent Roll'!$C33)+'Rent Roll'!$AB33-1),MOD(YEAR(BT$3),'Rent Roll'!$AA33)=MOD(YEAR('Rent Roll'!$C33),'Rent Roll'!$AA33),MONTH(BT$3)=MONTH('Rent Roll'!$C33)),1,0),0)</f>
        <v>0</v>
      </c>
      <c r="BU279" s="567">
        <f>IFERROR(IF(AND(NOT(YEAR(BU$3)&lt;=YEAR('Rent Roll'!$C33)+'Rent Roll'!$AB33-1),MOD(YEAR(BU$3),'Rent Roll'!$AA33)=MOD(YEAR('Rent Roll'!$C33),'Rent Roll'!$AA33),MONTH(BU$3)=MONTH('Rent Roll'!$C33)),1,0),0)</f>
        <v>0</v>
      </c>
      <c r="BV279" s="567">
        <f>IFERROR(IF(AND(NOT(YEAR(BV$3)&lt;=YEAR('Rent Roll'!$C33)+'Rent Roll'!$AB33-1),MOD(YEAR(BV$3),'Rent Roll'!$AA33)=MOD(YEAR('Rent Roll'!$C33),'Rent Roll'!$AA33),MONTH(BV$3)=MONTH('Rent Roll'!$C33)),1,0),0)</f>
        <v>0</v>
      </c>
      <c r="BW279" s="567">
        <f>IFERROR(IF(AND(NOT(YEAR(BW$3)&lt;=YEAR('Rent Roll'!$C33)+'Rent Roll'!$AB33-1),MOD(YEAR(BW$3),'Rent Roll'!$AA33)=MOD(YEAR('Rent Roll'!$C33),'Rent Roll'!$AA33),MONTH(BW$3)=MONTH('Rent Roll'!$C33)),1,0),0)</f>
        <v>0</v>
      </c>
      <c r="BX279" s="567">
        <f>IFERROR(IF(AND(NOT(YEAR(BX$3)&lt;=YEAR('Rent Roll'!$C33)+'Rent Roll'!$AB33-1),MOD(YEAR(BX$3),'Rent Roll'!$AA33)=MOD(YEAR('Rent Roll'!$C33),'Rent Roll'!$AA33),MONTH(BX$3)=MONTH('Rent Roll'!$C33)),1,0),0)</f>
        <v>0</v>
      </c>
      <c r="BY279" s="567">
        <f>IFERROR(IF(AND(NOT(YEAR(BY$3)&lt;=YEAR('Rent Roll'!$C33)+'Rent Roll'!$AB33-1),MOD(YEAR(BY$3),'Rent Roll'!$AA33)=MOD(YEAR('Rent Roll'!$C33),'Rent Roll'!$AA33),MONTH(BY$3)=MONTH('Rent Roll'!$C33)),1,0),0)</f>
        <v>0</v>
      </c>
      <c r="BZ279" s="767">
        <f>IFERROR(IF(AND(NOT(YEAR(BZ$3)&lt;=YEAR('Rent Roll'!$C33)+'Rent Roll'!$AB33-1),MOD(YEAR(BZ$3),'Rent Roll'!$AA33)=MOD(YEAR('Rent Roll'!$C33),'Rent Roll'!$AA33),MONTH(BZ$3)=MONTH('Rent Roll'!$C33)),1,0),0)</f>
        <v>0</v>
      </c>
      <c r="CA279" s="768">
        <f>IFERROR(IF(AND(NOT(YEAR(CA$3)&lt;=YEAR('Rent Roll'!$C33)+'Rent Roll'!$AB33-1),MOD(YEAR(CA$3),'Rent Roll'!$AA33)=MOD(YEAR('Rent Roll'!$C33),'Rent Roll'!$AA33),MONTH(CA$3)=MONTH('Rent Roll'!$C33)),1,0),0)</f>
        <v>0</v>
      </c>
      <c r="CB279" s="567">
        <f>IFERROR(IF(AND(NOT(YEAR(CB$3)&lt;=YEAR('Rent Roll'!$C33)+'Rent Roll'!$AB33-1),MOD(YEAR(CB$3),'Rent Roll'!$AA33)=MOD(YEAR('Rent Roll'!$C33),'Rent Roll'!$AA33),MONTH(CB$3)=MONTH('Rent Roll'!$C33)),1,0),0)</f>
        <v>0</v>
      </c>
      <c r="CC279" s="567">
        <f>IFERROR(IF(AND(NOT(YEAR(CC$3)&lt;=YEAR('Rent Roll'!$C33)+'Rent Roll'!$AB33-1),MOD(YEAR(CC$3),'Rent Roll'!$AA33)=MOD(YEAR('Rent Roll'!$C33),'Rent Roll'!$AA33),MONTH(CC$3)=MONTH('Rent Roll'!$C33)),1,0),0)</f>
        <v>0</v>
      </c>
      <c r="CD279" s="567">
        <f>IFERROR(IF(AND(NOT(YEAR(CD$3)&lt;=YEAR('Rent Roll'!$C33)+'Rent Roll'!$AB33-1),MOD(YEAR(CD$3),'Rent Roll'!$AA33)=MOD(YEAR('Rent Roll'!$C33),'Rent Roll'!$AA33),MONTH(CD$3)=MONTH('Rent Roll'!$C33)),1,0),0)</f>
        <v>0</v>
      </c>
      <c r="CE279" s="567">
        <f>IFERROR(IF(AND(NOT(YEAR(CE$3)&lt;=YEAR('Rent Roll'!$C33)+'Rent Roll'!$AB33-1),MOD(YEAR(CE$3),'Rent Roll'!$AA33)=MOD(YEAR('Rent Roll'!$C33),'Rent Roll'!$AA33),MONTH(CE$3)=MONTH('Rent Roll'!$C33)),1,0),0)</f>
        <v>0</v>
      </c>
      <c r="CF279" s="567">
        <f>IFERROR(IF(AND(NOT(YEAR(CF$3)&lt;=YEAR('Rent Roll'!$C33)+'Rent Roll'!$AB33-1),MOD(YEAR(CF$3),'Rent Roll'!$AA33)=MOD(YEAR('Rent Roll'!$C33),'Rent Roll'!$AA33),MONTH(CF$3)=MONTH('Rent Roll'!$C33)),1,0),0)</f>
        <v>0</v>
      </c>
      <c r="CG279" s="567">
        <f>IFERROR(IF(AND(NOT(YEAR(CG$3)&lt;=YEAR('Rent Roll'!$C33)+'Rent Roll'!$AB33-1),MOD(YEAR(CG$3),'Rent Roll'!$AA33)=MOD(YEAR('Rent Roll'!$C33),'Rent Roll'!$AA33),MONTH(CG$3)=MONTH('Rent Roll'!$C33)),1,0),0)</f>
        <v>0</v>
      </c>
      <c r="CH279" s="567">
        <f>IFERROR(IF(AND(NOT(YEAR(CH$3)&lt;=YEAR('Rent Roll'!$C33)+'Rent Roll'!$AB33-1),MOD(YEAR(CH$3),'Rent Roll'!$AA33)=MOD(YEAR('Rent Roll'!$C33),'Rent Roll'!$AA33),MONTH(CH$3)=MONTH('Rent Roll'!$C33)),1,0),0)</f>
        <v>0</v>
      </c>
      <c r="CI279" s="567">
        <f>IFERROR(IF(AND(NOT(YEAR(CI$3)&lt;=YEAR('Rent Roll'!$C33)+'Rent Roll'!$AB33-1),MOD(YEAR(CI$3),'Rent Roll'!$AA33)=MOD(YEAR('Rent Roll'!$C33),'Rent Roll'!$AA33),MONTH(CI$3)=MONTH('Rent Roll'!$C33)),1,0),0)</f>
        <v>0</v>
      </c>
      <c r="CJ279" s="567">
        <f>IFERROR(IF(AND(NOT(YEAR(CJ$3)&lt;=YEAR('Rent Roll'!$C33)+'Rent Roll'!$AB33-1),MOD(YEAR(CJ$3),'Rent Roll'!$AA33)=MOD(YEAR('Rent Roll'!$C33),'Rent Roll'!$AA33),MONTH(CJ$3)=MONTH('Rent Roll'!$C33)),1,0),0)</f>
        <v>0</v>
      </c>
      <c r="CK279" s="567">
        <f>IFERROR(IF(AND(NOT(YEAR(CK$3)&lt;=YEAR('Rent Roll'!$C33)+'Rent Roll'!$AB33-1),MOD(YEAR(CK$3),'Rent Roll'!$AA33)=MOD(YEAR('Rent Roll'!$C33),'Rent Roll'!$AA33),MONTH(CK$3)=MONTH('Rent Roll'!$C33)),1,0),0)</f>
        <v>0</v>
      </c>
      <c r="CL279" s="767">
        <f>IFERROR(IF(AND(NOT(YEAR(CL$3)&lt;=YEAR('Rent Roll'!$C33)+'Rent Roll'!$AB33-1),MOD(YEAR(CL$3),'Rent Roll'!$AA33)=MOD(YEAR('Rent Roll'!$C33),'Rent Roll'!$AA33),MONTH(CL$3)=MONTH('Rent Roll'!$C33)),1,0),0)</f>
        <v>0</v>
      </c>
      <c r="CM279" s="768">
        <f>IFERROR(IF(AND(NOT(YEAR(CM$3)&lt;=YEAR('Rent Roll'!$C33)+'Rent Roll'!$AB33-1),MOD(YEAR(CM$3),'Rent Roll'!$AA33)=MOD(YEAR('Rent Roll'!$C33),'Rent Roll'!$AA33),MONTH(CM$3)=MONTH('Rent Roll'!$C33)),1,0),0)</f>
        <v>0</v>
      </c>
      <c r="CN279" s="567">
        <f>IFERROR(IF(AND(NOT(YEAR(CN$3)&lt;=YEAR('Rent Roll'!$C33)+'Rent Roll'!$AB33-1),MOD(YEAR(CN$3),'Rent Roll'!$AA33)=MOD(YEAR('Rent Roll'!$C33),'Rent Roll'!$AA33),MONTH(CN$3)=MONTH('Rent Roll'!$C33)),1,0),0)</f>
        <v>0</v>
      </c>
      <c r="CO279" s="567">
        <f>IFERROR(IF(AND(NOT(YEAR(CO$3)&lt;=YEAR('Rent Roll'!$C33)+'Rent Roll'!$AB33-1),MOD(YEAR(CO$3),'Rent Roll'!$AA33)=MOD(YEAR('Rent Roll'!$C33),'Rent Roll'!$AA33),MONTH(CO$3)=MONTH('Rent Roll'!$C33)),1,0),0)</f>
        <v>0</v>
      </c>
      <c r="CP279" s="567">
        <f>IFERROR(IF(AND(NOT(YEAR(CP$3)&lt;=YEAR('Rent Roll'!$C33)+'Rent Roll'!$AB33-1),MOD(YEAR(CP$3),'Rent Roll'!$AA33)=MOD(YEAR('Rent Roll'!$C33),'Rent Roll'!$AA33),MONTH(CP$3)=MONTH('Rent Roll'!$C33)),1,0),0)</f>
        <v>0</v>
      </c>
      <c r="CQ279" s="567">
        <f>IFERROR(IF(AND(NOT(YEAR(CQ$3)&lt;=YEAR('Rent Roll'!$C33)+'Rent Roll'!$AB33-1),MOD(YEAR(CQ$3),'Rent Roll'!$AA33)=MOD(YEAR('Rent Roll'!$C33),'Rent Roll'!$AA33),MONTH(CQ$3)=MONTH('Rent Roll'!$C33)),1,0),0)</f>
        <v>0</v>
      </c>
      <c r="CR279" s="567">
        <f>IFERROR(IF(AND(NOT(YEAR(CR$3)&lt;=YEAR('Rent Roll'!$C33)+'Rent Roll'!$AB33-1),MOD(YEAR(CR$3),'Rent Roll'!$AA33)=MOD(YEAR('Rent Roll'!$C33),'Rent Roll'!$AA33),MONTH(CR$3)=MONTH('Rent Roll'!$C33)),1,0),0)</f>
        <v>0</v>
      </c>
      <c r="CS279" s="567">
        <f>IFERROR(IF(AND(NOT(YEAR(CS$3)&lt;=YEAR('Rent Roll'!$C33)+'Rent Roll'!$AB33-1),MOD(YEAR(CS$3),'Rent Roll'!$AA33)=MOD(YEAR('Rent Roll'!$C33),'Rent Roll'!$AA33),MONTH(CS$3)=MONTH('Rent Roll'!$C33)),1,0),0)</f>
        <v>0</v>
      </c>
      <c r="CT279" s="567">
        <f>IFERROR(IF(AND(NOT(YEAR(CT$3)&lt;=YEAR('Rent Roll'!$C33)+'Rent Roll'!$AB33-1),MOD(YEAR(CT$3),'Rent Roll'!$AA33)=MOD(YEAR('Rent Roll'!$C33),'Rent Roll'!$AA33),MONTH(CT$3)=MONTH('Rent Roll'!$C33)),1,0),0)</f>
        <v>0</v>
      </c>
      <c r="CU279" s="567">
        <f>IFERROR(IF(AND(NOT(YEAR(CU$3)&lt;=YEAR('Rent Roll'!$C33)+'Rent Roll'!$AB33-1),MOD(YEAR(CU$3),'Rent Roll'!$AA33)=MOD(YEAR('Rent Roll'!$C33),'Rent Roll'!$AA33),MONTH(CU$3)=MONTH('Rent Roll'!$C33)),1,0),0)</f>
        <v>0</v>
      </c>
      <c r="CV279" s="567">
        <f>IFERROR(IF(AND(NOT(YEAR(CV$3)&lt;=YEAR('Rent Roll'!$C33)+'Rent Roll'!$AB33-1),MOD(YEAR(CV$3),'Rent Roll'!$AA33)=MOD(YEAR('Rent Roll'!$C33),'Rent Roll'!$AA33),MONTH(CV$3)=MONTH('Rent Roll'!$C33)),1,0),0)</f>
        <v>0</v>
      </c>
      <c r="CW279" s="567">
        <f>IFERROR(IF(AND(NOT(YEAR(CW$3)&lt;=YEAR('Rent Roll'!$C33)+'Rent Roll'!$AB33-1),MOD(YEAR(CW$3),'Rent Roll'!$AA33)=MOD(YEAR('Rent Roll'!$C33),'Rent Roll'!$AA33),MONTH(CW$3)=MONTH('Rent Roll'!$C33)),1,0),0)</f>
        <v>0</v>
      </c>
      <c r="CX279" s="767">
        <f>IFERROR(IF(AND(NOT(YEAR(CX$3)&lt;=YEAR('Rent Roll'!$C33)+'Rent Roll'!$AB33-1),MOD(YEAR(CX$3),'Rent Roll'!$AA33)=MOD(YEAR('Rent Roll'!$C33),'Rent Roll'!$AA33),MONTH(CX$3)=MONTH('Rent Roll'!$C33)),1,0),0)</f>
        <v>0</v>
      </c>
      <c r="CY279" s="768">
        <f>IFERROR(IF(AND(NOT(YEAR(CY$3)&lt;=YEAR('Rent Roll'!$C33)+'Rent Roll'!$AB33-1),MOD(YEAR(CY$3),'Rent Roll'!$AA33)=MOD(YEAR('Rent Roll'!$C33),'Rent Roll'!$AA33),MONTH(CY$3)=MONTH('Rent Roll'!$C33)),1,0),0)</f>
        <v>0</v>
      </c>
      <c r="CZ279" s="567">
        <f>IFERROR(IF(AND(NOT(YEAR(CZ$3)&lt;=YEAR('Rent Roll'!$C33)+'Rent Roll'!$AB33-1),MOD(YEAR(CZ$3),'Rent Roll'!$AA33)=MOD(YEAR('Rent Roll'!$C33),'Rent Roll'!$AA33),MONTH(CZ$3)=MONTH('Rent Roll'!$C33)),1,0),0)</f>
        <v>0</v>
      </c>
      <c r="DA279" s="567">
        <f>IFERROR(IF(AND(NOT(YEAR(DA$3)&lt;=YEAR('Rent Roll'!$C33)+'Rent Roll'!$AB33-1),MOD(YEAR(DA$3),'Rent Roll'!$AA33)=MOD(YEAR('Rent Roll'!$C33),'Rent Roll'!$AA33),MONTH(DA$3)=MONTH('Rent Roll'!$C33)),1,0),0)</f>
        <v>0</v>
      </c>
      <c r="DB279" s="567">
        <f>IFERROR(IF(AND(NOT(YEAR(DB$3)&lt;=YEAR('Rent Roll'!$C33)+'Rent Roll'!$AB33-1),MOD(YEAR(DB$3),'Rent Roll'!$AA33)=MOD(YEAR('Rent Roll'!$C33),'Rent Roll'!$AA33),MONTH(DB$3)=MONTH('Rent Roll'!$C33)),1,0),0)</f>
        <v>0</v>
      </c>
      <c r="DC279" s="567">
        <f>IFERROR(IF(AND(NOT(YEAR(DC$3)&lt;=YEAR('Rent Roll'!$C33)+'Rent Roll'!$AB33-1),MOD(YEAR(DC$3),'Rent Roll'!$AA33)=MOD(YEAR('Rent Roll'!$C33),'Rent Roll'!$AA33),MONTH(DC$3)=MONTH('Rent Roll'!$C33)),1,0),0)</f>
        <v>0</v>
      </c>
      <c r="DD279" s="567">
        <f>IFERROR(IF(AND(NOT(YEAR(DD$3)&lt;=YEAR('Rent Roll'!$C33)+'Rent Roll'!$AB33-1),MOD(YEAR(DD$3),'Rent Roll'!$AA33)=MOD(YEAR('Rent Roll'!$C33),'Rent Roll'!$AA33),MONTH(DD$3)=MONTH('Rent Roll'!$C33)),1,0),0)</f>
        <v>0</v>
      </c>
      <c r="DE279" s="567">
        <f>IFERROR(IF(AND(NOT(YEAR(DE$3)&lt;=YEAR('Rent Roll'!$C33)+'Rent Roll'!$AB33-1),MOD(YEAR(DE$3),'Rent Roll'!$AA33)=MOD(YEAR('Rent Roll'!$C33),'Rent Roll'!$AA33),MONTH(DE$3)=MONTH('Rent Roll'!$C33)),1,0),0)</f>
        <v>0</v>
      </c>
      <c r="DF279" s="567">
        <f>IFERROR(IF(AND(NOT(YEAR(DF$3)&lt;=YEAR('Rent Roll'!$C33)+'Rent Roll'!$AB33-1),MOD(YEAR(DF$3),'Rent Roll'!$AA33)=MOD(YEAR('Rent Roll'!$C33),'Rent Roll'!$AA33),MONTH(DF$3)=MONTH('Rent Roll'!$C33)),1,0),0)</f>
        <v>0</v>
      </c>
      <c r="DG279" s="567">
        <f>IFERROR(IF(AND(NOT(YEAR(DG$3)&lt;=YEAR('Rent Roll'!$C33)+'Rent Roll'!$AB33-1),MOD(YEAR(DG$3),'Rent Roll'!$AA33)=MOD(YEAR('Rent Roll'!$C33),'Rent Roll'!$AA33),MONTH(DG$3)=MONTH('Rent Roll'!$C33)),1,0),0)</f>
        <v>0</v>
      </c>
      <c r="DH279" s="567">
        <f>IFERROR(IF(AND(NOT(YEAR(DH$3)&lt;=YEAR('Rent Roll'!$C33)+'Rent Roll'!$AB33-1),MOD(YEAR(DH$3),'Rent Roll'!$AA33)=MOD(YEAR('Rent Roll'!$C33),'Rent Roll'!$AA33),MONTH(DH$3)=MONTH('Rent Roll'!$C33)),1,0),0)</f>
        <v>0</v>
      </c>
      <c r="DI279" s="567">
        <f>IFERROR(IF(AND(NOT(YEAR(DI$3)&lt;=YEAR('Rent Roll'!$C33)+'Rent Roll'!$AB33-1),MOD(YEAR(DI$3),'Rent Roll'!$AA33)=MOD(YEAR('Rent Roll'!$C33),'Rent Roll'!$AA33),MONTH(DI$3)=MONTH('Rent Roll'!$C33)),1,0),0)</f>
        <v>0</v>
      </c>
      <c r="DJ279" s="767">
        <f>IFERROR(IF(AND(NOT(YEAR(DJ$3)&lt;=YEAR('Rent Roll'!$C33)+'Rent Roll'!$AB33-1),MOD(YEAR(DJ$3),'Rent Roll'!$AA33)=MOD(YEAR('Rent Roll'!$C33),'Rent Roll'!$AA33),MONTH(DJ$3)=MONTH('Rent Roll'!$C33)),1,0),0)</f>
        <v>0</v>
      </c>
      <c r="DK279" s="768">
        <f>IFERROR(IF(AND(NOT(YEAR(DK$3)&lt;=YEAR('Rent Roll'!$C33)+'Rent Roll'!$AB33-1),MOD(YEAR(DK$3),'Rent Roll'!$AA33)=MOD(YEAR('Rent Roll'!$C33),'Rent Roll'!$AA33),MONTH(DK$3)=MONTH('Rent Roll'!$C33)),1,0),0)</f>
        <v>0</v>
      </c>
      <c r="DL279" s="567">
        <f>IFERROR(IF(AND(NOT(YEAR(DL$3)&lt;=YEAR('Rent Roll'!$C33)+'Rent Roll'!$AB33-1),MOD(YEAR(DL$3),'Rent Roll'!$AA33)=MOD(YEAR('Rent Roll'!$C33),'Rent Roll'!$AA33),MONTH(DL$3)=MONTH('Rent Roll'!$C33)),1,0),0)</f>
        <v>0</v>
      </c>
      <c r="DM279" s="567">
        <f>IFERROR(IF(AND(NOT(YEAR(DM$3)&lt;=YEAR('Rent Roll'!$C33)+'Rent Roll'!$AB33-1),MOD(YEAR(DM$3),'Rent Roll'!$AA33)=MOD(YEAR('Rent Roll'!$C33),'Rent Roll'!$AA33),MONTH(DM$3)=MONTH('Rent Roll'!$C33)),1,0),0)</f>
        <v>0</v>
      </c>
      <c r="DN279" s="567">
        <f>IFERROR(IF(AND(NOT(YEAR(DN$3)&lt;=YEAR('Rent Roll'!$C33)+'Rent Roll'!$AB33-1),MOD(YEAR(DN$3),'Rent Roll'!$AA33)=MOD(YEAR('Rent Roll'!$C33),'Rent Roll'!$AA33),MONTH(DN$3)=MONTH('Rent Roll'!$C33)),1,0),0)</f>
        <v>0</v>
      </c>
      <c r="DO279" s="567">
        <f>IFERROR(IF(AND(NOT(YEAR(DO$3)&lt;=YEAR('Rent Roll'!$C33)+'Rent Roll'!$AB33-1),MOD(YEAR(DO$3),'Rent Roll'!$AA33)=MOD(YEAR('Rent Roll'!$C33),'Rent Roll'!$AA33),MONTH(DO$3)=MONTH('Rent Roll'!$C33)),1,0),0)</f>
        <v>0</v>
      </c>
      <c r="DP279" s="567">
        <f>IFERROR(IF(AND(NOT(YEAR(DP$3)&lt;=YEAR('Rent Roll'!$C33)+'Rent Roll'!$AB33-1),MOD(YEAR(DP$3),'Rent Roll'!$AA33)=MOD(YEAR('Rent Roll'!$C33),'Rent Roll'!$AA33),MONTH(DP$3)=MONTH('Rent Roll'!$C33)),1,0),0)</f>
        <v>0</v>
      </c>
      <c r="DQ279" s="567">
        <f>IFERROR(IF(AND(NOT(YEAR(DQ$3)&lt;=YEAR('Rent Roll'!$C33)+'Rent Roll'!$AB33-1),MOD(YEAR(DQ$3),'Rent Roll'!$AA33)=MOD(YEAR('Rent Roll'!$C33),'Rent Roll'!$AA33),MONTH(DQ$3)=MONTH('Rent Roll'!$C33)),1,0),0)</f>
        <v>0</v>
      </c>
      <c r="DR279" s="567">
        <f>IFERROR(IF(AND(NOT(YEAR(DR$3)&lt;=YEAR('Rent Roll'!$C33)+'Rent Roll'!$AB33-1),MOD(YEAR(DR$3),'Rent Roll'!$AA33)=MOD(YEAR('Rent Roll'!$C33),'Rent Roll'!$AA33),MONTH(DR$3)=MONTH('Rent Roll'!$C33)),1,0),0)</f>
        <v>0</v>
      </c>
      <c r="DS279" s="567">
        <f>IFERROR(IF(AND(NOT(YEAR(DS$3)&lt;=YEAR('Rent Roll'!$C33)+'Rent Roll'!$AB33-1),MOD(YEAR(DS$3),'Rent Roll'!$AA33)=MOD(YEAR('Rent Roll'!$C33),'Rent Roll'!$AA33),MONTH(DS$3)=MONTH('Rent Roll'!$C33)),1,0),0)</f>
        <v>0</v>
      </c>
      <c r="DT279" s="567">
        <f>IFERROR(IF(AND(NOT(YEAR(DT$3)&lt;=YEAR('Rent Roll'!$C33)+'Rent Roll'!$AB33-1),MOD(YEAR(DT$3),'Rent Roll'!$AA33)=MOD(YEAR('Rent Roll'!$C33),'Rent Roll'!$AA33),MONTH(DT$3)=MONTH('Rent Roll'!$C33)),1,0),0)</f>
        <v>0</v>
      </c>
      <c r="DU279" s="567">
        <f>IFERROR(IF(AND(NOT(YEAR(DU$3)&lt;=YEAR('Rent Roll'!$C33)+'Rent Roll'!$AB33-1),MOD(YEAR(DU$3),'Rent Roll'!$AA33)=MOD(YEAR('Rent Roll'!$C33),'Rent Roll'!$AA33),MONTH(DU$3)=MONTH('Rent Roll'!$C33)),1,0),0)</f>
        <v>0</v>
      </c>
      <c r="DV279" s="567">
        <f>IFERROR(IF(AND(NOT(YEAR(DV$3)&lt;=YEAR('Rent Roll'!$C33)+'Rent Roll'!$AB33-1),MOD(YEAR(DV$3),'Rent Roll'!$AA33)=MOD(YEAR('Rent Roll'!$C33),'Rent Roll'!$AA33),MONTH(DV$3)=MONTH('Rent Roll'!$C33)),1,0),0)</f>
        <v>0</v>
      </c>
    </row>
    <row r="280" spans="1:126" s="568" customFormat="1" ht="12" customHeight="1" outlineLevel="1" x14ac:dyDescent="0.4">
      <c r="A280" s="732"/>
      <c r="B280" s="564">
        <f>'Rent Roll'!$B34</f>
        <v>0</v>
      </c>
      <c r="C280" s="566"/>
      <c r="D280" s="566"/>
      <c r="E280" s="566"/>
      <c r="F280" s="778">
        <f>IFERROR(IF(AND(NOT(YEAR(F$3)&lt;=YEAR('Rent Roll'!$C34)+'Rent Roll'!$AB34-1),MOD(YEAR(F$3),'Rent Roll'!$AA34)=MOD(YEAR('Rent Roll'!$C34),'Rent Roll'!$AA34),MONTH(F$3)=MONTH('Rent Roll'!$C34)),1,0),0)</f>
        <v>0</v>
      </c>
      <c r="G280" s="768">
        <f>IFERROR(IF(AND(NOT(YEAR(G$3)&lt;=YEAR('Rent Roll'!$C34)+'Rent Roll'!$AB34-1),MOD(YEAR(G$3),'Rent Roll'!$AA34)=MOD(YEAR('Rent Roll'!$C34),'Rent Roll'!$AA34),MONTH(G$3)=MONTH('Rent Roll'!$C34)),1,0),0)</f>
        <v>0</v>
      </c>
      <c r="H280" s="567">
        <f>IFERROR(IF(AND(NOT(YEAR(H$3)&lt;=YEAR('Rent Roll'!$C34)+'Rent Roll'!$AB34-1),MOD(YEAR(H$3),'Rent Roll'!$AA34)=MOD(YEAR('Rent Roll'!$C34),'Rent Roll'!$AA34),MONTH(H$3)=MONTH('Rent Roll'!$C34)),1,0),0)</f>
        <v>0</v>
      </c>
      <c r="I280" s="567">
        <f>IFERROR(IF(AND(NOT(YEAR(I$3)&lt;=YEAR('Rent Roll'!$C34)+'Rent Roll'!$AB34-1),MOD(YEAR(I$3),'Rent Roll'!$AA34)=MOD(YEAR('Rent Roll'!$C34),'Rent Roll'!$AA34),MONTH(I$3)=MONTH('Rent Roll'!$C34)),1,0),0)</f>
        <v>0</v>
      </c>
      <c r="J280" s="567">
        <f>IFERROR(IF(AND(NOT(YEAR(J$3)&lt;=YEAR('Rent Roll'!$C34)+'Rent Roll'!$AB34-1),MOD(YEAR(J$3),'Rent Roll'!$AA34)=MOD(YEAR('Rent Roll'!$C34),'Rent Roll'!$AA34),MONTH(J$3)=MONTH('Rent Roll'!$C34)),1,0),0)</f>
        <v>0</v>
      </c>
      <c r="K280" s="567">
        <f>IFERROR(IF(AND(NOT(YEAR(K$3)&lt;=YEAR('Rent Roll'!$C34)+'Rent Roll'!$AB34-1),MOD(YEAR(K$3),'Rent Roll'!$AA34)=MOD(YEAR('Rent Roll'!$C34),'Rent Roll'!$AA34),MONTH(K$3)=MONTH('Rent Roll'!$C34)),1,0),0)</f>
        <v>0</v>
      </c>
      <c r="L280" s="567">
        <f>IFERROR(IF(AND(NOT(YEAR(L$3)&lt;=YEAR('Rent Roll'!$C34)+'Rent Roll'!$AB34-1),MOD(YEAR(L$3),'Rent Roll'!$AA34)=MOD(YEAR('Rent Roll'!$C34),'Rent Roll'!$AA34),MONTH(L$3)=MONTH('Rent Roll'!$C34)),1,0),0)</f>
        <v>0</v>
      </c>
      <c r="M280" s="567">
        <f>IFERROR(IF(AND(NOT(YEAR(M$3)&lt;=YEAR('Rent Roll'!$C34)+'Rent Roll'!$AB34-1),MOD(YEAR(M$3),'Rent Roll'!$AA34)=MOD(YEAR('Rent Roll'!$C34),'Rent Roll'!$AA34),MONTH(M$3)=MONTH('Rent Roll'!$C34)),1,0),0)</f>
        <v>0</v>
      </c>
      <c r="N280" s="567">
        <f>IFERROR(IF(AND(NOT(YEAR(N$3)&lt;=YEAR('Rent Roll'!$C34)+'Rent Roll'!$AB34-1),MOD(YEAR(N$3),'Rent Roll'!$AA34)=MOD(YEAR('Rent Roll'!$C34),'Rent Roll'!$AA34),MONTH(N$3)=MONTH('Rent Roll'!$C34)),1,0),0)</f>
        <v>0</v>
      </c>
      <c r="O280" s="567">
        <f>IFERROR(IF(AND(NOT(YEAR(O$3)&lt;=YEAR('Rent Roll'!$C34)+'Rent Roll'!$AB34-1),MOD(YEAR(O$3),'Rent Roll'!$AA34)=MOD(YEAR('Rent Roll'!$C34),'Rent Roll'!$AA34),MONTH(O$3)=MONTH('Rent Roll'!$C34)),1,0),0)</f>
        <v>0</v>
      </c>
      <c r="P280" s="567">
        <f>IFERROR(IF(AND(NOT(YEAR(P$3)&lt;=YEAR('Rent Roll'!$C34)+'Rent Roll'!$AB34-1),MOD(YEAR(P$3),'Rent Roll'!$AA34)=MOD(YEAR('Rent Roll'!$C34),'Rent Roll'!$AA34),MONTH(P$3)=MONTH('Rent Roll'!$C34)),1,0),0)</f>
        <v>0</v>
      </c>
      <c r="Q280" s="567">
        <f>IFERROR(IF(AND(NOT(YEAR(Q$3)&lt;=YEAR('Rent Roll'!$C34)+'Rent Roll'!$AB34-1),MOD(YEAR(Q$3),'Rent Roll'!$AA34)=MOD(YEAR('Rent Roll'!$C34),'Rent Roll'!$AA34),MONTH(Q$3)=MONTH('Rent Roll'!$C34)),1,0),0)</f>
        <v>0</v>
      </c>
      <c r="R280" s="767">
        <f>IFERROR(IF(AND(NOT(YEAR(R$3)&lt;=YEAR('Rent Roll'!$C34)+'Rent Roll'!$AB34-1),MOD(YEAR(R$3),'Rent Roll'!$AA34)=MOD(YEAR('Rent Roll'!$C34),'Rent Roll'!$AA34),MONTH(R$3)=MONTH('Rent Roll'!$C34)),1,0),0)</f>
        <v>0</v>
      </c>
      <c r="S280" s="768">
        <f>IFERROR(IF(AND(NOT(YEAR(S$3)&lt;=YEAR('Rent Roll'!$C34)+'Rent Roll'!$AB34-1),MOD(YEAR(S$3),'Rent Roll'!$AA34)=MOD(YEAR('Rent Roll'!$C34),'Rent Roll'!$AA34),MONTH(S$3)=MONTH('Rent Roll'!$C34)),1,0),0)</f>
        <v>0</v>
      </c>
      <c r="T280" s="567">
        <f>IFERROR(IF(AND(NOT(YEAR(T$3)&lt;=YEAR('Rent Roll'!$C34)+'Rent Roll'!$AB34-1),MOD(YEAR(T$3),'Rent Roll'!$AA34)=MOD(YEAR('Rent Roll'!$C34),'Rent Roll'!$AA34),MONTH(T$3)=MONTH('Rent Roll'!$C34)),1,0),0)</f>
        <v>0</v>
      </c>
      <c r="U280" s="567">
        <f>IFERROR(IF(AND(NOT(YEAR(U$3)&lt;=YEAR('Rent Roll'!$C34)+'Rent Roll'!$AB34-1),MOD(YEAR(U$3),'Rent Roll'!$AA34)=MOD(YEAR('Rent Roll'!$C34),'Rent Roll'!$AA34),MONTH(U$3)=MONTH('Rent Roll'!$C34)),1,0),0)</f>
        <v>0</v>
      </c>
      <c r="V280" s="567">
        <f>IFERROR(IF(AND(NOT(YEAR(V$3)&lt;=YEAR('Rent Roll'!$C34)+'Rent Roll'!$AB34-1),MOD(YEAR(V$3),'Rent Roll'!$AA34)=MOD(YEAR('Rent Roll'!$C34),'Rent Roll'!$AA34),MONTH(V$3)=MONTH('Rent Roll'!$C34)),1,0),0)</f>
        <v>0</v>
      </c>
      <c r="W280" s="567">
        <f>IFERROR(IF(AND(NOT(YEAR(W$3)&lt;=YEAR('Rent Roll'!$C34)+'Rent Roll'!$AB34-1),MOD(YEAR(W$3),'Rent Roll'!$AA34)=MOD(YEAR('Rent Roll'!$C34),'Rent Roll'!$AA34),MONTH(W$3)=MONTH('Rent Roll'!$C34)),1,0),0)</f>
        <v>0</v>
      </c>
      <c r="X280" s="567">
        <f>IFERROR(IF(AND(NOT(YEAR(X$3)&lt;=YEAR('Rent Roll'!$C34)+'Rent Roll'!$AB34-1),MOD(YEAR(X$3),'Rent Roll'!$AA34)=MOD(YEAR('Rent Roll'!$C34),'Rent Roll'!$AA34),MONTH(X$3)=MONTH('Rent Roll'!$C34)),1,0),0)</f>
        <v>0</v>
      </c>
      <c r="Y280" s="567">
        <f>IFERROR(IF(AND(NOT(YEAR(Y$3)&lt;=YEAR('Rent Roll'!$C34)+'Rent Roll'!$AB34-1),MOD(YEAR(Y$3),'Rent Roll'!$AA34)=MOD(YEAR('Rent Roll'!$C34),'Rent Roll'!$AA34),MONTH(Y$3)=MONTH('Rent Roll'!$C34)),1,0),0)</f>
        <v>0</v>
      </c>
      <c r="Z280" s="567">
        <f>IFERROR(IF(AND(NOT(YEAR(Z$3)&lt;=YEAR('Rent Roll'!$C34)+'Rent Roll'!$AB34-1),MOD(YEAR(Z$3),'Rent Roll'!$AA34)=MOD(YEAR('Rent Roll'!$C34),'Rent Roll'!$AA34),MONTH(Z$3)=MONTH('Rent Roll'!$C34)),1,0),0)</f>
        <v>0</v>
      </c>
      <c r="AA280" s="567">
        <f>IFERROR(IF(AND(NOT(YEAR(AA$3)&lt;=YEAR('Rent Roll'!$C34)+'Rent Roll'!$AB34-1),MOD(YEAR(AA$3),'Rent Roll'!$AA34)=MOD(YEAR('Rent Roll'!$C34),'Rent Roll'!$AA34),MONTH(AA$3)=MONTH('Rent Roll'!$C34)),1,0),0)</f>
        <v>0</v>
      </c>
      <c r="AB280" s="567">
        <f>IFERROR(IF(AND(NOT(YEAR(AB$3)&lt;=YEAR('Rent Roll'!$C34)+'Rent Roll'!$AB34-1),MOD(YEAR(AB$3),'Rent Roll'!$AA34)=MOD(YEAR('Rent Roll'!$C34),'Rent Roll'!$AA34),MONTH(AB$3)=MONTH('Rent Roll'!$C34)),1,0),0)</f>
        <v>0</v>
      </c>
      <c r="AC280" s="567">
        <f>IFERROR(IF(AND(NOT(YEAR(AC$3)&lt;=YEAR('Rent Roll'!$C34)+'Rent Roll'!$AB34-1),MOD(YEAR(AC$3),'Rent Roll'!$AA34)=MOD(YEAR('Rent Roll'!$C34),'Rent Roll'!$AA34),MONTH(AC$3)=MONTH('Rent Roll'!$C34)),1,0),0)</f>
        <v>0</v>
      </c>
      <c r="AD280" s="767">
        <f>IFERROR(IF(AND(NOT(YEAR(AD$3)&lt;=YEAR('Rent Roll'!$C34)+'Rent Roll'!$AB34-1),MOD(YEAR(AD$3),'Rent Roll'!$AA34)=MOD(YEAR('Rent Roll'!$C34),'Rent Roll'!$AA34),MONTH(AD$3)=MONTH('Rent Roll'!$C34)),1,0),0)</f>
        <v>0</v>
      </c>
      <c r="AE280" s="768">
        <f>IFERROR(IF(AND(NOT(YEAR(AE$3)&lt;=YEAR('Rent Roll'!$C34)+'Rent Roll'!$AB34-1),MOD(YEAR(AE$3),'Rent Roll'!$AA34)=MOD(YEAR('Rent Roll'!$C34),'Rent Roll'!$AA34),MONTH(AE$3)=MONTH('Rent Roll'!$C34)),1,0),0)</f>
        <v>0</v>
      </c>
      <c r="AF280" s="567">
        <f>IFERROR(IF(AND(NOT(YEAR(AF$3)&lt;=YEAR('Rent Roll'!$C34)+'Rent Roll'!$AB34-1),MOD(YEAR(AF$3),'Rent Roll'!$AA34)=MOD(YEAR('Rent Roll'!$C34),'Rent Roll'!$AA34),MONTH(AF$3)=MONTH('Rent Roll'!$C34)),1,0),0)</f>
        <v>0</v>
      </c>
      <c r="AG280" s="567">
        <f>IFERROR(IF(AND(NOT(YEAR(AG$3)&lt;=YEAR('Rent Roll'!$C34)+'Rent Roll'!$AB34-1),MOD(YEAR(AG$3),'Rent Roll'!$AA34)=MOD(YEAR('Rent Roll'!$C34),'Rent Roll'!$AA34),MONTH(AG$3)=MONTH('Rent Roll'!$C34)),1,0),0)</f>
        <v>0</v>
      </c>
      <c r="AH280" s="567">
        <f>IFERROR(IF(AND(NOT(YEAR(AH$3)&lt;=YEAR('Rent Roll'!$C34)+'Rent Roll'!$AB34-1),MOD(YEAR(AH$3),'Rent Roll'!$AA34)=MOD(YEAR('Rent Roll'!$C34),'Rent Roll'!$AA34),MONTH(AH$3)=MONTH('Rent Roll'!$C34)),1,0),0)</f>
        <v>0</v>
      </c>
      <c r="AI280" s="567">
        <f>IFERROR(IF(AND(NOT(YEAR(AI$3)&lt;=YEAR('Rent Roll'!$C34)+'Rent Roll'!$AB34-1),MOD(YEAR(AI$3),'Rent Roll'!$AA34)=MOD(YEAR('Rent Roll'!$C34),'Rent Roll'!$AA34),MONTH(AI$3)=MONTH('Rent Roll'!$C34)),1,0),0)</f>
        <v>0</v>
      </c>
      <c r="AJ280" s="567">
        <f>IFERROR(IF(AND(NOT(YEAR(AJ$3)&lt;=YEAR('Rent Roll'!$C34)+'Rent Roll'!$AB34-1),MOD(YEAR(AJ$3),'Rent Roll'!$AA34)=MOD(YEAR('Rent Roll'!$C34),'Rent Roll'!$AA34),MONTH(AJ$3)=MONTH('Rent Roll'!$C34)),1,0),0)</f>
        <v>0</v>
      </c>
      <c r="AK280" s="567">
        <f>IFERROR(IF(AND(NOT(YEAR(AK$3)&lt;=YEAR('Rent Roll'!$C34)+'Rent Roll'!$AB34-1),MOD(YEAR(AK$3),'Rent Roll'!$AA34)=MOD(YEAR('Rent Roll'!$C34),'Rent Roll'!$AA34),MONTH(AK$3)=MONTH('Rent Roll'!$C34)),1,0),0)</f>
        <v>0</v>
      </c>
      <c r="AL280" s="567">
        <f>IFERROR(IF(AND(NOT(YEAR(AL$3)&lt;=YEAR('Rent Roll'!$C34)+'Rent Roll'!$AB34-1),MOD(YEAR(AL$3),'Rent Roll'!$AA34)=MOD(YEAR('Rent Roll'!$C34),'Rent Roll'!$AA34),MONTH(AL$3)=MONTH('Rent Roll'!$C34)),1,0),0)</f>
        <v>0</v>
      </c>
      <c r="AM280" s="567">
        <f>IFERROR(IF(AND(NOT(YEAR(AM$3)&lt;=YEAR('Rent Roll'!$C34)+'Rent Roll'!$AB34-1),MOD(YEAR(AM$3),'Rent Roll'!$AA34)=MOD(YEAR('Rent Roll'!$C34),'Rent Roll'!$AA34),MONTH(AM$3)=MONTH('Rent Roll'!$C34)),1,0),0)</f>
        <v>0</v>
      </c>
      <c r="AN280" s="567">
        <f>IFERROR(IF(AND(NOT(YEAR(AN$3)&lt;=YEAR('Rent Roll'!$C34)+'Rent Roll'!$AB34-1),MOD(YEAR(AN$3),'Rent Roll'!$AA34)=MOD(YEAR('Rent Roll'!$C34),'Rent Roll'!$AA34),MONTH(AN$3)=MONTH('Rent Roll'!$C34)),1,0),0)</f>
        <v>0</v>
      </c>
      <c r="AO280" s="567">
        <f>IFERROR(IF(AND(NOT(YEAR(AO$3)&lt;=YEAR('Rent Roll'!$C34)+'Rent Roll'!$AB34-1),MOD(YEAR(AO$3),'Rent Roll'!$AA34)=MOD(YEAR('Rent Roll'!$C34),'Rent Roll'!$AA34),MONTH(AO$3)=MONTH('Rent Roll'!$C34)),1,0),0)</f>
        <v>0</v>
      </c>
      <c r="AP280" s="767">
        <f>IFERROR(IF(AND(NOT(YEAR(AP$3)&lt;=YEAR('Rent Roll'!$C34)+'Rent Roll'!$AB34-1),MOD(YEAR(AP$3),'Rent Roll'!$AA34)=MOD(YEAR('Rent Roll'!$C34),'Rent Roll'!$AA34),MONTH(AP$3)=MONTH('Rent Roll'!$C34)),1,0),0)</f>
        <v>0</v>
      </c>
      <c r="AQ280" s="768">
        <f>IFERROR(IF(AND(NOT(YEAR(AQ$3)&lt;=YEAR('Rent Roll'!$C34)+'Rent Roll'!$AB34-1),MOD(YEAR(AQ$3),'Rent Roll'!$AA34)=MOD(YEAR('Rent Roll'!$C34),'Rent Roll'!$AA34),MONTH(AQ$3)=MONTH('Rent Roll'!$C34)),1,0),0)</f>
        <v>0</v>
      </c>
      <c r="AR280" s="567">
        <f>IFERROR(IF(AND(NOT(YEAR(AR$3)&lt;=YEAR('Rent Roll'!$C34)+'Rent Roll'!$AB34-1),MOD(YEAR(AR$3),'Rent Roll'!$AA34)=MOD(YEAR('Rent Roll'!$C34),'Rent Roll'!$AA34),MONTH(AR$3)=MONTH('Rent Roll'!$C34)),1,0),0)</f>
        <v>0</v>
      </c>
      <c r="AS280" s="567">
        <f>IFERROR(IF(AND(NOT(YEAR(AS$3)&lt;=YEAR('Rent Roll'!$C34)+'Rent Roll'!$AB34-1),MOD(YEAR(AS$3),'Rent Roll'!$AA34)=MOD(YEAR('Rent Roll'!$C34),'Rent Roll'!$AA34),MONTH(AS$3)=MONTH('Rent Roll'!$C34)),1,0),0)</f>
        <v>0</v>
      </c>
      <c r="AT280" s="567">
        <f>IFERROR(IF(AND(NOT(YEAR(AT$3)&lt;=YEAR('Rent Roll'!$C34)+'Rent Roll'!$AB34-1),MOD(YEAR(AT$3),'Rent Roll'!$AA34)=MOD(YEAR('Rent Roll'!$C34),'Rent Roll'!$AA34),MONTH(AT$3)=MONTH('Rent Roll'!$C34)),1,0),0)</f>
        <v>0</v>
      </c>
      <c r="AU280" s="567">
        <f>IFERROR(IF(AND(NOT(YEAR(AU$3)&lt;=YEAR('Rent Roll'!$C34)+'Rent Roll'!$AB34-1),MOD(YEAR(AU$3),'Rent Roll'!$AA34)=MOD(YEAR('Rent Roll'!$C34),'Rent Roll'!$AA34),MONTH(AU$3)=MONTH('Rent Roll'!$C34)),1,0),0)</f>
        <v>0</v>
      </c>
      <c r="AV280" s="567">
        <f>IFERROR(IF(AND(NOT(YEAR(AV$3)&lt;=YEAR('Rent Roll'!$C34)+'Rent Roll'!$AB34-1),MOD(YEAR(AV$3),'Rent Roll'!$AA34)=MOD(YEAR('Rent Roll'!$C34),'Rent Roll'!$AA34),MONTH(AV$3)=MONTH('Rent Roll'!$C34)),1,0),0)</f>
        <v>0</v>
      </c>
      <c r="AW280" s="567">
        <f>IFERROR(IF(AND(NOT(YEAR(AW$3)&lt;=YEAR('Rent Roll'!$C34)+'Rent Roll'!$AB34-1),MOD(YEAR(AW$3),'Rent Roll'!$AA34)=MOD(YEAR('Rent Roll'!$C34),'Rent Roll'!$AA34),MONTH(AW$3)=MONTH('Rent Roll'!$C34)),1,0),0)</f>
        <v>0</v>
      </c>
      <c r="AX280" s="567">
        <f>IFERROR(IF(AND(NOT(YEAR(AX$3)&lt;=YEAR('Rent Roll'!$C34)+'Rent Roll'!$AB34-1),MOD(YEAR(AX$3),'Rent Roll'!$AA34)=MOD(YEAR('Rent Roll'!$C34),'Rent Roll'!$AA34),MONTH(AX$3)=MONTH('Rent Roll'!$C34)),1,0),0)</f>
        <v>0</v>
      </c>
      <c r="AY280" s="567">
        <f>IFERROR(IF(AND(NOT(YEAR(AY$3)&lt;=YEAR('Rent Roll'!$C34)+'Rent Roll'!$AB34-1),MOD(YEAR(AY$3),'Rent Roll'!$AA34)=MOD(YEAR('Rent Roll'!$C34),'Rent Roll'!$AA34),MONTH(AY$3)=MONTH('Rent Roll'!$C34)),1,0),0)</f>
        <v>0</v>
      </c>
      <c r="AZ280" s="567">
        <f>IFERROR(IF(AND(NOT(YEAR(AZ$3)&lt;=YEAR('Rent Roll'!$C34)+'Rent Roll'!$AB34-1),MOD(YEAR(AZ$3),'Rent Roll'!$AA34)=MOD(YEAR('Rent Roll'!$C34),'Rent Roll'!$AA34),MONTH(AZ$3)=MONTH('Rent Roll'!$C34)),1,0),0)</f>
        <v>0</v>
      </c>
      <c r="BA280" s="567">
        <f>IFERROR(IF(AND(NOT(YEAR(BA$3)&lt;=YEAR('Rent Roll'!$C34)+'Rent Roll'!$AB34-1),MOD(YEAR(BA$3),'Rent Roll'!$AA34)=MOD(YEAR('Rent Roll'!$C34),'Rent Roll'!$AA34),MONTH(BA$3)=MONTH('Rent Roll'!$C34)),1,0),0)</f>
        <v>0</v>
      </c>
      <c r="BB280" s="767">
        <f>IFERROR(IF(AND(NOT(YEAR(BB$3)&lt;=YEAR('Rent Roll'!$C34)+'Rent Roll'!$AB34-1),MOD(YEAR(BB$3),'Rent Roll'!$AA34)=MOD(YEAR('Rent Roll'!$C34),'Rent Roll'!$AA34),MONTH(BB$3)=MONTH('Rent Roll'!$C34)),1,0),0)</f>
        <v>0</v>
      </c>
      <c r="BC280" s="768">
        <f>IFERROR(IF(AND(NOT(YEAR(BC$3)&lt;=YEAR('Rent Roll'!$C34)+'Rent Roll'!$AB34-1),MOD(YEAR(BC$3),'Rent Roll'!$AA34)=MOD(YEAR('Rent Roll'!$C34),'Rent Roll'!$AA34),MONTH(BC$3)=MONTH('Rent Roll'!$C34)),1,0),0)</f>
        <v>0</v>
      </c>
      <c r="BD280" s="567">
        <f>IFERROR(IF(AND(NOT(YEAR(BD$3)&lt;=YEAR('Rent Roll'!$C34)+'Rent Roll'!$AB34-1),MOD(YEAR(BD$3),'Rent Roll'!$AA34)=MOD(YEAR('Rent Roll'!$C34),'Rent Roll'!$AA34),MONTH(BD$3)=MONTH('Rent Roll'!$C34)),1,0),0)</f>
        <v>0</v>
      </c>
      <c r="BE280" s="567">
        <f>IFERROR(IF(AND(NOT(YEAR(BE$3)&lt;=YEAR('Rent Roll'!$C34)+'Rent Roll'!$AB34-1),MOD(YEAR(BE$3),'Rent Roll'!$AA34)=MOD(YEAR('Rent Roll'!$C34),'Rent Roll'!$AA34),MONTH(BE$3)=MONTH('Rent Roll'!$C34)),1,0),0)</f>
        <v>0</v>
      </c>
      <c r="BF280" s="567">
        <f>IFERROR(IF(AND(NOT(YEAR(BF$3)&lt;=YEAR('Rent Roll'!$C34)+'Rent Roll'!$AB34-1),MOD(YEAR(BF$3),'Rent Roll'!$AA34)=MOD(YEAR('Rent Roll'!$C34),'Rent Roll'!$AA34),MONTH(BF$3)=MONTH('Rent Roll'!$C34)),1,0),0)</f>
        <v>0</v>
      </c>
      <c r="BG280" s="567">
        <f>IFERROR(IF(AND(NOT(YEAR(BG$3)&lt;=YEAR('Rent Roll'!$C34)+'Rent Roll'!$AB34-1),MOD(YEAR(BG$3),'Rent Roll'!$AA34)=MOD(YEAR('Rent Roll'!$C34),'Rent Roll'!$AA34),MONTH(BG$3)=MONTH('Rent Roll'!$C34)),1,0),0)</f>
        <v>0</v>
      </c>
      <c r="BH280" s="567">
        <f>IFERROR(IF(AND(NOT(YEAR(BH$3)&lt;=YEAR('Rent Roll'!$C34)+'Rent Roll'!$AB34-1),MOD(YEAR(BH$3),'Rent Roll'!$AA34)=MOD(YEAR('Rent Roll'!$C34),'Rent Roll'!$AA34),MONTH(BH$3)=MONTH('Rent Roll'!$C34)),1,0),0)</f>
        <v>0</v>
      </c>
      <c r="BI280" s="567">
        <f>IFERROR(IF(AND(NOT(YEAR(BI$3)&lt;=YEAR('Rent Roll'!$C34)+'Rent Roll'!$AB34-1),MOD(YEAR(BI$3),'Rent Roll'!$AA34)=MOD(YEAR('Rent Roll'!$C34),'Rent Roll'!$AA34),MONTH(BI$3)=MONTH('Rent Roll'!$C34)),1,0),0)</f>
        <v>0</v>
      </c>
      <c r="BJ280" s="567">
        <f>IFERROR(IF(AND(NOT(YEAR(BJ$3)&lt;=YEAR('Rent Roll'!$C34)+'Rent Roll'!$AB34-1),MOD(YEAR(BJ$3),'Rent Roll'!$AA34)=MOD(YEAR('Rent Roll'!$C34),'Rent Roll'!$AA34),MONTH(BJ$3)=MONTH('Rent Roll'!$C34)),1,0),0)</f>
        <v>0</v>
      </c>
      <c r="BK280" s="567">
        <f>IFERROR(IF(AND(NOT(YEAR(BK$3)&lt;=YEAR('Rent Roll'!$C34)+'Rent Roll'!$AB34-1),MOD(YEAR(BK$3),'Rent Roll'!$AA34)=MOD(YEAR('Rent Roll'!$C34),'Rent Roll'!$AA34),MONTH(BK$3)=MONTH('Rent Roll'!$C34)),1,0),0)</f>
        <v>0</v>
      </c>
      <c r="BL280" s="567">
        <f>IFERROR(IF(AND(NOT(YEAR(BL$3)&lt;=YEAR('Rent Roll'!$C34)+'Rent Roll'!$AB34-1),MOD(YEAR(BL$3),'Rent Roll'!$AA34)=MOD(YEAR('Rent Roll'!$C34),'Rent Roll'!$AA34),MONTH(BL$3)=MONTH('Rent Roll'!$C34)),1,0),0)</f>
        <v>0</v>
      </c>
      <c r="BM280" s="567">
        <f>IFERROR(IF(AND(NOT(YEAR(BM$3)&lt;=YEAR('Rent Roll'!$C34)+'Rent Roll'!$AB34-1),MOD(YEAR(BM$3),'Rent Roll'!$AA34)=MOD(YEAR('Rent Roll'!$C34),'Rent Roll'!$AA34),MONTH(BM$3)=MONTH('Rent Roll'!$C34)),1,0),0)</f>
        <v>0</v>
      </c>
      <c r="BN280" s="767">
        <f>IFERROR(IF(AND(NOT(YEAR(BN$3)&lt;=YEAR('Rent Roll'!$C34)+'Rent Roll'!$AB34-1),MOD(YEAR(BN$3),'Rent Roll'!$AA34)=MOD(YEAR('Rent Roll'!$C34),'Rent Roll'!$AA34),MONTH(BN$3)=MONTH('Rent Roll'!$C34)),1,0),0)</f>
        <v>0</v>
      </c>
      <c r="BO280" s="768">
        <f>IFERROR(IF(AND(NOT(YEAR(BO$3)&lt;=YEAR('Rent Roll'!$C34)+'Rent Roll'!$AB34-1),MOD(YEAR(BO$3),'Rent Roll'!$AA34)=MOD(YEAR('Rent Roll'!$C34),'Rent Roll'!$AA34),MONTH(BO$3)=MONTH('Rent Roll'!$C34)),1,0),0)</f>
        <v>0</v>
      </c>
      <c r="BP280" s="567">
        <f>IFERROR(IF(AND(NOT(YEAR(BP$3)&lt;=YEAR('Rent Roll'!$C34)+'Rent Roll'!$AB34-1),MOD(YEAR(BP$3),'Rent Roll'!$AA34)=MOD(YEAR('Rent Roll'!$C34),'Rent Roll'!$AA34),MONTH(BP$3)=MONTH('Rent Roll'!$C34)),1,0),0)</f>
        <v>0</v>
      </c>
      <c r="BQ280" s="567">
        <f>IFERROR(IF(AND(NOT(YEAR(BQ$3)&lt;=YEAR('Rent Roll'!$C34)+'Rent Roll'!$AB34-1),MOD(YEAR(BQ$3),'Rent Roll'!$AA34)=MOD(YEAR('Rent Roll'!$C34),'Rent Roll'!$AA34),MONTH(BQ$3)=MONTH('Rent Roll'!$C34)),1,0),0)</f>
        <v>0</v>
      </c>
      <c r="BR280" s="567">
        <f>IFERROR(IF(AND(NOT(YEAR(BR$3)&lt;=YEAR('Rent Roll'!$C34)+'Rent Roll'!$AB34-1),MOD(YEAR(BR$3),'Rent Roll'!$AA34)=MOD(YEAR('Rent Roll'!$C34),'Rent Roll'!$AA34),MONTH(BR$3)=MONTH('Rent Roll'!$C34)),1,0),0)</f>
        <v>0</v>
      </c>
      <c r="BS280" s="567">
        <f>IFERROR(IF(AND(NOT(YEAR(BS$3)&lt;=YEAR('Rent Roll'!$C34)+'Rent Roll'!$AB34-1),MOD(YEAR(BS$3),'Rent Roll'!$AA34)=MOD(YEAR('Rent Roll'!$C34),'Rent Roll'!$AA34),MONTH(BS$3)=MONTH('Rent Roll'!$C34)),1,0),0)</f>
        <v>0</v>
      </c>
      <c r="BT280" s="567">
        <f>IFERROR(IF(AND(NOT(YEAR(BT$3)&lt;=YEAR('Rent Roll'!$C34)+'Rent Roll'!$AB34-1),MOD(YEAR(BT$3),'Rent Roll'!$AA34)=MOD(YEAR('Rent Roll'!$C34),'Rent Roll'!$AA34),MONTH(BT$3)=MONTH('Rent Roll'!$C34)),1,0),0)</f>
        <v>0</v>
      </c>
      <c r="BU280" s="567">
        <f>IFERROR(IF(AND(NOT(YEAR(BU$3)&lt;=YEAR('Rent Roll'!$C34)+'Rent Roll'!$AB34-1),MOD(YEAR(BU$3),'Rent Roll'!$AA34)=MOD(YEAR('Rent Roll'!$C34),'Rent Roll'!$AA34),MONTH(BU$3)=MONTH('Rent Roll'!$C34)),1,0),0)</f>
        <v>0</v>
      </c>
      <c r="BV280" s="567">
        <f>IFERROR(IF(AND(NOT(YEAR(BV$3)&lt;=YEAR('Rent Roll'!$C34)+'Rent Roll'!$AB34-1),MOD(YEAR(BV$3),'Rent Roll'!$AA34)=MOD(YEAR('Rent Roll'!$C34),'Rent Roll'!$AA34),MONTH(BV$3)=MONTH('Rent Roll'!$C34)),1,0),0)</f>
        <v>0</v>
      </c>
      <c r="BW280" s="567">
        <f>IFERROR(IF(AND(NOT(YEAR(BW$3)&lt;=YEAR('Rent Roll'!$C34)+'Rent Roll'!$AB34-1),MOD(YEAR(BW$3),'Rent Roll'!$AA34)=MOD(YEAR('Rent Roll'!$C34),'Rent Roll'!$AA34),MONTH(BW$3)=MONTH('Rent Roll'!$C34)),1,0),0)</f>
        <v>0</v>
      </c>
      <c r="BX280" s="567">
        <f>IFERROR(IF(AND(NOT(YEAR(BX$3)&lt;=YEAR('Rent Roll'!$C34)+'Rent Roll'!$AB34-1),MOD(YEAR(BX$3),'Rent Roll'!$AA34)=MOD(YEAR('Rent Roll'!$C34),'Rent Roll'!$AA34),MONTH(BX$3)=MONTH('Rent Roll'!$C34)),1,0),0)</f>
        <v>0</v>
      </c>
      <c r="BY280" s="567">
        <f>IFERROR(IF(AND(NOT(YEAR(BY$3)&lt;=YEAR('Rent Roll'!$C34)+'Rent Roll'!$AB34-1),MOD(YEAR(BY$3),'Rent Roll'!$AA34)=MOD(YEAR('Rent Roll'!$C34),'Rent Roll'!$AA34),MONTH(BY$3)=MONTH('Rent Roll'!$C34)),1,0),0)</f>
        <v>0</v>
      </c>
      <c r="BZ280" s="767">
        <f>IFERROR(IF(AND(NOT(YEAR(BZ$3)&lt;=YEAR('Rent Roll'!$C34)+'Rent Roll'!$AB34-1),MOD(YEAR(BZ$3),'Rent Roll'!$AA34)=MOD(YEAR('Rent Roll'!$C34),'Rent Roll'!$AA34),MONTH(BZ$3)=MONTH('Rent Roll'!$C34)),1,0),0)</f>
        <v>0</v>
      </c>
      <c r="CA280" s="768">
        <f>IFERROR(IF(AND(NOT(YEAR(CA$3)&lt;=YEAR('Rent Roll'!$C34)+'Rent Roll'!$AB34-1),MOD(YEAR(CA$3),'Rent Roll'!$AA34)=MOD(YEAR('Rent Roll'!$C34),'Rent Roll'!$AA34),MONTH(CA$3)=MONTH('Rent Roll'!$C34)),1,0),0)</f>
        <v>0</v>
      </c>
      <c r="CB280" s="567">
        <f>IFERROR(IF(AND(NOT(YEAR(CB$3)&lt;=YEAR('Rent Roll'!$C34)+'Rent Roll'!$AB34-1),MOD(YEAR(CB$3),'Rent Roll'!$AA34)=MOD(YEAR('Rent Roll'!$C34),'Rent Roll'!$AA34),MONTH(CB$3)=MONTH('Rent Roll'!$C34)),1,0),0)</f>
        <v>0</v>
      </c>
      <c r="CC280" s="567">
        <f>IFERROR(IF(AND(NOT(YEAR(CC$3)&lt;=YEAR('Rent Roll'!$C34)+'Rent Roll'!$AB34-1),MOD(YEAR(CC$3),'Rent Roll'!$AA34)=MOD(YEAR('Rent Roll'!$C34),'Rent Roll'!$AA34),MONTH(CC$3)=MONTH('Rent Roll'!$C34)),1,0),0)</f>
        <v>0</v>
      </c>
      <c r="CD280" s="567">
        <f>IFERROR(IF(AND(NOT(YEAR(CD$3)&lt;=YEAR('Rent Roll'!$C34)+'Rent Roll'!$AB34-1),MOD(YEAR(CD$3),'Rent Roll'!$AA34)=MOD(YEAR('Rent Roll'!$C34),'Rent Roll'!$AA34),MONTH(CD$3)=MONTH('Rent Roll'!$C34)),1,0),0)</f>
        <v>0</v>
      </c>
      <c r="CE280" s="567">
        <f>IFERROR(IF(AND(NOT(YEAR(CE$3)&lt;=YEAR('Rent Roll'!$C34)+'Rent Roll'!$AB34-1),MOD(YEAR(CE$3),'Rent Roll'!$AA34)=MOD(YEAR('Rent Roll'!$C34),'Rent Roll'!$AA34),MONTH(CE$3)=MONTH('Rent Roll'!$C34)),1,0),0)</f>
        <v>0</v>
      </c>
      <c r="CF280" s="567">
        <f>IFERROR(IF(AND(NOT(YEAR(CF$3)&lt;=YEAR('Rent Roll'!$C34)+'Rent Roll'!$AB34-1),MOD(YEAR(CF$3),'Rent Roll'!$AA34)=MOD(YEAR('Rent Roll'!$C34),'Rent Roll'!$AA34),MONTH(CF$3)=MONTH('Rent Roll'!$C34)),1,0),0)</f>
        <v>0</v>
      </c>
      <c r="CG280" s="567">
        <f>IFERROR(IF(AND(NOT(YEAR(CG$3)&lt;=YEAR('Rent Roll'!$C34)+'Rent Roll'!$AB34-1),MOD(YEAR(CG$3),'Rent Roll'!$AA34)=MOD(YEAR('Rent Roll'!$C34),'Rent Roll'!$AA34),MONTH(CG$3)=MONTH('Rent Roll'!$C34)),1,0),0)</f>
        <v>0</v>
      </c>
      <c r="CH280" s="567">
        <f>IFERROR(IF(AND(NOT(YEAR(CH$3)&lt;=YEAR('Rent Roll'!$C34)+'Rent Roll'!$AB34-1),MOD(YEAR(CH$3),'Rent Roll'!$AA34)=MOD(YEAR('Rent Roll'!$C34),'Rent Roll'!$AA34),MONTH(CH$3)=MONTH('Rent Roll'!$C34)),1,0),0)</f>
        <v>0</v>
      </c>
      <c r="CI280" s="567">
        <f>IFERROR(IF(AND(NOT(YEAR(CI$3)&lt;=YEAR('Rent Roll'!$C34)+'Rent Roll'!$AB34-1),MOD(YEAR(CI$3),'Rent Roll'!$AA34)=MOD(YEAR('Rent Roll'!$C34),'Rent Roll'!$AA34),MONTH(CI$3)=MONTH('Rent Roll'!$C34)),1,0),0)</f>
        <v>0</v>
      </c>
      <c r="CJ280" s="567">
        <f>IFERROR(IF(AND(NOT(YEAR(CJ$3)&lt;=YEAR('Rent Roll'!$C34)+'Rent Roll'!$AB34-1),MOD(YEAR(CJ$3),'Rent Roll'!$AA34)=MOD(YEAR('Rent Roll'!$C34),'Rent Roll'!$AA34),MONTH(CJ$3)=MONTH('Rent Roll'!$C34)),1,0),0)</f>
        <v>0</v>
      </c>
      <c r="CK280" s="567">
        <f>IFERROR(IF(AND(NOT(YEAR(CK$3)&lt;=YEAR('Rent Roll'!$C34)+'Rent Roll'!$AB34-1),MOD(YEAR(CK$3),'Rent Roll'!$AA34)=MOD(YEAR('Rent Roll'!$C34),'Rent Roll'!$AA34),MONTH(CK$3)=MONTH('Rent Roll'!$C34)),1,0),0)</f>
        <v>0</v>
      </c>
      <c r="CL280" s="767">
        <f>IFERROR(IF(AND(NOT(YEAR(CL$3)&lt;=YEAR('Rent Roll'!$C34)+'Rent Roll'!$AB34-1),MOD(YEAR(CL$3),'Rent Roll'!$AA34)=MOD(YEAR('Rent Roll'!$C34),'Rent Roll'!$AA34),MONTH(CL$3)=MONTH('Rent Roll'!$C34)),1,0),0)</f>
        <v>0</v>
      </c>
      <c r="CM280" s="768">
        <f>IFERROR(IF(AND(NOT(YEAR(CM$3)&lt;=YEAR('Rent Roll'!$C34)+'Rent Roll'!$AB34-1),MOD(YEAR(CM$3),'Rent Roll'!$AA34)=MOD(YEAR('Rent Roll'!$C34),'Rent Roll'!$AA34),MONTH(CM$3)=MONTH('Rent Roll'!$C34)),1,0),0)</f>
        <v>0</v>
      </c>
      <c r="CN280" s="567">
        <f>IFERROR(IF(AND(NOT(YEAR(CN$3)&lt;=YEAR('Rent Roll'!$C34)+'Rent Roll'!$AB34-1),MOD(YEAR(CN$3),'Rent Roll'!$AA34)=MOD(YEAR('Rent Roll'!$C34),'Rent Roll'!$AA34),MONTH(CN$3)=MONTH('Rent Roll'!$C34)),1,0),0)</f>
        <v>0</v>
      </c>
      <c r="CO280" s="567">
        <f>IFERROR(IF(AND(NOT(YEAR(CO$3)&lt;=YEAR('Rent Roll'!$C34)+'Rent Roll'!$AB34-1),MOD(YEAR(CO$3),'Rent Roll'!$AA34)=MOD(YEAR('Rent Roll'!$C34),'Rent Roll'!$AA34),MONTH(CO$3)=MONTH('Rent Roll'!$C34)),1,0),0)</f>
        <v>0</v>
      </c>
      <c r="CP280" s="567">
        <f>IFERROR(IF(AND(NOT(YEAR(CP$3)&lt;=YEAR('Rent Roll'!$C34)+'Rent Roll'!$AB34-1),MOD(YEAR(CP$3),'Rent Roll'!$AA34)=MOD(YEAR('Rent Roll'!$C34),'Rent Roll'!$AA34),MONTH(CP$3)=MONTH('Rent Roll'!$C34)),1,0),0)</f>
        <v>0</v>
      </c>
      <c r="CQ280" s="567">
        <f>IFERROR(IF(AND(NOT(YEAR(CQ$3)&lt;=YEAR('Rent Roll'!$C34)+'Rent Roll'!$AB34-1),MOD(YEAR(CQ$3),'Rent Roll'!$AA34)=MOD(YEAR('Rent Roll'!$C34),'Rent Roll'!$AA34),MONTH(CQ$3)=MONTH('Rent Roll'!$C34)),1,0),0)</f>
        <v>0</v>
      </c>
      <c r="CR280" s="567">
        <f>IFERROR(IF(AND(NOT(YEAR(CR$3)&lt;=YEAR('Rent Roll'!$C34)+'Rent Roll'!$AB34-1),MOD(YEAR(CR$3),'Rent Roll'!$AA34)=MOD(YEAR('Rent Roll'!$C34),'Rent Roll'!$AA34),MONTH(CR$3)=MONTH('Rent Roll'!$C34)),1,0),0)</f>
        <v>0</v>
      </c>
      <c r="CS280" s="567">
        <f>IFERROR(IF(AND(NOT(YEAR(CS$3)&lt;=YEAR('Rent Roll'!$C34)+'Rent Roll'!$AB34-1),MOD(YEAR(CS$3),'Rent Roll'!$AA34)=MOD(YEAR('Rent Roll'!$C34),'Rent Roll'!$AA34),MONTH(CS$3)=MONTH('Rent Roll'!$C34)),1,0),0)</f>
        <v>0</v>
      </c>
      <c r="CT280" s="567">
        <f>IFERROR(IF(AND(NOT(YEAR(CT$3)&lt;=YEAR('Rent Roll'!$C34)+'Rent Roll'!$AB34-1),MOD(YEAR(CT$3),'Rent Roll'!$AA34)=MOD(YEAR('Rent Roll'!$C34),'Rent Roll'!$AA34),MONTH(CT$3)=MONTH('Rent Roll'!$C34)),1,0),0)</f>
        <v>0</v>
      </c>
      <c r="CU280" s="567">
        <f>IFERROR(IF(AND(NOT(YEAR(CU$3)&lt;=YEAR('Rent Roll'!$C34)+'Rent Roll'!$AB34-1),MOD(YEAR(CU$3),'Rent Roll'!$AA34)=MOD(YEAR('Rent Roll'!$C34),'Rent Roll'!$AA34),MONTH(CU$3)=MONTH('Rent Roll'!$C34)),1,0),0)</f>
        <v>0</v>
      </c>
      <c r="CV280" s="567">
        <f>IFERROR(IF(AND(NOT(YEAR(CV$3)&lt;=YEAR('Rent Roll'!$C34)+'Rent Roll'!$AB34-1),MOD(YEAR(CV$3),'Rent Roll'!$AA34)=MOD(YEAR('Rent Roll'!$C34),'Rent Roll'!$AA34),MONTH(CV$3)=MONTH('Rent Roll'!$C34)),1,0),0)</f>
        <v>0</v>
      </c>
      <c r="CW280" s="567">
        <f>IFERROR(IF(AND(NOT(YEAR(CW$3)&lt;=YEAR('Rent Roll'!$C34)+'Rent Roll'!$AB34-1),MOD(YEAR(CW$3),'Rent Roll'!$AA34)=MOD(YEAR('Rent Roll'!$C34),'Rent Roll'!$AA34),MONTH(CW$3)=MONTH('Rent Roll'!$C34)),1,0),0)</f>
        <v>0</v>
      </c>
      <c r="CX280" s="767">
        <f>IFERROR(IF(AND(NOT(YEAR(CX$3)&lt;=YEAR('Rent Roll'!$C34)+'Rent Roll'!$AB34-1),MOD(YEAR(CX$3),'Rent Roll'!$AA34)=MOD(YEAR('Rent Roll'!$C34),'Rent Roll'!$AA34),MONTH(CX$3)=MONTH('Rent Roll'!$C34)),1,0),0)</f>
        <v>0</v>
      </c>
      <c r="CY280" s="768">
        <f>IFERROR(IF(AND(NOT(YEAR(CY$3)&lt;=YEAR('Rent Roll'!$C34)+'Rent Roll'!$AB34-1),MOD(YEAR(CY$3),'Rent Roll'!$AA34)=MOD(YEAR('Rent Roll'!$C34),'Rent Roll'!$AA34),MONTH(CY$3)=MONTH('Rent Roll'!$C34)),1,0),0)</f>
        <v>0</v>
      </c>
      <c r="CZ280" s="567">
        <f>IFERROR(IF(AND(NOT(YEAR(CZ$3)&lt;=YEAR('Rent Roll'!$C34)+'Rent Roll'!$AB34-1),MOD(YEAR(CZ$3),'Rent Roll'!$AA34)=MOD(YEAR('Rent Roll'!$C34),'Rent Roll'!$AA34),MONTH(CZ$3)=MONTH('Rent Roll'!$C34)),1,0),0)</f>
        <v>0</v>
      </c>
      <c r="DA280" s="567">
        <f>IFERROR(IF(AND(NOT(YEAR(DA$3)&lt;=YEAR('Rent Roll'!$C34)+'Rent Roll'!$AB34-1),MOD(YEAR(DA$3),'Rent Roll'!$AA34)=MOD(YEAR('Rent Roll'!$C34),'Rent Roll'!$AA34),MONTH(DA$3)=MONTH('Rent Roll'!$C34)),1,0),0)</f>
        <v>0</v>
      </c>
      <c r="DB280" s="567">
        <f>IFERROR(IF(AND(NOT(YEAR(DB$3)&lt;=YEAR('Rent Roll'!$C34)+'Rent Roll'!$AB34-1),MOD(YEAR(DB$3),'Rent Roll'!$AA34)=MOD(YEAR('Rent Roll'!$C34),'Rent Roll'!$AA34),MONTH(DB$3)=MONTH('Rent Roll'!$C34)),1,0),0)</f>
        <v>0</v>
      </c>
      <c r="DC280" s="567">
        <f>IFERROR(IF(AND(NOT(YEAR(DC$3)&lt;=YEAR('Rent Roll'!$C34)+'Rent Roll'!$AB34-1),MOD(YEAR(DC$3),'Rent Roll'!$AA34)=MOD(YEAR('Rent Roll'!$C34),'Rent Roll'!$AA34),MONTH(DC$3)=MONTH('Rent Roll'!$C34)),1,0),0)</f>
        <v>0</v>
      </c>
      <c r="DD280" s="567">
        <f>IFERROR(IF(AND(NOT(YEAR(DD$3)&lt;=YEAR('Rent Roll'!$C34)+'Rent Roll'!$AB34-1),MOD(YEAR(DD$3),'Rent Roll'!$AA34)=MOD(YEAR('Rent Roll'!$C34),'Rent Roll'!$AA34),MONTH(DD$3)=MONTH('Rent Roll'!$C34)),1,0),0)</f>
        <v>0</v>
      </c>
      <c r="DE280" s="567">
        <f>IFERROR(IF(AND(NOT(YEAR(DE$3)&lt;=YEAR('Rent Roll'!$C34)+'Rent Roll'!$AB34-1),MOD(YEAR(DE$3),'Rent Roll'!$AA34)=MOD(YEAR('Rent Roll'!$C34),'Rent Roll'!$AA34),MONTH(DE$3)=MONTH('Rent Roll'!$C34)),1,0),0)</f>
        <v>0</v>
      </c>
      <c r="DF280" s="567">
        <f>IFERROR(IF(AND(NOT(YEAR(DF$3)&lt;=YEAR('Rent Roll'!$C34)+'Rent Roll'!$AB34-1),MOD(YEAR(DF$3),'Rent Roll'!$AA34)=MOD(YEAR('Rent Roll'!$C34),'Rent Roll'!$AA34),MONTH(DF$3)=MONTH('Rent Roll'!$C34)),1,0),0)</f>
        <v>0</v>
      </c>
      <c r="DG280" s="567">
        <f>IFERROR(IF(AND(NOT(YEAR(DG$3)&lt;=YEAR('Rent Roll'!$C34)+'Rent Roll'!$AB34-1),MOD(YEAR(DG$3),'Rent Roll'!$AA34)=MOD(YEAR('Rent Roll'!$C34),'Rent Roll'!$AA34),MONTH(DG$3)=MONTH('Rent Roll'!$C34)),1,0),0)</f>
        <v>0</v>
      </c>
      <c r="DH280" s="567">
        <f>IFERROR(IF(AND(NOT(YEAR(DH$3)&lt;=YEAR('Rent Roll'!$C34)+'Rent Roll'!$AB34-1),MOD(YEAR(DH$3),'Rent Roll'!$AA34)=MOD(YEAR('Rent Roll'!$C34),'Rent Roll'!$AA34),MONTH(DH$3)=MONTH('Rent Roll'!$C34)),1,0),0)</f>
        <v>0</v>
      </c>
      <c r="DI280" s="567">
        <f>IFERROR(IF(AND(NOT(YEAR(DI$3)&lt;=YEAR('Rent Roll'!$C34)+'Rent Roll'!$AB34-1),MOD(YEAR(DI$3),'Rent Roll'!$AA34)=MOD(YEAR('Rent Roll'!$C34),'Rent Roll'!$AA34),MONTH(DI$3)=MONTH('Rent Roll'!$C34)),1,0),0)</f>
        <v>0</v>
      </c>
      <c r="DJ280" s="767">
        <f>IFERROR(IF(AND(NOT(YEAR(DJ$3)&lt;=YEAR('Rent Roll'!$C34)+'Rent Roll'!$AB34-1),MOD(YEAR(DJ$3),'Rent Roll'!$AA34)=MOD(YEAR('Rent Roll'!$C34),'Rent Roll'!$AA34),MONTH(DJ$3)=MONTH('Rent Roll'!$C34)),1,0),0)</f>
        <v>0</v>
      </c>
      <c r="DK280" s="768">
        <f>IFERROR(IF(AND(NOT(YEAR(DK$3)&lt;=YEAR('Rent Roll'!$C34)+'Rent Roll'!$AB34-1),MOD(YEAR(DK$3),'Rent Roll'!$AA34)=MOD(YEAR('Rent Roll'!$C34),'Rent Roll'!$AA34),MONTH(DK$3)=MONTH('Rent Roll'!$C34)),1,0),0)</f>
        <v>0</v>
      </c>
      <c r="DL280" s="567">
        <f>IFERROR(IF(AND(NOT(YEAR(DL$3)&lt;=YEAR('Rent Roll'!$C34)+'Rent Roll'!$AB34-1),MOD(YEAR(DL$3),'Rent Roll'!$AA34)=MOD(YEAR('Rent Roll'!$C34),'Rent Roll'!$AA34),MONTH(DL$3)=MONTH('Rent Roll'!$C34)),1,0),0)</f>
        <v>0</v>
      </c>
      <c r="DM280" s="567">
        <f>IFERROR(IF(AND(NOT(YEAR(DM$3)&lt;=YEAR('Rent Roll'!$C34)+'Rent Roll'!$AB34-1),MOD(YEAR(DM$3),'Rent Roll'!$AA34)=MOD(YEAR('Rent Roll'!$C34),'Rent Roll'!$AA34),MONTH(DM$3)=MONTH('Rent Roll'!$C34)),1,0),0)</f>
        <v>0</v>
      </c>
      <c r="DN280" s="567">
        <f>IFERROR(IF(AND(NOT(YEAR(DN$3)&lt;=YEAR('Rent Roll'!$C34)+'Rent Roll'!$AB34-1),MOD(YEAR(DN$3),'Rent Roll'!$AA34)=MOD(YEAR('Rent Roll'!$C34),'Rent Roll'!$AA34),MONTH(DN$3)=MONTH('Rent Roll'!$C34)),1,0),0)</f>
        <v>0</v>
      </c>
      <c r="DO280" s="567">
        <f>IFERROR(IF(AND(NOT(YEAR(DO$3)&lt;=YEAR('Rent Roll'!$C34)+'Rent Roll'!$AB34-1),MOD(YEAR(DO$3),'Rent Roll'!$AA34)=MOD(YEAR('Rent Roll'!$C34),'Rent Roll'!$AA34),MONTH(DO$3)=MONTH('Rent Roll'!$C34)),1,0),0)</f>
        <v>0</v>
      </c>
      <c r="DP280" s="567">
        <f>IFERROR(IF(AND(NOT(YEAR(DP$3)&lt;=YEAR('Rent Roll'!$C34)+'Rent Roll'!$AB34-1),MOD(YEAR(DP$3),'Rent Roll'!$AA34)=MOD(YEAR('Rent Roll'!$C34),'Rent Roll'!$AA34),MONTH(DP$3)=MONTH('Rent Roll'!$C34)),1,0),0)</f>
        <v>0</v>
      </c>
      <c r="DQ280" s="567">
        <f>IFERROR(IF(AND(NOT(YEAR(DQ$3)&lt;=YEAR('Rent Roll'!$C34)+'Rent Roll'!$AB34-1),MOD(YEAR(DQ$3),'Rent Roll'!$AA34)=MOD(YEAR('Rent Roll'!$C34),'Rent Roll'!$AA34),MONTH(DQ$3)=MONTH('Rent Roll'!$C34)),1,0),0)</f>
        <v>0</v>
      </c>
      <c r="DR280" s="567">
        <f>IFERROR(IF(AND(NOT(YEAR(DR$3)&lt;=YEAR('Rent Roll'!$C34)+'Rent Roll'!$AB34-1),MOD(YEAR(DR$3),'Rent Roll'!$AA34)=MOD(YEAR('Rent Roll'!$C34),'Rent Roll'!$AA34),MONTH(DR$3)=MONTH('Rent Roll'!$C34)),1,0),0)</f>
        <v>0</v>
      </c>
      <c r="DS280" s="567">
        <f>IFERROR(IF(AND(NOT(YEAR(DS$3)&lt;=YEAR('Rent Roll'!$C34)+'Rent Roll'!$AB34-1),MOD(YEAR(DS$3),'Rent Roll'!$AA34)=MOD(YEAR('Rent Roll'!$C34),'Rent Roll'!$AA34),MONTH(DS$3)=MONTH('Rent Roll'!$C34)),1,0),0)</f>
        <v>0</v>
      </c>
      <c r="DT280" s="567">
        <f>IFERROR(IF(AND(NOT(YEAR(DT$3)&lt;=YEAR('Rent Roll'!$C34)+'Rent Roll'!$AB34-1),MOD(YEAR(DT$3),'Rent Roll'!$AA34)=MOD(YEAR('Rent Roll'!$C34),'Rent Roll'!$AA34),MONTH(DT$3)=MONTH('Rent Roll'!$C34)),1,0),0)</f>
        <v>0</v>
      </c>
      <c r="DU280" s="567">
        <f>IFERROR(IF(AND(NOT(YEAR(DU$3)&lt;=YEAR('Rent Roll'!$C34)+'Rent Roll'!$AB34-1),MOD(YEAR(DU$3),'Rent Roll'!$AA34)=MOD(YEAR('Rent Roll'!$C34),'Rent Roll'!$AA34),MONTH(DU$3)=MONTH('Rent Roll'!$C34)),1,0),0)</f>
        <v>0</v>
      </c>
      <c r="DV280" s="567">
        <f>IFERROR(IF(AND(NOT(YEAR(DV$3)&lt;=YEAR('Rent Roll'!$C34)+'Rent Roll'!$AB34-1),MOD(YEAR(DV$3),'Rent Roll'!$AA34)=MOD(YEAR('Rent Roll'!$C34),'Rent Roll'!$AA34),MONTH(DV$3)=MONTH('Rent Roll'!$C34)),1,0),0)</f>
        <v>0</v>
      </c>
    </row>
    <row r="281" spans="1:126" s="568" customFormat="1" ht="12" customHeight="1" outlineLevel="1" x14ac:dyDescent="0.4">
      <c r="A281" s="732"/>
      <c r="B281" s="564">
        <f>'Rent Roll'!$B35</f>
        <v>0</v>
      </c>
      <c r="C281" s="566"/>
      <c r="D281" s="566"/>
      <c r="E281" s="566"/>
      <c r="F281" s="778">
        <f>IFERROR(IF(AND(NOT(YEAR(F$3)&lt;=YEAR('Rent Roll'!$C35)+'Rent Roll'!$AB35-1),MOD(YEAR(F$3),'Rent Roll'!$AA35)=MOD(YEAR('Rent Roll'!$C35),'Rent Roll'!$AA35),MONTH(F$3)=MONTH('Rent Roll'!$C35)),1,0),0)</f>
        <v>0</v>
      </c>
      <c r="G281" s="768">
        <f>IFERROR(IF(AND(NOT(YEAR(G$3)&lt;=YEAR('Rent Roll'!$C35)+'Rent Roll'!$AB35-1),MOD(YEAR(G$3),'Rent Roll'!$AA35)=MOD(YEAR('Rent Roll'!$C35),'Rent Roll'!$AA35),MONTH(G$3)=MONTH('Rent Roll'!$C35)),1,0),0)</f>
        <v>0</v>
      </c>
      <c r="H281" s="567">
        <f>IFERROR(IF(AND(NOT(YEAR(H$3)&lt;=YEAR('Rent Roll'!$C35)+'Rent Roll'!$AB35-1),MOD(YEAR(H$3),'Rent Roll'!$AA35)=MOD(YEAR('Rent Roll'!$C35),'Rent Roll'!$AA35),MONTH(H$3)=MONTH('Rent Roll'!$C35)),1,0),0)</f>
        <v>0</v>
      </c>
      <c r="I281" s="567">
        <f>IFERROR(IF(AND(NOT(YEAR(I$3)&lt;=YEAR('Rent Roll'!$C35)+'Rent Roll'!$AB35-1),MOD(YEAR(I$3),'Rent Roll'!$AA35)=MOD(YEAR('Rent Roll'!$C35),'Rent Roll'!$AA35),MONTH(I$3)=MONTH('Rent Roll'!$C35)),1,0),0)</f>
        <v>0</v>
      </c>
      <c r="J281" s="567">
        <f>IFERROR(IF(AND(NOT(YEAR(J$3)&lt;=YEAR('Rent Roll'!$C35)+'Rent Roll'!$AB35-1),MOD(YEAR(J$3),'Rent Roll'!$AA35)=MOD(YEAR('Rent Roll'!$C35),'Rent Roll'!$AA35),MONTH(J$3)=MONTH('Rent Roll'!$C35)),1,0),0)</f>
        <v>0</v>
      </c>
      <c r="K281" s="567">
        <f>IFERROR(IF(AND(NOT(YEAR(K$3)&lt;=YEAR('Rent Roll'!$C35)+'Rent Roll'!$AB35-1),MOD(YEAR(K$3),'Rent Roll'!$AA35)=MOD(YEAR('Rent Roll'!$C35),'Rent Roll'!$AA35),MONTH(K$3)=MONTH('Rent Roll'!$C35)),1,0),0)</f>
        <v>0</v>
      </c>
      <c r="L281" s="567">
        <f>IFERROR(IF(AND(NOT(YEAR(L$3)&lt;=YEAR('Rent Roll'!$C35)+'Rent Roll'!$AB35-1),MOD(YEAR(L$3),'Rent Roll'!$AA35)=MOD(YEAR('Rent Roll'!$C35),'Rent Roll'!$AA35),MONTH(L$3)=MONTH('Rent Roll'!$C35)),1,0),0)</f>
        <v>0</v>
      </c>
      <c r="M281" s="567">
        <f>IFERROR(IF(AND(NOT(YEAR(M$3)&lt;=YEAR('Rent Roll'!$C35)+'Rent Roll'!$AB35-1),MOD(YEAR(M$3),'Rent Roll'!$AA35)=MOD(YEAR('Rent Roll'!$C35),'Rent Roll'!$AA35),MONTH(M$3)=MONTH('Rent Roll'!$C35)),1,0),0)</f>
        <v>0</v>
      </c>
      <c r="N281" s="567">
        <f>IFERROR(IF(AND(NOT(YEAR(N$3)&lt;=YEAR('Rent Roll'!$C35)+'Rent Roll'!$AB35-1),MOD(YEAR(N$3),'Rent Roll'!$AA35)=MOD(YEAR('Rent Roll'!$C35),'Rent Roll'!$AA35),MONTH(N$3)=MONTH('Rent Roll'!$C35)),1,0),0)</f>
        <v>0</v>
      </c>
      <c r="O281" s="567">
        <f>IFERROR(IF(AND(NOT(YEAR(O$3)&lt;=YEAR('Rent Roll'!$C35)+'Rent Roll'!$AB35-1),MOD(YEAR(O$3),'Rent Roll'!$AA35)=MOD(YEAR('Rent Roll'!$C35),'Rent Roll'!$AA35),MONTH(O$3)=MONTH('Rent Roll'!$C35)),1,0),0)</f>
        <v>0</v>
      </c>
      <c r="P281" s="567">
        <f>IFERROR(IF(AND(NOT(YEAR(P$3)&lt;=YEAR('Rent Roll'!$C35)+'Rent Roll'!$AB35-1),MOD(YEAR(P$3),'Rent Roll'!$AA35)=MOD(YEAR('Rent Roll'!$C35),'Rent Roll'!$AA35),MONTH(P$3)=MONTH('Rent Roll'!$C35)),1,0),0)</f>
        <v>0</v>
      </c>
      <c r="Q281" s="567">
        <f>IFERROR(IF(AND(NOT(YEAR(Q$3)&lt;=YEAR('Rent Roll'!$C35)+'Rent Roll'!$AB35-1),MOD(YEAR(Q$3),'Rent Roll'!$AA35)=MOD(YEAR('Rent Roll'!$C35),'Rent Roll'!$AA35),MONTH(Q$3)=MONTH('Rent Roll'!$C35)),1,0),0)</f>
        <v>0</v>
      </c>
      <c r="R281" s="767">
        <f>IFERROR(IF(AND(NOT(YEAR(R$3)&lt;=YEAR('Rent Roll'!$C35)+'Rent Roll'!$AB35-1),MOD(YEAR(R$3),'Rent Roll'!$AA35)=MOD(YEAR('Rent Roll'!$C35),'Rent Roll'!$AA35),MONTH(R$3)=MONTH('Rent Roll'!$C35)),1,0),0)</f>
        <v>0</v>
      </c>
      <c r="S281" s="768">
        <f>IFERROR(IF(AND(NOT(YEAR(S$3)&lt;=YEAR('Rent Roll'!$C35)+'Rent Roll'!$AB35-1),MOD(YEAR(S$3),'Rent Roll'!$AA35)=MOD(YEAR('Rent Roll'!$C35),'Rent Roll'!$AA35),MONTH(S$3)=MONTH('Rent Roll'!$C35)),1,0),0)</f>
        <v>0</v>
      </c>
      <c r="T281" s="567">
        <f>IFERROR(IF(AND(NOT(YEAR(T$3)&lt;=YEAR('Rent Roll'!$C35)+'Rent Roll'!$AB35-1),MOD(YEAR(T$3),'Rent Roll'!$AA35)=MOD(YEAR('Rent Roll'!$C35),'Rent Roll'!$AA35),MONTH(T$3)=MONTH('Rent Roll'!$C35)),1,0),0)</f>
        <v>0</v>
      </c>
      <c r="U281" s="567">
        <f>IFERROR(IF(AND(NOT(YEAR(U$3)&lt;=YEAR('Rent Roll'!$C35)+'Rent Roll'!$AB35-1),MOD(YEAR(U$3),'Rent Roll'!$AA35)=MOD(YEAR('Rent Roll'!$C35),'Rent Roll'!$AA35),MONTH(U$3)=MONTH('Rent Roll'!$C35)),1,0),0)</f>
        <v>0</v>
      </c>
      <c r="V281" s="567">
        <f>IFERROR(IF(AND(NOT(YEAR(V$3)&lt;=YEAR('Rent Roll'!$C35)+'Rent Roll'!$AB35-1),MOD(YEAR(V$3),'Rent Roll'!$AA35)=MOD(YEAR('Rent Roll'!$C35),'Rent Roll'!$AA35),MONTH(V$3)=MONTH('Rent Roll'!$C35)),1,0),0)</f>
        <v>0</v>
      </c>
      <c r="W281" s="567">
        <f>IFERROR(IF(AND(NOT(YEAR(W$3)&lt;=YEAR('Rent Roll'!$C35)+'Rent Roll'!$AB35-1),MOD(YEAR(W$3),'Rent Roll'!$AA35)=MOD(YEAR('Rent Roll'!$C35),'Rent Roll'!$AA35),MONTH(W$3)=MONTH('Rent Roll'!$C35)),1,0),0)</f>
        <v>0</v>
      </c>
      <c r="X281" s="567">
        <f>IFERROR(IF(AND(NOT(YEAR(X$3)&lt;=YEAR('Rent Roll'!$C35)+'Rent Roll'!$AB35-1),MOD(YEAR(X$3),'Rent Roll'!$AA35)=MOD(YEAR('Rent Roll'!$C35),'Rent Roll'!$AA35),MONTH(X$3)=MONTH('Rent Roll'!$C35)),1,0),0)</f>
        <v>0</v>
      </c>
      <c r="Y281" s="567">
        <f>IFERROR(IF(AND(NOT(YEAR(Y$3)&lt;=YEAR('Rent Roll'!$C35)+'Rent Roll'!$AB35-1),MOD(YEAR(Y$3),'Rent Roll'!$AA35)=MOD(YEAR('Rent Roll'!$C35),'Rent Roll'!$AA35),MONTH(Y$3)=MONTH('Rent Roll'!$C35)),1,0),0)</f>
        <v>0</v>
      </c>
      <c r="Z281" s="567">
        <f>IFERROR(IF(AND(NOT(YEAR(Z$3)&lt;=YEAR('Rent Roll'!$C35)+'Rent Roll'!$AB35-1),MOD(YEAR(Z$3),'Rent Roll'!$AA35)=MOD(YEAR('Rent Roll'!$C35),'Rent Roll'!$AA35),MONTH(Z$3)=MONTH('Rent Roll'!$C35)),1,0),0)</f>
        <v>0</v>
      </c>
      <c r="AA281" s="567">
        <f>IFERROR(IF(AND(NOT(YEAR(AA$3)&lt;=YEAR('Rent Roll'!$C35)+'Rent Roll'!$AB35-1),MOD(YEAR(AA$3),'Rent Roll'!$AA35)=MOD(YEAR('Rent Roll'!$C35),'Rent Roll'!$AA35),MONTH(AA$3)=MONTH('Rent Roll'!$C35)),1,0),0)</f>
        <v>0</v>
      </c>
      <c r="AB281" s="567">
        <f>IFERROR(IF(AND(NOT(YEAR(AB$3)&lt;=YEAR('Rent Roll'!$C35)+'Rent Roll'!$AB35-1),MOD(YEAR(AB$3),'Rent Roll'!$AA35)=MOD(YEAR('Rent Roll'!$C35),'Rent Roll'!$AA35),MONTH(AB$3)=MONTH('Rent Roll'!$C35)),1,0),0)</f>
        <v>0</v>
      </c>
      <c r="AC281" s="567">
        <f>IFERROR(IF(AND(NOT(YEAR(AC$3)&lt;=YEAR('Rent Roll'!$C35)+'Rent Roll'!$AB35-1),MOD(YEAR(AC$3),'Rent Roll'!$AA35)=MOD(YEAR('Rent Roll'!$C35),'Rent Roll'!$AA35),MONTH(AC$3)=MONTH('Rent Roll'!$C35)),1,0),0)</f>
        <v>0</v>
      </c>
      <c r="AD281" s="767">
        <f>IFERROR(IF(AND(NOT(YEAR(AD$3)&lt;=YEAR('Rent Roll'!$C35)+'Rent Roll'!$AB35-1),MOD(YEAR(AD$3),'Rent Roll'!$AA35)=MOD(YEAR('Rent Roll'!$C35),'Rent Roll'!$AA35),MONTH(AD$3)=MONTH('Rent Roll'!$C35)),1,0),0)</f>
        <v>0</v>
      </c>
      <c r="AE281" s="768">
        <f>IFERROR(IF(AND(NOT(YEAR(AE$3)&lt;=YEAR('Rent Roll'!$C35)+'Rent Roll'!$AB35-1),MOD(YEAR(AE$3),'Rent Roll'!$AA35)=MOD(YEAR('Rent Roll'!$C35),'Rent Roll'!$AA35),MONTH(AE$3)=MONTH('Rent Roll'!$C35)),1,0),0)</f>
        <v>0</v>
      </c>
      <c r="AF281" s="567">
        <f>IFERROR(IF(AND(NOT(YEAR(AF$3)&lt;=YEAR('Rent Roll'!$C35)+'Rent Roll'!$AB35-1),MOD(YEAR(AF$3),'Rent Roll'!$AA35)=MOD(YEAR('Rent Roll'!$C35),'Rent Roll'!$AA35),MONTH(AF$3)=MONTH('Rent Roll'!$C35)),1,0),0)</f>
        <v>0</v>
      </c>
      <c r="AG281" s="567">
        <f>IFERROR(IF(AND(NOT(YEAR(AG$3)&lt;=YEAR('Rent Roll'!$C35)+'Rent Roll'!$AB35-1),MOD(YEAR(AG$3),'Rent Roll'!$AA35)=MOD(YEAR('Rent Roll'!$C35),'Rent Roll'!$AA35),MONTH(AG$3)=MONTH('Rent Roll'!$C35)),1,0),0)</f>
        <v>0</v>
      </c>
      <c r="AH281" s="567">
        <f>IFERROR(IF(AND(NOT(YEAR(AH$3)&lt;=YEAR('Rent Roll'!$C35)+'Rent Roll'!$AB35-1),MOD(YEAR(AH$3),'Rent Roll'!$AA35)=MOD(YEAR('Rent Roll'!$C35),'Rent Roll'!$AA35),MONTH(AH$3)=MONTH('Rent Roll'!$C35)),1,0),0)</f>
        <v>0</v>
      </c>
      <c r="AI281" s="567">
        <f>IFERROR(IF(AND(NOT(YEAR(AI$3)&lt;=YEAR('Rent Roll'!$C35)+'Rent Roll'!$AB35-1),MOD(YEAR(AI$3),'Rent Roll'!$AA35)=MOD(YEAR('Rent Roll'!$C35),'Rent Roll'!$AA35),MONTH(AI$3)=MONTH('Rent Roll'!$C35)),1,0),0)</f>
        <v>0</v>
      </c>
      <c r="AJ281" s="567">
        <f>IFERROR(IF(AND(NOT(YEAR(AJ$3)&lt;=YEAR('Rent Roll'!$C35)+'Rent Roll'!$AB35-1),MOD(YEAR(AJ$3),'Rent Roll'!$AA35)=MOD(YEAR('Rent Roll'!$C35),'Rent Roll'!$AA35),MONTH(AJ$3)=MONTH('Rent Roll'!$C35)),1,0),0)</f>
        <v>0</v>
      </c>
      <c r="AK281" s="567">
        <f>IFERROR(IF(AND(NOT(YEAR(AK$3)&lt;=YEAR('Rent Roll'!$C35)+'Rent Roll'!$AB35-1),MOD(YEAR(AK$3),'Rent Roll'!$AA35)=MOD(YEAR('Rent Roll'!$C35),'Rent Roll'!$AA35),MONTH(AK$3)=MONTH('Rent Roll'!$C35)),1,0),0)</f>
        <v>0</v>
      </c>
      <c r="AL281" s="567">
        <f>IFERROR(IF(AND(NOT(YEAR(AL$3)&lt;=YEAR('Rent Roll'!$C35)+'Rent Roll'!$AB35-1),MOD(YEAR(AL$3),'Rent Roll'!$AA35)=MOD(YEAR('Rent Roll'!$C35),'Rent Roll'!$AA35),MONTH(AL$3)=MONTH('Rent Roll'!$C35)),1,0),0)</f>
        <v>0</v>
      </c>
      <c r="AM281" s="567">
        <f>IFERROR(IF(AND(NOT(YEAR(AM$3)&lt;=YEAR('Rent Roll'!$C35)+'Rent Roll'!$AB35-1),MOD(YEAR(AM$3),'Rent Roll'!$AA35)=MOD(YEAR('Rent Roll'!$C35),'Rent Roll'!$AA35),MONTH(AM$3)=MONTH('Rent Roll'!$C35)),1,0),0)</f>
        <v>0</v>
      </c>
      <c r="AN281" s="567">
        <f>IFERROR(IF(AND(NOT(YEAR(AN$3)&lt;=YEAR('Rent Roll'!$C35)+'Rent Roll'!$AB35-1),MOD(YEAR(AN$3),'Rent Roll'!$AA35)=MOD(YEAR('Rent Roll'!$C35),'Rent Roll'!$AA35),MONTH(AN$3)=MONTH('Rent Roll'!$C35)),1,0),0)</f>
        <v>0</v>
      </c>
      <c r="AO281" s="567">
        <f>IFERROR(IF(AND(NOT(YEAR(AO$3)&lt;=YEAR('Rent Roll'!$C35)+'Rent Roll'!$AB35-1),MOD(YEAR(AO$3),'Rent Roll'!$AA35)=MOD(YEAR('Rent Roll'!$C35),'Rent Roll'!$AA35),MONTH(AO$3)=MONTH('Rent Roll'!$C35)),1,0),0)</f>
        <v>0</v>
      </c>
      <c r="AP281" s="767">
        <f>IFERROR(IF(AND(NOT(YEAR(AP$3)&lt;=YEAR('Rent Roll'!$C35)+'Rent Roll'!$AB35-1),MOD(YEAR(AP$3),'Rent Roll'!$AA35)=MOD(YEAR('Rent Roll'!$C35),'Rent Roll'!$AA35),MONTH(AP$3)=MONTH('Rent Roll'!$C35)),1,0),0)</f>
        <v>0</v>
      </c>
      <c r="AQ281" s="768">
        <f>IFERROR(IF(AND(NOT(YEAR(AQ$3)&lt;=YEAR('Rent Roll'!$C35)+'Rent Roll'!$AB35-1),MOD(YEAR(AQ$3),'Rent Roll'!$AA35)=MOD(YEAR('Rent Roll'!$C35),'Rent Roll'!$AA35),MONTH(AQ$3)=MONTH('Rent Roll'!$C35)),1,0),0)</f>
        <v>0</v>
      </c>
      <c r="AR281" s="567">
        <f>IFERROR(IF(AND(NOT(YEAR(AR$3)&lt;=YEAR('Rent Roll'!$C35)+'Rent Roll'!$AB35-1),MOD(YEAR(AR$3),'Rent Roll'!$AA35)=MOD(YEAR('Rent Roll'!$C35),'Rent Roll'!$AA35),MONTH(AR$3)=MONTH('Rent Roll'!$C35)),1,0),0)</f>
        <v>0</v>
      </c>
      <c r="AS281" s="567">
        <f>IFERROR(IF(AND(NOT(YEAR(AS$3)&lt;=YEAR('Rent Roll'!$C35)+'Rent Roll'!$AB35-1),MOD(YEAR(AS$3),'Rent Roll'!$AA35)=MOD(YEAR('Rent Roll'!$C35),'Rent Roll'!$AA35),MONTH(AS$3)=MONTH('Rent Roll'!$C35)),1,0),0)</f>
        <v>0</v>
      </c>
      <c r="AT281" s="567">
        <f>IFERROR(IF(AND(NOT(YEAR(AT$3)&lt;=YEAR('Rent Roll'!$C35)+'Rent Roll'!$AB35-1),MOD(YEAR(AT$3),'Rent Roll'!$AA35)=MOD(YEAR('Rent Roll'!$C35),'Rent Roll'!$AA35),MONTH(AT$3)=MONTH('Rent Roll'!$C35)),1,0),0)</f>
        <v>0</v>
      </c>
      <c r="AU281" s="567">
        <f>IFERROR(IF(AND(NOT(YEAR(AU$3)&lt;=YEAR('Rent Roll'!$C35)+'Rent Roll'!$AB35-1),MOD(YEAR(AU$3),'Rent Roll'!$AA35)=MOD(YEAR('Rent Roll'!$C35),'Rent Roll'!$AA35),MONTH(AU$3)=MONTH('Rent Roll'!$C35)),1,0),0)</f>
        <v>0</v>
      </c>
      <c r="AV281" s="567">
        <f>IFERROR(IF(AND(NOT(YEAR(AV$3)&lt;=YEAR('Rent Roll'!$C35)+'Rent Roll'!$AB35-1),MOD(YEAR(AV$3),'Rent Roll'!$AA35)=MOD(YEAR('Rent Roll'!$C35),'Rent Roll'!$AA35),MONTH(AV$3)=MONTH('Rent Roll'!$C35)),1,0),0)</f>
        <v>0</v>
      </c>
      <c r="AW281" s="567">
        <f>IFERROR(IF(AND(NOT(YEAR(AW$3)&lt;=YEAR('Rent Roll'!$C35)+'Rent Roll'!$AB35-1),MOD(YEAR(AW$3),'Rent Roll'!$AA35)=MOD(YEAR('Rent Roll'!$C35),'Rent Roll'!$AA35),MONTH(AW$3)=MONTH('Rent Roll'!$C35)),1,0),0)</f>
        <v>0</v>
      </c>
      <c r="AX281" s="567">
        <f>IFERROR(IF(AND(NOT(YEAR(AX$3)&lt;=YEAR('Rent Roll'!$C35)+'Rent Roll'!$AB35-1),MOD(YEAR(AX$3),'Rent Roll'!$AA35)=MOD(YEAR('Rent Roll'!$C35),'Rent Roll'!$AA35),MONTH(AX$3)=MONTH('Rent Roll'!$C35)),1,0),0)</f>
        <v>0</v>
      </c>
      <c r="AY281" s="567">
        <f>IFERROR(IF(AND(NOT(YEAR(AY$3)&lt;=YEAR('Rent Roll'!$C35)+'Rent Roll'!$AB35-1),MOD(YEAR(AY$3),'Rent Roll'!$AA35)=MOD(YEAR('Rent Roll'!$C35),'Rent Roll'!$AA35),MONTH(AY$3)=MONTH('Rent Roll'!$C35)),1,0),0)</f>
        <v>0</v>
      </c>
      <c r="AZ281" s="567">
        <f>IFERROR(IF(AND(NOT(YEAR(AZ$3)&lt;=YEAR('Rent Roll'!$C35)+'Rent Roll'!$AB35-1),MOD(YEAR(AZ$3),'Rent Roll'!$AA35)=MOD(YEAR('Rent Roll'!$C35),'Rent Roll'!$AA35),MONTH(AZ$3)=MONTH('Rent Roll'!$C35)),1,0),0)</f>
        <v>0</v>
      </c>
      <c r="BA281" s="567">
        <f>IFERROR(IF(AND(NOT(YEAR(BA$3)&lt;=YEAR('Rent Roll'!$C35)+'Rent Roll'!$AB35-1),MOD(YEAR(BA$3),'Rent Roll'!$AA35)=MOD(YEAR('Rent Roll'!$C35),'Rent Roll'!$AA35),MONTH(BA$3)=MONTH('Rent Roll'!$C35)),1,0),0)</f>
        <v>0</v>
      </c>
      <c r="BB281" s="767">
        <f>IFERROR(IF(AND(NOT(YEAR(BB$3)&lt;=YEAR('Rent Roll'!$C35)+'Rent Roll'!$AB35-1),MOD(YEAR(BB$3),'Rent Roll'!$AA35)=MOD(YEAR('Rent Roll'!$C35),'Rent Roll'!$AA35),MONTH(BB$3)=MONTH('Rent Roll'!$C35)),1,0),0)</f>
        <v>0</v>
      </c>
      <c r="BC281" s="768">
        <f>IFERROR(IF(AND(NOT(YEAR(BC$3)&lt;=YEAR('Rent Roll'!$C35)+'Rent Roll'!$AB35-1),MOD(YEAR(BC$3),'Rent Roll'!$AA35)=MOD(YEAR('Rent Roll'!$C35),'Rent Roll'!$AA35),MONTH(BC$3)=MONTH('Rent Roll'!$C35)),1,0),0)</f>
        <v>0</v>
      </c>
      <c r="BD281" s="567">
        <f>IFERROR(IF(AND(NOT(YEAR(BD$3)&lt;=YEAR('Rent Roll'!$C35)+'Rent Roll'!$AB35-1),MOD(YEAR(BD$3),'Rent Roll'!$AA35)=MOD(YEAR('Rent Roll'!$C35),'Rent Roll'!$AA35),MONTH(BD$3)=MONTH('Rent Roll'!$C35)),1,0),0)</f>
        <v>0</v>
      </c>
      <c r="BE281" s="567">
        <f>IFERROR(IF(AND(NOT(YEAR(BE$3)&lt;=YEAR('Rent Roll'!$C35)+'Rent Roll'!$AB35-1),MOD(YEAR(BE$3),'Rent Roll'!$AA35)=MOD(YEAR('Rent Roll'!$C35),'Rent Roll'!$AA35),MONTH(BE$3)=MONTH('Rent Roll'!$C35)),1,0),0)</f>
        <v>0</v>
      </c>
      <c r="BF281" s="567">
        <f>IFERROR(IF(AND(NOT(YEAR(BF$3)&lt;=YEAR('Rent Roll'!$C35)+'Rent Roll'!$AB35-1),MOD(YEAR(BF$3),'Rent Roll'!$AA35)=MOD(YEAR('Rent Roll'!$C35),'Rent Roll'!$AA35),MONTH(BF$3)=MONTH('Rent Roll'!$C35)),1,0),0)</f>
        <v>0</v>
      </c>
      <c r="BG281" s="567">
        <f>IFERROR(IF(AND(NOT(YEAR(BG$3)&lt;=YEAR('Rent Roll'!$C35)+'Rent Roll'!$AB35-1),MOD(YEAR(BG$3),'Rent Roll'!$AA35)=MOD(YEAR('Rent Roll'!$C35),'Rent Roll'!$AA35),MONTH(BG$3)=MONTH('Rent Roll'!$C35)),1,0),0)</f>
        <v>0</v>
      </c>
      <c r="BH281" s="567">
        <f>IFERROR(IF(AND(NOT(YEAR(BH$3)&lt;=YEAR('Rent Roll'!$C35)+'Rent Roll'!$AB35-1),MOD(YEAR(BH$3),'Rent Roll'!$AA35)=MOD(YEAR('Rent Roll'!$C35),'Rent Roll'!$AA35),MONTH(BH$3)=MONTH('Rent Roll'!$C35)),1,0),0)</f>
        <v>0</v>
      </c>
      <c r="BI281" s="567">
        <f>IFERROR(IF(AND(NOT(YEAR(BI$3)&lt;=YEAR('Rent Roll'!$C35)+'Rent Roll'!$AB35-1),MOD(YEAR(BI$3),'Rent Roll'!$AA35)=MOD(YEAR('Rent Roll'!$C35),'Rent Roll'!$AA35),MONTH(BI$3)=MONTH('Rent Roll'!$C35)),1,0),0)</f>
        <v>0</v>
      </c>
      <c r="BJ281" s="567">
        <f>IFERROR(IF(AND(NOT(YEAR(BJ$3)&lt;=YEAR('Rent Roll'!$C35)+'Rent Roll'!$AB35-1),MOD(YEAR(BJ$3),'Rent Roll'!$AA35)=MOD(YEAR('Rent Roll'!$C35),'Rent Roll'!$AA35),MONTH(BJ$3)=MONTH('Rent Roll'!$C35)),1,0),0)</f>
        <v>0</v>
      </c>
      <c r="BK281" s="567">
        <f>IFERROR(IF(AND(NOT(YEAR(BK$3)&lt;=YEAR('Rent Roll'!$C35)+'Rent Roll'!$AB35-1),MOD(YEAR(BK$3),'Rent Roll'!$AA35)=MOD(YEAR('Rent Roll'!$C35),'Rent Roll'!$AA35),MONTH(BK$3)=MONTH('Rent Roll'!$C35)),1,0),0)</f>
        <v>0</v>
      </c>
      <c r="BL281" s="567">
        <f>IFERROR(IF(AND(NOT(YEAR(BL$3)&lt;=YEAR('Rent Roll'!$C35)+'Rent Roll'!$AB35-1),MOD(YEAR(BL$3),'Rent Roll'!$AA35)=MOD(YEAR('Rent Roll'!$C35),'Rent Roll'!$AA35),MONTH(BL$3)=MONTH('Rent Roll'!$C35)),1,0),0)</f>
        <v>0</v>
      </c>
      <c r="BM281" s="567">
        <f>IFERROR(IF(AND(NOT(YEAR(BM$3)&lt;=YEAR('Rent Roll'!$C35)+'Rent Roll'!$AB35-1),MOD(YEAR(BM$3),'Rent Roll'!$AA35)=MOD(YEAR('Rent Roll'!$C35),'Rent Roll'!$AA35),MONTH(BM$3)=MONTH('Rent Roll'!$C35)),1,0),0)</f>
        <v>0</v>
      </c>
      <c r="BN281" s="767">
        <f>IFERROR(IF(AND(NOT(YEAR(BN$3)&lt;=YEAR('Rent Roll'!$C35)+'Rent Roll'!$AB35-1),MOD(YEAR(BN$3),'Rent Roll'!$AA35)=MOD(YEAR('Rent Roll'!$C35),'Rent Roll'!$AA35),MONTH(BN$3)=MONTH('Rent Roll'!$C35)),1,0),0)</f>
        <v>0</v>
      </c>
      <c r="BO281" s="768">
        <f>IFERROR(IF(AND(NOT(YEAR(BO$3)&lt;=YEAR('Rent Roll'!$C35)+'Rent Roll'!$AB35-1),MOD(YEAR(BO$3),'Rent Roll'!$AA35)=MOD(YEAR('Rent Roll'!$C35),'Rent Roll'!$AA35),MONTH(BO$3)=MONTH('Rent Roll'!$C35)),1,0),0)</f>
        <v>0</v>
      </c>
      <c r="BP281" s="567">
        <f>IFERROR(IF(AND(NOT(YEAR(BP$3)&lt;=YEAR('Rent Roll'!$C35)+'Rent Roll'!$AB35-1),MOD(YEAR(BP$3),'Rent Roll'!$AA35)=MOD(YEAR('Rent Roll'!$C35),'Rent Roll'!$AA35),MONTH(BP$3)=MONTH('Rent Roll'!$C35)),1,0),0)</f>
        <v>0</v>
      </c>
      <c r="BQ281" s="567">
        <f>IFERROR(IF(AND(NOT(YEAR(BQ$3)&lt;=YEAR('Rent Roll'!$C35)+'Rent Roll'!$AB35-1),MOD(YEAR(BQ$3),'Rent Roll'!$AA35)=MOD(YEAR('Rent Roll'!$C35),'Rent Roll'!$AA35),MONTH(BQ$3)=MONTH('Rent Roll'!$C35)),1,0),0)</f>
        <v>0</v>
      </c>
      <c r="BR281" s="567">
        <f>IFERROR(IF(AND(NOT(YEAR(BR$3)&lt;=YEAR('Rent Roll'!$C35)+'Rent Roll'!$AB35-1),MOD(YEAR(BR$3),'Rent Roll'!$AA35)=MOD(YEAR('Rent Roll'!$C35),'Rent Roll'!$AA35),MONTH(BR$3)=MONTH('Rent Roll'!$C35)),1,0),0)</f>
        <v>0</v>
      </c>
      <c r="BS281" s="567">
        <f>IFERROR(IF(AND(NOT(YEAR(BS$3)&lt;=YEAR('Rent Roll'!$C35)+'Rent Roll'!$AB35-1),MOD(YEAR(BS$3),'Rent Roll'!$AA35)=MOD(YEAR('Rent Roll'!$C35),'Rent Roll'!$AA35),MONTH(BS$3)=MONTH('Rent Roll'!$C35)),1,0),0)</f>
        <v>0</v>
      </c>
      <c r="BT281" s="567">
        <f>IFERROR(IF(AND(NOT(YEAR(BT$3)&lt;=YEAR('Rent Roll'!$C35)+'Rent Roll'!$AB35-1),MOD(YEAR(BT$3),'Rent Roll'!$AA35)=MOD(YEAR('Rent Roll'!$C35),'Rent Roll'!$AA35),MONTH(BT$3)=MONTH('Rent Roll'!$C35)),1,0),0)</f>
        <v>0</v>
      </c>
      <c r="BU281" s="567">
        <f>IFERROR(IF(AND(NOT(YEAR(BU$3)&lt;=YEAR('Rent Roll'!$C35)+'Rent Roll'!$AB35-1),MOD(YEAR(BU$3),'Rent Roll'!$AA35)=MOD(YEAR('Rent Roll'!$C35),'Rent Roll'!$AA35),MONTH(BU$3)=MONTH('Rent Roll'!$C35)),1,0),0)</f>
        <v>0</v>
      </c>
      <c r="BV281" s="567">
        <f>IFERROR(IF(AND(NOT(YEAR(BV$3)&lt;=YEAR('Rent Roll'!$C35)+'Rent Roll'!$AB35-1),MOD(YEAR(BV$3),'Rent Roll'!$AA35)=MOD(YEAR('Rent Roll'!$C35),'Rent Roll'!$AA35),MONTH(BV$3)=MONTH('Rent Roll'!$C35)),1,0),0)</f>
        <v>0</v>
      </c>
      <c r="BW281" s="567">
        <f>IFERROR(IF(AND(NOT(YEAR(BW$3)&lt;=YEAR('Rent Roll'!$C35)+'Rent Roll'!$AB35-1),MOD(YEAR(BW$3),'Rent Roll'!$AA35)=MOD(YEAR('Rent Roll'!$C35),'Rent Roll'!$AA35),MONTH(BW$3)=MONTH('Rent Roll'!$C35)),1,0),0)</f>
        <v>0</v>
      </c>
      <c r="BX281" s="567">
        <f>IFERROR(IF(AND(NOT(YEAR(BX$3)&lt;=YEAR('Rent Roll'!$C35)+'Rent Roll'!$AB35-1),MOD(YEAR(BX$3),'Rent Roll'!$AA35)=MOD(YEAR('Rent Roll'!$C35),'Rent Roll'!$AA35),MONTH(BX$3)=MONTH('Rent Roll'!$C35)),1,0),0)</f>
        <v>0</v>
      </c>
      <c r="BY281" s="567">
        <f>IFERROR(IF(AND(NOT(YEAR(BY$3)&lt;=YEAR('Rent Roll'!$C35)+'Rent Roll'!$AB35-1),MOD(YEAR(BY$3),'Rent Roll'!$AA35)=MOD(YEAR('Rent Roll'!$C35),'Rent Roll'!$AA35),MONTH(BY$3)=MONTH('Rent Roll'!$C35)),1,0),0)</f>
        <v>0</v>
      </c>
      <c r="BZ281" s="767">
        <f>IFERROR(IF(AND(NOT(YEAR(BZ$3)&lt;=YEAR('Rent Roll'!$C35)+'Rent Roll'!$AB35-1),MOD(YEAR(BZ$3),'Rent Roll'!$AA35)=MOD(YEAR('Rent Roll'!$C35),'Rent Roll'!$AA35),MONTH(BZ$3)=MONTH('Rent Roll'!$C35)),1,0),0)</f>
        <v>0</v>
      </c>
      <c r="CA281" s="768">
        <f>IFERROR(IF(AND(NOT(YEAR(CA$3)&lt;=YEAR('Rent Roll'!$C35)+'Rent Roll'!$AB35-1),MOD(YEAR(CA$3),'Rent Roll'!$AA35)=MOD(YEAR('Rent Roll'!$C35),'Rent Roll'!$AA35),MONTH(CA$3)=MONTH('Rent Roll'!$C35)),1,0),0)</f>
        <v>0</v>
      </c>
      <c r="CB281" s="567">
        <f>IFERROR(IF(AND(NOT(YEAR(CB$3)&lt;=YEAR('Rent Roll'!$C35)+'Rent Roll'!$AB35-1),MOD(YEAR(CB$3),'Rent Roll'!$AA35)=MOD(YEAR('Rent Roll'!$C35),'Rent Roll'!$AA35),MONTH(CB$3)=MONTH('Rent Roll'!$C35)),1,0),0)</f>
        <v>0</v>
      </c>
      <c r="CC281" s="567">
        <f>IFERROR(IF(AND(NOT(YEAR(CC$3)&lt;=YEAR('Rent Roll'!$C35)+'Rent Roll'!$AB35-1),MOD(YEAR(CC$3),'Rent Roll'!$AA35)=MOD(YEAR('Rent Roll'!$C35),'Rent Roll'!$AA35),MONTH(CC$3)=MONTH('Rent Roll'!$C35)),1,0),0)</f>
        <v>0</v>
      </c>
      <c r="CD281" s="567">
        <f>IFERROR(IF(AND(NOT(YEAR(CD$3)&lt;=YEAR('Rent Roll'!$C35)+'Rent Roll'!$AB35-1),MOD(YEAR(CD$3),'Rent Roll'!$AA35)=MOD(YEAR('Rent Roll'!$C35),'Rent Roll'!$AA35),MONTH(CD$3)=MONTH('Rent Roll'!$C35)),1,0),0)</f>
        <v>0</v>
      </c>
      <c r="CE281" s="567">
        <f>IFERROR(IF(AND(NOT(YEAR(CE$3)&lt;=YEAR('Rent Roll'!$C35)+'Rent Roll'!$AB35-1),MOD(YEAR(CE$3),'Rent Roll'!$AA35)=MOD(YEAR('Rent Roll'!$C35),'Rent Roll'!$AA35),MONTH(CE$3)=MONTH('Rent Roll'!$C35)),1,0),0)</f>
        <v>0</v>
      </c>
      <c r="CF281" s="567">
        <f>IFERROR(IF(AND(NOT(YEAR(CF$3)&lt;=YEAR('Rent Roll'!$C35)+'Rent Roll'!$AB35-1),MOD(YEAR(CF$3),'Rent Roll'!$AA35)=MOD(YEAR('Rent Roll'!$C35),'Rent Roll'!$AA35),MONTH(CF$3)=MONTH('Rent Roll'!$C35)),1,0),0)</f>
        <v>0</v>
      </c>
      <c r="CG281" s="567">
        <f>IFERROR(IF(AND(NOT(YEAR(CG$3)&lt;=YEAR('Rent Roll'!$C35)+'Rent Roll'!$AB35-1),MOD(YEAR(CG$3),'Rent Roll'!$AA35)=MOD(YEAR('Rent Roll'!$C35),'Rent Roll'!$AA35),MONTH(CG$3)=MONTH('Rent Roll'!$C35)),1,0),0)</f>
        <v>0</v>
      </c>
      <c r="CH281" s="567">
        <f>IFERROR(IF(AND(NOT(YEAR(CH$3)&lt;=YEAR('Rent Roll'!$C35)+'Rent Roll'!$AB35-1),MOD(YEAR(CH$3),'Rent Roll'!$AA35)=MOD(YEAR('Rent Roll'!$C35),'Rent Roll'!$AA35),MONTH(CH$3)=MONTH('Rent Roll'!$C35)),1,0),0)</f>
        <v>0</v>
      </c>
      <c r="CI281" s="567">
        <f>IFERROR(IF(AND(NOT(YEAR(CI$3)&lt;=YEAR('Rent Roll'!$C35)+'Rent Roll'!$AB35-1),MOD(YEAR(CI$3),'Rent Roll'!$AA35)=MOD(YEAR('Rent Roll'!$C35),'Rent Roll'!$AA35),MONTH(CI$3)=MONTH('Rent Roll'!$C35)),1,0),0)</f>
        <v>0</v>
      </c>
      <c r="CJ281" s="567">
        <f>IFERROR(IF(AND(NOT(YEAR(CJ$3)&lt;=YEAR('Rent Roll'!$C35)+'Rent Roll'!$AB35-1),MOD(YEAR(CJ$3),'Rent Roll'!$AA35)=MOD(YEAR('Rent Roll'!$C35),'Rent Roll'!$AA35),MONTH(CJ$3)=MONTH('Rent Roll'!$C35)),1,0),0)</f>
        <v>0</v>
      </c>
      <c r="CK281" s="567">
        <f>IFERROR(IF(AND(NOT(YEAR(CK$3)&lt;=YEAR('Rent Roll'!$C35)+'Rent Roll'!$AB35-1),MOD(YEAR(CK$3),'Rent Roll'!$AA35)=MOD(YEAR('Rent Roll'!$C35),'Rent Roll'!$AA35),MONTH(CK$3)=MONTH('Rent Roll'!$C35)),1,0),0)</f>
        <v>0</v>
      </c>
      <c r="CL281" s="767">
        <f>IFERROR(IF(AND(NOT(YEAR(CL$3)&lt;=YEAR('Rent Roll'!$C35)+'Rent Roll'!$AB35-1),MOD(YEAR(CL$3),'Rent Roll'!$AA35)=MOD(YEAR('Rent Roll'!$C35),'Rent Roll'!$AA35),MONTH(CL$3)=MONTH('Rent Roll'!$C35)),1,0),0)</f>
        <v>0</v>
      </c>
      <c r="CM281" s="768">
        <f>IFERROR(IF(AND(NOT(YEAR(CM$3)&lt;=YEAR('Rent Roll'!$C35)+'Rent Roll'!$AB35-1),MOD(YEAR(CM$3),'Rent Roll'!$AA35)=MOD(YEAR('Rent Roll'!$C35),'Rent Roll'!$AA35),MONTH(CM$3)=MONTH('Rent Roll'!$C35)),1,0),0)</f>
        <v>0</v>
      </c>
      <c r="CN281" s="567">
        <f>IFERROR(IF(AND(NOT(YEAR(CN$3)&lt;=YEAR('Rent Roll'!$C35)+'Rent Roll'!$AB35-1),MOD(YEAR(CN$3),'Rent Roll'!$AA35)=MOD(YEAR('Rent Roll'!$C35),'Rent Roll'!$AA35),MONTH(CN$3)=MONTH('Rent Roll'!$C35)),1,0),0)</f>
        <v>0</v>
      </c>
      <c r="CO281" s="567">
        <f>IFERROR(IF(AND(NOT(YEAR(CO$3)&lt;=YEAR('Rent Roll'!$C35)+'Rent Roll'!$AB35-1),MOD(YEAR(CO$3),'Rent Roll'!$AA35)=MOD(YEAR('Rent Roll'!$C35),'Rent Roll'!$AA35),MONTH(CO$3)=MONTH('Rent Roll'!$C35)),1,0),0)</f>
        <v>0</v>
      </c>
      <c r="CP281" s="567">
        <f>IFERROR(IF(AND(NOT(YEAR(CP$3)&lt;=YEAR('Rent Roll'!$C35)+'Rent Roll'!$AB35-1),MOD(YEAR(CP$3),'Rent Roll'!$AA35)=MOD(YEAR('Rent Roll'!$C35),'Rent Roll'!$AA35),MONTH(CP$3)=MONTH('Rent Roll'!$C35)),1,0),0)</f>
        <v>0</v>
      </c>
      <c r="CQ281" s="567">
        <f>IFERROR(IF(AND(NOT(YEAR(CQ$3)&lt;=YEAR('Rent Roll'!$C35)+'Rent Roll'!$AB35-1),MOD(YEAR(CQ$3),'Rent Roll'!$AA35)=MOD(YEAR('Rent Roll'!$C35),'Rent Roll'!$AA35),MONTH(CQ$3)=MONTH('Rent Roll'!$C35)),1,0),0)</f>
        <v>0</v>
      </c>
      <c r="CR281" s="567">
        <f>IFERROR(IF(AND(NOT(YEAR(CR$3)&lt;=YEAR('Rent Roll'!$C35)+'Rent Roll'!$AB35-1),MOD(YEAR(CR$3),'Rent Roll'!$AA35)=MOD(YEAR('Rent Roll'!$C35),'Rent Roll'!$AA35),MONTH(CR$3)=MONTH('Rent Roll'!$C35)),1,0),0)</f>
        <v>0</v>
      </c>
      <c r="CS281" s="567">
        <f>IFERROR(IF(AND(NOT(YEAR(CS$3)&lt;=YEAR('Rent Roll'!$C35)+'Rent Roll'!$AB35-1),MOD(YEAR(CS$3),'Rent Roll'!$AA35)=MOD(YEAR('Rent Roll'!$C35),'Rent Roll'!$AA35),MONTH(CS$3)=MONTH('Rent Roll'!$C35)),1,0),0)</f>
        <v>0</v>
      </c>
      <c r="CT281" s="567">
        <f>IFERROR(IF(AND(NOT(YEAR(CT$3)&lt;=YEAR('Rent Roll'!$C35)+'Rent Roll'!$AB35-1),MOD(YEAR(CT$3),'Rent Roll'!$AA35)=MOD(YEAR('Rent Roll'!$C35),'Rent Roll'!$AA35),MONTH(CT$3)=MONTH('Rent Roll'!$C35)),1,0),0)</f>
        <v>0</v>
      </c>
      <c r="CU281" s="567">
        <f>IFERROR(IF(AND(NOT(YEAR(CU$3)&lt;=YEAR('Rent Roll'!$C35)+'Rent Roll'!$AB35-1),MOD(YEAR(CU$3),'Rent Roll'!$AA35)=MOD(YEAR('Rent Roll'!$C35),'Rent Roll'!$AA35),MONTH(CU$3)=MONTH('Rent Roll'!$C35)),1,0),0)</f>
        <v>0</v>
      </c>
      <c r="CV281" s="567">
        <f>IFERROR(IF(AND(NOT(YEAR(CV$3)&lt;=YEAR('Rent Roll'!$C35)+'Rent Roll'!$AB35-1),MOD(YEAR(CV$3),'Rent Roll'!$AA35)=MOD(YEAR('Rent Roll'!$C35),'Rent Roll'!$AA35),MONTH(CV$3)=MONTH('Rent Roll'!$C35)),1,0),0)</f>
        <v>0</v>
      </c>
      <c r="CW281" s="567">
        <f>IFERROR(IF(AND(NOT(YEAR(CW$3)&lt;=YEAR('Rent Roll'!$C35)+'Rent Roll'!$AB35-1),MOD(YEAR(CW$3),'Rent Roll'!$AA35)=MOD(YEAR('Rent Roll'!$C35),'Rent Roll'!$AA35),MONTH(CW$3)=MONTH('Rent Roll'!$C35)),1,0),0)</f>
        <v>0</v>
      </c>
      <c r="CX281" s="767">
        <f>IFERROR(IF(AND(NOT(YEAR(CX$3)&lt;=YEAR('Rent Roll'!$C35)+'Rent Roll'!$AB35-1),MOD(YEAR(CX$3),'Rent Roll'!$AA35)=MOD(YEAR('Rent Roll'!$C35),'Rent Roll'!$AA35),MONTH(CX$3)=MONTH('Rent Roll'!$C35)),1,0),0)</f>
        <v>0</v>
      </c>
      <c r="CY281" s="768">
        <f>IFERROR(IF(AND(NOT(YEAR(CY$3)&lt;=YEAR('Rent Roll'!$C35)+'Rent Roll'!$AB35-1),MOD(YEAR(CY$3),'Rent Roll'!$AA35)=MOD(YEAR('Rent Roll'!$C35),'Rent Roll'!$AA35),MONTH(CY$3)=MONTH('Rent Roll'!$C35)),1,0),0)</f>
        <v>0</v>
      </c>
      <c r="CZ281" s="567">
        <f>IFERROR(IF(AND(NOT(YEAR(CZ$3)&lt;=YEAR('Rent Roll'!$C35)+'Rent Roll'!$AB35-1),MOD(YEAR(CZ$3),'Rent Roll'!$AA35)=MOD(YEAR('Rent Roll'!$C35),'Rent Roll'!$AA35),MONTH(CZ$3)=MONTH('Rent Roll'!$C35)),1,0),0)</f>
        <v>0</v>
      </c>
      <c r="DA281" s="567">
        <f>IFERROR(IF(AND(NOT(YEAR(DA$3)&lt;=YEAR('Rent Roll'!$C35)+'Rent Roll'!$AB35-1),MOD(YEAR(DA$3),'Rent Roll'!$AA35)=MOD(YEAR('Rent Roll'!$C35),'Rent Roll'!$AA35),MONTH(DA$3)=MONTH('Rent Roll'!$C35)),1,0),0)</f>
        <v>0</v>
      </c>
      <c r="DB281" s="567">
        <f>IFERROR(IF(AND(NOT(YEAR(DB$3)&lt;=YEAR('Rent Roll'!$C35)+'Rent Roll'!$AB35-1),MOD(YEAR(DB$3),'Rent Roll'!$AA35)=MOD(YEAR('Rent Roll'!$C35),'Rent Roll'!$AA35),MONTH(DB$3)=MONTH('Rent Roll'!$C35)),1,0),0)</f>
        <v>0</v>
      </c>
      <c r="DC281" s="567">
        <f>IFERROR(IF(AND(NOT(YEAR(DC$3)&lt;=YEAR('Rent Roll'!$C35)+'Rent Roll'!$AB35-1),MOD(YEAR(DC$3),'Rent Roll'!$AA35)=MOD(YEAR('Rent Roll'!$C35),'Rent Roll'!$AA35),MONTH(DC$3)=MONTH('Rent Roll'!$C35)),1,0),0)</f>
        <v>0</v>
      </c>
      <c r="DD281" s="567">
        <f>IFERROR(IF(AND(NOT(YEAR(DD$3)&lt;=YEAR('Rent Roll'!$C35)+'Rent Roll'!$AB35-1),MOD(YEAR(DD$3),'Rent Roll'!$AA35)=MOD(YEAR('Rent Roll'!$C35),'Rent Roll'!$AA35),MONTH(DD$3)=MONTH('Rent Roll'!$C35)),1,0),0)</f>
        <v>0</v>
      </c>
      <c r="DE281" s="567">
        <f>IFERROR(IF(AND(NOT(YEAR(DE$3)&lt;=YEAR('Rent Roll'!$C35)+'Rent Roll'!$AB35-1),MOD(YEAR(DE$3),'Rent Roll'!$AA35)=MOD(YEAR('Rent Roll'!$C35),'Rent Roll'!$AA35),MONTH(DE$3)=MONTH('Rent Roll'!$C35)),1,0),0)</f>
        <v>0</v>
      </c>
      <c r="DF281" s="567">
        <f>IFERROR(IF(AND(NOT(YEAR(DF$3)&lt;=YEAR('Rent Roll'!$C35)+'Rent Roll'!$AB35-1),MOD(YEAR(DF$3),'Rent Roll'!$AA35)=MOD(YEAR('Rent Roll'!$C35),'Rent Roll'!$AA35),MONTH(DF$3)=MONTH('Rent Roll'!$C35)),1,0),0)</f>
        <v>0</v>
      </c>
      <c r="DG281" s="567">
        <f>IFERROR(IF(AND(NOT(YEAR(DG$3)&lt;=YEAR('Rent Roll'!$C35)+'Rent Roll'!$AB35-1),MOD(YEAR(DG$3),'Rent Roll'!$AA35)=MOD(YEAR('Rent Roll'!$C35),'Rent Roll'!$AA35),MONTH(DG$3)=MONTH('Rent Roll'!$C35)),1,0),0)</f>
        <v>0</v>
      </c>
      <c r="DH281" s="567">
        <f>IFERROR(IF(AND(NOT(YEAR(DH$3)&lt;=YEAR('Rent Roll'!$C35)+'Rent Roll'!$AB35-1),MOD(YEAR(DH$3),'Rent Roll'!$AA35)=MOD(YEAR('Rent Roll'!$C35),'Rent Roll'!$AA35),MONTH(DH$3)=MONTH('Rent Roll'!$C35)),1,0),0)</f>
        <v>0</v>
      </c>
      <c r="DI281" s="567">
        <f>IFERROR(IF(AND(NOT(YEAR(DI$3)&lt;=YEAR('Rent Roll'!$C35)+'Rent Roll'!$AB35-1),MOD(YEAR(DI$3),'Rent Roll'!$AA35)=MOD(YEAR('Rent Roll'!$C35),'Rent Roll'!$AA35),MONTH(DI$3)=MONTH('Rent Roll'!$C35)),1,0),0)</f>
        <v>0</v>
      </c>
      <c r="DJ281" s="767">
        <f>IFERROR(IF(AND(NOT(YEAR(DJ$3)&lt;=YEAR('Rent Roll'!$C35)+'Rent Roll'!$AB35-1),MOD(YEAR(DJ$3),'Rent Roll'!$AA35)=MOD(YEAR('Rent Roll'!$C35),'Rent Roll'!$AA35),MONTH(DJ$3)=MONTH('Rent Roll'!$C35)),1,0),0)</f>
        <v>0</v>
      </c>
      <c r="DK281" s="768">
        <f>IFERROR(IF(AND(NOT(YEAR(DK$3)&lt;=YEAR('Rent Roll'!$C35)+'Rent Roll'!$AB35-1),MOD(YEAR(DK$3),'Rent Roll'!$AA35)=MOD(YEAR('Rent Roll'!$C35),'Rent Roll'!$AA35),MONTH(DK$3)=MONTH('Rent Roll'!$C35)),1,0),0)</f>
        <v>0</v>
      </c>
      <c r="DL281" s="567">
        <f>IFERROR(IF(AND(NOT(YEAR(DL$3)&lt;=YEAR('Rent Roll'!$C35)+'Rent Roll'!$AB35-1),MOD(YEAR(DL$3),'Rent Roll'!$AA35)=MOD(YEAR('Rent Roll'!$C35),'Rent Roll'!$AA35),MONTH(DL$3)=MONTH('Rent Roll'!$C35)),1,0),0)</f>
        <v>0</v>
      </c>
      <c r="DM281" s="567">
        <f>IFERROR(IF(AND(NOT(YEAR(DM$3)&lt;=YEAR('Rent Roll'!$C35)+'Rent Roll'!$AB35-1),MOD(YEAR(DM$3),'Rent Roll'!$AA35)=MOD(YEAR('Rent Roll'!$C35),'Rent Roll'!$AA35),MONTH(DM$3)=MONTH('Rent Roll'!$C35)),1,0),0)</f>
        <v>0</v>
      </c>
      <c r="DN281" s="567">
        <f>IFERROR(IF(AND(NOT(YEAR(DN$3)&lt;=YEAR('Rent Roll'!$C35)+'Rent Roll'!$AB35-1),MOD(YEAR(DN$3),'Rent Roll'!$AA35)=MOD(YEAR('Rent Roll'!$C35),'Rent Roll'!$AA35),MONTH(DN$3)=MONTH('Rent Roll'!$C35)),1,0),0)</f>
        <v>0</v>
      </c>
      <c r="DO281" s="567">
        <f>IFERROR(IF(AND(NOT(YEAR(DO$3)&lt;=YEAR('Rent Roll'!$C35)+'Rent Roll'!$AB35-1),MOD(YEAR(DO$3),'Rent Roll'!$AA35)=MOD(YEAR('Rent Roll'!$C35),'Rent Roll'!$AA35),MONTH(DO$3)=MONTH('Rent Roll'!$C35)),1,0),0)</f>
        <v>0</v>
      </c>
      <c r="DP281" s="567">
        <f>IFERROR(IF(AND(NOT(YEAR(DP$3)&lt;=YEAR('Rent Roll'!$C35)+'Rent Roll'!$AB35-1),MOD(YEAR(DP$3),'Rent Roll'!$AA35)=MOD(YEAR('Rent Roll'!$C35),'Rent Roll'!$AA35),MONTH(DP$3)=MONTH('Rent Roll'!$C35)),1,0),0)</f>
        <v>0</v>
      </c>
      <c r="DQ281" s="567">
        <f>IFERROR(IF(AND(NOT(YEAR(DQ$3)&lt;=YEAR('Rent Roll'!$C35)+'Rent Roll'!$AB35-1),MOD(YEAR(DQ$3),'Rent Roll'!$AA35)=MOD(YEAR('Rent Roll'!$C35),'Rent Roll'!$AA35),MONTH(DQ$3)=MONTH('Rent Roll'!$C35)),1,0),0)</f>
        <v>0</v>
      </c>
      <c r="DR281" s="567">
        <f>IFERROR(IF(AND(NOT(YEAR(DR$3)&lt;=YEAR('Rent Roll'!$C35)+'Rent Roll'!$AB35-1),MOD(YEAR(DR$3),'Rent Roll'!$AA35)=MOD(YEAR('Rent Roll'!$C35),'Rent Roll'!$AA35),MONTH(DR$3)=MONTH('Rent Roll'!$C35)),1,0),0)</f>
        <v>0</v>
      </c>
      <c r="DS281" s="567">
        <f>IFERROR(IF(AND(NOT(YEAR(DS$3)&lt;=YEAR('Rent Roll'!$C35)+'Rent Roll'!$AB35-1),MOD(YEAR(DS$3),'Rent Roll'!$AA35)=MOD(YEAR('Rent Roll'!$C35),'Rent Roll'!$AA35),MONTH(DS$3)=MONTH('Rent Roll'!$C35)),1,0),0)</f>
        <v>0</v>
      </c>
      <c r="DT281" s="567">
        <f>IFERROR(IF(AND(NOT(YEAR(DT$3)&lt;=YEAR('Rent Roll'!$C35)+'Rent Roll'!$AB35-1),MOD(YEAR(DT$3),'Rent Roll'!$AA35)=MOD(YEAR('Rent Roll'!$C35),'Rent Roll'!$AA35),MONTH(DT$3)=MONTH('Rent Roll'!$C35)),1,0),0)</f>
        <v>0</v>
      </c>
      <c r="DU281" s="567">
        <f>IFERROR(IF(AND(NOT(YEAR(DU$3)&lt;=YEAR('Rent Roll'!$C35)+'Rent Roll'!$AB35-1),MOD(YEAR(DU$3),'Rent Roll'!$AA35)=MOD(YEAR('Rent Roll'!$C35),'Rent Roll'!$AA35),MONTH(DU$3)=MONTH('Rent Roll'!$C35)),1,0),0)</f>
        <v>0</v>
      </c>
      <c r="DV281" s="567">
        <f>IFERROR(IF(AND(NOT(YEAR(DV$3)&lt;=YEAR('Rent Roll'!$C35)+'Rent Roll'!$AB35-1),MOD(YEAR(DV$3),'Rent Roll'!$AA35)=MOD(YEAR('Rent Roll'!$C35),'Rent Roll'!$AA35),MONTH(DV$3)=MONTH('Rent Roll'!$C35)),1,0),0)</f>
        <v>0</v>
      </c>
    </row>
    <row r="282" spans="1:126" s="568" customFormat="1" ht="12" customHeight="1" outlineLevel="1" x14ac:dyDescent="0.4">
      <c r="A282" s="732"/>
      <c r="B282" s="564">
        <f>'Rent Roll'!$B36</f>
        <v>0</v>
      </c>
      <c r="C282" s="566"/>
      <c r="D282" s="566"/>
      <c r="E282" s="566"/>
      <c r="F282" s="778">
        <f>IFERROR(IF(AND(NOT(YEAR(F$3)&lt;=YEAR('Rent Roll'!$C36)+'Rent Roll'!$AB36-1),MOD(YEAR(F$3),'Rent Roll'!$AA36)=MOD(YEAR('Rent Roll'!$C36),'Rent Roll'!$AA36),MONTH(F$3)=MONTH('Rent Roll'!$C36)),1,0),0)</f>
        <v>0</v>
      </c>
      <c r="G282" s="768">
        <f>IFERROR(IF(AND(NOT(YEAR(G$3)&lt;=YEAR('Rent Roll'!$C36)+'Rent Roll'!$AB36-1),MOD(YEAR(G$3),'Rent Roll'!$AA36)=MOD(YEAR('Rent Roll'!$C36),'Rent Roll'!$AA36),MONTH(G$3)=MONTH('Rent Roll'!$C36)),1,0),0)</f>
        <v>0</v>
      </c>
      <c r="H282" s="567">
        <f>IFERROR(IF(AND(NOT(YEAR(H$3)&lt;=YEAR('Rent Roll'!$C36)+'Rent Roll'!$AB36-1),MOD(YEAR(H$3),'Rent Roll'!$AA36)=MOD(YEAR('Rent Roll'!$C36),'Rent Roll'!$AA36),MONTH(H$3)=MONTH('Rent Roll'!$C36)),1,0),0)</f>
        <v>0</v>
      </c>
      <c r="I282" s="567">
        <f>IFERROR(IF(AND(NOT(YEAR(I$3)&lt;=YEAR('Rent Roll'!$C36)+'Rent Roll'!$AB36-1),MOD(YEAR(I$3),'Rent Roll'!$AA36)=MOD(YEAR('Rent Roll'!$C36),'Rent Roll'!$AA36),MONTH(I$3)=MONTH('Rent Roll'!$C36)),1,0),0)</f>
        <v>0</v>
      </c>
      <c r="J282" s="567">
        <f>IFERROR(IF(AND(NOT(YEAR(J$3)&lt;=YEAR('Rent Roll'!$C36)+'Rent Roll'!$AB36-1),MOD(YEAR(J$3),'Rent Roll'!$AA36)=MOD(YEAR('Rent Roll'!$C36),'Rent Roll'!$AA36),MONTH(J$3)=MONTH('Rent Roll'!$C36)),1,0),0)</f>
        <v>0</v>
      </c>
      <c r="K282" s="567">
        <f>IFERROR(IF(AND(NOT(YEAR(K$3)&lt;=YEAR('Rent Roll'!$C36)+'Rent Roll'!$AB36-1),MOD(YEAR(K$3),'Rent Roll'!$AA36)=MOD(YEAR('Rent Roll'!$C36),'Rent Roll'!$AA36),MONTH(K$3)=MONTH('Rent Roll'!$C36)),1,0),0)</f>
        <v>0</v>
      </c>
      <c r="L282" s="567">
        <f>IFERROR(IF(AND(NOT(YEAR(L$3)&lt;=YEAR('Rent Roll'!$C36)+'Rent Roll'!$AB36-1),MOD(YEAR(L$3),'Rent Roll'!$AA36)=MOD(YEAR('Rent Roll'!$C36),'Rent Roll'!$AA36),MONTH(L$3)=MONTH('Rent Roll'!$C36)),1,0),0)</f>
        <v>0</v>
      </c>
      <c r="M282" s="567">
        <f>IFERROR(IF(AND(NOT(YEAR(M$3)&lt;=YEAR('Rent Roll'!$C36)+'Rent Roll'!$AB36-1),MOD(YEAR(M$3),'Rent Roll'!$AA36)=MOD(YEAR('Rent Roll'!$C36),'Rent Roll'!$AA36),MONTH(M$3)=MONTH('Rent Roll'!$C36)),1,0),0)</f>
        <v>0</v>
      </c>
      <c r="N282" s="567">
        <f>IFERROR(IF(AND(NOT(YEAR(N$3)&lt;=YEAR('Rent Roll'!$C36)+'Rent Roll'!$AB36-1),MOD(YEAR(N$3),'Rent Roll'!$AA36)=MOD(YEAR('Rent Roll'!$C36),'Rent Roll'!$AA36),MONTH(N$3)=MONTH('Rent Roll'!$C36)),1,0),0)</f>
        <v>0</v>
      </c>
      <c r="O282" s="567">
        <f>IFERROR(IF(AND(NOT(YEAR(O$3)&lt;=YEAR('Rent Roll'!$C36)+'Rent Roll'!$AB36-1),MOD(YEAR(O$3),'Rent Roll'!$AA36)=MOD(YEAR('Rent Roll'!$C36),'Rent Roll'!$AA36),MONTH(O$3)=MONTH('Rent Roll'!$C36)),1,0),0)</f>
        <v>0</v>
      </c>
      <c r="P282" s="567">
        <f>IFERROR(IF(AND(NOT(YEAR(P$3)&lt;=YEAR('Rent Roll'!$C36)+'Rent Roll'!$AB36-1),MOD(YEAR(P$3),'Rent Roll'!$AA36)=MOD(YEAR('Rent Roll'!$C36),'Rent Roll'!$AA36),MONTH(P$3)=MONTH('Rent Roll'!$C36)),1,0),0)</f>
        <v>0</v>
      </c>
      <c r="Q282" s="567">
        <f>IFERROR(IF(AND(NOT(YEAR(Q$3)&lt;=YEAR('Rent Roll'!$C36)+'Rent Roll'!$AB36-1),MOD(YEAR(Q$3),'Rent Roll'!$AA36)=MOD(YEAR('Rent Roll'!$C36),'Rent Roll'!$AA36),MONTH(Q$3)=MONTH('Rent Roll'!$C36)),1,0),0)</f>
        <v>0</v>
      </c>
      <c r="R282" s="767">
        <f>IFERROR(IF(AND(NOT(YEAR(R$3)&lt;=YEAR('Rent Roll'!$C36)+'Rent Roll'!$AB36-1),MOD(YEAR(R$3),'Rent Roll'!$AA36)=MOD(YEAR('Rent Roll'!$C36),'Rent Roll'!$AA36),MONTH(R$3)=MONTH('Rent Roll'!$C36)),1,0),0)</f>
        <v>0</v>
      </c>
      <c r="S282" s="768">
        <f>IFERROR(IF(AND(NOT(YEAR(S$3)&lt;=YEAR('Rent Roll'!$C36)+'Rent Roll'!$AB36-1),MOD(YEAR(S$3),'Rent Roll'!$AA36)=MOD(YEAR('Rent Roll'!$C36),'Rent Roll'!$AA36),MONTH(S$3)=MONTH('Rent Roll'!$C36)),1,0),0)</f>
        <v>0</v>
      </c>
      <c r="T282" s="567">
        <f>IFERROR(IF(AND(NOT(YEAR(T$3)&lt;=YEAR('Rent Roll'!$C36)+'Rent Roll'!$AB36-1),MOD(YEAR(T$3),'Rent Roll'!$AA36)=MOD(YEAR('Rent Roll'!$C36),'Rent Roll'!$AA36),MONTH(T$3)=MONTH('Rent Roll'!$C36)),1,0),0)</f>
        <v>0</v>
      </c>
      <c r="U282" s="567">
        <f>IFERROR(IF(AND(NOT(YEAR(U$3)&lt;=YEAR('Rent Roll'!$C36)+'Rent Roll'!$AB36-1),MOD(YEAR(U$3),'Rent Roll'!$AA36)=MOD(YEAR('Rent Roll'!$C36),'Rent Roll'!$AA36),MONTH(U$3)=MONTH('Rent Roll'!$C36)),1,0),0)</f>
        <v>0</v>
      </c>
      <c r="V282" s="567">
        <f>IFERROR(IF(AND(NOT(YEAR(V$3)&lt;=YEAR('Rent Roll'!$C36)+'Rent Roll'!$AB36-1),MOD(YEAR(V$3),'Rent Roll'!$AA36)=MOD(YEAR('Rent Roll'!$C36),'Rent Roll'!$AA36),MONTH(V$3)=MONTH('Rent Roll'!$C36)),1,0),0)</f>
        <v>0</v>
      </c>
      <c r="W282" s="567">
        <f>IFERROR(IF(AND(NOT(YEAR(W$3)&lt;=YEAR('Rent Roll'!$C36)+'Rent Roll'!$AB36-1),MOD(YEAR(W$3),'Rent Roll'!$AA36)=MOD(YEAR('Rent Roll'!$C36),'Rent Roll'!$AA36),MONTH(W$3)=MONTH('Rent Roll'!$C36)),1,0),0)</f>
        <v>0</v>
      </c>
      <c r="X282" s="567">
        <f>IFERROR(IF(AND(NOT(YEAR(X$3)&lt;=YEAR('Rent Roll'!$C36)+'Rent Roll'!$AB36-1),MOD(YEAR(X$3),'Rent Roll'!$AA36)=MOD(YEAR('Rent Roll'!$C36),'Rent Roll'!$AA36),MONTH(X$3)=MONTH('Rent Roll'!$C36)),1,0),0)</f>
        <v>0</v>
      </c>
      <c r="Y282" s="567">
        <f>IFERROR(IF(AND(NOT(YEAR(Y$3)&lt;=YEAR('Rent Roll'!$C36)+'Rent Roll'!$AB36-1),MOD(YEAR(Y$3),'Rent Roll'!$AA36)=MOD(YEAR('Rent Roll'!$C36),'Rent Roll'!$AA36),MONTH(Y$3)=MONTH('Rent Roll'!$C36)),1,0),0)</f>
        <v>0</v>
      </c>
      <c r="Z282" s="567">
        <f>IFERROR(IF(AND(NOT(YEAR(Z$3)&lt;=YEAR('Rent Roll'!$C36)+'Rent Roll'!$AB36-1),MOD(YEAR(Z$3),'Rent Roll'!$AA36)=MOD(YEAR('Rent Roll'!$C36),'Rent Roll'!$AA36),MONTH(Z$3)=MONTH('Rent Roll'!$C36)),1,0),0)</f>
        <v>0</v>
      </c>
      <c r="AA282" s="567">
        <f>IFERROR(IF(AND(NOT(YEAR(AA$3)&lt;=YEAR('Rent Roll'!$C36)+'Rent Roll'!$AB36-1),MOD(YEAR(AA$3),'Rent Roll'!$AA36)=MOD(YEAR('Rent Roll'!$C36),'Rent Roll'!$AA36),MONTH(AA$3)=MONTH('Rent Roll'!$C36)),1,0),0)</f>
        <v>0</v>
      </c>
      <c r="AB282" s="567">
        <f>IFERROR(IF(AND(NOT(YEAR(AB$3)&lt;=YEAR('Rent Roll'!$C36)+'Rent Roll'!$AB36-1),MOD(YEAR(AB$3),'Rent Roll'!$AA36)=MOD(YEAR('Rent Roll'!$C36),'Rent Roll'!$AA36),MONTH(AB$3)=MONTH('Rent Roll'!$C36)),1,0),0)</f>
        <v>0</v>
      </c>
      <c r="AC282" s="567">
        <f>IFERROR(IF(AND(NOT(YEAR(AC$3)&lt;=YEAR('Rent Roll'!$C36)+'Rent Roll'!$AB36-1),MOD(YEAR(AC$3),'Rent Roll'!$AA36)=MOD(YEAR('Rent Roll'!$C36),'Rent Roll'!$AA36),MONTH(AC$3)=MONTH('Rent Roll'!$C36)),1,0),0)</f>
        <v>0</v>
      </c>
      <c r="AD282" s="767">
        <f>IFERROR(IF(AND(NOT(YEAR(AD$3)&lt;=YEAR('Rent Roll'!$C36)+'Rent Roll'!$AB36-1),MOD(YEAR(AD$3),'Rent Roll'!$AA36)=MOD(YEAR('Rent Roll'!$C36),'Rent Roll'!$AA36),MONTH(AD$3)=MONTH('Rent Roll'!$C36)),1,0),0)</f>
        <v>0</v>
      </c>
      <c r="AE282" s="768">
        <f>IFERROR(IF(AND(NOT(YEAR(AE$3)&lt;=YEAR('Rent Roll'!$C36)+'Rent Roll'!$AB36-1),MOD(YEAR(AE$3),'Rent Roll'!$AA36)=MOD(YEAR('Rent Roll'!$C36),'Rent Roll'!$AA36),MONTH(AE$3)=MONTH('Rent Roll'!$C36)),1,0),0)</f>
        <v>0</v>
      </c>
      <c r="AF282" s="567">
        <f>IFERROR(IF(AND(NOT(YEAR(AF$3)&lt;=YEAR('Rent Roll'!$C36)+'Rent Roll'!$AB36-1),MOD(YEAR(AF$3),'Rent Roll'!$AA36)=MOD(YEAR('Rent Roll'!$C36),'Rent Roll'!$AA36),MONTH(AF$3)=MONTH('Rent Roll'!$C36)),1,0),0)</f>
        <v>0</v>
      </c>
      <c r="AG282" s="567">
        <f>IFERROR(IF(AND(NOT(YEAR(AG$3)&lt;=YEAR('Rent Roll'!$C36)+'Rent Roll'!$AB36-1),MOD(YEAR(AG$3),'Rent Roll'!$AA36)=MOD(YEAR('Rent Roll'!$C36),'Rent Roll'!$AA36),MONTH(AG$3)=MONTH('Rent Roll'!$C36)),1,0),0)</f>
        <v>0</v>
      </c>
      <c r="AH282" s="567">
        <f>IFERROR(IF(AND(NOT(YEAR(AH$3)&lt;=YEAR('Rent Roll'!$C36)+'Rent Roll'!$AB36-1),MOD(YEAR(AH$3),'Rent Roll'!$AA36)=MOD(YEAR('Rent Roll'!$C36),'Rent Roll'!$AA36),MONTH(AH$3)=MONTH('Rent Roll'!$C36)),1,0),0)</f>
        <v>0</v>
      </c>
      <c r="AI282" s="567">
        <f>IFERROR(IF(AND(NOT(YEAR(AI$3)&lt;=YEAR('Rent Roll'!$C36)+'Rent Roll'!$AB36-1),MOD(YEAR(AI$3),'Rent Roll'!$AA36)=MOD(YEAR('Rent Roll'!$C36),'Rent Roll'!$AA36),MONTH(AI$3)=MONTH('Rent Roll'!$C36)),1,0),0)</f>
        <v>0</v>
      </c>
      <c r="AJ282" s="567">
        <f>IFERROR(IF(AND(NOT(YEAR(AJ$3)&lt;=YEAR('Rent Roll'!$C36)+'Rent Roll'!$AB36-1),MOD(YEAR(AJ$3),'Rent Roll'!$AA36)=MOD(YEAR('Rent Roll'!$C36),'Rent Roll'!$AA36),MONTH(AJ$3)=MONTH('Rent Roll'!$C36)),1,0),0)</f>
        <v>0</v>
      </c>
      <c r="AK282" s="567">
        <f>IFERROR(IF(AND(NOT(YEAR(AK$3)&lt;=YEAR('Rent Roll'!$C36)+'Rent Roll'!$AB36-1),MOD(YEAR(AK$3),'Rent Roll'!$AA36)=MOD(YEAR('Rent Roll'!$C36),'Rent Roll'!$AA36),MONTH(AK$3)=MONTH('Rent Roll'!$C36)),1,0),0)</f>
        <v>0</v>
      </c>
      <c r="AL282" s="567">
        <f>IFERROR(IF(AND(NOT(YEAR(AL$3)&lt;=YEAR('Rent Roll'!$C36)+'Rent Roll'!$AB36-1),MOD(YEAR(AL$3),'Rent Roll'!$AA36)=MOD(YEAR('Rent Roll'!$C36),'Rent Roll'!$AA36),MONTH(AL$3)=MONTH('Rent Roll'!$C36)),1,0),0)</f>
        <v>0</v>
      </c>
      <c r="AM282" s="567">
        <f>IFERROR(IF(AND(NOT(YEAR(AM$3)&lt;=YEAR('Rent Roll'!$C36)+'Rent Roll'!$AB36-1),MOD(YEAR(AM$3),'Rent Roll'!$AA36)=MOD(YEAR('Rent Roll'!$C36),'Rent Roll'!$AA36),MONTH(AM$3)=MONTH('Rent Roll'!$C36)),1,0),0)</f>
        <v>0</v>
      </c>
      <c r="AN282" s="567">
        <f>IFERROR(IF(AND(NOT(YEAR(AN$3)&lt;=YEAR('Rent Roll'!$C36)+'Rent Roll'!$AB36-1),MOD(YEAR(AN$3),'Rent Roll'!$AA36)=MOD(YEAR('Rent Roll'!$C36),'Rent Roll'!$AA36),MONTH(AN$3)=MONTH('Rent Roll'!$C36)),1,0),0)</f>
        <v>0</v>
      </c>
      <c r="AO282" s="567">
        <f>IFERROR(IF(AND(NOT(YEAR(AO$3)&lt;=YEAR('Rent Roll'!$C36)+'Rent Roll'!$AB36-1),MOD(YEAR(AO$3),'Rent Roll'!$AA36)=MOD(YEAR('Rent Roll'!$C36),'Rent Roll'!$AA36),MONTH(AO$3)=MONTH('Rent Roll'!$C36)),1,0),0)</f>
        <v>0</v>
      </c>
      <c r="AP282" s="767">
        <f>IFERROR(IF(AND(NOT(YEAR(AP$3)&lt;=YEAR('Rent Roll'!$C36)+'Rent Roll'!$AB36-1),MOD(YEAR(AP$3),'Rent Roll'!$AA36)=MOD(YEAR('Rent Roll'!$C36),'Rent Roll'!$AA36),MONTH(AP$3)=MONTH('Rent Roll'!$C36)),1,0),0)</f>
        <v>0</v>
      </c>
      <c r="AQ282" s="768">
        <f>IFERROR(IF(AND(NOT(YEAR(AQ$3)&lt;=YEAR('Rent Roll'!$C36)+'Rent Roll'!$AB36-1),MOD(YEAR(AQ$3),'Rent Roll'!$AA36)=MOD(YEAR('Rent Roll'!$C36),'Rent Roll'!$AA36),MONTH(AQ$3)=MONTH('Rent Roll'!$C36)),1,0),0)</f>
        <v>0</v>
      </c>
      <c r="AR282" s="567">
        <f>IFERROR(IF(AND(NOT(YEAR(AR$3)&lt;=YEAR('Rent Roll'!$C36)+'Rent Roll'!$AB36-1),MOD(YEAR(AR$3),'Rent Roll'!$AA36)=MOD(YEAR('Rent Roll'!$C36),'Rent Roll'!$AA36),MONTH(AR$3)=MONTH('Rent Roll'!$C36)),1,0),0)</f>
        <v>0</v>
      </c>
      <c r="AS282" s="567">
        <f>IFERROR(IF(AND(NOT(YEAR(AS$3)&lt;=YEAR('Rent Roll'!$C36)+'Rent Roll'!$AB36-1),MOD(YEAR(AS$3),'Rent Roll'!$AA36)=MOD(YEAR('Rent Roll'!$C36),'Rent Roll'!$AA36),MONTH(AS$3)=MONTH('Rent Roll'!$C36)),1,0),0)</f>
        <v>0</v>
      </c>
      <c r="AT282" s="567">
        <f>IFERROR(IF(AND(NOT(YEAR(AT$3)&lt;=YEAR('Rent Roll'!$C36)+'Rent Roll'!$AB36-1),MOD(YEAR(AT$3),'Rent Roll'!$AA36)=MOD(YEAR('Rent Roll'!$C36),'Rent Roll'!$AA36),MONTH(AT$3)=MONTH('Rent Roll'!$C36)),1,0),0)</f>
        <v>0</v>
      </c>
      <c r="AU282" s="567">
        <f>IFERROR(IF(AND(NOT(YEAR(AU$3)&lt;=YEAR('Rent Roll'!$C36)+'Rent Roll'!$AB36-1),MOD(YEAR(AU$3),'Rent Roll'!$AA36)=MOD(YEAR('Rent Roll'!$C36),'Rent Roll'!$AA36),MONTH(AU$3)=MONTH('Rent Roll'!$C36)),1,0),0)</f>
        <v>0</v>
      </c>
      <c r="AV282" s="567">
        <f>IFERROR(IF(AND(NOT(YEAR(AV$3)&lt;=YEAR('Rent Roll'!$C36)+'Rent Roll'!$AB36-1),MOD(YEAR(AV$3),'Rent Roll'!$AA36)=MOD(YEAR('Rent Roll'!$C36),'Rent Roll'!$AA36),MONTH(AV$3)=MONTH('Rent Roll'!$C36)),1,0),0)</f>
        <v>0</v>
      </c>
      <c r="AW282" s="567">
        <f>IFERROR(IF(AND(NOT(YEAR(AW$3)&lt;=YEAR('Rent Roll'!$C36)+'Rent Roll'!$AB36-1),MOD(YEAR(AW$3),'Rent Roll'!$AA36)=MOD(YEAR('Rent Roll'!$C36),'Rent Roll'!$AA36),MONTH(AW$3)=MONTH('Rent Roll'!$C36)),1,0),0)</f>
        <v>0</v>
      </c>
      <c r="AX282" s="567">
        <f>IFERROR(IF(AND(NOT(YEAR(AX$3)&lt;=YEAR('Rent Roll'!$C36)+'Rent Roll'!$AB36-1),MOD(YEAR(AX$3),'Rent Roll'!$AA36)=MOD(YEAR('Rent Roll'!$C36),'Rent Roll'!$AA36),MONTH(AX$3)=MONTH('Rent Roll'!$C36)),1,0),0)</f>
        <v>0</v>
      </c>
      <c r="AY282" s="567">
        <f>IFERROR(IF(AND(NOT(YEAR(AY$3)&lt;=YEAR('Rent Roll'!$C36)+'Rent Roll'!$AB36-1),MOD(YEAR(AY$3),'Rent Roll'!$AA36)=MOD(YEAR('Rent Roll'!$C36),'Rent Roll'!$AA36),MONTH(AY$3)=MONTH('Rent Roll'!$C36)),1,0),0)</f>
        <v>0</v>
      </c>
      <c r="AZ282" s="567">
        <f>IFERROR(IF(AND(NOT(YEAR(AZ$3)&lt;=YEAR('Rent Roll'!$C36)+'Rent Roll'!$AB36-1),MOD(YEAR(AZ$3),'Rent Roll'!$AA36)=MOD(YEAR('Rent Roll'!$C36),'Rent Roll'!$AA36),MONTH(AZ$3)=MONTH('Rent Roll'!$C36)),1,0),0)</f>
        <v>0</v>
      </c>
      <c r="BA282" s="567">
        <f>IFERROR(IF(AND(NOT(YEAR(BA$3)&lt;=YEAR('Rent Roll'!$C36)+'Rent Roll'!$AB36-1),MOD(YEAR(BA$3),'Rent Roll'!$AA36)=MOD(YEAR('Rent Roll'!$C36),'Rent Roll'!$AA36),MONTH(BA$3)=MONTH('Rent Roll'!$C36)),1,0),0)</f>
        <v>0</v>
      </c>
      <c r="BB282" s="767">
        <f>IFERROR(IF(AND(NOT(YEAR(BB$3)&lt;=YEAR('Rent Roll'!$C36)+'Rent Roll'!$AB36-1),MOD(YEAR(BB$3),'Rent Roll'!$AA36)=MOD(YEAR('Rent Roll'!$C36),'Rent Roll'!$AA36),MONTH(BB$3)=MONTH('Rent Roll'!$C36)),1,0),0)</f>
        <v>0</v>
      </c>
      <c r="BC282" s="768">
        <f>IFERROR(IF(AND(NOT(YEAR(BC$3)&lt;=YEAR('Rent Roll'!$C36)+'Rent Roll'!$AB36-1),MOD(YEAR(BC$3),'Rent Roll'!$AA36)=MOD(YEAR('Rent Roll'!$C36),'Rent Roll'!$AA36),MONTH(BC$3)=MONTH('Rent Roll'!$C36)),1,0),0)</f>
        <v>0</v>
      </c>
      <c r="BD282" s="567">
        <f>IFERROR(IF(AND(NOT(YEAR(BD$3)&lt;=YEAR('Rent Roll'!$C36)+'Rent Roll'!$AB36-1),MOD(YEAR(BD$3),'Rent Roll'!$AA36)=MOD(YEAR('Rent Roll'!$C36),'Rent Roll'!$AA36),MONTH(BD$3)=MONTH('Rent Roll'!$C36)),1,0),0)</f>
        <v>0</v>
      </c>
      <c r="BE282" s="567">
        <f>IFERROR(IF(AND(NOT(YEAR(BE$3)&lt;=YEAR('Rent Roll'!$C36)+'Rent Roll'!$AB36-1),MOD(YEAR(BE$3),'Rent Roll'!$AA36)=MOD(YEAR('Rent Roll'!$C36),'Rent Roll'!$AA36),MONTH(BE$3)=MONTH('Rent Roll'!$C36)),1,0),0)</f>
        <v>0</v>
      </c>
      <c r="BF282" s="567">
        <f>IFERROR(IF(AND(NOT(YEAR(BF$3)&lt;=YEAR('Rent Roll'!$C36)+'Rent Roll'!$AB36-1),MOD(YEAR(BF$3),'Rent Roll'!$AA36)=MOD(YEAR('Rent Roll'!$C36),'Rent Roll'!$AA36),MONTH(BF$3)=MONTH('Rent Roll'!$C36)),1,0),0)</f>
        <v>0</v>
      </c>
      <c r="BG282" s="567">
        <f>IFERROR(IF(AND(NOT(YEAR(BG$3)&lt;=YEAR('Rent Roll'!$C36)+'Rent Roll'!$AB36-1),MOD(YEAR(BG$3),'Rent Roll'!$AA36)=MOD(YEAR('Rent Roll'!$C36),'Rent Roll'!$AA36),MONTH(BG$3)=MONTH('Rent Roll'!$C36)),1,0),0)</f>
        <v>0</v>
      </c>
      <c r="BH282" s="567">
        <f>IFERROR(IF(AND(NOT(YEAR(BH$3)&lt;=YEAR('Rent Roll'!$C36)+'Rent Roll'!$AB36-1),MOD(YEAR(BH$3),'Rent Roll'!$AA36)=MOD(YEAR('Rent Roll'!$C36),'Rent Roll'!$AA36),MONTH(BH$3)=MONTH('Rent Roll'!$C36)),1,0),0)</f>
        <v>0</v>
      </c>
      <c r="BI282" s="567">
        <f>IFERROR(IF(AND(NOT(YEAR(BI$3)&lt;=YEAR('Rent Roll'!$C36)+'Rent Roll'!$AB36-1),MOD(YEAR(BI$3),'Rent Roll'!$AA36)=MOD(YEAR('Rent Roll'!$C36),'Rent Roll'!$AA36),MONTH(BI$3)=MONTH('Rent Roll'!$C36)),1,0),0)</f>
        <v>0</v>
      </c>
      <c r="BJ282" s="567">
        <f>IFERROR(IF(AND(NOT(YEAR(BJ$3)&lt;=YEAR('Rent Roll'!$C36)+'Rent Roll'!$AB36-1),MOD(YEAR(BJ$3),'Rent Roll'!$AA36)=MOD(YEAR('Rent Roll'!$C36),'Rent Roll'!$AA36),MONTH(BJ$3)=MONTH('Rent Roll'!$C36)),1,0),0)</f>
        <v>0</v>
      </c>
      <c r="BK282" s="567">
        <f>IFERROR(IF(AND(NOT(YEAR(BK$3)&lt;=YEAR('Rent Roll'!$C36)+'Rent Roll'!$AB36-1),MOD(YEAR(BK$3),'Rent Roll'!$AA36)=MOD(YEAR('Rent Roll'!$C36),'Rent Roll'!$AA36),MONTH(BK$3)=MONTH('Rent Roll'!$C36)),1,0),0)</f>
        <v>0</v>
      </c>
      <c r="BL282" s="567">
        <f>IFERROR(IF(AND(NOT(YEAR(BL$3)&lt;=YEAR('Rent Roll'!$C36)+'Rent Roll'!$AB36-1),MOD(YEAR(BL$3),'Rent Roll'!$AA36)=MOD(YEAR('Rent Roll'!$C36),'Rent Roll'!$AA36),MONTH(BL$3)=MONTH('Rent Roll'!$C36)),1,0),0)</f>
        <v>0</v>
      </c>
      <c r="BM282" s="567">
        <f>IFERROR(IF(AND(NOT(YEAR(BM$3)&lt;=YEAR('Rent Roll'!$C36)+'Rent Roll'!$AB36-1),MOD(YEAR(BM$3),'Rent Roll'!$AA36)=MOD(YEAR('Rent Roll'!$C36),'Rent Roll'!$AA36),MONTH(BM$3)=MONTH('Rent Roll'!$C36)),1,0),0)</f>
        <v>0</v>
      </c>
      <c r="BN282" s="767">
        <f>IFERROR(IF(AND(NOT(YEAR(BN$3)&lt;=YEAR('Rent Roll'!$C36)+'Rent Roll'!$AB36-1),MOD(YEAR(BN$3),'Rent Roll'!$AA36)=MOD(YEAR('Rent Roll'!$C36),'Rent Roll'!$AA36),MONTH(BN$3)=MONTH('Rent Roll'!$C36)),1,0),0)</f>
        <v>0</v>
      </c>
      <c r="BO282" s="768">
        <f>IFERROR(IF(AND(NOT(YEAR(BO$3)&lt;=YEAR('Rent Roll'!$C36)+'Rent Roll'!$AB36-1),MOD(YEAR(BO$3),'Rent Roll'!$AA36)=MOD(YEAR('Rent Roll'!$C36),'Rent Roll'!$AA36),MONTH(BO$3)=MONTH('Rent Roll'!$C36)),1,0),0)</f>
        <v>0</v>
      </c>
      <c r="BP282" s="567">
        <f>IFERROR(IF(AND(NOT(YEAR(BP$3)&lt;=YEAR('Rent Roll'!$C36)+'Rent Roll'!$AB36-1),MOD(YEAR(BP$3),'Rent Roll'!$AA36)=MOD(YEAR('Rent Roll'!$C36),'Rent Roll'!$AA36),MONTH(BP$3)=MONTH('Rent Roll'!$C36)),1,0),0)</f>
        <v>0</v>
      </c>
      <c r="BQ282" s="567">
        <f>IFERROR(IF(AND(NOT(YEAR(BQ$3)&lt;=YEAR('Rent Roll'!$C36)+'Rent Roll'!$AB36-1),MOD(YEAR(BQ$3),'Rent Roll'!$AA36)=MOD(YEAR('Rent Roll'!$C36),'Rent Roll'!$AA36),MONTH(BQ$3)=MONTH('Rent Roll'!$C36)),1,0),0)</f>
        <v>0</v>
      </c>
      <c r="BR282" s="567">
        <f>IFERROR(IF(AND(NOT(YEAR(BR$3)&lt;=YEAR('Rent Roll'!$C36)+'Rent Roll'!$AB36-1),MOD(YEAR(BR$3),'Rent Roll'!$AA36)=MOD(YEAR('Rent Roll'!$C36),'Rent Roll'!$AA36),MONTH(BR$3)=MONTH('Rent Roll'!$C36)),1,0),0)</f>
        <v>0</v>
      </c>
      <c r="BS282" s="567">
        <f>IFERROR(IF(AND(NOT(YEAR(BS$3)&lt;=YEAR('Rent Roll'!$C36)+'Rent Roll'!$AB36-1),MOD(YEAR(BS$3),'Rent Roll'!$AA36)=MOD(YEAR('Rent Roll'!$C36),'Rent Roll'!$AA36),MONTH(BS$3)=MONTH('Rent Roll'!$C36)),1,0),0)</f>
        <v>0</v>
      </c>
      <c r="BT282" s="567">
        <f>IFERROR(IF(AND(NOT(YEAR(BT$3)&lt;=YEAR('Rent Roll'!$C36)+'Rent Roll'!$AB36-1),MOD(YEAR(BT$3),'Rent Roll'!$AA36)=MOD(YEAR('Rent Roll'!$C36),'Rent Roll'!$AA36),MONTH(BT$3)=MONTH('Rent Roll'!$C36)),1,0),0)</f>
        <v>0</v>
      </c>
      <c r="BU282" s="567">
        <f>IFERROR(IF(AND(NOT(YEAR(BU$3)&lt;=YEAR('Rent Roll'!$C36)+'Rent Roll'!$AB36-1),MOD(YEAR(BU$3),'Rent Roll'!$AA36)=MOD(YEAR('Rent Roll'!$C36),'Rent Roll'!$AA36),MONTH(BU$3)=MONTH('Rent Roll'!$C36)),1,0),0)</f>
        <v>0</v>
      </c>
      <c r="BV282" s="567">
        <f>IFERROR(IF(AND(NOT(YEAR(BV$3)&lt;=YEAR('Rent Roll'!$C36)+'Rent Roll'!$AB36-1),MOD(YEAR(BV$3),'Rent Roll'!$AA36)=MOD(YEAR('Rent Roll'!$C36),'Rent Roll'!$AA36),MONTH(BV$3)=MONTH('Rent Roll'!$C36)),1,0),0)</f>
        <v>0</v>
      </c>
      <c r="BW282" s="567">
        <f>IFERROR(IF(AND(NOT(YEAR(BW$3)&lt;=YEAR('Rent Roll'!$C36)+'Rent Roll'!$AB36-1),MOD(YEAR(BW$3),'Rent Roll'!$AA36)=MOD(YEAR('Rent Roll'!$C36),'Rent Roll'!$AA36),MONTH(BW$3)=MONTH('Rent Roll'!$C36)),1,0),0)</f>
        <v>0</v>
      </c>
      <c r="BX282" s="567">
        <f>IFERROR(IF(AND(NOT(YEAR(BX$3)&lt;=YEAR('Rent Roll'!$C36)+'Rent Roll'!$AB36-1),MOD(YEAR(BX$3),'Rent Roll'!$AA36)=MOD(YEAR('Rent Roll'!$C36),'Rent Roll'!$AA36),MONTH(BX$3)=MONTH('Rent Roll'!$C36)),1,0),0)</f>
        <v>0</v>
      </c>
      <c r="BY282" s="567">
        <f>IFERROR(IF(AND(NOT(YEAR(BY$3)&lt;=YEAR('Rent Roll'!$C36)+'Rent Roll'!$AB36-1),MOD(YEAR(BY$3),'Rent Roll'!$AA36)=MOD(YEAR('Rent Roll'!$C36),'Rent Roll'!$AA36),MONTH(BY$3)=MONTH('Rent Roll'!$C36)),1,0),0)</f>
        <v>0</v>
      </c>
      <c r="BZ282" s="767">
        <f>IFERROR(IF(AND(NOT(YEAR(BZ$3)&lt;=YEAR('Rent Roll'!$C36)+'Rent Roll'!$AB36-1),MOD(YEAR(BZ$3),'Rent Roll'!$AA36)=MOD(YEAR('Rent Roll'!$C36),'Rent Roll'!$AA36),MONTH(BZ$3)=MONTH('Rent Roll'!$C36)),1,0),0)</f>
        <v>0</v>
      </c>
      <c r="CA282" s="768">
        <f>IFERROR(IF(AND(NOT(YEAR(CA$3)&lt;=YEAR('Rent Roll'!$C36)+'Rent Roll'!$AB36-1),MOD(YEAR(CA$3),'Rent Roll'!$AA36)=MOD(YEAR('Rent Roll'!$C36),'Rent Roll'!$AA36),MONTH(CA$3)=MONTH('Rent Roll'!$C36)),1,0),0)</f>
        <v>0</v>
      </c>
      <c r="CB282" s="567">
        <f>IFERROR(IF(AND(NOT(YEAR(CB$3)&lt;=YEAR('Rent Roll'!$C36)+'Rent Roll'!$AB36-1),MOD(YEAR(CB$3),'Rent Roll'!$AA36)=MOD(YEAR('Rent Roll'!$C36),'Rent Roll'!$AA36),MONTH(CB$3)=MONTH('Rent Roll'!$C36)),1,0),0)</f>
        <v>0</v>
      </c>
      <c r="CC282" s="567">
        <f>IFERROR(IF(AND(NOT(YEAR(CC$3)&lt;=YEAR('Rent Roll'!$C36)+'Rent Roll'!$AB36-1),MOD(YEAR(CC$3),'Rent Roll'!$AA36)=MOD(YEAR('Rent Roll'!$C36),'Rent Roll'!$AA36),MONTH(CC$3)=MONTH('Rent Roll'!$C36)),1,0),0)</f>
        <v>0</v>
      </c>
      <c r="CD282" s="567">
        <f>IFERROR(IF(AND(NOT(YEAR(CD$3)&lt;=YEAR('Rent Roll'!$C36)+'Rent Roll'!$AB36-1),MOD(YEAR(CD$3),'Rent Roll'!$AA36)=MOD(YEAR('Rent Roll'!$C36),'Rent Roll'!$AA36),MONTH(CD$3)=MONTH('Rent Roll'!$C36)),1,0),0)</f>
        <v>0</v>
      </c>
      <c r="CE282" s="567">
        <f>IFERROR(IF(AND(NOT(YEAR(CE$3)&lt;=YEAR('Rent Roll'!$C36)+'Rent Roll'!$AB36-1),MOD(YEAR(CE$3),'Rent Roll'!$AA36)=MOD(YEAR('Rent Roll'!$C36),'Rent Roll'!$AA36),MONTH(CE$3)=MONTH('Rent Roll'!$C36)),1,0),0)</f>
        <v>0</v>
      </c>
      <c r="CF282" s="567">
        <f>IFERROR(IF(AND(NOT(YEAR(CF$3)&lt;=YEAR('Rent Roll'!$C36)+'Rent Roll'!$AB36-1),MOD(YEAR(CF$3),'Rent Roll'!$AA36)=MOD(YEAR('Rent Roll'!$C36),'Rent Roll'!$AA36),MONTH(CF$3)=MONTH('Rent Roll'!$C36)),1,0),0)</f>
        <v>0</v>
      </c>
      <c r="CG282" s="567">
        <f>IFERROR(IF(AND(NOT(YEAR(CG$3)&lt;=YEAR('Rent Roll'!$C36)+'Rent Roll'!$AB36-1),MOD(YEAR(CG$3),'Rent Roll'!$AA36)=MOD(YEAR('Rent Roll'!$C36),'Rent Roll'!$AA36),MONTH(CG$3)=MONTH('Rent Roll'!$C36)),1,0),0)</f>
        <v>0</v>
      </c>
      <c r="CH282" s="567">
        <f>IFERROR(IF(AND(NOT(YEAR(CH$3)&lt;=YEAR('Rent Roll'!$C36)+'Rent Roll'!$AB36-1),MOD(YEAR(CH$3),'Rent Roll'!$AA36)=MOD(YEAR('Rent Roll'!$C36),'Rent Roll'!$AA36),MONTH(CH$3)=MONTH('Rent Roll'!$C36)),1,0),0)</f>
        <v>0</v>
      </c>
      <c r="CI282" s="567">
        <f>IFERROR(IF(AND(NOT(YEAR(CI$3)&lt;=YEAR('Rent Roll'!$C36)+'Rent Roll'!$AB36-1),MOD(YEAR(CI$3),'Rent Roll'!$AA36)=MOD(YEAR('Rent Roll'!$C36),'Rent Roll'!$AA36),MONTH(CI$3)=MONTH('Rent Roll'!$C36)),1,0),0)</f>
        <v>0</v>
      </c>
      <c r="CJ282" s="567">
        <f>IFERROR(IF(AND(NOT(YEAR(CJ$3)&lt;=YEAR('Rent Roll'!$C36)+'Rent Roll'!$AB36-1),MOD(YEAR(CJ$3),'Rent Roll'!$AA36)=MOD(YEAR('Rent Roll'!$C36),'Rent Roll'!$AA36),MONTH(CJ$3)=MONTH('Rent Roll'!$C36)),1,0),0)</f>
        <v>0</v>
      </c>
      <c r="CK282" s="567">
        <f>IFERROR(IF(AND(NOT(YEAR(CK$3)&lt;=YEAR('Rent Roll'!$C36)+'Rent Roll'!$AB36-1),MOD(YEAR(CK$3),'Rent Roll'!$AA36)=MOD(YEAR('Rent Roll'!$C36),'Rent Roll'!$AA36),MONTH(CK$3)=MONTH('Rent Roll'!$C36)),1,0),0)</f>
        <v>0</v>
      </c>
      <c r="CL282" s="767">
        <f>IFERROR(IF(AND(NOT(YEAR(CL$3)&lt;=YEAR('Rent Roll'!$C36)+'Rent Roll'!$AB36-1),MOD(YEAR(CL$3),'Rent Roll'!$AA36)=MOD(YEAR('Rent Roll'!$C36),'Rent Roll'!$AA36),MONTH(CL$3)=MONTH('Rent Roll'!$C36)),1,0),0)</f>
        <v>0</v>
      </c>
      <c r="CM282" s="768">
        <f>IFERROR(IF(AND(NOT(YEAR(CM$3)&lt;=YEAR('Rent Roll'!$C36)+'Rent Roll'!$AB36-1),MOD(YEAR(CM$3),'Rent Roll'!$AA36)=MOD(YEAR('Rent Roll'!$C36),'Rent Roll'!$AA36),MONTH(CM$3)=MONTH('Rent Roll'!$C36)),1,0),0)</f>
        <v>0</v>
      </c>
      <c r="CN282" s="567">
        <f>IFERROR(IF(AND(NOT(YEAR(CN$3)&lt;=YEAR('Rent Roll'!$C36)+'Rent Roll'!$AB36-1),MOD(YEAR(CN$3),'Rent Roll'!$AA36)=MOD(YEAR('Rent Roll'!$C36),'Rent Roll'!$AA36),MONTH(CN$3)=MONTH('Rent Roll'!$C36)),1,0),0)</f>
        <v>0</v>
      </c>
      <c r="CO282" s="567">
        <f>IFERROR(IF(AND(NOT(YEAR(CO$3)&lt;=YEAR('Rent Roll'!$C36)+'Rent Roll'!$AB36-1),MOD(YEAR(CO$3),'Rent Roll'!$AA36)=MOD(YEAR('Rent Roll'!$C36),'Rent Roll'!$AA36),MONTH(CO$3)=MONTH('Rent Roll'!$C36)),1,0),0)</f>
        <v>0</v>
      </c>
      <c r="CP282" s="567">
        <f>IFERROR(IF(AND(NOT(YEAR(CP$3)&lt;=YEAR('Rent Roll'!$C36)+'Rent Roll'!$AB36-1),MOD(YEAR(CP$3),'Rent Roll'!$AA36)=MOD(YEAR('Rent Roll'!$C36),'Rent Roll'!$AA36),MONTH(CP$3)=MONTH('Rent Roll'!$C36)),1,0),0)</f>
        <v>0</v>
      </c>
      <c r="CQ282" s="567">
        <f>IFERROR(IF(AND(NOT(YEAR(CQ$3)&lt;=YEAR('Rent Roll'!$C36)+'Rent Roll'!$AB36-1),MOD(YEAR(CQ$3),'Rent Roll'!$AA36)=MOD(YEAR('Rent Roll'!$C36),'Rent Roll'!$AA36),MONTH(CQ$3)=MONTH('Rent Roll'!$C36)),1,0),0)</f>
        <v>0</v>
      </c>
      <c r="CR282" s="567">
        <f>IFERROR(IF(AND(NOT(YEAR(CR$3)&lt;=YEAR('Rent Roll'!$C36)+'Rent Roll'!$AB36-1),MOD(YEAR(CR$3),'Rent Roll'!$AA36)=MOD(YEAR('Rent Roll'!$C36),'Rent Roll'!$AA36),MONTH(CR$3)=MONTH('Rent Roll'!$C36)),1,0),0)</f>
        <v>0</v>
      </c>
      <c r="CS282" s="567">
        <f>IFERROR(IF(AND(NOT(YEAR(CS$3)&lt;=YEAR('Rent Roll'!$C36)+'Rent Roll'!$AB36-1),MOD(YEAR(CS$3),'Rent Roll'!$AA36)=MOD(YEAR('Rent Roll'!$C36),'Rent Roll'!$AA36),MONTH(CS$3)=MONTH('Rent Roll'!$C36)),1,0),0)</f>
        <v>0</v>
      </c>
      <c r="CT282" s="567">
        <f>IFERROR(IF(AND(NOT(YEAR(CT$3)&lt;=YEAR('Rent Roll'!$C36)+'Rent Roll'!$AB36-1),MOD(YEAR(CT$3),'Rent Roll'!$AA36)=MOD(YEAR('Rent Roll'!$C36),'Rent Roll'!$AA36),MONTH(CT$3)=MONTH('Rent Roll'!$C36)),1,0),0)</f>
        <v>0</v>
      </c>
      <c r="CU282" s="567">
        <f>IFERROR(IF(AND(NOT(YEAR(CU$3)&lt;=YEAR('Rent Roll'!$C36)+'Rent Roll'!$AB36-1),MOD(YEAR(CU$3),'Rent Roll'!$AA36)=MOD(YEAR('Rent Roll'!$C36),'Rent Roll'!$AA36),MONTH(CU$3)=MONTH('Rent Roll'!$C36)),1,0),0)</f>
        <v>0</v>
      </c>
      <c r="CV282" s="567">
        <f>IFERROR(IF(AND(NOT(YEAR(CV$3)&lt;=YEAR('Rent Roll'!$C36)+'Rent Roll'!$AB36-1),MOD(YEAR(CV$3),'Rent Roll'!$AA36)=MOD(YEAR('Rent Roll'!$C36),'Rent Roll'!$AA36),MONTH(CV$3)=MONTH('Rent Roll'!$C36)),1,0),0)</f>
        <v>0</v>
      </c>
      <c r="CW282" s="567">
        <f>IFERROR(IF(AND(NOT(YEAR(CW$3)&lt;=YEAR('Rent Roll'!$C36)+'Rent Roll'!$AB36-1),MOD(YEAR(CW$3),'Rent Roll'!$AA36)=MOD(YEAR('Rent Roll'!$C36),'Rent Roll'!$AA36),MONTH(CW$3)=MONTH('Rent Roll'!$C36)),1,0),0)</f>
        <v>0</v>
      </c>
      <c r="CX282" s="767">
        <f>IFERROR(IF(AND(NOT(YEAR(CX$3)&lt;=YEAR('Rent Roll'!$C36)+'Rent Roll'!$AB36-1),MOD(YEAR(CX$3),'Rent Roll'!$AA36)=MOD(YEAR('Rent Roll'!$C36),'Rent Roll'!$AA36),MONTH(CX$3)=MONTH('Rent Roll'!$C36)),1,0),0)</f>
        <v>0</v>
      </c>
      <c r="CY282" s="768">
        <f>IFERROR(IF(AND(NOT(YEAR(CY$3)&lt;=YEAR('Rent Roll'!$C36)+'Rent Roll'!$AB36-1),MOD(YEAR(CY$3),'Rent Roll'!$AA36)=MOD(YEAR('Rent Roll'!$C36),'Rent Roll'!$AA36),MONTH(CY$3)=MONTH('Rent Roll'!$C36)),1,0),0)</f>
        <v>0</v>
      </c>
      <c r="CZ282" s="567">
        <f>IFERROR(IF(AND(NOT(YEAR(CZ$3)&lt;=YEAR('Rent Roll'!$C36)+'Rent Roll'!$AB36-1),MOD(YEAR(CZ$3),'Rent Roll'!$AA36)=MOD(YEAR('Rent Roll'!$C36),'Rent Roll'!$AA36),MONTH(CZ$3)=MONTH('Rent Roll'!$C36)),1,0),0)</f>
        <v>0</v>
      </c>
      <c r="DA282" s="567">
        <f>IFERROR(IF(AND(NOT(YEAR(DA$3)&lt;=YEAR('Rent Roll'!$C36)+'Rent Roll'!$AB36-1),MOD(YEAR(DA$3),'Rent Roll'!$AA36)=MOD(YEAR('Rent Roll'!$C36),'Rent Roll'!$AA36),MONTH(DA$3)=MONTH('Rent Roll'!$C36)),1,0),0)</f>
        <v>0</v>
      </c>
      <c r="DB282" s="567">
        <f>IFERROR(IF(AND(NOT(YEAR(DB$3)&lt;=YEAR('Rent Roll'!$C36)+'Rent Roll'!$AB36-1),MOD(YEAR(DB$3),'Rent Roll'!$AA36)=MOD(YEAR('Rent Roll'!$C36),'Rent Roll'!$AA36),MONTH(DB$3)=MONTH('Rent Roll'!$C36)),1,0),0)</f>
        <v>0</v>
      </c>
      <c r="DC282" s="567">
        <f>IFERROR(IF(AND(NOT(YEAR(DC$3)&lt;=YEAR('Rent Roll'!$C36)+'Rent Roll'!$AB36-1),MOD(YEAR(DC$3),'Rent Roll'!$AA36)=MOD(YEAR('Rent Roll'!$C36),'Rent Roll'!$AA36),MONTH(DC$3)=MONTH('Rent Roll'!$C36)),1,0),0)</f>
        <v>0</v>
      </c>
      <c r="DD282" s="567">
        <f>IFERROR(IF(AND(NOT(YEAR(DD$3)&lt;=YEAR('Rent Roll'!$C36)+'Rent Roll'!$AB36-1),MOD(YEAR(DD$3),'Rent Roll'!$AA36)=MOD(YEAR('Rent Roll'!$C36),'Rent Roll'!$AA36),MONTH(DD$3)=MONTH('Rent Roll'!$C36)),1,0),0)</f>
        <v>0</v>
      </c>
      <c r="DE282" s="567">
        <f>IFERROR(IF(AND(NOT(YEAR(DE$3)&lt;=YEAR('Rent Roll'!$C36)+'Rent Roll'!$AB36-1),MOD(YEAR(DE$3),'Rent Roll'!$AA36)=MOD(YEAR('Rent Roll'!$C36),'Rent Roll'!$AA36),MONTH(DE$3)=MONTH('Rent Roll'!$C36)),1,0),0)</f>
        <v>0</v>
      </c>
      <c r="DF282" s="567">
        <f>IFERROR(IF(AND(NOT(YEAR(DF$3)&lt;=YEAR('Rent Roll'!$C36)+'Rent Roll'!$AB36-1),MOD(YEAR(DF$3),'Rent Roll'!$AA36)=MOD(YEAR('Rent Roll'!$C36),'Rent Roll'!$AA36),MONTH(DF$3)=MONTH('Rent Roll'!$C36)),1,0),0)</f>
        <v>0</v>
      </c>
      <c r="DG282" s="567">
        <f>IFERROR(IF(AND(NOT(YEAR(DG$3)&lt;=YEAR('Rent Roll'!$C36)+'Rent Roll'!$AB36-1),MOD(YEAR(DG$3),'Rent Roll'!$AA36)=MOD(YEAR('Rent Roll'!$C36),'Rent Roll'!$AA36),MONTH(DG$3)=MONTH('Rent Roll'!$C36)),1,0),0)</f>
        <v>0</v>
      </c>
      <c r="DH282" s="567">
        <f>IFERROR(IF(AND(NOT(YEAR(DH$3)&lt;=YEAR('Rent Roll'!$C36)+'Rent Roll'!$AB36-1),MOD(YEAR(DH$3),'Rent Roll'!$AA36)=MOD(YEAR('Rent Roll'!$C36),'Rent Roll'!$AA36),MONTH(DH$3)=MONTH('Rent Roll'!$C36)),1,0),0)</f>
        <v>0</v>
      </c>
      <c r="DI282" s="567">
        <f>IFERROR(IF(AND(NOT(YEAR(DI$3)&lt;=YEAR('Rent Roll'!$C36)+'Rent Roll'!$AB36-1),MOD(YEAR(DI$3),'Rent Roll'!$AA36)=MOD(YEAR('Rent Roll'!$C36),'Rent Roll'!$AA36),MONTH(DI$3)=MONTH('Rent Roll'!$C36)),1,0),0)</f>
        <v>0</v>
      </c>
      <c r="DJ282" s="767">
        <f>IFERROR(IF(AND(NOT(YEAR(DJ$3)&lt;=YEAR('Rent Roll'!$C36)+'Rent Roll'!$AB36-1),MOD(YEAR(DJ$3),'Rent Roll'!$AA36)=MOD(YEAR('Rent Roll'!$C36),'Rent Roll'!$AA36),MONTH(DJ$3)=MONTH('Rent Roll'!$C36)),1,0),0)</f>
        <v>0</v>
      </c>
      <c r="DK282" s="768">
        <f>IFERROR(IF(AND(NOT(YEAR(DK$3)&lt;=YEAR('Rent Roll'!$C36)+'Rent Roll'!$AB36-1),MOD(YEAR(DK$3),'Rent Roll'!$AA36)=MOD(YEAR('Rent Roll'!$C36),'Rent Roll'!$AA36),MONTH(DK$3)=MONTH('Rent Roll'!$C36)),1,0),0)</f>
        <v>0</v>
      </c>
      <c r="DL282" s="567">
        <f>IFERROR(IF(AND(NOT(YEAR(DL$3)&lt;=YEAR('Rent Roll'!$C36)+'Rent Roll'!$AB36-1),MOD(YEAR(DL$3),'Rent Roll'!$AA36)=MOD(YEAR('Rent Roll'!$C36),'Rent Roll'!$AA36),MONTH(DL$3)=MONTH('Rent Roll'!$C36)),1,0),0)</f>
        <v>0</v>
      </c>
      <c r="DM282" s="567">
        <f>IFERROR(IF(AND(NOT(YEAR(DM$3)&lt;=YEAR('Rent Roll'!$C36)+'Rent Roll'!$AB36-1),MOD(YEAR(DM$3),'Rent Roll'!$AA36)=MOD(YEAR('Rent Roll'!$C36),'Rent Roll'!$AA36),MONTH(DM$3)=MONTH('Rent Roll'!$C36)),1,0),0)</f>
        <v>0</v>
      </c>
      <c r="DN282" s="567">
        <f>IFERROR(IF(AND(NOT(YEAR(DN$3)&lt;=YEAR('Rent Roll'!$C36)+'Rent Roll'!$AB36-1),MOD(YEAR(DN$3),'Rent Roll'!$AA36)=MOD(YEAR('Rent Roll'!$C36),'Rent Roll'!$AA36),MONTH(DN$3)=MONTH('Rent Roll'!$C36)),1,0),0)</f>
        <v>0</v>
      </c>
      <c r="DO282" s="567">
        <f>IFERROR(IF(AND(NOT(YEAR(DO$3)&lt;=YEAR('Rent Roll'!$C36)+'Rent Roll'!$AB36-1),MOD(YEAR(DO$3),'Rent Roll'!$AA36)=MOD(YEAR('Rent Roll'!$C36),'Rent Roll'!$AA36),MONTH(DO$3)=MONTH('Rent Roll'!$C36)),1,0),0)</f>
        <v>0</v>
      </c>
      <c r="DP282" s="567">
        <f>IFERROR(IF(AND(NOT(YEAR(DP$3)&lt;=YEAR('Rent Roll'!$C36)+'Rent Roll'!$AB36-1),MOD(YEAR(DP$3),'Rent Roll'!$AA36)=MOD(YEAR('Rent Roll'!$C36),'Rent Roll'!$AA36),MONTH(DP$3)=MONTH('Rent Roll'!$C36)),1,0),0)</f>
        <v>0</v>
      </c>
      <c r="DQ282" s="567">
        <f>IFERROR(IF(AND(NOT(YEAR(DQ$3)&lt;=YEAR('Rent Roll'!$C36)+'Rent Roll'!$AB36-1),MOD(YEAR(DQ$3),'Rent Roll'!$AA36)=MOD(YEAR('Rent Roll'!$C36),'Rent Roll'!$AA36),MONTH(DQ$3)=MONTH('Rent Roll'!$C36)),1,0),0)</f>
        <v>0</v>
      </c>
      <c r="DR282" s="567">
        <f>IFERROR(IF(AND(NOT(YEAR(DR$3)&lt;=YEAR('Rent Roll'!$C36)+'Rent Roll'!$AB36-1),MOD(YEAR(DR$3),'Rent Roll'!$AA36)=MOD(YEAR('Rent Roll'!$C36),'Rent Roll'!$AA36),MONTH(DR$3)=MONTH('Rent Roll'!$C36)),1,0),0)</f>
        <v>0</v>
      </c>
      <c r="DS282" s="567">
        <f>IFERROR(IF(AND(NOT(YEAR(DS$3)&lt;=YEAR('Rent Roll'!$C36)+'Rent Roll'!$AB36-1),MOD(YEAR(DS$3),'Rent Roll'!$AA36)=MOD(YEAR('Rent Roll'!$C36),'Rent Roll'!$AA36),MONTH(DS$3)=MONTH('Rent Roll'!$C36)),1,0),0)</f>
        <v>0</v>
      </c>
      <c r="DT282" s="567">
        <f>IFERROR(IF(AND(NOT(YEAR(DT$3)&lt;=YEAR('Rent Roll'!$C36)+'Rent Roll'!$AB36-1),MOD(YEAR(DT$3),'Rent Roll'!$AA36)=MOD(YEAR('Rent Roll'!$C36),'Rent Roll'!$AA36),MONTH(DT$3)=MONTH('Rent Roll'!$C36)),1,0),0)</f>
        <v>0</v>
      </c>
      <c r="DU282" s="567">
        <f>IFERROR(IF(AND(NOT(YEAR(DU$3)&lt;=YEAR('Rent Roll'!$C36)+'Rent Roll'!$AB36-1),MOD(YEAR(DU$3),'Rent Roll'!$AA36)=MOD(YEAR('Rent Roll'!$C36),'Rent Roll'!$AA36),MONTH(DU$3)=MONTH('Rent Roll'!$C36)),1,0),0)</f>
        <v>0</v>
      </c>
      <c r="DV282" s="567">
        <f>IFERROR(IF(AND(NOT(YEAR(DV$3)&lt;=YEAR('Rent Roll'!$C36)+'Rent Roll'!$AB36-1),MOD(YEAR(DV$3),'Rent Roll'!$AA36)=MOD(YEAR('Rent Roll'!$C36),'Rent Roll'!$AA36),MONTH(DV$3)=MONTH('Rent Roll'!$C36)),1,0),0)</f>
        <v>0</v>
      </c>
    </row>
    <row r="283" spans="1:126" s="568" customFormat="1" ht="12" customHeight="1" outlineLevel="1" x14ac:dyDescent="0.4">
      <c r="A283" s="732"/>
      <c r="B283" s="564">
        <f>'Rent Roll'!$B37</f>
        <v>0</v>
      </c>
      <c r="C283" s="566"/>
      <c r="D283" s="566"/>
      <c r="E283" s="566"/>
      <c r="F283" s="778">
        <f>IFERROR(IF(AND(NOT(YEAR(F$3)&lt;=YEAR('Rent Roll'!$C37)+'Rent Roll'!$AB37-1),MOD(YEAR(F$3),'Rent Roll'!$AA37)=MOD(YEAR('Rent Roll'!$C37),'Rent Roll'!$AA37),MONTH(F$3)=MONTH('Rent Roll'!$C37)),1,0),0)</f>
        <v>0</v>
      </c>
      <c r="G283" s="768">
        <f>IFERROR(IF(AND(NOT(YEAR(G$3)&lt;=YEAR('Rent Roll'!$C37)+'Rent Roll'!$AB37-1),MOD(YEAR(G$3),'Rent Roll'!$AA37)=MOD(YEAR('Rent Roll'!$C37),'Rent Roll'!$AA37),MONTH(G$3)=MONTH('Rent Roll'!$C37)),1,0),0)</f>
        <v>0</v>
      </c>
      <c r="H283" s="567">
        <f>IFERROR(IF(AND(NOT(YEAR(H$3)&lt;=YEAR('Rent Roll'!$C37)+'Rent Roll'!$AB37-1),MOD(YEAR(H$3),'Rent Roll'!$AA37)=MOD(YEAR('Rent Roll'!$C37),'Rent Roll'!$AA37),MONTH(H$3)=MONTH('Rent Roll'!$C37)),1,0),0)</f>
        <v>0</v>
      </c>
      <c r="I283" s="567">
        <f>IFERROR(IF(AND(NOT(YEAR(I$3)&lt;=YEAR('Rent Roll'!$C37)+'Rent Roll'!$AB37-1),MOD(YEAR(I$3),'Rent Roll'!$AA37)=MOD(YEAR('Rent Roll'!$C37),'Rent Roll'!$AA37),MONTH(I$3)=MONTH('Rent Roll'!$C37)),1,0),0)</f>
        <v>0</v>
      </c>
      <c r="J283" s="567">
        <f>IFERROR(IF(AND(NOT(YEAR(J$3)&lt;=YEAR('Rent Roll'!$C37)+'Rent Roll'!$AB37-1),MOD(YEAR(J$3),'Rent Roll'!$AA37)=MOD(YEAR('Rent Roll'!$C37),'Rent Roll'!$AA37),MONTH(J$3)=MONTH('Rent Roll'!$C37)),1,0),0)</f>
        <v>0</v>
      </c>
      <c r="K283" s="567">
        <f>IFERROR(IF(AND(NOT(YEAR(K$3)&lt;=YEAR('Rent Roll'!$C37)+'Rent Roll'!$AB37-1),MOD(YEAR(K$3),'Rent Roll'!$AA37)=MOD(YEAR('Rent Roll'!$C37),'Rent Roll'!$AA37),MONTH(K$3)=MONTH('Rent Roll'!$C37)),1,0),0)</f>
        <v>0</v>
      </c>
      <c r="L283" s="567">
        <f>IFERROR(IF(AND(NOT(YEAR(L$3)&lt;=YEAR('Rent Roll'!$C37)+'Rent Roll'!$AB37-1),MOD(YEAR(L$3),'Rent Roll'!$AA37)=MOD(YEAR('Rent Roll'!$C37),'Rent Roll'!$AA37),MONTH(L$3)=MONTH('Rent Roll'!$C37)),1,0),0)</f>
        <v>0</v>
      </c>
      <c r="M283" s="567">
        <f>IFERROR(IF(AND(NOT(YEAR(M$3)&lt;=YEAR('Rent Roll'!$C37)+'Rent Roll'!$AB37-1),MOD(YEAR(M$3),'Rent Roll'!$AA37)=MOD(YEAR('Rent Roll'!$C37),'Rent Roll'!$AA37),MONTH(M$3)=MONTH('Rent Roll'!$C37)),1,0),0)</f>
        <v>0</v>
      </c>
      <c r="N283" s="567">
        <f>IFERROR(IF(AND(NOT(YEAR(N$3)&lt;=YEAR('Rent Roll'!$C37)+'Rent Roll'!$AB37-1),MOD(YEAR(N$3),'Rent Roll'!$AA37)=MOD(YEAR('Rent Roll'!$C37),'Rent Roll'!$AA37),MONTH(N$3)=MONTH('Rent Roll'!$C37)),1,0),0)</f>
        <v>0</v>
      </c>
      <c r="O283" s="567">
        <f>IFERROR(IF(AND(NOT(YEAR(O$3)&lt;=YEAR('Rent Roll'!$C37)+'Rent Roll'!$AB37-1),MOD(YEAR(O$3),'Rent Roll'!$AA37)=MOD(YEAR('Rent Roll'!$C37),'Rent Roll'!$AA37),MONTH(O$3)=MONTH('Rent Roll'!$C37)),1,0),0)</f>
        <v>0</v>
      </c>
      <c r="P283" s="567">
        <f>IFERROR(IF(AND(NOT(YEAR(P$3)&lt;=YEAR('Rent Roll'!$C37)+'Rent Roll'!$AB37-1),MOD(YEAR(P$3),'Rent Roll'!$AA37)=MOD(YEAR('Rent Roll'!$C37),'Rent Roll'!$AA37),MONTH(P$3)=MONTH('Rent Roll'!$C37)),1,0),0)</f>
        <v>0</v>
      </c>
      <c r="Q283" s="567">
        <f>IFERROR(IF(AND(NOT(YEAR(Q$3)&lt;=YEAR('Rent Roll'!$C37)+'Rent Roll'!$AB37-1),MOD(YEAR(Q$3),'Rent Roll'!$AA37)=MOD(YEAR('Rent Roll'!$C37),'Rent Roll'!$AA37),MONTH(Q$3)=MONTH('Rent Roll'!$C37)),1,0),0)</f>
        <v>0</v>
      </c>
      <c r="R283" s="767">
        <f>IFERROR(IF(AND(NOT(YEAR(R$3)&lt;=YEAR('Rent Roll'!$C37)+'Rent Roll'!$AB37-1),MOD(YEAR(R$3),'Rent Roll'!$AA37)=MOD(YEAR('Rent Roll'!$C37),'Rent Roll'!$AA37),MONTH(R$3)=MONTH('Rent Roll'!$C37)),1,0),0)</f>
        <v>0</v>
      </c>
      <c r="S283" s="768">
        <f>IFERROR(IF(AND(NOT(YEAR(S$3)&lt;=YEAR('Rent Roll'!$C37)+'Rent Roll'!$AB37-1),MOD(YEAR(S$3),'Rent Roll'!$AA37)=MOD(YEAR('Rent Roll'!$C37),'Rent Roll'!$AA37),MONTH(S$3)=MONTH('Rent Roll'!$C37)),1,0),0)</f>
        <v>0</v>
      </c>
      <c r="T283" s="567">
        <f>IFERROR(IF(AND(NOT(YEAR(T$3)&lt;=YEAR('Rent Roll'!$C37)+'Rent Roll'!$AB37-1),MOD(YEAR(T$3),'Rent Roll'!$AA37)=MOD(YEAR('Rent Roll'!$C37),'Rent Roll'!$AA37),MONTH(T$3)=MONTH('Rent Roll'!$C37)),1,0),0)</f>
        <v>0</v>
      </c>
      <c r="U283" s="567">
        <f>IFERROR(IF(AND(NOT(YEAR(U$3)&lt;=YEAR('Rent Roll'!$C37)+'Rent Roll'!$AB37-1),MOD(YEAR(U$3),'Rent Roll'!$AA37)=MOD(YEAR('Rent Roll'!$C37),'Rent Roll'!$AA37),MONTH(U$3)=MONTH('Rent Roll'!$C37)),1,0),0)</f>
        <v>0</v>
      </c>
      <c r="V283" s="567">
        <f>IFERROR(IF(AND(NOT(YEAR(V$3)&lt;=YEAR('Rent Roll'!$C37)+'Rent Roll'!$AB37-1),MOD(YEAR(V$3),'Rent Roll'!$AA37)=MOD(YEAR('Rent Roll'!$C37),'Rent Roll'!$AA37),MONTH(V$3)=MONTH('Rent Roll'!$C37)),1,0),0)</f>
        <v>0</v>
      </c>
      <c r="W283" s="567">
        <f>IFERROR(IF(AND(NOT(YEAR(W$3)&lt;=YEAR('Rent Roll'!$C37)+'Rent Roll'!$AB37-1),MOD(YEAR(W$3),'Rent Roll'!$AA37)=MOD(YEAR('Rent Roll'!$C37),'Rent Roll'!$AA37),MONTH(W$3)=MONTH('Rent Roll'!$C37)),1,0),0)</f>
        <v>0</v>
      </c>
      <c r="X283" s="567">
        <f>IFERROR(IF(AND(NOT(YEAR(X$3)&lt;=YEAR('Rent Roll'!$C37)+'Rent Roll'!$AB37-1),MOD(YEAR(X$3),'Rent Roll'!$AA37)=MOD(YEAR('Rent Roll'!$C37),'Rent Roll'!$AA37),MONTH(X$3)=MONTH('Rent Roll'!$C37)),1,0),0)</f>
        <v>0</v>
      </c>
      <c r="Y283" s="567">
        <f>IFERROR(IF(AND(NOT(YEAR(Y$3)&lt;=YEAR('Rent Roll'!$C37)+'Rent Roll'!$AB37-1),MOD(YEAR(Y$3),'Rent Roll'!$AA37)=MOD(YEAR('Rent Roll'!$C37),'Rent Roll'!$AA37),MONTH(Y$3)=MONTH('Rent Roll'!$C37)),1,0),0)</f>
        <v>0</v>
      </c>
      <c r="Z283" s="567">
        <f>IFERROR(IF(AND(NOT(YEAR(Z$3)&lt;=YEAR('Rent Roll'!$C37)+'Rent Roll'!$AB37-1),MOD(YEAR(Z$3),'Rent Roll'!$AA37)=MOD(YEAR('Rent Roll'!$C37),'Rent Roll'!$AA37),MONTH(Z$3)=MONTH('Rent Roll'!$C37)),1,0),0)</f>
        <v>0</v>
      </c>
      <c r="AA283" s="567">
        <f>IFERROR(IF(AND(NOT(YEAR(AA$3)&lt;=YEAR('Rent Roll'!$C37)+'Rent Roll'!$AB37-1),MOD(YEAR(AA$3),'Rent Roll'!$AA37)=MOD(YEAR('Rent Roll'!$C37),'Rent Roll'!$AA37),MONTH(AA$3)=MONTH('Rent Roll'!$C37)),1,0),0)</f>
        <v>0</v>
      </c>
      <c r="AB283" s="567">
        <f>IFERROR(IF(AND(NOT(YEAR(AB$3)&lt;=YEAR('Rent Roll'!$C37)+'Rent Roll'!$AB37-1),MOD(YEAR(AB$3),'Rent Roll'!$AA37)=MOD(YEAR('Rent Roll'!$C37),'Rent Roll'!$AA37),MONTH(AB$3)=MONTH('Rent Roll'!$C37)),1,0),0)</f>
        <v>0</v>
      </c>
      <c r="AC283" s="567">
        <f>IFERROR(IF(AND(NOT(YEAR(AC$3)&lt;=YEAR('Rent Roll'!$C37)+'Rent Roll'!$AB37-1),MOD(YEAR(AC$3),'Rent Roll'!$AA37)=MOD(YEAR('Rent Roll'!$C37),'Rent Roll'!$AA37),MONTH(AC$3)=MONTH('Rent Roll'!$C37)),1,0),0)</f>
        <v>0</v>
      </c>
      <c r="AD283" s="767">
        <f>IFERROR(IF(AND(NOT(YEAR(AD$3)&lt;=YEAR('Rent Roll'!$C37)+'Rent Roll'!$AB37-1),MOD(YEAR(AD$3),'Rent Roll'!$AA37)=MOD(YEAR('Rent Roll'!$C37),'Rent Roll'!$AA37),MONTH(AD$3)=MONTH('Rent Roll'!$C37)),1,0),0)</f>
        <v>0</v>
      </c>
      <c r="AE283" s="768">
        <f>IFERROR(IF(AND(NOT(YEAR(AE$3)&lt;=YEAR('Rent Roll'!$C37)+'Rent Roll'!$AB37-1),MOD(YEAR(AE$3),'Rent Roll'!$AA37)=MOD(YEAR('Rent Roll'!$C37),'Rent Roll'!$AA37),MONTH(AE$3)=MONTH('Rent Roll'!$C37)),1,0),0)</f>
        <v>0</v>
      </c>
      <c r="AF283" s="567">
        <f>IFERROR(IF(AND(NOT(YEAR(AF$3)&lt;=YEAR('Rent Roll'!$C37)+'Rent Roll'!$AB37-1),MOD(YEAR(AF$3),'Rent Roll'!$AA37)=MOD(YEAR('Rent Roll'!$C37),'Rent Roll'!$AA37),MONTH(AF$3)=MONTH('Rent Roll'!$C37)),1,0),0)</f>
        <v>0</v>
      </c>
      <c r="AG283" s="567">
        <f>IFERROR(IF(AND(NOT(YEAR(AG$3)&lt;=YEAR('Rent Roll'!$C37)+'Rent Roll'!$AB37-1),MOD(YEAR(AG$3),'Rent Roll'!$AA37)=MOD(YEAR('Rent Roll'!$C37),'Rent Roll'!$AA37),MONTH(AG$3)=MONTH('Rent Roll'!$C37)),1,0),0)</f>
        <v>0</v>
      </c>
      <c r="AH283" s="567">
        <f>IFERROR(IF(AND(NOT(YEAR(AH$3)&lt;=YEAR('Rent Roll'!$C37)+'Rent Roll'!$AB37-1),MOD(YEAR(AH$3),'Rent Roll'!$AA37)=MOD(YEAR('Rent Roll'!$C37),'Rent Roll'!$AA37),MONTH(AH$3)=MONTH('Rent Roll'!$C37)),1,0),0)</f>
        <v>0</v>
      </c>
      <c r="AI283" s="567">
        <f>IFERROR(IF(AND(NOT(YEAR(AI$3)&lt;=YEAR('Rent Roll'!$C37)+'Rent Roll'!$AB37-1),MOD(YEAR(AI$3),'Rent Roll'!$AA37)=MOD(YEAR('Rent Roll'!$C37),'Rent Roll'!$AA37),MONTH(AI$3)=MONTH('Rent Roll'!$C37)),1,0),0)</f>
        <v>0</v>
      </c>
      <c r="AJ283" s="567">
        <f>IFERROR(IF(AND(NOT(YEAR(AJ$3)&lt;=YEAR('Rent Roll'!$C37)+'Rent Roll'!$AB37-1),MOD(YEAR(AJ$3),'Rent Roll'!$AA37)=MOD(YEAR('Rent Roll'!$C37),'Rent Roll'!$AA37),MONTH(AJ$3)=MONTH('Rent Roll'!$C37)),1,0),0)</f>
        <v>0</v>
      </c>
      <c r="AK283" s="567">
        <f>IFERROR(IF(AND(NOT(YEAR(AK$3)&lt;=YEAR('Rent Roll'!$C37)+'Rent Roll'!$AB37-1),MOD(YEAR(AK$3),'Rent Roll'!$AA37)=MOD(YEAR('Rent Roll'!$C37),'Rent Roll'!$AA37),MONTH(AK$3)=MONTH('Rent Roll'!$C37)),1,0),0)</f>
        <v>0</v>
      </c>
      <c r="AL283" s="567">
        <f>IFERROR(IF(AND(NOT(YEAR(AL$3)&lt;=YEAR('Rent Roll'!$C37)+'Rent Roll'!$AB37-1),MOD(YEAR(AL$3),'Rent Roll'!$AA37)=MOD(YEAR('Rent Roll'!$C37),'Rent Roll'!$AA37),MONTH(AL$3)=MONTH('Rent Roll'!$C37)),1,0),0)</f>
        <v>0</v>
      </c>
      <c r="AM283" s="567">
        <f>IFERROR(IF(AND(NOT(YEAR(AM$3)&lt;=YEAR('Rent Roll'!$C37)+'Rent Roll'!$AB37-1),MOD(YEAR(AM$3),'Rent Roll'!$AA37)=MOD(YEAR('Rent Roll'!$C37),'Rent Roll'!$AA37),MONTH(AM$3)=MONTH('Rent Roll'!$C37)),1,0),0)</f>
        <v>0</v>
      </c>
      <c r="AN283" s="567">
        <f>IFERROR(IF(AND(NOT(YEAR(AN$3)&lt;=YEAR('Rent Roll'!$C37)+'Rent Roll'!$AB37-1),MOD(YEAR(AN$3),'Rent Roll'!$AA37)=MOD(YEAR('Rent Roll'!$C37),'Rent Roll'!$AA37),MONTH(AN$3)=MONTH('Rent Roll'!$C37)),1,0),0)</f>
        <v>0</v>
      </c>
      <c r="AO283" s="567">
        <f>IFERROR(IF(AND(NOT(YEAR(AO$3)&lt;=YEAR('Rent Roll'!$C37)+'Rent Roll'!$AB37-1),MOD(YEAR(AO$3),'Rent Roll'!$AA37)=MOD(YEAR('Rent Roll'!$C37),'Rent Roll'!$AA37),MONTH(AO$3)=MONTH('Rent Roll'!$C37)),1,0),0)</f>
        <v>0</v>
      </c>
      <c r="AP283" s="767">
        <f>IFERROR(IF(AND(NOT(YEAR(AP$3)&lt;=YEAR('Rent Roll'!$C37)+'Rent Roll'!$AB37-1),MOD(YEAR(AP$3),'Rent Roll'!$AA37)=MOD(YEAR('Rent Roll'!$C37),'Rent Roll'!$AA37),MONTH(AP$3)=MONTH('Rent Roll'!$C37)),1,0),0)</f>
        <v>0</v>
      </c>
      <c r="AQ283" s="768">
        <f>IFERROR(IF(AND(NOT(YEAR(AQ$3)&lt;=YEAR('Rent Roll'!$C37)+'Rent Roll'!$AB37-1),MOD(YEAR(AQ$3),'Rent Roll'!$AA37)=MOD(YEAR('Rent Roll'!$C37),'Rent Roll'!$AA37),MONTH(AQ$3)=MONTH('Rent Roll'!$C37)),1,0),0)</f>
        <v>0</v>
      </c>
      <c r="AR283" s="567">
        <f>IFERROR(IF(AND(NOT(YEAR(AR$3)&lt;=YEAR('Rent Roll'!$C37)+'Rent Roll'!$AB37-1),MOD(YEAR(AR$3),'Rent Roll'!$AA37)=MOD(YEAR('Rent Roll'!$C37),'Rent Roll'!$AA37),MONTH(AR$3)=MONTH('Rent Roll'!$C37)),1,0),0)</f>
        <v>0</v>
      </c>
      <c r="AS283" s="567">
        <f>IFERROR(IF(AND(NOT(YEAR(AS$3)&lt;=YEAR('Rent Roll'!$C37)+'Rent Roll'!$AB37-1),MOD(YEAR(AS$3),'Rent Roll'!$AA37)=MOD(YEAR('Rent Roll'!$C37),'Rent Roll'!$AA37),MONTH(AS$3)=MONTH('Rent Roll'!$C37)),1,0),0)</f>
        <v>0</v>
      </c>
      <c r="AT283" s="567">
        <f>IFERROR(IF(AND(NOT(YEAR(AT$3)&lt;=YEAR('Rent Roll'!$C37)+'Rent Roll'!$AB37-1),MOD(YEAR(AT$3),'Rent Roll'!$AA37)=MOD(YEAR('Rent Roll'!$C37),'Rent Roll'!$AA37),MONTH(AT$3)=MONTH('Rent Roll'!$C37)),1,0),0)</f>
        <v>0</v>
      </c>
      <c r="AU283" s="567">
        <f>IFERROR(IF(AND(NOT(YEAR(AU$3)&lt;=YEAR('Rent Roll'!$C37)+'Rent Roll'!$AB37-1),MOD(YEAR(AU$3),'Rent Roll'!$AA37)=MOD(YEAR('Rent Roll'!$C37),'Rent Roll'!$AA37),MONTH(AU$3)=MONTH('Rent Roll'!$C37)),1,0),0)</f>
        <v>0</v>
      </c>
      <c r="AV283" s="567">
        <f>IFERROR(IF(AND(NOT(YEAR(AV$3)&lt;=YEAR('Rent Roll'!$C37)+'Rent Roll'!$AB37-1),MOD(YEAR(AV$3),'Rent Roll'!$AA37)=MOD(YEAR('Rent Roll'!$C37),'Rent Roll'!$AA37),MONTH(AV$3)=MONTH('Rent Roll'!$C37)),1,0),0)</f>
        <v>0</v>
      </c>
      <c r="AW283" s="567">
        <f>IFERROR(IF(AND(NOT(YEAR(AW$3)&lt;=YEAR('Rent Roll'!$C37)+'Rent Roll'!$AB37-1),MOD(YEAR(AW$3),'Rent Roll'!$AA37)=MOD(YEAR('Rent Roll'!$C37),'Rent Roll'!$AA37),MONTH(AW$3)=MONTH('Rent Roll'!$C37)),1,0),0)</f>
        <v>0</v>
      </c>
      <c r="AX283" s="567">
        <f>IFERROR(IF(AND(NOT(YEAR(AX$3)&lt;=YEAR('Rent Roll'!$C37)+'Rent Roll'!$AB37-1),MOD(YEAR(AX$3),'Rent Roll'!$AA37)=MOD(YEAR('Rent Roll'!$C37),'Rent Roll'!$AA37),MONTH(AX$3)=MONTH('Rent Roll'!$C37)),1,0),0)</f>
        <v>0</v>
      </c>
      <c r="AY283" s="567">
        <f>IFERROR(IF(AND(NOT(YEAR(AY$3)&lt;=YEAR('Rent Roll'!$C37)+'Rent Roll'!$AB37-1),MOD(YEAR(AY$3),'Rent Roll'!$AA37)=MOD(YEAR('Rent Roll'!$C37),'Rent Roll'!$AA37),MONTH(AY$3)=MONTH('Rent Roll'!$C37)),1,0),0)</f>
        <v>0</v>
      </c>
      <c r="AZ283" s="567">
        <f>IFERROR(IF(AND(NOT(YEAR(AZ$3)&lt;=YEAR('Rent Roll'!$C37)+'Rent Roll'!$AB37-1),MOD(YEAR(AZ$3),'Rent Roll'!$AA37)=MOD(YEAR('Rent Roll'!$C37),'Rent Roll'!$AA37),MONTH(AZ$3)=MONTH('Rent Roll'!$C37)),1,0),0)</f>
        <v>0</v>
      </c>
      <c r="BA283" s="567">
        <f>IFERROR(IF(AND(NOT(YEAR(BA$3)&lt;=YEAR('Rent Roll'!$C37)+'Rent Roll'!$AB37-1),MOD(YEAR(BA$3),'Rent Roll'!$AA37)=MOD(YEAR('Rent Roll'!$C37),'Rent Roll'!$AA37),MONTH(BA$3)=MONTH('Rent Roll'!$C37)),1,0),0)</f>
        <v>0</v>
      </c>
      <c r="BB283" s="767">
        <f>IFERROR(IF(AND(NOT(YEAR(BB$3)&lt;=YEAR('Rent Roll'!$C37)+'Rent Roll'!$AB37-1),MOD(YEAR(BB$3),'Rent Roll'!$AA37)=MOD(YEAR('Rent Roll'!$C37),'Rent Roll'!$AA37),MONTH(BB$3)=MONTH('Rent Roll'!$C37)),1,0),0)</f>
        <v>0</v>
      </c>
      <c r="BC283" s="768">
        <f>IFERROR(IF(AND(NOT(YEAR(BC$3)&lt;=YEAR('Rent Roll'!$C37)+'Rent Roll'!$AB37-1),MOD(YEAR(BC$3),'Rent Roll'!$AA37)=MOD(YEAR('Rent Roll'!$C37),'Rent Roll'!$AA37),MONTH(BC$3)=MONTH('Rent Roll'!$C37)),1,0),0)</f>
        <v>0</v>
      </c>
      <c r="BD283" s="567">
        <f>IFERROR(IF(AND(NOT(YEAR(BD$3)&lt;=YEAR('Rent Roll'!$C37)+'Rent Roll'!$AB37-1),MOD(YEAR(BD$3),'Rent Roll'!$AA37)=MOD(YEAR('Rent Roll'!$C37),'Rent Roll'!$AA37),MONTH(BD$3)=MONTH('Rent Roll'!$C37)),1,0),0)</f>
        <v>0</v>
      </c>
      <c r="BE283" s="567">
        <f>IFERROR(IF(AND(NOT(YEAR(BE$3)&lt;=YEAR('Rent Roll'!$C37)+'Rent Roll'!$AB37-1),MOD(YEAR(BE$3),'Rent Roll'!$AA37)=MOD(YEAR('Rent Roll'!$C37),'Rent Roll'!$AA37),MONTH(BE$3)=MONTH('Rent Roll'!$C37)),1,0),0)</f>
        <v>0</v>
      </c>
      <c r="BF283" s="567">
        <f>IFERROR(IF(AND(NOT(YEAR(BF$3)&lt;=YEAR('Rent Roll'!$C37)+'Rent Roll'!$AB37-1),MOD(YEAR(BF$3),'Rent Roll'!$AA37)=MOD(YEAR('Rent Roll'!$C37),'Rent Roll'!$AA37),MONTH(BF$3)=MONTH('Rent Roll'!$C37)),1,0),0)</f>
        <v>0</v>
      </c>
      <c r="BG283" s="567">
        <f>IFERROR(IF(AND(NOT(YEAR(BG$3)&lt;=YEAR('Rent Roll'!$C37)+'Rent Roll'!$AB37-1),MOD(YEAR(BG$3),'Rent Roll'!$AA37)=MOD(YEAR('Rent Roll'!$C37),'Rent Roll'!$AA37),MONTH(BG$3)=MONTH('Rent Roll'!$C37)),1,0),0)</f>
        <v>0</v>
      </c>
      <c r="BH283" s="567">
        <f>IFERROR(IF(AND(NOT(YEAR(BH$3)&lt;=YEAR('Rent Roll'!$C37)+'Rent Roll'!$AB37-1),MOD(YEAR(BH$3),'Rent Roll'!$AA37)=MOD(YEAR('Rent Roll'!$C37),'Rent Roll'!$AA37),MONTH(BH$3)=MONTH('Rent Roll'!$C37)),1,0),0)</f>
        <v>0</v>
      </c>
      <c r="BI283" s="567">
        <f>IFERROR(IF(AND(NOT(YEAR(BI$3)&lt;=YEAR('Rent Roll'!$C37)+'Rent Roll'!$AB37-1),MOD(YEAR(BI$3),'Rent Roll'!$AA37)=MOD(YEAR('Rent Roll'!$C37),'Rent Roll'!$AA37),MONTH(BI$3)=MONTH('Rent Roll'!$C37)),1,0),0)</f>
        <v>0</v>
      </c>
      <c r="BJ283" s="567">
        <f>IFERROR(IF(AND(NOT(YEAR(BJ$3)&lt;=YEAR('Rent Roll'!$C37)+'Rent Roll'!$AB37-1),MOD(YEAR(BJ$3),'Rent Roll'!$AA37)=MOD(YEAR('Rent Roll'!$C37),'Rent Roll'!$AA37),MONTH(BJ$3)=MONTH('Rent Roll'!$C37)),1,0),0)</f>
        <v>0</v>
      </c>
      <c r="BK283" s="567">
        <f>IFERROR(IF(AND(NOT(YEAR(BK$3)&lt;=YEAR('Rent Roll'!$C37)+'Rent Roll'!$AB37-1),MOD(YEAR(BK$3),'Rent Roll'!$AA37)=MOD(YEAR('Rent Roll'!$C37),'Rent Roll'!$AA37),MONTH(BK$3)=MONTH('Rent Roll'!$C37)),1,0),0)</f>
        <v>0</v>
      </c>
      <c r="BL283" s="567">
        <f>IFERROR(IF(AND(NOT(YEAR(BL$3)&lt;=YEAR('Rent Roll'!$C37)+'Rent Roll'!$AB37-1),MOD(YEAR(BL$3),'Rent Roll'!$AA37)=MOD(YEAR('Rent Roll'!$C37),'Rent Roll'!$AA37),MONTH(BL$3)=MONTH('Rent Roll'!$C37)),1,0),0)</f>
        <v>0</v>
      </c>
      <c r="BM283" s="567">
        <f>IFERROR(IF(AND(NOT(YEAR(BM$3)&lt;=YEAR('Rent Roll'!$C37)+'Rent Roll'!$AB37-1),MOD(YEAR(BM$3),'Rent Roll'!$AA37)=MOD(YEAR('Rent Roll'!$C37),'Rent Roll'!$AA37),MONTH(BM$3)=MONTH('Rent Roll'!$C37)),1,0),0)</f>
        <v>0</v>
      </c>
      <c r="BN283" s="767">
        <f>IFERROR(IF(AND(NOT(YEAR(BN$3)&lt;=YEAR('Rent Roll'!$C37)+'Rent Roll'!$AB37-1),MOD(YEAR(BN$3),'Rent Roll'!$AA37)=MOD(YEAR('Rent Roll'!$C37),'Rent Roll'!$AA37),MONTH(BN$3)=MONTH('Rent Roll'!$C37)),1,0),0)</f>
        <v>0</v>
      </c>
      <c r="BO283" s="768">
        <f>IFERROR(IF(AND(NOT(YEAR(BO$3)&lt;=YEAR('Rent Roll'!$C37)+'Rent Roll'!$AB37-1),MOD(YEAR(BO$3),'Rent Roll'!$AA37)=MOD(YEAR('Rent Roll'!$C37),'Rent Roll'!$AA37),MONTH(BO$3)=MONTH('Rent Roll'!$C37)),1,0),0)</f>
        <v>0</v>
      </c>
      <c r="BP283" s="567">
        <f>IFERROR(IF(AND(NOT(YEAR(BP$3)&lt;=YEAR('Rent Roll'!$C37)+'Rent Roll'!$AB37-1),MOD(YEAR(BP$3),'Rent Roll'!$AA37)=MOD(YEAR('Rent Roll'!$C37),'Rent Roll'!$AA37),MONTH(BP$3)=MONTH('Rent Roll'!$C37)),1,0),0)</f>
        <v>0</v>
      </c>
      <c r="BQ283" s="567">
        <f>IFERROR(IF(AND(NOT(YEAR(BQ$3)&lt;=YEAR('Rent Roll'!$C37)+'Rent Roll'!$AB37-1),MOD(YEAR(BQ$3),'Rent Roll'!$AA37)=MOD(YEAR('Rent Roll'!$C37),'Rent Roll'!$AA37),MONTH(BQ$3)=MONTH('Rent Roll'!$C37)),1,0),0)</f>
        <v>0</v>
      </c>
      <c r="BR283" s="567">
        <f>IFERROR(IF(AND(NOT(YEAR(BR$3)&lt;=YEAR('Rent Roll'!$C37)+'Rent Roll'!$AB37-1),MOD(YEAR(BR$3),'Rent Roll'!$AA37)=MOD(YEAR('Rent Roll'!$C37),'Rent Roll'!$AA37),MONTH(BR$3)=MONTH('Rent Roll'!$C37)),1,0),0)</f>
        <v>0</v>
      </c>
      <c r="BS283" s="567">
        <f>IFERROR(IF(AND(NOT(YEAR(BS$3)&lt;=YEAR('Rent Roll'!$C37)+'Rent Roll'!$AB37-1),MOD(YEAR(BS$3),'Rent Roll'!$AA37)=MOD(YEAR('Rent Roll'!$C37),'Rent Roll'!$AA37),MONTH(BS$3)=MONTH('Rent Roll'!$C37)),1,0),0)</f>
        <v>0</v>
      </c>
      <c r="BT283" s="567">
        <f>IFERROR(IF(AND(NOT(YEAR(BT$3)&lt;=YEAR('Rent Roll'!$C37)+'Rent Roll'!$AB37-1),MOD(YEAR(BT$3),'Rent Roll'!$AA37)=MOD(YEAR('Rent Roll'!$C37),'Rent Roll'!$AA37),MONTH(BT$3)=MONTH('Rent Roll'!$C37)),1,0),0)</f>
        <v>0</v>
      </c>
      <c r="BU283" s="567">
        <f>IFERROR(IF(AND(NOT(YEAR(BU$3)&lt;=YEAR('Rent Roll'!$C37)+'Rent Roll'!$AB37-1),MOD(YEAR(BU$3),'Rent Roll'!$AA37)=MOD(YEAR('Rent Roll'!$C37),'Rent Roll'!$AA37),MONTH(BU$3)=MONTH('Rent Roll'!$C37)),1,0),0)</f>
        <v>0</v>
      </c>
      <c r="BV283" s="567">
        <f>IFERROR(IF(AND(NOT(YEAR(BV$3)&lt;=YEAR('Rent Roll'!$C37)+'Rent Roll'!$AB37-1),MOD(YEAR(BV$3),'Rent Roll'!$AA37)=MOD(YEAR('Rent Roll'!$C37),'Rent Roll'!$AA37),MONTH(BV$3)=MONTH('Rent Roll'!$C37)),1,0),0)</f>
        <v>0</v>
      </c>
      <c r="BW283" s="567">
        <f>IFERROR(IF(AND(NOT(YEAR(BW$3)&lt;=YEAR('Rent Roll'!$C37)+'Rent Roll'!$AB37-1),MOD(YEAR(BW$3),'Rent Roll'!$AA37)=MOD(YEAR('Rent Roll'!$C37),'Rent Roll'!$AA37),MONTH(BW$3)=MONTH('Rent Roll'!$C37)),1,0),0)</f>
        <v>0</v>
      </c>
      <c r="BX283" s="567">
        <f>IFERROR(IF(AND(NOT(YEAR(BX$3)&lt;=YEAR('Rent Roll'!$C37)+'Rent Roll'!$AB37-1),MOD(YEAR(BX$3),'Rent Roll'!$AA37)=MOD(YEAR('Rent Roll'!$C37),'Rent Roll'!$AA37),MONTH(BX$3)=MONTH('Rent Roll'!$C37)),1,0),0)</f>
        <v>0</v>
      </c>
      <c r="BY283" s="567">
        <f>IFERROR(IF(AND(NOT(YEAR(BY$3)&lt;=YEAR('Rent Roll'!$C37)+'Rent Roll'!$AB37-1),MOD(YEAR(BY$3),'Rent Roll'!$AA37)=MOD(YEAR('Rent Roll'!$C37),'Rent Roll'!$AA37),MONTH(BY$3)=MONTH('Rent Roll'!$C37)),1,0),0)</f>
        <v>0</v>
      </c>
      <c r="BZ283" s="767">
        <f>IFERROR(IF(AND(NOT(YEAR(BZ$3)&lt;=YEAR('Rent Roll'!$C37)+'Rent Roll'!$AB37-1),MOD(YEAR(BZ$3),'Rent Roll'!$AA37)=MOD(YEAR('Rent Roll'!$C37),'Rent Roll'!$AA37),MONTH(BZ$3)=MONTH('Rent Roll'!$C37)),1,0),0)</f>
        <v>0</v>
      </c>
      <c r="CA283" s="768">
        <f>IFERROR(IF(AND(NOT(YEAR(CA$3)&lt;=YEAR('Rent Roll'!$C37)+'Rent Roll'!$AB37-1),MOD(YEAR(CA$3),'Rent Roll'!$AA37)=MOD(YEAR('Rent Roll'!$C37),'Rent Roll'!$AA37),MONTH(CA$3)=MONTH('Rent Roll'!$C37)),1,0),0)</f>
        <v>0</v>
      </c>
      <c r="CB283" s="567">
        <f>IFERROR(IF(AND(NOT(YEAR(CB$3)&lt;=YEAR('Rent Roll'!$C37)+'Rent Roll'!$AB37-1),MOD(YEAR(CB$3),'Rent Roll'!$AA37)=MOD(YEAR('Rent Roll'!$C37),'Rent Roll'!$AA37),MONTH(CB$3)=MONTH('Rent Roll'!$C37)),1,0),0)</f>
        <v>0</v>
      </c>
      <c r="CC283" s="567">
        <f>IFERROR(IF(AND(NOT(YEAR(CC$3)&lt;=YEAR('Rent Roll'!$C37)+'Rent Roll'!$AB37-1),MOD(YEAR(CC$3),'Rent Roll'!$AA37)=MOD(YEAR('Rent Roll'!$C37),'Rent Roll'!$AA37),MONTH(CC$3)=MONTH('Rent Roll'!$C37)),1,0),0)</f>
        <v>0</v>
      </c>
      <c r="CD283" s="567">
        <f>IFERROR(IF(AND(NOT(YEAR(CD$3)&lt;=YEAR('Rent Roll'!$C37)+'Rent Roll'!$AB37-1),MOD(YEAR(CD$3),'Rent Roll'!$AA37)=MOD(YEAR('Rent Roll'!$C37),'Rent Roll'!$AA37),MONTH(CD$3)=MONTH('Rent Roll'!$C37)),1,0),0)</f>
        <v>0</v>
      </c>
      <c r="CE283" s="567">
        <f>IFERROR(IF(AND(NOT(YEAR(CE$3)&lt;=YEAR('Rent Roll'!$C37)+'Rent Roll'!$AB37-1),MOD(YEAR(CE$3),'Rent Roll'!$AA37)=MOD(YEAR('Rent Roll'!$C37),'Rent Roll'!$AA37),MONTH(CE$3)=MONTH('Rent Roll'!$C37)),1,0),0)</f>
        <v>0</v>
      </c>
      <c r="CF283" s="567">
        <f>IFERROR(IF(AND(NOT(YEAR(CF$3)&lt;=YEAR('Rent Roll'!$C37)+'Rent Roll'!$AB37-1),MOD(YEAR(CF$3),'Rent Roll'!$AA37)=MOD(YEAR('Rent Roll'!$C37),'Rent Roll'!$AA37),MONTH(CF$3)=MONTH('Rent Roll'!$C37)),1,0),0)</f>
        <v>0</v>
      </c>
      <c r="CG283" s="567">
        <f>IFERROR(IF(AND(NOT(YEAR(CG$3)&lt;=YEAR('Rent Roll'!$C37)+'Rent Roll'!$AB37-1),MOD(YEAR(CG$3),'Rent Roll'!$AA37)=MOD(YEAR('Rent Roll'!$C37),'Rent Roll'!$AA37),MONTH(CG$3)=MONTH('Rent Roll'!$C37)),1,0),0)</f>
        <v>0</v>
      </c>
      <c r="CH283" s="567">
        <f>IFERROR(IF(AND(NOT(YEAR(CH$3)&lt;=YEAR('Rent Roll'!$C37)+'Rent Roll'!$AB37-1),MOD(YEAR(CH$3),'Rent Roll'!$AA37)=MOD(YEAR('Rent Roll'!$C37),'Rent Roll'!$AA37),MONTH(CH$3)=MONTH('Rent Roll'!$C37)),1,0),0)</f>
        <v>0</v>
      </c>
      <c r="CI283" s="567">
        <f>IFERROR(IF(AND(NOT(YEAR(CI$3)&lt;=YEAR('Rent Roll'!$C37)+'Rent Roll'!$AB37-1),MOD(YEAR(CI$3),'Rent Roll'!$AA37)=MOD(YEAR('Rent Roll'!$C37),'Rent Roll'!$AA37),MONTH(CI$3)=MONTH('Rent Roll'!$C37)),1,0),0)</f>
        <v>0</v>
      </c>
      <c r="CJ283" s="567">
        <f>IFERROR(IF(AND(NOT(YEAR(CJ$3)&lt;=YEAR('Rent Roll'!$C37)+'Rent Roll'!$AB37-1),MOD(YEAR(CJ$3),'Rent Roll'!$AA37)=MOD(YEAR('Rent Roll'!$C37),'Rent Roll'!$AA37),MONTH(CJ$3)=MONTH('Rent Roll'!$C37)),1,0),0)</f>
        <v>0</v>
      </c>
      <c r="CK283" s="567">
        <f>IFERROR(IF(AND(NOT(YEAR(CK$3)&lt;=YEAR('Rent Roll'!$C37)+'Rent Roll'!$AB37-1),MOD(YEAR(CK$3),'Rent Roll'!$AA37)=MOD(YEAR('Rent Roll'!$C37),'Rent Roll'!$AA37),MONTH(CK$3)=MONTH('Rent Roll'!$C37)),1,0),0)</f>
        <v>0</v>
      </c>
      <c r="CL283" s="767">
        <f>IFERROR(IF(AND(NOT(YEAR(CL$3)&lt;=YEAR('Rent Roll'!$C37)+'Rent Roll'!$AB37-1),MOD(YEAR(CL$3),'Rent Roll'!$AA37)=MOD(YEAR('Rent Roll'!$C37),'Rent Roll'!$AA37),MONTH(CL$3)=MONTH('Rent Roll'!$C37)),1,0),0)</f>
        <v>0</v>
      </c>
      <c r="CM283" s="768">
        <f>IFERROR(IF(AND(NOT(YEAR(CM$3)&lt;=YEAR('Rent Roll'!$C37)+'Rent Roll'!$AB37-1),MOD(YEAR(CM$3),'Rent Roll'!$AA37)=MOD(YEAR('Rent Roll'!$C37),'Rent Roll'!$AA37),MONTH(CM$3)=MONTH('Rent Roll'!$C37)),1,0),0)</f>
        <v>0</v>
      </c>
      <c r="CN283" s="567">
        <f>IFERROR(IF(AND(NOT(YEAR(CN$3)&lt;=YEAR('Rent Roll'!$C37)+'Rent Roll'!$AB37-1),MOD(YEAR(CN$3),'Rent Roll'!$AA37)=MOD(YEAR('Rent Roll'!$C37),'Rent Roll'!$AA37),MONTH(CN$3)=MONTH('Rent Roll'!$C37)),1,0),0)</f>
        <v>0</v>
      </c>
      <c r="CO283" s="567">
        <f>IFERROR(IF(AND(NOT(YEAR(CO$3)&lt;=YEAR('Rent Roll'!$C37)+'Rent Roll'!$AB37-1),MOD(YEAR(CO$3),'Rent Roll'!$AA37)=MOD(YEAR('Rent Roll'!$C37),'Rent Roll'!$AA37),MONTH(CO$3)=MONTH('Rent Roll'!$C37)),1,0),0)</f>
        <v>0</v>
      </c>
      <c r="CP283" s="567">
        <f>IFERROR(IF(AND(NOT(YEAR(CP$3)&lt;=YEAR('Rent Roll'!$C37)+'Rent Roll'!$AB37-1),MOD(YEAR(CP$3),'Rent Roll'!$AA37)=MOD(YEAR('Rent Roll'!$C37),'Rent Roll'!$AA37),MONTH(CP$3)=MONTH('Rent Roll'!$C37)),1,0),0)</f>
        <v>0</v>
      </c>
      <c r="CQ283" s="567">
        <f>IFERROR(IF(AND(NOT(YEAR(CQ$3)&lt;=YEAR('Rent Roll'!$C37)+'Rent Roll'!$AB37-1),MOD(YEAR(CQ$3),'Rent Roll'!$AA37)=MOD(YEAR('Rent Roll'!$C37),'Rent Roll'!$AA37),MONTH(CQ$3)=MONTH('Rent Roll'!$C37)),1,0),0)</f>
        <v>0</v>
      </c>
      <c r="CR283" s="567">
        <f>IFERROR(IF(AND(NOT(YEAR(CR$3)&lt;=YEAR('Rent Roll'!$C37)+'Rent Roll'!$AB37-1),MOD(YEAR(CR$3),'Rent Roll'!$AA37)=MOD(YEAR('Rent Roll'!$C37),'Rent Roll'!$AA37),MONTH(CR$3)=MONTH('Rent Roll'!$C37)),1,0),0)</f>
        <v>0</v>
      </c>
      <c r="CS283" s="567">
        <f>IFERROR(IF(AND(NOT(YEAR(CS$3)&lt;=YEAR('Rent Roll'!$C37)+'Rent Roll'!$AB37-1),MOD(YEAR(CS$3),'Rent Roll'!$AA37)=MOD(YEAR('Rent Roll'!$C37),'Rent Roll'!$AA37),MONTH(CS$3)=MONTH('Rent Roll'!$C37)),1,0),0)</f>
        <v>0</v>
      </c>
      <c r="CT283" s="567">
        <f>IFERROR(IF(AND(NOT(YEAR(CT$3)&lt;=YEAR('Rent Roll'!$C37)+'Rent Roll'!$AB37-1),MOD(YEAR(CT$3),'Rent Roll'!$AA37)=MOD(YEAR('Rent Roll'!$C37),'Rent Roll'!$AA37),MONTH(CT$3)=MONTH('Rent Roll'!$C37)),1,0),0)</f>
        <v>0</v>
      </c>
      <c r="CU283" s="567">
        <f>IFERROR(IF(AND(NOT(YEAR(CU$3)&lt;=YEAR('Rent Roll'!$C37)+'Rent Roll'!$AB37-1),MOD(YEAR(CU$3),'Rent Roll'!$AA37)=MOD(YEAR('Rent Roll'!$C37),'Rent Roll'!$AA37),MONTH(CU$3)=MONTH('Rent Roll'!$C37)),1,0),0)</f>
        <v>0</v>
      </c>
      <c r="CV283" s="567">
        <f>IFERROR(IF(AND(NOT(YEAR(CV$3)&lt;=YEAR('Rent Roll'!$C37)+'Rent Roll'!$AB37-1),MOD(YEAR(CV$3),'Rent Roll'!$AA37)=MOD(YEAR('Rent Roll'!$C37),'Rent Roll'!$AA37),MONTH(CV$3)=MONTH('Rent Roll'!$C37)),1,0),0)</f>
        <v>0</v>
      </c>
      <c r="CW283" s="567">
        <f>IFERROR(IF(AND(NOT(YEAR(CW$3)&lt;=YEAR('Rent Roll'!$C37)+'Rent Roll'!$AB37-1),MOD(YEAR(CW$3),'Rent Roll'!$AA37)=MOD(YEAR('Rent Roll'!$C37),'Rent Roll'!$AA37),MONTH(CW$3)=MONTH('Rent Roll'!$C37)),1,0),0)</f>
        <v>0</v>
      </c>
      <c r="CX283" s="767">
        <f>IFERROR(IF(AND(NOT(YEAR(CX$3)&lt;=YEAR('Rent Roll'!$C37)+'Rent Roll'!$AB37-1),MOD(YEAR(CX$3),'Rent Roll'!$AA37)=MOD(YEAR('Rent Roll'!$C37),'Rent Roll'!$AA37),MONTH(CX$3)=MONTH('Rent Roll'!$C37)),1,0),0)</f>
        <v>0</v>
      </c>
      <c r="CY283" s="768">
        <f>IFERROR(IF(AND(NOT(YEAR(CY$3)&lt;=YEAR('Rent Roll'!$C37)+'Rent Roll'!$AB37-1),MOD(YEAR(CY$3),'Rent Roll'!$AA37)=MOD(YEAR('Rent Roll'!$C37),'Rent Roll'!$AA37),MONTH(CY$3)=MONTH('Rent Roll'!$C37)),1,0),0)</f>
        <v>0</v>
      </c>
      <c r="CZ283" s="567">
        <f>IFERROR(IF(AND(NOT(YEAR(CZ$3)&lt;=YEAR('Rent Roll'!$C37)+'Rent Roll'!$AB37-1),MOD(YEAR(CZ$3),'Rent Roll'!$AA37)=MOD(YEAR('Rent Roll'!$C37),'Rent Roll'!$AA37),MONTH(CZ$3)=MONTH('Rent Roll'!$C37)),1,0),0)</f>
        <v>0</v>
      </c>
      <c r="DA283" s="567">
        <f>IFERROR(IF(AND(NOT(YEAR(DA$3)&lt;=YEAR('Rent Roll'!$C37)+'Rent Roll'!$AB37-1),MOD(YEAR(DA$3),'Rent Roll'!$AA37)=MOD(YEAR('Rent Roll'!$C37),'Rent Roll'!$AA37),MONTH(DA$3)=MONTH('Rent Roll'!$C37)),1,0),0)</f>
        <v>0</v>
      </c>
      <c r="DB283" s="567">
        <f>IFERROR(IF(AND(NOT(YEAR(DB$3)&lt;=YEAR('Rent Roll'!$C37)+'Rent Roll'!$AB37-1),MOD(YEAR(DB$3),'Rent Roll'!$AA37)=MOD(YEAR('Rent Roll'!$C37),'Rent Roll'!$AA37),MONTH(DB$3)=MONTH('Rent Roll'!$C37)),1,0),0)</f>
        <v>0</v>
      </c>
      <c r="DC283" s="567">
        <f>IFERROR(IF(AND(NOT(YEAR(DC$3)&lt;=YEAR('Rent Roll'!$C37)+'Rent Roll'!$AB37-1),MOD(YEAR(DC$3),'Rent Roll'!$AA37)=MOD(YEAR('Rent Roll'!$C37),'Rent Roll'!$AA37),MONTH(DC$3)=MONTH('Rent Roll'!$C37)),1,0),0)</f>
        <v>0</v>
      </c>
      <c r="DD283" s="567">
        <f>IFERROR(IF(AND(NOT(YEAR(DD$3)&lt;=YEAR('Rent Roll'!$C37)+'Rent Roll'!$AB37-1),MOD(YEAR(DD$3),'Rent Roll'!$AA37)=MOD(YEAR('Rent Roll'!$C37),'Rent Roll'!$AA37),MONTH(DD$3)=MONTH('Rent Roll'!$C37)),1,0),0)</f>
        <v>0</v>
      </c>
      <c r="DE283" s="567">
        <f>IFERROR(IF(AND(NOT(YEAR(DE$3)&lt;=YEAR('Rent Roll'!$C37)+'Rent Roll'!$AB37-1),MOD(YEAR(DE$3),'Rent Roll'!$AA37)=MOD(YEAR('Rent Roll'!$C37),'Rent Roll'!$AA37),MONTH(DE$3)=MONTH('Rent Roll'!$C37)),1,0),0)</f>
        <v>0</v>
      </c>
      <c r="DF283" s="567">
        <f>IFERROR(IF(AND(NOT(YEAR(DF$3)&lt;=YEAR('Rent Roll'!$C37)+'Rent Roll'!$AB37-1),MOD(YEAR(DF$3),'Rent Roll'!$AA37)=MOD(YEAR('Rent Roll'!$C37),'Rent Roll'!$AA37),MONTH(DF$3)=MONTH('Rent Roll'!$C37)),1,0),0)</f>
        <v>0</v>
      </c>
      <c r="DG283" s="567">
        <f>IFERROR(IF(AND(NOT(YEAR(DG$3)&lt;=YEAR('Rent Roll'!$C37)+'Rent Roll'!$AB37-1),MOD(YEAR(DG$3),'Rent Roll'!$AA37)=MOD(YEAR('Rent Roll'!$C37),'Rent Roll'!$AA37),MONTH(DG$3)=MONTH('Rent Roll'!$C37)),1,0),0)</f>
        <v>0</v>
      </c>
      <c r="DH283" s="567">
        <f>IFERROR(IF(AND(NOT(YEAR(DH$3)&lt;=YEAR('Rent Roll'!$C37)+'Rent Roll'!$AB37-1),MOD(YEAR(DH$3),'Rent Roll'!$AA37)=MOD(YEAR('Rent Roll'!$C37),'Rent Roll'!$AA37),MONTH(DH$3)=MONTH('Rent Roll'!$C37)),1,0),0)</f>
        <v>0</v>
      </c>
      <c r="DI283" s="567">
        <f>IFERROR(IF(AND(NOT(YEAR(DI$3)&lt;=YEAR('Rent Roll'!$C37)+'Rent Roll'!$AB37-1),MOD(YEAR(DI$3),'Rent Roll'!$AA37)=MOD(YEAR('Rent Roll'!$C37),'Rent Roll'!$AA37),MONTH(DI$3)=MONTH('Rent Roll'!$C37)),1,0),0)</f>
        <v>0</v>
      </c>
      <c r="DJ283" s="767">
        <f>IFERROR(IF(AND(NOT(YEAR(DJ$3)&lt;=YEAR('Rent Roll'!$C37)+'Rent Roll'!$AB37-1),MOD(YEAR(DJ$3),'Rent Roll'!$AA37)=MOD(YEAR('Rent Roll'!$C37),'Rent Roll'!$AA37),MONTH(DJ$3)=MONTH('Rent Roll'!$C37)),1,0),0)</f>
        <v>0</v>
      </c>
      <c r="DK283" s="768">
        <f>IFERROR(IF(AND(NOT(YEAR(DK$3)&lt;=YEAR('Rent Roll'!$C37)+'Rent Roll'!$AB37-1),MOD(YEAR(DK$3),'Rent Roll'!$AA37)=MOD(YEAR('Rent Roll'!$C37),'Rent Roll'!$AA37),MONTH(DK$3)=MONTH('Rent Roll'!$C37)),1,0),0)</f>
        <v>0</v>
      </c>
      <c r="DL283" s="567">
        <f>IFERROR(IF(AND(NOT(YEAR(DL$3)&lt;=YEAR('Rent Roll'!$C37)+'Rent Roll'!$AB37-1),MOD(YEAR(DL$3),'Rent Roll'!$AA37)=MOD(YEAR('Rent Roll'!$C37),'Rent Roll'!$AA37),MONTH(DL$3)=MONTH('Rent Roll'!$C37)),1,0),0)</f>
        <v>0</v>
      </c>
      <c r="DM283" s="567">
        <f>IFERROR(IF(AND(NOT(YEAR(DM$3)&lt;=YEAR('Rent Roll'!$C37)+'Rent Roll'!$AB37-1),MOD(YEAR(DM$3),'Rent Roll'!$AA37)=MOD(YEAR('Rent Roll'!$C37),'Rent Roll'!$AA37),MONTH(DM$3)=MONTH('Rent Roll'!$C37)),1,0),0)</f>
        <v>0</v>
      </c>
      <c r="DN283" s="567">
        <f>IFERROR(IF(AND(NOT(YEAR(DN$3)&lt;=YEAR('Rent Roll'!$C37)+'Rent Roll'!$AB37-1),MOD(YEAR(DN$3),'Rent Roll'!$AA37)=MOD(YEAR('Rent Roll'!$C37),'Rent Roll'!$AA37),MONTH(DN$3)=MONTH('Rent Roll'!$C37)),1,0),0)</f>
        <v>0</v>
      </c>
      <c r="DO283" s="567">
        <f>IFERROR(IF(AND(NOT(YEAR(DO$3)&lt;=YEAR('Rent Roll'!$C37)+'Rent Roll'!$AB37-1),MOD(YEAR(DO$3),'Rent Roll'!$AA37)=MOD(YEAR('Rent Roll'!$C37),'Rent Roll'!$AA37),MONTH(DO$3)=MONTH('Rent Roll'!$C37)),1,0),0)</f>
        <v>0</v>
      </c>
      <c r="DP283" s="567">
        <f>IFERROR(IF(AND(NOT(YEAR(DP$3)&lt;=YEAR('Rent Roll'!$C37)+'Rent Roll'!$AB37-1),MOD(YEAR(DP$3),'Rent Roll'!$AA37)=MOD(YEAR('Rent Roll'!$C37),'Rent Roll'!$AA37),MONTH(DP$3)=MONTH('Rent Roll'!$C37)),1,0),0)</f>
        <v>0</v>
      </c>
      <c r="DQ283" s="567">
        <f>IFERROR(IF(AND(NOT(YEAR(DQ$3)&lt;=YEAR('Rent Roll'!$C37)+'Rent Roll'!$AB37-1),MOD(YEAR(DQ$3),'Rent Roll'!$AA37)=MOD(YEAR('Rent Roll'!$C37),'Rent Roll'!$AA37),MONTH(DQ$3)=MONTH('Rent Roll'!$C37)),1,0),0)</f>
        <v>0</v>
      </c>
      <c r="DR283" s="567">
        <f>IFERROR(IF(AND(NOT(YEAR(DR$3)&lt;=YEAR('Rent Roll'!$C37)+'Rent Roll'!$AB37-1),MOD(YEAR(DR$3),'Rent Roll'!$AA37)=MOD(YEAR('Rent Roll'!$C37),'Rent Roll'!$AA37),MONTH(DR$3)=MONTH('Rent Roll'!$C37)),1,0),0)</f>
        <v>0</v>
      </c>
      <c r="DS283" s="567">
        <f>IFERROR(IF(AND(NOT(YEAR(DS$3)&lt;=YEAR('Rent Roll'!$C37)+'Rent Roll'!$AB37-1),MOD(YEAR(DS$3),'Rent Roll'!$AA37)=MOD(YEAR('Rent Roll'!$C37),'Rent Roll'!$AA37),MONTH(DS$3)=MONTH('Rent Roll'!$C37)),1,0),0)</f>
        <v>0</v>
      </c>
      <c r="DT283" s="567">
        <f>IFERROR(IF(AND(NOT(YEAR(DT$3)&lt;=YEAR('Rent Roll'!$C37)+'Rent Roll'!$AB37-1),MOD(YEAR(DT$3),'Rent Roll'!$AA37)=MOD(YEAR('Rent Roll'!$C37),'Rent Roll'!$AA37),MONTH(DT$3)=MONTH('Rent Roll'!$C37)),1,0),0)</f>
        <v>0</v>
      </c>
      <c r="DU283" s="567">
        <f>IFERROR(IF(AND(NOT(YEAR(DU$3)&lt;=YEAR('Rent Roll'!$C37)+'Rent Roll'!$AB37-1),MOD(YEAR(DU$3),'Rent Roll'!$AA37)=MOD(YEAR('Rent Roll'!$C37),'Rent Roll'!$AA37),MONTH(DU$3)=MONTH('Rent Roll'!$C37)),1,0),0)</f>
        <v>0</v>
      </c>
      <c r="DV283" s="567">
        <f>IFERROR(IF(AND(NOT(YEAR(DV$3)&lt;=YEAR('Rent Roll'!$C37)+'Rent Roll'!$AB37-1),MOD(YEAR(DV$3),'Rent Roll'!$AA37)=MOD(YEAR('Rent Roll'!$C37),'Rent Roll'!$AA37),MONTH(DV$3)=MONTH('Rent Roll'!$C37)),1,0),0)</f>
        <v>0</v>
      </c>
    </row>
    <row r="284" spans="1:126" s="568" customFormat="1" ht="12" customHeight="1" outlineLevel="1" x14ac:dyDescent="0.4">
      <c r="A284" s="732"/>
      <c r="B284" s="564">
        <f>'Rent Roll'!$B38</f>
        <v>0</v>
      </c>
      <c r="C284" s="566"/>
      <c r="D284" s="566"/>
      <c r="E284" s="566"/>
      <c r="F284" s="778">
        <f>IFERROR(IF(AND(NOT(YEAR(F$3)&lt;=YEAR('Rent Roll'!$C38)+'Rent Roll'!$AB38-1),MOD(YEAR(F$3),'Rent Roll'!$AA38)=MOD(YEAR('Rent Roll'!$C38),'Rent Roll'!$AA38),MONTH(F$3)=MONTH('Rent Roll'!$C38)),1,0),0)</f>
        <v>0</v>
      </c>
      <c r="G284" s="768">
        <f>IFERROR(IF(AND(NOT(YEAR(G$3)&lt;=YEAR('Rent Roll'!$C38)+'Rent Roll'!$AB38-1),MOD(YEAR(G$3),'Rent Roll'!$AA38)=MOD(YEAR('Rent Roll'!$C38),'Rent Roll'!$AA38),MONTH(G$3)=MONTH('Rent Roll'!$C38)),1,0),0)</f>
        <v>0</v>
      </c>
      <c r="H284" s="567">
        <f>IFERROR(IF(AND(NOT(YEAR(H$3)&lt;=YEAR('Rent Roll'!$C38)+'Rent Roll'!$AB38-1),MOD(YEAR(H$3),'Rent Roll'!$AA38)=MOD(YEAR('Rent Roll'!$C38),'Rent Roll'!$AA38),MONTH(H$3)=MONTH('Rent Roll'!$C38)),1,0),0)</f>
        <v>0</v>
      </c>
      <c r="I284" s="567">
        <f>IFERROR(IF(AND(NOT(YEAR(I$3)&lt;=YEAR('Rent Roll'!$C38)+'Rent Roll'!$AB38-1),MOD(YEAR(I$3),'Rent Roll'!$AA38)=MOD(YEAR('Rent Roll'!$C38),'Rent Roll'!$AA38),MONTH(I$3)=MONTH('Rent Roll'!$C38)),1,0),0)</f>
        <v>0</v>
      </c>
      <c r="J284" s="567">
        <f>IFERROR(IF(AND(NOT(YEAR(J$3)&lt;=YEAR('Rent Roll'!$C38)+'Rent Roll'!$AB38-1),MOD(YEAR(J$3),'Rent Roll'!$AA38)=MOD(YEAR('Rent Roll'!$C38),'Rent Roll'!$AA38),MONTH(J$3)=MONTH('Rent Roll'!$C38)),1,0),0)</f>
        <v>0</v>
      </c>
      <c r="K284" s="567">
        <f>IFERROR(IF(AND(NOT(YEAR(K$3)&lt;=YEAR('Rent Roll'!$C38)+'Rent Roll'!$AB38-1),MOD(YEAR(K$3),'Rent Roll'!$AA38)=MOD(YEAR('Rent Roll'!$C38),'Rent Roll'!$AA38),MONTH(K$3)=MONTH('Rent Roll'!$C38)),1,0),0)</f>
        <v>0</v>
      </c>
      <c r="L284" s="567">
        <f>IFERROR(IF(AND(NOT(YEAR(L$3)&lt;=YEAR('Rent Roll'!$C38)+'Rent Roll'!$AB38-1),MOD(YEAR(L$3),'Rent Roll'!$AA38)=MOD(YEAR('Rent Roll'!$C38),'Rent Roll'!$AA38),MONTH(L$3)=MONTH('Rent Roll'!$C38)),1,0),0)</f>
        <v>0</v>
      </c>
      <c r="M284" s="567">
        <f>IFERROR(IF(AND(NOT(YEAR(M$3)&lt;=YEAR('Rent Roll'!$C38)+'Rent Roll'!$AB38-1),MOD(YEAR(M$3),'Rent Roll'!$AA38)=MOD(YEAR('Rent Roll'!$C38),'Rent Roll'!$AA38),MONTH(M$3)=MONTH('Rent Roll'!$C38)),1,0),0)</f>
        <v>0</v>
      </c>
      <c r="N284" s="567">
        <f>IFERROR(IF(AND(NOT(YEAR(N$3)&lt;=YEAR('Rent Roll'!$C38)+'Rent Roll'!$AB38-1),MOD(YEAR(N$3),'Rent Roll'!$AA38)=MOD(YEAR('Rent Roll'!$C38),'Rent Roll'!$AA38),MONTH(N$3)=MONTH('Rent Roll'!$C38)),1,0),0)</f>
        <v>0</v>
      </c>
      <c r="O284" s="567">
        <f>IFERROR(IF(AND(NOT(YEAR(O$3)&lt;=YEAR('Rent Roll'!$C38)+'Rent Roll'!$AB38-1),MOD(YEAR(O$3),'Rent Roll'!$AA38)=MOD(YEAR('Rent Roll'!$C38),'Rent Roll'!$AA38),MONTH(O$3)=MONTH('Rent Roll'!$C38)),1,0),0)</f>
        <v>0</v>
      </c>
      <c r="P284" s="567">
        <f>IFERROR(IF(AND(NOT(YEAR(P$3)&lt;=YEAR('Rent Roll'!$C38)+'Rent Roll'!$AB38-1),MOD(YEAR(P$3),'Rent Roll'!$AA38)=MOD(YEAR('Rent Roll'!$C38),'Rent Roll'!$AA38),MONTH(P$3)=MONTH('Rent Roll'!$C38)),1,0),0)</f>
        <v>0</v>
      </c>
      <c r="Q284" s="567">
        <f>IFERROR(IF(AND(NOT(YEAR(Q$3)&lt;=YEAR('Rent Roll'!$C38)+'Rent Roll'!$AB38-1),MOD(YEAR(Q$3),'Rent Roll'!$AA38)=MOD(YEAR('Rent Roll'!$C38),'Rent Roll'!$AA38),MONTH(Q$3)=MONTH('Rent Roll'!$C38)),1,0),0)</f>
        <v>0</v>
      </c>
      <c r="R284" s="767">
        <f>IFERROR(IF(AND(NOT(YEAR(R$3)&lt;=YEAR('Rent Roll'!$C38)+'Rent Roll'!$AB38-1),MOD(YEAR(R$3),'Rent Roll'!$AA38)=MOD(YEAR('Rent Roll'!$C38),'Rent Roll'!$AA38),MONTH(R$3)=MONTH('Rent Roll'!$C38)),1,0),0)</f>
        <v>0</v>
      </c>
      <c r="S284" s="768">
        <f>IFERROR(IF(AND(NOT(YEAR(S$3)&lt;=YEAR('Rent Roll'!$C38)+'Rent Roll'!$AB38-1),MOD(YEAR(S$3),'Rent Roll'!$AA38)=MOD(YEAR('Rent Roll'!$C38),'Rent Roll'!$AA38),MONTH(S$3)=MONTH('Rent Roll'!$C38)),1,0),0)</f>
        <v>0</v>
      </c>
      <c r="T284" s="567">
        <f>IFERROR(IF(AND(NOT(YEAR(T$3)&lt;=YEAR('Rent Roll'!$C38)+'Rent Roll'!$AB38-1),MOD(YEAR(T$3),'Rent Roll'!$AA38)=MOD(YEAR('Rent Roll'!$C38),'Rent Roll'!$AA38),MONTH(T$3)=MONTH('Rent Roll'!$C38)),1,0),0)</f>
        <v>0</v>
      </c>
      <c r="U284" s="567">
        <f>IFERROR(IF(AND(NOT(YEAR(U$3)&lt;=YEAR('Rent Roll'!$C38)+'Rent Roll'!$AB38-1),MOD(YEAR(U$3),'Rent Roll'!$AA38)=MOD(YEAR('Rent Roll'!$C38),'Rent Roll'!$AA38),MONTH(U$3)=MONTH('Rent Roll'!$C38)),1,0),0)</f>
        <v>0</v>
      </c>
      <c r="V284" s="567">
        <f>IFERROR(IF(AND(NOT(YEAR(V$3)&lt;=YEAR('Rent Roll'!$C38)+'Rent Roll'!$AB38-1),MOD(YEAR(V$3),'Rent Roll'!$AA38)=MOD(YEAR('Rent Roll'!$C38),'Rent Roll'!$AA38),MONTH(V$3)=MONTH('Rent Roll'!$C38)),1,0),0)</f>
        <v>0</v>
      </c>
      <c r="W284" s="567">
        <f>IFERROR(IF(AND(NOT(YEAR(W$3)&lt;=YEAR('Rent Roll'!$C38)+'Rent Roll'!$AB38-1),MOD(YEAR(W$3),'Rent Roll'!$AA38)=MOD(YEAR('Rent Roll'!$C38),'Rent Roll'!$AA38),MONTH(W$3)=MONTH('Rent Roll'!$C38)),1,0),0)</f>
        <v>0</v>
      </c>
      <c r="X284" s="567">
        <f>IFERROR(IF(AND(NOT(YEAR(X$3)&lt;=YEAR('Rent Roll'!$C38)+'Rent Roll'!$AB38-1),MOD(YEAR(X$3),'Rent Roll'!$AA38)=MOD(YEAR('Rent Roll'!$C38),'Rent Roll'!$AA38),MONTH(X$3)=MONTH('Rent Roll'!$C38)),1,0),0)</f>
        <v>0</v>
      </c>
      <c r="Y284" s="567">
        <f>IFERROR(IF(AND(NOT(YEAR(Y$3)&lt;=YEAR('Rent Roll'!$C38)+'Rent Roll'!$AB38-1),MOD(YEAR(Y$3),'Rent Roll'!$AA38)=MOD(YEAR('Rent Roll'!$C38),'Rent Roll'!$AA38),MONTH(Y$3)=MONTH('Rent Roll'!$C38)),1,0),0)</f>
        <v>0</v>
      </c>
      <c r="Z284" s="567">
        <f>IFERROR(IF(AND(NOT(YEAR(Z$3)&lt;=YEAR('Rent Roll'!$C38)+'Rent Roll'!$AB38-1),MOD(YEAR(Z$3),'Rent Roll'!$AA38)=MOD(YEAR('Rent Roll'!$C38),'Rent Roll'!$AA38),MONTH(Z$3)=MONTH('Rent Roll'!$C38)),1,0),0)</f>
        <v>0</v>
      </c>
      <c r="AA284" s="567">
        <f>IFERROR(IF(AND(NOT(YEAR(AA$3)&lt;=YEAR('Rent Roll'!$C38)+'Rent Roll'!$AB38-1),MOD(YEAR(AA$3),'Rent Roll'!$AA38)=MOD(YEAR('Rent Roll'!$C38),'Rent Roll'!$AA38),MONTH(AA$3)=MONTH('Rent Roll'!$C38)),1,0),0)</f>
        <v>0</v>
      </c>
      <c r="AB284" s="567">
        <f>IFERROR(IF(AND(NOT(YEAR(AB$3)&lt;=YEAR('Rent Roll'!$C38)+'Rent Roll'!$AB38-1),MOD(YEAR(AB$3),'Rent Roll'!$AA38)=MOD(YEAR('Rent Roll'!$C38),'Rent Roll'!$AA38),MONTH(AB$3)=MONTH('Rent Roll'!$C38)),1,0),0)</f>
        <v>0</v>
      </c>
      <c r="AC284" s="567">
        <f>IFERROR(IF(AND(NOT(YEAR(AC$3)&lt;=YEAR('Rent Roll'!$C38)+'Rent Roll'!$AB38-1),MOD(YEAR(AC$3),'Rent Roll'!$AA38)=MOD(YEAR('Rent Roll'!$C38),'Rent Roll'!$AA38),MONTH(AC$3)=MONTH('Rent Roll'!$C38)),1,0),0)</f>
        <v>0</v>
      </c>
      <c r="AD284" s="767">
        <f>IFERROR(IF(AND(NOT(YEAR(AD$3)&lt;=YEAR('Rent Roll'!$C38)+'Rent Roll'!$AB38-1),MOD(YEAR(AD$3),'Rent Roll'!$AA38)=MOD(YEAR('Rent Roll'!$C38),'Rent Roll'!$AA38),MONTH(AD$3)=MONTH('Rent Roll'!$C38)),1,0),0)</f>
        <v>0</v>
      </c>
      <c r="AE284" s="768">
        <f>IFERROR(IF(AND(NOT(YEAR(AE$3)&lt;=YEAR('Rent Roll'!$C38)+'Rent Roll'!$AB38-1),MOD(YEAR(AE$3),'Rent Roll'!$AA38)=MOD(YEAR('Rent Roll'!$C38),'Rent Roll'!$AA38),MONTH(AE$3)=MONTH('Rent Roll'!$C38)),1,0),0)</f>
        <v>0</v>
      </c>
      <c r="AF284" s="567">
        <f>IFERROR(IF(AND(NOT(YEAR(AF$3)&lt;=YEAR('Rent Roll'!$C38)+'Rent Roll'!$AB38-1),MOD(YEAR(AF$3),'Rent Roll'!$AA38)=MOD(YEAR('Rent Roll'!$C38),'Rent Roll'!$AA38),MONTH(AF$3)=MONTH('Rent Roll'!$C38)),1,0),0)</f>
        <v>0</v>
      </c>
      <c r="AG284" s="567">
        <f>IFERROR(IF(AND(NOT(YEAR(AG$3)&lt;=YEAR('Rent Roll'!$C38)+'Rent Roll'!$AB38-1),MOD(YEAR(AG$3),'Rent Roll'!$AA38)=MOD(YEAR('Rent Roll'!$C38),'Rent Roll'!$AA38),MONTH(AG$3)=MONTH('Rent Roll'!$C38)),1,0),0)</f>
        <v>0</v>
      </c>
      <c r="AH284" s="567">
        <f>IFERROR(IF(AND(NOT(YEAR(AH$3)&lt;=YEAR('Rent Roll'!$C38)+'Rent Roll'!$AB38-1),MOD(YEAR(AH$3),'Rent Roll'!$AA38)=MOD(YEAR('Rent Roll'!$C38),'Rent Roll'!$AA38),MONTH(AH$3)=MONTH('Rent Roll'!$C38)),1,0),0)</f>
        <v>0</v>
      </c>
      <c r="AI284" s="567">
        <f>IFERROR(IF(AND(NOT(YEAR(AI$3)&lt;=YEAR('Rent Roll'!$C38)+'Rent Roll'!$AB38-1),MOD(YEAR(AI$3),'Rent Roll'!$AA38)=MOD(YEAR('Rent Roll'!$C38),'Rent Roll'!$AA38),MONTH(AI$3)=MONTH('Rent Roll'!$C38)),1,0),0)</f>
        <v>0</v>
      </c>
      <c r="AJ284" s="567">
        <f>IFERROR(IF(AND(NOT(YEAR(AJ$3)&lt;=YEAR('Rent Roll'!$C38)+'Rent Roll'!$AB38-1),MOD(YEAR(AJ$3),'Rent Roll'!$AA38)=MOD(YEAR('Rent Roll'!$C38),'Rent Roll'!$AA38),MONTH(AJ$3)=MONTH('Rent Roll'!$C38)),1,0),0)</f>
        <v>0</v>
      </c>
      <c r="AK284" s="567">
        <f>IFERROR(IF(AND(NOT(YEAR(AK$3)&lt;=YEAR('Rent Roll'!$C38)+'Rent Roll'!$AB38-1),MOD(YEAR(AK$3),'Rent Roll'!$AA38)=MOD(YEAR('Rent Roll'!$C38),'Rent Roll'!$AA38),MONTH(AK$3)=MONTH('Rent Roll'!$C38)),1,0),0)</f>
        <v>0</v>
      </c>
      <c r="AL284" s="567">
        <f>IFERROR(IF(AND(NOT(YEAR(AL$3)&lt;=YEAR('Rent Roll'!$C38)+'Rent Roll'!$AB38-1),MOD(YEAR(AL$3),'Rent Roll'!$AA38)=MOD(YEAR('Rent Roll'!$C38),'Rent Roll'!$AA38),MONTH(AL$3)=MONTH('Rent Roll'!$C38)),1,0),0)</f>
        <v>0</v>
      </c>
      <c r="AM284" s="567">
        <f>IFERROR(IF(AND(NOT(YEAR(AM$3)&lt;=YEAR('Rent Roll'!$C38)+'Rent Roll'!$AB38-1),MOD(YEAR(AM$3),'Rent Roll'!$AA38)=MOD(YEAR('Rent Roll'!$C38),'Rent Roll'!$AA38),MONTH(AM$3)=MONTH('Rent Roll'!$C38)),1,0),0)</f>
        <v>0</v>
      </c>
      <c r="AN284" s="567">
        <f>IFERROR(IF(AND(NOT(YEAR(AN$3)&lt;=YEAR('Rent Roll'!$C38)+'Rent Roll'!$AB38-1),MOD(YEAR(AN$3),'Rent Roll'!$AA38)=MOD(YEAR('Rent Roll'!$C38),'Rent Roll'!$AA38),MONTH(AN$3)=MONTH('Rent Roll'!$C38)),1,0),0)</f>
        <v>0</v>
      </c>
      <c r="AO284" s="567">
        <f>IFERROR(IF(AND(NOT(YEAR(AO$3)&lt;=YEAR('Rent Roll'!$C38)+'Rent Roll'!$AB38-1),MOD(YEAR(AO$3),'Rent Roll'!$AA38)=MOD(YEAR('Rent Roll'!$C38),'Rent Roll'!$AA38),MONTH(AO$3)=MONTH('Rent Roll'!$C38)),1,0),0)</f>
        <v>0</v>
      </c>
      <c r="AP284" s="767">
        <f>IFERROR(IF(AND(NOT(YEAR(AP$3)&lt;=YEAR('Rent Roll'!$C38)+'Rent Roll'!$AB38-1),MOD(YEAR(AP$3),'Rent Roll'!$AA38)=MOD(YEAR('Rent Roll'!$C38),'Rent Roll'!$AA38),MONTH(AP$3)=MONTH('Rent Roll'!$C38)),1,0),0)</f>
        <v>0</v>
      </c>
      <c r="AQ284" s="768">
        <f>IFERROR(IF(AND(NOT(YEAR(AQ$3)&lt;=YEAR('Rent Roll'!$C38)+'Rent Roll'!$AB38-1),MOD(YEAR(AQ$3),'Rent Roll'!$AA38)=MOD(YEAR('Rent Roll'!$C38),'Rent Roll'!$AA38),MONTH(AQ$3)=MONTH('Rent Roll'!$C38)),1,0),0)</f>
        <v>0</v>
      </c>
      <c r="AR284" s="567">
        <f>IFERROR(IF(AND(NOT(YEAR(AR$3)&lt;=YEAR('Rent Roll'!$C38)+'Rent Roll'!$AB38-1),MOD(YEAR(AR$3),'Rent Roll'!$AA38)=MOD(YEAR('Rent Roll'!$C38),'Rent Roll'!$AA38),MONTH(AR$3)=MONTH('Rent Roll'!$C38)),1,0),0)</f>
        <v>0</v>
      </c>
      <c r="AS284" s="567">
        <f>IFERROR(IF(AND(NOT(YEAR(AS$3)&lt;=YEAR('Rent Roll'!$C38)+'Rent Roll'!$AB38-1),MOD(YEAR(AS$3),'Rent Roll'!$AA38)=MOD(YEAR('Rent Roll'!$C38),'Rent Roll'!$AA38),MONTH(AS$3)=MONTH('Rent Roll'!$C38)),1,0),0)</f>
        <v>0</v>
      </c>
      <c r="AT284" s="567">
        <f>IFERROR(IF(AND(NOT(YEAR(AT$3)&lt;=YEAR('Rent Roll'!$C38)+'Rent Roll'!$AB38-1),MOD(YEAR(AT$3),'Rent Roll'!$AA38)=MOD(YEAR('Rent Roll'!$C38),'Rent Roll'!$AA38),MONTH(AT$3)=MONTH('Rent Roll'!$C38)),1,0),0)</f>
        <v>0</v>
      </c>
      <c r="AU284" s="567">
        <f>IFERROR(IF(AND(NOT(YEAR(AU$3)&lt;=YEAR('Rent Roll'!$C38)+'Rent Roll'!$AB38-1),MOD(YEAR(AU$3),'Rent Roll'!$AA38)=MOD(YEAR('Rent Roll'!$C38),'Rent Roll'!$AA38),MONTH(AU$3)=MONTH('Rent Roll'!$C38)),1,0),0)</f>
        <v>0</v>
      </c>
      <c r="AV284" s="567">
        <f>IFERROR(IF(AND(NOT(YEAR(AV$3)&lt;=YEAR('Rent Roll'!$C38)+'Rent Roll'!$AB38-1),MOD(YEAR(AV$3),'Rent Roll'!$AA38)=MOD(YEAR('Rent Roll'!$C38),'Rent Roll'!$AA38),MONTH(AV$3)=MONTH('Rent Roll'!$C38)),1,0),0)</f>
        <v>0</v>
      </c>
      <c r="AW284" s="567">
        <f>IFERROR(IF(AND(NOT(YEAR(AW$3)&lt;=YEAR('Rent Roll'!$C38)+'Rent Roll'!$AB38-1),MOD(YEAR(AW$3),'Rent Roll'!$AA38)=MOD(YEAR('Rent Roll'!$C38),'Rent Roll'!$AA38),MONTH(AW$3)=MONTH('Rent Roll'!$C38)),1,0),0)</f>
        <v>0</v>
      </c>
      <c r="AX284" s="567">
        <f>IFERROR(IF(AND(NOT(YEAR(AX$3)&lt;=YEAR('Rent Roll'!$C38)+'Rent Roll'!$AB38-1),MOD(YEAR(AX$3),'Rent Roll'!$AA38)=MOD(YEAR('Rent Roll'!$C38),'Rent Roll'!$AA38),MONTH(AX$3)=MONTH('Rent Roll'!$C38)),1,0),0)</f>
        <v>0</v>
      </c>
      <c r="AY284" s="567">
        <f>IFERROR(IF(AND(NOT(YEAR(AY$3)&lt;=YEAR('Rent Roll'!$C38)+'Rent Roll'!$AB38-1),MOD(YEAR(AY$3),'Rent Roll'!$AA38)=MOD(YEAR('Rent Roll'!$C38),'Rent Roll'!$AA38),MONTH(AY$3)=MONTH('Rent Roll'!$C38)),1,0),0)</f>
        <v>0</v>
      </c>
      <c r="AZ284" s="567">
        <f>IFERROR(IF(AND(NOT(YEAR(AZ$3)&lt;=YEAR('Rent Roll'!$C38)+'Rent Roll'!$AB38-1),MOD(YEAR(AZ$3),'Rent Roll'!$AA38)=MOD(YEAR('Rent Roll'!$C38),'Rent Roll'!$AA38),MONTH(AZ$3)=MONTH('Rent Roll'!$C38)),1,0),0)</f>
        <v>0</v>
      </c>
      <c r="BA284" s="567">
        <f>IFERROR(IF(AND(NOT(YEAR(BA$3)&lt;=YEAR('Rent Roll'!$C38)+'Rent Roll'!$AB38-1),MOD(YEAR(BA$3),'Rent Roll'!$AA38)=MOD(YEAR('Rent Roll'!$C38),'Rent Roll'!$AA38),MONTH(BA$3)=MONTH('Rent Roll'!$C38)),1,0),0)</f>
        <v>0</v>
      </c>
      <c r="BB284" s="767">
        <f>IFERROR(IF(AND(NOT(YEAR(BB$3)&lt;=YEAR('Rent Roll'!$C38)+'Rent Roll'!$AB38-1),MOD(YEAR(BB$3),'Rent Roll'!$AA38)=MOD(YEAR('Rent Roll'!$C38),'Rent Roll'!$AA38),MONTH(BB$3)=MONTH('Rent Roll'!$C38)),1,0),0)</f>
        <v>0</v>
      </c>
      <c r="BC284" s="768">
        <f>IFERROR(IF(AND(NOT(YEAR(BC$3)&lt;=YEAR('Rent Roll'!$C38)+'Rent Roll'!$AB38-1),MOD(YEAR(BC$3),'Rent Roll'!$AA38)=MOD(YEAR('Rent Roll'!$C38),'Rent Roll'!$AA38),MONTH(BC$3)=MONTH('Rent Roll'!$C38)),1,0),0)</f>
        <v>0</v>
      </c>
      <c r="BD284" s="567">
        <f>IFERROR(IF(AND(NOT(YEAR(BD$3)&lt;=YEAR('Rent Roll'!$C38)+'Rent Roll'!$AB38-1),MOD(YEAR(BD$3),'Rent Roll'!$AA38)=MOD(YEAR('Rent Roll'!$C38),'Rent Roll'!$AA38),MONTH(BD$3)=MONTH('Rent Roll'!$C38)),1,0),0)</f>
        <v>0</v>
      </c>
      <c r="BE284" s="567">
        <f>IFERROR(IF(AND(NOT(YEAR(BE$3)&lt;=YEAR('Rent Roll'!$C38)+'Rent Roll'!$AB38-1),MOD(YEAR(BE$3),'Rent Roll'!$AA38)=MOD(YEAR('Rent Roll'!$C38),'Rent Roll'!$AA38),MONTH(BE$3)=MONTH('Rent Roll'!$C38)),1,0),0)</f>
        <v>0</v>
      </c>
      <c r="BF284" s="567">
        <f>IFERROR(IF(AND(NOT(YEAR(BF$3)&lt;=YEAR('Rent Roll'!$C38)+'Rent Roll'!$AB38-1),MOD(YEAR(BF$3),'Rent Roll'!$AA38)=MOD(YEAR('Rent Roll'!$C38),'Rent Roll'!$AA38),MONTH(BF$3)=MONTH('Rent Roll'!$C38)),1,0),0)</f>
        <v>0</v>
      </c>
      <c r="BG284" s="567">
        <f>IFERROR(IF(AND(NOT(YEAR(BG$3)&lt;=YEAR('Rent Roll'!$C38)+'Rent Roll'!$AB38-1),MOD(YEAR(BG$3),'Rent Roll'!$AA38)=MOD(YEAR('Rent Roll'!$C38),'Rent Roll'!$AA38),MONTH(BG$3)=MONTH('Rent Roll'!$C38)),1,0),0)</f>
        <v>0</v>
      </c>
      <c r="BH284" s="567">
        <f>IFERROR(IF(AND(NOT(YEAR(BH$3)&lt;=YEAR('Rent Roll'!$C38)+'Rent Roll'!$AB38-1),MOD(YEAR(BH$3),'Rent Roll'!$AA38)=MOD(YEAR('Rent Roll'!$C38),'Rent Roll'!$AA38),MONTH(BH$3)=MONTH('Rent Roll'!$C38)),1,0),0)</f>
        <v>0</v>
      </c>
      <c r="BI284" s="567">
        <f>IFERROR(IF(AND(NOT(YEAR(BI$3)&lt;=YEAR('Rent Roll'!$C38)+'Rent Roll'!$AB38-1),MOD(YEAR(BI$3),'Rent Roll'!$AA38)=MOD(YEAR('Rent Roll'!$C38),'Rent Roll'!$AA38),MONTH(BI$3)=MONTH('Rent Roll'!$C38)),1,0),0)</f>
        <v>0</v>
      </c>
      <c r="BJ284" s="567">
        <f>IFERROR(IF(AND(NOT(YEAR(BJ$3)&lt;=YEAR('Rent Roll'!$C38)+'Rent Roll'!$AB38-1),MOD(YEAR(BJ$3),'Rent Roll'!$AA38)=MOD(YEAR('Rent Roll'!$C38),'Rent Roll'!$AA38),MONTH(BJ$3)=MONTH('Rent Roll'!$C38)),1,0),0)</f>
        <v>0</v>
      </c>
      <c r="BK284" s="567">
        <f>IFERROR(IF(AND(NOT(YEAR(BK$3)&lt;=YEAR('Rent Roll'!$C38)+'Rent Roll'!$AB38-1),MOD(YEAR(BK$3),'Rent Roll'!$AA38)=MOD(YEAR('Rent Roll'!$C38),'Rent Roll'!$AA38),MONTH(BK$3)=MONTH('Rent Roll'!$C38)),1,0),0)</f>
        <v>0</v>
      </c>
      <c r="BL284" s="567">
        <f>IFERROR(IF(AND(NOT(YEAR(BL$3)&lt;=YEAR('Rent Roll'!$C38)+'Rent Roll'!$AB38-1),MOD(YEAR(BL$3),'Rent Roll'!$AA38)=MOD(YEAR('Rent Roll'!$C38),'Rent Roll'!$AA38),MONTH(BL$3)=MONTH('Rent Roll'!$C38)),1,0),0)</f>
        <v>0</v>
      </c>
      <c r="BM284" s="567">
        <f>IFERROR(IF(AND(NOT(YEAR(BM$3)&lt;=YEAR('Rent Roll'!$C38)+'Rent Roll'!$AB38-1),MOD(YEAR(BM$3),'Rent Roll'!$AA38)=MOD(YEAR('Rent Roll'!$C38),'Rent Roll'!$AA38),MONTH(BM$3)=MONTH('Rent Roll'!$C38)),1,0),0)</f>
        <v>0</v>
      </c>
      <c r="BN284" s="767">
        <f>IFERROR(IF(AND(NOT(YEAR(BN$3)&lt;=YEAR('Rent Roll'!$C38)+'Rent Roll'!$AB38-1),MOD(YEAR(BN$3),'Rent Roll'!$AA38)=MOD(YEAR('Rent Roll'!$C38),'Rent Roll'!$AA38),MONTH(BN$3)=MONTH('Rent Roll'!$C38)),1,0),0)</f>
        <v>0</v>
      </c>
      <c r="BO284" s="768">
        <f>IFERROR(IF(AND(NOT(YEAR(BO$3)&lt;=YEAR('Rent Roll'!$C38)+'Rent Roll'!$AB38-1),MOD(YEAR(BO$3),'Rent Roll'!$AA38)=MOD(YEAR('Rent Roll'!$C38),'Rent Roll'!$AA38),MONTH(BO$3)=MONTH('Rent Roll'!$C38)),1,0),0)</f>
        <v>0</v>
      </c>
      <c r="BP284" s="567">
        <f>IFERROR(IF(AND(NOT(YEAR(BP$3)&lt;=YEAR('Rent Roll'!$C38)+'Rent Roll'!$AB38-1),MOD(YEAR(BP$3),'Rent Roll'!$AA38)=MOD(YEAR('Rent Roll'!$C38),'Rent Roll'!$AA38),MONTH(BP$3)=MONTH('Rent Roll'!$C38)),1,0),0)</f>
        <v>0</v>
      </c>
      <c r="BQ284" s="567">
        <f>IFERROR(IF(AND(NOT(YEAR(BQ$3)&lt;=YEAR('Rent Roll'!$C38)+'Rent Roll'!$AB38-1),MOD(YEAR(BQ$3),'Rent Roll'!$AA38)=MOD(YEAR('Rent Roll'!$C38),'Rent Roll'!$AA38),MONTH(BQ$3)=MONTH('Rent Roll'!$C38)),1,0),0)</f>
        <v>0</v>
      </c>
      <c r="BR284" s="567">
        <f>IFERROR(IF(AND(NOT(YEAR(BR$3)&lt;=YEAR('Rent Roll'!$C38)+'Rent Roll'!$AB38-1),MOD(YEAR(BR$3),'Rent Roll'!$AA38)=MOD(YEAR('Rent Roll'!$C38),'Rent Roll'!$AA38),MONTH(BR$3)=MONTH('Rent Roll'!$C38)),1,0),0)</f>
        <v>0</v>
      </c>
      <c r="BS284" s="567">
        <f>IFERROR(IF(AND(NOT(YEAR(BS$3)&lt;=YEAR('Rent Roll'!$C38)+'Rent Roll'!$AB38-1),MOD(YEAR(BS$3),'Rent Roll'!$AA38)=MOD(YEAR('Rent Roll'!$C38),'Rent Roll'!$AA38),MONTH(BS$3)=MONTH('Rent Roll'!$C38)),1,0),0)</f>
        <v>0</v>
      </c>
      <c r="BT284" s="567">
        <f>IFERROR(IF(AND(NOT(YEAR(BT$3)&lt;=YEAR('Rent Roll'!$C38)+'Rent Roll'!$AB38-1),MOD(YEAR(BT$3),'Rent Roll'!$AA38)=MOD(YEAR('Rent Roll'!$C38),'Rent Roll'!$AA38),MONTH(BT$3)=MONTH('Rent Roll'!$C38)),1,0),0)</f>
        <v>0</v>
      </c>
      <c r="BU284" s="567">
        <f>IFERROR(IF(AND(NOT(YEAR(BU$3)&lt;=YEAR('Rent Roll'!$C38)+'Rent Roll'!$AB38-1),MOD(YEAR(BU$3),'Rent Roll'!$AA38)=MOD(YEAR('Rent Roll'!$C38),'Rent Roll'!$AA38),MONTH(BU$3)=MONTH('Rent Roll'!$C38)),1,0),0)</f>
        <v>0</v>
      </c>
      <c r="BV284" s="567">
        <f>IFERROR(IF(AND(NOT(YEAR(BV$3)&lt;=YEAR('Rent Roll'!$C38)+'Rent Roll'!$AB38-1),MOD(YEAR(BV$3),'Rent Roll'!$AA38)=MOD(YEAR('Rent Roll'!$C38),'Rent Roll'!$AA38),MONTH(BV$3)=MONTH('Rent Roll'!$C38)),1,0),0)</f>
        <v>0</v>
      </c>
      <c r="BW284" s="567">
        <f>IFERROR(IF(AND(NOT(YEAR(BW$3)&lt;=YEAR('Rent Roll'!$C38)+'Rent Roll'!$AB38-1),MOD(YEAR(BW$3),'Rent Roll'!$AA38)=MOD(YEAR('Rent Roll'!$C38),'Rent Roll'!$AA38),MONTH(BW$3)=MONTH('Rent Roll'!$C38)),1,0),0)</f>
        <v>0</v>
      </c>
      <c r="BX284" s="567">
        <f>IFERROR(IF(AND(NOT(YEAR(BX$3)&lt;=YEAR('Rent Roll'!$C38)+'Rent Roll'!$AB38-1),MOD(YEAR(BX$3),'Rent Roll'!$AA38)=MOD(YEAR('Rent Roll'!$C38),'Rent Roll'!$AA38),MONTH(BX$3)=MONTH('Rent Roll'!$C38)),1,0),0)</f>
        <v>0</v>
      </c>
      <c r="BY284" s="567">
        <f>IFERROR(IF(AND(NOT(YEAR(BY$3)&lt;=YEAR('Rent Roll'!$C38)+'Rent Roll'!$AB38-1),MOD(YEAR(BY$3),'Rent Roll'!$AA38)=MOD(YEAR('Rent Roll'!$C38),'Rent Roll'!$AA38),MONTH(BY$3)=MONTH('Rent Roll'!$C38)),1,0),0)</f>
        <v>0</v>
      </c>
      <c r="BZ284" s="767">
        <f>IFERROR(IF(AND(NOT(YEAR(BZ$3)&lt;=YEAR('Rent Roll'!$C38)+'Rent Roll'!$AB38-1),MOD(YEAR(BZ$3),'Rent Roll'!$AA38)=MOD(YEAR('Rent Roll'!$C38),'Rent Roll'!$AA38),MONTH(BZ$3)=MONTH('Rent Roll'!$C38)),1,0),0)</f>
        <v>0</v>
      </c>
      <c r="CA284" s="768">
        <f>IFERROR(IF(AND(NOT(YEAR(CA$3)&lt;=YEAR('Rent Roll'!$C38)+'Rent Roll'!$AB38-1),MOD(YEAR(CA$3),'Rent Roll'!$AA38)=MOD(YEAR('Rent Roll'!$C38),'Rent Roll'!$AA38),MONTH(CA$3)=MONTH('Rent Roll'!$C38)),1,0),0)</f>
        <v>0</v>
      </c>
      <c r="CB284" s="567">
        <f>IFERROR(IF(AND(NOT(YEAR(CB$3)&lt;=YEAR('Rent Roll'!$C38)+'Rent Roll'!$AB38-1),MOD(YEAR(CB$3),'Rent Roll'!$AA38)=MOD(YEAR('Rent Roll'!$C38),'Rent Roll'!$AA38),MONTH(CB$3)=MONTH('Rent Roll'!$C38)),1,0),0)</f>
        <v>0</v>
      </c>
      <c r="CC284" s="567">
        <f>IFERROR(IF(AND(NOT(YEAR(CC$3)&lt;=YEAR('Rent Roll'!$C38)+'Rent Roll'!$AB38-1),MOD(YEAR(CC$3),'Rent Roll'!$AA38)=MOD(YEAR('Rent Roll'!$C38),'Rent Roll'!$AA38),MONTH(CC$3)=MONTH('Rent Roll'!$C38)),1,0),0)</f>
        <v>0</v>
      </c>
      <c r="CD284" s="567">
        <f>IFERROR(IF(AND(NOT(YEAR(CD$3)&lt;=YEAR('Rent Roll'!$C38)+'Rent Roll'!$AB38-1),MOD(YEAR(CD$3),'Rent Roll'!$AA38)=MOD(YEAR('Rent Roll'!$C38),'Rent Roll'!$AA38),MONTH(CD$3)=MONTH('Rent Roll'!$C38)),1,0),0)</f>
        <v>0</v>
      </c>
      <c r="CE284" s="567">
        <f>IFERROR(IF(AND(NOT(YEAR(CE$3)&lt;=YEAR('Rent Roll'!$C38)+'Rent Roll'!$AB38-1),MOD(YEAR(CE$3),'Rent Roll'!$AA38)=MOD(YEAR('Rent Roll'!$C38),'Rent Roll'!$AA38),MONTH(CE$3)=MONTH('Rent Roll'!$C38)),1,0),0)</f>
        <v>0</v>
      </c>
      <c r="CF284" s="567">
        <f>IFERROR(IF(AND(NOT(YEAR(CF$3)&lt;=YEAR('Rent Roll'!$C38)+'Rent Roll'!$AB38-1),MOD(YEAR(CF$3),'Rent Roll'!$AA38)=MOD(YEAR('Rent Roll'!$C38),'Rent Roll'!$AA38),MONTH(CF$3)=MONTH('Rent Roll'!$C38)),1,0),0)</f>
        <v>0</v>
      </c>
      <c r="CG284" s="567">
        <f>IFERROR(IF(AND(NOT(YEAR(CG$3)&lt;=YEAR('Rent Roll'!$C38)+'Rent Roll'!$AB38-1),MOD(YEAR(CG$3),'Rent Roll'!$AA38)=MOD(YEAR('Rent Roll'!$C38),'Rent Roll'!$AA38),MONTH(CG$3)=MONTH('Rent Roll'!$C38)),1,0),0)</f>
        <v>0</v>
      </c>
      <c r="CH284" s="567">
        <f>IFERROR(IF(AND(NOT(YEAR(CH$3)&lt;=YEAR('Rent Roll'!$C38)+'Rent Roll'!$AB38-1),MOD(YEAR(CH$3),'Rent Roll'!$AA38)=MOD(YEAR('Rent Roll'!$C38),'Rent Roll'!$AA38),MONTH(CH$3)=MONTH('Rent Roll'!$C38)),1,0),0)</f>
        <v>0</v>
      </c>
      <c r="CI284" s="567">
        <f>IFERROR(IF(AND(NOT(YEAR(CI$3)&lt;=YEAR('Rent Roll'!$C38)+'Rent Roll'!$AB38-1),MOD(YEAR(CI$3),'Rent Roll'!$AA38)=MOD(YEAR('Rent Roll'!$C38),'Rent Roll'!$AA38),MONTH(CI$3)=MONTH('Rent Roll'!$C38)),1,0),0)</f>
        <v>0</v>
      </c>
      <c r="CJ284" s="567">
        <f>IFERROR(IF(AND(NOT(YEAR(CJ$3)&lt;=YEAR('Rent Roll'!$C38)+'Rent Roll'!$AB38-1),MOD(YEAR(CJ$3),'Rent Roll'!$AA38)=MOD(YEAR('Rent Roll'!$C38),'Rent Roll'!$AA38),MONTH(CJ$3)=MONTH('Rent Roll'!$C38)),1,0),0)</f>
        <v>0</v>
      </c>
      <c r="CK284" s="567">
        <f>IFERROR(IF(AND(NOT(YEAR(CK$3)&lt;=YEAR('Rent Roll'!$C38)+'Rent Roll'!$AB38-1),MOD(YEAR(CK$3),'Rent Roll'!$AA38)=MOD(YEAR('Rent Roll'!$C38),'Rent Roll'!$AA38),MONTH(CK$3)=MONTH('Rent Roll'!$C38)),1,0),0)</f>
        <v>0</v>
      </c>
      <c r="CL284" s="767">
        <f>IFERROR(IF(AND(NOT(YEAR(CL$3)&lt;=YEAR('Rent Roll'!$C38)+'Rent Roll'!$AB38-1),MOD(YEAR(CL$3),'Rent Roll'!$AA38)=MOD(YEAR('Rent Roll'!$C38),'Rent Roll'!$AA38),MONTH(CL$3)=MONTH('Rent Roll'!$C38)),1,0),0)</f>
        <v>0</v>
      </c>
      <c r="CM284" s="768">
        <f>IFERROR(IF(AND(NOT(YEAR(CM$3)&lt;=YEAR('Rent Roll'!$C38)+'Rent Roll'!$AB38-1),MOD(YEAR(CM$3),'Rent Roll'!$AA38)=MOD(YEAR('Rent Roll'!$C38),'Rent Roll'!$AA38),MONTH(CM$3)=MONTH('Rent Roll'!$C38)),1,0),0)</f>
        <v>0</v>
      </c>
      <c r="CN284" s="567">
        <f>IFERROR(IF(AND(NOT(YEAR(CN$3)&lt;=YEAR('Rent Roll'!$C38)+'Rent Roll'!$AB38-1),MOD(YEAR(CN$3),'Rent Roll'!$AA38)=MOD(YEAR('Rent Roll'!$C38),'Rent Roll'!$AA38),MONTH(CN$3)=MONTH('Rent Roll'!$C38)),1,0),0)</f>
        <v>0</v>
      </c>
      <c r="CO284" s="567">
        <f>IFERROR(IF(AND(NOT(YEAR(CO$3)&lt;=YEAR('Rent Roll'!$C38)+'Rent Roll'!$AB38-1),MOD(YEAR(CO$3),'Rent Roll'!$AA38)=MOD(YEAR('Rent Roll'!$C38),'Rent Roll'!$AA38),MONTH(CO$3)=MONTH('Rent Roll'!$C38)),1,0),0)</f>
        <v>0</v>
      </c>
      <c r="CP284" s="567">
        <f>IFERROR(IF(AND(NOT(YEAR(CP$3)&lt;=YEAR('Rent Roll'!$C38)+'Rent Roll'!$AB38-1),MOD(YEAR(CP$3),'Rent Roll'!$AA38)=MOD(YEAR('Rent Roll'!$C38),'Rent Roll'!$AA38),MONTH(CP$3)=MONTH('Rent Roll'!$C38)),1,0),0)</f>
        <v>0</v>
      </c>
      <c r="CQ284" s="567">
        <f>IFERROR(IF(AND(NOT(YEAR(CQ$3)&lt;=YEAR('Rent Roll'!$C38)+'Rent Roll'!$AB38-1),MOD(YEAR(CQ$3),'Rent Roll'!$AA38)=MOD(YEAR('Rent Roll'!$C38),'Rent Roll'!$AA38),MONTH(CQ$3)=MONTH('Rent Roll'!$C38)),1,0),0)</f>
        <v>0</v>
      </c>
      <c r="CR284" s="567">
        <f>IFERROR(IF(AND(NOT(YEAR(CR$3)&lt;=YEAR('Rent Roll'!$C38)+'Rent Roll'!$AB38-1),MOD(YEAR(CR$3),'Rent Roll'!$AA38)=MOD(YEAR('Rent Roll'!$C38),'Rent Roll'!$AA38),MONTH(CR$3)=MONTH('Rent Roll'!$C38)),1,0),0)</f>
        <v>0</v>
      </c>
      <c r="CS284" s="567">
        <f>IFERROR(IF(AND(NOT(YEAR(CS$3)&lt;=YEAR('Rent Roll'!$C38)+'Rent Roll'!$AB38-1),MOD(YEAR(CS$3),'Rent Roll'!$AA38)=MOD(YEAR('Rent Roll'!$C38),'Rent Roll'!$AA38),MONTH(CS$3)=MONTH('Rent Roll'!$C38)),1,0),0)</f>
        <v>0</v>
      </c>
      <c r="CT284" s="567">
        <f>IFERROR(IF(AND(NOT(YEAR(CT$3)&lt;=YEAR('Rent Roll'!$C38)+'Rent Roll'!$AB38-1),MOD(YEAR(CT$3),'Rent Roll'!$AA38)=MOD(YEAR('Rent Roll'!$C38),'Rent Roll'!$AA38),MONTH(CT$3)=MONTH('Rent Roll'!$C38)),1,0),0)</f>
        <v>0</v>
      </c>
      <c r="CU284" s="567">
        <f>IFERROR(IF(AND(NOT(YEAR(CU$3)&lt;=YEAR('Rent Roll'!$C38)+'Rent Roll'!$AB38-1),MOD(YEAR(CU$3),'Rent Roll'!$AA38)=MOD(YEAR('Rent Roll'!$C38),'Rent Roll'!$AA38),MONTH(CU$3)=MONTH('Rent Roll'!$C38)),1,0),0)</f>
        <v>0</v>
      </c>
      <c r="CV284" s="567">
        <f>IFERROR(IF(AND(NOT(YEAR(CV$3)&lt;=YEAR('Rent Roll'!$C38)+'Rent Roll'!$AB38-1),MOD(YEAR(CV$3),'Rent Roll'!$AA38)=MOD(YEAR('Rent Roll'!$C38),'Rent Roll'!$AA38),MONTH(CV$3)=MONTH('Rent Roll'!$C38)),1,0),0)</f>
        <v>0</v>
      </c>
      <c r="CW284" s="567">
        <f>IFERROR(IF(AND(NOT(YEAR(CW$3)&lt;=YEAR('Rent Roll'!$C38)+'Rent Roll'!$AB38-1),MOD(YEAR(CW$3),'Rent Roll'!$AA38)=MOD(YEAR('Rent Roll'!$C38),'Rent Roll'!$AA38),MONTH(CW$3)=MONTH('Rent Roll'!$C38)),1,0),0)</f>
        <v>0</v>
      </c>
      <c r="CX284" s="767">
        <f>IFERROR(IF(AND(NOT(YEAR(CX$3)&lt;=YEAR('Rent Roll'!$C38)+'Rent Roll'!$AB38-1),MOD(YEAR(CX$3),'Rent Roll'!$AA38)=MOD(YEAR('Rent Roll'!$C38),'Rent Roll'!$AA38),MONTH(CX$3)=MONTH('Rent Roll'!$C38)),1,0),0)</f>
        <v>0</v>
      </c>
      <c r="CY284" s="768">
        <f>IFERROR(IF(AND(NOT(YEAR(CY$3)&lt;=YEAR('Rent Roll'!$C38)+'Rent Roll'!$AB38-1),MOD(YEAR(CY$3),'Rent Roll'!$AA38)=MOD(YEAR('Rent Roll'!$C38),'Rent Roll'!$AA38),MONTH(CY$3)=MONTH('Rent Roll'!$C38)),1,0),0)</f>
        <v>0</v>
      </c>
      <c r="CZ284" s="567">
        <f>IFERROR(IF(AND(NOT(YEAR(CZ$3)&lt;=YEAR('Rent Roll'!$C38)+'Rent Roll'!$AB38-1),MOD(YEAR(CZ$3),'Rent Roll'!$AA38)=MOD(YEAR('Rent Roll'!$C38),'Rent Roll'!$AA38),MONTH(CZ$3)=MONTH('Rent Roll'!$C38)),1,0),0)</f>
        <v>0</v>
      </c>
      <c r="DA284" s="567">
        <f>IFERROR(IF(AND(NOT(YEAR(DA$3)&lt;=YEAR('Rent Roll'!$C38)+'Rent Roll'!$AB38-1),MOD(YEAR(DA$3),'Rent Roll'!$AA38)=MOD(YEAR('Rent Roll'!$C38),'Rent Roll'!$AA38),MONTH(DA$3)=MONTH('Rent Roll'!$C38)),1,0),0)</f>
        <v>0</v>
      </c>
      <c r="DB284" s="567">
        <f>IFERROR(IF(AND(NOT(YEAR(DB$3)&lt;=YEAR('Rent Roll'!$C38)+'Rent Roll'!$AB38-1),MOD(YEAR(DB$3),'Rent Roll'!$AA38)=MOD(YEAR('Rent Roll'!$C38),'Rent Roll'!$AA38),MONTH(DB$3)=MONTH('Rent Roll'!$C38)),1,0),0)</f>
        <v>0</v>
      </c>
      <c r="DC284" s="567">
        <f>IFERROR(IF(AND(NOT(YEAR(DC$3)&lt;=YEAR('Rent Roll'!$C38)+'Rent Roll'!$AB38-1),MOD(YEAR(DC$3),'Rent Roll'!$AA38)=MOD(YEAR('Rent Roll'!$C38),'Rent Roll'!$AA38),MONTH(DC$3)=MONTH('Rent Roll'!$C38)),1,0),0)</f>
        <v>0</v>
      </c>
      <c r="DD284" s="567">
        <f>IFERROR(IF(AND(NOT(YEAR(DD$3)&lt;=YEAR('Rent Roll'!$C38)+'Rent Roll'!$AB38-1),MOD(YEAR(DD$3),'Rent Roll'!$AA38)=MOD(YEAR('Rent Roll'!$C38),'Rent Roll'!$AA38),MONTH(DD$3)=MONTH('Rent Roll'!$C38)),1,0),0)</f>
        <v>0</v>
      </c>
      <c r="DE284" s="567">
        <f>IFERROR(IF(AND(NOT(YEAR(DE$3)&lt;=YEAR('Rent Roll'!$C38)+'Rent Roll'!$AB38-1),MOD(YEAR(DE$3),'Rent Roll'!$AA38)=MOD(YEAR('Rent Roll'!$C38),'Rent Roll'!$AA38),MONTH(DE$3)=MONTH('Rent Roll'!$C38)),1,0),0)</f>
        <v>0</v>
      </c>
      <c r="DF284" s="567">
        <f>IFERROR(IF(AND(NOT(YEAR(DF$3)&lt;=YEAR('Rent Roll'!$C38)+'Rent Roll'!$AB38-1),MOD(YEAR(DF$3),'Rent Roll'!$AA38)=MOD(YEAR('Rent Roll'!$C38),'Rent Roll'!$AA38),MONTH(DF$3)=MONTH('Rent Roll'!$C38)),1,0),0)</f>
        <v>0</v>
      </c>
      <c r="DG284" s="567">
        <f>IFERROR(IF(AND(NOT(YEAR(DG$3)&lt;=YEAR('Rent Roll'!$C38)+'Rent Roll'!$AB38-1),MOD(YEAR(DG$3),'Rent Roll'!$AA38)=MOD(YEAR('Rent Roll'!$C38),'Rent Roll'!$AA38),MONTH(DG$3)=MONTH('Rent Roll'!$C38)),1,0),0)</f>
        <v>0</v>
      </c>
      <c r="DH284" s="567">
        <f>IFERROR(IF(AND(NOT(YEAR(DH$3)&lt;=YEAR('Rent Roll'!$C38)+'Rent Roll'!$AB38-1),MOD(YEAR(DH$3),'Rent Roll'!$AA38)=MOD(YEAR('Rent Roll'!$C38),'Rent Roll'!$AA38),MONTH(DH$3)=MONTH('Rent Roll'!$C38)),1,0),0)</f>
        <v>0</v>
      </c>
      <c r="DI284" s="567">
        <f>IFERROR(IF(AND(NOT(YEAR(DI$3)&lt;=YEAR('Rent Roll'!$C38)+'Rent Roll'!$AB38-1),MOD(YEAR(DI$3),'Rent Roll'!$AA38)=MOD(YEAR('Rent Roll'!$C38),'Rent Roll'!$AA38),MONTH(DI$3)=MONTH('Rent Roll'!$C38)),1,0),0)</f>
        <v>0</v>
      </c>
      <c r="DJ284" s="767">
        <f>IFERROR(IF(AND(NOT(YEAR(DJ$3)&lt;=YEAR('Rent Roll'!$C38)+'Rent Roll'!$AB38-1),MOD(YEAR(DJ$3),'Rent Roll'!$AA38)=MOD(YEAR('Rent Roll'!$C38),'Rent Roll'!$AA38),MONTH(DJ$3)=MONTH('Rent Roll'!$C38)),1,0),0)</f>
        <v>0</v>
      </c>
      <c r="DK284" s="768">
        <f>IFERROR(IF(AND(NOT(YEAR(DK$3)&lt;=YEAR('Rent Roll'!$C38)+'Rent Roll'!$AB38-1),MOD(YEAR(DK$3),'Rent Roll'!$AA38)=MOD(YEAR('Rent Roll'!$C38),'Rent Roll'!$AA38),MONTH(DK$3)=MONTH('Rent Roll'!$C38)),1,0),0)</f>
        <v>0</v>
      </c>
      <c r="DL284" s="567">
        <f>IFERROR(IF(AND(NOT(YEAR(DL$3)&lt;=YEAR('Rent Roll'!$C38)+'Rent Roll'!$AB38-1),MOD(YEAR(DL$3),'Rent Roll'!$AA38)=MOD(YEAR('Rent Roll'!$C38),'Rent Roll'!$AA38),MONTH(DL$3)=MONTH('Rent Roll'!$C38)),1,0),0)</f>
        <v>0</v>
      </c>
      <c r="DM284" s="567">
        <f>IFERROR(IF(AND(NOT(YEAR(DM$3)&lt;=YEAR('Rent Roll'!$C38)+'Rent Roll'!$AB38-1),MOD(YEAR(DM$3),'Rent Roll'!$AA38)=MOD(YEAR('Rent Roll'!$C38),'Rent Roll'!$AA38),MONTH(DM$3)=MONTH('Rent Roll'!$C38)),1,0),0)</f>
        <v>0</v>
      </c>
      <c r="DN284" s="567">
        <f>IFERROR(IF(AND(NOT(YEAR(DN$3)&lt;=YEAR('Rent Roll'!$C38)+'Rent Roll'!$AB38-1),MOD(YEAR(DN$3),'Rent Roll'!$AA38)=MOD(YEAR('Rent Roll'!$C38),'Rent Roll'!$AA38),MONTH(DN$3)=MONTH('Rent Roll'!$C38)),1,0),0)</f>
        <v>0</v>
      </c>
      <c r="DO284" s="567">
        <f>IFERROR(IF(AND(NOT(YEAR(DO$3)&lt;=YEAR('Rent Roll'!$C38)+'Rent Roll'!$AB38-1),MOD(YEAR(DO$3),'Rent Roll'!$AA38)=MOD(YEAR('Rent Roll'!$C38),'Rent Roll'!$AA38),MONTH(DO$3)=MONTH('Rent Roll'!$C38)),1,0),0)</f>
        <v>0</v>
      </c>
      <c r="DP284" s="567">
        <f>IFERROR(IF(AND(NOT(YEAR(DP$3)&lt;=YEAR('Rent Roll'!$C38)+'Rent Roll'!$AB38-1),MOD(YEAR(DP$3),'Rent Roll'!$AA38)=MOD(YEAR('Rent Roll'!$C38),'Rent Roll'!$AA38),MONTH(DP$3)=MONTH('Rent Roll'!$C38)),1,0),0)</f>
        <v>0</v>
      </c>
      <c r="DQ284" s="567">
        <f>IFERROR(IF(AND(NOT(YEAR(DQ$3)&lt;=YEAR('Rent Roll'!$C38)+'Rent Roll'!$AB38-1),MOD(YEAR(DQ$3),'Rent Roll'!$AA38)=MOD(YEAR('Rent Roll'!$C38),'Rent Roll'!$AA38),MONTH(DQ$3)=MONTH('Rent Roll'!$C38)),1,0),0)</f>
        <v>0</v>
      </c>
      <c r="DR284" s="567">
        <f>IFERROR(IF(AND(NOT(YEAR(DR$3)&lt;=YEAR('Rent Roll'!$C38)+'Rent Roll'!$AB38-1),MOD(YEAR(DR$3),'Rent Roll'!$AA38)=MOD(YEAR('Rent Roll'!$C38),'Rent Roll'!$AA38),MONTH(DR$3)=MONTH('Rent Roll'!$C38)),1,0),0)</f>
        <v>0</v>
      </c>
      <c r="DS284" s="567">
        <f>IFERROR(IF(AND(NOT(YEAR(DS$3)&lt;=YEAR('Rent Roll'!$C38)+'Rent Roll'!$AB38-1),MOD(YEAR(DS$3),'Rent Roll'!$AA38)=MOD(YEAR('Rent Roll'!$C38),'Rent Roll'!$AA38),MONTH(DS$3)=MONTH('Rent Roll'!$C38)),1,0),0)</f>
        <v>0</v>
      </c>
      <c r="DT284" s="567">
        <f>IFERROR(IF(AND(NOT(YEAR(DT$3)&lt;=YEAR('Rent Roll'!$C38)+'Rent Roll'!$AB38-1),MOD(YEAR(DT$3),'Rent Roll'!$AA38)=MOD(YEAR('Rent Roll'!$C38),'Rent Roll'!$AA38),MONTH(DT$3)=MONTH('Rent Roll'!$C38)),1,0),0)</f>
        <v>0</v>
      </c>
      <c r="DU284" s="567">
        <f>IFERROR(IF(AND(NOT(YEAR(DU$3)&lt;=YEAR('Rent Roll'!$C38)+'Rent Roll'!$AB38-1),MOD(YEAR(DU$3),'Rent Roll'!$AA38)=MOD(YEAR('Rent Roll'!$C38),'Rent Roll'!$AA38),MONTH(DU$3)=MONTH('Rent Roll'!$C38)),1,0),0)</f>
        <v>0</v>
      </c>
      <c r="DV284" s="567">
        <f>IFERROR(IF(AND(NOT(YEAR(DV$3)&lt;=YEAR('Rent Roll'!$C38)+'Rent Roll'!$AB38-1),MOD(YEAR(DV$3),'Rent Roll'!$AA38)=MOD(YEAR('Rent Roll'!$C38),'Rent Roll'!$AA38),MONTH(DV$3)=MONTH('Rent Roll'!$C38)),1,0),0)</f>
        <v>0</v>
      </c>
    </row>
    <row r="285" spans="1:126" s="568" customFormat="1" ht="12" customHeight="1" outlineLevel="1" x14ac:dyDescent="0.4">
      <c r="A285" s="732"/>
      <c r="B285" s="564">
        <f>'Rent Roll'!$B39</f>
        <v>0</v>
      </c>
      <c r="C285" s="566"/>
      <c r="D285" s="566"/>
      <c r="E285" s="566"/>
      <c r="F285" s="778">
        <f>IFERROR(IF(AND(NOT(YEAR(F$3)&lt;=YEAR('Rent Roll'!$C39)+'Rent Roll'!$AB39-1),MOD(YEAR(F$3),'Rent Roll'!$AA39)=MOD(YEAR('Rent Roll'!$C39),'Rent Roll'!$AA39),MONTH(F$3)=MONTH('Rent Roll'!$C39)),1,0),0)</f>
        <v>0</v>
      </c>
      <c r="G285" s="768">
        <f>IFERROR(IF(AND(NOT(YEAR(G$3)&lt;=YEAR('Rent Roll'!$C39)+'Rent Roll'!$AB39-1),MOD(YEAR(G$3),'Rent Roll'!$AA39)=MOD(YEAR('Rent Roll'!$C39),'Rent Roll'!$AA39),MONTH(G$3)=MONTH('Rent Roll'!$C39)),1,0),0)</f>
        <v>0</v>
      </c>
      <c r="H285" s="567">
        <f>IFERROR(IF(AND(NOT(YEAR(H$3)&lt;=YEAR('Rent Roll'!$C39)+'Rent Roll'!$AB39-1),MOD(YEAR(H$3),'Rent Roll'!$AA39)=MOD(YEAR('Rent Roll'!$C39),'Rent Roll'!$AA39),MONTH(H$3)=MONTH('Rent Roll'!$C39)),1,0),0)</f>
        <v>0</v>
      </c>
      <c r="I285" s="567">
        <f>IFERROR(IF(AND(NOT(YEAR(I$3)&lt;=YEAR('Rent Roll'!$C39)+'Rent Roll'!$AB39-1),MOD(YEAR(I$3),'Rent Roll'!$AA39)=MOD(YEAR('Rent Roll'!$C39),'Rent Roll'!$AA39),MONTH(I$3)=MONTH('Rent Roll'!$C39)),1,0),0)</f>
        <v>0</v>
      </c>
      <c r="J285" s="567">
        <f>IFERROR(IF(AND(NOT(YEAR(J$3)&lt;=YEAR('Rent Roll'!$C39)+'Rent Roll'!$AB39-1),MOD(YEAR(J$3),'Rent Roll'!$AA39)=MOD(YEAR('Rent Roll'!$C39),'Rent Roll'!$AA39),MONTH(J$3)=MONTH('Rent Roll'!$C39)),1,0),0)</f>
        <v>0</v>
      </c>
      <c r="K285" s="567">
        <f>IFERROR(IF(AND(NOT(YEAR(K$3)&lt;=YEAR('Rent Roll'!$C39)+'Rent Roll'!$AB39-1),MOD(YEAR(K$3),'Rent Roll'!$AA39)=MOD(YEAR('Rent Roll'!$C39),'Rent Roll'!$AA39),MONTH(K$3)=MONTH('Rent Roll'!$C39)),1,0),0)</f>
        <v>0</v>
      </c>
      <c r="L285" s="567">
        <f>IFERROR(IF(AND(NOT(YEAR(L$3)&lt;=YEAR('Rent Roll'!$C39)+'Rent Roll'!$AB39-1),MOD(YEAR(L$3),'Rent Roll'!$AA39)=MOD(YEAR('Rent Roll'!$C39),'Rent Roll'!$AA39),MONTH(L$3)=MONTH('Rent Roll'!$C39)),1,0),0)</f>
        <v>0</v>
      </c>
      <c r="M285" s="567">
        <f>IFERROR(IF(AND(NOT(YEAR(M$3)&lt;=YEAR('Rent Roll'!$C39)+'Rent Roll'!$AB39-1),MOD(YEAR(M$3),'Rent Roll'!$AA39)=MOD(YEAR('Rent Roll'!$C39),'Rent Roll'!$AA39),MONTH(M$3)=MONTH('Rent Roll'!$C39)),1,0),0)</f>
        <v>0</v>
      </c>
      <c r="N285" s="567">
        <f>IFERROR(IF(AND(NOT(YEAR(N$3)&lt;=YEAR('Rent Roll'!$C39)+'Rent Roll'!$AB39-1),MOD(YEAR(N$3),'Rent Roll'!$AA39)=MOD(YEAR('Rent Roll'!$C39),'Rent Roll'!$AA39),MONTH(N$3)=MONTH('Rent Roll'!$C39)),1,0),0)</f>
        <v>0</v>
      </c>
      <c r="O285" s="567">
        <f>IFERROR(IF(AND(NOT(YEAR(O$3)&lt;=YEAR('Rent Roll'!$C39)+'Rent Roll'!$AB39-1),MOD(YEAR(O$3),'Rent Roll'!$AA39)=MOD(YEAR('Rent Roll'!$C39),'Rent Roll'!$AA39),MONTH(O$3)=MONTH('Rent Roll'!$C39)),1,0),0)</f>
        <v>0</v>
      </c>
      <c r="P285" s="567">
        <f>IFERROR(IF(AND(NOT(YEAR(P$3)&lt;=YEAR('Rent Roll'!$C39)+'Rent Roll'!$AB39-1),MOD(YEAR(P$3),'Rent Roll'!$AA39)=MOD(YEAR('Rent Roll'!$C39),'Rent Roll'!$AA39),MONTH(P$3)=MONTH('Rent Roll'!$C39)),1,0),0)</f>
        <v>0</v>
      </c>
      <c r="Q285" s="567">
        <f>IFERROR(IF(AND(NOT(YEAR(Q$3)&lt;=YEAR('Rent Roll'!$C39)+'Rent Roll'!$AB39-1),MOD(YEAR(Q$3),'Rent Roll'!$AA39)=MOD(YEAR('Rent Roll'!$C39),'Rent Roll'!$AA39),MONTH(Q$3)=MONTH('Rent Roll'!$C39)),1,0),0)</f>
        <v>0</v>
      </c>
      <c r="R285" s="767">
        <f>IFERROR(IF(AND(NOT(YEAR(R$3)&lt;=YEAR('Rent Roll'!$C39)+'Rent Roll'!$AB39-1),MOD(YEAR(R$3),'Rent Roll'!$AA39)=MOD(YEAR('Rent Roll'!$C39),'Rent Roll'!$AA39),MONTH(R$3)=MONTH('Rent Roll'!$C39)),1,0),0)</f>
        <v>0</v>
      </c>
      <c r="S285" s="768">
        <f>IFERROR(IF(AND(NOT(YEAR(S$3)&lt;=YEAR('Rent Roll'!$C39)+'Rent Roll'!$AB39-1),MOD(YEAR(S$3),'Rent Roll'!$AA39)=MOD(YEAR('Rent Roll'!$C39),'Rent Roll'!$AA39),MONTH(S$3)=MONTH('Rent Roll'!$C39)),1,0),0)</f>
        <v>0</v>
      </c>
      <c r="T285" s="567">
        <f>IFERROR(IF(AND(NOT(YEAR(T$3)&lt;=YEAR('Rent Roll'!$C39)+'Rent Roll'!$AB39-1),MOD(YEAR(T$3),'Rent Roll'!$AA39)=MOD(YEAR('Rent Roll'!$C39),'Rent Roll'!$AA39),MONTH(T$3)=MONTH('Rent Roll'!$C39)),1,0),0)</f>
        <v>0</v>
      </c>
      <c r="U285" s="567">
        <f>IFERROR(IF(AND(NOT(YEAR(U$3)&lt;=YEAR('Rent Roll'!$C39)+'Rent Roll'!$AB39-1),MOD(YEAR(U$3),'Rent Roll'!$AA39)=MOD(YEAR('Rent Roll'!$C39),'Rent Roll'!$AA39),MONTH(U$3)=MONTH('Rent Roll'!$C39)),1,0),0)</f>
        <v>0</v>
      </c>
      <c r="V285" s="567">
        <f>IFERROR(IF(AND(NOT(YEAR(V$3)&lt;=YEAR('Rent Roll'!$C39)+'Rent Roll'!$AB39-1),MOD(YEAR(V$3),'Rent Roll'!$AA39)=MOD(YEAR('Rent Roll'!$C39),'Rent Roll'!$AA39),MONTH(V$3)=MONTH('Rent Roll'!$C39)),1,0),0)</f>
        <v>0</v>
      </c>
      <c r="W285" s="567">
        <f>IFERROR(IF(AND(NOT(YEAR(W$3)&lt;=YEAR('Rent Roll'!$C39)+'Rent Roll'!$AB39-1),MOD(YEAR(W$3),'Rent Roll'!$AA39)=MOD(YEAR('Rent Roll'!$C39),'Rent Roll'!$AA39),MONTH(W$3)=MONTH('Rent Roll'!$C39)),1,0),0)</f>
        <v>0</v>
      </c>
      <c r="X285" s="567">
        <f>IFERROR(IF(AND(NOT(YEAR(X$3)&lt;=YEAR('Rent Roll'!$C39)+'Rent Roll'!$AB39-1),MOD(YEAR(X$3),'Rent Roll'!$AA39)=MOD(YEAR('Rent Roll'!$C39),'Rent Roll'!$AA39),MONTH(X$3)=MONTH('Rent Roll'!$C39)),1,0),0)</f>
        <v>0</v>
      </c>
      <c r="Y285" s="567">
        <f>IFERROR(IF(AND(NOT(YEAR(Y$3)&lt;=YEAR('Rent Roll'!$C39)+'Rent Roll'!$AB39-1),MOD(YEAR(Y$3),'Rent Roll'!$AA39)=MOD(YEAR('Rent Roll'!$C39),'Rent Roll'!$AA39),MONTH(Y$3)=MONTH('Rent Roll'!$C39)),1,0),0)</f>
        <v>0</v>
      </c>
      <c r="Z285" s="567">
        <f>IFERROR(IF(AND(NOT(YEAR(Z$3)&lt;=YEAR('Rent Roll'!$C39)+'Rent Roll'!$AB39-1),MOD(YEAR(Z$3),'Rent Roll'!$AA39)=MOD(YEAR('Rent Roll'!$C39),'Rent Roll'!$AA39),MONTH(Z$3)=MONTH('Rent Roll'!$C39)),1,0),0)</f>
        <v>0</v>
      </c>
      <c r="AA285" s="567">
        <f>IFERROR(IF(AND(NOT(YEAR(AA$3)&lt;=YEAR('Rent Roll'!$C39)+'Rent Roll'!$AB39-1),MOD(YEAR(AA$3),'Rent Roll'!$AA39)=MOD(YEAR('Rent Roll'!$C39),'Rent Roll'!$AA39),MONTH(AA$3)=MONTH('Rent Roll'!$C39)),1,0),0)</f>
        <v>0</v>
      </c>
      <c r="AB285" s="567">
        <f>IFERROR(IF(AND(NOT(YEAR(AB$3)&lt;=YEAR('Rent Roll'!$C39)+'Rent Roll'!$AB39-1),MOD(YEAR(AB$3),'Rent Roll'!$AA39)=MOD(YEAR('Rent Roll'!$C39),'Rent Roll'!$AA39),MONTH(AB$3)=MONTH('Rent Roll'!$C39)),1,0),0)</f>
        <v>0</v>
      </c>
      <c r="AC285" s="567">
        <f>IFERROR(IF(AND(NOT(YEAR(AC$3)&lt;=YEAR('Rent Roll'!$C39)+'Rent Roll'!$AB39-1),MOD(YEAR(AC$3),'Rent Roll'!$AA39)=MOD(YEAR('Rent Roll'!$C39),'Rent Roll'!$AA39),MONTH(AC$3)=MONTH('Rent Roll'!$C39)),1,0),0)</f>
        <v>0</v>
      </c>
      <c r="AD285" s="767">
        <f>IFERROR(IF(AND(NOT(YEAR(AD$3)&lt;=YEAR('Rent Roll'!$C39)+'Rent Roll'!$AB39-1),MOD(YEAR(AD$3),'Rent Roll'!$AA39)=MOD(YEAR('Rent Roll'!$C39),'Rent Roll'!$AA39),MONTH(AD$3)=MONTH('Rent Roll'!$C39)),1,0),0)</f>
        <v>0</v>
      </c>
      <c r="AE285" s="768">
        <f>IFERROR(IF(AND(NOT(YEAR(AE$3)&lt;=YEAR('Rent Roll'!$C39)+'Rent Roll'!$AB39-1),MOD(YEAR(AE$3),'Rent Roll'!$AA39)=MOD(YEAR('Rent Roll'!$C39),'Rent Roll'!$AA39),MONTH(AE$3)=MONTH('Rent Roll'!$C39)),1,0),0)</f>
        <v>0</v>
      </c>
      <c r="AF285" s="567">
        <f>IFERROR(IF(AND(NOT(YEAR(AF$3)&lt;=YEAR('Rent Roll'!$C39)+'Rent Roll'!$AB39-1),MOD(YEAR(AF$3),'Rent Roll'!$AA39)=MOD(YEAR('Rent Roll'!$C39),'Rent Roll'!$AA39),MONTH(AF$3)=MONTH('Rent Roll'!$C39)),1,0),0)</f>
        <v>0</v>
      </c>
      <c r="AG285" s="567">
        <f>IFERROR(IF(AND(NOT(YEAR(AG$3)&lt;=YEAR('Rent Roll'!$C39)+'Rent Roll'!$AB39-1),MOD(YEAR(AG$3),'Rent Roll'!$AA39)=MOD(YEAR('Rent Roll'!$C39),'Rent Roll'!$AA39),MONTH(AG$3)=MONTH('Rent Roll'!$C39)),1,0),0)</f>
        <v>0</v>
      </c>
      <c r="AH285" s="567">
        <f>IFERROR(IF(AND(NOT(YEAR(AH$3)&lt;=YEAR('Rent Roll'!$C39)+'Rent Roll'!$AB39-1),MOD(YEAR(AH$3),'Rent Roll'!$AA39)=MOD(YEAR('Rent Roll'!$C39),'Rent Roll'!$AA39),MONTH(AH$3)=MONTH('Rent Roll'!$C39)),1,0),0)</f>
        <v>0</v>
      </c>
      <c r="AI285" s="567">
        <f>IFERROR(IF(AND(NOT(YEAR(AI$3)&lt;=YEAR('Rent Roll'!$C39)+'Rent Roll'!$AB39-1),MOD(YEAR(AI$3),'Rent Roll'!$AA39)=MOD(YEAR('Rent Roll'!$C39),'Rent Roll'!$AA39),MONTH(AI$3)=MONTH('Rent Roll'!$C39)),1,0),0)</f>
        <v>0</v>
      </c>
      <c r="AJ285" s="567">
        <f>IFERROR(IF(AND(NOT(YEAR(AJ$3)&lt;=YEAR('Rent Roll'!$C39)+'Rent Roll'!$AB39-1),MOD(YEAR(AJ$3),'Rent Roll'!$AA39)=MOD(YEAR('Rent Roll'!$C39),'Rent Roll'!$AA39),MONTH(AJ$3)=MONTH('Rent Roll'!$C39)),1,0),0)</f>
        <v>0</v>
      </c>
      <c r="AK285" s="567">
        <f>IFERROR(IF(AND(NOT(YEAR(AK$3)&lt;=YEAR('Rent Roll'!$C39)+'Rent Roll'!$AB39-1),MOD(YEAR(AK$3),'Rent Roll'!$AA39)=MOD(YEAR('Rent Roll'!$C39),'Rent Roll'!$AA39),MONTH(AK$3)=MONTH('Rent Roll'!$C39)),1,0),0)</f>
        <v>0</v>
      </c>
      <c r="AL285" s="567">
        <f>IFERROR(IF(AND(NOT(YEAR(AL$3)&lt;=YEAR('Rent Roll'!$C39)+'Rent Roll'!$AB39-1),MOD(YEAR(AL$3),'Rent Roll'!$AA39)=MOD(YEAR('Rent Roll'!$C39),'Rent Roll'!$AA39),MONTH(AL$3)=MONTH('Rent Roll'!$C39)),1,0),0)</f>
        <v>0</v>
      </c>
      <c r="AM285" s="567">
        <f>IFERROR(IF(AND(NOT(YEAR(AM$3)&lt;=YEAR('Rent Roll'!$C39)+'Rent Roll'!$AB39-1),MOD(YEAR(AM$3),'Rent Roll'!$AA39)=MOD(YEAR('Rent Roll'!$C39),'Rent Roll'!$AA39),MONTH(AM$3)=MONTH('Rent Roll'!$C39)),1,0),0)</f>
        <v>0</v>
      </c>
      <c r="AN285" s="567">
        <f>IFERROR(IF(AND(NOT(YEAR(AN$3)&lt;=YEAR('Rent Roll'!$C39)+'Rent Roll'!$AB39-1),MOD(YEAR(AN$3),'Rent Roll'!$AA39)=MOD(YEAR('Rent Roll'!$C39),'Rent Roll'!$AA39),MONTH(AN$3)=MONTH('Rent Roll'!$C39)),1,0),0)</f>
        <v>0</v>
      </c>
      <c r="AO285" s="567">
        <f>IFERROR(IF(AND(NOT(YEAR(AO$3)&lt;=YEAR('Rent Roll'!$C39)+'Rent Roll'!$AB39-1),MOD(YEAR(AO$3),'Rent Roll'!$AA39)=MOD(YEAR('Rent Roll'!$C39),'Rent Roll'!$AA39),MONTH(AO$3)=MONTH('Rent Roll'!$C39)),1,0),0)</f>
        <v>0</v>
      </c>
      <c r="AP285" s="767">
        <f>IFERROR(IF(AND(NOT(YEAR(AP$3)&lt;=YEAR('Rent Roll'!$C39)+'Rent Roll'!$AB39-1),MOD(YEAR(AP$3),'Rent Roll'!$AA39)=MOD(YEAR('Rent Roll'!$C39),'Rent Roll'!$AA39),MONTH(AP$3)=MONTH('Rent Roll'!$C39)),1,0),0)</f>
        <v>0</v>
      </c>
      <c r="AQ285" s="768">
        <f>IFERROR(IF(AND(NOT(YEAR(AQ$3)&lt;=YEAR('Rent Roll'!$C39)+'Rent Roll'!$AB39-1),MOD(YEAR(AQ$3),'Rent Roll'!$AA39)=MOD(YEAR('Rent Roll'!$C39),'Rent Roll'!$AA39),MONTH(AQ$3)=MONTH('Rent Roll'!$C39)),1,0),0)</f>
        <v>0</v>
      </c>
      <c r="AR285" s="567">
        <f>IFERROR(IF(AND(NOT(YEAR(AR$3)&lt;=YEAR('Rent Roll'!$C39)+'Rent Roll'!$AB39-1),MOD(YEAR(AR$3),'Rent Roll'!$AA39)=MOD(YEAR('Rent Roll'!$C39),'Rent Roll'!$AA39),MONTH(AR$3)=MONTH('Rent Roll'!$C39)),1,0),0)</f>
        <v>0</v>
      </c>
      <c r="AS285" s="567">
        <f>IFERROR(IF(AND(NOT(YEAR(AS$3)&lt;=YEAR('Rent Roll'!$C39)+'Rent Roll'!$AB39-1),MOD(YEAR(AS$3),'Rent Roll'!$AA39)=MOD(YEAR('Rent Roll'!$C39),'Rent Roll'!$AA39),MONTH(AS$3)=MONTH('Rent Roll'!$C39)),1,0),0)</f>
        <v>0</v>
      </c>
      <c r="AT285" s="567">
        <f>IFERROR(IF(AND(NOT(YEAR(AT$3)&lt;=YEAR('Rent Roll'!$C39)+'Rent Roll'!$AB39-1),MOD(YEAR(AT$3),'Rent Roll'!$AA39)=MOD(YEAR('Rent Roll'!$C39),'Rent Roll'!$AA39),MONTH(AT$3)=MONTH('Rent Roll'!$C39)),1,0),0)</f>
        <v>0</v>
      </c>
      <c r="AU285" s="567">
        <f>IFERROR(IF(AND(NOT(YEAR(AU$3)&lt;=YEAR('Rent Roll'!$C39)+'Rent Roll'!$AB39-1),MOD(YEAR(AU$3),'Rent Roll'!$AA39)=MOD(YEAR('Rent Roll'!$C39),'Rent Roll'!$AA39),MONTH(AU$3)=MONTH('Rent Roll'!$C39)),1,0),0)</f>
        <v>0</v>
      </c>
      <c r="AV285" s="567">
        <f>IFERROR(IF(AND(NOT(YEAR(AV$3)&lt;=YEAR('Rent Roll'!$C39)+'Rent Roll'!$AB39-1),MOD(YEAR(AV$3),'Rent Roll'!$AA39)=MOD(YEAR('Rent Roll'!$C39),'Rent Roll'!$AA39),MONTH(AV$3)=MONTH('Rent Roll'!$C39)),1,0),0)</f>
        <v>0</v>
      </c>
      <c r="AW285" s="567">
        <f>IFERROR(IF(AND(NOT(YEAR(AW$3)&lt;=YEAR('Rent Roll'!$C39)+'Rent Roll'!$AB39-1),MOD(YEAR(AW$3),'Rent Roll'!$AA39)=MOD(YEAR('Rent Roll'!$C39),'Rent Roll'!$AA39),MONTH(AW$3)=MONTH('Rent Roll'!$C39)),1,0),0)</f>
        <v>0</v>
      </c>
      <c r="AX285" s="567">
        <f>IFERROR(IF(AND(NOT(YEAR(AX$3)&lt;=YEAR('Rent Roll'!$C39)+'Rent Roll'!$AB39-1),MOD(YEAR(AX$3),'Rent Roll'!$AA39)=MOD(YEAR('Rent Roll'!$C39),'Rent Roll'!$AA39),MONTH(AX$3)=MONTH('Rent Roll'!$C39)),1,0),0)</f>
        <v>0</v>
      </c>
      <c r="AY285" s="567">
        <f>IFERROR(IF(AND(NOT(YEAR(AY$3)&lt;=YEAR('Rent Roll'!$C39)+'Rent Roll'!$AB39-1),MOD(YEAR(AY$3),'Rent Roll'!$AA39)=MOD(YEAR('Rent Roll'!$C39),'Rent Roll'!$AA39),MONTH(AY$3)=MONTH('Rent Roll'!$C39)),1,0),0)</f>
        <v>0</v>
      </c>
      <c r="AZ285" s="567">
        <f>IFERROR(IF(AND(NOT(YEAR(AZ$3)&lt;=YEAR('Rent Roll'!$C39)+'Rent Roll'!$AB39-1),MOD(YEAR(AZ$3),'Rent Roll'!$AA39)=MOD(YEAR('Rent Roll'!$C39),'Rent Roll'!$AA39),MONTH(AZ$3)=MONTH('Rent Roll'!$C39)),1,0),0)</f>
        <v>0</v>
      </c>
      <c r="BA285" s="567">
        <f>IFERROR(IF(AND(NOT(YEAR(BA$3)&lt;=YEAR('Rent Roll'!$C39)+'Rent Roll'!$AB39-1),MOD(YEAR(BA$3),'Rent Roll'!$AA39)=MOD(YEAR('Rent Roll'!$C39),'Rent Roll'!$AA39),MONTH(BA$3)=MONTH('Rent Roll'!$C39)),1,0),0)</f>
        <v>0</v>
      </c>
      <c r="BB285" s="767">
        <f>IFERROR(IF(AND(NOT(YEAR(BB$3)&lt;=YEAR('Rent Roll'!$C39)+'Rent Roll'!$AB39-1),MOD(YEAR(BB$3),'Rent Roll'!$AA39)=MOD(YEAR('Rent Roll'!$C39),'Rent Roll'!$AA39),MONTH(BB$3)=MONTH('Rent Roll'!$C39)),1,0),0)</f>
        <v>0</v>
      </c>
      <c r="BC285" s="768">
        <f>IFERROR(IF(AND(NOT(YEAR(BC$3)&lt;=YEAR('Rent Roll'!$C39)+'Rent Roll'!$AB39-1),MOD(YEAR(BC$3),'Rent Roll'!$AA39)=MOD(YEAR('Rent Roll'!$C39),'Rent Roll'!$AA39),MONTH(BC$3)=MONTH('Rent Roll'!$C39)),1,0),0)</f>
        <v>0</v>
      </c>
      <c r="BD285" s="567">
        <f>IFERROR(IF(AND(NOT(YEAR(BD$3)&lt;=YEAR('Rent Roll'!$C39)+'Rent Roll'!$AB39-1),MOD(YEAR(BD$3),'Rent Roll'!$AA39)=MOD(YEAR('Rent Roll'!$C39),'Rent Roll'!$AA39),MONTH(BD$3)=MONTH('Rent Roll'!$C39)),1,0),0)</f>
        <v>0</v>
      </c>
      <c r="BE285" s="567">
        <f>IFERROR(IF(AND(NOT(YEAR(BE$3)&lt;=YEAR('Rent Roll'!$C39)+'Rent Roll'!$AB39-1),MOD(YEAR(BE$3),'Rent Roll'!$AA39)=MOD(YEAR('Rent Roll'!$C39),'Rent Roll'!$AA39),MONTH(BE$3)=MONTH('Rent Roll'!$C39)),1,0),0)</f>
        <v>0</v>
      </c>
      <c r="BF285" s="567">
        <f>IFERROR(IF(AND(NOT(YEAR(BF$3)&lt;=YEAR('Rent Roll'!$C39)+'Rent Roll'!$AB39-1),MOD(YEAR(BF$3),'Rent Roll'!$AA39)=MOD(YEAR('Rent Roll'!$C39),'Rent Roll'!$AA39),MONTH(BF$3)=MONTH('Rent Roll'!$C39)),1,0),0)</f>
        <v>0</v>
      </c>
      <c r="BG285" s="567">
        <f>IFERROR(IF(AND(NOT(YEAR(BG$3)&lt;=YEAR('Rent Roll'!$C39)+'Rent Roll'!$AB39-1),MOD(YEAR(BG$3),'Rent Roll'!$AA39)=MOD(YEAR('Rent Roll'!$C39),'Rent Roll'!$AA39),MONTH(BG$3)=MONTH('Rent Roll'!$C39)),1,0),0)</f>
        <v>0</v>
      </c>
      <c r="BH285" s="567">
        <f>IFERROR(IF(AND(NOT(YEAR(BH$3)&lt;=YEAR('Rent Roll'!$C39)+'Rent Roll'!$AB39-1),MOD(YEAR(BH$3),'Rent Roll'!$AA39)=MOD(YEAR('Rent Roll'!$C39),'Rent Roll'!$AA39),MONTH(BH$3)=MONTH('Rent Roll'!$C39)),1,0),0)</f>
        <v>0</v>
      </c>
      <c r="BI285" s="567">
        <f>IFERROR(IF(AND(NOT(YEAR(BI$3)&lt;=YEAR('Rent Roll'!$C39)+'Rent Roll'!$AB39-1),MOD(YEAR(BI$3),'Rent Roll'!$AA39)=MOD(YEAR('Rent Roll'!$C39),'Rent Roll'!$AA39),MONTH(BI$3)=MONTH('Rent Roll'!$C39)),1,0),0)</f>
        <v>0</v>
      </c>
      <c r="BJ285" s="567">
        <f>IFERROR(IF(AND(NOT(YEAR(BJ$3)&lt;=YEAR('Rent Roll'!$C39)+'Rent Roll'!$AB39-1),MOD(YEAR(BJ$3),'Rent Roll'!$AA39)=MOD(YEAR('Rent Roll'!$C39),'Rent Roll'!$AA39),MONTH(BJ$3)=MONTH('Rent Roll'!$C39)),1,0),0)</f>
        <v>0</v>
      </c>
      <c r="BK285" s="567">
        <f>IFERROR(IF(AND(NOT(YEAR(BK$3)&lt;=YEAR('Rent Roll'!$C39)+'Rent Roll'!$AB39-1),MOD(YEAR(BK$3),'Rent Roll'!$AA39)=MOD(YEAR('Rent Roll'!$C39),'Rent Roll'!$AA39),MONTH(BK$3)=MONTH('Rent Roll'!$C39)),1,0),0)</f>
        <v>0</v>
      </c>
      <c r="BL285" s="567">
        <f>IFERROR(IF(AND(NOT(YEAR(BL$3)&lt;=YEAR('Rent Roll'!$C39)+'Rent Roll'!$AB39-1),MOD(YEAR(BL$3),'Rent Roll'!$AA39)=MOD(YEAR('Rent Roll'!$C39),'Rent Roll'!$AA39),MONTH(BL$3)=MONTH('Rent Roll'!$C39)),1,0),0)</f>
        <v>0</v>
      </c>
      <c r="BM285" s="567">
        <f>IFERROR(IF(AND(NOT(YEAR(BM$3)&lt;=YEAR('Rent Roll'!$C39)+'Rent Roll'!$AB39-1),MOD(YEAR(BM$3),'Rent Roll'!$AA39)=MOD(YEAR('Rent Roll'!$C39),'Rent Roll'!$AA39),MONTH(BM$3)=MONTH('Rent Roll'!$C39)),1,0),0)</f>
        <v>0</v>
      </c>
      <c r="BN285" s="767">
        <f>IFERROR(IF(AND(NOT(YEAR(BN$3)&lt;=YEAR('Rent Roll'!$C39)+'Rent Roll'!$AB39-1),MOD(YEAR(BN$3),'Rent Roll'!$AA39)=MOD(YEAR('Rent Roll'!$C39),'Rent Roll'!$AA39),MONTH(BN$3)=MONTH('Rent Roll'!$C39)),1,0),0)</f>
        <v>0</v>
      </c>
      <c r="BO285" s="768">
        <f>IFERROR(IF(AND(NOT(YEAR(BO$3)&lt;=YEAR('Rent Roll'!$C39)+'Rent Roll'!$AB39-1),MOD(YEAR(BO$3),'Rent Roll'!$AA39)=MOD(YEAR('Rent Roll'!$C39),'Rent Roll'!$AA39),MONTH(BO$3)=MONTH('Rent Roll'!$C39)),1,0),0)</f>
        <v>0</v>
      </c>
      <c r="BP285" s="567">
        <f>IFERROR(IF(AND(NOT(YEAR(BP$3)&lt;=YEAR('Rent Roll'!$C39)+'Rent Roll'!$AB39-1),MOD(YEAR(BP$3),'Rent Roll'!$AA39)=MOD(YEAR('Rent Roll'!$C39),'Rent Roll'!$AA39),MONTH(BP$3)=MONTH('Rent Roll'!$C39)),1,0),0)</f>
        <v>0</v>
      </c>
      <c r="BQ285" s="567">
        <f>IFERROR(IF(AND(NOT(YEAR(BQ$3)&lt;=YEAR('Rent Roll'!$C39)+'Rent Roll'!$AB39-1),MOD(YEAR(BQ$3),'Rent Roll'!$AA39)=MOD(YEAR('Rent Roll'!$C39),'Rent Roll'!$AA39),MONTH(BQ$3)=MONTH('Rent Roll'!$C39)),1,0),0)</f>
        <v>0</v>
      </c>
      <c r="BR285" s="567">
        <f>IFERROR(IF(AND(NOT(YEAR(BR$3)&lt;=YEAR('Rent Roll'!$C39)+'Rent Roll'!$AB39-1),MOD(YEAR(BR$3),'Rent Roll'!$AA39)=MOD(YEAR('Rent Roll'!$C39),'Rent Roll'!$AA39),MONTH(BR$3)=MONTH('Rent Roll'!$C39)),1,0),0)</f>
        <v>0</v>
      </c>
      <c r="BS285" s="567">
        <f>IFERROR(IF(AND(NOT(YEAR(BS$3)&lt;=YEAR('Rent Roll'!$C39)+'Rent Roll'!$AB39-1),MOD(YEAR(BS$3),'Rent Roll'!$AA39)=MOD(YEAR('Rent Roll'!$C39),'Rent Roll'!$AA39),MONTH(BS$3)=MONTH('Rent Roll'!$C39)),1,0),0)</f>
        <v>0</v>
      </c>
      <c r="BT285" s="567">
        <f>IFERROR(IF(AND(NOT(YEAR(BT$3)&lt;=YEAR('Rent Roll'!$C39)+'Rent Roll'!$AB39-1),MOD(YEAR(BT$3),'Rent Roll'!$AA39)=MOD(YEAR('Rent Roll'!$C39),'Rent Roll'!$AA39),MONTH(BT$3)=MONTH('Rent Roll'!$C39)),1,0),0)</f>
        <v>0</v>
      </c>
      <c r="BU285" s="567">
        <f>IFERROR(IF(AND(NOT(YEAR(BU$3)&lt;=YEAR('Rent Roll'!$C39)+'Rent Roll'!$AB39-1),MOD(YEAR(BU$3),'Rent Roll'!$AA39)=MOD(YEAR('Rent Roll'!$C39),'Rent Roll'!$AA39),MONTH(BU$3)=MONTH('Rent Roll'!$C39)),1,0),0)</f>
        <v>0</v>
      </c>
      <c r="BV285" s="567">
        <f>IFERROR(IF(AND(NOT(YEAR(BV$3)&lt;=YEAR('Rent Roll'!$C39)+'Rent Roll'!$AB39-1),MOD(YEAR(BV$3),'Rent Roll'!$AA39)=MOD(YEAR('Rent Roll'!$C39),'Rent Roll'!$AA39),MONTH(BV$3)=MONTH('Rent Roll'!$C39)),1,0),0)</f>
        <v>0</v>
      </c>
      <c r="BW285" s="567">
        <f>IFERROR(IF(AND(NOT(YEAR(BW$3)&lt;=YEAR('Rent Roll'!$C39)+'Rent Roll'!$AB39-1),MOD(YEAR(BW$3),'Rent Roll'!$AA39)=MOD(YEAR('Rent Roll'!$C39),'Rent Roll'!$AA39),MONTH(BW$3)=MONTH('Rent Roll'!$C39)),1,0),0)</f>
        <v>0</v>
      </c>
      <c r="BX285" s="567">
        <f>IFERROR(IF(AND(NOT(YEAR(BX$3)&lt;=YEAR('Rent Roll'!$C39)+'Rent Roll'!$AB39-1),MOD(YEAR(BX$3),'Rent Roll'!$AA39)=MOD(YEAR('Rent Roll'!$C39),'Rent Roll'!$AA39),MONTH(BX$3)=MONTH('Rent Roll'!$C39)),1,0),0)</f>
        <v>0</v>
      </c>
      <c r="BY285" s="567">
        <f>IFERROR(IF(AND(NOT(YEAR(BY$3)&lt;=YEAR('Rent Roll'!$C39)+'Rent Roll'!$AB39-1),MOD(YEAR(BY$3),'Rent Roll'!$AA39)=MOD(YEAR('Rent Roll'!$C39),'Rent Roll'!$AA39),MONTH(BY$3)=MONTH('Rent Roll'!$C39)),1,0),0)</f>
        <v>0</v>
      </c>
      <c r="BZ285" s="767">
        <f>IFERROR(IF(AND(NOT(YEAR(BZ$3)&lt;=YEAR('Rent Roll'!$C39)+'Rent Roll'!$AB39-1),MOD(YEAR(BZ$3),'Rent Roll'!$AA39)=MOD(YEAR('Rent Roll'!$C39),'Rent Roll'!$AA39),MONTH(BZ$3)=MONTH('Rent Roll'!$C39)),1,0),0)</f>
        <v>0</v>
      </c>
      <c r="CA285" s="768">
        <f>IFERROR(IF(AND(NOT(YEAR(CA$3)&lt;=YEAR('Rent Roll'!$C39)+'Rent Roll'!$AB39-1),MOD(YEAR(CA$3),'Rent Roll'!$AA39)=MOD(YEAR('Rent Roll'!$C39),'Rent Roll'!$AA39),MONTH(CA$3)=MONTH('Rent Roll'!$C39)),1,0),0)</f>
        <v>0</v>
      </c>
      <c r="CB285" s="567">
        <f>IFERROR(IF(AND(NOT(YEAR(CB$3)&lt;=YEAR('Rent Roll'!$C39)+'Rent Roll'!$AB39-1),MOD(YEAR(CB$3),'Rent Roll'!$AA39)=MOD(YEAR('Rent Roll'!$C39),'Rent Roll'!$AA39),MONTH(CB$3)=MONTH('Rent Roll'!$C39)),1,0),0)</f>
        <v>0</v>
      </c>
      <c r="CC285" s="567">
        <f>IFERROR(IF(AND(NOT(YEAR(CC$3)&lt;=YEAR('Rent Roll'!$C39)+'Rent Roll'!$AB39-1),MOD(YEAR(CC$3),'Rent Roll'!$AA39)=MOD(YEAR('Rent Roll'!$C39),'Rent Roll'!$AA39),MONTH(CC$3)=MONTH('Rent Roll'!$C39)),1,0),0)</f>
        <v>0</v>
      </c>
      <c r="CD285" s="567">
        <f>IFERROR(IF(AND(NOT(YEAR(CD$3)&lt;=YEAR('Rent Roll'!$C39)+'Rent Roll'!$AB39-1),MOD(YEAR(CD$3),'Rent Roll'!$AA39)=MOD(YEAR('Rent Roll'!$C39),'Rent Roll'!$AA39),MONTH(CD$3)=MONTH('Rent Roll'!$C39)),1,0),0)</f>
        <v>0</v>
      </c>
      <c r="CE285" s="567">
        <f>IFERROR(IF(AND(NOT(YEAR(CE$3)&lt;=YEAR('Rent Roll'!$C39)+'Rent Roll'!$AB39-1),MOD(YEAR(CE$3),'Rent Roll'!$AA39)=MOD(YEAR('Rent Roll'!$C39),'Rent Roll'!$AA39),MONTH(CE$3)=MONTH('Rent Roll'!$C39)),1,0),0)</f>
        <v>0</v>
      </c>
      <c r="CF285" s="567">
        <f>IFERROR(IF(AND(NOT(YEAR(CF$3)&lt;=YEAR('Rent Roll'!$C39)+'Rent Roll'!$AB39-1),MOD(YEAR(CF$3),'Rent Roll'!$AA39)=MOD(YEAR('Rent Roll'!$C39),'Rent Roll'!$AA39),MONTH(CF$3)=MONTH('Rent Roll'!$C39)),1,0),0)</f>
        <v>0</v>
      </c>
      <c r="CG285" s="567">
        <f>IFERROR(IF(AND(NOT(YEAR(CG$3)&lt;=YEAR('Rent Roll'!$C39)+'Rent Roll'!$AB39-1),MOD(YEAR(CG$3),'Rent Roll'!$AA39)=MOD(YEAR('Rent Roll'!$C39),'Rent Roll'!$AA39),MONTH(CG$3)=MONTH('Rent Roll'!$C39)),1,0),0)</f>
        <v>0</v>
      </c>
      <c r="CH285" s="567">
        <f>IFERROR(IF(AND(NOT(YEAR(CH$3)&lt;=YEAR('Rent Roll'!$C39)+'Rent Roll'!$AB39-1),MOD(YEAR(CH$3),'Rent Roll'!$AA39)=MOD(YEAR('Rent Roll'!$C39),'Rent Roll'!$AA39),MONTH(CH$3)=MONTH('Rent Roll'!$C39)),1,0),0)</f>
        <v>0</v>
      </c>
      <c r="CI285" s="567">
        <f>IFERROR(IF(AND(NOT(YEAR(CI$3)&lt;=YEAR('Rent Roll'!$C39)+'Rent Roll'!$AB39-1),MOD(YEAR(CI$3),'Rent Roll'!$AA39)=MOD(YEAR('Rent Roll'!$C39),'Rent Roll'!$AA39),MONTH(CI$3)=MONTH('Rent Roll'!$C39)),1,0),0)</f>
        <v>0</v>
      </c>
      <c r="CJ285" s="567">
        <f>IFERROR(IF(AND(NOT(YEAR(CJ$3)&lt;=YEAR('Rent Roll'!$C39)+'Rent Roll'!$AB39-1),MOD(YEAR(CJ$3),'Rent Roll'!$AA39)=MOD(YEAR('Rent Roll'!$C39),'Rent Roll'!$AA39),MONTH(CJ$3)=MONTH('Rent Roll'!$C39)),1,0),0)</f>
        <v>0</v>
      </c>
      <c r="CK285" s="567">
        <f>IFERROR(IF(AND(NOT(YEAR(CK$3)&lt;=YEAR('Rent Roll'!$C39)+'Rent Roll'!$AB39-1),MOD(YEAR(CK$3),'Rent Roll'!$AA39)=MOD(YEAR('Rent Roll'!$C39),'Rent Roll'!$AA39),MONTH(CK$3)=MONTH('Rent Roll'!$C39)),1,0),0)</f>
        <v>0</v>
      </c>
      <c r="CL285" s="767">
        <f>IFERROR(IF(AND(NOT(YEAR(CL$3)&lt;=YEAR('Rent Roll'!$C39)+'Rent Roll'!$AB39-1),MOD(YEAR(CL$3),'Rent Roll'!$AA39)=MOD(YEAR('Rent Roll'!$C39),'Rent Roll'!$AA39),MONTH(CL$3)=MONTH('Rent Roll'!$C39)),1,0),0)</f>
        <v>0</v>
      </c>
      <c r="CM285" s="768">
        <f>IFERROR(IF(AND(NOT(YEAR(CM$3)&lt;=YEAR('Rent Roll'!$C39)+'Rent Roll'!$AB39-1),MOD(YEAR(CM$3),'Rent Roll'!$AA39)=MOD(YEAR('Rent Roll'!$C39),'Rent Roll'!$AA39),MONTH(CM$3)=MONTH('Rent Roll'!$C39)),1,0),0)</f>
        <v>0</v>
      </c>
      <c r="CN285" s="567">
        <f>IFERROR(IF(AND(NOT(YEAR(CN$3)&lt;=YEAR('Rent Roll'!$C39)+'Rent Roll'!$AB39-1),MOD(YEAR(CN$3),'Rent Roll'!$AA39)=MOD(YEAR('Rent Roll'!$C39),'Rent Roll'!$AA39),MONTH(CN$3)=MONTH('Rent Roll'!$C39)),1,0),0)</f>
        <v>0</v>
      </c>
      <c r="CO285" s="567">
        <f>IFERROR(IF(AND(NOT(YEAR(CO$3)&lt;=YEAR('Rent Roll'!$C39)+'Rent Roll'!$AB39-1),MOD(YEAR(CO$3),'Rent Roll'!$AA39)=MOD(YEAR('Rent Roll'!$C39),'Rent Roll'!$AA39),MONTH(CO$3)=MONTH('Rent Roll'!$C39)),1,0),0)</f>
        <v>0</v>
      </c>
      <c r="CP285" s="567">
        <f>IFERROR(IF(AND(NOT(YEAR(CP$3)&lt;=YEAR('Rent Roll'!$C39)+'Rent Roll'!$AB39-1),MOD(YEAR(CP$3),'Rent Roll'!$AA39)=MOD(YEAR('Rent Roll'!$C39),'Rent Roll'!$AA39),MONTH(CP$3)=MONTH('Rent Roll'!$C39)),1,0),0)</f>
        <v>0</v>
      </c>
      <c r="CQ285" s="567">
        <f>IFERROR(IF(AND(NOT(YEAR(CQ$3)&lt;=YEAR('Rent Roll'!$C39)+'Rent Roll'!$AB39-1),MOD(YEAR(CQ$3),'Rent Roll'!$AA39)=MOD(YEAR('Rent Roll'!$C39),'Rent Roll'!$AA39),MONTH(CQ$3)=MONTH('Rent Roll'!$C39)),1,0),0)</f>
        <v>0</v>
      </c>
      <c r="CR285" s="567">
        <f>IFERROR(IF(AND(NOT(YEAR(CR$3)&lt;=YEAR('Rent Roll'!$C39)+'Rent Roll'!$AB39-1),MOD(YEAR(CR$3),'Rent Roll'!$AA39)=MOD(YEAR('Rent Roll'!$C39),'Rent Roll'!$AA39),MONTH(CR$3)=MONTH('Rent Roll'!$C39)),1,0),0)</f>
        <v>0</v>
      </c>
      <c r="CS285" s="567">
        <f>IFERROR(IF(AND(NOT(YEAR(CS$3)&lt;=YEAR('Rent Roll'!$C39)+'Rent Roll'!$AB39-1),MOD(YEAR(CS$3),'Rent Roll'!$AA39)=MOD(YEAR('Rent Roll'!$C39),'Rent Roll'!$AA39),MONTH(CS$3)=MONTH('Rent Roll'!$C39)),1,0),0)</f>
        <v>0</v>
      </c>
      <c r="CT285" s="567">
        <f>IFERROR(IF(AND(NOT(YEAR(CT$3)&lt;=YEAR('Rent Roll'!$C39)+'Rent Roll'!$AB39-1),MOD(YEAR(CT$3),'Rent Roll'!$AA39)=MOD(YEAR('Rent Roll'!$C39),'Rent Roll'!$AA39),MONTH(CT$3)=MONTH('Rent Roll'!$C39)),1,0),0)</f>
        <v>0</v>
      </c>
      <c r="CU285" s="567">
        <f>IFERROR(IF(AND(NOT(YEAR(CU$3)&lt;=YEAR('Rent Roll'!$C39)+'Rent Roll'!$AB39-1),MOD(YEAR(CU$3),'Rent Roll'!$AA39)=MOD(YEAR('Rent Roll'!$C39),'Rent Roll'!$AA39),MONTH(CU$3)=MONTH('Rent Roll'!$C39)),1,0),0)</f>
        <v>0</v>
      </c>
      <c r="CV285" s="567">
        <f>IFERROR(IF(AND(NOT(YEAR(CV$3)&lt;=YEAR('Rent Roll'!$C39)+'Rent Roll'!$AB39-1),MOD(YEAR(CV$3),'Rent Roll'!$AA39)=MOD(YEAR('Rent Roll'!$C39),'Rent Roll'!$AA39),MONTH(CV$3)=MONTH('Rent Roll'!$C39)),1,0),0)</f>
        <v>0</v>
      </c>
      <c r="CW285" s="567">
        <f>IFERROR(IF(AND(NOT(YEAR(CW$3)&lt;=YEAR('Rent Roll'!$C39)+'Rent Roll'!$AB39-1),MOD(YEAR(CW$3),'Rent Roll'!$AA39)=MOD(YEAR('Rent Roll'!$C39),'Rent Roll'!$AA39),MONTH(CW$3)=MONTH('Rent Roll'!$C39)),1,0),0)</f>
        <v>0</v>
      </c>
      <c r="CX285" s="767">
        <f>IFERROR(IF(AND(NOT(YEAR(CX$3)&lt;=YEAR('Rent Roll'!$C39)+'Rent Roll'!$AB39-1),MOD(YEAR(CX$3),'Rent Roll'!$AA39)=MOD(YEAR('Rent Roll'!$C39),'Rent Roll'!$AA39),MONTH(CX$3)=MONTH('Rent Roll'!$C39)),1,0),0)</f>
        <v>0</v>
      </c>
      <c r="CY285" s="768">
        <f>IFERROR(IF(AND(NOT(YEAR(CY$3)&lt;=YEAR('Rent Roll'!$C39)+'Rent Roll'!$AB39-1),MOD(YEAR(CY$3),'Rent Roll'!$AA39)=MOD(YEAR('Rent Roll'!$C39),'Rent Roll'!$AA39),MONTH(CY$3)=MONTH('Rent Roll'!$C39)),1,0),0)</f>
        <v>0</v>
      </c>
      <c r="CZ285" s="567">
        <f>IFERROR(IF(AND(NOT(YEAR(CZ$3)&lt;=YEAR('Rent Roll'!$C39)+'Rent Roll'!$AB39-1),MOD(YEAR(CZ$3),'Rent Roll'!$AA39)=MOD(YEAR('Rent Roll'!$C39),'Rent Roll'!$AA39),MONTH(CZ$3)=MONTH('Rent Roll'!$C39)),1,0),0)</f>
        <v>0</v>
      </c>
      <c r="DA285" s="567">
        <f>IFERROR(IF(AND(NOT(YEAR(DA$3)&lt;=YEAR('Rent Roll'!$C39)+'Rent Roll'!$AB39-1),MOD(YEAR(DA$3),'Rent Roll'!$AA39)=MOD(YEAR('Rent Roll'!$C39),'Rent Roll'!$AA39),MONTH(DA$3)=MONTH('Rent Roll'!$C39)),1,0),0)</f>
        <v>0</v>
      </c>
      <c r="DB285" s="567">
        <f>IFERROR(IF(AND(NOT(YEAR(DB$3)&lt;=YEAR('Rent Roll'!$C39)+'Rent Roll'!$AB39-1),MOD(YEAR(DB$3),'Rent Roll'!$AA39)=MOD(YEAR('Rent Roll'!$C39),'Rent Roll'!$AA39),MONTH(DB$3)=MONTH('Rent Roll'!$C39)),1,0),0)</f>
        <v>0</v>
      </c>
      <c r="DC285" s="567">
        <f>IFERROR(IF(AND(NOT(YEAR(DC$3)&lt;=YEAR('Rent Roll'!$C39)+'Rent Roll'!$AB39-1),MOD(YEAR(DC$3),'Rent Roll'!$AA39)=MOD(YEAR('Rent Roll'!$C39),'Rent Roll'!$AA39),MONTH(DC$3)=MONTH('Rent Roll'!$C39)),1,0),0)</f>
        <v>0</v>
      </c>
      <c r="DD285" s="567">
        <f>IFERROR(IF(AND(NOT(YEAR(DD$3)&lt;=YEAR('Rent Roll'!$C39)+'Rent Roll'!$AB39-1),MOD(YEAR(DD$3),'Rent Roll'!$AA39)=MOD(YEAR('Rent Roll'!$C39),'Rent Roll'!$AA39),MONTH(DD$3)=MONTH('Rent Roll'!$C39)),1,0),0)</f>
        <v>0</v>
      </c>
      <c r="DE285" s="567">
        <f>IFERROR(IF(AND(NOT(YEAR(DE$3)&lt;=YEAR('Rent Roll'!$C39)+'Rent Roll'!$AB39-1),MOD(YEAR(DE$3),'Rent Roll'!$AA39)=MOD(YEAR('Rent Roll'!$C39),'Rent Roll'!$AA39),MONTH(DE$3)=MONTH('Rent Roll'!$C39)),1,0),0)</f>
        <v>0</v>
      </c>
      <c r="DF285" s="567">
        <f>IFERROR(IF(AND(NOT(YEAR(DF$3)&lt;=YEAR('Rent Roll'!$C39)+'Rent Roll'!$AB39-1),MOD(YEAR(DF$3),'Rent Roll'!$AA39)=MOD(YEAR('Rent Roll'!$C39),'Rent Roll'!$AA39),MONTH(DF$3)=MONTH('Rent Roll'!$C39)),1,0),0)</f>
        <v>0</v>
      </c>
      <c r="DG285" s="567">
        <f>IFERROR(IF(AND(NOT(YEAR(DG$3)&lt;=YEAR('Rent Roll'!$C39)+'Rent Roll'!$AB39-1),MOD(YEAR(DG$3),'Rent Roll'!$AA39)=MOD(YEAR('Rent Roll'!$C39),'Rent Roll'!$AA39),MONTH(DG$3)=MONTH('Rent Roll'!$C39)),1,0),0)</f>
        <v>0</v>
      </c>
      <c r="DH285" s="567">
        <f>IFERROR(IF(AND(NOT(YEAR(DH$3)&lt;=YEAR('Rent Roll'!$C39)+'Rent Roll'!$AB39-1),MOD(YEAR(DH$3),'Rent Roll'!$AA39)=MOD(YEAR('Rent Roll'!$C39),'Rent Roll'!$AA39),MONTH(DH$3)=MONTH('Rent Roll'!$C39)),1,0),0)</f>
        <v>0</v>
      </c>
      <c r="DI285" s="567">
        <f>IFERROR(IF(AND(NOT(YEAR(DI$3)&lt;=YEAR('Rent Roll'!$C39)+'Rent Roll'!$AB39-1),MOD(YEAR(DI$3),'Rent Roll'!$AA39)=MOD(YEAR('Rent Roll'!$C39),'Rent Roll'!$AA39),MONTH(DI$3)=MONTH('Rent Roll'!$C39)),1,0),0)</f>
        <v>0</v>
      </c>
      <c r="DJ285" s="767">
        <f>IFERROR(IF(AND(NOT(YEAR(DJ$3)&lt;=YEAR('Rent Roll'!$C39)+'Rent Roll'!$AB39-1),MOD(YEAR(DJ$3),'Rent Roll'!$AA39)=MOD(YEAR('Rent Roll'!$C39),'Rent Roll'!$AA39),MONTH(DJ$3)=MONTH('Rent Roll'!$C39)),1,0),0)</f>
        <v>0</v>
      </c>
      <c r="DK285" s="768">
        <f>IFERROR(IF(AND(NOT(YEAR(DK$3)&lt;=YEAR('Rent Roll'!$C39)+'Rent Roll'!$AB39-1),MOD(YEAR(DK$3),'Rent Roll'!$AA39)=MOD(YEAR('Rent Roll'!$C39),'Rent Roll'!$AA39),MONTH(DK$3)=MONTH('Rent Roll'!$C39)),1,0),0)</f>
        <v>0</v>
      </c>
      <c r="DL285" s="567">
        <f>IFERROR(IF(AND(NOT(YEAR(DL$3)&lt;=YEAR('Rent Roll'!$C39)+'Rent Roll'!$AB39-1),MOD(YEAR(DL$3),'Rent Roll'!$AA39)=MOD(YEAR('Rent Roll'!$C39),'Rent Roll'!$AA39),MONTH(DL$3)=MONTH('Rent Roll'!$C39)),1,0),0)</f>
        <v>0</v>
      </c>
      <c r="DM285" s="567">
        <f>IFERROR(IF(AND(NOT(YEAR(DM$3)&lt;=YEAR('Rent Roll'!$C39)+'Rent Roll'!$AB39-1),MOD(YEAR(DM$3),'Rent Roll'!$AA39)=MOD(YEAR('Rent Roll'!$C39),'Rent Roll'!$AA39),MONTH(DM$3)=MONTH('Rent Roll'!$C39)),1,0),0)</f>
        <v>0</v>
      </c>
      <c r="DN285" s="567">
        <f>IFERROR(IF(AND(NOT(YEAR(DN$3)&lt;=YEAR('Rent Roll'!$C39)+'Rent Roll'!$AB39-1),MOD(YEAR(DN$3),'Rent Roll'!$AA39)=MOD(YEAR('Rent Roll'!$C39),'Rent Roll'!$AA39),MONTH(DN$3)=MONTH('Rent Roll'!$C39)),1,0),0)</f>
        <v>0</v>
      </c>
      <c r="DO285" s="567">
        <f>IFERROR(IF(AND(NOT(YEAR(DO$3)&lt;=YEAR('Rent Roll'!$C39)+'Rent Roll'!$AB39-1),MOD(YEAR(DO$3),'Rent Roll'!$AA39)=MOD(YEAR('Rent Roll'!$C39),'Rent Roll'!$AA39),MONTH(DO$3)=MONTH('Rent Roll'!$C39)),1,0),0)</f>
        <v>0</v>
      </c>
      <c r="DP285" s="567">
        <f>IFERROR(IF(AND(NOT(YEAR(DP$3)&lt;=YEAR('Rent Roll'!$C39)+'Rent Roll'!$AB39-1),MOD(YEAR(DP$3),'Rent Roll'!$AA39)=MOD(YEAR('Rent Roll'!$C39),'Rent Roll'!$AA39),MONTH(DP$3)=MONTH('Rent Roll'!$C39)),1,0),0)</f>
        <v>0</v>
      </c>
      <c r="DQ285" s="567">
        <f>IFERROR(IF(AND(NOT(YEAR(DQ$3)&lt;=YEAR('Rent Roll'!$C39)+'Rent Roll'!$AB39-1),MOD(YEAR(DQ$3),'Rent Roll'!$AA39)=MOD(YEAR('Rent Roll'!$C39),'Rent Roll'!$AA39),MONTH(DQ$3)=MONTH('Rent Roll'!$C39)),1,0),0)</f>
        <v>0</v>
      </c>
      <c r="DR285" s="567">
        <f>IFERROR(IF(AND(NOT(YEAR(DR$3)&lt;=YEAR('Rent Roll'!$C39)+'Rent Roll'!$AB39-1),MOD(YEAR(DR$3),'Rent Roll'!$AA39)=MOD(YEAR('Rent Roll'!$C39),'Rent Roll'!$AA39),MONTH(DR$3)=MONTH('Rent Roll'!$C39)),1,0),0)</f>
        <v>0</v>
      </c>
      <c r="DS285" s="567">
        <f>IFERROR(IF(AND(NOT(YEAR(DS$3)&lt;=YEAR('Rent Roll'!$C39)+'Rent Roll'!$AB39-1),MOD(YEAR(DS$3),'Rent Roll'!$AA39)=MOD(YEAR('Rent Roll'!$C39),'Rent Roll'!$AA39),MONTH(DS$3)=MONTH('Rent Roll'!$C39)),1,0),0)</f>
        <v>0</v>
      </c>
      <c r="DT285" s="567">
        <f>IFERROR(IF(AND(NOT(YEAR(DT$3)&lt;=YEAR('Rent Roll'!$C39)+'Rent Roll'!$AB39-1),MOD(YEAR(DT$3),'Rent Roll'!$AA39)=MOD(YEAR('Rent Roll'!$C39),'Rent Roll'!$AA39),MONTH(DT$3)=MONTH('Rent Roll'!$C39)),1,0),0)</f>
        <v>0</v>
      </c>
      <c r="DU285" s="567">
        <f>IFERROR(IF(AND(NOT(YEAR(DU$3)&lt;=YEAR('Rent Roll'!$C39)+'Rent Roll'!$AB39-1),MOD(YEAR(DU$3),'Rent Roll'!$AA39)=MOD(YEAR('Rent Roll'!$C39),'Rent Roll'!$AA39),MONTH(DU$3)=MONTH('Rent Roll'!$C39)),1,0),0)</f>
        <v>0</v>
      </c>
      <c r="DV285" s="567">
        <f>IFERROR(IF(AND(NOT(YEAR(DV$3)&lt;=YEAR('Rent Roll'!$C39)+'Rent Roll'!$AB39-1),MOD(YEAR(DV$3),'Rent Roll'!$AA39)=MOD(YEAR('Rent Roll'!$C39),'Rent Roll'!$AA39),MONTH(DV$3)=MONTH('Rent Roll'!$C39)),1,0),0)</f>
        <v>0</v>
      </c>
    </row>
    <row r="286" spans="1:126" s="568" customFormat="1" ht="12" customHeight="1" outlineLevel="1" x14ac:dyDescent="0.4">
      <c r="A286" s="732"/>
      <c r="B286" s="564">
        <f>'Rent Roll'!$B40</f>
        <v>0</v>
      </c>
      <c r="C286" s="566"/>
      <c r="D286" s="566"/>
      <c r="E286" s="566"/>
      <c r="F286" s="778">
        <f>IFERROR(IF(AND(NOT(YEAR(F$3)&lt;=YEAR('Rent Roll'!$C40)+'Rent Roll'!$AB40-1),MOD(YEAR(F$3),'Rent Roll'!$AA40)=MOD(YEAR('Rent Roll'!$C40),'Rent Roll'!$AA40),MONTH(F$3)=MONTH('Rent Roll'!$C40)),1,0),0)</f>
        <v>0</v>
      </c>
      <c r="G286" s="768">
        <f>IFERROR(IF(AND(NOT(YEAR(G$3)&lt;=YEAR('Rent Roll'!$C40)+'Rent Roll'!$AB40-1),MOD(YEAR(G$3),'Rent Roll'!$AA40)=MOD(YEAR('Rent Roll'!$C40),'Rent Roll'!$AA40),MONTH(G$3)=MONTH('Rent Roll'!$C40)),1,0),0)</f>
        <v>0</v>
      </c>
      <c r="H286" s="567">
        <f>IFERROR(IF(AND(NOT(YEAR(H$3)&lt;=YEAR('Rent Roll'!$C40)+'Rent Roll'!$AB40-1),MOD(YEAR(H$3),'Rent Roll'!$AA40)=MOD(YEAR('Rent Roll'!$C40),'Rent Roll'!$AA40),MONTH(H$3)=MONTH('Rent Roll'!$C40)),1,0),0)</f>
        <v>0</v>
      </c>
      <c r="I286" s="567">
        <f>IFERROR(IF(AND(NOT(YEAR(I$3)&lt;=YEAR('Rent Roll'!$C40)+'Rent Roll'!$AB40-1),MOD(YEAR(I$3),'Rent Roll'!$AA40)=MOD(YEAR('Rent Roll'!$C40),'Rent Roll'!$AA40),MONTH(I$3)=MONTH('Rent Roll'!$C40)),1,0),0)</f>
        <v>0</v>
      </c>
      <c r="J286" s="567">
        <f>IFERROR(IF(AND(NOT(YEAR(J$3)&lt;=YEAR('Rent Roll'!$C40)+'Rent Roll'!$AB40-1),MOD(YEAR(J$3),'Rent Roll'!$AA40)=MOD(YEAR('Rent Roll'!$C40),'Rent Roll'!$AA40),MONTH(J$3)=MONTH('Rent Roll'!$C40)),1,0),0)</f>
        <v>0</v>
      </c>
      <c r="K286" s="567">
        <f>IFERROR(IF(AND(NOT(YEAR(K$3)&lt;=YEAR('Rent Roll'!$C40)+'Rent Roll'!$AB40-1),MOD(YEAR(K$3),'Rent Roll'!$AA40)=MOD(YEAR('Rent Roll'!$C40),'Rent Roll'!$AA40),MONTH(K$3)=MONTH('Rent Roll'!$C40)),1,0),0)</f>
        <v>0</v>
      </c>
      <c r="L286" s="567">
        <f>IFERROR(IF(AND(NOT(YEAR(L$3)&lt;=YEAR('Rent Roll'!$C40)+'Rent Roll'!$AB40-1),MOD(YEAR(L$3),'Rent Roll'!$AA40)=MOD(YEAR('Rent Roll'!$C40),'Rent Roll'!$AA40),MONTH(L$3)=MONTH('Rent Roll'!$C40)),1,0),0)</f>
        <v>0</v>
      </c>
      <c r="M286" s="567">
        <f>IFERROR(IF(AND(NOT(YEAR(M$3)&lt;=YEAR('Rent Roll'!$C40)+'Rent Roll'!$AB40-1),MOD(YEAR(M$3),'Rent Roll'!$AA40)=MOD(YEAR('Rent Roll'!$C40),'Rent Roll'!$AA40),MONTH(M$3)=MONTH('Rent Roll'!$C40)),1,0),0)</f>
        <v>0</v>
      </c>
      <c r="N286" s="567">
        <f>IFERROR(IF(AND(NOT(YEAR(N$3)&lt;=YEAR('Rent Roll'!$C40)+'Rent Roll'!$AB40-1),MOD(YEAR(N$3),'Rent Roll'!$AA40)=MOD(YEAR('Rent Roll'!$C40),'Rent Roll'!$AA40),MONTH(N$3)=MONTH('Rent Roll'!$C40)),1,0),0)</f>
        <v>0</v>
      </c>
      <c r="O286" s="567">
        <f>IFERROR(IF(AND(NOT(YEAR(O$3)&lt;=YEAR('Rent Roll'!$C40)+'Rent Roll'!$AB40-1),MOD(YEAR(O$3),'Rent Roll'!$AA40)=MOD(YEAR('Rent Roll'!$C40),'Rent Roll'!$AA40),MONTH(O$3)=MONTH('Rent Roll'!$C40)),1,0),0)</f>
        <v>0</v>
      </c>
      <c r="P286" s="567">
        <f>IFERROR(IF(AND(NOT(YEAR(P$3)&lt;=YEAR('Rent Roll'!$C40)+'Rent Roll'!$AB40-1),MOD(YEAR(P$3),'Rent Roll'!$AA40)=MOD(YEAR('Rent Roll'!$C40),'Rent Roll'!$AA40),MONTH(P$3)=MONTH('Rent Roll'!$C40)),1,0),0)</f>
        <v>0</v>
      </c>
      <c r="Q286" s="567">
        <f>IFERROR(IF(AND(NOT(YEAR(Q$3)&lt;=YEAR('Rent Roll'!$C40)+'Rent Roll'!$AB40-1),MOD(YEAR(Q$3),'Rent Roll'!$AA40)=MOD(YEAR('Rent Roll'!$C40),'Rent Roll'!$AA40),MONTH(Q$3)=MONTH('Rent Roll'!$C40)),1,0),0)</f>
        <v>0</v>
      </c>
      <c r="R286" s="767">
        <f>IFERROR(IF(AND(NOT(YEAR(R$3)&lt;=YEAR('Rent Roll'!$C40)+'Rent Roll'!$AB40-1),MOD(YEAR(R$3),'Rent Roll'!$AA40)=MOD(YEAR('Rent Roll'!$C40),'Rent Roll'!$AA40),MONTH(R$3)=MONTH('Rent Roll'!$C40)),1,0),0)</f>
        <v>0</v>
      </c>
      <c r="S286" s="768">
        <f>IFERROR(IF(AND(NOT(YEAR(S$3)&lt;=YEAR('Rent Roll'!$C40)+'Rent Roll'!$AB40-1),MOD(YEAR(S$3),'Rent Roll'!$AA40)=MOD(YEAR('Rent Roll'!$C40),'Rent Roll'!$AA40),MONTH(S$3)=MONTH('Rent Roll'!$C40)),1,0),0)</f>
        <v>0</v>
      </c>
      <c r="T286" s="567">
        <f>IFERROR(IF(AND(NOT(YEAR(T$3)&lt;=YEAR('Rent Roll'!$C40)+'Rent Roll'!$AB40-1),MOD(YEAR(T$3),'Rent Roll'!$AA40)=MOD(YEAR('Rent Roll'!$C40),'Rent Roll'!$AA40),MONTH(T$3)=MONTH('Rent Roll'!$C40)),1,0),0)</f>
        <v>0</v>
      </c>
      <c r="U286" s="567">
        <f>IFERROR(IF(AND(NOT(YEAR(U$3)&lt;=YEAR('Rent Roll'!$C40)+'Rent Roll'!$AB40-1),MOD(YEAR(U$3),'Rent Roll'!$AA40)=MOD(YEAR('Rent Roll'!$C40),'Rent Roll'!$AA40),MONTH(U$3)=MONTH('Rent Roll'!$C40)),1,0),0)</f>
        <v>0</v>
      </c>
      <c r="V286" s="567">
        <f>IFERROR(IF(AND(NOT(YEAR(V$3)&lt;=YEAR('Rent Roll'!$C40)+'Rent Roll'!$AB40-1),MOD(YEAR(V$3),'Rent Roll'!$AA40)=MOD(YEAR('Rent Roll'!$C40),'Rent Roll'!$AA40),MONTH(V$3)=MONTH('Rent Roll'!$C40)),1,0),0)</f>
        <v>0</v>
      </c>
      <c r="W286" s="567">
        <f>IFERROR(IF(AND(NOT(YEAR(W$3)&lt;=YEAR('Rent Roll'!$C40)+'Rent Roll'!$AB40-1),MOD(YEAR(W$3),'Rent Roll'!$AA40)=MOD(YEAR('Rent Roll'!$C40),'Rent Roll'!$AA40),MONTH(W$3)=MONTH('Rent Roll'!$C40)),1,0),0)</f>
        <v>0</v>
      </c>
      <c r="X286" s="567">
        <f>IFERROR(IF(AND(NOT(YEAR(X$3)&lt;=YEAR('Rent Roll'!$C40)+'Rent Roll'!$AB40-1),MOD(YEAR(X$3),'Rent Roll'!$AA40)=MOD(YEAR('Rent Roll'!$C40),'Rent Roll'!$AA40),MONTH(X$3)=MONTH('Rent Roll'!$C40)),1,0),0)</f>
        <v>0</v>
      </c>
      <c r="Y286" s="567">
        <f>IFERROR(IF(AND(NOT(YEAR(Y$3)&lt;=YEAR('Rent Roll'!$C40)+'Rent Roll'!$AB40-1),MOD(YEAR(Y$3),'Rent Roll'!$AA40)=MOD(YEAR('Rent Roll'!$C40),'Rent Roll'!$AA40),MONTH(Y$3)=MONTH('Rent Roll'!$C40)),1,0),0)</f>
        <v>0</v>
      </c>
      <c r="Z286" s="567">
        <f>IFERROR(IF(AND(NOT(YEAR(Z$3)&lt;=YEAR('Rent Roll'!$C40)+'Rent Roll'!$AB40-1),MOD(YEAR(Z$3),'Rent Roll'!$AA40)=MOD(YEAR('Rent Roll'!$C40),'Rent Roll'!$AA40),MONTH(Z$3)=MONTH('Rent Roll'!$C40)),1,0),0)</f>
        <v>0</v>
      </c>
      <c r="AA286" s="567">
        <f>IFERROR(IF(AND(NOT(YEAR(AA$3)&lt;=YEAR('Rent Roll'!$C40)+'Rent Roll'!$AB40-1),MOD(YEAR(AA$3),'Rent Roll'!$AA40)=MOD(YEAR('Rent Roll'!$C40),'Rent Roll'!$AA40),MONTH(AA$3)=MONTH('Rent Roll'!$C40)),1,0),0)</f>
        <v>0</v>
      </c>
      <c r="AB286" s="567">
        <f>IFERROR(IF(AND(NOT(YEAR(AB$3)&lt;=YEAR('Rent Roll'!$C40)+'Rent Roll'!$AB40-1),MOD(YEAR(AB$3),'Rent Roll'!$AA40)=MOD(YEAR('Rent Roll'!$C40),'Rent Roll'!$AA40),MONTH(AB$3)=MONTH('Rent Roll'!$C40)),1,0),0)</f>
        <v>0</v>
      </c>
      <c r="AC286" s="567">
        <f>IFERROR(IF(AND(NOT(YEAR(AC$3)&lt;=YEAR('Rent Roll'!$C40)+'Rent Roll'!$AB40-1),MOD(YEAR(AC$3),'Rent Roll'!$AA40)=MOD(YEAR('Rent Roll'!$C40),'Rent Roll'!$AA40),MONTH(AC$3)=MONTH('Rent Roll'!$C40)),1,0),0)</f>
        <v>0</v>
      </c>
      <c r="AD286" s="767">
        <f>IFERROR(IF(AND(NOT(YEAR(AD$3)&lt;=YEAR('Rent Roll'!$C40)+'Rent Roll'!$AB40-1),MOD(YEAR(AD$3),'Rent Roll'!$AA40)=MOD(YEAR('Rent Roll'!$C40),'Rent Roll'!$AA40),MONTH(AD$3)=MONTH('Rent Roll'!$C40)),1,0),0)</f>
        <v>0</v>
      </c>
      <c r="AE286" s="768">
        <f>IFERROR(IF(AND(NOT(YEAR(AE$3)&lt;=YEAR('Rent Roll'!$C40)+'Rent Roll'!$AB40-1),MOD(YEAR(AE$3),'Rent Roll'!$AA40)=MOD(YEAR('Rent Roll'!$C40),'Rent Roll'!$AA40),MONTH(AE$3)=MONTH('Rent Roll'!$C40)),1,0),0)</f>
        <v>0</v>
      </c>
      <c r="AF286" s="567">
        <f>IFERROR(IF(AND(NOT(YEAR(AF$3)&lt;=YEAR('Rent Roll'!$C40)+'Rent Roll'!$AB40-1),MOD(YEAR(AF$3),'Rent Roll'!$AA40)=MOD(YEAR('Rent Roll'!$C40),'Rent Roll'!$AA40),MONTH(AF$3)=MONTH('Rent Roll'!$C40)),1,0),0)</f>
        <v>0</v>
      </c>
      <c r="AG286" s="567">
        <f>IFERROR(IF(AND(NOT(YEAR(AG$3)&lt;=YEAR('Rent Roll'!$C40)+'Rent Roll'!$AB40-1),MOD(YEAR(AG$3),'Rent Roll'!$AA40)=MOD(YEAR('Rent Roll'!$C40),'Rent Roll'!$AA40),MONTH(AG$3)=MONTH('Rent Roll'!$C40)),1,0),0)</f>
        <v>0</v>
      </c>
      <c r="AH286" s="567">
        <f>IFERROR(IF(AND(NOT(YEAR(AH$3)&lt;=YEAR('Rent Roll'!$C40)+'Rent Roll'!$AB40-1),MOD(YEAR(AH$3),'Rent Roll'!$AA40)=MOD(YEAR('Rent Roll'!$C40),'Rent Roll'!$AA40),MONTH(AH$3)=MONTH('Rent Roll'!$C40)),1,0),0)</f>
        <v>0</v>
      </c>
      <c r="AI286" s="567">
        <f>IFERROR(IF(AND(NOT(YEAR(AI$3)&lt;=YEAR('Rent Roll'!$C40)+'Rent Roll'!$AB40-1),MOD(YEAR(AI$3),'Rent Roll'!$AA40)=MOD(YEAR('Rent Roll'!$C40),'Rent Roll'!$AA40),MONTH(AI$3)=MONTH('Rent Roll'!$C40)),1,0),0)</f>
        <v>0</v>
      </c>
      <c r="AJ286" s="567">
        <f>IFERROR(IF(AND(NOT(YEAR(AJ$3)&lt;=YEAR('Rent Roll'!$C40)+'Rent Roll'!$AB40-1),MOD(YEAR(AJ$3),'Rent Roll'!$AA40)=MOD(YEAR('Rent Roll'!$C40),'Rent Roll'!$AA40),MONTH(AJ$3)=MONTH('Rent Roll'!$C40)),1,0),0)</f>
        <v>0</v>
      </c>
      <c r="AK286" s="567">
        <f>IFERROR(IF(AND(NOT(YEAR(AK$3)&lt;=YEAR('Rent Roll'!$C40)+'Rent Roll'!$AB40-1),MOD(YEAR(AK$3),'Rent Roll'!$AA40)=MOD(YEAR('Rent Roll'!$C40),'Rent Roll'!$AA40),MONTH(AK$3)=MONTH('Rent Roll'!$C40)),1,0),0)</f>
        <v>0</v>
      </c>
      <c r="AL286" s="567">
        <f>IFERROR(IF(AND(NOT(YEAR(AL$3)&lt;=YEAR('Rent Roll'!$C40)+'Rent Roll'!$AB40-1),MOD(YEAR(AL$3),'Rent Roll'!$AA40)=MOD(YEAR('Rent Roll'!$C40),'Rent Roll'!$AA40),MONTH(AL$3)=MONTH('Rent Roll'!$C40)),1,0),0)</f>
        <v>0</v>
      </c>
      <c r="AM286" s="567">
        <f>IFERROR(IF(AND(NOT(YEAR(AM$3)&lt;=YEAR('Rent Roll'!$C40)+'Rent Roll'!$AB40-1),MOD(YEAR(AM$3),'Rent Roll'!$AA40)=MOD(YEAR('Rent Roll'!$C40),'Rent Roll'!$AA40),MONTH(AM$3)=MONTH('Rent Roll'!$C40)),1,0),0)</f>
        <v>0</v>
      </c>
      <c r="AN286" s="567">
        <f>IFERROR(IF(AND(NOT(YEAR(AN$3)&lt;=YEAR('Rent Roll'!$C40)+'Rent Roll'!$AB40-1),MOD(YEAR(AN$3),'Rent Roll'!$AA40)=MOD(YEAR('Rent Roll'!$C40),'Rent Roll'!$AA40),MONTH(AN$3)=MONTH('Rent Roll'!$C40)),1,0),0)</f>
        <v>0</v>
      </c>
      <c r="AO286" s="567">
        <f>IFERROR(IF(AND(NOT(YEAR(AO$3)&lt;=YEAR('Rent Roll'!$C40)+'Rent Roll'!$AB40-1),MOD(YEAR(AO$3),'Rent Roll'!$AA40)=MOD(YEAR('Rent Roll'!$C40),'Rent Roll'!$AA40),MONTH(AO$3)=MONTH('Rent Roll'!$C40)),1,0),0)</f>
        <v>0</v>
      </c>
      <c r="AP286" s="767">
        <f>IFERROR(IF(AND(NOT(YEAR(AP$3)&lt;=YEAR('Rent Roll'!$C40)+'Rent Roll'!$AB40-1),MOD(YEAR(AP$3),'Rent Roll'!$AA40)=MOD(YEAR('Rent Roll'!$C40),'Rent Roll'!$AA40),MONTH(AP$3)=MONTH('Rent Roll'!$C40)),1,0),0)</f>
        <v>0</v>
      </c>
      <c r="AQ286" s="768">
        <f>IFERROR(IF(AND(NOT(YEAR(AQ$3)&lt;=YEAR('Rent Roll'!$C40)+'Rent Roll'!$AB40-1),MOD(YEAR(AQ$3),'Rent Roll'!$AA40)=MOD(YEAR('Rent Roll'!$C40),'Rent Roll'!$AA40),MONTH(AQ$3)=MONTH('Rent Roll'!$C40)),1,0),0)</f>
        <v>0</v>
      </c>
      <c r="AR286" s="567">
        <f>IFERROR(IF(AND(NOT(YEAR(AR$3)&lt;=YEAR('Rent Roll'!$C40)+'Rent Roll'!$AB40-1),MOD(YEAR(AR$3),'Rent Roll'!$AA40)=MOD(YEAR('Rent Roll'!$C40),'Rent Roll'!$AA40),MONTH(AR$3)=MONTH('Rent Roll'!$C40)),1,0),0)</f>
        <v>0</v>
      </c>
      <c r="AS286" s="567">
        <f>IFERROR(IF(AND(NOT(YEAR(AS$3)&lt;=YEAR('Rent Roll'!$C40)+'Rent Roll'!$AB40-1),MOD(YEAR(AS$3),'Rent Roll'!$AA40)=MOD(YEAR('Rent Roll'!$C40),'Rent Roll'!$AA40),MONTH(AS$3)=MONTH('Rent Roll'!$C40)),1,0),0)</f>
        <v>0</v>
      </c>
      <c r="AT286" s="567">
        <f>IFERROR(IF(AND(NOT(YEAR(AT$3)&lt;=YEAR('Rent Roll'!$C40)+'Rent Roll'!$AB40-1),MOD(YEAR(AT$3),'Rent Roll'!$AA40)=MOD(YEAR('Rent Roll'!$C40),'Rent Roll'!$AA40),MONTH(AT$3)=MONTH('Rent Roll'!$C40)),1,0),0)</f>
        <v>0</v>
      </c>
      <c r="AU286" s="567">
        <f>IFERROR(IF(AND(NOT(YEAR(AU$3)&lt;=YEAR('Rent Roll'!$C40)+'Rent Roll'!$AB40-1),MOD(YEAR(AU$3),'Rent Roll'!$AA40)=MOD(YEAR('Rent Roll'!$C40),'Rent Roll'!$AA40),MONTH(AU$3)=MONTH('Rent Roll'!$C40)),1,0),0)</f>
        <v>0</v>
      </c>
      <c r="AV286" s="567">
        <f>IFERROR(IF(AND(NOT(YEAR(AV$3)&lt;=YEAR('Rent Roll'!$C40)+'Rent Roll'!$AB40-1),MOD(YEAR(AV$3),'Rent Roll'!$AA40)=MOD(YEAR('Rent Roll'!$C40),'Rent Roll'!$AA40),MONTH(AV$3)=MONTH('Rent Roll'!$C40)),1,0),0)</f>
        <v>0</v>
      </c>
      <c r="AW286" s="567">
        <f>IFERROR(IF(AND(NOT(YEAR(AW$3)&lt;=YEAR('Rent Roll'!$C40)+'Rent Roll'!$AB40-1),MOD(YEAR(AW$3),'Rent Roll'!$AA40)=MOD(YEAR('Rent Roll'!$C40),'Rent Roll'!$AA40),MONTH(AW$3)=MONTH('Rent Roll'!$C40)),1,0),0)</f>
        <v>0</v>
      </c>
      <c r="AX286" s="567">
        <f>IFERROR(IF(AND(NOT(YEAR(AX$3)&lt;=YEAR('Rent Roll'!$C40)+'Rent Roll'!$AB40-1),MOD(YEAR(AX$3),'Rent Roll'!$AA40)=MOD(YEAR('Rent Roll'!$C40),'Rent Roll'!$AA40),MONTH(AX$3)=MONTH('Rent Roll'!$C40)),1,0),0)</f>
        <v>0</v>
      </c>
      <c r="AY286" s="567">
        <f>IFERROR(IF(AND(NOT(YEAR(AY$3)&lt;=YEAR('Rent Roll'!$C40)+'Rent Roll'!$AB40-1),MOD(YEAR(AY$3),'Rent Roll'!$AA40)=MOD(YEAR('Rent Roll'!$C40),'Rent Roll'!$AA40),MONTH(AY$3)=MONTH('Rent Roll'!$C40)),1,0),0)</f>
        <v>0</v>
      </c>
      <c r="AZ286" s="567">
        <f>IFERROR(IF(AND(NOT(YEAR(AZ$3)&lt;=YEAR('Rent Roll'!$C40)+'Rent Roll'!$AB40-1),MOD(YEAR(AZ$3),'Rent Roll'!$AA40)=MOD(YEAR('Rent Roll'!$C40),'Rent Roll'!$AA40),MONTH(AZ$3)=MONTH('Rent Roll'!$C40)),1,0),0)</f>
        <v>0</v>
      </c>
      <c r="BA286" s="567">
        <f>IFERROR(IF(AND(NOT(YEAR(BA$3)&lt;=YEAR('Rent Roll'!$C40)+'Rent Roll'!$AB40-1),MOD(YEAR(BA$3),'Rent Roll'!$AA40)=MOD(YEAR('Rent Roll'!$C40),'Rent Roll'!$AA40),MONTH(BA$3)=MONTH('Rent Roll'!$C40)),1,0),0)</f>
        <v>0</v>
      </c>
      <c r="BB286" s="767">
        <f>IFERROR(IF(AND(NOT(YEAR(BB$3)&lt;=YEAR('Rent Roll'!$C40)+'Rent Roll'!$AB40-1),MOD(YEAR(BB$3),'Rent Roll'!$AA40)=MOD(YEAR('Rent Roll'!$C40),'Rent Roll'!$AA40),MONTH(BB$3)=MONTH('Rent Roll'!$C40)),1,0),0)</f>
        <v>0</v>
      </c>
      <c r="BC286" s="768">
        <f>IFERROR(IF(AND(NOT(YEAR(BC$3)&lt;=YEAR('Rent Roll'!$C40)+'Rent Roll'!$AB40-1),MOD(YEAR(BC$3),'Rent Roll'!$AA40)=MOD(YEAR('Rent Roll'!$C40),'Rent Roll'!$AA40),MONTH(BC$3)=MONTH('Rent Roll'!$C40)),1,0),0)</f>
        <v>0</v>
      </c>
      <c r="BD286" s="567">
        <f>IFERROR(IF(AND(NOT(YEAR(BD$3)&lt;=YEAR('Rent Roll'!$C40)+'Rent Roll'!$AB40-1),MOD(YEAR(BD$3),'Rent Roll'!$AA40)=MOD(YEAR('Rent Roll'!$C40),'Rent Roll'!$AA40),MONTH(BD$3)=MONTH('Rent Roll'!$C40)),1,0),0)</f>
        <v>0</v>
      </c>
      <c r="BE286" s="567">
        <f>IFERROR(IF(AND(NOT(YEAR(BE$3)&lt;=YEAR('Rent Roll'!$C40)+'Rent Roll'!$AB40-1),MOD(YEAR(BE$3),'Rent Roll'!$AA40)=MOD(YEAR('Rent Roll'!$C40),'Rent Roll'!$AA40),MONTH(BE$3)=MONTH('Rent Roll'!$C40)),1,0),0)</f>
        <v>0</v>
      </c>
      <c r="BF286" s="567">
        <f>IFERROR(IF(AND(NOT(YEAR(BF$3)&lt;=YEAR('Rent Roll'!$C40)+'Rent Roll'!$AB40-1),MOD(YEAR(BF$3),'Rent Roll'!$AA40)=MOD(YEAR('Rent Roll'!$C40),'Rent Roll'!$AA40),MONTH(BF$3)=MONTH('Rent Roll'!$C40)),1,0),0)</f>
        <v>0</v>
      </c>
      <c r="BG286" s="567">
        <f>IFERROR(IF(AND(NOT(YEAR(BG$3)&lt;=YEAR('Rent Roll'!$C40)+'Rent Roll'!$AB40-1),MOD(YEAR(BG$3),'Rent Roll'!$AA40)=MOD(YEAR('Rent Roll'!$C40),'Rent Roll'!$AA40),MONTH(BG$3)=MONTH('Rent Roll'!$C40)),1,0),0)</f>
        <v>0</v>
      </c>
      <c r="BH286" s="567">
        <f>IFERROR(IF(AND(NOT(YEAR(BH$3)&lt;=YEAR('Rent Roll'!$C40)+'Rent Roll'!$AB40-1),MOD(YEAR(BH$3),'Rent Roll'!$AA40)=MOD(YEAR('Rent Roll'!$C40),'Rent Roll'!$AA40),MONTH(BH$3)=MONTH('Rent Roll'!$C40)),1,0),0)</f>
        <v>0</v>
      </c>
      <c r="BI286" s="567">
        <f>IFERROR(IF(AND(NOT(YEAR(BI$3)&lt;=YEAR('Rent Roll'!$C40)+'Rent Roll'!$AB40-1),MOD(YEAR(BI$3),'Rent Roll'!$AA40)=MOD(YEAR('Rent Roll'!$C40),'Rent Roll'!$AA40),MONTH(BI$3)=MONTH('Rent Roll'!$C40)),1,0),0)</f>
        <v>0</v>
      </c>
      <c r="BJ286" s="567">
        <f>IFERROR(IF(AND(NOT(YEAR(BJ$3)&lt;=YEAR('Rent Roll'!$C40)+'Rent Roll'!$AB40-1),MOD(YEAR(BJ$3),'Rent Roll'!$AA40)=MOD(YEAR('Rent Roll'!$C40),'Rent Roll'!$AA40),MONTH(BJ$3)=MONTH('Rent Roll'!$C40)),1,0),0)</f>
        <v>0</v>
      </c>
      <c r="BK286" s="567">
        <f>IFERROR(IF(AND(NOT(YEAR(BK$3)&lt;=YEAR('Rent Roll'!$C40)+'Rent Roll'!$AB40-1),MOD(YEAR(BK$3),'Rent Roll'!$AA40)=MOD(YEAR('Rent Roll'!$C40),'Rent Roll'!$AA40),MONTH(BK$3)=MONTH('Rent Roll'!$C40)),1,0),0)</f>
        <v>0</v>
      </c>
      <c r="BL286" s="567">
        <f>IFERROR(IF(AND(NOT(YEAR(BL$3)&lt;=YEAR('Rent Roll'!$C40)+'Rent Roll'!$AB40-1),MOD(YEAR(BL$3),'Rent Roll'!$AA40)=MOD(YEAR('Rent Roll'!$C40),'Rent Roll'!$AA40),MONTH(BL$3)=MONTH('Rent Roll'!$C40)),1,0),0)</f>
        <v>0</v>
      </c>
      <c r="BM286" s="567">
        <f>IFERROR(IF(AND(NOT(YEAR(BM$3)&lt;=YEAR('Rent Roll'!$C40)+'Rent Roll'!$AB40-1),MOD(YEAR(BM$3),'Rent Roll'!$AA40)=MOD(YEAR('Rent Roll'!$C40),'Rent Roll'!$AA40),MONTH(BM$3)=MONTH('Rent Roll'!$C40)),1,0),0)</f>
        <v>0</v>
      </c>
      <c r="BN286" s="767">
        <f>IFERROR(IF(AND(NOT(YEAR(BN$3)&lt;=YEAR('Rent Roll'!$C40)+'Rent Roll'!$AB40-1),MOD(YEAR(BN$3),'Rent Roll'!$AA40)=MOD(YEAR('Rent Roll'!$C40),'Rent Roll'!$AA40),MONTH(BN$3)=MONTH('Rent Roll'!$C40)),1,0),0)</f>
        <v>0</v>
      </c>
      <c r="BO286" s="768">
        <f>IFERROR(IF(AND(NOT(YEAR(BO$3)&lt;=YEAR('Rent Roll'!$C40)+'Rent Roll'!$AB40-1),MOD(YEAR(BO$3),'Rent Roll'!$AA40)=MOD(YEAR('Rent Roll'!$C40),'Rent Roll'!$AA40),MONTH(BO$3)=MONTH('Rent Roll'!$C40)),1,0),0)</f>
        <v>0</v>
      </c>
      <c r="BP286" s="567">
        <f>IFERROR(IF(AND(NOT(YEAR(BP$3)&lt;=YEAR('Rent Roll'!$C40)+'Rent Roll'!$AB40-1),MOD(YEAR(BP$3),'Rent Roll'!$AA40)=MOD(YEAR('Rent Roll'!$C40),'Rent Roll'!$AA40),MONTH(BP$3)=MONTH('Rent Roll'!$C40)),1,0),0)</f>
        <v>0</v>
      </c>
      <c r="BQ286" s="567">
        <f>IFERROR(IF(AND(NOT(YEAR(BQ$3)&lt;=YEAR('Rent Roll'!$C40)+'Rent Roll'!$AB40-1),MOD(YEAR(BQ$3),'Rent Roll'!$AA40)=MOD(YEAR('Rent Roll'!$C40),'Rent Roll'!$AA40),MONTH(BQ$3)=MONTH('Rent Roll'!$C40)),1,0),0)</f>
        <v>0</v>
      </c>
      <c r="BR286" s="567">
        <f>IFERROR(IF(AND(NOT(YEAR(BR$3)&lt;=YEAR('Rent Roll'!$C40)+'Rent Roll'!$AB40-1),MOD(YEAR(BR$3),'Rent Roll'!$AA40)=MOD(YEAR('Rent Roll'!$C40),'Rent Roll'!$AA40),MONTH(BR$3)=MONTH('Rent Roll'!$C40)),1,0),0)</f>
        <v>0</v>
      </c>
      <c r="BS286" s="567">
        <f>IFERROR(IF(AND(NOT(YEAR(BS$3)&lt;=YEAR('Rent Roll'!$C40)+'Rent Roll'!$AB40-1),MOD(YEAR(BS$3),'Rent Roll'!$AA40)=MOD(YEAR('Rent Roll'!$C40),'Rent Roll'!$AA40),MONTH(BS$3)=MONTH('Rent Roll'!$C40)),1,0),0)</f>
        <v>0</v>
      </c>
      <c r="BT286" s="567">
        <f>IFERROR(IF(AND(NOT(YEAR(BT$3)&lt;=YEAR('Rent Roll'!$C40)+'Rent Roll'!$AB40-1),MOD(YEAR(BT$3),'Rent Roll'!$AA40)=MOD(YEAR('Rent Roll'!$C40),'Rent Roll'!$AA40),MONTH(BT$3)=MONTH('Rent Roll'!$C40)),1,0),0)</f>
        <v>0</v>
      </c>
      <c r="BU286" s="567">
        <f>IFERROR(IF(AND(NOT(YEAR(BU$3)&lt;=YEAR('Rent Roll'!$C40)+'Rent Roll'!$AB40-1),MOD(YEAR(BU$3),'Rent Roll'!$AA40)=MOD(YEAR('Rent Roll'!$C40),'Rent Roll'!$AA40),MONTH(BU$3)=MONTH('Rent Roll'!$C40)),1,0),0)</f>
        <v>0</v>
      </c>
      <c r="BV286" s="567">
        <f>IFERROR(IF(AND(NOT(YEAR(BV$3)&lt;=YEAR('Rent Roll'!$C40)+'Rent Roll'!$AB40-1),MOD(YEAR(BV$3),'Rent Roll'!$AA40)=MOD(YEAR('Rent Roll'!$C40),'Rent Roll'!$AA40),MONTH(BV$3)=MONTH('Rent Roll'!$C40)),1,0),0)</f>
        <v>0</v>
      </c>
      <c r="BW286" s="567">
        <f>IFERROR(IF(AND(NOT(YEAR(BW$3)&lt;=YEAR('Rent Roll'!$C40)+'Rent Roll'!$AB40-1),MOD(YEAR(BW$3),'Rent Roll'!$AA40)=MOD(YEAR('Rent Roll'!$C40),'Rent Roll'!$AA40),MONTH(BW$3)=MONTH('Rent Roll'!$C40)),1,0),0)</f>
        <v>0</v>
      </c>
      <c r="BX286" s="567">
        <f>IFERROR(IF(AND(NOT(YEAR(BX$3)&lt;=YEAR('Rent Roll'!$C40)+'Rent Roll'!$AB40-1),MOD(YEAR(BX$3),'Rent Roll'!$AA40)=MOD(YEAR('Rent Roll'!$C40),'Rent Roll'!$AA40),MONTH(BX$3)=MONTH('Rent Roll'!$C40)),1,0),0)</f>
        <v>0</v>
      </c>
      <c r="BY286" s="567">
        <f>IFERROR(IF(AND(NOT(YEAR(BY$3)&lt;=YEAR('Rent Roll'!$C40)+'Rent Roll'!$AB40-1),MOD(YEAR(BY$3),'Rent Roll'!$AA40)=MOD(YEAR('Rent Roll'!$C40),'Rent Roll'!$AA40),MONTH(BY$3)=MONTH('Rent Roll'!$C40)),1,0),0)</f>
        <v>0</v>
      </c>
      <c r="BZ286" s="767">
        <f>IFERROR(IF(AND(NOT(YEAR(BZ$3)&lt;=YEAR('Rent Roll'!$C40)+'Rent Roll'!$AB40-1),MOD(YEAR(BZ$3),'Rent Roll'!$AA40)=MOD(YEAR('Rent Roll'!$C40),'Rent Roll'!$AA40),MONTH(BZ$3)=MONTH('Rent Roll'!$C40)),1,0),0)</f>
        <v>0</v>
      </c>
      <c r="CA286" s="768">
        <f>IFERROR(IF(AND(NOT(YEAR(CA$3)&lt;=YEAR('Rent Roll'!$C40)+'Rent Roll'!$AB40-1),MOD(YEAR(CA$3),'Rent Roll'!$AA40)=MOD(YEAR('Rent Roll'!$C40),'Rent Roll'!$AA40),MONTH(CA$3)=MONTH('Rent Roll'!$C40)),1,0),0)</f>
        <v>0</v>
      </c>
      <c r="CB286" s="567">
        <f>IFERROR(IF(AND(NOT(YEAR(CB$3)&lt;=YEAR('Rent Roll'!$C40)+'Rent Roll'!$AB40-1),MOD(YEAR(CB$3),'Rent Roll'!$AA40)=MOD(YEAR('Rent Roll'!$C40),'Rent Roll'!$AA40),MONTH(CB$3)=MONTH('Rent Roll'!$C40)),1,0),0)</f>
        <v>0</v>
      </c>
      <c r="CC286" s="567">
        <f>IFERROR(IF(AND(NOT(YEAR(CC$3)&lt;=YEAR('Rent Roll'!$C40)+'Rent Roll'!$AB40-1),MOD(YEAR(CC$3),'Rent Roll'!$AA40)=MOD(YEAR('Rent Roll'!$C40),'Rent Roll'!$AA40),MONTH(CC$3)=MONTH('Rent Roll'!$C40)),1,0),0)</f>
        <v>0</v>
      </c>
      <c r="CD286" s="567">
        <f>IFERROR(IF(AND(NOT(YEAR(CD$3)&lt;=YEAR('Rent Roll'!$C40)+'Rent Roll'!$AB40-1),MOD(YEAR(CD$3),'Rent Roll'!$AA40)=MOD(YEAR('Rent Roll'!$C40),'Rent Roll'!$AA40),MONTH(CD$3)=MONTH('Rent Roll'!$C40)),1,0),0)</f>
        <v>0</v>
      </c>
      <c r="CE286" s="567">
        <f>IFERROR(IF(AND(NOT(YEAR(CE$3)&lt;=YEAR('Rent Roll'!$C40)+'Rent Roll'!$AB40-1),MOD(YEAR(CE$3),'Rent Roll'!$AA40)=MOD(YEAR('Rent Roll'!$C40),'Rent Roll'!$AA40),MONTH(CE$3)=MONTH('Rent Roll'!$C40)),1,0),0)</f>
        <v>0</v>
      </c>
      <c r="CF286" s="567">
        <f>IFERROR(IF(AND(NOT(YEAR(CF$3)&lt;=YEAR('Rent Roll'!$C40)+'Rent Roll'!$AB40-1),MOD(YEAR(CF$3),'Rent Roll'!$AA40)=MOD(YEAR('Rent Roll'!$C40),'Rent Roll'!$AA40),MONTH(CF$3)=MONTH('Rent Roll'!$C40)),1,0),0)</f>
        <v>0</v>
      </c>
      <c r="CG286" s="567">
        <f>IFERROR(IF(AND(NOT(YEAR(CG$3)&lt;=YEAR('Rent Roll'!$C40)+'Rent Roll'!$AB40-1),MOD(YEAR(CG$3),'Rent Roll'!$AA40)=MOD(YEAR('Rent Roll'!$C40),'Rent Roll'!$AA40),MONTH(CG$3)=MONTH('Rent Roll'!$C40)),1,0),0)</f>
        <v>0</v>
      </c>
      <c r="CH286" s="567">
        <f>IFERROR(IF(AND(NOT(YEAR(CH$3)&lt;=YEAR('Rent Roll'!$C40)+'Rent Roll'!$AB40-1),MOD(YEAR(CH$3),'Rent Roll'!$AA40)=MOD(YEAR('Rent Roll'!$C40),'Rent Roll'!$AA40),MONTH(CH$3)=MONTH('Rent Roll'!$C40)),1,0),0)</f>
        <v>0</v>
      </c>
      <c r="CI286" s="567">
        <f>IFERROR(IF(AND(NOT(YEAR(CI$3)&lt;=YEAR('Rent Roll'!$C40)+'Rent Roll'!$AB40-1),MOD(YEAR(CI$3),'Rent Roll'!$AA40)=MOD(YEAR('Rent Roll'!$C40),'Rent Roll'!$AA40),MONTH(CI$3)=MONTH('Rent Roll'!$C40)),1,0),0)</f>
        <v>0</v>
      </c>
      <c r="CJ286" s="567">
        <f>IFERROR(IF(AND(NOT(YEAR(CJ$3)&lt;=YEAR('Rent Roll'!$C40)+'Rent Roll'!$AB40-1),MOD(YEAR(CJ$3),'Rent Roll'!$AA40)=MOD(YEAR('Rent Roll'!$C40),'Rent Roll'!$AA40),MONTH(CJ$3)=MONTH('Rent Roll'!$C40)),1,0),0)</f>
        <v>0</v>
      </c>
      <c r="CK286" s="567">
        <f>IFERROR(IF(AND(NOT(YEAR(CK$3)&lt;=YEAR('Rent Roll'!$C40)+'Rent Roll'!$AB40-1),MOD(YEAR(CK$3),'Rent Roll'!$AA40)=MOD(YEAR('Rent Roll'!$C40),'Rent Roll'!$AA40),MONTH(CK$3)=MONTH('Rent Roll'!$C40)),1,0),0)</f>
        <v>0</v>
      </c>
      <c r="CL286" s="767">
        <f>IFERROR(IF(AND(NOT(YEAR(CL$3)&lt;=YEAR('Rent Roll'!$C40)+'Rent Roll'!$AB40-1),MOD(YEAR(CL$3),'Rent Roll'!$AA40)=MOD(YEAR('Rent Roll'!$C40),'Rent Roll'!$AA40),MONTH(CL$3)=MONTH('Rent Roll'!$C40)),1,0),0)</f>
        <v>0</v>
      </c>
      <c r="CM286" s="768">
        <f>IFERROR(IF(AND(NOT(YEAR(CM$3)&lt;=YEAR('Rent Roll'!$C40)+'Rent Roll'!$AB40-1),MOD(YEAR(CM$3),'Rent Roll'!$AA40)=MOD(YEAR('Rent Roll'!$C40),'Rent Roll'!$AA40),MONTH(CM$3)=MONTH('Rent Roll'!$C40)),1,0),0)</f>
        <v>0</v>
      </c>
      <c r="CN286" s="567">
        <f>IFERROR(IF(AND(NOT(YEAR(CN$3)&lt;=YEAR('Rent Roll'!$C40)+'Rent Roll'!$AB40-1),MOD(YEAR(CN$3),'Rent Roll'!$AA40)=MOD(YEAR('Rent Roll'!$C40),'Rent Roll'!$AA40),MONTH(CN$3)=MONTH('Rent Roll'!$C40)),1,0),0)</f>
        <v>0</v>
      </c>
      <c r="CO286" s="567">
        <f>IFERROR(IF(AND(NOT(YEAR(CO$3)&lt;=YEAR('Rent Roll'!$C40)+'Rent Roll'!$AB40-1),MOD(YEAR(CO$3),'Rent Roll'!$AA40)=MOD(YEAR('Rent Roll'!$C40),'Rent Roll'!$AA40),MONTH(CO$3)=MONTH('Rent Roll'!$C40)),1,0),0)</f>
        <v>0</v>
      </c>
      <c r="CP286" s="567">
        <f>IFERROR(IF(AND(NOT(YEAR(CP$3)&lt;=YEAR('Rent Roll'!$C40)+'Rent Roll'!$AB40-1),MOD(YEAR(CP$3),'Rent Roll'!$AA40)=MOD(YEAR('Rent Roll'!$C40),'Rent Roll'!$AA40),MONTH(CP$3)=MONTH('Rent Roll'!$C40)),1,0),0)</f>
        <v>0</v>
      </c>
      <c r="CQ286" s="567">
        <f>IFERROR(IF(AND(NOT(YEAR(CQ$3)&lt;=YEAR('Rent Roll'!$C40)+'Rent Roll'!$AB40-1),MOD(YEAR(CQ$3),'Rent Roll'!$AA40)=MOD(YEAR('Rent Roll'!$C40),'Rent Roll'!$AA40),MONTH(CQ$3)=MONTH('Rent Roll'!$C40)),1,0),0)</f>
        <v>0</v>
      </c>
      <c r="CR286" s="567">
        <f>IFERROR(IF(AND(NOT(YEAR(CR$3)&lt;=YEAR('Rent Roll'!$C40)+'Rent Roll'!$AB40-1),MOD(YEAR(CR$3),'Rent Roll'!$AA40)=MOD(YEAR('Rent Roll'!$C40),'Rent Roll'!$AA40),MONTH(CR$3)=MONTH('Rent Roll'!$C40)),1,0),0)</f>
        <v>0</v>
      </c>
      <c r="CS286" s="567">
        <f>IFERROR(IF(AND(NOT(YEAR(CS$3)&lt;=YEAR('Rent Roll'!$C40)+'Rent Roll'!$AB40-1),MOD(YEAR(CS$3),'Rent Roll'!$AA40)=MOD(YEAR('Rent Roll'!$C40),'Rent Roll'!$AA40),MONTH(CS$3)=MONTH('Rent Roll'!$C40)),1,0),0)</f>
        <v>0</v>
      </c>
      <c r="CT286" s="567">
        <f>IFERROR(IF(AND(NOT(YEAR(CT$3)&lt;=YEAR('Rent Roll'!$C40)+'Rent Roll'!$AB40-1),MOD(YEAR(CT$3),'Rent Roll'!$AA40)=MOD(YEAR('Rent Roll'!$C40),'Rent Roll'!$AA40),MONTH(CT$3)=MONTH('Rent Roll'!$C40)),1,0),0)</f>
        <v>0</v>
      </c>
      <c r="CU286" s="567">
        <f>IFERROR(IF(AND(NOT(YEAR(CU$3)&lt;=YEAR('Rent Roll'!$C40)+'Rent Roll'!$AB40-1),MOD(YEAR(CU$3),'Rent Roll'!$AA40)=MOD(YEAR('Rent Roll'!$C40),'Rent Roll'!$AA40),MONTH(CU$3)=MONTH('Rent Roll'!$C40)),1,0),0)</f>
        <v>0</v>
      </c>
      <c r="CV286" s="567">
        <f>IFERROR(IF(AND(NOT(YEAR(CV$3)&lt;=YEAR('Rent Roll'!$C40)+'Rent Roll'!$AB40-1),MOD(YEAR(CV$3),'Rent Roll'!$AA40)=MOD(YEAR('Rent Roll'!$C40),'Rent Roll'!$AA40),MONTH(CV$3)=MONTH('Rent Roll'!$C40)),1,0),0)</f>
        <v>0</v>
      </c>
      <c r="CW286" s="567">
        <f>IFERROR(IF(AND(NOT(YEAR(CW$3)&lt;=YEAR('Rent Roll'!$C40)+'Rent Roll'!$AB40-1),MOD(YEAR(CW$3),'Rent Roll'!$AA40)=MOD(YEAR('Rent Roll'!$C40),'Rent Roll'!$AA40),MONTH(CW$3)=MONTH('Rent Roll'!$C40)),1,0),0)</f>
        <v>0</v>
      </c>
      <c r="CX286" s="767">
        <f>IFERROR(IF(AND(NOT(YEAR(CX$3)&lt;=YEAR('Rent Roll'!$C40)+'Rent Roll'!$AB40-1),MOD(YEAR(CX$3),'Rent Roll'!$AA40)=MOD(YEAR('Rent Roll'!$C40),'Rent Roll'!$AA40),MONTH(CX$3)=MONTH('Rent Roll'!$C40)),1,0),0)</f>
        <v>0</v>
      </c>
      <c r="CY286" s="768">
        <f>IFERROR(IF(AND(NOT(YEAR(CY$3)&lt;=YEAR('Rent Roll'!$C40)+'Rent Roll'!$AB40-1),MOD(YEAR(CY$3),'Rent Roll'!$AA40)=MOD(YEAR('Rent Roll'!$C40),'Rent Roll'!$AA40),MONTH(CY$3)=MONTH('Rent Roll'!$C40)),1,0),0)</f>
        <v>0</v>
      </c>
      <c r="CZ286" s="567">
        <f>IFERROR(IF(AND(NOT(YEAR(CZ$3)&lt;=YEAR('Rent Roll'!$C40)+'Rent Roll'!$AB40-1),MOD(YEAR(CZ$3),'Rent Roll'!$AA40)=MOD(YEAR('Rent Roll'!$C40),'Rent Roll'!$AA40),MONTH(CZ$3)=MONTH('Rent Roll'!$C40)),1,0),0)</f>
        <v>0</v>
      </c>
      <c r="DA286" s="567">
        <f>IFERROR(IF(AND(NOT(YEAR(DA$3)&lt;=YEAR('Rent Roll'!$C40)+'Rent Roll'!$AB40-1),MOD(YEAR(DA$3),'Rent Roll'!$AA40)=MOD(YEAR('Rent Roll'!$C40),'Rent Roll'!$AA40),MONTH(DA$3)=MONTH('Rent Roll'!$C40)),1,0),0)</f>
        <v>0</v>
      </c>
      <c r="DB286" s="567">
        <f>IFERROR(IF(AND(NOT(YEAR(DB$3)&lt;=YEAR('Rent Roll'!$C40)+'Rent Roll'!$AB40-1),MOD(YEAR(DB$3),'Rent Roll'!$AA40)=MOD(YEAR('Rent Roll'!$C40),'Rent Roll'!$AA40),MONTH(DB$3)=MONTH('Rent Roll'!$C40)),1,0),0)</f>
        <v>0</v>
      </c>
      <c r="DC286" s="567">
        <f>IFERROR(IF(AND(NOT(YEAR(DC$3)&lt;=YEAR('Rent Roll'!$C40)+'Rent Roll'!$AB40-1),MOD(YEAR(DC$3),'Rent Roll'!$AA40)=MOD(YEAR('Rent Roll'!$C40),'Rent Roll'!$AA40),MONTH(DC$3)=MONTH('Rent Roll'!$C40)),1,0),0)</f>
        <v>0</v>
      </c>
      <c r="DD286" s="567">
        <f>IFERROR(IF(AND(NOT(YEAR(DD$3)&lt;=YEAR('Rent Roll'!$C40)+'Rent Roll'!$AB40-1),MOD(YEAR(DD$3),'Rent Roll'!$AA40)=MOD(YEAR('Rent Roll'!$C40),'Rent Roll'!$AA40),MONTH(DD$3)=MONTH('Rent Roll'!$C40)),1,0),0)</f>
        <v>0</v>
      </c>
      <c r="DE286" s="567">
        <f>IFERROR(IF(AND(NOT(YEAR(DE$3)&lt;=YEAR('Rent Roll'!$C40)+'Rent Roll'!$AB40-1),MOD(YEAR(DE$3),'Rent Roll'!$AA40)=MOD(YEAR('Rent Roll'!$C40),'Rent Roll'!$AA40),MONTH(DE$3)=MONTH('Rent Roll'!$C40)),1,0),0)</f>
        <v>0</v>
      </c>
      <c r="DF286" s="567">
        <f>IFERROR(IF(AND(NOT(YEAR(DF$3)&lt;=YEAR('Rent Roll'!$C40)+'Rent Roll'!$AB40-1),MOD(YEAR(DF$3),'Rent Roll'!$AA40)=MOD(YEAR('Rent Roll'!$C40),'Rent Roll'!$AA40),MONTH(DF$3)=MONTH('Rent Roll'!$C40)),1,0),0)</f>
        <v>0</v>
      </c>
      <c r="DG286" s="567">
        <f>IFERROR(IF(AND(NOT(YEAR(DG$3)&lt;=YEAR('Rent Roll'!$C40)+'Rent Roll'!$AB40-1),MOD(YEAR(DG$3),'Rent Roll'!$AA40)=MOD(YEAR('Rent Roll'!$C40),'Rent Roll'!$AA40),MONTH(DG$3)=MONTH('Rent Roll'!$C40)),1,0),0)</f>
        <v>0</v>
      </c>
      <c r="DH286" s="567">
        <f>IFERROR(IF(AND(NOT(YEAR(DH$3)&lt;=YEAR('Rent Roll'!$C40)+'Rent Roll'!$AB40-1),MOD(YEAR(DH$3),'Rent Roll'!$AA40)=MOD(YEAR('Rent Roll'!$C40),'Rent Roll'!$AA40),MONTH(DH$3)=MONTH('Rent Roll'!$C40)),1,0),0)</f>
        <v>0</v>
      </c>
      <c r="DI286" s="567">
        <f>IFERROR(IF(AND(NOT(YEAR(DI$3)&lt;=YEAR('Rent Roll'!$C40)+'Rent Roll'!$AB40-1),MOD(YEAR(DI$3),'Rent Roll'!$AA40)=MOD(YEAR('Rent Roll'!$C40),'Rent Roll'!$AA40),MONTH(DI$3)=MONTH('Rent Roll'!$C40)),1,0),0)</f>
        <v>0</v>
      </c>
      <c r="DJ286" s="767">
        <f>IFERROR(IF(AND(NOT(YEAR(DJ$3)&lt;=YEAR('Rent Roll'!$C40)+'Rent Roll'!$AB40-1),MOD(YEAR(DJ$3),'Rent Roll'!$AA40)=MOD(YEAR('Rent Roll'!$C40),'Rent Roll'!$AA40),MONTH(DJ$3)=MONTH('Rent Roll'!$C40)),1,0),0)</f>
        <v>0</v>
      </c>
      <c r="DK286" s="768">
        <f>IFERROR(IF(AND(NOT(YEAR(DK$3)&lt;=YEAR('Rent Roll'!$C40)+'Rent Roll'!$AB40-1),MOD(YEAR(DK$3),'Rent Roll'!$AA40)=MOD(YEAR('Rent Roll'!$C40),'Rent Roll'!$AA40),MONTH(DK$3)=MONTH('Rent Roll'!$C40)),1,0),0)</f>
        <v>0</v>
      </c>
      <c r="DL286" s="567">
        <f>IFERROR(IF(AND(NOT(YEAR(DL$3)&lt;=YEAR('Rent Roll'!$C40)+'Rent Roll'!$AB40-1),MOD(YEAR(DL$3),'Rent Roll'!$AA40)=MOD(YEAR('Rent Roll'!$C40),'Rent Roll'!$AA40),MONTH(DL$3)=MONTH('Rent Roll'!$C40)),1,0),0)</f>
        <v>0</v>
      </c>
      <c r="DM286" s="567">
        <f>IFERROR(IF(AND(NOT(YEAR(DM$3)&lt;=YEAR('Rent Roll'!$C40)+'Rent Roll'!$AB40-1),MOD(YEAR(DM$3),'Rent Roll'!$AA40)=MOD(YEAR('Rent Roll'!$C40),'Rent Roll'!$AA40),MONTH(DM$3)=MONTH('Rent Roll'!$C40)),1,0),0)</f>
        <v>0</v>
      </c>
      <c r="DN286" s="567">
        <f>IFERROR(IF(AND(NOT(YEAR(DN$3)&lt;=YEAR('Rent Roll'!$C40)+'Rent Roll'!$AB40-1),MOD(YEAR(DN$3),'Rent Roll'!$AA40)=MOD(YEAR('Rent Roll'!$C40),'Rent Roll'!$AA40),MONTH(DN$3)=MONTH('Rent Roll'!$C40)),1,0),0)</f>
        <v>0</v>
      </c>
      <c r="DO286" s="567">
        <f>IFERROR(IF(AND(NOT(YEAR(DO$3)&lt;=YEAR('Rent Roll'!$C40)+'Rent Roll'!$AB40-1),MOD(YEAR(DO$3),'Rent Roll'!$AA40)=MOD(YEAR('Rent Roll'!$C40),'Rent Roll'!$AA40),MONTH(DO$3)=MONTH('Rent Roll'!$C40)),1,0),0)</f>
        <v>0</v>
      </c>
      <c r="DP286" s="567">
        <f>IFERROR(IF(AND(NOT(YEAR(DP$3)&lt;=YEAR('Rent Roll'!$C40)+'Rent Roll'!$AB40-1),MOD(YEAR(DP$3),'Rent Roll'!$AA40)=MOD(YEAR('Rent Roll'!$C40),'Rent Roll'!$AA40),MONTH(DP$3)=MONTH('Rent Roll'!$C40)),1,0),0)</f>
        <v>0</v>
      </c>
      <c r="DQ286" s="567">
        <f>IFERROR(IF(AND(NOT(YEAR(DQ$3)&lt;=YEAR('Rent Roll'!$C40)+'Rent Roll'!$AB40-1),MOD(YEAR(DQ$3),'Rent Roll'!$AA40)=MOD(YEAR('Rent Roll'!$C40),'Rent Roll'!$AA40),MONTH(DQ$3)=MONTH('Rent Roll'!$C40)),1,0),0)</f>
        <v>0</v>
      </c>
      <c r="DR286" s="567">
        <f>IFERROR(IF(AND(NOT(YEAR(DR$3)&lt;=YEAR('Rent Roll'!$C40)+'Rent Roll'!$AB40-1),MOD(YEAR(DR$3),'Rent Roll'!$AA40)=MOD(YEAR('Rent Roll'!$C40),'Rent Roll'!$AA40),MONTH(DR$3)=MONTH('Rent Roll'!$C40)),1,0),0)</f>
        <v>0</v>
      </c>
      <c r="DS286" s="567">
        <f>IFERROR(IF(AND(NOT(YEAR(DS$3)&lt;=YEAR('Rent Roll'!$C40)+'Rent Roll'!$AB40-1),MOD(YEAR(DS$3),'Rent Roll'!$AA40)=MOD(YEAR('Rent Roll'!$C40),'Rent Roll'!$AA40),MONTH(DS$3)=MONTH('Rent Roll'!$C40)),1,0),0)</f>
        <v>0</v>
      </c>
      <c r="DT286" s="567">
        <f>IFERROR(IF(AND(NOT(YEAR(DT$3)&lt;=YEAR('Rent Roll'!$C40)+'Rent Roll'!$AB40-1),MOD(YEAR(DT$3),'Rent Roll'!$AA40)=MOD(YEAR('Rent Roll'!$C40),'Rent Roll'!$AA40),MONTH(DT$3)=MONTH('Rent Roll'!$C40)),1,0),0)</f>
        <v>0</v>
      </c>
      <c r="DU286" s="567">
        <f>IFERROR(IF(AND(NOT(YEAR(DU$3)&lt;=YEAR('Rent Roll'!$C40)+'Rent Roll'!$AB40-1),MOD(YEAR(DU$3),'Rent Roll'!$AA40)=MOD(YEAR('Rent Roll'!$C40),'Rent Roll'!$AA40),MONTH(DU$3)=MONTH('Rent Roll'!$C40)),1,0),0)</f>
        <v>0</v>
      </c>
      <c r="DV286" s="567">
        <f>IFERROR(IF(AND(NOT(YEAR(DV$3)&lt;=YEAR('Rent Roll'!$C40)+'Rent Roll'!$AB40-1),MOD(YEAR(DV$3),'Rent Roll'!$AA40)=MOD(YEAR('Rent Roll'!$C40),'Rent Roll'!$AA40),MONTH(DV$3)=MONTH('Rent Roll'!$C40)),1,0),0)</f>
        <v>0</v>
      </c>
    </row>
    <row r="287" spans="1:126" s="568" customFormat="1" ht="12" customHeight="1" outlineLevel="1" x14ac:dyDescent="0.4">
      <c r="A287" s="732"/>
      <c r="B287" s="564">
        <f>'Rent Roll'!$B41</f>
        <v>0</v>
      </c>
      <c r="C287" s="566"/>
      <c r="D287" s="566"/>
      <c r="E287" s="566"/>
      <c r="F287" s="778">
        <f>IFERROR(IF(AND(NOT(YEAR(F$3)&lt;=YEAR('Rent Roll'!$C41)+'Rent Roll'!$AB41-1),MOD(YEAR(F$3),'Rent Roll'!$AA41)=MOD(YEAR('Rent Roll'!$C41),'Rent Roll'!$AA41),MONTH(F$3)=MONTH('Rent Roll'!$C41)),1,0),0)</f>
        <v>0</v>
      </c>
      <c r="G287" s="768">
        <f>IFERROR(IF(AND(NOT(YEAR(G$3)&lt;=YEAR('Rent Roll'!$C41)+'Rent Roll'!$AB41-1),MOD(YEAR(G$3),'Rent Roll'!$AA41)=MOD(YEAR('Rent Roll'!$C41),'Rent Roll'!$AA41),MONTH(G$3)=MONTH('Rent Roll'!$C41)),1,0),0)</f>
        <v>0</v>
      </c>
      <c r="H287" s="567">
        <f>IFERROR(IF(AND(NOT(YEAR(H$3)&lt;=YEAR('Rent Roll'!$C41)+'Rent Roll'!$AB41-1),MOD(YEAR(H$3),'Rent Roll'!$AA41)=MOD(YEAR('Rent Roll'!$C41),'Rent Roll'!$AA41),MONTH(H$3)=MONTH('Rent Roll'!$C41)),1,0),0)</f>
        <v>0</v>
      </c>
      <c r="I287" s="567">
        <f>IFERROR(IF(AND(NOT(YEAR(I$3)&lt;=YEAR('Rent Roll'!$C41)+'Rent Roll'!$AB41-1),MOD(YEAR(I$3),'Rent Roll'!$AA41)=MOD(YEAR('Rent Roll'!$C41),'Rent Roll'!$AA41),MONTH(I$3)=MONTH('Rent Roll'!$C41)),1,0),0)</f>
        <v>0</v>
      </c>
      <c r="J287" s="567">
        <f>IFERROR(IF(AND(NOT(YEAR(J$3)&lt;=YEAR('Rent Roll'!$C41)+'Rent Roll'!$AB41-1),MOD(YEAR(J$3),'Rent Roll'!$AA41)=MOD(YEAR('Rent Roll'!$C41),'Rent Roll'!$AA41),MONTH(J$3)=MONTH('Rent Roll'!$C41)),1,0),0)</f>
        <v>0</v>
      </c>
      <c r="K287" s="567">
        <f>IFERROR(IF(AND(NOT(YEAR(K$3)&lt;=YEAR('Rent Roll'!$C41)+'Rent Roll'!$AB41-1),MOD(YEAR(K$3),'Rent Roll'!$AA41)=MOD(YEAR('Rent Roll'!$C41),'Rent Roll'!$AA41),MONTH(K$3)=MONTH('Rent Roll'!$C41)),1,0),0)</f>
        <v>0</v>
      </c>
      <c r="L287" s="567">
        <f>IFERROR(IF(AND(NOT(YEAR(L$3)&lt;=YEAR('Rent Roll'!$C41)+'Rent Roll'!$AB41-1),MOD(YEAR(L$3),'Rent Roll'!$AA41)=MOD(YEAR('Rent Roll'!$C41),'Rent Roll'!$AA41),MONTH(L$3)=MONTH('Rent Roll'!$C41)),1,0),0)</f>
        <v>0</v>
      </c>
      <c r="M287" s="567">
        <f>IFERROR(IF(AND(NOT(YEAR(M$3)&lt;=YEAR('Rent Roll'!$C41)+'Rent Roll'!$AB41-1),MOD(YEAR(M$3),'Rent Roll'!$AA41)=MOD(YEAR('Rent Roll'!$C41),'Rent Roll'!$AA41),MONTH(M$3)=MONTH('Rent Roll'!$C41)),1,0),0)</f>
        <v>0</v>
      </c>
      <c r="N287" s="567">
        <f>IFERROR(IF(AND(NOT(YEAR(N$3)&lt;=YEAR('Rent Roll'!$C41)+'Rent Roll'!$AB41-1),MOD(YEAR(N$3),'Rent Roll'!$AA41)=MOD(YEAR('Rent Roll'!$C41),'Rent Roll'!$AA41),MONTH(N$3)=MONTH('Rent Roll'!$C41)),1,0),0)</f>
        <v>0</v>
      </c>
      <c r="O287" s="567">
        <f>IFERROR(IF(AND(NOT(YEAR(O$3)&lt;=YEAR('Rent Roll'!$C41)+'Rent Roll'!$AB41-1),MOD(YEAR(O$3),'Rent Roll'!$AA41)=MOD(YEAR('Rent Roll'!$C41),'Rent Roll'!$AA41),MONTH(O$3)=MONTH('Rent Roll'!$C41)),1,0),0)</f>
        <v>0</v>
      </c>
      <c r="P287" s="567">
        <f>IFERROR(IF(AND(NOT(YEAR(P$3)&lt;=YEAR('Rent Roll'!$C41)+'Rent Roll'!$AB41-1),MOD(YEAR(P$3),'Rent Roll'!$AA41)=MOD(YEAR('Rent Roll'!$C41),'Rent Roll'!$AA41),MONTH(P$3)=MONTH('Rent Roll'!$C41)),1,0),0)</f>
        <v>0</v>
      </c>
      <c r="Q287" s="567">
        <f>IFERROR(IF(AND(NOT(YEAR(Q$3)&lt;=YEAR('Rent Roll'!$C41)+'Rent Roll'!$AB41-1),MOD(YEAR(Q$3),'Rent Roll'!$AA41)=MOD(YEAR('Rent Roll'!$C41),'Rent Roll'!$AA41),MONTH(Q$3)=MONTH('Rent Roll'!$C41)),1,0),0)</f>
        <v>0</v>
      </c>
      <c r="R287" s="767">
        <f>IFERROR(IF(AND(NOT(YEAR(R$3)&lt;=YEAR('Rent Roll'!$C41)+'Rent Roll'!$AB41-1),MOD(YEAR(R$3),'Rent Roll'!$AA41)=MOD(YEAR('Rent Roll'!$C41),'Rent Roll'!$AA41),MONTH(R$3)=MONTH('Rent Roll'!$C41)),1,0),0)</f>
        <v>0</v>
      </c>
      <c r="S287" s="768">
        <f>IFERROR(IF(AND(NOT(YEAR(S$3)&lt;=YEAR('Rent Roll'!$C41)+'Rent Roll'!$AB41-1),MOD(YEAR(S$3),'Rent Roll'!$AA41)=MOD(YEAR('Rent Roll'!$C41),'Rent Roll'!$AA41),MONTH(S$3)=MONTH('Rent Roll'!$C41)),1,0),0)</f>
        <v>0</v>
      </c>
      <c r="T287" s="567">
        <f>IFERROR(IF(AND(NOT(YEAR(T$3)&lt;=YEAR('Rent Roll'!$C41)+'Rent Roll'!$AB41-1),MOD(YEAR(T$3),'Rent Roll'!$AA41)=MOD(YEAR('Rent Roll'!$C41),'Rent Roll'!$AA41),MONTH(T$3)=MONTH('Rent Roll'!$C41)),1,0),0)</f>
        <v>0</v>
      </c>
      <c r="U287" s="567">
        <f>IFERROR(IF(AND(NOT(YEAR(U$3)&lt;=YEAR('Rent Roll'!$C41)+'Rent Roll'!$AB41-1),MOD(YEAR(U$3),'Rent Roll'!$AA41)=MOD(YEAR('Rent Roll'!$C41),'Rent Roll'!$AA41),MONTH(U$3)=MONTH('Rent Roll'!$C41)),1,0),0)</f>
        <v>0</v>
      </c>
      <c r="V287" s="567">
        <f>IFERROR(IF(AND(NOT(YEAR(V$3)&lt;=YEAR('Rent Roll'!$C41)+'Rent Roll'!$AB41-1),MOD(YEAR(V$3),'Rent Roll'!$AA41)=MOD(YEAR('Rent Roll'!$C41),'Rent Roll'!$AA41),MONTH(V$3)=MONTH('Rent Roll'!$C41)),1,0),0)</f>
        <v>0</v>
      </c>
      <c r="W287" s="567">
        <f>IFERROR(IF(AND(NOT(YEAR(W$3)&lt;=YEAR('Rent Roll'!$C41)+'Rent Roll'!$AB41-1),MOD(YEAR(W$3),'Rent Roll'!$AA41)=MOD(YEAR('Rent Roll'!$C41),'Rent Roll'!$AA41),MONTH(W$3)=MONTH('Rent Roll'!$C41)),1,0),0)</f>
        <v>0</v>
      </c>
      <c r="X287" s="567">
        <f>IFERROR(IF(AND(NOT(YEAR(X$3)&lt;=YEAR('Rent Roll'!$C41)+'Rent Roll'!$AB41-1),MOD(YEAR(X$3),'Rent Roll'!$AA41)=MOD(YEAR('Rent Roll'!$C41),'Rent Roll'!$AA41),MONTH(X$3)=MONTH('Rent Roll'!$C41)),1,0),0)</f>
        <v>0</v>
      </c>
      <c r="Y287" s="567">
        <f>IFERROR(IF(AND(NOT(YEAR(Y$3)&lt;=YEAR('Rent Roll'!$C41)+'Rent Roll'!$AB41-1),MOD(YEAR(Y$3),'Rent Roll'!$AA41)=MOD(YEAR('Rent Roll'!$C41),'Rent Roll'!$AA41),MONTH(Y$3)=MONTH('Rent Roll'!$C41)),1,0),0)</f>
        <v>0</v>
      </c>
      <c r="Z287" s="567">
        <f>IFERROR(IF(AND(NOT(YEAR(Z$3)&lt;=YEAR('Rent Roll'!$C41)+'Rent Roll'!$AB41-1),MOD(YEAR(Z$3),'Rent Roll'!$AA41)=MOD(YEAR('Rent Roll'!$C41),'Rent Roll'!$AA41),MONTH(Z$3)=MONTH('Rent Roll'!$C41)),1,0),0)</f>
        <v>0</v>
      </c>
      <c r="AA287" s="567">
        <f>IFERROR(IF(AND(NOT(YEAR(AA$3)&lt;=YEAR('Rent Roll'!$C41)+'Rent Roll'!$AB41-1),MOD(YEAR(AA$3),'Rent Roll'!$AA41)=MOD(YEAR('Rent Roll'!$C41),'Rent Roll'!$AA41),MONTH(AA$3)=MONTH('Rent Roll'!$C41)),1,0),0)</f>
        <v>0</v>
      </c>
      <c r="AB287" s="567">
        <f>IFERROR(IF(AND(NOT(YEAR(AB$3)&lt;=YEAR('Rent Roll'!$C41)+'Rent Roll'!$AB41-1),MOD(YEAR(AB$3),'Rent Roll'!$AA41)=MOD(YEAR('Rent Roll'!$C41),'Rent Roll'!$AA41),MONTH(AB$3)=MONTH('Rent Roll'!$C41)),1,0),0)</f>
        <v>0</v>
      </c>
      <c r="AC287" s="567">
        <f>IFERROR(IF(AND(NOT(YEAR(AC$3)&lt;=YEAR('Rent Roll'!$C41)+'Rent Roll'!$AB41-1),MOD(YEAR(AC$3),'Rent Roll'!$AA41)=MOD(YEAR('Rent Roll'!$C41),'Rent Roll'!$AA41),MONTH(AC$3)=MONTH('Rent Roll'!$C41)),1,0),0)</f>
        <v>0</v>
      </c>
      <c r="AD287" s="767">
        <f>IFERROR(IF(AND(NOT(YEAR(AD$3)&lt;=YEAR('Rent Roll'!$C41)+'Rent Roll'!$AB41-1),MOD(YEAR(AD$3),'Rent Roll'!$AA41)=MOD(YEAR('Rent Roll'!$C41),'Rent Roll'!$AA41),MONTH(AD$3)=MONTH('Rent Roll'!$C41)),1,0),0)</f>
        <v>0</v>
      </c>
      <c r="AE287" s="768">
        <f>IFERROR(IF(AND(NOT(YEAR(AE$3)&lt;=YEAR('Rent Roll'!$C41)+'Rent Roll'!$AB41-1),MOD(YEAR(AE$3),'Rent Roll'!$AA41)=MOD(YEAR('Rent Roll'!$C41),'Rent Roll'!$AA41),MONTH(AE$3)=MONTH('Rent Roll'!$C41)),1,0),0)</f>
        <v>0</v>
      </c>
      <c r="AF287" s="567">
        <f>IFERROR(IF(AND(NOT(YEAR(AF$3)&lt;=YEAR('Rent Roll'!$C41)+'Rent Roll'!$AB41-1),MOD(YEAR(AF$3),'Rent Roll'!$AA41)=MOD(YEAR('Rent Roll'!$C41),'Rent Roll'!$AA41),MONTH(AF$3)=MONTH('Rent Roll'!$C41)),1,0),0)</f>
        <v>0</v>
      </c>
      <c r="AG287" s="567">
        <f>IFERROR(IF(AND(NOT(YEAR(AG$3)&lt;=YEAR('Rent Roll'!$C41)+'Rent Roll'!$AB41-1),MOD(YEAR(AG$3),'Rent Roll'!$AA41)=MOD(YEAR('Rent Roll'!$C41),'Rent Roll'!$AA41),MONTH(AG$3)=MONTH('Rent Roll'!$C41)),1,0),0)</f>
        <v>0</v>
      </c>
      <c r="AH287" s="567">
        <f>IFERROR(IF(AND(NOT(YEAR(AH$3)&lt;=YEAR('Rent Roll'!$C41)+'Rent Roll'!$AB41-1),MOD(YEAR(AH$3),'Rent Roll'!$AA41)=MOD(YEAR('Rent Roll'!$C41),'Rent Roll'!$AA41),MONTH(AH$3)=MONTH('Rent Roll'!$C41)),1,0),0)</f>
        <v>0</v>
      </c>
      <c r="AI287" s="567">
        <f>IFERROR(IF(AND(NOT(YEAR(AI$3)&lt;=YEAR('Rent Roll'!$C41)+'Rent Roll'!$AB41-1),MOD(YEAR(AI$3),'Rent Roll'!$AA41)=MOD(YEAR('Rent Roll'!$C41),'Rent Roll'!$AA41),MONTH(AI$3)=MONTH('Rent Roll'!$C41)),1,0),0)</f>
        <v>0</v>
      </c>
      <c r="AJ287" s="567">
        <f>IFERROR(IF(AND(NOT(YEAR(AJ$3)&lt;=YEAR('Rent Roll'!$C41)+'Rent Roll'!$AB41-1),MOD(YEAR(AJ$3),'Rent Roll'!$AA41)=MOD(YEAR('Rent Roll'!$C41),'Rent Roll'!$AA41),MONTH(AJ$3)=MONTH('Rent Roll'!$C41)),1,0),0)</f>
        <v>0</v>
      </c>
      <c r="AK287" s="567">
        <f>IFERROR(IF(AND(NOT(YEAR(AK$3)&lt;=YEAR('Rent Roll'!$C41)+'Rent Roll'!$AB41-1),MOD(YEAR(AK$3),'Rent Roll'!$AA41)=MOD(YEAR('Rent Roll'!$C41),'Rent Roll'!$AA41),MONTH(AK$3)=MONTH('Rent Roll'!$C41)),1,0),0)</f>
        <v>0</v>
      </c>
      <c r="AL287" s="567">
        <f>IFERROR(IF(AND(NOT(YEAR(AL$3)&lt;=YEAR('Rent Roll'!$C41)+'Rent Roll'!$AB41-1),MOD(YEAR(AL$3),'Rent Roll'!$AA41)=MOD(YEAR('Rent Roll'!$C41),'Rent Roll'!$AA41),MONTH(AL$3)=MONTH('Rent Roll'!$C41)),1,0),0)</f>
        <v>0</v>
      </c>
      <c r="AM287" s="567">
        <f>IFERROR(IF(AND(NOT(YEAR(AM$3)&lt;=YEAR('Rent Roll'!$C41)+'Rent Roll'!$AB41-1),MOD(YEAR(AM$3),'Rent Roll'!$AA41)=MOD(YEAR('Rent Roll'!$C41),'Rent Roll'!$AA41),MONTH(AM$3)=MONTH('Rent Roll'!$C41)),1,0),0)</f>
        <v>0</v>
      </c>
      <c r="AN287" s="567">
        <f>IFERROR(IF(AND(NOT(YEAR(AN$3)&lt;=YEAR('Rent Roll'!$C41)+'Rent Roll'!$AB41-1),MOD(YEAR(AN$3),'Rent Roll'!$AA41)=MOD(YEAR('Rent Roll'!$C41),'Rent Roll'!$AA41),MONTH(AN$3)=MONTH('Rent Roll'!$C41)),1,0),0)</f>
        <v>0</v>
      </c>
      <c r="AO287" s="567">
        <f>IFERROR(IF(AND(NOT(YEAR(AO$3)&lt;=YEAR('Rent Roll'!$C41)+'Rent Roll'!$AB41-1),MOD(YEAR(AO$3),'Rent Roll'!$AA41)=MOD(YEAR('Rent Roll'!$C41),'Rent Roll'!$AA41),MONTH(AO$3)=MONTH('Rent Roll'!$C41)),1,0),0)</f>
        <v>0</v>
      </c>
      <c r="AP287" s="767">
        <f>IFERROR(IF(AND(NOT(YEAR(AP$3)&lt;=YEAR('Rent Roll'!$C41)+'Rent Roll'!$AB41-1),MOD(YEAR(AP$3),'Rent Roll'!$AA41)=MOD(YEAR('Rent Roll'!$C41),'Rent Roll'!$AA41),MONTH(AP$3)=MONTH('Rent Roll'!$C41)),1,0),0)</f>
        <v>0</v>
      </c>
      <c r="AQ287" s="768">
        <f>IFERROR(IF(AND(NOT(YEAR(AQ$3)&lt;=YEAR('Rent Roll'!$C41)+'Rent Roll'!$AB41-1),MOD(YEAR(AQ$3),'Rent Roll'!$AA41)=MOD(YEAR('Rent Roll'!$C41),'Rent Roll'!$AA41),MONTH(AQ$3)=MONTH('Rent Roll'!$C41)),1,0),0)</f>
        <v>0</v>
      </c>
      <c r="AR287" s="567">
        <f>IFERROR(IF(AND(NOT(YEAR(AR$3)&lt;=YEAR('Rent Roll'!$C41)+'Rent Roll'!$AB41-1),MOD(YEAR(AR$3),'Rent Roll'!$AA41)=MOD(YEAR('Rent Roll'!$C41),'Rent Roll'!$AA41),MONTH(AR$3)=MONTH('Rent Roll'!$C41)),1,0),0)</f>
        <v>0</v>
      </c>
      <c r="AS287" s="567">
        <f>IFERROR(IF(AND(NOT(YEAR(AS$3)&lt;=YEAR('Rent Roll'!$C41)+'Rent Roll'!$AB41-1),MOD(YEAR(AS$3),'Rent Roll'!$AA41)=MOD(YEAR('Rent Roll'!$C41),'Rent Roll'!$AA41),MONTH(AS$3)=MONTH('Rent Roll'!$C41)),1,0),0)</f>
        <v>0</v>
      </c>
      <c r="AT287" s="567">
        <f>IFERROR(IF(AND(NOT(YEAR(AT$3)&lt;=YEAR('Rent Roll'!$C41)+'Rent Roll'!$AB41-1),MOD(YEAR(AT$3),'Rent Roll'!$AA41)=MOD(YEAR('Rent Roll'!$C41),'Rent Roll'!$AA41),MONTH(AT$3)=MONTH('Rent Roll'!$C41)),1,0),0)</f>
        <v>0</v>
      </c>
      <c r="AU287" s="567">
        <f>IFERROR(IF(AND(NOT(YEAR(AU$3)&lt;=YEAR('Rent Roll'!$C41)+'Rent Roll'!$AB41-1),MOD(YEAR(AU$3),'Rent Roll'!$AA41)=MOD(YEAR('Rent Roll'!$C41),'Rent Roll'!$AA41),MONTH(AU$3)=MONTH('Rent Roll'!$C41)),1,0),0)</f>
        <v>0</v>
      </c>
      <c r="AV287" s="567">
        <f>IFERROR(IF(AND(NOT(YEAR(AV$3)&lt;=YEAR('Rent Roll'!$C41)+'Rent Roll'!$AB41-1),MOD(YEAR(AV$3),'Rent Roll'!$AA41)=MOD(YEAR('Rent Roll'!$C41),'Rent Roll'!$AA41),MONTH(AV$3)=MONTH('Rent Roll'!$C41)),1,0),0)</f>
        <v>0</v>
      </c>
      <c r="AW287" s="567">
        <f>IFERROR(IF(AND(NOT(YEAR(AW$3)&lt;=YEAR('Rent Roll'!$C41)+'Rent Roll'!$AB41-1),MOD(YEAR(AW$3),'Rent Roll'!$AA41)=MOD(YEAR('Rent Roll'!$C41),'Rent Roll'!$AA41),MONTH(AW$3)=MONTH('Rent Roll'!$C41)),1,0),0)</f>
        <v>0</v>
      </c>
      <c r="AX287" s="567">
        <f>IFERROR(IF(AND(NOT(YEAR(AX$3)&lt;=YEAR('Rent Roll'!$C41)+'Rent Roll'!$AB41-1),MOD(YEAR(AX$3),'Rent Roll'!$AA41)=MOD(YEAR('Rent Roll'!$C41),'Rent Roll'!$AA41),MONTH(AX$3)=MONTH('Rent Roll'!$C41)),1,0),0)</f>
        <v>0</v>
      </c>
      <c r="AY287" s="567">
        <f>IFERROR(IF(AND(NOT(YEAR(AY$3)&lt;=YEAR('Rent Roll'!$C41)+'Rent Roll'!$AB41-1),MOD(YEAR(AY$3),'Rent Roll'!$AA41)=MOD(YEAR('Rent Roll'!$C41),'Rent Roll'!$AA41),MONTH(AY$3)=MONTH('Rent Roll'!$C41)),1,0),0)</f>
        <v>0</v>
      </c>
      <c r="AZ287" s="567">
        <f>IFERROR(IF(AND(NOT(YEAR(AZ$3)&lt;=YEAR('Rent Roll'!$C41)+'Rent Roll'!$AB41-1),MOD(YEAR(AZ$3),'Rent Roll'!$AA41)=MOD(YEAR('Rent Roll'!$C41),'Rent Roll'!$AA41),MONTH(AZ$3)=MONTH('Rent Roll'!$C41)),1,0),0)</f>
        <v>0</v>
      </c>
      <c r="BA287" s="567">
        <f>IFERROR(IF(AND(NOT(YEAR(BA$3)&lt;=YEAR('Rent Roll'!$C41)+'Rent Roll'!$AB41-1),MOD(YEAR(BA$3),'Rent Roll'!$AA41)=MOD(YEAR('Rent Roll'!$C41),'Rent Roll'!$AA41),MONTH(BA$3)=MONTH('Rent Roll'!$C41)),1,0),0)</f>
        <v>0</v>
      </c>
      <c r="BB287" s="767">
        <f>IFERROR(IF(AND(NOT(YEAR(BB$3)&lt;=YEAR('Rent Roll'!$C41)+'Rent Roll'!$AB41-1),MOD(YEAR(BB$3),'Rent Roll'!$AA41)=MOD(YEAR('Rent Roll'!$C41),'Rent Roll'!$AA41),MONTH(BB$3)=MONTH('Rent Roll'!$C41)),1,0),0)</f>
        <v>0</v>
      </c>
      <c r="BC287" s="768">
        <f>IFERROR(IF(AND(NOT(YEAR(BC$3)&lt;=YEAR('Rent Roll'!$C41)+'Rent Roll'!$AB41-1),MOD(YEAR(BC$3),'Rent Roll'!$AA41)=MOD(YEAR('Rent Roll'!$C41),'Rent Roll'!$AA41),MONTH(BC$3)=MONTH('Rent Roll'!$C41)),1,0),0)</f>
        <v>0</v>
      </c>
      <c r="BD287" s="567">
        <f>IFERROR(IF(AND(NOT(YEAR(BD$3)&lt;=YEAR('Rent Roll'!$C41)+'Rent Roll'!$AB41-1),MOD(YEAR(BD$3),'Rent Roll'!$AA41)=MOD(YEAR('Rent Roll'!$C41),'Rent Roll'!$AA41),MONTH(BD$3)=MONTH('Rent Roll'!$C41)),1,0),0)</f>
        <v>0</v>
      </c>
      <c r="BE287" s="567">
        <f>IFERROR(IF(AND(NOT(YEAR(BE$3)&lt;=YEAR('Rent Roll'!$C41)+'Rent Roll'!$AB41-1),MOD(YEAR(BE$3),'Rent Roll'!$AA41)=MOD(YEAR('Rent Roll'!$C41),'Rent Roll'!$AA41),MONTH(BE$3)=MONTH('Rent Roll'!$C41)),1,0),0)</f>
        <v>0</v>
      </c>
      <c r="BF287" s="567">
        <f>IFERROR(IF(AND(NOT(YEAR(BF$3)&lt;=YEAR('Rent Roll'!$C41)+'Rent Roll'!$AB41-1),MOD(YEAR(BF$3),'Rent Roll'!$AA41)=MOD(YEAR('Rent Roll'!$C41),'Rent Roll'!$AA41),MONTH(BF$3)=MONTH('Rent Roll'!$C41)),1,0),0)</f>
        <v>0</v>
      </c>
      <c r="BG287" s="567">
        <f>IFERROR(IF(AND(NOT(YEAR(BG$3)&lt;=YEAR('Rent Roll'!$C41)+'Rent Roll'!$AB41-1),MOD(YEAR(BG$3),'Rent Roll'!$AA41)=MOD(YEAR('Rent Roll'!$C41),'Rent Roll'!$AA41),MONTH(BG$3)=MONTH('Rent Roll'!$C41)),1,0),0)</f>
        <v>0</v>
      </c>
      <c r="BH287" s="567">
        <f>IFERROR(IF(AND(NOT(YEAR(BH$3)&lt;=YEAR('Rent Roll'!$C41)+'Rent Roll'!$AB41-1),MOD(YEAR(BH$3),'Rent Roll'!$AA41)=MOD(YEAR('Rent Roll'!$C41),'Rent Roll'!$AA41),MONTH(BH$3)=MONTH('Rent Roll'!$C41)),1,0),0)</f>
        <v>0</v>
      </c>
      <c r="BI287" s="567">
        <f>IFERROR(IF(AND(NOT(YEAR(BI$3)&lt;=YEAR('Rent Roll'!$C41)+'Rent Roll'!$AB41-1),MOD(YEAR(BI$3),'Rent Roll'!$AA41)=MOD(YEAR('Rent Roll'!$C41),'Rent Roll'!$AA41),MONTH(BI$3)=MONTH('Rent Roll'!$C41)),1,0),0)</f>
        <v>0</v>
      </c>
      <c r="BJ287" s="567">
        <f>IFERROR(IF(AND(NOT(YEAR(BJ$3)&lt;=YEAR('Rent Roll'!$C41)+'Rent Roll'!$AB41-1),MOD(YEAR(BJ$3),'Rent Roll'!$AA41)=MOD(YEAR('Rent Roll'!$C41),'Rent Roll'!$AA41),MONTH(BJ$3)=MONTH('Rent Roll'!$C41)),1,0),0)</f>
        <v>0</v>
      </c>
      <c r="BK287" s="567">
        <f>IFERROR(IF(AND(NOT(YEAR(BK$3)&lt;=YEAR('Rent Roll'!$C41)+'Rent Roll'!$AB41-1),MOD(YEAR(BK$3),'Rent Roll'!$AA41)=MOD(YEAR('Rent Roll'!$C41),'Rent Roll'!$AA41),MONTH(BK$3)=MONTH('Rent Roll'!$C41)),1,0),0)</f>
        <v>0</v>
      </c>
      <c r="BL287" s="567">
        <f>IFERROR(IF(AND(NOT(YEAR(BL$3)&lt;=YEAR('Rent Roll'!$C41)+'Rent Roll'!$AB41-1),MOD(YEAR(BL$3),'Rent Roll'!$AA41)=MOD(YEAR('Rent Roll'!$C41),'Rent Roll'!$AA41),MONTH(BL$3)=MONTH('Rent Roll'!$C41)),1,0),0)</f>
        <v>0</v>
      </c>
      <c r="BM287" s="567">
        <f>IFERROR(IF(AND(NOT(YEAR(BM$3)&lt;=YEAR('Rent Roll'!$C41)+'Rent Roll'!$AB41-1),MOD(YEAR(BM$3),'Rent Roll'!$AA41)=MOD(YEAR('Rent Roll'!$C41),'Rent Roll'!$AA41),MONTH(BM$3)=MONTH('Rent Roll'!$C41)),1,0),0)</f>
        <v>0</v>
      </c>
      <c r="BN287" s="767">
        <f>IFERROR(IF(AND(NOT(YEAR(BN$3)&lt;=YEAR('Rent Roll'!$C41)+'Rent Roll'!$AB41-1),MOD(YEAR(BN$3),'Rent Roll'!$AA41)=MOD(YEAR('Rent Roll'!$C41),'Rent Roll'!$AA41),MONTH(BN$3)=MONTH('Rent Roll'!$C41)),1,0),0)</f>
        <v>0</v>
      </c>
      <c r="BO287" s="768">
        <f>IFERROR(IF(AND(NOT(YEAR(BO$3)&lt;=YEAR('Rent Roll'!$C41)+'Rent Roll'!$AB41-1),MOD(YEAR(BO$3),'Rent Roll'!$AA41)=MOD(YEAR('Rent Roll'!$C41),'Rent Roll'!$AA41),MONTH(BO$3)=MONTH('Rent Roll'!$C41)),1,0),0)</f>
        <v>0</v>
      </c>
      <c r="BP287" s="567">
        <f>IFERROR(IF(AND(NOT(YEAR(BP$3)&lt;=YEAR('Rent Roll'!$C41)+'Rent Roll'!$AB41-1),MOD(YEAR(BP$3),'Rent Roll'!$AA41)=MOD(YEAR('Rent Roll'!$C41),'Rent Roll'!$AA41),MONTH(BP$3)=MONTH('Rent Roll'!$C41)),1,0),0)</f>
        <v>0</v>
      </c>
      <c r="BQ287" s="567">
        <f>IFERROR(IF(AND(NOT(YEAR(BQ$3)&lt;=YEAR('Rent Roll'!$C41)+'Rent Roll'!$AB41-1),MOD(YEAR(BQ$3),'Rent Roll'!$AA41)=MOD(YEAR('Rent Roll'!$C41),'Rent Roll'!$AA41),MONTH(BQ$3)=MONTH('Rent Roll'!$C41)),1,0),0)</f>
        <v>0</v>
      </c>
      <c r="BR287" s="567">
        <f>IFERROR(IF(AND(NOT(YEAR(BR$3)&lt;=YEAR('Rent Roll'!$C41)+'Rent Roll'!$AB41-1),MOD(YEAR(BR$3),'Rent Roll'!$AA41)=MOD(YEAR('Rent Roll'!$C41),'Rent Roll'!$AA41),MONTH(BR$3)=MONTH('Rent Roll'!$C41)),1,0),0)</f>
        <v>0</v>
      </c>
      <c r="BS287" s="567">
        <f>IFERROR(IF(AND(NOT(YEAR(BS$3)&lt;=YEAR('Rent Roll'!$C41)+'Rent Roll'!$AB41-1),MOD(YEAR(BS$3),'Rent Roll'!$AA41)=MOD(YEAR('Rent Roll'!$C41),'Rent Roll'!$AA41),MONTH(BS$3)=MONTH('Rent Roll'!$C41)),1,0),0)</f>
        <v>0</v>
      </c>
      <c r="BT287" s="567">
        <f>IFERROR(IF(AND(NOT(YEAR(BT$3)&lt;=YEAR('Rent Roll'!$C41)+'Rent Roll'!$AB41-1),MOD(YEAR(BT$3),'Rent Roll'!$AA41)=MOD(YEAR('Rent Roll'!$C41),'Rent Roll'!$AA41),MONTH(BT$3)=MONTH('Rent Roll'!$C41)),1,0),0)</f>
        <v>0</v>
      </c>
      <c r="BU287" s="567">
        <f>IFERROR(IF(AND(NOT(YEAR(BU$3)&lt;=YEAR('Rent Roll'!$C41)+'Rent Roll'!$AB41-1),MOD(YEAR(BU$3),'Rent Roll'!$AA41)=MOD(YEAR('Rent Roll'!$C41),'Rent Roll'!$AA41),MONTH(BU$3)=MONTH('Rent Roll'!$C41)),1,0),0)</f>
        <v>0</v>
      </c>
      <c r="BV287" s="567">
        <f>IFERROR(IF(AND(NOT(YEAR(BV$3)&lt;=YEAR('Rent Roll'!$C41)+'Rent Roll'!$AB41-1),MOD(YEAR(BV$3),'Rent Roll'!$AA41)=MOD(YEAR('Rent Roll'!$C41),'Rent Roll'!$AA41),MONTH(BV$3)=MONTH('Rent Roll'!$C41)),1,0),0)</f>
        <v>0</v>
      </c>
      <c r="BW287" s="567">
        <f>IFERROR(IF(AND(NOT(YEAR(BW$3)&lt;=YEAR('Rent Roll'!$C41)+'Rent Roll'!$AB41-1),MOD(YEAR(BW$3),'Rent Roll'!$AA41)=MOD(YEAR('Rent Roll'!$C41),'Rent Roll'!$AA41),MONTH(BW$3)=MONTH('Rent Roll'!$C41)),1,0),0)</f>
        <v>0</v>
      </c>
      <c r="BX287" s="567">
        <f>IFERROR(IF(AND(NOT(YEAR(BX$3)&lt;=YEAR('Rent Roll'!$C41)+'Rent Roll'!$AB41-1),MOD(YEAR(BX$3),'Rent Roll'!$AA41)=MOD(YEAR('Rent Roll'!$C41),'Rent Roll'!$AA41),MONTH(BX$3)=MONTH('Rent Roll'!$C41)),1,0),0)</f>
        <v>0</v>
      </c>
      <c r="BY287" s="567">
        <f>IFERROR(IF(AND(NOT(YEAR(BY$3)&lt;=YEAR('Rent Roll'!$C41)+'Rent Roll'!$AB41-1),MOD(YEAR(BY$3),'Rent Roll'!$AA41)=MOD(YEAR('Rent Roll'!$C41),'Rent Roll'!$AA41),MONTH(BY$3)=MONTH('Rent Roll'!$C41)),1,0),0)</f>
        <v>0</v>
      </c>
      <c r="BZ287" s="767">
        <f>IFERROR(IF(AND(NOT(YEAR(BZ$3)&lt;=YEAR('Rent Roll'!$C41)+'Rent Roll'!$AB41-1),MOD(YEAR(BZ$3),'Rent Roll'!$AA41)=MOD(YEAR('Rent Roll'!$C41),'Rent Roll'!$AA41),MONTH(BZ$3)=MONTH('Rent Roll'!$C41)),1,0),0)</f>
        <v>0</v>
      </c>
      <c r="CA287" s="768">
        <f>IFERROR(IF(AND(NOT(YEAR(CA$3)&lt;=YEAR('Rent Roll'!$C41)+'Rent Roll'!$AB41-1),MOD(YEAR(CA$3),'Rent Roll'!$AA41)=MOD(YEAR('Rent Roll'!$C41),'Rent Roll'!$AA41),MONTH(CA$3)=MONTH('Rent Roll'!$C41)),1,0),0)</f>
        <v>0</v>
      </c>
      <c r="CB287" s="567">
        <f>IFERROR(IF(AND(NOT(YEAR(CB$3)&lt;=YEAR('Rent Roll'!$C41)+'Rent Roll'!$AB41-1),MOD(YEAR(CB$3),'Rent Roll'!$AA41)=MOD(YEAR('Rent Roll'!$C41),'Rent Roll'!$AA41),MONTH(CB$3)=MONTH('Rent Roll'!$C41)),1,0),0)</f>
        <v>0</v>
      </c>
      <c r="CC287" s="567">
        <f>IFERROR(IF(AND(NOT(YEAR(CC$3)&lt;=YEAR('Rent Roll'!$C41)+'Rent Roll'!$AB41-1),MOD(YEAR(CC$3),'Rent Roll'!$AA41)=MOD(YEAR('Rent Roll'!$C41),'Rent Roll'!$AA41),MONTH(CC$3)=MONTH('Rent Roll'!$C41)),1,0),0)</f>
        <v>0</v>
      </c>
      <c r="CD287" s="567">
        <f>IFERROR(IF(AND(NOT(YEAR(CD$3)&lt;=YEAR('Rent Roll'!$C41)+'Rent Roll'!$AB41-1),MOD(YEAR(CD$3),'Rent Roll'!$AA41)=MOD(YEAR('Rent Roll'!$C41),'Rent Roll'!$AA41),MONTH(CD$3)=MONTH('Rent Roll'!$C41)),1,0),0)</f>
        <v>0</v>
      </c>
      <c r="CE287" s="567">
        <f>IFERROR(IF(AND(NOT(YEAR(CE$3)&lt;=YEAR('Rent Roll'!$C41)+'Rent Roll'!$AB41-1),MOD(YEAR(CE$3),'Rent Roll'!$AA41)=MOD(YEAR('Rent Roll'!$C41),'Rent Roll'!$AA41),MONTH(CE$3)=MONTH('Rent Roll'!$C41)),1,0),0)</f>
        <v>0</v>
      </c>
      <c r="CF287" s="567">
        <f>IFERROR(IF(AND(NOT(YEAR(CF$3)&lt;=YEAR('Rent Roll'!$C41)+'Rent Roll'!$AB41-1),MOD(YEAR(CF$3),'Rent Roll'!$AA41)=MOD(YEAR('Rent Roll'!$C41),'Rent Roll'!$AA41),MONTH(CF$3)=MONTH('Rent Roll'!$C41)),1,0),0)</f>
        <v>0</v>
      </c>
      <c r="CG287" s="567">
        <f>IFERROR(IF(AND(NOT(YEAR(CG$3)&lt;=YEAR('Rent Roll'!$C41)+'Rent Roll'!$AB41-1),MOD(YEAR(CG$3),'Rent Roll'!$AA41)=MOD(YEAR('Rent Roll'!$C41),'Rent Roll'!$AA41),MONTH(CG$3)=MONTH('Rent Roll'!$C41)),1,0),0)</f>
        <v>0</v>
      </c>
      <c r="CH287" s="567">
        <f>IFERROR(IF(AND(NOT(YEAR(CH$3)&lt;=YEAR('Rent Roll'!$C41)+'Rent Roll'!$AB41-1),MOD(YEAR(CH$3),'Rent Roll'!$AA41)=MOD(YEAR('Rent Roll'!$C41),'Rent Roll'!$AA41),MONTH(CH$3)=MONTH('Rent Roll'!$C41)),1,0),0)</f>
        <v>0</v>
      </c>
      <c r="CI287" s="567">
        <f>IFERROR(IF(AND(NOT(YEAR(CI$3)&lt;=YEAR('Rent Roll'!$C41)+'Rent Roll'!$AB41-1),MOD(YEAR(CI$3),'Rent Roll'!$AA41)=MOD(YEAR('Rent Roll'!$C41),'Rent Roll'!$AA41),MONTH(CI$3)=MONTH('Rent Roll'!$C41)),1,0),0)</f>
        <v>0</v>
      </c>
      <c r="CJ287" s="567">
        <f>IFERROR(IF(AND(NOT(YEAR(CJ$3)&lt;=YEAR('Rent Roll'!$C41)+'Rent Roll'!$AB41-1),MOD(YEAR(CJ$3),'Rent Roll'!$AA41)=MOD(YEAR('Rent Roll'!$C41),'Rent Roll'!$AA41),MONTH(CJ$3)=MONTH('Rent Roll'!$C41)),1,0),0)</f>
        <v>0</v>
      </c>
      <c r="CK287" s="567">
        <f>IFERROR(IF(AND(NOT(YEAR(CK$3)&lt;=YEAR('Rent Roll'!$C41)+'Rent Roll'!$AB41-1),MOD(YEAR(CK$3),'Rent Roll'!$AA41)=MOD(YEAR('Rent Roll'!$C41),'Rent Roll'!$AA41),MONTH(CK$3)=MONTH('Rent Roll'!$C41)),1,0),0)</f>
        <v>0</v>
      </c>
      <c r="CL287" s="767">
        <f>IFERROR(IF(AND(NOT(YEAR(CL$3)&lt;=YEAR('Rent Roll'!$C41)+'Rent Roll'!$AB41-1),MOD(YEAR(CL$3),'Rent Roll'!$AA41)=MOD(YEAR('Rent Roll'!$C41),'Rent Roll'!$AA41),MONTH(CL$3)=MONTH('Rent Roll'!$C41)),1,0),0)</f>
        <v>0</v>
      </c>
      <c r="CM287" s="768">
        <f>IFERROR(IF(AND(NOT(YEAR(CM$3)&lt;=YEAR('Rent Roll'!$C41)+'Rent Roll'!$AB41-1),MOD(YEAR(CM$3),'Rent Roll'!$AA41)=MOD(YEAR('Rent Roll'!$C41),'Rent Roll'!$AA41),MONTH(CM$3)=MONTH('Rent Roll'!$C41)),1,0),0)</f>
        <v>0</v>
      </c>
      <c r="CN287" s="567">
        <f>IFERROR(IF(AND(NOT(YEAR(CN$3)&lt;=YEAR('Rent Roll'!$C41)+'Rent Roll'!$AB41-1),MOD(YEAR(CN$3),'Rent Roll'!$AA41)=MOD(YEAR('Rent Roll'!$C41),'Rent Roll'!$AA41),MONTH(CN$3)=MONTH('Rent Roll'!$C41)),1,0),0)</f>
        <v>0</v>
      </c>
      <c r="CO287" s="567">
        <f>IFERROR(IF(AND(NOT(YEAR(CO$3)&lt;=YEAR('Rent Roll'!$C41)+'Rent Roll'!$AB41-1),MOD(YEAR(CO$3),'Rent Roll'!$AA41)=MOD(YEAR('Rent Roll'!$C41),'Rent Roll'!$AA41),MONTH(CO$3)=MONTH('Rent Roll'!$C41)),1,0),0)</f>
        <v>0</v>
      </c>
      <c r="CP287" s="567">
        <f>IFERROR(IF(AND(NOT(YEAR(CP$3)&lt;=YEAR('Rent Roll'!$C41)+'Rent Roll'!$AB41-1),MOD(YEAR(CP$3),'Rent Roll'!$AA41)=MOD(YEAR('Rent Roll'!$C41),'Rent Roll'!$AA41),MONTH(CP$3)=MONTH('Rent Roll'!$C41)),1,0),0)</f>
        <v>0</v>
      </c>
      <c r="CQ287" s="567">
        <f>IFERROR(IF(AND(NOT(YEAR(CQ$3)&lt;=YEAR('Rent Roll'!$C41)+'Rent Roll'!$AB41-1),MOD(YEAR(CQ$3),'Rent Roll'!$AA41)=MOD(YEAR('Rent Roll'!$C41),'Rent Roll'!$AA41),MONTH(CQ$3)=MONTH('Rent Roll'!$C41)),1,0),0)</f>
        <v>0</v>
      </c>
      <c r="CR287" s="567">
        <f>IFERROR(IF(AND(NOT(YEAR(CR$3)&lt;=YEAR('Rent Roll'!$C41)+'Rent Roll'!$AB41-1),MOD(YEAR(CR$3),'Rent Roll'!$AA41)=MOD(YEAR('Rent Roll'!$C41),'Rent Roll'!$AA41),MONTH(CR$3)=MONTH('Rent Roll'!$C41)),1,0),0)</f>
        <v>0</v>
      </c>
      <c r="CS287" s="567">
        <f>IFERROR(IF(AND(NOT(YEAR(CS$3)&lt;=YEAR('Rent Roll'!$C41)+'Rent Roll'!$AB41-1),MOD(YEAR(CS$3),'Rent Roll'!$AA41)=MOD(YEAR('Rent Roll'!$C41),'Rent Roll'!$AA41),MONTH(CS$3)=MONTH('Rent Roll'!$C41)),1,0),0)</f>
        <v>0</v>
      </c>
      <c r="CT287" s="567">
        <f>IFERROR(IF(AND(NOT(YEAR(CT$3)&lt;=YEAR('Rent Roll'!$C41)+'Rent Roll'!$AB41-1),MOD(YEAR(CT$3),'Rent Roll'!$AA41)=MOD(YEAR('Rent Roll'!$C41),'Rent Roll'!$AA41),MONTH(CT$3)=MONTH('Rent Roll'!$C41)),1,0),0)</f>
        <v>0</v>
      </c>
      <c r="CU287" s="567">
        <f>IFERROR(IF(AND(NOT(YEAR(CU$3)&lt;=YEAR('Rent Roll'!$C41)+'Rent Roll'!$AB41-1),MOD(YEAR(CU$3),'Rent Roll'!$AA41)=MOD(YEAR('Rent Roll'!$C41),'Rent Roll'!$AA41),MONTH(CU$3)=MONTH('Rent Roll'!$C41)),1,0),0)</f>
        <v>0</v>
      </c>
      <c r="CV287" s="567">
        <f>IFERROR(IF(AND(NOT(YEAR(CV$3)&lt;=YEAR('Rent Roll'!$C41)+'Rent Roll'!$AB41-1),MOD(YEAR(CV$3),'Rent Roll'!$AA41)=MOD(YEAR('Rent Roll'!$C41),'Rent Roll'!$AA41),MONTH(CV$3)=MONTH('Rent Roll'!$C41)),1,0),0)</f>
        <v>0</v>
      </c>
      <c r="CW287" s="567">
        <f>IFERROR(IF(AND(NOT(YEAR(CW$3)&lt;=YEAR('Rent Roll'!$C41)+'Rent Roll'!$AB41-1),MOD(YEAR(CW$3),'Rent Roll'!$AA41)=MOD(YEAR('Rent Roll'!$C41),'Rent Roll'!$AA41),MONTH(CW$3)=MONTH('Rent Roll'!$C41)),1,0),0)</f>
        <v>0</v>
      </c>
      <c r="CX287" s="767">
        <f>IFERROR(IF(AND(NOT(YEAR(CX$3)&lt;=YEAR('Rent Roll'!$C41)+'Rent Roll'!$AB41-1),MOD(YEAR(CX$3),'Rent Roll'!$AA41)=MOD(YEAR('Rent Roll'!$C41),'Rent Roll'!$AA41),MONTH(CX$3)=MONTH('Rent Roll'!$C41)),1,0),0)</f>
        <v>0</v>
      </c>
      <c r="CY287" s="768">
        <f>IFERROR(IF(AND(NOT(YEAR(CY$3)&lt;=YEAR('Rent Roll'!$C41)+'Rent Roll'!$AB41-1),MOD(YEAR(CY$3),'Rent Roll'!$AA41)=MOD(YEAR('Rent Roll'!$C41),'Rent Roll'!$AA41),MONTH(CY$3)=MONTH('Rent Roll'!$C41)),1,0),0)</f>
        <v>0</v>
      </c>
      <c r="CZ287" s="567">
        <f>IFERROR(IF(AND(NOT(YEAR(CZ$3)&lt;=YEAR('Rent Roll'!$C41)+'Rent Roll'!$AB41-1),MOD(YEAR(CZ$3),'Rent Roll'!$AA41)=MOD(YEAR('Rent Roll'!$C41),'Rent Roll'!$AA41),MONTH(CZ$3)=MONTH('Rent Roll'!$C41)),1,0),0)</f>
        <v>0</v>
      </c>
      <c r="DA287" s="567">
        <f>IFERROR(IF(AND(NOT(YEAR(DA$3)&lt;=YEAR('Rent Roll'!$C41)+'Rent Roll'!$AB41-1),MOD(YEAR(DA$3),'Rent Roll'!$AA41)=MOD(YEAR('Rent Roll'!$C41),'Rent Roll'!$AA41),MONTH(DA$3)=MONTH('Rent Roll'!$C41)),1,0),0)</f>
        <v>0</v>
      </c>
      <c r="DB287" s="567">
        <f>IFERROR(IF(AND(NOT(YEAR(DB$3)&lt;=YEAR('Rent Roll'!$C41)+'Rent Roll'!$AB41-1),MOD(YEAR(DB$3),'Rent Roll'!$AA41)=MOD(YEAR('Rent Roll'!$C41),'Rent Roll'!$AA41),MONTH(DB$3)=MONTH('Rent Roll'!$C41)),1,0),0)</f>
        <v>0</v>
      </c>
      <c r="DC287" s="567">
        <f>IFERROR(IF(AND(NOT(YEAR(DC$3)&lt;=YEAR('Rent Roll'!$C41)+'Rent Roll'!$AB41-1),MOD(YEAR(DC$3),'Rent Roll'!$AA41)=MOD(YEAR('Rent Roll'!$C41),'Rent Roll'!$AA41),MONTH(DC$3)=MONTH('Rent Roll'!$C41)),1,0),0)</f>
        <v>0</v>
      </c>
      <c r="DD287" s="567">
        <f>IFERROR(IF(AND(NOT(YEAR(DD$3)&lt;=YEAR('Rent Roll'!$C41)+'Rent Roll'!$AB41-1),MOD(YEAR(DD$3),'Rent Roll'!$AA41)=MOD(YEAR('Rent Roll'!$C41),'Rent Roll'!$AA41),MONTH(DD$3)=MONTH('Rent Roll'!$C41)),1,0),0)</f>
        <v>0</v>
      </c>
      <c r="DE287" s="567">
        <f>IFERROR(IF(AND(NOT(YEAR(DE$3)&lt;=YEAR('Rent Roll'!$C41)+'Rent Roll'!$AB41-1),MOD(YEAR(DE$3),'Rent Roll'!$AA41)=MOD(YEAR('Rent Roll'!$C41),'Rent Roll'!$AA41),MONTH(DE$3)=MONTH('Rent Roll'!$C41)),1,0),0)</f>
        <v>0</v>
      </c>
      <c r="DF287" s="567">
        <f>IFERROR(IF(AND(NOT(YEAR(DF$3)&lt;=YEAR('Rent Roll'!$C41)+'Rent Roll'!$AB41-1),MOD(YEAR(DF$3),'Rent Roll'!$AA41)=MOD(YEAR('Rent Roll'!$C41),'Rent Roll'!$AA41),MONTH(DF$3)=MONTH('Rent Roll'!$C41)),1,0),0)</f>
        <v>0</v>
      </c>
      <c r="DG287" s="567">
        <f>IFERROR(IF(AND(NOT(YEAR(DG$3)&lt;=YEAR('Rent Roll'!$C41)+'Rent Roll'!$AB41-1),MOD(YEAR(DG$3),'Rent Roll'!$AA41)=MOD(YEAR('Rent Roll'!$C41),'Rent Roll'!$AA41),MONTH(DG$3)=MONTH('Rent Roll'!$C41)),1,0),0)</f>
        <v>0</v>
      </c>
      <c r="DH287" s="567">
        <f>IFERROR(IF(AND(NOT(YEAR(DH$3)&lt;=YEAR('Rent Roll'!$C41)+'Rent Roll'!$AB41-1),MOD(YEAR(DH$3),'Rent Roll'!$AA41)=MOD(YEAR('Rent Roll'!$C41),'Rent Roll'!$AA41),MONTH(DH$3)=MONTH('Rent Roll'!$C41)),1,0),0)</f>
        <v>0</v>
      </c>
      <c r="DI287" s="567">
        <f>IFERROR(IF(AND(NOT(YEAR(DI$3)&lt;=YEAR('Rent Roll'!$C41)+'Rent Roll'!$AB41-1),MOD(YEAR(DI$3),'Rent Roll'!$AA41)=MOD(YEAR('Rent Roll'!$C41),'Rent Roll'!$AA41),MONTH(DI$3)=MONTH('Rent Roll'!$C41)),1,0),0)</f>
        <v>0</v>
      </c>
      <c r="DJ287" s="767">
        <f>IFERROR(IF(AND(NOT(YEAR(DJ$3)&lt;=YEAR('Rent Roll'!$C41)+'Rent Roll'!$AB41-1),MOD(YEAR(DJ$3),'Rent Roll'!$AA41)=MOD(YEAR('Rent Roll'!$C41),'Rent Roll'!$AA41),MONTH(DJ$3)=MONTH('Rent Roll'!$C41)),1,0),0)</f>
        <v>0</v>
      </c>
      <c r="DK287" s="768">
        <f>IFERROR(IF(AND(NOT(YEAR(DK$3)&lt;=YEAR('Rent Roll'!$C41)+'Rent Roll'!$AB41-1),MOD(YEAR(DK$3),'Rent Roll'!$AA41)=MOD(YEAR('Rent Roll'!$C41),'Rent Roll'!$AA41),MONTH(DK$3)=MONTH('Rent Roll'!$C41)),1,0),0)</f>
        <v>0</v>
      </c>
      <c r="DL287" s="567">
        <f>IFERROR(IF(AND(NOT(YEAR(DL$3)&lt;=YEAR('Rent Roll'!$C41)+'Rent Roll'!$AB41-1),MOD(YEAR(DL$3),'Rent Roll'!$AA41)=MOD(YEAR('Rent Roll'!$C41),'Rent Roll'!$AA41),MONTH(DL$3)=MONTH('Rent Roll'!$C41)),1,0),0)</f>
        <v>0</v>
      </c>
      <c r="DM287" s="567">
        <f>IFERROR(IF(AND(NOT(YEAR(DM$3)&lt;=YEAR('Rent Roll'!$C41)+'Rent Roll'!$AB41-1),MOD(YEAR(DM$3),'Rent Roll'!$AA41)=MOD(YEAR('Rent Roll'!$C41),'Rent Roll'!$AA41),MONTH(DM$3)=MONTH('Rent Roll'!$C41)),1,0),0)</f>
        <v>0</v>
      </c>
      <c r="DN287" s="567">
        <f>IFERROR(IF(AND(NOT(YEAR(DN$3)&lt;=YEAR('Rent Roll'!$C41)+'Rent Roll'!$AB41-1),MOD(YEAR(DN$3),'Rent Roll'!$AA41)=MOD(YEAR('Rent Roll'!$C41),'Rent Roll'!$AA41),MONTH(DN$3)=MONTH('Rent Roll'!$C41)),1,0),0)</f>
        <v>0</v>
      </c>
      <c r="DO287" s="567">
        <f>IFERROR(IF(AND(NOT(YEAR(DO$3)&lt;=YEAR('Rent Roll'!$C41)+'Rent Roll'!$AB41-1),MOD(YEAR(DO$3),'Rent Roll'!$AA41)=MOD(YEAR('Rent Roll'!$C41),'Rent Roll'!$AA41),MONTH(DO$3)=MONTH('Rent Roll'!$C41)),1,0),0)</f>
        <v>0</v>
      </c>
      <c r="DP287" s="567">
        <f>IFERROR(IF(AND(NOT(YEAR(DP$3)&lt;=YEAR('Rent Roll'!$C41)+'Rent Roll'!$AB41-1),MOD(YEAR(DP$3),'Rent Roll'!$AA41)=MOD(YEAR('Rent Roll'!$C41),'Rent Roll'!$AA41),MONTH(DP$3)=MONTH('Rent Roll'!$C41)),1,0),0)</f>
        <v>0</v>
      </c>
      <c r="DQ287" s="567">
        <f>IFERROR(IF(AND(NOT(YEAR(DQ$3)&lt;=YEAR('Rent Roll'!$C41)+'Rent Roll'!$AB41-1),MOD(YEAR(DQ$3),'Rent Roll'!$AA41)=MOD(YEAR('Rent Roll'!$C41),'Rent Roll'!$AA41),MONTH(DQ$3)=MONTH('Rent Roll'!$C41)),1,0),0)</f>
        <v>0</v>
      </c>
      <c r="DR287" s="567">
        <f>IFERROR(IF(AND(NOT(YEAR(DR$3)&lt;=YEAR('Rent Roll'!$C41)+'Rent Roll'!$AB41-1),MOD(YEAR(DR$3),'Rent Roll'!$AA41)=MOD(YEAR('Rent Roll'!$C41),'Rent Roll'!$AA41),MONTH(DR$3)=MONTH('Rent Roll'!$C41)),1,0),0)</f>
        <v>0</v>
      </c>
      <c r="DS287" s="567">
        <f>IFERROR(IF(AND(NOT(YEAR(DS$3)&lt;=YEAR('Rent Roll'!$C41)+'Rent Roll'!$AB41-1),MOD(YEAR(DS$3),'Rent Roll'!$AA41)=MOD(YEAR('Rent Roll'!$C41),'Rent Roll'!$AA41),MONTH(DS$3)=MONTH('Rent Roll'!$C41)),1,0),0)</f>
        <v>0</v>
      </c>
      <c r="DT287" s="567">
        <f>IFERROR(IF(AND(NOT(YEAR(DT$3)&lt;=YEAR('Rent Roll'!$C41)+'Rent Roll'!$AB41-1),MOD(YEAR(DT$3),'Rent Roll'!$AA41)=MOD(YEAR('Rent Roll'!$C41),'Rent Roll'!$AA41),MONTH(DT$3)=MONTH('Rent Roll'!$C41)),1,0),0)</f>
        <v>0</v>
      </c>
      <c r="DU287" s="567">
        <f>IFERROR(IF(AND(NOT(YEAR(DU$3)&lt;=YEAR('Rent Roll'!$C41)+'Rent Roll'!$AB41-1),MOD(YEAR(DU$3),'Rent Roll'!$AA41)=MOD(YEAR('Rent Roll'!$C41),'Rent Roll'!$AA41),MONTH(DU$3)=MONTH('Rent Roll'!$C41)),1,0),0)</f>
        <v>0</v>
      </c>
      <c r="DV287" s="567">
        <f>IFERROR(IF(AND(NOT(YEAR(DV$3)&lt;=YEAR('Rent Roll'!$C41)+'Rent Roll'!$AB41-1),MOD(YEAR(DV$3),'Rent Roll'!$AA41)=MOD(YEAR('Rent Roll'!$C41),'Rent Roll'!$AA41),MONTH(DV$3)=MONTH('Rent Roll'!$C41)),1,0),0)</f>
        <v>0</v>
      </c>
    </row>
    <row r="288" spans="1:126" s="568" customFormat="1" ht="12" customHeight="1" outlineLevel="1" x14ac:dyDescent="0.4">
      <c r="A288" s="732"/>
      <c r="B288" s="564">
        <f>'Rent Roll'!$B42</f>
        <v>0</v>
      </c>
      <c r="C288" s="566"/>
      <c r="D288" s="566"/>
      <c r="E288" s="566"/>
      <c r="F288" s="778">
        <f>IFERROR(IF(AND(NOT(YEAR(F$3)&lt;=YEAR('Rent Roll'!$C42)+'Rent Roll'!$AB42-1),MOD(YEAR(F$3),'Rent Roll'!$AA42)=MOD(YEAR('Rent Roll'!$C42),'Rent Roll'!$AA42),MONTH(F$3)=MONTH('Rent Roll'!$C42)),1,0),0)</f>
        <v>0</v>
      </c>
      <c r="G288" s="768">
        <f>IFERROR(IF(AND(NOT(YEAR(G$3)&lt;=YEAR('Rent Roll'!$C42)+'Rent Roll'!$AB42-1),MOD(YEAR(G$3),'Rent Roll'!$AA42)=MOD(YEAR('Rent Roll'!$C42),'Rent Roll'!$AA42),MONTH(G$3)=MONTH('Rent Roll'!$C42)),1,0),0)</f>
        <v>0</v>
      </c>
      <c r="H288" s="567">
        <f>IFERROR(IF(AND(NOT(YEAR(H$3)&lt;=YEAR('Rent Roll'!$C42)+'Rent Roll'!$AB42-1),MOD(YEAR(H$3),'Rent Roll'!$AA42)=MOD(YEAR('Rent Roll'!$C42),'Rent Roll'!$AA42),MONTH(H$3)=MONTH('Rent Roll'!$C42)),1,0),0)</f>
        <v>0</v>
      </c>
      <c r="I288" s="567">
        <f>IFERROR(IF(AND(NOT(YEAR(I$3)&lt;=YEAR('Rent Roll'!$C42)+'Rent Roll'!$AB42-1),MOD(YEAR(I$3),'Rent Roll'!$AA42)=MOD(YEAR('Rent Roll'!$C42),'Rent Roll'!$AA42),MONTH(I$3)=MONTH('Rent Roll'!$C42)),1,0),0)</f>
        <v>0</v>
      </c>
      <c r="J288" s="567">
        <f>IFERROR(IF(AND(NOT(YEAR(J$3)&lt;=YEAR('Rent Roll'!$C42)+'Rent Roll'!$AB42-1),MOD(YEAR(J$3),'Rent Roll'!$AA42)=MOD(YEAR('Rent Roll'!$C42),'Rent Roll'!$AA42),MONTH(J$3)=MONTH('Rent Roll'!$C42)),1,0),0)</f>
        <v>0</v>
      </c>
      <c r="K288" s="567">
        <f>IFERROR(IF(AND(NOT(YEAR(K$3)&lt;=YEAR('Rent Roll'!$C42)+'Rent Roll'!$AB42-1),MOD(YEAR(K$3),'Rent Roll'!$AA42)=MOD(YEAR('Rent Roll'!$C42),'Rent Roll'!$AA42),MONTH(K$3)=MONTH('Rent Roll'!$C42)),1,0),0)</f>
        <v>0</v>
      </c>
      <c r="L288" s="567">
        <f>IFERROR(IF(AND(NOT(YEAR(L$3)&lt;=YEAR('Rent Roll'!$C42)+'Rent Roll'!$AB42-1),MOD(YEAR(L$3),'Rent Roll'!$AA42)=MOD(YEAR('Rent Roll'!$C42),'Rent Roll'!$AA42),MONTH(L$3)=MONTH('Rent Roll'!$C42)),1,0),0)</f>
        <v>0</v>
      </c>
      <c r="M288" s="567">
        <f>IFERROR(IF(AND(NOT(YEAR(M$3)&lt;=YEAR('Rent Roll'!$C42)+'Rent Roll'!$AB42-1),MOD(YEAR(M$3),'Rent Roll'!$AA42)=MOD(YEAR('Rent Roll'!$C42),'Rent Roll'!$AA42),MONTH(M$3)=MONTH('Rent Roll'!$C42)),1,0),0)</f>
        <v>0</v>
      </c>
      <c r="N288" s="567">
        <f>IFERROR(IF(AND(NOT(YEAR(N$3)&lt;=YEAR('Rent Roll'!$C42)+'Rent Roll'!$AB42-1),MOD(YEAR(N$3),'Rent Roll'!$AA42)=MOD(YEAR('Rent Roll'!$C42),'Rent Roll'!$AA42),MONTH(N$3)=MONTH('Rent Roll'!$C42)),1,0),0)</f>
        <v>0</v>
      </c>
      <c r="O288" s="567">
        <f>IFERROR(IF(AND(NOT(YEAR(O$3)&lt;=YEAR('Rent Roll'!$C42)+'Rent Roll'!$AB42-1),MOD(YEAR(O$3),'Rent Roll'!$AA42)=MOD(YEAR('Rent Roll'!$C42),'Rent Roll'!$AA42),MONTH(O$3)=MONTH('Rent Roll'!$C42)),1,0),0)</f>
        <v>0</v>
      </c>
      <c r="P288" s="567">
        <f>IFERROR(IF(AND(NOT(YEAR(P$3)&lt;=YEAR('Rent Roll'!$C42)+'Rent Roll'!$AB42-1),MOD(YEAR(P$3),'Rent Roll'!$AA42)=MOD(YEAR('Rent Roll'!$C42),'Rent Roll'!$AA42),MONTH(P$3)=MONTH('Rent Roll'!$C42)),1,0),0)</f>
        <v>0</v>
      </c>
      <c r="Q288" s="567">
        <f>IFERROR(IF(AND(NOT(YEAR(Q$3)&lt;=YEAR('Rent Roll'!$C42)+'Rent Roll'!$AB42-1),MOD(YEAR(Q$3),'Rent Roll'!$AA42)=MOD(YEAR('Rent Roll'!$C42),'Rent Roll'!$AA42),MONTH(Q$3)=MONTH('Rent Roll'!$C42)),1,0),0)</f>
        <v>0</v>
      </c>
      <c r="R288" s="767">
        <f>IFERROR(IF(AND(NOT(YEAR(R$3)&lt;=YEAR('Rent Roll'!$C42)+'Rent Roll'!$AB42-1),MOD(YEAR(R$3),'Rent Roll'!$AA42)=MOD(YEAR('Rent Roll'!$C42),'Rent Roll'!$AA42),MONTH(R$3)=MONTH('Rent Roll'!$C42)),1,0),0)</f>
        <v>0</v>
      </c>
      <c r="S288" s="768">
        <f>IFERROR(IF(AND(NOT(YEAR(S$3)&lt;=YEAR('Rent Roll'!$C42)+'Rent Roll'!$AB42-1),MOD(YEAR(S$3),'Rent Roll'!$AA42)=MOD(YEAR('Rent Roll'!$C42),'Rent Roll'!$AA42),MONTH(S$3)=MONTH('Rent Roll'!$C42)),1,0),0)</f>
        <v>0</v>
      </c>
      <c r="T288" s="567">
        <f>IFERROR(IF(AND(NOT(YEAR(T$3)&lt;=YEAR('Rent Roll'!$C42)+'Rent Roll'!$AB42-1),MOD(YEAR(T$3),'Rent Roll'!$AA42)=MOD(YEAR('Rent Roll'!$C42),'Rent Roll'!$AA42),MONTH(T$3)=MONTH('Rent Roll'!$C42)),1,0),0)</f>
        <v>0</v>
      </c>
      <c r="U288" s="567">
        <f>IFERROR(IF(AND(NOT(YEAR(U$3)&lt;=YEAR('Rent Roll'!$C42)+'Rent Roll'!$AB42-1),MOD(YEAR(U$3),'Rent Roll'!$AA42)=MOD(YEAR('Rent Roll'!$C42),'Rent Roll'!$AA42),MONTH(U$3)=MONTH('Rent Roll'!$C42)),1,0),0)</f>
        <v>0</v>
      </c>
      <c r="V288" s="567">
        <f>IFERROR(IF(AND(NOT(YEAR(V$3)&lt;=YEAR('Rent Roll'!$C42)+'Rent Roll'!$AB42-1),MOD(YEAR(V$3),'Rent Roll'!$AA42)=MOD(YEAR('Rent Roll'!$C42),'Rent Roll'!$AA42),MONTH(V$3)=MONTH('Rent Roll'!$C42)),1,0),0)</f>
        <v>0</v>
      </c>
      <c r="W288" s="567">
        <f>IFERROR(IF(AND(NOT(YEAR(W$3)&lt;=YEAR('Rent Roll'!$C42)+'Rent Roll'!$AB42-1),MOD(YEAR(W$3),'Rent Roll'!$AA42)=MOD(YEAR('Rent Roll'!$C42),'Rent Roll'!$AA42),MONTH(W$3)=MONTH('Rent Roll'!$C42)),1,0),0)</f>
        <v>0</v>
      </c>
      <c r="X288" s="567">
        <f>IFERROR(IF(AND(NOT(YEAR(X$3)&lt;=YEAR('Rent Roll'!$C42)+'Rent Roll'!$AB42-1),MOD(YEAR(X$3),'Rent Roll'!$AA42)=MOD(YEAR('Rent Roll'!$C42),'Rent Roll'!$AA42),MONTH(X$3)=MONTH('Rent Roll'!$C42)),1,0),0)</f>
        <v>0</v>
      </c>
      <c r="Y288" s="567">
        <f>IFERROR(IF(AND(NOT(YEAR(Y$3)&lt;=YEAR('Rent Roll'!$C42)+'Rent Roll'!$AB42-1),MOD(YEAR(Y$3),'Rent Roll'!$AA42)=MOD(YEAR('Rent Roll'!$C42),'Rent Roll'!$AA42),MONTH(Y$3)=MONTH('Rent Roll'!$C42)),1,0),0)</f>
        <v>0</v>
      </c>
      <c r="Z288" s="567">
        <f>IFERROR(IF(AND(NOT(YEAR(Z$3)&lt;=YEAR('Rent Roll'!$C42)+'Rent Roll'!$AB42-1),MOD(YEAR(Z$3),'Rent Roll'!$AA42)=MOD(YEAR('Rent Roll'!$C42),'Rent Roll'!$AA42),MONTH(Z$3)=MONTH('Rent Roll'!$C42)),1,0),0)</f>
        <v>0</v>
      </c>
      <c r="AA288" s="567">
        <f>IFERROR(IF(AND(NOT(YEAR(AA$3)&lt;=YEAR('Rent Roll'!$C42)+'Rent Roll'!$AB42-1),MOD(YEAR(AA$3),'Rent Roll'!$AA42)=MOD(YEAR('Rent Roll'!$C42),'Rent Roll'!$AA42),MONTH(AA$3)=MONTH('Rent Roll'!$C42)),1,0),0)</f>
        <v>0</v>
      </c>
      <c r="AB288" s="567">
        <f>IFERROR(IF(AND(NOT(YEAR(AB$3)&lt;=YEAR('Rent Roll'!$C42)+'Rent Roll'!$AB42-1),MOD(YEAR(AB$3),'Rent Roll'!$AA42)=MOD(YEAR('Rent Roll'!$C42),'Rent Roll'!$AA42),MONTH(AB$3)=MONTH('Rent Roll'!$C42)),1,0),0)</f>
        <v>0</v>
      </c>
      <c r="AC288" s="567">
        <f>IFERROR(IF(AND(NOT(YEAR(AC$3)&lt;=YEAR('Rent Roll'!$C42)+'Rent Roll'!$AB42-1),MOD(YEAR(AC$3),'Rent Roll'!$AA42)=MOD(YEAR('Rent Roll'!$C42),'Rent Roll'!$AA42),MONTH(AC$3)=MONTH('Rent Roll'!$C42)),1,0),0)</f>
        <v>0</v>
      </c>
      <c r="AD288" s="767">
        <f>IFERROR(IF(AND(NOT(YEAR(AD$3)&lt;=YEAR('Rent Roll'!$C42)+'Rent Roll'!$AB42-1),MOD(YEAR(AD$3),'Rent Roll'!$AA42)=MOD(YEAR('Rent Roll'!$C42),'Rent Roll'!$AA42),MONTH(AD$3)=MONTH('Rent Roll'!$C42)),1,0),0)</f>
        <v>0</v>
      </c>
      <c r="AE288" s="768">
        <f>IFERROR(IF(AND(NOT(YEAR(AE$3)&lt;=YEAR('Rent Roll'!$C42)+'Rent Roll'!$AB42-1),MOD(YEAR(AE$3),'Rent Roll'!$AA42)=MOD(YEAR('Rent Roll'!$C42),'Rent Roll'!$AA42),MONTH(AE$3)=MONTH('Rent Roll'!$C42)),1,0),0)</f>
        <v>0</v>
      </c>
      <c r="AF288" s="567">
        <f>IFERROR(IF(AND(NOT(YEAR(AF$3)&lt;=YEAR('Rent Roll'!$C42)+'Rent Roll'!$AB42-1),MOD(YEAR(AF$3),'Rent Roll'!$AA42)=MOD(YEAR('Rent Roll'!$C42),'Rent Roll'!$AA42),MONTH(AF$3)=MONTH('Rent Roll'!$C42)),1,0),0)</f>
        <v>0</v>
      </c>
      <c r="AG288" s="567">
        <f>IFERROR(IF(AND(NOT(YEAR(AG$3)&lt;=YEAR('Rent Roll'!$C42)+'Rent Roll'!$AB42-1),MOD(YEAR(AG$3),'Rent Roll'!$AA42)=MOD(YEAR('Rent Roll'!$C42),'Rent Roll'!$AA42),MONTH(AG$3)=MONTH('Rent Roll'!$C42)),1,0),0)</f>
        <v>0</v>
      </c>
      <c r="AH288" s="567">
        <f>IFERROR(IF(AND(NOT(YEAR(AH$3)&lt;=YEAR('Rent Roll'!$C42)+'Rent Roll'!$AB42-1),MOD(YEAR(AH$3),'Rent Roll'!$AA42)=MOD(YEAR('Rent Roll'!$C42),'Rent Roll'!$AA42),MONTH(AH$3)=MONTH('Rent Roll'!$C42)),1,0),0)</f>
        <v>0</v>
      </c>
      <c r="AI288" s="567">
        <f>IFERROR(IF(AND(NOT(YEAR(AI$3)&lt;=YEAR('Rent Roll'!$C42)+'Rent Roll'!$AB42-1),MOD(YEAR(AI$3),'Rent Roll'!$AA42)=MOD(YEAR('Rent Roll'!$C42),'Rent Roll'!$AA42),MONTH(AI$3)=MONTH('Rent Roll'!$C42)),1,0),0)</f>
        <v>0</v>
      </c>
      <c r="AJ288" s="567">
        <f>IFERROR(IF(AND(NOT(YEAR(AJ$3)&lt;=YEAR('Rent Roll'!$C42)+'Rent Roll'!$AB42-1),MOD(YEAR(AJ$3),'Rent Roll'!$AA42)=MOD(YEAR('Rent Roll'!$C42),'Rent Roll'!$AA42),MONTH(AJ$3)=MONTH('Rent Roll'!$C42)),1,0),0)</f>
        <v>0</v>
      </c>
      <c r="AK288" s="567">
        <f>IFERROR(IF(AND(NOT(YEAR(AK$3)&lt;=YEAR('Rent Roll'!$C42)+'Rent Roll'!$AB42-1),MOD(YEAR(AK$3),'Rent Roll'!$AA42)=MOD(YEAR('Rent Roll'!$C42),'Rent Roll'!$AA42),MONTH(AK$3)=MONTH('Rent Roll'!$C42)),1,0),0)</f>
        <v>0</v>
      </c>
      <c r="AL288" s="567">
        <f>IFERROR(IF(AND(NOT(YEAR(AL$3)&lt;=YEAR('Rent Roll'!$C42)+'Rent Roll'!$AB42-1),MOD(YEAR(AL$3),'Rent Roll'!$AA42)=MOD(YEAR('Rent Roll'!$C42),'Rent Roll'!$AA42),MONTH(AL$3)=MONTH('Rent Roll'!$C42)),1,0),0)</f>
        <v>0</v>
      </c>
      <c r="AM288" s="567">
        <f>IFERROR(IF(AND(NOT(YEAR(AM$3)&lt;=YEAR('Rent Roll'!$C42)+'Rent Roll'!$AB42-1),MOD(YEAR(AM$3),'Rent Roll'!$AA42)=MOD(YEAR('Rent Roll'!$C42),'Rent Roll'!$AA42),MONTH(AM$3)=MONTH('Rent Roll'!$C42)),1,0),0)</f>
        <v>0</v>
      </c>
      <c r="AN288" s="567">
        <f>IFERROR(IF(AND(NOT(YEAR(AN$3)&lt;=YEAR('Rent Roll'!$C42)+'Rent Roll'!$AB42-1),MOD(YEAR(AN$3),'Rent Roll'!$AA42)=MOD(YEAR('Rent Roll'!$C42),'Rent Roll'!$AA42),MONTH(AN$3)=MONTH('Rent Roll'!$C42)),1,0),0)</f>
        <v>0</v>
      </c>
      <c r="AO288" s="567">
        <f>IFERROR(IF(AND(NOT(YEAR(AO$3)&lt;=YEAR('Rent Roll'!$C42)+'Rent Roll'!$AB42-1),MOD(YEAR(AO$3),'Rent Roll'!$AA42)=MOD(YEAR('Rent Roll'!$C42),'Rent Roll'!$AA42),MONTH(AO$3)=MONTH('Rent Roll'!$C42)),1,0),0)</f>
        <v>0</v>
      </c>
      <c r="AP288" s="767">
        <f>IFERROR(IF(AND(NOT(YEAR(AP$3)&lt;=YEAR('Rent Roll'!$C42)+'Rent Roll'!$AB42-1),MOD(YEAR(AP$3),'Rent Roll'!$AA42)=MOD(YEAR('Rent Roll'!$C42),'Rent Roll'!$AA42),MONTH(AP$3)=MONTH('Rent Roll'!$C42)),1,0),0)</f>
        <v>0</v>
      </c>
      <c r="AQ288" s="768">
        <f>IFERROR(IF(AND(NOT(YEAR(AQ$3)&lt;=YEAR('Rent Roll'!$C42)+'Rent Roll'!$AB42-1),MOD(YEAR(AQ$3),'Rent Roll'!$AA42)=MOD(YEAR('Rent Roll'!$C42),'Rent Roll'!$AA42),MONTH(AQ$3)=MONTH('Rent Roll'!$C42)),1,0),0)</f>
        <v>0</v>
      </c>
      <c r="AR288" s="567">
        <f>IFERROR(IF(AND(NOT(YEAR(AR$3)&lt;=YEAR('Rent Roll'!$C42)+'Rent Roll'!$AB42-1),MOD(YEAR(AR$3),'Rent Roll'!$AA42)=MOD(YEAR('Rent Roll'!$C42),'Rent Roll'!$AA42),MONTH(AR$3)=MONTH('Rent Roll'!$C42)),1,0),0)</f>
        <v>0</v>
      </c>
      <c r="AS288" s="567">
        <f>IFERROR(IF(AND(NOT(YEAR(AS$3)&lt;=YEAR('Rent Roll'!$C42)+'Rent Roll'!$AB42-1),MOD(YEAR(AS$3),'Rent Roll'!$AA42)=MOD(YEAR('Rent Roll'!$C42),'Rent Roll'!$AA42),MONTH(AS$3)=MONTH('Rent Roll'!$C42)),1,0),0)</f>
        <v>0</v>
      </c>
      <c r="AT288" s="567">
        <f>IFERROR(IF(AND(NOT(YEAR(AT$3)&lt;=YEAR('Rent Roll'!$C42)+'Rent Roll'!$AB42-1),MOD(YEAR(AT$3),'Rent Roll'!$AA42)=MOD(YEAR('Rent Roll'!$C42),'Rent Roll'!$AA42),MONTH(AT$3)=MONTH('Rent Roll'!$C42)),1,0),0)</f>
        <v>0</v>
      </c>
      <c r="AU288" s="567">
        <f>IFERROR(IF(AND(NOT(YEAR(AU$3)&lt;=YEAR('Rent Roll'!$C42)+'Rent Roll'!$AB42-1),MOD(YEAR(AU$3),'Rent Roll'!$AA42)=MOD(YEAR('Rent Roll'!$C42),'Rent Roll'!$AA42),MONTH(AU$3)=MONTH('Rent Roll'!$C42)),1,0),0)</f>
        <v>0</v>
      </c>
      <c r="AV288" s="567">
        <f>IFERROR(IF(AND(NOT(YEAR(AV$3)&lt;=YEAR('Rent Roll'!$C42)+'Rent Roll'!$AB42-1),MOD(YEAR(AV$3),'Rent Roll'!$AA42)=MOD(YEAR('Rent Roll'!$C42),'Rent Roll'!$AA42),MONTH(AV$3)=MONTH('Rent Roll'!$C42)),1,0),0)</f>
        <v>0</v>
      </c>
      <c r="AW288" s="567">
        <f>IFERROR(IF(AND(NOT(YEAR(AW$3)&lt;=YEAR('Rent Roll'!$C42)+'Rent Roll'!$AB42-1),MOD(YEAR(AW$3),'Rent Roll'!$AA42)=MOD(YEAR('Rent Roll'!$C42),'Rent Roll'!$AA42),MONTH(AW$3)=MONTH('Rent Roll'!$C42)),1,0),0)</f>
        <v>0</v>
      </c>
      <c r="AX288" s="567">
        <f>IFERROR(IF(AND(NOT(YEAR(AX$3)&lt;=YEAR('Rent Roll'!$C42)+'Rent Roll'!$AB42-1),MOD(YEAR(AX$3),'Rent Roll'!$AA42)=MOD(YEAR('Rent Roll'!$C42),'Rent Roll'!$AA42),MONTH(AX$3)=MONTH('Rent Roll'!$C42)),1,0),0)</f>
        <v>0</v>
      </c>
      <c r="AY288" s="567">
        <f>IFERROR(IF(AND(NOT(YEAR(AY$3)&lt;=YEAR('Rent Roll'!$C42)+'Rent Roll'!$AB42-1),MOD(YEAR(AY$3),'Rent Roll'!$AA42)=MOD(YEAR('Rent Roll'!$C42),'Rent Roll'!$AA42),MONTH(AY$3)=MONTH('Rent Roll'!$C42)),1,0),0)</f>
        <v>0</v>
      </c>
      <c r="AZ288" s="567">
        <f>IFERROR(IF(AND(NOT(YEAR(AZ$3)&lt;=YEAR('Rent Roll'!$C42)+'Rent Roll'!$AB42-1),MOD(YEAR(AZ$3),'Rent Roll'!$AA42)=MOD(YEAR('Rent Roll'!$C42),'Rent Roll'!$AA42),MONTH(AZ$3)=MONTH('Rent Roll'!$C42)),1,0),0)</f>
        <v>0</v>
      </c>
      <c r="BA288" s="567">
        <f>IFERROR(IF(AND(NOT(YEAR(BA$3)&lt;=YEAR('Rent Roll'!$C42)+'Rent Roll'!$AB42-1),MOD(YEAR(BA$3),'Rent Roll'!$AA42)=MOD(YEAR('Rent Roll'!$C42),'Rent Roll'!$AA42),MONTH(BA$3)=MONTH('Rent Roll'!$C42)),1,0),0)</f>
        <v>0</v>
      </c>
      <c r="BB288" s="767">
        <f>IFERROR(IF(AND(NOT(YEAR(BB$3)&lt;=YEAR('Rent Roll'!$C42)+'Rent Roll'!$AB42-1),MOD(YEAR(BB$3),'Rent Roll'!$AA42)=MOD(YEAR('Rent Roll'!$C42),'Rent Roll'!$AA42),MONTH(BB$3)=MONTH('Rent Roll'!$C42)),1,0),0)</f>
        <v>0</v>
      </c>
      <c r="BC288" s="768">
        <f>IFERROR(IF(AND(NOT(YEAR(BC$3)&lt;=YEAR('Rent Roll'!$C42)+'Rent Roll'!$AB42-1),MOD(YEAR(BC$3),'Rent Roll'!$AA42)=MOD(YEAR('Rent Roll'!$C42),'Rent Roll'!$AA42),MONTH(BC$3)=MONTH('Rent Roll'!$C42)),1,0),0)</f>
        <v>0</v>
      </c>
      <c r="BD288" s="567">
        <f>IFERROR(IF(AND(NOT(YEAR(BD$3)&lt;=YEAR('Rent Roll'!$C42)+'Rent Roll'!$AB42-1),MOD(YEAR(BD$3),'Rent Roll'!$AA42)=MOD(YEAR('Rent Roll'!$C42),'Rent Roll'!$AA42),MONTH(BD$3)=MONTH('Rent Roll'!$C42)),1,0),0)</f>
        <v>0</v>
      </c>
      <c r="BE288" s="567">
        <f>IFERROR(IF(AND(NOT(YEAR(BE$3)&lt;=YEAR('Rent Roll'!$C42)+'Rent Roll'!$AB42-1),MOD(YEAR(BE$3),'Rent Roll'!$AA42)=MOD(YEAR('Rent Roll'!$C42),'Rent Roll'!$AA42),MONTH(BE$3)=MONTH('Rent Roll'!$C42)),1,0),0)</f>
        <v>0</v>
      </c>
      <c r="BF288" s="567">
        <f>IFERROR(IF(AND(NOT(YEAR(BF$3)&lt;=YEAR('Rent Roll'!$C42)+'Rent Roll'!$AB42-1),MOD(YEAR(BF$3),'Rent Roll'!$AA42)=MOD(YEAR('Rent Roll'!$C42),'Rent Roll'!$AA42),MONTH(BF$3)=MONTH('Rent Roll'!$C42)),1,0),0)</f>
        <v>0</v>
      </c>
      <c r="BG288" s="567">
        <f>IFERROR(IF(AND(NOT(YEAR(BG$3)&lt;=YEAR('Rent Roll'!$C42)+'Rent Roll'!$AB42-1),MOD(YEAR(BG$3),'Rent Roll'!$AA42)=MOD(YEAR('Rent Roll'!$C42),'Rent Roll'!$AA42),MONTH(BG$3)=MONTH('Rent Roll'!$C42)),1,0),0)</f>
        <v>0</v>
      </c>
      <c r="BH288" s="567">
        <f>IFERROR(IF(AND(NOT(YEAR(BH$3)&lt;=YEAR('Rent Roll'!$C42)+'Rent Roll'!$AB42-1),MOD(YEAR(BH$3),'Rent Roll'!$AA42)=MOD(YEAR('Rent Roll'!$C42),'Rent Roll'!$AA42),MONTH(BH$3)=MONTH('Rent Roll'!$C42)),1,0),0)</f>
        <v>0</v>
      </c>
      <c r="BI288" s="567">
        <f>IFERROR(IF(AND(NOT(YEAR(BI$3)&lt;=YEAR('Rent Roll'!$C42)+'Rent Roll'!$AB42-1),MOD(YEAR(BI$3),'Rent Roll'!$AA42)=MOD(YEAR('Rent Roll'!$C42),'Rent Roll'!$AA42),MONTH(BI$3)=MONTH('Rent Roll'!$C42)),1,0),0)</f>
        <v>0</v>
      </c>
      <c r="BJ288" s="567">
        <f>IFERROR(IF(AND(NOT(YEAR(BJ$3)&lt;=YEAR('Rent Roll'!$C42)+'Rent Roll'!$AB42-1),MOD(YEAR(BJ$3),'Rent Roll'!$AA42)=MOD(YEAR('Rent Roll'!$C42),'Rent Roll'!$AA42),MONTH(BJ$3)=MONTH('Rent Roll'!$C42)),1,0),0)</f>
        <v>0</v>
      </c>
      <c r="BK288" s="567">
        <f>IFERROR(IF(AND(NOT(YEAR(BK$3)&lt;=YEAR('Rent Roll'!$C42)+'Rent Roll'!$AB42-1),MOD(YEAR(BK$3),'Rent Roll'!$AA42)=MOD(YEAR('Rent Roll'!$C42),'Rent Roll'!$AA42),MONTH(BK$3)=MONTH('Rent Roll'!$C42)),1,0),0)</f>
        <v>0</v>
      </c>
      <c r="BL288" s="567">
        <f>IFERROR(IF(AND(NOT(YEAR(BL$3)&lt;=YEAR('Rent Roll'!$C42)+'Rent Roll'!$AB42-1),MOD(YEAR(BL$3),'Rent Roll'!$AA42)=MOD(YEAR('Rent Roll'!$C42),'Rent Roll'!$AA42),MONTH(BL$3)=MONTH('Rent Roll'!$C42)),1,0),0)</f>
        <v>0</v>
      </c>
      <c r="BM288" s="567">
        <f>IFERROR(IF(AND(NOT(YEAR(BM$3)&lt;=YEAR('Rent Roll'!$C42)+'Rent Roll'!$AB42-1),MOD(YEAR(BM$3),'Rent Roll'!$AA42)=MOD(YEAR('Rent Roll'!$C42),'Rent Roll'!$AA42),MONTH(BM$3)=MONTH('Rent Roll'!$C42)),1,0),0)</f>
        <v>0</v>
      </c>
      <c r="BN288" s="767">
        <f>IFERROR(IF(AND(NOT(YEAR(BN$3)&lt;=YEAR('Rent Roll'!$C42)+'Rent Roll'!$AB42-1),MOD(YEAR(BN$3),'Rent Roll'!$AA42)=MOD(YEAR('Rent Roll'!$C42),'Rent Roll'!$AA42),MONTH(BN$3)=MONTH('Rent Roll'!$C42)),1,0),0)</f>
        <v>0</v>
      </c>
      <c r="BO288" s="768">
        <f>IFERROR(IF(AND(NOT(YEAR(BO$3)&lt;=YEAR('Rent Roll'!$C42)+'Rent Roll'!$AB42-1),MOD(YEAR(BO$3),'Rent Roll'!$AA42)=MOD(YEAR('Rent Roll'!$C42),'Rent Roll'!$AA42),MONTH(BO$3)=MONTH('Rent Roll'!$C42)),1,0),0)</f>
        <v>0</v>
      </c>
      <c r="BP288" s="567">
        <f>IFERROR(IF(AND(NOT(YEAR(BP$3)&lt;=YEAR('Rent Roll'!$C42)+'Rent Roll'!$AB42-1),MOD(YEAR(BP$3),'Rent Roll'!$AA42)=MOD(YEAR('Rent Roll'!$C42),'Rent Roll'!$AA42),MONTH(BP$3)=MONTH('Rent Roll'!$C42)),1,0),0)</f>
        <v>0</v>
      </c>
      <c r="BQ288" s="567">
        <f>IFERROR(IF(AND(NOT(YEAR(BQ$3)&lt;=YEAR('Rent Roll'!$C42)+'Rent Roll'!$AB42-1),MOD(YEAR(BQ$3),'Rent Roll'!$AA42)=MOD(YEAR('Rent Roll'!$C42),'Rent Roll'!$AA42),MONTH(BQ$3)=MONTH('Rent Roll'!$C42)),1,0),0)</f>
        <v>0</v>
      </c>
      <c r="BR288" s="567">
        <f>IFERROR(IF(AND(NOT(YEAR(BR$3)&lt;=YEAR('Rent Roll'!$C42)+'Rent Roll'!$AB42-1),MOD(YEAR(BR$3),'Rent Roll'!$AA42)=MOD(YEAR('Rent Roll'!$C42),'Rent Roll'!$AA42),MONTH(BR$3)=MONTH('Rent Roll'!$C42)),1,0),0)</f>
        <v>0</v>
      </c>
      <c r="BS288" s="567">
        <f>IFERROR(IF(AND(NOT(YEAR(BS$3)&lt;=YEAR('Rent Roll'!$C42)+'Rent Roll'!$AB42-1),MOD(YEAR(BS$3),'Rent Roll'!$AA42)=MOD(YEAR('Rent Roll'!$C42),'Rent Roll'!$AA42),MONTH(BS$3)=MONTH('Rent Roll'!$C42)),1,0),0)</f>
        <v>0</v>
      </c>
      <c r="BT288" s="567">
        <f>IFERROR(IF(AND(NOT(YEAR(BT$3)&lt;=YEAR('Rent Roll'!$C42)+'Rent Roll'!$AB42-1),MOD(YEAR(BT$3),'Rent Roll'!$AA42)=MOD(YEAR('Rent Roll'!$C42),'Rent Roll'!$AA42),MONTH(BT$3)=MONTH('Rent Roll'!$C42)),1,0),0)</f>
        <v>0</v>
      </c>
      <c r="BU288" s="567">
        <f>IFERROR(IF(AND(NOT(YEAR(BU$3)&lt;=YEAR('Rent Roll'!$C42)+'Rent Roll'!$AB42-1),MOD(YEAR(BU$3),'Rent Roll'!$AA42)=MOD(YEAR('Rent Roll'!$C42),'Rent Roll'!$AA42),MONTH(BU$3)=MONTH('Rent Roll'!$C42)),1,0),0)</f>
        <v>0</v>
      </c>
      <c r="BV288" s="567">
        <f>IFERROR(IF(AND(NOT(YEAR(BV$3)&lt;=YEAR('Rent Roll'!$C42)+'Rent Roll'!$AB42-1),MOD(YEAR(BV$3),'Rent Roll'!$AA42)=MOD(YEAR('Rent Roll'!$C42),'Rent Roll'!$AA42),MONTH(BV$3)=MONTH('Rent Roll'!$C42)),1,0),0)</f>
        <v>0</v>
      </c>
      <c r="BW288" s="567">
        <f>IFERROR(IF(AND(NOT(YEAR(BW$3)&lt;=YEAR('Rent Roll'!$C42)+'Rent Roll'!$AB42-1),MOD(YEAR(BW$3),'Rent Roll'!$AA42)=MOD(YEAR('Rent Roll'!$C42),'Rent Roll'!$AA42),MONTH(BW$3)=MONTH('Rent Roll'!$C42)),1,0),0)</f>
        <v>0</v>
      </c>
      <c r="BX288" s="567">
        <f>IFERROR(IF(AND(NOT(YEAR(BX$3)&lt;=YEAR('Rent Roll'!$C42)+'Rent Roll'!$AB42-1),MOD(YEAR(BX$3),'Rent Roll'!$AA42)=MOD(YEAR('Rent Roll'!$C42),'Rent Roll'!$AA42),MONTH(BX$3)=MONTH('Rent Roll'!$C42)),1,0),0)</f>
        <v>0</v>
      </c>
      <c r="BY288" s="567">
        <f>IFERROR(IF(AND(NOT(YEAR(BY$3)&lt;=YEAR('Rent Roll'!$C42)+'Rent Roll'!$AB42-1),MOD(YEAR(BY$3),'Rent Roll'!$AA42)=MOD(YEAR('Rent Roll'!$C42),'Rent Roll'!$AA42),MONTH(BY$3)=MONTH('Rent Roll'!$C42)),1,0),0)</f>
        <v>0</v>
      </c>
      <c r="BZ288" s="767">
        <f>IFERROR(IF(AND(NOT(YEAR(BZ$3)&lt;=YEAR('Rent Roll'!$C42)+'Rent Roll'!$AB42-1),MOD(YEAR(BZ$3),'Rent Roll'!$AA42)=MOD(YEAR('Rent Roll'!$C42),'Rent Roll'!$AA42),MONTH(BZ$3)=MONTH('Rent Roll'!$C42)),1,0),0)</f>
        <v>0</v>
      </c>
      <c r="CA288" s="768">
        <f>IFERROR(IF(AND(NOT(YEAR(CA$3)&lt;=YEAR('Rent Roll'!$C42)+'Rent Roll'!$AB42-1),MOD(YEAR(CA$3),'Rent Roll'!$AA42)=MOD(YEAR('Rent Roll'!$C42),'Rent Roll'!$AA42),MONTH(CA$3)=MONTH('Rent Roll'!$C42)),1,0),0)</f>
        <v>0</v>
      </c>
      <c r="CB288" s="567">
        <f>IFERROR(IF(AND(NOT(YEAR(CB$3)&lt;=YEAR('Rent Roll'!$C42)+'Rent Roll'!$AB42-1),MOD(YEAR(CB$3),'Rent Roll'!$AA42)=MOD(YEAR('Rent Roll'!$C42),'Rent Roll'!$AA42),MONTH(CB$3)=MONTH('Rent Roll'!$C42)),1,0),0)</f>
        <v>0</v>
      </c>
      <c r="CC288" s="567">
        <f>IFERROR(IF(AND(NOT(YEAR(CC$3)&lt;=YEAR('Rent Roll'!$C42)+'Rent Roll'!$AB42-1),MOD(YEAR(CC$3),'Rent Roll'!$AA42)=MOD(YEAR('Rent Roll'!$C42),'Rent Roll'!$AA42),MONTH(CC$3)=MONTH('Rent Roll'!$C42)),1,0),0)</f>
        <v>0</v>
      </c>
      <c r="CD288" s="567">
        <f>IFERROR(IF(AND(NOT(YEAR(CD$3)&lt;=YEAR('Rent Roll'!$C42)+'Rent Roll'!$AB42-1),MOD(YEAR(CD$3),'Rent Roll'!$AA42)=MOD(YEAR('Rent Roll'!$C42),'Rent Roll'!$AA42),MONTH(CD$3)=MONTH('Rent Roll'!$C42)),1,0),0)</f>
        <v>0</v>
      </c>
      <c r="CE288" s="567">
        <f>IFERROR(IF(AND(NOT(YEAR(CE$3)&lt;=YEAR('Rent Roll'!$C42)+'Rent Roll'!$AB42-1),MOD(YEAR(CE$3),'Rent Roll'!$AA42)=MOD(YEAR('Rent Roll'!$C42),'Rent Roll'!$AA42),MONTH(CE$3)=MONTH('Rent Roll'!$C42)),1,0),0)</f>
        <v>0</v>
      </c>
      <c r="CF288" s="567">
        <f>IFERROR(IF(AND(NOT(YEAR(CF$3)&lt;=YEAR('Rent Roll'!$C42)+'Rent Roll'!$AB42-1),MOD(YEAR(CF$3),'Rent Roll'!$AA42)=MOD(YEAR('Rent Roll'!$C42),'Rent Roll'!$AA42),MONTH(CF$3)=MONTH('Rent Roll'!$C42)),1,0),0)</f>
        <v>0</v>
      </c>
      <c r="CG288" s="567">
        <f>IFERROR(IF(AND(NOT(YEAR(CG$3)&lt;=YEAR('Rent Roll'!$C42)+'Rent Roll'!$AB42-1),MOD(YEAR(CG$3),'Rent Roll'!$AA42)=MOD(YEAR('Rent Roll'!$C42),'Rent Roll'!$AA42),MONTH(CG$3)=MONTH('Rent Roll'!$C42)),1,0),0)</f>
        <v>0</v>
      </c>
      <c r="CH288" s="567">
        <f>IFERROR(IF(AND(NOT(YEAR(CH$3)&lt;=YEAR('Rent Roll'!$C42)+'Rent Roll'!$AB42-1),MOD(YEAR(CH$3),'Rent Roll'!$AA42)=MOD(YEAR('Rent Roll'!$C42),'Rent Roll'!$AA42),MONTH(CH$3)=MONTH('Rent Roll'!$C42)),1,0),0)</f>
        <v>0</v>
      </c>
      <c r="CI288" s="567">
        <f>IFERROR(IF(AND(NOT(YEAR(CI$3)&lt;=YEAR('Rent Roll'!$C42)+'Rent Roll'!$AB42-1),MOD(YEAR(CI$3),'Rent Roll'!$AA42)=MOD(YEAR('Rent Roll'!$C42),'Rent Roll'!$AA42),MONTH(CI$3)=MONTH('Rent Roll'!$C42)),1,0),0)</f>
        <v>0</v>
      </c>
      <c r="CJ288" s="567">
        <f>IFERROR(IF(AND(NOT(YEAR(CJ$3)&lt;=YEAR('Rent Roll'!$C42)+'Rent Roll'!$AB42-1),MOD(YEAR(CJ$3),'Rent Roll'!$AA42)=MOD(YEAR('Rent Roll'!$C42),'Rent Roll'!$AA42),MONTH(CJ$3)=MONTH('Rent Roll'!$C42)),1,0),0)</f>
        <v>0</v>
      </c>
      <c r="CK288" s="567">
        <f>IFERROR(IF(AND(NOT(YEAR(CK$3)&lt;=YEAR('Rent Roll'!$C42)+'Rent Roll'!$AB42-1),MOD(YEAR(CK$3),'Rent Roll'!$AA42)=MOD(YEAR('Rent Roll'!$C42),'Rent Roll'!$AA42),MONTH(CK$3)=MONTH('Rent Roll'!$C42)),1,0),0)</f>
        <v>0</v>
      </c>
      <c r="CL288" s="767">
        <f>IFERROR(IF(AND(NOT(YEAR(CL$3)&lt;=YEAR('Rent Roll'!$C42)+'Rent Roll'!$AB42-1),MOD(YEAR(CL$3),'Rent Roll'!$AA42)=MOD(YEAR('Rent Roll'!$C42),'Rent Roll'!$AA42),MONTH(CL$3)=MONTH('Rent Roll'!$C42)),1,0),0)</f>
        <v>0</v>
      </c>
      <c r="CM288" s="768">
        <f>IFERROR(IF(AND(NOT(YEAR(CM$3)&lt;=YEAR('Rent Roll'!$C42)+'Rent Roll'!$AB42-1),MOD(YEAR(CM$3),'Rent Roll'!$AA42)=MOD(YEAR('Rent Roll'!$C42),'Rent Roll'!$AA42),MONTH(CM$3)=MONTH('Rent Roll'!$C42)),1,0),0)</f>
        <v>0</v>
      </c>
      <c r="CN288" s="567">
        <f>IFERROR(IF(AND(NOT(YEAR(CN$3)&lt;=YEAR('Rent Roll'!$C42)+'Rent Roll'!$AB42-1),MOD(YEAR(CN$3),'Rent Roll'!$AA42)=MOD(YEAR('Rent Roll'!$C42),'Rent Roll'!$AA42),MONTH(CN$3)=MONTH('Rent Roll'!$C42)),1,0),0)</f>
        <v>0</v>
      </c>
      <c r="CO288" s="567">
        <f>IFERROR(IF(AND(NOT(YEAR(CO$3)&lt;=YEAR('Rent Roll'!$C42)+'Rent Roll'!$AB42-1),MOD(YEAR(CO$3),'Rent Roll'!$AA42)=MOD(YEAR('Rent Roll'!$C42),'Rent Roll'!$AA42),MONTH(CO$3)=MONTH('Rent Roll'!$C42)),1,0),0)</f>
        <v>0</v>
      </c>
      <c r="CP288" s="567">
        <f>IFERROR(IF(AND(NOT(YEAR(CP$3)&lt;=YEAR('Rent Roll'!$C42)+'Rent Roll'!$AB42-1),MOD(YEAR(CP$3),'Rent Roll'!$AA42)=MOD(YEAR('Rent Roll'!$C42),'Rent Roll'!$AA42),MONTH(CP$3)=MONTH('Rent Roll'!$C42)),1,0),0)</f>
        <v>0</v>
      </c>
      <c r="CQ288" s="567">
        <f>IFERROR(IF(AND(NOT(YEAR(CQ$3)&lt;=YEAR('Rent Roll'!$C42)+'Rent Roll'!$AB42-1),MOD(YEAR(CQ$3),'Rent Roll'!$AA42)=MOD(YEAR('Rent Roll'!$C42),'Rent Roll'!$AA42),MONTH(CQ$3)=MONTH('Rent Roll'!$C42)),1,0),0)</f>
        <v>0</v>
      </c>
      <c r="CR288" s="567">
        <f>IFERROR(IF(AND(NOT(YEAR(CR$3)&lt;=YEAR('Rent Roll'!$C42)+'Rent Roll'!$AB42-1),MOD(YEAR(CR$3),'Rent Roll'!$AA42)=MOD(YEAR('Rent Roll'!$C42),'Rent Roll'!$AA42),MONTH(CR$3)=MONTH('Rent Roll'!$C42)),1,0),0)</f>
        <v>0</v>
      </c>
      <c r="CS288" s="567">
        <f>IFERROR(IF(AND(NOT(YEAR(CS$3)&lt;=YEAR('Rent Roll'!$C42)+'Rent Roll'!$AB42-1),MOD(YEAR(CS$3),'Rent Roll'!$AA42)=MOD(YEAR('Rent Roll'!$C42),'Rent Roll'!$AA42),MONTH(CS$3)=MONTH('Rent Roll'!$C42)),1,0),0)</f>
        <v>0</v>
      </c>
      <c r="CT288" s="567">
        <f>IFERROR(IF(AND(NOT(YEAR(CT$3)&lt;=YEAR('Rent Roll'!$C42)+'Rent Roll'!$AB42-1),MOD(YEAR(CT$3),'Rent Roll'!$AA42)=MOD(YEAR('Rent Roll'!$C42),'Rent Roll'!$AA42),MONTH(CT$3)=MONTH('Rent Roll'!$C42)),1,0),0)</f>
        <v>0</v>
      </c>
      <c r="CU288" s="567">
        <f>IFERROR(IF(AND(NOT(YEAR(CU$3)&lt;=YEAR('Rent Roll'!$C42)+'Rent Roll'!$AB42-1),MOD(YEAR(CU$3),'Rent Roll'!$AA42)=MOD(YEAR('Rent Roll'!$C42),'Rent Roll'!$AA42),MONTH(CU$3)=MONTH('Rent Roll'!$C42)),1,0),0)</f>
        <v>0</v>
      </c>
      <c r="CV288" s="567">
        <f>IFERROR(IF(AND(NOT(YEAR(CV$3)&lt;=YEAR('Rent Roll'!$C42)+'Rent Roll'!$AB42-1),MOD(YEAR(CV$3),'Rent Roll'!$AA42)=MOD(YEAR('Rent Roll'!$C42),'Rent Roll'!$AA42),MONTH(CV$3)=MONTH('Rent Roll'!$C42)),1,0),0)</f>
        <v>0</v>
      </c>
      <c r="CW288" s="567">
        <f>IFERROR(IF(AND(NOT(YEAR(CW$3)&lt;=YEAR('Rent Roll'!$C42)+'Rent Roll'!$AB42-1),MOD(YEAR(CW$3),'Rent Roll'!$AA42)=MOD(YEAR('Rent Roll'!$C42),'Rent Roll'!$AA42),MONTH(CW$3)=MONTH('Rent Roll'!$C42)),1,0),0)</f>
        <v>0</v>
      </c>
      <c r="CX288" s="767">
        <f>IFERROR(IF(AND(NOT(YEAR(CX$3)&lt;=YEAR('Rent Roll'!$C42)+'Rent Roll'!$AB42-1),MOD(YEAR(CX$3),'Rent Roll'!$AA42)=MOD(YEAR('Rent Roll'!$C42),'Rent Roll'!$AA42),MONTH(CX$3)=MONTH('Rent Roll'!$C42)),1,0),0)</f>
        <v>0</v>
      </c>
      <c r="CY288" s="768">
        <f>IFERROR(IF(AND(NOT(YEAR(CY$3)&lt;=YEAR('Rent Roll'!$C42)+'Rent Roll'!$AB42-1),MOD(YEAR(CY$3),'Rent Roll'!$AA42)=MOD(YEAR('Rent Roll'!$C42),'Rent Roll'!$AA42),MONTH(CY$3)=MONTH('Rent Roll'!$C42)),1,0),0)</f>
        <v>0</v>
      </c>
      <c r="CZ288" s="567">
        <f>IFERROR(IF(AND(NOT(YEAR(CZ$3)&lt;=YEAR('Rent Roll'!$C42)+'Rent Roll'!$AB42-1),MOD(YEAR(CZ$3),'Rent Roll'!$AA42)=MOD(YEAR('Rent Roll'!$C42),'Rent Roll'!$AA42),MONTH(CZ$3)=MONTH('Rent Roll'!$C42)),1,0),0)</f>
        <v>0</v>
      </c>
      <c r="DA288" s="567">
        <f>IFERROR(IF(AND(NOT(YEAR(DA$3)&lt;=YEAR('Rent Roll'!$C42)+'Rent Roll'!$AB42-1),MOD(YEAR(DA$3),'Rent Roll'!$AA42)=MOD(YEAR('Rent Roll'!$C42),'Rent Roll'!$AA42),MONTH(DA$3)=MONTH('Rent Roll'!$C42)),1,0),0)</f>
        <v>0</v>
      </c>
      <c r="DB288" s="567">
        <f>IFERROR(IF(AND(NOT(YEAR(DB$3)&lt;=YEAR('Rent Roll'!$C42)+'Rent Roll'!$AB42-1),MOD(YEAR(DB$3),'Rent Roll'!$AA42)=MOD(YEAR('Rent Roll'!$C42),'Rent Roll'!$AA42),MONTH(DB$3)=MONTH('Rent Roll'!$C42)),1,0),0)</f>
        <v>0</v>
      </c>
      <c r="DC288" s="567">
        <f>IFERROR(IF(AND(NOT(YEAR(DC$3)&lt;=YEAR('Rent Roll'!$C42)+'Rent Roll'!$AB42-1),MOD(YEAR(DC$3),'Rent Roll'!$AA42)=MOD(YEAR('Rent Roll'!$C42),'Rent Roll'!$AA42),MONTH(DC$3)=MONTH('Rent Roll'!$C42)),1,0),0)</f>
        <v>0</v>
      </c>
      <c r="DD288" s="567">
        <f>IFERROR(IF(AND(NOT(YEAR(DD$3)&lt;=YEAR('Rent Roll'!$C42)+'Rent Roll'!$AB42-1),MOD(YEAR(DD$3),'Rent Roll'!$AA42)=MOD(YEAR('Rent Roll'!$C42),'Rent Roll'!$AA42),MONTH(DD$3)=MONTH('Rent Roll'!$C42)),1,0),0)</f>
        <v>0</v>
      </c>
      <c r="DE288" s="567">
        <f>IFERROR(IF(AND(NOT(YEAR(DE$3)&lt;=YEAR('Rent Roll'!$C42)+'Rent Roll'!$AB42-1),MOD(YEAR(DE$3),'Rent Roll'!$AA42)=MOD(YEAR('Rent Roll'!$C42),'Rent Roll'!$AA42),MONTH(DE$3)=MONTH('Rent Roll'!$C42)),1,0),0)</f>
        <v>0</v>
      </c>
      <c r="DF288" s="567">
        <f>IFERROR(IF(AND(NOT(YEAR(DF$3)&lt;=YEAR('Rent Roll'!$C42)+'Rent Roll'!$AB42-1),MOD(YEAR(DF$3),'Rent Roll'!$AA42)=MOD(YEAR('Rent Roll'!$C42),'Rent Roll'!$AA42),MONTH(DF$3)=MONTH('Rent Roll'!$C42)),1,0),0)</f>
        <v>0</v>
      </c>
      <c r="DG288" s="567">
        <f>IFERROR(IF(AND(NOT(YEAR(DG$3)&lt;=YEAR('Rent Roll'!$C42)+'Rent Roll'!$AB42-1),MOD(YEAR(DG$3),'Rent Roll'!$AA42)=MOD(YEAR('Rent Roll'!$C42),'Rent Roll'!$AA42),MONTH(DG$3)=MONTH('Rent Roll'!$C42)),1,0),0)</f>
        <v>0</v>
      </c>
      <c r="DH288" s="567">
        <f>IFERROR(IF(AND(NOT(YEAR(DH$3)&lt;=YEAR('Rent Roll'!$C42)+'Rent Roll'!$AB42-1),MOD(YEAR(DH$3),'Rent Roll'!$AA42)=MOD(YEAR('Rent Roll'!$C42),'Rent Roll'!$AA42),MONTH(DH$3)=MONTH('Rent Roll'!$C42)),1,0),0)</f>
        <v>0</v>
      </c>
      <c r="DI288" s="567">
        <f>IFERROR(IF(AND(NOT(YEAR(DI$3)&lt;=YEAR('Rent Roll'!$C42)+'Rent Roll'!$AB42-1),MOD(YEAR(DI$3),'Rent Roll'!$AA42)=MOD(YEAR('Rent Roll'!$C42),'Rent Roll'!$AA42),MONTH(DI$3)=MONTH('Rent Roll'!$C42)),1,0),0)</f>
        <v>0</v>
      </c>
      <c r="DJ288" s="767">
        <f>IFERROR(IF(AND(NOT(YEAR(DJ$3)&lt;=YEAR('Rent Roll'!$C42)+'Rent Roll'!$AB42-1),MOD(YEAR(DJ$3),'Rent Roll'!$AA42)=MOD(YEAR('Rent Roll'!$C42),'Rent Roll'!$AA42),MONTH(DJ$3)=MONTH('Rent Roll'!$C42)),1,0),0)</f>
        <v>0</v>
      </c>
      <c r="DK288" s="768">
        <f>IFERROR(IF(AND(NOT(YEAR(DK$3)&lt;=YEAR('Rent Roll'!$C42)+'Rent Roll'!$AB42-1),MOD(YEAR(DK$3),'Rent Roll'!$AA42)=MOD(YEAR('Rent Roll'!$C42),'Rent Roll'!$AA42),MONTH(DK$3)=MONTH('Rent Roll'!$C42)),1,0),0)</f>
        <v>0</v>
      </c>
      <c r="DL288" s="567">
        <f>IFERROR(IF(AND(NOT(YEAR(DL$3)&lt;=YEAR('Rent Roll'!$C42)+'Rent Roll'!$AB42-1),MOD(YEAR(DL$3),'Rent Roll'!$AA42)=MOD(YEAR('Rent Roll'!$C42),'Rent Roll'!$AA42),MONTH(DL$3)=MONTH('Rent Roll'!$C42)),1,0),0)</f>
        <v>0</v>
      </c>
      <c r="DM288" s="567">
        <f>IFERROR(IF(AND(NOT(YEAR(DM$3)&lt;=YEAR('Rent Roll'!$C42)+'Rent Roll'!$AB42-1),MOD(YEAR(DM$3),'Rent Roll'!$AA42)=MOD(YEAR('Rent Roll'!$C42),'Rent Roll'!$AA42),MONTH(DM$3)=MONTH('Rent Roll'!$C42)),1,0),0)</f>
        <v>0</v>
      </c>
      <c r="DN288" s="567">
        <f>IFERROR(IF(AND(NOT(YEAR(DN$3)&lt;=YEAR('Rent Roll'!$C42)+'Rent Roll'!$AB42-1),MOD(YEAR(DN$3),'Rent Roll'!$AA42)=MOD(YEAR('Rent Roll'!$C42),'Rent Roll'!$AA42),MONTH(DN$3)=MONTH('Rent Roll'!$C42)),1,0),0)</f>
        <v>0</v>
      </c>
      <c r="DO288" s="567">
        <f>IFERROR(IF(AND(NOT(YEAR(DO$3)&lt;=YEAR('Rent Roll'!$C42)+'Rent Roll'!$AB42-1),MOD(YEAR(DO$3),'Rent Roll'!$AA42)=MOD(YEAR('Rent Roll'!$C42),'Rent Roll'!$AA42),MONTH(DO$3)=MONTH('Rent Roll'!$C42)),1,0),0)</f>
        <v>0</v>
      </c>
      <c r="DP288" s="567">
        <f>IFERROR(IF(AND(NOT(YEAR(DP$3)&lt;=YEAR('Rent Roll'!$C42)+'Rent Roll'!$AB42-1),MOD(YEAR(DP$3),'Rent Roll'!$AA42)=MOD(YEAR('Rent Roll'!$C42),'Rent Roll'!$AA42),MONTH(DP$3)=MONTH('Rent Roll'!$C42)),1,0),0)</f>
        <v>0</v>
      </c>
      <c r="DQ288" s="567">
        <f>IFERROR(IF(AND(NOT(YEAR(DQ$3)&lt;=YEAR('Rent Roll'!$C42)+'Rent Roll'!$AB42-1),MOD(YEAR(DQ$3),'Rent Roll'!$AA42)=MOD(YEAR('Rent Roll'!$C42),'Rent Roll'!$AA42),MONTH(DQ$3)=MONTH('Rent Roll'!$C42)),1,0),0)</f>
        <v>0</v>
      </c>
      <c r="DR288" s="567">
        <f>IFERROR(IF(AND(NOT(YEAR(DR$3)&lt;=YEAR('Rent Roll'!$C42)+'Rent Roll'!$AB42-1),MOD(YEAR(DR$3),'Rent Roll'!$AA42)=MOD(YEAR('Rent Roll'!$C42),'Rent Roll'!$AA42),MONTH(DR$3)=MONTH('Rent Roll'!$C42)),1,0),0)</f>
        <v>0</v>
      </c>
      <c r="DS288" s="567">
        <f>IFERROR(IF(AND(NOT(YEAR(DS$3)&lt;=YEAR('Rent Roll'!$C42)+'Rent Roll'!$AB42-1),MOD(YEAR(DS$3),'Rent Roll'!$AA42)=MOD(YEAR('Rent Roll'!$C42),'Rent Roll'!$AA42),MONTH(DS$3)=MONTH('Rent Roll'!$C42)),1,0),0)</f>
        <v>0</v>
      </c>
      <c r="DT288" s="567">
        <f>IFERROR(IF(AND(NOT(YEAR(DT$3)&lt;=YEAR('Rent Roll'!$C42)+'Rent Roll'!$AB42-1),MOD(YEAR(DT$3),'Rent Roll'!$AA42)=MOD(YEAR('Rent Roll'!$C42),'Rent Roll'!$AA42),MONTH(DT$3)=MONTH('Rent Roll'!$C42)),1,0),0)</f>
        <v>0</v>
      </c>
      <c r="DU288" s="567">
        <f>IFERROR(IF(AND(NOT(YEAR(DU$3)&lt;=YEAR('Rent Roll'!$C42)+'Rent Roll'!$AB42-1),MOD(YEAR(DU$3),'Rent Roll'!$AA42)=MOD(YEAR('Rent Roll'!$C42),'Rent Roll'!$AA42),MONTH(DU$3)=MONTH('Rent Roll'!$C42)),1,0),0)</f>
        <v>0</v>
      </c>
      <c r="DV288" s="567">
        <f>IFERROR(IF(AND(NOT(YEAR(DV$3)&lt;=YEAR('Rent Roll'!$C42)+'Rent Roll'!$AB42-1),MOD(YEAR(DV$3),'Rent Roll'!$AA42)=MOD(YEAR('Rent Roll'!$C42),'Rent Roll'!$AA42),MONTH(DV$3)=MONTH('Rent Roll'!$C42)),1,0),0)</f>
        <v>0</v>
      </c>
    </row>
    <row r="289" spans="1:126" s="568" customFormat="1" ht="12" customHeight="1" outlineLevel="1" x14ac:dyDescent="0.4">
      <c r="A289" s="732"/>
      <c r="B289" s="564">
        <f>'Rent Roll'!$B43</f>
        <v>0</v>
      </c>
      <c r="C289" s="566"/>
      <c r="D289" s="566"/>
      <c r="E289" s="566"/>
      <c r="F289" s="778">
        <f>IFERROR(IF(AND(NOT(YEAR(F$3)&lt;=YEAR('Rent Roll'!$C43)+'Rent Roll'!$AB43-1),MOD(YEAR(F$3),'Rent Roll'!$AA43)=MOD(YEAR('Rent Roll'!$C43),'Rent Roll'!$AA43),MONTH(F$3)=MONTH('Rent Roll'!$C43)),1,0),0)</f>
        <v>0</v>
      </c>
      <c r="G289" s="768">
        <f>IFERROR(IF(AND(NOT(YEAR(G$3)&lt;=YEAR('Rent Roll'!$C43)+'Rent Roll'!$AB43-1),MOD(YEAR(G$3),'Rent Roll'!$AA43)=MOD(YEAR('Rent Roll'!$C43),'Rent Roll'!$AA43),MONTH(G$3)=MONTH('Rent Roll'!$C43)),1,0),0)</f>
        <v>0</v>
      </c>
      <c r="H289" s="567">
        <f>IFERROR(IF(AND(NOT(YEAR(H$3)&lt;=YEAR('Rent Roll'!$C43)+'Rent Roll'!$AB43-1),MOD(YEAR(H$3),'Rent Roll'!$AA43)=MOD(YEAR('Rent Roll'!$C43),'Rent Roll'!$AA43),MONTH(H$3)=MONTH('Rent Roll'!$C43)),1,0),0)</f>
        <v>0</v>
      </c>
      <c r="I289" s="567">
        <f>IFERROR(IF(AND(NOT(YEAR(I$3)&lt;=YEAR('Rent Roll'!$C43)+'Rent Roll'!$AB43-1),MOD(YEAR(I$3),'Rent Roll'!$AA43)=MOD(YEAR('Rent Roll'!$C43),'Rent Roll'!$AA43),MONTH(I$3)=MONTH('Rent Roll'!$C43)),1,0),0)</f>
        <v>0</v>
      </c>
      <c r="J289" s="567">
        <f>IFERROR(IF(AND(NOT(YEAR(J$3)&lt;=YEAR('Rent Roll'!$C43)+'Rent Roll'!$AB43-1),MOD(YEAR(J$3),'Rent Roll'!$AA43)=MOD(YEAR('Rent Roll'!$C43),'Rent Roll'!$AA43),MONTH(J$3)=MONTH('Rent Roll'!$C43)),1,0),0)</f>
        <v>0</v>
      </c>
      <c r="K289" s="567">
        <f>IFERROR(IF(AND(NOT(YEAR(K$3)&lt;=YEAR('Rent Roll'!$C43)+'Rent Roll'!$AB43-1),MOD(YEAR(K$3),'Rent Roll'!$AA43)=MOD(YEAR('Rent Roll'!$C43),'Rent Roll'!$AA43),MONTH(K$3)=MONTH('Rent Roll'!$C43)),1,0),0)</f>
        <v>0</v>
      </c>
      <c r="L289" s="567">
        <f>IFERROR(IF(AND(NOT(YEAR(L$3)&lt;=YEAR('Rent Roll'!$C43)+'Rent Roll'!$AB43-1),MOD(YEAR(L$3),'Rent Roll'!$AA43)=MOD(YEAR('Rent Roll'!$C43),'Rent Roll'!$AA43),MONTH(L$3)=MONTH('Rent Roll'!$C43)),1,0),0)</f>
        <v>0</v>
      </c>
      <c r="M289" s="567">
        <f>IFERROR(IF(AND(NOT(YEAR(M$3)&lt;=YEAR('Rent Roll'!$C43)+'Rent Roll'!$AB43-1),MOD(YEAR(M$3),'Rent Roll'!$AA43)=MOD(YEAR('Rent Roll'!$C43),'Rent Roll'!$AA43),MONTH(M$3)=MONTH('Rent Roll'!$C43)),1,0),0)</f>
        <v>0</v>
      </c>
      <c r="N289" s="567">
        <f>IFERROR(IF(AND(NOT(YEAR(N$3)&lt;=YEAR('Rent Roll'!$C43)+'Rent Roll'!$AB43-1),MOD(YEAR(N$3),'Rent Roll'!$AA43)=MOD(YEAR('Rent Roll'!$C43),'Rent Roll'!$AA43),MONTH(N$3)=MONTH('Rent Roll'!$C43)),1,0),0)</f>
        <v>0</v>
      </c>
      <c r="O289" s="567">
        <f>IFERROR(IF(AND(NOT(YEAR(O$3)&lt;=YEAR('Rent Roll'!$C43)+'Rent Roll'!$AB43-1),MOD(YEAR(O$3),'Rent Roll'!$AA43)=MOD(YEAR('Rent Roll'!$C43),'Rent Roll'!$AA43),MONTH(O$3)=MONTH('Rent Roll'!$C43)),1,0),0)</f>
        <v>0</v>
      </c>
      <c r="P289" s="567">
        <f>IFERROR(IF(AND(NOT(YEAR(P$3)&lt;=YEAR('Rent Roll'!$C43)+'Rent Roll'!$AB43-1),MOD(YEAR(P$3),'Rent Roll'!$AA43)=MOD(YEAR('Rent Roll'!$C43),'Rent Roll'!$AA43),MONTH(P$3)=MONTH('Rent Roll'!$C43)),1,0),0)</f>
        <v>0</v>
      </c>
      <c r="Q289" s="567">
        <f>IFERROR(IF(AND(NOT(YEAR(Q$3)&lt;=YEAR('Rent Roll'!$C43)+'Rent Roll'!$AB43-1),MOD(YEAR(Q$3),'Rent Roll'!$AA43)=MOD(YEAR('Rent Roll'!$C43),'Rent Roll'!$AA43),MONTH(Q$3)=MONTH('Rent Roll'!$C43)),1,0),0)</f>
        <v>0</v>
      </c>
      <c r="R289" s="767">
        <f>IFERROR(IF(AND(NOT(YEAR(R$3)&lt;=YEAR('Rent Roll'!$C43)+'Rent Roll'!$AB43-1),MOD(YEAR(R$3),'Rent Roll'!$AA43)=MOD(YEAR('Rent Roll'!$C43),'Rent Roll'!$AA43),MONTH(R$3)=MONTH('Rent Roll'!$C43)),1,0),0)</f>
        <v>0</v>
      </c>
      <c r="S289" s="768">
        <f>IFERROR(IF(AND(NOT(YEAR(S$3)&lt;=YEAR('Rent Roll'!$C43)+'Rent Roll'!$AB43-1),MOD(YEAR(S$3),'Rent Roll'!$AA43)=MOD(YEAR('Rent Roll'!$C43),'Rent Roll'!$AA43),MONTH(S$3)=MONTH('Rent Roll'!$C43)),1,0),0)</f>
        <v>0</v>
      </c>
      <c r="T289" s="567">
        <f>IFERROR(IF(AND(NOT(YEAR(T$3)&lt;=YEAR('Rent Roll'!$C43)+'Rent Roll'!$AB43-1),MOD(YEAR(T$3),'Rent Roll'!$AA43)=MOD(YEAR('Rent Roll'!$C43),'Rent Roll'!$AA43),MONTH(T$3)=MONTH('Rent Roll'!$C43)),1,0),0)</f>
        <v>0</v>
      </c>
      <c r="U289" s="567">
        <f>IFERROR(IF(AND(NOT(YEAR(U$3)&lt;=YEAR('Rent Roll'!$C43)+'Rent Roll'!$AB43-1),MOD(YEAR(U$3),'Rent Roll'!$AA43)=MOD(YEAR('Rent Roll'!$C43),'Rent Roll'!$AA43),MONTH(U$3)=MONTH('Rent Roll'!$C43)),1,0),0)</f>
        <v>0</v>
      </c>
      <c r="V289" s="567">
        <f>IFERROR(IF(AND(NOT(YEAR(V$3)&lt;=YEAR('Rent Roll'!$C43)+'Rent Roll'!$AB43-1),MOD(YEAR(V$3),'Rent Roll'!$AA43)=MOD(YEAR('Rent Roll'!$C43),'Rent Roll'!$AA43),MONTH(V$3)=MONTH('Rent Roll'!$C43)),1,0),0)</f>
        <v>0</v>
      </c>
      <c r="W289" s="567">
        <f>IFERROR(IF(AND(NOT(YEAR(W$3)&lt;=YEAR('Rent Roll'!$C43)+'Rent Roll'!$AB43-1),MOD(YEAR(W$3),'Rent Roll'!$AA43)=MOD(YEAR('Rent Roll'!$C43),'Rent Roll'!$AA43),MONTH(W$3)=MONTH('Rent Roll'!$C43)),1,0),0)</f>
        <v>0</v>
      </c>
      <c r="X289" s="567">
        <f>IFERROR(IF(AND(NOT(YEAR(X$3)&lt;=YEAR('Rent Roll'!$C43)+'Rent Roll'!$AB43-1),MOD(YEAR(X$3),'Rent Roll'!$AA43)=MOD(YEAR('Rent Roll'!$C43),'Rent Roll'!$AA43),MONTH(X$3)=MONTH('Rent Roll'!$C43)),1,0),0)</f>
        <v>0</v>
      </c>
      <c r="Y289" s="567">
        <f>IFERROR(IF(AND(NOT(YEAR(Y$3)&lt;=YEAR('Rent Roll'!$C43)+'Rent Roll'!$AB43-1),MOD(YEAR(Y$3),'Rent Roll'!$AA43)=MOD(YEAR('Rent Roll'!$C43),'Rent Roll'!$AA43),MONTH(Y$3)=MONTH('Rent Roll'!$C43)),1,0),0)</f>
        <v>0</v>
      </c>
      <c r="Z289" s="567">
        <f>IFERROR(IF(AND(NOT(YEAR(Z$3)&lt;=YEAR('Rent Roll'!$C43)+'Rent Roll'!$AB43-1),MOD(YEAR(Z$3),'Rent Roll'!$AA43)=MOD(YEAR('Rent Roll'!$C43),'Rent Roll'!$AA43),MONTH(Z$3)=MONTH('Rent Roll'!$C43)),1,0),0)</f>
        <v>0</v>
      </c>
      <c r="AA289" s="567">
        <f>IFERROR(IF(AND(NOT(YEAR(AA$3)&lt;=YEAR('Rent Roll'!$C43)+'Rent Roll'!$AB43-1),MOD(YEAR(AA$3),'Rent Roll'!$AA43)=MOD(YEAR('Rent Roll'!$C43),'Rent Roll'!$AA43),MONTH(AA$3)=MONTH('Rent Roll'!$C43)),1,0),0)</f>
        <v>0</v>
      </c>
      <c r="AB289" s="567">
        <f>IFERROR(IF(AND(NOT(YEAR(AB$3)&lt;=YEAR('Rent Roll'!$C43)+'Rent Roll'!$AB43-1),MOD(YEAR(AB$3),'Rent Roll'!$AA43)=MOD(YEAR('Rent Roll'!$C43),'Rent Roll'!$AA43),MONTH(AB$3)=MONTH('Rent Roll'!$C43)),1,0),0)</f>
        <v>0</v>
      </c>
      <c r="AC289" s="567">
        <f>IFERROR(IF(AND(NOT(YEAR(AC$3)&lt;=YEAR('Rent Roll'!$C43)+'Rent Roll'!$AB43-1),MOD(YEAR(AC$3),'Rent Roll'!$AA43)=MOD(YEAR('Rent Roll'!$C43),'Rent Roll'!$AA43),MONTH(AC$3)=MONTH('Rent Roll'!$C43)),1,0),0)</f>
        <v>0</v>
      </c>
      <c r="AD289" s="767">
        <f>IFERROR(IF(AND(NOT(YEAR(AD$3)&lt;=YEAR('Rent Roll'!$C43)+'Rent Roll'!$AB43-1),MOD(YEAR(AD$3),'Rent Roll'!$AA43)=MOD(YEAR('Rent Roll'!$C43),'Rent Roll'!$AA43),MONTH(AD$3)=MONTH('Rent Roll'!$C43)),1,0),0)</f>
        <v>0</v>
      </c>
      <c r="AE289" s="768">
        <f>IFERROR(IF(AND(NOT(YEAR(AE$3)&lt;=YEAR('Rent Roll'!$C43)+'Rent Roll'!$AB43-1),MOD(YEAR(AE$3),'Rent Roll'!$AA43)=MOD(YEAR('Rent Roll'!$C43),'Rent Roll'!$AA43),MONTH(AE$3)=MONTH('Rent Roll'!$C43)),1,0),0)</f>
        <v>0</v>
      </c>
      <c r="AF289" s="567">
        <f>IFERROR(IF(AND(NOT(YEAR(AF$3)&lt;=YEAR('Rent Roll'!$C43)+'Rent Roll'!$AB43-1),MOD(YEAR(AF$3),'Rent Roll'!$AA43)=MOD(YEAR('Rent Roll'!$C43),'Rent Roll'!$AA43),MONTH(AF$3)=MONTH('Rent Roll'!$C43)),1,0),0)</f>
        <v>0</v>
      </c>
      <c r="AG289" s="567">
        <f>IFERROR(IF(AND(NOT(YEAR(AG$3)&lt;=YEAR('Rent Roll'!$C43)+'Rent Roll'!$AB43-1),MOD(YEAR(AG$3),'Rent Roll'!$AA43)=MOD(YEAR('Rent Roll'!$C43),'Rent Roll'!$AA43),MONTH(AG$3)=MONTH('Rent Roll'!$C43)),1,0),0)</f>
        <v>0</v>
      </c>
      <c r="AH289" s="567">
        <f>IFERROR(IF(AND(NOT(YEAR(AH$3)&lt;=YEAR('Rent Roll'!$C43)+'Rent Roll'!$AB43-1),MOD(YEAR(AH$3),'Rent Roll'!$AA43)=MOD(YEAR('Rent Roll'!$C43),'Rent Roll'!$AA43),MONTH(AH$3)=MONTH('Rent Roll'!$C43)),1,0),0)</f>
        <v>0</v>
      </c>
      <c r="AI289" s="567">
        <f>IFERROR(IF(AND(NOT(YEAR(AI$3)&lt;=YEAR('Rent Roll'!$C43)+'Rent Roll'!$AB43-1),MOD(YEAR(AI$3),'Rent Roll'!$AA43)=MOD(YEAR('Rent Roll'!$C43),'Rent Roll'!$AA43),MONTH(AI$3)=MONTH('Rent Roll'!$C43)),1,0),0)</f>
        <v>0</v>
      </c>
      <c r="AJ289" s="567">
        <f>IFERROR(IF(AND(NOT(YEAR(AJ$3)&lt;=YEAR('Rent Roll'!$C43)+'Rent Roll'!$AB43-1),MOD(YEAR(AJ$3),'Rent Roll'!$AA43)=MOD(YEAR('Rent Roll'!$C43),'Rent Roll'!$AA43),MONTH(AJ$3)=MONTH('Rent Roll'!$C43)),1,0),0)</f>
        <v>0</v>
      </c>
      <c r="AK289" s="567">
        <f>IFERROR(IF(AND(NOT(YEAR(AK$3)&lt;=YEAR('Rent Roll'!$C43)+'Rent Roll'!$AB43-1),MOD(YEAR(AK$3),'Rent Roll'!$AA43)=MOD(YEAR('Rent Roll'!$C43),'Rent Roll'!$AA43),MONTH(AK$3)=MONTH('Rent Roll'!$C43)),1,0),0)</f>
        <v>0</v>
      </c>
      <c r="AL289" s="567">
        <f>IFERROR(IF(AND(NOT(YEAR(AL$3)&lt;=YEAR('Rent Roll'!$C43)+'Rent Roll'!$AB43-1),MOD(YEAR(AL$3),'Rent Roll'!$AA43)=MOD(YEAR('Rent Roll'!$C43),'Rent Roll'!$AA43),MONTH(AL$3)=MONTH('Rent Roll'!$C43)),1,0),0)</f>
        <v>0</v>
      </c>
      <c r="AM289" s="567">
        <f>IFERROR(IF(AND(NOT(YEAR(AM$3)&lt;=YEAR('Rent Roll'!$C43)+'Rent Roll'!$AB43-1),MOD(YEAR(AM$3),'Rent Roll'!$AA43)=MOD(YEAR('Rent Roll'!$C43),'Rent Roll'!$AA43),MONTH(AM$3)=MONTH('Rent Roll'!$C43)),1,0),0)</f>
        <v>0</v>
      </c>
      <c r="AN289" s="567">
        <f>IFERROR(IF(AND(NOT(YEAR(AN$3)&lt;=YEAR('Rent Roll'!$C43)+'Rent Roll'!$AB43-1),MOD(YEAR(AN$3),'Rent Roll'!$AA43)=MOD(YEAR('Rent Roll'!$C43),'Rent Roll'!$AA43),MONTH(AN$3)=MONTH('Rent Roll'!$C43)),1,0),0)</f>
        <v>0</v>
      </c>
      <c r="AO289" s="567">
        <f>IFERROR(IF(AND(NOT(YEAR(AO$3)&lt;=YEAR('Rent Roll'!$C43)+'Rent Roll'!$AB43-1),MOD(YEAR(AO$3),'Rent Roll'!$AA43)=MOD(YEAR('Rent Roll'!$C43),'Rent Roll'!$AA43),MONTH(AO$3)=MONTH('Rent Roll'!$C43)),1,0),0)</f>
        <v>0</v>
      </c>
      <c r="AP289" s="767">
        <f>IFERROR(IF(AND(NOT(YEAR(AP$3)&lt;=YEAR('Rent Roll'!$C43)+'Rent Roll'!$AB43-1),MOD(YEAR(AP$3),'Rent Roll'!$AA43)=MOD(YEAR('Rent Roll'!$C43),'Rent Roll'!$AA43),MONTH(AP$3)=MONTH('Rent Roll'!$C43)),1,0),0)</f>
        <v>0</v>
      </c>
      <c r="AQ289" s="768">
        <f>IFERROR(IF(AND(NOT(YEAR(AQ$3)&lt;=YEAR('Rent Roll'!$C43)+'Rent Roll'!$AB43-1),MOD(YEAR(AQ$3),'Rent Roll'!$AA43)=MOD(YEAR('Rent Roll'!$C43),'Rent Roll'!$AA43),MONTH(AQ$3)=MONTH('Rent Roll'!$C43)),1,0),0)</f>
        <v>0</v>
      </c>
      <c r="AR289" s="567">
        <f>IFERROR(IF(AND(NOT(YEAR(AR$3)&lt;=YEAR('Rent Roll'!$C43)+'Rent Roll'!$AB43-1),MOD(YEAR(AR$3),'Rent Roll'!$AA43)=MOD(YEAR('Rent Roll'!$C43),'Rent Roll'!$AA43),MONTH(AR$3)=MONTH('Rent Roll'!$C43)),1,0),0)</f>
        <v>0</v>
      </c>
      <c r="AS289" s="567">
        <f>IFERROR(IF(AND(NOT(YEAR(AS$3)&lt;=YEAR('Rent Roll'!$C43)+'Rent Roll'!$AB43-1),MOD(YEAR(AS$3),'Rent Roll'!$AA43)=MOD(YEAR('Rent Roll'!$C43),'Rent Roll'!$AA43),MONTH(AS$3)=MONTH('Rent Roll'!$C43)),1,0),0)</f>
        <v>0</v>
      </c>
      <c r="AT289" s="567">
        <f>IFERROR(IF(AND(NOT(YEAR(AT$3)&lt;=YEAR('Rent Roll'!$C43)+'Rent Roll'!$AB43-1),MOD(YEAR(AT$3),'Rent Roll'!$AA43)=MOD(YEAR('Rent Roll'!$C43),'Rent Roll'!$AA43),MONTH(AT$3)=MONTH('Rent Roll'!$C43)),1,0),0)</f>
        <v>0</v>
      </c>
      <c r="AU289" s="567">
        <f>IFERROR(IF(AND(NOT(YEAR(AU$3)&lt;=YEAR('Rent Roll'!$C43)+'Rent Roll'!$AB43-1),MOD(YEAR(AU$3),'Rent Roll'!$AA43)=MOD(YEAR('Rent Roll'!$C43),'Rent Roll'!$AA43),MONTH(AU$3)=MONTH('Rent Roll'!$C43)),1,0),0)</f>
        <v>0</v>
      </c>
      <c r="AV289" s="567">
        <f>IFERROR(IF(AND(NOT(YEAR(AV$3)&lt;=YEAR('Rent Roll'!$C43)+'Rent Roll'!$AB43-1),MOD(YEAR(AV$3),'Rent Roll'!$AA43)=MOD(YEAR('Rent Roll'!$C43),'Rent Roll'!$AA43),MONTH(AV$3)=MONTH('Rent Roll'!$C43)),1,0),0)</f>
        <v>0</v>
      </c>
      <c r="AW289" s="567">
        <f>IFERROR(IF(AND(NOT(YEAR(AW$3)&lt;=YEAR('Rent Roll'!$C43)+'Rent Roll'!$AB43-1),MOD(YEAR(AW$3),'Rent Roll'!$AA43)=MOD(YEAR('Rent Roll'!$C43),'Rent Roll'!$AA43),MONTH(AW$3)=MONTH('Rent Roll'!$C43)),1,0),0)</f>
        <v>0</v>
      </c>
      <c r="AX289" s="567">
        <f>IFERROR(IF(AND(NOT(YEAR(AX$3)&lt;=YEAR('Rent Roll'!$C43)+'Rent Roll'!$AB43-1),MOD(YEAR(AX$3),'Rent Roll'!$AA43)=MOD(YEAR('Rent Roll'!$C43),'Rent Roll'!$AA43),MONTH(AX$3)=MONTH('Rent Roll'!$C43)),1,0),0)</f>
        <v>0</v>
      </c>
      <c r="AY289" s="567">
        <f>IFERROR(IF(AND(NOT(YEAR(AY$3)&lt;=YEAR('Rent Roll'!$C43)+'Rent Roll'!$AB43-1),MOD(YEAR(AY$3),'Rent Roll'!$AA43)=MOD(YEAR('Rent Roll'!$C43),'Rent Roll'!$AA43),MONTH(AY$3)=MONTH('Rent Roll'!$C43)),1,0),0)</f>
        <v>0</v>
      </c>
      <c r="AZ289" s="567">
        <f>IFERROR(IF(AND(NOT(YEAR(AZ$3)&lt;=YEAR('Rent Roll'!$C43)+'Rent Roll'!$AB43-1),MOD(YEAR(AZ$3),'Rent Roll'!$AA43)=MOD(YEAR('Rent Roll'!$C43),'Rent Roll'!$AA43),MONTH(AZ$3)=MONTH('Rent Roll'!$C43)),1,0),0)</f>
        <v>0</v>
      </c>
      <c r="BA289" s="567">
        <f>IFERROR(IF(AND(NOT(YEAR(BA$3)&lt;=YEAR('Rent Roll'!$C43)+'Rent Roll'!$AB43-1),MOD(YEAR(BA$3),'Rent Roll'!$AA43)=MOD(YEAR('Rent Roll'!$C43),'Rent Roll'!$AA43),MONTH(BA$3)=MONTH('Rent Roll'!$C43)),1,0),0)</f>
        <v>0</v>
      </c>
      <c r="BB289" s="767">
        <f>IFERROR(IF(AND(NOT(YEAR(BB$3)&lt;=YEAR('Rent Roll'!$C43)+'Rent Roll'!$AB43-1),MOD(YEAR(BB$3),'Rent Roll'!$AA43)=MOD(YEAR('Rent Roll'!$C43),'Rent Roll'!$AA43),MONTH(BB$3)=MONTH('Rent Roll'!$C43)),1,0),0)</f>
        <v>0</v>
      </c>
      <c r="BC289" s="768">
        <f>IFERROR(IF(AND(NOT(YEAR(BC$3)&lt;=YEAR('Rent Roll'!$C43)+'Rent Roll'!$AB43-1),MOD(YEAR(BC$3),'Rent Roll'!$AA43)=MOD(YEAR('Rent Roll'!$C43),'Rent Roll'!$AA43),MONTH(BC$3)=MONTH('Rent Roll'!$C43)),1,0),0)</f>
        <v>0</v>
      </c>
      <c r="BD289" s="567">
        <f>IFERROR(IF(AND(NOT(YEAR(BD$3)&lt;=YEAR('Rent Roll'!$C43)+'Rent Roll'!$AB43-1),MOD(YEAR(BD$3),'Rent Roll'!$AA43)=MOD(YEAR('Rent Roll'!$C43),'Rent Roll'!$AA43),MONTH(BD$3)=MONTH('Rent Roll'!$C43)),1,0),0)</f>
        <v>0</v>
      </c>
      <c r="BE289" s="567">
        <f>IFERROR(IF(AND(NOT(YEAR(BE$3)&lt;=YEAR('Rent Roll'!$C43)+'Rent Roll'!$AB43-1),MOD(YEAR(BE$3),'Rent Roll'!$AA43)=MOD(YEAR('Rent Roll'!$C43),'Rent Roll'!$AA43),MONTH(BE$3)=MONTH('Rent Roll'!$C43)),1,0),0)</f>
        <v>0</v>
      </c>
      <c r="BF289" s="567">
        <f>IFERROR(IF(AND(NOT(YEAR(BF$3)&lt;=YEAR('Rent Roll'!$C43)+'Rent Roll'!$AB43-1),MOD(YEAR(BF$3),'Rent Roll'!$AA43)=MOD(YEAR('Rent Roll'!$C43),'Rent Roll'!$AA43),MONTH(BF$3)=MONTH('Rent Roll'!$C43)),1,0),0)</f>
        <v>0</v>
      </c>
      <c r="BG289" s="567">
        <f>IFERROR(IF(AND(NOT(YEAR(BG$3)&lt;=YEAR('Rent Roll'!$C43)+'Rent Roll'!$AB43-1),MOD(YEAR(BG$3),'Rent Roll'!$AA43)=MOD(YEAR('Rent Roll'!$C43),'Rent Roll'!$AA43),MONTH(BG$3)=MONTH('Rent Roll'!$C43)),1,0),0)</f>
        <v>0</v>
      </c>
      <c r="BH289" s="567">
        <f>IFERROR(IF(AND(NOT(YEAR(BH$3)&lt;=YEAR('Rent Roll'!$C43)+'Rent Roll'!$AB43-1),MOD(YEAR(BH$3),'Rent Roll'!$AA43)=MOD(YEAR('Rent Roll'!$C43),'Rent Roll'!$AA43),MONTH(BH$3)=MONTH('Rent Roll'!$C43)),1,0),0)</f>
        <v>0</v>
      </c>
      <c r="BI289" s="567">
        <f>IFERROR(IF(AND(NOT(YEAR(BI$3)&lt;=YEAR('Rent Roll'!$C43)+'Rent Roll'!$AB43-1),MOD(YEAR(BI$3),'Rent Roll'!$AA43)=MOD(YEAR('Rent Roll'!$C43),'Rent Roll'!$AA43),MONTH(BI$3)=MONTH('Rent Roll'!$C43)),1,0),0)</f>
        <v>0</v>
      </c>
      <c r="BJ289" s="567">
        <f>IFERROR(IF(AND(NOT(YEAR(BJ$3)&lt;=YEAR('Rent Roll'!$C43)+'Rent Roll'!$AB43-1),MOD(YEAR(BJ$3),'Rent Roll'!$AA43)=MOD(YEAR('Rent Roll'!$C43),'Rent Roll'!$AA43),MONTH(BJ$3)=MONTH('Rent Roll'!$C43)),1,0),0)</f>
        <v>0</v>
      </c>
      <c r="BK289" s="567">
        <f>IFERROR(IF(AND(NOT(YEAR(BK$3)&lt;=YEAR('Rent Roll'!$C43)+'Rent Roll'!$AB43-1),MOD(YEAR(BK$3),'Rent Roll'!$AA43)=MOD(YEAR('Rent Roll'!$C43),'Rent Roll'!$AA43),MONTH(BK$3)=MONTH('Rent Roll'!$C43)),1,0),0)</f>
        <v>0</v>
      </c>
      <c r="BL289" s="567">
        <f>IFERROR(IF(AND(NOT(YEAR(BL$3)&lt;=YEAR('Rent Roll'!$C43)+'Rent Roll'!$AB43-1),MOD(YEAR(BL$3),'Rent Roll'!$AA43)=MOD(YEAR('Rent Roll'!$C43),'Rent Roll'!$AA43),MONTH(BL$3)=MONTH('Rent Roll'!$C43)),1,0),0)</f>
        <v>0</v>
      </c>
      <c r="BM289" s="567">
        <f>IFERROR(IF(AND(NOT(YEAR(BM$3)&lt;=YEAR('Rent Roll'!$C43)+'Rent Roll'!$AB43-1),MOD(YEAR(BM$3),'Rent Roll'!$AA43)=MOD(YEAR('Rent Roll'!$C43),'Rent Roll'!$AA43),MONTH(BM$3)=MONTH('Rent Roll'!$C43)),1,0),0)</f>
        <v>0</v>
      </c>
      <c r="BN289" s="767">
        <f>IFERROR(IF(AND(NOT(YEAR(BN$3)&lt;=YEAR('Rent Roll'!$C43)+'Rent Roll'!$AB43-1),MOD(YEAR(BN$3),'Rent Roll'!$AA43)=MOD(YEAR('Rent Roll'!$C43),'Rent Roll'!$AA43),MONTH(BN$3)=MONTH('Rent Roll'!$C43)),1,0),0)</f>
        <v>0</v>
      </c>
      <c r="BO289" s="768">
        <f>IFERROR(IF(AND(NOT(YEAR(BO$3)&lt;=YEAR('Rent Roll'!$C43)+'Rent Roll'!$AB43-1),MOD(YEAR(BO$3),'Rent Roll'!$AA43)=MOD(YEAR('Rent Roll'!$C43),'Rent Roll'!$AA43),MONTH(BO$3)=MONTH('Rent Roll'!$C43)),1,0),0)</f>
        <v>0</v>
      </c>
      <c r="BP289" s="567">
        <f>IFERROR(IF(AND(NOT(YEAR(BP$3)&lt;=YEAR('Rent Roll'!$C43)+'Rent Roll'!$AB43-1),MOD(YEAR(BP$3),'Rent Roll'!$AA43)=MOD(YEAR('Rent Roll'!$C43),'Rent Roll'!$AA43),MONTH(BP$3)=MONTH('Rent Roll'!$C43)),1,0),0)</f>
        <v>0</v>
      </c>
      <c r="BQ289" s="567">
        <f>IFERROR(IF(AND(NOT(YEAR(BQ$3)&lt;=YEAR('Rent Roll'!$C43)+'Rent Roll'!$AB43-1),MOD(YEAR(BQ$3),'Rent Roll'!$AA43)=MOD(YEAR('Rent Roll'!$C43),'Rent Roll'!$AA43),MONTH(BQ$3)=MONTH('Rent Roll'!$C43)),1,0),0)</f>
        <v>0</v>
      </c>
      <c r="BR289" s="567">
        <f>IFERROR(IF(AND(NOT(YEAR(BR$3)&lt;=YEAR('Rent Roll'!$C43)+'Rent Roll'!$AB43-1),MOD(YEAR(BR$3),'Rent Roll'!$AA43)=MOD(YEAR('Rent Roll'!$C43),'Rent Roll'!$AA43),MONTH(BR$3)=MONTH('Rent Roll'!$C43)),1,0),0)</f>
        <v>0</v>
      </c>
      <c r="BS289" s="567">
        <f>IFERROR(IF(AND(NOT(YEAR(BS$3)&lt;=YEAR('Rent Roll'!$C43)+'Rent Roll'!$AB43-1),MOD(YEAR(BS$3),'Rent Roll'!$AA43)=MOD(YEAR('Rent Roll'!$C43),'Rent Roll'!$AA43),MONTH(BS$3)=MONTH('Rent Roll'!$C43)),1,0),0)</f>
        <v>0</v>
      </c>
      <c r="BT289" s="567">
        <f>IFERROR(IF(AND(NOT(YEAR(BT$3)&lt;=YEAR('Rent Roll'!$C43)+'Rent Roll'!$AB43-1),MOD(YEAR(BT$3),'Rent Roll'!$AA43)=MOD(YEAR('Rent Roll'!$C43),'Rent Roll'!$AA43),MONTH(BT$3)=MONTH('Rent Roll'!$C43)),1,0),0)</f>
        <v>0</v>
      </c>
      <c r="BU289" s="567">
        <f>IFERROR(IF(AND(NOT(YEAR(BU$3)&lt;=YEAR('Rent Roll'!$C43)+'Rent Roll'!$AB43-1),MOD(YEAR(BU$3),'Rent Roll'!$AA43)=MOD(YEAR('Rent Roll'!$C43),'Rent Roll'!$AA43),MONTH(BU$3)=MONTH('Rent Roll'!$C43)),1,0),0)</f>
        <v>0</v>
      </c>
      <c r="BV289" s="567">
        <f>IFERROR(IF(AND(NOT(YEAR(BV$3)&lt;=YEAR('Rent Roll'!$C43)+'Rent Roll'!$AB43-1),MOD(YEAR(BV$3),'Rent Roll'!$AA43)=MOD(YEAR('Rent Roll'!$C43),'Rent Roll'!$AA43),MONTH(BV$3)=MONTH('Rent Roll'!$C43)),1,0),0)</f>
        <v>0</v>
      </c>
      <c r="BW289" s="567">
        <f>IFERROR(IF(AND(NOT(YEAR(BW$3)&lt;=YEAR('Rent Roll'!$C43)+'Rent Roll'!$AB43-1),MOD(YEAR(BW$3),'Rent Roll'!$AA43)=MOD(YEAR('Rent Roll'!$C43),'Rent Roll'!$AA43),MONTH(BW$3)=MONTH('Rent Roll'!$C43)),1,0),0)</f>
        <v>0</v>
      </c>
      <c r="BX289" s="567">
        <f>IFERROR(IF(AND(NOT(YEAR(BX$3)&lt;=YEAR('Rent Roll'!$C43)+'Rent Roll'!$AB43-1),MOD(YEAR(BX$3),'Rent Roll'!$AA43)=MOD(YEAR('Rent Roll'!$C43),'Rent Roll'!$AA43),MONTH(BX$3)=MONTH('Rent Roll'!$C43)),1,0),0)</f>
        <v>0</v>
      </c>
      <c r="BY289" s="567">
        <f>IFERROR(IF(AND(NOT(YEAR(BY$3)&lt;=YEAR('Rent Roll'!$C43)+'Rent Roll'!$AB43-1),MOD(YEAR(BY$3),'Rent Roll'!$AA43)=MOD(YEAR('Rent Roll'!$C43),'Rent Roll'!$AA43),MONTH(BY$3)=MONTH('Rent Roll'!$C43)),1,0),0)</f>
        <v>0</v>
      </c>
      <c r="BZ289" s="767">
        <f>IFERROR(IF(AND(NOT(YEAR(BZ$3)&lt;=YEAR('Rent Roll'!$C43)+'Rent Roll'!$AB43-1),MOD(YEAR(BZ$3),'Rent Roll'!$AA43)=MOD(YEAR('Rent Roll'!$C43),'Rent Roll'!$AA43),MONTH(BZ$3)=MONTH('Rent Roll'!$C43)),1,0),0)</f>
        <v>0</v>
      </c>
      <c r="CA289" s="768">
        <f>IFERROR(IF(AND(NOT(YEAR(CA$3)&lt;=YEAR('Rent Roll'!$C43)+'Rent Roll'!$AB43-1),MOD(YEAR(CA$3),'Rent Roll'!$AA43)=MOD(YEAR('Rent Roll'!$C43),'Rent Roll'!$AA43),MONTH(CA$3)=MONTH('Rent Roll'!$C43)),1,0),0)</f>
        <v>0</v>
      </c>
      <c r="CB289" s="567">
        <f>IFERROR(IF(AND(NOT(YEAR(CB$3)&lt;=YEAR('Rent Roll'!$C43)+'Rent Roll'!$AB43-1),MOD(YEAR(CB$3),'Rent Roll'!$AA43)=MOD(YEAR('Rent Roll'!$C43),'Rent Roll'!$AA43),MONTH(CB$3)=MONTH('Rent Roll'!$C43)),1,0),0)</f>
        <v>0</v>
      </c>
      <c r="CC289" s="567">
        <f>IFERROR(IF(AND(NOT(YEAR(CC$3)&lt;=YEAR('Rent Roll'!$C43)+'Rent Roll'!$AB43-1),MOD(YEAR(CC$3),'Rent Roll'!$AA43)=MOD(YEAR('Rent Roll'!$C43),'Rent Roll'!$AA43),MONTH(CC$3)=MONTH('Rent Roll'!$C43)),1,0),0)</f>
        <v>0</v>
      </c>
      <c r="CD289" s="567">
        <f>IFERROR(IF(AND(NOT(YEAR(CD$3)&lt;=YEAR('Rent Roll'!$C43)+'Rent Roll'!$AB43-1),MOD(YEAR(CD$3),'Rent Roll'!$AA43)=MOD(YEAR('Rent Roll'!$C43),'Rent Roll'!$AA43),MONTH(CD$3)=MONTH('Rent Roll'!$C43)),1,0),0)</f>
        <v>0</v>
      </c>
      <c r="CE289" s="567">
        <f>IFERROR(IF(AND(NOT(YEAR(CE$3)&lt;=YEAR('Rent Roll'!$C43)+'Rent Roll'!$AB43-1),MOD(YEAR(CE$3),'Rent Roll'!$AA43)=MOD(YEAR('Rent Roll'!$C43),'Rent Roll'!$AA43),MONTH(CE$3)=MONTH('Rent Roll'!$C43)),1,0),0)</f>
        <v>0</v>
      </c>
      <c r="CF289" s="567">
        <f>IFERROR(IF(AND(NOT(YEAR(CF$3)&lt;=YEAR('Rent Roll'!$C43)+'Rent Roll'!$AB43-1),MOD(YEAR(CF$3),'Rent Roll'!$AA43)=MOD(YEAR('Rent Roll'!$C43),'Rent Roll'!$AA43),MONTH(CF$3)=MONTH('Rent Roll'!$C43)),1,0),0)</f>
        <v>0</v>
      </c>
      <c r="CG289" s="567">
        <f>IFERROR(IF(AND(NOT(YEAR(CG$3)&lt;=YEAR('Rent Roll'!$C43)+'Rent Roll'!$AB43-1),MOD(YEAR(CG$3),'Rent Roll'!$AA43)=MOD(YEAR('Rent Roll'!$C43),'Rent Roll'!$AA43),MONTH(CG$3)=MONTH('Rent Roll'!$C43)),1,0),0)</f>
        <v>0</v>
      </c>
      <c r="CH289" s="567">
        <f>IFERROR(IF(AND(NOT(YEAR(CH$3)&lt;=YEAR('Rent Roll'!$C43)+'Rent Roll'!$AB43-1),MOD(YEAR(CH$3),'Rent Roll'!$AA43)=MOD(YEAR('Rent Roll'!$C43),'Rent Roll'!$AA43),MONTH(CH$3)=MONTH('Rent Roll'!$C43)),1,0),0)</f>
        <v>0</v>
      </c>
      <c r="CI289" s="567">
        <f>IFERROR(IF(AND(NOT(YEAR(CI$3)&lt;=YEAR('Rent Roll'!$C43)+'Rent Roll'!$AB43-1),MOD(YEAR(CI$3),'Rent Roll'!$AA43)=MOD(YEAR('Rent Roll'!$C43),'Rent Roll'!$AA43),MONTH(CI$3)=MONTH('Rent Roll'!$C43)),1,0),0)</f>
        <v>0</v>
      </c>
      <c r="CJ289" s="567">
        <f>IFERROR(IF(AND(NOT(YEAR(CJ$3)&lt;=YEAR('Rent Roll'!$C43)+'Rent Roll'!$AB43-1),MOD(YEAR(CJ$3),'Rent Roll'!$AA43)=MOD(YEAR('Rent Roll'!$C43),'Rent Roll'!$AA43),MONTH(CJ$3)=MONTH('Rent Roll'!$C43)),1,0),0)</f>
        <v>0</v>
      </c>
      <c r="CK289" s="567">
        <f>IFERROR(IF(AND(NOT(YEAR(CK$3)&lt;=YEAR('Rent Roll'!$C43)+'Rent Roll'!$AB43-1),MOD(YEAR(CK$3),'Rent Roll'!$AA43)=MOD(YEAR('Rent Roll'!$C43),'Rent Roll'!$AA43),MONTH(CK$3)=MONTH('Rent Roll'!$C43)),1,0),0)</f>
        <v>0</v>
      </c>
      <c r="CL289" s="767">
        <f>IFERROR(IF(AND(NOT(YEAR(CL$3)&lt;=YEAR('Rent Roll'!$C43)+'Rent Roll'!$AB43-1),MOD(YEAR(CL$3),'Rent Roll'!$AA43)=MOD(YEAR('Rent Roll'!$C43),'Rent Roll'!$AA43),MONTH(CL$3)=MONTH('Rent Roll'!$C43)),1,0),0)</f>
        <v>0</v>
      </c>
      <c r="CM289" s="768">
        <f>IFERROR(IF(AND(NOT(YEAR(CM$3)&lt;=YEAR('Rent Roll'!$C43)+'Rent Roll'!$AB43-1),MOD(YEAR(CM$3),'Rent Roll'!$AA43)=MOD(YEAR('Rent Roll'!$C43),'Rent Roll'!$AA43),MONTH(CM$3)=MONTH('Rent Roll'!$C43)),1,0),0)</f>
        <v>0</v>
      </c>
      <c r="CN289" s="567">
        <f>IFERROR(IF(AND(NOT(YEAR(CN$3)&lt;=YEAR('Rent Roll'!$C43)+'Rent Roll'!$AB43-1),MOD(YEAR(CN$3),'Rent Roll'!$AA43)=MOD(YEAR('Rent Roll'!$C43),'Rent Roll'!$AA43),MONTH(CN$3)=MONTH('Rent Roll'!$C43)),1,0),0)</f>
        <v>0</v>
      </c>
      <c r="CO289" s="567">
        <f>IFERROR(IF(AND(NOT(YEAR(CO$3)&lt;=YEAR('Rent Roll'!$C43)+'Rent Roll'!$AB43-1),MOD(YEAR(CO$3),'Rent Roll'!$AA43)=MOD(YEAR('Rent Roll'!$C43),'Rent Roll'!$AA43),MONTH(CO$3)=MONTH('Rent Roll'!$C43)),1,0),0)</f>
        <v>0</v>
      </c>
      <c r="CP289" s="567">
        <f>IFERROR(IF(AND(NOT(YEAR(CP$3)&lt;=YEAR('Rent Roll'!$C43)+'Rent Roll'!$AB43-1),MOD(YEAR(CP$3),'Rent Roll'!$AA43)=MOD(YEAR('Rent Roll'!$C43),'Rent Roll'!$AA43),MONTH(CP$3)=MONTH('Rent Roll'!$C43)),1,0),0)</f>
        <v>0</v>
      </c>
      <c r="CQ289" s="567">
        <f>IFERROR(IF(AND(NOT(YEAR(CQ$3)&lt;=YEAR('Rent Roll'!$C43)+'Rent Roll'!$AB43-1),MOD(YEAR(CQ$3),'Rent Roll'!$AA43)=MOD(YEAR('Rent Roll'!$C43),'Rent Roll'!$AA43),MONTH(CQ$3)=MONTH('Rent Roll'!$C43)),1,0),0)</f>
        <v>0</v>
      </c>
      <c r="CR289" s="567">
        <f>IFERROR(IF(AND(NOT(YEAR(CR$3)&lt;=YEAR('Rent Roll'!$C43)+'Rent Roll'!$AB43-1),MOD(YEAR(CR$3),'Rent Roll'!$AA43)=MOD(YEAR('Rent Roll'!$C43),'Rent Roll'!$AA43),MONTH(CR$3)=MONTH('Rent Roll'!$C43)),1,0),0)</f>
        <v>0</v>
      </c>
      <c r="CS289" s="567">
        <f>IFERROR(IF(AND(NOT(YEAR(CS$3)&lt;=YEAR('Rent Roll'!$C43)+'Rent Roll'!$AB43-1),MOD(YEAR(CS$3),'Rent Roll'!$AA43)=MOD(YEAR('Rent Roll'!$C43),'Rent Roll'!$AA43),MONTH(CS$3)=MONTH('Rent Roll'!$C43)),1,0),0)</f>
        <v>0</v>
      </c>
      <c r="CT289" s="567">
        <f>IFERROR(IF(AND(NOT(YEAR(CT$3)&lt;=YEAR('Rent Roll'!$C43)+'Rent Roll'!$AB43-1),MOD(YEAR(CT$3),'Rent Roll'!$AA43)=MOD(YEAR('Rent Roll'!$C43),'Rent Roll'!$AA43),MONTH(CT$3)=MONTH('Rent Roll'!$C43)),1,0),0)</f>
        <v>0</v>
      </c>
      <c r="CU289" s="567">
        <f>IFERROR(IF(AND(NOT(YEAR(CU$3)&lt;=YEAR('Rent Roll'!$C43)+'Rent Roll'!$AB43-1),MOD(YEAR(CU$3),'Rent Roll'!$AA43)=MOD(YEAR('Rent Roll'!$C43),'Rent Roll'!$AA43),MONTH(CU$3)=MONTH('Rent Roll'!$C43)),1,0),0)</f>
        <v>0</v>
      </c>
      <c r="CV289" s="567">
        <f>IFERROR(IF(AND(NOT(YEAR(CV$3)&lt;=YEAR('Rent Roll'!$C43)+'Rent Roll'!$AB43-1),MOD(YEAR(CV$3),'Rent Roll'!$AA43)=MOD(YEAR('Rent Roll'!$C43),'Rent Roll'!$AA43),MONTH(CV$3)=MONTH('Rent Roll'!$C43)),1,0),0)</f>
        <v>0</v>
      </c>
      <c r="CW289" s="567">
        <f>IFERROR(IF(AND(NOT(YEAR(CW$3)&lt;=YEAR('Rent Roll'!$C43)+'Rent Roll'!$AB43-1),MOD(YEAR(CW$3),'Rent Roll'!$AA43)=MOD(YEAR('Rent Roll'!$C43),'Rent Roll'!$AA43),MONTH(CW$3)=MONTH('Rent Roll'!$C43)),1,0),0)</f>
        <v>0</v>
      </c>
      <c r="CX289" s="767">
        <f>IFERROR(IF(AND(NOT(YEAR(CX$3)&lt;=YEAR('Rent Roll'!$C43)+'Rent Roll'!$AB43-1),MOD(YEAR(CX$3),'Rent Roll'!$AA43)=MOD(YEAR('Rent Roll'!$C43),'Rent Roll'!$AA43),MONTH(CX$3)=MONTH('Rent Roll'!$C43)),1,0),0)</f>
        <v>0</v>
      </c>
      <c r="CY289" s="768">
        <f>IFERROR(IF(AND(NOT(YEAR(CY$3)&lt;=YEAR('Rent Roll'!$C43)+'Rent Roll'!$AB43-1),MOD(YEAR(CY$3),'Rent Roll'!$AA43)=MOD(YEAR('Rent Roll'!$C43),'Rent Roll'!$AA43),MONTH(CY$3)=MONTH('Rent Roll'!$C43)),1,0),0)</f>
        <v>0</v>
      </c>
      <c r="CZ289" s="567">
        <f>IFERROR(IF(AND(NOT(YEAR(CZ$3)&lt;=YEAR('Rent Roll'!$C43)+'Rent Roll'!$AB43-1),MOD(YEAR(CZ$3),'Rent Roll'!$AA43)=MOD(YEAR('Rent Roll'!$C43),'Rent Roll'!$AA43),MONTH(CZ$3)=MONTH('Rent Roll'!$C43)),1,0),0)</f>
        <v>0</v>
      </c>
      <c r="DA289" s="567">
        <f>IFERROR(IF(AND(NOT(YEAR(DA$3)&lt;=YEAR('Rent Roll'!$C43)+'Rent Roll'!$AB43-1),MOD(YEAR(DA$3),'Rent Roll'!$AA43)=MOD(YEAR('Rent Roll'!$C43),'Rent Roll'!$AA43),MONTH(DA$3)=MONTH('Rent Roll'!$C43)),1,0),0)</f>
        <v>0</v>
      </c>
      <c r="DB289" s="567">
        <f>IFERROR(IF(AND(NOT(YEAR(DB$3)&lt;=YEAR('Rent Roll'!$C43)+'Rent Roll'!$AB43-1),MOD(YEAR(DB$3),'Rent Roll'!$AA43)=MOD(YEAR('Rent Roll'!$C43),'Rent Roll'!$AA43),MONTH(DB$3)=MONTH('Rent Roll'!$C43)),1,0),0)</f>
        <v>0</v>
      </c>
      <c r="DC289" s="567">
        <f>IFERROR(IF(AND(NOT(YEAR(DC$3)&lt;=YEAR('Rent Roll'!$C43)+'Rent Roll'!$AB43-1),MOD(YEAR(DC$3),'Rent Roll'!$AA43)=MOD(YEAR('Rent Roll'!$C43),'Rent Roll'!$AA43),MONTH(DC$3)=MONTH('Rent Roll'!$C43)),1,0),0)</f>
        <v>0</v>
      </c>
      <c r="DD289" s="567">
        <f>IFERROR(IF(AND(NOT(YEAR(DD$3)&lt;=YEAR('Rent Roll'!$C43)+'Rent Roll'!$AB43-1),MOD(YEAR(DD$3),'Rent Roll'!$AA43)=MOD(YEAR('Rent Roll'!$C43),'Rent Roll'!$AA43),MONTH(DD$3)=MONTH('Rent Roll'!$C43)),1,0),0)</f>
        <v>0</v>
      </c>
      <c r="DE289" s="567">
        <f>IFERROR(IF(AND(NOT(YEAR(DE$3)&lt;=YEAR('Rent Roll'!$C43)+'Rent Roll'!$AB43-1),MOD(YEAR(DE$3),'Rent Roll'!$AA43)=MOD(YEAR('Rent Roll'!$C43),'Rent Roll'!$AA43),MONTH(DE$3)=MONTH('Rent Roll'!$C43)),1,0),0)</f>
        <v>0</v>
      </c>
      <c r="DF289" s="567">
        <f>IFERROR(IF(AND(NOT(YEAR(DF$3)&lt;=YEAR('Rent Roll'!$C43)+'Rent Roll'!$AB43-1),MOD(YEAR(DF$3),'Rent Roll'!$AA43)=MOD(YEAR('Rent Roll'!$C43),'Rent Roll'!$AA43),MONTH(DF$3)=MONTH('Rent Roll'!$C43)),1,0),0)</f>
        <v>0</v>
      </c>
      <c r="DG289" s="567">
        <f>IFERROR(IF(AND(NOT(YEAR(DG$3)&lt;=YEAR('Rent Roll'!$C43)+'Rent Roll'!$AB43-1),MOD(YEAR(DG$3),'Rent Roll'!$AA43)=MOD(YEAR('Rent Roll'!$C43),'Rent Roll'!$AA43),MONTH(DG$3)=MONTH('Rent Roll'!$C43)),1,0),0)</f>
        <v>0</v>
      </c>
      <c r="DH289" s="567">
        <f>IFERROR(IF(AND(NOT(YEAR(DH$3)&lt;=YEAR('Rent Roll'!$C43)+'Rent Roll'!$AB43-1),MOD(YEAR(DH$3),'Rent Roll'!$AA43)=MOD(YEAR('Rent Roll'!$C43),'Rent Roll'!$AA43),MONTH(DH$3)=MONTH('Rent Roll'!$C43)),1,0),0)</f>
        <v>0</v>
      </c>
      <c r="DI289" s="567">
        <f>IFERROR(IF(AND(NOT(YEAR(DI$3)&lt;=YEAR('Rent Roll'!$C43)+'Rent Roll'!$AB43-1),MOD(YEAR(DI$3),'Rent Roll'!$AA43)=MOD(YEAR('Rent Roll'!$C43),'Rent Roll'!$AA43),MONTH(DI$3)=MONTH('Rent Roll'!$C43)),1,0),0)</f>
        <v>0</v>
      </c>
      <c r="DJ289" s="767">
        <f>IFERROR(IF(AND(NOT(YEAR(DJ$3)&lt;=YEAR('Rent Roll'!$C43)+'Rent Roll'!$AB43-1),MOD(YEAR(DJ$3),'Rent Roll'!$AA43)=MOD(YEAR('Rent Roll'!$C43),'Rent Roll'!$AA43),MONTH(DJ$3)=MONTH('Rent Roll'!$C43)),1,0),0)</f>
        <v>0</v>
      </c>
      <c r="DK289" s="768">
        <f>IFERROR(IF(AND(NOT(YEAR(DK$3)&lt;=YEAR('Rent Roll'!$C43)+'Rent Roll'!$AB43-1),MOD(YEAR(DK$3),'Rent Roll'!$AA43)=MOD(YEAR('Rent Roll'!$C43),'Rent Roll'!$AA43),MONTH(DK$3)=MONTH('Rent Roll'!$C43)),1,0),0)</f>
        <v>0</v>
      </c>
      <c r="DL289" s="567">
        <f>IFERROR(IF(AND(NOT(YEAR(DL$3)&lt;=YEAR('Rent Roll'!$C43)+'Rent Roll'!$AB43-1),MOD(YEAR(DL$3),'Rent Roll'!$AA43)=MOD(YEAR('Rent Roll'!$C43),'Rent Roll'!$AA43),MONTH(DL$3)=MONTH('Rent Roll'!$C43)),1,0),0)</f>
        <v>0</v>
      </c>
      <c r="DM289" s="567">
        <f>IFERROR(IF(AND(NOT(YEAR(DM$3)&lt;=YEAR('Rent Roll'!$C43)+'Rent Roll'!$AB43-1),MOD(YEAR(DM$3),'Rent Roll'!$AA43)=MOD(YEAR('Rent Roll'!$C43),'Rent Roll'!$AA43),MONTH(DM$3)=MONTH('Rent Roll'!$C43)),1,0),0)</f>
        <v>0</v>
      </c>
      <c r="DN289" s="567">
        <f>IFERROR(IF(AND(NOT(YEAR(DN$3)&lt;=YEAR('Rent Roll'!$C43)+'Rent Roll'!$AB43-1),MOD(YEAR(DN$3),'Rent Roll'!$AA43)=MOD(YEAR('Rent Roll'!$C43),'Rent Roll'!$AA43),MONTH(DN$3)=MONTH('Rent Roll'!$C43)),1,0),0)</f>
        <v>0</v>
      </c>
      <c r="DO289" s="567">
        <f>IFERROR(IF(AND(NOT(YEAR(DO$3)&lt;=YEAR('Rent Roll'!$C43)+'Rent Roll'!$AB43-1),MOD(YEAR(DO$3),'Rent Roll'!$AA43)=MOD(YEAR('Rent Roll'!$C43),'Rent Roll'!$AA43),MONTH(DO$3)=MONTH('Rent Roll'!$C43)),1,0),0)</f>
        <v>0</v>
      </c>
      <c r="DP289" s="567">
        <f>IFERROR(IF(AND(NOT(YEAR(DP$3)&lt;=YEAR('Rent Roll'!$C43)+'Rent Roll'!$AB43-1),MOD(YEAR(DP$3),'Rent Roll'!$AA43)=MOD(YEAR('Rent Roll'!$C43),'Rent Roll'!$AA43),MONTH(DP$3)=MONTH('Rent Roll'!$C43)),1,0),0)</f>
        <v>0</v>
      </c>
      <c r="DQ289" s="567">
        <f>IFERROR(IF(AND(NOT(YEAR(DQ$3)&lt;=YEAR('Rent Roll'!$C43)+'Rent Roll'!$AB43-1),MOD(YEAR(DQ$3),'Rent Roll'!$AA43)=MOD(YEAR('Rent Roll'!$C43),'Rent Roll'!$AA43),MONTH(DQ$3)=MONTH('Rent Roll'!$C43)),1,0),0)</f>
        <v>0</v>
      </c>
      <c r="DR289" s="567">
        <f>IFERROR(IF(AND(NOT(YEAR(DR$3)&lt;=YEAR('Rent Roll'!$C43)+'Rent Roll'!$AB43-1),MOD(YEAR(DR$3),'Rent Roll'!$AA43)=MOD(YEAR('Rent Roll'!$C43),'Rent Roll'!$AA43),MONTH(DR$3)=MONTH('Rent Roll'!$C43)),1,0),0)</f>
        <v>0</v>
      </c>
      <c r="DS289" s="567">
        <f>IFERROR(IF(AND(NOT(YEAR(DS$3)&lt;=YEAR('Rent Roll'!$C43)+'Rent Roll'!$AB43-1),MOD(YEAR(DS$3),'Rent Roll'!$AA43)=MOD(YEAR('Rent Roll'!$C43),'Rent Roll'!$AA43),MONTH(DS$3)=MONTH('Rent Roll'!$C43)),1,0),0)</f>
        <v>0</v>
      </c>
      <c r="DT289" s="567">
        <f>IFERROR(IF(AND(NOT(YEAR(DT$3)&lt;=YEAR('Rent Roll'!$C43)+'Rent Roll'!$AB43-1),MOD(YEAR(DT$3),'Rent Roll'!$AA43)=MOD(YEAR('Rent Roll'!$C43),'Rent Roll'!$AA43),MONTH(DT$3)=MONTH('Rent Roll'!$C43)),1,0),0)</f>
        <v>0</v>
      </c>
      <c r="DU289" s="567">
        <f>IFERROR(IF(AND(NOT(YEAR(DU$3)&lt;=YEAR('Rent Roll'!$C43)+'Rent Roll'!$AB43-1),MOD(YEAR(DU$3),'Rent Roll'!$AA43)=MOD(YEAR('Rent Roll'!$C43),'Rent Roll'!$AA43),MONTH(DU$3)=MONTH('Rent Roll'!$C43)),1,0),0)</f>
        <v>0</v>
      </c>
      <c r="DV289" s="567">
        <f>IFERROR(IF(AND(NOT(YEAR(DV$3)&lt;=YEAR('Rent Roll'!$C43)+'Rent Roll'!$AB43-1),MOD(YEAR(DV$3),'Rent Roll'!$AA43)=MOD(YEAR('Rent Roll'!$C43),'Rent Roll'!$AA43),MONTH(DV$3)=MONTH('Rent Roll'!$C43)),1,0),0)</f>
        <v>0</v>
      </c>
    </row>
    <row r="290" spans="1:126" s="568" customFormat="1" ht="12" customHeight="1" outlineLevel="1" x14ac:dyDescent="0.4">
      <c r="A290" s="732"/>
      <c r="B290" s="564">
        <f>'Rent Roll'!$B44</f>
        <v>0</v>
      </c>
      <c r="C290" s="566"/>
      <c r="D290" s="566"/>
      <c r="E290" s="566"/>
      <c r="F290" s="778">
        <f>IFERROR(IF(AND(NOT(YEAR(F$3)&lt;=YEAR('Rent Roll'!$C44)+'Rent Roll'!$AB44-1),MOD(YEAR(F$3),'Rent Roll'!$AA44)=MOD(YEAR('Rent Roll'!$C44),'Rent Roll'!$AA44),MONTH(F$3)=MONTH('Rent Roll'!$C44)),1,0),0)</f>
        <v>0</v>
      </c>
      <c r="G290" s="768">
        <f>IFERROR(IF(AND(NOT(YEAR(G$3)&lt;=YEAR('Rent Roll'!$C44)+'Rent Roll'!$AB44-1),MOD(YEAR(G$3),'Rent Roll'!$AA44)=MOD(YEAR('Rent Roll'!$C44),'Rent Roll'!$AA44),MONTH(G$3)=MONTH('Rent Roll'!$C44)),1,0),0)</f>
        <v>0</v>
      </c>
      <c r="H290" s="567">
        <f>IFERROR(IF(AND(NOT(YEAR(H$3)&lt;=YEAR('Rent Roll'!$C44)+'Rent Roll'!$AB44-1),MOD(YEAR(H$3),'Rent Roll'!$AA44)=MOD(YEAR('Rent Roll'!$C44),'Rent Roll'!$AA44),MONTH(H$3)=MONTH('Rent Roll'!$C44)),1,0),0)</f>
        <v>0</v>
      </c>
      <c r="I290" s="567">
        <f>IFERROR(IF(AND(NOT(YEAR(I$3)&lt;=YEAR('Rent Roll'!$C44)+'Rent Roll'!$AB44-1),MOD(YEAR(I$3),'Rent Roll'!$AA44)=MOD(YEAR('Rent Roll'!$C44),'Rent Roll'!$AA44),MONTH(I$3)=MONTH('Rent Roll'!$C44)),1,0),0)</f>
        <v>0</v>
      </c>
      <c r="J290" s="567">
        <f>IFERROR(IF(AND(NOT(YEAR(J$3)&lt;=YEAR('Rent Roll'!$C44)+'Rent Roll'!$AB44-1),MOD(YEAR(J$3),'Rent Roll'!$AA44)=MOD(YEAR('Rent Roll'!$C44),'Rent Roll'!$AA44),MONTH(J$3)=MONTH('Rent Roll'!$C44)),1,0),0)</f>
        <v>0</v>
      </c>
      <c r="K290" s="567">
        <f>IFERROR(IF(AND(NOT(YEAR(K$3)&lt;=YEAR('Rent Roll'!$C44)+'Rent Roll'!$AB44-1),MOD(YEAR(K$3),'Rent Roll'!$AA44)=MOD(YEAR('Rent Roll'!$C44),'Rent Roll'!$AA44),MONTH(K$3)=MONTH('Rent Roll'!$C44)),1,0),0)</f>
        <v>0</v>
      </c>
      <c r="L290" s="567">
        <f>IFERROR(IF(AND(NOT(YEAR(L$3)&lt;=YEAR('Rent Roll'!$C44)+'Rent Roll'!$AB44-1),MOD(YEAR(L$3),'Rent Roll'!$AA44)=MOD(YEAR('Rent Roll'!$C44),'Rent Roll'!$AA44),MONTH(L$3)=MONTH('Rent Roll'!$C44)),1,0),0)</f>
        <v>0</v>
      </c>
      <c r="M290" s="567">
        <f>IFERROR(IF(AND(NOT(YEAR(M$3)&lt;=YEAR('Rent Roll'!$C44)+'Rent Roll'!$AB44-1),MOD(YEAR(M$3),'Rent Roll'!$AA44)=MOD(YEAR('Rent Roll'!$C44),'Rent Roll'!$AA44),MONTH(M$3)=MONTH('Rent Roll'!$C44)),1,0),0)</f>
        <v>0</v>
      </c>
      <c r="N290" s="567">
        <f>IFERROR(IF(AND(NOT(YEAR(N$3)&lt;=YEAR('Rent Roll'!$C44)+'Rent Roll'!$AB44-1),MOD(YEAR(N$3),'Rent Roll'!$AA44)=MOD(YEAR('Rent Roll'!$C44),'Rent Roll'!$AA44),MONTH(N$3)=MONTH('Rent Roll'!$C44)),1,0),0)</f>
        <v>0</v>
      </c>
      <c r="O290" s="567">
        <f>IFERROR(IF(AND(NOT(YEAR(O$3)&lt;=YEAR('Rent Roll'!$C44)+'Rent Roll'!$AB44-1),MOD(YEAR(O$3),'Rent Roll'!$AA44)=MOD(YEAR('Rent Roll'!$C44),'Rent Roll'!$AA44),MONTH(O$3)=MONTH('Rent Roll'!$C44)),1,0),0)</f>
        <v>0</v>
      </c>
      <c r="P290" s="567">
        <f>IFERROR(IF(AND(NOT(YEAR(P$3)&lt;=YEAR('Rent Roll'!$C44)+'Rent Roll'!$AB44-1),MOD(YEAR(P$3),'Rent Roll'!$AA44)=MOD(YEAR('Rent Roll'!$C44),'Rent Roll'!$AA44),MONTH(P$3)=MONTH('Rent Roll'!$C44)),1,0),0)</f>
        <v>0</v>
      </c>
      <c r="Q290" s="567">
        <f>IFERROR(IF(AND(NOT(YEAR(Q$3)&lt;=YEAR('Rent Roll'!$C44)+'Rent Roll'!$AB44-1),MOD(YEAR(Q$3),'Rent Roll'!$AA44)=MOD(YEAR('Rent Roll'!$C44),'Rent Roll'!$AA44),MONTH(Q$3)=MONTH('Rent Roll'!$C44)),1,0),0)</f>
        <v>0</v>
      </c>
      <c r="R290" s="767">
        <f>IFERROR(IF(AND(NOT(YEAR(R$3)&lt;=YEAR('Rent Roll'!$C44)+'Rent Roll'!$AB44-1),MOD(YEAR(R$3),'Rent Roll'!$AA44)=MOD(YEAR('Rent Roll'!$C44),'Rent Roll'!$AA44),MONTH(R$3)=MONTH('Rent Roll'!$C44)),1,0),0)</f>
        <v>0</v>
      </c>
      <c r="S290" s="768">
        <f>IFERROR(IF(AND(NOT(YEAR(S$3)&lt;=YEAR('Rent Roll'!$C44)+'Rent Roll'!$AB44-1),MOD(YEAR(S$3),'Rent Roll'!$AA44)=MOD(YEAR('Rent Roll'!$C44),'Rent Roll'!$AA44),MONTH(S$3)=MONTH('Rent Roll'!$C44)),1,0),0)</f>
        <v>0</v>
      </c>
      <c r="T290" s="567">
        <f>IFERROR(IF(AND(NOT(YEAR(T$3)&lt;=YEAR('Rent Roll'!$C44)+'Rent Roll'!$AB44-1),MOD(YEAR(T$3),'Rent Roll'!$AA44)=MOD(YEAR('Rent Roll'!$C44),'Rent Roll'!$AA44),MONTH(T$3)=MONTH('Rent Roll'!$C44)),1,0),0)</f>
        <v>0</v>
      </c>
      <c r="U290" s="567">
        <f>IFERROR(IF(AND(NOT(YEAR(U$3)&lt;=YEAR('Rent Roll'!$C44)+'Rent Roll'!$AB44-1),MOD(YEAR(U$3),'Rent Roll'!$AA44)=MOD(YEAR('Rent Roll'!$C44),'Rent Roll'!$AA44),MONTH(U$3)=MONTH('Rent Roll'!$C44)),1,0),0)</f>
        <v>0</v>
      </c>
      <c r="V290" s="567">
        <f>IFERROR(IF(AND(NOT(YEAR(V$3)&lt;=YEAR('Rent Roll'!$C44)+'Rent Roll'!$AB44-1),MOD(YEAR(V$3),'Rent Roll'!$AA44)=MOD(YEAR('Rent Roll'!$C44),'Rent Roll'!$AA44),MONTH(V$3)=MONTH('Rent Roll'!$C44)),1,0),0)</f>
        <v>0</v>
      </c>
      <c r="W290" s="567">
        <f>IFERROR(IF(AND(NOT(YEAR(W$3)&lt;=YEAR('Rent Roll'!$C44)+'Rent Roll'!$AB44-1),MOD(YEAR(W$3),'Rent Roll'!$AA44)=MOD(YEAR('Rent Roll'!$C44),'Rent Roll'!$AA44),MONTH(W$3)=MONTH('Rent Roll'!$C44)),1,0),0)</f>
        <v>0</v>
      </c>
      <c r="X290" s="567">
        <f>IFERROR(IF(AND(NOT(YEAR(X$3)&lt;=YEAR('Rent Roll'!$C44)+'Rent Roll'!$AB44-1),MOD(YEAR(X$3),'Rent Roll'!$AA44)=MOD(YEAR('Rent Roll'!$C44),'Rent Roll'!$AA44),MONTH(X$3)=MONTH('Rent Roll'!$C44)),1,0),0)</f>
        <v>0</v>
      </c>
      <c r="Y290" s="567">
        <f>IFERROR(IF(AND(NOT(YEAR(Y$3)&lt;=YEAR('Rent Roll'!$C44)+'Rent Roll'!$AB44-1),MOD(YEAR(Y$3),'Rent Roll'!$AA44)=MOD(YEAR('Rent Roll'!$C44),'Rent Roll'!$AA44),MONTH(Y$3)=MONTH('Rent Roll'!$C44)),1,0),0)</f>
        <v>0</v>
      </c>
      <c r="Z290" s="567">
        <f>IFERROR(IF(AND(NOT(YEAR(Z$3)&lt;=YEAR('Rent Roll'!$C44)+'Rent Roll'!$AB44-1),MOD(YEAR(Z$3),'Rent Roll'!$AA44)=MOD(YEAR('Rent Roll'!$C44),'Rent Roll'!$AA44),MONTH(Z$3)=MONTH('Rent Roll'!$C44)),1,0),0)</f>
        <v>0</v>
      </c>
      <c r="AA290" s="567">
        <f>IFERROR(IF(AND(NOT(YEAR(AA$3)&lt;=YEAR('Rent Roll'!$C44)+'Rent Roll'!$AB44-1),MOD(YEAR(AA$3),'Rent Roll'!$AA44)=MOD(YEAR('Rent Roll'!$C44),'Rent Roll'!$AA44),MONTH(AA$3)=MONTH('Rent Roll'!$C44)),1,0),0)</f>
        <v>0</v>
      </c>
      <c r="AB290" s="567">
        <f>IFERROR(IF(AND(NOT(YEAR(AB$3)&lt;=YEAR('Rent Roll'!$C44)+'Rent Roll'!$AB44-1),MOD(YEAR(AB$3),'Rent Roll'!$AA44)=MOD(YEAR('Rent Roll'!$C44),'Rent Roll'!$AA44),MONTH(AB$3)=MONTH('Rent Roll'!$C44)),1,0),0)</f>
        <v>0</v>
      </c>
      <c r="AC290" s="567">
        <f>IFERROR(IF(AND(NOT(YEAR(AC$3)&lt;=YEAR('Rent Roll'!$C44)+'Rent Roll'!$AB44-1),MOD(YEAR(AC$3),'Rent Roll'!$AA44)=MOD(YEAR('Rent Roll'!$C44),'Rent Roll'!$AA44),MONTH(AC$3)=MONTH('Rent Roll'!$C44)),1,0),0)</f>
        <v>0</v>
      </c>
      <c r="AD290" s="767">
        <f>IFERROR(IF(AND(NOT(YEAR(AD$3)&lt;=YEAR('Rent Roll'!$C44)+'Rent Roll'!$AB44-1),MOD(YEAR(AD$3),'Rent Roll'!$AA44)=MOD(YEAR('Rent Roll'!$C44),'Rent Roll'!$AA44),MONTH(AD$3)=MONTH('Rent Roll'!$C44)),1,0),0)</f>
        <v>0</v>
      </c>
      <c r="AE290" s="768">
        <f>IFERROR(IF(AND(NOT(YEAR(AE$3)&lt;=YEAR('Rent Roll'!$C44)+'Rent Roll'!$AB44-1),MOD(YEAR(AE$3),'Rent Roll'!$AA44)=MOD(YEAR('Rent Roll'!$C44),'Rent Roll'!$AA44),MONTH(AE$3)=MONTH('Rent Roll'!$C44)),1,0),0)</f>
        <v>0</v>
      </c>
      <c r="AF290" s="567">
        <f>IFERROR(IF(AND(NOT(YEAR(AF$3)&lt;=YEAR('Rent Roll'!$C44)+'Rent Roll'!$AB44-1),MOD(YEAR(AF$3),'Rent Roll'!$AA44)=MOD(YEAR('Rent Roll'!$C44),'Rent Roll'!$AA44),MONTH(AF$3)=MONTH('Rent Roll'!$C44)),1,0),0)</f>
        <v>0</v>
      </c>
      <c r="AG290" s="567">
        <f>IFERROR(IF(AND(NOT(YEAR(AG$3)&lt;=YEAR('Rent Roll'!$C44)+'Rent Roll'!$AB44-1),MOD(YEAR(AG$3),'Rent Roll'!$AA44)=MOD(YEAR('Rent Roll'!$C44),'Rent Roll'!$AA44),MONTH(AG$3)=MONTH('Rent Roll'!$C44)),1,0),0)</f>
        <v>0</v>
      </c>
      <c r="AH290" s="567">
        <f>IFERROR(IF(AND(NOT(YEAR(AH$3)&lt;=YEAR('Rent Roll'!$C44)+'Rent Roll'!$AB44-1),MOD(YEAR(AH$3),'Rent Roll'!$AA44)=MOD(YEAR('Rent Roll'!$C44),'Rent Roll'!$AA44),MONTH(AH$3)=MONTH('Rent Roll'!$C44)),1,0),0)</f>
        <v>0</v>
      </c>
      <c r="AI290" s="567">
        <f>IFERROR(IF(AND(NOT(YEAR(AI$3)&lt;=YEAR('Rent Roll'!$C44)+'Rent Roll'!$AB44-1),MOD(YEAR(AI$3),'Rent Roll'!$AA44)=MOD(YEAR('Rent Roll'!$C44),'Rent Roll'!$AA44),MONTH(AI$3)=MONTH('Rent Roll'!$C44)),1,0),0)</f>
        <v>0</v>
      </c>
      <c r="AJ290" s="567">
        <f>IFERROR(IF(AND(NOT(YEAR(AJ$3)&lt;=YEAR('Rent Roll'!$C44)+'Rent Roll'!$AB44-1),MOD(YEAR(AJ$3),'Rent Roll'!$AA44)=MOD(YEAR('Rent Roll'!$C44),'Rent Roll'!$AA44),MONTH(AJ$3)=MONTH('Rent Roll'!$C44)),1,0),0)</f>
        <v>0</v>
      </c>
      <c r="AK290" s="567">
        <f>IFERROR(IF(AND(NOT(YEAR(AK$3)&lt;=YEAR('Rent Roll'!$C44)+'Rent Roll'!$AB44-1),MOD(YEAR(AK$3),'Rent Roll'!$AA44)=MOD(YEAR('Rent Roll'!$C44),'Rent Roll'!$AA44),MONTH(AK$3)=MONTH('Rent Roll'!$C44)),1,0),0)</f>
        <v>0</v>
      </c>
      <c r="AL290" s="567">
        <f>IFERROR(IF(AND(NOT(YEAR(AL$3)&lt;=YEAR('Rent Roll'!$C44)+'Rent Roll'!$AB44-1),MOD(YEAR(AL$3),'Rent Roll'!$AA44)=MOD(YEAR('Rent Roll'!$C44),'Rent Roll'!$AA44),MONTH(AL$3)=MONTH('Rent Roll'!$C44)),1,0),0)</f>
        <v>0</v>
      </c>
      <c r="AM290" s="567">
        <f>IFERROR(IF(AND(NOT(YEAR(AM$3)&lt;=YEAR('Rent Roll'!$C44)+'Rent Roll'!$AB44-1),MOD(YEAR(AM$3),'Rent Roll'!$AA44)=MOD(YEAR('Rent Roll'!$C44),'Rent Roll'!$AA44),MONTH(AM$3)=MONTH('Rent Roll'!$C44)),1,0),0)</f>
        <v>0</v>
      </c>
      <c r="AN290" s="567">
        <f>IFERROR(IF(AND(NOT(YEAR(AN$3)&lt;=YEAR('Rent Roll'!$C44)+'Rent Roll'!$AB44-1),MOD(YEAR(AN$3),'Rent Roll'!$AA44)=MOD(YEAR('Rent Roll'!$C44),'Rent Roll'!$AA44),MONTH(AN$3)=MONTH('Rent Roll'!$C44)),1,0),0)</f>
        <v>0</v>
      </c>
      <c r="AO290" s="567">
        <f>IFERROR(IF(AND(NOT(YEAR(AO$3)&lt;=YEAR('Rent Roll'!$C44)+'Rent Roll'!$AB44-1),MOD(YEAR(AO$3),'Rent Roll'!$AA44)=MOD(YEAR('Rent Roll'!$C44),'Rent Roll'!$AA44),MONTH(AO$3)=MONTH('Rent Roll'!$C44)),1,0),0)</f>
        <v>0</v>
      </c>
      <c r="AP290" s="767">
        <f>IFERROR(IF(AND(NOT(YEAR(AP$3)&lt;=YEAR('Rent Roll'!$C44)+'Rent Roll'!$AB44-1),MOD(YEAR(AP$3),'Rent Roll'!$AA44)=MOD(YEAR('Rent Roll'!$C44),'Rent Roll'!$AA44),MONTH(AP$3)=MONTH('Rent Roll'!$C44)),1,0),0)</f>
        <v>0</v>
      </c>
      <c r="AQ290" s="768">
        <f>IFERROR(IF(AND(NOT(YEAR(AQ$3)&lt;=YEAR('Rent Roll'!$C44)+'Rent Roll'!$AB44-1),MOD(YEAR(AQ$3),'Rent Roll'!$AA44)=MOD(YEAR('Rent Roll'!$C44),'Rent Roll'!$AA44),MONTH(AQ$3)=MONTH('Rent Roll'!$C44)),1,0),0)</f>
        <v>0</v>
      </c>
      <c r="AR290" s="567">
        <f>IFERROR(IF(AND(NOT(YEAR(AR$3)&lt;=YEAR('Rent Roll'!$C44)+'Rent Roll'!$AB44-1),MOD(YEAR(AR$3),'Rent Roll'!$AA44)=MOD(YEAR('Rent Roll'!$C44),'Rent Roll'!$AA44),MONTH(AR$3)=MONTH('Rent Roll'!$C44)),1,0),0)</f>
        <v>0</v>
      </c>
      <c r="AS290" s="567">
        <f>IFERROR(IF(AND(NOT(YEAR(AS$3)&lt;=YEAR('Rent Roll'!$C44)+'Rent Roll'!$AB44-1),MOD(YEAR(AS$3),'Rent Roll'!$AA44)=MOD(YEAR('Rent Roll'!$C44),'Rent Roll'!$AA44),MONTH(AS$3)=MONTH('Rent Roll'!$C44)),1,0),0)</f>
        <v>0</v>
      </c>
      <c r="AT290" s="567">
        <f>IFERROR(IF(AND(NOT(YEAR(AT$3)&lt;=YEAR('Rent Roll'!$C44)+'Rent Roll'!$AB44-1),MOD(YEAR(AT$3),'Rent Roll'!$AA44)=MOD(YEAR('Rent Roll'!$C44),'Rent Roll'!$AA44),MONTH(AT$3)=MONTH('Rent Roll'!$C44)),1,0),0)</f>
        <v>0</v>
      </c>
      <c r="AU290" s="567">
        <f>IFERROR(IF(AND(NOT(YEAR(AU$3)&lt;=YEAR('Rent Roll'!$C44)+'Rent Roll'!$AB44-1),MOD(YEAR(AU$3),'Rent Roll'!$AA44)=MOD(YEAR('Rent Roll'!$C44),'Rent Roll'!$AA44),MONTH(AU$3)=MONTH('Rent Roll'!$C44)),1,0),0)</f>
        <v>0</v>
      </c>
      <c r="AV290" s="567">
        <f>IFERROR(IF(AND(NOT(YEAR(AV$3)&lt;=YEAR('Rent Roll'!$C44)+'Rent Roll'!$AB44-1),MOD(YEAR(AV$3),'Rent Roll'!$AA44)=MOD(YEAR('Rent Roll'!$C44),'Rent Roll'!$AA44),MONTH(AV$3)=MONTH('Rent Roll'!$C44)),1,0),0)</f>
        <v>0</v>
      </c>
      <c r="AW290" s="567">
        <f>IFERROR(IF(AND(NOT(YEAR(AW$3)&lt;=YEAR('Rent Roll'!$C44)+'Rent Roll'!$AB44-1),MOD(YEAR(AW$3),'Rent Roll'!$AA44)=MOD(YEAR('Rent Roll'!$C44),'Rent Roll'!$AA44),MONTH(AW$3)=MONTH('Rent Roll'!$C44)),1,0),0)</f>
        <v>0</v>
      </c>
      <c r="AX290" s="567">
        <f>IFERROR(IF(AND(NOT(YEAR(AX$3)&lt;=YEAR('Rent Roll'!$C44)+'Rent Roll'!$AB44-1),MOD(YEAR(AX$3),'Rent Roll'!$AA44)=MOD(YEAR('Rent Roll'!$C44),'Rent Roll'!$AA44),MONTH(AX$3)=MONTH('Rent Roll'!$C44)),1,0),0)</f>
        <v>0</v>
      </c>
      <c r="AY290" s="567">
        <f>IFERROR(IF(AND(NOT(YEAR(AY$3)&lt;=YEAR('Rent Roll'!$C44)+'Rent Roll'!$AB44-1),MOD(YEAR(AY$3),'Rent Roll'!$AA44)=MOD(YEAR('Rent Roll'!$C44),'Rent Roll'!$AA44),MONTH(AY$3)=MONTH('Rent Roll'!$C44)),1,0),0)</f>
        <v>0</v>
      </c>
      <c r="AZ290" s="567">
        <f>IFERROR(IF(AND(NOT(YEAR(AZ$3)&lt;=YEAR('Rent Roll'!$C44)+'Rent Roll'!$AB44-1),MOD(YEAR(AZ$3),'Rent Roll'!$AA44)=MOD(YEAR('Rent Roll'!$C44),'Rent Roll'!$AA44),MONTH(AZ$3)=MONTH('Rent Roll'!$C44)),1,0),0)</f>
        <v>0</v>
      </c>
      <c r="BA290" s="567">
        <f>IFERROR(IF(AND(NOT(YEAR(BA$3)&lt;=YEAR('Rent Roll'!$C44)+'Rent Roll'!$AB44-1),MOD(YEAR(BA$3),'Rent Roll'!$AA44)=MOD(YEAR('Rent Roll'!$C44),'Rent Roll'!$AA44),MONTH(BA$3)=MONTH('Rent Roll'!$C44)),1,0),0)</f>
        <v>0</v>
      </c>
      <c r="BB290" s="767">
        <f>IFERROR(IF(AND(NOT(YEAR(BB$3)&lt;=YEAR('Rent Roll'!$C44)+'Rent Roll'!$AB44-1),MOD(YEAR(BB$3),'Rent Roll'!$AA44)=MOD(YEAR('Rent Roll'!$C44),'Rent Roll'!$AA44),MONTH(BB$3)=MONTH('Rent Roll'!$C44)),1,0),0)</f>
        <v>0</v>
      </c>
      <c r="BC290" s="768">
        <f>IFERROR(IF(AND(NOT(YEAR(BC$3)&lt;=YEAR('Rent Roll'!$C44)+'Rent Roll'!$AB44-1),MOD(YEAR(BC$3),'Rent Roll'!$AA44)=MOD(YEAR('Rent Roll'!$C44),'Rent Roll'!$AA44),MONTH(BC$3)=MONTH('Rent Roll'!$C44)),1,0),0)</f>
        <v>0</v>
      </c>
      <c r="BD290" s="567">
        <f>IFERROR(IF(AND(NOT(YEAR(BD$3)&lt;=YEAR('Rent Roll'!$C44)+'Rent Roll'!$AB44-1),MOD(YEAR(BD$3),'Rent Roll'!$AA44)=MOD(YEAR('Rent Roll'!$C44),'Rent Roll'!$AA44),MONTH(BD$3)=MONTH('Rent Roll'!$C44)),1,0),0)</f>
        <v>0</v>
      </c>
      <c r="BE290" s="567">
        <f>IFERROR(IF(AND(NOT(YEAR(BE$3)&lt;=YEAR('Rent Roll'!$C44)+'Rent Roll'!$AB44-1),MOD(YEAR(BE$3),'Rent Roll'!$AA44)=MOD(YEAR('Rent Roll'!$C44),'Rent Roll'!$AA44),MONTH(BE$3)=MONTH('Rent Roll'!$C44)),1,0),0)</f>
        <v>0</v>
      </c>
      <c r="BF290" s="567">
        <f>IFERROR(IF(AND(NOT(YEAR(BF$3)&lt;=YEAR('Rent Roll'!$C44)+'Rent Roll'!$AB44-1),MOD(YEAR(BF$3),'Rent Roll'!$AA44)=MOD(YEAR('Rent Roll'!$C44),'Rent Roll'!$AA44),MONTH(BF$3)=MONTH('Rent Roll'!$C44)),1,0),0)</f>
        <v>0</v>
      </c>
      <c r="BG290" s="567">
        <f>IFERROR(IF(AND(NOT(YEAR(BG$3)&lt;=YEAR('Rent Roll'!$C44)+'Rent Roll'!$AB44-1),MOD(YEAR(BG$3),'Rent Roll'!$AA44)=MOD(YEAR('Rent Roll'!$C44),'Rent Roll'!$AA44),MONTH(BG$3)=MONTH('Rent Roll'!$C44)),1,0),0)</f>
        <v>0</v>
      </c>
      <c r="BH290" s="567">
        <f>IFERROR(IF(AND(NOT(YEAR(BH$3)&lt;=YEAR('Rent Roll'!$C44)+'Rent Roll'!$AB44-1),MOD(YEAR(BH$3),'Rent Roll'!$AA44)=MOD(YEAR('Rent Roll'!$C44),'Rent Roll'!$AA44),MONTH(BH$3)=MONTH('Rent Roll'!$C44)),1,0),0)</f>
        <v>0</v>
      </c>
      <c r="BI290" s="567">
        <f>IFERROR(IF(AND(NOT(YEAR(BI$3)&lt;=YEAR('Rent Roll'!$C44)+'Rent Roll'!$AB44-1),MOD(YEAR(BI$3),'Rent Roll'!$AA44)=MOD(YEAR('Rent Roll'!$C44),'Rent Roll'!$AA44),MONTH(BI$3)=MONTH('Rent Roll'!$C44)),1,0),0)</f>
        <v>0</v>
      </c>
      <c r="BJ290" s="567">
        <f>IFERROR(IF(AND(NOT(YEAR(BJ$3)&lt;=YEAR('Rent Roll'!$C44)+'Rent Roll'!$AB44-1),MOD(YEAR(BJ$3),'Rent Roll'!$AA44)=MOD(YEAR('Rent Roll'!$C44),'Rent Roll'!$AA44),MONTH(BJ$3)=MONTH('Rent Roll'!$C44)),1,0),0)</f>
        <v>0</v>
      </c>
      <c r="BK290" s="567">
        <f>IFERROR(IF(AND(NOT(YEAR(BK$3)&lt;=YEAR('Rent Roll'!$C44)+'Rent Roll'!$AB44-1),MOD(YEAR(BK$3),'Rent Roll'!$AA44)=MOD(YEAR('Rent Roll'!$C44),'Rent Roll'!$AA44),MONTH(BK$3)=MONTH('Rent Roll'!$C44)),1,0),0)</f>
        <v>0</v>
      </c>
      <c r="BL290" s="567">
        <f>IFERROR(IF(AND(NOT(YEAR(BL$3)&lt;=YEAR('Rent Roll'!$C44)+'Rent Roll'!$AB44-1),MOD(YEAR(BL$3),'Rent Roll'!$AA44)=MOD(YEAR('Rent Roll'!$C44),'Rent Roll'!$AA44),MONTH(BL$3)=MONTH('Rent Roll'!$C44)),1,0),0)</f>
        <v>0</v>
      </c>
      <c r="BM290" s="567">
        <f>IFERROR(IF(AND(NOT(YEAR(BM$3)&lt;=YEAR('Rent Roll'!$C44)+'Rent Roll'!$AB44-1),MOD(YEAR(BM$3),'Rent Roll'!$AA44)=MOD(YEAR('Rent Roll'!$C44),'Rent Roll'!$AA44),MONTH(BM$3)=MONTH('Rent Roll'!$C44)),1,0),0)</f>
        <v>0</v>
      </c>
      <c r="BN290" s="767">
        <f>IFERROR(IF(AND(NOT(YEAR(BN$3)&lt;=YEAR('Rent Roll'!$C44)+'Rent Roll'!$AB44-1),MOD(YEAR(BN$3),'Rent Roll'!$AA44)=MOD(YEAR('Rent Roll'!$C44),'Rent Roll'!$AA44),MONTH(BN$3)=MONTH('Rent Roll'!$C44)),1,0),0)</f>
        <v>0</v>
      </c>
      <c r="BO290" s="768">
        <f>IFERROR(IF(AND(NOT(YEAR(BO$3)&lt;=YEAR('Rent Roll'!$C44)+'Rent Roll'!$AB44-1),MOD(YEAR(BO$3),'Rent Roll'!$AA44)=MOD(YEAR('Rent Roll'!$C44),'Rent Roll'!$AA44),MONTH(BO$3)=MONTH('Rent Roll'!$C44)),1,0),0)</f>
        <v>0</v>
      </c>
      <c r="BP290" s="567">
        <f>IFERROR(IF(AND(NOT(YEAR(BP$3)&lt;=YEAR('Rent Roll'!$C44)+'Rent Roll'!$AB44-1),MOD(YEAR(BP$3),'Rent Roll'!$AA44)=MOD(YEAR('Rent Roll'!$C44),'Rent Roll'!$AA44),MONTH(BP$3)=MONTH('Rent Roll'!$C44)),1,0),0)</f>
        <v>0</v>
      </c>
      <c r="BQ290" s="567">
        <f>IFERROR(IF(AND(NOT(YEAR(BQ$3)&lt;=YEAR('Rent Roll'!$C44)+'Rent Roll'!$AB44-1),MOD(YEAR(BQ$3),'Rent Roll'!$AA44)=MOD(YEAR('Rent Roll'!$C44),'Rent Roll'!$AA44),MONTH(BQ$3)=MONTH('Rent Roll'!$C44)),1,0),0)</f>
        <v>0</v>
      </c>
      <c r="BR290" s="567">
        <f>IFERROR(IF(AND(NOT(YEAR(BR$3)&lt;=YEAR('Rent Roll'!$C44)+'Rent Roll'!$AB44-1),MOD(YEAR(BR$3),'Rent Roll'!$AA44)=MOD(YEAR('Rent Roll'!$C44),'Rent Roll'!$AA44),MONTH(BR$3)=MONTH('Rent Roll'!$C44)),1,0),0)</f>
        <v>0</v>
      </c>
      <c r="BS290" s="567">
        <f>IFERROR(IF(AND(NOT(YEAR(BS$3)&lt;=YEAR('Rent Roll'!$C44)+'Rent Roll'!$AB44-1),MOD(YEAR(BS$3),'Rent Roll'!$AA44)=MOD(YEAR('Rent Roll'!$C44),'Rent Roll'!$AA44),MONTH(BS$3)=MONTH('Rent Roll'!$C44)),1,0),0)</f>
        <v>0</v>
      </c>
      <c r="BT290" s="567">
        <f>IFERROR(IF(AND(NOT(YEAR(BT$3)&lt;=YEAR('Rent Roll'!$C44)+'Rent Roll'!$AB44-1),MOD(YEAR(BT$3),'Rent Roll'!$AA44)=MOD(YEAR('Rent Roll'!$C44),'Rent Roll'!$AA44),MONTH(BT$3)=MONTH('Rent Roll'!$C44)),1,0),0)</f>
        <v>0</v>
      </c>
      <c r="BU290" s="567">
        <f>IFERROR(IF(AND(NOT(YEAR(BU$3)&lt;=YEAR('Rent Roll'!$C44)+'Rent Roll'!$AB44-1),MOD(YEAR(BU$3),'Rent Roll'!$AA44)=MOD(YEAR('Rent Roll'!$C44),'Rent Roll'!$AA44),MONTH(BU$3)=MONTH('Rent Roll'!$C44)),1,0),0)</f>
        <v>0</v>
      </c>
      <c r="BV290" s="567">
        <f>IFERROR(IF(AND(NOT(YEAR(BV$3)&lt;=YEAR('Rent Roll'!$C44)+'Rent Roll'!$AB44-1),MOD(YEAR(BV$3),'Rent Roll'!$AA44)=MOD(YEAR('Rent Roll'!$C44),'Rent Roll'!$AA44),MONTH(BV$3)=MONTH('Rent Roll'!$C44)),1,0),0)</f>
        <v>0</v>
      </c>
      <c r="BW290" s="567">
        <f>IFERROR(IF(AND(NOT(YEAR(BW$3)&lt;=YEAR('Rent Roll'!$C44)+'Rent Roll'!$AB44-1),MOD(YEAR(BW$3),'Rent Roll'!$AA44)=MOD(YEAR('Rent Roll'!$C44),'Rent Roll'!$AA44),MONTH(BW$3)=MONTH('Rent Roll'!$C44)),1,0),0)</f>
        <v>0</v>
      </c>
      <c r="BX290" s="567">
        <f>IFERROR(IF(AND(NOT(YEAR(BX$3)&lt;=YEAR('Rent Roll'!$C44)+'Rent Roll'!$AB44-1),MOD(YEAR(BX$3),'Rent Roll'!$AA44)=MOD(YEAR('Rent Roll'!$C44),'Rent Roll'!$AA44),MONTH(BX$3)=MONTH('Rent Roll'!$C44)),1,0),0)</f>
        <v>0</v>
      </c>
      <c r="BY290" s="567">
        <f>IFERROR(IF(AND(NOT(YEAR(BY$3)&lt;=YEAR('Rent Roll'!$C44)+'Rent Roll'!$AB44-1),MOD(YEAR(BY$3),'Rent Roll'!$AA44)=MOD(YEAR('Rent Roll'!$C44),'Rent Roll'!$AA44),MONTH(BY$3)=MONTH('Rent Roll'!$C44)),1,0),0)</f>
        <v>0</v>
      </c>
      <c r="BZ290" s="767">
        <f>IFERROR(IF(AND(NOT(YEAR(BZ$3)&lt;=YEAR('Rent Roll'!$C44)+'Rent Roll'!$AB44-1),MOD(YEAR(BZ$3),'Rent Roll'!$AA44)=MOD(YEAR('Rent Roll'!$C44),'Rent Roll'!$AA44),MONTH(BZ$3)=MONTH('Rent Roll'!$C44)),1,0),0)</f>
        <v>0</v>
      </c>
      <c r="CA290" s="768">
        <f>IFERROR(IF(AND(NOT(YEAR(CA$3)&lt;=YEAR('Rent Roll'!$C44)+'Rent Roll'!$AB44-1),MOD(YEAR(CA$3),'Rent Roll'!$AA44)=MOD(YEAR('Rent Roll'!$C44),'Rent Roll'!$AA44),MONTH(CA$3)=MONTH('Rent Roll'!$C44)),1,0),0)</f>
        <v>0</v>
      </c>
      <c r="CB290" s="567">
        <f>IFERROR(IF(AND(NOT(YEAR(CB$3)&lt;=YEAR('Rent Roll'!$C44)+'Rent Roll'!$AB44-1),MOD(YEAR(CB$3),'Rent Roll'!$AA44)=MOD(YEAR('Rent Roll'!$C44),'Rent Roll'!$AA44),MONTH(CB$3)=MONTH('Rent Roll'!$C44)),1,0),0)</f>
        <v>0</v>
      </c>
      <c r="CC290" s="567">
        <f>IFERROR(IF(AND(NOT(YEAR(CC$3)&lt;=YEAR('Rent Roll'!$C44)+'Rent Roll'!$AB44-1),MOD(YEAR(CC$3),'Rent Roll'!$AA44)=MOD(YEAR('Rent Roll'!$C44),'Rent Roll'!$AA44),MONTH(CC$3)=MONTH('Rent Roll'!$C44)),1,0),0)</f>
        <v>0</v>
      </c>
      <c r="CD290" s="567">
        <f>IFERROR(IF(AND(NOT(YEAR(CD$3)&lt;=YEAR('Rent Roll'!$C44)+'Rent Roll'!$AB44-1),MOD(YEAR(CD$3),'Rent Roll'!$AA44)=MOD(YEAR('Rent Roll'!$C44),'Rent Roll'!$AA44),MONTH(CD$3)=MONTH('Rent Roll'!$C44)),1,0),0)</f>
        <v>0</v>
      </c>
      <c r="CE290" s="567">
        <f>IFERROR(IF(AND(NOT(YEAR(CE$3)&lt;=YEAR('Rent Roll'!$C44)+'Rent Roll'!$AB44-1),MOD(YEAR(CE$3),'Rent Roll'!$AA44)=MOD(YEAR('Rent Roll'!$C44),'Rent Roll'!$AA44),MONTH(CE$3)=MONTH('Rent Roll'!$C44)),1,0),0)</f>
        <v>0</v>
      </c>
      <c r="CF290" s="567">
        <f>IFERROR(IF(AND(NOT(YEAR(CF$3)&lt;=YEAR('Rent Roll'!$C44)+'Rent Roll'!$AB44-1),MOD(YEAR(CF$3),'Rent Roll'!$AA44)=MOD(YEAR('Rent Roll'!$C44),'Rent Roll'!$AA44),MONTH(CF$3)=MONTH('Rent Roll'!$C44)),1,0),0)</f>
        <v>0</v>
      </c>
      <c r="CG290" s="567">
        <f>IFERROR(IF(AND(NOT(YEAR(CG$3)&lt;=YEAR('Rent Roll'!$C44)+'Rent Roll'!$AB44-1),MOD(YEAR(CG$3),'Rent Roll'!$AA44)=MOD(YEAR('Rent Roll'!$C44),'Rent Roll'!$AA44),MONTH(CG$3)=MONTH('Rent Roll'!$C44)),1,0),0)</f>
        <v>0</v>
      </c>
      <c r="CH290" s="567">
        <f>IFERROR(IF(AND(NOT(YEAR(CH$3)&lt;=YEAR('Rent Roll'!$C44)+'Rent Roll'!$AB44-1),MOD(YEAR(CH$3),'Rent Roll'!$AA44)=MOD(YEAR('Rent Roll'!$C44),'Rent Roll'!$AA44),MONTH(CH$3)=MONTH('Rent Roll'!$C44)),1,0),0)</f>
        <v>0</v>
      </c>
      <c r="CI290" s="567">
        <f>IFERROR(IF(AND(NOT(YEAR(CI$3)&lt;=YEAR('Rent Roll'!$C44)+'Rent Roll'!$AB44-1),MOD(YEAR(CI$3),'Rent Roll'!$AA44)=MOD(YEAR('Rent Roll'!$C44),'Rent Roll'!$AA44),MONTH(CI$3)=MONTH('Rent Roll'!$C44)),1,0),0)</f>
        <v>0</v>
      </c>
      <c r="CJ290" s="567">
        <f>IFERROR(IF(AND(NOT(YEAR(CJ$3)&lt;=YEAR('Rent Roll'!$C44)+'Rent Roll'!$AB44-1),MOD(YEAR(CJ$3),'Rent Roll'!$AA44)=MOD(YEAR('Rent Roll'!$C44),'Rent Roll'!$AA44),MONTH(CJ$3)=MONTH('Rent Roll'!$C44)),1,0),0)</f>
        <v>0</v>
      </c>
      <c r="CK290" s="567">
        <f>IFERROR(IF(AND(NOT(YEAR(CK$3)&lt;=YEAR('Rent Roll'!$C44)+'Rent Roll'!$AB44-1),MOD(YEAR(CK$3),'Rent Roll'!$AA44)=MOD(YEAR('Rent Roll'!$C44),'Rent Roll'!$AA44),MONTH(CK$3)=MONTH('Rent Roll'!$C44)),1,0),0)</f>
        <v>0</v>
      </c>
      <c r="CL290" s="767">
        <f>IFERROR(IF(AND(NOT(YEAR(CL$3)&lt;=YEAR('Rent Roll'!$C44)+'Rent Roll'!$AB44-1),MOD(YEAR(CL$3),'Rent Roll'!$AA44)=MOD(YEAR('Rent Roll'!$C44),'Rent Roll'!$AA44),MONTH(CL$3)=MONTH('Rent Roll'!$C44)),1,0),0)</f>
        <v>0</v>
      </c>
      <c r="CM290" s="768">
        <f>IFERROR(IF(AND(NOT(YEAR(CM$3)&lt;=YEAR('Rent Roll'!$C44)+'Rent Roll'!$AB44-1),MOD(YEAR(CM$3),'Rent Roll'!$AA44)=MOD(YEAR('Rent Roll'!$C44),'Rent Roll'!$AA44),MONTH(CM$3)=MONTH('Rent Roll'!$C44)),1,0),0)</f>
        <v>0</v>
      </c>
      <c r="CN290" s="567">
        <f>IFERROR(IF(AND(NOT(YEAR(CN$3)&lt;=YEAR('Rent Roll'!$C44)+'Rent Roll'!$AB44-1),MOD(YEAR(CN$3),'Rent Roll'!$AA44)=MOD(YEAR('Rent Roll'!$C44),'Rent Roll'!$AA44),MONTH(CN$3)=MONTH('Rent Roll'!$C44)),1,0),0)</f>
        <v>0</v>
      </c>
      <c r="CO290" s="567">
        <f>IFERROR(IF(AND(NOT(YEAR(CO$3)&lt;=YEAR('Rent Roll'!$C44)+'Rent Roll'!$AB44-1),MOD(YEAR(CO$3),'Rent Roll'!$AA44)=MOD(YEAR('Rent Roll'!$C44),'Rent Roll'!$AA44),MONTH(CO$3)=MONTH('Rent Roll'!$C44)),1,0),0)</f>
        <v>0</v>
      </c>
      <c r="CP290" s="567">
        <f>IFERROR(IF(AND(NOT(YEAR(CP$3)&lt;=YEAR('Rent Roll'!$C44)+'Rent Roll'!$AB44-1),MOD(YEAR(CP$3),'Rent Roll'!$AA44)=MOD(YEAR('Rent Roll'!$C44),'Rent Roll'!$AA44),MONTH(CP$3)=MONTH('Rent Roll'!$C44)),1,0),0)</f>
        <v>0</v>
      </c>
      <c r="CQ290" s="567">
        <f>IFERROR(IF(AND(NOT(YEAR(CQ$3)&lt;=YEAR('Rent Roll'!$C44)+'Rent Roll'!$AB44-1),MOD(YEAR(CQ$3),'Rent Roll'!$AA44)=MOD(YEAR('Rent Roll'!$C44),'Rent Roll'!$AA44),MONTH(CQ$3)=MONTH('Rent Roll'!$C44)),1,0),0)</f>
        <v>0</v>
      </c>
      <c r="CR290" s="567">
        <f>IFERROR(IF(AND(NOT(YEAR(CR$3)&lt;=YEAR('Rent Roll'!$C44)+'Rent Roll'!$AB44-1),MOD(YEAR(CR$3),'Rent Roll'!$AA44)=MOD(YEAR('Rent Roll'!$C44),'Rent Roll'!$AA44),MONTH(CR$3)=MONTH('Rent Roll'!$C44)),1,0),0)</f>
        <v>0</v>
      </c>
      <c r="CS290" s="567">
        <f>IFERROR(IF(AND(NOT(YEAR(CS$3)&lt;=YEAR('Rent Roll'!$C44)+'Rent Roll'!$AB44-1),MOD(YEAR(CS$3),'Rent Roll'!$AA44)=MOD(YEAR('Rent Roll'!$C44),'Rent Roll'!$AA44),MONTH(CS$3)=MONTH('Rent Roll'!$C44)),1,0),0)</f>
        <v>0</v>
      </c>
      <c r="CT290" s="567">
        <f>IFERROR(IF(AND(NOT(YEAR(CT$3)&lt;=YEAR('Rent Roll'!$C44)+'Rent Roll'!$AB44-1),MOD(YEAR(CT$3),'Rent Roll'!$AA44)=MOD(YEAR('Rent Roll'!$C44),'Rent Roll'!$AA44),MONTH(CT$3)=MONTH('Rent Roll'!$C44)),1,0),0)</f>
        <v>0</v>
      </c>
      <c r="CU290" s="567">
        <f>IFERROR(IF(AND(NOT(YEAR(CU$3)&lt;=YEAR('Rent Roll'!$C44)+'Rent Roll'!$AB44-1),MOD(YEAR(CU$3),'Rent Roll'!$AA44)=MOD(YEAR('Rent Roll'!$C44),'Rent Roll'!$AA44),MONTH(CU$3)=MONTH('Rent Roll'!$C44)),1,0),0)</f>
        <v>0</v>
      </c>
      <c r="CV290" s="567">
        <f>IFERROR(IF(AND(NOT(YEAR(CV$3)&lt;=YEAR('Rent Roll'!$C44)+'Rent Roll'!$AB44-1),MOD(YEAR(CV$3),'Rent Roll'!$AA44)=MOD(YEAR('Rent Roll'!$C44),'Rent Roll'!$AA44),MONTH(CV$3)=MONTH('Rent Roll'!$C44)),1,0),0)</f>
        <v>0</v>
      </c>
      <c r="CW290" s="567">
        <f>IFERROR(IF(AND(NOT(YEAR(CW$3)&lt;=YEAR('Rent Roll'!$C44)+'Rent Roll'!$AB44-1),MOD(YEAR(CW$3),'Rent Roll'!$AA44)=MOD(YEAR('Rent Roll'!$C44),'Rent Roll'!$AA44),MONTH(CW$3)=MONTH('Rent Roll'!$C44)),1,0),0)</f>
        <v>0</v>
      </c>
      <c r="CX290" s="767">
        <f>IFERROR(IF(AND(NOT(YEAR(CX$3)&lt;=YEAR('Rent Roll'!$C44)+'Rent Roll'!$AB44-1),MOD(YEAR(CX$3),'Rent Roll'!$AA44)=MOD(YEAR('Rent Roll'!$C44),'Rent Roll'!$AA44),MONTH(CX$3)=MONTH('Rent Roll'!$C44)),1,0),0)</f>
        <v>0</v>
      </c>
      <c r="CY290" s="768">
        <f>IFERROR(IF(AND(NOT(YEAR(CY$3)&lt;=YEAR('Rent Roll'!$C44)+'Rent Roll'!$AB44-1),MOD(YEAR(CY$3),'Rent Roll'!$AA44)=MOD(YEAR('Rent Roll'!$C44),'Rent Roll'!$AA44),MONTH(CY$3)=MONTH('Rent Roll'!$C44)),1,0),0)</f>
        <v>0</v>
      </c>
      <c r="CZ290" s="567">
        <f>IFERROR(IF(AND(NOT(YEAR(CZ$3)&lt;=YEAR('Rent Roll'!$C44)+'Rent Roll'!$AB44-1),MOD(YEAR(CZ$3),'Rent Roll'!$AA44)=MOD(YEAR('Rent Roll'!$C44),'Rent Roll'!$AA44),MONTH(CZ$3)=MONTH('Rent Roll'!$C44)),1,0),0)</f>
        <v>0</v>
      </c>
      <c r="DA290" s="567">
        <f>IFERROR(IF(AND(NOT(YEAR(DA$3)&lt;=YEAR('Rent Roll'!$C44)+'Rent Roll'!$AB44-1),MOD(YEAR(DA$3),'Rent Roll'!$AA44)=MOD(YEAR('Rent Roll'!$C44),'Rent Roll'!$AA44),MONTH(DA$3)=MONTH('Rent Roll'!$C44)),1,0),0)</f>
        <v>0</v>
      </c>
      <c r="DB290" s="567">
        <f>IFERROR(IF(AND(NOT(YEAR(DB$3)&lt;=YEAR('Rent Roll'!$C44)+'Rent Roll'!$AB44-1),MOD(YEAR(DB$3),'Rent Roll'!$AA44)=MOD(YEAR('Rent Roll'!$C44),'Rent Roll'!$AA44),MONTH(DB$3)=MONTH('Rent Roll'!$C44)),1,0),0)</f>
        <v>0</v>
      </c>
      <c r="DC290" s="567">
        <f>IFERROR(IF(AND(NOT(YEAR(DC$3)&lt;=YEAR('Rent Roll'!$C44)+'Rent Roll'!$AB44-1),MOD(YEAR(DC$3),'Rent Roll'!$AA44)=MOD(YEAR('Rent Roll'!$C44),'Rent Roll'!$AA44),MONTH(DC$3)=MONTH('Rent Roll'!$C44)),1,0),0)</f>
        <v>0</v>
      </c>
      <c r="DD290" s="567">
        <f>IFERROR(IF(AND(NOT(YEAR(DD$3)&lt;=YEAR('Rent Roll'!$C44)+'Rent Roll'!$AB44-1),MOD(YEAR(DD$3),'Rent Roll'!$AA44)=MOD(YEAR('Rent Roll'!$C44),'Rent Roll'!$AA44),MONTH(DD$3)=MONTH('Rent Roll'!$C44)),1,0),0)</f>
        <v>0</v>
      </c>
      <c r="DE290" s="567">
        <f>IFERROR(IF(AND(NOT(YEAR(DE$3)&lt;=YEAR('Rent Roll'!$C44)+'Rent Roll'!$AB44-1),MOD(YEAR(DE$3),'Rent Roll'!$AA44)=MOD(YEAR('Rent Roll'!$C44),'Rent Roll'!$AA44),MONTH(DE$3)=MONTH('Rent Roll'!$C44)),1,0),0)</f>
        <v>0</v>
      </c>
      <c r="DF290" s="567">
        <f>IFERROR(IF(AND(NOT(YEAR(DF$3)&lt;=YEAR('Rent Roll'!$C44)+'Rent Roll'!$AB44-1),MOD(YEAR(DF$3),'Rent Roll'!$AA44)=MOD(YEAR('Rent Roll'!$C44),'Rent Roll'!$AA44),MONTH(DF$3)=MONTH('Rent Roll'!$C44)),1,0),0)</f>
        <v>0</v>
      </c>
      <c r="DG290" s="567">
        <f>IFERROR(IF(AND(NOT(YEAR(DG$3)&lt;=YEAR('Rent Roll'!$C44)+'Rent Roll'!$AB44-1),MOD(YEAR(DG$3),'Rent Roll'!$AA44)=MOD(YEAR('Rent Roll'!$C44),'Rent Roll'!$AA44),MONTH(DG$3)=MONTH('Rent Roll'!$C44)),1,0),0)</f>
        <v>0</v>
      </c>
      <c r="DH290" s="567">
        <f>IFERROR(IF(AND(NOT(YEAR(DH$3)&lt;=YEAR('Rent Roll'!$C44)+'Rent Roll'!$AB44-1),MOD(YEAR(DH$3),'Rent Roll'!$AA44)=MOD(YEAR('Rent Roll'!$C44),'Rent Roll'!$AA44),MONTH(DH$3)=MONTH('Rent Roll'!$C44)),1,0),0)</f>
        <v>0</v>
      </c>
      <c r="DI290" s="567">
        <f>IFERROR(IF(AND(NOT(YEAR(DI$3)&lt;=YEAR('Rent Roll'!$C44)+'Rent Roll'!$AB44-1),MOD(YEAR(DI$3),'Rent Roll'!$AA44)=MOD(YEAR('Rent Roll'!$C44),'Rent Roll'!$AA44),MONTH(DI$3)=MONTH('Rent Roll'!$C44)),1,0),0)</f>
        <v>0</v>
      </c>
      <c r="DJ290" s="767">
        <f>IFERROR(IF(AND(NOT(YEAR(DJ$3)&lt;=YEAR('Rent Roll'!$C44)+'Rent Roll'!$AB44-1),MOD(YEAR(DJ$3),'Rent Roll'!$AA44)=MOD(YEAR('Rent Roll'!$C44),'Rent Roll'!$AA44),MONTH(DJ$3)=MONTH('Rent Roll'!$C44)),1,0),0)</f>
        <v>0</v>
      </c>
      <c r="DK290" s="768">
        <f>IFERROR(IF(AND(NOT(YEAR(DK$3)&lt;=YEAR('Rent Roll'!$C44)+'Rent Roll'!$AB44-1),MOD(YEAR(DK$3),'Rent Roll'!$AA44)=MOD(YEAR('Rent Roll'!$C44),'Rent Roll'!$AA44),MONTH(DK$3)=MONTH('Rent Roll'!$C44)),1,0),0)</f>
        <v>0</v>
      </c>
      <c r="DL290" s="567">
        <f>IFERROR(IF(AND(NOT(YEAR(DL$3)&lt;=YEAR('Rent Roll'!$C44)+'Rent Roll'!$AB44-1),MOD(YEAR(DL$3),'Rent Roll'!$AA44)=MOD(YEAR('Rent Roll'!$C44),'Rent Roll'!$AA44),MONTH(DL$3)=MONTH('Rent Roll'!$C44)),1,0),0)</f>
        <v>0</v>
      </c>
      <c r="DM290" s="567">
        <f>IFERROR(IF(AND(NOT(YEAR(DM$3)&lt;=YEAR('Rent Roll'!$C44)+'Rent Roll'!$AB44-1),MOD(YEAR(DM$3),'Rent Roll'!$AA44)=MOD(YEAR('Rent Roll'!$C44),'Rent Roll'!$AA44),MONTH(DM$3)=MONTH('Rent Roll'!$C44)),1,0),0)</f>
        <v>0</v>
      </c>
      <c r="DN290" s="567">
        <f>IFERROR(IF(AND(NOT(YEAR(DN$3)&lt;=YEAR('Rent Roll'!$C44)+'Rent Roll'!$AB44-1),MOD(YEAR(DN$3),'Rent Roll'!$AA44)=MOD(YEAR('Rent Roll'!$C44),'Rent Roll'!$AA44),MONTH(DN$3)=MONTH('Rent Roll'!$C44)),1,0),0)</f>
        <v>0</v>
      </c>
      <c r="DO290" s="567">
        <f>IFERROR(IF(AND(NOT(YEAR(DO$3)&lt;=YEAR('Rent Roll'!$C44)+'Rent Roll'!$AB44-1),MOD(YEAR(DO$3),'Rent Roll'!$AA44)=MOD(YEAR('Rent Roll'!$C44),'Rent Roll'!$AA44),MONTH(DO$3)=MONTH('Rent Roll'!$C44)),1,0),0)</f>
        <v>0</v>
      </c>
      <c r="DP290" s="567">
        <f>IFERROR(IF(AND(NOT(YEAR(DP$3)&lt;=YEAR('Rent Roll'!$C44)+'Rent Roll'!$AB44-1),MOD(YEAR(DP$3),'Rent Roll'!$AA44)=MOD(YEAR('Rent Roll'!$C44),'Rent Roll'!$AA44),MONTH(DP$3)=MONTH('Rent Roll'!$C44)),1,0),0)</f>
        <v>0</v>
      </c>
      <c r="DQ290" s="567">
        <f>IFERROR(IF(AND(NOT(YEAR(DQ$3)&lt;=YEAR('Rent Roll'!$C44)+'Rent Roll'!$AB44-1),MOD(YEAR(DQ$3),'Rent Roll'!$AA44)=MOD(YEAR('Rent Roll'!$C44),'Rent Roll'!$AA44),MONTH(DQ$3)=MONTH('Rent Roll'!$C44)),1,0),0)</f>
        <v>0</v>
      </c>
      <c r="DR290" s="567">
        <f>IFERROR(IF(AND(NOT(YEAR(DR$3)&lt;=YEAR('Rent Roll'!$C44)+'Rent Roll'!$AB44-1),MOD(YEAR(DR$3),'Rent Roll'!$AA44)=MOD(YEAR('Rent Roll'!$C44),'Rent Roll'!$AA44),MONTH(DR$3)=MONTH('Rent Roll'!$C44)),1,0),0)</f>
        <v>0</v>
      </c>
      <c r="DS290" s="567">
        <f>IFERROR(IF(AND(NOT(YEAR(DS$3)&lt;=YEAR('Rent Roll'!$C44)+'Rent Roll'!$AB44-1),MOD(YEAR(DS$3),'Rent Roll'!$AA44)=MOD(YEAR('Rent Roll'!$C44),'Rent Roll'!$AA44),MONTH(DS$3)=MONTH('Rent Roll'!$C44)),1,0),0)</f>
        <v>0</v>
      </c>
      <c r="DT290" s="567">
        <f>IFERROR(IF(AND(NOT(YEAR(DT$3)&lt;=YEAR('Rent Roll'!$C44)+'Rent Roll'!$AB44-1),MOD(YEAR(DT$3),'Rent Roll'!$AA44)=MOD(YEAR('Rent Roll'!$C44),'Rent Roll'!$AA44),MONTH(DT$3)=MONTH('Rent Roll'!$C44)),1,0),0)</f>
        <v>0</v>
      </c>
      <c r="DU290" s="567">
        <f>IFERROR(IF(AND(NOT(YEAR(DU$3)&lt;=YEAR('Rent Roll'!$C44)+'Rent Roll'!$AB44-1),MOD(YEAR(DU$3),'Rent Roll'!$AA44)=MOD(YEAR('Rent Roll'!$C44),'Rent Roll'!$AA44),MONTH(DU$3)=MONTH('Rent Roll'!$C44)),1,0),0)</f>
        <v>0</v>
      </c>
      <c r="DV290" s="567">
        <f>IFERROR(IF(AND(NOT(YEAR(DV$3)&lt;=YEAR('Rent Roll'!$C44)+'Rent Roll'!$AB44-1),MOD(YEAR(DV$3),'Rent Roll'!$AA44)=MOD(YEAR('Rent Roll'!$C44),'Rent Roll'!$AA44),MONTH(DV$3)=MONTH('Rent Roll'!$C44)),1,0),0)</f>
        <v>0</v>
      </c>
    </row>
    <row r="291" spans="1:126" s="568" customFormat="1" ht="12" customHeight="1" outlineLevel="1" x14ac:dyDescent="0.4">
      <c r="A291" s="732"/>
      <c r="B291" s="564">
        <f>'Rent Roll'!$B45</f>
        <v>0</v>
      </c>
      <c r="C291" s="566"/>
      <c r="D291" s="566"/>
      <c r="E291" s="566"/>
      <c r="F291" s="778">
        <f>IFERROR(IF(AND(NOT(YEAR(F$3)&lt;=YEAR('Rent Roll'!$C45)+'Rent Roll'!$AB45-1),MOD(YEAR(F$3),'Rent Roll'!$AA45)=MOD(YEAR('Rent Roll'!$C45),'Rent Roll'!$AA45),MONTH(F$3)=MONTH('Rent Roll'!$C45)),1,0),0)</f>
        <v>0</v>
      </c>
      <c r="G291" s="768">
        <f>IFERROR(IF(AND(NOT(YEAR(G$3)&lt;=YEAR('Rent Roll'!$C45)+'Rent Roll'!$AB45-1),MOD(YEAR(G$3),'Rent Roll'!$AA45)=MOD(YEAR('Rent Roll'!$C45),'Rent Roll'!$AA45),MONTH(G$3)=MONTH('Rent Roll'!$C45)),1,0),0)</f>
        <v>0</v>
      </c>
      <c r="H291" s="567">
        <f>IFERROR(IF(AND(NOT(YEAR(H$3)&lt;=YEAR('Rent Roll'!$C45)+'Rent Roll'!$AB45-1),MOD(YEAR(H$3),'Rent Roll'!$AA45)=MOD(YEAR('Rent Roll'!$C45),'Rent Roll'!$AA45),MONTH(H$3)=MONTH('Rent Roll'!$C45)),1,0),0)</f>
        <v>0</v>
      </c>
      <c r="I291" s="567">
        <f>IFERROR(IF(AND(NOT(YEAR(I$3)&lt;=YEAR('Rent Roll'!$C45)+'Rent Roll'!$AB45-1),MOD(YEAR(I$3),'Rent Roll'!$AA45)=MOD(YEAR('Rent Roll'!$C45),'Rent Roll'!$AA45),MONTH(I$3)=MONTH('Rent Roll'!$C45)),1,0),0)</f>
        <v>0</v>
      </c>
      <c r="J291" s="567">
        <f>IFERROR(IF(AND(NOT(YEAR(J$3)&lt;=YEAR('Rent Roll'!$C45)+'Rent Roll'!$AB45-1),MOD(YEAR(J$3),'Rent Roll'!$AA45)=MOD(YEAR('Rent Roll'!$C45),'Rent Roll'!$AA45),MONTH(J$3)=MONTH('Rent Roll'!$C45)),1,0),0)</f>
        <v>0</v>
      </c>
      <c r="K291" s="567">
        <f>IFERROR(IF(AND(NOT(YEAR(K$3)&lt;=YEAR('Rent Roll'!$C45)+'Rent Roll'!$AB45-1),MOD(YEAR(K$3),'Rent Roll'!$AA45)=MOD(YEAR('Rent Roll'!$C45),'Rent Roll'!$AA45),MONTH(K$3)=MONTH('Rent Roll'!$C45)),1,0),0)</f>
        <v>0</v>
      </c>
      <c r="L291" s="567">
        <f>IFERROR(IF(AND(NOT(YEAR(L$3)&lt;=YEAR('Rent Roll'!$C45)+'Rent Roll'!$AB45-1),MOD(YEAR(L$3),'Rent Roll'!$AA45)=MOD(YEAR('Rent Roll'!$C45),'Rent Roll'!$AA45),MONTH(L$3)=MONTH('Rent Roll'!$C45)),1,0),0)</f>
        <v>0</v>
      </c>
      <c r="M291" s="567">
        <f>IFERROR(IF(AND(NOT(YEAR(M$3)&lt;=YEAR('Rent Roll'!$C45)+'Rent Roll'!$AB45-1),MOD(YEAR(M$3),'Rent Roll'!$AA45)=MOD(YEAR('Rent Roll'!$C45),'Rent Roll'!$AA45),MONTH(M$3)=MONTH('Rent Roll'!$C45)),1,0),0)</f>
        <v>0</v>
      </c>
      <c r="N291" s="567">
        <f>IFERROR(IF(AND(NOT(YEAR(N$3)&lt;=YEAR('Rent Roll'!$C45)+'Rent Roll'!$AB45-1),MOD(YEAR(N$3),'Rent Roll'!$AA45)=MOD(YEAR('Rent Roll'!$C45),'Rent Roll'!$AA45),MONTH(N$3)=MONTH('Rent Roll'!$C45)),1,0),0)</f>
        <v>0</v>
      </c>
      <c r="O291" s="567">
        <f>IFERROR(IF(AND(NOT(YEAR(O$3)&lt;=YEAR('Rent Roll'!$C45)+'Rent Roll'!$AB45-1),MOD(YEAR(O$3),'Rent Roll'!$AA45)=MOD(YEAR('Rent Roll'!$C45),'Rent Roll'!$AA45),MONTH(O$3)=MONTH('Rent Roll'!$C45)),1,0),0)</f>
        <v>0</v>
      </c>
      <c r="P291" s="567">
        <f>IFERROR(IF(AND(NOT(YEAR(P$3)&lt;=YEAR('Rent Roll'!$C45)+'Rent Roll'!$AB45-1),MOD(YEAR(P$3),'Rent Roll'!$AA45)=MOD(YEAR('Rent Roll'!$C45),'Rent Roll'!$AA45),MONTH(P$3)=MONTH('Rent Roll'!$C45)),1,0),0)</f>
        <v>0</v>
      </c>
      <c r="Q291" s="567">
        <f>IFERROR(IF(AND(NOT(YEAR(Q$3)&lt;=YEAR('Rent Roll'!$C45)+'Rent Roll'!$AB45-1),MOD(YEAR(Q$3),'Rent Roll'!$AA45)=MOD(YEAR('Rent Roll'!$C45),'Rent Roll'!$AA45),MONTH(Q$3)=MONTH('Rent Roll'!$C45)),1,0),0)</f>
        <v>0</v>
      </c>
      <c r="R291" s="767">
        <f>IFERROR(IF(AND(NOT(YEAR(R$3)&lt;=YEAR('Rent Roll'!$C45)+'Rent Roll'!$AB45-1),MOD(YEAR(R$3),'Rent Roll'!$AA45)=MOD(YEAR('Rent Roll'!$C45),'Rent Roll'!$AA45),MONTH(R$3)=MONTH('Rent Roll'!$C45)),1,0),0)</f>
        <v>0</v>
      </c>
      <c r="S291" s="768">
        <f>IFERROR(IF(AND(NOT(YEAR(S$3)&lt;=YEAR('Rent Roll'!$C45)+'Rent Roll'!$AB45-1),MOD(YEAR(S$3),'Rent Roll'!$AA45)=MOD(YEAR('Rent Roll'!$C45),'Rent Roll'!$AA45),MONTH(S$3)=MONTH('Rent Roll'!$C45)),1,0),0)</f>
        <v>0</v>
      </c>
      <c r="T291" s="567">
        <f>IFERROR(IF(AND(NOT(YEAR(T$3)&lt;=YEAR('Rent Roll'!$C45)+'Rent Roll'!$AB45-1),MOD(YEAR(T$3),'Rent Roll'!$AA45)=MOD(YEAR('Rent Roll'!$C45),'Rent Roll'!$AA45),MONTH(T$3)=MONTH('Rent Roll'!$C45)),1,0),0)</f>
        <v>0</v>
      </c>
      <c r="U291" s="567">
        <f>IFERROR(IF(AND(NOT(YEAR(U$3)&lt;=YEAR('Rent Roll'!$C45)+'Rent Roll'!$AB45-1),MOD(YEAR(U$3),'Rent Roll'!$AA45)=MOD(YEAR('Rent Roll'!$C45),'Rent Roll'!$AA45),MONTH(U$3)=MONTH('Rent Roll'!$C45)),1,0),0)</f>
        <v>0</v>
      </c>
      <c r="V291" s="567">
        <f>IFERROR(IF(AND(NOT(YEAR(V$3)&lt;=YEAR('Rent Roll'!$C45)+'Rent Roll'!$AB45-1),MOD(YEAR(V$3),'Rent Roll'!$AA45)=MOD(YEAR('Rent Roll'!$C45),'Rent Roll'!$AA45),MONTH(V$3)=MONTH('Rent Roll'!$C45)),1,0),0)</f>
        <v>0</v>
      </c>
      <c r="W291" s="567">
        <f>IFERROR(IF(AND(NOT(YEAR(W$3)&lt;=YEAR('Rent Roll'!$C45)+'Rent Roll'!$AB45-1),MOD(YEAR(W$3),'Rent Roll'!$AA45)=MOD(YEAR('Rent Roll'!$C45),'Rent Roll'!$AA45),MONTH(W$3)=MONTH('Rent Roll'!$C45)),1,0),0)</f>
        <v>0</v>
      </c>
      <c r="X291" s="567">
        <f>IFERROR(IF(AND(NOT(YEAR(X$3)&lt;=YEAR('Rent Roll'!$C45)+'Rent Roll'!$AB45-1),MOD(YEAR(X$3),'Rent Roll'!$AA45)=MOD(YEAR('Rent Roll'!$C45),'Rent Roll'!$AA45),MONTH(X$3)=MONTH('Rent Roll'!$C45)),1,0),0)</f>
        <v>0</v>
      </c>
      <c r="Y291" s="567">
        <f>IFERROR(IF(AND(NOT(YEAR(Y$3)&lt;=YEAR('Rent Roll'!$C45)+'Rent Roll'!$AB45-1),MOD(YEAR(Y$3),'Rent Roll'!$AA45)=MOD(YEAR('Rent Roll'!$C45),'Rent Roll'!$AA45),MONTH(Y$3)=MONTH('Rent Roll'!$C45)),1,0),0)</f>
        <v>0</v>
      </c>
      <c r="Z291" s="567">
        <f>IFERROR(IF(AND(NOT(YEAR(Z$3)&lt;=YEAR('Rent Roll'!$C45)+'Rent Roll'!$AB45-1),MOD(YEAR(Z$3),'Rent Roll'!$AA45)=MOD(YEAR('Rent Roll'!$C45),'Rent Roll'!$AA45),MONTH(Z$3)=MONTH('Rent Roll'!$C45)),1,0),0)</f>
        <v>0</v>
      </c>
      <c r="AA291" s="567">
        <f>IFERROR(IF(AND(NOT(YEAR(AA$3)&lt;=YEAR('Rent Roll'!$C45)+'Rent Roll'!$AB45-1),MOD(YEAR(AA$3),'Rent Roll'!$AA45)=MOD(YEAR('Rent Roll'!$C45),'Rent Roll'!$AA45),MONTH(AA$3)=MONTH('Rent Roll'!$C45)),1,0),0)</f>
        <v>0</v>
      </c>
      <c r="AB291" s="567">
        <f>IFERROR(IF(AND(NOT(YEAR(AB$3)&lt;=YEAR('Rent Roll'!$C45)+'Rent Roll'!$AB45-1),MOD(YEAR(AB$3),'Rent Roll'!$AA45)=MOD(YEAR('Rent Roll'!$C45),'Rent Roll'!$AA45),MONTH(AB$3)=MONTH('Rent Roll'!$C45)),1,0),0)</f>
        <v>0</v>
      </c>
      <c r="AC291" s="567">
        <f>IFERROR(IF(AND(NOT(YEAR(AC$3)&lt;=YEAR('Rent Roll'!$C45)+'Rent Roll'!$AB45-1),MOD(YEAR(AC$3),'Rent Roll'!$AA45)=MOD(YEAR('Rent Roll'!$C45),'Rent Roll'!$AA45),MONTH(AC$3)=MONTH('Rent Roll'!$C45)),1,0),0)</f>
        <v>0</v>
      </c>
      <c r="AD291" s="767">
        <f>IFERROR(IF(AND(NOT(YEAR(AD$3)&lt;=YEAR('Rent Roll'!$C45)+'Rent Roll'!$AB45-1),MOD(YEAR(AD$3),'Rent Roll'!$AA45)=MOD(YEAR('Rent Roll'!$C45),'Rent Roll'!$AA45),MONTH(AD$3)=MONTH('Rent Roll'!$C45)),1,0),0)</f>
        <v>0</v>
      </c>
      <c r="AE291" s="768">
        <f>IFERROR(IF(AND(NOT(YEAR(AE$3)&lt;=YEAR('Rent Roll'!$C45)+'Rent Roll'!$AB45-1),MOD(YEAR(AE$3),'Rent Roll'!$AA45)=MOD(YEAR('Rent Roll'!$C45),'Rent Roll'!$AA45),MONTH(AE$3)=MONTH('Rent Roll'!$C45)),1,0),0)</f>
        <v>0</v>
      </c>
      <c r="AF291" s="567">
        <f>IFERROR(IF(AND(NOT(YEAR(AF$3)&lt;=YEAR('Rent Roll'!$C45)+'Rent Roll'!$AB45-1),MOD(YEAR(AF$3),'Rent Roll'!$AA45)=MOD(YEAR('Rent Roll'!$C45),'Rent Roll'!$AA45),MONTH(AF$3)=MONTH('Rent Roll'!$C45)),1,0),0)</f>
        <v>0</v>
      </c>
      <c r="AG291" s="567">
        <f>IFERROR(IF(AND(NOT(YEAR(AG$3)&lt;=YEAR('Rent Roll'!$C45)+'Rent Roll'!$AB45-1),MOD(YEAR(AG$3),'Rent Roll'!$AA45)=MOD(YEAR('Rent Roll'!$C45),'Rent Roll'!$AA45),MONTH(AG$3)=MONTH('Rent Roll'!$C45)),1,0),0)</f>
        <v>0</v>
      </c>
      <c r="AH291" s="567">
        <f>IFERROR(IF(AND(NOT(YEAR(AH$3)&lt;=YEAR('Rent Roll'!$C45)+'Rent Roll'!$AB45-1),MOD(YEAR(AH$3),'Rent Roll'!$AA45)=MOD(YEAR('Rent Roll'!$C45),'Rent Roll'!$AA45),MONTH(AH$3)=MONTH('Rent Roll'!$C45)),1,0),0)</f>
        <v>0</v>
      </c>
      <c r="AI291" s="567">
        <f>IFERROR(IF(AND(NOT(YEAR(AI$3)&lt;=YEAR('Rent Roll'!$C45)+'Rent Roll'!$AB45-1),MOD(YEAR(AI$3),'Rent Roll'!$AA45)=MOD(YEAR('Rent Roll'!$C45),'Rent Roll'!$AA45),MONTH(AI$3)=MONTH('Rent Roll'!$C45)),1,0),0)</f>
        <v>0</v>
      </c>
      <c r="AJ291" s="567">
        <f>IFERROR(IF(AND(NOT(YEAR(AJ$3)&lt;=YEAR('Rent Roll'!$C45)+'Rent Roll'!$AB45-1),MOD(YEAR(AJ$3),'Rent Roll'!$AA45)=MOD(YEAR('Rent Roll'!$C45),'Rent Roll'!$AA45),MONTH(AJ$3)=MONTH('Rent Roll'!$C45)),1,0),0)</f>
        <v>0</v>
      </c>
      <c r="AK291" s="567">
        <f>IFERROR(IF(AND(NOT(YEAR(AK$3)&lt;=YEAR('Rent Roll'!$C45)+'Rent Roll'!$AB45-1),MOD(YEAR(AK$3),'Rent Roll'!$AA45)=MOD(YEAR('Rent Roll'!$C45),'Rent Roll'!$AA45),MONTH(AK$3)=MONTH('Rent Roll'!$C45)),1,0),0)</f>
        <v>0</v>
      </c>
      <c r="AL291" s="567">
        <f>IFERROR(IF(AND(NOT(YEAR(AL$3)&lt;=YEAR('Rent Roll'!$C45)+'Rent Roll'!$AB45-1),MOD(YEAR(AL$3),'Rent Roll'!$AA45)=MOD(YEAR('Rent Roll'!$C45),'Rent Roll'!$AA45),MONTH(AL$3)=MONTH('Rent Roll'!$C45)),1,0),0)</f>
        <v>0</v>
      </c>
      <c r="AM291" s="567">
        <f>IFERROR(IF(AND(NOT(YEAR(AM$3)&lt;=YEAR('Rent Roll'!$C45)+'Rent Roll'!$AB45-1),MOD(YEAR(AM$3),'Rent Roll'!$AA45)=MOD(YEAR('Rent Roll'!$C45),'Rent Roll'!$AA45),MONTH(AM$3)=MONTH('Rent Roll'!$C45)),1,0),0)</f>
        <v>0</v>
      </c>
      <c r="AN291" s="567">
        <f>IFERROR(IF(AND(NOT(YEAR(AN$3)&lt;=YEAR('Rent Roll'!$C45)+'Rent Roll'!$AB45-1),MOD(YEAR(AN$3),'Rent Roll'!$AA45)=MOD(YEAR('Rent Roll'!$C45),'Rent Roll'!$AA45),MONTH(AN$3)=MONTH('Rent Roll'!$C45)),1,0),0)</f>
        <v>0</v>
      </c>
      <c r="AO291" s="567">
        <f>IFERROR(IF(AND(NOT(YEAR(AO$3)&lt;=YEAR('Rent Roll'!$C45)+'Rent Roll'!$AB45-1),MOD(YEAR(AO$3),'Rent Roll'!$AA45)=MOD(YEAR('Rent Roll'!$C45),'Rent Roll'!$AA45),MONTH(AO$3)=MONTH('Rent Roll'!$C45)),1,0),0)</f>
        <v>0</v>
      </c>
      <c r="AP291" s="767">
        <f>IFERROR(IF(AND(NOT(YEAR(AP$3)&lt;=YEAR('Rent Roll'!$C45)+'Rent Roll'!$AB45-1),MOD(YEAR(AP$3),'Rent Roll'!$AA45)=MOD(YEAR('Rent Roll'!$C45),'Rent Roll'!$AA45),MONTH(AP$3)=MONTH('Rent Roll'!$C45)),1,0),0)</f>
        <v>0</v>
      </c>
      <c r="AQ291" s="768">
        <f>IFERROR(IF(AND(NOT(YEAR(AQ$3)&lt;=YEAR('Rent Roll'!$C45)+'Rent Roll'!$AB45-1),MOD(YEAR(AQ$3),'Rent Roll'!$AA45)=MOD(YEAR('Rent Roll'!$C45),'Rent Roll'!$AA45),MONTH(AQ$3)=MONTH('Rent Roll'!$C45)),1,0),0)</f>
        <v>0</v>
      </c>
      <c r="AR291" s="567">
        <f>IFERROR(IF(AND(NOT(YEAR(AR$3)&lt;=YEAR('Rent Roll'!$C45)+'Rent Roll'!$AB45-1),MOD(YEAR(AR$3),'Rent Roll'!$AA45)=MOD(YEAR('Rent Roll'!$C45),'Rent Roll'!$AA45),MONTH(AR$3)=MONTH('Rent Roll'!$C45)),1,0),0)</f>
        <v>0</v>
      </c>
      <c r="AS291" s="567">
        <f>IFERROR(IF(AND(NOT(YEAR(AS$3)&lt;=YEAR('Rent Roll'!$C45)+'Rent Roll'!$AB45-1),MOD(YEAR(AS$3),'Rent Roll'!$AA45)=MOD(YEAR('Rent Roll'!$C45),'Rent Roll'!$AA45),MONTH(AS$3)=MONTH('Rent Roll'!$C45)),1,0),0)</f>
        <v>0</v>
      </c>
      <c r="AT291" s="567">
        <f>IFERROR(IF(AND(NOT(YEAR(AT$3)&lt;=YEAR('Rent Roll'!$C45)+'Rent Roll'!$AB45-1),MOD(YEAR(AT$3),'Rent Roll'!$AA45)=MOD(YEAR('Rent Roll'!$C45),'Rent Roll'!$AA45),MONTH(AT$3)=MONTH('Rent Roll'!$C45)),1,0),0)</f>
        <v>0</v>
      </c>
      <c r="AU291" s="567">
        <f>IFERROR(IF(AND(NOT(YEAR(AU$3)&lt;=YEAR('Rent Roll'!$C45)+'Rent Roll'!$AB45-1),MOD(YEAR(AU$3),'Rent Roll'!$AA45)=MOD(YEAR('Rent Roll'!$C45),'Rent Roll'!$AA45),MONTH(AU$3)=MONTH('Rent Roll'!$C45)),1,0),0)</f>
        <v>0</v>
      </c>
      <c r="AV291" s="567">
        <f>IFERROR(IF(AND(NOT(YEAR(AV$3)&lt;=YEAR('Rent Roll'!$C45)+'Rent Roll'!$AB45-1),MOD(YEAR(AV$3),'Rent Roll'!$AA45)=MOD(YEAR('Rent Roll'!$C45),'Rent Roll'!$AA45),MONTH(AV$3)=MONTH('Rent Roll'!$C45)),1,0),0)</f>
        <v>0</v>
      </c>
      <c r="AW291" s="567">
        <f>IFERROR(IF(AND(NOT(YEAR(AW$3)&lt;=YEAR('Rent Roll'!$C45)+'Rent Roll'!$AB45-1),MOD(YEAR(AW$3),'Rent Roll'!$AA45)=MOD(YEAR('Rent Roll'!$C45),'Rent Roll'!$AA45),MONTH(AW$3)=MONTH('Rent Roll'!$C45)),1,0),0)</f>
        <v>0</v>
      </c>
      <c r="AX291" s="567">
        <f>IFERROR(IF(AND(NOT(YEAR(AX$3)&lt;=YEAR('Rent Roll'!$C45)+'Rent Roll'!$AB45-1),MOD(YEAR(AX$3),'Rent Roll'!$AA45)=MOD(YEAR('Rent Roll'!$C45),'Rent Roll'!$AA45),MONTH(AX$3)=MONTH('Rent Roll'!$C45)),1,0),0)</f>
        <v>0</v>
      </c>
      <c r="AY291" s="567">
        <f>IFERROR(IF(AND(NOT(YEAR(AY$3)&lt;=YEAR('Rent Roll'!$C45)+'Rent Roll'!$AB45-1),MOD(YEAR(AY$3),'Rent Roll'!$AA45)=MOD(YEAR('Rent Roll'!$C45),'Rent Roll'!$AA45),MONTH(AY$3)=MONTH('Rent Roll'!$C45)),1,0),0)</f>
        <v>0</v>
      </c>
      <c r="AZ291" s="567">
        <f>IFERROR(IF(AND(NOT(YEAR(AZ$3)&lt;=YEAR('Rent Roll'!$C45)+'Rent Roll'!$AB45-1),MOD(YEAR(AZ$3),'Rent Roll'!$AA45)=MOD(YEAR('Rent Roll'!$C45),'Rent Roll'!$AA45),MONTH(AZ$3)=MONTH('Rent Roll'!$C45)),1,0),0)</f>
        <v>0</v>
      </c>
      <c r="BA291" s="567">
        <f>IFERROR(IF(AND(NOT(YEAR(BA$3)&lt;=YEAR('Rent Roll'!$C45)+'Rent Roll'!$AB45-1),MOD(YEAR(BA$3),'Rent Roll'!$AA45)=MOD(YEAR('Rent Roll'!$C45),'Rent Roll'!$AA45),MONTH(BA$3)=MONTH('Rent Roll'!$C45)),1,0),0)</f>
        <v>0</v>
      </c>
      <c r="BB291" s="767">
        <f>IFERROR(IF(AND(NOT(YEAR(BB$3)&lt;=YEAR('Rent Roll'!$C45)+'Rent Roll'!$AB45-1),MOD(YEAR(BB$3),'Rent Roll'!$AA45)=MOD(YEAR('Rent Roll'!$C45),'Rent Roll'!$AA45),MONTH(BB$3)=MONTH('Rent Roll'!$C45)),1,0),0)</f>
        <v>0</v>
      </c>
      <c r="BC291" s="768">
        <f>IFERROR(IF(AND(NOT(YEAR(BC$3)&lt;=YEAR('Rent Roll'!$C45)+'Rent Roll'!$AB45-1),MOD(YEAR(BC$3),'Rent Roll'!$AA45)=MOD(YEAR('Rent Roll'!$C45),'Rent Roll'!$AA45),MONTH(BC$3)=MONTH('Rent Roll'!$C45)),1,0),0)</f>
        <v>0</v>
      </c>
      <c r="BD291" s="567">
        <f>IFERROR(IF(AND(NOT(YEAR(BD$3)&lt;=YEAR('Rent Roll'!$C45)+'Rent Roll'!$AB45-1),MOD(YEAR(BD$3),'Rent Roll'!$AA45)=MOD(YEAR('Rent Roll'!$C45),'Rent Roll'!$AA45),MONTH(BD$3)=MONTH('Rent Roll'!$C45)),1,0),0)</f>
        <v>0</v>
      </c>
      <c r="BE291" s="567">
        <f>IFERROR(IF(AND(NOT(YEAR(BE$3)&lt;=YEAR('Rent Roll'!$C45)+'Rent Roll'!$AB45-1),MOD(YEAR(BE$3),'Rent Roll'!$AA45)=MOD(YEAR('Rent Roll'!$C45),'Rent Roll'!$AA45),MONTH(BE$3)=MONTH('Rent Roll'!$C45)),1,0),0)</f>
        <v>0</v>
      </c>
      <c r="BF291" s="567">
        <f>IFERROR(IF(AND(NOT(YEAR(BF$3)&lt;=YEAR('Rent Roll'!$C45)+'Rent Roll'!$AB45-1),MOD(YEAR(BF$3),'Rent Roll'!$AA45)=MOD(YEAR('Rent Roll'!$C45),'Rent Roll'!$AA45),MONTH(BF$3)=MONTH('Rent Roll'!$C45)),1,0),0)</f>
        <v>0</v>
      </c>
      <c r="BG291" s="567">
        <f>IFERROR(IF(AND(NOT(YEAR(BG$3)&lt;=YEAR('Rent Roll'!$C45)+'Rent Roll'!$AB45-1),MOD(YEAR(BG$3),'Rent Roll'!$AA45)=MOD(YEAR('Rent Roll'!$C45),'Rent Roll'!$AA45),MONTH(BG$3)=MONTH('Rent Roll'!$C45)),1,0),0)</f>
        <v>0</v>
      </c>
      <c r="BH291" s="567">
        <f>IFERROR(IF(AND(NOT(YEAR(BH$3)&lt;=YEAR('Rent Roll'!$C45)+'Rent Roll'!$AB45-1),MOD(YEAR(BH$3),'Rent Roll'!$AA45)=MOD(YEAR('Rent Roll'!$C45),'Rent Roll'!$AA45),MONTH(BH$3)=MONTH('Rent Roll'!$C45)),1,0),0)</f>
        <v>0</v>
      </c>
      <c r="BI291" s="567">
        <f>IFERROR(IF(AND(NOT(YEAR(BI$3)&lt;=YEAR('Rent Roll'!$C45)+'Rent Roll'!$AB45-1),MOD(YEAR(BI$3),'Rent Roll'!$AA45)=MOD(YEAR('Rent Roll'!$C45),'Rent Roll'!$AA45),MONTH(BI$3)=MONTH('Rent Roll'!$C45)),1,0),0)</f>
        <v>0</v>
      </c>
      <c r="BJ291" s="567">
        <f>IFERROR(IF(AND(NOT(YEAR(BJ$3)&lt;=YEAR('Rent Roll'!$C45)+'Rent Roll'!$AB45-1),MOD(YEAR(BJ$3),'Rent Roll'!$AA45)=MOD(YEAR('Rent Roll'!$C45),'Rent Roll'!$AA45),MONTH(BJ$3)=MONTH('Rent Roll'!$C45)),1,0),0)</f>
        <v>0</v>
      </c>
      <c r="BK291" s="567">
        <f>IFERROR(IF(AND(NOT(YEAR(BK$3)&lt;=YEAR('Rent Roll'!$C45)+'Rent Roll'!$AB45-1),MOD(YEAR(BK$3),'Rent Roll'!$AA45)=MOD(YEAR('Rent Roll'!$C45),'Rent Roll'!$AA45),MONTH(BK$3)=MONTH('Rent Roll'!$C45)),1,0),0)</f>
        <v>0</v>
      </c>
      <c r="BL291" s="567">
        <f>IFERROR(IF(AND(NOT(YEAR(BL$3)&lt;=YEAR('Rent Roll'!$C45)+'Rent Roll'!$AB45-1),MOD(YEAR(BL$3),'Rent Roll'!$AA45)=MOD(YEAR('Rent Roll'!$C45),'Rent Roll'!$AA45),MONTH(BL$3)=MONTH('Rent Roll'!$C45)),1,0),0)</f>
        <v>0</v>
      </c>
      <c r="BM291" s="567">
        <f>IFERROR(IF(AND(NOT(YEAR(BM$3)&lt;=YEAR('Rent Roll'!$C45)+'Rent Roll'!$AB45-1),MOD(YEAR(BM$3),'Rent Roll'!$AA45)=MOD(YEAR('Rent Roll'!$C45),'Rent Roll'!$AA45),MONTH(BM$3)=MONTH('Rent Roll'!$C45)),1,0),0)</f>
        <v>0</v>
      </c>
      <c r="BN291" s="767">
        <f>IFERROR(IF(AND(NOT(YEAR(BN$3)&lt;=YEAR('Rent Roll'!$C45)+'Rent Roll'!$AB45-1),MOD(YEAR(BN$3),'Rent Roll'!$AA45)=MOD(YEAR('Rent Roll'!$C45),'Rent Roll'!$AA45),MONTH(BN$3)=MONTH('Rent Roll'!$C45)),1,0),0)</f>
        <v>0</v>
      </c>
      <c r="BO291" s="768">
        <f>IFERROR(IF(AND(NOT(YEAR(BO$3)&lt;=YEAR('Rent Roll'!$C45)+'Rent Roll'!$AB45-1),MOD(YEAR(BO$3),'Rent Roll'!$AA45)=MOD(YEAR('Rent Roll'!$C45),'Rent Roll'!$AA45),MONTH(BO$3)=MONTH('Rent Roll'!$C45)),1,0),0)</f>
        <v>0</v>
      </c>
      <c r="BP291" s="567">
        <f>IFERROR(IF(AND(NOT(YEAR(BP$3)&lt;=YEAR('Rent Roll'!$C45)+'Rent Roll'!$AB45-1),MOD(YEAR(BP$3),'Rent Roll'!$AA45)=MOD(YEAR('Rent Roll'!$C45),'Rent Roll'!$AA45),MONTH(BP$3)=MONTH('Rent Roll'!$C45)),1,0),0)</f>
        <v>0</v>
      </c>
      <c r="BQ291" s="567">
        <f>IFERROR(IF(AND(NOT(YEAR(BQ$3)&lt;=YEAR('Rent Roll'!$C45)+'Rent Roll'!$AB45-1),MOD(YEAR(BQ$3),'Rent Roll'!$AA45)=MOD(YEAR('Rent Roll'!$C45),'Rent Roll'!$AA45),MONTH(BQ$3)=MONTH('Rent Roll'!$C45)),1,0),0)</f>
        <v>0</v>
      </c>
      <c r="BR291" s="567">
        <f>IFERROR(IF(AND(NOT(YEAR(BR$3)&lt;=YEAR('Rent Roll'!$C45)+'Rent Roll'!$AB45-1),MOD(YEAR(BR$3),'Rent Roll'!$AA45)=MOD(YEAR('Rent Roll'!$C45),'Rent Roll'!$AA45),MONTH(BR$3)=MONTH('Rent Roll'!$C45)),1,0),0)</f>
        <v>0</v>
      </c>
      <c r="BS291" s="567">
        <f>IFERROR(IF(AND(NOT(YEAR(BS$3)&lt;=YEAR('Rent Roll'!$C45)+'Rent Roll'!$AB45-1),MOD(YEAR(BS$3),'Rent Roll'!$AA45)=MOD(YEAR('Rent Roll'!$C45),'Rent Roll'!$AA45),MONTH(BS$3)=MONTH('Rent Roll'!$C45)),1,0),0)</f>
        <v>0</v>
      </c>
      <c r="BT291" s="567">
        <f>IFERROR(IF(AND(NOT(YEAR(BT$3)&lt;=YEAR('Rent Roll'!$C45)+'Rent Roll'!$AB45-1),MOD(YEAR(BT$3),'Rent Roll'!$AA45)=MOD(YEAR('Rent Roll'!$C45),'Rent Roll'!$AA45),MONTH(BT$3)=MONTH('Rent Roll'!$C45)),1,0),0)</f>
        <v>0</v>
      </c>
      <c r="BU291" s="567">
        <f>IFERROR(IF(AND(NOT(YEAR(BU$3)&lt;=YEAR('Rent Roll'!$C45)+'Rent Roll'!$AB45-1),MOD(YEAR(BU$3),'Rent Roll'!$AA45)=MOD(YEAR('Rent Roll'!$C45),'Rent Roll'!$AA45),MONTH(BU$3)=MONTH('Rent Roll'!$C45)),1,0),0)</f>
        <v>0</v>
      </c>
      <c r="BV291" s="567">
        <f>IFERROR(IF(AND(NOT(YEAR(BV$3)&lt;=YEAR('Rent Roll'!$C45)+'Rent Roll'!$AB45-1),MOD(YEAR(BV$3),'Rent Roll'!$AA45)=MOD(YEAR('Rent Roll'!$C45),'Rent Roll'!$AA45),MONTH(BV$3)=MONTH('Rent Roll'!$C45)),1,0),0)</f>
        <v>0</v>
      </c>
      <c r="BW291" s="567">
        <f>IFERROR(IF(AND(NOT(YEAR(BW$3)&lt;=YEAR('Rent Roll'!$C45)+'Rent Roll'!$AB45-1),MOD(YEAR(BW$3),'Rent Roll'!$AA45)=MOD(YEAR('Rent Roll'!$C45),'Rent Roll'!$AA45),MONTH(BW$3)=MONTH('Rent Roll'!$C45)),1,0),0)</f>
        <v>0</v>
      </c>
      <c r="BX291" s="567">
        <f>IFERROR(IF(AND(NOT(YEAR(BX$3)&lt;=YEAR('Rent Roll'!$C45)+'Rent Roll'!$AB45-1),MOD(YEAR(BX$3),'Rent Roll'!$AA45)=MOD(YEAR('Rent Roll'!$C45),'Rent Roll'!$AA45),MONTH(BX$3)=MONTH('Rent Roll'!$C45)),1,0),0)</f>
        <v>0</v>
      </c>
      <c r="BY291" s="567">
        <f>IFERROR(IF(AND(NOT(YEAR(BY$3)&lt;=YEAR('Rent Roll'!$C45)+'Rent Roll'!$AB45-1),MOD(YEAR(BY$3),'Rent Roll'!$AA45)=MOD(YEAR('Rent Roll'!$C45),'Rent Roll'!$AA45),MONTH(BY$3)=MONTH('Rent Roll'!$C45)),1,0),0)</f>
        <v>0</v>
      </c>
      <c r="BZ291" s="767">
        <f>IFERROR(IF(AND(NOT(YEAR(BZ$3)&lt;=YEAR('Rent Roll'!$C45)+'Rent Roll'!$AB45-1),MOD(YEAR(BZ$3),'Rent Roll'!$AA45)=MOD(YEAR('Rent Roll'!$C45),'Rent Roll'!$AA45),MONTH(BZ$3)=MONTH('Rent Roll'!$C45)),1,0),0)</f>
        <v>0</v>
      </c>
      <c r="CA291" s="768">
        <f>IFERROR(IF(AND(NOT(YEAR(CA$3)&lt;=YEAR('Rent Roll'!$C45)+'Rent Roll'!$AB45-1),MOD(YEAR(CA$3),'Rent Roll'!$AA45)=MOD(YEAR('Rent Roll'!$C45),'Rent Roll'!$AA45),MONTH(CA$3)=MONTH('Rent Roll'!$C45)),1,0),0)</f>
        <v>0</v>
      </c>
      <c r="CB291" s="567">
        <f>IFERROR(IF(AND(NOT(YEAR(CB$3)&lt;=YEAR('Rent Roll'!$C45)+'Rent Roll'!$AB45-1),MOD(YEAR(CB$3),'Rent Roll'!$AA45)=MOD(YEAR('Rent Roll'!$C45),'Rent Roll'!$AA45),MONTH(CB$3)=MONTH('Rent Roll'!$C45)),1,0),0)</f>
        <v>0</v>
      </c>
      <c r="CC291" s="567">
        <f>IFERROR(IF(AND(NOT(YEAR(CC$3)&lt;=YEAR('Rent Roll'!$C45)+'Rent Roll'!$AB45-1),MOD(YEAR(CC$3),'Rent Roll'!$AA45)=MOD(YEAR('Rent Roll'!$C45),'Rent Roll'!$AA45),MONTH(CC$3)=MONTH('Rent Roll'!$C45)),1,0),0)</f>
        <v>0</v>
      </c>
      <c r="CD291" s="567">
        <f>IFERROR(IF(AND(NOT(YEAR(CD$3)&lt;=YEAR('Rent Roll'!$C45)+'Rent Roll'!$AB45-1),MOD(YEAR(CD$3),'Rent Roll'!$AA45)=MOD(YEAR('Rent Roll'!$C45),'Rent Roll'!$AA45),MONTH(CD$3)=MONTH('Rent Roll'!$C45)),1,0),0)</f>
        <v>0</v>
      </c>
      <c r="CE291" s="567">
        <f>IFERROR(IF(AND(NOT(YEAR(CE$3)&lt;=YEAR('Rent Roll'!$C45)+'Rent Roll'!$AB45-1),MOD(YEAR(CE$3),'Rent Roll'!$AA45)=MOD(YEAR('Rent Roll'!$C45),'Rent Roll'!$AA45),MONTH(CE$3)=MONTH('Rent Roll'!$C45)),1,0),0)</f>
        <v>0</v>
      </c>
      <c r="CF291" s="567">
        <f>IFERROR(IF(AND(NOT(YEAR(CF$3)&lt;=YEAR('Rent Roll'!$C45)+'Rent Roll'!$AB45-1),MOD(YEAR(CF$3),'Rent Roll'!$AA45)=MOD(YEAR('Rent Roll'!$C45),'Rent Roll'!$AA45),MONTH(CF$3)=MONTH('Rent Roll'!$C45)),1,0),0)</f>
        <v>0</v>
      </c>
      <c r="CG291" s="567">
        <f>IFERROR(IF(AND(NOT(YEAR(CG$3)&lt;=YEAR('Rent Roll'!$C45)+'Rent Roll'!$AB45-1),MOD(YEAR(CG$3),'Rent Roll'!$AA45)=MOD(YEAR('Rent Roll'!$C45),'Rent Roll'!$AA45),MONTH(CG$3)=MONTH('Rent Roll'!$C45)),1,0),0)</f>
        <v>0</v>
      </c>
      <c r="CH291" s="567">
        <f>IFERROR(IF(AND(NOT(YEAR(CH$3)&lt;=YEAR('Rent Roll'!$C45)+'Rent Roll'!$AB45-1),MOD(YEAR(CH$3),'Rent Roll'!$AA45)=MOD(YEAR('Rent Roll'!$C45),'Rent Roll'!$AA45),MONTH(CH$3)=MONTH('Rent Roll'!$C45)),1,0),0)</f>
        <v>0</v>
      </c>
      <c r="CI291" s="567">
        <f>IFERROR(IF(AND(NOT(YEAR(CI$3)&lt;=YEAR('Rent Roll'!$C45)+'Rent Roll'!$AB45-1),MOD(YEAR(CI$3),'Rent Roll'!$AA45)=MOD(YEAR('Rent Roll'!$C45),'Rent Roll'!$AA45),MONTH(CI$3)=MONTH('Rent Roll'!$C45)),1,0),0)</f>
        <v>0</v>
      </c>
      <c r="CJ291" s="567">
        <f>IFERROR(IF(AND(NOT(YEAR(CJ$3)&lt;=YEAR('Rent Roll'!$C45)+'Rent Roll'!$AB45-1),MOD(YEAR(CJ$3),'Rent Roll'!$AA45)=MOD(YEAR('Rent Roll'!$C45),'Rent Roll'!$AA45),MONTH(CJ$3)=MONTH('Rent Roll'!$C45)),1,0),0)</f>
        <v>0</v>
      </c>
      <c r="CK291" s="567">
        <f>IFERROR(IF(AND(NOT(YEAR(CK$3)&lt;=YEAR('Rent Roll'!$C45)+'Rent Roll'!$AB45-1),MOD(YEAR(CK$3),'Rent Roll'!$AA45)=MOD(YEAR('Rent Roll'!$C45),'Rent Roll'!$AA45),MONTH(CK$3)=MONTH('Rent Roll'!$C45)),1,0),0)</f>
        <v>0</v>
      </c>
      <c r="CL291" s="767">
        <f>IFERROR(IF(AND(NOT(YEAR(CL$3)&lt;=YEAR('Rent Roll'!$C45)+'Rent Roll'!$AB45-1),MOD(YEAR(CL$3),'Rent Roll'!$AA45)=MOD(YEAR('Rent Roll'!$C45),'Rent Roll'!$AA45),MONTH(CL$3)=MONTH('Rent Roll'!$C45)),1,0),0)</f>
        <v>0</v>
      </c>
      <c r="CM291" s="768">
        <f>IFERROR(IF(AND(NOT(YEAR(CM$3)&lt;=YEAR('Rent Roll'!$C45)+'Rent Roll'!$AB45-1),MOD(YEAR(CM$3),'Rent Roll'!$AA45)=MOD(YEAR('Rent Roll'!$C45),'Rent Roll'!$AA45),MONTH(CM$3)=MONTH('Rent Roll'!$C45)),1,0),0)</f>
        <v>0</v>
      </c>
      <c r="CN291" s="567">
        <f>IFERROR(IF(AND(NOT(YEAR(CN$3)&lt;=YEAR('Rent Roll'!$C45)+'Rent Roll'!$AB45-1),MOD(YEAR(CN$3),'Rent Roll'!$AA45)=MOD(YEAR('Rent Roll'!$C45),'Rent Roll'!$AA45),MONTH(CN$3)=MONTH('Rent Roll'!$C45)),1,0),0)</f>
        <v>0</v>
      </c>
      <c r="CO291" s="567">
        <f>IFERROR(IF(AND(NOT(YEAR(CO$3)&lt;=YEAR('Rent Roll'!$C45)+'Rent Roll'!$AB45-1),MOD(YEAR(CO$3),'Rent Roll'!$AA45)=MOD(YEAR('Rent Roll'!$C45),'Rent Roll'!$AA45),MONTH(CO$3)=MONTH('Rent Roll'!$C45)),1,0),0)</f>
        <v>0</v>
      </c>
      <c r="CP291" s="567">
        <f>IFERROR(IF(AND(NOT(YEAR(CP$3)&lt;=YEAR('Rent Roll'!$C45)+'Rent Roll'!$AB45-1),MOD(YEAR(CP$3),'Rent Roll'!$AA45)=MOD(YEAR('Rent Roll'!$C45),'Rent Roll'!$AA45),MONTH(CP$3)=MONTH('Rent Roll'!$C45)),1,0),0)</f>
        <v>0</v>
      </c>
      <c r="CQ291" s="567">
        <f>IFERROR(IF(AND(NOT(YEAR(CQ$3)&lt;=YEAR('Rent Roll'!$C45)+'Rent Roll'!$AB45-1),MOD(YEAR(CQ$3),'Rent Roll'!$AA45)=MOD(YEAR('Rent Roll'!$C45),'Rent Roll'!$AA45),MONTH(CQ$3)=MONTH('Rent Roll'!$C45)),1,0),0)</f>
        <v>0</v>
      </c>
      <c r="CR291" s="567">
        <f>IFERROR(IF(AND(NOT(YEAR(CR$3)&lt;=YEAR('Rent Roll'!$C45)+'Rent Roll'!$AB45-1),MOD(YEAR(CR$3),'Rent Roll'!$AA45)=MOD(YEAR('Rent Roll'!$C45),'Rent Roll'!$AA45),MONTH(CR$3)=MONTH('Rent Roll'!$C45)),1,0),0)</f>
        <v>0</v>
      </c>
      <c r="CS291" s="567">
        <f>IFERROR(IF(AND(NOT(YEAR(CS$3)&lt;=YEAR('Rent Roll'!$C45)+'Rent Roll'!$AB45-1),MOD(YEAR(CS$3),'Rent Roll'!$AA45)=MOD(YEAR('Rent Roll'!$C45),'Rent Roll'!$AA45),MONTH(CS$3)=MONTH('Rent Roll'!$C45)),1,0),0)</f>
        <v>0</v>
      </c>
      <c r="CT291" s="567">
        <f>IFERROR(IF(AND(NOT(YEAR(CT$3)&lt;=YEAR('Rent Roll'!$C45)+'Rent Roll'!$AB45-1),MOD(YEAR(CT$3),'Rent Roll'!$AA45)=MOD(YEAR('Rent Roll'!$C45),'Rent Roll'!$AA45),MONTH(CT$3)=MONTH('Rent Roll'!$C45)),1,0),0)</f>
        <v>0</v>
      </c>
      <c r="CU291" s="567">
        <f>IFERROR(IF(AND(NOT(YEAR(CU$3)&lt;=YEAR('Rent Roll'!$C45)+'Rent Roll'!$AB45-1),MOD(YEAR(CU$3),'Rent Roll'!$AA45)=MOD(YEAR('Rent Roll'!$C45),'Rent Roll'!$AA45),MONTH(CU$3)=MONTH('Rent Roll'!$C45)),1,0),0)</f>
        <v>0</v>
      </c>
      <c r="CV291" s="567">
        <f>IFERROR(IF(AND(NOT(YEAR(CV$3)&lt;=YEAR('Rent Roll'!$C45)+'Rent Roll'!$AB45-1),MOD(YEAR(CV$3),'Rent Roll'!$AA45)=MOD(YEAR('Rent Roll'!$C45),'Rent Roll'!$AA45),MONTH(CV$3)=MONTH('Rent Roll'!$C45)),1,0),0)</f>
        <v>0</v>
      </c>
      <c r="CW291" s="567">
        <f>IFERROR(IF(AND(NOT(YEAR(CW$3)&lt;=YEAR('Rent Roll'!$C45)+'Rent Roll'!$AB45-1),MOD(YEAR(CW$3),'Rent Roll'!$AA45)=MOD(YEAR('Rent Roll'!$C45),'Rent Roll'!$AA45),MONTH(CW$3)=MONTH('Rent Roll'!$C45)),1,0),0)</f>
        <v>0</v>
      </c>
      <c r="CX291" s="767">
        <f>IFERROR(IF(AND(NOT(YEAR(CX$3)&lt;=YEAR('Rent Roll'!$C45)+'Rent Roll'!$AB45-1),MOD(YEAR(CX$3),'Rent Roll'!$AA45)=MOD(YEAR('Rent Roll'!$C45),'Rent Roll'!$AA45),MONTH(CX$3)=MONTH('Rent Roll'!$C45)),1,0),0)</f>
        <v>0</v>
      </c>
      <c r="CY291" s="768">
        <f>IFERROR(IF(AND(NOT(YEAR(CY$3)&lt;=YEAR('Rent Roll'!$C45)+'Rent Roll'!$AB45-1),MOD(YEAR(CY$3),'Rent Roll'!$AA45)=MOD(YEAR('Rent Roll'!$C45),'Rent Roll'!$AA45),MONTH(CY$3)=MONTH('Rent Roll'!$C45)),1,0),0)</f>
        <v>0</v>
      </c>
      <c r="CZ291" s="567">
        <f>IFERROR(IF(AND(NOT(YEAR(CZ$3)&lt;=YEAR('Rent Roll'!$C45)+'Rent Roll'!$AB45-1),MOD(YEAR(CZ$3),'Rent Roll'!$AA45)=MOD(YEAR('Rent Roll'!$C45),'Rent Roll'!$AA45),MONTH(CZ$3)=MONTH('Rent Roll'!$C45)),1,0),0)</f>
        <v>0</v>
      </c>
      <c r="DA291" s="567">
        <f>IFERROR(IF(AND(NOT(YEAR(DA$3)&lt;=YEAR('Rent Roll'!$C45)+'Rent Roll'!$AB45-1),MOD(YEAR(DA$3),'Rent Roll'!$AA45)=MOD(YEAR('Rent Roll'!$C45),'Rent Roll'!$AA45),MONTH(DA$3)=MONTH('Rent Roll'!$C45)),1,0),0)</f>
        <v>0</v>
      </c>
      <c r="DB291" s="567">
        <f>IFERROR(IF(AND(NOT(YEAR(DB$3)&lt;=YEAR('Rent Roll'!$C45)+'Rent Roll'!$AB45-1),MOD(YEAR(DB$3),'Rent Roll'!$AA45)=MOD(YEAR('Rent Roll'!$C45),'Rent Roll'!$AA45),MONTH(DB$3)=MONTH('Rent Roll'!$C45)),1,0),0)</f>
        <v>0</v>
      </c>
      <c r="DC291" s="567">
        <f>IFERROR(IF(AND(NOT(YEAR(DC$3)&lt;=YEAR('Rent Roll'!$C45)+'Rent Roll'!$AB45-1),MOD(YEAR(DC$3),'Rent Roll'!$AA45)=MOD(YEAR('Rent Roll'!$C45),'Rent Roll'!$AA45),MONTH(DC$3)=MONTH('Rent Roll'!$C45)),1,0),0)</f>
        <v>0</v>
      </c>
      <c r="DD291" s="567">
        <f>IFERROR(IF(AND(NOT(YEAR(DD$3)&lt;=YEAR('Rent Roll'!$C45)+'Rent Roll'!$AB45-1),MOD(YEAR(DD$3),'Rent Roll'!$AA45)=MOD(YEAR('Rent Roll'!$C45),'Rent Roll'!$AA45),MONTH(DD$3)=MONTH('Rent Roll'!$C45)),1,0),0)</f>
        <v>0</v>
      </c>
      <c r="DE291" s="567">
        <f>IFERROR(IF(AND(NOT(YEAR(DE$3)&lt;=YEAR('Rent Roll'!$C45)+'Rent Roll'!$AB45-1),MOD(YEAR(DE$3),'Rent Roll'!$AA45)=MOD(YEAR('Rent Roll'!$C45),'Rent Roll'!$AA45),MONTH(DE$3)=MONTH('Rent Roll'!$C45)),1,0),0)</f>
        <v>0</v>
      </c>
      <c r="DF291" s="567">
        <f>IFERROR(IF(AND(NOT(YEAR(DF$3)&lt;=YEAR('Rent Roll'!$C45)+'Rent Roll'!$AB45-1),MOD(YEAR(DF$3),'Rent Roll'!$AA45)=MOD(YEAR('Rent Roll'!$C45),'Rent Roll'!$AA45),MONTH(DF$3)=MONTH('Rent Roll'!$C45)),1,0),0)</f>
        <v>0</v>
      </c>
      <c r="DG291" s="567">
        <f>IFERROR(IF(AND(NOT(YEAR(DG$3)&lt;=YEAR('Rent Roll'!$C45)+'Rent Roll'!$AB45-1),MOD(YEAR(DG$3),'Rent Roll'!$AA45)=MOD(YEAR('Rent Roll'!$C45),'Rent Roll'!$AA45),MONTH(DG$3)=MONTH('Rent Roll'!$C45)),1,0),0)</f>
        <v>0</v>
      </c>
      <c r="DH291" s="567">
        <f>IFERROR(IF(AND(NOT(YEAR(DH$3)&lt;=YEAR('Rent Roll'!$C45)+'Rent Roll'!$AB45-1),MOD(YEAR(DH$3),'Rent Roll'!$AA45)=MOD(YEAR('Rent Roll'!$C45),'Rent Roll'!$AA45),MONTH(DH$3)=MONTH('Rent Roll'!$C45)),1,0),0)</f>
        <v>0</v>
      </c>
      <c r="DI291" s="567">
        <f>IFERROR(IF(AND(NOT(YEAR(DI$3)&lt;=YEAR('Rent Roll'!$C45)+'Rent Roll'!$AB45-1),MOD(YEAR(DI$3),'Rent Roll'!$AA45)=MOD(YEAR('Rent Roll'!$C45),'Rent Roll'!$AA45),MONTH(DI$3)=MONTH('Rent Roll'!$C45)),1,0),0)</f>
        <v>0</v>
      </c>
      <c r="DJ291" s="767">
        <f>IFERROR(IF(AND(NOT(YEAR(DJ$3)&lt;=YEAR('Rent Roll'!$C45)+'Rent Roll'!$AB45-1),MOD(YEAR(DJ$3),'Rent Roll'!$AA45)=MOD(YEAR('Rent Roll'!$C45),'Rent Roll'!$AA45),MONTH(DJ$3)=MONTH('Rent Roll'!$C45)),1,0),0)</f>
        <v>0</v>
      </c>
      <c r="DK291" s="768">
        <f>IFERROR(IF(AND(NOT(YEAR(DK$3)&lt;=YEAR('Rent Roll'!$C45)+'Rent Roll'!$AB45-1),MOD(YEAR(DK$3),'Rent Roll'!$AA45)=MOD(YEAR('Rent Roll'!$C45),'Rent Roll'!$AA45),MONTH(DK$3)=MONTH('Rent Roll'!$C45)),1,0),0)</f>
        <v>0</v>
      </c>
      <c r="DL291" s="567">
        <f>IFERROR(IF(AND(NOT(YEAR(DL$3)&lt;=YEAR('Rent Roll'!$C45)+'Rent Roll'!$AB45-1),MOD(YEAR(DL$3),'Rent Roll'!$AA45)=MOD(YEAR('Rent Roll'!$C45),'Rent Roll'!$AA45),MONTH(DL$3)=MONTH('Rent Roll'!$C45)),1,0),0)</f>
        <v>0</v>
      </c>
      <c r="DM291" s="567">
        <f>IFERROR(IF(AND(NOT(YEAR(DM$3)&lt;=YEAR('Rent Roll'!$C45)+'Rent Roll'!$AB45-1),MOD(YEAR(DM$3),'Rent Roll'!$AA45)=MOD(YEAR('Rent Roll'!$C45),'Rent Roll'!$AA45),MONTH(DM$3)=MONTH('Rent Roll'!$C45)),1,0),0)</f>
        <v>0</v>
      </c>
      <c r="DN291" s="567">
        <f>IFERROR(IF(AND(NOT(YEAR(DN$3)&lt;=YEAR('Rent Roll'!$C45)+'Rent Roll'!$AB45-1),MOD(YEAR(DN$3),'Rent Roll'!$AA45)=MOD(YEAR('Rent Roll'!$C45),'Rent Roll'!$AA45),MONTH(DN$3)=MONTH('Rent Roll'!$C45)),1,0),0)</f>
        <v>0</v>
      </c>
      <c r="DO291" s="567">
        <f>IFERROR(IF(AND(NOT(YEAR(DO$3)&lt;=YEAR('Rent Roll'!$C45)+'Rent Roll'!$AB45-1),MOD(YEAR(DO$3),'Rent Roll'!$AA45)=MOD(YEAR('Rent Roll'!$C45),'Rent Roll'!$AA45),MONTH(DO$3)=MONTH('Rent Roll'!$C45)),1,0),0)</f>
        <v>0</v>
      </c>
      <c r="DP291" s="567">
        <f>IFERROR(IF(AND(NOT(YEAR(DP$3)&lt;=YEAR('Rent Roll'!$C45)+'Rent Roll'!$AB45-1),MOD(YEAR(DP$3),'Rent Roll'!$AA45)=MOD(YEAR('Rent Roll'!$C45),'Rent Roll'!$AA45),MONTH(DP$3)=MONTH('Rent Roll'!$C45)),1,0),0)</f>
        <v>0</v>
      </c>
      <c r="DQ291" s="567">
        <f>IFERROR(IF(AND(NOT(YEAR(DQ$3)&lt;=YEAR('Rent Roll'!$C45)+'Rent Roll'!$AB45-1),MOD(YEAR(DQ$3),'Rent Roll'!$AA45)=MOD(YEAR('Rent Roll'!$C45),'Rent Roll'!$AA45),MONTH(DQ$3)=MONTH('Rent Roll'!$C45)),1,0),0)</f>
        <v>0</v>
      </c>
      <c r="DR291" s="567">
        <f>IFERROR(IF(AND(NOT(YEAR(DR$3)&lt;=YEAR('Rent Roll'!$C45)+'Rent Roll'!$AB45-1),MOD(YEAR(DR$3),'Rent Roll'!$AA45)=MOD(YEAR('Rent Roll'!$C45),'Rent Roll'!$AA45),MONTH(DR$3)=MONTH('Rent Roll'!$C45)),1,0),0)</f>
        <v>0</v>
      </c>
      <c r="DS291" s="567">
        <f>IFERROR(IF(AND(NOT(YEAR(DS$3)&lt;=YEAR('Rent Roll'!$C45)+'Rent Roll'!$AB45-1),MOD(YEAR(DS$3),'Rent Roll'!$AA45)=MOD(YEAR('Rent Roll'!$C45),'Rent Roll'!$AA45),MONTH(DS$3)=MONTH('Rent Roll'!$C45)),1,0),0)</f>
        <v>0</v>
      </c>
      <c r="DT291" s="567">
        <f>IFERROR(IF(AND(NOT(YEAR(DT$3)&lt;=YEAR('Rent Roll'!$C45)+'Rent Roll'!$AB45-1),MOD(YEAR(DT$3),'Rent Roll'!$AA45)=MOD(YEAR('Rent Roll'!$C45),'Rent Roll'!$AA45),MONTH(DT$3)=MONTH('Rent Roll'!$C45)),1,0),0)</f>
        <v>0</v>
      </c>
      <c r="DU291" s="567">
        <f>IFERROR(IF(AND(NOT(YEAR(DU$3)&lt;=YEAR('Rent Roll'!$C45)+'Rent Roll'!$AB45-1),MOD(YEAR(DU$3),'Rent Roll'!$AA45)=MOD(YEAR('Rent Roll'!$C45),'Rent Roll'!$AA45),MONTH(DU$3)=MONTH('Rent Roll'!$C45)),1,0),0)</f>
        <v>0</v>
      </c>
      <c r="DV291" s="567">
        <f>IFERROR(IF(AND(NOT(YEAR(DV$3)&lt;=YEAR('Rent Roll'!$C45)+'Rent Roll'!$AB45-1),MOD(YEAR(DV$3),'Rent Roll'!$AA45)=MOD(YEAR('Rent Roll'!$C45),'Rent Roll'!$AA45),MONTH(DV$3)=MONTH('Rent Roll'!$C45)),1,0),0)</f>
        <v>0</v>
      </c>
    </row>
    <row r="292" spans="1:126" s="568" customFormat="1" ht="12" customHeight="1" x14ac:dyDescent="0.4">
      <c r="A292" s="732"/>
      <c r="B292" s="569"/>
      <c r="F292" s="779"/>
      <c r="G292" s="770"/>
      <c r="H292" s="571"/>
      <c r="I292" s="571"/>
      <c r="J292" s="571"/>
      <c r="K292" s="571"/>
      <c r="L292" s="571"/>
      <c r="M292" s="571"/>
      <c r="N292" s="571"/>
      <c r="O292" s="571"/>
      <c r="P292" s="571"/>
      <c r="Q292" s="571"/>
      <c r="R292" s="769"/>
      <c r="S292" s="770"/>
      <c r="T292" s="571"/>
      <c r="U292" s="571"/>
      <c r="V292" s="571"/>
      <c r="W292" s="571"/>
      <c r="X292" s="571"/>
      <c r="Y292" s="571"/>
      <c r="Z292" s="571"/>
      <c r="AA292" s="571"/>
      <c r="AB292" s="571"/>
      <c r="AC292" s="571"/>
      <c r="AD292" s="769"/>
      <c r="AE292" s="770"/>
      <c r="AF292" s="571"/>
      <c r="AG292" s="571"/>
      <c r="AH292" s="571"/>
      <c r="AI292" s="571"/>
      <c r="AJ292" s="571"/>
      <c r="AK292" s="571"/>
      <c r="AL292" s="571"/>
      <c r="AM292" s="571"/>
      <c r="AN292" s="571"/>
      <c r="AO292" s="571"/>
      <c r="AP292" s="769"/>
      <c r="AQ292" s="770"/>
      <c r="AR292" s="571"/>
      <c r="AS292" s="571"/>
      <c r="AT292" s="571"/>
      <c r="AU292" s="571"/>
      <c r="AV292" s="571"/>
      <c r="AW292" s="571"/>
      <c r="AX292" s="571"/>
      <c r="AY292" s="571"/>
      <c r="AZ292" s="571"/>
      <c r="BA292" s="571"/>
      <c r="BB292" s="769"/>
      <c r="BC292" s="770"/>
      <c r="BD292" s="571"/>
      <c r="BE292" s="571"/>
      <c r="BF292" s="571"/>
      <c r="BG292" s="571"/>
      <c r="BH292" s="571"/>
      <c r="BI292" s="571"/>
      <c r="BJ292" s="571"/>
      <c r="BK292" s="571"/>
      <c r="BL292" s="571"/>
      <c r="BM292" s="571"/>
      <c r="BN292" s="769"/>
      <c r="BO292" s="770"/>
      <c r="BP292" s="571"/>
      <c r="BQ292" s="571"/>
      <c r="BR292" s="571"/>
      <c r="BS292" s="571"/>
      <c r="BT292" s="571"/>
      <c r="BU292" s="571"/>
      <c r="BV292" s="571"/>
      <c r="BW292" s="571"/>
      <c r="BX292" s="571"/>
      <c r="BY292" s="571"/>
      <c r="BZ292" s="769"/>
      <c r="CA292" s="770"/>
      <c r="CB292" s="571"/>
      <c r="CC292" s="571"/>
      <c r="CD292" s="571"/>
      <c r="CE292" s="571"/>
      <c r="CF292" s="571"/>
      <c r="CG292" s="571"/>
      <c r="CH292" s="571"/>
      <c r="CI292" s="571"/>
      <c r="CJ292" s="571"/>
      <c r="CK292" s="571"/>
      <c r="CL292" s="769"/>
      <c r="CM292" s="770"/>
      <c r="CN292" s="571"/>
      <c r="CO292" s="571"/>
      <c r="CP292" s="571"/>
      <c r="CQ292" s="571"/>
      <c r="CR292" s="571"/>
      <c r="CS292" s="571"/>
      <c r="CT292" s="571"/>
      <c r="CU292" s="571"/>
      <c r="CV292" s="571"/>
      <c r="CW292" s="571"/>
      <c r="CX292" s="769"/>
      <c r="CY292" s="770"/>
      <c r="CZ292" s="571"/>
      <c r="DA292" s="571"/>
      <c r="DB292" s="571"/>
      <c r="DC292" s="571"/>
      <c r="DD292" s="571"/>
      <c r="DE292" s="571"/>
      <c r="DF292" s="571"/>
      <c r="DG292" s="571"/>
      <c r="DH292" s="571"/>
      <c r="DI292" s="571"/>
      <c r="DJ292" s="769"/>
      <c r="DK292" s="770"/>
      <c r="DL292" s="571"/>
      <c r="DM292" s="571"/>
      <c r="DN292" s="571"/>
      <c r="DO292" s="571"/>
      <c r="DP292" s="571"/>
      <c r="DQ292" s="571"/>
      <c r="DR292" s="571"/>
      <c r="DS292" s="571"/>
      <c r="DT292" s="571"/>
      <c r="DU292" s="571"/>
      <c r="DV292" s="571"/>
    </row>
    <row r="293" spans="1:126" s="563" customFormat="1" ht="12" customHeight="1" x14ac:dyDescent="0.4">
      <c r="A293" s="730"/>
      <c r="B293" s="572"/>
      <c r="F293" s="780"/>
      <c r="G293" s="772"/>
      <c r="H293" s="562"/>
      <c r="I293" s="562"/>
      <c r="J293" s="562"/>
      <c r="K293" s="562"/>
      <c r="L293" s="562"/>
      <c r="M293" s="562"/>
      <c r="N293" s="562"/>
      <c r="O293" s="562"/>
      <c r="P293" s="562"/>
      <c r="Q293" s="562"/>
      <c r="R293" s="771"/>
      <c r="S293" s="772"/>
      <c r="T293" s="562"/>
      <c r="U293" s="562"/>
      <c r="V293" s="562"/>
      <c r="W293" s="562"/>
      <c r="X293" s="562"/>
      <c r="Y293" s="562"/>
      <c r="Z293" s="562"/>
      <c r="AA293" s="562"/>
      <c r="AB293" s="562"/>
      <c r="AC293" s="562"/>
      <c r="AD293" s="771"/>
      <c r="AE293" s="772"/>
      <c r="AF293" s="562"/>
      <c r="AG293" s="562"/>
      <c r="AH293" s="562"/>
      <c r="AI293" s="562"/>
      <c r="AJ293" s="562"/>
      <c r="AK293" s="562"/>
      <c r="AL293" s="562"/>
      <c r="AM293" s="562"/>
      <c r="AN293" s="562"/>
      <c r="AO293" s="562"/>
      <c r="AP293" s="771"/>
      <c r="AQ293" s="772"/>
      <c r="AR293" s="562"/>
      <c r="AS293" s="562"/>
      <c r="AT293" s="562"/>
      <c r="AU293" s="562"/>
      <c r="AV293" s="562"/>
      <c r="AW293" s="562"/>
      <c r="AX293" s="562"/>
      <c r="AY293" s="562"/>
      <c r="AZ293" s="562"/>
      <c r="BA293" s="562"/>
      <c r="BB293" s="771"/>
      <c r="BC293" s="772"/>
      <c r="BD293" s="562"/>
      <c r="BE293" s="562"/>
      <c r="BF293" s="562"/>
      <c r="BG293" s="562"/>
      <c r="BH293" s="562"/>
      <c r="BI293" s="562"/>
      <c r="BJ293" s="562"/>
      <c r="BK293" s="562"/>
      <c r="BL293" s="562"/>
      <c r="BM293" s="562"/>
      <c r="BN293" s="771"/>
      <c r="BO293" s="772"/>
      <c r="BP293" s="562"/>
      <c r="BQ293" s="562"/>
      <c r="BR293" s="562"/>
      <c r="BS293" s="562"/>
      <c r="BT293" s="562"/>
      <c r="BU293" s="562"/>
      <c r="BV293" s="562"/>
      <c r="BW293" s="562"/>
      <c r="BX293" s="562"/>
      <c r="BY293" s="562"/>
      <c r="BZ293" s="771"/>
      <c r="CA293" s="772"/>
      <c r="CB293" s="562"/>
      <c r="CC293" s="562"/>
      <c r="CD293" s="562"/>
      <c r="CE293" s="562"/>
      <c r="CF293" s="562"/>
      <c r="CG293" s="562"/>
      <c r="CH293" s="562"/>
      <c r="CI293" s="562"/>
      <c r="CJ293" s="562"/>
      <c r="CK293" s="562"/>
      <c r="CL293" s="771"/>
      <c r="CM293" s="772"/>
      <c r="CN293" s="562"/>
      <c r="CO293" s="562"/>
      <c r="CP293" s="562"/>
      <c r="CQ293" s="562"/>
      <c r="CR293" s="562"/>
      <c r="CS293" s="562"/>
      <c r="CT293" s="562"/>
      <c r="CU293" s="562"/>
      <c r="CV293" s="562"/>
      <c r="CW293" s="562"/>
      <c r="CX293" s="771"/>
      <c r="CY293" s="772"/>
      <c r="CZ293" s="562"/>
      <c r="DA293" s="562"/>
      <c r="DB293" s="562"/>
      <c r="DC293" s="562"/>
      <c r="DD293" s="562"/>
      <c r="DE293" s="562"/>
      <c r="DF293" s="562"/>
      <c r="DG293" s="562"/>
      <c r="DH293" s="562"/>
      <c r="DI293" s="562"/>
      <c r="DJ293" s="771"/>
      <c r="DK293" s="772"/>
      <c r="DL293" s="562"/>
      <c r="DM293" s="562"/>
      <c r="DN293" s="562"/>
      <c r="DO293" s="562"/>
      <c r="DP293" s="562"/>
      <c r="DQ293" s="562"/>
      <c r="DR293" s="562"/>
      <c r="DS293" s="562"/>
      <c r="DT293" s="562"/>
      <c r="DU293" s="562"/>
      <c r="DV293" s="562"/>
    </row>
    <row r="294" spans="1:126" s="1168" customFormat="1" ht="12" customHeight="1" x14ac:dyDescent="0.4">
      <c r="A294" s="1167" t="s">
        <v>89</v>
      </c>
      <c r="C294" s="1189"/>
      <c r="D294" s="1189"/>
      <c r="E294" s="1189"/>
      <c r="F294" s="1185"/>
      <c r="G294" s="1186"/>
      <c r="H294" s="1187"/>
      <c r="I294" s="1187"/>
      <c r="J294" s="1187"/>
      <c r="K294" s="1187"/>
      <c r="L294" s="1187"/>
      <c r="M294" s="1187"/>
      <c r="N294" s="1187"/>
      <c r="O294" s="1187"/>
      <c r="P294" s="1187"/>
      <c r="Q294" s="1187"/>
      <c r="R294" s="1188"/>
      <c r="S294" s="1186"/>
      <c r="T294" s="1187"/>
      <c r="U294" s="1187"/>
      <c r="V294" s="1187"/>
      <c r="W294" s="1187"/>
      <c r="X294" s="1187"/>
      <c r="Y294" s="1187"/>
      <c r="Z294" s="1187"/>
      <c r="AA294" s="1187"/>
      <c r="AB294" s="1187"/>
      <c r="AC294" s="1187"/>
      <c r="AD294" s="1188"/>
      <c r="AE294" s="1186"/>
      <c r="AF294" s="1187"/>
      <c r="AG294" s="1187"/>
      <c r="AH294" s="1187"/>
      <c r="AI294" s="1187"/>
      <c r="AJ294" s="1187"/>
      <c r="AK294" s="1187"/>
      <c r="AL294" s="1187"/>
      <c r="AM294" s="1187"/>
      <c r="AN294" s="1187"/>
      <c r="AO294" s="1187"/>
      <c r="AP294" s="1188"/>
      <c r="AQ294" s="1186"/>
      <c r="AR294" s="1187"/>
      <c r="AS294" s="1187"/>
      <c r="AT294" s="1187"/>
      <c r="AU294" s="1187"/>
      <c r="AV294" s="1187"/>
      <c r="AW294" s="1187"/>
      <c r="AX294" s="1187"/>
      <c r="AY294" s="1187"/>
      <c r="AZ294" s="1187"/>
      <c r="BA294" s="1187"/>
      <c r="BB294" s="1188"/>
      <c r="BC294" s="1186"/>
      <c r="BD294" s="1187"/>
      <c r="BE294" s="1187"/>
      <c r="BF294" s="1187"/>
      <c r="BG294" s="1187"/>
      <c r="BH294" s="1187"/>
      <c r="BI294" s="1187"/>
      <c r="BJ294" s="1187"/>
      <c r="BK294" s="1187"/>
      <c r="BL294" s="1187"/>
      <c r="BM294" s="1187"/>
      <c r="BN294" s="1188"/>
      <c r="BO294" s="1186"/>
      <c r="BP294" s="1187"/>
      <c r="BQ294" s="1187"/>
      <c r="BR294" s="1187"/>
      <c r="BS294" s="1187"/>
      <c r="BT294" s="1187"/>
      <c r="BU294" s="1187"/>
      <c r="BV294" s="1187"/>
      <c r="BW294" s="1187"/>
      <c r="BX294" s="1187"/>
      <c r="BY294" s="1187"/>
      <c r="BZ294" s="1188"/>
      <c r="CA294" s="1186"/>
      <c r="CB294" s="1187"/>
      <c r="CC294" s="1187"/>
      <c r="CD294" s="1187"/>
      <c r="CE294" s="1187"/>
      <c r="CF294" s="1187"/>
      <c r="CG294" s="1187"/>
      <c r="CH294" s="1187"/>
      <c r="CI294" s="1187"/>
      <c r="CJ294" s="1187"/>
      <c r="CK294" s="1187"/>
      <c r="CL294" s="1188"/>
      <c r="CM294" s="1186"/>
      <c r="CN294" s="1187"/>
      <c r="CO294" s="1187"/>
      <c r="CP294" s="1187"/>
      <c r="CQ294" s="1187"/>
      <c r="CR294" s="1187"/>
      <c r="CS294" s="1187"/>
      <c r="CT294" s="1187"/>
      <c r="CU294" s="1187"/>
      <c r="CV294" s="1187"/>
      <c r="CW294" s="1187"/>
      <c r="CX294" s="1188"/>
      <c r="CY294" s="1186"/>
      <c r="CZ294" s="1187"/>
      <c r="DA294" s="1187"/>
      <c r="DB294" s="1187"/>
      <c r="DC294" s="1187"/>
      <c r="DD294" s="1187"/>
      <c r="DE294" s="1187"/>
      <c r="DF294" s="1187"/>
      <c r="DG294" s="1187"/>
      <c r="DH294" s="1187"/>
      <c r="DI294" s="1187"/>
      <c r="DJ294" s="1188"/>
      <c r="DK294" s="1186"/>
      <c r="DL294" s="1187"/>
      <c r="DM294" s="1187"/>
      <c r="DN294" s="1187"/>
      <c r="DO294" s="1187"/>
      <c r="DP294" s="1187"/>
      <c r="DQ294" s="1187"/>
      <c r="DR294" s="1187"/>
      <c r="DS294" s="1187"/>
      <c r="DT294" s="1187"/>
      <c r="DU294" s="1187"/>
      <c r="DV294" s="1187"/>
    </row>
    <row r="295" spans="1:126" s="565" customFormat="1" ht="12" customHeight="1" x14ac:dyDescent="0.4">
      <c r="A295" s="731"/>
      <c r="B295" s="564" t="str">
        <f>'Rent Roll'!$B5</f>
        <v>월드비전</v>
      </c>
      <c r="E295" s="566"/>
      <c r="F295" s="778">
        <f>IF(AND(YEAR(F$3)=YEAR('Rent Roll'!$C5),OR(MONTH(F$3)='Rent Roll'!$AJ5,MONTH(F$3)='Rent Roll'!$AK5,MONTH(F$3)='Rent Roll'!$AL5)),0,1)</f>
        <v>1</v>
      </c>
      <c r="G295" s="768">
        <f>IF(AND(YEAR(G$3)=YEAR('Rent Roll'!$C5),OR(MONTH(G$3)='Rent Roll'!$AJ5,MONTH(G$3)='Rent Roll'!$AK5,MONTH(G$3)='Rent Roll'!$AL5)),0,1)</f>
        <v>1</v>
      </c>
      <c r="H295" s="567">
        <f>IF(AND(YEAR(H$3)=YEAR('Rent Roll'!$C5),OR(MONTH(H$3)='Rent Roll'!$AJ5,MONTH(H$3)='Rent Roll'!$AK5,MONTH(H$3)='Rent Roll'!$AL5)),0,1)</f>
        <v>1</v>
      </c>
      <c r="I295" s="567">
        <f>IF(AND(YEAR(I$3)=YEAR('Rent Roll'!$C5),OR(MONTH(I$3)='Rent Roll'!$AJ5,MONTH(I$3)='Rent Roll'!$AK5,MONTH(I$3)='Rent Roll'!$AL5)),0,1)</f>
        <v>1</v>
      </c>
      <c r="J295" s="567">
        <f>IF(AND(YEAR(J$3)=YEAR('Rent Roll'!$C5),OR(MONTH(J$3)='Rent Roll'!$AJ5,MONTH(J$3)='Rent Roll'!$AK5,MONTH(J$3)='Rent Roll'!$AL5)),0,1)</f>
        <v>1</v>
      </c>
      <c r="K295" s="567">
        <f>IF(AND(YEAR(K$3)=YEAR('Rent Roll'!$C5),OR(MONTH(K$3)='Rent Roll'!$AJ5,MONTH(K$3)='Rent Roll'!$AK5,MONTH(K$3)='Rent Roll'!$AL5)),0,1)</f>
        <v>1</v>
      </c>
      <c r="L295" s="567">
        <f>IF(AND(YEAR(L$3)=YEAR('Rent Roll'!$C5),OR(MONTH(L$3)='Rent Roll'!$AJ5,MONTH(L$3)='Rent Roll'!$AK5,MONTH(L$3)='Rent Roll'!$AL5)),0,1)</f>
        <v>1</v>
      </c>
      <c r="M295" s="567">
        <f>IF(AND(YEAR(M$3)=YEAR('Rent Roll'!$C5),OR(MONTH(M$3)='Rent Roll'!$AJ5,MONTH(M$3)='Rent Roll'!$AK5,MONTH(M$3)='Rent Roll'!$AL5)),0,1)</f>
        <v>1</v>
      </c>
      <c r="N295" s="567">
        <f>IF(AND(YEAR(N$3)=YEAR('Rent Roll'!$C5),OR(MONTH(N$3)='Rent Roll'!$AJ5,MONTH(N$3)='Rent Roll'!$AK5,MONTH(N$3)='Rent Roll'!$AL5)),0,1)</f>
        <v>1</v>
      </c>
      <c r="O295" s="567">
        <f>IF(AND(YEAR(O$3)=YEAR('Rent Roll'!$C5),OR(MONTH(O$3)='Rent Roll'!$AJ5,MONTH(O$3)='Rent Roll'!$AK5,MONTH(O$3)='Rent Roll'!$AL5)),0,1)</f>
        <v>1</v>
      </c>
      <c r="P295" s="567">
        <f>IF(AND(YEAR(P$3)=YEAR('Rent Roll'!$C5),OR(MONTH(P$3)='Rent Roll'!$AJ5,MONTH(P$3)='Rent Roll'!$AK5,MONTH(P$3)='Rent Roll'!$AL5)),0,1)</f>
        <v>1</v>
      </c>
      <c r="Q295" s="567">
        <f>IF(AND(YEAR(Q$3)=YEAR('Rent Roll'!$C5),OR(MONTH(Q$3)='Rent Roll'!$AJ5,MONTH(Q$3)='Rent Roll'!$AK5,MONTH(Q$3)='Rent Roll'!$AL5)),0,1)</f>
        <v>1</v>
      </c>
      <c r="R295" s="767">
        <f>IF(AND(YEAR(R$3)=YEAR('Rent Roll'!$C5),OR(MONTH(R$3)='Rent Roll'!$AJ5,MONTH(R$3)='Rent Roll'!$AK5,MONTH(R$3)='Rent Roll'!$AL5)),0,1)</f>
        <v>1</v>
      </c>
      <c r="S295" s="768">
        <f>IF(AND(YEAR(S$3)=YEAR('Rent Roll'!$C5),OR(MONTH(S$3)='Rent Roll'!$AJ5,MONTH(S$3)='Rent Roll'!$AK5,MONTH(S$3)='Rent Roll'!$AL5)),0,1)</f>
        <v>1</v>
      </c>
      <c r="T295" s="567">
        <f>IF(AND(YEAR(T$3)=YEAR('Rent Roll'!$C5),OR(MONTH(T$3)='Rent Roll'!$AJ5,MONTH(T$3)='Rent Roll'!$AK5,MONTH(T$3)='Rent Roll'!$AL5)),0,1)</f>
        <v>1</v>
      </c>
      <c r="U295" s="567">
        <f>IF(AND(YEAR(U$3)=YEAR('Rent Roll'!$C5),OR(MONTH(U$3)='Rent Roll'!$AJ5,MONTH(U$3)='Rent Roll'!$AK5,MONTH(U$3)='Rent Roll'!$AL5)),0,1)</f>
        <v>1</v>
      </c>
      <c r="V295" s="567">
        <f>IF(AND(YEAR(V$3)=YEAR('Rent Roll'!$C5),OR(MONTH(V$3)='Rent Roll'!$AJ5,MONTH(V$3)='Rent Roll'!$AK5,MONTH(V$3)='Rent Roll'!$AL5)),0,1)</f>
        <v>1</v>
      </c>
      <c r="W295" s="567">
        <f>IF(AND(YEAR(W$3)=YEAR('Rent Roll'!$C5),OR(MONTH(W$3)='Rent Roll'!$AJ5,MONTH(W$3)='Rent Roll'!$AK5,MONTH(W$3)='Rent Roll'!$AL5)),0,1)</f>
        <v>1</v>
      </c>
      <c r="X295" s="567">
        <f>IF(AND(YEAR(X$3)=YEAR('Rent Roll'!$C5),OR(MONTH(X$3)='Rent Roll'!$AJ5,MONTH(X$3)='Rent Roll'!$AK5,MONTH(X$3)='Rent Roll'!$AL5)),0,1)</f>
        <v>1</v>
      </c>
      <c r="Y295" s="567">
        <f>IF(AND(YEAR(Y$3)=YEAR('Rent Roll'!$C5),OR(MONTH(Y$3)='Rent Roll'!$AJ5,MONTH(Y$3)='Rent Roll'!$AK5,MONTH(Y$3)='Rent Roll'!$AL5)),0,1)</f>
        <v>1</v>
      </c>
      <c r="Z295" s="567">
        <f>IF(AND(YEAR(Z$3)=YEAR('Rent Roll'!$C5),OR(MONTH(Z$3)='Rent Roll'!$AJ5,MONTH(Z$3)='Rent Roll'!$AK5,MONTH(Z$3)='Rent Roll'!$AL5)),0,1)</f>
        <v>1</v>
      </c>
      <c r="AA295" s="567">
        <f>IF(AND(YEAR(AA$3)=YEAR('Rent Roll'!$C5),OR(MONTH(AA$3)='Rent Roll'!$AJ5,MONTH(AA$3)='Rent Roll'!$AK5,MONTH(AA$3)='Rent Roll'!$AL5)),0,1)</f>
        <v>1</v>
      </c>
      <c r="AB295" s="567">
        <f>IF(AND(YEAR(AB$3)=YEAR('Rent Roll'!$C5),OR(MONTH(AB$3)='Rent Roll'!$AJ5,MONTH(AB$3)='Rent Roll'!$AK5,MONTH(AB$3)='Rent Roll'!$AL5)),0,1)</f>
        <v>1</v>
      </c>
      <c r="AC295" s="567">
        <f>IF(AND(YEAR(AC$3)=YEAR('Rent Roll'!$C5),OR(MONTH(AC$3)='Rent Roll'!$AJ5,MONTH(AC$3)='Rent Roll'!$AK5,MONTH(AC$3)='Rent Roll'!$AL5)),0,1)</f>
        <v>1</v>
      </c>
      <c r="AD295" s="767">
        <f>IF(AND(YEAR(AD$3)=YEAR('Rent Roll'!$C5),OR(MONTH(AD$3)='Rent Roll'!$AJ5,MONTH(AD$3)='Rent Roll'!$AK5,MONTH(AD$3)='Rent Roll'!$AL5)),0,1)</f>
        <v>1</v>
      </c>
      <c r="AE295" s="768">
        <f>IF(AND(YEAR(AE$3)=YEAR('Rent Roll'!$C5),OR(MONTH(AE$3)='Rent Roll'!$AJ5,MONTH(AE$3)='Rent Roll'!$AK5,MONTH(AE$3)='Rent Roll'!$AL5)),0,1)</f>
        <v>1</v>
      </c>
      <c r="AF295" s="567">
        <f>IF(AND(YEAR(AF$3)=YEAR('Rent Roll'!$C5),OR(MONTH(AF$3)='Rent Roll'!$AJ5,MONTH(AF$3)='Rent Roll'!$AK5,MONTH(AF$3)='Rent Roll'!$AL5)),0,1)</f>
        <v>1</v>
      </c>
      <c r="AG295" s="567">
        <f>IF(AND(YEAR(AG$3)=YEAR('Rent Roll'!$C5),OR(MONTH(AG$3)='Rent Roll'!$AJ5,MONTH(AG$3)='Rent Roll'!$AK5,MONTH(AG$3)='Rent Roll'!$AL5)),0,1)</f>
        <v>1</v>
      </c>
      <c r="AH295" s="567">
        <f>IF(AND(YEAR(AH$3)=YEAR('Rent Roll'!$C5),OR(MONTH(AH$3)='Rent Roll'!$AJ5,MONTH(AH$3)='Rent Roll'!$AK5,MONTH(AH$3)='Rent Roll'!$AL5)),0,1)</f>
        <v>1</v>
      </c>
      <c r="AI295" s="567">
        <f>IF(AND(YEAR(AI$3)=YEAR('Rent Roll'!$C5),OR(MONTH(AI$3)='Rent Roll'!$AJ5,MONTH(AI$3)='Rent Roll'!$AK5,MONTH(AI$3)='Rent Roll'!$AL5)),0,1)</f>
        <v>1</v>
      </c>
      <c r="AJ295" s="567">
        <f>IF(AND(YEAR(AJ$3)=YEAR('Rent Roll'!$C5),OR(MONTH(AJ$3)='Rent Roll'!$AJ5,MONTH(AJ$3)='Rent Roll'!$AK5,MONTH(AJ$3)='Rent Roll'!$AL5)),0,1)</f>
        <v>1</v>
      </c>
      <c r="AK295" s="567">
        <f>IF(AND(YEAR(AK$3)=YEAR('Rent Roll'!$C5),OR(MONTH(AK$3)='Rent Roll'!$AJ5,MONTH(AK$3)='Rent Roll'!$AK5,MONTH(AK$3)='Rent Roll'!$AL5)),0,1)</f>
        <v>1</v>
      </c>
      <c r="AL295" s="567">
        <f>IF(AND(YEAR(AL$3)=YEAR('Rent Roll'!$C5),OR(MONTH(AL$3)='Rent Roll'!$AJ5,MONTH(AL$3)='Rent Roll'!$AK5,MONTH(AL$3)='Rent Roll'!$AL5)),0,1)</f>
        <v>1</v>
      </c>
      <c r="AM295" s="567">
        <f>IF(AND(YEAR(AM$3)=YEAR('Rent Roll'!$C5),OR(MONTH(AM$3)='Rent Roll'!$AJ5,MONTH(AM$3)='Rent Roll'!$AK5,MONTH(AM$3)='Rent Roll'!$AL5)),0,1)</f>
        <v>1</v>
      </c>
      <c r="AN295" s="567">
        <f>IF(AND(YEAR(AN$3)=YEAR('Rent Roll'!$C5),OR(MONTH(AN$3)='Rent Roll'!$AJ5,MONTH(AN$3)='Rent Roll'!$AK5,MONTH(AN$3)='Rent Roll'!$AL5)),0,1)</f>
        <v>1</v>
      </c>
      <c r="AO295" s="567">
        <f>IF(AND(YEAR(AO$3)=YEAR('Rent Roll'!$C5),OR(MONTH(AO$3)='Rent Roll'!$AJ5,MONTH(AO$3)='Rent Roll'!$AK5,MONTH(AO$3)='Rent Roll'!$AL5)),0,1)</f>
        <v>1</v>
      </c>
      <c r="AP295" s="767">
        <f>IF(AND(YEAR(AP$3)=YEAR('Rent Roll'!$C5),OR(MONTH(AP$3)='Rent Roll'!$AJ5,MONTH(AP$3)='Rent Roll'!$AK5,MONTH(AP$3)='Rent Roll'!$AL5)),0,1)</f>
        <v>1</v>
      </c>
      <c r="AQ295" s="768">
        <f>IF(AND(YEAR(AQ$3)=YEAR('Rent Roll'!$C5),OR(MONTH(AQ$3)='Rent Roll'!$AJ5,MONTH(AQ$3)='Rent Roll'!$AK5,MONTH(AQ$3)='Rent Roll'!$AL5)),0,1)</f>
        <v>1</v>
      </c>
      <c r="AR295" s="567">
        <f>IF(AND(YEAR(AR$3)=YEAR('Rent Roll'!$C5),OR(MONTH(AR$3)='Rent Roll'!$AJ5,MONTH(AR$3)='Rent Roll'!$AK5,MONTH(AR$3)='Rent Roll'!$AL5)),0,1)</f>
        <v>1</v>
      </c>
      <c r="AS295" s="567">
        <f>IF(AND(YEAR(AS$3)=YEAR('Rent Roll'!$C5),OR(MONTH(AS$3)='Rent Roll'!$AJ5,MONTH(AS$3)='Rent Roll'!$AK5,MONTH(AS$3)='Rent Roll'!$AL5)),0,1)</f>
        <v>1</v>
      </c>
      <c r="AT295" s="567">
        <f>IF(AND(YEAR(AT$3)=YEAR('Rent Roll'!$C5),OR(MONTH(AT$3)='Rent Roll'!$AJ5,MONTH(AT$3)='Rent Roll'!$AK5,MONTH(AT$3)='Rent Roll'!$AL5)),0,1)</f>
        <v>1</v>
      </c>
      <c r="AU295" s="567">
        <f>IF(AND(YEAR(AU$3)=YEAR('Rent Roll'!$C5),OR(MONTH(AU$3)='Rent Roll'!$AJ5,MONTH(AU$3)='Rent Roll'!$AK5,MONTH(AU$3)='Rent Roll'!$AL5)),0,1)</f>
        <v>1</v>
      </c>
      <c r="AV295" s="567">
        <f>IF(AND(YEAR(AV$3)=YEAR('Rent Roll'!$C5),OR(MONTH(AV$3)='Rent Roll'!$AJ5,MONTH(AV$3)='Rent Roll'!$AK5,MONTH(AV$3)='Rent Roll'!$AL5)),0,1)</f>
        <v>1</v>
      </c>
      <c r="AW295" s="567">
        <f>IF(AND(YEAR(AW$3)=YEAR('Rent Roll'!$C5),OR(MONTH(AW$3)='Rent Roll'!$AJ5,MONTH(AW$3)='Rent Roll'!$AK5,MONTH(AW$3)='Rent Roll'!$AL5)),0,1)</f>
        <v>1</v>
      </c>
      <c r="AX295" s="567">
        <f>IF(AND(YEAR(AX$3)=YEAR('Rent Roll'!$C5),OR(MONTH(AX$3)='Rent Roll'!$AJ5,MONTH(AX$3)='Rent Roll'!$AK5,MONTH(AX$3)='Rent Roll'!$AL5)),0,1)</f>
        <v>1</v>
      </c>
      <c r="AY295" s="567">
        <f>IF(AND(YEAR(AY$3)=YEAR('Rent Roll'!$C5),OR(MONTH(AY$3)='Rent Roll'!$AJ5,MONTH(AY$3)='Rent Roll'!$AK5,MONTH(AY$3)='Rent Roll'!$AL5)),0,1)</f>
        <v>1</v>
      </c>
      <c r="AZ295" s="567">
        <f>IF(AND(YEAR(AZ$3)=YEAR('Rent Roll'!$C5),OR(MONTH(AZ$3)='Rent Roll'!$AJ5,MONTH(AZ$3)='Rent Roll'!$AK5,MONTH(AZ$3)='Rent Roll'!$AL5)),0,1)</f>
        <v>1</v>
      </c>
      <c r="BA295" s="567">
        <f>IF(AND(YEAR(BA$3)=YEAR('Rent Roll'!$C5),OR(MONTH(BA$3)='Rent Roll'!$AJ5,MONTH(BA$3)='Rent Roll'!$AK5,MONTH(BA$3)='Rent Roll'!$AL5)),0,1)</f>
        <v>1</v>
      </c>
      <c r="BB295" s="767">
        <f>IF(AND(YEAR(BB$3)=YEAR('Rent Roll'!$C5),OR(MONTH(BB$3)='Rent Roll'!$AJ5,MONTH(BB$3)='Rent Roll'!$AK5,MONTH(BB$3)='Rent Roll'!$AL5)),0,1)</f>
        <v>1</v>
      </c>
      <c r="BC295" s="768">
        <f>IF(AND(YEAR(BC$3)=YEAR('Rent Roll'!$C5),OR(MONTH(BC$3)='Rent Roll'!$AJ5,MONTH(BC$3)='Rent Roll'!$AK5,MONTH(BC$3)='Rent Roll'!$AL5)),0,1)</f>
        <v>1</v>
      </c>
      <c r="BD295" s="567">
        <f>IF(AND(YEAR(BD$3)=YEAR('Rent Roll'!$C5),OR(MONTH(BD$3)='Rent Roll'!$AJ5,MONTH(BD$3)='Rent Roll'!$AK5,MONTH(BD$3)='Rent Roll'!$AL5)),0,1)</f>
        <v>1</v>
      </c>
      <c r="BE295" s="567">
        <f>IF(AND(YEAR(BE$3)=YEAR('Rent Roll'!$C5),OR(MONTH(BE$3)='Rent Roll'!$AJ5,MONTH(BE$3)='Rent Roll'!$AK5,MONTH(BE$3)='Rent Roll'!$AL5)),0,1)</f>
        <v>1</v>
      </c>
      <c r="BF295" s="567">
        <f>IF(AND(YEAR(BF$3)=YEAR('Rent Roll'!$C5),OR(MONTH(BF$3)='Rent Roll'!$AJ5,MONTH(BF$3)='Rent Roll'!$AK5,MONTH(BF$3)='Rent Roll'!$AL5)),0,1)</f>
        <v>1</v>
      </c>
      <c r="BG295" s="567">
        <f>IF(AND(YEAR(BG$3)=YEAR('Rent Roll'!$C5),OR(MONTH(BG$3)='Rent Roll'!$AJ5,MONTH(BG$3)='Rent Roll'!$AK5,MONTH(BG$3)='Rent Roll'!$AL5)),0,1)</f>
        <v>1</v>
      </c>
      <c r="BH295" s="567">
        <f>IF(AND(YEAR(BH$3)=YEAR('Rent Roll'!$C5),OR(MONTH(BH$3)='Rent Roll'!$AJ5,MONTH(BH$3)='Rent Roll'!$AK5,MONTH(BH$3)='Rent Roll'!$AL5)),0,1)</f>
        <v>1</v>
      </c>
      <c r="BI295" s="567">
        <f>IF(AND(YEAR(BI$3)=YEAR('Rent Roll'!$C5),OR(MONTH(BI$3)='Rent Roll'!$AJ5,MONTH(BI$3)='Rent Roll'!$AK5,MONTH(BI$3)='Rent Roll'!$AL5)),0,1)</f>
        <v>1</v>
      </c>
      <c r="BJ295" s="567">
        <f>IF(AND(YEAR(BJ$3)=YEAR('Rent Roll'!$C5),OR(MONTH(BJ$3)='Rent Roll'!$AJ5,MONTH(BJ$3)='Rent Roll'!$AK5,MONTH(BJ$3)='Rent Roll'!$AL5)),0,1)</f>
        <v>1</v>
      </c>
      <c r="BK295" s="567">
        <f>IF(AND(YEAR(BK$3)=YEAR('Rent Roll'!$C5),OR(MONTH(BK$3)='Rent Roll'!$AJ5,MONTH(BK$3)='Rent Roll'!$AK5,MONTH(BK$3)='Rent Roll'!$AL5)),0,1)</f>
        <v>1</v>
      </c>
      <c r="BL295" s="567">
        <f>IF(AND(YEAR(BL$3)=YEAR('Rent Roll'!$C5),OR(MONTH(BL$3)='Rent Roll'!$AJ5,MONTH(BL$3)='Rent Roll'!$AK5,MONTH(BL$3)='Rent Roll'!$AL5)),0,1)</f>
        <v>1</v>
      </c>
      <c r="BM295" s="567">
        <f>IF(AND(YEAR(BM$3)=YEAR('Rent Roll'!$C5),OR(MONTH(BM$3)='Rent Roll'!$AJ5,MONTH(BM$3)='Rent Roll'!$AK5,MONTH(BM$3)='Rent Roll'!$AL5)),0,1)</f>
        <v>1</v>
      </c>
      <c r="BN295" s="767">
        <f>IF(AND(YEAR(BN$3)=YEAR('Rent Roll'!$C5),OR(MONTH(BN$3)='Rent Roll'!$AJ5,MONTH(BN$3)='Rent Roll'!$AK5,MONTH(BN$3)='Rent Roll'!$AL5)),0,1)</f>
        <v>1</v>
      </c>
      <c r="BO295" s="768">
        <f>IF(AND(YEAR(BO$3)=YEAR('Rent Roll'!$C5),OR(MONTH(BO$3)='Rent Roll'!$AJ5,MONTH(BO$3)='Rent Roll'!$AK5,MONTH(BO$3)='Rent Roll'!$AL5)),0,1)</f>
        <v>1</v>
      </c>
      <c r="BP295" s="567">
        <f>IF(AND(YEAR(BP$3)=YEAR('Rent Roll'!$C5),OR(MONTH(BP$3)='Rent Roll'!$AJ5,MONTH(BP$3)='Rent Roll'!$AK5,MONTH(BP$3)='Rent Roll'!$AL5)),0,1)</f>
        <v>1</v>
      </c>
      <c r="BQ295" s="567">
        <f>IF(AND(YEAR(BQ$3)=YEAR('Rent Roll'!$C5),OR(MONTH(BQ$3)='Rent Roll'!$AJ5,MONTH(BQ$3)='Rent Roll'!$AK5,MONTH(BQ$3)='Rent Roll'!$AL5)),0,1)</f>
        <v>1</v>
      </c>
      <c r="BR295" s="567">
        <f>IF(AND(YEAR(BR$3)=YEAR('Rent Roll'!$C5),OR(MONTH(BR$3)='Rent Roll'!$AJ5,MONTH(BR$3)='Rent Roll'!$AK5,MONTH(BR$3)='Rent Roll'!$AL5)),0,1)</f>
        <v>1</v>
      </c>
      <c r="BS295" s="567">
        <f>IF(AND(YEAR(BS$3)=YEAR('Rent Roll'!$C5),OR(MONTH(BS$3)='Rent Roll'!$AJ5,MONTH(BS$3)='Rent Roll'!$AK5,MONTH(BS$3)='Rent Roll'!$AL5)),0,1)</f>
        <v>1</v>
      </c>
      <c r="BT295" s="567">
        <f>IF(AND(YEAR(BT$3)=YEAR('Rent Roll'!$C5),OR(MONTH(BT$3)='Rent Roll'!$AJ5,MONTH(BT$3)='Rent Roll'!$AK5,MONTH(BT$3)='Rent Roll'!$AL5)),0,1)</f>
        <v>1</v>
      </c>
      <c r="BU295" s="567">
        <f>IF(AND(YEAR(BU$3)=YEAR('Rent Roll'!$C5),OR(MONTH(BU$3)='Rent Roll'!$AJ5,MONTH(BU$3)='Rent Roll'!$AK5,MONTH(BU$3)='Rent Roll'!$AL5)),0,1)</f>
        <v>1</v>
      </c>
      <c r="BV295" s="567">
        <f>IF(AND(YEAR(BV$3)=YEAR('Rent Roll'!$C5),OR(MONTH(BV$3)='Rent Roll'!$AJ5,MONTH(BV$3)='Rent Roll'!$AK5,MONTH(BV$3)='Rent Roll'!$AL5)),0,1)</f>
        <v>1</v>
      </c>
      <c r="BW295" s="567">
        <f>IF(AND(YEAR(BW$3)=YEAR('Rent Roll'!$C5),OR(MONTH(BW$3)='Rent Roll'!$AJ5,MONTH(BW$3)='Rent Roll'!$AK5,MONTH(BW$3)='Rent Roll'!$AL5)),0,1)</f>
        <v>1</v>
      </c>
      <c r="BX295" s="567">
        <f>IF(AND(YEAR(BX$3)=YEAR('Rent Roll'!$C5),OR(MONTH(BX$3)='Rent Roll'!$AJ5,MONTH(BX$3)='Rent Roll'!$AK5,MONTH(BX$3)='Rent Roll'!$AL5)),0,1)</f>
        <v>1</v>
      </c>
      <c r="BY295" s="567">
        <f>IF(AND(YEAR(BY$3)=YEAR('Rent Roll'!$C5),OR(MONTH(BY$3)='Rent Roll'!$AJ5,MONTH(BY$3)='Rent Roll'!$AK5,MONTH(BY$3)='Rent Roll'!$AL5)),0,1)</f>
        <v>1</v>
      </c>
      <c r="BZ295" s="767">
        <f>IF(AND(YEAR(BZ$3)=YEAR('Rent Roll'!$C5),OR(MONTH(BZ$3)='Rent Roll'!$AJ5,MONTH(BZ$3)='Rent Roll'!$AK5,MONTH(BZ$3)='Rent Roll'!$AL5)),0,1)</f>
        <v>1</v>
      </c>
      <c r="CA295" s="768">
        <f>IF(AND(YEAR(CA$3)=YEAR('Rent Roll'!$C5),OR(MONTH(CA$3)='Rent Roll'!$AJ5,MONTH(CA$3)='Rent Roll'!$AK5,MONTH(CA$3)='Rent Roll'!$AL5)),0,1)</f>
        <v>1</v>
      </c>
      <c r="CB295" s="567">
        <f>IF(AND(YEAR(CB$3)=YEAR('Rent Roll'!$C5),OR(MONTH(CB$3)='Rent Roll'!$AJ5,MONTH(CB$3)='Rent Roll'!$AK5,MONTH(CB$3)='Rent Roll'!$AL5)),0,1)</f>
        <v>1</v>
      </c>
      <c r="CC295" s="567">
        <f>IF(AND(YEAR(CC$3)=YEAR('Rent Roll'!$C5),OR(MONTH(CC$3)='Rent Roll'!$AJ5,MONTH(CC$3)='Rent Roll'!$AK5,MONTH(CC$3)='Rent Roll'!$AL5)),0,1)</f>
        <v>1</v>
      </c>
      <c r="CD295" s="567">
        <f>IF(AND(YEAR(CD$3)=YEAR('Rent Roll'!$C5),OR(MONTH(CD$3)='Rent Roll'!$AJ5,MONTH(CD$3)='Rent Roll'!$AK5,MONTH(CD$3)='Rent Roll'!$AL5)),0,1)</f>
        <v>1</v>
      </c>
      <c r="CE295" s="567">
        <f>IF(AND(YEAR(CE$3)=YEAR('Rent Roll'!$C5),OR(MONTH(CE$3)='Rent Roll'!$AJ5,MONTH(CE$3)='Rent Roll'!$AK5,MONTH(CE$3)='Rent Roll'!$AL5)),0,1)</f>
        <v>1</v>
      </c>
      <c r="CF295" s="567">
        <f>IF(AND(YEAR(CF$3)=YEAR('Rent Roll'!$C5),OR(MONTH(CF$3)='Rent Roll'!$AJ5,MONTH(CF$3)='Rent Roll'!$AK5,MONTH(CF$3)='Rent Roll'!$AL5)),0,1)</f>
        <v>1</v>
      </c>
      <c r="CG295" s="567">
        <f>IF(AND(YEAR(CG$3)=YEAR('Rent Roll'!$C5),OR(MONTH(CG$3)='Rent Roll'!$AJ5,MONTH(CG$3)='Rent Roll'!$AK5,MONTH(CG$3)='Rent Roll'!$AL5)),0,1)</f>
        <v>1</v>
      </c>
      <c r="CH295" s="567">
        <f>IF(AND(YEAR(CH$3)=YEAR('Rent Roll'!$C5),OR(MONTH(CH$3)='Rent Roll'!$AJ5,MONTH(CH$3)='Rent Roll'!$AK5,MONTH(CH$3)='Rent Roll'!$AL5)),0,1)</f>
        <v>1</v>
      </c>
      <c r="CI295" s="567">
        <f>IF(AND(YEAR(CI$3)=YEAR('Rent Roll'!$C5),OR(MONTH(CI$3)='Rent Roll'!$AJ5,MONTH(CI$3)='Rent Roll'!$AK5,MONTH(CI$3)='Rent Roll'!$AL5)),0,1)</f>
        <v>1</v>
      </c>
      <c r="CJ295" s="567">
        <f>IF(AND(YEAR(CJ$3)=YEAR('Rent Roll'!$C5),OR(MONTH(CJ$3)='Rent Roll'!$AJ5,MONTH(CJ$3)='Rent Roll'!$AK5,MONTH(CJ$3)='Rent Roll'!$AL5)),0,1)</f>
        <v>1</v>
      </c>
      <c r="CK295" s="567">
        <f>IF(AND(YEAR(CK$3)=YEAR('Rent Roll'!$C5),OR(MONTH(CK$3)='Rent Roll'!$AJ5,MONTH(CK$3)='Rent Roll'!$AK5,MONTH(CK$3)='Rent Roll'!$AL5)),0,1)</f>
        <v>1</v>
      </c>
      <c r="CL295" s="767">
        <f>IF(AND(YEAR(CL$3)=YEAR('Rent Roll'!$C5),OR(MONTH(CL$3)='Rent Roll'!$AJ5,MONTH(CL$3)='Rent Roll'!$AK5,MONTH(CL$3)='Rent Roll'!$AL5)),0,1)</f>
        <v>1</v>
      </c>
      <c r="CM295" s="768">
        <f>IF(AND(YEAR(CM$3)=YEAR('Rent Roll'!$C5),OR(MONTH(CM$3)='Rent Roll'!$AJ5,MONTH(CM$3)='Rent Roll'!$AK5,MONTH(CM$3)='Rent Roll'!$AL5)),0,1)</f>
        <v>1</v>
      </c>
      <c r="CN295" s="567">
        <f>IF(AND(YEAR(CN$3)=YEAR('Rent Roll'!$C5),OR(MONTH(CN$3)='Rent Roll'!$AJ5,MONTH(CN$3)='Rent Roll'!$AK5,MONTH(CN$3)='Rent Roll'!$AL5)),0,1)</f>
        <v>1</v>
      </c>
      <c r="CO295" s="567">
        <f>IF(AND(YEAR(CO$3)=YEAR('Rent Roll'!$C5),OR(MONTH(CO$3)='Rent Roll'!$AJ5,MONTH(CO$3)='Rent Roll'!$AK5,MONTH(CO$3)='Rent Roll'!$AL5)),0,1)</f>
        <v>1</v>
      </c>
      <c r="CP295" s="567">
        <f>IF(AND(YEAR(CP$3)=YEAR('Rent Roll'!$C5),OR(MONTH(CP$3)='Rent Roll'!$AJ5,MONTH(CP$3)='Rent Roll'!$AK5,MONTH(CP$3)='Rent Roll'!$AL5)),0,1)</f>
        <v>1</v>
      </c>
      <c r="CQ295" s="567">
        <f>IF(AND(YEAR(CQ$3)=YEAR('Rent Roll'!$C5),OR(MONTH(CQ$3)='Rent Roll'!$AJ5,MONTH(CQ$3)='Rent Roll'!$AK5,MONTH(CQ$3)='Rent Roll'!$AL5)),0,1)</f>
        <v>1</v>
      </c>
      <c r="CR295" s="567">
        <f>IF(AND(YEAR(CR$3)=YEAR('Rent Roll'!$C5),OR(MONTH(CR$3)='Rent Roll'!$AJ5,MONTH(CR$3)='Rent Roll'!$AK5,MONTH(CR$3)='Rent Roll'!$AL5)),0,1)</f>
        <v>1</v>
      </c>
      <c r="CS295" s="567">
        <f>IF(AND(YEAR(CS$3)=YEAR('Rent Roll'!$C5),OR(MONTH(CS$3)='Rent Roll'!$AJ5,MONTH(CS$3)='Rent Roll'!$AK5,MONTH(CS$3)='Rent Roll'!$AL5)),0,1)</f>
        <v>1</v>
      </c>
      <c r="CT295" s="567">
        <f>IF(AND(YEAR(CT$3)=YEAR('Rent Roll'!$C5),OR(MONTH(CT$3)='Rent Roll'!$AJ5,MONTH(CT$3)='Rent Roll'!$AK5,MONTH(CT$3)='Rent Roll'!$AL5)),0,1)</f>
        <v>1</v>
      </c>
      <c r="CU295" s="567">
        <f>IF(AND(YEAR(CU$3)=YEAR('Rent Roll'!$C5),OR(MONTH(CU$3)='Rent Roll'!$AJ5,MONTH(CU$3)='Rent Roll'!$AK5,MONTH(CU$3)='Rent Roll'!$AL5)),0,1)</f>
        <v>1</v>
      </c>
      <c r="CV295" s="567">
        <f>IF(AND(YEAR(CV$3)=YEAR('Rent Roll'!$C5),OR(MONTH(CV$3)='Rent Roll'!$AJ5,MONTH(CV$3)='Rent Roll'!$AK5,MONTH(CV$3)='Rent Roll'!$AL5)),0,1)</f>
        <v>1</v>
      </c>
      <c r="CW295" s="567">
        <f>IF(AND(YEAR(CW$3)=YEAR('Rent Roll'!$C5),OR(MONTH(CW$3)='Rent Roll'!$AJ5,MONTH(CW$3)='Rent Roll'!$AK5,MONTH(CW$3)='Rent Roll'!$AL5)),0,1)</f>
        <v>1</v>
      </c>
      <c r="CX295" s="767">
        <f>IF(AND(YEAR(CX$3)=YEAR('Rent Roll'!$C5),OR(MONTH(CX$3)='Rent Roll'!$AJ5,MONTH(CX$3)='Rent Roll'!$AK5,MONTH(CX$3)='Rent Roll'!$AL5)),0,1)</f>
        <v>1</v>
      </c>
      <c r="CY295" s="768">
        <f>IF(AND(YEAR(CY$3)=YEAR('Rent Roll'!$C5),OR(MONTH(CY$3)='Rent Roll'!$AJ5,MONTH(CY$3)='Rent Roll'!$AK5,MONTH(CY$3)='Rent Roll'!$AL5)),0,1)</f>
        <v>1</v>
      </c>
      <c r="CZ295" s="567">
        <f>IF(AND(YEAR(CZ$3)=YEAR('Rent Roll'!$C5),OR(MONTH(CZ$3)='Rent Roll'!$AJ5,MONTH(CZ$3)='Rent Roll'!$AK5,MONTH(CZ$3)='Rent Roll'!$AL5)),0,1)</f>
        <v>1</v>
      </c>
      <c r="DA295" s="567">
        <f>IF(AND(YEAR(DA$3)=YEAR('Rent Roll'!$C5),OR(MONTH(DA$3)='Rent Roll'!$AJ5,MONTH(DA$3)='Rent Roll'!$AK5,MONTH(DA$3)='Rent Roll'!$AL5)),0,1)</f>
        <v>1</v>
      </c>
      <c r="DB295" s="567">
        <f>IF(AND(YEAR(DB$3)=YEAR('Rent Roll'!$C5),OR(MONTH(DB$3)='Rent Roll'!$AJ5,MONTH(DB$3)='Rent Roll'!$AK5,MONTH(DB$3)='Rent Roll'!$AL5)),0,1)</f>
        <v>1</v>
      </c>
      <c r="DC295" s="567">
        <f>IF(AND(YEAR(DC$3)=YEAR('Rent Roll'!$C5),OR(MONTH(DC$3)='Rent Roll'!$AJ5,MONTH(DC$3)='Rent Roll'!$AK5,MONTH(DC$3)='Rent Roll'!$AL5)),0,1)</f>
        <v>1</v>
      </c>
      <c r="DD295" s="567">
        <f>IF(AND(YEAR(DD$3)=YEAR('Rent Roll'!$C5),OR(MONTH(DD$3)='Rent Roll'!$AJ5,MONTH(DD$3)='Rent Roll'!$AK5,MONTH(DD$3)='Rent Roll'!$AL5)),0,1)</f>
        <v>1</v>
      </c>
      <c r="DE295" s="567">
        <f>IF(AND(YEAR(DE$3)=YEAR('Rent Roll'!$C5),OR(MONTH(DE$3)='Rent Roll'!$AJ5,MONTH(DE$3)='Rent Roll'!$AK5,MONTH(DE$3)='Rent Roll'!$AL5)),0,1)</f>
        <v>1</v>
      </c>
      <c r="DF295" s="567">
        <f>IF(AND(YEAR(DF$3)=YEAR('Rent Roll'!$C5),OR(MONTH(DF$3)='Rent Roll'!$AJ5,MONTH(DF$3)='Rent Roll'!$AK5,MONTH(DF$3)='Rent Roll'!$AL5)),0,1)</f>
        <v>1</v>
      </c>
      <c r="DG295" s="567">
        <f>IF(AND(YEAR(DG$3)=YEAR('Rent Roll'!$C5),OR(MONTH(DG$3)='Rent Roll'!$AJ5,MONTH(DG$3)='Rent Roll'!$AK5,MONTH(DG$3)='Rent Roll'!$AL5)),0,1)</f>
        <v>1</v>
      </c>
      <c r="DH295" s="567">
        <f>IF(AND(YEAR(DH$3)=YEAR('Rent Roll'!$C5),OR(MONTH(DH$3)='Rent Roll'!$AJ5,MONTH(DH$3)='Rent Roll'!$AK5,MONTH(DH$3)='Rent Roll'!$AL5)),0,1)</f>
        <v>1</v>
      </c>
      <c r="DI295" s="567">
        <f>IF(AND(YEAR(DI$3)=YEAR('Rent Roll'!$C5),OR(MONTH(DI$3)='Rent Roll'!$AJ5,MONTH(DI$3)='Rent Roll'!$AK5,MONTH(DI$3)='Rent Roll'!$AL5)),0,1)</f>
        <v>1</v>
      </c>
      <c r="DJ295" s="767">
        <f>IF(AND(YEAR(DJ$3)=YEAR('Rent Roll'!$C5),OR(MONTH(DJ$3)='Rent Roll'!$AJ5,MONTH(DJ$3)='Rent Roll'!$AK5,MONTH(DJ$3)='Rent Roll'!$AL5)),0,1)</f>
        <v>1</v>
      </c>
      <c r="DK295" s="768">
        <f>IF(AND(YEAR(DK$3)=YEAR('Rent Roll'!$C5),OR(MONTH(DK$3)='Rent Roll'!$AJ5,MONTH(DK$3)='Rent Roll'!$AK5,MONTH(DK$3)='Rent Roll'!$AL5)),0,1)</f>
        <v>1</v>
      </c>
      <c r="DL295" s="567">
        <f>IF(AND(YEAR(DL$3)=YEAR('Rent Roll'!$C5),OR(MONTH(DL$3)='Rent Roll'!$AJ5,MONTH(DL$3)='Rent Roll'!$AK5,MONTH(DL$3)='Rent Roll'!$AL5)),0,1)</f>
        <v>1</v>
      </c>
      <c r="DM295" s="567">
        <f>IF(AND(YEAR(DM$3)=YEAR('Rent Roll'!$C5),OR(MONTH(DM$3)='Rent Roll'!$AJ5,MONTH(DM$3)='Rent Roll'!$AK5,MONTH(DM$3)='Rent Roll'!$AL5)),0,1)</f>
        <v>1</v>
      </c>
      <c r="DN295" s="567">
        <f>IF(AND(YEAR(DN$3)=YEAR('Rent Roll'!$C5),OR(MONTH(DN$3)='Rent Roll'!$AJ5,MONTH(DN$3)='Rent Roll'!$AK5,MONTH(DN$3)='Rent Roll'!$AL5)),0,1)</f>
        <v>1</v>
      </c>
      <c r="DO295" s="567">
        <f>IF(AND(YEAR(DO$3)=YEAR('Rent Roll'!$C5),OR(MONTH(DO$3)='Rent Roll'!$AJ5,MONTH(DO$3)='Rent Roll'!$AK5,MONTH(DO$3)='Rent Roll'!$AL5)),0,1)</f>
        <v>1</v>
      </c>
      <c r="DP295" s="567">
        <f>IF(AND(YEAR(DP$3)=YEAR('Rent Roll'!$C5),OR(MONTH(DP$3)='Rent Roll'!$AJ5,MONTH(DP$3)='Rent Roll'!$AK5,MONTH(DP$3)='Rent Roll'!$AL5)),0,1)</f>
        <v>1</v>
      </c>
      <c r="DQ295" s="567">
        <f>IF(AND(YEAR(DQ$3)=YEAR('Rent Roll'!$C5),OR(MONTH(DQ$3)='Rent Roll'!$AJ5,MONTH(DQ$3)='Rent Roll'!$AK5,MONTH(DQ$3)='Rent Roll'!$AL5)),0,1)</f>
        <v>1</v>
      </c>
      <c r="DR295" s="567">
        <f>IF(AND(YEAR(DR$3)=YEAR('Rent Roll'!$C5),OR(MONTH(DR$3)='Rent Roll'!$AJ5,MONTH(DR$3)='Rent Roll'!$AK5,MONTH(DR$3)='Rent Roll'!$AL5)),0,1)</f>
        <v>1</v>
      </c>
      <c r="DS295" s="567">
        <f>IF(AND(YEAR(DS$3)=YEAR('Rent Roll'!$C5),OR(MONTH(DS$3)='Rent Roll'!$AJ5,MONTH(DS$3)='Rent Roll'!$AK5,MONTH(DS$3)='Rent Roll'!$AL5)),0,1)</f>
        <v>1</v>
      </c>
      <c r="DT295" s="567">
        <f>IF(AND(YEAR(DT$3)=YEAR('Rent Roll'!$C5),OR(MONTH(DT$3)='Rent Roll'!$AJ5,MONTH(DT$3)='Rent Roll'!$AK5,MONTH(DT$3)='Rent Roll'!$AL5)),0,1)</f>
        <v>1</v>
      </c>
      <c r="DU295" s="567">
        <f>IF(AND(YEAR(DU$3)=YEAR('Rent Roll'!$C5),OR(MONTH(DU$3)='Rent Roll'!$AJ5,MONTH(DU$3)='Rent Roll'!$AK5,MONTH(DU$3)='Rent Roll'!$AL5)),0,1)</f>
        <v>1</v>
      </c>
      <c r="DV295" s="567">
        <f>IF(AND(YEAR(DV$3)=YEAR('Rent Roll'!$C5),OR(MONTH(DV$3)='Rent Roll'!$AJ5,MONTH(DV$3)='Rent Roll'!$AK5,MONTH(DV$3)='Rent Roll'!$AL5)),0,1)</f>
        <v>1</v>
      </c>
    </row>
    <row r="296" spans="1:126" s="565" customFormat="1" ht="12" customHeight="1" outlineLevel="1" x14ac:dyDescent="0.4">
      <c r="A296" s="731"/>
      <c r="B296" s="564" t="str">
        <f>'Rent Roll'!$B6</f>
        <v>16층</v>
      </c>
      <c r="E296" s="566"/>
      <c r="F296" s="778">
        <f>IF(AND(YEAR(F$3)=YEAR('Rent Roll'!$C6),OR(MONTH(F$3)='Rent Roll'!$AJ6,MONTH(F$3)='Rent Roll'!$AK6,MONTH(F$3)='Rent Roll'!$AL6)),0,1)</f>
        <v>1</v>
      </c>
      <c r="G296" s="768">
        <f>IF(AND(YEAR(G$3)=YEAR('Rent Roll'!$C6),OR(MONTH(G$3)='Rent Roll'!$AJ6,MONTH(G$3)='Rent Roll'!$AK6,MONTH(G$3)='Rent Roll'!$AL6)),0,1)</f>
        <v>1</v>
      </c>
      <c r="H296" s="567">
        <f>IF(AND(YEAR(H$3)=YEAR('Rent Roll'!$C6),OR(MONTH(H$3)='Rent Roll'!$AJ6,MONTH(H$3)='Rent Roll'!$AK6,MONTH(H$3)='Rent Roll'!$AL6)),0,1)</f>
        <v>1</v>
      </c>
      <c r="I296" s="567">
        <f>IF(AND(YEAR(I$3)=YEAR('Rent Roll'!$C6),OR(MONTH(I$3)='Rent Roll'!$AJ6,MONTH(I$3)='Rent Roll'!$AK6,MONTH(I$3)='Rent Roll'!$AL6)),0,1)</f>
        <v>1</v>
      </c>
      <c r="J296" s="567">
        <f>IF(AND(YEAR(J$3)=YEAR('Rent Roll'!$C6),OR(MONTH(J$3)='Rent Roll'!$AJ6,MONTH(J$3)='Rent Roll'!$AK6,MONTH(J$3)='Rent Roll'!$AL6)),0,1)</f>
        <v>1</v>
      </c>
      <c r="K296" s="567">
        <f>IF(AND(YEAR(K$3)=YEAR('Rent Roll'!$C6),OR(MONTH(K$3)='Rent Roll'!$AJ6,MONTH(K$3)='Rent Roll'!$AK6,MONTH(K$3)='Rent Roll'!$AL6)),0,1)</f>
        <v>1</v>
      </c>
      <c r="L296" s="567">
        <f>IF(AND(YEAR(L$3)=YEAR('Rent Roll'!$C6),OR(MONTH(L$3)='Rent Roll'!$AJ6,MONTH(L$3)='Rent Roll'!$AK6,MONTH(L$3)='Rent Roll'!$AL6)),0,1)</f>
        <v>1</v>
      </c>
      <c r="M296" s="567">
        <f>IF(AND(YEAR(M$3)=YEAR('Rent Roll'!$C6),OR(MONTH(M$3)='Rent Roll'!$AJ6,MONTH(M$3)='Rent Roll'!$AK6,MONTH(M$3)='Rent Roll'!$AL6)),0,1)</f>
        <v>1</v>
      </c>
      <c r="N296" s="567">
        <f>IF(AND(YEAR(N$3)=YEAR('Rent Roll'!$C6),OR(MONTH(N$3)='Rent Roll'!$AJ6,MONTH(N$3)='Rent Roll'!$AK6,MONTH(N$3)='Rent Roll'!$AL6)),0,1)</f>
        <v>1</v>
      </c>
      <c r="O296" s="567">
        <f>IF(AND(YEAR(O$3)=YEAR('Rent Roll'!$C6),OR(MONTH(O$3)='Rent Roll'!$AJ6,MONTH(O$3)='Rent Roll'!$AK6,MONTH(O$3)='Rent Roll'!$AL6)),0,1)</f>
        <v>1</v>
      </c>
      <c r="P296" s="567">
        <f>IF(AND(YEAR(P$3)=YEAR('Rent Roll'!$C6),OR(MONTH(P$3)='Rent Roll'!$AJ6,MONTH(P$3)='Rent Roll'!$AK6,MONTH(P$3)='Rent Roll'!$AL6)),0,1)</f>
        <v>1</v>
      </c>
      <c r="Q296" s="567">
        <f>IF(AND(YEAR(Q$3)=YEAR('Rent Roll'!$C6),OR(MONTH(Q$3)='Rent Roll'!$AJ6,MONTH(Q$3)='Rent Roll'!$AK6,MONTH(Q$3)='Rent Roll'!$AL6)),0,1)</f>
        <v>1</v>
      </c>
      <c r="R296" s="767">
        <f>IF(AND(YEAR(R$3)=YEAR('Rent Roll'!$C6),OR(MONTH(R$3)='Rent Roll'!$AJ6,MONTH(R$3)='Rent Roll'!$AK6,MONTH(R$3)='Rent Roll'!$AL6)),0,1)</f>
        <v>1</v>
      </c>
      <c r="S296" s="768">
        <f>IF(AND(YEAR(S$3)=YEAR('Rent Roll'!$C6),OR(MONTH(S$3)='Rent Roll'!$AJ6,MONTH(S$3)='Rent Roll'!$AK6,MONTH(S$3)='Rent Roll'!$AL6)),0,1)</f>
        <v>1</v>
      </c>
      <c r="T296" s="567">
        <f>IF(AND(YEAR(T$3)=YEAR('Rent Roll'!$C6),OR(MONTH(T$3)='Rent Roll'!$AJ6,MONTH(T$3)='Rent Roll'!$AK6,MONTH(T$3)='Rent Roll'!$AL6)),0,1)</f>
        <v>1</v>
      </c>
      <c r="U296" s="567">
        <f>IF(AND(YEAR(U$3)=YEAR('Rent Roll'!$C6),OR(MONTH(U$3)='Rent Roll'!$AJ6,MONTH(U$3)='Rent Roll'!$AK6,MONTH(U$3)='Rent Roll'!$AL6)),0,1)</f>
        <v>1</v>
      </c>
      <c r="V296" s="567">
        <f>IF(AND(YEAR(V$3)=YEAR('Rent Roll'!$C6),OR(MONTH(V$3)='Rent Roll'!$AJ6,MONTH(V$3)='Rent Roll'!$AK6,MONTH(V$3)='Rent Roll'!$AL6)),0,1)</f>
        <v>1</v>
      </c>
      <c r="W296" s="567">
        <f>IF(AND(YEAR(W$3)=YEAR('Rent Roll'!$C6),OR(MONTH(W$3)='Rent Roll'!$AJ6,MONTH(W$3)='Rent Roll'!$AK6,MONTH(W$3)='Rent Roll'!$AL6)),0,1)</f>
        <v>1</v>
      </c>
      <c r="X296" s="567">
        <f>IF(AND(YEAR(X$3)=YEAR('Rent Roll'!$C6),OR(MONTH(X$3)='Rent Roll'!$AJ6,MONTH(X$3)='Rent Roll'!$AK6,MONTH(X$3)='Rent Roll'!$AL6)),0,1)</f>
        <v>1</v>
      </c>
      <c r="Y296" s="567">
        <f>IF(AND(YEAR(Y$3)=YEAR('Rent Roll'!$C6),OR(MONTH(Y$3)='Rent Roll'!$AJ6,MONTH(Y$3)='Rent Roll'!$AK6,MONTH(Y$3)='Rent Roll'!$AL6)),0,1)</f>
        <v>1</v>
      </c>
      <c r="Z296" s="567">
        <f>IF(AND(YEAR(Z$3)=YEAR('Rent Roll'!$C6),OR(MONTH(Z$3)='Rent Roll'!$AJ6,MONTH(Z$3)='Rent Roll'!$AK6,MONTH(Z$3)='Rent Roll'!$AL6)),0,1)</f>
        <v>1</v>
      </c>
      <c r="AA296" s="567">
        <f>IF(AND(YEAR(AA$3)=YEAR('Rent Roll'!$C6),OR(MONTH(AA$3)='Rent Roll'!$AJ6,MONTH(AA$3)='Rent Roll'!$AK6,MONTH(AA$3)='Rent Roll'!$AL6)),0,1)</f>
        <v>1</v>
      </c>
      <c r="AB296" s="567">
        <f>IF(AND(YEAR(AB$3)=YEAR('Rent Roll'!$C6),OR(MONTH(AB$3)='Rent Roll'!$AJ6,MONTH(AB$3)='Rent Roll'!$AK6,MONTH(AB$3)='Rent Roll'!$AL6)),0,1)</f>
        <v>1</v>
      </c>
      <c r="AC296" s="567">
        <f>IF(AND(YEAR(AC$3)=YEAR('Rent Roll'!$C6),OR(MONTH(AC$3)='Rent Roll'!$AJ6,MONTH(AC$3)='Rent Roll'!$AK6,MONTH(AC$3)='Rent Roll'!$AL6)),0,1)</f>
        <v>1</v>
      </c>
      <c r="AD296" s="767">
        <f>IF(AND(YEAR(AD$3)=YEAR('Rent Roll'!$C6),OR(MONTH(AD$3)='Rent Roll'!$AJ6,MONTH(AD$3)='Rent Roll'!$AK6,MONTH(AD$3)='Rent Roll'!$AL6)),0,1)</f>
        <v>1</v>
      </c>
      <c r="AE296" s="768">
        <f>IF(AND(YEAR(AE$3)=YEAR('Rent Roll'!$C6),OR(MONTH(AE$3)='Rent Roll'!$AJ6,MONTH(AE$3)='Rent Roll'!$AK6,MONTH(AE$3)='Rent Roll'!$AL6)),0,1)</f>
        <v>1</v>
      </c>
      <c r="AF296" s="567">
        <f>IF(AND(YEAR(AF$3)=YEAR('Rent Roll'!$C6),OR(MONTH(AF$3)='Rent Roll'!$AJ6,MONTH(AF$3)='Rent Roll'!$AK6,MONTH(AF$3)='Rent Roll'!$AL6)),0,1)</f>
        <v>1</v>
      </c>
      <c r="AG296" s="567">
        <f>IF(AND(YEAR(AG$3)=YEAR('Rent Roll'!$C6),OR(MONTH(AG$3)='Rent Roll'!$AJ6,MONTH(AG$3)='Rent Roll'!$AK6,MONTH(AG$3)='Rent Roll'!$AL6)),0,1)</f>
        <v>1</v>
      </c>
      <c r="AH296" s="567">
        <f>IF(AND(YEAR(AH$3)=YEAR('Rent Roll'!$C6),OR(MONTH(AH$3)='Rent Roll'!$AJ6,MONTH(AH$3)='Rent Roll'!$AK6,MONTH(AH$3)='Rent Roll'!$AL6)),0,1)</f>
        <v>1</v>
      </c>
      <c r="AI296" s="567">
        <f>IF(AND(YEAR(AI$3)=YEAR('Rent Roll'!$C6),OR(MONTH(AI$3)='Rent Roll'!$AJ6,MONTH(AI$3)='Rent Roll'!$AK6,MONTH(AI$3)='Rent Roll'!$AL6)),0,1)</f>
        <v>1</v>
      </c>
      <c r="AJ296" s="567">
        <f>IF(AND(YEAR(AJ$3)=YEAR('Rent Roll'!$C6),OR(MONTH(AJ$3)='Rent Roll'!$AJ6,MONTH(AJ$3)='Rent Roll'!$AK6,MONTH(AJ$3)='Rent Roll'!$AL6)),0,1)</f>
        <v>1</v>
      </c>
      <c r="AK296" s="567">
        <f>IF(AND(YEAR(AK$3)=YEAR('Rent Roll'!$C6),OR(MONTH(AK$3)='Rent Roll'!$AJ6,MONTH(AK$3)='Rent Roll'!$AK6,MONTH(AK$3)='Rent Roll'!$AL6)),0,1)</f>
        <v>1</v>
      </c>
      <c r="AL296" s="567">
        <f>IF(AND(YEAR(AL$3)=YEAR('Rent Roll'!$C6),OR(MONTH(AL$3)='Rent Roll'!$AJ6,MONTH(AL$3)='Rent Roll'!$AK6,MONTH(AL$3)='Rent Roll'!$AL6)),0,1)</f>
        <v>1</v>
      </c>
      <c r="AM296" s="567">
        <f>IF(AND(YEAR(AM$3)=YEAR('Rent Roll'!$C6),OR(MONTH(AM$3)='Rent Roll'!$AJ6,MONTH(AM$3)='Rent Roll'!$AK6,MONTH(AM$3)='Rent Roll'!$AL6)),0,1)</f>
        <v>1</v>
      </c>
      <c r="AN296" s="567">
        <f>IF(AND(YEAR(AN$3)=YEAR('Rent Roll'!$C6),OR(MONTH(AN$3)='Rent Roll'!$AJ6,MONTH(AN$3)='Rent Roll'!$AK6,MONTH(AN$3)='Rent Roll'!$AL6)),0,1)</f>
        <v>1</v>
      </c>
      <c r="AO296" s="567">
        <f>IF(AND(YEAR(AO$3)=YEAR('Rent Roll'!$C6),OR(MONTH(AO$3)='Rent Roll'!$AJ6,MONTH(AO$3)='Rent Roll'!$AK6,MONTH(AO$3)='Rent Roll'!$AL6)),0,1)</f>
        <v>1</v>
      </c>
      <c r="AP296" s="767">
        <f>IF(AND(YEAR(AP$3)=YEAR('Rent Roll'!$C6),OR(MONTH(AP$3)='Rent Roll'!$AJ6,MONTH(AP$3)='Rent Roll'!$AK6,MONTH(AP$3)='Rent Roll'!$AL6)),0,1)</f>
        <v>1</v>
      </c>
      <c r="AQ296" s="768">
        <f>IF(AND(YEAR(AQ$3)=YEAR('Rent Roll'!$C6),OR(MONTH(AQ$3)='Rent Roll'!$AJ6,MONTH(AQ$3)='Rent Roll'!$AK6,MONTH(AQ$3)='Rent Roll'!$AL6)),0,1)</f>
        <v>1</v>
      </c>
      <c r="AR296" s="567">
        <f>IF(AND(YEAR(AR$3)=YEAR('Rent Roll'!$C6),OR(MONTH(AR$3)='Rent Roll'!$AJ6,MONTH(AR$3)='Rent Roll'!$AK6,MONTH(AR$3)='Rent Roll'!$AL6)),0,1)</f>
        <v>1</v>
      </c>
      <c r="AS296" s="567">
        <f>IF(AND(YEAR(AS$3)=YEAR('Rent Roll'!$C6),OR(MONTH(AS$3)='Rent Roll'!$AJ6,MONTH(AS$3)='Rent Roll'!$AK6,MONTH(AS$3)='Rent Roll'!$AL6)),0,1)</f>
        <v>1</v>
      </c>
      <c r="AT296" s="567">
        <f>IF(AND(YEAR(AT$3)=YEAR('Rent Roll'!$C6),OR(MONTH(AT$3)='Rent Roll'!$AJ6,MONTH(AT$3)='Rent Roll'!$AK6,MONTH(AT$3)='Rent Roll'!$AL6)),0,1)</f>
        <v>1</v>
      </c>
      <c r="AU296" s="567">
        <f>IF(AND(YEAR(AU$3)=YEAR('Rent Roll'!$C6),OR(MONTH(AU$3)='Rent Roll'!$AJ6,MONTH(AU$3)='Rent Roll'!$AK6,MONTH(AU$3)='Rent Roll'!$AL6)),0,1)</f>
        <v>1</v>
      </c>
      <c r="AV296" s="567">
        <f>IF(AND(YEAR(AV$3)=YEAR('Rent Roll'!$C6),OR(MONTH(AV$3)='Rent Roll'!$AJ6,MONTH(AV$3)='Rent Roll'!$AK6,MONTH(AV$3)='Rent Roll'!$AL6)),0,1)</f>
        <v>1</v>
      </c>
      <c r="AW296" s="567">
        <f>IF(AND(YEAR(AW$3)=YEAR('Rent Roll'!$C6),OR(MONTH(AW$3)='Rent Roll'!$AJ6,MONTH(AW$3)='Rent Roll'!$AK6,MONTH(AW$3)='Rent Roll'!$AL6)),0,1)</f>
        <v>1</v>
      </c>
      <c r="AX296" s="567">
        <f>IF(AND(YEAR(AX$3)=YEAR('Rent Roll'!$C6),OR(MONTH(AX$3)='Rent Roll'!$AJ6,MONTH(AX$3)='Rent Roll'!$AK6,MONTH(AX$3)='Rent Roll'!$AL6)),0,1)</f>
        <v>1</v>
      </c>
      <c r="AY296" s="567">
        <f>IF(AND(YEAR(AY$3)=YEAR('Rent Roll'!$C6),OR(MONTH(AY$3)='Rent Roll'!$AJ6,MONTH(AY$3)='Rent Roll'!$AK6,MONTH(AY$3)='Rent Roll'!$AL6)),0,1)</f>
        <v>1</v>
      </c>
      <c r="AZ296" s="567">
        <f>IF(AND(YEAR(AZ$3)=YEAR('Rent Roll'!$C6),OR(MONTH(AZ$3)='Rent Roll'!$AJ6,MONTH(AZ$3)='Rent Roll'!$AK6,MONTH(AZ$3)='Rent Roll'!$AL6)),0,1)</f>
        <v>1</v>
      </c>
      <c r="BA296" s="567">
        <f>IF(AND(YEAR(BA$3)=YEAR('Rent Roll'!$C6),OR(MONTH(BA$3)='Rent Roll'!$AJ6,MONTH(BA$3)='Rent Roll'!$AK6,MONTH(BA$3)='Rent Roll'!$AL6)),0,1)</f>
        <v>1</v>
      </c>
      <c r="BB296" s="767">
        <f>IF(AND(YEAR(BB$3)=YEAR('Rent Roll'!$C6),OR(MONTH(BB$3)='Rent Roll'!$AJ6,MONTH(BB$3)='Rent Roll'!$AK6,MONTH(BB$3)='Rent Roll'!$AL6)),0,1)</f>
        <v>1</v>
      </c>
      <c r="BC296" s="768">
        <f>IF(AND(YEAR(BC$3)=YEAR('Rent Roll'!$C6),OR(MONTH(BC$3)='Rent Roll'!$AJ6,MONTH(BC$3)='Rent Roll'!$AK6,MONTH(BC$3)='Rent Roll'!$AL6)),0,1)</f>
        <v>1</v>
      </c>
      <c r="BD296" s="567">
        <f>IF(AND(YEAR(BD$3)=YEAR('Rent Roll'!$C6),OR(MONTH(BD$3)='Rent Roll'!$AJ6,MONTH(BD$3)='Rent Roll'!$AK6,MONTH(BD$3)='Rent Roll'!$AL6)),0,1)</f>
        <v>1</v>
      </c>
      <c r="BE296" s="567">
        <f>IF(AND(YEAR(BE$3)=YEAR('Rent Roll'!$C6),OR(MONTH(BE$3)='Rent Roll'!$AJ6,MONTH(BE$3)='Rent Roll'!$AK6,MONTH(BE$3)='Rent Roll'!$AL6)),0,1)</f>
        <v>1</v>
      </c>
      <c r="BF296" s="567">
        <f>IF(AND(YEAR(BF$3)=YEAR('Rent Roll'!$C6),OR(MONTH(BF$3)='Rent Roll'!$AJ6,MONTH(BF$3)='Rent Roll'!$AK6,MONTH(BF$3)='Rent Roll'!$AL6)),0,1)</f>
        <v>1</v>
      </c>
      <c r="BG296" s="567">
        <f>IF(AND(YEAR(BG$3)=YEAR('Rent Roll'!$C6),OR(MONTH(BG$3)='Rent Roll'!$AJ6,MONTH(BG$3)='Rent Roll'!$AK6,MONTH(BG$3)='Rent Roll'!$AL6)),0,1)</f>
        <v>1</v>
      </c>
      <c r="BH296" s="567">
        <f>IF(AND(YEAR(BH$3)=YEAR('Rent Roll'!$C6),OR(MONTH(BH$3)='Rent Roll'!$AJ6,MONTH(BH$3)='Rent Roll'!$AK6,MONTH(BH$3)='Rent Roll'!$AL6)),0,1)</f>
        <v>1</v>
      </c>
      <c r="BI296" s="567">
        <f>IF(AND(YEAR(BI$3)=YEAR('Rent Roll'!$C6),OR(MONTH(BI$3)='Rent Roll'!$AJ6,MONTH(BI$3)='Rent Roll'!$AK6,MONTH(BI$3)='Rent Roll'!$AL6)),0,1)</f>
        <v>1</v>
      </c>
      <c r="BJ296" s="567">
        <f>IF(AND(YEAR(BJ$3)=YEAR('Rent Roll'!$C6),OR(MONTH(BJ$3)='Rent Roll'!$AJ6,MONTH(BJ$3)='Rent Roll'!$AK6,MONTH(BJ$3)='Rent Roll'!$AL6)),0,1)</f>
        <v>1</v>
      </c>
      <c r="BK296" s="567">
        <f>IF(AND(YEAR(BK$3)=YEAR('Rent Roll'!$C6),OR(MONTH(BK$3)='Rent Roll'!$AJ6,MONTH(BK$3)='Rent Roll'!$AK6,MONTH(BK$3)='Rent Roll'!$AL6)),0,1)</f>
        <v>1</v>
      </c>
      <c r="BL296" s="567">
        <f>IF(AND(YEAR(BL$3)=YEAR('Rent Roll'!$C6),OR(MONTH(BL$3)='Rent Roll'!$AJ6,MONTH(BL$3)='Rent Roll'!$AK6,MONTH(BL$3)='Rent Roll'!$AL6)),0,1)</f>
        <v>1</v>
      </c>
      <c r="BM296" s="567">
        <f>IF(AND(YEAR(BM$3)=YEAR('Rent Roll'!$C6),OR(MONTH(BM$3)='Rent Roll'!$AJ6,MONTH(BM$3)='Rent Roll'!$AK6,MONTH(BM$3)='Rent Roll'!$AL6)),0,1)</f>
        <v>1</v>
      </c>
      <c r="BN296" s="767">
        <f>IF(AND(YEAR(BN$3)=YEAR('Rent Roll'!$C6),OR(MONTH(BN$3)='Rent Roll'!$AJ6,MONTH(BN$3)='Rent Roll'!$AK6,MONTH(BN$3)='Rent Roll'!$AL6)),0,1)</f>
        <v>1</v>
      </c>
      <c r="BO296" s="768">
        <f>IF(AND(YEAR(BO$3)=YEAR('Rent Roll'!$C6),OR(MONTH(BO$3)='Rent Roll'!$AJ6,MONTH(BO$3)='Rent Roll'!$AK6,MONTH(BO$3)='Rent Roll'!$AL6)),0,1)</f>
        <v>1</v>
      </c>
      <c r="BP296" s="567">
        <f>IF(AND(YEAR(BP$3)=YEAR('Rent Roll'!$C6),OR(MONTH(BP$3)='Rent Roll'!$AJ6,MONTH(BP$3)='Rent Roll'!$AK6,MONTH(BP$3)='Rent Roll'!$AL6)),0,1)</f>
        <v>1</v>
      </c>
      <c r="BQ296" s="567">
        <f>IF(AND(YEAR(BQ$3)=YEAR('Rent Roll'!$C6),OR(MONTH(BQ$3)='Rent Roll'!$AJ6,MONTH(BQ$3)='Rent Roll'!$AK6,MONTH(BQ$3)='Rent Roll'!$AL6)),0,1)</f>
        <v>1</v>
      </c>
      <c r="BR296" s="567">
        <f>IF(AND(YEAR(BR$3)=YEAR('Rent Roll'!$C6),OR(MONTH(BR$3)='Rent Roll'!$AJ6,MONTH(BR$3)='Rent Roll'!$AK6,MONTH(BR$3)='Rent Roll'!$AL6)),0,1)</f>
        <v>1</v>
      </c>
      <c r="BS296" s="567">
        <f>IF(AND(YEAR(BS$3)=YEAR('Rent Roll'!$C6),OR(MONTH(BS$3)='Rent Roll'!$AJ6,MONTH(BS$3)='Rent Roll'!$AK6,MONTH(BS$3)='Rent Roll'!$AL6)),0,1)</f>
        <v>1</v>
      </c>
      <c r="BT296" s="567">
        <f>IF(AND(YEAR(BT$3)=YEAR('Rent Roll'!$C6),OR(MONTH(BT$3)='Rent Roll'!$AJ6,MONTH(BT$3)='Rent Roll'!$AK6,MONTH(BT$3)='Rent Roll'!$AL6)),0,1)</f>
        <v>1</v>
      </c>
      <c r="BU296" s="567">
        <f>IF(AND(YEAR(BU$3)=YEAR('Rent Roll'!$C6),OR(MONTH(BU$3)='Rent Roll'!$AJ6,MONTH(BU$3)='Rent Roll'!$AK6,MONTH(BU$3)='Rent Roll'!$AL6)),0,1)</f>
        <v>1</v>
      </c>
      <c r="BV296" s="567">
        <f>IF(AND(YEAR(BV$3)=YEAR('Rent Roll'!$C6),OR(MONTH(BV$3)='Rent Roll'!$AJ6,MONTH(BV$3)='Rent Roll'!$AK6,MONTH(BV$3)='Rent Roll'!$AL6)),0,1)</f>
        <v>1</v>
      </c>
      <c r="BW296" s="567">
        <f>IF(AND(YEAR(BW$3)=YEAR('Rent Roll'!$C6),OR(MONTH(BW$3)='Rent Roll'!$AJ6,MONTH(BW$3)='Rent Roll'!$AK6,MONTH(BW$3)='Rent Roll'!$AL6)),0,1)</f>
        <v>1</v>
      </c>
      <c r="BX296" s="567">
        <f>IF(AND(YEAR(BX$3)=YEAR('Rent Roll'!$C6),OR(MONTH(BX$3)='Rent Roll'!$AJ6,MONTH(BX$3)='Rent Roll'!$AK6,MONTH(BX$3)='Rent Roll'!$AL6)),0,1)</f>
        <v>1</v>
      </c>
      <c r="BY296" s="567">
        <f>IF(AND(YEAR(BY$3)=YEAR('Rent Roll'!$C6),OR(MONTH(BY$3)='Rent Roll'!$AJ6,MONTH(BY$3)='Rent Roll'!$AK6,MONTH(BY$3)='Rent Roll'!$AL6)),0,1)</f>
        <v>1</v>
      </c>
      <c r="BZ296" s="767">
        <f>IF(AND(YEAR(BZ$3)=YEAR('Rent Roll'!$C6),OR(MONTH(BZ$3)='Rent Roll'!$AJ6,MONTH(BZ$3)='Rent Roll'!$AK6,MONTH(BZ$3)='Rent Roll'!$AL6)),0,1)</f>
        <v>1</v>
      </c>
      <c r="CA296" s="768">
        <f>IF(AND(YEAR(CA$3)=YEAR('Rent Roll'!$C6),OR(MONTH(CA$3)='Rent Roll'!$AJ6,MONTH(CA$3)='Rent Roll'!$AK6,MONTH(CA$3)='Rent Roll'!$AL6)),0,1)</f>
        <v>1</v>
      </c>
      <c r="CB296" s="567">
        <f>IF(AND(YEAR(CB$3)=YEAR('Rent Roll'!$C6),OR(MONTH(CB$3)='Rent Roll'!$AJ6,MONTH(CB$3)='Rent Roll'!$AK6,MONTH(CB$3)='Rent Roll'!$AL6)),0,1)</f>
        <v>1</v>
      </c>
      <c r="CC296" s="567">
        <f>IF(AND(YEAR(CC$3)=YEAR('Rent Roll'!$C6),OR(MONTH(CC$3)='Rent Roll'!$AJ6,MONTH(CC$3)='Rent Roll'!$AK6,MONTH(CC$3)='Rent Roll'!$AL6)),0,1)</f>
        <v>1</v>
      </c>
      <c r="CD296" s="567">
        <f>IF(AND(YEAR(CD$3)=YEAR('Rent Roll'!$C6),OR(MONTH(CD$3)='Rent Roll'!$AJ6,MONTH(CD$3)='Rent Roll'!$AK6,MONTH(CD$3)='Rent Roll'!$AL6)),0,1)</f>
        <v>1</v>
      </c>
      <c r="CE296" s="567">
        <f>IF(AND(YEAR(CE$3)=YEAR('Rent Roll'!$C6),OR(MONTH(CE$3)='Rent Roll'!$AJ6,MONTH(CE$3)='Rent Roll'!$AK6,MONTH(CE$3)='Rent Roll'!$AL6)),0,1)</f>
        <v>1</v>
      </c>
      <c r="CF296" s="567">
        <f>IF(AND(YEAR(CF$3)=YEAR('Rent Roll'!$C6),OR(MONTH(CF$3)='Rent Roll'!$AJ6,MONTH(CF$3)='Rent Roll'!$AK6,MONTH(CF$3)='Rent Roll'!$AL6)),0,1)</f>
        <v>1</v>
      </c>
      <c r="CG296" s="567">
        <f>IF(AND(YEAR(CG$3)=YEAR('Rent Roll'!$C6),OR(MONTH(CG$3)='Rent Roll'!$AJ6,MONTH(CG$3)='Rent Roll'!$AK6,MONTH(CG$3)='Rent Roll'!$AL6)),0,1)</f>
        <v>1</v>
      </c>
      <c r="CH296" s="567">
        <f>IF(AND(YEAR(CH$3)=YEAR('Rent Roll'!$C6),OR(MONTH(CH$3)='Rent Roll'!$AJ6,MONTH(CH$3)='Rent Roll'!$AK6,MONTH(CH$3)='Rent Roll'!$AL6)),0,1)</f>
        <v>1</v>
      </c>
      <c r="CI296" s="567">
        <f>IF(AND(YEAR(CI$3)=YEAR('Rent Roll'!$C6),OR(MONTH(CI$3)='Rent Roll'!$AJ6,MONTH(CI$3)='Rent Roll'!$AK6,MONTH(CI$3)='Rent Roll'!$AL6)),0,1)</f>
        <v>1</v>
      </c>
      <c r="CJ296" s="567">
        <f>IF(AND(YEAR(CJ$3)=YEAR('Rent Roll'!$C6),OR(MONTH(CJ$3)='Rent Roll'!$AJ6,MONTH(CJ$3)='Rent Roll'!$AK6,MONTH(CJ$3)='Rent Roll'!$AL6)),0,1)</f>
        <v>1</v>
      </c>
      <c r="CK296" s="567">
        <f>IF(AND(YEAR(CK$3)=YEAR('Rent Roll'!$C6),OR(MONTH(CK$3)='Rent Roll'!$AJ6,MONTH(CK$3)='Rent Roll'!$AK6,MONTH(CK$3)='Rent Roll'!$AL6)),0,1)</f>
        <v>1</v>
      </c>
      <c r="CL296" s="767">
        <f>IF(AND(YEAR(CL$3)=YEAR('Rent Roll'!$C6),OR(MONTH(CL$3)='Rent Roll'!$AJ6,MONTH(CL$3)='Rent Roll'!$AK6,MONTH(CL$3)='Rent Roll'!$AL6)),0,1)</f>
        <v>1</v>
      </c>
      <c r="CM296" s="768">
        <f>IF(AND(YEAR(CM$3)=YEAR('Rent Roll'!$C6),OR(MONTH(CM$3)='Rent Roll'!$AJ6,MONTH(CM$3)='Rent Roll'!$AK6,MONTH(CM$3)='Rent Roll'!$AL6)),0,1)</f>
        <v>1</v>
      </c>
      <c r="CN296" s="567">
        <f>IF(AND(YEAR(CN$3)=YEAR('Rent Roll'!$C6),OR(MONTH(CN$3)='Rent Roll'!$AJ6,MONTH(CN$3)='Rent Roll'!$AK6,MONTH(CN$3)='Rent Roll'!$AL6)),0,1)</f>
        <v>1</v>
      </c>
      <c r="CO296" s="567">
        <f>IF(AND(YEAR(CO$3)=YEAR('Rent Roll'!$C6),OR(MONTH(CO$3)='Rent Roll'!$AJ6,MONTH(CO$3)='Rent Roll'!$AK6,MONTH(CO$3)='Rent Roll'!$AL6)),0,1)</f>
        <v>1</v>
      </c>
      <c r="CP296" s="567">
        <f>IF(AND(YEAR(CP$3)=YEAR('Rent Roll'!$C6),OR(MONTH(CP$3)='Rent Roll'!$AJ6,MONTH(CP$3)='Rent Roll'!$AK6,MONTH(CP$3)='Rent Roll'!$AL6)),0,1)</f>
        <v>1</v>
      </c>
      <c r="CQ296" s="567">
        <f>IF(AND(YEAR(CQ$3)=YEAR('Rent Roll'!$C6),OR(MONTH(CQ$3)='Rent Roll'!$AJ6,MONTH(CQ$3)='Rent Roll'!$AK6,MONTH(CQ$3)='Rent Roll'!$AL6)),0,1)</f>
        <v>1</v>
      </c>
      <c r="CR296" s="567">
        <f>IF(AND(YEAR(CR$3)=YEAR('Rent Roll'!$C6),OR(MONTH(CR$3)='Rent Roll'!$AJ6,MONTH(CR$3)='Rent Roll'!$AK6,MONTH(CR$3)='Rent Roll'!$AL6)),0,1)</f>
        <v>1</v>
      </c>
      <c r="CS296" s="567">
        <f>IF(AND(YEAR(CS$3)=YEAR('Rent Roll'!$C6),OR(MONTH(CS$3)='Rent Roll'!$AJ6,MONTH(CS$3)='Rent Roll'!$AK6,MONTH(CS$3)='Rent Roll'!$AL6)),0,1)</f>
        <v>1</v>
      </c>
      <c r="CT296" s="567">
        <f>IF(AND(YEAR(CT$3)=YEAR('Rent Roll'!$C6),OR(MONTH(CT$3)='Rent Roll'!$AJ6,MONTH(CT$3)='Rent Roll'!$AK6,MONTH(CT$3)='Rent Roll'!$AL6)),0,1)</f>
        <v>1</v>
      </c>
      <c r="CU296" s="567">
        <f>IF(AND(YEAR(CU$3)=YEAR('Rent Roll'!$C6),OR(MONTH(CU$3)='Rent Roll'!$AJ6,MONTH(CU$3)='Rent Roll'!$AK6,MONTH(CU$3)='Rent Roll'!$AL6)),0,1)</f>
        <v>1</v>
      </c>
      <c r="CV296" s="567">
        <f>IF(AND(YEAR(CV$3)=YEAR('Rent Roll'!$C6),OR(MONTH(CV$3)='Rent Roll'!$AJ6,MONTH(CV$3)='Rent Roll'!$AK6,MONTH(CV$3)='Rent Roll'!$AL6)),0,1)</f>
        <v>1</v>
      </c>
      <c r="CW296" s="567">
        <f>IF(AND(YEAR(CW$3)=YEAR('Rent Roll'!$C6),OR(MONTH(CW$3)='Rent Roll'!$AJ6,MONTH(CW$3)='Rent Roll'!$AK6,MONTH(CW$3)='Rent Roll'!$AL6)),0,1)</f>
        <v>1</v>
      </c>
      <c r="CX296" s="767">
        <f>IF(AND(YEAR(CX$3)=YEAR('Rent Roll'!$C6),OR(MONTH(CX$3)='Rent Roll'!$AJ6,MONTH(CX$3)='Rent Roll'!$AK6,MONTH(CX$3)='Rent Roll'!$AL6)),0,1)</f>
        <v>1</v>
      </c>
      <c r="CY296" s="768">
        <f>IF(AND(YEAR(CY$3)=YEAR('Rent Roll'!$C6),OR(MONTH(CY$3)='Rent Roll'!$AJ6,MONTH(CY$3)='Rent Roll'!$AK6,MONTH(CY$3)='Rent Roll'!$AL6)),0,1)</f>
        <v>1</v>
      </c>
      <c r="CZ296" s="567">
        <f>IF(AND(YEAR(CZ$3)=YEAR('Rent Roll'!$C6),OR(MONTH(CZ$3)='Rent Roll'!$AJ6,MONTH(CZ$3)='Rent Roll'!$AK6,MONTH(CZ$3)='Rent Roll'!$AL6)),0,1)</f>
        <v>1</v>
      </c>
      <c r="DA296" s="567">
        <f>IF(AND(YEAR(DA$3)=YEAR('Rent Roll'!$C6),OR(MONTH(DA$3)='Rent Roll'!$AJ6,MONTH(DA$3)='Rent Roll'!$AK6,MONTH(DA$3)='Rent Roll'!$AL6)),0,1)</f>
        <v>1</v>
      </c>
      <c r="DB296" s="567">
        <f>IF(AND(YEAR(DB$3)=YEAR('Rent Roll'!$C6),OR(MONTH(DB$3)='Rent Roll'!$AJ6,MONTH(DB$3)='Rent Roll'!$AK6,MONTH(DB$3)='Rent Roll'!$AL6)),0,1)</f>
        <v>1</v>
      </c>
      <c r="DC296" s="567">
        <f>IF(AND(YEAR(DC$3)=YEAR('Rent Roll'!$C6),OR(MONTH(DC$3)='Rent Roll'!$AJ6,MONTH(DC$3)='Rent Roll'!$AK6,MONTH(DC$3)='Rent Roll'!$AL6)),0,1)</f>
        <v>1</v>
      </c>
      <c r="DD296" s="567">
        <f>IF(AND(YEAR(DD$3)=YEAR('Rent Roll'!$C6),OR(MONTH(DD$3)='Rent Roll'!$AJ6,MONTH(DD$3)='Rent Roll'!$AK6,MONTH(DD$3)='Rent Roll'!$AL6)),0,1)</f>
        <v>1</v>
      </c>
      <c r="DE296" s="567">
        <f>IF(AND(YEAR(DE$3)=YEAR('Rent Roll'!$C6),OR(MONTH(DE$3)='Rent Roll'!$AJ6,MONTH(DE$3)='Rent Roll'!$AK6,MONTH(DE$3)='Rent Roll'!$AL6)),0,1)</f>
        <v>1</v>
      </c>
      <c r="DF296" s="567">
        <f>IF(AND(YEAR(DF$3)=YEAR('Rent Roll'!$C6),OR(MONTH(DF$3)='Rent Roll'!$AJ6,MONTH(DF$3)='Rent Roll'!$AK6,MONTH(DF$3)='Rent Roll'!$AL6)),0,1)</f>
        <v>1</v>
      </c>
      <c r="DG296" s="567">
        <f>IF(AND(YEAR(DG$3)=YEAR('Rent Roll'!$C6),OR(MONTH(DG$3)='Rent Roll'!$AJ6,MONTH(DG$3)='Rent Roll'!$AK6,MONTH(DG$3)='Rent Roll'!$AL6)),0,1)</f>
        <v>1</v>
      </c>
      <c r="DH296" s="567">
        <f>IF(AND(YEAR(DH$3)=YEAR('Rent Roll'!$C6),OR(MONTH(DH$3)='Rent Roll'!$AJ6,MONTH(DH$3)='Rent Roll'!$AK6,MONTH(DH$3)='Rent Roll'!$AL6)),0,1)</f>
        <v>1</v>
      </c>
      <c r="DI296" s="567">
        <f>IF(AND(YEAR(DI$3)=YEAR('Rent Roll'!$C6),OR(MONTH(DI$3)='Rent Roll'!$AJ6,MONTH(DI$3)='Rent Roll'!$AK6,MONTH(DI$3)='Rent Roll'!$AL6)),0,1)</f>
        <v>1</v>
      </c>
      <c r="DJ296" s="767">
        <f>IF(AND(YEAR(DJ$3)=YEAR('Rent Roll'!$C6),OR(MONTH(DJ$3)='Rent Roll'!$AJ6,MONTH(DJ$3)='Rent Roll'!$AK6,MONTH(DJ$3)='Rent Roll'!$AL6)),0,1)</f>
        <v>1</v>
      </c>
      <c r="DK296" s="768">
        <f>IF(AND(YEAR(DK$3)=YEAR('Rent Roll'!$C6),OR(MONTH(DK$3)='Rent Roll'!$AJ6,MONTH(DK$3)='Rent Roll'!$AK6,MONTH(DK$3)='Rent Roll'!$AL6)),0,1)</f>
        <v>1</v>
      </c>
      <c r="DL296" s="567">
        <f>IF(AND(YEAR(DL$3)=YEAR('Rent Roll'!$C6),OR(MONTH(DL$3)='Rent Roll'!$AJ6,MONTH(DL$3)='Rent Roll'!$AK6,MONTH(DL$3)='Rent Roll'!$AL6)),0,1)</f>
        <v>1</v>
      </c>
      <c r="DM296" s="567">
        <f>IF(AND(YEAR(DM$3)=YEAR('Rent Roll'!$C6),OR(MONTH(DM$3)='Rent Roll'!$AJ6,MONTH(DM$3)='Rent Roll'!$AK6,MONTH(DM$3)='Rent Roll'!$AL6)),0,1)</f>
        <v>1</v>
      </c>
      <c r="DN296" s="567">
        <f>IF(AND(YEAR(DN$3)=YEAR('Rent Roll'!$C6),OR(MONTH(DN$3)='Rent Roll'!$AJ6,MONTH(DN$3)='Rent Roll'!$AK6,MONTH(DN$3)='Rent Roll'!$AL6)),0,1)</f>
        <v>1</v>
      </c>
      <c r="DO296" s="567">
        <f>IF(AND(YEAR(DO$3)=YEAR('Rent Roll'!$C6),OR(MONTH(DO$3)='Rent Roll'!$AJ6,MONTH(DO$3)='Rent Roll'!$AK6,MONTH(DO$3)='Rent Roll'!$AL6)),0,1)</f>
        <v>1</v>
      </c>
      <c r="DP296" s="567">
        <f>IF(AND(YEAR(DP$3)=YEAR('Rent Roll'!$C6),OR(MONTH(DP$3)='Rent Roll'!$AJ6,MONTH(DP$3)='Rent Roll'!$AK6,MONTH(DP$3)='Rent Roll'!$AL6)),0,1)</f>
        <v>1</v>
      </c>
      <c r="DQ296" s="567">
        <f>IF(AND(YEAR(DQ$3)=YEAR('Rent Roll'!$C6),OR(MONTH(DQ$3)='Rent Roll'!$AJ6,MONTH(DQ$3)='Rent Roll'!$AK6,MONTH(DQ$3)='Rent Roll'!$AL6)),0,1)</f>
        <v>1</v>
      </c>
      <c r="DR296" s="567">
        <f>IF(AND(YEAR(DR$3)=YEAR('Rent Roll'!$C6),OR(MONTH(DR$3)='Rent Roll'!$AJ6,MONTH(DR$3)='Rent Roll'!$AK6,MONTH(DR$3)='Rent Roll'!$AL6)),0,1)</f>
        <v>1</v>
      </c>
      <c r="DS296" s="567">
        <f>IF(AND(YEAR(DS$3)=YEAR('Rent Roll'!$C6),OR(MONTH(DS$3)='Rent Roll'!$AJ6,MONTH(DS$3)='Rent Roll'!$AK6,MONTH(DS$3)='Rent Roll'!$AL6)),0,1)</f>
        <v>1</v>
      </c>
      <c r="DT296" s="567">
        <f>IF(AND(YEAR(DT$3)=YEAR('Rent Roll'!$C6),OR(MONTH(DT$3)='Rent Roll'!$AJ6,MONTH(DT$3)='Rent Roll'!$AK6,MONTH(DT$3)='Rent Roll'!$AL6)),0,1)</f>
        <v>1</v>
      </c>
      <c r="DU296" s="567">
        <f>IF(AND(YEAR(DU$3)=YEAR('Rent Roll'!$C6),OR(MONTH(DU$3)='Rent Roll'!$AJ6,MONTH(DU$3)='Rent Roll'!$AK6,MONTH(DU$3)='Rent Roll'!$AL6)),0,1)</f>
        <v>1</v>
      </c>
      <c r="DV296" s="567">
        <f>IF(AND(YEAR(DV$3)=YEAR('Rent Roll'!$C6),OR(MONTH(DV$3)='Rent Roll'!$AJ6,MONTH(DV$3)='Rent Roll'!$AK6,MONTH(DV$3)='Rent Roll'!$AL6)),0,1)</f>
        <v>1</v>
      </c>
    </row>
    <row r="297" spans="1:126" s="565" customFormat="1" ht="12" customHeight="1" outlineLevel="1" x14ac:dyDescent="0.4">
      <c r="A297" s="731"/>
      <c r="B297" s="564" t="str">
        <f>'Rent Roll'!$B7</f>
        <v>7층</v>
      </c>
      <c r="E297" s="566"/>
      <c r="F297" s="778">
        <f>IF(AND(YEAR(F$3)=YEAR('Rent Roll'!$C7),OR(MONTH(F$3)='Rent Roll'!$AJ7,MONTH(F$3)='Rent Roll'!$AK7,MONTH(F$3)='Rent Roll'!$AL7)),0,1)</f>
        <v>1</v>
      </c>
      <c r="G297" s="768">
        <f>IF(AND(YEAR(G$3)=YEAR('Rent Roll'!$C7),OR(MONTH(G$3)='Rent Roll'!$AJ7,MONTH(G$3)='Rent Roll'!$AK7,MONTH(G$3)='Rent Roll'!$AL7)),0,1)</f>
        <v>1</v>
      </c>
      <c r="H297" s="567">
        <f>IF(AND(YEAR(H$3)=YEAR('Rent Roll'!$C7),OR(MONTH(H$3)='Rent Roll'!$AJ7,MONTH(H$3)='Rent Roll'!$AK7,MONTH(H$3)='Rent Roll'!$AL7)),0,1)</f>
        <v>1</v>
      </c>
      <c r="I297" s="567">
        <f>IF(AND(YEAR(I$3)=YEAR('Rent Roll'!$C7),OR(MONTH(I$3)='Rent Roll'!$AJ7,MONTH(I$3)='Rent Roll'!$AK7,MONTH(I$3)='Rent Roll'!$AL7)),0,1)</f>
        <v>1</v>
      </c>
      <c r="J297" s="567">
        <f>IF(AND(YEAR(J$3)=YEAR('Rent Roll'!$C7),OR(MONTH(J$3)='Rent Roll'!$AJ7,MONTH(J$3)='Rent Roll'!$AK7,MONTH(J$3)='Rent Roll'!$AL7)),0,1)</f>
        <v>1</v>
      </c>
      <c r="K297" s="567">
        <f>IF(AND(YEAR(K$3)=YEAR('Rent Roll'!$C7),OR(MONTH(K$3)='Rent Roll'!$AJ7,MONTH(K$3)='Rent Roll'!$AK7,MONTH(K$3)='Rent Roll'!$AL7)),0,1)</f>
        <v>1</v>
      </c>
      <c r="L297" s="567">
        <f>IF(AND(YEAR(L$3)=YEAR('Rent Roll'!$C7),OR(MONTH(L$3)='Rent Roll'!$AJ7,MONTH(L$3)='Rent Roll'!$AK7,MONTH(L$3)='Rent Roll'!$AL7)),0,1)</f>
        <v>1</v>
      </c>
      <c r="M297" s="567">
        <f>IF(AND(YEAR(M$3)=YEAR('Rent Roll'!$C7),OR(MONTH(M$3)='Rent Roll'!$AJ7,MONTH(M$3)='Rent Roll'!$AK7,MONTH(M$3)='Rent Roll'!$AL7)),0,1)</f>
        <v>1</v>
      </c>
      <c r="N297" s="567">
        <f>IF(AND(YEAR(N$3)=YEAR('Rent Roll'!$C7),OR(MONTH(N$3)='Rent Roll'!$AJ7,MONTH(N$3)='Rent Roll'!$AK7,MONTH(N$3)='Rent Roll'!$AL7)),0,1)</f>
        <v>1</v>
      </c>
      <c r="O297" s="567">
        <f>IF(AND(YEAR(O$3)=YEAR('Rent Roll'!$C7),OR(MONTH(O$3)='Rent Roll'!$AJ7,MONTH(O$3)='Rent Roll'!$AK7,MONTH(O$3)='Rent Roll'!$AL7)),0,1)</f>
        <v>1</v>
      </c>
      <c r="P297" s="567">
        <f>IF(AND(YEAR(P$3)=YEAR('Rent Roll'!$C7),OR(MONTH(P$3)='Rent Roll'!$AJ7,MONTH(P$3)='Rent Roll'!$AK7,MONTH(P$3)='Rent Roll'!$AL7)),0,1)</f>
        <v>1</v>
      </c>
      <c r="Q297" s="567">
        <f>IF(AND(YEAR(Q$3)=YEAR('Rent Roll'!$C7),OR(MONTH(Q$3)='Rent Roll'!$AJ7,MONTH(Q$3)='Rent Roll'!$AK7,MONTH(Q$3)='Rent Roll'!$AL7)),0,1)</f>
        <v>1</v>
      </c>
      <c r="R297" s="767">
        <f>IF(AND(YEAR(R$3)=YEAR('Rent Roll'!$C7),OR(MONTH(R$3)='Rent Roll'!$AJ7,MONTH(R$3)='Rent Roll'!$AK7,MONTH(R$3)='Rent Roll'!$AL7)),0,1)</f>
        <v>1</v>
      </c>
      <c r="S297" s="768">
        <f>IF(AND(YEAR(S$3)=YEAR('Rent Roll'!$C7),OR(MONTH(S$3)='Rent Roll'!$AJ7,MONTH(S$3)='Rent Roll'!$AK7,MONTH(S$3)='Rent Roll'!$AL7)),0,1)</f>
        <v>1</v>
      </c>
      <c r="T297" s="567">
        <f>IF(AND(YEAR(T$3)=YEAR('Rent Roll'!$C7),OR(MONTH(T$3)='Rent Roll'!$AJ7,MONTH(T$3)='Rent Roll'!$AK7,MONTH(T$3)='Rent Roll'!$AL7)),0,1)</f>
        <v>1</v>
      </c>
      <c r="U297" s="567">
        <f>IF(AND(YEAR(U$3)=YEAR('Rent Roll'!$C7),OR(MONTH(U$3)='Rent Roll'!$AJ7,MONTH(U$3)='Rent Roll'!$AK7,MONTH(U$3)='Rent Roll'!$AL7)),0,1)</f>
        <v>1</v>
      </c>
      <c r="V297" s="567">
        <f>IF(AND(YEAR(V$3)=YEAR('Rent Roll'!$C7),OR(MONTH(V$3)='Rent Roll'!$AJ7,MONTH(V$3)='Rent Roll'!$AK7,MONTH(V$3)='Rent Roll'!$AL7)),0,1)</f>
        <v>1</v>
      </c>
      <c r="W297" s="567">
        <f>IF(AND(YEAR(W$3)=YEAR('Rent Roll'!$C7),OR(MONTH(W$3)='Rent Roll'!$AJ7,MONTH(W$3)='Rent Roll'!$AK7,MONTH(W$3)='Rent Roll'!$AL7)),0,1)</f>
        <v>1</v>
      </c>
      <c r="X297" s="567">
        <f>IF(AND(YEAR(X$3)=YEAR('Rent Roll'!$C7),OR(MONTH(X$3)='Rent Roll'!$AJ7,MONTH(X$3)='Rent Roll'!$AK7,MONTH(X$3)='Rent Roll'!$AL7)),0,1)</f>
        <v>1</v>
      </c>
      <c r="Y297" s="567">
        <f>IF(AND(YEAR(Y$3)=YEAR('Rent Roll'!$C7),OR(MONTH(Y$3)='Rent Roll'!$AJ7,MONTH(Y$3)='Rent Roll'!$AK7,MONTH(Y$3)='Rent Roll'!$AL7)),0,1)</f>
        <v>1</v>
      </c>
      <c r="Z297" s="567">
        <f>IF(AND(YEAR(Z$3)=YEAR('Rent Roll'!$C7),OR(MONTH(Z$3)='Rent Roll'!$AJ7,MONTH(Z$3)='Rent Roll'!$AK7,MONTH(Z$3)='Rent Roll'!$AL7)),0,1)</f>
        <v>1</v>
      </c>
      <c r="AA297" s="567">
        <f>IF(AND(YEAR(AA$3)=YEAR('Rent Roll'!$C7),OR(MONTH(AA$3)='Rent Roll'!$AJ7,MONTH(AA$3)='Rent Roll'!$AK7,MONTH(AA$3)='Rent Roll'!$AL7)),0,1)</f>
        <v>1</v>
      </c>
      <c r="AB297" s="567">
        <f>IF(AND(YEAR(AB$3)=YEAR('Rent Roll'!$C7),OR(MONTH(AB$3)='Rent Roll'!$AJ7,MONTH(AB$3)='Rent Roll'!$AK7,MONTH(AB$3)='Rent Roll'!$AL7)),0,1)</f>
        <v>1</v>
      </c>
      <c r="AC297" s="567">
        <f>IF(AND(YEAR(AC$3)=YEAR('Rent Roll'!$C7),OR(MONTH(AC$3)='Rent Roll'!$AJ7,MONTH(AC$3)='Rent Roll'!$AK7,MONTH(AC$3)='Rent Roll'!$AL7)),0,1)</f>
        <v>1</v>
      </c>
      <c r="AD297" s="767">
        <f>IF(AND(YEAR(AD$3)=YEAR('Rent Roll'!$C7),OR(MONTH(AD$3)='Rent Roll'!$AJ7,MONTH(AD$3)='Rent Roll'!$AK7,MONTH(AD$3)='Rent Roll'!$AL7)),0,1)</f>
        <v>1</v>
      </c>
      <c r="AE297" s="768">
        <f>IF(AND(YEAR(AE$3)=YEAR('Rent Roll'!$C7),OR(MONTH(AE$3)='Rent Roll'!$AJ7,MONTH(AE$3)='Rent Roll'!$AK7,MONTH(AE$3)='Rent Roll'!$AL7)),0,1)</f>
        <v>1</v>
      </c>
      <c r="AF297" s="567">
        <f>IF(AND(YEAR(AF$3)=YEAR('Rent Roll'!$C7),OR(MONTH(AF$3)='Rent Roll'!$AJ7,MONTH(AF$3)='Rent Roll'!$AK7,MONTH(AF$3)='Rent Roll'!$AL7)),0,1)</f>
        <v>1</v>
      </c>
      <c r="AG297" s="567">
        <f>IF(AND(YEAR(AG$3)=YEAR('Rent Roll'!$C7),OR(MONTH(AG$3)='Rent Roll'!$AJ7,MONTH(AG$3)='Rent Roll'!$AK7,MONTH(AG$3)='Rent Roll'!$AL7)),0,1)</f>
        <v>1</v>
      </c>
      <c r="AH297" s="567">
        <f>IF(AND(YEAR(AH$3)=YEAR('Rent Roll'!$C7),OR(MONTH(AH$3)='Rent Roll'!$AJ7,MONTH(AH$3)='Rent Roll'!$AK7,MONTH(AH$3)='Rent Roll'!$AL7)),0,1)</f>
        <v>1</v>
      </c>
      <c r="AI297" s="567">
        <f>IF(AND(YEAR(AI$3)=YEAR('Rent Roll'!$C7),OR(MONTH(AI$3)='Rent Roll'!$AJ7,MONTH(AI$3)='Rent Roll'!$AK7,MONTH(AI$3)='Rent Roll'!$AL7)),0,1)</f>
        <v>1</v>
      </c>
      <c r="AJ297" s="567">
        <f>IF(AND(YEAR(AJ$3)=YEAR('Rent Roll'!$C7),OR(MONTH(AJ$3)='Rent Roll'!$AJ7,MONTH(AJ$3)='Rent Roll'!$AK7,MONTH(AJ$3)='Rent Roll'!$AL7)),0,1)</f>
        <v>1</v>
      </c>
      <c r="AK297" s="567">
        <f>IF(AND(YEAR(AK$3)=YEAR('Rent Roll'!$C7),OR(MONTH(AK$3)='Rent Roll'!$AJ7,MONTH(AK$3)='Rent Roll'!$AK7,MONTH(AK$3)='Rent Roll'!$AL7)),0,1)</f>
        <v>1</v>
      </c>
      <c r="AL297" s="567">
        <f>IF(AND(YEAR(AL$3)=YEAR('Rent Roll'!$C7),OR(MONTH(AL$3)='Rent Roll'!$AJ7,MONTH(AL$3)='Rent Roll'!$AK7,MONTH(AL$3)='Rent Roll'!$AL7)),0,1)</f>
        <v>1</v>
      </c>
      <c r="AM297" s="567">
        <f>IF(AND(YEAR(AM$3)=YEAR('Rent Roll'!$C7),OR(MONTH(AM$3)='Rent Roll'!$AJ7,MONTH(AM$3)='Rent Roll'!$AK7,MONTH(AM$3)='Rent Roll'!$AL7)),0,1)</f>
        <v>1</v>
      </c>
      <c r="AN297" s="567">
        <f>IF(AND(YEAR(AN$3)=YEAR('Rent Roll'!$C7),OR(MONTH(AN$3)='Rent Roll'!$AJ7,MONTH(AN$3)='Rent Roll'!$AK7,MONTH(AN$3)='Rent Roll'!$AL7)),0,1)</f>
        <v>1</v>
      </c>
      <c r="AO297" s="567">
        <f>IF(AND(YEAR(AO$3)=YEAR('Rent Roll'!$C7),OR(MONTH(AO$3)='Rent Roll'!$AJ7,MONTH(AO$3)='Rent Roll'!$AK7,MONTH(AO$3)='Rent Roll'!$AL7)),0,1)</f>
        <v>1</v>
      </c>
      <c r="AP297" s="767">
        <f>IF(AND(YEAR(AP$3)=YEAR('Rent Roll'!$C7),OR(MONTH(AP$3)='Rent Roll'!$AJ7,MONTH(AP$3)='Rent Roll'!$AK7,MONTH(AP$3)='Rent Roll'!$AL7)),0,1)</f>
        <v>1</v>
      </c>
      <c r="AQ297" s="768">
        <f>IF(AND(YEAR(AQ$3)=YEAR('Rent Roll'!$C7),OR(MONTH(AQ$3)='Rent Roll'!$AJ7,MONTH(AQ$3)='Rent Roll'!$AK7,MONTH(AQ$3)='Rent Roll'!$AL7)),0,1)</f>
        <v>1</v>
      </c>
      <c r="AR297" s="567">
        <f>IF(AND(YEAR(AR$3)=YEAR('Rent Roll'!$C7),OR(MONTH(AR$3)='Rent Roll'!$AJ7,MONTH(AR$3)='Rent Roll'!$AK7,MONTH(AR$3)='Rent Roll'!$AL7)),0,1)</f>
        <v>1</v>
      </c>
      <c r="AS297" s="567">
        <f>IF(AND(YEAR(AS$3)=YEAR('Rent Roll'!$C7),OR(MONTH(AS$3)='Rent Roll'!$AJ7,MONTH(AS$3)='Rent Roll'!$AK7,MONTH(AS$3)='Rent Roll'!$AL7)),0,1)</f>
        <v>1</v>
      </c>
      <c r="AT297" s="567">
        <f>IF(AND(YEAR(AT$3)=YEAR('Rent Roll'!$C7),OR(MONTH(AT$3)='Rent Roll'!$AJ7,MONTH(AT$3)='Rent Roll'!$AK7,MONTH(AT$3)='Rent Roll'!$AL7)),0,1)</f>
        <v>1</v>
      </c>
      <c r="AU297" s="567">
        <f>IF(AND(YEAR(AU$3)=YEAR('Rent Roll'!$C7),OR(MONTH(AU$3)='Rent Roll'!$AJ7,MONTH(AU$3)='Rent Roll'!$AK7,MONTH(AU$3)='Rent Roll'!$AL7)),0,1)</f>
        <v>1</v>
      </c>
      <c r="AV297" s="567">
        <f>IF(AND(YEAR(AV$3)=YEAR('Rent Roll'!$C7),OR(MONTH(AV$3)='Rent Roll'!$AJ7,MONTH(AV$3)='Rent Roll'!$AK7,MONTH(AV$3)='Rent Roll'!$AL7)),0,1)</f>
        <v>1</v>
      </c>
      <c r="AW297" s="567">
        <f>IF(AND(YEAR(AW$3)=YEAR('Rent Roll'!$C7),OR(MONTH(AW$3)='Rent Roll'!$AJ7,MONTH(AW$3)='Rent Roll'!$AK7,MONTH(AW$3)='Rent Roll'!$AL7)),0,1)</f>
        <v>1</v>
      </c>
      <c r="AX297" s="567">
        <f>IF(AND(YEAR(AX$3)=YEAR('Rent Roll'!$C7),OR(MONTH(AX$3)='Rent Roll'!$AJ7,MONTH(AX$3)='Rent Roll'!$AK7,MONTH(AX$3)='Rent Roll'!$AL7)),0,1)</f>
        <v>1</v>
      </c>
      <c r="AY297" s="567">
        <f>IF(AND(YEAR(AY$3)=YEAR('Rent Roll'!$C7),OR(MONTH(AY$3)='Rent Roll'!$AJ7,MONTH(AY$3)='Rent Roll'!$AK7,MONTH(AY$3)='Rent Roll'!$AL7)),0,1)</f>
        <v>1</v>
      </c>
      <c r="AZ297" s="567">
        <f>IF(AND(YEAR(AZ$3)=YEAR('Rent Roll'!$C7),OR(MONTH(AZ$3)='Rent Roll'!$AJ7,MONTH(AZ$3)='Rent Roll'!$AK7,MONTH(AZ$3)='Rent Roll'!$AL7)),0,1)</f>
        <v>1</v>
      </c>
      <c r="BA297" s="567">
        <f>IF(AND(YEAR(BA$3)=YEAR('Rent Roll'!$C7),OR(MONTH(BA$3)='Rent Roll'!$AJ7,MONTH(BA$3)='Rent Roll'!$AK7,MONTH(BA$3)='Rent Roll'!$AL7)),0,1)</f>
        <v>1</v>
      </c>
      <c r="BB297" s="767">
        <f>IF(AND(YEAR(BB$3)=YEAR('Rent Roll'!$C7),OR(MONTH(BB$3)='Rent Roll'!$AJ7,MONTH(BB$3)='Rent Roll'!$AK7,MONTH(BB$3)='Rent Roll'!$AL7)),0,1)</f>
        <v>1</v>
      </c>
      <c r="BC297" s="768">
        <f>IF(AND(YEAR(BC$3)=YEAR('Rent Roll'!$C7),OR(MONTH(BC$3)='Rent Roll'!$AJ7,MONTH(BC$3)='Rent Roll'!$AK7,MONTH(BC$3)='Rent Roll'!$AL7)),0,1)</f>
        <v>1</v>
      </c>
      <c r="BD297" s="567">
        <f>IF(AND(YEAR(BD$3)=YEAR('Rent Roll'!$C7),OR(MONTH(BD$3)='Rent Roll'!$AJ7,MONTH(BD$3)='Rent Roll'!$AK7,MONTH(BD$3)='Rent Roll'!$AL7)),0,1)</f>
        <v>1</v>
      </c>
      <c r="BE297" s="567">
        <f>IF(AND(YEAR(BE$3)=YEAR('Rent Roll'!$C7),OR(MONTH(BE$3)='Rent Roll'!$AJ7,MONTH(BE$3)='Rent Roll'!$AK7,MONTH(BE$3)='Rent Roll'!$AL7)),0,1)</f>
        <v>1</v>
      </c>
      <c r="BF297" s="567">
        <f>IF(AND(YEAR(BF$3)=YEAR('Rent Roll'!$C7),OR(MONTH(BF$3)='Rent Roll'!$AJ7,MONTH(BF$3)='Rent Roll'!$AK7,MONTH(BF$3)='Rent Roll'!$AL7)),0,1)</f>
        <v>1</v>
      </c>
      <c r="BG297" s="567">
        <f>IF(AND(YEAR(BG$3)=YEAR('Rent Roll'!$C7),OR(MONTH(BG$3)='Rent Roll'!$AJ7,MONTH(BG$3)='Rent Roll'!$AK7,MONTH(BG$3)='Rent Roll'!$AL7)),0,1)</f>
        <v>1</v>
      </c>
      <c r="BH297" s="567">
        <f>IF(AND(YEAR(BH$3)=YEAR('Rent Roll'!$C7),OR(MONTH(BH$3)='Rent Roll'!$AJ7,MONTH(BH$3)='Rent Roll'!$AK7,MONTH(BH$3)='Rent Roll'!$AL7)),0,1)</f>
        <v>1</v>
      </c>
      <c r="BI297" s="567">
        <f>IF(AND(YEAR(BI$3)=YEAR('Rent Roll'!$C7),OR(MONTH(BI$3)='Rent Roll'!$AJ7,MONTH(BI$3)='Rent Roll'!$AK7,MONTH(BI$3)='Rent Roll'!$AL7)),0,1)</f>
        <v>1</v>
      </c>
      <c r="BJ297" s="567">
        <f>IF(AND(YEAR(BJ$3)=YEAR('Rent Roll'!$C7),OR(MONTH(BJ$3)='Rent Roll'!$AJ7,MONTH(BJ$3)='Rent Roll'!$AK7,MONTH(BJ$3)='Rent Roll'!$AL7)),0,1)</f>
        <v>1</v>
      </c>
      <c r="BK297" s="567">
        <f>IF(AND(YEAR(BK$3)=YEAR('Rent Roll'!$C7),OR(MONTH(BK$3)='Rent Roll'!$AJ7,MONTH(BK$3)='Rent Roll'!$AK7,MONTH(BK$3)='Rent Roll'!$AL7)),0,1)</f>
        <v>1</v>
      </c>
      <c r="BL297" s="567">
        <f>IF(AND(YEAR(BL$3)=YEAR('Rent Roll'!$C7),OR(MONTH(BL$3)='Rent Roll'!$AJ7,MONTH(BL$3)='Rent Roll'!$AK7,MONTH(BL$3)='Rent Roll'!$AL7)),0,1)</f>
        <v>1</v>
      </c>
      <c r="BM297" s="567">
        <f>IF(AND(YEAR(BM$3)=YEAR('Rent Roll'!$C7),OR(MONTH(BM$3)='Rent Roll'!$AJ7,MONTH(BM$3)='Rent Roll'!$AK7,MONTH(BM$3)='Rent Roll'!$AL7)),0,1)</f>
        <v>1</v>
      </c>
      <c r="BN297" s="767">
        <f>IF(AND(YEAR(BN$3)=YEAR('Rent Roll'!$C7),OR(MONTH(BN$3)='Rent Roll'!$AJ7,MONTH(BN$3)='Rent Roll'!$AK7,MONTH(BN$3)='Rent Roll'!$AL7)),0,1)</f>
        <v>1</v>
      </c>
      <c r="BO297" s="768">
        <f>IF(AND(YEAR(BO$3)=YEAR('Rent Roll'!$C7),OR(MONTH(BO$3)='Rent Roll'!$AJ7,MONTH(BO$3)='Rent Roll'!$AK7,MONTH(BO$3)='Rent Roll'!$AL7)),0,1)</f>
        <v>1</v>
      </c>
      <c r="BP297" s="567">
        <f>IF(AND(YEAR(BP$3)=YEAR('Rent Roll'!$C7),OR(MONTH(BP$3)='Rent Roll'!$AJ7,MONTH(BP$3)='Rent Roll'!$AK7,MONTH(BP$3)='Rent Roll'!$AL7)),0,1)</f>
        <v>1</v>
      </c>
      <c r="BQ297" s="567">
        <f>IF(AND(YEAR(BQ$3)=YEAR('Rent Roll'!$C7),OR(MONTH(BQ$3)='Rent Roll'!$AJ7,MONTH(BQ$3)='Rent Roll'!$AK7,MONTH(BQ$3)='Rent Roll'!$AL7)),0,1)</f>
        <v>1</v>
      </c>
      <c r="BR297" s="567">
        <f>IF(AND(YEAR(BR$3)=YEAR('Rent Roll'!$C7),OR(MONTH(BR$3)='Rent Roll'!$AJ7,MONTH(BR$3)='Rent Roll'!$AK7,MONTH(BR$3)='Rent Roll'!$AL7)),0,1)</f>
        <v>1</v>
      </c>
      <c r="BS297" s="567">
        <f>IF(AND(YEAR(BS$3)=YEAR('Rent Roll'!$C7),OR(MONTH(BS$3)='Rent Roll'!$AJ7,MONTH(BS$3)='Rent Roll'!$AK7,MONTH(BS$3)='Rent Roll'!$AL7)),0,1)</f>
        <v>1</v>
      </c>
      <c r="BT297" s="567">
        <f>IF(AND(YEAR(BT$3)=YEAR('Rent Roll'!$C7),OR(MONTH(BT$3)='Rent Roll'!$AJ7,MONTH(BT$3)='Rent Roll'!$AK7,MONTH(BT$3)='Rent Roll'!$AL7)),0,1)</f>
        <v>1</v>
      </c>
      <c r="BU297" s="567">
        <f>IF(AND(YEAR(BU$3)=YEAR('Rent Roll'!$C7),OR(MONTH(BU$3)='Rent Roll'!$AJ7,MONTH(BU$3)='Rent Roll'!$AK7,MONTH(BU$3)='Rent Roll'!$AL7)),0,1)</f>
        <v>1</v>
      </c>
      <c r="BV297" s="567">
        <f>IF(AND(YEAR(BV$3)=YEAR('Rent Roll'!$C7),OR(MONTH(BV$3)='Rent Roll'!$AJ7,MONTH(BV$3)='Rent Roll'!$AK7,MONTH(BV$3)='Rent Roll'!$AL7)),0,1)</f>
        <v>1</v>
      </c>
      <c r="BW297" s="567">
        <f>IF(AND(YEAR(BW$3)=YEAR('Rent Roll'!$C7),OR(MONTH(BW$3)='Rent Roll'!$AJ7,MONTH(BW$3)='Rent Roll'!$AK7,MONTH(BW$3)='Rent Roll'!$AL7)),0,1)</f>
        <v>1</v>
      </c>
      <c r="BX297" s="567">
        <f>IF(AND(YEAR(BX$3)=YEAR('Rent Roll'!$C7),OR(MONTH(BX$3)='Rent Roll'!$AJ7,MONTH(BX$3)='Rent Roll'!$AK7,MONTH(BX$3)='Rent Roll'!$AL7)),0,1)</f>
        <v>1</v>
      </c>
      <c r="BY297" s="567">
        <f>IF(AND(YEAR(BY$3)=YEAR('Rent Roll'!$C7),OR(MONTH(BY$3)='Rent Roll'!$AJ7,MONTH(BY$3)='Rent Roll'!$AK7,MONTH(BY$3)='Rent Roll'!$AL7)),0,1)</f>
        <v>1</v>
      </c>
      <c r="BZ297" s="767">
        <f>IF(AND(YEAR(BZ$3)=YEAR('Rent Roll'!$C7),OR(MONTH(BZ$3)='Rent Roll'!$AJ7,MONTH(BZ$3)='Rent Roll'!$AK7,MONTH(BZ$3)='Rent Roll'!$AL7)),0,1)</f>
        <v>1</v>
      </c>
      <c r="CA297" s="768">
        <f>IF(AND(YEAR(CA$3)=YEAR('Rent Roll'!$C7),OR(MONTH(CA$3)='Rent Roll'!$AJ7,MONTH(CA$3)='Rent Roll'!$AK7,MONTH(CA$3)='Rent Roll'!$AL7)),0,1)</f>
        <v>1</v>
      </c>
      <c r="CB297" s="567">
        <f>IF(AND(YEAR(CB$3)=YEAR('Rent Roll'!$C7),OR(MONTH(CB$3)='Rent Roll'!$AJ7,MONTH(CB$3)='Rent Roll'!$AK7,MONTH(CB$3)='Rent Roll'!$AL7)),0,1)</f>
        <v>1</v>
      </c>
      <c r="CC297" s="567">
        <f>IF(AND(YEAR(CC$3)=YEAR('Rent Roll'!$C7),OR(MONTH(CC$3)='Rent Roll'!$AJ7,MONTH(CC$3)='Rent Roll'!$AK7,MONTH(CC$3)='Rent Roll'!$AL7)),0,1)</f>
        <v>1</v>
      </c>
      <c r="CD297" s="567">
        <f>IF(AND(YEAR(CD$3)=YEAR('Rent Roll'!$C7),OR(MONTH(CD$3)='Rent Roll'!$AJ7,MONTH(CD$3)='Rent Roll'!$AK7,MONTH(CD$3)='Rent Roll'!$AL7)),0,1)</f>
        <v>1</v>
      </c>
      <c r="CE297" s="567">
        <f>IF(AND(YEAR(CE$3)=YEAR('Rent Roll'!$C7),OR(MONTH(CE$3)='Rent Roll'!$AJ7,MONTH(CE$3)='Rent Roll'!$AK7,MONTH(CE$3)='Rent Roll'!$AL7)),0,1)</f>
        <v>1</v>
      </c>
      <c r="CF297" s="567">
        <f>IF(AND(YEAR(CF$3)=YEAR('Rent Roll'!$C7),OR(MONTH(CF$3)='Rent Roll'!$AJ7,MONTH(CF$3)='Rent Roll'!$AK7,MONTH(CF$3)='Rent Roll'!$AL7)),0,1)</f>
        <v>1</v>
      </c>
      <c r="CG297" s="567">
        <f>IF(AND(YEAR(CG$3)=YEAR('Rent Roll'!$C7),OR(MONTH(CG$3)='Rent Roll'!$AJ7,MONTH(CG$3)='Rent Roll'!$AK7,MONTH(CG$3)='Rent Roll'!$AL7)),0,1)</f>
        <v>1</v>
      </c>
      <c r="CH297" s="567">
        <f>IF(AND(YEAR(CH$3)=YEAR('Rent Roll'!$C7),OR(MONTH(CH$3)='Rent Roll'!$AJ7,MONTH(CH$3)='Rent Roll'!$AK7,MONTH(CH$3)='Rent Roll'!$AL7)),0,1)</f>
        <v>1</v>
      </c>
      <c r="CI297" s="567">
        <f>IF(AND(YEAR(CI$3)=YEAR('Rent Roll'!$C7),OR(MONTH(CI$3)='Rent Roll'!$AJ7,MONTH(CI$3)='Rent Roll'!$AK7,MONTH(CI$3)='Rent Roll'!$AL7)),0,1)</f>
        <v>1</v>
      </c>
      <c r="CJ297" s="567">
        <f>IF(AND(YEAR(CJ$3)=YEAR('Rent Roll'!$C7),OR(MONTH(CJ$3)='Rent Roll'!$AJ7,MONTH(CJ$3)='Rent Roll'!$AK7,MONTH(CJ$3)='Rent Roll'!$AL7)),0,1)</f>
        <v>1</v>
      </c>
      <c r="CK297" s="567">
        <f>IF(AND(YEAR(CK$3)=YEAR('Rent Roll'!$C7),OR(MONTH(CK$3)='Rent Roll'!$AJ7,MONTH(CK$3)='Rent Roll'!$AK7,MONTH(CK$3)='Rent Roll'!$AL7)),0,1)</f>
        <v>1</v>
      </c>
      <c r="CL297" s="767">
        <f>IF(AND(YEAR(CL$3)=YEAR('Rent Roll'!$C7),OR(MONTH(CL$3)='Rent Roll'!$AJ7,MONTH(CL$3)='Rent Roll'!$AK7,MONTH(CL$3)='Rent Roll'!$AL7)),0,1)</f>
        <v>1</v>
      </c>
      <c r="CM297" s="768">
        <f>IF(AND(YEAR(CM$3)=YEAR('Rent Roll'!$C7),OR(MONTH(CM$3)='Rent Roll'!$AJ7,MONTH(CM$3)='Rent Roll'!$AK7,MONTH(CM$3)='Rent Roll'!$AL7)),0,1)</f>
        <v>1</v>
      </c>
      <c r="CN297" s="567">
        <f>IF(AND(YEAR(CN$3)=YEAR('Rent Roll'!$C7),OR(MONTH(CN$3)='Rent Roll'!$AJ7,MONTH(CN$3)='Rent Roll'!$AK7,MONTH(CN$3)='Rent Roll'!$AL7)),0,1)</f>
        <v>1</v>
      </c>
      <c r="CO297" s="567">
        <f>IF(AND(YEAR(CO$3)=YEAR('Rent Roll'!$C7),OR(MONTH(CO$3)='Rent Roll'!$AJ7,MONTH(CO$3)='Rent Roll'!$AK7,MONTH(CO$3)='Rent Roll'!$AL7)),0,1)</f>
        <v>1</v>
      </c>
      <c r="CP297" s="567">
        <f>IF(AND(YEAR(CP$3)=YEAR('Rent Roll'!$C7),OR(MONTH(CP$3)='Rent Roll'!$AJ7,MONTH(CP$3)='Rent Roll'!$AK7,MONTH(CP$3)='Rent Roll'!$AL7)),0,1)</f>
        <v>1</v>
      </c>
      <c r="CQ297" s="567">
        <f>IF(AND(YEAR(CQ$3)=YEAR('Rent Roll'!$C7),OR(MONTH(CQ$3)='Rent Roll'!$AJ7,MONTH(CQ$3)='Rent Roll'!$AK7,MONTH(CQ$3)='Rent Roll'!$AL7)),0,1)</f>
        <v>1</v>
      </c>
      <c r="CR297" s="567">
        <f>IF(AND(YEAR(CR$3)=YEAR('Rent Roll'!$C7),OR(MONTH(CR$3)='Rent Roll'!$AJ7,MONTH(CR$3)='Rent Roll'!$AK7,MONTH(CR$3)='Rent Roll'!$AL7)),0,1)</f>
        <v>1</v>
      </c>
      <c r="CS297" s="567">
        <f>IF(AND(YEAR(CS$3)=YEAR('Rent Roll'!$C7),OR(MONTH(CS$3)='Rent Roll'!$AJ7,MONTH(CS$3)='Rent Roll'!$AK7,MONTH(CS$3)='Rent Roll'!$AL7)),0,1)</f>
        <v>1</v>
      </c>
      <c r="CT297" s="567">
        <f>IF(AND(YEAR(CT$3)=YEAR('Rent Roll'!$C7),OR(MONTH(CT$3)='Rent Roll'!$AJ7,MONTH(CT$3)='Rent Roll'!$AK7,MONTH(CT$3)='Rent Roll'!$AL7)),0,1)</f>
        <v>1</v>
      </c>
      <c r="CU297" s="567">
        <f>IF(AND(YEAR(CU$3)=YEAR('Rent Roll'!$C7),OR(MONTH(CU$3)='Rent Roll'!$AJ7,MONTH(CU$3)='Rent Roll'!$AK7,MONTH(CU$3)='Rent Roll'!$AL7)),0,1)</f>
        <v>1</v>
      </c>
      <c r="CV297" s="567">
        <f>IF(AND(YEAR(CV$3)=YEAR('Rent Roll'!$C7),OR(MONTH(CV$3)='Rent Roll'!$AJ7,MONTH(CV$3)='Rent Roll'!$AK7,MONTH(CV$3)='Rent Roll'!$AL7)),0,1)</f>
        <v>1</v>
      </c>
      <c r="CW297" s="567">
        <f>IF(AND(YEAR(CW$3)=YEAR('Rent Roll'!$C7),OR(MONTH(CW$3)='Rent Roll'!$AJ7,MONTH(CW$3)='Rent Roll'!$AK7,MONTH(CW$3)='Rent Roll'!$AL7)),0,1)</f>
        <v>1</v>
      </c>
      <c r="CX297" s="767">
        <f>IF(AND(YEAR(CX$3)=YEAR('Rent Roll'!$C7),OR(MONTH(CX$3)='Rent Roll'!$AJ7,MONTH(CX$3)='Rent Roll'!$AK7,MONTH(CX$3)='Rent Roll'!$AL7)),0,1)</f>
        <v>1</v>
      </c>
      <c r="CY297" s="768">
        <f>IF(AND(YEAR(CY$3)=YEAR('Rent Roll'!$C7),OR(MONTH(CY$3)='Rent Roll'!$AJ7,MONTH(CY$3)='Rent Roll'!$AK7,MONTH(CY$3)='Rent Roll'!$AL7)),0,1)</f>
        <v>1</v>
      </c>
      <c r="CZ297" s="567">
        <f>IF(AND(YEAR(CZ$3)=YEAR('Rent Roll'!$C7),OR(MONTH(CZ$3)='Rent Roll'!$AJ7,MONTH(CZ$3)='Rent Roll'!$AK7,MONTH(CZ$3)='Rent Roll'!$AL7)),0,1)</f>
        <v>1</v>
      </c>
      <c r="DA297" s="567">
        <f>IF(AND(YEAR(DA$3)=YEAR('Rent Roll'!$C7),OR(MONTH(DA$3)='Rent Roll'!$AJ7,MONTH(DA$3)='Rent Roll'!$AK7,MONTH(DA$3)='Rent Roll'!$AL7)),0,1)</f>
        <v>1</v>
      </c>
      <c r="DB297" s="567">
        <f>IF(AND(YEAR(DB$3)=YEAR('Rent Roll'!$C7),OR(MONTH(DB$3)='Rent Roll'!$AJ7,MONTH(DB$3)='Rent Roll'!$AK7,MONTH(DB$3)='Rent Roll'!$AL7)),0,1)</f>
        <v>1</v>
      </c>
      <c r="DC297" s="567">
        <f>IF(AND(YEAR(DC$3)=YEAR('Rent Roll'!$C7),OR(MONTH(DC$3)='Rent Roll'!$AJ7,MONTH(DC$3)='Rent Roll'!$AK7,MONTH(DC$3)='Rent Roll'!$AL7)),0,1)</f>
        <v>1</v>
      </c>
      <c r="DD297" s="567">
        <f>IF(AND(YEAR(DD$3)=YEAR('Rent Roll'!$C7),OR(MONTH(DD$3)='Rent Roll'!$AJ7,MONTH(DD$3)='Rent Roll'!$AK7,MONTH(DD$3)='Rent Roll'!$AL7)),0,1)</f>
        <v>1</v>
      </c>
      <c r="DE297" s="567">
        <f>IF(AND(YEAR(DE$3)=YEAR('Rent Roll'!$C7),OR(MONTH(DE$3)='Rent Roll'!$AJ7,MONTH(DE$3)='Rent Roll'!$AK7,MONTH(DE$3)='Rent Roll'!$AL7)),0,1)</f>
        <v>1</v>
      </c>
      <c r="DF297" s="567">
        <f>IF(AND(YEAR(DF$3)=YEAR('Rent Roll'!$C7),OR(MONTH(DF$3)='Rent Roll'!$AJ7,MONTH(DF$3)='Rent Roll'!$AK7,MONTH(DF$3)='Rent Roll'!$AL7)),0,1)</f>
        <v>1</v>
      </c>
      <c r="DG297" s="567">
        <f>IF(AND(YEAR(DG$3)=YEAR('Rent Roll'!$C7),OR(MONTH(DG$3)='Rent Roll'!$AJ7,MONTH(DG$3)='Rent Roll'!$AK7,MONTH(DG$3)='Rent Roll'!$AL7)),0,1)</f>
        <v>1</v>
      </c>
      <c r="DH297" s="567">
        <f>IF(AND(YEAR(DH$3)=YEAR('Rent Roll'!$C7),OR(MONTH(DH$3)='Rent Roll'!$AJ7,MONTH(DH$3)='Rent Roll'!$AK7,MONTH(DH$3)='Rent Roll'!$AL7)),0,1)</f>
        <v>1</v>
      </c>
      <c r="DI297" s="567">
        <f>IF(AND(YEAR(DI$3)=YEAR('Rent Roll'!$C7),OR(MONTH(DI$3)='Rent Roll'!$AJ7,MONTH(DI$3)='Rent Roll'!$AK7,MONTH(DI$3)='Rent Roll'!$AL7)),0,1)</f>
        <v>1</v>
      </c>
      <c r="DJ297" s="767">
        <f>IF(AND(YEAR(DJ$3)=YEAR('Rent Roll'!$C7),OR(MONTH(DJ$3)='Rent Roll'!$AJ7,MONTH(DJ$3)='Rent Roll'!$AK7,MONTH(DJ$3)='Rent Roll'!$AL7)),0,1)</f>
        <v>1</v>
      </c>
      <c r="DK297" s="768">
        <f>IF(AND(YEAR(DK$3)=YEAR('Rent Roll'!$C7),OR(MONTH(DK$3)='Rent Roll'!$AJ7,MONTH(DK$3)='Rent Roll'!$AK7,MONTH(DK$3)='Rent Roll'!$AL7)),0,1)</f>
        <v>1</v>
      </c>
      <c r="DL297" s="567">
        <f>IF(AND(YEAR(DL$3)=YEAR('Rent Roll'!$C7),OR(MONTH(DL$3)='Rent Roll'!$AJ7,MONTH(DL$3)='Rent Roll'!$AK7,MONTH(DL$3)='Rent Roll'!$AL7)),0,1)</f>
        <v>1</v>
      </c>
      <c r="DM297" s="567">
        <f>IF(AND(YEAR(DM$3)=YEAR('Rent Roll'!$C7),OR(MONTH(DM$3)='Rent Roll'!$AJ7,MONTH(DM$3)='Rent Roll'!$AK7,MONTH(DM$3)='Rent Roll'!$AL7)),0,1)</f>
        <v>1</v>
      </c>
      <c r="DN297" s="567">
        <f>IF(AND(YEAR(DN$3)=YEAR('Rent Roll'!$C7),OR(MONTH(DN$3)='Rent Roll'!$AJ7,MONTH(DN$3)='Rent Roll'!$AK7,MONTH(DN$3)='Rent Roll'!$AL7)),0,1)</f>
        <v>1</v>
      </c>
      <c r="DO297" s="567">
        <f>IF(AND(YEAR(DO$3)=YEAR('Rent Roll'!$C7),OR(MONTH(DO$3)='Rent Roll'!$AJ7,MONTH(DO$3)='Rent Roll'!$AK7,MONTH(DO$3)='Rent Roll'!$AL7)),0,1)</f>
        <v>1</v>
      </c>
      <c r="DP297" s="567">
        <f>IF(AND(YEAR(DP$3)=YEAR('Rent Roll'!$C7),OR(MONTH(DP$3)='Rent Roll'!$AJ7,MONTH(DP$3)='Rent Roll'!$AK7,MONTH(DP$3)='Rent Roll'!$AL7)),0,1)</f>
        <v>1</v>
      </c>
      <c r="DQ297" s="567">
        <f>IF(AND(YEAR(DQ$3)=YEAR('Rent Roll'!$C7),OR(MONTH(DQ$3)='Rent Roll'!$AJ7,MONTH(DQ$3)='Rent Roll'!$AK7,MONTH(DQ$3)='Rent Roll'!$AL7)),0,1)</f>
        <v>1</v>
      </c>
      <c r="DR297" s="567">
        <f>IF(AND(YEAR(DR$3)=YEAR('Rent Roll'!$C7),OR(MONTH(DR$3)='Rent Roll'!$AJ7,MONTH(DR$3)='Rent Roll'!$AK7,MONTH(DR$3)='Rent Roll'!$AL7)),0,1)</f>
        <v>1</v>
      </c>
      <c r="DS297" s="567">
        <f>IF(AND(YEAR(DS$3)=YEAR('Rent Roll'!$C7),OR(MONTH(DS$3)='Rent Roll'!$AJ7,MONTH(DS$3)='Rent Roll'!$AK7,MONTH(DS$3)='Rent Roll'!$AL7)),0,1)</f>
        <v>1</v>
      </c>
      <c r="DT297" s="567">
        <f>IF(AND(YEAR(DT$3)=YEAR('Rent Roll'!$C7),OR(MONTH(DT$3)='Rent Roll'!$AJ7,MONTH(DT$3)='Rent Roll'!$AK7,MONTH(DT$3)='Rent Roll'!$AL7)),0,1)</f>
        <v>1</v>
      </c>
      <c r="DU297" s="567">
        <f>IF(AND(YEAR(DU$3)=YEAR('Rent Roll'!$C7),OR(MONTH(DU$3)='Rent Roll'!$AJ7,MONTH(DU$3)='Rent Roll'!$AK7,MONTH(DU$3)='Rent Roll'!$AL7)),0,1)</f>
        <v>1</v>
      </c>
      <c r="DV297" s="567">
        <f>IF(AND(YEAR(DV$3)=YEAR('Rent Roll'!$C7),OR(MONTH(DV$3)='Rent Roll'!$AJ7,MONTH(DV$3)='Rent Roll'!$AK7,MONTH(DV$3)='Rent Roll'!$AL7)),0,1)</f>
        <v>1</v>
      </c>
    </row>
    <row r="298" spans="1:126" s="565" customFormat="1" ht="12" customHeight="1" outlineLevel="1" x14ac:dyDescent="0.4">
      <c r="A298" s="731"/>
      <c r="B298" s="564" t="str">
        <f>'Rent Roll'!$B8</f>
        <v>6층</v>
      </c>
      <c r="E298" s="566"/>
      <c r="F298" s="778">
        <f>IF(AND(YEAR(F$3)=YEAR('Rent Roll'!$C8),OR(MONTH(F$3)='Rent Roll'!$AJ8,MONTH(F$3)='Rent Roll'!$AK8,MONTH(F$3)='Rent Roll'!$AL8)),0,1)</f>
        <v>1</v>
      </c>
      <c r="G298" s="768">
        <f>IF(AND(YEAR(G$3)=YEAR('Rent Roll'!$C8),OR(MONTH(G$3)='Rent Roll'!$AJ8,MONTH(G$3)='Rent Roll'!$AK8,MONTH(G$3)='Rent Roll'!$AL8)),0,1)</f>
        <v>1</v>
      </c>
      <c r="H298" s="567">
        <f>IF(AND(YEAR(H$3)=YEAR('Rent Roll'!$C8),OR(MONTH(H$3)='Rent Roll'!$AJ8,MONTH(H$3)='Rent Roll'!$AK8,MONTH(H$3)='Rent Roll'!$AL8)),0,1)</f>
        <v>1</v>
      </c>
      <c r="I298" s="567">
        <f>IF(AND(YEAR(I$3)=YEAR('Rent Roll'!$C8),OR(MONTH(I$3)='Rent Roll'!$AJ8,MONTH(I$3)='Rent Roll'!$AK8,MONTH(I$3)='Rent Roll'!$AL8)),0,1)</f>
        <v>1</v>
      </c>
      <c r="J298" s="567">
        <f>IF(AND(YEAR(J$3)=YEAR('Rent Roll'!$C8),OR(MONTH(J$3)='Rent Roll'!$AJ8,MONTH(J$3)='Rent Roll'!$AK8,MONTH(J$3)='Rent Roll'!$AL8)),0,1)</f>
        <v>1</v>
      </c>
      <c r="K298" s="567">
        <f>IF(AND(YEAR(K$3)=YEAR('Rent Roll'!$C8),OR(MONTH(K$3)='Rent Roll'!$AJ8,MONTH(K$3)='Rent Roll'!$AK8,MONTH(K$3)='Rent Roll'!$AL8)),0,1)</f>
        <v>1</v>
      </c>
      <c r="L298" s="567">
        <f>IF(AND(YEAR(L$3)=YEAR('Rent Roll'!$C8),OR(MONTH(L$3)='Rent Roll'!$AJ8,MONTH(L$3)='Rent Roll'!$AK8,MONTH(L$3)='Rent Roll'!$AL8)),0,1)</f>
        <v>1</v>
      </c>
      <c r="M298" s="567">
        <f>IF(AND(YEAR(M$3)=YEAR('Rent Roll'!$C8),OR(MONTH(M$3)='Rent Roll'!$AJ8,MONTH(M$3)='Rent Roll'!$AK8,MONTH(M$3)='Rent Roll'!$AL8)),0,1)</f>
        <v>1</v>
      </c>
      <c r="N298" s="567">
        <f>IF(AND(YEAR(N$3)=YEAR('Rent Roll'!$C8),OR(MONTH(N$3)='Rent Roll'!$AJ8,MONTH(N$3)='Rent Roll'!$AK8,MONTH(N$3)='Rent Roll'!$AL8)),0,1)</f>
        <v>1</v>
      </c>
      <c r="O298" s="567">
        <f>IF(AND(YEAR(O$3)=YEAR('Rent Roll'!$C8),OR(MONTH(O$3)='Rent Roll'!$AJ8,MONTH(O$3)='Rent Roll'!$AK8,MONTH(O$3)='Rent Roll'!$AL8)),0,1)</f>
        <v>1</v>
      </c>
      <c r="P298" s="567">
        <f>IF(AND(YEAR(P$3)=YEAR('Rent Roll'!$C8),OR(MONTH(P$3)='Rent Roll'!$AJ8,MONTH(P$3)='Rent Roll'!$AK8,MONTH(P$3)='Rent Roll'!$AL8)),0,1)</f>
        <v>1</v>
      </c>
      <c r="Q298" s="567">
        <f>IF(AND(YEAR(Q$3)=YEAR('Rent Roll'!$C8),OR(MONTH(Q$3)='Rent Roll'!$AJ8,MONTH(Q$3)='Rent Roll'!$AK8,MONTH(Q$3)='Rent Roll'!$AL8)),0,1)</f>
        <v>1</v>
      </c>
      <c r="R298" s="767">
        <f>IF(AND(YEAR(R$3)=YEAR('Rent Roll'!$C8),OR(MONTH(R$3)='Rent Roll'!$AJ8,MONTH(R$3)='Rent Roll'!$AK8,MONTH(R$3)='Rent Roll'!$AL8)),0,1)</f>
        <v>1</v>
      </c>
      <c r="S298" s="768">
        <f>IF(AND(YEAR(S$3)=YEAR('Rent Roll'!$C8),OR(MONTH(S$3)='Rent Roll'!$AJ8,MONTH(S$3)='Rent Roll'!$AK8,MONTH(S$3)='Rent Roll'!$AL8)),0,1)</f>
        <v>1</v>
      </c>
      <c r="T298" s="567">
        <f>IF(AND(YEAR(T$3)=YEAR('Rent Roll'!$C8),OR(MONTH(T$3)='Rent Roll'!$AJ8,MONTH(T$3)='Rent Roll'!$AK8,MONTH(T$3)='Rent Roll'!$AL8)),0,1)</f>
        <v>1</v>
      </c>
      <c r="U298" s="567">
        <f>IF(AND(YEAR(U$3)=YEAR('Rent Roll'!$C8),OR(MONTH(U$3)='Rent Roll'!$AJ8,MONTH(U$3)='Rent Roll'!$AK8,MONTH(U$3)='Rent Roll'!$AL8)),0,1)</f>
        <v>1</v>
      </c>
      <c r="V298" s="567">
        <f>IF(AND(YEAR(V$3)=YEAR('Rent Roll'!$C8),OR(MONTH(V$3)='Rent Roll'!$AJ8,MONTH(V$3)='Rent Roll'!$AK8,MONTH(V$3)='Rent Roll'!$AL8)),0,1)</f>
        <v>1</v>
      </c>
      <c r="W298" s="567">
        <f>IF(AND(YEAR(W$3)=YEAR('Rent Roll'!$C8),OR(MONTH(W$3)='Rent Roll'!$AJ8,MONTH(W$3)='Rent Roll'!$AK8,MONTH(W$3)='Rent Roll'!$AL8)),0,1)</f>
        <v>1</v>
      </c>
      <c r="X298" s="567">
        <f>IF(AND(YEAR(X$3)=YEAR('Rent Roll'!$C8),OR(MONTH(X$3)='Rent Roll'!$AJ8,MONTH(X$3)='Rent Roll'!$AK8,MONTH(X$3)='Rent Roll'!$AL8)),0,1)</f>
        <v>1</v>
      </c>
      <c r="Y298" s="567">
        <f>IF(AND(YEAR(Y$3)=YEAR('Rent Roll'!$C8),OR(MONTH(Y$3)='Rent Roll'!$AJ8,MONTH(Y$3)='Rent Roll'!$AK8,MONTH(Y$3)='Rent Roll'!$AL8)),0,1)</f>
        <v>1</v>
      </c>
      <c r="Z298" s="567">
        <f>IF(AND(YEAR(Z$3)=YEAR('Rent Roll'!$C8),OR(MONTH(Z$3)='Rent Roll'!$AJ8,MONTH(Z$3)='Rent Roll'!$AK8,MONTH(Z$3)='Rent Roll'!$AL8)),0,1)</f>
        <v>1</v>
      </c>
      <c r="AA298" s="567">
        <f>IF(AND(YEAR(AA$3)=YEAR('Rent Roll'!$C8),OR(MONTH(AA$3)='Rent Roll'!$AJ8,MONTH(AA$3)='Rent Roll'!$AK8,MONTH(AA$3)='Rent Roll'!$AL8)),0,1)</f>
        <v>1</v>
      </c>
      <c r="AB298" s="567">
        <f>IF(AND(YEAR(AB$3)=YEAR('Rent Roll'!$C8),OR(MONTH(AB$3)='Rent Roll'!$AJ8,MONTH(AB$3)='Rent Roll'!$AK8,MONTH(AB$3)='Rent Roll'!$AL8)),0,1)</f>
        <v>1</v>
      </c>
      <c r="AC298" s="567">
        <f>IF(AND(YEAR(AC$3)=YEAR('Rent Roll'!$C8),OR(MONTH(AC$3)='Rent Roll'!$AJ8,MONTH(AC$3)='Rent Roll'!$AK8,MONTH(AC$3)='Rent Roll'!$AL8)),0,1)</f>
        <v>1</v>
      </c>
      <c r="AD298" s="767">
        <f>IF(AND(YEAR(AD$3)=YEAR('Rent Roll'!$C8),OR(MONTH(AD$3)='Rent Roll'!$AJ8,MONTH(AD$3)='Rent Roll'!$AK8,MONTH(AD$3)='Rent Roll'!$AL8)),0,1)</f>
        <v>1</v>
      </c>
      <c r="AE298" s="768">
        <f>IF(AND(YEAR(AE$3)=YEAR('Rent Roll'!$C8),OR(MONTH(AE$3)='Rent Roll'!$AJ8,MONTH(AE$3)='Rent Roll'!$AK8,MONTH(AE$3)='Rent Roll'!$AL8)),0,1)</f>
        <v>1</v>
      </c>
      <c r="AF298" s="567">
        <f>IF(AND(YEAR(AF$3)=YEAR('Rent Roll'!$C8),OR(MONTH(AF$3)='Rent Roll'!$AJ8,MONTH(AF$3)='Rent Roll'!$AK8,MONTH(AF$3)='Rent Roll'!$AL8)),0,1)</f>
        <v>1</v>
      </c>
      <c r="AG298" s="567">
        <f>IF(AND(YEAR(AG$3)=YEAR('Rent Roll'!$C8),OR(MONTH(AG$3)='Rent Roll'!$AJ8,MONTH(AG$3)='Rent Roll'!$AK8,MONTH(AG$3)='Rent Roll'!$AL8)),0,1)</f>
        <v>1</v>
      </c>
      <c r="AH298" s="567">
        <f>IF(AND(YEAR(AH$3)=YEAR('Rent Roll'!$C8),OR(MONTH(AH$3)='Rent Roll'!$AJ8,MONTH(AH$3)='Rent Roll'!$AK8,MONTH(AH$3)='Rent Roll'!$AL8)),0,1)</f>
        <v>1</v>
      </c>
      <c r="AI298" s="567">
        <f>IF(AND(YEAR(AI$3)=YEAR('Rent Roll'!$C8),OR(MONTH(AI$3)='Rent Roll'!$AJ8,MONTH(AI$3)='Rent Roll'!$AK8,MONTH(AI$3)='Rent Roll'!$AL8)),0,1)</f>
        <v>1</v>
      </c>
      <c r="AJ298" s="567">
        <f>IF(AND(YEAR(AJ$3)=YEAR('Rent Roll'!$C8),OR(MONTH(AJ$3)='Rent Roll'!$AJ8,MONTH(AJ$3)='Rent Roll'!$AK8,MONTH(AJ$3)='Rent Roll'!$AL8)),0,1)</f>
        <v>1</v>
      </c>
      <c r="AK298" s="567">
        <f>IF(AND(YEAR(AK$3)=YEAR('Rent Roll'!$C8),OR(MONTH(AK$3)='Rent Roll'!$AJ8,MONTH(AK$3)='Rent Roll'!$AK8,MONTH(AK$3)='Rent Roll'!$AL8)),0,1)</f>
        <v>1</v>
      </c>
      <c r="AL298" s="567">
        <f>IF(AND(YEAR(AL$3)=YEAR('Rent Roll'!$C8),OR(MONTH(AL$3)='Rent Roll'!$AJ8,MONTH(AL$3)='Rent Roll'!$AK8,MONTH(AL$3)='Rent Roll'!$AL8)),0,1)</f>
        <v>1</v>
      </c>
      <c r="AM298" s="567">
        <f>IF(AND(YEAR(AM$3)=YEAR('Rent Roll'!$C8),OR(MONTH(AM$3)='Rent Roll'!$AJ8,MONTH(AM$3)='Rent Roll'!$AK8,MONTH(AM$3)='Rent Roll'!$AL8)),0,1)</f>
        <v>1</v>
      </c>
      <c r="AN298" s="567">
        <f>IF(AND(YEAR(AN$3)=YEAR('Rent Roll'!$C8),OR(MONTH(AN$3)='Rent Roll'!$AJ8,MONTH(AN$3)='Rent Roll'!$AK8,MONTH(AN$3)='Rent Roll'!$AL8)),0,1)</f>
        <v>1</v>
      </c>
      <c r="AO298" s="567">
        <f>IF(AND(YEAR(AO$3)=YEAR('Rent Roll'!$C8),OR(MONTH(AO$3)='Rent Roll'!$AJ8,MONTH(AO$3)='Rent Roll'!$AK8,MONTH(AO$3)='Rent Roll'!$AL8)),0,1)</f>
        <v>1</v>
      </c>
      <c r="AP298" s="767">
        <f>IF(AND(YEAR(AP$3)=YEAR('Rent Roll'!$C8),OR(MONTH(AP$3)='Rent Roll'!$AJ8,MONTH(AP$3)='Rent Roll'!$AK8,MONTH(AP$3)='Rent Roll'!$AL8)),0,1)</f>
        <v>1</v>
      </c>
      <c r="AQ298" s="768">
        <f>IF(AND(YEAR(AQ$3)=YEAR('Rent Roll'!$C8),OR(MONTH(AQ$3)='Rent Roll'!$AJ8,MONTH(AQ$3)='Rent Roll'!$AK8,MONTH(AQ$3)='Rent Roll'!$AL8)),0,1)</f>
        <v>1</v>
      </c>
      <c r="AR298" s="567">
        <f>IF(AND(YEAR(AR$3)=YEAR('Rent Roll'!$C8),OR(MONTH(AR$3)='Rent Roll'!$AJ8,MONTH(AR$3)='Rent Roll'!$AK8,MONTH(AR$3)='Rent Roll'!$AL8)),0,1)</f>
        <v>1</v>
      </c>
      <c r="AS298" s="567">
        <f>IF(AND(YEAR(AS$3)=YEAR('Rent Roll'!$C8),OR(MONTH(AS$3)='Rent Roll'!$AJ8,MONTH(AS$3)='Rent Roll'!$AK8,MONTH(AS$3)='Rent Roll'!$AL8)),0,1)</f>
        <v>1</v>
      </c>
      <c r="AT298" s="567">
        <f>IF(AND(YEAR(AT$3)=YEAR('Rent Roll'!$C8),OR(MONTH(AT$3)='Rent Roll'!$AJ8,MONTH(AT$3)='Rent Roll'!$AK8,MONTH(AT$3)='Rent Roll'!$AL8)),0,1)</f>
        <v>1</v>
      </c>
      <c r="AU298" s="567">
        <f>IF(AND(YEAR(AU$3)=YEAR('Rent Roll'!$C8),OR(MONTH(AU$3)='Rent Roll'!$AJ8,MONTH(AU$3)='Rent Roll'!$AK8,MONTH(AU$3)='Rent Roll'!$AL8)),0,1)</f>
        <v>1</v>
      </c>
      <c r="AV298" s="567">
        <f>IF(AND(YEAR(AV$3)=YEAR('Rent Roll'!$C8),OR(MONTH(AV$3)='Rent Roll'!$AJ8,MONTH(AV$3)='Rent Roll'!$AK8,MONTH(AV$3)='Rent Roll'!$AL8)),0,1)</f>
        <v>1</v>
      </c>
      <c r="AW298" s="567">
        <f>IF(AND(YEAR(AW$3)=YEAR('Rent Roll'!$C8),OR(MONTH(AW$3)='Rent Roll'!$AJ8,MONTH(AW$3)='Rent Roll'!$AK8,MONTH(AW$3)='Rent Roll'!$AL8)),0,1)</f>
        <v>1</v>
      </c>
      <c r="AX298" s="567">
        <f>IF(AND(YEAR(AX$3)=YEAR('Rent Roll'!$C8),OR(MONTH(AX$3)='Rent Roll'!$AJ8,MONTH(AX$3)='Rent Roll'!$AK8,MONTH(AX$3)='Rent Roll'!$AL8)),0,1)</f>
        <v>1</v>
      </c>
      <c r="AY298" s="567">
        <f>IF(AND(YEAR(AY$3)=YEAR('Rent Roll'!$C8),OR(MONTH(AY$3)='Rent Roll'!$AJ8,MONTH(AY$3)='Rent Roll'!$AK8,MONTH(AY$3)='Rent Roll'!$AL8)),0,1)</f>
        <v>1</v>
      </c>
      <c r="AZ298" s="567">
        <f>IF(AND(YEAR(AZ$3)=YEAR('Rent Roll'!$C8),OR(MONTH(AZ$3)='Rent Roll'!$AJ8,MONTH(AZ$3)='Rent Roll'!$AK8,MONTH(AZ$3)='Rent Roll'!$AL8)),0,1)</f>
        <v>1</v>
      </c>
      <c r="BA298" s="567">
        <f>IF(AND(YEAR(BA$3)=YEAR('Rent Roll'!$C8),OR(MONTH(BA$3)='Rent Roll'!$AJ8,MONTH(BA$3)='Rent Roll'!$AK8,MONTH(BA$3)='Rent Roll'!$AL8)),0,1)</f>
        <v>1</v>
      </c>
      <c r="BB298" s="767">
        <f>IF(AND(YEAR(BB$3)=YEAR('Rent Roll'!$C8),OR(MONTH(BB$3)='Rent Roll'!$AJ8,MONTH(BB$3)='Rent Roll'!$AK8,MONTH(BB$3)='Rent Roll'!$AL8)),0,1)</f>
        <v>1</v>
      </c>
      <c r="BC298" s="768">
        <f>IF(AND(YEAR(BC$3)=YEAR('Rent Roll'!$C8),OR(MONTH(BC$3)='Rent Roll'!$AJ8,MONTH(BC$3)='Rent Roll'!$AK8,MONTH(BC$3)='Rent Roll'!$AL8)),0,1)</f>
        <v>1</v>
      </c>
      <c r="BD298" s="567">
        <f>IF(AND(YEAR(BD$3)=YEAR('Rent Roll'!$C8),OR(MONTH(BD$3)='Rent Roll'!$AJ8,MONTH(BD$3)='Rent Roll'!$AK8,MONTH(BD$3)='Rent Roll'!$AL8)),0,1)</f>
        <v>1</v>
      </c>
      <c r="BE298" s="567">
        <f>IF(AND(YEAR(BE$3)=YEAR('Rent Roll'!$C8),OR(MONTH(BE$3)='Rent Roll'!$AJ8,MONTH(BE$3)='Rent Roll'!$AK8,MONTH(BE$3)='Rent Roll'!$AL8)),0,1)</f>
        <v>1</v>
      </c>
      <c r="BF298" s="567">
        <f>IF(AND(YEAR(BF$3)=YEAR('Rent Roll'!$C8),OR(MONTH(BF$3)='Rent Roll'!$AJ8,MONTH(BF$3)='Rent Roll'!$AK8,MONTH(BF$3)='Rent Roll'!$AL8)),0,1)</f>
        <v>1</v>
      </c>
      <c r="BG298" s="567">
        <f>IF(AND(YEAR(BG$3)=YEAR('Rent Roll'!$C8),OR(MONTH(BG$3)='Rent Roll'!$AJ8,MONTH(BG$3)='Rent Roll'!$AK8,MONTH(BG$3)='Rent Roll'!$AL8)),0,1)</f>
        <v>1</v>
      </c>
      <c r="BH298" s="567">
        <f>IF(AND(YEAR(BH$3)=YEAR('Rent Roll'!$C8),OR(MONTH(BH$3)='Rent Roll'!$AJ8,MONTH(BH$3)='Rent Roll'!$AK8,MONTH(BH$3)='Rent Roll'!$AL8)),0,1)</f>
        <v>1</v>
      </c>
      <c r="BI298" s="567">
        <f>IF(AND(YEAR(BI$3)=YEAR('Rent Roll'!$C8),OR(MONTH(BI$3)='Rent Roll'!$AJ8,MONTH(BI$3)='Rent Roll'!$AK8,MONTH(BI$3)='Rent Roll'!$AL8)),0,1)</f>
        <v>1</v>
      </c>
      <c r="BJ298" s="567">
        <f>IF(AND(YEAR(BJ$3)=YEAR('Rent Roll'!$C8),OR(MONTH(BJ$3)='Rent Roll'!$AJ8,MONTH(BJ$3)='Rent Roll'!$AK8,MONTH(BJ$3)='Rent Roll'!$AL8)),0,1)</f>
        <v>1</v>
      </c>
      <c r="BK298" s="567">
        <f>IF(AND(YEAR(BK$3)=YEAR('Rent Roll'!$C8),OR(MONTH(BK$3)='Rent Roll'!$AJ8,MONTH(BK$3)='Rent Roll'!$AK8,MONTH(BK$3)='Rent Roll'!$AL8)),0,1)</f>
        <v>1</v>
      </c>
      <c r="BL298" s="567">
        <f>IF(AND(YEAR(BL$3)=YEAR('Rent Roll'!$C8),OR(MONTH(BL$3)='Rent Roll'!$AJ8,MONTH(BL$3)='Rent Roll'!$AK8,MONTH(BL$3)='Rent Roll'!$AL8)),0,1)</f>
        <v>1</v>
      </c>
      <c r="BM298" s="567">
        <f>IF(AND(YEAR(BM$3)=YEAR('Rent Roll'!$C8),OR(MONTH(BM$3)='Rent Roll'!$AJ8,MONTH(BM$3)='Rent Roll'!$AK8,MONTH(BM$3)='Rent Roll'!$AL8)),0,1)</f>
        <v>1</v>
      </c>
      <c r="BN298" s="767">
        <f>IF(AND(YEAR(BN$3)=YEAR('Rent Roll'!$C8),OR(MONTH(BN$3)='Rent Roll'!$AJ8,MONTH(BN$3)='Rent Roll'!$AK8,MONTH(BN$3)='Rent Roll'!$AL8)),0,1)</f>
        <v>1</v>
      </c>
      <c r="BO298" s="768">
        <f>IF(AND(YEAR(BO$3)=YEAR('Rent Roll'!$C8),OR(MONTH(BO$3)='Rent Roll'!$AJ8,MONTH(BO$3)='Rent Roll'!$AK8,MONTH(BO$3)='Rent Roll'!$AL8)),0,1)</f>
        <v>1</v>
      </c>
      <c r="BP298" s="567">
        <f>IF(AND(YEAR(BP$3)=YEAR('Rent Roll'!$C8),OR(MONTH(BP$3)='Rent Roll'!$AJ8,MONTH(BP$3)='Rent Roll'!$AK8,MONTH(BP$3)='Rent Roll'!$AL8)),0,1)</f>
        <v>1</v>
      </c>
      <c r="BQ298" s="567">
        <f>IF(AND(YEAR(BQ$3)=YEAR('Rent Roll'!$C8),OR(MONTH(BQ$3)='Rent Roll'!$AJ8,MONTH(BQ$3)='Rent Roll'!$AK8,MONTH(BQ$3)='Rent Roll'!$AL8)),0,1)</f>
        <v>1</v>
      </c>
      <c r="BR298" s="567">
        <f>IF(AND(YEAR(BR$3)=YEAR('Rent Roll'!$C8),OR(MONTH(BR$3)='Rent Roll'!$AJ8,MONTH(BR$3)='Rent Roll'!$AK8,MONTH(BR$3)='Rent Roll'!$AL8)),0,1)</f>
        <v>1</v>
      </c>
      <c r="BS298" s="567">
        <f>IF(AND(YEAR(BS$3)=YEAR('Rent Roll'!$C8),OR(MONTH(BS$3)='Rent Roll'!$AJ8,MONTH(BS$3)='Rent Roll'!$AK8,MONTH(BS$3)='Rent Roll'!$AL8)),0,1)</f>
        <v>1</v>
      </c>
      <c r="BT298" s="567">
        <f>IF(AND(YEAR(BT$3)=YEAR('Rent Roll'!$C8),OR(MONTH(BT$3)='Rent Roll'!$AJ8,MONTH(BT$3)='Rent Roll'!$AK8,MONTH(BT$3)='Rent Roll'!$AL8)),0,1)</f>
        <v>1</v>
      </c>
      <c r="BU298" s="567">
        <f>IF(AND(YEAR(BU$3)=YEAR('Rent Roll'!$C8),OR(MONTH(BU$3)='Rent Roll'!$AJ8,MONTH(BU$3)='Rent Roll'!$AK8,MONTH(BU$3)='Rent Roll'!$AL8)),0,1)</f>
        <v>1</v>
      </c>
      <c r="BV298" s="567">
        <f>IF(AND(YEAR(BV$3)=YEAR('Rent Roll'!$C8),OR(MONTH(BV$3)='Rent Roll'!$AJ8,MONTH(BV$3)='Rent Roll'!$AK8,MONTH(BV$3)='Rent Roll'!$AL8)),0,1)</f>
        <v>1</v>
      </c>
      <c r="BW298" s="567">
        <f>IF(AND(YEAR(BW$3)=YEAR('Rent Roll'!$C8),OR(MONTH(BW$3)='Rent Roll'!$AJ8,MONTH(BW$3)='Rent Roll'!$AK8,MONTH(BW$3)='Rent Roll'!$AL8)),0,1)</f>
        <v>1</v>
      </c>
      <c r="BX298" s="567">
        <f>IF(AND(YEAR(BX$3)=YEAR('Rent Roll'!$C8),OR(MONTH(BX$3)='Rent Roll'!$AJ8,MONTH(BX$3)='Rent Roll'!$AK8,MONTH(BX$3)='Rent Roll'!$AL8)),0,1)</f>
        <v>1</v>
      </c>
      <c r="BY298" s="567">
        <f>IF(AND(YEAR(BY$3)=YEAR('Rent Roll'!$C8),OR(MONTH(BY$3)='Rent Roll'!$AJ8,MONTH(BY$3)='Rent Roll'!$AK8,MONTH(BY$3)='Rent Roll'!$AL8)),0,1)</f>
        <v>1</v>
      </c>
      <c r="BZ298" s="767">
        <f>IF(AND(YEAR(BZ$3)=YEAR('Rent Roll'!$C8),OR(MONTH(BZ$3)='Rent Roll'!$AJ8,MONTH(BZ$3)='Rent Roll'!$AK8,MONTH(BZ$3)='Rent Roll'!$AL8)),0,1)</f>
        <v>1</v>
      </c>
      <c r="CA298" s="768">
        <f>IF(AND(YEAR(CA$3)=YEAR('Rent Roll'!$C8),OR(MONTH(CA$3)='Rent Roll'!$AJ8,MONTH(CA$3)='Rent Roll'!$AK8,MONTH(CA$3)='Rent Roll'!$AL8)),0,1)</f>
        <v>1</v>
      </c>
      <c r="CB298" s="567">
        <f>IF(AND(YEAR(CB$3)=YEAR('Rent Roll'!$C8),OR(MONTH(CB$3)='Rent Roll'!$AJ8,MONTH(CB$3)='Rent Roll'!$AK8,MONTH(CB$3)='Rent Roll'!$AL8)),0,1)</f>
        <v>1</v>
      </c>
      <c r="CC298" s="567">
        <f>IF(AND(YEAR(CC$3)=YEAR('Rent Roll'!$C8),OR(MONTH(CC$3)='Rent Roll'!$AJ8,MONTH(CC$3)='Rent Roll'!$AK8,MONTH(CC$3)='Rent Roll'!$AL8)),0,1)</f>
        <v>1</v>
      </c>
      <c r="CD298" s="567">
        <f>IF(AND(YEAR(CD$3)=YEAR('Rent Roll'!$C8),OR(MONTH(CD$3)='Rent Roll'!$AJ8,MONTH(CD$3)='Rent Roll'!$AK8,MONTH(CD$3)='Rent Roll'!$AL8)),0,1)</f>
        <v>1</v>
      </c>
      <c r="CE298" s="567">
        <f>IF(AND(YEAR(CE$3)=YEAR('Rent Roll'!$C8),OR(MONTH(CE$3)='Rent Roll'!$AJ8,MONTH(CE$3)='Rent Roll'!$AK8,MONTH(CE$3)='Rent Roll'!$AL8)),0,1)</f>
        <v>1</v>
      </c>
      <c r="CF298" s="567">
        <f>IF(AND(YEAR(CF$3)=YEAR('Rent Roll'!$C8),OR(MONTH(CF$3)='Rent Roll'!$AJ8,MONTH(CF$3)='Rent Roll'!$AK8,MONTH(CF$3)='Rent Roll'!$AL8)),0,1)</f>
        <v>1</v>
      </c>
      <c r="CG298" s="567">
        <f>IF(AND(YEAR(CG$3)=YEAR('Rent Roll'!$C8),OR(MONTH(CG$3)='Rent Roll'!$AJ8,MONTH(CG$3)='Rent Roll'!$AK8,MONTH(CG$3)='Rent Roll'!$AL8)),0,1)</f>
        <v>1</v>
      </c>
      <c r="CH298" s="567">
        <f>IF(AND(YEAR(CH$3)=YEAR('Rent Roll'!$C8),OR(MONTH(CH$3)='Rent Roll'!$AJ8,MONTH(CH$3)='Rent Roll'!$AK8,MONTH(CH$3)='Rent Roll'!$AL8)),0,1)</f>
        <v>1</v>
      </c>
      <c r="CI298" s="567">
        <f>IF(AND(YEAR(CI$3)=YEAR('Rent Roll'!$C8),OR(MONTH(CI$3)='Rent Roll'!$AJ8,MONTH(CI$3)='Rent Roll'!$AK8,MONTH(CI$3)='Rent Roll'!$AL8)),0,1)</f>
        <v>1</v>
      </c>
      <c r="CJ298" s="567">
        <f>IF(AND(YEAR(CJ$3)=YEAR('Rent Roll'!$C8),OR(MONTH(CJ$3)='Rent Roll'!$AJ8,MONTH(CJ$3)='Rent Roll'!$AK8,MONTH(CJ$3)='Rent Roll'!$AL8)),0,1)</f>
        <v>1</v>
      </c>
      <c r="CK298" s="567">
        <f>IF(AND(YEAR(CK$3)=YEAR('Rent Roll'!$C8),OR(MONTH(CK$3)='Rent Roll'!$AJ8,MONTH(CK$3)='Rent Roll'!$AK8,MONTH(CK$3)='Rent Roll'!$AL8)),0,1)</f>
        <v>1</v>
      </c>
      <c r="CL298" s="767">
        <f>IF(AND(YEAR(CL$3)=YEAR('Rent Roll'!$C8),OR(MONTH(CL$3)='Rent Roll'!$AJ8,MONTH(CL$3)='Rent Roll'!$AK8,MONTH(CL$3)='Rent Roll'!$AL8)),0,1)</f>
        <v>1</v>
      </c>
      <c r="CM298" s="768">
        <f>IF(AND(YEAR(CM$3)=YEAR('Rent Roll'!$C8),OR(MONTH(CM$3)='Rent Roll'!$AJ8,MONTH(CM$3)='Rent Roll'!$AK8,MONTH(CM$3)='Rent Roll'!$AL8)),0,1)</f>
        <v>1</v>
      </c>
      <c r="CN298" s="567">
        <f>IF(AND(YEAR(CN$3)=YEAR('Rent Roll'!$C8),OR(MONTH(CN$3)='Rent Roll'!$AJ8,MONTH(CN$3)='Rent Roll'!$AK8,MONTH(CN$3)='Rent Roll'!$AL8)),0,1)</f>
        <v>1</v>
      </c>
      <c r="CO298" s="567">
        <f>IF(AND(YEAR(CO$3)=YEAR('Rent Roll'!$C8),OR(MONTH(CO$3)='Rent Roll'!$AJ8,MONTH(CO$3)='Rent Roll'!$AK8,MONTH(CO$3)='Rent Roll'!$AL8)),0,1)</f>
        <v>1</v>
      </c>
      <c r="CP298" s="567">
        <f>IF(AND(YEAR(CP$3)=YEAR('Rent Roll'!$C8),OR(MONTH(CP$3)='Rent Roll'!$AJ8,MONTH(CP$3)='Rent Roll'!$AK8,MONTH(CP$3)='Rent Roll'!$AL8)),0,1)</f>
        <v>1</v>
      </c>
      <c r="CQ298" s="567">
        <f>IF(AND(YEAR(CQ$3)=YEAR('Rent Roll'!$C8),OR(MONTH(CQ$3)='Rent Roll'!$AJ8,MONTH(CQ$3)='Rent Roll'!$AK8,MONTH(CQ$3)='Rent Roll'!$AL8)),0,1)</f>
        <v>1</v>
      </c>
      <c r="CR298" s="567">
        <f>IF(AND(YEAR(CR$3)=YEAR('Rent Roll'!$C8),OR(MONTH(CR$3)='Rent Roll'!$AJ8,MONTH(CR$3)='Rent Roll'!$AK8,MONTH(CR$3)='Rent Roll'!$AL8)),0,1)</f>
        <v>1</v>
      </c>
      <c r="CS298" s="567">
        <f>IF(AND(YEAR(CS$3)=YEAR('Rent Roll'!$C8),OR(MONTH(CS$3)='Rent Roll'!$AJ8,MONTH(CS$3)='Rent Roll'!$AK8,MONTH(CS$3)='Rent Roll'!$AL8)),0,1)</f>
        <v>1</v>
      </c>
      <c r="CT298" s="567">
        <f>IF(AND(YEAR(CT$3)=YEAR('Rent Roll'!$C8),OR(MONTH(CT$3)='Rent Roll'!$AJ8,MONTH(CT$3)='Rent Roll'!$AK8,MONTH(CT$3)='Rent Roll'!$AL8)),0,1)</f>
        <v>1</v>
      </c>
      <c r="CU298" s="567">
        <f>IF(AND(YEAR(CU$3)=YEAR('Rent Roll'!$C8),OR(MONTH(CU$3)='Rent Roll'!$AJ8,MONTH(CU$3)='Rent Roll'!$AK8,MONTH(CU$3)='Rent Roll'!$AL8)),0,1)</f>
        <v>1</v>
      </c>
      <c r="CV298" s="567">
        <f>IF(AND(YEAR(CV$3)=YEAR('Rent Roll'!$C8),OR(MONTH(CV$3)='Rent Roll'!$AJ8,MONTH(CV$3)='Rent Roll'!$AK8,MONTH(CV$3)='Rent Roll'!$AL8)),0,1)</f>
        <v>1</v>
      </c>
      <c r="CW298" s="567">
        <f>IF(AND(YEAR(CW$3)=YEAR('Rent Roll'!$C8),OR(MONTH(CW$3)='Rent Roll'!$AJ8,MONTH(CW$3)='Rent Roll'!$AK8,MONTH(CW$3)='Rent Roll'!$AL8)),0,1)</f>
        <v>1</v>
      </c>
      <c r="CX298" s="767">
        <f>IF(AND(YEAR(CX$3)=YEAR('Rent Roll'!$C8),OR(MONTH(CX$3)='Rent Roll'!$AJ8,MONTH(CX$3)='Rent Roll'!$AK8,MONTH(CX$3)='Rent Roll'!$AL8)),0,1)</f>
        <v>1</v>
      </c>
      <c r="CY298" s="768">
        <f>IF(AND(YEAR(CY$3)=YEAR('Rent Roll'!$C8),OR(MONTH(CY$3)='Rent Roll'!$AJ8,MONTH(CY$3)='Rent Roll'!$AK8,MONTH(CY$3)='Rent Roll'!$AL8)),0,1)</f>
        <v>1</v>
      </c>
      <c r="CZ298" s="567">
        <f>IF(AND(YEAR(CZ$3)=YEAR('Rent Roll'!$C8),OR(MONTH(CZ$3)='Rent Roll'!$AJ8,MONTH(CZ$3)='Rent Roll'!$AK8,MONTH(CZ$3)='Rent Roll'!$AL8)),0,1)</f>
        <v>1</v>
      </c>
      <c r="DA298" s="567">
        <f>IF(AND(YEAR(DA$3)=YEAR('Rent Roll'!$C8),OR(MONTH(DA$3)='Rent Roll'!$AJ8,MONTH(DA$3)='Rent Roll'!$AK8,MONTH(DA$3)='Rent Roll'!$AL8)),0,1)</f>
        <v>1</v>
      </c>
      <c r="DB298" s="567">
        <f>IF(AND(YEAR(DB$3)=YEAR('Rent Roll'!$C8),OR(MONTH(DB$3)='Rent Roll'!$AJ8,MONTH(DB$3)='Rent Roll'!$AK8,MONTH(DB$3)='Rent Roll'!$AL8)),0,1)</f>
        <v>1</v>
      </c>
      <c r="DC298" s="567">
        <f>IF(AND(YEAR(DC$3)=YEAR('Rent Roll'!$C8),OR(MONTH(DC$3)='Rent Roll'!$AJ8,MONTH(DC$3)='Rent Roll'!$AK8,MONTH(DC$3)='Rent Roll'!$AL8)),0,1)</f>
        <v>1</v>
      </c>
      <c r="DD298" s="567">
        <f>IF(AND(YEAR(DD$3)=YEAR('Rent Roll'!$C8),OR(MONTH(DD$3)='Rent Roll'!$AJ8,MONTH(DD$3)='Rent Roll'!$AK8,MONTH(DD$3)='Rent Roll'!$AL8)),0,1)</f>
        <v>1</v>
      </c>
      <c r="DE298" s="567">
        <f>IF(AND(YEAR(DE$3)=YEAR('Rent Roll'!$C8),OR(MONTH(DE$3)='Rent Roll'!$AJ8,MONTH(DE$3)='Rent Roll'!$AK8,MONTH(DE$3)='Rent Roll'!$AL8)),0,1)</f>
        <v>1</v>
      </c>
      <c r="DF298" s="567">
        <f>IF(AND(YEAR(DF$3)=YEAR('Rent Roll'!$C8),OR(MONTH(DF$3)='Rent Roll'!$AJ8,MONTH(DF$3)='Rent Roll'!$AK8,MONTH(DF$3)='Rent Roll'!$AL8)),0,1)</f>
        <v>1</v>
      </c>
      <c r="DG298" s="567">
        <f>IF(AND(YEAR(DG$3)=YEAR('Rent Roll'!$C8),OR(MONTH(DG$3)='Rent Roll'!$AJ8,MONTH(DG$3)='Rent Roll'!$AK8,MONTH(DG$3)='Rent Roll'!$AL8)),0,1)</f>
        <v>1</v>
      </c>
      <c r="DH298" s="567">
        <f>IF(AND(YEAR(DH$3)=YEAR('Rent Roll'!$C8),OR(MONTH(DH$3)='Rent Roll'!$AJ8,MONTH(DH$3)='Rent Roll'!$AK8,MONTH(DH$3)='Rent Roll'!$AL8)),0,1)</f>
        <v>1</v>
      </c>
      <c r="DI298" s="567">
        <f>IF(AND(YEAR(DI$3)=YEAR('Rent Roll'!$C8),OR(MONTH(DI$3)='Rent Roll'!$AJ8,MONTH(DI$3)='Rent Roll'!$AK8,MONTH(DI$3)='Rent Roll'!$AL8)),0,1)</f>
        <v>1</v>
      </c>
      <c r="DJ298" s="767">
        <f>IF(AND(YEAR(DJ$3)=YEAR('Rent Roll'!$C8),OR(MONTH(DJ$3)='Rent Roll'!$AJ8,MONTH(DJ$3)='Rent Roll'!$AK8,MONTH(DJ$3)='Rent Roll'!$AL8)),0,1)</f>
        <v>1</v>
      </c>
      <c r="DK298" s="768">
        <f>IF(AND(YEAR(DK$3)=YEAR('Rent Roll'!$C8),OR(MONTH(DK$3)='Rent Roll'!$AJ8,MONTH(DK$3)='Rent Roll'!$AK8,MONTH(DK$3)='Rent Roll'!$AL8)),0,1)</f>
        <v>1</v>
      </c>
      <c r="DL298" s="567">
        <f>IF(AND(YEAR(DL$3)=YEAR('Rent Roll'!$C8),OR(MONTH(DL$3)='Rent Roll'!$AJ8,MONTH(DL$3)='Rent Roll'!$AK8,MONTH(DL$3)='Rent Roll'!$AL8)),0,1)</f>
        <v>1</v>
      </c>
      <c r="DM298" s="567">
        <f>IF(AND(YEAR(DM$3)=YEAR('Rent Roll'!$C8),OR(MONTH(DM$3)='Rent Roll'!$AJ8,MONTH(DM$3)='Rent Roll'!$AK8,MONTH(DM$3)='Rent Roll'!$AL8)),0,1)</f>
        <v>1</v>
      </c>
      <c r="DN298" s="567">
        <f>IF(AND(YEAR(DN$3)=YEAR('Rent Roll'!$C8),OR(MONTH(DN$3)='Rent Roll'!$AJ8,MONTH(DN$3)='Rent Roll'!$AK8,MONTH(DN$3)='Rent Roll'!$AL8)),0,1)</f>
        <v>1</v>
      </c>
      <c r="DO298" s="567">
        <f>IF(AND(YEAR(DO$3)=YEAR('Rent Roll'!$C8),OR(MONTH(DO$3)='Rent Roll'!$AJ8,MONTH(DO$3)='Rent Roll'!$AK8,MONTH(DO$3)='Rent Roll'!$AL8)),0,1)</f>
        <v>1</v>
      </c>
      <c r="DP298" s="567">
        <f>IF(AND(YEAR(DP$3)=YEAR('Rent Roll'!$C8),OR(MONTH(DP$3)='Rent Roll'!$AJ8,MONTH(DP$3)='Rent Roll'!$AK8,MONTH(DP$3)='Rent Roll'!$AL8)),0,1)</f>
        <v>1</v>
      </c>
      <c r="DQ298" s="567">
        <f>IF(AND(YEAR(DQ$3)=YEAR('Rent Roll'!$C8),OR(MONTH(DQ$3)='Rent Roll'!$AJ8,MONTH(DQ$3)='Rent Roll'!$AK8,MONTH(DQ$3)='Rent Roll'!$AL8)),0,1)</f>
        <v>1</v>
      </c>
      <c r="DR298" s="567">
        <f>IF(AND(YEAR(DR$3)=YEAR('Rent Roll'!$C8),OR(MONTH(DR$3)='Rent Roll'!$AJ8,MONTH(DR$3)='Rent Roll'!$AK8,MONTH(DR$3)='Rent Roll'!$AL8)),0,1)</f>
        <v>1</v>
      </c>
      <c r="DS298" s="567">
        <f>IF(AND(YEAR(DS$3)=YEAR('Rent Roll'!$C8),OR(MONTH(DS$3)='Rent Roll'!$AJ8,MONTH(DS$3)='Rent Roll'!$AK8,MONTH(DS$3)='Rent Roll'!$AL8)),0,1)</f>
        <v>1</v>
      </c>
      <c r="DT298" s="567">
        <f>IF(AND(YEAR(DT$3)=YEAR('Rent Roll'!$C8),OR(MONTH(DT$3)='Rent Roll'!$AJ8,MONTH(DT$3)='Rent Roll'!$AK8,MONTH(DT$3)='Rent Roll'!$AL8)),0,1)</f>
        <v>1</v>
      </c>
      <c r="DU298" s="567">
        <f>IF(AND(YEAR(DU$3)=YEAR('Rent Roll'!$C8),OR(MONTH(DU$3)='Rent Roll'!$AJ8,MONTH(DU$3)='Rent Roll'!$AK8,MONTH(DU$3)='Rent Roll'!$AL8)),0,1)</f>
        <v>1</v>
      </c>
      <c r="DV298" s="567">
        <f>IF(AND(YEAR(DV$3)=YEAR('Rent Roll'!$C8),OR(MONTH(DV$3)='Rent Roll'!$AJ8,MONTH(DV$3)='Rent Roll'!$AK8,MONTH(DV$3)='Rent Roll'!$AL8)),0,1)</f>
        <v>1</v>
      </c>
    </row>
    <row r="299" spans="1:126" s="565" customFormat="1" ht="12" customHeight="1" outlineLevel="1" x14ac:dyDescent="0.4">
      <c r="A299" s="731"/>
      <c r="B299" s="564" t="str">
        <f>'Rent Roll'!$B9</f>
        <v>5층</v>
      </c>
      <c r="E299" s="566"/>
      <c r="F299" s="778">
        <f>IF(AND(YEAR(F$3)=YEAR('Rent Roll'!$C9),OR(MONTH(F$3)='Rent Roll'!$AJ9,MONTH(F$3)='Rent Roll'!$AK9,MONTH(F$3)='Rent Roll'!$AL9)),0,1)</f>
        <v>1</v>
      </c>
      <c r="G299" s="768">
        <f>IF(AND(YEAR(G$3)=YEAR('Rent Roll'!$C9),OR(MONTH(G$3)='Rent Roll'!$AJ9,MONTH(G$3)='Rent Roll'!$AK9,MONTH(G$3)='Rent Roll'!$AL9)),0,1)</f>
        <v>1</v>
      </c>
      <c r="H299" s="567">
        <f>IF(AND(YEAR(H$3)=YEAR('Rent Roll'!$C9),OR(MONTH(H$3)='Rent Roll'!$AJ9,MONTH(H$3)='Rent Roll'!$AK9,MONTH(H$3)='Rent Roll'!$AL9)),0,1)</f>
        <v>1</v>
      </c>
      <c r="I299" s="567">
        <f>IF(AND(YEAR(I$3)=YEAR('Rent Roll'!$C9),OR(MONTH(I$3)='Rent Roll'!$AJ9,MONTH(I$3)='Rent Roll'!$AK9,MONTH(I$3)='Rent Roll'!$AL9)),0,1)</f>
        <v>1</v>
      </c>
      <c r="J299" s="567">
        <f>IF(AND(YEAR(J$3)=YEAR('Rent Roll'!$C9),OR(MONTH(J$3)='Rent Roll'!$AJ9,MONTH(J$3)='Rent Roll'!$AK9,MONTH(J$3)='Rent Roll'!$AL9)),0,1)</f>
        <v>1</v>
      </c>
      <c r="K299" s="567">
        <f>IF(AND(YEAR(K$3)=YEAR('Rent Roll'!$C9),OR(MONTH(K$3)='Rent Roll'!$AJ9,MONTH(K$3)='Rent Roll'!$AK9,MONTH(K$3)='Rent Roll'!$AL9)),0,1)</f>
        <v>1</v>
      </c>
      <c r="L299" s="567">
        <f>IF(AND(YEAR(L$3)=YEAR('Rent Roll'!$C9),OR(MONTH(L$3)='Rent Roll'!$AJ9,MONTH(L$3)='Rent Roll'!$AK9,MONTH(L$3)='Rent Roll'!$AL9)),0,1)</f>
        <v>1</v>
      </c>
      <c r="M299" s="567">
        <f>IF(AND(YEAR(M$3)=YEAR('Rent Roll'!$C9),OR(MONTH(M$3)='Rent Roll'!$AJ9,MONTH(M$3)='Rent Roll'!$AK9,MONTH(M$3)='Rent Roll'!$AL9)),0,1)</f>
        <v>1</v>
      </c>
      <c r="N299" s="567">
        <f>IF(AND(YEAR(N$3)=YEAR('Rent Roll'!$C9),OR(MONTH(N$3)='Rent Roll'!$AJ9,MONTH(N$3)='Rent Roll'!$AK9,MONTH(N$3)='Rent Roll'!$AL9)),0,1)</f>
        <v>1</v>
      </c>
      <c r="O299" s="567">
        <f>IF(AND(YEAR(O$3)=YEAR('Rent Roll'!$C9),OR(MONTH(O$3)='Rent Roll'!$AJ9,MONTH(O$3)='Rent Roll'!$AK9,MONTH(O$3)='Rent Roll'!$AL9)),0,1)</f>
        <v>1</v>
      </c>
      <c r="P299" s="567">
        <f>IF(AND(YEAR(P$3)=YEAR('Rent Roll'!$C9),OR(MONTH(P$3)='Rent Roll'!$AJ9,MONTH(P$3)='Rent Roll'!$AK9,MONTH(P$3)='Rent Roll'!$AL9)),0,1)</f>
        <v>1</v>
      </c>
      <c r="Q299" s="567">
        <f>IF(AND(YEAR(Q$3)=YEAR('Rent Roll'!$C9),OR(MONTH(Q$3)='Rent Roll'!$AJ9,MONTH(Q$3)='Rent Roll'!$AK9,MONTH(Q$3)='Rent Roll'!$AL9)),0,1)</f>
        <v>1</v>
      </c>
      <c r="R299" s="767">
        <f>IF(AND(YEAR(R$3)=YEAR('Rent Roll'!$C9),OR(MONTH(R$3)='Rent Roll'!$AJ9,MONTH(R$3)='Rent Roll'!$AK9,MONTH(R$3)='Rent Roll'!$AL9)),0,1)</f>
        <v>1</v>
      </c>
      <c r="S299" s="768">
        <f>IF(AND(YEAR(S$3)=YEAR('Rent Roll'!$C9),OR(MONTH(S$3)='Rent Roll'!$AJ9,MONTH(S$3)='Rent Roll'!$AK9,MONTH(S$3)='Rent Roll'!$AL9)),0,1)</f>
        <v>1</v>
      </c>
      <c r="T299" s="567">
        <f>IF(AND(YEAR(T$3)=YEAR('Rent Roll'!$C9),OR(MONTH(T$3)='Rent Roll'!$AJ9,MONTH(T$3)='Rent Roll'!$AK9,MONTH(T$3)='Rent Roll'!$AL9)),0,1)</f>
        <v>1</v>
      </c>
      <c r="U299" s="567">
        <f>IF(AND(YEAR(U$3)=YEAR('Rent Roll'!$C9),OR(MONTH(U$3)='Rent Roll'!$AJ9,MONTH(U$3)='Rent Roll'!$AK9,MONTH(U$3)='Rent Roll'!$AL9)),0,1)</f>
        <v>1</v>
      </c>
      <c r="V299" s="567">
        <f>IF(AND(YEAR(V$3)=YEAR('Rent Roll'!$C9),OR(MONTH(V$3)='Rent Roll'!$AJ9,MONTH(V$3)='Rent Roll'!$AK9,MONTH(V$3)='Rent Roll'!$AL9)),0,1)</f>
        <v>1</v>
      </c>
      <c r="W299" s="567">
        <f>IF(AND(YEAR(W$3)=YEAR('Rent Roll'!$C9),OR(MONTH(W$3)='Rent Roll'!$AJ9,MONTH(W$3)='Rent Roll'!$AK9,MONTH(W$3)='Rent Roll'!$AL9)),0,1)</f>
        <v>1</v>
      </c>
      <c r="X299" s="567">
        <f>IF(AND(YEAR(X$3)=YEAR('Rent Roll'!$C9),OR(MONTH(X$3)='Rent Roll'!$AJ9,MONTH(X$3)='Rent Roll'!$AK9,MONTH(X$3)='Rent Roll'!$AL9)),0,1)</f>
        <v>1</v>
      </c>
      <c r="Y299" s="567">
        <f>IF(AND(YEAR(Y$3)=YEAR('Rent Roll'!$C9),OR(MONTH(Y$3)='Rent Roll'!$AJ9,MONTH(Y$3)='Rent Roll'!$AK9,MONTH(Y$3)='Rent Roll'!$AL9)),0,1)</f>
        <v>1</v>
      </c>
      <c r="Z299" s="567">
        <f>IF(AND(YEAR(Z$3)=YEAR('Rent Roll'!$C9),OR(MONTH(Z$3)='Rent Roll'!$AJ9,MONTH(Z$3)='Rent Roll'!$AK9,MONTH(Z$3)='Rent Roll'!$AL9)),0,1)</f>
        <v>1</v>
      </c>
      <c r="AA299" s="567">
        <f>IF(AND(YEAR(AA$3)=YEAR('Rent Roll'!$C9),OR(MONTH(AA$3)='Rent Roll'!$AJ9,MONTH(AA$3)='Rent Roll'!$AK9,MONTH(AA$3)='Rent Roll'!$AL9)),0,1)</f>
        <v>1</v>
      </c>
      <c r="AB299" s="567">
        <f>IF(AND(YEAR(AB$3)=YEAR('Rent Roll'!$C9),OR(MONTH(AB$3)='Rent Roll'!$AJ9,MONTH(AB$3)='Rent Roll'!$AK9,MONTH(AB$3)='Rent Roll'!$AL9)),0,1)</f>
        <v>1</v>
      </c>
      <c r="AC299" s="567">
        <f>IF(AND(YEAR(AC$3)=YEAR('Rent Roll'!$C9),OR(MONTH(AC$3)='Rent Roll'!$AJ9,MONTH(AC$3)='Rent Roll'!$AK9,MONTH(AC$3)='Rent Roll'!$AL9)),0,1)</f>
        <v>1</v>
      </c>
      <c r="AD299" s="767">
        <f>IF(AND(YEAR(AD$3)=YEAR('Rent Roll'!$C9),OR(MONTH(AD$3)='Rent Roll'!$AJ9,MONTH(AD$3)='Rent Roll'!$AK9,MONTH(AD$3)='Rent Roll'!$AL9)),0,1)</f>
        <v>1</v>
      </c>
      <c r="AE299" s="768">
        <f>IF(AND(YEAR(AE$3)=YEAR('Rent Roll'!$C9),OR(MONTH(AE$3)='Rent Roll'!$AJ9,MONTH(AE$3)='Rent Roll'!$AK9,MONTH(AE$3)='Rent Roll'!$AL9)),0,1)</f>
        <v>1</v>
      </c>
      <c r="AF299" s="567">
        <f>IF(AND(YEAR(AF$3)=YEAR('Rent Roll'!$C9),OR(MONTH(AF$3)='Rent Roll'!$AJ9,MONTH(AF$3)='Rent Roll'!$AK9,MONTH(AF$3)='Rent Roll'!$AL9)),0,1)</f>
        <v>1</v>
      </c>
      <c r="AG299" s="567">
        <f>IF(AND(YEAR(AG$3)=YEAR('Rent Roll'!$C9),OR(MONTH(AG$3)='Rent Roll'!$AJ9,MONTH(AG$3)='Rent Roll'!$AK9,MONTH(AG$3)='Rent Roll'!$AL9)),0,1)</f>
        <v>1</v>
      </c>
      <c r="AH299" s="567">
        <f>IF(AND(YEAR(AH$3)=YEAR('Rent Roll'!$C9),OR(MONTH(AH$3)='Rent Roll'!$AJ9,MONTH(AH$3)='Rent Roll'!$AK9,MONTH(AH$3)='Rent Roll'!$AL9)),0,1)</f>
        <v>1</v>
      </c>
      <c r="AI299" s="567">
        <f>IF(AND(YEAR(AI$3)=YEAR('Rent Roll'!$C9),OR(MONTH(AI$3)='Rent Roll'!$AJ9,MONTH(AI$3)='Rent Roll'!$AK9,MONTH(AI$3)='Rent Roll'!$AL9)),0,1)</f>
        <v>1</v>
      </c>
      <c r="AJ299" s="567">
        <f>IF(AND(YEAR(AJ$3)=YEAR('Rent Roll'!$C9),OR(MONTH(AJ$3)='Rent Roll'!$AJ9,MONTH(AJ$3)='Rent Roll'!$AK9,MONTH(AJ$3)='Rent Roll'!$AL9)),0,1)</f>
        <v>1</v>
      </c>
      <c r="AK299" s="567">
        <f>IF(AND(YEAR(AK$3)=YEAR('Rent Roll'!$C9),OR(MONTH(AK$3)='Rent Roll'!$AJ9,MONTH(AK$3)='Rent Roll'!$AK9,MONTH(AK$3)='Rent Roll'!$AL9)),0,1)</f>
        <v>1</v>
      </c>
      <c r="AL299" s="567">
        <f>IF(AND(YEAR(AL$3)=YEAR('Rent Roll'!$C9),OR(MONTH(AL$3)='Rent Roll'!$AJ9,MONTH(AL$3)='Rent Roll'!$AK9,MONTH(AL$3)='Rent Roll'!$AL9)),0,1)</f>
        <v>1</v>
      </c>
      <c r="AM299" s="567">
        <f>IF(AND(YEAR(AM$3)=YEAR('Rent Roll'!$C9),OR(MONTH(AM$3)='Rent Roll'!$AJ9,MONTH(AM$3)='Rent Roll'!$AK9,MONTH(AM$3)='Rent Roll'!$AL9)),0,1)</f>
        <v>1</v>
      </c>
      <c r="AN299" s="567">
        <f>IF(AND(YEAR(AN$3)=YEAR('Rent Roll'!$C9),OR(MONTH(AN$3)='Rent Roll'!$AJ9,MONTH(AN$3)='Rent Roll'!$AK9,MONTH(AN$3)='Rent Roll'!$AL9)),0,1)</f>
        <v>1</v>
      </c>
      <c r="AO299" s="567">
        <f>IF(AND(YEAR(AO$3)=YEAR('Rent Roll'!$C9),OR(MONTH(AO$3)='Rent Roll'!$AJ9,MONTH(AO$3)='Rent Roll'!$AK9,MONTH(AO$3)='Rent Roll'!$AL9)),0,1)</f>
        <v>1</v>
      </c>
      <c r="AP299" s="767">
        <f>IF(AND(YEAR(AP$3)=YEAR('Rent Roll'!$C9),OR(MONTH(AP$3)='Rent Roll'!$AJ9,MONTH(AP$3)='Rent Roll'!$AK9,MONTH(AP$3)='Rent Roll'!$AL9)),0,1)</f>
        <v>1</v>
      </c>
      <c r="AQ299" s="768">
        <f>IF(AND(YEAR(AQ$3)=YEAR('Rent Roll'!$C9),OR(MONTH(AQ$3)='Rent Roll'!$AJ9,MONTH(AQ$3)='Rent Roll'!$AK9,MONTH(AQ$3)='Rent Roll'!$AL9)),0,1)</f>
        <v>1</v>
      </c>
      <c r="AR299" s="567">
        <f>IF(AND(YEAR(AR$3)=YEAR('Rent Roll'!$C9),OR(MONTH(AR$3)='Rent Roll'!$AJ9,MONTH(AR$3)='Rent Roll'!$AK9,MONTH(AR$3)='Rent Roll'!$AL9)),0,1)</f>
        <v>1</v>
      </c>
      <c r="AS299" s="567">
        <f>IF(AND(YEAR(AS$3)=YEAR('Rent Roll'!$C9),OR(MONTH(AS$3)='Rent Roll'!$AJ9,MONTH(AS$3)='Rent Roll'!$AK9,MONTH(AS$3)='Rent Roll'!$AL9)),0,1)</f>
        <v>1</v>
      </c>
      <c r="AT299" s="567">
        <f>IF(AND(YEAR(AT$3)=YEAR('Rent Roll'!$C9),OR(MONTH(AT$3)='Rent Roll'!$AJ9,MONTH(AT$3)='Rent Roll'!$AK9,MONTH(AT$3)='Rent Roll'!$AL9)),0,1)</f>
        <v>1</v>
      </c>
      <c r="AU299" s="567">
        <f>IF(AND(YEAR(AU$3)=YEAR('Rent Roll'!$C9),OR(MONTH(AU$3)='Rent Roll'!$AJ9,MONTH(AU$3)='Rent Roll'!$AK9,MONTH(AU$3)='Rent Roll'!$AL9)),0,1)</f>
        <v>1</v>
      </c>
      <c r="AV299" s="567">
        <f>IF(AND(YEAR(AV$3)=YEAR('Rent Roll'!$C9),OR(MONTH(AV$3)='Rent Roll'!$AJ9,MONTH(AV$3)='Rent Roll'!$AK9,MONTH(AV$3)='Rent Roll'!$AL9)),0,1)</f>
        <v>1</v>
      </c>
      <c r="AW299" s="567">
        <f>IF(AND(YEAR(AW$3)=YEAR('Rent Roll'!$C9),OR(MONTH(AW$3)='Rent Roll'!$AJ9,MONTH(AW$3)='Rent Roll'!$AK9,MONTH(AW$3)='Rent Roll'!$AL9)),0,1)</f>
        <v>1</v>
      </c>
      <c r="AX299" s="567">
        <f>IF(AND(YEAR(AX$3)=YEAR('Rent Roll'!$C9),OR(MONTH(AX$3)='Rent Roll'!$AJ9,MONTH(AX$3)='Rent Roll'!$AK9,MONTH(AX$3)='Rent Roll'!$AL9)),0,1)</f>
        <v>1</v>
      </c>
      <c r="AY299" s="567">
        <f>IF(AND(YEAR(AY$3)=YEAR('Rent Roll'!$C9),OR(MONTH(AY$3)='Rent Roll'!$AJ9,MONTH(AY$3)='Rent Roll'!$AK9,MONTH(AY$3)='Rent Roll'!$AL9)),0,1)</f>
        <v>1</v>
      </c>
      <c r="AZ299" s="567">
        <f>IF(AND(YEAR(AZ$3)=YEAR('Rent Roll'!$C9),OR(MONTH(AZ$3)='Rent Roll'!$AJ9,MONTH(AZ$3)='Rent Roll'!$AK9,MONTH(AZ$3)='Rent Roll'!$AL9)),0,1)</f>
        <v>1</v>
      </c>
      <c r="BA299" s="567">
        <f>IF(AND(YEAR(BA$3)=YEAR('Rent Roll'!$C9),OR(MONTH(BA$3)='Rent Roll'!$AJ9,MONTH(BA$3)='Rent Roll'!$AK9,MONTH(BA$3)='Rent Roll'!$AL9)),0,1)</f>
        <v>1</v>
      </c>
      <c r="BB299" s="767">
        <f>IF(AND(YEAR(BB$3)=YEAR('Rent Roll'!$C9),OR(MONTH(BB$3)='Rent Roll'!$AJ9,MONTH(BB$3)='Rent Roll'!$AK9,MONTH(BB$3)='Rent Roll'!$AL9)),0,1)</f>
        <v>1</v>
      </c>
      <c r="BC299" s="768">
        <f>IF(AND(YEAR(BC$3)=YEAR('Rent Roll'!$C9),OR(MONTH(BC$3)='Rent Roll'!$AJ9,MONTH(BC$3)='Rent Roll'!$AK9,MONTH(BC$3)='Rent Roll'!$AL9)),0,1)</f>
        <v>1</v>
      </c>
      <c r="BD299" s="567">
        <f>IF(AND(YEAR(BD$3)=YEAR('Rent Roll'!$C9),OR(MONTH(BD$3)='Rent Roll'!$AJ9,MONTH(BD$3)='Rent Roll'!$AK9,MONTH(BD$3)='Rent Roll'!$AL9)),0,1)</f>
        <v>1</v>
      </c>
      <c r="BE299" s="567">
        <f>IF(AND(YEAR(BE$3)=YEAR('Rent Roll'!$C9),OR(MONTH(BE$3)='Rent Roll'!$AJ9,MONTH(BE$3)='Rent Roll'!$AK9,MONTH(BE$3)='Rent Roll'!$AL9)),0,1)</f>
        <v>1</v>
      </c>
      <c r="BF299" s="567">
        <f>IF(AND(YEAR(BF$3)=YEAR('Rent Roll'!$C9),OR(MONTH(BF$3)='Rent Roll'!$AJ9,MONTH(BF$3)='Rent Roll'!$AK9,MONTH(BF$3)='Rent Roll'!$AL9)),0,1)</f>
        <v>1</v>
      </c>
      <c r="BG299" s="567">
        <f>IF(AND(YEAR(BG$3)=YEAR('Rent Roll'!$C9),OR(MONTH(BG$3)='Rent Roll'!$AJ9,MONTH(BG$3)='Rent Roll'!$AK9,MONTH(BG$3)='Rent Roll'!$AL9)),0,1)</f>
        <v>1</v>
      </c>
      <c r="BH299" s="567">
        <f>IF(AND(YEAR(BH$3)=YEAR('Rent Roll'!$C9),OR(MONTH(BH$3)='Rent Roll'!$AJ9,MONTH(BH$3)='Rent Roll'!$AK9,MONTH(BH$3)='Rent Roll'!$AL9)),0,1)</f>
        <v>1</v>
      </c>
      <c r="BI299" s="567">
        <f>IF(AND(YEAR(BI$3)=YEAR('Rent Roll'!$C9),OR(MONTH(BI$3)='Rent Roll'!$AJ9,MONTH(BI$3)='Rent Roll'!$AK9,MONTH(BI$3)='Rent Roll'!$AL9)),0,1)</f>
        <v>1</v>
      </c>
      <c r="BJ299" s="567">
        <f>IF(AND(YEAR(BJ$3)=YEAR('Rent Roll'!$C9),OR(MONTH(BJ$3)='Rent Roll'!$AJ9,MONTH(BJ$3)='Rent Roll'!$AK9,MONTH(BJ$3)='Rent Roll'!$AL9)),0,1)</f>
        <v>1</v>
      </c>
      <c r="BK299" s="567">
        <f>IF(AND(YEAR(BK$3)=YEAR('Rent Roll'!$C9),OR(MONTH(BK$3)='Rent Roll'!$AJ9,MONTH(BK$3)='Rent Roll'!$AK9,MONTH(BK$3)='Rent Roll'!$AL9)),0,1)</f>
        <v>1</v>
      </c>
      <c r="BL299" s="567">
        <f>IF(AND(YEAR(BL$3)=YEAR('Rent Roll'!$C9),OR(MONTH(BL$3)='Rent Roll'!$AJ9,MONTH(BL$3)='Rent Roll'!$AK9,MONTH(BL$3)='Rent Roll'!$AL9)),0,1)</f>
        <v>1</v>
      </c>
      <c r="BM299" s="567">
        <f>IF(AND(YEAR(BM$3)=YEAR('Rent Roll'!$C9),OR(MONTH(BM$3)='Rent Roll'!$AJ9,MONTH(BM$3)='Rent Roll'!$AK9,MONTH(BM$3)='Rent Roll'!$AL9)),0,1)</f>
        <v>1</v>
      </c>
      <c r="BN299" s="767">
        <f>IF(AND(YEAR(BN$3)=YEAR('Rent Roll'!$C9),OR(MONTH(BN$3)='Rent Roll'!$AJ9,MONTH(BN$3)='Rent Roll'!$AK9,MONTH(BN$3)='Rent Roll'!$AL9)),0,1)</f>
        <v>1</v>
      </c>
      <c r="BO299" s="768">
        <f>IF(AND(YEAR(BO$3)=YEAR('Rent Roll'!$C9),OR(MONTH(BO$3)='Rent Roll'!$AJ9,MONTH(BO$3)='Rent Roll'!$AK9,MONTH(BO$3)='Rent Roll'!$AL9)),0,1)</f>
        <v>1</v>
      </c>
      <c r="BP299" s="567">
        <f>IF(AND(YEAR(BP$3)=YEAR('Rent Roll'!$C9),OR(MONTH(BP$3)='Rent Roll'!$AJ9,MONTH(BP$3)='Rent Roll'!$AK9,MONTH(BP$3)='Rent Roll'!$AL9)),0,1)</f>
        <v>1</v>
      </c>
      <c r="BQ299" s="567">
        <f>IF(AND(YEAR(BQ$3)=YEAR('Rent Roll'!$C9),OR(MONTH(BQ$3)='Rent Roll'!$AJ9,MONTH(BQ$3)='Rent Roll'!$AK9,MONTH(BQ$3)='Rent Roll'!$AL9)),0,1)</f>
        <v>1</v>
      </c>
      <c r="BR299" s="567">
        <f>IF(AND(YEAR(BR$3)=YEAR('Rent Roll'!$C9),OR(MONTH(BR$3)='Rent Roll'!$AJ9,MONTH(BR$3)='Rent Roll'!$AK9,MONTH(BR$3)='Rent Roll'!$AL9)),0,1)</f>
        <v>1</v>
      </c>
      <c r="BS299" s="567">
        <f>IF(AND(YEAR(BS$3)=YEAR('Rent Roll'!$C9),OR(MONTH(BS$3)='Rent Roll'!$AJ9,MONTH(BS$3)='Rent Roll'!$AK9,MONTH(BS$3)='Rent Roll'!$AL9)),0,1)</f>
        <v>1</v>
      </c>
      <c r="BT299" s="567">
        <f>IF(AND(YEAR(BT$3)=YEAR('Rent Roll'!$C9),OR(MONTH(BT$3)='Rent Roll'!$AJ9,MONTH(BT$3)='Rent Roll'!$AK9,MONTH(BT$3)='Rent Roll'!$AL9)),0,1)</f>
        <v>1</v>
      </c>
      <c r="BU299" s="567">
        <f>IF(AND(YEAR(BU$3)=YEAR('Rent Roll'!$C9),OR(MONTH(BU$3)='Rent Roll'!$AJ9,MONTH(BU$3)='Rent Roll'!$AK9,MONTH(BU$3)='Rent Roll'!$AL9)),0,1)</f>
        <v>1</v>
      </c>
      <c r="BV299" s="567">
        <f>IF(AND(YEAR(BV$3)=YEAR('Rent Roll'!$C9),OR(MONTH(BV$3)='Rent Roll'!$AJ9,MONTH(BV$3)='Rent Roll'!$AK9,MONTH(BV$3)='Rent Roll'!$AL9)),0,1)</f>
        <v>1</v>
      </c>
      <c r="BW299" s="567">
        <f>IF(AND(YEAR(BW$3)=YEAR('Rent Roll'!$C9),OR(MONTH(BW$3)='Rent Roll'!$AJ9,MONTH(BW$3)='Rent Roll'!$AK9,MONTH(BW$3)='Rent Roll'!$AL9)),0,1)</f>
        <v>1</v>
      </c>
      <c r="BX299" s="567">
        <f>IF(AND(YEAR(BX$3)=YEAR('Rent Roll'!$C9),OR(MONTH(BX$3)='Rent Roll'!$AJ9,MONTH(BX$3)='Rent Roll'!$AK9,MONTH(BX$3)='Rent Roll'!$AL9)),0,1)</f>
        <v>1</v>
      </c>
      <c r="BY299" s="567">
        <f>IF(AND(YEAR(BY$3)=YEAR('Rent Roll'!$C9),OR(MONTH(BY$3)='Rent Roll'!$AJ9,MONTH(BY$3)='Rent Roll'!$AK9,MONTH(BY$3)='Rent Roll'!$AL9)),0,1)</f>
        <v>1</v>
      </c>
      <c r="BZ299" s="767">
        <f>IF(AND(YEAR(BZ$3)=YEAR('Rent Roll'!$C9),OR(MONTH(BZ$3)='Rent Roll'!$AJ9,MONTH(BZ$3)='Rent Roll'!$AK9,MONTH(BZ$3)='Rent Roll'!$AL9)),0,1)</f>
        <v>1</v>
      </c>
      <c r="CA299" s="768">
        <f>IF(AND(YEAR(CA$3)=YEAR('Rent Roll'!$C9),OR(MONTH(CA$3)='Rent Roll'!$AJ9,MONTH(CA$3)='Rent Roll'!$AK9,MONTH(CA$3)='Rent Roll'!$AL9)),0,1)</f>
        <v>1</v>
      </c>
      <c r="CB299" s="567">
        <f>IF(AND(YEAR(CB$3)=YEAR('Rent Roll'!$C9),OR(MONTH(CB$3)='Rent Roll'!$AJ9,MONTH(CB$3)='Rent Roll'!$AK9,MONTH(CB$3)='Rent Roll'!$AL9)),0,1)</f>
        <v>1</v>
      </c>
      <c r="CC299" s="567">
        <f>IF(AND(YEAR(CC$3)=YEAR('Rent Roll'!$C9),OR(MONTH(CC$3)='Rent Roll'!$AJ9,MONTH(CC$3)='Rent Roll'!$AK9,MONTH(CC$3)='Rent Roll'!$AL9)),0,1)</f>
        <v>1</v>
      </c>
      <c r="CD299" s="567">
        <f>IF(AND(YEAR(CD$3)=YEAR('Rent Roll'!$C9),OR(MONTH(CD$3)='Rent Roll'!$AJ9,MONTH(CD$3)='Rent Roll'!$AK9,MONTH(CD$3)='Rent Roll'!$AL9)),0,1)</f>
        <v>1</v>
      </c>
      <c r="CE299" s="567">
        <f>IF(AND(YEAR(CE$3)=YEAR('Rent Roll'!$C9),OR(MONTH(CE$3)='Rent Roll'!$AJ9,MONTH(CE$3)='Rent Roll'!$AK9,MONTH(CE$3)='Rent Roll'!$AL9)),0,1)</f>
        <v>1</v>
      </c>
      <c r="CF299" s="567">
        <f>IF(AND(YEAR(CF$3)=YEAR('Rent Roll'!$C9),OR(MONTH(CF$3)='Rent Roll'!$AJ9,MONTH(CF$3)='Rent Roll'!$AK9,MONTH(CF$3)='Rent Roll'!$AL9)),0,1)</f>
        <v>1</v>
      </c>
      <c r="CG299" s="567">
        <f>IF(AND(YEAR(CG$3)=YEAR('Rent Roll'!$C9),OR(MONTH(CG$3)='Rent Roll'!$AJ9,MONTH(CG$3)='Rent Roll'!$AK9,MONTH(CG$3)='Rent Roll'!$AL9)),0,1)</f>
        <v>1</v>
      </c>
      <c r="CH299" s="567">
        <f>IF(AND(YEAR(CH$3)=YEAR('Rent Roll'!$C9),OR(MONTH(CH$3)='Rent Roll'!$AJ9,MONTH(CH$3)='Rent Roll'!$AK9,MONTH(CH$3)='Rent Roll'!$AL9)),0,1)</f>
        <v>1</v>
      </c>
      <c r="CI299" s="567">
        <f>IF(AND(YEAR(CI$3)=YEAR('Rent Roll'!$C9),OR(MONTH(CI$3)='Rent Roll'!$AJ9,MONTH(CI$3)='Rent Roll'!$AK9,MONTH(CI$3)='Rent Roll'!$AL9)),0,1)</f>
        <v>1</v>
      </c>
      <c r="CJ299" s="567">
        <f>IF(AND(YEAR(CJ$3)=YEAR('Rent Roll'!$C9),OR(MONTH(CJ$3)='Rent Roll'!$AJ9,MONTH(CJ$3)='Rent Roll'!$AK9,MONTH(CJ$3)='Rent Roll'!$AL9)),0,1)</f>
        <v>1</v>
      </c>
      <c r="CK299" s="567">
        <f>IF(AND(YEAR(CK$3)=YEAR('Rent Roll'!$C9),OR(MONTH(CK$3)='Rent Roll'!$AJ9,MONTH(CK$3)='Rent Roll'!$AK9,MONTH(CK$3)='Rent Roll'!$AL9)),0,1)</f>
        <v>1</v>
      </c>
      <c r="CL299" s="767">
        <f>IF(AND(YEAR(CL$3)=YEAR('Rent Roll'!$C9),OR(MONTH(CL$3)='Rent Roll'!$AJ9,MONTH(CL$3)='Rent Roll'!$AK9,MONTH(CL$3)='Rent Roll'!$AL9)),0,1)</f>
        <v>1</v>
      </c>
      <c r="CM299" s="768">
        <f>IF(AND(YEAR(CM$3)=YEAR('Rent Roll'!$C9),OR(MONTH(CM$3)='Rent Roll'!$AJ9,MONTH(CM$3)='Rent Roll'!$AK9,MONTH(CM$3)='Rent Roll'!$AL9)),0,1)</f>
        <v>1</v>
      </c>
      <c r="CN299" s="567">
        <f>IF(AND(YEAR(CN$3)=YEAR('Rent Roll'!$C9),OR(MONTH(CN$3)='Rent Roll'!$AJ9,MONTH(CN$3)='Rent Roll'!$AK9,MONTH(CN$3)='Rent Roll'!$AL9)),0,1)</f>
        <v>1</v>
      </c>
      <c r="CO299" s="567">
        <f>IF(AND(YEAR(CO$3)=YEAR('Rent Roll'!$C9),OR(MONTH(CO$3)='Rent Roll'!$AJ9,MONTH(CO$3)='Rent Roll'!$AK9,MONTH(CO$3)='Rent Roll'!$AL9)),0,1)</f>
        <v>1</v>
      </c>
      <c r="CP299" s="567">
        <f>IF(AND(YEAR(CP$3)=YEAR('Rent Roll'!$C9),OR(MONTH(CP$3)='Rent Roll'!$AJ9,MONTH(CP$3)='Rent Roll'!$AK9,MONTH(CP$3)='Rent Roll'!$AL9)),0,1)</f>
        <v>1</v>
      </c>
      <c r="CQ299" s="567">
        <f>IF(AND(YEAR(CQ$3)=YEAR('Rent Roll'!$C9),OR(MONTH(CQ$3)='Rent Roll'!$AJ9,MONTH(CQ$3)='Rent Roll'!$AK9,MONTH(CQ$3)='Rent Roll'!$AL9)),0,1)</f>
        <v>1</v>
      </c>
      <c r="CR299" s="567">
        <f>IF(AND(YEAR(CR$3)=YEAR('Rent Roll'!$C9),OR(MONTH(CR$3)='Rent Roll'!$AJ9,MONTH(CR$3)='Rent Roll'!$AK9,MONTH(CR$3)='Rent Roll'!$AL9)),0,1)</f>
        <v>1</v>
      </c>
      <c r="CS299" s="567">
        <f>IF(AND(YEAR(CS$3)=YEAR('Rent Roll'!$C9),OR(MONTH(CS$3)='Rent Roll'!$AJ9,MONTH(CS$3)='Rent Roll'!$AK9,MONTH(CS$3)='Rent Roll'!$AL9)),0,1)</f>
        <v>1</v>
      </c>
      <c r="CT299" s="567">
        <f>IF(AND(YEAR(CT$3)=YEAR('Rent Roll'!$C9),OR(MONTH(CT$3)='Rent Roll'!$AJ9,MONTH(CT$3)='Rent Roll'!$AK9,MONTH(CT$3)='Rent Roll'!$AL9)),0,1)</f>
        <v>1</v>
      </c>
      <c r="CU299" s="567">
        <f>IF(AND(YEAR(CU$3)=YEAR('Rent Roll'!$C9),OR(MONTH(CU$3)='Rent Roll'!$AJ9,MONTH(CU$3)='Rent Roll'!$AK9,MONTH(CU$3)='Rent Roll'!$AL9)),0,1)</f>
        <v>1</v>
      </c>
      <c r="CV299" s="567">
        <f>IF(AND(YEAR(CV$3)=YEAR('Rent Roll'!$C9),OR(MONTH(CV$3)='Rent Roll'!$AJ9,MONTH(CV$3)='Rent Roll'!$AK9,MONTH(CV$3)='Rent Roll'!$AL9)),0,1)</f>
        <v>1</v>
      </c>
      <c r="CW299" s="567">
        <f>IF(AND(YEAR(CW$3)=YEAR('Rent Roll'!$C9),OR(MONTH(CW$3)='Rent Roll'!$AJ9,MONTH(CW$3)='Rent Roll'!$AK9,MONTH(CW$3)='Rent Roll'!$AL9)),0,1)</f>
        <v>1</v>
      </c>
      <c r="CX299" s="767">
        <f>IF(AND(YEAR(CX$3)=YEAR('Rent Roll'!$C9),OR(MONTH(CX$3)='Rent Roll'!$AJ9,MONTH(CX$3)='Rent Roll'!$AK9,MONTH(CX$3)='Rent Roll'!$AL9)),0,1)</f>
        <v>1</v>
      </c>
      <c r="CY299" s="768">
        <f>IF(AND(YEAR(CY$3)=YEAR('Rent Roll'!$C9),OR(MONTH(CY$3)='Rent Roll'!$AJ9,MONTH(CY$3)='Rent Roll'!$AK9,MONTH(CY$3)='Rent Roll'!$AL9)),0,1)</f>
        <v>1</v>
      </c>
      <c r="CZ299" s="567">
        <f>IF(AND(YEAR(CZ$3)=YEAR('Rent Roll'!$C9),OR(MONTH(CZ$3)='Rent Roll'!$AJ9,MONTH(CZ$3)='Rent Roll'!$AK9,MONTH(CZ$3)='Rent Roll'!$AL9)),0,1)</f>
        <v>1</v>
      </c>
      <c r="DA299" s="567">
        <f>IF(AND(YEAR(DA$3)=YEAR('Rent Roll'!$C9),OR(MONTH(DA$3)='Rent Roll'!$AJ9,MONTH(DA$3)='Rent Roll'!$AK9,MONTH(DA$3)='Rent Roll'!$AL9)),0,1)</f>
        <v>1</v>
      </c>
      <c r="DB299" s="567">
        <f>IF(AND(YEAR(DB$3)=YEAR('Rent Roll'!$C9),OR(MONTH(DB$3)='Rent Roll'!$AJ9,MONTH(DB$3)='Rent Roll'!$AK9,MONTH(DB$3)='Rent Roll'!$AL9)),0,1)</f>
        <v>1</v>
      </c>
      <c r="DC299" s="567">
        <f>IF(AND(YEAR(DC$3)=YEAR('Rent Roll'!$C9),OR(MONTH(DC$3)='Rent Roll'!$AJ9,MONTH(DC$3)='Rent Roll'!$AK9,MONTH(DC$3)='Rent Roll'!$AL9)),0,1)</f>
        <v>1</v>
      </c>
      <c r="DD299" s="567">
        <f>IF(AND(YEAR(DD$3)=YEAR('Rent Roll'!$C9),OR(MONTH(DD$3)='Rent Roll'!$AJ9,MONTH(DD$3)='Rent Roll'!$AK9,MONTH(DD$3)='Rent Roll'!$AL9)),0,1)</f>
        <v>1</v>
      </c>
      <c r="DE299" s="567">
        <f>IF(AND(YEAR(DE$3)=YEAR('Rent Roll'!$C9),OR(MONTH(DE$3)='Rent Roll'!$AJ9,MONTH(DE$3)='Rent Roll'!$AK9,MONTH(DE$3)='Rent Roll'!$AL9)),0,1)</f>
        <v>1</v>
      </c>
      <c r="DF299" s="567">
        <f>IF(AND(YEAR(DF$3)=YEAR('Rent Roll'!$C9),OR(MONTH(DF$3)='Rent Roll'!$AJ9,MONTH(DF$3)='Rent Roll'!$AK9,MONTH(DF$3)='Rent Roll'!$AL9)),0,1)</f>
        <v>1</v>
      </c>
      <c r="DG299" s="567">
        <f>IF(AND(YEAR(DG$3)=YEAR('Rent Roll'!$C9),OR(MONTH(DG$3)='Rent Roll'!$AJ9,MONTH(DG$3)='Rent Roll'!$AK9,MONTH(DG$3)='Rent Roll'!$AL9)),0,1)</f>
        <v>1</v>
      </c>
      <c r="DH299" s="567">
        <f>IF(AND(YEAR(DH$3)=YEAR('Rent Roll'!$C9),OR(MONTH(DH$3)='Rent Roll'!$AJ9,MONTH(DH$3)='Rent Roll'!$AK9,MONTH(DH$3)='Rent Roll'!$AL9)),0,1)</f>
        <v>1</v>
      </c>
      <c r="DI299" s="567">
        <f>IF(AND(YEAR(DI$3)=YEAR('Rent Roll'!$C9),OR(MONTH(DI$3)='Rent Roll'!$AJ9,MONTH(DI$3)='Rent Roll'!$AK9,MONTH(DI$3)='Rent Roll'!$AL9)),0,1)</f>
        <v>1</v>
      </c>
      <c r="DJ299" s="767">
        <f>IF(AND(YEAR(DJ$3)=YEAR('Rent Roll'!$C9),OR(MONTH(DJ$3)='Rent Roll'!$AJ9,MONTH(DJ$3)='Rent Roll'!$AK9,MONTH(DJ$3)='Rent Roll'!$AL9)),0,1)</f>
        <v>1</v>
      </c>
      <c r="DK299" s="768">
        <f>IF(AND(YEAR(DK$3)=YEAR('Rent Roll'!$C9),OR(MONTH(DK$3)='Rent Roll'!$AJ9,MONTH(DK$3)='Rent Roll'!$AK9,MONTH(DK$3)='Rent Roll'!$AL9)),0,1)</f>
        <v>1</v>
      </c>
      <c r="DL299" s="567">
        <f>IF(AND(YEAR(DL$3)=YEAR('Rent Roll'!$C9),OR(MONTH(DL$3)='Rent Roll'!$AJ9,MONTH(DL$3)='Rent Roll'!$AK9,MONTH(DL$3)='Rent Roll'!$AL9)),0,1)</f>
        <v>1</v>
      </c>
      <c r="DM299" s="567">
        <f>IF(AND(YEAR(DM$3)=YEAR('Rent Roll'!$C9),OR(MONTH(DM$3)='Rent Roll'!$AJ9,MONTH(DM$3)='Rent Roll'!$AK9,MONTH(DM$3)='Rent Roll'!$AL9)),0,1)</f>
        <v>1</v>
      </c>
      <c r="DN299" s="567">
        <f>IF(AND(YEAR(DN$3)=YEAR('Rent Roll'!$C9),OR(MONTH(DN$3)='Rent Roll'!$AJ9,MONTH(DN$3)='Rent Roll'!$AK9,MONTH(DN$3)='Rent Roll'!$AL9)),0,1)</f>
        <v>1</v>
      </c>
      <c r="DO299" s="567">
        <f>IF(AND(YEAR(DO$3)=YEAR('Rent Roll'!$C9),OR(MONTH(DO$3)='Rent Roll'!$AJ9,MONTH(DO$3)='Rent Roll'!$AK9,MONTH(DO$3)='Rent Roll'!$AL9)),0,1)</f>
        <v>1</v>
      </c>
      <c r="DP299" s="567">
        <f>IF(AND(YEAR(DP$3)=YEAR('Rent Roll'!$C9),OR(MONTH(DP$3)='Rent Roll'!$AJ9,MONTH(DP$3)='Rent Roll'!$AK9,MONTH(DP$3)='Rent Roll'!$AL9)),0,1)</f>
        <v>1</v>
      </c>
      <c r="DQ299" s="567">
        <f>IF(AND(YEAR(DQ$3)=YEAR('Rent Roll'!$C9),OR(MONTH(DQ$3)='Rent Roll'!$AJ9,MONTH(DQ$3)='Rent Roll'!$AK9,MONTH(DQ$3)='Rent Roll'!$AL9)),0,1)</f>
        <v>1</v>
      </c>
      <c r="DR299" s="567">
        <f>IF(AND(YEAR(DR$3)=YEAR('Rent Roll'!$C9),OR(MONTH(DR$3)='Rent Roll'!$AJ9,MONTH(DR$3)='Rent Roll'!$AK9,MONTH(DR$3)='Rent Roll'!$AL9)),0,1)</f>
        <v>1</v>
      </c>
      <c r="DS299" s="567">
        <f>IF(AND(YEAR(DS$3)=YEAR('Rent Roll'!$C9),OR(MONTH(DS$3)='Rent Roll'!$AJ9,MONTH(DS$3)='Rent Roll'!$AK9,MONTH(DS$3)='Rent Roll'!$AL9)),0,1)</f>
        <v>1</v>
      </c>
      <c r="DT299" s="567">
        <f>IF(AND(YEAR(DT$3)=YEAR('Rent Roll'!$C9),OR(MONTH(DT$3)='Rent Roll'!$AJ9,MONTH(DT$3)='Rent Roll'!$AK9,MONTH(DT$3)='Rent Roll'!$AL9)),0,1)</f>
        <v>1</v>
      </c>
      <c r="DU299" s="567">
        <f>IF(AND(YEAR(DU$3)=YEAR('Rent Roll'!$C9),OR(MONTH(DU$3)='Rent Roll'!$AJ9,MONTH(DU$3)='Rent Roll'!$AK9,MONTH(DU$3)='Rent Roll'!$AL9)),0,1)</f>
        <v>1</v>
      </c>
      <c r="DV299" s="567">
        <f>IF(AND(YEAR(DV$3)=YEAR('Rent Roll'!$C9),OR(MONTH(DV$3)='Rent Roll'!$AJ9,MONTH(DV$3)='Rent Roll'!$AK9,MONTH(DV$3)='Rent Roll'!$AL9)),0,1)</f>
        <v>1</v>
      </c>
    </row>
    <row r="300" spans="1:126" s="565" customFormat="1" ht="12" customHeight="1" outlineLevel="1" x14ac:dyDescent="0.4">
      <c r="A300" s="731"/>
      <c r="B300" s="564" t="str">
        <f>'Rent Roll'!$B10</f>
        <v>4층</v>
      </c>
      <c r="E300" s="566"/>
      <c r="F300" s="778">
        <f>IF(AND(YEAR(F$3)=YEAR('Rent Roll'!$C10),OR(MONTH(F$3)='Rent Roll'!$AJ10,MONTH(F$3)='Rent Roll'!$AK10,MONTH(F$3)='Rent Roll'!$AL10)),0,1)</f>
        <v>1</v>
      </c>
      <c r="G300" s="768">
        <f>IF(AND(YEAR(G$3)=YEAR('Rent Roll'!$C10),OR(MONTH(G$3)='Rent Roll'!$AJ10,MONTH(G$3)='Rent Roll'!$AK10,MONTH(G$3)='Rent Roll'!$AL10)),0,1)</f>
        <v>1</v>
      </c>
      <c r="H300" s="567">
        <f>IF(AND(YEAR(H$3)=YEAR('Rent Roll'!$C10),OR(MONTH(H$3)='Rent Roll'!$AJ10,MONTH(H$3)='Rent Roll'!$AK10,MONTH(H$3)='Rent Roll'!$AL10)),0,1)</f>
        <v>1</v>
      </c>
      <c r="I300" s="567">
        <f>IF(AND(YEAR(I$3)=YEAR('Rent Roll'!$C10),OR(MONTH(I$3)='Rent Roll'!$AJ10,MONTH(I$3)='Rent Roll'!$AK10,MONTH(I$3)='Rent Roll'!$AL10)),0,1)</f>
        <v>1</v>
      </c>
      <c r="J300" s="567">
        <f>IF(AND(YEAR(J$3)=YEAR('Rent Roll'!$C10),OR(MONTH(J$3)='Rent Roll'!$AJ10,MONTH(J$3)='Rent Roll'!$AK10,MONTH(J$3)='Rent Roll'!$AL10)),0,1)</f>
        <v>1</v>
      </c>
      <c r="K300" s="567">
        <f>IF(AND(YEAR(K$3)=YEAR('Rent Roll'!$C10),OR(MONTH(K$3)='Rent Roll'!$AJ10,MONTH(K$3)='Rent Roll'!$AK10,MONTH(K$3)='Rent Roll'!$AL10)),0,1)</f>
        <v>1</v>
      </c>
      <c r="L300" s="567">
        <f>IF(AND(YEAR(L$3)=YEAR('Rent Roll'!$C10),OR(MONTH(L$3)='Rent Roll'!$AJ10,MONTH(L$3)='Rent Roll'!$AK10,MONTH(L$3)='Rent Roll'!$AL10)),0,1)</f>
        <v>1</v>
      </c>
      <c r="M300" s="567">
        <f>IF(AND(YEAR(M$3)=YEAR('Rent Roll'!$C10),OR(MONTH(M$3)='Rent Roll'!$AJ10,MONTH(M$3)='Rent Roll'!$AK10,MONTH(M$3)='Rent Roll'!$AL10)),0,1)</f>
        <v>1</v>
      </c>
      <c r="N300" s="567">
        <f>IF(AND(YEAR(N$3)=YEAR('Rent Roll'!$C10),OR(MONTH(N$3)='Rent Roll'!$AJ10,MONTH(N$3)='Rent Roll'!$AK10,MONTH(N$3)='Rent Roll'!$AL10)),0,1)</f>
        <v>1</v>
      </c>
      <c r="O300" s="567">
        <f>IF(AND(YEAR(O$3)=YEAR('Rent Roll'!$C10),OR(MONTH(O$3)='Rent Roll'!$AJ10,MONTH(O$3)='Rent Roll'!$AK10,MONTH(O$3)='Rent Roll'!$AL10)),0,1)</f>
        <v>1</v>
      </c>
      <c r="P300" s="567">
        <f>IF(AND(YEAR(P$3)=YEAR('Rent Roll'!$C10),OR(MONTH(P$3)='Rent Roll'!$AJ10,MONTH(P$3)='Rent Roll'!$AK10,MONTH(P$3)='Rent Roll'!$AL10)),0,1)</f>
        <v>1</v>
      </c>
      <c r="Q300" s="567">
        <f>IF(AND(YEAR(Q$3)=YEAR('Rent Roll'!$C10),OR(MONTH(Q$3)='Rent Roll'!$AJ10,MONTH(Q$3)='Rent Roll'!$AK10,MONTH(Q$3)='Rent Roll'!$AL10)),0,1)</f>
        <v>1</v>
      </c>
      <c r="R300" s="767">
        <f>IF(AND(YEAR(R$3)=YEAR('Rent Roll'!$C10),OR(MONTH(R$3)='Rent Roll'!$AJ10,MONTH(R$3)='Rent Roll'!$AK10,MONTH(R$3)='Rent Roll'!$AL10)),0,1)</f>
        <v>1</v>
      </c>
      <c r="S300" s="768">
        <f>IF(AND(YEAR(S$3)=YEAR('Rent Roll'!$C10),OR(MONTH(S$3)='Rent Roll'!$AJ10,MONTH(S$3)='Rent Roll'!$AK10,MONTH(S$3)='Rent Roll'!$AL10)),0,1)</f>
        <v>1</v>
      </c>
      <c r="T300" s="567">
        <f>IF(AND(YEAR(T$3)=YEAR('Rent Roll'!$C10),OR(MONTH(T$3)='Rent Roll'!$AJ10,MONTH(T$3)='Rent Roll'!$AK10,MONTH(T$3)='Rent Roll'!$AL10)),0,1)</f>
        <v>1</v>
      </c>
      <c r="U300" s="567">
        <f>IF(AND(YEAR(U$3)=YEAR('Rent Roll'!$C10),OR(MONTH(U$3)='Rent Roll'!$AJ10,MONTH(U$3)='Rent Roll'!$AK10,MONTH(U$3)='Rent Roll'!$AL10)),0,1)</f>
        <v>1</v>
      </c>
      <c r="V300" s="567">
        <f>IF(AND(YEAR(V$3)=YEAR('Rent Roll'!$C10),OR(MONTH(V$3)='Rent Roll'!$AJ10,MONTH(V$3)='Rent Roll'!$AK10,MONTH(V$3)='Rent Roll'!$AL10)),0,1)</f>
        <v>1</v>
      </c>
      <c r="W300" s="567">
        <f>IF(AND(YEAR(W$3)=YEAR('Rent Roll'!$C10),OR(MONTH(W$3)='Rent Roll'!$AJ10,MONTH(W$3)='Rent Roll'!$AK10,MONTH(W$3)='Rent Roll'!$AL10)),0,1)</f>
        <v>1</v>
      </c>
      <c r="X300" s="567">
        <f>IF(AND(YEAR(X$3)=YEAR('Rent Roll'!$C10),OR(MONTH(X$3)='Rent Roll'!$AJ10,MONTH(X$3)='Rent Roll'!$AK10,MONTH(X$3)='Rent Roll'!$AL10)),0,1)</f>
        <v>1</v>
      </c>
      <c r="Y300" s="567">
        <f>IF(AND(YEAR(Y$3)=YEAR('Rent Roll'!$C10),OR(MONTH(Y$3)='Rent Roll'!$AJ10,MONTH(Y$3)='Rent Roll'!$AK10,MONTH(Y$3)='Rent Roll'!$AL10)),0,1)</f>
        <v>1</v>
      </c>
      <c r="Z300" s="567">
        <f>IF(AND(YEAR(Z$3)=YEAR('Rent Roll'!$C10),OR(MONTH(Z$3)='Rent Roll'!$AJ10,MONTH(Z$3)='Rent Roll'!$AK10,MONTH(Z$3)='Rent Roll'!$AL10)),0,1)</f>
        <v>1</v>
      </c>
      <c r="AA300" s="567">
        <f>IF(AND(YEAR(AA$3)=YEAR('Rent Roll'!$C10),OR(MONTH(AA$3)='Rent Roll'!$AJ10,MONTH(AA$3)='Rent Roll'!$AK10,MONTH(AA$3)='Rent Roll'!$AL10)),0,1)</f>
        <v>1</v>
      </c>
      <c r="AB300" s="567">
        <f>IF(AND(YEAR(AB$3)=YEAR('Rent Roll'!$C10),OR(MONTH(AB$3)='Rent Roll'!$AJ10,MONTH(AB$3)='Rent Roll'!$AK10,MONTH(AB$3)='Rent Roll'!$AL10)),0,1)</f>
        <v>1</v>
      </c>
      <c r="AC300" s="567">
        <f>IF(AND(YEAR(AC$3)=YEAR('Rent Roll'!$C10),OR(MONTH(AC$3)='Rent Roll'!$AJ10,MONTH(AC$3)='Rent Roll'!$AK10,MONTH(AC$3)='Rent Roll'!$AL10)),0,1)</f>
        <v>1</v>
      </c>
      <c r="AD300" s="767">
        <f>IF(AND(YEAR(AD$3)=YEAR('Rent Roll'!$C10),OR(MONTH(AD$3)='Rent Roll'!$AJ10,MONTH(AD$3)='Rent Roll'!$AK10,MONTH(AD$3)='Rent Roll'!$AL10)),0,1)</f>
        <v>1</v>
      </c>
      <c r="AE300" s="768">
        <f>IF(AND(YEAR(AE$3)=YEAR('Rent Roll'!$C10),OR(MONTH(AE$3)='Rent Roll'!$AJ10,MONTH(AE$3)='Rent Roll'!$AK10,MONTH(AE$3)='Rent Roll'!$AL10)),0,1)</f>
        <v>1</v>
      </c>
      <c r="AF300" s="567">
        <f>IF(AND(YEAR(AF$3)=YEAR('Rent Roll'!$C10),OR(MONTH(AF$3)='Rent Roll'!$AJ10,MONTH(AF$3)='Rent Roll'!$AK10,MONTH(AF$3)='Rent Roll'!$AL10)),0,1)</f>
        <v>1</v>
      </c>
      <c r="AG300" s="567">
        <f>IF(AND(YEAR(AG$3)=YEAR('Rent Roll'!$C10),OR(MONTH(AG$3)='Rent Roll'!$AJ10,MONTH(AG$3)='Rent Roll'!$AK10,MONTH(AG$3)='Rent Roll'!$AL10)),0,1)</f>
        <v>1</v>
      </c>
      <c r="AH300" s="567">
        <f>IF(AND(YEAR(AH$3)=YEAR('Rent Roll'!$C10),OR(MONTH(AH$3)='Rent Roll'!$AJ10,MONTH(AH$3)='Rent Roll'!$AK10,MONTH(AH$3)='Rent Roll'!$AL10)),0,1)</f>
        <v>1</v>
      </c>
      <c r="AI300" s="567">
        <f>IF(AND(YEAR(AI$3)=YEAR('Rent Roll'!$C10),OR(MONTH(AI$3)='Rent Roll'!$AJ10,MONTH(AI$3)='Rent Roll'!$AK10,MONTH(AI$3)='Rent Roll'!$AL10)),0,1)</f>
        <v>1</v>
      </c>
      <c r="AJ300" s="567">
        <f>IF(AND(YEAR(AJ$3)=YEAR('Rent Roll'!$C10),OR(MONTH(AJ$3)='Rent Roll'!$AJ10,MONTH(AJ$3)='Rent Roll'!$AK10,MONTH(AJ$3)='Rent Roll'!$AL10)),0,1)</f>
        <v>1</v>
      </c>
      <c r="AK300" s="567">
        <f>IF(AND(YEAR(AK$3)=YEAR('Rent Roll'!$C10),OR(MONTH(AK$3)='Rent Roll'!$AJ10,MONTH(AK$3)='Rent Roll'!$AK10,MONTH(AK$3)='Rent Roll'!$AL10)),0,1)</f>
        <v>1</v>
      </c>
      <c r="AL300" s="567">
        <f>IF(AND(YEAR(AL$3)=YEAR('Rent Roll'!$C10),OR(MONTH(AL$3)='Rent Roll'!$AJ10,MONTH(AL$3)='Rent Roll'!$AK10,MONTH(AL$3)='Rent Roll'!$AL10)),0,1)</f>
        <v>1</v>
      </c>
      <c r="AM300" s="567">
        <f>IF(AND(YEAR(AM$3)=YEAR('Rent Roll'!$C10),OR(MONTH(AM$3)='Rent Roll'!$AJ10,MONTH(AM$3)='Rent Roll'!$AK10,MONTH(AM$3)='Rent Roll'!$AL10)),0,1)</f>
        <v>1</v>
      </c>
      <c r="AN300" s="567">
        <f>IF(AND(YEAR(AN$3)=YEAR('Rent Roll'!$C10),OR(MONTH(AN$3)='Rent Roll'!$AJ10,MONTH(AN$3)='Rent Roll'!$AK10,MONTH(AN$3)='Rent Roll'!$AL10)),0,1)</f>
        <v>1</v>
      </c>
      <c r="AO300" s="567">
        <f>IF(AND(YEAR(AO$3)=YEAR('Rent Roll'!$C10),OR(MONTH(AO$3)='Rent Roll'!$AJ10,MONTH(AO$3)='Rent Roll'!$AK10,MONTH(AO$3)='Rent Roll'!$AL10)),0,1)</f>
        <v>1</v>
      </c>
      <c r="AP300" s="767">
        <f>IF(AND(YEAR(AP$3)=YEAR('Rent Roll'!$C10),OR(MONTH(AP$3)='Rent Roll'!$AJ10,MONTH(AP$3)='Rent Roll'!$AK10,MONTH(AP$3)='Rent Roll'!$AL10)),0,1)</f>
        <v>1</v>
      </c>
      <c r="AQ300" s="768">
        <f>IF(AND(YEAR(AQ$3)=YEAR('Rent Roll'!$C10),OR(MONTH(AQ$3)='Rent Roll'!$AJ10,MONTH(AQ$3)='Rent Roll'!$AK10,MONTH(AQ$3)='Rent Roll'!$AL10)),0,1)</f>
        <v>1</v>
      </c>
      <c r="AR300" s="567">
        <f>IF(AND(YEAR(AR$3)=YEAR('Rent Roll'!$C10),OR(MONTH(AR$3)='Rent Roll'!$AJ10,MONTH(AR$3)='Rent Roll'!$AK10,MONTH(AR$3)='Rent Roll'!$AL10)),0,1)</f>
        <v>1</v>
      </c>
      <c r="AS300" s="567">
        <f>IF(AND(YEAR(AS$3)=YEAR('Rent Roll'!$C10),OR(MONTH(AS$3)='Rent Roll'!$AJ10,MONTH(AS$3)='Rent Roll'!$AK10,MONTH(AS$3)='Rent Roll'!$AL10)),0,1)</f>
        <v>1</v>
      </c>
      <c r="AT300" s="567">
        <f>IF(AND(YEAR(AT$3)=YEAR('Rent Roll'!$C10),OR(MONTH(AT$3)='Rent Roll'!$AJ10,MONTH(AT$3)='Rent Roll'!$AK10,MONTH(AT$3)='Rent Roll'!$AL10)),0,1)</f>
        <v>1</v>
      </c>
      <c r="AU300" s="567">
        <f>IF(AND(YEAR(AU$3)=YEAR('Rent Roll'!$C10),OR(MONTH(AU$3)='Rent Roll'!$AJ10,MONTH(AU$3)='Rent Roll'!$AK10,MONTH(AU$3)='Rent Roll'!$AL10)),0,1)</f>
        <v>1</v>
      </c>
      <c r="AV300" s="567">
        <f>IF(AND(YEAR(AV$3)=YEAR('Rent Roll'!$C10),OR(MONTH(AV$3)='Rent Roll'!$AJ10,MONTH(AV$3)='Rent Roll'!$AK10,MONTH(AV$3)='Rent Roll'!$AL10)),0,1)</f>
        <v>1</v>
      </c>
      <c r="AW300" s="567">
        <f>IF(AND(YEAR(AW$3)=YEAR('Rent Roll'!$C10),OR(MONTH(AW$3)='Rent Roll'!$AJ10,MONTH(AW$3)='Rent Roll'!$AK10,MONTH(AW$3)='Rent Roll'!$AL10)),0,1)</f>
        <v>1</v>
      </c>
      <c r="AX300" s="567">
        <f>IF(AND(YEAR(AX$3)=YEAR('Rent Roll'!$C10),OR(MONTH(AX$3)='Rent Roll'!$AJ10,MONTH(AX$3)='Rent Roll'!$AK10,MONTH(AX$3)='Rent Roll'!$AL10)),0,1)</f>
        <v>1</v>
      </c>
      <c r="AY300" s="567">
        <f>IF(AND(YEAR(AY$3)=YEAR('Rent Roll'!$C10),OR(MONTH(AY$3)='Rent Roll'!$AJ10,MONTH(AY$3)='Rent Roll'!$AK10,MONTH(AY$3)='Rent Roll'!$AL10)),0,1)</f>
        <v>1</v>
      </c>
      <c r="AZ300" s="567">
        <f>IF(AND(YEAR(AZ$3)=YEAR('Rent Roll'!$C10),OR(MONTH(AZ$3)='Rent Roll'!$AJ10,MONTH(AZ$3)='Rent Roll'!$AK10,MONTH(AZ$3)='Rent Roll'!$AL10)),0,1)</f>
        <v>1</v>
      </c>
      <c r="BA300" s="567">
        <f>IF(AND(YEAR(BA$3)=YEAR('Rent Roll'!$C10),OR(MONTH(BA$3)='Rent Roll'!$AJ10,MONTH(BA$3)='Rent Roll'!$AK10,MONTH(BA$3)='Rent Roll'!$AL10)),0,1)</f>
        <v>1</v>
      </c>
      <c r="BB300" s="767">
        <f>IF(AND(YEAR(BB$3)=YEAR('Rent Roll'!$C10),OR(MONTH(BB$3)='Rent Roll'!$AJ10,MONTH(BB$3)='Rent Roll'!$AK10,MONTH(BB$3)='Rent Roll'!$AL10)),0,1)</f>
        <v>1</v>
      </c>
      <c r="BC300" s="768">
        <f>IF(AND(YEAR(BC$3)=YEAR('Rent Roll'!$C10),OR(MONTH(BC$3)='Rent Roll'!$AJ10,MONTH(BC$3)='Rent Roll'!$AK10,MONTH(BC$3)='Rent Roll'!$AL10)),0,1)</f>
        <v>1</v>
      </c>
      <c r="BD300" s="567">
        <f>IF(AND(YEAR(BD$3)=YEAR('Rent Roll'!$C10),OR(MONTH(BD$3)='Rent Roll'!$AJ10,MONTH(BD$3)='Rent Roll'!$AK10,MONTH(BD$3)='Rent Roll'!$AL10)),0,1)</f>
        <v>1</v>
      </c>
      <c r="BE300" s="567">
        <f>IF(AND(YEAR(BE$3)=YEAR('Rent Roll'!$C10),OR(MONTH(BE$3)='Rent Roll'!$AJ10,MONTH(BE$3)='Rent Roll'!$AK10,MONTH(BE$3)='Rent Roll'!$AL10)),0,1)</f>
        <v>1</v>
      </c>
      <c r="BF300" s="567">
        <f>IF(AND(YEAR(BF$3)=YEAR('Rent Roll'!$C10),OR(MONTH(BF$3)='Rent Roll'!$AJ10,MONTH(BF$3)='Rent Roll'!$AK10,MONTH(BF$3)='Rent Roll'!$AL10)),0,1)</f>
        <v>1</v>
      </c>
      <c r="BG300" s="567">
        <f>IF(AND(YEAR(BG$3)=YEAR('Rent Roll'!$C10),OR(MONTH(BG$3)='Rent Roll'!$AJ10,MONTH(BG$3)='Rent Roll'!$AK10,MONTH(BG$3)='Rent Roll'!$AL10)),0,1)</f>
        <v>1</v>
      </c>
      <c r="BH300" s="567">
        <f>IF(AND(YEAR(BH$3)=YEAR('Rent Roll'!$C10),OR(MONTH(BH$3)='Rent Roll'!$AJ10,MONTH(BH$3)='Rent Roll'!$AK10,MONTH(BH$3)='Rent Roll'!$AL10)),0,1)</f>
        <v>1</v>
      </c>
      <c r="BI300" s="567">
        <f>IF(AND(YEAR(BI$3)=YEAR('Rent Roll'!$C10),OR(MONTH(BI$3)='Rent Roll'!$AJ10,MONTH(BI$3)='Rent Roll'!$AK10,MONTH(BI$3)='Rent Roll'!$AL10)),0,1)</f>
        <v>1</v>
      </c>
      <c r="BJ300" s="567">
        <f>IF(AND(YEAR(BJ$3)=YEAR('Rent Roll'!$C10),OR(MONTH(BJ$3)='Rent Roll'!$AJ10,MONTH(BJ$3)='Rent Roll'!$AK10,MONTH(BJ$3)='Rent Roll'!$AL10)),0,1)</f>
        <v>1</v>
      </c>
      <c r="BK300" s="567">
        <f>IF(AND(YEAR(BK$3)=YEAR('Rent Roll'!$C10),OR(MONTH(BK$3)='Rent Roll'!$AJ10,MONTH(BK$3)='Rent Roll'!$AK10,MONTH(BK$3)='Rent Roll'!$AL10)),0,1)</f>
        <v>1</v>
      </c>
      <c r="BL300" s="567">
        <f>IF(AND(YEAR(BL$3)=YEAR('Rent Roll'!$C10),OR(MONTH(BL$3)='Rent Roll'!$AJ10,MONTH(BL$3)='Rent Roll'!$AK10,MONTH(BL$3)='Rent Roll'!$AL10)),0,1)</f>
        <v>1</v>
      </c>
      <c r="BM300" s="567">
        <f>IF(AND(YEAR(BM$3)=YEAR('Rent Roll'!$C10),OR(MONTH(BM$3)='Rent Roll'!$AJ10,MONTH(BM$3)='Rent Roll'!$AK10,MONTH(BM$3)='Rent Roll'!$AL10)),0,1)</f>
        <v>1</v>
      </c>
      <c r="BN300" s="767">
        <f>IF(AND(YEAR(BN$3)=YEAR('Rent Roll'!$C10),OR(MONTH(BN$3)='Rent Roll'!$AJ10,MONTH(BN$3)='Rent Roll'!$AK10,MONTH(BN$3)='Rent Roll'!$AL10)),0,1)</f>
        <v>1</v>
      </c>
      <c r="BO300" s="768">
        <f>IF(AND(YEAR(BO$3)=YEAR('Rent Roll'!$C10),OR(MONTH(BO$3)='Rent Roll'!$AJ10,MONTH(BO$3)='Rent Roll'!$AK10,MONTH(BO$3)='Rent Roll'!$AL10)),0,1)</f>
        <v>1</v>
      </c>
      <c r="BP300" s="567">
        <f>IF(AND(YEAR(BP$3)=YEAR('Rent Roll'!$C10),OR(MONTH(BP$3)='Rent Roll'!$AJ10,MONTH(BP$3)='Rent Roll'!$AK10,MONTH(BP$3)='Rent Roll'!$AL10)),0,1)</f>
        <v>1</v>
      </c>
      <c r="BQ300" s="567">
        <f>IF(AND(YEAR(BQ$3)=YEAR('Rent Roll'!$C10),OR(MONTH(BQ$3)='Rent Roll'!$AJ10,MONTH(BQ$3)='Rent Roll'!$AK10,MONTH(BQ$3)='Rent Roll'!$AL10)),0,1)</f>
        <v>1</v>
      </c>
      <c r="BR300" s="567">
        <f>IF(AND(YEAR(BR$3)=YEAR('Rent Roll'!$C10),OR(MONTH(BR$3)='Rent Roll'!$AJ10,MONTH(BR$3)='Rent Roll'!$AK10,MONTH(BR$3)='Rent Roll'!$AL10)),0,1)</f>
        <v>1</v>
      </c>
      <c r="BS300" s="567">
        <f>IF(AND(YEAR(BS$3)=YEAR('Rent Roll'!$C10),OR(MONTH(BS$3)='Rent Roll'!$AJ10,MONTH(BS$3)='Rent Roll'!$AK10,MONTH(BS$3)='Rent Roll'!$AL10)),0,1)</f>
        <v>1</v>
      </c>
      <c r="BT300" s="567">
        <f>IF(AND(YEAR(BT$3)=YEAR('Rent Roll'!$C10),OR(MONTH(BT$3)='Rent Roll'!$AJ10,MONTH(BT$3)='Rent Roll'!$AK10,MONTH(BT$3)='Rent Roll'!$AL10)),0,1)</f>
        <v>1</v>
      </c>
      <c r="BU300" s="567">
        <f>IF(AND(YEAR(BU$3)=YEAR('Rent Roll'!$C10),OR(MONTH(BU$3)='Rent Roll'!$AJ10,MONTH(BU$3)='Rent Roll'!$AK10,MONTH(BU$3)='Rent Roll'!$AL10)),0,1)</f>
        <v>1</v>
      </c>
      <c r="BV300" s="567">
        <f>IF(AND(YEAR(BV$3)=YEAR('Rent Roll'!$C10),OR(MONTH(BV$3)='Rent Roll'!$AJ10,MONTH(BV$3)='Rent Roll'!$AK10,MONTH(BV$3)='Rent Roll'!$AL10)),0,1)</f>
        <v>1</v>
      </c>
      <c r="BW300" s="567">
        <f>IF(AND(YEAR(BW$3)=YEAR('Rent Roll'!$C10),OR(MONTH(BW$3)='Rent Roll'!$AJ10,MONTH(BW$3)='Rent Roll'!$AK10,MONTH(BW$3)='Rent Roll'!$AL10)),0,1)</f>
        <v>1</v>
      </c>
      <c r="BX300" s="567">
        <f>IF(AND(YEAR(BX$3)=YEAR('Rent Roll'!$C10),OR(MONTH(BX$3)='Rent Roll'!$AJ10,MONTH(BX$3)='Rent Roll'!$AK10,MONTH(BX$3)='Rent Roll'!$AL10)),0,1)</f>
        <v>1</v>
      </c>
      <c r="BY300" s="567">
        <f>IF(AND(YEAR(BY$3)=YEAR('Rent Roll'!$C10),OR(MONTH(BY$3)='Rent Roll'!$AJ10,MONTH(BY$3)='Rent Roll'!$AK10,MONTH(BY$3)='Rent Roll'!$AL10)),0,1)</f>
        <v>1</v>
      </c>
      <c r="BZ300" s="767">
        <f>IF(AND(YEAR(BZ$3)=YEAR('Rent Roll'!$C10),OR(MONTH(BZ$3)='Rent Roll'!$AJ10,MONTH(BZ$3)='Rent Roll'!$AK10,MONTH(BZ$3)='Rent Roll'!$AL10)),0,1)</f>
        <v>1</v>
      </c>
      <c r="CA300" s="768">
        <f>IF(AND(YEAR(CA$3)=YEAR('Rent Roll'!$C10),OR(MONTH(CA$3)='Rent Roll'!$AJ10,MONTH(CA$3)='Rent Roll'!$AK10,MONTH(CA$3)='Rent Roll'!$AL10)),0,1)</f>
        <v>1</v>
      </c>
      <c r="CB300" s="567">
        <f>IF(AND(YEAR(CB$3)=YEAR('Rent Roll'!$C10),OR(MONTH(CB$3)='Rent Roll'!$AJ10,MONTH(CB$3)='Rent Roll'!$AK10,MONTH(CB$3)='Rent Roll'!$AL10)),0,1)</f>
        <v>1</v>
      </c>
      <c r="CC300" s="567">
        <f>IF(AND(YEAR(CC$3)=YEAR('Rent Roll'!$C10),OR(MONTH(CC$3)='Rent Roll'!$AJ10,MONTH(CC$3)='Rent Roll'!$AK10,MONTH(CC$3)='Rent Roll'!$AL10)),0,1)</f>
        <v>1</v>
      </c>
      <c r="CD300" s="567">
        <f>IF(AND(YEAR(CD$3)=YEAR('Rent Roll'!$C10),OR(MONTH(CD$3)='Rent Roll'!$AJ10,MONTH(CD$3)='Rent Roll'!$AK10,MONTH(CD$3)='Rent Roll'!$AL10)),0,1)</f>
        <v>1</v>
      </c>
      <c r="CE300" s="567">
        <f>IF(AND(YEAR(CE$3)=YEAR('Rent Roll'!$C10),OR(MONTH(CE$3)='Rent Roll'!$AJ10,MONTH(CE$3)='Rent Roll'!$AK10,MONTH(CE$3)='Rent Roll'!$AL10)),0,1)</f>
        <v>1</v>
      </c>
      <c r="CF300" s="567">
        <f>IF(AND(YEAR(CF$3)=YEAR('Rent Roll'!$C10),OR(MONTH(CF$3)='Rent Roll'!$AJ10,MONTH(CF$3)='Rent Roll'!$AK10,MONTH(CF$3)='Rent Roll'!$AL10)),0,1)</f>
        <v>1</v>
      </c>
      <c r="CG300" s="567">
        <f>IF(AND(YEAR(CG$3)=YEAR('Rent Roll'!$C10),OR(MONTH(CG$3)='Rent Roll'!$AJ10,MONTH(CG$3)='Rent Roll'!$AK10,MONTH(CG$3)='Rent Roll'!$AL10)),0,1)</f>
        <v>1</v>
      </c>
      <c r="CH300" s="567">
        <f>IF(AND(YEAR(CH$3)=YEAR('Rent Roll'!$C10),OR(MONTH(CH$3)='Rent Roll'!$AJ10,MONTH(CH$3)='Rent Roll'!$AK10,MONTH(CH$3)='Rent Roll'!$AL10)),0,1)</f>
        <v>1</v>
      </c>
      <c r="CI300" s="567">
        <f>IF(AND(YEAR(CI$3)=YEAR('Rent Roll'!$C10),OR(MONTH(CI$3)='Rent Roll'!$AJ10,MONTH(CI$3)='Rent Roll'!$AK10,MONTH(CI$3)='Rent Roll'!$AL10)),0,1)</f>
        <v>1</v>
      </c>
      <c r="CJ300" s="567">
        <f>IF(AND(YEAR(CJ$3)=YEAR('Rent Roll'!$C10),OR(MONTH(CJ$3)='Rent Roll'!$AJ10,MONTH(CJ$3)='Rent Roll'!$AK10,MONTH(CJ$3)='Rent Roll'!$AL10)),0,1)</f>
        <v>1</v>
      </c>
      <c r="CK300" s="567">
        <f>IF(AND(YEAR(CK$3)=YEAR('Rent Roll'!$C10),OR(MONTH(CK$3)='Rent Roll'!$AJ10,MONTH(CK$3)='Rent Roll'!$AK10,MONTH(CK$3)='Rent Roll'!$AL10)),0,1)</f>
        <v>1</v>
      </c>
      <c r="CL300" s="767">
        <f>IF(AND(YEAR(CL$3)=YEAR('Rent Roll'!$C10),OR(MONTH(CL$3)='Rent Roll'!$AJ10,MONTH(CL$3)='Rent Roll'!$AK10,MONTH(CL$3)='Rent Roll'!$AL10)),0,1)</f>
        <v>1</v>
      </c>
      <c r="CM300" s="768">
        <f>IF(AND(YEAR(CM$3)=YEAR('Rent Roll'!$C10),OR(MONTH(CM$3)='Rent Roll'!$AJ10,MONTH(CM$3)='Rent Roll'!$AK10,MONTH(CM$3)='Rent Roll'!$AL10)),0,1)</f>
        <v>1</v>
      </c>
      <c r="CN300" s="567">
        <f>IF(AND(YEAR(CN$3)=YEAR('Rent Roll'!$C10),OR(MONTH(CN$3)='Rent Roll'!$AJ10,MONTH(CN$3)='Rent Roll'!$AK10,MONTH(CN$3)='Rent Roll'!$AL10)),0,1)</f>
        <v>1</v>
      </c>
      <c r="CO300" s="567">
        <f>IF(AND(YEAR(CO$3)=YEAR('Rent Roll'!$C10),OR(MONTH(CO$3)='Rent Roll'!$AJ10,MONTH(CO$3)='Rent Roll'!$AK10,MONTH(CO$3)='Rent Roll'!$AL10)),0,1)</f>
        <v>1</v>
      </c>
      <c r="CP300" s="567">
        <f>IF(AND(YEAR(CP$3)=YEAR('Rent Roll'!$C10),OR(MONTH(CP$3)='Rent Roll'!$AJ10,MONTH(CP$3)='Rent Roll'!$AK10,MONTH(CP$3)='Rent Roll'!$AL10)),0,1)</f>
        <v>1</v>
      </c>
      <c r="CQ300" s="567">
        <f>IF(AND(YEAR(CQ$3)=YEAR('Rent Roll'!$C10),OR(MONTH(CQ$3)='Rent Roll'!$AJ10,MONTH(CQ$3)='Rent Roll'!$AK10,MONTH(CQ$3)='Rent Roll'!$AL10)),0,1)</f>
        <v>1</v>
      </c>
      <c r="CR300" s="567">
        <f>IF(AND(YEAR(CR$3)=YEAR('Rent Roll'!$C10),OR(MONTH(CR$3)='Rent Roll'!$AJ10,MONTH(CR$3)='Rent Roll'!$AK10,MONTH(CR$3)='Rent Roll'!$AL10)),0,1)</f>
        <v>1</v>
      </c>
      <c r="CS300" s="567">
        <f>IF(AND(YEAR(CS$3)=YEAR('Rent Roll'!$C10),OR(MONTH(CS$3)='Rent Roll'!$AJ10,MONTH(CS$3)='Rent Roll'!$AK10,MONTH(CS$3)='Rent Roll'!$AL10)),0,1)</f>
        <v>1</v>
      </c>
      <c r="CT300" s="567">
        <f>IF(AND(YEAR(CT$3)=YEAR('Rent Roll'!$C10),OR(MONTH(CT$3)='Rent Roll'!$AJ10,MONTH(CT$3)='Rent Roll'!$AK10,MONTH(CT$3)='Rent Roll'!$AL10)),0,1)</f>
        <v>1</v>
      </c>
      <c r="CU300" s="567">
        <f>IF(AND(YEAR(CU$3)=YEAR('Rent Roll'!$C10),OR(MONTH(CU$3)='Rent Roll'!$AJ10,MONTH(CU$3)='Rent Roll'!$AK10,MONTH(CU$3)='Rent Roll'!$AL10)),0,1)</f>
        <v>1</v>
      </c>
      <c r="CV300" s="567">
        <f>IF(AND(YEAR(CV$3)=YEAR('Rent Roll'!$C10),OR(MONTH(CV$3)='Rent Roll'!$AJ10,MONTH(CV$3)='Rent Roll'!$AK10,MONTH(CV$3)='Rent Roll'!$AL10)),0,1)</f>
        <v>1</v>
      </c>
      <c r="CW300" s="567">
        <f>IF(AND(YEAR(CW$3)=YEAR('Rent Roll'!$C10),OR(MONTH(CW$3)='Rent Roll'!$AJ10,MONTH(CW$3)='Rent Roll'!$AK10,MONTH(CW$3)='Rent Roll'!$AL10)),0,1)</f>
        <v>1</v>
      </c>
      <c r="CX300" s="767">
        <f>IF(AND(YEAR(CX$3)=YEAR('Rent Roll'!$C10),OR(MONTH(CX$3)='Rent Roll'!$AJ10,MONTH(CX$3)='Rent Roll'!$AK10,MONTH(CX$3)='Rent Roll'!$AL10)),0,1)</f>
        <v>1</v>
      </c>
      <c r="CY300" s="768">
        <f>IF(AND(YEAR(CY$3)=YEAR('Rent Roll'!$C10),OR(MONTH(CY$3)='Rent Roll'!$AJ10,MONTH(CY$3)='Rent Roll'!$AK10,MONTH(CY$3)='Rent Roll'!$AL10)),0,1)</f>
        <v>1</v>
      </c>
      <c r="CZ300" s="567">
        <f>IF(AND(YEAR(CZ$3)=YEAR('Rent Roll'!$C10),OR(MONTH(CZ$3)='Rent Roll'!$AJ10,MONTH(CZ$3)='Rent Roll'!$AK10,MONTH(CZ$3)='Rent Roll'!$AL10)),0,1)</f>
        <v>1</v>
      </c>
      <c r="DA300" s="567">
        <f>IF(AND(YEAR(DA$3)=YEAR('Rent Roll'!$C10),OR(MONTH(DA$3)='Rent Roll'!$AJ10,MONTH(DA$3)='Rent Roll'!$AK10,MONTH(DA$3)='Rent Roll'!$AL10)),0,1)</f>
        <v>1</v>
      </c>
      <c r="DB300" s="567">
        <f>IF(AND(YEAR(DB$3)=YEAR('Rent Roll'!$C10),OR(MONTH(DB$3)='Rent Roll'!$AJ10,MONTH(DB$3)='Rent Roll'!$AK10,MONTH(DB$3)='Rent Roll'!$AL10)),0,1)</f>
        <v>1</v>
      </c>
      <c r="DC300" s="567">
        <f>IF(AND(YEAR(DC$3)=YEAR('Rent Roll'!$C10),OR(MONTH(DC$3)='Rent Roll'!$AJ10,MONTH(DC$3)='Rent Roll'!$AK10,MONTH(DC$3)='Rent Roll'!$AL10)),0,1)</f>
        <v>1</v>
      </c>
      <c r="DD300" s="567">
        <f>IF(AND(YEAR(DD$3)=YEAR('Rent Roll'!$C10),OR(MONTH(DD$3)='Rent Roll'!$AJ10,MONTH(DD$3)='Rent Roll'!$AK10,MONTH(DD$3)='Rent Roll'!$AL10)),0,1)</f>
        <v>1</v>
      </c>
      <c r="DE300" s="567">
        <f>IF(AND(YEAR(DE$3)=YEAR('Rent Roll'!$C10),OR(MONTH(DE$3)='Rent Roll'!$AJ10,MONTH(DE$3)='Rent Roll'!$AK10,MONTH(DE$3)='Rent Roll'!$AL10)),0,1)</f>
        <v>1</v>
      </c>
      <c r="DF300" s="567">
        <f>IF(AND(YEAR(DF$3)=YEAR('Rent Roll'!$C10),OR(MONTH(DF$3)='Rent Roll'!$AJ10,MONTH(DF$3)='Rent Roll'!$AK10,MONTH(DF$3)='Rent Roll'!$AL10)),0,1)</f>
        <v>1</v>
      </c>
      <c r="DG300" s="567">
        <f>IF(AND(YEAR(DG$3)=YEAR('Rent Roll'!$C10),OR(MONTH(DG$3)='Rent Roll'!$AJ10,MONTH(DG$3)='Rent Roll'!$AK10,MONTH(DG$3)='Rent Roll'!$AL10)),0,1)</f>
        <v>1</v>
      </c>
      <c r="DH300" s="567">
        <f>IF(AND(YEAR(DH$3)=YEAR('Rent Roll'!$C10),OR(MONTH(DH$3)='Rent Roll'!$AJ10,MONTH(DH$3)='Rent Roll'!$AK10,MONTH(DH$3)='Rent Roll'!$AL10)),0,1)</f>
        <v>1</v>
      </c>
      <c r="DI300" s="567">
        <f>IF(AND(YEAR(DI$3)=YEAR('Rent Roll'!$C10),OR(MONTH(DI$3)='Rent Roll'!$AJ10,MONTH(DI$3)='Rent Roll'!$AK10,MONTH(DI$3)='Rent Roll'!$AL10)),0,1)</f>
        <v>1</v>
      </c>
      <c r="DJ300" s="767">
        <f>IF(AND(YEAR(DJ$3)=YEAR('Rent Roll'!$C10),OR(MONTH(DJ$3)='Rent Roll'!$AJ10,MONTH(DJ$3)='Rent Roll'!$AK10,MONTH(DJ$3)='Rent Roll'!$AL10)),0,1)</f>
        <v>1</v>
      </c>
      <c r="DK300" s="768">
        <f>IF(AND(YEAR(DK$3)=YEAR('Rent Roll'!$C10),OR(MONTH(DK$3)='Rent Roll'!$AJ10,MONTH(DK$3)='Rent Roll'!$AK10,MONTH(DK$3)='Rent Roll'!$AL10)),0,1)</f>
        <v>1</v>
      </c>
      <c r="DL300" s="567">
        <f>IF(AND(YEAR(DL$3)=YEAR('Rent Roll'!$C10),OR(MONTH(DL$3)='Rent Roll'!$AJ10,MONTH(DL$3)='Rent Roll'!$AK10,MONTH(DL$3)='Rent Roll'!$AL10)),0,1)</f>
        <v>1</v>
      </c>
      <c r="DM300" s="567">
        <f>IF(AND(YEAR(DM$3)=YEAR('Rent Roll'!$C10),OR(MONTH(DM$3)='Rent Roll'!$AJ10,MONTH(DM$3)='Rent Roll'!$AK10,MONTH(DM$3)='Rent Roll'!$AL10)),0,1)</f>
        <v>1</v>
      </c>
      <c r="DN300" s="567">
        <f>IF(AND(YEAR(DN$3)=YEAR('Rent Roll'!$C10),OR(MONTH(DN$3)='Rent Roll'!$AJ10,MONTH(DN$3)='Rent Roll'!$AK10,MONTH(DN$3)='Rent Roll'!$AL10)),0,1)</f>
        <v>1</v>
      </c>
      <c r="DO300" s="567">
        <f>IF(AND(YEAR(DO$3)=YEAR('Rent Roll'!$C10),OR(MONTH(DO$3)='Rent Roll'!$AJ10,MONTH(DO$3)='Rent Roll'!$AK10,MONTH(DO$3)='Rent Roll'!$AL10)),0,1)</f>
        <v>1</v>
      </c>
      <c r="DP300" s="567">
        <f>IF(AND(YEAR(DP$3)=YEAR('Rent Roll'!$C10),OR(MONTH(DP$3)='Rent Roll'!$AJ10,MONTH(DP$3)='Rent Roll'!$AK10,MONTH(DP$3)='Rent Roll'!$AL10)),0,1)</f>
        <v>1</v>
      </c>
      <c r="DQ300" s="567">
        <f>IF(AND(YEAR(DQ$3)=YEAR('Rent Roll'!$C10),OR(MONTH(DQ$3)='Rent Roll'!$AJ10,MONTH(DQ$3)='Rent Roll'!$AK10,MONTH(DQ$3)='Rent Roll'!$AL10)),0,1)</f>
        <v>1</v>
      </c>
      <c r="DR300" s="567">
        <f>IF(AND(YEAR(DR$3)=YEAR('Rent Roll'!$C10),OR(MONTH(DR$3)='Rent Roll'!$AJ10,MONTH(DR$3)='Rent Roll'!$AK10,MONTH(DR$3)='Rent Roll'!$AL10)),0,1)</f>
        <v>1</v>
      </c>
      <c r="DS300" s="567">
        <f>IF(AND(YEAR(DS$3)=YEAR('Rent Roll'!$C10),OR(MONTH(DS$3)='Rent Roll'!$AJ10,MONTH(DS$3)='Rent Roll'!$AK10,MONTH(DS$3)='Rent Roll'!$AL10)),0,1)</f>
        <v>1</v>
      </c>
      <c r="DT300" s="567">
        <f>IF(AND(YEAR(DT$3)=YEAR('Rent Roll'!$C10),OR(MONTH(DT$3)='Rent Roll'!$AJ10,MONTH(DT$3)='Rent Roll'!$AK10,MONTH(DT$3)='Rent Roll'!$AL10)),0,1)</f>
        <v>1</v>
      </c>
      <c r="DU300" s="567">
        <f>IF(AND(YEAR(DU$3)=YEAR('Rent Roll'!$C10),OR(MONTH(DU$3)='Rent Roll'!$AJ10,MONTH(DU$3)='Rent Roll'!$AK10,MONTH(DU$3)='Rent Roll'!$AL10)),0,1)</f>
        <v>1</v>
      </c>
      <c r="DV300" s="567">
        <f>IF(AND(YEAR(DV$3)=YEAR('Rent Roll'!$C10),OR(MONTH(DV$3)='Rent Roll'!$AJ10,MONTH(DV$3)='Rent Roll'!$AK10,MONTH(DV$3)='Rent Roll'!$AL10)),0,1)</f>
        <v>1</v>
      </c>
    </row>
    <row r="301" spans="1:126" s="565" customFormat="1" ht="12" customHeight="1" outlineLevel="1" x14ac:dyDescent="0.4">
      <c r="A301" s="731"/>
      <c r="B301" s="564" t="str">
        <f>'Rent Roll'!$B11</f>
        <v>3층</v>
      </c>
      <c r="E301" s="566"/>
      <c r="F301" s="778">
        <f>IF(AND(YEAR(F$3)=YEAR('Rent Roll'!$C11),OR(MONTH(F$3)='Rent Roll'!$AJ11,MONTH(F$3)='Rent Roll'!$AK11,MONTH(F$3)='Rent Roll'!$AL11)),0,1)</f>
        <v>1</v>
      </c>
      <c r="G301" s="768">
        <f>IF(AND(YEAR(G$3)=YEAR('Rent Roll'!$C11),OR(MONTH(G$3)='Rent Roll'!$AJ11,MONTH(G$3)='Rent Roll'!$AK11,MONTH(G$3)='Rent Roll'!$AL11)),0,1)</f>
        <v>1</v>
      </c>
      <c r="H301" s="567">
        <f>IF(AND(YEAR(H$3)=YEAR('Rent Roll'!$C11),OR(MONTH(H$3)='Rent Roll'!$AJ11,MONTH(H$3)='Rent Roll'!$AK11,MONTH(H$3)='Rent Roll'!$AL11)),0,1)</f>
        <v>1</v>
      </c>
      <c r="I301" s="567">
        <f>IF(AND(YEAR(I$3)=YEAR('Rent Roll'!$C11),OR(MONTH(I$3)='Rent Roll'!$AJ11,MONTH(I$3)='Rent Roll'!$AK11,MONTH(I$3)='Rent Roll'!$AL11)),0,1)</f>
        <v>1</v>
      </c>
      <c r="J301" s="567">
        <f>IF(AND(YEAR(J$3)=YEAR('Rent Roll'!$C11),OR(MONTH(J$3)='Rent Roll'!$AJ11,MONTH(J$3)='Rent Roll'!$AK11,MONTH(J$3)='Rent Roll'!$AL11)),0,1)</f>
        <v>1</v>
      </c>
      <c r="K301" s="567">
        <f>IF(AND(YEAR(K$3)=YEAR('Rent Roll'!$C11),OR(MONTH(K$3)='Rent Roll'!$AJ11,MONTH(K$3)='Rent Roll'!$AK11,MONTH(K$3)='Rent Roll'!$AL11)),0,1)</f>
        <v>1</v>
      </c>
      <c r="L301" s="567">
        <f>IF(AND(YEAR(L$3)=YEAR('Rent Roll'!$C11),OR(MONTH(L$3)='Rent Roll'!$AJ11,MONTH(L$3)='Rent Roll'!$AK11,MONTH(L$3)='Rent Roll'!$AL11)),0,1)</f>
        <v>1</v>
      </c>
      <c r="M301" s="567">
        <f>IF(AND(YEAR(M$3)=YEAR('Rent Roll'!$C11),OR(MONTH(M$3)='Rent Roll'!$AJ11,MONTH(M$3)='Rent Roll'!$AK11,MONTH(M$3)='Rent Roll'!$AL11)),0,1)</f>
        <v>1</v>
      </c>
      <c r="N301" s="567">
        <f>IF(AND(YEAR(N$3)=YEAR('Rent Roll'!$C11),OR(MONTH(N$3)='Rent Roll'!$AJ11,MONTH(N$3)='Rent Roll'!$AK11,MONTH(N$3)='Rent Roll'!$AL11)),0,1)</f>
        <v>1</v>
      </c>
      <c r="O301" s="567">
        <f>IF(AND(YEAR(O$3)=YEAR('Rent Roll'!$C11),OR(MONTH(O$3)='Rent Roll'!$AJ11,MONTH(O$3)='Rent Roll'!$AK11,MONTH(O$3)='Rent Roll'!$AL11)),0,1)</f>
        <v>1</v>
      </c>
      <c r="P301" s="567">
        <f>IF(AND(YEAR(P$3)=YEAR('Rent Roll'!$C11),OR(MONTH(P$3)='Rent Roll'!$AJ11,MONTH(P$3)='Rent Roll'!$AK11,MONTH(P$3)='Rent Roll'!$AL11)),0,1)</f>
        <v>1</v>
      </c>
      <c r="Q301" s="567">
        <f>IF(AND(YEAR(Q$3)=YEAR('Rent Roll'!$C11),OR(MONTH(Q$3)='Rent Roll'!$AJ11,MONTH(Q$3)='Rent Roll'!$AK11,MONTH(Q$3)='Rent Roll'!$AL11)),0,1)</f>
        <v>1</v>
      </c>
      <c r="R301" s="767">
        <f>IF(AND(YEAR(R$3)=YEAR('Rent Roll'!$C11),OR(MONTH(R$3)='Rent Roll'!$AJ11,MONTH(R$3)='Rent Roll'!$AK11,MONTH(R$3)='Rent Roll'!$AL11)),0,1)</f>
        <v>1</v>
      </c>
      <c r="S301" s="768">
        <f>IF(AND(YEAR(S$3)=YEAR('Rent Roll'!$C11),OR(MONTH(S$3)='Rent Roll'!$AJ11,MONTH(S$3)='Rent Roll'!$AK11,MONTH(S$3)='Rent Roll'!$AL11)),0,1)</f>
        <v>1</v>
      </c>
      <c r="T301" s="567">
        <f>IF(AND(YEAR(T$3)=YEAR('Rent Roll'!$C11),OR(MONTH(T$3)='Rent Roll'!$AJ11,MONTH(T$3)='Rent Roll'!$AK11,MONTH(T$3)='Rent Roll'!$AL11)),0,1)</f>
        <v>1</v>
      </c>
      <c r="U301" s="567">
        <f>IF(AND(YEAR(U$3)=YEAR('Rent Roll'!$C11),OR(MONTH(U$3)='Rent Roll'!$AJ11,MONTH(U$3)='Rent Roll'!$AK11,MONTH(U$3)='Rent Roll'!$AL11)),0,1)</f>
        <v>1</v>
      </c>
      <c r="V301" s="567">
        <f>IF(AND(YEAR(V$3)=YEAR('Rent Roll'!$C11),OR(MONTH(V$3)='Rent Roll'!$AJ11,MONTH(V$3)='Rent Roll'!$AK11,MONTH(V$3)='Rent Roll'!$AL11)),0,1)</f>
        <v>1</v>
      </c>
      <c r="W301" s="567">
        <f>IF(AND(YEAR(W$3)=YEAR('Rent Roll'!$C11),OR(MONTH(W$3)='Rent Roll'!$AJ11,MONTH(W$3)='Rent Roll'!$AK11,MONTH(W$3)='Rent Roll'!$AL11)),0,1)</f>
        <v>1</v>
      </c>
      <c r="X301" s="567">
        <f>IF(AND(YEAR(X$3)=YEAR('Rent Roll'!$C11),OR(MONTH(X$3)='Rent Roll'!$AJ11,MONTH(X$3)='Rent Roll'!$AK11,MONTH(X$3)='Rent Roll'!$AL11)),0,1)</f>
        <v>1</v>
      </c>
      <c r="Y301" s="567">
        <f>IF(AND(YEAR(Y$3)=YEAR('Rent Roll'!$C11),OR(MONTH(Y$3)='Rent Roll'!$AJ11,MONTH(Y$3)='Rent Roll'!$AK11,MONTH(Y$3)='Rent Roll'!$AL11)),0,1)</f>
        <v>1</v>
      </c>
      <c r="Z301" s="567">
        <f>IF(AND(YEAR(Z$3)=YEAR('Rent Roll'!$C11),OR(MONTH(Z$3)='Rent Roll'!$AJ11,MONTH(Z$3)='Rent Roll'!$AK11,MONTH(Z$3)='Rent Roll'!$AL11)),0,1)</f>
        <v>1</v>
      </c>
      <c r="AA301" s="567">
        <f>IF(AND(YEAR(AA$3)=YEAR('Rent Roll'!$C11),OR(MONTH(AA$3)='Rent Roll'!$AJ11,MONTH(AA$3)='Rent Roll'!$AK11,MONTH(AA$3)='Rent Roll'!$AL11)),0,1)</f>
        <v>1</v>
      </c>
      <c r="AB301" s="567">
        <f>IF(AND(YEAR(AB$3)=YEAR('Rent Roll'!$C11),OR(MONTH(AB$3)='Rent Roll'!$AJ11,MONTH(AB$3)='Rent Roll'!$AK11,MONTH(AB$3)='Rent Roll'!$AL11)),0,1)</f>
        <v>1</v>
      </c>
      <c r="AC301" s="567">
        <f>IF(AND(YEAR(AC$3)=YEAR('Rent Roll'!$C11),OR(MONTH(AC$3)='Rent Roll'!$AJ11,MONTH(AC$3)='Rent Roll'!$AK11,MONTH(AC$3)='Rent Roll'!$AL11)),0,1)</f>
        <v>1</v>
      </c>
      <c r="AD301" s="767">
        <f>IF(AND(YEAR(AD$3)=YEAR('Rent Roll'!$C11),OR(MONTH(AD$3)='Rent Roll'!$AJ11,MONTH(AD$3)='Rent Roll'!$AK11,MONTH(AD$3)='Rent Roll'!$AL11)),0,1)</f>
        <v>1</v>
      </c>
      <c r="AE301" s="768">
        <f>IF(AND(YEAR(AE$3)=YEAR('Rent Roll'!$C11),OR(MONTH(AE$3)='Rent Roll'!$AJ11,MONTH(AE$3)='Rent Roll'!$AK11,MONTH(AE$3)='Rent Roll'!$AL11)),0,1)</f>
        <v>1</v>
      </c>
      <c r="AF301" s="567">
        <f>IF(AND(YEAR(AF$3)=YEAR('Rent Roll'!$C11),OR(MONTH(AF$3)='Rent Roll'!$AJ11,MONTH(AF$3)='Rent Roll'!$AK11,MONTH(AF$3)='Rent Roll'!$AL11)),0,1)</f>
        <v>1</v>
      </c>
      <c r="AG301" s="567">
        <f>IF(AND(YEAR(AG$3)=YEAR('Rent Roll'!$C11),OR(MONTH(AG$3)='Rent Roll'!$AJ11,MONTH(AG$3)='Rent Roll'!$AK11,MONTH(AG$3)='Rent Roll'!$AL11)),0,1)</f>
        <v>1</v>
      </c>
      <c r="AH301" s="567">
        <f>IF(AND(YEAR(AH$3)=YEAR('Rent Roll'!$C11),OR(MONTH(AH$3)='Rent Roll'!$AJ11,MONTH(AH$3)='Rent Roll'!$AK11,MONTH(AH$3)='Rent Roll'!$AL11)),0,1)</f>
        <v>1</v>
      </c>
      <c r="AI301" s="567">
        <f>IF(AND(YEAR(AI$3)=YEAR('Rent Roll'!$C11),OR(MONTH(AI$3)='Rent Roll'!$AJ11,MONTH(AI$3)='Rent Roll'!$AK11,MONTH(AI$3)='Rent Roll'!$AL11)),0,1)</f>
        <v>1</v>
      </c>
      <c r="AJ301" s="567">
        <f>IF(AND(YEAR(AJ$3)=YEAR('Rent Roll'!$C11),OR(MONTH(AJ$3)='Rent Roll'!$AJ11,MONTH(AJ$3)='Rent Roll'!$AK11,MONTH(AJ$3)='Rent Roll'!$AL11)),0,1)</f>
        <v>1</v>
      </c>
      <c r="AK301" s="567">
        <f>IF(AND(YEAR(AK$3)=YEAR('Rent Roll'!$C11),OR(MONTH(AK$3)='Rent Roll'!$AJ11,MONTH(AK$3)='Rent Roll'!$AK11,MONTH(AK$3)='Rent Roll'!$AL11)),0,1)</f>
        <v>1</v>
      </c>
      <c r="AL301" s="567">
        <f>IF(AND(YEAR(AL$3)=YEAR('Rent Roll'!$C11),OR(MONTH(AL$3)='Rent Roll'!$AJ11,MONTH(AL$3)='Rent Roll'!$AK11,MONTH(AL$3)='Rent Roll'!$AL11)),0,1)</f>
        <v>1</v>
      </c>
      <c r="AM301" s="567">
        <f>IF(AND(YEAR(AM$3)=YEAR('Rent Roll'!$C11),OR(MONTH(AM$3)='Rent Roll'!$AJ11,MONTH(AM$3)='Rent Roll'!$AK11,MONTH(AM$3)='Rent Roll'!$AL11)),0,1)</f>
        <v>1</v>
      </c>
      <c r="AN301" s="567">
        <f>IF(AND(YEAR(AN$3)=YEAR('Rent Roll'!$C11),OR(MONTH(AN$3)='Rent Roll'!$AJ11,MONTH(AN$3)='Rent Roll'!$AK11,MONTH(AN$3)='Rent Roll'!$AL11)),0,1)</f>
        <v>1</v>
      </c>
      <c r="AO301" s="567">
        <f>IF(AND(YEAR(AO$3)=YEAR('Rent Roll'!$C11),OR(MONTH(AO$3)='Rent Roll'!$AJ11,MONTH(AO$3)='Rent Roll'!$AK11,MONTH(AO$3)='Rent Roll'!$AL11)),0,1)</f>
        <v>1</v>
      </c>
      <c r="AP301" s="767">
        <f>IF(AND(YEAR(AP$3)=YEAR('Rent Roll'!$C11),OR(MONTH(AP$3)='Rent Roll'!$AJ11,MONTH(AP$3)='Rent Roll'!$AK11,MONTH(AP$3)='Rent Roll'!$AL11)),0,1)</f>
        <v>1</v>
      </c>
      <c r="AQ301" s="768">
        <f>IF(AND(YEAR(AQ$3)=YEAR('Rent Roll'!$C11),OR(MONTH(AQ$3)='Rent Roll'!$AJ11,MONTH(AQ$3)='Rent Roll'!$AK11,MONTH(AQ$3)='Rent Roll'!$AL11)),0,1)</f>
        <v>1</v>
      </c>
      <c r="AR301" s="567">
        <f>IF(AND(YEAR(AR$3)=YEAR('Rent Roll'!$C11),OR(MONTH(AR$3)='Rent Roll'!$AJ11,MONTH(AR$3)='Rent Roll'!$AK11,MONTH(AR$3)='Rent Roll'!$AL11)),0,1)</f>
        <v>1</v>
      </c>
      <c r="AS301" s="567">
        <f>IF(AND(YEAR(AS$3)=YEAR('Rent Roll'!$C11),OR(MONTH(AS$3)='Rent Roll'!$AJ11,MONTH(AS$3)='Rent Roll'!$AK11,MONTH(AS$3)='Rent Roll'!$AL11)),0,1)</f>
        <v>1</v>
      </c>
      <c r="AT301" s="567">
        <f>IF(AND(YEAR(AT$3)=YEAR('Rent Roll'!$C11),OR(MONTH(AT$3)='Rent Roll'!$AJ11,MONTH(AT$3)='Rent Roll'!$AK11,MONTH(AT$3)='Rent Roll'!$AL11)),0,1)</f>
        <v>1</v>
      </c>
      <c r="AU301" s="567">
        <f>IF(AND(YEAR(AU$3)=YEAR('Rent Roll'!$C11),OR(MONTH(AU$3)='Rent Roll'!$AJ11,MONTH(AU$3)='Rent Roll'!$AK11,MONTH(AU$3)='Rent Roll'!$AL11)),0,1)</f>
        <v>1</v>
      </c>
      <c r="AV301" s="567">
        <f>IF(AND(YEAR(AV$3)=YEAR('Rent Roll'!$C11),OR(MONTH(AV$3)='Rent Roll'!$AJ11,MONTH(AV$3)='Rent Roll'!$AK11,MONTH(AV$3)='Rent Roll'!$AL11)),0,1)</f>
        <v>1</v>
      </c>
      <c r="AW301" s="567">
        <f>IF(AND(YEAR(AW$3)=YEAR('Rent Roll'!$C11),OR(MONTH(AW$3)='Rent Roll'!$AJ11,MONTH(AW$3)='Rent Roll'!$AK11,MONTH(AW$3)='Rent Roll'!$AL11)),0,1)</f>
        <v>1</v>
      </c>
      <c r="AX301" s="567">
        <f>IF(AND(YEAR(AX$3)=YEAR('Rent Roll'!$C11),OR(MONTH(AX$3)='Rent Roll'!$AJ11,MONTH(AX$3)='Rent Roll'!$AK11,MONTH(AX$3)='Rent Roll'!$AL11)),0,1)</f>
        <v>1</v>
      </c>
      <c r="AY301" s="567">
        <f>IF(AND(YEAR(AY$3)=YEAR('Rent Roll'!$C11),OR(MONTH(AY$3)='Rent Roll'!$AJ11,MONTH(AY$3)='Rent Roll'!$AK11,MONTH(AY$3)='Rent Roll'!$AL11)),0,1)</f>
        <v>1</v>
      </c>
      <c r="AZ301" s="567">
        <f>IF(AND(YEAR(AZ$3)=YEAR('Rent Roll'!$C11),OR(MONTH(AZ$3)='Rent Roll'!$AJ11,MONTH(AZ$3)='Rent Roll'!$AK11,MONTH(AZ$3)='Rent Roll'!$AL11)),0,1)</f>
        <v>1</v>
      </c>
      <c r="BA301" s="567">
        <f>IF(AND(YEAR(BA$3)=YEAR('Rent Roll'!$C11),OR(MONTH(BA$3)='Rent Roll'!$AJ11,MONTH(BA$3)='Rent Roll'!$AK11,MONTH(BA$3)='Rent Roll'!$AL11)),0,1)</f>
        <v>1</v>
      </c>
      <c r="BB301" s="767">
        <f>IF(AND(YEAR(BB$3)=YEAR('Rent Roll'!$C11),OR(MONTH(BB$3)='Rent Roll'!$AJ11,MONTH(BB$3)='Rent Roll'!$AK11,MONTH(BB$3)='Rent Roll'!$AL11)),0,1)</f>
        <v>1</v>
      </c>
      <c r="BC301" s="768">
        <f>IF(AND(YEAR(BC$3)=YEAR('Rent Roll'!$C11),OR(MONTH(BC$3)='Rent Roll'!$AJ11,MONTH(BC$3)='Rent Roll'!$AK11,MONTH(BC$3)='Rent Roll'!$AL11)),0,1)</f>
        <v>1</v>
      </c>
      <c r="BD301" s="567">
        <f>IF(AND(YEAR(BD$3)=YEAR('Rent Roll'!$C11),OR(MONTH(BD$3)='Rent Roll'!$AJ11,MONTH(BD$3)='Rent Roll'!$AK11,MONTH(BD$3)='Rent Roll'!$AL11)),0,1)</f>
        <v>1</v>
      </c>
      <c r="BE301" s="567">
        <f>IF(AND(YEAR(BE$3)=YEAR('Rent Roll'!$C11),OR(MONTH(BE$3)='Rent Roll'!$AJ11,MONTH(BE$3)='Rent Roll'!$AK11,MONTH(BE$3)='Rent Roll'!$AL11)),0,1)</f>
        <v>1</v>
      </c>
      <c r="BF301" s="567">
        <f>IF(AND(YEAR(BF$3)=YEAR('Rent Roll'!$C11),OR(MONTH(BF$3)='Rent Roll'!$AJ11,MONTH(BF$3)='Rent Roll'!$AK11,MONTH(BF$3)='Rent Roll'!$AL11)),0,1)</f>
        <v>1</v>
      </c>
      <c r="BG301" s="567">
        <f>IF(AND(YEAR(BG$3)=YEAR('Rent Roll'!$C11),OR(MONTH(BG$3)='Rent Roll'!$AJ11,MONTH(BG$3)='Rent Roll'!$AK11,MONTH(BG$3)='Rent Roll'!$AL11)),0,1)</f>
        <v>1</v>
      </c>
      <c r="BH301" s="567">
        <f>IF(AND(YEAR(BH$3)=YEAR('Rent Roll'!$C11),OR(MONTH(BH$3)='Rent Roll'!$AJ11,MONTH(BH$3)='Rent Roll'!$AK11,MONTH(BH$3)='Rent Roll'!$AL11)),0,1)</f>
        <v>1</v>
      </c>
      <c r="BI301" s="567">
        <f>IF(AND(YEAR(BI$3)=YEAR('Rent Roll'!$C11),OR(MONTH(BI$3)='Rent Roll'!$AJ11,MONTH(BI$3)='Rent Roll'!$AK11,MONTH(BI$3)='Rent Roll'!$AL11)),0,1)</f>
        <v>1</v>
      </c>
      <c r="BJ301" s="567">
        <f>IF(AND(YEAR(BJ$3)=YEAR('Rent Roll'!$C11),OR(MONTH(BJ$3)='Rent Roll'!$AJ11,MONTH(BJ$3)='Rent Roll'!$AK11,MONTH(BJ$3)='Rent Roll'!$AL11)),0,1)</f>
        <v>1</v>
      </c>
      <c r="BK301" s="567">
        <f>IF(AND(YEAR(BK$3)=YEAR('Rent Roll'!$C11),OR(MONTH(BK$3)='Rent Roll'!$AJ11,MONTH(BK$3)='Rent Roll'!$AK11,MONTH(BK$3)='Rent Roll'!$AL11)),0,1)</f>
        <v>1</v>
      </c>
      <c r="BL301" s="567">
        <f>IF(AND(YEAR(BL$3)=YEAR('Rent Roll'!$C11),OR(MONTH(BL$3)='Rent Roll'!$AJ11,MONTH(BL$3)='Rent Roll'!$AK11,MONTH(BL$3)='Rent Roll'!$AL11)),0,1)</f>
        <v>1</v>
      </c>
      <c r="BM301" s="567">
        <f>IF(AND(YEAR(BM$3)=YEAR('Rent Roll'!$C11),OR(MONTH(BM$3)='Rent Roll'!$AJ11,MONTH(BM$3)='Rent Roll'!$AK11,MONTH(BM$3)='Rent Roll'!$AL11)),0,1)</f>
        <v>1</v>
      </c>
      <c r="BN301" s="767">
        <f>IF(AND(YEAR(BN$3)=YEAR('Rent Roll'!$C11),OR(MONTH(BN$3)='Rent Roll'!$AJ11,MONTH(BN$3)='Rent Roll'!$AK11,MONTH(BN$3)='Rent Roll'!$AL11)),0,1)</f>
        <v>1</v>
      </c>
      <c r="BO301" s="768">
        <f>IF(AND(YEAR(BO$3)=YEAR('Rent Roll'!$C11),OR(MONTH(BO$3)='Rent Roll'!$AJ11,MONTH(BO$3)='Rent Roll'!$AK11,MONTH(BO$3)='Rent Roll'!$AL11)),0,1)</f>
        <v>1</v>
      </c>
      <c r="BP301" s="567">
        <f>IF(AND(YEAR(BP$3)=YEAR('Rent Roll'!$C11),OR(MONTH(BP$3)='Rent Roll'!$AJ11,MONTH(BP$3)='Rent Roll'!$AK11,MONTH(BP$3)='Rent Roll'!$AL11)),0,1)</f>
        <v>1</v>
      </c>
      <c r="BQ301" s="567">
        <f>IF(AND(YEAR(BQ$3)=YEAR('Rent Roll'!$C11),OR(MONTH(BQ$3)='Rent Roll'!$AJ11,MONTH(BQ$3)='Rent Roll'!$AK11,MONTH(BQ$3)='Rent Roll'!$AL11)),0,1)</f>
        <v>1</v>
      </c>
      <c r="BR301" s="567">
        <f>IF(AND(YEAR(BR$3)=YEAR('Rent Roll'!$C11),OR(MONTH(BR$3)='Rent Roll'!$AJ11,MONTH(BR$3)='Rent Roll'!$AK11,MONTH(BR$3)='Rent Roll'!$AL11)),0,1)</f>
        <v>1</v>
      </c>
      <c r="BS301" s="567">
        <f>IF(AND(YEAR(BS$3)=YEAR('Rent Roll'!$C11),OR(MONTH(BS$3)='Rent Roll'!$AJ11,MONTH(BS$3)='Rent Roll'!$AK11,MONTH(BS$3)='Rent Roll'!$AL11)),0,1)</f>
        <v>1</v>
      </c>
      <c r="BT301" s="567">
        <f>IF(AND(YEAR(BT$3)=YEAR('Rent Roll'!$C11),OR(MONTH(BT$3)='Rent Roll'!$AJ11,MONTH(BT$3)='Rent Roll'!$AK11,MONTH(BT$3)='Rent Roll'!$AL11)),0,1)</f>
        <v>1</v>
      </c>
      <c r="BU301" s="567">
        <f>IF(AND(YEAR(BU$3)=YEAR('Rent Roll'!$C11),OR(MONTH(BU$3)='Rent Roll'!$AJ11,MONTH(BU$3)='Rent Roll'!$AK11,MONTH(BU$3)='Rent Roll'!$AL11)),0,1)</f>
        <v>1</v>
      </c>
      <c r="BV301" s="567">
        <f>IF(AND(YEAR(BV$3)=YEAR('Rent Roll'!$C11),OR(MONTH(BV$3)='Rent Roll'!$AJ11,MONTH(BV$3)='Rent Roll'!$AK11,MONTH(BV$3)='Rent Roll'!$AL11)),0,1)</f>
        <v>1</v>
      </c>
      <c r="BW301" s="567">
        <f>IF(AND(YEAR(BW$3)=YEAR('Rent Roll'!$C11),OR(MONTH(BW$3)='Rent Roll'!$AJ11,MONTH(BW$3)='Rent Roll'!$AK11,MONTH(BW$3)='Rent Roll'!$AL11)),0,1)</f>
        <v>1</v>
      </c>
      <c r="BX301" s="567">
        <f>IF(AND(YEAR(BX$3)=YEAR('Rent Roll'!$C11),OR(MONTH(BX$3)='Rent Roll'!$AJ11,MONTH(BX$3)='Rent Roll'!$AK11,MONTH(BX$3)='Rent Roll'!$AL11)),0,1)</f>
        <v>1</v>
      </c>
      <c r="BY301" s="567">
        <f>IF(AND(YEAR(BY$3)=YEAR('Rent Roll'!$C11),OR(MONTH(BY$3)='Rent Roll'!$AJ11,MONTH(BY$3)='Rent Roll'!$AK11,MONTH(BY$3)='Rent Roll'!$AL11)),0,1)</f>
        <v>1</v>
      </c>
      <c r="BZ301" s="767">
        <f>IF(AND(YEAR(BZ$3)=YEAR('Rent Roll'!$C11),OR(MONTH(BZ$3)='Rent Roll'!$AJ11,MONTH(BZ$3)='Rent Roll'!$AK11,MONTH(BZ$3)='Rent Roll'!$AL11)),0,1)</f>
        <v>1</v>
      </c>
      <c r="CA301" s="768">
        <f>IF(AND(YEAR(CA$3)=YEAR('Rent Roll'!$C11),OR(MONTH(CA$3)='Rent Roll'!$AJ11,MONTH(CA$3)='Rent Roll'!$AK11,MONTH(CA$3)='Rent Roll'!$AL11)),0,1)</f>
        <v>1</v>
      </c>
      <c r="CB301" s="567">
        <f>IF(AND(YEAR(CB$3)=YEAR('Rent Roll'!$C11),OR(MONTH(CB$3)='Rent Roll'!$AJ11,MONTH(CB$3)='Rent Roll'!$AK11,MONTH(CB$3)='Rent Roll'!$AL11)),0,1)</f>
        <v>1</v>
      </c>
      <c r="CC301" s="567">
        <f>IF(AND(YEAR(CC$3)=YEAR('Rent Roll'!$C11),OR(MONTH(CC$3)='Rent Roll'!$AJ11,MONTH(CC$3)='Rent Roll'!$AK11,MONTH(CC$3)='Rent Roll'!$AL11)),0,1)</f>
        <v>1</v>
      </c>
      <c r="CD301" s="567">
        <f>IF(AND(YEAR(CD$3)=YEAR('Rent Roll'!$C11),OR(MONTH(CD$3)='Rent Roll'!$AJ11,MONTH(CD$3)='Rent Roll'!$AK11,MONTH(CD$3)='Rent Roll'!$AL11)),0,1)</f>
        <v>1</v>
      </c>
      <c r="CE301" s="567">
        <f>IF(AND(YEAR(CE$3)=YEAR('Rent Roll'!$C11),OR(MONTH(CE$3)='Rent Roll'!$AJ11,MONTH(CE$3)='Rent Roll'!$AK11,MONTH(CE$3)='Rent Roll'!$AL11)),0,1)</f>
        <v>1</v>
      </c>
      <c r="CF301" s="567">
        <f>IF(AND(YEAR(CF$3)=YEAR('Rent Roll'!$C11),OR(MONTH(CF$3)='Rent Roll'!$AJ11,MONTH(CF$3)='Rent Roll'!$AK11,MONTH(CF$3)='Rent Roll'!$AL11)),0,1)</f>
        <v>1</v>
      </c>
      <c r="CG301" s="567">
        <f>IF(AND(YEAR(CG$3)=YEAR('Rent Roll'!$C11),OR(MONTH(CG$3)='Rent Roll'!$AJ11,MONTH(CG$3)='Rent Roll'!$AK11,MONTH(CG$3)='Rent Roll'!$AL11)),0,1)</f>
        <v>1</v>
      </c>
      <c r="CH301" s="567">
        <f>IF(AND(YEAR(CH$3)=YEAR('Rent Roll'!$C11),OR(MONTH(CH$3)='Rent Roll'!$AJ11,MONTH(CH$3)='Rent Roll'!$AK11,MONTH(CH$3)='Rent Roll'!$AL11)),0,1)</f>
        <v>1</v>
      </c>
      <c r="CI301" s="567">
        <f>IF(AND(YEAR(CI$3)=YEAR('Rent Roll'!$C11),OR(MONTH(CI$3)='Rent Roll'!$AJ11,MONTH(CI$3)='Rent Roll'!$AK11,MONTH(CI$3)='Rent Roll'!$AL11)),0,1)</f>
        <v>1</v>
      </c>
      <c r="CJ301" s="567">
        <f>IF(AND(YEAR(CJ$3)=YEAR('Rent Roll'!$C11),OR(MONTH(CJ$3)='Rent Roll'!$AJ11,MONTH(CJ$3)='Rent Roll'!$AK11,MONTH(CJ$3)='Rent Roll'!$AL11)),0,1)</f>
        <v>1</v>
      </c>
      <c r="CK301" s="567">
        <f>IF(AND(YEAR(CK$3)=YEAR('Rent Roll'!$C11),OR(MONTH(CK$3)='Rent Roll'!$AJ11,MONTH(CK$3)='Rent Roll'!$AK11,MONTH(CK$3)='Rent Roll'!$AL11)),0,1)</f>
        <v>1</v>
      </c>
      <c r="CL301" s="767">
        <f>IF(AND(YEAR(CL$3)=YEAR('Rent Roll'!$C11),OR(MONTH(CL$3)='Rent Roll'!$AJ11,MONTH(CL$3)='Rent Roll'!$AK11,MONTH(CL$3)='Rent Roll'!$AL11)),0,1)</f>
        <v>1</v>
      </c>
      <c r="CM301" s="768">
        <f>IF(AND(YEAR(CM$3)=YEAR('Rent Roll'!$C11),OR(MONTH(CM$3)='Rent Roll'!$AJ11,MONTH(CM$3)='Rent Roll'!$AK11,MONTH(CM$3)='Rent Roll'!$AL11)),0,1)</f>
        <v>1</v>
      </c>
      <c r="CN301" s="567">
        <f>IF(AND(YEAR(CN$3)=YEAR('Rent Roll'!$C11),OR(MONTH(CN$3)='Rent Roll'!$AJ11,MONTH(CN$3)='Rent Roll'!$AK11,MONTH(CN$3)='Rent Roll'!$AL11)),0,1)</f>
        <v>1</v>
      </c>
      <c r="CO301" s="567">
        <f>IF(AND(YEAR(CO$3)=YEAR('Rent Roll'!$C11),OR(MONTH(CO$3)='Rent Roll'!$AJ11,MONTH(CO$3)='Rent Roll'!$AK11,MONTH(CO$3)='Rent Roll'!$AL11)),0,1)</f>
        <v>1</v>
      </c>
      <c r="CP301" s="567">
        <f>IF(AND(YEAR(CP$3)=YEAR('Rent Roll'!$C11),OR(MONTH(CP$3)='Rent Roll'!$AJ11,MONTH(CP$3)='Rent Roll'!$AK11,MONTH(CP$3)='Rent Roll'!$AL11)),0,1)</f>
        <v>1</v>
      </c>
      <c r="CQ301" s="567">
        <f>IF(AND(YEAR(CQ$3)=YEAR('Rent Roll'!$C11),OR(MONTH(CQ$3)='Rent Roll'!$AJ11,MONTH(CQ$3)='Rent Roll'!$AK11,MONTH(CQ$3)='Rent Roll'!$AL11)),0,1)</f>
        <v>1</v>
      </c>
      <c r="CR301" s="567">
        <f>IF(AND(YEAR(CR$3)=YEAR('Rent Roll'!$C11),OR(MONTH(CR$3)='Rent Roll'!$AJ11,MONTH(CR$3)='Rent Roll'!$AK11,MONTH(CR$3)='Rent Roll'!$AL11)),0,1)</f>
        <v>1</v>
      </c>
      <c r="CS301" s="567">
        <f>IF(AND(YEAR(CS$3)=YEAR('Rent Roll'!$C11),OR(MONTH(CS$3)='Rent Roll'!$AJ11,MONTH(CS$3)='Rent Roll'!$AK11,MONTH(CS$3)='Rent Roll'!$AL11)),0,1)</f>
        <v>1</v>
      </c>
      <c r="CT301" s="567">
        <f>IF(AND(YEAR(CT$3)=YEAR('Rent Roll'!$C11),OR(MONTH(CT$3)='Rent Roll'!$AJ11,MONTH(CT$3)='Rent Roll'!$AK11,MONTH(CT$3)='Rent Roll'!$AL11)),0,1)</f>
        <v>1</v>
      </c>
      <c r="CU301" s="567">
        <f>IF(AND(YEAR(CU$3)=YEAR('Rent Roll'!$C11),OR(MONTH(CU$3)='Rent Roll'!$AJ11,MONTH(CU$3)='Rent Roll'!$AK11,MONTH(CU$3)='Rent Roll'!$AL11)),0,1)</f>
        <v>1</v>
      </c>
      <c r="CV301" s="567">
        <f>IF(AND(YEAR(CV$3)=YEAR('Rent Roll'!$C11),OR(MONTH(CV$3)='Rent Roll'!$AJ11,MONTH(CV$3)='Rent Roll'!$AK11,MONTH(CV$3)='Rent Roll'!$AL11)),0,1)</f>
        <v>1</v>
      </c>
      <c r="CW301" s="567">
        <f>IF(AND(YEAR(CW$3)=YEAR('Rent Roll'!$C11),OR(MONTH(CW$3)='Rent Roll'!$AJ11,MONTH(CW$3)='Rent Roll'!$AK11,MONTH(CW$3)='Rent Roll'!$AL11)),0,1)</f>
        <v>1</v>
      </c>
      <c r="CX301" s="767">
        <f>IF(AND(YEAR(CX$3)=YEAR('Rent Roll'!$C11),OR(MONTH(CX$3)='Rent Roll'!$AJ11,MONTH(CX$3)='Rent Roll'!$AK11,MONTH(CX$3)='Rent Roll'!$AL11)),0,1)</f>
        <v>1</v>
      </c>
      <c r="CY301" s="768">
        <f>IF(AND(YEAR(CY$3)=YEAR('Rent Roll'!$C11),OR(MONTH(CY$3)='Rent Roll'!$AJ11,MONTH(CY$3)='Rent Roll'!$AK11,MONTH(CY$3)='Rent Roll'!$AL11)),0,1)</f>
        <v>1</v>
      </c>
      <c r="CZ301" s="567">
        <f>IF(AND(YEAR(CZ$3)=YEAR('Rent Roll'!$C11),OR(MONTH(CZ$3)='Rent Roll'!$AJ11,MONTH(CZ$3)='Rent Roll'!$AK11,MONTH(CZ$3)='Rent Roll'!$AL11)),0,1)</f>
        <v>1</v>
      </c>
      <c r="DA301" s="567">
        <f>IF(AND(YEAR(DA$3)=YEAR('Rent Roll'!$C11),OR(MONTH(DA$3)='Rent Roll'!$AJ11,MONTH(DA$3)='Rent Roll'!$AK11,MONTH(DA$3)='Rent Roll'!$AL11)),0,1)</f>
        <v>1</v>
      </c>
      <c r="DB301" s="567">
        <f>IF(AND(YEAR(DB$3)=YEAR('Rent Roll'!$C11),OR(MONTH(DB$3)='Rent Roll'!$AJ11,MONTH(DB$3)='Rent Roll'!$AK11,MONTH(DB$3)='Rent Roll'!$AL11)),0,1)</f>
        <v>1</v>
      </c>
      <c r="DC301" s="567">
        <f>IF(AND(YEAR(DC$3)=YEAR('Rent Roll'!$C11),OR(MONTH(DC$3)='Rent Roll'!$AJ11,MONTH(DC$3)='Rent Roll'!$AK11,MONTH(DC$3)='Rent Roll'!$AL11)),0,1)</f>
        <v>1</v>
      </c>
      <c r="DD301" s="567">
        <f>IF(AND(YEAR(DD$3)=YEAR('Rent Roll'!$C11),OR(MONTH(DD$3)='Rent Roll'!$AJ11,MONTH(DD$3)='Rent Roll'!$AK11,MONTH(DD$3)='Rent Roll'!$AL11)),0,1)</f>
        <v>1</v>
      </c>
      <c r="DE301" s="567">
        <f>IF(AND(YEAR(DE$3)=YEAR('Rent Roll'!$C11),OR(MONTH(DE$3)='Rent Roll'!$AJ11,MONTH(DE$3)='Rent Roll'!$AK11,MONTH(DE$3)='Rent Roll'!$AL11)),0,1)</f>
        <v>1</v>
      </c>
      <c r="DF301" s="567">
        <f>IF(AND(YEAR(DF$3)=YEAR('Rent Roll'!$C11),OR(MONTH(DF$3)='Rent Roll'!$AJ11,MONTH(DF$3)='Rent Roll'!$AK11,MONTH(DF$3)='Rent Roll'!$AL11)),0,1)</f>
        <v>1</v>
      </c>
      <c r="DG301" s="567">
        <f>IF(AND(YEAR(DG$3)=YEAR('Rent Roll'!$C11),OR(MONTH(DG$3)='Rent Roll'!$AJ11,MONTH(DG$3)='Rent Roll'!$AK11,MONTH(DG$3)='Rent Roll'!$AL11)),0,1)</f>
        <v>1</v>
      </c>
      <c r="DH301" s="567">
        <f>IF(AND(YEAR(DH$3)=YEAR('Rent Roll'!$C11),OR(MONTH(DH$3)='Rent Roll'!$AJ11,MONTH(DH$3)='Rent Roll'!$AK11,MONTH(DH$3)='Rent Roll'!$AL11)),0,1)</f>
        <v>1</v>
      </c>
      <c r="DI301" s="567">
        <f>IF(AND(YEAR(DI$3)=YEAR('Rent Roll'!$C11),OR(MONTH(DI$3)='Rent Roll'!$AJ11,MONTH(DI$3)='Rent Roll'!$AK11,MONTH(DI$3)='Rent Roll'!$AL11)),0,1)</f>
        <v>1</v>
      </c>
      <c r="DJ301" s="767">
        <f>IF(AND(YEAR(DJ$3)=YEAR('Rent Roll'!$C11),OR(MONTH(DJ$3)='Rent Roll'!$AJ11,MONTH(DJ$3)='Rent Roll'!$AK11,MONTH(DJ$3)='Rent Roll'!$AL11)),0,1)</f>
        <v>1</v>
      </c>
      <c r="DK301" s="768">
        <f>IF(AND(YEAR(DK$3)=YEAR('Rent Roll'!$C11),OR(MONTH(DK$3)='Rent Roll'!$AJ11,MONTH(DK$3)='Rent Roll'!$AK11,MONTH(DK$3)='Rent Roll'!$AL11)),0,1)</f>
        <v>1</v>
      </c>
      <c r="DL301" s="567">
        <f>IF(AND(YEAR(DL$3)=YEAR('Rent Roll'!$C11),OR(MONTH(DL$3)='Rent Roll'!$AJ11,MONTH(DL$3)='Rent Roll'!$AK11,MONTH(DL$3)='Rent Roll'!$AL11)),0,1)</f>
        <v>1</v>
      </c>
      <c r="DM301" s="567">
        <f>IF(AND(YEAR(DM$3)=YEAR('Rent Roll'!$C11),OR(MONTH(DM$3)='Rent Roll'!$AJ11,MONTH(DM$3)='Rent Roll'!$AK11,MONTH(DM$3)='Rent Roll'!$AL11)),0,1)</f>
        <v>1</v>
      </c>
      <c r="DN301" s="567">
        <f>IF(AND(YEAR(DN$3)=YEAR('Rent Roll'!$C11),OR(MONTH(DN$3)='Rent Roll'!$AJ11,MONTH(DN$3)='Rent Roll'!$AK11,MONTH(DN$3)='Rent Roll'!$AL11)),0,1)</f>
        <v>1</v>
      </c>
      <c r="DO301" s="567">
        <f>IF(AND(YEAR(DO$3)=YEAR('Rent Roll'!$C11),OR(MONTH(DO$3)='Rent Roll'!$AJ11,MONTH(DO$3)='Rent Roll'!$AK11,MONTH(DO$3)='Rent Roll'!$AL11)),0,1)</f>
        <v>1</v>
      </c>
      <c r="DP301" s="567">
        <f>IF(AND(YEAR(DP$3)=YEAR('Rent Roll'!$C11),OR(MONTH(DP$3)='Rent Roll'!$AJ11,MONTH(DP$3)='Rent Roll'!$AK11,MONTH(DP$3)='Rent Roll'!$AL11)),0,1)</f>
        <v>1</v>
      </c>
      <c r="DQ301" s="567">
        <f>IF(AND(YEAR(DQ$3)=YEAR('Rent Roll'!$C11),OR(MONTH(DQ$3)='Rent Roll'!$AJ11,MONTH(DQ$3)='Rent Roll'!$AK11,MONTH(DQ$3)='Rent Roll'!$AL11)),0,1)</f>
        <v>1</v>
      </c>
      <c r="DR301" s="567">
        <f>IF(AND(YEAR(DR$3)=YEAR('Rent Roll'!$C11),OR(MONTH(DR$3)='Rent Roll'!$AJ11,MONTH(DR$3)='Rent Roll'!$AK11,MONTH(DR$3)='Rent Roll'!$AL11)),0,1)</f>
        <v>1</v>
      </c>
      <c r="DS301" s="567">
        <f>IF(AND(YEAR(DS$3)=YEAR('Rent Roll'!$C11),OR(MONTH(DS$3)='Rent Roll'!$AJ11,MONTH(DS$3)='Rent Roll'!$AK11,MONTH(DS$3)='Rent Roll'!$AL11)),0,1)</f>
        <v>1</v>
      </c>
      <c r="DT301" s="567">
        <f>IF(AND(YEAR(DT$3)=YEAR('Rent Roll'!$C11),OR(MONTH(DT$3)='Rent Roll'!$AJ11,MONTH(DT$3)='Rent Roll'!$AK11,MONTH(DT$3)='Rent Roll'!$AL11)),0,1)</f>
        <v>1</v>
      </c>
      <c r="DU301" s="567">
        <f>IF(AND(YEAR(DU$3)=YEAR('Rent Roll'!$C11),OR(MONTH(DU$3)='Rent Roll'!$AJ11,MONTH(DU$3)='Rent Roll'!$AK11,MONTH(DU$3)='Rent Roll'!$AL11)),0,1)</f>
        <v>1</v>
      </c>
      <c r="DV301" s="567">
        <f>IF(AND(YEAR(DV$3)=YEAR('Rent Roll'!$C11),OR(MONTH(DV$3)='Rent Roll'!$AJ11,MONTH(DV$3)='Rent Roll'!$AK11,MONTH(DV$3)='Rent Roll'!$AL11)),0,1)</f>
        <v>1</v>
      </c>
    </row>
    <row r="302" spans="1:126" s="565" customFormat="1" ht="12" customHeight="1" outlineLevel="1" x14ac:dyDescent="0.4">
      <c r="A302" s="731"/>
      <c r="B302" s="564" t="str">
        <f>'Rent Roll'!$B12</f>
        <v>2층</v>
      </c>
      <c r="E302" s="566"/>
      <c r="F302" s="778">
        <f>IF(AND(YEAR(F$3)=YEAR('Rent Roll'!$C12),OR(MONTH(F$3)='Rent Roll'!$AJ12,MONTH(F$3)='Rent Roll'!$AK12,MONTH(F$3)='Rent Roll'!$AL12)),0,1)</f>
        <v>1</v>
      </c>
      <c r="G302" s="768">
        <f>IF(AND(YEAR(G$3)=YEAR('Rent Roll'!$C12),OR(MONTH(G$3)='Rent Roll'!$AJ12,MONTH(G$3)='Rent Roll'!$AK12,MONTH(G$3)='Rent Roll'!$AL12)),0,1)</f>
        <v>1</v>
      </c>
      <c r="H302" s="567">
        <f>IF(AND(YEAR(H$3)=YEAR('Rent Roll'!$C12),OR(MONTH(H$3)='Rent Roll'!$AJ12,MONTH(H$3)='Rent Roll'!$AK12,MONTH(H$3)='Rent Roll'!$AL12)),0,1)</f>
        <v>1</v>
      </c>
      <c r="I302" s="567">
        <f>IF(AND(YEAR(I$3)=YEAR('Rent Roll'!$C12),OR(MONTH(I$3)='Rent Roll'!$AJ12,MONTH(I$3)='Rent Roll'!$AK12,MONTH(I$3)='Rent Roll'!$AL12)),0,1)</f>
        <v>1</v>
      </c>
      <c r="J302" s="567">
        <f>IF(AND(YEAR(J$3)=YEAR('Rent Roll'!$C12),OR(MONTH(J$3)='Rent Roll'!$AJ12,MONTH(J$3)='Rent Roll'!$AK12,MONTH(J$3)='Rent Roll'!$AL12)),0,1)</f>
        <v>1</v>
      </c>
      <c r="K302" s="567">
        <f>IF(AND(YEAR(K$3)=YEAR('Rent Roll'!$C12),OR(MONTH(K$3)='Rent Roll'!$AJ12,MONTH(K$3)='Rent Roll'!$AK12,MONTH(K$3)='Rent Roll'!$AL12)),0,1)</f>
        <v>1</v>
      </c>
      <c r="L302" s="567">
        <f>IF(AND(YEAR(L$3)=YEAR('Rent Roll'!$C12),OR(MONTH(L$3)='Rent Roll'!$AJ12,MONTH(L$3)='Rent Roll'!$AK12,MONTH(L$3)='Rent Roll'!$AL12)),0,1)</f>
        <v>1</v>
      </c>
      <c r="M302" s="567">
        <f>IF(AND(YEAR(M$3)=YEAR('Rent Roll'!$C12),OR(MONTH(M$3)='Rent Roll'!$AJ12,MONTH(M$3)='Rent Roll'!$AK12,MONTH(M$3)='Rent Roll'!$AL12)),0,1)</f>
        <v>1</v>
      </c>
      <c r="N302" s="567">
        <f>IF(AND(YEAR(N$3)=YEAR('Rent Roll'!$C12),OR(MONTH(N$3)='Rent Roll'!$AJ12,MONTH(N$3)='Rent Roll'!$AK12,MONTH(N$3)='Rent Roll'!$AL12)),0,1)</f>
        <v>1</v>
      </c>
      <c r="O302" s="567">
        <f>IF(AND(YEAR(O$3)=YEAR('Rent Roll'!$C12),OR(MONTH(O$3)='Rent Roll'!$AJ12,MONTH(O$3)='Rent Roll'!$AK12,MONTH(O$3)='Rent Roll'!$AL12)),0,1)</f>
        <v>1</v>
      </c>
      <c r="P302" s="567">
        <f>IF(AND(YEAR(P$3)=YEAR('Rent Roll'!$C12),OR(MONTH(P$3)='Rent Roll'!$AJ12,MONTH(P$3)='Rent Roll'!$AK12,MONTH(P$3)='Rent Roll'!$AL12)),0,1)</f>
        <v>1</v>
      </c>
      <c r="Q302" s="567">
        <f>IF(AND(YEAR(Q$3)=YEAR('Rent Roll'!$C12),OR(MONTH(Q$3)='Rent Roll'!$AJ12,MONTH(Q$3)='Rent Roll'!$AK12,MONTH(Q$3)='Rent Roll'!$AL12)),0,1)</f>
        <v>1</v>
      </c>
      <c r="R302" s="767">
        <f>IF(AND(YEAR(R$3)=YEAR('Rent Roll'!$C12),OR(MONTH(R$3)='Rent Roll'!$AJ12,MONTH(R$3)='Rent Roll'!$AK12,MONTH(R$3)='Rent Roll'!$AL12)),0,1)</f>
        <v>1</v>
      </c>
      <c r="S302" s="768">
        <f>IF(AND(YEAR(S$3)=YEAR('Rent Roll'!$C12),OR(MONTH(S$3)='Rent Roll'!$AJ12,MONTH(S$3)='Rent Roll'!$AK12,MONTH(S$3)='Rent Roll'!$AL12)),0,1)</f>
        <v>1</v>
      </c>
      <c r="T302" s="567">
        <f>IF(AND(YEAR(T$3)=YEAR('Rent Roll'!$C12),OR(MONTH(T$3)='Rent Roll'!$AJ12,MONTH(T$3)='Rent Roll'!$AK12,MONTH(T$3)='Rent Roll'!$AL12)),0,1)</f>
        <v>1</v>
      </c>
      <c r="U302" s="567">
        <f>IF(AND(YEAR(U$3)=YEAR('Rent Roll'!$C12),OR(MONTH(U$3)='Rent Roll'!$AJ12,MONTH(U$3)='Rent Roll'!$AK12,MONTH(U$3)='Rent Roll'!$AL12)),0,1)</f>
        <v>1</v>
      </c>
      <c r="V302" s="567">
        <f>IF(AND(YEAR(V$3)=YEAR('Rent Roll'!$C12),OR(MONTH(V$3)='Rent Roll'!$AJ12,MONTH(V$3)='Rent Roll'!$AK12,MONTH(V$3)='Rent Roll'!$AL12)),0,1)</f>
        <v>1</v>
      </c>
      <c r="W302" s="567">
        <f>IF(AND(YEAR(W$3)=YEAR('Rent Roll'!$C12),OR(MONTH(W$3)='Rent Roll'!$AJ12,MONTH(W$3)='Rent Roll'!$AK12,MONTH(W$3)='Rent Roll'!$AL12)),0,1)</f>
        <v>1</v>
      </c>
      <c r="X302" s="567">
        <f>IF(AND(YEAR(X$3)=YEAR('Rent Roll'!$C12),OR(MONTH(X$3)='Rent Roll'!$AJ12,MONTH(X$3)='Rent Roll'!$AK12,MONTH(X$3)='Rent Roll'!$AL12)),0,1)</f>
        <v>1</v>
      </c>
      <c r="Y302" s="567">
        <f>IF(AND(YEAR(Y$3)=YEAR('Rent Roll'!$C12),OR(MONTH(Y$3)='Rent Roll'!$AJ12,MONTH(Y$3)='Rent Roll'!$AK12,MONTH(Y$3)='Rent Roll'!$AL12)),0,1)</f>
        <v>1</v>
      </c>
      <c r="Z302" s="567">
        <f>IF(AND(YEAR(Z$3)=YEAR('Rent Roll'!$C12),OR(MONTH(Z$3)='Rent Roll'!$AJ12,MONTH(Z$3)='Rent Roll'!$AK12,MONTH(Z$3)='Rent Roll'!$AL12)),0,1)</f>
        <v>1</v>
      </c>
      <c r="AA302" s="567">
        <f>IF(AND(YEAR(AA$3)=YEAR('Rent Roll'!$C12),OR(MONTH(AA$3)='Rent Roll'!$AJ12,MONTH(AA$3)='Rent Roll'!$AK12,MONTH(AA$3)='Rent Roll'!$AL12)),0,1)</f>
        <v>1</v>
      </c>
      <c r="AB302" s="567">
        <f>IF(AND(YEAR(AB$3)=YEAR('Rent Roll'!$C12),OR(MONTH(AB$3)='Rent Roll'!$AJ12,MONTH(AB$3)='Rent Roll'!$AK12,MONTH(AB$3)='Rent Roll'!$AL12)),0,1)</f>
        <v>1</v>
      </c>
      <c r="AC302" s="567">
        <f>IF(AND(YEAR(AC$3)=YEAR('Rent Roll'!$C12),OR(MONTH(AC$3)='Rent Roll'!$AJ12,MONTH(AC$3)='Rent Roll'!$AK12,MONTH(AC$3)='Rent Roll'!$AL12)),0,1)</f>
        <v>1</v>
      </c>
      <c r="AD302" s="767">
        <f>IF(AND(YEAR(AD$3)=YEAR('Rent Roll'!$C12),OR(MONTH(AD$3)='Rent Roll'!$AJ12,MONTH(AD$3)='Rent Roll'!$AK12,MONTH(AD$3)='Rent Roll'!$AL12)),0,1)</f>
        <v>1</v>
      </c>
      <c r="AE302" s="768">
        <f>IF(AND(YEAR(AE$3)=YEAR('Rent Roll'!$C12),OR(MONTH(AE$3)='Rent Roll'!$AJ12,MONTH(AE$3)='Rent Roll'!$AK12,MONTH(AE$3)='Rent Roll'!$AL12)),0,1)</f>
        <v>1</v>
      </c>
      <c r="AF302" s="567">
        <f>IF(AND(YEAR(AF$3)=YEAR('Rent Roll'!$C12),OR(MONTH(AF$3)='Rent Roll'!$AJ12,MONTH(AF$3)='Rent Roll'!$AK12,MONTH(AF$3)='Rent Roll'!$AL12)),0,1)</f>
        <v>1</v>
      </c>
      <c r="AG302" s="567">
        <f>IF(AND(YEAR(AG$3)=YEAR('Rent Roll'!$C12),OR(MONTH(AG$3)='Rent Roll'!$AJ12,MONTH(AG$3)='Rent Roll'!$AK12,MONTH(AG$3)='Rent Roll'!$AL12)),0,1)</f>
        <v>1</v>
      </c>
      <c r="AH302" s="567">
        <f>IF(AND(YEAR(AH$3)=YEAR('Rent Roll'!$C12),OR(MONTH(AH$3)='Rent Roll'!$AJ12,MONTH(AH$3)='Rent Roll'!$AK12,MONTH(AH$3)='Rent Roll'!$AL12)),0,1)</f>
        <v>1</v>
      </c>
      <c r="AI302" s="567">
        <f>IF(AND(YEAR(AI$3)=YEAR('Rent Roll'!$C12),OR(MONTH(AI$3)='Rent Roll'!$AJ12,MONTH(AI$3)='Rent Roll'!$AK12,MONTH(AI$3)='Rent Roll'!$AL12)),0,1)</f>
        <v>1</v>
      </c>
      <c r="AJ302" s="567">
        <f>IF(AND(YEAR(AJ$3)=YEAR('Rent Roll'!$C12),OR(MONTH(AJ$3)='Rent Roll'!$AJ12,MONTH(AJ$3)='Rent Roll'!$AK12,MONTH(AJ$3)='Rent Roll'!$AL12)),0,1)</f>
        <v>1</v>
      </c>
      <c r="AK302" s="567">
        <f>IF(AND(YEAR(AK$3)=YEAR('Rent Roll'!$C12),OR(MONTH(AK$3)='Rent Roll'!$AJ12,MONTH(AK$3)='Rent Roll'!$AK12,MONTH(AK$3)='Rent Roll'!$AL12)),0,1)</f>
        <v>1</v>
      </c>
      <c r="AL302" s="567">
        <f>IF(AND(YEAR(AL$3)=YEAR('Rent Roll'!$C12),OR(MONTH(AL$3)='Rent Roll'!$AJ12,MONTH(AL$3)='Rent Roll'!$AK12,MONTH(AL$3)='Rent Roll'!$AL12)),0,1)</f>
        <v>1</v>
      </c>
      <c r="AM302" s="567">
        <f>IF(AND(YEAR(AM$3)=YEAR('Rent Roll'!$C12),OR(MONTH(AM$3)='Rent Roll'!$AJ12,MONTH(AM$3)='Rent Roll'!$AK12,MONTH(AM$3)='Rent Roll'!$AL12)),0,1)</f>
        <v>1</v>
      </c>
      <c r="AN302" s="567">
        <f>IF(AND(YEAR(AN$3)=YEAR('Rent Roll'!$C12),OR(MONTH(AN$3)='Rent Roll'!$AJ12,MONTH(AN$3)='Rent Roll'!$AK12,MONTH(AN$3)='Rent Roll'!$AL12)),0,1)</f>
        <v>1</v>
      </c>
      <c r="AO302" s="567">
        <f>IF(AND(YEAR(AO$3)=YEAR('Rent Roll'!$C12),OR(MONTH(AO$3)='Rent Roll'!$AJ12,MONTH(AO$3)='Rent Roll'!$AK12,MONTH(AO$3)='Rent Roll'!$AL12)),0,1)</f>
        <v>1</v>
      </c>
      <c r="AP302" s="767">
        <f>IF(AND(YEAR(AP$3)=YEAR('Rent Roll'!$C12),OR(MONTH(AP$3)='Rent Roll'!$AJ12,MONTH(AP$3)='Rent Roll'!$AK12,MONTH(AP$3)='Rent Roll'!$AL12)),0,1)</f>
        <v>1</v>
      </c>
      <c r="AQ302" s="768">
        <f>IF(AND(YEAR(AQ$3)=YEAR('Rent Roll'!$C12),OR(MONTH(AQ$3)='Rent Roll'!$AJ12,MONTH(AQ$3)='Rent Roll'!$AK12,MONTH(AQ$3)='Rent Roll'!$AL12)),0,1)</f>
        <v>1</v>
      </c>
      <c r="AR302" s="567">
        <f>IF(AND(YEAR(AR$3)=YEAR('Rent Roll'!$C12),OR(MONTH(AR$3)='Rent Roll'!$AJ12,MONTH(AR$3)='Rent Roll'!$AK12,MONTH(AR$3)='Rent Roll'!$AL12)),0,1)</f>
        <v>1</v>
      </c>
      <c r="AS302" s="567">
        <f>IF(AND(YEAR(AS$3)=YEAR('Rent Roll'!$C12),OR(MONTH(AS$3)='Rent Roll'!$AJ12,MONTH(AS$3)='Rent Roll'!$AK12,MONTH(AS$3)='Rent Roll'!$AL12)),0,1)</f>
        <v>1</v>
      </c>
      <c r="AT302" s="567">
        <f>IF(AND(YEAR(AT$3)=YEAR('Rent Roll'!$C12),OR(MONTH(AT$3)='Rent Roll'!$AJ12,MONTH(AT$3)='Rent Roll'!$AK12,MONTH(AT$3)='Rent Roll'!$AL12)),0,1)</f>
        <v>1</v>
      </c>
      <c r="AU302" s="567">
        <f>IF(AND(YEAR(AU$3)=YEAR('Rent Roll'!$C12),OR(MONTH(AU$3)='Rent Roll'!$AJ12,MONTH(AU$3)='Rent Roll'!$AK12,MONTH(AU$3)='Rent Roll'!$AL12)),0,1)</f>
        <v>1</v>
      </c>
      <c r="AV302" s="567">
        <f>IF(AND(YEAR(AV$3)=YEAR('Rent Roll'!$C12),OR(MONTH(AV$3)='Rent Roll'!$AJ12,MONTH(AV$3)='Rent Roll'!$AK12,MONTH(AV$3)='Rent Roll'!$AL12)),0,1)</f>
        <v>1</v>
      </c>
      <c r="AW302" s="567">
        <f>IF(AND(YEAR(AW$3)=YEAR('Rent Roll'!$C12),OR(MONTH(AW$3)='Rent Roll'!$AJ12,MONTH(AW$3)='Rent Roll'!$AK12,MONTH(AW$3)='Rent Roll'!$AL12)),0,1)</f>
        <v>1</v>
      </c>
      <c r="AX302" s="567">
        <f>IF(AND(YEAR(AX$3)=YEAR('Rent Roll'!$C12),OR(MONTH(AX$3)='Rent Roll'!$AJ12,MONTH(AX$3)='Rent Roll'!$AK12,MONTH(AX$3)='Rent Roll'!$AL12)),0,1)</f>
        <v>1</v>
      </c>
      <c r="AY302" s="567">
        <f>IF(AND(YEAR(AY$3)=YEAR('Rent Roll'!$C12),OR(MONTH(AY$3)='Rent Roll'!$AJ12,MONTH(AY$3)='Rent Roll'!$AK12,MONTH(AY$3)='Rent Roll'!$AL12)),0,1)</f>
        <v>1</v>
      </c>
      <c r="AZ302" s="567">
        <f>IF(AND(YEAR(AZ$3)=YEAR('Rent Roll'!$C12),OR(MONTH(AZ$3)='Rent Roll'!$AJ12,MONTH(AZ$3)='Rent Roll'!$AK12,MONTH(AZ$3)='Rent Roll'!$AL12)),0,1)</f>
        <v>1</v>
      </c>
      <c r="BA302" s="567">
        <f>IF(AND(YEAR(BA$3)=YEAR('Rent Roll'!$C12),OR(MONTH(BA$3)='Rent Roll'!$AJ12,MONTH(BA$3)='Rent Roll'!$AK12,MONTH(BA$3)='Rent Roll'!$AL12)),0,1)</f>
        <v>1</v>
      </c>
      <c r="BB302" s="767">
        <f>IF(AND(YEAR(BB$3)=YEAR('Rent Roll'!$C12),OR(MONTH(BB$3)='Rent Roll'!$AJ12,MONTH(BB$3)='Rent Roll'!$AK12,MONTH(BB$3)='Rent Roll'!$AL12)),0,1)</f>
        <v>1</v>
      </c>
      <c r="BC302" s="768">
        <f>IF(AND(YEAR(BC$3)=YEAR('Rent Roll'!$C12),OR(MONTH(BC$3)='Rent Roll'!$AJ12,MONTH(BC$3)='Rent Roll'!$AK12,MONTH(BC$3)='Rent Roll'!$AL12)),0,1)</f>
        <v>1</v>
      </c>
      <c r="BD302" s="567">
        <f>IF(AND(YEAR(BD$3)=YEAR('Rent Roll'!$C12),OR(MONTH(BD$3)='Rent Roll'!$AJ12,MONTH(BD$3)='Rent Roll'!$AK12,MONTH(BD$3)='Rent Roll'!$AL12)),0,1)</f>
        <v>1</v>
      </c>
      <c r="BE302" s="567">
        <f>IF(AND(YEAR(BE$3)=YEAR('Rent Roll'!$C12),OR(MONTH(BE$3)='Rent Roll'!$AJ12,MONTH(BE$3)='Rent Roll'!$AK12,MONTH(BE$3)='Rent Roll'!$AL12)),0,1)</f>
        <v>1</v>
      </c>
      <c r="BF302" s="567">
        <f>IF(AND(YEAR(BF$3)=YEAR('Rent Roll'!$C12),OR(MONTH(BF$3)='Rent Roll'!$AJ12,MONTH(BF$3)='Rent Roll'!$AK12,MONTH(BF$3)='Rent Roll'!$AL12)),0,1)</f>
        <v>1</v>
      </c>
      <c r="BG302" s="567">
        <f>IF(AND(YEAR(BG$3)=YEAR('Rent Roll'!$C12),OR(MONTH(BG$3)='Rent Roll'!$AJ12,MONTH(BG$3)='Rent Roll'!$AK12,MONTH(BG$3)='Rent Roll'!$AL12)),0,1)</f>
        <v>1</v>
      </c>
      <c r="BH302" s="567">
        <f>IF(AND(YEAR(BH$3)=YEAR('Rent Roll'!$C12),OR(MONTH(BH$3)='Rent Roll'!$AJ12,MONTH(BH$3)='Rent Roll'!$AK12,MONTH(BH$3)='Rent Roll'!$AL12)),0,1)</f>
        <v>1</v>
      </c>
      <c r="BI302" s="567">
        <f>IF(AND(YEAR(BI$3)=YEAR('Rent Roll'!$C12),OR(MONTH(BI$3)='Rent Roll'!$AJ12,MONTH(BI$3)='Rent Roll'!$AK12,MONTH(BI$3)='Rent Roll'!$AL12)),0,1)</f>
        <v>1</v>
      </c>
      <c r="BJ302" s="567">
        <f>IF(AND(YEAR(BJ$3)=YEAR('Rent Roll'!$C12),OR(MONTH(BJ$3)='Rent Roll'!$AJ12,MONTH(BJ$3)='Rent Roll'!$AK12,MONTH(BJ$3)='Rent Roll'!$AL12)),0,1)</f>
        <v>1</v>
      </c>
      <c r="BK302" s="567">
        <f>IF(AND(YEAR(BK$3)=YEAR('Rent Roll'!$C12),OR(MONTH(BK$3)='Rent Roll'!$AJ12,MONTH(BK$3)='Rent Roll'!$AK12,MONTH(BK$3)='Rent Roll'!$AL12)),0,1)</f>
        <v>1</v>
      </c>
      <c r="BL302" s="567">
        <f>IF(AND(YEAR(BL$3)=YEAR('Rent Roll'!$C12),OR(MONTH(BL$3)='Rent Roll'!$AJ12,MONTH(BL$3)='Rent Roll'!$AK12,MONTH(BL$3)='Rent Roll'!$AL12)),0,1)</f>
        <v>1</v>
      </c>
      <c r="BM302" s="567">
        <f>IF(AND(YEAR(BM$3)=YEAR('Rent Roll'!$C12),OR(MONTH(BM$3)='Rent Roll'!$AJ12,MONTH(BM$3)='Rent Roll'!$AK12,MONTH(BM$3)='Rent Roll'!$AL12)),0,1)</f>
        <v>1</v>
      </c>
      <c r="BN302" s="767">
        <f>IF(AND(YEAR(BN$3)=YEAR('Rent Roll'!$C12),OR(MONTH(BN$3)='Rent Roll'!$AJ12,MONTH(BN$3)='Rent Roll'!$AK12,MONTH(BN$3)='Rent Roll'!$AL12)),0,1)</f>
        <v>1</v>
      </c>
      <c r="BO302" s="768">
        <f>IF(AND(YEAR(BO$3)=YEAR('Rent Roll'!$C12),OR(MONTH(BO$3)='Rent Roll'!$AJ12,MONTH(BO$3)='Rent Roll'!$AK12,MONTH(BO$3)='Rent Roll'!$AL12)),0,1)</f>
        <v>1</v>
      </c>
      <c r="BP302" s="567">
        <f>IF(AND(YEAR(BP$3)=YEAR('Rent Roll'!$C12),OR(MONTH(BP$3)='Rent Roll'!$AJ12,MONTH(BP$3)='Rent Roll'!$AK12,MONTH(BP$3)='Rent Roll'!$AL12)),0,1)</f>
        <v>1</v>
      </c>
      <c r="BQ302" s="567">
        <f>IF(AND(YEAR(BQ$3)=YEAR('Rent Roll'!$C12),OR(MONTH(BQ$3)='Rent Roll'!$AJ12,MONTH(BQ$3)='Rent Roll'!$AK12,MONTH(BQ$3)='Rent Roll'!$AL12)),0,1)</f>
        <v>1</v>
      </c>
      <c r="BR302" s="567">
        <f>IF(AND(YEAR(BR$3)=YEAR('Rent Roll'!$C12),OR(MONTH(BR$3)='Rent Roll'!$AJ12,MONTH(BR$3)='Rent Roll'!$AK12,MONTH(BR$3)='Rent Roll'!$AL12)),0,1)</f>
        <v>1</v>
      </c>
      <c r="BS302" s="567">
        <f>IF(AND(YEAR(BS$3)=YEAR('Rent Roll'!$C12),OR(MONTH(BS$3)='Rent Roll'!$AJ12,MONTH(BS$3)='Rent Roll'!$AK12,MONTH(BS$3)='Rent Roll'!$AL12)),0,1)</f>
        <v>1</v>
      </c>
      <c r="BT302" s="567">
        <f>IF(AND(YEAR(BT$3)=YEAR('Rent Roll'!$C12),OR(MONTH(BT$3)='Rent Roll'!$AJ12,MONTH(BT$3)='Rent Roll'!$AK12,MONTH(BT$3)='Rent Roll'!$AL12)),0,1)</f>
        <v>1</v>
      </c>
      <c r="BU302" s="567">
        <f>IF(AND(YEAR(BU$3)=YEAR('Rent Roll'!$C12),OR(MONTH(BU$3)='Rent Roll'!$AJ12,MONTH(BU$3)='Rent Roll'!$AK12,MONTH(BU$3)='Rent Roll'!$AL12)),0,1)</f>
        <v>1</v>
      </c>
      <c r="BV302" s="567">
        <f>IF(AND(YEAR(BV$3)=YEAR('Rent Roll'!$C12),OR(MONTH(BV$3)='Rent Roll'!$AJ12,MONTH(BV$3)='Rent Roll'!$AK12,MONTH(BV$3)='Rent Roll'!$AL12)),0,1)</f>
        <v>1</v>
      </c>
      <c r="BW302" s="567">
        <f>IF(AND(YEAR(BW$3)=YEAR('Rent Roll'!$C12),OR(MONTH(BW$3)='Rent Roll'!$AJ12,MONTH(BW$3)='Rent Roll'!$AK12,MONTH(BW$3)='Rent Roll'!$AL12)),0,1)</f>
        <v>1</v>
      </c>
      <c r="BX302" s="567">
        <f>IF(AND(YEAR(BX$3)=YEAR('Rent Roll'!$C12),OR(MONTH(BX$3)='Rent Roll'!$AJ12,MONTH(BX$3)='Rent Roll'!$AK12,MONTH(BX$3)='Rent Roll'!$AL12)),0,1)</f>
        <v>1</v>
      </c>
      <c r="BY302" s="567">
        <f>IF(AND(YEAR(BY$3)=YEAR('Rent Roll'!$C12),OR(MONTH(BY$3)='Rent Roll'!$AJ12,MONTH(BY$3)='Rent Roll'!$AK12,MONTH(BY$3)='Rent Roll'!$AL12)),0,1)</f>
        <v>1</v>
      </c>
      <c r="BZ302" s="767">
        <f>IF(AND(YEAR(BZ$3)=YEAR('Rent Roll'!$C12),OR(MONTH(BZ$3)='Rent Roll'!$AJ12,MONTH(BZ$3)='Rent Roll'!$AK12,MONTH(BZ$3)='Rent Roll'!$AL12)),0,1)</f>
        <v>1</v>
      </c>
      <c r="CA302" s="768">
        <f>IF(AND(YEAR(CA$3)=YEAR('Rent Roll'!$C12),OR(MONTH(CA$3)='Rent Roll'!$AJ12,MONTH(CA$3)='Rent Roll'!$AK12,MONTH(CA$3)='Rent Roll'!$AL12)),0,1)</f>
        <v>1</v>
      </c>
      <c r="CB302" s="567">
        <f>IF(AND(YEAR(CB$3)=YEAR('Rent Roll'!$C12),OR(MONTH(CB$3)='Rent Roll'!$AJ12,MONTH(CB$3)='Rent Roll'!$AK12,MONTH(CB$3)='Rent Roll'!$AL12)),0,1)</f>
        <v>1</v>
      </c>
      <c r="CC302" s="567">
        <f>IF(AND(YEAR(CC$3)=YEAR('Rent Roll'!$C12),OR(MONTH(CC$3)='Rent Roll'!$AJ12,MONTH(CC$3)='Rent Roll'!$AK12,MONTH(CC$3)='Rent Roll'!$AL12)),0,1)</f>
        <v>1</v>
      </c>
      <c r="CD302" s="567">
        <f>IF(AND(YEAR(CD$3)=YEAR('Rent Roll'!$C12),OR(MONTH(CD$3)='Rent Roll'!$AJ12,MONTH(CD$3)='Rent Roll'!$AK12,MONTH(CD$3)='Rent Roll'!$AL12)),0,1)</f>
        <v>1</v>
      </c>
      <c r="CE302" s="567">
        <f>IF(AND(YEAR(CE$3)=YEAR('Rent Roll'!$C12),OR(MONTH(CE$3)='Rent Roll'!$AJ12,MONTH(CE$3)='Rent Roll'!$AK12,MONTH(CE$3)='Rent Roll'!$AL12)),0,1)</f>
        <v>1</v>
      </c>
      <c r="CF302" s="567">
        <f>IF(AND(YEAR(CF$3)=YEAR('Rent Roll'!$C12),OR(MONTH(CF$3)='Rent Roll'!$AJ12,MONTH(CF$3)='Rent Roll'!$AK12,MONTH(CF$3)='Rent Roll'!$AL12)),0,1)</f>
        <v>1</v>
      </c>
      <c r="CG302" s="567">
        <f>IF(AND(YEAR(CG$3)=YEAR('Rent Roll'!$C12),OR(MONTH(CG$3)='Rent Roll'!$AJ12,MONTH(CG$3)='Rent Roll'!$AK12,MONTH(CG$3)='Rent Roll'!$AL12)),0,1)</f>
        <v>1</v>
      </c>
      <c r="CH302" s="567">
        <f>IF(AND(YEAR(CH$3)=YEAR('Rent Roll'!$C12),OR(MONTH(CH$3)='Rent Roll'!$AJ12,MONTH(CH$3)='Rent Roll'!$AK12,MONTH(CH$3)='Rent Roll'!$AL12)),0,1)</f>
        <v>1</v>
      </c>
      <c r="CI302" s="567">
        <f>IF(AND(YEAR(CI$3)=YEAR('Rent Roll'!$C12),OR(MONTH(CI$3)='Rent Roll'!$AJ12,MONTH(CI$3)='Rent Roll'!$AK12,MONTH(CI$3)='Rent Roll'!$AL12)),0,1)</f>
        <v>1</v>
      </c>
      <c r="CJ302" s="567">
        <f>IF(AND(YEAR(CJ$3)=YEAR('Rent Roll'!$C12),OR(MONTH(CJ$3)='Rent Roll'!$AJ12,MONTH(CJ$3)='Rent Roll'!$AK12,MONTH(CJ$3)='Rent Roll'!$AL12)),0,1)</f>
        <v>1</v>
      </c>
      <c r="CK302" s="567">
        <f>IF(AND(YEAR(CK$3)=YEAR('Rent Roll'!$C12),OR(MONTH(CK$3)='Rent Roll'!$AJ12,MONTH(CK$3)='Rent Roll'!$AK12,MONTH(CK$3)='Rent Roll'!$AL12)),0,1)</f>
        <v>1</v>
      </c>
      <c r="CL302" s="767">
        <f>IF(AND(YEAR(CL$3)=YEAR('Rent Roll'!$C12),OR(MONTH(CL$3)='Rent Roll'!$AJ12,MONTH(CL$3)='Rent Roll'!$AK12,MONTH(CL$3)='Rent Roll'!$AL12)),0,1)</f>
        <v>1</v>
      </c>
      <c r="CM302" s="768">
        <f>IF(AND(YEAR(CM$3)=YEAR('Rent Roll'!$C12),OR(MONTH(CM$3)='Rent Roll'!$AJ12,MONTH(CM$3)='Rent Roll'!$AK12,MONTH(CM$3)='Rent Roll'!$AL12)),0,1)</f>
        <v>1</v>
      </c>
      <c r="CN302" s="567">
        <f>IF(AND(YEAR(CN$3)=YEAR('Rent Roll'!$C12),OR(MONTH(CN$3)='Rent Roll'!$AJ12,MONTH(CN$3)='Rent Roll'!$AK12,MONTH(CN$3)='Rent Roll'!$AL12)),0,1)</f>
        <v>1</v>
      </c>
      <c r="CO302" s="567">
        <f>IF(AND(YEAR(CO$3)=YEAR('Rent Roll'!$C12),OR(MONTH(CO$3)='Rent Roll'!$AJ12,MONTH(CO$3)='Rent Roll'!$AK12,MONTH(CO$3)='Rent Roll'!$AL12)),0,1)</f>
        <v>1</v>
      </c>
      <c r="CP302" s="567">
        <f>IF(AND(YEAR(CP$3)=YEAR('Rent Roll'!$C12),OR(MONTH(CP$3)='Rent Roll'!$AJ12,MONTH(CP$3)='Rent Roll'!$AK12,MONTH(CP$3)='Rent Roll'!$AL12)),0,1)</f>
        <v>1</v>
      </c>
      <c r="CQ302" s="567">
        <f>IF(AND(YEAR(CQ$3)=YEAR('Rent Roll'!$C12),OR(MONTH(CQ$3)='Rent Roll'!$AJ12,MONTH(CQ$3)='Rent Roll'!$AK12,MONTH(CQ$3)='Rent Roll'!$AL12)),0,1)</f>
        <v>1</v>
      </c>
      <c r="CR302" s="567">
        <f>IF(AND(YEAR(CR$3)=YEAR('Rent Roll'!$C12),OR(MONTH(CR$3)='Rent Roll'!$AJ12,MONTH(CR$3)='Rent Roll'!$AK12,MONTH(CR$3)='Rent Roll'!$AL12)),0,1)</f>
        <v>1</v>
      </c>
      <c r="CS302" s="567">
        <f>IF(AND(YEAR(CS$3)=YEAR('Rent Roll'!$C12),OR(MONTH(CS$3)='Rent Roll'!$AJ12,MONTH(CS$3)='Rent Roll'!$AK12,MONTH(CS$3)='Rent Roll'!$AL12)),0,1)</f>
        <v>1</v>
      </c>
      <c r="CT302" s="567">
        <f>IF(AND(YEAR(CT$3)=YEAR('Rent Roll'!$C12),OR(MONTH(CT$3)='Rent Roll'!$AJ12,MONTH(CT$3)='Rent Roll'!$AK12,MONTH(CT$3)='Rent Roll'!$AL12)),0,1)</f>
        <v>1</v>
      </c>
      <c r="CU302" s="567">
        <f>IF(AND(YEAR(CU$3)=YEAR('Rent Roll'!$C12),OR(MONTH(CU$3)='Rent Roll'!$AJ12,MONTH(CU$3)='Rent Roll'!$AK12,MONTH(CU$3)='Rent Roll'!$AL12)),0,1)</f>
        <v>1</v>
      </c>
      <c r="CV302" s="567">
        <f>IF(AND(YEAR(CV$3)=YEAR('Rent Roll'!$C12),OR(MONTH(CV$3)='Rent Roll'!$AJ12,MONTH(CV$3)='Rent Roll'!$AK12,MONTH(CV$3)='Rent Roll'!$AL12)),0,1)</f>
        <v>1</v>
      </c>
      <c r="CW302" s="567">
        <f>IF(AND(YEAR(CW$3)=YEAR('Rent Roll'!$C12),OR(MONTH(CW$3)='Rent Roll'!$AJ12,MONTH(CW$3)='Rent Roll'!$AK12,MONTH(CW$3)='Rent Roll'!$AL12)),0,1)</f>
        <v>1</v>
      </c>
      <c r="CX302" s="767">
        <f>IF(AND(YEAR(CX$3)=YEAR('Rent Roll'!$C12),OR(MONTH(CX$3)='Rent Roll'!$AJ12,MONTH(CX$3)='Rent Roll'!$AK12,MONTH(CX$3)='Rent Roll'!$AL12)),0,1)</f>
        <v>1</v>
      </c>
      <c r="CY302" s="768">
        <f>IF(AND(YEAR(CY$3)=YEAR('Rent Roll'!$C12),OR(MONTH(CY$3)='Rent Roll'!$AJ12,MONTH(CY$3)='Rent Roll'!$AK12,MONTH(CY$3)='Rent Roll'!$AL12)),0,1)</f>
        <v>1</v>
      </c>
      <c r="CZ302" s="567">
        <f>IF(AND(YEAR(CZ$3)=YEAR('Rent Roll'!$C12),OR(MONTH(CZ$3)='Rent Roll'!$AJ12,MONTH(CZ$3)='Rent Roll'!$AK12,MONTH(CZ$3)='Rent Roll'!$AL12)),0,1)</f>
        <v>1</v>
      </c>
      <c r="DA302" s="567">
        <f>IF(AND(YEAR(DA$3)=YEAR('Rent Roll'!$C12),OR(MONTH(DA$3)='Rent Roll'!$AJ12,MONTH(DA$3)='Rent Roll'!$AK12,MONTH(DA$3)='Rent Roll'!$AL12)),0,1)</f>
        <v>1</v>
      </c>
      <c r="DB302" s="567">
        <f>IF(AND(YEAR(DB$3)=YEAR('Rent Roll'!$C12),OR(MONTH(DB$3)='Rent Roll'!$AJ12,MONTH(DB$3)='Rent Roll'!$AK12,MONTH(DB$3)='Rent Roll'!$AL12)),0,1)</f>
        <v>1</v>
      </c>
      <c r="DC302" s="567">
        <f>IF(AND(YEAR(DC$3)=YEAR('Rent Roll'!$C12),OR(MONTH(DC$3)='Rent Roll'!$AJ12,MONTH(DC$3)='Rent Roll'!$AK12,MONTH(DC$3)='Rent Roll'!$AL12)),0,1)</f>
        <v>1</v>
      </c>
      <c r="DD302" s="567">
        <f>IF(AND(YEAR(DD$3)=YEAR('Rent Roll'!$C12),OR(MONTH(DD$3)='Rent Roll'!$AJ12,MONTH(DD$3)='Rent Roll'!$AK12,MONTH(DD$3)='Rent Roll'!$AL12)),0,1)</f>
        <v>1</v>
      </c>
      <c r="DE302" s="567">
        <f>IF(AND(YEAR(DE$3)=YEAR('Rent Roll'!$C12),OR(MONTH(DE$3)='Rent Roll'!$AJ12,MONTH(DE$3)='Rent Roll'!$AK12,MONTH(DE$3)='Rent Roll'!$AL12)),0,1)</f>
        <v>1</v>
      </c>
      <c r="DF302" s="567">
        <f>IF(AND(YEAR(DF$3)=YEAR('Rent Roll'!$C12),OR(MONTH(DF$3)='Rent Roll'!$AJ12,MONTH(DF$3)='Rent Roll'!$AK12,MONTH(DF$3)='Rent Roll'!$AL12)),0,1)</f>
        <v>1</v>
      </c>
      <c r="DG302" s="567">
        <f>IF(AND(YEAR(DG$3)=YEAR('Rent Roll'!$C12),OR(MONTH(DG$3)='Rent Roll'!$AJ12,MONTH(DG$3)='Rent Roll'!$AK12,MONTH(DG$3)='Rent Roll'!$AL12)),0,1)</f>
        <v>1</v>
      </c>
      <c r="DH302" s="567">
        <f>IF(AND(YEAR(DH$3)=YEAR('Rent Roll'!$C12),OR(MONTH(DH$3)='Rent Roll'!$AJ12,MONTH(DH$3)='Rent Roll'!$AK12,MONTH(DH$3)='Rent Roll'!$AL12)),0,1)</f>
        <v>1</v>
      </c>
      <c r="DI302" s="567">
        <f>IF(AND(YEAR(DI$3)=YEAR('Rent Roll'!$C12),OR(MONTH(DI$3)='Rent Roll'!$AJ12,MONTH(DI$3)='Rent Roll'!$AK12,MONTH(DI$3)='Rent Roll'!$AL12)),0,1)</f>
        <v>1</v>
      </c>
      <c r="DJ302" s="767">
        <f>IF(AND(YEAR(DJ$3)=YEAR('Rent Roll'!$C12),OR(MONTH(DJ$3)='Rent Roll'!$AJ12,MONTH(DJ$3)='Rent Roll'!$AK12,MONTH(DJ$3)='Rent Roll'!$AL12)),0,1)</f>
        <v>1</v>
      </c>
      <c r="DK302" s="768">
        <f>IF(AND(YEAR(DK$3)=YEAR('Rent Roll'!$C12),OR(MONTH(DK$3)='Rent Roll'!$AJ12,MONTH(DK$3)='Rent Roll'!$AK12,MONTH(DK$3)='Rent Roll'!$AL12)),0,1)</f>
        <v>1</v>
      </c>
      <c r="DL302" s="567">
        <f>IF(AND(YEAR(DL$3)=YEAR('Rent Roll'!$C12),OR(MONTH(DL$3)='Rent Roll'!$AJ12,MONTH(DL$3)='Rent Roll'!$AK12,MONTH(DL$3)='Rent Roll'!$AL12)),0,1)</f>
        <v>1</v>
      </c>
      <c r="DM302" s="567">
        <f>IF(AND(YEAR(DM$3)=YEAR('Rent Roll'!$C12),OR(MONTH(DM$3)='Rent Roll'!$AJ12,MONTH(DM$3)='Rent Roll'!$AK12,MONTH(DM$3)='Rent Roll'!$AL12)),0,1)</f>
        <v>1</v>
      </c>
      <c r="DN302" s="567">
        <f>IF(AND(YEAR(DN$3)=YEAR('Rent Roll'!$C12),OR(MONTH(DN$3)='Rent Roll'!$AJ12,MONTH(DN$3)='Rent Roll'!$AK12,MONTH(DN$3)='Rent Roll'!$AL12)),0,1)</f>
        <v>1</v>
      </c>
      <c r="DO302" s="567">
        <f>IF(AND(YEAR(DO$3)=YEAR('Rent Roll'!$C12),OR(MONTH(DO$3)='Rent Roll'!$AJ12,MONTH(DO$3)='Rent Roll'!$AK12,MONTH(DO$3)='Rent Roll'!$AL12)),0,1)</f>
        <v>1</v>
      </c>
      <c r="DP302" s="567">
        <f>IF(AND(YEAR(DP$3)=YEAR('Rent Roll'!$C12),OR(MONTH(DP$3)='Rent Roll'!$AJ12,MONTH(DP$3)='Rent Roll'!$AK12,MONTH(DP$3)='Rent Roll'!$AL12)),0,1)</f>
        <v>1</v>
      </c>
      <c r="DQ302" s="567">
        <f>IF(AND(YEAR(DQ$3)=YEAR('Rent Roll'!$C12),OR(MONTH(DQ$3)='Rent Roll'!$AJ12,MONTH(DQ$3)='Rent Roll'!$AK12,MONTH(DQ$3)='Rent Roll'!$AL12)),0,1)</f>
        <v>1</v>
      </c>
      <c r="DR302" s="567">
        <f>IF(AND(YEAR(DR$3)=YEAR('Rent Roll'!$C12),OR(MONTH(DR$3)='Rent Roll'!$AJ12,MONTH(DR$3)='Rent Roll'!$AK12,MONTH(DR$3)='Rent Roll'!$AL12)),0,1)</f>
        <v>1</v>
      </c>
      <c r="DS302" s="567">
        <f>IF(AND(YEAR(DS$3)=YEAR('Rent Roll'!$C12),OR(MONTH(DS$3)='Rent Roll'!$AJ12,MONTH(DS$3)='Rent Roll'!$AK12,MONTH(DS$3)='Rent Roll'!$AL12)),0,1)</f>
        <v>1</v>
      </c>
      <c r="DT302" s="567">
        <f>IF(AND(YEAR(DT$3)=YEAR('Rent Roll'!$C12),OR(MONTH(DT$3)='Rent Roll'!$AJ12,MONTH(DT$3)='Rent Roll'!$AK12,MONTH(DT$3)='Rent Roll'!$AL12)),0,1)</f>
        <v>1</v>
      </c>
      <c r="DU302" s="567">
        <f>IF(AND(YEAR(DU$3)=YEAR('Rent Roll'!$C12),OR(MONTH(DU$3)='Rent Roll'!$AJ12,MONTH(DU$3)='Rent Roll'!$AK12,MONTH(DU$3)='Rent Roll'!$AL12)),0,1)</f>
        <v>1</v>
      </c>
      <c r="DV302" s="567">
        <f>IF(AND(YEAR(DV$3)=YEAR('Rent Roll'!$C12),OR(MONTH(DV$3)='Rent Roll'!$AJ12,MONTH(DV$3)='Rent Roll'!$AK12,MONTH(DV$3)='Rent Roll'!$AL12)),0,1)</f>
        <v>1</v>
      </c>
    </row>
    <row r="303" spans="1:126" s="565" customFormat="1" ht="12" customHeight="1" outlineLevel="1" x14ac:dyDescent="0.4">
      <c r="A303" s="731"/>
      <c r="B303" s="564" t="str">
        <f>'Rent Roll'!$B13</f>
        <v>1층</v>
      </c>
      <c r="E303" s="566"/>
      <c r="F303" s="778">
        <f>IF(AND(YEAR(F$3)=YEAR('Rent Roll'!$C13),OR(MONTH(F$3)='Rent Roll'!$AJ13,MONTH(F$3)='Rent Roll'!$AK13,MONTH(F$3)='Rent Roll'!$AL13)),0,1)</f>
        <v>1</v>
      </c>
      <c r="G303" s="768">
        <f>IF(AND(YEAR(G$3)=YEAR('Rent Roll'!$C13),OR(MONTH(G$3)='Rent Roll'!$AJ13,MONTH(G$3)='Rent Roll'!$AK13,MONTH(G$3)='Rent Roll'!$AL13)),0,1)</f>
        <v>1</v>
      </c>
      <c r="H303" s="567">
        <f>IF(AND(YEAR(H$3)=YEAR('Rent Roll'!$C13),OR(MONTH(H$3)='Rent Roll'!$AJ13,MONTH(H$3)='Rent Roll'!$AK13,MONTH(H$3)='Rent Roll'!$AL13)),0,1)</f>
        <v>1</v>
      </c>
      <c r="I303" s="567">
        <f>IF(AND(YEAR(I$3)=YEAR('Rent Roll'!$C13),OR(MONTH(I$3)='Rent Roll'!$AJ13,MONTH(I$3)='Rent Roll'!$AK13,MONTH(I$3)='Rent Roll'!$AL13)),0,1)</f>
        <v>1</v>
      </c>
      <c r="J303" s="567">
        <f>IF(AND(YEAR(J$3)=YEAR('Rent Roll'!$C13),OR(MONTH(J$3)='Rent Roll'!$AJ13,MONTH(J$3)='Rent Roll'!$AK13,MONTH(J$3)='Rent Roll'!$AL13)),0,1)</f>
        <v>1</v>
      </c>
      <c r="K303" s="567">
        <f>IF(AND(YEAR(K$3)=YEAR('Rent Roll'!$C13),OR(MONTH(K$3)='Rent Roll'!$AJ13,MONTH(K$3)='Rent Roll'!$AK13,MONTH(K$3)='Rent Roll'!$AL13)),0,1)</f>
        <v>1</v>
      </c>
      <c r="L303" s="567">
        <f>IF(AND(YEAR(L$3)=YEAR('Rent Roll'!$C13),OR(MONTH(L$3)='Rent Roll'!$AJ13,MONTH(L$3)='Rent Roll'!$AK13,MONTH(L$3)='Rent Roll'!$AL13)),0,1)</f>
        <v>1</v>
      </c>
      <c r="M303" s="567">
        <f>IF(AND(YEAR(M$3)=YEAR('Rent Roll'!$C13),OR(MONTH(M$3)='Rent Roll'!$AJ13,MONTH(M$3)='Rent Roll'!$AK13,MONTH(M$3)='Rent Roll'!$AL13)),0,1)</f>
        <v>1</v>
      </c>
      <c r="N303" s="567">
        <f>IF(AND(YEAR(N$3)=YEAR('Rent Roll'!$C13),OR(MONTH(N$3)='Rent Roll'!$AJ13,MONTH(N$3)='Rent Roll'!$AK13,MONTH(N$3)='Rent Roll'!$AL13)),0,1)</f>
        <v>1</v>
      </c>
      <c r="O303" s="567">
        <f>IF(AND(YEAR(O$3)=YEAR('Rent Roll'!$C13),OR(MONTH(O$3)='Rent Roll'!$AJ13,MONTH(O$3)='Rent Roll'!$AK13,MONTH(O$3)='Rent Roll'!$AL13)),0,1)</f>
        <v>1</v>
      </c>
      <c r="P303" s="567">
        <f>IF(AND(YEAR(P$3)=YEAR('Rent Roll'!$C13),OR(MONTH(P$3)='Rent Roll'!$AJ13,MONTH(P$3)='Rent Roll'!$AK13,MONTH(P$3)='Rent Roll'!$AL13)),0,1)</f>
        <v>1</v>
      </c>
      <c r="Q303" s="567">
        <f>IF(AND(YEAR(Q$3)=YEAR('Rent Roll'!$C13),OR(MONTH(Q$3)='Rent Roll'!$AJ13,MONTH(Q$3)='Rent Roll'!$AK13,MONTH(Q$3)='Rent Roll'!$AL13)),0,1)</f>
        <v>1</v>
      </c>
      <c r="R303" s="767">
        <f>IF(AND(YEAR(R$3)=YEAR('Rent Roll'!$C13),OR(MONTH(R$3)='Rent Roll'!$AJ13,MONTH(R$3)='Rent Roll'!$AK13,MONTH(R$3)='Rent Roll'!$AL13)),0,1)</f>
        <v>1</v>
      </c>
      <c r="S303" s="768">
        <f>IF(AND(YEAR(S$3)=YEAR('Rent Roll'!$C13),OR(MONTH(S$3)='Rent Roll'!$AJ13,MONTH(S$3)='Rent Roll'!$AK13,MONTH(S$3)='Rent Roll'!$AL13)),0,1)</f>
        <v>1</v>
      </c>
      <c r="T303" s="567">
        <f>IF(AND(YEAR(T$3)=YEAR('Rent Roll'!$C13),OR(MONTH(T$3)='Rent Roll'!$AJ13,MONTH(T$3)='Rent Roll'!$AK13,MONTH(T$3)='Rent Roll'!$AL13)),0,1)</f>
        <v>1</v>
      </c>
      <c r="U303" s="567">
        <f>IF(AND(YEAR(U$3)=YEAR('Rent Roll'!$C13),OR(MONTH(U$3)='Rent Roll'!$AJ13,MONTH(U$3)='Rent Roll'!$AK13,MONTH(U$3)='Rent Roll'!$AL13)),0,1)</f>
        <v>1</v>
      </c>
      <c r="V303" s="567">
        <f>IF(AND(YEAR(V$3)=YEAR('Rent Roll'!$C13),OR(MONTH(V$3)='Rent Roll'!$AJ13,MONTH(V$3)='Rent Roll'!$AK13,MONTH(V$3)='Rent Roll'!$AL13)),0,1)</f>
        <v>1</v>
      </c>
      <c r="W303" s="567">
        <f>IF(AND(YEAR(W$3)=YEAR('Rent Roll'!$C13),OR(MONTH(W$3)='Rent Roll'!$AJ13,MONTH(W$3)='Rent Roll'!$AK13,MONTH(W$3)='Rent Roll'!$AL13)),0,1)</f>
        <v>1</v>
      </c>
      <c r="X303" s="567">
        <f>IF(AND(YEAR(X$3)=YEAR('Rent Roll'!$C13),OR(MONTH(X$3)='Rent Roll'!$AJ13,MONTH(X$3)='Rent Roll'!$AK13,MONTH(X$3)='Rent Roll'!$AL13)),0,1)</f>
        <v>1</v>
      </c>
      <c r="Y303" s="567">
        <f>IF(AND(YEAR(Y$3)=YEAR('Rent Roll'!$C13),OR(MONTH(Y$3)='Rent Roll'!$AJ13,MONTH(Y$3)='Rent Roll'!$AK13,MONTH(Y$3)='Rent Roll'!$AL13)),0,1)</f>
        <v>1</v>
      </c>
      <c r="Z303" s="567">
        <f>IF(AND(YEAR(Z$3)=YEAR('Rent Roll'!$C13),OR(MONTH(Z$3)='Rent Roll'!$AJ13,MONTH(Z$3)='Rent Roll'!$AK13,MONTH(Z$3)='Rent Roll'!$AL13)),0,1)</f>
        <v>1</v>
      </c>
      <c r="AA303" s="567">
        <f>IF(AND(YEAR(AA$3)=YEAR('Rent Roll'!$C13),OR(MONTH(AA$3)='Rent Roll'!$AJ13,MONTH(AA$3)='Rent Roll'!$AK13,MONTH(AA$3)='Rent Roll'!$AL13)),0,1)</f>
        <v>1</v>
      </c>
      <c r="AB303" s="567">
        <f>IF(AND(YEAR(AB$3)=YEAR('Rent Roll'!$C13),OR(MONTH(AB$3)='Rent Roll'!$AJ13,MONTH(AB$3)='Rent Roll'!$AK13,MONTH(AB$3)='Rent Roll'!$AL13)),0,1)</f>
        <v>1</v>
      </c>
      <c r="AC303" s="567">
        <f>IF(AND(YEAR(AC$3)=YEAR('Rent Roll'!$C13),OR(MONTH(AC$3)='Rent Roll'!$AJ13,MONTH(AC$3)='Rent Roll'!$AK13,MONTH(AC$3)='Rent Roll'!$AL13)),0,1)</f>
        <v>1</v>
      </c>
      <c r="AD303" s="767">
        <f>IF(AND(YEAR(AD$3)=YEAR('Rent Roll'!$C13),OR(MONTH(AD$3)='Rent Roll'!$AJ13,MONTH(AD$3)='Rent Roll'!$AK13,MONTH(AD$3)='Rent Roll'!$AL13)),0,1)</f>
        <v>1</v>
      </c>
      <c r="AE303" s="768">
        <f>IF(AND(YEAR(AE$3)=YEAR('Rent Roll'!$C13),OR(MONTH(AE$3)='Rent Roll'!$AJ13,MONTH(AE$3)='Rent Roll'!$AK13,MONTH(AE$3)='Rent Roll'!$AL13)),0,1)</f>
        <v>1</v>
      </c>
      <c r="AF303" s="567">
        <f>IF(AND(YEAR(AF$3)=YEAR('Rent Roll'!$C13),OR(MONTH(AF$3)='Rent Roll'!$AJ13,MONTH(AF$3)='Rent Roll'!$AK13,MONTH(AF$3)='Rent Roll'!$AL13)),0,1)</f>
        <v>1</v>
      </c>
      <c r="AG303" s="567">
        <f>IF(AND(YEAR(AG$3)=YEAR('Rent Roll'!$C13),OR(MONTH(AG$3)='Rent Roll'!$AJ13,MONTH(AG$3)='Rent Roll'!$AK13,MONTH(AG$3)='Rent Roll'!$AL13)),0,1)</f>
        <v>1</v>
      </c>
      <c r="AH303" s="567">
        <f>IF(AND(YEAR(AH$3)=YEAR('Rent Roll'!$C13),OR(MONTH(AH$3)='Rent Roll'!$AJ13,MONTH(AH$3)='Rent Roll'!$AK13,MONTH(AH$3)='Rent Roll'!$AL13)),0,1)</f>
        <v>1</v>
      </c>
      <c r="AI303" s="567">
        <f>IF(AND(YEAR(AI$3)=YEAR('Rent Roll'!$C13),OR(MONTH(AI$3)='Rent Roll'!$AJ13,MONTH(AI$3)='Rent Roll'!$AK13,MONTH(AI$3)='Rent Roll'!$AL13)),0,1)</f>
        <v>1</v>
      </c>
      <c r="AJ303" s="567">
        <f>IF(AND(YEAR(AJ$3)=YEAR('Rent Roll'!$C13),OR(MONTH(AJ$3)='Rent Roll'!$AJ13,MONTH(AJ$3)='Rent Roll'!$AK13,MONTH(AJ$3)='Rent Roll'!$AL13)),0,1)</f>
        <v>1</v>
      </c>
      <c r="AK303" s="567">
        <f>IF(AND(YEAR(AK$3)=YEAR('Rent Roll'!$C13),OR(MONTH(AK$3)='Rent Roll'!$AJ13,MONTH(AK$3)='Rent Roll'!$AK13,MONTH(AK$3)='Rent Roll'!$AL13)),0,1)</f>
        <v>1</v>
      </c>
      <c r="AL303" s="567">
        <f>IF(AND(YEAR(AL$3)=YEAR('Rent Roll'!$C13),OR(MONTH(AL$3)='Rent Roll'!$AJ13,MONTH(AL$3)='Rent Roll'!$AK13,MONTH(AL$3)='Rent Roll'!$AL13)),0,1)</f>
        <v>1</v>
      </c>
      <c r="AM303" s="567">
        <f>IF(AND(YEAR(AM$3)=YEAR('Rent Roll'!$C13),OR(MONTH(AM$3)='Rent Roll'!$AJ13,MONTH(AM$3)='Rent Roll'!$AK13,MONTH(AM$3)='Rent Roll'!$AL13)),0,1)</f>
        <v>1</v>
      </c>
      <c r="AN303" s="567">
        <f>IF(AND(YEAR(AN$3)=YEAR('Rent Roll'!$C13),OR(MONTH(AN$3)='Rent Roll'!$AJ13,MONTH(AN$3)='Rent Roll'!$AK13,MONTH(AN$3)='Rent Roll'!$AL13)),0,1)</f>
        <v>1</v>
      </c>
      <c r="AO303" s="567">
        <f>IF(AND(YEAR(AO$3)=YEAR('Rent Roll'!$C13),OR(MONTH(AO$3)='Rent Roll'!$AJ13,MONTH(AO$3)='Rent Roll'!$AK13,MONTH(AO$3)='Rent Roll'!$AL13)),0,1)</f>
        <v>1</v>
      </c>
      <c r="AP303" s="767">
        <f>IF(AND(YEAR(AP$3)=YEAR('Rent Roll'!$C13),OR(MONTH(AP$3)='Rent Roll'!$AJ13,MONTH(AP$3)='Rent Roll'!$AK13,MONTH(AP$3)='Rent Roll'!$AL13)),0,1)</f>
        <v>1</v>
      </c>
      <c r="AQ303" s="768">
        <f>IF(AND(YEAR(AQ$3)=YEAR('Rent Roll'!$C13),OR(MONTH(AQ$3)='Rent Roll'!$AJ13,MONTH(AQ$3)='Rent Roll'!$AK13,MONTH(AQ$3)='Rent Roll'!$AL13)),0,1)</f>
        <v>1</v>
      </c>
      <c r="AR303" s="567">
        <f>IF(AND(YEAR(AR$3)=YEAR('Rent Roll'!$C13),OR(MONTH(AR$3)='Rent Roll'!$AJ13,MONTH(AR$3)='Rent Roll'!$AK13,MONTH(AR$3)='Rent Roll'!$AL13)),0,1)</f>
        <v>1</v>
      </c>
      <c r="AS303" s="567">
        <f>IF(AND(YEAR(AS$3)=YEAR('Rent Roll'!$C13),OR(MONTH(AS$3)='Rent Roll'!$AJ13,MONTH(AS$3)='Rent Roll'!$AK13,MONTH(AS$3)='Rent Roll'!$AL13)),0,1)</f>
        <v>1</v>
      </c>
      <c r="AT303" s="567">
        <f>IF(AND(YEAR(AT$3)=YEAR('Rent Roll'!$C13),OR(MONTH(AT$3)='Rent Roll'!$AJ13,MONTH(AT$3)='Rent Roll'!$AK13,MONTH(AT$3)='Rent Roll'!$AL13)),0,1)</f>
        <v>1</v>
      </c>
      <c r="AU303" s="567">
        <f>IF(AND(YEAR(AU$3)=YEAR('Rent Roll'!$C13),OR(MONTH(AU$3)='Rent Roll'!$AJ13,MONTH(AU$3)='Rent Roll'!$AK13,MONTH(AU$3)='Rent Roll'!$AL13)),0,1)</f>
        <v>1</v>
      </c>
      <c r="AV303" s="567">
        <f>IF(AND(YEAR(AV$3)=YEAR('Rent Roll'!$C13),OR(MONTH(AV$3)='Rent Roll'!$AJ13,MONTH(AV$3)='Rent Roll'!$AK13,MONTH(AV$3)='Rent Roll'!$AL13)),0,1)</f>
        <v>1</v>
      </c>
      <c r="AW303" s="567">
        <f>IF(AND(YEAR(AW$3)=YEAR('Rent Roll'!$C13),OR(MONTH(AW$3)='Rent Roll'!$AJ13,MONTH(AW$3)='Rent Roll'!$AK13,MONTH(AW$3)='Rent Roll'!$AL13)),0,1)</f>
        <v>1</v>
      </c>
      <c r="AX303" s="567">
        <f>IF(AND(YEAR(AX$3)=YEAR('Rent Roll'!$C13),OR(MONTH(AX$3)='Rent Roll'!$AJ13,MONTH(AX$3)='Rent Roll'!$AK13,MONTH(AX$3)='Rent Roll'!$AL13)),0,1)</f>
        <v>1</v>
      </c>
      <c r="AY303" s="567">
        <f>IF(AND(YEAR(AY$3)=YEAR('Rent Roll'!$C13),OR(MONTH(AY$3)='Rent Roll'!$AJ13,MONTH(AY$3)='Rent Roll'!$AK13,MONTH(AY$3)='Rent Roll'!$AL13)),0,1)</f>
        <v>1</v>
      </c>
      <c r="AZ303" s="567">
        <f>IF(AND(YEAR(AZ$3)=YEAR('Rent Roll'!$C13),OR(MONTH(AZ$3)='Rent Roll'!$AJ13,MONTH(AZ$3)='Rent Roll'!$AK13,MONTH(AZ$3)='Rent Roll'!$AL13)),0,1)</f>
        <v>1</v>
      </c>
      <c r="BA303" s="567">
        <f>IF(AND(YEAR(BA$3)=YEAR('Rent Roll'!$C13),OR(MONTH(BA$3)='Rent Roll'!$AJ13,MONTH(BA$3)='Rent Roll'!$AK13,MONTH(BA$3)='Rent Roll'!$AL13)),0,1)</f>
        <v>1</v>
      </c>
      <c r="BB303" s="767">
        <f>IF(AND(YEAR(BB$3)=YEAR('Rent Roll'!$C13),OR(MONTH(BB$3)='Rent Roll'!$AJ13,MONTH(BB$3)='Rent Roll'!$AK13,MONTH(BB$3)='Rent Roll'!$AL13)),0,1)</f>
        <v>1</v>
      </c>
      <c r="BC303" s="768">
        <f>IF(AND(YEAR(BC$3)=YEAR('Rent Roll'!$C13),OR(MONTH(BC$3)='Rent Roll'!$AJ13,MONTH(BC$3)='Rent Roll'!$AK13,MONTH(BC$3)='Rent Roll'!$AL13)),0,1)</f>
        <v>1</v>
      </c>
      <c r="BD303" s="567">
        <f>IF(AND(YEAR(BD$3)=YEAR('Rent Roll'!$C13),OR(MONTH(BD$3)='Rent Roll'!$AJ13,MONTH(BD$3)='Rent Roll'!$AK13,MONTH(BD$3)='Rent Roll'!$AL13)),0,1)</f>
        <v>1</v>
      </c>
      <c r="BE303" s="567">
        <f>IF(AND(YEAR(BE$3)=YEAR('Rent Roll'!$C13),OR(MONTH(BE$3)='Rent Roll'!$AJ13,MONTH(BE$3)='Rent Roll'!$AK13,MONTH(BE$3)='Rent Roll'!$AL13)),0,1)</f>
        <v>1</v>
      </c>
      <c r="BF303" s="567">
        <f>IF(AND(YEAR(BF$3)=YEAR('Rent Roll'!$C13),OR(MONTH(BF$3)='Rent Roll'!$AJ13,MONTH(BF$3)='Rent Roll'!$AK13,MONTH(BF$3)='Rent Roll'!$AL13)),0,1)</f>
        <v>1</v>
      </c>
      <c r="BG303" s="567">
        <f>IF(AND(YEAR(BG$3)=YEAR('Rent Roll'!$C13),OR(MONTH(BG$3)='Rent Roll'!$AJ13,MONTH(BG$3)='Rent Roll'!$AK13,MONTH(BG$3)='Rent Roll'!$AL13)),0,1)</f>
        <v>1</v>
      </c>
      <c r="BH303" s="567">
        <f>IF(AND(YEAR(BH$3)=YEAR('Rent Roll'!$C13),OR(MONTH(BH$3)='Rent Roll'!$AJ13,MONTH(BH$3)='Rent Roll'!$AK13,MONTH(BH$3)='Rent Roll'!$AL13)),0,1)</f>
        <v>1</v>
      </c>
      <c r="BI303" s="567">
        <f>IF(AND(YEAR(BI$3)=YEAR('Rent Roll'!$C13),OR(MONTH(BI$3)='Rent Roll'!$AJ13,MONTH(BI$3)='Rent Roll'!$AK13,MONTH(BI$3)='Rent Roll'!$AL13)),0,1)</f>
        <v>1</v>
      </c>
      <c r="BJ303" s="567">
        <f>IF(AND(YEAR(BJ$3)=YEAR('Rent Roll'!$C13),OR(MONTH(BJ$3)='Rent Roll'!$AJ13,MONTH(BJ$3)='Rent Roll'!$AK13,MONTH(BJ$3)='Rent Roll'!$AL13)),0,1)</f>
        <v>1</v>
      </c>
      <c r="BK303" s="567">
        <f>IF(AND(YEAR(BK$3)=YEAR('Rent Roll'!$C13),OR(MONTH(BK$3)='Rent Roll'!$AJ13,MONTH(BK$3)='Rent Roll'!$AK13,MONTH(BK$3)='Rent Roll'!$AL13)),0,1)</f>
        <v>1</v>
      </c>
      <c r="BL303" s="567">
        <f>IF(AND(YEAR(BL$3)=YEAR('Rent Roll'!$C13),OR(MONTH(BL$3)='Rent Roll'!$AJ13,MONTH(BL$3)='Rent Roll'!$AK13,MONTH(BL$3)='Rent Roll'!$AL13)),0,1)</f>
        <v>1</v>
      </c>
      <c r="BM303" s="567">
        <f>IF(AND(YEAR(BM$3)=YEAR('Rent Roll'!$C13),OR(MONTH(BM$3)='Rent Roll'!$AJ13,MONTH(BM$3)='Rent Roll'!$AK13,MONTH(BM$3)='Rent Roll'!$AL13)),0,1)</f>
        <v>1</v>
      </c>
      <c r="BN303" s="767">
        <f>IF(AND(YEAR(BN$3)=YEAR('Rent Roll'!$C13),OR(MONTH(BN$3)='Rent Roll'!$AJ13,MONTH(BN$3)='Rent Roll'!$AK13,MONTH(BN$3)='Rent Roll'!$AL13)),0,1)</f>
        <v>1</v>
      </c>
      <c r="BO303" s="768">
        <f>IF(AND(YEAR(BO$3)=YEAR('Rent Roll'!$C13),OR(MONTH(BO$3)='Rent Roll'!$AJ13,MONTH(BO$3)='Rent Roll'!$AK13,MONTH(BO$3)='Rent Roll'!$AL13)),0,1)</f>
        <v>1</v>
      </c>
      <c r="BP303" s="567">
        <f>IF(AND(YEAR(BP$3)=YEAR('Rent Roll'!$C13),OR(MONTH(BP$3)='Rent Roll'!$AJ13,MONTH(BP$3)='Rent Roll'!$AK13,MONTH(BP$3)='Rent Roll'!$AL13)),0,1)</f>
        <v>1</v>
      </c>
      <c r="BQ303" s="567">
        <f>IF(AND(YEAR(BQ$3)=YEAR('Rent Roll'!$C13),OR(MONTH(BQ$3)='Rent Roll'!$AJ13,MONTH(BQ$3)='Rent Roll'!$AK13,MONTH(BQ$3)='Rent Roll'!$AL13)),0,1)</f>
        <v>1</v>
      </c>
      <c r="BR303" s="567">
        <f>IF(AND(YEAR(BR$3)=YEAR('Rent Roll'!$C13),OR(MONTH(BR$3)='Rent Roll'!$AJ13,MONTH(BR$3)='Rent Roll'!$AK13,MONTH(BR$3)='Rent Roll'!$AL13)),0,1)</f>
        <v>1</v>
      </c>
      <c r="BS303" s="567">
        <f>IF(AND(YEAR(BS$3)=YEAR('Rent Roll'!$C13),OR(MONTH(BS$3)='Rent Roll'!$AJ13,MONTH(BS$3)='Rent Roll'!$AK13,MONTH(BS$3)='Rent Roll'!$AL13)),0,1)</f>
        <v>1</v>
      </c>
      <c r="BT303" s="567">
        <f>IF(AND(YEAR(BT$3)=YEAR('Rent Roll'!$C13),OR(MONTH(BT$3)='Rent Roll'!$AJ13,MONTH(BT$3)='Rent Roll'!$AK13,MONTH(BT$3)='Rent Roll'!$AL13)),0,1)</f>
        <v>1</v>
      </c>
      <c r="BU303" s="567">
        <f>IF(AND(YEAR(BU$3)=YEAR('Rent Roll'!$C13),OR(MONTH(BU$3)='Rent Roll'!$AJ13,MONTH(BU$3)='Rent Roll'!$AK13,MONTH(BU$3)='Rent Roll'!$AL13)),0,1)</f>
        <v>1</v>
      </c>
      <c r="BV303" s="567">
        <f>IF(AND(YEAR(BV$3)=YEAR('Rent Roll'!$C13),OR(MONTH(BV$3)='Rent Roll'!$AJ13,MONTH(BV$3)='Rent Roll'!$AK13,MONTH(BV$3)='Rent Roll'!$AL13)),0,1)</f>
        <v>1</v>
      </c>
      <c r="BW303" s="567">
        <f>IF(AND(YEAR(BW$3)=YEAR('Rent Roll'!$C13),OR(MONTH(BW$3)='Rent Roll'!$AJ13,MONTH(BW$3)='Rent Roll'!$AK13,MONTH(BW$3)='Rent Roll'!$AL13)),0,1)</f>
        <v>1</v>
      </c>
      <c r="BX303" s="567">
        <f>IF(AND(YEAR(BX$3)=YEAR('Rent Roll'!$C13),OR(MONTH(BX$3)='Rent Roll'!$AJ13,MONTH(BX$3)='Rent Roll'!$AK13,MONTH(BX$3)='Rent Roll'!$AL13)),0,1)</f>
        <v>1</v>
      </c>
      <c r="BY303" s="567">
        <f>IF(AND(YEAR(BY$3)=YEAR('Rent Roll'!$C13),OR(MONTH(BY$3)='Rent Roll'!$AJ13,MONTH(BY$3)='Rent Roll'!$AK13,MONTH(BY$3)='Rent Roll'!$AL13)),0,1)</f>
        <v>1</v>
      </c>
      <c r="BZ303" s="767">
        <f>IF(AND(YEAR(BZ$3)=YEAR('Rent Roll'!$C13),OR(MONTH(BZ$3)='Rent Roll'!$AJ13,MONTH(BZ$3)='Rent Roll'!$AK13,MONTH(BZ$3)='Rent Roll'!$AL13)),0,1)</f>
        <v>1</v>
      </c>
      <c r="CA303" s="768">
        <f>IF(AND(YEAR(CA$3)=YEAR('Rent Roll'!$C13),OR(MONTH(CA$3)='Rent Roll'!$AJ13,MONTH(CA$3)='Rent Roll'!$AK13,MONTH(CA$3)='Rent Roll'!$AL13)),0,1)</f>
        <v>1</v>
      </c>
      <c r="CB303" s="567">
        <f>IF(AND(YEAR(CB$3)=YEAR('Rent Roll'!$C13),OR(MONTH(CB$3)='Rent Roll'!$AJ13,MONTH(CB$3)='Rent Roll'!$AK13,MONTH(CB$3)='Rent Roll'!$AL13)),0,1)</f>
        <v>1</v>
      </c>
      <c r="CC303" s="567">
        <f>IF(AND(YEAR(CC$3)=YEAR('Rent Roll'!$C13),OR(MONTH(CC$3)='Rent Roll'!$AJ13,MONTH(CC$3)='Rent Roll'!$AK13,MONTH(CC$3)='Rent Roll'!$AL13)),0,1)</f>
        <v>1</v>
      </c>
      <c r="CD303" s="567">
        <f>IF(AND(YEAR(CD$3)=YEAR('Rent Roll'!$C13),OR(MONTH(CD$3)='Rent Roll'!$AJ13,MONTH(CD$3)='Rent Roll'!$AK13,MONTH(CD$3)='Rent Roll'!$AL13)),0,1)</f>
        <v>1</v>
      </c>
      <c r="CE303" s="567">
        <f>IF(AND(YEAR(CE$3)=YEAR('Rent Roll'!$C13),OR(MONTH(CE$3)='Rent Roll'!$AJ13,MONTH(CE$3)='Rent Roll'!$AK13,MONTH(CE$3)='Rent Roll'!$AL13)),0,1)</f>
        <v>1</v>
      </c>
      <c r="CF303" s="567">
        <f>IF(AND(YEAR(CF$3)=YEAR('Rent Roll'!$C13),OR(MONTH(CF$3)='Rent Roll'!$AJ13,MONTH(CF$3)='Rent Roll'!$AK13,MONTH(CF$3)='Rent Roll'!$AL13)),0,1)</f>
        <v>1</v>
      </c>
      <c r="CG303" s="567">
        <f>IF(AND(YEAR(CG$3)=YEAR('Rent Roll'!$C13),OR(MONTH(CG$3)='Rent Roll'!$AJ13,MONTH(CG$3)='Rent Roll'!$AK13,MONTH(CG$3)='Rent Roll'!$AL13)),0,1)</f>
        <v>1</v>
      </c>
      <c r="CH303" s="567">
        <f>IF(AND(YEAR(CH$3)=YEAR('Rent Roll'!$C13),OR(MONTH(CH$3)='Rent Roll'!$AJ13,MONTH(CH$3)='Rent Roll'!$AK13,MONTH(CH$3)='Rent Roll'!$AL13)),0,1)</f>
        <v>1</v>
      </c>
      <c r="CI303" s="567">
        <f>IF(AND(YEAR(CI$3)=YEAR('Rent Roll'!$C13),OR(MONTH(CI$3)='Rent Roll'!$AJ13,MONTH(CI$3)='Rent Roll'!$AK13,MONTH(CI$3)='Rent Roll'!$AL13)),0,1)</f>
        <v>1</v>
      </c>
      <c r="CJ303" s="567">
        <f>IF(AND(YEAR(CJ$3)=YEAR('Rent Roll'!$C13),OR(MONTH(CJ$3)='Rent Roll'!$AJ13,MONTH(CJ$3)='Rent Roll'!$AK13,MONTH(CJ$3)='Rent Roll'!$AL13)),0,1)</f>
        <v>1</v>
      </c>
      <c r="CK303" s="567">
        <f>IF(AND(YEAR(CK$3)=YEAR('Rent Roll'!$C13),OR(MONTH(CK$3)='Rent Roll'!$AJ13,MONTH(CK$3)='Rent Roll'!$AK13,MONTH(CK$3)='Rent Roll'!$AL13)),0,1)</f>
        <v>1</v>
      </c>
      <c r="CL303" s="767">
        <f>IF(AND(YEAR(CL$3)=YEAR('Rent Roll'!$C13),OR(MONTH(CL$3)='Rent Roll'!$AJ13,MONTH(CL$3)='Rent Roll'!$AK13,MONTH(CL$3)='Rent Roll'!$AL13)),0,1)</f>
        <v>1</v>
      </c>
      <c r="CM303" s="768">
        <f>IF(AND(YEAR(CM$3)=YEAR('Rent Roll'!$C13),OR(MONTH(CM$3)='Rent Roll'!$AJ13,MONTH(CM$3)='Rent Roll'!$AK13,MONTH(CM$3)='Rent Roll'!$AL13)),0,1)</f>
        <v>1</v>
      </c>
      <c r="CN303" s="567">
        <f>IF(AND(YEAR(CN$3)=YEAR('Rent Roll'!$C13),OR(MONTH(CN$3)='Rent Roll'!$AJ13,MONTH(CN$3)='Rent Roll'!$AK13,MONTH(CN$3)='Rent Roll'!$AL13)),0,1)</f>
        <v>1</v>
      </c>
      <c r="CO303" s="567">
        <f>IF(AND(YEAR(CO$3)=YEAR('Rent Roll'!$C13),OR(MONTH(CO$3)='Rent Roll'!$AJ13,MONTH(CO$3)='Rent Roll'!$AK13,MONTH(CO$3)='Rent Roll'!$AL13)),0,1)</f>
        <v>1</v>
      </c>
      <c r="CP303" s="567">
        <f>IF(AND(YEAR(CP$3)=YEAR('Rent Roll'!$C13),OR(MONTH(CP$3)='Rent Roll'!$AJ13,MONTH(CP$3)='Rent Roll'!$AK13,MONTH(CP$3)='Rent Roll'!$AL13)),0,1)</f>
        <v>1</v>
      </c>
      <c r="CQ303" s="567">
        <f>IF(AND(YEAR(CQ$3)=YEAR('Rent Roll'!$C13),OR(MONTH(CQ$3)='Rent Roll'!$AJ13,MONTH(CQ$3)='Rent Roll'!$AK13,MONTH(CQ$3)='Rent Roll'!$AL13)),0,1)</f>
        <v>1</v>
      </c>
      <c r="CR303" s="567">
        <f>IF(AND(YEAR(CR$3)=YEAR('Rent Roll'!$C13),OR(MONTH(CR$3)='Rent Roll'!$AJ13,MONTH(CR$3)='Rent Roll'!$AK13,MONTH(CR$3)='Rent Roll'!$AL13)),0,1)</f>
        <v>1</v>
      </c>
      <c r="CS303" s="567">
        <f>IF(AND(YEAR(CS$3)=YEAR('Rent Roll'!$C13),OR(MONTH(CS$3)='Rent Roll'!$AJ13,MONTH(CS$3)='Rent Roll'!$AK13,MONTH(CS$3)='Rent Roll'!$AL13)),0,1)</f>
        <v>1</v>
      </c>
      <c r="CT303" s="567">
        <f>IF(AND(YEAR(CT$3)=YEAR('Rent Roll'!$C13),OR(MONTH(CT$3)='Rent Roll'!$AJ13,MONTH(CT$3)='Rent Roll'!$AK13,MONTH(CT$3)='Rent Roll'!$AL13)),0,1)</f>
        <v>1</v>
      </c>
      <c r="CU303" s="567">
        <f>IF(AND(YEAR(CU$3)=YEAR('Rent Roll'!$C13),OR(MONTH(CU$3)='Rent Roll'!$AJ13,MONTH(CU$3)='Rent Roll'!$AK13,MONTH(CU$3)='Rent Roll'!$AL13)),0,1)</f>
        <v>1</v>
      </c>
      <c r="CV303" s="567">
        <f>IF(AND(YEAR(CV$3)=YEAR('Rent Roll'!$C13),OR(MONTH(CV$3)='Rent Roll'!$AJ13,MONTH(CV$3)='Rent Roll'!$AK13,MONTH(CV$3)='Rent Roll'!$AL13)),0,1)</f>
        <v>1</v>
      </c>
      <c r="CW303" s="567">
        <f>IF(AND(YEAR(CW$3)=YEAR('Rent Roll'!$C13),OR(MONTH(CW$3)='Rent Roll'!$AJ13,MONTH(CW$3)='Rent Roll'!$AK13,MONTH(CW$3)='Rent Roll'!$AL13)),0,1)</f>
        <v>1</v>
      </c>
      <c r="CX303" s="767">
        <f>IF(AND(YEAR(CX$3)=YEAR('Rent Roll'!$C13),OR(MONTH(CX$3)='Rent Roll'!$AJ13,MONTH(CX$3)='Rent Roll'!$AK13,MONTH(CX$3)='Rent Roll'!$AL13)),0,1)</f>
        <v>1</v>
      </c>
      <c r="CY303" s="768">
        <f>IF(AND(YEAR(CY$3)=YEAR('Rent Roll'!$C13),OR(MONTH(CY$3)='Rent Roll'!$AJ13,MONTH(CY$3)='Rent Roll'!$AK13,MONTH(CY$3)='Rent Roll'!$AL13)),0,1)</f>
        <v>1</v>
      </c>
      <c r="CZ303" s="567">
        <f>IF(AND(YEAR(CZ$3)=YEAR('Rent Roll'!$C13),OR(MONTH(CZ$3)='Rent Roll'!$AJ13,MONTH(CZ$3)='Rent Roll'!$AK13,MONTH(CZ$3)='Rent Roll'!$AL13)),0,1)</f>
        <v>1</v>
      </c>
      <c r="DA303" s="567">
        <f>IF(AND(YEAR(DA$3)=YEAR('Rent Roll'!$C13),OR(MONTH(DA$3)='Rent Roll'!$AJ13,MONTH(DA$3)='Rent Roll'!$AK13,MONTH(DA$3)='Rent Roll'!$AL13)),0,1)</f>
        <v>1</v>
      </c>
      <c r="DB303" s="567">
        <f>IF(AND(YEAR(DB$3)=YEAR('Rent Roll'!$C13),OR(MONTH(DB$3)='Rent Roll'!$AJ13,MONTH(DB$3)='Rent Roll'!$AK13,MONTH(DB$3)='Rent Roll'!$AL13)),0,1)</f>
        <v>1</v>
      </c>
      <c r="DC303" s="567">
        <f>IF(AND(YEAR(DC$3)=YEAR('Rent Roll'!$C13),OR(MONTH(DC$3)='Rent Roll'!$AJ13,MONTH(DC$3)='Rent Roll'!$AK13,MONTH(DC$3)='Rent Roll'!$AL13)),0,1)</f>
        <v>1</v>
      </c>
      <c r="DD303" s="567">
        <f>IF(AND(YEAR(DD$3)=YEAR('Rent Roll'!$C13),OR(MONTH(DD$3)='Rent Roll'!$AJ13,MONTH(DD$3)='Rent Roll'!$AK13,MONTH(DD$3)='Rent Roll'!$AL13)),0,1)</f>
        <v>1</v>
      </c>
      <c r="DE303" s="567">
        <f>IF(AND(YEAR(DE$3)=YEAR('Rent Roll'!$C13),OR(MONTH(DE$3)='Rent Roll'!$AJ13,MONTH(DE$3)='Rent Roll'!$AK13,MONTH(DE$3)='Rent Roll'!$AL13)),0,1)</f>
        <v>1</v>
      </c>
      <c r="DF303" s="567">
        <f>IF(AND(YEAR(DF$3)=YEAR('Rent Roll'!$C13),OR(MONTH(DF$3)='Rent Roll'!$AJ13,MONTH(DF$3)='Rent Roll'!$AK13,MONTH(DF$3)='Rent Roll'!$AL13)),0,1)</f>
        <v>1</v>
      </c>
      <c r="DG303" s="567">
        <f>IF(AND(YEAR(DG$3)=YEAR('Rent Roll'!$C13),OR(MONTH(DG$3)='Rent Roll'!$AJ13,MONTH(DG$3)='Rent Roll'!$AK13,MONTH(DG$3)='Rent Roll'!$AL13)),0,1)</f>
        <v>1</v>
      </c>
      <c r="DH303" s="567">
        <f>IF(AND(YEAR(DH$3)=YEAR('Rent Roll'!$C13),OR(MONTH(DH$3)='Rent Roll'!$AJ13,MONTH(DH$3)='Rent Roll'!$AK13,MONTH(DH$3)='Rent Roll'!$AL13)),0,1)</f>
        <v>1</v>
      </c>
      <c r="DI303" s="567">
        <f>IF(AND(YEAR(DI$3)=YEAR('Rent Roll'!$C13),OR(MONTH(DI$3)='Rent Roll'!$AJ13,MONTH(DI$3)='Rent Roll'!$AK13,MONTH(DI$3)='Rent Roll'!$AL13)),0,1)</f>
        <v>1</v>
      </c>
      <c r="DJ303" s="767">
        <f>IF(AND(YEAR(DJ$3)=YEAR('Rent Roll'!$C13),OR(MONTH(DJ$3)='Rent Roll'!$AJ13,MONTH(DJ$3)='Rent Roll'!$AK13,MONTH(DJ$3)='Rent Roll'!$AL13)),0,1)</f>
        <v>1</v>
      </c>
      <c r="DK303" s="768">
        <f>IF(AND(YEAR(DK$3)=YEAR('Rent Roll'!$C13),OR(MONTH(DK$3)='Rent Roll'!$AJ13,MONTH(DK$3)='Rent Roll'!$AK13,MONTH(DK$3)='Rent Roll'!$AL13)),0,1)</f>
        <v>1</v>
      </c>
      <c r="DL303" s="567">
        <f>IF(AND(YEAR(DL$3)=YEAR('Rent Roll'!$C13),OR(MONTH(DL$3)='Rent Roll'!$AJ13,MONTH(DL$3)='Rent Roll'!$AK13,MONTH(DL$3)='Rent Roll'!$AL13)),0,1)</f>
        <v>1</v>
      </c>
      <c r="DM303" s="567">
        <f>IF(AND(YEAR(DM$3)=YEAR('Rent Roll'!$C13),OR(MONTH(DM$3)='Rent Roll'!$AJ13,MONTH(DM$3)='Rent Roll'!$AK13,MONTH(DM$3)='Rent Roll'!$AL13)),0,1)</f>
        <v>1</v>
      </c>
      <c r="DN303" s="567">
        <f>IF(AND(YEAR(DN$3)=YEAR('Rent Roll'!$C13),OR(MONTH(DN$3)='Rent Roll'!$AJ13,MONTH(DN$3)='Rent Roll'!$AK13,MONTH(DN$3)='Rent Roll'!$AL13)),0,1)</f>
        <v>1</v>
      </c>
      <c r="DO303" s="567">
        <f>IF(AND(YEAR(DO$3)=YEAR('Rent Roll'!$C13),OR(MONTH(DO$3)='Rent Roll'!$AJ13,MONTH(DO$3)='Rent Roll'!$AK13,MONTH(DO$3)='Rent Roll'!$AL13)),0,1)</f>
        <v>1</v>
      </c>
      <c r="DP303" s="567">
        <f>IF(AND(YEAR(DP$3)=YEAR('Rent Roll'!$C13),OR(MONTH(DP$3)='Rent Roll'!$AJ13,MONTH(DP$3)='Rent Roll'!$AK13,MONTH(DP$3)='Rent Roll'!$AL13)),0,1)</f>
        <v>1</v>
      </c>
      <c r="DQ303" s="567">
        <f>IF(AND(YEAR(DQ$3)=YEAR('Rent Roll'!$C13),OR(MONTH(DQ$3)='Rent Roll'!$AJ13,MONTH(DQ$3)='Rent Roll'!$AK13,MONTH(DQ$3)='Rent Roll'!$AL13)),0,1)</f>
        <v>1</v>
      </c>
      <c r="DR303" s="567">
        <f>IF(AND(YEAR(DR$3)=YEAR('Rent Roll'!$C13),OR(MONTH(DR$3)='Rent Roll'!$AJ13,MONTH(DR$3)='Rent Roll'!$AK13,MONTH(DR$3)='Rent Roll'!$AL13)),0,1)</f>
        <v>1</v>
      </c>
      <c r="DS303" s="567">
        <f>IF(AND(YEAR(DS$3)=YEAR('Rent Roll'!$C13),OR(MONTH(DS$3)='Rent Roll'!$AJ13,MONTH(DS$3)='Rent Roll'!$AK13,MONTH(DS$3)='Rent Roll'!$AL13)),0,1)</f>
        <v>1</v>
      </c>
      <c r="DT303" s="567">
        <f>IF(AND(YEAR(DT$3)=YEAR('Rent Roll'!$C13),OR(MONTH(DT$3)='Rent Roll'!$AJ13,MONTH(DT$3)='Rent Roll'!$AK13,MONTH(DT$3)='Rent Roll'!$AL13)),0,1)</f>
        <v>1</v>
      </c>
      <c r="DU303" s="567">
        <f>IF(AND(YEAR(DU$3)=YEAR('Rent Roll'!$C13),OR(MONTH(DU$3)='Rent Roll'!$AJ13,MONTH(DU$3)='Rent Roll'!$AK13,MONTH(DU$3)='Rent Roll'!$AL13)),0,1)</f>
        <v>1</v>
      </c>
      <c r="DV303" s="567">
        <f>IF(AND(YEAR(DV$3)=YEAR('Rent Roll'!$C13),OR(MONTH(DV$3)='Rent Roll'!$AJ13,MONTH(DV$3)='Rent Roll'!$AK13,MONTH(DV$3)='Rent Roll'!$AL13)),0,1)</f>
        <v>1</v>
      </c>
    </row>
    <row r="304" spans="1:126" s="565" customFormat="1" ht="12" customHeight="1" outlineLevel="1" x14ac:dyDescent="0.4">
      <c r="A304" s="731"/>
      <c r="B304" s="564" t="str">
        <f>'Rent Roll'!$B14</f>
        <v>지하1층</v>
      </c>
      <c r="E304" s="566"/>
      <c r="F304" s="778">
        <f>IF(AND(YEAR(F$3)=YEAR('Rent Roll'!$C14),OR(MONTH(F$3)='Rent Roll'!$AJ14,MONTH(F$3)='Rent Roll'!$AK14,MONTH(F$3)='Rent Roll'!$AL14)),0,1)</f>
        <v>1</v>
      </c>
      <c r="G304" s="768">
        <f>IF(AND(YEAR(G$3)=YEAR('Rent Roll'!$C14),OR(MONTH(G$3)='Rent Roll'!$AJ14,MONTH(G$3)='Rent Roll'!$AK14,MONTH(G$3)='Rent Roll'!$AL14)),0,1)</f>
        <v>1</v>
      </c>
      <c r="H304" s="567">
        <f>IF(AND(YEAR(H$3)=YEAR('Rent Roll'!$C14),OR(MONTH(H$3)='Rent Roll'!$AJ14,MONTH(H$3)='Rent Roll'!$AK14,MONTH(H$3)='Rent Roll'!$AL14)),0,1)</f>
        <v>1</v>
      </c>
      <c r="I304" s="567">
        <f>IF(AND(YEAR(I$3)=YEAR('Rent Roll'!$C14),OR(MONTH(I$3)='Rent Roll'!$AJ14,MONTH(I$3)='Rent Roll'!$AK14,MONTH(I$3)='Rent Roll'!$AL14)),0,1)</f>
        <v>1</v>
      </c>
      <c r="J304" s="567">
        <f>IF(AND(YEAR(J$3)=YEAR('Rent Roll'!$C14),OR(MONTH(J$3)='Rent Roll'!$AJ14,MONTH(J$3)='Rent Roll'!$AK14,MONTH(J$3)='Rent Roll'!$AL14)),0,1)</f>
        <v>1</v>
      </c>
      <c r="K304" s="567">
        <f>IF(AND(YEAR(K$3)=YEAR('Rent Roll'!$C14),OR(MONTH(K$3)='Rent Roll'!$AJ14,MONTH(K$3)='Rent Roll'!$AK14,MONTH(K$3)='Rent Roll'!$AL14)),0,1)</f>
        <v>1</v>
      </c>
      <c r="L304" s="567">
        <f>IF(AND(YEAR(L$3)=YEAR('Rent Roll'!$C14),OR(MONTH(L$3)='Rent Roll'!$AJ14,MONTH(L$3)='Rent Roll'!$AK14,MONTH(L$3)='Rent Roll'!$AL14)),0,1)</f>
        <v>1</v>
      </c>
      <c r="M304" s="567">
        <f>IF(AND(YEAR(M$3)=YEAR('Rent Roll'!$C14),OR(MONTH(M$3)='Rent Roll'!$AJ14,MONTH(M$3)='Rent Roll'!$AK14,MONTH(M$3)='Rent Roll'!$AL14)),0,1)</f>
        <v>1</v>
      </c>
      <c r="N304" s="567">
        <f>IF(AND(YEAR(N$3)=YEAR('Rent Roll'!$C14),OR(MONTH(N$3)='Rent Roll'!$AJ14,MONTH(N$3)='Rent Roll'!$AK14,MONTH(N$3)='Rent Roll'!$AL14)),0,1)</f>
        <v>1</v>
      </c>
      <c r="O304" s="567">
        <f>IF(AND(YEAR(O$3)=YEAR('Rent Roll'!$C14),OR(MONTH(O$3)='Rent Roll'!$AJ14,MONTH(O$3)='Rent Roll'!$AK14,MONTH(O$3)='Rent Roll'!$AL14)),0,1)</f>
        <v>1</v>
      </c>
      <c r="P304" s="567">
        <f>IF(AND(YEAR(P$3)=YEAR('Rent Roll'!$C14),OR(MONTH(P$3)='Rent Roll'!$AJ14,MONTH(P$3)='Rent Roll'!$AK14,MONTH(P$3)='Rent Roll'!$AL14)),0,1)</f>
        <v>1</v>
      </c>
      <c r="Q304" s="567">
        <f>IF(AND(YEAR(Q$3)=YEAR('Rent Roll'!$C14),OR(MONTH(Q$3)='Rent Roll'!$AJ14,MONTH(Q$3)='Rent Roll'!$AK14,MONTH(Q$3)='Rent Roll'!$AL14)),0,1)</f>
        <v>1</v>
      </c>
      <c r="R304" s="767">
        <f>IF(AND(YEAR(R$3)=YEAR('Rent Roll'!$C14),OR(MONTH(R$3)='Rent Roll'!$AJ14,MONTH(R$3)='Rent Roll'!$AK14,MONTH(R$3)='Rent Roll'!$AL14)),0,1)</f>
        <v>1</v>
      </c>
      <c r="S304" s="768">
        <f>IF(AND(YEAR(S$3)=YEAR('Rent Roll'!$C14),OR(MONTH(S$3)='Rent Roll'!$AJ14,MONTH(S$3)='Rent Roll'!$AK14,MONTH(S$3)='Rent Roll'!$AL14)),0,1)</f>
        <v>1</v>
      </c>
      <c r="T304" s="567">
        <f>IF(AND(YEAR(T$3)=YEAR('Rent Roll'!$C14),OR(MONTH(T$3)='Rent Roll'!$AJ14,MONTH(T$3)='Rent Roll'!$AK14,MONTH(T$3)='Rent Roll'!$AL14)),0,1)</f>
        <v>1</v>
      </c>
      <c r="U304" s="567">
        <f>IF(AND(YEAR(U$3)=YEAR('Rent Roll'!$C14),OR(MONTH(U$3)='Rent Roll'!$AJ14,MONTH(U$3)='Rent Roll'!$AK14,MONTH(U$3)='Rent Roll'!$AL14)),0,1)</f>
        <v>1</v>
      </c>
      <c r="V304" s="567">
        <f>IF(AND(YEAR(V$3)=YEAR('Rent Roll'!$C14),OR(MONTH(V$3)='Rent Roll'!$AJ14,MONTH(V$3)='Rent Roll'!$AK14,MONTH(V$3)='Rent Roll'!$AL14)),0,1)</f>
        <v>1</v>
      </c>
      <c r="W304" s="567">
        <f>IF(AND(YEAR(W$3)=YEAR('Rent Roll'!$C14),OR(MONTH(W$3)='Rent Roll'!$AJ14,MONTH(W$3)='Rent Roll'!$AK14,MONTH(W$3)='Rent Roll'!$AL14)),0,1)</f>
        <v>1</v>
      </c>
      <c r="X304" s="567">
        <f>IF(AND(YEAR(X$3)=YEAR('Rent Roll'!$C14),OR(MONTH(X$3)='Rent Roll'!$AJ14,MONTH(X$3)='Rent Roll'!$AK14,MONTH(X$3)='Rent Roll'!$AL14)),0,1)</f>
        <v>1</v>
      </c>
      <c r="Y304" s="567">
        <f>IF(AND(YEAR(Y$3)=YEAR('Rent Roll'!$C14),OR(MONTH(Y$3)='Rent Roll'!$AJ14,MONTH(Y$3)='Rent Roll'!$AK14,MONTH(Y$3)='Rent Roll'!$AL14)),0,1)</f>
        <v>1</v>
      </c>
      <c r="Z304" s="567">
        <f>IF(AND(YEAR(Z$3)=YEAR('Rent Roll'!$C14),OR(MONTH(Z$3)='Rent Roll'!$AJ14,MONTH(Z$3)='Rent Roll'!$AK14,MONTH(Z$3)='Rent Roll'!$AL14)),0,1)</f>
        <v>1</v>
      </c>
      <c r="AA304" s="567">
        <f>IF(AND(YEAR(AA$3)=YEAR('Rent Roll'!$C14),OR(MONTH(AA$3)='Rent Roll'!$AJ14,MONTH(AA$3)='Rent Roll'!$AK14,MONTH(AA$3)='Rent Roll'!$AL14)),0,1)</f>
        <v>1</v>
      </c>
      <c r="AB304" s="567">
        <f>IF(AND(YEAR(AB$3)=YEAR('Rent Roll'!$C14),OR(MONTH(AB$3)='Rent Roll'!$AJ14,MONTH(AB$3)='Rent Roll'!$AK14,MONTH(AB$3)='Rent Roll'!$AL14)),0,1)</f>
        <v>1</v>
      </c>
      <c r="AC304" s="567">
        <f>IF(AND(YEAR(AC$3)=YEAR('Rent Roll'!$C14),OR(MONTH(AC$3)='Rent Roll'!$AJ14,MONTH(AC$3)='Rent Roll'!$AK14,MONTH(AC$3)='Rent Roll'!$AL14)),0,1)</f>
        <v>1</v>
      </c>
      <c r="AD304" s="767">
        <f>IF(AND(YEAR(AD$3)=YEAR('Rent Roll'!$C14),OR(MONTH(AD$3)='Rent Roll'!$AJ14,MONTH(AD$3)='Rent Roll'!$AK14,MONTH(AD$3)='Rent Roll'!$AL14)),0,1)</f>
        <v>1</v>
      </c>
      <c r="AE304" s="768">
        <f>IF(AND(YEAR(AE$3)=YEAR('Rent Roll'!$C14),OR(MONTH(AE$3)='Rent Roll'!$AJ14,MONTH(AE$3)='Rent Roll'!$AK14,MONTH(AE$3)='Rent Roll'!$AL14)),0,1)</f>
        <v>1</v>
      </c>
      <c r="AF304" s="567">
        <f>IF(AND(YEAR(AF$3)=YEAR('Rent Roll'!$C14),OR(MONTH(AF$3)='Rent Roll'!$AJ14,MONTH(AF$3)='Rent Roll'!$AK14,MONTH(AF$3)='Rent Roll'!$AL14)),0,1)</f>
        <v>1</v>
      </c>
      <c r="AG304" s="567">
        <f>IF(AND(YEAR(AG$3)=YEAR('Rent Roll'!$C14),OR(MONTH(AG$3)='Rent Roll'!$AJ14,MONTH(AG$3)='Rent Roll'!$AK14,MONTH(AG$3)='Rent Roll'!$AL14)),0,1)</f>
        <v>1</v>
      </c>
      <c r="AH304" s="567">
        <f>IF(AND(YEAR(AH$3)=YEAR('Rent Roll'!$C14),OR(MONTH(AH$3)='Rent Roll'!$AJ14,MONTH(AH$3)='Rent Roll'!$AK14,MONTH(AH$3)='Rent Roll'!$AL14)),0,1)</f>
        <v>1</v>
      </c>
      <c r="AI304" s="567">
        <f>IF(AND(YEAR(AI$3)=YEAR('Rent Roll'!$C14),OR(MONTH(AI$3)='Rent Roll'!$AJ14,MONTH(AI$3)='Rent Roll'!$AK14,MONTH(AI$3)='Rent Roll'!$AL14)),0,1)</f>
        <v>1</v>
      </c>
      <c r="AJ304" s="567">
        <f>IF(AND(YEAR(AJ$3)=YEAR('Rent Roll'!$C14),OR(MONTH(AJ$3)='Rent Roll'!$AJ14,MONTH(AJ$3)='Rent Roll'!$AK14,MONTH(AJ$3)='Rent Roll'!$AL14)),0,1)</f>
        <v>1</v>
      </c>
      <c r="AK304" s="567">
        <f>IF(AND(YEAR(AK$3)=YEAR('Rent Roll'!$C14),OR(MONTH(AK$3)='Rent Roll'!$AJ14,MONTH(AK$3)='Rent Roll'!$AK14,MONTH(AK$3)='Rent Roll'!$AL14)),0,1)</f>
        <v>1</v>
      </c>
      <c r="AL304" s="567">
        <f>IF(AND(YEAR(AL$3)=YEAR('Rent Roll'!$C14),OR(MONTH(AL$3)='Rent Roll'!$AJ14,MONTH(AL$3)='Rent Roll'!$AK14,MONTH(AL$3)='Rent Roll'!$AL14)),0,1)</f>
        <v>1</v>
      </c>
      <c r="AM304" s="567">
        <f>IF(AND(YEAR(AM$3)=YEAR('Rent Roll'!$C14),OR(MONTH(AM$3)='Rent Roll'!$AJ14,MONTH(AM$3)='Rent Roll'!$AK14,MONTH(AM$3)='Rent Roll'!$AL14)),0,1)</f>
        <v>1</v>
      </c>
      <c r="AN304" s="567">
        <f>IF(AND(YEAR(AN$3)=YEAR('Rent Roll'!$C14),OR(MONTH(AN$3)='Rent Roll'!$AJ14,MONTH(AN$3)='Rent Roll'!$AK14,MONTH(AN$3)='Rent Roll'!$AL14)),0,1)</f>
        <v>1</v>
      </c>
      <c r="AO304" s="567">
        <f>IF(AND(YEAR(AO$3)=YEAR('Rent Roll'!$C14),OR(MONTH(AO$3)='Rent Roll'!$AJ14,MONTH(AO$3)='Rent Roll'!$AK14,MONTH(AO$3)='Rent Roll'!$AL14)),0,1)</f>
        <v>1</v>
      </c>
      <c r="AP304" s="767">
        <f>IF(AND(YEAR(AP$3)=YEAR('Rent Roll'!$C14),OR(MONTH(AP$3)='Rent Roll'!$AJ14,MONTH(AP$3)='Rent Roll'!$AK14,MONTH(AP$3)='Rent Roll'!$AL14)),0,1)</f>
        <v>1</v>
      </c>
      <c r="AQ304" s="768">
        <f>IF(AND(YEAR(AQ$3)=YEAR('Rent Roll'!$C14),OR(MONTH(AQ$3)='Rent Roll'!$AJ14,MONTH(AQ$3)='Rent Roll'!$AK14,MONTH(AQ$3)='Rent Roll'!$AL14)),0,1)</f>
        <v>1</v>
      </c>
      <c r="AR304" s="567">
        <f>IF(AND(YEAR(AR$3)=YEAR('Rent Roll'!$C14),OR(MONTH(AR$3)='Rent Roll'!$AJ14,MONTH(AR$3)='Rent Roll'!$AK14,MONTH(AR$3)='Rent Roll'!$AL14)),0,1)</f>
        <v>1</v>
      </c>
      <c r="AS304" s="567">
        <f>IF(AND(YEAR(AS$3)=YEAR('Rent Roll'!$C14),OR(MONTH(AS$3)='Rent Roll'!$AJ14,MONTH(AS$3)='Rent Roll'!$AK14,MONTH(AS$3)='Rent Roll'!$AL14)),0,1)</f>
        <v>1</v>
      </c>
      <c r="AT304" s="567">
        <f>IF(AND(YEAR(AT$3)=YEAR('Rent Roll'!$C14),OR(MONTH(AT$3)='Rent Roll'!$AJ14,MONTH(AT$3)='Rent Roll'!$AK14,MONTH(AT$3)='Rent Roll'!$AL14)),0,1)</f>
        <v>1</v>
      </c>
      <c r="AU304" s="567">
        <f>IF(AND(YEAR(AU$3)=YEAR('Rent Roll'!$C14),OR(MONTH(AU$3)='Rent Roll'!$AJ14,MONTH(AU$3)='Rent Roll'!$AK14,MONTH(AU$3)='Rent Roll'!$AL14)),0,1)</f>
        <v>1</v>
      </c>
      <c r="AV304" s="567">
        <f>IF(AND(YEAR(AV$3)=YEAR('Rent Roll'!$C14),OR(MONTH(AV$3)='Rent Roll'!$AJ14,MONTH(AV$3)='Rent Roll'!$AK14,MONTH(AV$3)='Rent Roll'!$AL14)),0,1)</f>
        <v>1</v>
      </c>
      <c r="AW304" s="567">
        <f>IF(AND(YEAR(AW$3)=YEAR('Rent Roll'!$C14),OR(MONTH(AW$3)='Rent Roll'!$AJ14,MONTH(AW$3)='Rent Roll'!$AK14,MONTH(AW$3)='Rent Roll'!$AL14)),0,1)</f>
        <v>1</v>
      </c>
      <c r="AX304" s="567">
        <f>IF(AND(YEAR(AX$3)=YEAR('Rent Roll'!$C14),OR(MONTH(AX$3)='Rent Roll'!$AJ14,MONTH(AX$3)='Rent Roll'!$AK14,MONTH(AX$3)='Rent Roll'!$AL14)),0,1)</f>
        <v>1</v>
      </c>
      <c r="AY304" s="567">
        <f>IF(AND(YEAR(AY$3)=YEAR('Rent Roll'!$C14),OR(MONTH(AY$3)='Rent Roll'!$AJ14,MONTH(AY$3)='Rent Roll'!$AK14,MONTH(AY$3)='Rent Roll'!$AL14)),0,1)</f>
        <v>1</v>
      </c>
      <c r="AZ304" s="567">
        <f>IF(AND(YEAR(AZ$3)=YEAR('Rent Roll'!$C14),OR(MONTH(AZ$3)='Rent Roll'!$AJ14,MONTH(AZ$3)='Rent Roll'!$AK14,MONTH(AZ$3)='Rent Roll'!$AL14)),0,1)</f>
        <v>1</v>
      </c>
      <c r="BA304" s="567">
        <f>IF(AND(YEAR(BA$3)=YEAR('Rent Roll'!$C14),OR(MONTH(BA$3)='Rent Roll'!$AJ14,MONTH(BA$3)='Rent Roll'!$AK14,MONTH(BA$3)='Rent Roll'!$AL14)),0,1)</f>
        <v>1</v>
      </c>
      <c r="BB304" s="767">
        <f>IF(AND(YEAR(BB$3)=YEAR('Rent Roll'!$C14),OR(MONTH(BB$3)='Rent Roll'!$AJ14,MONTH(BB$3)='Rent Roll'!$AK14,MONTH(BB$3)='Rent Roll'!$AL14)),0,1)</f>
        <v>1</v>
      </c>
      <c r="BC304" s="768">
        <f>IF(AND(YEAR(BC$3)=YEAR('Rent Roll'!$C14),OR(MONTH(BC$3)='Rent Roll'!$AJ14,MONTH(BC$3)='Rent Roll'!$AK14,MONTH(BC$3)='Rent Roll'!$AL14)),0,1)</f>
        <v>1</v>
      </c>
      <c r="BD304" s="567">
        <f>IF(AND(YEAR(BD$3)=YEAR('Rent Roll'!$C14),OR(MONTH(BD$3)='Rent Roll'!$AJ14,MONTH(BD$3)='Rent Roll'!$AK14,MONTH(BD$3)='Rent Roll'!$AL14)),0,1)</f>
        <v>1</v>
      </c>
      <c r="BE304" s="567">
        <f>IF(AND(YEAR(BE$3)=YEAR('Rent Roll'!$C14),OR(MONTH(BE$3)='Rent Roll'!$AJ14,MONTH(BE$3)='Rent Roll'!$AK14,MONTH(BE$3)='Rent Roll'!$AL14)),0,1)</f>
        <v>1</v>
      </c>
      <c r="BF304" s="567">
        <f>IF(AND(YEAR(BF$3)=YEAR('Rent Roll'!$C14),OR(MONTH(BF$3)='Rent Roll'!$AJ14,MONTH(BF$3)='Rent Roll'!$AK14,MONTH(BF$3)='Rent Roll'!$AL14)),0,1)</f>
        <v>1</v>
      </c>
      <c r="BG304" s="567">
        <f>IF(AND(YEAR(BG$3)=YEAR('Rent Roll'!$C14),OR(MONTH(BG$3)='Rent Roll'!$AJ14,MONTH(BG$3)='Rent Roll'!$AK14,MONTH(BG$3)='Rent Roll'!$AL14)),0,1)</f>
        <v>1</v>
      </c>
      <c r="BH304" s="567">
        <f>IF(AND(YEAR(BH$3)=YEAR('Rent Roll'!$C14),OR(MONTH(BH$3)='Rent Roll'!$AJ14,MONTH(BH$3)='Rent Roll'!$AK14,MONTH(BH$3)='Rent Roll'!$AL14)),0,1)</f>
        <v>1</v>
      </c>
      <c r="BI304" s="567">
        <f>IF(AND(YEAR(BI$3)=YEAR('Rent Roll'!$C14),OR(MONTH(BI$3)='Rent Roll'!$AJ14,MONTH(BI$3)='Rent Roll'!$AK14,MONTH(BI$3)='Rent Roll'!$AL14)),0,1)</f>
        <v>1</v>
      </c>
      <c r="BJ304" s="567">
        <f>IF(AND(YEAR(BJ$3)=YEAR('Rent Roll'!$C14),OR(MONTH(BJ$3)='Rent Roll'!$AJ14,MONTH(BJ$3)='Rent Roll'!$AK14,MONTH(BJ$3)='Rent Roll'!$AL14)),0,1)</f>
        <v>1</v>
      </c>
      <c r="BK304" s="567">
        <f>IF(AND(YEAR(BK$3)=YEAR('Rent Roll'!$C14),OR(MONTH(BK$3)='Rent Roll'!$AJ14,MONTH(BK$3)='Rent Roll'!$AK14,MONTH(BK$3)='Rent Roll'!$AL14)),0,1)</f>
        <v>1</v>
      </c>
      <c r="BL304" s="567">
        <f>IF(AND(YEAR(BL$3)=YEAR('Rent Roll'!$C14),OR(MONTH(BL$3)='Rent Roll'!$AJ14,MONTH(BL$3)='Rent Roll'!$AK14,MONTH(BL$3)='Rent Roll'!$AL14)),0,1)</f>
        <v>1</v>
      </c>
      <c r="BM304" s="567">
        <f>IF(AND(YEAR(BM$3)=YEAR('Rent Roll'!$C14),OR(MONTH(BM$3)='Rent Roll'!$AJ14,MONTH(BM$3)='Rent Roll'!$AK14,MONTH(BM$3)='Rent Roll'!$AL14)),0,1)</f>
        <v>1</v>
      </c>
      <c r="BN304" s="767">
        <f>IF(AND(YEAR(BN$3)=YEAR('Rent Roll'!$C14),OR(MONTH(BN$3)='Rent Roll'!$AJ14,MONTH(BN$3)='Rent Roll'!$AK14,MONTH(BN$3)='Rent Roll'!$AL14)),0,1)</f>
        <v>1</v>
      </c>
      <c r="BO304" s="768">
        <f>IF(AND(YEAR(BO$3)=YEAR('Rent Roll'!$C14),OR(MONTH(BO$3)='Rent Roll'!$AJ14,MONTH(BO$3)='Rent Roll'!$AK14,MONTH(BO$3)='Rent Roll'!$AL14)),0,1)</f>
        <v>1</v>
      </c>
      <c r="BP304" s="567">
        <f>IF(AND(YEAR(BP$3)=YEAR('Rent Roll'!$C14),OR(MONTH(BP$3)='Rent Roll'!$AJ14,MONTH(BP$3)='Rent Roll'!$AK14,MONTH(BP$3)='Rent Roll'!$AL14)),0,1)</f>
        <v>1</v>
      </c>
      <c r="BQ304" s="567">
        <f>IF(AND(YEAR(BQ$3)=YEAR('Rent Roll'!$C14),OR(MONTH(BQ$3)='Rent Roll'!$AJ14,MONTH(BQ$3)='Rent Roll'!$AK14,MONTH(BQ$3)='Rent Roll'!$AL14)),0,1)</f>
        <v>1</v>
      </c>
      <c r="BR304" s="567">
        <f>IF(AND(YEAR(BR$3)=YEAR('Rent Roll'!$C14),OR(MONTH(BR$3)='Rent Roll'!$AJ14,MONTH(BR$3)='Rent Roll'!$AK14,MONTH(BR$3)='Rent Roll'!$AL14)),0,1)</f>
        <v>1</v>
      </c>
      <c r="BS304" s="567">
        <f>IF(AND(YEAR(BS$3)=YEAR('Rent Roll'!$C14),OR(MONTH(BS$3)='Rent Roll'!$AJ14,MONTH(BS$3)='Rent Roll'!$AK14,MONTH(BS$3)='Rent Roll'!$AL14)),0,1)</f>
        <v>1</v>
      </c>
      <c r="BT304" s="567">
        <f>IF(AND(YEAR(BT$3)=YEAR('Rent Roll'!$C14),OR(MONTH(BT$3)='Rent Roll'!$AJ14,MONTH(BT$3)='Rent Roll'!$AK14,MONTH(BT$3)='Rent Roll'!$AL14)),0,1)</f>
        <v>1</v>
      </c>
      <c r="BU304" s="567">
        <f>IF(AND(YEAR(BU$3)=YEAR('Rent Roll'!$C14),OR(MONTH(BU$3)='Rent Roll'!$AJ14,MONTH(BU$3)='Rent Roll'!$AK14,MONTH(BU$3)='Rent Roll'!$AL14)),0,1)</f>
        <v>1</v>
      </c>
      <c r="BV304" s="567">
        <f>IF(AND(YEAR(BV$3)=YEAR('Rent Roll'!$C14),OR(MONTH(BV$3)='Rent Roll'!$AJ14,MONTH(BV$3)='Rent Roll'!$AK14,MONTH(BV$3)='Rent Roll'!$AL14)),0,1)</f>
        <v>1</v>
      </c>
      <c r="BW304" s="567">
        <f>IF(AND(YEAR(BW$3)=YEAR('Rent Roll'!$C14),OR(MONTH(BW$3)='Rent Roll'!$AJ14,MONTH(BW$3)='Rent Roll'!$AK14,MONTH(BW$3)='Rent Roll'!$AL14)),0,1)</f>
        <v>1</v>
      </c>
      <c r="BX304" s="567">
        <f>IF(AND(YEAR(BX$3)=YEAR('Rent Roll'!$C14),OR(MONTH(BX$3)='Rent Roll'!$AJ14,MONTH(BX$3)='Rent Roll'!$AK14,MONTH(BX$3)='Rent Roll'!$AL14)),0,1)</f>
        <v>1</v>
      </c>
      <c r="BY304" s="567">
        <f>IF(AND(YEAR(BY$3)=YEAR('Rent Roll'!$C14),OR(MONTH(BY$3)='Rent Roll'!$AJ14,MONTH(BY$3)='Rent Roll'!$AK14,MONTH(BY$3)='Rent Roll'!$AL14)),0,1)</f>
        <v>1</v>
      </c>
      <c r="BZ304" s="767">
        <f>IF(AND(YEAR(BZ$3)=YEAR('Rent Roll'!$C14),OR(MONTH(BZ$3)='Rent Roll'!$AJ14,MONTH(BZ$3)='Rent Roll'!$AK14,MONTH(BZ$3)='Rent Roll'!$AL14)),0,1)</f>
        <v>1</v>
      </c>
      <c r="CA304" s="768">
        <f>IF(AND(YEAR(CA$3)=YEAR('Rent Roll'!$C14),OR(MONTH(CA$3)='Rent Roll'!$AJ14,MONTH(CA$3)='Rent Roll'!$AK14,MONTH(CA$3)='Rent Roll'!$AL14)),0,1)</f>
        <v>1</v>
      </c>
      <c r="CB304" s="567">
        <f>IF(AND(YEAR(CB$3)=YEAR('Rent Roll'!$C14),OR(MONTH(CB$3)='Rent Roll'!$AJ14,MONTH(CB$3)='Rent Roll'!$AK14,MONTH(CB$3)='Rent Roll'!$AL14)),0,1)</f>
        <v>1</v>
      </c>
      <c r="CC304" s="567">
        <f>IF(AND(YEAR(CC$3)=YEAR('Rent Roll'!$C14),OR(MONTH(CC$3)='Rent Roll'!$AJ14,MONTH(CC$3)='Rent Roll'!$AK14,MONTH(CC$3)='Rent Roll'!$AL14)),0,1)</f>
        <v>1</v>
      </c>
      <c r="CD304" s="567">
        <f>IF(AND(YEAR(CD$3)=YEAR('Rent Roll'!$C14),OR(MONTH(CD$3)='Rent Roll'!$AJ14,MONTH(CD$3)='Rent Roll'!$AK14,MONTH(CD$3)='Rent Roll'!$AL14)),0,1)</f>
        <v>1</v>
      </c>
      <c r="CE304" s="567">
        <f>IF(AND(YEAR(CE$3)=YEAR('Rent Roll'!$C14),OR(MONTH(CE$3)='Rent Roll'!$AJ14,MONTH(CE$3)='Rent Roll'!$AK14,MONTH(CE$3)='Rent Roll'!$AL14)),0,1)</f>
        <v>1</v>
      </c>
      <c r="CF304" s="567">
        <f>IF(AND(YEAR(CF$3)=YEAR('Rent Roll'!$C14),OR(MONTH(CF$3)='Rent Roll'!$AJ14,MONTH(CF$3)='Rent Roll'!$AK14,MONTH(CF$3)='Rent Roll'!$AL14)),0,1)</f>
        <v>1</v>
      </c>
      <c r="CG304" s="567">
        <f>IF(AND(YEAR(CG$3)=YEAR('Rent Roll'!$C14),OR(MONTH(CG$3)='Rent Roll'!$AJ14,MONTH(CG$3)='Rent Roll'!$AK14,MONTH(CG$3)='Rent Roll'!$AL14)),0,1)</f>
        <v>1</v>
      </c>
      <c r="CH304" s="567">
        <f>IF(AND(YEAR(CH$3)=YEAR('Rent Roll'!$C14),OR(MONTH(CH$3)='Rent Roll'!$AJ14,MONTH(CH$3)='Rent Roll'!$AK14,MONTH(CH$3)='Rent Roll'!$AL14)),0,1)</f>
        <v>1</v>
      </c>
      <c r="CI304" s="567">
        <f>IF(AND(YEAR(CI$3)=YEAR('Rent Roll'!$C14),OR(MONTH(CI$3)='Rent Roll'!$AJ14,MONTH(CI$3)='Rent Roll'!$AK14,MONTH(CI$3)='Rent Roll'!$AL14)),0,1)</f>
        <v>1</v>
      </c>
      <c r="CJ304" s="567">
        <f>IF(AND(YEAR(CJ$3)=YEAR('Rent Roll'!$C14),OR(MONTH(CJ$3)='Rent Roll'!$AJ14,MONTH(CJ$3)='Rent Roll'!$AK14,MONTH(CJ$3)='Rent Roll'!$AL14)),0,1)</f>
        <v>1</v>
      </c>
      <c r="CK304" s="567">
        <f>IF(AND(YEAR(CK$3)=YEAR('Rent Roll'!$C14),OR(MONTH(CK$3)='Rent Roll'!$AJ14,MONTH(CK$3)='Rent Roll'!$AK14,MONTH(CK$3)='Rent Roll'!$AL14)),0,1)</f>
        <v>1</v>
      </c>
      <c r="CL304" s="767">
        <f>IF(AND(YEAR(CL$3)=YEAR('Rent Roll'!$C14),OR(MONTH(CL$3)='Rent Roll'!$AJ14,MONTH(CL$3)='Rent Roll'!$AK14,MONTH(CL$3)='Rent Roll'!$AL14)),0,1)</f>
        <v>1</v>
      </c>
      <c r="CM304" s="768">
        <f>IF(AND(YEAR(CM$3)=YEAR('Rent Roll'!$C14),OR(MONTH(CM$3)='Rent Roll'!$AJ14,MONTH(CM$3)='Rent Roll'!$AK14,MONTH(CM$3)='Rent Roll'!$AL14)),0,1)</f>
        <v>1</v>
      </c>
      <c r="CN304" s="567">
        <f>IF(AND(YEAR(CN$3)=YEAR('Rent Roll'!$C14),OR(MONTH(CN$3)='Rent Roll'!$AJ14,MONTH(CN$3)='Rent Roll'!$AK14,MONTH(CN$3)='Rent Roll'!$AL14)),0,1)</f>
        <v>1</v>
      </c>
      <c r="CO304" s="567">
        <f>IF(AND(YEAR(CO$3)=YEAR('Rent Roll'!$C14),OR(MONTH(CO$3)='Rent Roll'!$AJ14,MONTH(CO$3)='Rent Roll'!$AK14,MONTH(CO$3)='Rent Roll'!$AL14)),0,1)</f>
        <v>1</v>
      </c>
      <c r="CP304" s="567">
        <f>IF(AND(YEAR(CP$3)=YEAR('Rent Roll'!$C14),OR(MONTH(CP$3)='Rent Roll'!$AJ14,MONTH(CP$3)='Rent Roll'!$AK14,MONTH(CP$3)='Rent Roll'!$AL14)),0,1)</f>
        <v>1</v>
      </c>
      <c r="CQ304" s="567">
        <f>IF(AND(YEAR(CQ$3)=YEAR('Rent Roll'!$C14),OR(MONTH(CQ$3)='Rent Roll'!$AJ14,MONTH(CQ$3)='Rent Roll'!$AK14,MONTH(CQ$3)='Rent Roll'!$AL14)),0,1)</f>
        <v>1</v>
      </c>
      <c r="CR304" s="567">
        <f>IF(AND(YEAR(CR$3)=YEAR('Rent Roll'!$C14),OR(MONTH(CR$3)='Rent Roll'!$AJ14,MONTH(CR$3)='Rent Roll'!$AK14,MONTH(CR$3)='Rent Roll'!$AL14)),0,1)</f>
        <v>1</v>
      </c>
      <c r="CS304" s="567">
        <f>IF(AND(YEAR(CS$3)=YEAR('Rent Roll'!$C14),OR(MONTH(CS$3)='Rent Roll'!$AJ14,MONTH(CS$3)='Rent Roll'!$AK14,MONTH(CS$3)='Rent Roll'!$AL14)),0,1)</f>
        <v>1</v>
      </c>
      <c r="CT304" s="567">
        <f>IF(AND(YEAR(CT$3)=YEAR('Rent Roll'!$C14),OR(MONTH(CT$3)='Rent Roll'!$AJ14,MONTH(CT$3)='Rent Roll'!$AK14,MONTH(CT$3)='Rent Roll'!$AL14)),0,1)</f>
        <v>1</v>
      </c>
      <c r="CU304" s="567">
        <f>IF(AND(YEAR(CU$3)=YEAR('Rent Roll'!$C14),OR(MONTH(CU$3)='Rent Roll'!$AJ14,MONTH(CU$3)='Rent Roll'!$AK14,MONTH(CU$3)='Rent Roll'!$AL14)),0,1)</f>
        <v>1</v>
      </c>
      <c r="CV304" s="567">
        <f>IF(AND(YEAR(CV$3)=YEAR('Rent Roll'!$C14),OR(MONTH(CV$3)='Rent Roll'!$AJ14,MONTH(CV$3)='Rent Roll'!$AK14,MONTH(CV$3)='Rent Roll'!$AL14)),0,1)</f>
        <v>1</v>
      </c>
      <c r="CW304" s="567">
        <f>IF(AND(YEAR(CW$3)=YEAR('Rent Roll'!$C14),OR(MONTH(CW$3)='Rent Roll'!$AJ14,MONTH(CW$3)='Rent Roll'!$AK14,MONTH(CW$3)='Rent Roll'!$AL14)),0,1)</f>
        <v>1</v>
      </c>
      <c r="CX304" s="767">
        <f>IF(AND(YEAR(CX$3)=YEAR('Rent Roll'!$C14),OR(MONTH(CX$3)='Rent Roll'!$AJ14,MONTH(CX$3)='Rent Roll'!$AK14,MONTH(CX$3)='Rent Roll'!$AL14)),0,1)</f>
        <v>1</v>
      </c>
      <c r="CY304" s="768">
        <f>IF(AND(YEAR(CY$3)=YEAR('Rent Roll'!$C14),OR(MONTH(CY$3)='Rent Roll'!$AJ14,MONTH(CY$3)='Rent Roll'!$AK14,MONTH(CY$3)='Rent Roll'!$AL14)),0,1)</f>
        <v>1</v>
      </c>
      <c r="CZ304" s="567">
        <f>IF(AND(YEAR(CZ$3)=YEAR('Rent Roll'!$C14),OR(MONTH(CZ$3)='Rent Roll'!$AJ14,MONTH(CZ$3)='Rent Roll'!$AK14,MONTH(CZ$3)='Rent Roll'!$AL14)),0,1)</f>
        <v>1</v>
      </c>
      <c r="DA304" s="567">
        <f>IF(AND(YEAR(DA$3)=YEAR('Rent Roll'!$C14),OR(MONTH(DA$3)='Rent Roll'!$AJ14,MONTH(DA$3)='Rent Roll'!$AK14,MONTH(DA$3)='Rent Roll'!$AL14)),0,1)</f>
        <v>1</v>
      </c>
      <c r="DB304" s="567">
        <f>IF(AND(YEAR(DB$3)=YEAR('Rent Roll'!$C14),OR(MONTH(DB$3)='Rent Roll'!$AJ14,MONTH(DB$3)='Rent Roll'!$AK14,MONTH(DB$3)='Rent Roll'!$AL14)),0,1)</f>
        <v>1</v>
      </c>
      <c r="DC304" s="567">
        <f>IF(AND(YEAR(DC$3)=YEAR('Rent Roll'!$C14),OR(MONTH(DC$3)='Rent Roll'!$AJ14,MONTH(DC$3)='Rent Roll'!$AK14,MONTH(DC$3)='Rent Roll'!$AL14)),0,1)</f>
        <v>1</v>
      </c>
      <c r="DD304" s="567">
        <f>IF(AND(YEAR(DD$3)=YEAR('Rent Roll'!$C14),OR(MONTH(DD$3)='Rent Roll'!$AJ14,MONTH(DD$3)='Rent Roll'!$AK14,MONTH(DD$3)='Rent Roll'!$AL14)),0,1)</f>
        <v>1</v>
      </c>
      <c r="DE304" s="567">
        <f>IF(AND(YEAR(DE$3)=YEAR('Rent Roll'!$C14),OR(MONTH(DE$3)='Rent Roll'!$AJ14,MONTH(DE$3)='Rent Roll'!$AK14,MONTH(DE$3)='Rent Roll'!$AL14)),0,1)</f>
        <v>1</v>
      </c>
      <c r="DF304" s="567">
        <f>IF(AND(YEAR(DF$3)=YEAR('Rent Roll'!$C14),OR(MONTH(DF$3)='Rent Roll'!$AJ14,MONTH(DF$3)='Rent Roll'!$AK14,MONTH(DF$3)='Rent Roll'!$AL14)),0,1)</f>
        <v>1</v>
      </c>
      <c r="DG304" s="567">
        <f>IF(AND(YEAR(DG$3)=YEAR('Rent Roll'!$C14),OR(MONTH(DG$3)='Rent Roll'!$AJ14,MONTH(DG$3)='Rent Roll'!$AK14,MONTH(DG$3)='Rent Roll'!$AL14)),0,1)</f>
        <v>1</v>
      </c>
      <c r="DH304" s="567">
        <f>IF(AND(YEAR(DH$3)=YEAR('Rent Roll'!$C14),OR(MONTH(DH$3)='Rent Roll'!$AJ14,MONTH(DH$3)='Rent Roll'!$AK14,MONTH(DH$3)='Rent Roll'!$AL14)),0,1)</f>
        <v>1</v>
      </c>
      <c r="DI304" s="567">
        <f>IF(AND(YEAR(DI$3)=YEAR('Rent Roll'!$C14),OR(MONTH(DI$3)='Rent Roll'!$AJ14,MONTH(DI$3)='Rent Roll'!$AK14,MONTH(DI$3)='Rent Roll'!$AL14)),0,1)</f>
        <v>1</v>
      </c>
      <c r="DJ304" s="767">
        <f>IF(AND(YEAR(DJ$3)=YEAR('Rent Roll'!$C14),OR(MONTH(DJ$3)='Rent Roll'!$AJ14,MONTH(DJ$3)='Rent Roll'!$AK14,MONTH(DJ$3)='Rent Roll'!$AL14)),0,1)</f>
        <v>1</v>
      </c>
      <c r="DK304" s="768">
        <f>IF(AND(YEAR(DK$3)=YEAR('Rent Roll'!$C14),OR(MONTH(DK$3)='Rent Roll'!$AJ14,MONTH(DK$3)='Rent Roll'!$AK14,MONTH(DK$3)='Rent Roll'!$AL14)),0,1)</f>
        <v>1</v>
      </c>
      <c r="DL304" s="567">
        <f>IF(AND(YEAR(DL$3)=YEAR('Rent Roll'!$C14),OR(MONTH(DL$3)='Rent Roll'!$AJ14,MONTH(DL$3)='Rent Roll'!$AK14,MONTH(DL$3)='Rent Roll'!$AL14)),0,1)</f>
        <v>1</v>
      </c>
      <c r="DM304" s="567">
        <f>IF(AND(YEAR(DM$3)=YEAR('Rent Roll'!$C14),OR(MONTH(DM$3)='Rent Roll'!$AJ14,MONTH(DM$3)='Rent Roll'!$AK14,MONTH(DM$3)='Rent Roll'!$AL14)),0,1)</f>
        <v>1</v>
      </c>
      <c r="DN304" s="567">
        <f>IF(AND(YEAR(DN$3)=YEAR('Rent Roll'!$C14),OR(MONTH(DN$3)='Rent Roll'!$AJ14,MONTH(DN$3)='Rent Roll'!$AK14,MONTH(DN$3)='Rent Roll'!$AL14)),0,1)</f>
        <v>1</v>
      </c>
      <c r="DO304" s="567">
        <f>IF(AND(YEAR(DO$3)=YEAR('Rent Roll'!$C14),OR(MONTH(DO$3)='Rent Roll'!$AJ14,MONTH(DO$3)='Rent Roll'!$AK14,MONTH(DO$3)='Rent Roll'!$AL14)),0,1)</f>
        <v>1</v>
      </c>
      <c r="DP304" s="567">
        <f>IF(AND(YEAR(DP$3)=YEAR('Rent Roll'!$C14),OR(MONTH(DP$3)='Rent Roll'!$AJ14,MONTH(DP$3)='Rent Roll'!$AK14,MONTH(DP$3)='Rent Roll'!$AL14)),0,1)</f>
        <v>1</v>
      </c>
      <c r="DQ304" s="567">
        <f>IF(AND(YEAR(DQ$3)=YEAR('Rent Roll'!$C14),OR(MONTH(DQ$3)='Rent Roll'!$AJ14,MONTH(DQ$3)='Rent Roll'!$AK14,MONTH(DQ$3)='Rent Roll'!$AL14)),0,1)</f>
        <v>1</v>
      </c>
      <c r="DR304" s="567">
        <f>IF(AND(YEAR(DR$3)=YEAR('Rent Roll'!$C14),OR(MONTH(DR$3)='Rent Roll'!$AJ14,MONTH(DR$3)='Rent Roll'!$AK14,MONTH(DR$3)='Rent Roll'!$AL14)),0,1)</f>
        <v>1</v>
      </c>
      <c r="DS304" s="567">
        <f>IF(AND(YEAR(DS$3)=YEAR('Rent Roll'!$C14),OR(MONTH(DS$3)='Rent Roll'!$AJ14,MONTH(DS$3)='Rent Roll'!$AK14,MONTH(DS$3)='Rent Roll'!$AL14)),0,1)</f>
        <v>1</v>
      </c>
      <c r="DT304" s="567">
        <f>IF(AND(YEAR(DT$3)=YEAR('Rent Roll'!$C14),OR(MONTH(DT$3)='Rent Roll'!$AJ14,MONTH(DT$3)='Rent Roll'!$AK14,MONTH(DT$3)='Rent Roll'!$AL14)),0,1)</f>
        <v>1</v>
      </c>
      <c r="DU304" s="567">
        <f>IF(AND(YEAR(DU$3)=YEAR('Rent Roll'!$C14),OR(MONTH(DU$3)='Rent Roll'!$AJ14,MONTH(DU$3)='Rent Roll'!$AK14,MONTH(DU$3)='Rent Roll'!$AL14)),0,1)</f>
        <v>1</v>
      </c>
      <c r="DV304" s="567">
        <f>IF(AND(YEAR(DV$3)=YEAR('Rent Roll'!$C14),OR(MONTH(DV$3)='Rent Roll'!$AJ14,MONTH(DV$3)='Rent Roll'!$AK14,MONTH(DV$3)='Rent Roll'!$AL14)),0,1)</f>
        <v>1</v>
      </c>
    </row>
    <row r="305" spans="1:126" s="565" customFormat="1" ht="12" customHeight="1" outlineLevel="1" x14ac:dyDescent="0.4">
      <c r="A305" s="731"/>
      <c r="B305" s="564">
        <f>'Rent Roll'!$B15</f>
        <v>0</v>
      </c>
      <c r="E305" s="566"/>
      <c r="F305" s="778">
        <f>IF(AND(YEAR(F$3)=YEAR('Rent Roll'!$C15),OR(MONTH(F$3)='Rent Roll'!$AJ15,MONTH(F$3)='Rent Roll'!$AK15,MONTH(F$3)='Rent Roll'!$AL15)),0,1)</f>
        <v>1</v>
      </c>
      <c r="G305" s="768">
        <f>IF(AND(YEAR(G$3)=YEAR('Rent Roll'!$C15),OR(MONTH(G$3)='Rent Roll'!$AJ15,MONTH(G$3)='Rent Roll'!$AK15,MONTH(G$3)='Rent Roll'!$AL15)),0,1)</f>
        <v>1</v>
      </c>
      <c r="H305" s="567">
        <f>IF(AND(YEAR(H$3)=YEAR('Rent Roll'!$C15),OR(MONTH(H$3)='Rent Roll'!$AJ15,MONTH(H$3)='Rent Roll'!$AK15,MONTH(H$3)='Rent Roll'!$AL15)),0,1)</f>
        <v>1</v>
      </c>
      <c r="I305" s="567">
        <f>IF(AND(YEAR(I$3)=YEAR('Rent Roll'!$C15),OR(MONTH(I$3)='Rent Roll'!$AJ15,MONTH(I$3)='Rent Roll'!$AK15,MONTH(I$3)='Rent Roll'!$AL15)),0,1)</f>
        <v>1</v>
      </c>
      <c r="J305" s="567">
        <f>IF(AND(YEAR(J$3)=YEAR('Rent Roll'!$C15),OR(MONTH(J$3)='Rent Roll'!$AJ15,MONTH(J$3)='Rent Roll'!$AK15,MONTH(J$3)='Rent Roll'!$AL15)),0,1)</f>
        <v>1</v>
      </c>
      <c r="K305" s="567">
        <f>IF(AND(YEAR(K$3)=YEAR('Rent Roll'!$C15),OR(MONTH(K$3)='Rent Roll'!$AJ15,MONTH(K$3)='Rent Roll'!$AK15,MONTH(K$3)='Rent Roll'!$AL15)),0,1)</f>
        <v>1</v>
      </c>
      <c r="L305" s="567">
        <f>IF(AND(YEAR(L$3)=YEAR('Rent Roll'!$C15),OR(MONTH(L$3)='Rent Roll'!$AJ15,MONTH(L$3)='Rent Roll'!$AK15,MONTH(L$3)='Rent Roll'!$AL15)),0,1)</f>
        <v>1</v>
      </c>
      <c r="M305" s="567">
        <f>IF(AND(YEAR(M$3)=YEAR('Rent Roll'!$C15),OR(MONTH(M$3)='Rent Roll'!$AJ15,MONTH(M$3)='Rent Roll'!$AK15,MONTH(M$3)='Rent Roll'!$AL15)),0,1)</f>
        <v>1</v>
      </c>
      <c r="N305" s="567">
        <f>IF(AND(YEAR(N$3)=YEAR('Rent Roll'!$C15),OR(MONTH(N$3)='Rent Roll'!$AJ15,MONTH(N$3)='Rent Roll'!$AK15,MONTH(N$3)='Rent Roll'!$AL15)),0,1)</f>
        <v>1</v>
      </c>
      <c r="O305" s="567">
        <f>IF(AND(YEAR(O$3)=YEAR('Rent Roll'!$C15),OR(MONTH(O$3)='Rent Roll'!$AJ15,MONTH(O$3)='Rent Roll'!$AK15,MONTH(O$3)='Rent Roll'!$AL15)),0,1)</f>
        <v>1</v>
      </c>
      <c r="P305" s="567">
        <f>IF(AND(YEAR(P$3)=YEAR('Rent Roll'!$C15),OR(MONTH(P$3)='Rent Roll'!$AJ15,MONTH(P$3)='Rent Roll'!$AK15,MONTH(P$3)='Rent Roll'!$AL15)),0,1)</f>
        <v>1</v>
      </c>
      <c r="Q305" s="567">
        <f>IF(AND(YEAR(Q$3)=YEAR('Rent Roll'!$C15),OR(MONTH(Q$3)='Rent Roll'!$AJ15,MONTH(Q$3)='Rent Roll'!$AK15,MONTH(Q$3)='Rent Roll'!$AL15)),0,1)</f>
        <v>1</v>
      </c>
      <c r="R305" s="767">
        <f>IF(AND(YEAR(R$3)=YEAR('Rent Roll'!$C15),OR(MONTH(R$3)='Rent Roll'!$AJ15,MONTH(R$3)='Rent Roll'!$AK15,MONTH(R$3)='Rent Roll'!$AL15)),0,1)</f>
        <v>1</v>
      </c>
      <c r="S305" s="768">
        <f>IF(AND(YEAR(S$3)=YEAR('Rent Roll'!$C15),OR(MONTH(S$3)='Rent Roll'!$AJ15,MONTH(S$3)='Rent Roll'!$AK15,MONTH(S$3)='Rent Roll'!$AL15)),0,1)</f>
        <v>1</v>
      </c>
      <c r="T305" s="567">
        <f>IF(AND(YEAR(T$3)=YEAR('Rent Roll'!$C15),OR(MONTH(T$3)='Rent Roll'!$AJ15,MONTH(T$3)='Rent Roll'!$AK15,MONTH(T$3)='Rent Roll'!$AL15)),0,1)</f>
        <v>1</v>
      </c>
      <c r="U305" s="567">
        <f>IF(AND(YEAR(U$3)=YEAR('Rent Roll'!$C15),OR(MONTH(U$3)='Rent Roll'!$AJ15,MONTH(U$3)='Rent Roll'!$AK15,MONTH(U$3)='Rent Roll'!$AL15)),0,1)</f>
        <v>1</v>
      </c>
      <c r="V305" s="567">
        <f>IF(AND(YEAR(V$3)=YEAR('Rent Roll'!$C15),OR(MONTH(V$3)='Rent Roll'!$AJ15,MONTH(V$3)='Rent Roll'!$AK15,MONTH(V$3)='Rent Roll'!$AL15)),0,1)</f>
        <v>1</v>
      </c>
      <c r="W305" s="567">
        <f>IF(AND(YEAR(W$3)=YEAR('Rent Roll'!$C15),OR(MONTH(W$3)='Rent Roll'!$AJ15,MONTH(W$3)='Rent Roll'!$AK15,MONTH(W$3)='Rent Roll'!$AL15)),0,1)</f>
        <v>1</v>
      </c>
      <c r="X305" s="567">
        <f>IF(AND(YEAR(X$3)=YEAR('Rent Roll'!$C15),OR(MONTH(X$3)='Rent Roll'!$AJ15,MONTH(X$3)='Rent Roll'!$AK15,MONTH(X$3)='Rent Roll'!$AL15)),0,1)</f>
        <v>1</v>
      </c>
      <c r="Y305" s="567">
        <f>IF(AND(YEAR(Y$3)=YEAR('Rent Roll'!$C15),OR(MONTH(Y$3)='Rent Roll'!$AJ15,MONTH(Y$3)='Rent Roll'!$AK15,MONTH(Y$3)='Rent Roll'!$AL15)),0,1)</f>
        <v>1</v>
      </c>
      <c r="Z305" s="567">
        <f>IF(AND(YEAR(Z$3)=YEAR('Rent Roll'!$C15),OR(MONTH(Z$3)='Rent Roll'!$AJ15,MONTH(Z$3)='Rent Roll'!$AK15,MONTH(Z$3)='Rent Roll'!$AL15)),0,1)</f>
        <v>1</v>
      </c>
      <c r="AA305" s="567">
        <f>IF(AND(YEAR(AA$3)=YEAR('Rent Roll'!$C15),OR(MONTH(AA$3)='Rent Roll'!$AJ15,MONTH(AA$3)='Rent Roll'!$AK15,MONTH(AA$3)='Rent Roll'!$AL15)),0,1)</f>
        <v>1</v>
      </c>
      <c r="AB305" s="567">
        <f>IF(AND(YEAR(AB$3)=YEAR('Rent Roll'!$C15),OR(MONTH(AB$3)='Rent Roll'!$AJ15,MONTH(AB$3)='Rent Roll'!$AK15,MONTH(AB$3)='Rent Roll'!$AL15)),0,1)</f>
        <v>1</v>
      </c>
      <c r="AC305" s="567">
        <f>IF(AND(YEAR(AC$3)=YEAR('Rent Roll'!$C15),OR(MONTH(AC$3)='Rent Roll'!$AJ15,MONTH(AC$3)='Rent Roll'!$AK15,MONTH(AC$3)='Rent Roll'!$AL15)),0,1)</f>
        <v>1</v>
      </c>
      <c r="AD305" s="767">
        <f>IF(AND(YEAR(AD$3)=YEAR('Rent Roll'!$C15),OR(MONTH(AD$3)='Rent Roll'!$AJ15,MONTH(AD$3)='Rent Roll'!$AK15,MONTH(AD$3)='Rent Roll'!$AL15)),0,1)</f>
        <v>1</v>
      </c>
      <c r="AE305" s="768">
        <f>IF(AND(YEAR(AE$3)=YEAR('Rent Roll'!$C15),OR(MONTH(AE$3)='Rent Roll'!$AJ15,MONTH(AE$3)='Rent Roll'!$AK15,MONTH(AE$3)='Rent Roll'!$AL15)),0,1)</f>
        <v>1</v>
      </c>
      <c r="AF305" s="567">
        <f>IF(AND(YEAR(AF$3)=YEAR('Rent Roll'!$C15),OR(MONTH(AF$3)='Rent Roll'!$AJ15,MONTH(AF$3)='Rent Roll'!$AK15,MONTH(AF$3)='Rent Roll'!$AL15)),0,1)</f>
        <v>1</v>
      </c>
      <c r="AG305" s="567">
        <f>IF(AND(YEAR(AG$3)=YEAR('Rent Roll'!$C15),OR(MONTH(AG$3)='Rent Roll'!$AJ15,MONTH(AG$3)='Rent Roll'!$AK15,MONTH(AG$3)='Rent Roll'!$AL15)),0,1)</f>
        <v>1</v>
      </c>
      <c r="AH305" s="567">
        <f>IF(AND(YEAR(AH$3)=YEAR('Rent Roll'!$C15),OR(MONTH(AH$3)='Rent Roll'!$AJ15,MONTH(AH$3)='Rent Roll'!$AK15,MONTH(AH$3)='Rent Roll'!$AL15)),0,1)</f>
        <v>1</v>
      </c>
      <c r="AI305" s="567">
        <f>IF(AND(YEAR(AI$3)=YEAR('Rent Roll'!$C15),OR(MONTH(AI$3)='Rent Roll'!$AJ15,MONTH(AI$3)='Rent Roll'!$AK15,MONTH(AI$3)='Rent Roll'!$AL15)),0,1)</f>
        <v>1</v>
      </c>
      <c r="AJ305" s="567">
        <f>IF(AND(YEAR(AJ$3)=YEAR('Rent Roll'!$C15),OR(MONTH(AJ$3)='Rent Roll'!$AJ15,MONTH(AJ$3)='Rent Roll'!$AK15,MONTH(AJ$3)='Rent Roll'!$AL15)),0,1)</f>
        <v>1</v>
      </c>
      <c r="AK305" s="567">
        <f>IF(AND(YEAR(AK$3)=YEAR('Rent Roll'!$C15),OR(MONTH(AK$3)='Rent Roll'!$AJ15,MONTH(AK$3)='Rent Roll'!$AK15,MONTH(AK$3)='Rent Roll'!$AL15)),0,1)</f>
        <v>1</v>
      </c>
      <c r="AL305" s="567">
        <f>IF(AND(YEAR(AL$3)=YEAR('Rent Roll'!$C15),OR(MONTH(AL$3)='Rent Roll'!$AJ15,MONTH(AL$3)='Rent Roll'!$AK15,MONTH(AL$3)='Rent Roll'!$AL15)),0,1)</f>
        <v>1</v>
      </c>
      <c r="AM305" s="567">
        <f>IF(AND(YEAR(AM$3)=YEAR('Rent Roll'!$C15),OR(MONTH(AM$3)='Rent Roll'!$AJ15,MONTH(AM$3)='Rent Roll'!$AK15,MONTH(AM$3)='Rent Roll'!$AL15)),0,1)</f>
        <v>1</v>
      </c>
      <c r="AN305" s="567">
        <f>IF(AND(YEAR(AN$3)=YEAR('Rent Roll'!$C15),OR(MONTH(AN$3)='Rent Roll'!$AJ15,MONTH(AN$3)='Rent Roll'!$AK15,MONTH(AN$3)='Rent Roll'!$AL15)),0,1)</f>
        <v>1</v>
      </c>
      <c r="AO305" s="567">
        <f>IF(AND(YEAR(AO$3)=YEAR('Rent Roll'!$C15),OR(MONTH(AO$3)='Rent Roll'!$AJ15,MONTH(AO$3)='Rent Roll'!$AK15,MONTH(AO$3)='Rent Roll'!$AL15)),0,1)</f>
        <v>1</v>
      </c>
      <c r="AP305" s="767">
        <f>IF(AND(YEAR(AP$3)=YEAR('Rent Roll'!$C15),OR(MONTH(AP$3)='Rent Roll'!$AJ15,MONTH(AP$3)='Rent Roll'!$AK15,MONTH(AP$3)='Rent Roll'!$AL15)),0,1)</f>
        <v>1</v>
      </c>
      <c r="AQ305" s="768">
        <f>IF(AND(YEAR(AQ$3)=YEAR('Rent Roll'!$C15),OR(MONTH(AQ$3)='Rent Roll'!$AJ15,MONTH(AQ$3)='Rent Roll'!$AK15,MONTH(AQ$3)='Rent Roll'!$AL15)),0,1)</f>
        <v>1</v>
      </c>
      <c r="AR305" s="567">
        <f>IF(AND(YEAR(AR$3)=YEAR('Rent Roll'!$C15),OR(MONTH(AR$3)='Rent Roll'!$AJ15,MONTH(AR$3)='Rent Roll'!$AK15,MONTH(AR$3)='Rent Roll'!$AL15)),0,1)</f>
        <v>1</v>
      </c>
      <c r="AS305" s="567">
        <f>IF(AND(YEAR(AS$3)=YEAR('Rent Roll'!$C15),OR(MONTH(AS$3)='Rent Roll'!$AJ15,MONTH(AS$3)='Rent Roll'!$AK15,MONTH(AS$3)='Rent Roll'!$AL15)),0,1)</f>
        <v>1</v>
      </c>
      <c r="AT305" s="567">
        <f>IF(AND(YEAR(AT$3)=YEAR('Rent Roll'!$C15),OR(MONTH(AT$3)='Rent Roll'!$AJ15,MONTH(AT$3)='Rent Roll'!$AK15,MONTH(AT$3)='Rent Roll'!$AL15)),0,1)</f>
        <v>1</v>
      </c>
      <c r="AU305" s="567">
        <f>IF(AND(YEAR(AU$3)=YEAR('Rent Roll'!$C15),OR(MONTH(AU$3)='Rent Roll'!$AJ15,MONTH(AU$3)='Rent Roll'!$AK15,MONTH(AU$3)='Rent Roll'!$AL15)),0,1)</f>
        <v>1</v>
      </c>
      <c r="AV305" s="567">
        <f>IF(AND(YEAR(AV$3)=YEAR('Rent Roll'!$C15),OR(MONTH(AV$3)='Rent Roll'!$AJ15,MONTH(AV$3)='Rent Roll'!$AK15,MONTH(AV$3)='Rent Roll'!$AL15)),0,1)</f>
        <v>1</v>
      </c>
      <c r="AW305" s="567">
        <f>IF(AND(YEAR(AW$3)=YEAR('Rent Roll'!$C15),OR(MONTH(AW$3)='Rent Roll'!$AJ15,MONTH(AW$3)='Rent Roll'!$AK15,MONTH(AW$3)='Rent Roll'!$AL15)),0,1)</f>
        <v>1</v>
      </c>
      <c r="AX305" s="567">
        <f>IF(AND(YEAR(AX$3)=YEAR('Rent Roll'!$C15),OR(MONTH(AX$3)='Rent Roll'!$AJ15,MONTH(AX$3)='Rent Roll'!$AK15,MONTH(AX$3)='Rent Roll'!$AL15)),0,1)</f>
        <v>1</v>
      </c>
      <c r="AY305" s="567">
        <f>IF(AND(YEAR(AY$3)=YEAR('Rent Roll'!$C15),OR(MONTH(AY$3)='Rent Roll'!$AJ15,MONTH(AY$3)='Rent Roll'!$AK15,MONTH(AY$3)='Rent Roll'!$AL15)),0,1)</f>
        <v>1</v>
      </c>
      <c r="AZ305" s="567">
        <f>IF(AND(YEAR(AZ$3)=YEAR('Rent Roll'!$C15),OR(MONTH(AZ$3)='Rent Roll'!$AJ15,MONTH(AZ$3)='Rent Roll'!$AK15,MONTH(AZ$3)='Rent Roll'!$AL15)),0,1)</f>
        <v>1</v>
      </c>
      <c r="BA305" s="567">
        <f>IF(AND(YEAR(BA$3)=YEAR('Rent Roll'!$C15),OR(MONTH(BA$3)='Rent Roll'!$AJ15,MONTH(BA$3)='Rent Roll'!$AK15,MONTH(BA$3)='Rent Roll'!$AL15)),0,1)</f>
        <v>1</v>
      </c>
      <c r="BB305" s="767">
        <f>IF(AND(YEAR(BB$3)=YEAR('Rent Roll'!$C15),OR(MONTH(BB$3)='Rent Roll'!$AJ15,MONTH(BB$3)='Rent Roll'!$AK15,MONTH(BB$3)='Rent Roll'!$AL15)),0,1)</f>
        <v>1</v>
      </c>
      <c r="BC305" s="768">
        <f>IF(AND(YEAR(BC$3)=YEAR('Rent Roll'!$C15),OR(MONTH(BC$3)='Rent Roll'!$AJ15,MONTH(BC$3)='Rent Roll'!$AK15,MONTH(BC$3)='Rent Roll'!$AL15)),0,1)</f>
        <v>1</v>
      </c>
      <c r="BD305" s="567">
        <f>IF(AND(YEAR(BD$3)=YEAR('Rent Roll'!$C15),OR(MONTH(BD$3)='Rent Roll'!$AJ15,MONTH(BD$3)='Rent Roll'!$AK15,MONTH(BD$3)='Rent Roll'!$AL15)),0,1)</f>
        <v>1</v>
      </c>
      <c r="BE305" s="567">
        <f>IF(AND(YEAR(BE$3)=YEAR('Rent Roll'!$C15),OR(MONTH(BE$3)='Rent Roll'!$AJ15,MONTH(BE$3)='Rent Roll'!$AK15,MONTH(BE$3)='Rent Roll'!$AL15)),0,1)</f>
        <v>1</v>
      </c>
      <c r="BF305" s="567">
        <f>IF(AND(YEAR(BF$3)=YEAR('Rent Roll'!$C15),OR(MONTH(BF$3)='Rent Roll'!$AJ15,MONTH(BF$3)='Rent Roll'!$AK15,MONTH(BF$3)='Rent Roll'!$AL15)),0,1)</f>
        <v>1</v>
      </c>
      <c r="BG305" s="567">
        <f>IF(AND(YEAR(BG$3)=YEAR('Rent Roll'!$C15),OR(MONTH(BG$3)='Rent Roll'!$AJ15,MONTH(BG$3)='Rent Roll'!$AK15,MONTH(BG$3)='Rent Roll'!$AL15)),0,1)</f>
        <v>1</v>
      </c>
      <c r="BH305" s="567">
        <f>IF(AND(YEAR(BH$3)=YEAR('Rent Roll'!$C15),OR(MONTH(BH$3)='Rent Roll'!$AJ15,MONTH(BH$3)='Rent Roll'!$AK15,MONTH(BH$3)='Rent Roll'!$AL15)),0,1)</f>
        <v>1</v>
      </c>
      <c r="BI305" s="567">
        <f>IF(AND(YEAR(BI$3)=YEAR('Rent Roll'!$C15),OR(MONTH(BI$3)='Rent Roll'!$AJ15,MONTH(BI$3)='Rent Roll'!$AK15,MONTH(BI$3)='Rent Roll'!$AL15)),0,1)</f>
        <v>1</v>
      </c>
      <c r="BJ305" s="567">
        <f>IF(AND(YEAR(BJ$3)=YEAR('Rent Roll'!$C15),OR(MONTH(BJ$3)='Rent Roll'!$AJ15,MONTH(BJ$3)='Rent Roll'!$AK15,MONTH(BJ$3)='Rent Roll'!$AL15)),0,1)</f>
        <v>1</v>
      </c>
      <c r="BK305" s="567">
        <f>IF(AND(YEAR(BK$3)=YEAR('Rent Roll'!$C15),OR(MONTH(BK$3)='Rent Roll'!$AJ15,MONTH(BK$3)='Rent Roll'!$AK15,MONTH(BK$3)='Rent Roll'!$AL15)),0,1)</f>
        <v>1</v>
      </c>
      <c r="BL305" s="567">
        <f>IF(AND(YEAR(BL$3)=YEAR('Rent Roll'!$C15),OR(MONTH(BL$3)='Rent Roll'!$AJ15,MONTH(BL$3)='Rent Roll'!$AK15,MONTH(BL$3)='Rent Roll'!$AL15)),0,1)</f>
        <v>1</v>
      </c>
      <c r="BM305" s="567">
        <f>IF(AND(YEAR(BM$3)=YEAR('Rent Roll'!$C15),OR(MONTH(BM$3)='Rent Roll'!$AJ15,MONTH(BM$3)='Rent Roll'!$AK15,MONTH(BM$3)='Rent Roll'!$AL15)),0,1)</f>
        <v>1</v>
      </c>
      <c r="BN305" s="767">
        <f>IF(AND(YEAR(BN$3)=YEAR('Rent Roll'!$C15),OR(MONTH(BN$3)='Rent Roll'!$AJ15,MONTH(BN$3)='Rent Roll'!$AK15,MONTH(BN$3)='Rent Roll'!$AL15)),0,1)</f>
        <v>1</v>
      </c>
      <c r="BO305" s="768">
        <f>IF(AND(YEAR(BO$3)=YEAR('Rent Roll'!$C15),OR(MONTH(BO$3)='Rent Roll'!$AJ15,MONTH(BO$3)='Rent Roll'!$AK15,MONTH(BO$3)='Rent Roll'!$AL15)),0,1)</f>
        <v>1</v>
      </c>
      <c r="BP305" s="567">
        <f>IF(AND(YEAR(BP$3)=YEAR('Rent Roll'!$C15),OR(MONTH(BP$3)='Rent Roll'!$AJ15,MONTH(BP$3)='Rent Roll'!$AK15,MONTH(BP$3)='Rent Roll'!$AL15)),0,1)</f>
        <v>1</v>
      </c>
      <c r="BQ305" s="567">
        <f>IF(AND(YEAR(BQ$3)=YEAR('Rent Roll'!$C15),OR(MONTH(BQ$3)='Rent Roll'!$AJ15,MONTH(BQ$3)='Rent Roll'!$AK15,MONTH(BQ$3)='Rent Roll'!$AL15)),0,1)</f>
        <v>1</v>
      </c>
      <c r="BR305" s="567">
        <f>IF(AND(YEAR(BR$3)=YEAR('Rent Roll'!$C15),OR(MONTH(BR$3)='Rent Roll'!$AJ15,MONTH(BR$3)='Rent Roll'!$AK15,MONTH(BR$3)='Rent Roll'!$AL15)),0,1)</f>
        <v>1</v>
      </c>
      <c r="BS305" s="567">
        <f>IF(AND(YEAR(BS$3)=YEAR('Rent Roll'!$C15),OR(MONTH(BS$3)='Rent Roll'!$AJ15,MONTH(BS$3)='Rent Roll'!$AK15,MONTH(BS$3)='Rent Roll'!$AL15)),0,1)</f>
        <v>1</v>
      </c>
      <c r="BT305" s="567">
        <f>IF(AND(YEAR(BT$3)=YEAR('Rent Roll'!$C15),OR(MONTH(BT$3)='Rent Roll'!$AJ15,MONTH(BT$3)='Rent Roll'!$AK15,MONTH(BT$3)='Rent Roll'!$AL15)),0,1)</f>
        <v>1</v>
      </c>
      <c r="BU305" s="567">
        <f>IF(AND(YEAR(BU$3)=YEAR('Rent Roll'!$C15),OR(MONTH(BU$3)='Rent Roll'!$AJ15,MONTH(BU$3)='Rent Roll'!$AK15,MONTH(BU$3)='Rent Roll'!$AL15)),0,1)</f>
        <v>1</v>
      </c>
      <c r="BV305" s="567">
        <f>IF(AND(YEAR(BV$3)=YEAR('Rent Roll'!$C15),OR(MONTH(BV$3)='Rent Roll'!$AJ15,MONTH(BV$3)='Rent Roll'!$AK15,MONTH(BV$3)='Rent Roll'!$AL15)),0,1)</f>
        <v>1</v>
      </c>
      <c r="BW305" s="567">
        <f>IF(AND(YEAR(BW$3)=YEAR('Rent Roll'!$C15),OR(MONTH(BW$3)='Rent Roll'!$AJ15,MONTH(BW$3)='Rent Roll'!$AK15,MONTH(BW$3)='Rent Roll'!$AL15)),0,1)</f>
        <v>1</v>
      </c>
      <c r="BX305" s="567">
        <f>IF(AND(YEAR(BX$3)=YEAR('Rent Roll'!$C15),OR(MONTH(BX$3)='Rent Roll'!$AJ15,MONTH(BX$3)='Rent Roll'!$AK15,MONTH(BX$3)='Rent Roll'!$AL15)),0,1)</f>
        <v>1</v>
      </c>
      <c r="BY305" s="567">
        <f>IF(AND(YEAR(BY$3)=YEAR('Rent Roll'!$C15),OR(MONTH(BY$3)='Rent Roll'!$AJ15,MONTH(BY$3)='Rent Roll'!$AK15,MONTH(BY$3)='Rent Roll'!$AL15)),0,1)</f>
        <v>1</v>
      </c>
      <c r="BZ305" s="767">
        <f>IF(AND(YEAR(BZ$3)=YEAR('Rent Roll'!$C15),OR(MONTH(BZ$3)='Rent Roll'!$AJ15,MONTH(BZ$3)='Rent Roll'!$AK15,MONTH(BZ$3)='Rent Roll'!$AL15)),0,1)</f>
        <v>1</v>
      </c>
      <c r="CA305" s="768">
        <f>IF(AND(YEAR(CA$3)=YEAR('Rent Roll'!$C15),OR(MONTH(CA$3)='Rent Roll'!$AJ15,MONTH(CA$3)='Rent Roll'!$AK15,MONTH(CA$3)='Rent Roll'!$AL15)),0,1)</f>
        <v>1</v>
      </c>
      <c r="CB305" s="567">
        <f>IF(AND(YEAR(CB$3)=YEAR('Rent Roll'!$C15),OR(MONTH(CB$3)='Rent Roll'!$AJ15,MONTH(CB$3)='Rent Roll'!$AK15,MONTH(CB$3)='Rent Roll'!$AL15)),0,1)</f>
        <v>1</v>
      </c>
      <c r="CC305" s="567">
        <f>IF(AND(YEAR(CC$3)=YEAR('Rent Roll'!$C15),OR(MONTH(CC$3)='Rent Roll'!$AJ15,MONTH(CC$3)='Rent Roll'!$AK15,MONTH(CC$3)='Rent Roll'!$AL15)),0,1)</f>
        <v>1</v>
      </c>
      <c r="CD305" s="567">
        <f>IF(AND(YEAR(CD$3)=YEAR('Rent Roll'!$C15),OR(MONTH(CD$3)='Rent Roll'!$AJ15,MONTH(CD$3)='Rent Roll'!$AK15,MONTH(CD$3)='Rent Roll'!$AL15)),0,1)</f>
        <v>1</v>
      </c>
      <c r="CE305" s="567">
        <f>IF(AND(YEAR(CE$3)=YEAR('Rent Roll'!$C15),OR(MONTH(CE$3)='Rent Roll'!$AJ15,MONTH(CE$3)='Rent Roll'!$AK15,MONTH(CE$3)='Rent Roll'!$AL15)),0,1)</f>
        <v>1</v>
      </c>
      <c r="CF305" s="567">
        <f>IF(AND(YEAR(CF$3)=YEAR('Rent Roll'!$C15),OR(MONTH(CF$3)='Rent Roll'!$AJ15,MONTH(CF$3)='Rent Roll'!$AK15,MONTH(CF$3)='Rent Roll'!$AL15)),0,1)</f>
        <v>1</v>
      </c>
      <c r="CG305" s="567">
        <f>IF(AND(YEAR(CG$3)=YEAR('Rent Roll'!$C15),OR(MONTH(CG$3)='Rent Roll'!$AJ15,MONTH(CG$3)='Rent Roll'!$AK15,MONTH(CG$3)='Rent Roll'!$AL15)),0,1)</f>
        <v>1</v>
      </c>
      <c r="CH305" s="567">
        <f>IF(AND(YEAR(CH$3)=YEAR('Rent Roll'!$C15),OR(MONTH(CH$3)='Rent Roll'!$AJ15,MONTH(CH$3)='Rent Roll'!$AK15,MONTH(CH$3)='Rent Roll'!$AL15)),0,1)</f>
        <v>1</v>
      </c>
      <c r="CI305" s="567">
        <f>IF(AND(YEAR(CI$3)=YEAR('Rent Roll'!$C15),OR(MONTH(CI$3)='Rent Roll'!$AJ15,MONTH(CI$3)='Rent Roll'!$AK15,MONTH(CI$3)='Rent Roll'!$AL15)),0,1)</f>
        <v>1</v>
      </c>
      <c r="CJ305" s="567">
        <f>IF(AND(YEAR(CJ$3)=YEAR('Rent Roll'!$C15),OR(MONTH(CJ$3)='Rent Roll'!$AJ15,MONTH(CJ$3)='Rent Roll'!$AK15,MONTH(CJ$3)='Rent Roll'!$AL15)),0,1)</f>
        <v>1</v>
      </c>
      <c r="CK305" s="567">
        <f>IF(AND(YEAR(CK$3)=YEAR('Rent Roll'!$C15),OR(MONTH(CK$3)='Rent Roll'!$AJ15,MONTH(CK$3)='Rent Roll'!$AK15,MONTH(CK$3)='Rent Roll'!$AL15)),0,1)</f>
        <v>1</v>
      </c>
      <c r="CL305" s="767">
        <f>IF(AND(YEAR(CL$3)=YEAR('Rent Roll'!$C15),OR(MONTH(CL$3)='Rent Roll'!$AJ15,MONTH(CL$3)='Rent Roll'!$AK15,MONTH(CL$3)='Rent Roll'!$AL15)),0,1)</f>
        <v>1</v>
      </c>
      <c r="CM305" s="768">
        <f>IF(AND(YEAR(CM$3)=YEAR('Rent Roll'!$C15),OR(MONTH(CM$3)='Rent Roll'!$AJ15,MONTH(CM$3)='Rent Roll'!$AK15,MONTH(CM$3)='Rent Roll'!$AL15)),0,1)</f>
        <v>1</v>
      </c>
      <c r="CN305" s="567">
        <f>IF(AND(YEAR(CN$3)=YEAR('Rent Roll'!$C15),OR(MONTH(CN$3)='Rent Roll'!$AJ15,MONTH(CN$3)='Rent Roll'!$AK15,MONTH(CN$3)='Rent Roll'!$AL15)),0,1)</f>
        <v>1</v>
      </c>
      <c r="CO305" s="567">
        <f>IF(AND(YEAR(CO$3)=YEAR('Rent Roll'!$C15),OR(MONTH(CO$3)='Rent Roll'!$AJ15,MONTH(CO$3)='Rent Roll'!$AK15,MONTH(CO$3)='Rent Roll'!$AL15)),0,1)</f>
        <v>1</v>
      </c>
      <c r="CP305" s="567">
        <f>IF(AND(YEAR(CP$3)=YEAR('Rent Roll'!$C15),OR(MONTH(CP$3)='Rent Roll'!$AJ15,MONTH(CP$3)='Rent Roll'!$AK15,MONTH(CP$3)='Rent Roll'!$AL15)),0,1)</f>
        <v>1</v>
      </c>
      <c r="CQ305" s="567">
        <f>IF(AND(YEAR(CQ$3)=YEAR('Rent Roll'!$C15),OR(MONTH(CQ$3)='Rent Roll'!$AJ15,MONTH(CQ$3)='Rent Roll'!$AK15,MONTH(CQ$3)='Rent Roll'!$AL15)),0,1)</f>
        <v>1</v>
      </c>
      <c r="CR305" s="567">
        <f>IF(AND(YEAR(CR$3)=YEAR('Rent Roll'!$C15),OR(MONTH(CR$3)='Rent Roll'!$AJ15,MONTH(CR$3)='Rent Roll'!$AK15,MONTH(CR$3)='Rent Roll'!$AL15)),0,1)</f>
        <v>1</v>
      </c>
      <c r="CS305" s="567">
        <f>IF(AND(YEAR(CS$3)=YEAR('Rent Roll'!$C15),OR(MONTH(CS$3)='Rent Roll'!$AJ15,MONTH(CS$3)='Rent Roll'!$AK15,MONTH(CS$3)='Rent Roll'!$AL15)),0,1)</f>
        <v>1</v>
      </c>
      <c r="CT305" s="567">
        <f>IF(AND(YEAR(CT$3)=YEAR('Rent Roll'!$C15),OR(MONTH(CT$3)='Rent Roll'!$AJ15,MONTH(CT$3)='Rent Roll'!$AK15,MONTH(CT$3)='Rent Roll'!$AL15)),0,1)</f>
        <v>1</v>
      </c>
      <c r="CU305" s="567">
        <f>IF(AND(YEAR(CU$3)=YEAR('Rent Roll'!$C15),OR(MONTH(CU$3)='Rent Roll'!$AJ15,MONTH(CU$3)='Rent Roll'!$AK15,MONTH(CU$3)='Rent Roll'!$AL15)),0,1)</f>
        <v>1</v>
      </c>
      <c r="CV305" s="567">
        <f>IF(AND(YEAR(CV$3)=YEAR('Rent Roll'!$C15),OR(MONTH(CV$3)='Rent Roll'!$AJ15,MONTH(CV$3)='Rent Roll'!$AK15,MONTH(CV$3)='Rent Roll'!$AL15)),0,1)</f>
        <v>1</v>
      </c>
      <c r="CW305" s="567">
        <f>IF(AND(YEAR(CW$3)=YEAR('Rent Roll'!$C15),OR(MONTH(CW$3)='Rent Roll'!$AJ15,MONTH(CW$3)='Rent Roll'!$AK15,MONTH(CW$3)='Rent Roll'!$AL15)),0,1)</f>
        <v>1</v>
      </c>
      <c r="CX305" s="767">
        <f>IF(AND(YEAR(CX$3)=YEAR('Rent Roll'!$C15),OR(MONTH(CX$3)='Rent Roll'!$AJ15,MONTH(CX$3)='Rent Roll'!$AK15,MONTH(CX$3)='Rent Roll'!$AL15)),0,1)</f>
        <v>1</v>
      </c>
      <c r="CY305" s="768">
        <f>IF(AND(YEAR(CY$3)=YEAR('Rent Roll'!$C15),OR(MONTH(CY$3)='Rent Roll'!$AJ15,MONTH(CY$3)='Rent Roll'!$AK15,MONTH(CY$3)='Rent Roll'!$AL15)),0,1)</f>
        <v>1</v>
      </c>
      <c r="CZ305" s="567">
        <f>IF(AND(YEAR(CZ$3)=YEAR('Rent Roll'!$C15),OR(MONTH(CZ$3)='Rent Roll'!$AJ15,MONTH(CZ$3)='Rent Roll'!$AK15,MONTH(CZ$3)='Rent Roll'!$AL15)),0,1)</f>
        <v>1</v>
      </c>
      <c r="DA305" s="567">
        <f>IF(AND(YEAR(DA$3)=YEAR('Rent Roll'!$C15),OR(MONTH(DA$3)='Rent Roll'!$AJ15,MONTH(DA$3)='Rent Roll'!$AK15,MONTH(DA$3)='Rent Roll'!$AL15)),0,1)</f>
        <v>1</v>
      </c>
      <c r="DB305" s="567">
        <f>IF(AND(YEAR(DB$3)=YEAR('Rent Roll'!$C15),OR(MONTH(DB$3)='Rent Roll'!$AJ15,MONTH(DB$3)='Rent Roll'!$AK15,MONTH(DB$3)='Rent Roll'!$AL15)),0,1)</f>
        <v>1</v>
      </c>
      <c r="DC305" s="567">
        <f>IF(AND(YEAR(DC$3)=YEAR('Rent Roll'!$C15),OR(MONTH(DC$3)='Rent Roll'!$AJ15,MONTH(DC$3)='Rent Roll'!$AK15,MONTH(DC$3)='Rent Roll'!$AL15)),0,1)</f>
        <v>1</v>
      </c>
      <c r="DD305" s="567">
        <f>IF(AND(YEAR(DD$3)=YEAR('Rent Roll'!$C15),OR(MONTH(DD$3)='Rent Roll'!$AJ15,MONTH(DD$3)='Rent Roll'!$AK15,MONTH(DD$3)='Rent Roll'!$AL15)),0,1)</f>
        <v>1</v>
      </c>
      <c r="DE305" s="567">
        <f>IF(AND(YEAR(DE$3)=YEAR('Rent Roll'!$C15),OR(MONTH(DE$3)='Rent Roll'!$AJ15,MONTH(DE$3)='Rent Roll'!$AK15,MONTH(DE$3)='Rent Roll'!$AL15)),0,1)</f>
        <v>1</v>
      </c>
      <c r="DF305" s="567">
        <f>IF(AND(YEAR(DF$3)=YEAR('Rent Roll'!$C15),OR(MONTH(DF$3)='Rent Roll'!$AJ15,MONTH(DF$3)='Rent Roll'!$AK15,MONTH(DF$3)='Rent Roll'!$AL15)),0,1)</f>
        <v>1</v>
      </c>
      <c r="DG305" s="567">
        <f>IF(AND(YEAR(DG$3)=YEAR('Rent Roll'!$C15),OR(MONTH(DG$3)='Rent Roll'!$AJ15,MONTH(DG$3)='Rent Roll'!$AK15,MONTH(DG$3)='Rent Roll'!$AL15)),0,1)</f>
        <v>1</v>
      </c>
      <c r="DH305" s="567">
        <f>IF(AND(YEAR(DH$3)=YEAR('Rent Roll'!$C15),OR(MONTH(DH$3)='Rent Roll'!$AJ15,MONTH(DH$3)='Rent Roll'!$AK15,MONTH(DH$3)='Rent Roll'!$AL15)),0,1)</f>
        <v>1</v>
      </c>
      <c r="DI305" s="567">
        <f>IF(AND(YEAR(DI$3)=YEAR('Rent Roll'!$C15),OR(MONTH(DI$3)='Rent Roll'!$AJ15,MONTH(DI$3)='Rent Roll'!$AK15,MONTH(DI$3)='Rent Roll'!$AL15)),0,1)</f>
        <v>1</v>
      </c>
      <c r="DJ305" s="767">
        <f>IF(AND(YEAR(DJ$3)=YEAR('Rent Roll'!$C15),OR(MONTH(DJ$3)='Rent Roll'!$AJ15,MONTH(DJ$3)='Rent Roll'!$AK15,MONTH(DJ$3)='Rent Roll'!$AL15)),0,1)</f>
        <v>1</v>
      </c>
      <c r="DK305" s="768">
        <f>IF(AND(YEAR(DK$3)=YEAR('Rent Roll'!$C15),OR(MONTH(DK$3)='Rent Roll'!$AJ15,MONTH(DK$3)='Rent Roll'!$AK15,MONTH(DK$3)='Rent Roll'!$AL15)),0,1)</f>
        <v>1</v>
      </c>
      <c r="DL305" s="567">
        <f>IF(AND(YEAR(DL$3)=YEAR('Rent Roll'!$C15),OR(MONTH(DL$3)='Rent Roll'!$AJ15,MONTH(DL$3)='Rent Roll'!$AK15,MONTH(DL$3)='Rent Roll'!$AL15)),0,1)</f>
        <v>1</v>
      </c>
      <c r="DM305" s="567">
        <f>IF(AND(YEAR(DM$3)=YEAR('Rent Roll'!$C15),OR(MONTH(DM$3)='Rent Roll'!$AJ15,MONTH(DM$3)='Rent Roll'!$AK15,MONTH(DM$3)='Rent Roll'!$AL15)),0,1)</f>
        <v>1</v>
      </c>
      <c r="DN305" s="567">
        <f>IF(AND(YEAR(DN$3)=YEAR('Rent Roll'!$C15),OR(MONTH(DN$3)='Rent Roll'!$AJ15,MONTH(DN$3)='Rent Roll'!$AK15,MONTH(DN$3)='Rent Roll'!$AL15)),0,1)</f>
        <v>1</v>
      </c>
      <c r="DO305" s="567">
        <f>IF(AND(YEAR(DO$3)=YEAR('Rent Roll'!$C15),OR(MONTH(DO$3)='Rent Roll'!$AJ15,MONTH(DO$3)='Rent Roll'!$AK15,MONTH(DO$3)='Rent Roll'!$AL15)),0,1)</f>
        <v>1</v>
      </c>
      <c r="DP305" s="567">
        <f>IF(AND(YEAR(DP$3)=YEAR('Rent Roll'!$C15),OR(MONTH(DP$3)='Rent Roll'!$AJ15,MONTH(DP$3)='Rent Roll'!$AK15,MONTH(DP$3)='Rent Roll'!$AL15)),0,1)</f>
        <v>1</v>
      </c>
      <c r="DQ305" s="567">
        <f>IF(AND(YEAR(DQ$3)=YEAR('Rent Roll'!$C15),OR(MONTH(DQ$3)='Rent Roll'!$AJ15,MONTH(DQ$3)='Rent Roll'!$AK15,MONTH(DQ$3)='Rent Roll'!$AL15)),0,1)</f>
        <v>1</v>
      </c>
      <c r="DR305" s="567">
        <f>IF(AND(YEAR(DR$3)=YEAR('Rent Roll'!$C15),OR(MONTH(DR$3)='Rent Roll'!$AJ15,MONTH(DR$3)='Rent Roll'!$AK15,MONTH(DR$3)='Rent Roll'!$AL15)),0,1)</f>
        <v>1</v>
      </c>
      <c r="DS305" s="567">
        <f>IF(AND(YEAR(DS$3)=YEAR('Rent Roll'!$C15),OR(MONTH(DS$3)='Rent Roll'!$AJ15,MONTH(DS$3)='Rent Roll'!$AK15,MONTH(DS$3)='Rent Roll'!$AL15)),0,1)</f>
        <v>1</v>
      </c>
      <c r="DT305" s="567">
        <f>IF(AND(YEAR(DT$3)=YEAR('Rent Roll'!$C15),OR(MONTH(DT$3)='Rent Roll'!$AJ15,MONTH(DT$3)='Rent Roll'!$AK15,MONTH(DT$3)='Rent Roll'!$AL15)),0,1)</f>
        <v>1</v>
      </c>
      <c r="DU305" s="567">
        <f>IF(AND(YEAR(DU$3)=YEAR('Rent Roll'!$C15),OR(MONTH(DU$3)='Rent Roll'!$AJ15,MONTH(DU$3)='Rent Roll'!$AK15,MONTH(DU$3)='Rent Roll'!$AL15)),0,1)</f>
        <v>1</v>
      </c>
      <c r="DV305" s="567">
        <f>IF(AND(YEAR(DV$3)=YEAR('Rent Roll'!$C15),OR(MONTH(DV$3)='Rent Roll'!$AJ15,MONTH(DV$3)='Rent Roll'!$AK15,MONTH(DV$3)='Rent Roll'!$AL15)),0,1)</f>
        <v>1</v>
      </c>
    </row>
    <row r="306" spans="1:126" s="565" customFormat="1" ht="12" customHeight="1" outlineLevel="1" x14ac:dyDescent="0.4">
      <c r="A306" s="731"/>
      <c r="B306" s="564">
        <f>'Rent Roll'!$B16</f>
        <v>0</v>
      </c>
      <c r="E306" s="566"/>
      <c r="F306" s="778">
        <f>IF(AND(YEAR(F$3)=YEAR('Rent Roll'!$C16),OR(MONTH(F$3)='Rent Roll'!$AJ16,MONTH(F$3)='Rent Roll'!$AK16,MONTH(F$3)='Rent Roll'!$AL16)),0,1)</f>
        <v>1</v>
      </c>
      <c r="G306" s="768">
        <f>IF(AND(YEAR(G$3)=YEAR('Rent Roll'!$C16),OR(MONTH(G$3)='Rent Roll'!$AJ16,MONTH(G$3)='Rent Roll'!$AK16,MONTH(G$3)='Rent Roll'!$AL16)),0,1)</f>
        <v>1</v>
      </c>
      <c r="H306" s="567">
        <f>IF(AND(YEAR(H$3)=YEAR('Rent Roll'!$C16),OR(MONTH(H$3)='Rent Roll'!$AJ16,MONTH(H$3)='Rent Roll'!$AK16,MONTH(H$3)='Rent Roll'!$AL16)),0,1)</f>
        <v>1</v>
      </c>
      <c r="I306" s="567">
        <f>IF(AND(YEAR(I$3)=YEAR('Rent Roll'!$C16),OR(MONTH(I$3)='Rent Roll'!$AJ16,MONTH(I$3)='Rent Roll'!$AK16,MONTH(I$3)='Rent Roll'!$AL16)),0,1)</f>
        <v>1</v>
      </c>
      <c r="J306" s="567">
        <f>IF(AND(YEAR(J$3)=YEAR('Rent Roll'!$C16),OR(MONTH(J$3)='Rent Roll'!$AJ16,MONTH(J$3)='Rent Roll'!$AK16,MONTH(J$3)='Rent Roll'!$AL16)),0,1)</f>
        <v>1</v>
      </c>
      <c r="K306" s="567">
        <f>IF(AND(YEAR(K$3)=YEAR('Rent Roll'!$C16),OR(MONTH(K$3)='Rent Roll'!$AJ16,MONTH(K$3)='Rent Roll'!$AK16,MONTH(K$3)='Rent Roll'!$AL16)),0,1)</f>
        <v>1</v>
      </c>
      <c r="L306" s="567">
        <f>IF(AND(YEAR(L$3)=YEAR('Rent Roll'!$C16),OR(MONTH(L$3)='Rent Roll'!$AJ16,MONTH(L$3)='Rent Roll'!$AK16,MONTH(L$3)='Rent Roll'!$AL16)),0,1)</f>
        <v>1</v>
      </c>
      <c r="M306" s="567">
        <f>IF(AND(YEAR(M$3)=YEAR('Rent Roll'!$C16),OR(MONTH(M$3)='Rent Roll'!$AJ16,MONTH(M$3)='Rent Roll'!$AK16,MONTH(M$3)='Rent Roll'!$AL16)),0,1)</f>
        <v>1</v>
      </c>
      <c r="N306" s="567">
        <f>IF(AND(YEAR(N$3)=YEAR('Rent Roll'!$C16),OR(MONTH(N$3)='Rent Roll'!$AJ16,MONTH(N$3)='Rent Roll'!$AK16,MONTH(N$3)='Rent Roll'!$AL16)),0,1)</f>
        <v>1</v>
      </c>
      <c r="O306" s="567">
        <f>IF(AND(YEAR(O$3)=YEAR('Rent Roll'!$C16),OR(MONTH(O$3)='Rent Roll'!$AJ16,MONTH(O$3)='Rent Roll'!$AK16,MONTH(O$3)='Rent Roll'!$AL16)),0,1)</f>
        <v>1</v>
      </c>
      <c r="P306" s="567">
        <f>IF(AND(YEAR(P$3)=YEAR('Rent Roll'!$C16),OR(MONTH(P$3)='Rent Roll'!$AJ16,MONTH(P$3)='Rent Roll'!$AK16,MONTH(P$3)='Rent Roll'!$AL16)),0,1)</f>
        <v>1</v>
      </c>
      <c r="Q306" s="567">
        <f>IF(AND(YEAR(Q$3)=YEAR('Rent Roll'!$C16),OR(MONTH(Q$3)='Rent Roll'!$AJ16,MONTH(Q$3)='Rent Roll'!$AK16,MONTH(Q$3)='Rent Roll'!$AL16)),0,1)</f>
        <v>1</v>
      </c>
      <c r="R306" s="767">
        <f>IF(AND(YEAR(R$3)=YEAR('Rent Roll'!$C16),OR(MONTH(R$3)='Rent Roll'!$AJ16,MONTH(R$3)='Rent Roll'!$AK16,MONTH(R$3)='Rent Roll'!$AL16)),0,1)</f>
        <v>1</v>
      </c>
      <c r="S306" s="768">
        <f>IF(AND(YEAR(S$3)=YEAR('Rent Roll'!$C16),OR(MONTH(S$3)='Rent Roll'!$AJ16,MONTH(S$3)='Rent Roll'!$AK16,MONTH(S$3)='Rent Roll'!$AL16)),0,1)</f>
        <v>1</v>
      </c>
      <c r="T306" s="567">
        <f>IF(AND(YEAR(T$3)=YEAR('Rent Roll'!$C16),OR(MONTH(T$3)='Rent Roll'!$AJ16,MONTH(T$3)='Rent Roll'!$AK16,MONTH(T$3)='Rent Roll'!$AL16)),0,1)</f>
        <v>1</v>
      </c>
      <c r="U306" s="567">
        <f>IF(AND(YEAR(U$3)=YEAR('Rent Roll'!$C16),OR(MONTH(U$3)='Rent Roll'!$AJ16,MONTH(U$3)='Rent Roll'!$AK16,MONTH(U$3)='Rent Roll'!$AL16)),0,1)</f>
        <v>1</v>
      </c>
      <c r="V306" s="567">
        <f>IF(AND(YEAR(V$3)=YEAR('Rent Roll'!$C16),OR(MONTH(V$3)='Rent Roll'!$AJ16,MONTH(V$3)='Rent Roll'!$AK16,MONTH(V$3)='Rent Roll'!$AL16)),0,1)</f>
        <v>1</v>
      </c>
      <c r="W306" s="567">
        <f>IF(AND(YEAR(W$3)=YEAR('Rent Roll'!$C16),OR(MONTH(W$3)='Rent Roll'!$AJ16,MONTH(W$3)='Rent Roll'!$AK16,MONTH(W$3)='Rent Roll'!$AL16)),0,1)</f>
        <v>1</v>
      </c>
      <c r="X306" s="567">
        <f>IF(AND(YEAR(X$3)=YEAR('Rent Roll'!$C16),OR(MONTH(X$3)='Rent Roll'!$AJ16,MONTH(X$3)='Rent Roll'!$AK16,MONTH(X$3)='Rent Roll'!$AL16)),0,1)</f>
        <v>1</v>
      </c>
      <c r="Y306" s="567">
        <f>IF(AND(YEAR(Y$3)=YEAR('Rent Roll'!$C16),OR(MONTH(Y$3)='Rent Roll'!$AJ16,MONTH(Y$3)='Rent Roll'!$AK16,MONTH(Y$3)='Rent Roll'!$AL16)),0,1)</f>
        <v>1</v>
      </c>
      <c r="Z306" s="567">
        <f>IF(AND(YEAR(Z$3)=YEAR('Rent Roll'!$C16),OR(MONTH(Z$3)='Rent Roll'!$AJ16,MONTH(Z$3)='Rent Roll'!$AK16,MONTH(Z$3)='Rent Roll'!$AL16)),0,1)</f>
        <v>1</v>
      </c>
      <c r="AA306" s="567">
        <f>IF(AND(YEAR(AA$3)=YEAR('Rent Roll'!$C16),OR(MONTH(AA$3)='Rent Roll'!$AJ16,MONTH(AA$3)='Rent Roll'!$AK16,MONTH(AA$3)='Rent Roll'!$AL16)),0,1)</f>
        <v>1</v>
      </c>
      <c r="AB306" s="567">
        <f>IF(AND(YEAR(AB$3)=YEAR('Rent Roll'!$C16),OR(MONTH(AB$3)='Rent Roll'!$AJ16,MONTH(AB$3)='Rent Roll'!$AK16,MONTH(AB$3)='Rent Roll'!$AL16)),0,1)</f>
        <v>1</v>
      </c>
      <c r="AC306" s="567">
        <f>IF(AND(YEAR(AC$3)=YEAR('Rent Roll'!$C16),OR(MONTH(AC$3)='Rent Roll'!$AJ16,MONTH(AC$3)='Rent Roll'!$AK16,MONTH(AC$3)='Rent Roll'!$AL16)),0,1)</f>
        <v>1</v>
      </c>
      <c r="AD306" s="767">
        <f>IF(AND(YEAR(AD$3)=YEAR('Rent Roll'!$C16),OR(MONTH(AD$3)='Rent Roll'!$AJ16,MONTH(AD$3)='Rent Roll'!$AK16,MONTH(AD$3)='Rent Roll'!$AL16)),0,1)</f>
        <v>1</v>
      </c>
      <c r="AE306" s="768">
        <f>IF(AND(YEAR(AE$3)=YEAR('Rent Roll'!$C16),OR(MONTH(AE$3)='Rent Roll'!$AJ16,MONTH(AE$3)='Rent Roll'!$AK16,MONTH(AE$3)='Rent Roll'!$AL16)),0,1)</f>
        <v>1</v>
      </c>
      <c r="AF306" s="567">
        <f>IF(AND(YEAR(AF$3)=YEAR('Rent Roll'!$C16),OR(MONTH(AF$3)='Rent Roll'!$AJ16,MONTH(AF$3)='Rent Roll'!$AK16,MONTH(AF$3)='Rent Roll'!$AL16)),0,1)</f>
        <v>1</v>
      </c>
      <c r="AG306" s="567">
        <f>IF(AND(YEAR(AG$3)=YEAR('Rent Roll'!$C16),OR(MONTH(AG$3)='Rent Roll'!$AJ16,MONTH(AG$3)='Rent Roll'!$AK16,MONTH(AG$3)='Rent Roll'!$AL16)),0,1)</f>
        <v>1</v>
      </c>
      <c r="AH306" s="567">
        <f>IF(AND(YEAR(AH$3)=YEAR('Rent Roll'!$C16),OR(MONTH(AH$3)='Rent Roll'!$AJ16,MONTH(AH$3)='Rent Roll'!$AK16,MONTH(AH$3)='Rent Roll'!$AL16)),0,1)</f>
        <v>1</v>
      </c>
      <c r="AI306" s="567">
        <f>IF(AND(YEAR(AI$3)=YEAR('Rent Roll'!$C16),OR(MONTH(AI$3)='Rent Roll'!$AJ16,MONTH(AI$3)='Rent Roll'!$AK16,MONTH(AI$3)='Rent Roll'!$AL16)),0,1)</f>
        <v>1</v>
      </c>
      <c r="AJ306" s="567">
        <f>IF(AND(YEAR(AJ$3)=YEAR('Rent Roll'!$C16),OR(MONTH(AJ$3)='Rent Roll'!$AJ16,MONTH(AJ$3)='Rent Roll'!$AK16,MONTH(AJ$3)='Rent Roll'!$AL16)),0,1)</f>
        <v>1</v>
      </c>
      <c r="AK306" s="567">
        <f>IF(AND(YEAR(AK$3)=YEAR('Rent Roll'!$C16),OR(MONTH(AK$3)='Rent Roll'!$AJ16,MONTH(AK$3)='Rent Roll'!$AK16,MONTH(AK$3)='Rent Roll'!$AL16)),0,1)</f>
        <v>1</v>
      </c>
      <c r="AL306" s="567">
        <f>IF(AND(YEAR(AL$3)=YEAR('Rent Roll'!$C16),OR(MONTH(AL$3)='Rent Roll'!$AJ16,MONTH(AL$3)='Rent Roll'!$AK16,MONTH(AL$3)='Rent Roll'!$AL16)),0,1)</f>
        <v>1</v>
      </c>
      <c r="AM306" s="567">
        <f>IF(AND(YEAR(AM$3)=YEAR('Rent Roll'!$C16),OR(MONTH(AM$3)='Rent Roll'!$AJ16,MONTH(AM$3)='Rent Roll'!$AK16,MONTH(AM$3)='Rent Roll'!$AL16)),0,1)</f>
        <v>1</v>
      </c>
      <c r="AN306" s="567">
        <f>IF(AND(YEAR(AN$3)=YEAR('Rent Roll'!$C16),OR(MONTH(AN$3)='Rent Roll'!$AJ16,MONTH(AN$3)='Rent Roll'!$AK16,MONTH(AN$3)='Rent Roll'!$AL16)),0,1)</f>
        <v>1</v>
      </c>
      <c r="AO306" s="567">
        <f>IF(AND(YEAR(AO$3)=YEAR('Rent Roll'!$C16),OR(MONTH(AO$3)='Rent Roll'!$AJ16,MONTH(AO$3)='Rent Roll'!$AK16,MONTH(AO$3)='Rent Roll'!$AL16)),0,1)</f>
        <v>1</v>
      </c>
      <c r="AP306" s="767">
        <f>IF(AND(YEAR(AP$3)=YEAR('Rent Roll'!$C16),OR(MONTH(AP$3)='Rent Roll'!$AJ16,MONTH(AP$3)='Rent Roll'!$AK16,MONTH(AP$3)='Rent Roll'!$AL16)),0,1)</f>
        <v>1</v>
      </c>
      <c r="AQ306" s="768">
        <f>IF(AND(YEAR(AQ$3)=YEAR('Rent Roll'!$C16),OR(MONTH(AQ$3)='Rent Roll'!$AJ16,MONTH(AQ$3)='Rent Roll'!$AK16,MONTH(AQ$3)='Rent Roll'!$AL16)),0,1)</f>
        <v>1</v>
      </c>
      <c r="AR306" s="567">
        <f>IF(AND(YEAR(AR$3)=YEAR('Rent Roll'!$C16),OR(MONTH(AR$3)='Rent Roll'!$AJ16,MONTH(AR$3)='Rent Roll'!$AK16,MONTH(AR$3)='Rent Roll'!$AL16)),0,1)</f>
        <v>1</v>
      </c>
      <c r="AS306" s="567">
        <f>IF(AND(YEAR(AS$3)=YEAR('Rent Roll'!$C16),OR(MONTH(AS$3)='Rent Roll'!$AJ16,MONTH(AS$3)='Rent Roll'!$AK16,MONTH(AS$3)='Rent Roll'!$AL16)),0,1)</f>
        <v>1</v>
      </c>
      <c r="AT306" s="567">
        <f>IF(AND(YEAR(AT$3)=YEAR('Rent Roll'!$C16),OR(MONTH(AT$3)='Rent Roll'!$AJ16,MONTH(AT$3)='Rent Roll'!$AK16,MONTH(AT$3)='Rent Roll'!$AL16)),0,1)</f>
        <v>1</v>
      </c>
      <c r="AU306" s="567">
        <f>IF(AND(YEAR(AU$3)=YEAR('Rent Roll'!$C16),OR(MONTH(AU$3)='Rent Roll'!$AJ16,MONTH(AU$3)='Rent Roll'!$AK16,MONTH(AU$3)='Rent Roll'!$AL16)),0,1)</f>
        <v>1</v>
      </c>
      <c r="AV306" s="567">
        <f>IF(AND(YEAR(AV$3)=YEAR('Rent Roll'!$C16),OR(MONTH(AV$3)='Rent Roll'!$AJ16,MONTH(AV$3)='Rent Roll'!$AK16,MONTH(AV$3)='Rent Roll'!$AL16)),0,1)</f>
        <v>1</v>
      </c>
      <c r="AW306" s="567">
        <f>IF(AND(YEAR(AW$3)=YEAR('Rent Roll'!$C16),OR(MONTH(AW$3)='Rent Roll'!$AJ16,MONTH(AW$3)='Rent Roll'!$AK16,MONTH(AW$3)='Rent Roll'!$AL16)),0,1)</f>
        <v>1</v>
      </c>
      <c r="AX306" s="567">
        <f>IF(AND(YEAR(AX$3)=YEAR('Rent Roll'!$C16),OR(MONTH(AX$3)='Rent Roll'!$AJ16,MONTH(AX$3)='Rent Roll'!$AK16,MONTH(AX$3)='Rent Roll'!$AL16)),0,1)</f>
        <v>1</v>
      </c>
      <c r="AY306" s="567">
        <f>IF(AND(YEAR(AY$3)=YEAR('Rent Roll'!$C16),OR(MONTH(AY$3)='Rent Roll'!$AJ16,MONTH(AY$3)='Rent Roll'!$AK16,MONTH(AY$3)='Rent Roll'!$AL16)),0,1)</f>
        <v>1</v>
      </c>
      <c r="AZ306" s="567">
        <f>IF(AND(YEAR(AZ$3)=YEAR('Rent Roll'!$C16),OR(MONTH(AZ$3)='Rent Roll'!$AJ16,MONTH(AZ$3)='Rent Roll'!$AK16,MONTH(AZ$3)='Rent Roll'!$AL16)),0,1)</f>
        <v>1</v>
      </c>
      <c r="BA306" s="567">
        <f>IF(AND(YEAR(BA$3)=YEAR('Rent Roll'!$C16),OR(MONTH(BA$3)='Rent Roll'!$AJ16,MONTH(BA$3)='Rent Roll'!$AK16,MONTH(BA$3)='Rent Roll'!$AL16)),0,1)</f>
        <v>1</v>
      </c>
      <c r="BB306" s="767">
        <f>IF(AND(YEAR(BB$3)=YEAR('Rent Roll'!$C16),OR(MONTH(BB$3)='Rent Roll'!$AJ16,MONTH(BB$3)='Rent Roll'!$AK16,MONTH(BB$3)='Rent Roll'!$AL16)),0,1)</f>
        <v>1</v>
      </c>
      <c r="BC306" s="768">
        <f>IF(AND(YEAR(BC$3)=YEAR('Rent Roll'!$C16),OR(MONTH(BC$3)='Rent Roll'!$AJ16,MONTH(BC$3)='Rent Roll'!$AK16,MONTH(BC$3)='Rent Roll'!$AL16)),0,1)</f>
        <v>1</v>
      </c>
      <c r="BD306" s="567">
        <f>IF(AND(YEAR(BD$3)=YEAR('Rent Roll'!$C16),OR(MONTH(BD$3)='Rent Roll'!$AJ16,MONTH(BD$3)='Rent Roll'!$AK16,MONTH(BD$3)='Rent Roll'!$AL16)),0,1)</f>
        <v>1</v>
      </c>
      <c r="BE306" s="567">
        <f>IF(AND(YEAR(BE$3)=YEAR('Rent Roll'!$C16),OR(MONTH(BE$3)='Rent Roll'!$AJ16,MONTH(BE$3)='Rent Roll'!$AK16,MONTH(BE$3)='Rent Roll'!$AL16)),0,1)</f>
        <v>1</v>
      </c>
      <c r="BF306" s="567">
        <f>IF(AND(YEAR(BF$3)=YEAR('Rent Roll'!$C16),OR(MONTH(BF$3)='Rent Roll'!$AJ16,MONTH(BF$3)='Rent Roll'!$AK16,MONTH(BF$3)='Rent Roll'!$AL16)),0,1)</f>
        <v>1</v>
      </c>
      <c r="BG306" s="567">
        <f>IF(AND(YEAR(BG$3)=YEAR('Rent Roll'!$C16),OR(MONTH(BG$3)='Rent Roll'!$AJ16,MONTH(BG$3)='Rent Roll'!$AK16,MONTH(BG$3)='Rent Roll'!$AL16)),0,1)</f>
        <v>1</v>
      </c>
      <c r="BH306" s="567">
        <f>IF(AND(YEAR(BH$3)=YEAR('Rent Roll'!$C16),OR(MONTH(BH$3)='Rent Roll'!$AJ16,MONTH(BH$3)='Rent Roll'!$AK16,MONTH(BH$3)='Rent Roll'!$AL16)),0,1)</f>
        <v>1</v>
      </c>
      <c r="BI306" s="567">
        <f>IF(AND(YEAR(BI$3)=YEAR('Rent Roll'!$C16),OR(MONTH(BI$3)='Rent Roll'!$AJ16,MONTH(BI$3)='Rent Roll'!$AK16,MONTH(BI$3)='Rent Roll'!$AL16)),0,1)</f>
        <v>1</v>
      </c>
      <c r="BJ306" s="567">
        <f>IF(AND(YEAR(BJ$3)=YEAR('Rent Roll'!$C16),OR(MONTH(BJ$3)='Rent Roll'!$AJ16,MONTH(BJ$3)='Rent Roll'!$AK16,MONTH(BJ$3)='Rent Roll'!$AL16)),0,1)</f>
        <v>1</v>
      </c>
      <c r="BK306" s="567">
        <f>IF(AND(YEAR(BK$3)=YEAR('Rent Roll'!$C16),OR(MONTH(BK$3)='Rent Roll'!$AJ16,MONTH(BK$3)='Rent Roll'!$AK16,MONTH(BK$3)='Rent Roll'!$AL16)),0,1)</f>
        <v>1</v>
      </c>
      <c r="BL306" s="567">
        <f>IF(AND(YEAR(BL$3)=YEAR('Rent Roll'!$C16),OR(MONTH(BL$3)='Rent Roll'!$AJ16,MONTH(BL$3)='Rent Roll'!$AK16,MONTH(BL$3)='Rent Roll'!$AL16)),0,1)</f>
        <v>1</v>
      </c>
      <c r="BM306" s="567">
        <f>IF(AND(YEAR(BM$3)=YEAR('Rent Roll'!$C16),OR(MONTH(BM$3)='Rent Roll'!$AJ16,MONTH(BM$3)='Rent Roll'!$AK16,MONTH(BM$3)='Rent Roll'!$AL16)),0,1)</f>
        <v>1</v>
      </c>
      <c r="BN306" s="767">
        <f>IF(AND(YEAR(BN$3)=YEAR('Rent Roll'!$C16),OR(MONTH(BN$3)='Rent Roll'!$AJ16,MONTH(BN$3)='Rent Roll'!$AK16,MONTH(BN$3)='Rent Roll'!$AL16)),0,1)</f>
        <v>1</v>
      </c>
      <c r="BO306" s="768">
        <f>IF(AND(YEAR(BO$3)=YEAR('Rent Roll'!$C16),OR(MONTH(BO$3)='Rent Roll'!$AJ16,MONTH(BO$3)='Rent Roll'!$AK16,MONTH(BO$3)='Rent Roll'!$AL16)),0,1)</f>
        <v>1</v>
      </c>
      <c r="BP306" s="567">
        <f>IF(AND(YEAR(BP$3)=YEAR('Rent Roll'!$C16),OR(MONTH(BP$3)='Rent Roll'!$AJ16,MONTH(BP$3)='Rent Roll'!$AK16,MONTH(BP$3)='Rent Roll'!$AL16)),0,1)</f>
        <v>1</v>
      </c>
      <c r="BQ306" s="567">
        <f>IF(AND(YEAR(BQ$3)=YEAR('Rent Roll'!$C16),OR(MONTH(BQ$3)='Rent Roll'!$AJ16,MONTH(BQ$3)='Rent Roll'!$AK16,MONTH(BQ$3)='Rent Roll'!$AL16)),0,1)</f>
        <v>1</v>
      </c>
      <c r="BR306" s="567">
        <f>IF(AND(YEAR(BR$3)=YEAR('Rent Roll'!$C16),OR(MONTH(BR$3)='Rent Roll'!$AJ16,MONTH(BR$3)='Rent Roll'!$AK16,MONTH(BR$3)='Rent Roll'!$AL16)),0,1)</f>
        <v>1</v>
      </c>
      <c r="BS306" s="567">
        <f>IF(AND(YEAR(BS$3)=YEAR('Rent Roll'!$C16),OR(MONTH(BS$3)='Rent Roll'!$AJ16,MONTH(BS$3)='Rent Roll'!$AK16,MONTH(BS$3)='Rent Roll'!$AL16)),0,1)</f>
        <v>1</v>
      </c>
      <c r="BT306" s="567">
        <f>IF(AND(YEAR(BT$3)=YEAR('Rent Roll'!$C16),OR(MONTH(BT$3)='Rent Roll'!$AJ16,MONTH(BT$3)='Rent Roll'!$AK16,MONTH(BT$3)='Rent Roll'!$AL16)),0,1)</f>
        <v>1</v>
      </c>
      <c r="BU306" s="567">
        <f>IF(AND(YEAR(BU$3)=YEAR('Rent Roll'!$C16),OR(MONTH(BU$3)='Rent Roll'!$AJ16,MONTH(BU$3)='Rent Roll'!$AK16,MONTH(BU$3)='Rent Roll'!$AL16)),0,1)</f>
        <v>1</v>
      </c>
      <c r="BV306" s="567">
        <f>IF(AND(YEAR(BV$3)=YEAR('Rent Roll'!$C16),OR(MONTH(BV$3)='Rent Roll'!$AJ16,MONTH(BV$3)='Rent Roll'!$AK16,MONTH(BV$3)='Rent Roll'!$AL16)),0,1)</f>
        <v>1</v>
      </c>
      <c r="BW306" s="567">
        <f>IF(AND(YEAR(BW$3)=YEAR('Rent Roll'!$C16),OR(MONTH(BW$3)='Rent Roll'!$AJ16,MONTH(BW$3)='Rent Roll'!$AK16,MONTH(BW$3)='Rent Roll'!$AL16)),0,1)</f>
        <v>1</v>
      </c>
      <c r="BX306" s="567">
        <f>IF(AND(YEAR(BX$3)=YEAR('Rent Roll'!$C16),OR(MONTH(BX$3)='Rent Roll'!$AJ16,MONTH(BX$3)='Rent Roll'!$AK16,MONTH(BX$3)='Rent Roll'!$AL16)),0,1)</f>
        <v>1</v>
      </c>
      <c r="BY306" s="567">
        <f>IF(AND(YEAR(BY$3)=YEAR('Rent Roll'!$C16),OR(MONTH(BY$3)='Rent Roll'!$AJ16,MONTH(BY$3)='Rent Roll'!$AK16,MONTH(BY$3)='Rent Roll'!$AL16)),0,1)</f>
        <v>1</v>
      </c>
      <c r="BZ306" s="767">
        <f>IF(AND(YEAR(BZ$3)=YEAR('Rent Roll'!$C16),OR(MONTH(BZ$3)='Rent Roll'!$AJ16,MONTH(BZ$3)='Rent Roll'!$AK16,MONTH(BZ$3)='Rent Roll'!$AL16)),0,1)</f>
        <v>1</v>
      </c>
      <c r="CA306" s="768">
        <f>IF(AND(YEAR(CA$3)=YEAR('Rent Roll'!$C16),OR(MONTH(CA$3)='Rent Roll'!$AJ16,MONTH(CA$3)='Rent Roll'!$AK16,MONTH(CA$3)='Rent Roll'!$AL16)),0,1)</f>
        <v>1</v>
      </c>
      <c r="CB306" s="567">
        <f>IF(AND(YEAR(CB$3)=YEAR('Rent Roll'!$C16),OR(MONTH(CB$3)='Rent Roll'!$AJ16,MONTH(CB$3)='Rent Roll'!$AK16,MONTH(CB$3)='Rent Roll'!$AL16)),0,1)</f>
        <v>1</v>
      </c>
      <c r="CC306" s="567">
        <f>IF(AND(YEAR(CC$3)=YEAR('Rent Roll'!$C16),OR(MONTH(CC$3)='Rent Roll'!$AJ16,MONTH(CC$3)='Rent Roll'!$AK16,MONTH(CC$3)='Rent Roll'!$AL16)),0,1)</f>
        <v>1</v>
      </c>
      <c r="CD306" s="567">
        <f>IF(AND(YEAR(CD$3)=YEAR('Rent Roll'!$C16),OR(MONTH(CD$3)='Rent Roll'!$AJ16,MONTH(CD$3)='Rent Roll'!$AK16,MONTH(CD$3)='Rent Roll'!$AL16)),0,1)</f>
        <v>1</v>
      </c>
      <c r="CE306" s="567">
        <f>IF(AND(YEAR(CE$3)=YEAR('Rent Roll'!$C16),OR(MONTH(CE$3)='Rent Roll'!$AJ16,MONTH(CE$3)='Rent Roll'!$AK16,MONTH(CE$3)='Rent Roll'!$AL16)),0,1)</f>
        <v>1</v>
      </c>
      <c r="CF306" s="567">
        <f>IF(AND(YEAR(CF$3)=YEAR('Rent Roll'!$C16),OR(MONTH(CF$3)='Rent Roll'!$AJ16,MONTH(CF$3)='Rent Roll'!$AK16,MONTH(CF$3)='Rent Roll'!$AL16)),0,1)</f>
        <v>1</v>
      </c>
      <c r="CG306" s="567">
        <f>IF(AND(YEAR(CG$3)=YEAR('Rent Roll'!$C16),OR(MONTH(CG$3)='Rent Roll'!$AJ16,MONTH(CG$3)='Rent Roll'!$AK16,MONTH(CG$3)='Rent Roll'!$AL16)),0,1)</f>
        <v>1</v>
      </c>
      <c r="CH306" s="567">
        <f>IF(AND(YEAR(CH$3)=YEAR('Rent Roll'!$C16),OR(MONTH(CH$3)='Rent Roll'!$AJ16,MONTH(CH$3)='Rent Roll'!$AK16,MONTH(CH$3)='Rent Roll'!$AL16)),0,1)</f>
        <v>1</v>
      </c>
      <c r="CI306" s="567">
        <f>IF(AND(YEAR(CI$3)=YEAR('Rent Roll'!$C16),OR(MONTH(CI$3)='Rent Roll'!$AJ16,MONTH(CI$3)='Rent Roll'!$AK16,MONTH(CI$3)='Rent Roll'!$AL16)),0,1)</f>
        <v>1</v>
      </c>
      <c r="CJ306" s="567">
        <f>IF(AND(YEAR(CJ$3)=YEAR('Rent Roll'!$C16),OR(MONTH(CJ$3)='Rent Roll'!$AJ16,MONTH(CJ$3)='Rent Roll'!$AK16,MONTH(CJ$3)='Rent Roll'!$AL16)),0,1)</f>
        <v>1</v>
      </c>
      <c r="CK306" s="567">
        <f>IF(AND(YEAR(CK$3)=YEAR('Rent Roll'!$C16),OR(MONTH(CK$3)='Rent Roll'!$AJ16,MONTH(CK$3)='Rent Roll'!$AK16,MONTH(CK$3)='Rent Roll'!$AL16)),0,1)</f>
        <v>1</v>
      </c>
      <c r="CL306" s="767">
        <f>IF(AND(YEAR(CL$3)=YEAR('Rent Roll'!$C16),OR(MONTH(CL$3)='Rent Roll'!$AJ16,MONTH(CL$3)='Rent Roll'!$AK16,MONTH(CL$3)='Rent Roll'!$AL16)),0,1)</f>
        <v>1</v>
      </c>
      <c r="CM306" s="768">
        <f>IF(AND(YEAR(CM$3)=YEAR('Rent Roll'!$C16),OR(MONTH(CM$3)='Rent Roll'!$AJ16,MONTH(CM$3)='Rent Roll'!$AK16,MONTH(CM$3)='Rent Roll'!$AL16)),0,1)</f>
        <v>1</v>
      </c>
      <c r="CN306" s="567">
        <f>IF(AND(YEAR(CN$3)=YEAR('Rent Roll'!$C16),OR(MONTH(CN$3)='Rent Roll'!$AJ16,MONTH(CN$3)='Rent Roll'!$AK16,MONTH(CN$3)='Rent Roll'!$AL16)),0,1)</f>
        <v>1</v>
      </c>
      <c r="CO306" s="567">
        <f>IF(AND(YEAR(CO$3)=YEAR('Rent Roll'!$C16),OR(MONTH(CO$3)='Rent Roll'!$AJ16,MONTH(CO$3)='Rent Roll'!$AK16,MONTH(CO$3)='Rent Roll'!$AL16)),0,1)</f>
        <v>1</v>
      </c>
      <c r="CP306" s="567">
        <f>IF(AND(YEAR(CP$3)=YEAR('Rent Roll'!$C16),OR(MONTH(CP$3)='Rent Roll'!$AJ16,MONTH(CP$3)='Rent Roll'!$AK16,MONTH(CP$3)='Rent Roll'!$AL16)),0,1)</f>
        <v>1</v>
      </c>
      <c r="CQ306" s="567">
        <f>IF(AND(YEAR(CQ$3)=YEAR('Rent Roll'!$C16),OR(MONTH(CQ$3)='Rent Roll'!$AJ16,MONTH(CQ$3)='Rent Roll'!$AK16,MONTH(CQ$3)='Rent Roll'!$AL16)),0,1)</f>
        <v>1</v>
      </c>
      <c r="CR306" s="567">
        <f>IF(AND(YEAR(CR$3)=YEAR('Rent Roll'!$C16),OR(MONTH(CR$3)='Rent Roll'!$AJ16,MONTH(CR$3)='Rent Roll'!$AK16,MONTH(CR$3)='Rent Roll'!$AL16)),0,1)</f>
        <v>1</v>
      </c>
      <c r="CS306" s="567">
        <f>IF(AND(YEAR(CS$3)=YEAR('Rent Roll'!$C16),OR(MONTH(CS$3)='Rent Roll'!$AJ16,MONTH(CS$3)='Rent Roll'!$AK16,MONTH(CS$3)='Rent Roll'!$AL16)),0,1)</f>
        <v>1</v>
      </c>
      <c r="CT306" s="567">
        <f>IF(AND(YEAR(CT$3)=YEAR('Rent Roll'!$C16),OR(MONTH(CT$3)='Rent Roll'!$AJ16,MONTH(CT$3)='Rent Roll'!$AK16,MONTH(CT$3)='Rent Roll'!$AL16)),0,1)</f>
        <v>1</v>
      </c>
      <c r="CU306" s="567">
        <f>IF(AND(YEAR(CU$3)=YEAR('Rent Roll'!$C16),OR(MONTH(CU$3)='Rent Roll'!$AJ16,MONTH(CU$3)='Rent Roll'!$AK16,MONTH(CU$3)='Rent Roll'!$AL16)),0,1)</f>
        <v>1</v>
      </c>
      <c r="CV306" s="567">
        <f>IF(AND(YEAR(CV$3)=YEAR('Rent Roll'!$C16),OR(MONTH(CV$3)='Rent Roll'!$AJ16,MONTH(CV$3)='Rent Roll'!$AK16,MONTH(CV$3)='Rent Roll'!$AL16)),0,1)</f>
        <v>1</v>
      </c>
      <c r="CW306" s="567">
        <f>IF(AND(YEAR(CW$3)=YEAR('Rent Roll'!$C16),OR(MONTH(CW$3)='Rent Roll'!$AJ16,MONTH(CW$3)='Rent Roll'!$AK16,MONTH(CW$3)='Rent Roll'!$AL16)),0,1)</f>
        <v>1</v>
      </c>
      <c r="CX306" s="767">
        <f>IF(AND(YEAR(CX$3)=YEAR('Rent Roll'!$C16),OR(MONTH(CX$3)='Rent Roll'!$AJ16,MONTH(CX$3)='Rent Roll'!$AK16,MONTH(CX$3)='Rent Roll'!$AL16)),0,1)</f>
        <v>1</v>
      </c>
      <c r="CY306" s="768">
        <f>IF(AND(YEAR(CY$3)=YEAR('Rent Roll'!$C16),OR(MONTH(CY$3)='Rent Roll'!$AJ16,MONTH(CY$3)='Rent Roll'!$AK16,MONTH(CY$3)='Rent Roll'!$AL16)),0,1)</f>
        <v>1</v>
      </c>
      <c r="CZ306" s="567">
        <f>IF(AND(YEAR(CZ$3)=YEAR('Rent Roll'!$C16),OR(MONTH(CZ$3)='Rent Roll'!$AJ16,MONTH(CZ$3)='Rent Roll'!$AK16,MONTH(CZ$3)='Rent Roll'!$AL16)),0,1)</f>
        <v>1</v>
      </c>
      <c r="DA306" s="567">
        <f>IF(AND(YEAR(DA$3)=YEAR('Rent Roll'!$C16),OR(MONTH(DA$3)='Rent Roll'!$AJ16,MONTH(DA$3)='Rent Roll'!$AK16,MONTH(DA$3)='Rent Roll'!$AL16)),0,1)</f>
        <v>1</v>
      </c>
      <c r="DB306" s="567">
        <f>IF(AND(YEAR(DB$3)=YEAR('Rent Roll'!$C16),OR(MONTH(DB$3)='Rent Roll'!$AJ16,MONTH(DB$3)='Rent Roll'!$AK16,MONTH(DB$3)='Rent Roll'!$AL16)),0,1)</f>
        <v>1</v>
      </c>
      <c r="DC306" s="567">
        <f>IF(AND(YEAR(DC$3)=YEAR('Rent Roll'!$C16),OR(MONTH(DC$3)='Rent Roll'!$AJ16,MONTH(DC$3)='Rent Roll'!$AK16,MONTH(DC$3)='Rent Roll'!$AL16)),0,1)</f>
        <v>1</v>
      </c>
      <c r="DD306" s="567">
        <f>IF(AND(YEAR(DD$3)=YEAR('Rent Roll'!$C16),OR(MONTH(DD$3)='Rent Roll'!$AJ16,MONTH(DD$3)='Rent Roll'!$AK16,MONTH(DD$3)='Rent Roll'!$AL16)),0,1)</f>
        <v>1</v>
      </c>
      <c r="DE306" s="567">
        <f>IF(AND(YEAR(DE$3)=YEAR('Rent Roll'!$C16),OR(MONTH(DE$3)='Rent Roll'!$AJ16,MONTH(DE$3)='Rent Roll'!$AK16,MONTH(DE$3)='Rent Roll'!$AL16)),0,1)</f>
        <v>1</v>
      </c>
      <c r="DF306" s="567">
        <f>IF(AND(YEAR(DF$3)=YEAR('Rent Roll'!$C16),OR(MONTH(DF$3)='Rent Roll'!$AJ16,MONTH(DF$3)='Rent Roll'!$AK16,MONTH(DF$3)='Rent Roll'!$AL16)),0,1)</f>
        <v>1</v>
      </c>
      <c r="DG306" s="567">
        <f>IF(AND(YEAR(DG$3)=YEAR('Rent Roll'!$C16),OR(MONTH(DG$3)='Rent Roll'!$AJ16,MONTH(DG$3)='Rent Roll'!$AK16,MONTH(DG$3)='Rent Roll'!$AL16)),0,1)</f>
        <v>1</v>
      </c>
      <c r="DH306" s="567">
        <f>IF(AND(YEAR(DH$3)=YEAR('Rent Roll'!$C16),OR(MONTH(DH$3)='Rent Roll'!$AJ16,MONTH(DH$3)='Rent Roll'!$AK16,MONTH(DH$3)='Rent Roll'!$AL16)),0,1)</f>
        <v>1</v>
      </c>
      <c r="DI306" s="567">
        <f>IF(AND(YEAR(DI$3)=YEAR('Rent Roll'!$C16),OR(MONTH(DI$3)='Rent Roll'!$AJ16,MONTH(DI$3)='Rent Roll'!$AK16,MONTH(DI$3)='Rent Roll'!$AL16)),0,1)</f>
        <v>1</v>
      </c>
      <c r="DJ306" s="767">
        <f>IF(AND(YEAR(DJ$3)=YEAR('Rent Roll'!$C16),OR(MONTH(DJ$3)='Rent Roll'!$AJ16,MONTH(DJ$3)='Rent Roll'!$AK16,MONTH(DJ$3)='Rent Roll'!$AL16)),0,1)</f>
        <v>1</v>
      </c>
      <c r="DK306" s="768">
        <f>IF(AND(YEAR(DK$3)=YEAR('Rent Roll'!$C16),OR(MONTH(DK$3)='Rent Roll'!$AJ16,MONTH(DK$3)='Rent Roll'!$AK16,MONTH(DK$3)='Rent Roll'!$AL16)),0,1)</f>
        <v>1</v>
      </c>
      <c r="DL306" s="567">
        <f>IF(AND(YEAR(DL$3)=YEAR('Rent Roll'!$C16),OR(MONTH(DL$3)='Rent Roll'!$AJ16,MONTH(DL$3)='Rent Roll'!$AK16,MONTH(DL$3)='Rent Roll'!$AL16)),0,1)</f>
        <v>1</v>
      </c>
      <c r="DM306" s="567">
        <f>IF(AND(YEAR(DM$3)=YEAR('Rent Roll'!$C16),OR(MONTH(DM$3)='Rent Roll'!$AJ16,MONTH(DM$3)='Rent Roll'!$AK16,MONTH(DM$3)='Rent Roll'!$AL16)),0,1)</f>
        <v>1</v>
      </c>
      <c r="DN306" s="567">
        <f>IF(AND(YEAR(DN$3)=YEAR('Rent Roll'!$C16),OR(MONTH(DN$3)='Rent Roll'!$AJ16,MONTH(DN$3)='Rent Roll'!$AK16,MONTH(DN$3)='Rent Roll'!$AL16)),0,1)</f>
        <v>1</v>
      </c>
      <c r="DO306" s="567">
        <f>IF(AND(YEAR(DO$3)=YEAR('Rent Roll'!$C16),OR(MONTH(DO$3)='Rent Roll'!$AJ16,MONTH(DO$3)='Rent Roll'!$AK16,MONTH(DO$3)='Rent Roll'!$AL16)),0,1)</f>
        <v>1</v>
      </c>
      <c r="DP306" s="567">
        <f>IF(AND(YEAR(DP$3)=YEAR('Rent Roll'!$C16),OR(MONTH(DP$3)='Rent Roll'!$AJ16,MONTH(DP$3)='Rent Roll'!$AK16,MONTH(DP$3)='Rent Roll'!$AL16)),0,1)</f>
        <v>1</v>
      </c>
      <c r="DQ306" s="567">
        <f>IF(AND(YEAR(DQ$3)=YEAR('Rent Roll'!$C16),OR(MONTH(DQ$3)='Rent Roll'!$AJ16,MONTH(DQ$3)='Rent Roll'!$AK16,MONTH(DQ$3)='Rent Roll'!$AL16)),0,1)</f>
        <v>1</v>
      </c>
      <c r="DR306" s="567">
        <f>IF(AND(YEAR(DR$3)=YEAR('Rent Roll'!$C16),OR(MONTH(DR$3)='Rent Roll'!$AJ16,MONTH(DR$3)='Rent Roll'!$AK16,MONTH(DR$3)='Rent Roll'!$AL16)),0,1)</f>
        <v>1</v>
      </c>
      <c r="DS306" s="567">
        <f>IF(AND(YEAR(DS$3)=YEAR('Rent Roll'!$C16),OR(MONTH(DS$3)='Rent Roll'!$AJ16,MONTH(DS$3)='Rent Roll'!$AK16,MONTH(DS$3)='Rent Roll'!$AL16)),0,1)</f>
        <v>1</v>
      </c>
      <c r="DT306" s="567">
        <f>IF(AND(YEAR(DT$3)=YEAR('Rent Roll'!$C16),OR(MONTH(DT$3)='Rent Roll'!$AJ16,MONTH(DT$3)='Rent Roll'!$AK16,MONTH(DT$3)='Rent Roll'!$AL16)),0,1)</f>
        <v>1</v>
      </c>
      <c r="DU306" s="567">
        <f>IF(AND(YEAR(DU$3)=YEAR('Rent Roll'!$C16),OR(MONTH(DU$3)='Rent Roll'!$AJ16,MONTH(DU$3)='Rent Roll'!$AK16,MONTH(DU$3)='Rent Roll'!$AL16)),0,1)</f>
        <v>1</v>
      </c>
      <c r="DV306" s="567">
        <f>IF(AND(YEAR(DV$3)=YEAR('Rent Roll'!$C16),OR(MONTH(DV$3)='Rent Roll'!$AJ16,MONTH(DV$3)='Rent Roll'!$AK16,MONTH(DV$3)='Rent Roll'!$AL16)),0,1)</f>
        <v>1</v>
      </c>
    </row>
    <row r="307" spans="1:126" s="565" customFormat="1" ht="12" customHeight="1" outlineLevel="1" x14ac:dyDescent="0.4">
      <c r="A307" s="731"/>
      <c r="B307" s="564">
        <f>'Rent Roll'!$B17</f>
        <v>0</v>
      </c>
      <c r="E307" s="566"/>
      <c r="F307" s="778">
        <f>IF(AND(YEAR(F$3)=YEAR('Rent Roll'!$C17),OR(MONTH(F$3)='Rent Roll'!$AJ17,MONTH(F$3)='Rent Roll'!$AK17,MONTH(F$3)='Rent Roll'!$AL17)),0,1)</f>
        <v>1</v>
      </c>
      <c r="G307" s="768">
        <f>IF(AND(YEAR(G$3)=YEAR('Rent Roll'!$C17),OR(MONTH(G$3)='Rent Roll'!$AJ17,MONTH(G$3)='Rent Roll'!$AK17,MONTH(G$3)='Rent Roll'!$AL17)),0,1)</f>
        <v>1</v>
      </c>
      <c r="H307" s="567">
        <f>IF(AND(YEAR(H$3)=YEAR('Rent Roll'!$C17),OR(MONTH(H$3)='Rent Roll'!$AJ17,MONTH(H$3)='Rent Roll'!$AK17,MONTH(H$3)='Rent Roll'!$AL17)),0,1)</f>
        <v>1</v>
      </c>
      <c r="I307" s="567">
        <f>IF(AND(YEAR(I$3)=YEAR('Rent Roll'!$C17),OR(MONTH(I$3)='Rent Roll'!$AJ17,MONTH(I$3)='Rent Roll'!$AK17,MONTH(I$3)='Rent Roll'!$AL17)),0,1)</f>
        <v>1</v>
      </c>
      <c r="J307" s="567">
        <f>IF(AND(YEAR(J$3)=YEAR('Rent Roll'!$C17),OR(MONTH(J$3)='Rent Roll'!$AJ17,MONTH(J$3)='Rent Roll'!$AK17,MONTH(J$3)='Rent Roll'!$AL17)),0,1)</f>
        <v>1</v>
      </c>
      <c r="K307" s="567">
        <f>IF(AND(YEAR(K$3)=YEAR('Rent Roll'!$C17),OR(MONTH(K$3)='Rent Roll'!$AJ17,MONTH(K$3)='Rent Roll'!$AK17,MONTH(K$3)='Rent Roll'!$AL17)),0,1)</f>
        <v>1</v>
      </c>
      <c r="L307" s="567">
        <f>IF(AND(YEAR(L$3)=YEAR('Rent Roll'!$C17),OR(MONTH(L$3)='Rent Roll'!$AJ17,MONTH(L$3)='Rent Roll'!$AK17,MONTH(L$3)='Rent Roll'!$AL17)),0,1)</f>
        <v>1</v>
      </c>
      <c r="M307" s="567">
        <f>IF(AND(YEAR(M$3)=YEAR('Rent Roll'!$C17),OR(MONTH(M$3)='Rent Roll'!$AJ17,MONTH(M$3)='Rent Roll'!$AK17,MONTH(M$3)='Rent Roll'!$AL17)),0,1)</f>
        <v>1</v>
      </c>
      <c r="N307" s="567">
        <f>IF(AND(YEAR(N$3)=YEAR('Rent Roll'!$C17),OR(MONTH(N$3)='Rent Roll'!$AJ17,MONTH(N$3)='Rent Roll'!$AK17,MONTH(N$3)='Rent Roll'!$AL17)),0,1)</f>
        <v>1</v>
      </c>
      <c r="O307" s="567">
        <f>IF(AND(YEAR(O$3)=YEAR('Rent Roll'!$C17),OR(MONTH(O$3)='Rent Roll'!$AJ17,MONTH(O$3)='Rent Roll'!$AK17,MONTH(O$3)='Rent Roll'!$AL17)),0,1)</f>
        <v>1</v>
      </c>
      <c r="P307" s="567">
        <f>IF(AND(YEAR(P$3)=YEAR('Rent Roll'!$C17),OR(MONTH(P$3)='Rent Roll'!$AJ17,MONTH(P$3)='Rent Roll'!$AK17,MONTH(P$3)='Rent Roll'!$AL17)),0,1)</f>
        <v>1</v>
      </c>
      <c r="Q307" s="567">
        <f>IF(AND(YEAR(Q$3)=YEAR('Rent Roll'!$C17),OR(MONTH(Q$3)='Rent Roll'!$AJ17,MONTH(Q$3)='Rent Roll'!$AK17,MONTH(Q$3)='Rent Roll'!$AL17)),0,1)</f>
        <v>1</v>
      </c>
      <c r="R307" s="767">
        <f>IF(AND(YEAR(R$3)=YEAR('Rent Roll'!$C17),OR(MONTH(R$3)='Rent Roll'!$AJ17,MONTH(R$3)='Rent Roll'!$AK17,MONTH(R$3)='Rent Roll'!$AL17)),0,1)</f>
        <v>1</v>
      </c>
      <c r="S307" s="768">
        <f>IF(AND(YEAR(S$3)=YEAR('Rent Roll'!$C17),OR(MONTH(S$3)='Rent Roll'!$AJ17,MONTH(S$3)='Rent Roll'!$AK17,MONTH(S$3)='Rent Roll'!$AL17)),0,1)</f>
        <v>1</v>
      </c>
      <c r="T307" s="567">
        <f>IF(AND(YEAR(T$3)=YEAR('Rent Roll'!$C17),OR(MONTH(T$3)='Rent Roll'!$AJ17,MONTH(T$3)='Rent Roll'!$AK17,MONTH(T$3)='Rent Roll'!$AL17)),0,1)</f>
        <v>1</v>
      </c>
      <c r="U307" s="567">
        <f>IF(AND(YEAR(U$3)=YEAR('Rent Roll'!$C17),OR(MONTH(U$3)='Rent Roll'!$AJ17,MONTH(U$3)='Rent Roll'!$AK17,MONTH(U$3)='Rent Roll'!$AL17)),0,1)</f>
        <v>1</v>
      </c>
      <c r="V307" s="567">
        <f>IF(AND(YEAR(V$3)=YEAR('Rent Roll'!$C17),OR(MONTH(V$3)='Rent Roll'!$AJ17,MONTH(V$3)='Rent Roll'!$AK17,MONTH(V$3)='Rent Roll'!$AL17)),0,1)</f>
        <v>1</v>
      </c>
      <c r="W307" s="567">
        <f>IF(AND(YEAR(W$3)=YEAR('Rent Roll'!$C17),OR(MONTH(W$3)='Rent Roll'!$AJ17,MONTH(W$3)='Rent Roll'!$AK17,MONTH(W$3)='Rent Roll'!$AL17)),0,1)</f>
        <v>1</v>
      </c>
      <c r="X307" s="567">
        <f>IF(AND(YEAR(X$3)=YEAR('Rent Roll'!$C17),OR(MONTH(X$3)='Rent Roll'!$AJ17,MONTH(X$3)='Rent Roll'!$AK17,MONTH(X$3)='Rent Roll'!$AL17)),0,1)</f>
        <v>1</v>
      </c>
      <c r="Y307" s="567">
        <f>IF(AND(YEAR(Y$3)=YEAR('Rent Roll'!$C17),OR(MONTH(Y$3)='Rent Roll'!$AJ17,MONTH(Y$3)='Rent Roll'!$AK17,MONTH(Y$3)='Rent Roll'!$AL17)),0,1)</f>
        <v>1</v>
      </c>
      <c r="Z307" s="567">
        <f>IF(AND(YEAR(Z$3)=YEAR('Rent Roll'!$C17),OR(MONTH(Z$3)='Rent Roll'!$AJ17,MONTH(Z$3)='Rent Roll'!$AK17,MONTH(Z$3)='Rent Roll'!$AL17)),0,1)</f>
        <v>1</v>
      </c>
      <c r="AA307" s="567">
        <f>IF(AND(YEAR(AA$3)=YEAR('Rent Roll'!$C17),OR(MONTH(AA$3)='Rent Roll'!$AJ17,MONTH(AA$3)='Rent Roll'!$AK17,MONTH(AA$3)='Rent Roll'!$AL17)),0,1)</f>
        <v>1</v>
      </c>
      <c r="AB307" s="567">
        <f>IF(AND(YEAR(AB$3)=YEAR('Rent Roll'!$C17),OR(MONTH(AB$3)='Rent Roll'!$AJ17,MONTH(AB$3)='Rent Roll'!$AK17,MONTH(AB$3)='Rent Roll'!$AL17)),0,1)</f>
        <v>1</v>
      </c>
      <c r="AC307" s="567">
        <f>IF(AND(YEAR(AC$3)=YEAR('Rent Roll'!$C17),OR(MONTH(AC$3)='Rent Roll'!$AJ17,MONTH(AC$3)='Rent Roll'!$AK17,MONTH(AC$3)='Rent Roll'!$AL17)),0,1)</f>
        <v>1</v>
      </c>
      <c r="AD307" s="767">
        <f>IF(AND(YEAR(AD$3)=YEAR('Rent Roll'!$C17),OR(MONTH(AD$3)='Rent Roll'!$AJ17,MONTH(AD$3)='Rent Roll'!$AK17,MONTH(AD$3)='Rent Roll'!$AL17)),0,1)</f>
        <v>1</v>
      </c>
      <c r="AE307" s="768">
        <f>IF(AND(YEAR(AE$3)=YEAR('Rent Roll'!$C17),OR(MONTH(AE$3)='Rent Roll'!$AJ17,MONTH(AE$3)='Rent Roll'!$AK17,MONTH(AE$3)='Rent Roll'!$AL17)),0,1)</f>
        <v>1</v>
      </c>
      <c r="AF307" s="567">
        <f>IF(AND(YEAR(AF$3)=YEAR('Rent Roll'!$C17),OR(MONTH(AF$3)='Rent Roll'!$AJ17,MONTH(AF$3)='Rent Roll'!$AK17,MONTH(AF$3)='Rent Roll'!$AL17)),0,1)</f>
        <v>1</v>
      </c>
      <c r="AG307" s="567">
        <f>IF(AND(YEAR(AG$3)=YEAR('Rent Roll'!$C17),OR(MONTH(AG$3)='Rent Roll'!$AJ17,MONTH(AG$3)='Rent Roll'!$AK17,MONTH(AG$3)='Rent Roll'!$AL17)),0,1)</f>
        <v>1</v>
      </c>
      <c r="AH307" s="567">
        <f>IF(AND(YEAR(AH$3)=YEAR('Rent Roll'!$C17),OR(MONTH(AH$3)='Rent Roll'!$AJ17,MONTH(AH$3)='Rent Roll'!$AK17,MONTH(AH$3)='Rent Roll'!$AL17)),0,1)</f>
        <v>1</v>
      </c>
      <c r="AI307" s="567">
        <f>IF(AND(YEAR(AI$3)=YEAR('Rent Roll'!$C17),OR(MONTH(AI$3)='Rent Roll'!$AJ17,MONTH(AI$3)='Rent Roll'!$AK17,MONTH(AI$3)='Rent Roll'!$AL17)),0,1)</f>
        <v>1</v>
      </c>
      <c r="AJ307" s="567">
        <f>IF(AND(YEAR(AJ$3)=YEAR('Rent Roll'!$C17),OR(MONTH(AJ$3)='Rent Roll'!$AJ17,MONTH(AJ$3)='Rent Roll'!$AK17,MONTH(AJ$3)='Rent Roll'!$AL17)),0,1)</f>
        <v>1</v>
      </c>
      <c r="AK307" s="567">
        <f>IF(AND(YEAR(AK$3)=YEAR('Rent Roll'!$C17),OR(MONTH(AK$3)='Rent Roll'!$AJ17,MONTH(AK$3)='Rent Roll'!$AK17,MONTH(AK$3)='Rent Roll'!$AL17)),0,1)</f>
        <v>1</v>
      </c>
      <c r="AL307" s="567">
        <f>IF(AND(YEAR(AL$3)=YEAR('Rent Roll'!$C17),OR(MONTH(AL$3)='Rent Roll'!$AJ17,MONTH(AL$3)='Rent Roll'!$AK17,MONTH(AL$3)='Rent Roll'!$AL17)),0,1)</f>
        <v>1</v>
      </c>
      <c r="AM307" s="567">
        <f>IF(AND(YEAR(AM$3)=YEAR('Rent Roll'!$C17),OR(MONTH(AM$3)='Rent Roll'!$AJ17,MONTH(AM$3)='Rent Roll'!$AK17,MONTH(AM$3)='Rent Roll'!$AL17)),0,1)</f>
        <v>1</v>
      </c>
      <c r="AN307" s="567">
        <f>IF(AND(YEAR(AN$3)=YEAR('Rent Roll'!$C17),OR(MONTH(AN$3)='Rent Roll'!$AJ17,MONTH(AN$3)='Rent Roll'!$AK17,MONTH(AN$3)='Rent Roll'!$AL17)),0,1)</f>
        <v>1</v>
      </c>
      <c r="AO307" s="567">
        <f>IF(AND(YEAR(AO$3)=YEAR('Rent Roll'!$C17),OR(MONTH(AO$3)='Rent Roll'!$AJ17,MONTH(AO$3)='Rent Roll'!$AK17,MONTH(AO$3)='Rent Roll'!$AL17)),0,1)</f>
        <v>1</v>
      </c>
      <c r="AP307" s="767">
        <f>IF(AND(YEAR(AP$3)=YEAR('Rent Roll'!$C17),OR(MONTH(AP$3)='Rent Roll'!$AJ17,MONTH(AP$3)='Rent Roll'!$AK17,MONTH(AP$3)='Rent Roll'!$AL17)),0,1)</f>
        <v>1</v>
      </c>
      <c r="AQ307" s="768">
        <f>IF(AND(YEAR(AQ$3)=YEAR('Rent Roll'!$C17),OR(MONTH(AQ$3)='Rent Roll'!$AJ17,MONTH(AQ$3)='Rent Roll'!$AK17,MONTH(AQ$3)='Rent Roll'!$AL17)),0,1)</f>
        <v>1</v>
      </c>
      <c r="AR307" s="567">
        <f>IF(AND(YEAR(AR$3)=YEAR('Rent Roll'!$C17),OR(MONTH(AR$3)='Rent Roll'!$AJ17,MONTH(AR$3)='Rent Roll'!$AK17,MONTH(AR$3)='Rent Roll'!$AL17)),0,1)</f>
        <v>1</v>
      </c>
      <c r="AS307" s="567">
        <f>IF(AND(YEAR(AS$3)=YEAR('Rent Roll'!$C17),OR(MONTH(AS$3)='Rent Roll'!$AJ17,MONTH(AS$3)='Rent Roll'!$AK17,MONTH(AS$3)='Rent Roll'!$AL17)),0,1)</f>
        <v>1</v>
      </c>
      <c r="AT307" s="567">
        <f>IF(AND(YEAR(AT$3)=YEAR('Rent Roll'!$C17),OR(MONTH(AT$3)='Rent Roll'!$AJ17,MONTH(AT$3)='Rent Roll'!$AK17,MONTH(AT$3)='Rent Roll'!$AL17)),0,1)</f>
        <v>1</v>
      </c>
      <c r="AU307" s="567">
        <f>IF(AND(YEAR(AU$3)=YEAR('Rent Roll'!$C17),OR(MONTH(AU$3)='Rent Roll'!$AJ17,MONTH(AU$3)='Rent Roll'!$AK17,MONTH(AU$3)='Rent Roll'!$AL17)),0,1)</f>
        <v>1</v>
      </c>
      <c r="AV307" s="567">
        <f>IF(AND(YEAR(AV$3)=YEAR('Rent Roll'!$C17),OR(MONTH(AV$3)='Rent Roll'!$AJ17,MONTH(AV$3)='Rent Roll'!$AK17,MONTH(AV$3)='Rent Roll'!$AL17)),0,1)</f>
        <v>1</v>
      </c>
      <c r="AW307" s="567">
        <f>IF(AND(YEAR(AW$3)=YEAR('Rent Roll'!$C17),OR(MONTH(AW$3)='Rent Roll'!$AJ17,MONTH(AW$3)='Rent Roll'!$AK17,MONTH(AW$3)='Rent Roll'!$AL17)),0,1)</f>
        <v>1</v>
      </c>
      <c r="AX307" s="567">
        <f>IF(AND(YEAR(AX$3)=YEAR('Rent Roll'!$C17),OR(MONTH(AX$3)='Rent Roll'!$AJ17,MONTH(AX$3)='Rent Roll'!$AK17,MONTH(AX$3)='Rent Roll'!$AL17)),0,1)</f>
        <v>1</v>
      </c>
      <c r="AY307" s="567">
        <f>IF(AND(YEAR(AY$3)=YEAR('Rent Roll'!$C17),OR(MONTH(AY$3)='Rent Roll'!$AJ17,MONTH(AY$3)='Rent Roll'!$AK17,MONTH(AY$3)='Rent Roll'!$AL17)),0,1)</f>
        <v>1</v>
      </c>
      <c r="AZ307" s="567">
        <f>IF(AND(YEAR(AZ$3)=YEAR('Rent Roll'!$C17),OR(MONTH(AZ$3)='Rent Roll'!$AJ17,MONTH(AZ$3)='Rent Roll'!$AK17,MONTH(AZ$3)='Rent Roll'!$AL17)),0,1)</f>
        <v>1</v>
      </c>
      <c r="BA307" s="567">
        <f>IF(AND(YEAR(BA$3)=YEAR('Rent Roll'!$C17),OR(MONTH(BA$3)='Rent Roll'!$AJ17,MONTH(BA$3)='Rent Roll'!$AK17,MONTH(BA$3)='Rent Roll'!$AL17)),0,1)</f>
        <v>1</v>
      </c>
      <c r="BB307" s="767">
        <f>IF(AND(YEAR(BB$3)=YEAR('Rent Roll'!$C17),OR(MONTH(BB$3)='Rent Roll'!$AJ17,MONTH(BB$3)='Rent Roll'!$AK17,MONTH(BB$3)='Rent Roll'!$AL17)),0,1)</f>
        <v>1</v>
      </c>
      <c r="BC307" s="768">
        <f>IF(AND(YEAR(BC$3)=YEAR('Rent Roll'!$C17),OR(MONTH(BC$3)='Rent Roll'!$AJ17,MONTH(BC$3)='Rent Roll'!$AK17,MONTH(BC$3)='Rent Roll'!$AL17)),0,1)</f>
        <v>1</v>
      </c>
      <c r="BD307" s="567">
        <f>IF(AND(YEAR(BD$3)=YEAR('Rent Roll'!$C17),OR(MONTH(BD$3)='Rent Roll'!$AJ17,MONTH(BD$3)='Rent Roll'!$AK17,MONTH(BD$3)='Rent Roll'!$AL17)),0,1)</f>
        <v>1</v>
      </c>
      <c r="BE307" s="567">
        <f>IF(AND(YEAR(BE$3)=YEAR('Rent Roll'!$C17),OR(MONTH(BE$3)='Rent Roll'!$AJ17,MONTH(BE$3)='Rent Roll'!$AK17,MONTH(BE$3)='Rent Roll'!$AL17)),0,1)</f>
        <v>1</v>
      </c>
      <c r="BF307" s="567">
        <f>IF(AND(YEAR(BF$3)=YEAR('Rent Roll'!$C17),OR(MONTH(BF$3)='Rent Roll'!$AJ17,MONTH(BF$3)='Rent Roll'!$AK17,MONTH(BF$3)='Rent Roll'!$AL17)),0,1)</f>
        <v>1</v>
      </c>
      <c r="BG307" s="567">
        <f>IF(AND(YEAR(BG$3)=YEAR('Rent Roll'!$C17),OR(MONTH(BG$3)='Rent Roll'!$AJ17,MONTH(BG$3)='Rent Roll'!$AK17,MONTH(BG$3)='Rent Roll'!$AL17)),0,1)</f>
        <v>1</v>
      </c>
      <c r="BH307" s="567">
        <f>IF(AND(YEAR(BH$3)=YEAR('Rent Roll'!$C17),OR(MONTH(BH$3)='Rent Roll'!$AJ17,MONTH(BH$3)='Rent Roll'!$AK17,MONTH(BH$3)='Rent Roll'!$AL17)),0,1)</f>
        <v>1</v>
      </c>
      <c r="BI307" s="567">
        <f>IF(AND(YEAR(BI$3)=YEAR('Rent Roll'!$C17),OR(MONTH(BI$3)='Rent Roll'!$AJ17,MONTH(BI$3)='Rent Roll'!$AK17,MONTH(BI$3)='Rent Roll'!$AL17)),0,1)</f>
        <v>1</v>
      </c>
      <c r="BJ307" s="567">
        <f>IF(AND(YEAR(BJ$3)=YEAR('Rent Roll'!$C17),OR(MONTH(BJ$3)='Rent Roll'!$AJ17,MONTH(BJ$3)='Rent Roll'!$AK17,MONTH(BJ$3)='Rent Roll'!$AL17)),0,1)</f>
        <v>1</v>
      </c>
      <c r="BK307" s="567">
        <f>IF(AND(YEAR(BK$3)=YEAR('Rent Roll'!$C17),OR(MONTH(BK$3)='Rent Roll'!$AJ17,MONTH(BK$3)='Rent Roll'!$AK17,MONTH(BK$3)='Rent Roll'!$AL17)),0,1)</f>
        <v>1</v>
      </c>
      <c r="BL307" s="567">
        <f>IF(AND(YEAR(BL$3)=YEAR('Rent Roll'!$C17),OR(MONTH(BL$3)='Rent Roll'!$AJ17,MONTH(BL$3)='Rent Roll'!$AK17,MONTH(BL$3)='Rent Roll'!$AL17)),0,1)</f>
        <v>1</v>
      </c>
      <c r="BM307" s="567">
        <f>IF(AND(YEAR(BM$3)=YEAR('Rent Roll'!$C17),OR(MONTH(BM$3)='Rent Roll'!$AJ17,MONTH(BM$3)='Rent Roll'!$AK17,MONTH(BM$3)='Rent Roll'!$AL17)),0,1)</f>
        <v>1</v>
      </c>
      <c r="BN307" s="767">
        <f>IF(AND(YEAR(BN$3)=YEAR('Rent Roll'!$C17),OR(MONTH(BN$3)='Rent Roll'!$AJ17,MONTH(BN$3)='Rent Roll'!$AK17,MONTH(BN$3)='Rent Roll'!$AL17)),0,1)</f>
        <v>1</v>
      </c>
      <c r="BO307" s="768">
        <f>IF(AND(YEAR(BO$3)=YEAR('Rent Roll'!$C17),OR(MONTH(BO$3)='Rent Roll'!$AJ17,MONTH(BO$3)='Rent Roll'!$AK17,MONTH(BO$3)='Rent Roll'!$AL17)),0,1)</f>
        <v>1</v>
      </c>
      <c r="BP307" s="567">
        <f>IF(AND(YEAR(BP$3)=YEAR('Rent Roll'!$C17),OR(MONTH(BP$3)='Rent Roll'!$AJ17,MONTH(BP$3)='Rent Roll'!$AK17,MONTH(BP$3)='Rent Roll'!$AL17)),0,1)</f>
        <v>1</v>
      </c>
      <c r="BQ307" s="567">
        <f>IF(AND(YEAR(BQ$3)=YEAR('Rent Roll'!$C17),OR(MONTH(BQ$3)='Rent Roll'!$AJ17,MONTH(BQ$3)='Rent Roll'!$AK17,MONTH(BQ$3)='Rent Roll'!$AL17)),0,1)</f>
        <v>1</v>
      </c>
      <c r="BR307" s="567">
        <f>IF(AND(YEAR(BR$3)=YEAR('Rent Roll'!$C17),OR(MONTH(BR$3)='Rent Roll'!$AJ17,MONTH(BR$3)='Rent Roll'!$AK17,MONTH(BR$3)='Rent Roll'!$AL17)),0,1)</f>
        <v>1</v>
      </c>
      <c r="BS307" s="567">
        <f>IF(AND(YEAR(BS$3)=YEAR('Rent Roll'!$C17),OR(MONTH(BS$3)='Rent Roll'!$AJ17,MONTH(BS$3)='Rent Roll'!$AK17,MONTH(BS$3)='Rent Roll'!$AL17)),0,1)</f>
        <v>1</v>
      </c>
      <c r="BT307" s="567">
        <f>IF(AND(YEAR(BT$3)=YEAR('Rent Roll'!$C17),OR(MONTH(BT$3)='Rent Roll'!$AJ17,MONTH(BT$3)='Rent Roll'!$AK17,MONTH(BT$3)='Rent Roll'!$AL17)),0,1)</f>
        <v>1</v>
      </c>
      <c r="BU307" s="567">
        <f>IF(AND(YEAR(BU$3)=YEAR('Rent Roll'!$C17),OR(MONTH(BU$3)='Rent Roll'!$AJ17,MONTH(BU$3)='Rent Roll'!$AK17,MONTH(BU$3)='Rent Roll'!$AL17)),0,1)</f>
        <v>1</v>
      </c>
      <c r="BV307" s="567">
        <f>IF(AND(YEAR(BV$3)=YEAR('Rent Roll'!$C17),OR(MONTH(BV$3)='Rent Roll'!$AJ17,MONTH(BV$3)='Rent Roll'!$AK17,MONTH(BV$3)='Rent Roll'!$AL17)),0,1)</f>
        <v>1</v>
      </c>
      <c r="BW307" s="567">
        <f>IF(AND(YEAR(BW$3)=YEAR('Rent Roll'!$C17),OR(MONTH(BW$3)='Rent Roll'!$AJ17,MONTH(BW$3)='Rent Roll'!$AK17,MONTH(BW$3)='Rent Roll'!$AL17)),0,1)</f>
        <v>1</v>
      </c>
      <c r="BX307" s="567">
        <f>IF(AND(YEAR(BX$3)=YEAR('Rent Roll'!$C17),OR(MONTH(BX$3)='Rent Roll'!$AJ17,MONTH(BX$3)='Rent Roll'!$AK17,MONTH(BX$3)='Rent Roll'!$AL17)),0,1)</f>
        <v>1</v>
      </c>
      <c r="BY307" s="567">
        <f>IF(AND(YEAR(BY$3)=YEAR('Rent Roll'!$C17),OR(MONTH(BY$3)='Rent Roll'!$AJ17,MONTH(BY$3)='Rent Roll'!$AK17,MONTH(BY$3)='Rent Roll'!$AL17)),0,1)</f>
        <v>1</v>
      </c>
      <c r="BZ307" s="767">
        <f>IF(AND(YEAR(BZ$3)=YEAR('Rent Roll'!$C17),OR(MONTH(BZ$3)='Rent Roll'!$AJ17,MONTH(BZ$3)='Rent Roll'!$AK17,MONTH(BZ$3)='Rent Roll'!$AL17)),0,1)</f>
        <v>1</v>
      </c>
      <c r="CA307" s="768">
        <f>IF(AND(YEAR(CA$3)=YEAR('Rent Roll'!$C17),OR(MONTH(CA$3)='Rent Roll'!$AJ17,MONTH(CA$3)='Rent Roll'!$AK17,MONTH(CA$3)='Rent Roll'!$AL17)),0,1)</f>
        <v>1</v>
      </c>
      <c r="CB307" s="567">
        <f>IF(AND(YEAR(CB$3)=YEAR('Rent Roll'!$C17),OR(MONTH(CB$3)='Rent Roll'!$AJ17,MONTH(CB$3)='Rent Roll'!$AK17,MONTH(CB$3)='Rent Roll'!$AL17)),0,1)</f>
        <v>1</v>
      </c>
      <c r="CC307" s="567">
        <f>IF(AND(YEAR(CC$3)=YEAR('Rent Roll'!$C17),OR(MONTH(CC$3)='Rent Roll'!$AJ17,MONTH(CC$3)='Rent Roll'!$AK17,MONTH(CC$3)='Rent Roll'!$AL17)),0,1)</f>
        <v>1</v>
      </c>
      <c r="CD307" s="567">
        <f>IF(AND(YEAR(CD$3)=YEAR('Rent Roll'!$C17),OR(MONTH(CD$3)='Rent Roll'!$AJ17,MONTH(CD$3)='Rent Roll'!$AK17,MONTH(CD$3)='Rent Roll'!$AL17)),0,1)</f>
        <v>1</v>
      </c>
      <c r="CE307" s="567">
        <f>IF(AND(YEAR(CE$3)=YEAR('Rent Roll'!$C17),OR(MONTH(CE$3)='Rent Roll'!$AJ17,MONTH(CE$3)='Rent Roll'!$AK17,MONTH(CE$3)='Rent Roll'!$AL17)),0,1)</f>
        <v>1</v>
      </c>
      <c r="CF307" s="567">
        <f>IF(AND(YEAR(CF$3)=YEAR('Rent Roll'!$C17),OR(MONTH(CF$3)='Rent Roll'!$AJ17,MONTH(CF$3)='Rent Roll'!$AK17,MONTH(CF$3)='Rent Roll'!$AL17)),0,1)</f>
        <v>1</v>
      </c>
      <c r="CG307" s="567">
        <f>IF(AND(YEAR(CG$3)=YEAR('Rent Roll'!$C17),OR(MONTH(CG$3)='Rent Roll'!$AJ17,MONTH(CG$3)='Rent Roll'!$AK17,MONTH(CG$3)='Rent Roll'!$AL17)),0,1)</f>
        <v>1</v>
      </c>
      <c r="CH307" s="567">
        <f>IF(AND(YEAR(CH$3)=YEAR('Rent Roll'!$C17),OR(MONTH(CH$3)='Rent Roll'!$AJ17,MONTH(CH$3)='Rent Roll'!$AK17,MONTH(CH$3)='Rent Roll'!$AL17)),0,1)</f>
        <v>1</v>
      </c>
      <c r="CI307" s="567">
        <f>IF(AND(YEAR(CI$3)=YEAR('Rent Roll'!$C17),OR(MONTH(CI$3)='Rent Roll'!$AJ17,MONTH(CI$3)='Rent Roll'!$AK17,MONTH(CI$3)='Rent Roll'!$AL17)),0,1)</f>
        <v>1</v>
      </c>
      <c r="CJ307" s="567">
        <f>IF(AND(YEAR(CJ$3)=YEAR('Rent Roll'!$C17),OR(MONTH(CJ$3)='Rent Roll'!$AJ17,MONTH(CJ$3)='Rent Roll'!$AK17,MONTH(CJ$3)='Rent Roll'!$AL17)),0,1)</f>
        <v>1</v>
      </c>
      <c r="CK307" s="567">
        <f>IF(AND(YEAR(CK$3)=YEAR('Rent Roll'!$C17),OR(MONTH(CK$3)='Rent Roll'!$AJ17,MONTH(CK$3)='Rent Roll'!$AK17,MONTH(CK$3)='Rent Roll'!$AL17)),0,1)</f>
        <v>1</v>
      </c>
      <c r="CL307" s="767">
        <f>IF(AND(YEAR(CL$3)=YEAR('Rent Roll'!$C17),OR(MONTH(CL$3)='Rent Roll'!$AJ17,MONTH(CL$3)='Rent Roll'!$AK17,MONTH(CL$3)='Rent Roll'!$AL17)),0,1)</f>
        <v>1</v>
      </c>
      <c r="CM307" s="768">
        <f>IF(AND(YEAR(CM$3)=YEAR('Rent Roll'!$C17),OR(MONTH(CM$3)='Rent Roll'!$AJ17,MONTH(CM$3)='Rent Roll'!$AK17,MONTH(CM$3)='Rent Roll'!$AL17)),0,1)</f>
        <v>1</v>
      </c>
      <c r="CN307" s="567">
        <f>IF(AND(YEAR(CN$3)=YEAR('Rent Roll'!$C17),OR(MONTH(CN$3)='Rent Roll'!$AJ17,MONTH(CN$3)='Rent Roll'!$AK17,MONTH(CN$3)='Rent Roll'!$AL17)),0,1)</f>
        <v>1</v>
      </c>
      <c r="CO307" s="567">
        <f>IF(AND(YEAR(CO$3)=YEAR('Rent Roll'!$C17),OR(MONTH(CO$3)='Rent Roll'!$AJ17,MONTH(CO$3)='Rent Roll'!$AK17,MONTH(CO$3)='Rent Roll'!$AL17)),0,1)</f>
        <v>1</v>
      </c>
      <c r="CP307" s="567">
        <f>IF(AND(YEAR(CP$3)=YEAR('Rent Roll'!$C17),OR(MONTH(CP$3)='Rent Roll'!$AJ17,MONTH(CP$3)='Rent Roll'!$AK17,MONTH(CP$3)='Rent Roll'!$AL17)),0,1)</f>
        <v>1</v>
      </c>
      <c r="CQ307" s="567">
        <f>IF(AND(YEAR(CQ$3)=YEAR('Rent Roll'!$C17),OR(MONTH(CQ$3)='Rent Roll'!$AJ17,MONTH(CQ$3)='Rent Roll'!$AK17,MONTH(CQ$3)='Rent Roll'!$AL17)),0,1)</f>
        <v>1</v>
      </c>
      <c r="CR307" s="567">
        <f>IF(AND(YEAR(CR$3)=YEAR('Rent Roll'!$C17),OR(MONTH(CR$3)='Rent Roll'!$AJ17,MONTH(CR$3)='Rent Roll'!$AK17,MONTH(CR$3)='Rent Roll'!$AL17)),0,1)</f>
        <v>1</v>
      </c>
      <c r="CS307" s="567">
        <f>IF(AND(YEAR(CS$3)=YEAR('Rent Roll'!$C17),OR(MONTH(CS$3)='Rent Roll'!$AJ17,MONTH(CS$3)='Rent Roll'!$AK17,MONTH(CS$3)='Rent Roll'!$AL17)),0,1)</f>
        <v>1</v>
      </c>
      <c r="CT307" s="567">
        <f>IF(AND(YEAR(CT$3)=YEAR('Rent Roll'!$C17),OR(MONTH(CT$3)='Rent Roll'!$AJ17,MONTH(CT$3)='Rent Roll'!$AK17,MONTH(CT$3)='Rent Roll'!$AL17)),0,1)</f>
        <v>1</v>
      </c>
      <c r="CU307" s="567">
        <f>IF(AND(YEAR(CU$3)=YEAR('Rent Roll'!$C17),OR(MONTH(CU$3)='Rent Roll'!$AJ17,MONTH(CU$3)='Rent Roll'!$AK17,MONTH(CU$3)='Rent Roll'!$AL17)),0,1)</f>
        <v>1</v>
      </c>
      <c r="CV307" s="567">
        <f>IF(AND(YEAR(CV$3)=YEAR('Rent Roll'!$C17),OR(MONTH(CV$3)='Rent Roll'!$AJ17,MONTH(CV$3)='Rent Roll'!$AK17,MONTH(CV$3)='Rent Roll'!$AL17)),0,1)</f>
        <v>1</v>
      </c>
      <c r="CW307" s="567">
        <f>IF(AND(YEAR(CW$3)=YEAR('Rent Roll'!$C17),OR(MONTH(CW$3)='Rent Roll'!$AJ17,MONTH(CW$3)='Rent Roll'!$AK17,MONTH(CW$3)='Rent Roll'!$AL17)),0,1)</f>
        <v>1</v>
      </c>
      <c r="CX307" s="767">
        <f>IF(AND(YEAR(CX$3)=YEAR('Rent Roll'!$C17),OR(MONTH(CX$3)='Rent Roll'!$AJ17,MONTH(CX$3)='Rent Roll'!$AK17,MONTH(CX$3)='Rent Roll'!$AL17)),0,1)</f>
        <v>1</v>
      </c>
      <c r="CY307" s="768">
        <f>IF(AND(YEAR(CY$3)=YEAR('Rent Roll'!$C17),OR(MONTH(CY$3)='Rent Roll'!$AJ17,MONTH(CY$3)='Rent Roll'!$AK17,MONTH(CY$3)='Rent Roll'!$AL17)),0,1)</f>
        <v>1</v>
      </c>
      <c r="CZ307" s="567">
        <f>IF(AND(YEAR(CZ$3)=YEAR('Rent Roll'!$C17),OR(MONTH(CZ$3)='Rent Roll'!$AJ17,MONTH(CZ$3)='Rent Roll'!$AK17,MONTH(CZ$3)='Rent Roll'!$AL17)),0,1)</f>
        <v>1</v>
      </c>
      <c r="DA307" s="567">
        <f>IF(AND(YEAR(DA$3)=YEAR('Rent Roll'!$C17),OR(MONTH(DA$3)='Rent Roll'!$AJ17,MONTH(DA$3)='Rent Roll'!$AK17,MONTH(DA$3)='Rent Roll'!$AL17)),0,1)</f>
        <v>1</v>
      </c>
      <c r="DB307" s="567">
        <f>IF(AND(YEAR(DB$3)=YEAR('Rent Roll'!$C17),OR(MONTH(DB$3)='Rent Roll'!$AJ17,MONTH(DB$3)='Rent Roll'!$AK17,MONTH(DB$3)='Rent Roll'!$AL17)),0,1)</f>
        <v>1</v>
      </c>
      <c r="DC307" s="567">
        <f>IF(AND(YEAR(DC$3)=YEAR('Rent Roll'!$C17),OR(MONTH(DC$3)='Rent Roll'!$AJ17,MONTH(DC$3)='Rent Roll'!$AK17,MONTH(DC$3)='Rent Roll'!$AL17)),0,1)</f>
        <v>1</v>
      </c>
      <c r="DD307" s="567">
        <f>IF(AND(YEAR(DD$3)=YEAR('Rent Roll'!$C17),OR(MONTH(DD$3)='Rent Roll'!$AJ17,MONTH(DD$3)='Rent Roll'!$AK17,MONTH(DD$3)='Rent Roll'!$AL17)),0,1)</f>
        <v>1</v>
      </c>
      <c r="DE307" s="567">
        <f>IF(AND(YEAR(DE$3)=YEAR('Rent Roll'!$C17),OR(MONTH(DE$3)='Rent Roll'!$AJ17,MONTH(DE$3)='Rent Roll'!$AK17,MONTH(DE$3)='Rent Roll'!$AL17)),0,1)</f>
        <v>1</v>
      </c>
      <c r="DF307" s="567">
        <f>IF(AND(YEAR(DF$3)=YEAR('Rent Roll'!$C17),OR(MONTH(DF$3)='Rent Roll'!$AJ17,MONTH(DF$3)='Rent Roll'!$AK17,MONTH(DF$3)='Rent Roll'!$AL17)),0,1)</f>
        <v>1</v>
      </c>
      <c r="DG307" s="567">
        <f>IF(AND(YEAR(DG$3)=YEAR('Rent Roll'!$C17),OR(MONTH(DG$3)='Rent Roll'!$AJ17,MONTH(DG$3)='Rent Roll'!$AK17,MONTH(DG$3)='Rent Roll'!$AL17)),0,1)</f>
        <v>1</v>
      </c>
      <c r="DH307" s="567">
        <f>IF(AND(YEAR(DH$3)=YEAR('Rent Roll'!$C17),OR(MONTH(DH$3)='Rent Roll'!$AJ17,MONTH(DH$3)='Rent Roll'!$AK17,MONTH(DH$3)='Rent Roll'!$AL17)),0,1)</f>
        <v>1</v>
      </c>
      <c r="DI307" s="567">
        <f>IF(AND(YEAR(DI$3)=YEAR('Rent Roll'!$C17),OR(MONTH(DI$3)='Rent Roll'!$AJ17,MONTH(DI$3)='Rent Roll'!$AK17,MONTH(DI$3)='Rent Roll'!$AL17)),0,1)</f>
        <v>1</v>
      </c>
      <c r="DJ307" s="767">
        <f>IF(AND(YEAR(DJ$3)=YEAR('Rent Roll'!$C17),OR(MONTH(DJ$3)='Rent Roll'!$AJ17,MONTH(DJ$3)='Rent Roll'!$AK17,MONTH(DJ$3)='Rent Roll'!$AL17)),0,1)</f>
        <v>1</v>
      </c>
      <c r="DK307" s="768">
        <f>IF(AND(YEAR(DK$3)=YEAR('Rent Roll'!$C17),OR(MONTH(DK$3)='Rent Roll'!$AJ17,MONTH(DK$3)='Rent Roll'!$AK17,MONTH(DK$3)='Rent Roll'!$AL17)),0,1)</f>
        <v>1</v>
      </c>
      <c r="DL307" s="567">
        <f>IF(AND(YEAR(DL$3)=YEAR('Rent Roll'!$C17),OR(MONTH(DL$3)='Rent Roll'!$AJ17,MONTH(DL$3)='Rent Roll'!$AK17,MONTH(DL$3)='Rent Roll'!$AL17)),0,1)</f>
        <v>1</v>
      </c>
      <c r="DM307" s="567">
        <f>IF(AND(YEAR(DM$3)=YEAR('Rent Roll'!$C17),OR(MONTH(DM$3)='Rent Roll'!$AJ17,MONTH(DM$3)='Rent Roll'!$AK17,MONTH(DM$3)='Rent Roll'!$AL17)),0,1)</f>
        <v>1</v>
      </c>
      <c r="DN307" s="567">
        <f>IF(AND(YEAR(DN$3)=YEAR('Rent Roll'!$C17),OR(MONTH(DN$3)='Rent Roll'!$AJ17,MONTH(DN$3)='Rent Roll'!$AK17,MONTH(DN$3)='Rent Roll'!$AL17)),0,1)</f>
        <v>1</v>
      </c>
      <c r="DO307" s="567">
        <f>IF(AND(YEAR(DO$3)=YEAR('Rent Roll'!$C17),OR(MONTH(DO$3)='Rent Roll'!$AJ17,MONTH(DO$3)='Rent Roll'!$AK17,MONTH(DO$3)='Rent Roll'!$AL17)),0,1)</f>
        <v>1</v>
      </c>
      <c r="DP307" s="567">
        <f>IF(AND(YEAR(DP$3)=YEAR('Rent Roll'!$C17),OR(MONTH(DP$3)='Rent Roll'!$AJ17,MONTH(DP$3)='Rent Roll'!$AK17,MONTH(DP$3)='Rent Roll'!$AL17)),0,1)</f>
        <v>1</v>
      </c>
      <c r="DQ307" s="567">
        <f>IF(AND(YEAR(DQ$3)=YEAR('Rent Roll'!$C17),OR(MONTH(DQ$3)='Rent Roll'!$AJ17,MONTH(DQ$3)='Rent Roll'!$AK17,MONTH(DQ$3)='Rent Roll'!$AL17)),0,1)</f>
        <v>1</v>
      </c>
      <c r="DR307" s="567">
        <f>IF(AND(YEAR(DR$3)=YEAR('Rent Roll'!$C17),OR(MONTH(DR$3)='Rent Roll'!$AJ17,MONTH(DR$3)='Rent Roll'!$AK17,MONTH(DR$3)='Rent Roll'!$AL17)),0,1)</f>
        <v>1</v>
      </c>
      <c r="DS307" s="567">
        <f>IF(AND(YEAR(DS$3)=YEAR('Rent Roll'!$C17),OR(MONTH(DS$3)='Rent Roll'!$AJ17,MONTH(DS$3)='Rent Roll'!$AK17,MONTH(DS$3)='Rent Roll'!$AL17)),0,1)</f>
        <v>1</v>
      </c>
      <c r="DT307" s="567">
        <f>IF(AND(YEAR(DT$3)=YEAR('Rent Roll'!$C17),OR(MONTH(DT$3)='Rent Roll'!$AJ17,MONTH(DT$3)='Rent Roll'!$AK17,MONTH(DT$3)='Rent Roll'!$AL17)),0,1)</f>
        <v>1</v>
      </c>
      <c r="DU307" s="567">
        <f>IF(AND(YEAR(DU$3)=YEAR('Rent Roll'!$C17),OR(MONTH(DU$3)='Rent Roll'!$AJ17,MONTH(DU$3)='Rent Roll'!$AK17,MONTH(DU$3)='Rent Roll'!$AL17)),0,1)</f>
        <v>1</v>
      </c>
      <c r="DV307" s="567">
        <f>IF(AND(YEAR(DV$3)=YEAR('Rent Roll'!$C17),OR(MONTH(DV$3)='Rent Roll'!$AJ17,MONTH(DV$3)='Rent Roll'!$AK17,MONTH(DV$3)='Rent Roll'!$AL17)),0,1)</f>
        <v>1</v>
      </c>
    </row>
    <row r="308" spans="1:126" s="565" customFormat="1" ht="12" customHeight="1" outlineLevel="1" x14ac:dyDescent="0.4">
      <c r="A308" s="731"/>
      <c r="B308" s="564">
        <f>'Rent Roll'!$B18</f>
        <v>0</v>
      </c>
      <c r="E308" s="566"/>
      <c r="F308" s="778">
        <f>IF(AND(YEAR(F$3)=YEAR('Rent Roll'!$C18),OR(MONTH(F$3)='Rent Roll'!$AJ18,MONTH(F$3)='Rent Roll'!$AK18,MONTH(F$3)='Rent Roll'!$AL18)),0,1)</f>
        <v>1</v>
      </c>
      <c r="G308" s="768">
        <f>IF(AND(YEAR(G$3)=YEAR('Rent Roll'!$C18),OR(MONTH(G$3)='Rent Roll'!$AJ18,MONTH(G$3)='Rent Roll'!$AK18,MONTH(G$3)='Rent Roll'!$AL18)),0,1)</f>
        <v>1</v>
      </c>
      <c r="H308" s="567">
        <f>IF(AND(YEAR(H$3)=YEAR('Rent Roll'!$C18),OR(MONTH(H$3)='Rent Roll'!$AJ18,MONTH(H$3)='Rent Roll'!$AK18,MONTH(H$3)='Rent Roll'!$AL18)),0,1)</f>
        <v>1</v>
      </c>
      <c r="I308" s="567">
        <f>IF(AND(YEAR(I$3)=YEAR('Rent Roll'!$C18),OR(MONTH(I$3)='Rent Roll'!$AJ18,MONTH(I$3)='Rent Roll'!$AK18,MONTH(I$3)='Rent Roll'!$AL18)),0,1)</f>
        <v>1</v>
      </c>
      <c r="J308" s="567">
        <f>IF(AND(YEAR(J$3)=YEAR('Rent Roll'!$C18),OR(MONTH(J$3)='Rent Roll'!$AJ18,MONTH(J$3)='Rent Roll'!$AK18,MONTH(J$3)='Rent Roll'!$AL18)),0,1)</f>
        <v>1</v>
      </c>
      <c r="K308" s="567">
        <f>IF(AND(YEAR(K$3)=YEAR('Rent Roll'!$C18),OR(MONTH(K$3)='Rent Roll'!$AJ18,MONTH(K$3)='Rent Roll'!$AK18,MONTH(K$3)='Rent Roll'!$AL18)),0,1)</f>
        <v>1</v>
      </c>
      <c r="L308" s="567">
        <f>IF(AND(YEAR(L$3)=YEAR('Rent Roll'!$C18),OR(MONTH(L$3)='Rent Roll'!$AJ18,MONTH(L$3)='Rent Roll'!$AK18,MONTH(L$3)='Rent Roll'!$AL18)),0,1)</f>
        <v>1</v>
      </c>
      <c r="M308" s="567">
        <f>IF(AND(YEAR(M$3)=YEAR('Rent Roll'!$C18),OR(MONTH(M$3)='Rent Roll'!$AJ18,MONTH(M$3)='Rent Roll'!$AK18,MONTH(M$3)='Rent Roll'!$AL18)),0,1)</f>
        <v>1</v>
      </c>
      <c r="N308" s="567">
        <f>IF(AND(YEAR(N$3)=YEAR('Rent Roll'!$C18),OR(MONTH(N$3)='Rent Roll'!$AJ18,MONTH(N$3)='Rent Roll'!$AK18,MONTH(N$3)='Rent Roll'!$AL18)),0,1)</f>
        <v>1</v>
      </c>
      <c r="O308" s="567">
        <f>IF(AND(YEAR(O$3)=YEAR('Rent Roll'!$C18),OR(MONTH(O$3)='Rent Roll'!$AJ18,MONTH(O$3)='Rent Roll'!$AK18,MONTH(O$3)='Rent Roll'!$AL18)),0,1)</f>
        <v>1</v>
      </c>
      <c r="P308" s="567">
        <f>IF(AND(YEAR(P$3)=YEAR('Rent Roll'!$C18),OR(MONTH(P$3)='Rent Roll'!$AJ18,MONTH(P$3)='Rent Roll'!$AK18,MONTH(P$3)='Rent Roll'!$AL18)),0,1)</f>
        <v>1</v>
      </c>
      <c r="Q308" s="567">
        <f>IF(AND(YEAR(Q$3)=YEAR('Rent Roll'!$C18),OR(MONTH(Q$3)='Rent Roll'!$AJ18,MONTH(Q$3)='Rent Roll'!$AK18,MONTH(Q$3)='Rent Roll'!$AL18)),0,1)</f>
        <v>1</v>
      </c>
      <c r="R308" s="767">
        <f>IF(AND(YEAR(R$3)=YEAR('Rent Roll'!$C18),OR(MONTH(R$3)='Rent Roll'!$AJ18,MONTH(R$3)='Rent Roll'!$AK18,MONTH(R$3)='Rent Roll'!$AL18)),0,1)</f>
        <v>1</v>
      </c>
      <c r="S308" s="768">
        <f>IF(AND(YEAR(S$3)=YEAR('Rent Roll'!$C18),OR(MONTH(S$3)='Rent Roll'!$AJ18,MONTH(S$3)='Rent Roll'!$AK18,MONTH(S$3)='Rent Roll'!$AL18)),0,1)</f>
        <v>1</v>
      </c>
      <c r="T308" s="567">
        <f>IF(AND(YEAR(T$3)=YEAR('Rent Roll'!$C18),OR(MONTH(T$3)='Rent Roll'!$AJ18,MONTH(T$3)='Rent Roll'!$AK18,MONTH(T$3)='Rent Roll'!$AL18)),0,1)</f>
        <v>1</v>
      </c>
      <c r="U308" s="567">
        <f>IF(AND(YEAR(U$3)=YEAR('Rent Roll'!$C18),OR(MONTH(U$3)='Rent Roll'!$AJ18,MONTH(U$3)='Rent Roll'!$AK18,MONTH(U$3)='Rent Roll'!$AL18)),0,1)</f>
        <v>1</v>
      </c>
      <c r="V308" s="567">
        <f>IF(AND(YEAR(V$3)=YEAR('Rent Roll'!$C18),OR(MONTH(V$3)='Rent Roll'!$AJ18,MONTH(V$3)='Rent Roll'!$AK18,MONTH(V$3)='Rent Roll'!$AL18)),0,1)</f>
        <v>1</v>
      </c>
      <c r="W308" s="567">
        <f>IF(AND(YEAR(W$3)=YEAR('Rent Roll'!$C18),OR(MONTH(W$3)='Rent Roll'!$AJ18,MONTH(W$3)='Rent Roll'!$AK18,MONTH(W$3)='Rent Roll'!$AL18)),0,1)</f>
        <v>1</v>
      </c>
      <c r="X308" s="567">
        <f>IF(AND(YEAR(X$3)=YEAR('Rent Roll'!$C18),OR(MONTH(X$3)='Rent Roll'!$AJ18,MONTH(X$3)='Rent Roll'!$AK18,MONTH(X$3)='Rent Roll'!$AL18)),0,1)</f>
        <v>1</v>
      </c>
      <c r="Y308" s="567">
        <f>IF(AND(YEAR(Y$3)=YEAR('Rent Roll'!$C18),OR(MONTH(Y$3)='Rent Roll'!$AJ18,MONTH(Y$3)='Rent Roll'!$AK18,MONTH(Y$3)='Rent Roll'!$AL18)),0,1)</f>
        <v>1</v>
      </c>
      <c r="Z308" s="567">
        <f>IF(AND(YEAR(Z$3)=YEAR('Rent Roll'!$C18),OR(MONTH(Z$3)='Rent Roll'!$AJ18,MONTH(Z$3)='Rent Roll'!$AK18,MONTH(Z$3)='Rent Roll'!$AL18)),0,1)</f>
        <v>1</v>
      </c>
      <c r="AA308" s="567">
        <f>IF(AND(YEAR(AA$3)=YEAR('Rent Roll'!$C18),OR(MONTH(AA$3)='Rent Roll'!$AJ18,MONTH(AA$3)='Rent Roll'!$AK18,MONTH(AA$3)='Rent Roll'!$AL18)),0,1)</f>
        <v>1</v>
      </c>
      <c r="AB308" s="567">
        <f>IF(AND(YEAR(AB$3)=YEAR('Rent Roll'!$C18),OR(MONTH(AB$3)='Rent Roll'!$AJ18,MONTH(AB$3)='Rent Roll'!$AK18,MONTH(AB$3)='Rent Roll'!$AL18)),0,1)</f>
        <v>1</v>
      </c>
      <c r="AC308" s="567">
        <f>IF(AND(YEAR(AC$3)=YEAR('Rent Roll'!$C18),OR(MONTH(AC$3)='Rent Roll'!$AJ18,MONTH(AC$3)='Rent Roll'!$AK18,MONTH(AC$3)='Rent Roll'!$AL18)),0,1)</f>
        <v>1</v>
      </c>
      <c r="AD308" s="767">
        <f>IF(AND(YEAR(AD$3)=YEAR('Rent Roll'!$C18),OR(MONTH(AD$3)='Rent Roll'!$AJ18,MONTH(AD$3)='Rent Roll'!$AK18,MONTH(AD$3)='Rent Roll'!$AL18)),0,1)</f>
        <v>1</v>
      </c>
      <c r="AE308" s="768">
        <f>IF(AND(YEAR(AE$3)=YEAR('Rent Roll'!$C18),OR(MONTH(AE$3)='Rent Roll'!$AJ18,MONTH(AE$3)='Rent Roll'!$AK18,MONTH(AE$3)='Rent Roll'!$AL18)),0,1)</f>
        <v>1</v>
      </c>
      <c r="AF308" s="567">
        <f>IF(AND(YEAR(AF$3)=YEAR('Rent Roll'!$C18),OR(MONTH(AF$3)='Rent Roll'!$AJ18,MONTH(AF$3)='Rent Roll'!$AK18,MONTH(AF$3)='Rent Roll'!$AL18)),0,1)</f>
        <v>1</v>
      </c>
      <c r="AG308" s="567">
        <f>IF(AND(YEAR(AG$3)=YEAR('Rent Roll'!$C18),OR(MONTH(AG$3)='Rent Roll'!$AJ18,MONTH(AG$3)='Rent Roll'!$AK18,MONTH(AG$3)='Rent Roll'!$AL18)),0,1)</f>
        <v>1</v>
      </c>
      <c r="AH308" s="567">
        <f>IF(AND(YEAR(AH$3)=YEAR('Rent Roll'!$C18),OR(MONTH(AH$3)='Rent Roll'!$AJ18,MONTH(AH$3)='Rent Roll'!$AK18,MONTH(AH$3)='Rent Roll'!$AL18)),0,1)</f>
        <v>1</v>
      </c>
      <c r="AI308" s="567">
        <f>IF(AND(YEAR(AI$3)=YEAR('Rent Roll'!$C18),OR(MONTH(AI$3)='Rent Roll'!$AJ18,MONTH(AI$3)='Rent Roll'!$AK18,MONTH(AI$3)='Rent Roll'!$AL18)),0,1)</f>
        <v>1</v>
      </c>
      <c r="AJ308" s="567">
        <f>IF(AND(YEAR(AJ$3)=YEAR('Rent Roll'!$C18),OR(MONTH(AJ$3)='Rent Roll'!$AJ18,MONTH(AJ$3)='Rent Roll'!$AK18,MONTH(AJ$3)='Rent Roll'!$AL18)),0,1)</f>
        <v>1</v>
      </c>
      <c r="AK308" s="567">
        <f>IF(AND(YEAR(AK$3)=YEAR('Rent Roll'!$C18),OR(MONTH(AK$3)='Rent Roll'!$AJ18,MONTH(AK$3)='Rent Roll'!$AK18,MONTH(AK$3)='Rent Roll'!$AL18)),0,1)</f>
        <v>1</v>
      </c>
      <c r="AL308" s="567">
        <f>IF(AND(YEAR(AL$3)=YEAR('Rent Roll'!$C18),OR(MONTH(AL$3)='Rent Roll'!$AJ18,MONTH(AL$3)='Rent Roll'!$AK18,MONTH(AL$3)='Rent Roll'!$AL18)),0,1)</f>
        <v>1</v>
      </c>
      <c r="AM308" s="567">
        <f>IF(AND(YEAR(AM$3)=YEAR('Rent Roll'!$C18),OR(MONTH(AM$3)='Rent Roll'!$AJ18,MONTH(AM$3)='Rent Roll'!$AK18,MONTH(AM$3)='Rent Roll'!$AL18)),0,1)</f>
        <v>1</v>
      </c>
      <c r="AN308" s="567">
        <f>IF(AND(YEAR(AN$3)=YEAR('Rent Roll'!$C18),OR(MONTH(AN$3)='Rent Roll'!$AJ18,MONTH(AN$3)='Rent Roll'!$AK18,MONTH(AN$3)='Rent Roll'!$AL18)),0,1)</f>
        <v>1</v>
      </c>
      <c r="AO308" s="567">
        <f>IF(AND(YEAR(AO$3)=YEAR('Rent Roll'!$C18),OR(MONTH(AO$3)='Rent Roll'!$AJ18,MONTH(AO$3)='Rent Roll'!$AK18,MONTH(AO$3)='Rent Roll'!$AL18)),0,1)</f>
        <v>1</v>
      </c>
      <c r="AP308" s="767">
        <f>IF(AND(YEAR(AP$3)=YEAR('Rent Roll'!$C18),OR(MONTH(AP$3)='Rent Roll'!$AJ18,MONTH(AP$3)='Rent Roll'!$AK18,MONTH(AP$3)='Rent Roll'!$AL18)),0,1)</f>
        <v>1</v>
      </c>
      <c r="AQ308" s="768">
        <f>IF(AND(YEAR(AQ$3)=YEAR('Rent Roll'!$C18),OR(MONTH(AQ$3)='Rent Roll'!$AJ18,MONTH(AQ$3)='Rent Roll'!$AK18,MONTH(AQ$3)='Rent Roll'!$AL18)),0,1)</f>
        <v>1</v>
      </c>
      <c r="AR308" s="567">
        <f>IF(AND(YEAR(AR$3)=YEAR('Rent Roll'!$C18),OR(MONTH(AR$3)='Rent Roll'!$AJ18,MONTH(AR$3)='Rent Roll'!$AK18,MONTH(AR$3)='Rent Roll'!$AL18)),0,1)</f>
        <v>1</v>
      </c>
      <c r="AS308" s="567">
        <f>IF(AND(YEAR(AS$3)=YEAR('Rent Roll'!$C18),OR(MONTH(AS$3)='Rent Roll'!$AJ18,MONTH(AS$3)='Rent Roll'!$AK18,MONTH(AS$3)='Rent Roll'!$AL18)),0,1)</f>
        <v>1</v>
      </c>
      <c r="AT308" s="567">
        <f>IF(AND(YEAR(AT$3)=YEAR('Rent Roll'!$C18),OR(MONTH(AT$3)='Rent Roll'!$AJ18,MONTH(AT$3)='Rent Roll'!$AK18,MONTH(AT$3)='Rent Roll'!$AL18)),0,1)</f>
        <v>1</v>
      </c>
      <c r="AU308" s="567">
        <f>IF(AND(YEAR(AU$3)=YEAR('Rent Roll'!$C18),OR(MONTH(AU$3)='Rent Roll'!$AJ18,MONTH(AU$3)='Rent Roll'!$AK18,MONTH(AU$3)='Rent Roll'!$AL18)),0,1)</f>
        <v>1</v>
      </c>
      <c r="AV308" s="567">
        <f>IF(AND(YEAR(AV$3)=YEAR('Rent Roll'!$C18),OR(MONTH(AV$3)='Rent Roll'!$AJ18,MONTH(AV$3)='Rent Roll'!$AK18,MONTH(AV$3)='Rent Roll'!$AL18)),0,1)</f>
        <v>1</v>
      </c>
      <c r="AW308" s="567">
        <f>IF(AND(YEAR(AW$3)=YEAR('Rent Roll'!$C18),OR(MONTH(AW$3)='Rent Roll'!$AJ18,MONTH(AW$3)='Rent Roll'!$AK18,MONTH(AW$3)='Rent Roll'!$AL18)),0,1)</f>
        <v>1</v>
      </c>
      <c r="AX308" s="567">
        <f>IF(AND(YEAR(AX$3)=YEAR('Rent Roll'!$C18),OR(MONTH(AX$3)='Rent Roll'!$AJ18,MONTH(AX$3)='Rent Roll'!$AK18,MONTH(AX$3)='Rent Roll'!$AL18)),0,1)</f>
        <v>1</v>
      </c>
      <c r="AY308" s="567">
        <f>IF(AND(YEAR(AY$3)=YEAR('Rent Roll'!$C18),OR(MONTH(AY$3)='Rent Roll'!$AJ18,MONTH(AY$3)='Rent Roll'!$AK18,MONTH(AY$3)='Rent Roll'!$AL18)),0,1)</f>
        <v>1</v>
      </c>
      <c r="AZ308" s="567">
        <f>IF(AND(YEAR(AZ$3)=YEAR('Rent Roll'!$C18),OR(MONTH(AZ$3)='Rent Roll'!$AJ18,MONTH(AZ$3)='Rent Roll'!$AK18,MONTH(AZ$3)='Rent Roll'!$AL18)),0,1)</f>
        <v>1</v>
      </c>
      <c r="BA308" s="567">
        <f>IF(AND(YEAR(BA$3)=YEAR('Rent Roll'!$C18),OR(MONTH(BA$3)='Rent Roll'!$AJ18,MONTH(BA$3)='Rent Roll'!$AK18,MONTH(BA$3)='Rent Roll'!$AL18)),0,1)</f>
        <v>1</v>
      </c>
      <c r="BB308" s="767">
        <f>IF(AND(YEAR(BB$3)=YEAR('Rent Roll'!$C18),OR(MONTH(BB$3)='Rent Roll'!$AJ18,MONTH(BB$3)='Rent Roll'!$AK18,MONTH(BB$3)='Rent Roll'!$AL18)),0,1)</f>
        <v>1</v>
      </c>
      <c r="BC308" s="768">
        <f>IF(AND(YEAR(BC$3)=YEAR('Rent Roll'!$C18),OR(MONTH(BC$3)='Rent Roll'!$AJ18,MONTH(BC$3)='Rent Roll'!$AK18,MONTH(BC$3)='Rent Roll'!$AL18)),0,1)</f>
        <v>1</v>
      </c>
      <c r="BD308" s="567">
        <f>IF(AND(YEAR(BD$3)=YEAR('Rent Roll'!$C18),OR(MONTH(BD$3)='Rent Roll'!$AJ18,MONTH(BD$3)='Rent Roll'!$AK18,MONTH(BD$3)='Rent Roll'!$AL18)),0,1)</f>
        <v>1</v>
      </c>
      <c r="BE308" s="567">
        <f>IF(AND(YEAR(BE$3)=YEAR('Rent Roll'!$C18),OR(MONTH(BE$3)='Rent Roll'!$AJ18,MONTH(BE$3)='Rent Roll'!$AK18,MONTH(BE$3)='Rent Roll'!$AL18)),0,1)</f>
        <v>1</v>
      </c>
      <c r="BF308" s="567">
        <f>IF(AND(YEAR(BF$3)=YEAR('Rent Roll'!$C18),OR(MONTH(BF$3)='Rent Roll'!$AJ18,MONTH(BF$3)='Rent Roll'!$AK18,MONTH(BF$3)='Rent Roll'!$AL18)),0,1)</f>
        <v>1</v>
      </c>
      <c r="BG308" s="567">
        <f>IF(AND(YEAR(BG$3)=YEAR('Rent Roll'!$C18),OR(MONTH(BG$3)='Rent Roll'!$AJ18,MONTH(BG$3)='Rent Roll'!$AK18,MONTH(BG$3)='Rent Roll'!$AL18)),0,1)</f>
        <v>1</v>
      </c>
      <c r="BH308" s="567">
        <f>IF(AND(YEAR(BH$3)=YEAR('Rent Roll'!$C18),OR(MONTH(BH$3)='Rent Roll'!$AJ18,MONTH(BH$3)='Rent Roll'!$AK18,MONTH(BH$3)='Rent Roll'!$AL18)),0,1)</f>
        <v>1</v>
      </c>
      <c r="BI308" s="567">
        <f>IF(AND(YEAR(BI$3)=YEAR('Rent Roll'!$C18),OR(MONTH(BI$3)='Rent Roll'!$AJ18,MONTH(BI$3)='Rent Roll'!$AK18,MONTH(BI$3)='Rent Roll'!$AL18)),0,1)</f>
        <v>1</v>
      </c>
      <c r="BJ308" s="567">
        <f>IF(AND(YEAR(BJ$3)=YEAR('Rent Roll'!$C18),OR(MONTH(BJ$3)='Rent Roll'!$AJ18,MONTH(BJ$3)='Rent Roll'!$AK18,MONTH(BJ$3)='Rent Roll'!$AL18)),0,1)</f>
        <v>1</v>
      </c>
      <c r="BK308" s="567">
        <f>IF(AND(YEAR(BK$3)=YEAR('Rent Roll'!$C18),OR(MONTH(BK$3)='Rent Roll'!$AJ18,MONTH(BK$3)='Rent Roll'!$AK18,MONTH(BK$3)='Rent Roll'!$AL18)),0,1)</f>
        <v>1</v>
      </c>
      <c r="BL308" s="567">
        <f>IF(AND(YEAR(BL$3)=YEAR('Rent Roll'!$C18),OR(MONTH(BL$3)='Rent Roll'!$AJ18,MONTH(BL$3)='Rent Roll'!$AK18,MONTH(BL$3)='Rent Roll'!$AL18)),0,1)</f>
        <v>1</v>
      </c>
      <c r="BM308" s="567">
        <f>IF(AND(YEAR(BM$3)=YEAR('Rent Roll'!$C18),OR(MONTH(BM$3)='Rent Roll'!$AJ18,MONTH(BM$3)='Rent Roll'!$AK18,MONTH(BM$3)='Rent Roll'!$AL18)),0,1)</f>
        <v>1</v>
      </c>
      <c r="BN308" s="767">
        <f>IF(AND(YEAR(BN$3)=YEAR('Rent Roll'!$C18),OR(MONTH(BN$3)='Rent Roll'!$AJ18,MONTH(BN$3)='Rent Roll'!$AK18,MONTH(BN$3)='Rent Roll'!$AL18)),0,1)</f>
        <v>1</v>
      </c>
      <c r="BO308" s="768">
        <f>IF(AND(YEAR(BO$3)=YEAR('Rent Roll'!$C18),OR(MONTH(BO$3)='Rent Roll'!$AJ18,MONTH(BO$3)='Rent Roll'!$AK18,MONTH(BO$3)='Rent Roll'!$AL18)),0,1)</f>
        <v>1</v>
      </c>
      <c r="BP308" s="567">
        <f>IF(AND(YEAR(BP$3)=YEAR('Rent Roll'!$C18),OR(MONTH(BP$3)='Rent Roll'!$AJ18,MONTH(BP$3)='Rent Roll'!$AK18,MONTH(BP$3)='Rent Roll'!$AL18)),0,1)</f>
        <v>1</v>
      </c>
      <c r="BQ308" s="567">
        <f>IF(AND(YEAR(BQ$3)=YEAR('Rent Roll'!$C18),OR(MONTH(BQ$3)='Rent Roll'!$AJ18,MONTH(BQ$3)='Rent Roll'!$AK18,MONTH(BQ$3)='Rent Roll'!$AL18)),0,1)</f>
        <v>1</v>
      </c>
      <c r="BR308" s="567">
        <f>IF(AND(YEAR(BR$3)=YEAR('Rent Roll'!$C18),OR(MONTH(BR$3)='Rent Roll'!$AJ18,MONTH(BR$3)='Rent Roll'!$AK18,MONTH(BR$3)='Rent Roll'!$AL18)),0,1)</f>
        <v>1</v>
      </c>
      <c r="BS308" s="567">
        <f>IF(AND(YEAR(BS$3)=YEAR('Rent Roll'!$C18),OR(MONTH(BS$3)='Rent Roll'!$AJ18,MONTH(BS$3)='Rent Roll'!$AK18,MONTH(BS$3)='Rent Roll'!$AL18)),0,1)</f>
        <v>1</v>
      </c>
      <c r="BT308" s="567">
        <f>IF(AND(YEAR(BT$3)=YEAR('Rent Roll'!$C18),OR(MONTH(BT$3)='Rent Roll'!$AJ18,MONTH(BT$3)='Rent Roll'!$AK18,MONTH(BT$3)='Rent Roll'!$AL18)),0,1)</f>
        <v>1</v>
      </c>
      <c r="BU308" s="567">
        <f>IF(AND(YEAR(BU$3)=YEAR('Rent Roll'!$C18),OR(MONTH(BU$3)='Rent Roll'!$AJ18,MONTH(BU$3)='Rent Roll'!$AK18,MONTH(BU$3)='Rent Roll'!$AL18)),0,1)</f>
        <v>1</v>
      </c>
      <c r="BV308" s="567">
        <f>IF(AND(YEAR(BV$3)=YEAR('Rent Roll'!$C18),OR(MONTH(BV$3)='Rent Roll'!$AJ18,MONTH(BV$3)='Rent Roll'!$AK18,MONTH(BV$3)='Rent Roll'!$AL18)),0,1)</f>
        <v>1</v>
      </c>
      <c r="BW308" s="567">
        <f>IF(AND(YEAR(BW$3)=YEAR('Rent Roll'!$C18),OR(MONTH(BW$3)='Rent Roll'!$AJ18,MONTH(BW$3)='Rent Roll'!$AK18,MONTH(BW$3)='Rent Roll'!$AL18)),0,1)</f>
        <v>1</v>
      </c>
      <c r="BX308" s="567">
        <f>IF(AND(YEAR(BX$3)=YEAR('Rent Roll'!$C18),OR(MONTH(BX$3)='Rent Roll'!$AJ18,MONTH(BX$3)='Rent Roll'!$AK18,MONTH(BX$3)='Rent Roll'!$AL18)),0,1)</f>
        <v>1</v>
      </c>
      <c r="BY308" s="567">
        <f>IF(AND(YEAR(BY$3)=YEAR('Rent Roll'!$C18),OR(MONTH(BY$3)='Rent Roll'!$AJ18,MONTH(BY$3)='Rent Roll'!$AK18,MONTH(BY$3)='Rent Roll'!$AL18)),0,1)</f>
        <v>1</v>
      </c>
      <c r="BZ308" s="767">
        <f>IF(AND(YEAR(BZ$3)=YEAR('Rent Roll'!$C18),OR(MONTH(BZ$3)='Rent Roll'!$AJ18,MONTH(BZ$3)='Rent Roll'!$AK18,MONTH(BZ$3)='Rent Roll'!$AL18)),0,1)</f>
        <v>1</v>
      </c>
      <c r="CA308" s="768">
        <f>IF(AND(YEAR(CA$3)=YEAR('Rent Roll'!$C18),OR(MONTH(CA$3)='Rent Roll'!$AJ18,MONTH(CA$3)='Rent Roll'!$AK18,MONTH(CA$3)='Rent Roll'!$AL18)),0,1)</f>
        <v>1</v>
      </c>
      <c r="CB308" s="567">
        <f>IF(AND(YEAR(CB$3)=YEAR('Rent Roll'!$C18),OR(MONTH(CB$3)='Rent Roll'!$AJ18,MONTH(CB$3)='Rent Roll'!$AK18,MONTH(CB$3)='Rent Roll'!$AL18)),0,1)</f>
        <v>1</v>
      </c>
      <c r="CC308" s="567">
        <f>IF(AND(YEAR(CC$3)=YEAR('Rent Roll'!$C18),OR(MONTH(CC$3)='Rent Roll'!$AJ18,MONTH(CC$3)='Rent Roll'!$AK18,MONTH(CC$3)='Rent Roll'!$AL18)),0,1)</f>
        <v>1</v>
      </c>
      <c r="CD308" s="567">
        <f>IF(AND(YEAR(CD$3)=YEAR('Rent Roll'!$C18),OR(MONTH(CD$3)='Rent Roll'!$AJ18,MONTH(CD$3)='Rent Roll'!$AK18,MONTH(CD$3)='Rent Roll'!$AL18)),0,1)</f>
        <v>1</v>
      </c>
      <c r="CE308" s="567">
        <f>IF(AND(YEAR(CE$3)=YEAR('Rent Roll'!$C18),OR(MONTH(CE$3)='Rent Roll'!$AJ18,MONTH(CE$3)='Rent Roll'!$AK18,MONTH(CE$3)='Rent Roll'!$AL18)),0,1)</f>
        <v>1</v>
      </c>
      <c r="CF308" s="567">
        <f>IF(AND(YEAR(CF$3)=YEAR('Rent Roll'!$C18),OR(MONTH(CF$3)='Rent Roll'!$AJ18,MONTH(CF$3)='Rent Roll'!$AK18,MONTH(CF$3)='Rent Roll'!$AL18)),0,1)</f>
        <v>1</v>
      </c>
      <c r="CG308" s="567">
        <f>IF(AND(YEAR(CG$3)=YEAR('Rent Roll'!$C18),OR(MONTH(CG$3)='Rent Roll'!$AJ18,MONTH(CG$3)='Rent Roll'!$AK18,MONTH(CG$3)='Rent Roll'!$AL18)),0,1)</f>
        <v>1</v>
      </c>
      <c r="CH308" s="567">
        <f>IF(AND(YEAR(CH$3)=YEAR('Rent Roll'!$C18),OR(MONTH(CH$3)='Rent Roll'!$AJ18,MONTH(CH$3)='Rent Roll'!$AK18,MONTH(CH$3)='Rent Roll'!$AL18)),0,1)</f>
        <v>1</v>
      </c>
      <c r="CI308" s="567">
        <f>IF(AND(YEAR(CI$3)=YEAR('Rent Roll'!$C18),OR(MONTH(CI$3)='Rent Roll'!$AJ18,MONTH(CI$3)='Rent Roll'!$AK18,MONTH(CI$3)='Rent Roll'!$AL18)),0,1)</f>
        <v>1</v>
      </c>
      <c r="CJ308" s="567">
        <f>IF(AND(YEAR(CJ$3)=YEAR('Rent Roll'!$C18),OR(MONTH(CJ$3)='Rent Roll'!$AJ18,MONTH(CJ$3)='Rent Roll'!$AK18,MONTH(CJ$3)='Rent Roll'!$AL18)),0,1)</f>
        <v>1</v>
      </c>
      <c r="CK308" s="567">
        <f>IF(AND(YEAR(CK$3)=YEAR('Rent Roll'!$C18),OR(MONTH(CK$3)='Rent Roll'!$AJ18,MONTH(CK$3)='Rent Roll'!$AK18,MONTH(CK$3)='Rent Roll'!$AL18)),0,1)</f>
        <v>1</v>
      </c>
      <c r="CL308" s="767">
        <f>IF(AND(YEAR(CL$3)=YEAR('Rent Roll'!$C18),OR(MONTH(CL$3)='Rent Roll'!$AJ18,MONTH(CL$3)='Rent Roll'!$AK18,MONTH(CL$3)='Rent Roll'!$AL18)),0,1)</f>
        <v>1</v>
      </c>
      <c r="CM308" s="768">
        <f>IF(AND(YEAR(CM$3)=YEAR('Rent Roll'!$C18),OR(MONTH(CM$3)='Rent Roll'!$AJ18,MONTH(CM$3)='Rent Roll'!$AK18,MONTH(CM$3)='Rent Roll'!$AL18)),0,1)</f>
        <v>1</v>
      </c>
      <c r="CN308" s="567">
        <f>IF(AND(YEAR(CN$3)=YEAR('Rent Roll'!$C18),OR(MONTH(CN$3)='Rent Roll'!$AJ18,MONTH(CN$3)='Rent Roll'!$AK18,MONTH(CN$3)='Rent Roll'!$AL18)),0,1)</f>
        <v>1</v>
      </c>
      <c r="CO308" s="567">
        <f>IF(AND(YEAR(CO$3)=YEAR('Rent Roll'!$C18),OR(MONTH(CO$3)='Rent Roll'!$AJ18,MONTH(CO$3)='Rent Roll'!$AK18,MONTH(CO$3)='Rent Roll'!$AL18)),0,1)</f>
        <v>1</v>
      </c>
      <c r="CP308" s="567">
        <f>IF(AND(YEAR(CP$3)=YEAR('Rent Roll'!$C18),OR(MONTH(CP$3)='Rent Roll'!$AJ18,MONTH(CP$3)='Rent Roll'!$AK18,MONTH(CP$3)='Rent Roll'!$AL18)),0,1)</f>
        <v>1</v>
      </c>
      <c r="CQ308" s="567">
        <f>IF(AND(YEAR(CQ$3)=YEAR('Rent Roll'!$C18),OR(MONTH(CQ$3)='Rent Roll'!$AJ18,MONTH(CQ$3)='Rent Roll'!$AK18,MONTH(CQ$3)='Rent Roll'!$AL18)),0,1)</f>
        <v>1</v>
      </c>
      <c r="CR308" s="567">
        <f>IF(AND(YEAR(CR$3)=YEAR('Rent Roll'!$C18),OR(MONTH(CR$3)='Rent Roll'!$AJ18,MONTH(CR$3)='Rent Roll'!$AK18,MONTH(CR$3)='Rent Roll'!$AL18)),0,1)</f>
        <v>1</v>
      </c>
      <c r="CS308" s="567">
        <f>IF(AND(YEAR(CS$3)=YEAR('Rent Roll'!$C18),OR(MONTH(CS$3)='Rent Roll'!$AJ18,MONTH(CS$3)='Rent Roll'!$AK18,MONTH(CS$3)='Rent Roll'!$AL18)),0,1)</f>
        <v>1</v>
      </c>
      <c r="CT308" s="567">
        <f>IF(AND(YEAR(CT$3)=YEAR('Rent Roll'!$C18),OR(MONTH(CT$3)='Rent Roll'!$AJ18,MONTH(CT$3)='Rent Roll'!$AK18,MONTH(CT$3)='Rent Roll'!$AL18)),0,1)</f>
        <v>1</v>
      </c>
      <c r="CU308" s="567">
        <f>IF(AND(YEAR(CU$3)=YEAR('Rent Roll'!$C18),OR(MONTH(CU$3)='Rent Roll'!$AJ18,MONTH(CU$3)='Rent Roll'!$AK18,MONTH(CU$3)='Rent Roll'!$AL18)),0,1)</f>
        <v>1</v>
      </c>
      <c r="CV308" s="567">
        <f>IF(AND(YEAR(CV$3)=YEAR('Rent Roll'!$C18),OR(MONTH(CV$3)='Rent Roll'!$AJ18,MONTH(CV$3)='Rent Roll'!$AK18,MONTH(CV$3)='Rent Roll'!$AL18)),0,1)</f>
        <v>1</v>
      </c>
      <c r="CW308" s="567">
        <f>IF(AND(YEAR(CW$3)=YEAR('Rent Roll'!$C18),OR(MONTH(CW$3)='Rent Roll'!$AJ18,MONTH(CW$3)='Rent Roll'!$AK18,MONTH(CW$3)='Rent Roll'!$AL18)),0,1)</f>
        <v>1</v>
      </c>
      <c r="CX308" s="767">
        <f>IF(AND(YEAR(CX$3)=YEAR('Rent Roll'!$C18),OR(MONTH(CX$3)='Rent Roll'!$AJ18,MONTH(CX$3)='Rent Roll'!$AK18,MONTH(CX$3)='Rent Roll'!$AL18)),0,1)</f>
        <v>1</v>
      </c>
      <c r="CY308" s="768">
        <f>IF(AND(YEAR(CY$3)=YEAR('Rent Roll'!$C18),OR(MONTH(CY$3)='Rent Roll'!$AJ18,MONTH(CY$3)='Rent Roll'!$AK18,MONTH(CY$3)='Rent Roll'!$AL18)),0,1)</f>
        <v>1</v>
      </c>
      <c r="CZ308" s="567">
        <f>IF(AND(YEAR(CZ$3)=YEAR('Rent Roll'!$C18),OR(MONTH(CZ$3)='Rent Roll'!$AJ18,MONTH(CZ$3)='Rent Roll'!$AK18,MONTH(CZ$3)='Rent Roll'!$AL18)),0,1)</f>
        <v>1</v>
      </c>
      <c r="DA308" s="567">
        <f>IF(AND(YEAR(DA$3)=YEAR('Rent Roll'!$C18),OR(MONTH(DA$3)='Rent Roll'!$AJ18,MONTH(DA$3)='Rent Roll'!$AK18,MONTH(DA$3)='Rent Roll'!$AL18)),0,1)</f>
        <v>1</v>
      </c>
      <c r="DB308" s="567">
        <f>IF(AND(YEAR(DB$3)=YEAR('Rent Roll'!$C18),OR(MONTH(DB$3)='Rent Roll'!$AJ18,MONTH(DB$3)='Rent Roll'!$AK18,MONTH(DB$3)='Rent Roll'!$AL18)),0,1)</f>
        <v>1</v>
      </c>
      <c r="DC308" s="567">
        <f>IF(AND(YEAR(DC$3)=YEAR('Rent Roll'!$C18),OR(MONTH(DC$3)='Rent Roll'!$AJ18,MONTH(DC$3)='Rent Roll'!$AK18,MONTH(DC$3)='Rent Roll'!$AL18)),0,1)</f>
        <v>1</v>
      </c>
      <c r="DD308" s="567">
        <f>IF(AND(YEAR(DD$3)=YEAR('Rent Roll'!$C18),OR(MONTH(DD$3)='Rent Roll'!$AJ18,MONTH(DD$3)='Rent Roll'!$AK18,MONTH(DD$3)='Rent Roll'!$AL18)),0,1)</f>
        <v>1</v>
      </c>
      <c r="DE308" s="567">
        <f>IF(AND(YEAR(DE$3)=YEAR('Rent Roll'!$C18),OR(MONTH(DE$3)='Rent Roll'!$AJ18,MONTH(DE$3)='Rent Roll'!$AK18,MONTH(DE$3)='Rent Roll'!$AL18)),0,1)</f>
        <v>1</v>
      </c>
      <c r="DF308" s="567">
        <f>IF(AND(YEAR(DF$3)=YEAR('Rent Roll'!$C18),OR(MONTH(DF$3)='Rent Roll'!$AJ18,MONTH(DF$3)='Rent Roll'!$AK18,MONTH(DF$3)='Rent Roll'!$AL18)),0,1)</f>
        <v>1</v>
      </c>
      <c r="DG308" s="567">
        <f>IF(AND(YEAR(DG$3)=YEAR('Rent Roll'!$C18),OR(MONTH(DG$3)='Rent Roll'!$AJ18,MONTH(DG$3)='Rent Roll'!$AK18,MONTH(DG$3)='Rent Roll'!$AL18)),0,1)</f>
        <v>1</v>
      </c>
      <c r="DH308" s="567">
        <f>IF(AND(YEAR(DH$3)=YEAR('Rent Roll'!$C18),OR(MONTH(DH$3)='Rent Roll'!$AJ18,MONTH(DH$3)='Rent Roll'!$AK18,MONTH(DH$3)='Rent Roll'!$AL18)),0,1)</f>
        <v>1</v>
      </c>
      <c r="DI308" s="567">
        <f>IF(AND(YEAR(DI$3)=YEAR('Rent Roll'!$C18),OR(MONTH(DI$3)='Rent Roll'!$AJ18,MONTH(DI$3)='Rent Roll'!$AK18,MONTH(DI$3)='Rent Roll'!$AL18)),0,1)</f>
        <v>1</v>
      </c>
      <c r="DJ308" s="767">
        <f>IF(AND(YEAR(DJ$3)=YEAR('Rent Roll'!$C18),OR(MONTH(DJ$3)='Rent Roll'!$AJ18,MONTH(DJ$3)='Rent Roll'!$AK18,MONTH(DJ$3)='Rent Roll'!$AL18)),0,1)</f>
        <v>1</v>
      </c>
      <c r="DK308" s="768">
        <f>IF(AND(YEAR(DK$3)=YEAR('Rent Roll'!$C18),OR(MONTH(DK$3)='Rent Roll'!$AJ18,MONTH(DK$3)='Rent Roll'!$AK18,MONTH(DK$3)='Rent Roll'!$AL18)),0,1)</f>
        <v>1</v>
      </c>
      <c r="DL308" s="567">
        <f>IF(AND(YEAR(DL$3)=YEAR('Rent Roll'!$C18),OR(MONTH(DL$3)='Rent Roll'!$AJ18,MONTH(DL$3)='Rent Roll'!$AK18,MONTH(DL$3)='Rent Roll'!$AL18)),0,1)</f>
        <v>1</v>
      </c>
      <c r="DM308" s="567">
        <f>IF(AND(YEAR(DM$3)=YEAR('Rent Roll'!$C18),OR(MONTH(DM$3)='Rent Roll'!$AJ18,MONTH(DM$3)='Rent Roll'!$AK18,MONTH(DM$3)='Rent Roll'!$AL18)),0,1)</f>
        <v>1</v>
      </c>
      <c r="DN308" s="567">
        <f>IF(AND(YEAR(DN$3)=YEAR('Rent Roll'!$C18),OR(MONTH(DN$3)='Rent Roll'!$AJ18,MONTH(DN$3)='Rent Roll'!$AK18,MONTH(DN$3)='Rent Roll'!$AL18)),0,1)</f>
        <v>1</v>
      </c>
      <c r="DO308" s="567">
        <f>IF(AND(YEAR(DO$3)=YEAR('Rent Roll'!$C18),OR(MONTH(DO$3)='Rent Roll'!$AJ18,MONTH(DO$3)='Rent Roll'!$AK18,MONTH(DO$3)='Rent Roll'!$AL18)),0,1)</f>
        <v>1</v>
      </c>
      <c r="DP308" s="567">
        <f>IF(AND(YEAR(DP$3)=YEAR('Rent Roll'!$C18),OR(MONTH(DP$3)='Rent Roll'!$AJ18,MONTH(DP$3)='Rent Roll'!$AK18,MONTH(DP$3)='Rent Roll'!$AL18)),0,1)</f>
        <v>1</v>
      </c>
      <c r="DQ308" s="567">
        <f>IF(AND(YEAR(DQ$3)=YEAR('Rent Roll'!$C18),OR(MONTH(DQ$3)='Rent Roll'!$AJ18,MONTH(DQ$3)='Rent Roll'!$AK18,MONTH(DQ$3)='Rent Roll'!$AL18)),0,1)</f>
        <v>1</v>
      </c>
      <c r="DR308" s="567">
        <f>IF(AND(YEAR(DR$3)=YEAR('Rent Roll'!$C18),OR(MONTH(DR$3)='Rent Roll'!$AJ18,MONTH(DR$3)='Rent Roll'!$AK18,MONTH(DR$3)='Rent Roll'!$AL18)),0,1)</f>
        <v>1</v>
      </c>
      <c r="DS308" s="567">
        <f>IF(AND(YEAR(DS$3)=YEAR('Rent Roll'!$C18),OR(MONTH(DS$3)='Rent Roll'!$AJ18,MONTH(DS$3)='Rent Roll'!$AK18,MONTH(DS$3)='Rent Roll'!$AL18)),0,1)</f>
        <v>1</v>
      </c>
      <c r="DT308" s="567">
        <f>IF(AND(YEAR(DT$3)=YEAR('Rent Roll'!$C18),OR(MONTH(DT$3)='Rent Roll'!$AJ18,MONTH(DT$3)='Rent Roll'!$AK18,MONTH(DT$3)='Rent Roll'!$AL18)),0,1)</f>
        <v>1</v>
      </c>
      <c r="DU308" s="567">
        <f>IF(AND(YEAR(DU$3)=YEAR('Rent Roll'!$C18),OR(MONTH(DU$3)='Rent Roll'!$AJ18,MONTH(DU$3)='Rent Roll'!$AK18,MONTH(DU$3)='Rent Roll'!$AL18)),0,1)</f>
        <v>1</v>
      </c>
      <c r="DV308" s="567">
        <f>IF(AND(YEAR(DV$3)=YEAR('Rent Roll'!$C18),OR(MONTH(DV$3)='Rent Roll'!$AJ18,MONTH(DV$3)='Rent Roll'!$AK18,MONTH(DV$3)='Rent Roll'!$AL18)),0,1)</f>
        <v>1</v>
      </c>
    </row>
    <row r="309" spans="1:126" s="568" customFormat="1" ht="12" customHeight="1" outlineLevel="1" x14ac:dyDescent="0.4">
      <c r="A309" s="732"/>
      <c r="B309" s="564">
        <f>'Rent Roll'!$B19</f>
        <v>0</v>
      </c>
      <c r="C309" s="565"/>
      <c r="D309" s="565"/>
      <c r="E309" s="566"/>
      <c r="F309" s="778">
        <f>IF(AND(YEAR(F$3)=YEAR('Rent Roll'!$C19),OR(MONTH(F$3)='Rent Roll'!$AJ19,MONTH(F$3)='Rent Roll'!$AK19,MONTH(F$3)='Rent Roll'!$AL19)),0,1)</f>
        <v>1</v>
      </c>
      <c r="G309" s="768">
        <f>IF(AND(YEAR(G$3)=YEAR('Rent Roll'!$C19),OR(MONTH(G$3)='Rent Roll'!$AJ19,MONTH(G$3)='Rent Roll'!$AK19,MONTH(G$3)='Rent Roll'!$AL19)),0,1)</f>
        <v>1</v>
      </c>
      <c r="H309" s="567">
        <f>IF(AND(YEAR(H$3)=YEAR('Rent Roll'!$C19),OR(MONTH(H$3)='Rent Roll'!$AJ19,MONTH(H$3)='Rent Roll'!$AK19,MONTH(H$3)='Rent Roll'!$AL19)),0,1)</f>
        <v>1</v>
      </c>
      <c r="I309" s="567">
        <f>IF(AND(YEAR(I$3)=YEAR('Rent Roll'!$C19),OR(MONTH(I$3)='Rent Roll'!$AJ19,MONTH(I$3)='Rent Roll'!$AK19,MONTH(I$3)='Rent Roll'!$AL19)),0,1)</f>
        <v>1</v>
      </c>
      <c r="J309" s="567">
        <f>IF(AND(YEAR(J$3)=YEAR('Rent Roll'!$C19),OR(MONTH(J$3)='Rent Roll'!$AJ19,MONTH(J$3)='Rent Roll'!$AK19,MONTH(J$3)='Rent Roll'!$AL19)),0,1)</f>
        <v>1</v>
      </c>
      <c r="K309" s="567">
        <f>IF(AND(YEAR(K$3)=YEAR('Rent Roll'!$C19),OR(MONTH(K$3)='Rent Roll'!$AJ19,MONTH(K$3)='Rent Roll'!$AK19,MONTH(K$3)='Rent Roll'!$AL19)),0,1)</f>
        <v>1</v>
      </c>
      <c r="L309" s="567">
        <f>IF(AND(YEAR(L$3)=YEAR('Rent Roll'!$C19),OR(MONTH(L$3)='Rent Roll'!$AJ19,MONTH(L$3)='Rent Roll'!$AK19,MONTH(L$3)='Rent Roll'!$AL19)),0,1)</f>
        <v>1</v>
      </c>
      <c r="M309" s="567">
        <f>IF(AND(YEAR(M$3)=YEAR('Rent Roll'!$C19),OR(MONTH(M$3)='Rent Roll'!$AJ19,MONTH(M$3)='Rent Roll'!$AK19,MONTH(M$3)='Rent Roll'!$AL19)),0,1)</f>
        <v>1</v>
      </c>
      <c r="N309" s="567">
        <f>IF(AND(YEAR(N$3)=YEAR('Rent Roll'!$C19),OR(MONTH(N$3)='Rent Roll'!$AJ19,MONTH(N$3)='Rent Roll'!$AK19,MONTH(N$3)='Rent Roll'!$AL19)),0,1)</f>
        <v>1</v>
      </c>
      <c r="O309" s="567">
        <f>IF(AND(YEAR(O$3)=YEAR('Rent Roll'!$C19),OR(MONTH(O$3)='Rent Roll'!$AJ19,MONTH(O$3)='Rent Roll'!$AK19,MONTH(O$3)='Rent Roll'!$AL19)),0,1)</f>
        <v>1</v>
      </c>
      <c r="P309" s="567">
        <f>IF(AND(YEAR(P$3)=YEAR('Rent Roll'!$C19),OR(MONTH(P$3)='Rent Roll'!$AJ19,MONTH(P$3)='Rent Roll'!$AK19,MONTH(P$3)='Rent Roll'!$AL19)),0,1)</f>
        <v>1</v>
      </c>
      <c r="Q309" s="567">
        <f>IF(AND(YEAR(Q$3)=YEAR('Rent Roll'!$C19),OR(MONTH(Q$3)='Rent Roll'!$AJ19,MONTH(Q$3)='Rent Roll'!$AK19,MONTH(Q$3)='Rent Roll'!$AL19)),0,1)</f>
        <v>1</v>
      </c>
      <c r="R309" s="767">
        <f>IF(AND(YEAR(R$3)=YEAR('Rent Roll'!$C19),OR(MONTH(R$3)='Rent Roll'!$AJ19,MONTH(R$3)='Rent Roll'!$AK19,MONTH(R$3)='Rent Roll'!$AL19)),0,1)</f>
        <v>1</v>
      </c>
      <c r="S309" s="768">
        <f>IF(AND(YEAR(S$3)=YEAR('Rent Roll'!$C19),OR(MONTH(S$3)='Rent Roll'!$AJ19,MONTH(S$3)='Rent Roll'!$AK19,MONTH(S$3)='Rent Roll'!$AL19)),0,1)</f>
        <v>1</v>
      </c>
      <c r="T309" s="567">
        <f>IF(AND(YEAR(T$3)=YEAR('Rent Roll'!$C19),OR(MONTH(T$3)='Rent Roll'!$AJ19,MONTH(T$3)='Rent Roll'!$AK19,MONTH(T$3)='Rent Roll'!$AL19)),0,1)</f>
        <v>1</v>
      </c>
      <c r="U309" s="567">
        <f>IF(AND(YEAR(U$3)=YEAR('Rent Roll'!$C19),OR(MONTH(U$3)='Rent Roll'!$AJ19,MONTH(U$3)='Rent Roll'!$AK19,MONTH(U$3)='Rent Roll'!$AL19)),0,1)</f>
        <v>1</v>
      </c>
      <c r="V309" s="567">
        <f>IF(AND(YEAR(V$3)=YEAR('Rent Roll'!$C19),OR(MONTH(V$3)='Rent Roll'!$AJ19,MONTH(V$3)='Rent Roll'!$AK19,MONTH(V$3)='Rent Roll'!$AL19)),0,1)</f>
        <v>1</v>
      </c>
      <c r="W309" s="567">
        <f>IF(AND(YEAR(W$3)=YEAR('Rent Roll'!$C19),OR(MONTH(W$3)='Rent Roll'!$AJ19,MONTH(W$3)='Rent Roll'!$AK19,MONTH(W$3)='Rent Roll'!$AL19)),0,1)</f>
        <v>1</v>
      </c>
      <c r="X309" s="567">
        <f>IF(AND(YEAR(X$3)=YEAR('Rent Roll'!$C19),OR(MONTH(X$3)='Rent Roll'!$AJ19,MONTH(X$3)='Rent Roll'!$AK19,MONTH(X$3)='Rent Roll'!$AL19)),0,1)</f>
        <v>1</v>
      </c>
      <c r="Y309" s="567">
        <f>IF(AND(YEAR(Y$3)=YEAR('Rent Roll'!$C19),OR(MONTH(Y$3)='Rent Roll'!$AJ19,MONTH(Y$3)='Rent Roll'!$AK19,MONTH(Y$3)='Rent Roll'!$AL19)),0,1)</f>
        <v>1</v>
      </c>
      <c r="Z309" s="567">
        <f>IF(AND(YEAR(Z$3)=YEAR('Rent Roll'!$C19),OR(MONTH(Z$3)='Rent Roll'!$AJ19,MONTH(Z$3)='Rent Roll'!$AK19,MONTH(Z$3)='Rent Roll'!$AL19)),0,1)</f>
        <v>1</v>
      </c>
      <c r="AA309" s="567">
        <f>IF(AND(YEAR(AA$3)=YEAR('Rent Roll'!$C19),OR(MONTH(AA$3)='Rent Roll'!$AJ19,MONTH(AA$3)='Rent Roll'!$AK19,MONTH(AA$3)='Rent Roll'!$AL19)),0,1)</f>
        <v>1</v>
      </c>
      <c r="AB309" s="567">
        <f>IF(AND(YEAR(AB$3)=YEAR('Rent Roll'!$C19),OR(MONTH(AB$3)='Rent Roll'!$AJ19,MONTH(AB$3)='Rent Roll'!$AK19,MONTH(AB$3)='Rent Roll'!$AL19)),0,1)</f>
        <v>1</v>
      </c>
      <c r="AC309" s="567">
        <f>IF(AND(YEAR(AC$3)=YEAR('Rent Roll'!$C19),OR(MONTH(AC$3)='Rent Roll'!$AJ19,MONTH(AC$3)='Rent Roll'!$AK19,MONTH(AC$3)='Rent Roll'!$AL19)),0,1)</f>
        <v>1</v>
      </c>
      <c r="AD309" s="767">
        <f>IF(AND(YEAR(AD$3)=YEAR('Rent Roll'!$C19),OR(MONTH(AD$3)='Rent Roll'!$AJ19,MONTH(AD$3)='Rent Roll'!$AK19,MONTH(AD$3)='Rent Roll'!$AL19)),0,1)</f>
        <v>1</v>
      </c>
      <c r="AE309" s="768">
        <f>IF(AND(YEAR(AE$3)=YEAR('Rent Roll'!$C19),OR(MONTH(AE$3)='Rent Roll'!$AJ19,MONTH(AE$3)='Rent Roll'!$AK19,MONTH(AE$3)='Rent Roll'!$AL19)),0,1)</f>
        <v>1</v>
      </c>
      <c r="AF309" s="567">
        <f>IF(AND(YEAR(AF$3)=YEAR('Rent Roll'!$C19),OR(MONTH(AF$3)='Rent Roll'!$AJ19,MONTH(AF$3)='Rent Roll'!$AK19,MONTH(AF$3)='Rent Roll'!$AL19)),0,1)</f>
        <v>1</v>
      </c>
      <c r="AG309" s="567">
        <f>IF(AND(YEAR(AG$3)=YEAR('Rent Roll'!$C19),OR(MONTH(AG$3)='Rent Roll'!$AJ19,MONTH(AG$3)='Rent Roll'!$AK19,MONTH(AG$3)='Rent Roll'!$AL19)),0,1)</f>
        <v>1</v>
      </c>
      <c r="AH309" s="567">
        <f>IF(AND(YEAR(AH$3)=YEAR('Rent Roll'!$C19),OR(MONTH(AH$3)='Rent Roll'!$AJ19,MONTH(AH$3)='Rent Roll'!$AK19,MONTH(AH$3)='Rent Roll'!$AL19)),0,1)</f>
        <v>1</v>
      </c>
      <c r="AI309" s="567">
        <f>IF(AND(YEAR(AI$3)=YEAR('Rent Roll'!$C19),OR(MONTH(AI$3)='Rent Roll'!$AJ19,MONTH(AI$3)='Rent Roll'!$AK19,MONTH(AI$3)='Rent Roll'!$AL19)),0,1)</f>
        <v>1</v>
      </c>
      <c r="AJ309" s="567">
        <f>IF(AND(YEAR(AJ$3)=YEAR('Rent Roll'!$C19),OR(MONTH(AJ$3)='Rent Roll'!$AJ19,MONTH(AJ$3)='Rent Roll'!$AK19,MONTH(AJ$3)='Rent Roll'!$AL19)),0,1)</f>
        <v>1</v>
      </c>
      <c r="AK309" s="567">
        <f>IF(AND(YEAR(AK$3)=YEAR('Rent Roll'!$C19),OR(MONTH(AK$3)='Rent Roll'!$AJ19,MONTH(AK$3)='Rent Roll'!$AK19,MONTH(AK$3)='Rent Roll'!$AL19)),0,1)</f>
        <v>1</v>
      </c>
      <c r="AL309" s="567">
        <f>IF(AND(YEAR(AL$3)=YEAR('Rent Roll'!$C19),OR(MONTH(AL$3)='Rent Roll'!$AJ19,MONTH(AL$3)='Rent Roll'!$AK19,MONTH(AL$3)='Rent Roll'!$AL19)),0,1)</f>
        <v>1</v>
      </c>
      <c r="AM309" s="567">
        <f>IF(AND(YEAR(AM$3)=YEAR('Rent Roll'!$C19),OR(MONTH(AM$3)='Rent Roll'!$AJ19,MONTH(AM$3)='Rent Roll'!$AK19,MONTH(AM$3)='Rent Roll'!$AL19)),0,1)</f>
        <v>1</v>
      </c>
      <c r="AN309" s="567">
        <f>IF(AND(YEAR(AN$3)=YEAR('Rent Roll'!$C19),OR(MONTH(AN$3)='Rent Roll'!$AJ19,MONTH(AN$3)='Rent Roll'!$AK19,MONTH(AN$3)='Rent Roll'!$AL19)),0,1)</f>
        <v>1</v>
      </c>
      <c r="AO309" s="567">
        <f>IF(AND(YEAR(AO$3)=YEAR('Rent Roll'!$C19),OR(MONTH(AO$3)='Rent Roll'!$AJ19,MONTH(AO$3)='Rent Roll'!$AK19,MONTH(AO$3)='Rent Roll'!$AL19)),0,1)</f>
        <v>1</v>
      </c>
      <c r="AP309" s="767">
        <f>IF(AND(YEAR(AP$3)=YEAR('Rent Roll'!$C19),OR(MONTH(AP$3)='Rent Roll'!$AJ19,MONTH(AP$3)='Rent Roll'!$AK19,MONTH(AP$3)='Rent Roll'!$AL19)),0,1)</f>
        <v>1</v>
      </c>
      <c r="AQ309" s="768">
        <f>IF(AND(YEAR(AQ$3)=YEAR('Rent Roll'!$C19),OR(MONTH(AQ$3)='Rent Roll'!$AJ19,MONTH(AQ$3)='Rent Roll'!$AK19,MONTH(AQ$3)='Rent Roll'!$AL19)),0,1)</f>
        <v>1</v>
      </c>
      <c r="AR309" s="567">
        <f>IF(AND(YEAR(AR$3)=YEAR('Rent Roll'!$C19),OR(MONTH(AR$3)='Rent Roll'!$AJ19,MONTH(AR$3)='Rent Roll'!$AK19,MONTH(AR$3)='Rent Roll'!$AL19)),0,1)</f>
        <v>1</v>
      </c>
      <c r="AS309" s="567">
        <f>IF(AND(YEAR(AS$3)=YEAR('Rent Roll'!$C19),OR(MONTH(AS$3)='Rent Roll'!$AJ19,MONTH(AS$3)='Rent Roll'!$AK19,MONTH(AS$3)='Rent Roll'!$AL19)),0,1)</f>
        <v>1</v>
      </c>
      <c r="AT309" s="567">
        <f>IF(AND(YEAR(AT$3)=YEAR('Rent Roll'!$C19),OR(MONTH(AT$3)='Rent Roll'!$AJ19,MONTH(AT$3)='Rent Roll'!$AK19,MONTH(AT$3)='Rent Roll'!$AL19)),0,1)</f>
        <v>1</v>
      </c>
      <c r="AU309" s="567">
        <f>IF(AND(YEAR(AU$3)=YEAR('Rent Roll'!$C19),OR(MONTH(AU$3)='Rent Roll'!$AJ19,MONTH(AU$3)='Rent Roll'!$AK19,MONTH(AU$3)='Rent Roll'!$AL19)),0,1)</f>
        <v>1</v>
      </c>
      <c r="AV309" s="567">
        <f>IF(AND(YEAR(AV$3)=YEAR('Rent Roll'!$C19),OR(MONTH(AV$3)='Rent Roll'!$AJ19,MONTH(AV$3)='Rent Roll'!$AK19,MONTH(AV$3)='Rent Roll'!$AL19)),0,1)</f>
        <v>1</v>
      </c>
      <c r="AW309" s="567">
        <f>IF(AND(YEAR(AW$3)=YEAR('Rent Roll'!$C19),OR(MONTH(AW$3)='Rent Roll'!$AJ19,MONTH(AW$3)='Rent Roll'!$AK19,MONTH(AW$3)='Rent Roll'!$AL19)),0,1)</f>
        <v>1</v>
      </c>
      <c r="AX309" s="567">
        <f>IF(AND(YEAR(AX$3)=YEAR('Rent Roll'!$C19),OR(MONTH(AX$3)='Rent Roll'!$AJ19,MONTH(AX$3)='Rent Roll'!$AK19,MONTH(AX$3)='Rent Roll'!$AL19)),0,1)</f>
        <v>1</v>
      </c>
      <c r="AY309" s="567">
        <f>IF(AND(YEAR(AY$3)=YEAR('Rent Roll'!$C19),OR(MONTH(AY$3)='Rent Roll'!$AJ19,MONTH(AY$3)='Rent Roll'!$AK19,MONTH(AY$3)='Rent Roll'!$AL19)),0,1)</f>
        <v>1</v>
      </c>
      <c r="AZ309" s="567">
        <f>IF(AND(YEAR(AZ$3)=YEAR('Rent Roll'!$C19),OR(MONTH(AZ$3)='Rent Roll'!$AJ19,MONTH(AZ$3)='Rent Roll'!$AK19,MONTH(AZ$3)='Rent Roll'!$AL19)),0,1)</f>
        <v>1</v>
      </c>
      <c r="BA309" s="567">
        <f>IF(AND(YEAR(BA$3)=YEAR('Rent Roll'!$C19),OR(MONTH(BA$3)='Rent Roll'!$AJ19,MONTH(BA$3)='Rent Roll'!$AK19,MONTH(BA$3)='Rent Roll'!$AL19)),0,1)</f>
        <v>1</v>
      </c>
      <c r="BB309" s="767">
        <f>IF(AND(YEAR(BB$3)=YEAR('Rent Roll'!$C19),OR(MONTH(BB$3)='Rent Roll'!$AJ19,MONTH(BB$3)='Rent Roll'!$AK19,MONTH(BB$3)='Rent Roll'!$AL19)),0,1)</f>
        <v>1</v>
      </c>
      <c r="BC309" s="768">
        <f>IF(AND(YEAR(BC$3)=YEAR('Rent Roll'!$C19),OR(MONTH(BC$3)='Rent Roll'!$AJ19,MONTH(BC$3)='Rent Roll'!$AK19,MONTH(BC$3)='Rent Roll'!$AL19)),0,1)</f>
        <v>1</v>
      </c>
      <c r="BD309" s="567">
        <f>IF(AND(YEAR(BD$3)=YEAR('Rent Roll'!$C19),OR(MONTH(BD$3)='Rent Roll'!$AJ19,MONTH(BD$3)='Rent Roll'!$AK19,MONTH(BD$3)='Rent Roll'!$AL19)),0,1)</f>
        <v>1</v>
      </c>
      <c r="BE309" s="567">
        <f>IF(AND(YEAR(BE$3)=YEAR('Rent Roll'!$C19),OR(MONTH(BE$3)='Rent Roll'!$AJ19,MONTH(BE$3)='Rent Roll'!$AK19,MONTH(BE$3)='Rent Roll'!$AL19)),0,1)</f>
        <v>1</v>
      </c>
      <c r="BF309" s="567">
        <f>IF(AND(YEAR(BF$3)=YEAR('Rent Roll'!$C19),OR(MONTH(BF$3)='Rent Roll'!$AJ19,MONTH(BF$3)='Rent Roll'!$AK19,MONTH(BF$3)='Rent Roll'!$AL19)),0,1)</f>
        <v>1</v>
      </c>
      <c r="BG309" s="567">
        <f>IF(AND(YEAR(BG$3)=YEAR('Rent Roll'!$C19),OR(MONTH(BG$3)='Rent Roll'!$AJ19,MONTH(BG$3)='Rent Roll'!$AK19,MONTH(BG$3)='Rent Roll'!$AL19)),0,1)</f>
        <v>1</v>
      </c>
      <c r="BH309" s="567">
        <f>IF(AND(YEAR(BH$3)=YEAR('Rent Roll'!$C19),OR(MONTH(BH$3)='Rent Roll'!$AJ19,MONTH(BH$3)='Rent Roll'!$AK19,MONTH(BH$3)='Rent Roll'!$AL19)),0,1)</f>
        <v>1</v>
      </c>
      <c r="BI309" s="567">
        <f>IF(AND(YEAR(BI$3)=YEAR('Rent Roll'!$C19),OR(MONTH(BI$3)='Rent Roll'!$AJ19,MONTH(BI$3)='Rent Roll'!$AK19,MONTH(BI$3)='Rent Roll'!$AL19)),0,1)</f>
        <v>1</v>
      </c>
      <c r="BJ309" s="567">
        <f>IF(AND(YEAR(BJ$3)=YEAR('Rent Roll'!$C19),OR(MONTH(BJ$3)='Rent Roll'!$AJ19,MONTH(BJ$3)='Rent Roll'!$AK19,MONTH(BJ$3)='Rent Roll'!$AL19)),0,1)</f>
        <v>1</v>
      </c>
      <c r="BK309" s="567">
        <f>IF(AND(YEAR(BK$3)=YEAR('Rent Roll'!$C19),OR(MONTH(BK$3)='Rent Roll'!$AJ19,MONTH(BK$3)='Rent Roll'!$AK19,MONTH(BK$3)='Rent Roll'!$AL19)),0,1)</f>
        <v>1</v>
      </c>
      <c r="BL309" s="567">
        <f>IF(AND(YEAR(BL$3)=YEAR('Rent Roll'!$C19),OR(MONTH(BL$3)='Rent Roll'!$AJ19,MONTH(BL$3)='Rent Roll'!$AK19,MONTH(BL$3)='Rent Roll'!$AL19)),0,1)</f>
        <v>1</v>
      </c>
      <c r="BM309" s="567">
        <f>IF(AND(YEAR(BM$3)=YEAR('Rent Roll'!$C19),OR(MONTH(BM$3)='Rent Roll'!$AJ19,MONTH(BM$3)='Rent Roll'!$AK19,MONTH(BM$3)='Rent Roll'!$AL19)),0,1)</f>
        <v>1</v>
      </c>
      <c r="BN309" s="767">
        <f>IF(AND(YEAR(BN$3)=YEAR('Rent Roll'!$C19),OR(MONTH(BN$3)='Rent Roll'!$AJ19,MONTH(BN$3)='Rent Roll'!$AK19,MONTH(BN$3)='Rent Roll'!$AL19)),0,1)</f>
        <v>1</v>
      </c>
      <c r="BO309" s="768">
        <f>IF(AND(YEAR(BO$3)=YEAR('Rent Roll'!$C19),OR(MONTH(BO$3)='Rent Roll'!$AJ19,MONTH(BO$3)='Rent Roll'!$AK19,MONTH(BO$3)='Rent Roll'!$AL19)),0,1)</f>
        <v>1</v>
      </c>
      <c r="BP309" s="567">
        <f>IF(AND(YEAR(BP$3)=YEAR('Rent Roll'!$C19),OR(MONTH(BP$3)='Rent Roll'!$AJ19,MONTH(BP$3)='Rent Roll'!$AK19,MONTH(BP$3)='Rent Roll'!$AL19)),0,1)</f>
        <v>1</v>
      </c>
      <c r="BQ309" s="567">
        <f>IF(AND(YEAR(BQ$3)=YEAR('Rent Roll'!$C19),OR(MONTH(BQ$3)='Rent Roll'!$AJ19,MONTH(BQ$3)='Rent Roll'!$AK19,MONTH(BQ$3)='Rent Roll'!$AL19)),0,1)</f>
        <v>1</v>
      </c>
      <c r="BR309" s="567">
        <f>IF(AND(YEAR(BR$3)=YEAR('Rent Roll'!$C19),OR(MONTH(BR$3)='Rent Roll'!$AJ19,MONTH(BR$3)='Rent Roll'!$AK19,MONTH(BR$3)='Rent Roll'!$AL19)),0,1)</f>
        <v>1</v>
      </c>
      <c r="BS309" s="567">
        <f>IF(AND(YEAR(BS$3)=YEAR('Rent Roll'!$C19),OR(MONTH(BS$3)='Rent Roll'!$AJ19,MONTH(BS$3)='Rent Roll'!$AK19,MONTH(BS$3)='Rent Roll'!$AL19)),0,1)</f>
        <v>1</v>
      </c>
      <c r="BT309" s="567">
        <f>IF(AND(YEAR(BT$3)=YEAR('Rent Roll'!$C19),OR(MONTH(BT$3)='Rent Roll'!$AJ19,MONTH(BT$3)='Rent Roll'!$AK19,MONTH(BT$3)='Rent Roll'!$AL19)),0,1)</f>
        <v>1</v>
      </c>
      <c r="BU309" s="567">
        <f>IF(AND(YEAR(BU$3)=YEAR('Rent Roll'!$C19),OR(MONTH(BU$3)='Rent Roll'!$AJ19,MONTH(BU$3)='Rent Roll'!$AK19,MONTH(BU$3)='Rent Roll'!$AL19)),0,1)</f>
        <v>1</v>
      </c>
      <c r="BV309" s="567">
        <f>IF(AND(YEAR(BV$3)=YEAR('Rent Roll'!$C19),OR(MONTH(BV$3)='Rent Roll'!$AJ19,MONTH(BV$3)='Rent Roll'!$AK19,MONTH(BV$3)='Rent Roll'!$AL19)),0,1)</f>
        <v>1</v>
      </c>
      <c r="BW309" s="567">
        <f>IF(AND(YEAR(BW$3)=YEAR('Rent Roll'!$C19),OR(MONTH(BW$3)='Rent Roll'!$AJ19,MONTH(BW$3)='Rent Roll'!$AK19,MONTH(BW$3)='Rent Roll'!$AL19)),0,1)</f>
        <v>1</v>
      </c>
      <c r="BX309" s="567">
        <f>IF(AND(YEAR(BX$3)=YEAR('Rent Roll'!$C19),OR(MONTH(BX$3)='Rent Roll'!$AJ19,MONTH(BX$3)='Rent Roll'!$AK19,MONTH(BX$3)='Rent Roll'!$AL19)),0,1)</f>
        <v>1</v>
      </c>
      <c r="BY309" s="567">
        <f>IF(AND(YEAR(BY$3)=YEAR('Rent Roll'!$C19),OR(MONTH(BY$3)='Rent Roll'!$AJ19,MONTH(BY$3)='Rent Roll'!$AK19,MONTH(BY$3)='Rent Roll'!$AL19)),0,1)</f>
        <v>1</v>
      </c>
      <c r="BZ309" s="767">
        <f>IF(AND(YEAR(BZ$3)=YEAR('Rent Roll'!$C19),OR(MONTH(BZ$3)='Rent Roll'!$AJ19,MONTH(BZ$3)='Rent Roll'!$AK19,MONTH(BZ$3)='Rent Roll'!$AL19)),0,1)</f>
        <v>1</v>
      </c>
      <c r="CA309" s="768">
        <f>IF(AND(YEAR(CA$3)=YEAR('Rent Roll'!$C19),OR(MONTH(CA$3)='Rent Roll'!$AJ19,MONTH(CA$3)='Rent Roll'!$AK19,MONTH(CA$3)='Rent Roll'!$AL19)),0,1)</f>
        <v>1</v>
      </c>
      <c r="CB309" s="567">
        <f>IF(AND(YEAR(CB$3)=YEAR('Rent Roll'!$C19),OR(MONTH(CB$3)='Rent Roll'!$AJ19,MONTH(CB$3)='Rent Roll'!$AK19,MONTH(CB$3)='Rent Roll'!$AL19)),0,1)</f>
        <v>1</v>
      </c>
      <c r="CC309" s="567">
        <f>IF(AND(YEAR(CC$3)=YEAR('Rent Roll'!$C19),OR(MONTH(CC$3)='Rent Roll'!$AJ19,MONTH(CC$3)='Rent Roll'!$AK19,MONTH(CC$3)='Rent Roll'!$AL19)),0,1)</f>
        <v>1</v>
      </c>
      <c r="CD309" s="567">
        <f>IF(AND(YEAR(CD$3)=YEAR('Rent Roll'!$C19),OR(MONTH(CD$3)='Rent Roll'!$AJ19,MONTH(CD$3)='Rent Roll'!$AK19,MONTH(CD$3)='Rent Roll'!$AL19)),0,1)</f>
        <v>1</v>
      </c>
      <c r="CE309" s="567">
        <f>IF(AND(YEAR(CE$3)=YEAR('Rent Roll'!$C19),OR(MONTH(CE$3)='Rent Roll'!$AJ19,MONTH(CE$3)='Rent Roll'!$AK19,MONTH(CE$3)='Rent Roll'!$AL19)),0,1)</f>
        <v>1</v>
      </c>
      <c r="CF309" s="567">
        <f>IF(AND(YEAR(CF$3)=YEAR('Rent Roll'!$C19),OR(MONTH(CF$3)='Rent Roll'!$AJ19,MONTH(CF$3)='Rent Roll'!$AK19,MONTH(CF$3)='Rent Roll'!$AL19)),0,1)</f>
        <v>1</v>
      </c>
      <c r="CG309" s="567">
        <f>IF(AND(YEAR(CG$3)=YEAR('Rent Roll'!$C19),OR(MONTH(CG$3)='Rent Roll'!$AJ19,MONTH(CG$3)='Rent Roll'!$AK19,MONTH(CG$3)='Rent Roll'!$AL19)),0,1)</f>
        <v>1</v>
      </c>
      <c r="CH309" s="567">
        <f>IF(AND(YEAR(CH$3)=YEAR('Rent Roll'!$C19),OR(MONTH(CH$3)='Rent Roll'!$AJ19,MONTH(CH$3)='Rent Roll'!$AK19,MONTH(CH$3)='Rent Roll'!$AL19)),0,1)</f>
        <v>1</v>
      </c>
      <c r="CI309" s="567">
        <f>IF(AND(YEAR(CI$3)=YEAR('Rent Roll'!$C19),OR(MONTH(CI$3)='Rent Roll'!$AJ19,MONTH(CI$3)='Rent Roll'!$AK19,MONTH(CI$3)='Rent Roll'!$AL19)),0,1)</f>
        <v>1</v>
      </c>
      <c r="CJ309" s="567">
        <f>IF(AND(YEAR(CJ$3)=YEAR('Rent Roll'!$C19),OR(MONTH(CJ$3)='Rent Roll'!$AJ19,MONTH(CJ$3)='Rent Roll'!$AK19,MONTH(CJ$3)='Rent Roll'!$AL19)),0,1)</f>
        <v>1</v>
      </c>
      <c r="CK309" s="567">
        <f>IF(AND(YEAR(CK$3)=YEAR('Rent Roll'!$C19),OR(MONTH(CK$3)='Rent Roll'!$AJ19,MONTH(CK$3)='Rent Roll'!$AK19,MONTH(CK$3)='Rent Roll'!$AL19)),0,1)</f>
        <v>1</v>
      </c>
      <c r="CL309" s="767">
        <f>IF(AND(YEAR(CL$3)=YEAR('Rent Roll'!$C19),OR(MONTH(CL$3)='Rent Roll'!$AJ19,MONTH(CL$3)='Rent Roll'!$AK19,MONTH(CL$3)='Rent Roll'!$AL19)),0,1)</f>
        <v>1</v>
      </c>
      <c r="CM309" s="768">
        <f>IF(AND(YEAR(CM$3)=YEAR('Rent Roll'!$C19),OR(MONTH(CM$3)='Rent Roll'!$AJ19,MONTH(CM$3)='Rent Roll'!$AK19,MONTH(CM$3)='Rent Roll'!$AL19)),0,1)</f>
        <v>1</v>
      </c>
      <c r="CN309" s="567">
        <f>IF(AND(YEAR(CN$3)=YEAR('Rent Roll'!$C19),OR(MONTH(CN$3)='Rent Roll'!$AJ19,MONTH(CN$3)='Rent Roll'!$AK19,MONTH(CN$3)='Rent Roll'!$AL19)),0,1)</f>
        <v>1</v>
      </c>
      <c r="CO309" s="567">
        <f>IF(AND(YEAR(CO$3)=YEAR('Rent Roll'!$C19),OR(MONTH(CO$3)='Rent Roll'!$AJ19,MONTH(CO$3)='Rent Roll'!$AK19,MONTH(CO$3)='Rent Roll'!$AL19)),0,1)</f>
        <v>1</v>
      </c>
      <c r="CP309" s="567">
        <f>IF(AND(YEAR(CP$3)=YEAR('Rent Roll'!$C19),OR(MONTH(CP$3)='Rent Roll'!$AJ19,MONTH(CP$3)='Rent Roll'!$AK19,MONTH(CP$3)='Rent Roll'!$AL19)),0,1)</f>
        <v>1</v>
      </c>
      <c r="CQ309" s="567">
        <f>IF(AND(YEAR(CQ$3)=YEAR('Rent Roll'!$C19),OR(MONTH(CQ$3)='Rent Roll'!$AJ19,MONTH(CQ$3)='Rent Roll'!$AK19,MONTH(CQ$3)='Rent Roll'!$AL19)),0,1)</f>
        <v>1</v>
      </c>
      <c r="CR309" s="567">
        <f>IF(AND(YEAR(CR$3)=YEAR('Rent Roll'!$C19),OR(MONTH(CR$3)='Rent Roll'!$AJ19,MONTH(CR$3)='Rent Roll'!$AK19,MONTH(CR$3)='Rent Roll'!$AL19)),0,1)</f>
        <v>1</v>
      </c>
      <c r="CS309" s="567">
        <f>IF(AND(YEAR(CS$3)=YEAR('Rent Roll'!$C19),OR(MONTH(CS$3)='Rent Roll'!$AJ19,MONTH(CS$3)='Rent Roll'!$AK19,MONTH(CS$3)='Rent Roll'!$AL19)),0,1)</f>
        <v>1</v>
      </c>
      <c r="CT309" s="567">
        <f>IF(AND(YEAR(CT$3)=YEAR('Rent Roll'!$C19),OR(MONTH(CT$3)='Rent Roll'!$AJ19,MONTH(CT$3)='Rent Roll'!$AK19,MONTH(CT$3)='Rent Roll'!$AL19)),0,1)</f>
        <v>1</v>
      </c>
      <c r="CU309" s="567">
        <f>IF(AND(YEAR(CU$3)=YEAR('Rent Roll'!$C19),OR(MONTH(CU$3)='Rent Roll'!$AJ19,MONTH(CU$3)='Rent Roll'!$AK19,MONTH(CU$3)='Rent Roll'!$AL19)),0,1)</f>
        <v>1</v>
      </c>
      <c r="CV309" s="567">
        <f>IF(AND(YEAR(CV$3)=YEAR('Rent Roll'!$C19),OR(MONTH(CV$3)='Rent Roll'!$AJ19,MONTH(CV$3)='Rent Roll'!$AK19,MONTH(CV$3)='Rent Roll'!$AL19)),0,1)</f>
        <v>1</v>
      </c>
      <c r="CW309" s="567">
        <f>IF(AND(YEAR(CW$3)=YEAR('Rent Roll'!$C19),OR(MONTH(CW$3)='Rent Roll'!$AJ19,MONTH(CW$3)='Rent Roll'!$AK19,MONTH(CW$3)='Rent Roll'!$AL19)),0,1)</f>
        <v>1</v>
      </c>
      <c r="CX309" s="767">
        <f>IF(AND(YEAR(CX$3)=YEAR('Rent Roll'!$C19),OR(MONTH(CX$3)='Rent Roll'!$AJ19,MONTH(CX$3)='Rent Roll'!$AK19,MONTH(CX$3)='Rent Roll'!$AL19)),0,1)</f>
        <v>1</v>
      </c>
      <c r="CY309" s="768">
        <f>IF(AND(YEAR(CY$3)=YEAR('Rent Roll'!$C19),OR(MONTH(CY$3)='Rent Roll'!$AJ19,MONTH(CY$3)='Rent Roll'!$AK19,MONTH(CY$3)='Rent Roll'!$AL19)),0,1)</f>
        <v>1</v>
      </c>
      <c r="CZ309" s="567">
        <f>IF(AND(YEAR(CZ$3)=YEAR('Rent Roll'!$C19),OR(MONTH(CZ$3)='Rent Roll'!$AJ19,MONTH(CZ$3)='Rent Roll'!$AK19,MONTH(CZ$3)='Rent Roll'!$AL19)),0,1)</f>
        <v>1</v>
      </c>
      <c r="DA309" s="567">
        <f>IF(AND(YEAR(DA$3)=YEAR('Rent Roll'!$C19),OR(MONTH(DA$3)='Rent Roll'!$AJ19,MONTH(DA$3)='Rent Roll'!$AK19,MONTH(DA$3)='Rent Roll'!$AL19)),0,1)</f>
        <v>1</v>
      </c>
      <c r="DB309" s="567">
        <f>IF(AND(YEAR(DB$3)=YEAR('Rent Roll'!$C19),OR(MONTH(DB$3)='Rent Roll'!$AJ19,MONTH(DB$3)='Rent Roll'!$AK19,MONTH(DB$3)='Rent Roll'!$AL19)),0,1)</f>
        <v>1</v>
      </c>
      <c r="DC309" s="567">
        <f>IF(AND(YEAR(DC$3)=YEAR('Rent Roll'!$C19),OR(MONTH(DC$3)='Rent Roll'!$AJ19,MONTH(DC$3)='Rent Roll'!$AK19,MONTH(DC$3)='Rent Roll'!$AL19)),0,1)</f>
        <v>1</v>
      </c>
      <c r="DD309" s="567">
        <f>IF(AND(YEAR(DD$3)=YEAR('Rent Roll'!$C19),OR(MONTH(DD$3)='Rent Roll'!$AJ19,MONTH(DD$3)='Rent Roll'!$AK19,MONTH(DD$3)='Rent Roll'!$AL19)),0,1)</f>
        <v>1</v>
      </c>
      <c r="DE309" s="567">
        <f>IF(AND(YEAR(DE$3)=YEAR('Rent Roll'!$C19),OR(MONTH(DE$3)='Rent Roll'!$AJ19,MONTH(DE$3)='Rent Roll'!$AK19,MONTH(DE$3)='Rent Roll'!$AL19)),0,1)</f>
        <v>1</v>
      </c>
      <c r="DF309" s="567">
        <f>IF(AND(YEAR(DF$3)=YEAR('Rent Roll'!$C19),OR(MONTH(DF$3)='Rent Roll'!$AJ19,MONTH(DF$3)='Rent Roll'!$AK19,MONTH(DF$3)='Rent Roll'!$AL19)),0,1)</f>
        <v>1</v>
      </c>
      <c r="DG309" s="567">
        <f>IF(AND(YEAR(DG$3)=YEAR('Rent Roll'!$C19),OR(MONTH(DG$3)='Rent Roll'!$AJ19,MONTH(DG$3)='Rent Roll'!$AK19,MONTH(DG$3)='Rent Roll'!$AL19)),0,1)</f>
        <v>1</v>
      </c>
      <c r="DH309" s="567">
        <f>IF(AND(YEAR(DH$3)=YEAR('Rent Roll'!$C19),OR(MONTH(DH$3)='Rent Roll'!$AJ19,MONTH(DH$3)='Rent Roll'!$AK19,MONTH(DH$3)='Rent Roll'!$AL19)),0,1)</f>
        <v>1</v>
      </c>
      <c r="DI309" s="567">
        <f>IF(AND(YEAR(DI$3)=YEAR('Rent Roll'!$C19),OR(MONTH(DI$3)='Rent Roll'!$AJ19,MONTH(DI$3)='Rent Roll'!$AK19,MONTH(DI$3)='Rent Roll'!$AL19)),0,1)</f>
        <v>1</v>
      </c>
      <c r="DJ309" s="767">
        <f>IF(AND(YEAR(DJ$3)=YEAR('Rent Roll'!$C19),OR(MONTH(DJ$3)='Rent Roll'!$AJ19,MONTH(DJ$3)='Rent Roll'!$AK19,MONTH(DJ$3)='Rent Roll'!$AL19)),0,1)</f>
        <v>1</v>
      </c>
      <c r="DK309" s="768">
        <f>IF(AND(YEAR(DK$3)=YEAR('Rent Roll'!$C19),OR(MONTH(DK$3)='Rent Roll'!$AJ19,MONTH(DK$3)='Rent Roll'!$AK19,MONTH(DK$3)='Rent Roll'!$AL19)),0,1)</f>
        <v>1</v>
      </c>
      <c r="DL309" s="567">
        <f>IF(AND(YEAR(DL$3)=YEAR('Rent Roll'!$C19),OR(MONTH(DL$3)='Rent Roll'!$AJ19,MONTH(DL$3)='Rent Roll'!$AK19,MONTH(DL$3)='Rent Roll'!$AL19)),0,1)</f>
        <v>1</v>
      </c>
      <c r="DM309" s="567">
        <f>IF(AND(YEAR(DM$3)=YEAR('Rent Roll'!$C19),OR(MONTH(DM$3)='Rent Roll'!$AJ19,MONTH(DM$3)='Rent Roll'!$AK19,MONTH(DM$3)='Rent Roll'!$AL19)),0,1)</f>
        <v>1</v>
      </c>
      <c r="DN309" s="567">
        <f>IF(AND(YEAR(DN$3)=YEAR('Rent Roll'!$C19),OR(MONTH(DN$3)='Rent Roll'!$AJ19,MONTH(DN$3)='Rent Roll'!$AK19,MONTH(DN$3)='Rent Roll'!$AL19)),0,1)</f>
        <v>1</v>
      </c>
      <c r="DO309" s="567">
        <f>IF(AND(YEAR(DO$3)=YEAR('Rent Roll'!$C19),OR(MONTH(DO$3)='Rent Roll'!$AJ19,MONTH(DO$3)='Rent Roll'!$AK19,MONTH(DO$3)='Rent Roll'!$AL19)),0,1)</f>
        <v>1</v>
      </c>
      <c r="DP309" s="567">
        <f>IF(AND(YEAR(DP$3)=YEAR('Rent Roll'!$C19),OR(MONTH(DP$3)='Rent Roll'!$AJ19,MONTH(DP$3)='Rent Roll'!$AK19,MONTH(DP$3)='Rent Roll'!$AL19)),0,1)</f>
        <v>1</v>
      </c>
      <c r="DQ309" s="567">
        <f>IF(AND(YEAR(DQ$3)=YEAR('Rent Roll'!$C19),OR(MONTH(DQ$3)='Rent Roll'!$AJ19,MONTH(DQ$3)='Rent Roll'!$AK19,MONTH(DQ$3)='Rent Roll'!$AL19)),0,1)</f>
        <v>1</v>
      </c>
      <c r="DR309" s="567">
        <f>IF(AND(YEAR(DR$3)=YEAR('Rent Roll'!$C19),OR(MONTH(DR$3)='Rent Roll'!$AJ19,MONTH(DR$3)='Rent Roll'!$AK19,MONTH(DR$3)='Rent Roll'!$AL19)),0,1)</f>
        <v>1</v>
      </c>
      <c r="DS309" s="567">
        <f>IF(AND(YEAR(DS$3)=YEAR('Rent Roll'!$C19),OR(MONTH(DS$3)='Rent Roll'!$AJ19,MONTH(DS$3)='Rent Roll'!$AK19,MONTH(DS$3)='Rent Roll'!$AL19)),0,1)</f>
        <v>1</v>
      </c>
      <c r="DT309" s="567">
        <f>IF(AND(YEAR(DT$3)=YEAR('Rent Roll'!$C19),OR(MONTH(DT$3)='Rent Roll'!$AJ19,MONTH(DT$3)='Rent Roll'!$AK19,MONTH(DT$3)='Rent Roll'!$AL19)),0,1)</f>
        <v>1</v>
      </c>
      <c r="DU309" s="567">
        <f>IF(AND(YEAR(DU$3)=YEAR('Rent Roll'!$C19),OR(MONTH(DU$3)='Rent Roll'!$AJ19,MONTH(DU$3)='Rent Roll'!$AK19,MONTH(DU$3)='Rent Roll'!$AL19)),0,1)</f>
        <v>1</v>
      </c>
      <c r="DV309" s="567">
        <f>IF(AND(YEAR(DV$3)=YEAR('Rent Roll'!$C19),OR(MONTH(DV$3)='Rent Roll'!$AJ19,MONTH(DV$3)='Rent Roll'!$AK19,MONTH(DV$3)='Rent Roll'!$AL19)),0,1)</f>
        <v>1</v>
      </c>
    </row>
    <row r="310" spans="1:126" s="568" customFormat="1" ht="12" customHeight="1" outlineLevel="1" x14ac:dyDescent="0.4">
      <c r="A310" s="732"/>
      <c r="B310" s="564">
        <f>'Rent Roll'!$B20</f>
        <v>0</v>
      </c>
      <c r="C310" s="565"/>
      <c r="D310" s="565"/>
      <c r="E310" s="566"/>
      <c r="F310" s="778">
        <f>IF(AND(YEAR(F$3)=YEAR('Rent Roll'!$C20),OR(MONTH(F$3)='Rent Roll'!$AJ20,MONTH(F$3)='Rent Roll'!$AK20,MONTH(F$3)='Rent Roll'!$AL20)),0,1)</f>
        <v>1</v>
      </c>
      <c r="G310" s="768">
        <f>IF(AND(YEAR(G$3)=YEAR('Rent Roll'!$C20),OR(MONTH(G$3)='Rent Roll'!$AJ20,MONTH(G$3)='Rent Roll'!$AK20,MONTH(G$3)='Rent Roll'!$AL20)),0,1)</f>
        <v>1</v>
      </c>
      <c r="H310" s="567">
        <f>IF(AND(YEAR(H$3)=YEAR('Rent Roll'!$C20),OR(MONTH(H$3)='Rent Roll'!$AJ20,MONTH(H$3)='Rent Roll'!$AK20,MONTH(H$3)='Rent Roll'!$AL20)),0,1)</f>
        <v>1</v>
      </c>
      <c r="I310" s="567">
        <f>IF(AND(YEAR(I$3)=YEAR('Rent Roll'!$C20),OR(MONTH(I$3)='Rent Roll'!$AJ20,MONTH(I$3)='Rent Roll'!$AK20,MONTH(I$3)='Rent Roll'!$AL20)),0,1)</f>
        <v>1</v>
      </c>
      <c r="J310" s="567">
        <f>IF(AND(YEAR(J$3)=YEAR('Rent Roll'!$C20),OR(MONTH(J$3)='Rent Roll'!$AJ20,MONTH(J$3)='Rent Roll'!$AK20,MONTH(J$3)='Rent Roll'!$AL20)),0,1)</f>
        <v>1</v>
      </c>
      <c r="K310" s="567">
        <f>IF(AND(YEAR(K$3)=YEAR('Rent Roll'!$C20),OR(MONTH(K$3)='Rent Roll'!$AJ20,MONTH(K$3)='Rent Roll'!$AK20,MONTH(K$3)='Rent Roll'!$AL20)),0,1)</f>
        <v>1</v>
      </c>
      <c r="L310" s="567">
        <f>IF(AND(YEAR(L$3)=YEAR('Rent Roll'!$C20),OR(MONTH(L$3)='Rent Roll'!$AJ20,MONTH(L$3)='Rent Roll'!$AK20,MONTH(L$3)='Rent Roll'!$AL20)),0,1)</f>
        <v>1</v>
      </c>
      <c r="M310" s="567">
        <f>IF(AND(YEAR(M$3)=YEAR('Rent Roll'!$C20),OR(MONTH(M$3)='Rent Roll'!$AJ20,MONTH(M$3)='Rent Roll'!$AK20,MONTH(M$3)='Rent Roll'!$AL20)),0,1)</f>
        <v>1</v>
      </c>
      <c r="N310" s="567">
        <f>IF(AND(YEAR(N$3)=YEAR('Rent Roll'!$C20),OR(MONTH(N$3)='Rent Roll'!$AJ20,MONTH(N$3)='Rent Roll'!$AK20,MONTH(N$3)='Rent Roll'!$AL20)),0,1)</f>
        <v>1</v>
      </c>
      <c r="O310" s="567">
        <f>IF(AND(YEAR(O$3)=YEAR('Rent Roll'!$C20),OR(MONTH(O$3)='Rent Roll'!$AJ20,MONTH(O$3)='Rent Roll'!$AK20,MONTH(O$3)='Rent Roll'!$AL20)),0,1)</f>
        <v>1</v>
      </c>
      <c r="P310" s="567">
        <f>IF(AND(YEAR(P$3)=YEAR('Rent Roll'!$C20),OR(MONTH(P$3)='Rent Roll'!$AJ20,MONTH(P$3)='Rent Roll'!$AK20,MONTH(P$3)='Rent Roll'!$AL20)),0,1)</f>
        <v>1</v>
      </c>
      <c r="Q310" s="567">
        <f>IF(AND(YEAR(Q$3)=YEAR('Rent Roll'!$C20),OR(MONTH(Q$3)='Rent Roll'!$AJ20,MONTH(Q$3)='Rent Roll'!$AK20,MONTH(Q$3)='Rent Roll'!$AL20)),0,1)</f>
        <v>1</v>
      </c>
      <c r="R310" s="767">
        <f>IF(AND(YEAR(R$3)=YEAR('Rent Roll'!$C20),OR(MONTH(R$3)='Rent Roll'!$AJ20,MONTH(R$3)='Rent Roll'!$AK20,MONTH(R$3)='Rent Roll'!$AL20)),0,1)</f>
        <v>1</v>
      </c>
      <c r="S310" s="768">
        <f>IF(AND(YEAR(S$3)=YEAR('Rent Roll'!$C20),OR(MONTH(S$3)='Rent Roll'!$AJ20,MONTH(S$3)='Rent Roll'!$AK20,MONTH(S$3)='Rent Roll'!$AL20)),0,1)</f>
        <v>1</v>
      </c>
      <c r="T310" s="567">
        <f>IF(AND(YEAR(T$3)=YEAR('Rent Roll'!$C20),OR(MONTH(T$3)='Rent Roll'!$AJ20,MONTH(T$3)='Rent Roll'!$AK20,MONTH(T$3)='Rent Roll'!$AL20)),0,1)</f>
        <v>1</v>
      </c>
      <c r="U310" s="567">
        <f>IF(AND(YEAR(U$3)=YEAR('Rent Roll'!$C20),OR(MONTH(U$3)='Rent Roll'!$AJ20,MONTH(U$3)='Rent Roll'!$AK20,MONTH(U$3)='Rent Roll'!$AL20)),0,1)</f>
        <v>1</v>
      </c>
      <c r="V310" s="567">
        <f>IF(AND(YEAR(V$3)=YEAR('Rent Roll'!$C20),OR(MONTH(V$3)='Rent Roll'!$AJ20,MONTH(V$3)='Rent Roll'!$AK20,MONTH(V$3)='Rent Roll'!$AL20)),0,1)</f>
        <v>1</v>
      </c>
      <c r="W310" s="567">
        <f>IF(AND(YEAR(W$3)=YEAR('Rent Roll'!$C20),OR(MONTH(W$3)='Rent Roll'!$AJ20,MONTH(W$3)='Rent Roll'!$AK20,MONTH(W$3)='Rent Roll'!$AL20)),0,1)</f>
        <v>1</v>
      </c>
      <c r="X310" s="567">
        <f>IF(AND(YEAR(X$3)=YEAR('Rent Roll'!$C20),OR(MONTH(X$3)='Rent Roll'!$AJ20,MONTH(X$3)='Rent Roll'!$AK20,MONTH(X$3)='Rent Roll'!$AL20)),0,1)</f>
        <v>1</v>
      </c>
      <c r="Y310" s="567">
        <f>IF(AND(YEAR(Y$3)=YEAR('Rent Roll'!$C20),OR(MONTH(Y$3)='Rent Roll'!$AJ20,MONTH(Y$3)='Rent Roll'!$AK20,MONTH(Y$3)='Rent Roll'!$AL20)),0,1)</f>
        <v>1</v>
      </c>
      <c r="Z310" s="567">
        <f>IF(AND(YEAR(Z$3)=YEAR('Rent Roll'!$C20),OR(MONTH(Z$3)='Rent Roll'!$AJ20,MONTH(Z$3)='Rent Roll'!$AK20,MONTH(Z$3)='Rent Roll'!$AL20)),0,1)</f>
        <v>1</v>
      </c>
      <c r="AA310" s="567">
        <f>IF(AND(YEAR(AA$3)=YEAR('Rent Roll'!$C20),OR(MONTH(AA$3)='Rent Roll'!$AJ20,MONTH(AA$3)='Rent Roll'!$AK20,MONTH(AA$3)='Rent Roll'!$AL20)),0,1)</f>
        <v>1</v>
      </c>
      <c r="AB310" s="567">
        <f>IF(AND(YEAR(AB$3)=YEAR('Rent Roll'!$C20),OR(MONTH(AB$3)='Rent Roll'!$AJ20,MONTH(AB$3)='Rent Roll'!$AK20,MONTH(AB$3)='Rent Roll'!$AL20)),0,1)</f>
        <v>1</v>
      </c>
      <c r="AC310" s="567">
        <f>IF(AND(YEAR(AC$3)=YEAR('Rent Roll'!$C20),OR(MONTH(AC$3)='Rent Roll'!$AJ20,MONTH(AC$3)='Rent Roll'!$AK20,MONTH(AC$3)='Rent Roll'!$AL20)),0,1)</f>
        <v>1</v>
      </c>
      <c r="AD310" s="767">
        <f>IF(AND(YEAR(AD$3)=YEAR('Rent Roll'!$C20),OR(MONTH(AD$3)='Rent Roll'!$AJ20,MONTH(AD$3)='Rent Roll'!$AK20,MONTH(AD$3)='Rent Roll'!$AL20)),0,1)</f>
        <v>1</v>
      </c>
      <c r="AE310" s="768">
        <f>IF(AND(YEAR(AE$3)=YEAR('Rent Roll'!$C20),OR(MONTH(AE$3)='Rent Roll'!$AJ20,MONTH(AE$3)='Rent Roll'!$AK20,MONTH(AE$3)='Rent Roll'!$AL20)),0,1)</f>
        <v>1</v>
      </c>
      <c r="AF310" s="567">
        <f>IF(AND(YEAR(AF$3)=YEAR('Rent Roll'!$C20),OR(MONTH(AF$3)='Rent Roll'!$AJ20,MONTH(AF$3)='Rent Roll'!$AK20,MONTH(AF$3)='Rent Roll'!$AL20)),0,1)</f>
        <v>1</v>
      </c>
      <c r="AG310" s="567">
        <f>IF(AND(YEAR(AG$3)=YEAR('Rent Roll'!$C20),OR(MONTH(AG$3)='Rent Roll'!$AJ20,MONTH(AG$3)='Rent Roll'!$AK20,MONTH(AG$3)='Rent Roll'!$AL20)),0,1)</f>
        <v>1</v>
      </c>
      <c r="AH310" s="567">
        <f>IF(AND(YEAR(AH$3)=YEAR('Rent Roll'!$C20),OR(MONTH(AH$3)='Rent Roll'!$AJ20,MONTH(AH$3)='Rent Roll'!$AK20,MONTH(AH$3)='Rent Roll'!$AL20)),0,1)</f>
        <v>1</v>
      </c>
      <c r="AI310" s="567">
        <f>IF(AND(YEAR(AI$3)=YEAR('Rent Roll'!$C20),OR(MONTH(AI$3)='Rent Roll'!$AJ20,MONTH(AI$3)='Rent Roll'!$AK20,MONTH(AI$3)='Rent Roll'!$AL20)),0,1)</f>
        <v>1</v>
      </c>
      <c r="AJ310" s="567">
        <f>IF(AND(YEAR(AJ$3)=YEAR('Rent Roll'!$C20),OR(MONTH(AJ$3)='Rent Roll'!$AJ20,MONTH(AJ$3)='Rent Roll'!$AK20,MONTH(AJ$3)='Rent Roll'!$AL20)),0,1)</f>
        <v>1</v>
      </c>
      <c r="AK310" s="567">
        <f>IF(AND(YEAR(AK$3)=YEAR('Rent Roll'!$C20),OR(MONTH(AK$3)='Rent Roll'!$AJ20,MONTH(AK$3)='Rent Roll'!$AK20,MONTH(AK$3)='Rent Roll'!$AL20)),0,1)</f>
        <v>1</v>
      </c>
      <c r="AL310" s="567">
        <f>IF(AND(YEAR(AL$3)=YEAR('Rent Roll'!$C20),OR(MONTH(AL$3)='Rent Roll'!$AJ20,MONTH(AL$3)='Rent Roll'!$AK20,MONTH(AL$3)='Rent Roll'!$AL20)),0,1)</f>
        <v>1</v>
      </c>
      <c r="AM310" s="567">
        <f>IF(AND(YEAR(AM$3)=YEAR('Rent Roll'!$C20),OR(MONTH(AM$3)='Rent Roll'!$AJ20,MONTH(AM$3)='Rent Roll'!$AK20,MONTH(AM$3)='Rent Roll'!$AL20)),0,1)</f>
        <v>1</v>
      </c>
      <c r="AN310" s="567">
        <f>IF(AND(YEAR(AN$3)=YEAR('Rent Roll'!$C20),OR(MONTH(AN$3)='Rent Roll'!$AJ20,MONTH(AN$3)='Rent Roll'!$AK20,MONTH(AN$3)='Rent Roll'!$AL20)),0,1)</f>
        <v>1</v>
      </c>
      <c r="AO310" s="567">
        <f>IF(AND(YEAR(AO$3)=YEAR('Rent Roll'!$C20),OR(MONTH(AO$3)='Rent Roll'!$AJ20,MONTH(AO$3)='Rent Roll'!$AK20,MONTH(AO$3)='Rent Roll'!$AL20)),0,1)</f>
        <v>1</v>
      </c>
      <c r="AP310" s="767">
        <f>IF(AND(YEAR(AP$3)=YEAR('Rent Roll'!$C20),OR(MONTH(AP$3)='Rent Roll'!$AJ20,MONTH(AP$3)='Rent Roll'!$AK20,MONTH(AP$3)='Rent Roll'!$AL20)),0,1)</f>
        <v>1</v>
      </c>
      <c r="AQ310" s="768">
        <f>IF(AND(YEAR(AQ$3)=YEAR('Rent Roll'!$C20),OR(MONTH(AQ$3)='Rent Roll'!$AJ20,MONTH(AQ$3)='Rent Roll'!$AK20,MONTH(AQ$3)='Rent Roll'!$AL20)),0,1)</f>
        <v>1</v>
      </c>
      <c r="AR310" s="567">
        <f>IF(AND(YEAR(AR$3)=YEAR('Rent Roll'!$C20),OR(MONTH(AR$3)='Rent Roll'!$AJ20,MONTH(AR$3)='Rent Roll'!$AK20,MONTH(AR$3)='Rent Roll'!$AL20)),0,1)</f>
        <v>1</v>
      </c>
      <c r="AS310" s="567">
        <f>IF(AND(YEAR(AS$3)=YEAR('Rent Roll'!$C20),OR(MONTH(AS$3)='Rent Roll'!$AJ20,MONTH(AS$3)='Rent Roll'!$AK20,MONTH(AS$3)='Rent Roll'!$AL20)),0,1)</f>
        <v>1</v>
      </c>
      <c r="AT310" s="567">
        <f>IF(AND(YEAR(AT$3)=YEAR('Rent Roll'!$C20),OR(MONTH(AT$3)='Rent Roll'!$AJ20,MONTH(AT$3)='Rent Roll'!$AK20,MONTH(AT$3)='Rent Roll'!$AL20)),0,1)</f>
        <v>1</v>
      </c>
      <c r="AU310" s="567">
        <f>IF(AND(YEAR(AU$3)=YEAR('Rent Roll'!$C20),OR(MONTH(AU$3)='Rent Roll'!$AJ20,MONTH(AU$3)='Rent Roll'!$AK20,MONTH(AU$3)='Rent Roll'!$AL20)),0,1)</f>
        <v>1</v>
      </c>
      <c r="AV310" s="567">
        <f>IF(AND(YEAR(AV$3)=YEAR('Rent Roll'!$C20),OR(MONTH(AV$3)='Rent Roll'!$AJ20,MONTH(AV$3)='Rent Roll'!$AK20,MONTH(AV$3)='Rent Roll'!$AL20)),0,1)</f>
        <v>1</v>
      </c>
      <c r="AW310" s="567">
        <f>IF(AND(YEAR(AW$3)=YEAR('Rent Roll'!$C20),OR(MONTH(AW$3)='Rent Roll'!$AJ20,MONTH(AW$3)='Rent Roll'!$AK20,MONTH(AW$3)='Rent Roll'!$AL20)),0,1)</f>
        <v>1</v>
      </c>
      <c r="AX310" s="567">
        <f>IF(AND(YEAR(AX$3)=YEAR('Rent Roll'!$C20),OR(MONTH(AX$3)='Rent Roll'!$AJ20,MONTH(AX$3)='Rent Roll'!$AK20,MONTH(AX$3)='Rent Roll'!$AL20)),0,1)</f>
        <v>1</v>
      </c>
      <c r="AY310" s="567">
        <f>IF(AND(YEAR(AY$3)=YEAR('Rent Roll'!$C20),OR(MONTH(AY$3)='Rent Roll'!$AJ20,MONTH(AY$3)='Rent Roll'!$AK20,MONTH(AY$3)='Rent Roll'!$AL20)),0,1)</f>
        <v>1</v>
      </c>
      <c r="AZ310" s="567">
        <f>IF(AND(YEAR(AZ$3)=YEAR('Rent Roll'!$C20),OR(MONTH(AZ$3)='Rent Roll'!$AJ20,MONTH(AZ$3)='Rent Roll'!$AK20,MONTH(AZ$3)='Rent Roll'!$AL20)),0,1)</f>
        <v>1</v>
      </c>
      <c r="BA310" s="567">
        <f>IF(AND(YEAR(BA$3)=YEAR('Rent Roll'!$C20),OR(MONTH(BA$3)='Rent Roll'!$AJ20,MONTH(BA$3)='Rent Roll'!$AK20,MONTH(BA$3)='Rent Roll'!$AL20)),0,1)</f>
        <v>1</v>
      </c>
      <c r="BB310" s="767">
        <f>IF(AND(YEAR(BB$3)=YEAR('Rent Roll'!$C20),OR(MONTH(BB$3)='Rent Roll'!$AJ20,MONTH(BB$3)='Rent Roll'!$AK20,MONTH(BB$3)='Rent Roll'!$AL20)),0,1)</f>
        <v>1</v>
      </c>
      <c r="BC310" s="768">
        <f>IF(AND(YEAR(BC$3)=YEAR('Rent Roll'!$C20),OR(MONTH(BC$3)='Rent Roll'!$AJ20,MONTH(BC$3)='Rent Roll'!$AK20,MONTH(BC$3)='Rent Roll'!$AL20)),0,1)</f>
        <v>1</v>
      </c>
      <c r="BD310" s="567">
        <f>IF(AND(YEAR(BD$3)=YEAR('Rent Roll'!$C20),OR(MONTH(BD$3)='Rent Roll'!$AJ20,MONTH(BD$3)='Rent Roll'!$AK20,MONTH(BD$3)='Rent Roll'!$AL20)),0,1)</f>
        <v>1</v>
      </c>
      <c r="BE310" s="567">
        <f>IF(AND(YEAR(BE$3)=YEAR('Rent Roll'!$C20),OR(MONTH(BE$3)='Rent Roll'!$AJ20,MONTH(BE$3)='Rent Roll'!$AK20,MONTH(BE$3)='Rent Roll'!$AL20)),0,1)</f>
        <v>1</v>
      </c>
      <c r="BF310" s="567">
        <f>IF(AND(YEAR(BF$3)=YEAR('Rent Roll'!$C20),OR(MONTH(BF$3)='Rent Roll'!$AJ20,MONTH(BF$3)='Rent Roll'!$AK20,MONTH(BF$3)='Rent Roll'!$AL20)),0,1)</f>
        <v>1</v>
      </c>
      <c r="BG310" s="567">
        <f>IF(AND(YEAR(BG$3)=YEAR('Rent Roll'!$C20),OR(MONTH(BG$3)='Rent Roll'!$AJ20,MONTH(BG$3)='Rent Roll'!$AK20,MONTH(BG$3)='Rent Roll'!$AL20)),0,1)</f>
        <v>1</v>
      </c>
      <c r="BH310" s="567">
        <f>IF(AND(YEAR(BH$3)=YEAR('Rent Roll'!$C20),OR(MONTH(BH$3)='Rent Roll'!$AJ20,MONTH(BH$3)='Rent Roll'!$AK20,MONTH(BH$3)='Rent Roll'!$AL20)),0,1)</f>
        <v>1</v>
      </c>
      <c r="BI310" s="567">
        <f>IF(AND(YEAR(BI$3)=YEAR('Rent Roll'!$C20),OR(MONTH(BI$3)='Rent Roll'!$AJ20,MONTH(BI$3)='Rent Roll'!$AK20,MONTH(BI$3)='Rent Roll'!$AL20)),0,1)</f>
        <v>1</v>
      </c>
      <c r="BJ310" s="567">
        <f>IF(AND(YEAR(BJ$3)=YEAR('Rent Roll'!$C20),OR(MONTH(BJ$3)='Rent Roll'!$AJ20,MONTH(BJ$3)='Rent Roll'!$AK20,MONTH(BJ$3)='Rent Roll'!$AL20)),0,1)</f>
        <v>1</v>
      </c>
      <c r="BK310" s="567">
        <f>IF(AND(YEAR(BK$3)=YEAR('Rent Roll'!$C20),OR(MONTH(BK$3)='Rent Roll'!$AJ20,MONTH(BK$3)='Rent Roll'!$AK20,MONTH(BK$3)='Rent Roll'!$AL20)),0,1)</f>
        <v>1</v>
      </c>
      <c r="BL310" s="567">
        <f>IF(AND(YEAR(BL$3)=YEAR('Rent Roll'!$C20),OR(MONTH(BL$3)='Rent Roll'!$AJ20,MONTH(BL$3)='Rent Roll'!$AK20,MONTH(BL$3)='Rent Roll'!$AL20)),0,1)</f>
        <v>1</v>
      </c>
      <c r="BM310" s="567">
        <f>IF(AND(YEAR(BM$3)=YEAR('Rent Roll'!$C20),OR(MONTH(BM$3)='Rent Roll'!$AJ20,MONTH(BM$3)='Rent Roll'!$AK20,MONTH(BM$3)='Rent Roll'!$AL20)),0,1)</f>
        <v>1</v>
      </c>
      <c r="BN310" s="767">
        <f>IF(AND(YEAR(BN$3)=YEAR('Rent Roll'!$C20),OR(MONTH(BN$3)='Rent Roll'!$AJ20,MONTH(BN$3)='Rent Roll'!$AK20,MONTH(BN$3)='Rent Roll'!$AL20)),0,1)</f>
        <v>1</v>
      </c>
      <c r="BO310" s="768">
        <f>IF(AND(YEAR(BO$3)=YEAR('Rent Roll'!$C20),OR(MONTH(BO$3)='Rent Roll'!$AJ20,MONTH(BO$3)='Rent Roll'!$AK20,MONTH(BO$3)='Rent Roll'!$AL20)),0,1)</f>
        <v>1</v>
      </c>
      <c r="BP310" s="567">
        <f>IF(AND(YEAR(BP$3)=YEAR('Rent Roll'!$C20),OR(MONTH(BP$3)='Rent Roll'!$AJ20,MONTH(BP$3)='Rent Roll'!$AK20,MONTH(BP$3)='Rent Roll'!$AL20)),0,1)</f>
        <v>1</v>
      </c>
      <c r="BQ310" s="567">
        <f>IF(AND(YEAR(BQ$3)=YEAR('Rent Roll'!$C20),OR(MONTH(BQ$3)='Rent Roll'!$AJ20,MONTH(BQ$3)='Rent Roll'!$AK20,MONTH(BQ$3)='Rent Roll'!$AL20)),0,1)</f>
        <v>1</v>
      </c>
      <c r="BR310" s="567">
        <f>IF(AND(YEAR(BR$3)=YEAR('Rent Roll'!$C20),OR(MONTH(BR$3)='Rent Roll'!$AJ20,MONTH(BR$3)='Rent Roll'!$AK20,MONTH(BR$3)='Rent Roll'!$AL20)),0,1)</f>
        <v>1</v>
      </c>
      <c r="BS310" s="567">
        <f>IF(AND(YEAR(BS$3)=YEAR('Rent Roll'!$C20),OR(MONTH(BS$3)='Rent Roll'!$AJ20,MONTH(BS$3)='Rent Roll'!$AK20,MONTH(BS$3)='Rent Roll'!$AL20)),0,1)</f>
        <v>1</v>
      </c>
      <c r="BT310" s="567">
        <f>IF(AND(YEAR(BT$3)=YEAR('Rent Roll'!$C20),OR(MONTH(BT$3)='Rent Roll'!$AJ20,MONTH(BT$3)='Rent Roll'!$AK20,MONTH(BT$3)='Rent Roll'!$AL20)),0,1)</f>
        <v>1</v>
      </c>
      <c r="BU310" s="567">
        <f>IF(AND(YEAR(BU$3)=YEAR('Rent Roll'!$C20),OR(MONTH(BU$3)='Rent Roll'!$AJ20,MONTH(BU$3)='Rent Roll'!$AK20,MONTH(BU$3)='Rent Roll'!$AL20)),0,1)</f>
        <v>1</v>
      </c>
      <c r="BV310" s="567">
        <f>IF(AND(YEAR(BV$3)=YEAR('Rent Roll'!$C20),OR(MONTH(BV$3)='Rent Roll'!$AJ20,MONTH(BV$3)='Rent Roll'!$AK20,MONTH(BV$3)='Rent Roll'!$AL20)),0,1)</f>
        <v>1</v>
      </c>
      <c r="BW310" s="567">
        <f>IF(AND(YEAR(BW$3)=YEAR('Rent Roll'!$C20),OR(MONTH(BW$3)='Rent Roll'!$AJ20,MONTH(BW$3)='Rent Roll'!$AK20,MONTH(BW$3)='Rent Roll'!$AL20)),0,1)</f>
        <v>1</v>
      </c>
      <c r="BX310" s="567">
        <f>IF(AND(YEAR(BX$3)=YEAR('Rent Roll'!$C20),OR(MONTH(BX$3)='Rent Roll'!$AJ20,MONTH(BX$3)='Rent Roll'!$AK20,MONTH(BX$3)='Rent Roll'!$AL20)),0,1)</f>
        <v>1</v>
      </c>
      <c r="BY310" s="567">
        <f>IF(AND(YEAR(BY$3)=YEAR('Rent Roll'!$C20),OR(MONTH(BY$3)='Rent Roll'!$AJ20,MONTH(BY$3)='Rent Roll'!$AK20,MONTH(BY$3)='Rent Roll'!$AL20)),0,1)</f>
        <v>1</v>
      </c>
      <c r="BZ310" s="767">
        <f>IF(AND(YEAR(BZ$3)=YEAR('Rent Roll'!$C20),OR(MONTH(BZ$3)='Rent Roll'!$AJ20,MONTH(BZ$3)='Rent Roll'!$AK20,MONTH(BZ$3)='Rent Roll'!$AL20)),0,1)</f>
        <v>1</v>
      </c>
      <c r="CA310" s="768">
        <f>IF(AND(YEAR(CA$3)=YEAR('Rent Roll'!$C20),OR(MONTH(CA$3)='Rent Roll'!$AJ20,MONTH(CA$3)='Rent Roll'!$AK20,MONTH(CA$3)='Rent Roll'!$AL20)),0,1)</f>
        <v>1</v>
      </c>
      <c r="CB310" s="567">
        <f>IF(AND(YEAR(CB$3)=YEAR('Rent Roll'!$C20),OR(MONTH(CB$3)='Rent Roll'!$AJ20,MONTH(CB$3)='Rent Roll'!$AK20,MONTH(CB$3)='Rent Roll'!$AL20)),0,1)</f>
        <v>1</v>
      </c>
      <c r="CC310" s="567">
        <f>IF(AND(YEAR(CC$3)=YEAR('Rent Roll'!$C20),OR(MONTH(CC$3)='Rent Roll'!$AJ20,MONTH(CC$3)='Rent Roll'!$AK20,MONTH(CC$3)='Rent Roll'!$AL20)),0,1)</f>
        <v>1</v>
      </c>
      <c r="CD310" s="567">
        <f>IF(AND(YEAR(CD$3)=YEAR('Rent Roll'!$C20),OR(MONTH(CD$3)='Rent Roll'!$AJ20,MONTH(CD$3)='Rent Roll'!$AK20,MONTH(CD$3)='Rent Roll'!$AL20)),0,1)</f>
        <v>1</v>
      </c>
      <c r="CE310" s="567">
        <f>IF(AND(YEAR(CE$3)=YEAR('Rent Roll'!$C20),OR(MONTH(CE$3)='Rent Roll'!$AJ20,MONTH(CE$3)='Rent Roll'!$AK20,MONTH(CE$3)='Rent Roll'!$AL20)),0,1)</f>
        <v>1</v>
      </c>
      <c r="CF310" s="567">
        <f>IF(AND(YEAR(CF$3)=YEAR('Rent Roll'!$C20),OR(MONTH(CF$3)='Rent Roll'!$AJ20,MONTH(CF$3)='Rent Roll'!$AK20,MONTH(CF$3)='Rent Roll'!$AL20)),0,1)</f>
        <v>1</v>
      </c>
      <c r="CG310" s="567">
        <f>IF(AND(YEAR(CG$3)=YEAR('Rent Roll'!$C20),OR(MONTH(CG$3)='Rent Roll'!$AJ20,MONTH(CG$3)='Rent Roll'!$AK20,MONTH(CG$3)='Rent Roll'!$AL20)),0,1)</f>
        <v>1</v>
      </c>
      <c r="CH310" s="567">
        <f>IF(AND(YEAR(CH$3)=YEAR('Rent Roll'!$C20),OR(MONTH(CH$3)='Rent Roll'!$AJ20,MONTH(CH$3)='Rent Roll'!$AK20,MONTH(CH$3)='Rent Roll'!$AL20)),0,1)</f>
        <v>1</v>
      </c>
      <c r="CI310" s="567">
        <f>IF(AND(YEAR(CI$3)=YEAR('Rent Roll'!$C20),OR(MONTH(CI$3)='Rent Roll'!$AJ20,MONTH(CI$3)='Rent Roll'!$AK20,MONTH(CI$3)='Rent Roll'!$AL20)),0,1)</f>
        <v>1</v>
      </c>
      <c r="CJ310" s="567">
        <f>IF(AND(YEAR(CJ$3)=YEAR('Rent Roll'!$C20),OR(MONTH(CJ$3)='Rent Roll'!$AJ20,MONTH(CJ$3)='Rent Roll'!$AK20,MONTH(CJ$3)='Rent Roll'!$AL20)),0,1)</f>
        <v>1</v>
      </c>
      <c r="CK310" s="567">
        <f>IF(AND(YEAR(CK$3)=YEAR('Rent Roll'!$C20),OR(MONTH(CK$3)='Rent Roll'!$AJ20,MONTH(CK$3)='Rent Roll'!$AK20,MONTH(CK$3)='Rent Roll'!$AL20)),0,1)</f>
        <v>1</v>
      </c>
      <c r="CL310" s="767">
        <f>IF(AND(YEAR(CL$3)=YEAR('Rent Roll'!$C20),OR(MONTH(CL$3)='Rent Roll'!$AJ20,MONTH(CL$3)='Rent Roll'!$AK20,MONTH(CL$3)='Rent Roll'!$AL20)),0,1)</f>
        <v>1</v>
      </c>
      <c r="CM310" s="768">
        <f>IF(AND(YEAR(CM$3)=YEAR('Rent Roll'!$C20),OR(MONTH(CM$3)='Rent Roll'!$AJ20,MONTH(CM$3)='Rent Roll'!$AK20,MONTH(CM$3)='Rent Roll'!$AL20)),0,1)</f>
        <v>1</v>
      </c>
      <c r="CN310" s="567">
        <f>IF(AND(YEAR(CN$3)=YEAR('Rent Roll'!$C20),OR(MONTH(CN$3)='Rent Roll'!$AJ20,MONTH(CN$3)='Rent Roll'!$AK20,MONTH(CN$3)='Rent Roll'!$AL20)),0,1)</f>
        <v>1</v>
      </c>
      <c r="CO310" s="567">
        <f>IF(AND(YEAR(CO$3)=YEAR('Rent Roll'!$C20),OR(MONTH(CO$3)='Rent Roll'!$AJ20,MONTH(CO$3)='Rent Roll'!$AK20,MONTH(CO$3)='Rent Roll'!$AL20)),0,1)</f>
        <v>1</v>
      </c>
      <c r="CP310" s="567">
        <f>IF(AND(YEAR(CP$3)=YEAR('Rent Roll'!$C20),OR(MONTH(CP$3)='Rent Roll'!$AJ20,MONTH(CP$3)='Rent Roll'!$AK20,MONTH(CP$3)='Rent Roll'!$AL20)),0,1)</f>
        <v>1</v>
      </c>
      <c r="CQ310" s="567">
        <f>IF(AND(YEAR(CQ$3)=YEAR('Rent Roll'!$C20),OR(MONTH(CQ$3)='Rent Roll'!$AJ20,MONTH(CQ$3)='Rent Roll'!$AK20,MONTH(CQ$3)='Rent Roll'!$AL20)),0,1)</f>
        <v>1</v>
      </c>
      <c r="CR310" s="567">
        <f>IF(AND(YEAR(CR$3)=YEAR('Rent Roll'!$C20),OR(MONTH(CR$3)='Rent Roll'!$AJ20,MONTH(CR$3)='Rent Roll'!$AK20,MONTH(CR$3)='Rent Roll'!$AL20)),0,1)</f>
        <v>1</v>
      </c>
      <c r="CS310" s="567">
        <f>IF(AND(YEAR(CS$3)=YEAR('Rent Roll'!$C20),OR(MONTH(CS$3)='Rent Roll'!$AJ20,MONTH(CS$3)='Rent Roll'!$AK20,MONTH(CS$3)='Rent Roll'!$AL20)),0,1)</f>
        <v>1</v>
      </c>
      <c r="CT310" s="567">
        <f>IF(AND(YEAR(CT$3)=YEAR('Rent Roll'!$C20),OR(MONTH(CT$3)='Rent Roll'!$AJ20,MONTH(CT$3)='Rent Roll'!$AK20,MONTH(CT$3)='Rent Roll'!$AL20)),0,1)</f>
        <v>1</v>
      </c>
      <c r="CU310" s="567">
        <f>IF(AND(YEAR(CU$3)=YEAR('Rent Roll'!$C20),OR(MONTH(CU$3)='Rent Roll'!$AJ20,MONTH(CU$3)='Rent Roll'!$AK20,MONTH(CU$3)='Rent Roll'!$AL20)),0,1)</f>
        <v>1</v>
      </c>
      <c r="CV310" s="567">
        <f>IF(AND(YEAR(CV$3)=YEAR('Rent Roll'!$C20),OR(MONTH(CV$3)='Rent Roll'!$AJ20,MONTH(CV$3)='Rent Roll'!$AK20,MONTH(CV$3)='Rent Roll'!$AL20)),0,1)</f>
        <v>1</v>
      </c>
      <c r="CW310" s="567">
        <f>IF(AND(YEAR(CW$3)=YEAR('Rent Roll'!$C20),OR(MONTH(CW$3)='Rent Roll'!$AJ20,MONTH(CW$3)='Rent Roll'!$AK20,MONTH(CW$3)='Rent Roll'!$AL20)),0,1)</f>
        <v>1</v>
      </c>
      <c r="CX310" s="767">
        <f>IF(AND(YEAR(CX$3)=YEAR('Rent Roll'!$C20),OR(MONTH(CX$3)='Rent Roll'!$AJ20,MONTH(CX$3)='Rent Roll'!$AK20,MONTH(CX$3)='Rent Roll'!$AL20)),0,1)</f>
        <v>1</v>
      </c>
      <c r="CY310" s="768">
        <f>IF(AND(YEAR(CY$3)=YEAR('Rent Roll'!$C20),OR(MONTH(CY$3)='Rent Roll'!$AJ20,MONTH(CY$3)='Rent Roll'!$AK20,MONTH(CY$3)='Rent Roll'!$AL20)),0,1)</f>
        <v>1</v>
      </c>
      <c r="CZ310" s="567">
        <f>IF(AND(YEAR(CZ$3)=YEAR('Rent Roll'!$C20),OR(MONTH(CZ$3)='Rent Roll'!$AJ20,MONTH(CZ$3)='Rent Roll'!$AK20,MONTH(CZ$3)='Rent Roll'!$AL20)),0,1)</f>
        <v>1</v>
      </c>
      <c r="DA310" s="567">
        <f>IF(AND(YEAR(DA$3)=YEAR('Rent Roll'!$C20),OR(MONTH(DA$3)='Rent Roll'!$AJ20,MONTH(DA$3)='Rent Roll'!$AK20,MONTH(DA$3)='Rent Roll'!$AL20)),0,1)</f>
        <v>1</v>
      </c>
      <c r="DB310" s="567">
        <f>IF(AND(YEAR(DB$3)=YEAR('Rent Roll'!$C20),OR(MONTH(DB$3)='Rent Roll'!$AJ20,MONTH(DB$3)='Rent Roll'!$AK20,MONTH(DB$3)='Rent Roll'!$AL20)),0,1)</f>
        <v>1</v>
      </c>
      <c r="DC310" s="567">
        <f>IF(AND(YEAR(DC$3)=YEAR('Rent Roll'!$C20),OR(MONTH(DC$3)='Rent Roll'!$AJ20,MONTH(DC$3)='Rent Roll'!$AK20,MONTH(DC$3)='Rent Roll'!$AL20)),0,1)</f>
        <v>1</v>
      </c>
      <c r="DD310" s="567">
        <f>IF(AND(YEAR(DD$3)=YEAR('Rent Roll'!$C20),OR(MONTH(DD$3)='Rent Roll'!$AJ20,MONTH(DD$3)='Rent Roll'!$AK20,MONTH(DD$3)='Rent Roll'!$AL20)),0,1)</f>
        <v>1</v>
      </c>
      <c r="DE310" s="567">
        <f>IF(AND(YEAR(DE$3)=YEAR('Rent Roll'!$C20),OR(MONTH(DE$3)='Rent Roll'!$AJ20,MONTH(DE$3)='Rent Roll'!$AK20,MONTH(DE$3)='Rent Roll'!$AL20)),0,1)</f>
        <v>1</v>
      </c>
      <c r="DF310" s="567">
        <f>IF(AND(YEAR(DF$3)=YEAR('Rent Roll'!$C20),OR(MONTH(DF$3)='Rent Roll'!$AJ20,MONTH(DF$3)='Rent Roll'!$AK20,MONTH(DF$3)='Rent Roll'!$AL20)),0,1)</f>
        <v>1</v>
      </c>
      <c r="DG310" s="567">
        <f>IF(AND(YEAR(DG$3)=YEAR('Rent Roll'!$C20),OR(MONTH(DG$3)='Rent Roll'!$AJ20,MONTH(DG$3)='Rent Roll'!$AK20,MONTH(DG$3)='Rent Roll'!$AL20)),0,1)</f>
        <v>1</v>
      </c>
      <c r="DH310" s="567">
        <f>IF(AND(YEAR(DH$3)=YEAR('Rent Roll'!$C20),OR(MONTH(DH$3)='Rent Roll'!$AJ20,MONTH(DH$3)='Rent Roll'!$AK20,MONTH(DH$3)='Rent Roll'!$AL20)),0,1)</f>
        <v>1</v>
      </c>
      <c r="DI310" s="567">
        <f>IF(AND(YEAR(DI$3)=YEAR('Rent Roll'!$C20),OR(MONTH(DI$3)='Rent Roll'!$AJ20,MONTH(DI$3)='Rent Roll'!$AK20,MONTH(DI$3)='Rent Roll'!$AL20)),0,1)</f>
        <v>1</v>
      </c>
      <c r="DJ310" s="767">
        <f>IF(AND(YEAR(DJ$3)=YEAR('Rent Roll'!$C20),OR(MONTH(DJ$3)='Rent Roll'!$AJ20,MONTH(DJ$3)='Rent Roll'!$AK20,MONTH(DJ$3)='Rent Roll'!$AL20)),0,1)</f>
        <v>1</v>
      </c>
      <c r="DK310" s="768">
        <f>IF(AND(YEAR(DK$3)=YEAR('Rent Roll'!$C20),OR(MONTH(DK$3)='Rent Roll'!$AJ20,MONTH(DK$3)='Rent Roll'!$AK20,MONTH(DK$3)='Rent Roll'!$AL20)),0,1)</f>
        <v>1</v>
      </c>
      <c r="DL310" s="567">
        <f>IF(AND(YEAR(DL$3)=YEAR('Rent Roll'!$C20),OR(MONTH(DL$3)='Rent Roll'!$AJ20,MONTH(DL$3)='Rent Roll'!$AK20,MONTH(DL$3)='Rent Roll'!$AL20)),0,1)</f>
        <v>1</v>
      </c>
      <c r="DM310" s="567">
        <f>IF(AND(YEAR(DM$3)=YEAR('Rent Roll'!$C20),OR(MONTH(DM$3)='Rent Roll'!$AJ20,MONTH(DM$3)='Rent Roll'!$AK20,MONTH(DM$3)='Rent Roll'!$AL20)),0,1)</f>
        <v>1</v>
      </c>
      <c r="DN310" s="567">
        <f>IF(AND(YEAR(DN$3)=YEAR('Rent Roll'!$C20),OR(MONTH(DN$3)='Rent Roll'!$AJ20,MONTH(DN$3)='Rent Roll'!$AK20,MONTH(DN$3)='Rent Roll'!$AL20)),0,1)</f>
        <v>1</v>
      </c>
      <c r="DO310" s="567">
        <f>IF(AND(YEAR(DO$3)=YEAR('Rent Roll'!$C20),OR(MONTH(DO$3)='Rent Roll'!$AJ20,MONTH(DO$3)='Rent Roll'!$AK20,MONTH(DO$3)='Rent Roll'!$AL20)),0,1)</f>
        <v>1</v>
      </c>
      <c r="DP310" s="567">
        <f>IF(AND(YEAR(DP$3)=YEAR('Rent Roll'!$C20),OR(MONTH(DP$3)='Rent Roll'!$AJ20,MONTH(DP$3)='Rent Roll'!$AK20,MONTH(DP$3)='Rent Roll'!$AL20)),0,1)</f>
        <v>1</v>
      </c>
      <c r="DQ310" s="567">
        <f>IF(AND(YEAR(DQ$3)=YEAR('Rent Roll'!$C20),OR(MONTH(DQ$3)='Rent Roll'!$AJ20,MONTH(DQ$3)='Rent Roll'!$AK20,MONTH(DQ$3)='Rent Roll'!$AL20)),0,1)</f>
        <v>1</v>
      </c>
      <c r="DR310" s="567">
        <f>IF(AND(YEAR(DR$3)=YEAR('Rent Roll'!$C20),OR(MONTH(DR$3)='Rent Roll'!$AJ20,MONTH(DR$3)='Rent Roll'!$AK20,MONTH(DR$3)='Rent Roll'!$AL20)),0,1)</f>
        <v>1</v>
      </c>
      <c r="DS310" s="567">
        <f>IF(AND(YEAR(DS$3)=YEAR('Rent Roll'!$C20),OR(MONTH(DS$3)='Rent Roll'!$AJ20,MONTH(DS$3)='Rent Roll'!$AK20,MONTH(DS$3)='Rent Roll'!$AL20)),0,1)</f>
        <v>1</v>
      </c>
      <c r="DT310" s="567">
        <f>IF(AND(YEAR(DT$3)=YEAR('Rent Roll'!$C20),OR(MONTH(DT$3)='Rent Roll'!$AJ20,MONTH(DT$3)='Rent Roll'!$AK20,MONTH(DT$3)='Rent Roll'!$AL20)),0,1)</f>
        <v>1</v>
      </c>
      <c r="DU310" s="567">
        <f>IF(AND(YEAR(DU$3)=YEAR('Rent Roll'!$C20),OR(MONTH(DU$3)='Rent Roll'!$AJ20,MONTH(DU$3)='Rent Roll'!$AK20,MONTH(DU$3)='Rent Roll'!$AL20)),0,1)</f>
        <v>1</v>
      </c>
      <c r="DV310" s="567">
        <f>IF(AND(YEAR(DV$3)=YEAR('Rent Roll'!$C20),OR(MONTH(DV$3)='Rent Roll'!$AJ20,MONTH(DV$3)='Rent Roll'!$AK20,MONTH(DV$3)='Rent Roll'!$AL20)),0,1)</f>
        <v>1</v>
      </c>
    </row>
    <row r="311" spans="1:126" s="568" customFormat="1" ht="12" customHeight="1" outlineLevel="1" x14ac:dyDescent="0.4">
      <c r="A311" s="732"/>
      <c r="B311" s="564">
        <f>'Rent Roll'!$B21</f>
        <v>0</v>
      </c>
      <c r="C311" s="565"/>
      <c r="D311" s="565"/>
      <c r="E311" s="566"/>
      <c r="F311" s="778">
        <f>IF(AND(YEAR(F$3)=YEAR('Rent Roll'!$C21),OR(MONTH(F$3)='Rent Roll'!$AJ21,MONTH(F$3)='Rent Roll'!$AK21,MONTH(F$3)='Rent Roll'!$AL21)),0,1)</f>
        <v>1</v>
      </c>
      <c r="G311" s="768">
        <f>IF(AND(YEAR(G$3)=YEAR('Rent Roll'!$C21),OR(MONTH(G$3)='Rent Roll'!$AJ21,MONTH(G$3)='Rent Roll'!$AK21,MONTH(G$3)='Rent Roll'!$AL21)),0,1)</f>
        <v>1</v>
      </c>
      <c r="H311" s="567">
        <f>IF(AND(YEAR(H$3)=YEAR('Rent Roll'!$C21),OR(MONTH(H$3)='Rent Roll'!$AJ21,MONTH(H$3)='Rent Roll'!$AK21,MONTH(H$3)='Rent Roll'!$AL21)),0,1)</f>
        <v>1</v>
      </c>
      <c r="I311" s="567">
        <f>IF(AND(YEAR(I$3)=YEAR('Rent Roll'!$C21),OR(MONTH(I$3)='Rent Roll'!$AJ21,MONTH(I$3)='Rent Roll'!$AK21,MONTH(I$3)='Rent Roll'!$AL21)),0,1)</f>
        <v>1</v>
      </c>
      <c r="J311" s="567">
        <f>IF(AND(YEAR(J$3)=YEAR('Rent Roll'!$C21),OR(MONTH(J$3)='Rent Roll'!$AJ21,MONTH(J$3)='Rent Roll'!$AK21,MONTH(J$3)='Rent Roll'!$AL21)),0,1)</f>
        <v>1</v>
      </c>
      <c r="K311" s="567">
        <f>IF(AND(YEAR(K$3)=YEAR('Rent Roll'!$C21),OR(MONTH(K$3)='Rent Roll'!$AJ21,MONTH(K$3)='Rent Roll'!$AK21,MONTH(K$3)='Rent Roll'!$AL21)),0,1)</f>
        <v>1</v>
      </c>
      <c r="L311" s="567">
        <f>IF(AND(YEAR(L$3)=YEAR('Rent Roll'!$C21),OR(MONTH(L$3)='Rent Roll'!$AJ21,MONTH(L$3)='Rent Roll'!$AK21,MONTH(L$3)='Rent Roll'!$AL21)),0,1)</f>
        <v>1</v>
      </c>
      <c r="M311" s="567">
        <f>IF(AND(YEAR(M$3)=YEAR('Rent Roll'!$C21),OR(MONTH(M$3)='Rent Roll'!$AJ21,MONTH(M$3)='Rent Roll'!$AK21,MONTH(M$3)='Rent Roll'!$AL21)),0,1)</f>
        <v>1</v>
      </c>
      <c r="N311" s="567">
        <f>IF(AND(YEAR(N$3)=YEAR('Rent Roll'!$C21),OR(MONTH(N$3)='Rent Roll'!$AJ21,MONTH(N$3)='Rent Roll'!$AK21,MONTH(N$3)='Rent Roll'!$AL21)),0,1)</f>
        <v>1</v>
      </c>
      <c r="O311" s="567">
        <f>IF(AND(YEAR(O$3)=YEAR('Rent Roll'!$C21),OR(MONTH(O$3)='Rent Roll'!$AJ21,MONTH(O$3)='Rent Roll'!$AK21,MONTH(O$3)='Rent Roll'!$AL21)),0,1)</f>
        <v>1</v>
      </c>
      <c r="P311" s="567">
        <f>IF(AND(YEAR(P$3)=YEAR('Rent Roll'!$C21),OR(MONTH(P$3)='Rent Roll'!$AJ21,MONTH(P$3)='Rent Roll'!$AK21,MONTH(P$3)='Rent Roll'!$AL21)),0,1)</f>
        <v>1</v>
      </c>
      <c r="Q311" s="567">
        <f>IF(AND(YEAR(Q$3)=YEAR('Rent Roll'!$C21),OR(MONTH(Q$3)='Rent Roll'!$AJ21,MONTH(Q$3)='Rent Roll'!$AK21,MONTH(Q$3)='Rent Roll'!$AL21)),0,1)</f>
        <v>1</v>
      </c>
      <c r="R311" s="767">
        <f>IF(AND(YEAR(R$3)=YEAR('Rent Roll'!$C21),OR(MONTH(R$3)='Rent Roll'!$AJ21,MONTH(R$3)='Rent Roll'!$AK21,MONTH(R$3)='Rent Roll'!$AL21)),0,1)</f>
        <v>1</v>
      </c>
      <c r="S311" s="768">
        <f>IF(AND(YEAR(S$3)=YEAR('Rent Roll'!$C21),OR(MONTH(S$3)='Rent Roll'!$AJ21,MONTH(S$3)='Rent Roll'!$AK21,MONTH(S$3)='Rent Roll'!$AL21)),0,1)</f>
        <v>1</v>
      </c>
      <c r="T311" s="567">
        <f>IF(AND(YEAR(T$3)=YEAR('Rent Roll'!$C21),OR(MONTH(T$3)='Rent Roll'!$AJ21,MONTH(T$3)='Rent Roll'!$AK21,MONTH(T$3)='Rent Roll'!$AL21)),0,1)</f>
        <v>1</v>
      </c>
      <c r="U311" s="567">
        <f>IF(AND(YEAR(U$3)=YEAR('Rent Roll'!$C21),OR(MONTH(U$3)='Rent Roll'!$AJ21,MONTH(U$3)='Rent Roll'!$AK21,MONTH(U$3)='Rent Roll'!$AL21)),0,1)</f>
        <v>1</v>
      </c>
      <c r="V311" s="567">
        <f>IF(AND(YEAR(V$3)=YEAR('Rent Roll'!$C21),OR(MONTH(V$3)='Rent Roll'!$AJ21,MONTH(V$3)='Rent Roll'!$AK21,MONTH(V$3)='Rent Roll'!$AL21)),0,1)</f>
        <v>1</v>
      </c>
      <c r="W311" s="567">
        <f>IF(AND(YEAR(W$3)=YEAR('Rent Roll'!$C21),OR(MONTH(W$3)='Rent Roll'!$AJ21,MONTH(W$3)='Rent Roll'!$AK21,MONTH(W$3)='Rent Roll'!$AL21)),0,1)</f>
        <v>1</v>
      </c>
      <c r="X311" s="567">
        <f>IF(AND(YEAR(X$3)=YEAR('Rent Roll'!$C21),OR(MONTH(X$3)='Rent Roll'!$AJ21,MONTH(X$3)='Rent Roll'!$AK21,MONTH(X$3)='Rent Roll'!$AL21)),0,1)</f>
        <v>1</v>
      </c>
      <c r="Y311" s="567">
        <f>IF(AND(YEAR(Y$3)=YEAR('Rent Roll'!$C21),OR(MONTH(Y$3)='Rent Roll'!$AJ21,MONTH(Y$3)='Rent Roll'!$AK21,MONTH(Y$3)='Rent Roll'!$AL21)),0,1)</f>
        <v>1</v>
      </c>
      <c r="Z311" s="567">
        <f>IF(AND(YEAR(Z$3)=YEAR('Rent Roll'!$C21),OR(MONTH(Z$3)='Rent Roll'!$AJ21,MONTH(Z$3)='Rent Roll'!$AK21,MONTH(Z$3)='Rent Roll'!$AL21)),0,1)</f>
        <v>1</v>
      </c>
      <c r="AA311" s="567">
        <f>IF(AND(YEAR(AA$3)=YEAR('Rent Roll'!$C21),OR(MONTH(AA$3)='Rent Roll'!$AJ21,MONTH(AA$3)='Rent Roll'!$AK21,MONTH(AA$3)='Rent Roll'!$AL21)),0,1)</f>
        <v>1</v>
      </c>
      <c r="AB311" s="567">
        <f>IF(AND(YEAR(AB$3)=YEAR('Rent Roll'!$C21),OR(MONTH(AB$3)='Rent Roll'!$AJ21,MONTH(AB$3)='Rent Roll'!$AK21,MONTH(AB$3)='Rent Roll'!$AL21)),0,1)</f>
        <v>1</v>
      </c>
      <c r="AC311" s="567">
        <f>IF(AND(YEAR(AC$3)=YEAR('Rent Roll'!$C21),OR(MONTH(AC$3)='Rent Roll'!$AJ21,MONTH(AC$3)='Rent Roll'!$AK21,MONTH(AC$3)='Rent Roll'!$AL21)),0,1)</f>
        <v>1</v>
      </c>
      <c r="AD311" s="767">
        <f>IF(AND(YEAR(AD$3)=YEAR('Rent Roll'!$C21),OR(MONTH(AD$3)='Rent Roll'!$AJ21,MONTH(AD$3)='Rent Roll'!$AK21,MONTH(AD$3)='Rent Roll'!$AL21)),0,1)</f>
        <v>1</v>
      </c>
      <c r="AE311" s="768">
        <f>IF(AND(YEAR(AE$3)=YEAR('Rent Roll'!$C21),OR(MONTH(AE$3)='Rent Roll'!$AJ21,MONTH(AE$3)='Rent Roll'!$AK21,MONTH(AE$3)='Rent Roll'!$AL21)),0,1)</f>
        <v>1</v>
      </c>
      <c r="AF311" s="567">
        <f>IF(AND(YEAR(AF$3)=YEAR('Rent Roll'!$C21),OR(MONTH(AF$3)='Rent Roll'!$AJ21,MONTH(AF$3)='Rent Roll'!$AK21,MONTH(AF$3)='Rent Roll'!$AL21)),0,1)</f>
        <v>1</v>
      </c>
      <c r="AG311" s="567">
        <f>IF(AND(YEAR(AG$3)=YEAR('Rent Roll'!$C21),OR(MONTH(AG$3)='Rent Roll'!$AJ21,MONTH(AG$3)='Rent Roll'!$AK21,MONTH(AG$3)='Rent Roll'!$AL21)),0,1)</f>
        <v>1</v>
      </c>
      <c r="AH311" s="567">
        <f>IF(AND(YEAR(AH$3)=YEAR('Rent Roll'!$C21),OR(MONTH(AH$3)='Rent Roll'!$AJ21,MONTH(AH$3)='Rent Roll'!$AK21,MONTH(AH$3)='Rent Roll'!$AL21)),0,1)</f>
        <v>1</v>
      </c>
      <c r="AI311" s="567">
        <f>IF(AND(YEAR(AI$3)=YEAR('Rent Roll'!$C21),OR(MONTH(AI$3)='Rent Roll'!$AJ21,MONTH(AI$3)='Rent Roll'!$AK21,MONTH(AI$3)='Rent Roll'!$AL21)),0,1)</f>
        <v>1</v>
      </c>
      <c r="AJ311" s="567">
        <f>IF(AND(YEAR(AJ$3)=YEAR('Rent Roll'!$C21),OR(MONTH(AJ$3)='Rent Roll'!$AJ21,MONTH(AJ$3)='Rent Roll'!$AK21,MONTH(AJ$3)='Rent Roll'!$AL21)),0,1)</f>
        <v>1</v>
      </c>
      <c r="AK311" s="567">
        <f>IF(AND(YEAR(AK$3)=YEAR('Rent Roll'!$C21),OR(MONTH(AK$3)='Rent Roll'!$AJ21,MONTH(AK$3)='Rent Roll'!$AK21,MONTH(AK$3)='Rent Roll'!$AL21)),0,1)</f>
        <v>1</v>
      </c>
      <c r="AL311" s="567">
        <f>IF(AND(YEAR(AL$3)=YEAR('Rent Roll'!$C21),OR(MONTH(AL$3)='Rent Roll'!$AJ21,MONTH(AL$3)='Rent Roll'!$AK21,MONTH(AL$3)='Rent Roll'!$AL21)),0,1)</f>
        <v>1</v>
      </c>
      <c r="AM311" s="567">
        <f>IF(AND(YEAR(AM$3)=YEAR('Rent Roll'!$C21),OR(MONTH(AM$3)='Rent Roll'!$AJ21,MONTH(AM$3)='Rent Roll'!$AK21,MONTH(AM$3)='Rent Roll'!$AL21)),0,1)</f>
        <v>1</v>
      </c>
      <c r="AN311" s="567">
        <f>IF(AND(YEAR(AN$3)=YEAR('Rent Roll'!$C21),OR(MONTH(AN$3)='Rent Roll'!$AJ21,MONTH(AN$3)='Rent Roll'!$AK21,MONTH(AN$3)='Rent Roll'!$AL21)),0,1)</f>
        <v>1</v>
      </c>
      <c r="AO311" s="567">
        <f>IF(AND(YEAR(AO$3)=YEAR('Rent Roll'!$C21),OR(MONTH(AO$3)='Rent Roll'!$AJ21,MONTH(AO$3)='Rent Roll'!$AK21,MONTH(AO$3)='Rent Roll'!$AL21)),0,1)</f>
        <v>1</v>
      </c>
      <c r="AP311" s="767">
        <f>IF(AND(YEAR(AP$3)=YEAR('Rent Roll'!$C21),OR(MONTH(AP$3)='Rent Roll'!$AJ21,MONTH(AP$3)='Rent Roll'!$AK21,MONTH(AP$3)='Rent Roll'!$AL21)),0,1)</f>
        <v>1</v>
      </c>
      <c r="AQ311" s="768">
        <f>IF(AND(YEAR(AQ$3)=YEAR('Rent Roll'!$C21),OR(MONTH(AQ$3)='Rent Roll'!$AJ21,MONTH(AQ$3)='Rent Roll'!$AK21,MONTH(AQ$3)='Rent Roll'!$AL21)),0,1)</f>
        <v>1</v>
      </c>
      <c r="AR311" s="567">
        <f>IF(AND(YEAR(AR$3)=YEAR('Rent Roll'!$C21),OR(MONTH(AR$3)='Rent Roll'!$AJ21,MONTH(AR$3)='Rent Roll'!$AK21,MONTH(AR$3)='Rent Roll'!$AL21)),0,1)</f>
        <v>1</v>
      </c>
      <c r="AS311" s="567">
        <f>IF(AND(YEAR(AS$3)=YEAR('Rent Roll'!$C21),OR(MONTH(AS$3)='Rent Roll'!$AJ21,MONTH(AS$3)='Rent Roll'!$AK21,MONTH(AS$3)='Rent Roll'!$AL21)),0,1)</f>
        <v>1</v>
      </c>
      <c r="AT311" s="567">
        <f>IF(AND(YEAR(AT$3)=YEAR('Rent Roll'!$C21),OR(MONTH(AT$3)='Rent Roll'!$AJ21,MONTH(AT$3)='Rent Roll'!$AK21,MONTH(AT$3)='Rent Roll'!$AL21)),0,1)</f>
        <v>1</v>
      </c>
      <c r="AU311" s="567">
        <f>IF(AND(YEAR(AU$3)=YEAR('Rent Roll'!$C21),OR(MONTH(AU$3)='Rent Roll'!$AJ21,MONTH(AU$3)='Rent Roll'!$AK21,MONTH(AU$3)='Rent Roll'!$AL21)),0,1)</f>
        <v>1</v>
      </c>
      <c r="AV311" s="567">
        <f>IF(AND(YEAR(AV$3)=YEAR('Rent Roll'!$C21),OR(MONTH(AV$3)='Rent Roll'!$AJ21,MONTH(AV$3)='Rent Roll'!$AK21,MONTH(AV$3)='Rent Roll'!$AL21)),0,1)</f>
        <v>1</v>
      </c>
      <c r="AW311" s="567">
        <f>IF(AND(YEAR(AW$3)=YEAR('Rent Roll'!$C21),OR(MONTH(AW$3)='Rent Roll'!$AJ21,MONTH(AW$3)='Rent Roll'!$AK21,MONTH(AW$3)='Rent Roll'!$AL21)),0,1)</f>
        <v>1</v>
      </c>
      <c r="AX311" s="567">
        <f>IF(AND(YEAR(AX$3)=YEAR('Rent Roll'!$C21),OR(MONTH(AX$3)='Rent Roll'!$AJ21,MONTH(AX$3)='Rent Roll'!$AK21,MONTH(AX$3)='Rent Roll'!$AL21)),0,1)</f>
        <v>1</v>
      </c>
      <c r="AY311" s="567">
        <f>IF(AND(YEAR(AY$3)=YEAR('Rent Roll'!$C21),OR(MONTH(AY$3)='Rent Roll'!$AJ21,MONTH(AY$3)='Rent Roll'!$AK21,MONTH(AY$3)='Rent Roll'!$AL21)),0,1)</f>
        <v>1</v>
      </c>
      <c r="AZ311" s="567">
        <f>IF(AND(YEAR(AZ$3)=YEAR('Rent Roll'!$C21),OR(MONTH(AZ$3)='Rent Roll'!$AJ21,MONTH(AZ$3)='Rent Roll'!$AK21,MONTH(AZ$3)='Rent Roll'!$AL21)),0,1)</f>
        <v>1</v>
      </c>
      <c r="BA311" s="567">
        <f>IF(AND(YEAR(BA$3)=YEAR('Rent Roll'!$C21),OR(MONTH(BA$3)='Rent Roll'!$AJ21,MONTH(BA$3)='Rent Roll'!$AK21,MONTH(BA$3)='Rent Roll'!$AL21)),0,1)</f>
        <v>1</v>
      </c>
      <c r="BB311" s="767">
        <f>IF(AND(YEAR(BB$3)=YEAR('Rent Roll'!$C21),OR(MONTH(BB$3)='Rent Roll'!$AJ21,MONTH(BB$3)='Rent Roll'!$AK21,MONTH(BB$3)='Rent Roll'!$AL21)),0,1)</f>
        <v>1</v>
      </c>
      <c r="BC311" s="768">
        <f>IF(AND(YEAR(BC$3)=YEAR('Rent Roll'!$C21),OR(MONTH(BC$3)='Rent Roll'!$AJ21,MONTH(BC$3)='Rent Roll'!$AK21,MONTH(BC$3)='Rent Roll'!$AL21)),0,1)</f>
        <v>1</v>
      </c>
      <c r="BD311" s="567">
        <f>IF(AND(YEAR(BD$3)=YEAR('Rent Roll'!$C21),OR(MONTH(BD$3)='Rent Roll'!$AJ21,MONTH(BD$3)='Rent Roll'!$AK21,MONTH(BD$3)='Rent Roll'!$AL21)),0,1)</f>
        <v>1</v>
      </c>
      <c r="BE311" s="567">
        <f>IF(AND(YEAR(BE$3)=YEAR('Rent Roll'!$C21),OR(MONTH(BE$3)='Rent Roll'!$AJ21,MONTH(BE$3)='Rent Roll'!$AK21,MONTH(BE$3)='Rent Roll'!$AL21)),0,1)</f>
        <v>1</v>
      </c>
      <c r="BF311" s="567">
        <f>IF(AND(YEAR(BF$3)=YEAR('Rent Roll'!$C21),OR(MONTH(BF$3)='Rent Roll'!$AJ21,MONTH(BF$3)='Rent Roll'!$AK21,MONTH(BF$3)='Rent Roll'!$AL21)),0,1)</f>
        <v>1</v>
      </c>
      <c r="BG311" s="567">
        <f>IF(AND(YEAR(BG$3)=YEAR('Rent Roll'!$C21),OR(MONTH(BG$3)='Rent Roll'!$AJ21,MONTH(BG$3)='Rent Roll'!$AK21,MONTH(BG$3)='Rent Roll'!$AL21)),0,1)</f>
        <v>1</v>
      </c>
      <c r="BH311" s="567">
        <f>IF(AND(YEAR(BH$3)=YEAR('Rent Roll'!$C21),OR(MONTH(BH$3)='Rent Roll'!$AJ21,MONTH(BH$3)='Rent Roll'!$AK21,MONTH(BH$3)='Rent Roll'!$AL21)),0,1)</f>
        <v>1</v>
      </c>
      <c r="BI311" s="567">
        <f>IF(AND(YEAR(BI$3)=YEAR('Rent Roll'!$C21),OR(MONTH(BI$3)='Rent Roll'!$AJ21,MONTH(BI$3)='Rent Roll'!$AK21,MONTH(BI$3)='Rent Roll'!$AL21)),0,1)</f>
        <v>1</v>
      </c>
      <c r="BJ311" s="567">
        <f>IF(AND(YEAR(BJ$3)=YEAR('Rent Roll'!$C21),OR(MONTH(BJ$3)='Rent Roll'!$AJ21,MONTH(BJ$3)='Rent Roll'!$AK21,MONTH(BJ$3)='Rent Roll'!$AL21)),0,1)</f>
        <v>1</v>
      </c>
      <c r="BK311" s="567">
        <f>IF(AND(YEAR(BK$3)=YEAR('Rent Roll'!$C21),OR(MONTH(BK$3)='Rent Roll'!$AJ21,MONTH(BK$3)='Rent Roll'!$AK21,MONTH(BK$3)='Rent Roll'!$AL21)),0,1)</f>
        <v>1</v>
      </c>
      <c r="BL311" s="567">
        <f>IF(AND(YEAR(BL$3)=YEAR('Rent Roll'!$C21),OR(MONTH(BL$3)='Rent Roll'!$AJ21,MONTH(BL$3)='Rent Roll'!$AK21,MONTH(BL$3)='Rent Roll'!$AL21)),0,1)</f>
        <v>1</v>
      </c>
      <c r="BM311" s="567">
        <f>IF(AND(YEAR(BM$3)=YEAR('Rent Roll'!$C21),OR(MONTH(BM$3)='Rent Roll'!$AJ21,MONTH(BM$3)='Rent Roll'!$AK21,MONTH(BM$3)='Rent Roll'!$AL21)),0,1)</f>
        <v>1</v>
      </c>
      <c r="BN311" s="767">
        <f>IF(AND(YEAR(BN$3)=YEAR('Rent Roll'!$C21),OR(MONTH(BN$3)='Rent Roll'!$AJ21,MONTH(BN$3)='Rent Roll'!$AK21,MONTH(BN$3)='Rent Roll'!$AL21)),0,1)</f>
        <v>1</v>
      </c>
      <c r="BO311" s="768">
        <f>IF(AND(YEAR(BO$3)=YEAR('Rent Roll'!$C21),OR(MONTH(BO$3)='Rent Roll'!$AJ21,MONTH(BO$3)='Rent Roll'!$AK21,MONTH(BO$3)='Rent Roll'!$AL21)),0,1)</f>
        <v>1</v>
      </c>
      <c r="BP311" s="567">
        <f>IF(AND(YEAR(BP$3)=YEAR('Rent Roll'!$C21),OR(MONTH(BP$3)='Rent Roll'!$AJ21,MONTH(BP$3)='Rent Roll'!$AK21,MONTH(BP$3)='Rent Roll'!$AL21)),0,1)</f>
        <v>1</v>
      </c>
      <c r="BQ311" s="567">
        <f>IF(AND(YEAR(BQ$3)=YEAR('Rent Roll'!$C21),OR(MONTH(BQ$3)='Rent Roll'!$AJ21,MONTH(BQ$3)='Rent Roll'!$AK21,MONTH(BQ$3)='Rent Roll'!$AL21)),0,1)</f>
        <v>1</v>
      </c>
      <c r="BR311" s="567">
        <f>IF(AND(YEAR(BR$3)=YEAR('Rent Roll'!$C21),OR(MONTH(BR$3)='Rent Roll'!$AJ21,MONTH(BR$3)='Rent Roll'!$AK21,MONTH(BR$3)='Rent Roll'!$AL21)),0,1)</f>
        <v>1</v>
      </c>
      <c r="BS311" s="567">
        <f>IF(AND(YEAR(BS$3)=YEAR('Rent Roll'!$C21),OR(MONTH(BS$3)='Rent Roll'!$AJ21,MONTH(BS$3)='Rent Roll'!$AK21,MONTH(BS$3)='Rent Roll'!$AL21)),0,1)</f>
        <v>1</v>
      </c>
      <c r="BT311" s="567">
        <f>IF(AND(YEAR(BT$3)=YEAR('Rent Roll'!$C21),OR(MONTH(BT$3)='Rent Roll'!$AJ21,MONTH(BT$3)='Rent Roll'!$AK21,MONTH(BT$3)='Rent Roll'!$AL21)),0,1)</f>
        <v>1</v>
      </c>
      <c r="BU311" s="567">
        <f>IF(AND(YEAR(BU$3)=YEAR('Rent Roll'!$C21),OR(MONTH(BU$3)='Rent Roll'!$AJ21,MONTH(BU$3)='Rent Roll'!$AK21,MONTH(BU$3)='Rent Roll'!$AL21)),0,1)</f>
        <v>1</v>
      </c>
      <c r="BV311" s="567">
        <f>IF(AND(YEAR(BV$3)=YEAR('Rent Roll'!$C21),OR(MONTH(BV$3)='Rent Roll'!$AJ21,MONTH(BV$3)='Rent Roll'!$AK21,MONTH(BV$3)='Rent Roll'!$AL21)),0,1)</f>
        <v>1</v>
      </c>
      <c r="BW311" s="567">
        <f>IF(AND(YEAR(BW$3)=YEAR('Rent Roll'!$C21),OR(MONTH(BW$3)='Rent Roll'!$AJ21,MONTH(BW$3)='Rent Roll'!$AK21,MONTH(BW$3)='Rent Roll'!$AL21)),0,1)</f>
        <v>1</v>
      </c>
      <c r="BX311" s="567">
        <f>IF(AND(YEAR(BX$3)=YEAR('Rent Roll'!$C21),OR(MONTH(BX$3)='Rent Roll'!$AJ21,MONTH(BX$3)='Rent Roll'!$AK21,MONTH(BX$3)='Rent Roll'!$AL21)),0,1)</f>
        <v>1</v>
      </c>
      <c r="BY311" s="567">
        <f>IF(AND(YEAR(BY$3)=YEAR('Rent Roll'!$C21),OR(MONTH(BY$3)='Rent Roll'!$AJ21,MONTH(BY$3)='Rent Roll'!$AK21,MONTH(BY$3)='Rent Roll'!$AL21)),0,1)</f>
        <v>1</v>
      </c>
      <c r="BZ311" s="767">
        <f>IF(AND(YEAR(BZ$3)=YEAR('Rent Roll'!$C21),OR(MONTH(BZ$3)='Rent Roll'!$AJ21,MONTH(BZ$3)='Rent Roll'!$AK21,MONTH(BZ$3)='Rent Roll'!$AL21)),0,1)</f>
        <v>1</v>
      </c>
      <c r="CA311" s="768">
        <f>IF(AND(YEAR(CA$3)=YEAR('Rent Roll'!$C21),OR(MONTH(CA$3)='Rent Roll'!$AJ21,MONTH(CA$3)='Rent Roll'!$AK21,MONTH(CA$3)='Rent Roll'!$AL21)),0,1)</f>
        <v>1</v>
      </c>
      <c r="CB311" s="567">
        <f>IF(AND(YEAR(CB$3)=YEAR('Rent Roll'!$C21),OR(MONTH(CB$3)='Rent Roll'!$AJ21,MONTH(CB$3)='Rent Roll'!$AK21,MONTH(CB$3)='Rent Roll'!$AL21)),0,1)</f>
        <v>1</v>
      </c>
      <c r="CC311" s="567">
        <f>IF(AND(YEAR(CC$3)=YEAR('Rent Roll'!$C21),OR(MONTH(CC$3)='Rent Roll'!$AJ21,MONTH(CC$3)='Rent Roll'!$AK21,MONTH(CC$3)='Rent Roll'!$AL21)),0,1)</f>
        <v>1</v>
      </c>
      <c r="CD311" s="567">
        <f>IF(AND(YEAR(CD$3)=YEAR('Rent Roll'!$C21),OR(MONTH(CD$3)='Rent Roll'!$AJ21,MONTH(CD$3)='Rent Roll'!$AK21,MONTH(CD$3)='Rent Roll'!$AL21)),0,1)</f>
        <v>1</v>
      </c>
      <c r="CE311" s="567">
        <f>IF(AND(YEAR(CE$3)=YEAR('Rent Roll'!$C21),OR(MONTH(CE$3)='Rent Roll'!$AJ21,MONTH(CE$3)='Rent Roll'!$AK21,MONTH(CE$3)='Rent Roll'!$AL21)),0,1)</f>
        <v>1</v>
      </c>
      <c r="CF311" s="567">
        <f>IF(AND(YEAR(CF$3)=YEAR('Rent Roll'!$C21),OR(MONTH(CF$3)='Rent Roll'!$AJ21,MONTH(CF$3)='Rent Roll'!$AK21,MONTH(CF$3)='Rent Roll'!$AL21)),0,1)</f>
        <v>1</v>
      </c>
      <c r="CG311" s="567">
        <f>IF(AND(YEAR(CG$3)=YEAR('Rent Roll'!$C21),OR(MONTH(CG$3)='Rent Roll'!$AJ21,MONTH(CG$3)='Rent Roll'!$AK21,MONTH(CG$3)='Rent Roll'!$AL21)),0,1)</f>
        <v>1</v>
      </c>
      <c r="CH311" s="567">
        <f>IF(AND(YEAR(CH$3)=YEAR('Rent Roll'!$C21),OR(MONTH(CH$3)='Rent Roll'!$AJ21,MONTH(CH$3)='Rent Roll'!$AK21,MONTH(CH$3)='Rent Roll'!$AL21)),0,1)</f>
        <v>1</v>
      </c>
      <c r="CI311" s="567">
        <f>IF(AND(YEAR(CI$3)=YEAR('Rent Roll'!$C21),OR(MONTH(CI$3)='Rent Roll'!$AJ21,MONTH(CI$3)='Rent Roll'!$AK21,MONTH(CI$3)='Rent Roll'!$AL21)),0,1)</f>
        <v>1</v>
      </c>
      <c r="CJ311" s="567">
        <f>IF(AND(YEAR(CJ$3)=YEAR('Rent Roll'!$C21),OR(MONTH(CJ$3)='Rent Roll'!$AJ21,MONTH(CJ$3)='Rent Roll'!$AK21,MONTH(CJ$3)='Rent Roll'!$AL21)),0,1)</f>
        <v>1</v>
      </c>
      <c r="CK311" s="567">
        <f>IF(AND(YEAR(CK$3)=YEAR('Rent Roll'!$C21),OR(MONTH(CK$3)='Rent Roll'!$AJ21,MONTH(CK$3)='Rent Roll'!$AK21,MONTH(CK$3)='Rent Roll'!$AL21)),0,1)</f>
        <v>1</v>
      </c>
      <c r="CL311" s="767">
        <f>IF(AND(YEAR(CL$3)=YEAR('Rent Roll'!$C21),OR(MONTH(CL$3)='Rent Roll'!$AJ21,MONTH(CL$3)='Rent Roll'!$AK21,MONTH(CL$3)='Rent Roll'!$AL21)),0,1)</f>
        <v>1</v>
      </c>
      <c r="CM311" s="768">
        <f>IF(AND(YEAR(CM$3)=YEAR('Rent Roll'!$C21),OR(MONTH(CM$3)='Rent Roll'!$AJ21,MONTH(CM$3)='Rent Roll'!$AK21,MONTH(CM$3)='Rent Roll'!$AL21)),0,1)</f>
        <v>1</v>
      </c>
      <c r="CN311" s="567">
        <f>IF(AND(YEAR(CN$3)=YEAR('Rent Roll'!$C21),OR(MONTH(CN$3)='Rent Roll'!$AJ21,MONTH(CN$3)='Rent Roll'!$AK21,MONTH(CN$3)='Rent Roll'!$AL21)),0,1)</f>
        <v>1</v>
      </c>
      <c r="CO311" s="567">
        <f>IF(AND(YEAR(CO$3)=YEAR('Rent Roll'!$C21),OR(MONTH(CO$3)='Rent Roll'!$AJ21,MONTH(CO$3)='Rent Roll'!$AK21,MONTH(CO$3)='Rent Roll'!$AL21)),0,1)</f>
        <v>1</v>
      </c>
      <c r="CP311" s="567">
        <f>IF(AND(YEAR(CP$3)=YEAR('Rent Roll'!$C21),OR(MONTH(CP$3)='Rent Roll'!$AJ21,MONTH(CP$3)='Rent Roll'!$AK21,MONTH(CP$3)='Rent Roll'!$AL21)),0,1)</f>
        <v>1</v>
      </c>
      <c r="CQ311" s="567">
        <f>IF(AND(YEAR(CQ$3)=YEAR('Rent Roll'!$C21),OR(MONTH(CQ$3)='Rent Roll'!$AJ21,MONTH(CQ$3)='Rent Roll'!$AK21,MONTH(CQ$3)='Rent Roll'!$AL21)),0,1)</f>
        <v>1</v>
      </c>
      <c r="CR311" s="567">
        <f>IF(AND(YEAR(CR$3)=YEAR('Rent Roll'!$C21),OR(MONTH(CR$3)='Rent Roll'!$AJ21,MONTH(CR$3)='Rent Roll'!$AK21,MONTH(CR$3)='Rent Roll'!$AL21)),0,1)</f>
        <v>1</v>
      </c>
      <c r="CS311" s="567">
        <f>IF(AND(YEAR(CS$3)=YEAR('Rent Roll'!$C21),OR(MONTH(CS$3)='Rent Roll'!$AJ21,MONTH(CS$3)='Rent Roll'!$AK21,MONTH(CS$3)='Rent Roll'!$AL21)),0,1)</f>
        <v>1</v>
      </c>
      <c r="CT311" s="567">
        <f>IF(AND(YEAR(CT$3)=YEAR('Rent Roll'!$C21),OR(MONTH(CT$3)='Rent Roll'!$AJ21,MONTH(CT$3)='Rent Roll'!$AK21,MONTH(CT$3)='Rent Roll'!$AL21)),0,1)</f>
        <v>1</v>
      </c>
      <c r="CU311" s="567">
        <f>IF(AND(YEAR(CU$3)=YEAR('Rent Roll'!$C21),OR(MONTH(CU$3)='Rent Roll'!$AJ21,MONTH(CU$3)='Rent Roll'!$AK21,MONTH(CU$3)='Rent Roll'!$AL21)),0,1)</f>
        <v>1</v>
      </c>
      <c r="CV311" s="567">
        <f>IF(AND(YEAR(CV$3)=YEAR('Rent Roll'!$C21),OR(MONTH(CV$3)='Rent Roll'!$AJ21,MONTH(CV$3)='Rent Roll'!$AK21,MONTH(CV$3)='Rent Roll'!$AL21)),0,1)</f>
        <v>1</v>
      </c>
      <c r="CW311" s="567">
        <f>IF(AND(YEAR(CW$3)=YEAR('Rent Roll'!$C21),OR(MONTH(CW$3)='Rent Roll'!$AJ21,MONTH(CW$3)='Rent Roll'!$AK21,MONTH(CW$3)='Rent Roll'!$AL21)),0,1)</f>
        <v>1</v>
      </c>
      <c r="CX311" s="767">
        <f>IF(AND(YEAR(CX$3)=YEAR('Rent Roll'!$C21),OR(MONTH(CX$3)='Rent Roll'!$AJ21,MONTH(CX$3)='Rent Roll'!$AK21,MONTH(CX$3)='Rent Roll'!$AL21)),0,1)</f>
        <v>1</v>
      </c>
      <c r="CY311" s="768">
        <f>IF(AND(YEAR(CY$3)=YEAR('Rent Roll'!$C21),OR(MONTH(CY$3)='Rent Roll'!$AJ21,MONTH(CY$3)='Rent Roll'!$AK21,MONTH(CY$3)='Rent Roll'!$AL21)),0,1)</f>
        <v>1</v>
      </c>
      <c r="CZ311" s="567">
        <f>IF(AND(YEAR(CZ$3)=YEAR('Rent Roll'!$C21),OR(MONTH(CZ$3)='Rent Roll'!$AJ21,MONTH(CZ$3)='Rent Roll'!$AK21,MONTH(CZ$3)='Rent Roll'!$AL21)),0,1)</f>
        <v>1</v>
      </c>
      <c r="DA311" s="567">
        <f>IF(AND(YEAR(DA$3)=YEAR('Rent Roll'!$C21),OR(MONTH(DA$3)='Rent Roll'!$AJ21,MONTH(DA$3)='Rent Roll'!$AK21,MONTH(DA$3)='Rent Roll'!$AL21)),0,1)</f>
        <v>1</v>
      </c>
      <c r="DB311" s="567">
        <f>IF(AND(YEAR(DB$3)=YEAR('Rent Roll'!$C21),OR(MONTH(DB$3)='Rent Roll'!$AJ21,MONTH(DB$3)='Rent Roll'!$AK21,MONTH(DB$3)='Rent Roll'!$AL21)),0,1)</f>
        <v>1</v>
      </c>
      <c r="DC311" s="567">
        <f>IF(AND(YEAR(DC$3)=YEAR('Rent Roll'!$C21),OR(MONTH(DC$3)='Rent Roll'!$AJ21,MONTH(DC$3)='Rent Roll'!$AK21,MONTH(DC$3)='Rent Roll'!$AL21)),0,1)</f>
        <v>1</v>
      </c>
      <c r="DD311" s="567">
        <f>IF(AND(YEAR(DD$3)=YEAR('Rent Roll'!$C21),OR(MONTH(DD$3)='Rent Roll'!$AJ21,MONTH(DD$3)='Rent Roll'!$AK21,MONTH(DD$3)='Rent Roll'!$AL21)),0,1)</f>
        <v>1</v>
      </c>
      <c r="DE311" s="567">
        <f>IF(AND(YEAR(DE$3)=YEAR('Rent Roll'!$C21),OR(MONTH(DE$3)='Rent Roll'!$AJ21,MONTH(DE$3)='Rent Roll'!$AK21,MONTH(DE$3)='Rent Roll'!$AL21)),0,1)</f>
        <v>1</v>
      </c>
      <c r="DF311" s="567">
        <f>IF(AND(YEAR(DF$3)=YEAR('Rent Roll'!$C21),OR(MONTH(DF$3)='Rent Roll'!$AJ21,MONTH(DF$3)='Rent Roll'!$AK21,MONTH(DF$3)='Rent Roll'!$AL21)),0,1)</f>
        <v>1</v>
      </c>
      <c r="DG311" s="567">
        <f>IF(AND(YEAR(DG$3)=YEAR('Rent Roll'!$C21),OR(MONTH(DG$3)='Rent Roll'!$AJ21,MONTH(DG$3)='Rent Roll'!$AK21,MONTH(DG$3)='Rent Roll'!$AL21)),0,1)</f>
        <v>1</v>
      </c>
      <c r="DH311" s="567">
        <f>IF(AND(YEAR(DH$3)=YEAR('Rent Roll'!$C21),OR(MONTH(DH$3)='Rent Roll'!$AJ21,MONTH(DH$3)='Rent Roll'!$AK21,MONTH(DH$3)='Rent Roll'!$AL21)),0,1)</f>
        <v>1</v>
      </c>
      <c r="DI311" s="567">
        <f>IF(AND(YEAR(DI$3)=YEAR('Rent Roll'!$C21),OR(MONTH(DI$3)='Rent Roll'!$AJ21,MONTH(DI$3)='Rent Roll'!$AK21,MONTH(DI$3)='Rent Roll'!$AL21)),0,1)</f>
        <v>1</v>
      </c>
      <c r="DJ311" s="767">
        <f>IF(AND(YEAR(DJ$3)=YEAR('Rent Roll'!$C21),OR(MONTH(DJ$3)='Rent Roll'!$AJ21,MONTH(DJ$3)='Rent Roll'!$AK21,MONTH(DJ$3)='Rent Roll'!$AL21)),0,1)</f>
        <v>1</v>
      </c>
      <c r="DK311" s="768">
        <f>IF(AND(YEAR(DK$3)=YEAR('Rent Roll'!$C21),OR(MONTH(DK$3)='Rent Roll'!$AJ21,MONTH(DK$3)='Rent Roll'!$AK21,MONTH(DK$3)='Rent Roll'!$AL21)),0,1)</f>
        <v>1</v>
      </c>
      <c r="DL311" s="567">
        <f>IF(AND(YEAR(DL$3)=YEAR('Rent Roll'!$C21),OR(MONTH(DL$3)='Rent Roll'!$AJ21,MONTH(DL$3)='Rent Roll'!$AK21,MONTH(DL$3)='Rent Roll'!$AL21)),0,1)</f>
        <v>1</v>
      </c>
      <c r="DM311" s="567">
        <f>IF(AND(YEAR(DM$3)=YEAR('Rent Roll'!$C21),OR(MONTH(DM$3)='Rent Roll'!$AJ21,MONTH(DM$3)='Rent Roll'!$AK21,MONTH(DM$3)='Rent Roll'!$AL21)),0,1)</f>
        <v>1</v>
      </c>
      <c r="DN311" s="567">
        <f>IF(AND(YEAR(DN$3)=YEAR('Rent Roll'!$C21),OR(MONTH(DN$3)='Rent Roll'!$AJ21,MONTH(DN$3)='Rent Roll'!$AK21,MONTH(DN$3)='Rent Roll'!$AL21)),0,1)</f>
        <v>1</v>
      </c>
      <c r="DO311" s="567">
        <f>IF(AND(YEAR(DO$3)=YEAR('Rent Roll'!$C21),OR(MONTH(DO$3)='Rent Roll'!$AJ21,MONTH(DO$3)='Rent Roll'!$AK21,MONTH(DO$3)='Rent Roll'!$AL21)),0,1)</f>
        <v>1</v>
      </c>
      <c r="DP311" s="567">
        <f>IF(AND(YEAR(DP$3)=YEAR('Rent Roll'!$C21),OR(MONTH(DP$3)='Rent Roll'!$AJ21,MONTH(DP$3)='Rent Roll'!$AK21,MONTH(DP$3)='Rent Roll'!$AL21)),0,1)</f>
        <v>1</v>
      </c>
      <c r="DQ311" s="567">
        <f>IF(AND(YEAR(DQ$3)=YEAR('Rent Roll'!$C21),OR(MONTH(DQ$3)='Rent Roll'!$AJ21,MONTH(DQ$3)='Rent Roll'!$AK21,MONTH(DQ$3)='Rent Roll'!$AL21)),0,1)</f>
        <v>1</v>
      </c>
      <c r="DR311" s="567">
        <f>IF(AND(YEAR(DR$3)=YEAR('Rent Roll'!$C21),OR(MONTH(DR$3)='Rent Roll'!$AJ21,MONTH(DR$3)='Rent Roll'!$AK21,MONTH(DR$3)='Rent Roll'!$AL21)),0,1)</f>
        <v>1</v>
      </c>
      <c r="DS311" s="567">
        <f>IF(AND(YEAR(DS$3)=YEAR('Rent Roll'!$C21),OR(MONTH(DS$3)='Rent Roll'!$AJ21,MONTH(DS$3)='Rent Roll'!$AK21,MONTH(DS$3)='Rent Roll'!$AL21)),0,1)</f>
        <v>1</v>
      </c>
      <c r="DT311" s="567">
        <f>IF(AND(YEAR(DT$3)=YEAR('Rent Roll'!$C21),OR(MONTH(DT$3)='Rent Roll'!$AJ21,MONTH(DT$3)='Rent Roll'!$AK21,MONTH(DT$3)='Rent Roll'!$AL21)),0,1)</f>
        <v>1</v>
      </c>
      <c r="DU311" s="567">
        <f>IF(AND(YEAR(DU$3)=YEAR('Rent Roll'!$C21),OR(MONTH(DU$3)='Rent Roll'!$AJ21,MONTH(DU$3)='Rent Roll'!$AK21,MONTH(DU$3)='Rent Roll'!$AL21)),0,1)</f>
        <v>1</v>
      </c>
      <c r="DV311" s="567">
        <f>IF(AND(YEAR(DV$3)=YEAR('Rent Roll'!$C21),OR(MONTH(DV$3)='Rent Roll'!$AJ21,MONTH(DV$3)='Rent Roll'!$AK21,MONTH(DV$3)='Rent Roll'!$AL21)),0,1)</f>
        <v>1</v>
      </c>
    </row>
    <row r="312" spans="1:126" s="568" customFormat="1" ht="12" customHeight="1" outlineLevel="1" x14ac:dyDescent="0.4">
      <c r="A312" s="732"/>
      <c r="B312" s="564">
        <f>'Rent Roll'!$B22</f>
        <v>0</v>
      </c>
      <c r="C312" s="565"/>
      <c r="D312" s="565"/>
      <c r="E312" s="566"/>
      <c r="F312" s="778">
        <f>IF(AND(YEAR(F$3)=YEAR('Rent Roll'!$C22),OR(MONTH(F$3)='Rent Roll'!$AJ22,MONTH(F$3)='Rent Roll'!$AK22,MONTH(F$3)='Rent Roll'!$AL22)),0,1)</f>
        <v>1</v>
      </c>
      <c r="G312" s="768">
        <f>IF(AND(YEAR(G$3)=YEAR('Rent Roll'!$C22),OR(MONTH(G$3)='Rent Roll'!$AJ22,MONTH(G$3)='Rent Roll'!$AK22,MONTH(G$3)='Rent Roll'!$AL22)),0,1)</f>
        <v>1</v>
      </c>
      <c r="H312" s="567">
        <f>IF(AND(YEAR(H$3)=YEAR('Rent Roll'!$C22),OR(MONTH(H$3)='Rent Roll'!$AJ22,MONTH(H$3)='Rent Roll'!$AK22,MONTH(H$3)='Rent Roll'!$AL22)),0,1)</f>
        <v>1</v>
      </c>
      <c r="I312" s="567">
        <f>IF(AND(YEAR(I$3)=YEAR('Rent Roll'!$C22),OR(MONTH(I$3)='Rent Roll'!$AJ22,MONTH(I$3)='Rent Roll'!$AK22,MONTH(I$3)='Rent Roll'!$AL22)),0,1)</f>
        <v>1</v>
      </c>
      <c r="J312" s="567">
        <f>IF(AND(YEAR(J$3)=YEAR('Rent Roll'!$C22),OR(MONTH(J$3)='Rent Roll'!$AJ22,MONTH(J$3)='Rent Roll'!$AK22,MONTH(J$3)='Rent Roll'!$AL22)),0,1)</f>
        <v>1</v>
      </c>
      <c r="K312" s="567">
        <f>IF(AND(YEAR(K$3)=YEAR('Rent Roll'!$C22),OR(MONTH(K$3)='Rent Roll'!$AJ22,MONTH(K$3)='Rent Roll'!$AK22,MONTH(K$3)='Rent Roll'!$AL22)),0,1)</f>
        <v>1</v>
      </c>
      <c r="L312" s="567">
        <f>IF(AND(YEAR(L$3)=YEAR('Rent Roll'!$C22),OR(MONTH(L$3)='Rent Roll'!$AJ22,MONTH(L$3)='Rent Roll'!$AK22,MONTH(L$3)='Rent Roll'!$AL22)),0,1)</f>
        <v>1</v>
      </c>
      <c r="M312" s="567">
        <f>IF(AND(YEAR(M$3)=YEAR('Rent Roll'!$C22),OR(MONTH(M$3)='Rent Roll'!$AJ22,MONTH(M$3)='Rent Roll'!$AK22,MONTH(M$3)='Rent Roll'!$AL22)),0,1)</f>
        <v>1</v>
      </c>
      <c r="N312" s="567">
        <f>IF(AND(YEAR(N$3)=YEAR('Rent Roll'!$C22),OR(MONTH(N$3)='Rent Roll'!$AJ22,MONTH(N$3)='Rent Roll'!$AK22,MONTH(N$3)='Rent Roll'!$AL22)),0,1)</f>
        <v>1</v>
      </c>
      <c r="O312" s="567">
        <f>IF(AND(YEAR(O$3)=YEAR('Rent Roll'!$C22),OR(MONTH(O$3)='Rent Roll'!$AJ22,MONTH(O$3)='Rent Roll'!$AK22,MONTH(O$3)='Rent Roll'!$AL22)),0,1)</f>
        <v>1</v>
      </c>
      <c r="P312" s="567">
        <f>IF(AND(YEAR(P$3)=YEAR('Rent Roll'!$C22),OR(MONTH(P$3)='Rent Roll'!$AJ22,MONTH(P$3)='Rent Roll'!$AK22,MONTH(P$3)='Rent Roll'!$AL22)),0,1)</f>
        <v>1</v>
      </c>
      <c r="Q312" s="567">
        <f>IF(AND(YEAR(Q$3)=YEAR('Rent Roll'!$C22),OR(MONTH(Q$3)='Rent Roll'!$AJ22,MONTH(Q$3)='Rent Roll'!$AK22,MONTH(Q$3)='Rent Roll'!$AL22)),0,1)</f>
        <v>1</v>
      </c>
      <c r="R312" s="767">
        <f>IF(AND(YEAR(R$3)=YEAR('Rent Roll'!$C22),OR(MONTH(R$3)='Rent Roll'!$AJ22,MONTH(R$3)='Rent Roll'!$AK22,MONTH(R$3)='Rent Roll'!$AL22)),0,1)</f>
        <v>1</v>
      </c>
      <c r="S312" s="768">
        <f>IF(AND(YEAR(S$3)=YEAR('Rent Roll'!$C22),OR(MONTH(S$3)='Rent Roll'!$AJ22,MONTH(S$3)='Rent Roll'!$AK22,MONTH(S$3)='Rent Roll'!$AL22)),0,1)</f>
        <v>1</v>
      </c>
      <c r="T312" s="567">
        <f>IF(AND(YEAR(T$3)=YEAR('Rent Roll'!$C22),OR(MONTH(T$3)='Rent Roll'!$AJ22,MONTH(T$3)='Rent Roll'!$AK22,MONTH(T$3)='Rent Roll'!$AL22)),0,1)</f>
        <v>1</v>
      </c>
      <c r="U312" s="567">
        <f>IF(AND(YEAR(U$3)=YEAR('Rent Roll'!$C22),OR(MONTH(U$3)='Rent Roll'!$AJ22,MONTH(U$3)='Rent Roll'!$AK22,MONTH(U$3)='Rent Roll'!$AL22)),0,1)</f>
        <v>1</v>
      </c>
      <c r="V312" s="567">
        <f>IF(AND(YEAR(V$3)=YEAR('Rent Roll'!$C22),OR(MONTH(V$3)='Rent Roll'!$AJ22,MONTH(V$3)='Rent Roll'!$AK22,MONTH(V$3)='Rent Roll'!$AL22)),0,1)</f>
        <v>1</v>
      </c>
      <c r="W312" s="567">
        <f>IF(AND(YEAR(W$3)=YEAR('Rent Roll'!$C22),OR(MONTH(W$3)='Rent Roll'!$AJ22,MONTH(W$3)='Rent Roll'!$AK22,MONTH(W$3)='Rent Roll'!$AL22)),0,1)</f>
        <v>1</v>
      </c>
      <c r="X312" s="567">
        <f>IF(AND(YEAR(X$3)=YEAR('Rent Roll'!$C22),OR(MONTH(X$3)='Rent Roll'!$AJ22,MONTH(X$3)='Rent Roll'!$AK22,MONTH(X$3)='Rent Roll'!$AL22)),0,1)</f>
        <v>1</v>
      </c>
      <c r="Y312" s="567">
        <f>IF(AND(YEAR(Y$3)=YEAR('Rent Roll'!$C22),OR(MONTH(Y$3)='Rent Roll'!$AJ22,MONTH(Y$3)='Rent Roll'!$AK22,MONTH(Y$3)='Rent Roll'!$AL22)),0,1)</f>
        <v>1</v>
      </c>
      <c r="Z312" s="567">
        <f>IF(AND(YEAR(Z$3)=YEAR('Rent Roll'!$C22),OR(MONTH(Z$3)='Rent Roll'!$AJ22,MONTH(Z$3)='Rent Roll'!$AK22,MONTH(Z$3)='Rent Roll'!$AL22)),0,1)</f>
        <v>1</v>
      </c>
      <c r="AA312" s="567">
        <f>IF(AND(YEAR(AA$3)=YEAR('Rent Roll'!$C22),OR(MONTH(AA$3)='Rent Roll'!$AJ22,MONTH(AA$3)='Rent Roll'!$AK22,MONTH(AA$3)='Rent Roll'!$AL22)),0,1)</f>
        <v>1</v>
      </c>
      <c r="AB312" s="567">
        <f>IF(AND(YEAR(AB$3)=YEAR('Rent Roll'!$C22),OR(MONTH(AB$3)='Rent Roll'!$AJ22,MONTH(AB$3)='Rent Roll'!$AK22,MONTH(AB$3)='Rent Roll'!$AL22)),0,1)</f>
        <v>1</v>
      </c>
      <c r="AC312" s="567">
        <f>IF(AND(YEAR(AC$3)=YEAR('Rent Roll'!$C22),OR(MONTH(AC$3)='Rent Roll'!$AJ22,MONTH(AC$3)='Rent Roll'!$AK22,MONTH(AC$3)='Rent Roll'!$AL22)),0,1)</f>
        <v>1</v>
      </c>
      <c r="AD312" s="767">
        <f>IF(AND(YEAR(AD$3)=YEAR('Rent Roll'!$C22),OR(MONTH(AD$3)='Rent Roll'!$AJ22,MONTH(AD$3)='Rent Roll'!$AK22,MONTH(AD$3)='Rent Roll'!$AL22)),0,1)</f>
        <v>1</v>
      </c>
      <c r="AE312" s="768">
        <f>IF(AND(YEAR(AE$3)=YEAR('Rent Roll'!$C22),OR(MONTH(AE$3)='Rent Roll'!$AJ22,MONTH(AE$3)='Rent Roll'!$AK22,MONTH(AE$3)='Rent Roll'!$AL22)),0,1)</f>
        <v>1</v>
      </c>
      <c r="AF312" s="567">
        <f>IF(AND(YEAR(AF$3)=YEAR('Rent Roll'!$C22),OR(MONTH(AF$3)='Rent Roll'!$AJ22,MONTH(AF$3)='Rent Roll'!$AK22,MONTH(AF$3)='Rent Roll'!$AL22)),0,1)</f>
        <v>1</v>
      </c>
      <c r="AG312" s="567">
        <f>IF(AND(YEAR(AG$3)=YEAR('Rent Roll'!$C22),OR(MONTH(AG$3)='Rent Roll'!$AJ22,MONTH(AG$3)='Rent Roll'!$AK22,MONTH(AG$3)='Rent Roll'!$AL22)),0,1)</f>
        <v>1</v>
      </c>
      <c r="AH312" s="567">
        <f>IF(AND(YEAR(AH$3)=YEAR('Rent Roll'!$C22),OR(MONTH(AH$3)='Rent Roll'!$AJ22,MONTH(AH$3)='Rent Roll'!$AK22,MONTH(AH$3)='Rent Roll'!$AL22)),0,1)</f>
        <v>1</v>
      </c>
      <c r="AI312" s="567">
        <f>IF(AND(YEAR(AI$3)=YEAR('Rent Roll'!$C22),OR(MONTH(AI$3)='Rent Roll'!$AJ22,MONTH(AI$3)='Rent Roll'!$AK22,MONTH(AI$3)='Rent Roll'!$AL22)),0,1)</f>
        <v>1</v>
      </c>
      <c r="AJ312" s="567">
        <f>IF(AND(YEAR(AJ$3)=YEAR('Rent Roll'!$C22),OR(MONTH(AJ$3)='Rent Roll'!$AJ22,MONTH(AJ$3)='Rent Roll'!$AK22,MONTH(AJ$3)='Rent Roll'!$AL22)),0,1)</f>
        <v>1</v>
      </c>
      <c r="AK312" s="567">
        <f>IF(AND(YEAR(AK$3)=YEAR('Rent Roll'!$C22),OR(MONTH(AK$3)='Rent Roll'!$AJ22,MONTH(AK$3)='Rent Roll'!$AK22,MONTH(AK$3)='Rent Roll'!$AL22)),0,1)</f>
        <v>1</v>
      </c>
      <c r="AL312" s="567">
        <f>IF(AND(YEAR(AL$3)=YEAR('Rent Roll'!$C22),OR(MONTH(AL$3)='Rent Roll'!$AJ22,MONTH(AL$3)='Rent Roll'!$AK22,MONTH(AL$3)='Rent Roll'!$AL22)),0,1)</f>
        <v>1</v>
      </c>
      <c r="AM312" s="567">
        <f>IF(AND(YEAR(AM$3)=YEAR('Rent Roll'!$C22),OR(MONTH(AM$3)='Rent Roll'!$AJ22,MONTH(AM$3)='Rent Roll'!$AK22,MONTH(AM$3)='Rent Roll'!$AL22)),0,1)</f>
        <v>1</v>
      </c>
      <c r="AN312" s="567">
        <f>IF(AND(YEAR(AN$3)=YEAR('Rent Roll'!$C22),OR(MONTH(AN$3)='Rent Roll'!$AJ22,MONTH(AN$3)='Rent Roll'!$AK22,MONTH(AN$3)='Rent Roll'!$AL22)),0,1)</f>
        <v>1</v>
      </c>
      <c r="AO312" s="567">
        <f>IF(AND(YEAR(AO$3)=YEAR('Rent Roll'!$C22),OR(MONTH(AO$3)='Rent Roll'!$AJ22,MONTH(AO$3)='Rent Roll'!$AK22,MONTH(AO$3)='Rent Roll'!$AL22)),0,1)</f>
        <v>1</v>
      </c>
      <c r="AP312" s="767">
        <f>IF(AND(YEAR(AP$3)=YEAR('Rent Roll'!$C22),OR(MONTH(AP$3)='Rent Roll'!$AJ22,MONTH(AP$3)='Rent Roll'!$AK22,MONTH(AP$3)='Rent Roll'!$AL22)),0,1)</f>
        <v>1</v>
      </c>
      <c r="AQ312" s="768">
        <f>IF(AND(YEAR(AQ$3)=YEAR('Rent Roll'!$C22),OR(MONTH(AQ$3)='Rent Roll'!$AJ22,MONTH(AQ$3)='Rent Roll'!$AK22,MONTH(AQ$3)='Rent Roll'!$AL22)),0,1)</f>
        <v>1</v>
      </c>
      <c r="AR312" s="567">
        <f>IF(AND(YEAR(AR$3)=YEAR('Rent Roll'!$C22),OR(MONTH(AR$3)='Rent Roll'!$AJ22,MONTH(AR$3)='Rent Roll'!$AK22,MONTH(AR$3)='Rent Roll'!$AL22)),0,1)</f>
        <v>1</v>
      </c>
      <c r="AS312" s="567">
        <f>IF(AND(YEAR(AS$3)=YEAR('Rent Roll'!$C22),OR(MONTH(AS$3)='Rent Roll'!$AJ22,MONTH(AS$3)='Rent Roll'!$AK22,MONTH(AS$3)='Rent Roll'!$AL22)),0,1)</f>
        <v>1</v>
      </c>
      <c r="AT312" s="567">
        <f>IF(AND(YEAR(AT$3)=YEAR('Rent Roll'!$C22),OR(MONTH(AT$3)='Rent Roll'!$AJ22,MONTH(AT$3)='Rent Roll'!$AK22,MONTH(AT$3)='Rent Roll'!$AL22)),0,1)</f>
        <v>1</v>
      </c>
      <c r="AU312" s="567">
        <f>IF(AND(YEAR(AU$3)=YEAR('Rent Roll'!$C22),OR(MONTH(AU$3)='Rent Roll'!$AJ22,MONTH(AU$3)='Rent Roll'!$AK22,MONTH(AU$3)='Rent Roll'!$AL22)),0,1)</f>
        <v>1</v>
      </c>
      <c r="AV312" s="567">
        <f>IF(AND(YEAR(AV$3)=YEAR('Rent Roll'!$C22),OR(MONTH(AV$3)='Rent Roll'!$AJ22,MONTH(AV$3)='Rent Roll'!$AK22,MONTH(AV$3)='Rent Roll'!$AL22)),0,1)</f>
        <v>1</v>
      </c>
      <c r="AW312" s="567">
        <f>IF(AND(YEAR(AW$3)=YEAR('Rent Roll'!$C22),OR(MONTH(AW$3)='Rent Roll'!$AJ22,MONTH(AW$3)='Rent Roll'!$AK22,MONTH(AW$3)='Rent Roll'!$AL22)),0,1)</f>
        <v>1</v>
      </c>
      <c r="AX312" s="567">
        <f>IF(AND(YEAR(AX$3)=YEAR('Rent Roll'!$C22),OR(MONTH(AX$3)='Rent Roll'!$AJ22,MONTH(AX$3)='Rent Roll'!$AK22,MONTH(AX$3)='Rent Roll'!$AL22)),0,1)</f>
        <v>1</v>
      </c>
      <c r="AY312" s="567">
        <f>IF(AND(YEAR(AY$3)=YEAR('Rent Roll'!$C22),OR(MONTH(AY$3)='Rent Roll'!$AJ22,MONTH(AY$3)='Rent Roll'!$AK22,MONTH(AY$3)='Rent Roll'!$AL22)),0,1)</f>
        <v>1</v>
      </c>
      <c r="AZ312" s="567">
        <f>IF(AND(YEAR(AZ$3)=YEAR('Rent Roll'!$C22),OR(MONTH(AZ$3)='Rent Roll'!$AJ22,MONTH(AZ$3)='Rent Roll'!$AK22,MONTH(AZ$3)='Rent Roll'!$AL22)),0,1)</f>
        <v>1</v>
      </c>
      <c r="BA312" s="567">
        <f>IF(AND(YEAR(BA$3)=YEAR('Rent Roll'!$C22),OR(MONTH(BA$3)='Rent Roll'!$AJ22,MONTH(BA$3)='Rent Roll'!$AK22,MONTH(BA$3)='Rent Roll'!$AL22)),0,1)</f>
        <v>1</v>
      </c>
      <c r="BB312" s="767">
        <f>IF(AND(YEAR(BB$3)=YEAR('Rent Roll'!$C22),OR(MONTH(BB$3)='Rent Roll'!$AJ22,MONTH(BB$3)='Rent Roll'!$AK22,MONTH(BB$3)='Rent Roll'!$AL22)),0,1)</f>
        <v>1</v>
      </c>
      <c r="BC312" s="768">
        <f>IF(AND(YEAR(BC$3)=YEAR('Rent Roll'!$C22),OR(MONTH(BC$3)='Rent Roll'!$AJ22,MONTH(BC$3)='Rent Roll'!$AK22,MONTH(BC$3)='Rent Roll'!$AL22)),0,1)</f>
        <v>1</v>
      </c>
      <c r="BD312" s="567">
        <f>IF(AND(YEAR(BD$3)=YEAR('Rent Roll'!$C22),OR(MONTH(BD$3)='Rent Roll'!$AJ22,MONTH(BD$3)='Rent Roll'!$AK22,MONTH(BD$3)='Rent Roll'!$AL22)),0,1)</f>
        <v>1</v>
      </c>
      <c r="BE312" s="567">
        <f>IF(AND(YEAR(BE$3)=YEAR('Rent Roll'!$C22),OR(MONTH(BE$3)='Rent Roll'!$AJ22,MONTH(BE$3)='Rent Roll'!$AK22,MONTH(BE$3)='Rent Roll'!$AL22)),0,1)</f>
        <v>1</v>
      </c>
      <c r="BF312" s="567">
        <f>IF(AND(YEAR(BF$3)=YEAR('Rent Roll'!$C22),OR(MONTH(BF$3)='Rent Roll'!$AJ22,MONTH(BF$3)='Rent Roll'!$AK22,MONTH(BF$3)='Rent Roll'!$AL22)),0,1)</f>
        <v>1</v>
      </c>
      <c r="BG312" s="567">
        <f>IF(AND(YEAR(BG$3)=YEAR('Rent Roll'!$C22),OR(MONTH(BG$3)='Rent Roll'!$AJ22,MONTH(BG$3)='Rent Roll'!$AK22,MONTH(BG$3)='Rent Roll'!$AL22)),0,1)</f>
        <v>1</v>
      </c>
      <c r="BH312" s="567">
        <f>IF(AND(YEAR(BH$3)=YEAR('Rent Roll'!$C22),OR(MONTH(BH$3)='Rent Roll'!$AJ22,MONTH(BH$3)='Rent Roll'!$AK22,MONTH(BH$3)='Rent Roll'!$AL22)),0,1)</f>
        <v>1</v>
      </c>
      <c r="BI312" s="567">
        <f>IF(AND(YEAR(BI$3)=YEAR('Rent Roll'!$C22),OR(MONTH(BI$3)='Rent Roll'!$AJ22,MONTH(BI$3)='Rent Roll'!$AK22,MONTH(BI$3)='Rent Roll'!$AL22)),0,1)</f>
        <v>1</v>
      </c>
      <c r="BJ312" s="567">
        <f>IF(AND(YEAR(BJ$3)=YEAR('Rent Roll'!$C22),OR(MONTH(BJ$3)='Rent Roll'!$AJ22,MONTH(BJ$3)='Rent Roll'!$AK22,MONTH(BJ$3)='Rent Roll'!$AL22)),0,1)</f>
        <v>1</v>
      </c>
      <c r="BK312" s="567">
        <f>IF(AND(YEAR(BK$3)=YEAR('Rent Roll'!$C22),OR(MONTH(BK$3)='Rent Roll'!$AJ22,MONTH(BK$3)='Rent Roll'!$AK22,MONTH(BK$3)='Rent Roll'!$AL22)),0,1)</f>
        <v>1</v>
      </c>
      <c r="BL312" s="567">
        <f>IF(AND(YEAR(BL$3)=YEAR('Rent Roll'!$C22),OR(MONTH(BL$3)='Rent Roll'!$AJ22,MONTH(BL$3)='Rent Roll'!$AK22,MONTH(BL$3)='Rent Roll'!$AL22)),0,1)</f>
        <v>1</v>
      </c>
      <c r="BM312" s="567">
        <f>IF(AND(YEAR(BM$3)=YEAR('Rent Roll'!$C22),OR(MONTH(BM$3)='Rent Roll'!$AJ22,MONTH(BM$3)='Rent Roll'!$AK22,MONTH(BM$3)='Rent Roll'!$AL22)),0,1)</f>
        <v>1</v>
      </c>
      <c r="BN312" s="767">
        <f>IF(AND(YEAR(BN$3)=YEAR('Rent Roll'!$C22),OR(MONTH(BN$3)='Rent Roll'!$AJ22,MONTH(BN$3)='Rent Roll'!$AK22,MONTH(BN$3)='Rent Roll'!$AL22)),0,1)</f>
        <v>1</v>
      </c>
      <c r="BO312" s="768">
        <f>IF(AND(YEAR(BO$3)=YEAR('Rent Roll'!$C22),OR(MONTH(BO$3)='Rent Roll'!$AJ22,MONTH(BO$3)='Rent Roll'!$AK22,MONTH(BO$3)='Rent Roll'!$AL22)),0,1)</f>
        <v>1</v>
      </c>
      <c r="BP312" s="567">
        <f>IF(AND(YEAR(BP$3)=YEAR('Rent Roll'!$C22),OR(MONTH(BP$3)='Rent Roll'!$AJ22,MONTH(BP$3)='Rent Roll'!$AK22,MONTH(BP$3)='Rent Roll'!$AL22)),0,1)</f>
        <v>1</v>
      </c>
      <c r="BQ312" s="567">
        <f>IF(AND(YEAR(BQ$3)=YEAR('Rent Roll'!$C22),OR(MONTH(BQ$3)='Rent Roll'!$AJ22,MONTH(BQ$3)='Rent Roll'!$AK22,MONTH(BQ$3)='Rent Roll'!$AL22)),0,1)</f>
        <v>1</v>
      </c>
      <c r="BR312" s="567">
        <f>IF(AND(YEAR(BR$3)=YEAR('Rent Roll'!$C22),OR(MONTH(BR$3)='Rent Roll'!$AJ22,MONTH(BR$3)='Rent Roll'!$AK22,MONTH(BR$3)='Rent Roll'!$AL22)),0,1)</f>
        <v>1</v>
      </c>
      <c r="BS312" s="567">
        <f>IF(AND(YEAR(BS$3)=YEAR('Rent Roll'!$C22),OR(MONTH(BS$3)='Rent Roll'!$AJ22,MONTH(BS$3)='Rent Roll'!$AK22,MONTH(BS$3)='Rent Roll'!$AL22)),0,1)</f>
        <v>1</v>
      </c>
      <c r="BT312" s="567">
        <f>IF(AND(YEAR(BT$3)=YEAR('Rent Roll'!$C22),OR(MONTH(BT$3)='Rent Roll'!$AJ22,MONTH(BT$3)='Rent Roll'!$AK22,MONTH(BT$3)='Rent Roll'!$AL22)),0,1)</f>
        <v>1</v>
      </c>
      <c r="BU312" s="567">
        <f>IF(AND(YEAR(BU$3)=YEAR('Rent Roll'!$C22),OR(MONTH(BU$3)='Rent Roll'!$AJ22,MONTH(BU$3)='Rent Roll'!$AK22,MONTH(BU$3)='Rent Roll'!$AL22)),0,1)</f>
        <v>1</v>
      </c>
      <c r="BV312" s="567">
        <f>IF(AND(YEAR(BV$3)=YEAR('Rent Roll'!$C22),OR(MONTH(BV$3)='Rent Roll'!$AJ22,MONTH(BV$3)='Rent Roll'!$AK22,MONTH(BV$3)='Rent Roll'!$AL22)),0,1)</f>
        <v>1</v>
      </c>
      <c r="BW312" s="567">
        <f>IF(AND(YEAR(BW$3)=YEAR('Rent Roll'!$C22),OR(MONTH(BW$3)='Rent Roll'!$AJ22,MONTH(BW$3)='Rent Roll'!$AK22,MONTH(BW$3)='Rent Roll'!$AL22)),0,1)</f>
        <v>1</v>
      </c>
      <c r="BX312" s="567">
        <f>IF(AND(YEAR(BX$3)=YEAR('Rent Roll'!$C22),OR(MONTH(BX$3)='Rent Roll'!$AJ22,MONTH(BX$3)='Rent Roll'!$AK22,MONTH(BX$3)='Rent Roll'!$AL22)),0,1)</f>
        <v>1</v>
      </c>
      <c r="BY312" s="567">
        <f>IF(AND(YEAR(BY$3)=YEAR('Rent Roll'!$C22),OR(MONTH(BY$3)='Rent Roll'!$AJ22,MONTH(BY$3)='Rent Roll'!$AK22,MONTH(BY$3)='Rent Roll'!$AL22)),0,1)</f>
        <v>1</v>
      </c>
      <c r="BZ312" s="767">
        <f>IF(AND(YEAR(BZ$3)=YEAR('Rent Roll'!$C22),OR(MONTH(BZ$3)='Rent Roll'!$AJ22,MONTH(BZ$3)='Rent Roll'!$AK22,MONTH(BZ$3)='Rent Roll'!$AL22)),0,1)</f>
        <v>1</v>
      </c>
      <c r="CA312" s="768">
        <f>IF(AND(YEAR(CA$3)=YEAR('Rent Roll'!$C22),OR(MONTH(CA$3)='Rent Roll'!$AJ22,MONTH(CA$3)='Rent Roll'!$AK22,MONTH(CA$3)='Rent Roll'!$AL22)),0,1)</f>
        <v>1</v>
      </c>
      <c r="CB312" s="567">
        <f>IF(AND(YEAR(CB$3)=YEAR('Rent Roll'!$C22),OR(MONTH(CB$3)='Rent Roll'!$AJ22,MONTH(CB$3)='Rent Roll'!$AK22,MONTH(CB$3)='Rent Roll'!$AL22)),0,1)</f>
        <v>1</v>
      </c>
      <c r="CC312" s="567">
        <f>IF(AND(YEAR(CC$3)=YEAR('Rent Roll'!$C22),OR(MONTH(CC$3)='Rent Roll'!$AJ22,MONTH(CC$3)='Rent Roll'!$AK22,MONTH(CC$3)='Rent Roll'!$AL22)),0,1)</f>
        <v>1</v>
      </c>
      <c r="CD312" s="567">
        <f>IF(AND(YEAR(CD$3)=YEAR('Rent Roll'!$C22),OR(MONTH(CD$3)='Rent Roll'!$AJ22,MONTH(CD$3)='Rent Roll'!$AK22,MONTH(CD$3)='Rent Roll'!$AL22)),0,1)</f>
        <v>1</v>
      </c>
      <c r="CE312" s="567">
        <f>IF(AND(YEAR(CE$3)=YEAR('Rent Roll'!$C22),OR(MONTH(CE$3)='Rent Roll'!$AJ22,MONTH(CE$3)='Rent Roll'!$AK22,MONTH(CE$3)='Rent Roll'!$AL22)),0,1)</f>
        <v>1</v>
      </c>
      <c r="CF312" s="567">
        <f>IF(AND(YEAR(CF$3)=YEAR('Rent Roll'!$C22),OR(MONTH(CF$3)='Rent Roll'!$AJ22,MONTH(CF$3)='Rent Roll'!$AK22,MONTH(CF$3)='Rent Roll'!$AL22)),0,1)</f>
        <v>1</v>
      </c>
      <c r="CG312" s="567">
        <f>IF(AND(YEAR(CG$3)=YEAR('Rent Roll'!$C22),OR(MONTH(CG$3)='Rent Roll'!$AJ22,MONTH(CG$3)='Rent Roll'!$AK22,MONTH(CG$3)='Rent Roll'!$AL22)),0,1)</f>
        <v>1</v>
      </c>
      <c r="CH312" s="567">
        <f>IF(AND(YEAR(CH$3)=YEAR('Rent Roll'!$C22),OR(MONTH(CH$3)='Rent Roll'!$AJ22,MONTH(CH$3)='Rent Roll'!$AK22,MONTH(CH$3)='Rent Roll'!$AL22)),0,1)</f>
        <v>1</v>
      </c>
      <c r="CI312" s="567">
        <f>IF(AND(YEAR(CI$3)=YEAR('Rent Roll'!$C22),OR(MONTH(CI$3)='Rent Roll'!$AJ22,MONTH(CI$3)='Rent Roll'!$AK22,MONTH(CI$3)='Rent Roll'!$AL22)),0,1)</f>
        <v>1</v>
      </c>
      <c r="CJ312" s="567">
        <f>IF(AND(YEAR(CJ$3)=YEAR('Rent Roll'!$C22),OR(MONTH(CJ$3)='Rent Roll'!$AJ22,MONTH(CJ$3)='Rent Roll'!$AK22,MONTH(CJ$3)='Rent Roll'!$AL22)),0,1)</f>
        <v>1</v>
      </c>
      <c r="CK312" s="567">
        <f>IF(AND(YEAR(CK$3)=YEAR('Rent Roll'!$C22),OR(MONTH(CK$3)='Rent Roll'!$AJ22,MONTH(CK$3)='Rent Roll'!$AK22,MONTH(CK$3)='Rent Roll'!$AL22)),0,1)</f>
        <v>1</v>
      </c>
      <c r="CL312" s="767">
        <f>IF(AND(YEAR(CL$3)=YEAR('Rent Roll'!$C22),OR(MONTH(CL$3)='Rent Roll'!$AJ22,MONTH(CL$3)='Rent Roll'!$AK22,MONTH(CL$3)='Rent Roll'!$AL22)),0,1)</f>
        <v>1</v>
      </c>
      <c r="CM312" s="768">
        <f>IF(AND(YEAR(CM$3)=YEAR('Rent Roll'!$C22),OR(MONTH(CM$3)='Rent Roll'!$AJ22,MONTH(CM$3)='Rent Roll'!$AK22,MONTH(CM$3)='Rent Roll'!$AL22)),0,1)</f>
        <v>1</v>
      </c>
      <c r="CN312" s="567">
        <f>IF(AND(YEAR(CN$3)=YEAR('Rent Roll'!$C22),OR(MONTH(CN$3)='Rent Roll'!$AJ22,MONTH(CN$3)='Rent Roll'!$AK22,MONTH(CN$3)='Rent Roll'!$AL22)),0,1)</f>
        <v>1</v>
      </c>
      <c r="CO312" s="567">
        <f>IF(AND(YEAR(CO$3)=YEAR('Rent Roll'!$C22),OR(MONTH(CO$3)='Rent Roll'!$AJ22,MONTH(CO$3)='Rent Roll'!$AK22,MONTH(CO$3)='Rent Roll'!$AL22)),0,1)</f>
        <v>1</v>
      </c>
      <c r="CP312" s="567">
        <f>IF(AND(YEAR(CP$3)=YEAR('Rent Roll'!$C22),OR(MONTH(CP$3)='Rent Roll'!$AJ22,MONTH(CP$3)='Rent Roll'!$AK22,MONTH(CP$3)='Rent Roll'!$AL22)),0,1)</f>
        <v>1</v>
      </c>
      <c r="CQ312" s="567">
        <f>IF(AND(YEAR(CQ$3)=YEAR('Rent Roll'!$C22),OR(MONTH(CQ$3)='Rent Roll'!$AJ22,MONTH(CQ$3)='Rent Roll'!$AK22,MONTH(CQ$3)='Rent Roll'!$AL22)),0,1)</f>
        <v>1</v>
      </c>
      <c r="CR312" s="567">
        <f>IF(AND(YEAR(CR$3)=YEAR('Rent Roll'!$C22),OR(MONTH(CR$3)='Rent Roll'!$AJ22,MONTH(CR$3)='Rent Roll'!$AK22,MONTH(CR$3)='Rent Roll'!$AL22)),0,1)</f>
        <v>1</v>
      </c>
      <c r="CS312" s="567">
        <f>IF(AND(YEAR(CS$3)=YEAR('Rent Roll'!$C22),OR(MONTH(CS$3)='Rent Roll'!$AJ22,MONTH(CS$3)='Rent Roll'!$AK22,MONTH(CS$3)='Rent Roll'!$AL22)),0,1)</f>
        <v>1</v>
      </c>
      <c r="CT312" s="567">
        <f>IF(AND(YEAR(CT$3)=YEAR('Rent Roll'!$C22),OR(MONTH(CT$3)='Rent Roll'!$AJ22,MONTH(CT$3)='Rent Roll'!$AK22,MONTH(CT$3)='Rent Roll'!$AL22)),0,1)</f>
        <v>1</v>
      </c>
      <c r="CU312" s="567">
        <f>IF(AND(YEAR(CU$3)=YEAR('Rent Roll'!$C22),OR(MONTH(CU$3)='Rent Roll'!$AJ22,MONTH(CU$3)='Rent Roll'!$AK22,MONTH(CU$3)='Rent Roll'!$AL22)),0,1)</f>
        <v>1</v>
      </c>
      <c r="CV312" s="567">
        <f>IF(AND(YEAR(CV$3)=YEAR('Rent Roll'!$C22),OR(MONTH(CV$3)='Rent Roll'!$AJ22,MONTH(CV$3)='Rent Roll'!$AK22,MONTH(CV$3)='Rent Roll'!$AL22)),0,1)</f>
        <v>1</v>
      </c>
      <c r="CW312" s="567">
        <f>IF(AND(YEAR(CW$3)=YEAR('Rent Roll'!$C22),OR(MONTH(CW$3)='Rent Roll'!$AJ22,MONTH(CW$3)='Rent Roll'!$AK22,MONTH(CW$3)='Rent Roll'!$AL22)),0,1)</f>
        <v>1</v>
      </c>
      <c r="CX312" s="767">
        <f>IF(AND(YEAR(CX$3)=YEAR('Rent Roll'!$C22),OR(MONTH(CX$3)='Rent Roll'!$AJ22,MONTH(CX$3)='Rent Roll'!$AK22,MONTH(CX$3)='Rent Roll'!$AL22)),0,1)</f>
        <v>1</v>
      </c>
      <c r="CY312" s="768">
        <f>IF(AND(YEAR(CY$3)=YEAR('Rent Roll'!$C22),OR(MONTH(CY$3)='Rent Roll'!$AJ22,MONTH(CY$3)='Rent Roll'!$AK22,MONTH(CY$3)='Rent Roll'!$AL22)),0,1)</f>
        <v>1</v>
      </c>
      <c r="CZ312" s="567">
        <f>IF(AND(YEAR(CZ$3)=YEAR('Rent Roll'!$C22),OR(MONTH(CZ$3)='Rent Roll'!$AJ22,MONTH(CZ$3)='Rent Roll'!$AK22,MONTH(CZ$3)='Rent Roll'!$AL22)),0,1)</f>
        <v>1</v>
      </c>
      <c r="DA312" s="567">
        <f>IF(AND(YEAR(DA$3)=YEAR('Rent Roll'!$C22),OR(MONTH(DA$3)='Rent Roll'!$AJ22,MONTH(DA$3)='Rent Roll'!$AK22,MONTH(DA$3)='Rent Roll'!$AL22)),0,1)</f>
        <v>1</v>
      </c>
      <c r="DB312" s="567">
        <f>IF(AND(YEAR(DB$3)=YEAR('Rent Roll'!$C22),OR(MONTH(DB$3)='Rent Roll'!$AJ22,MONTH(DB$3)='Rent Roll'!$AK22,MONTH(DB$3)='Rent Roll'!$AL22)),0,1)</f>
        <v>1</v>
      </c>
      <c r="DC312" s="567">
        <f>IF(AND(YEAR(DC$3)=YEAR('Rent Roll'!$C22),OR(MONTH(DC$3)='Rent Roll'!$AJ22,MONTH(DC$3)='Rent Roll'!$AK22,MONTH(DC$3)='Rent Roll'!$AL22)),0,1)</f>
        <v>1</v>
      </c>
      <c r="DD312" s="567">
        <f>IF(AND(YEAR(DD$3)=YEAR('Rent Roll'!$C22),OR(MONTH(DD$3)='Rent Roll'!$AJ22,MONTH(DD$3)='Rent Roll'!$AK22,MONTH(DD$3)='Rent Roll'!$AL22)),0,1)</f>
        <v>1</v>
      </c>
      <c r="DE312" s="567">
        <f>IF(AND(YEAR(DE$3)=YEAR('Rent Roll'!$C22),OR(MONTH(DE$3)='Rent Roll'!$AJ22,MONTH(DE$3)='Rent Roll'!$AK22,MONTH(DE$3)='Rent Roll'!$AL22)),0,1)</f>
        <v>1</v>
      </c>
      <c r="DF312" s="567">
        <f>IF(AND(YEAR(DF$3)=YEAR('Rent Roll'!$C22),OR(MONTH(DF$3)='Rent Roll'!$AJ22,MONTH(DF$3)='Rent Roll'!$AK22,MONTH(DF$3)='Rent Roll'!$AL22)),0,1)</f>
        <v>1</v>
      </c>
      <c r="DG312" s="567">
        <f>IF(AND(YEAR(DG$3)=YEAR('Rent Roll'!$C22),OR(MONTH(DG$3)='Rent Roll'!$AJ22,MONTH(DG$3)='Rent Roll'!$AK22,MONTH(DG$3)='Rent Roll'!$AL22)),0,1)</f>
        <v>1</v>
      </c>
      <c r="DH312" s="567">
        <f>IF(AND(YEAR(DH$3)=YEAR('Rent Roll'!$C22),OR(MONTH(DH$3)='Rent Roll'!$AJ22,MONTH(DH$3)='Rent Roll'!$AK22,MONTH(DH$3)='Rent Roll'!$AL22)),0,1)</f>
        <v>1</v>
      </c>
      <c r="DI312" s="567">
        <f>IF(AND(YEAR(DI$3)=YEAR('Rent Roll'!$C22),OR(MONTH(DI$3)='Rent Roll'!$AJ22,MONTH(DI$3)='Rent Roll'!$AK22,MONTH(DI$3)='Rent Roll'!$AL22)),0,1)</f>
        <v>1</v>
      </c>
      <c r="DJ312" s="767">
        <f>IF(AND(YEAR(DJ$3)=YEAR('Rent Roll'!$C22),OR(MONTH(DJ$3)='Rent Roll'!$AJ22,MONTH(DJ$3)='Rent Roll'!$AK22,MONTH(DJ$3)='Rent Roll'!$AL22)),0,1)</f>
        <v>1</v>
      </c>
      <c r="DK312" s="768">
        <f>IF(AND(YEAR(DK$3)=YEAR('Rent Roll'!$C22),OR(MONTH(DK$3)='Rent Roll'!$AJ22,MONTH(DK$3)='Rent Roll'!$AK22,MONTH(DK$3)='Rent Roll'!$AL22)),0,1)</f>
        <v>1</v>
      </c>
      <c r="DL312" s="567">
        <f>IF(AND(YEAR(DL$3)=YEAR('Rent Roll'!$C22),OR(MONTH(DL$3)='Rent Roll'!$AJ22,MONTH(DL$3)='Rent Roll'!$AK22,MONTH(DL$3)='Rent Roll'!$AL22)),0,1)</f>
        <v>1</v>
      </c>
      <c r="DM312" s="567">
        <f>IF(AND(YEAR(DM$3)=YEAR('Rent Roll'!$C22),OR(MONTH(DM$3)='Rent Roll'!$AJ22,MONTH(DM$3)='Rent Roll'!$AK22,MONTH(DM$3)='Rent Roll'!$AL22)),0,1)</f>
        <v>1</v>
      </c>
      <c r="DN312" s="567">
        <f>IF(AND(YEAR(DN$3)=YEAR('Rent Roll'!$C22),OR(MONTH(DN$3)='Rent Roll'!$AJ22,MONTH(DN$3)='Rent Roll'!$AK22,MONTH(DN$3)='Rent Roll'!$AL22)),0,1)</f>
        <v>1</v>
      </c>
      <c r="DO312" s="567">
        <f>IF(AND(YEAR(DO$3)=YEAR('Rent Roll'!$C22),OR(MONTH(DO$3)='Rent Roll'!$AJ22,MONTH(DO$3)='Rent Roll'!$AK22,MONTH(DO$3)='Rent Roll'!$AL22)),0,1)</f>
        <v>1</v>
      </c>
      <c r="DP312" s="567">
        <f>IF(AND(YEAR(DP$3)=YEAR('Rent Roll'!$C22),OR(MONTH(DP$3)='Rent Roll'!$AJ22,MONTH(DP$3)='Rent Roll'!$AK22,MONTH(DP$3)='Rent Roll'!$AL22)),0,1)</f>
        <v>1</v>
      </c>
      <c r="DQ312" s="567">
        <f>IF(AND(YEAR(DQ$3)=YEAR('Rent Roll'!$C22),OR(MONTH(DQ$3)='Rent Roll'!$AJ22,MONTH(DQ$3)='Rent Roll'!$AK22,MONTH(DQ$3)='Rent Roll'!$AL22)),0,1)</f>
        <v>1</v>
      </c>
      <c r="DR312" s="567">
        <f>IF(AND(YEAR(DR$3)=YEAR('Rent Roll'!$C22),OR(MONTH(DR$3)='Rent Roll'!$AJ22,MONTH(DR$3)='Rent Roll'!$AK22,MONTH(DR$3)='Rent Roll'!$AL22)),0,1)</f>
        <v>1</v>
      </c>
      <c r="DS312" s="567">
        <f>IF(AND(YEAR(DS$3)=YEAR('Rent Roll'!$C22),OR(MONTH(DS$3)='Rent Roll'!$AJ22,MONTH(DS$3)='Rent Roll'!$AK22,MONTH(DS$3)='Rent Roll'!$AL22)),0,1)</f>
        <v>1</v>
      </c>
      <c r="DT312" s="567">
        <f>IF(AND(YEAR(DT$3)=YEAR('Rent Roll'!$C22),OR(MONTH(DT$3)='Rent Roll'!$AJ22,MONTH(DT$3)='Rent Roll'!$AK22,MONTH(DT$3)='Rent Roll'!$AL22)),0,1)</f>
        <v>1</v>
      </c>
      <c r="DU312" s="567">
        <f>IF(AND(YEAR(DU$3)=YEAR('Rent Roll'!$C22),OR(MONTH(DU$3)='Rent Roll'!$AJ22,MONTH(DU$3)='Rent Roll'!$AK22,MONTH(DU$3)='Rent Roll'!$AL22)),0,1)</f>
        <v>1</v>
      </c>
      <c r="DV312" s="567">
        <f>IF(AND(YEAR(DV$3)=YEAR('Rent Roll'!$C22),OR(MONTH(DV$3)='Rent Roll'!$AJ22,MONTH(DV$3)='Rent Roll'!$AK22,MONTH(DV$3)='Rent Roll'!$AL22)),0,1)</f>
        <v>1</v>
      </c>
    </row>
    <row r="313" spans="1:126" s="568" customFormat="1" ht="12" customHeight="1" outlineLevel="1" x14ac:dyDescent="0.4">
      <c r="A313" s="732"/>
      <c r="B313" s="564">
        <f>'Rent Roll'!$B23</f>
        <v>0</v>
      </c>
      <c r="C313" s="565"/>
      <c r="D313" s="565"/>
      <c r="E313" s="566"/>
      <c r="F313" s="778">
        <f>IF(AND(YEAR(F$3)=YEAR('Rent Roll'!$C23),OR(MONTH(F$3)='Rent Roll'!$AJ23,MONTH(F$3)='Rent Roll'!$AK23,MONTH(F$3)='Rent Roll'!$AL23)),0,1)</f>
        <v>1</v>
      </c>
      <c r="G313" s="768">
        <f>IF(AND(YEAR(G$3)=YEAR('Rent Roll'!$C23),OR(MONTH(G$3)='Rent Roll'!$AJ23,MONTH(G$3)='Rent Roll'!$AK23,MONTH(G$3)='Rent Roll'!$AL23)),0,1)</f>
        <v>1</v>
      </c>
      <c r="H313" s="567">
        <f>IF(AND(YEAR(H$3)=YEAR('Rent Roll'!$C23),OR(MONTH(H$3)='Rent Roll'!$AJ23,MONTH(H$3)='Rent Roll'!$AK23,MONTH(H$3)='Rent Roll'!$AL23)),0,1)</f>
        <v>1</v>
      </c>
      <c r="I313" s="567">
        <f>IF(AND(YEAR(I$3)=YEAR('Rent Roll'!$C23),OR(MONTH(I$3)='Rent Roll'!$AJ23,MONTH(I$3)='Rent Roll'!$AK23,MONTH(I$3)='Rent Roll'!$AL23)),0,1)</f>
        <v>1</v>
      </c>
      <c r="J313" s="567">
        <f>IF(AND(YEAR(J$3)=YEAR('Rent Roll'!$C23),OR(MONTH(J$3)='Rent Roll'!$AJ23,MONTH(J$3)='Rent Roll'!$AK23,MONTH(J$3)='Rent Roll'!$AL23)),0,1)</f>
        <v>1</v>
      </c>
      <c r="K313" s="567">
        <f>IF(AND(YEAR(K$3)=YEAR('Rent Roll'!$C23),OR(MONTH(K$3)='Rent Roll'!$AJ23,MONTH(K$3)='Rent Roll'!$AK23,MONTH(K$3)='Rent Roll'!$AL23)),0,1)</f>
        <v>1</v>
      </c>
      <c r="L313" s="567">
        <f>IF(AND(YEAR(L$3)=YEAR('Rent Roll'!$C23),OR(MONTH(L$3)='Rent Roll'!$AJ23,MONTH(L$3)='Rent Roll'!$AK23,MONTH(L$3)='Rent Roll'!$AL23)),0,1)</f>
        <v>1</v>
      </c>
      <c r="M313" s="567">
        <f>IF(AND(YEAR(M$3)=YEAR('Rent Roll'!$C23),OR(MONTH(M$3)='Rent Roll'!$AJ23,MONTH(M$3)='Rent Roll'!$AK23,MONTH(M$3)='Rent Roll'!$AL23)),0,1)</f>
        <v>1</v>
      </c>
      <c r="N313" s="567">
        <f>IF(AND(YEAR(N$3)=YEAR('Rent Roll'!$C23),OR(MONTH(N$3)='Rent Roll'!$AJ23,MONTH(N$3)='Rent Roll'!$AK23,MONTH(N$3)='Rent Roll'!$AL23)),0,1)</f>
        <v>1</v>
      </c>
      <c r="O313" s="567">
        <f>IF(AND(YEAR(O$3)=YEAR('Rent Roll'!$C23),OR(MONTH(O$3)='Rent Roll'!$AJ23,MONTH(O$3)='Rent Roll'!$AK23,MONTH(O$3)='Rent Roll'!$AL23)),0,1)</f>
        <v>1</v>
      </c>
      <c r="P313" s="567">
        <f>IF(AND(YEAR(P$3)=YEAR('Rent Roll'!$C23),OR(MONTH(P$3)='Rent Roll'!$AJ23,MONTH(P$3)='Rent Roll'!$AK23,MONTH(P$3)='Rent Roll'!$AL23)),0,1)</f>
        <v>1</v>
      </c>
      <c r="Q313" s="567">
        <f>IF(AND(YEAR(Q$3)=YEAR('Rent Roll'!$C23),OR(MONTH(Q$3)='Rent Roll'!$AJ23,MONTH(Q$3)='Rent Roll'!$AK23,MONTH(Q$3)='Rent Roll'!$AL23)),0,1)</f>
        <v>1</v>
      </c>
      <c r="R313" s="767">
        <f>IF(AND(YEAR(R$3)=YEAR('Rent Roll'!$C23),OR(MONTH(R$3)='Rent Roll'!$AJ23,MONTH(R$3)='Rent Roll'!$AK23,MONTH(R$3)='Rent Roll'!$AL23)),0,1)</f>
        <v>1</v>
      </c>
      <c r="S313" s="768">
        <f>IF(AND(YEAR(S$3)=YEAR('Rent Roll'!$C23),OR(MONTH(S$3)='Rent Roll'!$AJ23,MONTH(S$3)='Rent Roll'!$AK23,MONTH(S$3)='Rent Roll'!$AL23)),0,1)</f>
        <v>1</v>
      </c>
      <c r="T313" s="567">
        <f>IF(AND(YEAR(T$3)=YEAR('Rent Roll'!$C23),OR(MONTH(T$3)='Rent Roll'!$AJ23,MONTH(T$3)='Rent Roll'!$AK23,MONTH(T$3)='Rent Roll'!$AL23)),0,1)</f>
        <v>1</v>
      </c>
      <c r="U313" s="567">
        <f>IF(AND(YEAR(U$3)=YEAR('Rent Roll'!$C23),OR(MONTH(U$3)='Rent Roll'!$AJ23,MONTH(U$3)='Rent Roll'!$AK23,MONTH(U$3)='Rent Roll'!$AL23)),0,1)</f>
        <v>1</v>
      </c>
      <c r="V313" s="567">
        <f>IF(AND(YEAR(V$3)=YEAR('Rent Roll'!$C23),OR(MONTH(V$3)='Rent Roll'!$AJ23,MONTH(V$3)='Rent Roll'!$AK23,MONTH(V$3)='Rent Roll'!$AL23)),0,1)</f>
        <v>1</v>
      </c>
      <c r="W313" s="567">
        <f>IF(AND(YEAR(W$3)=YEAR('Rent Roll'!$C23),OR(MONTH(W$3)='Rent Roll'!$AJ23,MONTH(W$3)='Rent Roll'!$AK23,MONTH(W$3)='Rent Roll'!$AL23)),0,1)</f>
        <v>1</v>
      </c>
      <c r="X313" s="567">
        <f>IF(AND(YEAR(X$3)=YEAR('Rent Roll'!$C23),OR(MONTH(X$3)='Rent Roll'!$AJ23,MONTH(X$3)='Rent Roll'!$AK23,MONTH(X$3)='Rent Roll'!$AL23)),0,1)</f>
        <v>1</v>
      </c>
      <c r="Y313" s="567">
        <f>IF(AND(YEAR(Y$3)=YEAR('Rent Roll'!$C23),OR(MONTH(Y$3)='Rent Roll'!$AJ23,MONTH(Y$3)='Rent Roll'!$AK23,MONTH(Y$3)='Rent Roll'!$AL23)),0,1)</f>
        <v>1</v>
      </c>
      <c r="Z313" s="567">
        <f>IF(AND(YEAR(Z$3)=YEAR('Rent Roll'!$C23),OR(MONTH(Z$3)='Rent Roll'!$AJ23,MONTH(Z$3)='Rent Roll'!$AK23,MONTH(Z$3)='Rent Roll'!$AL23)),0,1)</f>
        <v>1</v>
      </c>
      <c r="AA313" s="567">
        <f>IF(AND(YEAR(AA$3)=YEAR('Rent Roll'!$C23),OR(MONTH(AA$3)='Rent Roll'!$AJ23,MONTH(AA$3)='Rent Roll'!$AK23,MONTH(AA$3)='Rent Roll'!$AL23)),0,1)</f>
        <v>1</v>
      </c>
      <c r="AB313" s="567">
        <f>IF(AND(YEAR(AB$3)=YEAR('Rent Roll'!$C23),OR(MONTH(AB$3)='Rent Roll'!$AJ23,MONTH(AB$3)='Rent Roll'!$AK23,MONTH(AB$3)='Rent Roll'!$AL23)),0,1)</f>
        <v>1</v>
      </c>
      <c r="AC313" s="567">
        <f>IF(AND(YEAR(AC$3)=YEAR('Rent Roll'!$C23),OR(MONTH(AC$3)='Rent Roll'!$AJ23,MONTH(AC$3)='Rent Roll'!$AK23,MONTH(AC$3)='Rent Roll'!$AL23)),0,1)</f>
        <v>1</v>
      </c>
      <c r="AD313" s="767">
        <f>IF(AND(YEAR(AD$3)=YEAR('Rent Roll'!$C23),OR(MONTH(AD$3)='Rent Roll'!$AJ23,MONTH(AD$3)='Rent Roll'!$AK23,MONTH(AD$3)='Rent Roll'!$AL23)),0,1)</f>
        <v>1</v>
      </c>
      <c r="AE313" s="768">
        <f>IF(AND(YEAR(AE$3)=YEAR('Rent Roll'!$C23),OR(MONTH(AE$3)='Rent Roll'!$AJ23,MONTH(AE$3)='Rent Roll'!$AK23,MONTH(AE$3)='Rent Roll'!$AL23)),0,1)</f>
        <v>1</v>
      </c>
      <c r="AF313" s="567">
        <f>IF(AND(YEAR(AF$3)=YEAR('Rent Roll'!$C23),OR(MONTH(AF$3)='Rent Roll'!$AJ23,MONTH(AF$3)='Rent Roll'!$AK23,MONTH(AF$3)='Rent Roll'!$AL23)),0,1)</f>
        <v>1</v>
      </c>
      <c r="AG313" s="567">
        <f>IF(AND(YEAR(AG$3)=YEAR('Rent Roll'!$C23),OR(MONTH(AG$3)='Rent Roll'!$AJ23,MONTH(AG$3)='Rent Roll'!$AK23,MONTH(AG$3)='Rent Roll'!$AL23)),0,1)</f>
        <v>1</v>
      </c>
      <c r="AH313" s="567">
        <f>IF(AND(YEAR(AH$3)=YEAR('Rent Roll'!$C23),OR(MONTH(AH$3)='Rent Roll'!$AJ23,MONTH(AH$3)='Rent Roll'!$AK23,MONTH(AH$3)='Rent Roll'!$AL23)),0,1)</f>
        <v>1</v>
      </c>
      <c r="AI313" s="567">
        <f>IF(AND(YEAR(AI$3)=YEAR('Rent Roll'!$C23),OR(MONTH(AI$3)='Rent Roll'!$AJ23,MONTH(AI$3)='Rent Roll'!$AK23,MONTH(AI$3)='Rent Roll'!$AL23)),0,1)</f>
        <v>1</v>
      </c>
      <c r="AJ313" s="567">
        <f>IF(AND(YEAR(AJ$3)=YEAR('Rent Roll'!$C23),OR(MONTH(AJ$3)='Rent Roll'!$AJ23,MONTH(AJ$3)='Rent Roll'!$AK23,MONTH(AJ$3)='Rent Roll'!$AL23)),0,1)</f>
        <v>1</v>
      </c>
      <c r="AK313" s="567">
        <f>IF(AND(YEAR(AK$3)=YEAR('Rent Roll'!$C23),OR(MONTH(AK$3)='Rent Roll'!$AJ23,MONTH(AK$3)='Rent Roll'!$AK23,MONTH(AK$3)='Rent Roll'!$AL23)),0,1)</f>
        <v>1</v>
      </c>
      <c r="AL313" s="567">
        <f>IF(AND(YEAR(AL$3)=YEAR('Rent Roll'!$C23),OR(MONTH(AL$3)='Rent Roll'!$AJ23,MONTH(AL$3)='Rent Roll'!$AK23,MONTH(AL$3)='Rent Roll'!$AL23)),0,1)</f>
        <v>1</v>
      </c>
      <c r="AM313" s="567">
        <f>IF(AND(YEAR(AM$3)=YEAR('Rent Roll'!$C23),OR(MONTH(AM$3)='Rent Roll'!$AJ23,MONTH(AM$3)='Rent Roll'!$AK23,MONTH(AM$3)='Rent Roll'!$AL23)),0,1)</f>
        <v>1</v>
      </c>
      <c r="AN313" s="567">
        <f>IF(AND(YEAR(AN$3)=YEAR('Rent Roll'!$C23),OR(MONTH(AN$3)='Rent Roll'!$AJ23,MONTH(AN$3)='Rent Roll'!$AK23,MONTH(AN$3)='Rent Roll'!$AL23)),0,1)</f>
        <v>1</v>
      </c>
      <c r="AO313" s="567">
        <f>IF(AND(YEAR(AO$3)=YEAR('Rent Roll'!$C23),OR(MONTH(AO$3)='Rent Roll'!$AJ23,MONTH(AO$3)='Rent Roll'!$AK23,MONTH(AO$3)='Rent Roll'!$AL23)),0,1)</f>
        <v>1</v>
      </c>
      <c r="AP313" s="767">
        <f>IF(AND(YEAR(AP$3)=YEAR('Rent Roll'!$C23),OR(MONTH(AP$3)='Rent Roll'!$AJ23,MONTH(AP$3)='Rent Roll'!$AK23,MONTH(AP$3)='Rent Roll'!$AL23)),0,1)</f>
        <v>1</v>
      </c>
      <c r="AQ313" s="768">
        <f>IF(AND(YEAR(AQ$3)=YEAR('Rent Roll'!$C23),OR(MONTH(AQ$3)='Rent Roll'!$AJ23,MONTH(AQ$3)='Rent Roll'!$AK23,MONTH(AQ$3)='Rent Roll'!$AL23)),0,1)</f>
        <v>1</v>
      </c>
      <c r="AR313" s="567">
        <f>IF(AND(YEAR(AR$3)=YEAR('Rent Roll'!$C23),OR(MONTH(AR$3)='Rent Roll'!$AJ23,MONTH(AR$3)='Rent Roll'!$AK23,MONTH(AR$3)='Rent Roll'!$AL23)),0,1)</f>
        <v>1</v>
      </c>
      <c r="AS313" s="567">
        <f>IF(AND(YEAR(AS$3)=YEAR('Rent Roll'!$C23),OR(MONTH(AS$3)='Rent Roll'!$AJ23,MONTH(AS$3)='Rent Roll'!$AK23,MONTH(AS$3)='Rent Roll'!$AL23)),0,1)</f>
        <v>1</v>
      </c>
      <c r="AT313" s="567">
        <f>IF(AND(YEAR(AT$3)=YEAR('Rent Roll'!$C23),OR(MONTH(AT$3)='Rent Roll'!$AJ23,MONTH(AT$3)='Rent Roll'!$AK23,MONTH(AT$3)='Rent Roll'!$AL23)),0,1)</f>
        <v>1</v>
      </c>
      <c r="AU313" s="567">
        <f>IF(AND(YEAR(AU$3)=YEAR('Rent Roll'!$C23),OR(MONTH(AU$3)='Rent Roll'!$AJ23,MONTH(AU$3)='Rent Roll'!$AK23,MONTH(AU$3)='Rent Roll'!$AL23)),0,1)</f>
        <v>1</v>
      </c>
      <c r="AV313" s="567">
        <f>IF(AND(YEAR(AV$3)=YEAR('Rent Roll'!$C23),OR(MONTH(AV$3)='Rent Roll'!$AJ23,MONTH(AV$3)='Rent Roll'!$AK23,MONTH(AV$3)='Rent Roll'!$AL23)),0,1)</f>
        <v>1</v>
      </c>
      <c r="AW313" s="567">
        <f>IF(AND(YEAR(AW$3)=YEAR('Rent Roll'!$C23),OR(MONTH(AW$3)='Rent Roll'!$AJ23,MONTH(AW$3)='Rent Roll'!$AK23,MONTH(AW$3)='Rent Roll'!$AL23)),0,1)</f>
        <v>1</v>
      </c>
      <c r="AX313" s="567">
        <f>IF(AND(YEAR(AX$3)=YEAR('Rent Roll'!$C23),OR(MONTH(AX$3)='Rent Roll'!$AJ23,MONTH(AX$3)='Rent Roll'!$AK23,MONTH(AX$3)='Rent Roll'!$AL23)),0,1)</f>
        <v>1</v>
      </c>
      <c r="AY313" s="567">
        <f>IF(AND(YEAR(AY$3)=YEAR('Rent Roll'!$C23),OR(MONTH(AY$3)='Rent Roll'!$AJ23,MONTH(AY$3)='Rent Roll'!$AK23,MONTH(AY$3)='Rent Roll'!$AL23)),0,1)</f>
        <v>1</v>
      </c>
      <c r="AZ313" s="567">
        <f>IF(AND(YEAR(AZ$3)=YEAR('Rent Roll'!$C23),OR(MONTH(AZ$3)='Rent Roll'!$AJ23,MONTH(AZ$3)='Rent Roll'!$AK23,MONTH(AZ$3)='Rent Roll'!$AL23)),0,1)</f>
        <v>1</v>
      </c>
      <c r="BA313" s="567">
        <f>IF(AND(YEAR(BA$3)=YEAR('Rent Roll'!$C23),OR(MONTH(BA$3)='Rent Roll'!$AJ23,MONTH(BA$3)='Rent Roll'!$AK23,MONTH(BA$3)='Rent Roll'!$AL23)),0,1)</f>
        <v>1</v>
      </c>
      <c r="BB313" s="767">
        <f>IF(AND(YEAR(BB$3)=YEAR('Rent Roll'!$C23),OR(MONTH(BB$3)='Rent Roll'!$AJ23,MONTH(BB$3)='Rent Roll'!$AK23,MONTH(BB$3)='Rent Roll'!$AL23)),0,1)</f>
        <v>1</v>
      </c>
      <c r="BC313" s="768">
        <f>IF(AND(YEAR(BC$3)=YEAR('Rent Roll'!$C23),OR(MONTH(BC$3)='Rent Roll'!$AJ23,MONTH(BC$3)='Rent Roll'!$AK23,MONTH(BC$3)='Rent Roll'!$AL23)),0,1)</f>
        <v>1</v>
      </c>
      <c r="BD313" s="567">
        <f>IF(AND(YEAR(BD$3)=YEAR('Rent Roll'!$C23),OR(MONTH(BD$3)='Rent Roll'!$AJ23,MONTH(BD$3)='Rent Roll'!$AK23,MONTH(BD$3)='Rent Roll'!$AL23)),0,1)</f>
        <v>1</v>
      </c>
      <c r="BE313" s="567">
        <f>IF(AND(YEAR(BE$3)=YEAR('Rent Roll'!$C23),OR(MONTH(BE$3)='Rent Roll'!$AJ23,MONTH(BE$3)='Rent Roll'!$AK23,MONTH(BE$3)='Rent Roll'!$AL23)),0,1)</f>
        <v>1</v>
      </c>
      <c r="BF313" s="567">
        <f>IF(AND(YEAR(BF$3)=YEAR('Rent Roll'!$C23),OR(MONTH(BF$3)='Rent Roll'!$AJ23,MONTH(BF$3)='Rent Roll'!$AK23,MONTH(BF$3)='Rent Roll'!$AL23)),0,1)</f>
        <v>1</v>
      </c>
      <c r="BG313" s="567">
        <f>IF(AND(YEAR(BG$3)=YEAR('Rent Roll'!$C23),OR(MONTH(BG$3)='Rent Roll'!$AJ23,MONTH(BG$3)='Rent Roll'!$AK23,MONTH(BG$3)='Rent Roll'!$AL23)),0,1)</f>
        <v>1</v>
      </c>
      <c r="BH313" s="567">
        <f>IF(AND(YEAR(BH$3)=YEAR('Rent Roll'!$C23),OR(MONTH(BH$3)='Rent Roll'!$AJ23,MONTH(BH$3)='Rent Roll'!$AK23,MONTH(BH$3)='Rent Roll'!$AL23)),0,1)</f>
        <v>1</v>
      </c>
      <c r="BI313" s="567">
        <f>IF(AND(YEAR(BI$3)=YEAR('Rent Roll'!$C23),OR(MONTH(BI$3)='Rent Roll'!$AJ23,MONTH(BI$3)='Rent Roll'!$AK23,MONTH(BI$3)='Rent Roll'!$AL23)),0,1)</f>
        <v>1</v>
      </c>
      <c r="BJ313" s="567">
        <f>IF(AND(YEAR(BJ$3)=YEAR('Rent Roll'!$C23),OR(MONTH(BJ$3)='Rent Roll'!$AJ23,MONTH(BJ$3)='Rent Roll'!$AK23,MONTH(BJ$3)='Rent Roll'!$AL23)),0,1)</f>
        <v>1</v>
      </c>
      <c r="BK313" s="567">
        <f>IF(AND(YEAR(BK$3)=YEAR('Rent Roll'!$C23),OR(MONTH(BK$3)='Rent Roll'!$AJ23,MONTH(BK$3)='Rent Roll'!$AK23,MONTH(BK$3)='Rent Roll'!$AL23)),0,1)</f>
        <v>1</v>
      </c>
      <c r="BL313" s="567">
        <f>IF(AND(YEAR(BL$3)=YEAR('Rent Roll'!$C23),OR(MONTH(BL$3)='Rent Roll'!$AJ23,MONTH(BL$3)='Rent Roll'!$AK23,MONTH(BL$3)='Rent Roll'!$AL23)),0,1)</f>
        <v>1</v>
      </c>
      <c r="BM313" s="567">
        <f>IF(AND(YEAR(BM$3)=YEAR('Rent Roll'!$C23),OR(MONTH(BM$3)='Rent Roll'!$AJ23,MONTH(BM$3)='Rent Roll'!$AK23,MONTH(BM$3)='Rent Roll'!$AL23)),0,1)</f>
        <v>1</v>
      </c>
      <c r="BN313" s="767">
        <f>IF(AND(YEAR(BN$3)=YEAR('Rent Roll'!$C23),OR(MONTH(BN$3)='Rent Roll'!$AJ23,MONTH(BN$3)='Rent Roll'!$AK23,MONTH(BN$3)='Rent Roll'!$AL23)),0,1)</f>
        <v>1</v>
      </c>
      <c r="BO313" s="768">
        <f>IF(AND(YEAR(BO$3)=YEAR('Rent Roll'!$C23),OR(MONTH(BO$3)='Rent Roll'!$AJ23,MONTH(BO$3)='Rent Roll'!$AK23,MONTH(BO$3)='Rent Roll'!$AL23)),0,1)</f>
        <v>1</v>
      </c>
      <c r="BP313" s="567">
        <f>IF(AND(YEAR(BP$3)=YEAR('Rent Roll'!$C23),OR(MONTH(BP$3)='Rent Roll'!$AJ23,MONTH(BP$3)='Rent Roll'!$AK23,MONTH(BP$3)='Rent Roll'!$AL23)),0,1)</f>
        <v>1</v>
      </c>
      <c r="BQ313" s="567">
        <f>IF(AND(YEAR(BQ$3)=YEAR('Rent Roll'!$C23),OR(MONTH(BQ$3)='Rent Roll'!$AJ23,MONTH(BQ$3)='Rent Roll'!$AK23,MONTH(BQ$3)='Rent Roll'!$AL23)),0,1)</f>
        <v>1</v>
      </c>
      <c r="BR313" s="567">
        <f>IF(AND(YEAR(BR$3)=YEAR('Rent Roll'!$C23),OR(MONTH(BR$3)='Rent Roll'!$AJ23,MONTH(BR$3)='Rent Roll'!$AK23,MONTH(BR$3)='Rent Roll'!$AL23)),0,1)</f>
        <v>1</v>
      </c>
      <c r="BS313" s="567">
        <f>IF(AND(YEAR(BS$3)=YEAR('Rent Roll'!$C23),OR(MONTH(BS$3)='Rent Roll'!$AJ23,MONTH(BS$3)='Rent Roll'!$AK23,MONTH(BS$3)='Rent Roll'!$AL23)),0,1)</f>
        <v>1</v>
      </c>
      <c r="BT313" s="567">
        <f>IF(AND(YEAR(BT$3)=YEAR('Rent Roll'!$C23),OR(MONTH(BT$3)='Rent Roll'!$AJ23,MONTH(BT$3)='Rent Roll'!$AK23,MONTH(BT$3)='Rent Roll'!$AL23)),0,1)</f>
        <v>1</v>
      </c>
      <c r="BU313" s="567">
        <f>IF(AND(YEAR(BU$3)=YEAR('Rent Roll'!$C23),OR(MONTH(BU$3)='Rent Roll'!$AJ23,MONTH(BU$3)='Rent Roll'!$AK23,MONTH(BU$3)='Rent Roll'!$AL23)),0,1)</f>
        <v>1</v>
      </c>
      <c r="BV313" s="567">
        <f>IF(AND(YEAR(BV$3)=YEAR('Rent Roll'!$C23),OR(MONTH(BV$3)='Rent Roll'!$AJ23,MONTH(BV$3)='Rent Roll'!$AK23,MONTH(BV$3)='Rent Roll'!$AL23)),0,1)</f>
        <v>1</v>
      </c>
      <c r="BW313" s="567">
        <f>IF(AND(YEAR(BW$3)=YEAR('Rent Roll'!$C23),OR(MONTH(BW$3)='Rent Roll'!$AJ23,MONTH(BW$3)='Rent Roll'!$AK23,MONTH(BW$3)='Rent Roll'!$AL23)),0,1)</f>
        <v>1</v>
      </c>
      <c r="BX313" s="567">
        <f>IF(AND(YEAR(BX$3)=YEAR('Rent Roll'!$C23),OR(MONTH(BX$3)='Rent Roll'!$AJ23,MONTH(BX$3)='Rent Roll'!$AK23,MONTH(BX$3)='Rent Roll'!$AL23)),0,1)</f>
        <v>1</v>
      </c>
      <c r="BY313" s="567">
        <f>IF(AND(YEAR(BY$3)=YEAR('Rent Roll'!$C23),OR(MONTH(BY$3)='Rent Roll'!$AJ23,MONTH(BY$3)='Rent Roll'!$AK23,MONTH(BY$3)='Rent Roll'!$AL23)),0,1)</f>
        <v>1</v>
      </c>
      <c r="BZ313" s="767">
        <f>IF(AND(YEAR(BZ$3)=YEAR('Rent Roll'!$C23),OR(MONTH(BZ$3)='Rent Roll'!$AJ23,MONTH(BZ$3)='Rent Roll'!$AK23,MONTH(BZ$3)='Rent Roll'!$AL23)),0,1)</f>
        <v>1</v>
      </c>
      <c r="CA313" s="768">
        <f>IF(AND(YEAR(CA$3)=YEAR('Rent Roll'!$C23),OR(MONTH(CA$3)='Rent Roll'!$AJ23,MONTH(CA$3)='Rent Roll'!$AK23,MONTH(CA$3)='Rent Roll'!$AL23)),0,1)</f>
        <v>1</v>
      </c>
      <c r="CB313" s="567">
        <f>IF(AND(YEAR(CB$3)=YEAR('Rent Roll'!$C23),OR(MONTH(CB$3)='Rent Roll'!$AJ23,MONTH(CB$3)='Rent Roll'!$AK23,MONTH(CB$3)='Rent Roll'!$AL23)),0,1)</f>
        <v>1</v>
      </c>
      <c r="CC313" s="567">
        <f>IF(AND(YEAR(CC$3)=YEAR('Rent Roll'!$C23),OR(MONTH(CC$3)='Rent Roll'!$AJ23,MONTH(CC$3)='Rent Roll'!$AK23,MONTH(CC$3)='Rent Roll'!$AL23)),0,1)</f>
        <v>1</v>
      </c>
      <c r="CD313" s="567">
        <f>IF(AND(YEAR(CD$3)=YEAR('Rent Roll'!$C23),OR(MONTH(CD$3)='Rent Roll'!$AJ23,MONTH(CD$3)='Rent Roll'!$AK23,MONTH(CD$3)='Rent Roll'!$AL23)),0,1)</f>
        <v>1</v>
      </c>
      <c r="CE313" s="567">
        <f>IF(AND(YEAR(CE$3)=YEAR('Rent Roll'!$C23),OR(MONTH(CE$3)='Rent Roll'!$AJ23,MONTH(CE$3)='Rent Roll'!$AK23,MONTH(CE$3)='Rent Roll'!$AL23)),0,1)</f>
        <v>1</v>
      </c>
      <c r="CF313" s="567">
        <f>IF(AND(YEAR(CF$3)=YEAR('Rent Roll'!$C23),OR(MONTH(CF$3)='Rent Roll'!$AJ23,MONTH(CF$3)='Rent Roll'!$AK23,MONTH(CF$3)='Rent Roll'!$AL23)),0,1)</f>
        <v>1</v>
      </c>
      <c r="CG313" s="567">
        <f>IF(AND(YEAR(CG$3)=YEAR('Rent Roll'!$C23),OR(MONTH(CG$3)='Rent Roll'!$AJ23,MONTH(CG$3)='Rent Roll'!$AK23,MONTH(CG$3)='Rent Roll'!$AL23)),0,1)</f>
        <v>1</v>
      </c>
      <c r="CH313" s="567">
        <f>IF(AND(YEAR(CH$3)=YEAR('Rent Roll'!$C23),OR(MONTH(CH$3)='Rent Roll'!$AJ23,MONTH(CH$3)='Rent Roll'!$AK23,MONTH(CH$3)='Rent Roll'!$AL23)),0,1)</f>
        <v>1</v>
      </c>
      <c r="CI313" s="567">
        <f>IF(AND(YEAR(CI$3)=YEAR('Rent Roll'!$C23),OR(MONTH(CI$3)='Rent Roll'!$AJ23,MONTH(CI$3)='Rent Roll'!$AK23,MONTH(CI$3)='Rent Roll'!$AL23)),0,1)</f>
        <v>1</v>
      </c>
      <c r="CJ313" s="567">
        <f>IF(AND(YEAR(CJ$3)=YEAR('Rent Roll'!$C23),OR(MONTH(CJ$3)='Rent Roll'!$AJ23,MONTH(CJ$3)='Rent Roll'!$AK23,MONTH(CJ$3)='Rent Roll'!$AL23)),0,1)</f>
        <v>1</v>
      </c>
      <c r="CK313" s="567">
        <f>IF(AND(YEAR(CK$3)=YEAR('Rent Roll'!$C23),OR(MONTH(CK$3)='Rent Roll'!$AJ23,MONTH(CK$3)='Rent Roll'!$AK23,MONTH(CK$3)='Rent Roll'!$AL23)),0,1)</f>
        <v>1</v>
      </c>
      <c r="CL313" s="767">
        <f>IF(AND(YEAR(CL$3)=YEAR('Rent Roll'!$C23),OR(MONTH(CL$3)='Rent Roll'!$AJ23,MONTH(CL$3)='Rent Roll'!$AK23,MONTH(CL$3)='Rent Roll'!$AL23)),0,1)</f>
        <v>1</v>
      </c>
      <c r="CM313" s="768">
        <f>IF(AND(YEAR(CM$3)=YEAR('Rent Roll'!$C23),OR(MONTH(CM$3)='Rent Roll'!$AJ23,MONTH(CM$3)='Rent Roll'!$AK23,MONTH(CM$3)='Rent Roll'!$AL23)),0,1)</f>
        <v>1</v>
      </c>
      <c r="CN313" s="567">
        <f>IF(AND(YEAR(CN$3)=YEAR('Rent Roll'!$C23),OR(MONTH(CN$3)='Rent Roll'!$AJ23,MONTH(CN$3)='Rent Roll'!$AK23,MONTH(CN$3)='Rent Roll'!$AL23)),0,1)</f>
        <v>1</v>
      </c>
      <c r="CO313" s="567">
        <f>IF(AND(YEAR(CO$3)=YEAR('Rent Roll'!$C23),OR(MONTH(CO$3)='Rent Roll'!$AJ23,MONTH(CO$3)='Rent Roll'!$AK23,MONTH(CO$3)='Rent Roll'!$AL23)),0,1)</f>
        <v>1</v>
      </c>
      <c r="CP313" s="567">
        <f>IF(AND(YEAR(CP$3)=YEAR('Rent Roll'!$C23),OR(MONTH(CP$3)='Rent Roll'!$AJ23,MONTH(CP$3)='Rent Roll'!$AK23,MONTH(CP$3)='Rent Roll'!$AL23)),0,1)</f>
        <v>1</v>
      </c>
      <c r="CQ313" s="567">
        <f>IF(AND(YEAR(CQ$3)=YEAR('Rent Roll'!$C23),OR(MONTH(CQ$3)='Rent Roll'!$AJ23,MONTH(CQ$3)='Rent Roll'!$AK23,MONTH(CQ$3)='Rent Roll'!$AL23)),0,1)</f>
        <v>1</v>
      </c>
      <c r="CR313" s="567">
        <f>IF(AND(YEAR(CR$3)=YEAR('Rent Roll'!$C23),OR(MONTH(CR$3)='Rent Roll'!$AJ23,MONTH(CR$3)='Rent Roll'!$AK23,MONTH(CR$3)='Rent Roll'!$AL23)),0,1)</f>
        <v>1</v>
      </c>
      <c r="CS313" s="567">
        <f>IF(AND(YEAR(CS$3)=YEAR('Rent Roll'!$C23),OR(MONTH(CS$3)='Rent Roll'!$AJ23,MONTH(CS$3)='Rent Roll'!$AK23,MONTH(CS$3)='Rent Roll'!$AL23)),0,1)</f>
        <v>1</v>
      </c>
      <c r="CT313" s="567">
        <f>IF(AND(YEAR(CT$3)=YEAR('Rent Roll'!$C23),OR(MONTH(CT$3)='Rent Roll'!$AJ23,MONTH(CT$3)='Rent Roll'!$AK23,MONTH(CT$3)='Rent Roll'!$AL23)),0,1)</f>
        <v>1</v>
      </c>
      <c r="CU313" s="567">
        <f>IF(AND(YEAR(CU$3)=YEAR('Rent Roll'!$C23),OR(MONTH(CU$3)='Rent Roll'!$AJ23,MONTH(CU$3)='Rent Roll'!$AK23,MONTH(CU$3)='Rent Roll'!$AL23)),0,1)</f>
        <v>1</v>
      </c>
      <c r="CV313" s="567">
        <f>IF(AND(YEAR(CV$3)=YEAR('Rent Roll'!$C23),OR(MONTH(CV$3)='Rent Roll'!$AJ23,MONTH(CV$3)='Rent Roll'!$AK23,MONTH(CV$3)='Rent Roll'!$AL23)),0,1)</f>
        <v>1</v>
      </c>
      <c r="CW313" s="567">
        <f>IF(AND(YEAR(CW$3)=YEAR('Rent Roll'!$C23),OR(MONTH(CW$3)='Rent Roll'!$AJ23,MONTH(CW$3)='Rent Roll'!$AK23,MONTH(CW$3)='Rent Roll'!$AL23)),0,1)</f>
        <v>1</v>
      </c>
      <c r="CX313" s="767">
        <f>IF(AND(YEAR(CX$3)=YEAR('Rent Roll'!$C23),OR(MONTH(CX$3)='Rent Roll'!$AJ23,MONTH(CX$3)='Rent Roll'!$AK23,MONTH(CX$3)='Rent Roll'!$AL23)),0,1)</f>
        <v>1</v>
      </c>
      <c r="CY313" s="768">
        <f>IF(AND(YEAR(CY$3)=YEAR('Rent Roll'!$C23),OR(MONTH(CY$3)='Rent Roll'!$AJ23,MONTH(CY$3)='Rent Roll'!$AK23,MONTH(CY$3)='Rent Roll'!$AL23)),0,1)</f>
        <v>1</v>
      </c>
      <c r="CZ313" s="567">
        <f>IF(AND(YEAR(CZ$3)=YEAR('Rent Roll'!$C23),OR(MONTH(CZ$3)='Rent Roll'!$AJ23,MONTH(CZ$3)='Rent Roll'!$AK23,MONTH(CZ$3)='Rent Roll'!$AL23)),0,1)</f>
        <v>1</v>
      </c>
      <c r="DA313" s="567">
        <f>IF(AND(YEAR(DA$3)=YEAR('Rent Roll'!$C23),OR(MONTH(DA$3)='Rent Roll'!$AJ23,MONTH(DA$3)='Rent Roll'!$AK23,MONTH(DA$3)='Rent Roll'!$AL23)),0,1)</f>
        <v>1</v>
      </c>
      <c r="DB313" s="567">
        <f>IF(AND(YEAR(DB$3)=YEAR('Rent Roll'!$C23),OR(MONTH(DB$3)='Rent Roll'!$AJ23,MONTH(DB$3)='Rent Roll'!$AK23,MONTH(DB$3)='Rent Roll'!$AL23)),0,1)</f>
        <v>1</v>
      </c>
      <c r="DC313" s="567">
        <f>IF(AND(YEAR(DC$3)=YEAR('Rent Roll'!$C23),OR(MONTH(DC$3)='Rent Roll'!$AJ23,MONTH(DC$3)='Rent Roll'!$AK23,MONTH(DC$3)='Rent Roll'!$AL23)),0,1)</f>
        <v>1</v>
      </c>
      <c r="DD313" s="567">
        <f>IF(AND(YEAR(DD$3)=YEAR('Rent Roll'!$C23),OR(MONTH(DD$3)='Rent Roll'!$AJ23,MONTH(DD$3)='Rent Roll'!$AK23,MONTH(DD$3)='Rent Roll'!$AL23)),0,1)</f>
        <v>1</v>
      </c>
      <c r="DE313" s="567">
        <f>IF(AND(YEAR(DE$3)=YEAR('Rent Roll'!$C23),OR(MONTH(DE$3)='Rent Roll'!$AJ23,MONTH(DE$3)='Rent Roll'!$AK23,MONTH(DE$3)='Rent Roll'!$AL23)),0,1)</f>
        <v>1</v>
      </c>
      <c r="DF313" s="567">
        <f>IF(AND(YEAR(DF$3)=YEAR('Rent Roll'!$C23),OR(MONTH(DF$3)='Rent Roll'!$AJ23,MONTH(DF$3)='Rent Roll'!$AK23,MONTH(DF$3)='Rent Roll'!$AL23)),0,1)</f>
        <v>1</v>
      </c>
      <c r="DG313" s="567">
        <f>IF(AND(YEAR(DG$3)=YEAR('Rent Roll'!$C23),OR(MONTH(DG$3)='Rent Roll'!$AJ23,MONTH(DG$3)='Rent Roll'!$AK23,MONTH(DG$3)='Rent Roll'!$AL23)),0,1)</f>
        <v>1</v>
      </c>
      <c r="DH313" s="567">
        <f>IF(AND(YEAR(DH$3)=YEAR('Rent Roll'!$C23),OR(MONTH(DH$3)='Rent Roll'!$AJ23,MONTH(DH$3)='Rent Roll'!$AK23,MONTH(DH$3)='Rent Roll'!$AL23)),0,1)</f>
        <v>1</v>
      </c>
      <c r="DI313" s="567">
        <f>IF(AND(YEAR(DI$3)=YEAR('Rent Roll'!$C23),OR(MONTH(DI$3)='Rent Roll'!$AJ23,MONTH(DI$3)='Rent Roll'!$AK23,MONTH(DI$3)='Rent Roll'!$AL23)),0,1)</f>
        <v>1</v>
      </c>
      <c r="DJ313" s="767">
        <f>IF(AND(YEAR(DJ$3)=YEAR('Rent Roll'!$C23),OR(MONTH(DJ$3)='Rent Roll'!$AJ23,MONTH(DJ$3)='Rent Roll'!$AK23,MONTH(DJ$3)='Rent Roll'!$AL23)),0,1)</f>
        <v>1</v>
      </c>
      <c r="DK313" s="768">
        <f>IF(AND(YEAR(DK$3)=YEAR('Rent Roll'!$C23),OR(MONTH(DK$3)='Rent Roll'!$AJ23,MONTH(DK$3)='Rent Roll'!$AK23,MONTH(DK$3)='Rent Roll'!$AL23)),0,1)</f>
        <v>1</v>
      </c>
      <c r="DL313" s="567">
        <f>IF(AND(YEAR(DL$3)=YEAR('Rent Roll'!$C23),OR(MONTH(DL$3)='Rent Roll'!$AJ23,MONTH(DL$3)='Rent Roll'!$AK23,MONTH(DL$3)='Rent Roll'!$AL23)),0,1)</f>
        <v>1</v>
      </c>
      <c r="DM313" s="567">
        <f>IF(AND(YEAR(DM$3)=YEAR('Rent Roll'!$C23),OR(MONTH(DM$3)='Rent Roll'!$AJ23,MONTH(DM$3)='Rent Roll'!$AK23,MONTH(DM$3)='Rent Roll'!$AL23)),0,1)</f>
        <v>1</v>
      </c>
      <c r="DN313" s="567">
        <f>IF(AND(YEAR(DN$3)=YEAR('Rent Roll'!$C23),OR(MONTH(DN$3)='Rent Roll'!$AJ23,MONTH(DN$3)='Rent Roll'!$AK23,MONTH(DN$3)='Rent Roll'!$AL23)),0,1)</f>
        <v>1</v>
      </c>
      <c r="DO313" s="567">
        <f>IF(AND(YEAR(DO$3)=YEAR('Rent Roll'!$C23),OR(MONTH(DO$3)='Rent Roll'!$AJ23,MONTH(DO$3)='Rent Roll'!$AK23,MONTH(DO$3)='Rent Roll'!$AL23)),0,1)</f>
        <v>1</v>
      </c>
      <c r="DP313" s="567">
        <f>IF(AND(YEAR(DP$3)=YEAR('Rent Roll'!$C23),OR(MONTH(DP$3)='Rent Roll'!$AJ23,MONTH(DP$3)='Rent Roll'!$AK23,MONTH(DP$3)='Rent Roll'!$AL23)),0,1)</f>
        <v>1</v>
      </c>
      <c r="DQ313" s="567">
        <f>IF(AND(YEAR(DQ$3)=YEAR('Rent Roll'!$C23),OR(MONTH(DQ$3)='Rent Roll'!$AJ23,MONTH(DQ$3)='Rent Roll'!$AK23,MONTH(DQ$3)='Rent Roll'!$AL23)),0,1)</f>
        <v>1</v>
      </c>
      <c r="DR313" s="567">
        <f>IF(AND(YEAR(DR$3)=YEAR('Rent Roll'!$C23),OR(MONTH(DR$3)='Rent Roll'!$AJ23,MONTH(DR$3)='Rent Roll'!$AK23,MONTH(DR$3)='Rent Roll'!$AL23)),0,1)</f>
        <v>1</v>
      </c>
      <c r="DS313" s="567">
        <f>IF(AND(YEAR(DS$3)=YEAR('Rent Roll'!$C23),OR(MONTH(DS$3)='Rent Roll'!$AJ23,MONTH(DS$3)='Rent Roll'!$AK23,MONTH(DS$3)='Rent Roll'!$AL23)),0,1)</f>
        <v>1</v>
      </c>
      <c r="DT313" s="567">
        <f>IF(AND(YEAR(DT$3)=YEAR('Rent Roll'!$C23),OR(MONTH(DT$3)='Rent Roll'!$AJ23,MONTH(DT$3)='Rent Roll'!$AK23,MONTH(DT$3)='Rent Roll'!$AL23)),0,1)</f>
        <v>1</v>
      </c>
      <c r="DU313" s="567">
        <f>IF(AND(YEAR(DU$3)=YEAR('Rent Roll'!$C23),OR(MONTH(DU$3)='Rent Roll'!$AJ23,MONTH(DU$3)='Rent Roll'!$AK23,MONTH(DU$3)='Rent Roll'!$AL23)),0,1)</f>
        <v>1</v>
      </c>
      <c r="DV313" s="567">
        <f>IF(AND(YEAR(DV$3)=YEAR('Rent Roll'!$C23),OR(MONTH(DV$3)='Rent Roll'!$AJ23,MONTH(DV$3)='Rent Roll'!$AK23,MONTH(DV$3)='Rent Roll'!$AL23)),0,1)</f>
        <v>1</v>
      </c>
    </row>
    <row r="314" spans="1:126" s="568" customFormat="1" ht="12" customHeight="1" outlineLevel="1" x14ac:dyDescent="0.4">
      <c r="A314" s="732"/>
      <c r="B314" s="564">
        <f>'Rent Roll'!$B24</f>
        <v>0</v>
      </c>
      <c r="C314" s="565"/>
      <c r="D314" s="565"/>
      <c r="E314" s="566"/>
      <c r="F314" s="778">
        <f>IF(AND(YEAR(F$3)=YEAR('Rent Roll'!$C24),OR(MONTH(F$3)='Rent Roll'!$AJ24,MONTH(F$3)='Rent Roll'!$AK24,MONTH(F$3)='Rent Roll'!$AL24)),0,1)</f>
        <v>1</v>
      </c>
      <c r="G314" s="768">
        <f>IF(AND(YEAR(G$3)=YEAR('Rent Roll'!$C24),OR(MONTH(G$3)='Rent Roll'!$AJ24,MONTH(G$3)='Rent Roll'!$AK24,MONTH(G$3)='Rent Roll'!$AL24)),0,1)</f>
        <v>1</v>
      </c>
      <c r="H314" s="567">
        <f>IF(AND(YEAR(H$3)=YEAR('Rent Roll'!$C24),OR(MONTH(H$3)='Rent Roll'!$AJ24,MONTH(H$3)='Rent Roll'!$AK24,MONTH(H$3)='Rent Roll'!$AL24)),0,1)</f>
        <v>1</v>
      </c>
      <c r="I314" s="567">
        <f>IF(AND(YEAR(I$3)=YEAR('Rent Roll'!$C24),OR(MONTH(I$3)='Rent Roll'!$AJ24,MONTH(I$3)='Rent Roll'!$AK24,MONTH(I$3)='Rent Roll'!$AL24)),0,1)</f>
        <v>1</v>
      </c>
      <c r="J314" s="567">
        <f>IF(AND(YEAR(J$3)=YEAR('Rent Roll'!$C24),OR(MONTH(J$3)='Rent Roll'!$AJ24,MONTH(J$3)='Rent Roll'!$AK24,MONTH(J$3)='Rent Roll'!$AL24)),0,1)</f>
        <v>1</v>
      </c>
      <c r="K314" s="567">
        <f>IF(AND(YEAR(K$3)=YEAR('Rent Roll'!$C24),OR(MONTH(K$3)='Rent Roll'!$AJ24,MONTH(K$3)='Rent Roll'!$AK24,MONTH(K$3)='Rent Roll'!$AL24)),0,1)</f>
        <v>1</v>
      </c>
      <c r="L314" s="567">
        <f>IF(AND(YEAR(L$3)=YEAR('Rent Roll'!$C24),OR(MONTH(L$3)='Rent Roll'!$AJ24,MONTH(L$3)='Rent Roll'!$AK24,MONTH(L$3)='Rent Roll'!$AL24)),0,1)</f>
        <v>1</v>
      </c>
      <c r="M314" s="567">
        <f>IF(AND(YEAR(M$3)=YEAR('Rent Roll'!$C24),OR(MONTH(M$3)='Rent Roll'!$AJ24,MONTH(M$3)='Rent Roll'!$AK24,MONTH(M$3)='Rent Roll'!$AL24)),0,1)</f>
        <v>1</v>
      </c>
      <c r="N314" s="567">
        <f>IF(AND(YEAR(N$3)=YEAR('Rent Roll'!$C24),OR(MONTH(N$3)='Rent Roll'!$AJ24,MONTH(N$3)='Rent Roll'!$AK24,MONTH(N$3)='Rent Roll'!$AL24)),0,1)</f>
        <v>1</v>
      </c>
      <c r="O314" s="567">
        <f>IF(AND(YEAR(O$3)=YEAR('Rent Roll'!$C24),OR(MONTH(O$3)='Rent Roll'!$AJ24,MONTH(O$3)='Rent Roll'!$AK24,MONTH(O$3)='Rent Roll'!$AL24)),0,1)</f>
        <v>1</v>
      </c>
      <c r="P314" s="567">
        <f>IF(AND(YEAR(P$3)=YEAR('Rent Roll'!$C24),OR(MONTH(P$3)='Rent Roll'!$AJ24,MONTH(P$3)='Rent Roll'!$AK24,MONTH(P$3)='Rent Roll'!$AL24)),0,1)</f>
        <v>1</v>
      </c>
      <c r="Q314" s="567">
        <f>IF(AND(YEAR(Q$3)=YEAR('Rent Roll'!$C24),OR(MONTH(Q$3)='Rent Roll'!$AJ24,MONTH(Q$3)='Rent Roll'!$AK24,MONTH(Q$3)='Rent Roll'!$AL24)),0,1)</f>
        <v>1</v>
      </c>
      <c r="R314" s="767">
        <f>IF(AND(YEAR(R$3)=YEAR('Rent Roll'!$C24),OR(MONTH(R$3)='Rent Roll'!$AJ24,MONTH(R$3)='Rent Roll'!$AK24,MONTH(R$3)='Rent Roll'!$AL24)),0,1)</f>
        <v>1</v>
      </c>
      <c r="S314" s="768">
        <f>IF(AND(YEAR(S$3)=YEAR('Rent Roll'!$C24),OR(MONTH(S$3)='Rent Roll'!$AJ24,MONTH(S$3)='Rent Roll'!$AK24,MONTH(S$3)='Rent Roll'!$AL24)),0,1)</f>
        <v>1</v>
      </c>
      <c r="T314" s="567">
        <f>IF(AND(YEAR(T$3)=YEAR('Rent Roll'!$C24),OR(MONTH(T$3)='Rent Roll'!$AJ24,MONTH(T$3)='Rent Roll'!$AK24,MONTH(T$3)='Rent Roll'!$AL24)),0,1)</f>
        <v>1</v>
      </c>
      <c r="U314" s="567">
        <f>IF(AND(YEAR(U$3)=YEAR('Rent Roll'!$C24),OR(MONTH(U$3)='Rent Roll'!$AJ24,MONTH(U$3)='Rent Roll'!$AK24,MONTH(U$3)='Rent Roll'!$AL24)),0,1)</f>
        <v>1</v>
      </c>
      <c r="V314" s="567">
        <f>IF(AND(YEAR(V$3)=YEAR('Rent Roll'!$C24),OR(MONTH(V$3)='Rent Roll'!$AJ24,MONTH(V$3)='Rent Roll'!$AK24,MONTH(V$3)='Rent Roll'!$AL24)),0,1)</f>
        <v>1</v>
      </c>
      <c r="W314" s="567">
        <f>IF(AND(YEAR(W$3)=YEAR('Rent Roll'!$C24),OR(MONTH(W$3)='Rent Roll'!$AJ24,MONTH(W$3)='Rent Roll'!$AK24,MONTH(W$3)='Rent Roll'!$AL24)),0,1)</f>
        <v>1</v>
      </c>
      <c r="X314" s="567">
        <f>IF(AND(YEAR(X$3)=YEAR('Rent Roll'!$C24),OR(MONTH(X$3)='Rent Roll'!$AJ24,MONTH(X$3)='Rent Roll'!$AK24,MONTH(X$3)='Rent Roll'!$AL24)),0,1)</f>
        <v>1</v>
      </c>
      <c r="Y314" s="567">
        <f>IF(AND(YEAR(Y$3)=YEAR('Rent Roll'!$C24),OR(MONTH(Y$3)='Rent Roll'!$AJ24,MONTH(Y$3)='Rent Roll'!$AK24,MONTH(Y$3)='Rent Roll'!$AL24)),0,1)</f>
        <v>1</v>
      </c>
      <c r="Z314" s="567">
        <f>IF(AND(YEAR(Z$3)=YEAR('Rent Roll'!$C24),OR(MONTH(Z$3)='Rent Roll'!$AJ24,MONTH(Z$3)='Rent Roll'!$AK24,MONTH(Z$3)='Rent Roll'!$AL24)),0,1)</f>
        <v>1</v>
      </c>
      <c r="AA314" s="567">
        <f>IF(AND(YEAR(AA$3)=YEAR('Rent Roll'!$C24),OR(MONTH(AA$3)='Rent Roll'!$AJ24,MONTH(AA$3)='Rent Roll'!$AK24,MONTH(AA$3)='Rent Roll'!$AL24)),0,1)</f>
        <v>1</v>
      </c>
      <c r="AB314" s="567">
        <f>IF(AND(YEAR(AB$3)=YEAR('Rent Roll'!$C24),OR(MONTH(AB$3)='Rent Roll'!$AJ24,MONTH(AB$3)='Rent Roll'!$AK24,MONTH(AB$3)='Rent Roll'!$AL24)),0,1)</f>
        <v>1</v>
      </c>
      <c r="AC314" s="567">
        <f>IF(AND(YEAR(AC$3)=YEAR('Rent Roll'!$C24),OR(MONTH(AC$3)='Rent Roll'!$AJ24,MONTH(AC$3)='Rent Roll'!$AK24,MONTH(AC$3)='Rent Roll'!$AL24)),0,1)</f>
        <v>1</v>
      </c>
      <c r="AD314" s="767">
        <f>IF(AND(YEAR(AD$3)=YEAR('Rent Roll'!$C24),OR(MONTH(AD$3)='Rent Roll'!$AJ24,MONTH(AD$3)='Rent Roll'!$AK24,MONTH(AD$3)='Rent Roll'!$AL24)),0,1)</f>
        <v>1</v>
      </c>
      <c r="AE314" s="768">
        <f>IF(AND(YEAR(AE$3)=YEAR('Rent Roll'!$C24),OR(MONTH(AE$3)='Rent Roll'!$AJ24,MONTH(AE$3)='Rent Roll'!$AK24,MONTH(AE$3)='Rent Roll'!$AL24)),0,1)</f>
        <v>1</v>
      </c>
      <c r="AF314" s="567">
        <f>IF(AND(YEAR(AF$3)=YEAR('Rent Roll'!$C24),OR(MONTH(AF$3)='Rent Roll'!$AJ24,MONTH(AF$3)='Rent Roll'!$AK24,MONTH(AF$3)='Rent Roll'!$AL24)),0,1)</f>
        <v>1</v>
      </c>
      <c r="AG314" s="567">
        <f>IF(AND(YEAR(AG$3)=YEAR('Rent Roll'!$C24),OR(MONTH(AG$3)='Rent Roll'!$AJ24,MONTH(AG$3)='Rent Roll'!$AK24,MONTH(AG$3)='Rent Roll'!$AL24)),0,1)</f>
        <v>1</v>
      </c>
      <c r="AH314" s="567">
        <f>IF(AND(YEAR(AH$3)=YEAR('Rent Roll'!$C24),OR(MONTH(AH$3)='Rent Roll'!$AJ24,MONTH(AH$3)='Rent Roll'!$AK24,MONTH(AH$3)='Rent Roll'!$AL24)),0,1)</f>
        <v>1</v>
      </c>
      <c r="AI314" s="567">
        <f>IF(AND(YEAR(AI$3)=YEAR('Rent Roll'!$C24),OR(MONTH(AI$3)='Rent Roll'!$AJ24,MONTH(AI$3)='Rent Roll'!$AK24,MONTH(AI$3)='Rent Roll'!$AL24)),0,1)</f>
        <v>1</v>
      </c>
      <c r="AJ314" s="567">
        <f>IF(AND(YEAR(AJ$3)=YEAR('Rent Roll'!$C24),OR(MONTH(AJ$3)='Rent Roll'!$AJ24,MONTH(AJ$3)='Rent Roll'!$AK24,MONTH(AJ$3)='Rent Roll'!$AL24)),0,1)</f>
        <v>1</v>
      </c>
      <c r="AK314" s="567">
        <f>IF(AND(YEAR(AK$3)=YEAR('Rent Roll'!$C24),OR(MONTH(AK$3)='Rent Roll'!$AJ24,MONTH(AK$3)='Rent Roll'!$AK24,MONTH(AK$3)='Rent Roll'!$AL24)),0,1)</f>
        <v>1</v>
      </c>
      <c r="AL314" s="567">
        <f>IF(AND(YEAR(AL$3)=YEAR('Rent Roll'!$C24),OR(MONTH(AL$3)='Rent Roll'!$AJ24,MONTH(AL$3)='Rent Roll'!$AK24,MONTH(AL$3)='Rent Roll'!$AL24)),0,1)</f>
        <v>1</v>
      </c>
      <c r="AM314" s="567">
        <f>IF(AND(YEAR(AM$3)=YEAR('Rent Roll'!$C24),OR(MONTH(AM$3)='Rent Roll'!$AJ24,MONTH(AM$3)='Rent Roll'!$AK24,MONTH(AM$3)='Rent Roll'!$AL24)),0,1)</f>
        <v>1</v>
      </c>
      <c r="AN314" s="567">
        <f>IF(AND(YEAR(AN$3)=YEAR('Rent Roll'!$C24),OR(MONTH(AN$3)='Rent Roll'!$AJ24,MONTH(AN$3)='Rent Roll'!$AK24,MONTH(AN$3)='Rent Roll'!$AL24)),0,1)</f>
        <v>1</v>
      </c>
      <c r="AO314" s="567">
        <f>IF(AND(YEAR(AO$3)=YEAR('Rent Roll'!$C24),OR(MONTH(AO$3)='Rent Roll'!$AJ24,MONTH(AO$3)='Rent Roll'!$AK24,MONTH(AO$3)='Rent Roll'!$AL24)),0,1)</f>
        <v>1</v>
      </c>
      <c r="AP314" s="767">
        <f>IF(AND(YEAR(AP$3)=YEAR('Rent Roll'!$C24),OR(MONTH(AP$3)='Rent Roll'!$AJ24,MONTH(AP$3)='Rent Roll'!$AK24,MONTH(AP$3)='Rent Roll'!$AL24)),0,1)</f>
        <v>1</v>
      </c>
      <c r="AQ314" s="768">
        <f>IF(AND(YEAR(AQ$3)=YEAR('Rent Roll'!$C24),OR(MONTH(AQ$3)='Rent Roll'!$AJ24,MONTH(AQ$3)='Rent Roll'!$AK24,MONTH(AQ$3)='Rent Roll'!$AL24)),0,1)</f>
        <v>1</v>
      </c>
      <c r="AR314" s="567">
        <f>IF(AND(YEAR(AR$3)=YEAR('Rent Roll'!$C24),OR(MONTH(AR$3)='Rent Roll'!$AJ24,MONTH(AR$3)='Rent Roll'!$AK24,MONTH(AR$3)='Rent Roll'!$AL24)),0,1)</f>
        <v>1</v>
      </c>
      <c r="AS314" s="567">
        <f>IF(AND(YEAR(AS$3)=YEAR('Rent Roll'!$C24),OR(MONTH(AS$3)='Rent Roll'!$AJ24,MONTH(AS$3)='Rent Roll'!$AK24,MONTH(AS$3)='Rent Roll'!$AL24)),0,1)</f>
        <v>1</v>
      </c>
      <c r="AT314" s="567">
        <f>IF(AND(YEAR(AT$3)=YEAR('Rent Roll'!$C24),OR(MONTH(AT$3)='Rent Roll'!$AJ24,MONTH(AT$3)='Rent Roll'!$AK24,MONTH(AT$3)='Rent Roll'!$AL24)),0,1)</f>
        <v>1</v>
      </c>
      <c r="AU314" s="567">
        <f>IF(AND(YEAR(AU$3)=YEAR('Rent Roll'!$C24),OR(MONTH(AU$3)='Rent Roll'!$AJ24,MONTH(AU$3)='Rent Roll'!$AK24,MONTH(AU$3)='Rent Roll'!$AL24)),0,1)</f>
        <v>1</v>
      </c>
      <c r="AV314" s="567">
        <f>IF(AND(YEAR(AV$3)=YEAR('Rent Roll'!$C24),OR(MONTH(AV$3)='Rent Roll'!$AJ24,MONTH(AV$3)='Rent Roll'!$AK24,MONTH(AV$3)='Rent Roll'!$AL24)),0,1)</f>
        <v>1</v>
      </c>
      <c r="AW314" s="567">
        <f>IF(AND(YEAR(AW$3)=YEAR('Rent Roll'!$C24),OR(MONTH(AW$3)='Rent Roll'!$AJ24,MONTH(AW$3)='Rent Roll'!$AK24,MONTH(AW$3)='Rent Roll'!$AL24)),0,1)</f>
        <v>1</v>
      </c>
      <c r="AX314" s="567">
        <f>IF(AND(YEAR(AX$3)=YEAR('Rent Roll'!$C24),OR(MONTH(AX$3)='Rent Roll'!$AJ24,MONTH(AX$3)='Rent Roll'!$AK24,MONTH(AX$3)='Rent Roll'!$AL24)),0,1)</f>
        <v>1</v>
      </c>
      <c r="AY314" s="567">
        <f>IF(AND(YEAR(AY$3)=YEAR('Rent Roll'!$C24),OR(MONTH(AY$3)='Rent Roll'!$AJ24,MONTH(AY$3)='Rent Roll'!$AK24,MONTH(AY$3)='Rent Roll'!$AL24)),0,1)</f>
        <v>1</v>
      </c>
      <c r="AZ314" s="567">
        <f>IF(AND(YEAR(AZ$3)=YEAR('Rent Roll'!$C24),OR(MONTH(AZ$3)='Rent Roll'!$AJ24,MONTH(AZ$3)='Rent Roll'!$AK24,MONTH(AZ$3)='Rent Roll'!$AL24)),0,1)</f>
        <v>1</v>
      </c>
      <c r="BA314" s="567">
        <f>IF(AND(YEAR(BA$3)=YEAR('Rent Roll'!$C24),OR(MONTH(BA$3)='Rent Roll'!$AJ24,MONTH(BA$3)='Rent Roll'!$AK24,MONTH(BA$3)='Rent Roll'!$AL24)),0,1)</f>
        <v>1</v>
      </c>
      <c r="BB314" s="767">
        <f>IF(AND(YEAR(BB$3)=YEAR('Rent Roll'!$C24),OR(MONTH(BB$3)='Rent Roll'!$AJ24,MONTH(BB$3)='Rent Roll'!$AK24,MONTH(BB$3)='Rent Roll'!$AL24)),0,1)</f>
        <v>1</v>
      </c>
      <c r="BC314" s="768">
        <f>IF(AND(YEAR(BC$3)=YEAR('Rent Roll'!$C24),OR(MONTH(BC$3)='Rent Roll'!$AJ24,MONTH(BC$3)='Rent Roll'!$AK24,MONTH(BC$3)='Rent Roll'!$AL24)),0,1)</f>
        <v>1</v>
      </c>
      <c r="BD314" s="567">
        <f>IF(AND(YEAR(BD$3)=YEAR('Rent Roll'!$C24),OR(MONTH(BD$3)='Rent Roll'!$AJ24,MONTH(BD$3)='Rent Roll'!$AK24,MONTH(BD$3)='Rent Roll'!$AL24)),0,1)</f>
        <v>1</v>
      </c>
      <c r="BE314" s="567">
        <f>IF(AND(YEAR(BE$3)=YEAR('Rent Roll'!$C24),OR(MONTH(BE$3)='Rent Roll'!$AJ24,MONTH(BE$3)='Rent Roll'!$AK24,MONTH(BE$3)='Rent Roll'!$AL24)),0,1)</f>
        <v>1</v>
      </c>
      <c r="BF314" s="567">
        <f>IF(AND(YEAR(BF$3)=YEAR('Rent Roll'!$C24),OR(MONTH(BF$3)='Rent Roll'!$AJ24,MONTH(BF$3)='Rent Roll'!$AK24,MONTH(BF$3)='Rent Roll'!$AL24)),0,1)</f>
        <v>1</v>
      </c>
      <c r="BG314" s="567">
        <f>IF(AND(YEAR(BG$3)=YEAR('Rent Roll'!$C24),OR(MONTH(BG$3)='Rent Roll'!$AJ24,MONTH(BG$3)='Rent Roll'!$AK24,MONTH(BG$3)='Rent Roll'!$AL24)),0,1)</f>
        <v>1</v>
      </c>
      <c r="BH314" s="567">
        <f>IF(AND(YEAR(BH$3)=YEAR('Rent Roll'!$C24),OR(MONTH(BH$3)='Rent Roll'!$AJ24,MONTH(BH$3)='Rent Roll'!$AK24,MONTH(BH$3)='Rent Roll'!$AL24)),0,1)</f>
        <v>1</v>
      </c>
      <c r="BI314" s="567">
        <f>IF(AND(YEAR(BI$3)=YEAR('Rent Roll'!$C24),OR(MONTH(BI$3)='Rent Roll'!$AJ24,MONTH(BI$3)='Rent Roll'!$AK24,MONTH(BI$3)='Rent Roll'!$AL24)),0,1)</f>
        <v>1</v>
      </c>
      <c r="BJ314" s="567">
        <f>IF(AND(YEAR(BJ$3)=YEAR('Rent Roll'!$C24),OR(MONTH(BJ$3)='Rent Roll'!$AJ24,MONTH(BJ$3)='Rent Roll'!$AK24,MONTH(BJ$3)='Rent Roll'!$AL24)),0,1)</f>
        <v>1</v>
      </c>
      <c r="BK314" s="567">
        <f>IF(AND(YEAR(BK$3)=YEAR('Rent Roll'!$C24),OR(MONTH(BK$3)='Rent Roll'!$AJ24,MONTH(BK$3)='Rent Roll'!$AK24,MONTH(BK$3)='Rent Roll'!$AL24)),0,1)</f>
        <v>1</v>
      </c>
      <c r="BL314" s="567">
        <f>IF(AND(YEAR(BL$3)=YEAR('Rent Roll'!$C24),OR(MONTH(BL$3)='Rent Roll'!$AJ24,MONTH(BL$3)='Rent Roll'!$AK24,MONTH(BL$3)='Rent Roll'!$AL24)),0,1)</f>
        <v>1</v>
      </c>
      <c r="BM314" s="567">
        <f>IF(AND(YEAR(BM$3)=YEAR('Rent Roll'!$C24),OR(MONTH(BM$3)='Rent Roll'!$AJ24,MONTH(BM$3)='Rent Roll'!$AK24,MONTH(BM$3)='Rent Roll'!$AL24)),0,1)</f>
        <v>1</v>
      </c>
      <c r="BN314" s="767">
        <f>IF(AND(YEAR(BN$3)=YEAR('Rent Roll'!$C24),OR(MONTH(BN$3)='Rent Roll'!$AJ24,MONTH(BN$3)='Rent Roll'!$AK24,MONTH(BN$3)='Rent Roll'!$AL24)),0,1)</f>
        <v>1</v>
      </c>
      <c r="BO314" s="768">
        <f>IF(AND(YEAR(BO$3)=YEAR('Rent Roll'!$C24),OR(MONTH(BO$3)='Rent Roll'!$AJ24,MONTH(BO$3)='Rent Roll'!$AK24,MONTH(BO$3)='Rent Roll'!$AL24)),0,1)</f>
        <v>1</v>
      </c>
      <c r="BP314" s="567">
        <f>IF(AND(YEAR(BP$3)=YEAR('Rent Roll'!$C24),OR(MONTH(BP$3)='Rent Roll'!$AJ24,MONTH(BP$3)='Rent Roll'!$AK24,MONTH(BP$3)='Rent Roll'!$AL24)),0,1)</f>
        <v>1</v>
      </c>
      <c r="BQ314" s="567">
        <f>IF(AND(YEAR(BQ$3)=YEAR('Rent Roll'!$C24),OR(MONTH(BQ$3)='Rent Roll'!$AJ24,MONTH(BQ$3)='Rent Roll'!$AK24,MONTH(BQ$3)='Rent Roll'!$AL24)),0,1)</f>
        <v>1</v>
      </c>
      <c r="BR314" s="567">
        <f>IF(AND(YEAR(BR$3)=YEAR('Rent Roll'!$C24),OR(MONTH(BR$3)='Rent Roll'!$AJ24,MONTH(BR$3)='Rent Roll'!$AK24,MONTH(BR$3)='Rent Roll'!$AL24)),0,1)</f>
        <v>1</v>
      </c>
      <c r="BS314" s="567">
        <f>IF(AND(YEAR(BS$3)=YEAR('Rent Roll'!$C24),OR(MONTH(BS$3)='Rent Roll'!$AJ24,MONTH(BS$3)='Rent Roll'!$AK24,MONTH(BS$3)='Rent Roll'!$AL24)),0,1)</f>
        <v>1</v>
      </c>
      <c r="BT314" s="567">
        <f>IF(AND(YEAR(BT$3)=YEAR('Rent Roll'!$C24),OR(MONTH(BT$3)='Rent Roll'!$AJ24,MONTH(BT$3)='Rent Roll'!$AK24,MONTH(BT$3)='Rent Roll'!$AL24)),0,1)</f>
        <v>1</v>
      </c>
      <c r="BU314" s="567">
        <f>IF(AND(YEAR(BU$3)=YEAR('Rent Roll'!$C24),OR(MONTH(BU$3)='Rent Roll'!$AJ24,MONTH(BU$3)='Rent Roll'!$AK24,MONTH(BU$3)='Rent Roll'!$AL24)),0,1)</f>
        <v>1</v>
      </c>
      <c r="BV314" s="567">
        <f>IF(AND(YEAR(BV$3)=YEAR('Rent Roll'!$C24),OR(MONTH(BV$3)='Rent Roll'!$AJ24,MONTH(BV$3)='Rent Roll'!$AK24,MONTH(BV$3)='Rent Roll'!$AL24)),0,1)</f>
        <v>1</v>
      </c>
      <c r="BW314" s="567">
        <f>IF(AND(YEAR(BW$3)=YEAR('Rent Roll'!$C24),OR(MONTH(BW$3)='Rent Roll'!$AJ24,MONTH(BW$3)='Rent Roll'!$AK24,MONTH(BW$3)='Rent Roll'!$AL24)),0,1)</f>
        <v>1</v>
      </c>
      <c r="BX314" s="567">
        <f>IF(AND(YEAR(BX$3)=YEAR('Rent Roll'!$C24),OR(MONTH(BX$3)='Rent Roll'!$AJ24,MONTH(BX$3)='Rent Roll'!$AK24,MONTH(BX$3)='Rent Roll'!$AL24)),0,1)</f>
        <v>1</v>
      </c>
      <c r="BY314" s="567">
        <f>IF(AND(YEAR(BY$3)=YEAR('Rent Roll'!$C24),OR(MONTH(BY$3)='Rent Roll'!$AJ24,MONTH(BY$3)='Rent Roll'!$AK24,MONTH(BY$3)='Rent Roll'!$AL24)),0,1)</f>
        <v>1</v>
      </c>
      <c r="BZ314" s="767">
        <f>IF(AND(YEAR(BZ$3)=YEAR('Rent Roll'!$C24),OR(MONTH(BZ$3)='Rent Roll'!$AJ24,MONTH(BZ$3)='Rent Roll'!$AK24,MONTH(BZ$3)='Rent Roll'!$AL24)),0,1)</f>
        <v>1</v>
      </c>
      <c r="CA314" s="768">
        <f>IF(AND(YEAR(CA$3)=YEAR('Rent Roll'!$C24),OR(MONTH(CA$3)='Rent Roll'!$AJ24,MONTH(CA$3)='Rent Roll'!$AK24,MONTH(CA$3)='Rent Roll'!$AL24)),0,1)</f>
        <v>1</v>
      </c>
      <c r="CB314" s="567">
        <f>IF(AND(YEAR(CB$3)=YEAR('Rent Roll'!$C24),OR(MONTH(CB$3)='Rent Roll'!$AJ24,MONTH(CB$3)='Rent Roll'!$AK24,MONTH(CB$3)='Rent Roll'!$AL24)),0,1)</f>
        <v>1</v>
      </c>
      <c r="CC314" s="567">
        <f>IF(AND(YEAR(CC$3)=YEAR('Rent Roll'!$C24),OR(MONTH(CC$3)='Rent Roll'!$AJ24,MONTH(CC$3)='Rent Roll'!$AK24,MONTH(CC$3)='Rent Roll'!$AL24)),0,1)</f>
        <v>1</v>
      </c>
      <c r="CD314" s="567">
        <f>IF(AND(YEAR(CD$3)=YEAR('Rent Roll'!$C24),OR(MONTH(CD$3)='Rent Roll'!$AJ24,MONTH(CD$3)='Rent Roll'!$AK24,MONTH(CD$3)='Rent Roll'!$AL24)),0,1)</f>
        <v>1</v>
      </c>
      <c r="CE314" s="567">
        <f>IF(AND(YEAR(CE$3)=YEAR('Rent Roll'!$C24),OR(MONTH(CE$3)='Rent Roll'!$AJ24,MONTH(CE$3)='Rent Roll'!$AK24,MONTH(CE$3)='Rent Roll'!$AL24)),0,1)</f>
        <v>1</v>
      </c>
      <c r="CF314" s="567">
        <f>IF(AND(YEAR(CF$3)=YEAR('Rent Roll'!$C24),OR(MONTH(CF$3)='Rent Roll'!$AJ24,MONTH(CF$3)='Rent Roll'!$AK24,MONTH(CF$3)='Rent Roll'!$AL24)),0,1)</f>
        <v>1</v>
      </c>
      <c r="CG314" s="567">
        <f>IF(AND(YEAR(CG$3)=YEAR('Rent Roll'!$C24),OR(MONTH(CG$3)='Rent Roll'!$AJ24,MONTH(CG$3)='Rent Roll'!$AK24,MONTH(CG$3)='Rent Roll'!$AL24)),0,1)</f>
        <v>1</v>
      </c>
      <c r="CH314" s="567">
        <f>IF(AND(YEAR(CH$3)=YEAR('Rent Roll'!$C24),OR(MONTH(CH$3)='Rent Roll'!$AJ24,MONTH(CH$3)='Rent Roll'!$AK24,MONTH(CH$3)='Rent Roll'!$AL24)),0,1)</f>
        <v>1</v>
      </c>
      <c r="CI314" s="567">
        <f>IF(AND(YEAR(CI$3)=YEAR('Rent Roll'!$C24),OR(MONTH(CI$3)='Rent Roll'!$AJ24,MONTH(CI$3)='Rent Roll'!$AK24,MONTH(CI$3)='Rent Roll'!$AL24)),0,1)</f>
        <v>1</v>
      </c>
      <c r="CJ314" s="567">
        <f>IF(AND(YEAR(CJ$3)=YEAR('Rent Roll'!$C24),OR(MONTH(CJ$3)='Rent Roll'!$AJ24,MONTH(CJ$3)='Rent Roll'!$AK24,MONTH(CJ$3)='Rent Roll'!$AL24)),0,1)</f>
        <v>1</v>
      </c>
      <c r="CK314" s="567">
        <f>IF(AND(YEAR(CK$3)=YEAR('Rent Roll'!$C24),OR(MONTH(CK$3)='Rent Roll'!$AJ24,MONTH(CK$3)='Rent Roll'!$AK24,MONTH(CK$3)='Rent Roll'!$AL24)),0,1)</f>
        <v>1</v>
      </c>
      <c r="CL314" s="767">
        <f>IF(AND(YEAR(CL$3)=YEAR('Rent Roll'!$C24),OR(MONTH(CL$3)='Rent Roll'!$AJ24,MONTH(CL$3)='Rent Roll'!$AK24,MONTH(CL$3)='Rent Roll'!$AL24)),0,1)</f>
        <v>1</v>
      </c>
      <c r="CM314" s="768">
        <f>IF(AND(YEAR(CM$3)=YEAR('Rent Roll'!$C24),OR(MONTH(CM$3)='Rent Roll'!$AJ24,MONTH(CM$3)='Rent Roll'!$AK24,MONTH(CM$3)='Rent Roll'!$AL24)),0,1)</f>
        <v>1</v>
      </c>
      <c r="CN314" s="567">
        <f>IF(AND(YEAR(CN$3)=YEAR('Rent Roll'!$C24),OR(MONTH(CN$3)='Rent Roll'!$AJ24,MONTH(CN$3)='Rent Roll'!$AK24,MONTH(CN$3)='Rent Roll'!$AL24)),0,1)</f>
        <v>1</v>
      </c>
      <c r="CO314" s="567">
        <f>IF(AND(YEAR(CO$3)=YEAR('Rent Roll'!$C24),OR(MONTH(CO$3)='Rent Roll'!$AJ24,MONTH(CO$3)='Rent Roll'!$AK24,MONTH(CO$3)='Rent Roll'!$AL24)),0,1)</f>
        <v>1</v>
      </c>
      <c r="CP314" s="567">
        <f>IF(AND(YEAR(CP$3)=YEAR('Rent Roll'!$C24),OR(MONTH(CP$3)='Rent Roll'!$AJ24,MONTH(CP$3)='Rent Roll'!$AK24,MONTH(CP$3)='Rent Roll'!$AL24)),0,1)</f>
        <v>1</v>
      </c>
      <c r="CQ314" s="567">
        <f>IF(AND(YEAR(CQ$3)=YEAR('Rent Roll'!$C24),OR(MONTH(CQ$3)='Rent Roll'!$AJ24,MONTH(CQ$3)='Rent Roll'!$AK24,MONTH(CQ$3)='Rent Roll'!$AL24)),0,1)</f>
        <v>1</v>
      </c>
      <c r="CR314" s="567">
        <f>IF(AND(YEAR(CR$3)=YEAR('Rent Roll'!$C24),OR(MONTH(CR$3)='Rent Roll'!$AJ24,MONTH(CR$3)='Rent Roll'!$AK24,MONTH(CR$3)='Rent Roll'!$AL24)),0,1)</f>
        <v>1</v>
      </c>
      <c r="CS314" s="567">
        <f>IF(AND(YEAR(CS$3)=YEAR('Rent Roll'!$C24),OR(MONTH(CS$3)='Rent Roll'!$AJ24,MONTH(CS$3)='Rent Roll'!$AK24,MONTH(CS$3)='Rent Roll'!$AL24)),0,1)</f>
        <v>1</v>
      </c>
      <c r="CT314" s="567">
        <f>IF(AND(YEAR(CT$3)=YEAR('Rent Roll'!$C24),OR(MONTH(CT$3)='Rent Roll'!$AJ24,MONTH(CT$3)='Rent Roll'!$AK24,MONTH(CT$3)='Rent Roll'!$AL24)),0,1)</f>
        <v>1</v>
      </c>
      <c r="CU314" s="567">
        <f>IF(AND(YEAR(CU$3)=YEAR('Rent Roll'!$C24),OR(MONTH(CU$3)='Rent Roll'!$AJ24,MONTH(CU$3)='Rent Roll'!$AK24,MONTH(CU$3)='Rent Roll'!$AL24)),0,1)</f>
        <v>1</v>
      </c>
      <c r="CV314" s="567">
        <f>IF(AND(YEAR(CV$3)=YEAR('Rent Roll'!$C24),OR(MONTH(CV$3)='Rent Roll'!$AJ24,MONTH(CV$3)='Rent Roll'!$AK24,MONTH(CV$3)='Rent Roll'!$AL24)),0,1)</f>
        <v>1</v>
      </c>
      <c r="CW314" s="567">
        <f>IF(AND(YEAR(CW$3)=YEAR('Rent Roll'!$C24),OR(MONTH(CW$3)='Rent Roll'!$AJ24,MONTH(CW$3)='Rent Roll'!$AK24,MONTH(CW$3)='Rent Roll'!$AL24)),0,1)</f>
        <v>1</v>
      </c>
      <c r="CX314" s="767">
        <f>IF(AND(YEAR(CX$3)=YEAR('Rent Roll'!$C24),OR(MONTH(CX$3)='Rent Roll'!$AJ24,MONTH(CX$3)='Rent Roll'!$AK24,MONTH(CX$3)='Rent Roll'!$AL24)),0,1)</f>
        <v>1</v>
      </c>
      <c r="CY314" s="768">
        <f>IF(AND(YEAR(CY$3)=YEAR('Rent Roll'!$C24),OR(MONTH(CY$3)='Rent Roll'!$AJ24,MONTH(CY$3)='Rent Roll'!$AK24,MONTH(CY$3)='Rent Roll'!$AL24)),0,1)</f>
        <v>1</v>
      </c>
      <c r="CZ314" s="567">
        <f>IF(AND(YEAR(CZ$3)=YEAR('Rent Roll'!$C24),OR(MONTH(CZ$3)='Rent Roll'!$AJ24,MONTH(CZ$3)='Rent Roll'!$AK24,MONTH(CZ$3)='Rent Roll'!$AL24)),0,1)</f>
        <v>1</v>
      </c>
      <c r="DA314" s="567">
        <f>IF(AND(YEAR(DA$3)=YEAR('Rent Roll'!$C24),OR(MONTH(DA$3)='Rent Roll'!$AJ24,MONTH(DA$3)='Rent Roll'!$AK24,MONTH(DA$3)='Rent Roll'!$AL24)),0,1)</f>
        <v>1</v>
      </c>
      <c r="DB314" s="567">
        <f>IF(AND(YEAR(DB$3)=YEAR('Rent Roll'!$C24),OR(MONTH(DB$3)='Rent Roll'!$AJ24,MONTH(DB$3)='Rent Roll'!$AK24,MONTH(DB$3)='Rent Roll'!$AL24)),0,1)</f>
        <v>1</v>
      </c>
      <c r="DC314" s="567">
        <f>IF(AND(YEAR(DC$3)=YEAR('Rent Roll'!$C24),OR(MONTH(DC$3)='Rent Roll'!$AJ24,MONTH(DC$3)='Rent Roll'!$AK24,MONTH(DC$3)='Rent Roll'!$AL24)),0,1)</f>
        <v>1</v>
      </c>
      <c r="DD314" s="567">
        <f>IF(AND(YEAR(DD$3)=YEAR('Rent Roll'!$C24),OR(MONTH(DD$3)='Rent Roll'!$AJ24,MONTH(DD$3)='Rent Roll'!$AK24,MONTH(DD$3)='Rent Roll'!$AL24)),0,1)</f>
        <v>1</v>
      </c>
      <c r="DE314" s="567">
        <f>IF(AND(YEAR(DE$3)=YEAR('Rent Roll'!$C24),OR(MONTH(DE$3)='Rent Roll'!$AJ24,MONTH(DE$3)='Rent Roll'!$AK24,MONTH(DE$3)='Rent Roll'!$AL24)),0,1)</f>
        <v>1</v>
      </c>
      <c r="DF314" s="567">
        <f>IF(AND(YEAR(DF$3)=YEAR('Rent Roll'!$C24),OR(MONTH(DF$3)='Rent Roll'!$AJ24,MONTH(DF$3)='Rent Roll'!$AK24,MONTH(DF$3)='Rent Roll'!$AL24)),0,1)</f>
        <v>1</v>
      </c>
      <c r="DG314" s="567">
        <f>IF(AND(YEAR(DG$3)=YEAR('Rent Roll'!$C24),OR(MONTH(DG$3)='Rent Roll'!$AJ24,MONTH(DG$3)='Rent Roll'!$AK24,MONTH(DG$3)='Rent Roll'!$AL24)),0,1)</f>
        <v>1</v>
      </c>
      <c r="DH314" s="567">
        <f>IF(AND(YEAR(DH$3)=YEAR('Rent Roll'!$C24),OR(MONTH(DH$3)='Rent Roll'!$AJ24,MONTH(DH$3)='Rent Roll'!$AK24,MONTH(DH$3)='Rent Roll'!$AL24)),0,1)</f>
        <v>1</v>
      </c>
      <c r="DI314" s="567">
        <f>IF(AND(YEAR(DI$3)=YEAR('Rent Roll'!$C24),OR(MONTH(DI$3)='Rent Roll'!$AJ24,MONTH(DI$3)='Rent Roll'!$AK24,MONTH(DI$3)='Rent Roll'!$AL24)),0,1)</f>
        <v>1</v>
      </c>
      <c r="DJ314" s="767">
        <f>IF(AND(YEAR(DJ$3)=YEAR('Rent Roll'!$C24),OR(MONTH(DJ$3)='Rent Roll'!$AJ24,MONTH(DJ$3)='Rent Roll'!$AK24,MONTH(DJ$3)='Rent Roll'!$AL24)),0,1)</f>
        <v>1</v>
      </c>
      <c r="DK314" s="768">
        <f>IF(AND(YEAR(DK$3)=YEAR('Rent Roll'!$C24),OR(MONTH(DK$3)='Rent Roll'!$AJ24,MONTH(DK$3)='Rent Roll'!$AK24,MONTH(DK$3)='Rent Roll'!$AL24)),0,1)</f>
        <v>1</v>
      </c>
      <c r="DL314" s="567">
        <f>IF(AND(YEAR(DL$3)=YEAR('Rent Roll'!$C24),OR(MONTH(DL$3)='Rent Roll'!$AJ24,MONTH(DL$3)='Rent Roll'!$AK24,MONTH(DL$3)='Rent Roll'!$AL24)),0,1)</f>
        <v>1</v>
      </c>
      <c r="DM314" s="567">
        <f>IF(AND(YEAR(DM$3)=YEAR('Rent Roll'!$C24),OR(MONTH(DM$3)='Rent Roll'!$AJ24,MONTH(DM$3)='Rent Roll'!$AK24,MONTH(DM$3)='Rent Roll'!$AL24)),0,1)</f>
        <v>1</v>
      </c>
      <c r="DN314" s="567">
        <f>IF(AND(YEAR(DN$3)=YEAR('Rent Roll'!$C24),OR(MONTH(DN$3)='Rent Roll'!$AJ24,MONTH(DN$3)='Rent Roll'!$AK24,MONTH(DN$3)='Rent Roll'!$AL24)),0,1)</f>
        <v>1</v>
      </c>
      <c r="DO314" s="567">
        <f>IF(AND(YEAR(DO$3)=YEAR('Rent Roll'!$C24),OR(MONTH(DO$3)='Rent Roll'!$AJ24,MONTH(DO$3)='Rent Roll'!$AK24,MONTH(DO$3)='Rent Roll'!$AL24)),0,1)</f>
        <v>1</v>
      </c>
      <c r="DP314" s="567">
        <f>IF(AND(YEAR(DP$3)=YEAR('Rent Roll'!$C24),OR(MONTH(DP$3)='Rent Roll'!$AJ24,MONTH(DP$3)='Rent Roll'!$AK24,MONTH(DP$3)='Rent Roll'!$AL24)),0,1)</f>
        <v>1</v>
      </c>
      <c r="DQ314" s="567">
        <f>IF(AND(YEAR(DQ$3)=YEAR('Rent Roll'!$C24),OR(MONTH(DQ$3)='Rent Roll'!$AJ24,MONTH(DQ$3)='Rent Roll'!$AK24,MONTH(DQ$3)='Rent Roll'!$AL24)),0,1)</f>
        <v>1</v>
      </c>
      <c r="DR314" s="567">
        <f>IF(AND(YEAR(DR$3)=YEAR('Rent Roll'!$C24),OR(MONTH(DR$3)='Rent Roll'!$AJ24,MONTH(DR$3)='Rent Roll'!$AK24,MONTH(DR$3)='Rent Roll'!$AL24)),0,1)</f>
        <v>1</v>
      </c>
      <c r="DS314" s="567">
        <f>IF(AND(YEAR(DS$3)=YEAR('Rent Roll'!$C24),OR(MONTH(DS$3)='Rent Roll'!$AJ24,MONTH(DS$3)='Rent Roll'!$AK24,MONTH(DS$3)='Rent Roll'!$AL24)),0,1)</f>
        <v>1</v>
      </c>
      <c r="DT314" s="567">
        <f>IF(AND(YEAR(DT$3)=YEAR('Rent Roll'!$C24),OR(MONTH(DT$3)='Rent Roll'!$AJ24,MONTH(DT$3)='Rent Roll'!$AK24,MONTH(DT$3)='Rent Roll'!$AL24)),0,1)</f>
        <v>1</v>
      </c>
      <c r="DU314" s="567">
        <f>IF(AND(YEAR(DU$3)=YEAR('Rent Roll'!$C24),OR(MONTH(DU$3)='Rent Roll'!$AJ24,MONTH(DU$3)='Rent Roll'!$AK24,MONTH(DU$3)='Rent Roll'!$AL24)),0,1)</f>
        <v>1</v>
      </c>
      <c r="DV314" s="567">
        <f>IF(AND(YEAR(DV$3)=YEAR('Rent Roll'!$C24),OR(MONTH(DV$3)='Rent Roll'!$AJ24,MONTH(DV$3)='Rent Roll'!$AK24,MONTH(DV$3)='Rent Roll'!$AL24)),0,1)</f>
        <v>1</v>
      </c>
    </row>
    <row r="315" spans="1:126" s="568" customFormat="1" ht="12" customHeight="1" outlineLevel="1" x14ac:dyDescent="0.4">
      <c r="A315" s="732"/>
      <c r="B315" s="564">
        <f>'Rent Roll'!$B25</f>
        <v>0</v>
      </c>
      <c r="C315" s="565"/>
      <c r="D315" s="565"/>
      <c r="E315" s="566"/>
      <c r="F315" s="778">
        <f>IF(AND(YEAR(F$3)=YEAR('Rent Roll'!$C25),OR(MONTH(F$3)='Rent Roll'!$AJ25,MONTH(F$3)='Rent Roll'!$AK25,MONTH(F$3)='Rent Roll'!$AL25)),0,1)</f>
        <v>1</v>
      </c>
      <c r="G315" s="768">
        <f>IF(AND(YEAR(G$3)=YEAR('Rent Roll'!$C25),OR(MONTH(G$3)='Rent Roll'!$AJ25,MONTH(G$3)='Rent Roll'!$AK25,MONTH(G$3)='Rent Roll'!$AL25)),0,1)</f>
        <v>1</v>
      </c>
      <c r="H315" s="567">
        <f>IF(AND(YEAR(H$3)=YEAR('Rent Roll'!$C25),OR(MONTH(H$3)='Rent Roll'!$AJ25,MONTH(H$3)='Rent Roll'!$AK25,MONTH(H$3)='Rent Roll'!$AL25)),0,1)</f>
        <v>1</v>
      </c>
      <c r="I315" s="567">
        <f>IF(AND(YEAR(I$3)=YEAR('Rent Roll'!$C25),OR(MONTH(I$3)='Rent Roll'!$AJ25,MONTH(I$3)='Rent Roll'!$AK25,MONTH(I$3)='Rent Roll'!$AL25)),0,1)</f>
        <v>1</v>
      </c>
      <c r="J315" s="567">
        <f>IF(AND(YEAR(J$3)=YEAR('Rent Roll'!$C25),OR(MONTH(J$3)='Rent Roll'!$AJ25,MONTH(J$3)='Rent Roll'!$AK25,MONTH(J$3)='Rent Roll'!$AL25)),0,1)</f>
        <v>1</v>
      </c>
      <c r="K315" s="567">
        <f>IF(AND(YEAR(K$3)=YEAR('Rent Roll'!$C25),OR(MONTH(K$3)='Rent Roll'!$AJ25,MONTH(K$3)='Rent Roll'!$AK25,MONTH(K$3)='Rent Roll'!$AL25)),0,1)</f>
        <v>1</v>
      </c>
      <c r="L315" s="567">
        <f>IF(AND(YEAR(L$3)=YEAR('Rent Roll'!$C25),OR(MONTH(L$3)='Rent Roll'!$AJ25,MONTH(L$3)='Rent Roll'!$AK25,MONTH(L$3)='Rent Roll'!$AL25)),0,1)</f>
        <v>1</v>
      </c>
      <c r="M315" s="567">
        <f>IF(AND(YEAR(M$3)=YEAR('Rent Roll'!$C25),OR(MONTH(M$3)='Rent Roll'!$AJ25,MONTH(M$3)='Rent Roll'!$AK25,MONTH(M$3)='Rent Roll'!$AL25)),0,1)</f>
        <v>1</v>
      </c>
      <c r="N315" s="567">
        <f>IF(AND(YEAR(N$3)=YEAR('Rent Roll'!$C25),OR(MONTH(N$3)='Rent Roll'!$AJ25,MONTH(N$3)='Rent Roll'!$AK25,MONTH(N$3)='Rent Roll'!$AL25)),0,1)</f>
        <v>1</v>
      </c>
      <c r="O315" s="567">
        <f>IF(AND(YEAR(O$3)=YEAR('Rent Roll'!$C25),OR(MONTH(O$3)='Rent Roll'!$AJ25,MONTH(O$3)='Rent Roll'!$AK25,MONTH(O$3)='Rent Roll'!$AL25)),0,1)</f>
        <v>1</v>
      </c>
      <c r="P315" s="567">
        <f>IF(AND(YEAR(P$3)=YEAR('Rent Roll'!$C25),OR(MONTH(P$3)='Rent Roll'!$AJ25,MONTH(P$3)='Rent Roll'!$AK25,MONTH(P$3)='Rent Roll'!$AL25)),0,1)</f>
        <v>1</v>
      </c>
      <c r="Q315" s="567">
        <f>IF(AND(YEAR(Q$3)=YEAR('Rent Roll'!$C25),OR(MONTH(Q$3)='Rent Roll'!$AJ25,MONTH(Q$3)='Rent Roll'!$AK25,MONTH(Q$3)='Rent Roll'!$AL25)),0,1)</f>
        <v>1</v>
      </c>
      <c r="R315" s="767">
        <f>IF(AND(YEAR(R$3)=YEAR('Rent Roll'!$C25),OR(MONTH(R$3)='Rent Roll'!$AJ25,MONTH(R$3)='Rent Roll'!$AK25,MONTH(R$3)='Rent Roll'!$AL25)),0,1)</f>
        <v>1</v>
      </c>
      <c r="S315" s="768">
        <f>IF(AND(YEAR(S$3)=YEAR('Rent Roll'!$C25),OR(MONTH(S$3)='Rent Roll'!$AJ25,MONTH(S$3)='Rent Roll'!$AK25,MONTH(S$3)='Rent Roll'!$AL25)),0,1)</f>
        <v>1</v>
      </c>
      <c r="T315" s="567">
        <f>IF(AND(YEAR(T$3)=YEAR('Rent Roll'!$C25),OR(MONTH(T$3)='Rent Roll'!$AJ25,MONTH(T$3)='Rent Roll'!$AK25,MONTH(T$3)='Rent Roll'!$AL25)),0,1)</f>
        <v>1</v>
      </c>
      <c r="U315" s="567">
        <f>IF(AND(YEAR(U$3)=YEAR('Rent Roll'!$C25),OR(MONTH(U$3)='Rent Roll'!$AJ25,MONTH(U$3)='Rent Roll'!$AK25,MONTH(U$3)='Rent Roll'!$AL25)),0,1)</f>
        <v>1</v>
      </c>
      <c r="V315" s="567">
        <f>IF(AND(YEAR(V$3)=YEAR('Rent Roll'!$C25),OR(MONTH(V$3)='Rent Roll'!$AJ25,MONTH(V$3)='Rent Roll'!$AK25,MONTH(V$3)='Rent Roll'!$AL25)),0,1)</f>
        <v>1</v>
      </c>
      <c r="W315" s="567">
        <f>IF(AND(YEAR(W$3)=YEAR('Rent Roll'!$C25),OR(MONTH(W$3)='Rent Roll'!$AJ25,MONTH(W$3)='Rent Roll'!$AK25,MONTH(W$3)='Rent Roll'!$AL25)),0,1)</f>
        <v>1</v>
      </c>
      <c r="X315" s="567">
        <f>IF(AND(YEAR(X$3)=YEAR('Rent Roll'!$C25),OR(MONTH(X$3)='Rent Roll'!$AJ25,MONTH(X$3)='Rent Roll'!$AK25,MONTH(X$3)='Rent Roll'!$AL25)),0,1)</f>
        <v>1</v>
      </c>
      <c r="Y315" s="567">
        <f>IF(AND(YEAR(Y$3)=YEAR('Rent Roll'!$C25),OR(MONTH(Y$3)='Rent Roll'!$AJ25,MONTH(Y$3)='Rent Roll'!$AK25,MONTH(Y$3)='Rent Roll'!$AL25)),0,1)</f>
        <v>1</v>
      </c>
      <c r="Z315" s="567">
        <f>IF(AND(YEAR(Z$3)=YEAR('Rent Roll'!$C25),OR(MONTH(Z$3)='Rent Roll'!$AJ25,MONTH(Z$3)='Rent Roll'!$AK25,MONTH(Z$3)='Rent Roll'!$AL25)),0,1)</f>
        <v>1</v>
      </c>
      <c r="AA315" s="567">
        <f>IF(AND(YEAR(AA$3)=YEAR('Rent Roll'!$C25),OR(MONTH(AA$3)='Rent Roll'!$AJ25,MONTH(AA$3)='Rent Roll'!$AK25,MONTH(AA$3)='Rent Roll'!$AL25)),0,1)</f>
        <v>1</v>
      </c>
      <c r="AB315" s="567">
        <f>IF(AND(YEAR(AB$3)=YEAR('Rent Roll'!$C25),OR(MONTH(AB$3)='Rent Roll'!$AJ25,MONTH(AB$3)='Rent Roll'!$AK25,MONTH(AB$3)='Rent Roll'!$AL25)),0,1)</f>
        <v>1</v>
      </c>
      <c r="AC315" s="567">
        <f>IF(AND(YEAR(AC$3)=YEAR('Rent Roll'!$C25),OR(MONTH(AC$3)='Rent Roll'!$AJ25,MONTH(AC$3)='Rent Roll'!$AK25,MONTH(AC$3)='Rent Roll'!$AL25)),0,1)</f>
        <v>1</v>
      </c>
      <c r="AD315" s="767">
        <f>IF(AND(YEAR(AD$3)=YEAR('Rent Roll'!$C25),OR(MONTH(AD$3)='Rent Roll'!$AJ25,MONTH(AD$3)='Rent Roll'!$AK25,MONTH(AD$3)='Rent Roll'!$AL25)),0,1)</f>
        <v>1</v>
      </c>
      <c r="AE315" s="768">
        <f>IF(AND(YEAR(AE$3)=YEAR('Rent Roll'!$C25),OR(MONTH(AE$3)='Rent Roll'!$AJ25,MONTH(AE$3)='Rent Roll'!$AK25,MONTH(AE$3)='Rent Roll'!$AL25)),0,1)</f>
        <v>1</v>
      </c>
      <c r="AF315" s="567">
        <f>IF(AND(YEAR(AF$3)=YEAR('Rent Roll'!$C25),OR(MONTH(AF$3)='Rent Roll'!$AJ25,MONTH(AF$3)='Rent Roll'!$AK25,MONTH(AF$3)='Rent Roll'!$AL25)),0,1)</f>
        <v>1</v>
      </c>
      <c r="AG315" s="567">
        <f>IF(AND(YEAR(AG$3)=YEAR('Rent Roll'!$C25),OR(MONTH(AG$3)='Rent Roll'!$AJ25,MONTH(AG$3)='Rent Roll'!$AK25,MONTH(AG$3)='Rent Roll'!$AL25)),0,1)</f>
        <v>1</v>
      </c>
      <c r="AH315" s="567">
        <f>IF(AND(YEAR(AH$3)=YEAR('Rent Roll'!$C25),OR(MONTH(AH$3)='Rent Roll'!$AJ25,MONTH(AH$3)='Rent Roll'!$AK25,MONTH(AH$3)='Rent Roll'!$AL25)),0,1)</f>
        <v>1</v>
      </c>
      <c r="AI315" s="567">
        <f>IF(AND(YEAR(AI$3)=YEAR('Rent Roll'!$C25),OR(MONTH(AI$3)='Rent Roll'!$AJ25,MONTH(AI$3)='Rent Roll'!$AK25,MONTH(AI$3)='Rent Roll'!$AL25)),0,1)</f>
        <v>1</v>
      </c>
      <c r="AJ315" s="567">
        <f>IF(AND(YEAR(AJ$3)=YEAR('Rent Roll'!$C25),OR(MONTH(AJ$3)='Rent Roll'!$AJ25,MONTH(AJ$3)='Rent Roll'!$AK25,MONTH(AJ$3)='Rent Roll'!$AL25)),0,1)</f>
        <v>1</v>
      </c>
      <c r="AK315" s="567">
        <f>IF(AND(YEAR(AK$3)=YEAR('Rent Roll'!$C25),OR(MONTH(AK$3)='Rent Roll'!$AJ25,MONTH(AK$3)='Rent Roll'!$AK25,MONTH(AK$3)='Rent Roll'!$AL25)),0,1)</f>
        <v>1</v>
      </c>
      <c r="AL315" s="567">
        <f>IF(AND(YEAR(AL$3)=YEAR('Rent Roll'!$C25),OR(MONTH(AL$3)='Rent Roll'!$AJ25,MONTH(AL$3)='Rent Roll'!$AK25,MONTH(AL$3)='Rent Roll'!$AL25)),0,1)</f>
        <v>1</v>
      </c>
      <c r="AM315" s="567">
        <f>IF(AND(YEAR(AM$3)=YEAR('Rent Roll'!$C25),OR(MONTH(AM$3)='Rent Roll'!$AJ25,MONTH(AM$3)='Rent Roll'!$AK25,MONTH(AM$3)='Rent Roll'!$AL25)),0,1)</f>
        <v>1</v>
      </c>
      <c r="AN315" s="567">
        <f>IF(AND(YEAR(AN$3)=YEAR('Rent Roll'!$C25),OR(MONTH(AN$3)='Rent Roll'!$AJ25,MONTH(AN$3)='Rent Roll'!$AK25,MONTH(AN$3)='Rent Roll'!$AL25)),0,1)</f>
        <v>1</v>
      </c>
      <c r="AO315" s="567">
        <f>IF(AND(YEAR(AO$3)=YEAR('Rent Roll'!$C25),OR(MONTH(AO$3)='Rent Roll'!$AJ25,MONTH(AO$3)='Rent Roll'!$AK25,MONTH(AO$3)='Rent Roll'!$AL25)),0,1)</f>
        <v>1</v>
      </c>
      <c r="AP315" s="767">
        <f>IF(AND(YEAR(AP$3)=YEAR('Rent Roll'!$C25),OR(MONTH(AP$3)='Rent Roll'!$AJ25,MONTH(AP$3)='Rent Roll'!$AK25,MONTH(AP$3)='Rent Roll'!$AL25)),0,1)</f>
        <v>1</v>
      </c>
      <c r="AQ315" s="768">
        <f>IF(AND(YEAR(AQ$3)=YEAR('Rent Roll'!$C25),OR(MONTH(AQ$3)='Rent Roll'!$AJ25,MONTH(AQ$3)='Rent Roll'!$AK25,MONTH(AQ$3)='Rent Roll'!$AL25)),0,1)</f>
        <v>1</v>
      </c>
      <c r="AR315" s="567">
        <f>IF(AND(YEAR(AR$3)=YEAR('Rent Roll'!$C25),OR(MONTH(AR$3)='Rent Roll'!$AJ25,MONTH(AR$3)='Rent Roll'!$AK25,MONTH(AR$3)='Rent Roll'!$AL25)),0,1)</f>
        <v>1</v>
      </c>
      <c r="AS315" s="567">
        <f>IF(AND(YEAR(AS$3)=YEAR('Rent Roll'!$C25),OR(MONTH(AS$3)='Rent Roll'!$AJ25,MONTH(AS$3)='Rent Roll'!$AK25,MONTH(AS$3)='Rent Roll'!$AL25)),0,1)</f>
        <v>1</v>
      </c>
      <c r="AT315" s="567">
        <f>IF(AND(YEAR(AT$3)=YEAR('Rent Roll'!$C25),OR(MONTH(AT$3)='Rent Roll'!$AJ25,MONTH(AT$3)='Rent Roll'!$AK25,MONTH(AT$3)='Rent Roll'!$AL25)),0,1)</f>
        <v>1</v>
      </c>
      <c r="AU315" s="567">
        <f>IF(AND(YEAR(AU$3)=YEAR('Rent Roll'!$C25),OR(MONTH(AU$3)='Rent Roll'!$AJ25,MONTH(AU$3)='Rent Roll'!$AK25,MONTH(AU$3)='Rent Roll'!$AL25)),0,1)</f>
        <v>1</v>
      </c>
      <c r="AV315" s="567">
        <f>IF(AND(YEAR(AV$3)=YEAR('Rent Roll'!$C25),OR(MONTH(AV$3)='Rent Roll'!$AJ25,MONTH(AV$3)='Rent Roll'!$AK25,MONTH(AV$3)='Rent Roll'!$AL25)),0,1)</f>
        <v>1</v>
      </c>
      <c r="AW315" s="567">
        <f>IF(AND(YEAR(AW$3)=YEAR('Rent Roll'!$C25),OR(MONTH(AW$3)='Rent Roll'!$AJ25,MONTH(AW$3)='Rent Roll'!$AK25,MONTH(AW$3)='Rent Roll'!$AL25)),0,1)</f>
        <v>1</v>
      </c>
      <c r="AX315" s="567">
        <f>IF(AND(YEAR(AX$3)=YEAR('Rent Roll'!$C25),OR(MONTH(AX$3)='Rent Roll'!$AJ25,MONTH(AX$3)='Rent Roll'!$AK25,MONTH(AX$3)='Rent Roll'!$AL25)),0,1)</f>
        <v>1</v>
      </c>
      <c r="AY315" s="567">
        <f>IF(AND(YEAR(AY$3)=YEAR('Rent Roll'!$C25),OR(MONTH(AY$3)='Rent Roll'!$AJ25,MONTH(AY$3)='Rent Roll'!$AK25,MONTH(AY$3)='Rent Roll'!$AL25)),0,1)</f>
        <v>1</v>
      </c>
      <c r="AZ315" s="567">
        <f>IF(AND(YEAR(AZ$3)=YEAR('Rent Roll'!$C25),OR(MONTH(AZ$3)='Rent Roll'!$AJ25,MONTH(AZ$3)='Rent Roll'!$AK25,MONTH(AZ$3)='Rent Roll'!$AL25)),0,1)</f>
        <v>1</v>
      </c>
      <c r="BA315" s="567">
        <f>IF(AND(YEAR(BA$3)=YEAR('Rent Roll'!$C25),OR(MONTH(BA$3)='Rent Roll'!$AJ25,MONTH(BA$3)='Rent Roll'!$AK25,MONTH(BA$3)='Rent Roll'!$AL25)),0,1)</f>
        <v>1</v>
      </c>
      <c r="BB315" s="767">
        <f>IF(AND(YEAR(BB$3)=YEAR('Rent Roll'!$C25),OR(MONTH(BB$3)='Rent Roll'!$AJ25,MONTH(BB$3)='Rent Roll'!$AK25,MONTH(BB$3)='Rent Roll'!$AL25)),0,1)</f>
        <v>1</v>
      </c>
      <c r="BC315" s="768">
        <f>IF(AND(YEAR(BC$3)=YEAR('Rent Roll'!$C25),OR(MONTH(BC$3)='Rent Roll'!$AJ25,MONTH(BC$3)='Rent Roll'!$AK25,MONTH(BC$3)='Rent Roll'!$AL25)),0,1)</f>
        <v>1</v>
      </c>
      <c r="BD315" s="567">
        <f>IF(AND(YEAR(BD$3)=YEAR('Rent Roll'!$C25),OR(MONTH(BD$3)='Rent Roll'!$AJ25,MONTH(BD$3)='Rent Roll'!$AK25,MONTH(BD$3)='Rent Roll'!$AL25)),0,1)</f>
        <v>1</v>
      </c>
      <c r="BE315" s="567">
        <f>IF(AND(YEAR(BE$3)=YEAR('Rent Roll'!$C25),OR(MONTH(BE$3)='Rent Roll'!$AJ25,MONTH(BE$3)='Rent Roll'!$AK25,MONTH(BE$3)='Rent Roll'!$AL25)),0,1)</f>
        <v>1</v>
      </c>
      <c r="BF315" s="567">
        <f>IF(AND(YEAR(BF$3)=YEAR('Rent Roll'!$C25),OR(MONTH(BF$3)='Rent Roll'!$AJ25,MONTH(BF$3)='Rent Roll'!$AK25,MONTH(BF$3)='Rent Roll'!$AL25)),0,1)</f>
        <v>1</v>
      </c>
      <c r="BG315" s="567">
        <f>IF(AND(YEAR(BG$3)=YEAR('Rent Roll'!$C25),OR(MONTH(BG$3)='Rent Roll'!$AJ25,MONTH(BG$3)='Rent Roll'!$AK25,MONTH(BG$3)='Rent Roll'!$AL25)),0,1)</f>
        <v>1</v>
      </c>
      <c r="BH315" s="567">
        <f>IF(AND(YEAR(BH$3)=YEAR('Rent Roll'!$C25),OR(MONTH(BH$3)='Rent Roll'!$AJ25,MONTH(BH$3)='Rent Roll'!$AK25,MONTH(BH$3)='Rent Roll'!$AL25)),0,1)</f>
        <v>1</v>
      </c>
      <c r="BI315" s="567">
        <f>IF(AND(YEAR(BI$3)=YEAR('Rent Roll'!$C25),OR(MONTH(BI$3)='Rent Roll'!$AJ25,MONTH(BI$3)='Rent Roll'!$AK25,MONTH(BI$3)='Rent Roll'!$AL25)),0,1)</f>
        <v>1</v>
      </c>
      <c r="BJ315" s="567">
        <f>IF(AND(YEAR(BJ$3)=YEAR('Rent Roll'!$C25),OR(MONTH(BJ$3)='Rent Roll'!$AJ25,MONTH(BJ$3)='Rent Roll'!$AK25,MONTH(BJ$3)='Rent Roll'!$AL25)),0,1)</f>
        <v>1</v>
      </c>
      <c r="BK315" s="567">
        <f>IF(AND(YEAR(BK$3)=YEAR('Rent Roll'!$C25),OR(MONTH(BK$3)='Rent Roll'!$AJ25,MONTH(BK$3)='Rent Roll'!$AK25,MONTH(BK$3)='Rent Roll'!$AL25)),0,1)</f>
        <v>1</v>
      </c>
      <c r="BL315" s="567">
        <f>IF(AND(YEAR(BL$3)=YEAR('Rent Roll'!$C25),OR(MONTH(BL$3)='Rent Roll'!$AJ25,MONTH(BL$3)='Rent Roll'!$AK25,MONTH(BL$3)='Rent Roll'!$AL25)),0,1)</f>
        <v>1</v>
      </c>
      <c r="BM315" s="567">
        <f>IF(AND(YEAR(BM$3)=YEAR('Rent Roll'!$C25),OR(MONTH(BM$3)='Rent Roll'!$AJ25,MONTH(BM$3)='Rent Roll'!$AK25,MONTH(BM$3)='Rent Roll'!$AL25)),0,1)</f>
        <v>1</v>
      </c>
      <c r="BN315" s="767">
        <f>IF(AND(YEAR(BN$3)=YEAR('Rent Roll'!$C25),OR(MONTH(BN$3)='Rent Roll'!$AJ25,MONTH(BN$3)='Rent Roll'!$AK25,MONTH(BN$3)='Rent Roll'!$AL25)),0,1)</f>
        <v>1</v>
      </c>
      <c r="BO315" s="768">
        <f>IF(AND(YEAR(BO$3)=YEAR('Rent Roll'!$C25),OR(MONTH(BO$3)='Rent Roll'!$AJ25,MONTH(BO$3)='Rent Roll'!$AK25,MONTH(BO$3)='Rent Roll'!$AL25)),0,1)</f>
        <v>1</v>
      </c>
      <c r="BP315" s="567">
        <f>IF(AND(YEAR(BP$3)=YEAR('Rent Roll'!$C25),OR(MONTH(BP$3)='Rent Roll'!$AJ25,MONTH(BP$3)='Rent Roll'!$AK25,MONTH(BP$3)='Rent Roll'!$AL25)),0,1)</f>
        <v>1</v>
      </c>
      <c r="BQ315" s="567">
        <f>IF(AND(YEAR(BQ$3)=YEAR('Rent Roll'!$C25),OR(MONTH(BQ$3)='Rent Roll'!$AJ25,MONTH(BQ$3)='Rent Roll'!$AK25,MONTH(BQ$3)='Rent Roll'!$AL25)),0,1)</f>
        <v>1</v>
      </c>
      <c r="BR315" s="567">
        <f>IF(AND(YEAR(BR$3)=YEAR('Rent Roll'!$C25),OR(MONTH(BR$3)='Rent Roll'!$AJ25,MONTH(BR$3)='Rent Roll'!$AK25,MONTH(BR$3)='Rent Roll'!$AL25)),0,1)</f>
        <v>1</v>
      </c>
      <c r="BS315" s="567">
        <f>IF(AND(YEAR(BS$3)=YEAR('Rent Roll'!$C25),OR(MONTH(BS$3)='Rent Roll'!$AJ25,MONTH(BS$3)='Rent Roll'!$AK25,MONTH(BS$3)='Rent Roll'!$AL25)),0,1)</f>
        <v>1</v>
      </c>
      <c r="BT315" s="567">
        <f>IF(AND(YEAR(BT$3)=YEAR('Rent Roll'!$C25),OR(MONTH(BT$3)='Rent Roll'!$AJ25,MONTH(BT$3)='Rent Roll'!$AK25,MONTH(BT$3)='Rent Roll'!$AL25)),0,1)</f>
        <v>1</v>
      </c>
      <c r="BU315" s="567">
        <f>IF(AND(YEAR(BU$3)=YEAR('Rent Roll'!$C25),OR(MONTH(BU$3)='Rent Roll'!$AJ25,MONTH(BU$3)='Rent Roll'!$AK25,MONTH(BU$3)='Rent Roll'!$AL25)),0,1)</f>
        <v>1</v>
      </c>
      <c r="BV315" s="567">
        <f>IF(AND(YEAR(BV$3)=YEAR('Rent Roll'!$C25),OR(MONTH(BV$3)='Rent Roll'!$AJ25,MONTH(BV$3)='Rent Roll'!$AK25,MONTH(BV$3)='Rent Roll'!$AL25)),0,1)</f>
        <v>1</v>
      </c>
      <c r="BW315" s="567">
        <f>IF(AND(YEAR(BW$3)=YEAR('Rent Roll'!$C25),OR(MONTH(BW$3)='Rent Roll'!$AJ25,MONTH(BW$3)='Rent Roll'!$AK25,MONTH(BW$3)='Rent Roll'!$AL25)),0,1)</f>
        <v>1</v>
      </c>
      <c r="BX315" s="567">
        <f>IF(AND(YEAR(BX$3)=YEAR('Rent Roll'!$C25),OR(MONTH(BX$3)='Rent Roll'!$AJ25,MONTH(BX$3)='Rent Roll'!$AK25,MONTH(BX$3)='Rent Roll'!$AL25)),0,1)</f>
        <v>1</v>
      </c>
      <c r="BY315" s="567">
        <f>IF(AND(YEAR(BY$3)=YEAR('Rent Roll'!$C25),OR(MONTH(BY$3)='Rent Roll'!$AJ25,MONTH(BY$3)='Rent Roll'!$AK25,MONTH(BY$3)='Rent Roll'!$AL25)),0,1)</f>
        <v>1</v>
      </c>
      <c r="BZ315" s="767">
        <f>IF(AND(YEAR(BZ$3)=YEAR('Rent Roll'!$C25),OR(MONTH(BZ$3)='Rent Roll'!$AJ25,MONTH(BZ$3)='Rent Roll'!$AK25,MONTH(BZ$3)='Rent Roll'!$AL25)),0,1)</f>
        <v>1</v>
      </c>
      <c r="CA315" s="768">
        <f>IF(AND(YEAR(CA$3)=YEAR('Rent Roll'!$C25),OR(MONTH(CA$3)='Rent Roll'!$AJ25,MONTH(CA$3)='Rent Roll'!$AK25,MONTH(CA$3)='Rent Roll'!$AL25)),0,1)</f>
        <v>1</v>
      </c>
      <c r="CB315" s="567">
        <f>IF(AND(YEAR(CB$3)=YEAR('Rent Roll'!$C25),OR(MONTH(CB$3)='Rent Roll'!$AJ25,MONTH(CB$3)='Rent Roll'!$AK25,MONTH(CB$3)='Rent Roll'!$AL25)),0,1)</f>
        <v>1</v>
      </c>
      <c r="CC315" s="567">
        <f>IF(AND(YEAR(CC$3)=YEAR('Rent Roll'!$C25),OR(MONTH(CC$3)='Rent Roll'!$AJ25,MONTH(CC$3)='Rent Roll'!$AK25,MONTH(CC$3)='Rent Roll'!$AL25)),0,1)</f>
        <v>1</v>
      </c>
      <c r="CD315" s="567">
        <f>IF(AND(YEAR(CD$3)=YEAR('Rent Roll'!$C25),OR(MONTH(CD$3)='Rent Roll'!$AJ25,MONTH(CD$3)='Rent Roll'!$AK25,MONTH(CD$3)='Rent Roll'!$AL25)),0,1)</f>
        <v>1</v>
      </c>
      <c r="CE315" s="567">
        <f>IF(AND(YEAR(CE$3)=YEAR('Rent Roll'!$C25),OR(MONTH(CE$3)='Rent Roll'!$AJ25,MONTH(CE$3)='Rent Roll'!$AK25,MONTH(CE$3)='Rent Roll'!$AL25)),0,1)</f>
        <v>1</v>
      </c>
      <c r="CF315" s="567">
        <f>IF(AND(YEAR(CF$3)=YEAR('Rent Roll'!$C25),OR(MONTH(CF$3)='Rent Roll'!$AJ25,MONTH(CF$3)='Rent Roll'!$AK25,MONTH(CF$3)='Rent Roll'!$AL25)),0,1)</f>
        <v>1</v>
      </c>
      <c r="CG315" s="567">
        <f>IF(AND(YEAR(CG$3)=YEAR('Rent Roll'!$C25),OR(MONTH(CG$3)='Rent Roll'!$AJ25,MONTH(CG$3)='Rent Roll'!$AK25,MONTH(CG$3)='Rent Roll'!$AL25)),0,1)</f>
        <v>1</v>
      </c>
      <c r="CH315" s="567">
        <f>IF(AND(YEAR(CH$3)=YEAR('Rent Roll'!$C25),OR(MONTH(CH$3)='Rent Roll'!$AJ25,MONTH(CH$3)='Rent Roll'!$AK25,MONTH(CH$3)='Rent Roll'!$AL25)),0,1)</f>
        <v>1</v>
      </c>
      <c r="CI315" s="567">
        <f>IF(AND(YEAR(CI$3)=YEAR('Rent Roll'!$C25),OR(MONTH(CI$3)='Rent Roll'!$AJ25,MONTH(CI$3)='Rent Roll'!$AK25,MONTH(CI$3)='Rent Roll'!$AL25)),0,1)</f>
        <v>1</v>
      </c>
      <c r="CJ315" s="567">
        <f>IF(AND(YEAR(CJ$3)=YEAR('Rent Roll'!$C25),OR(MONTH(CJ$3)='Rent Roll'!$AJ25,MONTH(CJ$3)='Rent Roll'!$AK25,MONTH(CJ$3)='Rent Roll'!$AL25)),0,1)</f>
        <v>1</v>
      </c>
      <c r="CK315" s="567">
        <f>IF(AND(YEAR(CK$3)=YEAR('Rent Roll'!$C25),OR(MONTH(CK$3)='Rent Roll'!$AJ25,MONTH(CK$3)='Rent Roll'!$AK25,MONTH(CK$3)='Rent Roll'!$AL25)),0,1)</f>
        <v>1</v>
      </c>
      <c r="CL315" s="767">
        <f>IF(AND(YEAR(CL$3)=YEAR('Rent Roll'!$C25),OR(MONTH(CL$3)='Rent Roll'!$AJ25,MONTH(CL$3)='Rent Roll'!$AK25,MONTH(CL$3)='Rent Roll'!$AL25)),0,1)</f>
        <v>1</v>
      </c>
      <c r="CM315" s="768">
        <f>IF(AND(YEAR(CM$3)=YEAR('Rent Roll'!$C25),OR(MONTH(CM$3)='Rent Roll'!$AJ25,MONTH(CM$3)='Rent Roll'!$AK25,MONTH(CM$3)='Rent Roll'!$AL25)),0,1)</f>
        <v>1</v>
      </c>
      <c r="CN315" s="567">
        <f>IF(AND(YEAR(CN$3)=YEAR('Rent Roll'!$C25),OR(MONTH(CN$3)='Rent Roll'!$AJ25,MONTH(CN$3)='Rent Roll'!$AK25,MONTH(CN$3)='Rent Roll'!$AL25)),0,1)</f>
        <v>1</v>
      </c>
      <c r="CO315" s="567">
        <f>IF(AND(YEAR(CO$3)=YEAR('Rent Roll'!$C25),OR(MONTH(CO$3)='Rent Roll'!$AJ25,MONTH(CO$3)='Rent Roll'!$AK25,MONTH(CO$3)='Rent Roll'!$AL25)),0,1)</f>
        <v>1</v>
      </c>
      <c r="CP315" s="567">
        <f>IF(AND(YEAR(CP$3)=YEAR('Rent Roll'!$C25),OR(MONTH(CP$3)='Rent Roll'!$AJ25,MONTH(CP$3)='Rent Roll'!$AK25,MONTH(CP$3)='Rent Roll'!$AL25)),0,1)</f>
        <v>1</v>
      </c>
      <c r="CQ315" s="567">
        <f>IF(AND(YEAR(CQ$3)=YEAR('Rent Roll'!$C25),OR(MONTH(CQ$3)='Rent Roll'!$AJ25,MONTH(CQ$3)='Rent Roll'!$AK25,MONTH(CQ$3)='Rent Roll'!$AL25)),0,1)</f>
        <v>1</v>
      </c>
      <c r="CR315" s="567">
        <f>IF(AND(YEAR(CR$3)=YEAR('Rent Roll'!$C25),OR(MONTH(CR$3)='Rent Roll'!$AJ25,MONTH(CR$3)='Rent Roll'!$AK25,MONTH(CR$3)='Rent Roll'!$AL25)),0,1)</f>
        <v>1</v>
      </c>
      <c r="CS315" s="567">
        <f>IF(AND(YEAR(CS$3)=YEAR('Rent Roll'!$C25),OR(MONTH(CS$3)='Rent Roll'!$AJ25,MONTH(CS$3)='Rent Roll'!$AK25,MONTH(CS$3)='Rent Roll'!$AL25)),0,1)</f>
        <v>1</v>
      </c>
      <c r="CT315" s="567">
        <f>IF(AND(YEAR(CT$3)=YEAR('Rent Roll'!$C25),OR(MONTH(CT$3)='Rent Roll'!$AJ25,MONTH(CT$3)='Rent Roll'!$AK25,MONTH(CT$3)='Rent Roll'!$AL25)),0,1)</f>
        <v>1</v>
      </c>
      <c r="CU315" s="567">
        <f>IF(AND(YEAR(CU$3)=YEAR('Rent Roll'!$C25),OR(MONTH(CU$3)='Rent Roll'!$AJ25,MONTH(CU$3)='Rent Roll'!$AK25,MONTH(CU$3)='Rent Roll'!$AL25)),0,1)</f>
        <v>1</v>
      </c>
      <c r="CV315" s="567">
        <f>IF(AND(YEAR(CV$3)=YEAR('Rent Roll'!$C25),OR(MONTH(CV$3)='Rent Roll'!$AJ25,MONTH(CV$3)='Rent Roll'!$AK25,MONTH(CV$3)='Rent Roll'!$AL25)),0,1)</f>
        <v>1</v>
      </c>
      <c r="CW315" s="567">
        <f>IF(AND(YEAR(CW$3)=YEAR('Rent Roll'!$C25),OR(MONTH(CW$3)='Rent Roll'!$AJ25,MONTH(CW$3)='Rent Roll'!$AK25,MONTH(CW$3)='Rent Roll'!$AL25)),0,1)</f>
        <v>1</v>
      </c>
      <c r="CX315" s="767">
        <f>IF(AND(YEAR(CX$3)=YEAR('Rent Roll'!$C25),OR(MONTH(CX$3)='Rent Roll'!$AJ25,MONTH(CX$3)='Rent Roll'!$AK25,MONTH(CX$3)='Rent Roll'!$AL25)),0,1)</f>
        <v>1</v>
      </c>
      <c r="CY315" s="768">
        <f>IF(AND(YEAR(CY$3)=YEAR('Rent Roll'!$C25),OR(MONTH(CY$3)='Rent Roll'!$AJ25,MONTH(CY$3)='Rent Roll'!$AK25,MONTH(CY$3)='Rent Roll'!$AL25)),0,1)</f>
        <v>1</v>
      </c>
      <c r="CZ315" s="567">
        <f>IF(AND(YEAR(CZ$3)=YEAR('Rent Roll'!$C25),OR(MONTH(CZ$3)='Rent Roll'!$AJ25,MONTH(CZ$3)='Rent Roll'!$AK25,MONTH(CZ$3)='Rent Roll'!$AL25)),0,1)</f>
        <v>1</v>
      </c>
      <c r="DA315" s="567">
        <f>IF(AND(YEAR(DA$3)=YEAR('Rent Roll'!$C25),OR(MONTH(DA$3)='Rent Roll'!$AJ25,MONTH(DA$3)='Rent Roll'!$AK25,MONTH(DA$3)='Rent Roll'!$AL25)),0,1)</f>
        <v>1</v>
      </c>
      <c r="DB315" s="567">
        <f>IF(AND(YEAR(DB$3)=YEAR('Rent Roll'!$C25),OR(MONTH(DB$3)='Rent Roll'!$AJ25,MONTH(DB$3)='Rent Roll'!$AK25,MONTH(DB$3)='Rent Roll'!$AL25)),0,1)</f>
        <v>1</v>
      </c>
      <c r="DC315" s="567">
        <f>IF(AND(YEAR(DC$3)=YEAR('Rent Roll'!$C25),OR(MONTH(DC$3)='Rent Roll'!$AJ25,MONTH(DC$3)='Rent Roll'!$AK25,MONTH(DC$3)='Rent Roll'!$AL25)),0,1)</f>
        <v>1</v>
      </c>
      <c r="DD315" s="567">
        <f>IF(AND(YEAR(DD$3)=YEAR('Rent Roll'!$C25),OR(MONTH(DD$3)='Rent Roll'!$AJ25,MONTH(DD$3)='Rent Roll'!$AK25,MONTH(DD$3)='Rent Roll'!$AL25)),0,1)</f>
        <v>1</v>
      </c>
      <c r="DE315" s="567">
        <f>IF(AND(YEAR(DE$3)=YEAR('Rent Roll'!$C25),OR(MONTH(DE$3)='Rent Roll'!$AJ25,MONTH(DE$3)='Rent Roll'!$AK25,MONTH(DE$3)='Rent Roll'!$AL25)),0,1)</f>
        <v>1</v>
      </c>
      <c r="DF315" s="567">
        <f>IF(AND(YEAR(DF$3)=YEAR('Rent Roll'!$C25),OR(MONTH(DF$3)='Rent Roll'!$AJ25,MONTH(DF$3)='Rent Roll'!$AK25,MONTH(DF$3)='Rent Roll'!$AL25)),0,1)</f>
        <v>1</v>
      </c>
      <c r="DG315" s="567">
        <f>IF(AND(YEAR(DG$3)=YEAR('Rent Roll'!$C25),OR(MONTH(DG$3)='Rent Roll'!$AJ25,MONTH(DG$3)='Rent Roll'!$AK25,MONTH(DG$3)='Rent Roll'!$AL25)),0,1)</f>
        <v>1</v>
      </c>
      <c r="DH315" s="567">
        <f>IF(AND(YEAR(DH$3)=YEAR('Rent Roll'!$C25),OR(MONTH(DH$3)='Rent Roll'!$AJ25,MONTH(DH$3)='Rent Roll'!$AK25,MONTH(DH$3)='Rent Roll'!$AL25)),0,1)</f>
        <v>1</v>
      </c>
      <c r="DI315" s="567">
        <f>IF(AND(YEAR(DI$3)=YEAR('Rent Roll'!$C25),OR(MONTH(DI$3)='Rent Roll'!$AJ25,MONTH(DI$3)='Rent Roll'!$AK25,MONTH(DI$3)='Rent Roll'!$AL25)),0,1)</f>
        <v>1</v>
      </c>
      <c r="DJ315" s="767">
        <f>IF(AND(YEAR(DJ$3)=YEAR('Rent Roll'!$C25),OR(MONTH(DJ$3)='Rent Roll'!$AJ25,MONTH(DJ$3)='Rent Roll'!$AK25,MONTH(DJ$3)='Rent Roll'!$AL25)),0,1)</f>
        <v>1</v>
      </c>
      <c r="DK315" s="768">
        <f>IF(AND(YEAR(DK$3)=YEAR('Rent Roll'!$C25),OR(MONTH(DK$3)='Rent Roll'!$AJ25,MONTH(DK$3)='Rent Roll'!$AK25,MONTH(DK$3)='Rent Roll'!$AL25)),0,1)</f>
        <v>1</v>
      </c>
      <c r="DL315" s="567">
        <f>IF(AND(YEAR(DL$3)=YEAR('Rent Roll'!$C25),OR(MONTH(DL$3)='Rent Roll'!$AJ25,MONTH(DL$3)='Rent Roll'!$AK25,MONTH(DL$3)='Rent Roll'!$AL25)),0,1)</f>
        <v>1</v>
      </c>
      <c r="DM315" s="567">
        <f>IF(AND(YEAR(DM$3)=YEAR('Rent Roll'!$C25),OR(MONTH(DM$3)='Rent Roll'!$AJ25,MONTH(DM$3)='Rent Roll'!$AK25,MONTH(DM$3)='Rent Roll'!$AL25)),0,1)</f>
        <v>1</v>
      </c>
      <c r="DN315" s="567">
        <f>IF(AND(YEAR(DN$3)=YEAR('Rent Roll'!$C25),OR(MONTH(DN$3)='Rent Roll'!$AJ25,MONTH(DN$3)='Rent Roll'!$AK25,MONTH(DN$3)='Rent Roll'!$AL25)),0,1)</f>
        <v>1</v>
      </c>
      <c r="DO315" s="567">
        <f>IF(AND(YEAR(DO$3)=YEAR('Rent Roll'!$C25),OR(MONTH(DO$3)='Rent Roll'!$AJ25,MONTH(DO$3)='Rent Roll'!$AK25,MONTH(DO$3)='Rent Roll'!$AL25)),0,1)</f>
        <v>1</v>
      </c>
      <c r="DP315" s="567">
        <f>IF(AND(YEAR(DP$3)=YEAR('Rent Roll'!$C25),OR(MONTH(DP$3)='Rent Roll'!$AJ25,MONTH(DP$3)='Rent Roll'!$AK25,MONTH(DP$3)='Rent Roll'!$AL25)),0,1)</f>
        <v>1</v>
      </c>
      <c r="DQ315" s="567">
        <f>IF(AND(YEAR(DQ$3)=YEAR('Rent Roll'!$C25),OR(MONTH(DQ$3)='Rent Roll'!$AJ25,MONTH(DQ$3)='Rent Roll'!$AK25,MONTH(DQ$3)='Rent Roll'!$AL25)),0,1)</f>
        <v>1</v>
      </c>
      <c r="DR315" s="567">
        <f>IF(AND(YEAR(DR$3)=YEAR('Rent Roll'!$C25),OR(MONTH(DR$3)='Rent Roll'!$AJ25,MONTH(DR$3)='Rent Roll'!$AK25,MONTH(DR$3)='Rent Roll'!$AL25)),0,1)</f>
        <v>1</v>
      </c>
      <c r="DS315" s="567">
        <f>IF(AND(YEAR(DS$3)=YEAR('Rent Roll'!$C25),OR(MONTH(DS$3)='Rent Roll'!$AJ25,MONTH(DS$3)='Rent Roll'!$AK25,MONTH(DS$3)='Rent Roll'!$AL25)),0,1)</f>
        <v>1</v>
      </c>
      <c r="DT315" s="567">
        <f>IF(AND(YEAR(DT$3)=YEAR('Rent Roll'!$C25),OR(MONTH(DT$3)='Rent Roll'!$AJ25,MONTH(DT$3)='Rent Roll'!$AK25,MONTH(DT$3)='Rent Roll'!$AL25)),0,1)</f>
        <v>1</v>
      </c>
      <c r="DU315" s="567">
        <f>IF(AND(YEAR(DU$3)=YEAR('Rent Roll'!$C25),OR(MONTH(DU$3)='Rent Roll'!$AJ25,MONTH(DU$3)='Rent Roll'!$AK25,MONTH(DU$3)='Rent Roll'!$AL25)),0,1)</f>
        <v>1</v>
      </c>
      <c r="DV315" s="567">
        <f>IF(AND(YEAR(DV$3)=YEAR('Rent Roll'!$C25),OR(MONTH(DV$3)='Rent Roll'!$AJ25,MONTH(DV$3)='Rent Roll'!$AK25,MONTH(DV$3)='Rent Roll'!$AL25)),0,1)</f>
        <v>1</v>
      </c>
    </row>
    <row r="316" spans="1:126" s="568" customFormat="1" ht="12" customHeight="1" outlineLevel="1" x14ac:dyDescent="0.4">
      <c r="A316" s="732"/>
      <c r="B316" s="564">
        <f>'Rent Roll'!$B26</f>
        <v>0</v>
      </c>
      <c r="C316" s="565"/>
      <c r="D316" s="565"/>
      <c r="E316" s="566"/>
      <c r="F316" s="778">
        <f>IF(AND(YEAR(F$3)=YEAR('Rent Roll'!$C26),OR(MONTH(F$3)='Rent Roll'!$AJ26,MONTH(F$3)='Rent Roll'!$AK26,MONTH(F$3)='Rent Roll'!$AL26)),0,1)</f>
        <v>1</v>
      </c>
      <c r="G316" s="768">
        <f>IF(AND(YEAR(G$3)=YEAR('Rent Roll'!$C26),OR(MONTH(G$3)='Rent Roll'!$AJ26,MONTH(G$3)='Rent Roll'!$AK26,MONTH(G$3)='Rent Roll'!$AL26)),0,1)</f>
        <v>1</v>
      </c>
      <c r="H316" s="567">
        <f>IF(AND(YEAR(H$3)=YEAR('Rent Roll'!$C26),OR(MONTH(H$3)='Rent Roll'!$AJ26,MONTH(H$3)='Rent Roll'!$AK26,MONTH(H$3)='Rent Roll'!$AL26)),0,1)</f>
        <v>1</v>
      </c>
      <c r="I316" s="567">
        <f>IF(AND(YEAR(I$3)=YEAR('Rent Roll'!$C26),OR(MONTH(I$3)='Rent Roll'!$AJ26,MONTH(I$3)='Rent Roll'!$AK26,MONTH(I$3)='Rent Roll'!$AL26)),0,1)</f>
        <v>1</v>
      </c>
      <c r="J316" s="567">
        <f>IF(AND(YEAR(J$3)=YEAR('Rent Roll'!$C26),OR(MONTH(J$3)='Rent Roll'!$AJ26,MONTH(J$3)='Rent Roll'!$AK26,MONTH(J$3)='Rent Roll'!$AL26)),0,1)</f>
        <v>1</v>
      </c>
      <c r="K316" s="567">
        <f>IF(AND(YEAR(K$3)=YEAR('Rent Roll'!$C26),OR(MONTH(K$3)='Rent Roll'!$AJ26,MONTH(K$3)='Rent Roll'!$AK26,MONTH(K$3)='Rent Roll'!$AL26)),0,1)</f>
        <v>1</v>
      </c>
      <c r="L316" s="567">
        <f>IF(AND(YEAR(L$3)=YEAR('Rent Roll'!$C26),OR(MONTH(L$3)='Rent Roll'!$AJ26,MONTH(L$3)='Rent Roll'!$AK26,MONTH(L$3)='Rent Roll'!$AL26)),0,1)</f>
        <v>1</v>
      </c>
      <c r="M316" s="567">
        <f>IF(AND(YEAR(M$3)=YEAR('Rent Roll'!$C26),OR(MONTH(M$3)='Rent Roll'!$AJ26,MONTH(M$3)='Rent Roll'!$AK26,MONTH(M$3)='Rent Roll'!$AL26)),0,1)</f>
        <v>1</v>
      </c>
      <c r="N316" s="567">
        <f>IF(AND(YEAR(N$3)=YEAR('Rent Roll'!$C26),OR(MONTH(N$3)='Rent Roll'!$AJ26,MONTH(N$3)='Rent Roll'!$AK26,MONTH(N$3)='Rent Roll'!$AL26)),0,1)</f>
        <v>1</v>
      </c>
      <c r="O316" s="567">
        <f>IF(AND(YEAR(O$3)=YEAR('Rent Roll'!$C26),OR(MONTH(O$3)='Rent Roll'!$AJ26,MONTH(O$3)='Rent Roll'!$AK26,MONTH(O$3)='Rent Roll'!$AL26)),0,1)</f>
        <v>1</v>
      </c>
      <c r="P316" s="567">
        <f>IF(AND(YEAR(P$3)=YEAR('Rent Roll'!$C26),OR(MONTH(P$3)='Rent Roll'!$AJ26,MONTH(P$3)='Rent Roll'!$AK26,MONTH(P$3)='Rent Roll'!$AL26)),0,1)</f>
        <v>1</v>
      </c>
      <c r="Q316" s="567">
        <f>IF(AND(YEAR(Q$3)=YEAR('Rent Roll'!$C26),OR(MONTH(Q$3)='Rent Roll'!$AJ26,MONTH(Q$3)='Rent Roll'!$AK26,MONTH(Q$3)='Rent Roll'!$AL26)),0,1)</f>
        <v>1</v>
      </c>
      <c r="R316" s="767">
        <f>IF(AND(YEAR(R$3)=YEAR('Rent Roll'!$C26),OR(MONTH(R$3)='Rent Roll'!$AJ26,MONTH(R$3)='Rent Roll'!$AK26,MONTH(R$3)='Rent Roll'!$AL26)),0,1)</f>
        <v>1</v>
      </c>
      <c r="S316" s="768">
        <f>IF(AND(YEAR(S$3)=YEAR('Rent Roll'!$C26),OR(MONTH(S$3)='Rent Roll'!$AJ26,MONTH(S$3)='Rent Roll'!$AK26,MONTH(S$3)='Rent Roll'!$AL26)),0,1)</f>
        <v>1</v>
      </c>
      <c r="T316" s="567">
        <f>IF(AND(YEAR(T$3)=YEAR('Rent Roll'!$C26),OR(MONTH(T$3)='Rent Roll'!$AJ26,MONTH(T$3)='Rent Roll'!$AK26,MONTH(T$3)='Rent Roll'!$AL26)),0,1)</f>
        <v>1</v>
      </c>
      <c r="U316" s="567">
        <f>IF(AND(YEAR(U$3)=YEAR('Rent Roll'!$C26),OR(MONTH(U$3)='Rent Roll'!$AJ26,MONTH(U$3)='Rent Roll'!$AK26,MONTH(U$3)='Rent Roll'!$AL26)),0,1)</f>
        <v>1</v>
      </c>
      <c r="V316" s="567">
        <f>IF(AND(YEAR(V$3)=YEAR('Rent Roll'!$C26),OR(MONTH(V$3)='Rent Roll'!$AJ26,MONTH(V$3)='Rent Roll'!$AK26,MONTH(V$3)='Rent Roll'!$AL26)),0,1)</f>
        <v>1</v>
      </c>
      <c r="W316" s="567">
        <f>IF(AND(YEAR(W$3)=YEAR('Rent Roll'!$C26),OR(MONTH(W$3)='Rent Roll'!$AJ26,MONTH(W$3)='Rent Roll'!$AK26,MONTH(W$3)='Rent Roll'!$AL26)),0,1)</f>
        <v>1</v>
      </c>
      <c r="X316" s="567">
        <f>IF(AND(YEAR(X$3)=YEAR('Rent Roll'!$C26),OR(MONTH(X$3)='Rent Roll'!$AJ26,MONTH(X$3)='Rent Roll'!$AK26,MONTH(X$3)='Rent Roll'!$AL26)),0,1)</f>
        <v>1</v>
      </c>
      <c r="Y316" s="567">
        <f>IF(AND(YEAR(Y$3)=YEAR('Rent Roll'!$C26),OR(MONTH(Y$3)='Rent Roll'!$AJ26,MONTH(Y$3)='Rent Roll'!$AK26,MONTH(Y$3)='Rent Roll'!$AL26)),0,1)</f>
        <v>1</v>
      </c>
      <c r="Z316" s="567">
        <f>IF(AND(YEAR(Z$3)=YEAR('Rent Roll'!$C26),OR(MONTH(Z$3)='Rent Roll'!$AJ26,MONTH(Z$3)='Rent Roll'!$AK26,MONTH(Z$3)='Rent Roll'!$AL26)),0,1)</f>
        <v>1</v>
      </c>
      <c r="AA316" s="567">
        <f>IF(AND(YEAR(AA$3)=YEAR('Rent Roll'!$C26),OR(MONTH(AA$3)='Rent Roll'!$AJ26,MONTH(AA$3)='Rent Roll'!$AK26,MONTH(AA$3)='Rent Roll'!$AL26)),0,1)</f>
        <v>1</v>
      </c>
      <c r="AB316" s="567">
        <f>IF(AND(YEAR(AB$3)=YEAR('Rent Roll'!$C26),OR(MONTH(AB$3)='Rent Roll'!$AJ26,MONTH(AB$3)='Rent Roll'!$AK26,MONTH(AB$3)='Rent Roll'!$AL26)),0,1)</f>
        <v>1</v>
      </c>
      <c r="AC316" s="567">
        <f>IF(AND(YEAR(AC$3)=YEAR('Rent Roll'!$C26),OR(MONTH(AC$3)='Rent Roll'!$AJ26,MONTH(AC$3)='Rent Roll'!$AK26,MONTH(AC$3)='Rent Roll'!$AL26)),0,1)</f>
        <v>1</v>
      </c>
      <c r="AD316" s="767">
        <f>IF(AND(YEAR(AD$3)=YEAR('Rent Roll'!$C26),OR(MONTH(AD$3)='Rent Roll'!$AJ26,MONTH(AD$3)='Rent Roll'!$AK26,MONTH(AD$3)='Rent Roll'!$AL26)),0,1)</f>
        <v>1</v>
      </c>
      <c r="AE316" s="768">
        <f>IF(AND(YEAR(AE$3)=YEAR('Rent Roll'!$C26),OR(MONTH(AE$3)='Rent Roll'!$AJ26,MONTH(AE$3)='Rent Roll'!$AK26,MONTH(AE$3)='Rent Roll'!$AL26)),0,1)</f>
        <v>1</v>
      </c>
      <c r="AF316" s="567">
        <f>IF(AND(YEAR(AF$3)=YEAR('Rent Roll'!$C26),OR(MONTH(AF$3)='Rent Roll'!$AJ26,MONTH(AF$3)='Rent Roll'!$AK26,MONTH(AF$3)='Rent Roll'!$AL26)),0,1)</f>
        <v>1</v>
      </c>
      <c r="AG316" s="567">
        <f>IF(AND(YEAR(AG$3)=YEAR('Rent Roll'!$C26),OR(MONTH(AG$3)='Rent Roll'!$AJ26,MONTH(AG$3)='Rent Roll'!$AK26,MONTH(AG$3)='Rent Roll'!$AL26)),0,1)</f>
        <v>1</v>
      </c>
      <c r="AH316" s="567">
        <f>IF(AND(YEAR(AH$3)=YEAR('Rent Roll'!$C26),OR(MONTH(AH$3)='Rent Roll'!$AJ26,MONTH(AH$3)='Rent Roll'!$AK26,MONTH(AH$3)='Rent Roll'!$AL26)),0,1)</f>
        <v>1</v>
      </c>
      <c r="AI316" s="567">
        <f>IF(AND(YEAR(AI$3)=YEAR('Rent Roll'!$C26),OR(MONTH(AI$3)='Rent Roll'!$AJ26,MONTH(AI$3)='Rent Roll'!$AK26,MONTH(AI$3)='Rent Roll'!$AL26)),0,1)</f>
        <v>1</v>
      </c>
      <c r="AJ316" s="567">
        <f>IF(AND(YEAR(AJ$3)=YEAR('Rent Roll'!$C26),OR(MONTH(AJ$3)='Rent Roll'!$AJ26,MONTH(AJ$3)='Rent Roll'!$AK26,MONTH(AJ$3)='Rent Roll'!$AL26)),0,1)</f>
        <v>1</v>
      </c>
      <c r="AK316" s="567">
        <f>IF(AND(YEAR(AK$3)=YEAR('Rent Roll'!$C26),OR(MONTH(AK$3)='Rent Roll'!$AJ26,MONTH(AK$3)='Rent Roll'!$AK26,MONTH(AK$3)='Rent Roll'!$AL26)),0,1)</f>
        <v>1</v>
      </c>
      <c r="AL316" s="567">
        <f>IF(AND(YEAR(AL$3)=YEAR('Rent Roll'!$C26),OR(MONTH(AL$3)='Rent Roll'!$AJ26,MONTH(AL$3)='Rent Roll'!$AK26,MONTH(AL$3)='Rent Roll'!$AL26)),0,1)</f>
        <v>1</v>
      </c>
      <c r="AM316" s="567">
        <f>IF(AND(YEAR(AM$3)=YEAR('Rent Roll'!$C26),OR(MONTH(AM$3)='Rent Roll'!$AJ26,MONTH(AM$3)='Rent Roll'!$AK26,MONTH(AM$3)='Rent Roll'!$AL26)),0,1)</f>
        <v>1</v>
      </c>
      <c r="AN316" s="567">
        <f>IF(AND(YEAR(AN$3)=YEAR('Rent Roll'!$C26),OR(MONTH(AN$3)='Rent Roll'!$AJ26,MONTH(AN$3)='Rent Roll'!$AK26,MONTH(AN$3)='Rent Roll'!$AL26)),0,1)</f>
        <v>1</v>
      </c>
      <c r="AO316" s="567">
        <f>IF(AND(YEAR(AO$3)=YEAR('Rent Roll'!$C26),OR(MONTH(AO$3)='Rent Roll'!$AJ26,MONTH(AO$3)='Rent Roll'!$AK26,MONTH(AO$3)='Rent Roll'!$AL26)),0,1)</f>
        <v>1</v>
      </c>
      <c r="AP316" s="767">
        <f>IF(AND(YEAR(AP$3)=YEAR('Rent Roll'!$C26),OR(MONTH(AP$3)='Rent Roll'!$AJ26,MONTH(AP$3)='Rent Roll'!$AK26,MONTH(AP$3)='Rent Roll'!$AL26)),0,1)</f>
        <v>1</v>
      </c>
      <c r="AQ316" s="768">
        <f>IF(AND(YEAR(AQ$3)=YEAR('Rent Roll'!$C26),OR(MONTH(AQ$3)='Rent Roll'!$AJ26,MONTH(AQ$3)='Rent Roll'!$AK26,MONTH(AQ$3)='Rent Roll'!$AL26)),0,1)</f>
        <v>1</v>
      </c>
      <c r="AR316" s="567">
        <f>IF(AND(YEAR(AR$3)=YEAR('Rent Roll'!$C26),OR(MONTH(AR$3)='Rent Roll'!$AJ26,MONTH(AR$3)='Rent Roll'!$AK26,MONTH(AR$3)='Rent Roll'!$AL26)),0,1)</f>
        <v>1</v>
      </c>
      <c r="AS316" s="567">
        <f>IF(AND(YEAR(AS$3)=YEAR('Rent Roll'!$C26),OR(MONTH(AS$3)='Rent Roll'!$AJ26,MONTH(AS$3)='Rent Roll'!$AK26,MONTH(AS$3)='Rent Roll'!$AL26)),0,1)</f>
        <v>1</v>
      </c>
      <c r="AT316" s="567">
        <f>IF(AND(YEAR(AT$3)=YEAR('Rent Roll'!$C26),OR(MONTH(AT$3)='Rent Roll'!$AJ26,MONTH(AT$3)='Rent Roll'!$AK26,MONTH(AT$3)='Rent Roll'!$AL26)),0,1)</f>
        <v>1</v>
      </c>
      <c r="AU316" s="567">
        <f>IF(AND(YEAR(AU$3)=YEAR('Rent Roll'!$C26),OR(MONTH(AU$3)='Rent Roll'!$AJ26,MONTH(AU$3)='Rent Roll'!$AK26,MONTH(AU$3)='Rent Roll'!$AL26)),0,1)</f>
        <v>1</v>
      </c>
      <c r="AV316" s="567">
        <f>IF(AND(YEAR(AV$3)=YEAR('Rent Roll'!$C26),OR(MONTH(AV$3)='Rent Roll'!$AJ26,MONTH(AV$3)='Rent Roll'!$AK26,MONTH(AV$3)='Rent Roll'!$AL26)),0,1)</f>
        <v>1</v>
      </c>
      <c r="AW316" s="567">
        <f>IF(AND(YEAR(AW$3)=YEAR('Rent Roll'!$C26),OR(MONTH(AW$3)='Rent Roll'!$AJ26,MONTH(AW$3)='Rent Roll'!$AK26,MONTH(AW$3)='Rent Roll'!$AL26)),0,1)</f>
        <v>1</v>
      </c>
      <c r="AX316" s="567">
        <f>IF(AND(YEAR(AX$3)=YEAR('Rent Roll'!$C26),OR(MONTH(AX$3)='Rent Roll'!$AJ26,MONTH(AX$3)='Rent Roll'!$AK26,MONTH(AX$3)='Rent Roll'!$AL26)),0,1)</f>
        <v>1</v>
      </c>
      <c r="AY316" s="567">
        <f>IF(AND(YEAR(AY$3)=YEAR('Rent Roll'!$C26),OR(MONTH(AY$3)='Rent Roll'!$AJ26,MONTH(AY$3)='Rent Roll'!$AK26,MONTH(AY$3)='Rent Roll'!$AL26)),0,1)</f>
        <v>1</v>
      </c>
      <c r="AZ316" s="567">
        <f>IF(AND(YEAR(AZ$3)=YEAR('Rent Roll'!$C26),OR(MONTH(AZ$3)='Rent Roll'!$AJ26,MONTH(AZ$3)='Rent Roll'!$AK26,MONTH(AZ$3)='Rent Roll'!$AL26)),0,1)</f>
        <v>1</v>
      </c>
      <c r="BA316" s="567">
        <f>IF(AND(YEAR(BA$3)=YEAR('Rent Roll'!$C26),OR(MONTH(BA$3)='Rent Roll'!$AJ26,MONTH(BA$3)='Rent Roll'!$AK26,MONTH(BA$3)='Rent Roll'!$AL26)),0,1)</f>
        <v>1</v>
      </c>
      <c r="BB316" s="767">
        <f>IF(AND(YEAR(BB$3)=YEAR('Rent Roll'!$C26),OR(MONTH(BB$3)='Rent Roll'!$AJ26,MONTH(BB$3)='Rent Roll'!$AK26,MONTH(BB$3)='Rent Roll'!$AL26)),0,1)</f>
        <v>1</v>
      </c>
      <c r="BC316" s="768">
        <f>IF(AND(YEAR(BC$3)=YEAR('Rent Roll'!$C26),OR(MONTH(BC$3)='Rent Roll'!$AJ26,MONTH(BC$3)='Rent Roll'!$AK26,MONTH(BC$3)='Rent Roll'!$AL26)),0,1)</f>
        <v>1</v>
      </c>
      <c r="BD316" s="567">
        <f>IF(AND(YEAR(BD$3)=YEAR('Rent Roll'!$C26),OR(MONTH(BD$3)='Rent Roll'!$AJ26,MONTH(BD$3)='Rent Roll'!$AK26,MONTH(BD$3)='Rent Roll'!$AL26)),0,1)</f>
        <v>1</v>
      </c>
      <c r="BE316" s="567">
        <f>IF(AND(YEAR(BE$3)=YEAR('Rent Roll'!$C26),OR(MONTH(BE$3)='Rent Roll'!$AJ26,MONTH(BE$3)='Rent Roll'!$AK26,MONTH(BE$3)='Rent Roll'!$AL26)),0,1)</f>
        <v>1</v>
      </c>
      <c r="BF316" s="567">
        <f>IF(AND(YEAR(BF$3)=YEAR('Rent Roll'!$C26),OR(MONTH(BF$3)='Rent Roll'!$AJ26,MONTH(BF$3)='Rent Roll'!$AK26,MONTH(BF$3)='Rent Roll'!$AL26)),0,1)</f>
        <v>1</v>
      </c>
      <c r="BG316" s="567">
        <f>IF(AND(YEAR(BG$3)=YEAR('Rent Roll'!$C26),OR(MONTH(BG$3)='Rent Roll'!$AJ26,MONTH(BG$3)='Rent Roll'!$AK26,MONTH(BG$3)='Rent Roll'!$AL26)),0,1)</f>
        <v>1</v>
      </c>
      <c r="BH316" s="567">
        <f>IF(AND(YEAR(BH$3)=YEAR('Rent Roll'!$C26),OR(MONTH(BH$3)='Rent Roll'!$AJ26,MONTH(BH$3)='Rent Roll'!$AK26,MONTH(BH$3)='Rent Roll'!$AL26)),0,1)</f>
        <v>1</v>
      </c>
      <c r="BI316" s="567">
        <f>IF(AND(YEAR(BI$3)=YEAR('Rent Roll'!$C26),OR(MONTH(BI$3)='Rent Roll'!$AJ26,MONTH(BI$3)='Rent Roll'!$AK26,MONTH(BI$3)='Rent Roll'!$AL26)),0,1)</f>
        <v>1</v>
      </c>
      <c r="BJ316" s="567">
        <f>IF(AND(YEAR(BJ$3)=YEAR('Rent Roll'!$C26),OR(MONTH(BJ$3)='Rent Roll'!$AJ26,MONTH(BJ$3)='Rent Roll'!$AK26,MONTH(BJ$3)='Rent Roll'!$AL26)),0,1)</f>
        <v>1</v>
      </c>
      <c r="BK316" s="567">
        <f>IF(AND(YEAR(BK$3)=YEAR('Rent Roll'!$C26),OR(MONTH(BK$3)='Rent Roll'!$AJ26,MONTH(BK$3)='Rent Roll'!$AK26,MONTH(BK$3)='Rent Roll'!$AL26)),0,1)</f>
        <v>1</v>
      </c>
      <c r="BL316" s="567">
        <f>IF(AND(YEAR(BL$3)=YEAR('Rent Roll'!$C26),OR(MONTH(BL$3)='Rent Roll'!$AJ26,MONTH(BL$3)='Rent Roll'!$AK26,MONTH(BL$3)='Rent Roll'!$AL26)),0,1)</f>
        <v>1</v>
      </c>
      <c r="BM316" s="567">
        <f>IF(AND(YEAR(BM$3)=YEAR('Rent Roll'!$C26),OR(MONTH(BM$3)='Rent Roll'!$AJ26,MONTH(BM$3)='Rent Roll'!$AK26,MONTH(BM$3)='Rent Roll'!$AL26)),0,1)</f>
        <v>1</v>
      </c>
      <c r="BN316" s="767">
        <f>IF(AND(YEAR(BN$3)=YEAR('Rent Roll'!$C26),OR(MONTH(BN$3)='Rent Roll'!$AJ26,MONTH(BN$3)='Rent Roll'!$AK26,MONTH(BN$3)='Rent Roll'!$AL26)),0,1)</f>
        <v>1</v>
      </c>
      <c r="BO316" s="768">
        <f>IF(AND(YEAR(BO$3)=YEAR('Rent Roll'!$C26),OR(MONTH(BO$3)='Rent Roll'!$AJ26,MONTH(BO$3)='Rent Roll'!$AK26,MONTH(BO$3)='Rent Roll'!$AL26)),0,1)</f>
        <v>1</v>
      </c>
      <c r="BP316" s="567">
        <f>IF(AND(YEAR(BP$3)=YEAR('Rent Roll'!$C26),OR(MONTH(BP$3)='Rent Roll'!$AJ26,MONTH(BP$3)='Rent Roll'!$AK26,MONTH(BP$3)='Rent Roll'!$AL26)),0,1)</f>
        <v>1</v>
      </c>
      <c r="BQ316" s="567">
        <f>IF(AND(YEAR(BQ$3)=YEAR('Rent Roll'!$C26),OR(MONTH(BQ$3)='Rent Roll'!$AJ26,MONTH(BQ$3)='Rent Roll'!$AK26,MONTH(BQ$3)='Rent Roll'!$AL26)),0,1)</f>
        <v>1</v>
      </c>
      <c r="BR316" s="567">
        <f>IF(AND(YEAR(BR$3)=YEAR('Rent Roll'!$C26),OR(MONTH(BR$3)='Rent Roll'!$AJ26,MONTH(BR$3)='Rent Roll'!$AK26,MONTH(BR$3)='Rent Roll'!$AL26)),0,1)</f>
        <v>1</v>
      </c>
      <c r="BS316" s="567">
        <f>IF(AND(YEAR(BS$3)=YEAR('Rent Roll'!$C26),OR(MONTH(BS$3)='Rent Roll'!$AJ26,MONTH(BS$3)='Rent Roll'!$AK26,MONTH(BS$3)='Rent Roll'!$AL26)),0,1)</f>
        <v>1</v>
      </c>
      <c r="BT316" s="567">
        <f>IF(AND(YEAR(BT$3)=YEAR('Rent Roll'!$C26),OR(MONTH(BT$3)='Rent Roll'!$AJ26,MONTH(BT$3)='Rent Roll'!$AK26,MONTH(BT$3)='Rent Roll'!$AL26)),0,1)</f>
        <v>1</v>
      </c>
      <c r="BU316" s="567">
        <f>IF(AND(YEAR(BU$3)=YEAR('Rent Roll'!$C26),OR(MONTH(BU$3)='Rent Roll'!$AJ26,MONTH(BU$3)='Rent Roll'!$AK26,MONTH(BU$3)='Rent Roll'!$AL26)),0,1)</f>
        <v>1</v>
      </c>
      <c r="BV316" s="567">
        <f>IF(AND(YEAR(BV$3)=YEAR('Rent Roll'!$C26),OR(MONTH(BV$3)='Rent Roll'!$AJ26,MONTH(BV$3)='Rent Roll'!$AK26,MONTH(BV$3)='Rent Roll'!$AL26)),0,1)</f>
        <v>1</v>
      </c>
      <c r="BW316" s="567">
        <f>IF(AND(YEAR(BW$3)=YEAR('Rent Roll'!$C26),OR(MONTH(BW$3)='Rent Roll'!$AJ26,MONTH(BW$3)='Rent Roll'!$AK26,MONTH(BW$3)='Rent Roll'!$AL26)),0,1)</f>
        <v>1</v>
      </c>
      <c r="BX316" s="567">
        <f>IF(AND(YEAR(BX$3)=YEAR('Rent Roll'!$C26),OR(MONTH(BX$3)='Rent Roll'!$AJ26,MONTH(BX$3)='Rent Roll'!$AK26,MONTH(BX$3)='Rent Roll'!$AL26)),0,1)</f>
        <v>1</v>
      </c>
      <c r="BY316" s="567">
        <f>IF(AND(YEAR(BY$3)=YEAR('Rent Roll'!$C26),OR(MONTH(BY$3)='Rent Roll'!$AJ26,MONTH(BY$3)='Rent Roll'!$AK26,MONTH(BY$3)='Rent Roll'!$AL26)),0,1)</f>
        <v>1</v>
      </c>
      <c r="BZ316" s="767">
        <f>IF(AND(YEAR(BZ$3)=YEAR('Rent Roll'!$C26),OR(MONTH(BZ$3)='Rent Roll'!$AJ26,MONTH(BZ$3)='Rent Roll'!$AK26,MONTH(BZ$3)='Rent Roll'!$AL26)),0,1)</f>
        <v>1</v>
      </c>
      <c r="CA316" s="768">
        <f>IF(AND(YEAR(CA$3)=YEAR('Rent Roll'!$C26),OR(MONTH(CA$3)='Rent Roll'!$AJ26,MONTH(CA$3)='Rent Roll'!$AK26,MONTH(CA$3)='Rent Roll'!$AL26)),0,1)</f>
        <v>1</v>
      </c>
      <c r="CB316" s="567">
        <f>IF(AND(YEAR(CB$3)=YEAR('Rent Roll'!$C26),OR(MONTH(CB$3)='Rent Roll'!$AJ26,MONTH(CB$3)='Rent Roll'!$AK26,MONTH(CB$3)='Rent Roll'!$AL26)),0,1)</f>
        <v>1</v>
      </c>
      <c r="CC316" s="567">
        <f>IF(AND(YEAR(CC$3)=YEAR('Rent Roll'!$C26),OR(MONTH(CC$3)='Rent Roll'!$AJ26,MONTH(CC$3)='Rent Roll'!$AK26,MONTH(CC$3)='Rent Roll'!$AL26)),0,1)</f>
        <v>1</v>
      </c>
      <c r="CD316" s="567">
        <f>IF(AND(YEAR(CD$3)=YEAR('Rent Roll'!$C26),OR(MONTH(CD$3)='Rent Roll'!$AJ26,MONTH(CD$3)='Rent Roll'!$AK26,MONTH(CD$3)='Rent Roll'!$AL26)),0,1)</f>
        <v>1</v>
      </c>
      <c r="CE316" s="567">
        <f>IF(AND(YEAR(CE$3)=YEAR('Rent Roll'!$C26),OR(MONTH(CE$3)='Rent Roll'!$AJ26,MONTH(CE$3)='Rent Roll'!$AK26,MONTH(CE$3)='Rent Roll'!$AL26)),0,1)</f>
        <v>1</v>
      </c>
      <c r="CF316" s="567">
        <f>IF(AND(YEAR(CF$3)=YEAR('Rent Roll'!$C26),OR(MONTH(CF$3)='Rent Roll'!$AJ26,MONTH(CF$3)='Rent Roll'!$AK26,MONTH(CF$3)='Rent Roll'!$AL26)),0,1)</f>
        <v>1</v>
      </c>
      <c r="CG316" s="567">
        <f>IF(AND(YEAR(CG$3)=YEAR('Rent Roll'!$C26),OR(MONTH(CG$3)='Rent Roll'!$AJ26,MONTH(CG$3)='Rent Roll'!$AK26,MONTH(CG$3)='Rent Roll'!$AL26)),0,1)</f>
        <v>1</v>
      </c>
      <c r="CH316" s="567">
        <f>IF(AND(YEAR(CH$3)=YEAR('Rent Roll'!$C26),OR(MONTH(CH$3)='Rent Roll'!$AJ26,MONTH(CH$3)='Rent Roll'!$AK26,MONTH(CH$3)='Rent Roll'!$AL26)),0,1)</f>
        <v>1</v>
      </c>
      <c r="CI316" s="567">
        <f>IF(AND(YEAR(CI$3)=YEAR('Rent Roll'!$C26),OR(MONTH(CI$3)='Rent Roll'!$AJ26,MONTH(CI$3)='Rent Roll'!$AK26,MONTH(CI$3)='Rent Roll'!$AL26)),0,1)</f>
        <v>1</v>
      </c>
      <c r="CJ316" s="567">
        <f>IF(AND(YEAR(CJ$3)=YEAR('Rent Roll'!$C26),OR(MONTH(CJ$3)='Rent Roll'!$AJ26,MONTH(CJ$3)='Rent Roll'!$AK26,MONTH(CJ$3)='Rent Roll'!$AL26)),0,1)</f>
        <v>1</v>
      </c>
      <c r="CK316" s="567">
        <f>IF(AND(YEAR(CK$3)=YEAR('Rent Roll'!$C26),OR(MONTH(CK$3)='Rent Roll'!$AJ26,MONTH(CK$3)='Rent Roll'!$AK26,MONTH(CK$3)='Rent Roll'!$AL26)),0,1)</f>
        <v>1</v>
      </c>
      <c r="CL316" s="767">
        <f>IF(AND(YEAR(CL$3)=YEAR('Rent Roll'!$C26),OR(MONTH(CL$3)='Rent Roll'!$AJ26,MONTH(CL$3)='Rent Roll'!$AK26,MONTH(CL$3)='Rent Roll'!$AL26)),0,1)</f>
        <v>1</v>
      </c>
      <c r="CM316" s="768">
        <f>IF(AND(YEAR(CM$3)=YEAR('Rent Roll'!$C26),OR(MONTH(CM$3)='Rent Roll'!$AJ26,MONTH(CM$3)='Rent Roll'!$AK26,MONTH(CM$3)='Rent Roll'!$AL26)),0,1)</f>
        <v>1</v>
      </c>
      <c r="CN316" s="567">
        <f>IF(AND(YEAR(CN$3)=YEAR('Rent Roll'!$C26),OR(MONTH(CN$3)='Rent Roll'!$AJ26,MONTH(CN$3)='Rent Roll'!$AK26,MONTH(CN$3)='Rent Roll'!$AL26)),0,1)</f>
        <v>1</v>
      </c>
      <c r="CO316" s="567">
        <f>IF(AND(YEAR(CO$3)=YEAR('Rent Roll'!$C26),OR(MONTH(CO$3)='Rent Roll'!$AJ26,MONTH(CO$3)='Rent Roll'!$AK26,MONTH(CO$3)='Rent Roll'!$AL26)),0,1)</f>
        <v>1</v>
      </c>
      <c r="CP316" s="567">
        <f>IF(AND(YEAR(CP$3)=YEAR('Rent Roll'!$C26),OR(MONTH(CP$3)='Rent Roll'!$AJ26,MONTH(CP$3)='Rent Roll'!$AK26,MONTH(CP$3)='Rent Roll'!$AL26)),0,1)</f>
        <v>1</v>
      </c>
      <c r="CQ316" s="567">
        <f>IF(AND(YEAR(CQ$3)=YEAR('Rent Roll'!$C26),OR(MONTH(CQ$3)='Rent Roll'!$AJ26,MONTH(CQ$3)='Rent Roll'!$AK26,MONTH(CQ$3)='Rent Roll'!$AL26)),0,1)</f>
        <v>1</v>
      </c>
      <c r="CR316" s="567">
        <f>IF(AND(YEAR(CR$3)=YEAR('Rent Roll'!$C26),OR(MONTH(CR$3)='Rent Roll'!$AJ26,MONTH(CR$3)='Rent Roll'!$AK26,MONTH(CR$3)='Rent Roll'!$AL26)),0,1)</f>
        <v>1</v>
      </c>
      <c r="CS316" s="567">
        <f>IF(AND(YEAR(CS$3)=YEAR('Rent Roll'!$C26),OR(MONTH(CS$3)='Rent Roll'!$AJ26,MONTH(CS$3)='Rent Roll'!$AK26,MONTH(CS$3)='Rent Roll'!$AL26)),0,1)</f>
        <v>1</v>
      </c>
      <c r="CT316" s="567">
        <f>IF(AND(YEAR(CT$3)=YEAR('Rent Roll'!$C26),OR(MONTH(CT$3)='Rent Roll'!$AJ26,MONTH(CT$3)='Rent Roll'!$AK26,MONTH(CT$3)='Rent Roll'!$AL26)),0,1)</f>
        <v>1</v>
      </c>
      <c r="CU316" s="567">
        <f>IF(AND(YEAR(CU$3)=YEAR('Rent Roll'!$C26),OR(MONTH(CU$3)='Rent Roll'!$AJ26,MONTH(CU$3)='Rent Roll'!$AK26,MONTH(CU$3)='Rent Roll'!$AL26)),0,1)</f>
        <v>1</v>
      </c>
      <c r="CV316" s="567">
        <f>IF(AND(YEAR(CV$3)=YEAR('Rent Roll'!$C26),OR(MONTH(CV$3)='Rent Roll'!$AJ26,MONTH(CV$3)='Rent Roll'!$AK26,MONTH(CV$3)='Rent Roll'!$AL26)),0,1)</f>
        <v>1</v>
      </c>
      <c r="CW316" s="567">
        <f>IF(AND(YEAR(CW$3)=YEAR('Rent Roll'!$C26),OR(MONTH(CW$3)='Rent Roll'!$AJ26,MONTH(CW$3)='Rent Roll'!$AK26,MONTH(CW$3)='Rent Roll'!$AL26)),0,1)</f>
        <v>1</v>
      </c>
      <c r="CX316" s="767">
        <f>IF(AND(YEAR(CX$3)=YEAR('Rent Roll'!$C26),OR(MONTH(CX$3)='Rent Roll'!$AJ26,MONTH(CX$3)='Rent Roll'!$AK26,MONTH(CX$3)='Rent Roll'!$AL26)),0,1)</f>
        <v>1</v>
      </c>
      <c r="CY316" s="768">
        <f>IF(AND(YEAR(CY$3)=YEAR('Rent Roll'!$C26),OR(MONTH(CY$3)='Rent Roll'!$AJ26,MONTH(CY$3)='Rent Roll'!$AK26,MONTH(CY$3)='Rent Roll'!$AL26)),0,1)</f>
        <v>1</v>
      </c>
      <c r="CZ316" s="567">
        <f>IF(AND(YEAR(CZ$3)=YEAR('Rent Roll'!$C26),OR(MONTH(CZ$3)='Rent Roll'!$AJ26,MONTH(CZ$3)='Rent Roll'!$AK26,MONTH(CZ$3)='Rent Roll'!$AL26)),0,1)</f>
        <v>1</v>
      </c>
      <c r="DA316" s="567">
        <f>IF(AND(YEAR(DA$3)=YEAR('Rent Roll'!$C26),OR(MONTH(DA$3)='Rent Roll'!$AJ26,MONTH(DA$3)='Rent Roll'!$AK26,MONTH(DA$3)='Rent Roll'!$AL26)),0,1)</f>
        <v>1</v>
      </c>
      <c r="DB316" s="567">
        <f>IF(AND(YEAR(DB$3)=YEAR('Rent Roll'!$C26),OR(MONTH(DB$3)='Rent Roll'!$AJ26,MONTH(DB$3)='Rent Roll'!$AK26,MONTH(DB$3)='Rent Roll'!$AL26)),0,1)</f>
        <v>1</v>
      </c>
      <c r="DC316" s="567">
        <f>IF(AND(YEAR(DC$3)=YEAR('Rent Roll'!$C26),OR(MONTH(DC$3)='Rent Roll'!$AJ26,MONTH(DC$3)='Rent Roll'!$AK26,MONTH(DC$3)='Rent Roll'!$AL26)),0,1)</f>
        <v>1</v>
      </c>
      <c r="DD316" s="567">
        <f>IF(AND(YEAR(DD$3)=YEAR('Rent Roll'!$C26),OR(MONTH(DD$3)='Rent Roll'!$AJ26,MONTH(DD$3)='Rent Roll'!$AK26,MONTH(DD$3)='Rent Roll'!$AL26)),0,1)</f>
        <v>1</v>
      </c>
      <c r="DE316" s="567">
        <f>IF(AND(YEAR(DE$3)=YEAR('Rent Roll'!$C26),OR(MONTH(DE$3)='Rent Roll'!$AJ26,MONTH(DE$3)='Rent Roll'!$AK26,MONTH(DE$3)='Rent Roll'!$AL26)),0,1)</f>
        <v>1</v>
      </c>
      <c r="DF316" s="567">
        <f>IF(AND(YEAR(DF$3)=YEAR('Rent Roll'!$C26),OR(MONTH(DF$3)='Rent Roll'!$AJ26,MONTH(DF$3)='Rent Roll'!$AK26,MONTH(DF$3)='Rent Roll'!$AL26)),0,1)</f>
        <v>1</v>
      </c>
      <c r="DG316" s="567">
        <f>IF(AND(YEAR(DG$3)=YEAR('Rent Roll'!$C26),OR(MONTH(DG$3)='Rent Roll'!$AJ26,MONTH(DG$3)='Rent Roll'!$AK26,MONTH(DG$3)='Rent Roll'!$AL26)),0,1)</f>
        <v>1</v>
      </c>
      <c r="DH316" s="567">
        <f>IF(AND(YEAR(DH$3)=YEAR('Rent Roll'!$C26),OR(MONTH(DH$3)='Rent Roll'!$AJ26,MONTH(DH$3)='Rent Roll'!$AK26,MONTH(DH$3)='Rent Roll'!$AL26)),0,1)</f>
        <v>1</v>
      </c>
      <c r="DI316" s="567">
        <f>IF(AND(YEAR(DI$3)=YEAR('Rent Roll'!$C26),OR(MONTH(DI$3)='Rent Roll'!$AJ26,MONTH(DI$3)='Rent Roll'!$AK26,MONTH(DI$3)='Rent Roll'!$AL26)),0,1)</f>
        <v>1</v>
      </c>
      <c r="DJ316" s="767">
        <f>IF(AND(YEAR(DJ$3)=YEAR('Rent Roll'!$C26),OR(MONTH(DJ$3)='Rent Roll'!$AJ26,MONTH(DJ$3)='Rent Roll'!$AK26,MONTH(DJ$3)='Rent Roll'!$AL26)),0,1)</f>
        <v>1</v>
      </c>
      <c r="DK316" s="768">
        <f>IF(AND(YEAR(DK$3)=YEAR('Rent Roll'!$C26),OR(MONTH(DK$3)='Rent Roll'!$AJ26,MONTH(DK$3)='Rent Roll'!$AK26,MONTH(DK$3)='Rent Roll'!$AL26)),0,1)</f>
        <v>1</v>
      </c>
      <c r="DL316" s="567">
        <f>IF(AND(YEAR(DL$3)=YEAR('Rent Roll'!$C26),OR(MONTH(DL$3)='Rent Roll'!$AJ26,MONTH(DL$3)='Rent Roll'!$AK26,MONTH(DL$3)='Rent Roll'!$AL26)),0,1)</f>
        <v>1</v>
      </c>
      <c r="DM316" s="567">
        <f>IF(AND(YEAR(DM$3)=YEAR('Rent Roll'!$C26),OR(MONTH(DM$3)='Rent Roll'!$AJ26,MONTH(DM$3)='Rent Roll'!$AK26,MONTH(DM$3)='Rent Roll'!$AL26)),0,1)</f>
        <v>1</v>
      </c>
      <c r="DN316" s="567">
        <f>IF(AND(YEAR(DN$3)=YEAR('Rent Roll'!$C26),OR(MONTH(DN$3)='Rent Roll'!$AJ26,MONTH(DN$3)='Rent Roll'!$AK26,MONTH(DN$3)='Rent Roll'!$AL26)),0,1)</f>
        <v>1</v>
      </c>
      <c r="DO316" s="567">
        <f>IF(AND(YEAR(DO$3)=YEAR('Rent Roll'!$C26),OR(MONTH(DO$3)='Rent Roll'!$AJ26,MONTH(DO$3)='Rent Roll'!$AK26,MONTH(DO$3)='Rent Roll'!$AL26)),0,1)</f>
        <v>1</v>
      </c>
      <c r="DP316" s="567">
        <f>IF(AND(YEAR(DP$3)=YEAR('Rent Roll'!$C26),OR(MONTH(DP$3)='Rent Roll'!$AJ26,MONTH(DP$3)='Rent Roll'!$AK26,MONTH(DP$3)='Rent Roll'!$AL26)),0,1)</f>
        <v>1</v>
      </c>
      <c r="DQ316" s="567">
        <f>IF(AND(YEAR(DQ$3)=YEAR('Rent Roll'!$C26),OR(MONTH(DQ$3)='Rent Roll'!$AJ26,MONTH(DQ$3)='Rent Roll'!$AK26,MONTH(DQ$3)='Rent Roll'!$AL26)),0,1)</f>
        <v>1</v>
      </c>
      <c r="DR316" s="567">
        <f>IF(AND(YEAR(DR$3)=YEAR('Rent Roll'!$C26),OR(MONTH(DR$3)='Rent Roll'!$AJ26,MONTH(DR$3)='Rent Roll'!$AK26,MONTH(DR$3)='Rent Roll'!$AL26)),0,1)</f>
        <v>1</v>
      </c>
      <c r="DS316" s="567">
        <f>IF(AND(YEAR(DS$3)=YEAR('Rent Roll'!$C26),OR(MONTH(DS$3)='Rent Roll'!$AJ26,MONTH(DS$3)='Rent Roll'!$AK26,MONTH(DS$3)='Rent Roll'!$AL26)),0,1)</f>
        <v>1</v>
      </c>
      <c r="DT316" s="567">
        <f>IF(AND(YEAR(DT$3)=YEAR('Rent Roll'!$C26),OR(MONTH(DT$3)='Rent Roll'!$AJ26,MONTH(DT$3)='Rent Roll'!$AK26,MONTH(DT$3)='Rent Roll'!$AL26)),0,1)</f>
        <v>1</v>
      </c>
      <c r="DU316" s="567">
        <f>IF(AND(YEAR(DU$3)=YEAR('Rent Roll'!$C26),OR(MONTH(DU$3)='Rent Roll'!$AJ26,MONTH(DU$3)='Rent Roll'!$AK26,MONTH(DU$3)='Rent Roll'!$AL26)),0,1)</f>
        <v>1</v>
      </c>
      <c r="DV316" s="567">
        <f>IF(AND(YEAR(DV$3)=YEAR('Rent Roll'!$C26),OR(MONTH(DV$3)='Rent Roll'!$AJ26,MONTH(DV$3)='Rent Roll'!$AK26,MONTH(DV$3)='Rent Roll'!$AL26)),0,1)</f>
        <v>1</v>
      </c>
    </row>
    <row r="317" spans="1:126" s="568" customFormat="1" ht="12" customHeight="1" outlineLevel="1" x14ac:dyDescent="0.4">
      <c r="A317" s="732"/>
      <c r="B317" s="564">
        <f>'Rent Roll'!$B27</f>
        <v>0</v>
      </c>
      <c r="C317" s="565"/>
      <c r="D317" s="565"/>
      <c r="E317" s="566"/>
      <c r="F317" s="778">
        <f>IF(AND(YEAR(F$3)=YEAR('Rent Roll'!$C27),OR(MONTH(F$3)='Rent Roll'!$AJ27,MONTH(F$3)='Rent Roll'!$AK27,MONTH(F$3)='Rent Roll'!$AL27)),0,1)</f>
        <v>1</v>
      </c>
      <c r="G317" s="768">
        <f>IF(AND(YEAR(G$3)=YEAR('Rent Roll'!$C27),OR(MONTH(G$3)='Rent Roll'!$AJ27,MONTH(G$3)='Rent Roll'!$AK27,MONTH(G$3)='Rent Roll'!$AL27)),0,1)</f>
        <v>1</v>
      </c>
      <c r="H317" s="567">
        <f>IF(AND(YEAR(H$3)=YEAR('Rent Roll'!$C27),OR(MONTH(H$3)='Rent Roll'!$AJ27,MONTH(H$3)='Rent Roll'!$AK27,MONTH(H$3)='Rent Roll'!$AL27)),0,1)</f>
        <v>1</v>
      </c>
      <c r="I317" s="567">
        <f>IF(AND(YEAR(I$3)=YEAR('Rent Roll'!$C27),OR(MONTH(I$3)='Rent Roll'!$AJ27,MONTH(I$3)='Rent Roll'!$AK27,MONTH(I$3)='Rent Roll'!$AL27)),0,1)</f>
        <v>1</v>
      </c>
      <c r="J317" s="567">
        <f>IF(AND(YEAR(J$3)=YEAR('Rent Roll'!$C27),OR(MONTH(J$3)='Rent Roll'!$AJ27,MONTH(J$3)='Rent Roll'!$AK27,MONTH(J$3)='Rent Roll'!$AL27)),0,1)</f>
        <v>1</v>
      </c>
      <c r="K317" s="567">
        <f>IF(AND(YEAR(K$3)=YEAR('Rent Roll'!$C27),OR(MONTH(K$3)='Rent Roll'!$AJ27,MONTH(K$3)='Rent Roll'!$AK27,MONTH(K$3)='Rent Roll'!$AL27)),0,1)</f>
        <v>1</v>
      </c>
      <c r="L317" s="567">
        <f>IF(AND(YEAR(L$3)=YEAR('Rent Roll'!$C27),OR(MONTH(L$3)='Rent Roll'!$AJ27,MONTH(L$3)='Rent Roll'!$AK27,MONTH(L$3)='Rent Roll'!$AL27)),0,1)</f>
        <v>1</v>
      </c>
      <c r="M317" s="567">
        <f>IF(AND(YEAR(M$3)=YEAR('Rent Roll'!$C27),OR(MONTH(M$3)='Rent Roll'!$AJ27,MONTH(M$3)='Rent Roll'!$AK27,MONTH(M$3)='Rent Roll'!$AL27)),0,1)</f>
        <v>1</v>
      </c>
      <c r="N317" s="567">
        <f>IF(AND(YEAR(N$3)=YEAR('Rent Roll'!$C27),OR(MONTH(N$3)='Rent Roll'!$AJ27,MONTH(N$3)='Rent Roll'!$AK27,MONTH(N$3)='Rent Roll'!$AL27)),0,1)</f>
        <v>1</v>
      </c>
      <c r="O317" s="567">
        <f>IF(AND(YEAR(O$3)=YEAR('Rent Roll'!$C27),OR(MONTH(O$3)='Rent Roll'!$AJ27,MONTH(O$3)='Rent Roll'!$AK27,MONTH(O$3)='Rent Roll'!$AL27)),0,1)</f>
        <v>1</v>
      </c>
      <c r="P317" s="567">
        <f>IF(AND(YEAR(P$3)=YEAR('Rent Roll'!$C27),OR(MONTH(P$3)='Rent Roll'!$AJ27,MONTH(P$3)='Rent Roll'!$AK27,MONTH(P$3)='Rent Roll'!$AL27)),0,1)</f>
        <v>1</v>
      </c>
      <c r="Q317" s="567">
        <f>IF(AND(YEAR(Q$3)=YEAR('Rent Roll'!$C27),OR(MONTH(Q$3)='Rent Roll'!$AJ27,MONTH(Q$3)='Rent Roll'!$AK27,MONTH(Q$3)='Rent Roll'!$AL27)),0,1)</f>
        <v>1</v>
      </c>
      <c r="R317" s="767">
        <f>IF(AND(YEAR(R$3)=YEAR('Rent Roll'!$C27),OR(MONTH(R$3)='Rent Roll'!$AJ27,MONTH(R$3)='Rent Roll'!$AK27,MONTH(R$3)='Rent Roll'!$AL27)),0,1)</f>
        <v>1</v>
      </c>
      <c r="S317" s="768">
        <f>IF(AND(YEAR(S$3)=YEAR('Rent Roll'!$C27),OR(MONTH(S$3)='Rent Roll'!$AJ27,MONTH(S$3)='Rent Roll'!$AK27,MONTH(S$3)='Rent Roll'!$AL27)),0,1)</f>
        <v>1</v>
      </c>
      <c r="T317" s="567">
        <f>IF(AND(YEAR(T$3)=YEAR('Rent Roll'!$C27),OR(MONTH(T$3)='Rent Roll'!$AJ27,MONTH(T$3)='Rent Roll'!$AK27,MONTH(T$3)='Rent Roll'!$AL27)),0,1)</f>
        <v>1</v>
      </c>
      <c r="U317" s="567">
        <f>IF(AND(YEAR(U$3)=YEAR('Rent Roll'!$C27),OR(MONTH(U$3)='Rent Roll'!$AJ27,MONTH(U$3)='Rent Roll'!$AK27,MONTH(U$3)='Rent Roll'!$AL27)),0,1)</f>
        <v>1</v>
      </c>
      <c r="V317" s="567">
        <f>IF(AND(YEAR(V$3)=YEAR('Rent Roll'!$C27),OR(MONTH(V$3)='Rent Roll'!$AJ27,MONTH(V$3)='Rent Roll'!$AK27,MONTH(V$3)='Rent Roll'!$AL27)),0,1)</f>
        <v>1</v>
      </c>
      <c r="W317" s="567">
        <f>IF(AND(YEAR(W$3)=YEAR('Rent Roll'!$C27),OR(MONTH(W$3)='Rent Roll'!$AJ27,MONTH(W$3)='Rent Roll'!$AK27,MONTH(W$3)='Rent Roll'!$AL27)),0,1)</f>
        <v>1</v>
      </c>
      <c r="X317" s="567">
        <f>IF(AND(YEAR(X$3)=YEAR('Rent Roll'!$C27),OR(MONTH(X$3)='Rent Roll'!$AJ27,MONTH(X$3)='Rent Roll'!$AK27,MONTH(X$3)='Rent Roll'!$AL27)),0,1)</f>
        <v>1</v>
      </c>
      <c r="Y317" s="567">
        <f>IF(AND(YEAR(Y$3)=YEAR('Rent Roll'!$C27),OR(MONTH(Y$3)='Rent Roll'!$AJ27,MONTH(Y$3)='Rent Roll'!$AK27,MONTH(Y$3)='Rent Roll'!$AL27)),0,1)</f>
        <v>1</v>
      </c>
      <c r="Z317" s="567">
        <f>IF(AND(YEAR(Z$3)=YEAR('Rent Roll'!$C27),OR(MONTH(Z$3)='Rent Roll'!$AJ27,MONTH(Z$3)='Rent Roll'!$AK27,MONTH(Z$3)='Rent Roll'!$AL27)),0,1)</f>
        <v>1</v>
      </c>
      <c r="AA317" s="567">
        <f>IF(AND(YEAR(AA$3)=YEAR('Rent Roll'!$C27),OR(MONTH(AA$3)='Rent Roll'!$AJ27,MONTH(AA$3)='Rent Roll'!$AK27,MONTH(AA$3)='Rent Roll'!$AL27)),0,1)</f>
        <v>1</v>
      </c>
      <c r="AB317" s="567">
        <f>IF(AND(YEAR(AB$3)=YEAR('Rent Roll'!$C27),OR(MONTH(AB$3)='Rent Roll'!$AJ27,MONTH(AB$3)='Rent Roll'!$AK27,MONTH(AB$3)='Rent Roll'!$AL27)),0,1)</f>
        <v>1</v>
      </c>
      <c r="AC317" s="567">
        <f>IF(AND(YEAR(AC$3)=YEAR('Rent Roll'!$C27),OR(MONTH(AC$3)='Rent Roll'!$AJ27,MONTH(AC$3)='Rent Roll'!$AK27,MONTH(AC$3)='Rent Roll'!$AL27)),0,1)</f>
        <v>1</v>
      </c>
      <c r="AD317" s="767">
        <f>IF(AND(YEAR(AD$3)=YEAR('Rent Roll'!$C27),OR(MONTH(AD$3)='Rent Roll'!$AJ27,MONTH(AD$3)='Rent Roll'!$AK27,MONTH(AD$3)='Rent Roll'!$AL27)),0,1)</f>
        <v>1</v>
      </c>
      <c r="AE317" s="768">
        <f>IF(AND(YEAR(AE$3)=YEAR('Rent Roll'!$C27),OR(MONTH(AE$3)='Rent Roll'!$AJ27,MONTH(AE$3)='Rent Roll'!$AK27,MONTH(AE$3)='Rent Roll'!$AL27)),0,1)</f>
        <v>1</v>
      </c>
      <c r="AF317" s="567">
        <f>IF(AND(YEAR(AF$3)=YEAR('Rent Roll'!$C27),OR(MONTH(AF$3)='Rent Roll'!$AJ27,MONTH(AF$3)='Rent Roll'!$AK27,MONTH(AF$3)='Rent Roll'!$AL27)),0,1)</f>
        <v>1</v>
      </c>
      <c r="AG317" s="567">
        <f>IF(AND(YEAR(AG$3)=YEAR('Rent Roll'!$C27),OR(MONTH(AG$3)='Rent Roll'!$AJ27,MONTH(AG$3)='Rent Roll'!$AK27,MONTH(AG$3)='Rent Roll'!$AL27)),0,1)</f>
        <v>1</v>
      </c>
      <c r="AH317" s="567">
        <f>IF(AND(YEAR(AH$3)=YEAR('Rent Roll'!$C27),OR(MONTH(AH$3)='Rent Roll'!$AJ27,MONTH(AH$3)='Rent Roll'!$AK27,MONTH(AH$3)='Rent Roll'!$AL27)),0,1)</f>
        <v>1</v>
      </c>
      <c r="AI317" s="567">
        <f>IF(AND(YEAR(AI$3)=YEAR('Rent Roll'!$C27),OR(MONTH(AI$3)='Rent Roll'!$AJ27,MONTH(AI$3)='Rent Roll'!$AK27,MONTH(AI$3)='Rent Roll'!$AL27)),0,1)</f>
        <v>1</v>
      </c>
      <c r="AJ317" s="567">
        <f>IF(AND(YEAR(AJ$3)=YEAR('Rent Roll'!$C27),OR(MONTH(AJ$3)='Rent Roll'!$AJ27,MONTH(AJ$3)='Rent Roll'!$AK27,MONTH(AJ$3)='Rent Roll'!$AL27)),0,1)</f>
        <v>1</v>
      </c>
      <c r="AK317" s="567">
        <f>IF(AND(YEAR(AK$3)=YEAR('Rent Roll'!$C27),OR(MONTH(AK$3)='Rent Roll'!$AJ27,MONTH(AK$3)='Rent Roll'!$AK27,MONTH(AK$3)='Rent Roll'!$AL27)),0,1)</f>
        <v>1</v>
      </c>
      <c r="AL317" s="567">
        <f>IF(AND(YEAR(AL$3)=YEAR('Rent Roll'!$C27),OR(MONTH(AL$3)='Rent Roll'!$AJ27,MONTH(AL$3)='Rent Roll'!$AK27,MONTH(AL$3)='Rent Roll'!$AL27)),0,1)</f>
        <v>1</v>
      </c>
      <c r="AM317" s="567">
        <f>IF(AND(YEAR(AM$3)=YEAR('Rent Roll'!$C27),OR(MONTH(AM$3)='Rent Roll'!$AJ27,MONTH(AM$3)='Rent Roll'!$AK27,MONTH(AM$3)='Rent Roll'!$AL27)),0,1)</f>
        <v>1</v>
      </c>
      <c r="AN317" s="567">
        <f>IF(AND(YEAR(AN$3)=YEAR('Rent Roll'!$C27),OR(MONTH(AN$3)='Rent Roll'!$AJ27,MONTH(AN$3)='Rent Roll'!$AK27,MONTH(AN$3)='Rent Roll'!$AL27)),0,1)</f>
        <v>1</v>
      </c>
      <c r="AO317" s="567">
        <f>IF(AND(YEAR(AO$3)=YEAR('Rent Roll'!$C27),OR(MONTH(AO$3)='Rent Roll'!$AJ27,MONTH(AO$3)='Rent Roll'!$AK27,MONTH(AO$3)='Rent Roll'!$AL27)),0,1)</f>
        <v>1</v>
      </c>
      <c r="AP317" s="767">
        <f>IF(AND(YEAR(AP$3)=YEAR('Rent Roll'!$C27),OR(MONTH(AP$3)='Rent Roll'!$AJ27,MONTH(AP$3)='Rent Roll'!$AK27,MONTH(AP$3)='Rent Roll'!$AL27)),0,1)</f>
        <v>1</v>
      </c>
      <c r="AQ317" s="768">
        <f>IF(AND(YEAR(AQ$3)=YEAR('Rent Roll'!$C27),OR(MONTH(AQ$3)='Rent Roll'!$AJ27,MONTH(AQ$3)='Rent Roll'!$AK27,MONTH(AQ$3)='Rent Roll'!$AL27)),0,1)</f>
        <v>1</v>
      </c>
      <c r="AR317" s="567">
        <f>IF(AND(YEAR(AR$3)=YEAR('Rent Roll'!$C27),OR(MONTH(AR$3)='Rent Roll'!$AJ27,MONTH(AR$3)='Rent Roll'!$AK27,MONTH(AR$3)='Rent Roll'!$AL27)),0,1)</f>
        <v>1</v>
      </c>
      <c r="AS317" s="567">
        <f>IF(AND(YEAR(AS$3)=YEAR('Rent Roll'!$C27),OR(MONTH(AS$3)='Rent Roll'!$AJ27,MONTH(AS$3)='Rent Roll'!$AK27,MONTH(AS$3)='Rent Roll'!$AL27)),0,1)</f>
        <v>1</v>
      </c>
      <c r="AT317" s="567">
        <f>IF(AND(YEAR(AT$3)=YEAR('Rent Roll'!$C27),OR(MONTH(AT$3)='Rent Roll'!$AJ27,MONTH(AT$3)='Rent Roll'!$AK27,MONTH(AT$3)='Rent Roll'!$AL27)),0,1)</f>
        <v>1</v>
      </c>
      <c r="AU317" s="567">
        <f>IF(AND(YEAR(AU$3)=YEAR('Rent Roll'!$C27),OR(MONTH(AU$3)='Rent Roll'!$AJ27,MONTH(AU$3)='Rent Roll'!$AK27,MONTH(AU$3)='Rent Roll'!$AL27)),0,1)</f>
        <v>1</v>
      </c>
      <c r="AV317" s="567">
        <f>IF(AND(YEAR(AV$3)=YEAR('Rent Roll'!$C27),OR(MONTH(AV$3)='Rent Roll'!$AJ27,MONTH(AV$3)='Rent Roll'!$AK27,MONTH(AV$3)='Rent Roll'!$AL27)),0,1)</f>
        <v>1</v>
      </c>
      <c r="AW317" s="567">
        <f>IF(AND(YEAR(AW$3)=YEAR('Rent Roll'!$C27),OR(MONTH(AW$3)='Rent Roll'!$AJ27,MONTH(AW$3)='Rent Roll'!$AK27,MONTH(AW$3)='Rent Roll'!$AL27)),0,1)</f>
        <v>1</v>
      </c>
      <c r="AX317" s="567">
        <f>IF(AND(YEAR(AX$3)=YEAR('Rent Roll'!$C27),OR(MONTH(AX$3)='Rent Roll'!$AJ27,MONTH(AX$3)='Rent Roll'!$AK27,MONTH(AX$3)='Rent Roll'!$AL27)),0,1)</f>
        <v>1</v>
      </c>
      <c r="AY317" s="567">
        <f>IF(AND(YEAR(AY$3)=YEAR('Rent Roll'!$C27),OR(MONTH(AY$3)='Rent Roll'!$AJ27,MONTH(AY$3)='Rent Roll'!$AK27,MONTH(AY$3)='Rent Roll'!$AL27)),0,1)</f>
        <v>1</v>
      </c>
      <c r="AZ317" s="567">
        <f>IF(AND(YEAR(AZ$3)=YEAR('Rent Roll'!$C27),OR(MONTH(AZ$3)='Rent Roll'!$AJ27,MONTH(AZ$3)='Rent Roll'!$AK27,MONTH(AZ$3)='Rent Roll'!$AL27)),0,1)</f>
        <v>1</v>
      </c>
      <c r="BA317" s="567">
        <f>IF(AND(YEAR(BA$3)=YEAR('Rent Roll'!$C27),OR(MONTH(BA$3)='Rent Roll'!$AJ27,MONTH(BA$3)='Rent Roll'!$AK27,MONTH(BA$3)='Rent Roll'!$AL27)),0,1)</f>
        <v>1</v>
      </c>
      <c r="BB317" s="767">
        <f>IF(AND(YEAR(BB$3)=YEAR('Rent Roll'!$C27),OR(MONTH(BB$3)='Rent Roll'!$AJ27,MONTH(BB$3)='Rent Roll'!$AK27,MONTH(BB$3)='Rent Roll'!$AL27)),0,1)</f>
        <v>1</v>
      </c>
      <c r="BC317" s="768">
        <f>IF(AND(YEAR(BC$3)=YEAR('Rent Roll'!$C27),OR(MONTH(BC$3)='Rent Roll'!$AJ27,MONTH(BC$3)='Rent Roll'!$AK27,MONTH(BC$3)='Rent Roll'!$AL27)),0,1)</f>
        <v>1</v>
      </c>
      <c r="BD317" s="567">
        <f>IF(AND(YEAR(BD$3)=YEAR('Rent Roll'!$C27),OR(MONTH(BD$3)='Rent Roll'!$AJ27,MONTH(BD$3)='Rent Roll'!$AK27,MONTH(BD$3)='Rent Roll'!$AL27)),0,1)</f>
        <v>1</v>
      </c>
      <c r="BE317" s="567">
        <f>IF(AND(YEAR(BE$3)=YEAR('Rent Roll'!$C27),OR(MONTH(BE$3)='Rent Roll'!$AJ27,MONTH(BE$3)='Rent Roll'!$AK27,MONTH(BE$3)='Rent Roll'!$AL27)),0,1)</f>
        <v>1</v>
      </c>
      <c r="BF317" s="567">
        <f>IF(AND(YEAR(BF$3)=YEAR('Rent Roll'!$C27),OR(MONTH(BF$3)='Rent Roll'!$AJ27,MONTH(BF$3)='Rent Roll'!$AK27,MONTH(BF$3)='Rent Roll'!$AL27)),0,1)</f>
        <v>1</v>
      </c>
      <c r="BG317" s="567">
        <f>IF(AND(YEAR(BG$3)=YEAR('Rent Roll'!$C27),OR(MONTH(BG$3)='Rent Roll'!$AJ27,MONTH(BG$3)='Rent Roll'!$AK27,MONTH(BG$3)='Rent Roll'!$AL27)),0,1)</f>
        <v>1</v>
      </c>
      <c r="BH317" s="567">
        <f>IF(AND(YEAR(BH$3)=YEAR('Rent Roll'!$C27),OR(MONTH(BH$3)='Rent Roll'!$AJ27,MONTH(BH$3)='Rent Roll'!$AK27,MONTH(BH$3)='Rent Roll'!$AL27)),0,1)</f>
        <v>1</v>
      </c>
      <c r="BI317" s="567">
        <f>IF(AND(YEAR(BI$3)=YEAR('Rent Roll'!$C27),OR(MONTH(BI$3)='Rent Roll'!$AJ27,MONTH(BI$3)='Rent Roll'!$AK27,MONTH(BI$3)='Rent Roll'!$AL27)),0,1)</f>
        <v>1</v>
      </c>
      <c r="BJ317" s="567">
        <f>IF(AND(YEAR(BJ$3)=YEAR('Rent Roll'!$C27),OR(MONTH(BJ$3)='Rent Roll'!$AJ27,MONTH(BJ$3)='Rent Roll'!$AK27,MONTH(BJ$3)='Rent Roll'!$AL27)),0,1)</f>
        <v>1</v>
      </c>
      <c r="BK317" s="567">
        <f>IF(AND(YEAR(BK$3)=YEAR('Rent Roll'!$C27),OR(MONTH(BK$3)='Rent Roll'!$AJ27,MONTH(BK$3)='Rent Roll'!$AK27,MONTH(BK$3)='Rent Roll'!$AL27)),0,1)</f>
        <v>1</v>
      </c>
      <c r="BL317" s="567">
        <f>IF(AND(YEAR(BL$3)=YEAR('Rent Roll'!$C27),OR(MONTH(BL$3)='Rent Roll'!$AJ27,MONTH(BL$3)='Rent Roll'!$AK27,MONTH(BL$3)='Rent Roll'!$AL27)),0,1)</f>
        <v>1</v>
      </c>
      <c r="BM317" s="567">
        <f>IF(AND(YEAR(BM$3)=YEAR('Rent Roll'!$C27),OR(MONTH(BM$3)='Rent Roll'!$AJ27,MONTH(BM$3)='Rent Roll'!$AK27,MONTH(BM$3)='Rent Roll'!$AL27)),0,1)</f>
        <v>1</v>
      </c>
      <c r="BN317" s="767">
        <f>IF(AND(YEAR(BN$3)=YEAR('Rent Roll'!$C27),OR(MONTH(BN$3)='Rent Roll'!$AJ27,MONTH(BN$3)='Rent Roll'!$AK27,MONTH(BN$3)='Rent Roll'!$AL27)),0,1)</f>
        <v>1</v>
      </c>
      <c r="BO317" s="768">
        <f>IF(AND(YEAR(BO$3)=YEAR('Rent Roll'!$C27),OR(MONTH(BO$3)='Rent Roll'!$AJ27,MONTH(BO$3)='Rent Roll'!$AK27,MONTH(BO$3)='Rent Roll'!$AL27)),0,1)</f>
        <v>1</v>
      </c>
      <c r="BP317" s="567">
        <f>IF(AND(YEAR(BP$3)=YEAR('Rent Roll'!$C27),OR(MONTH(BP$3)='Rent Roll'!$AJ27,MONTH(BP$3)='Rent Roll'!$AK27,MONTH(BP$3)='Rent Roll'!$AL27)),0,1)</f>
        <v>1</v>
      </c>
      <c r="BQ317" s="567">
        <f>IF(AND(YEAR(BQ$3)=YEAR('Rent Roll'!$C27),OR(MONTH(BQ$3)='Rent Roll'!$AJ27,MONTH(BQ$3)='Rent Roll'!$AK27,MONTH(BQ$3)='Rent Roll'!$AL27)),0,1)</f>
        <v>1</v>
      </c>
      <c r="BR317" s="567">
        <f>IF(AND(YEAR(BR$3)=YEAR('Rent Roll'!$C27),OR(MONTH(BR$3)='Rent Roll'!$AJ27,MONTH(BR$3)='Rent Roll'!$AK27,MONTH(BR$3)='Rent Roll'!$AL27)),0,1)</f>
        <v>1</v>
      </c>
      <c r="BS317" s="567">
        <f>IF(AND(YEAR(BS$3)=YEAR('Rent Roll'!$C27),OR(MONTH(BS$3)='Rent Roll'!$AJ27,MONTH(BS$3)='Rent Roll'!$AK27,MONTH(BS$3)='Rent Roll'!$AL27)),0,1)</f>
        <v>1</v>
      </c>
      <c r="BT317" s="567">
        <f>IF(AND(YEAR(BT$3)=YEAR('Rent Roll'!$C27),OR(MONTH(BT$3)='Rent Roll'!$AJ27,MONTH(BT$3)='Rent Roll'!$AK27,MONTH(BT$3)='Rent Roll'!$AL27)),0,1)</f>
        <v>1</v>
      </c>
      <c r="BU317" s="567">
        <f>IF(AND(YEAR(BU$3)=YEAR('Rent Roll'!$C27),OR(MONTH(BU$3)='Rent Roll'!$AJ27,MONTH(BU$3)='Rent Roll'!$AK27,MONTH(BU$3)='Rent Roll'!$AL27)),0,1)</f>
        <v>1</v>
      </c>
      <c r="BV317" s="567">
        <f>IF(AND(YEAR(BV$3)=YEAR('Rent Roll'!$C27),OR(MONTH(BV$3)='Rent Roll'!$AJ27,MONTH(BV$3)='Rent Roll'!$AK27,MONTH(BV$3)='Rent Roll'!$AL27)),0,1)</f>
        <v>1</v>
      </c>
      <c r="BW317" s="567">
        <f>IF(AND(YEAR(BW$3)=YEAR('Rent Roll'!$C27),OR(MONTH(BW$3)='Rent Roll'!$AJ27,MONTH(BW$3)='Rent Roll'!$AK27,MONTH(BW$3)='Rent Roll'!$AL27)),0,1)</f>
        <v>1</v>
      </c>
      <c r="BX317" s="567">
        <f>IF(AND(YEAR(BX$3)=YEAR('Rent Roll'!$C27),OR(MONTH(BX$3)='Rent Roll'!$AJ27,MONTH(BX$3)='Rent Roll'!$AK27,MONTH(BX$3)='Rent Roll'!$AL27)),0,1)</f>
        <v>1</v>
      </c>
      <c r="BY317" s="567">
        <f>IF(AND(YEAR(BY$3)=YEAR('Rent Roll'!$C27),OR(MONTH(BY$3)='Rent Roll'!$AJ27,MONTH(BY$3)='Rent Roll'!$AK27,MONTH(BY$3)='Rent Roll'!$AL27)),0,1)</f>
        <v>1</v>
      </c>
      <c r="BZ317" s="767">
        <f>IF(AND(YEAR(BZ$3)=YEAR('Rent Roll'!$C27),OR(MONTH(BZ$3)='Rent Roll'!$AJ27,MONTH(BZ$3)='Rent Roll'!$AK27,MONTH(BZ$3)='Rent Roll'!$AL27)),0,1)</f>
        <v>1</v>
      </c>
      <c r="CA317" s="768">
        <f>IF(AND(YEAR(CA$3)=YEAR('Rent Roll'!$C27),OR(MONTH(CA$3)='Rent Roll'!$AJ27,MONTH(CA$3)='Rent Roll'!$AK27,MONTH(CA$3)='Rent Roll'!$AL27)),0,1)</f>
        <v>1</v>
      </c>
      <c r="CB317" s="567">
        <f>IF(AND(YEAR(CB$3)=YEAR('Rent Roll'!$C27),OR(MONTH(CB$3)='Rent Roll'!$AJ27,MONTH(CB$3)='Rent Roll'!$AK27,MONTH(CB$3)='Rent Roll'!$AL27)),0,1)</f>
        <v>1</v>
      </c>
      <c r="CC317" s="567">
        <f>IF(AND(YEAR(CC$3)=YEAR('Rent Roll'!$C27),OR(MONTH(CC$3)='Rent Roll'!$AJ27,MONTH(CC$3)='Rent Roll'!$AK27,MONTH(CC$3)='Rent Roll'!$AL27)),0,1)</f>
        <v>1</v>
      </c>
      <c r="CD317" s="567">
        <f>IF(AND(YEAR(CD$3)=YEAR('Rent Roll'!$C27),OR(MONTH(CD$3)='Rent Roll'!$AJ27,MONTH(CD$3)='Rent Roll'!$AK27,MONTH(CD$3)='Rent Roll'!$AL27)),0,1)</f>
        <v>1</v>
      </c>
      <c r="CE317" s="567">
        <f>IF(AND(YEAR(CE$3)=YEAR('Rent Roll'!$C27),OR(MONTH(CE$3)='Rent Roll'!$AJ27,MONTH(CE$3)='Rent Roll'!$AK27,MONTH(CE$3)='Rent Roll'!$AL27)),0,1)</f>
        <v>1</v>
      </c>
      <c r="CF317" s="567">
        <f>IF(AND(YEAR(CF$3)=YEAR('Rent Roll'!$C27),OR(MONTH(CF$3)='Rent Roll'!$AJ27,MONTH(CF$3)='Rent Roll'!$AK27,MONTH(CF$3)='Rent Roll'!$AL27)),0,1)</f>
        <v>1</v>
      </c>
      <c r="CG317" s="567">
        <f>IF(AND(YEAR(CG$3)=YEAR('Rent Roll'!$C27),OR(MONTH(CG$3)='Rent Roll'!$AJ27,MONTH(CG$3)='Rent Roll'!$AK27,MONTH(CG$3)='Rent Roll'!$AL27)),0,1)</f>
        <v>1</v>
      </c>
      <c r="CH317" s="567">
        <f>IF(AND(YEAR(CH$3)=YEAR('Rent Roll'!$C27),OR(MONTH(CH$3)='Rent Roll'!$AJ27,MONTH(CH$3)='Rent Roll'!$AK27,MONTH(CH$3)='Rent Roll'!$AL27)),0,1)</f>
        <v>1</v>
      </c>
      <c r="CI317" s="567">
        <f>IF(AND(YEAR(CI$3)=YEAR('Rent Roll'!$C27),OR(MONTH(CI$3)='Rent Roll'!$AJ27,MONTH(CI$3)='Rent Roll'!$AK27,MONTH(CI$3)='Rent Roll'!$AL27)),0,1)</f>
        <v>1</v>
      </c>
      <c r="CJ317" s="567">
        <f>IF(AND(YEAR(CJ$3)=YEAR('Rent Roll'!$C27),OR(MONTH(CJ$3)='Rent Roll'!$AJ27,MONTH(CJ$3)='Rent Roll'!$AK27,MONTH(CJ$3)='Rent Roll'!$AL27)),0,1)</f>
        <v>1</v>
      </c>
      <c r="CK317" s="567">
        <f>IF(AND(YEAR(CK$3)=YEAR('Rent Roll'!$C27),OR(MONTH(CK$3)='Rent Roll'!$AJ27,MONTH(CK$3)='Rent Roll'!$AK27,MONTH(CK$3)='Rent Roll'!$AL27)),0,1)</f>
        <v>1</v>
      </c>
      <c r="CL317" s="767">
        <f>IF(AND(YEAR(CL$3)=YEAR('Rent Roll'!$C27),OR(MONTH(CL$3)='Rent Roll'!$AJ27,MONTH(CL$3)='Rent Roll'!$AK27,MONTH(CL$3)='Rent Roll'!$AL27)),0,1)</f>
        <v>1</v>
      </c>
      <c r="CM317" s="768">
        <f>IF(AND(YEAR(CM$3)=YEAR('Rent Roll'!$C27),OR(MONTH(CM$3)='Rent Roll'!$AJ27,MONTH(CM$3)='Rent Roll'!$AK27,MONTH(CM$3)='Rent Roll'!$AL27)),0,1)</f>
        <v>1</v>
      </c>
      <c r="CN317" s="567">
        <f>IF(AND(YEAR(CN$3)=YEAR('Rent Roll'!$C27),OR(MONTH(CN$3)='Rent Roll'!$AJ27,MONTH(CN$3)='Rent Roll'!$AK27,MONTH(CN$3)='Rent Roll'!$AL27)),0,1)</f>
        <v>1</v>
      </c>
      <c r="CO317" s="567">
        <f>IF(AND(YEAR(CO$3)=YEAR('Rent Roll'!$C27),OR(MONTH(CO$3)='Rent Roll'!$AJ27,MONTH(CO$3)='Rent Roll'!$AK27,MONTH(CO$3)='Rent Roll'!$AL27)),0,1)</f>
        <v>1</v>
      </c>
      <c r="CP317" s="567">
        <f>IF(AND(YEAR(CP$3)=YEAR('Rent Roll'!$C27),OR(MONTH(CP$3)='Rent Roll'!$AJ27,MONTH(CP$3)='Rent Roll'!$AK27,MONTH(CP$3)='Rent Roll'!$AL27)),0,1)</f>
        <v>1</v>
      </c>
      <c r="CQ317" s="567">
        <f>IF(AND(YEAR(CQ$3)=YEAR('Rent Roll'!$C27),OR(MONTH(CQ$3)='Rent Roll'!$AJ27,MONTH(CQ$3)='Rent Roll'!$AK27,MONTH(CQ$3)='Rent Roll'!$AL27)),0,1)</f>
        <v>1</v>
      </c>
      <c r="CR317" s="567">
        <f>IF(AND(YEAR(CR$3)=YEAR('Rent Roll'!$C27),OR(MONTH(CR$3)='Rent Roll'!$AJ27,MONTH(CR$3)='Rent Roll'!$AK27,MONTH(CR$3)='Rent Roll'!$AL27)),0,1)</f>
        <v>1</v>
      </c>
      <c r="CS317" s="567">
        <f>IF(AND(YEAR(CS$3)=YEAR('Rent Roll'!$C27),OR(MONTH(CS$3)='Rent Roll'!$AJ27,MONTH(CS$3)='Rent Roll'!$AK27,MONTH(CS$3)='Rent Roll'!$AL27)),0,1)</f>
        <v>1</v>
      </c>
      <c r="CT317" s="567">
        <f>IF(AND(YEAR(CT$3)=YEAR('Rent Roll'!$C27),OR(MONTH(CT$3)='Rent Roll'!$AJ27,MONTH(CT$3)='Rent Roll'!$AK27,MONTH(CT$3)='Rent Roll'!$AL27)),0,1)</f>
        <v>1</v>
      </c>
      <c r="CU317" s="567">
        <f>IF(AND(YEAR(CU$3)=YEAR('Rent Roll'!$C27),OR(MONTH(CU$3)='Rent Roll'!$AJ27,MONTH(CU$3)='Rent Roll'!$AK27,MONTH(CU$3)='Rent Roll'!$AL27)),0,1)</f>
        <v>1</v>
      </c>
      <c r="CV317" s="567">
        <f>IF(AND(YEAR(CV$3)=YEAR('Rent Roll'!$C27),OR(MONTH(CV$3)='Rent Roll'!$AJ27,MONTH(CV$3)='Rent Roll'!$AK27,MONTH(CV$3)='Rent Roll'!$AL27)),0,1)</f>
        <v>1</v>
      </c>
      <c r="CW317" s="567">
        <f>IF(AND(YEAR(CW$3)=YEAR('Rent Roll'!$C27),OR(MONTH(CW$3)='Rent Roll'!$AJ27,MONTH(CW$3)='Rent Roll'!$AK27,MONTH(CW$3)='Rent Roll'!$AL27)),0,1)</f>
        <v>1</v>
      </c>
      <c r="CX317" s="767">
        <f>IF(AND(YEAR(CX$3)=YEAR('Rent Roll'!$C27),OR(MONTH(CX$3)='Rent Roll'!$AJ27,MONTH(CX$3)='Rent Roll'!$AK27,MONTH(CX$3)='Rent Roll'!$AL27)),0,1)</f>
        <v>1</v>
      </c>
      <c r="CY317" s="768">
        <f>IF(AND(YEAR(CY$3)=YEAR('Rent Roll'!$C27),OR(MONTH(CY$3)='Rent Roll'!$AJ27,MONTH(CY$3)='Rent Roll'!$AK27,MONTH(CY$3)='Rent Roll'!$AL27)),0,1)</f>
        <v>1</v>
      </c>
      <c r="CZ317" s="567">
        <f>IF(AND(YEAR(CZ$3)=YEAR('Rent Roll'!$C27),OR(MONTH(CZ$3)='Rent Roll'!$AJ27,MONTH(CZ$3)='Rent Roll'!$AK27,MONTH(CZ$3)='Rent Roll'!$AL27)),0,1)</f>
        <v>1</v>
      </c>
      <c r="DA317" s="567">
        <f>IF(AND(YEAR(DA$3)=YEAR('Rent Roll'!$C27),OR(MONTH(DA$3)='Rent Roll'!$AJ27,MONTH(DA$3)='Rent Roll'!$AK27,MONTH(DA$3)='Rent Roll'!$AL27)),0,1)</f>
        <v>1</v>
      </c>
      <c r="DB317" s="567">
        <f>IF(AND(YEAR(DB$3)=YEAR('Rent Roll'!$C27),OR(MONTH(DB$3)='Rent Roll'!$AJ27,MONTH(DB$3)='Rent Roll'!$AK27,MONTH(DB$3)='Rent Roll'!$AL27)),0,1)</f>
        <v>1</v>
      </c>
      <c r="DC317" s="567">
        <f>IF(AND(YEAR(DC$3)=YEAR('Rent Roll'!$C27),OR(MONTH(DC$3)='Rent Roll'!$AJ27,MONTH(DC$3)='Rent Roll'!$AK27,MONTH(DC$3)='Rent Roll'!$AL27)),0,1)</f>
        <v>1</v>
      </c>
      <c r="DD317" s="567">
        <f>IF(AND(YEAR(DD$3)=YEAR('Rent Roll'!$C27),OR(MONTH(DD$3)='Rent Roll'!$AJ27,MONTH(DD$3)='Rent Roll'!$AK27,MONTH(DD$3)='Rent Roll'!$AL27)),0,1)</f>
        <v>1</v>
      </c>
      <c r="DE317" s="567">
        <f>IF(AND(YEAR(DE$3)=YEAR('Rent Roll'!$C27),OR(MONTH(DE$3)='Rent Roll'!$AJ27,MONTH(DE$3)='Rent Roll'!$AK27,MONTH(DE$3)='Rent Roll'!$AL27)),0,1)</f>
        <v>1</v>
      </c>
      <c r="DF317" s="567">
        <f>IF(AND(YEAR(DF$3)=YEAR('Rent Roll'!$C27),OR(MONTH(DF$3)='Rent Roll'!$AJ27,MONTH(DF$3)='Rent Roll'!$AK27,MONTH(DF$3)='Rent Roll'!$AL27)),0,1)</f>
        <v>1</v>
      </c>
      <c r="DG317" s="567">
        <f>IF(AND(YEAR(DG$3)=YEAR('Rent Roll'!$C27),OR(MONTH(DG$3)='Rent Roll'!$AJ27,MONTH(DG$3)='Rent Roll'!$AK27,MONTH(DG$3)='Rent Roll'!$AL27)),0,1)</f>
        <v>1</v>
      </c>
      <c r="DH317" s="567">
        <f>IF(AND(YEAR(DH$3)=YEAR('Rent Roll'!$C27),OR(MONTH(DH$3)='Rent Roll'!$AJ27,MONTH(DH$3)='Rent Roll'!$AK27,MONTH(DH$3)='Rent Roll'!$AL27)),0,1)</f>
        <v>1</v>
      </c>
      <c r="DI317" s="567">
        <f>IF(AND(YEAR(DI$3)=YEAR('Rent Roll'!$C27),OR(MONTH(DI$3)='Rent Roll'!$AJ27,MONTH(DI$3)='Rent Roll'!$AK27,MONTH(DI$3)='Rent Roll'!$AL27)),0,1)</f>
        <v>1</v>
      </c>
      <c r="DJ317" s="767">
        <f>IF(AND(YEAR(DJ$3)=YEAR('Rent Roll'!$C27),OR(MONTH(DJ$3)='Rent Roll'!$AJ27,MONTH(DJ$3)='Rent Roll'!$AK27,MONTH(DJ$3)='Rent Roll'!$AL27)),0,1)</f>
        <v>1</v>
      </c>
      <c r="DK317" s="768">
        <f>IF(AND(YEAR(DK$3)=YEAR('Rent Roll'!$C27),OR(MONTH(DK$3)='Rent Roll'!$AJ27,MONTH(DK$3)='Rent Roll'!$AK27,MONTH(DK$3)='Rent Roll'!$AL27)),0,1)</f>
        <v>1</v>
      </c>
      <c r="DL317" s="567">
        <f>IF(AND(YEAR(DL$3)=YEAR('Rent Roll'!$C27),OR(MONTH(DL$3)='Rent Roll'!$AJ27,MONTH(DL$3)='Rent Roll'!$AK27,MONTH(DL$3)='Rent Roll'!$AL27)),0,1)</f>
        <v>1</v>
      </c>
      <c r="DM317" s="567">
        <f>IF(AND(YEAR(DM$3)=YEAR('Rent Roll'!$C27),OR(MONTH(DM$3)='Rent Roll'!$AJ27,MONTH(DM$3)='Rent Roll'!$AK27,MONTH(DM$3)='Rent Roll'!$AL27)),0,1)</f>
        <v>1</v>
      </c>
      <c r="DN317" s="567">
        <f>IF(AND(YEAR(DN$3)=YEAR('Rent Roll'!$C27),OR(MONTH(DN$3)='Rent Roll'!$AJ27,MONTH(DN$3)='Rent Roll'!$AK27,MONTH(DN$3)='Rent Roll'!$AL27)),0,1)</f>
        <v>1</v>
      </c>
      <c r="DO317" s="567">
        <f>IF(AND(YEAR(DO$3)=YEAR('Rent Roll'!$C27),OR(MONTH(DO$3)='Rent Roll'!$AJ27,MONTH(DO$3)='Rent Roll'!$AK27,MONTH(DO$3)='Rent Roll'!$AL27)),0,1)</f>
        <v>1</v>
      </c>
      <c r="DP317" s="567">
        <f>IF(AND(YEAR(DP$3)=YEAR('Rent Roll'!$C27),OR(MONTH(DP$3)='Rent Roll'!$AJ27,MONTH(DP$3)='Rent Roll'!$AK27,MONTH(DP$3)='Rent Roll'!$AL27)),0,1)</f>
        <v>1</v>
      </c>
      <c r="DQ317" s="567">
        <f>IF(AND(YEAR(DQ$3)=YEAR('Rent Roll'!$C27),OR(MONTH(DQ$3)='Rent Roll'!$AJ27,MONTH(DQ$3)='Rent Roll'!$AK27,MONTH(DQ$3)='Rent Roll'!$AL27)),0,1)</f>
        <v>1</v>
      </c>
      <c r="DR317" s="567">
        <f>IF(AND(YEAR(DR$3)=YEAR('Rent Roll'!$C27),OR(MONTH(DR$3)='Rent Roll'!$AJ27,MONTH(DR$3)='Rent Roll'!$AK27,MONTH(DR$3)='Rent Roll'!$AL27)),0,1)</f>
        <v>1</v>
      </c>
      <c r="DS317" s="567">
        <f>IF(AND(YEAR(DS$3)=YEAR('Rent Roll'!$C27),OR(MONTH(DS$3)='Rent Roll'!$AJ27,MONTH(DS$3)='Rent Roll'!$AK27,MONTH(DS$3)='Rent Roll'!$AL27)),0,1)</f>
        <v>1</v>
      </c>
      <c r="DT317" s="567">
        <f>IF(AND(YEAR(DT$3)=YEAR('Rent Roll'!$C27),OR(MONTH(DT$3)='Rent Roll'!$AJ27,MONTH(DT$3)='Rent Roll'!$AK27,MONTH(DT$3)='Rent Roll'!$AL27)),0,1)</f>
        <v>1</v>
      </c>
      <c r="DU317" s="567">
        <f>IF(AND(YEAR(DU$3)=YEAR('Rent Roll'!$C27),OR(MONTH(DU$3)='Rent Roll'!$AJ27,MONTH(DU$3)='Rent Roll'!$AK27,MONTH(DU$3)='Rent Roll'!$AL27)),0,1)</f>
        <v>1</v>
      </c>
      <c r="DV317" s="567">
        <f>IF(AND(YEAR(DV$3)=YEAR('Rent Roll'!$C27),OR(MONTH(DV$3)='Rent Roll'!$AJ27,MONTH(DV$3)='Rent Roll'!$AK27,MONTH(DV$3)='Rent Roll'!$AL27)),0,1)</f>
        <v>1</v>
      </c>
    </row>
    <row r="318" spans="1:126" s="568" customFormat="1" ht="12" customHeight="1" outlineLevel="1" x14ac:dyDescent="0.4">
      <c r="A318" s="732"/>
      <c r="B318" s="564">
        <f>'Rent Roll'!$B28</f>
        <v>0</v>
      </c>
      <c r="C318" s="565"/>
      <c r="D318" s="565"/>
      <c r="E318" s="566"/>
      <c r="F318" s="778">
        <f>IF(AND(YEAR(F$3)=YEAR('Rent Roll'!$C28),OR(MONTH(F$3)='Rent Roll'!$AJ28,MONTH(F$3)='Rent Roll'!$AK28,MONTH(F$3)='Rent Roll'!$AL28)),0,1)</f>
        <v>1</v>
      </c>
      <c r="G318" s="768">
        <f>IF(AND(YEAR(G$3)=YEAR('Rent Roll'!$C28),OR(MONTH(G$3)='Rent Roll'!$AJ28,MONTH(G$3)='Rent Roll'!$AK28,MONTH(G$3)='Rent Roll'!$AL28)),0,1)</f>
        <v>1</v>
      </c>
      <c r="H318" s="567">
        <f>IF(AND(YEAR(H$3)=YEAR('Rent Roll'!$C28),OR(MONTH(H$3)='Rent Roll'!$AJ28,MONTH(H$3)='Rent Roll'!$AK28,MONTH(H$3)='Rent Roll'!$AL28)),0,1)</f>
        <v>1</v>
      </c>
      <c r="I318" s="567">
        <f>IF(AND(YEAR(I$3)=YEAR('Rent Roll'!$C28),OR(MONTH(I$3)='Rent Roll'!$AJ28,MONTH(I$3)='Rent Roll'!$AK28,MONTH(I$3)='Rent Roll'!$AL28)),0,1)</f>
        <v>1</v>
      </c>
      <c r="J318" s="567">
        <f>IF(AND(YEAR(J$3)=YEAR('Rent Roll'!$C28),OR(MONTH(J$3)='Rent Roll'!$AJ28,MONTH(J$3)='Rent Roll'!$AK28,MONTH(J$3)='Rent Roll'!$AL28)),0,1)</f>
        <v>1</v>
      </c>
      <c r="K318" s="567">
        <f>IF(AND(YEAR(K$3)=YEAR('Rent Roll'!$C28),OR(MONTH(K$3)='Rent Roll'!$AJ28,MONTH(K$3)='Rent Roll'!$AK28,MONTH(K$3)='Rent Roll'!$AL28)),0,1)</f>
        <v>1</v>
      </c>
      <c r="L318" s="567">
        <f>IF(AND(YEAR(L$3)=YEAR('Rent Roll'!$C28),OR(MONTH(L$3)='Rent Roll'!$AJ28,MONTH(L$3)='Rent Roll'!$AK28,MONTH(L$3)='Rent Roll'!$AL28)),0,1)</f>
        <v>1</v>
      </c>
      <c r="M318" s="567">
        <f>IF(AND(YEAR(M$3)=YEAR('Rent Roll'!$C28),OR(MONTH(M$3)='Rent Roll'!$AJ28,MONTH(M$3)='Rent Roll'!$AK28,MONTH(M$3)='Rent Roll'!$AL28)),0,1)</f>
        <v>1</v>
      </c>
      <c r="N318" s="567">
        <f>IF(AND(YEAR(N$3)=YEAR('Rent Roll'!$C28),OR(MONTH(N$3)='Rent Roll'!$AJ28,MONTH(N$3)='Rent Roll'!$AK28,MONTH(N$3)='Rent Roll'!$AL28)),0,1)</f>
        <v>1</v>
      </c>
      <c r="O318" s="567">
        <f>IF(AND(YEAR(O$3)=YEAR('Rent Roll'!$C28),OR(MONTH(O$3)='Rent Roll'!$AJ28,MONTH(O$3)='Rent Roll'!$AK28,MONTH(O$3)='Rent Roll'!$AL28)),0,1)</f>
        <v>1</v>
      </c>
      <c r="P318" s="567">
        <f>IF(AND(YEAR(P$3)=YEAR('Rent Roll'!$C28),OR(MONTH(P$3)='Rent Roll'!$AJ28,MONTH(P$3)='Rent Roll'!$AK28,MONTH(P$3)='Rent Roll'!$AL28)),0,1)</f>
        <v>1</v>
      </c>
      <c r="Q318" s="567">
        <f>IF(AND(YEAR(Q$3)=YEAR('Rent Roll'!$C28),OR(MONTH(Q$3)='Rent Roll'!$AJ28,MONTH(Q$3)='Rent Roll'!$AK28,MONTH(Q$3)='Rent Roll'!$AL28)),0,1)</f>
        <v>1</v>
      </c>
      <c r="R318" s="767">
        <f>IF(AND(YEAR(R$3)=YEAR('Rent Roll'!$C28),OR(MONTH(R$3)='Rent Roll'!$AJ28,MONTH(R$3)='Rent Roll'!$AK28,MONTH(R$3)='Rent Roll'!$AL28)),0,1)</f>
        <v>1</v>
      </c>
      <c r="S318" s="768">
        <f>IF(AND(YEAR(S$3)=YEAR('Rent Roll'!$C28),OR(MONTH(S$3)='Rent Roll'!$AJ28,MONTH(S$3)='Rent Roll'!$AK28,MONTH(S$3)='Rent Roll'!$AL28)),0,1)</f>
        <v>1</v>
      </c>
      <c r="T318" s="567">
        <f>IF(AND(YEAR(T$3)=YEAR('Rent Roll'!$C28),OR(MONTH(T$3)='Rent Roll'!$AJ28,MONTH(T$3)='Rent Roll'!$AK28,MONTH(T$3)='Rent Roll'!$AL28)),0,1)</f>
        <v>1</v>
      </c>
      <c r="U318" s="567">
        <f>IF(AND(YEAR(U$3)=YEAR('Rent Roll'!$C28),OR(MONTH(U$3)='Rent Roll'!$AJ28,MONTH(U$3)='Rent Roll'!$AK28,MONTH(U$3)='Rent Roll'!$AL28)),0,1)</f>
        <v>1</v>
      </c>
      <c r="V318" s="567">
        <f>IF(AND(YEAR(V$3)=YEAR('Rent Roll'!$C28),OR(MONTH(V$3)='Rent Roll'!$AJ28,MONTH(V$3)='Rent Roll'!$AK28,MONTH(V$3)='Rent Roll'!$AL28)),0,1)</f>
        <v>1</v>
      </c>
      <c r="W318" s="567">
        <f>IF(AND(YEAR(W$3)=YEAR('Rent Roll'!$C28),OR(MONTH(W$3)='Rent Roll'!$AJ28,MONTH(W$3)='Rent Roll'!$AK28,MONTH(W$3)='Rent Roll'!$AL28)),0,1)</f>
        <v>1</v>
      </c>
      <c r="X318" s="567">
        <f>IF(AND(YEAR(X$3)=YEAR('Rent Roll'!$C28),OR(MONTH(X$3)='Rent Roll'!$AJ28,MONTH(X$3)='Rent Roll'!$AK28,MONTH(X$3)='Rent Roll'!$AL28)),0,1)</f>
        <v>1</v>
      </c>
      <c r="Y318" s="567">
        <f>IF(AND(YEAR(Y$3)=YEAR('Rent Roll'!$C28),OR(MONTH(Y$3)='Rent Roll'!$AJ28,MONTH(Y$3)='Rent Roll'!$AK28,MONTH(Y$3)='Rent Roll'!$AL28)),0,1)</f>
        <v>1</v>
      </c>
      <c r="Z318" s="567">
        <f>IF(AND(YEAR(Z$3)=YEAR('Rent Roll'!$C28),OR(MONTH(Z$3)='Rent Roll'!$AJ28,MONTH(Z$3)='Rent Roll'!$AK28,MONTH(Z$3)='Rent Roll'!$AL28)),0,1)</f>
        <v>1</v>
      </c>
      <c r="AA318" s="567">
        <f>IF(AND(YEAR(AA$3)=YEAR('Rent Roll'!$C28),OR(MONTH(AA$3)='Rent Roll'!$AJ28,MONTH(AA$3)='Rent Roll'!$AK28,MONTH(AA$3)='Rent Roll'!$AL28)),0,1)</f>
        <v>1</v>
      </c>
      <c r="AB318" s="567">
        <f>IF(AND(YEAR(AB$3)=YEAR('Rent Roll'!$C28),OR(MONTH(AB$3)='Rent Roll'!$AJ28,MONTH(AB$3)='Rent Roll'!$AK28,MONTH(AB$3)='Rent Roll'!$AL28)),0,1)</f>
        <v>1</v>
      </c>
      <c r="AC318" s="567">
        <f>IF(AND(YEAR(AC$3)=YEAR('Rent Roll'!$C28),OR(MONTH(AC$3)='Rent Roll'!$AJ28,MONTH(AC$3)='Rent Roll'!$AK28,MONTH(AC$3)='Rent Roll'!$AL28)),0,1)</f>
        <v>1</v>
      </c>
      <c r="AD318" s="767">
        <f>IF(AND(YEAR(AD$3)=YEAR('Rent Roll'!$C28),OR(MONTH(AD$3)='Rent Roll'!$AJ28,MONTH(AD$3)='Rent Roll'!$AK28,MONTH(AD$3)='Rent Roll'!$AL28)),0,1)</f>
        <v>1</v>
      </c>
      <c r="AE318" s="768">
        <f>IF(AND(YEAR(AE$3)=YEAR('Rent Roll'!$C28),OR(MONTH(AE$3)='Rent Roll'!$AJ28,MONTH(AE$3)='Rent Roll'!$AK28,MONTH(AE$3)='Rent Roll'!$AL28)),0,1)</f>
        <v>1</v>
      </c>
      <c r="AF318" s="567">
        <f>IF(AND(YEAR(AF$3)=YEAR('Rent Roll'!$C28),OR(MONTH(AF$3)='Rent Roll'!$AJ28,MONTH(AF$3)='Rent Roll'!$AK28,MONTH(AF$3)='Rent Roll'!$AL28)),0,1)</f>
        <v>1</v>
      </c>
      <c r="AG318" s="567">
        <f>IF(AND(YEAR(AG$3)=YEAR('Rent Roll'!$C28),OR(MONTH(AG$3)='Rent Roll'!$AJ28,MONTH(AG$3)='Rent Roll'!$AK28,MONTH(AG$3)='Rent Roll'!$AL28)),0,1)</f>
        <v>1</v>
      </c>
      <c r="AH318" s="567">
        <f>IF(AND(YEAR(AH$3)=YEAR('Rent Roll'!$C28),OR(MONTH(AH$3)='Rent Roll'!$AJ28,MONTH(AH$3)='Rent Roll'!$AK28,MONTH(AH$3)='Rent Roll'!$AL28)),0,1)</f>
        <v>1</v>
      </c>
      <c r="AI318" s="567">
        <f>IF(AND(YEAR(AI$3)=YEAR('Rent Roll'!$C28),OR(MONTH(AI$3)='Rent Roll'!$AJ28,MONTH(AI$3)='Rent Roll'!$AK28,MONTH(AI$3)='Rent Roll'!$AL28)),0,1)</f>
        <v>1</v>
      </c>
      <c r="AJ318" s="567">
        <f>IF(AND(YEAR(AJ$3)=YEAR('Rent Roll'!$C28),OR(MONTH(AJ$3)='Rent Roll'!$AJ28,MONTH(AJ$3)='Rent Roll'!$AK28,MONTH(AJ$3)='Rent Roll'!$AL28)),0,1)</f>
        <v>1</v>
      </c>
      <c r="AK318" s="567">
        <f>IF(AND(YEAR(AK$3)=YEAR('Rent Roll'!$C28),OR(MONTH(AK$3)='Rent Roll'!$AJ28,MONTH(AK$3)='Rent Roll'!$AK28,MONTH(AK$3)='Rent Roll'!$AL28)),0,1)</f>
        <v>1</v>
      </c>
      <c r="AL318" s="567">
        <f>IF(AND(YEAR(AL$3)=YEAR('Rent Roll'!$C28),OR(MONTH(AL$3)='Rent Roll'!$AJ28,MONTH(AL$3)='Rent Roll'!$AK28,MONTH(AL$3)='Rent Roll'!$AL28)),0,1)</f>
        <v>1</v>
      </c>
      <c r="AM318" s="567">
        <f>IF(AND(YEAR(AM$3)=YEAR('Rent Roll'!$C28),OR(MONTH(AM$3)='Rent Roll'!$AJ28,MONTH(AM$3)='Rent Roll'!$AK28,MONTH(AM$3)='Rent Roll'!$AL28)),0,1)</f>
        <v>1</v>
      </c>
      <c r="AN318" s="567">
        <f>IF(AND(YEAR(AN$3)=YEAR('Rent Roll'!$C28),OR(MONTH(AN$3)='Rent Roll'!$AJ28,MONTH(AN$3)='Rent Roll'!$AK28,MONTH(AN$3)='Rent Roll'!$AL28)),0,1)</f>
        <v>1</v>
      </c>
      <c r="AO318" s="567">
        <f>IF(AND(YEAR(AO$3)=YEAR('Rent Roll'!$C28),OR(MONTH(AO$3)='Rent Roll'!$AJ28,MONTH(AO$3)='Rent Roll'!$AK28,MONTH(AO$3)='Rent Roll'!$AL28)),0,1)</f>
        <v>1</v>
      </c>
      <c r="AP318" s="767">
        <f>IF(AND(YEAR(AP$3)=YEAR('Rent Roll'!$C28),OR(MONTH(AP$3)='Rent Roll'!$AJ28,MONTH(AP$3)='Rent Roll'!$AK28,MONTH(AP$3)='Rent Roll'!$AL28)),0,1)</f>
        <v>1</v>
      </c>
      <c r="AQ318" s="768">
        <f>IF(AND(YEAR(AQ$3)=YEAR('Rent Roll'!$C28),OR(MONTH(AQ$3)='Rent Roll'!$AJ28,MONTH(AQ$3)='Rent Roll'!$AK28,MONTH(AQ$3)='Rent Roll'!$AL28)),0,1)</f>
        <v>1</v>
      </c>
      <c r="AR318" s="567">
        <f>IF(AND(YEAR(AR$3)=YEAR('Rent Roll'!$C28),OR(MONTH(AR$3)='Rent Roll'!$AJ28,MONTH(AR$3)='Rent Roll'!$AK28,MONTH(AR$3)='Rent Roll'!$AL28)),0,1)</f>
        <v>1</v>
      </c>
      <c r="AS318" s="567">
        <f>IF(AND(YEAR(AS$3)=YEAR('Rent Roll'!$C28),OR(MONTH(AS$3)='Rent Roll'!$AJ28,MONTH(AS$3)='Rent Roll'!$AK28,MONTH(AS$3)='Rent Roll'!$AL28)),0,1)</f>
        <v>1</v>
      </c>
      <c r="AT318" s="567">
        <f>IF(AND(YEAR(AT$3)=YEAR('Rent Roll'!$C28),OR(MONTH(AT$3)='Rent Roll'!$AJ28,MONTH(AT$3)='Rent Roll'!$AK28,MONTH(AT$3)='Rent Roll'!$AL28)),0,1)</f>
        <v>1</v>
      </c>
      <c r="AU318" s="567">
        <f>IF(AND(YEAR(AU$3)=YEAR('Rent Roll'!$C28),OR(MONTH(AU$3)='Rent Roll'!$AJ28,MONTH(AU$3)='Rent Roll'!$AK28,MONTH(AU$3)='Rent Roll'!$AL28)),0,1)</f>
        <v>1</v>
      </c>
      <c r="AV318" s="567">
        <f>IF(AND(YEAR(AV$3)=YEAR('Rent Roll'!$C28),OR(MONTH(AV$3)='Rent Roll'!$AJ28,MONTH(AV$3)='Rent Roll'!$AK28,MONTH(AV$3)='Rent Roll'!$AL28)),0,1)</f>
        <v>1</v>
      </c>
      <c r="AW318" s="567">
        <f>IF(AND(YEAR(AW$3)=YEAR('Rent Roll'!$C28),OR(MONTH(AW$3)='Rent Roll'!$AJ28,MONTH(AW$3)='Rent Roll'!$AK28,MONTH(AW$3)='Rent Roll'!$AL28)),0,1)</f>
        <v>1</v>
      </c>
      <c r="AX318" s="567">
        <f>IF(AND(YEAR(AX$3)=YEAR('Rent Roll'!$C28),OR(MONTH(AX$3)='Rent Roll'!$AJ28,MONTH(AX$3)='Rent Roll'!$AK28,MONTH(AX$3)='Rent Roll'!$AL28)),0,1)</f>
        <v>1</v>
      </c>
      <c r="AY318" s="567">
        <f>IF(AND(YEAR(AY$3)=YEAR('Rent Roll'!$C28),OR(MONTH(AY$3)='Rent Roll'!$AJ28,MONTH(AY$3)='Rent Roll'!$AK28,MONTH(AY$3)='Rent Roll'!$AL28)),0,1)</f>
        <v>1</v>
      </c>
      <c r="AZ318" s="567">
        <f>IF(AND(YEAR(AZ$3)=YEAR('Rent Roll'!$C28),OR(MONTH(AZ$3)='Rent Roll'!$AJ28,MONTH(AZ$3)='Rent Roll'!$AK28,MONTH(AZ$3)='Rent Roll'!$AL28)),0,1)</f>
        <v>1</v>
      </c>
      <c r="BA318" s="567">
        <f>IF(AND(YEAR(BA$3)=YEAR('Rent Roll'!$C28),OR(MONTH(BA$3)='Rent Roll'!$AJ28,MONTH(BA$3)='Rent Roll'!$AK28,MONTH(BA$3)='Rent Roll'!$AL28)),0,1)</f>
        <v>1</v>
      </c>
      <c r="BB318" s="767">
        <f>IF(AND(YEAR(BB$3)=YEAR('Rent Roll'!$C28),OR(MONTH(BB$3)='Rent Roll'!$AJ28,MONTH(BB$3)='Rent Roll'!$AK28,MONTH(BB$3)='Rent Roll'!$AL28)),0,1)</f>
        <v>1</v>
      </c>
      <c r="BC318" s="768">
        <f>IF(AND(YEAR(BC$3)=YEAR('Rent Roll'!$C28),OR(MONTH(BC$3)='Rent Roll'!$AJ28,MONTH(BC$3)='Rent Roll'!$AK28,MONTH(BC$3)='Rent Roll'!$AL28)),0,1)</f>
        <v>1</v>
      </c>
      <c r="BD318" s="567">
        <f>IF(AND(YEAR(BD$3)=YEAR('Rent Roll'!$C28),OR(MONTH(BD$3)='Rent Roll'!$AJ28,MONTH(BD$3)='Rent Roll'!$AK28,MONTH(BD$3)='Rent Roll'!$AL28)),0,1)</f>
        <v>1</v>
      </c>
      <c r="BE318" s="567">
        <f>IF(AND(YEAR(BE$3)=YEAR('Rent Roll'!$C28),OR(MONTH(BE$3)='Rent Roll'!$AJ28,MONTH(BE$3)='Rent Roll'!$AK28,MONTH(BE$3)='Rent Roll'!$AL28)),0,1)</f>
        <v>1</v>
      </c>
      <c r="BF318" s="567">
        <f>IF(AND(YEAR(BF$3)=YEAR('Rent Roll'!$C28),OR(MONTH(BF$3)='Rent Roll'!$AJ28,MONTH(BF$3)='Rent Roll'!$AK28,MONTH(BF$3)='Rent Roll'!$AL28)),0,1)</f>
        <v>1</v>
      </c>
      <c r="BG318" s="567">
        <f>IF(AND(YEAR(BG$3)=YEAR('Rent Roll'!$C28),OR(MONTH(BG$3)='Rent Roll'!$AJ28,MONTH(BG$3)='Rent Roll'!$AK28,MONTH(BG$3)='Rent Roll'!$AL28)),0,1)</f>
        <v>1</v>
      </c>
      <c r="BH318" s="567">
        <f>IF(AND(YEAR(BH$3)=YEAR('Rent Roll'!$C28),OR(MONTH(BH$3)='Rent Roll'!$AJ28,MONTH(BH$3)='Rent Roll'!$AK28,MONTH(BH$3)='Rent Roll'!$AL28)),0,1)</f>
        <v>1</v>
      </c>
      <c r="BI318" s="567">
        <f>IF(AND(YEAR(BI$3)=YEAR('Rent Roll'!$C28),OR(MONTH(BI$3)='Rent Roll'!$AJ28,MONTH(BI$3)='Rent Roll'!$AK28,MONTH(BI$3)='Rent Roll'!$AL28)),0,1)</f>
        <v>1</v>
      </c>
      <c r="BJ318" s="567">
        <f>IF(AND(YEAR(BJ$3)=YEAR('Rent Roll'!$C28),OR(MONTH(BJ$3)='Rent Roll'!$AJ28,MONTH(BJ$3)='Rent Roll'!$AK28,MONTH(BJ$3)='Rent Roll'!$AL28)),0,1)</f>
        <v>1</v>
      </c>
      <c r="BK318" s="567">
        <f>IF(AND(YEAR(BK$3)=YEAR('Rent Roll'!$C28),OR(MONTH(BK$3)='Rent Roll'!$AJ28,MONTH(BK$3)='Rent Roll'!$AK28,MONTH(BK$3)='Rent Roll'!$AL28)),0,1)</f>
        <v>1</v>
      </c>
      <c r="BL318" s="567">
        <f>IF(AND(YEAR(BL$3)=YEAR('Rent Roll'!$C28),OR(MONTH(BL$3)='Rent Roll'!$AJ28,MONTH(BL$3)='Rent Roll'!$AK28,MONTH(BL$3)='Rent Roll'!$AL28)),0,1)</f>
        <v>1</v>
      </c>
      <c r="BM318" s="567">
        <f>IF(AND(YEAR(BM$3)=YEAR('Rent Roll'!$C28),OR(MONTH(BM$3)='Rent Roll'!$AJ28,MONTH(BM$3)='Rent Roll'!$AK28,MONTH(BM$3)='Rent Roll'!$AL28)),0,1)</f>
        <v>1</v>
      </c>
      <c r="BN318" s="767">
        <f>IF(AND(YEAR(BN$3)=YEAR('Rent Roll'!$C28),OR(MONTH(BN$3)='Rent Roll'!$AJ28,MONTH(BN$3)='Rent Roll'!$AK28,MONTH(BN$3)='Rent Roll'!$AL28)),0,1)</f>
        <v>1</v>
      </c>
      <c r="BO318" s="768">
        <f>IF(AND(YEAR(BO$3)=YEAR('Rent Roll'!$C28),OR(MONTH(BO$3)='Rent Roll'!$AJ28,MONTH(BO$3)='Rent Roll'!$AK28,MONTH(BO$3)='Rent Roll'!$AL28)),0,1)</f>
        <v>1</v>
      </c>
      <c r="BP318" s="567">
        <f>IF(AND(YEAR(BP$3)=YEAR('Rent Roll'!$C28),OR(MONTH(BP$3)='Rent Roll'!$AJ28,MONTH(BP$3)='Rent Roll'!$AK28,MONTH(BP$3)='Rent Roll'!$AL28)),0,1)</f>
        <v>1</v>
      </c>
      <c r="BQ318" s="567">
        <f>IF(AND(YEAR(BQ$3)=YEAR('Rent Roll'!$C28),OR(MONTH(BQ$3)='Rent Roll'!$AJ28,MONTH(BQ$3)='Rent Roll'!$AK28,MONTH(BQ$3)='Rent Roll'!$AL28)),0,1)</f>
        <v>1</v>
      </c>
      <c r="BR318" s="567">
        <f>IF(AND(YEAR(BR$3)=YEAR('Rent Roll'!$C28),OR(MONTH(BR$3)='Rent Roll'!$AJ28,MONTH(BR$3)='Rent Roll'!$AK28,MONTH(BR$3)='Rent Roll'!$AL28)),0,1)</f>
        <v>1</v>
      </c>
      <c r="BS318" s="567">
        <f>IF(AND(YEAR(BS$3)=YEAR('Rent Roll'!$C28),OR(MONTH(BS$3)='Rent Roll'!$AJ28,MONTH(BS$3)='Rent Roll'!$AK28,MONTH(BS$3)='Rent Roll'!$AL28)),0,1)</f>
        <v>1</v>
      </c>
      <c r="BT318" s="567">
        <f>IF(AND(YEAR(BT$3)=YEAR('Rent Roll'!$C28),OR(MONTH(BT$3)='Rent Roll'!$AJ28,MONTH(BT$3)='Rent Roll'!$AK28,MONTH(BT$3)='Rent Roll'!$AL28)),0,1)</f>
        <v>1</v>
      </c>
      <c r="BU318" s="567">
        <f>IF(AND(YEAR(BU$3)=YEAR('Rent Roll'!$C28),OR(MONTH(BU$3)='Rent Roll'!$AJ28,MONTH(BU$3)='Rent Roll'!$AK28,MONTH(BU$3)='Rent Roll'!$AL28)),0,1)</f>
        <v>1</v>
      </c>
      <c r="BV318" s="567">
        <f>IF(AND(YEAR(BV$3)=YEAR('Rent Roll'!$C28),OR(MONTH(BV$3)='Rent Roll'!$AJ28,MONTH(BV$3)='Rent Roll'!$AK28,MONTH(BV$3)='Rent Roll'!$AL28)),0,1)</f>
        <v>1</v>
      </c>
      <c r="BW318" s="567">
        <f>IF(AND(YEAR(BW$3)=YEAR('Rent Roll'!$C28),OR(MONTH(BW$3)='Rent Roll'!$AJ28,MONTH(BW$3)='Rent Roll'!$AK28,MONTH(BW$3)='Rent Roll'!$AL28)),0,1)</f>
        <v>1</v>
      </c>
      <c r="BX318" s="567">
        <f>IF(AND(YEAR(BX$3)=YEAR('Rent Roll'!$C28),OR(MONTH(BX$3)='Rent Roll'!$AJ28,MONTH(BX$3)='Rent Roll'!$AK28,MONTH(BX$3)='Rent Roll'!$AL28)),0,1)</f>
        <v>1</v>
      </c>
      <c r="BY318" s="567">
        <f>IF(AND(YEAR(BY$3)=YEAR('Rent Roll'!$C28),OR(MONTH(BY$3)='Rent Roll'!$AJ28,MONTH(BY$3)='Rent Roll'!$AK28,MONTH(BY$3)='Rent Roll'!$AL28)),0,1)</f>
        <v>1</v>
      </c>
      <c r="BZ318" s="767">
        <f>IF(AND(YEAR(BZ$3)=YEAR('Rent Roll'!$C28),OR(MONTH(BZ$3)='Rent Roll'!$AJ28,MONTH(BZ$3)='Rent Roll'!$AK28,MONTH(BZ$3)='Rent Roll'!$AL28)),0,1)</f>
        <v>1</v>
      </c>
      <c r="CA318" s="768">
        <f>IF(AND(YEAR(CA$3)=YEAR('Rent Roll'!$C28),OR(MONTH(CA$3)='Rent Roll'!$AJ28,MONTH(CA$3)='Rent Roll'!$AK28,MONTH(CA$3)='Rent Roll'!$AL28)),0,1)</f>
        <v>1</v>
      </c>
      <c r="CB318" s="567">
        <f>IF(AND(YEAR(CB$3)=YEAR('Rent Roll'!$C28),OR(MONTH(CB$3)='Rent Roll'!$AJ28,MONTH(CB$3)='Rent Roll'!$AK28,MONTH(CB$3)='Rent Roll'!$AL28)),0,1)</f>
        <v>1</v>
      </c>
      <c r="CC318" s="567">
        <f>IF(AND(YEAR(CC$3)=YEAR('Rent Roll'!$C28),OR(MONTH(CC$3)='Rent Roll'!$AJ28,MONTH(CC$3)='Rent Roll'!$AK28,MONTH(CC$3)='Rent Roll'!$AL28)),0,1)</f>
        <v>1</v>
      </c>
      <c r="CD318" s="567">
        <f>IF(AND(YEAR(CD$3)=YEAR('Rent Roll'!$C28),OR(MONTH(CD$3)='Rent Roll'!$AJ28,MONTH(CD$3)='Rent Roll'!$AK28,MONTH(CD$3)='Rent Roll'!$AL28)),0,1)</f>
        <v>1</v>
      </c>
      <c r="CE318" s="567">
        <f>IF(AND(YEAR(CE$3)=YEAR('Rent Roll'!$C28),OR(MONTH(CE$3)='Rent Roll'!$AJ28,MONTH(CE$3)='Rent Roll'!$AK28,MONTH(CE$3)='Rent Roll'!$AL28)),0,1)</f>
        <v>1</v>
      </c>
      <c r="CF318" s="567">
        <f>IF(AND(YEAR(CF$3)=YEAR('Rent Roll'!$C28),OR(MONTH(CF$3)='Rent Roll'!$AJ28,MONTH(CF$3)='Rent Roll'!$AK28,MONTH(CF$3)='Rent Roll'!$AL28)),0,1)</f>
        <v>1</v>
      </c>
      <c r="CG318" s="567">
        <f>IF(AND(YEAR(CG$3)=YEAR('Rent Roll'!$C28),OR(MONTH(CG$3)='Rent Roll'!$AJ28,MONTH(CG$3)='Rent Roll'!$AK28,MONTH(CG$3)='Rent Roll'!$AL28)),0,1)</f>
        <v>1</v>
      </c>
      <c r="CH318" s="567">
        <f>IF(AND(YEAR(CH$3)=YEAR('Rent Roll'!$C28),OR(MONTH(CH$3)='Rent Roll'!$AJ28,MONTH(CH$3)='Rent Roll'!$AK28,MONTH(CH$3)='Rent Roll'!$AL28)),0,1)</f>
        <v>1</v>
      </c>
      <c r="CI318" s="567">
        <f>IF(AND(YEAR(CI$3)=YEAR('Rent Roll'!$C28),OR(MONTH(CI$3)='Rent Roll'!$AJ28,MONTH(CI$3)='Rent Roll'!$AK28,MONTH(CI$3)='Rent Roll'!$AL28)),0,1)</f>
        <v>1</v>
      </c>
      <c r="CJ318" s="567">
        <f>IF(AND(YEAR(CJ$3)=YEAR('Rent Roll'!$C28),OR(MONTH(CJ$3)='Rent Roll'!$AJ28,MONTH(CJ$3)='Rent Roll'!$AK28,MONTH(CJ$3)='Rent Roll'!$AL28)),0,1)</f>
        <v>1</v>
      </c>
      <c r="CK318" s="567">
        <f>IF(AND(YEAR(CK$3)=YEAR('Rent Roll'!$C28),OR(MONTH(CK$3)='Rent Roll'!$AJ28,MONTH(CK$3)='Rent Roll'!$AK28,MONTH(CK$3)='Rent Roll'!$AL28)),0,1)</f>
        <v>1</v>
      </c>
      <c r="CL318" s="767">
        <f>IF(AND(YEAR(CL$3)=YEAR('Rent Roll'!$C28),OR(MONTH(CL$3)='Rent Roll'!$AJ28,MONTH(CL$3)='Rent Roll'!$AK28,MONTH(CL$3)='Rent Roll'!$AL28)),0,1)</f>
        <v>1</v>
      </c>
      <c r="CM318" s="768">
        <f>IF(AND(YEAR(CM$3)=YEAR('Rent Roll'!$C28),OR(MONTH(CM$3)='Rent Roll'!$AJ28,MONTH(CM$3)='Rent Roll'!$AK28,MONTH(CM$3)='Rent Roll'!$AL28)),0,1)</f>
        <v>1</v>
      </c>
      <c r="CN318" s="567">
        <f>IF(AND(YEAR(CN$3)=YEAR('Rent Roll'!$C28),OR(MONTH(CN$3)='Rent Roll'!$AJ28,MONTH(CN$3)='Rent Roll'!$AK28,MONTH(CN$3)='Rent Roll'!$AL28)),0,1)</f>
        <v>1</v>
      </c>
      <c r="CO318" s="567">
        <f>IF(AND(YEAR(CO$3)=YEAR('Rent Roll'!$C28),OR(MONTH(CO$3)='Rent Roll'!$AJ28,MONTH(CO$3)='Rent Roll'!$AK28,MONTH(CO$3)='Rent Roll'!$AL28)),0,1)</f>
        <v>1</v>
      </c>
      <c r="CP318" s="567">
        <f>IF(AND(YEAR(CP$3)=YEAR('Rent Roll'!$C28),OR(MONTH(CP$3)='Rent Roll'!$AJ28,MONTH(CP$3)='Rent Roll'!$AK28,MONTH(CP$3)='Rent Roll'!$AL28)),0,1)</f>
        <v>1</v>
      </c>
      <c r="CQ318" s="567">
        <f>IF(AND(YEAR(CQ$3)=YEAR('Rent Roll'!$C28),OR(MONTH(CQ$3)='Rent Roll'!$AJ28,MONTH(CQ$3)='Rent Roll'!$AK28,MONTH(CQ$3)='Rent Roll'!$AL28)),0,1)</f>
        <v>1</v>
      </c>
      <c r="CR318" s="567">
        <f>IF(AND(YEAR(CR$3)=YEAR('Rent Roll'!$C28),OR(MONTH(CR$3)='Rent Roll'!$AJ28,MONTH(CR$3)='Rent Roll'!$AK28,MONTH(CR$3)='Rent Roll'!$AL28)),0,1)</f>
        <v>1</v>
      </c>
      <c r="CS318" s="567">
        <f>IF(AND(YEAR(CS$3)=YEAR('Rent Roll'!$C28),OR(MONTH(CS$3)='Rent Roll'!$AJ28,MONTH(CS$3)='Rent Roll'!$AK28,MONTH(CS$3)='Rent Roll'!$AL28)),0,1)</f>
        <v>1</v>
      </c>
      <c r="CT318" s="567">
        <f>IF(AND(YEAR(CT$3)=YEAR('Rent Roll'!$C28),OR(MONTH(CT$3)='Rent Roll'!$AJ28,MONTH(CT$3)='Rent Roll'!$AK28,MONTH(CT$3)='Rent Roll'!$AL28)),0,1)</f>
        <v>1</v>
      </c>
      <c r="CU318" s="567">
        <f>IF(AND(YEAR(CU$3)=YEAR('Rent Roll'!$C28),OR(MONTH(CU$3)='Rent Roll'!$AJ28,MONTH(CU$3)='Rent Roll'!$AK28,MONTH(CU$3)='Rent Roll'!$AL28)),0,1)</f>
        <v>1</v>
      </c>
      <c r="CV318" s="567">
        <f>IF(AND(YEAR(CV$3)=YEAR('Rent Roll'!$C28),OR(MONTH(CV$3)='Rent Roll'!$AJ28,MONTH(CV$3)='Rent Roll'!$AK28,MONTH(CV$3)='Rent Roll'!$AL28)),0,1)</f>
        <v>1</v>
      </c>
      <c r="CW318" s="567">
        <f>IF(AND(YEAR(CW$3)=YEAR('Rent Roll'!$C28),OR(MONTH(CW$3)='Rent Roll'!$AJ28,MONTH(CW$3)='Rent Roll'!$AK28,MONTH(CW$3)='Rent Roll'!$AL28)),0,1)</f>
        <v>1</v>
      </c>
      <c r="CX318" s="767">
        <f>IF(AND(YEAR(CX$3)=YEAR('Rent Roll'!$C28),OR(MONTH(CX$3)='Rent Roll'!$AJ28,MONTH(CX$3)='Rent Roll'!$AK28,MONTH(CX$3)='Rent Roll'!$AL28)),0,1)</f>
        <v>1</v>
      </c>
      <c r="CY318" s="768">
        <f>IF(AND(YEAR(CY$3)=YEAR('Rent Roll'!$C28),OR(MONTH(CY$3)='Rent Roll'!$AJ28,MONTH(CY$3)='Rent Roll'!$AK28,MONTH(CY$3)='Rent Roll'!$AL28)),0,1)</f>
        <v>1</v>
      </c>
      <c r="CZ318" s="567">
        <f>IF(AND(YEAR(CZ$3)=YEAR('Rent Roll'!$C28),OR(MONTH(CZ$3)='Rent Roll'!$AJ28,MONTH(CZ$3)='Rent Roll'!$AK28,MONTH(CZ$3)='Rent Roll'!$AL28)),0,1)</f>
        <v>1</v>
      </c>
      <c r="DA318" s="567">
        <f>IF(AND(YEAR(DA$3)=YEAR('Rent Roll'!$C28),OR(MONTH(DA$3)='Rent Roll'!$AJ28,MONTH(DA$3)='Rent Roll'!$AK28,MONTH(DA$3)='Rent Roll'!$AL28)),0,1)</f>
        <v>1</v>
      </c>
      <c r="DB318" s="567">
        <f>IF(AND(YEAR(DB$3)=YEAR('Rent Roll'!$C28),OR(MONTH(DB$3)='Rent Roll'!$AJ28,MONTH(DB$3)='Rent Roll'!$AK28,MONTH(DB$3)='Rent Roll'!$AL28)),0,1)</f>
        <v>1</v>
      </c>
      <c r="DC318" s="567">
        <f>IF(AND(YEAR(DC$3)=YEAR('Rent Roll'!$C28),OR(MONTH(DC$3)='Rent Roll'!$AJ28,MONTH(DC$3)='Rent Roll'!$AK28,MONTH(DC$3)='Rent Roll'!$AL28)),0,1)</f>
        <v>1</v>
      </c>
      <c r="DD318" s="567">
        <f>IF(AND(YEAR(DD$3)=YEAR('Rent Roll'!$C28),OR(MONTH(DD$3)='Rent Roll'!$AJ28,MONTH(DD$3)='Rent Roll'!$AK28,MONTH(DD$3)='Rent Roll'!$AL28)),0,1)</f>
        <v>1</v>
      </c>
      <c r="DE318" s="567">
        <f>IF(AND(YEAR(DE$3)=YEAR('Rent Roll'!$C28),OR(MONTH(DE$3)='Rent Roll'!$AJ28,MONTH(DE$3)='Rent Roll'!$AK28,MONTH(DE$3)='Rent Roll'!$AL28)),0,1)</f>
        <v>1</v>
      </c>
      <c r="DF318" s="567">
        <f>IF(AND(YEAR(DF$3)=YEAR('Rent Roll'!$C28),OR(MONTH(DF$3)='Rent Roll'!$AJ28,MONTH(DF$3)='Rent Roll'!$AK28,MONTH(DF$3)='Rent Roll'!$AL28)),0,1)</f>
        <v>1</v>
      </c>
      <c r="DG318" s="567">
        <f>IF(AND(YEAR(DG$3)=YEAR('Rent Roll'!$C28),OR(MONTH(DG$3)='Rent Roll'!$AJ28,MONTH(DG$3)='Rent Roll'!$AK28,MONTH(DG$3)='Rent Roll'!$AL28)),0,1)</f>
        <v>1</v>
      </c>
      <c r="DH318" s="567">
        <f>IF(AND(YEAR(DH$3)=YEAR('Rent Roll'!$C28),OR(MONTH(DH$3)='Rent Roll'!$AJ28,MONTH(DH$3)='Rent Roll'!$AK28,MONTH(DH$3)='Rent Roll'!$AL28)),0,1)</f>
        <v>1</v>
      </c>
      <c r="DI318" s="567">
        <f>IF(AND(YEAR(DI$3)=YEAR('Rent Roll'!$C28),OR(MONTH(DI$3)='Rent Roll'!$AJ28,MONTH(DI$3)='Rent Roll'!$AK28,MONTH(DI$3)='Rent Roll'!$AL28)),0,1)</f>
        <v>1</v>
      </c>
      <c r="DJ318" s="767">
        <f>IF(AND(YEAR(DJ$3)=YEAR('Rent Roll'!$C28),OR(MONTH(DJ$3)='Rent Roll'!$AJ28,MONTH(DJ$3)='Rent Roll'!$AK28,MONTH(DJ$3)='Rent Roll'!$AL28)),0,1)</f>
        <v>1</v>
      </c>
      <c r="DK318" s="768">
        <f>IF(AND(YEAR(DK$3)=YEAR('Rent Roll'!$C28),OR(MONTH(DK$3)='Rent Roll'!$AJ28,MONTH(DK$3)='Rent Roll'!$AK28,MONTH(DK$3)='Rent Roll'!$AL28)),0,1)</f>
        <v>1</v>
      </c>
      <c r="DL318" s="567">
        <f>IF(AND(YEAR(DL$3)=YEAR('Rent Roll'!$C28),OR(MONTH(DL$3)='Rent Roll'!$AJ28,MONTH(DL$3)='Rent Roll'!$AK28,MONTH(DL$3)='Rent Roll'!$AL28)),0,1)</f>
        <v>1</v>
      </c>
      <c r="DM318" s="567">
        <f>IF(AND(YEAR(DM$3)=YEAR('Rent Roll'!$C28),OR(MONTH(DM$3)='Rent Roll'!$AJ28,MONTH(DM$3)='Rent Roll'!$AK28,MONTH(DM$3)='Rent Roll'!$AL28)),0,1)</f>
        <v>1</v>
      </c>
      <c r="DN318" s="567">
        <f>IF(AND(YEAR(DN$3)=YEAR('Rent Roll'!$C28),OR(MONTH(DN$3)='Rent Roll'!$AJ28,MONTH(DN$3)='Rent Roll'!$AK28,MONTH(DN$3)='Rent Roll'!$AL28)),0,1)</f>
        <v>1</v>
      </c>
      <c r="DO318" s="567">
        <f>IF(AND(YEAR(DO$3)=YEAR('Rent Roll'!$C28),OR(MONTH(DO$3)='Rent Roll'!$AJ28,MONTH(DO$3)='Rent Roll'!$AK28,MONTH(DO$3)='Rent Roll'!$AL28)),0,1)</f>
        <v>1</v>
      </c>
      <c r="DP318" s="567">
        <f>IF(AND(YEAR(DP$3)=YEAR('Rent Roll'!$C28),OR(MONTH(DP$3)='Rent Roll'!$AJ28,MONTH(DP$3)='Rent Roll'!$AK28,MONTH(DP$3)='Rent Roll'!$AL28)),0,1)</f>
        <v>1</v>
      </c>
      <c r="DQ318" s="567">
        <f>IF(AND(YEAR(DQ$3)=YEAR('Rent Roll'!$C28),OR(MONTH(DQ$3)='Rent Roll'!$AJ28,MONTH(DQ$3)='Rent Roll'!$AK28,MONTH(DQ$3)='Rent Roll'!$AL28)),0,1)</f>
        <v>1</v>
      </c>
      <c r="DR318" s="567">
        <f>IF(AND(YEAR(DR$3)=YEAR('Rent Roll'!$C28),OR(MONTH(DR$3)='Rent Roll'!$AJ28,MONTH(DR$3)='Rent Roll'!$AK28,MONTH(DR$3)='Rent Roll'!$AL28)),0,1)</f>
        <v>1</v>
      </c>
      <c r="DS318" s="567">
        <f>IF(AND(YEAR(DS$3)=YEAR('Rent Roll'!$C28),OR(MONTH(DS$3)='Rent Roll'!$AJ28,MONTH(DS$3)='Rent Roll'!$AK28,MONTH(DS$3)='Rent Roll'!$AL28)),0,1)</f>
        <v>1</v>
      </c>
      <c r="DT318" s="567">
        <f>IF(AND(YEAR(DT$3)=YEAR('Rent Roll'!$C28),OR(MONTH(DT$3)='Rent Roll'!$AJ28,MONTH(DT$3)='Rent Roll'!$AK28,MONTH(DT$3)='Rent Roll'!$AL28)),0,1)</f>
        <v>1</v>
      </c>
      <c r="DU318" s="567">
        <f>IF(AND(YEAR(DU$3)=YEAR('Rent Roll'!$C28),OR(MONTH(DU$3)='Rent Roll'!$AJ28,MONTH(DU$3)='Rent Roll'!$AK28,MONTH(DU$3)='Rent Roll'!$AL28)),0,1)</f>
        <v>1</v>
      </c>
      <c r="DV318" s="567">
        <f>IF(AND(YEAR(DV$3)=YEAR('Rent Roll'!$C28),OR(MONTH(DV$3)='Rent Roll'!$AJ28,MONTH(DV$3)='Rent Roll'!$AK28,MONTH(DV$3)='Rent Roll'!$AL28)),0,1)</f>
        <v>1</v>
      </c>
    </row>
    <row r="319" spans="1:126" s="568" customFormat="1" ht="12" customHeight="1" outlineLevel="1" x14ac:dyDescent="0.4">
      <c r="A319" s="732"/>
      <c r="B319" s="564">
        <f>'Rent Roll'!$B29</f>
        <v>0</v>
      </c>
      <c r="C319" s="565"/>
      <c r="D319" s="565"/>
      <c r="E319" s="566"/>
      <c r="F319" s="778">
        <f>IF(AND(YEAR(F$3)=YEAR('Rent Roll'!$C29),OR(MONTH(F$3)='Rent Roll'!$AJ29,MONTH(F$3)='Rent Roll'!$AK29,MONTH(F$3)='Rent Roll'!$AL29)),0,1)</f>
        <v>1</v>
      </c>
      <c r="G319" s="768">
        <f>IF(AND(YEAR(G$3)=YEAR('Rent Roll'!$C29),OR(MONTH(G$3)='Rent Roll'!$AJ29,MONTH(G$3)='Rent Roll'!$AK29,MONTH(G$3)='Rent Roll'!$AL29)),0,1)</f>
        <v>1</v>
      </c>
      <c r="H319" s="567">
        <f>IF(AND(YEAR(H$3)=YEAR('Rent Roll'!$C29),OR(MONTH(H$3)='Rent Roll'!$AJ29,MONTH(H$3)='Rent Roll'!$AK29,MONTH(H$3)='Rent Roll'!$AL29)),0,1)</f>
        <v>1</v>
      </c>
      <c r="I319" s="567">
        <f>IF(AND(YEAR(I$3)=YEAR('Rent Roll'!$C29),OR(MONTH(I$3)='Rent Roll'!$AJ29,MONTH(I$3)='Rent Roll'!$AK29,MONTH(I$3)='Rent Roll'!$AL29)),0,1)</f>
        <v>1</v>
      </c>
      <c r="J319" s="567">
        <f>IF(AND(YEAR(J$3)=YEAR('Rent Roll'!$C29),OR(MONTH(J$3)='Rent Roll'!$AJ29,MONTH(J$3)='Rent Roll'!$AK29,MONTH(J$3)='Rent Roll'!$AL29)),0,1)</f>
        <v>1</v>
      </c>
      <c r="K319" s="567">
        <f>IF(AND(YEAR(K$3)=YEAR('Rent Roll'!$C29),OR(MONTH(K$3)='Rent Roll'!$AJ29,MONTH(K$3)='Rent Roll'!$AK29,MONTH(K$3)='Rent Roll'!$AL29)),0,1)</f>
        <v>1</v>
      </c>
      <c r="L319" s="567">
        <f>IF(AND(YEAR(L$3)=YEAR('Rent Roll'!$C29),OR(MONTH(L$3)='Rent Roll'!$AJ29,MONTH(L$3)='Rent Roll'!$AK29,MONTH(L$3)='Rent Roll'!$AL29)),0,1)</f>
        <v>1</v>
      </c>
      <c r="M319" s="567">
        <f>IF(AND(YEAR(M$3)=YEAR('Rent Roll'!$C29),OR(MONTH(M$3)='Rent Roll'!$AJ29,MONTH(M$3)='Rent Roll'!$AK29,MONTH(M$3)='Rent Roll'!$AL29)),0,1)</f>
        <v>1</v>
      </c>
      <c r="N319" s="567">
        <f>IF(AND(YEAR(N$3)=YEAR('Rent Roll'!$C29),OR(MONTH(N$3)='Rent Roll'!$AJ29,MONTH(N$3)='Rent Roll'!$AK29,MONTH(N$3)='Rent Roll'!$AL29)),0,1)</f>
        <v>1</v>
      </c>
      <c r="O319" s="567">
        <f>IF(AND(YEAR(O$3)=YEAR('Rent Roll'!$C29),OR(MONTH(O$3)='Rent Roll'!$AJ29,MONTH(O$3)='Rent Roll'!$AK29,MONTH(O$3)='Rent Roll'!$AL29)),0,1)</f>
        <v>1</v>
      </c>
      <c r="P319" s="567">
        <f>IF(AND(YEAR(P$3)=YEAR('Rent Roll'!$C29),OR(MONTH(P$3)='Rent Roll'!$AJ29,MONTH(P$3)='Rent Roll'!$AK29,MONTH(P$3)='Rent Roll'!$AL29)),0,1)</f>
        <v>1</v>
      </c>
      <c r="Q319" s="567">
        <f>IF(AND(YEAR(Q$3)=YEAR('Rent Roll'!$C29),OR(MONTH(Q$3)='Rent Roll'!$AJ29,MONTH(Q$3)='Rent Roll'!$AK29,MONTH(Q$3)='Rent Roll'!$AL29)),0,1)</f>
        <v>1</v>
      </c>
      <c r="R319" s="767">
        <f>IF(AND(YEAR(R$3)=YEAR('Rent Roll'!$C29),OR(MONTH(R$3)='Rent Roll'!$AJ29,MONTH(R$3)='Rent Roll'!$AK29,MONTH(R$3)='Rent Roll'!$AL29)),0,1)</f>
        <v>1</v>
      </c>
      <c r="S319" s="768">
        <f>IF(AND(YEAR(S$3)=YEAR('Rent Roll'!$C29),OR(MONTH(S$3)='Rent Roll'!$AJ29,MONTH(S$3)='Rent Roll'!$AK29,MONTH(S$3)='Rent Roll'!$AL29)),0,1)</f>
        <v>1</v>
      </c>
      <c r="T319" s="567">
        <f>IF(AND(YEAR(T$3)=YEAR('Rent Roll'!$C29),OR(MONTH(T$3)='Rent Roll'!$AJ29,MONTH(T$3)='Rent Roll'!$AK29,MONTH(T$3)='Rent Roll'!$AL29)),0,1)</f>
        <v>1</v>
      </c>
      <c r="U319" s="567">
        <f>IF(AND(YEAR(U$3)=YEAR('Rent Roll'!$C29),OR(MONTH(U$3)='Rent Roll'!$AJ29,MONTH(U$3)='Rent Roll'!$AK29,MONTH(U$3)='Rent Roll'!$AL29)),0,1)</f>
        <v>1</v>
      </c>
      <c r="V319" s="567">
        <f>IF(AND(YEAR(V$3)=YEAR('Rent Roll'!$C29),OR(MONTH(V$3)='Rent Roll'!$AJ29,MONTH(V$3)='Rent Roll'!$AK29,MONTH(V$3)='Rent Roll'!$AL29)),0,1)</f>
        <v>1</v>
      </c>
      <c r="W319" s="567">
        <f>IF(AND(YEAR(W$3)=YEAR('Rent Roll'!$C29),OR(MONTH(W$3)='Rent Roll'!$AJ29,MONTH(W$3)='Rent Roll'!$AK29,MONTH(W$3)='Rent Roll'!$AL29)),0,1)</f>
        <v>1</v>
      </c>
      <c r="X319" s="567">
        <f>IF(AND(YEAR(X$3)=YEAR('Rent Roll'!$C29),OR(MONTH(X$3)='Rent Roll'!$AJ29,MONTH(X$3)='Rent Roll'!$AK29,MONTH(X$3)='Rent Roll'!$AL29)),0,1)</f>
        <v>1</v>
      </c>
      <c r="Y319" s="567">
        <f>IF(AND(YEAR(Y$3)=YEAR('Rent Roll'!$C29),OR(MONTH(Y$3)='Rent Roll'!$AJ29,MONTH(Y$3)='Rent Roll'!$AK29,MONTH(Y$3)='Rent Roll'!$AL29)),0,1)</f>
        <v>1</v>
      </c>
      <c r="Z319" s="567">
        <f>IF(AND(YEAR(Z$3)=YEAR('Rent Roll'!$C29),OR(MONTH(Z$3)='Rent Roll'!$AJ29,MONTH(Z$3)='Rent Roll'!$AK29,MONTH(Z$3)='Rent Roll'!$AL29)),0,1)</f>
        <v>1</v>
      </c>
      <c r="AA319" s="567">
        <f>IF(AND(YEAR(AA$3)=YEAR('Rent Roll'!$C29),OR(MONTH(AA$3)='Rent Roll'!$AJ29,MONTH(AA$3)='Rent Roll'!$AK29,MONTH(AA$3)='Rent Roll'!$AL29)),0,1)</f>
        <v>1</v>
      </c>
      <c r="AB319" s="567">
        <f>IF(AND(YEAR(AB$3)=YEAR('Rent Roll'!$C29),OR(MONTH(AB$3)='Rent Roll'!$AJ29,MONTH(AB$3)='Rent Roll'!$AK29,MONTH(AB$3)='Rent Roll'!$AL29)),0,1)</f>
        <v>1</v>
      </c>
      <c r="AC319" s="567">
        <f>IF(AND(YEAR(AC$3)=YEAR('Rent Roll'!$C29),OR(MONTH(AC$3)='Rent Roll'!$AJ29,MONTH(AC$3)='Rent Roll'!$AK29,MONTH(AC$3)='Rent Roll'!$AL29)),0,1)</f>
        <v>1</v>
      </c>
      <c r="AD319" s="767">
        <f>IF(AND(YEAR(AD$3)=YEAR('Rent Roll'!$C29),OR(MONTH(AD$3)='Rent Roll'!$AJ29,MONTH(AD$3)='Rent Roll'!$AK29,MONTH(AD$3)='Rent Roll'!$AL29)),0,1)</f>
        <v>1</v>
      </c>
      <c r="AE319" s="768">
        <f>IF(AND(YEAR(AE$3)=YEAR('Rent Roll'!$C29),OR(MONTH(AE$3)='Rent Roll'!$AJ29,MONTH(AE$3)='Rent Roll'!$AK29,MONTH(AE$3)='Rent Roll'!$AL29)),0,1)</f>
        <v>1</v>
      </c>
      <c r="AF319" s="567">
        <f>IF(AND(YEAR(AF$3)=YEAR('Rent Roll'!$C29),OR(MONTH(AF$3)='Rent Roll'!$AJ29,MONTH(AF$3)='Rent Roll'!$AK29,MONTH(AF$3)='Rent Roll'!$AL29)),0,1)</f>
        <v>1</v>
      </c>
      <c r="AG319" s="567">
        <f>IF(AND(YEAR(AG$3)=YEAR('Rent Roll'!$C29),OR(MONTH(AG$3)='Rent Roll'!$AJ29,MONTH(AG$3)='Rent Roll'!$AK29,MONTH(AG$3)='Rent Roll'!$AL29)),0,1)</f>
        <v>1</v>
      </c>
      <c r="AH319" s="567">
        <f>IF(AND(YEAR(AH$3)=YEAR('Rent Roll'!$C29),OR(MONTH(AH$3)='Rent Roll'!$AJ29,MONTH(AH$3)='Rent Roll'!$AK29,MONTH(AH$3)='Rent Roll'!$AL29)),0,1)</f>
        <v>1</v>
      </c>
      <c r="AI319" s="567">
        <f>IF(AND(YEAR(AI$3)=YEAR('Rent Roll'!$C29),OR(MONTH(AI$3)='Rent Roll'!$AJ29,MONTH(AI$3)='Rent Roll'!$AK29,MONTH(AI$3)='Rent Roll'!$AL29)),0,1)</f>
        <v>1</v>
      </c>
      <c r="AJ319" s="567">
        <f>IF(AND(YEAR(AJ$3)=YEAR('Rent Roll'!$C29),OR(MONTH(AJ$3)='Rent Roll'!$AJ29,MONTH(AJ$3)='Rent Roll'!$AK29,MONTH(AJ$3)='Rent Roll'!$AL29)),0,1)</f>
        <v>1</v>
      </c>
      <c r="AK319" s="567">
        <f>IF(AND(YEAR(AK$3)=YEAR('Rent Roll'!$C29),OR(MONTH(AK$3)='Rent Roll'!$AJ29,MONTH(AK$3)='Rent Roll'!$AK29,MONTH(AK$3)='Rent Roll'!$AL29)),0,1)</f>
        <v>1</v>
      </c>
      <c r="AL319" s="567">
        <f>IF(AND(YEAR(AL$3)=YEAR('Rent Roll'!$C29),OR(MONTH(AL$3)='Rent Roll'!$AJ29,MONTH(AL$3)='Rent Roll'!$AK29,MONTH(AL$3)='Rent Roll'!$AL29)),0,1)</f>
        <v>1</v>
      </c>
      <c r="AM319" s="567">
        <f>IF(AND(YEAR(AM$3)=YEAR('Rent Roll'!$C29),OR(MONTH(AM$3)='Rent Roll'!$AJ29,MONTH(AM$3)='Rent Roll'!$AK29,MONTH(AM$3)='Rent Roll'!$AL29)),0,1)</f>
        <v>1</v>
      </c>
      <c r="AN319" s="567">
        <f>IF(AND(YEAR(AN$3)=YEAR('Rent Roll'!$C29),OR(MONTH(AN$3)='Rent Roll'!$AJ29,MONTH(AN$3)='Rent Roll'!$AK29,MONTH(AN$3)='Rent Roll'!$AL29)),0,1)</f>
        <v>1</v>
      </c>
      <c r="AO319" s="567">
        <f>IF(AND(YEAR(AO$3)=YEAR('Rent Roll'!$C29),OR(MONTH(AO$3)='Rent Roll'!$AJ29,MONTH(AO$3)='Rent Roll'!$AK29,MONTH(AO$3)='Rent Roll'!$AL29)),0,1)</f>
        <v>1</v>
      </c>
      <c r="AP319" s="767">
        <f>IF(AND(YEAR(AP$3)=YEAR('Rent Roll'!$C29),OR(MONTH(AP$3)='Rent Roll'!$AJ29,MONTH(AP$3)='Rent Roll'!$AK29,MONTH(AP$3)='Rent Roll'!$AL29)),0,1)</f>
        <v>1</v>
      </c>
      <c r="AQ319" s="768">
        <f>IF(AND(YEAR(AQ$3)=YEAR('Rent Roll'!$C29),OR(MONTH(AQ$3)='Rent Roll'!$AJ29,MONTH(AQ$3)='Rent Roll'!$AK29,MONTH(AQ$3)='Rent Roll'!$AL29)),0,1)</f>
        <v>1</v>
      </c>
      <c r="AR319" s="567">
        <f>IF(AND(YEAR(AR$3)=YEAR('Rent Roll'!$C29),OR(MONTH(AR$3)='Rent Roll'!$AJ29,MONTH(AR$3)='Rent Roll'!$AK29,MONTH(AR$3)='Rent Roll'!$AL29)),0,1)</f>
        <v>1</v>
      </c>
      <c r="AS319" s="567">
        <f>IF(AND(YEAR(AS$3)=YEAR('Rent Roll'!$C29),OR(MONTH(AS$3)='Rent Roll'!$AJ29,MONTH(AS$3)='Rent Roll'!$AK29,MONTH(AS$3)='Rent Roll'!$AL29)),0,1)</f>
        <v>1</v>
      </c>
      <c r="AT319" s="567">
        <f>IF(AND(YEAR(AT$3)=YEAR('Rent Roll'!$C29),OR(MONTH(AT$3)='Rent Roll'!$AJ29,MONTH(AT$3)='Rent Roll'!$AK29,MONTH(AT$3)='Rent Roll'!$AL29)),0,1)</f>
        <v>1</v>
      </c>
      <c r="AU319" s="567">
        <f>IF(AND(YEAR(AU$3)=YEAR('Rent Roll'!$C29),OR(MONTH(AU$3)='Rent Roll'!$AJ29,MONTH(AU$3)='Rent Roll'!$AK29,MONTH(AU$3)='Rent Roll'!$AL29)),0,1)</f>
        <v>1</v>
      </c>
      <c r="AV319" s="567">
        <f>IF(AND(YEAR(AV$3)=YEAR('Rent Roll'!$C29),OR(MONTH(AV$3)='Rent Roll'!$AJ29,MONTH(AV$3)='Rent Roll'!$AK29,MONTH(AV$3)='Rent Roll'!$AL29)),0,1)</f>
        <v>1</v>
      </c>
      <c r="AW319" s="567">
        <f>IF(AND(YEAR(AW$3)=YEAR('Rent Roll'!$C29),OR(MONTH(AW$3)='Rent Roll'!$AJ29,MONTH(AW$3)='Rent Roll'!$AK29,MONTH(AW$3)='Rent Roll'!$AL29)),0,1)</f>
        <v>1</v>
      </c>
      <c r="AX319" s="567">
        <f>IF(AND(YEAR(AX$3)=YEAR('Rent Roll'!$C29),OR(MONTH(AX$3)='Rent Roll'!$AJ29,MONTH(AX$3)='Rent Roll'!$AK29,MONTH(AX$3)='Rent Roll'!$AL29)),0,1)</f>
        <v>1</v>
      </c>
      <c r="AY319" s="567">
        <f>IF(AND(YEAR(AY$3)=YEAR('Rent Roll'!$C29),OR(MONTH(AY$3)='Rent Roll'!$AJ29,MONTH(AY$3)='Rent Roll'!$AK29,MONTH(AY$3)='Rent Roll'!$AL29)),0,1)</f>
        <v>1</v>
      </c>
      <c r="AZ319" s="567">
        <f>IF(AND(YEAR(AZ$3)=YEAR('Rent Roll'!$C29),OR(MONTH(AZ$3)='Rent Roll'!$AJ29,MONTH(AZ$3)='Rent Roll'!$AK29,MONTH(AZ$3)='Rent Roll'!$AL29)),0,1)</f>
        <v>1</v>
      </c>
      <c r="BA319" s="567">
        <f>IF(AND(YEAR(BA$3)=YEAR('Rent Roll'!$C29),OR(MONTH(BA$3)='Rent Roll'!$AJ29,MONTH(BA$3)='Rent Roll'!$AK29,MONTH(BA$3)='Rent Roll'!$AL29)),0,1)</f>
        <v>1</v>
      </c>
      <c r="BB319" s="767">
        <f>IF(AND(YEAR(BB$3)=YEAR('Rent Roll'!$C29),OR(MONTH(BB$3)='Rent Roll'!$AJ29,MONTH(BB$3)='Rent Roll'!$AK29,MONTH(BB$3)='Rent Roll'!$AL29)),0,1)</f>
        <v>1</v>
      </c>
      <c r="BC319" s="768">
        <f>IF(AND(YEAR(BC$3)=YEAR('Rent Roll'!$C29),OR(MONTH(BC$3)='Rent Roll'!$AJ29,MONTH(BC$3)='Rent Roll'!$AK29,MONTH(BC$3)='Rent Roll'!$AL29)),0,1)</f>
        <v>1</v>
      </c>
      <c r="BD319" s="567">
        <f>IF(AND(YEAR(BD$3)=YEAR('Rent Roll'!$C29),OR(MONTH(BD$3)='Rent Roll'!$AJ29,MONTH(BD$3)='Rent Roll'!$AK29,MONTH(BD$3)='Rent Roll'!$AL29)),0,1)</f>
        <v>1</v>
      </c>
      <c r="BE319" s="567">
        <f>IF(AND(YEAR(BE$3)=YEAR('Rent Roll'!$C29),OR(MONTH(BE$3)='Rent Roll'!$AJ29,MONTH(BE$3)='Rent Roll'!$AK29,MONTH(BE$3)='Rent Roll'!$AL29)),0,1)</f>
        <v>1</v>
      </c>
      <c r="BF319" s="567">
        <f>IF(AND(YEAR(BF$3)=YEAR('Rent Roll'!$C29),OR(MONTH(BF$3)='Rent Roll'!$AJ29,MONTH(BF$3)='Rent Roll'!$AK29,MONTH(BF$3)='Rent Roll'!$AL29)),0,1)</f>
        <v>1</v>
      </c>
      <c r="BG319" s="567">
        <f>IF(AND(YEAR(BG$3)=YEAR('Rent Roll'!$C29),OR(MONTH(BG$3)='Rent Roll'!$AJ29,MONTH(BG$3)='Rent Roll'!$AK29,MONTH(BG$3)='Rent Roll'!$AL29)),0,1)</f>
        <v>1</v>
      </c>
      <c r="BH319" s="567">
        <f>IF(AND(YEAR(BH$3)=YEAR('Rent Roll'!$C29),OR(MONTH(BH$3)='Rent Roll'!$AJ29,MONTH(BH$3)='Rent Roll'!$AK29,MONTH(BH$3)='Rent Roll'!$AL29)),0,1)</f>
        <v>1</v>
      </c>
      <c r="BI319" s="567">
        <f>IF(AND(YEAR(BI$3)=YEAR('Rent Roll'!$C29),OR(MONTH(BI$3)='Rent Roll'!$AJ29,MONTH(BI$3)='Rent Roll'!$AK29,MONTH(BI$3)='Rent Roll'!$AL29)),0,1)</f>
        <v>1</v>
      </c>
      <c r="BJ319" s="567">
        <f>IF(AND(YEAR(BJ$3)=YEAR('Rent Roll'!$C29),OR(MONTH(BJ$3)='Rent Roll'!$AJ29,MONTH(BJ$3)='Rent Roll'!$AK29,MONTH(BJ$3)='Rent Roll'!$AL29)),0,1)</f>
        <v>1</v>
      </c>
      <c r="BK319" s="567">
        <f>IF(AND(YEAR(BK$3)=YEAR('Rent Roll'!$C29),OR(MONTH(BK$3)='Rent Roll'!$AJ29,MONTH(BK$3)='Rent Roll'!$AK29,MONTH(BK$3)='Rent Roll'!$AL29)),0,1)</f>
        <v>1</v>
      </c>
      <c r="BL319" s="567">
        <f>IF(AND(YEAR(BL$3)=YEAR('Rent Roll'!$C29),OR(MONTH(BL$3)='Rent Roll'!$AJ29,MONTH(BL$3)='Rent Roll'!$AK29,MONTH(BL$3)='Rent Roll'!$AL29)),0,1)</f>
        <v>1</v>
      </c>
      <c r="BM319" s="567">
        <f>IF(AND(YEAR(BM$3)=YEAR('Rent Roll'!$C29),OR(MONTH(BM$3)='Rent Roll'!$AJ29,MONTH(BM$3)='Rent Roll'!$AK29,MONTH(BM$3)='Rent Roll'!$AL29)),0,1)</f>
        <v>1</v>
      </c>
      <c r="BN319" s="767">
        <f>IF(AND(YEAR(BN$3)=YEAR('Rent Roll'!$C29),OR(MONTH(BN$3)='Rent Roll'!$AJ29,MONTH(BN$3)='Rent Roll'!$AK29,MONTH(BN$3)='Rent Roll'!$AL29)),0,1)</f>
        <v>1</v>
      </c>
      <c r="BO319" s="768">
        <f>IF(AND(YEAR(BO$3)=YEAR('Rent Roll'!$C29),OR(MONTH(BO$3)='Rent Roll'!$AJ29,MONTH(BO$3)='Rent Roll'!$AK29,MONTH(BO$3)='Rent Roll'!$AL29)),0,1)</f>
        <v>1</v>
      </c>
      <c r="BP319" s="567">
        <f>IF(AND(YEAR(BP$3)=YEAR('Rent Roll'!$C29),OR(MONTH(BP$3)='Rent Roll'!$AJ29,MONTH(BP$3)='Rent Roll'!$AK29,MONTH(BP$3)='Rent Roll'!$AL29)),0,1)</f>
        <v>1</v>
      </c>
      <c r="BQ319" s="567">
        <f>IF(AND(YEAR(BQ$3)=YEAR('Rent Roll'!$C29),OR(MONTH(BQ$3)='Rent Roll'!$AJ29,MONTH(BQ$3)='Rent Roll'!$AK29,MONTH(BQ$3)='Rent Roll'!$AL29)),0,1)</f>
        <v>1</v>
      </c>
      <c r="BR319" s="567">
        <f>IF(AND(YEAR(BR$3)=YEAR('Rent Roll'!$C29),OR(MONTH(BR$3)='Rent Roll'!$AJ29,MONTH(BR$3)='Rent Roll'!$AK29,MONTH(BR$3)='Rent Roll'!$AL29)),0,1)</f>
        <v>1</v>
      </c>
      <c r="BS319" s="567">
        <f>IF(AND(YEAR(BS$3)=YEAR('Rent Roll'!$C29),OR(MONTH(BS$3)='Rent Roll'!$AJ29,MONTH(BS$3)='Rent Roll'!$AK29,MONTH(BS$3)='Rent Roll'!$AL29)),0,1)</f>
        <v>1</v>
      </c>
      <c r="BT319" s="567">
        <f>IF(AND(YEAR(BT$3)=YEAR('Rent Roll'!$C29),OR(MONTH(BT$3)='Rent Roll'!$AJ29,MONTH(BT$3)='Rent Roll'!$AK29,MONTH(BT$3)='Rent Roll'!$AL29)),0,1)</f>
        <v>1</v>
      </c>
      <c r="BU319" s="567">
        <f>IF(AND(YEAR(BU$3)=YEAR('Rent Roll'!$C29),OR(MONTH(BU$3)='Rent Roll'!$AJ29,MONTH(BU$3)='Rent Roll'!$AK29,MONTH(BU$3)='Rent Roll'!$AL29)),0,1)</f>
        <v>1</v>
      </c>
      <c r="BV319" s="567">
        <f>IF(AND(YEAR(BV$3)=YEAR('Rent Roll'!$C29),OR(MONTH(BV$3)='Rent Roll'!$AJ29,MONTH(BV$3)='Rent Roll'!$AK29,MONTH(BV$3)='Rent Roll'!$AL29)),0,1)</f>
        <v>1</v>
      </c>
      <c r="BW319" s="567">
        <f>IF(AND(YEAR(BW$3)=YEAR('Rent Roll'!$C29),OR(MONTH(BW$3)='Rent Roll'!$AJ29,MONTH(BW$3)='Rent Roll'!$AK29,MONTH(BW$3)='Rent Roll'!$AL29)),0,1)</f>
        <v>1</v>
      </c>
      <c r="BX319" s="567">
        <f>IF(AND(YEAR(BX$3)=YEAR('Rent Roll'!$C29),OR(MONTH(BX$3)='Rent Roll'!$AJ29,MONTH(BX$3)='Rent Roll'!$AK29,MONTH(BX$3)='Rent Roll'!$AL29)),0,1)</f>
        <v>1</v>
      </c>
      <c r="BY319" s="567">
        <f>IF(AND(YEAR(BY$3)=YEAR('Rent Roll'!$C29),OR(MONTH(BY$3)='Rent Roll'!$AJ29,MONTH(BY$3)='Rent Roll'!$AK29,MONTH(BY$3)='Rent Roll'!$AL29)),0,1)</f>
        <v>1</v>
      </c>
      <c r="BZ319" s="767">
        <f>IF(AND(YEAR(BZ$3)=YEAR('Rent Roll'!$C29),OR(MONTH(BZ$3)='Rent Roll'!$AJ29,MONTH(BZ$3)='Rent Roll'!$AK29,MONTH(BZ$3)='Rent Roll'!$AL29)),0,1)</f>
        <v>1</v>
      </c>
      <c r="CA319" s="768">
        <f>IF(AND(YEAR(CA$3)=YEAR('Rent Roll'!$C29),OR(MONTH(CA$3)='Rent Roll'!$AJ29,MONTH(CA$3)='Rent Roll'!$AK29,MONTH(CA$3)='Rent Roll'!$AL29)),0,1)</f>
        <v>1</v>
      </c>
      <c r="CB319" s="567">
        <f>IF(AND(YEAR(CB$3)=YEAR('Rent Roll'!$C29),OR(MONTH(CB$3)='Rent Roll'!$AJ29,MONTH(CB$3)='Rent Roll'!$AK29,MONTH(CB$3)='Rent Roll'!$AL29)),0,1)</f>
        <v>1</v>
      </c>
      <c r="CC319" s="567">
        <f>IF(AND(YEAR(CC$3)=YEAR('Rent Roll'!$C29),OR(MONTH(CC$3)='Rent Roll'!$AJ29,MONTH(CC$3)='Rent Roll'!$AK29,MONTH(CC$3)='Rent Roll'!$AL29)),0,1)</f>
        <v>1</v>
      </c>
      <c r="CD319" s="567">
        <f>IF(AND(YEAR(CD$3)=YEAR('Rent Roll'!$C29),OR(MONTH(CD$3)='Rent Roll'!$AJ29,MONTH(CD$3)='Rent Roll'!$AK29,MONTH(CD$3)='Rent Roll'!$AL29)),0,1)</f>
        <v>1</v>
      </c>
      <c r="CE319" s="567">
        <f>IF(AND(YEAR(CE$3)=YEAR('Rent Roll'!$C29),OR(MONTH(CE$3)='Rent Roll'!$AJ29,MONTH(CE$3)='Rent Roll'!$AK29,MONTH(CE$3)='Rent Roll'!$AL29)),0,1)</f>
        <v>1</v>
      </c>
      <c r="CF319" s="567">
        <f>IF(AND(YEAR(CF$3)=YEAR('Rent Roll'!$C29),OR(MONTH(CF$3)='Rent Roll'!$AJ29,MONTH(CF$3)='Rent Roll'!$AK29,MONTH(CF$3)='Rent Roll'!$AL29)),0,1)</f>
        <v>1</v>
      </c>
      <c r="CG319" s="567">
        <f>IF(AND(YEAR(CG$3)=YEAR('Rent Roll'!$C29),OR(MONTH(CG$3)='Rent Roll'!$AJ29,MONTH(CG$3)='Rent Roll'!$AK29,MONTH(CG$3)='Rent Roll'!$AL29)),0,1)</f>
        <v>1</v>
      </c>
      <c r="CH319" s="567">
        <f>IF(AND(YEAR(CH$3)=YEAR('Rent Roll'!$C29),OR(MONTH(CH$3)='Rent Roll'!$AJ29,MONTH(CH$3)='Rent Roll'!$AK29,MONTH(CH$3)='Rent Roll'!$AL29)),0,1)</f>
        <v>1</v>
      </c>
      <c r="CI319" s="567">
        <f>IF(AND(YEAR(CI$3)=YEAR('Rent Roll'!$C29),OR(MONTH(CI$3)='Rent Roll'!$AJ29,MONTH(CI$3)='Rent Roll'!$AK29,MONTH(CI$3)='Rent Roll'!$AL29)),0,1)</f>
        <v>1</v>
      </c>
      <c r="CJ319" s="567">
        <f>IF(AND(YEAR(CJ$3)=YEAR('Rent Roll'!$C29),OR(MONTH(CJ$3)='Rent Roll'!$AJ29,MONTH(CJ$3)='Rent Roll'!$AK29,MONTH(CJ$3)='Rent Roll'!$AL29)),0,1)</f>
        <v>1</v>
      </c>
      <c r="CK319" s="567">
        <f>IF(AND(YEAR(CK$3)=YEAR('Rent Roll'!$C29),OR(MONTH(CK$3)='Rent Roll'!$AJ29,MONTH(CK$3)='Rent Roll'!$AK29,MONTH(CK$3)='Rent Roll'!$AL29)),0,1)</f>
        <v>1</v>
      </c>
      <c r="CL319" s="767">
        <f>IF(AND(YEAR(CL$3)=YEAR('Rent Roll'!$C29),OR(MONTH(CL$3)='Rent Roll'!$AJ29,MONTH(CL$3)='Rent Roll'!$AK29,MONTH(CL$3)='Rent Roll'!$AL29)),0,1)</f>
        <v>1</v>
      </c>
      <c r="CM319" s="768">
        <f>IF(AND(YEAR(CM$3)=YEAR('Rent Roll'!$C29),OR(MONTH(CM$3)='Rent Roll'!$AJ29,MONTH(CM$3)='Rent Roll'!$AK29,MONTH(CM$3)='Rent Roll'!$AL29)),0,1)</f>
        <v>1</v>
      </c>
      <c r="CN319" s="567">
        <f>IF(AND(YEAR(CN$3)=YEAR('Rent Roll'!$C29),OR(MONTH(CN$3)='Rent Roll'!$AJ29,MONTH(CN$3)='Rent Roll'!$AK29,MONTH(CN$3)='Rent Roll'!$AL29)),0,1)</f>
        <v>1</v>
      </c>
      <c r="CO319" s="567">
        <f>IF(AND(YEAR(CO$3)=YEAR('Rent Roll'!$C29),OR(MONTH(CO$3)='Rent Roll'!$AJ29,MONTH(CO$3)='Rent Roll'!$AK29,MONTH(CO$3)='Rent Roll'!$AL29)),0,1)</f>
        <v>1</v>
      </c>
      <c r="CP319" s="567">
        <f>IF(AND(YEAR(CP$3)=YEAR('Rent Roll'!$C29),OR(MONTH(CP$3)='Rent Roll'!$AJ29,MONTH(CP$3)='Rent Roll'!$AK29,MONTH(CP$3)='Rent Roll'!$AL29)),0,1)</f>
        <v>1</v>
      </c>
      <c r="CQ319" s="567">
        <f>IF(AND(YEAR(CQ$3)=YEAR('Rent Roll'!$C29),OR(MONTH(CQ$3)='Rent Roll'!$AJ29,MONTH(CQ$3)='Rent Roll'!$AK29,MONTH(CQ$3)='Rent Roll'!$AL29)),0,1)</f>
        <v>1</v>
      </c>
      <c r="CR319" s="567">
        <f>IF(AND(YEAR(CR$3)=YEAR('Rent Roll'!$C29),OR(MONTH(CR$3)='Rent Roll'!$AJ29,MONTH(CR$3)='Rent Roll'!$AK29,MONTH(CR$3)='Rent Roll'!$AL29)),0,1)</f>
        <v>1</v>
      </c>
      <c r="CS319" s="567">
        <f>IF(AND(YEAR(CS$3)=YEAR('Rent Roll'!$C29),OR(MONTH(CS$3)='Rent Roll'!$AJ29,MONTH(CS$3)='Rent Roll'!$AK29,MONTH(CS$3)='Rent Roll'!$AL29)),0,1)</f>
        <v>1</v>
      </c>
      <c r="CT319" s="567">
        <f>IF(AND(YEAR(CT$3)=YEAR('Rent Roll'!$C29),OR(MONTH(CT$3)='Rent Roll'!$AJ29,MONTH(CT$3)='Rent Roll'!$AK29,MONTH(CT$3)='Rent Roll'!$AL29)),0,1)</f>
        <v>1</v>
      </c>
      <c r="CU319" s="567">
        <f>IF(AND(YEAR(CU$3)=YEAR('Rent Roll'!$C29),OR(MONTH(CU$3)='Rent Roll'!$AJ29,MONTH(CU$3)='Rent Roll'!$AK29,MONTH(CU$3)='Rent Roll'!$AL29)),0,1)</f>
        <v>1</v>
      </c>
      <c r="CV319" s="567">
        <f>IF(AND(YEAR(CV$3)=YEAR('Rent Roll'!$C29),OR(MONTH(CV$3)='Rent Roll'!$AJ29,MONTH(CV$3)='Rent Roll'!$AK29,MONTH(CV$3)='Rent Roll'!$AL29)),0,1)</f>
        <v>1</v>
      </c>
      <c r="CW319" s="567">
        <f>IF(AND(YEAR(CW$3)=YEAR('Rent Roll'!$C29),OR(MONTH(CW$3)='Rent Roll'!$AJ29,MONTH(CW$3)='Rent Roll'!$AK29,MONTH(CW$3)='Rent Roll'!$AL29)),0,1)</f>
        <v>1</v>
      </c>
      <c r="CX319" s="767">
        <f>IF(AND(YEAR(CX$3)=YEAR('Rent Roll'!$C29),OR(MONTH(CX$3)='Rent Roll'!$AJ29,MONTH(CX$3)='Rent Roll'!$AK29,MONTH(CX$3)='Rent Roll'!$AL29)),0,1)</f>
        <v>1</v>
      </c>
      <c r="CY319" s="768">
        <f>IF(AND(YEAR(CY$3)=YEAR('Rent Roll'!$C29),OR(MONTH(CY$3)='Rent Roll'!$AJ29,MONTH(CY$3)='Rent Roll'!$AK29,MONTH(CY$3)='Rent Roll'!$AL29)),0,1)</f>
        <v>1</v>
      </c>
      <c r="CZ319" s="567">
        <f>IF(AND(YEAR(CZ$3)=YEAR('Rent Roll'!$C29),OR(MONTH(CZ$3)='Rent Roll'!$AJ29,MONTH(CZ$3)='Rent Roll'!$AK29,MONTH(CZ$3)='Rent Roll'!$AL29)),0,1)</f>
        <v>1</v>
      </c>
      <c r="DA319" s="567">
        <f>IF(AND(YEAR(DA$3)=YEAR('Rent Roll'!$C29),OR(MONTH(DA$3)='Rent Roll'!$AJ29,MONTH(DA$3)='Rent Roll'!$AK29,MONTH(DA$3)='Rent Roll'!$AL29)),0,1)</f>
        <v>1</v>
      </c>
      <c r="DB319" s="567">
        <f>IF(AND(YEAR(DB$3)=YEAR('Rent Roll'!$C29),OR(MONTH(DB$3)='Rent Roll'!$AJ29,MONTH(DB$3)='Rent Roll'!$AK29,MONTH(DB$3)='Rent Roll'!$AL29)),0,1)</f>
        <v>1</v>
      </c>
      <c r="DC319" s="567">
        <f>IF(AND(YEAR(DC$3)=YEAR('Rent Roll'!$C29),OR(MONTH(DC$3)='Rent Roll'!$AJ29,MONTH(DC$3)='Rent Roll'!$AK29,MONTH(DC$3)='Rent Roll'!$AL29)),0,1)</f>
        <v>1</v>
      </c>
      <c r="DD319" s="567">
        <f>IF(AND(YEAR(DD$3)=YEAR('Rent Roll'!$C29),OR(MONTH(DD$3)='Rent Roll'!$AJ29,MONTH(DD$3)='Rent Roll'!$AK29,MONTH(DD$3)='Rent Roll'!$AL29)),0,1)</f>
        <v>1</v>
      </c>
      <c r="DE319" s="567">
        <f>IF(AND(YEAR(DE$3)=YEAR('Rent Roll'!$C29),OR(MONTH(DE$3)='Rent Roll'!$AJ29,MONTH(DE$3)='Rent Roll'!$AK29,MONTH(DE$3)='Rent Roll'!$AL29)),0,1)</f>
        <v>1</v>
      </c>
      <c r="DF319" s="567">
        <f>IF(AND(YEAR(DF$3)=YEAR('Rent Roll'!$C29),OR(MONTH(DF$3)='Rent Roll'!$AJ29,MONTH(DF$3)='Rent Roll'!$AK29,MONTH(DF$3)='Rent Roll'!$AL29)),0,1)</f>
        <v>1</v>
      </c>
      <c r="DG319" s="567">
        <f>IF(AND(YEAR(DG$3)=YEAR('Rent Roll'!$C29),OR(MONTH(DG$3)='Rent Roll'!$AJ29,MONTH(DG$3)='Rent Roll'!$AK29,MONTH(DG$3)='Rent Roll'!$AL29)),0,1)</f>
        <v>1</v>
      </c>
      <c r="DH319" s="567">
        <f>IF(AND(YEAR(DH$3)=YEAR('Rent Roll'!$C29),OR(MONTH(DH$3)='Rent Roll'!$AJ29,MONTH(DH$3)='Rent Roll'!$AK29,MONTH(DH$3)='Rent Roll'!$AL29)),0,1)</f>
        <v>1</v>
      </c>
      <c r="DI319" s="567">
        <f>IF(AND(YEAR(DI$3)=YEAR('Rent Roll'!$C29),OR(MONTH(DI$3)='Rent Roll'!$AJ29,MONTH(DI$3)='Rent Roll'!$AK29,MONTH(DI$3)='Rent Roll'!$AL29)),0,1)</f>
        <v>1</v>
      </c>
      <c r="DJ319" s="767">
        <f>IF(AND(YEAR(DJ$3)=YEAR('Rent Roll'!$C29),OR(MONTH(DJ$3)='Rent Roll'!$AJ29,MONTH(DJ$3)='Rent Roll'!$AK29,MONTH(DJ$3)='Rent Roll'!$AL29)),0,1)</f>
        <v>1</v>
      </c>
      <c r="DK319" s="768">
        <f>IF(AND(YEAR(DK$3)=YEAR('Rent Roll'!$C29),OR(MONTH(DK$3)='Rent Roll'!$AJ29,MONTH(DK$3)='Rent Roll'!$AK29,MONTH(DK$3)='Rent Roll'!$AL29)),0,1)</f>
        <v>1</v>
      </c>
      <c r="DL319" s="567">
        <f>IF(AND(YEAR(DL$3)=YEAR('Rent Roll'!$C29),OR(MONTH(DL$3)='Rent Roll'!$AJ29,MONTH(DL$3)='Rent Roll'!$AK29,MONTH(DL$3)='Rent Roll'!$AL29)),0,1)</f>
        <v>1</v>
      </c>
      <c r="DM319" s="567">
        <f>IF(AND(YEAR(DM$3)=YEAR('Rent Roll'!$C29),OR(MONTH(DM$3)='Rent Roll'!$AJ29,MONTH(DM$3)='Rent Roll'!$AK29,MONTH(DM$3)='Rent Roll'!$AL29)),0,1)</f>
        <v>1</v>
      </c>
      <c r="DN319" s="567">
        <f>IF(AND(YEAR(DN$3)=YEAR('Rent Roll'!$C29),OR(MONTH(DN$3)='Rent Roll'!$AJ29,MONTH(DN$3)='Rent Roll'!$AK29,MONTH(DN$3)='Rent Roll'!$AL29)),0,1)</f>
        <v>1</v>
      </c>
      <c r="DO319" s="567">
        <f>IF(AND(YEAR(DO$3)=YEAR('Rent Roll'!$C29),OR(MONTH(DO$3)='Rent Roll'!$AJ29,MONTH(DO$3)='Rent Roll'!$AK29,MONTH(DO$3)='Rent Roll'!$AL29)),0,1)</f>
        <v>1</v>
      </c>
      <c r="DP319" s="567">
        <f>IF(AND(YEAR(DP$3)=YEAR('Rent Roll'!$C29),OR(MONTH(DP$3)='Rent Roll'!$AJ29,MONTH(DP$3)='Rent Roll'!$AK29,MONTH(DP$3)='Rent Roll'!$AL29)),0,1)</f>
        <v>1</v>
      </c>
      <c r="DQ319" s="567">
        <f>IF(AND(YEAR(DQ$3)=YEAR('Rent Roll'!$C29),OR(MONTH(DQ$3)='Rent Roll'!$AJ29,MONTH(DQ$3)='Rent Roll'!$AK29,MONTH(DQ$3)='Rent Roll'!$AL29)),0,1)</f>
        <v>1</v>
      </c>
      <c r="DR319" s="567">
        <f>IF(AND(YEAR(DR$3)=YEAR('Rent Roll'!$C29),OR(MONTH(DR$3)='Rent Roll'!$AJ29,MONTH(DR$3)='Rent Roll'!$AK29,MONTH(DR$3)='Rent Roll'!$AL29)),0,1)</f>
        <v>1</v>
      </c>
      <c r="DS319" s="567">
        <f>IF(AND(YEAR(DS$3)=YEAR('Rent Roll'!$C29),OR(MONTH(DS$3)='Rent Roll'!$AJ29,MONTH(DS$3)='Rent Roll'!$AK29,MONTH(DS$3)='Rent Roll'!$AL29)),0,1)</f>
        <v>1</v>
      </c>
      <c r="DT319" s="567">
        <f>IF(AND(YEAR(DT$3)=YEAR('Rent Roll'!$C29),OR(MONTH(DT$3)='Rent Roll'!$AJ29,MONTH(DT$3)='Rent Roll'!$AK29,MONTH(DT$3)='Rent Roll'!$AL29)),0,1)</f>
        <v>1</v>
      </c>
      <c r="DU319" s="567">
        <f>IF(AND(YEAR(DU$3)=YEAR('Rent Roll'!$C29),OR(MONTH(DU$3)='Rent Roll'!$AJ29,MONTH(DU$3)='Rent Roll'!$AK29,MONTH(DU$3)='Rent Roll'!$AL29)),0,1)</f>
        <v>1</v>
      </c>
      <c r="DV319" s="567">
        <f>IF(AND(YEAR(DV$3)=YEAR('Rent Roll'!$C29),OR(MONTH(DV$3)='Rent Roll'!$AJ29,MONTH(DV$3)='Rent Roll'!$AK29,MONTH(DV$3)='Rent Roll'!$AL29)),0,1)</f>
        <v>1</v>
      </c>
    </row>
    <row r="320" spans="1:126" s="568" customFormat="1" ht="12" customHeight="1" outlineLevel="1" x14ac:dyDescent="0.4">
      <c r="A320" s="732"/>
      <c r="B320" s="564">
        <f>'Rent Roll'!$B30</f>
        <v>0</v>
      </c>
      <c r="C320" s="565"/>
      <c r="D320" s="565"/>
      <c r="E320" s="566"/>
      <c r="F320" s="778">
        <f>IF(AND(YEAR(F$3)=YEAR('Rent Roll'!$C30),OR(MONTH(F$3)='Rent Roll'!$AJ30,MONTH(F$3)='Rent Roll'!$AK30,MONTH(F$3)='Rent Roll'!$AL30)),0,1)</f>
        <v>1</v>
      </c>
      <c r="G320" s="768">
        <f>IF(AND(YEAR(G$3)=YEAR('Rent Roll'!$C30),OR(MONTH(G$3)='Rent Roll'!$AJ30,MONTH(G$3)='Rent Roll'!$AK30,MONTH(G$3)='Rent Roll'!$AL30)),0,1)</f>
        <v>1</v>
      </c>
      <c r="H320" s="567">
        <f>IF(AND(YEAR(H$3)=YEAR('Rent Roll'!$C30),OR(MONTH(H$3)='Rent Roll'!$AJ30,MONTH(H$3)='Rent Roll'!$AK30,MONTH(H$3)='Rent Roll'!$AL30)),0,1)</f>
        <v>1</v>
      </c>
      <c r="I320" s="567">
        <f>IF(AND(YEAR(I$3)=YEAR('Rent Roll'!$C30),OR(MONTH(I$3)='Rent Roll'!$AJ30,MONTH(I$3)='Rent Roll'!$AK30,MONTH(I$3)='Rent Roll'!$AL30)),0,1)</f>
        <v>1</v>
      </c>
      <c r="J320" s="567">
        <f>IF(AND(YEAR(J$3)=YEAR('Rent Roll'!$C30),OR(MONTH(J$3)='Rent Roll'!$AJ30,MONTH(J$3)='Rent Roll'!$AK30,MONTH(J$3)='Rent Roll'!$AL30)),0,1)</f>
        <v>1</v>
      </c>
      <c r="K320" s="567">
        <f>IF(AND(YEAR(K$3)=YEAR('Rent Roll'!$C30),OR(MONTH(K$3)='Rent Roll'!$AJ30,MONTH(K$3)='Rent Roll'!$AK30,MONTH(K$3)='Rent Roll'!$AL30)),0,1)</f>
        <v>1</v>
      </c>
      <c r="L320" s="567">
        <f>IF(AND(YEAR(L$3)=YEAR('Rent Roll'!$C30),OR(MONTH(L$3)='Rent Roll'!$AJ30,MONTH(L$3)='Rent Roll'!$AK30,MONTH(L$3)='Rent Roll'!$AL30)),0,1)</f>
        <v>1</v>
      </c>
      <c r="M320" s="567">
        <f>IF(AND(YEAR(M$3)=YEAR('Rent Roll'!$C30),OR(MONTH(M$3)='Rent Roll'!$AJ30,MONTH(M$3)='Rent Roll'!$AK30,MONTH(M$3)='Rent Roll'!$AL30)),0,1)</f>
        <v>1</v>
      </c>
      <c r="N320" s="567">
        <f>IF(AND(YEAR(N$3)=YEAR('Rent Roll'!$C30),OR(MONTH(N$3)='Rent Roll'!$AJ30,MONTH(N$3)='Rent Roll'!$AK30,MONTH(N$3)='Rent Roll'!$AL30)),0,1)</f>
        <v>1</v>
      </c>
      <c r="O320" s="567">
        <f>IF(AND(YEAR(O$3)=YEAR('Rent Roll'!$C30),OR(MONTH(O$3)='Rent Roll'!$AJ30,MONTH(O$3)='Rent Roll'!$AK30,MONTH(O$3)='Rent Roll'!$AL30)),0,1)</f>
        <v>1</v>
      </c>
      <c r="P320" s="567">
        <f>IF(AND(YEAR(P$3)=YEAR('Rent Roll'!$C30),OR(MONTH(P$3)='Rent Roll'!$AJ30,MONTH(P$3)='Rent Roll'!$AK30,MONTH(P$3)='Rent Roll'!$AL30)),0,1)</f>
        <v>1</v>
      </c>
      <c r="Q320" s="567">
        <f>IF(AND(YEAR(Q$3)=YEAR('Rent Roll'!$C30),OR(MONTH(Q$3)='Rent Roll'!$AJ30,MONTH(Q$3)='Rent Roll'!$AK30,MONTH(Q$3)='Rent Roll'!$AL30)),0,1)</f>
        <v>1</v>
      </c>
      <c r="R320" s="767">
        <f>IF(AND(YEAR(R$3)=YEAR('Rent Roll'!$C30),OR(MONTH(R$3)='Rent Roll'!$AJ30,MONTH(R$3)='Rent Roll'!$AK30,MONTH(R$3)='Rent Roll'!$AL30)),0,1)</f>
        <v>1</v>
      </c>
      <c r="S320" s="768">
        <f>IF(AND(YEAR(S$3)=YEAR('Rent Roll'!$C30),OR(MONTH(S$3)='Rent Roll'!$AJ30,MONTH(S$3)='Rent Roll'!$AK30,MONTH(S$3)='Rent Roll'!$AL30)),0,1)</f>
        <v>1</v>
      </c>
      <c r="T320" s="567">
        <f>IF(AND(YEAR(T$3)=YEAR('Rent Roll'!$C30),OR(MONTH(T$3)='Rent Roll'!$AJ30,MONTH(T$3)='Rent Roll'!$AK30,MONTH(T$3)='Rent Roll'!$AL30)),0,1)</f>
        <v>1</v>
      </c>
      <c r="U320" s="567">
        <f>IF(AND(YEAR(U$3)=YEAR('Rent Roll'!$C30),OR(MONTH(U$3)='Rent Roll'!$AJ30,MONTH(U$3)='Rent Roll'!$AK30,MONTH(U$3)='Rent Roll'!$AL30)),0,1)</f>
        <v>1</v>
      </c>
      <c r="V320" s="567">
        <f>IF(AND(YEAR(V$3)=YEAR('Rent Roll'!$C30),OR(MONTH(V$3)='Rent Roll'!$AJ30,MONTH(V$3)='Rent Roll'!$AK30,MONTH(V$3)='Rent Roll'!$AL30)),0,1)</f>
        <v>1</v>
      </c>
      <c r="W320" s="567">
        <f>IF(AND(YEAR(W$3)=YEAR('Rent Roll'!$C30),OR(MONTH(W$3)='Rent Roll'!$AJ30,MONTH(W$3)='Rent Roll'!$AK30,MONTH(W$3)='Rent Roll'!$AL30)),0,1)</f>
        <v>1</v>
      </c>
      <c r="X320" s="567">
        <f>IF(AND(YEAR(X$3)=YEAR('Rent Roll'!$C30),OR(MONTH(X$3)='Rent Roll'!$AJ30,MONTH(X$3)='Rent Roll'!$AK30,MONTH(X$3)='Rent Roll'!$AL30)),0,1)</f>
        <v>1</v>
      </c>
      <c r="Y320" s="567">
        <f>IF(AND(YEAR(Y$3)=YEAR('Rent Roll'!$C30),OR(MONTH(Y$3)='Rent Roll'!$AJ30,MONTH(Y$3)='Rent Roll'!$AK30,MONTH(Y$3)='Rent Roll'!$AL30)),0,1)</f>
        <v>1</v>
      </c>
      <c r="Z320" s="567">
        <f>IF(AND(YEAR(Z$3)=YEAR('Rent Roll'!$C30),OR(MONTH(Z$3)='Rent Roll'!$AJ30,MONTH(Z$3)='Rent Roll'!$AK30,MONTH(Z$3)='Rent Roll'!$AL30)),0,1)</f>
        <v>1</v>
      </c>
      <c r="AA320" s="567">
        <f>IF(AND(YEAR(AA$3)=YEAR('Rent Roll'!$C30),OR(MONTH(AA$3)='Rent Roll'!$AJ30,MONTH(AA$3)='Rent Roll'!$AK30,MONTH(AA$3)='Rent Roll'!$AL30)),0,1)</f>
        <v>1</v>
      </c>
      <c r="AB320" s="567">
        <f>IF(AND(YEAR(AB$3)=YEAR('Rent Roll'!$C30),OR(MONTH(AB$3)='Rent Roll'!$AJ30,MONTH(AB$3)='Rent Roll'!$AK30,MONTH(AB$3)='Rent Roll'!$AL30)),0,1)</f>
        <v>1</v>
      </c>
      <c r="AC320" s="567">
        <f>IF(AND(YEAR(AC$3)=YEAR('Rent Roll'!$C30),OR(MONTH(AC$3)='Rent Roll'!$AJ30,MONTH(AC$3)='Rent Roll'!$AK30,MONTH(AC$3)='Rent Roll'!$AL30)),0,1)</f>
        <v>1</v>
      </c>
      <c r="AD320" s="767">
        <f>IF(AND(YEAR(AD$3)=YEAR('Rent Roll'!$C30),OR(MONTH(AD$3)='Rent Roll'!$AJ30,MONTH(AD$3)='Rent Roll'!$AK30,MONTH(AD$3)='Rent Roll'!$AL30)),0,1)</f>
        <v>1</v>
      </c>
      <c r="AE320" s="768">
        <f>IF(AND(YEAR(AE$3)=YEAR('Rent Roll'!$C30),OR(MONTH(AE$3)='Rent Roll'!$AJ30,MONTH(AE$3)='Rent Roll'!$AK30,MONTH(AE$3)='Rent Roll'!$AL30)),0,1)</f>
        <v>1</v>
      </c>
      <c r="AF320" s="567">
        <f>IF(AND(YEAR(AF$3)=YEAR('Rent Roll'!$C30),OR(MONTH(AF$3)='Rent Roll'!$AJ30,MONTH(AF$3)='Rent Roll'!$AK30,MONTH(AF$3)='Rent Roll'!$AL30)),0,1)</f>
        <v>1</v>
      </c>
      <c r="AG320" s="567">
        <f>IF(AND(YEAR(AG$3)=YEAR('Rent Roll'!$C30),OR(MONTH(AG$3)='Rent Roll'!$AJ30,MONTH(AG$3)='Rent Roll'!$AK30,MONTH(AG$3)='Rent Roll'!$AL30)),0,1)</f>
        <v>1</v>
      </c>
      <c r="AH320" s="567">
        <f>IF(AND(YEAR(AH$3)=YEAR('Rent Roll'!$C30),OR(MONTH(AH$3)='Rent Roll'!$AJ30,MONTH(AH$3)='Rent Roll'!$AK30,MONTH(AH$3)='Rent Roll'!$AL30)),0,1)</f>
        <v>1</v>
      </c>
      <c r="AI320" s="567">
        <f>IF(AND(YEAR(AI$3)=YEAR('Rent Roll'!$C30),OR(MONTH(AI$3)='Rent Roll'!$AJ30,MONTH(AI$3)='Rent Roll'!$AK30,MONTH(AI$3)='Rent Roll'!$AL30)),0,1)</f>
        <v>1</v>
      </c>
      <c r="AJ320" s="567">
        <f>IF(AND(YEAR(AJ$3)=YEAR('Rent Roll'!$C30),OR(MONTH(AJ$3)='Rent Roll'!$AJ30,MONTH(AJ$3)='Rent Roll'!$AK30,MONTH(AJ$3)='Rent Roll'!$AL30)),0,1)</f>
        <v>1</v>
      </c>
      <c r="AK320" s="567">
        <f>IF(AND(YEAR(AK$3)=YEAR('Rent Roll'!$C30),OR(MONTH(AK$3)='Rent Roll'!$AJ30,MONTH(AK$3)='Rent Roll'!$AK30,MONTH(AK$3)='Rent Roll'!$AL30)),0,1)</f>
        <v>1</v>
      </c>
      <c r="AL320" s="567">
        <f>IF(AND(YEAR(AL$3)=YEAR('Rent Roll'!$C30),OR(MONTH(AL$3)='Rent Roll'!$AJ30,MONTH(AL$3)='Rent Roll'!$AK30,MONTH(AL$3)='Rent Roll'!$AL30)),0,1)</f>
        <v>1</v>
      </c>
      <c r="AM320" s="567">
        <f>IF(AND(YEAR(AM$3)=YEAR('Rent Roll'!$C30),OR(MONTH(AM$3)='Rent Roll'!$AJ30,MONTH(AM$3)='Rent Roll'!$AK30,MONTH(AM$3)='Rent Roll'!$AL30)),0,1)</f>
        <v>1</v>
      </c>
      <c r="AN320" s="567">
        <f>IF(AND(YEAR(AN$3)=YEAR('Rent Roll'!$C30),OR(MONTH(AN$3)='Rent Roll'!$AJ30,MONTH(AN$3)='Rent Roll'!$AK30,MONTH(AN$3)='Rent Roll'!$AL30)),0,1)</f>
        <v>1</v>
      </c>
      <c r="AO320" s="567">
        <f>IF(AND(YEAR(AO$3)=YEAR('Rent Roll'!$C30),OR(MONTH(AO$3)='Rent Roll'!$AJ30,MONTH(AO$3)='Rent Roll'!$AK30,MONTH(AO$3)='Rent Roll'!$AL30)),0,1)</f>
        <v>1</v>
      </c>
      <c r="AP320" s="767">
        <f>IF(AND(YEAR(AP$3)=YEAR('Rent Roll'!$C30),OR(MONTH(AP$3)='Rent Roll'!$AJ30,MONTH(AP$3)='Rent Roll'!$AK30,MONTH(AP$3)='Rent Roll'!$AL30)),0,1)</f>
        <v>1</v>
      </c>
      <c r="AQ320" s="768">
        <f>IF(AND(YEAR(AQ$3)=YEAR('Rent Roll'!$C30),OR(MONTH(AQ$3)='Rent Roll'!$AJ30,MONTH(AQ$3)='Rent Roll'!$AK30,MONTH(AQ$3)='Rent Roll'!$AL30)),0,1)</f>
        <v>1</v>
      </c>
      <c r="AR320" s="567">
        <f>IF(AND(YEAR(AR$3)=YEAR('Rent Roll'!$C30),OR(MONTH(AR$3)='Rent Roll'!$AJ30,MONTH(AR$3)='Rent Roll'!$AK30,MONTH(AR$3)='Rent Roll'!$AL30)),0,1)</f>
        <v>1</v>
      </c>
      <c r="AS320" s="567">
        <f>IF(AND(YEAR(AS$3)=YEAR('Rent Roll'!$C30),OR(MONTH(AS$3)='Rent Roll'!$AJ30,MONTH(AS$3)='Rent Roll'!$AK30,MONTH(AS$3)='Rent Roll'!$AL30)),0,1)</f>
        <v>1</v>
      </c>
      <c r="AT320" s="567">
        <f>IF(AND(YEAR(AT$3)=YEAR('Rent Roll'!$C30),OR(MONTH(AT$3)='Rent Roll'!$AJ30,MONTH(AT$3)='Rent Roll'!$AK30,MONTH(AT$3)='Rent Roll'!$AL30)),0,1)</f>
        <v>1</v>
      </c>
      <c r="AU320" s="567">
        <f>IF(AND(YEAR(AU$3)=YEAR('Rent Roll'!$C30),OR(MONTH(AU$3)='Rent Roll'!$AJ30,MONTH(AU$3)='Rent Roll'!$AK30,MONTH(AU$3)='Rent Roll'!$AL30)),0,1)</f>
        <v>1</v>
      </c>
      <c r="AV320" s="567">
        <f>IF(AND(YEAR(AV$3)=YEAR('Rent Roll'!$C30),OR(MONTH(AV$3)='Rent Roll'!$AJ30,MONTH(AV$3)='Rent Roll'!$AK30,MONTH(AV$3)='Rent Roll'!$AL30)),0,1)</f>
        <v>1</v>
      </c>
      <c r="AW320" s="567">
        <f>IF(AND(YEAR(AW$3)=YEAR('Rent Roll'!$C30),OR(MONTH(AW$3)='Rent Roll'!$AJ30,MONTH(AW$3)='Rent Roll'!$AK30,MONTH(AW$3)='Rent Roll'!$AL30)),0,1)</f>
        <v>1</v>
      </c>
      <c r="AX320" s="567">
        <f>IF(AND(YEAR(AX$3)=YEAR('Rent Roll'!$C30),OR(MONTH(AX$3)='Rent Roll'!$AJ30,MONTH(AX$3)='Rent Roll'!$AK30,MONTH(AX$3)='Rent Roll'!$AL30)),0,1)</f>
        <v>1</v>
      </c>
      <c r="AY320" s="567">
        <f>IF(AND(YEAR(AY$3)=YEAR('Rent Roll'!$C30),OR(MONTH(AY$3)='Rent Roll'!$AJ30,MONTH(AY$3)='Rent Roll'!$AK30,MONTH(AY$3)='Rent Roll'!$AL30)),0,1)</f>
        <v>1</v>
      </c>
      <c r="AZ320" s="567">
        <f>IF(AND(YEAR(AZ$3)=YEAR('Rent Roll'!$C30),OR(MONTH(AZ$3)='Rent Roll'!$AJ30,MONTH(AZ$3)='Rent Roll'!$AK30,MONTH(AZ$3)='Rent Roll'!$AL30)),0,1)</f>
        <v>1</v>
      </c>
      <c r="BA320" s="567">
        <f>IF(AND(YEAR(BA$3)=YEAR('Rent Roll'!$C30),OR(MONTH(BA$3)='Rent Roll'!$AJ30,MONTH(BA$3)='Rent Roll'!$AK30,MONTH(BA$3)='Rent Roll'!$AL30)),0,1)</f>
        <v>1</v>
      </c>
      <c r="BB320" s="767">
        <f>IF(AND(YEAR(BB$3)=YEAR('Rent Roll'!$C30),OR(MONTH(BB$3)='Rent Roll'!$AJ30,MONTH(BB$3)='Rent Roll'!$AK30,MONTH(BB$3)='Rent Roll'!$AL30)),0,1)</f>
        <v>1</v>
      </c>
      <c r="BC320" s="768">
        <f>IF(AND(YEAR(BC$3)=YEAR('Rent Roll'!$C30),OR(MONTH(BC$3)='Rent Roll'!$AJ30,MONTH(BC$3)='Rent Roll'!$AK30,MONTH(BC$3)='Rent Roll'!$AL30)),0,1)</f>
        <v>1</v>
      </c>
      <c r="BD320" s="567">
        <f>IF(AND(YEAR(BD$3)=YEAR('Rent Roll'!$C30),OR(MONTH(BD$3)='Rent Roll'!$AJ30,MONTH(BD$3)='Rent Roll'!$AK30,MONTH(BD$3)='Rent Roll'!$AL30)),0,1)</f>
        <v>1</v>
      </c>
      <c r="BE320" s="567">
        <f>IF(AND(YEAR(BE$3)=YEAR('Rent Roll'!$C30),OR(MONTH(BE$3)='Rent Roll'!$AJ30,MONTH(BE$3)='Rent Roll'!$AK30,MONTH(BE$3)='Rent Roll'!$AL30)),0,1)</f>
        <v>1</v>
      </c>
      <c r="BF320" s="567">
        <f>IF(AND(YEAR(BF$3)=YEAR('Rent Roll'!$C30),OR(MONTH(BF$3)='Rent Roll'!$AJ30,MONTH(BF$3)='Rent Roll'!$AK30,MONTH(BF$3)='Rent Roll'!$AL30)),0,1)</f>
        <v>1</v>
      </c>
      <c r="BG320" s="567">
        <f>IF(AND(YEAR(BG$3)=YEAR('Rent Roll'!$C30),OR(MONTH(BG$3)='Rent Roll'!$AJ30,MONTH(BG$3)='Rent Roll'!$AK30,MONTH(BG$3)='Rent Roll'!$AL30)),0,1)</f>
        <v>1</v>
      </c>
      <c r="BH320" s="567">
        <f>IF(AND(YEAR(BH$3)=YEAR('Rent Roll'!$C30),OR(MONTH(BH$3)='Rent Roll'!$AJ30,MONTH(BH$3)='Rent Roll'!$AK30,MONTH(BH$3)='Rent Roll'!$AL30)),0,1)</f>
        <v>1</v>
      </c>
      <c r="BI320" s="567">
        <f>IF(AND(YEAR(BI$3)=YEAR('Rent Roll'!$C30),OR(MONTH(BI$3)='Rent Roll'!$AJ30,MONTH(BI$3)='Rent Roll'!$AK30,MONTH(BI$3)='Rent Roll'!$AL30)),0,1)</f>
        <v>1</v>
      </c>
      <c r="BJ320" s="567">
        <f>IF(AND(YEAR(BJ$3)=YEAR('Rent Roll'!$C30),OR(MONTH(BJ$3)='Rent Roll'!$AJ30,MONTH(BJ$3)='Rent Roll'!$AK30,MONTH(BJ$3)='Rent Roll'!$AL30)),0,1)</f>
        <v>1</v>
      </c>
      <c r="BK320" s="567">
        <f>IF(AND(YEAR(BK$3)=YEAR('Rent Roll'!$C30),OR(MONTH(BK$3)='Rent Roll'!$AJ30,MONTH(BK$3)='Rent Roll'!$AK30,MONTH(BK$3)='Rent Roll'!$AL30)),0,1)</f>
        <v>1</v>
      </c>
      <c r="BL320" s="567">
        <f>IF(AND(YEAR(BL$3)=YEAR('Rent Roll'!$C30),OR(MONTH(BL$3)='Rent Roll'!$AJ30,MONTH(BL$3)='Rent Roll'!$AK30,MONTH(BL$3)='Rent Roll'!$AL30)),0,1)</f>
        <v>1</v>
      </c>
      <c r="BM320" s="567">
        <f>IF(AND(YEAR(BM$3)=YEAR('Rent Roll'!$C30),OR(MONTH(BM$3)='Rent Roll'!$AJ30,MONTH(BM$3)='Rent Roll'!$AK30,MONTH(BM$3)='Rent Roll'!$AL30)),0,1)</f>
        <v>1</v>
      </c>
      <c r="BN320" s="767">
        <f>IF(AND(YEAR(BN$3)=YEAR('Rent Roll'!$C30),OR(MONTH(BN$3)='Rent Roll'!$AJ30,MONTH(BN$3)='Rent Roll'!$AK30,MONTH(BN$3)='Rent Roll'!$AL30)),0,1)</f>
        <v>1</v>
      </c>
      <c r="BO320" s="768">
        <f>IF(AND(YEAR(BO$3)=YEAR('Rent Roll'!$C30),OR(MONTH(BO$3)='Rent Roll'!$AJ30,MONTH(BO$3)='Rent Roll'!$AK30,MONTH(BO$3)='Rent Roll'!$AL30)),0,1)</f>
        <v>1</v>
      </c>
      <c r="BP320" s="567">
        <f>IF(AND(YEAR(BP$3)=YEAR('Rent Roll'!$C30),OR(MONTH(BP$3)='Rent Roll'!$AJ30,MONTH(BP$3)='Rent Roll'!$AK30,MONTH(BP$3)='Rent Roll'!$AL30)),0,1)</f>
        <v>1</v>
      </c>
      <c r="BQ320" s="567">
        <f>IF(AND(YEAR(BQ$3)=YEAR('Rent Roll'!$C30),OR(MONTH(BQ$3)='Rent Roll'!$AJ30,MONTH(BQ$3)='Rent Roll'!$AK30,MONTH(BQ$3)='Rent Roll'!$AL30)),0,1)</f>
        <v>1</v>
      </c>
      <c r="BR320" s="567">
        <f>IF(AND(YEAR(BR$3)=YEAR('Rent Roll'!$C30),OR(MONTH(BR$3)='Rent Roll'!$AJ30,MONTH(BR$3)='Rent Roll'!$AK30,MONTH(BR$3)='Rent Roll'!$AL30)),0,1)</f>
        <v>1</v>
      </c>
      <c r="BS320" s="567">
        <f>IF(AND(YEAR(BS$3)=YEAR('Rent Roll'!$C30),OR(MONTH(BS$3)='Rent Roll'!$AJ30,MONTH(BS$3)='Rent Roll'!$AK30,MONTH(BS$3)='Rent Roll'!$AL30)),0,1)</f>
        <v>1</v>
      </c>
      <c r="BT320" s="567">
        <f>IF(AND(YEAR(BT$3)=YEAR('Rent Roll'!$C30),OR(MONTH(BT$3)='Rent Roll'!$AJ30,MONTH(BT$3)='Rent Roll'!$AK30,MONTH(BT$3)='Rent Roll'!$AL30)),0,1)</f>
        <v>1</v>
      </c>
      <c r="BU320" s="567">
        <f>IF(AND(YEAR(BU$3)=YEAR('Rent Roll'!$C30),OR(MONTH(BU$3)='Rent Roll'!$AJ30,MONTH(BU$3)='Rent Roll'!$AK30,MONTH(BU$3)='Rent Roll'!$AL30)),0,1)</f>
        <v>1</v>
      </c>
      <c r="BV320" s="567">
        <f>IF(AND(YEAR(BV$3)=YEAR('Rent Roll'!$C30),OR(MONTH(BV$3)='Rent Roll'!$AJ30,MONTH(BV$3)='Rent Roll'!$AK30,MONTH(BV$3)='Rent Roll'!$AL30)),0,1)</f>
        <v>1</v>
      </c>
      <c r="BW320" s="567">
        <f>IF(AND(YEAR(BW$3)=YEAR('Rent Roll'!$C30),OR(MONTH(BW$3)='Rent Roll'!$AJ30,MONTH(BW$3)='Rent Roll'!$AK30,MONTH(BW$3)='Rent Roll'!$AL30)),0,1)</f>
        <v>1</v>
      </c>
      <c r="BX320" s="567">
        <f>IF(AND(YEAR(BX$3)=YEAR('Rent Roll'!$C30),OR(MONTH(BX$3)='Rent Roll'!$AJ30,MONTH(BX$3)='Rent Roll'!$AK30,MONTH(BX$3)='Rent Roll'!$AL30)),0,1)</f>
        <v>1</v>
      </c>
      <c r="BY320" s="567">
        <f>IF(AND(YEAR(BY$3)=YEAR('Rent Roll'!$C30),OR(MONTH(BY$3)='Rent Roll'!$AJ30,MONTH(BY$3)='Rent Roll'!$AK30,MONTH(BY$3)='Rent Roll'!$AL30)),0,1)</f>
        <v>1</v>
      </c>
      <c r="BZ320" s="767">
        <f>IF(AND(YEAR(BZ$3)=YEAR('Rent Roll'!$C30),OR(MONTH(BZ$3)='Rent Roll'!$AJ30,MONTH(BZ$3)='Rent Roll'!$AK30,MONTH(BZ$3)='Rent Roll'!$AL30)),0,1)</f>
        <v>1</v>
      </c>
      <c r="CA320" s="768">
        <f>IF(AND(YEAR(CA$3)=YEAR('Rent Roll'!$C30),OR(MONTH(CA$3)='Rent Roll'!$AJ30,MONTH(CA$3)='Rent Roll'!$AK30,MONTH(CA$3)='Rent Roll'!$AL30)),0,1)</f>
        <v>1</v>
      </c>
      <c r="CB320" s="567">
        <f>IF(AND(YEAR(CB$3)=YEAR('Rent Roll'!$C30),OR(MONTH(CB$3)='Rent Roll'!$AJ30,MONTH(CB$3)='Rent Roll'!$AK30,MONTH(CB$3)='Rent Roll'!$AL30)),0,1)</f>
        <v>1</v>
      </c>
      <c r="CC320" s="567">
        <f>IF(AND(YEAR(CC$3)=YEAR('Rent Roll'!$C30),OR(MONTH(CC$3)='Rent Roll'!$AJ30,MONTH(CC$3)='Rent Roll'!$AK30,MONTH(CC$3)='Rent Roll'!$AL30)),0,1)</f>
        <v>1</v>
      </c>
      <c r="CD320" s="567">
        <f>IF(AND(YEAR(CD$3)=YEAR('Rent Roll'!$C30),OR(MONTH(CD$3)='Rent Roll'!$AJ30,MONTH(CD$3)='Rent Roll'!$AK30,MONTH(CD$3)='Rent Roll'!$AL30)),0,1)</f>
        <v>1</v>
      </c>
      <c r="CE320" s="567">
        <f>IF(AND(YEAR(CE$3)=YEAR('Rent Roll'!$C30),OR(MONTH(CE$3)='Rent Roll'!$AJ30,MONTH(CE$3)='Rent Roll'!$AK30,MONTH(CE$3)='Rent Roll'!$AL30)),0,1)</f>
        <v>1</v>
      </c>
      <c r="CF320" s="567">
        <f>IF(AND(YEAR(CF$3)=YEAR('Rent Roll'!$C30),OR(MONTH(CF$3)='Rent Roll'!$AJ30,MONTH(CF$3)='Rent Roll'!$AK30,MONTH(CF$3)='Rent Roll'!$AL30)),0,1)</f>
        <v>1</v>
      </c>
      <c r="CG320" s="567">
        <f>IF(AND(YEAR(CG$3)=YEAR('Rent Roll'!$C30),OR(MONTH(CG$3)='Rent Roll'!$AJ30,MONTH(CG$3)='Rent Roll'!$AK30,MONTH(CG$3)='Rent Roll'!$AL30)),0,1)</f>
        <v>1</v>
      </c>
      <c r="CH320" s="567">
        <f>IF(AND(YEAR(CH$3)=YEAR('Rent Roll'!$C30),OR(MONTH(CH$3)='Rent Roll'!$AJ30,MONTH(CH$3)='Rent Roll'!$AK30,MONTH(CH$3)='Rent Roll'!$AL30)),0,1)</f>
        <v>1</v>
      </c>
      <c r="CI320" s="567">
        <f>IF(AND(YEAR(CI$3)=YEAR('Rent Roll'!$C30),OR(MONTH(CI$3)='Rent Roll'!$AJ30,MONTH(CI$3)='Rent Roll'!$AK30,MONTH(CI$3)='Rent Roll'!$AL30)),0,1)</f>
        <v>1</v>
      </c>
      <c r="CJ320" s="567">
        <f>IF(AND(YEAR(CJ$3)=YEAR('Rent Roll'!$C30),OR(MONTH(CJ$3)='Rent Roll'!$AJ30,MONTH(CJ$3)='Rent Roll'!$AK30,MONTH(CJ$3)='Rent Roll'!$AL30)),0,1)</f>
        <v>1</v>
      </c>
      <c r="CK320" s="567">
        <f>IF(AND(YEAR(CK$3)=YEAR('Rent Roll'!$C30),OR(MONTH(CK$3)='Rent Roll'!$AJ30,MONTH(CK$3)='Rent Roll'!$AK30,MONTH(CK$3)='Rent Roll'!$AL30)),0,1)</f>
        <v>1</v>
      </c>
      <c r="CL320" s="767">
        <f>IF(AND(YEAR(CL$3)=YEAR('Rent Roll'!$C30),OR(MONTH(CL$3)='Rent Roll'!$AJ30,MONTH(CL$3)='Rent Roll'!$AK30,MONTH(CL$3)='Rent Roll'!$AL30)),0,1)</f>
        <v>1</v>
      </c>
      <c r="CM320" s="768">
        <f>IF(AND(YEAR(CM$3)=YEAR('Rent Roll'!$C30),OR(MONTH(CM$3)='Rent Roll'!$AJ30,MONTH(CM$3)='Rent Roll'!$AK30,MONTH(CM$3)='Rent Roll'!$AL30)),0,1)</f>
        <v>1</v>
      </c>
      <c r="CN320" s="567">
        <f>IF(AND(YEAR(CN$3)=YEAR('Rent Roll'!$C30),OR(MONTH(CN$3)='Rent Roll'!$AJ30,MONTH(CN$3)='Rent Roll'!$AK30,MONTH(CN$3)='Rent Roll'!$AL30)),0,1)</f>
        <v>1</v>
      </c>
      <c r="CO320" s="567">
        <f>IF(AND(YEAR(CO$3)=YEAR('Rent Roll'!$C30),OR(MONTH(CO$3)='Rent Roll'!$AJ30,MONTH(CO$3)='Rent Roll'!$AK30,MONTH(CO$3)='Rent Roll'!$AL30)),0,1)</f>
        <v>1</v>
      </c>
      <c r="CP320" s="567">
        <f>IF(AND(YEAR(CP$3)=YEAR('Rent Roll'!$C30),OR(MONTH(CP$3)='Rent Roll'!$AJ30,MONTH(CP$3)='Rent Roll'!$AK30,MONTH(CP$3)='Rent Roll'!$AL30)),0,1)</f>
        <v>1</v>
      </c>
      <c r="CQ320" s="567">
        <f>IF(AND(YEAR(CQ$3)=YEAR('Rent Roll'!$C30),OR(MONTH(CQ$3)='Rent Roll'!$AJ30,MONTH(CQ$3)='Rent Roll'!$AK30,MONTH(CQ$3)='Rent Roll'!$AL30)),0,1)</f>
        <v>1</v>
      </c>
      <c r="CR320" s="567">
        <f>IF(AND(YEAR(CR$3)=YEAR('Rent Roll'!$C30),OR(MONTH(CR$3)='Rent Roll'!$AJ30,MONTH(CR$3)='Rent Roll'!$AK30,MONTH(CR$3)='Rent Roll'!$AL30)),0,1)</f>
        <v>1</v>
      </c>
      <c r="CS320" s="567">
        <f>IF(AND(YEAR(CS$3)=YEAR('Rent Roll'!$C30),OR(MONTH(CS$3)='Rent Roll'!$AJ30,MONTH(CS$3)='Rent Roll'!$AK30,MONTH(CS$3)='Rent Roll'!$AL30)),0,1)</f>
        <v>1</v>
      </c>
      <c r="CT320" s="567">
        <f>IF(AND(YEAR(CT$3)=YEAR('Rent Roll'!$C30),OR(MONTH(CT$3)='Rent Roll'!$AJ30,MONTH(CT$3)='Rent Roll'!$AK30,MONTH(CT$3)='Rent Roll'!$AL30)),0,1)</f>
        <v>1</v>
      </c>
      <c r="CU320" s="567">
        <f>IF(AND(YEAR(CU$3)=YEAR('Rent Roll'!$C30),OR(MONTH(CU$3)='Rent Roll'!$AJ30,MONTH(CU$3)='Rent Roll'!$AK30,MONTH(CU$3)='Rent Roll'!$AL30)),0,1)</f>
        <v>1</v>
      </c>
      <c r="CV320" s="567">
        <f>IF(AND(YEAR(CV$3)=YEAR('Rent Roll'!$C30),OR(MONTH(CV$3)='Rent Roll'!$AJ30,MONTH(CV$3)='Rent Roll'!$AK30,MONTH(CV$3)='Rent Roll'!$AL30)),0,1)</f>
        <v>1</v>
      </c>
      <c r="CW320" s="567">
        <f>IF(AND(YEAR(CW$3)=YEAR('Rent Roll'!$C30),OR(MONTH(CW$3)='Rent Roll'!$AJ30,MONTH(CW$3)='Rent Roll'!$AK30,MONTH(CW$3)='Rent Roll'!$AL30)),0,1)</f>
        <v>1</v>
      </c>
      <c r="CX320" s="767">
        <f>IF(AND(YEAR(CX$3)=YEAR('Rent Roll'!$C30),OR(MONTH(CX$3)='Rent Roll'!$AJ30,MONTH(CX$3)='Rent Roll'!$AK30,MONTH(CX$3)='Rent Roll'!$AL30)),0,1)</f>
        <v>1</v>
      </c>
      <c r="CY320" s="768">
        <f>IF(AND(YEAR(CY$3)=YEAR('Rent Roll'!$C30),OR(MONTH(CY$3)='Rent Roll'!$AJ30,MONTH(CY$3)='Rent Roll'!$AK30,MONTH(CY$3)='Rent Roll'!$AL30)),0,1)</f>
        <v>1</v>
      </c>
      <c r="CZ320" s="567">
        <f>IF(AND(YEAR(CZ$3)=YEAR('Rent Roll'!$C30),OR(MONTH(CZ$3)='Rent Roll'!$AJ30,MONTH(CZ$3)='Rent Roll'!$AK30,MONTH(CZ$3)='Rent Roll'!$AL30)),0,1)</f>
        <v>1</v>
      </c>
      <c r="DA320" s="567">
        <f>IF(AND(YEAR(DA$3)=YEAR('Rent Roll'!$C30),OR(MONTH(DA$3)='Rent Roll'!$AJ30,MONTH(DA$3)='Rent Roll'!$AK30,MONTH(DA$3)='Rent Roll'!$AL30)),0,1)</f>
        <v>1</v>
      </c>
      <c r="DB320" s="567">
        <f>IF(AND(YEAR(DB$3)=YEAR('Rent Roll'!$C30),OR(MONTH(DB$3)='Rent Roll'!$AJ30,MONTH(DB$3)='Rent Roll'!$AK30,MONTH(DB$3)='Rent Roll'!$AL30)),0,1)</f>
        <v>1</v>
      </c>
      <c r="DC320" s="567">
        <f>IF(AND(YEAR(DC$3)=YEAR('Rent Roll'!$C30),OR(MONTH(DC$3)='Rent Roll'!$AJ30,MONTH(DC$3)='Rent Roll'!$AK30,MONTH(DC$3)='Rent Roll'!$AL30)),0,1)</f>
        <v>1</v>
      </c>
      <c r="DD320" s="567">
        <f>IF(AND(YEAR(DD$3)=YEAR('Rent Roll'!$C30),OR(MONTH(DD$3)='Rent Roll'!$AJ30,MONTH(DD$3)='Rent Roll'!$AK30,MONTH(DD$3)='Rent Roll'!$AL30)),0,1)</f>
        <v>1</v>
      </c>
      <c r="DE320" s="567">
        <f>IF(AND(YEAR(DE$3)=YEAR('Rent Roll'!$C30),OR(MONTH(DE$3)='Rent Roll'!$AJ30,MONTH(DE$3)='Rent Roll'!$AK30,MONTH(DE$3)='Rent Roll'!$AL30)),0,1)</f>
        <v>1</v>
      </c>
      <c r="DF320" s="567">
        <f>IF(AND(YEAR(DF$3)=YEAR('Rent Roll'!$C30),OR(MONTH(DF$3)='Rent Roll'!$AJ30,MONTH(DF$3)='Rent Roll'!$AK30,MONTH(DF$3)='Rent Roll'!$AL30)),0,1)</f>
        <v>1</v>
      </c>
      <c r="DG320" s="567">
        <f>IF(AND(YEAR(DG$3)=YEAR('Rent Roll'!$C30),OR(MONTH(DG$3)='Rent Roll'!$AJ30,MONTH(DG$3)='Rent Roll'!$AK30,MONTH(DG$3)='Rent Roll'!$AL30)),0,1)</f>
        <v>1</v>
      </c>
      <c r="DH320" s="567">
        <f>IF(AND(YEAR(DH$3)=YEAR('Rent Roll'!$C30),OR(MONTH(DH$3)='Rent Roll'!$AJ30,MONTH(DH$3)='Rent Roll'!$AK30,MONTH(DH$3)='Rent Roll'!$AL30)),0,1)</f>
        <v>1</v>
      </c>
      <c r="DI320" s="567">
        <f>IF(AND(YEAR(DI$3)=YEAR('Rent Roll'!$C30),OR(MONTH(DI$3)='Rent Roll'!$AJ30,MONTH(DI$3)='Rent Roll'!$AK30,MONTH(DI$3)='Rent Roll'!$AL30)),0,1)</f>
        <v>1</v>
      </c>
      <c r="DJ320" s="767">
        <f>IF(AND(YEAR(DJ$3)=YEAR('Rent Roll'!$C30),OR(MONTH(DJ$3)='Rent Roll'!$AJ30,MONTH(DJ$3)='Rent Roll'!$AK30,MONTH(DJ$3)='Rent Roll'!$AL30)),0,1)</f>
        <v>1</v>
      </c>
      <c r="DK320" s="768">
        <f>IF(AND(YEAR(DK$3)=YEAR('Rent Roll'!$C30),OR(MONTH(DK$3)='Rent Roll'!$AJ30,MONTH(DK$3)='Rent Roll'!$AK30,MONTH(DK$3)='Rent Roll'!$AL30)),0,1)</f>
        <v>1</v>
      </c>
      <c r="DL320" s="567">
        <f>IF(AND(YEAR(DL$3)=YEAR('Rent Roll'!$C30),OR(MONTH(DL$3)='Rent Roll'!$AJ30,MONTH(DL$3)='Rent Roll'!$AK30,MONTH(DL$3)='Rent Roll'!$AL30)),0,1)</f>
        <v>1</v>
      </c>
      <c r="DM320" s="567">
        <f>IF(AND(YEAR(DM$3)=YEAR('Rent Roll'!$C30),OR(MONTH(DM$3)='Rent Roll'!$AJ30,MONTH(DM$3)='Rent Roll'!$AK30,MONTH(DM$3)='Rent Roll'!$AL30)),0,1)</f>
        <v>1</v>
      </c>
      <c r="DN320" s="567">
        <f>IF(AND(YEAR(DN$3)=YEAR('Rent Roll'!$C30),OR(MONTH(DN$3)='Rent Roll'!$AJ30,MONTH(DN$3)='Rent Roll'!$AK30,MONTH(DN$3)='Rent Roll'!$AL30)),0,1)</f>
        <v>1</v>
      </c>
      <c r="DO320" s="567">
        <f>IF(AND(YEAR(DO$3)=YEAR('Rent Roll'!$C30),OR(MONTH(DO$3)='Rent Roll'!$AJ30,MONTH(DO$3)='Rent Roll'!$AK30,MONTH(DO$3)='Rent Roll'!$AL30)),0,1)</f>
        <v>1</v>
      </c>
      <c r="DP320" s="567">
        <f>IF(AND(YEAR(DP$3)=YEAR('Rent Roll'!$C30),OR(MONTH(DP$3)='Rent Roll'!$AJ30,MONTH(DP$3)='Rent Roll'!$AK30,MONTH(DP$3)='Rent Roll'!$AL30)),0,1)</f>
        <v>1</v>
      </c>
      <c r="DQ320" s="567">
        <f>IF(AND(YEAR(DQ$3)=YEAR('Rent Roll'!$C30),OR(MONTH(DQ$3)='Rent Roll'!$AJ30,MONTH(DQ$3)='Rent Roll'!$AK30,MONTH(DQ$3)='Rent Roll'!$AL30)),0,1)</f>
        <v>1</v>
      </c>
      <c r="DR320" s="567">
        <f>IF(AND(YEAR(DR$3)=YEAR('Rent Roll'!$C30),OR(MONTH(DR$3)='Rent Roll'!$AJ30,MONTH(DR$3)='Rent Roll'!$AK30,MONTH(DR$3)='Rent Roll'!$AL30)),0,1)</f>
        <v>1</v>
      </c>
      <c r="DS320" s="567">
        <f>IF(AND(YEAR(DS$3)=YEAR('Rent Roll'!$C30),OR(MONTH(DS$3)='Rent Roll'!$AJ30,MONTH(DS$3)='Rent Roll'!$AK30,MONTH(DS$3)='Rent Roll'!$AL30)),0,1)</f>
        <v>1</v>
      </c>
      <c r="DT320" s="567">
        <f>IF(AND(YEAR(DT$3)=YEAR('Rent Roll'!$C30),OR(MONTH(DT$3)='Rent Roll'!$AJ30,MONTH(DT$3)='Rent Roll'!$AK30,MONTH(DT$3)='Rent Roll'!$AL30)),0,1)</f>
        <v>1</v>
      </c>
      <c r="DU320" s="567">
        <f>IF(AND(YEAR(DU$3)=YEAR('Rent Roll'!$C30),OR(MONTH(DU$3)='Rent Roll'!$AJ30,MONTH(DU$3)='Rent Roll'!$AK30,MONTH(DU$3)='Rent Roll'!$AL30)),0,1)</f>
        <v>1</v>
      </c>
      <c r="DV320" s="567">
        <f>IF(AND(YEAR(DV$3)=YEAR('Rent Roll'!$C30),OR(MONTH(DV$3)='Rent Roll'!$AJ30,MONTH(DV$3)='Rent Roll'!$AK30,MONTH(DV$3)='Rent Roll'!$AL30)),0,1)</f>
        <v>1</v>
      </c>
    </row>
    <row r="321" spans="1:126" s="568" customFormat="1" ht="12" customHeight="1" outlineLevel="1" x14ac:dyDescent="0.4">
      <c r="A321" s="732"/>
      <c r="B321" s="564">
        <f>'Rent Roll'!$B31</f>
        <v>0</v>
      </c>
      <c r="C321" s="565"/>
      <c r="D321" s="565"/>
      <c r="E321" s="566"/>
      <c r="F321" s="778">
        <f>IF(AND(YEAR(F$3)=YEAR('Rent Roll'!$C31),OR(MONTH(F$3)='Rent Roll'!$AJ31,MONTH(F$3)='Rent Roll'!$AK31,MONTH(F$3)='Rent Roll'!$AL31)),0,1)</f>
        <v>1</v>
      </c>
      <c r="G321" s="768">
        <f>IF(AND(YEAR(G$3)=YEAR('Rent Roll'!$C31),OR(MONTH(G$3)='Rent Roll'!$AJ31,MONTH(G$3)='Rent Roll'!$AK31,MONTH(G$3)='Rent Roll'!$AL31)),0,1)</f>
        <v>1</v>
      </c>
      <c r="H321" s="567">
        <f>IF(AND(YEAR(H$3)=YEAR('Rent Roll'!$C31),OR(MONTH(H$3)='Rent Roll'!$AJ31,MONTH(H$3)='Rent Roll'!$AK31,MONTH(H$3)='Rent Roll'!$AL31)),0,1)</f>
        <v>1</v>
      </c>
      <c r="I321" s="567">
        <f>IF(AND(YEAR(I$3)=YEAR('Rent Roll'!$C31),OR(MONTH(I$3)='Rent Roll'!$AJ31,MONTH(I$3)='Rent Roll'!$AK31,MONTH(I$3)='Rent Roll'!$AL31)),0,1)</f>
        <v>1</v>
      </c>
      <c r="J321" s="567">
        <f>IF(AND(YEAR(J$3)=YEAR('Rent Roll'!$C31),OR(MONTH(J$3)='Rent Roll'!$AJ31,MONTH(J$3)='Rent Roll'!$AK31,MONTH(J$3)='Rent Roll'!$AL31)),0,1)</f>
        <v>1</v>
      </c>
      <c r="K321" s="567">
        <f>IF(AND(YEAR(K$3)=YEAR('Rent Roll'!$C31),OR(MONTH(K$3)='Rent Roll'!$AJ31,MONTH(K$3)='Rent Roll'!$AK31,MONTH(K$3)='Rent Roll'!$AL31)),0,1)</f>
        <v>1</v>
      </c>
      <c r="L321" s="567">
        <f>IF(AND(YEAR(L$3)=YEAR('Rent Roll'!$C31),OR(MONTH(L$3)='Rent Roll'!$AJ31,MONTH(L$3)='Rent Roll'!$AK31,MONTH(L$3)='Rent Roll'!$AL31)),0,1)</f>
        <v>1</v>
      </c>
      <c r="M321" s="567">
        <f>IF(AND(YEAR(M$3)=YEAR('Rent Roll'!$C31),OR(MONTH(M$3)='Rent Roll'!$AJ31,MONTH(M$3)='Rent Roll'!$AK31,MONTH(M$3)='Rent Roll'!$AL31)),0,1)</f>
        <v>1</v>
      </c>
      <c r="N321" s="567">
        <f>IF(AND(YEAR(N$3)=YEAR('Rent Roll'!$C31),OR(MONTH(N$3)='Rent Roll'!$AJ31,MONTH(N$3)='Rent Roll'!$AK31,MONTH(N$3)='Rent Roll'!$AL31)),0,1)</f>
        <v>1</v>
      </c>
      <c r="O321" s="567">
        <f>IF(AND(YEAR(O$3)=YEAR('Rent Roll'!$C31),OR(MONTH(O$3)='Rent Roll'!$AJ31,MONTH(O$3)='Rent Roll'!$AK31,MONTH(O$3)='Rent Roll'!$AL31)),0,1)</f>
        <v>1</v>
      </c>
      <c r="P321" s="567">
        <f>IF(AND(YEAR(P$3)=YEAR('Rent Roll'!$C31),OR(MONTH(P$3)='Rent Roll'!$AJ31,MONTH(P$3)='Rent Roll'!$AK31,MONTH(P$3)='Rent Roll'!$AL31)),0,1)</f>
        <v>1</v>
      </c>
      <c r="Q321" s="567">
        <f>IF(AND(YEAR(Q$3)=YEAR('Rent Roll'!$C31),OR(MONTH(Q$3)='Rent Roll'!$AJ31,MONTH(Q$3)='Rent Roll'!$AK31,MONTH(Q$3)='Rent Roll'!$AL31)),0,1)</f>
        <v>1</v>
      </c>
      <c r="R321" s="767">
        <f>IF(AND(YEAR(R$3)=YEAR('Rent Roll'!$C31),OR(MONTH(R$3)='Rent Roll'!$AJ31,MONTH(R$3)='Rent Roll'!$AK31,MONTH(R$3)='Rent Roll'!$AL31)),0,1)</f>
        <v>1</v>
      </c>
      <c r="S321" s="768">
        <f>IF(AND(YEAR(S$3)=YEAR('Rent Roll'!$C31),OR(MONTH(S$3)='Rent Roll'!$AJ31,MONTH(S$3)='Rent Roll'!$AK31,MONTH(S$3)='Rent Roll'!$AL31)),0,1)</f>
        <v>1</v>
      </c>
      <c r="T321" s="567">
        <f>IF(AND(YEAR(T$3)=YEAR('Rent Roll'!$C31),OR(MONTH(T$3)='Rent Roll'!$AJ31,MONTH(T$3)='Rent Roll'!$AK31,MONTH(T$3)='Rent Roll'!$AL31)),0,1)</f>
        <v>1</v>
      </c>
      <c r="U321" s="567">
        <f>IF(AND(YEAR(U$3)=YEAR('Rent Roll'!$C31),OR(MONTH(U$3)='Rent Roll'!$AJ31,MONTH(U$3)='Rent Roll'!$AK31,MONTH(U$3)='Rent Roll'!$AL31)),0,1)</f>
        <v>1</v>
      </c>
      <c r="V321" s="567">
        <f>IF(AND(YEAR(V$3)=YEAR('Rent Roll'!$C31),OR(MONTH(V$3)='Rent Roll'!$AJ31,MONTH(V$3)='Rent Roll'!$AK31,MONTH(V$3)='Rent Roll'!$AL31)),0,1)</f>
        <v>1</v>
      </c>
      <c r="W321" s="567">
        <f>IF(AND(YEAR(W$3)=YEAR('Rent Roll'!$C31),OR(MONTH(W$3)='Rent Roll'!$AJ31,MONTH(W$3)='Rent Roll'!$AK31,MONTH(W$3)='Rent Roll'!$AL31)),0,1)</f>
        <v>1</v>
      </c>
      <c r="X321" s="567">
        <f>IF(AND(YEAR(X$3)=YEAR('Rent Roll'!$C31),OR(MONTH(X$3)='Rent Roll'!$AJ31,MONTH(X$3)='Rent Roll'!$AK31,MONTH(X$3)='Rent Roll'!$AL31)),0,1)</f>
        <v>1</v>
      </c>
      <c r="Y321" s="567">
        <f>IF(AND(YEAR(Y$3)=YEAR('Rent Roll'!$C31),OR(MONTH(Y$3)='Rent Roll'!$AJ31,MONTH(Y$3)='Rent Roll'!$AK31,MONTH(Y$3)='Rent Roll'!$AL31)),0,1)</f>
        <v>1</v>
      </c>
      <c r="Z321" s="567">
        <f>IF(AND(YEAR(Z$3)=YEAR('Rent Roll'!$C31),OR(MONTH(Z$3)='Rent Roll'!$AJ31,MONTH(Z$3)='Rent Roll'!$AK31,MONTH(Z$3)='Rent Roll'!$AL31)),0,1)</f>
        <v>1</v>
      </c>
      <c r="AA321" s="567">
        <f>IF(AND(YEAR(AA$3)=YEAR('Rent Roll'!$C31),OR(MONTH(AA$3)='Rent Roll'!$AJ31,MONTH(AA$3)='Rent Roll'!$AK31,MONTH(AA$3)='Rent Roll'!$AL31)),0,1)</f>
        <v>1</v>
      </c>
      <c r="AB321" s="567">
        <f>IF(AND(YEAR(AB$3)=YEAR('Rent Roll'!$C31),OR(MONTH(AB$3)='Rent Roll'!$AJ31,MONTH(AB$3)='Rent Roll'!$AK31,MONTH(AB$3)='Rent Roll'!$AL31)),0,1)</f>
        <v>1</v>
      </c>
      <c r="AC321" s="567">
        <f>IF(AND(YEAR(AC$3)=YEAR('Rent Roll'!$C31),OR(MONTH(AC$3)='Rent Roll'!$AJ31,MONTH(AC$3)='Rent Roll'!$AK31,MONTH(AC$3)='Rent Roll'!$AL31)),0,1)</f>
        <v>1</v>
      </c>
      <c r="AD321" s="767">
        <f>IF(AND(YEAR(AD$3)=YEAR('Rent Roll'!$C31),OR(MONTH(AD$3)='Rent Roll'!$AJ31,MONTH(AD$3)='Rent Roll'!$AK31,MONTH(AD$3)='Rent Roll'!$AL31)),0,1)</f>
        <v>1</v>
      </c>
      <c r="AE321" s="768">
        <f>IF(AND(YEAR(AE$3)=YEAR('Rent Roll'!$C31),OR(MONTH(AE$3)='Rent Roll'!$AJ31,MONTH(AE$3)='Rent Roll'!$AK31,MONTH(AE$3)='Rent Roll'!$AL31)),0,1)</f>
        <v>1</v>
      </c>
      <c r="AF321" s="567">
        <f>IF(AND(YEAR(AF$3)=YEAR('Rent Roll'!$C31),OR(MONTH(AF$3)='Rent Roll'!$AJ31,MONTH(AF$3)='Rent Roll'!$AK31,MONTH(AF$3)='Rent Roll'!$AL31)),0,1)</f>
        <v>1</v>
      </c>
      <c r="AG321" s="567">
        <f>IF(AND(YEAR(AG$3)=YEAR('Rent Roll'!$C31),OR(MONTH(AG$3)='Rent Roll'!$AJ31,MONTH(AG$3)='Rent Roll'!$AK31,MONTH(AG$3)='Rent Roll'!$AL31)),0,1)</f>
        <v>1</v>
      </c>
      <c r="AH321" s="567">
        <f>IF(AND(YEAR(AH$3)=YEAR('Rent Roll'!$C31),OR(MONTH(AH$3)='Rent Roll'!$AJ31,MONTH(AH$3)='Rent Roll'!$AK31,MONTH(AH$3)='Rent Roll'!$AL31)),0,1)</f>
        <v>1</v>
      </c>
      <c r="AI321" s="567">
        <f>IF(AND(YEAR(AI$3)=YEAR('Rent Roll'!$C31),OR(MONTH(AI$3)='Rent Roll'!$AJ31,MONTH(AI$3)='Rent Roll'!$AK31,MONTH(AI$3)='Rent Roll'!$AL31)),0,1)</f>
        <v>1</v>
      </c>
      <c r="AJ321" s="567">
        <f>IF(AND(YEAR(AJ$3)=YEAR('Rent Roll'!$C31),OR(MONTH(AJ$3)='Rent Roll'!$AJ31,MONTH(AJ$3)='Rent Roll'!$AK31,MONTH(AJ$3)='Rent Roll'!$AL31)),0,1)</f>
        <v>1</v>
      </c>
      <c r="AK321" s="567">
        <f>IF(AND(YEAR(AK$3)=YEAR('Rent Roll'!$C31),OR(MONTH(AK$3)='Rent Roll'!$AJ31,MONTH(AK$3)='Rent Roll'!$AK31,MONTH(AK$3)='Rent Roll'!$AL31)),0,1)</f>
        <v>1</v>
      </c>
      <c r="AL321" s="567">
        <f>IF(AND(YEAR(AL$3)=YEAR('Rent Roll'!$C31),OR(MONTH(AL$3)='Rent Roll'!$AJ31,MONTH(AL$3)='Rent Roll'!$AK31,MONTH(AL$3)='Rent Roll'!$AL31)),0,1)</f>
        <v>1</v>
      </c>
      <c r="AM321" s="567">
        <f>IF(AND(YEAR(AM$3)=YEAR('Rent Roll'!$C31),OR(MONTH(AM$3)='Rent Roll'!$AJ31,MONTH(AM$3)='Rent Roll'!$AK31,MONTH(AM$3)='Rent Roll'!$AL31)),0,1)</f>
        <v>1</v>
      </c>
      <c r="AN321" s="567">
        <f>IF(AND(YEAR(AN$3)=YEAR('Rent Roll'!$C31),OR(MONTH(AN$3)='Rent Roll'!$AJ31,MONTH(AN$3)='Rent Roll'!$AK31,MONTH(AN$3)='Rent Roll'!$AL31)),0,1)</f>
        <v>1</v>
      </c>
      <c r="AO321" s="567">
        <f>IF(AND(YEAR(AO$3)=YEAR('Rent Roll'!$C31),OR(MONTH(AO$3)='Rent Roll'!$AJ31,MONTH(AO$3)='Rent Roll'!$AK31,MONTH(AO$3)='Rent Roll'!$AL31)),0,1)</f>
        <v>1</v>
      </c>
      <c r="AP321" s="767">
        <f>IF(AND(YEAR(AP$3)=YEAR('Rent Roll'!$C31),OR(MONTH(AP$3)='Rent Roll'!$AJ31,MONTH(AP$3)='Rent Roll'!$AK31,MONTH(AP$3)='Rent Roll'!$AL31)),0,1)</f>
        <v>1</v>
      </c>
      <c r="AQ321" s="768">
        <f>IF(AND(YEAR(AQ$3)=YEAR('Rent Roll'!$C31),OR(MONTH(AQ$3)='Rent Roll'!$AJ31,MONTH(AQ$3)='Rent Roll'!$AK31,MONTH(AQ$3)='Rent Roll'!$AL31)),0,1)</f>
        <v>1</v>
      </c>
      <c r="AR321" s="567">
        <f>IF(AND(YEAR(AR$3)=YEAR('Rent Roll'!$C31),OR(MONTH(AR$3)='Rent Roll'!$AJ31,MONTH(AR$3)='Rent Roll'!$AK31,MONTH(AR$3)='Rent Roll'!$AL31)),0,1)</f>
        <v>1</v>
      </c>
      <c r="AS321" s="567">
        <f>IF(AND(YEAR(AS$3)=YEAR('Rent Roll'!$C31),OR(MONTH(AS$3)='Rent Roll'!$AJ31,MONTH(AS$3)='Rent Roll'!$AK31,MONTH(AS$3)='Rent Roll'!$AL31)),0,1)</f>
        <v>1</v>
      </c>
      <c r="AT321" s="567">
        <f>IF(AND(YEAR(AT$3)=YEAR('Rent Roll'!$C31),OR(MONTH(AT$3)='Rent Roll'!$AJ31,MONTH(AT$3)='Rent Roll'!$AK31,MONTH(AT$3)='Rent Roll'!$AL31)),0,1)</f>
        <v>1</v>
      </c>
      <c r="AU321" s="567">
        <f>IF(AND(YEAR(AU$3)=YEAR('Rent Roll'!$C31),OR(MONTH(AU$3)='Rent Roll'!$AJ31,MONTH(AU$3)='Rent Roll'!$AK31,MONTH(AU$3)='Rent Roll'!$AL31)),0,1)</f>
        <v>1</v>
      </c>
      <c r="AV321" s="567">
        <f>IF(AND(YEAR(AV$3)=YEAR('Rent Roll'!$C31),OR(MONTH(AV$3)='Rent Roll'!$AJ31,MONTH(AV$3)='Rent Roll'!$AK31,MONTH(AV$3)='Rent Roll'!$AL31)),0,1)</f>
        <v>1</v>
      </c>
      <c r="AW321" s="567">
        <f>IF(AND(YEAR(AW$3)=YEAR('Rent Roll'!$C31),OR(MONTH(AW$3)='Rent Roll'!$AJ31,MONTH(AW$3)='Rent Roll'!$AK31,MONTH(AW$3)='Rent Roll'!$AL31)),0,1)</f>
        <v>1</v>
      </c>
      <c r="AX321" s="567">
        <f>IF(AND(YEAR(AX$3)=YEAR('Rent Roll'!$C31),OR(MONTH(AX$3)='Rent Roll'!$AJ31,MONTH(AX$3)='Rent Roll'!$AK31,MONTH(AX$3)='Rent Roll'!$AL31)),0,1)</f>
        <v>1</v>
      </c>
      <c r="AY321" s="567">
        <f>IF(AND(YEAR(AY$3)=YEAR('Rent Roll'!$C31),OR(MONTH(AY$3)='Rent Roll'!$AJ31,MONTH(AY$3)='Rent Roll'!$AK31,MONTH(AY$3)='Rent Roll'!$AL31)),0,1)</f>
        <v>1</v>
      </c>
      <c r="AZ321" s="567">
        <f>IF(AND(YEAR(AZ$3)=YEAR('Rent Roll'!$C31),OR(MONTH(AZ$3)='Rent Roll'!$AJ31,MONTH(AZ$3)='Rent Roll'!$AK31,MONTH(AZ$3)='Rent Roll'!$AL31)),0,1)</f>
        <v>1</v>
      </c>
      <c r="BA321" s="567">
        <f>IF(AND(YEAR(BA$3)=YEAR('Rent Roll'!$C31),OR(MONTH(BA$3)='Rent Roll'!$AJ31,MONTH(BA$3)='Rent Roll'!$AK31,MONTH(BA$3)='Rent Roll'!$AL31)),0,1)</f>
        <v>1</v>
      </c>
      <c r="BB321" s="767">
        <f>IF(AND(YEAR(BB$3)=YEAR('Rent Roll'!$C31),OR(MONTH(BB$3)='Rent Roll'!$AJ31,MONTH(BB$3)='Rent Roll'!$AK31,MONTH(BB$3)='Rent Roll'!$AL31)),0,1)</f>
        <v>1</v>
      </c>
      <c r="BC321" s="768">
        <f>IF(AND(YEAR(BC$3)=YEAR('Rent Roll'!$C31),OR(MONTH(BC$3)='Rent Roll'!$AJ31,MONTH(BC$3)='Rent Roll'!$AK31,MONTH(BC$3)='Rent Roll'!$AL31)),0,1)</f>
        <v>1</v>
      </c>
      <c r="BD321" s="567">
        <f>IF(AND(YEAR(BD$3)=YEAR('Rent Roll'!$C31),OR(MONTH(BD$3)='Rent Roll'!$AJ31,MONTH(BD$3)='Rent Roll'!$AK31,MONTH(BD$3)='Rent Roll'!$AL31)),0,1)</f>
        <v>1</v>
      </c>
      <c r="BE321" s="567">
        <f>IF(AND(YEAR(BE$3)=YEAR('Rent Roll'!$C31),OR(MONTH(BE$3)='Rent Roll'!$AJ31,MONTH(BE$3)='Rent Roll'!$AK31,MONTH(BE$3)='Rent Roll'!$AL31)),0,1)</f>
        <v>1</v>
      </c>
      <c r="BF321" s="567">
        <f>IF(AND(YEAR(BF$3)=YEAR('Rent Roll'!$C31),OR(MONTH(BF$3)='Rent Roll'!$AJ31,MONTH(BF$3)='Rent Roll'!$AK31,MONTH(BF$3)='Rent Roll'!$AL31)),0,1)</f>
        <v>1</v>
      </c>
      <c r="BG321" s="567">
        <f>IF(AND(YEAR(BG$3)=YEAR('Rent Roll'!$C31),OR(MONTH(BG$3)='Rent Roll'!$AJ31,MONTH(BG$3)='Rent Roll'!$AK31,MONTH(BG$3)='Rent Roll'!$AL31)),0,1)</f>
        <v>1</v>
      </c>
      <c r="BH321" s="567">
        <f>IF(AND(YEAR(BH$3)=YEAR('Rent Roll'!$C31),OR(MONTH(BH$3)='Rent Roll'!$AJ31,MONTH(BH$3)='Rent Roll'!$AK31,MONTH(BH$3)='Rent Roll'!$AL31)),0,1)</f>
        <v>1</v>
      </c>
      <c r="BI321" s="567">
        <f>IF(AND(YEAR(BI$3)=YEAR('Rent Roll'!$C31),OR(MONTH(BI$3)='Rent Roll'!$AJ31,MONTH(BI$3)='Rent Roll'!$AK31,MONTH(BI$3)='Rent Roll'!$AL31)),0,1)</f>
        <v>1</v>
      </c>
      <c r="BJ321" s="567">
        <f>IF(AND(YEAR(BJ$3)=YEAR('Rent Roll'!$C31),OR(MONTH(BJ$3)='Rent Roll'!$AJ31,MONTH(BJ$3)='Rent Roll'!$AK31,MONTH(BJ$3)='Rent Roll'!$AL31)),0,1)</f>
        <v>1</v>
      </c>
      <c r="BK321" s="567">
        <f>IF(AND(YEAR(BK$3)=YEAR('Rent Roll'!$C31),OR(MONTH(BK$3)='Rent Roll'!$AJ31,MONTH(BK$3)='Rent Roll'!$AK31,MONTH(BK$3)='Rent Roll'!$AL31)),0,1)</f>
        <v>1</v>
      </c>
      <c r="BL321" s="567">
        <f>IF(AND(YEAR(BL$3)=YEAR('Rent Roll'!$C31),OR(MONTH(BL$3)='Rent Roll'!$AJ31,MONTH(BL$3)='Rent Roll'!$AK31,MONTH(BL$3)='Rent Roll'!$AL31)),0,1)</f>
        <v>1</v>
      </c>
      <c r="BM321" s="567">
        <f>IF(AND(YEAR(BM$3)=YEAR('Rent Roll'!$C31),OR(MONTH(BM$3)='Rent Roll'!$AJ31,MONTH(BM$3)='Rent Roll'!$AK31,MONTH(BM$3)='Rent Roll'!$AL31)),0,1)</f>
        <v>1</v>
      </c>
      <c r="BN321" s="767">
        <f>IF(AND(YEAR(BN$3)=YEAR('Rent Roll'!$C31),OR(MONTH(BN$3)='Rent Roll'!$AJ31,MONTH(BN$3)='Rent Roll'!$AK31,MONTH(BN$3)='Rent Roll'!$AL31)),0,1)</f>
        <v>1</v>
      </c>
      <c r="BO321" s="768">
        <f>IF(AND(YEAR(BO$3)=YEAR('Rent Roll'!$C31),OR(MONTH(BO$3)='Rent Roll'!$AJ31,MONTH(BO$3)='Rent Roll'!$AK31,MONTH(BO$3)='Rent Roll'!$AL31)),0,1)</f>
        <v>1</v>
      </c>
      <c r="BP321" s="567">
        <f>IF(AND(YEAR(BP$3)=YEAR('Rent Roll'!$C31),OR(MONTH(BP$3)='Rent Roll'!$AJ31,MONTH(BP$3)='Rent Roll'!$AK31,MONTH(BP$3)='Rent Roll'!$AL31)),0,1)</f>
        <v>1</v>
      </c>
      <c r="BQ321" s="567">
        <f>IF(AND(YEAR(BQ$3)=YEAR('Rent Roll'!$C31),OR(MONTH(BQ$3)='Rent Roll'!$AJ31,MONTH(BQ$3)='Rent Roll'!$AK31,MONTH(BQ$3)='Rent Roll'!$AL31)),0,1)</f>
        <v>1</v>
      </c>
      <c r="BR321" s="567">
        <f>IF(AND(YEAR(BR$3)=YEAR('Rent Roll'!$C31),OR(MONTH(BR$3)='Rent Roll'!$AJ31,MONTH(BR$3)='Rent Roll'!$AK31,MONTH(BR$3)='Rent Roll'!$AL31)),0,1)</f>
        <v>1</v>
      </c>
      <c r="BS321" s="567">
        <f>IF(AND(YEAR(BS$3)=YEAR('Rent Roll'!$C31),OR(MONTH(BS$3)='Rent Roll'!$AJ31,MONTH(BS$3)='Rent Roll'!$AK31,MONTH(BS$3)='Rent Roll'!$AL31)),0,1)</f>
        <v>1</v>
      </c>
      <c r="BT321" s="567">
        <f>IF(AND(YEAR(BT$3)=YEAR('Rent Roll'!$C31),OR(MONTH(BT$3)='Rent Roll'!$AJ31,MONTH(BT$3)='Rent Roll'!$AK31,MONTH(BT$3)='Rent Roll'!$AL31)),0,1)</f>
        <v>1</v>
      </c>
      <c r="BU321" s="567">
        <f>IF(AND(YEAR(BU$3)=YEAR('Rent Roll'!$C31),OR(MONTH(BU$3)='Rent Roll'!$AJ31,MONTH(BU$3)='Rent Roll'!$AK31,MONTH(BU$3)='Rent Roll'!$AL31)),0,1)</f>
        <v>1</v>
      </c>
      <c r="BV321" s="567">
        <f>IF(AND(YEAR(BV$3)=YEAR('Rent Roll'!$C31),OR(MONTH(BV$3)='Rent Roll'!$AJ31,MONTH(BV$3)='Rent Roll'!$AK31,MONTH(BV$3)='Rent Roll'!$AL31)),0,1)</f>
        <v>1</v>
      </c>
      <c r="BW321" s="567">
        <f>IF(AND(YEAR(BW$3)=YEAR('Rent Roll'!$C31),OR(MONTH(BW$3)='Rent Roll'!$AJ31,MONTH(BW$3)='Rent Roll'!$AK31,MONTH(BW$3)='Rent Roll'!$AL31)),0,1)</f>
        <v>1</v>
      </c>
      <c r="BX321" s="567">
        <f>IF(AND(YEAR(BX$3)=YEAR('Rent Roll'!$C31),OR(MONTH(BX$3)='Rent Roll'!$AJ31,MONTH(BX$3)='Rent Roll'!$AK31,MONTH(BX$3)='Rent Roll'!$AL31)),0,1)</f>
        <v>1</v>
      </c>
      <c r="BY321" s="567">
        <f>IF(AND(YEAR(BY$3)=YEAR('Rent Roll'!$C31),OR(MONTH(BY$3)='Rent Roll'!$AJ31,MONTH(BY$3)='Rent Roll'!$AK31,MONTH(BY$3)='Rent Roll'!$AL31)),0,1)</f>
        <v>1</v>
      </c>
      <c r="BZ321" s="767">
        <f>IF(AND(YEAR(BZ$3)=YEAR('Rent Roll'!$C31),OR(MONTH(BZ$3)='Rent Roll'!$AJ31,MONTH(BZ$3)='Rent Roll'!$AK31,MONTH(BZ$3)='Rent Roll'!$AL31)),0,1)</f>
        <v>1</v>
      </c>
      <c r="CA321" s="768">
        <f>IF(AND(YEAR(CA$3)=YEAR('Rent Roll'!$C31),OR(MONTH(CA$3)='Rent Roll'!$AJ31,MONTH(CA$3)='Rent Roll'!$AK31,MONTH(CA$3)='Rent Roll'!$AL31)),0,1)</f>
        <v>1</v>
      </c>
      <c r="CB321" s="567">
        <f>IF(AND(YEAR(CB$3)=YEAR('Rent Roll'!$C31),OR(MONTH(CB$3)='Rent Roll'!$AJ31,MONTH(CB$3)='Rent Roll'!$AK31,MONTH(CB$3)='Rent Roll'!$AL31)),0,1)</f>
        <v>1</v>
      </c>
      <c r="CC321" s="567">
        <f>IF(AND(YEAR(CC$3)=YEAR('Rent Roll'!$C31),OR(MONTH(CC$3)='Rent Roll'!$AJ31,MONTH(CC$3)='Rent Roll'!$AK31,MONTH(CC$3)='Rent Roll'!$AL31)),0,1)</f>
        <v>1</v>
      </c>
      <c r="CD321" s="567">
        <f>IF(AND(YEAR(CD$3)=YEAR('Rent Roll'!$C31),OR(MONTH(CD$3)='Rent Roll'!$AJ31,MONTH(CD$3)='Rent Roll'!$AK31,MONTH(CD$3)='Rent Roll'!$AL31)),0,1)</f>
        <v>1</v>
      </c>
      <c r="CE321" s="567">
        <f>IF(AND(YEAR(CE$3)=YEAR('Rent Roll'!$C31),OR(MONTH(CE$3)='Rent Roll'!$AJ31,MONTH(CE$3)='Rent Roll'!$AK31,MONTH(CE$3)='Rent Roll'!$AL31)),0,1)</f>
        <v>1</v>
      </c>
      <c r="CF321" s="567">
        <f>IF(AND(YEAR(CF$3)=YEAR('Rent Roll'!$C31),OR(MONTH(CF$3)='Rent Roll'!$AJ31,MONTH(CF$3)='Rent Roll'!$AK31,MONTH(CF$3)='Rent Roll'!$AL31)),0,1)</f>
        <v>1</v>
      </c>
      <c r="CG321" s="567">
        <f>IF(AND(YEAR(CG$3)=YEAR('Rent Roll'!$C31),OR(MONTH(CG$3)='Rent Roll'!$AJ31,MONTH(CG$3)='Rent Roll'!$AK31,MONTH(CG$3)='Rent Roll'!$AL31)),0,1)</f>
        <v>1</v>
      </c>
      <c r="CH321" s="567">
        <f>IF(AND(YEAR(CH$3)=YEAR('Rent Roll'!$C31),OR(MONTH(CH$3)='Rent Roll'!$AJ31,MONTH(CH$3)='Rent Roll'!$AK31,MONTH(CH$3)='Rent Roll'!$AL31)),0,1)</f>
        <v>1</v>
      </c>
      <c r="CI321" s="567">
        <f>IF(AND(YEAR(CI$3)=YEAR('Rent Roll'!$C31),OR(MONTH(CI$3)='Rent Roll'!$AJ31,MONTH(CI$3)='Rent Roll'!$AK31,MONTH(CI$3)='Rent Roll'!$AL31)),0,1)</f>
        <v>1</v>
      </c>
      <c r="CJ321" s="567">
        <f>IF(AND(YEAR(CJ$3)=YEAR('Rent Roll'!$C31),OR(MONTH(CJ$3)='Rent Roll'!$AJ31,MONTH(CJ$3)='Rent Roll'!$AK31,MONTH(CJ$3)='Rent Roll'!$AL31)),0,1)</f>
        <v>1</v>
      </c>
      <c r="CK321" s="567">
        <f>IF(AND(YEAR(CK$3)=YEAR('Rent Roll'!$C31),OR(MONTH(CK$3)='Rent Roll'!$AJ31,MONTH(CK$3)='Rent Roll'!$AK31,MONTH(CK$3)='Rent Roll'!$AL31)),0,1)</f>
        <v>1</v>
      </c>
      <c r="CL321" s="767">
        <f>IF(AND(YEAR(CL$3)=YEAR('Rent Roll'!$C31),OR(MONTH(CL$3)='Rent Roll'!$AJ31,MONTH(CL$3)='Rent Roll'!$AK31,MONTH(CL$3)='Rent Roll'!$AL31)),0,1)</f>
        <v>1</v>
      </c>
      <c r="CM321" s="768">
        <f>IF(AND(YEAR(CM$3)=YEAR('Rent Roll'!$C31),OR(MONTH(CM$3)='Rent Roll'!$AJ31,MONTH(CM$3)='Rent Roll'!$AK31,MONTH(CM$3)='Rent Roll'!$AL31)),0,1)</f>
        <v>1</v>
      </c>
      <c r="CN321" s="567">
        <f>IF(AND(YEAR(CN$3)=YEAR('Rent Roll'!$C31),OR(MONTH(CN$3)='Rent Roll'!$AJ31,MONTH(CN$3)='Rent Roll'!$AK31,MONTH(CN$3)='Rent Roll'!$AL31)),0,1)</f>
        <v>1</v>
      </c>
      <c r="CO321" s="567">
        <f>IF(AND(YEAR(CO$3)=YEAR('Rent Roll'!$C31),OR(MONTH(CO$3)='Rent Roll'!$AJ31,MONTH(CO$3)='Rent Roll'!$AK31,MONTH(CO$3)='Rent Roll'!$AL31)),0,1)</f>
        <v>1</v>
      </c>
      <c r="CP321" s="567">
        <f>IF(AND(YEAR(CP$3)=YEAR('Rent Roll'!$C31),OR(MONTH(CP$3)='Rent Roll'!$AJ31,MONTH(CP$3)='Rent Roll'!$AK31,MONTH(CP$3)='Rent Roll'!$AL31)),0,1)</f>
        <v>1</v>
      </c>
      <c r="CQ321" s="567">
        <f>IF(AND(YEAR(CQ$3)=YEAR('Rent Roll'!$C31),OR(MONTH(CQ$3)='Rent Roll'!$AJ31,MONTH(CQ$3)='Rent Roll'!$AK31,MONTH(CQ$3)='Rent Roll'!$AL31)),0,1)</f>
        <v>1</v>
      </c>
      <c r="CR321" s="567">
        <f>IF(AND(YEAR(CR$3)=YEAR('Rent Roll'!$C31),OR(MONTH(CR$3)='Rent Roll'!$AJ31,MONTH(CR$3)='Rent Roll'!$AK31,MONTH(CR$3)='Rent Roll'!$AL31)),0,1)</f>
        <v>1</v>
      </c>
      <c r="CS321" s="567">
        <f>IF(AND(YEAR(CS$3)=YEAR('Rent Roll'!$C31),OR(MONTH(CS$3)='Rent Roll'!$AJ31,MONTH(CS$3)='Rent Roll'!$AK31,MONTH(CS$3)='Rent Roll'!$AL31)),0,1)</f>
        <v>1</v>
      </c>
      <c r="CT321" s="567">
        <f>IF(AND(YEAR(CT$3)=YEAR('Rent Roll'!$C31),OR(MONTH(CT$3)='Rent Roll'!$AJ31,MONTH(CT$3)='Rent Roll'!$AK31,MONTH(CT$3)='Rent Roll'!$AL31)),0,1)</f>
        <v>1</v>
      </c>
      <c r="CU321" s="567">
        <f>IF(AND(YEAR(CU$3)=YEAR('Rent Roll'!$C31),OR(MONTH(CU$3)='Rent Roll'!$AJ31,MONTH(CU$3)='Rent Roll'!$AK31,MONTH(CU$3)='Rent Roll'!$AL31)),0,1)</f>
        <v>1</v>
      </c>
      <c r="CV321" s="567">
        <f>IF(AND(YEAR(CV$3)=YEAR('Rent Roll'!$C31),OR(MONTH(CV$3)='Rent Roll'!$AJ31,MONTH(CV$3)='Rent Roll'!$AK31,MONTH(CV$3)='Rent Roll'!$AL31)),0,1)</f>
        <v>1</v>
      </c>
      <c r="CW321" s="567">
        <f>IF(AND(YEAR(CW$3)=YEAR('Rent Roll'!$C31),OR(MONTH(CW$3)='Rent Roll'!$AJ31,MONTH(CW$3)='Rent Roll'!$AK31,MONTH(CW$3)='Rent Roll'!$AL31)),0,1)</f>
        <v>1</v>
      </c>
      <c r="CX321" s="767">
        <f>IF(AND(YEAR(CX$3)=YEAR('Rent Roll'!$C31),OR(MONTH(CX$3)='Rent Roll'!$AJ31,MONTH(CX$3)='Rent Roll'!$AK31,MONTH(CX$3)='Rent Roll'!$AL31)),0,1)</f>
        <v>1</v>
      </c>
      <c r="CY321" s="768">
        <f>IF(AND(YEAR(CY$3)=YEAR('Rent Roll'!$C31),OR(MONTH(CY$3)='Rent Roll'!$AJ31,MONTH(CY$3)='Rent Roll'!$AK31,MONTH(CY$3)='Rent Roll'!$AL31)),0,1)</f>
        <v>1</v>
      </c>
      <c r="CZ321" s="567">
        <f>IF(AND(YEAR(CZ$3)=YEAR('Rent Roll'!$C31),OR(MONTH(CZ$3)='Rent Roll'!$AJ31,MONTH(CZ$3)='Rent Roll'!$AK31,MONTH(CZ$3)='Rent Roll'!$AL31)),0,1)</f>
        <v>1</v>
      </c>
      <c r="DA321" s="567">
        <f>IF(AND(YEAR(DA$3)=YEAR('Rent Roll'!$C31),OR(MONTH(DA$3)='Rent Roll'!$AJ31,MONTH(DA$3)='Rent Roll'!$AK31,MONTH(DA$3)='Rent Roll'!$AL31)),0,1)</f>
        <v>1</v>
      </c>
      <c r="DB321" s="567">
        <f>IF(AND(YEAR(DB$3)=YEAR('Rent Roll'!$C31),OR(MONTH(DB$3)='Rent Roll'!$AJ31,MONTH(DB$3)='Rent Roll'!$AK31,MONTH(DB$3)='Rent Roll'!$AL31)),0,1)</f>
        <v>1</v>
      </c>
      <c r="DC321" s="567">
        <f>IF(AND(YEAR(DC$3)=YEAR('Rent Roll'!$C31),OR(MONTH(DC$3)='Rent Roll'!$AJ31,MONTH(DC$3)='Rent Roll'!$AK31,MONTH(DC$3)='Rent Roll'!$AL31)),0,1)</f>
        <v>1</v>
      </c>
      <c r="DD321" s="567">
        <f>IF(AND(YEAR(DD$3)=YEAR('Rent Roll'!$C31),OR(MONTH(DD$3)='Rent Roll'!$AJ31,MONTH(DD$3)='Rent Roll'!$AK31,MONTH(DD$3)='Rent Roll'!$AL31)),0,1)</f>
        <v>1</v>
      </c>
      <c r="DE321" s="567">
        <f>IF(AND(YEAR(DE$3)=YEAR('Rent Roll'!$C31),OR(MONTH(DE$3)='Rent Roll'!$AJ31,MONTH(DE$3)='Rent Roll'!$AK31,MONTH(DE$3)='Rent Roll'!$AL31)),0,1)</f>
        <v>1</v>
      </c>
      <c r="DF321" s="567">
        <f>IF(AND(YEAR(DF$3)=YEAR('Rent Roll'!$C31),OR(MONTH(DF$3)='Rent Roll'!$AJ31,MONTH(DF$3)='Rent Roll'!$AK31,MONTH(DF$3)='Rent Roll'!$AL31)),0,1)</f>
        <v>1</v>
      </c>
      <c r="DG321" s="567">
        <f>IF(AND(YEAR(DG$3)=YEAR('Rent Roll'!$C31),OR(MONTH(DG$3)='Rent Roll'!$AJ31,MONTH(DG$3)='Rent Roll'!$AK31,MONTH(DG$3)='Rent Roll'!$AL31)),0,1)</f>
        <v>1</v>
      </c>
      <c r="DH321" s="567">
        <f>IF(AND(YEAR(DH$3)=YEAR('Rent Roll'!$C31),OR(MONTH(DH$3)='Rent Roll'!$AJ31,MONTH(DH$3)='Rent Roll'!$AK31,MONTH(DH$3)='Rent Roll'!$AL31)),0,1)</f>
        <v>1</v>
      </c>
      <c r="DI321" s="567">
        <f>IF(AND(YEAR(DI$3)=YEAR('Rent Roll'!$C31),OR(MONTH(DI$3)='Rent Roll'!$AJ31,MONTH(DI$3)='Rent Roll'!$AK31,MONTH(DI$3)='Rent Roll'!$AL31)),0,1)</f>
        <v>1</v>
      </c>
      <c r="DJ321" s="767">
        <f>IF(AND(YEAR(DJ$3)=YEAR('Rent Roll'!$C31),OR(MONTH(DJ$3)='Rent Roll'!$AJ31,MONTH(DJ$3)='Rent Roll'!$AK31,MONTH(DJ$3)='Rent Roll'!$AL31)),0,1)</f>
        <v>1</v>
      </c>
      <c r="DK321" s="768">
        <f>IF(AND(YEAR(DK$3)=YEAR('Rent Roll'!$C31),OR(MONTH(DK$3)='Rent Roll'!$AJ31,MONTH(DK$3)='Rent Roll'!$AK31,MONTH(DK$3)='Rent Roll'!$AL31)),0,1)</f>
        <v>1</v>
      </c>
      <c r="DL321" s="567">
        <f>IF(AND(YEAR(DL$3)=YEAR('Rent Roll'!$C31),OR(MONTH(DL$3)='Rent Roll'!$AJ31,MONTH(DL$3)='Rent Roll'!$AK31,MONTH(DL$3)='Rent Roll'!$AL31)),0,1)</f>
        <v>1</v>
      </c>
      <c r="DM321" s="567">
        <f>IF(AND(YEAR(DM$3)=YEAR('Rent Roll'!$C31),OR(MONTH(DM$3)='Rent Roll'!$AJ31,MONTH(DM$3)='Rent Roll'!$AK31,MONTH(DM$3)='Rent Roll'!$AL31)),0,1)</f>
        <v>1</v>
      </c>
      <c r="DN321" s="567">
        <f>IF(AND(YEAR(DN$3)=YEAR('Rent Roll'!$C31),OR(MONTH(DN$3)='Rent Roll'!$AJ31,MONTH(DN$3)='Rent Roll'!$AK31,MONTH(DN$3)='Rent Roll'!$AL31)),0,1)</f>
        <v>1</v>
      </c>
      <c r="DO321" s="567">
        <f>IF(AND(YEAR(DO$3)=YEAR('Rent Roll'!$C31),OR(MONTH(DO$3)='Rent Roll'!$AJ31,MONTH(DO$3)='Rent Roll'!$AK31,MONTH(DO$3)='Rent Roll'!$AL31)),0,1)</f>
        <v>1</v>
      </c>
      <c r="DP321" s="567">
        <f>IF(AND(YEAR(DP$3)=YEAR('Rent Roll'!$C31),OR(MONTH(DP$3)='Rent Roll'!$AJ31,MONTH(DP$3)='Rent Roll'!$AK31,MONTH(DP$3)='Rent Roll'!$AL31)),0,1)</f>
        <v>1</v>
      </c>
      <c r="DQ321" s="567">
        <f>IF(AND(YEAR(DQ$3)=YEAR('Rent Roll'!$C31),OR(MONTH(DQ$3)='Rent Roll'!$AJ31,MONTH(DQ$3)='Rent Roll'!$AK31,MONTH(DQ$3)='Rent Roll'!$AL31)),0,1)</f>
        <v>1</v>
      </c>
      <c r="DR321" s="567">
        <f>IF(AND(YEAR(DR$3)=YEAR('Rent Roll'!$C31),OR(MONTH(DR$3)='Rent Roll'!$AJ31,MONTH(DR$3)='Rent Roll'!$AK31,MONTH(DR$3)='Rent Roll'!$AL31)),0,1)</f>
        <v>1</v>
      </c>
      <c r="DS321" s="567">
        <f>IF(AND(YEAR(DS$3)=YEAR('Rent Roll'!$C31),OR(MONTH(DS$3)='Rent Roll'!$AJ31,MONTH(DS$3)='Rent Roll'!$AK31,MONTH(DS$3)='Rent Roll'!$AL31)),0,1)</f>
        <v>1</v>
      </c>
      <c r="DT321" s="567">
        <f>IF(AND(YEAR(DT$3)=YEAR('Rent Roll'!$C31),OR(MONTH(DT$3)='Rent Roll'!$AJ31,MONTH(DT$3)='Rent Roll'!$AK31,MONTH(DT$3)='Rent Roll'!$AL31)),0,1)</f>
        <v>1</v>
      </c>
      <c r="DU321" s="567">
        <f>IF(AND(YEAR(DU$3)=YEAR('Rent Roll'!$C31),OR(MONTH(DU$3)='Rent Roll'!$AJ31,MONTH(DU$3)='Rent Roll'!$AK31,MONTH(DU$3)='Rent Roll'!$AL31)),0,1)</f>
        <v>1</v>
      </c>
      <c r="DV321" s="567">
        <f>IF(AND(YEAR(DV$3)=YEAR('Rent Roll'!$C31),OR(MONTH(DV$3)='Rent Roll'!$AJ31,MONTH(DV$3)='Rent Roll'!$AK31,MONTH(DV$3)='Rent Roll'!$AL31)),0,1)</f>
        <v>1</v>
      </c>
    </row>
    <row r="322" spans="1:126" s="568" customFormat="1" ht="12" customHeight="1" outlineLevel="1" x14ac:dyDescent="0.4">
      <c r="A322" s="732"/>
      <c r="B322" s="564">
        <f>'Rent Roll'!$B32</f>
        <v>0</v>
      </c>
      <c r="C322" s="565"/>
      <c r="D322" s="565"/>
      <c r="E322" s="566"/>
      <c r="F322" s="778">
        <f>IF(AND(YEAR(F$3)=YEAR('Rent Roll'!$C32),OR(MONTH(F$3)='Rent Roll'!$AJ32,MONTH(F$3)='Rent Roll'!$AK32,MONTH(F$3)='Rent Roll'!$AL32)),0,1)</f>
        <v>1</v>
      </c>
      <c r="G322" s="768">
        <f>IF(AND(YEAR(G$3)=YEAR('Rent Roll'!$C32),OR(MONTH(G$3)='Rent Roll'!$AJ32,MONTH(G$3)='Rent Roll'!$AK32,MONTH(G$3)='Rent Roll'!$AL32)),0,1)</f>
        <v>1</v>
      </c>
      <c r="H322" s="567">
        <f>IF(AND(YEAR(H$3)=YEAR('Rent Roll'!$C32),OR(MONTH(H$3)='Rent Roll'!$AJ32,MONTH(H$3)='Rent Roll'!$AK32,MONTH(H$3)='Rent Roll'!$AL32)),0,1)</f>
        <v>1</v>
      </c>
      <c r="I322" s="567">
        <f>IF(AND(YEAR(I$3)=YEAR('Rent Roll'!$C32),OR(MONTH(I$3)='Rent Roll'!$AJ32,MONTH(I$3)='Rent Roll'!$AK32,MONTH(I$3)='Rent Roll'!$AL32)),0,1)</f>
        <v>1</v>
      </c>
      <c r="J322" s="567">
        <f>IF(AND(YEAR(J$3)=YEAR('Rent Roll'!$C32),OR(MONTH(J$3)='Rent Roll'!$AJ32,MONTH(J$3)='Rent Roll'!$AK32,MONTH(J$3)='Rent Roll'!$AL32)),0,1)</f>
        <v>1</v>
      </c>
      <c r="K322" s="567">
        <f>IF(AND(YEAR(K$3)=YEAR('Rent Roll'!$C32),OR(MONTH(K$3)='Rent Roll'!$AJ32,MONTH(K$3)='Rent Roll'!$AK32,MONTH(K$3)='Rent Roll'!$AL32)),0,1)</f>
        <v>1</v>
      </c>
      <c r="L322" s="567">
        <f>IF(AND(YEAR(L$3)=YEAR('Rent Roll'!$C32),OR(MONTH(L$3)='Rent Roll'!$AJ32,MONTH(L$3)='Rent Roll'!$AK32,MONTH(L$3)='Rent Roll'!$AL32)),0,1)</f>
        <v>1</v>
      </c>
      <c r="M322" s="567">
        <f>IF(AND(YEAR(M$3)=YEAR('Rent Roll'!$C32),OR(MONTH(M$3)='Rent Roll'!$AJ32,MONTH(M$3)='Rent Roll'!$AK32,MONTH(M$3)='Rent Roll'!$AL32)),0,1)</f>
        <v>1</v>
      </c>
      <c r="N322" s="567">
        <f>IF(AND(YEAR(N$3)=YEAR('Rent Roll'!$C32),OR(MONTH(N$3)='Rent Roll'!$AJ32,MONTH(N$3)='Rent Roll'!$AK32,MONTH(N$3)='Rent Roll'!$AL32)),0,1)</f>
        <v>1</v>
      </c>
      <c r="O322" s="567">
        <f>IF(AND(YEAR(O$3)=YEAR('Rent Roll'!$C32),OR(MONTH(O$3)='Rent Roll'!$AJ32,MONTH(O$3)='Rent Roll'!$AK32,MONTH(O$3)='Rent Roll'!$AL32)),0,1)</f>
        <v>1</v>
      </c>
      <c r="P322" s="567">
        <f>IF(AND(YEAR(P$3)=YEAR('Rent Roll'!$C32),OR(MONTH(P$3)='Rent Roll'!$AJ32,MONTH(P$3)='Rent Roll'!$AK32,MONTH(P$3)='Rent Roll'!$AL32)),0,1)</f>
        <v>1</v>
      </c>
      <c r="Q322" s="567">
        <f>IF(AND(YEAR(Q$3)=YEAR('Rent Roll'!$C32),OR(MONTH(Q$3)='Rent Roll'!$AJ32,MONTH(Q$3)='Rent Roll'!$AK32,MONTH(Q$3)='Rent Roll'!$AL32)),0,1)</f>
        <v>1</v>
      </c>
      <c r="R322" s="767">
        <f>IF(AND(YEAR(R$3)=YEAR('Rent Roll'!$C32),OR(MONTH(R$3)='Rent Roll'!$AJ32,MONTH(R$3)='Rent Roll'!$AK32,MONTH(R$3)='Rent Roll'!$AL32)),0,1)</f>
        <v>1</v>
      </c>
      <c r="S322" s="768">
        <f>IF(AND(YEAR(S$3)=YEAR('Rent Roll'!$C32),OR(MONTH(S$3)='Rent Roll'!$AJ32,MONTH(S$3)='Rent Roll'!$AK32,MONTH(S$3)='Rent Roll'!$AL32)),0,1)</f>
        <v>1</v>
      </c>
      <c r="T322" s="567">
        <f>IF(AND(YEAR(T$3)=YEAR('Rent Roll'!$C32),OR(MONTH(T$3)='Rent Roll'!$AJ32,MONTH(T$3)='Rent Roll'!$AK32,MONTH(T$3)='Rent Roll'!$AL32)),0,1)</f>
        <v>1</v>
      </c>
      <c r="U322" s="567">
        <f>IF(AND(YEAR(U$3)=YEAR('Rent Roll'!$C32),OR(MONTH(U$3)='Rent Roll'!$AJ32,MONTH(U$3)='Rent Roll'!$AK32,MONTH(U$3)='Rent Roll'!$AL32)),0,1)</f>
        <v>1</v>
      </c>
      <c r="V322" s="567">
        <f>IF(AND(YEAR(V$3)=YEAR('Rent Roll'!$C32),OR(MONTH(V$3)='Rent Roll'!$AJ32,MONTH(V$3)='Rent Roll'!$AK32,MONTH(V$3)='Rent Roll'!$AL32)),0,1)</f>
        <v>1</v>
      </c>
      <c r="W322" s="567">
        <f>IF(AND(YEAR(W$3)=YEAR('Rent Roll'!$C32),OR(MONTH(W$3)='Rent Roll'!$AJ32,MONTH(W$3)='Rent Roll'!$AK32,MONTH(W$3)='Rent Roll'!$AL32)),0,1)</f>
        <v>1</v>
      </c>
      <c r="X322" s="567">
        <f>IF(AND(YEAR(X$3)=YEAR('Rent Roll'!$C32),OR(MONTH(X$3)='Rent Roll'!$AJ32,MONTH(X$3)='Rent Roll'!$AK32,MONTH(X$3)='Rent Roll'!$AL32)),0,1)</f>
        <v>1</v>
      </c>
      <c r="Y322" s="567">
        <f>IF(AND(YEAR(Y$3)=YEAR('Rent Roll'!$C32),OR(MONTH(Y$3)='Rent Roll'!$AJ32,MONTH(Y$3)='Rent Roll'!$AK32,MONTH(Y$3)='Rent Roll'!$AL32)),0,1)</f>
        <v>1</v>
      </c>
      <c r="Z322" s="567">
        <f>IF(AND(YEAR(Z$3)=YEAR('Rent Roll'!$C32),OR(MONTH(Z$3)='Rent Roll'!$AJ32,MONTH(Z$3)='Rent Roll'!$AK32,MONTH(Z$3)='Rent Roll'!$AL32)),0,1)</f>
        <v>1</v>
      </c>
      <c r="AA322" s="567">
        <f>IF(AND(YEAR(AA$3)=YEAR('Rent Roll'!$C32),OR(MONTH(AA$3)='Rent Roll'!$AJ32,MONTH(AA$3)='Rent Roll'!$AK32,MONTH(AA$3)='Rent Roll'!$AL32)),0,1)</f>
        <v>1</v>
      </c>
      <c r="AB322" s="567">
        <f>IF(AND(YEAR(AB$3)=YEAR('Rent Roll'!$C32),OR(MONTH(AB$3)='Rent Roll'!$AJ32,MONTH(AB$3)='Rent Roll'!$AK32,MONTH(AB$3)='Rent Roll'!$AL32)),0,1)</f>
        <v>1</v>
      </c>
      <c r="AC322" s="567">
        <f>IF(AND(YEAR(AC$3)=YEAR('Rent Roll'!$C32),OR(MONTH(AC$3)='Rent Roll'!$AJ32,MONTH(AC$3)='Rent Roll'!$AK32,MONTH(AC$3)='Rent Roll'!$AL32)),0,1)</f>
        <v>1</v>
      </c>
      <c r="AD322" s="767">
        <f>IF(AND(YEAR(AD$3)=YEAR('Rent Roll'!$C32),OR(MONTH(AD$3)='Rent Roll'!$AJ32,MONTH(AD$3)='Rent Roll'!$AK32,MONTH(AD$3)='Rent Roll'!$AL32)),0,1)</f>
        <v>1</v>
      </c>
      <c r="AE322" s="768">
        <f>IF(AND(YEAR(AE$3)=YEAR('Rent Roll'!$C32),OR(MONTH(AE$3)='Rent Roll'!$AJ32,MONTH(AE$3)='Rent Roll'!$AK32,MONTH(AE$3)='Rent Roll'!$AL32)),0,1)</f>
        <v>1</v>
      </c>
      <c r="AF322" s="567">
        <f>IF(AND(YEAR(AF$3)=YEAR('Rent Roll'!$C32),OR(MONTH(AF$3)='Rent Roll'!$AJ32,MONTH(AF$3)='Rent Roll'!$AK32,MONTH(AF$3)='Rent Roll'!$AL32)),0,1)</f>
        <v>1</v>
      </c>
      <c r="AG322" s="567">
        <f>IF(AND(YEAR(AG$3)=YEAR('Rent Roll'!$C32),OR(MONTH(AG$3)='Rent Roll'!$AJ32,MONTH(AG$3)='Rent Roll'!$AK32,MONTH(AG$3)='Rent Roll'!$AL32)),0,1)</f>
        <v>1</v>
      </c>
      <c r="AH322" s="567">
        <f>IF(AND(YEAR(AH$3)=YEAR('Rent Roll'!$C32),OR(MONTH(AH$3)='Rent Roll'!$AJ32,MONTH(AH$3)='Rent Roll'!$AK32,MONTH(AH$3)='Rent Roll'!$AL32)),0,1)</f>
        <v>1</v>
      </c>
      <c r="AI322" s="567">
        <f>IF(AND(YEAR(AI$3)=YEAR('Rent Roll'!$C32),OR(MONTH(AI$3)='Rent Roll'!$AJ32,MONTH(AI$3)='Rent Roll'!$AK32,MONTH(AI$3)='Rent Roll'!$AL32)),0,1)</f>
        <v>1</v>
      </c>
      <c r="AJ322" s="567">
        <f>IF(AND(YEAR(AJ$3)=YEAR('Rent Roll'!$C32),OR(MONTH(AJ$3)='Rent Roll'!$AJ32,MONTH(AJ$3)='Rent Roll'!$AK32,MONTH(AJ$3)='Rent Roll'!$AL32)),0,1)</f>
        <v>1</v>
      </c>
      <c r="AK322" s="567">
        <f>IF(AND(YEAR(AK$3)=YEAR('Rent Roll'!$C32),OR(MONTH(AK$3)='Rent Roll'!$AJ32,MONTH(AK$3)='Rent Roll'!$AK32,MONTH(AK$3)='Rent Roll'!$AL32)),0,1)</f>
        <v>1</v>
      </c>
      <c r="AL322" s="567">
        <f>IF(AND(YEAR(AL$3)=YEAR('Rent Roll'!$C32),OR(MONTH(AL$3)='Rent Roll'!$AJ32,MONTH(AL$3)='Rent Roll'!$AK32,MONTH(AL$3)='Rent Roll'!$AL32)),0,1)</f>
        <v>1</v>
      </c>
      <c r="AM322" s="567">
        <f>IF(AND(YEAR(AM$3)=YEAR('Rent Roll'!$C32),OR(MONTH(AM$3)='Rent Roll'!$AJ32,MONTH(AM$3)='Rent Roll'!$AK32,MONTH(AM$3)='Rent Roll'!$AL32)),0,1)</f>
        <v>1</v>
      </c>
      <c r="AN322" s="567">
        <f>IF(AND(YEAR(AN$3)=YEAR('Rent Roll'!$C32),OR(MONTH(AN$3)='Rent Roll'!$AJ32,MONTH(AN$3)='Rent Roll'!$AK32,MONTH(AN$3)='Rent Roll'!$AL32)),0,1)</f>
        <v>1</v>
      </c>
      <c r="AO322" s="567">
        <f>IF(AND(YEAR(AO$3)=YEAR('Rent Roll'!$C32),OR(MONTH(AO$3)='Rent Roll'!$AJ32,MONTH(AO$3)='Rent Roll'!$AK32,MONTH(AO$3)='Rent Roll'!$AL32)),0,1)</f>
        <v>1</v>
      </c>
      <c r="AP322" s="767">
        <f>IF(AND(YEAR(AP$3)=YEAR('Rent Roll'!$C32),OR(MONTH(AP$3)='Rent Roll'!$AJ32,MONTH(AP$3)='Rent Roll'!$AK32,MONTH(AP$3)='Rent Roll'!$AL32)),0,1)</f>
        <v>1</v>
      </c>
      <c r="AQ322" s="768">
        <f>IF(AND(YEAR(AQ$3)=YEAR('Rent Roll'!$C32),OR(MONTH(AQ$3)='Rent Roll'!$AJ32,MONTH(AQ$3)='Rent Roll'!$AK32,MONTH(AQ$3)='Rent Roll'!$AL32)),0,1)</f>
        <v>1</v>
      </c>
      <c r="AR322" s="567">
        <f>IF(AND(YEAR(AR$3)=YEAR('Rent Roll'!$C32),OR(MONTH(AR$3)='Rent Roll'!$AJ32,MONTH(AR$3)='Rent Roll'!$AK32,MONTH(AR$3)='Rent Roll'!$AL32)),0,1)</f>
        <v>1</v>
      </c>
      <c r="AS322" s="567">
        <f>IF(AND(YEAR(AS$3)=YEAR('Rent Roll'!$C32),OR(MONTH(AS$3)='Rent Roll'!$AJ32,MONTH(AS$3)='Rent Roll'!$AK32,MONTH(AS$3)='Rent Roll'!$AL32)),0,1)</f>
        <v>1</v>
      </c>
      <c r="AT322" s="567">
        <f>IF(AND(YEAR(AT$3)=YEAR('Rent Roll'!$C32),OR(MONTH(AT$3)='Rent Roll'!$AJ32,MONTH(AT$3)='Rent Roll'!$AK32,MONTH(AT$3)='Rent Roll'!$AL32)),0,1)</f>
        <v>1</v>
      </c>
      <c r="AU322" s="567">
        <f>IF(AND(YEAR(AU$3)=YEAR('Rent Roll'!$C32),OR(MONTH(AU$3)='Rent Roll'!$AJ32,MONTH(AU$3)='Rent Roll'!$AK32,MONTH(AU$3)='Rent Roll'!$AL32)),0,1)</f>
        <v>1</v>
      </c>
      <c r="AV322" s="567">
        <f>IF(AND(YEAR(AV$3)=YEAR('Rent Roll'!$C32),OR(MONTH(AV$3)='Rent Roll'!$AJ32,MONTH(AV$3)='Rent Roll'!$AK32,MONTH(AV$3)='Rent Roll'!$AL32)),0,1)</f>
        <v>1</v>
      </c>
      <c r="AW322" s="567">
        <f>IF(AND(YEAR(AW$3)=YEAR('Rent Roll'!$C32),OR(MONTH(AW$3)='Rent Roll'!$AJ32,MONTH(AW$3)='Rent Roll'!$AK32,MONTH(AW$3)='Rent Roll'!$AL32)),0,1)</f>
        <v>1</v>
      </c>
      <c r="AX322" s="567">
        <f>IF(AND(YEAR(AX$3)=YEAR('Rent Roll'!$C32),OR(MONTH(AX$3)='Rent Roll'!$AJ32,MONTH(AX$3)='Rent Roll'!$AK32,MONTH(AX$3)='Rent Roll'!$AL32)),0,1)</f>
        <v>1</v>
      </c>
      <c r="AY322" s="567">
        <f>IF(AND(YEAR(AY$3)=YEAR('Rent Roll'!$C32),OR(MONTH(AY$3)='Rent Roll'!$AJ32,MONTH(AY$3)='Rent Roll'!$AK32,MONTH(AY$3)='Rent Roll'!$AL32)),0,1)</f>
        <v>1</v>
      </c>
      <c r="AZ322" s="567">
        <f>IF(AND(YEAR(AZ$3)=YEAR('Rent Roll'!$C32),OR(MONTH(AZ$3)='Rent Roll'!$AJ32,MONTH(AZ$3)='Rent Roll'!$AK32,MONTH(AZ$3)='Rent Roll'!$AL32)),0,1)</f>
        <v>1</v>
      </c>
      <c r="BA322" s="567">
        <f>IF(AND(YEAR(BA$3)=YEAR('Rent Roll'!$C32),OR(MONTH(BA$3)='Rent Roll'!$AJ32,MONTH(BA$3)='Rent Roll'!$AK32,MONTH(BA$3)='Rent Roll'!$AL32)),0,1)</f>
        <v>1</v>
      </c>
      <c r="BB322" s="767">
        <f>IF(AND(YEAR(BB$3)=YEAR('Rent Roll'!$C32),OR(MONTH(BB$3)='Rent Roll'!$AJ32,MONTH(BB$3)='Rent Roll'!$AK32,MONTH(BB$3)='Rent Roll'!$AL32)),0,1)</f>
        <v>1</v>
      </c>
      <c r="BC322" s="768">
        <f>IF(AND(YEAR(BC$3)=YEAR('Rent Roll'!$C32),OR(MONTH(BC$3)='Rent Roll'!$AJ32,MONTH(BC$3)='Rent Roll'!$AK32,MONTH(BC$3)='Rent Roll'!$AL32)),0,1)</f>
        <v>1</v>
      </c>
      <c r="BD322" s="567">
        <f>IF(AND(YEAR(BD$3)=YEAR('Rent Roll'!$C32),OR(MONTH(BD$3)='Rent Roll'!$AJ32,MONTH(BD$3)='Rent Roll'!$AK32,MONTH(BD$3)='Rent Roll'!$AL32)),0,1)</f>
        <v>1</v>
      </c>
      <c r="BE322" s="567">
        <f>IF(AND(YEAR(BE$3)=YEAR('Rent Roll'!$C32),OR(MONTH(BE$3)='Rent Roll'!$AJ32,MONTH(BE$3)='Rent Roll'!$AK32,MONTH(BE$3)='Rent Roll'!$AL32)),0,1)</f>
        <v>1</v>
      </c>
      <c r="BF322" s="567">
        <f>IF(AND(YEAR(BF$3)=YEAR('Rent Roll'!$C32),OR(MONTH(BF$3)='Rent Roll'!$AJ32,MONTH(BF$3)='Rent Roll'!$AK32,MONTH(BF$3)='Rent Roll'!$AL32)),0,1)</f>
        <v>1</v>
      </c>
      <c r="BG322" s="567">
        <f>IF(AND(YEAR(BG$3)=YEAR('Rent Roll'!$C32),OR(MONTH(BG$3)='Rent Roll'!$AJ32,MONTH(BG$3)='Rent Roll'!$AK32,MONTH(BG$3)='Rent Roll'!$AL32)),0,1)</f>
        <v>1</v>
      </c>
      <c r="BH322" s="567">
        <f>IF(AND(YEAR(BH$3)=YEAR('Rent Roll'!$C32),OR(MONTH(BH$3)='Rent Roll'!$AJ32,MONTH(BH$3)='Rent Roll'!$AK32,MONTH(BH$3)='Rent Roll'!$AL32)),0,1)</f>
        <v>1</v>
      </c>
      <c r="BI322" s="567">
        <f>IF(AND(YEAR(BI$3)=YEAR('Rent Roll'!$C32),OR(MONTH(BI$3)='Rent Roll'!$AJ32,MONTH(BI$3)='Rent Roll'!$AK32,MONTH(BI$3)='Rent Roll'!$AL32)),0,1)</f>
        <v>1</v>
      </c>
      <c r="BJ322" s="567">
        <f>IF(AND(YEAR(BJ$3)=YEAR('Rent Roll'!$C32),OR(MONTH(BJ$3)='Rent Roll'!$AJ32,MONTH(BJ$3)='Rent Roll'!$AK32,MONTH(BJ$3)='Rent Roll'!$AL32)),0,1)</f>
        <v>1</v>
      </c>
      <c r="BK322" s="567">
        <f>IF(AND(YEAR(BK$3)=YEAR('Rent Roll'!$C32),OR(MONTH(BK$3)='Rent Roll'!$AJ32,MONTH(BK$3)='Rent Roll'!$AK32,MONTH(BK$3)='Rent Roll'!$AL32)),0,1)</f>
        <v>1</v>
      </c>
      <c r="BL322" s="567">
        <f>IF(AND(YEAR(BL$3)=YEAR('Rent Roll'!$C32),OR(MONTH(BL$3)='Rent Roll'!$AJ32,MONTH(BL$3)='Rent Roll'!$AK32,MONTH(BL$3)='Rent Roll'!$AL32)),0,1)</f>
        <v>1</v>
      </c>
      <c r="BM322" s="567">
        <f>IF(AND(YEAR(BM$3)=YEAR('Rent Roll'!$C32),OR(MONTH(BM$3)='Rent Roll'!$AJ32,MONTH(BM$3)='Rent Roll'!$AK32,MONTH(BM$3)='Rent Roll'!$AL32)),0,1)</f>
        <v>1</v>
      </c>
      <c r="BN322" s="767">
        <f>IF(AND(YEAR(BN$3)=YEAR('Rent Roll'!$C32),OR(MONTH(BN$3)='Rent Roll'!$AJ32,MONTH(BN$3)='Rent Roll'!$AK32,MONTH(BN$3)='Rent Roll'!$AL32)),0,1)</f>
        <v>1</v>
      </c>
      <c r="BO322" s="768">
        <f>IF(AND(YEAR(BO$3)=YEAR('Rent Roll'!$C32),OR(MONTH(BO$3)='Rent Roll'!$AJ32,MONTH(BO$3)='Rent Roll'!$AK32,MONTH(BO$3)='Rent Roll'!$AL32)),0,1)</f>
        <v>1</v>
      </c>
      <c r="BP322" s="567">
        <f>IF(AND(YEAR(BP$3)=YEAR('Rent Roll'!$C32),OR(MONTH(BP$3)='Rent Roll'!$AJ32,MONTH(BP$3)='Rent Roll'!$AK32,MONTH(BP$3)='Rent Roll'!$AL32)),0,1)</f>
        <v>1</v>
      </c>
      <c r="BQ322" s="567">
        <f>IF(AND(YEAR(BQ$3)=YEAR('Rent Roll'!$C32),OR(MONTH(BQ$3)='Rent Roll'!$AJ32,MONTH(BQ$3)='Rent Roll'!$AK32,MONTH(BQ$3)='Rent Roll'!$AL32)),0,1)</f>
        <v>1</v>
      </c>
      <c r="BR322" s="567">
        <f>IF(AND(YEAR(BR$3)=YEAR('Rent Roll'!$C32),OR(MONTH(BR$3)='Rent Roll'!$AJ32,MONTH(BR$3)='Rent Roll'!$AK32,MONTH(BR$3)='Rent Roll'!$AL32)),0,1)</f>
        <v>1</v>
      </c>
      <c r="BS322" s="567">
        <f>IF(AND(YEAR(BS$3)=YEAR('Rent Roll'!$C32),OR(MONTH(BS$3)='Rent Roll'!$AJ32,MONTH(BS$3)='Rent Roll'!$AK32,MONTH(BS$3)='Rent Roll'!$AL32)),0,1)</f>
        <v>1</v>
      </c>
      <c r="BT322" s="567">
        <f>IF(AND(YEAR(BT$3)=YEAR('Rent Roll'!$C32),OR(MONTH(BT$3)='Rent Roll'!$AJ32,MONTH(BT$3)='Rent Roll'!$AK32,MONTH(BT$3)='Rent Roll'!$AL32)),0,1)</f>
        <v>1</v>
      </c>
      <c r="BU322" s="567">
        <f>IF(AND(YEAR(BU$3)=YEAR('Rent Roll'!$C32),OR(MONTH(BU$3)='Rent Roll'!$AJ32,MONTH(BU$3)='Rent Roll'!$AK32,MONTH(BU$3)='Rent Roll'!$AL32)),0,1)</f>
        <v>1</v>
      </c>
      <c r="BV322" s="567">
        <f>IF(AND(YEAR(BV$3)=YEAR('Rent Roll'!$C32),OR(MONTH(BV$3)='Rent Roll'!$AJ32,MONTH(BV$3)='Rent Roll'!$AK32,MONTH(BV$3)='Rent Roll'!$AL32)),0,1)</f>
        <v>1</v>
      </c>
      <c r="BW322" s="567">
        <f>IF(AND(YEAR(BW$3)=YEAR('Rent Roll'!$C32),OR(MONTH(BW$3)='Rent Roll'!$AJ32,MONTH(BW$3)='Rent Roll'!$AK32,MONTH(BW$3)='Rent Roll'!$AL32)),0,1)</f>
        <v>1</v>
      </c>
      <c r="BX322" s="567">
        <f>IF(AND(YEAR(BX$3)=YEAR('Rent Roll'!$C32),OR(MONTH(BX$3)='Rent Roll'!$AJ32,MONTH(BX$3)='Rent Roll'!$AK32,MONTH(BX$3)='Rent Roll'!$AL32)),0,1)</f>
        <v>1</v>
      </c>
      <c r="BY322" s="567">
        <f>IF(AND(YEAR(BY$3)=YEAR('Rent Roll'!$C32),OR(MONTH(BY$3)='Rent Roll'!$AJ32,MONTH(BY$3)='Rent Roll'!$AK32,MONTH(BY$3)='Rent Roll'!$AL32)),0,1)</f>
        <v>1</v>
      </c>
      <c r="BZ322" s="767">
        <f>IF(AND(YEAR(BZ$3)=YEAR('Rent Roll'!$C32),OR(MONTH(BZ$3)='Rent Roll'!$AJ32,MONTH(BZ$3)='Rent Roll'!$AK32,MONTH(BZ$3)='Rent Roll'!$AL32)),0,1)</f>
        <v>1</v>
      </c>
      <c r="CA322" s="768">
        <f>IF(AND(YEAR(CA$3)=YEAR('Rent Roll'!$C32),OR(MONTH(CA$3)='Rent Roll'!$AJ32,MONTH(CA$3)='Rent Roll'!$AK32,MONTH(CA$3)='Rent Roll'!$AL32)),0,1)</f>
        <v>1</v>
      </c>
      <c r="CB322" s="567">
        <f>IF(AND(YEAR(CB$3)=YEAR('Rent Roll'!$C32),OR(MONTH(CB$3)='Rent Roll'!$AJ32,MONTH(CB$3)='Rent Roll'!$AK32,MONTH(CB$3)='Rent Roll'!$AL32)),0,1)</f>
        <v>1</v>
      </c>
      <c r="CC322" s="567">
        <f>IF(AND(YEAR(CC$3)=YEAR('Rent Roll'!$C32),OR(MONTH(CC$3)='Rent Roll'!$AJ32,MONTH(CC$3)='Rent Roll'!$AK32,MONTH(CC$3)='Rent Roll'!$AL32)),0,1)</f>
        <v>1</v>
      </c>
      <c r="CD322" s="567">
        <f>IF(AND(YEAR(CD$3)=YEAR('Rent Roll'!$C32),OR(MONTH(CD$3)='Rent Roll'!$AJ32,MONTH(CD$3)='Rent Roll'!$AK32,MONTH(CD$3)='Rent Roll'!$AL32)),0,1)</f>
        <v>1</v>
      </c>
      <c r="CE322" s="567">
        <f>IF(AND(YEAR(CE$3)=YEAR('Rent Roll'!$C32),OR(MONTH(CE$3)='Rent Roll'!$AJ32,MONTH(CE$3)='Rent Roll'!$AK32,MONTH(CE$3)='Rent Roll'!$AL32)),0,1)</f>
        <v>1</v>
      </c>
      <c r="CF322" s="567">
        <f>IF(AND(YEAR(CF$3)=YEAR('Rent Roll'!$C32),OR(MONTH(CF$3)='Rent Roll'!$AJ32,MONTH(CF$3)='Rent Roll'!$AK32,MONTH(CF$3)='Rent Roll'!$AL32)),0,1)</f>
        <v>1</v>
      </c>
      <c r="CG322" s="567">
        <f>IF(AND(YEAR(CG$3)=YEAR('Rent Roll'!$C32),OR(MONTH(CG$3)='Rent Roll'!$AJ32,MONTH(CG$3)='Rent Roll'!$AK32,MONTH(CG$3)='Rent Roll'!$AL32)),0,1)</f>
        <v>1</v>
      </c>
      <c r="CH322" s="567">
        <f>IF(AND(YEAR(CH$3)=YEAR('Rent Roll'!$C32),OR(MONTH(CH$3)='Rent Roll'!$AJ32,MONTH(CH$3)='Rent Roll'!$AK32,MONTH(CH$3)='Rent Roll'!$AL32)),0,1)</f>
        <v>1</v>
      </c>
      <c r="CI322" s="567">
        <f>IF(AND(YEAR(CI$3)=YEAR('Rent Roll'!$C32),OR(MONTH(CI$3)='Rent Roll'!$AJ32,MONTH(CI$3)='Rent Roll'!$AK32,MONTH(CI$3)='Rent Roll'!$AL32)),0,1)</f>
        <v>1</v>
      </c>
      <c r="CJ322" s="567">
        <f>IF(AND(YEAR(CJ$3)=YEAR('Rent Roll'!$C32),OR(MONTH(CJ$3)='Rent Roll'!$AJ32,MONTH(CJ$3)='Rent Roll'!$AK32,MONTH(CJ$3)='Rent Roll'!$AL32)),0,1)</f>
        <v>1</v>
      </c>
      <c r="CK322" s="567">
        <f>IF(AND(YEAR(CK$3)=YEAR('Rent Roll'!$C32),OR(MONTH(CK$3)='Rent Roll'!$AJ32,MONTH(CK$3)='Rent Roll'!$AK32,MONTH(CK$3)='Rent Roll'!$AL32)),0,1)</f>
        <v>1</v>
      </c>
      <c r="CL322" s="767">
        <f>IF(AND(YEAR(CL$3)=YEAR('Rent Roll'!$C32),OR(MONTH(CL$3)='Rent Roll'!$AJ32,MONTH(CL$3)='Rent Roll'!$AK32,MONTH(CL$3)='Rent Roll'!$AL32)),0,1)</f>
        <v>1</v>
      </c>
      <c r="CM322" s="768">
        <f>IF(AND(YEAR(CM$3)=YEAR('Rent Roll'!$C32),OR(MONTH(CM$3)='Rent Roll'!$AJ32,MONTH(CM$3)='Rent Roll'!$AK32,MONTH(CM$3)='Rent Roll'!$AL32)),0,1)</f>
        <v>1</v>
      </c>
      <c r="CN322" s="567">
        <f>IF(AND(YEAR(CN$3)=YEAR('Rent Roll'!$C32),OR(MONTH(CN$3)='Rent Roll'!$AJ32,MONTH(CN$3)='Rent Roll'!$AK32,MONTH(CN$3)='Rent Roll'!$AL32)),0,1)</f>
        <v>1</v>
      </c>
      <c r="CO322" s="567">
        <f>IF(AND(YEAR(CO$3)=YEAR('Rent Roll'!$C32),OR(MONTH(CO$3)='Rent Roll'!$AJ32,MONTH(CO$3)='Rent Roll'!$AK32,MONTH(CO$3)='Rent Roll'!$AL32)),0,1)</f>
        <v>1</v>
      </c>
      <c r="CP322" s="567">
        <f>IF(AND(YEAR(CP$3)=YEAR('Rent Roll'!$C32),OR(MONTH(CP$3)='Rent Roll'!$AJ32,MONTH(CP$3)='Rent Roll'!$AK32,MONTH(CP$3)='Rent Roll'!$AL32)),0,1)</f>
        <v>1</v>
      </c>
      <c r="CQ322" s="567">
        <f>IF(AND(YEAR(CQ$3)=YEAR('Rent Roll'!$C32),OR(MONTH(CQ$3)='Rent Roll'!$AJ32,MONTH(CQ$3)='Rent Roll'!$AK32,MONTH(CQ$3)='Rent Roll'!$AL32)),0,1)</f>
        <v>1</v>
      </c>
      <c r="CR322" s="567">
        <f>IF(AND(YEAR(CR$3)=YEAR('Rent Roll'!$C32),OR(MONTH(CR$3)='Rent Roll'!$AJ32,MONTH(CR$3)='Rent Roll'!$AK32,MONTH(CR$3)='Rent Roll'!$AL32)),0,1)</f>
        <v>1</v>
      </c>
      <c r="CS322" s="567">
        <f>IF(AND(YEAR(CS$3)=YEAR('Rent Roll'!$C32),OR(MONTH(CS$3)='Rent Roll'!$AJ32,MONTH(CS$3)='Rent Roll'!$AK32,MONTH(CS$3)='Rent Roll'!$AL32)),0,1)</f>
        <v>1</v>
      </c>
      <c r="CT322" s="567">
        <f>IF(AND(YEAR(CT$3)=YEAR('Rent Roll'!$C32),OR(MONTH(CT$3)='Rent Roll'!$AJ32,MONTH(CT$3)='Rent Roll'!$AK32,MONTH(CT$3)='Rent Roll'!$AL32)),0,1)</f>
        <v>1</v>
      </c>
      <c r="CU322" s="567">
        <f>IF(AND(YEAR(CU$3)=YEAR('Rent Roll'!$C32),OR(MONTH(CU$3)='Rent Roll'!$AJ32,MONTH(CU$3)='Rent Roll'!$AK32,MONTH(CU$3)='Rent Roll'!$AL32)),0,1)</f>
        <v>1</v>
      </c>
      <c r="CV322" s="567">
        <f>IF(AND(YEAR(CV$3)=YEAR('Rent Roll'!$C32),OR(MONTH(CV$3)='Rent Roll'!$AJ32,MONTH(CV$3)='Rent Roll'!$AK32,MONTH(CV$3)='Rent Roll'!$AL32)),0,1)</f>
        <v>1</v>
      </c>
      <c r="CW322" s="567">
        <f>IF(AND(YEAR(CW$3)=YEAR('Rent Roll'!$C32),OR(MONTH(CW$3)='Rent Roll'!$AJ32,MONTH(CW$3)='Rent Roll'!$AK32,MONTH(CW$3)='Rent Roll'!$AL32)),0,1)</f>
        <v>1</v>
      </c>
      <c r="CX322" s="767">
        <f>IF(AND(YEAR(CX$3)=YEAR('Rent Roll'!$C32),OR(MONTH(CX$3)='Rent Roll'!$AJ32,MONTH(CX$3)='Rent Roll'!$AK32,MONTH(CX$3)='Rent Roll'!$AL32)),0,1)</f>
        <v>1</v>
      </c>
      <c r="CY322" s="768">
        <f>IF(AND(YEAR(CY$3)=YEAR('Rent Roll'!$C32),OR(MONTH(CY$3)='Rent Roll'!$AJ32,MONTH(CY$3)='Rent Roll'!$AK32,MONTH(CY$3)='Rent Roll'!$AL32)),0,1)</f>
        <v>1</v>
      </c>
      <c r="CZ322" s="567">
        <f>IF(AND(YEAR(CZ$3)=YEAR('Rent Roll'!$C32),OR(MONTH(CZ$3)='Rent Roll'!$AJ32,MONTH(CZ$3)='Rent Roll'!$AK32,MONTH(CZ$3)='Rent Roll'!$AL32)),0,1)</f>
        <v>1</v>
      </c>
      <c r="DA322" s="567">
        <f>IF(AND(YEAR(DA$3)=YEAR('Rent Roll'!$C32),OR(MONTH(DA$3)='Rent Roll'!$AJ32,MONTH(DA$3)='Rent Roll'!$AK32,MONTH(DA$3)='Rent Roll'!$AL32)),0,1)</f>
        <v>1</v>
      </c>
      <c r="DB322" s="567">
        <f>IF(AND(YEAR(DB$3)=YEAR('Rent Roll'!$C32),OR(MONTH(DB$3)='Rent Roll'!$AJ32,MONTH(DB$3)='Rent Roll'!$AK32,MONTH(DB$3)='Rent Roll'!$AL32)),0,1)</f>
        <v>1</v>
      </c>
      <c r="DC322" s="567">
        <f>IF(AND(YEAR(DC$3)=YEAR('Rent Roll'!$C32),OR(MONTH(DC$3)='Rent Roll'!$AJ32,MONTH(DC$3)='Rent Roll'!$AK32,MONTH(DC$3)='Rent Roll'!$AL32)),0,1)</f>
        <v>1</v>
      </c>
      <c r="DD322" s="567">
        <f>IF(AND(YEAR(DD$3)=YEAR('Rent Roll'!$C32),OR(MONTH(DD$3)='Rent Roll'!$AJ32,MONTH(DD$3)='Rent Roll'!$AK32,MONTH(DD$3)='Rent Roll'!$AL32)),0,1)</f>
        <v>1</v>
      </c>
      <c r="DE322" s="567">
        <f>IF(AND(YEAR(DE$3)=YEAR('Rent Roll'!$C32),OR(MONTH(DE$3)='Rent Roll'!$AJ32,MONTH(DE$3)='Rent Roll'!$AK32,MONTH(DE$3)='Rent Roll'!$AL32)),0,1)</f>
        <v>1</v>
      </c>
      <c r="DF322" s="567">
        <f>IF(AND(YEAR(DF$3)=YEAR('Rent Roll'!$C32),OR(MONTH(DF$3)='Rent Roll'!$AJ32,MONTH(DF$3)='Rent Roll'!$AK32,MONTH(DF$3)='Rent Roll'!$AL32)),0,1)</f>
        <v>1</v>
      </c>
      <c r="DG322" s="567">
        <f>IF(AND(YEAR(DG$3)=YEAR('Rent Roll'!$C32),OR(MONTH(DG$3)='Rent Roll'!$AJ32,MONTH(DG$3)='Rent Roll'!$AK32,MONTH(DG$3)='Rent Roll'!$AL32)),0,1)</f>
        <v>1</v>
      </c>
      <c r="DH322" s="567">
        <f>IF(AND(YEAR(DH$3)=YEAR('Rent Roll'!$C32),OR(MONTH(DH$3)='Rent Roll'!$AJ32,MONTH(DH$3)='Rent Roll'!$AK32,MONTH(DH$3)='Rent Roll'!$AL32)),0,1)</f>
        <v>1</v>
      </c>
      <c r="DI322" s="567">
        <f>IF(AND(YEAR(DI$3)=YEAR('Rent Roll'!$C32),OR(MONTH(DI$3)='Rent Roll'!$AJ32,MONTH(DI$3)='Rent Roll'!$AK32,MONTH(DI$3)='Rent Roll'!$AL32)),0,1)</f>
        <v>1</v>
      </c>
      <c r="DJ322" s="767">
        <f>IF(AND(YEAR(DJ$3)=YEAR('Rent Roll'!$C32),OR(MONTH(DJ$3)='Rent Roll'!$AJ32,MONTH(DJ$3)='Rent Roll'!$AK32,MONTH(DJ$3)='Rent Roll'!$AL32)),0,1)</f>
        <v>1</v>
      </c>
      <c r="DK322" s="768">
        <f>IF(AND(YEAR(DK$3)=YEAR('Rent Roll'!$C32),OR(MONTH(DK$3)='Rent Roll'!$AJ32,MONTH(DK$3)='Rent Roll'!$AK32,MONTH(DK$3)='Rent Roll'!$AL32)),0,1)</f>
        <v>1</v>
      </c>
      <c r="DL322" s="567">
        <f>IF(AND(YEAR(DL$3)=YEAR('Rent Roll'!$C32),OR(MONTH(DL$3)='Rent Roll'!$AJ32,MONTH(DL$3)='Rent Roll'!$AK32,MONTH(DL$3)='Rent Roll'!$AL32)),0,1)</f>
        <v>1</v>
      </c>
      <c r="DM322" s="567">
        <f>IF(AND(YEAR(DM$3)=YEAR('Rent Roll'!$C32),OR(MONTH(DM$3)='Rent Roll'!$AJ32,MONTH(DM$3)='Rent Roll'!$AK32,MONTH(DM$3)='Rent Roll'!$AL32)),0,1)</f>
        <v>1</v>
      </c>
      <c r="DN322" s="567">
        <f>IF(AND(YEAR(DN$3)=YEAR('Rent Roll'!$C32),OR(MONTH(DN$3)='Rent Roll'!$AJ32,MONTH(DN$3)='Rent Roll'!$AK32,MONTH(DN$3)='Rent Roll'!$AL32)),0,1)</f>
        <v>1</v>
      </c>
      <c r="DO322" s="567">
        <f>IF(AND(YEAR(DO$3)=YEAR('Rent Roll'!$C32),OR(MONTH(DO$3)='Rent Roll'!$AJ32,MONTH(DO$3)='Rent Roll'!$AK32,MONTH(DO$3)='Rent Roll'!$AL32)),0,1)</f>
        <v>1</v>
      </c>
      <c r="DP322" s="567">
        <f>IF(AND(YEAR(DP$3)=YEAR('Rent Roll'!$C32),OR(MONTH(DP$3)='Rent Roll'!$AJ32,MONTH(DP$3)='Rent Roll'!$AK32,MONTH(DP$3)='Rent Roll'!$AL32)),0,1)</f>
        <v>1</v>
      </c>
      <c r="DQ322" s="567">
        <f>IF(AND(YEAR(DQ$3)=YEAR('Rent Roll'!$C32),OR(MONTH(DQ$3)='Rent Roll'!$AJ32,MONTH(DQ$3)='Rent Roll'!$AK32,MONTH(DQ$3)='Rent Roll'!$AL32)),0,1)</f>
        <v>1</v>
      </c>
      <c r="DR322" s="567">
        <f>IF(AND(YEAR(DR$3)=YEAR('Rent Roll'!$C32),OR(MONTH(DR$3)='Rent Roll'!$AJ32,MONTH(DR$3)='Rent Roll'!$AK32,MONTH(DR$3)='Rent Roll'!$AL32)),0,1)</f>
        <v>1</v>
      </c>
      <c r="DS322" s="567">
        <f>IF(AND(YEAR(DS$3)=YEAR('Rent Roll'!$C32),OR(MONTH(DS$3)='Rent Roll'!$AJ32,MONTH(DS$3)='Rent Roll'!$AK32,MONTH(DS$3)='Rent Roll'!$AL32)),0,1)</f>
        <v>1</v>
      </c>
      <c r="DT322" s="567">
        <f>IF(AND(YEAR(DT$3)=YEAR('Rent Roll'!$C32),OR(MONTH(DT$3)='Rent Roll'!$AJ32,MONTH(DT$3)='Rent Roll'!$AK32,MONTH(DT$3)='Rent Roll'!$AL32)),0,1)</f>
        <v>1</v>
      </c>
      <c r="DU322" s="567">
        <f>IF(AND(YEAR(DU$3)=YEAR('Rent Roll'!$C32),OR(MONTH(DU$3)='Rent Roll'!$AJ32,MONTH(DU$3)='Rent Roll'!$AK32,MONTH(DU$3)='Rent Roll'!$AL32)),0,1)</f>
        <v>1</v>
      </c>
      <c r="DV322" s="567">
        <f>IF(AND(YEAR(DV$3)=YEAR('Rent Roll'!$C32),OR(MONTH(DV$3)='Rent Roll'!$AJ32,MONTH(DV$3)='Rent Roll'!$AK32,MONTH(DV$3)='Rent Roll'!$AL32)),0,1)</f>
        <v>1</v>
      </c>
    </row>
    <row r="323" spans="1:126" s="568" customFormat="1" ht="12" customHeight="1" outlineLevel="1" x14ac:dyDescent="0.4">
      <c r="A323" s="732"/>
      <c r="B323" s="564">
        <f>'Rent Roll'!$B33</f>
        <v>0</v>
      </c>
      <c r="C323" s="565"/>
      <c r="D323" s="565"/>
      <c r="E323" s="566"/>
      <c r="F323" s="778">
        <f>IF(AND(YEAR(F$3)=YEAR('Rent Roll'!$C33),OR(MONTH(F$3)='Rent Roll'!$AJ33,MONTH(F$3)='Rent Roll'!$AK33,MONTH(F$3)='Rent Roll'!$AL33)),0,1)</f>
        <v>1</v>
      </c>
      <c r="G323" s="768">
        <f>IF(AND(YEAR(G$3)=YEAR('Rent Roll'!$C33),OR(MONTH(G$3)='Rent Roll'!$AJ33,MONTH(G$3)='Rent Roll'!$AK33,MONTH(G$3)='Rent Roll'!$AL33)),0,1)</f>
        <v>1</v>
      </c>
      <c r="H323" s="567">
        <f>IF(AND(YEAR(H$3)=YEAR('Rent Roll'!$C33),OR(MONTH(H$3)='Rent Roll'!$AJ33,MONTH(H$3)='Rent Roll'!$AK33,MONTH(H$3)='Rent Roll'!$AL33)),0,1)</f>
        <v>1</v>
      </c>
      <c r="I323" s="567">
        <f>IF(AND(YEAR(I$3)=YEAR('Rent Roll'!$C33),OR(MONTH(I$3)='Rent Roll'!$AJ33,MONTH(I$3)='Rent Roll'!$AK33,MONTH(I$3)='Rent Roll'!$AL33)),0,1)</f>
        <v>1</v>
      </c>
      <c r="J323" s="567">
        <f>IF(AND(YEAR(J$3)=YEAR('Rent Roll'!$C33),OR(MONTH(J$3)='Rent Roll'!$AJ33,MONTH(J$3)='Rent Roll'!$AK33,MONTH(J$3)='Rent Roll'!$AL33)),0,1)</f>
        <v>1</v>
      </c>
      <c r="K323" s="567">
        <f>IF(AND(YEAR(K$3)=YEAR('Rent Roll'!$C33),OR(MONTH(K$3)='Rent Roll'!$AJ33,MONTH(K$3)='Rent Roll'!$AK33,MONTH(K$3)='Rent Roll'!$AL33)),0,1)</f>
        <v>1</v>
      </c>
      <c r="L323" s="567">
        <f>IF(AND(YEAR(L$3)=YEAR('Rent Roll'!$C33),OR(MONTH(L$3)='Rent Roll'!$AJ33,MONTH(L$3)='Rent Roll'!$AK33,MONTH(L$3)='Rent Roll'!$AL33)),0,1)</f>
        <v>1</v>
      </c>
      <c r="M323" s="567">
        <f>IF(AND(YEAR(M$3)=YEAR('Rent Roll'!$C33),OR(MONTH(M$3)='Rent Roll'!$AJ33,MONTH(M$3)='Rent Roll'!$AK33,MONTH(M$3)='Rent Roll'!$AL33)),0,1)</f>
        <v>1</v>
      </c>
      <c r="N323" s="567">
        <f>IF(AND(YEAR(N$3)=YEAR('Rent Roll'!$C33),OR(MONTH(N$3)='Rent Roll'!$AJ33,MONTH(N$3)='Rent Roll'!$AK33,MONTH(N$3)='Rent Roll'!$AL33)),0,1)</f>
        <v>1</v>
      </c>
      <c r="O323" s="567">
        <f>IF(AND(YEAR(O$3)=YEAR('Rent Roll'!$C33),OR(MONTH(O$3)='Rent Roll'!$AJ33,MONTH(O$3)='Rent Roll'!$AK33,MONTH(O$3)='Rent Roll'!$AL33)),0,1)</f>
        <v>1</v>
      </c>
      <c r="P323" s="567">
        <f>IF(AND(YEAR(P$3)=YEAR('Rent Roll'!$C33),OR(MONTH(P$3)='Rent Roll'!$AJ33,MONTH(P$3)='Rent Roll'!$AK33,MONTH(P$3)='Rent Roll'!$AL33)),0,1)</f>
        <v>1</v>
      </c>
      <c r="Q323" s="567">
        <f>IF(AND(YEAR(Q$3)=YEAR('Rent Roll'!$C33),OR(MONTH(Q$3)='Rent Roll'!$AJ33,MONTH(Q$3)='Rent Roll'!$AK33,MONTH(Q$3)='Rent Roll'!$AL33)),0,1)</f>
        <v>1</v>
      </c>
      <c r="R323" s="767">
        <f>IF(AND(YEAR(R$3)=YEAR('Rent Roll'!$C33),OR(MONTH(R$3)='Rent Roll'!$AJ33,MONTH(R$3)='Rent Roll'!$AK33,MONTH(R$3)='Rent Roll'!$AL33)),0,1)</f>
        <v>1</v>
      </c>
      <c r="S323" s="768">
        <f>IF(AND(YEAR(S$3)=YEAR('Rent Roll'!$C33),OR(MONTH(S$3)='Rent Roll'!$AJ33,MONTH(S$3)='Rent Roll'!$AK33,MONTH(S$3)='Rent Roll'!$AL33)),0,1)</f>
        <v>1</v>
      </c>
      <c r="T323" s="567">
        <f>IF(AND(YEAR(T$3)=YEAR('Rent Roll'!$C33),OR(MONTH(T$3)='Rent Roll'!$AJ33,MONTH(T$3)='Rent Roll'!$AK33,MONTH(T$3)='Rent Roll'!$AL33)),0,1)</f>
        <v>1</v>
      </c>
      <c r="U323" s="567">
        <f>IF(AND(YEAR(U$3)=YEAR('Rent Roll'!$C33),OR(MONTH(U$3)='Rent Roll'!$AJ33,MONTH(U$3)='Rent Roll'!$AK33,MONTH(U$3)='Rent Roll'!$AL33)),0,1)</f>
        <v>1</v>
      </c>
      <c r="V323" s="567">
        <f>IF(AND(YEAR(V$3)=YEAR('Rent Roll'!$C33),OR(MONTH(V$3)='Rent Roll'!$AJ33,MONTH(V$3)='Rent Roll'!$AK33,MONTH(V$3)='Rent Roll'!$AL33)),0,1)</f>
        <v>1</v>
      </c>
      <c r="W323" s="567">
        <f>IF(AND(YEAR(W$3)=YEAR('Rent Roll'!$C33),OR(MONTH(W$3)='Rent Roll'!$AJ33,MONTH(W$3)='Rent Roll'!$AK33,MONTH(W$3)='Rent Roll'!$AL33)),0,1)</f>
        <v>1</v>
      </c>
      <c r="X323" s="567">
        <f>IF(AND(YEAR(X$3)=YEAR('Rent Roll'!$C33),OR(MONTH(X$3)='Rent Roll'!$AJ33,MONTH(X$3)='Rent Roll'!$AK33,MONTH(X$3)='Rent Roll'!$AL33)),0,1)</f>
        <v>1</v>
      </c>
      <c r="Y323" s="567">
        <f>IF(AND(YEAR(Y$3)=YEAR('Rent Roll'!$C33),OR(MONTH(Y$3)='Rent Roll'!$AJ33,MONTH(Y$3)='Rent Roll'!$AK33,MONTH(Y$3)='Rent Roll'!$AL33)),0,1)</f>
        <v>1</v>
      </c>
      <c r="Z323" s="567">
        <f>IF(AND(YEAR(Z$3)=YEAR('Rent Roll'!$C33),OR(MONTH(Z$3)='Rent Roll'!$AJ33,MONTH(Z$3)='Rent Roll'!$AK33,MONTH(Z$3)='Rent Roll'!$AL33)),0,1)</f>
        <v>1</v>
      </c>
      <c r="AA323" s="567">
        <f>IF(AND(YEAR(AA$3)=YEAR('Rent Roll'!$C33),OR(MONTH(AA$3)='Rent Roll'!$AJ33,MONTH(AA$3)='Rent Roll'!$AK33,MONTH(AA$3)='Rent Roll'!$AL33)),0,1)</f>
        <v>1</v>
      </c>
      <c r="AB323" s="567">
        <f>IF(AND(YEAR(AB$3)=YEAR('Rent Roll'!$C33),OR(MONTH(AB$3)='Rent Roll'!$AJ33,MONTH(AB$3)='Rent Roll'!$AK33,MONTH(AB$3)='Rent Roll'!$AL33)),0,1)</f>
        <v>1</v>
      </c>
      <c r="AC323" s="567">
        <f>IF(AND(YEAR(AC$3)=YEAR('Rent Roll'!$C33),OR(MONTH(AC$3)='Rent Roll'!$AJ33,MONTH(AC$3)='Rent Roll'!$AK33,MONTH(AC$3)='Rent Roll'!$AL33)),0,1)</f>
        <v>1</v>
      </c>
      <c r="AD323" s="767">
        <f>IF(AND(YEAR(AD$3)=YEAR('Rent Roll'!$C33),OR(MONTH(AD$3)='Rent Roll'!$AJ33,MONTH(AD$3)='Rent Roll'!$AK33,MONTH(AD$3)='Rent Roll'!$AL33)),0,1)</f>
        <v>1</v>
      </c>
      <c r="AE323" s="768">
        <f>IF(AND(YEAR(AE$3)=YEAR('Rent Roll'!$C33),OR(MONTH(AE$3)='Rent Roll'!$AJ33,MONTH(AE$3)='Rent Roll'!$AK33,MONTH(AE$3)='Rent Roll'!$AL33)),0,1)</f>
        <v>1</v>
      </c>
      <c r="AF323" s="567">
        <f>IF(AND(YEAR(AF$3)=YEAR('Rent Roll'!$C33),OR(MONTH(AF$3)='Rent Roll'!$AJ33,MONTH(AF$3)='Rent Roll'!$AK33,MONTH(AF$3)='Rent Roll'!$AL33)),0,1)</f>
        <v>1</v>
      </c>
      <c r="AG323" s="567">
        <f>IF(AND(YEAR(AG$3)=YEAR('Rent Roll'!$C33),OR(MONTH(AG$3)='Rent Roll'!$AJ33,MONTH(AG$3)='Rent Roll'!$AK33,MONTH(AG$3)='Rent Roll'!$AL33)),0,1)</f>
        <v>1</v>
      </c>
      <c r="AH323" s="567">
        <f>IF(AND(YEAR(AH$3)=YEAR('Rent Roll'!$C33),OR(MONTH(AH$3)='Rent Roll'!$AJ33,MONTH(AH$3)='Rent Roll'!$AK33,MONTH(AH$3)='Rent Roll'!$AL33)),0,1)</f>
        <v>1</v>
      </c>
      <c r="AI323" s="567">
        <f>IF(AND(YEAR(AI$3)=YEAR('Rent Roll'!$C33),OR(MONTH(AI$3)='Rent Roll'!$AJ33,MONTH(AI$3)='Rent Roll'!$AK33,MONTH(AI$3)='Rent Roll'!$AL33)),0,1)</f>
        <v>1</v>
      </c>
      <c r="AJ323" s="567">
        <f>IF(AND(YEAR(AJ$3)=YEAR('Rent Roll'!$C33),OR(MONTH(AJ$3)='Rent Roll'!$AJ33,MONTH(AJ$3)='Rent Roll'!$AK33,MONTH(AJ$3)='Rent Roll'!$AL33)),0,1)</f>
        <v>1</v>
      </c>
      <c r="AK323" s="567">
        <f>IF(AND(YEAR(AK$3)=YEAR('Rent Roll'!$C33),OR(MONTH(AK$3)='Rent Roll'!$AJ33,MONTH(AK$3)='Rent Roll'!$AK33,MONTH(AK$3)='Rent Roll'!$AL33)),0,1)</f>
        <v>1</v>
      </c>
      <c r="AL323" s="567">
        <f>IF(AND(YEAR(AL$3)=YEAR('Rent Roll'!$C33),OR(MONTH(AL$3)='Rent Roll'!$AJ33,MONTH(AL$3)='Rent Roll'!$AK33,MONTH(AL$3)='Rent Roll'!$AL33)),0,1)</f>
        <v>1</v>
      </c>
      <c r="AM323" s="567">
        <f>IF(AND(YEAR(AM$3)=YEAR('Rent Roll'!$C33),OR(MONTH(AM$3)='Rent Roll'!$AJ33,MONTH(AM$3)='Rent Roll'!$AK33,MONTH(AM$3)='Rent Roll'!$AL33)),0,1)</f>
        <v>1</v>
      </c>
      <c r="AN323" s="567">
        <f>IF(AND(YEAR(AN$3)=YEAR('Rent Roll'!$C33),OR(MONTH(AN$3)='Rent Roll'!$AJ33,MONTH(AN$3)='Rent Roll'!$AK33,MONTH(AN$3)='Rent Roll'!$AL33)),0,1)</f>
        <v>1</v>
      </c>
      <c r="AO323" s="567">
        <f>IF(AND(YEAR(AO$3)=YEAR('Rent Roll'!$C33),OR(MONTH(AO$3)='Rent Roll'!$AJ33,MONTH(AO$3)='Rent Roll'!$AK33,MONTH(AO$3)='Rent Roll'!$AL33)),0,1)</f>
        <v>1</v>
      </c>
      <c r="AP323" s="767">
        <f>IF(AND(YEAR(AP$3)=YEAR('Rent Roll'!$C33),OR(MONTH(AP$3)='Rent Roll'!$AJ33,MONTH(AP$3)='Rent Roll'!$AK33,MONTH(AP$3)='Rent Roll'!$AL33)),0,1)</f>
        <v>1</v>
      </c>
      <c r="AQ323" s="768">
        <f>IF(AND(YEAR(AQ$3)=YEAR('Rent Roll'!$C33),OR(MONTH(AQ$3)='Rent Roll'!$AJ33,MONTH(AQ$3)='Rent Roll'!$AK33,MONTH(AQ$3)='Rent Roll'!$AL33)),0,1)</f>
        <v>1</v>
      </c>
      <c r="AR323" s="567">
        <f>IF(AND(YEAR(AR$3)=YEAR('Rent Roll'!$C33),OR(MONTH(AR$3)='Rent Roll'!$AJ33,MONTH(AR$3)='Rent Roll'!$AK33,MONTH(AR$3)='Rent Roll'!$AL33)),0,1)</f>
        <v>1</v>
      </c>
      <c r="AS323" s="567">
        <f>IF(AND(YEAR(AS$3)=YEAR('Rent Roll'!$C33),OR(MONTH(AS$3)='Rent Roll'!$AJ33,MONTH(AS$3)='Rent Roll'!$AK33,MONTH(AS$3)='Rent Roll'!$AL33)),0,1)</f>
        <v>1</v>
      </c>
      <c r="AT323" s="567">
        <f>IF(AND(YEAR(AT$3)=YEAR('Rent Roll'!$C33),OR(MONTH(AT$3)='Rent Roll'!$AJ33,MONTH(AT$3)='Rent Roll'!$AK33,MONTH(AT$3)='Rent Roll'!$AL33)),0,1)</f>
        <v>1</v>
      </c>
      <c r="AU323" s="567">
        <f>IF(AND(YEAR(AU$3)=YEAR('Rent Roll'!$C33),OR(MONTH(AU$3)='Rent Roll'!$AJ33,MONTH(AU$3)='Rent Roll'!$AK33,MONTH(AU$3)='Rent Roll'!$AL33)),0,1)</f>
        <v>1</v>
      </c>
      <c r="AV323" s="567">
        <f>IF(AND(YEAR(AV$3)=YEAR('Rent Roll'!$C33),OR(MONTH(AV$3)='Rent Roll'!$AJ33,MONTH(AV$3)='Rent Roll'!$AK33,MONTH(AV$3)='Rent Roll'!$AL33)),0,1)</f>
        <v>1</v>
      </c>
      <c r="AW323" s="567">
        <f>IF(AND(YEAR(AW$3)=YEAR('Rent Roll'!$C33),OR(MONTH(AW$3)='Rent Roll'!$AJ33,MONTH(AW$3)='Rent Roll'!$AK33,MONTH(AW$3)='Rent Roll'!$AL33)),0,1)</f>
        <v>1</v>
      </c>
      <c r="AX323" s="567">
        <f>IF(AND(YEAR(AX$3)=YEAR('Rent Roll'!$C33),OR(MONTH(AX$3)='Rent Roll'!$AJ33,MONTH(AX$3)='Rent Roll'!$AK33,MONTH(AX$3)='Rent Roll'!$AL33)),0,1)</f>
        <v>1</v>
      </c>
      <c r="AY323" s="567">
        <f>IF(AND(YEAR(AY$3)=YEAR('Rent Roll'!$C33),OR(MONTH(AY$3)='Rent Roll'!$AJ33,MONTH(AY$3)='Rent Roll'!$AK33,MONTH(AY$3)='Rent Roll'!$AL33)),0,1)</f>
        <v>1</v>
      </c>
      <c r="AZ323" s="567">
        <f>IF(AND(YEAR(AZ$3)=YEAR('Rent Roll'!$C33),OR(MONTH(AZ$3)='Rent Roll'!$AJ33,MONTH(AZ$3)='Rent Roll'!$AK33,MONTH(AZ$3)='Rent Roll'!$AL33)),0,1)</f>
        <v>1</v>
      </c>
      <c r="BA323" s="567">
        <f>IF(AND(YEAR(BA$3)=YEAR('Rent Roll'!$C33),OR(MONTH(BA$3)='Rent Roll'!$AJ33,MONTH(BA$3)='Rent Roll'!$AK33,MONTH(BA$3)='Rent Roll'!$AL33)),0,1)</f>
        <v>1</v>
      </c>
      <c r="BB323" s="767">
        <f>IF(AND(YEAR(BB$3)=YEAR('Rent Roll'!$C33),OR(MONTH(BB$3)='Rent Roll'!$AJ33,MONTH(BB$3)='Rent Roll'!$AK33,MONTH(BB$3)='Rent Roll'!$AL33)),0,1)</f>
        <v>1</v>
      </c>
      <c r="BC323" s="768">
        <f>IF(AND(YEAR(BC$3)=YEAR('Rent Roll'!$C33),OR(MONTH(BC$3)='Rent Roll'!$AJ33,MONTH(BC$3)='Rent Roll'!$AK33,MONTH(BC$3)='Rent Roll'!$AL33)),0,1)</f>
        <v>1</v>
      </c>
      <c r="BD323" s="567">
        <f>IF(AND(YEAR(BD$3)=YEAR('Rent Roll'!$C33),OR(MONTH(BD$3)='Rent Roll'!$AJ33,MONTH(BD$3)='Rent Roll'!$AK33,MONTH(BD$3)='Rent Roll'!$AL33)),0,1)</f>
        <v>1</v>
      </c>
      <c r="BE323" s="567">
        <f>IF(AND(YEAR(BE$3)=YEAR('Rent Roll'!$C33),OR(MONTH(BE$3)='Rent Roll'!$AJ33,MONTH(BE$3)='Rent Roll'!$AK33,MONTH(BE$3)='Rent Roll'!$AL33)),0,1)</f>
        <v>1</v>
      </c>
      <c r="BF323" s="567">
        <f>IF(AND(YEAR(BF$3)=YEAR('Rent Roll'!$C33),OR(MONTH(BF$3)='Rent Roll'!$AJ33,MONTH(BF$3)='Rent Roll'!$AK33,MONTH(BF$3)='Rent Roll'!$AL33)),0,1)</f>
        <v>1</v>
      </c>
      <c r="BG323" s="567">
        <f>IF(AND(YEAR(BG$3)=YEAR('Rent Roll'!$C33),OR(MONTH(BG$3)='Rent Roll'!$AJ33,MONTH(BG$3)='Rent Roll'!$AK33,MONTH(BG$3)='Rent Roll'!$AL33)),0,1)</f>
        <v>1</v>
      </c>
      <c r="BH323" s="567">
        <f>IF(AND(YEAR(BH$3)=YEAR('Rent Roll'!$C33),OR(MONTH(BH$3)='Rent Roll'!$AJ33,MONTH(BH$3)='Rent Roll'!$AK33,MONTH(BH$3)='Rent Roll'!$AL33)),0,1)</f>
        <v>1</v>
      </c>
      <c r="BI323" s="567">
        <f>IF(AND(YEAR(BI$3)=YEAR('Rent Roll'!$C33),OR(MONTH(BI$3)='Rent Roll'!$AJ33,MONTH(BI$3)='Rent Roll'!$AK33,MONTH(BI$3)='Rent Roll'!$AL33)),0,1)</f>
        <v>1</v>
      </c>
      <c r="BJ323" s="567">
        <f>IF(AND(YEAR(BJ$3)=YEAR('Rent Roll'!$C33),OR(MONTH(BJ$3)='Rent Roll'!$AJ33,MONTH(BJ$3)='Rent Roll'!$AK33,MONTH(BJ$3)='Rent Roll'!$AL33)),0,1)</f>
        <v>1</v>
      </c>
      <c r="BK323" s="567">
        <f>IF(AND(YEAR(BK$3)=YEAR('Rent Roll'!$C33),OR(MONTH(BK$3)='Rent Roll'!$AJ33,MONTH(BK$3)='Rent Roll'!$AK33,MONTH(BK$3)='Rent Roll'!$AL33)),0,1)</f>
        <v>1</v>
      </c>
      <c r="BL323" s="567">
        <f>IF(AND(YEAR(BL$3)=YEAR('Rent Roll'!$C33),OR(MONTH(BL$3)='Rent Roll'!$AJ33,MONTH(BL$3)='Rent Roll'!$AK33,MONTH(BL$3)='Rent Roll'!$AL33)),0,1)</f>
        <v>1</v>
      </c>
      <c r="BM323" s="567">
        <f>IF(AND(YEAR(BM$3)=YEAR('Rent Roll'!$C33),OR(MONTH(BM$3)='Rent Roll'!$AJ33,MONTH(BM$3)='Rent Roll'!$AK33,MONTH(BM$3)='Rent Roll'!$AL33)),0,1)</f>
        <v>1</v>
      </c>
      <c r="BN323" s="767">
        <f>IF(AND(YEAR(BN$3)=YEAR('Rent Roll'!$C33),OR(MONTH(BN$3)='Rent Roll'!$AJ33,MONTH(BN$3)='Rent Roll'!$AK33,MONTH(BN$3)='Rent Roll'!$AL33)),0,1)</f>
        <v>1</v>
      </c>
      <c r="BO323" s="768">
        <f>IF(AND(YEAR(BO$3)=YEAR('Rent Roll'!$C33),OR(MONTH(BO$3)='Rent Roll'!$AJ33,MONTH(BO$3)='Rent Roll'!$AK33,MONTH(BO$3)='Rent Roll'!$AL33)),0,1)</f>
        <v>1</v>
      </c>
      <c r="BP323" s="567">
        <f>IF(AND(YEAR(BP$3)=YEAR('Rent Roll'!$C33),OR(MONTH(BP$3)='Rent Roll'!$AJ33,MONTH(BP$3)='Rent Roll'!$AK33,MONTH(BP$3)='Rent Roll'!$AL33)),0,1)</f>
        <v>1</v>
      </c>
      <c r="BQ323" s="567">
        <f>IF(AND(YEAR(BQ$3)=YEAR('Rent Roll'!$C33),OR(MONTH(BQ$3)='Rent Roll'!$AJ33,MONTH(BQ$3)='Rent Roll'!$AK33,MONTH(BQ$3)='Rent Roll'!$AL33)),0,1)</f>
        <v>1</v>
      </c>
      <c r="BR323" s="567">
        <f>IF(AND(YEAR(BR$3)=YEAR('Rent Roll'!$C33),OR(MONTH(BR$3)='Rent Roll'!$AJ33,MONTH(BR$3)='Rent Roll'!$AK33,MONTH(BR$3)='Rent Roll'!$AL33)),0,1)</f>
        <v>1</v>
      </c>
      <c r="BS323" s="567">
        <f>IF(AND(YEAR(BS$3)=YEAR('Rent Roll'!$C33),OR(MONTH(BS$3)='Rent Roll'!$AJ33,MONTH(BS$3)='Rent Roll'!$AK33,MONTH(BS$3)='Rent Roll'!$AL33)),0,1)</f>
        <v>1</v>
      </c>
      <c r="BT323" s="567">
        <f>IF(AND(YEAR(BT$3)=YEAR('Rent Roll'!$C33),OR(MONTH(BT$3)='Rent Roll'!$AJ33,MONTH(BT$3)='Rent Roll'!$AK33,MONTH(BT$3)='Rent Roll'!$AL33)),0,1)</f>
        <v>1</v>
      </c>
      <c r="BU323" s="567">
        <f>IF(AND(YEAR(BU$3)=YEAR('Rent Roll'!$C33),OR(MONTH(BU$3)='Rent Roll'!$AJ33,MONTH(BU$3)='Rent Roll'!$AK33,MONTH(BU$3)='Rent Roll'!$AL33)),0,1)</f>
        <v>1</v>
      </c>
      <c r="BV323" s="567">
        <f>IF(AND(YEAR(BV$3)=YEAR('Rent Roll'!$C33),OR(MONTH(BV$3)='Rent Roll'!$AJ33,MONTH(BV$3)='Rent Roll'!$AK33,MONTH(BV$3)='Rent Roll'!$AL33)),0,1)</f>
        <v>1</v>
      </c>
      <c r="BW323" s="567">
        <f>IF(AND(YEAR(BW$3)=YEAR('Rent Roll'!$C33),OR(MONTH(BW$3)='Rent Roll'!$AJ33,MONTH(BW$3)='Rent Roll'!$AK33,MONTH(BW$3)='Rent Roll'!$AL33)),0,1)</f>
        <v>1</v>
      </c>
      <c r="BX323" s="567">
        <f>IF(AND(YEAR(BX$3)=YEAR('Rent Roll'!$C33),OR(MONTH(BX$3)='Rent Roll'!$AJ33,MONTH(BX$3)='Rent Roll'!$AK33,MONTH(BX$3)='Rent Roll'!$AL33)),0,1)</f>
        <v>1</v>
      </c>
      <c r="BY323" s="567">
        <f>IF(AND(YEAR(BY$3)=YEAR('Rent Roll'!$C33),OR(MONTH(BY$3)='Rent Roll'!$AJ33,MONTH(BY$3)='Rent Roll'!$AK33,MONTH(BY$3)='Rent Roll'!$AL33)),0,1)</f>
        <v>1</v>
      </c>
      <c r="BZ323" s="767">
        <f>IF(AND(YEAR(BZ$3)=YEAR('Rent Roll'!$C33),OR(MONTH(BZ$3)='Rent Roll'!$AJ33,MONTH(BZ$3)='Rent Roll'!$AK33,MONTH(BZ$3)='Rent Roll'!$AL33)),0,1)</f>
        <v>1</v>
      </c>
      <c r="CA323" s="768">
        <f>IF(AND(YEAR(CA$3)=YEAR('Rent Roll'!$C33),OR(MONTH(CA$3)='Rent Roll'!$AJ33,MONTH(CA$3)='Rent Roll'!$AK33,MONTH(CA$3)='Rent Roll'!$AL33)),0,1)</f>
        <v>1</v>
      </c>
      <c r="CB323" s="567">
        <f>IF(AND(YEAR(CB$3)=YEAR('Rent Roll'!$C33),OR(MONTH(CB$3)='Rent Roll'!$AJ33,MONTH(CB$3)='Rent Roll'!$AK33,MONTH(CB$3)='Rent Roll'!$AL33)),0,1)</f>
        <v>1</v>
      </c>
      <c r="CC323" s="567">
        <f>IF(AND(YEAR(CC$3)=YEAR('Rent Roll'!$C33),OR(MONTH(CC$3)='Rent Roll'!$AJ33,MONTH(CC$3)='Rent Roll'!$AK33,MONTH(CC$3)='Rent Roll'!$AL33)),0,1)</f>
        <v>1</v>
      </c>
      <c r="CD323" s="567">
        <f>IF(AND(YEAR(CD$3)=YEAR('Rent Roll'!$C33),OR(MONTH(CD$3)='Rent Roll'!$AJ33,MONTH(CD$3)='Rent Roll'!$AK33,MONTH(CD$3)='Rent Roll'!$AL33)),0,1)</f>
        <v>1</v>
      </c>
      <c r="CE323" s="567">
        <f>IF(AND(YEAR(CE$3)=YEAR('Rent Roll'!$C33),OR(MONTH(CE$3)='Rent Roll'!$AJ33,MONTH(CE$3)='Rent Roll'!$AK33,MONTH(CE$3)='Rent Roll'!$AL33)),0,1)</f>
        <v>1</v>
      </c>
      <c r="CF323" s="567">
        <f>IF(AND(YEAR(CF$3)=YEAR('Rent Roll'!$C33),OR(MONTH(CF$3)='Rent Roll'!$AJ33,MONTH(CF$3)='Rent Roll'!$AK33,MONTH(CF$3)='Rent Roll'!$AL33)),0,1)</f>
        <v>1</v>
      </c>
      <c r="CG323" s="567">
        <f>IF(AND(YEAR(CG$3)=YEAR('Rent Roll'!$C33),OR(MONTH(CG$3)='Rent Roll'!$AJ33,MONTH(CG$3)='Rent Roll'!$AK33,MONTH(CG$3)='Rent Roll'!$AL33)),0,1)</f>
        <v>1</v>
      </c>
      <c r="CH323" s="567">
        <f>IF(AND(YEAR(CH$3)=YEAR('Rent Roll'!$C33),OR(MONTH(CH$3)='Rent Roll'!$AJ33,MONTH(CH$3)='Rent Roll'!$AK33,MONTH(CH$3)='Rent Roll'!$AL33)),0,1)</f>
        <v>1</v>
      </c>
      <c r="CI323" s="567">
        <f>IF(AND(YEAR(CI$3)=YEAR('Rent Roll'!$C33),OR(MONTH(CI$3)='Rent Roll'!$AJ33,MONTH(CI$3)='Rent Roll'!$AK33,MONTH(CI$3)='Rent Roll'!$AL33)),0,1)</f>
        <v>1</v>
      </c>
      <c r="CJ323" s="567">
        <f>IF(AND(YEAR(CJ$3)=YEAR('Rent Roll'!$C33),OR(MONTH(CJ$3)='Rent Roll'!$AJ33,MONTH(CJ$3)='Rent Roll'!$AK33,MONTH(CJ$3)='Rent Roll'!$AL33)),0,1)</f>
        <v>1</v>
      </c>
      <c r="CK323" s="567">
        <f>IF(AND(YEAR(CK$3)=YEAR('Rent Roll'!$C33),OR(MONTH(CK$3)='Rent Roll'!$AJ33,MONTH(CK$3)='Rent Roll'!$AK33,MONTH(CK$3)='Rent Roll'!$AL33)),0,1)</f>
        <v>1</v>
      </c>
      <c r="CL323" s="767">
        <f>IF(AND(YEAR(CL$3)=YEAR('Rent Roll'!$C33),OR(MONTH(CL$3)='Rent Roll'!$AJ33,MONTH(CL$3)='Rent Roll'!$AK33,MONTH(CL$3)='Rent Roll'!$AL33)),0,1)</f>
        <v>1</v>
      </c>
      <c r="CM323" s="768">
        <f>IF(AND(YEAR(CM$3)=YEAR('Rent Roll'!$C33),OR(MONTH(CM$3)='Rent Roll'!$AJ33,MONTH(CM$3)='Rent Roll'!$AK33,MONTH(CM$3)='Rent Roll'!$AL33)),0,1)</f>
        <v>1</v>
      </c>
      <c r="CN323" s="567">
        <f>IF(AND(YEAR(CN$3)=YEAR('Rent Roll'!$C33),OR(MONTH(CN$3)='Rent Roll'!$AJ33,MONTH(CN$3)='Rent Roll'!$AK33,MONTH(CN$3)='Rent Roll'!$AL33)),0,1)</f>
        <v>1</v>
      </c>
      <c r="CO323" s="567">
        <f>IF(AND(YEAR(CO$3)=YEAR('Rent Roll'!$C33),OR(MONTH(CO$3)='Rent Roll'!$AJ33,MONTH(CO$3)='Rent Roll'!$AK33,MONTH(CO$3)='Rent Roll'!$AL33)),0,1)</f>
        <v>1</v>
      </c>
      <c r="CP323" s="567">
        <f>IF(AND(YEAR(CP$3)=YEAR('Rent Roll'!$C33),OR(MONTH(CP$3)='Rent Roll'!$AJ33,MONTH(CP$3)='Rent Roll'!$AK33,MONTH(CP$3)='Rent Roll'!$AL33)),0,1)</f>
        <v>1</v>
      </c>
      <c r="CQ323" s="567">
        <f>IF(AND(YEAR(CQ$3)=YEAR('Rent Roll'!$C33),OR(MONTH(CQ$3)='Rent Roll'!$AJ33,MONTH(CQ$3)='Rent Roll'!$AK33,MONTH(CQ$3)='Rent Roll'!$AL33)),0,1)</f>
        <v>1</v>
      </c>
      <c r="CR323" s="567">
        <f>IF(AND(YEAR(CR$3)=YEAR('Rent Roll'!$C33),OR(MONTH(CR$3)='Rent Roll'!$AJ33,MONTH(CR$3)='Rent Roll'!$AK33,MONTH(CR$3)='Rent Roll'!$AL33)),0,1)</f>
        <v>1</v>
      </c>
      <c r="CS323" s="567">
        <f>IF(AND(YEAR(CS$3)=YEAR('Rent Roll'!$C33),OR(MONTH(CS$3)='Rent Roll'!$AJ33,MONTH(CS$3)='Rent Roll'!$AK33,MONTH(CS$3)='Rent Roll'!$AL33)),0,1)</f>
        <v>1</v>
      </c>
      <c r="CT323" s="567">
        <f>IF(AND(YEAR(CT$3)=YEAR('Rent Roll'!$C33),OR(MONTH(CT$3)='Rent Roll'!$AJ33,MONTH(CT$3)='Rent Roll'!$AK33,MONTH(CT$3)='Rent Roll'!$AL33)),0,1)</f>
        <v>1</v>
      </c>
      <c r="CU323" s="567">
        <f>IF(AND(YEAR(CU$3)=YEAR('Rent Roll'!$C33),OR(MONTH(CU$3)='Rent Roll'!$AJ33,MONTH(CU$3)='Rent Roll'!$AK33,MONTH(CU$3)='Rent Roll'!$AL33)),0,1)</f>
        <v>1</v>
      </c>
      <c r="CV323" s="567">
        <f>IF(AND(YEAR(CV$3)=YEAR('Rent Roll'!$C33),OR(MONTH(CV$3)='Rent Roll'!$AJ33,MONTH(CV$3)='Rent Roll'!$AK33,MONTH(CV$3)='Rent Roll'!$AL33)),0,1)</f>
        <v>1</v>
      </c>
      <c r="CW323" s="567">
        <f>IF(AND(YEAR(CW$3)=YEAR('Rent Roll'!$C33),OR(MONTH(CW$3)='Rent Roll'!$AJ33,MONTH(CW$3)='Rent Roll'!$AK33,MONTH(CW$3)='Rent Roll'!$AL33)),0,1)</f>
        <v>1</v>
      </c>
      <c r="CX323" s="767">
        <f>IF(AND(YEAR(CX$3)=YEAR('Rent Roll'!$C33),OR(MONTH(CX$3)='Rent Roll'!$AJ33,MONTH(CX$3)='Rent Roll'!$AK33,MONTH(CX$3)='Rent Roll'!$AL33)),0,1)</f>
        <v>1</v>
      </c>
      <c r="CY323" s="768">
        <f>IF(AND(YEAR(CY$3)=YEAR('Rent Roll'!$C33),OR(MONTH(CY$3)='Rent Roll'!$AJ33,MONTH(CY$3)='Rent Roll'!$AK33,MONTH(CY$3)='Rent Roll'!$AL33)),0,1)</f>
        <v>1</v>
      </c>
      <c r="CZ323" s="567">
        <f>IF(AND(YEAR(CZ$3)=YEAR('Rent Roll'!$C33),OR(MONTH(CZ$3)='Rent Roll'!$AJ33,MONTH(CZ$3)='Rent Roll'!$AK33,MONTH(CZ$3)='Rent Roll'!$AL33)),0,1)</f>
        <v>1</v>
      </c>
      <c r="DA323" s="567">
        <f>IF(AND(YEAR(DA$3)=YEAR('Rent Roll'!$C33),OR(MONTH(DA$3)='Rent Roll'!$AJ33,MONTH(DA$3)='Rent Roll'!$AK33,MONTH(DA$3)='Rent Roll'!$AL33)),0,1)</f>
        <v>1</v>
      </c>
      <c r="DB323" s="567">
        <f>IF(AND(YEAR(DB$3)=YEAR('Rent Roll'!$C33),OR(MONTH(DB$3)='Rent Roll'!$AJ33,MONTH(DB$3)='Rent Roll'!$AK33,MONTH(DB$3)='Rent Roll'!$AL33)),0,1)</f>
        <v>1</v>
      </c>
      <c r="DC323" s="567">
        <f>IF(AND(YEAR(DC$3)=YEAR('Rent Roll'!$C33),OR(MONTH(DC$3)='Rent Roll'!$AJ33,MONTH(DC$3)='Rent Roll'!$AK33,MONTH(DC$3)='Rent Roll'!$AL33)),0,1)</f>
        <v>1</v>
      </c>
      <c r="DD323" s="567">
        <f>IF(AND(YEAR(DD$3)=YEAR('Rent Roll'!$C33),OR(MONTH(DD$3)='Rent Roll'!$AJ33,MONTH(DD$3)='Rent Roll'!$AK33,MONTH(DD$3)='Rent Roll'!$AL33)),0,1)</f>
        <v>1</v>
      </c>
      <c r="DE323" s="567">
        <f>IF(AND(YEAR(DE$3)=YEAR('Rent Roll'!$C33),OR(MONTH(DE$3)='Rent Roll'!$AJ33,MONTH(DE$3)='Rent Roll'!$AK33,MONTH(DE$3)='Rent Roll'!$AL33)),0,1)</f>
        <v>1</v>
      </c>
      <c r="DF323" s="567">
        <f>IF(AND(YEAR(DF$3)=YEAR('Rent Roll'!$C33),OR(MONTH(DF$3)='Rent Roll'!$AJ33,MONTH(DF$3)='Rent Roll'!$AK33,MONTH(DF$3)='Rent Roll'!$AL33)),0,1)</f>
        <v>1</v>
      </c>
      <c r="DG323" s="567">
        <f>IF(AND(YEAR(DG$3)=YEAR('Rent Roll'!$C33),OR(MONTH(DG$3)='Rent Roll'!$AJ33,MONTH(DG$3)='Rent Roll'!$AK33,MONTH(DG$3)='Rent Roll'!$AL33)),0,1)</f>
        <v>1</v>
      </c>
      <c r="DH323" s="567">
        <f>IF(AND(YEAR(DH$3)=YEAR('Rent Roll'!$C33),OR(MONTH(DH$3)='Rent Roll'!$AJ33,MONTH(DH$3)='Rent Roll'!$AK33,MONTH(DH$3)='Rent Roll'!$AL33)),0,1)</f>
        <v>1</v>
      </c>
      <c r="DI323" s="567">
        <f>IF(AND(YEAR(DI$3)=YEAR('Rent Roll'!$C33),OR(MONTH(DI$3)='Rent Roll'!$AJ33,MONTH(DI$3)='Rent Roll'!$AK33,MONTH(DI$3)='Rent Roll'!$AL33)),0,1)</f>
        <v>1</v>
      </c>
      <c r="DJ323" s="767">
        <f>IF(AND(YEAR(DJ$3)=YEAR('Rent Roll'!$C33),OR(MONTH(DJ$3)='Rent Roll'!$AJ33,MONTH(DJ$3)='Rent Roll'!$AK33,MONTH(DJ$3)='Rent Roll'!$AL33)),0,1)</f>
        <v>1</v>
      </c>
      <c r="DK323" s="768">
        <f>IF(AND(YEAR(DK$3)=YEAR('Rent Roll'!$C33),OR(MONTH(DK$3)='Rent Roll'!$AJ33,MONTH(DK$3)='Rent Roll'!$AK33,MONTH(DK$3)='Rent Roll'!$AL33)),0,1)</f>
        <v>1</v>
      </c>
      <c r="DL323" s="567">
        <f>IF(AND(YEAR(DL$3)=YEAR('Rent Roll'!$C33),OR(MONTH(DL$3)='Rent Roll'!$AJ33,MONTH(DL$3)='Rent Roll'!$AK33,MONTH(DL$3)='Rent Roll'!$AL33)),0,1)</f>
        <v>1</v>
      </c>
      <c r="DM323" s="567">
        <f>IF(AND(YEAR(DM$3)=YEAR('Rent Roll'!$C33),OR(MONTH(DM$3)='Rent Roll'!$AJ33,MONTH(DM$3)='Rent Roll'!$AK33,MONTH(DM$3)='Rent Roll'!$AL33)),0,1)</f>
        <v>1</v>
      </c>
      <c r="DN323" s="567">
        <f>IF(AND(YEAR(DN$3)=YEAR('Rent Roll'!$C33),OR(MONTH(DN$3)='Rent Roll'!$AJ33,MONTH(DN$3)='Rent Roll'!$AK33,MONTH(DN$3)='Rent Roll'!$AL33)),0,1)</f>
        <v>1</v>
      </c>
      <c r="DO323" s="567">
        <f>IF(AND(YEAR(DO$3)=YEAR('Rent Roll'!$C33),OR(MONTH(DO$3)='Rent Roll'!$AJ33,MONTH(DO$3)='Rent Roll'!$AK33,MONTH(DO$3)='Rent Roll'!$AL33)),0,1)</f>
        <v>1</v>
      </c>
      <c r="DP323" s="567">
        <f>IF(AND(YEAR(DP$3)=YEAR('Rent Roll'!$C33),OR(MONTH(DP$3)='Rent Roll'!$AJ33,MONTH(DP$3)='Rent Roll'!$AK33,MONTH(DP$3)='Rent Roll'!$AL33)),0,1)</f>
        <v>1</v>
      </c>
      <c r="DQ323" s="567">
        <f>IF(AND(YEAR(DQ$3)=YEAR('Rent Roll'!$C33),OR(MONTH(DQ$3)='Rent Roll'!$AJ33,MONTH(DQ$3)='Rent Roll'!$AK33,MONTH(DQ$3)='Rent Roll'!$AL33)),0,1)</f>
        <v>1</v>
      </c>
      <c r="DR323" s="567">
        <f>IF(AND(YEAR(DR$3)=YEAR('Rent Roll'!$C33),OR(MONTH(DR$3)='Rent Roll'!$AJ33,MONTH(DR$3)='Rent Roll'!$AK33,MONTH(DR$3)='Rent Roll'!$AL33)),0,1)</f>
        <v>1</v>
      </c>
      <c r="DS323" s="567">
        <f>IF(AND(YEAR(DS$3)=YEAR('Rent Roll'!$C33),OR(MONTH(DS$3)='Rent Roll'!$AJ33,MONTH(DS$3)='Rent Roll'!$AK33,MONTH(DS$3)='Rent Roll'!$AL33)),0,1)</f>
        <v>1</v>
      </c>
      <c r="DT323" s="567">
        <f>IF(AND(YEAR(DT$3)=YEAR('Rent Roll'!$C33),OR(MONTH(DT$3)='Rent Roll'!$AJ33,MONTH(DT$3)='Rent Roll'!$AK33,MONTH(DT$3)='Rent Roll'!$AL33)),0,1)</f>
        <v>1</v>
      </c>
      <c r="DU323" s="567">
        <f>IF(AND(YEAR(DU$3)=YEAR('Rent Roll'!$C33),OR(MONTH(DU$3)='Rent Roll'!$AJ33,MONTH(DU$3)='Rent Roll'!$AK33,MONTH(DU$3)='Rent Roll'!$AL33)),0,1)</f>
        <v>1</v>
      </c>
      <c r="DV323" s="567">
        <f>IF(AND(YEAR(DV$3)=YEAR('Rent Roll'!$C33),OR(MONTH(DV$3)='Rent Roll'!$AJ33,MONTH(DV$3)='Rent Roll'!$AK33,MONTH(DV$3)='Rent Roll'!$AL33)),0,1)</f>
        <v>1</v>
      </c>
    </row>
    <row r="324" spans="1:126" s="568" customFormat="1" ht="12" customHeight="1" outlineLevel="1" x14ac:dyDescent="0.4">
      <c r="A324" s="732"/>
      <c r="B324" s="564">
        <f>'Rent Roll'!$B34</f>
        <v>0</v>
      </c>
      <c r="C324" s="565"/>
      <c r="D324" s="565"/>
      <c r="E324" s="566"/>
      <c r="F324" s="778">
        <f>IF(AND(YEAR(F$3)=YEAR('Rent Roll'!$C34),OR(MONTH(F$3)='Rent Roll'!$AJ34,MONTH(F$3)='Rent Roll'!$AK34,MONTH(F$3)='Rent Roll'!$AL34)),0,1)</f>
        <v>1</v>
      </c>
      <c r="G324" s="768">
        <f>IF(AND(YEAR(G$3)=YEAR('Rent Roll'!$C34),OR(MONTH(G$3)='Rent Roll'!$AJ34,MONTH(G$3)='Rent Roll'!$AK34,MONTH(G$3)='Rent Roll'!$AL34)),0,1)</f>
        <v>1</v>
      </c>
      <c r="H324" s="567">
        <f>IF(AND(YEAR(H$3)=YEAR('Rent Roll'!$C34),OR(MONTH(H$3)='Rent Roll'!$AJ34,MONTH(H$3)='Rent Roll'!$AK34,MONTH(H$3)='Rent Roll'!$AL34)),0,1)</f>
        <v>1</v>
      </c>
      <c r="I324" s="567">
        <f>IF(AND(YEAR(I$3)=YEAR('Rent Roll'!$C34),OR(MONTH(I$3)='Rent Roll'!$AJ34,MONTH(I$3)='Rent Roll'!$AK34,MONTH(I$3)='Rent Roll'!$AL34)),0,1)</f>
        <v>1</v>
      </c>
      <c r="J324" s="567">
        <f>IF(AND(YEAR(J$3)=YEAR('Rent Roll'!$C34),OR(MONTH(J$3)='Rent Roll'!$AJ34,MONTH(J$3)='Rent Roll'!$AK34,MONTH(J$3)='Rent Roll'!$AL34)),0,1)</f>
        <v>1</v>
      </c>
      <c r="K324" s="567">
        <f>IF(AND(YEAR(K$3)=YEAR('Rent Roll'!$C34),OR(MONTH(K$3)='Rent Roll'!$AJ34,MONTH(K$3)='Rent Roll'!$AK34,MONTH(K$3)='Rent Roll'!$AL34)),0,1)</f>
        <v>1</v>
      </c>
      <c r="L324" s="567">
        <f>IF(AND(YEAR(L$3)=YEAR('Rent Roll'!$C34),OR(MONTH(L$3)='Rent Roll'!$AJ34,MONTH(L$3)='Rent Roll'!$AK34,MONTH(L$3)='Rent Roll'!$AL34)),0,1)</f>
        <v>1</v>
      </c>
      <c r="M324" s="567">
        <f>IF(AND(YEAR(M$3)=YEAR('Rent Roll'!$C34),OR(MONTH(M$3)='Rent Roll'!$AJ34,MONTH(M$3)='Rent Roll'!$AK34,MONTH(M$3)='Rent Roll'!$AL34)),0,1)</f>
        <v>1</v>
      </c>
      <c r="N324" s="567">
        <f>IF(AND(YEAR(N$3)=YEAR('Rent Roll'!$C34),OR(MONTH(N$3)='Rent Roll'!$AJ34,MONTH(N$3)='Rent Roll'!$AK34,MONTH(N$3)='Rent Roll'!$AL34)),0,1)</f>
        <v>1</v>
      </c>
      <c r="O324" s="567">
        <f>IF(AND(YEAR(O$3)=YEAR('Rent Roll'!$C34),OR(MONTH(O$3)='Rent Roll'!$AJ34,MONTH(O$3)='Rent Roll'!$AK34,MONTH(O$3)='Rent Roll'!$AL34)),0,1)</f>
        <v>1</v>
      </c>
      <c r="P324" s="567">
        <f>IF(AND(YEAR(P$3)=YEAR('Rent Roll'!$C34),OR(MONTH(P$3)='Rent Roll'!$AJ34,MONTH(P$3)='Rent Roll'!$AK34,MONTH(P$3)='Rent Roll'!$AL34)),0,1)</f>
        <v>1</v>
      </c>
      <c r="Q324" s="567">
        <f>IF(AND(YEAR(Q$3)=YEAR('Rent Roll'!$C34),OR(MONTH(Q$3)='Rent Roll'!$AJ34,MONTH(Q$3)='Rent Roll'!$AK34,MONTH(Q$3)='Rent Roll'!$AL34)),0,1)</f>
        <v>1</v>
      </c>
      <c r="R324" s="767">
        <f>IF(AND(YEAR(R$3)=YEAR('Rent Roll'!$C34),OR(MONTH(R$3)='Rent Roll'!$AJ34,MONTH(R$3)='Rent Roll'!$AK34,MONTH(R$3)='Rent Roll'!$AL34)),0,1)</f>
        <v>1</v>
      </c>
      <c r="S324" s="768">
        <f>IF(AND(YEAR(S$3)=YEAR('Rent Roll'!$C34),OR(MONTH(S$3)='Rent Roll'!$AJ34,MONTH(S$3)='Rent Roll'!$AK34,MONTH(S$3)='Rent Roll'!$AL34)),0,1)</f>
        <v>1</v>
      </c>
      <c r="T324" s="567">
        <f>IF(AND(YEAR(T$3)=YEAR('Rent Roll'!$C34),OR(MONTH(T$3)='Rent Roll'!$AJ34,MONTH(T$3)='Rent Roll'!$AK34,MONTH(T$3)='Rent Roll'!$AL34)),0,1)</f>
        <v>1</v>
      </c>
      <c r="U324" s="567">
        <f>IF(AND(YEAR(U$3)=YEAR('Rent Roll'!$C34),OR(MONTH(U$3)='Rent Roll'!$AJ34,MONTH(U$3)='Rent Roll'!$AK34,MONTH(U$3)='Rent Roll'!$AL34)),0,1)</f>
        <v>1</v>
      </c>
      <c r="V324" s="567">
        <f>IF(AND(YEAR(V$3)=YEAR('Rent Roll'!$C34),OR(MONTH(V$3)='Rent Roll'!$AJ34,MONTH(V$3)='Rent Roll'!$AK34,MONTH(V$3)='Rent Roll'!$AL34)),0,1)</f>
        <v>1</v>
      </c>
      <c r="W324" s="567">
        <f>IF(AND(YEAR(W$3)=YEAR('Rent Roll'!$C34),OR(MONTH(W$3)='Rent Roll'!$AJ34,MONTH(W$3)='Rent Roll'!$AK34,MONTH(W$3)='Rent Roll'!$AL34)),0,1)</f>
        <v>1</v>
      </c>
      <c r="X324" s="567">
        <f>IF(AND(YEAR(X$3)=YEAR('Rent Roll'!$C34),OR(MONTH(X$3)='Rent Roll'!$AJ34,MONTH(X$3)='Rent Roll'!$AK34,MONTH(X$3)='Rent Roll'!$AL34)),0,1)</f>
        <v>1</v>
      </c>
      <c r="Y324" s="567">
        <f>IF(AND(YEAR(Y$3)=YEAR('Rent Roll'!$C34),OR(MONTH(Y$3)='Rent Roll'!$AJ34,MONTH(Y$3)='Rent Roll'!$AK34,MONTH(Y$3)='Rent Roll'!$AL34)),0,1)</f>
        <v>1</v>
      </c>
      <c r="Z324" s="567">
        <f>IF(AND(YEAR(Z$3)=YEAR('Rent Roll'!$C34),OR(MONTH(Z$3)='Rent Roll'!$AJ34,MONTH(Z$3)='Rent Roll'!$AK34,MONTH(Z$3)='Rent Roll'!$AL34)),0,1)</f>
        <v>1</v>
      </c>
      <c r="AA324" s="567">
        <f>IF(AND(YEAR(AA$3)=YEAR('Rent Roll'!$C34),OR(MONTH(AA$3)='Rent Roll'!$AJ34,MONTH(AA$3)='Rent Roll'!$AK34,MONTH(AA$3)='Rent Roll'!$AL34)),0,1)</f>
        <v>1</v>
      </c>
      <c r="AB324" s="567">
        <f>IF(AND(YEAR(AB$3)=YEAR('Rent Roll'!$C34),OR(MONTH(AB$3)='Rent Roll'!$AJ34,MONTH(AB$3)='Rent Roll'!$AK34,MONTH(AB$3)='Rent Roll'!$AL34)),0,1)</f>
        <v>1</v>
      </c>
      <c r="AC324" s="567">
        <f>IF(AND(YEAR(AC$3)=YEAR('Rent Roll'!$C34),OR(MONTH(AC$3)='Rent Roll'!$AJ34,MONTH(AC$3)='Rent Roll'!$AK34,MONTH(AC$3)='Rent Roll'!$AL34)),0,1)</f>
        <v>1</v>
      </c>
      <c r="AD324" s="767">
        <f>IF(AND(YEAR(AD$3)=YEAR('Rent Roll'!$C34),OR(MONTH(AD$3)='Rent Roll'!$AJ34,MONTH(AD$3)='Rent Roll'!$AK34,MONTH(AD$3)='Rent Roll'!$AL34)),0,1)</f>
        <v>1</v>
      </c>
      <c r="AE324" s="768">
        <f>IF(AND(YEAR(AE$3)=YEAR('Rent Roll'!$C34),OR(MONTH(AE$3)='Rent Roll'!$AJ34,MONTH(AE$3)='Rent Roll'!$AK34,MONTH(AE$3)='Rent Roll'!$AL34)),0,1)</f>
        <v>1</v>
      </c>
      <c r="AF324" s="567">
        <f>IF(AND(YEAR(AF$3)=YEAR('Rent Roll'!$C34),OR(MONTH(AF$3)='Rent Roll'!$AJ34,MONTH(AF$3)='Rent Roll'!$AK34,MONTH(AF$3)='Rent Roll'!$AL34)),0,1)</f>
        <v>1</v>
      </c>
      <c r="AG324" s="567">
        <f>IF(AND(YEAR(AG$3)=YEAR('Rent Roll'!$C34),OR(MONTH(AG$3)='Rent Roll'!$AJ34,MONTH(AG$3)='Rent Roll'!$AK34,MONTH(AG$3)='Rent Roll'!$AL34)),0,1)</f>
        <v>1</v>
      </c>
      <c r="AH324" s="567">
        <f>IF(AND(YEAR(AH$3)=YEAR('Rent Roll'!$C34),OR(MONTH(AH$3)='Rent Roll'!$AJ34,MONTH(AH$3)='Rent Roll'!$AK34,MONTH(AH$3)='Rent Roll'!$AL34)),0,1)</f>
        <v>1</v>
      </c>
      <c r="AI324" s="567">
        <f>IF(AND(YEAR(AI$3)=YEAR('Rent Roll'!$C34),OR(MONTH(AI$3)='Rent Roll'!$AJ34,MONTH(AI$3)='Rent Roll'!$AK34,MONTH(AI$3)='Rent Roll'!$AL34)),0,1)</f>
        <v>1</v>
      </c>
      <c r="AJ324" s="567">
        <f>IF(AND(YEAR(AJ$3)=YEAR('Rent Roll'!$C34),OR(MONTH(AJ$3)='Rent Roll'!$AJ34,MONTH(AJ$3)='Rent Roll'!$AK34,MONTH(AJ$3)='Rent Roll'!$AL34)),0,1)</f>
        <v>1</v>
      </c>
      <c r="AK324" s="567">
        <f>IF(AND(YEAR(AK$3)=YEAR('Rent Roll'!$C34),OR(MONTH(AK$3)='Rent Roll'!$AJ34,MONTH(AK$3)='Rent Roll'!$AK34,MONTH(AK$3)='Rent Roll'!$AL34)),0,1)</f>
        <v>1</v>
      </c>
      <c r="AL324" s="567">
        <f>IF(AND(YEAR(AL$3)=YEAR('Rent Roll'!$C34),OR(MONTH(AL$3)='Rent Roll'!$AJ34,MONTH(AL$3)='Rent Roll'!$AK34,MONTH(AL$3)='Rent Roll'!$AL34)),0,1)</f>
        <v>1</v>
      </c>
      <c r="AM324" s="567">
        <f>IF(AND(YEAR(AM$3)=YEAR('Rent Roll'!$C34),OR(MONTH(AM$3)='Rent Roll'!$AJ34,MONTH(AM$3)='Rent Roll'!$AK34,MONTH(AM$3)='Rent Roll'!$AL34)),0,1)</f>
        <v>1</v>
      </c>
      <c r="AN324" s="567">
        <f>IF(AND(YEAR(AN$3)=YEAR('Rent Roll'!$C34),OR(MONTH(AN$3)='Rent Roll'!$AJ34,MONTH(AN$3)='Rent Roll'!$AK34,MONTH(AN$3)='Rent Roll'!$AL34)),0,1)</f>
        <v>1</v>
      </c>
      <c r="AO324" s="567">
        <f>IF(AND(YEAR(AO$3)=YEAR('Rent Roll'!$C34),OR(MONTH(AO$3)='Rent Roll'!$AJ34,MONTH(AO$3)='Rent Roll'!$AK34,MONTH(AO$3)='Rent Roll'!$AL34)),0,1)</f>
        <v>1</v>
      </c>
      <c r="AP324" s="767">
        <f>IF(AND(YEAR(AP$3)=YEAR('Rent Roll'!$C34),OR(MONTH(AP$3)='Rent Roll'!$AJ34,MONTH(AP$3)='Rent Roll'!$AK34,MONTH(AP$3)='Rent Roll'!$AL34)),0,1)</f>
        <v>1</v>
      </c>
      <c r="AQ324" s="768">
        <f>IF(AND(YEAR(AQ$3)=YEAR('Rent Roll'!$C34),OR(MONTH(AQ$3)='Rent Roll'!$AJ34,MONTH(AQ$3)='Rent Roll'!$AK34,MONTH(AQ$3)='Rent Roll'!$AL34)),0,1)</f>
        <v>1</v>
      </c>
      <c r="AR324" s="567">
        <f>IF(AND(YEAR(AR$3)=YEAR('Rent Roll'!$C34),OR(MONTH(AR$3)='Rent Roll'!$AJ34,MONTH(AR$3)='Rent Roll'!$AK34,MONTH(AR$3)='Rent Roll'!$AL34)),0,1)</f>
        <v>1</v>
      </c>
      <c r="AS324" s="567">
        <f>IF(AND(YEAR(AS$3)=YEAR('Rent Roll'!$C34),OR(MONTH(AS$3)='Rent Roll'!$AJ34,MONTH(AS$3)='Rent Roll'!$AK34,MONTH(AS$3)='Rent Roll'!$AL34)),0,1)</f>
        <v>1</v>
      </c>
      <c r="AT324" s="567">
        <f>IF(AND(YEAR(AT$3)=YEAR('Rent Roll'!$C34),OR(MONTH(AT$3)='Rent Roll'!$AJ34,MONTH(AT$3)='Rent Roll'!$AK34,MONTH(AT$3)='Rent Roll'!$AL34)),0,1)</f>
        <v>1</v>
      </c>
      <c r="AU324" s="567">
        <f>IF(AND(YEAR(AU$3)=YEAR('Rent Roll'!$C34),OR(MONTH(AU$3)='Rent Roll'!$AJ34,MONTH(AU$3)='Rent Roll'!$AK34,MONTH(AU$3)='Rent Roll'!$AL34)),0,1)</f>
        <v>1</v>
      </c>
      <c r="AV324" s="567">
        <f>IF(AND(YEAR(AV$3)=YEAR('Rent Roll'!$C34),OR(MONTH(AV$3)='Rent Roll'!$AJ34,MONTH(AV$3)='Rent Roll'!$AK34,MONTH(AV$3)='Rent Roll'!$AL34)),0,1)</f>
        <v>1</v>
      </c>
      <c r="AW324" s="567">
        <f>IF(AND(YEAR(AW$3)=YEAR('Rent Roll'!$C34),OR(MONTH(AW$3)='Rent Roll'!$AJ34,MONTH(AW$3)='Rent Roll'!$AK34,MONTH(AW$3)='Rent Roll'!$AL34)),0,1)</f>
        <v>1</v>
      </c>
      <c r="AX324" s="567">
        <f>IF(AND(YEAR(AX$3)=YEAR('Rent Roll'!$C34),OR(MONTH(AX$3)='Rent Roll'!$AJ34,MONTH(AX$3)='Rent Roll'!$AK34,MONTH(AX$3)='Rent Roll'!$AL34)),0,1)</f>
        <v>1</v>
      </c>
      <c r="AY324" s="567">
        <f>IF(AND(YEAR(AY$3)=YEAR('Rent Roll'!$C34),OR(MONTH(AY$3)='Rent Roll'!$AJ34,MONTH(AY$3)='Rent Roll'!$AK34,MONTH(AY$3)='Rent Roll'!$AL34)),0,1)</f>
        <v>1</v>
      </c>
      <c r="AZ324" s="567">
        <f>IF(AND(YEAR(AZ$3)=YEAR('Rent Roll'!$C34),OR(MONTH(AZ$3)='Rent Roll'!$AJ34,MONTH(AZ$3)='Rent Roll'!$AK34,MONTH(AZ$3)='Rent Roll'!$AL34)),0,1)</f>
        <v>1</v>
      </c>
      <c r="BA324" s="567">
        <f>IF(AND(YEAR(BA$3)=YEAR('Rent Roll'!$C34),OR(MONTH(BA$3)='Rent Roll'!$AJ34,MONTH(BA$3)='Rent Roll'!$AK34,MONTH(BA$3)='Rent Roll'!$AL34)),0,1)</f>
        <v>1</v>
      </c>
      <c r="BB324" s="767">
        <f>IF(AND(YEAR(BB$3)=YEAR('Rent Roll'!$C34),OR(MONTH(BB$3)='Rent Roll'!$AJ34,MONTH(BB$3)='Rent Roll'!$AK34,MONTH(BB$3)='Rent Roll'!$AL34)),0,1)</f>
        <v>1</v>
      </c>
      <c r="BC324" s="768">
        <f>IF(AND(YEAR(BC$3)=YEAR('Rent Roll'!$C34),OR(MONTH(BC$3)='Rent Roll'!$AJ34,MONTH(BC$3)='Rent Roll'!$AK34,MONTH(BC$3)='Rent Roll'!$AL34)),0,1)</f>
        <v>1</v>
      </c>
      <c r="BD324" s="567">
        <f>IF(AND(YEAR(BD$3)=YEAR('Rent Roll'!$C34),OR(MONTH(BD$3)='Rent Roll'!$AJ34,MONTH(BD$3)='Rent Roll'!$AK34,MONTH(BD$3)='Rent Roll'!$AL34)),0,1)</f>
        <v>1</v>
      </c>
      <c r="BE324" s="567">
        <f>IF(AND(YEAR(BE$3)=YEAR('Rent Roll'!$C34),OR(MONTH(BE$3)='Rent Roll'!$AJ34,MONTH(BE$3)='Rent Roll'!$AK34,MONTH(BE$3)='Rent Roll'!$AL34)),0,1)</f>
        <v>1</v>
      </c>
      <c r="BF324" s="567">
        <f>IF(AND(YEAR(BF$3)=YEAR('Rent Roll'!$C34),OR(MONTH(BF$3)='Rent Roll'!$AJ34,MONTH(BF$3)='Rent Roll'!$AK34,MONTH(BF$3)='Rent Roll'!$AL34)),0,1)</f>
        <v>1</v>
      </c>
      <c r="BG324" s="567">
        <f>IF(AND(YEAR(BG$3)=YEAR('Rent Roll'!$C34),OR(MONTH(BG$3)='Rent Roll'!$AJ34,MONTH(BG$3)='Rent Roll'!$AK34,MONTH(BG$3)='Rent Roll'!$AL34)),0,1)</f>
        <v>1</v>
      </c>
      <c r="BH324" s="567">
        <f>IF(AND(YEAR(BH$3)=YEAR('Rent Roll'!$C34),OR(MONTH(BH$3)='Rent Roll'!$AJ34,MONTH(BH$3)='Rent Roll'!$AK34,MONTH(BH$3)='Rent Roll'!$AL34)),0,1)</f>
        <v>1</v>
      </c>
      <c r="BI324" s="567">
        <f>IF(AND(YEAR(BI$3)=YEAR('Rent Roll'!$C34),OR(MONTH(BI$3)='Rent Roll'!$AJ34,MONTH(BI$3)='Rent Roll'!$AK34,MONTH(BI$3)='Rent Roll'!$AL34)),0,1)</f>
        <v>1</v>
      </c>
      <c r="BJ324" s="567">
        <f>IF(AND(YEAR(BJ$3)=YEAR('Rent Roll'!$C34),OR(MONTH(BJ$3)='Rent Roll'!$AJ34,MONTH(BJ$3)='Rent Roll'!$AK34,MONTH(BJ$3)='Rent Roll'!$AL34)),0,1)</f>
        <v>1</v>
      </c>
      <c r="BK324" s="567">
        <f>IF(AND(YEAR(BK$3)=YEAR('Rent Roll'!$C34),OR(MONTH(BK$3)='Rent Roll'!$AJ34,MONTH(BK$3)='Rent Roll'!$AK34,MONTH(BK$3)='Rent Roll'!$AL34)),0,1)</f>
        <v>1</v>
      </c>
      <c r="BL324" s="567">
        <f>IF(AND(YEAR(BL$3)=YEAR('Rent Roll'!$C34),OR(MONTH(BL$3)='Rent Roll'!$AJ34,MONTH(BL$3)='Rent Roll'!$AK34,MONTH(BL$3)='Rent Roll'!$AL34)),0,1)</f>
        <v>1</v>
      </c>
      <c r="BM324" s="567">
        <f>IF(AND(YEAR(BM$3)=YEAR('Rent Roll'!$C34),OR(MONTH(BM$3)='Rent Roll'!$AJ34,MONTH(BM$3)='Rent Roll'!$AK34,MONTH(BM$3)='Rent Roll'!$AL34)),0,1)</f>
        <v>1</v>
      </c>
      <c r="BN324" s="767">
        <f>IF(AND(YEAR(BN$3)=YEAR('Rent Roll'!$C34),OR(MONTH(BN$3)='Rent Roll'!$AJ34,MONTH(BN$3)='Rent Roll'!$AK34,MONTH(BN$3)='Rent Roll'!$AL34)),0,1)</f>
        <v>1</v>
      </c>
      <c r="BO324" s="768">
        <f>IF(AND(YEAR(BO$3)=YEAR('Rent Roll'!$C34),OR(MONTH(BO$3)='Rent Roll'!$AJ34,MONTH(BO$3)='Rent Roll'!$AK34,MONTH(BO$3)='Rent Roll'!$AL34)),0,1)</f>
        <v>1</v>
      </c>
      <c r="BP324" s="567">
        <f>IF(AND(YEAR(BP$3)=YEAR('Rent Roll'!$C34),OR(MONTH(BP$3)='Rent Roll'!$AJ34,MONTH(BP$3)='Rent Roll'!$AK34,MONTH(BP$3)='Rent Roll'!$AL34)),0,1)</f>
        <v>1</v>
      </c>
      <c r="BQ324" s="567">
        <f>IF(AND(YEAR(BQ$3)=YEAR('Rent Roll'!$C34),OR(MONTH(BQ$3)='Rent Roll'!$AJ34,MONTH(BQ$3)='Rent Roll'!$AK34,MONTH(BQ$3)='Rent Roll'!$AL34)),0,1)</f>
        <v>1</v>
      </c>
      <c r="BR324" s="567">
        <f>IF(AND(YEAR(BR$3)=YEAR('Rent Roll'!$C34),OR(MONTH(BR$3)='Rent Roll'!$AJ34,MONTH(BR$3)='Rent Roll'!$AK34,MONTH(BR$3)='Rent Roll'!$AL34)),0,1)</f>
        <v>1</v>
      </c>
      <c r="BS324" s="567">
        <f>IF(AND(YEAR(BS$3)=YEAR('Rent Roll'!$C34),OR(MONTH(BS$3)='Rent Roll'!$AJ34,MONTH(BS$3)='Rent Roll'!$AK34,MONTH(BS$3)='Rent Roll'!$AL34)),0,1)</f>
        <v>1</v>
      </c>
      <c r="BT324" s="567">
        <f>IF(AND(YEAR(BT$3)=YEAR('Rent Roll'!$C34),OR(MONTH(BT$3)='Rent Roll'!$AJ34,MONTH(BT$3)='Rent Roll'!$AK34,MONTH(BT$3)='Rent Roll'!$AL34)),0,1)</f>
        <v>1</v>
      </c>
      <c r="BU324" s="567">
        <f>IF(AND(YEAR(BU$3)=YEAR('Rent Roll'!$C34),OR(MONTH(BU$3)='Rent Roll'!$AJ34,MONTH(BU$3)='Rent Roll'!$AK34,MONTH(BU$3)='Rent Roll'!$AL34)),0,1)</f>
        <v>1</v>
      </c>
      <c r="BV324" s="567">
        <f>IF(AND(YEAR(BV$3)=YEAR('Rent Roll'!$C34),OR(MONTH(BV$3)='Rent Roll'!$AJ34,MONTH(BV$3)='Rent Roll'!$AK34,MONTH(BV$3)='Rent Roll'!$AL34)),0,1)</f>
        <v>1</v>
      </c>
      <c r="BW324" s="567">
        <f>IF(AND(YEAR(BW$3)=YEAR('Rent Roll'!$C34),OR(MONTH(BW$3)='Rent Roll'!$AJ34,MONTH(BW$3)='Rent Roll'!$AK34,MONTH(BW$3)='Rent Roll'!$AL34)),0,1)</f>
        <v>1</v>
      </c>
      <c r="BX324" s="567">
        <f>IF(AND(YEAR(BX$3)=YEAR('Rent Roll'!$C34),OR(MONTH(BX$3)='Rent Roll'!$AJ34,MONTH(BX$3)='Rent Roll'!$AK34,MONTH(BX$3)='Rent Roll'!$AL34)),0,1)</f>
        <v>1</v>
      </c>
      <c r="BY324" s="567">
        <f>IF(AND(YEAR(BY$3)=YEAR('Rent Roll'!$C34),OR(MONTH(BY$3)='Rent Roll'!$AJ34,MONTH(BY$3)='Rent Roll'!$AK34,MONTH(BY$3)='Rent Roll'!$AL34)),0,1)</f>
        <v>1</v>
      </c>
      <c r="BZ324" s="767">
        <f>IF(AND(YEAR(BZ$3)=YEAR('Rent Roll'!$C34),OR(MONTH(BZ$3)='Rent Roll'!$AJ34,MONTH(BZ$3)='Rent Roll'!$AK34,MONTH(BZ$3)='Rent Roll'!$AL34)),0,1)</f>
        <v>1</v>
      </c>
      <c r="CA324" s="768">
        <f>IF(AND(YEAR(CA$3)=YEAR('Rent Roll'!$C34),OR(MONTH(CA$3)='Rent Roll'!$AJ34,MONTH(CA$3)='Rent Roll'!$AK34,MONTH(CA$3)='Rent Roll'!$AL34)),0,1)</f>
        <v>1</v>
      </c>
      <c r="CB324" s="567">
        <f>IF(AND(YEAR(CB$3)=YEAR('Rent Roll'!$C34),OR(MONTH(CB$3)='Rent Roll'!$AJ34,MONTH(CB$3)='Rent Roll'!$AK34,MONTH(CB$3)='Rent Roll'!$AL34)),0,1)</f>
        <v>1</v>
      </c>
      <c r="CC324" s="567">
        <f>IF(AND(YEAR(CC$3)=YEAR('Rent Roll'!$C34),OR(MONTH(CC$3)='Rent Roll'!$AJ34,MONTH(CC$3)='Rent Roll'!$AK34,MONTH(CC$3)='Rent Roll'!$AL34)),0,1)</f>
        <v>1</v>
      </c>
      <c r="CD324" s="567">
        <f>IF(AND(YEAR(CD$3)=YEAR('Rent Roll'!$C34),OR(MONTH(CD$3)='Rent Roll'!$AJ34,MONTH(CD$3)='Rent Roll'!$AK34,MONTH(CD$3)='Rent Roll'!$AL34)),0,1)</f>
        <v>1</v>
      </c>
      <c r="CE324" s="567">
        <f>IF(AND(YEAR(CE$3)=YEAR('Rent Roll'!$C34),OR(MONTH(CE$3)='Rent Roll'!$AJ34,MONTH(CE$3)='Rent Roll'!$AK34,MONTH(CE$3)='Rent Roll'!$AL34)),0,1)</f>
        <v>1</v>
      </c>
      <c r="CF324" s="567">
        <f>IF(AND(YEAR(CF$3)=YEAR('Rent Roll'!$C34),OR(MONTH(CF$3)='Rent Roll'!$AJ34,MONTH(CF$3)='Rent Roll'!$AK34,MONTH(CF$3)='Rent Roll'!$AL34)),0,1)</f>
        <v>1</v>
      </c>
      <c r="CG324" s="567">
        <f>IF(AND(YEAR(CG$3)=YEAR('Rent Roll'!$C34),OR(MONTH(CG$3)='Rent Roll'!$AJ34,MONTH(CG$3)='Rent Roll'!$AK34,MONTH(CG$3)='Rent Roll'!$AL34)),0,1)</f>
        <v>1</v>
      </c>
      <c r="CH324" s="567">
        <f>IF(AND(YEAR(CH$3)=YEAR('Rent Roll'!$C34),OR(MONTH(CH$3)='Rent Roll'!$AJ34,MONTH(CH$3)='Rent Roll'!$AK34,MONTH(CH$3)='Rent Roll'!$AL34)),0,1)</f>
        <v>1</v>
      </c>
      <c r="CI324" s="567">
        <f>IF(AND(YEAR(CI$3)=YEAR('Rent Roll'!$C34),OR(MONTH(CI$3)='Rent Roll'!$AJ34,MONTH(CI$3)='Rent Roll'!$AK34,MONTH(CI$3)='Rent Roll'!$AL34)),0,1)</f>
        <v>1</v>
      </c>
      <c r="CJ324" s="567">
        <f>IF(AND(YEAR(CJ$3)=YEAR('Rent Roll'!$C34),OR(MONTH(CJ$3)='Rent Roll'!$AJ34,MONTH(CJ$3)='Rent Roll'!$AK34,MONTH(CJ$3)='Rent Roll'!$AL34)),0,1)</f>
        <v>1</v>
      </c>
      <c r="CK324" s="567">
        <f>IF(AND(YEAR(CK$3)=YEAR('Rent Roll'!$C34),OR(MONTH(CK$3)='Rent Roll'!$AJ34,MONTH(CK$3)='Rent Roll'!$AK34,MONTH(CK$3)='Rent Roll'!$AL34)),0,1)</f>
        <v>1</v>
      </c>
      <c r="CL324" s="767">
        <f>IF(AND(YEAR(CL$3)=YEAR('Rent Roll'!$C34),OR(MONTH(CL$3)='Rent Roll'!$AJ34,MONTH(CL$3)='Rent Roll'!$AK34,MONTH(CL$3)='Rent Roll'!$AL34)),0,1)</f>
        <v>1</v>
      </c>
      <c r="CM324" s="768">
        <f>IF(AND(YEAR(CM$3)=YEAR('Rent Roll'!$C34),OR(MONTH(CM$3)='Rent Roll'!$AJ34,MONTH(CM$3)='Rent Roll'!$AK34,MONTH(CM$3)='Rent Roll'!$AL34)),0,1)</f>
        <v>1</v>
      </c>
      <c r="CN324" s="567">
        <f>IF(AND(YEAR(CN$3)=YEAR('Rent Roll'!$C34),OR(MONTH(CN$3)='Rent Roll'!$AJ34,MONTH(CN$3)='Rent Roll'!$AK34,MONTH(CN$3)='Rent Roll'!$AL34)),0,1)</f>
        <v>1</v>
      </c>
      <c r="CO324" s="567">
        <f>IF(AND(YEAR(CO$3)=YEAR('Rent Roll'!$C34),OR(MONTH(CO$3)='Rent Roll'!$AJ34,MONTH(CO$3)='Rent Roll'!$AK34,MONTH(CO$3)='Rent Roll'!$AL34)),0,1)</f>
        <v>1</v>
      </c>
      <c r="CP324" s="567">
        <f>IF(AND(YEAR(CP$3)=YEAR('Rent Roll'!$C34),OR(MONTH(CP$3)='Rent Roll'!$AJ34,MONTH(CP$3)='Rent Roll'!$AK34,MONTH(CP$3)='Rent Roll'!$AL34)),0,1)</f>
        <v>1</v>
      </c>
      <c r="CQ324" s="567">
        <f>IF(AND(YEAR(CQ$3)=YEAR('Rent Roll'!$C34),OR(MONTH(CQ$3)='Rent Roll'!$AJ34,MONTH(CQ$3)='Rent Roll'!$AK34,MONTH(CQ$3)='Rent Roll'!$AL34)),0,1)</f>
        <v>1</v>
      </c>
      <c r="CR324" s="567">
        <f>IF(AND(YEAR(CR$3)=YEAR('Rent Roll'!$C34),OR(MONTH(CR$3)='Rent Roll'!$AJ34,MONTH(CR$3)='Rent Roll'!$AK34,MONTH(CR$3)='Rent Roll'!$AL34)),0,1)</f>
        <v>1</v>
      </c>
      <c r="CS324" s="567">
        <f>IF(AND(YEAR(CS$3)=YEAR('Rent Roll'!$C34),OR(MONTH(CS$3)='Rent Roll'!$AJ34,MONTH(CS$3)='Rent Roll'!$AK34,MONTH(CS$3)='Rent Roll'!$AL34)),0,1)</f>
        <v>1</v>
      </c>
      <c r="CT324" s="567">
        <f>IF(AND(YEAR(CT$3)=YEAR('Rent Roll'!$C34),OR(MONTH(CT$3)='Rent Roll'!$AJ34,MONTH(CT$3)='Rent Roll'!$AK34,MONTH(CT$3)='Rent Roll'!$AL34)),0,1)</f>
        <v>1</v>
      </c>
      <c r="CU324" s="567">
        <f>IF(AND(YEAR(CU$3)=YEAR('Rent Roll'!$C34),OR(MONTH(CU$3)='Rent Roll'!$AJ34,MONTH(CU$3)='Rent Roll'!$AK34,MONTH(CU$3)='Rent Roll'!$AL34)),0,1)</f>
        <v>1</v>
      </c>
      <c r="CV324" s="567">
        <f>IF(AND(YEAR(CV$3)=YEAR('Rent Roll'!$C34),OR(MONTH(CV$3)='Rent Roll'!$AJ34,MONTH(CV$3)='Rent Roll'!$AK34,MONTH(CV$3)='Rent Roll'!$AL34)),0,1)</f>
        <v>1</v>
      </c>
      <c r="CW324" s="567">
        <f>IF(AND(YEAR(CW$3)=YEAR('Rent Roll'!$C34),OR(MONTH(CW$3)='Rent Roll'!$AJ34,MONTH(CW$3)='Rent Roll'!$AK34,MONTH(CW$3)='Rent Roll'!$AL34)),0,1)</f>
        <v>1</v>
      </c>
      <c r="CX324" s="767">
        <f>IF(AND(YEAR(CX$3)=YEAR('Rent Roll'!$C34),OR(MONTH(CX$3)='Rent Roll'!$AJ34,MONTH(CX$3)='Rent Roll'!$AK34,MONTH(CX$3)='Rent Roll'!$AL34)),0,1)</f>
        <v>1</v>
      </c>
      <c r="CY324" s="768">
        <f>IF(AND(YEAR(CY$3)=YEAR('Rent Roll'!$C34),OR(MONTH(CY$3)='Rent Roll'!$AJ34,MONTH(CY$3)='Rent Roll'!$AK34,MONTH(CY$3)='Rent Roll'!$AL34)),0,1)</f>
        <v>1</v>
      </c>
      <c r="CZ324" s="567">
        <f>IF(AND(YEAR(CZ$3)=YEAR('Rent Roll'!$C34),OR(MONTH(CZ$3)='Rent Roll'!$AJ34,MONTH(CZ$3)='Rent Roll'!$AK34,MONTH(CZ$3)='Rent Roll'!$AL34)),0,1)</f>
        <v>1</v>
      </c>
      <c r="DA324" s="567">
        <f>IF(AND(YEAR(DA$3)=YEAR('Rent Roll'!$C34),OR(MONTH(DA$3)='Rent Roll'!$AJ34,MONTH(DA$3)='Rent Roll'!$AK34,MONTH(DA$3)='Rent Roll'!$AL34)),0,1)</f>
        <v>1</v>
      </c>
      <c r="DB324" s="567">
        <f>IF(AND(YEAR(DB$3)=YEAR('Rent Roll'!$C34),OR(MONTH(DB$3)='Rent Roll'!$AJ34,MONTH(DB$3)='Rent Roll'!$AK34,MONTH(DB$3)='Rent Roll'!$AL34)),0,1)</f>
        <v>1</v>
      </c>
      <c r="DC324" s="567">
        <f>IF(AND(YEAR(DC$3)=YEAR('Rent Roll'!$C34),OR(MONTH(DC$3)='Rent Roll'!$AJ34,MONTH(DC$3)='Rent Roll'!$AK34,MONTH(DC$3)='Rent Roll'!$AL34)),0,1)</f>
        <v>1</v>
      </c>
      <c r="DD324" s="567">
        <f>IF(AND(YEAR(DD$3)=YEAR('Rent Roll'!$C34),OR(MONTH(DD$3)='Rent Roll'!$AJ34,MONTH(DD$3)='Rent Roll'!$AK34,MONTH(DD$3)='Rent Roll'!$AL34)),0,1)</f>
        <v>1</v>
      </c>
      <c r="DE324" s="567">
        <f>IF(AND(YEAR(DE$3)=YEAR('Rent Roll'!$C34),OR(MONTH(DE$3)='Rent Roll'!$AJ34,MONTH(DE$3)='Rent Roll'!$AK34,MONTH(DE$3)='Rent Roll'!$AL34)),0,1)</f>
        <v>1</v>
      </c>
      <c r="DF324" s="567">
        <f>IF(AND(YEAR(DF$3)=YEAR('Rent Roll'!$C34),OR(MONTH(DF$3)='Rent Roll'!$AJ34,MONTH(DF$3)='Rent Roll'!$AK34,MONTH(DF$3)='Rent Roll'!$AL34)),0,1)</f>
        <v>1</v>
      </c>
      <c r="DG324" s="567">
        <f>IF(AND(YEAR(DG$3)=YEAR('Rent Roll'!$C34),OR(MONTH(DG$3)='Rent Roll'!$AJ34,MONTH(DG$3)='Rent Roll'!$AK34,MONTH(DG$3)='Rent Roll'!$AL34)),0,1)</f>
        <v>1</v>
      </c>
      <c r="DH324" s="567">
        <f>IF(AND(YEAR(DH$3)=YEAR('Rent Roll'!$C34),OR(MONTH(DH$3)='Rent Roll'!$AJ34,MONTH(DH$3)='Rent Roll'!$AK34,MONTH(DH$3)='Rent Roll'!$AL34)),0,1)</f>
        <v>1</v>
      </c>
      <c r="DI324" s="567">
        <f>IF(AND(YEAR(DI$3)=YEAR('Rent Roll'!$C34),OR(MONTH(DI$3)='Rent Roll'!$AJ34,MONTH(DI$3)='Rent Roll'!$AK34,MONTH(DI$3)='Rent Roll'!$AL34)),0,1)</f>
        <v>1</v>
      </c>
      <c r="DJ324" s="767">
        <f>IF(AND(YEAR(DJ$3)=YEAR('Rent Roll'!$C34),OR(MONTH(DJ$3)='Rent Roll'!$AJ34,MONTH(DJ$3)='Rent Roll'!$AK34,MONTH(DJ$3)='Rent Roll'!$AL34)),0,1)</f>
        <v>1</v>
      </c>
      <c r="DK324" s="768">
        <f>IF(AND(YEAR(DK$3)=YEAR('Rent Roll'!$C34),OR(MONTH(DK$3)='Rent Roll'!$AJ34,MONTH(DK$3)='Rent Roll'!$AK34,MONTH(DK$3)='Rent Roll'!$AL34)),0,1)</f>
        <v>1</v>
      </c>
      <c r="DL324" s="567">
        <f>IF(AND(YEAR(DL$3)=YEAR('Rent Roll'!$C34),OR(MONTH(DL$3)='Rent Roll'!$AJ34,MONTH(DL$3)='Rent Roll'!$AK34,MONTH(DL$3)='Rent Roll'!$AL34)),0,1)</f>
        <v>1</v>
      </c>
      <c r="DM324" s="567">
        <f>IF(AND(YEAR(DM$3)=YEAR('Rent Roll'!$C34),OR(MONTH(DM$3)='Rent Roll'!$AJ34,MONTH(DM$3)='Rent Roll'!$AK34,MONTH(DM$3)='Rent Roll'!$AL34)),0,1)</f>
        <v>1</v>
      </c>
      <c r="DN324" s="567">
        <f>IF(AND(YEAR(DN$3)=YEAR('Rent Roll'!$C34),OR(MONTH(DN$3)='Rent Roll'!$AJ34,MONTH(DN$3)='Rent Roll'!$AK34,MONTH(DN$3)='Rent Roll'!$AL34)),0,1)</f>
        <v>1</v>
      </c>
      <c r="DO324" s="567">
        <f>IF(AND(YEAR(DO$3)=YEAR('Rent Roll'!$C34),OR(MONTH(DO$3)='Rent Roll'!$AJ34,MONTH(DO$3)='Rent Roll'!$AK34,MONTH(DO$3)='Rent Roll'!$AL34)),0,1)</f>
        <v>1</v>
      </c>
      <c r="DP324" s="567">
        <f>IF(AND(YEAR(DP$3)=YEAR('Rent Roll'!$C34),OR(MONTH(DP$3)='Rent Roll'!$AJ34,MONTH(DP$3)='Rent Roll'!$AK34,MONTH(DP$3)='Rent Roll'!$AL34)),0,1)</f>
        <v>1</v>
      </c>
      <c r="DQ324" s="567">
        <f>IF(AND(YEAR(DQ$3)=YEAR('Rent Roll'!$C34),OR(MONTH(DQ$3)='Rent Roll'!$AJ34,MONTH(DQ$3)='Rent Roll'!$AK34,MONTH(DQ$3)='Rent Roll'!$AL34)),0,1)</f>
        <v>1</v>
      </c>
      <c r="DR324" s="567">
        <f>IF(AND(YEAR(DR$3)=YEAR('Rent Roll'!$C34),OR(MONTH(DR$3)='Rent Roll'!$AJ34,MONTH(DR$3)='Rent Roll'!$AK34,MONTH(DR$3)='Rent Roll'!$AL34)),0,1)</f>
        <v>1</v>
      </c>
      <c r="DS324" s="567">
        <f>IF(AND(YEAR(DS$3)=YEAR('Rent Roll'!$C34),OR(MONTH(DS$3)='Rent Roll'!$AJ34,MONTH(DS$3)='Rent Roll'!$AK34,MONTH(DS$3)='Rent Roll'!$AL34)),0,1)</f>
        <v>1</v>
      </c>
      <c r="DT324" s="567">
        <f>IF(AND(YEAR(DT$3)=YEAR('Rent Roll'!$C34),OR(MONTH(DT$3)='Rent Roll'!$AJ34,MONTH(DT$3)='Rent Roll'!$AK34,MONTH(DT$3)='Rent Roll'!$AL34)),0,1)</f>
        <v>1</v>
      </c>
      <c r="DU324" s="567">
        <f>IF(AND(YEAR(DU$3)=YEAR('Rent Roll'!$C34),OR(MONTH(DU$3)='Rent Roll'!$AJ34,MONTH(DU$3)='Rent Roll'!$AK34,MONTH(DU$3)='Rent Roll'!$AL34)),0,1)</f>
        <v>1</v>
      </c>
      <c r="DV324" s="567">
        <f>IF(AND(YEAR(DV$3)=YEAR('Rent Roll'!$C34),OR(MONTH(DV$3)='Rent Roll'!$AJ34,MONTH(DV$3)='Rent Roll'!$AK34,MONTH(DV$3)='Rent Roll'!$AL34)),0,1)</f>
        <v>1</v>
      </c>
    </row>
    <row r="325" spans="1:126" s="568" customFormat="1" ht="12" customHeight="1" outlineLevel="1" x14ac:dyDescent="0.4">
      <c r="A325" s="732"/>
      <c r="B325" s="564">
        <f>'Rent Roll'!$B35</f>
        <v>0</v>
      </c>
      <c r="C325" s="565"/>
      <c r="D325" s="565"/>
      <c r="E325" s="566"/>
      <c r="F325" s="778">
        <f>IF(AND(YEAR(F$3)=YEAR('Rent Roll'!$C35),OR(MONTH(F$3)='Rent Roll'!$AJ35,MONTH(F$3)='Rent Roll'!$AK35,MONTH(F$3)='Rent Roll'!$AL35)),0,1)</f>
        <v>1</v>
      </c>
      <c r="G325" s="768">
        <f>IF(AND(YEAR(G$3)=YEAR('Rent Roll'!$C35),OR(MONTH(G$3)='Rent Roll'!$AJ35,MONTH(G$3)='Rent Roll'!$AK35,MONTH(G$3)='Rent Roll'!$AL35)),0,1)</f>
        <v>1</v>
      </c>
      <c r="H325" s="567">
        <f>IF(AND(YEAR(H$3)=YEAR('Rent Roll'!$C35),OR(MONTH(H$3)='Rent Roll'!$AJ35,MONTH(H$3)='Rent Roll'!$AK35,MONTH(H$3)='Rent Roll'!$AL35)),0,1)</f>
        <v>1</v>
      </c>
      <c r="I325" s="567">
        <f>IF(AND(YEAR(I$3)=YEAR('Rent Roll'!$C35),OR(MONTH(I$3)='Rent Roll'!$AJ35,MONTH(I$3)='Rent Roll'!$AK35,MONTH(I$3)='Rent Roll'!$AL35)),0,1)</f>
        <v>1</v>
      </c>
      <c r="J325" s="567">
        <f>IF(AND(YEAR(J$3)=YEAR('Rent Roll'!$C35),OR(MONTH(J$3)='Rent Roll'!$AJ35,MONTH(J$3)='Rent Roll'!$AK35,MONTH(J$3)='Rent Roll'!$AL35)),0,1)</f>
        <v>1</v>
      </c>
      <c r="K325" s="567">
        <f>IF(AND(YEAR(K$3)=YEAR('Rent Roll'!$C35),OR(MONTH(K$3)='Rent Roll'!$AJ35,MONTH(K$3)='Rent Roll'!$AK35,MONTH(K$3)='Rent Roll'!$AL35)),0,1)</f>
        <v>1</v>
      </c>
      <c r="L325" s="567">
        <f>IF(AND(YEAR(L$3)=YEAR('Rent Roll'!$C35),OR(MONTH(L$3)='Rent Roll'!$AJ35,MONTH(L$3)='Rent Roll'!$AK35,MONTH(L$3)='Rent Roll'!$AL35)),0,1)</f>
        <v>1</v>
      </c>
      <c r="M325" s="567">
        <f>IF(AND(YEAR(M$3)=YEAR('Rent Roll'!$C35),OR(MONTH(M$3)='Rent Roll'!$AJ35,MONTH(M$3)='Rent Roll'!$AK35,MONTH(M$3)='Rent Roll'!$AL35)),0,1)</f>
        <v>1</v>
      </c>
      <c r="N325" s="567">
        <f>IF(AND(YEAR(N$3)=YEAR('Rent Roll'!$C35),OR(MONTH(N$3)='Rent Roll'!$AJ35,MONTH(N$3)='Rent Roll'!$AK35,MONTH(N$3)='Rent Roll'!$AL35)),0,1)</f>
        <v>1</v>
      </c>
      <c r="O325" s="567">
        <f>IF(AND(YEAR(O$3)=YEAR('Rent Roll'!$C35),OR(MONTH(O$3)='Rent Roll'!$AJ35,MONTH(O$3)='Rent Roll'!$AK35,MONTH(O$3)='Rent Roll'!$AL35)),0,1)</f>
        <v>1</v>
      </c>
      <c r="P325" s="567">
        <f>IF(AND(YEAR(P$3)=YEAR('Rent Roll'!$C35),OR(MONTH(P$3)='Rent Roll'!$AJ35,MONTH(P$3)='Rent Roll'!$AK35,MONTH(P$3)='Rent Roll'!$AL35)),0,1)</f>
        <v>1</v>
      </c>
      <c r="Q325" s="567">
        <f>IF(AND(YEAR(Q$3)=YEAR('Rent Roll'!$C35),OR(MONTH(Q$3)='Rent Roll'!$AJ35,MONTH(Q$3)='Rent Roll'!$AK35,MONTH(Q$3)='Rent Roll'!$AL35)),0,1)</f>
        <v>1</v>
      </c>
      <c r="R325" s="767">
        <f>IF(AND(YEAR(R$3)=YEAR('Rent Roll'!$C35),OR(MONTH(R$3)='Rent Roll'!$AJ35,MONTH(R$3)='Rent Roll'!$AK35,MONTH(R$3)='Rent Roll'!$AL35)),0,1)</f>
        <v>1</v>
      </c>
      <c r="S325" s="768">
        <f>IF(AND(YEAR(S$3)=YEAR('Rent Roll'!$C35),OR(MONTH(S$3)='Rent Roll'!$AJ35,MONTH(S$3)='Rent Roll'!$AK35,MONTH(S$3)='Rent Roll'!$AL35)),0,1)</f>
        <v>1</v>
      </c>
      <c r="T325" s="567">
        <f>IF(AND(YEAR(T$3)=YEAR('Rent Roll'!$C35),OR(MONTH(T$3)='Rent Roll'!$AJ35,MONTH(T$3)='Rent Roll'!$AK35,MONTH(T$3)='Rent Roll'!$AL35)),0,1)</f>
        <v>1</v>
      </c>
      <c r="U325" s="567">
        <f>IF(AND(YEAR(U$3)=YEAR('Rent Roll'!$C35),OR(MONTH(U$3)='Rent Roll'!$AJ35,MONTH(U$3)='Rent Roll'!$AK35,MONTH(U$3)='Rent Roll'!$AL35)),0,1)</f>
        <v>1</v>
      </c>
      <c r="V325" s="567">
        <f>IF(AND(YEAR(V$3)=YEAR('Rent Roll'!$C35),OR(MONTH(V$3)='Rent Roll'!$AJ35,MONTH(V$3)='Rent Roll'!$AK35,MONTH(V$3)='Rent Roll'!$AL35)),0,1)</f>
        <v>1</v>
      </c>
      <c r="W325" s="567">
        <f>IF(AND(YEAR(W$3)=YEAR('Rent Roll'!$C35),OR(MONTH(W$3)='Rent Roll'!$AJ35,MONTH(W$3)='Rent Roll'!$AK35,MONTH(W$3)='Rent Roll'!$AL35)),0,1)</f>
        <v>1</v>
      </c>
      <c r="X325" s="567">
        <f>IF(AND(YEAR(X$3)=YEAR('Rent Roll'!$C35),OR(MONTH(X$3)='Rent Roll'!$AJ35,MONTH(X$3)='Rent Roll'!$AK35,MONTH(X$3)='Rent Roll'!$AL35)),0,1)</f>
        <v>1</v>
      </c>
      <c r="Y325" s="567">
        <f>IF(AND(YEAR(Y$3)=YEAR('Rent Roll'!$C35),OR(MONTH(Y$3)='Rent Roll'!$AJ35,MONTH(Y$3)='Rent Roll'!$AK35,MONTH(Y$3)='Rent Roll'!$AL35)),0,1)</f>
        <v>1</v>
      </c>
      <c r="Z325" s="567">
        <f>IF(AND(YEAR(Z$3)=YEAR('Rent Roll'!$C35),OR(MONTH(Z$3)='Rent Roll'!$AJ35,MONTH(Z$3)='Rent Roll'!$AK35,MONTH(Z$3)='Rent Roll'!$AL35)),0,1)</f>
        <v>1</v>
      </c>
      <c r="AA325" s="567">
        <f>IF(AND(YEAR(AA$3)=YEAR('Rent Roll'!$C35),OR(MONTH(AA$3)='Rent Roll'!$AJ35,MONTH(AA$3)='Rent Roll'!$AK35,MONTH(AA$3)='Rent Roll'!$AL35)),0,1)</f>
        <v>1</v>
      </c>
      <c r="AB325" s="567">
        <f>IF(AND(YEAR(AB$3)=YEAR('Rent Roll'!$C35),OR(MONTH(AB$3)='Rent Roll'!$AJ35,MONTH(AB$3)='Rent Roll'!$AK35,MONTH(AB$3)='Rent Roll'!$AL35)),0,1)</f>
        <v>1</v>
      </c>
      <c r="AC325" s="567">
        <f>IF(AND(YEAR(AC$3)=YEAR('Rent Roll'!$C35),OR(MONTH(AC$3)='Rent Roll'!$AJ35,MONTH(AC$3)='Rent Roll'!$AK35,MONTH(AC$3)='Rent Roll'!$AL35)),0,1)</f>
        <v>1</v>
      </c>
      <c r="AD325" s="767">
        <f>IF(AND(YEAR(AD$3)=YEAR('Rent Roll'!$C35),OR(MONTH(AD$3)='Rent Roll'!$AJ35,MONTH(AD$3)='Rent Roll'!$AK35,MONTH(AD$3)='Rent Roll'!$AL35)),0,1)</f>
        <v>1</v>
      </c>
      <c r="AE325" s="768">
        <f>IF(AND(YEAR(AE$3)=YEAR('Rent Roll'!$C35),OR(MONTH(AE$3)='Rent Roll'!$AJ35,MONTH(AE$3)='Rent Roll'!$AK35,MONTH(AE$3)='Rent Roll'!$AL35)),0,1)</f>
        <v>1</v>
      </c>
      <c r="AF325" s="567">
        <f>IF(AND(YEAR(AF$3)=YEAR('Rent Roll'!$C35),OR(MONTH(AF$3)='Rent Roll'!$AJ35,MONTH(AF$3)='Rent Roll'!$AK35,MONTH(AF$3)='Rent Roll'!$AL35)),0,1)</f>
        <v>1</v>
      </c>
      <c r="AG325" s="567">
        <f>IF(AND(YEAR(AG$3)=YEAR('Rent Roll'!$C35),OR(MONTH(AG$3)='Rent Roll'!$AJ35,MONTH(AG$3)='Rent Roll'!$AK35,MONTH(AG$3)='Rent Roll'!$AL35)),0,1)</f>
        <v>1</v>
      </c>
      <c r="AH325" s="567">
        <f>IF(AND(YEAR(AH$3)=YEAR('Rent Roll'!$C35),OR(MONTH(AH$3)='Rent Roll'!$AJ35,MONTH(AH$3)='Rent Roll'!$AK35,MONTH(AH$3)='Rent Roll'!$AL35)),0,1)</f>
        <v>1</v>
      </c>
      <c r="AI325" s="567">
        <f>IF(AND(YEAR(AI$3)=YEAR('Rent Roll'!$C35),OR(MONTH(AI$3)='Rent Roll'!$AJ35,MONTH(AI$3)='Rent Roll'!$AK35,MONTH(AI$3)='Rent Roll'!$AL35)),0,1)</f>
        <v>1</v>
      </c>
      <c r="AJ325" s="567">
        <f>IF(AND(YEAR(AJ$3)=YEAR('Rent Roll'!$C35),OR(MONTH(AJ$3)='Rent Roll'!$AJ35,MONTH(AJ$3)='Rent Roll'!$AK35,MONTH(AJ$3)='Rent Roll'!$AL35)),0,1)</f>
        <v>1</v>
      </c>
      <c r="AK325" s="567">
        <f>IF(AND(YEAR(AK$3)=YEAR('Rent Roll'!$C35),OR(MONTH(AK$3)='Rent Roll'!$AJ35,MONTH(AK$3)='Rent Roll'!$AK35,MONTH(AK$3)='Rent Roll'!$AL35)),0,1)</f>
        <v>1</v>
      </c>
      <c r="AL325" s="567">
        <f>IF(AND(YEAR(AL$3)=YEAR('Rent Roll'!$C35),OR(MONTH(AL$3)='Rent Roll'!$AJ35,MONTH(AL$3)='Rent Roll'!$AK35,MONTH(AL$3)='Rent Roll'!$AL35)),0,1)</f>
        <v>1</v>
      </c>
      <c r="AM325" s="567">
        <f>IF(AND(YEAR(AM$3)=YEAR('Rent Roll'!$C35),OR(MONTH(AM$3)='Rent Roll'!$AJ35,MONTH(AM$3)='Rent Roll'!$AK35,MONTH(AM$3)='Rent Roll'!$AL35)),0,1)</f>
        <v>1</v>
      </c>
      <c r="AN325" s="567">
        <f>IF(AND(YEAR(AN$3)=YEAR('Rent Roll'!$C35),OR(MONTH(AN$3)='Rent Roll'!$AJ35,MONTH(AN$3)='Rent Roll'!$AK35,MONTH(AN$3)='Rent Roll'!$AL35)),0,1)</f>
        <v>1</v>
      </c>
      <c r="AO325" s="567">
        <f>IF(AND(YEAR(AO$3)=YEAR('Rent Roll'!$C35),OR(MONTH(AO$3)='Rent Roll'!$AJ35,MONTH(AO$3)='Rent Roll'!$AK35,MONTH(AO$3)='Rent Roll'!$AL35)),0,1)</f>
        <v>1</v>
      </c>
      <c r="AP325" s="767">
        <f>IF(AND(YEAR(AP$3)=YEAR('Rent Roll'!$C35),OR(MONTH(AP$3)='Rent Roll'!$AJ35,MONTH(AP$3)='Rent Roll'!$AK35,MONTH(AP$3)='Rent Roll'!$AL35)),0,1)</f>
        <v>1</v>
      </c>
      <c r="AQ325" s="768">
        <f>IF(AND(YEAR(AQ$3)=YEAR('Rent Roll'!$C35),OR(MONTH(AQ$3)='Rent Roll'!$AJ35,MONTH(AQ$3)='Rent Roll'!$AK35,MONTH(AQ$3)='Rent Roll'!$AL35)),0,1)</f>
        <v>1</v>
      </c>
      <c r="AR325" s="567">
        <f>IF(AND(YEAR(AR$3)=YEAR('Rent Roll'!$C35),OR(MONTH(AR$3)='Rent Roll'!$AJ35,MONTH(AR$3)='Rent Roll'!$AK35,MONTH(AR$3)='Rent Roll'!$AL35)),0,1)</f>
        <v>1</v>
      </c>
      <c r="AS325" s="567">
        <f>IF(AND(YEAR(AS$3)=YEAR('Rent Roll'!$C35),OR(MONTH(AS$3)='Rent Roll'!$AJ35,MONTH(AS$3)='Rent Roll'!$AK35,MONTH(AS$3)='Rent Roll'!$AL35)),0,1)</f>
        <v>1</v>
      </c>
      <c r="AT325" s="567">
        <f>IF(AND(YEAR(AT$3)=YEAR('Rent Roll'!$C35),OR(MONTH(AT$3)='Rent Roll'!$AJ35,MONTH(AT$3)='Rent Roll'!$AK35,MONTH(AT$3)='Rent Roll'!$AL35)),0,1)</f>
        <v>1</v>
      </c>
      <c r="AU325" s="567">
        <f>IF(AND(YEAR(AU$3)=YEAR('Rent Roll'!$C35),OR(MONTH(AU$3)='Rent Roll'!$AJ35,MONTH(AU$3)='Rent Roll'!$AK35,MONTH(AU$3)='Rent Roll'!$AL35)),0,1)</f>
        <v>1</v>
      </c>
      <c r="AV325" s="567">
        <f>IF(AND(YEAR(AV$3)=YEAR('Rent Roll'!$C35),OR(MONTH(AV$3)='Rent Roll'!$AJ35,MONTH(AV$3)='Rent Roll'!$AK35,MONTH(AV$3)='Rent Roll'!$AL35)),0,1)</f>
        <v>1</v>
      </c>
      <c r="AW325" s="567">
        <f>IF(AND(YEAR(AW$3)=YEAR('Rent Roll'!$C35),OR(MONTH(AW$3)='Rent Roll'!$AJ35,MONTH(AW$3)='Rent Roll'!$AK35,MONTH(AW$3)='Rent Roll'!$AL35)),0,1)</f>
        <v>1</v>
      </c>
      <c r="AX325" s="567">
        <f>IF(AND(YEAR(AX$3)=YEAR('Rent Roll'!$C35),OR(MONTH(AX$3)='Rent Roll'!$AJ35,MONTH(AX$3)='Rent Roll'!$AK35,MONTH(AX$3)='Rent Roll'!$AL35)),0,1)</f>
        <v>1</v>
      </c>
      <c r="AY325" s="567">
        <f>IF(AND(YEAR(AY$3)=YEAR('Rent Roll'!$C35),OR(MONTH(AY$3)='Rent Roll'!$AJ35,MONTH(AY$3)='Rent Roll'!$AK35,MONTH(AY$3)='Rent Roll'!$AL35)),0,1)</f>
        <v>1</v>
      </c>
      <c r="AZ325" s="567">
        <f>IF(AND(YEAR(AZ$3)=YEAR('Rent Roll'!$C35),OR(MONTH(AZ$3)='Rent Roll'!$AJ35,MONTH(AZ$3)='Rent Roll'!$AK35,MONTH(AZ$3)='Rent Roll'!$AL35)),0,1)</f>
        <v>1</v>
      </c>
      <c r="BA325" s="567">
        <f>IF(AND(YEAR(BA$3)=YEAR('Rent Roll'!$C35),OR(MONTH(BA$3)='Rent Roll'!$AJ35,MONTH(BA$3)='Rent Roll'!$AK35,MONTH(BA$3)='Rent Roll'!$AL35)),0,1)</f>
        <v>1</v>
      </c>
      <c r="BB325" s="767">
        <f>IF(AND(YEAR(BB$3)=YEAR('Rent Roll'!$C35),OR(MONTH(BB$3)='Rent Roll'!$AJ35,MONTH(BB$3)='Rent Roll'!$AK35,MONTH(BB$3)='Rent Roll'!$AL35)),0,1)</f>
        <v>1</v>
      </c>
      <c r="BC325" s="768">
        <f>IF(AND(YEAR(BC$3)=YEAR('Rent Roll'!$C35),OR(MONTH(BC$3)='Rent Roll'!$AJ35,MONTH(BC$3)='Rent Roll'!$AK35,MONTH(BC$3)='Rent Roll'!$AL35)),0,1)</f>
        <v>1</v>
      </c>
      <c r="BD325" s="567">
        <f>IF(AND(YEAR(BD$3)=YEAR('Rent Roll'!$C35),OR(MONTH(BD$3)='Rent Roll'!$AJ35,MONTH(BD$3)='Rent Roll'!$AK35,MONTH(BD$3)='Rent Roll'!$AL35)),0,1)</f>
        <v>1</v>
      </c>
      <c r="BE325" s="567">
        <f>IF(AND(YEAR(BE$3)=YEAR('Rent Roll'!$C35),OR(MONTH(BE$3)='Rent Roll'!$AJ35,MONTH(BE$3)='Rent Roll'!$AK35,MONTH(BE$3)='Rent Roll'!$AL35)),0,1)</f>
        <v>1</v>
      </c>
      <c r="BF325" s="567">
        <f>IF(AND(YEAR(BF$3)=YEAR('Rent Roll'!$C35),OR(MONTH(BF$3)='Rent Roll'!$AJ35,MONTH(BF$3)='Rent Roll'!$AK35,MONTH(BF$3)='Rent Roll'!$AL35)),0,1)</f>
        <v>1</v>
      </c>
      <c r="BG325" s="567">
        <f>IF(AND(YEAR(BG$3)=YEAR('Rent Roll'!$C35),OR(MONTH(BG$3)='Rent Roll'!$AJ35,MONTH(BG$3)='Rent Roll'!$AK35,MONTH(BG$3)='Rent Roll'!$AL35)),0,1)</f>
        <v>1</v>
      </c>
      <c r="BH325" s="567">
        <f>IF(AND(YEAR(BH$3)=YEAR('Rent Roll'!$C35),OR(MONTH(BH$3)='Rent Roll'!$AJ35,MONTH(BH$3)='Rent Roll'!$AK35,MONTH(BH$3)='Rent Roll'!$AL35)),0,1)</f>
        <v>1</v>
      </c>
      <c r="BI325" s="567">
        <f>IF(AND(YEAR(BI$3)=YEAR('Rent Roll'!$C35),OR(MONTH(BI$3)='Rent Roll'!$AJ35,MONTH(BI$3)='Rent Roll'!$AK35,MONTH(BI$3)='Rent Roll'!$AL35)),0,1)</f>
        <v>1</v>
      </c>
      <c r="BJ325" s="567">
        <f>IF(AND(YEAR(BJ$3)=YEAR('Rent Roll'!$C35),OR(MONTH(BJ$3)='Rent Roll'!$AJ35,MONTH(BJ$3)='Rent Roll'!$AK35,MONTH(BJ$3)='Rent Roll'!$AL35)),0,1)</f>
        <v>1</v>
      </c>
      <c r="BK325" s="567">
        <f>IF(AND(YEAR(BK$3)=YEAR('Rent Roll'!$C35),OR(MONTH(BK$3)='Rent Roll'!$AJ35,MONTH(BK$3)='Rent Roll'!$AK35,MONTH(BK$3)='Rent Roll'!$AL35)),0,1)</f>
        <v>1</v>
      </c>
      <c r="BL325" s="567">
        <f>IF(AND(YEAR(BL$3)=YEAR('Rent Roll'!$C35),OR(MONTH(BL$3)='Rent Roll'!$AJ35,MONTH(BL$3)='Rent Roll'!$AK35,MONTH(BL$3)='Rent Roll'!$AL35)),0,1)</f>
        <v>1</v>
      </c>
      <c r="BM325" s="567">
        <f>IF(AND(YEAR(BM$3)=YEAR('Rent Roll'!$C35),OR(MONTH(BM$3)='Rent Roll'!$AJ35,MONTH(BM$3)='Rent Roll'!$AK35,MONTH(BM$3)='Rent Roll'!$AL35)),0,1)</f>
        <v>1</v>
      </c>
      <c r="BN325" s="767">
        <f>IF(AND(YEAR(BN$3)=YEAR('Rent Roll'!$C35),OR(MONTH(BN$3)='Rent Roll'!$AJ35,MONTH(BN$3)='Rent Roll'!$AK35,MONTH(BN$3)='Rent Roll'!$AL35)),0,1)</f>
        <v>1</v>
      </c>
      <c r="BO325" s="768">
        <f>IF(AND(YEAR(BO$3)=YEAR('Rent Roll'!$C35),OR(MONTH(BO$3)='Rent Roll'!$AJ35,MONTH(BO$3)='Rent Roll'!$AK35,MONTH(BO$3)='Rent Roll'!$AL35)),0,1)</f>
        <v>1</v>
      </c>
      <c r="BP325" s="567">
        <f>IF(AND(YEAR(BP$3)=YEAR('Rent Roll'!$C35),OR(MONTH(BP$3)='Rent Roll'!$AJ35,MONTH(BP$3)='Rent Roll'!$AK35,MONTH(BP$3)='Rent Roll'!$AL35)),0,1)</f>
        <v>1</v>
      </c>
      <c r="BQ325" s="567">
        <f>IF(AND(YEAR(BQ$3)=YEAR('Rent Roll'!$C35),OR(MONTH(BQ$3)='Rent Roll'!$AJ35,MONTH(BQ$3)='Rent Roll'!$AK35,MONTH(BQ$3)='Rent Roll'!$AL35)),0,1)</f>
        <v>1</v>
      </c>
      <c r="BR325" s="567">
        <f>IF(AND(YEAR(BR$3)=YEAR('Rent Roll'!$C35),OR(MONTH(BR$3)='Rent Roll'!$AJ35,MONTH(BR$3)='Rent Roll'!$AK35,MONTH(BR$3)='Rent Roll'!$AL35)),0,1)</f>
        <v>1</v>
      </c>
      <c r="BS325" s="567">
        <f>IF(AND(YEAR(BS$3)=YEAR('Rent Roll'!$C35),OR(MONTH(BS$3)='Rent Roll'!$AJ35,MONTH(BS$3)='Rent Roll'!$AK35,MONTH(BS$3)='Rent Roll'!$AL35)),0,1)</f>
        <v>1</v>
      </c>
      <c r="BT325" s="567">
        <f>IF(AND(YEAR(BT$3)=YEAR('Rent Roll'!$C35),OR(MONTH(BT$3)='Rent Roll'!$AJ35,MONTH(BT$3)='Rent Roll'!$AK35,MONTH(BT$3)='Rent Roll'!$AL35)),0,1)</f>
        <v>1</v>
      </c>
      <c r="BU325" s="567">
        <f>IF(AND(YEAR(BU$3)=YEAR('Rent Roll'!$C35),OR(MONTH(BU$3)='Rent Roll'!$AJ35,MONTH(BU$3)='Rent Roll'!$AK35,MONTH(BU$3)='Rent Roll'!$AL35)),0,1)</f>
        <v>1</v>
      </c>
      <c r="BV325" s="567">
        <f>IF(AND(YEAR(BV$3)=YEAR('Rent Roll'!$C35),OR(MONTH(BV$3)='Rent Roll'!$AJ35,MONTH(BV$3)='Rent Roll'!$AK35,MONTH(BV$3)='Rent Roll'!$AL35)),0,1)</f>
        <v>1</v>
      </c>
      <c r="BW325" s="567">
        <f>IF(AND(YEAR(BW$3)=YEAR('Rent Roll'!$C35),OR(MONTH(BW$3)='Rent Roll'!$AJ35,MONTH(BW$3)='Rent Roll'!$AK35,MONTH(BW$3)='Rent Roll'!$AL35)),0,1)</f>
        <v>1</v>
      </c>
      <c r="BX325" s="567">
        <f>IF(AND(YEAR(BX$3)=YEAR('Rent Roll'!$C35),OR(MONTH(BX$3)='Rent Roll'!$AJ35,MONTH(BX$3)='Rent Roll'!$AK35,MONTH(BX$3)='Rent Roll'!$AL35)),0,1)</f>
        <v>1</v>
      </c>
      <c r="BY325" s="567">
        <f>IF(AND(YEAR(BY$3)=YEAR('Rent Roll'!$C35),OR(MONTH(BY$3)='Rent Roll'!$AJ35,MONTH(BY$3)='Rent Roll'!$AK35,MONTH(BY$3)='Rent Roll'!$AL35)),0,1)</f>
        <v>1</v>
      </c>
      <c r="BZ325" s="767">
        <f>IF(AND(YEAR(BZ$3)=YEAR('Rent Roll'!$C35),OR(MONTH(BZ$3)='Rent Roll'!$AJ35,MONTH(BZ$3)='Rent Roll'!$AK35,MONTH(BZ$3)='Rent Roll'!$AL35)),0,1)</f>
        <v>1</v>
      </c>
      <c r="CA325" s="768">
        <f>IF(AND(YEAR(CA$3)=YEAR('Rent Roll'!$C35),OR(MONTH(CA$3)='Rent Roll'!$AJ35,MONTH(CA$3)='Rent Roll'!$AK35,MONTH(CA$3)='Rent Roll'!$AL35)),0,1)</f>
        <v>1</v>
      </c>
      <c r="CB325" s="567">
        <f>IF(AND(YEAR(CB$3)=YEAR('Rent Roll'!$C35),OR(MONTH(CB$3)='Rent Roll'!$AJ35,MONTH(CB$3)='Rent Roll'!$AK35,MONTH(CB$3)='Rent Roll'!$AL35)),0,1)</f>
        <v>1</v>
      </c>
      <c r="CC325" s="567">
        <f>IF(AND(YEAR(CC$3)=YEAR('Rent Roll'!$C35),OR(MONTH(CC$3)='Rent Roll'!$AJ35,MONTH(CC$3)='Rent Roll'!$AK35,MONTH(CC$3)='Rent Roll'!$AL35)),0,1)</f>
        <v>1</v>
      </c>
      <c r="CD325" s="567">
        <f>IF(AND(YEAR(CD$3)=YEAR('Rent Roll'!$C35),OR(MONTH(CD$3)='Rent Roll'!$AJ35,MONTH(CD$3)='Rent Roll'!$AK35,MONTH(CD$3)='Rent Roll'!$AL35)),0,1)</f>
        <v>1</v>
      </c>
      <c r="CE325" s="567">
        <f>IF(AND(YEAR(CE$3)=YEAR('Rent Roll'!$C35),OR(MONTH(CE$3)='Rent Roll'!$AJ35,MONTH(CE$3)='Rent Roll'!$AK35,MONTH(CE$3)='Rent Roll'!$AL35)),0,1)</f>
        <v>1</v>
      </c>
      <c r="CF325" s="567">
        <f>IF(AND(YEAR(CF$3)=YEAR('Rent Roll'!$C35),OR(MONTH(CF$3)='Rent Roll'!$AJ35,MONTH(CF$3)='Rent Roll'!$AK35,MONTH(CF$3)='Rent Roll'!$AL35)),0,1)</f>
        <v>1</v>
      </c>
      <c r="CG325" s="567">
        <f>IF(AND(YEAR(CG$3)=YEAR('Rent Roll'!$C35),OR(MONTH(CG$3)='Rent Roll'!$AJ35,MONTH(CG$3)='Rent Roll'!$AK35,MONTH(CG$3)='Rent Roll'!$AL35)),0,1)</f>
        <v>1</v>
      </c>
      <c r="CH325" s="567">
        <f>IF(AND(YEAR(CH$3)=YEAR('Rent Roll'!$C35),OR(MONTH(CH$3)='Rent Roll'!$AJ35,MONTH(CH$3)='Rent Roll'!$AK35,MONTH(CH$3)='Rent Roll'!$AL35)),0,1)</f>
        <v>1</v>
      </c>
      <c r="CI325" s="567">
        <f>IF(AND(YEAR(CI$3)=YEAR('Rent Roll'!$C35),OR(MONTH(CI$3)='Rent Roll'!$AJ35,MONTH(CI$3)='Rent Roll'!$AK35,MONTH(CI$3)='Rent Roll'!$AL35)),0,1)</f>
        <v>1</v>
      </c>
      <c r="CJ325" s="567">
        <f>IF(AND(YEAR(CJ$3)=YEAR('Rent Roll'!$C35),OR(MONTH(CJ$3)='Rent Roll'!$AJ35,MONTH(CJ$3)='Rent Roll'!$AK35,MONTH(CJ$3)='Rent Roll'!$AL35)),0,1)</f>
        <v>1</v>
      </c>
      <c r="CK325" s="567">
        <f>IF(AND(YEAR(CK$3)=YEAR('Rent Roll'!$C35),OR(MONTH(CK$3)='Rent Roll'!$AJ35,MONTH(CK$3)='Rent Roll'!$AK35,MONTH(CK$3)='Rent Roll'!$AL35)),0,1)</f>
        <v>1</v>
      </c>
      <c r="CL325" s="767">
        <f>IF(AND(YEAR(CL$3)=YEAR('Rent Roll'!$C35),OR(MONTH(CL$3)='Rent Roll'!$AJ35,MONTH(CL$3)='Rent Roll'!$AK35,MONTH(CL$3)='Rent Roll'!$AL35)),0,1)</f>
        <v>1</v>
      </c>
      <c r="CM325" s="768">
        <f>IF(AND(YEAR(CM$3)=YEAR('Rent Roll'!$C35),OR(MONTH(CM$3)='Rent Roll'!$AJ35,MONTH(CM$3)='Rent Roll'!$AK35,MONTH(CM$3)='Rent Roll'!$AL35)),0,1)</f>
        <v>1</v>
      </c>
      <c r="CN325" s="567">
        <f>IF(AND(YEAR(CN$3)=YEAR('Rent Roll'!$C35),OR(MONTH(CN$3)='Rent Roll'!$AJ35,MONTH(CN$3)='Rent Roll'!$AK35,MONTH(CN$3)='Rent Roll'!$AL35)),0,1)</f>
        <v>1</v>
      </c>
      <c r="CO325" s="567">
        <f>IF(AND(YEAR(CO$3)=YEAR('Rent Roll'!$C35),OR(MONTH(CO$3)='Rent Roll'!$AJ35,MONTH(CO$3)='Rent Roll'!$AK35,MONTH(CO$3)='Rent Roll'!$AL35)),0,1)</f>
        <v>1</v>
      </c>
      <c r="CP325" s="567">
        <f>IF(AND(YEAR(CP$3)=YEAR('Rent Roll'!$C35),OR(MONTH(CP$3)='Rent Roll'!$AJ35,MONTH(CP$3)='Rent Roll'!$AK35,MONTH(CP$3)='Rent Roll'!$AL35)),0,1)</f>
        <v>1</v>
      </c>
      <c r="CQ325" s="567">
        <f>IF(AND(YEAR(CQ$3)=YEAR('Rent Roll'!$C35),OR(MONTH(CQ$3)='Rent Roll'!$AJ35,MONTH(CQ$3)='Rent Roll'!$AK35,MONTH(CQ$3)='Rent Roll'!$AL35)),0,1)</f>
        <v>1</v>
      </c>
      <c r="CR325" s="567">
        <f>IF(AND(YEAR(CR$3)=YEAR('Rent Roll'!$C35),OR(MONTH(CR$3)='Rent Roll'!$AJ35,MONTH(CR$3)='Rent Roll'!$AK35,MONTH(CR$3)='Rent Roll'!$AL35)),0,1)</f>
        <v>1</v>
      </c>
      <c r="CS325" s="567">
        <f>IF(AND(YEAR(CS$3)=YEAR('Rent Roll'!$C35),OR(MONTH(CS$3)='Rent Roll'!$AJ35,MONTH(CS$3)='Rent Roll'!$AK35,MONTH(CS$3)='Rent Roll'!$AL35)),0,1)</f>
        <v>1</v>
      </c>
      <c r="CT325" s="567">
        <f>IF(AND(YEAR(CT$3)=YEAR('Rent Roll'!$C35),OR(MONTH(CT$3)='Rent Roll'!$AJ35,MONTH(CT$3)='Rent Roll'!$AK35,MONTH(CT$3)='Rent Roll'!$AL35)),0,1)</f>
        <v>1</v>
      </c>
      <c r="CU325" s="567">
        <f>IF(AND(YEAR(CU$3)=YEAR('Rent Roll'!$C35),OR(MONTH(CU$3)='Rent Roll'!$AJ35,MONTH(CU$3)='Rent Roll'!$AK35,MONTH(CU$3)='Rent Roll'!$AL35)),0,1)</f>
        <v>1</v>
      </c>
      <c r="CV325" s="567">
        <f>IF(AND(YEAR(CV$3)=YEAR('Rent Roll'!$C35),OR(MONTH(CV$3)='Rent Roll'!$AJ35,MONTH(CV$3)='Rent Roll'!$AK35,MONTH(CV$3)='Rent Roll'!$AL35)),0,1)</f>
        <v>1</v>
      </c>
      <c r="CW325" s="567">
        <f>IF(AND(YEAR(CW$3)=YEAR('Rent Roll'!$C35),OR(MONTH(CW$3)='Rent Roll'!$AJ35,MONTH(CW$3)='Rent Roll'!$AK35,MONTH(CW$3)='Rent Roll'!$AL35)),0,1)</f>
        <v>1</v>
      </c>
      <c r="CX325" s="767">
        <f>IF(AND(YEAR(CX$3)=YEAR('Rent Roll'!$C35),OR(MONTH(CX$3)='Rent Roll'!$AJ35,MONTH(CX$3)='Rent Roll'!$AK35,MONTH(CX$3)='Rent Roll'!$AL35)),0,1)</f>
        <v>1</v>
      </c>
      <c r="CY325" s="768">
        <f>IF(AND(YEAR(CY$3)=YEAR('Rent Roll'!$C35),OR(MONTH(CY$3)='Rent Roll'!$AJ35,MONTH(CY$3)='Rent Roll'!$AK35,MONTH(CY$3)='Rent Roll'!$AL35)),0,1)</f>
        <v>1</v>
      </c>
      <c r="CZ325" s="567">
        <f>IF(AND(YEAR(CZ$3)=YEAR('Rent Roll'!$C35),OR(MONTH(CZ$3)='Rent Roll'!$AJ35,MONTH(CZ$3)='Rent Roll'!$AK35,MONTH(CZ$3)='Rent Roll'!$AL35)),0,1)</f>
        <v>1</v>
      </c>
      <c r="DA325" s="567">
        <f>IF(AND(YEAR(DA$3)=YEAR('Rent Roll'!$C35),OR(MONTH(DA$3)='Rent Roll'!$AJ35,MONTH(DA$3)='Rent Roll'!$AK35,MONTH(DA$3)='Rent Roll'!$AL35)),0,1)</f>
        <v>1</v>
      </c>
      <c r="DB325" s="567">
        <f>IF(AND(YEAR(DB$3)=YEAR('Rent Roll'!$C35),OR(MONTH(DB$3)='Rent Roll'!$AJ35,MONTH(DB$3)='Rent Roll'!$AK35,MONTH(DB$3)='Rent Roll'!$AL35)),0,1)</f>
        <v>1</v>
      </c>
      <c r="DC325" s="567">
        <f>IF(AND(YEAR(DC$3)=YEAR('Rent Roll'!$C35),OR(MONTH(DC$3)='Rent Roll'!$AJ35,MONTH(DC$3)='Rent Roll'!$AK35,MONTH(DC$3)='Rent Roll'!$AL35)),0,1)</f>
        <v>1</v>
      </c>
      <c r="DD325" s="567">
        <f>IF(AND(YEAR(DD$3)=YEAR('Rent Roll'!$C35),OR(MONTH(DD$3)='Rent Roll'!$AJ35,MONTH(DD$3)='Rent Roll'!$AK35,MONTH(DD$3)='Rent Roll'!$AL35)),0,1)</f>
        <v>1</v>
      </c>
      <c r="DE325" s="567">
        <f>IF(AND(YEAR(DE$3)=YEAR('Rent Roll'!$C35),OR(MONTH(DE$3)='Rent Roll'!$AJ35,MONTH(DE$3)='Rent Roll'!$AK35,MONTH(DE$3)='Rent Roll'!$AL35)),0,1)</f>
        <v>1</v>
      </c>
      <c r="DF325" s="567">
        <f>IF(AND(YEAR(DF$3)=YEAR('Rent Roll'!$C35),OR(MONTH(DF$3)='Rent Roll'!$AJ35,MONTH(DF$3)='Rent Roll'!$AK35,MONTH(DF$3)='Rent Roll'!$AL35)),0,1)</f>
        <v>1</v>
      </c>
      <c r="DG325" s="567">
        <f>IF(AND(YEAR(DG$3)=YEAR('Rent Roll'!$C35),OR(MONTH(DG$3)='Rent Roll'!$AJ35,MONTH(DG$3)='Rent Roll'!$AK35,MONTH(DG$3)='Rent Roll'!$AL35)),0,1)</f>
        <v>1</v>
      </c>
      <c r="DH325" s="567">
        <f>IF(AND(YEAR(DH$3)=YEAR('Rent Roll'!$C35),OR(MONTH(DH$3)='Rent Roll'!$AJ35,MONTH(DH$3)='Rent Roll'!$AK35,MONTH(DH$3)='Rent Roll'!$AL35)),0,1)</f>
        <v>1</v>
      </c>
      <c r="DI325" s="567">
        <f>IF(AND(YEAR(DI$3)=YEAR('Rent Roll'!$C35),OR(MONTH(DI$3)='Rent Roll'!$AJ35,MONTH(DI$3)='Rent Roll'!$AK35,MONTH(DI$3)='Rent Roll'!$AL35)),0,1)</f>
        <v>1</v>
      </c>
      <c r="DJ325" s="767">
        <f>IF(AND(YEAR(DJ$3)=YEAR('Rent Roll'!$C35),OR(MONTH(DJ$3)='Rent Roll'!$AJ35,MONTH(DJ$3)='Rent Roll'!$AK35,MONTH(DJ$3)='Rent Roll'!$AL35)),0,1)</f>
        <v>1</v>
      </c>
      <c r="DK325" s="768">
        <f>IF(AND(YEAR(DK$3)=YEAR('Rent Roll'!$C35),OR(MONTH(DK$3)='Rent Roll'!$AJ35,MONTH(DK$3)='Rent Roll'!$AK35,MONTH(DK$3)='Rent Roll'!$AL35)),0,1)</f>
        <v>1</v>
      </c>
      <c r="DL325" s="567">
        <f>IF(AND(YEAR(DL$3)=YEAR('Rent Roll'!$C35),OR(MONTH(DL$3)='Rent Roll'!$AJ35,MONTH(DL$3)='Rent Roll'!$AK35,MONTH(DL$3)='Rent Roll'!$AL35)),0,1)</f>
        <v>1</v>
      </c>
      <c r="DM325" s="567">
        <f>IF(AND(YEAR(DM$3)=YEAR('Rent Roll'!$C35),OR(MONTH(DM$3)='Rent Roll'!$AJ35,MONTH(DM$3)='Rent Roll'!$AK35,MONTH(DM$3)='Rent Roll'!$AL35)),0,1)</f>
        <v>1</v>
      </c>
      <c r="DN325" s="567">
        <f>IF(AND(YEAR(DN$3)=YEAR('Rent Roll'!$C35),OR(MONTH(DN$3)='Rent Roll'!$AJ35,MONTH(DN$3)='Rent Roll'!$AK35,MONTH(DN$3)='Rent Roll'!$AL35)),0,1)</f>
        <v>1</v>
      </c>
      <c r="DO325" s="567">
        <f>IF(AND(YEAR(DO$3)=YEAR('Rent Roll'!$C35),OR(MONTH(DO$3)='Rent Roll'!$AJ35,MONTH(DO$3)='Rent Roll'!$AK35,MONTH(DO$3)='Rent Roll'!$AL35)),0,1)</f>
        <v>1</v>
      </c>
      <c r="DP325" s="567">
        <f>IF(AND(YEAR(DP$3)=YEAR('Rent Roll'!$C35),OR(MONTH(DP$3)='Rent Roll'!$AJ35,MONTH(DP$3)='Rent Roll'!$AK35,MONTH(DP$3)='Rent Roll'!$AL35)),0,1)</f>
        <v>1</v>
      </c>
      <c r="DQ325" s="567">
        <f>IF(AND(YEAR(DQ$3)=YEAR('Rent Roll'!$C35),OR(MONTH(DQ$3)='Rent Roll'!$AJ35,MONTH(DQ$3)='Rent Roll'!$AK35,MONTH(DQ$3)='Rent Roll'!$AL35)),0,1)</f>
        <v>1</v>
      </c>
      <c r="DR325" s="567">
        <f>IF(AND(YEAR(DR$3)=YEAR('Rent Roll'!$C35),OR(MONTH(DR$3)='Rent Roll'!$AJ35,MONTH(DR$3)='Rent Roll'!$AK35,MONTH(DR$3)='Rent Roll'!$AL35)),0,1)</f>
        <v>1</v>
      </c>
      <c r="DS325" s="567">
        <f>IF(AND(YEAR(DS$3)=YEAR('Rent Roll'!$C35),OR(MONTH(DS$3)='Rent Roll'!$AJ35,MONTH(DS$3)='Rent Roll'!$AK35,MONTH(DS$3)='Rent Roll'!$AL35)),0,1)</f>
        <v>1</v>
      </c>
      <c r="DT325" s="567">
        <f>IF(AND(YEAR(DT$3)=YEAR('Rent Roll'!$C35),OR(MONTH(DT$3)='Rent Roll'!$AJ35,MONTH(DT$3)='Rent Roll'!$AK35,MONTH(DT$3)='Rent Roll'!$AL35)),0,1)</f>
        <v>1</v>
      </c>
      <c r="DU325" s="567">
        <f>IF(AND(YEAR(DU$3)=YEAR('Rent Roll'!$C35),OR(MONTH(DU$3)='Rent Roll'!$AJ35,MONTH(DU$3)='Rent Roll'!$AK35,MONTH(DU$3)='Rent Roll'!$AL35)),0,1)</f>
        <v>1</v>
      </c>
      <c r="DV325" s="567">
        <f>IF(AND(YEAR(DV$3)=YEAR('Rent Roll'!$C35),OR(MONTH(DV$3)='Rent Roll'!$AJ35,MONTH(DV$3)='Rent Roll'!$AK35,MONTH(DV$3)='Rent Roll'!$AL35)),0,1)</f>
        <v>1</v>
      </c>
    </row>
    <row r="326" spans="1:126" s="568" customFormat="1" ht="12" customHeight="1" outlineLevel="1" x14ac:dyDescent="0.4">
      <c r="A326" s="732"/>
      <c r="B326" s="564">
        <f>'Rent Roll'!$B36</f>
        <v>0</v>
      </c>
      <c r="C326" s="565"/>
      <c r="D326" s="565"/>
      <c r="E326" s="566"/>
      <c r="F326" s="778">
        <f>IF(AND(YEAR(F$3)=YEAR('Rent Roll'!$C36),OR(MONTH(F$3)='Rent Roll'!$AJ36,MONTH(F$3)='Rent Roll'!$AK36,MONTH(F$3)='Rent Roll'!$AL36)),0,1)</f>
        <v>1</v>
      </c>
      <c r="G326" s="768">
        <f>IF(AND(YEAR(G$3)=YEAR('Rent Roll'!$C36),OR(MONTH(G$3)='Rent Roll'!$AJ36,MONTH(G$3)='Rent Roll'!$AK36,MONTH(G$3)='Rent Roll'!$AL36)),0,1)</f>
        <v>1</v>
      </c>
      <c r="H326" s="567">
        <f>IF(AND(YEAR(H$3)=YEAR('Rent Roll'!$C36),OR(MONTH(H$3)='Rent Roll'!$AJ36,MONTH(H$3)='Rent Roll'!$AK36,MONTH(H$3)='Rent Roll'!$AL36)),0,1)</f>
        <v>1</v>
      </c>
      <c r="I326" s="567">
        <f>IF(AND(YEAR(I$3)=YEAR('Rent Roll'!$C36),OR(MONTH(I$3)='Rent Roll'!$AJ36,MONTH(I$3)='Rent Roll'!$AK36,MONTH(I$3)='Rent Roll'!$AL36)),0,1)</f>
        <v>1</v>
      </c>
      <c r="J326" s="567">
        <f>IF(AND(YEAR(J$3)=YEAR('Rent Roll'!$C36),OR(MONTH(J$3)='Rent Roll'!$AJ36,MONTH(J$3)='Rent Roll'!$AK36,MONTH(J$3)='Rent Roll'!$AL36)),0,1)</f>
        <v>1</v>
      </c>
      <c r="K326" s="567">
        <f>IF(AND(YEAR(K$3)=YEAR('Rent Roll'!$C36),OR(MONTH(K$3)='Rent Roll'!$AJ36,MONTH(K$3)='Rent Roll'!$AK36,MONTH(K$3)='Rent Roll'!$AL36)),0,1)</f>
        <v>1</v>
      </c>
      <c r="L326" s="567">
        <f>IF(AND(YEAR(L$3)=YEAR('Rent Roll'!$C36),OR(MONTH(L$3)='Rent Roll'!$AJ36,MONTH(L$3)='Rent Roll'!$AK36,MONTH(L$3)='Rent Roll'!$AL36)),0,1)</f>
        <v>1</v>
      </c>
      <c r="M326" s="567">
        <f>IF(AND(YEAR(M$3)=YEAR('Rent Roll'!$C36),OR(MONTH(M$3)='Rent Roll'!$AJ36,MONTH(M$3)='Rent Roll'!$AK36,MONTH(M$3)='Rent Roll'!$AL36)),0,1)</f>
        <v>1</v>
      </c>
      <c r="N326" s="567">
        <f>IF(AND(YEAR(N$3)=YEAR('Rent Roll'!$C36),OR(MONTH(N$3)='Rent Roll'!$AJ36,MONTH(N$3)='Rent Roll'!$AK36,MONTH(N$3)='Rent Roll'!$AL36)),0,1)</f>
        <v>1</v>
      </c>
      <c r="O326" s="567">
        <f>IF(AND(YEAR(O$3)=YEAR('Rent Roll'!$C36),OR(MONTH(O$3)='Rent Roll'!$AJ36,MONTH(O$3)='Rent Roll'!$AK36,MONTH(O$3)='Rent Roll'!$AL36)),0,1)</f>
        <v>1</v>
      </c>
      <c r="P326" s="567">
        <f>IF(AND(YEAR(P$3)=YEAR('Rent Roll'!$C36),OR(MONTH(P$3)='Rent Roll'!$AJ36,MONTH(P$3)='Rent Roll'!$AK36,MONTH(P$3)='Rent Roll'!$AL36)),0,1)</f>
        <v>1</v>
      </c>
      <c r="Q326" s="567">
        <f>IF(AND(YEAR(Q$3)=YEAR('Rent Roll'!$C36),OR(MONTH(Q$3)='Rent Roll'!$AJ36,MONTH(Q$3)='Rent Roll'!$AK36,MONTH(Q$3)='Rent Roll'!$AL36)),0,1)</f>
        <v>1</v>
      </c>
      <c r="R326" s="767">
        <f>IF(AND(YEAR(R$3)=YEAR('Rent Roll'!$C36),OR(MONTH(R$3)='Rent Roll'!$AJ36,MONTH(R$3)='Rent Roll'!$AK36,MONTH(R$3)='Rent Roll'!$AL36)),0,1)</f>
        <v>1</v>
      </c>
      <c r="S326" s="768">
        <f>IF(AND(YEAR(S$3)=YEAR('Rent Roll'!$C36),OR(MONTH(S$3)='Rent Roll'!$AJ36,MONTH(S$3)='Rent Roll'!$AK36,MONTH(S$3)='Rent Roll'!$AL36)),0,1)</f>
        <v>1</v>
      </c>
      <c r="T326" s="567">
        <f>IF(AND(YEAR(T$3)=YEAR('Rent Roll'!$C36),OR(MONTH(T$3)='Rent Roll'!$AJ36,MONTH(T$3)='Rent Roll'!$AK36,MONTH(T$3)='Rent Roll'!$AL36)),0,1)</f>
        <v>1</v>
      </c>
      <c r="U326" s="567">
        <f>IF(AND(YEAR(U$3)=YEAR('Rent Roll'!$C36),OR(MONTH(U$3)='Rent Roll'!$AJ36,MONTH(U$3)='Rent Roll'!$AK36,MONTH(U$3)='Rent Roll'!$AL36)),0,1)</f>
        <v>1</v>
      </c>
      <c r="V326" s="567">
        <f>IF(AND(YEAR(V$3)=YEAR('Rent Roll'!$C36),OR(MONTH(V$3)='Rent Roll'!$AJ36,MONTH(V$3)='Rent Roll'!$AK36,MONTH(V$3)='Rent Roll'!$AL36)),0,1)</f>
        <v>1</v>
      </c>
      <c r="W326" s="567">
        <f>IF(AND(YEAR(W$3)=YEAR('Rent Roll'!$C36),OR(MONTH(W$3)='Rent Roll'!$AJ36,MONTH(W$3)='Rent Roll'!$AK36,MONTH(W$3)='Rent Roll'!$AL36)),0,1)</f>
        <v>1</v>
      </c>
      <c r="X326" s="567">
        <f>IF(AND(YEAR(X$3)=YEAR('Rent Roll'!$C36),OR(MONTH(X$3)='Rent Roll'!$AJ36,MONTH(X$3)='Rent Roll'!$AK36,MONTH(X$3)='Rent Roll'!$AL36)),0,1)</f>
        <v>1</v>
      </c>
      <c r="Y326" s="567">
        <f>IF(AND(YEAR(Y$3)=YEAR('Rent Roll'!$C36),OR(MONTH(Y$3)='Rent Roll'!$AJ36,MONTH(Y$3)='Rent Roll'!$AK36,MONTH(Y$3)='Rent Roll'!$AL36)),0,1)</f>
        <v>1</v>
      </c>
      <c r="Z326" s="567">
        <f>IF(AND(YEAR(Z$3)=YEAR('Rent Roll'!$C36),OR(MONTH(Z$3)='Rent Roll'!$AJ36,MONTH(Z$3)='Rent Roll'!$AK36,MONTH(Z$3)='Rent Roll'!$AL36)),0,1)</f>
        <v>1</v>
      </c>
      <c r="AA326" s="567">
        <f>IF(AND(YEAR(AA$3)=YEAR('Rent Roll'!$C36),OR(MONTH(AA$3)='Rent Roll'!$AJ36,MONTH(AA$3)='Rent Roll'!$AK36,MONTH(AA$3)='Rent Roll'!$AL36)),0,1)</f>
        <v>1</v>
      </c>
      <c r="AB326" s="567">
        <f>IF(AND(YEAR(AB$3)=YEAR('Rent Roll'!$C36),OR(MONTH(AB$3)='Rent Roll'!$AJ36,MONTH(AB$3)='Rent Roll'!$AK36,MONTH(AB$3)='Rent Roll'!$AL36)),0,1)</f>
        <v>1</v>
      </c>
      <c r="AC326" s="567">
        <f>IF(AND(YEAR(AC$3)=YEAR('Rent Roll'!$C36),OR(MONTH(AC$3)='Rent Roll'!$AJ36,MONTH(AC$3)='Rent Roll'!$AK36,MONTH(AC$3)='Rent Roll'!$AL36)),0,1)</f>
        <v>1</v>
      </c>
      <c r="AD326" s="767">
        <f>IF(AND(YEAR(AD$3)=YEAR('Rent Roll'!$C36),OR(MONTH(AD$3)='Rent Roll'!$AJ36,MONTH(AD$3)='Rent Roll'!$AK36,MONTH(AD$3)='Rent Roll'!$AL36)),0,1)</f>
        <v>1</v>
      </c>
      <c r="AE326" s="768">
        <f>IF(AND(YEAR(AE$3)=YEAR('Rent Roll'!$C36),OR(MONTH(AE$3)='Rent Roll'!$AJ36,MONTH(AE$3)='Rent Roll'!$AK36,MONTH(AE$3)='Rent Roll'!$AL36)),0,1)</f>
        <v>1</v>
      </c>
      <c r="AF326" s="567">
        <f>IF(AND(YEAR(AF$3)=YEAR('Rent Roll'!$C36),OR(MONTH(AF$3)='Rent Roll'!$AJ36,MONTH(AF$3)='Rent Roll'!$AK36,MONTH(AF$3)='Rent Roll'!$AL36)),0,1)</f>
        <v>1</v>
      </c>
      <c r="AG326" s="567">
        <f>IF(AND(YEAR(AG$3)=YEAR('Rent Roll'!$C36),OR(MONTH(AG$3)='Rent Roll'!$AJ36,MONTH(AG$3)='Rent Roll'!$AK36,MONTH(AG$3)='Rent Roll'!$AL36)),0,1)</f>
        <v>1</v>
      </c>
      <c r="AH326" s="567">
        <f>IF(AND(YEAR(AH$3)=YEAR('Rent Roll'!$C36),OR(MONTH(AH$3)='Rent Roll'!$AJ36,MONTH(AH$3)='Rent Roll'!$AK36,MONTH(AH$3)='Rent Roll'!$AL36)),0,1)</f>
        <v>1</v>
      </c>
      <c r="AI326" s="567">
        <f>IF(AND(YEAR(AI$3)=YEAR('Rent Roll'!$C36),OR(MONTH(AI$3)='Rent Roll'!$AJ36,MONTH(AI$3)='Rent Roll'!$AK36,MONTH(AI$3)='Rent Roll'!$AL36)),0,1)</f>
        <v>1</v>
      </c>
      <c r="AJ326" s="567">
        <f>IF(AND(YEAR(AJ$3)=YEAR('Rent Roll'!$C36),OR(MONTH(AJ$3)='Rent Roll'!$AJ36,MONTH(AJ$3)='Rent Roll'!$AK36,MONTH(AJ$3)='Rent Roll'!$AL36)),0,1)</f>
        <v>1</v>
      </c>
      <c r="AK326" s="567">
        <f>IF(AND(YEAR(AK$3)=YEAR('Rent Roll'!$C36),OR(MONTH(AK$3)='Rent Roll'!$AJ36,MONTH(AK$3)='Rent Roll'!$AK36,MONTH(AK$3)='Rent Roll'!$AL36)),0,1)</f>
        <v>1</v>
      </c>
      <c r="AL326" s="567">
        <f>IF(AND(YEAR(AL$3)=YEAR('Rent Roll'!$C36),OR(MONTH(AL$3)='Rent Roll'!$AJ36,MONTH(AL$3)='Rent Roll'!$AK36,MONTH(AL$3)='Rent Roll'!$AL36)),0,1)</f>
        <v>1</v>
      </c>
      <c r="AM326" s="567">
        <f>IF(AND(YEAR(AM$3)=YEAR('Rent Roll'!$C36),OR(MONTH(AM$3)='Rent Roll'!$AJ36,MONTH(AM$3)='Rent Roll'!$AK36,MONTH(AM$3)='Rent Roll'!$AL36)),0,1)</f>
        <v>1</v>
      </c>
      <c r="AN326" s="567">
        <f>IF(AND(YEAR(AN$3)=YEAR('Rent Roll'!$C36),OR(MONTH(AN$3)='Rent Roll'!$AJ36,MONTH(AN$3)='Rent Roll'!$AK36,MONTH(AN$3)='Rent Roll'!$AL36)),0,1)</f>
        <v>1</v>
      </c>
      <c r="AO326" s="567">
        <f>IF(AND(YEAR(AO$3)=YEAR('Rent Roll'!$C36),OR(MONTH(AO$3)='Rent Roll'!$AJ36,MONTH(AO$3)='Rent Roll'!$AK36,MONTH(AO$3)='Rent Roll'!$AL36)),0,1)</f>
        <v>1</v>
      </c>
      <c r="AP326" s="767">
        <f>IF(AND(YEAR(AP$3)=YEAR('Rent Roll'!$C36),OR(MONTH(AP$3)='Rent Roll'!$AJ36,MONTH(AP$3)='Rent Roll'!$AK36,MONTH(AP$3)='Rent Roll'!$AL36)),0,1)</f>
        <v>1</v>
      </c>
      <c r="AQ326" s="768">
        <f>IF(AND(YEAR(AQ$3)=YEAR('Rent Roll'!$C36),OR(MONTH(AQ$3)='Rent Roll'!$AJ36,MONTH(AQ$3)='Rent Roll'!$AK36,MONTH(AQ$3)='Rent Roll'!$AL36)),0,1)</f>
        <v>1</v>
      </c>
      <c r="AR326" s="567">
        <f>IF(AND(YEAR(AR$3)=YEAR('Rent Roll'!$C36),OR(MONTH(AR$3)='Rent Roll'!$AJ36,MONTH(AR$3)='Rent Roll'!$AK36,MONTH(AR$3)='Rent Roll'!$AL36)),0,1)</f>
        <v>1</v>
      </c>
      <c r="AS326" s="567">
        <f>IF(AND(YEAR(AS$3)=YEAR('Rent Roll'!$C36),OR(MONTH(AS$3)='Rent Roll'!$AJ36,MONTH(AS$3)='Rent Roll'!$AK36,MONTH(AS$3)='Rent Roll'!$AL36)),0,1)</f>
        <v>1</v>
      </c>
      <c r="AT326" s="567">
        <f>IF(AND(YEAR(AT$3)=YEAR('Rent Roll'!$C36),OR(MONTH(AT$3)='Rent Roll'!$AJ36,MONTH(AT$3)='Rent Roll'!$AK36,MONTH(AT$3)='Rent Roll'!$AL36)),0,1)</f>
        <v>1</v>
      </c>
      <c r="AU326" s="567">
        <f>IF(AND(YEAR(AU$3)=YEAR('Rent Roll'!$C36),OR(MONTH(AU$3)='Rent Roll'!$AJ36,MONTH(AU$3)='Rent Roll'!$AK36,MONTH(AU$3)='Rent Roll'!$AL36)),0,1)</f>
        <v>1</v>
      </c>
      <c r="AV326" s="567">
        <f>IF(AND(YEAR(AV$3)=YEAR('Rent Roll'!$C36),OR(MONTH(AV$3)='Rent Roll'!$AJ36,MONTH(AV$3)='Rent Roll'!$AK36,MONTH(AV$3)='Rent Roll'!$AL36)),0,1)</f>
        <v>1</v>
      </c>
      <c r="AW326" s="567">
        <f>IF(AND(YEAR(AW$3)=YEAR('Rent Roll'!$C36),OR(MONTH(AW$3)='Rent Roll'!$AJ36,MONTH(AW$3)='Rent Roll'!$AK36,MONTH(AW$3)='Rent Roll'!$AL36)),0,1)</f>
        <v>1</v>
      </c>
      <c r="AX326" s="567">
        <f>IF(AND(YEAR(AX$3)=YEAR('Rent Roll'!$C36),OR(MONTH(AX$3)='Rent Roll'!$AJ36,MONTH(AX$3)='Rent Roll'!$AK36,MONTH(AX$3)='Rent Roll'!$AL36)),0,1)</f>
        <v>1</v>
      </c>
      <c r="AY326" s="567">
        <f>IF(AND(YEAR(AY$3)=YEAR('Rent Roll'!$C36),OR(MONTH(AY$3)='Rent Roll'!$AJ36,MONTH(AY$3)='Rent Roll'!$AK36,MONTH(AY$3)='Rent Roll'!$AL36)),0,1)</f>
        <v>1</v>
      </c>
      <c r="AZ326" s="567">
        <f>IF(AND(YEAR(AZ$3)=YEAR('Rent Roll'!$C36),OR(MONTH(AZ$3)='Rent Roll'!$AJ36,MONTH(AZ$3)='Rent Roll'!$AK36,MONTH(AZ$3)='Rent Roll'!$AL36)),0,1)</f>
        <v>1</v>
      </c>
      <c r="BA326" s="567">
        <f>IF(AND(YEAR(BA$3)=YEAR('Rent Roll'!$C36),OR(MONTH(BA$3)='Rent Roll'!$AJ36,MONTH(BA$3)='Rent Roll'!$AK36,MONTH(BA$3)='Rent Roll'!$AL36)),0,1)</f>
        <v>1</v>
      </c>
      <c r="BB326" s="767">
        <f>IF(AND(YEAR(BB$3)=YEAR('Rent Roll'!$C36),OR(MONTH(BB$3)='Rent Roll'!$AJ36,MONTH(BB$3)='Rent Roll'!$AK36,MONTH(BB$3)='Rent Roll'!$AL36)),0,1)</f>
        <v>1</v>
      </c>
      <c r="BC326" s="768">
        <f>IF(AND(YEAR(BC$3)=YEAR('Rent Roll'!$C36),OR(MONTH(BC$3)='Rent Roll'!$AJ36,MONTH(BC$3)='Rent Roll'!$AK36,MONTH(BC$3)='Rent Roll'!$AL36)),0,1)</f>
        <v>1</v>
      </c>
      <c r="BD326" s="567">
        <f>IF(AND(YEAR(BD$3)=YEAR('Rent Roll'!$C36),OR(MONTH(BD$3)='Rent Roll'!$AJ36,MONTH(BD$3)='Rent Roll'!$AK36,MONTH(BD$3)='Rent Roll'!$AL36)),0,1)</f>
        <v>1</v>
      </c>
      <c r="BE326" s="567">
        <f>IF(AND(YEAR(BE$3)=YEAR('Rent Roll'!$C36),OR(MONTH(BE$3)='Rent Roll'!$AJ36,MONTH(BE$3)='Rent Roll'!$AK36,MONTH(BE$3)='Rent Roll'!$AL36)),0,1)</f>
        <v>1</v>
      </c>
      <c r="BF326" s="567">
        <f>IF(AND(YEAR(BF$3)=YEAR('Rent Roll'!$C36),OR(MONTH(BF$3)='Rent Roll'!$AJ36,MONTH(BF$3)='Rent Roll'!$AK36,MONTH(BF$3)='Rent Roll'!$AL36)),0,1)</f>
        <v>1</v>
      </c>
      <c r="BG326" s="567">
        <f>IF(AND(YEAR(BG$3)=YEAR('Rent Roll'!$C36),OR(MONTH(BG$3)='Rent Roll'!$AJ36,MONTH(BG$3)='Rent Roll'!$AK36,MONTH(BG$3)='Rent Roll'!$AL36)),0,1)</f>
        <v>1</v>
      </c>
      <c r="BH326" s="567">
        <f>IF(AND(YEAR(BH$3)=YEAR('Rent Roll'!$C36),OR(MONTH(BH$3)='Rent Roll'!$AJ36,MONTH(BH$3)='Rent Roll'!$AK36,MONTH(BH$3)='Rent Roll'!$AL36)),0,1)</f>
        <v>1</v>
      </c>
      <c r="BI326" s="567">
        <f>IF(AND(YEAR(BI$3)=YEAR('Rent Roll'!$C36),OR(MONTH(BI$3)='Rent Roll'!$AJ36,MONTH(BI$3)='Rent Roll'!$AK36,MONTH(BI$3)='Rent Roll'!$AL36)),0,1)</f>
        <v>1</v>
      </c>
      <c r="BJ326" s="567">
        <f>IF(AND(YEAR(BJ$3)=YEAR('Rent Roll'!$C36),OR(MONTH(BJ$3)='Rent Roll'!$AJ36,MONTH(BJ$3)='Rent Roll'!$AK36,MONTH(BJ$3)='Rent Roll'!$AL36)),0,1)</f>
        <v>1</v>
      </c>
      <c r="BK326" s="567">
        <f>IF(AND(YEAR(BK$3)=YEAR('Rent Roll'!$C36),OR(MONTH(BK$3)='Rent Roll'!$AJ36,MONTH(BK$3)='Rent Roll'!$AK36,MONTH(BK$3)='Rent Roll'!$AL36)),0,1)</f>
        <v>1</v>
      </c>
      <c r="BL326" s="567">
        <f>IF(AND(YEAR(BL$3)=YEAR('Rent Roll'!$C36),OR(MONTH(BL$3)='Rent Roll'!$AJ36,MONTH(BL$3)='Rent Roll'!$AK36,MONTH(BL$3)='Rent Roll'!$AL36)),0,1)</f>
        <v>1</v>
      </c>
      <c r="BM326" s="567">
        <f>IF(AND(YEAR(BM$3)=YEAR('Rent Roll'!$C36),OR(MONTH(BM$3)='Rent Roll'!$AJ36,MONTH(BM$3)='Rent Roll'!$AK36,MONTH(BM$3)='Rent Roll'!$AL36)),0,1)</f>
        <v>1</v>
      </c>
      <c r="BN326" s="767">
        <f>IF(AND(YEAR(BN$3)=YEAR('Rent Roll'!$C36),OR(MONTH(BN$3)='Rent Roll'!$AJ36,MONTH(BN$3)='Rent Roll'!$AK36,MONTH(BN$3)='Rent Roll'!$AL36)),0,1)</f>
        <v>1</v>
      </c>
      <c r="BO326" s="768">
        <f>IF(AND(YEAR(BO$3)=YEAR('Rent Roll'!$C36),OR(MONTH(BO$3)='Rent Roll'!$AJ36,MONTH(BO$3)='Rent Roll'!$AK36,MONTH(BO$3)='Rent Roll'!$AL36)),0,1)</f>
        <v>1</v>
      </c>
      <c r="BP326" s="567">
        <f>IF(AND(YEAR(BP$3)=YEAR('Rent Roll'!$C36),OR(MONTH(BP$3)='Rent Roll'!$AJ36,MONTH(BP$3)='Rent Roll'!$AK36,MONTH(BP$3)='Rent Roll'!$AL36)),0,1)</f>
        <v>1</v>
      </c>
      <c r="BQ326" s="567">
        <f>IF(AND(YEAR(BQ$3)=YEAR('Rent Roll'!$C36),OR(MONTH(BQ$3)='Rent Roll'!$AJ36,MONTH(BQ$3)='Rent Roll'!$AK36,MONTH(BQ$3)='Rent Roll'!$AL36)),0,1)</f>
        <v>1</v>
      </c>
      <c r="BR326" s="567">
        <f>IF(AND(YEAR(BR$3)=YEAR('Rent Roll'!$C36),OR(MONTH(BR$3)='Rent Roll'!$AJ36,MONTH(BR$3)='Rent Roll'!$AK36,MONTH(BR$3)='Rent Roll'!$AL36)),0,1)</f>
        <v>1</v>
      </c>
      <c r="BS326" s="567">
        <f>IF(AND(YEAR(BS$3)=YEAR('Rent Roll'!$C36),OR(MONTH(BS$3)='Rent Roll'!$AJ36,MONTH(BS$3)='Rent Roll'!$AK36,MONTH(BS$3)='Rent Roll'!$AL36)),0,1)</f>
        <v>1</v>
      </c>
      <c r="BT326" s="567">
        <f>IF(AND(YEAR(BT$3)=YEAR('Rent Roll'!$C36),OR(MONTH(BT$3)='Rent Roll'!$AJ36,MONTH(BT$3)='Rent Roll'!$AK36,MONTH(BT$3)='Rent Roll'!$AL36)),0,1)</f>
        <v>1</v>
      </c>
      <c r="BU326" s="567">
        <f>IF(AND(YEAR(BU$3)=YEAR('Rent Roll'!$C36),OR(MONTH(BU$3)='Rent Roll'!$AJ36,MONTH(BU$3)='Rent Roll'!$AK36,MONTH(BU$3)='Rent Roll'!$AL36)),0,1)</f>
        <v>1</v>
      </c>
      <c r="BV326" s="567">
        <f>IF(AND(YEAR(BV$3)=YEAR('Rent Roll'!$C36),OR(MONTH(BV$3)='Rent Roll'!$AJ36,MONTH(BV$3)='Rent Roll'!$AK36,MONTH(BV$3)='Rent Roll'!$AL36)),0,1)</f>
        <v>1</v>
      </c>
      <c r="BW326" s="567">
        <f>IF(AND(YEAR(BW$3)=YEAR('Rent Roll'!$C36),OR(MONTH(BW$3)='Rent Roll'!$AJ36,MONTH(BW$3)='Rent Roll'!$AK36,MONTH(BW$3)='Rent Roll'!$AL36)),0,1)</f>
        <v>1</v>
      </c>
      <c r="BX326" s="567">
        <f>IF(AND(YEAR(BX$3)=YEAR('Rent Roll'!$C36),OR(MONTH(BX$3)='Rent Roll'!$AJ36,MONTH(BX$3)='Rent Roll'!$AK36,MONTH(BX$3)='Rent Roll'!$AL36)),0,1)</f>
        <v>1</v>
      </c>
      <c r="BY326" s="567">
        <f>IF(AND(YEAR(BY$3)=YEAR('Rent Roll'!$C36),OR(MONTH(BY$3)='Rent Roll'!$AJ36,MONTH(BY$3)='Rent Roll'!$AK36,MONTH(BY$3)='Rent Roll'!$AL36)),0,1)</f>
        <v>1</v>
      </c>
      <c r="BZ326" s="767">
        <f>IF(AND(YEAR(BZ$3)=YEAR('Rent Roll'!$C36),OR(MONTH(BZ$3)='Rent Roll'!$AJ36,MONTH(BZ$3)='Rent Roll'!$AK36,MONTH(BZ$3)='Rent Roll'!$AL36)),0,1)</f>
        <v>1</v>
      </c>
      <c r="CA326" s="768">
        <f>IF(AND(YEAR(CA$3)=YEAR('Rent Roll'!$C36),OR(MONTH(CA$3)='Rent Roll'!$AJ36,MONTH(CA$3)='Rent Roll'!$AK36,MONTH(CA$3)='Rent Roll'!$AL36)),0,1)</f>
        <v>1</v>
      </c>
      <c r="CB326" s="567">
        <f>IF(AND(YEAR(CB$3)=YEAR('Rent Roll'!$C36),OR(MONTH(CB$3)='Rent Roll'!$AJ36,MONTH(CB$3)='Rent Roll'!$AK36,MONTH(CB$3)='Rent Roll'!$AL36)),0,1)</f>
        <v>1</v>
      </c>
      <c r="CC326" s="567">
        <f>IF(AND(YEAR(CC$3)=YEAR('Rent Roll'!$C36),OR(MONTH(CC$3)='Rent Roll'!$AJ36,MONTH(CC$3)='Rent Roll'!$AK36,MONTH(CC$3)='Rent Roll'!$AL36)),0,1)</f>
        <v>1</v>
      </c>
      <c r="CD326" s="567">
        <f>IF(AND(YEAR(CD$3)=YEAR('Rent Roll'!$C36),OR(MONTH(CD$3)='Rent Roll'!$AJ36,MONTH(CD$3)='Rent Roll'!$AK36,MONTH(CD$3)='Rent Roll'!$AL36)),0,1)</f>
        <v>1</v>
      </c>
      <c r="CE326" s="567">
        <f>IF(AND(YEAR(CE$3)=YEAR('Rent Roll'!$C36),OR(MONTH(CE$3)='Rent Roll'!$AJ36,MONTH(CE$3)='Rent Roll'!$AK36,MONTH(CE$3)='Rent Roll'!$AL36)),0,1)</f>
        <v>1</v>
      </c>
      <c r="CF326" s="567">
        <f>IF(AND(YEAR(CF$3)=YEAR('Rent Roll'!$C36),OR(MONTH(CF$3)='Rent Roll'!$AJ36,MONTH(CF$3)='Rent Roll'!$AK36,MONTH(CF$3)='Rent Roll'!$AL36)),0,1)</f>
        <v>1</v>
      </c>
      <c r="CG326" s="567">
        <f>IF(AND(YEAR(CG$3)=YEAR('Rent Roll'!$C36),OR(MONTH(CG$3)='Rent Roll'!$AJ36,MONTH(CG$3)='Rent Roll'!$AK36,MONTH(CG$3)='Rent Roll'!$AL36)),0,1)</f>
        <v>1</v>
      </c>
      <c r="CH326" s="567">
        <f>IF(AND(YEAR(CH$3)=YEAR('Rent Roll'!$C36),OR(MONTH(CH$3)='Rent Roll'!$AJ36,MONTH(CH$3)='Rent Roll'!$AK36,MONTH(CH$3)='Rent Roll'!$AL36)),0,1)</f>
        <v>1</v>
      </c>
      <c r="CI326" s="567">
        <f>IF(AND(YEAR(CI$3)=YEAR('Rent Roll'!$C36),OR(MONTH(CI$3)='Rent Roll'!$AJ36,MONTH(CI$3)='Rent Roll'!$AK36,MONTH(CI$3)='Rent Roll'!$AL36)),0,1)</f>
        <v>1</v>
      </c>
      <c r="CJ326" s="567">
        <f>IF(AND(YEAR(CJ$3)=YEAR('Rent Roll'!$C36),OR(MONTH(CJ$3)='Rent Roll'!$AJ36,MONTH(CJ$3)='Rent Roll'!$AK36,MONTH(CJ$3)='Rent Roll'!$AL36)),0,1)</f>
        <v>1</v>
      </c>
      <c r="CK326" s="567">
        <f>IF(AND(YEAR(CK$3)=YEAR('Rent Roll'!$C36),OR(MONTH(CK$3)='Rent Roll'!$AJ36,MONTH(CK$3)='Rent Roll'!$AK36,MONTH(CK$3)='Rent Roll'!$AL36)),0,1)</f>
        <v>1</v>
      </c>
      <c r="CL326" s="767">
        <f>IF(AND(YEAR(CL$3)=YEAR('Rent Roll'!$C36),OR(MONTH(CL$3)='Rent Roll'!$AJ36,MONTH(CL$3)='Rent Roll'!$AK36,MONTH(CL$3)='Rent Roll'!$AL36)),0,1)</f>
        <v>1</v>
      </c>
      <c r="CM326" s="768">
        <f>IF(AND(YEAR(CM$3)=YEAR('Rent Roll'!$C36),OR(MONTH(CM$3)='Rent Roll'!$AJ36,MONTH(CM$3)='Rent Roll'!$AK36,MONTH(CM$3)='Rent Roll'!$AL36)),0,1)</f>
        <v>1</v>
      </c>
      <c r="CN326" s="567">
        <f>IF(AND(YEAR(CN$3)=YEAR('Rent Roll'!$C36),OR(MONTH(CN$3)='Rent Roll'!$AJ36,MONTH(CN$3)='Rent Roll'!$AK36,MONTH(CN$3)='Rent Roll'!$AL36)),0,1)</f>
        <v>1</v>
      </c>
      <c r="CO326" s="567">
        <f>IF(AND(YEAR(CO$3)=YEAR('Rent Roll'!$C36),OR(MONTH(CO$3)='Rent Roll'!$AJ36,MONTH(CO$3)='Rent Roll'!$AK36,MONTH(CO$3)='Rent Roll'!$AL36)),0,1)</f>
        <v>1</v>
      </c>
      <c r="CP326" s="567">
        <f>IF(AND(YEAR(CP$3)=YEAR('Rent Roll'!$C36),OR(MONTH(CP$3)='Rent Roll'!$AJ36,MONTH(CP$3)='Rent Roll'!$AK36,MONTH(CP$3)='Rent Roll'!$AL36)),0,1)</f>
        <v>1</v>
      </c>
      <c r="CQ326" s="567">
        <f>IF(AND(YEAR(CQ$3)=YEAR('Rent Roll'!$C36),OR(MONTH(CQ$3)='Rent Roll'!$AJ36,MONTH(CQ$3)='Rent Roll'!$AK36,MONTH(CQ$3)='Rent Roll'!$AL36)),0,1)</f>
        <v>1</v>
      </c>
      <c r="CR326" s="567">
        <f>IF(AND(YEAR(CR$3)=YEAR('Rent Roll'!$C36),OR(MONTH(CR$3)='Rent Roll'!$AJ36,MONTH(CR$3)='Rent Roll'!$AK36,MONTH(CR$3)='Rent Roll'!$AL36)),0,1)</f>
        <v>1</v>
      </c>
      <c r="CS326" s="567">
        <f>IF(AND(YEAR(CS$3)=YEAR('Rent Roll'!$C36),OR(MONTH(CS$3)='Rent Roll'!$AJ36,MONTH(CS$3)='Rent Roll'!$AK36,MONTH(CS$3)='Rent Roll'!$AL36)),0,1)</f>
        <v>1</v>
      </c>
      <c r="CT326" s="567">
        <f>IF(AND(YEAR(CT$3)=YEAR('Rent Roll'!$C36),OR(MONTH(CT$3)='Rent Roll'!$AJ36,MONTH(CT$3)='Rent Roll'!$AK36,MONTH(CT$3)='Rent Roll'!$AL36)),0,1)</f>
        <v>1</v>
      </c>
      <c r="CU326" s="567">
        <f>IF(AND(YEAR(CU$3)=YEAR('Rent Roll'!$C36),OR(MONTH(CU$3)='Rent Roll'!$AJ36,MONTH(CU$3)='Rent Roll'!$AK36,MONTH(CU$3)='Rent Roll'!$AL36)),0,1)</f>
        <v>1</v>
      </c>
      <c r="CV326" s="567">
        <f>IF(AND(YEAR(CV$3)=YEAR('Rent Roll'!$C36),OR(MONTH(CV$3)='Rent Roll'!$AJ36,MONTH(CV$3)='Rent Roll'!$AK36,MONTH(CV$3)='Rent Roll'!$AL36)),0,1)</f>
        <v>1</v>
      </c>
      <c r="CW326" s="567">
        <f>IF(AND(YEAR(CW$3)=YEAR('Rent Roll'!$C36),OR(MONTH(CW$3)='Rent Roll'!$AJ36,MONTH(CW$3)='Rent Roll'!$AK36,MONTH(CW$3)='Rent Roll'!$AL36)),0,1)</f>
        <v>1</v>
      </c>
      <c r="CX326" s="767">
        <f>IF(AND(YEAR(CX$3)=YEAR('Rent Roll'!$C36),OR(MONTH(CX$3)='Rent Roll'!$AJ36,MONTH(CX$3)='Rent Roll'!$AK36,MONTH(CX$3)='Rent Roll'!$AL36)),0,1)</f>
        <v>1</v>
      </c>
      <c r="CY326" s="768">
        <f>IF(AND(YEAR(CY$3)=YEAR('Rent Roll'!$C36),OR(MONTH(CY$3)='Rent Roll'!$AJ36,MONTH(CY$3)='Rent Roll'!$AK36,MONTH(CY$3)='Rent Roll'!$AL36)),0,1)</f>
        <v>1</v>
      </c>
      <c r="CZ326" s="567">
        <f>IF(AND(YEAR(CZ$3)=YEAR('Rent Roll'!$C36),OR(MONTH(CZ$3)='Rent Roll'!$AJ36,MONTH(CZ$3)='Rent Roll'!$AK36,MONTH(CZ$3)='Rent Roll'!$AL36)),0,1)</f>
        <v>1</v>
      </c>
      <c r="DA326" s="567">
        <f>IF(AND(YEAR(DA$3)=YEAR('Rent Roll'!$C36),OR(MONTH(DA$3)='Rent Roll'!$AJ36,MONTH(DA$3)='Rent Roll'!$AK36,MONTH(DA$3)='Rent Roll'!$AL36)),0,1)</f>
        <v>1</v>
      </c>
      <c r="DB326" s="567">
        <f>IF(AND(YEAR(DB$3)=YEAR('Rent Roll'!$C36),OR(MONTH(DB$3)='Rent Roll'!$AJ36,MONTH(DB$3)='Rent Roll'!$AK36,MONTH(DB$3)='Rent Roll'!$AL36)),0,1)</f>
        <v>1</v>
      </c>
      <c r="DC326" s="567">
        <f>IF(AND(YEAR(DC$3)=YEAR('Rent Roll'!$C36),OR(MONTH(DC$3)='Rent Roll'!$AJ36,MONTH(DC$3)='Rent Roll'!$AK36,MONTH(DC$3)='Rent Roll'!$AL36)),0,1)</f>
        <v>1</v>
      </c>
      <c r="DD326" s="567">
        <f>IF(AND(YEAR(DD$3)=YEAR('Rent Roll'!$C36),OR(MONTH(DD$3)='Rent Roll'!$AJ36,MONTH(DD$3)='Rent Roll'!$AK36,MONTH(DD$3)='Rent Roll'!$AL36)),0,1)</f>
        <v>1</v>
      </c>
      <c r="DE326" s="567">
        <f>IF(AND(YEAR(DE$3)=YEAR('Rent Roll'!$C36),OR(MONTH(DE$3)='Rent Roll'!$AJ36,MONTH(DE$3)='Rent Roll'!$AK36,MONTH(DE$3)='Rent Roll'!$AL36)),0,1)</f>
        <v>1</v>
      </c>
      <c r="DF326" s="567">
        <f>IF(AND(YEAR(DF$3)=YEAR('Rent Roll'!$C36),OR(MONTH(DF$3)='Rent Roll'!$AJ36,MONTH(DF$3)='Rent Roll'!$AK36,MONTH(DF$3)='Rent Roll'!$AL36)),0,1)</f>
        <v>1</v>
      </c>
      <c r="DG326" s="567">
        <f>IF(AND(YEAR(DG$3)=YEAR('Rent Roll'!$C36),OR(MONTH(DG$3)='Rent Roll'!$AJ36,MONTH(DG$3)='Rent Roll'!$AK36,MONTH(DG$3)='Rent Roll'!$AL36)),0,1)</f>
        <v>1</v>
      </c>
      <c r="DH326" s="567">
        <f>IF(AND(YEAR(DH$3)=YEAR('Rent Roll'!$C36),OR(MONTH(DH$3)='Rent Roll'!$AJ36,MONTH(DH$3)='Rent Roll'!$AK36,MONTH(DH$3)='Rent Roll'!$AL36)),0,1)</f>
        <v>1</v>
      </c>
      <c r="DI326" s="567">
        <f>IF(AND(YEAR(DI$3)=YEAR('Rent Roll'!$C36),OR(MONTH(DI$3)='Rent Roll'!$AJ36,MONTH(DI$3)='Rent Roll'!$AK36,MONTH(DI$3)='Rent Roll'!$AL36)),0,1)</f>
        <v>1</v>
      </c>
      <c r="DJ326" s="767">
        <f>IF(AND(YEAR(DJ$3)=YEAR('Rent Roll'!$C36),OR(MONTH(DJ$3)='Rent Roll'!$AJ36,MONTH(DJ$3)='Rent Roll'!$AK36,MONTH(DJ$3)='Rent Roll'!$AL36)),0,1)</f>
        <v>1</v>
      </c>
      <c r="DK326" s="768">
        <f>IF(AND(YEAR(DK$3)=YEAR('Rent Roll'!$C36),OR(MONTH(DK$3)='Rent Roll'!$AJ36,MONTH(DK$3)='Rent Roll'!$AK36,MONTH(DK$3)='Rent Roll'!$AL36)),0,1)</f>
        <v>1</v>
      </c>
      <c r="DL326" s="567">
        <f>IF(AND(YEAR(DL$3)=YEAR('Rent Roll'!$C36),OR(MONTH(DL$3)='Rent Roll'!$AJ36,MONTH(DL$3)='Rent Roll'!$AK36,MONTH(DL$3)='Rent Roll'!$AL36)),0,1)</f>
        <v>1</v>
      </c>
      <c r="DM326" s="567">
        <f>IF(AND(YEAR(DM$3)=YEAR('Rent Roll'!$C36),OR(MONTH(DM$3)='Rent Roll'!$AJ36,MONTH(DM$3)='Rent Roll'!$AK36,MONTH(DM$3)='Rent Roll'!$AL36)),0,1)</f>
        <v>1</v>
      </c>
      <c r="DN326" s="567">
        <f>IF(AND(YEAR(DN$3)=YEAR('Rent Roll'!$C36),OR(MONTH(DN$3)='Rent Roll'!$AJ36,MONTH(DN$3)='Rent Roll'!$AK36,MONTH(DN$3)='Rent Roll'!$AL36)),0,1)</f>
        <v>1</v>
      </c>
      <c r="DO326" s="567">
        <f>IF(AND(YEAR(DO$3)=YEAR('Rent Roll'!$C36),OR(MONTH(DO$3)='Rent Roll'!$AJ36,MONTH(DO$3)='Rent Roll'!$AK36,MONTH(DO$3)='Rent Roll'!$AL36)),0,1)</f>
        <v>1</v>
      </c>
      <c r="DP326" s="567">
        <f>IF(AND(YEAR(DP$3)=YEAR('Rent Roll'!$C36),OR(MONTH(DP$3)='Rent Roll'!$AJ36,MONTH(DP$3)='Rent Roll'!$AK36,MONTH(DP$3)='Rent Roll'!$AL36)),0,1)</f>
        <v>1</v>
      </c>
      <c r="DQ326" s="567">
        <f>IF(AND(YEAR(DQ$3)=YEAR('Rent Roll'!$C36),OR(MONTH(DQ$3)='Rent Roll'!$AJ36,MONTH(DQ$3)='Rent Roll'!$AK36,MONTH(DQ$3)='Rent Roll'!$AL36)),0,1)</f>
        <v>1</v>
      </c>
      <c r="DR326" s="567">
        <f>IF(AND(YEAR(DR$3)=YEAR('Rent Roll'!$C36),OR(MONTH(DR$3)='Rent Roll'!$AJ36,MONTH(DR$3)='Rent Roll'!$AK36,MONTH(DR$3)='Rent Roll'!$AL36)),0,1)</f>
        <v>1</v>
      </c>
      <c r="DS326" s="567">
        <f>IF(AND(YEAR(DS$3)=YEAR('Rent Roll'!$C36),OR(MONTH(DS$3)='Rent Roll'!$AJ36,MONTH(DS$3)='Rent Roll'!$AK36,MONTH(DS$3)='Rent Roll'!$AL36)),0,1)</f>
        <v>1</v>
      </c>
      <c r="DT326" s="567">
        <f>IF(AND(YEAR(DT$3)=YEAR('Rent Roll'!$C36),OR(MONTH(DT$3)='Rent Roll'!$AJ36,MONTH(DT$3)='Rent Roll'!$AK36,MONTH(DT$3)='Rent Roll'!$AL36)),0,1)</f>
        <v>1</v>
      </c>
      <c r="DU326" s="567">
        <f>IF(AND(YEAR(DU$3)=YEAR('Rent Roll'!$C36),OR(MONTH(DU$3)='Rent Roll'!$AJ36,MONTH(DU$3)='Rent Roll'!$AK36,MONTH(DU$3)='Rent Roll'!$AL36)),0,1)</f>
        <v>1</v>
      </c>
      <c r="DV326" s="567">
        <f>IF(AND(YEAR(DV$3)=YEAR('Rent Roll'!$C36),OR(MONTH(DV$3)='Rent Roll'!$AJ36,MONTH(DV$3)='Rent Roll'!$AK36,MONTH(DV$3)='Rent Roll'!$AL36)),0,1)</f>
        <v>1</v>
      </c>
    </row>
    <row r="327" spans="1:126" s="568" customFormat="1" ht="12" customHeight="1" outlineLevel="1" x14ac:dyDescent="0.4">
      <c r="A327" s="732"/>
      <c r="B327" s="564">
        <f>'Rent Roll'!$B37</f>
        <v>0</v>
      </c>
      <c r="C327" s="565"/>
      <c r="D327" s="565"/>
      <c r="E327" s="566"/>
      <c r="F327" s="778">
        <f>IF(AND(YEAR(F$3)=YEAR('Rent Roll'!$C37),OR(MONTH(F$3)='Rent Roll'!$AJ37,MONTH(F$3)='Rent Roll'!$AK37,MONTH(F$3)='Rent Roll'!$AL37)),0,1)</f>
        <v>1</v>
      </c>
      <c r="G327" s="768">
        <f>IF(AND(YEAR(G$3)=YEAR('Rent Roll'!$C37),OR(MONTH(G$3)='Rent Roll'!$AJ37,MONTH(G$3)='Rent Roll'!$AK37,MONTH(G$3)='Rent Roll'!$AL37)),0,1)</f>
        <v>1</v>
      </c>
      <c r="H327" s="567">
        <f>IF(AND(YEAR(H$3)=YEAR('Rent Roll'!$C37),OR(MONTH(H$3)='Rent Roll'!$AJ37,MONTH(H$3)='Rent Roll'!$AK37,MONTH(H$3)='Rent Roll'!$AL37)),0,1)</f>
        <v>1</v>
      </c>
      <c r="I327" s="567">
        <f>IF(AND(YEAR(I$3)=YEAR('Rent Roll'!$C37),OR(MONTH(I$3)='Rent Roll'!$AJ37,MONTH(I$3)='Rent Roll'!$AK37,MONTH(I$3)='Rent Roll'!$AL37)),0,1)</f>
        <v>1</v>
      </c>
      <c r="J327" s="567">
        <f>IF(AND(YEAR(J$3)=YEAR('Rent Roll'!$C37),OR(MONTH(J$3)='Rent Roll'!$AJ37,MONTH(J$3)='Rent Roll'!$AK37,MONTH(J$3)='Rent Roll'!$AL37)),0,1)</f>
        <v>1</v>
      </c>
      <c r="K327" s="567">
        <f>IF(AND(YEAR(K$3)=YEAR('Rent Roll'!$C37),OR(MONTH(K$3)='Rent Roll'!$AJ37,MONTH(K$3)='Rent Roll'!$AK37,MONTH(K$3)='Rent Roll'!$AL37)),0,1)</f>
        <v>1</v>
      </c>
      <c r="L327" s="567">
        <f>IF(AND(YEAR(L$3)=YEAR('Rent Roll'!$C37),OR(MONTH(L$3)='Rent Roll'!$AJ37,MONTH(L$3)='Rent Roll'!$AK37,MONTH(L$3)='Rent Roll'!$AL37)),0,1)</f>
        <v>1</v>
      </c>
      <c r="M327" s="567">
        <f>IF(AND(YEAR(M$3)=YEAR('Rent Roll'!$C37),OR(MONTH(M$3)='Rent Roll'!$AJ37,MONTH(M$3)='Rent Roll'!$AK37,MONTH(M$3)='Rent Roll'!$AL37)),0,1)</f>
        <v>1</v>
      </c>
      <c r="N327" s="567">
        <f>IF(AND(YEAR(N$3)=YEAR('Rent Roll'!$C37),OR(MONTH(N$3)='Rent Roll'!$AJ37,MONTH(N$3)='Rent Roll'!$AK37,MONTH(N$3)='Rent Roll'!$AL37)),0,1)</f>
        <v>1</v>
      </c>
      <c r="O327" s="567">
        <f>IF(AND(YEAR(O$3)=YEAR('Rent Roll'!$C37),OR(MONTH(O$3)='Rent Roll'!$AJ37,MONTH(O$3)='Rent Roll'!$AK37,MONTH(O$3)='Rent Roll'!$AL37)),0,1)</f>
        <v>1</v>
      </c>
      <c r="P327" s="567">
        <f>IF(AND(YEAR(P$3)=YEAR('Rent Roll'!$C37),OR(MONTH(P$3)='Rent Roll'!$AJ37,MONTH(P$3)='Rent Roll'!$AK37,MONTH(P$3)='Rent Roll'!$AL37)),0,1)</f>
        <v>1</v>
      </c>
      <c r="Q327" s="567">
        <f>IF(AND(YEAR(Q$3)=YEAR('Rent Roll'!$C37),OR(MONTH(Q$3)='Rent Roll'!$AJ37,MONTH(Q$3)='Rent Roll'!$AK37,MONTH(Q$3)='Rent Roll'!$AL37)),0,1)</f>
        <v>1</v>
      </c>
      <c r="R327" s="767">
        <f>IF(AND(YEAR(R$3)=YEAR('Rent Roll'!$C37),OR(MONTH(R$3)='Rent Roll'!$AJ37,MONTH(R$3)='Rent Roll'!$AK37,MONTH(R$3)='Rent Roll'!$AL37)),0,1)</f>
        <v>1</v>
      </c>
      <c r="S327" s="768">
        <f>IF(AND(YEAR(S$3)=YEAR('Rent Roll'!$C37),OR(MONTH(S$3)='Rent Roll'!$AJ37,MONTH(S$3)='Rent Roll'!$AK37,MONTH(S$3)='Rent Roll'!$AL37)),0,1)</f>
        <v>1</v>
      </c>
      <c r="T327" s="567">
        <f>IF(AND(YEAR(T$3)=YEAR('Rent Roll'!$C37),OR(MONTH(T$3)='Rent Roll'!$AJ37,MONTH(T$3)='Rent Roll'!$AK37,MONTH(T$3)='Rent Roll'!$AL37)),0,1)</f>
        <v>1</v>
      </c>
      <c r="U327" s="567">
        <f>IF(AND(YEAR(U$3)=YEAR('Rent Roll'!$C37),OR(MONTH(U$3)='Rent Roll'!$AJ37,MONTH(U$3)='Rent Roll'!$AK37,MONTH(U$3)='Rent Roll'!$AL37)),0,1)</f>
        <v>1</v>
      </c>
      <c r="V327" s="567">
        <f>IF(AND(YEAR(V$3)=YEAR('Rent Roll'!$C37),OR(MONTH(V$3)='Rent Roll'!$AJ37,MONTH(V$3)='Rent Roll'!$AK37,MONTH(V$3)='Rent Roll'!$AL37)),0,1)</f>
        <v>1</v>
      </c>
      <c r="W327" s="567">
        <f>IF(AND(YEAR(W$3)=YEAR('Rent Roll'!$C37),OR(MONTH(W$3)='Rent Roll'!$AJ37,MONTH(W$3)='Rent Roll'!$AK37,MONTH(W$3)='Rent Roll'!$AL37)),0,1)</f>
        <v>1</v>
      </c>
      <c r="X327" s="567">
        <f>IF(AND(YEAR(X$3)=YEAR('Rent Roll'!$C37),OR(MONTH(X$3)='Rent Roll'!$AJ37,MONTH(X$3)='Rent Roll'!$AK37,MONTH(X$3)='Rent Roll'!$AL37)),0,1)</f>
        <v>1</v>
      </c>
      <c r="Y327" s="567">
        <f>IF(AND(YEAR(Y$3)=YEAR('Rent Roll'!$C37),OR(MONTH(Y$3)='Rent Roll'!$AJ37,MONTH(Y$3)='Rent Roll'!$AK37,MONTH(Y$3)='Rent Roll'!$AL37)),0,1)</f>
        <v>1</v>
      </c>
      <c r="Z327" s="567">
        <f>IF(AND(YEAR(Z$3)=YEAR('Rent Roll'!$C37),OR(MONTH(Z$3)='Rent Roll'!$AJ37,MONTH(Z$3)='Rent Roll'!$AK37,MONTH(Z$3)='Rent Roll'!$AL37)),0,1)</f>
        <v>1</v>
      </c>
      <c r="AA327" s="567">
        <f>IF(AND(YEAR(AA$3)=YEAR('Rent Roll'!$C37),OR(MONTH(AA$3)='Rent Roll'!$AJ37,MONTH(AA$3)='Rent Roll'!$AK37,MONTH(AA$3)='Rent Roll'!$AL37)),0,1)</f>
        <v>1</v>
      </c>
      <c r="AB327" s="567">
        <f>IF(AND(YEAR(AB$3)=YEAR('Rent Roll'!$C37),OR(MONTH(AB$3)='Rent Roll'!$AJ37,MONTH(AB$3)='Rent Roll'!$AK37,MONTH(AB$3)='Rent Roll'!$AL37)),0,1)</f>
        <v>1</v>
      </c>
      <c r="AC327" s="567">
        <f>IF(AND(YEAR(AC$3)=YEAR('Rent Roll'!$C37),OR(MONTH(AC$3)='Rent Roll'!$AJ37,MONTH(AC$3)='Rent Roll'!$AK37,MONTH(AC$3)='Rent Roll'!$AL37)),0,1)</f>
        <v>1</v>
      </c>
      <c r="AD327" s="767">
        <f>IF(AND(YEAR(AD$3)=YEAR('Rent Roll'!$C37),OR(MONTH(AD$3)='Rent Roll'!$AJ37,MONTH(AD$3)='Rent Roll'!$AK37,MONTH(AD$3)='Rent Roll'!$AL37)),0,1)</f>
        <v>1</v>
      </c>
      <c r="AE327" s="768">
        <f>IF(AND(YEAR(AE$3)=YEAR('Rent Roll'!$C37),OR(MONTH(AE$3)='Rent Roll'!$AJ37,MONTH(AE$3)='Rent Roll'!$AK37,MONTH(AE$3)='Rent Roll'!$AL37)),0,1)</f>
        <v>1</v>
      </c>
      <c r="AF327" s="567">
        <f>IF(AND(YEAR(AF$3)=YEAR('Rent Roll'!$C37),OR(MONTH(AF$3)='Rent Roll'!$AJ37,MONTH(AF$3)='Rent Roll'!$AK37,MONTH(AF$3)='Rent Roll'!$AL37)),0,1)</f>
        <v>1</v>
      </c>
      <c r="AG327" s="567">
        <f>IF(AND(YEAR(AG$3)=YEAR('Rent Roll'!$C37),OR(MONTH(AG$3)='Rent Roll'!$AJ37,MONTH(AG$3)='Rent Roll'!$AK37,MONTH(AG$3)='Rent Roll'!$AL37)),0,1)</f>
        <v>1</v>
      </c>
      <c r="AH327" s="567">
        <f>IF(AND(YEAR(AH$3)=YEAR('Rent Roll'!$C37),OR(MONTH(AH$3)='Rent Roll'!$AJ37,MONTH(AH$3)='Rent Roll'!$AK37,MONTH(AH$3)='Rent Roll'!$AL37)),0,1)</f>
        <v>1</v>
      </c>
      <c r="AI327" s="567">
        <f>IF(AND(YEAR(AI$3)=YEAR('Rent Roll'!$C37),OR(MONTH(AI$3)='Rent Roll'!$AJ37,MONTH(AI$3)='Rent Roll'!$AK37,MONTH(AI$3)='Rent Roll'!$AL37)),0,1)</f>
        <v>1</v>
      </c>
      <c r="AJ327" s="567">
        <f>IF(AND(YEAR(AJ$3)=YEAR('Rent Roll'!$C37),OR(MONTH(AJ$3)='Rent Roll'!$AJ37,MONTH(AJ$3)='Rent Roll'!$AK37,MONTH(AJ$3)='Rent Roll'!$AL37)),0,1)</f>
        <v>1</v>
      </c>
      <c r="AK327" s="567">
        <f>IF(AND(YEAR(AK$3)=YEAR('Rent Roll'!$C37),OR(MONTH(AK$3)='Rent Roll'!$AJ37,MONTH(AK$3)='Rent Roll'!$AK37,MONTH(AK$3)='Rent Roll'!$AL37)),0,1)</f>
        <v>1</v>
      </c>
      <c r="AL327" s="567">
        <f>IF(AND(YEAR(AL$3)=YEAR('Rent Roll'!$C37),OR(MONTH(AL$3)='Rent Roll'!$AJ37,MONTH(AL$3)='Rent Roll'!$AK37,MONTH(AL$3)='Rent Roll'!$AL37)),0,1)</f>
        <v>1</v>
      </c>
      <c r="AM327" s="567">
        <f>IF(AND(YEAR(AM$3)=YEAR('Rent Roll'!$C37),OR(MONTH(AM$3)='Rent Roll'!$AJ37,MONTH(AM$3)='Rent Roll'!$AK37,MONTH(AM$3)='Rent Roll'!$AL37)),0,1)</f>
        <v>1</v>
      </c>
      <c r="AN327" s="567">
        <f>IF(AND(YEAR(AN$3)=YEAR('Rent Roll'!$C37),OR(MONTH(AN$3)='Rent Roll'!$AJ37,MONTH(AN$3)='Rent Roll'!$AK37,MONTH(AN$3)='Rent Roll'!$AL37)),0,1)</f>
        <v>1</v>
      </c>
      <c r="AO327" s="567">
        <f>IF(AND(YEAR(AO$3)=YEAR('Rent Roll'!$C37),OR(MONTH(AO$3)='Rent Roll'!$AJ37,MONTH(AO$3)='Rent Roll'!$AK37,MONTH(AO$3)='Rent Roll'!$AL37)),0,1)</f>
        <v>1</v>
      </c>
      <c r="AP327" s="767">
        <f>IF(AND(YEAR(AP$3)=YEAR('Rent Roll'!$C37),OR(MONTH(AP$3)='Rent Roll'!$AJ37,MONTH(AP$3)='Rent Roll'!$AK37,MONTH(AP$3)='Rent Roll'!$AL37)),0,1)</f>
        <v>1</v>
      </c>
      <c r="AQ327" s="768">
        <f>IF(AND(YEAR(AQ$3)=YEAR('Rent Roll'!$C37),OR(MONTH(AQ$3)='Rent Roll'!$AJ37,MONTH(AQ$3)='Rent Roll'!$AK37,MONTH(AQ$3)='Rent Roll'!$AL37)),0,1)</f>
        <v>1</v>
      </c>
      <c r="AR327" s="567">
        <f>IF(AND(YEAR(AR$3)=YEAR('Rent Roll'!$C37),OR(MONTH(AR$3)='Rent Roll'!$AJ37,MONTH(AR$3)='Rent Roll'!$AK37,MONTH(AR$3)='Rent Roll'!$AL37)),0,1)</f>
        <v>1</v>
      </c>
      <c r="AS327" s="567">
        <f>IF(AND(YEAR(AS$3)=YEAR('Rent Roll'!$C37),OR(MONTH(AS$3)='Rent Roll'!$AJ37,MONTH(AS$3)='Rent Roll'!$AK37,MONTH(AS$3)='Rent Roll'!$AL37)),0,1)</f>
        <v>1</v>
      </c>
      <c r="AT327" s="567">
        <f>IF(AND(YEAR(AT$3)=YEAR('Rent Roll'!$C37),OR(MONTH(AT$3)='Rent Roll'!$AJ37,MONTH(AT$3)='Rent Roll'!$AK37,MONTH(AT$3)='Rent Roll'!$AL37)),0,1)</f>
        <v>1</v>
      </c>
      <c r="AU327" s="567">
        <f>IF(AND(YEAR(AU$3)=YEAR('Rent Roll'!$C37),OR(MONTH(AU$3)='Rent Roll'!$AJ37,MONTH(AU$3)='Rent Roll'!$AK37,MONTH(AU$3)='Rent Roll'!$AL37)),0,1)</f>
        <v>1</v>
      </c>
      <c r="AV327" s="567">
        <f>IF(AND(YEAR(AV$3)=YEAR('Rent Roll'!$C37),OR(MONTH(AV$3)='Rent Roll'!$AJ37,MONTH(AV$3)='Rent Roll'!$AK37,MONTH(AV$3)='Rent Roll'!$AL37)),0,1)</f>
        <v>1</v>
      </c>
      <c r="AW327" s="567">
        <f>IF(AND(YEAR(AW$3)=YEAR('Rent Roll'!$C37),OR(MONTH(AW$3)='Rent Roll'!$AJ37,MONTH(AW$3)='Rent Roll'!$AK37,MONTH(AW$3)='Rent Roll'!$AL37)),0,1)</f>
        <v>1</v>
      </c>
      <c r="AX327" s="567">
        <f>IF(AND(YEAR(AX$3)=YEAR('Rent Roll'!$C37),OR(MONTH(AX$3)='Rent Roll'!$AJ37,MONTH(AX$3)='Rent Roll'!$AK37,MONTH(AX$3)='Rent Roll'!$AL37)),0,1)</f>
        <v>1</v>
      </c>
      <c r="AY327" s="567">
        <f>IF(AND(YEAR(AY$3)=YEAR('Rent Roll'!$C37),OR(MONTH(AY$3)='Rent Roll'!$AJ37,MONTH(AY$3)='Rent Roll'!$AK37,MONTH(AY$3)='Rent Roll'!$AL37)),0,1)</f>
        <v>1</v>
      </c>
      <c r="AZ327" s="567">
        <f>IF(AND(YEAR(AZ$3)=YEAR('Rent Roll'!$C37),OR(MONTH(AZ$3)='Rent Roll'!$AJ37,MONTH(AZ$3)='Rent Roll'!$AK37,MONTH(AZ$3)='Rent Roll'!$AL37)),0,1)</f>
        <v>1</v>
      </c>
      <c r="BA327" s="567">
        <f>IF(AND(YEAR(BA$3)=YEAR('Rent Roll'!$C37),OR(MONTH(BA$3)='Rent Roll'!$AJ37,MONTH(BA$3)='Rent Roll'!$AK37,MONTH(BA$3)='Rent Roll'!$AL37)),0,1)</f>
        <v>1</v>
      </c>
      <c r="BB327" s="767">
        <f>IF(AND(YEAR(BB$3)=YEAR('Rent Roll'!$C37),OR(MONTH(BB$3)='Rent Roll'!$AJ37,MONTH(BB$3)='Rent Roll'!$AK37,MONTH(BB$3)='Rent Roll'!$AL37)),0,1)</f>
        <v>1</v>
      </c>
      <c r="BC327" s="768">
        <f>IF(AND(YEAR(BC$3)=YEAR('Rent Roll'!$C37),OR(MONTH(BC$3)='Rent Roll'!$AJ37,MONTH(BC$3)='Rent Roll'!$AK37,MONTH(BC$3)='Rent Roll'!$AL37)),0,1)</f>
        <v>1</v>
      </c>
      <c r="BD327" s="567">
        <f>IF(AND(YEAR(BD$3)=YEAR('Rent Roll'!$C37),OR(MONTH(BD$3)='Rent Roll'!$AJ37,MONTH(BD$3)='Rent Roll'!$AK37,MONTH(BD$3)='Rent Roll'!$AL37)),0,1)</f>
        <v>1</v>
      </c>
      <c r="BE327" s="567">
        <f>IF(AND(YEAR(BE$3)=YEAR('Rent Roll'!$C37),OR(MONTH(BE$3)='Rent Roll'!$AJ37,MONTH(BE$3)='Rent Roll'!$AK37,MONTH(BE$3)='Rent Roll'!$AL37)),0,1)</f>
        <v>1</v>
      </c>
      <c r="BF327" s="567">
        <f>IF(AND(YEAR(BF$3)=YEAR('Rent Roll'!$C37),OR(MONTH(BF$3)='Rent Roll'!$AJ37,MONTH(BF$3)='Rent Roll'!$AK37,MONTH(BF$3)='Rent Roll'!$AL37)),0,1)</f>
        <v>1</v>
      </c>
      <c r="BG327" s="567">
        <f>IF(AND(YEAR(BG$3)=YEAR('Rent Roll'!$C37),OR(MONTH(BG$3)='Rent Roll'!$AJ37,MONTH(BG$3)='Rent Roll'!$AK37,MONTH(BG$3)='Rent Roll'!$AL37)),0,1)</f>
        <v>1</v>
      </c>
      <c r="BH327" s="567">
        <f>IF(AND(YEAR(BH$3)=YEAR('Rent Roll'!$C37),OR(MONTH(BH$3)='Rent Roll'!$AJ37,MONTH(BH$3)='Rent Roll'!$AK37,MONTH(BH$3)='Rent Roll'!$AL37)),0,1)</f>
        <v>1</v>
      </c>
      <c r="BI327" s="567">
        <f>IF(AND(YEAR(BI$3)=YEAR('Rent Roll'!$C37),OR(MONTH(BI$3)='Rent Roll'!$AJ37,MONTH(BI$3)='Rent Roll'!$AK37,MONTH(BI$3)='Rent Roll'!$AL37)),0,1)</f>
        <v>1</v>
      </c>
      <c r="BJ327" s="567">
        <f>IF(AND(YEAR(BJ$3)=YEAR('Rent Roll'!$C37),OR(MONTH(BJ$3)='Rent Roll'!$AJ37,MONTH(BJ$3)='Rent Roll'!$AK37,MONTH(BJ$3)='Rent Roll'!$AL37)),0,1)</f>
        <v>1</v>
      </c>
      <c r="BK327" s="567">
        <f>IF(AND(YEAR(BK$3)=YEAR('Rent Roll'!$C37),OR(MONTH(BK$3)='Rent Roll'!$AJ37,MONTH(BK$3)='Rent Roll'!$AK37,MONTH(BK$3)='Rent Roll'!$AL37)),0,1)</f>
        <v>1</v>
      </c>
      <c r="BL327" s="567">
        <f>IF(AND(YEAR(BL$3)=YEAR('Rent Roll'!$C37),OR(MONTH(BL$3)='Rent Roll'!$AJ37,MONTH(BL$3)='Rent Roll'!$AK37,MONTH(BL$3)='Rent Roll'!$AL37)),0,1)</f>
        <v>1</v>
      </c>
      <c r="BM327" s="567">
        <f>IF(AND(YEAR(BM$3)=YEAR('Rent Roll'!$C37),OR(MONTH(BM$3)='Rent Roll'!$AJ37,MONTH(BM$3)='Rent Roll'!$AK37,MONTH(BM$3)='Rent Roll'!$AL37)),0,1)</f>
        <v>1</v>
      </c>
      <c r="BN327" s="767">
        <f>IF(AND(YEAR(BN$3)=YEAR('Rent Roll'!$C37),OR(MONTH(BN$3)='Rent Roll'!$AJ37,MONTH(BN$3)='Rent Roll'!$AK37,MONTH(BN$3)='Rent Roll'!$AL37)),0,1)</f>
        <v>1</v>
      </c>
      <c r="BO327" s="768">
        <f>IF(AND(YEAR(BO$3)=YEAR('Rent Roll'!$C37),OR(MONTH(BO$3)='Rent Roll'!$AJ37,MONTH(BO$3)='Rent Roll'!$AK37,MONTH(BO$3)='Rent Roll'!$AL37)),0,1)</f>
        <v>1</v>
      </c>
      <c r="BP327" s="567">
        <f>IF(AND(YEAR(BP$3)=YEAR('Rent Roll'!$C37),OR(MONTH(BP$3)='Rent Roll'!$AJ37,MONTH(BP$3)='Rent Roll'!$AK37,MONTH(BP$3)='Rent Roll'!$AL37)),0,1)</f>
        <v>1</v>
      </c>
      <c r="BQ327" s="567">
        <f>IF(AND(YEAR(BQ$3)=YEAR('Rent Roll'!$C37),OR(MONTH(BQ$3)='Rent Roll'!$AJ37,MONTH(BQ$3)='Rent Roll'!$AK37,MONTH(BQ$3)='Rent Roll'!$AL37)),0,1)</f>
        <v>1</v>
      </c>
      <c r="BR327" s="567">
        <f>IF(AND(YEAR(BR$3)=YEAR('Rent Roll'!$C37),OR(MONTH(BR$3)='Rent Roll'!$AJ37,MONTH(BR$3)='Rent Roll'!$AK37,MONTH(BR$3)='Rent Roll'!$AL37)),0,1)</f>
        <v>1</v>
      </c>
      <c r="BS327" s="567">
        <f>IF(AND(YEAR(BS$3)=YEAR('Rent Roll'!$C37),OR(MONTH(BS$3)='Rent Roll'!$AJ37,MONTH(BS$3)='Rent Roll'!$AK37,MONTH(BS$3)='Rent Roll'!$AL37)),0,1)</f>
        <v>1</v>
      </c>
      <c r="BT327" s="567">
        <f>IF(AND(YEAR(BT$3)=YEAR('Rent Roll'!$C37),OR(MONTH(BT$3)='Rent Roll'!$AJ37,MONTH(BT$3)='Rent Roll'!$AK37,MONTH(BT$3)='Rent Roll'!$AL37)),0,1)</f>
        <v>1</v>
      </c>
      <c r="BU327" s="567">
        <f>IF(AND(YEAR(BU$3)=YEAR('Rent Roll'!$C37),OR(MONTH(BU$3)='Rent Roll'!$AJ37,MONTH(BU$3)='Rent Roll'!$AK37,MONTH(BU$3)='Rent Roll'!$AL37)),0,1)</f>
        <v>1</v>
      </c>
      <c r="BV327" s="567">
        <f>IF(AND(YEAR(BV$3)=YEAR('Rent Roll'!$C37),OR(MONTH(BV$3)='Rent Roll'!$AJ37,MONTH(BV$3)='Rent Roll'!$AK37,MONTH(BV$3)='Rent Roll'!$AL37)),0,1)</f>
        <v>1</v>
      </c>
      <c r="BW327" s="567">
        <f>IF(AND(YEAR(BW$3)=YEAR('Rent Roll'!$C37),OR(MONTH(BW$3)='Rent Roll'!$AJ37,MONTH(BW$3)='Rent Roll'!$AK37,MONTH(BW$3)='Rent Roll'!$AL37)),0,1)</f>
        <v>1</v>
      </c>
      <c r="BX327" s="567">
        <f>IF(AND(YEAR(BX$3)=YEAR('Rent Roll'!$C37),OR(MONTH(BX$3)='Rent Roll'!$AJ37,MONTH(BX$3)='Rent Roll'!$AK37,MONTH(BX$3)='Rent Roll'!$AL37)),0,1)</f>
        <v>1</v>
      </c>
      <c r="BY327" s="567">
        <f>IF(AND(YEAR(BY$3)=YEAR('Rent Roll'!$C37),OR(MONTH(BY$3)='Rent Roll'!$AJ37,MONTH(BY$3)='Rent Roll'!$AK37,MONTH(BY$3)='Rent Roll'!$AL37)),0,1)</f>
        <v>1</v>
      </c>
      <c r="BZ327" s="767">
        <f>IF(AND(YEAR(BZ$3)=YEAR('Rent Roll'!$C37),OR(MONTH(BZ$3)='Rent Roll'!$AJ37,MONTH(BZ$3)='Rent Roll'!$AK37,MONTH(BZ$3)='Rent Roll'!$AL37)),0,1)</f>
        <v>1</v>
      </c>
      <c r="CA327" s="768">
        <f>IF(AND(YEAR(CA$3)=YEAR('Rent Roll'!$C37),OR(MONTH(CA$3)='Rent Roll'!$AJ37,MONTH(CA$3)='Rent Roll'!$AK37,MONTH(CA$3)='Rent Roll'!$AL37)),0,1)</f>
        <v>1</v>
      </c>
      <c r="CB327" s="567">
        <f>IF(AND(YEAR(CB$3)=YEAR('Rent Roll'!$C37),OR(MONTH(CB$3)='Rent Roll'!$AJ37,MONTH(CB$3)='Rent Roll'!$AK37,MONTH(CB$3)='Rent Roll'!$AL37)),0,1)</f>
        <v>1</v>
      </c>
      <c r="CC327" s="567">
        <f>IF(AND(YEAR(CC$3)=YEAR('Rent Roll'!$C37),OR(MONTH(CC$3)='Rent Roll'!$AJ37,MONTH(CC$3)='Rent Roll'!$AK37,MONTH(CC$3)='Rent Roll'!$AL37)),0,1)</f>
        <v>1</v>
      </c>
      <c r="CD327" s="567">
        <f>IF(AND(YEAR(CD$3)=YEAR('Rent Roll'!$C37),OR(MONTH(CD$3)='Rent Roll'!$AJ37,MONTH(CD$3)='Rent Roll'!$AK37,MONTH(CD$3)='Rent Roll'!$AL37)),0,1)</f>
        <v>1</v>
      </c>
      <c r="CE327" s="567">
        <f>IF(AND(YEAR(CE$3)=YEAR('Rent Roll'!$C37),OR(MONTH(CE$3)='Rent Roll'!$AJ37,MONTH(CE$3)='Rent Roll'!$AK37,MONTH(CE$3)='Rent Roll'!$AL37)),0,1)</f>
        <v>1</v>
      </c>
      <c r="CF327" s="567">
        <f>IF(AND(YEAR(CF$3)=YEAR('Rent Roll'!$C37),OR(MONTH(CF$3)='Rent Roll'!$AJ37,MONTH(CF$3)='Rent Roll'!$AK37,MONTH(CF$3)='Rent Roll'!$AL37)),0,1)</f>
        <v>1</v>
      </c>
      <c r="CG327" s="567">
        <f>IF(AND(YEAR(CG$3)=YEAR('Rent Roll'!$C37),OR(MONTH(CG$3)='Rent Roll'!$AJ37,MONTH(CG$3)='Rent Roll'!$AK37,MONTH(CG$3)='Rent Roll'!$AL37)),0,1)</f>
        <v>1</v>
      </c>
      <c r="CH327" s="567">
        <f>IF(AND(YEAR(CH$3)=YEAR('Rent Roll'!$C37),OR(MONTH(CH$3)='Rent Roll'!$AJ37,MONTH(CH$3)='Rent Roll'!$AK37,MONTH(CH$3)='Rent Roll'!$AL37)),0,1)</f>
        <v>1</v>
      </c>
      <c r="CI327" s="567">
        <f>IF(AND(YEAR(CI$3)=YEAR('Rent Roll'!$C37),OR(MONTH(CI$3)='Rent Roll'!$AJ37,MONTH(CI$3)='Rent Roll'!$AK37,MONTH(CI$3)='Rent Roll'!$AL37)),0,1)</f>
        <v>1</v>
      </c>
      <c r="CJ327" s="567">
        <f>IF(AND(YEAR(CJ$3)=YEAR('Rent Roll'!$C37),OR(MONTH(CJ$3)='Rent Roll'!$AJ37,MONTH(CJ$3)='Rent Roll'!$AK37,MONTH(CJ$3)='Rent Roll'!$AL37)),0,1)</f>
        <v>1</v>
      </c>
      <c r="CK327" s="567">
        <f>IF(AND(YEAR(CK$3)=YEAR('Rent Roll'!$C37),OR(MONTH(CK$3)='Rent Roll'!$AJ37,MONTH(CK$3)='Rent Roll'!$AK37,MONTH(CK$3)='Rent Roll'!$AL37)),0,1)</f>
        <v>1</v>
      </c>
      <c r="CL327" s="767">
        <f>IF(AND(YEAR(CL$3)=YEAR('Rent Roll'!$C37),OR(MONTH(CL$3)='Rent Roll'!$AJ37,MONTH(CL$3)='Rent Roll'!$AK37,MONTH(CL$3)='Rent Roll'!$AL37)),0,1)</f>
        <v>1</v>
      </c>
      <c r="CM327" s="768">
        <f>IF(AND(YEAR(CM$3)=YEAR('Rent Roll'!$C37),OR(MONTH(CM$3)='Rent Roll'!$AJ37,MONTH(CM$3)='Rent Roll'!$AK37,MONTH(CM$3)='Rent Roll'!$AL37)),0,1)</f>
        <v>1</v>
      </c>
      <c r="CN327" s="567">
        <f>IF(AND(YEAR(CN$3)=YEAR('Rent Roll'!$C37),OR(MONTH(CN$3)='Rent Roll'!$AJ37,MONTH(CN$3)='Rent Roll'!$AK37,MONTH(CN$3)='Rent Roll'!$AL37)),0,1)</f>
        <v>1</v>
      </c>
      <c r="CO327" s="567">
        <f>IF(AND(YEAR(CO$3)=YEAR('Rent Roll'!$C37),OR(MONTH(CO$3)='Rent Roll'!$AJ37,MONTH(CO$3)='Rent Roll'!$AK37,MONTH(CO$3)='Rent Roll'!$AL37)),0,1)</f>
        <v>1</v>
      </c>
      <c r="CP327" s="567">
        <f>IF(AND(YEAR(CP$3)=YEAR('Rent Roll'!$C37),OR(MONTH(CP$3)='Rent Roll'!$AJ37,MONTH(CP$3)='Rent Roll'!$AK37,MONTH(CP$3)='Rent Roll'!$AL37)),0,1)</f>
        <v>1</v>
      </c>
      <c r="CQ327" s="567">
        <f>IF(AND(YEAR(CQ$3)=YEAR('Rent Roll'!$C37),OR(MONTH(CQ$3)='Rent Roll'!$AJ37,MONTH(CQ$3)='Rent Roll'!$AK37,MONTH(CQ$3)='Rent Roll'!$AL37)),0,1)</f>
        <v>1</v>
      </c>
      <c r="CR327" s="567">
        <f>IF(AND(YEAR(CR$3)=YEAR('Rent Roll'!$C37),OR(MONTH(CR$3)='Rent Roll'!$AJ37,MONTH(CR$3)='Rent Roll'!$AK37,MONTH(CR$3)='Rent Roll'!$AL37)),0,1)</f>
        <v>1</v>
      </c>
      <c r="CS327" s="567">
        <f>IF(AND(YEAR(CS$3)=YEAR('Rent Roll'!$C37),OR(MONTH(CS$3)='Rent Roll'!$AJ37,MONTH(CS$3)='Rent Roll'!$AK37,MONTH(CS$3)='Rent Roll'!$AL37)),0,1)</f>
        <v>1</v>
      </c>
      <c r="CT327" s="567">
        <f>IF(AND(YEAR(CT$3)=YEAR('Rent Roll'!$C37),OR(MONTH(CT$3)='Rent Roll'!$AJ37,MONTH(CT$3)='Rent Roll'!$AK37,MONTH(CT$3)='Rent Roll'!$AL37)),0,1)</f>
        <v>1</v>
      </c>
      <c r="CU327" s="567">
        <f>IF(AND(YEAR(CU$3)=YEAR('Rent Roll'!$C37),OR(MONTH(CU$3)='Rent Roll'!$AJ37,MONTH(CU$3)='Rent Roll'!$AK37,MONTH(CU$3)='Rent Roll'!$AL37)),0,1)</f>
        <v>1</v>
      </c>
      <c r="CV327" s="567">
        <f>IF(AND(YEAR(CV$3)=YEAR('Rent Roll'!$C37),OR(MONTH(CV$3)='Rent Roll'!$AJ37,MONTH(CV$3)='Rent Roll'!$AK37,MONTH(CV$3)='Rent Roll'!$AL37)),0,1)</f>
        <v>1</v>
      </c>
      <c r="CW327" s="567">
        <f>IF(AND(YEAR(CW$3)=YEAR('Rent Roll'!$C37),OR(MONTH(CW$3)='Rent Roll'!$AJ37,MONTH(CW$3)='Rent Roll'!$AK37,MONTH(CW$3)='Rent Roll'!$AL37)),0,1)</f>
        <v>1</v>
      </c>
      <c r="CX327" s="767">
        <f>IF(AND(YEAR(CX$3)=YEAR('Rent Roll'!$C37),OR(MONTH(CX$3)='Rent Roll'!$AJ37,MONTH(CX$3)='Rent Roll'!$AK37,MONTH(CX$3)='Rent Roll'!$AL37)),0,1)</f>
        <v>1</v>
      </c>
      <c r="CY327" s="768">
        <f>IF(AND(YEAR(CY$3)=YEAR('Rent Roll'!$C37),OR(MONTH(CY$3)='Rent Roll'!$AJ37,MONTH(CY$3)='Rent Roll'!$AK37,MONTH(CY$3)='Rent Roll'!$AL37)),0,1)</f>
        <v>1</v>
      </c>
      <c r="CZ327" s="567">
        <f>IF(AND(YEAR(CZ$3)=YEAR('Rent Roll'!$C37),OR(MONTH(CZ$3)='Rent Roll'!$AJ37,MONTH(CZ$3)='Rent Roll'!$AK37,MONTH(CZ$3)='Rent Roll'!$AL37)),0,1)</f>
        <v>1</v>
      </c>
      <c r="DA327" s="567">
        <f>IF(AND(YEAR(DA$3)=YEAR('Rent Roll'!$C37),OR(MONTH(DA$3)='Rent Roll'!$AJ37,MONTH(DA$3)='Rent Roll'!$AK37,MONTH(DA$3)='Rent Roll'!$AL37)),0,1)</f>
        <v>1</v>
      </c>
      <c r="DB327" s="567">
        <f>IF(AND(YEAR(DB$3)=YEAR('Rent Roll'!$C37),OR(MONTH(DB$3)='Rent Roll'!$AJ37,MONTH(DB$3)='Rent Roll'!$AK37,MONTH(DB$3)='Rent Roll'!$AL37)),0,1)</f>
        <v>1</v>
      </c>
      <c r="DC327" s="567">
        <f>IF(AND(YEAR(DC$3)=YEAR('Rent Roll'!$C37),OR(MONTH(DC$3)='Rent Roll'!$AJ37,MONTH(DC$3)='Rent Roll'!$AK37,MONTH(DC$3)='Rent Roll'!$AL37)),0,1)</f>
        <v>1</v>
      </c>
      <c r="DD327" s="567">
        <f>IF(AND(YEAR(DD$3)=YEAR('Rent Roll'!$C37),OR(MONTH(DD$3)='Rent Roll'!$AJ37,MONTH(DD$3)='Rent Roll'!$AK37,MONTH(DD$3)='Rent Roll'!$AL37)),0,1)</f>
        <v>1</v>
      </c>
      <c r="DE327" s="567">
        <f>IF(AND(YEAR(DE$3)=YEAR('Rent Roll'!$C37),OR(MONTH(DE$3)='Rent Roll'!$AJ37,MONTH(DE$3)='Rent Roll'!$AK37,MONTH(DE$3)='Rent Roll'!$AL37)),0,1)</f>
        <v>1</v>
      </c>
      <c r="DF327" s="567">
        <f>IF(AND(YEAR(DF$3)=YEAR('Rent Roll'!$C37),OR(MONTH(DF$3)='Rent Roll'!$AJ37,MONTH(DF$3)='Rent Roll'!$AK37,MONTH(DF$3)='Rent Roll'!$AL37)),0,1)</f>
        <v>1</v>
      </c>
      <c r="DG327" s="567">
        <f>IF(AND(YEAR(DG$3)=YEAR('Rent Roll'!$C37),OR(MONTH(DG$3)='Rent Roll'!$AJ37,MONTH(DG$3)='Rent Roll'!$AK37,MONTH(DG$3)='Rent Roll'!$AL37)),0,1)</f>
        <v>1</v>
      </c>
      <c r="DH327" s="567">
        <f>IF(AND(YEAR(DH$3)=YEAR('Rent Roll'!$C37),OR(MONTH(DH$3)='Rent Roll'!$AJ37,MONTH(DH$3)='Rent Roll'!$AK37,MONTH(DH$3)='Rent Roll'!$AL37)),0,1)</f>
        <v>1</v>
      </c>
      <c r="DI327" s="567">
        <f>IF(AND(YEAR(DI$3)=YEAR('Rent Roll'!$C37),OR(MONTH(DI$3)='Rent Roll'!$AJ37,MONTH(DI$3)='Rent Roll'!$AK37,MONTH(DI$3)='Rent Roll'!$AL37)),0,1)</f>
        <v>1</v>
      </c>
      <c r="DJ327" s="767">
        <f>IF(AND(YEAR(DJ$3)=YEAR('Rent Roll'!$C37),OR(MONTH(DJ$3)='Rent Roll'!$AJ37,MONTH(DJ$3)='Rent Roll'!$AK37,MONTH(DJ$3)='Rent Roll'!$AL37)),0,1)</f>
        <v>1</v>
      </c>
      <c r="DK327" s="768">
        <f>IF(AND(YEAR(DK$3)=YEAR('Rent Roll'!$C37),OR(MONTH(DK$3)='Rent Roll'!$AJ37,MONTH(DK$3)='Rent Roll'!$AK37,MONTH(DK$3)='Rent Roll'!$AL37)),0,1)</f>
        <v>1</v>
      </c>
      <c r="DL327" s="567">
        <f>IF(AND(YEAR(DL$3)=YEAR('Rent Roll'!$C37),OR(MONTH(DL$3)='Rent Roll'!$AJ37,MONTH(DL$3)='Rent Roll'!$AK37,MONTH(DL$3)='Rent Roll'!$AL37)),0,1)</f>
        <v>1</v>
      </c>
      <c r="DM327" s="567">
        <f>IF(AND(YEAR(DM$3)=YEAR('Rent Roll'!$C37),OR(MONTH(DM$3)='Rent Roll'!$AJ37,MONTH(DM$3)='Rent Roll'!$AK37,MONTH(DM$3)='Rent Roll'!$AL37)),0,1)</f>
        <v>1</v>
      </c>
      <c r="DN327" s="567">
        <f>IF(AND(YEAR(DN$3)=YEAR('Rent Roll'!$C37),OR(MONTH(DN$3)='Rent Roll'!$AJ37,MONTH(DN$3)='Rent Roll'!$AK37,MONTH(DN$3)='Rent Roll'!$AL37)),0,1)</f>
        <v>1</v>
      </c>
      <c r="DO327" s="567">
        <f>IF(AND(YEAR(DO$3)=YEAR('Rent Roll'!$C37),OR(MONTH(DO$3)='Rent Roll'!$AJ37,MONTH(DO$3)='Rent Roll'!$AK37,MONTH(DO$3)='Rent Roll'!$AL37)),0,1)</f>
        <v>1</v>
      </c>
      <c r="DP327" s="567">
        <f>IF(AND(YEAR(DP$3)=YEAR('Rent Roll'!$C37),OR(MONTH(DP$3)='Rent Roll'!$AJ37,MONTH(DP$3)='Rent Roll'!$AK37,MONTH(DP$3)='Rent Roll'!$AL37)),0,1)</f>
        <v>1</v>
      </c>
      <c r="DQ327" s="567">
        <f>IF(AND(YEAR(DQ$3)=YEAR('Rent Roll'!$C37),OR(MONTH(DQ$3)='Rent Roll'!$AJ37,MONTH(DQ$3)='Rent Roll'!$AK37,MONTH(DQ$3)='Rent Roll'!$AL37)),0,1)</f>
        <v>1</v>
      </c>
      <c r="DR327" s="567">
        <f>IF(AND(YEAR(DR$3)=YEAR('Rent Roll'!$C37),OR(MONTH(DR$3)='Rent Roll'!$AJ37,MONTH(DR$3)='Rent Roll'!$AK37,MONTH(DR$3)='Rent Roll'!$AL37)),0,1)</f>
        <v>1</v>
      </c>
      <c r="DS327" s="567">
        <f>IF(AND(YEAR(DS$3)=YEAR('Rent Roll'!$C37),OR(MONTH(DS$3)='Rent Roll'!$AJ37,MONTH(DS$3)='Rent Roll'!$AK37,MONTH(DS$3)='Rent Roll'!$AL37)),0,1)</f>
        <v>1</v>
      </c>
      <c r="DT327" s="567">
        <f>IF(AND(YEAR(DT$3)=YEAR('Rent Roll'!$C37),OR(MONTH(DT$3)='Rent Roll'!$AJ37,MONTH(DT$3)='Rent Roll'!$AK37,MONTH(DT$3)='Rent Roll'!$AL37)),0,1)</f>
        <v>1</v>
      </c>
      <c r="DU327" s="567">
        <f>IF(AND(YEAR(DU$3)=YEAR('Rent Roll'!$C37),OR(MONTH(DU$3)='Rent Roll'!$AJ37,MONTH(DU$3)='Rent Roll'!$AK37,MONTH(DU$3)='Rent Roll'!$AL37)),0,1)</f>
        <v>1</v>
      </c>
      <c r="DV327" s="567">
        <f>IF(AND(YEAR(DV$3)=YEAR('Rent Roll'!$C37),OR(MONTH(DV$3)='Rent Roll'!$AJ37,MONTH(DV$3)='Rent Roll'!$AK37,MONTH(DV$3)='Rent Roll'!$AL37)),0,1)</f>
        <v>1</v>
      </c>
    </row>
    <row r="328" spans="1:126" s="568" customFormat="1" ht="12" customHeight="1" outlineLevel="1" x14ac:dyDescent="0.4">
      <c r="A328" s="732"/>
      <c r="B328" s="564">
        <f>'Rent Roll'!$B38</f>
        <v>0</v>
      </c>
      <c r="C328" s="565"/>
      <c r="D328" s="565"/>
      <c r="E328" s="566"/>
      <c r="F328" s="778">
        <f>IF(AND(YEAR(F$3)=YEAR('Rent Roll'!$C38),OR(MONTH(F$3)='Rent Roll'!$AJ38,MONTH(F$3)='Rent Roll'!$AK38,MONTH(F$3)='Rent Roll'!$AL38)),0,1)</f>
        <v>1</v>
      </c>
      <c r="G328" s="768">
        <f>IF(AND(YEAR(G$3)=YEAR('Rent Roll'!$C38),OR(MONTH(G$3)='Rent Roll'!$AJ38,MONTH(G$3)='Rent Roll'!$AK38,MONTH(G$3)='Rent Roll'!$AL38)),0,1)</f>
        <v>1</v>
      </c>
      <c r="H328" s="567">
        <f>IF(AND(YEAR(H$3)=YEAR('Rent Roll'!$C38),OR(MONTH(H$3)='Rent Roll'!$AJ38,MONTH(H$3)='Rent Roll'!$AK38,MONTH(H$3)='Rent Roll'!$AL38)),0,1)</f>
        <v>1</v>
      </c>
      <c r="I328" s="567">
        <f>IF(AND(YEAR(I$3)=YEAR('Rent Roll'!$C38),OR(MONTH(I$3)='Rent Roll'!$AJ38,MONTH(I$3)='Rent Roll'!$AK38,MONTH(I$3)='Rent Roll'!$AL38)),0,1)</f>
        <v>1</v>
      </c>
      <c r="J328" s="567">
        <f>IF(AND(YEAR(J$3)=YEAR('Rent Roll'!$C38),OR(MONTH(J$3)='Rent Roll'!$AJ38,MONTH(J$3)='Rent Roll'!$AK38,MONTH(J$3)='Rent Roll'!$AL38)),0,1)</f>
        <v>1</v>
      </c>
      <c r="K328" s="567">
        <f>IF(AND(YEAR(K$3)=YEAR('Rent Roll'!$C38),OR(MONTH(K$3)='Rent Roll'!$AJ38,MONTH(K$3)='Rent Roll'!$AK38,MONTH(K$3)='Rent Roll'!$AL38)),0,1)</f>
        <v>1</v>
      </c>
      <c r="L328" s="567">
        <f>IF(AND(YEAR(L$3)=YEAR('Rent Roll'!$C38),OR(MONTH(L$3)='Rent Roll'!$AJ38,MONTH(L$3)='Rent Roll'!$AK38,MONTH(L$3)='Rent Roll'!$AL38)),0,1)</f>
        <v>1</v>
      </c>
      <c r="M328" s="567">
        <f>IF(AND(YEAR(M$3)=YEAR('Rent Roll'!$C38),OR(MONTH(M$3)='Rent Roll'!$AJ38,MONTH(M$3)='Rent Roll'!$AK38,MONTH(M$3)='Rent Roll'!$AL38)),0,1)</f>
        <v>1</v>
      </c>
      <c r="N328" s="567">
        <f>IF(AND(YEAR(N$3)=YEAR('Rent Roll'!$C38),OR(MONTH(N$3)='Rent Roll'!$AJ38,MONTH(N$3)='Rent Roll'!$AK38,MONTH(N$3)='Rent Roll'!$AL38)),0,1)</f>
        <v>1</v>
      </c>
      <c r="O328" s="567">
        <f>IF(AND(YEAR(O$3)=YEAR('Rent Roll'!$C38),OR(MONTH(O$3)='Rent Roll'!$AJ38,MONTH(O$3)='Rent Roll'!$AK38,MONTH(O$3)='Rent Roll'!$AL38)),0,1)</f>
        <v>1</v>
      </c>
      <c r="P328" s="567">
        <f>IF(AND(YEAR(P$3)=YEAR('Rent Roll'!$C38),OR(MONTH(P$3)='Rent Roll'!$AJ38,MONTH(P$3)='Rent Roll'!$AK38,MONTH(P$3)='Rent Roll'!$AL38)),0,1)</f>
        <v>1</v>
      </c>
      <c r="Q328" s="567">
        <f>IF(AND(YEAR(Q$3)=YEAR('Rent Roll'!$C38),OR(MONTH(Q$3)='Rent Roll'!$AJ38,MONTH(Q$3)='Rent Roll'!$AK38,MONTH(Q$3)='Rent Roll'!$AL38)),0,1)</f>
        <v>1</v>
      </c>
      <c r="R328" s="767">
        <f>IF(AND(YEAR(R$3)=YEAR('Rent Roll'!$C38),OR(MONTH(R$3)='Rent Roll'!$AJ38,MONTH(R$3)='Rent Roll'!$AK38,MONTH(R$3)='Rent Roll'!$AL38)),0,1)</f>
        <v>1</v>
      </c>
      <c r="S328" s="768">
        <f>IF(AND(YEAR(S$3)=YEAR('Rent Roll'!$C38),OR(MONTH(S$3)='Rent Roll'!$AJ38,MONTH(S$3)='Rent Roll'!$AK38,MONTH(S$3)='Rent Roll'!$AL38)),0,1)</f>
        <v>1</v>
      </c>
      <c r="T328" s="567">
        <f>IF(AND(YEAR(T$3)=YEAR('Rent Roll'!$C38),OR(MONTH(T$3)='Rent Roll'!$AJ38,MONTH(T$3)='Rent Roll'!$AK38,MONTH(T$3)='Rent Roll'!$AL38)),0,1)</f>
        <v>1</v>
      </c>
      <c r="U328" s="567">
        <f>IF(AND(YEAR(U$3)=YEAR('Rent Roll'!$C38),OR(MONTH(U$3)='Rent Roll'!$AJ38,MONTH(U$3)='Rent Roll'!$AK38,MONTH(U$3)='Rent Roll'!$AL38)),0,1)</f>
        <v>1</v>
      </c>
      <c r="V328" s="567">
        <f>IF(AND(YEAR(V$3)=YEAR('Rent Roll'!$C38),OR(MONTH(V$3)='Rent Roll'!$AJ38,MONTH(V$3)='Rent Roll'!$AK38,MONTH(V$3)='Rent Roll'!$AL38)),0,1)</f>
        <v>1</v>
      </c>
      <c r="W328" s="567">
        <f>IF(AND(YEAR(W$3)=YEAR('Rent Roll'!$C38),OR(MONTH(W$3)='Rent Roll'!$AJ38,MONTH(W$3)='Rent Roll'!$AK38,MONTH(W$3)='Rent Roll'!$AL38)),0,1)</f>
        <v>1</v>
      </c>
      <c r="X328" s="567">
        <f>IF(AND(YEAR(X$3)=YEAR('Rent Roll'!$C38),OR(MONTH(X$3)='Rent Roll'!$AJ38,MONTH(X$3)='Rent Roll'!$AK38,MONTH(X$3)='Rent Roll'!$AL38)),0,1)</f>
        <v>1</v>
      </c>
      <c r="Y328" s="567">
        <f>IF(AND(YEAR(Y$3)=YEAR('Rent Roll'!$C38),OR(MONTH(Y$3)='Rent Roll'!$AJ38,MONTH(Y$3)='Rent Roll'!$AK38,MONTH(Y$3)='Rent Roll'!$AL38)),0,1)</f>
        <v>1</v>
      </c>
      <c r="Z328" s="567">
        <f>IF(AND(YEAR(Z$3)=YEAR('Rent Roll'!$C38),OR(MONTH(Z$3)='Rent Roll'!$AJ38,MONTH(Z$3)='Rent Roll'!$AK38,MONTH(Z$3)='Rent Roll'!$AL38)),0,1)</f>
        <v>1</v>
      </c>
      <c r="AA328" s="567">
        <f>IF(AND(YEAR(AA$3)=YEAR('Rent Roll'!$C38),OR(MONTH(AA$3)='Rent Roll'!$AJ38,MONTH(AA$3)='Rent Roll'!$AK38,MONTH(AA$3)='Rent Roll'!$AL38)),0,1)</f>
        <v>1</v>
      </c>
      <c r="AB328" s="567">
        <f>IF(AND(YEAR(AB$3)=YEAR('Rent Roll'!$C38),OR(MONTH(AB$3)='Rent Roll'!$AJ38,MONTH(AB$3)='Rent Roll'!$AK38,MONTH(AB$3)='Rent Roll'!$AL38)),0,1)</f>
        <v>1</v>
      </c>
      <c r="AC328" s="567">
        <f>IF(AND(YEAR(AC$3)=YEAR('Rent Roll'!$C38),OR(MONTH(AC$3)='Rent Roll'!$AJ38,MONTH(AC$3)='Rent Roll'!$AK38,MONTH(AC$3)='Rent Roll'!$AL38)),0,1)</f>
        <v>1</v>
      </c>
      <c r="AD328" s="767">
        <f>IF(AND(YEAR(AD$3)=YEAR('Rent Roll'!$C38),OR(MONTH(AD$3)='Rent Roll'!$AJ38,MONTH(AD$3)='Rent Roll'!$AK38,MONTH(AD$3)='Rent Roll'!$AL38)),0,1)</f>
        <v>1</v>
      </c>
      <c r="AE328" s="768">
        <f>IF(AND(YEAR(AE$3)=YEAR('Rent Roll'!$C38),OR(MONTH(AE$3)='Rent Roll'!$AJ38,MONTH(AE$3)='Rent Roll'!$AK38,MONTH(AE$3)='Rent Roll'!$AL38)),0,1)</f>
        <v>1</v>
      </c>
      <c r="AF328" s="567">
        <f>IF(AND(YEAR(AF$3)=YEAR('Rent Roll'!$C38),OR(MONTH(AF$3)='Rent Roll'!$AJ38,MONTH(AF$3)='Rent Roll'!$AK38,MONTH(AF$3)='Rent Roll'!$AL38)),0,1)</f>
        <v>1</v>
      </c>
      <c r="AG328" s="567">
        <f>IF(AND(YEAR(AG$3)=YEAR('Rent Roll'!$C38),OR(MONTH(AG$3)='Rent Roll'!$AJ38,MONTH(AG$3)='Rent Roll'!$AK38,MONTH(AG$3)='Rent Roll'!$AL38)),0,1)</f>
        <v>1</v>
      </c>
      <c r="AH328" s="567">
        <f>IF(AND(YEAR(AH$3)=YEAR('Rent Roll'!$C38),OR(MONTH(AH$3)='Rent Roll'!$AJ38,MONTH(AH$3)='Rent Roll'!$AK38,MONTH(AH$3)='Rent Roll'!$AL38)),0,1)</f>
        <v>1</v>
      </c>
      <c r="AI328" s="567">
        <f>IF(AND(YEAR(AI$3)=YEAR('Rent Roll'!$C38),OR(MONTH(AI$3)='Rent Roll'!$AJ38,MONTH(AI$3)='Rent Roll'!$AK38,MONTH(AI$3)='Rent Roll'!$AL38)),0,1)</f>
        <v>1</v>
      </c>
      <c r="AJ328" s="567">
        <f>IF(AND(YEAR(AJ$3)=YEAR('Rent Roll'!$C38),OR(MONTH(AJ$3)='Rent Roll'!$AJ38,MONTH(AJ$3)='Rent Roll'!$AK38,MONTH(AJ$3)='Rent Roll'!$AL38)),0,1)</f>
        <v>1</v>
      </c>
      <c r="AK328" s="567">
        <f>IF(AND(YEAR(AK$3)=YEAR('Rent Roll'!$C38),OR(MONTH(AK$3)='Rent Roll'!$AJ38,MONTH(AK$3)='Rent Roll'!$AK38,MONTH(AK$3)='Rent Roll'!$AL38)),0,1)</f>
        <v>1</v>
      </c>
      <c r="AL328" s="567">
        <f>IF(AND(YEAR(AL$3)=YEAR('Rent Roll'!$C38),OR(MONTH(AL$3)='Rent Roll'!$AJ38,MONTH(AL$3)='Rent Roll'!$AK38,MONTH(AL$3)='Rent Roll'!$AL38)),0,1)</f>
        <v>1</v>
      </c>
      <c r="AM328" s="567">
        <f>IF(AND(YEAR(AM$3)=YEAR('Rent Roll'!$C38),OR(MONTH(AM$3)='Rent Roll'!$AJ38,MONTH(AM$3)='Rent Roll'!$AK38,MONTH(AM$3)='Rent Roll'!$AL38)),0,1)</f>
        <v>1</v>
      </c>
      <c r="AN328" s="567">
        <f>IF(AND(YEAR(AN$3)=YEAR('Rent Roll'!$C38),OR(MONTH(AN$3)='Rent Roll'!$AJ38,MONTH(AN$3)='Rent Roll'!$AK38,MONTH(AN$3)='Rent Roll'!$AL38)),0,1)</f>
        <v>1</v>
      </c>
      <c r="AO328" s="567">
        <f>IF(AND(YEAR(AO$3)=YEAR('Rent Roll'!$C38),OR(MONTH(AO$3)='Rent Roll'!$AJ38,MONTH(AO$3)='Rent Roll'!$AK38,MONTH(AO$3)='Rent Roll'!$AL38)),0,1)</f>
        <v>1</v>
      </c>
      <c r="AP328" s="767">
        <f>IF(AND(YEAR(AP$3)=YEAR('Rent Roll'!$C38),OR(MONTH(AP$3)='Rent Roll'!$AJ38,MONTH(AP$3)='Rent Roll'!$AK38,MONTH(AP$3)='Rent Roll'!$AL38)),0,1)</f>
        <v>1</v>
      </c>
      <c r="AQ328" s="768">
        <f>IF(AND(YEAR(AQ$3)=YEAR('Rent Roll'!$C38),OR(MONTH(AQ$3)='Rent Roll'!$AJ38,MONTH(AQ$3)='Rent Roll'!$AK38,MONTH(AQ$3)='Rent Roll'!$AL38)),0,1)</f>
        <v>1</v>
      </c>
      <c r="AR328" s="567">
        <f>IF(AND(YEAR(AR$3)=YEAR('Rent Roll'!$C38),OR(MONTH(AR$3)='Rent Roll'!$AJ38,MONTH(AR$3)='Rent Roll'!$AK38,MONTH(AR$3)='Rent Roll'!$AL38)),0,1)</f>
        <v>1</v>
      </c>
      <c r="AS328" s="567">
        <f>IF(AND(YEAR(AS$3)=YEAR('Rent Roll'!$C38),OR(MONTH(AS$3)='Rent Roll'!$AJ38,MONTH(AS$3)='Rent Roll'!$AK38,MONTH(AS$3)='Rent Roll'!$AL38)),0,1)</f>
        <v>1</v>
      </c>
      <c r="AT328" s="567">
        <f>IF(AND(YEAR(AT$3)=YEAR('Rent Roll'!$C38),OR(MONTH(AT$3)='Rent Roll'!$AJ38,MONTH(AT$3)='Rent Roll'!$AK38,MONTH(AT$3)='Rent Roll'!$AL38)),0,1)</f>
        <v>1</v>
      </c>
      <c r="AU328" s="567">
        <f>IF(AND(YEAR(AU$3)=YEAR('Rent Roll'!$C38),OR(MONTH(AU$3)='Rent Roll'!$AJ38,MONTH(AU$3)='Rent Roll'!$AK38,MONTH(AU$3)='Rent Roll'!$AL38)),0,1)</f>
        <v>1</v>
      </c>
      <c r="AV328" s="567">
        <f>IF(AND(YEAR(AV$3)=YEAR('Rent Roll'!$C38),OR(MONTH(AV$3)='Rent Roll'!$AJ38,MONTH(AV$3)='Rent Roll'!$AK38,MONTH(AV$3)='Rent Roll'!$AL38)),0,1)</f>
        <v>1</v>
      </c>
      <c r="AW328" s="567">
        <f>IF(AND(YEAR(AW$3)=YEAR('Rent Roll'!$C38),OR(MONTH(AW$3)='Rent Roll'!$AJ38,MONTH(AW$3)='Rent Roll'!$AK38,MONTH(AW$3)='Rent Roll'!$AL38)),0,1)</f>
        <v>1</v>
      </c>
      <c r="AX328" s="567">
        <f>IF(AND(YEAR(AX$3)=YEAR('Rent Roll'!$C38),OR(MONTH(AX$3)='Rent Roll'!$AJ38,MONTH(AX$3)='Rent Roll'!$AK38,MONTH(AX$3)='Rent Roll'!$AL38)),0,1)</f>
        <v>1</v>
      </c>
      <c r="AY328" s="567">
        <f>IF(AND(YEAR(AY$3)=YEAR('Rent Roll'!$C38),OR(MONTH(AY$3)='Rent Roll'!$AJ38,MONTH(AY$3)='Rent Roll'!$AK38,MONTH(AY$3)='Rent Roll'!$AL38)),0,1)</f>
        <v>1</v>
      </c>
      <c r="AZ328" s="567">
        <f>IF(AND(YEAR(AZ$3)=YEAR('Rent Roll'!$C38),OR(MONTH(AZ$3)='Rent Roll'!$AJ38,MONTH(AZ$3)='Rent Roll'!$AK38,MONTH(AZ$3)='Rent Roll'!$AL38)),0,1)</f>
        <v>1</v>
      </c>
      <c r="BA328" s="567">
        <f>IF(AND(YEAR(BA$3)=YEAR('Rent Roll'!$C38),OR(MONTH(BA$3)='Rent Roll'!$AJ38,MONTH(BA$3)='Rent Roll'!$AK38,MONTH(BA$3)='Rent Roll'!$AL38)),0,1)</f>
        <v>1</v>
      </c>
      <c r="BB328" s="767">
        <f>IF(AND(YEAR(BB$3)=YEAR('Rent Roll'!$C38),OR(MONTH(BB$3)='Rent Roll'!$AJ38,MONTH(BB$3)='Rent Roll'!$AK38,MONTH(BB$3)='Rent Roll'!$AL38)),0,1)</f>
        <v>1</v>
      </c>
      <c r="BC328" s="768">
        <f>IF(AND(YEAR(BC$3)=YEAR('Rent Roll'!$C38),OR(MONTH(BC$3)='Rent Roll'!$AJ38,MONTH(BC$3)='Rent Roll'!$AK38,MONTH(BC$3)='Rent Roll'!$AL38)),0,1)</f>
        <v>1</v>
      </c>
      <c r="BD328" s="567">
        <f>IF(AND(YEAR(BD$3)=YEAR('Rent Roll'!$C38),OR(MONTH(BD$3)='Rent Roll'!$AJ38,MONTH(BD$3)='Rent Roll'!$AK38,MONTH(BD$3)='Rent Roll'!$AL38)),0,1)</f>
        <v>1</v>
      </c>
      <c r="BE328" s="567">
        <f>IF(AND(YEAR(BE$3)=YEAR('Rent Roll'!$C38),OR(MONTH(BE$3)='Rent Roll'!$AJ38,MONTH(BE$3)='Rent Roll'!$AK38,MONTH(BE$3)='Rent Roll'!$AL38)),0,1)</f>
        <v>1</v>
      </c>
      <c r="BF328" s="567">
        <f>IF(AND(YEAR(BF$3)=YEAR('Rent Roll'!$C38),OR(MONTH(BF$3)='Rent Roll'!$AJ38,MONTH(BF$3)='Rent Roll'!$AK38,MONTH(BF$3)='Rent Roll'!$AL38)),0,1)</f>
        <v>1</v>
      </c>
      <c r="BG328" s="567">
        <f>IF(AND(YEAR(BG$3)=YEAR('Rent Roll'!$C38),OR(MONTH(BG$3)='Rent Roll'!$AJ38,MONTH(BG$3)='Rent Roll'!$AK38,MONTH(BG$3)='Rent Roll'!$AL38)),0,1)</f>
        <v>1</v>
      </c>
      <c r="BH328" s="567">
        <f>IF(AND(YEAR(BH$3)=YEAR('Rent Roll'!$C38),OR(MONTH(BH$3)='Rent Roll'!$AJ38,MONTH(BH$3)='Rent Roll'!$AK38,MONTH(BH$3)='Rent Roll'!$AL38)),0,1)</f>
        <v>1</v>
      </c>
      <c r="BI328" s="567">
        <f>IF(AND(YEAR(BI$3)=YEAR('Rent Roll'!$C38),OR(MONTH(BI$3)='Rent Roll'!$AJ38,MONTH(BI$3)='Rent Roll'!$AK38,MONTH(BI$3)='Rent Roll'!$AL38)),0,1)</f>
        <v>1</v>
      </c>
      <c r="BJ328" s="567">
        <f>IF(AND(YEAR(BJ$3)=YEAR('Rent Roll'!$C38),OR(MONTH(BJ$3)='Rent Roll'!$AJ38,MONTH(BJ$3)='Rent Roll'!$AK38,MONTH(BJ$3)='Rent Roll'!$AL38)),0,1)</f>
        <v>1</v>
      </c>
      <c r="BK328" s="567">
        <f>IF(AND(YEAR(BK$3)=YEAR('Rent Roll'!$C38),OR(MONTH(BK$3)='Rent Roll'!$AJ38,MONTH(BK$3)='Rent Roll'!$AK38,MONTH(BK$3)='Rent Roll'!$AL38)),0,1)</f>
        <v>1</v>
      </c>
      <c r="BL328" s="567">
        <f>IF(AND(YEAR(BL$3)=YEAR('Rent Roll'!$C38),OR(MONTH(BL$3)='Rent Roll'!$AJ38,MONTH(BL$3)='Rent Roll'!$AK38,MONTH(BL$3)='Rent Roll'!$AL38)),0,1)</f>
        <v>1</v>
      </c>
      <c r="BM328" s="567">
        <f>IF(AND(YEAR(BM$3)=YEAR('Rent Roll'!$C38),OR(MONTH(BM$3)='Rent Roll'!$AJ38,MONTH(BM$3)='Rent Roll'!$AK38,MONTH(BM$3)='Rent Roll'!$AL38)),0,1)</f>
        <v>1</v>
      </c>
      <c r="BN328" s="767">
        <f>IF(AND(YEAR(BN$3)=YEAR('Rent Roll'!$C38),OR(MONTH(BN$3)='Rent Roll'!$AJ38,MONTH(BN$3)='Rent Roll'!$AK38,MONTH(BN$3)='Rent Roll'!$AL38)),0,1)</f>
        <v>1</v>
      </c>
      <c r="BO328" s="768">
        <f>IF(AND(YEAR(BO$3)=YEAR('Rent Roll'!$C38),OR(MONTH(BO$3)='Rent Roll'!$AJ38,MONTH(BO$3)='Rent Roll'!$AK38,MONTH(BO$3)='Rent Roll'!$AL38)),0,1)</f>
        <v>1</v>
      </c>
      <c r="BP328" s="567">
        <f>IF(AND(YEAR(BP$3)=YEAR('Rent Roll'!$C38),OR(MONTH(BP$3)='Rent Roll'!$AJ38,MONTH(BP$3)='Rent Roll'!$AK38,MONTH(BP$3)='Rent Roll'!$AL38)),0,1)</f>
        <v>1</v>
      </c>
      <c r="BQ328" s="567">
        <f>IF(AND(YEAR(BQ$3)=YEAR('Rent Roll'!$C38),OR(MONTH(BQ$3)='Rent Roll'!$AJ38,MONTH(BQ$3)='Rent Roll'!$AK38,MONTH(BQ$3)='Rent Roll'!$AL38)),0,1)</f>
        <v>1</v>
      </c>
      <c r="BR328" s="567">
        <f>IF(AND(YEAR(BR$3)=YEAR('Rent Roll'!$C38),OR(MONTH(BR$3)='Rent Roll'!$AJ38,MONTH(BR$3)='Rent Roll'!$AK38,MONTH(BR$3)='Rent Roll'!$AL38)),0,1)</f>
        <v>1</v>
      </c>
      <c r="BS328" s="567">
        <f>IF(AND(YEAR(BS$3)=YEAR('Rent Roll'!$C38),OR(MONTH(BS$3)='Rent Roll'!$AJ38,MONTH(BS$3)='Rent Roll'!$AK38,MONTH(BS$3)='Rent Roll'!$AL38)),0,1)</f>
        <v>1</v>
      </c>
      <c r="BT328" s="567">
        <f>IF(AND(YEAR(BT$3)=YEAR('Rent Roll'!$C38),OR(MONTH(BT$3)='Rent Roll'!$AJ38,MONTH(BT$3)='Rent Roll'!$AK38,MONTH(BT$3)='Rent Roll'!$AL38)),0,1)</f>
        <v>1</v>
      </c>
      <c r="BU328" s="567">
        <f>IF(AND(YEAR(BU$3)=YEAR('Rent Roll'!$C38),OR(MONTH(BU$3)='Rent Roll'!$AJ38,MONTH(BU$3)='Rent Roll'!$AK38,MONTH(BU$3)='Rent Roll'!$AL38)),0,1)</f>
        <v>1</v>
      </c>
      <c r="BV328" s="567">
        <f>IF(AND(YEAR(BV$3)=YEAR('Rent Roll'!$C38),OR(MONTH(BV$3)='Rent Roll'!$AJ38,MONTH(BV$3)='Rent Roll'!$AK38,MONTH(BV$3)='Rent Roll'!$AL38)),0,1)</f>
        <v>1</v>
      </c>
      <c r="BW328" s="567">
        <f>IF(AND(YEAR(BW$3)=YEAR('Rent Roll'!$C38),OR(MONTH(BW$3)='Rent Roll'!$AJ38,MONTH(BW$3)='Rent Roll'!$AK38,MONTH(BW$3)='Rent Roll'!$AL38)),0,1)</f>
        <v>1</v>
      </c>
      <c r="BX328" s="567">
        <f>IF(AND(YEAR(BX$3)=YEAR('Rent Roll'!$C38),OR(MONTH(BX$3)='Rent Roll'!$AJ38,MONTH(BX$3)='Rent Roll'!$AK38,MONTH(BX$3)='Rent Roll'!$AL38)),0,1)</f>
        <v>1</v>
      </c>
      <c r="BY328" s="567">
        <f>IF(AND(YEAR(BY$3)=YEAR('Rent Roll'!$C38),OR(MONTH(BY$3)='Rent Roll'!$AJ38,MONTH(BY$3)='Rent Roll'!$AK38,MONTH(BY$3)='Rent Roll'!$AL38)),0,1)</f>
        <v>1</v>
      </c>
      <c r="BZ328" s="767">
        <f>IF(AND(YEAR(BZ$3)=YEAR('Rent Roll'!$C38),OR(MONTH(BZ$3)='Rent Roll'!$AJ38,MONTH(BZ$3)='Rent Roll'!$AK38,MONTH(BZ$3)='Rent Roll'!$AL38)),0,1)</f>
        <v>1</v>
      </c>
      <c r="CA328" s="768">
        <f>IF(AND(YEAR(CA$3)=YEAR('Rent Roll'!$C38),OR(MONTH(CA$3)='Rent Roll'!$AJ38,MONTH(CA$3)='Rent Roll'!$AK38,MONTH(CA$3)='Rent Roll'!$AL38)),0,1)</f>
        <v>1</v>
      </c>
      <c r="CB328" s="567">
        <f>IF(AND(YEAR(CB$3)=YEAR('Rent Roll'!$C38),OR(MONTH(CB$3)='Rent Roll'!$AJ38,MONTH(CB$3)='Rent Roll'!$AK38,MONTH(CB$3)='Rent Roll'!$AL38)),0,1)</f>
        <v>1</v>
      </c>
      <c r="CC328" s="567">
        <f>IF(AND(YEAR(CC$3)=YEAR('Rent Roll'!$C38),OR(MONTH(CC$3)='Rent Roll'!$AJ38,MONTH(CC$3)='Rent Roll'!$AK38,MONTH(CC$3)='Rent Roll'!$AL38)),0,1)</f>
        <v>1</v>
      </c>
      <c r="CD328" s="567">
        <f>IF(AND(YEAR(CD$3)=YEAR('Rent Roll'!$C38),OR(MONTH(CD$3)='Rent Roll'!$AJ38,MONTH(CD$3)='Rent Roll'!$AK38,MONTH(CD$3)='Rent Roll'!$AL38)),0,1)</f>
        <v>1</v>
      </c>
      <c r="CE328" s="567">
        <f>IF(AND(YEAR(CE$3)=YEAR('Rent Roll'!$C38),OR(MONTH(CE$3)='Rent Roll'!$AJ38,MONTH(CE$3)='Rent Roll'!$AK38,MONTH(CE$3)='Rent Roll'!$AL38)),0,1)</f>
        <v>1</v>
      </c>
      <c r="CF328" s="567">
        <f>IF(AND(YEAR(CF$3)=YEAR('Rent Roll'!$C38),OR(MONTH(CF$3)='Rent Roll'!$AJ38,MONTH(CF$3)='Rent Roll'!$AK38,MONTH(CF$3)='Rent Roll'!$AL38)),0,1)</f>
        <v>1</v>
      </c>
      <c r="CG328" s="567">
        <f>IF(AND(YEAR(CG$3)=YEAR('Rent Roll'!$C38),OR(MONTH(CG$3)='Rent Roll'!$AJ38,MONTH(CG$3)='Rent Roll'!$AK38,MONTH(CG$3)='Rent Roll'!$AL38)),0,1)</f>
        <v>1</v>
      </c>
      <c r="CH328" s="567">
        <f>IF(AND(YEAR(CH$3)=YEAR('Rent Roll'!$C38),OR(MONTH(CH$3)='Rent Roll'!$AJ38,MONTH(CH$3)='Rent Roll'!$AK38,MONTH(CH$3)='Rent Roll'!$AL38)),0,1)</f>
        <v>1</v>
      </c>
      <c r="CI328" s="567">
        <f>IF(AND(YEAR(CI$3)=YEAR('Rent Roll'!$C38),OR(MONTH(CI$3)='Rent Roll'!$AJ38,MONTH(CI$3)='Rent Roll'!$AK38,MONTH(CI$3)='Rent Roll'!$AL38)),0,1)</f>
        <v>1</v>
      </c>
      <c r="CJ328" s="567">
        <f>IF(AND(YEAR(CJ$3)=YEAR('Rent Roll'!$C38),OR(MONTH(CJ$3)='Rent Roll'!$AJ38,MONTH(CJ$3)='Rent Roll'!$AK38,MONTH(CJ$3)='Rent Roll'!$AL38)),0,1)</f>
        <v>1</v>
      </c>
      <c r="CK328" s="567">
        <f>IF(AND(YEAR(CK$3)=YEAR('Rent Roll'!$C38),OR(MONTH(CK$3)='Rent Roll'!$AJ38,MONTH(CK$3)='Rent Roll'!$AK38,MONTH(CK$3)='Rent Roll'!$AL38)),0,1)</f>
        <v>1</v>
      </c>
      <c r="CL328" s="767">
        <f>IF(AND(YEAR(CL$3)=YEAR('Rent Roll'!$C38),OR(MONTH(CL$3)='Rent Roll'!$AJ38,MONTH(CL$3)='Rent Roll'!$AK38,MONTH(CL$3)='Rent Roll'!$AL38)),0,1)</f>
        <v>1</v>
      </c>
      <c r="CM328" s="768">
        <f>IF(AND(YEAR(CM$3)=YEAR('Rent Roll'!$C38),OR(MONTH(CM$3)='Rent Roll'!$AJ38,MONTH(CM$3)='Rent Roll'!$AK38,MONTH(CM$3)='Rent Roll'!$AL38)),0,1)</f>
        <v>1</v>
      </c>
      <c r="CN328" s="567">
        <f>IF(AND(YEAR(CN$3)=YEAR('Rent Roll'!$C38),OR(MONTH(CN$3)='Rent Roll'!$AJ38,MONTH(CN$3)='Rent Roll'!$AK38,MONTH(CN$3)='Rent Roll'!$AL38)),0,1)</f>
        <v>1</v>
      </c>
      <c r="CO328" s="567">
        <f>IF(AND(YEAR(CO$3)=YEAR('Rent Roll'!$C38),OR(MONTH(CO$3)='Rent Roll'!$AJ38,MONTH(CO$3)='Rent Roll'!$AK38,MONTH(CO$3)='Rent Roll'!$AL38)),0,1)</f>
        <v>1</v>
      </c>
      <c r="CP328" s="567">
        <f>IF(AND(YEAR(CP$3)=YEAR('Rent Roll'!$C38),OR(MONTH(CP$3)='Rent Roll'!$AJ38,MONTH(CP$3)='Rent Roll'!$AK38,MONTH(CP$3)='Rent Roll'!$AL38)),0,1)</f>
        <v>1</v>
      </c>
      <c r="CQ328" s="567">
        <f>IF(AND(YEAR(CQ$3)=YEAR('Rent Roll'!$C38),OR(MONTH(CQ$3)='Rent Roll'!$AJ38,MONTH(CQ$3)='Rent Roll'!$AK38,MONTH(CQ$3)='Rent Roll'!$AL38)),0,1)</f>
        <v>1</v>
      </c>
      <c r="CR328" s="567">
        <f>IF(AND(YEAR(CR$3)=YEAR('Rent Roll'!$C38),OR(MONTH(CR$3)='Rent Roll'!$AJ38,MONTH(CR$3)='Rent Roll'!$AK38,MONTH(CR$3)='Rent Roll'!$AL38)),0,1)</f>
        <v>1</v>
      </c>
      <c r="CS328" s="567">
        <f>IF(AND(YEAR(CS$3)=YEAR('Rent Roll'!$C38),OR(MONTH(CS$3)='Rent Roll'!$AJ38,MONTH(CS$3)='Rent Roll'!$AK38,MONTH(CS$3)='Rent Roll'!$AL38)),0,1)</f>
        <v>1</v>
      </c>
      <c r="CT328" s="567">
        <f>IF(AND(YEAR(CT$3)=YEAR('Rent Roll'!$C38),OR(MONTH(CT$3)='Rent Roll'!$AJ38,MONTH(CT$3)='Rent Roll'!$AK38,MONTH(CT$3)='Rent Roll'!$AL38)),0,1)</f>
        <v>1</v>
      </c>
      <c r="CU328" s="567">
        <f>IF(AND(YEAR(CU$3)=YEAR('Rent Roll'!$C38),OR(MONTH(CU$3)='Rent Roll'!$AJ38,MONTH(CU$3)='Rent Roll'!$AK38,MONTH(CU$3)='Rent Roll'!$AL38)),0,1)</f>
        <v>1</v>
      </c>
      <c r="CV328" s="567">
        <f>IF(AND(YEAR(CV$3)=YEAR('Rent Roll'!$C38),OR(MONTH(CV$3)='Rent Roll'!$AJ38,MONTH(CV$3)='Rent Roll'!$AK38,MONTH(CV$3)='Rent Roll'!$AL38)),0,1)</f>
        <v>1</v>
      </c>
      <c r="CW328" s="567">
        <f>IF(AND(YEAR(CW$3)=YEAR('Rent Roll'!$C38),OR(MONTH(CW$3)='Rent Roll'!$AJ38,MONTH(CW$3)='Rent Roll'!$AK38,MONTH(CW$3)='Rent Roll'!$AL38)),0,1)</f>
        <v>1</v>
      </c>
      <c r="CX328" s="767">
        <f>IF(AND(YEAR(CX$3)=YEAR('Rent Roll'!$C38),OR(MONTH(CX$3)='Rent Roll'!$AJ38,MONTH(CX$3)='Rent Roll'!$AK38,MONTH(CX$3)='Rent Roll'!$AL38)),0,1)</f>
        <v>1</v>
      </c>
      <c r="CY328" s="768">
        <f>IF(AND(YEAR(CY$3)=YEAR('Rent Roll'!$C38),OR(MONTH(CY$3)='Rent Roll'!$AJ38,MONTH(CY$3)='Rent Roll'!$AK38,MONTH(CY$3)='Rent Roll'!$AL38)),0,1)</f>
        <v>1</v>
      </c>
      <c r="CZ328" s="567">
        <f>IF(AND(YEAR(CZ$3)=YEAR('Rent Roll'!$C38),OR(MONTH(CZ$3)='Rent Roll'!$AJ38,MONTH(CZ$3)='Rent Roll'!$AK38,MONTH(CZ$3)='Rent Roll'!$AL38)),0,1)</f>
        <v>1</v>
      </c>
      <c r="DA328" s="567">
        <f>IF(AND(YEAR(DA$3)=YEAR('Rent Roll'!$C38),OR(MONTH(DA$3)='Rent Roll'!$AJ38,MONTH(DA$3)='Rent Roll'!$AK38,MONTH(DA$3)='Rent Roll'!$AL38)),0,1)</f>
        <v>1</v>
      </c>
      <c r="DB328" s="567">
        <f>IF(AND(YEAR(DB$3)=YEAR('Rent Roll'!$C38),OR(MONTH(DB$3)='Rent Roll'!$AJ38,MONTH(DB$3)='Rent Roll'!$AK38,MONTH(DB$3)='Rent Roll'!$AL38)),0,1)</f>
        <v>1</v>
      </c>
      <c r="DC328" s="567">
        <f>IF(AND(YEAR(DC$3)=YEAR('Rent Roll'!$C38),OR(MONTH(DC$3)='Rent Roll'!$AJ38,MONTH(DC$3)='Rent Roll'!$AK38,MONTH(DC$3)='Rent Roll'!$AL38)),0,1)</f>
        <v>1</v>
      </c>
      <c r="DD328" s="567">
        <f>IF(AND(YEAR(DD$3)=YEAR('Rent Roll'!$C38),OR(MONTH(DD$3)='Rent Roll'!$AJ38,MONTH(DD$3)='Rent Roll'!$AK38,MONTH(DD$3)='Rent Roll'!$AL38)),0,1)</f>
        <v>1</v>
      </c>
      <c r="DE328" s="567">
        <f>IF(AND(YEAR(DE$3)=YEAR('Rent Roll'!$C38),OR(MONTH(DE$3)='Rent Roll'!$AJ38,MONTH(DE$3)='Rent Roll'!$AK38,MONTH(DE$3)='Rent Roll'!$AL38)),0,1)</f>
        <v>1</v>
      </c>
      <c r="DF328" s="567">
        <f>IF(AND(YEAR(DF$3)=YEAR('Rent Roll'!$C38),OR(MONTH(DF$3)='Rent Roll'!$AJ38,MONTH(DF$3)='Rent Roll'!$AK38,MONTH(DF$3)='Rent Roll'!$AL38)),0,1)</f>
        <v>1</v>
      </c>
      <c r="DG328" s="567">
        <f>IF(AND(YEAR(DG$3)=YEAR('Rent Roll'!$C38),OR(MONTH(DG$3)='Rent Roll'!$AJ38,MONTH(DG$3)='Rent Roll'!$AK38,MONTH(DG$3)='Rent Roll'!$AL38)),0,1)</f>
        <v>1</v>
      </c>
      <c r="DH328" s="567">
        <f>IF(AND(YEAR(DH$3)=YEAR('Rent Roll'!$C38),OR(MONTH(DH$3)='Rent Roll'!$AJ38,MONTH(DH$3)='Rent Roll'!$AK38,MONTH(DH$3)='Rent Roll'!$AL38)),0,1)</f>
        <v>1</v>
      </c>
      <c r="DI328" s="567">
        <f>IF(AND(YEAR(DI$3)=YEAR('Rent Roll'!$C38),OR(MONTH(DI$3)='Rent Roll'!$AJ38,MONTH(DI$3)='Rent Roll'!$AK38,MONTH(DI$3)='Rent Roll'!$AL38)),0,1)</f>
        <v>1</v>
      </c>
      <c r="DJ328" s="767">
        <f>IF(AND(YEAR(DJ$3)=YEAR('Rent Roll'!$C38),OR(MONTH(DJ$3)='Rent Roll'!$AJ38,MONTH(DJ$3)='Rent Roll'!$AK38,MONTH(DJ$3)='Rent Roll'!$AL38)),0,1)</f>
        <v>1</v>
      </c>
      <c r="DK328" s="768">
        <f>IF(AND(YEAR(DK$3)=YEAR('Rent Roll'!$C38),OR(MONTH(DK$3)='Rent Roll'!$AJ38,MONTH(DK$3)='Rent Roll'!$AK38,MONTH(DK$3)='Rent Roll'!$AL38)),0,1)</f>
        <v>1</v>
      </c>
      <c r="DL328" s="567">
        <f>IF(AND(YEAR(DL$3)=YEAR('Rent Roll'!$C38),OR(MONTH(DL$3)='Rent Roll'!$AJ38,MONTH(DL$3)='Rent Roll'!$AK38,MONTH(DL$3)='Rent Roll'!$AL38)),0,1)</f>
        <v>1</v>
      </c>
      <c r="DM328" s="567">
        <f>IF(AND(YEAR(DM$3)=YEAR('Rent Roll'!$C38),OR(MONTH(DM$3)='Rent Roll'!$AJ38,MONTH(DM$3)='Rent Roll'!$AK38,MONTH(DM$3)='Rent Roll'!$AL38)),0,1)</f>
        <v>1</v>
      </c>
      <c r="DN328" s="567">
        <f>IF(AND(YEAR(DN$3)=YEAR('Rent Roll'!$C38),OR(MONTH(DN$3)='Rent Roll'!$AJ38,MONTH(DN$3)='Rent Roll'!$AK38,MONTH(DN$3)='Rent Roll'!$AL38)),0,1)</f>
        <v>1</v>
      </c>
      <c r="DO328" s="567">
        <f>IF(AND(YEAR(DO$3)=YEAR('Rent Roll'!$C38),OR(MONTH(DO$3)='Rent Roll'!$AJ38,MONTH(DO$3)='Rent Roll'!$AK38,MONTH(DO$3)='Rent Roll'!$AL38)),0,1)</f>
        <v>1</v>
      </c>
      <c r="DP328" s="567">
        <f>IF(AND(YEAR(DP$3)=YEAR('Rent Roll'!$C38),OR(MONTH(DP$3)='Rent Roll'!$AJ38,MONTH(DP$3)='Rent Roll'!$AK38,MONTH(DP$3)='Rent Roll'!$AL38)),0,1)</f>
        <v>1</v>
      </c>
      <c r="DQ328" s="567">
        <f>IF(AND(YEAR(DQ$3)=YEAR('Rent Roll'!$C38),OR(MONTH(DQ$3)='Rent Roll'!$AJ38,MONTH(DQ$3)='Rent Roll'!$AK38,MONTH(DQ$3)='Rent Roll'!$AL38)),0,1)</f>
        <v>1</v>
      </c>
      <c r="DR328" s="567">
        <f>IF(AND(YEAR(DR$3)=YEAR('Rent Roll'!$C38),OR(MONTH(DR$3)='Rent Roll'!$AJ38,MONTH(DR$3)='Rent Roll'!$AK38,MONTH(DR$3)='Rent Roll'!$AL38)),0,1)</f>
        <v>1</v>
      </c>
      <c r="DS328" s="567">
        <f>IF(AND(YEAR(DS$3)=YEAR('Rent Roll'!$C38),OR(MONTH(DS$3)='Rent Roll'!$AJ38,MONTH(DS$3)='Rent Roll'!$AK38,MONTH(DS$3)='Rent Roll'!$AL38)),0,1)</f>
        <v>1</v>
      </c>
      <c r="DT328" s="567">
        <f>IF(AND(YEAR(DT$3)=YEAR('Rent Roll'!$C38),OR(MONTH(DT$3)='Rent Roll'!$AJ38,MONTH(DT$3)='Rent Roll'!$AK38,MONTH(DT$3)='Rent Roll'!$AL38)),0,1)</f>
        <v>1</v>
      </c>
      <c r="DU328" s="567">
        <f>IF(AND(YEAR(DU$3)=YEAR('Rent Roll'!$C38),OR(MONTH(DU$3)='Rent Roll'!$AJ38,MONTH(DU$3)='Rent Roll'!$AK38,MONTH(DU$3)='Rent Roll'!$AL38)),0,1)</f>
        <v>1</v>
      </c>
      <c r="DV328" s="567">
        <f>IF(AND(YEAR(DV$3)=YEAR('Rent Roll'!$C38),OR(MONTH(DV$3)='Rent Roll'!$AJ38,MONTH(DV$3)='Rent Roll'!$AK38,MONTH(DV$3)='Rent Roll'!$AL38)),0,1)</f>
        <v>1</v>
      </c>
    </row>
    <row r="329" spans="1:126" s="568" customFormat="1" ht="12" customHeight="1" outlineLevel="1" x14ac:dyDescent="0.4">
      <c r="A329" s="732"/>
      <c r="B329" s="564">
        <f>'Rent Roll'!$B39</f>
        <v>0</v>
      </c>
      <c r="C329" s="565"/>
      <c r="D329" s="565"/>
      <c r="E329" s="566"/>
      <c r="F329" s="778">
        <f>IF(AND(YEAR(F$3)=YEAR('Rent Roll'!$C39),OR(MONTH(F$3)='Rent Roll'!$AJ39,MONTH(F$3)='Rent Roll'!$AK39,MONTH(F$3)='Rent Roll'!$AL39)),0,1)</f>
        <v>1</v>
      </c>
      <c r="G329" s="768">
        <f>IF(AND(YEAR(G$3)=YEAR('Rent Roll'!$C39),OR(MONTH(G$3)='Rent Roll'!$AJ39,MONTH(G$3)='Rent Roll'!$AK39,MONTH(G$3)='Rent Roll'!$AL39)),0,1)</f>
        <v>1</v>
      </c>
      <c r="H329" s="567">
        <f>IF(AND(YEAR(H$3)=YEAR('Rent Roll'!$C39),OR(MONTH(H$3)='Rent Roll'!$AJ39,MONTH(H$3)='Rent Roll'!$AK39,MONTH(H$3)='Rent Roll'!$AL39)),0,1)</f>
        <v>1</v>
      </c>
      <c r="I329" s="567">
        <f>IF(AND(YEAR(I$3)=YEAR('Rent Roll'!$C39),OR(MONTH(I$3)='Rent Roll'!$AJ39,MONTH(I$3)='Rent Roll'!$AK39,MONTH(I$3)='Rent Roll'!$AL39)),0,1)</f>
        <v>1</v>
      </c>
      <c r="J329" s="567">
        <f>IF(AND(YEAR(J$3)=YEAR('Rent Roll'!$C39),OR(MONTH(J$3)='Rent Roll'!$AJ39,MONTH(J$3)='Rent Roll'!$AK39,MONTH(J$3)='Rent Roll'!$AL39)),0,1)</f>
        <v>1</v>
      </c>
      <c r="K329" s="567">
        <f>IF(AND(YEAR(K$3)=YEAR('Rent Roll'!$C39),OR(MONTH(K$3)='Rent Roll'!$AJ39,MONTH(K$3)='Rent Roll'!$AK39,MONTH(K$3)='Rent Roll'!$AL39)),0,1)</f>
        <v>1</v>
      </c>
      <c r="L329" s="567">
        <f>IF(AND(YEAR(L$3)=YEAR('Rent Roll'!$C39),OR(MONTH(L$3)='Rent Roll'!$AJ39,MONTH(L$3)='Rent Roll'!$AK39,MONTH(L$3)='Rent Roll'!$AL39)),0,1)</f>
        <v>1</v>
      </c>
      <c r="M329" s="567">
        <f>IF(AND(YEAR(M$3)=YEAR('Rent Roll'!$C39),OR(MONTH(M$3)='Rent Roll'!$AJ39,MONTH(M$3)='Rent Roll'!$AK39,MONTH(M$3)='Rent Roll'!$AL39)),0,1)</f>
        <v>1</v>
      </c>
      <c r="N329" s="567">
        <f>IF(AND(YEAR(N$3)=YEAR('Rent Roll'!$C39),OR(MONTH(N$3)='Rent Roll'!$AJ39,MONTH(N$3)='Rent Roll'!$AK39,MONTH(N$3)='Rent Roll'!$AL39)),0,1)</f>
        <v>1</v>
      </c>
      <c r="O329" s="567">
        <f>IF(AND(YEAR(O$3)=YEAR('Rent Roll'!$C39),OR(MONTH(O$3)='Rent Roll'!$AJ39,MONTH(O$3)='Rent Roll'!$AK39,MONTH(O$3)='Rent Roll'!$AL39)),0,1)</f>
        <v>1</v>
      </c>
      <c r="P329" s="567">
        <f>IF(AND(YEAR(P$3)=YEAR('Rent Roll'!$C39),OR(MONTH(P$3)='Rent Roll'!$AJ39,MONTH(P$3)='Rent Roll'!$AK39,MONTH(P$3)='Rent Roll'!$AL39)),0,1)</f>
        <v>1</v>
      </c>
      <c r="Q329" s="567">
        <f>IF(AND(YEAR(Q$3)=YEAR('Rent Roll'!$C39),OR(MONTH(Q$3)='Rent Roll'!$AJ39,MONTH(Q$3)='Rent Roll'!$AK39,MONTH(Q$3)='Rent Roll'!$AL39)),0,1)</f>
        <v>1</v>
      </c>
      <c r="R329" s="767">
        <f>IF(AND(YEAR(R$3)=YEAR('Rent Roll'!$C39),OR(MONTH(R$3)='Rent Roll'!$AJ39,MONTH(R$3)='Rent Roll'!$AK39,MONTH(R$3)='Rent Roll'!$AL39)),0,1)</f>
        <v>1</v>
      </c>
      <c r="S329" s="768">
        <f>IF(AND(YEAR(S$3)=YEAR('Rent Roll'!$C39),OR(MONTH(S$3)='Rent Roll'!$AJ39,MONTH(S$3)='Rent Roll'!$AK39,MONTH(S$3)='Rent Roll'!$AL39)),0,1)</f>
        <v>1</v>
      </c>
      <c r="T329" s="567">
        <f>IF(AND(YEAR(T$3)=YEAR('Rent Roll'!$C39),OR(MONTH(T$3)='Rent Roll'!$AJ39,MONTH(T$3)='Rent Roll'!$AK39,MONTH(T$3)='Rent Roll'!$AL39)),0,1)</f>
        <v>1</v>
      </c>
      <c r="U329" s="567">
        <f>IF(AND(YEAR(U$3)=YEAR('Rent Roll'!$C39),OR(MONTH(U$3)='Rent Roll'!$AJ39,MONTH(U$3)='Rent Roll'!$AK39,MONTH(U$3)='Rent Roll'!$AL39)),0,1)</f>
        <v>1</v>
      </c>
      <c r="V329" s="567">
        <f>IF(AND(YEAR(V$3)=YEAR('Rent Roll'!$C39),OR(MONTH(V$3)='Rent Roll'!$AJ39,MONTH(V$3)='Rent Roll'!$AK39,MONTH(V$3)='Rent Roll'!$AL39)),0,1)</f>
        <v>1</v>
      </c>
      <c r="W329" s="567">
        <f>IF(AND(YEAR(W$3)=YEAR('Rent Roll'!$C39),OR(MONTH(W$3)='Rent Roll'!$AJ39,MONTH(W$3)='Rent Roll'!$AK39,MONTH(W$3)='Rent Roll'!$AL39)),0,1)</f>
        <v>1</v>
      </c>
      <c r="X329" s="567">
        <f>IF(AND(YEAR(X$3)=YEAR('Rent Roll'!$C39),OR(MONTH(X$3)='Rent Roll'!$AJ39,MONTH(X$3)='Rent Roll'!$AK39,MONTH(X$3)='Rent Roll'!$AL39)),0,1)</f>
        <v>1</v>
      </c>
      <c r="Y329" s="567">
        <f>IF(AND(YEAR(Y$3)=YEAR('Rent Roll'!$C39),OR(MONTH(Y$3)='Rent Roll'!$AJ39,MONTH(Y$3)='Rent Roll'!$AK39,MONTH(Y$3)='Rent Roll'!$AL39)),0,1)</f>
        <v>1</v>
      </c>
      <c r="Z329" s="567">
        <f>IF(AND(YEAR(Z$3)=YEAR('Rent Roll'!$C39),OR(MONTH(Z$3)='Rent Roll'!$AJ39,MONTH(Z$3)='Rent Roll'!$AK39,MONTH(Z$3)='Rent Roll'!$AL39)),0,1)</f>
        <v>1</v>
      </c>
      <c r="AA329" s="567">
        <f>IF(AND(YEAR(AA$3)=YEAR('Rent Roll'!$C39),OR(MONTH(AA$3)='Rent Roll'!$AJ39,MONTH(AA$3)='Rent Roll'!$AK39,MONTH(AA$3)='Rent Roll'!$AL39)),0,1)</f>
        <v>1</v>
      </c>
      <c r="AB329" s="567">
        <f>IF(AND(YEAR(AB$3)=YEAR('Rent Roll'!$C39),OR(MONTH(AB$3)='Rent Roll'!$AJ39,MONTH(AB$3)='Rent Roll'!$AK39,MONTH(AB$3)='Rent Roll'!$AL39)),0,1)</f>
        <v>1</v>
      </c>
      <c r="AC329" s="567">
        <f>IF(AND(YEAR(AC$3)=YEAR('Rent Roll'!$C39),OR(MONTH(AC$3)='Rent Roll'!$AJ39,MONTH(AC$3)='Rent Roll'!$AK39,MONTH(AC$3)='Rent Roll'!$AL39)),0,1)</f>
        <v>1</v>
      </c>
      <c r="AD329" s="767">
        <f>IF(AND(YEAR(AD$3)=YEAR('Rent Roll'!$C39),OR(MONTH(AD$3)='Rent Roll'!$AJ39,MONTH(AD$3)='Rent Roll'!$AK39,MONTH(AD$3)='Rent Roll'!$AL39)),0,1)</f>
        <v>1</v>
      </c>
      <c r="AE329" s="768">
        <f>IF(AND(YEAR(AE$3)=YEAR('Rent Roll'!$C39),OR(MONTH(AE$3)='Rent Roll'!$AJ39,MONTH(AE$3)='Rent Roll'!$AK39,MONTH(AE$3)='Rent Roll'!$AL39)),0,1)</f>
        <v>1</v>
      </c>
      <c r="AF329" s="567">
        <f>IF(AND(YEAR(AF$3)=YEAR('Rent Roll'!$C39),OR(MONTH(AF$3)='Rent Roll'!$AJ39,MONTH(AF$3)='Rent Roll'!$AK39,MONTH(AF$3)='Rent Roll'!$AL39)),0,1)</f>
        <v>1</v>
      </c>
      <c r="AG329" s="567">
        <f>IF(AND(YEAR(AG$3)=YEAR('Rent Roll'!$C39),OR(MONTH(AG$3)='Rent Roll'!$AJ39,MONTH(AG$3)='Rent Roll'!$AK39,MONTH(AG$3)='Rent Roll'!$AL39)),0,1)</f>
        <v>1</v>
      </c>
      <c r="AH329" s="567">
        <f>IF(AND(YEAR(AH$3)=YEAR('Rent Roll'!$C39),OR(MONTH(AH$3)='Rent Roll'!$AJ39,MONTH(AH$3)='Rent Roll'!$AK39,MONTH(AH$3)='Rent Roll'!$AL39)),0,1)</f>
        <v>1</v>
      </c>
      <c r="AI329" s="567">
        <f>IF(AND(YEAR(AI$3)=YEAR('Rent Roll'!$C39),OR(MONTH(AI$3)='Rent Roll'!$AJ39,MONTH(AI$3)='Rent Roll'!$AK39,MONTH(AI$3)='Rent Roll'!$AL39)),0,1)</f>
        <v>1</v>
      </c>
      <c r="AJ329" s="567">
        <f>IF(AND(YEAR(AJ$3)=YEAR('Rent Roll'!$C39),OR(MONTH(AJ$3)='Rent Roll'!$AJ39,MONTH(AJ$3)='Rent Roll'!$AK39,MONTH(AJ$3)='Rent Roll'!$AL39)),0,1)</f>
        <v>1</v>
      </c>
      <c r="AK329" s="567">
        <f>IF(AND(YEAR(AK$3)=YEAR('Rent Roll'!$C39),OR(MONTH(AK$3)='Rent Roll'!$AJ39,MONTH(AK$3)='Rent Roll'!$AK39,MONTH(AK$3)='Rent Roll'!$AL39)),0,1)</f>
        <v>1</v>
      </c>
      <c r="AL329" s="567">
        <f>IF(AND(YEAR(AL$3)=YEAR('Rent Roll'!$C39),OR(MONTH(AL$3)='Rent Roll'!$AJ39,MONTH(AL$3)='Rent Roll'!$AK39,MONTH(AL$3)='Rent Roll'!$AL39)),0,1)</f>
        <v>1</v>
      </c>
      <c r="AM329" s="567">
        <f>IF(AND(YEAR(AM$3)=YEAR('Rent Roll'!$C39),OR(MONTH(AM$3)='Rent Roll'!$AJ39,MONTH(AM$3)='Rent Roll'!$AK39,MONTH(AM$3)='Rent Roll'!$AL39)),0,1)</f>
        <v>1</v>
      </c>
      <c r="AN329" s="567">
        <f>IF(AND(YEAR(AN$3)=YEAR('Rent Roll'!$C39),OR(MONTH(AN$3)='Rent Roll'!$AJ39,MONTH(AN$3)='Rent Roll'!$AK39,MONTH(AN$3)='Rent Roll'!$AL39)),0,1)</f>
        <v>1</v>
      </c>
      <c r="AO329" s="567">
        <f>IF(AND(YEAR(AO$3)=YEAR('Rent Roll'!$C39),OR(MONTH(AO$3)='Rent Roll'!$AJ39,MONTH(AO$3)='Rent Roll'!$AK39,MONTH(AO$3)='Rent Roll'!$AL39)),0,1)</f>
        <v>1</v>
      </c>
      <c r="AP329" s="767">
        <f>IF(AND(YEAR(AP$3)=YEAR('Rent Roll'!$C39),OR(MONTH(AP$3)='Rent Roll'!$AJ39,MONTH(AP$3)='Rent Roll'!$AK39,MONTH(AP$3)='Rent Roll'!$AL39)),0,1)</f>
        <v>1</v>
      </c>
      <c r="AQ329" s="768">
        <f>IF(AND(YEAR(AQ$3)=YEAR('Rent Roll'!$C39),OR(MONTH(AQ$3)='Rent Roll'!$AJ39,MONTH(AQ$3)='Rent Roll'!$AK39,MONTH(AQ$3)='Rent Roll'!$AL39)),0,1)</f>
        <v>1</v>
      </c>
      <c r="AR329" s="567">
        <f>IF(AND(YEAR(AR$3)=YEAR('Rent Roll'!$C39),OR(MONTH(AR$3)='Rent Roll'!$AJ39,MONTH(AR$3)='Rent Roll'!$AK39,MONTH(AR$3)='Rent Roll'!$AL39)),0,1)</f>
        <v>1</v>
      </c>
      <c r="AS329" s="567">
        <f>IF(AND(YEAR(AS$3)=YEAR('Rent Roll'!$C39),OR(MONTH(AS$3)='Rent Roll'!$AJ39,MONTH(AS$3)='Rent Roll'!$AK39,MONTH(AS$3)='Rent Roll'!$AL39)),0,1)</f>
        <v>1</v>
      </c>
      <c r="AT329" s="567">
        <f>IF(AND(YEAR(AT$3)=YEAR('Rent Roll'!$C39),OR(MONTH(AT$3)='Rent Roll'!$AJ39,MONTH(AT$3)='Rent Roll'!$AK39,MONTH(AT$3)='Rent Roll'!$AL39)),0,1)</f>
        <v>1</v>
      </c>
      <c r="AU329" s="567">
        <f>IF(AND(YEAR(AU$3)=YEAR('Rent Roll'!$C39),OR(MONTH(AU$3)='Rent Roll'!$AJ39,MONTH(AU$3)='Rent Roll'!$AK39,MONTH(AU$3)='Rent Roll'!$AL39)),0,1)</f>
        <v>1</v>
      </c>
      <c r="AV329" s="567">
        <f>IF(AND(YEAR(AV$3)=YEAR('Rent Roll'!$C39),OR(MONTH(AV$3)='Rent Roll'!$AJ39,MONTH(AV$3)='Rent Roll'!$AK39,MONTH(AV$3)='Rent Roll'!$AL39)),0,1)</f>
        <v>1</v>
      </c>
      <c r="AW329" s="567">
        <f>IF(AND(YEAR(AW$3)=YEAR('Rent Roll'!$C39),OR(MONTH(AW$3)='Rent Roll'!$AJ39,MONTH(AW$3)='Rent Roll'!$AK39,MONTH(AW$3)='Rent Roll'!$AL39)),0,1)</f>
        <v>1</v>
      </c>
      <c r="AX329" s="567">
        <f>IF(AND(YEAR(AX$3)=YEAR('Rent Roll'!$C39),OR(MONTH(AX$3)='Rent Roll'!$AJ39,MONTH(AX$3)='Rent Roll'!$AK39,MONTH(AX$3)='Rent Roll'!$AL39)),0,1)</f>
        <v>1</v>
      </c>
      <c r="AY329" s="567">
        <f>IF(AND(YEAR(AY$3)=YEAR('Rent Roll'!$C39),OR(MONTH(AY$3)='Rent Roll'!$AJ39,MONTH(AY$3)='Rent Roll'!$AK39,MONTH(AY$3)='Rent Roll'!$AL39)),0,1)</f>
        <v>1</v>
      </c>
      <c r="AZ329" s="567">
        <f>IF(AND(YEAR(AZ$3)=YEAR('Rent Roll'!$C39),OR(MONTH(AZ$3)='Rent Roll'!$AJ39,MONTH(AZ$3)='Rent Roll'!$AK39,MONTH(AZ$3)='Rent Roll'!$AL39)),0,1)</f>
        <v>1</v>
      </c>
      <c r="BA329" s="567">
        <f>IF(AND(YEAR(BA$3)=YEAR('Rent Roll'!$C39),OR(MONTH(BA$3)='Rent Roll'!$AJ39,MONTH(BA$3)='Rent Roll'!$AK39,MONTH(BA$3)='Rent Roll'!$AL39)),0,1)</f>
        <v>1</v>
      </c>
      <c r="BB329" s="767">
        <f>IF(AND(YEAR(BB$3)=YEAR('Rent Roll'!$C39),OR(MONTH(BB$3)='Rent Roll'!$AJ39,MONTH(BB$3)='Rent Roll'!$AK39,MONTH(BB$3)='Rent Roll'!$AL39)),0,1)</f>
        <v>1</v>
      </c>
      <c r="BC329" s="768">
        <f>IF(AND(YEAR(BC$3)=YEAR('Rent Roll'!$C39),OR(MONTH(BC$3)='Rent Roll'!$AJ39,MONTH(BC$3)='Rent Roll'!$AK39,MONTH(BC$3)='Rent Roll'!$AL39)),0,1)</f>
        <v>1</v>
      </c>
      <c r="BD329" s="567">
        <f>IF(AND(YEAR(BD$3)=YEAR('Rent Roll'!$C39),OR(MONTH(BD$3)='Rent Roll'!$AJ39,MONTH(BD$3)='Rent Roll'!$AK39,MONTH(BD$3)='Rent Roll'!$AL39)),0,1)</f>
        <v>1</v>
      </c>
      <c r="BE329" s="567">
        <f>IF(AND(YEAR(BE$3)=YEAR('Rent Roll'!$C39),OR(MONTH(BE$3)='Rent Roll'!$AJ39,MONTH(BE$3)='Rent Roll'!$AK39,MONTH(BE$3)='Rent Roll'!$AL39)),0,1)</f>
        <v>1</v>
      </c>
      <c r="BF329" s="567">
        <f>IF(AND(YEAR(BF$3)=YEAR('Rent Roll'!$C39),OR(MONTH(BF$3)='Rent Roll'!$AJ39,MONTH(BF$3)='Rent Roll'!$AK39,MONTH(BF$3)='Rent Roll'!$AL39)),0,1)</f>
        <v>1</v>
      </c>
      <c r="BG329" s="567">
        <f>IF(AND(YEAR(BG$3)=YEAR('Rent Roll'!$C39),OR(MONTH(BG$3)='Rent Roll'!$AJ39,MONTH(BG$3)='Rent Roll'!$AK39,MONTH(BG$3)='Rent Roll'!$AL39)),0,1)</f>
        <v>1</v>
      </c>
      <c r="BH329" s="567">
        <f>IF(AND(YEAR(BH$3)=YEAR('Rent Roll'!$C39),OR(MONTH(BH$3)='Rent Roll'!$AJ39,MONTH(BH$3)='Rent Roll'!$AK39,MONTH(BH$3)='Rent Roll'!$AL39)),0,1)</f>
        <v>1</v>
      </c>
      <c r="BI329" s="567">
        <f>IF(AND(YEAR(BI$3)=YEAR('Rent Roll'!$C39),OR(MONTH(BI$3)='Rent Roll'!$AJ39,MONTH(BI$3)='Rent Roll'!$AK39,MONTH(BI$3)='Rent Roll'!$AL39)),0,1)</f>
        <v>1</v>
      </c>
      <c r="BJ329" s="567">
        <f>IF(AND(YEAR(BJ$3)=YEAR('Rent Roll'!$C39),OR(MONTH(BJ$3)='Rent Roll'!$AJ39,MONTH(BJ$3)='Rent Roll'!$AK39,MONTH(BJ$3)='Rent Roll'!$AL39)),0,1)</f>
        <v>1</v>
      </c>
      <c r="BK329" s="567">
        <f>IF(AND(YEAR(BK$3)=YEAR('Rent Roll'!$C39),OR(MONTH(BK$3)='Rent Roll'!$AJ39,MONTH(BK$3)='Rent Roll'!$AK39,MONTH(BK$3)='Rent Roll'!$AL39)),0,1)</f>
        <v>1</v>
      </c>
      <c r="BL329" s="567">
        <f>IF(AND(YEAR(BL$3)=YEAR('Rent Roll'!$C39),OR(MONTH(BL$3)='Rent Roll'!$AJ39,MONTH(BL$3)='Rent Roll'!$AK39,MONTH(BL$3)='Rent Roll'!$AL39)),0,1)</f>
        <v>1</v>
      </c>
      <c r="BM329" s="567">
        <f>IF(AND(YEAR(BM$3)=YEAR('Rent Roll'!$C39),OR(MONTH(BM$3)='Rent Roll'!$AJ39,MONTH(BM$3)='Rent Roll'!$AK39,MONTH(BM$3)='Rent Roll'!$AL39)),0,1)</f>
        <v>1</v>
      </c>
      <c r="BN329" s="767">
        <f>IF(AND(YEAR(BN$3)=YEAR('Rent Roll'!$C39),OR(MONTH(BN$3)='Rent Roll'!$AJ39,MONTH(BN$3)='Rent Roll'!$AK39,MONTH(BN$3)='Rent Roll'!$AL39)),0,1)</f>
        <v>1</v>
      </c>
      <c r="BO329" s="768">
        <f>IF(AND(YEAR(BO$3)=YEAR('Rent Roll'!$C39),OR(MONTH(BO$3)='Rent Roll'!$AJ39,MONTH(BO$3)='Rent Roll'!$AK39,MONTH(BO$3)='Rent Roll'!$AL39)),0,1)</f>
        <v>1</v>
      </c>
      <c r="BP329" s="567">
        <f>IF(AND(YEAR(BP$3)=YEAR('Rent Roll'!$C39),OR(MONTH(BP$3)='Rent Roll'!$AJ39,MONTH(BP$3)='Rent Roll'!$AK39,MONTH(BP$3)='Rent Roll'!$AL39)),0,1)</f>
        <v>1</v>
      </c>
      <c r="BQ329" s="567">
        <f>IF(AND(YEAR(BQ$3)=YEAR('Rent Roll'!$C39),OR(MONTH(BQ$3)='Rent Roll'!$AJ39,MONTH(BQ$3)='Rent Roll'!$AK39,MONTH(BQ$3)='Rent Roll'!$AL39)),0,1)</f>
        <v>1</v>
      </c>
      <c r="BR329" s="567">
        <f>IF(AND(YEAR(BR$3)=YEAR('Rent Roll'!$C39),OR(MONTH(BR$3)='Rent Roll'!$AJ39,MONTH(BR$3)='Rent Roll'!$AK39,MONTH(BR$3)='Rent Roll'!$AL39)),0,1)</f>
        <v>1</v>
      </c>
      <c r="BS329" s="567">
        <f>IF(AND(YEAR(BS$3)=YEAR('Rent Roll'!$C39),OR(MONTH(BS$3)='Rent Roll'!$AJ39,MONTH(BS$3)='Rent Roll'!$AK39,MONTH(BS$3)='Rent Roll'!$AL39)),0,1)</f>
        <v>1</v>
      </c>
      <c r="BT329" s="567">
        <f>IF(AND(YEAR(BT$3)=YEAR('Rent Roll'!$C39),OR(MONTH(BT$3)='Rent Roll'!$AJ39,MONTH(BT$3)='Rent Roll'!$AK39,MONTH(BT$3)='Rent Roll'!$AL39)),0,1)</f>
        <v>1</v>
      </c>
      <c r="BU329" s="567">
        <f>IF(AND(YEAR(BU$3)=YEAR('Rent Roll'!$C39),OR(MONTH(BU$3)='Rent Roll'!$AJ39,MONTH(BU$3)='Rent Roll'!$AK39,MONTH(BU$3)='Rent Roll'!$AL39)),0,1)</f>
        <v>1</v>
      </c>
      <c r="BV329" s="567">
        <f>IF(AND(YEAR(BV$3)=YEAR('Rent Roll'!$C39),OR(MONTH(BV$3)='Rent Roll'!$AJ39,MONTH(BV$3)='Rent Roll'!$AK39,MONTH(BV$3)='Rent Roll'!$AL39)),0,1)</f>
        <v>1</v>
      </c>
      <c r="BW329" s="567">
        <f>IF(AND(YEAR(BW$3)=YEAR('Rent Roll'!$C39),OR(MONTH(BW$3)='Rent Roll'!$AJ39,MONTH(BW$3)='Rent Roll'!$AK39,MONTH(BW$3)='Rent Roll'!$AL39)),0,1)</f>
        <v>1</v>
      </c>
      <c r="BX329" s="567">
        <f>IF(AND(YEAR(BX$3)=YEAR('Rent Roll'!$C39),OR(MONTH(BX$3)='Rent Roll'!$AJ39,MONTH(BX$3)='Rent Roll'!$AK39,MONTH(BX$3)='Rent Roll'!$AL39)),0,1)</f>
        <v>1</v>
      </c>
      <c r="BY329" s="567">
        <f>IF(AND(YEAR(BY$3)=YEAR('Rent Roll'!$C39),OR(MONTH(BY$3)='Rent Roll'!$AJ39,MONTH(BY$3)='Rent Roll'!$AK39,MONTH(BY$3)='Rent Roll'!$AL39)),0,1)</f>
        <v>1</v>
      </c>
      <c r="BZ329" s="767">
        <f>IF(AND(YEAR(BZ$3)=YEAR('Rent Roll'!$C39),OR(MONTH(BZ$3)='Rent Roll'!$AJ39,MONTH(BZ$3)='Rent Roll'!$AK39,MONTH(BZ$3)='Rent Roll'!$AL39)),0,1)</f>
        <v>1</v>
      </c>
      <c r="CA329" s="768">
        <f>IF(AND(YEAR(CA$3)=YEAR('Rent Roll'!$C39),OR(MONTH(CA$3)='Rent Roll'!$AJ39,MONTH(CA$3)='Rent Roll'!$AK39,MONTH(CA$3)='Rent Roll'!$AL39)),0,1)</f>
        <v>1</v>
      </c>
      <c r="CB329" s="567">
        <f>IF(AND(YEAR(CB$3)=YEAR('Rent Roll'!$C39),OR(MONTH(CB$3)='Rent Roll'!$AJ39,MONTH(CB$3)='Rent Roll'!$AK39,MONTH(CB$3)='Rent Roll'!$AL39)),0,1)</f>
        <v>1</v>
      </c>
      <c r="CC329" s="567">
        <f>IF(AND(YEAR(CC$3)=YEAR('Rent Roll'!$C39),OR(MONTH(CC$3)='Rent Roll'!$AJ39,MONTH(CC$3)='Rent Roll'!$AK39,MONTH(CC$3)='Rent Roll'!$AL39)),0,1)</f>
        <v>1</v>
      </c>
      <c r="CD329" s="567">
        <f>IF(AND(YEAR(CD$3)=YEAR('Rent Roll'!$C39),OR(MONTH(CD$3)='Rent Roll'!$AJ39,MONTH(CD$3)='Rent Roll'!$AK39,MONTH(CD$3)='Rent Roll'!$AL39)),0,1)</f>
        <v>1</v>
      </c>
      <c r="CE329" s="567">
        <f>IF(AND(YEAR(CE$3)=YEAR('Rent Roll'!$C39),OR(MONTH(CE$3)='Rent Roll'!$AJ39,MONTH(CE$3)='Rent Roll'!$AK39,MONTH(CE$3)='Rent Roll'!$AL39)),0,1)</f>
        <v>1</v>
      </c>
      <c r="CF329" s="567">
        <f>IF(AND(YEAR(CF$3)=YEAR('Rent Roll'!$C39),OR(MONTH(CF$3)='Rent Roll'!$AJ39,MONTH(CF$3)='Rent Roll'!$AK39,MONTH(CF$3)='Rent Roll'!$AL39)),0,1)</f>
        <v>1</v>
      </c>
      <c r="CG329" s="567">
        <f>IF(AND(YEAR(CG$3)=YEAR('Rent Roll'!$C39),OR(MONTH(CG$3)='Rent Roll'!$AJ39,MONTH(CG$3)='Rent Roll'!$AK39,MONTH(CG$3)='Rent Roll'!$AL39)),0,1)</f>
        <v>1</v>
      </c>
      <c r="CH329" s="567">
        <f>IF(AND(YEAR(CH$3)=YEAR('Rent Roll'!$C39),OR(MONTH(CH$3)='Rent Roll'!$AJ39,MONTH(CH$3)='Rent Roll'!$AK39,MONTH(CH$3)='Rent Roll'!$AL39)),0,1)</f>
        <v>1</v>
      </c>
      <c r="CI329" s="567">
        <f>IF(AND(YEAR(CI$3)=YEAR('Rent Roll'!$C39),OR(MONTH(CI$3)='Rent Roll'!$AJ39,MONTH(CI$3)='Rent Roll'!$AK39,MONTH(CI$3)='Rent Roll'!$AL39)),0,1)</f>
        <v>1</v>
      </c>
      <c r="CJ329" s="567">
        <f>IF(AND(YEAR(CJ$3)=YEAR('Rent Roll'!$C39),OR(MONTH(CJ$3)='Rent Roll'!$AJ39,MONTH(CJ$3)='Rent Roll'!$AK39,MONTH(CJ$3)='Rent Roll'!$AL39)),0,1)</f>
        <v>1</v>
      </c>
      <c r="CK329" s="567">
        <f>IF(AND(YEAR(CK$3)=YEAR('Rent Roll'!$C39),OR(MONTH(CK$3)='Rent Roll'!$AJ39,MONTH(CK$3)='Rent Roll'!$AK39,MONTH(CK$3)='Rent Roll'!$AL39)),0,1)</f>
        <v>1</v>
      </c>
      <c r="CL329" s="767">
        <f>IF(AND(YEAR(CL$3)=YEAR('Rent Roll'!$C39),OR(MONTH(CL$3)='Rent Roll'!$AJ39,MONTH(CL$3)='Rent Roll'!$AK39,MONTH(CL$3)='Rent Roll'!$AL39)),0,1)</f>
        <v>1</v>
      </c>
      <c r="CM329" s="768">
        <f>IF(AND(YEAR(CM$3)=YEAR('Rent Roll'!$C39),OR(MONTH(CM$3)='Rent Roll'!$AJ39,MONTH(CM$3)='Rent Roll'!$AK39,MONTH(CM$3)='Rent Roll'!$AL39)),0,1)</f>
        <v>1</v>
      </c>
      <c r="CN329" s="567">
        <f>IF(AND(YEAR(CN$3)=YEAR('Rent Roll'!$C39),OR(MONTH(CN$3)='Rent Roll'!$AJ39,MONTH(CN$3)='Rent Roll'!$AK39,MONTH(CN$3)='Rent Roll'!$AL39)),0,1)</f>
        <v>1</v>
      </c>
      <c r="CO329" s="567">
        <f>IF(AND(YEAR(CO$3)=YEAR('Rent Roll'!$C39),OR(MONTH(CO$3)='Rent Roll'!$AJ39,MONTH(CO$3)='Rent Roll'!$AK39,MONTH(CO$3)='Rent Roll'!$AL39)),0,1)</f>
        <v>1</v>
      </c>
      <c r="CP329" s="567">
        <f>IF(AND(YEAR(CP$3)=YEAR('Rent Roll'!$C39),OR(MONTH(CP$3)='Rent Roll'!$AJ39,MONTH(CP$3)='Rent Roll'!$AK39,MONTH(CP$3)='Rent Roll'!$AL39)),0,1)</f>
        <v>1</v>
      </c>
      <c r="CQ329" s="567">
        <f>IF(AND(YEAR(CQ$3)=YEAR('Rent Roll'!$C39),OR(MONTH(CQ$3)='Rent Roll'!$AJ39,MONTH(CQ$3)='Rent Roll'!$AK39,MONTH(CQ$3)='Rent Roll'!$AL39)),0,1)</f>
        <v>1</v>
      </c>
      <c r="CR329" s="567">
        <f>IF(AND(YEAR(CR$3)=YEAR('Rent Roll'!$C39),OR(MONTH(CR$3)='Rent Roll'!$AJ39,MONTH(CR$3)='Rent Roll'!$AK39,MONTH(CR$3)='Rent Roll'!$AL39)),0,1)</f>
        <v>1</v>
      </c>
      <c r="CS329" s="567">
        <f>IF(AND(YEAR(CS$3)=YEAR('Rent Roll'!$C39),OR(MONTH(CS$3)='Rent Roll'!$AJ39,MONTH(CS$3)='Rent Roll'!$AK39,MONTH(CS$3)='Rent Roll'!$AL39)),0,1)</f>
        <v>1</v>
      </c>
      <c r="CT329" s="567">
        <f>IF(AND(YEAR(CT$3)=YEAR('Rent Roll'!$C39),OR(MONTH(CT$3)='Rent Roll'!$AJ39,MONTH(CT$3)='Rent Roll'!$AK39,MONTH(CT$3)='Rent Roll'!$AL39)),0,1)</f>
        <v>1</v>
      </c>
      <c r="CU329" s="567">
        <f>IF(AND(YEAR(CU$3)=YEAR('Rent Roll'!$C39),OR(MONTH(CU$3)='Rent Roll'!$AJ39,MONTH(CU$3)='Rent Roll'!$AK39,MONTH(CU$3)='Rent Roll'!$AL39)),0,1)</f>
        <v>1</v>
      </c>
      <c r="CV329" s="567">
        <f>IF(AND(YEAR(CV$3)=YEAR('Rent Roll'!$C39),OR(MONTH(CV$3)='Rent Roll'!$AJ39,MONTH(CV$3)='Rent Roll'!$AK39,MONTH(CV$3)='Rent Roll'!$AL39)),0,1)</f>
        <v>1</v>
      </c>
      <c r="CW329" s="567">
        <f>IF(AND(YEAR(CW$3)=YEAR('Rent Roll'!$C39),OR(MONTH(CW$3)='Rent Roll'!$AJ39,MONTH(CW$3)='Rent Roll'!$AK39,MONTH(CW$3)='Rent Roll'!$AL39)),0,1)</f>
        <v>1</v>
      </c>
      <c r="CX329" s="767">
        <f>IF(AND(YEAR(CX$3)=YEAR('Rent Roll'!$C39),OR(MONTH(CX$3)='Rent Roll'!$AJ39,MONTH(CX$3)='Rent Roll'!$AK39,MONTH(CX$3)='Rent Roll'!$AL39)),0,1)</f>
        <v>1</v>
      </c>
      <c r="CY329" s="768">
        <f>IF(AND(YEAR(CY$3)=YEAR('Rent Roll'!$C39),OR(MONTH(CY$3)='Rent Roll'!$AJ39,MONTH(CY$3)='Rent Roll'!$AK39,MONTH(CY$3)='Rent Roll'!$AL39)),0,1)</f>
        <v>1</v>
      </c>
      <c r="CZ329" s="567">
        <f>IF(AND(YEAR(CZ$3)=YEAR('Rent Roll'!$C39),OR(MONTH(CZ$3)='Rent Roll'!$AJ39,MONTH(CZ$3)='Rent Roll'!$AK39,MONTH(CZ$3)='Rent Roll'!$AL39)),0,1)</f>
        <v>1</v>
      </c>
      <c r="DA329" s="567">
        <f>IF(AND(YEAR(DA$3)=YEAR('Rent Roll'!$C39),OR(MONTH(DA$3)='Rent Roll'!$AJ39,MONTH(DA$3)='Rent Roll'!$AK39,MONTH(DA$3)='Rent Roll'!$AL39)),0,1)</f>
        <v>1</v>
      </c>
      <c r="DB329" s="567">
        <f>IF(AND(YEAR(DB$3)=YEAR('Rent Roll'!$C39),OR(MONTH(DB$3)='Rent Roll'!$AJ39,MONTH(DB$3)='Rent Roll'!$AK39,MONTH(DB$3)='Rent Roll'!$AL39)),0,1)</f>
        <v>1</v>
      </c>
      <c r="DC329" s="567">
        <f>IF(AND(YEAR(DC$3)=YEAR('Rent Roll'!$C39),OR(MONTH(DC$3)='Rent Roll'!$AJ39,MONTH(DC$3)='Rent Roll'!$AK39,MONTH(DC$3)='Rent Roll'!$AL39)),0,1)</f>
        <v>1</v>
      </c>
      <c r="DD329" s="567">
        <f>IF(AND(YEAR(DD$3)=YEAR('Rent Roll'!$C39),OR(MONTH(DD$3)='Rent Roll'!$AJ39,MONTH(DD$3)='Rent Roll'!$AK39,MONTH(DD$3)='Rent Roll'!$AL39)),0,1)</f>
        <v>1</v>
      </c>
      <c r="DE329" s="567">
        <f>IF(AND(YEAR(DE$3)=YEAR('Rent Roll'!$C39),OR(MONTH(DE$3)='Rent Roll'!$AJ39,MONTH(DE$3)='Rent Roll'!$AK39,MONTH(DE$3)='Rent Roll'!$AL39)),0,1)</f>
        <v>1</v>
      </c>
      <c r="DF329" s="567">
        <f>IF(AND(YEAR(DF$3)=YEAR('Rent Roll'!$C39),OR(MONTH(DF$3)='Rent Roll'!$AJ39,MONTH(DF$3)='Rent Roll'!$AK39,MONTH(DF$3)='Rent Roll'!$AL39)),0,1)</f>
        <v>1</v>
      </c>
      <c r="DG329" s="567">
        <f>IF(AND(YEAR(DG$3)=YEAR('Rent Roll'!$C39),OR(MONTH(DG$3)='Rent Roll'!$AJ39,MONTH(DG$3)='Rent Roll'!$AK39,MONTH(DG$3)='Rent Roll'!$AL39)),0,1)</f>
        <v>1</v>
      </c>
      <c r="DH329" s="567">
        <f>IF(AND(YEAR(DH$3)=YEAR('Rent Roll'!$C39),OR(MONTH(DH$3)='Rent Roll'!$AJ39,MONTH(DH$3)='Rent Roll'!$AK39,MONTH(DH$3)='Rent Roll'!$AL39)),0,1)</f>
        <v>1</v>
      </c>
      <c r="DI329" s="567">
        <f>IF(AND(YEAR(DI$3)=YEAR('Rent Roll'!$C39),OR(MONTH(DI$3)='Rent Roll'!$AJ39,MONTH(DI$3)='Rent Roll'!$AK39,MONTH(DI$3)='Rent Roll'!$AL39)),0,1)</f>
        <v>1</v>
      </c>
      <c r="DJ329" s="767">
        <f>IF(AND(YEAR(DJ$3)=YEAR('Rent Roll'!$C39),OR(MONTH(DJ$3)='Rent Roll'!$AJ39,MONTH(DJ$3)='Rent Roll'!$AK39,MONTH(DJ$3)='Rent Roll'!$AL39)),0,1)</f>
        <v>1</v>
      </c>
      <c r="DK329" s="768">
        <f>IF(AND(YEAR(DK$3)=YEAR('Rent Roll'!$C39),OR(MONTH(DK$3)='Rent Roll'!$AJ39,MONTH(DK$3)='Rent Roll'!$AK39,MONTH(DK$3)='Rent Roll'!$AL39)),0,1)</f>
        <v>1</v>
      </c>
      <c r="DL329" s="567">
        <f>IF(AND(YEAR(DL$3)=YEAR('Rent Roll'!$C39),OR(MONTH(DL$3)='Rent Roll'!$AJ39,MONTH(DL$3)='Rent Roll'!$AK39,MONTH(DL$3)='Rent Roll'!$AL39)),0,1)</f>
        <v>1</v>
      </c>
      <c r="DM329" s="567">
        <f>IF(AND(YEAR(DM$3)=YEAR('Rent Roll'!$C39),OR(MONTH(DM$3)='Rent Roll'!$AJ39,MONTH(DM$3)='Rent Roll'!$AK39,MONTH(DM$3)='Rent Roll'!$AL39)),0,1)</f>
        <v>1</v>
      </c>
      <c r="DN329" s="567">
        <f>IF(AND(YEAR(DN$3)=YEAR('Rent Roll'!$C39),OR(MONTH(DN$3)='Rent Roll'!$AJ39,MONTH(DN$3)='Rent Roll'!$AK39,MONTH(DN$3)='Rent Roll'!$AL39)),0,1)</f>
        <v>1</v>
      </c>
      <c r="DO329" s="567">
        <f>IF(AND(YEAR(DO$3)=YEAR('Rent Roll'!$C39),OR(MONTH(DO$3)='Rent Roll'!$AJ39,MONTH(DO$3)='Rent Roll'!$AK39,MONTH(DO$3)='Rent Roll'!$AL39)),0,1)</f>
        <v>1</v>
      </c>
      <c r="DP329" s="567">
        <f>IF(AND(YEAR(DP$3)=YEAR('Rent Roll'!$C39),OR(MONTH(DP$3)='Rent Roll'!$AJ39,MONTH(DP$3)='Rent Roll'!$AK39,MONTH(DP$3)='Rent Roll'!$AL39)),0,1)</f>
        <v>1</v>
      </c>
      <c r="DQ329" s="567">
        <f>IF(AND(YEAR(DQ$3)=YEAR('Rent Roll'!$C39),OR(MONTH(DQ$3)='Rent Roll'!$AJ39,MONTH(DQ$3)='Rent Roll'!$AK39,MONTH(DQ$3)='Rent Roll'!$AL39)),0,1)</f>
        <v>1</v>
      </c>
      <c r="DR329" s="567">
        <f>IF(AND(YEAR(DR$3)=YEAR('Rent Roll'!$C39),OR(MONTH(DR$3)='Rent Roll'!$AJ39,MONTH(DR$3)='Rent Roll'!$AK39,MONTH(DR$3)='Rent Roll'!$AL39)),0,1)</f>
        <v>1</v>
      </c>
      <c r="DS329" s="567">
        <f>IF(AND(YEAR(DS$3)=YEAR('Rent Roll'!$C39),OR(MONTH(DS$3)='Rent Roll'!$AJ39,MONTH(DS$3)='Rent Roll'!$AK39,MONTH(DS$3)='Rent Roll'!$AL39)),0,1)</f>
        <v>1</v>
      </c>
      <c r="DT329" s="567">
        <f>IF(AND(YEAR(DT$3)=YEAR('Rent Roll'!$C39),OR(MONTH(DT$3)='Rent Roll'!$AJ39,MONTH(DT$3)='Rent Roll'!$AK39,MONTH(DT$3)='Rent Roll'!$AL39)),0,1)</f>
        <v>1</v>
      </c>
      <c r="DU329" s="567">
        <f>IF(AND(YEAR(DU$3)=YEAR('Rent Roll'!$C39),OR(MONTH(DU$3)='Rent Roll'!$AJ39,MONTH(DU$3)='Rent Roll'!$AK39,MONTH(DU$3)='Rent Roll'!$AL39)),0,1)</f>
        <v>1</v>
      </c>
      <c r="DV329" s="567">
        <f>IF(AND(YEAR(DV$3)=YEAR('Rent Roll'!$C39),OR(MONTH(DV$3)='Rent Roll'!$AJ39,MONTH(DV$3)='Rent Roll'!$AK39,MONTH(DV$3)='Rent Roll'!$AL39)),0,1)</f>
        <v>1</v>
      </c>
    </row>
    <row r="330" spans="1:126" s="568" customFormat="1" ht="12" customHeight="1" outlineLevel="1" x14ac:dyDescent="0.4">
      <c r="A330" s="732"/>
      <c r="B330" s="564">
        <f>'Rent Roll'!$B40</f>
        <v>0</v>
      </c>
      <c r="C330" s="565"/>
      <c r="D330" s="565"/>
      <c r="E330" s="566"/>
      <c r="F330" s="778">
        <f>IF(AND(YEAR(F$3)=YEAR('Rent Roll'!$C40),OR(MONTH(F$3)='Rent Roll'!$AJ40,MONTH(F$3)='Rent Roll'!$AK40,MONTH(F$3)='Rent Roll'!$AL40)),0,1)</f>
        <v>1</v>
      </c>
      <c r="G330" s="768">
        <f>IF(AND(YEAR(G$3)=YEAR('Rent Roll'!$C40),OR(MONTH(G$3)='Rent Roll'!$AJ40,MONTH(G$3)='Rent Roll'!$AK40,MONTH(G$3)='Rent Roll'!$AL40)),0,1)</f>
        <v>1</v>
      </c>
      <c r="H330" s="567">
        <f>IF(AND(YEAR(H$3)=YEAR('Rent Roll'!$C40),OR(MONTH(H$3)='Rent Roll'!$AJ40,MONTH(H$3)='Rent Roll'!$AK40,MONTH(H$3)='Rent Roll'!$AL40)),0,1)</f>
        <v>1</v>
      </c>
      <c r="I330" s="567">
        <f>IF(AND(YEAR(I$3)=YEAR('Rent Roll'!$C40),OR(MONTH(I$3)='Rent Roll'!$AJ40,MONTH(I$3)='Rent Roll'!$AK40,MONTH(I$3)='Rent Roll'!$AL40)),0,1)</f>
        <v>1</v>
      </c>
      <c r="J330" s="567">
        <f>IF(AND(YEAR(J$3)=YEAR('Rent Roll'!$C40),OR(MONTH(J$3)='Rent Roll'!$AJ40,MONTH(J$3)='Rent Roll'!$AK40,MONTH(J$3)='Rent Roll'!$AL40)),0,1)</f>
        <v>1</v>
      </c>
      <c r="K330" s="567">
        <f>IF(AND(YEAR(K$3)=YEAR('Rent Roll'!$C40),OR(MONTH(K$3)='Rent Roll'!$AJ40,MONTH(K$3)='Rent Roll'!$AK40,MONTH(K$3)='Rent Roll'!$AL40)),0,1)</f>
        <v>1</v>
      </c>
      <c r="L330" s="567">
        <f>IF(AND(YEAR(L$3)=YEAR('Rent Roll'!$C40),OR(MONTH(L$3)='Rent Roll'!$AJ40,MONTH(L$3)='Rent Roll'!$AK40,MONTH(L$3)='Rent Roll'!$AL40)),0,1)</f>
        <v>1</v>
      </c>
      <c r="M330" s="567">
        <f>IF(AND(YEAR(M$3)=YEAR('Rent Roll'!$C40),OR(MONTH(M$3)='Rent Roll'!$AJ40,MONTH(M$3)='Rent Roll'!$AK40,MONTH(M$3)='Rent Roll'!$AL40)),0,1)</f>
        <v>1</v>
      </c>
      <c r="N330" s="567">
        <f>IF(AND(YEAR(N$3)=YEAR('Rent Roll'!$C40),OR(MONTH(N$3)='Rent Roll'!$AJ40,MONTH(N$3)='Rent Roll'!$AK40,MONTH(N$3)='Rent Roll'!$AL40)),0,1)</f>
        <v>1</v>
      </c>
      <c r="O330" s="567">
        <f>IF(AND(YEAR(O$3)=YEAR('Rent Roll'!$C40),OR(MONTH(O$3)='Rent Roll'!$AJ40,MONTH(O$3)='Rent Roll'!$AK40,MONTH(O$3)='Rent Roll'!$AL40)),0,1)</f>
        <v>1</v>
      </c>
      <c r="P330" s="567">
        <f>IF(AND(YEAR(P$3)=YEAR('Rent Roll'!$C40),OR(MONTH(P$3)='Rent Roll'!$AJ40,MONTH(P$3)='Rent Roll'!$AK40,MONTH(P$3)='Rent Roll'!$AL40)),0,1)</f>
        <v>1</v>
      </c>
      <c r="Q330" s="567">
        <f>IF(AND(YEAR(Q$3)=YEAR('Rent Roll'!$C40),OR(MONTH(Q$3)='Rent Roll'!$AJ40,MONTH(Q$3)='Rent Roll'!$AK40,MONTH(Q$3)='Rent Roll'!$AL40)),0,1)</f>
        <v>1</v>
      </c>
      <c r="R330" s="767">
        <f>IF(AND(YEAR(R$3)=YEAR('Rent Roll'!$C40),OR(MONTH(R$3)='Rent Roll'!$AJ40,MONTH(R$3)='Rent Roll'!$AK40,MONTH(R$3)='Rent Roll'!$AL40)),0,1)</f>
        <v>1</v>
      </c>
      <c r="S330" s="768">
        <f>IF(AND(YEAR(S$3)=YEAR('Rent Roll'!$C40),OR(MONTH(S$3)='Rent Roll'!$AJ40,MONTH(S$3)='Rent Roll'!$AK40,MONTH(S$3)='Rent Roll'!$AL40)),0,1)</f>
        <v>1</v>
      </c>
      <c r="T330" s="567">
        <f>IF(AND(YEAR(T$3)=YEAR('Rent Roll'!$C40),OR(MONTH(T$3)='Rent Roll'!$AJ40,MONTH(T$3)='Rent Roll'!$AK40,MONTH(T$3)='Rent Roll'!$AL40)),0,1)</f>
        <v>1</v>
      </c>
      <c r="U330" s="567">
        <f>IF(AND(YEAR(U$3)=YEAR('Rent Roll'!$C40),OR(MONTH(U$3)='Rent Roll'!$AJ40,MONTH(U$3)='Rent Roll'!$AK40,MONTH(U$3)='Rent Roll'!$AL40)),0,1)</f>
        <v>1</v>
      </c>
      <c r="V330" s="567">
        <f>IF(AND(YEAR(V$3)=YEAR('Rent Roll'!$C40),OR(MONTH(V$3)='Rent Roll'!$AJ40,MONTH(V$3)='Rent Roll'!$AK40,MONTH(V$3)='Rent Roll'!$AL40)),0,1)</f>
        <v>1</v>
      </c>
      <c r="W330" s="567">
        <f>IF(AND(YEAR(W$3)=YEAR('Rent Roll'!$C40),OR(MONTH(W$3)='Rent Roll'!$AJ40,MONTH(W$3)='Rent Roll'!$AK40,MONTH(W$3)='Rent Roll'!$AL40)),0,1)</f>
        <v>1</v>
      </c>
      <c r="X330" s="567">
        <f>IF(AND(YEAR(X$3)=YEAR('Rent Roll'!$C40),OR(MONTH(X$3)='Rent Roll'!$AJ40,MONTH(X$3)='Rent Roll'!$AK40,MONTH(X$3)='Rent Roll'!$AL40)),0,1)</f>
        <v>1</v>
      </c>
      <c r="Y330" s="567">
        <f>IF(AND(YEAR(Y$3)=YEAR('Rent Roll'!$C40),OR(MONTH(Y$3)='Rent Roll'!$AJ40,MONTH(Y$3)='Rent Roll'!$AK40,MONTH(Y$3)='Rent Roll'!$AL40)),0,1)</f>
        <v>1</v>
      </c>
      <c r="Z330" s="567">
        <f>IF(AND(YEAR(Z$3)=YEAR('Rent Roll'!$C40),OR(MONTH(Z$3)='Rent Roll'!$AJ40,MONTH(Z$3)='Rent Roll'!$AK40,MONTH(Z$3)='Rent Roll'!$AL40)),0,1)</f>
        <v>1</v>
      </c>
      <c r="AA330" s="567">
        <f>IF(AND(YEAR(AA$3)=YEAR('Rent Roll'!$C40),OR(MONTH(AA$3)='Rent Roll'!$AJ40,MONTH(AA$3)='Rent Roll'!$AK40,MONTH(AA$3)='Rent Roll'!$AL40)),0,1)</f>
        <v>1</v>
      </c>
      <c r="AB330" s="567">
        <f>IF(AND(YEAR(AB$3)=YEAR('Rent Roll'!$C40),OR(MONTH(AB$3)='Rent Roll'!$AJ40,MONTH(AB$3)='Rent Roll'!$AK40,MONTH(AB$3)='Rent Roll'!$AL40)),0,1)</f>
        <v>1</v>
      </c>
      <c r="AC330" s="567">
        <f>IF(AND(YEAR(AC$3)=YEAR('Rent Roll'!$C40),OR(MONTH(AC$3)='Rent Roll'!$AJ40,MONTH(AC$3)='Rent Roll'!$AK40,MONTH(AC$3)='Rent Roll'!$AL40)),0,1)</f>
        <v>1</v>
      </c>
      <c r="AD330" s="767">
        <f>IF(AND(YEAR(AD$3)=YEAR('Rent Roll'!$C40),OR(MONTH(AD$3)='Rent Roll'!$AJ40,MONTH(AD$3)='Rent Roll'!$AK40,MONTH(AD$3)='Rent Roll'!$AL40)),0,1)</f>
        <v>1</v>
      </c>
      <c r="AE330" s="768">
        <f>IF(AND(YEAR(AE$3)=YEAR('Rent Roll'!$C40),OR(MONTH(AE$3)='Rent Roll'!$AJ40,MONTH(AE$3)='Rent Roll'!$AK40,MONTH(AE$3)='Rent Roll'!$AL40)),0,1)</f>
        <v>1</v>
      </c>
      <c r="AF330" s="567">
        <f>IF(AND(YEAR(AF$3)=YEAR('Rent Roll'!$C40),OR(MONTH(AF$3)='Rent Roll'!$AJ40,MONTH(AF$3)='Rent Roll'!$AK40,MONTH(AF$3)='Rent Roll'!$AL40)),0,1)</f>
        <v>1</v>
      </c>
      <c r="AG330" s="567">
        <f>IF(AND(YEAR(AG$3)=YEAR('Rent Roll'!$C40),OR(MONTH(AG$3)='Rent Roll'!$AJ40,MONTH(AG$3)='Rent Roll'!$AK40,MONTH(AG$3)='Rent Roll'!$AL40)),0,1)</f>
        <v>1</v>
      </c>
      <c r="AH330" s="567">
        <f>IF(AND(YEAR(AH$3)=YEAR('Rent Roll'!$C40),OR(MONTH(AH$3)='Rent Roll'!$AJ40,MONTH(AH$3)='Rent Roll'!$AK40,MONTH(AH$3)='Rent Roll'!$AL40)),0,1)</f>
        <v>1</v>
      </c>
      <c r="AI330" s="567">
        <f>IF(AND(YEAR(AI$3)=YEAR('Rent Roll'!$C40),OR(MONTH(AI$3)='Rent Roll'!$AJ40,MONTH(AI$3)='Rent Roll'!$AK40,MONTH(AI$3)='Rent Roll'!$AL40)),0,1)</f>
        <v>1</v>
      </c>
      <c r="AJ330" s="567">
        <f>IF(AND(YEAR(AJ$3)=YEAR('Rent Roll'!$C40),OR(MONTH(AJ$3)='Rent Roll'!$AJ40,MONTH(AJ$3)='Rent Roll'!$AK40,MONTH(AJ$3)='Rent Roll'!$AL40)),0,1)</f>
        <v>1</v>
      </c>
      <c r="AK330" s="567">
        <f>IF(AND(YEAR(AK$3)=YEAR('Rent Roll'!$C40),OR(MONTH(AK$3)='Rent Roll'!$AJ40,MONTH(AK$3)='Rent Roll'!$AK40,MONTH(AK$3)='Rent Roll'!$AL40)),0,1)</f>
        <v>1</v>
      </c>
      <c r="AL330" s="567">
        <f>IF(AND(YEAR(AL$3)=YEAR('Rent Roll'!$C40),OR(MONTH(AL$3)='Rent Roll'!$AJ40,MONTH(AL$3)='Rent Roll'!$AK40,MONTH(AL$3)='Rent Roll'!$AL40)),0,1)</f>
        <v>1</v>
      </c>
      <c r="AM330" s="567">
        <f>IF(AND(YEAR(AM$3)=YEAR('Rent Roll'!$C40),OR(MONTH(AM$3)='Rent Roll'!$AJ40,MONTH(AM$3)='Rent Roll'!$AK40,MONTH(AM$3)='Rent Roll'!$AL40)),0,1)</f>
        <v>1</v>
      </c>
      <c r="AN330" s="567">
        <f>IF(AND(YEAR(AN$3)=YEAR('Rent Roll'!$C40),OR(MONTH(AN$3)='Rent Roll'!$AJ40,MONTH(AN$3)='Rent Roll'!$AK40,MONTH(AN$3)='Rent Roll'!$AL40)),0,1)</f>
        <v>1</v>
      </c>
      <c r="AO330" s="567">
        <f>IF(AND(YEAR(AO$3)=YEAR('Rent Roll'!$C40),OR(MONTH(AO$3)='Rent Roll'!$AJ40,MONTH(AO$3)='Rent Roll'!$AK40,MONTH(AO$3)='Rent Roll'!$AL40)),0,1)</f>
        <v>1</v>
      </c>
      <c r="AP330" s="767">
        <f>IF(AND(YEAR(AP$3)=YEAR('Rent Roll'!$C40),OR(MONTH(AP$3)='Rent Roll'!$AJ40,MONTH(AP$3)='Rent Roll'!$AK40,MONTH(AP$3)='Rent Roll'!$AL40)),0,1)</f>
        <v>1</v>
      </c>
      <c r="AQ330" s="768">
        <f>IF(AND(YEAR(AQ$3)=YEAR('Rent Roll'!$C40),OR(MONTH(AQ$3)='Rent Roll'!$AJ40,MONTH(AQ$3)='Rent Roll'!$AK40,MONTH(AQ$3)='Rent Roll'!$AL40)),0,1)</f>
        <v>1</v>
      </c>
      <c r="AR330" s="567">
        <f>IF(AND(YEAR(AR$3)=YEAR('Rent Roll'!$C40),OR(MONTH(AR$3)='Rent Roll'!$AJ40,MONTH(AR$3)='Rent Roll'!$AK40,MONTH(AR$3)='Rent Roll'!$AL40)),0,1)</f>
        <v>1</v>
      </c>
      <c r="AS330" s="567">
        <f>IF(AND(YEAR(AS$3)=YEAR('Rent Roll'!$C40),OR(MONTH(AS$3)='Rent Roll'!$AJ40,MONTH(AS$3)='Rent Roll'!$AK40,MONTH(AS$3)='Rent Roll'!$AL40)),0,1)</f>
        <v>1</v>
      </c>
      <c r="AT330" s="567">
        <f>IF(AND(YEAR(AT$3)=YEAR('Rent Roll'!$C40),OR(MONTH(AT$3)='Rent Roll'!$AJ40,MONTH(AT$3)='Rent Roll'!$AK40,MONTH(AT$3)='Rent Roll'!$AL40)),0,1)</f>
        <v>1</v>
      </c>
      <c r="AU330" s="567">
        <f>IF(AND(YEAR(AU$3)=YEAR('Rent Roll'!$C40),OR(MONTH(AU$3)='Rent Roll'!$AJ40,MONTH(AU$3)='Rent Roll'!$AK40,MONTH(AU$3)='Rent Roll'!$AL40)),0,1)</f>
        <v>1</v>
      </c>
      <c r="AV330" s="567">
        <f>IF(AND(YEAR(AV$3)=YEAR('Rent Roll'!$C40),OR(MONTH(AV$3)='Rent Roll'!$AJ40,MONTH(AV$3)='Rent Roll'!$AK40,MONTH(AV$3)='Rent Roll'!$AL40)),0,1)</f>
        <v>1</v>
      </c>
      <c r="AW330" s="567">
        <f>IF(AND(YEAR(AW$3)=YEAR('Rent Roll'!$C40),OR(MONTH(AW$3)='Rent Roll'!$AJ40,MONTH(AW$3)='Rent Roll'!$AK40,MONTH(AW$3)='Rent Roll'!$AL40)),0,1)</f>
        <v>1</v>
      </c>
      <c r="AX330" s="567">
        <f>IF(AND(YEAR(AX$3)=YEAR('Rent Roll'!$C40),OR(MONTH(AX$3)='Rent Roll'!$AJ40,MONTH(AX$3)='Rent Roll'!$AK40,MONTH(AX$3)='Rent Roll'!$AL40)),0,1)</f>
        <v>1</v>
      </c>
      <c r="AY330" s="567">
        <f>IF(AND(YEAR(AY$3)=YEAR('Rent Roll'!$C40),OR(MONTH(AY$3)='Rent Roll'!$AJ40,MONTH(AY$3)='Rent Roll'!$AK40,MONTH(AY$3)='Rent Roll'!$AL40)),0,1)</f>
        <v>1</v>
      </c>
      <c r="AZ330" s="567">
        <f>IF(AND(YEAR(AZ$3)=YEAR('Rent Roll'!$C40),OR(MONTH(AZ$3)='Rent Roll'!$AJ40,MONTH(AZ$3)='Rent Roll'!$AK40,MONTH(AZ$3)='Rent Roll'!$AL40)),0,1)</f>
        <v>1</v>
      </c>
      <c r="BA330" s="567">
        <f>IF(AND(YEAR(BA$3)=YEAR('Rent Roll'!$C40),OR(MONTH(BA$3)='Rent Roll'!$AJ40,MONTH(BA$3)='Rent Roll'!$AK40,MONTH(BA$3)='Rent Roll'!$AL40)),0,1)</f>
        <v>1</v>
      </c>
      <c r="BB330" s="767">
        <f>IF(AND(YEAR(BB$3)=YEAR('Rent Roll'!$C40),OR(MONTH(BB$3)='Rent Roll'!$AJ40,MONTH(BB$3)='Rent Roll'!$AK40,MONTH(BB$3)='Rent Roll'!$AL40)),0,1)</f>
        <v>1</v>
      </c>
      <c r="BC330" s="768">
        <f>IF(AND(YEAR(BC$3)=YEAR('Rent Roll'!$C40),OR(MONTH(BC$3)='Rent Roll'!$AJ40,MONTH(BC$3)='Rent Roll'!$AK40,MONTH(BC$3)='Rent Roll'!$AL40)),0,1)</f>
        <v>1</v>
      </c>
      <c r="BD330" s="567">
        <f>IF(AND(YEAR(BD$3)=YEAR('Rent Roll'!$C40),OR(MONTH(BD$3)='Rent Roll'!$AJ40,MONTH(BD$3)='Rent Roll'!$AK40,MONTH(BD$3)='Rent Roll'!$AL40)),0,1)</f>
        <v>1</v>
      </c>
      <c r="BE330" s="567">
        <f>IF(AND(YEAR(BE$3)=YEAR('Rent Roll'!$C40),OR(MONTH(BE$3)='Rent Roll'!$AJ40,MONTH(BE$3)='Rent Roll'!$AK40,MONTH(BE$3)='Rent Roll'!$AL40)),0,1)</f>
        <v>1</v>
      </c>
      <c r="BF330" s="567">
        <f>IF(AND(YEAR(BF$3)=YEAR('Rent Roll'!$C40),OR(MONTH(BF$3)='Rent Roll'!$AJ40,MONTH(BF$3)='Rent Roll'!$AK40,MONTH(BF$3)='Rent Roll'!$AL40)),0,1)</f>
        <v>1</v>
      </c>
      <c r="BG330" s="567">
        <f>IF(AND(YEAR(BG$3)=YEAR('Rent Roll'!$C40),OR(MONTH(BG$3)='Rent Roll'!$AJ40,MONTH(BG$3)='Rent Roll'!$AK40,MONTH(BG$3)='Rent Roll'!$AL40)),0,1)</f>
        <v>1</v>
      </c>
      <c r="BH330" s="567">
        <f>IF(AND(YEAR(BH$3)=YEAR('Rent Roll'!$C40),OR(MONTH(BH$3)='Rent Roll'!$AJ40,MONTH(BH$3)='Rent Roll'!$AK40,MONTH(BH$3)='Rent Roll'!$AL40)),0,1)</f>
        <v>1</v>
      </c>
      <c r="BI330" s="567">
        <f>IF(AND(YEAR(BI$3)=YEAR('Rent Roll'!$C40),OR(MONTH(BI$3)='Rent Roll'!$AJ40,MONTH(BI$3)='Rent Roll'!$AK40,MONTH(BI$3)='Rent Roll'!$AL40)),0,1)</f>
        <v>1</v>
      </c>
      <c r="BJ330" s="567">
        <f>IF(AND(YEAR(BJ$3)=YEAR('Rent Roll'!$C40),OR(MONTH(BJ$3)='Rent Roll'!$AJ40,MONTH(BJ$3)='Rent Roll'!$AK40,MONTH(BJ$3)='Rent Roll'!$AL40)),0,1)</f>
        <v>1</v>
      </c>
      <c r="BK330" s="567">
        <f>IF(AND(YEAR(BK$3)=YEAR('Rent Roll'!$C40),OR(MONTH(BK$3)='Rent Roll'!$AJ40,MONTH(BK$3)='Rent Roll'!$AK40,MONTH(BK$3)='Rent Roll'!$AL40)),0,1)</f>
        <v>1</v>
      </c>
      <c r="BL330" s="567">
        <f>IF(AND(YEAR(BL$3)=YEAR('Rent Roll'!$C40),OR(MONTH(BL$3)='Rent Roll'!$AJ40,MONTH(BL$3)='Rent Roll'!$AK40,MONTH(BL$3)='Rent Roll'!$AL40)),0,1)</f>
        <v>1</v>
      </c>
      <c r="BM330" s="567">
        <f>IF(AND(YEAR(BM$3)=YEAR('Rent Roll'!$C40),OR(MONTH(BM$3)='Rent Roll'!$AJ40,MONTH(BM$3)='Rent Roll'!$AK40,MONTH(BM$3)='Rent Roll'!$AL40)),0,1)</f>
        <v>1</v>
      </c>
      <c r="BN330" s="767">
        <f>IF(AND(YEAR(BN$3)=YEAR('Rent Roll'!$C40),OR(MONTH(BN$3)='Rent Roll'!$AJ40,MONTH(BN$3)='Rent Roll'!$AK40,MONTH(BN$3)='Rent Roll'!$AL40)),0,1)</f>
        <v>1</v>
      </c>
      <c r="BO330" s="768">
        <f>IF(AND(YEAR(BO$3)=YEAR('Rent Roll'!$C40),OR(MONTH(BO$3)='Rent Roll'!$AJ40,MONTH(BO$3)='Rent Roll'!$AK40,MONTH(BO$3)='Rent Roll'!$AL40)),0,1)</f>
        <v>1</v>
      </c>
      <c r="BP330" s="567">
        <f>IF(AND(YEAR(BP$3)=YEAR('Rent Roll'!$C40),OR(MONTH(BP$3)='Rent Roll'!$AJ40,MONTH(BP$3)='Rent Roll'!$AK40,MONTH(BP$3)='Rent Roll'!$AL40)),0,1)</f>
        <v>1</v>
      </c>
      <c r="BQ330" s="567">
        <f>IF(AND(YEAR(BQ$3)=YEAR('Rent Roll'!$C40),OR(MONTH(BQ$3)='Rent Roll'!$AJ40,MONTH(BQ$3)='Rent Roll'!$AK40,MONTH(BQ$3)='Rent Roll'!$AL40)),0,1)</f>
        <v>1</v>
      </c>
      <c r="BR330" s="567">
        <f>IF(AND(YEAR(BR$3)=YEAR('Rent Roll'!$C40),OR(MONTH(BR$3)='Rent Roll'!$AJ40,MONTH(BR$3)='Rent Roll'!$AK40,MONTH(BR$3)='Rent Roll'!$AL40)),0,1)</f>
        <v>1</v>
      </c>
      <c r="BS330" s="567">
        <f>IF(AND(YEAR(BS$3)=YEAR('Rent Roll'!$C40),OR(MONTH(BS$3)='Rent Roll'!$AJ40,MONTH(BS$3)='Rent Roll'!$AK40,MONTH(BS$3)='Rent Roll'!$AL40)),0,1)</f>
        <v>1</v>
      </c>
      <c r="BT330" s="567">
        <f>IF(AND(YEAR(BT$3)=YEAR('Rent Roll'!$C40),OR(MONTH(BT$3)='Rent Roll'!$AJ40,MONTH(BT$3)='Rent Roll'!$AK40,MONTH(BT$3)='Rent Roll'!$AL40)),0,1)</f>
        <v>1</v>
      </c>
      <c r="BU330" s="567">
        <f>IF(AND(YEAR(BU$3)=YEAR('Rent Roll'!$C40),OR(MONTH(BU$3)='Rent Roll'!$AJ40,MONTH(BU$3)='Rent Roll'!$AK40,MONTH(BU$3)='Rent Roll'!$AL40)),0,1)</f>
        <v>1</v>
      </c>
      <c r="BV330" s="567">
        <f>IF(AND(YEAR(BV$3)=YEAR('Rent Roll'!$C40),OR(MONTH(BV$3)='Rent Roll'!$AJ40,MONTH(BV$3)='Rent Roll'!$AK40,MONTH(BV$3)='Rent Roll'!$AL40)),0,1)</f>
        <v>1</v>
      </c>
      <c r="BW330" s="567">
        <f>IF(AND(YEAR(BW$3)=YEAR('Rent Roll'!$C40),OR(MONTH(BW$3)='Rent Roll'!$AJ40,MONTH(BW$3)='Rent Roll'!$AK40,MONTH(BW$3)='Rent Roll'!$AL40)),0,1)</f>
        <v>1</v>
      </c>
      <c r="BX330" s="567">
        <f>IF(AND(YEAR(BX$3)=YEAR('Rent Roll'!$C40),OR(MONTH(BX$3)='Rent Roll'!$AJ40,MONTH(BX$3)='Rent Roll'!$AK40,MONTH(BX$3)='Rent Roll'!$AL40)),0,1)</f>
        <v>1</v>
      </c>
      <c r="BY330" s="567">
        <f>IF(AND(YEAR(BY$3)=YEAR('Rent Roll'!$C40),OR(MONTH(BY$3)='Rent Roll'!$AJ40,MONTH(BY$3)='Rent Roll'!$AK40,MONTH(BY$3)='Rent Roll'!$AL40)),0,1)</f>
        <v>1</v>
      </c>
      <c r="BZ330" s="767">
        <f>IF(AND(YEAR(BZ$3)=YEAR('Rent Roll'!$C40),OR(MONTH(BZ$3)='Rent Roll'!$AJ40,MONTH(BZ$3)='Rent Roll'!$AK40,MONTH(BZ$3)='Rent Roll'!$AL40)),0,1)</f>
        <v>1</v>
      </c>
      <c r="CA330" s="768">
        <f>IF(AND(YEAR(CA$3)=YEAR('Rent Roll'!$C40),OR(MONTH(CA$3)='Rent Roll'!$AJ40,MONTH(CA$3)='Rent Roll'!$AK40,MONTH(CA$3)='Rent Roll'!$AL40)),0,1)</f>
        <v>1</v>
      </c>
      <c r="CB330" s="567">
        <f>IF(AND(YEAR(CB$3)=YEAR('Rent Roll'!$C40),OR(MONTH(CB$3)='Rent Roll'!$AJ40,MONTH(CB$3)='Rent Roll'!$AK40,MONTH(CB$3)='Rent Roll'!$AL40)),0,1)</f>
        <v>1</v>
      </c>
      <c r="CC330" s="567">
        <f>IF(AND(YEAR(CC$3)=YEAR('Rent Roll'!$C40),OR(MONTH(CC$3)='Rent Roll'!$AJ40,MONTH(CC$3)='Rent Roll'!$AK40,MONTH(CC$3)='Rent Roll'!$AL40)),0,1)</f>
        <v>1</v>
      </c>
      <c r="CD330" s="567">
        <f>IF(AND(YEAR(CD$3)=YEAR('Rent Roll'!$C40),OR(MONTH(CD$3)='Rent Roll'!$AJ40,MONTH(CD$3)='Rent Roll'!$AK40,MONTH(CD$3)='Rent Roll'!$AL40)),0,1)</f>
        <v>1</v>
      </c>
      <c r="CE330" s="567">
        <f>IF(AND(YEAR(CE$3)=YEAR('Rent Roll'!$C40),OR(MONTH(CE$3)='Rent Roll'!$AJ40,MONTH(CE$3)='Rent Roll'!$AK40,MONTH(CE$3)='Rent Roll'!$AL40)),0,1)</f>
        <v>1</v>
      </c>
      <c r="CF330" s="567">
        <f>IF(AND(YEAR(CF$3)=YEAR('Rent Roll'!$C40),OR(MONTH(CF$3)='Rent Roll'!$AJ40,MONTH(CF$3)='Rent Roll'!$AK40,MONTH(CF$3)='Rent Roll'!$AL40)),0,1)</f>
        <v>1</v>
      </c>
      <c r="CG330" s="567">
        <f>IF(AND(YEAR(CG$3)=YEAR('Rent Roll'!$C40),OR(MONTH(CG$3)='Rent Roll'!$AJ40,MONTH(CG$3)='Rent Roll'!$AK40,MONTH(CG$3)='Rent Roll'!$AL40)),0,1)</f>
        <v>1</v>
      </c>
      <c r="CH330" s="567">
        <f>IF(AND(YEAR(CH$3)=YEAR('Rent Roll'!$C40),OR(MONTH(CH$3)='Rent Roll'!$AJ40,MONTH(CH$3)='Rent Roll'!$AK40,MONTH(CH$3)='Rent Roll'!$AL40)),0,1)</f>
        <v>1</v>
      </c>
      <c r="CI330" s="567">
        <f>IF(AND(YEAR(CI$3)=YEAR('Rent Roll'!$C40),OR(MONTH(CI$3)='Rent Roll'!$AJ40,MONTH(CI$3)='Rent Roll'!$AK40,MONTH(CI$3)='Rent Roll'!$AL40)),0,1)</f>
        <v>1</v>
      </c>
      <c r="CJ330" s="567">
        <f>IF(AND(YEAR(CJ$3)=YEAR('Rent Roll'!$C40),OR(MONTH(CJ$3)='Rent Roll'!$AJ40,MONTH(CJ$3)='Rent Roll'!$AK40,MONTH(CJ$3)='Rent Roll'!$AL40)),0,1)</f>
        <v>1</v>
      </c>
      <c r="CK330" s="567">
        <f>IF(AND(YEAR(CK$3)=YEAR('Rent Roll'!$C40),OR(MONTH(CK$3)='Rent Roll'!$AJ40,MONTH(CK$3)='Rent Roll'!$AK40,MONTH(CK$3)='Rent Roll'!$AL40)),0,1)</f>
        <v>1</v>
      </c>
      <c r="CL330" s="767">
        <f>IF(AND(YEAR(CL$3)=YEAR('Rent Roll'!$C40),OR(MONTH(CL$3)='Rent Roll'!$AJ40,MONTH(CL$3)='Rent Roll'!$AK40,MONTH(CL$3)='Rent Roll'!$AL40)),0,1)</f>
        <v>1</v>
      </c>
      <c r="CM330" s="768">
        <f>IF(AND(YEAR(CM$3)=YEAR('Rent Roll'!$C40),OR(MONTH(CM$3)='Rent Roll'!$AJ40,MONTH(CM$3)='Rent Roll'!$AK40,MONTH(CM$3)='Rent Roll'!$AL40)),0,1)</f>
        <v>1</v>
      </c>
      <c r="CN330" s="567">
        <f>IF(AND(YEAR(CN$3)=YEAR('Rent Roll'!$C40),OR(MONTH(CN$3)='Rent Roll'!$AJ40,MONTH(CN$3)='Rent Roll'!$AK40,MONTH(CN$3)='Rent Roll'!$AL40)),0,1)</f>
        <v>1</v>
      </c>
      <c r="CO330" s="567">
        <f>IF(AND(YEAR(CO$3)=YEAR('Rent Roll'!$C40),OR(MONTH(CO$3)='Rent Roll'!$AJ40,MONTH(CO$3)='Rent Roll'!$AK40,MONTH(CO$3)='Rent Roll'!$AL40)),0,1)</f>
        <v>1</v>
      </c>
      <c r="CP330" s="567">
        <f>IF(AND(YEAR(CP$3)=YEAR('Rent Roll'!$C40),OR(MONTH(CP$3)='Rent Roll'!$AJ40,MONTH(CP$3)='Rent Roll'!$AK40,MONTH(CP$3)='Rent Roll'!$AL40)),0,1)</f>
        <v>1</v>
      </c>
      <c r="CQ330" s="567">
        <f>IF(AND(YEAR(CQ$3)=YEAR('Rent Roll'!$C40),OR(MONTH(CQ$3)='Rent Roll'!$AJ40,MONTH(CQ$3)='Rent Roll'!$AK40,MONTH(CQ$3)='Rent Roll'!$AL40)),0,1)</f>
        <v>1</v>
      </c>
      <c r="CR330" s="567">
        <f>IF(AND(YEAR(CR$3)=YEAR('Rent Roll'!$C40),OR(MONTH(CR$3)='Rent Roll'!$AJ40,MONTH(CR$3)='Rent Roll'!$AK40,MONTH(CR$3)='Rent Roll'!$AL40)),0,1)</f>
        <v>1</v>
      </c>
      <c r="CS330" s="567">
        <f>IF(AND(YEAR(CS$3)=YEAR('Rent Roll'!$C40),OR(MONTH(CS$3)='Rent Roll'!$AJ40,MONTH(CS$3)='Rent Roll'!$AK40,MONTH(CS$3)='Rent Roll'!$AL40)),0,1)</f>
        <v>1</v>
      </c>
      <c r="CT330" s="567">
        <f>IF(AND(YEAR(CT$3)=YEAR('Rent Roll'!$C40),OR(MONTH(CT$3)='Rent Roll'!$AJ40,MONTH(CT$3)='Rent Roll'!$AK40,MONTH(CT$3)='Rent Roll'!$AL40)),0,1)</f>
        <v>1</v>
      </c>
      <c r="CU330" s="567">
        <f>IF(AND(YEAR(CU$3)=YEAR('Rent Roll'!$C40),OR(MONTH(CU$3)='Rent Roll'!$AJ40,MONTH(CU$3)='Rent Roll'!$AK40,MONTH(CU$3)='Rent Roll'!$AL40)),0,1)</f>
        <v>1</v>
      </c>
      <c r="CV330" s="567">
        <f>IF(AND(YEAR(CV$3)=YEAR('Rent Roll'!$C40),OR(MONTH(CV$3)='Rent Roll'!$AJ40,MONTH(CV$3)='Rent Roll'!$AK40,MONTH(CV$3)='Rent Roll'!$AL40)),0,1)</f>
        <v>1</v>
      </c>
      <c r="CW330" s="567">
        <f>IF(AND(YEAR(CW$3)=YEAR('Rent Roll'!$C40),OR(MONTH(CW$3)='Rent Roll'!$AJ40,MONTH(CW$3)='Rent Roll'!$AK40,MONTH(CW$3)='Rent Roll'!$AL40)),0,1)</f>
        <v>1</v>
      </c>
      <c r="CX330" s="767">
        <f>IF(AND(YEAR(CX$3)=YEAR('Rent Roll'!$C40),OR(MONTH(CX$3)='Rent Roll'!$AJ40,MONTH(CX$3)='Rent Roll'!$AK40,MONTH(CX$3)='Rent Roll'!$AL40)),0,1)</f>
        <v>1</v>
      </c>
      <c r="CY330" s="768">
        <f>IF(AND(YEAR(CY$3)=YEAR('Rent Roll'!$C40),OR(MONTH(CY$3)='Rent Roll'!$AJ40,MONTH(CY$3)='Rent Roll'!$AK40,MONTH(CY$3)='Rent Roll'!$AL40)),0,1)</f>
        <v>1</v>
      </c>
      <c r="CZ330" s="567">
        <f>IF(AND(YEAR(CZ$3)=YEAR('Rent Roll'!$C40),OR(MONTH(CZ$3)='Rent Roll'!$AJ40,MONTH(CZ$3)='Rent Roll'!$AK40,MONTH(CZ$3)='Rent Roll'!$AL40)),0,1)</f>
        <v>1</v>
      </c>
      <c r="DA330" s="567">
        <f>IF(AND(YEAR(DA$3)=YEAR('Rent Roll'!$C40),OR(MONTH(DA$3)='Rent Roll'!$AJ40,MONTH(DA$3)='Rent Roll'!$AK40,MONTH(DA$3)='Rent Roll'!$AL40)),0,1)</f>
        <v>1</v>
      </c>
      <c r="DB330" s="567">
        <f>IF(AND(YEAR(DB$3)=YEAR('Rent Roll'!$C40),OR(MONTH(DB$3)='Rent Roll'!$AJ40,MONTH(DB$3)='Rent Roll'!$AK40,MONTH(DB$3)='Rent Roll'!$AL40)),0,1)</f>
        <v>1</v>
      </c>
      <c r="DC330" s="567">
        <f>IF(AND(YEAR(DC$3)=YEAR('Rent Roll'!$C40),OR(MONTH(DC$3)='Rent Roll'!$AJ40,MONTH(DC$3)='Rent Roll'!$AK40,MONTH(DC$3)='Rent Roll'!$AL40)),0,1)</f>
        <v>1</v>
      </c>
      <c r="DD330" s="567">
        <f>IF(AND(YEAR(DD$3)=YEAR('Rent Roll'!$C40),OR(MONTH(DD$3)='Rent Roll'!$AJ40,MONTH(DD$3)='Rent Roll'!$AK40,MONTH(DD$3)='Rent Roll'!$AL40)),0,1)</f>
        <v>1</v>
      </c>
      <c r="DE330" s="567">
        <f>IF(AND(YEAR(DE$3)=YEAR('Rent Roll'!$C40),OR(MONTH(DE$3)='Rent Roll'!$AJ40,MONTH(DE$3)='Rent Roll'!$AK40,MONTH(DE$3)='Rent Roll'!$AL40)),0,1)</f>
        <v>1</v>
      </c>
      <c r="DF330" s="567">
        <f>IF(AND(YEAR(DF$3)=YEAR('Rent Roll'!$C40),OR(MONTH(DF$3)='Rent Roll'!$AJ40,MONTH(DF$3)='Rent Roll'!$AK40,MONTH(DF$3)='Rent Roll'!$AL40)),0,1)</f>
        <v>1</v>
      </c>
      <c r="DG330" s="567">
        <f>IF(AND(YEAR(DG$3)=YEAR('Rent Roll'!$C40),OR(MONTH(DG$3)='Rent Roll'!$AJ40,MONTH(DG$3)='Rent Roll'!$AK40,MONTH(DG$3)='Rent Roll'!$AL40)),0,1)</f>
        <v>1</v>
      </c>
      <c r="DH330" s="567">
        <f>IF(AND(YEAR(DH$3)=YEAR('Rent Roll'!$C40),OR(MONTH(DH$3)='Rent Roll'!$AJ40,MONTH(DH$3)='Rent Roll'!$AK40,MONTH(DH$3)='Rent Roll'!$AL40)),0,1)</f>
        <v>1</v>
      </c>
      <c r="DI330" s="567">
        <f>IF(AND(YEAR(DI$3)=YEAR('Rent Roll'!$C40),OR(MONTH(DI$3)='Rent Roll'!$AJ40,MONTH(DI$3)='Rent Roll'!$AK40,MONTH(DI$3)='Rent Roll'!$AL40)),0,1)</f>
        <v>1</v>
      </c>
      <c r="DJ330" s="767">
        <f>IF(AND(YEAR(DJ$3)=YEAR('Rent Roll'!$C40),OR(MONTH(DJ$3)='Rent Roll'!$AJ40,MONTH(DJ$3)='Rent Roll'!$AK40,MONTH(DJ$3)='Rent Roll'!$AL40)),0,1)</f>
        <v>1</v>
      </c>
      <c r="DK330" s="768">
        <f>IF(AND(YEAR(DK$3)=YEAR('Rent Roll'!$C40),OR(MONTH(DK$3)='Rent Roll'!$AJ40,MONTH(DK$3)='Rent Roll'!$AK40,MONTH(DK$3)='Rent Roll'!$AL40)),0,1)</f>
        <v>1</v>
      </c>
      <c r="DL330" s="567">
        <f>IF(AND(YEAR(DL$3)=YEAR('Rent Roll'!$C40),OR(MONTH(DL$3)='Rent Roll'!$AJ40,MONTH(DL$3)='Rent Roll'!$AK40,MONTH(DL$3)='Rent Roll'!$AL40)),0,1)</f>
        <v>1</v>
      </c>
      <c r="DM330" s="567">
        <f>IF(AND(YEAR(DM$3)=YEAR('Rent Roll'!$C40),OR(MONTH(DM$3)='Rent Roll'!$AJ40,MONTH(DM$3)='Rent Roll'!$AK40,MONTH(DM$3)='Rent Roll'!$AL40)),0,1)</f>
        <v>1</v>
      </c>
      <c r="DN330" s="567">
        <f>IF(AND(YEAR(DN$3)=YEAR('Rent Roll'!$C40),OR(MONTH(DN$3)='Rent Roll'!$AJ40,MONTH(DN$3)='Rent Roll'!$AK40,MONTH(DN$3)='Rent Roll'!$AL40)),0,1)</f>
        <v>1</v>
      </c>
      <c r="DO330" s="567">
        <f>IF(AND(YEAR(DO$3)=YEAR('Rent Roll'!$C40),OR(MONTH(DO$3)='Rent Roll'!$AJ40,MONTH(DO$3)='Rent Roll'!$AK40,MONTH(DO$3)='Rent Roll'!$AL40)),0,1)</f>
        <v>1</v>
      </c>
      <c r="DP330" s="567">
        <f>IF(AND(YEAR(DP$3)=YEAR('Rent Roll'!$C40),OR(MONTH(DP$3)='Rent Roll'!$AJ40,MONTH(DP$3)='Rent Roll'!$AK40,MONTH(DP$3)='Rent Roll'!$AL40)),0,1)</f>
        <v>1</v>
      </c>
      <c r="DQ330" s="567">
        <f>IF(AND(YEAR(DQ$3)=YEAR('Rent Roll'!$C40),OR(MONTH(DQ$3)='Rent Roll'!$AJ40,MONTH(DQ$3)='Rent Roll'!$AK40,MONTH(DQ$3)='Rent Roll'!$AL40)),0,1)</f>
        <v>1</v>
      </c>
      <c r="DR330" s="567">
        <f>IF(AND(YEAR(DR$3)=YEAR('Rent Roll'!$C40),OR(MONTH(DR$3)='Rent Roll'!$AJ40,MONTH(DR$3)='Rent Roll'!$AK40,MONTH(DR$3)='Rent Roll'!$AL40)),0,1)</f>
        <v>1</v>
      </c>
      <c r="DS330" s="567">
        <f>IF(AND(YEAR(DS$3)=YEAR('Rent Roll'!$C40),OR(MONTH(DS$3)='Rent Roll'!$AJ40,MONTH(DS$3)='Rent Roll'!$AK40,MONTH(DS$3)='Rent Roll'!$AL40)),0,1)</f>
        <v>1</v>
      </c>
      <c r="DT330" s="567">
        <f>IF(AND(YEAR(DT$3)=YEAR('Rent Roll'!$C40),OR(MONTH(DT$3)='Rent Roll'!$AJ40,MONTH(DT$3)='Rent Roll'!$AK40,MONTH(DT$3)='Rent Roll'!$AL40)),0,1)</f>
        <v>1</v>
      </c>
      <c r="DU330" s="567">
        <f>IF(AND(YEAR(DU$3)=YEAR('Rent Roll'!$C40),OR(MONTH(DU$3)='Rent Roll'!$AJ40,MONTH(DU$3)='Rent Roll'!$AK40,MONTH(DU$3)='Rent Roll'!$AL40)),0,1)</f>
        <v>1</v>
      </c>
      <c r="DV330" s="567">
        <f>IF(AND(YEAR(DV$3)=YEAR('Rent Roll'!$C40),OR(MONTH(DV$3)='Rent Roll'!$AJ40,MONTH(DV$3)='Rent Roll'!$AK40,MONTH(DV$3)='Rent Roll'!$AL40)),0,1)</f>
        <v>1</v>
      </c>
    </row>
    <row r="331" spans="1:126" s="568" customFormat="1" ht="12" customHeight="1" outlineLevel="1" x14ac:dyDescent="0.4">
      <c r="A331" s="732"/>
      <c r="B331" s="564">
        <f>'Rent Roll'!$B41</f>
        <v>0</v>
      </c>
      <c r="C331" s="565"/>
      <c r="D331" s="565"/>
      <c r="E331" s="566"/>
      <c r="F331" s="778">
        <f>IF(AND(YEAR(F$3)=YEAR('Rent Roll'!$C41),OR(MONTH(F$3)='Rent Roll'!$AJ41,MONTH(F$3)='Rent Roll'!$AK41,MONTH(F$3)='Rent Roll'!$AL41)),0,1)</f>
        <v>1</v>
      </c>
      <c r="G331" s="768">
        <f>IF(AND(YEAR(G$3)=YEAR('Rent Roll'!$C41),OR(MONTH(G$3)='Rent Roll'!$AJ41,MONTH(G$3)='Rent Roll'!$AK41,MONTH(G$3)='Rent Roll'!$AL41)),0,1)</f>
        <v>1</v>
      </c>
      <c r="H331" s="567">
        <f>IF(AND(YEAR(H$3)=YEAR('Rent Roll'!$C41),OR(MONTH(H$3)='Rent Roll'!$AJ41,MONTH(H$3)='Rent Roll'!$AK41,MONTH(H$3)='Rent Roll'!$AL41)),0,1)</f>
        <v>1</v>
      </c>
      <c r="I331" s="567">
        <f>IF(AND(YEAR(I$3)=YEAR('Rent Roll'!$C41),OR(MONTH(I$3)='Rent Roll'!$AJ41,MONTH(I$3)='Rent Roll'!$AK41,MONTH(I$3)='Rent Roll'!$AL41)),0,1)</f>
        <v>1</v>
      </c>
      <c r="J331" s="567">
        <f>IF(AND(YEAR(J$3)=YEAR('Rent Roll'!$C41),OR(MONTH(J$3)='Rent Roll'!$AJ41,MONTH(J$3)='Rent Roll'!$AK41,MONTH(J$3)='Rent Roll'!$AL41)),0,1)</f>
        <v>1</v>
      </c>
      <c r="K331" s="567">
        <f>IF(AND(YEAR(K$3)=YEAR('Rent Roll'!$C41),OR(MONTH(K$3)='Rent Roll'!$AJ41,MONTH(K$3)='Rent Roll'!$AK41,MONTH(K$3)='Rent Roll'!$AL41)),0,1)</f>
        <v>1</v>
      </c>
      <c r="L331" s="567">
        <f>IF(AND(YEAR(L$3)=YEAR('Rent Roll'!$C41),OR(MONTH(L$3)='Rent Roll'!$AJ41,MONTH(L$3)='Rent Roll'!$AK41,MONTH(L$3)='Rent Roll'!$AL41)),0,1)</f>
        <v>1</v>
      </c>
      <c r="M331" s="567">
        <f>IF(AND(YEAR(M$3)=YEAR('Rent Roll'!$C41),OR(MONTH(M$3)='Rent Roll'!$AJ41,MONTH(M$3)='Rent Roll'!$AK41,MONTH(M$3)='Rent Roll'!$AL41)),0,1)</f>
        <v>1</v>
      </c>
      <c r="N331" s="567">
        <f>IF(AND(YEAR(N$3)=YEAR('Rent Roll'!$C41),OR(MONTH(N$3)='Rent Roll'!$AJ41,MONTH(N$3)='Rent Roll'!$AK41,MONTH(N$3)='Rent Roll'!$AL41)),0,1)</f>
        <v>1</v>
      </c>
      <c r="O331" s="567">
        <f>IF(AND(YEAR(O$3)=YEAR('Rent Roll'!$C41),OR(MONTH(O$3)='Rent Roll'!$AJ41,MONTH(O$3)='Rent Roll'!$AK41,MONTH(O$3)='Rent Roll'!$AL41)),0,1)</f>
        <v>1</v>
      </c>
      <c r="P331" s="567">
        <f>IF(AND(YEAR(P$3)=YEAR('Rent Roll'!$C41),OR(MONTH(P$3)='Rent Roll'!$AJ41,MONTH(P$3)='Rent Roll'!$AK41,MONTH(P$3)='Rent Roll'!$AL41)),0,1)</f>
        <v>1</v>
      </c>
      <c r="Q331" s="567">
        <f>IF(AND(YEAR(Q$3)=YEAR('Rent Roll'!$C41),OR(MONTH(Q$3)='Rent Roll'!$AJ41,MONTH(Q$3)='Rent Roll'!$AK41,MONTH(Q$3)='Rent Roll'!$AL41)),0,1)</f>
        <v>1</v>
      </c>
      <c r="R331" s="767">
        <f>IF(AND(YEAR(R$3)=YEAR('Rent Roll'!$C41),OR(MONTH(R$3)='Rent Roll'!$AJ41,MONTH(R$3)='Rent Roll'!$AK41,MONTH(R$3)='Rent Roll'!$AL41)),0,1)</f>
        <v>1</v>
      </c>
      <c r="S331" s="768">
        <f>IF(AND(YEAR(S$3)=YEAR('Rent Roll'!$C41),OR(MONTH(S$3)='Rent Roll'!$AJ41,MONTH(S$3)='Rent Roll'!$AK41,MONTH(S$3)='Rent Roll'!$AL41)),0,1)</f>
        <v>1</v>
      </c>
      <c r="T331" s="567">
        <f>IF(AND(YEAR(T$3)=YEAR('Rent Roll'!$C41),OR(MONTH(T$3)='Rent Roll'!$AJ41,MONTH(T$3)='Rent Roll'!$AK41,MONTH(T$3)='Rent Roll'!$AL41)),0,1)</f>
        <v>1</v>
      </c>
      <c r="U331" s="567">
        <f>IF(AND(YEAR(U$3)=YEAR('Rent Roll'!$C41),OR(MONTH(U$3)='Rent Roll'!$AJ41,MONTH(U$3)='Rent Roll'!$AK41,MONTH(U$3)='Rent Roll'!$AL41)),0,1)</f>
        <v>1</v>
      </c>
      <c r="V331" s="567">
        <f>IF(AND(YEAR(V$3)=YEAR('Rent Roll'!$C41),OR(MONTH(V$3)='Rent Roll'!$AJ41,MONTH(V$3)='Rent Roll'!$AK41,MONTH(V$3)='Rent Roll'!$AL41)),0,1)</f>
        <v>1</v>
      </c>
      <c r="W331" s="567">
        <f>IF(AND(YEAR(W$3)=YEAR('Rent Roll'!$C41),OR(MONTH(W$3)='Rent Roll'!$AJ41,MONTH(W$3)='Rent Roll'!$AK41,MONTH(W$3)='Rent Roll'!$AL41)),0,1)</f>
        <v>1</v>
      </c>
      <c r="X331" s="567">
        <f>IF(AND(YEAR(X$3)=YEAR('Rent Roll'!$C41),OR(MONTH(X$3)='Rent Roll'!$AJ41,MONTH(X$3)='Rent Roll'!$AK41,MONTH(X$3)='Rent Roll'!$AL41)),0,1)</f>
        <v>1</v>
      </c>
      <c r="Y331" s="567">
        <f>IF(AND(YEAR(Y$3)=YEAR('Rent Roll'!$C41),OR(MONTH(Y$3)='Rent Roll'!$AJ41,MONTH(Y$3)='Rent Roll'!$AK41,MONTH(Y$3)='Rent Roll'!$AL41)),0,1)</f>
        <v>1</v>
      </c>
      <c r="Z331" s="567">
        <f>IF(AND(YEAR(Z$3)=YEAR('Rent Roll'!$C41),OR(MONTH(Z$3)='Rent Roll'!$AJ41,MONTH(Z$3)='Rent Roll'!$AK41,MONTH(Z$3)='Rent Roll'!$AL41)),0,1)</f>
        <v>1</v>
      </c>
      <c r="AA331" s="567">
        <f>IF(AND(YEAR(AA$3)=YEAR('Rent Roll'!$C41),OR(MONTH(AA$3)='Rent Roll'!$AJ41,MONTH(AA$3)='Rent Roll'!$AK41,MONTH(AA$3)='Rent Roll'!$AL41)),0,1)</f>
        <v>1</v>
      </c>
      <c r="AB331" s="567">
        <f>IF(AND(YEAR(AB$3)=YEAR('Rent Roll'!$C41),OR(MONTH(AB$3)='Rent Roll'!$AJ41,MONTH(AB$3)='Rent Roll'!$AK41,MONTH(AB$3)='Rent Roll'!$AL41)),0,1)</f>
        <v>1</v>
      </c>
      <c r="AC331" s="567">
        <f>IF(AND(YEAR(AC$3)=YEAR('Rent Roll'!$C41),OR(MONTH(AC$3)='Rent Roll'!$AJ41,MONTH(AC$3)='Rent Roll'!$AK41,MONTH(AC$3)='Rent Roll'!$AL41)),0,1)</f>
        <v>1</v>
      </c>
      <c r="AD331" s="767">
        <f>IF(AND(YEAR(AD$3)=YEAR('Rent Roll'!$C41),OR(MONTH(AD$3)='Rent Roll'!$AJ41,MONTH(AD$3)='Rent Roll'!$AK41,MONTH(AD$3)='Rent Roll'!$AL41)),0,1)</f>
        <v>1</v>
      </c>
      <c r="AE331" s="768">
        <f>IF(AND(YEAR(AE$3)=YEAR('Rent Roll'!$C41),OR(MONTH(AE$3)='Rent Roll'!$AJ41,MONTH(AE$3)='Rent Roll'!$AK41,MONTH(AE$3)='Rent Roll'!$AL41)),0,1)</f>
        <v>1</v>
      </c>
      <c r="AF331" s="567">
        <f>IF(AND(YEAR(AF$3)=YEAR('Rent Roll'!$C41),OR(MONTH(AF$3)='Rent Roll'!$AJ41,MONTH(AF$3)='Rent Roll'!$AK41,MONTH(AF$3)='Rent Roll'!$AL41)),0,1)</f>
        <v>1</v>
      </c>
      <c r="AG331" s="567">
        <f>IF(AND(YEAR(AG$3)=YEAR('Rent Roll'!$C41),OR(MONTH(AG$3)='Rent Roll'!$AJ41,MONTH(AG$3)='Rent Roll'!$AK41,MONTH(AG$3)='Rent Roll'!$AL41)),0,1)</f>
        <v>1</v>
      </c>
      <c r="AH331" s="567">
        <f>IF(AND(YEAR(AH$3)=YEAR('Rent Roll'!$C41),OR(MONTH(AH$3)='Rent Roll'!$AJ41,MONTH(AH$3)='Rent Roll'!$AK41,MONTH(AH$3)='Rent Roll'!$AL41)),0,1)</f>
        <v>1</v>
      </c>
      <c r="AI331" s="567">
        <f>IF(AND(YEAR(AI$3)=YEAR('Rent Roll'!$C41),OR(MONTH(AI$3)='Rent Roll'!$AJ41,MONTH(AI$3)='Rent Roll'!$AK41,MONTH(AI$3)='Rent Roll'!$AL41)),0,1)</f>
        <v>1</v>
      </c>
      <c r="AJ331" s="567">
        <f>IF(AND(YEAR(AJ$3)=YEAR('Rent Roll'!$C41),OR(MONTH(AJ$3)='Rent Roll'!$AJ41,MONTH(AJ$3)='Rent Roll'!$AK41,MONTH(AJ$3)='Rent Roll'!$AL41)),0,1)</f>
        <v>1</v>
      </c>
      <c r="AK331" s="567">
        <f>IF(AND(YEAR(AK$3)=YEAR('Rent Roll'!$C41),OR(MONTH(AK$3)='Rent Roll'!$AJ41,MONTH(AK$3)='Rent Roll'!$AK41,MONTH(AK$3)='Rent Roll'!$AL41)),0,1)</f>
        <v>1</v>
      </c>
      <c r="AL331" s="567">
        <f>IF(AND(YEAR(AL$3)=YEAR('Rent Roll'!$C41),OR(MONTH(AL$3)='Rent Roll'!$AJ41,MONTH(AL$3)='Rent Roll'!$AK41,MONTH(AL$3)='Rent Roll'!$AL41)),0,1)</f>
        <v>1</v>
      </c>
      <c r="AM331" s="567">
        <f>IF(AND(YEAR(AM$3)=YEAR('Rent Roll'!$C41),OR(MONTH(AM$3)='Rent Roll'!$AJ41,MONTH(AM$3)='Rent Roll'!$AK41,MONTH(AM$3)='Rent Roll'!$AL41)),0,1)</f>
        <v>1</v>
      </c>
      <c r="AN331" s="567">
        <f>IF(AND(YEAR(AN$3)=YEAR('Rent Roll'!$C41),OR(MONTH(AN$3)='Rent Roll'!$AJ41,MONTH(AN$3)='Rent Roll'!$AK41,MONTH(AN$3)='Rent Roll'!$AL41)),0,1)</f>
        <v>1</v>
      </c>
      <c r="AO331" s="567">
        <f>IF(AND(YEAR(AO$3)=YEAR('Rent Roll'!$C41),OR(MONTH(AO$3)='Rent Roll'!$AJ41,MONTH(AO$3)='Rent Roll'!$AK41,MONTH(AO$3)='Rent Roll'!$AL41)),0,1)</f>
        <v>1</v>
      </c>
      <c r="AP331" s="767">
        <f>IF(AND(YEAR(AP$3)=YEAR('Rent Roll'!$C41),OR(MONTH(AP$3)='Rent Roll'!$AJ41,MONTH(AP$3)='Rent Roll'!$AK41,MONTH(AP$3)='Rent Roll'!$AL41)),0,1)</f>
        <v>1</v>
      </c>
      <c r="AQ331" s="768">
        <f>IF(AND(YEAR(AQ$3)=YEAR('Rent Roll'!$C41),OR(MONTH(AQ$3)='Rent Roll'!$AJ41,MONTH(AQ$3)='Rent Roll'!$AK41,MONTH(AQ$3)='Rent Roll'!$AL41)),0,1)</f>
        <v>1</v>
      </c>
      <c r="AR331" s="567">
        <f>IF(AND(YEAR(AR$3)=YEAR('Rent Roll'!$C41),OR(MONTH(AR$3)='Rent Roll'!$AJ41,MONTH(AR$3)='Rent Roll'!$AK41,MONTH(AR$3)='Rent Roll'!$AL41)),0,1)</f>
        <v>1</v>
      </c>
      <c r="AS331" s="567">
        <f>IF(AND(YEAR(AS$3)=YEAR('Rent Roll'!$C41),OR(MONTH(AS$3)='Rent Roll'!$AJ41,MONTH(AS$3)='Rent Roll'!$AK41,MONTH(AS$3)='Rent Roll'!$AL41)),0,1)</f>
        <v>1</v>
      </c>
      <c r="AT331" s="567">
        <f>IF(AND(YEAR(AT$3)=YEAR('Rent Roll'!$C41),OR(MONTH(AT$3)='Rent Roll'!$AJ41,MONTH(AT$3)='Rent Roll'!$AK41,MONTH(AT$3)='Rent Roll'!$AL41)),0,1)</f>
        <v>1</v>
      </c>
      <c r="AU331" s="567">
        <f>IF(AND(YEAR(AU$3)=YEAR('Rent Roll'!$C41),OR(MONTH(AU$3)='Rent Roll'!$AJ41,MONTH(AU$3)='Rent Roll'!$AK41,MONTH(AU$3)='Rent Roll'!$AL41)),0,1)</f>
        <v>1</v>
      </c>
      <c r="AV331" s="567">
        <f>IF(AND(YEAR(AV$3)=YEAR('Rent Roll'!$C41),OR(MONTH(AV$3)='Rent Roll'!$AJ41,MONTH(AV$3)='Rent Roll'!$AK41,MONTH(AV$3)='Rent Roll'!$AL41)),0,1)</f>
        <v>1</v>
      </c>
      <c r="AW331" s="567">
        <f>IF(AND(YEAR(AW$3)=YEAR('Rent Roll'!$C41),OR(MONTH(AW$3)='Rent Roll'!$AJ41,MONTH(AW$3)='Rent Roll'!$AK41,MONTH(AW$3)='Rent Roll'!$AL41)),0,1)</f>
        <v>1</v>
      </c>
      <c r="AX331" s="567">
        <f>IF(AND(YEAR(AX$3)=YEAR('Rent Roll'!$C41),OR(MONTH(AX$3)='Rent Roll'!$AJ41,MONTH(AX$3)='Rent Roll'!$AK41,MONTH(AX$3)='Rent Roll'!$AL41)),0,1)</f>
        <v>1</v>
      </c>
      <c r="AY331" s="567">
        <f>IF(AND(YEAR(AY$3)=YEAR('Rent Roll'!$C41),OR(MONTH(AY$3)='Rent Roll'!$AJ41,MONTH(AY$3)='Rent Roll'!$AK41,MONTH(AY$3)='Rent Roll'!$AL41)),0,1)</f>
        <v>1</v>
      </c>
      <c r="AZ331" s="567">
        <f>IF(AND(YEAR(AZ$3)=YEAR('Rent Roll'!$C41),OR(MONTH(AZ$3)='Rent Roll'!$AJ41,MONTH(AZ$3)='Rent Roll'!$AK41,MONTH(AZ$3)='Rent Roll'!$AL41)),0,1)</f>
        <v>1</v>
      </c>
      <c r="BA331" s="567">
        <f>IF(AND(YEAR(BA$3)=YEAR('Rent Roll'!$C41),OR(MONTH(BA$3)='Rent Roll'!$AJ41,MONTH(BA$3)='Rent Roll'!$AK41,MONTH(BA$3)='Rent Roll'!$AL41)),0,1)</f>
        <v>1</v>
      </c>
      <c r="BB331" s="767">
        <f>IF(AND(YEAR(BB$3)=YEAR('Rent Roll'!$C41),OR(MONTH(BB$3)='Rent Roll'!$AJ41,MONTH(BB$3)='Rent Roll'!$AK41,MONTH(BB$3)='Rent Roll'!$AL41)),0,1)</f>
        <v>1</v>
      </c>
      <c r="BC331" s="768">
        <f>IF(AND(YEAR(BC$3)=YEAR('Rent Roll'!$C41),OR(MONTH(BC$3)='Rent Roll'!$AJ41,MONTH(BC$3)='Rent Roll'!$AK41,MONTH(BC$3)='Rent Roll'!$AL41)),0,1)</f>
        <v>1</v>
      </c>
      <c r="BD331" s="567">
        <f>IF(AND(YEAR(BD$3)=YEAR('Rent Roll'!$C41),OR(MONTH(BD$3)='Rent Roll'!$AJ41,MONTH(BD$3)='Rent Roll'!$AK41,MONTH(BD$3)='Rent Roll'!$AL41)),0,1)</f>
        <v>1</v>
      </c>
      <c r="BE331" s="567">
        <f>IF(AND(YEAR(BE$3)=YEAR('Rent Roll'!$C41),OR(MONTH(BE$3)='Rent Roll'!$AJ41,MONTH(BE$3)='Rent Roll'!$AK41,MONTH(BE$3)='Rent Roll'!$AL41)),0,1)</f>
        <v>1</v>
      </c>
      <c r="BF331" s="567">
        <f>IF(AND(YEAR(BF$3)=YEAR('Rent Roll'!$C41),OR(MONTH(BF$3)='Rent Roll'!$AJ41,MONTH(BF$3)='Rent Roll'!$AK41,MONTH(BF$3)='Rent Roll'!$AL41)),0,1)</f>
        <v>1</v>
      </c>
      <c r="BG331" s="567">
        <f>IF(AND(YEAR(BG$3)=YEAR('Rent Roll'!$C41),OR(MONTH(BG$3)='Rent Roll'!$AJ41,MONTH(BG$3)='Rent Roll'!$AK41,MONTH(BG$3)='Rent Roll'!$AL41)),0,1)</f>
        <v>1</v>
      </c>
      <c r="BH331" s="567">
        <f>IF(AND(YEAR(BH$3)=YEAR('Rent Roll'!$C41),OR(MONTH(BH$3)='Rent Roll'!$AJ41,MONTH(BH$3)='Rent Roll'!$AK41,MONTH(BH$3)='Rent Roll'!$AL41)),0,1)</f>
        <v>1</v>
      </c>
      <c r="BI331" s="567">
        <f>IF(AND(YEAR(BI$3)=YEAR('Rent Roll'!$C41),OR(MONTH(BI$3)='Rent Roll'!$AJ41,MONTH(BI$3)='Rent Roll'!$AK41,MONTH(BI$3)='Rent Roll'!$AL41)),0,1)</f>
        <v>1</v>
      </c>
      <c r="BJ331" s="567">
        <f>IF(AND(YEAR(BJ$3)=YEAR('Rent Roll'!$C41),OR(MONTH(BJ$3)='Rent Roll'!$AJ41,MONTH(BJ$3)='Rent Roll'!$AK41,MONTH(BJ$3)='Rent Roll'!$AL41)),0,1)</f>
        <v>1</v>
      </c>
      <c r="BK331" s="567">
        <f>IF(AND(YEAR(BK$3)=YEAR('Rent Roll'!$C41),OR(MONTH(BK$3)='Rent Roll'!$AJ41,MONTH(BK$3)='Rent Roll'!$AK41,MONTH(BK$3)='Rent Roll'!$AL41)),0,1)</f>
        <v>1</v>
      </c>
      <c r="BL331" s="567">
        <f>IF(AND(YEAR(BL$3)=YEAR('Rent Roll'!$C41),OR(MONTH(BL$3)='Rent Roll'!$AJ41,MONTH(BL$3)='Rent Roll'!$AK41,MONTH(BL$3)='Rent Roll'!$AL41)),0,1)</f>
        <v>1</v>
      </c>
      <c r="BM331" s="567">
        <f>IF(AND(YEAR(BM$3)=YEAR('Rent Roll'!$C41),OR(MONTH(BM$3)='Rent Roll'!$AJ41,MONTH(BM$3)='Rent Roll'!$AK41,MONTH(BM$3)='Rent Roll'!$AL41)),0,1)</f>
        <v>1</v>
      </c>
      <c r="BN331" s="767">
        <f>IF(AND(YEAR(BN$3)=YEAR('Rent Roll'!$C41),OR(MONTH(BN$3)='Rent Roll'!$AJ41,MONTH(BN$3)='Rent Roll'!$AK41,MONTH(BN$3)='Rent Roll'!$AL41)),0,1)</f>
        <v>1</v>
      </c>
      <c r="BO331" s="768">
        <f>IF(AND(YEAR(BO$3)=YEAR('Rent Roll'!$C41),OR(MONTH(BO$3)='Rent Roll'!$AJ41,MONTH(BO$3)='Rent Roll'!$AK41,MONTH(BO$3)='Rent Roll'!$AL41)),0,1)</f>
        <v>1</v>
      </c>
      <c r="BP331" s="567">
        <f>IF(AND(YEAR(BP$3)=YEAR('Rent Roll'!$C41),OR(MONTH(BP$3)='Rent Roll'!$AJ41,MONTH(BP$3)='Rent Roll'!$AK41,MONTH(BP$3)='Rent Roll'!$AL41)),0,1)</f>
        <v>1</v>
      </c>
      <c r="BQ331" s="567">
        <f>IF(AND(YEAR(BQ$3)=YEAR('Rent Roll'!$C41),OR(MONTH(BQ$3)='Rent Roll'!$AJ41,MONTH(BQ$3)='Rent Roll'!$AK41,MONTH(BQ$3)='Rent Roll'!$AL41)),0,1)</f>
        <v>1</v>
      </c>
      <c r="BR331" s="567">
        <f>IF(AND(YEAR(BR$3)=YEAR('Rent Roll'!$C41),OR(MONTH(BR$3)='Rent Roll'!$AJ41,MONTH(BR$3)='Rent Roll'!$AK41,MONTH(BR$3)='Rent Roll'!$AL41)),0,1)</f>
        <v>1</v>
      </c>
      <c r="BS331" s="567">
        <f>IF(AND(YEAR(BS$3)=YEAR('Rent Roll'!$C41),OR(MONTH(BS$3)='Rent Roll'!$AJ41,MONTH(BS$3)='Rent Roll'!$AK41,MONTH(BS$3)='Rent Roll'!$AL41)),0,1)</f>
        <v>1</v>
      </c>
      <c r="BT331" s="567">
        <f>IF(AND(YEAR(BT$3)=YEAR('Rent Roll'!$C41),OR(MONTH(BT$3)='Rent Roll'!$AJ41,MONTH(BT$3)='Rent Roll'!$AK41,MONTH(BT$3)='Rent Roll'!$AL41)),0,1)</f>
        <v>1</v>
      </c>
      <c r="BU331" s="567">
        <f>IF(AND(YEAR(BU$3)=YEAR('Rent Roll'!$C41),OR(MONTH(BU$3)='Rent Roll'!$AJ41,MONTH(BU$3)='Rent Roll'!$AK41,MONTH(BU$3)='Rent Roll'!$AL41)),0,1)</f>
        <v>1</v>
      </c>
      <c r="BV331" s="567">
        <f>IF(AND(YEAR(BV$3)=YEAR('Rent Roll'!$C41),OR(MONTH(BV$3)='Rent Roll'!$AJ41,MONTH(BV$3)='Rent Roll'!$AK41,MONTH(BV$3)='Rent Roll'!$AL41)),0,1)</f>
        <v>1</v>
      </c>
      <c r="BW331" s="567">
        <f>IF(AND(YEAR(BW$3)=YEAR('Rent Roll'!$C41),OR(MONTH(BW$3)='Rent Roll'!$AJ41,MONTH(BW$3)='Rent Roll'!$AK41,MONTH(BW$3)='Rent Roll'!$AL41)),0,1)</f>
        <v>1</v>
      </c>
      <c r="BX331" s="567">
        <f>IF(AND(YEAR(BX$3)=YEAR('Rent Roll'!$C41),OR(MONTH(BX$3)='Rent Roll'!$AJ41,MONTH(BX$3)='Rent Roll'!$AK41,MONTH(BX$3)='Rent Roll'!$AL41)),0,1)</f>
        <v>1</v>
      </c>
      <c r="BY331" s="567">
        <f>IF(AND(YEAR(BY$3)=YEAR('Rent Roll'!$C41),OR(MONTH(BY$3)='Rent Roll'!$AJ41,MONTH(BY$3)='Rent Roll'!$AK41,MONTH(BY$3)='Rent Roll'!$AL41)),0,1)</f>
        <v>1</v>
      </c>
      <c r="BZ331" s="767">
        <f>IF(AND(YEAR(BZ$3)=YEAR('Rent Roll'!$C41),OR(MONTH(BZ$3)='Rent Roll'!$AJ41,MONTH(BZ$3)='Rent Roll'!$AK41,MONTH(BZ$3)='Rent Roll'!$AL41)),0,1)</f>
        <v>1</v>
      </c>
      <c r="CA331" s="768">
        <f>IF(AND(YEAR(CA$3)=YEAR('Rent Roll'!$C41),OR(MONTH(CA$3)='Rent Roll'!$AJ41,MONTH(CA$3)='Rent Roll'!$AK41,MONTH(CA$3)='Rent Roll'!$AL41)),0,1)</f>
        <v>1</v>
      </c>
      <c r="CB331" s="567">
        <f>IF(AND(YEAR(CB$3)=YEAR('Rent Roll'!$C41),OR(MONTH(CB$3)='Rent Roll'!$AJ41,MONTH(CB$3)='Rent Roll'!$AK41,MONTH(CB$3)='Rent Roll'!$AL41)),0,1)</f>
        <v>1</v>
      </c>
      <c r="CC331" s="567">
        <f>IF(AND(YEAR(CC$3)=YEAR('Rent Roll'!$C41),OR(MONTH(CC$3)='Rent Roll'!$AJ41,MONTH(CC$3)='Rent Roll'!$AK41,MONTH(CC$3)='Rent Roll'!$AL41)),0,1)</f>
        <v>1</v>
      </c>
      <c r="CD331" s="567">
        <f>IF(AND(YEAR(CD$3)=YEAR('Rent Roll'!$C41),OR(MONTH(CD$3)='Rent Roll'!$AJ41,MONTH(CD$3)='Rent Roll'!$AK41,MONTH(CD$3)='Rent Roll'!$AL41)),0,1)</f>
        <v>1</v>
      </c>
      <c r="CE331" s="567">
        <f>IF(AND(YEAR(CE$3)=YEAR('Rent Roll'!$C41),OR(MONTH(CE$3)='Rent Roll'!$AJ41,MONTH(CE$3)='Rent Roll'!$AK41,MONTH(CE$3)='Rent Roll'!$AL41)),0,1)</f>
        <v>1</v>
      </c>
      <c r="CF331" s="567">
        <f>IF(AND(YEAR(CF$3)=YEAR('Rent Roll'!$C41),OR(MONTH(CF$3)='Rent Roll'!$AJ41,MONTH(CF$3)='Rent Roll'!$AK41,MONTH(CF$3)='Rent Roll'!$AL41)),0,1)</f>
        <v>1</v>
      </c>
      <c r="CG331" s="567">
        <f>IF(AND(YEAR(CG$3)=YEAR('Rent Roll'!$C41),OR(MONTH(CG$3)='Rent Roll'!$AJ41,MONTH(CG$3)='Rent Roll'!$AK41,MONTH(CG$3)='Rent Roll'!$AL41)),0,1)</f>
        <v>1</v>
      </c>
      <c r="CH331" s="567">
        <f>IF(AND(YEAR(CH$3)=YEAR('Rent Roll'!$C41),OR(MONTH(CH$3)='Rent Roll'!$AJ41,MONTH(CH$3)='Rent Roll'!$AK41,MONTH(CH$3)='Rent Roll'!$AL41)),0,1)</f>
        <v>1</v>
      </c>
      <c r="CI331" s="567">
        <f>IF(AND(YEAR(CI$3)=YEAR('Rent Roll'!$C41),OR(MONTH(CI$3)='Rent Roll'!$AJ41,MONTH(CI$3)='Rent Roll'!$AK41,MONTH(CI$3)='Rent Roll'!$AL41)),0,1)</f>
        <v>1</v>
      </c>
      <c r="CJ331" s="567">
        <f>IF(AND(YEAR(CJ$3)=YEAR('Rent Roll'!$C41),OR(MONTH(CJ$3)='Rent Roll'!$AJ41,MONTH(CJ$3)='Rent Roll'!$AK41,MONTH(CJ$3)='Rent Roll'!$AL41)),0,1)</f>
        <v>1</v>
      </c>
      <c r="CK331" s="567">
        <f>IF(AND(YEAR(CK$3)=YEAR('Rent Roll'!$C41),OR(MONTH(CK$3)='Rent Roll'!$AJ41,MONTH(CK$3)='Rent Roll'!$AK41,MONTH(CK$3)='Rent Roll'!$AL41)),0,1)</f>
        <v>1</v>
      </c>
      <c r="CL331" s="767">
        <f>IF(AND(YEAR(CL$3)=YEAR('Rent Roll'!$C41),OR(MONTH(CL$3)='Rent Roll'!$AJ41,MONTH(CL$3)='Rent Roll'!$AK41,MONTH(CL$3)='Rent Roll'!$AL41)),0,1)</f>
        <v>1</v>
      </c>
      <c r="CM331" s="768">
        <f>IF(AND(YEAR(CM$3)=YEAR('Rent Roll'!$C41),OR(MONTH(CM$3)='Rent Roll'!$AJ41,MONTH(CM$3)='Rent Roll'!$AK41,MONTH(CM$3)='Rent Roll'!$AL41)),0,1)</f>
        <v>1</v>
      </c>
      <c r="CN331" s="567">
        <f>IF(AND(YEAR(CN$3)=YEAR('Rent Roll'!$C41),OR(MONTH(CN$3)='Rent Roll'!$AJ41,MONTH(CN$3)='Rent Roll'!$AK41,MONTH(CN$3)='Rent Roll'!$AL41)),0,1)</f>
        <v>1</v>
      </c>
      <c r="CO331" s="567">
        <f>IF(AND(YEAR(CO$3)=YEAR('Rent Roll'!$C41),OR(MONTH(CO$3)='Rent Roll'!$AJ41,MONTH(CO$3)='Rent Roll'!$AK41,MONTH(CO$3)='Rent Roll'!$AL41)),0,1)</f>
        <v>1</v>
      </c>
      <c r="CP331" s="567">
        <f>IF(AND(YEAR(CP$3)=YEAR('Rent Roll'!$C41),OR(MONTH(CP$3)='Rent Roll'!$AJ41,MONTH(CP$3)='Rent Roll'!$AK41,MONTH(CP$3)='Rent Roll'!$AL41)),0,1)</f>
        <v>1</v>
      </c>
      <c r="CQ331" s="567">
        <f>IF(AND(YEAR(CQ$3)=YEAR('Rent Roll'!$C41),OR(MONTH(CQ$3)='Rent Roll'!$AJ41,MONTH(CQ$3)='Rent Roll'!$AK41,MONTH(CQ$3)='Rent Roll'!$AL41)),0,1)</f>
        <v>1</v>
      </c>
      <c r="CR331" s="567">
        <f>IF(AND(YEAR(CR$3)=YEAR('Rent Roll'!$C41),OR(MONTH(CR$3)='Rent Roll'!$AJ41,MONTH(CR$3)='Rent Roll'!$AK41,MONTH(CR$3)='Rent Roll'!$AL41)),0,1)</f>
        <v>1</v>
      </c>
      <c r="CS331" s="567">
        <f>IF(AND(YEAR(CS$3)=YEAR('Rent Roll'!$C41),OR(MONTH(CS$3)='Rent Roll'!$AJ41,MONTH(CS$3)='Rent Roll'!$AK41,MONTH(CS$3)='Rent Roll'!$AL41)),0,1)</f>
        <v>1</v>
      </c>
      <c r="CT331" s="567">
        <f>IF(AND(YEAR(CT$3)=YEAR('Rent Roll'!$C41),OR(MONTH(CT$3)='Rent Roll'!$AJ41,MONTH(CT$3)='Rent Roll'!$AK41,MONTH(CT$3)='Rent Roll'!$AL41)),0,1)</f>
        <v>1</v>
      </c>
      <c r="CU331" s="567">
        <f>IF(AND(YEAR(CU$3)=YEAR('Rent Roll'!$C41),OR(MONTH(CU$3)='Rent Roll'!$AJ41,MONTH(CU$3)='Rent Roll'!$AK41,MONTH(CU$3)='Rent Roll'!$AL41)),0,1)</f>
        <v>1</v>
      </c>
      <c r="CV331" s="567">
        <f>IF(AND(YEAR(CV$3)=YEAR('Rent Roll'!$C41),OR(MONTH(CV$3)='Rent Roll'!$AJ41,MONTH(CV$3)='Rent Roll'!$AK41,MONTH(CV$3)='Rent Roll'!$AL41)),0,1)</f>
        <v>1</v>
      </c>
      <c r="CW331" s="567">
        <f>IF(AND(YEAR(CW$3)=YEAR('Rent Roll'!$C41),OR(MONTH(CW$3)='Rent Roll'!$AJ41,MONTH(CW$3)='Rent Roll'!$AK41,MONTH(CW$3)='Rent Roll'!$AL41)),0,1)</f>
        <v>1</v>
      </c>
      <c r="CX331" s="767">
        <f>IF(AND(YEAR(CX$3)=YEAR('Rent Roll'!$C41),OR(MONTH(CX$3)='Rent Roll'!$AJ41,MONTH(CX$3)='Rent Roll'!$AK41,MONTH(CX$3)='Rent Roll'!$AL41)),0,1)</f>
        <v>1</v>
      </c>
      <c r="CY331" s="768">
        <f>IF(AND(YEAR(CY$3)=YEAR('Rent Roll'!$C41),OR(MONTH(CY$3)='Rent Roll'!$AJ41,MONTH(CY$3)='Rent Roll'!$AK41,MONTH(CY$3)='Rent Roll'!$AL41)),0,1)</f>
        <v>1</v>
      </c>
      <c r="CZ331" s="567">
        <f>IF(AND(YEAR(CZ$3)=YEAR('Rent Roll'!$C41),OR(MONTH(CZ$3)='Rent Roll'!$AJ41,MONTH(CZ$3)='Rent Roll'!$AK41,MONTH(CZ$3)='Rent Roll'!$AL41)),0,1)</f>
        <v>1</v>
      </c>
      <c r="DA331" s="567">
        <f>IF(AND(YEAR(DA$3)=YEAR('Rent Roll'!$C41),OR(MONTH(DA$3)='Rent Roll'!$AJ41,MONTH(DA$3)='Rent Roll'!$AK41,MONTH(DA$3)='Rent Roll'!$AL41)),0,1)</f>
        <v>1</v>
      </c>
      <c r="DB331" s="567">
        <f>IF(AND(YEAR(DB$3)=YEAR('Rent Roll'!$C41),OR(MONTH(DB$3)='Rent Roll'!$AJ41,MONTH(DB$3)='Rent Roll'!$AK41,MONTH(DB$3)='Rent Roll'!$AL41)),0,1)</f>
        <v>1</v>
      </c>
      <c r="DC331" s="567">
        <f>IF(AND(YEAR(DC$3)=YEAR('Rent Roll'!$C41),OR(MONTH(DC$3)='Rent Roll'!$AJ41,MONTH(DC$3)='Rent Roll'!$AK41,MONTH(DC$3)='Rent Roll'!$AL41)),0,1)</f>
        <v>1</v>
      </c>
      <c r="DD331" s="567">
        <f>IF(AND(YEAR(DD$3)=YEAR('Rent Roll'!$C41),OR(MONTH(DD$3)='Rent Roll'!$AJ41,MONTH(DD$3)='Rent Roll'!$AK41,MONTH(DD$3)='Rent Roll'!$AL41)),0,1)</f>
        <v>1</v>
      </c>
      <c r="DE331" s="567">
        <f>IF(AND(YEAR(DE$3)=YEAR('Rent Roll'!$C41),OR(MONTH(DE$3)='Rent Roll'!$AJ41,MONTH(DE$3)='Rent Roll'!$AK41,MONTH(DE$3)='Rent Roll'!$AL41)),0,1)</f>
        <v>1</v>
      </c>
      <c r="DF331" s="567">
        <f>IF(AND(YEAR(DF$3)=YEAR('Rent Roll'!$C41),OR(MONTH(DF$3)='Rent Roll'!$AJ41,MONTH(DF$3)='Rent Roll'!$AK41,MONTH(DF$3)='Rent Roll'!$AL41)),0,1)</f>
        <v>1</v>
      </c>
      <c r="DG331" s="567">
        <f>IF(AND(YEAR(DG$3)=YEAR('Rent Roll'!$C41),OR(MONTH(DG$3)='Rent Roll'!$AJ41,MONTH(DG$3)='Rent Roll'!$AK41,MONTH(DG$3)='Rent Roll'!$AL41)),0,1)</f>
        <v>1</v>
      </c>
      <c r="DH331" s="567">
        <f>IF(AND(YEAR(DH$3)=YEAR('Rent Roll'!$C41),OR(MONTH(DH$3)='Rent Roll'!$AJ41,MONTH(DH$3)='Rent Roll'!$AK41,MONTH(DH$3)='Rent Roll'!$AL41)),0,1)</f>
        <v>1</v>
      </c>
      <c r="DI331" s="567">
        <f>IF(AND(YEAR(DI$3)=YEAR('Rent Roll'!$C41),OR(MONTH(DI$3)='Rent Roll'!$AJ41,MONTH(DI$3)='Rent Roll'!$AK41,MONTH(DI$3)='Rent Roll'!$AL41)),0,1)</f>
        <v>1</v>
      </c>
      <c r="DJ331" s="767">
        <f>IF(AND(YEAR(DJ$3)=YEAR('Rent Roll'!$C41),OR(MONTH(DJ$3)='Rent Roll'!$AJ41,MONTH(DJ$3)='Rent Roll'!$AK41,MONTH(DJ$3)='Rent Roll'!$AL41)),0,1)</f>
        <v>1</v>
      </c>
      <c r="DK331" s="768">
        <f>IF(AND(YEAR(DK$3)=YEAR('Rent Roll'!$C41),OR(MONTH(DK$3)='Rent Roll'!$AJ41,MONTH(DK$3)='Rent Roll'!$AK41,MONTH(DK$3)='Rent Roll'!$AL41)),0,1)</f>
        <v>1</v>
      </c>
      <c r="DL331" s="567">
        <f>IF(AND(YEAR(DL$3)=YEAR('Rent Roll'!$C41),OR(MONTH(DL$3)='Rent Roll'!$AJ41,MONTH(DL$3)='Rent Roll'!$AK41,MONTH(DL$3)='Rent Roll'!$AL41)),0,1)</f>
        <v>1</v>
      </c>
      <c r="DM331" s="567">
        <f>IF(AND(YEAR(DM$3)=YEAR('Rent Roll'!$C41),OR(MONTH(DM$3)='Rent Roll'!$AJ41,MONTH(DM$3)='Rent Roll'!$AK41,MONTH(DM$3)='Rent Roll'!$AL41)),0,1)</f>
        <v>1</v>
      </c>
      <c r="DN331" s="567">
        <f>IF(AND(YEAR(DN$3)=YEAR('Rent Roll'!$C41),OR(MONTH(DN$3)='Rent Roll'!$AJ41,MONTH(DN$3)='Rent Roll'!$AK41,MONTH(DN$3)='Rent Roll'!$AL41)),0,1)</f>
        <v>1</v>
      </c>
      <c r="DO331" s="567">
        <f>IF(AND(YEAR(DO$3)=YEAR('Rent Roll'!$C41),OR(MONTH(DO$3)='Rent Roll'!$AJ41,MONTH(DO$3)='Rent Roll'!$AK41,MONTH(DO$3)='Rent Roll'!$AL41)),0,1)</f>
        <v>1</v>
      </c>
      <c r="DP331" s="567">
        <f>IF(AND(YEAR(DP$3)=YEAR('Rent Roll'!$C41),OR(MONTH(DP$3)='Rent Roll'!$AJ41,MONTH(DP$3)='Rent Roll'!$AK41,MONTH(DP$3)='Rent Roll'!$AL41)),0,1)</f>
        <v>1</v>
      </c>
      <c r="DQ331" s="567">
        <f>IF(AND(YEAR(DQ$3)=YEAR('Rent Roll'!$C41),OR(MONTH(DQ$3)='Rent Roll'!$AJ41,MONTH(DQ$3)='Rent Roll'!$AK41,MONTH(DQ$3)='Rent Roll'!$AL41)),0,1)</f>
        <v>1</v>
      </c>
      <c r="DR331" s="567">
        <f>IF(AND(YEAR(DR$3)=YEAR('Rent Roll'!$C41),OR(MONTH(DR$3)='Rent Roll'!$AJ41,MONTH(DR$3)='Rent Roll'!$AK41,MONTH(DR$3)='Rent Roll'!$AL41)),0,1)</f>
        <v>1</v>
      </c>
      <c r="DS331" s="567">
        <f>IF(AND(YEAR(DS$3)=YEAR('Rent Roll'!$C41),OR(MONTH(DS$3)='Rent Roll'!$AJ41,MONTH(DS$3)='Rent Roll'!$AK41,MONTH(DS$3)='Rent Roll'!$AL41)),0,1)</f>
        <v>1</v>
      </c>
      <c r="DT331" s="567">
        <f>IF(AND(YEAR(DT$3)=YEAR('Rent Roll'!$C41),OR(MONTH(DT$3)='Rent Roll'!$AJ41,MONTH(DT$3)='Rent Roll'!$AK41,MONTH(DT$3)='Rent Roll'!$AL41)),0,1)</f>
        <v>1</v>
      </c>
      <c r="DU331" s="567">
        <f>IF(AND(YEAR(DU$3)=YEAR('Rent Roll'!$C41),OR(MONTH(DU$3)='Rent Roll'!$AJ41,MONTH(DU$3)='Rent Roll'!$AK41,MONTH(DU$3)='Rent Roll'!$AL41)),0,1)</f>
        <v>1</v>
      </c>
      <c r="DV331" s="567">
        <f>IF(AND(YEAR(DV$3)=YEAR('Rent Roll'!$C41),OR(MONTH(DV$3)='Rent Roll'!$AJ41,MONTH(DV$3)='Rent Roll'!$AK41,MONTH(DV$3)='Rent Roll'!$AL41)),0,1)</f>
        <v>1</v>
      </c>
    </row>
    <row r="332" spans="1:126" s="568" customFormat="1" ht="12" customHeight="1" outlineLevel="1" x14ac:dyDescent="0.4">
      <c r="A332" s="732"/>
      <c r="B332" s="564">
        <f>'Rent Roll'!$B42</f>
        <v>0</v>
      </c>
      <c r="C332" s="565"/>
      <c r="D332" s="565"/>
      <c r="E332" s="566"/>
      <c r="F332" s="778">
        <f>IF(AND(YEAR(F$3)=YEAR('Rent Roll'!$C42),OR(MONTH(F$3)='Rent Roll'!$AJ42,MONTH(F$3)='Rent Roll'!$AK42,MONTH(F$3)='Rent Roll'!$AL42)),0,1)</f>
        <v>1</v>
      </c>
      <c r="G332" s="768">
        <f>IF(AND(YEAR(G$3)=YEAR('Rent Roll'!$C42),OR(MONTH(G$3)='Rent Roll'!$AJ42,MONTH(G$3)='Rent Roll'!$AK42,MONTH(G$3)='Rent Roll'!$AL42)),0,1)</f>
        <v>1</v>
      </c>
      <c r="H332" s="567">
        <f>IF(AND(YEAR(H$3)=YEAR('Rent Roll'!$C42),OR(MONTH(H$3)='Rent Roll'!$AJ42,MONTH(H$3)='Rent Roll'!$AK42,MONTH(H$3)='Rent Roll'!$AL42)),0,1)</f>
        <v>1</v>
      </c>
      <c r="I332" s="567">
        <f>IF(AND(YEAR(I$3)=YEAR('Rent Roll'!$C42),OR(MONTH(I$3)='Rent Roll'!$AJ42,MONTH(I$3)='Rent Roll'!$AK42,MONTH(I$3)='Rent Roll'!$AL42)),0,1)</f>
        <v>1</v>
      </c>
      <c r="J332" s="567">
        <f>IF(AND(YEAR(J$3)=YEAR('Rent Roll'!$C42),OR(MONTH(J$3)='Rent Roll'!$AJ42,MONTH(J$3)='Rent Roll'!$AK42,MONTH(J$3)='Rent Roll'!$AL42)),0,1)</f>
        <v>1</v>
      </c>
      <c r="K332" s="567">
        <f>IF(AND(YEAR(K$3)=YEAR('Rent Roll'!$C42),OR(MONTH(K$3)='Rent Roll'!$AJ42,MONTH(K$3)='Rent Roll'!$AK42,MONTH(K$3)='Rent Roll'!$AL42)),0,1)</f>
        <v>1</v>
      </c>
      <c r="L332" s="567">
        <f>IF(AND(YEAR(L$3)=YEAR('Rent Roll'!$C42),OR(MONTH(L$3)='Rent Roll'!$AJ42,MONTH(L$3)='Rent Roll'!$AK42,MONTH(L$3)='Rent Roll'!$AL42)),0,1)</f>
        <v>1</v>
      </c>
      <c r="M332" s="567">
        <f>IF(AND(YEAR(M$3)=YEAR('Rent Roll'!$C42),OR(MONTH(M$3)='Rent Roll'!$AJ42,MONTH(M$3)='Rent Roll'!$AK42,MONTH(M$3)='Rent Roll'!$AL42)),0,1)</f>
        <v>1</v>
      </c>
      <c r="N332" s="567">
        <f>IF(AND(YEAR(N$3)=YEAR('Rent Roll'!$C42),OR(MONTH(N$3)='Rent Roll'!$AJ42,MONTH(N$3)='Rent Roll'!$AK42,MONTH(N$3)='Rent Roll'!$AL42)),0,1)</f>
        <v>1</v>
      </c>
      <c r="O332" s="567">
        <f>IF(AND(YEAR(O$3)=YEAR('Rent Roll'!$C42),OR(MONTH(O$3)='Rent Roll'!$AJ42,MONTH(O$3)='Rent Roll'!$AK42,MONTH(O$3)='Rent Roll'!$AL42)),0,1)</f>
        <v>1</v>
      </c>
      <c r="P332" s="567">
        <f>IF(AND(YEAR(P$3)=YEAR('Rent Roll'!$C42),OR(MONTH(P$3)='Rent Roll'!$AJ42,MONTH(P$3)='Rent Roll'!$AK42,MONTH(P$3)='Rent Roll'!$AL42)),0,1)</f>
        <v>1</v>
      </c>
      <c r="Q332" s="567">
        <f>IF(AND(YEAR(Q$3)=YEAR('Rent Roll'!$C42),OR(MONTH(Q$3)='Rent Roll'!$AJ42,MONTH(Q$3)='Rent Roll'!$AK42,MONTH(Q$3)='Rent Roll'!$AL42)),0,1)</f>
        <v>1</v>
      </c>
      <c r="R332" s="767">
        <f>IF(AND(YEAR(R$3)=YEAR('Rent Roll'!$C42),OR(MONTH(R$3)='Rent Roll'!$AJ42,MONTH(R$3)='Rent Roll'!$AK42,MONTH(R$3)='Rent Roll'!$AL42)),0,1)</f>
        <v>1</v>
      </c>
      <c r="S332" s="768">
        <f>IF(AND(YEAR(S$3)=YEAR('Rent Roll'!$C42),OR(MONTH(S$3)='Rent Roll'!$AJ42,MONTH(S$3)='Rent Roll'!$AK42,MONTH(S$3)='Rent Roll'!$AL42)),0,1)</f>
        <v>1</v>
      </c>
      <c r="T332" s="567">
        <f>IF(AND(YEAR(T$3)=YEAR('Rent Roll'!$C42),OR(MONTH(T$3)='Rent Roll'!$AJ42,MONTH(T$3)='Rent Roll'!$AK42,MONTH(T$3)='Rent Roll'!$AL42)),0,1)</f>
        <v>1</v>
      </c>
      <c r="U332" s="567">
        <f>IF(AND(YEAR(U$3)=YEAR('Rent Roll'!$C42),OR(MONTH(U$3)='Rent Roll'!$AJ42,MONTH(U$3)='Rent Roll'!$AK42,MONTH(U$3)='Rent Roll'!$AL42)),0,1)</f>
        <v>1</v>
      </c>
      <c r="V332" s="567">
        <f>IF(AND(YEAR(V$3)=YEAR('Rent Roll'!$C42),OR(MONTH(V$3)='Rent Roll'!$AJ42,MONTH(V$3)='Rent Roll'!$AK42,MONTH(V$3)='Rent Roll'!$AL42)),0,1)</f>
        <v>1</v>
      </c>
      <c r="W332" s="567">
        <f>IF(AND(YEAR(W$3)=YEAR('Rent Roll'!$C42),OR(MONTH(W$3)='Rent Roll'!$AJ42,MONTH(W$3)='Rent Roll'!$AK42,MONTH(W$3)='Rent Roll'!$AL42)),0,1)</f>
        <v>1</v>
      </c>
      <c r="X332" s="567">
        <f>IF(AND(YEAR(X$3)=YEAR('Rent Roll'!$C42),OR(MONTH(X$3)='Rent Roll'!$AJ42,MONTH(X$3)='Rent Roll'!$AK42,MONTH(X$3)='Rent Roll'!$AL42)),0,1)</f>
        <v>1</v>
      </c>
      <c r="Y332" s="567">
        <f>IF(AND(YEAR(Y$3)=YEAR('Rent Roll'!$C42),OR(MONTH(Y$3)='Rent Roll'!$AJ42,MONTH(Y$3)='Rent Roll'!$AK42,MONTH(Y$3)='Rent Roll'!$AL42)),0,1)</f>
        <v>1</v>
      </c>
      <c r="Z332" s="567">
        <f>IF(AND(YEAR(Z$3)=YEAR('Rent Roll'!$C42),OR(MONTH(Z$3)='Rent Roll'!$AJ42,MONTH(Z$3)='Rent Roll'!$AK42,MONTH(Z$3)='Rent Roll'!$AL42)),0,1)</f>
        <v>1</v>
      </c>
      <c r="AA332" s="567">
        <f>IF(AND(YEAR(AA$3)=YEAR('Rent Roll'!$C42),OR(MONTH(AA$3)='Rent Roll'!$AJ42,MONTH(AA$3)='Rent Roll'!$AK42,MONTH(AA$3)='Rent Roll'!$AL42)),0,1)</f>
        <v>1</v>
      </c>
      <c r="AB332" s="567">
        <f>IF(AND(YEAR(AB$3)=YEAR('Rent Roll'!$C42),OR(MONTH(AB$3)='Rent Roll'!$AJ42,MONTH(AB$3)='Rent Roll'!$AK42,MONTH(AB$3)='Rent Roll'!$AL42)),0,1)</f>
        <v>1</v>
      </c>
      <c r="AC332" s="567">
        <f>IF(AND(YEAR(AC$3)=YEAR('Rent Roll'!$C42),OR(MONTH(AC$3)='Rent Roll'!$AJ42,MONTH(AC$3)='Rent Roll'!$AK42,MONTH(AC$3)='Rent Roll'!$AL42)),0,1)</f>
        <v>1</v>
      </c>
      <c r="AD332" s="767">
        <f>IF(AND(YEAR(AD$3)=YEAR('Rent Roll'!$C42),OR(MONTH(AD$3)='Rent Roll'!$AJ42,MONTH(AD$3)='Rent Roll'!$AK42,MONTH(AD$3)='Rent Roll'!$AL42)),0,1)</f>
        <v>1</v>
      </c>
      <c r="AE332" s="768">
        <f>IF(AND(YEAR(AE$3)=YEAR('Rent Roll'!$C42),OR(MONTH(AE$3)='Rent Roll'!$AJ42,MONTH(AE$3)='Rent Roll'!$AK42,MONTH(AE$3)='Rent Roll'!$AL42)),0,1)</f>
        <v>1</v>
      </c>
      <c r="AF332" s="567">
        <f>IF(AND(YEAR(AF$3)=YEAR('Rent Roll'!$C42),OR(MONTH(AF$3)='Rent Roll'!$AJ42,MONTH(AF$3)='Rent Roll'!$AK42,MONTH(AF$3)='Rent Roll'!$AL42)),0,1)</f>
        <v>1</v>
      </c>
      <c r="AG332" s="567">
        <f>IF(AND(YEAR(AG$3)=YEAR('Rent Roll'!$C42),OR(MONTH(AG$3)='Rent Roll'!$AJ42,MONTH(AG$3)='Rent Roll'!$AK42,MONTH(AG$3)='Rent Roll'!$AL42)),0,1)</f>
        <v>1</v>
      </c>
      <c r="AH332" s="567">
        <f>IF(AND(YEAR(AH$3)=YEAR('Rent Roll'!$C42),OR(MONTH(AH$3)='Rent Roll'!$AJ42,MONTH(AH$3)='Rent Roll'!$AK42,MONTH(AH$3)='Rent Roll'!$AL42)),0,1)</f>
        <v>1</v>
      </c>
      <c r="AI332" s="567">
        <f>IF(AND(YEAR(AI$3)=YEAR('Rent Roll'!$C42),OR(MONTH(AI$3)='Rent Roll'!$AJ42,MONTH(AI$3)='Rent Roll'!$AK42,MONTH(AI$3)='Rent Roll'!$AL42)),0,1)</f>
        <v>1</v>
      </c>
      <c r="AJ332" s="567">
        <f>IF(AND(YEAR(AJ$3)=YEAR('Rent Roll'!$C42),OR(MONTH(AJ$3)='Rent Roll'!$AJ42,MONTH(AJ$3)='Rent Roll'!$AK42,MONTH(AJ$3)='Rent Roll'!$AL42)),0,1)</f>
        <v>1</v>
      </c>
      <c r="AK332" s="567">
        <f>IF(AND(YEAR(AK$3)=YEAR('Rent Roll'!$C42),OR(MONTH(AK$3)='Rent Roll'!$AJ42,MONTH(AK$3)='Rent Roll'!$AK42,MONTH(AK$3)='Rent Roll'!$AL42)),0,1)</f>
        <v>1</v>
      </c>
      <c r="AL332" s="567">
        <f>IF(AND(YEAR(AL$3)=YEAR('Rent Roll'!$C42),OR(MONTH(AL$3)='Rent Roll'!$AJ42,MONTH(AL$3)='Rent Roll'!$AK42,MONTH(AL$3)='Rent Roll'!$AL42)),0,1)</f>
        <v>1</v>
      </c>
      <c r="AM332" s="567">
        <f>IF(AND(YEAR(AM$3)=YEAR('Rent Roll'!$C42),OR(MONTH(AM$3)='Rent Roll'!$AJ42,MONTH(AM$3)='Rent Roll'!$AK42,MONTH(AM$3)='Rent Roll'!$AL42)),0,1)</f>
        <v>1</v>
      </c>
      <c r="AN332" s="567">
        <f>IF(AND(YEAR(AN$3)=YEAR('Rent Roll'!$C42),OR(MONTH(AN$3)='Rent Roll'!$AJ42,MONTH(AN$3)='Rent Roll'!$AK42,MONTH(AN$3)='Rent Roll'!$AL42)),0,1)</f>
        <v>1</v>
      </c>
      <c r="AO332" s="567">
        <f>IF(AND(YEAR(AO$3)=YEAR('Rent Roll'!$C42),OR(MONTH(AO$3)='Rent Roll'!$AJ42,MONTH(AO$3)='Rent Roll'!$AK42,MONTH(AO$3)='Rent Roll'!$AL42)),0,1)</f>
        <v>1</v>
      </c>
      <c r="AP332" s="767">
        <f>IF(AND(YEAR(AP$3)=YEAR('Rent Roll'!$C42),OR(MONTH(AP$3)='Rent Roll'!$AJ42,MONTH(AP$3)='Rent Roll'!$AK42,MONTH(AP$3)='Rent Roll'!$AL42)),0,1)</f>
        <v>1</v>
      </c>
      <c r="AQ332" s="768">
        <f>IF(AND(YEAR(AQ$3)=YEAR('Rent Roll'!$C42),OR(MONTH(AQ$3)='Rent Roll'!$AJ42,MONTH(AQ$3)='Rent Roll'!$AK42,MONTH(AQ$3)='Rent Roll'!$AL42)),0,1)</f>
        <v>1</v>
      </c>
      <c r="AR332" s="567">
        <f>IF(AND(YEAR(AR$3)=YEAR('Rent Roll'!$C42),OR(MONTH(AR$3)='Rent Roll'!$AJ42,MONTH(AR$3)='Rent Roll'!$AK42,MONTH(AR$3)='Rent Roll'!$AL42)),0,1)</f>
        <v>1</v>
      </c>
      <c r="AS332" s="567">
        <f>IF(AND(YEAR(AS$3)=YEAR('Rent Roll'!$C42),OR(MONTH(AS$3)='Rent Roll'!$AJ42,MONTH(AS$3)='Rent Roll'!$AK42,MONTH(AS$3)='Rent Roll'!$AL42)),0,1)</f>
        <v>1</v>
      </c>
      <c r="AT332" s="567">
        <f>IF(AND(YEAR(AT$3)=YEAR('Rent Roll'!$C42),OR(MONTH(AT$3)='Rent Roll'!$AJ42,MONTH(AT$3)='Rent Roll'!$AK42,MONTH(AT$3)='Rent Roll'!$AL42)),0,1)</f>
        <v>1</v>
      </c>
      <c r="AU332" s="567">
        <f>IF(AND(YEAR(AU$3)=YEAR('Rent Roll'!$C42),OR(MONTH(AU$3)='Rent Roll'!$AJ42,MONTH(AU$3)='Rent Roll'!$AK42,MONTH(AU$3)='Rent Roll'!$AL42)),0,1)</f>
        <v>1</v>
      </c>
      <c r="AV332" s="567">
        <f>IF(AND(YEAR(AV$3)=YEAR('Rent Roll'!$C42),OR(MONTH(AV$3)='Rent Roll'!$AJ42,MONTH(AV$3)='Rent Roll'!$AK42,MONTH(AV$3)='Rent Roll'!$AL42)),0,1)</f>
        <v>1</v>
      </c>
      <c r="AW332" s="567">
        <f>IF(AND(YEAR(AW$3)=YEAR('Rent Roll'!$C42),OR(MONTH(AW$3)='Rent Roll'!$AJ42,MONTH(AW$3)='Rent Roll'!$AK42,MONTH(AW$3)='Rent Roll'!$AL42)),0,1)</f>
        <v>1</v>
      </c>
      <c r="AX332" s="567">
        <f>IF(AND(YEAR(AX$3)=YEAR('Rent Roll'!$C42),OR(MONTH(AX$3)='Rent Roll'!$AJ42,MONTH(AX$3)='Rent Roll'!$AK42,MONTH(AX$3)='Rent Roll'!$AL42)),0,1)</f>
        <v>1</v>
      </c>
      <c r="AY332" s="567">
        <f>IF(AND(YEAR(AY$3)=YEAR('Rent Roll'!$C42),OR(MONTH(AY$3)='Rent Roll'!$AJ42,MONTH(AY$3)='Rent Roll'!$AK42,MONTH(AY$3)='Rent Roll'!$AL42)),0,1)</f>
        <v>1</v>
      </c>
      <c r="AZ332" s="567">
        <f>IF(AND(YEAR(AZ$3)=YEAR('Rent Roll'!$C42),OR(MONTH(AZ$3)='Rent Roll'!$AJ42,MONTH(AZ$3)='Rent Roll'!$AK42,MONTH(AZ$3)='Rent Roll'!$AL42)),0,1)</f>
        <v>1</v>
      </c>
      <c r="BA332" s="567">
        <f>IF(AND(YEAR(BA$3)=YEAR('Rent Roll'!$C42),OR(MONTH(BA$3)='Rent Roll'!$AJ42,MONTH(BA$3)='Rent Roll'!$AK42,MONTH(BA$3)='Rent Roll'!$AL42)),0,1)</f>
        <v>1</v>
      </c>
      <c r="BB332" s="767">
        <f>IF(AND(YEAR(BB$3)=YEAR('Rent Roll'!$C42),OR(MONTH(BB$3)='Rent Roll'!$AJ42,MONTH(BB$3)='Rent Roll'!$AK42,MONTH(BB$3)='Rent Roll'!$AL42)),0,1)</f>
        <v>1</v>
      </c>
      <c r="BC332" s="768">
        <f>IF(AND(YEAR(BC$3)=YEAR('Rent Roll'!$C42),OR(MONTH(BC$3)='Rent Roll'!$AJ42,MONTH(BC$3)='Rent Roll'!$AK42,MONTH(BC$3)='Rent Roll'!$AL42)),0,1)</f>
        <v>1</v>
      </c>
      <c r="BD332" s="567">
        <f>IF(AND(YEAR(BD$3)=YEAR('Rent Roll'!$C42),OR(MONTH(BD$3)='Rent Roll'!$AJ42,MONTH(BD$3)='Rent Roll'!$AK42,MONTH(BD$3)='Rent Roll'!$AL42)),0,1)</f>
        <v>1</v>
      </c>
      <c r="BE332" s="567">
        <f>IF(AND(YEAR(BE$3)=YEAR('Rent Roll'!$C42),OR(MONTH(BE$3)='Rent Roll'!$AJ42,MONTH(BE$3)='Rent Roll'!$AK42,MONTH(BE$3)='Rent Roll'!$AL42)),0,1)</f>
        <v>1</v>
      </c>
      <c r="BF332" s="567">
        <f>IF(AND(YEAR(BF$3)=YEAR('Rent Roll'!$C42),OR(MONTH(BF$3)='Rent Roll'!$AJ42,MONTH(BF$3)='Rent Roll'!$AK42,MONTH(BF$3)='Rent Roll'!$AL42)),0,1)</f>
        <v>1</v>
      </c>
      <c r="BG332" s="567">
        <f>IF(AND(YEAR(BG$3)=YEAR('Rent Roll'!$C42),OR(MONTH(BG$3)='Rent Roll'!$AJ42,MONTH(BG$3)='Rent Roll'!$AK42,MONTH(BG$3)='Rent Roll'!$AL42)),0,1)</f>
        <v>1</v>
      </c>
      <c r="BH332" s="567">
        <f>IF(AND(YEAR(BH$3)=YEAR('Rent Roll'!$C42),OR(MONTH(BH$3)='Rent Roll'!$AJ42,MONTH(BH$3)='Rent Roll'!$AK42,MONTH(BH$3)='Rent Roll'!$AL42)),0,1)</f>
        <v>1</v>
      </c>
      <c r="BI332" s="567">
        <f>IF(AND(YEAR(BI$3)=YEAR('Rent Roll'!$C42),OR(MONTH(BI$3)='Rent Roll'!$AJ42,MONTH(BI$3)='Rent Roll'!$AK42,MONTH(BI$3)='Rent Roll'!$AL42)),0,1)</f>
        <v>1</v>
      </c>
      <c r="BJ332" s="567">
        <f>IF(AND(YEAR(BJ$3)=YEAR('Rent Roll'!$C42),OR(MONTH(BJ$3)='Rent Roll'!$AJ42,MONTH(BJ$3)='Rent Roll'!$AK42,MONTH(BJ$3)='Rent Roll'!$AL42)),0,1)</f>
        <v>1</v>
      </c>
      <c r="BK332" s="567">
        <f>IF(AND(YEAR(BK$3)=YEAR('Rent Roll'!$C42),OR(MONTH(BK$3)='Rent Roll'!$AJ42,MONTH(BK$3)='Rent Roll'!$AK42,MONTH(BK$3)='Rent Roll'!$AL42)),0,1)</f>
        <v>1</v>
      </c>
      <c r="BL332" s="567">
        <f>IF(AND(YEAR(BL$3)=YEAR('Rent Roll'!$C42),OR(MONTH(BL$3)='Rent Roll'!$AJ42,MONTH(BL$3)='Rent Roll'!$AK42,MONTH(BL$3)='Rent Roll'!$AL42)),0,1)</f>
        <v>1</v>
      </c>
      <c r="BM332" s="567">
        <f>IF(AND(YEAR(BM$3)=YEAR('Rent Roll'!$C42),OR(MONTH(BM$3)='Rent Roll'!$AJ42,MONTH(BM$3)='Rent Roll'!$AK42,MONTH(BM$3)='Rent Roll'!$AL42)),0,1)</f>
        <v>1</v>
      </c>
      <c r="BN332" s="767">
        <f>IF(AND(YEAR(BN$3)=YEAR('Rent Roll'!$C42),OR(MONTH(BN$3)='Rent Roll'!$AJ42,MONTH(BN$3)='Rent Roll'!$AK42,MONTH(BN$3)='Rent Roll'!$AL42)),0,1)</f>
        <v>1</v>
      </c>
      <c r="BO332" s="768">
        <f>IF(AND(YEAR(BO$3)=YEAR('Rent Roll'!$C42),OR(MONTH(BO$3)='Rent Roll'!$AJ42,MONTH(BO$3)='Rent Roll'!$AK42,MONTH(BO$3)='Rent Roll'!$AL42)),0,1)</f>
        <v>1</v>
      </c>
      <c r="BP332" s="567">
        <f>IF(AND(YEAR(BP$3)=YEAR('Rent Roll'!$C42),OR(MONTH(BP$3)='Rent Roll'!$AJ42,MONTH(BP$3)='Rent Roll'!$AK42,MONTH(BP$3)='Rent Roll'!$AL42)),0,1)</f>
        <v>1</v>
      </c>
      <c r="BQ332" s="567">
        <f>IF(AND(YEAR(BQ$3)=YEAR('Rent Roll'!$C42),OR(MONTH(BQ$3)='Rent Roll'!$AJ42,MONTH(BQ$3)='Rent Roll'!$AK42,MONTH(BQ$3)='Rent Roll'!$AL42)),0,1)</f>
        <v>1</v>
      </c>
      <c r="BR332" s="567">
        <f>IF(AND(YEAR(BR$3)=YEAR('Rent Roll'!$C42),OR(MONTH(BR$3)='Rent Roll'!$AJ42,MONTH(BR$3)='Rent Roll'!$AK42,MONTH(BR$3)='Rent Roll'!$AL42)),0,1)</f>
        <v>1</v>
      </c>
      <c r="BS332" s="567">
        <f>IF(AND(YEAR(BS$3)=YEAR('Rent Roll'!$C42),OR(MONTH(BS$3)='Rent Roll'!$AJ42,MONTH(BS$3)='Rent Roll'!$AK42,MONTH(BS$3)='Rent Roll'!$AL42)),0,1)</f>
        <v>1</v>
      </c>
      <c r="BT332" s="567">
        <f>IF(AND(YEAR(BT$3)=YEAR('Rent Roll'!$C42),OR(MONTH(BT$3)='Rent Roll'!$AJ42,MONTH(BT$3)='Rent Roll'!$AK42,MONTH(BT$3)='Rent Roll'!$AL42)),0,1)</f>
        <v>1</v>
      </c>
      <c r="BU332" s="567">
        <f>IF(AND(YEAR(BU$3)=YEAR('Rent Roll'!$C42),OR(MONTH(BU$3)='Rent Roll'!$AJ42,MONTH(BU$3)='Rent Roll'!$AK42,MONTH(BU$3)='Rent Roll'!$AL42)),0,1)</f>
        <v>1</v>
      </c>
      <c r="BV332" s="567">
        <f>IF(AND(YEAR(BV$3)=YEAR('Rent Roll'!$C42),OR(MONTH(BV$3)='Rent Roll'!$AJ42,MONTH(BV$3)='Rent Roll'!$AK42,MONTH(BV$3)='Rent Roll'!$AL42)),0,1)</f>
        <v>1</v>
      </c>
      <c r="BW332" s="567">
        <f>IF(AND(YEAR(BW$3)=YEAR('Rent Roll'!$C42),OR(MONTH(BW$3)='Rent Roll'!$AJ42,MONTH(BW$3)='Rent Roll'!$AK42,MONTH(BW$3)='Rent Roll'!$AL42)),0,1)</f>
        <v>1</v>
      </c>
      <c r="BX332" s="567">
        <f>IF(AND(YEAR(BX$3)=YEAR('Rent Roll'!$C42),OR(MONTH(BX$3)='Rent Roll'!$AJ42,MONTH(BX$3)='Rent Roll'!$AK42,MONTH(BX$3)='Rent Roll'!$AL42)),0,1)</f>
        <v>1</v>
      </c>
      <c r="BY332" s="567">
        <f>IF(AND(YEAR(BY$3)=YEAR('Rent Roll'!$C42),OR(MONTH(BY$3)='Rent Roll'!$AJ42,MONTH(BY$3)='Rent Roll'!$AK42,MONTH(BY$3)='Rent Roll'!$AL42)),0,1)</f>
        <v>1</v>
      </c>
      <c r="BZ332" s="767">
        <f>IF(AND(YEAR(BZ$3)=YEAR('Rent Roll'!$C42),OR(MONTH(BZ$3)='Rent Roll'!$AJ42,MONTH(BZ$3)='Rent Roll'!$AK42,MONTH(BZ$3)='Rent Roll'!$AL42)),0,1)</f>
        <v>1</v>
      </c>
      <c r="CA332" s="768">
        <f>IF(AND(YEAR(CA$3)=YEAR('Rent Roll'!$C42),OR(MONTH(CA$3)='Rent Roll'!$AJ42,MONTH(CA$3)='Rent Roll'!$AK42,MONTH(CA$3)='Rent Roll'!$AL42)),0,1)</f>
        <v>1</v>
      </c>
      <c r="CB332" s="567">
        <f>IF(AND(YEAR(CB$3)=YEAR('Rent Roll'!$C42),OR(MONTH(CB$3)='Rent Roll'!$AJ42,MONTH(CB$3)='Rent Roll'!$AK42,MONTH(CB$3)='Rent Roll'!$AL42)),0,1)</f>
        <v>1</v>
      </c>
      <c r="CC332" s="567">
        <f>IF(AND(YEAR(CC$3)=YEAR('Rent Roll'!$C42),OR(MONTH(CC$3)='Rent Roll'!$AJ42,MONTH(CC$3)='Rent Roll'!$AK42,MONTH(CC$3)='Rent Roll'!$AL42)),0,1)</f>
        <v>1</v>
      </c>
      <c r="CD332" s="567">
        <f>IF(AND(YEAR(CD$3)=YEAR('Rent Roll'!$C42),OR(MONTH(CD$3)='Rent Roll'!$AJ42,MONTH(CD$3)='Rent Roll'!$AK42,MONTH(CD$3)='Rent Roll'!$AL42)),0,1)</f>
        <v>1</v>
      </c>
      <c r="CE332" s="567">
        <f>IF(AND(YEAR(CE$3)=YEAR('Rent Roll'!$C42),OR(MONTH(CE$3)='Rent Roll'!$AJ42,MONTH(CE$3)='Rent Roll'!$AK42,MONTH(CE$3)='Rent Roll'!$AL42)),0,1)</f>
        <v>1</v>
      </c>
      <c r="CF332" s="567">
        <f>IF(AND(YEAR(CF$3)=YEAR('Rent Roll'!$C42),OR(MONTH(CF$3)='Rent Roll'!$AJ42,MONTH(CF$3)='Rent Roll'!$AK42,MONTH(CF$3)='Rent Roll'!$AL42)),0,1)</f>
        <v>1</v>
      </c>
      <c r="CG332" s="567">
        <f>IF(AND(YEAR(CG$3)=YEAR('Rent Roll'!$C42),OR(MONTH(CG$3)='Rent Roll'!$AJ42,MONTH(CG$3)='Rent Roll'!$AK42,MONTH(CG$3)='Rent Roll'!$AL42)),0,1)</f>
        <v>1</v>
      </c>
      <c r="CH332" s="567">
        <f>IF(AND(YEAR(CH$3)=YEAR('Rent Roll'!$C42),OR(MONTH(CH$3)='Rent Roll'!$AJ42,MONTH(CH$3)='Rent Roll'!$AK42,MONTH(CH$3)='Rent Roll'!$AL42)),0,1)</f>
        <v>1</v>
      </c>
      <c r="CI332" s="567">
        <f>IF(AND(YEAR(CI$3)=YEAR('Rent Roll'!$C42),OR(MONTH(CI$3)='Rent Roll'!$AJ42,MONTH(CI$3)='Rent Roll'!$AK42,MONTH(CI$3)='Rent Roll'!$AL42)),0,1)</f>
        <v>1</v>
      </c>
      <c r="CJ332" s="567">
        <f>IF(AND(YEAR(CJ$3)=YEAR('Rent Roll'!$C42),OR(MONTH(CJ$3)='Rent Roll'!$AJ42,MONTH(CJ$3)='Rent Roll'!$AK42,MONTH(CJ$3)='Rent Roll'!$AL42)),0,1)</f>
        <v>1</v>
      </c>
      <c r="CK332" s="567">
        <f>IF(AND(YEAR(CK$3)=YEAR('Rent Roll'!$C42),OR(MONTH(CK$3)='Rent Roll'!$AJ42,MONTH(CK$3)='Rent Roll'!$AK42,MONTH(CK$3)='Rent Roll'!$AL42)),0,1)</f>
        <v>1</v>
      </c>
      <c r="CL332" s="767">
        <f>IF(AND(YEAR(CL$3)=YEAR('Rent Roll'!$C42),OR(MONTH(CL$3)='Rent Roll'!$AJ42,MONTH(CL$3)='Rent Roll'!$AK42,MONTH(CL$3)='Rent Roll'!$AL42)),0,1)</f>
        <v>1</v>
      </c>
      <c r="CM332" s="768">
        <f>IF(AND(YEAR(CM$3)=YEAR('Rent Roll'!$C42),OR(MONTH(CM$3)='Rent Roll'!$AJ42,MONTH(CM$3)='Rent Roll'!$AK42,MONTH(CM$3)='Rent Roll'!$AL42)),0,1)</f>
        <v>1</v>
      </c>
      <c r="CN332" s="567">
        <f>IF(AND(YEAR(CN$3)=YEAR('Rent Roll'!$C42),OR(MONTH(CN$3)='Rent Roll'!$AJ42,MONTH(CN$3)='Rent Roll'!$AK42,MONTH(CN$3)='Rent Roll'!$AL42)),0,1)</f>
        <v>1</v>
      </c>
      <c r="CO332" s="567">
        <f>IF(AND(YEAR(CO$3)=YEAR('Rent Roll'!$C42),OR(MONTH(CO$3)='Rent Roll'!$AJ42,MONTH(CO$3)='Rent Roll'!$AK42,MONTH(CO$3)='Rent Roll'!$AL42)),0,1)</f>
        <v>1</v>
      </c>
      <c r="CP332" s="567">
        <f>IF(AND(YEAR(CP$3)=YEAR('Rent Roll'!$C42),OR(MONTH(CP$3)='Rent Roll'!$AJ42,MONTH(CP$3)='Rent Roll'!$AK42,MONTH(CP$3)='Rent Roll'!$AL42)),0,1)</f>
        <v>1</v>
      </c>
      <c r="CQ332" s="567">
        <f>IF(AND(YEAR(CQ$3)=YEAR('Rent Roll'!$C42),OR(MONTH(CQ$3)='Rent Roll'!$AJ42,MONTH(CQ$3)='Rent Roll'!$AK42,MONTH(CQ$3)='Rent Roll'!$AL42)),0,1)</f>
        <v>1</v>
      </c>
      <c r="CR332" s="567">
        <f>IF(AND(YEAR(CR$3)=YEAR('Rent Roll'!$C42),OR(MONTH(CR$3)='Rent Roll'!$AJ42,MONTH(CR$3)='Rent Roll'!$AK42,MONTH(CR$3)='Rent Roll'!$AL42)),0,1)</f>
        <v>1</v>
      </c>
      <c r="CS332" s="567">
        <f>IF(AND(YEAR(CS$3)=YEAR('Rent Roll'!$C42),OR(MONTH(CS$3)='Rent Roll'!$AJ42,MONTH(CS$3)='Rent Roll'!$AK42,MONTH(CS$3)='Rent Roll'!$AL42)),0,1)</f>
        <v>1</v>
      </c>
      <c r="CT332" s="567">
        <f>IF(AND(YEAR(CT$3)=YEAR('Rent Roll'!$C42),OR(MONTH(CT$3)='Rent Roll'!$AJ42,MONTH(CT$3)='Rent Roll'!$AK42,MONTH(CT$3)='Rent Roll'!$AL42)),0,1)</f>
        <v>1</v>
      </c>
      <c r="CU332" s="567">
        <f>IF(AND(YEAR(CU$3)=YEAR('Rent Roll'!$C42),OR(MONTH(CU$3)='Rent Roll'!$AJ42,MONTH(CU$3)='Rent Roll'!$AK42,MONTH(CU$3)='Rent Roll'!$AL42)),0,1)</f>
        <v>1</v>
      </c>
      <c r="CV332" s="567">
        <f>IF(AND(YEAR(CV$3)=YEAR('Rent Roll'!$C42),OR(MONTH(CV$3)='Rent Roll'!$AJ42,MONTH(CV$3)='Rent Roll'!$AK42,MONTH(CV$3)='Rent Roll'!$AL42)),0,1)</f>
        <v>1</v>
      </c>
      <c r="CW332" s="567">
        <f>IF(AND(YEAR(CW$3)=YEAR('Rent Roll'!$C42),OR(MONTH(CW$3)='Rent Roll'!$AJ42,MONTH(CW$3)='Rent Roll'!$AK42,MONTH(CW$3)='Rent Roll'!$AL42)),0,1)</f>
        <v>1</v>
      </c>
      <c r="CX332" s="767">
        <f>IF(AND(YEAR(CX$3)=YEAR('Rent Roll'!$C42),OR(MONTH(CX$3)='Rent Roll'!$AJ42,MONTH(CX$3)='Rent Roll'!$AK42,MONTH(CX$3)='Rent Roll'!$AL42)),0,1)</f>
        <v>1</v>
      </c>
      <c r="CY332" s="768">
        <f>IF(AND(YEAR(CY$3)=YEAR('Rent Roll'!$C42),OR(MONTH(CY$3)='Rent Roll'!$AJ42,MONTH(CY$3)='Rent Roll'!$AK42,MONTH(CY$3)='Rent Roll'!$AL42)),0,1)</f>
        <v>1</v>
      </c>
      <c r="CZ332" s="567">
        <f>IF(AND(YEAR(CZ$3)=YEAR('Rent Roll'!$C42),OR(MONTH(CZ$3)='Rent Roll'!$AJ42,MONTH(CZ$3)='Rent Roll'!$AK42,MONTH(CZ$3)='Rent Roll'!$AL42)),0,1)</f>
        <v>1</v>
      </c>
      <c r="DA332" s="567">
        <f>IF(AND(YEAR(DA$3)=YEAR('Rent Roll'!$C42),OR(MONTH(DA$3)='Rent Roll'!$AJ42,MONTH(DA$3)='Rent Roll'!$AK42,MONTH(DA$3)='Rent Roll'!$AL42)),0,1)</f>
        <v>1</v>
      </c>
      <c r="DB332" s="567">
        <f>IF(AND(YEAR(DB$3)=YEAR('Rent Roll'!$C42),OR(MONTH(DB$3)='Rent Roll'!$AJ42,MONTH(DB$3)='Rent Roll'!$AK42,MONTH(DB$3)='Rent Roll'!$AL42)),0,1)</f>
        <v>1</v>
      </c>
      <c r="DC332" s="567">
        <f>IF(AND(YEAR(DC$3)=YEAR('Rent Roll'!$C42),OR(MONTH(DC$3)='Rent Roll'!$AJ42,MONTH(DC$3)='Rent Roll'!$AK42,MONTH(DC$3)='Rent Roll'!$AL42)),0,1)</f>
        <v>1</v>
      </c>
      <c r="DD332" s="567">
        <f>IF(AND(YEAR(DD$3)=YEAR('Rent Roll'!$C42),OR(MONTH(DD$3)='Rent Roll'!$AJ42,MONTH(DD$3)='Rent Roll'!$AK42,MONTH(DD$3)='Rent Roll'!$AL42)),0,1)</f>
        <v>1</v>
      </c>
      <c r="DE332" s="567">
        <f>IF(AND(YEAR(DE$3)=YEAR('Rent Roll'!$C42),OR(MONTH(DE$3)='Rent Roll'!$AJ42,MONTH(DE$3)='Rent Roll'!$AK42,MONTH(DE$3)='Rent Roll'!$AL42)),0,1)</f>
        <v>1</v>
      </c>
      <c r="DF332" s="567">
        <f>IF(AND(YEAR(DF$3)=YEAR('Rent Roll'!$C42),OR(MONTH(DF$3)='Rent Roll'!$AJ42,MONTH(DF$3)='Rent Roll'!$AK42,MONTH(DF$3)='Rent Roll'!$AL42)),0,1)</f>
        <v>1</v>
      </c>
      <c r="DG332" s="567">
        <f>IF(AND(YEAR(DG$3)=YEAR('Rent Roll'!$C42),OR(MONTH(DG$3)='Rent Roll'!$AJ42,MONTH(DG$3)='Rent Roll'!$AK42,MONTH(DG$3)='Rent Roll'!$AL42)),0,1)</f>
        <v>1</v>
      </c>
      <c r="DH332" s="567">
        <f>IF(AND(YEAR(DH$3)=YEAR('Rent Roll'!$C42),OR(MONTH(DH$3)='Rent Roll'!$AJ42,MONTH(DH$3)='Rent Roll'!$AK42,MONTH(DH$3)='Rent Roll'!$AL42)),0,1)</f>
        <v>1</v>
      </c>
      <c r="DI332" s="567">
        <f>IF(AND(YEAR(DI$3)=YEAR('Rent Roll'!$C42),OR(MONTH(DI$3)='Rent Roll'!$AJ42,MONTH(DI$3)='Rent Roll'!$AK42,MONTH(DI$3)='Rent Roll'!$AL42)),0,1)</f>
        <v>1</v>
      </c>
      <c r="DJ332" s="767">
        <f>IF(AND(YEAR(DJ$3)=YEAR('Rent Roll'!$C42),OR(MONTH(DJ$3)='Rent Roll'!$AJ42,MONTH(DJ$3)='Rent Roll'!$AK42,MONTH(DJ$3)='Rent Roll'!$AL42)),0,1)</f>
        <v>1</v>
      </c>
      <c r="DK332" s="768">
        <f>IF(AND(YEAR(DK$3)=YEAR('Rent Roll'!$C42),OR(MONTH(DK$3)='Rent Roll'!$AJ42,MONTH(DK$3)='Rent Roll'!$AK42,MONTH(DK$3)='Rent Roll'!$AL42)),0,1)</f>
        <v>1</v>
      </c>
      <c r="DL332" s="567">
        <f>IF(AND(YEAR(DL$3)=YEAR('Rent Roll'!$C42),OR(MONTH(DL$3)='Rent Roll'!$AJ42,MONTH(DL$3)='Rent Roll'!$AK42,MONTH(DL$3)='Rent Roll'!$AL42)),0,1)</f>
        <v>1</v>
      </c>
      <c r="DM332" s="567">
        <f>IF(AND(YEAR(DM$3)=YEAR('Rent Roll'!$C42),OR(MONTH(DM$3)='Rent Roll'!$AJ42,MONTH(DM$3)='Rent Roll'!$AK42,MONTH(DM$3)='Rent Roll'!$AL42)),0,1)</f>
        <v>1</v>
      </c>
      <c r="DN332" s="567">
        <f>IF(AND(YEAR(DN$3)=YEAR('Rent Roll'!$C42),OR(MONTH(DN$3)='Rent Roll'!$AJ42,MONTH(DN$3)='Rent Roll'!$AK42,MONTH(DN$3)='Rent Roll'!$AL42)),0,1)</f>
        <v>1</v>
      </c>
      <c r="DO332" s="567">
        <f>IF(AND(YEAR(DO$3)=YEAR('Rent Roll'!$C42),OR(MONTH(DO$3)='Rent Roll'!$AJ42,MONTH(DO$3)='Rent Roll'!$AK42,MONTH(DO$3)='Rent Roll'!$AL42)),0,1)</f>
        <v>1</v>
      </c>
      <c r="DP332" s="567">
        <f>IF(AND(YEAR(DP$3)=YEAR('Rent Roll'!$C42),OR(MONTH(DP$3)='Rent Roll'!$AJ42,MONTH(DP$3)='Rent Roll'!$AK42,MONTH(DP$3)='Rent Roll'!$AL42)),0,1)</f>
        <v>1</v>
      </c>
      <c r="DQ332" s="567">
        <f>IF(AND(YEAR(DQ$3)=YEAR('Rent Roll'!$C42),OR(MONTH(DQ$3)='Rent Roll'!$AJ42,MONTH(DQ$3)='Rent Roll'!$AK42,MONTH(DQ$3)='Rent Roll'!$AL42)),0,1)</f>
        <v>1</v>
      </c>
      <c r="DR332" s="567">
        <f>IF(AND(YEAR(DR$3)=YEAR('Rent Roll'!$C42),OR(MONTH(DR$3)='Rent Roll'!$AJ42,MONTH(DR$3)='Rent Roll'!$AK42,MONTH(DR$3)='Rent Roll'!$AL42)),0,1)</f>
        <v>1</v>
      </c>
      <c r="DS332" s="567">
        <f>IF(AND(YEAR(DS$3)=YEAR('Rent Roll'!$C42),OR(MONTH(DS$3)='Rent Roll'!$AJ42,MONTH(DS$3)='Rent Roll'!$AK42,MONTH(DS$3)='Rent Roll'!$AL42)),0,1)</f>
        <v>1</v>
      </c>
      <c r="DT332" s="567">
        <f>IF(AND(YEAR(DT$3)=YEAR('Rent Roll'!$C42),OR(MONTH(DT$3)='Rent Roll'!$AJ42,MONTH(DT$3)='Rent Roll'!$AK42,MONTH(DT$3)='Rent Roll'!$AL42)),0,1)</f>
        <v>1</v>
      </c>
      <c r="DU332" s="567">
        <f>IF(AND(YEAR(DU$3)=YEAR('Rent Roll'!$C42),OR(MONTH(DU$3)='Rent Roll'!$AJ42,MONTH(DU$3)='Rent Roll'!$AK42,MONTH(DU$3)='Rent Roll'!$AL42)),0,1)</f>
        <v>1</v>
      </c>
      <c r="DV332" s="567">
        <f>IF(AND(YEAR(DV$3)=YEAR('Rent Roll'!$C42),OR(MONTH(DV$3)='Rent Roll'!$AJ42,MONTH(DV$3)='Rent Roll'!$AK42,MONTH(DV$3)='Rent Roll'!$AL42)),0,1)</f>
        <v>1</v>
      </c>
    </row>
    <row r="333" spans="1:126" s="568" customFormat="1" ht="12" customHeight="1" outlineLevel="1" x14ac:dyDescent="0.4">
      <c r="A333" s="732"/>
      <c r="B333" s="564">
        <f>'Rent Roll'!$B43</f>
        <v>0</v>
      </c>
      <c r="C333" s="565"/>
      <c r="D333" s="565"/>
      <c r="E333" s="566"/>
      <c r="F333" s="778">
        <f>IF(AND(YEAR(F$3)=YEAR('Rent Roll'!$C43),OR(MONTH(F$3)='Rent Roll'!$AJ43,MONTH(F$3)='Rent Roll'!$AK43,MONTH(F$3)='Rent Roll'!$AL43)),0,1)</f>
        <v>1</v>
      </c>
      <c r="G333" s="768">
        <f>IF(AND(YEAR(G$3)=YEAR('Rent Roll'!$C43),OR(MONTH(G$3)='Rent Roll'!$AJ43,MONTH(G$3)='Rent Roll'!$AK43,MONTH(G$3)='Rent Roll'!$AL43)),0,1)</f>
        <v>1</v>
      </c>
      <c r="H333" s="567">
        <f>IF(AND(YEAR(H$3)=YEAR('Rent Roll'!$C43),OR(MONTH(H$3)='Rent Roll'!$AJ43,MONTH(H$3)='Rent Roll'!$AK43,MONTH(H$3)='Rent Roll'!$AL43)),0,1)</f>
        <v>1</v>
      </c>
      <c r="I333" s="567">
        <f>IF(AND(YEAR(I$3)=YEAR('Rent Roll'!$C43),OR(MONTH(I$3)='Rent Roll'!$AJ43,MONTH(I$3)='Rent Roll'!$AK43,MONTH(I$3)='Rent Roll'!$AL43)),0,1)</f>
        <v>1</v>
      </c>
      <c r="J333" s="567">
        <f>IF(AND(YEAR(J$3)=YEAR('Rent Roll'!$C43),OR(MONTH(J$3)='Rent Roll'!$AJ43,MONTH(J$3)='Rent Roll'!$AK43,MONTH(J$3)='Rent Roll'!$AL43)),0,1)</f>
        <v>1</v>
      </c>
      <c r="K333" s="567">
        <f>IF(AND(YEAR(K$3)=YEAR('Rent Roll'!$C43),OR(MONTH(K$3)='Rent Roll'!$AJ43,MONTH(K$3)='Rent Roll'!$AK43,MONTH(K$3)='Rent Roll'!$AL43)),0,1)</f>
        <v>1</v>
      </c>
      <c r="L333" s="567">
        <f>IF(AND(YEAR(L$3)=YEAR('Rent Roll'!$C43),OR(MONTH(L$3)='Rent Roll'!$AJ43,MONTH(L$3)='Rent Roll'!$AK43,MONTH(L$3)='Rent Roll'!$AL43)),0,1)</f>
        <v>1</v>
      </c>
      <c r="M333" s="567">
        <f>IF(AND(YEAR(M$3)=YEAR('Rent Roll'!$C43),OR(MONTH(M$3)='Rent Roll'!$AJ43,MONTH(M$3)='Rent Roll'!$AK43,MONTH(M$3)='Rent Roll'!$AL43)),0,1)</f>
        <v>1</v>
      </c>
      <c r="N333" s="567">
        <f>IF(AND(YEAR(N$3)=YEAR('Rent Roll'!$C43),OR(MONTH(N$3)='Rent Roll'!$AJ43,MONTH(N$3)='Rent Roll'!$AK43,MONTH(N$3)='Rent Roll'!$AL43)),0,1)</f>
        <v>1</v>
      </c>
      <c r="O333" s="567">
        <f>IF(AND(YEAR(O$3)=YEAR('Rent Roll'!$C43),OR(MONTH(O$3)='Rent Roll'!$AJ43,MONTH(O$3)='Rent Roll'!$AK43,MONTH(O$3)='Rent Roll'!$AL43)),0,1)</f>
        <v>1</v>
      </c>
      <c r="P333" s="567">
        <f>IF(AND(YEAR(P$3)=YEAR('Rent Roll'!$C43),OR(MONTH(P$3)='Rent Roll'!$AJ43,MONTH(P$3)='Rent Roll'!$AK43,MONTH(P$3)='Rent Roll'!$AL43)),0,1)</f>
        <v>1</v>
      </c>
      <c r="Q333" s="567">
        <f>IF(AND(YEAR(Q$3)=YEAR('Rent Roll'!$C43),OR(MONTH(Q$3)='Rent Roll'!$AJ43,MONTH(Q$3)='Rent Roll'!$AK43,MONTH(Q$3)='Rent Roll'!$AL43)),0,1)</f>
        <v>1</v>
      </c>
      <c r="R333" s="767">
        <f>IF(AND(YEAR(R$3)=YEAR('Rent Roll'!$C43),OR(MONTH(R$3)='Rent Roll'!$AJ43,MONTH(R$3)='Rent Roll'!$AK43,MONTH(R$3)='Rent Roll'!$AL43)),0,1)</f>
        <v>1</v>
      </c>
      <c r="S333" s="768">
        <f>IF(AND(YEAR(S$3)=YEAR('Rent Roll'!$C43),OR(MONTH(S$3)='Rent Roll'!$AJ43,MONTH(S$3)='Rent Roll'!$AK43,MONTH(S$3)='Rent Roll'!$AL43)),0,1)</f>
        <v>1</v>
      </c>
      <c r="T333" s="567">
        <f>IF(AND(YEAR(T$3)=YEAR('Rent Roll'!$C43),OR(MONTH(T$3)='Rent Roll'!$AJ43,MONTH(T$3)='Rent Roll'!$AK43,MONTH(T$3)='Rent Roll'!$AL43)),0,1)</f>
        <v>1</v>
      </c>
      <c r="U333" s="567">
        <f>IF(AND(YEAR(U$3)=YEAR('Rent Roll'!$C43),OR(MONTH(U$3)='Rent Roll'!$AJ43,MONTH(U$3)='Rent Roll'!$AK43,MONTH(U$3)='Rent Roll'!$AL43)),0,1)</f>
        <v>1</v>
      </c>
      <c r="V333" s="567">
        <f>IF(AND(YEAR(V$3)=YEAR('Rent Roll'!$C43),OR(MONTH(V$3)='Rent Roll'!$AJ43,MONTH(V$3)='Rent Roll'!$AK43,MONTH(V$3)='Rent Roll'!$AL43)),0,1)</f>
        <v>1</v>
      </c>
      <c r="W333" s="567">
        <f>IF(AND(YEAR(W$3)=YEAR('Rent Roll'!$C43),OR(MONTH(W$3)='Rent Roll'!$AJ43,MONTH(W$3)='Rent Roll'!$AK43,MONTH(W$3)='Rent Roll'!$AL43)),0,1)</f>
        <v>1</v>
      </c>
      <c r="X333" s="567">
        <f>IF(AND(YEAR(X$3)=YEAR('Rent Roll'!$C43),OR(MONTH(X$3)='Rent Roll'!$AJ43,MONTH(X$3)='Rent Roll'!$AK43,MONTH(X$3)='Rent Roll'!$AL43)),0,1)</f>
        <v>1</v>
      </c>
      <c r="Y333" s="567">
        <f>IF(AND(YEAR(Y$3)=YEAR('Rent Roll'!$C43),OR(MONTH(Y$3)='Rent Roll'!$AJ43,MONTH(Y$3)='Rent Roll'!$AK43,MONTH(Y$3)='Rent Roll'!$AL43)),0,1)</f>
        <v>1</v>
      </c>
      <c r="Z333" s="567">
        <f>IF(AND(YEAR(Z$3)=YEAR('Rent Roll'!$C43),OR(MONTH(Z$3)='Rent Roll'!$AJ43,MONTH(Z$3)='Rent Roll'!$AK43,MONTH(Z$3)='Rent Roll'!$AL43)),0,1)</f>
        <v>1</v>
      </c>
      <c r="AA333" s="567">
        <f>IF(AND(YEAR(AA$3)=YEAR('Rent Roll'!$C43),OR(MONTH(AA$3)='Rent Roll'!$AJ43,MONTH(AA$3)='Rent Roll'!$AK43,MONTH(AA$3)='Rent Roll'!$AL43)),0,1)</f>
        <v>1</v>
      </c>
      <c r="AB333" s="567">
        <f>IF(AND(YEAR(AB$3)=YEAR('Rent Roll'!$C43),OR(MONTH(AB$3)='Rent Roll'!$AJ43,MONTH(AB$3)='Rent Roll'!$AK43,MONTH(AB$3)='Rent Roll'!$AL43)),0,1)</f>
        <v>1</v>
      </c>
      <c r="AC333" s="567">
        <f>IF(AND(YEAR(AC$3)=YEAR('Rent Roll'!$C43),OR(MONTH(AC$3)='Rent Roll'!$AJ43,MONTH(AC$3)='Rent Roll'!$AK43,MONTH(AC$3)='Rent Roll'!$AL43)),0,1)</f>
        <v>1</v>
      </c>
      <c r="AD333" s="767">
        <f>IF(AND(YEAR(AD$3)=YEAR('Rent Roll'!$C43),OR(MONTH(AD$3)='Rent Roll'!$AJ43,MONTH(AD$3)='Rent Roll'!$AK43,MONTH(AD$3)='Rent Roll'!$AL43)),0,1)</f>
        <v>1</v>
      </c>
      <c r="AE333" s="768">
        <f>IF(AND(YEAR(AE$3)=YEAR('Rent Roll'!$C43),OR(MONTH(AE$3)='Rent Roll'!$AJ43,MONTH(AE$3)='Rent Roll'!$AK43,MONTH(AE$3)='Rent Roll'!$AL43)),0,1)</f>
        <v>1</v>
      </c>
      <c r="AF333" s="567">
        <f>IF(AND(YEAR(AF$3)=YEAR('Rent Roll'!$C43),OR(MONTH(AF$3)='Rent Roll'!$AJ43,MONTH(AF$3)='Rent Roll'!$AK43,MONTH(AF$3)='Rent Roll'!$AL43)),0,1)</f>
        <v>1</v>
      </c>
      <c r="AG333" s="567">
        <f>IF(AND(YEAR(AG$3)=YEAR('Rent Roll'!$C43),OR(MONTH(AG$3)='Rent Roll'!$AJ43,MONTH(AG$3)='Rent Roll'!$AK43,MONTH(AG$3)='Rent Roll'!$AL43)),0,1)</f>
        <v>1</v>
      </c>
      <c r="AH333" s="567">
        <f>IF(AND(YEAR(AH$3)=YEAR('Rent Roll'!$C43),OR(MONTH(AH$3)='Rent Roll'!$AJ43,MONTH(AH$3)='Rent Roll'!$AK43,MONTH(AH$3)='Rent Roll'!$AL43)),0,1)</f>
        <v>1</v>
      </c>
      <c r="AI333" s="567">
        <f>IF(AND(YEAR(AI$3)=YEAR('Rent Roll'!$C43),OR(MONTH(AI$3)='Rent Roll'!$AJ43,MONTH(AI$3)='Rent Roll'!$AK43,MONTH(AI$3)='Rent Roll'!$AL43)),0,1)</f>
        <v>1</v>
      </c>
      <c r="AJ333" s="567">
        <f>IF(AND(YEAR(AJ$3)=YEAR('Rent Roll'!$C43),OR(MONTH(AJ$3)='Rent Roll'!$AJ43,MONTH(AJ$3)='Rent Roll'!$AK43,MONTH(AJ$3)='Rent Roll'!$AL43)),0,1)</f>
        <v>1</v>
      </c>
      <c r="AK333" s="567">
        <f>IF(AND(YEAR(AK$3)=YEAR('Rent Roll'!$C43),OR(MONTH(AK$3)='Rent Roll'!$AJ43,MONTH(AK$3)='Rent Roll'!$AK43,MONTH(AK$3)='Rent Roll'!$AL43)),0,1)</f>
        <v>1</v>
      </c>
      <c r="AL333" s="567">
        <f>IF(AND(YEAR(AL$3)=YEAR('Rent Roll'!$C43),OR(MONTH(AL$3)='Rent Roll'!$AJ43,MONTH(AL$3)='Rent Roll'!$AK43,MONTH(AL$3)='Rent Roll'!$AL43)),0,1)</f>
        <v>1</v>
      </c>
      <c r="AM333" s="567">
        <f>IF(AND(YEAR(AM$3)=YEAR('Rent Roll'!$C43),OR(MONTH(AM$3)='Rent Roll'!$AJ43,MONTH(AM$3)='Rent Roll'!$AK43,MONTH(AM$3)='Rent Roll'!$AL43)),0,1)</f>
        <v>1</v>
      </c>
      <c r="AN333" s="567">
        <f>IF(AND(YEAR(AN$3)=YEAR('Rent Roll'!$C43),OR(MONTH(AN$3)='Rent Roll'!$AJ43,MONTH(AN$3)='Rent Roll'!$AK43,MONTH(AN$3)='Rent Roll'!$AL43)),0,1)</f>
        <v>1</v>
      </c>
      <c r="AO333" s="567">
        <f>IF(AND(YEAR(AO$3)=YEAR('Rent Roll'!$C43),OR(MONTH(AO$3)='Rent Roll'!$AJ43,MONTH(AO$3)='Rent Roll'!$AK43,MONTH(AO$3)='Rent Roll'!$AL43)),0,1)</f>
        <v>1</v>
      </c>
      <c r="AP333" s="767">
        <f>IF(AND(YEAR(AP$3)=YEAR('Rent Roll'!$C43),OR(MONTH(AP$3)='Rent Roll'!$AJ43,MONTH(AP$3)='Rent Roll'!$AK43,MONTH(AP$3)='Rent Roll'!$AL43)),0,1)</f>
        <v>1</v>
      </c>
      <c r="AQ333" s="768">
        <f>IF(AND(YEAR(AQ$3)=YEAR('Rent Roll'!$C43),OR(MONTH(AQ$3)='Rent Roll'!$AJ43,MONTH(AQ$3)='Rent Roll'!$AK43,MONTH(AQ$3)='Rent Roll'!$AL43)),0,1)</f>
        <v>1</v>
      </c>
      <c r="AR333" s="567">
        <f>IF(AND(YEAR(AR$3)=YEAR('Rent Roll'!$C43),OR(MONTH(AR$3)='Rent Roll'!$AJ43,MONTH(AR$3)='Rent Roll'!$AK43,MONTH(AR$3)='Rent Roll'!$AL43)),0,1)</f>
        <v>1</v>
      </c>
      <c r="AS333" s="567">
        <f>IF(AND(YEAR(AS$3)=YEAR('Rent Roll'!$C43),OR(MONTH(AS$3)='Rent Roll'!$AJ43,MONTH(AS$3)='Rent Roll'!$AK43,MONTH(AS$3)='Rent Roll'!$AL43)),0,1)</f>
        <v>1</v>
      </c>
      <c r="AT333" s="567">
        <f>IF(AND(YEAR(AT$3)=YEAR('Rent Roll'!$C43),OR(MONTH(AT$3)='Rent Roll'!$AJ43,MONTH(AT$3)='Rent Roll'!$AK43,MONTH(AT$3)='Rent Roll'!$AL43)),0,1)</f>
        <v>1</v>
      </c>
      <c r="AU333" s="567">
        <f>IF(AND(YEAR(AU$3)=YEAR('Rent Roll'!$C43),OR(MONTH(AU$3)='Rent Roll'!$AJ43,MONTH(AU$3)='Rent Roll'!$AK43,MONTH(AU$3)='Rent Roll'!$AL43)),0,1)</f>
        <v>1</v>
      </c>
      <c r="AV333" s="567">
        <f>IF(AND(YEAR(AV$3)=YEAR('Rent Roll'!$C43),OR(MONTH(AV$3)='Rent Roll'!$AJ43,MONTH(AV$3)='Rent Roll'!$AK43,MONTH(AV$3)='Rent Roll'!$AL43)),0,1)</f>
        <v>1</v>
      </c>
      <c r="AW333" s="567">
        <f>IF(AND(YEAR(AW$3)=YEAR('Rent Roll'!$C43),OR(MONTH(AW$3)='Rent Roll'!$AJ43,MONTH(AW$3)='Rent Roll'!$AK43,MONTH(AW$3)='Rent Roll'!$AL43)),0,1)</f>
        <v>1</v>
      </c>
      <c r="AX333" s="567">
        <f>IF(AND(YEAR(AX$3)=YEAR('Rent Roll'!$C43),OR(MONTH(AX$3)='Rent Roll'!$AJ43,MONTH(AX$3)='Rent Roll'!$AK43,MONTH(AX$3)='Rent Roll'!$AL43)),0,1)</f>
        <v>1</v>
      </c>
      <c r="AY333" s="567">
        <f>IF(AND(YEAR(AY$3)=YEAR('Rent Roll'!$C43),OR(MONTH(AY$3)='Rent Roll'!$AJ43,MONTH(AY$3)='Rent Roll'!$AK43,MONTH(AY$3)='Rent Roll'!$AL43)),0,1)</f>
        <v>1</v>
      </c>
      <c r="AZ333" s="567">
        <f>IF(AND(YEAR(AZ$3)=YEAR('Rent Roll'!$C43),OR(MONTH(AZ$3)='Rent Roll'!$AJ43,MONTH(AZ$3)='Rent Roll'!$AK43,MONTH(AZ$3)='Rent Roll'!$AL43)),0,1)</f>
        <v>1</v>
      </c>
      <c r="BA333" s="567">
        <f>IF(AND(YEAR(BA$3)=YEAR('Rent Roll'!$C43),OR(MONTH(BA$3)='Rent Roll'!$AJ43,MONTH(BA$3)='Rent Roll'!$AK43,MONTH(BA$3)='Rent Roll'!$AL43)),0,1)</f>
        <v>1</v>
      </c>
      <c r="BB333" s="767">
        <f>IF(AND(YEAR(BB$3)=YEAR('Rent Roll'!$C43),OR(MONTH(BB$3)='Rent Roll'!$AJ43,MONTH(BB$3)='Rent Roll'!$AK43,MONTH(BB$3)='Rent Roll'!$AL43)),0,1)</f>
        <v>1</v>
      </c>
      <c r="BC333" s="768">
        <f>IF(AND(YEAR(BC$3)=YEAR('Rent Roll'!$C43),OR(MONTH(BC$3)='Rent Roll'!$AJ43,MONTH(BC$3)='Rent Roll'!$AK43,MONTH(BC$3)='Rent Roll'!$AL43)),0,1)</f>
        <v>1</v>
      </c>
      <c r="BD333" s="567">
        <f>IF(AND(YEAR(BD$3)=YEAR('Rent Roll'!$C43),OR(MONTH(BD$3)='Rent Roll'!$AJ43,MONTH(BD$3)='Rent Roll'!$AK43,MONTH(BD$3)='Rent Roll'!$AL43)),0,1)</f>
        <v>1</v>
      </c>
      <c r="BE333" s="567">
        <f>IF(AND(YEAR(BE$3)=YEAR('Rent Roll'!$C43),OR(MONTH(BE$3)='Rent Roll'!$AJ43,MONTH(BE$3)='Rent Roll'!$AK43,MONTH(BE$3)='Rent Roll'!$AL43)),0,1)</f>
        <v>1</v>
      </c>
      <c r="BF333" s="567">
        <f>IF(AND(YEAR(BF$3)=YEAR('Rent Roll'!$C43),OR(MONTH(BF$3)='Rent Roll'!$AJ43,MONTH(BF$3)='Rent Roll'!$AK43,MONTH(BF$3)='Rent Roll'!$AL43)),0,1)</f>
        <v>1</v>
      </c>
      <c r="BG333" s="567">
        <f>IF(AND(YEAR(BG$3)=YEAR('Rent Roll'!$C43),OR(MONTH(BG$3)='Rent Roll'!$AJ43,MONTH(BG$3)='Rent Roll'!$AK43,MONTH(BG$3)='Rent Roll'!$AL43)),0,1)</f>
        <v>1</v>
      </c>
      <c r="BH333" s="567">
        <f>IF(AND(YEAR(BH$3)=YEAR('Rent Roll'!$C43),OR(MONTH(BH$3)='Rent Roll'!$AJ43,MONTH(BH$3)='Rent Roll'!$AK43,MONTH(BH$3)='Rent Roll'!$AL43)),0,1)</f>
        <v>1</v>
      </c>
      <c r="BI333" s="567">
        <f>IF(AND(YEAR(BI$3)=YEAR('Rent Roll'!$C43),OR(MONTH(BI$3)='Rent Roll'!$AJ43,MONTH(BI$3)='Rent Roll'!$AK43,MONTH(BI$3)='Rent Roll'!$AL43)),0,1)</f>
        <v>1</v>
      </c>
      <c r="BJ333" s="567">
        <f>IF(AND(YEAR(BJ$3)=YEAR('Rent Roll'!$C43),OR(MONTH(BJ$3)='Rent Roll'!$AJ43,MONTH(BJ$3)='Rent Roll'!$AK43,MONTH(BJ$3)='Rent Roll'!$AL43)),0,1)</f>
        <v>1</v>
      </c>
      <c r="BK333" s="567">
        <f>IF(AND(YEAR(BK$3)=YEAR('Rent Roll'!$C43),OR(MONTH(BK$3)='Rent Roll'!$AJ43,MONTH(BK$3)='Rent Roll'!$AK43,MONTH(BK$3)='Rent Roll'!$AL43)),0,1)</f>
        <v>1</v>
      </c>
      <c r="BL333" s="567">
        <f>IF(AND(YEAR(BL$3)=YEAR('Rent Roll'!$C43),OR(MONTH(BL$3)='Rent Roll'!$AJ43,MONTH(BL$3)='Rent Roll'!$AK43,MONTH(BL$3)='Rent Roll'!$AL43)),0,1)</f>
        <v>1</v>
      </c>
      <c r="BM333" s="567">
        <f>IF(AND(YEAR(BM$3)=YEAR('Rent Roll'!$C43),OR(MONTH(BM$3)='Rent Roll'!$AJ43,MONTH(BM$3)='Rent Roll'!$AK43,MONTH(BM$3)='Rent Roll'!$AL43)),0,1)</f>
        <v>1</v>
      </c>
      <c r="BN333" s="767">
        <f>IF(AND(YEAR(BN$3)=YEAR('Rent Roll'!$C43),OR(MONTH(BN$3)='Rent Roll'!$AJ43,MONTH(BN$3)='Rent Roll'!$AK43,MONTH(BN$3)='Rent Roll'!$AL43)),0,1)</f>
        <v>1</v>
      </c>
      <c r="BO333" s="768">
        <f>IF(AND(YEAR(BO$3)=YEAR('Rent Roll'!$C43),OR(MONTH(BO$3)='Rent Roll'!$AJ43,MONTH(BO$3)='Rent Roll'!$AK43,MONTH(BO$3)='Rent Roll'!$AL43)),0,1)</f>
        <v>1</v>
      </c>
      <c r="BP333" s="567">
        <f>IF(AND(YEAR(BP$3)=YEAR('Rent Roll'!$C43),OR(MONTH(BP$3)='Rent Roll'!$AJ43,MONTH(BP$3)='Rent Roll'!$AK43,MONTH(BP$3)='Rent Roll'!$AL43)),0,1)</f>
        <v>1</v>
      </c>
      <c r="BQ333" s="567">
        <f>IF(AND(YEAR(BQ$3)=YEAR('Rent Roll'!$C43),OR(MONTH(BQ$3)='Rent Roll'!$AJ43,MONTH(BQ$3)='Rent Roll'!$AK43,MONTH(BQ$3)='Rent Roll'!$AL43)),0,1)</f>
        <v>1</v>
      </c>
      <c r="BR333" s="567">
        <f>IF(AND(YEAR(BR$3)=YEAR('Rent Roll'!$C43),OR(MONTH(BR$3)='Rent Roll'!$AJ43,MONTH(BR$3)='Rent Roll'!$AK43,MONTH(BR$3)='Rent Roll'!$AL43)),0,1)</f>
        <v>1</v>
      </c>
      <c r="BS333" s="567">
        <f>IF(AND(YEAR(BS$3)=YEAR('Rent Roll'!$C43),OR(MONTH(BS$3)='Rent Roll'!$AJ43,MONTH(BS$3)='Rent Roll'!$AK43,MONTH(BS$3)='Rent Roll'!$AL43)),0,1)</f>
        <v>1</v>
      </c>
      <c r="BT333" s="567">
        <f>IF(AND(YEAR(BT$3)=YEAR('Rent Roll'!$C43),OR(MONTH(BT$3)='Rent Roll'!$AJ43,MONTH(BT$3)='Rent Roll'!$AK43,MONTH(BT$3)='Rent Roll'!$AL43)),0,1)</f>
        <v>1</v>
      </c>
      <c r="BU333" s="567">
        <f>IF(AND(YEAR(BU$3)=YEAR('Rent Roll'!$C43),OR(MONTH(BU$3)='Rent Roll'!$AJ43,MONTH(BU$3)='Rent Roll'!$AK43,MONTH(BU$3)='Rent Roll'!$AL43)),0,1)</f>
        <v>1</v>
      </c>
      <c r="BV333" s="567">
        <f>IF(AND(YEAR(BV$3)=YEAR('Rent Roll'!$C43),OR(MONTH(BV$3)='Rent Roll'!$AJ43,MONTH(BV$3)='Rent Roll'!$AK43,MONTH(BV$3)='Rent Roll'!$AL43)),0,1)</f>
        <v>1</v>
      </c>
      <c r="BW333" s="567">
        <f>IF(AND(YEAR(BW$3)=YEAR('Rent Roll'!$C43),OR(MONTH(BW$3)='Rent Roll'!$AJ43,MONTH(BW$3)='Rent Roll'!$AK43,MONTH(BW$3)='Rent Roll'!$AL43)),0,1)</f>
        <v>1</v>
      </c>
      <c r="BX333" s="567">
        <f>IF(AND(YEAR(BX$3)=YEAR('Rent Roll'!$C43),OR(MONTH(BX$3)='Rent Roll'!$AJ43,MONTH(BX$3)='Rent Roll'!$AK43,MONTH(BX$3)='Rent Roll'!$AL43)),0,1)</f>
        <v>1</v>
      </c>
      <c r="BY333" s="567">
        <f>IF(AND(YEAR(BY$3)=YEAR('Rent Roll'!$C43),OR(MONTH(BY$3)='Rent Roll'!$AJ43,MONTH(BY$3)='Rent Roll'!$AK43,MONTH(BY$3)='Rent Roll'!$AL43)),0,1)</f>
        <v>1</v>
      </c>
      <c r="BZ333" s="767">
        <f>IF(AND(YEAR(BZ$3)=YEAR('Rent Roll'!$C43),OR(MONTH(BZ$3)='Rent Roll'!$AJ43,MONTH(BZ$3)='Rent Roll'!$AK43,MONTH(BZ$3)='Rent Roll'!$AL43)),0,1)</f>
        <v>1</v>
      </c>
      <c r="CA333" s="768">
        <f>IF(AND(YEAR(CA$3)=YEAR('Rent Roll'!$C43),OR(MONTH(CA$3)='Rent Roll'!$AJ43,MONTH(CA$3)='Rent Roll'!$AK43,MONTH(CA$3)='Rent Roll'!$AL43)),0,1)</f>
        <v>1</v>
      </c>
      <c r="CB333" s="567">
        <f>IF(AND(YEAR(CB$3)=YEAR('Rent Roll'!$C43),OR(MONTH(CB$3)='Rent Roll'!$AJ43,MONTH(CB$3)='Rent Roll'!$AK43,MONTH(CB$3)='Rent Roll'!$AL43)),0,1)</f>
        <v>1</v>
      </c>
      <c r="CC333" s="567">
        <f>IF(AND(YEAR(CC$3)=YEAR('Rent Roll'!$C43),OR(MONTH(CC$3)='Rent Roll'!$AJ43,MONTH(CC$3)='Rent Roll'!$AK43,MONTH(CC$3)='Rent Roll'!$AL43)),0,1)</f>
        <v>1</v>
      </c>
      <c r="CD333" s="567">
        <f>IF(AND(YEAR(CD$3)=YEAR('Rent Roll'!$C43),OR(MONTH(CD$3)='Rent Roll'!$AJ43,MONTH(CD$3)='Rent Roll'!$AK43,MONTH(CD$3)='Rent Roll'!$AL43)),0,1)</f>
        <v>1</v>
      </c>
      <c r="CE333" s="567">
        <f>IF(AND(YEAR(CE$3)=YEAR('Rent Roll'!$C43),OR(MONTH(CE$3)='Rent Roll'!$AJ43,MONTH(CE$3)='Rent Roll'!$AK43,MONTH(CE$3)='Rent Roll'!$AL43)),0,1)</f>
        <v>1</v>
      </c>
      <c r="CF333" s="567">
        <f>IF(AND(YEAR(CF$3)=YEAR('Rent Roll'!$C43),OR(MONTH(CF$3)='Rent Roll'!$AJ43,MONTH(CF$3)='Rent Roll'!$AK43,MONTH(CF$3)='Rent Roll'!$AL43)),0,1)</f>
        <v>1</v>
      </c>
      <c r="CG333" s="567">
        <f>IF(AND(YEAR(CG$3)=YEAR('Rent Roll'!$C43),OR(MONTH(CG$3)='Rent Roll'!$AJ43,MONTH(CG$3)='Rent Roll'!$AK43,MONTH(CG$3)='Rent Roll'!$AL43)),0,1)</f>
        <v>1</v>
      </c>
      <c r="CH333" s="567">
        <f>IF(AND(YEAR(CH$3)=YEAR('Rent Roll'!$C43),OR(MONTH(CH$3)='Rent Roll'!$AJ43,MONTH(CH$3)='Rent Roll'!$AK43,MONTH(CH$3)='Rent Roll'!$AL43)),0,1)</f>
        <v>1</v>
      </c>
      <c r="CI333" s="567">
        <f>IF(AND(YEAR(CI$3)=YEAR('Rent Roll'!$C43),OR(MONTH(CI$3)='Rent Roll'!$AJ43,MONTH(CI$3)='Rent Roll'!$AK43,MONTH(CI$3)='Rent Roll'!$AL43)),0,1)</f>
        <v>1</v>
      </c>
      <c r="CJ333" s="567">
        <f>IF(AND(YEAR(CJ$3)=YEAR('Rent Roll'!$C43),OR(MONTH(CJ$3)='Rent Roll'!$AJ43,MONTH(CJ$3)='Rent Roll'!$AK43,MONTH(CJ$3)='Rent Roll'!$AL43)),0,1)</f>
        <v>1</v>
      </c>
      <c r="CK333" s="567">
        <f>IF(AND(YEAR(CK$3)=YEAR('Rent Roll'!$C43),OR(MONTH(CK$3)='Rent Roll'!$AJ43,MONTH(CK$3)='Rent Roll'!$AK43,MONTH(CK$3)='Rent Roll'!$AL43)),0,1)</f>
        <v>1</v>
      </c>
      <c r="CL333" s="767">
        <f>IF(AND(YEAR(CL$3)=YEAR('Rent Roll'!$C43),OR(MONTH(CL$3)='Rent Roll'!$AJ43,MONTH(CL$3)='Rent Roll'!$AK43,MONTH(CL$3)='Rent Roll'!$AL43)),0,1)</f>
        <v>1</v>
      </c>
      <c r="CM333" s="768">
        <f>IF(AND(YEAR(CM$3)=YEAR('Rent Roll'!$C43),OR(MONTH(CM$3)='Rent Roll'!$AJ43,MONTH(CM$3)='Rent Roll'!$AK43,MONTH(CM$3)='Rent Roll'!$AL43)),0,1)</f>
        <v>1</v>
      </c>
      <c r="CN333" s="567">
        <f>IF(AND(YEAR(CN$3)=YEAR('Rent Roll'!$C43),OR(MONTH(CN$3)='Rent Roll'!$AJ43,MONTH(CN$3)='Rent Roll'!$AK43,MONTH(CN$3)='Rent Roll'!$AL43)),0,1)</f>
        <v>1</v>
      </c>
      <c r="CO333" s="567">
        <f>IF(AND(YEAR(CO$3)=YEAR('Rent Roll'!$C43),OR(MONTH(CO$3)='Rent Roll'!$AJ43,MONTH(CO$3)='Rent Roll'!$AK43,MONTH(CO$3)='Rent Roll'!$AL43)),0,1)</f>
        <v>1</v>
      </c>
      <c r="CP333" s="567">
        <f>IF(AND(YEAR(CP$3)=YEAR('Rent Roll'!$C43),OR(MONTH(CP$3)='Rent Roll'!$AJ43,MONTH(CP$3)='Rent Roll'!$AK43,MONTH(CP$3)='Rent Roll'!$AL43)),0,1)</f>
        <v>1</v>
      </c>
      <c r="CQ333" s="567">
        <f>IF(AND(YEAR(CQ$3)=YEAR('Rent Roll'!$C43),OR(MONTH(CQ$3)='Rent Roll'!$AJ43,MONTH(CQ$3)='Rent Roll'!$AK43,MONTH(CQ$3)='Rent Roll'!$AL43)),0,1)</f>
        <v>1</v>
      </c>
      <c r="CR333" s="567">
        <f>IF(AND(YEAR(CR$3)=YEAR('Rent Roll'!$C43),OR(MONTH(CR$3)='Rent Roll'!$AJ43,MONTH(CR$3)='Rent Roll'!$AK43,MONTH(CR$3)='Rent Roll'!$AL43)),0,1)</f>
        <v>1</v>
      </c>
      <c r="CS333" s="567">
        <f>IF(AND(YEAR(CS$3)=YEAR('Rent Roll'!$C43),OR(MONTH(CS$3)='Rent Roll'!$AJ43,MONTH(CS$3)='Rent Roll'!$AK43,MONTH(CS$3)='Rent Roll'!$AL43)),0,1)</f>
        <v>1</v>
      </c>
      <c r="CT333" s="567">
        <f>IF(AND(YEAR(CT$3)=YEAR('Rent Roll'!$C43),OR(MONTH(CT$3)='Rent Roll'!$AJ43,MONTH(CT$3)='Rent Roll'!$AK43,MONTH(CT$3)='Rent Roll'!$AL43)),0,1)</f>
        <v>1</v>
      </c>
      <c r="CU333" s="567">
        <f>IF(AND(YEAR(CU$3)=YEAR('Rent Roll'!$C43),OR(MONTH(CU$3)='Rent Roll'!$AJ43,MONTH(CU$3)='Rent Roll'!$AK43,MONTH(CU$3)='Rent Roll'!$AL43)),0,1)</f>
        <v>1</v>
      </c>
      <c r="CV333" s="567">
        <f>IF(AND(YEAR(CV$3)=YEAR('Rent Roll'!$C43),OR(MONTH(CV$3)='Rent Roll'!$AJ43,MONTH(CV$3)='Rent Roll'!$AK43,MONTH(CV$3)='Rent Roll'!$AL43)),0,1)</f>
        <v>1</v>
      </c>
      <c r="CW333" s="567">
        <f>IF(AND(YEAR(CW$3)=YEAR('Rent Roll'!$C43),OR(MONTH(CW$3)='Rent Roll'!$AJ43,MONTH(CW$3)='Rent Roll'!$AK43,MONTH(CW$3)='Rent Roll'!$AL43)),0,1)</f>
        <v>1</v>
      </c>
      <c r="CX333" s="767">
        <f>IF(AND(YEAR(CX$3)=YEAR('Rent Roll'!$C43),OR(MONTH(CX$3)='Rent Roll'!$AJ43,MONTH(CX$3)='Rent Roll'!$AK43,MONTH(CX$3)='Rent Roll'!$AL43)),0,1)</f>
        <v>1</v>
      </c>
      <c r="CY333" s="768">
        <f>IF(AND(YEAR(CY$3)=YEAR('Rent Roll'!$C43),OR(MONTH(CY$3)='Rent Roll'!$AJ43,MONTH(CY$3)='Rent Roll'!$AK43,MONTH(CY$3)='Rent Roll'!$AL43)),0,1)</f>
        <v>1</v>
      </c>
      <c r="CZ333" s="567">
        <f>IF(AND(YEAR(CZ$3)=YEAR('Rent Roll'!$C43),OR(MONTH(CZ$3)='Rent Roll'!$AJ43,MONTH(CZ$3)='Rent Roll'!$AK43,MONTH(CZ$3)='Rent Roll'!$AL43)),0,1)</f>
        <v>1</v>
      </c>
      <c r="DA333" s="567">
        <f>IF(AND(YEAR(DA$3)=YEAR('Rent Roll'!$C43),OR(MONTH(DA$3)='Rent Roll'!$AJ43,MONTH(DA$3)='Rent Roll'!$AK43,MONTH(DA$3)='Rent Roll'!$AL43)),0,1)</f>
        <v>1</v>
      </c>
      <c r="DB333" s="567">
        <f>IF(AND(YEAR(DB$3)=YEAR('Rent Roll'!$C43),OR(MONTH(DB$3)='Rent Roll'!$AJ43,MONTH(DB$3)='Rent Roll'!$AK43,MONTH(DB$3)='Rent Roll'!$AL43)),0,1)</f>
        <v>1</v>
      </c>
      <c r="DC333" s="567">
        <f>IF(AND(YEAR(DC$3)=YEAR('Rent Roll'!$C43),OR(MONTH(DC$3)='Rent Roll'!$AJ43,MONTH(DC$3)='Rent Roll'!$AK43,MONTH(DC$3)='Rent Roll'!$AL43)),0,1)</f>
        <v>1</v>
      </c>
      <c r="DD333" s="567">
        <f>IF(AND(YEAR(DD$3)=YEAR('Rent Roll'!$C43),OR(MONTH(DD$3)='Rent Roll'!$AJ43,MONTH(DD$3)='Rent Roll'!$AK43,MONTH(DD$3)='Rent Roll'!$AL43)),0,1)</f>
        <v>1</v>
      </c>
      <c r="DE333" s="567">
        <f>IF(AND(YEAR(DE$3)=YEAR('Rent Roll'!$C43),OR(MONTH(DE$3)='Rent Roll'!$AJ43,MONTH(DE$3)='Rent Roll'!$AK43,MONTH(DE$3)='Rent Roll'!$AL43)),0,1)</f>
        <v>1</v>
      </c>
      <c r="DF333" s="567">
        <f>IF(AND(YEAR(DF$3)=YEAR('Rent Roll'!$C43),OR(MONTH(DF$3)='Rent Roll'!$AJ43,MONTH(DF$3)='Rent Roll'!$AK43,MONTH(DF$3)='Rent Roll'!$AL43)),0,1)</f>
        <v>1</v>
      </c>
      <c r="DG333" s="567">
        <f>IF(AND(YEAR(DG$3)=YEAR('Rent Roll'!$C43),OR(MONTH(DG$3)='Rent Roll'!$AJ43,MONTH(DG$3)='Rent Roll'!$AK43,MONTH(DG$3)='Rent Roll'!$AL43)),0,1)</f>
        <v>1</v>
      </c>
      <c r="DH333" s="567">
        <f>IF(AND(YEAR(DH$3)=YEAR('Rent Roll'!$C43),OR(MONTH(DH$3)='Rent Roll'!$AJ43,MONTH(DH$3)='Rent Roll'!$AK43,MONTH(DH$3)='Rent Roll'!$AL43)),0,1)</f>
        <v>1</v>
      </c>
      <c r="DI333" s="567">
        <f>IF(AND(YEAR(DI$3)=YEAR('Rent Roll'!$C43),OR(MONTH(DI$3)='Rent Roll'!$AJ43,MONTH(DI$3)='Rent Roll'!$AK43,MONTH(DI$3)='Rent Roll'!$AL43)),0,1)</f>
        <v>1</v>
      </c>
      <c r="DJ333" s="767">
        <f>IF(AND(YEAR(DJ$3)=YEAR('Rent Roll'!$C43),OR(MONTH(DJ$3)='Rent Roll'!$AJ43,MONTH(DJ$3)='Rent Roll'!$AK43,MONTH(DJ$3)='Rent Roll'!$AL43)),0,1)</f>
        <v>1</v>
      </c>
      <c r="DK333" s="768">
        <f>IF(AND(YEAR(DK$3)=YEAR('Rent Roll'!$C43),OR(MONTH(DK$3)='Rent Roll'!$AJ43,MONTH(DK$3)='Rent Roll'!$AK43,MONTH(DK$3)='Rent Roll'!$AL43)),0,1)</f>
        <v>1</v>
      </c>
      <c r="DL333" s="567">
        <f>IF(AND(YEAR(DL$3)=YEAR('Rent Roll'!$C43),OR(MONTH(DL$3)='Rent Roll'!$AJ43,MONTH(DL$3)='Rent Roll'!$AK43,MONTH(DL$3)='Rent Roll'!$AL43)),0,1)</f>
        <v>1</v>
      </c>
      <c r="DM333" s="567">
        <f>IF(AND(YEAR(DM$3)=YEAR('Rent Roll'!$C43),OR(MONTH(DM$3)='Rent Roll'!$AJ43,MONTH(DM$3)='Rent Roll'!$AK43,MONTH(DM$3)='Rent Roll'!$AL43)),0,1)</f>
        <v>1</v>
      </c>
      <c r="DN333" s="567">
        <f>IF(AND(YEAR(DN$3)=YEAR('Rent Roll'!$C43),OR(MONTH(DN$3)='Rent Roll'!$AJ43,MONTH(DN$3)='Rent Roll'!$AK43,MONTH(DN$3)='Rent Roll'!$AL43)),0,1)</f>
        <v>1</v>
      </c>
      <c r="DO333" s="567">
        <f>IF(AND(YEAR(DO$3)=YEAR('Rent Roll'!$C43),OR(MONTH(DO$3)='Rent Roll'!$AJ43,MONTH(DO$3)='Rent Roll'!$AK43,MONTH(DO$3)='Rent Roll'!$AL43)),0,1)</f>
        <v>1</v>
      </c>
      <c r="DP333" s="567">
        <f>IF(AND(YEAR(DP$3)=YEAR('Rent Roll'!$C43),OR(MONTH(DP$3)='Rent Roll'!$AJ43,MONTH(DP$3)='Rent Roll'!$AK43,MONTH(DP$3)='Rent Roll'!$AL43)),0,1)</f>
        <v>1</v>
      </c>
      <c r="DQ333" s="567">
        <f>IF(AND(YEAR(DQ$3)=YEAR('Rent Roll'!$C43),OR(MONTH(DQ$3)='Rent Roll'!$AJ43,MONTH(DQ$3)='Rent Roll'!$AK43,MONTH(DQ$3)='Rent Roll'!$AL43)),0,1)</f>
        <v>1</v>
      </c>
      <c r="DR333" s="567">
        <f>IF(AND(YEAR(DR$3)=YEAR('Rent Roll'!$C43),OR(MONTH(DR$3)='Rent Roll'!$AJ43,MONTH(DR$3)='Rent Roll'!$AK43,MONTH(DR$3)='Rent Roll'!$AL43)),0,1)</f>
        <v>1</v>
      </c>
      <c r="DS333" s="567">
        <f>IF(AND(YEAR(DS$3)=YEAR('Rent Roll'!$C43),OR(MONTH(DS$3)='Rent Roll'!$AJ43,MONTH(DS$3)='Rent Roll'!$AK43,MONTH(DS$3)='Rent Roll'!$AL43)),0,1)</f>
        <v>1</v>
      </c>
      <c r="DT333" s="567">
        <f>IF(AND(YEAR(DT$3)=YEAR('Rent Roll'!$C43),OR(MONTH(DT$3)='Rent Roll'!$AJ43,MONTH(DT$3)='Rent Roll'!$AK43,MONTH(DT$3)='Rent Roll'!$AL43)),0,1)</f>
        <v>1</v>
      </c>
      <c r="DU333" s="567">
        <f>IF(AND(YEAR(DU$3)=YEAR('Rent Roll'!$C43),OR(MONTH(DU$3)='Rent Roll'!$AJ43,MONTH(DU$3)='Rent Roll'!$AK43,MONTH(DU$3)='Rent Roll'!$AL43)),0,1)</f>
        <v>1</v>
      </c>
      <c r="DV333" s="567">
        <f>IF(AND(YEAR(DV$3)=YEAR('Rent Roll'!$C43),OR(MONTH(DV$3)='Rent Roll'!$AJ43,MONTH(DV$3)='Rent Roll'!$AK43,MONTH(DV$3)='Rent Roll'!$AL43)),0,1)</f>
        <v>1</v>
      </c>
    </row>
    <row r="334" spans="1:126" s="568" customFormat="1" ht="12" customHeight="1" outlineLevel="1" x14ac:dyDescent="0.4">
      <c r="A334" s="732"/>
      <c r="B334" s="564">
        <f>'Rent Roll'!$B44</f>
        <v>0</v>
      </c>
      <c r="C334" s="565"/>
      <c r="D334" s="565"/>
      <c r="E334" s="566"/>
      <c r="F334" s="778">
        <f>IF(AND(YEAR(F$3)=YEAR('Rent Roll'!$C44),OR(MONTH(F$3)='Rent Roll'!$AJ44,MONTH(F$3)='Rent Roll'!$AK44,MONTH(F$3)='Rent Roll'!$AL44)),0,1)</f>
        <v>1</v>
      </c>
      <c r="G334" s="768">
        <f>IF(AND(YEAR(G$3)=YEAR('Rent Roll'!$C44),OR(MONTH(G$3)='Rent Roll'!$AJ44,MONTH(G$3)='Rent Roll'!$AK44,MONTH(G$3)='Rent Roll'!$AL44)),0,1)</f>
        <v>1</v>
      </c>
      <c r="H334" s="567">
        <f>IF(AND(YEAR(H$3)=YEAR('Rent Roll'!$C44),OR(MONTH(H$3)='Rent Roll'!$AJ44,MONTH(H$3)='Rent Roll'!$AK44,MONTH(H$3)='Rent Roll'!$AL44)),0,1)</f>
        <v>1</v>
      </c>
      <c r="I334" s="567">
        <f>IF(AND(YEAR(I$3)=YEAR('Rent Roll'!$C44),OR(MONTH(I$3)='Rent Roll'!$AJ44,MONTH(I$3)='Rent Roll'!$AK44,MONTH(I$3)='Rent Roll'!$AL44)),0,1)</f>
        <v>1</v>
      </c>
      <c r="J334" s="567">
        <f>IF(AND(YEAR(J$3)=YEAR('Rent Roll'!$C44),OR(MONTH(J$3)='Rent Roll'!$AJ44,MONTH(J$3)='Rent Roll'!$AK44,MONTH(J$3)='Rent Roll'!$AL44)),0,1)</f>
        <v>1</v>
      </c>
      <c r="K334" s="567">
        <f>IF(AND(YEAR(K$3)=YEAR('Rent Roll'!$C44),OR(MONTH(K$3)='Rent Roll'!$AJ44,MONTH(K$3)='Rent Roll'!$AK44,MONTH(K$3)='Rent Roll'!$AL44)),0,1)</f>
        <v>1</v>
      </c>
      <c r="L334" s="567">
        <f>IF(AND(YEAR(L$3)=YEAR('Rent Roll'!$C44),OR(MONTH(L$3)='Rent Roll'!$AJ44,MONTH(L$3)='Rent Roll'!$AK44,MONTH(L$3)='Rent Roll'!$AL44)),0,1)</f>
        <v>1</v>
      </c>
      <c r="M334" s="567">
        <f>IF(AND(YEAR(M$3)=YEAR('Rent Roll'!$C44),OR(MONTH(M$3)='Rent Roll'!$AJ44,MONTH(M$3)='Rent Roll'!$AK44,MONTH(M$3)='Rent Roll'!$AL44)),0,1)</f>
        <v>1</v>
      </c>
      <c r="N334" s="567">
        <f>IF(AND(YEAR(N$3)=YEAR('Rent Roll'!$C44),OR(MONTH(N$3)='Rent Roll'!$AJ44,MONTH(N$3)='Rent Roll'!$AK44,MONTH(N$3)='Rent Roll'!$AL44)),0,1)</f>
        <v>1</v>
      </c>
      <c r="O334" s="567">
        <f>IF(AND(YEAR(O$3)=YEAR('Rent Roll'!$C44),OR(MONTH(O$3)='Rent Roll'!$AJ44,MONTH(O$3)='Rent Roll'!$AK44,MONTH(O$3)='Rent Roll'!$AL44)),0,1)</f>
        <v>1</v>
      </c>
      <c r="P334" s="567">
        <f>IF(AND(YEAR(P$3)=YEAR('Rent Roll'!$C44),OR(MONTH(P$3)='Rent Roll'!$AJ44,MONTH(P$3)='Rent Roll'!$AK44,MONTH(P$3)='Rent Roll'!$AL44)),0,1)</f>
        <v>1</v>
      </c>
      <c r="Q334" s="567">
        <f>IF(AND(YEAR(Q$3)=YEAR('Rent Roll'!$C44),OR(MONTH(Q$3)='Rent Roll'!$AJ44,MONTH(Q$3)='Rent Roll'!$AK44,MONTH(Q$3)='Rent Roll'!$AL44)),0,1)</f>
        <v>1</v>
      </c>
      <c r="R334" s="767">
        <f>IF(AND(YEAR(R$3)=YEAR('Rent Roll'!$C44),OR(MONTH(R$3)='Rent Roll'!$AJ44,MONTH(R$3)='Rent Roll'!$AK44,MONTH(R$3)='Rent Roll'!$AL44)),0,1)</f>
        <v>1</v>
      </c>
      <c r="S334" s="768">
        <f>IF(AND(YEAR(S$3)=YEAR('Rent Roll'!$C44),OR(MONTH(S$3)='Rent Roll'!$AJ44,MONTH(S$3)='Rent Roll'!$AK44,MONTH(S$3)='Rent Roll'!$AL44)),0,1)</f>
        <v>1</v>
      </c>
      <c r="T334" s="567">
        <f>IF(AND(YEAR(T$3)=YEAR('Rent Roll'!$C44),OR(MONTH(T$3)='Rent Roll'!$AJ44,MONTH(T$3)='Rent Roll'!$AK44,MONTH(T$3)='Rent Roll'!$AL44)),0,1)</f>
        <v>1</v>
      </c>
      <c r="U334" s="567">
        <f>IF(AND(YEAR(U$3)=YEAR('Rent Roll'!$C44),OR(MONTH(U$3)='Rent Roll'!$AJ44,MONTH(U$3)='Rent Roll'!$AK44,MONTH(U$3)='Rent Roll'!$AL44)),0,1)</f>
        <v>1</v>
      </c>
      <c r="V334" s="567">
        <f>IF(AND(YEAR(V$3)=YEAR('Rent Roll'!$C44),OR(MONTH(V$3)='Rent Roll'!$AJ44,MONTH(V$3)='Rent Roll'!$AK44,MONTH(V$3)='Rent Roll'!$AL44)),0,1)</f>
        <v>1</v>
      </c>
      <c r="W334" s="567">
        <f>IF(AND(YEAR(W$3)=YEAR('Rent Roll'!$C44),OR(MONTH(W$3)='Rent Roll'!$AJ44,MONTH(W$3)='Rent Roll'!$AK44,MONTH(W$3)='Rent Roll'!$AL44)),0,1)</f>
        <v>1</v>
      </c>
      <c r="X334" s="567">
        <f>IF(AND(YEAR(X$3)=YEAR('Rent Roll'!$C44),OR(MONTH(X$3)='Rent Roll'!$AJ44,MONTH(X$3)='Rent Roll'!$AK44,MONTH(X$3)='Rent Roll'!$AL44)),0,1)</f>
        <v>1</v>
      </c>
      <c r="Y334" s="567">
        <f>IF(AND(YEAR(Y$3)=YEAR('Rent Roll'!$C44),OR(MONTH(Y$3)='Rent Roll'!$AJ44,MONTH(Y$3)='Rent Roll'!$AK44,MONTH(Y$3)='Rent Roll'!$AL44)),0,1)</f>
        <v>1</v>
      </c>
      <c r="Z334" s="567">
        <f>IF(AND(YEAR(Z$3)=YEAR('Rent Roll'!$C44),OR(MONTH(Z$3)='Rent Roll'!$AJ44,MONTH(Z$3)='Rent Roll'!$AK44,MONTH(Z$3)='Rent Roll'!$AL44)),0,1)</f>
        <v>1</v>
      </c>
      <c r="AA334" s="567">
        <f>IF(AND(YEAR(AA$3)=YEAR('Rent Roll'!$C44),OR(MONTH(AA$3)='Rent Roll'!$AJ44,MONTH(AA$3)='Rent Roll'!$AK44,MONTH(AA$3)='Rent Roll'!$AL44)),0,1)</f>
        <v>1</v>
      </c>
      <c r="AB334" s="567">
        <f>IF(AND(YEAR(AB$3)=YEAR('Rent Roll'!$C44),OR(MONTH(AB$3)='Rent Roll'!$AJ44,MONTH(AB$3)='Rent Roll'!$AK44,MONTH(AB$3)='Rent Roll'!$AL44)),0,1)</f>
        <v>1</v>
      </c>
      <c r="AC334" s="567">
        <f>IF(AND(YEAR(AC$3)=YEAR('Rent Roll'!$C44),OR(MONTH(AC$3)='Rent Roll'!$AJ44,MONTH(AC$3)='Rent Roll'!$AK44,MONTH(AC$3)='Rent Roll'!$AL44)),0,1)</f>
        <v>1</v>
      </c>
      <c r="AD334" s="767">
        <f>IF(AND(YEAR(AD$3)=YEAR('Rent Roll'!$C44),OR(MONTH(AD$3)='Rent Roll'!$AJ44,MONTH(AD$3)='Rent Roll'!$AK44,MONTH(AD$3)='Rent Roll'!$AL44)),0,1)</f>
        <v>1</v>
      </c>
      <c r="AE334" s="768">
        <f>IF(AND(YEAR(AE$3)=YEAR('Rent Roll'!$C44),OR(MONTH(AE$3)='Rent Roll'!$AJ44,MONTH(AE$3)='Rent Roll'!$AK44,MONTH(AE$3)='Rent Roll'!$AL44)),0,1)</f>
        <v>1</v>
      </c>
      <c r="AF334" s="567">
        <f>IF(AND(YEAR(AF$3)=YEAR('Rent Roll'!$C44),OR(MONTH(AF$3)='Rent Roll'!$AJ44,MONTH(AF$3)='Rent Roll'!$AK44,MONTH(AF$3)='Rent Roll'!$AL44)),0,1)</f>
        <v>1</v>
      </c>
      <c r="AG334" s="567">
        <f>IF(AND(YEAR(AG$3)=YEAR('Rent Roll'!$C44),OR(MONTH(AG$3)='Rent Roll'!$AJ44,MONTH(AG$3)='Rent Roll'!$AK44,MONTH(AG$3)='Rent Roll'!$AL44)),0,1)</f>
        <v>1</v>
      </c>
      <c r="AH334" s="567">
        <f>IF(AND(YEAR(AH$3)=YEAR('Rent Roll'!$C44),OR(MONTH(AH$3)='Rent Roll'!$AJ44,MONTH(AH$3)='Rent Roll'!$AK44,MONTH(AH$3)='Rent Roll'!$AL44)),0,1)</f>
        <v>1</v>
      </c>
      <c r="AI334" s="567">
        <f>IF(AND(YEAR(AI$3)=YEAR('Rent Roll'!$C44),OR(MONTH(AI$3)='Rent Roll'!$AJ44,MONTH(AI$3)='Rent Roll'!$AK44,MONTH(AI$3)='Rent Roll'!$AL44)),0,1)</f>
        <v>1</v>
      </c>
      <c r="AJ334" s="567">
        <f>IF(AND(YEAR(AJ$3)=YEAR('Rent Roll'!$C44),OR(MONTH(AJ$3)='Rent Roll'!$AJ44,MONTH(AJ$3)='Rent Roll'!$AK44,MONTH(AJ$3)='Rent Roll'!$AL44)),0,1)</f>
        <v>1</v>
      </c>
      <c r="AK334" s="567">
        <f>IF(AND(YEAR(AK$3)=YEAR('Rent Roll'!$C44),OR(MONTH(AK$3)='Rent Roll'!$AJ44,MONTH(AK$3)='Rent Roll'!$AK44,MONTH(AK$3)='Rent Roll'!$AL44)),0,1)</f>
        <v>1</v>
      </c>
      <c r="AL334" s="567">
        <f>IF(AND(YEAR(AL$3)=YEAR('Rent Roll'!$C44),OR(MONTH(AL$3)='Rent Roll'!$AJ44,MONTH(AL$3)='Rent Roll'!$AK44,MONTH(AL$3)='Rent Roll'!$AL44)),0,1)</f>
        <v>1</v>
      </c>
      <c r="AM334" s="567">
        <f>IF(AND(YEAR(AM$3)=YEAR('Rent Roll'!$C44),OR(MONTH(AM$3)='Rent Roll'!$AJ44,MONTH(AM$3)='Rent Roll'!$AK44,MONTH(AM$3)='Rent Roll'!$AL44)),0,1)</f>
        <v>1</v>
      </c>
      <c r="AN334" s="567">
        <f>IF(AND(YEAR(AN$3)=YEAR('Rent Roll'!$C44),OR(MONTH(AN$3)='Rent Roll'!$AJ44,MONTH(AN$3)='Rent Roll'!$AK44,MONTH(AN$3)='Rent Roll'!$AL44)),0,1)</f>
        <v>1</v>
      </c>
      <c r="AO334" s="567">
        <f>IF(AND(YEAR(AO$3)=YEAR('Rent Roll'!$C44),OR(MONTH(AO$3)='Rent Roll'!$AJ44,MONTH(AO$3)='Rent Roll'!$AK44,MONTH(AO$3)='Rent Roll'!$AL44)),0,1)</f>
        <v>1</v>
      </c>
      <c r="AP334" s="767">
        <f>IF(AND(YEAR(AP$3)=YEAR('Rent Roll'!$C44),OR(MONTH(AP$3)='Rent Roll'!$AJ44,MONTH(AP$3)='Rent Roll'!$AK44,MONTH(AP$3)='Rent Roll'!$AL44)),0,1)</f>
        <v>1</v>
      </c>
      <c r="AQ334" s="768">
        <f>IF(AND(YEAR(AQ$3)=YEAR('Rent Roll'!$C44),OR(MONTH(AQ$3)='Rent Roll'!$AJ44,MONTH(AQ$3)='Rent Roll'!$AK44,MONTH(AQ$3)='Rent Roll'!$AL44)),0,1)</f>
        <v>1</v>
      </c>
      <c r="AR334" s="567">
        <f>IF(AND(YEAR(AR$3)=YEAR('Rent Roll'!$C44),OR(MONTH(AR$3)='Rent Roll'!$AJ44,MONTH(AR$3)='Rent Roll'!$AK44,MONTH(AR$3)='Rent Roll'!$AL44)),0,1)</f>
        <v>1</v>
      </c>
      <c r="AS334" s="567">
        <f>IF(AND(YEAR(AS$3)=YEAR('Rent Roll'!$C44),OR(MONTH(AS$3)='Rent Roll'!$AJ44,MONTH(AS$3)='Rent Roll'!$AK44,MONTH(AS$3)='Rent Roll'!$AL44)),0,1)</f>
        <v>1</v>
      </c>
      <c r="AT334" s="567">
        <f>IF(AND(YEAR(AT$3)=YEAR('Rent Roll'!$C44),OR(MONTH(AT$3)='Rent Roll'!$AJ44,MONTH(AT$3)='Rent Roll'!$AK44,MONTH(AT$3)='Rent Roll'!$AL44)),0,1)</f>
        <v>1</v>
      </c>
      <c r="AU334" s="567">
        <f>IF(AND(YEAR(AU$3)=YEAR('Rent Roll'!$C44),OR(MONTH(AU$3)='Rent Roll'!$AJ44,MONTH(AU$3)='Rent Roll'!$AK44,MONTH(AU$3)='Rent Roll'!$AL44)),0,1)</f>
        <v>1</v>
      </c>
      <c r="AV334" s="567">
        <f>IF(AND(YEAR(AV$3)=YEAR('Rent Roll'!$C44),OR(MONTH(AV$3)='Rent Roll'!$AJ44,MONTH(AV$3)='Rent Roll'!$AK44,MONTH(AV$3)='Rent Roll'!$AL44)),0,1)</f>
        <v>1</v>
      </c>
      <c r="AW334" s="567">
        <f>IF(AND(YEAR(AW$3)=YEAR('Rent Roll'!$C44),OR(MONTH(AW$3)='Rent Roll'!$AJ44,MONTH(AW$3)='Rent Roll'!$AK44,MONTH(AW$3)='Rent Roll'!$AL44)),0,1)</f>
        <v>1</v>
      </c>
      <c r="AX334" s="567">
        <f>IF(AND(YEAR(AX$3)=YEAR('Rent Roll'!$C44),OR(MONTH(AX$3)='Rent Roll'!$AJ44,MONTH(AX$3)='Rent Roll'!$AK44,MONTH(AX$3)='Rent Roll'!$AL44)),0,1)</f>
        <v>1</v>
      </c>
      <c r="AY334" s="567">
        <f>IF(AND(YEAR(AY$3)=YEAR('Rent Roll'!$C44),OR(MONTH(AY$3)='Rent Roll'!$AJ44,MONTH(AY$3)='Rent Roll'!$AK44,MONTH(AY$3)='Rent Roll'!$AL44)),0,1)</f>
        <v>1</v>
      </c>
      <c r="AZ334" s="567">
        <f>IF(AND(YEAR(AZ$3)=YEAR('Rent Roll'!$C44),OR(MONTH(AZ$3)='Rent Roll'!$AJ44,MONTH(AZ$3)='Rent Roll'!$AK44,MONTH(AZ$3)='Rent Roll'!$AL44)),0,1)</f>
        <v>1</v>
      </c>
      <c r="BA334" s="567">
        <f>IF(AND(YEAR(BA$3)=YEAR('Rent Roll'!$C44),OR(MONTH(BA$3)='Rent Roll'!$AJ44,MONTH(BA$3)='Rent Roll'!$AK44,MONTH(BA$3)='Rent Roll'!$AL44)),0,1)</f>
        <v>1</v>
      </c>
      <c r="BB334" s="767">
        <f>IF(AND(YEAR(BB$3)=YEAR('Rent Roll'!$C44),OR(MONTH(BB$3)='Rent Roll'!$AJ44,MONTH(BB$3)='Rent Roll'!$AK44,MONTH(BB$3)='Rent Roll'!$AL44)),0,1)</f>
        <v>1</v>
      </c>
      <c r="BC334" s="768">
        <f>IF(AND(YEAR(BC$3)=YEAR('Rent Roll'!$C44),OR(MONTH(BC$3)='Rent Roll'!$AJ44,MONTH(BC$3)='Rent Roll'!$AK44,MONTH(BC$3)='Rent Roll'!$AL44)),0,1)</f>
        <v>1</v>
      </c>
      <c r="BD334" s="567">
        <f>IF(AND(YEAR(BD$3)=YEAR('Rent Roll'!$C44),OR(MONTH(BD$3)='Rent Roll'!$AJ44,MONTH(BD$3)='Rent Roll'!$AK44,MONTH(BD$3)='Rent Roll'!$AL44)),0,1)</f>
        <v>1</v>
      </c>
      <c r="BE334" s="567">
        <f>IF(AND(YEAR(BE$3)=YEAR('Rent Roll'!$C44),OR(MONTH(BE$3)='Rent Roll'!$AJ44,MONTH(BE$3)='Rent Roll'!$AK44,MONTH(BE$3)='Rent Roll'!$AL44)),0,1)</f>
        <v>1</v>
      </c>
      <c r="BF334" s="567">
        <f>IF(AND(YEAR(BF$3)=YEAR('Rent Roll'!$C44),OR(MONTH(BF$3)='Rent Roll'!$AJ44,MONTH(BF$3)='Rent Roll'!$AK44,MONTH(BF$3)='Rent Roll'!$AL44)),0,1)</f>
        <v>1</v>
      </c>
      <c r="BG334" s="567">
        <f>IF(AND(YEAR(BG$3)=YEAR('Rent Roll'!$C44),OR(MONTH(BG$3)='Rent Roll'!$AJ44,MONTH(BG$3)='Rent Roll'!$AK44,MONTH(BG$3)='Rent Roll'!$AL44)),0,1)</f>
        <v>1</v>
      </c>
      <c r="BH334" s="567">
        <f>IF(AND(YEAR(BH$3)=YEAR('Rent Roll'!$C44),OR(MONTH(BH$3)='Rent Roll'!$AJ44,MONTH(BH$3)='Rent Roll'!$AK44,MONTH(BH$3)='Rent Roll'!$AL44)),0,1)</f>
        <v>1</v>
      </c>
      <c r="BI334" s="567">
        <f>IF(AND(YEAR(BI$3)=YEAR('Rent Roll'!$C44),OR(MONTH(BI$3)='Rent Roll'!$AJ44,MONTH(BI$3)='Rent Roll'!$AK44,MONTH(BI$3)='Rent Roll'!$AL44)),0,1)</f>
        <v>1</v>
      </c>
      <c r="BJ334" s="567">
        <f>IF(AND(YEAR(BJ$3)=YEAR('Rent Roll'!$C44),OR(MONTH(BJ$3)='Rent Roll'!$AJ44,MONTH(BJ$3)='Rent Roll'!$AK44,MONTH(BJ$3)='Rent Roll'!$AL44)),0,1)</f>
        <v>1</v>
      </c>
      <c r="BK334" s="567">
        <f>IF(AND(YEAR(BK$3)=YEAR('Rent Roll'!$C44),OR(MONTH(BK$3)='Rent Roll'!$AJ44,MONTH(BK$3)='Rent Roll'!$AK44,MONTH(BK$3)='Rent Roll'!$AL44)),0,1)</f>
        <v>1</v>
      </c>
      <c r="BL334" s="567">
        <f>IF(AND(YEAR(BL$3)=YEAR('Rent Roll'!$C44),OR(MONTH(BL$3)='Rent Roll'!$AJ44,MONTH(BL$3)='Rent Roll'!$AK44,MONTH(BL$3)='Rent Roll'!$AL44)),0,1)</f>
        <v>1</v>
      </c>
      <c r="BM334" s="567">
        <f>IF(AND(YEAR(BM$3)=YEAR('Rent Roll'!$C44),OR(MONTH(BM$3)='Rent Roll'!$AJ44,MONTH(BM$3)='Rent Roll'!$AK44,MONTH(BM$3)='Rent Roll'!$AL44)),0,1)</f>
        <v>1</v>
      </c>
      <c r="BN334" s="767">
        <f>IF(AND(YEAR(BN$3)=YEAR('Rent Roll'!$C44),OR(MONTH(BN$3)='Rent Roll'!$AJ44,MONTH(BN$3)='Rent Roll'!$AK44,MONTH(BN$3)='Rent Roll'!$AL44)),0,1)</f>
        <v>1</v>
      </c>
      <c r="BO334" s="768">
        <f>IF(AND(YEAR(BO$3)=YEAR('Rent Roll'!$C44),OR(MONTH(BO$3)='Rent Roll'!$AJ44,MONTH(BO$3)='Rent Roll'!$AK44,MONTH(BO$3)='Rent Roll'!$AL44)),0,1)</f>
        <v>1</v>
      </c>
      <c r="BP334" s="567">
        <f>IF(AND(YEAR(BP$3)=YEAR('Rent Roll'!$C44),OR(MONTH(BP$3)='Rent Roll'!$AJ44,MONTH(BP$3)='Rent Roll'!$AK44,MONTH(BP$3)='Rent Roll'!$AL44)),0,1)</f>
        <v>1</v>
      </c>
      <c r="BQ334" s="567">
        <f>IF(AND(YEAR(BQ$3)=YEAR('Rent Roll'!$C44),OR(MONTH(BQ$3)='Rent Roll'!$AJ44,MONTH(BQ$3)='Rent Roll'!$AK44,MONTH(BQ$3)='Rent Roll'!$AL44)),0,1)</f>
        <v>1</v>
      </c>
      <c r="BR334" s="567">
        <f>IF(AND(YEAR(BR$3)=YEAR('Rent Roll'!$C44),OR(MONTH(BR$3)='Rent Roll'!$AJ44,MONTH(BR$3)='Rent Roll'!$AK44,MONTH(BR$3)='Rent Roll'!$AL44)),0,1)</f>
        <v>1</v>
      </c>
      <c r="BS334" s="567">
        <f>IF(AND(YEAR(BS$3)=YEAR('Rent Roll'!$C44),OR(MONTH(BS$3)='Rent Roll'!$AJ44,MONTH(BS$3)='Rent Roll'!$AK44,MONTH(BS$3)='Rent Roll'!$AL44)),0,1)</f>
        <v>1</v>
      </c>
      <c r="BT334" s="567">
        <f>IF(AND(YEAR(BT$3)=YEAR('Rent Roll'!$C44),OR(MONTH(BT$3)='Rent Roll'!$AJ44,MONTH(BT$3)='Rent Roll'!$AK44,MONTH(BT$3)='Rent Roll'!$AL44)),0,1)</f>
        <v>1</v>
      </c>
      <c r="BU334" s="567">
        <f>IF(AND(YEAR(BU$3)=YEAR('Rent Roll'!$C44),OR(MONTH(BU$3)='Rent Roll'!$AJ44,MONTH(BU$3)='Rent Roll'!$AK44,MONTH(BU$3)='Rent Roll'!$AL44)),0,1)</f>
        <v>1</v>
      </c>
      <c r="BV334" s="567">
        <f>IF(AND(YEAR(BV$3)=YEAR('Rent Roll'!$C44),OR(MONTH(BV$3)='Rent Roll'!$AJ44,MONTH(BV$3)='Rent Roll'!$AK44,MONTH(BV$3)='Rent Roll'!$AL44)),0,1)</f>
        <v>1</v>
      </c>
      <c r="BW334" s="567">
        <f>IF(AND(YEAR(BW$3)=YEAR('Rent Roll'!$C44),OR(MONTH(BW$3)='Rent Roll'!$AJ44,MONTH(BW$3)='Rent Roll'!$AK44,MONTH(BW$3)='Rent Roll'!$AL44)),0,1)</f>
        <v>1</v>
      </c>
      <c r="BX334" s="567">
        <f>IF(AND(YEAR(BX$3)=YEAR('Rent Roll'!$C44),OR(MONTH(BX$3)='Rent Roll'!$AJ44,MONTH(BX$3)='Rent Roll'!$AK44,MONTH(BX$3)='Rent Roll'!$AL44)),0,1)</f>
        <v>1</v>
      </c>
      <c r="BY334" s="567">
        <f>IF(AND(YEAR(BY$3)=YEAR('Rent Roll'!$C44),OR(MONTH(BY$3)='Rent Roll'!$AJ44,MONTH(BY$3)='Rent Roll'!$AK44,MONTH(BY$3)='Rent Roll'!$AL44)),0,1)</f>
        <v>1</v>
      </c>
      <c r="BZ334" s="767">
        <f>IF(AND(YEAR(BZ$3)=YEAR('Rent Roll'!$C44),OR(MONTH(BZ$3)='Rent Roll'!$AJ44,MONTH(BZ$3)='Rent Roll'!$AK44,MONTH(BZ$3)='Rent Roll'!$AL44)),0,1)</f>
        <v>1</v>
      </c>
      <c r="CA334" s="768">
        <f>IF(AND(YEAR(CA$3)=YEAR('Rent Roll'!$C44),OR(MONTH(CA$3)='Rent Roll'!$AJ44,MONTH(CA$3)='Rent Roll'!$AK44,MONTH(CA$3)='Rent Roll'!$AL44)),0,1)</f>
        <v>1</v>
      </c>
      <c r="CB334" s="567">
        <f>IF(AND(YEAR(CB$3)=YEAR('Rent Roll'!$C44),OR(MONTH(CB$3)='Rent Roll'!$AJ44,MONTH(CB$3)='Rent Roll'!$AK44,MONTH(CB$3)='Rent Roll'!$AL44)),0,1)</f>
        <v>1</v>
      </c>
      <c r="CC334" s="567">
        <f>IF(AND(YEAR(CC$3)=YEAR('Rent Roll'!$C44),OR(MONTH(CC$3)='Rent Roll'!$AJ44,MONTH(CC$3)='Rent Roll'!$AK44,MONTH(CC$3)='Rent Roll'!$AL44)),0,1)</f>
        <v>1</v>
      </c>
      <c r="CD334" s="567">
        <f>IF(AND(YEAR(CD$3)=YEAR('Rent Roll'!$C44),OR(MONTH(CD$3)='Rent Roll'!$AJ44,MONTH(CD$3)='Rent Roll'!$AK44,MONTH(CD$3)='Rent Roll'!$AL44)),0,1)</f>
        <v>1</v>
      </c>
      <c r="CE334" s="567">
        <f>IF(AND(YEAR(CE$3)=YEAR('Rent Roll'!$C44),OR(MONTH(CE$3)='Rent Roll'!$AJ44,MONTH(CE$3)='Rent Roll'!$AK44,MONTH(CE$3)='Rent Roll'!$AL44)),0,1)</f>
        <v>1</v>
      </c>
      <c r="CF334" s="567">
        <f>IF(AND(YEAR(CF$3)=YEAR('Rent Roll'!$C44),OR(MONTH(CF$3)='Rent Roll'!$AJ44,MONTH(CF$3)='Rent Roll'!$AK44,MONTH(CF$3)='Rent Roll'!$AL44)),0,1)</f>
        <v>1</v>
      </c>
      <c r="CG334" s="567">
        <f>IF(AND(YEAR(CG$3)=YEAR('Rent Roll'!$C44),OR(MONTH(CG$3)='Rent Roll'!$AJ44,MONTH(CG$3)='Rent Roll'!$AK44,MONTH(CG$3)='Rent Roll'!$AL44)),0,1)</f>
        <v>1</v>
      </c>
      <c r="CH334" s="567">
        <f>IF(AND(YEAR(CH$3)=YEAR('Rent Roll'!$C44),OR(MONTH(CH$3)='Rent Roll'!$AJ44,MONTH(CH$3)='Rent Roll'!$AK44,MONTH(CH$3)='Rent Roll'!$AL44)),0,1)</f>
        <v>1</v>
      </c>
      <c r="CI334" s="567">
        <f>IF(AND(YEAR(CI$3)=YEAR('Rent Roll'!$C44),OR(MONTH(CI$3)='Rent Roll'!$AJ44,MONTH(CI$3)='Rent Roll'!$AK44,MONTH(CI$3)='Rent Roll'!$AL44)),0,1)</f>
        <v>1</v>
      </c>
      <c r="CJ334" s="567">
        <f>IF(AND(YEAR(CJ$3)=YEAR('Rent Roll'!$C44),OR(MONTH(CJ$3)='Rent Roll'!$AJ44,MONTH(CJ$3)='Rent Roll'!$AK44,MONTH(CJ$3)='Rent Roll'!$AL44)),0,1)</f>
        <v>1</v>
      </c>
      <c r="CK334" s="567">
        <f>IF(AND(YEAR(CK$3)=YEAR('Rent Roll'!$C44),OR(MONTH(CK$3)='Rent Roll'!$AJ44,MONTH(CK$3)='Rent Roll'!$AK44,MONTH(CK$3)='Rent Roll'!$AL44)),0,1)</f>
        <v>1</v>
      </c>
      <c r="CL334" s="767">
        <f>IF(AND(YEAR(CL$3)=YEAR('Rent Roll'!$C44),OR(MONTH(CL$3)='Rent Roll'!$AJ44,MONTH(CL$3)='Rent Roll'!$AK44,MONTH(CL$3)='Rent Roll'!$AL44)),0,1)</f>
        <v>1</v>
      </c>
      <c r="CM334" s="768">
        <f>IF(AND(YEAR(CM$3)=YEAR('Rent Roll'!$C44),OR(MONTH(CM$3)='Rent Roll'!$AJ44,MONTH(CM$3)='Rent Roll'!$AK44,MONTH(CM$3)='Rent Roll'!$AL44)),0,1)</f>
        <v>1</v>
      </c>
      <c r="CN334" s="567">
        <f>IF(AND(YEAR(CN$3)=YEAR('Rent Roll'!$C44),OR(MONTH(CN$3)='Rent Roll'!$AJ44,MONTH(CN$3)='Rent Roll'!$AK44,MONTH(CN$3)='Rent Roll'!$AL44)),0,1)</f>
        <v>1</v>
      </c>
      <c r="CO334" s="567">
        <f>IF(AND(YEAR(CO$3)=YEAR('Rent Roll'!$C44),OR(MONTH(CO$3)='Rent Roll'!$AJ44,MONTH(CO$3)='Rent Roll'!$AK44,MONTH(CO$3)='Rent Roll'!$AL44)),0,1)</f>
        <v>1</v>
      </c>
      <c r="CP334" s="567">
        <f>IF(AND(YEAR(CP$3)=YEAR('Rent Roll'!$C44),OR(MONTH(CP$3)='Rent Roll'!$AJ44,MONTH(CP$3)='Rent Roll'!$AK44,MONTH(CP$3)='Rent Roll'!$AL44)),0,1)</f>
        <v>1</v>
      </c>
      <c r="CQ334" s="567">
        <f>IF(AND(YEAR(CQ$3)=YEAR('Rent Roll'!$C44),OR(MONTH(CQ$3)='Rent Roll'!$AJ44,MONTH(CQ$3)='Rent Roll'!$AK44,MONTH(CQ$3)='Rent Roll'!$AL44)),0,1)</f>
        <v>1</v>
      </c>
      <c r="CR334" s="567">
        <f>IF(AND(YEAR(CR$3)=YEAR('Rent Roll'!$C44),OR(MONTH(CR$3)='Rent Roll'!$AJ44,MONTH(CR$3)='Rent Roll'!$AK44,MONTH(CR$3)='Rent Roll'!$AL44)),0,1)</f>
        <v>1</v>
      </c>
      <c r="CS334" s="567">
        <f>IF(AND(YEAR(CS$3)=YEAR('Rent Roll'!$C44),OR(MONTH(CS$3)='Rent Roll'!$AJ44,MONTH(CS$3)='Rent Roll'!$AK44,MONTH(CS$3)='Rent Roll'!$AL44)),0,1)</f>
        <v>1</v>
      </c>
      <c r="CT334" s="567">
        <f>IF(AND(YEAR(CT$3)=YEAR('Rent Roll'!$C44),OR(MONTH(CT$3)='Rent Roll'!$AJ44,MONTH(CT$3)='Rent Roll'!$AK44,MONTH(CT$3)='Rent Roll'!$AL44)),0,1)</f>
        <v>1</v>
      </c>
      <c r="CU334" s="567">
        <f>IF(AND(YEAR(CU$3)=YEAR('Rent Roll'!$C44),OR(MONTH(CU$3)='Rent Roll'!$AJ44,MONTH(CU$3)='Rent Roll'!$AK44,MONTH(CU$3)='Rent Roll'!$AL44)),0,1)</f>
        <v>1</v>
      </c>
      <c r="CV334" s="567">
        <f>IF(AND(YEAR(CV$3)=YEAR('Rent Roll'!$C44),OR(MONTH(CV$3)='Rent Roll'!$AJ44,MONTH(CV$3)='Rent Roll'!$AK44,MONTH(CV$3)='Rent Roll'!$AL44)),0,1)</f>
        <v>1</v>
      </c>
      <c r="CW334" s="567">
        <f>IF(AND(YEAR(CW$3)=YEAR('Rent Roll'!$C44),OR(MONTH(CW$3)='Rent Roll'!$AJ44,MONTH(CW$3)='Rent Roll'!$AK44,MONTH(CW$3)='Rent Roll'!$AL44)),0,1)</f>
        <v>1</v>
      </c>
      <c r="CX334" s="767">
        <f>IF(AND(YEAR(CX$3)=YEAR('Rent Roll'!$C44),OR(MONTH(CX$3)='Rent Roll'!$AJ44,MONTH(CX$3)='Rent Roll'!$AK44,MONTH(CX$3)='Rent Roll'!$AL44)),0,1)</f>
        <v>1</v>
      </c>
      <c r="CY334" s="768">
        <f>IF(AND(YEAR(CY$3)=YEAR('Rent Roll'!$C44),OR(MONTH(CY$3)='Rent Roll'!$AJ44,MONTH(CY$3)='Rent Roll'!$AK44,MONTH(CY$3)='Rent Roll'!$AL44)),0,1)</f>
        <v>1</v>
      </c>
      <c r="CZ334" s="567">
        <f>IF(AND(YEAR(CZ$3)=YEAR('Rent Roll'!$C44),OR(MONTH(CZ$3)='Rent Roll'!$AJ44,MONTH(CZ$3)='Rent Roll'!$AK44,MONTH(CZ$3)='Rent Roll'!$AL44)),0,1)</f>
        <v>1</v>
      </c>
      <c r="DA334" s="567">
        <f>IF(AND(YEAR(DA$3)=YEAR('Rent Roll'!$C44),OR(MONTH(DA$3)='Rent Roll'!$AJ44,MONTH(DA$3)='Rent Roll'!$AK44,MONTH(DA$3)='Rent Roll'!$AL44)),0,1)</f>
        <v>1</v>
      </c>
      <c r="DB334" s="567">
        <f>IF(AND(YEAR(DB$3)=YEAR('Rent Roll'!$C44),OR(MONTH(DB$3)='Rent Roll'!$AJ44,MONTH(DB$3)='Rent Roll'!$AK44,MONTH(DB$3)='Rent Roll'!$AL44)),0,1)</f>
        <v>1</v>
      </c>
      <c r="DC334" s="567">
        <f>IF(AND(YEAR(DC$3)=YEAR('Rent Roll'!$C44),OR(MONTH(DC$3)='Rent Roll'!$AJ44,MONTH(DC$3)='Rent Roll'!$AK44,MONTH(DC$3)='Rent Roll'!$AL44)),0,1)</f>
        <v>1</v>
      </c>
      <c r="DD334" s="567">
        <f>IF(AND(YEAR(DD$3)=YEAR('Rent Roll'!$C44),OR(MONTH(DD$3)='Rent Roll'!$AJ44,MONTH(DD$3)='Rent Roll'!$AK44,MONTH(DD$3)='Rent Roll'!$AL44)),0,1)</f>
        <v>1</v>
      </c>
      <c r="DE334" s="567">
        <f>IF(AND(YEAR(DE$3)=YEAR('Rent Roll'!$C44),OR(MONTH(DE$3)='Rent Roll'!$AJ44,MONTH(DE$3)='Rent Roll'!$AK44,MONTH(DE$3)='Rent Roll'!$AL44)),0,1)</f>
        <v>1</v>
      </c>
      <c r="DF334" s="567">
        <f>IF(AND(YEAR(DF$3)=YEAR('Rent Roll'!$C44),OR(MONTH(DF$3)='Rent Roll'!$AJ44,MONTH(DF$3)='Rent Roll'!$AK44,MONTH(DF$3)='Rent Roll'!$AL44)),0,1)</f>
        <v>1</v>
      </c>
      <c r="DG334" s="567">
        <f>IF(AND(YEAR(DG$3)=YEAR('Rent Roll'!$C44),OR(MONTH(DG$3)='Rent Roll'!$AJ44,MONTH(DG$3)='Rent Roll'!$AK44,MONTH(DG$3)='Rent Roll'!$AL44)),0,1)</f>
        <v>1</v>
      </c>
      <c r="DH334" s="567">
        <f>IF(AND(YEAR(DH$3)=YEAR('Rent Roll'!$C44),OR(MONTH(DH$3)='Rent Roll'!$AJ44,MONTH(DH$3)='Rent Roll'!$AK44,MONTH(DH$3)='Rent Roll'!$AL44)),0,1)</f>
        <v>1</v>
      </c>
      <c r="DI334" s="567">
        <f>IF(AND(YEAR(DI$3)=YEAR('Rent Roll'!$C44),OR(MONTH(DI$3)='Rent Roll'!$AJ44,MONTH(DI$3)='Rent Roll'!$AK44,MONTH(DI$3)='Rent Roll'!$AL44)),0,1)</f>
        <v>1</v>
      </c>
      <c r="DJ334" s="767">
        <f>IF(AND(YEAR(DJ$3)=YEAR('Rent Roll'!$C44),OR(MONTH(DJ$3)='Rent Roll'!$AJ44,MONTH(DJ$3)='Rent Roll'!$AK44,MONTH(DJ$3)='Rent Roll'!$AL44)),0,1)</f>
        <v>1</v>
      </c>
      <c r="DK334" s="768">
        <f>IF(AND(YEAR(DK$3)=YEAR('Rent Roll'!$C44),OR(MONTH(DK$3)='Rent Roll'!$AJ44,MONTH(DK$3)='Rent Roll'!$AK44,MONTH(DK$3)='Rent Roll'!$AL44)),0,1)</f>
        <v>1</v>
      </c>
      <c r="DL334" s="567">
        <f>IF(AND(YEAR(DL$3)=YEAR('Rent Roll'!$C44),OR(MONTH(DL$3)='Rent Roll'!$AJ44,MONTH(DL$3)='Rent Roll'!$AK44,MONTH(DL$3)='Rent Roll'!$AL44)),0,1)</f>
        <v>1</v>
      </c>
      <c r="DM334" s="567">
        <f>IF(AND(YEAR(DM$3)=YEAR('Rent Roll'!$C44),OR(MONTH(DM$3)='Rent Roll'!$AJ44,MONTH(DM$3)='Rent Roll'!$AK44,MONTH(DM$3)='Rent Roll'!$AL44)),0,1)</f>
        <v>1</v>
      </c>
      <c r="DN334" s="567">
        <f>IF(AND(YEAR(DN$3)=YEAR('Rent Roll'!$C44),OR(MONTH(DN$3)='Rent Roll'!$AJ44,MONTH(DN$3)='Rent Roll'!$AK44,MONTH(DN$3)='Rent Roll'!$AL44)),0,1)</f>
        <v>1</v>
      </c>
      <c r="DO334" s="567">
        <f>IF(AND(YEAR(DO$3)=YEAR('Rent Roll'!$C44),OR(MONTH(DO$3)='Rent Roll'!$AJ44,MONTH(DO$3)='Rent Roll'!$AK44,MONTH(DO$3)='Rent Roll'!$AL44)),0,1)</f>
        <v>1</v>
      </c>
      <c r="DP334" s="567">
        <f>IF(AND(YEAR(DP$3)=YEAR('Rent Roll'!$C44),OR(MONTH(DP$3)='Rent Roll'!$AJ44,MONTH(DP$3)='Rent Roll'!$AK44,MONTH(DP$3)='Rent Roll'!$AL44)),0,1)</f>
        <v>1</v>
      </c>
      <c r="DQ334" s="567">
        <f>IF(AND(YEAR(DQ$3)=YEAR('Rent Roll'!$C44),OR(MONTH(DQ$3)='Rent Roll'!$AJ44,MONTH(DQ$3)='Rent Roll'!$AK44,MONTH(DQ$3)='Rent Roll'!$AL44)),0,1)</f>
        <v>1</v>
      </c>
      <c r="DR334" s="567">
        <f>IF(AND(YEAR(DR$3)=YEAR('Rent Roll'!$C44),OR(MONTH(DR$3)='Rent Roll'!$AJ44,MONTH(DR$3)='Rent Roll'!$AK44,MONTH(DR$3)='Rent Roll'!$AL44)),0,1)</f>
        <v>1</v>
      </c>
      <c r="DS334" s="567">
        <f>IF(AND(YEAR(DS$3)=YEAR('Rent Roll'!$C44),OR(MONTH(DS$3)='Rent Roll'!$AJ44,MONTH(DS$3)='Rent Roll'!$AK44,MONTH(DS$3)='Rent Roll'!$AL44)),0,1)</f>
        <v>1</v>
      </c>
      <c r="DT334" s="567">
        <f>IF(AND(YEAR(DT$3)=YEAR('Rent Roll'!$C44),OR(MONTH(DT$3)='Rent Roll'!$AJ44,MONTH(DT$3)='Rent Roll'!$AK44,MONTH(DT$3)='Rent Roll'!$AL44)),0,1)</f>
        <v>1</v>
      </c>
      <c r="DU334" s="567">
        <f>IF(AND(YEAR(DU$3)=YEAR('Rent Roll'!$C44),OR(MONTH(DU$3)='Rent Roll'!$AJ44,MONTH(DU$3)='Rent Roll'!$AK44,MONTH(DU$3)='Rent Roll'!$AL44)),0,1)</f>
        <v>1</v>
      </c>
      <c r="DV334" s="567">
        <f>IF(AND(YEAR(DV$3)=YEAR('Rent Roll'!$C44),OR(MONTH(DV$3)='Rent Roll'!$AJ44,MONTH(DV$3)='Rent Roll'!$AK44,MONTH(DV$3)='Rent Roll'!$AL44)),0,1)</f>
        <v>1</v>
      </c>
    </row>
    <row r="335" spans="1:126" s="568" customFormat="1" ht="12" customHeight="1" outlineLevel="1" x14ac:dyDescent="0.4">
      <c r="A335" s="732"/>
      <c r="B335" s="564">
        <f>'Rent Roll'!$B45</f>
        <v>0</v>
      </c>
      <c r="C335" s="565"/>
      <c r="D335" s="565"/>
      <c r="E335" s="566"/>
      <c r="F335" s="778">
        <f>IF(AND(YEAR(F$3)=YEAR('Rent Roll'!$C45),OR(MONTH(F$3)='Rent Roll'!$AJ45,MONTH(F$3)='Rent Roll'!$AK45,MONTH(F$3)='Rent Roll'!$AL45)),0,1)</f>
        <v>1</v>
      </c>
      <c r="G335" s="768">
        <f>IF(AND(YEAR(G$3)=YEAR('Rent Roll'!$C45),OR(MONTH(G$3)='Rent Roll'!$AJ45,MONTH(G$3)='Rent Roll'!$AK45,MONTH(G$3)='Rent Roll'!$AL45)),0,1)</f>
        <v>1</v>
      </c>
      <c r="H335" s="567">
        <f>IF(AND(YEAR(H$3)=YEAR('Rent Roll'!$C45),OR(MONTH(H$3)='Rent Roll'!$AJ45,MONTH(H$3)='Rent Roll'!$AK45,MONTH(H$3)='Rent Roll'!$AL45)),0,1)</f>
        <v>1</v>
      </c>
      <c r="I335" s="567">
        <f>IF(AND(YEAR(I$3)=YEAR('Rent Roll'!$C45),OR(MONTH(I$3)='Rent Roll'!$AJ45,MONTH(I$3)='Rent Roll'!$AK45,MONTH(I$3)='Rent Roll'!$AL45)),0,1)</f>
        <v>1</v>
      </c>
      <c r="J335" s="567">
        <f>IF(AND(YEAR(J$3)=YEAR('Rent Roll'!$C45),OR(MONTH(J$3)='Rent Roll'!$AJ45,MONTH(J$3)='Rent Roll'!$AK45,MONTH(J$3)='Rent Roll'!$AL45)),0,1)</f>
        <v>1</v>
      </c>
      <c r="K335" s="567">
        <f>IF(AND(YEAR(K$3)=YEAR('Rent Roll'!$C45),OR(MONTH(K$3)='Rent Roll'!$AJ45,MONTH(K$3)='Rent Roll'!$AK45,MONTH(K$3)='Rent Roll'!$AL45)),0,1)</f>
        <v>1</v>
      </c>
      <c r="L335" s="567">
        <f>IF(AND(YEAR(L$3)=YEAR('Rent Roll'!$C45),OR(MONTH(L$3)='Rent Roll'!$AJ45,MONTH(L$3)='Rent Roll'!$AK45,MONTH(L$3)='Rent Roll'!$AL45)),0,1)</f>
        <v>1</v>
      </c>
      <c r="M335" s="567">
        <f>IF(AND(YEAR(M$3)=YEAR('Rent Roll'!$C45),OR(MONTH(M$3)='Rent Roll'!$AJ45,MONTH(M$3)='Rent Roll'!$AK45,MONTH(M$3)='Rent Roll'!$AL45)),0,1)</f>
        <v>1</v>
      </c>
      <c r="N335" s="567">
        <f>IF(AND(YEAR(N$3)=YEAR('Rent Roll'!$C45),OR(MONTH(N$3)='Rent Roll'!$AJ45,MONTH(N$3)='Rent Roll'!$AK45,MONTH(N$3)='Rent Roll'!$AL45)),0,1)</f>
        <v>1</v>
      </c>
      <c r="O335" s="567">
        <f>IF(AND(YEAR(O$3)=YEAR('Rent Roll'!$C45),OR(MONTH(O$3)='Rent Roll'!$AJ45,MONTH(O$3)='Rent Roll'!$AK45,MONTH(O$3)='Rent Roll'!$AL45)),0,1)</f>
        <v>1</v>
      </c>
      <c r="P335" s="567">
        <f>IF(AND(YEAR(P$3)=YEAR('Rent Roll'!$C45),OR(MONTH(P$3)='Rent Roll'!$AJ45,MONTH(P$3)='Rent Roll'!$AK45,MONTH(P$3)='Rent Roll'!$AL45)),0,1)</f>
        <v>1</v>
      </c>
      <c r="Q335" s="567">
        <f>IF(AND(YEAR(Q$3)=YEAR('Rent Roll'!$C45),OR(MONTH(Q$3)='Rent Roll'!$AJ45,MONTH(Q$3)='Rent Roll'!$AK45,MONTH(Q$3)='Rent Roll'!$AL45)),0,1)</f>
        <v>1</v>
      </c>
      <c r="R335" s="767">
        <f>IF(AND(YEAR(R$3)=YEAR('Rent Roll'!$C45),OR(MONTH(R$3)='Rent Roll'!$AJ45,MONTH(R$3)='Rent Roll'!$AK45,MONTH(R$3)='Rent Roll'!$AL45)),0,1)</f>
        <v>1</v>
      </c>
      <c r="S335" s="768">
        <f>IF(AND(YEAR(S$3)=YEAR('Rent Roll'!$C45),OR(MONTH(S$3)='Rent Roll'!$AJ45,MONTH(S$3)='Rent Roll'!$AK45,MONTH(S$3)='Rent Roll'!$AL45)),0,1)</f>
        <v>1</v>
      </c>
      <c r="T335" s="567">
        <f>IF(AND(YEAR(T$3)=YEAR('Rent Roll'!$C45),OR(MONTH(T$3)='Rent Roll'!$AJ45,MONTH(T$3)='Rent Roll'!$AK45,MONTH(T$3)='Rent Roll'!$AL45)),0,1)</f>
        <v>1</v>
      </c>
      <c r="U335" s="567">
        <f>IF(AND(YEAR(U$3)=YEAR('Rent Roll'!$C45),OR(MONTH(U$3)='Rent Roll'!$AJ45,MONTH(U$3)='Rent Roll'!$AK45,MONTH(U$3)='Rent Roll'!$AL45)),0,1)</f>
        <v>1</v>
      </c>
      <c r="V335" s="567">
        <f>IF(AND(YEAR(V$3)=YEAR('Rent Roll'!$C45),OR(MONTH(V$3)='Rent Roll'!$AJ45,MONTH(V$3)='Rent Roll'!$AK45,MONTH(V$3)='Rent Roll'!$AL45)),0,1)</f>
        <v>1</v>
      </c>
      <c r="W335" s="567">
        <f>IF(AND(YEAR(W$3)=YEAR('Rent Roll'!$C45),OR(MONTH(W$3)='Rent Roll'!$AJ45,MONTH(W$3)='Rent Roll'!$AK45,MONTH(W$3)='Rent Roll'!$AL45)),0,1)</f>
        <v>1</v>
      </c>
      <c r="X335" s="567">
        <f>IF(AND(YEAR(X$3)=YEAR('Rent Roll'!$C45),OR(MONTH(X$3)='Rent Roll'!$AJ45,MONTH(X$3)='Rent Roll'!$AK45,MONTH(X$3)='Rent Roll'!$AL45)),0,1)</f>
        <v>1</v>
      </c>
      <c r="Y335" s="567">
        <f>IF(AND(YEAR(Y$3)=YEAR('Rent Roll'!$C45),OR(MONTH(Y$3)='Rent Roll'!$AJ45,MONTH(Y$3)='Rent Roll'!$AK45,MONTH(Y$3)='Rent Roll'!$AL45)),0,1)</f>
        <v>1</v>
      </c>
      <c r="Z335" s="567">
        <f>IF(AND(YEAR(Z$3)=YEAR('Rent Roll'!$C45),OR(MONTH(Z$3)='Rent Roll'!$AJ45,MONTH(Z$3)='Rent Roll'!$AK45,MONTH(Z$3)='Rent Roll'!$AL45)),0,1)</f>
        <v>1</v>
      </c>
      <c r="AA335" s="567">
        <f>IF(AND(YEAR(AA$3)=YEAR('Rent Roll'!$C45),OR(MONTH(AA$3)='Rent Roll'!$AJ45,MONTH(AA$3)='Rent Roll'!$AK45,MONTH(AA$3)='Rent Roll'!$AL45)),0,1)</f>
        <v>1</v>
      </c>
      <c r="AB335" s="567">
        <f>IF(AND(YEAR(AB$3)=YEAR('Rent Roll'!$C45),OR(MONTH(AB$3)='Rent Roll'!$AJ45,MONTH(AB$3)='Rent Roll'!$AK45,MONTH(AB$3)='Rent Roll'!$AL45)),0,1)</f>
        <v>1</v>
      </c>
      <c r="AC335" s="567">
        <f>IF(AND(YEAR(AC$3)=YEAR('Rent Roll'!$C45),OR(MONTH(AC$3)='Rent Roll'!$AJ45,MONTH(AC$3)='Rent Roll'!$AK45,MONTH(AC$3)='Rent Roll'!$AL45)),0,1)</f>
        <v>1</v>
      </c>
      <c r="AD335" s="767">
        <f>IF(AND(YEAR(AD$3)=YEAR('Rent Roll'!$C45),OR(MONTH(AD$3)='Rent Roll'!$AJ45,MONTH(AD$3)='Rent Roll'!$AK45,MONTH(AD$3)='Rent Roll'!$AL45)),0,1)</f>
        <v>1</v>
      </c>
      <c r="AE335" s="768">
        <f>IF(AND(YEAR(AE$3)=YEAR('Rent Roll'!$C45),OR(MONTH(AE$3)='Rent Roll'!$AJ45,MONTH(AE$3)='Rent Roll'!$AK45,MONTH(AE$3)='Rent Roll'!$AL45)),0,1)</f>
        <v>1</v>
      </c>
      <c r="AF335" s="567">
        <f>IF(AND(YEAR(AF$3)=YEAR('Rent Roll'!$C45),OR(MONTH(AF$3)='Rent Roll'!$AJ45,MONTH(AF$3)='Rent Roll'!$AK45,MONTH(AF$3)='Rent Roll'!$AL45)),0,1)</f>
        <v>1</v>
      </c>
      <c r="AG335" s="567">
        <f>IF(AND(YEAR(AG$3)=YEAR('Rent Roll'!$C45),OR(MONTH(AG$3)='Rent Roll'!$AJ45,MONTH(AG$3)='Rent Roll'!$AK45,MONTH(AG$3)='Rent Roll'!$AL45)),0,1)</f>
        <v>1</v>
      </c>
      <c r="AH335" s="567">
        <f>IF(AND(YEAR(AH$3)=YEAR('Rent Roll'!$C45),OR(MONTH(AH$3)='Rent Roll'!$AJ45,MONTH(AH$3)='Rent Roll'!$AK45,MONTH(AH$3)='Rent Roll'!$AL45)),0,1)</f>
        <v>1</v>
      </c>
      <c r="AI335" s="567">
        <f>IF(AND(YEAR(AI$3)=YEAR('Rent Roll'!$C45),OR(MONTH(AI$3)='Rent Roll'!$AJ45,MONTH(AI$3)='Rent Roll'!$AK45,MONTH(AI$3)='Rent Roll'!$AL45)),0,1)</f>
        <v>1</v>
      </c>
      <c r="AJ335" s="567">
        <f>IF(AND(YEAR(AJ$3)=YEAR('Rent Roll'!$C45),OR(MONTH(AJ$3)='Rent Roll'!$AJ45,MONTH(AJ$3)='Rent Roll'!$AK45,MONTH(AJ$3)='Rent Roll'!$AL45)),0,1)</f>
        <v>1</v>
      </c>
      <c r="AK335" s="567">
        <f>IF(AND(YEAR(AK$3)=YEAR('Rent Roll'!$C45),OR(MONTH(AK$3)='Rent Roll'!$AJ45,MONTH(AK$3)='Rent Roll'!$AK45,MONTH(AK$3)='Rent Roll'!$AL45)),0,1)</f>
        <v>1</v>
      </c>
      <c r="AL335" s="567">
        <f>IF(AND(YEAR(AL$3)=YEAR('Rent Roll'!$C45),OR(MONTH(AL$3)='Rent Roll'!$AJ45,MONTH(AL$3)='Rent Roll'!$AK45,MONTH(AL$3)='Rent Roll'!$AL45)),0,1)</f>
        <v>1</v>
      </c>
      <c r="AM335" s="567">
        <f>IF(AND(YEAR(AM$3)=YEAR('Rent Roll'!$C45),OR(MONTH(AM$3)='Rent Roll'!$AJ45,MONTH(AM$3)='Rent Roll'!$AK45,MONTH(AM$3)='Rent Roll'!$AL45)),0,1)</f>
        <v>1</v>
      </c>
      <c r="AN335" s="567">
        <f>IF(AND(YEAR(AN$3)=YEAR('Rent Roll'!$C45),OR(MONTH(AN$3)='Rent Roll'!$AJ45,MONTH(AN$3)='Rent Roll'!$AK45,MONTH(AN$3)='Rent Roll'!$AL45)),0,1)</f>
        <v>1</v>
      </c>
      <c r="AO335" s="567">
        <f>IF(AND(YEAR(AO$3)=YEAR('Rent Roll'!$C45),OR(MONTH(AO$3)='Rent Roll'!$AJ45,MONTH(AO$3)='Rent Roll'!$AK45,MONTH(AO$3)='Rent Roll'!$AL45)),0,1)</f>
        <v>1</v>
      </c>
      <c r="AP335" s="767">
        <f>IF(AND(YEAR(AP$3)=YEAR('Rent Roll'!$C45),OR(MONTH(AP$3)='Rent Roll'!$AJ45,MONTH(AP$3)='Rent Roll'!$AK45,MONTH(AP$3)='Rent Roll'!$AL45)),0,1)</f>
        <v>1</v>
      </c>
      <c r="AQ335" s="768">
        <f>IF(AND(YEAR(AQ$3)=YEAR('Rent Roll'!$C45),OR(MONTH(AQ$3)='Rent Roll'!$AJ45,MONTH(AQ$3)='Rent Roll'!$AK45,MONTH(AQ$3)='Rent Roll'!$AL45)),0,1)</f>
        <v>1</v>
      </c>
      <c r="AR335" s="567">
        <f>IF(AND(YEAR(AR$3)=YEAR('Rent Roll'!$C45),OR(MONTH(AR$3)='Rent Roll'!$AJ45,MONTH(AR$3)='Rent Roll'!$AK45,MONTH(AR$3)='Rent Roll'!$AL45)),0,1)</f>
        <v>1</v>
      </c>
      <c r="AS335" s="567">
        <f>IF(AND(YEAR(AS$3)=YEAR('Rent Roll'!$C45),OR(MONTH(AS$3)='Rent Roll'!$AJ45,MONTH(AS$3)='Rent Roll'!$AK45,MONTH(AS$3)='Rent Roll'!$AL45)),0,1)</f>
        <v>1</v>
      </c>
      <c r="AT335" s="567">
        <f>IF(AND(YEAR(AT$3)=YEAR('Rent Roll'!$C45),OR(MONTH(AT$3)='Rent Roll'!$AJ45,MONTH(AT$3)='Rent Roll'!$AK45,MONTH(AT$3)='Rent Roll'!$AL45)),0,1)</f>
        <v>1</v>
      </c>
      <c r="AU335" s="567">
        <f>IF(AND(YEAR(AU$3)=YEAR('Rent Roll'!$C45),OR(MONTH(AU$3)='Rent Roll'!$AJ45,MONTH(AU$3)='Rent Roll'!$AK45,MONTH(AU$3)='Rent Roll'!$AL45)),0,1)</f>
        <v>1</v>
      </c>
      <c r="AV335" s="567">
        <f>IF(AND(YEAR(AV$3)=YEAR('Rent Roll'!$C45),OR(MONTH(AV$3)='Rent Roll'!$AJ45,MONTH(AV$3)='Rent Roll'!$AK45,MONTH(AV$3)='Rent Roll'!$AL45)),0,1)</f>
        <v>1</v>
      </c>
      <c r="AW335" s="567">
        <f>IF(AND(YEAR(AW$3)=YEAR('Rent Roll'!$C45),OR(MONTH(AW$3)='Rent Roll'!$AJ45,MONTH(AW$3)='Rent Roll'!$AK45,MONTH(AW$3)='Rent Roll'!$AL45)),0,1)</f>
        <v>1</v>
      </c>
      <c r="AX335" s="567">
        <f>IF(AND(YEAR(AX$3)=YEAR('Rent Roll'!$C45),OR(MONTH(AX$3)='Rent Roll'!$AJ45,MONTH(AX$3)='Rent Roll'!$AK45,MONTH(AX$3)='Rent Roll'!$AL45)),0,1)</f>
        <v>1</v>
      </c>
      <c r="AY335" s="567">
        <f>IF(AND(YEAR(AY$3)=YEAR('Rent Roll'!$C45),OR(MONTH(AY$3)='Rent Roll'!$AJ45,MONTH(AY$3)='Rent Roll'!$AK45,MONTH(AY$3)='Rent Roll'!$AL45)),0,1)</f>
        <v>1</v>
      </c>
      <c r="AZ335" s="567">
        <f>IF(AND(YEAR(AZ$3)=YEAR('Rent Roll'!$C45),OR(MONTH(AZ$3)='Rent Roll'!$AJ45,MONTH(AZ$3)='Rent Roll'!$AK45,MONTH(AZ$3)='Rent Roll'!$AL45)),0,1)</f>
        <v>1</v>
      </c>
      <c r="BA335" s="567">
        <f>IF(AND(YEAR(BA$3)=YEAR('Rent Roll'!$C45),OR(MONTH(BA$3)='Rent Roll'!$AJ45,MONTH(BA$3)='Rent Roll'!$AK45,MONTH(BA$3)='Rent Roll'!$AL45)),0,1)</f>
        <v>1</v>
      </c>
      <c r="BB335" s="767">
        <f>IF(AND(YEAR(BB$3)=YEAR('Rent Roll'!$C45),OR(MONTH(BB$3)='Rent Roll'!$AJ45,MONTH(BB$3)='Rent Roll'!$AK45,MONTH(BB$3)='Rent Roll'!$AL45)),0,1)</f>
        <v>1</v>
      </c>
      <c r="BC335" s="768">
        <f>IF(AND(YEAR(BC$3)=YEAR('Rent Roll'!$C45),OR(MONTH(BC$3)='Rent Roll'!$AJ45,MONTH(BC$3)='Rent Roll'!$AK45,MONTH(BC$3)='Rent Roll'!$AL45)),0,1)</f>
        <v>1</v>
      </c>
      <c r="BD335" s="567">
        <f>IF(AND(YEAR(BD$3)=YEAR('Rent Roll'!$C45),OR(MONTH(BD$3)='Rent Roll'!$AJ45,MONTH(BD$3)='Rent Roll'!$AK45,MONTH(BD$3)='Rent Roll'!$AL45)),0,1)</f>
        <v>1</v>
      </c>
      <c r="BE335" s="567">
        <f>IF(AND(YEAR(BE$3)=YEAR('Rent Roll'!$C45),OR(MONTH(BE$3)='Rent Roll'!$AJ45,MONTH(BE$3)='Rent Roll'!$AK45,MONTH(BE$3)='Rent Roll'!$AL45)),0,1)</f>
        <v>1</v>
      </c>
      <c r="BF335" s="567">
        <f>IF(AND(YEAR(BF$3)=YEAR('Rent Roll'!$C45),OR(MONTH(BF$3)='Rent Roll'!$AJ45,MONTH(BF$3)='Rent Roll'!$AK45,MONTH(BF$3)='Rent Roll'!$AL45)),0,1)</f>
        <v>1</v>
      </c>
      <c r="BG335" s="567">
        <f>IF(AND(YEAR(BG$3)=YEAR('Rent Roll'!$C45),OR(MONTH(BG$3)='Rent Roll'!$AJ45,MONTH(BG$3)='Rent Roll'!$AK45,MONTH(BG$3)='Rent Roll'!$AL45)),0,1)</f>
        <v>1</v>
      </c>
      <c r="BH335" s="567">
        <f>IF(AND(YEAR(BH$3)=YEAR('Rent Roll'!$C45),OR(MONTH(BH$3)='Rent Roll'!$AJ45,MONTH(BH$3)='Rent Roll'!$AK45,MONTH(BH$3)='Rent Roll'!$AL45)),0,1)</f>
        <v>1</v>
      </c>
      <c r="BI335" s="567">
        <f>IF(AND(YEAR(BI$3)=YEAR('Rent Roll'!$C45),OR(MONTH(BI$3)='Rent Roll'!$AJ45,MONTH(BI$3)='Rent Roll'!$AK45,MONTH(BI$3)='Rent Roll'!$AL45)),0,1)</f>
        <v>1</v>
      </c>
      <c r="BJ335" s="567">
        <f>IF(AND(YEAR(BJ$3)=YEAR('Rent Roll'!$C45),OR(MONTH(BJ$3)='Rent Roll'!$AJ45,MONTH(BJ$3)='Rent Roll'!$AK45,MONTH(BJ$3)='Rent Roll'!$AL45)),0,1)</f>
        <v>1</v>
      </c>
      <c r="BK335" s="567">
        <f>IF(AND(YEAR(BK$3)=YEAR('Rent Roll'!$C45),OR(MONTH(BK$3)='Rent Roll'!$AJ45,MONTH(BK$3)='Rent Roll'!$AK45,MONTH(BK$3)='Rent Roll'!$AL45)),0,1)</f>
        <v>1</v>
      </c>
      <c r="BL335" s="567">
        <f>IF(AND(YEAR(BL$3)=YEAR('Rent Roll'!$C45),OR(MONTH(BL$3)='Rent Roll'!$AJ45,MONTH(BL$3)='Rent Roll'!$AK45,MONTH(BL$3)='Rent Roll'!$AL45)),0,1)</f>
        <v>1</v>
      </c>
      <c r="BM335" s="567">
        <f>IF(AND(YEAR(BM$3)=YEAR('Rent Roll'!$C45),OR(MONTH(BM$3)='Rent Roll'!$AJ45,MONTH(BM$3)='Rent Roll'!$AK45,MONTH(BM$3)='Rent Roll'!$AL45)),0,1)</f>
        <v>1</v>
      </c>
      <c r="BN335" s="767">
        <f>IF(AND(YEAR(BN$3)=YEAR('Rent Roll'!$C45),OR(MONTH(BN$3)='Rent Roll'!$AJ45,MONTH(BN$3)='Rent Roll'!$AK45,MONTH(BN$3)='Rent Roll'!$AL45)),0,1)</f>
        <v>1</v>
      </c>
      <c r="BO335" s="768">
        <f>IF(AND(YEAR(BO$3)=YEAR('Rent Roll'!$C45),OR(MONTH(BO$3)='Rent Roll'!$AJ45,MONTH(BO$3)='Rent Roll'!$AK45,MONTH(BO$3)='Rent Roll'!$AL45)),0,1)</f>
        <v>1</v>
      </c>
      <c r="BP335" s="567">
        <f>IF(AND(YEAR(BP$3)=YEAR('Rent Roll'!$C45),OR(MONTH(BP$3)='Rent Roll'!$AJ45,MONTH(BP$3)='Rent Roll'!$AK45,MONTH(BP$3)='Rent Roll'!$AL45)),0,1)</f>
        <v>1</v>
      </c>
      <c r="BQ335" s="567">
        <f>IF(AND(YEAR(BQ$3)=YEAR('Rent Roll'!$C45),OR(MONTH(BQ$3)='Rent Roll'!$AJ45,MONTH(BQ$3)='Rent Roll'!$AK45,MONTH(BQ$3)='Rent Roll'!$AL45)),0,1)</f>
        <v>1</v>
      </c>
      <c r="BR335" s="567">
        <f>IF(AND(YEAR(BR$3)=YEAR('Rent Roll'!$C45),OR(MONTH(BR$3)='Rent Roll'!$AJ45,MONTH(BR$3)='Rent Roll'!$AK45,MONTH(BR$3)='Rent Roll'!$AL45)),0,1)</f>
        <v>1</v>
      </c>
      <c r="BS335" s="567">
        <f>IF(AND(YEAR(BS$3)=YEAR('Rent Roll'!$C45),OR(MONTH(BS$3)='Rent Roll'!$AJ45,MONTH(BS$3)='Rent Roll'!$AK45,MONTH(BS$3)='Rent Roll'!$AL45)),0,1)</f>
        <v>1</v>
      </c>
      <c r="BT335" s="567">
        <f>IF(AND(YEAR(BT$3)=YEAR('Rent Roll'!$C45),OR(MONTH(BT$3)='Rent Roll'!$AJ45,MONTH(BT$3)='Rent Roll'!$AK45,MONTH(BT$3)='Rent Roll'!$AL45)),0,1)</f>
        <v>1</v>
      </c>
      <c r="BU335" s="567">
        <f>IF(AND(YEAR(BU$3)=YEAR('Rent Roll'!$C45),OR(MONTH(BU$3)='Rent Roll'!$AJ45,MONTH(BU$3)='Rent Roll'!$AK45,MONTH(BU$3)='Rent Roll'!$AL45)),0,1)</f>
        <v>1</v>
      </c>
      <c r="BV335" s="567">
        <f>IF(AND(YEAR(BV$3)=YEAR('Rent Roll'!$C45),OR(MONTH(BV$3)='Rent Roll'!$AJ45,MONTH(BV$3)='Rent Roll'!$AK45,MONTH(BV$3)='Rent Roll'!$AL45)),0,1)</f>
        <v>1</v>
      </c>
      <c r="BW335" s="567">
        <f>IF(AND(YEAR(BW$3)=YEAR('Rent Roll'!$C45),OR(MONTH(BW$3)='Rent Roll'!$AJ45,MONTH(BW$3)='Rent Roll'!$AK45,MONTH(BW$3)='Rent Roll'!$AL45)),0,1)</f>
        <v>1</v>
      </c>
      <c r="BX335" s="567">
        <f>IF(AND(YEAR(BX$3)=YEAR('Rent Roll'!$C45),OR(MONTH(BX$3)='Rent Roll'!$AJ45,MONTH(BX$3)='Rent Roll'!$AK45,MONTH(BX$3)='Rent Roll'!$AL45)),0,1)</f>
        <v>1</v>
      </c>
      <c r="BY335" s="567">
        <f>IF(AND(YEAR(BY$3)=YEAR('Rent Roll'!$C45),OR(MONTH(BY$3)='Rent Roll'!$AJ45,MONTH(BY$3)='Rent Roll'!$AK45,MONTH(BY$3)='Rent Roll'!$AL45)),0,1)</f>
        <v>1</v>
      </c>
      <c r="BZ335" s="767">
        <f>IF(AND(YEAR(BZ$3)=YEAR('Rent Roll'!$C45),OR(MONTH(BZ$3)='Rent Roll'!$AJ45,MONTH(BZ$3)='Rent Roll'!$AK45,MONTH(BZ$3)='Rent Roll'!$AL45)),0,1)</f>
        <v>1</v>
      </c>
      <c r="CA335" s="768">
        <f>IF(AND(YEAR(CA$3)=YEAR('Rent Roll'!$C45),OR(MONTH(CA$3)='Rent Roll'!$AJ45,MONTH(CA$3)='Rent Roll'!$AK45,MONTH(CA$3)='Rent Roll'!$AL45)),0,1)</f>
        <v>1</v>
      </c>
      <c r="CB335" s="567">
        <f>IF(AND(YEAR(CB$3)=YEAR('Rent Roll'!$C45),OR(MONTH(CB$3)='Rent Roll'!$AJ45,MONTH(CB$3)='Rent Roll'!$AK45,MONTH(CB$3)='Rent Roll'!$AL45)),0,1)</f>
        <v>1</v>
      </c>
      <c r="CC335" s="567">
        <f>IF(AND(YEAR(CC$3)=YEAR('Rent Roll'!$C45),OR(MONTH(CC$3)='Rent Roll'!$AJ45,MONTH(CC$3)='Rent Roll'!$AK45,MONTH(CC$3)='Rent Roll'!$AL45)),0,1)</f>
        <v>1</v>
      </c>
      <c r="CD335" s="567">
        <f>IF(AND(YEAR(CD$3)=YEAR('Rent Roll'!$C45),OR(MONTH(CD$3)='Rent Roll'!$AJ45,MONTH(CD$3)='Rent Roll'!$AK45,MONTH(CD$3)='Rent Roll'!$AL45)),0,1)</f>
        <v>1</v>
      </c>
      <c r="CE335" s="567">
        <f>IF(AND(YEAR(CE$3)=YEAR('Rent Roll'!$C45),OR(MONTH(CE$3)='Rent Roll'!$AJ45,MONTH(CE$3)='Rent Roll'!$AK45,MONTH(CE$3)='Rent Roll'!$AL45)),0,1)</f>
        <v>1</v>
      </c>
      <c r="CF335" s="567">
        <f>IF(AND(YEAR(CF$3)=YEAR('Rent Roll'!$C45),OR(MONTH(CF$3)='Rent Roll'!$AJ45,MONTH(CF$3)='Rent Roll'!$AK45,MONTH(CF$3)='Rent Roll'!$AL45)),0,1)</f>
        <v>1</v>
      </c>
      <c r="CG335" s="567">
        <f>IF(AND(YEAR(CG$3)=YEAR('Rent Roll'!$C45),OR(MONTH(CG$3)='Rent Roll'!$AJ45,MONTH(CG$3)='Rent Roll'!$AK45,MONTH(CG$3)='Rent Roll'!$AL45)),0,1)</f>
        <v>1</v>
      </c>
      <c r="CH335" s="567">
        <f>IF(AND(YEAR(CH$3)=YEAR('Rent Roll'!$C45),OR(MONTH(CH$3)='Rent Roll'!$AJ45,MONTH(CH$3)='Rent Roll'!$AK45,MONTH(CH$3)='Rent Roll'!$AL45)),0,1)</f>
        <v>1</v>
      </c>
      <c r="CI335" s="567">
        <f>IF(AND(YEAR(CI$3)=YEAR('Rent Roll'!$C45),OR(MONTH(CI$3)='Rent Roll'!$AJ45,MONTH(CI$3)='Rent Roll'!$AK45,MONTH(CI$3)='Rent Roll'!$AL45)),0,1)</f>
        <v>1</v>
      </c>
      <c r="CJ335" s="567">
        <f>IF(AND(YEAR(CJ$3)=YEAR('Rent Roll'!$C45),OR(MONTH(CJ$3)='Rent Roll'!$AJ45,MONTH(CJ$3)='Rent Roll'!$AK45,MONTH(CJ$3)='Rent Roll'!$AL45)),0,1)</f>
        <v>1</v>
      </c>
      <c r="CK335" s="567">
        <f>IF(AND(YEAR(CK$3)=YEAR('Rent Roll'!$C45),OR(MONTH(CK$3)='Rent Roll'!$AJ45,MONTH(CK$3)='Rent Roll'!$AK45,MONTH(CK$3)='Rent Roll'!$AL45)),0,1)</f>
        <v>1</v>
      </c>
      <c r="CL335" s="767">
        <f>IF(AND(YEAR(CL$3)=YEAR('Rent Roll'!$C45),OR(MONTH(CL$3)='Rent Roll'!$AJ45,MONTH(CL$3)='Rent Roll'!$AK45,MONTH(CL$3)='Rent Roll'!$AL45)),0,1)</f>
        <v>1</v>
      </c>
      <c r="CM335" s="768">
        <f>IF(AND(YEAR(CM$3)=YEAR('Rent Roll'!$C45),OR(MONTH(CM$3)='Rent Roll'!$AJ45,MONTH(CM$3)='Rent Roll'!$AK45,MONTH(CM$3)='Rent Roll'!$AL45)),0,1)</f>
        <v>1</v>
      </c>
      <c r="CN335" s="567">
        <f>IF(AND(YEAR(CN$3)=YEAR('Rent Roll'!$C45),OR(MONTH(CN$3)='Rent Roll'!$AJ45,MONTH(CN$3)='Rent Roll'!$AK45,MONTH(CN$3)='Rent Roll'!$AL45)),0,1)</f>
        <v>1</v>
      </c>
      <c r="CO335" s="567">
        <f>IF(AND(YEAR(CO$3)=YEAR('Rent Roll'!$C45),OR(MONTH(CO$3)='Rent Roll'!$AJ45,MONTH(CO$3)='Rent Roll'!$AK45,MONTH(CO$3)='Rent Roll'!$AL45)),0,1)</f>
        <v>1</v>
      </c>
      <c r="CP335" s="567">
        <f>IF(AND(YEAR(CP$3)=YEAR('Rent Roll'!$C45),OR(MONTH(CP$3)='Rent Roll'!$AJ45,MONTH(CP$3)='Rent Roll'!$AK45,MONTH(CP$3)='Rent Roll'!$AL45)),0,1)</f>
        <v>1</v>
      </c>
      <c r="CQ335" s="567">
        <f>IF(AND(YEAR(CQ$3)=YEAR('Rent Roll'!$C45),OR(MONTH(CQ$3)='Rent Roll'!$AJ45,MONTH(CQ$3)='Rent Roll'!$AK45,MONTH(CQ$3)='Rent Roll'!$AL45)),0,1)</f>
        <v>1</v>
      </c>
      <c r="CR335" s="567">
        <f>IF(AND(YEAR(CR$3)=YEAR('Rent Roll'!$C45),OR(MONTH(CR$3)='Rent Roll'!$AJ45,MONTH(CR$3)='Rent Roll'!$AK45,MONTH(CR$3)='Rent Roll'!$AL45)),0,1)</f>
        <v>1</v>
      </c>
      <c r="CS335" s="567">
        <f>IF(AND(YEAR(CS$3)=YEAR('Rent Roll'!$C45),OR(MONTH(CS$3)='Rent Roll'!$AJ45,MONTH(CS$3)='Rent Roll'!$AK45,MONTH(CS$3)='Rent Roll'!$AL45)),0,1)</f>
        <v>1</v>
      </c>
      <c r="CT335" s="567">
        <f>IF(AND(YEAR(CT$3)=YEAR('Rent Roll'!$C45),OR(MONTH(CT$3)='Rent Roll'!$AJ45,MONTH(CT$3)='Rent Roll'!$AK45,MONTH(CT$3)='Rent Roll'!$AL45)),0,1)</f>
        <v>1</v>
      </c>
      <c r="CU335" s="567">
        <f>IF(AND(YEAR(CU$3)=YEAR('Rent Roll'!$C45),OR(MONTH(CU$3)='Rent Roll'!$AJ45,MONTH(CU$3)='Rent Roll'!$AK45,MONTH(CU$3)='Rent Roll'!$AL45)),0,1)</f>
        <v>1</v>
      </c>
      <c r="CV335" s="567">
        <f>IF(AND(YEAR(CV$3)=YEAR('Rent Roll'!$C45),OR(MONTH(CV$3)='Rent Roll'!$AJ45,MONTH(CV$3)='Rent Roll'!$AK45,MONTH(CV$3)='Rent Roll'!$AL45)),0,1)</f>
        <v>1</v>
      </c>
      <c r="CW335" s="567">
        <f>IF(AND(YEAR(CW$3)=YEAR('Rent Roll'!$C45),OR(MONTH(CW$3)='Rent Roll'!$AJ45,MONTH(CW$3)='Rent Roll'!$AK45,MONTH(CW$3)='Rent Roll'!$AL45)),0,1)</f>
        <v>1</v>
      </c>
      <c r="CX335" s="767">
        <f>IF(AND(YEAR(CX$3)=YEAR('Rent Roll'!$C45),OR(MONTH(CX$3)='Rent Roll'!$AJ45,MONTH(CX$3)='Rent Roll'!$AK45,MONTH(CX$3)='Rent Roll'!$AL45)),0,1)</f>
        <v>1</v>
      </c>
      <c r="CY335" s="768">
        <f>IF(AND(YEAR(CY$3)=YEAR('Rent Roll'!$C45),OR(MONTH(CY$3)='Rent Roll'!$AJ45,MONTH(CY$3)='Rent Roll'!$AK45,MONTH(CY$3)='Rent Roll'!$AL45)),0,1)</f>
        <v>1</v>
      </c>
      <c r="CZ335" s="567">
        <f>IF(AND(YEAR(CZ$3)=YEAR('Rent Roll'!$C45),OR(MONTH(CZ$3)='Rent Roll'!$AJ45,MONTH(CZ$3)='Rent Roll'!$AK45,MONTH(CZ$3)='Rent Roll'!$AL45)),0,1)</f>
        <v>1</v>
      </c>
      <c r="DA335" s="567">
        <f>IF(AND(YEAR(DA$3)=YEAR('Rent Roll'!$C45),OR(MONTH(DA$3)='Rent Roll'!$AJ45,MONTH(DA$3)='Rent Roll'!$AK45,MONTH(DA$3)='Rent Roll'!$AL45)),0,1)</f>
        <v>1</v>
      </c>
      <c r="DB335" s="567">
        <f>IF(AND(YEAR(DB$3)=YEAR('Rent Roll'!$C45),OR(MONTH(DB$3)='Rent Roll'!$AJ45,MONTH(DB$3)='Rent Roll'!$AK45,MONTH(DB$3)='Rent Roll'!$AL45)),0,1)</f>
        <v>1</v>
      </c>
      <c r="DC335" s="567">
        <f>IF(AND(YEAR(DC$3)=YEAR('Rent Roll'!$C45),OR(MONTH(DC$3)='Rent Roll'!$AJ45,MONTH(DC$3)='Rent Roll'!$AK45,MONTH(DC$3)='Rent Roll'!$AL45)),0,1)</f>
        <v>1</v>
      </c>
      <c r="DD335" s="567">
        <f>IF(AND(YEAR(DD$3)=YEAR('Rent Roll'!$C45),OR(MONTH(DD$3)='Rent Roll'!$AJ45,MONTH(DD$3)='Rent Roll'!$AK45,MONTH(DD$3)='Rent Roll'!$AL45)),0,1)</f>
        <v>1</v>
      </c>
      <c r="DE335" s="567">
        <f>IF(AND(YEAR(DE$3)=YEAR('Rent Roll'!$C45),OR(MONTH(DE$3)='Rent Roll'!$AJ45,MONTH(DE$3)='Rent Roll'!$AK45,MONTH(DE$3)='Rent Roll'!$AL45)),0,1)</f>
        <v>1</v>
      </c>
      <c r="DF335" s="567">
        <f>IF(AND(YEAR(DF$3)=YEAR('Rent Roll'!$C45),OR(MONTH(DF$3)='Rent Roll'!$AJ45,MONTH(DF$3)='Rent Roll'!$AK45,MONTH(DF$3)='Rent Roll'!$AL45)),0,1)</f>
        <v>1</v>
      </c>
      <c r="DG335" s="567">
        <f>IF(AND(YEAR(DG$3)=YEAR('Rent Roll'!$C45),OR(MONTH(DG$3)='Rent Roll'!$AJ45,MONTH(DG$3)='Rent Roll'!$AK45,MONTH(DG$3)='Rent Roll'!$AL45)),0,1)</f>
        <v>1</v>
      </c>
      <c r="DH335" s="567">
        <f>IF(AND(YEAR(DH$3)=YEAR('Rent Roll'!$C45),OR(MONTH(DH$3)='Rent Roll'!$AJ45,MONTH(DH$3)='Rent Roll'!$AK45,MONTH(DH$3)='Rent Roll'!$AL45)),0,1)</f>
        <v>1</v>
      </c>
      <c r="DI335" s="567">
        <f>IF(AND(YEAR(DI$3)=YEAR('Rent Roll'!$C45),OR(MONTH(DI$3)='Rent Roll'!$AJ45,MONTH(DI$3)='Rent Roll'!$AK45,MONTH(DI$3)='Rent Roll'!$AL45)),0,1)</f>
        <v>1</v>
      </c>
      <c r="DJ335" s="767">
        <f>IF(AND(YEAR(DJ$3)=YEAR('Rent Roll'!$C45),OR(MONTH(DJ$3)='Rent Roll'!$AJ45,MONTH(DJ$3)='Rent Roll'!$AK45,MONTH(DJ$3)='Rent Roll'!$AL45)),0,1)</f>
        <v>1</v>
      </c>
      <c r="DK335" s="768">
        <f>IF(AND(YEAR(DK$3)=YEAR('Rent Roll'!$C45),OR(MONTH(DK$3)='Rent Roll'!$AJ45,MONTH(DK$3)='Rent Roll'!$AK45,MONTH(DK$3)='Rent Roll'!$AL45)),0,1)</f>
        <v>1</v>
      </c>
      <c r="DL335" s="567">
        <f>IF(AND(YEAR(DL$3)=YEAR('Rent Roll'!$C45),OR(MONTH(DL$3)='Rent Roll'!$AJ45,MONTH(DL$3)='Rent Roll'!$AK45,MONTH(DL$3)='Rent Roll'!$AL45)),0,1)</f>
        <v>1</v>
      </c>
      <c r="DM335" s="567">
        <f>IF(AND(YEAR(DM$3)=YEAR('Rent Roll'!$C45),OR(MONTH(DM$3)='Rent Roll'!$AJ45,MONTH(DM$3)='Rent Roll'!$AK45,MONTH(DM$3)='Rent Roll'!$AL45)),0,1)</f>
        <v>1</v>
      </c>
      <c r="DN335" s="567">
        <f>IF(AND(YEAR(DN$3)=YEAR('Rent Roll'!$C45),OR(MONTH(DN$3)='Rent Roll'!$AJ45,MONTH(DN$3)='Rent Roll'!$AK45,MONTH(DN$3)='Rent Roll'!$AL45)),0,1)</f>
        <v>1</v>
      </c>
      <c r="DO335" s="567">
        <f>IF(AND(YEAR(DO$3)=YEAR('Rent Roll'!$C45),OR(MONTH(DO$3)='Rent Roll'!$AJ45,MONTH(DO$3)='Rent Roll'!$AK45,MONTH(DO$3)='Rent Roll'!$AL45)),0,1)</f>
        <v>1</v>
      </c>
      <c r="DP335" s="567">
        <f>IF(AND(YEAR(DP$3)=YEAR('Rent Roll'!$C45),OR(MONTH(DP$3)='Rent Roll'!$AJ45,MONTH(DP$3)='Rent Roll'!$AK45,MONTH(DP$3)='Rent Roll'!$AL45)),0,1)</f>
        <v>1</v>
      </c>
      <c r="DQ335" s="567">
        <f>IF(AND(YEAR(DQ$3)=YEAR('Rent Roll'!$C45),OR(MONTH(DQ$3)='Rent Roll'!$AJ45,MONTH(DQ$3)='Rent Roll'!$AK45,MONTH(DQ$3)='Rent Roll'!$AL45)),0,1)</f>
        <v>1</v>
      </c>
      <c r="DR335" s="567">
        <f>IF(AND(YEAR(DR$3)=YEAR('Rent Roll'!$C45),OR(MONTH(DR$3)='Rent Roll'!$AJ45,MONTH(DR$3)='Rent Roll'!$AK45,MONTH(DR$3)='Rent Roll'!$AL45)),0,1)</f>
        <v>1</v>
      </c>
      <c r="DS335" s="567">
        <f>IF(AND(YEAR(DS$3)=YEAR('Rent Roll'!$C45),OR(MONTH(DS$3)='Rent Roll'!$AJ45,MONTH(DS$3)='Rent Roll'!$AK45,MONTH(DS$3)='Rent Roll'!$AL45)),0,1)</f>
        <v>1</v>
      </c>
      <c r="DT335" s="567">
        <f>IF(AND(YEAR(DT$3)=YEAR('Rent Roll'!$C45),OR(MONTH(DT$3)='Rent Roll'!$AJ45,MONTH(DT$3)='Rent Roll'!$AK45,MONTH(DT$3)='Rent Roll'!$AL45)),0,1)</f>
        <v>1</v>
      </c>
      <c r="DU335" s="567">
        <f>IF(AND(YEAR(DU$3)=YEAR('Rent Roll'!$C45),OR(MONTH(DU$3)='Rent Roll'!$AJ45,MONTH(DU$3)='Rent Roll'!$AK45,MONTH(DU$3)='Rent Roll'!$AL45)),0,1)</f>
        <v>1</v>
      </c>
      <c r="DV335" s="567">
        <f>IF(AND(YEAR(DV$3)=YEAR('Rent Roll'!$C45),OR(MONTH(DV$3)='Rent Roll'!$AJ45,MONTH(DV$3)='Rent Roll'!$AK45,MONTH(DV$3)='Rent Roll'!$AL45)),0,1)</f>
        <v>1</v>
      </c>
    </row>
    <row r="336" spans="1:126" s="568" customFormat="1" ht="12" customHeight="1" x14ac:dyDescent="0.4">
      <c r="A336" s="732"/>
      <c r="B336" s="569"/>
      <c r="F336" s="779"/>
      <c r="G336" s="770"/>
      <c r="H336" s="571"/>
      <c r="I336" s="571"/>
      <c r="J336" s="571"/>
      <c r="K336" s="571"/>
      <c r="L336" s="571"/>
      <c r="M336" s="571"/>
      <c r="N336" s="571"/>
      <c r="O336" s="571"/>
      <c r="P336" s="571"/>
      <c r="Q336" s="571"/>
      <c r="R336" s="769"/>
      <c r="S336" s="770"/>
      <c r="T336" s="571"/>
      <c r="U336" s="571"/>
      <c r="V336" s="571"/>
      <c r="W336" s="571"/>
      <c r="X336" s="571"/>
      <c r="Y336" s="571"/>
      <c r="Z336" s="571"/>
      <c r="AA336" s="571"/>
      <c r="AB336" s="571"/>
      <c r="AC336" s="571"/>
      <c r="AD336" s="769"/>
      <c r="AE336" s="770"/>
      <c r="AF336" s="571"/>
      <c r="AG336" s="571"/>
      <c r="AH336" s="571"/>
      <c r="AI336" s="571"/>
      <c r="AJ336" s="571"/>
      <c r="AK336" s="571"/>
      <c r="AL336" s="571"/>
      <c r="AM336" s="571"/>
      <c r="AN336" s="571"/>
      <c r="AO336" s="571"/>
      <c r="AP336" s="769"/>
      <c r="AQ336" s="770"/>
      <c r="AR336" s="571"/>
      <c r="AS336" s="571"/>
      <c r="AT336" s="571"/>
      <c r="AU336" s="571"/>
      <c r="AV336" s="571"/>
      <c r="AW336" s="571"/>
      <c r="AX336" s="571"/>
      <c r="AY336" s="571"/>
      <c r="AZ336" s="571"/>
      <c r="BA336" s="571"/>
      <c r="BB336" s="769"/>
      <c r="BC336" s="770"/>
      <c r="BD336" s="571"/>
      <c r="BE336" s="571"/>
      <c r="BF336" s="571"/>
      <c r="BG336" s="571"/>
      <c r="BH336" s="571"/>
      <c r="BI336" s="571"/>
      <c r="BJ336" s="571"/>
      <c r="BK336" s="571"/>
      <c r="BL336" s="571"/>
      <c r="BM336" s="571"/>
      <c r="BN336" s="769"/>
      <c r="BO336" s="770"/>
      <c r="BP336" s="571"/>
      <c r="BQ336" s="571"/>
      <c r="BR336" s="571"/>
      <c r="BS336" s="571"/>
      <c r="BT336" s="571"/>
      <c r="BU336" s="571"/>
      <c r="BV336" s="571"/>
      <c r="BW336" s="571"/>
      <c r="BX336" s="571"/>
      <c r="BY336" s="571"/>
      <c r="BZ336" s="769"/>
      <c r="CA336" s="770"/>
      <c r="CB336" s="571"/>
      <c r="CC336" s="571"/>
      <c r="CD336" s="571"/>
      <c r="CE336" s="571"/>
      <c r="CF336" s="571"/>
      <c r="CG336" s="571"/>
      <c r="CH336" s="571"/>
      <c r="CI336" s="571"/>
      <c r="CJ336" s="571"/>
      <c r="CK336" s="571"/>
      <c r="CL336" s="769"/>
      <c r="CM336" s="770"/>
      <c r="CN336" s="571"/>
      <c r="CO336" s="571"/>
      <c r="CP336" s="571"/>
      <c r="CQ336" s="571"/>
      <c r="CR336" s="571"/>
      <c r="CS336" s="571"/>
      <c r="CT336" s="571"/>
      <c r="CU336" s="571"/>
      <c r="CV336" s="571"/>
      <c r="CW336" s="571"/>
      <c r="CX336" s="769"/>
      <c r="CY336" s="770"/>
      <c r="CZ336" s="571"/>
      <c r="DA336" s="571"/>
      <c r="DB336" s="571"/>
      <c r="DC336" s="571"/>
      <c r="DD336" s="571"/>
      <c r="DE336" s="571"/>
      <c r="DF336" s="571"/>
      <c r="DG336" s="571"/>
      <c r="DH336" s="571"/>
      <c r="DI336" s="571"/>
      <c r="DJ336" s="769"/>
      <c r="DK336" s="770"/>
      <c r="DL336" s="571"/>
      <c r="DM336" s="571"/>
      <c r="DN336" s="571"/>
      <c r="DO336" s="571"/>
      <c r="DP336" s="571"/>
      <c r="DQ336" s="571"/>
      <c r="DR336" s="571"/>
      <c r="DS336" s="571"/>
      <c r="DT336" s="571"/>
      <c r="DU336" s="571"/>
      <c r="DV336" s="571"/>
    </row>
    <row r="337" spans="1:126" s="563" customFormat="1" ht="12" customHeight="1" x14ac:dyDescent="0.4">
      <c r="A337" s="730"/>
      <c r="B337" s="572"/>
      <c r="C337" s="572"/>
      <c r="D337" s="572"/>
      <c r="E337" s="573"/>
      <c r="F337" s="780"/>
      <c r="G337" s="772"/>
      <c r="H337" s="562"/>
      <c r="I337" s="562"/>
      <c r="J337" s="562"/>
      <c r="K337" s="562"/>
      <c r="L337" s="562"/>
      <c r="M337" s="562"/>
      <c r="N337" s="562"/>
      <c r="O337" s="562"/>
      <c r="P337" s="562"/>
      <c r="Q337" s="562"/>
      <c r="R337" s="771"/>
      <c r="S337" s="772"/>
      <c r="T337" s="562"/>
      <c r="U337" s="562"/>
      <c r="V337" s="562"/>
      <c r="W337" s="562"/>
      <c r="X337" s="562"/>
      <c r="Y337" s="562"/>
      <c r="Z337" s="562"/>
      <c r="AA337" s="562"/>
      <c r="AB337" s="562"/>
      <c r="AC337" s="562"/>
      <c r="AD337" s="771"/>
      <c r="AE337" s="772"/>
      <c r="AF337" s="562"/>
      <c r="AG337" s="562"/>
      <c r="AH337" s="562"/>
      <c r="AI337" s="562"/>
      <c r="AJ337" s="562"/>
      <c r="AK337" s="562"/>
      <c r="AL337" s="562"/>
      <c r="AM337" s="562"/>
      <c r="AN337" s="562"/>
      <c r="AO337" s="562"/>
      <c r="AP337" s="771"/>
      <c r="AQ337" s="772"/>
      <c r="AR337" s="562"/>
      <c r="AS337" s="562"/>
      <c r="AT337" s="562"/>
      <c r="AU337" s="562"/>
      <c r="AV337" s="562"/>
      <c r="AW337" s="562"/>
      <c r="AX337" s="562"/>
      <c r="AY337" s="562"/>
      <c r="AZ337" s="562"/>
      <c r="BA337" s="562"/>
      <c r="BB337" s="771"/>
      <c r="BC337" s="772"/>
      <c r="BD337" s="562"/>
      <c r="BE337" s="562"/>
      <c r="BF337" s="562"/>
      <c r="BG337" s="562"/>
      <c r="BH337" s="562"/>
      <c r="BI337" s="562"/>
      <c r="BJ337" s="562"/>
      <c r="BK337" s="562"/>
      <c r="BL337" s="562"/>
      <c r="BM337" s="562"/>
      <c r="BN337" s="771"/>
      <c r="BO337" s="772"/>
      <c r="BP337" s="562"/>
      <c r="BQ337" s="562"/>
      <c r="BR337" s="562"/>
      <c r="BS337" s="562"/>
      <c r="BT337" s="562"/>
      <c r="BU337" s="562"/>
      <c r="BV337" s="562"/>
      <c r="BW337" s="562"/>
      <c r="BX337" s="562"/>
      <c r="BY337" s="562"/>
      <c r="BZ337" s="771"/>
      <c r="CA337" s="772"/>
      <c r="CB337" s="562"/>
      <c r="CC337" s="562"/>
      <c r="CD337" s="562"/>
      <c r="CE337" s="562"/>
      <c r="CF337" s="562"/>
      <c r="CG337" s="562"/>
      <c r="CH337" s="562"/>
      <c r="CI337" s="562"/>
      <c r="CJ337" s="562"/>
      <c r="CK337" s="562"/>
      <c r="CL337" s="771"/>
      <c r="CM337" s="772"/>
      <c r="CN337" s="562"/>
      <c r="CO337" s="562"/>
      <c r="CP337" s="562"/>
      <c r="CQ337" s="562"/>
      <c r="CR337" s="562"/>
      <c r="CS337" s="562"/>
      <c r="CT337" s="562"/>
      <c r="CU337" s="562"/>
      <c r="CV337" s="562"/>
      <c r="CW337" s="562"/>
      <c r="CX337" s="771"/>
      <c r="CY337" s="772"/>
      <c r="CZ337" s="562"/>
      <c r="DA337" s="562"/>
      <c r="DB337" s="562"/>
      <c r="DC337" s="562"/>
      <c r="DD337" s="562"/>
      <c r="DE337" s="562"/>
      <c r="DF337" s="562"/>
      <c r="DG337" s="562"/>
      <c r="DH337" s="562"/>
      <c r="DI337" s="562"/>
      <c r="DJ337" s="771"/>
      <c r="DK337" s="772"/>
      <c r="DL337" s="562"/>
      <c r="DM337" s="562"/>
      <c r="DN337" s="562"/>
      <c r="DO337" s="562"/>
      <c r="DP337" s="562"/>
      <c r="DQ337" s="562"/>
      <c r="DR337" s="562"/>
      <c r="DS337" s="562"/>
      <c r="DT337" s="562"/>
      <c r="DU337" s="562"/>
      <c r="DV337" s="562"/>
    </row>
    <row r="338" spans="1:126" s="1168" customFormat="1" ht="12" customHeight="1" x14ac:dyDescent="0.4">
      <c r="A338" s="1167" t="s">
        <v>83</v>
      </c>
      <c r="C338" s="1183"/>
      <c r="D338" s="1183"/>
      <c r="E338" s="1184"/>
      <c r="F338" s="1185"/>
      <c r="G338" s="1186"/>
      <c r="H338" s="1187"/>
      <c r="I338" s="1187"/>
      <c r="J338" s="1187"/>
      <c r="K338" s="1187"/>
      <c r="L338" s="1187"/>
      <c r="M338" s="1187"/>
      <c r="N338" s="1187"/>
      <c r="O338" s="1187"/>
      <c r="P338" s="1187"/>
      <c r="Q338" s="1187"/>
      <c r="R338" s="1188"/>
      <c r="S338" s="1186"/>
      <c r="T338" s="1187"/>
      <c r="U338" s="1187"/>
      <c r="V338" s="1187"/>
      <c r="W338" s="1187"/>
      <c r="X338" s="1187"/>
      <c r="Y338" s="1187"/>
      <c r="Z338" s="1187"/>
      <c r="AA338" s="1187"/>
      <c r="AB338" s="1187"/>
      <c r="AC338" s="1187"/>
      <c r="AD338" s="1188"/>
      <c r="AE338" s="1186"/>
      <c r="AF338" s="1187"/>
      <c r="AG338" s="1187"/>
      <c r="AH338" s="1187"/>
      <c r="AI338" s="1187"/>
      <c r="AJ338" s="1187"/>
      <c r="AK338" s="1187"/>
      <c r="AL338" s="1187"/>
      <c r="AM338" s="1187"/>
      <c r="AN338" s="1187"/>
      <c r="AO338" s="1187"/>
      <c r="AP338" s="1188"/>
      <c r="AQ338" s="1186"/>
      <c r="AR338" s="1187"/>
      <c r="AS338" s="1187"/>
      <c r="AT338" s="1187"/>
      <c r="AU338" s="1187"/>
      <c r="AV338" s="1187"/>
      <c r="AW338" s="1187"/>
      <c r="AX338" s="1187"/>
      <c r="AY338" s="1187"/>
      <c r="AZ338" s="1187"/>
      <c r="BA338" s="1187"/>
      <c r="BB338" s="1188"/>
      <c r="BC338" s="1186"/>
      <c r="BD338" s="1187"/>
      <c r="BE338" s="1187"/>
      <c r="BF338" s="1187"/>
      <c r="BG338" s="1187"/>
      <c r="BH338" s="1187"/>
      <c r="BI338" s="1187"/>
      <c r="BJ338" s="1187"/>
      <c r="BK338" s="1187"/>
      <c r="BL338" s="1187"/>
      <c r="BM338" s="1187"/>
      <c r="BN338" s="1188"/>
      <c r="BO338" s="1186"/>
      <c r="BP338" s="1187"/>
      <c r="BQ338" s="1187"/>
      <c r="BR338" s="1187"/>
      <c r="BS338" s="1187"/>
      <c r="BT338" s="1187"/>
      <c r="BU338" s="1187"/>
      <c r="BV338" s="1187"/>
      <c r="BW338" s="1187"/>
      <c r="BX338" s="1187"/>
      <c r="BY338" s="1187"/>
      <c r="BZ338" s="1188"/>
      <c r="CA338" s="1186"/>
      <c r="CB338" s="1187"/>
      <c r="CC338" s="1187"/>
      <c r="CD338" s="1187"/>
      <c r="CE338" s="1187"/>
      <c r="CF338" s="1187"/>
      <c r="CG338" s="1187"/>
      <c r="CH338" s="1187"/>
      <c r="CI338" s="1187"/>
      <c r="CJ338" s="1187"/>
      <c r="CK338" s="1187"/>
      <c r="CL338" s="1188"/>
      <c r="CM338" s="1186"/>
      <c r="CN338" s="1187"/>
      <c r="CO338" s="1187"/>
      <c r="CP338" s="1187"/>
      <c r="CQ338" s="1187"/>
      <c r="CR338" s="1187"/>
      <c r="CS338" s="1187"/>
      <c r="CT338" s="1187"/>
      <c r="CU338" s="1187"/>
      <c r="CV338" s="1187"/>
      <c r="CW338" s="1187"/>
      <c r="CX338" s="1188"/>
      <c r="CY338" s="1186"/>
      <c r="CZ338" s="1187"/>
      <c r="DA338" s="1187"/>
      <c r="DB338" s="1187"/>
      <c r="DC338" s="1187"/>
      <c r="DD338" s="1187"/>
      <c r="DE338" s="1187"/>
      <c r="DF338" s="1187"/>
      <c r="DG338" s="1187"/>
      <c r="DH338" s="1187"/>
      <c r="DI338" s="1187"/>
      <c r="DJ338" s="1188"/>
      <c r="DK338" s="1186"/>
      <c r="DL338" s="1187"/>
      <c r="DM338" s="1187"/>
      <c r="DN338" s="1187"/>
      <c r="DO338" s="1187"/>
      <c r="DP338" s="1187"/>
      <c r="DQ338" s="1187"/>
      <c r="DR338" s="1187"/>
      <c r="DS338" s="1187"/>
      <c r="DT338" s="1187"/>
      <c r="DU338" s="1187"/>
      <c r="DV338" s="1187"/>
    </row>
    <row r="339" spans="1:126" s="565" customFormat="1" ht="12" customHeight="1" x14ac:dyDescent="0.4">
      <c r="A339" s="731"/>
      <c r="B339" s="564" t="str">
        <f>'Rent Roll'!$B5</f>
        <v>월드비전</v>
      </c>
      <c r="C339" s="575" t="s">
        <v>81</v>
      </c>
      <c r="E339" s="566"/>
      <c r="F339" s="778">
        <f>IF('Rent Roll'!$AD5=0,0,IF(F$3=EOMONTH('Rent Roll'!$AF5,0),1,0))</f>
        <v>0</v>
      </c>
      <c r="G339" s="768">
        <f>IF('Rent Roll'!$AD5=0,0,IF(G$3=EOMONTH('Rent Roll'!$AF5,0),1,0))</f>
        <v>0</v>
      </c>
      <c r="H339" s="567">
        <f>IF('Rent Roll'!$AD5=0,0,IF(H$3=EOMONTH('Rent Roll'!$AF5,0),1,0))</f>
        <v>0</v>
      </c>
      <c r="I339" s="567">
        <f>IF('Rent Roll'!$AD5=0,0,IF(I$3=EOMONTH('Rent Roll'!$AF5,0),1,0))</f>
        <v>0</v>
      </c>
      <c r="J339" s="567">
        <f>IF('Rent Roll'!$AD5=0,0,IF(J$3=EOMONTH('Rent Roll'!$AF5,0),1,0))</f>
        <v>0</v>
      </c>
      <c r="K339" s="567">
        <f>IF('Rent Roll'!$AD5=0,0,IF(K$3=EOMONTH('Rent Roll'!$AF5,0),1,0))</f>
        <v>0</v>
      </c>
      <c r="L339" s="567">
        <f>IF('Rent Roll'!$AD5=0,0,IF(L$3=EOMONTH('Rent Roll'!$AF5,0),1,0))</f>
        <v>0</v>
      </c>
      <c r="M339" s="567">
        <f>IF('Rent Roll'!$AD5=0,0,IF(M$3=EOMONTH('Rent Roll'!$AF5,0),1,0))</f>
        <v>0</v>
      </c>
      <c r="N339" s="567">
        <f>IF('Rent Roll'!$AD5=0,0,IF(N$3=EOMONTH('Rent Roll'!$AF5,0),1,0))</f>
        <v>0</v>
      </c>
      <c r="O339" s="567">
        <f>IF('Rent Roll'!$AD5=0,0,IF(O$3=EOMONTH('Rent Roll'!$AF5,0),1,0))</f>
        <v>0</v>
      </c>
      <c r="P339" s="567">
        <f>IF('Rent Roll'!$AD5=0,0,IF(P$3=EOMONTH('Rent Roll'!$AF5,0),1,0))</f>
        <v>0</v>
      </c>
      <c r="Q339" s="567">
        <f>IF('Rent Roll'!$AD5=0,0,IF(Q$3=EOMONTH('Rent Roll'!$AF5,0),1,0))</f>
        <v>0</v>
      </c>
      <c r="R339" s="767">
        <f>IF('Rent Roll'!$AD5=0,0,IF(R$3=EOMONTH('Rent Roll'!$AF5,0),1,0))</f>
        <v>0</v>
      </c>
      <c r="S339" s="768">
        <f>IF('Rent Roll'!$AD5=0,0,IF(S$3=EOMONTH('Rent Roll'!$AF5,0),1,0))</f>
        <v>0</v>
      </c>
      <c r="T339" s="567">
        <f>IF('Rent Roll'!$AD5=0,0,IF(T$3=EOMONTH('Rent Roll'!$AF5,0),1,0))</f>
        <v>0</v>
      </c>
      <c r="U339" s="567">
        <f>IF('Rent Roll'!$AD5=0,0,IF(U$3=EOMONTH('Rent Roll'!$AF5,0),1,0))</f>
        <v>0</v>
      </c>
      <c r="V339" s="567">
        <f>IF('Rent Roll'!$AD5=0,0,IF(V$3=EOMONTH('Rent Roll'!$AF5,0),1,0))</f>
        <v>0</v>
      </c>
      <c r="W339" s="567">
        <f>IF('Rent Roll'!$AD5=0,0,IF(W$3=EOMONTH('Rent Roll'!$AF5,0),1,0))</f>
        <v>0</v>
      </c>
      <c r="X339" s="567">
        <f>IF('Rent Roll'!$AD5=0,0,IF(X$3=EOMONTH('Rent Roll'!$AF5,0),1,0))</f>
        <v>0</v>
      </c>
      <c r="Y339" s="567">
        <f>IF('Rent Roll'!$AD5=0,0,IF(Y$3=EOMONTH('Rent Roll'!$AF5,0),1,0))</f>
        <v>0</v>
      </c>
      <c r="Z339" s="567">
        <f>IF('Rent Roll'!$AD5=0,0,IF(Z$3=EOMONTH('Rent Roll'!$AF5,0),1,0))</f>
        <v>0</v>
      </c>
      <c r="AA339" s="567">
        <f>IF('Rent Roll'!$AD5=0,0,IF(AA$3=EOMONTH('Rent Roll'!$AF5,0),1,0))</f>
        <v>0</v>
      </c>
      <c r="AB339" s="567">
        <f>IF('Rent Roll'!$AD5=0,0,IF(AB$3=EOMONTH('Rent Roll'!$AF5,0),1,0))</f>
        <v>0</v>
      </c>
      <c r="AC339" s="567">
        <f>IF('Rent Roll'!$AD5=0,0,IF(AC$3=EOMONTH('Rent Roll'!$AF5,0),1,0))</f>
        <v>0</v>
      </c>
      <c r="AD339" s="767">
        <f>IF('Rent Roll'!$AD5=0,0,IF(AD$3=EOMONTH('Rent Roll'!$AF5,0),1,0))</f>
        <v>0</v>
      </c>
      <c r="AE339" s="768">
        <f>IF('Rent Roll'!$AD5=0,0,IF(AE$3=EOMONTH('Rent Roll'!$AF5,0),1,0))</f>
        <v>0</v>
      </c>
      <c r="AF339" s="567">
        <f>IF('Rent Roll'!$AD5=0,0,IF(AF$3=EOMONTH('Rent Roll'!$AF5,0),1,0))</f>
        <v>0</v>
      </c>
      <c r="AG339" s="567">
        <f>IF('Rent Roll'!$AD5=0,0,IF(AG$3=EOMONTH('Rent Roll'!$AF5,0),1,0))</f>
        <v>0</v>
      </c>
      <c r="AH339" s="567">
        <f>IF('Rent Roll'!$AD5=0,0,IF(AH$3=EOMONTH('Rent Roll'!$AF5,0),1,0))</f>
        <v>0</v>
      </c>
      <c r="AI339" s="567">
        <f>IF('Rent Roll'!$AD5=0,0,IF(AI$3=EOMONTH('Rent Roll'!$AF5,0),1,0))</f>
        <v>0</v>
      </c>
      <c r="AJ339" s="567">
        <f>IF('Rent Roll'!$AD5=0,0,IF(AJ$3=EOMONTH('Rent Roll'!$AF5,0),1,0))</f>
        <v>0</v>
      </c>
      <c r="AK339" s="567">
        <f>IF('Rent Roll'!$AD5=0,0,IF(AK$3=EOMONTH('Rent Roll'!$AF5,0),1,0))</f>
        <v>0</v>
      </c>
      <c r="AL339" s="567">
        <f>IF('Rent Roll'!$AD5=0,0,IF(AL$3=EOMONTH('Rent Roll'!$AF5,0),1,0))</f>
        <v>0</v>
      </c>
      <c r="AM339" s="567">
        <f>IF('Rent Roll'!$AD5=0,0,IF(AM$3=EOMONTH('Rent Roll'!$AF5,0),1,0))</f>
        <v>0</v>
      </c>
      <c r="AN339" s="567">
        <f>IF('Rent Roll'!$AD5=0,0,IF(AN$3=EOMONTH('Rent Roll'!$AF5,0),1,0))</f>
        <v>0</v>
      </c>
      <c r="AO339" s="567">
        <f>IF('Rent Roll'!$AD5=0,0,IF(AO$3=EOMONTH('Rent Roll'!$AF5,0),1,0))</f>
        <v>0</v>
      </c>
      <c r="AP339" s="767">
        <f>IF('Rent Roll'!$AD5=0,0,IF(AP$3=EOMONTH('Rent Roll'!$AF5,0),1,0))</f>
        <v>0</v>
      </c>
      <c r="AQ339" s="768">
        <f>IF('Rent Roll'!$AD5=0,0,IF(AQ$3=EOMONTH('Rent Roll'!$AF5,0),1,0))</f>
        <v>0</v>
      </c>
      <c r="AR339" s="567">
        <f>IF('Rent Roll'!$AD5=0,0,IF(AR$3=EOMONTH('Rent Roll'!$AF5,0),1,0))</f>
        <v>0</v>
      </c>
      <c r="AS339" s="567">
        <f>IF('Rent Roll'!$AD5=0,0,IF(AS$3=EOMONTH('Rent Roll'!$AF5,0),1,0))</f>
        <v>0</v>
      </c>
      <c r="AT339" s="567">
        <f>IF('Rent Roll'!$AD5=0,0,IF(AT$3=EOMONTH('Rent Roll'!$AF5,0),1,0))</f>
        <v>0</v>
      </c>
      <c r="AU339" s="567">
        <f>IF('Rent Roll'!$AD5=0,0,IF(AU$3=EOMONTH('Rent Roll'!$AF5,0),1,0))</f>
        <v>0</v>
      </c>
      <c r="AV339" s="567">
        <f>IF('Rent Roll'!$AD5=0,0,IF(AV$3=EOMONTH('Rent Roll'!$AF5,0),1,0))</f>
        <v>0</v>
      </c>
      <c r="AW339" s="567">
        <f>IF('Rent Roll'!$AD5=0,0,IF(AW$3=EOMONTH('Rent Roll'!$AF5,0),1,0))</f>
        <v>0</v>
      </c>
      <c r="AX339" s="567">
        <f>IF('Rent Roll'!$AD5=0,0,IF(AX$3=EOMONTH('Rent Roll'!$AF5,0),1,0))</f>
        <v>0</v>
      </c>
      <c r="AY339" s="567">
        <f>IF('Rent Roll'!$AD5=0,0,IF(AY$3=EOMONTH('Rent Roll'!$AF5,0),1,0))</f>
        <v>0</v>
      </c>
      <c r="AZ339" s="567">
        <f>IF('Rent Roll'!$AD5=0,0,IF(AZ$3=EOMONTH('Rent Roll'!$AF5,0),1,0))</f>
        <v>0</v>
      </c>
      <c r="BA339" s="567">
        <f>IF('Rent Roll'!$AD5=0,0,IF(BA$3=EOMONTH('Rent Roll'!$AF5,0),1,0))</f>
        <v>0</v>
      </c>
      <c r="BB339" s="767">
        <f>IF('Rent Roll'!$AD5=0,0,IF(BB$3=EOMONTH('Rent Roll'!$AF5,0),1,0))</f>
        <v>0</v>
      </c>
      <c r="BC339" s="768">
        <f>IF('Rent Roll'!$AD5=0,0,IF(BC$3=EOMONTH('Rent Roll'!$AF5,0),1,0))</f>
        <v>0</v>
      </c>
      <c r="BD339" s="567">
        <f>IF('Rent Roll'!$AD5=0,0,IF(BD$3=EOMONTH('Rent Roll'!$AF5,0),1,0))</f>
        <v>0</v>
      </c>
      <c r="BE339" s="567">
        <f>IF('Rent Roll'!$AD5=0,0,IF(BE$3=EOMONTH('Rent Roll'!$AF5,0),1,0))</f>
        <v>0</v>
      </c>
      <c r="BF339" s="567">
        <f>IF('Rent Roll'!$AD5=0,0,IF(BF$3=EOMONTH('Rent Roll'!$AF5,0),1,0))</f>
        <v>0</v>
      </c>
      <c r="BG339" s="567">
        <f>IF('Rent Roll'!$AD5=0,0,IF(BG$3=EOMONTH('Rent Roll'!$AF5,0),1,0))</f>
        <v>0</v>
      </c>
      <c r="BH339" s="567">
        <f>IF('Rent Roll'!$AD5=0,0,IF(BH$3=EOMONTH('Rent Roll'!$AF5,0),1,0))</f>
        <v>0</v>
      </c>
      <c r="BI339" s="567">
        <f>IF('Rent Roll'!$AD5=0,0,IF(BI$3=EOMONTH('Rent Roll'!$AF5,0),1,0))</f>
        <v>0</v>
      </c>
      <c r="BJ339" s="567">
        <f>IF('Rent Roll'!$AD5=0,0,IF(BJ$3=EOMONTH('Rent Roll'!$AF5,0),1,0))</f>
        <v>0</v>
      </c>
      <c r="BK339" s="567">
        <f>IF('Rent Roll'!$AD5=0,0,IF(BK$3=EOMONTH('Rent Roll'!$AF5,0),1,0))</f>
        <v>0</v>
      </c>
      <c r="BL339" s="567">
        <f>IF('Rent Roll'!$AD5=0,0,IF(BL$3=EOMONTH('Rent Roll'!$AF5,0),1,0))</f>
        <v>0</v>
      </c>
      <c r="BM339" s="567">
        <f>IF('Rent Roll'!$AD5=0,0,IF(BM$3=EOMONTH('Rent Roll'!$AF5,0),1,0))</f>
        <v>0</v>
      </c>
      <c r="BN339" s="767">
        <f>IF('Rent Roll'!$AD5=0,0,IF(BN$3=EOMONTH('Rent Roll'!$AF5,0),1,0))</f>
        <v>0</v>
      </c>
      <c r="BO339" s="768">
        <f>IF('Rent Roll'!$AD5=0,0,IF(BO$3=EOMONTH('Rent Roll'!$AF5,0),1,0))</f>
        <v>0</v>
      </c>
      <c r="BP339" s="567">
        <f>IF('Rent Roll'!$AD5=0,0,IF(BP$3=EOMONTH('Rent Roll'!$AF5,0),1,0))</f>
        <v>0</v>
      </c>
      <c r="BQ339" s="567">
        <f>IF('Rent Roll'!$AD5=0,0,IF(BQ$3=EOMONTH('Rent Roll'!$AF5,0),1,0))</f>
        <v>0</v>
      </c>
      <c r="BR339" s="567">
        <f>IF('Rent Roll'!$AD5=0,0,IF(BR$3=EOMONTH('Rent Roll'!$AF5,0),1,0))</f>
        <v>0</v>
      </c>
      <c r="BS339" s="567">
        <f>IF('Rent Roll'!$AD5=0,0,IF(BS$3=EOMONTH('Rent Roll'!$AF5,0),1,0))</f>
        <v>0</v>
      </c>
      <c r="BT339" s="567">
        <f>IF('Rent Roll'!$AD5=0,0,IF(BT$3=EOMONTH('Rent Roll'!$AF5,0),1,0))</f>
        <v>0</v>
      </c>
      <c r="BU339" s="567">
        <f>IF('Rent Roll'!$AD5=0,0,IF(BU$3=EOMONTH('Rent Roll'!$AF5,0),1,0))</f>
        <v>0</v>
      </c>
      <c r="BV339" s="567">
        <f>IF('Rent Roll'!$AD5=0,0,IF(BV$3=EOMONTH('Rent Roll'!$AF5,0),1,0))</f>
        <v>0</v>
      </c>
      <c r="BW339" s="567">
        <f>IF('Rent Roll'!$AD5=0,0,IF(BW$3=EOMONTH('Rent Roll'!$AF5,0),1,0))</f>
        <v>0</v>
      </c>
      <c r="BX339" s="567">
        <f>IF('Rent Roll'!$AD5=0,0,IF(BX$3=EOMONTH('Rent Roll'!$AF5,0),1,0))</f>
        <v>0</v>
      </c>
      <c r="BY339" s="567">
        <f>IF('Rent Roll'!$AD5=0,0,IF(BY$3=EOMONTH('Rent Roll'!$AF5,0),1,0))</f>
        <v>0</v>
      </c>
      <c r="BZ339" s="767">
        <f>IF('Rent Roll'!$AD5=0,0,IF(BZ$3=EOMONTH('Rent Roll'!$AF5,0),1,0))</f>
        <v>0</v>
      </c>
      <c r="CA339" s="768">
        <f>IF('Rent Roll'!$AD5=0,0,IF(CA$3=EOMONTH('Rent Roll'!$AF5,0),1,0))</f>
        <v>0</v>
      </c>
      <c r="CB339" s="567">
        <f>IF('Rent Roll'!$AD5=0,0,IF(CB$3=EOMONTH('Rent Roll'!$AF5,0),1,0))</f>
        <v>0</v>
      </c>
      <c r="CC339" s="567">
        <f>IF('Rent Roll'!$AD5=0,0,IF(CC$3=EOMONTH('Rent Roll'!$AF5,0),1,0))</f>
        <v>0</v>
      </c>
      <c r="CD339" s="567">
        <f>IF('Rent Roll'!$AD5=0,0,IF(CD$3=EOMONTH('Rent Roll'!$AF5,0),1,0))</f>
        <v>0</v>
      </c>
      <c r="CE339" s="567">
        <f>IF('Rent Roll'!$AD5=0,0,IF(CE$3=EOMONTH('Rent Roll'!$AF5,0),1,0))</f>
        <v>0</v>
      </c>
      <c r="CF339" s="567">
        <f>IF('Rent Roll'!$AD5=0,0,IF(CF$3=EOMONTH('Rent Roll'!$AF5,0),1,0))</f>
        <v>0</v>
      </c>
      <c r="CG339" s="567">
        <f>IF('Rent Roll'!$AD5=0,0,IF(CG$3=EOMONTH('Rent Roll'!$AF5,0),1,0))</f>
        <v>0</v>
      </c>
      <c r="CH339" s="567">
        <f>IF('Rent Roll'!$AD5=0,0,IF(CH$3=EOMONTH('Rent Roll'!$AF5,0),1,0))</f>
        <v>0</v>
      </c>
      <c r="CI339" s="567">
        <f>IF('Rent Roll'!$AD5=0,0,IF(CI$3=EOMONTH('Rent Roll'!$AF5,0),1,0))</f>
        <v>0</v>
      </c>
      <c r="CJ339" s="567">
        <f>IF('Rent Roll'!$AD5=0,0,IF(CJ$3=EOMONTH('Rent Roll'!$AF5,0),1,0))</f>
        <v>0</v>
      </c>
      <c r="CK339" s="567">
        <f>IF('Rent Roll'!$AD5=0,0,IF(CK$3=EOMONTH('Rent Roll'!$AF5,0),1,0))</f>
        <v>0</v>
      </c>
      <c r="CL339" s="767">
        <f>IF('Rent Roll'!$AD5=0,0,IF(CL$3=EOMONTH('Rent Roll'!$AF5,0),1,0))</f>
        <v>0</v>
      </c>
      <c r="CM339" s="768">
        <f>IF('Rent Roll'!$AD5=0,0,IF(CM$3=EOMONTH('Rent Roll'!$AF5,0),1,0))</f>
        <v>0</v>
      </c>
      <c r="CN339" s="567">
        <f>IF('Rent Roll'!$AD5=0,0,IF(CN$3=EOMONTH('Rent Roll'!$AF5,0),1,0))</f>
        <v>0</v>
      </c>
      <c r="CO339" s="567">
        <f>IF('Rent Roll'!$AD5=0,0,IF(CO$3=EOMONTH('Rent Roll'!$AF5,0),1,0))</f>
        <v>0</v>
      </c>
      <c r="CP339" s="567">
        <f>IF('Rent Roll'!$AD5=0,0,IF(CP$3=EOMONTH('Rent Roll'!$AF5,0),1,0))</f>
        <v>0</v>
      </c>
      <c r="CQ339" s="567">
        <f>IF('Rent Roll'!$AD5=0,0,IF(CQ$3=EOMONTH('Rent Roll'!$AF5,0),1,0))</f>
        <v>0</v>
      </c>
      <c r="CR339" s="567">
        <f>IF('Rent Roll'!$AD5=0,0,IF(CR$3=EOMONTH('Rent Roll'!$AF5,0),1,0))</f>
        <v>0</v>
      </c>
      <c r="CS339" s="567">
        <f>IF('Rent Roll'!$AD5=0,0,IF(CS$3=EOMONTH('Rent Roll'!$AF5,0),1,0))</f>
        <v>0</v>
      </c>
      <c r="CT339" s="567">
        <f>IF('Rent Roll'!$AD5=0,0,IF(CT$3=EOMONTH('Rent Roll'!$AF5,0),1,0))</f>
        <v>0</v>
      </c>
      <c r="CU339" s="567">
        <f>IF('Rent Roll'!$AD5=0,0,IF(CU$3=EOMONTH('Rent Roll'!$AF5,0),1,0))</f>
        <v>0</v>
      </c>
      <c r="CV339" s="567">
        <f>IF('Rent Roll'!$AD5=0,0,IF(CV$3=EOMONTH('Rent Roll'!$AF5,0),1,0))</f>
        <v>0</v>
      </c>
      <c r="CW339" s="567">
        <f>IF('Rent Roll'!$AD5=0,0,IF(CW$3=EOMONTH('Rent Roll'!$AF5,0),1,0))</f>
        <v>0</v>
      </c>
      <c r="CX339" s="767">
        <f>IF('Rent Roll'!$AD5=0,0,IF(CX$3=EOMONTH('Rent Roll'!$AF5,0),1,0))</f>
        <v>0</v>
      </c>
      <c r="CY339" s="768">
        <f>IF('Rent Roll'!$AD5=0,0,IF(CY$3=EOMONTH('Rent Roll'!$AF5,0),1,0))</f>
        <v>0</v>
      </c>
      <c r="CZ339" s="567">
        <f>IF('Rent Roll'!$AD5=0,0,IF(CZ$3=EOMONTH('Rent Roll'!$AF5,0),1,0))</f>
        <v>0</v>
      </c>
      <c r="DA339" s="567">
        <f>IF('Rent Roll'!$AD5=0,0,IF(DA$3=EOMONTH('Rent Roll'!$AF5,0),1,0))</f>
        <v>0</v>
      </c>
      <c r="DB339" s="567">
        <f>IF('Rent Roll'!$AD5=0,0,IF(DB$3=EOMONTH('Rent Roll'!$AF5,0),1,0))</f>
        <v>0</v>
      </c>
      <c r="DC339" s="567">
        <f>IF('Rent Roll'!$AD5=0,0,IF(DC$3=EOMONTH('Rent Roll'!$AF5,0),1,0))</f>
        <v>0</v>
      </c>
      <c r="DD339" s="567">
        <f>IF('Rent Roll'!$AD5=0,0,IF(DD$3=EOMONTH('Rent Roll'!$AF5,0),1,0))</f>
        <v>0</v>
      </c>
      <c r="DE339" s="567">
        <f>IF('Rent Roll'!$AD5=0,0,IF(DE$3=EOMONTH('Rent Roll'!$AF5,0),1,0))</f>
        <v>0</v>
      </c>
      <c r="DF339" s="567">
        <f>IF('Rent Roll'!$AD5=0,0,IF(DF$3=EOMONTH('Rent Roll'!$AF5,0),1,0))</f>
        <v>0</v>
      </c>
      <c r="DG339" s="567">
        <f>IF('Rent Roll'!$AD5=0,0,IF(DG$3=EOMONTH('Rent Roll'!$AF5,0),1,0))</f>
        <v>0</v>
      </c>
      <c r="DH339" s="567">
        <f>IF('Rent Roll'!$AD5=0,0,IF(DH$3=EOMONTH('Rent Roll'!$AF5,0),1,0))</f>
        <v>0</v>
      </c>
      <c r="DI339" s="567">
        <f>IF('Rent Roll'!$AD5=0,0,IF(DI$3=EOMONTH('Rent Roll'!$AF5,0),1,0))</f>
        <v>0</v>
      </c>
      <c r="DJ339" s="767">
        <f>IF('Rent Roll'!$AD5=0,0,IF(DJ$3=EOMONTH('Rent Roll'!$AF5,0),1,0))</f>
        <v>0</v>
      </c>
      <c r="DK339" s="768">
        <f>IF('Rent Roll'!$AD5=0,0,IF(DK$3=EOMONTH('Rent Roll'!$AF5,0),1,0))</f>
        <v>0</v>
      </c>
      <c r="DL339" s="567">
        <f>IF('Rent Roll'!$AD5=0,0,IF(DL$3=EOMONTH('Rent Roll'!$AF5,0),1,0))</f>
        <v>0</v>
      </c>
      <c r="DM339" s="567">
        <f>IF('Rent Roll'!$AD5=0,0,IF(DM$3=EOMONTH('Rent Roll'!$AF5,0),1,0))</f>
        <v>0</v>
      </c>
      <c r="DN339" s="567">
        <f>IF('Rent Roll'!$AD5=0,0,IF(DN$3=EOMONTH('Rent Roll'!$AF5,0),1,0))</f>
        <v>0</v>
      </c>
      <c r="DO339" s="567">
        <f>IF('Rent Roll'!$AD5=0,0,IF(DO$3=EOMONTH('Rent Roll'!$AF5,0),1,0))</f>
        <v>0</v>
      </c>
      <c r="DP339" s="567">
        <f>IF('Rent Roll'!$AD5=0,0,IF(DP$3=EOMONTH('Rent Roll'!$AF5,0),1,0))</f>
        <v>0</v>
      </c>
      <c r="DQ339" s="567">
        <f>IF('Rent Roll'!$AD5=0,0,IF(DQ$3=EOMONTH('Rent Roll'!$AF5,0),1,0))</f>
        <v>0</v>
      </c>
      <c r="DR339" s="567">
        <f>IF('Rent Roll'!$AD5=0,0,IF(DR$3=EOMONTH('Rent Roll'!$AF5,0),1,0))</f>
        <v>0</v>
      </c>
      <c r="DS339" s="567">
        <f>IF('Rent Roll'!$AD5=0,0,IF(DS$3=EOMONTH('Rent Roll'!$AF5,0),1,0))</f>
        <v>0</v>
      </c>
      <c r="DT339" s="567">
        <f>IF('Rent Roll'!$AD5=0,0,IF(DT$3=EOMONTH('Rent Roll'!$AF5,0),1,0))</f>
        <v>0</v>
      </c>
      <c r="DU339" s="567">
        <f>IF('Rent Roll'!$AD5=0,0,IF(DU$3=EOMONTH('Rent Roll'!$AF5,0),1,0))</f>
        <v>0</v>
      </c>
      <c r="DV339" s="567">
        <f>IF('Rent Roll'!$AD5=0,0,IF(DV$3=EOMONTH('Rent Roll'!$AF5,0),1,0))</f>
        <v>0</v>
      </c>
    </row>
    <row r="340" spans="1:126" s="565" customFormat="1" ht="12" customHeight="1" outlineLevel="1" x14ac:dyDescent="0.4">
      <c r="A340" s="731"/>
      <c r="B340" s="564" t="str">
        <f>'Rent Roll'!$B6</f>
        <v>16층</v>
      </c>
      <c r="C340" s="575" t="s">
        <v>81</v>
      </c>
      <c r="E340" s="566"/>
      <c r="F340" s="778">
        <f>IF('Rent Roll'!$AD6=0,0,IF(F$3=EOMONTH('Rent Roll'!$AF6,0),1,0))</f>
        <v>0</v>
      </c>
      <c r="G340" s="768">
        <f>IF('Rent Roll'!$AD6=0,0,IF(G$3=EOMONTH('Rent Roll'!$AF6,0),1,0))</f>
        <v>1</v>
      </c>
      <c r="H340" s="567">
        <f>IF('Rent Roll'!$AD6=0,0,IF(H$3=EOMONTH('Rent Roll'!$AF6,0),1,0))</f>
        <v>0</v>
      </c>
      <c r="I340" s="567">
        <f>IF('Rent Roll'!$AD6=0,0,IF(I$3=EOMONTH('Rent Roll'!$AF6,0),1,0))</f>
        <v>0</v>
      </c>
      <c r="J340" s="567">
        <f>IF('Rent Roll'!$AD6=0,0,IF(J$3=EOMONTH('Rent Roll'!$AF6,0),1,0))</f>
        <v>0</v>
      </c>
      <c r="K340" s="567">
        <f>IF('Rent Roll'!$AD6=0,0,IF(K$3=EOMONTH('Rent Roll'!$AF6,0),1,0))</f>
        <v>0</v>
      </c>
      <c r="L340" s="567">
        <f>IF('Rent Roll'!$AD6=0,0,IF(L$3=EOMONTH('Rent Roll'!$AF6,0),1,0))</f>
        <v>0</v>
      </c>
      <c r="M340" s="567">
        <f>IF('Rent Roll'!$AD6=0,0,IF(M$3=EOMONTH('Rent Roll'!$AF6,0),1,0))</f>
        <v>0</v>
      </c>
      <c r="N340" s="567">
        <f>IF('Rent Roll'!$AD6=0,0,IF(N$3=EOMONTH('Rent Roll'!$AF6,0),1,0))</f>
        <v>0</v>
      </c>
      <c r="O340" s="567">
        <f>IF('Rent Roll'!$AD6=0,0,IF(O$3=EOMONTH('Rent Roll'!$AF6,0),1,0))</f>
        <v>0</v>
      </c>
      <c r="P340" s="567">
        <f>IF('Rent Roll'!$AD6=0,0,IF(P$3=EOMONTH('Rent Roll'!$AF6,0),1,0))</f>
        <v>0</v>
      </c>
      <c r="Q340" s="567">
        <f>IF('Rent Roll'!$AD6=0,0,IF(Q$3=EOMONTH('Rent Roll'!$AF6,0),1,0))</f>
        <v>0</v>
      </c>
      <c r="R340" s="767">
        <f>IF('Rent Roll'!$AD6=0,0,IF(R$3=EOMONTH('Rent Roll'!$AF6,0),1,0))</f>
        <v>0</v>
      </c>
      <c r="S340" s="768">
        <f>IF('Rent Roll'!$AD6=0,0,IF(S$3=EOMONTH('Rent Roll'!$AF6,0),1,0))</f>
        <v>0</v>
      </c>
      <c r="T340" s="567">
        <f>IF('Rent Roll'!$AD6=0,0,IF(T$3=EOMONTH('Rent Roll'!$AF6,0),1,0))</f>
        <v>0</v>
      </c>
      <c r="U340" s="567">
        <f>IF('Rent Roll'!$AD6=0,0,IF(U$3=EOMONTH('Rent Roll'!$AF6,0),1,0))</f>
        <v>0</v>
      </c>
      <c r="V340" s="567">
        <f>IF('Rent Roll'!$AD6=0,0,IF(V$3=EOMONTH('Rent Roll'!$AF6,0),1,0))</f>
        <v>0</v>
      </c>
      <c r="W340" s="567">
        <f>IF('Rent Roll'!$AD6=0,0,IF(W$3=EOMONTH('Rent Roll'!$AF6,0),1,0))</f>
        <v>0</v>
      </c>
      <c r="X340" s="567">
        <f>IF('Rent Roll'!$AD6=0,0,IF(X$3=EOMONTH('Rent Roll'!$AF6,0),1,0))</f>
        <v>0</v>
      </c>
      <c r="Y340" s="567">
        <f>IF('Rent Roll'!$AD6=0,0,IF(Y$3=EOMONTH('Rent Roll'!$AF6,0),1,0))</f>
        <v>0</v>
      </c>
      <c r="Z340" s="567">
        <f>IF('Rent Roll'!$AD6=0,0,IF(Z$3=EOMONTH('Rent Roll'!$AF6,0),1,0))</f>
        <v>0</v>
      </c>
      <c r="AA340" s="567">
        <f>IF('Rent Roll'!$AD6=0,0,IF(AA$3=EOMONTH('Rent Roll'!$AF6,0),1,0))</f>
        <v>0</v>
      </c>
      <c r="AB340" s="567">
        <f>IF('Rent Roll'!$AD6=0,0,IF(AB$3=EOMONTH('Rent Roll'!$AF6,0),1,0))</f>
        <v>0</v>
      </c>
      <c r="AC340" s="567">
        <f>IF('Rent Roll'!$AD6=0,0,IF(AC$3=EOMONTH('Rent Roll'!$AF6,0),1,0))</f>
        <v>0</v>
      </c>
      <c r="AD340" s="767">
        <f>IF('Rent Roll'!$AD6=0,0,IF(AD$3=EOMONTH('Rent Roll'!$AF6,0),1,0))</f>
        <v>0</v>
      </c>
      <c r="AE340" s="768">
        <f>IF('Rent Roll'!$AD6=0,0,IF(AE$3=EOMONTH('Rent Roll'!$AF6,0),1,0))</f>
        <v>0</v>
      </c>
      <c r="AF340" s="567">
        <f>IF('Rent Roll'!$AD6=0,0,IF(AF$3=EOMONTH('Rent Roll'!$AF6,0),1,0))</f>
        <v>0</v>
      </c>
      <c r="AG340" s="567">
        <f>IF('Rent Roll'!$AD6=0,0,IF(AG$3=EOMONTH('Rent Roll'!$AF6,0),1,0))</f>
        <v>0</v>
      </c>
      <c r="AH340" s="567">
        <f>IF('Rent Roll'!$AD6=0,0,IF(AH$3=EOMONTH('Rent Roll'!$AF6,0),1,0))</f>
        <v>0</v>
      </c>
      <c r="AI340" s="567">
        <f>IF('Rent Roll'!$AD6=0,0,IF(AI$3=EOMONTH('Rent Roll'!$AF6,0),1,0))</f>
        <v>0</v>
      </c>
      <c r="AJ340" s="567">
        <f>IF('Rent Roll'!$AD6=0,0,IF(AJ$3=EOMONTH('Rent Roll'!$AF6,0),1,0))</f>
        <v>0</v>
      </c>
      <c r="AK340" s="567">
        <f>IF('Rent Roll'!$AD6=0,0,IF(AK$3=EOMONTH('Rent Roll'!$AF6,0),1,0))</f>
        <v>0</v>
      </c>
      <c r="AL340" s="567">
        <f>IF('Rent Roll'!$AD6=0,0,IF(AL$3=EOMONTH('Rent Roll'!$AF6,0),1,0))</f>
        <v>0</v>
      </c>
      <c r="AM340" s="567">
        <f>IF('Rent Roll'!$AD6=0,0,IF(AM$3=EOMONTH('Rent Roll'!$AF6,0),1,0))</f>
        <v>0</v>
      </c>
      <c r="AN340" s="567">
        <f>IF('Rent Roll'!$AD6=0,0,IF(AN$3=EOMONTH('Rent Roll'!$AF6,0),1,0))</f>
        <v>0</v>
      </c>
      <c r="AO340" s="567">
        <f>IF('Rent Roll'!$AD6=0,0,IF(AO$3=EOMONTH('Rent Roll'!$AF6,0),1,0))</f>
        <v>0</v>
      </c>
      <c r="AP340" s="767">
        <f>IF('Rent Roll'!$AD6=0,0,IF(AP$3=EOMONTH('Rent Roll'!$AF6,0),1,0))</f>
        <v>0</v>
      </c>
      <c r="AQ340" s="768">
        <f>IF('Rent Roll'!$AD6=0,0,IF(AQ$3=EOMONTH('Rent Roll'!$AF6,0),1,0))</f>
        <v>0</v>
      </c>
      <c r="AR340" s="567">
        <f>IF('Rent Roll'!$AD6=0,0,IF(AR$3=EOMONTH('Rent Roll'!$AF6,0),1,0))</f>
        <v>0</v>
      </c>
      <c r="AS340" s="567">
        <f>IF('Rent Roll'!$AD6=0,0,IF(AS$3=EOMONTH('Rent Roll'!$AF6,0),1,0))</f>
        <v>0</v>
      </c>
      <c r="AT340" s="567">
        <f>IF('Rent Roll'!$AD6=0,0,IF(AT$3=EOMONTH('Rent Roll'!$AF6,0),1,0))</f>
        <v>0</v>
      </c>
      <c r="AU340" s="567">
        <f>IF('Rent Roll'!$AD6=0,0,IF(AU$3=EOMONTH('Rent Roll'!$AF6,0),1,0))</f>
        <v>0</v>
      </c>
      <c r="AV340" s="567">
        <f>IF('Rent Roll'!$AD6=0,0,IF(AV$3=EOMONTH('Rent Roll'!$AF6,0),1,0))</f>
        <v>0</v>
      </c>
      <c r="AW340" s="567">
        <f>IF('Rent Roll'!$AD6=0,0,IF(AW$3=EOMONTH('Rent Roll'!$AF6,0),1,0))</f>
        <v>0</v>
      </c>
      <c r="AX340" s="567">
        <f>IF('Rent Roll'!$AD6=0,0,IF(AX$3=EOMONTH('Rent Roll'!$AF6,0),1,0))</f>
        <v>0</v>
      </c>
      <c r="AY340" s="567">
        <f>IF('Rent Roll'!$AD6=0,0,IF(AY$3=EOMONTH('Rent Roll'!$AF6,0),1,0))</f>
        <v>0</v>
      </c>
      <c r="AZ340" s="567">
        <f>IF('Rent Roll'!$AD6=0,0,IF(AZ$3=EOMONTH('Rent Roll'!$AF6,0),1,0))</f>
        <v>0</v>
      </c>
      <c r="BA340" s="567">
        <f>IF('Rent Roll'!$AD6=0,0,IF(BA$3=EOMONTH('Rent Roll'!$AF6,0),1,0))</f>
        <v>0</v>
      </c>
      <c r="BB340" s="767">
        <f>IF('Rent Roll'!$AD6=0,0,IF(BB$3=EOMONTH('Rent Roll'!$AF6,0),1,0))</f>
        <v>0</v>
      </c>
      <c r="BC340" s="768">
        <f>IF('Rent Roll'!$AD6=0,0,IF(BC$3=EOMONTH('Rent Roll'!$AF6,0),1,0))</f>
        <v>0</v>
      </c>
      <c r="BD340" s="567">
        <f>IF('Rent Roll'!$AD6=0,0,IF(BD$3=EOMONTH('Rent Roll'!$AF6,0),1,0))</f>
        <v>0</v>
      </c>
      <c r="BE340" s="567">
        <f>IF('Rent Roll'!$AD6=0,0,IF(BE$3=EOMONTH('Rent Roll'!$AF6,0),1,0))</f>
        <v>0</v>
      </c>
      <c r="BF340" s="567">
        <f>IF('Rent Roll'!$AD6=0,0,IF(BF$3=EOMONTH('Rent Roll'!$AF6,0),1,0))</f>
        <v>0</v>
      </c>
      <c r="BG340" s="567">
        <f>IF('Rent Roll'!$AD6=0,0,IF(BG$3=EOMONTH('Rent Roll'!$AF6,0),1,0))</f>
        <v>0</v>
      </c>
      <c r="BH340" s="567">
        <f>IF('Rent Roll'!$AD6=0,0,IF(BH$3=EOMONTH('Rent Roll'!$AF6,0),1,0))</f>
        <v>0</v>
      </c>
      <c r="BI340" s="567">
        <f>IF('Rent Roll'!$AD6=0,0,IF(BI$3=EOMONTH('Rent Roll'!$AF6,0),1,0))</f>
        <v>0</v>
      </c>
      <c r="BJ340" s="567">
        <f>IF('Rent Roll'!$AD6=0,0,IF(BJ$3=EOMONTH('Rent Roll'!$AF6,0),1,0))</f>
        <v>0</v>
      </c>
      <c r="BK340" s="567">
        <f>IF('Rent Roll'!$AD6=0,0,IF(BK$3=EOMONTH('Rent Roll'!$AF6,0),1,0))</f>
        <v>0</v>
      </c>
      <c r="BL340" s="567">
        <f>IF('Rent Roll'!$AD6=0,0,IF(BL$3=EOMONTH('Rent Roll'!$AF6,0),1,0))</f>
        <v>0</v>
      </c>
      <c r="BM340" s="567">
        <f>IF('Rent Roll'!$AD6=0,0,IF(BM$3=EOMONTH('Rent Roll'!$AF6,0),1,0))</f>
        <v>0</v>
      </c>
      <c r="BN340" s="767">
        <f>IF('Rent Roll'!$AD6=0,0,IF(BN$3=EOMONTH('Rent Roll'!$AF6,0),1,0))</f>
        <v>0</v>
      </c>
      <c r="BO340" s="768">
        <f>IF('Rent Roll'!$AD6=0,0,IF(BO$3=EOMONTH('Rent Roll'!$AF6,0),1,0))</f>
        <v>0</v>
      </c>
      <c r="BP340" s="567">
        <f>IF('Rent Roll'!$AD6=0,0,IF(BP$3=EOMONTH('Rent Roll'!$AF6,0),1,0))</f>
        <v>0</v>
      </c>
      <c r="BQ340" s="567">
        <f>IF('Rent Roll'!$AD6=0,0,IF(BQ$3=EOMONTH('Rent Roll'!$AF6,0),1,0))</f>
        <v>0</v>
      </c>
      <c r="BR340" s="567">
        <f>IF('Rent Roll'!$AD6=0,0,IF(BR$3=EOMONTH('Rent Roll'!$AF6,0),1,0))</f>
        <v>0</v>
      </c>
      <c r="BS340" s="567">
        <f>IF('Rent Roll'!$AD6=0,0,IF(BS$3=EOMONTH('Rent Roll'!$AF6,0),1,0))</f>
        <v>0</v>
      </c>
      <c r="BT340" s="567">
        <f>IF('Rent Roll'!$AD6=0,0,IF(BT$3=EOMONTH('Rent Roll'!$AF6,0),1,0))</f>
        <v>0</v>
      </c>
      <c r="BU340" s="567">
        <f>IF('Rent Roll'!$AD6=0,0,IF(BU$3=EOMONTH('Rent Roll'!$AF6,0),1,0))</f>
        <v>0</v>
      </c>
      <c r="BV340" s="567">
        <f>IF('Rent Roll'!$AD6=0,0,IF(BV$3=EOMONTH('Rent Roll'!$AF6,0),1,0))</f>
        <v>0</v>
      </c>
      <c r="BW340" s="567">
        <f>IF('Rent Roll'!$AD6=0,0,IF(BW$3=EOMONTH('Rent Roll'!$AF6,0),1,0))</f>
        <v>0</v>
      </c>
      <c r="BX340" s="567">
        <f>IF('Rent Roll'!$AD6=0,0,IF(BX$3=EOMONTH('Rent Roll'!$AF6,0),1,0))</f>
        <v>0</v>
      </c>
      <c r="BY340" s="567">
        <f>IF('Rent Roll'!$AD6=0,0,IF(BY$3=EOMONTH('Rent Roll'!$AF6,0),1,0))</f>
        <v>0</v>
      </c>
      <c r="BZ340" s="767">
        <f>IF('Rent Roll'!$AD6=0,0,IF(BZ$3=EOMONTH('Rent Roll'!$AF6,0),1,0))</f>
        <v>0</v>
      </c>
      <c r="CA340" s="768">
        <f>IF('Rent Roll'!$AD6=0,0,IF(CA$3=EOMONTH('Rent Roll'!$AF6,0),1,0))</f>
        <v>0</v>
      </c>
      <c r="CB340" s="567">
        <f>IF('Rent Roll'!$AD6=0,0,IF(CB$3=EOMONTH('Rent Roll'!$AF6,0),1,0))</f>
        <v>0</v>
      </c>
      <c r="CC340" s="567">
        <f>IF('Rent Roll'!$AD6=0,0,IF(CC$3=EOMONTH('Rent Roll'!$AF6,0),1,0))</f>
        <v>0</v>
      </c>
      <c r="CD340" s="567">
        <f>IF('Rent Roll'!$AD6=0,0,IF(CD$3=EOMONTH('Rent Roll'!$AF6,0),1,0))</f>
        <v>0</v>
      </c>
      <c r="CE340" s="567">
        <f>IF('Rent Roll'!$AD6=0,0,IF(CE$3=EOMONTH('Rent Roll'!$AF6,0),1,0))</f>
        <v>0</v>
      </c>
      <c r="CF340" s="567">
        <f>IF('Rent Roll'!$AD6=0,0,IF(CF$3=EOMONTH('Rent Roll'!$AF6,0),1,0))</f>
        <v>0</v>
      </c>
      <c r="CG340" s="567">
        <f>IF('Rent Roll'!$AD6=0,0,IF(CG$3=EOMONTH('Rent Roll'!$AF6,0),1,0))</f>
        <v>0</v>
      </c>
      <c r="CH340" s="567">
        <f>IF('Rent Roll'!$AD6=0,0,IF(CH$3=EOMONTH('Rent Roll'!$AF6,0),1,0))</f>
        <v>0</v>
      </c>
      <c r="CI340" s="567">
        <f>IF('Rent Roll'!$AD6=0,0,IF(CI$3=EOMONTH('Rent Roll'!$AF6,0),1,0))</f>
        <v>0</v>
      </c>
      <c r="CJ340" s="567">
        <f>IF('Rent Roll'!$AD6=0,0,IF(CJ$3=EOMONTH('Rent Roll'!$AF6,0),1,0))</f>
        <v>0</v>
      </c>
      <c r="CK340" s="567">
        <f>IF('Rent Roll'!$AD6=0,0,IF(CK$3=EOMONTH('Rent Roll'!$AF6,0),1,0))</f>
        <v>0</v>
      </c>
      <c r="CL340" s="767">
        <f>IF('Rent Roll'!$AD6=0,0,IF(CL$3=EOMONTH('Rent Roll'!$AF6,0),1,0))</f>
        <v>0</v>
      </c>
      <c r="CM340" s="768">
        <f>IF('Rent Roll'!$AD6=0,0,IF(CM$3=EOMONTH('Rent Roll'!$AF6,0),1,0))</f>
        <v>0</v>
      </c>
      <c r="CN340" s="567">
        <f>IF('Rent Roll'!$AD6=0,0,IF(CN$3=EOMONTH('Rent Roll'!$AF6,0),1,0))</f>
        <v>0</v>
      </c>
      <c r="CO340" s="567">
        <f>IF('Rent Roll'!$AD6=0,0,IF(CO$3=EOMONTH('Rent Roll'!$AF6,0),1,0))</f>
        <v>0</v>
      </c>
      <c r="CP340" s="567">
        <f>IF('Rent Roll'!$AD6=0,0,IF(CP$3=EOMONTH('Rent Roll'!$AF6,0),1,0))</f>
        <v>0</v>
      </c>
      <c r="CQ340" s="567">
        <f>IF('Rent Roll'!$AD6=0,0,IF(CQ$3=EOMONTH('Rent Roll'!$AF6,0),1,0))</f>
        <v>0</v>
      </c>
      <c r="CR340" s="567">
        <f>IF('Rent Roll'!$AD6=0,0,IF(CR$3=EOMONTH('Rent Roll'!$AF6,0),1,0))</f>
        <v>0</v>
      </c>
      <c r="CS340" s="567">
        <f>IF('Rent Roll'!$AD6=0,0,IF(CS$3=EOMONTH('Rent Roll'!$AF6,0),1,0))</f>
        <v>0</v>
      </c>
      <c r="CT340" s="567">
        <f>IF('Rent Roll'!$AD6=0,0,IF(CT$3=EOMONTH('Rent Roll'!$AF6,0),1,0))</f>
        <v>0</v>
      </c>
      <c r="CU340" s="567">
        <f>IF('Rent Roll'!$AD6=0,0,IF(CU$3=EOMONTH('Rent Roll'!$AF6,0),1,0))</f>
        <v>0</v>
      </c>
      <c r="CV340" s="567">
        <f>IF('Rent Roll'!$AD6=0,0,IF(CV$3=EOMONTH('Rent Roll'!$AF6,0),1,0))</f>
        <v>0</v>
      </c>
      <c r="CW340" s="567">
        <f>IF('Rent Roll'!$AD6=0,0,IF(CW$3=EOMONTH('Rent Roll'!$AF6,0),1,0))</f>
        <v>0</v>
      </c>
      <c r="CX340" s="767">
        <f>IF('Rent Roll'!$AD6=0,0,IF(CX$3=EOMONTH('Rent Roll'!$AF6,0),1,0))</f>
        <v>0</v>
      </c>
      <c r="CY340" s="768">
        <f>IF('Rent Roll'!$AD6=0,0,IF(CY$3=EOMONTH('Rent Roll'!$AF6,0),1,0))</f>
        <v>0</v>
      </c>
      <c r="CZ340" s="567">
        <f>IF('Rent Roll'!$AD6=0,0,IF(CZ$3=EOMONTH('Rent Roll'!$AF6,0),1,0))</f>
        <v>0</v>
      </c>
      <c r="DA340" s="567">
        <f>IF('Rent Roll'!$AD6=0,0,IF(DA$3=EOMONTH('Rent Roll'!$AF6,0),1,0))</f>
        <v>0</v>
      </c>
      <c r="DB340" s="567">
        <f>IF('Rent Roll'!$AD6=0,0,IF(DB$3=EOMONTH('Rent Roll'!$AF6,0),1,0))</f>
        <v>0</v>
      </c>
      <c r="DC340" s="567">
        <f>IF('Rent Roll'!$AD6=0,0,IF(DC$3=EOMONTH('Rent Roll'!$AF6,0),1,0))</f>
        <v>0</v>
      </c>
      <c r="DD340" s="567">
        <f>IF('Rent Roll'!$AD6=0,0,IF(DD$3=EOMONTH('Rent Roll'!$AF6,0),1,0))</f>
        <v>0</v>
      </c>
      <c r="DE340" s="567">
        <f>IF('Rent Roll'!$AD6=0,0,IF(DE$3=EOMONTH('Rent Roll'!$AF6,0),1,0))</f>
        <v>0</v>
      </c>
      <c r="DF340" s="567">
        <f>IF('Rent Roll'!$AD6=0,0,IF(DF$3=EOMONTH('Rent Roll'!$AF6,0),1,0))</f>
        <v>0</v>
      </c>
      <c r="DG340" s="567">
        <f>IF('Rent Roll'!$AD6=0,0,IF(DG$3=EOMONTH('Rent Roll'!$AF6,0),1,0))</f>
        <v>0</v>
      </c>
      <c r="DH340" s="567">
        <f>IF('Rent Roll'!$AD6=0,0,IF(DH$3=EOMONTH('Rent Roll'!$AF6,0),1,0))</f>
        <v>0</v>
      </c>
      <c r="DI340" s="567">
        <f>IF('Rent Roll'!$AD6=0,0,IF(DI$3=EOMONTH('Rent Roll'!$AF6,0),1,0))</f>
        <v>0</v>
      </c>
      <c r="DJ340" s="767">
        <f>IF('Rent Roll'!$AD6=0,0,IF(DJ$3=EOMONTH('Rent Roll'!$AF6,0),1,0))</f>
        <v>0</v>
      </c>
      <c r="DK340" s="768">
        <f>IF('Rent Roll'!$AD6=0,0,IF(DK$3=EOMONTH('Rent Roll'!$AF6,0),1,0))</f>
        <v>0</v>
      </c>
      <c r="DL340" s="567">
        <f>IF('Rent Roll'!$AD6=0,0,IF(DL$3=EOMONTH('Rent Roll'!$AF6,0),1,0))</f>
        <v>0</v>
      </c>
      <c r="DM340" s="567">
        <f>IF('Rent Roll'!$AD6=0,0,IF(DM$3=EOMONTH('Rent Roll'!$AF6,0),1,0))</f>
        <v>0</v>
      </c>
      <c r="DN340" s="567">
        <f>IF('Rent Roll'!$AD6=0,0,IF(DN$3=EOMONTH('Rent Roll'!$AF6,0),1,0))</f>
        <v>0</v>
      </c>
      <c r="DO340" s="567">
        <f>IF('Rent Roll'!$AD6=0,0,IF(DO$3=EOMONTH('Rent Roll'!$AF6,0),1,0))</f>
        <v>0</v>
      </c>
      <c r="DP340" s="567">
        <f>IF('Rent Roll'!$AD6=0,0,IF(DP$3=EOMONTH('Rent Roll'!$AF6,0),1,0))</f>
        <v>0</v>
      </c>
      <c r="DQ340" s="567">
        <f>IF('Rent Roll'!$AD6=0,0,IF(DQ$3=EOMONTH('Rent Roll'!$AF6,0),1,0))</f>
        <v>0</v>
      </c>
      <c r="DR340" s="567">
        <f>IF('Rent Roll'!$AD6=0,0,IF(DR$3=EOMONTH('Rent Roll'!$AF6,0),1,0))</f>
        <v>0</v>
      </c>
      <c r="DS340" s="567">
        <f>IF('Rent Roll'!$AD6=0,0,IF(DS$3=EOMONTH('Rent Roll'!$AF6,0),1,0))</f>
        <v>0</v>
      </c>
      <c r="DT340" s="567">
        <f>IF('Rent Roll'!$AD6=0,0,IF(DT$3=EOMONTH('Rent Roll'!$AF6,0),1,0))</f>
        <v>0</v>
      </c>
      <c r="DU340" s="567">
        <f>IF('Rent Roll'!$AD6=0,0,IF(DU$3=EOMONTH('Rent Roll'!$AF6,0),1,0))</f>
        <v>0</v>
      </c>
      <c r="DV340" s="567">
        <f>IF('Rent Roll'!$AD6=0,0,IF(DV$3=EOMONTH('Rent Roll'!$AF6,0),1,0))</f>
        <v>0</v>
      </c>
    </row>
    <row r="341" spans="1:126" s="565" customFormat="1" ht="12" customHeight="1" outlineLevel="1" x14ac:dyDescent="0.4">
      <c r="A341" s="731"/>
      <c r="B341" s="564" t="str">
        <f>'Rent Roll'!$B7</f>
        <v>7층</v>
      </c>
      <c r="C341" s="575" t="s">
        <v>81</v>
      </c>
      <c r="E341" s="566"/>
      <c r="F341" s="778">
        <f>IF('Rent Roll'!$AD7=0,0,IF(F$3=EOMONTH('Rent Roll'!$AF7,0),1,0))</f>
        <v>0</v>
      </c>
      <c r="G341" s="768">
        <f>IF('Rent Roll'!$AD7=0,0,IF(G$3=EOMONTH('Rent Roll'!$AF7,0),1,0))</f>
        <v>1</v>
      </c>
      <c r="H341" s="567">
        <f>IF('Rent Roll'!$AD7=0,0,IF(H$3=EOMONTH('Rent Roll'!$AF7,0),1,0))</f>
        <v>0</v>
      </c>
      <c r="I341" s="567">
        <f>IF('Rent Roll'!$AD7=0,0,IF(I$3=EOMONTH('Rent Roll'!$AF7,0),1,0))</f>
        <v>0</v>
      </c>
      <c r="J341" s="567">
        <f>IF('Rent Roll'!$AD7=0,0,IF(J$3=EOMONTH('Rent Roll'!$AF7,0),1,0))</f>
        <v>0</v>
      </c>
      <c r="K341" s="567">
        <f>IF('Rent Roll'!$AD7=0,0,IF(K$3=EOMONTH('Rent Roll'!$AF7,0),1,0))</f>
        <v>0</v>
      </c>
      <c r="L341" s="567">
        <f>IF('Rent Roll'!$AD7=0,0,IF(L$3=EOMONTH('Rent Roll'!$AF7,0),1,0))</f>
        <v>0</v>
      </c>
      <c r="M341" s="567">
        <f>IF('Rent Roll'!$AD7=0,0,IF(M$3=EOMONTH('Rent Roll'!$AF7,0),1,0))</f>
        <v>0</v>
      </c>
      <c r="N341" s="567">
        <f>IF('Rent Roll'!$AD7=0,0,IF(N$3=EOMONTH('Rent Roll'!$AF7,0),1,0))</f>
        <v>0</v>
      </c>
      <c r="O341" s="567">
        <f>IF('Rent Roll'!$AD7=0,0,IF(O$3=EOMONTH('Rent Roll'!$AF7,0),1,0))</f>
        <v>0</v>
      </c>
      <c r="P341" s="567">
        <f>IF('Rent Roll'!$AD7=0,0,IF(P$3=EOMONTH('Rent Roll'!$AF7,0),1,0))</f>
        <v>0</v>
      </c>
      <c r="Q341" s="567">
        <f>IF('Rent Roll'!$AD7=0,0,IF(Q$3=EOMONTH('Rent Roll'!$AF7,0),1,0))</f>
        <v>0</v>
      </c>
      <c r="R341" s="767">
        <f>IF('Rent Roll'!$AD7=0,0,IF(R$3=EOMONTH('Rent Roll'!$AF7,0),1,0))</f>
        <v>0</v>
      </c>
      <c r="S341" s="768">
        <f>IF('Rent Roll'!$AD7=0,0,IF(S$3=EOMONTH('Rent Roll'!$AF7,0),1,0))</f>
        <v>0</v>
      </c>
      <c r="T341" s="567">
        <f>IF('Rent Roll'!$AD7=0,0,IF(T$3=EOMONTH('Rent Roll'!$AF7,0),1,0))</f>
        <v>0</v>
      </c>
      <c r="U341" s="567">
        <f>IF('Rent Roll'!$AD7=0,0,IF(U$3=EOMONTH('Rent Roll'!$AF7,0),1,0))</f>
        <v>0</v>
      </c>
      <c r="V341" s="567">
        <f>IF('Rent Roll'!$AD7=0,0,IF(V$3=EOMONTH('Rent Roll'!$AF7,0),1,0))</f>
        <v>0</v>
      </c>
      <c r="W341" s="567">
        <f>IF('Rent Roll'!$AD7=0,0,IF(W$3=EOMONTH('Rent Roll'!$AF7,0),1,0))</f>
        <v>0</v>
      </c>
      <c r="X341" s="567">
        <f>IF('Rent Roll'!$AD7=0,0,IF(X$3=EOMONTH('Rent Roll'!$AF7,0),1,0))</f>
        <v>0</v>
      </c>
      <c r="Y341" s="567">
        <f>IF('Rent Roll'!$AD7=0,0,IF(Y$3=EOMONTH('Rent Roll'!$AF7,0),1,0))</f>
        <v>0</v>
      </c>
      <c r="Z341" s="567">
        <f>IF('Rent Roll'!$AD7=0,0,IF(Z$3=EOMONTH('Rent Roll'!$AF7,0),1,0))</f>
        <v>0</v>
      </c>
      <c r="AA341" s="567">
        <f>IF('Rent Roll'!$AD7=0,0,IF(AA$3=EOMONTH('Rent Roll'!$AF7,0),1,0))</f>
        <v>0</v>
      </c>
      <c r="AB341" s="567">
        <f>IF('Rent Roll'!$AD7=0,0,IF(AB$3=EOMONTH('Rent Roll'!$AF7,0),1,0))</f>
        <v>0</v>
      </c>
      <c r="AC341" s="567">
        <f>IF('Rent Roll'!$AD7=0,0,IF(AC$3=EOMONTH('Rent Roll'!$AF7,0),1,0))</f>
        <v>0</v>
      </c>
      <c r="AD341" s="767">
        <f>IF('Rent Roll'!$AD7=0,0,IF(AD$3=EOMONTH('Rent Roll'!$AF7,0),1,0))</f>
        <v>0</v>
      </c>
      <c r="AE341" s="768">
        <f>IF('Rent Roll'!$AD7=0,0,IF(AE$3=EOMONTH('Rent Roll'!$AF7,0),1,0))</f>
        <v>0</v>
      </c>
      <c r="AF341" s="567">
        <f>IF('Rent Roll'!$AD7=0,0,IF(AF$3=EOMONTH('Rent Roll'!$AF7,0),1,0))</f>
        <v>0</v>
      </c>
      <c r="AG341" s="567">
        <f>IF('Rent Roll'!$AD7=0,0,IF(AG$3=EOMONTH('Rent Roll'!$AF7,0),1,0))</f>
        <v>0</v>
      </c>
      <c r="AH341" s="567">
        <f>IF('Rent Roll'!$AD7=0,0,IF(AH$3=EOMONTH('Rent Roll'!$AF7,0),1,0))</f>
        <v>0</v>
      </c>
      <c r="AI341" s="567">
        <f>IF('Rent Roll'!$AD7=0,0,IF(AI$3=EOMONTH('Rent Roll'!$AF7,0),1,0))</f>
        <v>0</v>
      </c>
      <c r="AJ341" s="567">
        <f>IF('Rent Roll'!$AD7=0,0,IF(AJ$3=EOMONTH('Rent Roll'!$AF7,0),1,0))</f>
        <v>0</v>
      </c>
      <c r="AK341" s="567">
        <f>IF('Rent Roll'!$AD7=0,0,IF(AK$3=EOMONTH('Rent Roll'!$AF7,0),1,0))</f>
        <v>0</v>
      </c>
      <c r="AL341" s="567">
        <f>IF('Rent Roll'!$AD7=0,0,IF(AL$3=EOMONTH('Rent Roll'!$AF7,0),1,0))</f>
        <v>0</v>
      </c>
      <c r="AM341" s="567">
        <f>IF('Rent Roll'!$AD7=0,0,IF(AM$3=EOMONTH('Rent Roll'!$AF7,0),1,0))</f>
        <v>0</v>
      </c>
      <c r="AN341" s="567">
        <f>IF('Rent Roll'!$AD7=0,0,IF(AN$3=EOMONTH('Rent Roll'!$AF7,0),1,0))</f>
        <v>0</v>
      </c>
      <c r="AO341" s="567">
        <f>IF('Rent Roll'!$AD7=0,0,IF(AO$3=EOMONTH('Rent Roll'!$AF7,0),1,0))</f>
        <v>0</v>
      </c>
      <c r="AP341" s="767">
        <f>IF('Rent Roll'!$AD7=0,0,IF(AP$3=EOMONTH('Rent Roll'!$AF7,0),1,0))</f>
        <v>0</v>
      </c>
      <c r="AQ341" s="768">
        <f>IF('Rent Roll'!$AD7=0,0,IF(AQ$3=EOMONTH('Rent Roll'!$AF7,0),1,0))</f>
        <v>0</v>
      </c>
      <c r="AR341" s="567">
        <f>IF('Rent Roll'!$AD7=0,0,IF(AR$3=EOMONTH('Rent Roll'!$AF7,0),1,0))</f>
        <v>0</v>
      </c>
      <c r="AS341" s="567">
        <f>IF('Rent Roll'!$AD7=0,0,IF(AS$3=EOMONTH('Rent Roll'!$AF7,0),1,0))</f>
        <v>0</v>
      </c>
      <c r="AT341" s="567">
        <f>IF('Rent Roll'!$AD7=0,0,IF(AT$3=EOMONTH('Rent Roll'!$AF7,0),1,0))</f>
        <v>0</v>
      </c>
      <c r="AU341" s="567">
        <f>IF('Rent Roll'!$AD7=0,0,IF(AU$3=EOMONTH('Rent Roll'!$AF7,0),1,0))</f>
        <v>0</v>
      </c>
      <c r="AV341" s="567">
        <f>IF('Rent Roll'!$AD7=0,0,IF(AV$3=EOMONTH('Rent Roll'!$AF7,0),1,0))</f>
        <v>0</v>
      </c>
      <c r="AW341" s="567">
        <f>IF('Rent Roll'!$AD7=0,0,IF(AW$3=EOMONTH('Rent Roll'!$AF7,0),1,0))</f>
        <v>0</v>
      </c>
      <c r="AX341" s="567">
        <f>IF('Rent Roll'!$AD7=0,0,IF(AX$3=EOMONTH('Rent Roll'!$AF7,0),1,0))</f>
        <v>0</v>
      </c>
      <c r="AY341" s="567">
        <f>IF('Rent Roll'!$AD7=0,0,IF(AY$3=EOMONTH('Rent Roll'!$AF7,0),1,0))</f>
        <v>0</v>
      </c>
      <c r="AZ341" s="567">
        <f>IF('Rent Roll'!$AD7=0,0,IF(AZ$3=EOMONTH('Rent Roll'!$AF7,0),1,0))</f>
        <v>0</v>
      </c>
      <c r="BA341" s="567">
        <f>IF('Rent Roll'!$AD7=0,0,IF(BA$3=EOMONTH('Rent Roll'!$AF7,0),1,0))</f>
        <v>0</v>
      </c>
      <c r="BB341" s="767">
        <f>IF('Rent Roll'!$AD7=0,0,IF(BB$3=EOMONTH('Rent Roll'!$AF7,0),1,0))</f>
        <v>0</v>
      </c>
      <c r="BC341" s="768">
        <f>IF('Rent Roll'!$AD7=0,0,IF(BC$3=EOMONTH('Rent Roll'!$AF7,0),1,0))</f>
        <v>0</v>
      </c>
      <c r="BD341" s="567">
        <f>IF('Rent Roll'!$AD7=0,0,IF(BD$3=EOMONTH('Rent Roll'!$AF7,0),1,0))</f>
        <v>0</v>
      </c>
      <c r="BE341" s="567">
        <f>IF('Rent Roll'!$AD7=0,0,IF(BE$3=EOMONTH('Rent Roll'!$AF7,0),1,0))</f>
        <v>0</v>
      </c>
      <c r="BF341" s="567">
        <f>IF('Rent Roll'!$AD7=0,0,IF(BF$3=EOMONTH('Rent Roll'!$AF7,0),1,0))</f>
        <v>0</v>
      </c>
      <c r="BG341" s="567">
        <f>IF('Rent Roll'!$AD7=0,0,IF(BG$3=EOMONTH('Rent Roll'!$AF7,0),1,0))</f>
        <v>0</v>
      </c>
      <c r="BH341" s="567">
        <f>IF('Rent Roll'!$AD7=0,0,IF(BH$3=EOMONTH('Rent Roll'!$AF7,0),1,0))</f>
        <v>0</v>
      </c>
      <c r="BI341" s="567">
        <f>IF('Rent Roll'!$AD7=0,0,IF(BI$3=EOMONTH('Rent Roll'!$AF7,0),1,0))</f>
        <v>0</v>
      </c>
      <c r="BJ341" s="567">
        <f>IF('Rent Roll'!$AD7=0,0,IF(BJ$3=EOMONTH('Rent Roll'!$AF7,0),1,0))</f>
        <v>0</v>
      </c>
      <c r="BK341" s="567">
        <f>IF('Rent Roll'!$AD7=0,0,IF(BK$3=EOMONTH('Rent Roll'!$AF7,0),1,0))</f>
        <v>0</v>
      </c>
      <c r="BL341" s="567">
        <f>IF('Rent Roll'!$AD7=0,0,IF(BL$3=EOMONTH('Rent Roll'!$AF7,0),1,0))</f>
        <v>0</v>
      </c>
      <c r="BM341" s="567">
        <f>IF('Rent Roll'!$AD7=0,0,IF(BM$3=EOMONTH('Rent Roll'!$AF7,0),1,0))</f>
        <v>0</v>
      </c>
      <c r="BN341" s="767">
        <f>IF('Rent Roll'!$AD7=0,0,IF(BN$3=EOMONTH('Rent Roll'!$AF7,0),1,0))</f>
        <v>0</v>
      </c>
      <c r="BO341" s="768">
        <f>IF('Rent Roll'!$AD7=0,0,IF(BO$3=EOMONTH('Rent Roll'!$AF7,0),1,0))</f>
        <v>0</v>
      </c>
      <c r="BP341" s="567">
        <f>IF('Rent Roll'!$AD7=0,0,IF(BP$3=EOMONTH('Rent Roll'!$AF7,0),1,0))</f>
        <v>0</v>
      </c>
      <c r="BQ341" s="567">
        <f>IF('Rent Roll'!$AD7=0,0,IF(BQ$3=EOMONTH('Rent Roll'!$AF7,0),1,0))</f>
        <v>0</v>
      </c>
      <c r="BR341" s="567">
        <f>IF('Rent Roll'!$AD7=0,0,IF(BR$3=EOMONTH('Rent Roll'!$AF7,0),1,0))</f>
        <v>0</v>
      </c>
      <c r="BS341" s="567">
        <f>IF('Rent Roll'!$AD7=0,0,IF(BS$3=EOMONTH('Rent Roll'!$AF7,0),1,0))</f>
        <v>0</v>
      </c>
      <c r="BT341" s="567">
        <f>IF('Rent Roll'!$AD7=0,0,IF(BT$3=EOMONTH('Rent Roll'!$AF7,0),1,0))</f>
        <v>0</v>
      </c>
      <c r="BU341" s="567">
        <f>IF('Rent Roll'!$AD7=0,0,IF(BU$3=EOMONTH('Rent Roll'!$AF7,0),1,0))</f>
        <v>0</v>
      </c>
      <c r="BV341" s="567">
        <f>IF('Rent Roll'!$AD7=0,0,IF(BV$3=EOMONTH('Rent Roll'!$AF7,0),1,0))</f>
        <v>0</v>
      </c>
      <c r="BW341" s="567">
        <f>IF('Rent Roll'!$AD7=0,0,IF(BW$3=EOMONTH('Rent Roll'!$AF7,0),1,0))</f>
        <v>0</v>
      </c>
      <c r="BX341" s="567">
        <f>IF('Rent Roll'!$AD7=0,0,IF(BX$3=EOMONTH('Rent Roll'!$AF7,0),1,0))</f>
        <v>0</v>
      </c>
      <c r="BY341" s="567">
        <f>IF('Rent Roll'!$AD7=0,0,IF(BY$3=EOMONTH('Rent Roll'!$AF7,0),1,0))</f>
        <v>0</v>
      </c>
      <c r="BZ341" s="767">
        <f>IF('Rent Roll'!$AD7=0,0,IF(BZ$3=EOMONTH('Rent Roll'!$AF7,0),1,0))</f>
        <v>0</v>
      </c>
      <c r="CA341" s="768">
        <f>IF('Rent Roll'!$AD7=0,0,IF(CA$3=EOMONTH('Rent Roll'!$AF7,0),1,0))</f>
        <v>0</v>
      </c>
      <c r="CB341" s="567">
        <f>IF('Rent Roll'!$AD7=0,0,IF(CB$3=EOMONTH('Rent Roll'!$AF7,0),1,0))</f>
        <v>0</v>
      </c>
      <c r="CC341" s="567">
        <f>IF('Rent Roll'!$AD7=0,0,IF(CC$3=EOMONTH('Rent Roll'!$AF7,0),1,0))</f>
        <v>0</v>
      </c>
      <c r="CD341" s="567">
        <f>IF('Rent Roll'!$AD7=0,0,IF(CD$3=EOMONTH('Rent Roll'!$AF7,0),1,0))</f>
        <v>0</v>
      </c>
      <c r="CE341" s="567">
        <f>IF('Rent Roll'!$AD7=0,0,IF(CE$3=EOMONTH('Rent Roll'!$AF7,0),1,0))</f>
        <v>0</v>
      </c>
      <c r="CF341" s="567">
        <f>IF('Rent Roll'!$AD7=0,0,IF(CF$3=EOMONTH('Rent Roll'!$AF7,0),1,0))</f>
        <v>0</v>
      </c>
      <c r="CG341" s="567">
        <f>IF('Rent Roll'!$AD7=0,0,IF(CG$3=EOMONTH('Rent Roll'!$AF7,0),1,0))</f>
        <v>0</v>
      </c>
      <c r="CH341" s="567">
        <f>IF('Rent Roll'!$AD7=0,0,IF(CH$3=EOMONTH('Rent Roll'!$AF7,0),1,0))</f>
        <v>0</v>
      </c>
      <c r="CI341" s="567">
        <f>IF('Rent Roll'!$AD7=0,0,IF(CI$3=EOMONTH('Rent Roll'!$AF7,0),1,0))</f>
        <v>0</v>
      </c>
      <c r="CJ341" s="567">
        <f>IF('Rent Roll'!$AD7=0,0,IF(CJ$3=EOMONTH('Rent Roll'!$AF7,0),1,0))</f>
        <v>0</v>
      </c>
      <c r="CK341" s="567">
        <f>IF('Rent Roll'!$AD7=0,0,IF(CK$3=EOMONTH('Rent Roll'!$AF7,0),1,0))</f>
        <v>0</v>
      </c>
      <c r="CL341" s="767">
        <f>IF('Rent Roll'!$AD7=0,0,IF(CL$3=EOMONTH('Rent Roll'!$AF7,0),1,0))</f>
        <v>0</v>
      </c>
      <c r="CM341" s="768">
        <f>IF('Rent Roll'!$AD7=0,0,IF(CM$3=EOMONTH('Rent Roll'!$AF7,0),1,0))</f>
        <v>0</v>
      </c>
      <c r="CN341" s="567">
        <f>IF('Rent Roll'!$AD7=0,0,IF(CN$3=EOMONTH('Rent Roll'!$AF7,0),1,0))</f>
        <v>0</v>
      </c>
      <c r="CO341" s="567">
        <f>IF('Rent Roll'!$AD7=0,0,IF(CO$3=EOMONTH('Rent Roll'!$AF7,0),1,0))</f>
        <v>0</v>
      </c>
      <c r="CP341" s="567">
        <f>IF('Rent Roll'!$AD7=0,0,IF(CP$3=EOMONTH('Rent Roll'!$AF7,0),1,0))</f>
        <v>0</v>
      </c>
      <c r="CQ341" s="567">
        <f>IF('Rent Roll'!$AD7=0,0,IF(CQ$3=EOMONTH('Rent Roll'!$AF7,0),1,0))</f>
        <v>0</v>
      </c>
      <c r="CR341" s="567">
        <f>IF('Rent Roll'!$AD7=0,0,IF(CR$3=EOMONTH('Rent Roll'!$AF7,0),1,0))</f>
        <v>0</v>
      </c>
      <c r="CS341" s="567">
        <f>IF('Rent Roll'!$AD7=0,0,IF(CS$3=EOMONTH('Rent Roll'!$AF7,0),1,0))</f>
        <v>0</v>
      </c>
      <c r="CT341" s="567">
        <f>IF('Rent Roll'!$AD7=0,0,IF(CT$3=EOMONTH('Rent Roll'!$AF7,0),1,0))</f>
        <v>0</v>
      </c>
      <c r="CU341" s="567">
        <f>IF('Rent Roll'!$AD7=0,0,IF(CU$3=EOMONTH('Rent Roll'!$AF7,0),1,0))</f>
        <v>0</v>
      </c>
      <c r="CV341" s="567">
        <f>IF('Rent Roll'!$AD7=0,0,IF(CV$3=EOMONTH('Rent Roll'!$AF7,0),1,0))</f>
        <v>0</v>
      </c>
      <c r="CW341" s="567">
        <f>IF('Rent Roll'!$AD7=0,0,IF(CW$3=EOMONTH('Rent Roll'!$AF7,0),1,0))</f>
        <v>0</v>
      </c>
      <c r="CX341" s="767">
        <f>IF('Rent Roll'!$AD7=0,0,IF(CX$3=EOMONTH('Rent Roll'!$AF7,0),1,0))</f>
        <v>0</v>
      </c>
      <c r="CY341" s="768">
        <f>IF('Rent Roll'!$AD7=0,0,IF(CY$3=EOMONTH('Rent Roll'!$AF7,0),1,0))</f>
        <v>0</v>
      </c>
      <c r="CZ341" s="567">
        <f>IF('Rent Roll'!$AD7=0,0,IF(CZ$3=EOMONTH('Rent Roll'!$AF7,0),1,0))</f>
        <v>0</v>
      </c>
      <c r="DA341" s="567">
        <f>IF('Rent Roll'!$AD7=0,0,IF(DA$3=EOMONTH('Rent Roll'!$AF7,0),1,0))</f>
        <v>0</v>
      </c>
      <c r="DB341" s="567">
        <f>IF('Rent Roll'!$AD7=0,0,IF(DB$3=EOMONTH('Rent Roll'!$AF7,0),1,0))</f>
        <v>0</v>
      </c>
      <c r="DC341" s="567">
        <f>IF('Rent Roll'!$AD7=0,0,IF(DC$3=EOMONTH('Rent Roll'!$AF7,0),1,0))</f>
        <v>0</v>
      </c>
      <c r="DD341" s="567">
        <f>IF('Rent Roll'!$AD7=0,0,IF(DD$3=EOMONTH('Rent Roll'!$AF7,0),1,0))</f>
        <v>0</v>
      </c>
      <c r="DE341" s="567">
        <f>IF('Rent Roll'!$AD7=0,0,IF(DE$3=EOMONTH('Rent Roll'!$AF7,0),1,0))</f>
        <v>0</v>
      </c>
      <c r="DF341" s="567">
        <f>IF('Rent Roll'!$AD7=0,0,IF(DF$3=EOMONTH('Rent Roll'!$AF7,0),1,0))</f>
        <v>0</v>
      </c>
      <c r="DG341" s="567">
        <f>IF('Rent Roll'!$AD7=0,0,IF(DG$3=EOMONTH('Rent Roll'!$AF7,0),1,0))</f>
        <v>0</v>
      </c>
      <c r="DH341" s="567">
        <f>IF('Rent Roll'!$AD7=0,0,IF(DH$3=EOMONTH('Rent Roll'!$AF7,0),1,0))</f>
        <v>0</v>
      </c>
      <c r="DI341" s="567">
        <f>IF('Rent Roll'!$AD7=0,0,IF(DI$3=EOMONTH('Rent Roll'!$AF7,0),1,0))</f>
        <v>0</v>
      </c>
      <c r="DJ341" s="767">
        <f>IF('Rent Roll'!$AD7=0,0,IF(DJ$3=EOMONTH('Rent Roll'!$AF7,0),1,0))</f>
        <v>0</v>
      </c>
      <c r="DK341" s="768">
        <f>IF('Rent Roll'!$AD7=0,0,IF(DK$3=EOMONTH('Rent Roll'!$AF7,0),1,0))</f>
        <v>0</v>
      </c>
      <c r="DL341" s="567">
        <f>IF('Rent Roll'!$AD7=0,0,IF(DL$3=EOMONTH('Rent Roll'!$AF7,0),1,0))</f>
        <v>0</v>
      </c>
      <c r="DM341" s="567">
        <f>IF('Rent Roll'!$AD7=0,0,IF(DM$3=EOMONTH('Rent Roll'!$AF7,0),1,0))</f>
        <v>0</v>
      </c>
      <c r="DN341" s="567">
        <f>IF('Rent Roll'!$AD7=0,0,IF(DN$3=EOMONTH('Rent Roll'!$AF7,0),1,0))</f>
        <v>0</v>
      </c>
      <c r="DO341" s="567">
        <f>IF('Rent Roll'!$AD7=0,0,IF(DO$3=EOMONTH('Rent Roll'!$AF7,0),1,0))</f>
        <v>0</v>
      </c>
      <c r="DP341" s="567">
        <f>IF('Rent Roll'!$AD7=0,0,IF(DP$3=EOMONTH('Rent Roll'!$AF7,0),1,0))</f>
        <v>0</v>
      </c>
      <c r="DQ341" s="567">
        <f>IF('Rent Roll'!$AD7=0,0,IF(DQ$3=EOMONTH('Rent Roll'!$AF7,0),1,0))</f>
        <v>0</v>
      </c>
      <c r="DR341" s="567">
        <f>IF('Rent Roll'!$AD7=0,0,IF(DR$3=EOMONTH('Rent Roll'!$AF7,0),1,0))</f>
        <v>0</v>
      </c>
      <c r="DS341" s="567">
        <f>IF('Rent Roll'!$AD7=0,0,IF(DS$3=EOMONTH('Rent Roll'!$AF7,0),1,0))</f>
        <v>0</v>
      </c>
      <c r="DT341" s="567">
        <f>IF('Rent Roll'!$AD7=0,0,IF(DT$3=EOMONTH('Rent Roll'!$AF7,0),1,0))</f>
        <v>0</v>
      </c>
      <c r="DU341" s="567">
        <f>IF('Rent Roll'!$AD7=0,0,IF(DU$3=EOMONTH('Rent Roll'!$AF7,0),1,0))</f>
        <v>0</v>
      </c>
      <c r="DV341" s="567">
        <f>IF('Rent Roll'!$AD7=0,0,IF(DV$3=EOMONTH('Rent Roll'!$AF7,0),1,0))</f>
        <v>0</v>
      </c>
    </row>
    <row r="342" spans="1:126" s="565" customFormat="1" ht="12" customHeight="1" outlineLevel="1" x14ac:dyDescent="0.4">
      <c r="A342" s="731"/>
      <c r="B342" s="564" t="str">
        <f>'Rent Roll'!$B8</f>
        <v>6층</v>
      </c>
      <c r="C342" s="575" t="s">
        <v>81</v>
      </c>
      <c r="E342" s="566"/>
      <c r="F342" s="778">
        <f>IF('Rent Roll'!$AD8=0,0,IF(F$3=EOMONTH('Rent Roll'!$AF8,0),1,0))</f>
        <v>0</v>
      </c>
      <c r="G342" s="768">
        <f>IF('Rent Roll'!$AD8=0,0,IF(G$3=EOMONTH('Rent Roll'!$AF8,0),1,0))</f>
        <v>0</v>
      </c>
      <c r="H342" s="567">
        <f>IF('Rent Roll'!$AD8=0,0,IF(H$3=EOMONTH('Rent Roll'!$AF8,0),1,0))</f>
        <v>0</v>
      </c>
      <c r="I342" s="567">
        <f>IF('Rent Roll'!$AD8=0,0,IF(I$3=EOMONTH('Rent Roll'!$AF8,0),1,0))</f>
        <v>0</v>
      </c>
      <c r="J342" s="567">
        <f>IF('Rent Roll'!$AD8=0,0,IF(J$3=EOMONTH('Rent Roll'!$AF8,0),1,0))</f>
        <v>0</v>
      </c>
      <c r="K342" s="567">
        <f>IF('Rent Roll'!$AD8=0,0,IF(K$3=EOMONTH('Rent Roll'!$AF8,0),1,0))</f>
        <v>0</v>
      </c>
      <c r="L342" s="567">
        <f>IF('Rent Roll'!$AD8=0,0,IF(L$3=EOMONTH('Rent Roll'!$AF8,0),1,0))</f>
        <v>0</v>
      </c>
      <c r="M342" s="567">
        <f>IF('Rent Roll'!$AD8=0,0,IF(M$3=EOMONTH('Rent Roll'!$AF8,0),1,0))</f>
        <v>0</v>
      </c>
      <c r="N342" s="567">
        <f>IF('Rent Roll'!$AD8=0,0,IF(N$3=EOMONTH('Rent Roll'!$AF8,0),1,0))</f>
        <v>0</v>
      </c>
      <c r="O342" s="567">
        <f>IF('Rent Roll'!$AD8=0,0,IF(O$3=EOMONTH('Rent Roll'!$AF8,0),1,0))</f>
        <v>0</v>
      </c>
      <c r="P342" s="567">
        <f>IF('Rent Roll'!$AD8=0,0,IF(P$3=EOMONTH('Rent Roll'!$AF8,0),1,0))</f>
        <v>0</v>
      </c>
      <c r="Q342" s="567">
        <f>IF('Rent Roll'!$AD8=0,0,IF(Q$3=EOMONTH('Rent Roll'!$AF8,0),1,0))</f>
        <v>0</v>
      </c>
      <c r="R342" s="767">
        <f>IF('Rent Roll'!$AD8=0,0,IF(R$3=EOMONTH('Rent Roll'!$AF8,0),1,0))</f>
        <v>0</v>
      </c>
      <c r="S342" s="768">
        <f>IF('Rent Roll'!$AD8=0,0,IF(S$3=EOMONTH('Rent Roll'!$AF8,0),1,0))</f>
        <v>1</v>
      </c>
      <c r="T342" s="567">
        <f>IF('Rent Roll'!$AD8=0,0,IF(T$3=EOMONTH('Rent Roll'!$AF8,0),1,0))</f>
        <v>0</v>
      </c>
      <c r="U342" s="567">
        <f>IF('Rent Roll'!$AD8=0,0,IF(U$3=EOMONTH('Rent Roll'!$AF8,0),1,0))</f>
        <v>0</v>
      </c>
      <c r="V342" s="567">
        <f>IF('Rent Roll'!$AD8=0,0,IF(V$3=EOMONTH('Rent Roll'!$AF8,0),1,0))</f>
        <v>0</v>
      </c>
      <c r="W342" s="567">
        <f>IF('Rent Roll'!$AD8=0,0,IF(W$3=EOMONTH('Rent Roll'!$AF8,0),1,0))</f>
        <v>0</v>
      </c>
      <c r="X342" s="567">
        <f>IF('Rent Roll'!$AD8=0,0,IF(X$3=EOMONTH('Rent Roll'!$AF8,0),1,0))</f>
        <v>0</v>
      </c>
      <c r="Y342" s="567">
        <f>IF('Rent Roll'!$AD8=0,0,IF(Y$3=EOMONTH('Rent Roll'!$AF8,0),1,0))</f>
        <v>0</v>
      </c>
      <c r="Z342" s="567">
        <f>IF('Rent Roll'!$AD8=0,0,IF(Z$3=EOMONTH('Rent Roll'!$AF8,0),1,0))</f>
        <v>0</v>
      </c>
      <c r="AA342" s="567">
        <f>IF('Rent Roll'!$AD8=0,0,IF(AA$3=EOMONTH('Rent Roll'!$AF8,0),1,0))</f>
        <v>0</v>
      </c>
      <c r="AB342" s="567">
        <f>IF('Rent Roll'!$AD8=0,0,IF(AB$3=EOMONTH('Rent Roll'!$AF8,0),1,0))</f>
        <v>0</v>
      </c>
      <c r="AC342" s="567">
        <f>IF('Rent Roll'!$AD8=0,0,IF(AC$3=EOMONTH('Rent Roll'!$AF8,0),1,0))</f>
        <v>0</v>
      </c>
      <c r="AD342" s="767">
        <f>IF('Rent Roll'!$AD8=0,0,IF(AD$3=EOMONTH('Rent Roll'!$AF8,0),1,0))</f>
        <v>0</v>
      </c>
      <c r="AE342" s="768">
        <f>IF('Rent Roll'!$AD8=0,0,IF(AE$3=EOMONTH('Rent Roll'!$AF8,0),1,0))</f>
        <v>0</v>
      </c>
      <c r="AF342" s="567">
        <f>IF('Rent Roll'!$AD8=0,0,IF(AF$3=EOMONTH('Rent Roll'!$AF8,0),1,0))</f>
        <v>0</v>
      </c>
      <c r="AG342" s="567">
        <f>IF('Rent Roll'!$AD8=0,0,IF(AG$3=EOMONTH('Rent Roll'!$AF8,0),1,0))</f>
        <v>0</v>
      </c>
      <c r="AH342" s="567">
        <f>IF('Rent Roll'!$AD8=0,0,IF(AH$3=EOMONTH('Rent Roll'!$AF8,0),1,0))</f>
        <v>0</v>
      </c>
      <c r="AI342" s="567">
        <f>IF('Rent Roll'!$AD8=0,0,IF(AI$3=EOMONTH('Rent Roll'!$AF8,0),1,0))</f>
        <v>0</v>
      </c>
      <c r="AJ342" s="567">
        <f>IF('Rent Roll'!$AD8=0,0,IF(AJ$3=EOMONTH('Rent Roll'!$AF8,0),1,0))</f>
        <v>0</v>
      </c>
      <c r="AK342" s="567">
        <f>IF('Rent Roll'!$AD8=0,0,IF(AK$3=EOMONTH('Rent Roll'!$AF8,0),1,0))</f>
        <v>0</v>
      </c>
      <c r="AL342" s="567">
        <f>IF('Rent Roll'!$AD8=0,0,IF(AL$3=EOMONTH('Rent Roll'!$AF8,0),1,0))</f>
        <v>0</v>
      </c>
      <c r="AM342" s="567">
        <f>IF('Rent Roll'!$AD8=0,0,IF(AM$3=EOMONTH('Rent Roll'!$AF8,0),1,0))</f>
        <v>0</v>
      </c>
      <c r="AN342" s="567">
        <f>IF('Rent Roll'!$AD8=0,0,IF(AN$3=EOMONTH('Rent Roll'!$AF8,0),1,0))</f>
        <v>0</v>
      </c>
      <c r="AO342" s="567">
        <f>IF('Rent Roll'!$AD8=0,0,IF(AO$3=EOMONTH('Rent Roll'!$AF8,0),1,0))</f>
        <v>0</v>
      </c>
      <c r="AP342" s="767">
        <f>IF('Rent Roll'!$AD8=0,0,IF(AP$3=EOMONTH('Rent Roll'!$AF8,0),1,0))</f>
        <v>0</v>
      </c>
      <c r="AQ342" s="768">
        <f>IF('Rent Roll'!$AD8=0,0,IF(AQ$3=EOMONTH('Rent Roll'!$AF8,0),1,0))</f>
        <v>0</v>
      </c>
      <c r="AR342" s="567">
        <f>IF('Rent Roll'!$AD8=0,0,IF(AR$3=EOMONTH('Rent Roll'!$AF8,0),1,0))</f>
        <v>0</v>
      </c>
      <c r="AS342" s="567">
        <f>IF('Rent Roll'!$AD8=0,0,IF(AS$3=EOMONTH('Rent Roll'!$AF8,0),1,0))</f>
        <v>0</v>
      </c>
      <c r="AT342" s="567">
        <f>IF('Rent Roll'!$AD8=0,0,IF(AT$3=EOMONTH('Rent Roll'!$AF8,0),1,0))</f>
        <v>0</v>
      </c>
      <c r="AU342" s="567">
        <f>IF('Rent Roll'!$AD8=0,0,IF(AU$3=EOMONTH('Rent Roll'!$AF8,0),1,0))</f>
        <v>0</v>
      </c>
      <c r="AV342" s="567">
        <f>IF('Rent Roll'!$AD8=0,0,IF(AV$3=EOMONTH('Rent Roll'!$AF8,0),1,0))</f>
        <v>0</v>
      </c>
      <c r="AW342" s="567">
        <f>IF('Rent Roll'!$AD8=0,0,IF(AW$3=EOMONTH('Rent Roll'!$AF8,0),1,0))</f>
        <v>0</v>
      </c>
      <c r="AX342" s="567">
        <f>IF('Rent Roll'!$AD8=0,0,IF(AX$3=EOMONTH('Rent Roll'!$AF8,0),1,0))</f>
        <v>0</v>
      </c>
      <c r="AY342" s="567">
        <f>IF('Rent Roll'!$AD8=0,0,IF(AY$3=EOMONTH('Rent Roll'!$AF8,0),1,0))</f>
        <v>0</v>
      </c>
      <c r="AZ342" s="567">
        <f>IF('Rent Roll'!$AD8=0,0,IF(AZ$3=EOMONTH('Rent Roll'!$AF8,0),1,0))</f>
        <v>0</v>
      </c>
      <c r="BA342" s="567">
        <f>IF('Rent Roll'!$AD8=0,0,IF(BA$3=EOMONTH('Rent Roll'!$AF8,0),1,0))</f>
        <v>0</v>
      </c>
      <c r="BB342" s="767">
        <f>IF('Rent Roll'!$AD8=0,0,IF(BB$3=EOMONTH('Rent Roll'!$AF8,0),1,0))</f>
        <v>0</v>
      </c>
      <c r="BC342" s="768">
        <f>IF('Rent Roll'!$AD8=0,0,IF(BC$3=EOMONTH('Rent Roll'!$AF8,0),1,0))</f>
        <v>0</v>
      </c>
      <c r="BD342" s="567">
        <f>IF('Rent Roll'!$AD8=0,0,IF(BD$3=EOMONTH('Rent Roll'!$AF8,0),1,0))</f>
        <v>0</v>
      </c>
      <c r="BE342" s="567">
        <f>IF('Rent Roll'!$AD8=0,0,IF(BE$3=EOMONTH('Rent Roll'!$AF8,0),1,0))</f>
        <v>0</v>
      </c>
      <c r="BF342" s="567">
        <f>IF('Rent Roll'!$AD8=0,0,IF(BF$3=EOMONTH('Rent Roll'!$AF8,0),1,0))</f>
        <v>0</v>
      </c>
      <c r="BG342" s="567">
        <f>IF('Rent Roll'!$AD8=0,0,IF(BG$3=EOMONTH('Rent Roll'!$AF8,0),1,0))</f>
        <v>0</v>
      </c>
      <c r="BH342" s="567">
        <f>IF('Rent Roll'!$AD8=0,0,IF(BH$3=EOMONTH('Rent Roll'!$AF8,0),1,0))</f>
        <v>0</v>
      </c>
      <c r="BI342" s="567">
        <f>IF('Rent Roll'!$AD8=0,0,IF(BI$3=EOMONTH('Rent Roll'!$AF8,0),1,0))</f>
        <v>0</v>
      </c>
      <c r="BJ342" s="567">
        <f>IF('Rent Roll'!$AD8=0,0,IF(BJ$3=EOMONTH('Rent Roll'!$AF8,0),1,0))</f>
        <v>0</v>
      </c>
      <c r="BK342" s="567">
        <f>IF('Rent Roll'!$AD8=0,0,IF(BK$3=EOMONTH('Rent Roll'!$AF8,0),1,0))</f>
        <v>0</v>
      </c>
      <c r="BL342" s="567">
        <f>IF('Rent Roll'!$AD8=0,0,IF(BL$3=EOMONTH('Rent Roll'!$AF8,0),1,0))</f>
        <v>0</v>
      </c>
      <c r="BM342" s="567">
        <f>IF('Rent Roll'!$AD8=0,0,IF(BM$3=EOMONTH('Rent Roll'!$AF8,0),1,0))</f>
        <v>0</v>
      </c>
      <c r="BN342" s="767">
        <f>IF('Rent Roll'!$AD8=0,0,IF(BN$3=EOMONTH('Rent Roll'!$AF8,0),1,0))</f>
        <v>0</v>
      </c>
      <c r="BO342" s="768">
        <f>IF('Rent Roll'!$AD8=0,0,IF(BO$3=EOMONTH('Rent Roll'!$AF8,0),1,0))</f>
        <v>0</v>
      </c>
      <c r="BP342" s="567">
        <f>IF('Rent Roll'!$AD8=0,0,IF(BP$3=EOMONTH('Rent Roll'!$AF8,0),1,0))</f>
        <v>0</v>
      </c>
      <c r="BQ342" s="567">
        <f>IF('Rent Roll'!$AD8=0,0,IF(BQ$3=EOMONTH('Rent Roll'!$AF8,0),1,0))</f>
        <v>0</v>
      </c>
      <c r="BR342" s="567">
        <f>IF('Rent Roll'!$AD8=0,0,IF(BR$3=EOMONTH('Rent Roll'!$AF8,0),1,0))</f>
        <v>0</v>
      </c>
      <c r="BS342" s="567">
        <f>IF('Rent Roll'!$AD8=0,0,IF(BS$3=EOMONTH('Rent Roll'!$AF8,0),1,0))</f>
        <v>0</v>
      </c>
      <c r="BT342" s="567">
        <f>IF('Rent Roll'!$AD8=0,0,IF(BT$3=EOMONTH('Rent Roll'!$AF8,0),1,0))</f>
        <v>0</v>
      </c>
      <c r="BU342" s="567">
        <f>IF('Rent Roll'!$AD8=0,0,IF(BU$3=EOMONTH('Rent Roll'!$AF8,0),1,0))</f>
        <v>0</v>
      </c>
      <c r="BV342" s="567">
        <f>IF('Rent Roll'!$AD8=0,0,IF(BV$3=EOMONTH('Rent Roll'!$AF8,0),1,0))</f>
        <v>0</v>
      </c>
      <c r="BW342" s="567">
        <f>IF('Rent Roll'!$AD8=0,0,IF(BW$3=EOMONTH('Rent Roll'!$AF8,0),1,0))</f>
        <v>0</v>
      </c>
      <c r="BX342" s="567">
        <f>IF('Rent Roll'!$AD8=0,0,IF(BX$3=EOMONTH('Rent Roll'!$AF8,0),1,0))</f>
        <v>0</v>
      </c>
      <c r="BY342" s="567">
        <f>IF('Rent Roll'!$AD8=0,0,IF(BY$3=EOMONTH('Rent Roll'!$AF8,0),1,0))</f>
        <v>0</v>
      </c>
      <c r="BZ342" s="767">
        <f>IF('Rent Roll'!$AD8=0,0,IF(BZ$3=EOMONTH('Rent Roll'!$AF8,0),1,0))</f>
        <v>0</v>
      </c>
      <c r="CA342" s="768">
        <f>IF('Rent Roll'!$AD8=0,0,IF(CA$3=EOMONTH('Rent Roll'!$AF8,0),1,0))</f>
        <v>0</v>
      </c>
      <c r="CB342" s="567">
        <f>IF('Rent Roll'!$AD8=0,0,IF(CB$3=EOMONTH('Rent Roll'!$AF8,0),1,0))</f>
        <v>0</v>
      </c>
      <c r="CC342" s="567">
        <f>IF('Rent Roll'!$AD8=0,0,IF(CC$3=EOMONTH('Rent Roll'!$AF8,0),1,0))</f>
        <v>0</v>
      </c>
      <c r="CD342" s="567">
        <f>IF('Rent Roll'!$AD8=0,0,IF(CD$3=EOMONTH('Rent Roll'!$AF8,0),1,0))</f>
        <v>0</v>
      </c>
      <c r="CE342" s="567">
        <f>IF('Rent Roll'!$AD8=0,0,IF(CE$3=EOMONTH('Rent Roll'!$AF8,0),1,0))</f>
        <v>0</v>
      </c>
      <c r="CF342" s="567">
        <f>IF('Rent Roll'!$AD8=0,0,IF(CF$3=EOMONTH('Rent Roll'!$AF8,0),1,0))</f>
        <v>0</v>
      </c>
      <c r="CG342" s="567">
        <f>IF('Rent Roll'!$AD8=0,0,IF(CG$3=EOMONTH('Rent Roll'!$AF8,0),1,0))</f>
        <v>0</v>
      </c>
      <c r="CH342" s="567">
        <f>IF('Rent Roll'!$AD8=0,0,IF(CH$3=EOMONTH('Rent Roll'!$AF8,0),1,0))</f>
        <v>0</v>
      </c>
      <c r="CI342" s="567">
        <f>IF('Rent Roll'!$AD8=0,0,IF(CI$3=EOMONTH('Rent Roll'!$AF8,0),1,0))</f>
        <v>0</v>
      </c>
      <c r="CJ342" s="567">
        <f>IF('Rent Roll'!$AD8=0,0,IF(CJ$3=EOMONTH('Rent Roll'!$AF8,0),1,0))</f>
        <v>0</v>
      </c>
      <c r="CK342" s="567">
        <f>IF('Rent Roll'!$AD8=0,0,IF(CK$3=EOMONTH('Rent Roll'!$AF8,0),1,0))</f>
        <v>0</v>
      </c>
      <c r="CL342" s="767">
        <f>IF('Rent Roll'!$AD8=0,0,IF(CL$3=EOMONTH('Rent Roll'!$AF8,0),1,0))</f>
        <v>0</v>
      </c>
      <c r="CM342" s="768">
        <f>IF('Rent Roll'!$AD8=0,0,IF(CM$3=EOMONTH('Rent Roll'!$AF8,0),1,0))</f>
        <v>0</v>
      </c>
      <c r="CN342" s="567">
        <f>IF('Rent Roll'!$AD8=0,0,IF(CN$3=EOMONTH('Rent Roll'!$AF8,0),1,0))</f>
        <v>0</v>
      </c>
      <c r="CO342" s="567">
        <f>IF('Rent Roll'!$AD8=0,0,IF(CO$3=EOMONTH('Rent Roll'!$AF8,0),1,0))</f>
        <v>0</v>
      </c>
      <c r="CP342" s="567">
        <f>IF('Rent Roll'!$AD8=0,0,IF(CP$3=EOMONTH('Rent Roll'!$AF8,0),1,0))</f>
        <v>0</v>
      </c>
      <c r="CQ342" s="567">
        <f>IF('Rent Roll'!$AD8=0,0,IF(CQ$3=EOMONTH('Rent Roll'!$AF8,0),1,0))</f>
        <v>0</v>
      </c>
      <c r="CR342" s="567">
        <f>IF('Rent Roll'!$AD8=0,0,IF(CR$3=EOMONTH('Rent Roll'!$AF8,0),1,0))</f>
        <v>0</v>
      </c>
      <c r="CS342" s="567">
        <f>IF('Rent Roll'!$AD8=0,0,IF(CS$3=EOMONTH('Rent Roll'!$AF8,0),1,0))</f>
        <v>0</v>
      </c>
      <c r="CT342" s="567">
        <f>IF('Rent Roll'!$AD8=0,0,IF(CT$3=EOMONTH('Rent Roll'!$AF8,0),1,0))</f>
        <v>0</v>
      </c>
      <c r="CU342" s="567">
        <f>IF('Rent Roll'!$AD8=0,0,IF(CU$3=EOMONTH('Rent Roll'!$AF8,0),1,0))</f>
        <v>0</v>
      </c>
      <c r="CV342" s="567">
        <f>IF('Rent Roll'!$AD8=0,0,IF(CV$3=EOMONTH('Rent Roll'!$AF8,0),1,0))</f>
        <v>0</v>
      </c>
      <c r="CW342" s="567">
        <f>IF('Rent Roll'!$AD8=0,0,IF(CW$3=EOMONTH('Rent Roll'!$AF8,0),1,0))</f>
        <v>0</v>
      </c>
      <c r="CX342" s="767">
        <f>IF('Rent Roll'!$AD8=0,0,IF(CX$3=EOMONTH('Rent Roll'!$AF8,0),1,0))</f>
        <v>0</v>
      </c>
      <c r="CY342" s="768">
        <f>IF('Rent Roll'!$AD8=0,0,IF(CY$3=EOMONTH('Rent Roll'!$AF8,0),1,0))</f>
        <v>0</v>
      </c>
      <c r="CZ342" s="567">
        <f>IF('Rent Roll'!$AD8=0,0,IF(CZ$3=EOMONTH('Rent Roll'!$AF8,0),1,0))</f>
        <v>0</v>
      </c>
      <c r="DA342" s="567">
        <f>IF('Rent Roll'!$AD8=0,0,IF(DA$3=EOMONTH('Rent Roll'!$AF8,0),1,0))</f>
        <v>0</v>
      </c>
      <c r="DB342" s="567">
        <f>IF('Rent Roll'!$AD8=0,0,IF(DB$3=EOMONTH('Rent Roll'!$AF8,0),1,0))</f>
        <v>0</v>
      </c>
      <c r="DC342" s="567">
        <f>IF('Rent Roll'!$AD8=0,0,IF(DC$3=EOMONTH('Rent Roll'!$AF8,0),1,0))</f>
        <v>0</v>
      </c>
      <c r="DD342" s="567">
        <f>IF('Rent Roll'!$AD8=0,0,IF(DD$3=EOMONTH('Rent Roll'!$AF8,0),1,0))</f>
        <v>0</v>
      </c>
      <c r="DE342" s="567">
        <f>IF('Rent Roll'!$AD8=0,0,IF(DE$3=EOMONTH('Rent Roll'!$AF8,0),1,0))</f>
        <v>0</v>
      </c>
      <c r="DF342" s="567">
        <f>IF('Rent Roll'!$AD8=0,0,IF(DF$3=EOMONTH('Rent Roll'!$AF8,0),1,0))</f>
        <v>0</v>
      </c>
      <c r="DG342" s="567">
        <f>IF('Rent Roll'!$AD8=0,0,IF(DG$3=EOMONTH('Rent Roll'!$AF8,0),1,0))</f>
        <v>0</v>
      </c>
      <c r="DH342" s="567">
        <f>IF('Rent Roll'!$AD8=0,0,IF(DH$3=EOMONTH('Rent Roll'!$AF8,0),1,0))</f>
        <v>0</v>
      </c>
      <c r="DI342" s="567">
        <f>IF('Rent Roll'!$AD8=0,0,IF(DI$3=EOMONTH('Rent Roll'!$AF8,0),1,0))</f>
        <v>0</v>
      </c>
      <c r="DJ342" s="767">
        <f>IF('Rent Roll'!$AD8=0,0,IF(DJ$3=EOMONTH('Rent Roll'!$AF8,0),1,0))</f>
        <v>0</v>
      </c>
      <c r="DK342" s="768">
        <f>IF('Rent Roll'!$AD8=0,0,IF(DK$3=EOMONTH('Rent Roll'!$AF8,0),1,0))</f>
        <v>0</v>
      </c>
      <c r="DL342" s="567">
        <f>IF('Rent Roll'!$AD8=0,0,IF(DL$3=EOMONTH('Rent Roll'!$AF8,0),1,0))</f>
        <v>0</v>
      </c>
      <c r="DM342" s="567">
        <f>IF('Rent Roll'!$AD8=0,0,IF(DM$3=EOMONTH('Rent Roll'!$AF8,0),1,0))</f>
        <v>0</v>
      </c>
      <c r="DN342" s="567">
        <f>IF('Rent Roll'!$AD8=0,0,IF(DN$3=EOMONTH('Rent Roll'!$AF8,0),1,0))</f>
        <v>0</v>
      </c>
      <c r="DO342" s="567">
        <f>IF('Rent Roll'!$AD8=0,0,IF(DO$3=EOMONTH('Rent Roll'!$AF8,0),1,0))</f>
        <v>0</v>
      </c>
      <c r="DP342" s="567">
        <f>IF('Rent Roll'!$AD8=0,0,IF(DP$3=EOMONTH('Rent Roll'!$AF8,0),1,0))</f>
        <v>0</v>
      </c>
      <c r="DQ342" s="567">
        <f>IF('Rent Roll'!$AD8=0,0,IF(DQ$3=EOMONTH('Rent Roll'!$AF8,0),1,0))</f>
        <v>0</v>
      </c>
      <c r="DR342" s="567">
        <f>IF('Rent Roll'!$AD8=0,0,IF(DR$3=EOMONTH('Rent Roll'!$AF8,0),1,0))</f>
        <v>0</v>
      </c>
      <c r="DS342" s="567">
        <f>IF('Rent Roll'!$AD8=0,0,IF(DS$3=EOMONTH('Rent Roll'!$AF8,0),1,0))</f>
        <v>0</v>
      </c>
      <c r="DT342" s="567">
        <f>IF('Rent Roll'!$AD8=0,0,IF(DT$3=EOMONTH('Rent Roll'!$AF8,0),1,0))</f>
        <v>0</v>
      </c>
      <c r="DU342" s="567">
        <f>IF('Rent Roll'!$AD8=0,0,IF(DU$3=EOMONTH('Rent Roll'!$AF8,0),1,0))</f>
        <v>0</v>
      </c>
      <c r="DV342" s="567">
        <f>IF('Rent Roll'!$AD8=0,0,IF(DV$3=EOMONTH('Rent Roll'!$AF8,0),1,0))</f>
        <v>0</v>
      </c>
    </row>
    <row r="343" spans="1:126" s="565" customFormat="1" ht="12" customHeight="1" outlineLevel="1" x14ac:dyDescent="0.4">
      <c r="A343" s="731"/>
      <c r="B343" s="564" t="str">
        <f>'Rent Roll'!$B9</f>
        <v>5층</v>
      </c>
      <c r="C343" s="575" t="s">
        <v>81</v>
      </c>
      <c r="E343" s="566"/>
      <c r="F343" s="778">
        <f>IF('Rent Roll'!$AD9=0,0,IF(F$3=EOMONTH('Rent Roll'!$AF9,0),1,0))</f>
        <v>0</v>
      </c>
      <c r="G343" s="768">
        <f>IF('Rent Roll'!$AD9=0,0,IF(G$3=EOMONTH('Rent Roll'!$AF9,0),1,0))</f>
        <v>0</v>
      </c>
      <c r="H343" s="567">
        <f>IF('Rent Roll'!$AD9=0,0,IF(H$3=EOMONTH('Rent Roll'!$AF9,0),1,0))</f>
        <v>0</v>
      </c>
      <c r="I343" s="567">
        <f>IF('Rent Roll'!$AD9=0,0,IF(I$3=EOMONTH('Rent Roll'!$AF9,0),1,0))</f>
        <v>0</v>
      </c>
      <c r="J343" s="567">
        <f>IF('Rent Roll'!$AD9=0,0,IF(J$3=EOMONTH('Rent Roll'!$AF9,0),1,0))</f>
        <v>0</v>
      </c>
      <c r="K343" s="567">
        <f>IF('Rent Roll'!$AD9=0,0,IF(K$3=EOMONTH('Rent Roll'!$AF9,0),1,0))</f>
        <v>0</v>
      </c>
      <c r="L343" s="567">
        <f>IF('Rent Roll'!$AD9=0,0,IF(L$3=EOMONTH('Rent Roll'!$AF9,0),1,0))</f>
        <v>0</v>
      </c>
      <c r="M343" s="567">
        <f>IF('Rent Roll'!$AD9=0,0,IF(M$3=EOMONTH('Rent Roll'!$AF9,0),1,0))</f>
        <v>0</v>
      </c>
      <c r="N343" s="567">
        <f>IF('Rent Roll'!$AD9=0,0,IF(N$3=EOMONTH('Rent Roll'!$AF9,0),1,0))</f>
        <v>0</v>
      </c>
      <c r="O343" s="567">
        <f>IF('Rent Roll'!$AD9=0,0,IF(O$3=EOMONTH('Rent Roll'!$AF9,0),1,0))</f>
        <v>0</v>
      </c>
      <c r="P343" s="567">
        <f>IF('Rent Roll'!$AD9=0,0,IF(P$3=EOMONTH('Rent Roll'!$AF9,0),1,0))</f>
        <v>0</v>
      </c>
      <c r="Q343" s="567">
        <f>IF('Rent Roll'!$AD9=0,0,IF(Q$3=EOMONTH('Rent Roll'!$AF9,0),1,0))</f>
        <v>0</v>
      </c>
      <c r="R343" s="767">
        <f>IF('Rent Roll'!$AD9=0,0,IF(R$3=EOMONTH('Rent Roll'!$AF9,0),1,0))</f>
        <v>0</v>
      </c>
      <c r="S343" s="768">
        <f>IF('Rent Roll'!$AD9=0,0,IF(S$3=EOMONTH('Rent Roll'!$AF9,0),1,0))</f>
        <v>1</v>
      </c>
      <c r="T343" s="567">
        <f>IF('Rent Roll'!$AD9=0,0,IF(T$3=EOMONTH('Rent Roll'!$AF9,0),1,0))</f>
        <v>0</v>
      </c>
      <c r="U343" s="567">
        <f>IF('Rent Roll'!$AD9=0,0,IF(U$3=EOMONTH('Rent Roll'!$AF9,0),1,0))</f>
        <v>0</v>
      </c>
      <c r="V343" s="567">
        <f>IF('Rent Roll'!$AD9=0,0,IF(V$3=EOMONTH('Rent Roll'!$AF9,0),1,0))</f>
        <v>0</v>
      </c>
      <c r="W343" s="567">
        <f>IF('Rent Roll'!$AD9=0,0,IF(W$3=EOMONTH('Rent Roll'!$AF9,0),1,0))</f>
        <v>0</v>
      </c>
      <c r="X343" s="567">
        <f>IF('Rent Roll'!$AD9=0,0,IF(X$3=EOMONTH('Rent Roll'!$AF9,0),1,0))</f>
        <v>0</v>
      </c>
      <c r="Y343" s="567">
        <f>IF('Rent Roll'!$AD9=0,0,IF(Y$3=EOMONTH('Rent Roll'!$AF9,0),1,0))</f>
        <v>0</v>
      </c>
      <c r="Z343" s="567">
        <f>IF('Rent Roll'!$AD9=0,0,IF(Z$3=EOMONTH('Rent Roll'!$AF9,0),1,0))</f>
        <v>0</v>
      </c>
      <c r="AA343" s="567">
        <f>IF('Rent Roll'!$AD9=0,0,IF(AA$3=EOMONTH('Rent Roll'!$AF9,0),1,0))</f>
        <v>0</v>
      </c>
      <c r="AB343" s="567">
        <f>IF('Rent Roll'!$AD9=0,0,IF(AB$3=EOMONTH('Rent Roll'!$AF9,0),1,0))</f>
        <v>0</v>
      </c>
      <c r="AC343" s="567">
        <f>IF('Rent Roll'!$AD9=0,0,IF(AC$3=EOMONTH('Rent Roll'!$AF9,0),1,0))</f>
        <v>0</v>
      </c>
      <c r="AD343" s="767">
        <f>IF('Rent Roll'!$AD9=0,0,IF(AD$3=EOMONTH('Rent Roll'!$AF9,0),1,0))</f>
        <v>0</v>
      </c>
      <c r="AE343" s="768">
        <f>IF('Rent Roll'!$AD9=0,0,IF(AE$3=EOMONTH('Rent Roll'!$AF9,0),1,0))</f>
        <v>0</v>
      </c>
      <c r="AF343" s="567">
        <f>IF('Rent Roll'!$AD9=0,0,IF(AF$3=EOMONTH('Rent Roll'!$AF9,0),1,0))</f>
        <v>0</v>
      </c>
      <c r="AG343" s="567">
        <f>IF('Rent Roll'!$AD9=0,0,IF(AG$3=EOMONTH('Rent Roll'!$AF9,0),1,0))</f>
        <v>0</v>
      </c>
      <c r="AH343" s="567">
        <f>IF('Rent Roll'!$AD9=0,0,IF(AH$3=EOMONTH('Rent Roll'!$AF9,0),1,0))</f>
        <v>0</v>
      </c>
      <c r="AI343" s="567">
        <f>IF('Rent Roll'!$AD9=0,0,IF(AI$3=EOMONTH('Rent Roll'!$AF9,0),1,0))</f>
        <v>0</v>
      </c>
      <c r="AJ343" s="567">
        <f>IF('Rent Roll'!$AD9=0,0,IF(AJ$3=EOMONTH('Rent Roll'!$AF9,0),1,0))</f>
        <v>0</v>
      </c>
      <c r="AK343" s="567">
        <f>IF('Rent Roll'!$AD9=0,0,IF(AK$3=EOMONTH('Rent Roll'!$AF9,0),1,0))</f>
        <v>0</v>
      </c>
      <c r="AL343" s="567">
        <f>IF('Rent Roll'!$AD9=0,0,IF(AL$3=EOMONTH('Rent Roll'!$AF9,0),1,0))</f>
        <v>0</v>
      </c>
      <c r="AM343" s="567">
        <f>IF('Rent Roll'!$AD9=0,0,IF(AM$3=EOMONTH('Rent Roll'!$AF9,0),1,0))</f>
        <v>0</v>
      </c>
      <c r="AN343" s="567">
        <f>IF('Rent Roll'!$AD9=0,0,IF(AN$3=EOMONTH('Rent Roll'!$AF9,0),1,0))</f>
        <v>0</v>
      </c>
      <c r="AO343" s="567">
        <f>IF('Rent Roll'!$AD9=0,0,IF(AO$3=EOMONTH('Rent Roll'!$AF9,0),1,0))</f>
        <v>0</v>
      </c>
      <c r="AP343" s="767">
        <f>IF('Rent Roll'!$AD9=0,0,IF(AP$3=EOMONTH('Rent Roll'!$AF9,0),1,0))</f>
        <v>0</v>
      </c>
      <c r="AQ343" s="768">
        <f>IF('Rent Roll'!$AD9=0,0,IF(AQ$3=EOMONTH('Rent Roll'!$AF9,0),1,0))</f>
        <v>0</v>
      </c>
      <c r="AR343" s="567">
        <f>IF('Rent Roll'!$AD9=0,0,IF(AR$3=EOMONTH('Rent Roll'!$AF9,0),1,0))</f>
        <v>0</v>
      </c>
      <c r="AS343" s="567">
        <f>IF('Rent Roll'!$AD9=0,0,IF(AS$3=EOMONTH('Rent Roll'!$AF9,0),1,0))</f>
        <v>0</v>
      </c>
      <c r="AT343" s="567">
        <f>IF('Rent Roll'!$AD9=0,0,IF(AT$3=EOMONTH('Rent Roll'!$AF9,0),1,0))</f>
        <v>0</v>
      </c>
      <c r="AU343" s="567">
        <f>IF('Rent Roll'!$AD9=0,0,IF(AU$3=EOMONTH('Rent Roll'!$AF9,0),1,0))</f>
        <v>0</v>
      </c>
      <c r="AV343" s="567">
        <f>IF('Rent Roll'!$AD9=0,0,IF(AV$3=EOMONTH('Rent Roll'!$AF9,0),1,0))</f>
        <v>0</v>
      </c>
      <c r="AW343" s="567">
        <f>IF('Rent Roll'!$AD9=0,0,IF(AW$3=EOMONTH('Rent Roll'!$AF9,0),1,0))</f>
        <v>0</v>
      </c>
      <c r="AX343" s="567">
        <f>IF('Rent Roll'!$AD9=0,0,IF(AX$3=EOMONTH('Rent Roll'!$AF9,0),1,0))</f>
        <v>0</v>
      </c>
      <c r="AY343" s="567">
        <f>IF('Rent Roll'!$AD9=0,0,IF(AY$3=EOMONTH('Rent Roll'!$AF9,0),1,0))</f>
        <v>0</v>
      </c>
      <c r="AZ343" s="567">
        <f>IF('Rent Roll'!$AD9=0,0,IF(AZ$3=EOMONTH('Rent Roll'!$AF9,0),1,0))</f>
        <v>0</v>
      </c>
      <c r="BA343" s="567">
        <f>IF('Rent Roll'!$AD9=0,0,IF(BA$3=EOMONTH('Rent Roll'!$AF9,0),1,0))</f>
        <v>0</v>
      </c>
      <c r="BB343" s="767">
        <f>IF('Rent Roll'!$AD9=0,0,IF(BB$3=EOMONTH('Rent Roll'!$AF9,0),1,0))</f>
        <v>0</v>
      </c>
      <c r="BC343" s="768">
        <f>IF('Rent Roll'!$AD9=0,0,IF(BC$3=EOMONTH('Rent Roll'!$AF9,0),1,0))</f>
        <v>0</v>
      </c>
      <c r="BD343" s="567">
        <f>IF('Rent Roll'!$AD9=0,0,IF(BD$3=EOMONTH('Rent Roll'!$AF9,0),1,0))</f>
        <v>0</v>
      </c>
      <c r="BE343" s="567">
        <f>IF('Rent Roll'!$AD9=0,0,IF(BE$3=EOMONTH('Rent Roll'!$AF9,0),1,0))</f>
        <v>0</v>
      </c>
      <c r="BF343" s="567">
        <f>IF('Rent Roll'!$AD9=0,0,IF(BF$3=EOMONTH('Rent Roll'!$AF9,0),1,0))</f>
        <v>0</v>
      </c>
      <c r="BG343" s="567">
        <f>IF('Rent Roll'!$AD9=0,0,IF(BG$3=EOMONTH('Rent Roll'!$AF9,0),1,0))</f>
        <v>0</v>
      </c>
      <c r="BH343" s="567">
        <f>IF('Rent Roll'!$AD9=0,0,IF(BH$3=EOMONTH('Rent Roll'!$AF9,0),1,0))</f>
        <v>0</v>
      </c>
      <c r="BI343" s="567">
        <f>IF('Rent Roll'!$AD9=0,0,IF(BI$3=EOMONTH('Rent Roll'!$AF9,0),1,0))</f>
        <v>0</v>
      </c>
      <c r="BJ343" s="567">
        <f>IF('Rent Roll'!$AD9=0,0,IF(BJ$3=EOMONTH('Rent Roll'!$AF9,0),1,0))</f>
        <v>0</v>
      </c>
      <c r="BK343" s="567">
        <f>IF('Rent Roll'!$AD9=0,0,IF(BK$3=EOMONTH('Rent Roll'!$AF9,0),1,0))</f>
        <v>0</v>
      </c>
      <c r="BL343" s="567">
        <f>IF('Rent Roll'!$AD9=0,0,IF(BL$3=EOMONTH('Rent Roll'!$AF9,0),1,0))</f>
        <v>0</v>
      </c>
      <c r="BM343" s="567">
        <f>IF('Rent Roll'!$AD9=0,0,IF(BM$3=EOMONTH('Rent Roll'!$AF9,0),1,0))</f>
        <v>0</v>
      </c>
      <c r="BN343" s="767">
        <f>IF('Rent Roll'!$AD9=0,0,IF(BN$3=EOMONTH('Rent Roll'!$AF9,0),1,0))</f>
        <v>0</v>
      </c>
      <c r="BO343" s="768">
        <f>IF('Rent Roll'!$AD9=0,0,IF(BO$3=EOMONTH('Rent Roll'!$AF9,0),1,0))</f>
        <v>0</v>
      </c>
      <c r="BP343" s="567">
        <f>IF('Rent Roll'!$AD9=0,0,IF(BP$3=EOMONTH('Rent Roll'!$AF9,0),1,0))</f>
        <v>0</v>
      </c>
      <c r="BQ343" s="567">
        <f>IF('Rent Roll'!$AD9=0,0,IF(BQ$3=EOMONTH('Rent Roll'!$AF9,0),1,0))</f>
        <v>0</v>
      </c>
      <c r="BR343" s="567">
        <f>IF('Rent Roll'!$AD9=0,0,IF(BR$3=EOMONTH('Rent Roll'!$AF9,0),1,0))</f>
        <v>0</v>
      </c>
      <c r="BS343" s="567">
        <f>IF('Rent Roll'!$AD9=0,0,IF(BS$3=EOMONTH('Rent Roll'!$AF9,0),1,0))</f>
        <v>0</v>
      </c>
      <c r="BT343" s="567">
        <f>IF('Rent Roll'!$AD9=0,0,IF(BT$3=EOMONTH('Rent Roll'!$AF9,0),1,0))</f>
        <v>0</v>
      </c>
      <c r="BU343" s="567">
        <f>IF('Rent Roll'!$AD9=0,0,IF(BU$3=EOMONTH('Rent Roll'!$AF9,0),1,0))</f>
        <v>0</v>
      </c>
      <c r="BV343" s="567">
        <f>IF('Rent Roll'!$AD9=0,0,IF(BV$3=EOMONTH('Rent Roll'!$AF9,0),1,0))</f>
        <v>0</v>
      </c>
      <c r="BW343" s="567">
        <f>IF('Rent Roll'!$AD9=0,0,IF(BW$3=EOMONTH('Rent Roll'!$AF9,0),1,0))</f>
        <v>0</v>
      </c>
      <c r="BX343" s="567">
        <f>IF('Rent Roll'!$AD9=0,0,IF(BX$3=EOMONTH('Rent Roll'!$AF9,0),1,0))</f>
        <v>0</v>
      </c>
      <c r="BY343" s="567">
        <f>IF('Rent Roll'!$AD9=0,0,IF(BY$3=EOMONTH('Rent Roll'!$AF9,0),1,0))</f>
        <v>0</v>
      </c>
      <c r="BZ343" s="767">
        <f>IF('Rent Roll'!$AD9=0,0,IF(BZ$3=EOMONTH('Rent Roll'!$AF9,0),1,0))</f>
        <v>0</v>
      </c>
      <c r="CA343" s="768">
        <f>IF('Rent Roll'!$AD9=0,0,IF(CA$3=EOMONTH('Rent Roll'!$AF9,0),1,0))</f>
        <v>0</v>
      </c>
      <c r="CB343" s="567">
        <f>IF('Rent Roll'!$AD9=0,0,IF(CB$3=EOMONTH('Rent Roll'!$AF9,0),1,0))</f>
        <v>0</v>
      </c>
      <c r="CC343" s="567">
        <f>IF('Rent Roll'!$AD9=0,0,IF(CC$3=EOMONTH('Rent Roll'!$AF9,0),1,0))</f>
        <v>0</v>
      </c>
      <c r="CD343" s="567">
        <f>IF('Rent Roll'!$AD9=0,0,IF(CD$3=EOMONTH('Rent Roll'!$AF9,0),1,0))</f>
        <v>0</v>
      </c>
      <c r="CE343" s="567">
        <f>IF('Rent Roll'!$AD9=0,0,IF(CE$3=EOMONTH('Rent Roll'!$AF9,0),1,0))</f>
        <v>0</v>
      </c>
      <c r="CF343" s="567">
        <f>IF('Rent Roll'!$AD9=0,0,IF(CF$3=EOMONTH('Rent Roll'!$AF9,0),1,0))</f>
        <v>0</v>
      </c>
      <c r="CG343" s="567">
        <f>IF('Rent Roll'!$AD9=0,0,IF(CG$3=EOMONTH('Rent Roll'!$AF9,0),1,0))</f>
        <v>0</v>
      </c>
      <c r="CH343" s="567">
        <f>IF('Rent Roll'!$AD9=0,0,IF(CH$3=EOMONTH('Rent Roll'!$AF9,0),1,0))</f>
        <v>0</v>
      </c>
      <c r="CI343" s="567">
        <f>IF('Rent Roll'!$AD9=0,0,IF(CI$3=EOMONTH('Rent Roll'!$AF9,0),1,0))</f>
        <v>0</v>
      </c>
      <c r="CJ343" s="567">
        <f>IF('Rent Roll'!$AD9=0,0,IF(CJ$3=EOMONTH('Rent Roll'!$AF9,0),1,0))</f>
        <v>0</v>
      </c>
      <c r="CK343" s="567">
        <f>IF('Rent Roll'!$AD9=0,0,IF(CK$3=EOMONTH('Rent Roll'!$AF9,0),1,0))</f>
        <v>0</v>
      </c>
      <c r="CL343" s="767">
        <f>IF('Rent Roll'!$AD9=0,0,IF(CL$3=EOMONTH('Rent Roll'!$AF9,0),1,0))</f>
        <v>0</v>
      </c>
      <c r="CM343" s="768">
        <f>IF('Rent Roll'!$AD9=0,0,IF(CM$3=EOMONTH('Rent Roll'!$AF9,0),1,0))</f>
        <v>0</v>
      </c>
      <c r="CN343" s="567">
        <f>IF('Rent Roll'!$AD9=0,0,IF(CN$3=EOMONTH('Rent Roll'!$AF9,0),1,0))</f>
        <v>0</v>
      </c>
      <c r="CO343" s="567">
        <f>IF('Rent Roll'!$AD9=0,0,IF(CO$3=EOMONTH('Rent Roll'!$AF9,0),1,0))</f>
        <v>0</v>
      </c>
      <c r="CP343" s="567">
        <f>IF('Rent Roll'!$AD9=0,0,IF(CP$3=EOMONTH('Rent Roll'!$AF9,0),1,0))</f>
        <v>0</v>
      </c>
      <c r="CQ343" s="567">
        <f>IF('Rent Roll'!$AD9=0,0,IF(CQ$3=EOMONTH('Rent Roll'!$AF9,0),1,0))</f>
        <v>0</v>
      </c>
      <c r="CR343" s="567">
        <f>IF('Rent Roll'!$AD9=0,0,IF(CR$3=EOMONTH('Rent Roll'!$AF9,0),1,0))</f>
        <v>0</v>
      </c>
      <c r="CS343" s="567">
        <f>IF('Rent Roll'!$AD9=0,0,IF(CS$3=EOMONTH('Rent Roll'!$AF9,0),1,0))</f>
        <v>0</v>
      </c>
      <c r="CT343" s="567">
        <f>IF('Rent Roll'!$AD9=0,0,IF(CT$3=EOMONTH('Rent Roll'!$AF9,0),1,0))</f>
        <v>0</v>
      </c>
      <c r="CU343" s="567">
        <f>IF('Rent Roll'!$AD9=0,0,IF(CU$3=EOMONTH('Rent Roll'!$AF9,0),1,0))</f>
        <v>0</v>
      </c>
      <c r="CV343" s="567">
        <f>IF('Rent Roll'!$AD9=0,0,IF(CV$3=EOMONTH('Rent Roll'!$AF9,0),1,0))</f>
        <v>0</v>
      </c>
      <c r="CW343" s="567">
        <f>IF('Rent Roll'!$AD9=0,0,IF(CW$3=EOMONTH('Rent Roll'!$AF9,0),1,0))</f>
        <v>0</v>
      </c>
      <c r="CX343" s="767">
        <f>IF('Rent Roll'!$AD9=0,0,IF(CX$3=EOMONTH('Rent Roll'!$AF9,0),1,0))</f>
        <v>0</v>
      </c>
      <c r="CY343" s="768">
        <f>IF('Rent Roll'!$AD9=0,0,IF(CY$3=EOMONTH('Rent Roll'!$AF9,0),1,0))</f>
        <v>0</v>
      </c>
      <c r="CZ343" s="567">
        <f>IF('Rent Roll'!$AD9=0,0,IF(CZ$3=EOMONTH('Rent Roll'!$AF9,0),1,0))</f>
        <v>0</v>
      </c>
      <c r="DA343" s="567">
        <f>IF('Rent Roll'!$AD9=0,0,IF(DA$3=EOMONTH('Rent Roll'!$AF9,0),1,0))</f>
        <v>0</v>
      </c>
      <c r="DB343" s="567">
        <f>IF('Rent Roll'!$AD9=0,0,IF(DB$3=EOMONTH('Rent Roll'!$AF9,0),1,0))</f>
        <v>0</v>
      </c>
      <c r="DC343" s="567">
        <f>IF('Rent Roll'!$AD9=0,0,IF(DC$3=EOMONTH('Rent Roll'!$AF9,0),1,0))</f>
        <v>0</v>
      </c>
      <c r="DD343" s="567">
        <f>IF('Rent Roll'!$AD9=0,0,IF(DD$3=EOMONTH('Rent Roll'!$AF9,0),1,0))</f>
        <v>0</v>
      </c>
      <c r="DE343" s="567">
        <f>IF('Rent Roll'!$AD9=0,0,IF(DE$3=EOMONTH('Rent Roll'!$AF9,0),1,0))</f>
        <v>0</v>
      </c>
      <c r="DF343" s="567">
        <f>IF('Rent Roll'!$AD9=0,0,IF(DF$3=EOMONTH('Rent Roll'!$AF9,0),1,0))</f>
        <v>0</v>
      </c>
      <c r="DG343" s="567">
        <f>IF('Rent Roll'!$AD9=0,0,IF(DG$3=EOMONTH('Rent Roll'!$AF9,0),1,0))</f>
        <v>0</v>
      </c>
      <c r="DH343" s="567">
        <f>IF('Rent Roll'!$AD9=0,0,IF(DH$3=EOMONTH('Rent Roll'!$AF9,0),1,0))</f>
        <v>0</v>
      </c>
      <c r="DI343" s="567">
        <f>IF('Rent Roll'!$AD9=0,0,IF(DI$3=EOMONTH('Rent Roll'!$AF9,0),1,0))</f>
        <v>0</v>
      </c>
      <c r="DJ343" s="767">
        <f>IF('Rent Roll'!$AD9=0,0,IF(DJ$3=EOMONTH('Rent Roll'!$AF9,0),1,0))</f>
        <v>0</v>
      </c>
      <c r="DK343" s="768">
        <f>IF('Rent Roll'!$AD9=0,0,IF(DK$3=EOMONTH('Rent Roll'!$AF9,0),1,0))</f>
        <v>0</v>
      </c>
      <c r="DL343" s="567">
        <f>IF('Rent Roll'!$AD9=0,0,IF(DL$3=EOMONTH('Rent Roll'!$AF9,0),1,0))</f>
        <v>0</v>
      </c>
      <c r="DM343" s="567">
        <f>IF('Rent Roll'!$AD9=0,0,IF(DM$3=EOMONTH('Rent Roll'!$AF9,0),1,0))</f>
        <v>0</v>
      </c>
      <c r="DN343" s="567">
        <f>IF('Rent Roll'!$AD9=0,0,IF(DN$3=EOMONTH('Rent Roll'!$AF9,0),1,0))</f>
        <v>0</v>
      </c>
      <c r="DO343" s="567">
        <f>IF('Rent Roll'!$AD9=0,0,IF(DO$3=EOMONTH('Rent Roll'!$AF9,0),1,0))</f>
        <v>0</v>
      </c>
      <c r="DP343" s="567">
        <f>IF('Rent Roll'!$AD9=0,0,IF(DP$3=EOMONTH('Rent Roll'!$AF9,0),1,0))</f>
        <v>0</v>
      </c>
      <c r="DQ343" s="567">
        <f>IF('Rent Roll'!$AD9=0,0,IF(DQ$3=EOMONTH('Rent Roll'!$AF9,0),1,0))</f>
        <v>0</v>
      </c>
      <c r="DR343" s="567">
        <f>IF('Rent Roll'!$AD9=0,0,IF(DR$3=EOMONTH('Rent Roll'!$AF9,0),1,0))</f>
        <v>0</v>
      </c>
      <c r="DS343" s="567">
        <f>IF('Rent Roll'!$AD9=0,0,IF(DS$3=EOMONTH('Rent Roll'!$AF9,0),1,0))</f>
        <v>0</v>
      </c>
      <c r="DT343" s="567">
        <f>IF('Rent Roll'!$AD9=0,0,IF(DT$3=EOMONTH('Rent Roll'!$AF9,0),1,0))</f>
        <v>0</v>
      </c>
      <c r="DU343" s="567">
        <f>IF('Rent Roll'!$AD9=0,0,IF(DU$3=EOMONTH('Rent Roll'!$AF9,0),1,0))</f>
        <v>0</v>
      </c>
      <c r="DV343" s="567">
        <f>IF('Rent Roll'!$AD9=0,0,IF(DV$3=EOMONTH('Rent Roll'!$AF9,0),1,0))</f>
        <v>0</v>
      </c>
    </row>
    <row r="344" spans="1:126" s="565" customFormat="1" ht="12" customHeight="1" outlineLevel="1" x14ac:dyDescent="0.4">
      <c r="A344" s="731"/>
      <c r="B344" s="564" t="str">
        <f>'Rent Roll'!$B10</f>
        <v>4층</v>
      </c>
      <c r="C344" s="575" t="s">
        <v>81</v>
      </c>
      <c r="E344" s="566"/>
      <c r="F344" s="778">
        <f>IF('Rent Roll'!$AD10=0,0,IF(F$3=EOMONTH('Rent Roll'!$AF10,0),1,0))</f>
        <v>0</v>
      </c>
      <c r="G344" s="768">
        <f>IF('Rent Roll'!$AD10=0,0,IF(G$3=EOMONTH('Rent Roll'!$AF10,0),1,0))</f>
        <v>0</v>
      </c>
      <c r="H344" s="567">
        <f>IF('Rent Roll'!$AD10=0,0,IF(H$3=EOMONTH('Rent Roll'!$AF10,0),1,0))</f>
        <v>0</v>
      </c>
      <c r="I344" s="567">
        <f>IF('Rent Roll'!$AD10=0,0,IF(I$3=EOMONTH('Rent Roll'!$AF10,0),1,0))</f>
        <v>0</v>
      </c>
      <c r="J344" s="567">
        <f>IF('Rent Roll'!$AD10=0,0,IF(J$3=EOMONTH('Rent Roll'!$AF10,0),1,0))</f>
        <v>0</v>
      </c>
      <c r="K344" s="567">
        <f>IF('Rent Roll'!$AD10=0,0,IF(K$3=EOMONTH('Rent Roll'!$AF10,0),1,0))</f>
        <v>0</v>
      </c>
      <c r="L344" s="567">
        <f>IF('Rent Roll'!$AD10=0,0,IF(L$3=EOMONTH('Rent Roll'!$AF10,0),1,0))</f>
        <v>0</v>
      </c>
      <c r="M344" s="567">
        <f>IF('Rent Roll'!$AD10=0,0,IF(M$3=EOMONTH('Rent Roll'!$AF10,0),1,0))</f>
        <v>0</v>
      </c>
      <c r="N344" s="567">
        <f>IF('Rent Roll'!$AD10=0,0,IF(N$3=EOMONTH('Rent Roll'!$AF10,0),1,0))</f>
        <v>0</v>
      </c>
      <c r="O344" s="567">
        <f>IF('Rent Roll'!$AD10=0,0,IF(O$3=EOMONTH('Rent Roll'!$AF10,0),1,0))</f>
        <v>0</v>
      </c>
      <c r="P344" s="567">
        <f>IF('Rent Roll'!$AD10=0,0,IF(P$3=EOMONTH('Rent Roll'!$AF10,0),1,0))</f>
        <v>0</v>
      </c>
      <c r="Q344" s="567">
        <f>IF('Rent Roll'!$AD10=0,0,IF(Q$3=EOMONTH('Rent Roll'!$AF10,0),1,0))</f>
        <v>0</v>
      </c>
      <c r="R344" s="767">
        <f>IF('Rent Roll'!$AD10=0,0,IF(R$3=EOMONTH('Rent Roll'!$AF10,0),1,0))</f>
        <v>0</v>
      </c>
      <c r="S344" s="768">
        <f>IF('Rent Roll'!$AD10=0,0,IF(S$3=EOMONTH('Rent Roll'!$AF10,0),1,0))</f>
        <v>0</v>
      </c>
      <c r="T344" s="567">
        <f>IF('Rent Roll'!$AD10=0,0,IF(T$3=EOMONTH('Rent Roll'!$AF10,0),1,0))</f>
        <v>0</v>
      </c>
      <c r="U344" s="567">
        <f>IF('Rent Roll'!$AD10=0,0,IF(U$3=EOMONTH('Rent Roll'!$AF10,0),1,0))</f>
        <v>0</v>
      </c>
      <c r="V344" s="567">
        <f>IF('Rent Roll'!$AD10=0,0,IF(V$3=EOMONTH('Rent Roll'!$AF10,0),1,0))</f>
        <v>0</v>
      </c>
      <c r="W344" s="567">
        <f>IF('Rent Roll'!$AD10=0,0,IF(W$3=EOMONTH('Rent Roll'!$AF10,0),1,0))</f>
        <v>0</v>
      </c>
      <c r="X344" s="567">
        <f>IF('Rent Roll'!$AD10=0,0,IF(X$3=EOMONTH('Rent Roll'!$AF10,0),1,0))</f>
        <v>0</v>
      </c>
      <c r="Y344" s="567">
        <f>IF('Rent Roll'!$AD10=0,0,IF(Y$3=EOMONTH('Rent Roll'!$AF10,0),1,0))</f>
        <v>0</v>
      </c>
      <c r="Z344" s="567">
        <f>IF('Rent Roll'!$AD10=0,0,IF(Z$3=EOMONTH('Rent Roll'!$AF10,0),1,0))</f>
        <v>0</v>
      </c>
      <c r="AA344" s="567">
        <f>IF('Rent Roll'!$AD10=0,0,IF(AA$3=EOMONTH('Rent Roll'!$AF10,0),1,0))</f>
        <v>0</v>
      </c>
      <c r="AB344" s="567">
        <f>IF('Rent Roll'!$AD10=0,0,IF(AB$3=EOMONTH('Rent Roll'!$AF10,0),1,0))</f>
        <v>0</v>
      </c>
      <c r="AC344" s="567">
        <f>IF('Rent Roll'!$AD10=0,0,IF(AC$3=EOMONTH('Rent Roll'!$AF10,0),1,0))</f>
        <v>0</v>
      </c>
      <c r="AD344" s="767">
        <f>IF('Rent Roll'!$AD10=0,0,IF(AD$3=EOMONTH('Rent Roll'!$AF10,0),1,0))</f>
        <v>0</v>
      </c>
      <c r="AE344" s="768">
        <f>IF('Rent Roll'!$AD10=0,0,IF(AE$3=EOMONTH('Rent Roll'!$AF10,0),1,0))</f>
        <v>1</v>
      </c>
      <c r="AF344" s="567">
        <f>IF('Rent Roll'!$AD10=0,0,IF(AF$3=EOMONTH('Rent Roll'!$AF10,0),1,0))</f>
        <v>0</v>
      </c>
      <c r="AG344" s="567">
        <f>IF('Rent Roll'!$AD10=0,0,IF(AG$3=EOMONTH('Rent Roll'!$AF10,0),1,0))</f>
        <v>0</v>
      </c>
      <c r="AH344" s="567">
        <f>IF('Rent Roll'!$AD10=0,0,IF(AH$3=EOMONTH('Rent Roll'!$AF10,0),1,0))</f>
        <v>0</v>
      </c>
      <c r="AI344" s="567">
        <f>IF('Rent Roll'!$AD10=0,0,IF(AI$3=EOMONTH('Rent Roll'!$AF10,0),1,0))</f>
        <v>0</v>
      </c>
      <c r="AJ344" s="567">
        <f>IF('Rent Roll'!$AD10=0,0,IF(AJ$3=EOMONTH('Rent Roll'!$AF10,0),1,0))</f>
        <v>0</v>
      </c>
      <c r="AK344" s="567">
        <f>IF('Rent Roll'!$AD10=0,0,IF(AK$3=EOMONTH('Rent Roll'!$AF10,0),1,0))</f>
        <v>0</v>
      </c>
      <c r="AL344" s="567">
        <f>IF('Rent Roll'!$AD10=0,0,IF(AL$3=EOMONTH('Rent Roll'!$AF10,0),1,0))</f>
        <v>0</v>
      </c>
      <c r="AM344" s="567">
        <f>IF('Rent Roll'!$AD10=0,0,IF(AM$3=EOMONTH('Rent Roll'!$AF10,0),1,0))</f>
        <v>0</v>
      </c>
      <c r="AN344" s="567">
        <f>IF('Rent Roll'!$AD10=0,0,IF(AN$3=EOMONTH('Rent Roll'!$AF10,0),1,0))</f>
        <v>0</v>
      </c>
      <c r="AO344" s="567">
        <f>IF('Rent Roll'!$AD10=0,0,IF(AO$3=EOMONTH('Rent Roll'!$AF10,0),1,0))</f>
        <v>0</v>
      </c>
      <c r="AP344" s="767">
        <f>IF('Rent Roll'!$AD10=0,0,IF(AP$3=EOMONTH('Rent Roll'!$AF10,0),1,0))</f>
        <v>0</v>
      </c>
      <c r="AQ344" s="768">
        <f>IF('Rent Roll'!$AD10=0,0,IF(AQ$3=EOMONTH('Rent Roll'!$AF10,0),1,0))</f>
        <v>0</v>
      </c>
      <c r="AR344" s="567">
        <f>IF('Rent Roll'!$AD10=0,0,IF(AR$3=EOMONTH('Rent Roll'!$AF10,0),1,0))</f>
        <v>0</v>
      </c>
      <c r="AS344" s="567">
        <f>IF('Rent Roll'!$AD10=0,0,IF(AS$3=EOMONTH('Rent Roll'!$AF10,0),1,0))</f>
        <v>0</v>
      </c>
      <c r="AT344" s="567">
        <f>IF('Rent Roll'!$AD10=0,0,IF(AT$3=EOMONTH('Rent Roll'!$AF10,0),1,0))</f>
        <v>0</v>
      </c>
      <c r="AU344" s="567">
        <f>IF('Rent Roll'!$AD10=0,0,IF(AU$3=EOMONTH('Rent Roll'!$AF10,0),1,0))</f>
        <v>0</v>
      </c>
      <c r="AV344" s="567">
        <f>IF('Rent Roll'!$AD10=0,0,IF(AV$3=EOMONTH('Rent Roll'!$AF10,0),1,0))</f>
        <v>0</v>
      </c>
      <c r="AW344" s="567">
        <f>IF('Rent Roll'!$AD10=0,0,IF(AW$3=EOMONTH('Rent Roll'!$AF10,0),1,0))</f>
        <v>0</v>
      </c>
      <c r="AX344" s="567">
        <f>IF('Rent Roll'!$AD10=0,0,IF(AX$3=EOMONTH('Rent Roll'!$AF10,0),1,0))</f>
        <v>0</v>
      </c>
      <c r="AY344" s="567">
        <f>IF('Rent Roll'!$AD10=0,0,IF(AY$3=EOMONTH('Rent Roll'!$AF10,0),1,0))</f>
        <v>0</v>
      </c>
      <c r="AZ344" s="567">
        <f>IF('Rent Roll'!$AD10=0,0,IF(AZ$3=EOMONTH('Rent Roll'!$AF10,0),1,0))</f>
        <v>0</v>
      </c>
      <c r="BA344" s="567">
        <f>IF('Rent Roll'!$AD10=0,0,IF(BA$3=EOMONTH('Rent Roll'!$AF10,0),1,0))</f>
        <v>0</v>
      </c>
      <c r="BB344" s="767">
        <f>IF('Rent Roll'!$AD10=0,0,IF(BB$3=EOMONTH('Rent Roll'!$AF10,0),1,0))</f>
        <v>0</v>
      </c>
      <c r="BC344" s="768">
        <f>IF('Rent Roll'!$AD10=0,0,IF(BC$3=EOMONTH('Rent Roll'!$AF10,0),1,0))</f>
        <v>0</v>
      </c>
      <c r="BD344" s="567">
        <f>IF('Rent Roll'!$AD10=0,0,IF(BD$3=EOMONTH('Rent Roll'!$AF10,0),1,0))</f>
        <v>0</v>
      </c>
      <c r="BE344" s="567">
        <f>IF('Rent Roll'!$AD10=0,0,IF(BE$3=EOMONTH('Rent Roll'!$AF10,0),1,0))</f>
        <v>0</v>
      </c>
      <c r="BF344" s="567">
        <f>IF('Rent Roll'!$AD10=0,0,IF(BF$3=EOMONTH('Rent Roll'!$AF10,0),1,0))</f>
        <v>0</v>
      </c>
      <c r="BG344" s="567">
        <f>IF('Rent Roll'!$AD10=0,0,IF(BG$3=EOMONTH('Rent Roll'!$AF10,0),1,0))</f>
        <v>0</v>
      </c>
      <c r="BH344" s="567">
        <f>IF('Rent Roll'!$AD10=0,0,IF(BH$3=EOMONTH('Rent Roll'!$AF10,0),1,0))</f>
        <v>0</v>
      </c>
      <c r="BI344" s="567">
        <f>IF('Rent Roll'!$AD10=0,0,IF(BI$3=EOMONTH('Rent Roll'!$AF10,0),1,0))</f>
        <v>0</v>
      </c>
      <c r="BJ344" s="567">
        <f>IF('Rent Roll'!$AD10=0,0,IF(BJ$3=EOMONTH('Rent Roll'!$AF10,0),1,0))</f>
        <v>0</v>
      </c>
      <c r="BK344" s="567">
        <f>IF('Rent Roll'!$AD10=0,0,IF(BK$3=EOMONTH('Rent Roll'!$AF10,0),1,0))</f>
        <v>0</v>
      </c>
      <c r="BL344" s="567">
        <f>IF('Rent Roll'!$AD10=0,0,IF(BL$3=EOMONTH('Rent Roll'!$AF10,0),1,0))</f>
        <v>0</v>
      </c>
      <c r="BM344" s="567">
        <f>IF('Rent Roll'!$AD10=0,0,IF(BM$3=EOMONTH('Rent Roll'!$AF10,0),1,0))</f>
        <v>0</v>
      </c>
      <c r="BN344" s="767">
        <f>IF('Rent Roll'!$AD10=0,0,IF(BN$3=EOMONTH('Rent Roll'!$AF10,0),1,0))</f>
        <v>0</v>
      </c>
      <c r="BO344" s="768">
        <f>IF('Rent Roll'!$AD10=0,0,IF(BO$3=EOMONTH('Rent Roll'!$AF10,0),1,0))</f>
        <v>0</v>
      </c>
      <c r="BP344" s="567">
        <f>IF('Rent Roll'!$AD10=0,0,IF(BP$3=EOMONTH('Rent Roll'!$AF10,0),1,0))</f>
        <v>0</v>
      </c>
      <c r="BQ344" s="567">
        <f>IF('Rent Roll'!$AD10=0,0,IF(BQ$3=EOMONTH('Rent Roll'!$AF10,0),1,0))</f>
        <v>0</v>
      </c>
      <c r="BR344" s="567">
        <f>IF('Rent Roll'!$AD10=0,0,IF(BR$3=EOMONTH('Rent Roll'!$AF10,0),1,0))</f>
        <v>0</v>
      </c>
      <c r="BS344" s="567">
        <f>IF('Rent Roll'!$AD10=0,0,IF(BS$3=EOMONTH('Rent Roll'!$AF10,0),1,0))</f>
        <v>0</v>
      </c>
      <c r="BT344" s="567">
        <f>IF('Rent Roll'!$AD10=0,0,IF(BT$3=EOMONTH('Rent Roll'!$AF10,0),1,0))</f>
        <v>0</v>
      </c>
      <c r="BU344" s="567">
        <f>IF('Rent Roll'!$AD10=0,0,IF(BU$3=EOMONTH('Rent Roll'!$AF10,0),1,0))</f>
        <v>0</v>
      </c>
      <c r="BV344" s="567">
        <f>IF('Rent Roll'!$AD10=0,0,IF(BV$3=EOMONTH('Rent Roll'!$AF10,0),1,0))</f>
        <v>0</v>
      </c>
      <c r="BW344" s="567">
        <f>IF('Rent Roll'!$AD10=0,0,IF(BW$3=EOMONTH('Rent Roll'!$AF10,0),1,0))</f>
        <v>0</v>
      </c>
      <c r="BX344" s="567">
        <f>IF('Rent Roll'!$AD10=0,0,IF(BX$3=EOMONTH('Rent Roll'!$AF10,0),1,0))</f>
        <v>0</v>
      </c>
      <c r="BY344" s="567">
        <f>IF('Rent Roll'!$AD10=0,0,IF(BY$3=EOMONTH('Rent Roll'!$AF10,0),1,0))</f>
        <v>0</v>
      </c>
      <c r="BZ344" s="767">
        <f>IF('Rent Roll'!$AD10=0,0,IF(BZ$3=EOMONTH('Rent Roll'!$AF10,0),1,0))</f>
        <v>0</v>
      </c>
      <c r="CA344" s="768">
        <f>IF('Rent Roll'!$AD10=0,0,IF(CA$3=EOMONTH('Rent Roll'!$AF10,0),1,0))</f>
        <v>0</v>
      </c>
      <c r="CB344" s="567">
        <f>IF('Rent Roll'!$AD10=0,0,IF(CB$3=EOMONTH('Rent Roll'!$AF10,0),1,0))</f>
        <v>0</v>
      </c>
      <c r="CC344" s="567">
        <f>IF('Rent Roll'!$AD10=0,0,IF(CC$3=EOMONTH('Rent Roll'!$AF10,0),1,0))</f>
        <v>0</v>
      </c>
      <c r="CD344" s="567">
        <f>IF('Rent Roll'!$AD10=0,0,IF(CD$3=EOMONTH('Rent Roll'!$AF10,0),1,0))</f>
        <v>0</v>
      </c>
      <c r="CE344" s="567">
        <f>IF('Rent Roll'!$AD10=0,0,IF(CE$3=EOMONTH('Rent Roll'!$AF10,0),1,0))</f>
        <v>0</v>
      </c>
      <c r="CF344" s="567">
        <f>IF('Rent Roll'!$AD10=0,0,IF(CF$3=EOMONTH('Rent Roll'!$AF10,0),1,0))</f>
        <v>0</v>
      </c>
      <c r="CG344" s="567">
        <f>IF('Rent Roll'!$AD10=0,0,IF(CG$3=EOMONTH('Rent Roll'!$AF10,0),1,0))</f>
        <v>0</v>
      </c>
      <c r="CH344" s="567">
        <f>IF('Rent Roll'!$AD10=0,0,IF(CH$3=EOMONTH('Rent Roll'!$AF10,0),1,0))</f>
        <v>0</v>
      </c>
      <c r="CI344" s="567">
        <f>IF('Rent Roll'!$AD10=0,0,IF(CI$3=EOMONTH('Rent Roll'!$AF10,0),1,0))</f>
        <v>0</v>
      </c>
      <c r="CJ344" s="567">
        <f>IF('Rent Roll'!$AD10=0,0,IF(CJ$3=EOMONTH('Rent Roll'!$AF10,0),1,0))</f>
        <v>0</v>
      </c>
      <c r="CK344" s="567">
        <f>IF('Rent Roll'!$AD10=0,0,IF(CK$3=EOMONTH('Rent Roll'!$AF10,0),1,0))</f>
        <v>0</v>
      </c>
      <c r="CL344" s="767">
        <f>IF('Rent Roll'!$AD10=0,0,IF(CL$3=EOMONTH('Rent Roll'!$AF10,0),1,0))</f>
        <v>0</v>
      </c>
      <c r="CM344" s="768">
        <f>IF('Rent Roll'!$AD10=0,0,IF(CM$3=EOMONTH('Rent Roll'!$AF10,0),1,0))</f>
        <v>0</v>
      </c>
      <c r="CN344" s="567">
        <f>IF('Rent Roll'!$AD10=0,0,IF(CN$3=EOMONTH('Rent Roll'!$AF10,0),1,0))</f>
        <v>0</v>
      </c>
      <c r="CO344" s="567">
        <f>IF('Rent Roll'!$AD10=0,0,IF(CO$3=EOMONTH('Rent Roll'!$AF10,0),1,0))</f>
        <v>0</v>
      </c>
      <c r="CP344" s="567">
        <f>IF('Rent Roll'!$AD10=0,0,IF(CP$3=EOMONTH('Rent Roll'!$AF10,0),1,0))</f>
        <v>0</v>
      </c>
      <c r="CQ344" s="567">
        <f>IF('Rent Roll'!$AD10=0,0,IF(CQ$3=EOMONTH('Rent Roll'!$AF10,0),1,0))</f>
        <v>0</v>
      </c>
      <c r="CR344" s="567">
        <f>IF('Rent Roll'!$AD10=0,0,IF(CR$3=EOMONTH('Rent Roll'!$AF10,0),1,0))</f>
        <v>0</v>
      </c>
      <c r="CS344" s="567">
        <f>IF('Rent Roll'!$AD10=0,0,IF(CS$3=EOMONTH('Rent Roll'!$AF10,0),1,0))</f>
        <v>0</v>
      </c>
      <c r="CT344" s="567">
        <f>IF('Rent Roll'!$AD10=0,0,IF(CT$3=EOMONTH('Rent Roll'!$AF10,0),1,0))</f>
        <v>0</v>
      </c>
      <c r="CU344" s="567">
        <f>IF('Rent Roll'!$AD10=0,0,IF(CU$3=EOMONTH('Rent Roll'!$AF10,0),1,0))</f>
        <v>0</v>
      </c>
      <c r="CV344" s="567">
        <f>IF('Rent Roll'!$AD10=0,0,IF(CV$3=EOMONTH('Rent Roll'!$AF10,0),1,0))</f>
        <v>0</v>
      </c>
      <c r="CW344" s="567">
        <f>IF('Rent Roll'!$AD10=0,0,IF(CW$3=EOMONTH('Rent Roll'!$AF10,0),1,0))</f>
        <v>0</v>
      </c>
      <c r="CX344" s="767">
        <f>IF('Rent Roll'!$AD10=0,0,IF(CX$3=EOMONTH('Rent Roll'!$AF10,0),1,0))</f>
        <v>0</v>
      </c>
      <c r="CY344" s="768">
        <f>IF('Rent Roll'!$AD10=0,0,IF(CY$3=EOMONTH('Rent Roll'!$AF10,0),1,0))</f>
        <v>0</v>
      </c>
      <c r="CZ344" s="567">
        <f>IF('Rent Roll'!$AD10=0,0,IF(CZ$3=EOMONTH('Rent Roll'!$AF10,0),1,0))</f>
        <v>0</v>
      </c>
      <c r="DA344" s="567">
        <f>IF('Rent Roll'!$AD10=0,0,IF(DA$3=EOMONTH('Rent Roll'!$AF10,0),1,0))</f>
        <v>0</v>
      </c>
      <c r="DB344" s="567">
        <f>IF('Rent Roll'!$AD10=0,0,IF(DB$3=EOMONTH('Rent Roll'!$AF10,0),1,0))</f>
        <v>0</v>
      </c>
      <c r="DC344" s="567">
        <f>IF('Rent Roll'!$AD10=0,0,IF(DC$3=EOMONTH('Rent Roll'!$AF10,0),1,0))</f>
        <v>0</v>
      </c>
      <c r="DD344" s="567">
        <f>IF('Rent Roll'!$AD10=0,0,IF(DD$3=EOMONTH('Rent Roll'!$AF10,0),1,0))</f>
        <v>0</v>
      </c>
      <c r="DE344" s="567">
        <f>IF('Rent Roll'!$AD10=0,0,IF(DE$3=EOMONTH('Rent Roll'!$AF10,0),1,0))</f>
        <v>0</v>
      </c>
      <c r="DF344" s="567">
        <f>IF('Rent Roll'!$AD10=0,0,IF(DF$3=EOMONTH('Rent Roll'!$AF10,0),1,0))</f>
        <v>0</v>
      </c>
      <c r="DG344" s="567">
        <f>IF('Rent Roll'!$AD10=0,0,IF(DG$3=EOMONTH('Rent Roll'!$AF10,0),1,0))</f>
        <v>0</v>
      </c>
      <c r="DH344" s="567">
        <f>IF('Rent Roll'!$AD10=0,0,IF(DH$3=EOMONTH('Rent Roll'!$AF10,0),1,0))</f>
        <v>0</v>
      </c>
      <c r="DI344" s="567">
        <f>IF('Rent Roll'!$AD10=0,0,IF(DI$3=EOMONTH('Rent Roll'!$AF10,0),1,0))</f>
        <v>0</v>
      </c>
      <c r="DJ344" s="767">
        <f>IF('Rent Roll'!$AD10=0,0,IF(DJ$3=EOMONTH('Rent Roll'!$AF10,0),1,0))</f>
        <v>0</v>
      </c>
      <c r="DK344" s="768">
        <f>IF('Rent Roll'!$AD10=0,0,IF(DK$3=EOMONTH('Rent Roll'!$AF10,0),1,0))</f>
        <v>0</v>
      </c>
      <c r="DL344" s="567">
        <f>IF('Rent Roll'!$AD10=0,0,IF(DL$3=EOMONTH('Rent Roll'!$AF10,0),1,0))</f>
        <v>0</v>
      </c>
      <c r="DM344" s="567">
        <f>IF('Rent Roll'!$AD10=0,0,IF(DM$3=EOMONTH('Rent Roll'!$AF10,0),1,0))</f>
        <v>0</v>
      </c>
      <c r="DN344" s="567">
        <f>IF('Rent Roll'!$AD10=0,0,IF(DN$3=EOMONTH('Rent Roll'!$AF10,0),1,0))</f>
        <v>0</v>
      </c>
      <c r="DO344" s="567">
        <f>IF('Rent Roll'!$AD10=0,0,IF(DO$3=EOMONTH('Rent Roll'!$AF10,0),1,0))</f>
        <v>0</v>
      </c>
      <c r="DP344" s="567">
        <f>IF('Rent Roll'!$AD10=0,0,IF(DP$3=EOMONTH('Rent Roll'!$AF10,0),1,0))</f>
        <v>0</v>
      </c>
      <c r="DQ344" s="567">
        <f>IF('Rent Roll'!$AD10=0,0,IF(DQ$3=EOMONTH('Rent Roll'!$AF10,0),1,0))</f>
        <v>0</v>
      </c>
      <c r="DR344" s="567">
        <f>IF('Rent Roll'!$AD10=0,0,IF(DR$3=EOMONTH('Rent Roll'!$AF10,0),1,0))</f>
        <v>0</v>
      </c>
      <c r="DS344" s="567">
        <f>IF('Rent Roll'!$AD10=0,0,IF(DS$3=EOMONTH('Rent Roll'!$AF10,0),1,0))</f>
        <v>0</v>
      </c>
      <c r="DT344" s="567">
        <f>IF('Rent Roll'!$AD10=0,0,IF(DT$3=EOMONTH('Rent Roll'!$AF10,0),1,0))</f>
        <v>0</v>
      </c>
      <c r="DU344" s="567">
        <f>IF('Rent Roll'!$AD10=0,0,IF(DU$3=EOMONTH('Rent Roll'!$AF10,0),1,0))</f>
        <v>0</v>
      </c>
      <c r="DV344" s="567">
        <f>IF('Rent Roll'!$AD10=0,0,IF(DV$3=EOMONTH('Rent Roll'!$AF10,0),1,0))</f>
        <v>0</v>
      </c>
    </row>
    <row r="345" spans="1:126" s="565" customFormat="1" ht="12" customHeight="1" outlineLevel="1" x14ac:dyDescent="0.4">
      <c r="A345" s="731"/>
      <c r="B345" s="564" t="str">
        <f>'Rent Roll'!$B11</f>
        <v>3층</v>
      </c>
      <c r="C345" s="575" t="s">
        <v>81</v>
      </c>
      <c r="E345" s="566"/>
      <c r="F345" s="778">
        <f>IF('Rent Roll'!$AD11=0,0,IF(F$3=EOMONTH('Rent Roll'!$AF11,0),1,0))</f>
        <v>0</v>
      </c>
      <c r="G345" s="768">
        <f>IF('Rent Roll'!$AD11=0,0,IF(G$3=EOMONTH('Rent Roll'!$AF11,0),1,0))</f>
        <v>0</v>
      </c>
      <c r="H345" s="567">
        <f>IF('Rent Roll'!$AD11=0,0,IF(H$3=EOMONTH('Rent Roll'!$AF11,0),1,0))</f>
        <v>0</v>
      </c>
      <c r="I345" s="567">
        <f>IF('Rent Roll'!$AD11=0,0,IF(I$3=EOMONTH('Rent Roll'!$AF11,0),1,0))</f>
        <v>0</v>
      </c>
      <c r="J345" s="567">
        <f>IF('Rent Roll'!$AD11=0,0,IF(J$3=EOMONTH('Rent Roll'!$AF11,0),1,0))</f>
        <v>0</v>
      </c>
      <c r="K345" s="567">
        <f>IF('Rent Roll'!$AD11=0,0,IF(K$3=EOMONTH('Rent Roll'!$AF11,0),1,0))</f>
        <v>0</v>
      </c>
      <c r="L345" s="567">
        <f>IF('Rent Roll'!$AD11=0,0,IF(L$3=EOMONTH('Rent Roll'!$AF11,0),1,0))</f>
        <v>0</v>
      </c>
      <c r="M345" s="567">
        <f>IF('Rent Roll'!$AD11=0,0,IF(M$3=EOMONTH('Rent Roll'!$AF11,0),1,0))</f>
        <v>0</v>
      </c>
      <c r="N345" s="567">
        <f>IF('Rent Roll'!$AD11=0,0,IF(N$3=EOMONTH('Rent Roll'!$AF11,0),1,0))</f>
        <v>0</v>
      </c>
      <c r="O345" s="567">
        <f>IF('Rent Roll'!$AD11=0,0,IF(O$3=EOMONTH('Rent Roll'!$AF11,0),1,0))</f>
        <v>0</v>
      </c>
      <c r="P345" s="567">
        <f>IF('Rent Roll'!$AD11=0,0,IF(P$3=EOMONTH('Rent Roll'!$AF11,0),1,0))</f>
        <v>0</v>
      </c>
      <c r="Q345" s="567">
        <f>IF('Rent Roll'!$AD11=0,0,IF(Q$3=EOMONTH('Rent Roll'!$AF11,0),1,0))</f>
        <v>0</v>
      </c>
      <c r="R345" s="767">
        <f>IF('Rent Roll'!$AD11=0,0,IF(R$3=EOMONTH('Rent Roll'!$AF11,0),1,0))</f>
        <v>0</v>
      </c>
      <c r="S345" s="768">
        <f>IF('Rent Roll'!$AD11=0,0,IF(S$3=EOMONTH('Rent Roll'!$AF11,0),1,0))</f>
        <v>0</v>
      </c>
      <c r="T345" s="567">
        <f>IF('Rent Roll'!$AD11=0,0,IF(T$3=EOMONTH('Rent Roll'!$AF11,0),1,0))</f>
        <v>0</v>
      </c>
      <c r="U345" s="567">
        <f>IF('Rent Roll'!$AD11=0,0,IF(U$3=EOMONTH('Rent Roll'!$AF11,0),1,0))</f>
        <v>0</v>
      </c>
      <c r="V345" s="567">
        <f>IF('Rent Roll'!$AD11=0,0,IF(V$3=EOMONTH('Rent Roll'!$AF11,0),1,0))</f>
        <v>0</v>
      </c>
      <c r="W345" s="567">
        <f>IF('Rent Roll'!$AD11=0,0,IF(W$3=EOMONTH('Rent Roll'!$AF11,0),1,0))</f>
        <v>0</v>
      </c>
      <c r="X345" s="567">
        <f>IF('Rent Roll'!$AD11=0,0,IF(X$3=EOMONTH('Rent Roll'!$AF11,0),1,0))</f>
        <v>0</v>
      </c>
      <c r="Y345" s="567">
        <f>IF('Rent Roll'!$AD11=0,0,IF(Y$3=EOMONTH('Rent Roll'!$AF11,0),1,0))</f>
        <v>0</v>
      </c>
      <c r="Z345" s="567">
        <f>IF('Rent Roll'!$AD11=0,0,IF(Z$3=EOMONTH('Rent Roll'!$AF11,0),1,0))</f>
        <v>0</v>
      </c>
      <c r="AA345" s="567">
        <f>IF('Rent Roll'!$AD11=0,0,IF(AA$3=EOMONTH('Rent Roll'!$AF11,0),1,0))</f>
        <v>0</v>
      </c>
      <c r="AB345" s="567">
        <f>IF('Rent Roll'!$AD11=0,0,IF(AB$3=EOMONTH('Rent Roll'!$AF11,0),1,0))</f>
        <v>0</v>
      </c>
      <c r="AC345" s="567">
        <f>IF('Rent Roll'!$AD11=0,0,IF(AC$3=EOMONTH('Rent Roll'!$AF11,0),1,0))</f>
        <v>0</v>
      </c>
      <c r="AD345" s="767">
        <f>IF('Rent Roll'!$AD11=0,0,IF(AD$3=EOMONTH('Rent Roll'!$AF11,0),1,0))</f>
        <v>0</v>
      </c>
      <c r="AE345" s="768">
        <f>IF('Rent Roll'!$AD11=0,0,IF(AE$3=EOMONTH('Rent Roll'!$AF11,0),1,0))</f>
        <v>0</v>
      </c>
      <c r="AF345" s="567">
        <f>IF('Rent Roll'!$AD11=0,0,IF(AF$3=EOMONTH('Rent Roll'!$AF11,0),1,0))</f>
        <v>0</v>
      </c>
      <c r="AG345" s="567">
        <f>IF('Rent Roll'!$AD11=0,0,IF(AG$3=EOMONTH('Rent Roll'!$AF11,0),1,0))</f>
        <v>0</v>
      </c>
      <c r="AH345" s="567">
        <f>IF('Rent Roll'!$AD11=0,0,IF(AH$3=EOMONTH('Rent Roll'!$AF11,0),1,0))</f>
        <v>0</v>
      </c>
      <c r="AI345" s="567">
        <f>IF('Rent Roll'!$AD11=0,0,IF(AI$3=EOMONTH('Rent Roll'!$AF11,0),1,0))</f>
        <v>0</v>
      </c>
      <c r="AJ345" s="567">
        <f>IF('Rent Roll'!$AD11=0,0,IF(AJ$3=EOMONTH('Rent Roll'!$AF11,0),1,0))</f>
        <v>0</v>
      </c>
      <c r="AK345" s="567">
        <f>IF('Rent Roll'!$AD11=0,0,IF(AK$3=EOMONTH('Rent Roll'!$AF11,0),1,0))</f>
        <v>0</v>
      </c>
      <c r="AL345" s="567">
        <f>IF('Rent Roll'!$AD11=0,0,IF(AL$3=EOMONTH('Rent Roll'!$AF11,0),1,0))</f>
        <v>0</v>
      </c>
      <c r="AM345" s="567">
        <f>IF('Rent Roll'!$AD11=0,0,IF(AM$3=EOMONTH('Rent Roll'!$AF11,0),1,0))</f>
        <v>0</v>
      </c>
      <c r="AN345" s="567">
        <f>IF('Rent Roll'!$AD11=0,0,IF(AN$3=EOMONTH('Rent Roll'!$AF11,0),1,0))</f>
        <v>0</v>
      </c>
      <c r="AO345" s="567">
        <f>IF('Rent Roll'!$AD11=0,0,IF(AO$3=EOMONTH('Rent Roll'!$AF11,0),1,0))</f>
        <v>0</v>
      </c>
      <c r="AP345" s="767">
        <f>IF('Rent Roll'!$AD11=0,0,IF(AP$3=EOMONTH('Rent Roll'!$AF11,0),1,0))</f>
        <v>0</v>
      </c>
      <c r="AQ345" s="768">
        <f>IF('Rent Roll'!$AD11=0,0,IF(AQ$3=EOMONTH('Rent Roll'!$AF11,0),1,0))</f>
        <v>0</v>
      </c>
      <c r="AR345" s="567">
        <f>IF('Rent Roll'!$AD11=0,0,IF(AR$3=EOMONTH('Rent Roll'!$AF11,0),1,0))</f>
        <v>0</v>
      </c>
      <c r="AS345" s="567">
        <f>IF('Rent Roll'!$AD11=0,0,IF(AS$3=EOMONTH('Rent Roll'!$AF11,0),1,0))</f>
        <v>0</v>
      </c>
      <c r="AT345" s="567">
        <f>IF('Rent Roll'!$AD11=0,0,IF(AT$3=EOMONTH('Rent Roll'!$AF11,0),1,0))</f>
        <v>0</v>
      </c>
      <c r="AU345" s="567">
        <f>IF('Rent Roll'!$AD11=0,0,IF(AU$3=EOMONTH('Rent Roll'!$AF11,0),1,0))</f>
        <v>0</v>
      </c>
      <c r="AV345" s="567">
        <f>IF('Rent Roll'!$AD11=0,0,IF(AV$3=EOMONTH('Rent Roll'!$AF11,0),1,0))</f>
        <v>0</v>
      </c>
      <c r="AW345" s="567">
        <f>IF('Rent Roll'!$AD11=0,0,IF(AW$3=EOMONTH('Rent Roll'!$AF11,0),1,0))</f>
        <v>0</v>
      </c>
      <c r="AX345" s="567">
        <f>IF('Rent Roll'!$AD11=0,0,IF(AX$3=EOMONTH('Rent Roll'!$AF11,0),1,0))</f>
        <v>0</v>
      </c>
      <c r="AY345" s="567">
        <f>IF('Rent Roll'!$AD11=0,0,IF(AY$3=EOMONTH('Rent Roll'!$AF11,0),1,0))</f>
        <v>0</v>
      </c>
      <c r="AZ345" s="567">
        <f>IF('Rent Roll'!$AD11=0,0,IF(AZ$3=EOMONTH('Rent Roll'!$AF11,0),1,0))</f>
        <v>0</v>
      </c>
      <c r="BA345" s="567">
        <f>IF('Rent Roll'!$AD11=0,0,IF(BA$3=EOMONTH('Rent Roll'!$AF11,0),1,0))</f>
        <v>0</v>
      </c>
      <c r="BB345" s="767">
        <f>IF('Rent Roll'!$AD11=0,0,IF(BB$3=EOMONTH('Rent Roll'!$AF11,0),1,0))</f>
        <v>0</v>
      </c>
      <c r="BC345" s="768">
        <f>IF('Rent Roll'!$AD11=0,0,IF(BC$3=EOMONTH('Rent Roll'!$AF11,0),1,0))</f>
        <v>0</v>
      </c>
      <c r="BD345" s="567">
        <f>IF('Rent Roll'!$AD11=0,0,IF(BD$3=EOMONTH('Rent Roll'!$AF11,0),1,0))</f>
        <v>0</v>
      </c>
      <c r="BE345" s="567">
        <f>IF('Rent Roll'!$AD11=0,0,IF(BE$3=EOMONTH('Rent Roll'!$AF11,0),1,0))</f>
        <v>0</v>
      </c>
      <c r="BF345" s="567">
        <f>IF('Rent Roll'!$AD11=0,0,IF(BF$3=EOMONTH('Rent Roll'!$AF11,0),1,0))</f>
        <v>0</v>
      </c>
      <c r="BG345" s="567">
        <f>IF('Rent Roll'!$AD11=0,0,IF(BG$3=EOMONTH('Rent Roll'!$AF11,0),1,0))</f>
        <v>0</v>
      </c>
      <c r="BH345" s="567">
        <f>IF('Rent Roll'!$AD11=0,0,IF(BH$3=EOMONTH('Rent Roll'!$AF11,0),1,0))</f>
        <v>0</v>
      </c>
      <c r="BI345" s="567">
        <f>IF('Rent Roll'!$AD11=0,0,IF(BI$3=EOMONTH('Rent Roll'!$AF11,0),1,0))</f>
        <v>0</v>
      </c>
      <c r="BJ345" s="567">
        <f>IF('Rent Roll'!$AD11=0,0,IF(BJ$3=EOMONTH('Rent Roll'!$AF11,0),1,0))</f>
        <v>0</v>
      </c>
      <c r="BK345" s="567">
        <f>IF('Rent Roll'!$AD11=0,0,IF(BK$3=EOMONTH('Rent Roll'!$AF11,0),1,0))</f>
        <v>0</v>
      </c>
      <c r="BL345" s="567">
        <f>IF('Rent Roll'!$AD11=0,0,IF(BL$3=EOMONTH('Rent Roll'!$AF11,0),1,0))</f>
        <v>0</v>
      </c>
      <c r="BM345" s="567">
        <f>IF('Rent Roll'!$AD11=0,0,IF(BM$3=EOMONTH('Rent Roll'!$AF11,0),1,0))</f>
        <v>0</v>
      </c>
      <c r="BN345" s="767">
        <f>IF('Rent Roll'!$AD11=0,0,IF(BN$3=EOMONTH('Rent Roll'!$AF11,0),1,0))</f>
        <v>0</v>
      </c>
      <c r="BO345" s="768">
        <f>IF('Rent Roll'!$AD11=0,0,IF(BO$3=EOMONTH('Rent Roll'!$AF11,0),1,0))</f>
        <v>0</v>
      </c>
      <c r="BP345" s="567">
        <f>IF('Rent Roll'!$AD11=0,0,IF(BP$3=EOMONTH('Rent Roll'!$AF11,0),1,0))</f>
        <v>0</v>
      </c>
      <c r="BQ345" s="567">
        <f>IF('Rent Roll'!$AD11=0,0,IF(BQ$3=EOMONTH('Rent Roll'!$AF11,0),1,0))</f>
        <v>0</v>
      </c>
      <c r="BR345" s="567">
        <f>IF('Rent Roll'!$AD11=0,0,IF(BR$3=EOMONTH('Rent Roll'!$AF11,0),1,0))</f>
        <v>0</v>
      </c>
      <c r="BS345" s="567">
        <f>IF('Rent Roll'!$AD11=0,0,IF(BS$3=EOMONTH('Rent Roll'!$AF11,0),1,0))</f>
        <v>0</v>
      </c>
      <c r="BT345" s="567">
        <f>IF('Rent Roll'!$AD11=0,0,IF(BT$3=EOMONTH('Rent Roll'!$AF11,0),1,0))</f>
        <v>0</v>
      </c>
      <c r="BU345" s="567">
        <f>IF('Rent Roll'!$AD11=0,0,IF(BU$3=EOMONTH('Rent Roll'!$AF11,0),1,0))</f>
        <v>0</v>
      </c>
      <c r="BV345" s="567">
        <f>IF('Rent Roll'!$AD11=0,0,IF(BV$3=EOMONTH('Rent Roll'!$AF11,0),1,0))</f>
        <v>0</v>
      </c>
      <c r="BW345" s="567">
        <f>IF('Rent Roll'!$AD11=0,0,IF(BW$3=EOMONTH('Rent Roll'!$AF11,0),1,0))</f>
        <v>0</v>
      </c>
      <c r="BX345" s="567">
        <f>IF('Rent Roll'!$AD11=0,0,IF(BX$3=EOMONTH('Rent Roll'!$AF11,0),1,0))</f>
        <v>0</v>
      </c>
      <c r="BY345" s="567">
        <f>IF('Rent Roll'!$AD11=0,0,IF(BY$3=EOMONTH('Rent Roll'!$AF11,0),1,0))</f>
        <v>0</v>
      </c>
      <c r="BZ345" s="767">
        <f>IF('Rent Roll'!$AD11=0,0,IF(BZ$3=EOMONTH('Rent Roll'!$AF11,0),1,0))</f>
        <v>0</v>
      </c>
      <c r="CA345" s="768">
        <f>IF('Rent Roll'!$AD11=0,0,IF(CA$3=EOMONTH('Rent Roll'!$AF11,0),1,0))</f>
        <v>0</v>
      </c>
      <c r="CB345" s="567">
        <f>IF('Rent Roll'!$AD11=0,0,IF(CB$3=EOMONTH('Rent Roll'!$AF11,0),1,0))</f>
        <v>0</v>
      </c>
      <c r="CC345" s="567">
        <f>IF('Rent Roll'!$AD11=0,0,IF(CC$3=EOMONTH('Rent Roll'!$AF11,0),1,0))</f>
        <v>0</v>
      </c>
      <c r="CD345" s="567">
        <f>IF('Rent Roll'!$AD11=0,0,IF(CD$3=EOMONTH('Rent Roll'!$AF11,0),1,0))</f>
        <v>0</v>
      </c>
      <c r="CE345" s="567">
        <f>IF('Rent Roll'!$AD11=0,0,IF(CE$3=EOMONTH('Rent Roll'!$AF11,0),1,0))</f>
        <v>0</v>
      </c>
      <c r="CF345" s="567">
        <f>IF('Rent Roll'!$AD11=0,0,IF(CF$3=EOMONTH('Rent Roll'!$AF11,0),1,0))</f>
        <v>0</v>
      </c>
      <c r="CG345" s="567">
        <f>IF('Rent Roll'!$AD11=0,0,IF(CG$3=EOMONTH('Rent Roll'!$AF11,0),1,0))</f>
        <v>0</v>
      </c>
      <c r="CH345" s="567">
        <f>IF('Rent Roll'!$AD11=0,0,IF(CH$3=EOMONTH('Rent Roll'!$AF11,0),1,0))</f>
        <v>0</v>
      </c>
      <c r="CI345" s="567">
        <f>IF('Rent Roll'!$AD11=0,0,IF(CI$3=EOMONTH('Rent Roll'!$AF11,0),1,0))</f>
        <v>0</v>
      </c>
      <c r="CJ345" s="567">
        <f>IF('Rent Roll'!$AD11=0,0,IF(CJ$3=EOMONTH('Rent Roll'!$AF11,0),1,0))</f>
        <v>0</v>
      </c>
      <c r="CK345" s="567">
        <f>IF('Rent Roll'!$AD11=0,0,IF(CK$3=EOMONTH('Rent Roll'!$AF11,0),1,0))</f>
        <v>0</v>
      </c>
      <c r="CL345" s="767">
        <f>IF('Rent Roll'!$AD11=0,0,IF(CL$3=EOMONTH('Rent Roll'!$AF11,0),1,0))</f>
        <v>0</v>
      </c>
      <c r="CM345" s="768">
        <f>IF('Rent Roll'!$AD11=0,0,IF(CM$3=EOMONTH('Rent Roll'!$AF11,0),1,0))</f>
        <v>0</v>
      </c>
      <c r="CN345" s="567">
        <f>IF('Rent Roll'!$AD11=0,0,IF(CN$3=EOMONTH('Rent Roll'!$AF11,0),1,0))</f>
        <v>0</v>
      </c>
      <c r="CO345" s="567">
        <f>IF('Rent Roll'!$AD11=0,0,IF(CO$3=EOMONTH('Rent Roll'!$AF11,0),1,0))</f>
        <v>0</v>
      </c>
      <c r="CP345" s="567">
        <f>IF('Rent Roll'!$AD11=0,0,IF(CP$3=EOMONTH('Rent Roll'!$AF11,0),1,0))</f>
        <v>0</v>
      </c>
      <c r="CQ345" s="567">
        <f>IF('Rent Roll'!$AD11=0,0,IF(CQ$3=EOMONTH('Rent Roll'!$AF11,0),1,0))</f>
        <v>0</v>
      </c>
      <c r="CR345" s="567">
        <f>IF('Rent Roll'!$AD11=0,0,IF(CR$3=EOMONTH('Rent Roll'!$AF11,0),1,0))</f>
        <v>0</v>
      </c>
      <c r="CS345" s="567">
        <f>IF('Rent Roll'!$AD11=0,0,IF(CS$3=EOMONTH('Rent Roll'!$AF11,0),1,0))</f>
        <v>0</v>
      </c>
      <c r="CT345" s="567">
        <f>IF('Rent Roll'!$AD11=0,0,IF(CT$3=EOMONTH('Rent Roll'!$AF11,0),1,0))</f>
        <v>0</v>
      </c>
      <c r="CU345" s="567">
        <f>IF('Rent Roll'!$AD11=0,0,IF(CU$3=EOMONTH('Rent Roll'!$AF11,0),1,0))</f>
        <v>0</v>
      </c>
      <c r="CV345" s="567">
        <f>IF('Rent Roll'!$AD11=0,0,IF(CV$3=EOMONTH('Rent Roll'!$AF11,0),1,0))</f>
        <v>0</v>
      </c>
      <c r="CW345" s="567">
        <f>IF('Rent Roll'!$AD11=0,0,IF(CW$3=EOMONTH('Rent Roll'!$AF11,0),1,0))</f>
        <v>0</v>
      </c>
      <c r="CX345" s="767">
        <f>IF('Rent Roll'!$AD11=0,0,IF(CX$3=EOMONTH('Rent Roll'!$AF11,0),1,0))</f>
        <v>0</v>
      </c>
      <c r="CY345" s="768">
        <f>IF('Rent Roll'!$AD11=0,0,IF(CY$3=EOMONTH('Rent Roll'!$AF11,0),1,0))</f>
        <v>0</v>
      </c>
      <c r="CZ345" s="567">
        <f>IF('Rent Roll'!$AD11=0,0,IF(CZ$3=EOMONTH('Rent Roll'!$AF11,0),1,0))</f>
        <v>0</v>
      </c>
      <c r="DA345" s="567">
        <f>IF('Rent Roll'!$AD11=0,0,IF(DA$3=EOMONTH('Rent Roll'!$AF11,0),1,0))</f>
        <v>0</v>
      </c>
      <c r="DB345" s="567">
        <f>IF('Rent Roll'!$AD11=0,0,IF(DB$3=EOMONTH('Rent Roll'!$AF11,0),1,0))</f>
        <v>0</v>
      </c>
      <c r="DC345" s="567">
        <f>IF('Rent Roll'!$AD11=0,0,IF(DC$3=EOMONTH('Rent Roll'!$AF11,0),1,0))</f>
        <v>0</v>
      </c>
      <c r="DD345" s="567">
        <f>IF('Rent Roll'!$AD11=0,0,IF(DD$3=EOMONTH('Rent Roll'!$AF11,0),1,0))</f>
        <v>0</v>
      </c>
      <c r="DE345" s="567">
        <f>IF('Rent Roll'!$AD11=0,0,IF(DE$3=EOMONTH('Rent Roll'!$AF11,0),1,0))</f>
        <v>0</v>
      </c>
      <c r="DF345" s="567">
        <f>IF('Rent Roll'!$AD11=0,0,IF(DF$3=EOMONTH('Rent Roll'!$AF11,0),1,0))</f>
        <v>0</v>
      </c>
      <c r="DG345" s="567">
        <f>IF('Rent Roll'!$AD11=0,0,IF(DG$3=EOMONTH('Rent Roll'!$AF11,0),1,0))</f>
        <v>0</v>
      </c>
      <c r="DH345" s="567">
        <f>IF('Rent Roll'!$AD11=0,0,IF(DH$3=EOMONTH('Rent Roll'!$AF11,0),1,0))</f>
        <v>0</v>
      </c>
      <c r="DI345" s="567">
        <f>IF('Rent Roll'!$AD11=0,0,IF(DI$3=EOMONTH('Rent Roll'!$AF11,0),1,0))</f>
        <v>0</v>
      </c>
      <c r="DJ345" s="767">
        <f>IF('Rent Roll'!$AD11=0,0,IF(DJ$3=EOMONTH('Rent Roll'!$AF11,0),1,0))</f>
        <v>0</v>
      </c>
      <c r="DK345" s="768">
        <f>IF('Rent Roll'!$AD11=0,0,IF(DK$3=EOMONTH('Rent Roll'!$AF11,0),1,0))</f>
        <v>0</v>
      </c>
      <c r="DL345" s="567">
        <f>IF('Rent Roll'!$AD11=0,0,IF(DL$3=EOMONTH('Rent Roll'!$AF11,0),1,0))</f>
        <v>0</v>
      </c>
      <c r="DM345" s="567">
        <f>IF('Rent Roll'!$AD11=0,0,IF(DM$3=EOMONTH('Rent Roll'!$AF11,0),1,0))</f>
        <v>0</v>
      </c>
      <c r="DN345" s="567">
        <f>IF('Rent Roll'!$AD11=0,0,IF(DN$3=EOMONTH('Rent Roll'!$AF11,0),1,0))</f>
        <v>0</v>
      </c>
      <c r="DO345" s="567">
        <f>IF('Rent Roll'!$AD11=0,0,IF(DO$3=EOMONTH('Rent Roll'!$AF11,0),1,0))</f>
        <v>0</v>
      </c>
      <c r="DP345" s="567">
        <f>IF('Rent Roll'!$AD11=0,0,IF(DP$3=EOMONTH('Rent Roll'!$AF11,0),1,0))</f>
        <v>0</v>
      </c>
      <c r="DQ345" s="567">
        <f>IF('Rent Roll'!$AD11=0,0,IF(DQ$3=EOMONTH('Rent Roll'!$AF11,0),1,0))</f>
        <v>0</v>
      </c>
      <c r="DR345" s="567">
        <f>IF('Rent Roll'!$AD11=0,0,IF(DR$3=EOMONTH('Rent Roll'!$AF11,0),1,0))</f>
        <v>0</v>
      </c>
      <c r="DS345" s="567">
        <f>IF('Rent Roll'!$AD11=0,0,IF(DS$3=EOMONTH('Rent Roll'!$AF11,0),1,0))</f>
        <v>0</v>
      </c>
      <c r="DT345" s="567">
        <f>IF('Rent Roll'!$AD11=0,0,IF(DT$3=EOMONTH('Rent Roll'!$AF11,0),1,0))</f>
        <v>0</v>
      </c>
      <c r="DU345" s="567">
        <f>IF('Rent Roll'!$AD11=0,0,IF(DU$3=EOMONTH('Rent Roll'!$AF11,0),1,0))</f>
        <v>0</v>
      </c>
      <c r="DV345" s="567">
        <f>IF('Rent Roll'!$AD11=0,0,IF(DV$3=EOMONTH('Rent Roll'!$AF11,0),1,0))</f>
        <v>0</v>
      </c>
    </row>
    <row r="346" spans="1:126" s="565" customFormat="1" ht="12" customHeight="1" outlineLevel="1" x14ac:dyDescent="0.4">
      <c r="A346" s="731"/>
      <c r="B346" s="564" t="str">
        <f>'Rent Roll'!$B12</f>
        <v>2층</v>
      </c>
      <c r="C346" s="575" t="s">
        <v>81</v>
      </c>
      <c r="E346" s="566"/>
      <c r="F346" s="778">
        <f>IF('Rent Roll'!$AD12=0,0,IF(F$3=EOMONTH('Rent Roll'!$AF12,0),1,0))</f>
        <v>0</v>
      </c>
      <c r="G346" s="768">
        <f>IF('Rent Roll'!$AD12=0,0,IF(G$3=EOMONTH('Rent Roll'!$AF12,0),1,0))</f>
        <v>1</v>
      </c>
      <c r="H346" s="567">
        <f>IF('Rent Roll'!$AD12=0,0,IF(H$3=EOMONTH('Rent Roll'!$AF12,0),1,0))</f>
        <v>0</v>
      </c>
      <c r="I346" s="567">
        <f>IF('Rent Roll'!$AD12=0,0,IF(I$3=EOMONTH('Rent Roll'!$AF12,0),1,0))</f>
        <v>0</v>
      </c>
      <c r="J346" s="567">
        <f>IF('Rent Roll'!$AD12=0,0,IF(J$3=EOMONTH('Rent Roll'!$AF12,0),1,0))</f>
        <v>0</v>
      </c>
      <c r="K346" s="567">
        <f>IF('Rent Roll'!$AD12=0,0,IF(K$3=EOMONTH('Rent Roll'!$AF12,0),1,0))</f>
        <v>0</v>
      </c>
      <c r="L346" s="567">
        <f>IF('Rent Roll'!$AD12=0,0,IF(L$3=EOMONTH('Rent Roll'!$AF12,0),1,0))</f>
        <v>0</v>
      </c>
      <c r="M346" s="567">
        <f>IF('Rent Roll'!$AD12=0,0,IF(M$3=EOMONTH('Rent Roll'!$AF12,0),1,0))</f>
        <v>0</v>
      </c>
      <c r="N346" s="567">
        <f>IF('Rent Roll'!$AD12=0,0,IF(N$3=EOMONTH('Rent Roll'!$AF12,0),1,0))</f>
        <v>0</v>
      </c>
      <c r="O346" s="567">
        <f>IF('Rent Roll'!$AD12=0,0,IF(O$3=EOMONTH('Rent Roll'!$AF12,0),1,0))</f>
        <v>0</v>
      </c>
      <c r="P346" s="567">
        <f>IF('Rent Roll'!$AD12=0,0,IF(P$3=EOMONTH('Rent Roll'!$AF12,0),1,0))</f>
        <v>0</v>
      </c>
      <c r="Q346" s="567">
        <f>IF('Rent Roll'!$AD12=0,0,IF(Q$3=EOMONTH('Rent Roll'!$AF12,0),1,0))</f>
        <v>0</v>
      </c>
      <c r="R346" s="767">
        <f>IF('Rent Roll'!$AD12=0,0,IF(R$3=EOMONTH('Rent Roll'!$AF12,0),1,0))</f>
        <v>0</v>
      </c>
      <c r="S346" s="768">
        <f>IF('Rent Roll'!$AD12=0,0,IF(S$3=EOMONTH('Rent Roll'!$AF12,0),1,0))</f>
        <v>0</v>
      </c>
      <c r="T346" s="567">
        <f>IF('Rent Roll'!$AD12=0,0,IF(T$3=EOMONTH('Rent Roll'!$AF12,0),1,0))</f>
        <v>0</v>
      </c>
      <c r="U346" s="567">
        <f>IF('Rent Roll'!$AD12=0,0,IF(U$3=EOMONTH('Rent Roll'!$AF12,0),1,0))</f>
        <v>0</v>
      </c>
      <c r="V346" s="567">
        <f>IF('Rent Roll'!$AD12=0,0,IF(V$3=EOMONTH('Rent Roll'!$AF12,0),1,0))</f>
        <v>0</v>
      </c>
      <c r="W346" s="567">
        <f>IF('Rent Roll'!$AD12=0,0,IF(W$3=EOMONTH('Rent Roll'!$AF12,0),1,0))</f>
        <v>0</v>
      </c>
      <c r="X346" s="567">
        <f>IF('Rent Roll'!$AD12=0,0,IF(X$3=EOMONTH('Rent Roll'!$AF12,0),1,0))</f>
        <v>0</v>
      </c>
      <c r="Y346" s="567">
        <f>IF('Rent Roll'!$AD12=0,0,IF(Y$3=EOMONTH('Rent Roll'!$AF12,0),1,0))</f>
        <v>0</v>
      </c>
      <c r="Z346" s="567">
        <f>IF('Rent Roll'!$AD12=0,0,IF(Z$3=EOMONTH('Rent Roll'!$AF12,0),1,0))</f>
        <v>0</v>
      </c>
      <c r="AA346" s="567">
        <f>IF('Rent Roll'!$AD12=0,0,IF(AA$3=EOMONTH('Rent Roll'!$AF12,0),1,0))</f>
        <v>0</v>
      </c>
      <c r="AB346" s="567">
        <f>IF('Rent Roll'!$AD12=0,0,IF(AB$3=EOMONTH('Rent Roll'!$AF12,0),1,0))</f>
        <v>0</v>
      </c>
      <c r="AC346" s="567">
        <f>IF('Rent Roll'!$AD12=0,0,IF(AC$3=EOMONTH('Rent Roll'!$AF12,0),1,0))</f>
        <v>0</v>
      </c>
      <c r="AD346" s="767">
        <f>IF('Rent Roll'!$AD12=0,0,IF(AD$3=EOMONTH('Rent Roll'!$AF12,0),1,0))</f>
        <v>0</v>
      </c>
      <c r="AE346" s="768">
        <f>IF('Rent Roll'!$AD12=0,0,IF(AE$3=EOMONTH('Rent Roll'!$AF12,0),1,0))</f>
        <v>0</v>
      </c>
      <c r="AF346" s="567">
        <f>IF('Rent Roll'!$AD12=0,0,IF(AF$3=EOMONTH('Rent Roll'!$AF12,0),1,0))</f>
        <v>0</v>
      </c>
      <c r="AG346" s="567">
        <f>IF('Rent Roll'!$AD12=0,0,IF(AG$3=EOMONTH('Rent Roll'!$AF12,0),1,0))</f>
        <v>0</v>
      </c>
      <c r="AH346" s="567">
        <f>IF('Rent Roll'!$AD12=0,0,IF(AH$3=EOMONTH('Rent Roll'!$AF12,0),1,0))</f>
        <v>0</v>
      </c>
      <c r="AI346" s="567">
        <f>IF('Rent Roll'!$AD12=0,0,IF(AI$3=EOMONTH('Rent Roll'!$AF12,0),1,0))</f>
        <v>0</v>
      </c>
      <c r="AJ346" s="567">
        <f>IF('Rent Roll'!$AD12=0,0,IF(AJ$3=EOMONTH('Rent Roll'!$AF12,0),1,0))</f>
        <v>0</v>
      </c>
      <c r="AK346" s="567">
        <f>IF('Rent Roll'!$AD12=0,0,IF(AK$3=EOMONTH('Rent Roll'!$AF12,0),1,0))</f>
        <v>0</v>
      </c>
      <c r="AL346" s="567">
        <f>IF('Rent Roll'!$AD12=0,0,IF(AL$3=EOMONTH('Rent Roll'!$AF12,0),1,0))</f>
        <v>0</v>
      </c>
      <c r="AM346" s="567">
        <f>IF('Rent Roll'!$AD12=0,0,IF(AM$3=EOMONTH('Rent Roll'!$AF12,0),1,0))</f>
        <v>0</v>
      </c>
      <c r="AN346" s="567">
        <f>IF('Rent Roll'!$AD12=0,0,IF(AN$3=EOMONTH('Rent Roll'!$AF12,0),1,0))</f>
        <v>0</v>
      </c>
      <c r="AO346" s="567">
        <f>IF('Rent Roll'!$AD12=0,0,IF(AO$3=EOMONTH('Rent Roll'!$AF12,0),1,0))</f>
        <v>0</v>
      </c>
      <c r="AP346" s="767">
        <f>IF('Rent Roll'!$AD12=0,0,IF(AP$3=EOMONTH('Rent Roll'!$AF12,0),1,0))</f>
        <v>0</v>
      </c>
      <c r="AQ346" s="768">
        <f>IF('Rent Roll'!$AD12=0,0,IF(AQ$3=EOMONTH('Rent Roll'!$AF12,0),1,0))</f>
        <v>0</v>
      </c>
      <c r="AR346" s="567">
        <f>IF('Rent Roll'!$AD12=0,0,IF(AR$3=EOMONTH('Rent Roll'!$AF12,0),1,0))</f>
        <v>0</v>
      </c>
      <c r="AS346" s="567">
        <f>IF('Rent Roll'!$AD12=0,0,IF(AS$3=EOMONTH('Rent Roll'!$AF12,0),1,0))</f>
        <v>0</v>
      </c>
      <c r="AT346" s="567">
        <f>IF('Rent Roll'!$AD12=0,0,IF(AT$3=EOMONTH('Rent Roll'!$AF12,0),1,0))</f>
        <v>0</v>
      </c>
      <c r="AU346" s="567">
        <f>IF('Rent Roll'!$AD12=0,0,IF(AU$3=EOMONTH('Rent Roll'!$AF12,0),1,0))</f>
        <v>0</v>
      </c>
      <c r="AV346" s="567">
        <f>IF('Rent Roll'!$AD12=0,0,IF(AV$3=EOMONTH('Rent Roll'!$AF12,0),1,0))</f>
        <v>0</v>
      </c>
      <c r="AW346" s="567">
        <f>IF('Rent Roll'!$AD12=0,0,IF(AW$3=EOMONTH('Rent Roll'!$AF12,0),1,0))</f>
        <v>0</v>
      </c>
      <c r="AX346" s="567">
        <f>IF('Rent Roll'!$AD12=0,0,IF(AX$3=EOMONTH('Rent Roll'!$AF12,0),1,0))</f>
        <v>0</v>
      </c>
      <c r="AY346" s="567">
        <f>IF('Rent Roll'!$AD12=0,0,IF(AY$3=EOMONTH('Rent Roll'!$AF12,0),1,0))</f>
        <v>0</v>
      </c>
      <c r="AZ346" s="567">
        <f>IF('Rent Roll'!$AD12=0,0,IF(AZ$3=EOMONTH('Rent Roll'!$AF12,0),1,0))</f>
        <v>0</v>
      </c>
      <c r="BA346" s="567">
        <f>IF('Rent Roll'!$AD12=0,0,IF(BA$3=EOMONTH('Rent Roll'!$AF12,0),1,0))</f>
        <v>0</v>
      </c>
      <c r="BB346" s="767">
        <f>IF('Rent Roll'!$AD12=0,0,IF(BB$3=EOMONTH('Rent Roll'!$AF12,0),1,0))</f>
        <v>0</v>
      </c>
      <c r="BC346" s="768">
        <f>IF('Rent Roll'!$AD12=0,0,IF(BC$3=EOMONTH('Rent Roll'!$AF12,0),1,0))</f>
        <v>0</v>
      </c>
      <c r="BD346" s="567">
        <f>IF('Rent Roll'!$AD12=0,0,IF(BD$3=EOMONTH('Rent Roll'!$AF12,0),1,0))</f>
        <v>0</v>
      </c>
      <c r="BE346" s="567">
        <f>IF('Rent Roll'!$AD12=0,0,IF(BE$3=EOMONTH('Rent Roll'!$AF12,0),1,0))</f>
        <v>0</v>
      </c>
      <c r="BF346" s="567">
        <f>IF('Rent Roll'!$AD12=0,0,IF(BF$3=EOMONTH('Rent Roll'!$AF12,0),1,0))</f>
        <v>0</v>
      </c>
      <c r="BG346" s="567">
        <f>IF('Rent Roll'!$AD12=0,0,IF(BG$3=EOMONTH('Rent Roll'!$AF12,0),1,0))</f>
        <v>0</v>
      </c>
      <c r="BH346" s="567">
        <f>IF('Rent Roll'!$AD12=0,0,IF(BH$3=EOMONTH('Rent Roll'!$AF12,0),1,0))</f>
        <v>0</v>
      </c>
      <c r="BI346" s="567">
        <f>IF('Rent Roll'!$AD12=0,0,IF(BI$3=EOMONTH('Rent Roll'!$AF12,0),1,0))</f>
        <v>0</v>
      </c>
      <c r="BJ346" s="567">
        <f>IF('Rent Roll'!$AD12=0,0,IF(BJ$3=EOMONTH('Rent Roll'!$AF12,0),1,0))</f>
        <v>0</v>
      </c>
      <c r="BK346" s="567">
        <f>IF('Rent Roll'!$AD12=0,0,IF(BK$3=EOMONTH('Rent Roll'!$AF12,0),1,0))</f>
        <v>0</v>
      </c>
      <c r="BL346" s="567">
        <f>IF('Rent Roll'!$AD12=0,0,IF(BL$3=EOMONTH('Rent Roll'!$AF12,0),1,0))</f>
        <v>0</v>
      </c>
      <c r="BM346" s="567">
        <f>IF('Rent Roll'!$AD12=0,0,IF(BM$3=EOMONTH('Rent Roll'!$AF12,0),1,0))</f>
        <v>0</v>
      </c>
      <c r="BN346" s="767">
        <f>IF('Rent Roll'!$AD12=0,0,IF(BN$3=EOMONTH('Rent Roll'!$AF12,0),1,0))</f>
        <v>0</v>
      </c>
      <c r="BO346" s="768">
        <f>IF('Rent Roll'!$AD12=0,0,IF(BO$3=EOMONTH('Rent Roll'!$AF12,0),1,0))</f>
        <v>0</v>
      </c>
      <c r="BP346" s="567">
        <f>IF('Rent Roll'!$AD12=0,0,IF(BP$3=EOMONTH('Rent Roll'!$AF12,0),1,0))</f>
        <v>0</v>
      </c>
      <c r="BQ346" s="567">
        <f>IF('Rent Roll'!$AD12=0,0,IF(BQ$3=EOMONTH('Rent Roll'!$AF12,0),1,0))</f>
        <v>0</v>
      </c>
      <c r="BR346" s="567">
        <f>IF('Rent Roll'!$AD12=0,0,IF(BR$3=EOMONTH('Rent Roll'!$AF12,0),1,0))</f>
        <v>0</v>
      </c>
      <c r="BS346" s="567">
        <f>IF('Rent Roll'!$AD12=0,0,IF(BS$3=EOMONTH('Rent Roll'!$AF12,0),1,0))</f>
        <v>0</v>
      </c>
      <c r="BT346" s="567">
        <f>IF('Rent Roll'!$AD12=0,0,IF(BT$3=EOMONTH('Rent Roll'!$AF12,0),1,0))</f>
        <v>0</v>
      </c>
      <c r="BU346" s="567">
        <f>IF('Rent Roll'!$AD12=0,0,IF(BU$3=EOMONTH('Rent Roll'!$AF12,0),1,0))</f>
        <v>0</v>
      </c>
      <c r="BV346" s="567">
        <f>IF('Rent Roll'!$AD12=0,0,IF(BV$3=EOMONTH('Rent Roll'!$AF12,0),1,0))</f>
        <v>0</v>
      </c>
      <c r="BW346" s="567">
        <f>IF('Rent Roll'!$AD12=0,0,IF(BW$3=EOMONTH('Rent Roll'!$AF12,0),1,0))</f>
        <v>0</v>
      </c>
      <c r="BX346" s="567">
        <f>IF('Rent Roll'!$AD12=0,0,IF(BX$3=EOMONTH('Rent Roll'!$AF12,0),1,0))</f>
        <v>0</v>
      </c>
      <c r="BY346" s="567">
        <f>IF('Rent Roll'!$AD12=0,0,IF(BY$3=EOMONTH('Rent Roll'!$AF12,0),1,0))</f>
        <v>0</v>
      </c>
      <c r="BZ346" s="767">
        <f>IF('Rent Roll'!$AD12=0,0,IF(BZ$3=EOMONTH('Rent Roll'!$AF12,0),1,0))</f>
        <v>0</v>
      </c>
      <c r="CA346" s="768">
        <f>IF('Rent Roll'!$AD12=0,0,IF(CA$3=EOMONTH('Rent Roll'!$AF12,0),1,0))</f>
        <v>0</v>
      </c>
      <c r="CB346" s="567">
        <f>IF('Rent Roll'!$AD12=0,0,IF(CB$3=EOMONTH('Rent Roll'!$AF12,0),1,0))</f>
        <v>0</v>
      </c>
      <c r="CC346" s="567">
        <f>IF('Rent Roll'!$AD12=0,0,IF(CC$3=EOMONTH('Rent Roll'!$AF12,0),1,0))</f>
        <v>0</v>
      </c>
      <c r="CD346" s="567">
        <f>IF('Rent Roll'!$AD12=0,0,IF(CD$3=EOMONTH('Rent Roll'!$AF12,0),1,0))</f>
        <v>0</v>
      </c>
      <c r="CE346" s="567">
        <f>IF('Rent Roll'!$AD12=0,0,IF(CE$3=EOMONTH('Rent Roll'!$AF12,0),1,0))</f>
        <v>0</v>
      </c>
      <c r="CF346" s="567">
        <f>IF('Rent Roll'!$AD12=0,0,IF(CF$3=EOMONTH('Rent Roll'!$AF12,0),1,0))</f>
        <v>0</v>
      </c>
      <c r="CG346" s="567">
        <f>IF('Rent Roll'!$AD12=0,0,IF(CG$3=EOMONTH('Rent Roll'!$AF12,0),1,0))</f>
        <v>0</v>
      </c>
      <c r="CH346" s="567">
        <f>IF('Rent Roll'!$AD12=0,0,IF(CH$3=EOMONTH('Rent Roll'!$AF12,0),1,0))</f>
        <v>0</v>
      </c>
      <c r="CI346" s="567">
        <f>IF('Rent Roll'!$AD12=0,0,IF(CI$3=EOMONTH('Rent Roll'!$AF12,0),1,0))</f>
        <v>0</v>
      </c>
      <c r="CJ346" s="567">
        <f>IF('Rent Roll'!$AD12=0,0,IF(CJ$3=EOMONTH('Rent Roll'!$AF12,0),1,0))</f>
        <v>0</v>
      </c>
      <c r="CK346" s="567">
        <f>IF('Rent Roll'!$AD12=0,0,IF(CK$3=EOMONTH('Rent Roll'!$AF12,0),1,0))</f>
        <v>0</v>
      </c>
      <c r="CL346" s="767">
        <f>IF('Rent Roll'!$AD12=0,0,IF(CL$3=EOMONTH('Rent Roll'!$AF12,0),1,0))</f>
        <v>0</v>
      </c>
      <c r="CM346" s="768">
        <f>IF('Rent Roll'!$AD12=0,0,IF(CM$3=EOMONTH('Rent Roll'!$AF12,0),1,0))</f>
        <v>0</v>
      </c>
      <c r="CN346" s="567">
        <f>IF('Rent Roll'!$AD12=0,0,IF(CN$3=EOMONTH('Rent Roll'!$AF12,0),1,0))</f>
        <v>0</v>
      </c>
      <c r="CO346" s="567">
        <f>IF('Rent Roll'!$AD12=0,0,IF(CO$3=EOMONTH('Rent Roll'!$AF12,0),1,0))</f>
        <v>0</v>
      </c>
      <c r="CP346" s="567">
        <f>IF('Rent Roll'!$AD12=0,0,IF(CP$3=EOMONTH('Rent Roll'!$AF12,0),1,0))</f>
        <v>0</v>
      </c>
      <c r="CQ346" s="567">
        <f>IF('Rent Roll'!$AD12=0,0,IF(CQ$3=EOMONTH('Rent Roll'!$AF12,0),1,0))</f>
        <v>0</v>
      </c>
      <c r="CR346" s="567">
        <f>IF('Rent Roll'!$AD12=0,0,IF(CR$3=EOMONTH('Rent Roll'!$AF12,0),1,0))</f>
        <v>0</v>
      </c>
      <c r="CS346" s="567">
        <f>IF('Rent Roll'!$AD12=0,0,IF(CS$3=EOMONTH('Rent Roll'!$AF12,0),1,0))</f>
        <v>0</v>
      </c>
      <c r="CT346" s="567">
        <f>IF('Rent Roll'!$AD12=0,0,IF(CT$3=EOMONTH('Rent Roll'!$AF12,0),1,0))</f>
        <v>0</v>
      </c>
      <c r="CU346" s="567">
        <f>IF('Rent Roll'!$AD12=0,0,IF(CU$3=EOMONTH('Rent Roll'!$AF12,0),1,0))</f>
        <v>0</v>
      </c>
      <c r="CV346" s="567">
        <f>IF('Rent Roll'!$AD12=0,0,IF(CV$3=EOMONTH('Rent Roll'!$AF12,0),1,0))</f>
        <v>0</v>
      </c>
      <c r="CW346" s="567">
        <f>IF('Rent Roll'!$AD12=0,0,IF(CW$3=EOMONTH('Rent Roll'!$AF12,0),1,0))</f>
        <v>0</v>
      </c>
      <c r="CX346" s="767">
        <f>IF('Rent Roll'!$AD12=0,0,IF(CX$3=EOMONTH('Rent Roll'!$AF12,0),1,0))</f>
        <v>0</v>
      </c>
      <c r="CY346" s="768">
        <f>IF('Rent Roll'!$AD12=0,0,IF(CY$3=EOMONTH('Rent Roll'!$AF12,0),1,0))</f>
        <v>0</v>
      </c>
      <c r="CZ346" s="567">
        <f>IF('Rent Roll'!$AD12=0,0,IF(CZ$3=EOMONTH('Rent Roll'!$AF12,0),1,0))</f>
        <v>0</v>
      </c>
      <c r="DA346" s="567">
        <f>IF('Rent Roll'!$AD12=0,0,IF(DA$3=EOMONTH('Rent Roll'!$AF12,0),1,0))</f>
        <v>0</v>
      </c>
      <c r="DB346" s="567">
        <f>IF('Rent Roll'!$AD12=0,0,IF(DB$3=EOMONTH('Rent Roll'!$AF12,0),1,0))</f>
        <v>0</v>
      </c>
      <c r="DC346" s="567">
        <f>IF('Rent Roll'!$AD12=0,0,IF(DC$3=EOMONTH('Rent Roll'!$AF12,0),1,0))</f>
        <v>0</v>
      </c>
      <c r="DD346" s="567">
        <f>IF('Rent Roll'!$AD12=0,0,IF(DD$3=EOMONTH('Rent Roll'!$AF12,0),1,0))</f>
        <v>0</v>
      </c>
      <c r="DE346" s="567">
        <f>IF('Rent Roll'!$AD12=0,0,IF(DE$3=EOMONTH('Rent Roll'!$AF12,0),1,0))</f>
        <v>0</v>
      </c>
      <c r="DF346" s="567">
        <f>IF('Rent Roll'!$AD12=0,0,IF(DF$3=EOMONTH('Rent Roll'!$AF12,0),1,0))</f>
        <v>0</v>
      </c>
      <c r="DG346" s="567">
        <f>IF('Rent Roll'!$AD12=0,0,IF(DG$3=EOMONTH('Rent Roll'!$AF12,0),1,0))</f>
        <v>0</v>
      </c>
      <c r="DH346" s="567">
        <f>IF('Rent Roll'!$AD12=0,0,IF(DH$3=EOMONTH('Rent Roll'!$AF12,0),1,0))</f>
        <v>0</v>
      </c>
      <c r="DI346" s="567">
        <f>IF('Rent Roll'!$AD12=0,0,IF(DI$3=EOMONTH('Rent Roll'!$AF12,0),1,0))</f>
        <v>0</v>
      </c>
      <c r="DJ346" s="767">
        <f>IF('Rent Roll'!$AD12=0,0,IF(DJ$3=EOMONTH('Rent Roll'!$AF12,0),1,0))</f>
        <v>0</v>
      </c>
      <c r="DK346" s="768">
        <f>IF('Rent Roll'!$AD12=0,0,IF(DK$3=EOMONTH('Rent Roll'!$AF12,0),1,0))</f>
        <v>0</v>
      </c>
      <c r="DL346" s="567">
        <f>IF('Rent Roll'!$AD12=0,0,IF(DL$3=EOMONTH('Rent Roll'!$AF12,0),1,0))</f>
        <v>0</v>
      </c>
      <c r="DM346" s="567">
        <f>IF('Rent Roll'!$AD12=0,0,IF(DM$3=EOMONTH('Rent Roll'!$AF12,0),1,0))</f>
        <v>0</v>
      </c>
      <c r="DN346" s="567">
        <f>IF('Rent Roll'!$AD12=0,0,IF(DN$3=EOMONTH('Rent Roll'!$AF12,0),1,0))</f>
        <v>0</v>
      </c>
      <c r="DO346" s="567">
        <f>IF('Rent Roll'!$AD12=0,0,IF(DO$3=EOMONTH('Rent Roll'!$AF12,0),1,0))</f>
        <v>0</v>
      </c>
      <c r="DP346" s="567">
        <f>IF('Rent Roll'!$AD12=0,0,IF(DP$3=EOMONTH('Rent Roll'!$AF12,0),1,0))</f>
        <v>0</v>
      </c>
      <c r="DQ346" s="567">
        <f>IF('Rent Roll'!$AD12=0,0,IF(DQ$3=EOMONTH('Rent Roll'!$AF12,0),1,0))</f>
        <v>0</v>
      </c>
      <c r="DR346" s="567">
        <f>IF('Rent Roll'!$AD12=0,0,IF(DR$3=EOMONTH('Rent Roll'!$AF12,0),1,0))</f>
        <v>0</v>
      </c>
      <c r="DS346" s="567">
        <f>IF('Rent Roll'!$AD12=0,0,IF(DS$3=EOMONTH('Rent Roll'!$AF12,0),1,0))</f>
        <v>0</v>
      </c>
      <c r="DT346" s="567">
        <f>IF('Rent Roll'!$AD12=0,0,IF(DT$3=EOMONTH('Rent Roll'!$AF12,0),1,0))</f>
        <v>0</v>
      </c>
      <c r="DU346" s="567">
        <f>IF('Rent Roll'!$AD12=0,0,IF(DU$3=EOMONTH('Rent Roll'!$AF12,0),1,0))</f>
        <v>0</v>
      </c>
      <c r="DV346" s="567">
        <f>IF('Rent Roll'!$AD12=0,0,IF(DV$3=EOMONTH('Rent Roll'!$AF12,0),1,0))</f>
        <v>0</v>
      </c>
    </row>
    <row r="347" spans="1:126" s="565" customFormat="1" ht="12" customHeight="1" outlineLevel="1" x14ac:dyDescent="0.4">
      <c r="A347" s="731"/>
      <c r="B347" s="564" t="str">
        <f>'Rent Roll'!$B13</f>
        <v>1층</v>
      </c>
      <c r="C347" s="575" t="s">
        <v>81</v>
      </c>
      <c r="E347" s="566"/>
      <c r="F347" s="778">
        <f>IF('Rent Roll'!$AD13=0,0,IF(F$3=EOMONTH('Rent Roll'!$AF13,0),1,0))</f>
        <v>0</v>
      </c>
      <c r="G347" s="768">
        <f>IF('Rent Roll'!$AD13=0,0,IF(G$3=EOMONTH('Rent Roll'!$AF13,0),1,0))</f>
        <v>1</v>
      </c>
      <c r="H347" s="567">
        <f>IF('Rent Roll'!$AD13=0,0,IF(H$3=EOMONTH('Rent Roll'!$AF13,0),1,0))</f>
        <v>0</v>
      </c>
      <c r="I347" s="567">
        <f>IF('Rent Roll'!$AD13=0,0,IF(I$3=EOMONTH('Rent Roll'!$AF13,0),1,0))</f>
        <v>0</v>
      </c>
      <c r="J347" s="567">
        <f>IF('Rent Roll'!$AD13=0,0,IF(J$3=EOMONTH('Rent Roll'!$AF13,0),1,0))</f>
        <v>0</v>
      </c>
      <c r="K347" s="567">
        <f>IF('Rent Roll'!$AD13=0,0,IF(K$3=EOMONTH('Rent Roll'!$AF13,0),1,0))</f>
        <v>0</v>
      </c>
      <c r="L347" s="567">
        <f>IF('Rent Roll'!$AD13=0,0,IF(L$3=EOMONTH('Rent Roll'!$AF13,0),1,0))</f>
        <v>0</v>
      </c>
      <c r="M347" s="567">
        <f>IF('Rent Roll'!$AD13=0,0,IF(M$3=EOMONTH('Rent Roll'!$AF13,0),1,0))</f>
        <v>0</v>
      </c>
      <c r="N347" s="567">
        <f>IF('Rent Roll'!$AD13=0,0,IF(N$3=EOMONTH('Rent Roll'!$AF13,0),1,0))</f>
        <v>0</v>
      </c>
      <c r="O347" s="567">
        <f>IF('Rent Roll'!$AD13=0,0,IF(O$3=EOMONTH('Rent Roll'!$AF13,0),1,0))</f>
        <v>0</v>
      </c>
      <c r="P347" s="567">
        <f>IF('Rent Roll'!$AD13=0,0,IF(P$3=EOMONTH('Rent Roll'!$AF13,0),1,0))</f>
        <v>0</v>
      </c>
      <c r="Q347" s="567">
        <f>IF('Rent Roll'!$AD13=0,0,IF(Q$3=EOMONTH('Rent Roll'!$AF13,0),1,0))</f>
        <v>0</v>
      </c>
      <c r="R347" s="767">
        <f>IF('Rent Roll'!$AD13=0,0,IF(R$3=EOMONTH('Rent Roll'!$AF13,0),1,0))</f>
        <v>0</v>
      </c>
      <c r="S347" s="768">
        <f>IF('Rent Roll'!$AD13=0,0,IF(S$3=EOMONTH('Rent Roll'!$AF13,0),1,0))</f>
        <v>0</v>
      </c>
      <c r="T347" s="567">
        <f>IF('Rent Roll'!$AD13=0,0,IF(T$3=EOMONTH('Rent Roll'!$AF13,0),1,0))</f>
        <v>0</v>
      </c>
      <c r="U347" s="567">
        <f>IF('Rent Roll'!$AD13=0,0,IF(U$3=EOMONTH('Rent Roll'!$AF13,0),1,0))</f>
        <v>0</v>
      </c>
      <c r="V347" s="567">
        <f>IF('Rent Roll'!$AD13=0,0,IF(V$3=EOMONTH('Rent Roll'!$AF13,0),1,0))</f>
        <v>0</v>
      </c>
      <c r="W347" s="567">
        <f>IF('Rent Roll'!$AD13=0,0,IF(W$3=EOMONTH('Rent Roll'!$AF13,0),1,0))</f>
        <v>0</v>
      </c>
      <c r="X347" s="567">
        <f>IF('Rent Roll'!$AD13=0,0,IF(X$3=EOMONTH('Rent Roll'!$AF13,0),1,0))</f>
        <v>0</v>
      </c>
      <c r="Y347" s="567">
        <f>IF('Rent Roll'!$AD13=0,0,IF(Y$3=EOMONTH('Rent Roll'!$AF13,0),1,0))</f>
        <v>0</v>
      </c>
      <c r="Z347" s="567">
        <f>IF('Rent Roll'!$AD13=0,0,IF(Z$3=EOMONTH('Rent Roll'!$AF13,0),1,0))</f>
        <v>0</v>
      </c>
      <c r="AA347" s="567">
        <f>IF('Rent Roll'!$AD13=0,0,IF(AA$3=EOMONTH('Rent Roll'!$AF13,0),1,0))</f>
        <v>0</v>
      </c>
      <c r="AB347" s="567">
        <f>IF('Rent Roll'!$AD13=0,0,IF(AB$3=EOMONTH('Rent Roll'!$AF13,0),1,0))</f>
        <v>0</v>
      </c>
      <c r="AC347" s="567">
        <f>IF('Rent Roll'!$AD13=0,0,IF(AC$3=EOMONTH('Rent Roll'!$AF13,0),1,0))</f>
        <v>0</v>
      </c>
      <c r="AD347" s="767">
        <f>IF('Rent Roll'!$AD13=0,0,IF(AD$3=EOMONTH('Rent Roll'!$AF13,0),1,0))</f>
        <v>0</v>
      </c>
      <c r="AE347" s="768">
        <f>IF('Rent Roll'!$AD13=0,0,IF(AE$3=EOMONTH('Rent Roll'!$AF13,0),1,0))</f>
        <v>0</v>
      </c>
      <c r="AF347" s="567">
        <f>IF('Rent Roll'!$AD13=0,0,IF(AF$3=EOMONTH('Rent Roll'!$AF13,0),1,0))</f>
        <v>0</v>
      </c>
      <c r="AG347" s="567">
        <f>IF('Rent Roll'!$AD13=0,0,IF(AG$3=EOMONTH('Rent Roll'!$AF13,0),1,0))</f>
        <v>0</v>
      </c>
      <c r="AH347" s="567">
        <f>IF('Rent Roll'!$AD13=0,0,IF(AH$3=EOMONTH('Rent Roll'!$AF13,0),1,0))</f>
        <v>0</v>
      </c>
      <c r="AI347" s="567">
        <f>IF('Rent Roll'!$AD13=0,0,IF(AI$3=EOMONTH('Rent Roll'!$AF13,0),1,0))</f>
        <v>0</v>
      </c>
      <c r="AJ347" s="567">
        <f>IF('Rent Roll'!$AD13=0,0,IF(AJ$3=EOMONTH('Rent Roll'!$AF13,0),1,0))</f>
        <v>0</v>
      </c>
      <c r="AK347" s="567">
        <f>IF('Rent Roll'!$AD13=0,0,IF(AK$3=EOMONTH('Rent Roll'!$AF13,0),1,0))</f>
        <v>0</v>
      </c>
      <c r="AL347" s="567">
        <f>IF('Rent Roll'!$AD13=0,0,IF(AL$3=EOMONTH('Rent Roll'!$AF13,0),1,0))</f>
        <v>0</v>
      </c>
      <c r="AM347" s="567">
        <f>IF('Rent Roll'!$AD13=0,0,IF(AM$3=EOMONTH('Rent Roll'!$AF13,0),1,0))</f>
        <v>0</v>
      </c>
      <c r="AN347" s="567">
        <f>IF('Rent Roll'!$AD13=0,0,IF(AN$3=EOMONTH('Rent Roll'!$AF13,0),1,0))</f>
        <v>0</v>
      </c>
      <c r="AO347" s="567">
        <f>IF('Rent Roll'!$AD13=0,0,IF(AO$3=EOMONTH('Rent Roll'!$AF13,0),1,0))</f>
        <v>0</v>
      </c>
      <c r="AP347" s="767">
        <f>IF('Rent Roll'!$AD13=0,0,IF(AP$3=EOMONTH('Rent Roll'!$AF13,0),1,0))</f>
        <v>0</v>
      </c>
      <c r="AQ347" s="768">
        <f>IF('Rent Roll'!$AD13=0,0,IF(AQ$3=EOMONTH('Rent Roll'!$AF13,0),1,0))</f>
        <v>0</v>
      </c>
      <c r="AR347" s="567">
        <f>IF('Rent Roll'!$AD13=0,0,IF(AR$3=EOMONTH('Rent Roll'!$AF13,0),1,0))</f>
        <v>0</v>
      </c>
      <c r="AS347" s="567">
        <f>IF('Rent Roll'!$AD13=0,0,IF(AS$3=EOMONTH('Rent Roll'!$AF13,0),1,0))</f>
        <v>0</v>
      </c>
      <c r="AT347" s="567">
        <f>IF('Rent Roll'!$AD13=0,0,IF(AT$3=EOMONTH('Rent Roll'!$AF13,0),1,0))</f>
        <v>0</v>
      </c>
      <c r="AU347" s="567">
        <f>IF('Rent Roll'!$AD13=0,0,IF(AU$3=EOMONTH('Rent Roll'!$AF13,0),1,0))</f>
        <v>0</v>
      </c>
      <c r="AV347" s="567">
        <f>IF('Rent Roll'!$AD13=0,0,IF(AV$3=EOMONTH('Rent Roll'!$AF13,0),1,0))</f>
        <v>0</v>
      </c>
      <c r="AW347" s="567">
        <f>IF('Rent Roll'!$AD13=0,0,IF(AW$3=EOMONTH('Rent Roll'!$AF13,0),1,0))</f>
        <v>0</v>
      </c>
      <c r="AX347" s="567">
        <f>IF('Rent Roll'!$AD13=0,0,IF(AX$3=EOMONTH('Rent Roll'!$AF13,0),1,0))</f>
        <v>0</v>
      </c>
      <c r="AY347" s="567">
        <f>IF('Rent Roll'!$AD13=0,0,IF(AY$3=EOMONTH('Rent Roll'!$AF13,0),1,0))</f>
        <v>0</v>
      </c>
      <c r="AZ347" s="567">
        <f>IF('Rent Roll'!$AD13=0,0,IF(AZ$3=EOMONTH('Rent Roll'!$AF13,0),1,0))</f>
        <v>0</v>
      </c>
      <c r="BA347" s="567">
        <f>IF('Rent Roll'!$AD13=0,0,IF(BA$3=EOMONTH('Rent Roll'!$AF13,0),1,0))</f>
        <v>0</v>
      </c>
      <c r="BB347" s="767">
        <f>IF('Rent Roll'!$AD13=0,0,IF(BB$3=EOMONTH('Rent Roll'!$AF13,0),1,0))</f>
        <v>0</v>
      </c>
      <c r="BC347" s="768">
        <f>IF('Rent Roll'!$AD13=0,0,IF(BC$3=EOMONTH('Rent Roll'!$AF13,0),1,0))</f>
        <v>0</v>
      </c>
      <c r="BD347" s="567">
        <f>IF('Rent Roll'!$AD13=0,0,IF(BD$3=EOMONTH('Rent Roll'!$AF13,0),1,0))</f>
        <v>0</v>
      </c>
      <c r="BE347" s="567">
        <f>IF('Rent Roll'!$AD13=0,0,IF(BE$3=EOMONTH('Rent Roll'!$AF13,0),1,0))</f>
        <v>0</v>
      </c>
      <c r="BF347" s="567">
        <f>IF('Rent Roll'!$AD13=0,0,IF(BF$3=EOMONTH('Rent Roll'!$AF13,0),1,0))</f>
        <v>0</v>
      </c>
      <c r="BG347" s="567">
        <f>IF('Rent Roll'!$AD13=0,0,IF(BG$3=EOMONTH('Rent Roll'!$AF13,0),1,0))</f>
        <v>0</v>
      </c>
      <c r="BH347" s="567">
        <f>IF('Rent Roll'!$AD13=0,0,IF(BH$3=EOMONTH('Rent Roll'!$AF13,0),1,0))</f>
        <v>0</v>
      </c>
      <c r="BI347" s="567">
        <f>IF('Rent Roll'!$AD13=0,0,IF(BI$3=EOMONTH('Rent Roll'!$AF13,0),1,0))</f>
        <v>0</v>
      </c>
      <c r="BJ347" s="567">
        <f>IF('Rent Roll'!$AD13=0,0,IF(BJ$3=EOMONTH('Rent Roll'!$AF13,0),1,0))</f>
        <v>0</v>
      </c>
      <c r="BK347" s="567">
        <f>IF('Rent Roll'!$AD13=0,0,IF(BK$3=EOMONTH('Rent Roll'!$AF13,0),1,0))</f>
        <v>0</v>
      </c>
      <c r="BL347" s="567">
        <f>IF('Rent Roll'!$AD13=0,0,IF(BL$3=EOMONTH('Rent Roll'!$AF13,0),1,0))</f>
        <v>0</v>
      </c>
      <c r="BM347" s="567">
        <f>IF('Rent Roll'!$AD13=0,0,IF(BM$3=EOMONTH('Rent Roll'!$AF13,0),1,0))</f>
        <v>0</v>
      </c>
      <c r="BN347" s="767">
        <f>IF('Rent Roll'!$AD13=0,0,IF(BN$3=EOMONTH('Rent Roll'!$AF13,0),1,0))</f>
        <v>0</v>
      </c>
      <c r="BO347" s="768">
        <f>IF('Rent Roll'!$AD13=0,0,IF(BO$3=EOMONTH('Rent Roll'!$AF13,0),1,0))</f>
        <v>0</v>
      </c>
      <c r="BP347" s="567">
        <f>IF('Rent Roll'!$AD13=0,0,IF(BP$3=EOMONTH('Rent Roll'!$AF13,0),1,0))</f>
        <v>0</v>
      </c>
      <c r="BQ347" s="567">
        <f>IF('Rent Roll'!$AD13=0,0,IF(BQ$3=EOMONTH('Rent Roll'!$AF13,0),1,0))</f>
        <v>0</v>
      </c>
      <c r="BR347" s="567">
        <f>IF('Rent Roll'!$AD13=0,0,IF(BR$3=EOMONTH('Rent Roll'!$AF13,0),1,0))</f>
        <v>0</v>
      </c>
      <c r="BS347" s="567">
        <f>IF('Rent Roll'!$AD13=0,0,IF(BS$3=EOMONTH('Rent Roll'!$AF13,0),1,0))</f>
        <v>0</v>
      </c>
      <c r="BT347" s="567">
        <f>IF('Rent Roll'!$AD13=0,0,IF(BT$3=EOMONTH('Rent Roll'!$AF13,0),1,0))</f>
        <v>0</v>
      </c>
      <c r="BU347" s="567">
        <f>IF('Rent Roll'!$AD13=0,0,IF(BU$3=EOMONTH('Rent Roll'!$AF13,0),1,0))</f>
        <v>0</v>
      </c>
      <c r="BV347" s="567">
        <f>IF('Rent Roll'!$AD13=0,0,IF(BV$3=EOMONTH('Rent Roll'!$AF13,0),1,0))</f>
        <v>0</v>
      </c>
      <c r="BW347" s="567">
        <f>IF('Rent Roll'!$AD13=0,0,IF(BW$3=EOMONTH('Rent Roll'!$AF13,0),1,0))</f>
        <v>0</v>
      </c>
      <c r="BX347" s="567">
        <f>IF('Rent Roll'!$AD13=0,0,IF(BX$3=EOMONTH('Rent Roll'!$AF13,0),1,0))</f>
        <v>0</v>
      </c>
      <c r="BY347" s="567">
        <f>IF('Rent Roll'!$AD13=0,0,IF(BY$3=EOMONTH('Rent Roll'!$AF13,0),1,0))</f>
        <v>0</v>
      </c>
      <c r="BZ347" s="767">
        <f>IF('Rent Roll'!$AD13=0,0,IF(BZ$3=EOMONTH('Rent Roll'!$AF13,0),1,0))</f>
        <v>0</v>
      </c>
      <c r="CA347" s="768">
        <f>IF('Rent Roll'!$AD13=0,0,IF(CA$3=EOMONTH('Rent Roll'!$AF13,0),1,0))</f>
        <v>0</v>
      </c>
      <c r="CB347" s="567">
        <f>IF('Rent Roll'!$AD13=0,0,IF(CB$3=EOMONTH('Rent Roll'!$AF13,0),1,0))</f>
        <v>0</v>
      </c>
      <c r="CC347" s="567">
        <f>IF('Rent Roll'!$AD13=0,0,IF(CC$3=EOMONTH('Rent Roll'!$AF13,0),1,0))</f>
        <v>0</v>
      </c>
      <c r="CD347" s="567">
        <f>IF('Rent Roll'!$AD13=0,0,IF(CD$3=EOMONTH('Rent Roll'!$AF13,0),1,0))</f>
        <v>0</v>
      </c>
      <c r="CE347" s="567">
        <f>IF('Rent Roll'!$AD13=0,0,IF(CE$3=EOMONTH('Rent Roll'!$AF13,0),1,0))</f>
        <v>0</v>
      </c>
      <c r="CF347" s="567">
        <f>IF('Rent Roll'!$AD13=0,0,IF(CF$3=EOMONTH('Rent Roll'!$AF13,0),1,0))</f>
        <v>0</v>
      </c>
      <c r="CG347" s="567">
        <f>IF('Rent Roll'!$AD13=0,0,IF(CG$3=EOMONTH('Rent Roll'!$AF13,0),1,0))</f>
        <v>0</v>
      </c>
      <c r="CH347" s="567">
        <f>IF('Rent Roll'!$AD13=0,0,IF(CH$3=EOMONTH('Rent Roll'!$AF13,0),1,0))</f>
        <v>0</v>
      </c>
      <c r="CI347" s="567">
        <f>IF('Rent Roll'!$AD13=0,0,IF(CI$3=EOMONTH('Rent Roll'!$AF13,0),1,0))</f>
        <v>0</v>
      </c>
      <c r="CJ347" s="567">
        <f>IF('Rent Roll'!$AD13=0,0,IF(CJ$3=EOMONTH('Rent Roll'!$AF13,0),1,0))</f>
        <v>0</v>
      </c>
      <c r="CK347" s="567">
        <f>IF('Rent Roll'!$AD13=0,0,IF(CK$3=EOMONTH('Rent Roll'!$AF13,0),1,0))</f>
        <v>0</v>
      </c>
      <c r="CL347" s="767">
        <f>IF('Rent Roll'!$AD13=0,0,IF(CL$3=EOMONTH('Rent Roll'!$AF13,0),1,0))</f>
        <v>0</v>
      </c>
      <c r="CM347" s="768">
        <f>IF('Rent Roll'!$AD13=0,0,IF(CM$3=EOMONTH('Rent Roll'!$AF13,0),1,0))</f>
        <v>0</v>
      </c>
      <c r="CN347" s="567">
        <f>IF('Rent Roll'!$AD13=0,0,IF(CN$3=EOMONTH('Rent Roll'!$AF13,0),1,0))</f>
        <v>0</v>
      </c>
      <c r="CO347" s="567">
        <f>IF('Rent Roll'!$AD13=0,0,IF(CO$3=EOMONTH('Rent Roll'!$AF13,0),1,0))</f>
        <v>0</v>
      </c>
      <c r="CP347" s="567">
        <f>IF('Rent Roll'!$AD13=0,0,IF(CP$3=EOMONTH('Rent Roll'!$AF13,0),1,0))</f>
        <v>0</v>
      </c>
      <c r="CQ347" s="567">
        <f>IF('Rent Roll'!$AD13=0,0,IF(CQ$3=EOMONTH('Rent Roll'!$AF13,0),1,0))</f>
        <v>0</v>
      </c>
      <c r="CR347" s="567">
        <f>IF('Rent Roll'!$AD13=0,0,IF(CR$3=EOMONTH('Rent Roll'!$AF13,0),1,0))</f>
        <v>0</v>
      </c>
      <c r="CS347" s="567">
        <f>IF('Rent Roll'!$AD13=0,0,IF(CS$3=EOMONTH('Rent Roll'!$AF13,0),1,0))</f>
        <v>0</v>
      </c>
      <c r="CT347" s="567">
        <f>IF('Rent Roll'!$AD13=0,0,IF(CT$3=EOMONTH('Rent Roll'!$AF13,0),1,0))</f>
        <v>0</v>
      </c>
      <c r="CU347" s="567">
        <f>IF('Rent Roll'!$AD13=0,0,IF(CU$3=EOMONTH('Rent Roll'!$AF13,0),1,0))</f>
        <v>0</v>
      </c>
      <c r="CV347" s="567">
        <f>IF('Rent Roll'!$AD13=0,0,IF(CV$3=EOMONTH('Rent Roll'!$AF13,0),1,0))</f>
        <v>0</v>
      </c>
      <c r="CW347" s="567">
        <f>IF('Rent Roll'!$AD13=0,0,IF(CW$3=EOMONTH('Rent Roll'!$AF13,0),1,0))</f>
        <v>0</v>
      </c>
      <c r="CX347" s="767">
        <f>IF('Rent Roll'!$AD13=0,0,IF(CX$3=EOMONTH('Rent Roll'!$AF13,0),1,0))</f>
        <v>0</v>
      </c>
      <c r="CY347" s="768">
        <f>IF('Rent Roll'!$AD13=0,0,IF(CY$3=EOMONTH('Rent Roll'!$AF13,0),1,0))</f>
        <v>0</v>
      </c>
      <c r="CZ347" s="567">
        <f>IF('Rent Roll'!$AD13=0,0,IF(CZ$3=EOMONTH('Rent Roll'!$AF13,0),1,0))</f>
        <v>0</v>
      </c>
      <c r="DA347" s="567">
        <f>IF('Rent Roll'!$AD13=0,0,IF(DA$3=EOMONTH('Rent Roll'!$AF13,0),1,0))</f>
        <v>0</v>
      </c>
      <c r="DB347" s="567">
        <f>IF('Rent Roll'!$AD13=0,0,IF(DB$3=EOMONTH('Rent Roll'!$AF13,0),1,0))</f>
        <v>0</v>
      </c>
      <c r="DC347" s="567">
        <f>IF('Rent Roll'!$AD13=0,0,IF(DC$3=EOMONTH('Rent Roll'!$AF13,0),1,0))</f>
        <v>0</v>
      </c>
      <c r="DD347" s="567">
        <f>IF('Rent Roll'!$AD13=0,0,IF(DD$3=EOMONTH('Rent Roll'!$AF13,0),1,0))</f>
        <v>0</v>
      </c>
      <c r="DE347" s="567">
        <f>IF('Rent Roll'!$AD13=0,0,IF(DE$3=EOMONTH('Rent Roll'!$AF13,0),1,0))</f>
        <v>0</v>
      </c>
      <c r="DF347" s="567">
        <f>IF('Rent Roll'!$AD13=0,0,IF(DF$3=EOMONTH('Rent Roll'!$AF13,0),1,0))</f>
        <v>0</v>
      </c>
      <c r="DG347" s="567">
        <f>IF('Rent Roll'!$AD13=0,0,IF(DG$3=EOMONTH('Rent Roll'!$AF13,0),1,0))</f>
        <v>0</v>
      </c>
      <c r="DH347" s="567">
        <f>IF('Rent Roll'!$AD13=0,0,IF(DH$3=EOMONTH('Rent Roll'!$AF13,0),1,0))</f>
        <v>0</v>
      </c>
      <c r="DI347" s="567">
        <f>IF('Rent Roll'!$AD13=0,0,IF(DI$3=EOMONTH('Rent Roll'!$AF13,0),1,0))</f>
        <v>0</v>
      </c>
      <c r="DJ347" s="767">
        <f>IF('Rent Roll'!$AD13=0,0,IF(DJ$3=EOMONTH('Rent Roll'!$AF13,0),1,0))</f>
        <v>0</v>
      </c>
      <c r="DK347" s="768">
        <f>IF('Rent Roll'!$AD13=0,0,IF(DK$3=EOMONTH('Rent Roll'!$AF13,0),1,0))</f>
        <v>0</v>
      </c>
      <c r="DL347" s="567">
        <f>IF('Rent Roll'!$AD13=0,0,IF(DL$3=EOMONTH('Rent Roll'!$AF13,0),1,0))</f>
        <v>0</v>
      </c>
      <c r="DM347" s="567">
        <f>IF('Rent Roll'!$AD13=0,0,IF(DM$3=EOMONTH('Rent Roll'!$AF13,0),1,0))</f>
        <v>0</v>
      </c>
      <c r="DN347" s="567">
        <f>IF('Rent Roll'!$AD13=0,0,IF(DN$3=EOMONTH('Rent Roll'!$AF13,0),1,0))</f>
        <v>0</v>
      </c>
      <c r="DO347" s="567">
        <f>IF('Rent Roll'!$AD13=0,0,IF(DO$3=EOMONTH('Rent Roll'!$AF13,0),1,0))</f>
        <v>0</v>
      </c>
      <c r="DP347" s="567">
        <f>IF('Rent Roll'!$AD13=0,0,IF(DP$3=EOMONTH('Rent Roll'!$AF13,0),1,0))</f>
        <v>0</v>
      </c>
      <c r="DQ347" s="567">
        <f>IF('Rent Roll'!$AD13=0,0,IF(DQ$3=EOMONTH('Rent Roll'!$AF13,0),1,0))</f>
        <v>0</v>
      </c>
      <c r="DR347" s="567">
        <f>IF('Rent Roll'!$AD13=0,0,IF(DR$3=EOMONTH('Rent Roll'!$AF13,0),1,0))</f>
        <v>0</v>
      </c>
      <c r="DS347" s="567">
        <f>IF('Rent Roll'!$AD13=0,0,IF(DS$3=EOMONTH('Rent Roll'!$AF13,0),1,0))</f>
        <v>0</v>
      </c>
      <c r="DT347" s="567">
        <f>IF('Rent Roll'!$AD13=0,0,IF(DT$3=EOMONTH('Rent Roll'!$AF13,0),1,0))</f>
        <v>0</v>
      </c>
      <c r="DU347" s="567">
        <f>IF('Rent Roll'!$AD13=0,0,IF(DU$3=EOMONTH('Rent Roll'!$AF13,0),1,0))</f>
        <v>0</v>
      </c>
      <c r="DV347" s="567">
        <f>IF('Rent Roll'!$AD13=0,0,IF(DV$3=EOMONTH('Rent Roll'!$AF13,0),1,0))</f>
        <v>0</v>
      </c>
    </row>
    <row r="348" spans="1:126" s="565" customFormat="1" ht="12" customHeight="1" outlineLevel="1" x14ac:dyDescent="0.4">
      <c r="A348" s="731"/>
      <c r="B348" s="564" t="str">
        <f>'Rent Roll'!$B14</f>
        <v>지하1층</v>
      </c>
      <c r="C348" s="575" t="s">
        <v>81</v>
      </c>
      <c r="E348" s="566"/>
      <c r="F348" s="778">
        <f>IF('Rent Roll'!$AD14=0,0,IF(F$3=EOMONTH('Rent Roll'!$AF14,0),1,0))</f>
        <v>0</v>
      </c>
      <c r="G348" s="768">
        <f>IF('Rent Roll'!$AD14=0,0,IF(G$3=EOMONTH('Rent Roll'!$AF14,0),1,0))</f>
        <v>1</v>
      </c>
      <c r="H348" s="567">
        <f>IF('Rent Roll'!$AD14=0,0,IF(H$3=EOMONTH('Rent Roll'!$AF14,0),1,0))</f>
        <v>0</v>
      </c>
      <c r="I348" s="567">
        <f>IF('Rent Roll'!$AD14=0,0,IF(I$3=EOMONTH('Rent Roll'!$AF14,0),1,0))</f>
        <v>0</v>
      </c>
      <c r="J348" s="567">
        <f>IF('Rent Roll'!$AD14=0,0,IF(J$3=EOMONTH('Rent Roll'!$AF14,0),1,0))</f>
        <v>0</v>
      </c>
      <c r="K348" s="567">
        <f>IF('Rent Roll'!$AD14=0,0,IF(K$3=EOMONTH('Rent Roll'!$AF14,0),1,0))</f>
        <v>0</v>
      </c>
      <c r="L348" s="567">
        <f>IF('Rent Roll'!$AD14=0,0,IF(L$3=EOMONTH('Rent Roll'!$AF14,0),1,0))</f>
        <v>0</v>
      </c>
      <c r="M348" s="567">
        <f>IF('Rent Roll'!$AD14=0,0,IF(M$3=EOMONTH('Rent Roll'!$AF14,0),1,0))</f>
        <v>0</v>
      </c>
      <c r="N348" s="567">
        <f>IF('Rent Roll'!$AD14=0,0,IF(N$3=EOMONTH('Rent Roll'!$AF14,0),1,0))</f>
        <v>0</v>
      </c>
      <c r="O348" s="567">
        <f>IF('Rent Roll'!$AD14=0,0,IF(O$3=EOMONTH('Rent Roll'!$AF14,0),1,0))</f>
        <v>0</v>
      </c>
      <c r="P348" s="567">
        <f>IF('Rent Roll'!$AD14=0,0,IF(P$3=EOMONTH('Rent Roll'!$AF14,0),1,0))</f>
        <v>0</v>
      </c>
      <c r="Q348" s="567">
        <f>IF('Rent Roll'!$AD14=0,0,IF(Q$3=EOMONTH('Rent Roll'!$AF14,0),1,0))</f>
        <v>0</v>
      </c>
      <c r="R348" s="767">
        <f>IF('Rent Roll'!$AD14=0,0,IF(R$3=EOMONTH('Rent Roll'!$AF14,0),1,0))</f>
        <v>0</v>
      </c>
      <c r="S348" s="768">
        <f>IF('Rent Roll'!$AD14=0,0,IF(S$3=EOMONTH('Rent Roll'!$AF14,0),1,0))</f>
        <v>0</v>
      </c>
      <c r="T348" s="567">
        <f>IF('Rent Roll'!$AD14=0,0,IF(T$3=EOMONTH('Rent Roll'!$AF14,0),1,0))</f>
        <v>0</v>
      </c>
      <c r="U348" s="567">
        <f>IF('Rent Roll'!$AD14=0,0,IF(U$3=EOMONTH('Rent Roll'!$AF14,0),1,0))</f>
        <v>0</v>
      </c>
      <c r="V348" s="567">
        <f>IF('Rent Roll'!$AD14=0,0,IF(V$3=EOMONTH('Rent Roll'!$AF14,0),1,0))</f>
        <v>0</v>
      </c>
      <c r="W348" s="567">
        <f>IF('Rent Roll'!$AD14=0,0,IF(W$3=EOMONTH('Rent Roll'!$AF14,0),1,0))</f>
        <v>0</v>
      </c>
      <c r="X348" s="567">
        <f>IF('Rent Roll'!$AD14=0,0,IF(X$3=EOMONTH('Rent Roll'!$AF14,0),1,0))</f>
        <v>0</v>
      </c>
      <c r="Y348" s="567">
        <f>IF('Rent Roll'!$AD14=0,0,IF(Y$3=EOMONTH('Rent Roll'!$AF14,0),1,0))</f>
        <v>0</v>
      </c>
      <c r="Z348" s="567">
        <f>IF('Rent Roll'!$AD14=0,0,IF(Z$3=EOMONTH('Rent Roll'!$AF14,0),1,0))</f>
        <v>0</v>
      </c>
      <c r="AA348" s="567">
        <f>IF('Rent Roll'!$AD14=0,0,IF(AA$3=EOMONTH('Rent Roll'!$AF14,0),1,0))</f>
        <v>0</v>
      </c>
      <c r="AB348" s="567">
        <f>IF('Rent Roll'!$AD14=0,0,IF(AB$3=EOMONTH('Rent Roll'!$AF14,0),1,0))</f>
        <v>0</v>
      </c>
      <c r="AC348" s="567">
        <f>IF('Rent Roll'!$AD14=0,0,IF(AC$3=EOMONTH('Rent Roll'!$AF14,0),1,0))</f>
        <v>0</v>
      </c>
      <c r="AD348" s="767">
        <f>IF('Rent Roll'!$AD14=0,0,IF(AD$3=EOMONTH('Rent Roll'!$AF14,0),1,0))</f>
        <v>0</v>
      </c>
      <c r="AE348" s="768">
        <f>IF('Rent Roll'!$AD14=0,0,IF(AE$3=EOMONTH('Rent Roll'!$AF14,0),1,0))</f>
        <v>0</v>
      </c>
      <c r="AF348" s="567">
        <f>IF('Rent Roll'!$AD14=0,0,IF(AF$3=EOMONTH('Rent Roll'!$AF14,0),1,0))</f>
        <v>0</v>
      </c>
      <c r="AG348" s="567">
        <f>IF('Rent Roll'!$AD14=0,0,IF(AG$3=EOMONTH('Rent Roll'!$AF14,0),1,0))</f>
        <v>0</v>
      </c>
      <c r="AH348" s="567">
        <f>IF('Rent Roll'!$AD14=0,0,IF(AH$3=EOMONTH('Rent Roll'!$AF14,0),1,0))</f>
        <v>0</v>
      </c>
      <c r="AI348" s="567">
        <f>IF('Rent Roll'!$AD14=0,0,IF(AI$3=EOMONTH('Rent Roll'!$AF14,0),1,0))</f>
        <v>0</v>
      </c>
      <c r="AJ348" s="567">
        <f>IF('Rent Roll'!$AD14=0,0,IF(AJ$3=EOMONTH('Rent Roll'!$AF14,0),1,0))</f>
        <v>0</v>
      </c>
      <c r="AK348" s="567">
        <f>IF('Rent Roll'!$AD14=0,0,IF(AK$3=EOMONTH('Rent Roll'!$AF14,0),1,0))</f>
        <v>0</v>
      </c>
      <c r="AL348" s="567">
        <f>IF('Rent Roll'!$AD14=0,0,IF(AL$3=EOMONTH('Rent Roll'!$AF14,0),1,0))</f>
        <v>0</v>
      </c>
      <c r="AM348" s="567">
        <f>IF('Rent Roll'!$AD14=0,0,IF(AM$3=EOMONTH('Rent Roll'!$AF14,0),1,0))</f>
        <v>0</v>
      </c>
      <c r="AN348" s="567">
        <f>IF('Rent Roll'!$AD14=0,0,IF(AN$3=EOMONTH('Rent Roll'!$AF14,0),1,0))</f>
        <v>0</v>
      </c>
      <c r="AO348" s="567">
        <f>IF('Rent Roll'!$AD14=0,0,IF(AO$3=EOMONTH('Rent Roll'!$AF14,0),1,0))</f>
        <v>0</v>
      </c>
      <c r="AP348" s="767">
        <f>IF('Rent Roll'!$AD14=0,0,IF(AP$3=EOMONTH('Rent Roll'!$AF14,0),1,0))</f>
        <v>0</v>
      </c>
      <c r="AQ348" s="768">
        <f>IF('Rent Roll'!$AD14=0,0,IF(AQ$3=EOMONTH('Rent Roll'!$AF14,0),1,0))</f>
        <v>0</v>
      </c>
      <c r="AR348" s="567">
        <f>IF('Rent Roll'!$AD14=0,0,IF(AR$3=EOMONTH('Rent Roll'!$AF14,0),1,0))</f>
        <v>0</v>
      </c>
      <c r="AS348" s="567">
        <f>IF('Rent Roll'!$AD14=0,0,IF(AS$3=EOMONTH('Rent Roll'!$AF14,0),1,0))</f>
        <v>0</v>
      </c>
      <c r="AT348" s="567">
        <f>IF('Rent Roll'!$AD14=0,0,IF(AT$3=EOMONTH('Rent Roll'!$AF14,0),1,0))</f>
        <v>0</v>
      </c>
      <c r="AU348" s="567">
        <f>IF('Rent Roll'!$AD14=0,0,IF(AU$3=EOMONTH('Rent Roll'!$AF14,0),1,0))</f>
        <v>0</v>
      </c>
      <c r="AV348" s="567">
        <f>IF('Rent Roll'!$AD14=0,0,IF(AV$3=EOMONTH('Rent Roll'!$AF14,0),1,0))</f>
        <v>0</v>
      </c>
      <c r="AW348" s="567">
        <f>IF('Rent Roll'!$AD14=0,0,IF(AW$3=EOMONTH('Rent Roll'!$AF14,0),1,0))</f>
        <v>0</v>
      </c>
      <c r="AX348" s="567">
        <f>IF('Rent Roll'!$AD14=0,0,IF(AX$3=EOMONTH('Rent Roll'!$AF14,0),1,0))</f>
        <v>0</v>
      </c>
      <c r="AY348" s="567">
        <f>IF('Rent Roll'!$AD14=0,0,IF(AY$3=EOMONTH('Rent Roll'!$AF14,0),1,0))</f>
        <v>0</v>
      </c>
      <c r="AZ348" s="567">
        <f>IF('Rent Roll'!$AD14=0,0,IF(AZ$3=EOMONTH('Rent Roll'!$AF14,0),1,0))</f>
        <v>0</v>
      </c>
      <c r="BA348" s="567">
        <f>IF('Rent Roll'!$AD14=0,0,IF(BA$3=EOMONTH('Rent Roll'!$AF14,0),1,0))</f>
        <v>0</v>
      </c>
      <c r="BB348" s="767">
        <f>IF('Rent Roll'!$AD14=0,0,IF(BB$3=EOMONTH('Rent Roll'!$AF14,0),1,0))</f>
        <v>0</v>
      </c>
      <c r="BC348" s="768">
        <f>IF('Rent Roll'!$AD14=0,0,IF(BC$3=EOMONTH('Rent Roll'!$AF14,0),1,0))</f>
        <v>0</v>
      </c>
      <c r="BD348" s="567">
        <f>IF('Rent Roll'!$AD14=0,0,IF(BD$3=EOMONTH('Rent Roll'!$AF14,0),1,0))</f>
        <v>0</v>
      </c>
      <c r="BE348" s="567">
        <f>IF('Rent Roll'!$AD14=0,0,IF(BE$3=EOMONTH('Rent Roll'!$AF14,0),1,0))</f>
        <v>0</v>
      </c>
      <c r="BF348" s="567">
        <f>IF('Rent Roll'!$AD14=0,0,IF(BF$3=EOMONTH('Rent Roll'!$AF14,0),1,0))</f>
        <v>0</v>
      </c>
      <c r="BG348" s="567">
        <f>IF('Rent Roll'!$AD14=0,0,IF(BG$3=EOMONTH('Rent Roll'!$AF14,0),1,0))</f>
        <v>0</v>
      </c>
      <c r="BH348" s="567">
        <f>IF('Rent Roll'!$AD14=0,0,IF(BH$3=EOMONTH('Rent Roll'!$AF14,0),1,0))</f>
        <v>0</v>
      </c>
      <c r="BI348" s="567">
        <f>IF('Rent Roll'!$AD14=0,0,IF(BI$3=EOMONTH('Rent Roll'!$AF14,0),1,0))</f>
        <v>0</v>
      </c>
      <c r="BJ348" s="567">
        <f>IF('Rent Roll'!$AD14=0,0,IF(BJ$3=EOMONTH('Rent Roll'!$AF14,0),1,0))</f>
        <v>0</v>
      </c>
      <c r="BK348" s="567">
        <f>IF('Rent Roll'!$AD14=0,0,IF(BK$3=EOMONTH('Rent Roll'!$AF14,0),1,0))</f>
        <v>0</v>
      </c>
      <c r="BL348" s="567">
        <f>IF('Rent Roll'!$AD14=0,0,IF(BL$3=EOMONTH('Rent Roll'!$AF14,0),1,0))</f>
        <v>0</v>
      </c>
      <c r="BM348" s="567">
        <f>IF('Rent Roll'!$AD14=0,0,IF(BM$3=EOMONTH('Rent Roll'!$AF14,0),1,0))</f>
        <v>0</v>
      </c>
      <c r="BN348" s="767">
        <f>IF('Rent Roll'!$AD14=0,0,IF(BN$3=EOMONTH('Rent Roll'!$AF14,0),1,0))</f>
        <v>0</v>
      </c>
      <c r="BO348" s="768">
        <f>IF('Rent Roll'!$AD14=0,0,IF(BO$3=EOMONTH('Rent Roll'!$AF14,0),1,0))</f>
        <v>0</v>
      </c>
      <c r="BP348" s="567">
        <f>IF('Rent Roll'!$AD14=0,0,IF(BP$3=EOMONTH('Rent Roll'!$AF14,0),1,0))</f>
        <v>0</v>
      </c>
      <c r="BQ348" s="567">
        <f>IF('Rent Roll'!$AD14=0,0,IF(BQ$3=EOMONTH('Rent Roll'!$AF14,0),1,0))</f>
        <v>0</v>
      </c>
      <c r="BR348" s="567">
        <f>IF('Rent Roll'!$AD14=0,0,IF(BR$3=EOMONTH('Rent Roll'!$AF14,0),1,0))</f>
        <v>0</v>
      </c>
      <c r="BS348" s="567">
        <f>IF('Rent Roll'!$AD14=0,0,IF(BS$3=EOMONTH('Rent Roll'!$AF14,0),1,0))</f>
        <v>0</v>
      </c>
      <c r="BT348" s="567">
        <f>IF('Rent Roll'!$AD14=0,0,IF(BT$3=EOMONTH('Rent Roll'!$AF14,0),1,0))</f>
        <v>0</v>
      </c>
      <c r="BU348" s="567">
        <f>IF('Rent Roll'!$AD14=0,0,IF(BU$3=EOMONTH('Rent Roll'!$AF14,0),1,0))</f>
        <v>0</v>
      </c>
      <c r="BV348" s="567">
        <f>IF('Rent Roll'!$AD14=0,0,IF(BV$3=EOMONTH('Rent Roll'!$AF14,0),1,0))</f>
        <v>0</v>
      </c>
      <c r="BW348" s="567">
        <f>IF('Rent Roll'!$AD14=0,0,IF(BW$3=EOMONTH('Rent Roll'!$AF14,0),1,0))</f>
        <v>0</v>
      </c>
      <c r="BX348" s="567">
        <f>IF('Rent Roll'!$AD14=0,0,IF(BX$3=EOMONTH('Rent Roll'!$AF14,0),1,0))</f>
        <v>0</v>
      </c>
      <c r="BY348" s="567">
        <f>IF('Rent Roll'!$AD14=0,0,IF(BY$3=EOMONTH('Rent Roll'!$AF14,0),1,0))</f>
        <v>0</v>
      </c>
      <c r="BZ348" s="767">
        <f>IF('Rent Roll'!$AD14=0,0,IF(BZ$3=EOMONTH('Rent Roll'!$AF14,0),1,0))</f>
        <v>0</v>
      </c>
      <c r="CA348" s="768">
        <f>IF('Rent Roll'!$AD14=0,0,IF(CA$3=EOMONTH('Rent Roll'!$AF14,0),1,0))</f>
        <v>0</v>
      </c>
      <c r="CB348" s="567">
        <f>IF('Rent Roll'!$AD14=0,0,IF(CB$3=EOMONTH('Rent Roll'!$AF14,0),1,0))</f>
        <v>0</v>
      </c>
      <c r="CC348" s="567">
        <f>IF('Rent Roll'!$AD14=0,0,IF(CC$3=EOMONTH('Rent Roll'!$AF14,0),1,0))</f>
        <v>0</v>
      </c>
      <c r="CD348" s="567">
        <f>IF('Rent Roll'!$AD14=0,0,IF(CD$3=EOMONTH('Rent Roll'!$AF14,0),1,0))</f>
        <v>0</v>
      </c>
      <c r="CE348" s="567">
        <f>IF('Rent Roll'!$AD14=0,0,IF(CE$3=EOMONTH('Rent Roll'!$AF14,0),1,0))</f>
        <v>0</v>
      </c>
      <c r="CF348" s="567">
        <f>IF('Rent Roll'!$AD14=0,0,IF(CF$3=EOMONTH('Rent Roll'!$AF14,0),1,0))</f>
        <v>0</v>
      </c>
      <c r="CG348" s="567">
        <f>IF('Rent Roll'!$AD14=0,0,IF(CG$3=EOMONTH('Rent Roll'!$AF14,0),1,0))</f>
        <v>0</v>
      </c>
      <c r="CH348" s="567">
        <f>IF('Rent Roll'!$AD14=0,0,IF(CH$3=EOMONTH('Rent Roll'!$AF14,0),1,0))</f>
        <v>0</v>
      </c>
      <c r="CI348" s="567">
        <f>IF('Rent Roll'!$AD14=0,0,IF(CI$3=EOMONTH('Rent Roll'!$AF14,0),1,0))</f>
        <v>0</v>
      </c>
      <c r="CJ348" s="567">
        <f>IF('Rent Roll'!$AD14=0,0,IF(CJ$3=EOMONTH('Rent Roll'!$AF14,0),1,0))</f>
        <v>0</v>
      </c>
      <c r="CK348" s="567">
        <f>IF('Rent Roll'!$AD14=0,0,IF(CK$3=EOMONTH('Rent Roll'!$AF14,0),1,0))</f>
        <v>0</v>
      </c>
      <c r="CL348" s="767">
        <f>IF('Rent Roll'!$AD14=0,0,IF(CL$3=EOMONTH('Rent Roll'!$AF14,0),1,0))</f>
        <v>0</v>
      </c>
      <c r="CM348" s="768">
        <f>IF('Rent Roll'!$AD14=0,0,IF(CM$3=EOMONTH('Rent Roll'!$AF14,0),1,0))</f>
        <v>0</v>
      </c>
      <c r="CN348" s="567">
        <f>IF('Rent Roll'!$AD14=0,0,IF(CN$3=EOMONTH('Rent Roll'!$AF14,0),1,0))</f>
        <v>0</v>
      </c>
      <c r="CO348" s="567">
        <f>IF('Rent Roll'!$AD14=0,0,IF(CO$3=EOMONTH('Rent Roll'!$AF14,0),1,0))</f>
        <v>0</v>
      </c>
      <c r="CP348" s="567">
        <f>IF('Rent Roll'!$AD14=0,0,IF(CP$3=EOMONTH('Rent Roll'!$AF14,0),1,0))</f>
        <v>0</v>
      </c>
      <c r="CQ348" s="567">
        <f>IF('Rent Roll'!$AD14=0,0,IF(CQ$3=EOMONTH('Rent Roll'!$AF14,0),1,0))</f>
        <v>0</v>
      </c>
      <c r="CR348" s="567">
        <f>IF('Rent Roll'!$AD14=0,0,IF(CR$3=EOMONTH('Rent Roll'!$AF14,0),1,0))</f>
        <v>0</v>
      </c>
      <c r="CS348" s="567">
        <f>IF('Rent Roll'!$AD14=0,0,IF(CS$3=EOMONTH('Rent Roll'!$AF14,0),1,0))</f>
        <v>0</v>
      </c>
      <c r="CT348" s="567">
        <f>IF('Rent Roll'!$AD14=0,0,IF(CT$3=EOMONTH('Rent Roll'!$AF14,0),1,0))</f>
        <v>0</v>
      </c>
      <c r="CU348" s="567">
        <f>IF('Rent Roll'!$AD14=0,0,IF(CU$3=EOMONTH('Rent Roll'!$AF14,0),1,0))</f>
        <v>0</v>
      </c>
      <c r="CV348" s="567">
        <f>IF('Rent Roll'!$AD14=0,0,IF(CV$3=EOMONTH('Rent Roll'!$AF14,0),1,0))</f>
        <v>0</v>
      </c>
      <c r="CW348" s="567">
        <f>IF('Rent Roll'!$AD14=0,0,IF(CW$3=EOMONTH('Rent Roll'!$AF14,0),1,0))</f>
        <v>0</v>
      </c>
      <c r="CX348" s="767">
        <f>IF('Rent Roll'!$AD14=0,0,IF(CX$3=EOMONTH('Rent Roll'!$AF14,0),1,0))</f>
        <v>0</v>
      </c>
      <c r="CY348" s="768">
        <f>IF('Rent Roll'!$AD14=0,0,IF(CY$3=EOMONTH('Rent Roll'!$AF14,0),1,0))</f>
        <v>0</v>
      </c>
      <c r="CZ348" s="567">
        <f>IF('Rent Roll'!$AD14=0,0,IF(CZ$3=EOMONTH('Rent Roll'!$AF14,0),1,0))</f>
        <v>0</v>
      </c>
      <c r="DA348" s="567">
        <f>IF('Rent Roll'!$AD14=0,0,IF(DA$3=EOMONTH('Rent Roll'!$AF14,0),1,0))</f>
        <v>0</v>
      </c>
      <c r="DB348" s="567">
        <f>IF('Rent Roll'!$AD14=0,0,IF(DB$3=EOMONTH('Rent Roll'!$AF14,0),1,0))</f>
        <v>0</v>
      </c>
      <c r="DC348" s="567">
        <f>IF('Rent Roll'!$AD14=0,0,IF(DC$3=EOMONTH('Rent Roll'!$AF14,0),1,0))</f>
        <v>0</v>
      </c>
      <c r="DD348" s="567">
        <f>IF('Rent Roll'!$AD14=0,0,IF(DD$3=EOMONTH('Rent Roll'!$AF14,0),1,0))</f>
        <v>0</v>
      </c>
      <c r="DE348" s="567">
        <f>IF('Rent Roll'!$AD14=0,0,IF(DE$3=EOMONTH('Rent Roll'!$AF14,0),1,0))</f>
        <v>0</v>
      </c>
      <c r="DF348" s="567">
        <f>IF('Rent Roll'!$AD14=0,0,IF(DF$3=EOMONTH('Rent Roll'!$AF14,0),1,0))</f>
        <v>0</v>
      </c>
      <c r="DG348" s="567">
        <f>IF('Rent Roll'!$AD14=0,0,IF(DG$3=EOMONTH('Rent Roll'!$AF14,0),1,0))</f>
        <v>0</v>
      </c>
      <c r="DH348" s="567">
        <f>IF('Rent Roll'!$AD14=0,0,IF(DH$3=EOMONTH('Rent Roll'!$AF14,0),1,0))</f>
        <v>0</v>
      </c>
      <c r="DI348" s="567">
        <f>IF('Rent Roll'!$AD14=0,0,IF(DI$3=EOMONTH('Rent Roll'!$AF14,0),1,0))</f>
        <v>0</v>
      </c>
      <c r="DJ348" s="767">
        <f>IF('Rent Roll'!$AD14=0,0,IF(DJ$3=EOMONTH('Rent Roll'!$AF14,0),1,0))</f>
        <v>0</v>
      </c>
      <c r="DK348" s="768">
        <f>IF('Rent Roll'!$AD14=0,0,IF(DK$3=EOMONTH('Rent Roll'!$AF14,0),1,0))</f>
        <v>0</v>
      </c>
      <c r="DL348" s="567">
        <f>IF('Rent Roll'!$AD14=0,0,IF(DL$3=EOMONTH('Rent Roll'!$AF14,0),1,0))</f>
        <v>0</v>
      </c>
      <c r="DM348" s="567">
        <f>IF('Rent Roll'!$AD14=0,0,IF(DM$3=EOMONTH('Rent Roll'!$AF14,0),1,0))</f>
        <v>0</v>
      </c>
      <c r="DN348" s="567">
        <f>IF('Rent Roll'!$AD14=0,0,IF(DN$3=EOMONTH('Rent Roll'!$AF14,0),1,0))</f>
        <v>0</v>
      </c>
      <c r="DO348" s="567">
        <f>IF('Rent Roll'!$AD14=0,0,IF(DO$3=EOMONTH('Rent Roll'!$AF14,0),1,0))</f>
        <v>0</v>
      </c>
      <c r="DP348" s="567">
        <f>IF('Rent Roll'!$AD14=0,0,IF(DP$3=EOMONTH('Rent Roll'!$AF14,0),1,0))</f>
        <v>0</v>
      </c>
      <c r="DQ348" s="567">
        <f>IF('Rent Roll'!$AD14=0,0,IF(DQ$3=EOMONTH('Rent Roll'!$AF14,0),1,0))</f>
        <v>0</v>
      </c>
      <c r="DR348" s="567">
        <f>IF('Rent Roll'!$AD14=0,0,IF(DR$3=EOMONTH('Rent Roll'!$AF14,0),1,0))</f>
        <v>0</v>
      </c>
      <c r="DS348" s="567">
        <f>IF('Rent Roll'!$AD14=0,0,IF(DS$3=EOMONTH('Rent Roll'!$AF14,0),1,0))</f>
        <v>0</v>
      </c>
      <c r="DT348" s="567">
        <f>IF('Rent Roll'!$AD14=0,0,IF(DT$3=EOMONTH('Rent Roll'!$AF14,0),1,0))</f>
        <v>0</v>
      </c>
      <c r="DU348" s="567">
        <f>IF('Rent Roll'!$AD14=0,0,IF(DU$3=EOMONTH('Rent Roll'!$AF14,0),1,0))</f>
        <v>0</v>
      </c>
      <c r="DV348" s="567">
        <f>IF('Rent Roll'!$AD14=0,0,IF(DV$3=EOMONTH('Rent Roll'!$AF14,0),1,0))</f>
        <v>0</v>
      </c>
    </row>
    <row r="349" spans="1:126" s="565" customFormat="1" ht="12" customHeight="1" outlineLevel="1" x14ac:dyDescent="0.4">
      <c r="A349" s="731"/>
      <c r="B349" s="564">
        <f>'Rent Roll'!$B15</f>
        <v>0</v>
      </c>
      <c r="C349" s="575" t="s">
        <v>81</v>
      </c>
      <c r="E349" s="566"/>
      <c r="F349" s="778">
        <f>IF('Rent Roll'!$AD15=0,0,IF(F$3=EOMONTH('Rent Roll'!$AF15,0),1,0))</f>
        <v>0</v>
      </c>
      <c r="G349" s="768">
        <f>IF('Rent Roll'!$AD15=0,0,IF(G$3=EOMONTH('Rent Roll'!$AF15,0),1,0))</f>
        <v>0</v>
      </c>
      <c r="H349" s="567">
        <f>IF('Rent Roll'!$AD15=0,0,IF(H$3=EOMONTH('Rent Roll'!$AF15,0),1,0))</f>
        <v>0</v>
      </c>
      <c r="I349" s="567">
        <f>IF('Rent Roll'!$AD15=0,0,IF(I$3=EOMONTH('Rent Roll'!$AF15,0),1,0))</f>
        <v>0</v>
      </c>
      <c r="J349" s="567">
        <f>IF('Rent Roll'!$AD15=0,0,IF(J$3=EOMONTH('Rent Roll'!$AF15,0),1,0))</f>
        <v>0</v>
      </c>
      <c r="K349" s="567">
        <f>IF('Rent Roll'!$AD15=0,0,IF(K$3=EOMONTH('Rent Roll'!$AF15,0),1,0))</f>
        <v>0</v>
      </c>
      <c r="L349" s="567">
        <f>IF('Rent Roll'!$AD15=0,0,IF(L$3=EOMONTH('Rent Roll'!$AF15,0),1,0))</f>
        <v>0</v>
      </c>
      <c r="M349" s="567">
        <f>IF('Rent Roll'!$AD15=0,0,IF(M$3=EOMONTH('Rent Roll'!$AF15,0),1,0))</f>
        <v>0</v>
      </c>
      <c r="N349" s="567">
        <f>IF('Rent Roll'!$AD15=0,0,IF(N$3=EOMONTH('Rent Roll'!$AF15,0),1,0))</f>
        <v>0</v>
      </c>
      <c r="O349" s="567">
        <f>IF('Rent Roll'!$AD15=0,0,IF(O$3=EOMONTH('Rent Roll'!$AF15,0),1,0))</f>
        <v>0</v>
      </c>
      <c r="P349" s="567">
        <f>IF('Rent Roll'!$AD15=0,0,IF(P$3=EOMONTH('Rent Roll'!$AF15,0),1,0))</f>
        <v>0</v>
      </c>
      <c r="Q349" s="567">
        <f>IF('Rent Roll'!$AD15=0,0,IF(Q$3=EOMONTH('Rent Roll'!$AF15,0),1,0))</f>
        <v>0</v>
      </c>
      <c r="R349" s="767">
        <f>IF('Rent Roll'!$AD15=0,0,IF(R$3=EOMONTH('Rent Roll'!$AF15,0),1,0))</f>
        <v>0</v>
      </c>
      <c r="S349" s="768">
        <f>IF('Rent Roll'!$AD15=0,0,IF(S$3=EOMONTH('Rent Roll'!$AF15,0),1,0))</f>
        <v>0</v>
      </c>
      <c r="T349" s="567">
        <f>IF('Rent Roll'!$AD15=0,0,IF(T$3=EOMONTH('Rent Roll'!$AF15,0),1,0))</f>
        <v>0</v>
      </c>
      <c r="U349" s="567">
        <f>IF('Rent Roll'!$AD15=0,0,IF(U$3=EOMONTH('Rent Roll'!$AF15,0),1,0))</f>
        <v>0</v>
      </c>
      <c r="V349" s="567">
        <f>IF('Rent Roll'!$AD15=0,0,IF(V$3=EOMONTH('Rent Roll'!$AF15,0),1,0))</f>
        <v>0</v>
      </c>
      <c r="W349" s="567">
        <f>IF('Rent Roll'!$AD15=0,0,IF(W$3=EOMONTH('Rent Roll'!$AF15,0),1,0))</f>
        <v>0</v>
      </c>
      <c r="X349" s="567">
        <f>IF('Rent Roll'!$AD15=0,0,IF(X$3=EOMONTH('Rent Roll'!$AF15,0),1,0))</f>
        <v>0</v>
      </c>
      <c r="Y349" s="567">
        <f>IF('Rent Roll'!$AD15=0,0,IF(Y$3=EOMONTH('Rent Roll'!$AF15,0),1,0))</f>
        <v>0</v>
      </c>
      <c r="Z349" s="567">
        <f>IF('Rent Roll'!$AD15=0,0,IF(Z$3=EOMONTH('Rent Roll'!$AF15,0),1,0))</f>
        <v>0</v>
      </c>
      <c r="AA349" s="567">
        <f>IF('Rent Roll'!$AD15=0,0,IF(AA$3=EOMONTH('Rent Roll'!$AF15,0),1,0))</f>
        <v>0</v>
      </c>
      <c r="AB349" s="567">
        <f>IF('Rent Roll'!$AD15=0,0,IF(AB$3=EOMONTH('Rent Roll'!$AF15,0),1,0))</f>
        <v>0</v>
      </c>
      <c r="AC349" s="567">
        <f>IF('Rent Roll'!$AD15=0,0,IF(AC$3=EOMONTH('Rent Roll'!$AF15,0),1,0))</f>
        <v>0</v>
      </c>
      <c r="AD349" s="767">
        <f>IF('Rent Roll'!$AD15=0,0,IF(AD$3=EOMONTH('Rent Roll'!$AF15,0),1,0))</f>
        <v>0</v>
      </c>
      <c r="AE349" s="768">
        <f>IF('Rent Roll'!$AD15=0,0,IF(AE$3=EOMONTH('Rent Roll'!$AF15,0),1,0))</f>
        <v>0</v>
      </c>
      <c r="AF349" s="567">
        <f>IF('Rent Roll'!$AD15=0,0,IF(AF$3=EOMONTH('Rent Roll'!$AF15,0),1,0))</f>
        <v>0</v>
      </c>
      <c r="AG349" s="567">
        <f>IF('Rent Roll'!$AD15=0,0,IF(AG$3=EOMONTH('Rent Roll'!$AF15,0),1,0))</f>
        <v>0</v>
      </c>
      <c r="AH349" s="567">
        <f>IF('Rent Roll'!$AD15=0,0,IF(AH$3=EOMONTH('Rent Roll'!$AF15,0),1,0))</f>
        <v>0</v>
      </c>
      <c r="AI349" s="567">
        <f>IF('Rent Roll'!$AD15=0,0,IF(AI$3=EOMONTH('Rent Roll'!$AF15,0),1,0))</f>
        <v>0</v>
      </c>
      <c r="AJ349" s="567">
        <f>IF('Rent Roll'!$AD15=0,0,IF(AJ$3=EOMONTH('Rent Roll'!$AF15,0),1,0))</f>
        <v>0</v>
      </c>
      <c r="AK349" s="567">
        <f>IF('Rent Roll'!$AD15=0,0,IF(AK$3=EOMONTH('Rent Roll'!$AF15,0),1,0))</f>
        <v>0</v>
      </c>
      <c r="AL349" s="567">
        <f>IF('Rent Roll'!$AD15=0,0,IF(AL$3=EOMONTH('Rent Roll'!$AF15,0),1,0))</f>
        <v>0</v>
      </c>
      <c r="AM349" s="567">
        <f>IF('Rent Roll'!$AD15=0,0,IF(AM$3=EOMONTH('Rent Roll'!$AF15,0),1,0))</f>
        <v>0</v>
      </c>
      <c r="AN349" s="567">
        <f>IF('Rent Roll'!$AD15=0,0,IF(AN$3=EOMONTH('Rent Roll'!$AF15,0),1,0))</f>
        <v>0</v>
      </c>
      <c r="AO349" s="567">
        <f>IF('Rent Roll'!$AD15=0,0,IF(AO$3=EOMONTH('Rent Roll'!$AF15,0),1,0))</f>
        <v>0</v>
      </c>
      <c r="AP349" s="767">
        <f>IF('Rent Roll'!$AD15=0,0,IF(AP$3=EOMONTH('Rent Roll'!$AF15,0),1,0))</f>
        <v>0</v>
      </c>
      <c r="AQ349" s="768">
        <f>IF('Rent Roll'!$AD15=0,0,IF(AQ$3=EOMONTH('Rent Roll'!$AF15,0),1,0))</f>
        <v>0</v>
      </c>
      <c r="AR349" s="567">
        <f>IF('Rent Roll'!$AD15=0,0,IF(AR$3=EOMONTH('Rent Roll'!$AF15,0),1,0))</f>
        <v>0</v>
      </c>
      <c r="AS349" s="567">
        <f>IF('Rent Roll'!$AD15=0,0,IF(AS$3=EOMONTH('Rent Roll'!$AF15,0),1,0))</f>
        <v>0</v>
      </c>
      <c r="AT349" s="567">
        <f>IF('Rent Roll'!$AD15=0,0,IF(AT$3=EOMONTH('Rent Roll'!$AF15,0),1,0))</f>
        <v>0</v>
      </c>
      <c r="AU349" s="567">
        <f>IF('Rent Roll'!$AD15=0,0,IF(AU$3=EOMONTH('Rent Roll'!$AF15,0),1,0))</f>
        <v>0</v>
      </c>
      <c r="AV349" s="567">
        <f>IF('Rent Roll'!$AD15=0,0,IF(AV$3=EOMONTH('Rent Roll'!$AF15,0),1,0))</f>
        <v>0</v>
      </c>
      <c r="AW349" s="567">
        <f>IF('Rent Roll'!$AD15=0,0,IF(AW$3=EOMONTH('Rent Roll'!$AF15,0),1,0))</f>
        <v>0</v>
      </c>
      <c r="AX349" s="567">
        <f>IF('Rent Roll'!$AD15=0,0,IF(AX$3=EOMONTH('Rent Roll'!$AF15,0),1,0))</f>
        <v>0</v>
      </c>
      <c r="AY349" s="567">
        <f>IF('Rent Roll'!$AD15=0,0,IF(AY$3=EOMONTH('Rent Roll'!$AF15,0),1,0))</f>
        <v>0</v>
      </c>
      <c r="AZ349" s="567">
        <f>IF('Rent Roll'!$AD15=0,0,IF(AZ$3=EOMONTH('Rent Roll'!$AF15,0),1,0))</f>
        <v>0</v>
      </c>
      <c r="BA349" s="567">
        <f>IF('Rent Roll'!$AD15=0,0,IF(BA$3=EOMONTH('Rent Roll'!$AF15,0),1,0))</f>
        <v>0</v>
      </c>
      <c r="BB349" s="767">
        <f>IF('Rent Roll'!$AD15=0,0,IF(BB$3=EOMONTH('Rent Roll'!$AF15,0),1,0))</f>
        <v>0</v>
      </c>
      <c r="BC349" s="768">
        <f>IF('Rent Roll'!$AD15=0,0,IF(BC$3=EOMONTH('Rent Roll'!$AF15,0),1,0))</f>
        <v>0</v>
      </c>
      <c r="BD349" s="567">
        <f>IF('Rent Roll'!$AD15=0,0,IF(BD$3=EOMONTH('Rent Roll'!$AF15,0),1,0))</f>
        <v>0</v>
      </c>
      <c r="BE349" s="567">
        <f>IF('Rent Roll'!$AD15=0,0,IF(BE$3=EOMONTH('Rent Roll'!$AF15,0),1,0))</f>
        <v>0</v>
      </c>
      <c r="BF349" s="567">
        <f>IF('Rent Roll'!$AD15=0,0,IF(BF$3=EOMONTH('Rent Roll'!$AF15,0),1,0))</f>
        <v>0</v>
      </c>
      <c r="BG349" s="567">
        <f>IF('Rent Roll'!$AD15=0,0,IF(BG$3=EOMONTH('Rent Roll'!$AF15,0),1,0))</f>
        <v>0</v>
      </c>
      <c r="BH349" s="567">
        <f>IF('Rent Roll'!$AD15=0,0,IF(BH$3=EOMONTH('Rent Roll'!$AF15,0),1,0))</f>
        <v>0</v>
      </c>
      <c r="BI349" s="567">
        <f>IF('Rent Roll'!$AD15=0,0,IF(BI$3=EOMONTH('Rent Roll'!$AF15,0),1,0))</f>
        <v>0</v>
      </c>
      <c r="BJ349" s="567">
        <f>IF('Rent Roll'!$AD15=0,0,IF(BJ$3=EOMONTH('Rent Roll'!$AF15,0),1,0))</f>
        <v>0</v>
      </c>
      <c r="BK349" s="567">
        <f>IF('Rent Roll'!$AD15=0,0,IF(BK$3=EOMONTH('Rent Roll'!$AF15,0),1,0))</f>
        <v>0</v>
      </c>
      <c r="BL349" s="567">
        <f>IF('Rent Roll'!$AD15=0,0,IF(BL$3=EOMONTH('Rent Roll'!$AF15,0),1,0))</f>
        <v>0</v>
      </c>
      <c r="BM349" s="567">
        <f>IF('Rent Roll'!$AD15=0,0,IF(BM$3=EOMONTH('Rent Roll'!$AF15,0),1,0))</f>
        <v>0</v>
      </c>
      <c r="BN349" s="767">
        <f>IF('Rent Roll'!$AD15=0,0,IF(BN$3=EOMONTH('Rent Roll'!$AF15,0),1,0))</f>
        <v>0</v>
      </c>
      <c r="BO349" s="768">
        <f>IF('Rent Roll'!$AD15=0,0,IF(BO$3=EOMONTH('Rent Roll'!$AF15,0),1,0))</f>
        <v>0</v>
      </c>
      <c r="BP349" s="567">
        <f>IF('Rent Roll'!$AD15=0,0,IF(BP$3=EOMONTH('Rent Roll'!$AF15,0),1,0))</f>
        <v>0</v>
      </c>
      <c r="BQ349" s="567">
        <f>IF('Rent Roll'!$AD15=0,0,IF(BQ$3=EOMONTH('Rent Roll'!$AF15,0),1,0))</f>
        <v>0</v>
      </c>
      <c r="BR349" s="567">
        <f>IF('Rent Roll'!$AD15=0,0,IF(BR$3=EOMONTH('Rent Roll'!$AF15,0),1,0))</f>
        <v>0</v>
      </c>
      <c r="BS349" s="567">
        <f>IF('Rent Roll'!$AD15=0,0,IF(BS$3=EOMONTH('Rent Roll'!$AF15,0),1,0))</f>
        <v>0</v>
      </c>
      <c r="BT349" s="567">
        <f>IF('Rent Roll'!$AD15=0,0,IF(BT$3=EOMONTH('Rent Roll'!$AF15,0),1,0))</f>
        <v>0</v>
      </c>
      <c r="BU349" s="567">
        <f>IF('Rent Roll'!$AD15=0,0,IF(BU$3=EOMONTH('Rent Roll'!$AF15,0),1,0))</f>
        <v>0</v>
      </c>
      <c r="BV349" s="567">
        <f>IF('Rent Roll'!$AD15=0,0,IF(BV$3=EOMONTH('Rent Roll'!$AF15,0),1,0))</f>
        <v>0</v>
      </c>
      <c r="BW349" s="567">
        <f>IF('Rent Roll'!$AD15=0,0,IF(BW$3=EOMONTH('Rent Roll'!$AF15,0),1,0))</f>
        <v>0</v>
      </c>
      <c r="BX349" s="567">
        <f>IF('Rent Roll'!$AD15=0,0,IF(BX$3=EOMONTH('Rent Roll'!$AF15,0),1,0))</f>
        <v>0</v>
      </c>
      <c r="BY349" s="567">
        <f>IF('Rent Roll'!$AD15=0,0,IF(BY$3=EOMONTH('Rent Roll'!$AF15,0),1,0))</f>
        <v>0</v>
      </c>
      <c r="BZ349" s="767">
        <f>IF('Rent Roll'!$AD15=0,0,IF(BZ$3=EOMONTH('Rent Roll'!$AF15,0),1,0))</f>
        <v>0</v>
      </c>
      <c r="CA349" s="768">
        <f>IF('Rent Roll'!$AD15=0,0,IF(CA$3=EOMONTH('Rent Roll'!$AF15,0),1,0))</f>
        <v>0</v>
      </c>
      <c r="CB349" s="567">
        <f>IF('Rent Roll'!$AD15=0,0,IF(CB$3=EOMONTH('Rent Roll'!$AF15,0),1,0))</f>
        <v>0</v>
      </c>
      <c r="CC349" s="567">
        <f>IF('Rent Roll'!$AD15=0,0,IF(CC$3=EOMONTH('Rent Roll'!$AF15,0),1,0))</f>
        <v>0</v>
      </c>
      <c r="CD349" s="567">
        <f>IF('Rent Roll'!$AD15=0,0,IF(CD$3=EOMONTH('Rent Roll'!$AF15,0),1,0))</f>
        <v>0</v>
      </c>
      <c r="CE349" s="567">
        <f>IF('Rent Roll'!$AD15=0,0,IF(CE$3=EOMONTH('Rent Roll'!$AF15,0),1,0))</f>
        <v>0</v>
      </c>
      <c r="CF349" s="567">
        <f>IF('Rent Roll'!$AD15=0,0,IF(CF$3=EOMONTH('Rent Roll'!$AF15,0),1,0))</f>
        <v>0</v>
      </c>
      <c r="CG349" s="567">
        <f>IF('Rent Roll'!$AD15=0,0,IF(CG$3=EOMONTH('Rent Roll'!$AF15,0),1,0))</f>
        <v>0</v>
      </c>
      <c r="CH349" s="567">
        <f>IF('Rent Roll'!$AD15=0,0,IF(CH$3=EOMONTH('Rent Roll'!$AF15,0),1,0))</f>
        <v>0</v>
      </c>
      <c r="CI349" s="567">
        <f>IF('Rent Roll'!$AD15=0,0,IF(CI$3=EOMONTH('Rent Roll'!$AF15,0),1,0))</f>
        <v>0</v>
      </c>
      <c r="CJ349" s="567">
        <f>IF('Rent Roll'!$AD15=0,0,IF(CJ$3=EOMONTH('Rent Roll'!$AF15,0),1,0))</f>
        <v>0</v>
      </c>
      <c r="CK349" s="567">
        <f>IF('Rent Roll'!$AD15=0,0,IF(CK$3=EOMONTH('Rent Roll'!$AF15,0),1,0))</f>
        <v>0</v>
      </c>
      <c r="CL349" s="767">
        <f>IF('Rent Roll'!$AD15=0,0,IF(CL$3=EOMONTH('Rent Roll'!$AF15,0),1,0))</f>
        <v>0</v>
      </c>
      <c r="CM349" s="768">
        <f>IF('Rent Roll'!$AD15=0,0,IF(CM$3=EOMONTH('Rent Roll'!$AF15,0),1,0))</f>
        <v>0</v>
      </c>
      <c r="CN349" s="567">
        <f>IF('Rent Roll'!$AD15=0,0,IF(CN$3=EOMONTH('Rent Roll'!$AF15,0),1,0))</f>
        <v>0</v>
      </c>
      <c r="CO349" s="567">
        <f>IF('Rent Roll'!$AD15=0,0,IF(CO$3=EOMONTH('Rent Roll'!$AF15,0),1,0))</f>
        <v>0</v>
      </c>
      <c r="CP349" s="567">
        <f>IF('Rent Roll'!$AD15=0,0,IF(CP$3=EOMONTH('Rent Roll'!$AF15,0),1,0))</f>
        <v>0</v>
      </c>
      <c r="CQ349" s="567">
        <f>IF('Rent Roll'!$AD15=0,0,IF(CQ$3=EOMONTH('Rent Roll'!$AF15,0),1,0))</f>
        <v>0</v>
      </c>
      <c r="CR349" s="567">
        <f>IF('Rent Roll'!$AD15=0,0,IF(CR$3=EOMONTH('Rent Roll'!$AF15,0),1,0))</f>
        <v>0</v>
      </c>
      <c r="CS349" s="567">
        <f>IF('Rent Roll'!$AD15=0,0,IF(CS$3=EOMONTH('Rent Roll'!$AF15,0),1,0))</f>
        <v>0</v>
      </c>
      <c r="CT349" s="567">
        <f>IF('Rent Roll'!$AD15=0,0,IF(CT$3=EOMONTH('Rent Roll'!$AF15,0),1,0))</f>
        <v>0</v>
      </c>
      <c r="CU349" s="567">
        <f>IF('Rent Roll'!$AD15=0,0,IF(CU$3=EOMONTH('Rent Roll'!$AF15,0),1,0))</f>
        <v>0</v>
      </c>
      <c r="CV349" s="567">
        <f>IF('Rent Roll'!$AD15=0,0,IF(CV$3=EOMONTH('Rent Roll'!$AF15,0),1,0))</f>
        <v>0</v>
      </c>
      <c r="CW349" s="567">
        <f>IF('Rent Roll'!$AD15=0,0,IF(CW$3=EOMONTH('Rent Roll'!$AF15,0),1,0))</f>
        <v>0</v>
      </c>
      <c r="CX349" s="767">
        <f>IF('Rent Roll'!$AD15=0,0,IF(CX$3=EOMONTH('Rent Roll'!$AF15,0),1,0))</f>
        <v>0</v>
      </c>
      <c r="CY349" s="768">
        <f>IF('Rent Roll'!$AD15=0,0,IF(CY$3=EOMONTH('Rent Roll'!$AF15,0),1,0))</f>
        <v>0</v>
      </c>
      <c r="CZ349" s="567">
        <f>IF('Rent Roll'!$AD15=0,0,IF(CZ$3=EOMONTH('Rent Roll'!$AF15,0),1,0))</f>
        <v>0</v>
      </c>
      <c r="DA349" s="567">
        <f>IF('Rent Roll'!$AD15=0,0,IF(DA$3=EOMONTH('Rent Roll'!$AF15,0),1,0))</f>
        <v>0</v>
      </c>
      <c r="DB349" s="567">
        <f>IF('Rent Roll'!$AD15=0,0,IF(DB$3=EOMONTH('Rent Roll'!$AF15,0),1,0))</f>
        <v>0</v>
      </c>
      <c r="DC349" s="567">
        <f>IF('Rent Roll'!$AD15=0,0,IF(DC$3=EOMONTH('Rent Roll'!$AF15,0),1,0))</f>
        <v>0</v>
      </c>
      <c r="DD349" s="567">
        <f>IF('Rent Roll'!$AD15=0,0,IF(DD$3=EOMONTH('Rent Roll'!$AF15,0),1,0))</f>
        <v>0</v>
      </c>
      <c r="DE349" s="567">
        <f>IF('Rent Roll'!$AD15=0,0,IF(DE$3=EOMONTH('Rent Roll'!$AF15,0),1,0))</f>
        <v>0</v>
      </c>
      <c r="DF349" s="567">
        <f>IF('Rent Roll'!$AD15=0,0,IF(DF$3=EOMONTH('Rent Roll'!$AF15,0),1,0))</f>
        <v>0</v>
      </c>
      <c r="DG349" s="567">
        <f>IF('Rent Roll'!$AD15=0,0,IF(DG$3=EOMONTH('Rent Roll'!$AF15,0),1,0))</f>
        <v>0</v>
      </c>
      <c r="DH349" s="567">
        <f>IF('Rent Roll'!$AD15=0,0,IF(DH$3=EOMONTH('Rent Roll'!$AF15,0),1,0))</f>
        <v>0</v>
      </c>
      <c r="DI349" s="567">
        <f>IF('Rent Roll'!$AD15=0,0,IF(DI$3=EOMONTH('Rent Roll'!$AF15,0),1,0))</f>
        <v>0</v>
      </c>
      <c r="DJ349" s="767">
        <f>IF('Rent Roll'!$AD15=0,0,IF(DJ$3=EOMONTH('Rent Roll'!$AF15,0),1,0))</f>
        <v>0</v>
      </c>
      <c r="DK349" s="768">
        <f>IF('Rent Roll'!$AD15=0,0,IF(DK$3=EOMONTH('Rent Roll'!$AF15,0),1,0))</f>
        <v>0</v>
      </c>
      <c r="DL349" s="567">
        <f>IF('Rent Roll'!$AD15=0,0,IF(DL$3=EOMONTH('Rent Roll'!$AF15,0),1,0))</f>
        <v>0</v>
      </c>
      <c r="DM349" s="567">
        <f>IF('Rent Roll'!$AD15=0,0,IF(DM$3=EOMONTH('Rent Roll'!$AF15,0),1,0))</f>
        <v>0</v>
      </c>
      <c r="DN349" s="567">
        <f>IF('Rent Roll'!$AD15=0,0,IF(DN$3=EOMONTH('Rent Roll'!$AF15,0),1,0))</f>
        <v>0</v>
      </c>
      <c r="DO349" s="567">
        <f>IF('Rent Roll'!$AD15=0,0,IF(DO$3=EOMONTH('Rent Roll'!$AF15,0),1,0))</f>
        <v>0</v>
      </c>
      <c r="DP349" s="567">
        <f>IF('Rent Roll'!$AD15=0,0,IF(DP$3=EOMONTH('Rent Roll'!$AF15,0),1,0))</f>
        <v>0</v>
      </c>
      <c r="DQ349" s="567">
        <f>IF('Rent Roll'!$AD15=0,0,IF(DQ$3=EOMONTH('Rent Roll'!$AF15,0),1,0))</f>
        <v>0</v>
      </c>
      <c r="DR349" s="567">
        <f>IF('Rent Roll'!$AD15=0,0,IF(DR$3=EOMONTH('Rent Roll'!$AF15,0),1,0))</f>
        <v>0</v>
      </c>
      <c r="DS349" s="567">
        <f>IF('Rent Roll'!$AD15=0,0,IF(DS$3=EOMONTH('Rent Roll'!$AF15,0),1,0))</f>
        <v>0</v>
      </c>
      <c r="DT349" s="567">
        <f>IF('Rent Roll'!$AD15=0,0,IF(DT$3=EOMONTH('Rent Roll'!$AF15,0),1,0))</f>
        <v>0</v>
      </c>
      <c r="DU349" s="567">
        <f>IF('Rent Roll'!$AD15=0,0,IF(DU$3=EOMONTH('Rent Roll'!$AF15,0),1,0))</f>
        <v>0</v>
      </c>
      <c r="DV349" s="567">
        <f>IF('Rent Roll'!$AD15=0,0,IF(DV$3=EOMONTH('Rent Roll'!$AF15,0),1,0))</f>
        <v>0</v>
      </c>
    </row>
    <row r="350" spans="1:126" s="565" customFormat="1" ht="12" customHeight="1" outlineLevel="1" x14ac:dyDescent="0.4">
      <c r="A350" s="731"/>
      <c r="B350" s="564">
        <f>'Rent Roll'!$B16</f>
        <v>0</v>
      </c>
      <c r="C350" s="575" t="s">
        <v>81</v>
      </c>
      <c r="E350" s="566"/>
      <c r="F350" s="778">
        <f>IF('Rent Roll'!$AD16=0,0,IF(F$3=EOMONTH('Rent Roll'!$AF16,0),1,0))</f>
        <v>0</v>
      </c>
      <c r="G350" s="768">
        <f>IF('Rent Roll'!$AD16=0,0,IF(G$3=EOMONTH('Rent Roll'!$AF16,0),1,0))</f>
        <v>0</v>
      </c>
      <c r="H350" s="567">
        <f>IF('Rent Roll'!$AD16=0,0,IF(H$3=EOMONTH('Rent Roll'!$AF16,0),1,0))</f>
        <v>0</v>
      </c>
      <c r="I350" s="567">
        <f>IF('Rent Roll'!$AD16=0,0,IF(I$3=EOMONTH('Rent Roll'!$AF16,0),1,0))</f>
        <v>0</v>
      </c>
      <c r="J350" s="567">
        <f>IF('Rent Roll'!$AD16=0,0,IF(J$3=EOMONTH('Rent Roll'!$AF16,0),1,0))</f>
        <v>0</v>
      </c>
      <c r="K350" s="567">
        <f>IF('Rent Roll'!$AD16=0,0,IF(K$3=EOMONTH('Rent Roll'!$AF16,0),1,0))</f>
        <v>0</v>
      </c>
      <c r="L350" s="567">
        <f>IF('Rent Roll'!$AD16=0,0,IF(L$3=EOMONTH('Rent Roll'!$AF16,0),1,0))</f>
        <v>0</v>
      </c>
      <c r="M350" s="567">
        <f>IF('Rent Roll'!$AD16=0,0,IF(M$3=EOMONTH('Rent Roll'!$AF16,0),1,0))</f>
        <v>0</v>
      </c>
      <c r="N350" s="567">
        <f>IF('Rent Roll'!$AD16=0,0,IF(N$3=EOMONTH('Rent Roll'!$AF16,0),1,0))</f>
        <v>0</v>
      </c>
      <c r="O350" s="567">
        <f>IF('Rent Roll'!$AD16=0,0,IF(O$3=EOMONTH('Rent Roll'!$AF16,0),1,0))</f>
        <v>0</v>
      </c>
      <c r="P350" s="567">
        <f>IF('Rent Roll'!$AD16=0,0,IF(P$3=EOMONTH('Rent Roll'!$AF16,0),1,0))</f>
        <v>0</v>
      </c>
      <c r="Q350" s="567">
        <f>IF('Rent Roll'!$AD16=0,0,IF(Q$3=EOMONTH('Rent Roll'!$AF16,0),1,0))</f>
        <v>0</v>
      </c>
      <c r="R350" s="767">
        <f>IF('Rent Roll'!$AD16=0,0,IF(R$3=EOMONTH('Rent Roll'!$AF16,0),1,0))</f>
        <v>0</v>
      </c>
      <c r="S350" s="768">
        <f>IF('Rent Roll'!$AD16=0,0,IF(S$3=EOMONTH('Rent Roll'!$AF16,0),1,0))</f>
        <v>0</v>
      </c>
      <c r="T350" s="567">
        <f>IF('Rent Roll'!$AD16=0,0,IF(T$3=EOMONTH('Rent Roll'!$AF16,0),1,0))</f>
        <v>0</v>
      </c>
      <c r="U350" s="567">
        <f>IF('Rent Roll'!$AD16=0,0,IF(U$3=EOMONTH('Rent Roll'!$AF16,0),1,0))</f>
        <v>0</v>
      </c>
      <c r="V350" s="567">
        <f>IF('Rent Roll'!$AD16=0,0,IF(V$3=EOMONTH('Rent Roll'!$AF16,0),1,0))</f>
        <v>0</v>
      </c>
      <c r="W350" s="567">
        <f>IF('Rent Roll'!$AD16=0,0,IF(W$3=EOMONTH('Rent Roll'!$AF16,0),1,0))</f>
        <v>0</v>
      </c>
      <c r="X350" s="567">
        <f>IF('Rent Roll'!$AD16=0,0,IF(X$3=EOMONTH('Rent Roll'!$AF16,0),1,0))</f>
        <v>0</v>
      </c>
      <c r="Y350" s="567">
        <f>IF('Rent Roll'!$AD16=0,0,IF(Y$3=EOMONTH('Rent Roll'!$AF16,0),1,0))</f>
        <v>0</v>
      </c>
      <c r="Z350" s="567">
        <f>IF('Rent Roll'!$AD16=0,0,IF(Z$3=EOMONTH('Rent Roll'!$AF16,0),1,0))</f>
        <v>0</v>
      </c>
      <c r="AA350" s="567">
        <f>IF('Rent Roll'!$AD16=0,0,IF(AA$3=EOMONTH('Rent Roll'!$AF16,0),1,0))</f>
        <v>0</v>
      </c>
      <c r="AB350" s="567">
        <f>IF('Rent Roll'!$AD16=0,0,IF(AB$3=EOMONTH('Rent Roll'!$AF16,0),1,0))</f>
        <v>0</v>
      </c>
      <c r="AC350" s="567">
        <f>IF('Rent Roll'!$AD16=0,0,IF(AC$3=EOMONTH('Rent Roll'!$AF16,0),1,0))</f>
        <v>0</v>
      </c>
      <c r="AD350" s="767">
        <f>IF('Rent Roll'!$AD16=0,0,IF(AD$3=EOMONTH('Rent Roll'!$AF16,0),1,0))</f>
        <v>0</v>
      </c>
      <c r="AE350" s="768">
        <f>IF('Rent Roll'!$AD16=0,0,IF(AE$3=EOMONTH('Rent Roll'!$AF16,0),1,0))</f>
        <v>0</v>
      </c>
      <c r="AF350" s="567">
        <f>IF('Rent Roll'!$AD16=0,0,IF(AF$3=EOMONTH('Rent Roll'!$AF16,0),1,0))</f>
        <v>0</v>
      </c>
      <c r="AG350" s="567">
        <f>IF('Rent Roll'!$AD16=0,0,IF(AG$3=EOMONTH('Rent Roll'!$AF16,0),1,0))</f>
        <v>0</v>
      </c>
      <c r="AH350" s="567">
        <f>IF('Rent Roll'!$AD16=0,0,IF(AH$3=EOMONTH('Rent Roll'!$AF16,0),1,0))</f>
        <v>0</v>
      </c>
      <c r="AI350" s="567">
        <f>IF('Rent Roll'!$AD16=0,0,IF(AI$3=EOMONTH('Rent Roll'!$AF16,0),1,0))</f>
        <v>0</v>
      </c>
      <c r="AJ350" s="567">
        <f>IF('Rent Roll'!$AD16=0,0,IF(AJ$3=EOMONTH('Rent Roll'!$AF16,0),1,0))</f>
        <v>0</v>
      </c>
      <c r="AK350" s="567">
        <f>IF('Rent Roll'!$AD16=0,0,IF(AK$3=EOMONTH('Rent Roll'!$AF16,0),1,0))</f>
        <v>0</v>
      </c>
      <c r="AL350" s="567">
        <f>IF('Rent Roll'!$AD16=0,0,IF(AL$3=EOMONTH('Rent Roll'!$AF16,0),1,0))</f>
        <v>0</v>
      </c>
      <c r="AM350" s="567">
        <f>IF('Rent Roll'!$AD16=0,0,IF(AM$3=EOMONTH('Rent Roll'!$AF16,0),1,0))</f>
        <v>0</v>
      </c>
      <c r="AN350" s="567">
        <f>IF('Rent Roll'!$AD16=0,0,IF(AN$3=EOMONTH('Rent Roll'!$AF16,0),1,0))</f>
        <v>0</v>
      </c>
      <c r="AO350" s="567">
        <f>IF('Rent Roll'!$AD16=0,0,IF(AO$3=EOMONTH('Rent Roll'!$AF16,0),1,0))</f>
        <v>0</v>
      </c>
      <c r="AP350" s="767">
        <f>IF('Rent Roll'!$AD16=0,0,IF(AP$3=EOMONTH('Rent Roll'!$AF16,0),1,0))</f>
        <v>0</v>
      </c>
      <c r="AQ350" s="768">
        <f>IF('Rent Roll'!$AD16=0,0,IF(AQ$3=EOMONTH('Rent Roll'!$AF16,0),1,0))</f>
        <v>0</v>
      </c>
      <c r="AR350" s="567">
        <f>IF('Rent Roll'!$AD16=0,0,IF(AR$3=EOMONTH('Rent Roll'!$AF16,0),1,0))</f>
        <v>0</v>
      </c>
      <c r="AS350" s="567">
        <f>IF('Rent Roll'!$AD16=0,0,IF(AS$3=EOMONTH('Rent Roll'!$AF16,0),1,0))</f>
        <v>0</v>
      </c>
      <c r="AT350" s="567">
        <f>IF('Rent Roll'!$AD16=0,0,IF(AT$3=EOMONTH('Rent Roll'!$AF16,0),1,0))</f>
        <v>0</v>
      </c>
      <c r="AU350" s="567">
        <f>IF('Rent Roll'!$AD16=0,0,IF(AU$3=EOMONTH('Rent Roll'!$AF16,0),1,0))</f>
        <v>0</v>
      </c>
      <c r="AV350" s="567">
        <f>IF('Rent Roll'!$AD16=0,0,IF(AV$3=EOMONTH('Rent Roll'!$AF16,0),1,0))</f>
        <v>0</v>
      </c>
      <c r="AW350" s="567">
        <f>IF('Rent Roll'!$AD16=0,0,IF(AW$3=EOMONTH('Rent Roll'!$AF16,0),1,0))</f>
        <v>0</v>
      </c>
      <c r="AX350" s="567">
        <f>IF('Rent Roll'!$AD16=0,0,IF(AX$3=EOMONTH('Rent Roll'!$AF16,0),1,0))</f>
        <v>0</v>
      </c>
      <c r="AY350" s="567">
        <f>IF('Rent Roll'!$AD16=0,0,IF(AY$3=EOMONTH('Rent Roll'!$AF16,0),1,0))</f>
        <v>0</v>
      </c>
      <c r="AZ350" s="567">
        <f>IF('Rent Roll'!$AD16=0,0,IF(AZ$3=EOMONTH('Rent Roll'!$AF16,0),1,0))</f>
        <v>0</v>
      </c>
      <c r="BA350" s="567">
        <f>IF('Rent Roll'!$AD16=0,0,IF(BA$3=EOMONTH('Rent Roll'!$AF16,0),1,0))</f>
        <v>0</v>
      </c>
      <c r="BB350" s="767">
        <f>IF('Rent Roll'!$AD16=0,0,IF(BB$3=EOMONTH('Rent Roll'!$AF16,0),1,0))</f>
        <v>0</v>
      </c>
      <c r="BC350" s="768">
        <f>IF('Rent Roll'!$AD16=0,0,IF(BC$3=EOMONTH('Rent Roll'!$AF16,0),1,0))</f>
        <v>0</v>
      </c>
      <c r="BD350" s="567">
        <f>IF('Rent Roll'!$AD16=0,0,IF(BD$3=EOMONTH('Rent Roll'!$AF16,0),1,0))</f>
        <v>0</v>
      </c>
      <c r="BE350" s="567">
        <f>IF('Rent Roll'!$AD16=0,0,IF(BE$3=EOMONTH('Rent Roll'!$AF16,0),1,0))</f>
        <v>0</v>
      </c>
      <c r="BF350" s="567">
        <f>IF('Rent Roll'!$AD16=0,0,IF(BF$3=EOMONTH('Rent Roll'!$AF16,0),1,0))</f>
        <v>0</v>
      </c>
      <c r="BG350" s="567">
        <f>IF('Rent Roll'!$AD16=0,0,IF(BG$3=EOMONTH('Rent Roll'!$AF16,0),1,0))</f>
        <v>0</v>
      </c>
      <c r="BH350" s="567">
        <f>IF('Rent Roll'!$AD16=0,0,IF(BH$3=EOMONTH('Rent Roll'!$AF16,0),1,0))</f>
        <v>0</v>
      </c>
      <c r="BI350" s="567">
        <f>IF('Rent Roll'!$AD16=0,0,IF(BI$3=EOMONTH('Rent Roll'!$AF16,0),1,0))</f>
        <v>0</v>
      </c>
      <c r="BJ350" s="567">
        <f>IF('Rent Roll'!$AD16=0,0,IF(BJ$3=EOMONTH('Rent Roll'!$AF16,0),1,0))</f>
        <v>0</v>
      </c>
      <c r="BK350" s="567">
        <f>IF('Rent Roll'!$AD16=0,0,IF(BK$3=EOMONTH('Rent Roll'!$AF16,0),1,0))</f>
        <v>0</v>
      </c>
      <c r="BL350" s="567">
        <f>IF('Rent Roll'!$AD16=0,0,IF(BL$3=EOMONTH('Rent Roll'!$AF16,0),1,0))</f>
        <v>0</v>
      </c>
      <c r="BM350" s="567">
        <f>IF('Rent Roll'!$AD16=0,0,IF(BM$3=EOMONTH('Rent Roll'!$AF16,0),1,0))</f>
        <v>0</v>
      </c>
      <c r="BN350" s="767">
        <f>IF('Rent Roll'!$AD16=0,0,IF(BN$3=EOMONTH('Rent Roll'!$AF16,0),1,0))</f>
        <v>0</v>
      </c>
      <c r="BO350" s="768">
        <f>IF('Rent Roll'!$AD16=0,0,IF(BO$3=EOMONTH('Rent Roll'!$AF16,0),1,0))</f>
        <v>0</v>
      </c>
      <c r="BP350" s="567">
        <f>IF('Rent Roll'!$AD16=0,0,IF(BP$3=EOMONTH('Rent Roll'!$AF16,0),1,0))</f>
        <v>0</v>
      </c>
      <c r="BQ350" s="567">
        <f>IF('Rent Roll'!$AD16=0,0,IF(BQ$3=EOMONTH('Rent Roll'!$AF16,0),1,0))</f>
        <v>0</v>
      </c>
      <c r="BR350" s="567">
        <f>IF('Rent Roll'!$AD16=0,0,IF(BR$3=EOMONTH('Rent Roll'!$AF16,0),1,0))</f>
        <v>0</v>
      </c>
      <c r="BS350" s="567">
        <f>IF('Rent Roll'!$AD16=0,0,IF(BS$3=EOMONTH('Rent Roll'!$AF16,0),1,0))</f>
        <v>0</v>
      </c>
      <c r="BT350" s="567">
        <f>IF('Rent Roll'!$AD16=0,0,IF(BT$3=EOMONTH('Rent Roll'!$AF16,0),1,0))</f>
        <v>0</v>
      </c>
      <c r="BU350" s="567">
        <f>IF('Rent Roll'!$AD16=0,0,IF(BU$3=EOMONTH('Rent Roll'!$AF16,0),1,0))</f>
        <v>0</v>
      </c>
      <c r="BV350" s="567">
        <f>IF('Rent Roll'!$AD16=0,0,IF(BV$3=EOMONTH('Rent Roll'!$AF16,0),1,0))</f>
        <v>0</v>
      </c>
      <c r="BW350" s="567">
        <f>IF('Rent Roll'!$AD16=0,0,IF(BW$3=EOMONTH('Rent Roll'!$AF16,0),1,0))</f>
        <v>0</v>
      </c>
      <c r="BX350" s="567">
        <f>IF('Rent Roll'!$AD16=0,0,IF(BX$3=EOMONTH('Rent Roll'!$AF16,0),1,0))</f>
        <v>0</v>
      </c>
      <c r="BY350" s="567">
        <f>IF('Rent Roll'!$AD16=0,0,IF(BY$3=EOMONTH('Rent Roll'!$AF16,0),1,0))</f>
        <v>0</v>
      </c>
      <c r="BZ350" s="767">
        <f>IF('Rent Roll'!$AD16=0,0,IF(BZ$3=EOMONTH('Rent Roll'!$AF16,0),1,0))</f>
        <v>0</v>
      </c>
      <c r="CA350" s="768">
        <f>IF('Rent Roll'!$AD16=0,0,IF(CA$3=EOMONTH('Rent Roll'!$AF16,0),1,0))</f>
        <v>0</v>
      </c>
      <c r="CB350" s="567">
        <f>IF('Rent Roll'!$AD16=0,0,IF(CB$3=EOMONTH('Rent Roll'!$AF16,0),1,0))</f>
        <v>0</v>
      </c>
      <c r="CC350" s="567">
        <f>IF('Rent Roll'!$AD16=0,0,IF(CC$3=EOMONTH('Rent Roll'!$AF16,0),1,0))</f>
        <v>0</v>
      </c>
      <c r="CD350" s="567">
        <f>IF('Rent Roll'!$AD16=0,0,IF(CD$3=EOMONTH('Rent Roll'!$AF16,0),1,0))</f>
        <v>0</v>
      </c>
      <c r="CE350" s="567">
        <f>IF('Rent Roll'!$AD16=0,0,IF(CE$3=EOMONTH('Rent Roll'!$AF16,0),1,0))</f>
        <v>0</v>
      </c>
      <c r="CF350" s="567">
        <f>IF('Rent Roll'!$AD16=0,0,IF(CF$3=EOMONTH('Rent Roll'!$AF16,0),1,0))</f>
        <v>0</v>
      </c>
      <c r="CG350" s="567">
        <f>IF('Rent Roll'!$AD16=0,0,IF(CG$3=EOMONTH('Rent Roll'!$AF16,0),1,0))</f>
        <v>0</v>
      </c>
      <c r="CH350" s="567">
        <f>IF('Rent Roll'!$AD16=0,0,IF(CH$3=EOMONTH('Rent Roll'!$AF16,0),1,0))</f>
        <v>0</v>
      </c>
      <c r="CI350" s="567">
        <f>IF('Rent Roll'!$AD16=0,0,IF(CI$3=EOMONTH('Rent Roll'!$AF16,0),1,0))</f>
        <v>0</v>
      </c>
      <c r="CJ350" s="567">
        <f>IF('Rent Roll'!$AD16=0,0,IF(CJ$3=EOMONTH('Rent Roll'!$AF16,0),1,0))</f>
        <v>0</v>
      </c>
      <c r="CK350" s="567">
        <f>IF('Rent Roll'!$AD16=0,0,IF(CK$3=EOMONTH('Rent Roll'!$AF16,0),1,0))</f>
        <v>0</v>
      </c>
      <c r="CL350" s="767">
        <f>IF('Rent Roll'!$AD16=0,0,IF(CL$3=EOMONTH('Rent Roll'!$AF16,0),1,0))</f>
        <v>0</v>
      </c>
      <c r="CM350" s="768">
        <f>IF('Rent Roll'!$AD16=0,0,IF(CM$3=EOMONTH('Rent Roll'!$AF16,0),1,0))</f>
        <v>0</v>
      </c>
      <c r="CN350" s="567">
        <f>IF('Rent Roll'!$AD16=0,0,IF(CN$3=EOMONTH('Rent Roll'!$AF16,0),1,0))</f>
        <v>0</v>
      </c>
      <c r="CO350" s="567">
        <f>IF('Rent Roll'!$AD16=0,0,IF(CO$3=EOMONTH('Rent Roll'!$AF16,0),1,0))</f>
        <v>0</v>
      </c>
      <c r="CP350" s="567">
        <f>IF('Rent Roll'!$AD16=0,0,IF(CP$3=EOMONTH('Rent Roll'!$AF16,0),1,0))</f>
        <v>0</v>
      </c>
      <c r="CQ350" s="567">
        <f>IF('Rent Roll'!$AD16=0,0,IF(CQ$3=EOMONTH('Rent Roll'!$AF16,0),1,0))</f>
        <v>0</v>
      </c>
      <c r="CR350" s="567">
        <f>IF('Rent Roll'!$AD16=0,0,IF(CR$3=EOMONTH('Rent Roll'!$AF16,0),1,0))</f>
        <v>0</v>
      </c>
      <c r="CS350" s="567">
        <f>IF('Rent Roll'!$AD16=0,0,IF(CS$3=EOMONTH('Rent Roll'!$AF16,0),1,0))</f>
        <v>0</v>
      </c>
      <c r="CT350" s="567">
        <f>IF('Rent Roll'!$AD16=0,0,IF(CT$3=EOMONTH('Rent Roll'!$AF16,0),1,0))</f>
        <v>0</v>
      </c>
      <c r="CU350" s="567">
        <f>IF('Rent Roll'!$AD16=0,0,IF(CU$3=EOMONTH('Rent Roll'!$AF16,0),1,0))</f>
        <v>0</v>
      </c>
      <c r="CV350" s="567">
        <f>IF('Rent Roll'!$AD16=0,0,IF(CV$3=EOMONTH('Rent Roll'!$AF16,0),1,0))</f>
        <v>0</v>
      </c>
      <c r="CW350" s="567">
        <f>IF('Rent Roll'!$AD16=0,0,IF(CW$3=EOMONTH('Rent Roll'!$AF16,0),1,0))</f>
        <v>0</v>
      </c>
      <c r="CX350" s="767">
        <f>IF('Rent Roll'!$AD16=0,0,IF(CX$3=EOMONTH('Rent Roll'!$AF16,0),1,0))</f>
        <v>0</v>
      </c>
      <c r="CY350" s="768">
        <f>IF('Rent Roll'!$AD16=0,0,IF(CY$3=EOMONTH('Rent Roll'!$AF16,0),1,0))</f>
        <v>0</v>
      </c>
      <c r="CZ350" s="567">
        <f>IF('Rent Roll'!$AD16=0,0,IF(CZ$3=EOMONTH('Rent Roll'!$AF16,0),1,0))</f>
        <v>0</v>
      </c>
      <c r="DA350" s="567">
        <f>IF('Rent Roll'!$AD16=0,0,IF(DA$3=EOMONTH('Rent Roll'!$AF16,0),1,0))</f>
        <v>0</v>
      </c>
      <c r="DB350" s="567">
        <f>IF('Rent Roll'!$AD16=0,0,IF(DB$3=EOMONTH('Rent Roll'!$AF16,0),1,0))</f>
        <v>0</v>
      </c>
      <c r="DC350" s="567">
        <f>IF('Rent Roll'!$AD16=0,0,IF(DC$3=EOMONTH('Rent Roll'!$AF16,0),1,0))</f>
        <v>0</v>
      </c>
      <c r="DD350" s="567">
        <f>IF('Rent Roll'!$AD16=0,0,IF(DD$3=EOMONTH('Rent Roll'!$AF16,0),1,0))</f>
        <v>0</v>
      </c>
      <c r="DE350" s="567">
        <f>IF('Rent Roll'!$AD16=0,0,IF(DE$3=EOMONTH('Rent Roll'!$AF16,0),1,0))</f>
        <v>0</v>
      </c>
      <c r="DF350" s="567">
        <f>IF('Rent Roll'!$AD16=0,0,IF(DF$3=EOMONTH('Rent Roll'!$AF16,0),1,0))</f>
        <v>0</v>
      </c>
      <c r="DG350" s="567">
        <f>IF('Rent Roll'!$AD16=0,0,IF(DG$3=EOMONTH('Rent Roll'!$AF16,0),1,0))</f>
        <v>0</v>
      </c>
      <c r="DH350" s="567">
        <f>IF('Rent Roll'!$AD16=0,0,IF(DH$3=EOMONTH('Rent Roll'!$AF16,0),1,0))</f>
        <v>0</v>
      </c>
      <c r="DI350" s="567">
        <f>IF('Rent Roll'!$AD16=0,0,IF(DI$3=EOMONTH('Rent Roll'!$AF16,0),1,0))</f>
        <v>0</v>
      </c>
      <c r="DJ350" s="767">
        <f>IF('Rent Roll'!$AD16=0,0,IF(DJ$3=EOMONTH('Rent Roll'!$AF16,0),1,0))</f>
        <v>0</v>
      </c>
      <c r="DK350" s="768">
        <f>IF('Rent Roll'!$AD16=0,0,IF(DK$3=EOMONTH('Rent Roll'!$AF16,0),1,0))</f>
        <v>0</v>
      </c>
      <c r="DL350" s="567">
        <f>IF('Rent Roll'!$AD16=0,0,IF(DL$3=EOMONTH('Rent Roll'!$AF16,0),1,0))</f>
        <v>0</v>
      </c>
      <c r="DM350" s="567">
        <f>IF('Rent Roll'!$AD16=0,0,IF(DM$3=EOMONTH('Rent Roll'!$AF16,0),1,0))</f>
        <v>0</v>
      </c>
      <c r="DN350" s="567">
        <f>IF('Rent Roll'!$AD16=0,0,IF(DN$3=EOMONTH('Rent Roll'!$AF16,0),1,0))</f>
        <v>0</v>
      </c>
      <c r="DO350" s="567">
        <f>IF('Rent Roll'!$AD16=0,0,IF(DO$3=EOMONTH('Rent Roll'!$AF16,0),1,0))</f>
        <v>0</v>
      </c>
      <c r="DP350" s="567">
        <f>IF('Rent Roll'!$AD16=0,0,IF(DP$3=EOMONTH('Rent Roll'!$AF16,0),1,0))</f>
        <v>0</v>
      </c>
      <c r="DQ350" s="567">
        <f>IF('Rent Roll'!$AD16=0,0,IF(DQ$3=EOMONTH('Rent Roll'!$AF16,0),1,0))</f>
        <v>0</v>
      </c>
      <c r="DR350" s="567">
        <f>IF('Rent Roll'!$AD16=0,0,IF(DR$3=EOMONTH('Rent Roll'!$AF16,0),1,0))</f>
        <v>0</v>
      </c>
      <c r="DS350" s="567">
        <f>IF('Rent Roll'!$AD16=0,0,IF(DS$3=EOMONTH('Rent Roll'!$AF16,0),1,0))</f>
        <v>0</v>
      </c>
      <c r="DT350" s="567">
        <f>IF('Rent Roll'!$AD16=0,0,IF(DT$3=EOMONTH('Rent Roll'!$AF16,0),1,0))</f>
        <v>0</v>
      </c>
      <c r="DU350" s="567">
        <f>IF('Rent Roll'!$AD16=0,0,IF(DU$3=EOMONTH('Rent Roll'!$AF16,0),1,0))</f>
        <v>0</v>
      </c>
      <c r="DV350" s="567">
        <f>IF('Rent Roll'!$AD16=0,0,IF(DV$3=EOMONTH('Rent Roll'!$AF16,0),1,0))</f>
        <v>0</v>
      </c>
    </row>
    <row r="351" spans="1:126" s="565" customFormat="1" ht="12" customHeight="1" outlineLevel="1" x14ac:dyDescent="0.4">
      <c r="A351" s="731"/>
      <c r="B351" s="564">
        <f>'Rent Roll'!$B17</f>
        <v>0</v>
      </c>
      <c r="C351" s="575" t="s">
        <v>81</v>
      </c>
      <c r="E351" s="566"/>
      <c r="F351" s="778">
        <f>IF('Rent Roll'!$AD17=0,0,IF(F$3=EOMONTH('Rent Roll'!$AF17,0),1,0))</f>
        <v>0</v>
      </c>
      <c r="G351" s="768">
        <f>IF('Rent Roll'!$AD17=0,0,IF(G$3=EOMONTH('Rent Roll'!$AF17,0),1,0))</f>
        <v>0</v>
      </c>
      <c r="H351" s="567">
        <f>IF('Rent Roll'!$AD17=0,0,IF(H$3=EOMONTH('Rent Roll'!$AF17,0),1,0))</f>
        <v>0</v>
      </c>
      <c r="I351" s="567">
        <f>IF('Rent Roll'!$AD17=0,0,IF(I$3=EOMONTH('Rent Roll'!$AF17,0),1,0))</f>
        <v>0</v>
      </c>
      <c r="J351" s="567">
        <f>IF('Rent Roll'!$AD17=0,0,IF(J$3=EOMONTH('Rent Roll'!$AF17,0),1,0))</f>
        <v>0</v>
      </c>
      <c r="K351" s="567">
        <f>IF('Rent Roll'!$AD17=0,0,IF(K$3=EOMONTH('Rent Roll'!$AF17,0),1,0))</f>
        <v>0</v>
      </c>
      <c r="L351" s="567">
        <f>IF('Rent Roll'!$AD17=0,0,IF(L$3=EOMONTH('Rent Roll'!$AF17,0),1,0))</f>
        <v>0</v>
      </c>
      <c r="M351" s="567">
        <f>IF('Rent Roll'!$AD17=0,0,IF(M$3=EOMONTH('Rent Roll'!$AF17,0),1,0))</f>
        <v>0</v>
      </c>
      <c r="N351" s="567">
        <f>IF('Rent Roll'!$AD17=0,0,IF(N$3=EOMONTH('Rent Roll'!$AF17,0),1,0))</f>
        <v>0</v>
      </c>
      <c r="O351" s="567">
        <f>IF('Rent Roll'!$AD17=0,0,IF(O$3=EOMONTH('Rent Roll'!$AF17,0),1,0))</f>
        <v>0</v>
      </c>
      <c r="P351" s="567">
        <f>IF('Rent Roll'!$AD17=0,0,IF(P$3=EOMONTH('Rent Roll'!$AF17,0),1,0))</f>
        <v>0</v>
      </c>
      <c r="Q351" s="567">
        <f>IF('Rent Roll'!$AD17=0,0,IF(Q$3=EOMONTH('Rent Roll'!$AF17,0),1,0))</f>
        <v>0</v>
      </c>
      <c r="R351" s="767">
        <f>IF('Rent Roll'!$AD17=0,0,IF(R$3=EOMONTH('Rent Roll'!$AF17,0),1,0))</f>
        <v>0</v>
      </c>
      <c r="S351" s="768">
        <f>IF('Rent Roll'!$AD17=0,0,IF(S$3=EOMONTH('Rent Roll'!$AF17,0),1,0))</f>
        <v>0</v>
      </c>
      <c r="T351" s="567">
        <f>IF('Rent Roll'!$AD17=0,0,IF(T$3=EOMONTH('Rent Roll'!$AF17,0),1,0))</f>
        <v>0</v>
      </c>
      <c r="U351" s="567">
        <f>IF('Rent Roll'!$AD17=0,0,IF(U$3=EOMONTH('Rent Roll'!$AF17,0),1,0))</f>
        <v>0</v>
      </c>
      <c r="V351" s="567">
        <f>IF('Rent Roll'!$AD17=0,0,IF(V$3=EOMONTH('Rent Roll'!$AF17,0),1,0))</f>
        <v>0</v>
      </c>
      <c r="W351" s="567">
        <f>IF('Rent Roll'!$AD17=0,0,IF(W$3=EOMONTH('Rent Roll'!$AF17,0),1,0))</f>
        <v>0</v>
      </c>
      <c r="X351" s="567">
        <f>IF('Rent Roll'!$AD17=0,0,IF(X$3=EOMONTH('Rent Roll'!$AF17,0),1,0))</f>
        <v>0</v>
      </c>
      <c r="Y351" s="567">
        <f>IF('Rent Roll'!$AD17=0,0,IF(Y$3=EOMONTH('Rent Roll'!$AF17,0),1,0))</f>
        <v>0</v>
      </c>
      <c r="Z351" s="567">
        <f>IF('Rent Roll'!$AD17=0,0,IF(Z$3=EOMONTH('Rent Roll'!$AF17,0),1,0))</f>
        <v>0</v>
      </c>
      <c r="AA351" s="567">
        <f>IF('Rent Roll'!$AD17=0,0,IF(AA$3=EOMONTH('Rent Roll'!$AF17,0),1,0))</f>
        <v>0</v>
      </c>
      <c r="AB351" s="567">
        <f>IF('Rent Roll'!$AD17=0,0,IF(AB$3=EOMONTH('Rent Roll'!$AF17,0),1,0))</f>
        <v>0</v>
      </c>
      <c r="AC351" s="567">
        <f>IF('Rent Roll'!$AD17=0,0,IF(AC$3=EOMONTH('Rent Roll'!$AF17,0),1,0))</f>
        <v>0</v>
      </c>
      <c r="AD351" s="767">
        <f>IF('Rent Roll'!$AD17=0,0,IF(AD$3=EOMONTH('Rent Roll'!$AF17,0),1,0))</f>
        <v>0</v>
      </c>
      <c r="AE351" s="768">
        <f>IF('Rent Roll'!$AD17=0,0,IF(AE$3=EOMONTH('Rent Roll'!$AF17,0),1,0))</f>
        <v>0</v>
      </c>
      <c r="AF351" s="567">
        <f>IF('Rent Roll'!$AD17=0,0,IF(AF$3=EOMONTH('Rent Roll'!$AF17,0),1,0))</f>
        <v>0</v>
      </c>
      <c r="AG351" s="567">
        <f>IF('Rent Roll'!$AD17=0,0,IF(AG$3=EOMONTH('Rent Roll'!$AF17,0),1,0))</f>
        <v>0</v>
      </c>
      <c r="AH351" s="567">
        <f>IF('Rent Roll'!$AD17=0,0,IF(AH$3=EOMONTH('Rent Roll'!$AF17,0),1,0))</f>
        <v>0</v>
      </c>
      <c r="AI351" s="567">
        <f>IF('Rent Roll'!$AD17=0,0,IF(AI$3=EOMONTH('Rent Roll'!$AF17,0),1,0))</f>
        <v>0</v>
      </c>
      <c r="AJ351" s="567">
        <f>IF('Rent Roll'!$AD17=0,0,IF(AJ$3=EOMONTH('Rent Roll'!$AF17,0),1,0))</f>
        <v>0</v>
      </c>
      <c r="AK351" s="567">
        <f>IF('Rent Roll'!$AD17=0,0,IF(AK$3=EOMONTH('Rent Roll'!$AF17,0),1,0))</f>
        <v>0</v>
      </c>
      <c r="AL351" s="567">
        <f>IF('Rent Roll'!$AD17=0,0,IF(AL$3=EOMONTH('Rent Roll'!$AF17,0),1,0))</f>
        <v>0</v>
      </c>
      <c r="AM351" s="567">
        <f>IF('Rent Roll'!$AD17=0,0,IF(AM$3=EOMONTH('Rent Roll'!$AF17,0),1,0))</f>
        <v>0</v>
      </c>
      <c r="AN351" s="567">
        <f>IF('Rent Roll'!$AD17=0,0,IF(AN$3=EOMONTH('Rent Roll'!$AF17,0),1,0))</f>
        <v>0</v>
      </c>
      <c r="AO351" s="567">
        <f>IF('Rent Roll'!$AD17=0,0,IF(AO$3=EOMONTH('Rent Roll'!$AF17,0),1,0))</f>
        <v>0</v>
      </c>
      <c r="AP351" s="767">
        <f>IF('Rent Roll'!$AD17=0,0,IF(AP$3=EOMONTH('Rent Roll'!$AF17,0),1,0))</f>
        <v>0</v>
      </c>
      <c r="AQ351" s="768">
        <f>IF('Rent Roll'!$AD17=0,0,IF(AQ$3=EOMONTH('Rent Roll'!$AF17,0),1,0))</f>
        <v>0</v>
      </c>
      <c r="AR351" s="567">
        <f>IF('Rent Roll'!$AD17=0,0,IF(AR$3=EOMONTH('Rent Roll'!$AF17,0),1,0))</f>
        <v>0</v>
      </c>
      <c r="AS351" s="567">
        <f>IF('Rent Roll'!$AD17=0,0,IF(AS$3=EOMONTH('Rent Roll'!$AF17,0),1,0))</f>
        <v>0</v>
      </c>
      <c r="AT351" s="567">
        <f>IF('Rent Roll'!$AD17=0,0,IF(AT$3=EOMONTH('Rent Roll'!$AF17,0),1,0))</f>
        <v>0</v>
      </c>
      <c r="AU351" s="567">
        <f>IF('Rent Roll'!$AD17=0,0,IF(AU$3=EOMONTH('Rent Roll'!$AF17,0),1,0))</f>
        <v>0</v>
      </c>
      <c r="AV351" s="567">
        <f>IF('Rent Roll'!$AD17=0,0,IF(AV$3=EOMONTH('Rent Roll'!$AF17,0),1,0))</f>
        <v>0</v>
      </c>
      <c r="AW351" s="567">
        <f>IF('Rent Roll'!$AD17=0,0,IF(AW$3=EOMONTH('Rent Roll'!$AF17,0),1,0))</f>
        <v>0</v>
      </c>
      <c r="AX351" s="567">
        <f>IF('Rent Roll'!$AD17=0,0,IF(AX$3=EOMONTH('Rent Roll'!$AF17,0),1,0))</f>
        <v>0</v>
      </c>
      <c r="AY351" s="567">
        <f>IF('Rent Roll'!$AD17=0,0,IF(AY$3=EOMONTH('Rent Roll'!$AF17,0),1,0))</f>
        <v>0</v>
      </c>
      <c r="AZ351" s="567">
        <f>IF('Rent Roll'!$AD17=0,0,IF(AZ$3=EOMONTH('Rent Roll'!$AF17,0),1,0))</f>
        <v>0</v>
      </c>
      <c r="BA351" s="567">
        <f>IF('Rent Roll'!$AD17=0,0,IF(BA$3=EOMONTH('Rent Roll'!$AF17,0),1,0))</f>
        <v>0</v>
      </c>
      <c r="BB351" s="767">
        <f>IF('Rent Roll'!$AD17=0,0,IF(BB$3=EOMONTH('Rent Roll'!$AF17,0),1,0))</f>
        <v>0</v>
      </c>
      <c r="BC351" s="768">
        <f>IF('Rent Roll'!$AD17=0,0,IF(BC$3=EOMONTH('Rent Roll'!$AF17,0),1,0))</f>
        <v>0</v>
      </c>
      <c r="BD351" s="567">
        <f>IF('Rent Roll'!$AD17=0,0,IF(BD$3=EOMONTH('Rent Roll'!$AF17,0),1,0))</f>
        <v>0</v>
      </c>
      <c r="BE351" s="567">
        <f>IF('Rent Roll'!$AD17=0,0,IF(BE$3=EOMONTH('Rent Roll'!$AF17,0),1,0))</f>
        <v>0</v>
      </c>
      <c r="BF351" s="567">
        <f>IF('Rent Roll'!$AD17=0,0,IF(BF$3=EOMONTH('Rent Roll'!$AF17,0),1,0))</f>
        <v>0</v>
      </c>
      <c r="BG351" s="567">
        <f>IF('Rent Roll'!$AD17=0,0,IF(BG$3=EOMONTH('Rent Roll'!$AF17,0),1,0))</f>
        <v>0</v>
      </c>
      <c r="BH351" s="567">
        <f>IF('Rent Roll'!$AD17=0,0,IF(BH$3=EOMONTH('Rent Roll'!$AF17,0),1,0))</f>
        <v>0</v>
      </c>
      <c r="BI351" s="567">
        <f>IF('Rent Roll'!$AD17=0,0,IF(BI$3=EOMONTH('Rent Roll'!$AF17,0),1,0))</f>
        <v>0</v>
      </c>
      <c r="BJ351" s="567">
        <f>IF('Rent Roll'!$AD17=0,0,IF(BJ$3=EOMONTH('Rent Roll'!$AF17,0),1,0))</f>
        <v>0</v>
      </c>
      <c r="BK351" s="567">
        <f>IF('Rent Roll'!$AD17=0,0,IF(BK$3=EOMONTH('Rent Roll'!$AF17,0),1,0))</f>
        <v>0</v>
      </c>
      <c r="BL351" s="567">
        <f>IF('Rent Roll'!$AD17=0,0,IF(BL$3=EOMONTH('Rent Roll'!$AF17,0),1,0))</f>
        <v>0</v>
      </c>
      <c r="BM351" s="567">
        <f>IF('Rent Roll'!$AD17=0,0,IF(BM$3=EOMONTH('Rent Roll'!$AF17,0),1,0))</f>
        <v>0</v>
      </c>
      <c r="BN351" s="767">
        <f>IF('Rent Roll'!$AD17=0,0,IF(BN$3=EOMONTH('Rent Roll'!$AF17,0),1,0))</f>
        <v>0</v>
      </c>
      <c r="BO351" s="768">
        <f>IF('Rent Roll'!$AD17=0,0,IF(BO$3=EOMONTH('Rent Roll'!$AF17,0),1,0))</f>
        <v>0</v>
      </c>
      <c r="BP351" s="567">
        <f>IF('Rent Roll'!$AD17=0,0,IF(BP$3=EOMONTH('Rent Roll'!$AF17,0),1,0))</f>
        <v>0</v>
      </c>
      <c r="BQ351" s="567">
        <f>IF('Rent Roll'!$AD17=0,0,IF(BQ$3=EOMONTH('Rent Roll'!$AF17,0),1,0))</f>
        <v>0</v>
      </c>
      <c r="BR351" s="567">
        <f>IF('Rent Roll'!$AD17=0,0,IF(BR$3=EOMONTH('Rent Roll'!$AF17,0),1,0))</f>
        <v>0</v>
      </c>
      <c r="BS351" s="567">
        <f>IF('Rent Roll'!$AD17=0,0,IF(BS$3=EOMONTH('Rent Roll'!$AF17,0),1,0))</f>
        <v>0</v>
      </c>
      <c r="BT351" s="567">
        <f>IF('Rent Roll'!$AD17=0,0,IF(BT$3=EOMONTH('Rent Roll'!$AF17,0),1,0))</f>
        <v>0</v>
      </c>
      <c r="BU351" s="567">
        <f>IF('Rent Roll'!$AD17=0,0,IF(BU$3=EOMONTH('Rent Roll'!$AF17,0),1,0))</f>
        <v>0</v>
      </c>
      <c r="BV351" s="567">
        <f>IF('Rent Roll'!$AD17=0,0,IF(BV$3=EOMONTH('Rent Roll'!$AF17,0),1,0))</f>
        <v>0</v>
      </c>
      <c r="BW351" s="567">
        <f>IF('Rent Roll'!$AD17=0,0,IF(BW$3=EOMONTH('Rent Roll'!$AF17,0),1,0))</f>
        <v>0</v>
      </c>
      <c r="BX351" s="567">
        <f>IF('Rent Roll'!$AD17=0,0,IF(BX$3=EOMONTH('Rent Roll'!$AF17,0),1,0))</f>
        <v>0</v>
      </c>
      <c r="BY351" s="567">
        <f>IF('Rent Roll'!$AD17=0,0,IF(BY$3=EOMONTH('Rent Roll'!$AF17,0),1,0))</f>
        <v>0</v>
      </c>
      <c r="BZ351" s="767">
        <f>IF('Rent Roll'!$AD17=0,0,IF(BZ$3=EOMONTH('Rent Roll'!$AF17,0),1,0))</f>
        <v>0</v>
      </c>
      <c r="CA351" s="768">
        <f>IF('Rent Roll'!$AD17=0,0,IF(CA$3=EOMONTH('Rent Roll'!$AF17,0),1,0))</f>
        <v>0</v>
      </c>
      <c r="CB351" s="567">
        <f>IF('Rent Roll'!$AD17=0,0,IF(CB$3=EOMONTH('Rent Roll'!$AF17,0),1,0))</f>
        <v>0</v>
      </c>
      <c r="CC351" s="567">
        <f>IF('Rent Roll'!$AD17=0,0,IF(CC$3=EOMONTH('Rent Roll'!$AF17,0),1,0))</f>
        <v>0</v>
      </c>
      <c r="CD351" s="567">
        <f>IF('Rent Roll'!$AD17=0,0,IF(CD$3=EOMONTH('Rent Roll'!$AF17,0),1,0))</f>
        <v>0</v>
      </c>
      <c r="CE351" s="567">
        <f>IF('Rent Roll'!$AD17=0,0,IF(CE$3=EOMONTH('Rent Roll'!$AF17,0),1,0))</f>
        <v>0</v>
      </c>
      <c r="CF351" s="567">
        <f>IF('Rent Roll'!$AD17=0,0,IF(CF$3=EOMONTH('Rent Roll'!$AF17,0),1,0))</f>
        <v>0</v>
      </c>
      <c r="CG351" s="567">
        <f>IF('Rent Roll'!$AD17=0,0,IF(CG$3=EOMONTH('Rent Roll'!$AF17,0),1,0))</f>
        <v>0</v>
      </c>
      <c r="CH351" s="567">
        <f>IF('Rent Roll'!$AD17=0,0,IF(CH$3=EOMONTH('Rent Roll'!$AF17,0),1,0))</f>
        <v>0</v>
      </c>
      <c r="CI351" s="567">
        <f>IF('Rent Roll'!$AD17=0,0,IF(CI$3=EOMONTH('Rent Roll'!$AF17,0),1,0))</f>
        <v>0</v>
      </c>
      <c r="CJ351" s="567">
        <f>IF('Rent Roll'!$AD17=0,0,IF(CJ$3=EOMONTH('Rent Roll'!$AF17,0),1,0))</f>
        <v>0</v>
      </c>
      <c r="CK351" s="567">
        <f>IF('Rent Roll'!$AD17=0,0,IF(CK$3=EOMONTH('Rent Roll'!$AF17,0),1,0))</f>
        <v>0</v>
      </c>
      <c r="CL351" s="767">
        <f>IF('Rent Roll'!$AD17=0,0,IF(CL$3=EOMONTH('Rent Roll'!$AF17,0),1,0))</f>
        <v>0</v>
      </c>
      <c r="CM351" s="768">
        <f>IF('Rent Roll'!$AD17=0,0,IF(CM$3=EOMONTH('Rent Roll'!$AF17,0),1,0))</f>
        <v>0</v>
      </c>
      <c r="CN351" s="567">
        <f>IF('Rent Roll'!$AD17=0,0,IF(CN$3=EOMONTH('Rent Roll'!$AF17,0),1,0))</f>
        <v>0</v>
      </c>
      <c r="CO351" s="567">
        <f>IF('Rent Roll'!$AD17=0,0,IF(CO$3=EOMONTH('Rent Roll'!$AF17,0),1,0))</f>
        <v>0</v>
      </c>
      <c r="CP351" s="567">
        <f>IF('Rent Roll'!$AD17=0,0,IF(CP$3=EOMONTH('Rent Roll'!$AF17,0),1,0))</f>
        <v>0</v>
      </c>
      <c r="CQ351" s="567">
        <f>IF('Rent Roll'!$AD17=0,0,IF(CQ$3=EOMONTH('Rent Roll'!$AF17,0),1,0))</f>
        <v>0</v>
      </c>
      <c r="CR351" s="567">
        <f>IF('Rent Roll'!$AD17=0,0,IF(CR$3=EOMONTH('Rent Roll'!$AF17,0),1,0))</f>
        <v>0</v>
      </c>
      <c r="CS351" s="567">
        <f>IF('Rent Roll'!$AD17=0,0,IF(CS$3=EOMONTH('Rent Roll'!$AF17,0),1,0))</f>
        <v>0</v>
      </c>
      <c r="CT351" s="567">
        <f>IF('Rent Roll'!$AD17=0,0,IF(CT$3=EOMONTH('Rent Roll'!$AF17,0),1,0))</f>
        <v>0</v>
      </c>
      <c r="CU351" s="567">
        <f>IF('Rent Roll'!$AD17=0,0,IF(CU$3=EOMONTH('Rent Roll'!$AF17,0),1,0))</f>
        <v>0</v>
      </c>
      <c r="CV351" s="567">
        <f>IF('Rent Roll'!$AD17=0,0,IF(CV$3=EOMONTH('Rent Roll'!$AF17,0),1,0))</f>
        <v>0</v>
      </c>
      <c r="CW351" s="567">
        <f>IF('Rent Roll'!$AD17=0,0,IF(CW$3=EOMONTH('Rent Roll'!$AF17,0),1,0))</f>
        <v>0</v>
      </c>
      <c r="CX351" s="767">
        <f>IF('Rent Roll'!$AD17=0,0,IF(CX$3=EOMONTH('Rent Roll'!$AF17,0),1,0))</f>
        <v>0</v>
      </c>
      <c r="CY351" s="768">
        <f>IF('Rent Roll'!$AD17=0,0,IF(CY$3=EOMONTH('Rent Roll'!$AF17,0),1,0))</f>
        <v>0</v>
      </c>
      <c r="CZ351" s="567">
        <f>IF('Rent Roll'!$AD17=0,0,IF(CZ$3=EOMONTH('Rent Roll'!$AF17,0),1,0))</f>
        <v>0</v>
      </c>
      <c r="DA351" s="567">
        <f>IF('Rent Roll'!$AD17=0,0,IF(DA$3=EOMONTH('Rent Roll'!$AF17,0),1,0))</f>
        <v>0</v>
      </c>
      <c r="DB351" s="567">
        <f>IF('Rent Roll'!$AD17=0,0,IF(DB$3=EOMONTH('Rent Roll'!$AF17,0),1,0))</f>
        <v>0</v>
      </c>
      <c r="DC351" s="567">
        <f>IF('Rent Roll'!$AD17=0,0,IF(DC$3=EOMONTH('Rent Roll'!$AF17,0),1,0))</f>
        <v>0</v>
      </c>
      <c r="DD351" s="567">
        <f>IF('Rent Roll'!$AD17=0,0,IF(DD$3=EOMONTH('Rent Roll'!$AF17,0),1,0))</f>
        <v>0</v>
      </c>
      <c r="DE351" s="567">
        <f>IF('Rent Roll'!$AD17=0,0,IF(DE$3=EOMONTH('Rent Roll'!$AF17,0),1,0))</f>
        <v>0</v>
      </c>
      <c r="DF351" s="567">
        <f>IF('Rent Roll'!$AD17=0,0,IF(DF$3=EOMONTH('Rent Roll'!$AF17,0),1,0))</f>
        <v>0</v>
      </c>
      <c r="DG351" s="567">
        <f>IF('Rent Roll'!$AD17=0,0,IF(DG$3=EOMONTH('Rent Roll'!$AF17,0),1,0))</f>
        <v>0</v>
      </c>
      <c r="DH351" s="567">
        <f>IF('Rent Roll'!$AD17=0,0,IF(DH$3=EOMONTH('Rent Roll'!$AF17,0),1,0))</f>
        <v>0</v>
      </c>
      <c r="DI351" s="567">
        <f>IF('Rent Roll'!$AD17=0,0,IF(DI$3=EOMONTH('Rent Roll'!$AF17,0),1,0))</f>
        <v>0</v>
      </c>
      <c r="DJ351" s="767">
        <f>IF('Rent Roll'!$AD17=0,0,IF(DJ$3=EOMONTH('Rent Roll'!$AF17,0),1,0))</f>
        <v>0</v>
      </c>
      <c r="DK351" s="768">
        <f>IF('Rent Roll'!$AD17=0,0,IF(DK$3=EOMONTH('Rent Roll'!$AF17,0),1,0))</f>
        <v>0</v>
      </c>
      <c r="DL351" s="567">
        <f>IF('Rent Roll'!$AD17=0,0,IF(DL$3=EOMONTH('Rent Roll'!$AF17,0),1,0))</f>
        <v>0</v>
      </c>
      <c r="DM351" s="567">
        <f>IF('Rent Roll'!$AD17=0,0,IF(DM$3=EOMONTH('Rent Roll'!$AF17,0),1,0))</f>
        <v>0</v>
      </c>
      <c r="DN351" s="567">
        <f>IF('Rent Roll'!$AD17=0,0,IF(DN$3=EOMONTH('Rent Roll'!$AF17,0),1,0))</f>
        <v>0</v>
      </c>
      <c r="DO351" s="567">
        <f>IF('Rent Roll'!$AD17=0,0,IF(DO$3=EOMONTH('Rent Roll'!$AF17,0),1,0))</f>
        <v>0</v>
      </c>
      <c r="DP351" s="567">
        <f>IF('Rent Roll'!$AD17=0,0,IF(DP$3=EOMONTH('Rent Roll'!$AF17,0),1,0))</f>
        <v>0</v>
      </c>
      <c r="DQ351" s="567">
        <f>IF('Rent Roll'!$AD17=0,0,IF(DQ$3=EOMONTH('Rent Roll'!$AF17,0),1,0))</f>
        <v>0</v>
      </c>
      <c r="DR351" s="567">
        <f>IF('Rent Roll'!$AD17=0,0,IF(DR$3=EOMONTH('Rent Roll'!$AF17,0),1,0))</f>
        <v>0</v>
      </c>
      <c r="DS351" s="567">
        <f>IF('Rent Roll'!$AD17=0,0,IF(DS$3=EOMONTH('Rent Roll'!$AF17,0),1,0))</f>
        <v>0</v>
      </c>
      <c r="DT351" s="567">
        <f>IF('Rent Roll'!$AD17=0,0,IF(DT$3=EOMONTH('Rent Roll'!$AF17,0),1,0))</f>
        <v>0</v>
      </c>
      <c r="DU351" s="567">
        <f>IF('Rent Roll'!$AD17=0,0,IF(DU$3=EOMONTH('Rent Roll'!$AF17,0),1,0))</f>
        <v>0</v>
      </c>
      <c r="DV351" s="567">
        <f>IF('Rent Roll'!$AD17=0,0,IF(DV$3=EOMONTH('Rent Roll'!$AF17,0),1,0))</f>
        <v>0</v>
      </c>
    </row>
    <row r="352" spans="1:126" s="565" customFormat="1" ht="12" customHeight="1" outlineLevel="1" x14ac:dyDescent="0.4">
      <c r="A352" s="731"/>
      <c r="B352" s="564">
        <f>'Rent Roll'!$B18</f>
        <v>0</v>
      </c>
      <c r="C352" s="575" t="s">
        <v>81</v>
      </c>
      <c r="E352" s="566"/>
      <c r="F352" s="778">
        <f>IF('Rent Roll'!$AD18=0,0,IF(F$3=EOMONTH('Rent Roll'!$AF18,0),1,0))</f>
        <v>0</v>
      </c>
      <c r="G352" s="768">
        <f>IF('Rent Roll'!$AD18=0,0,IF(G$3=EOMONTH('Rent Roll'!$AF18,0),1,0))</f>
        <v>0</v>
      </c>
      <c r="H352" s="567">
        <f>IF('Rent Roll'!$AD18=0,0,IF(H$3=EOMONTH('Rent Roll'!$AF18,0),1,0))</f>
        <v>0</v>
      </c>
      <c r="I352" s="567">
        <f>IF('Rent Roll'!$AD18=0,0,IF(I$3=EOMONTH('Rent Roll'!$AF18,0),1,0))</f>
        <v>0</v>
      </c>
      <c r="J352" s="567">
        <f>IF('Rent Roll'!$AD18=0,0,IF(J$3=EOMONTH('Rent Roll'!$AF18,0),1,0))</f>
        <v>0</v>
      </c>
      <c r="K352" s="567">
        <f>IF('Rent Roll'!$AD18=0,0,IF(K$3=EOMONTH('Rent Roll'!$AF18,0),1,0))</f>
        <v>0</v>
      </c>
      <c r="L352" s="567">
        <f>IF('Rent Roll'!$AD18=0,0,IF(L$3=EOMONTH('Rent Roll'!$AF18,0),1,0))</f>
        <v>0</v>
      </c>
      <c r="M352" s="567">
        <f>IF('Rent Roll'!$AD18=0,0,IF(M$3=EOMONTH('Rent Roll'!$AF18,0),1,0))</f>
        <v>0</v>
      </c>
      <c r="N352" s="567">
        <f>IF('Rent Roll'!$AD18=0,0,IF(N$3=EOMONTH('Rent Roll'!$AF18,0),1,0))</f>
        <v>0</v>
      </c>
      <c r="O352" s="567">
        <f>IF('Rent Roll'!$AD18=0,0,IF(O$3=EOMONTH('Rent Roll'!$AF18,0),1,0))</f>
        <v>0</v>
      </c>
      <c r="P352" s="567">
        <f>IF('Rent Roll'!$AD18=0,0,IF(P$3=EOMONTH('Rent Roll'!$AF18,0),1,0))</f>
        <v>0</v>
      </c>
      <c r="Q352" s="567">
        <f>IF('Rent Roll'!$AD18=0,0,IF(Q$3=EOMONTH('Rent Roll'!$AF18,0),1,0))</f>
        <v>0</v>
      </c>
      <c r="R352" s="767">
        <f>IF('Rent Roll'!$AD18=0,0,IF(R$3=EOMONTH('Rent Roll'!$AF18,0),1,0))</f>
        <v>0</v>
      </c>
      <c r="S352" s="768">
        <f>IF('Rent Roll'!$AD18=0,0,IF(S$3=EOMONTH('Rent Roll'!$AF18,0),1,0))</f>
        <v>0</v>
      </c>
      <c r="T352" s="567">
        <f>IF('Rent Roll'!$AD18=0,0,IF(T$3=EOMONTH('Rent Roll'!$AF18,0),1,0))</f>
        <v>0</v>
      </c>
      <c r="U352" s="567">
        <f>IF('Rent Roll'!$AD18=0,0,IF(U$3=EOMONTH('Rent Roll'!$AF18,0),1,0))</f>
        <v>0</v>
      </c>
      <c r="V352" s="567">
        <f>IF('Rent Roll'!$AD18=0,0,IF(V$3=EOMONTH('Rent Roll'!$AF18,0),1,0))</f>
        <v>0</v>
      </c>
      <c r="W352" s="567">
        <f>IF('Rent Roll'!$AD18=0,0,IF(W$3=EOMONTH('Rent Roll'!$AF18,0),1,0))</f>
        <v>0</v>
      </c>
      <c r="X352" s="567">
        <f>IF('Rent Roll'!$AD18=0,0,IF(X$3=EOMONTH('Rent Roll'!$AF18,0),1,0))</f>
        <v>0</v>
      </c>
      <c r="Y352" s="567">
        <f>IF('Rent Roll'!$AD18=0,0,IF(Y$3=EOMONTH('Rent Roll'!$AF18,0),1,0))</f>
        <v>0</v>
      </c>
      <c r="Z352" s="567">
        <f>IF('Rent Roll'!$AD18=0,0,IF(Z$3=EOMONTH('Rent Roll'!$AF18,0),1,0))</f>
        <v>0</v>
      </c>
      <c r="AA352" s="567">
        <f>IF('Rent Roll'!$AD18=0,0,IF(AA$3=EOMONTH('Rent Roll'!$AF18,0),1,0))</f>
        <v>0</v>
      </c>
      <c r="AB352" s="567">
        <f>IF('Rent Roll'!$AD18=0,0,IF(AB$3=EOMONTH('Rent Roll'!$AF18,0),1,0))</f>
        <v>0</v>
      </c>
      <c r="AC352" s="567">
        <f>IF('Rent Roll'!$AD18=0,0,IF(AC$3=EOMONTH('Rent Roll'!$AF18,0),1,0))</f>
        <v>0</v>
      </c>
      <c r="AD352" s="767">
        <f>IF('Rent Roll'!$AD18=0,0,IF(AD$3=EOMONTH('Rent Roll'!$AF18,0),1,0))</f>
        <v>0</v>
      </c>
      <c r="AE352" s="768">
        <f>IF('Rent Roll'!$AD18=0,0,IF(AE$3=EOMONTH('Rent Roll'!$AF18,0),1,0))</f>
        <v>0</v>
      </c>
      <c r="AF352" s="567">
        <f>IF('Rent Roll'!$AD18=0,0,IF(AF$3=EOMONTH('Rent Roll'!$AF18,0),1,0))</f>
        <v>0</v>
      </c>
      <c r="AG352" s="567">
        <f>IF('Rent Roll'!$AD18=0,0,IF(AG$3=EOMONTH('Rent Roll'!$AF18,0),1,0))</f>
        <v>0</v>
      </c>
      <c r="AH352" s="567">
        <f>IF('Rent Roll'!$AD18=0,0,IF(AH$3=EOMONTH('Rent Roll'!$AF18,0),1,0))</f>
        <v>0</v>
      </c>
      <c r="AI352" s="567">
        <f>IF('Rent Roll'!$AD18=0,0,IF(AI$3=EOMONTH('Rent Roll'!$AF18,0),1,0))</f>
        <v>0</v>
      </c>
      <c r="AJ352" s="567">
        <f>IF('Rent Roll'!$AD18=0,0,IF(AJ$3=EOMONTH('Rent Roll'!$AF18,0),1,0))</f>
        <v>0</v>
      </c>
      <c r="AK352" s="567">
        <f>IF('Rent Roll'!$AD18=0,0,IF(AK$3=EOMONTH('Rent Roll'!$AF18,0),1,0))</f>
        <v>0</v>
      </c>
      <c r="AL352" s="567">
        <f>IF('Rent Roll'!$AD18=0,0,IF(AL$3=EOMONTH('Rent Roll'!$AF18,0),1,0))</f>
        <v>0</v>
      </c>
      <c r="AM352" s="567">
        <f>IF('Rent Roll'!$AD18=0,0,IF(AM$3=EOMONTH('Rent Roll'!$AF18,0),1,0))</f>
        <v>0</v>
      </c>
      <c r="AN352" s="567">
        <f>IF('Rent Roll'!$AD18=0,0,IF(AN$3=EOMONTH('Rent Roll'!$AF18,0),1,0))</f>
        <v>0</v>
      </c>
      <c r="AO352" s="567">
        <f>IF('Rent Roll'!$AD18=0,0,IF(AO$3=EOMONTH('Rent Roll'!$AF18,0),1,0))</f>
        <v>0</v>
      </c>
      <c r="AP352" s="767">
        <f>IF('Rent Roll'!$AD18=0,0,IF(AP$3=EOMONTH('Rent Roll'!$AF18,0),1,0))</f>
        <v>0</v>
      </c>
      <c r="AQ352" s="768">
        <f>IF('Rent Roll'!$AD18=0,0,IF(AQ$3=EOMONTH('Rent Roll'!$AF18,0),1,0))</f>
        <v>0</v>
      </c>
      <c r="AR352" s="567">
        <f>IF('Rent Roll'!$AD18=0,0,IF(AR$3=EOMONTH('Rent Roll'!$AF18,0),1,0))</f>
        <v>0</v>
      </c>
      <c r="AS352" s="567">
        <f>IF('Rent Roll'!$AD18=0,0,IF(AS$3=EOMONTH('Rent Roll'!$AF18,0),1,0))</f>
        <v>0</v>
      </c>
      <c r="AT352" s="567">
        <f>IF('Rent Roll'!$AD18=0,0,IF(AT$3=EOMONTH('Rent Roll'!$AF18,0),1,0))</f>
        <v>0</v>
      </c>
      <c r="AU352" s="567">
        <f>IF('Rent Roll'!$AD18=0,0,IF(AU$3=EOMONTH('Rent Roll'!$AF18,0),1,0))</f>
        <v>0</v>
      </c>
      <c r="AV352" s="567">
        <f>IF('Rent Roll'!$AD18=0,0,IF(AV$3=EOMONTH('Rent Roll'!$AF18,0),1,0))</f>
        <v>0</v>
      </c>
      <c r="AW352" s="567">
        <f>IF('Rent Roll'!$AD18=0,0,IF(AW$3=EOMONTH('Rent Roll'!$AF18,0),1,0))</f>
        <v>0</v>
      </c>
      <c r="AX352" s="567">
        <f>IF('Rent Roll'!$AD18=0,0,IF(AX$3=EOMONTH('Rent Roll'!$AF18,0),1,0))</f>
        <v>0</v>
      </c>
      <c r="AY352" s="567">
        <f>IF('Rent Roll'!$AD18=0,0,IF(AY$3=EOMONTH('Rent Roll'!$AF18,0),1,0))</f>
        <v>0</v>
      </c>
      <c r="AZ352" s="567">
        <f>IF('Rent Roll'!$AD18=0,0,IF(AZ$3=EOMONTH('Rent Roll'!$AF18,0),1,0))</f>
        <v>0</v>
      </c>
      <c r="BA352" s="567">
        <f>IF('Rent Roll'!$AD18=0,0,IF(BA$3=EOMONTH('Rent Roll'!$AF18,0),1,0))</f>
        <v>0</v>
      </c>
      <c r="BB352" s="767">
        <f>IF('Rent Roll'!$AD18=0,0,IF(BB$3=EOMONTH('Rent Roll'!$AF18,0),1,0))</f>
        <v>0</v>
      </c>
      <c r="BC352" s="768">
        <f>IF('Rent Roll'!$AD18=0,0,IF(BC$3=EOMONTH('Rent Roll'!$AF18,0),1,0))</f>
        <v>0</v>
      </c>
      <c r="BD352" s="567">
        <f>IF('Rent Roll'!$AD18=0,0,IF(BD$3=EOMONTH('Rent Roll'!$AF18,0),1,0))</f>
        <v>0</v>
      </c>
      <c r="BE352" s="567">
        <f>IF('Rent Roll'!$AD18=0,0,IF(BE$3=EOMONTH('Rent Roll'!$AF18,0),1,0))</f>
        <v>0</v>
      </c>
      <c r="BF352" s="567">
        <f>IF('Rent Roll'!$AD18=0,0,IF(BF$3=EOMONTH('Rent Roll'!$AF18,0),1,0))</f>
        <v>0</v>
      </c>
      <c r="BG352" s="567">
        <f>IF('Rent Roll'!$AD18=0,0,IF(BG$3=EOMONTH('Rent Roll'!$AF18,0),1,0))</f>
        <v>0</v>
      </c>
      <c r="BH352" s="567">
        <f>IF('Rent Roll'!$AD18=0,0,IF(BH$3=EOMONTH('Rent Roll'!$AF18,0),1,0))</f>
        <v>0</v>
      </c>
      <c r="BI352" s="567">
        <f>IF('Rent Roll'!$AD18=0,0,IF(BI$3=EOMONTH('Rent Roll'!$AF18,0),1,0))</f>
        <v>0</v>
      </c>
      <c r="BJ352" s="567">
        <f>IF('Rent Roll'!$AD18=0,0,IF(BJ$3=EOMONTH('Rent Roll'!$AF18,0),1,0))</f>
        <v>0</v>
      </c>
      <c r="BK352" s="567">
        <f>IF('Rent Roll'!$AD18=0,0,IF(BK$3=EOMONTH('Rent Roll'!$AF18,0),1,0))</f>
        <v>0</v>
      </c>
      <c r="BL352" s="567">
        <f>IF('Rent Roll'!$AD18=0,0,IF(BL$3=EOMONTH('Rent Roll'!$AF18,0),1,0))</f>
        <v>0</v>
      </c>
      <c r="BM352" s="567">
        <f>IF('Rent Roll'!$AD18=0,0,IF(BM$3=EOMONTH('Rent Roll'!$AF18,0),1,0))</f>
        <v>0</v>
      </c>
      <c r="BN352" s="767">
        <f>IF('Rent Roll'!$AD18=0,0,IF(BN$3=EOMONTH('Rent Roll'!$AF18,0),1,0))</f>
        <v>0</v>
      </c>
      <c r="BO352" s="768">
        <f>IF('Rent Roll'!$AD18=0,0,IF(BO$3=EOMONTH('Rent Roll'!$AF18,0),1,0))</f>
        <v>0</v>
      </c>
      <c r="BP352" s="567">
        <f>IF('Rent Roll'!$AD18=0,0,IF(BP$3=EOMONTH('Rent Roll'!$AF18,0),1,0))</f>
        <v>0</v>
      </c>
      <c r="BQ352" s="567">
        <f>IF('Rent Roll'!$AD18=0,0,IF(BQ$3=EOMONTH('Rent Roll'!$AF18,0),1,0))</f>
        <v>0</v>
      </c>
      <c r="BR352" s="567">
        <f>IF('Rent Roll'!$AD18=0,0,IF(BR$3=EOMONTH('Rent Roll'!$AF18,0),1,0))</f>
        <v>0</v>
      </c>
      <c r="BS352" s="567">
        <f>IF('Rent Roll'!$AD18=0,0,IF(BS$3=EOMONTH('Rent Roll'!$AF18,0),1,0))</f>
        <v>0</v>
      </c>
      <c r="BT352" s="567">
        <f>IF('Rent Roll'!$AD18=0,0,IF(BT$3=EOMONTH('Rent Roll'!$AF18,0),1,0))</f>
        <v>0</v>
      </c>
      <c r="BU352" s="567">
        <f>IF('Rent Roll'!$AD18=0,0,IF(BU$3=EOMONTH('Rent Roll'!$AF18,0),1,0))</f>
        <v>0</v>
      </c>
      <c r="BV352" s="567">
        <f>IF('Rent Roll'!$AD18=0,0,IF(BV$3=EOMONTH('Rent Roll'!$AF18,0),1,0))</f>
        <v>0</v>
      </c>
      <c r="BW352" s="567">
        <f>IF('Rent Roll'!$AD18=0,0,IF(BW$3=EOMONTH('Rent Roll'!$AF18,0),1,0))</f>
        <v>0</v>
      </c>
      <c r="BX352" s="567">
        <f>IF('Rent Roll'!$AD18=0,0,IF(BX$3=EOMONTH('Rent Roll'!$AF18,0),1,0))</f>
        <v>0</v>
      </c>
      <c r="BY352" s="567">
        <f>IF('Rent Roll'!$AD18=0,0,IF(BY$3=EOMONTH('Rent Roll'!$AF18,0),1,0))</f>
        <v>0</v>
      </c>
      <c r="BZ352" s="767">
        <f>IF('Rent Roll'!$AD18=0,0,IF(BZ$3=EOMONTH('Rent Roll'!$AF18,0),1,0))</f>
        <v>0</v>
      </c>
      <c r="CA352" s="768">
        <f>IF('Rent Roll'!$AD18=0,0,IF(CA$3=EOMONTH('Rent Roll'!$AF18,0),1,0))</f>
        <v>0</v>
      </c>
      <c r="CB352" s="567">
        <f>IF('Rent Roll'!$AD18=0,0,IF(CB$3=EOMONTH('Rent Roll'!$AF18,0),1,0))</f>
        <v>0</v>
      </c>
      <c r="CC352" s="567">
        <f>IF('Rent Roll'!$AD18=0,0,IF(CC$3=EOMONTH('Rent Roll'!$AF18,0),1,0))</f>
        <v>0</v>
      </c>
      <c r="CD352" s="567">
        <f>IF('Rent Roll'!$AD18=0,0,IF(CD$3=EOMONTH('Rent Roll'!$AF18,0),1,0))</f>
        <v>0</v>
      </c>
      <c r="CE352" s="567">
        <f>IF('Rent Roll'!$AD18=0,0,IF(CE$3=EOMONTH('Rent Roll'!$AF18,0),1,0))</f>
        <v>0</v>
      </c>
      <c r="CF352" s="567">
        <f>IF('Rent Roll'!$AD18=0,0,IF(CF$3=EOMONTH('Rent Roll'!$AF18,0),1,0))</f>
        <v>0</v>
      </c>
      <c r="CG352" s="567">
        <f>IF('Rent Roll'!$AD18=0,0,IF(CG$3=EOMONTH('Rent Roll'!$AF18,0),1,0))</f>
        <v>0</v>
      </c>
      <c r="CH352" s="567">
        <f>IF('Rent Roll'!$AD18=0,0,IF(CH$3=EOMONTH('Rent Roll'!$AF18,0),1,0))</f>
        <v>0</v>
      </c>
      <c r="CI352" s="567">
        <f>IF('Rent Roll'!$AD18=0,0,IF(CI$3=EOMONTH('Rent Roll'!$AF18,0),1,0))</f>
        <v>0</v>
      </c>
      <c r="CJ352" s="567">
        <f>IF('Rent Roll'!$AD18=0,0,IF(CJ$3=EOMONTH('Rent Roll'!$AF18,0),1,0))</f>
        <v>0</v>
      </c>
      <c r="CK352" s="567">
        <f>IF('Rent Roll'!$AD18=0,0,IF(CK$3=EOMONTH('Rent Roll'!$AF18,0),1,0))</f>
        <v>0</v>
      </c>
      <c r="CL352" s="767">
        <f>IF('Rent Roll'!$AD18=0,0,IF(CL$3=EOMONTH('Rent Roll'!$AF18,0),1,0))</f>
        <v>0</v>
      </c>
      <c r="CM352" s="768">
        <f>IF('Rent Roll'!$AD18=0,0,IF(CM$3=EOMONTH('Rent Roll'!$AF18,0),1,0))</f>
        <v>0</v>
      </c>
      <c r="CN352" s="567">
        <f>IF('Rent Roll'!$AD18=0,0,IF(CN$3=EOMONTH('Rent Roll'!$AF18,0),1,0))</f>
        <v>0</v>
      </c>
      <c r="CO352" s="567">
        <f>IF('Rent Roll'!$AD18=0,0,IF(CO$3=EOMONTH('Rent Roll'!$AF18,0),1,0))</f>
        <v>0</v>
      </c>
      <c r="CP352" s="567">
        <f>IF('Rent Roll'!$AD18=0,0,IF(CP$3=EOMONTH('Rent Roll'!$AF18,0),1,0))</f>
        <v>0</v>
      </c>
      <c r="CQ352" s="567">
        <f>IF('Rent Roll'!$AD18=0,0,IF(CQ$3=EOMONTH('Rent Roll'!$AF18,0),1,0))</f>
        <v>0</v>
      </c>
      <c r="CR352" s="567">
        <f>IF('Rent Roll'!$AD18=0,0,IF(CR$3=EOMONTH('Rent Roll'!$AF18,0),1,0))</f>
        <v>0</v>
      </c>
      <c r="CS352" s="567">
        <f>IF('Rent Roll'!$AD18=0,0,IF(CS$3=EOMONTH('Rent Roll'!$AF18,0),1,0))</f>
        <v>0</v>
      </c>
      <c r="CT352" s="567">
        <f>IF('Rent Roll'!$AD18=0,0,IF(CT$3=EOMONTH('Rent Roll'!$AF18,0),1,0))</f>
        <v>0</v>
      </c>
      <c r="CU352" s="567">
        <f>IF('Rent Roll'!$AD18=0,0,IF(CU$3=EOMONTH('Rent Roll'!$AF18,0),1,0))</f>
        <v>0</v>
      </c>
      <c r="CV352" s="567">
        <f>IF('Rent Roll'!$AD18=0,0,IF(CV$3=EOMONTH('Rent Roll'!$AF18,0),1,0))</f>
        <v>0</v>
      </c>
      <c r="CW352" s="567">
        <f>IF('Rent Roll'!$AD18=0,0,IF(CW$3=EOMONTH('Rent Roll'!$AF18,0),1,0))</f>
        <v>0</v>
      </c>
      <c r="CX352" s="767">
        <f>IF('Rent Roll'!$AD18=0,0,IF(CX$3=EOMONTH('Rent Roll'!$AF18,0),1,0))</f>
        <v>0</v>
      </c>
      <c r="CY352" s="768">
        <f>IF('Rent Roll'!$AD18=0,0,IF(CY$3=EOMONTH('Rent Roll'!$AF18,0),1,0))</f>
        <v>0</v>
      </c>
      <c r="CZ352" s="567">
        <f>IF('Rent Roll'!$AD18=0,0,IF(CZ$3=EOMONTH('Rent Roll'!$AF18,0),1,0))</f>
        <v>0</v>
      </c>
      <c r="DA352" s="567">
        <f>IF('Rent Roll'!$AD18=0,0,IF(DA$3=EOMONTH('Rent Roll'!$AF18,0),1,0))</f>
        <v>0</v>
      </c>
      <c r="DB352" s="567">
        <f>IF('Rent Roll'!$AD18=0,0,IF(DB$3=EOMONTH('Rent Roll'!$AF18,0),1,0))</f>
        <v>0</v>
      </c>
      <c r="DC352" s="567">
        <f>IF('Rent Roll'!$AD18=0,0,IF(DC$3=EOMONTH('Rent Roll'!$AF18,0),1,0))</f>
        <v>0</v>
      </c>
      <c r="DD352" s="567">
        <f>IF('Rent Roll'!$AD18=0,0,IF(DD$3=EOMONTH('Rent Roll'!$AF18,0),1,0))</f>
        <v>0</v>
      </c>
      <c r="DE352" s="567">
        <f>IF('Rent Roll'!$AD18=0,0,IF(DE$3=EOMONTH('Rent Roll'!$AF18,0),1,0))</f>
        <v>0</v>
      </c>
      <c r="DF352" s="567">
        <f>IF('Rent Roll'!$AD18=0,0,IF(DF$3=EOMONTH('Rent Roll'!$AF18,0),1,0))</f>
        <v>0</v>
      </c>
      <c r="DG352" s="567">
        <f>IF('Rent Roll'!$AD18=0,0,IF(DG$3=EOMONTH('Rent Roll'!$AF18,0),1,0))</f>
        <v>0</v>
      </c>
      <c r="DH352" s="567">
        <f>IF('Rent Roll'!$AD18=0,0,IF(DH$3=EOMONTH('Rent Roll'!$AF18,0),1,0))</f>
        <v>0</v>
      </c>
      <c r="DI352" s="567">
        <f>IF('Rent Roll'!$AD18=0,0,IF(DI$3=EOMONTH('Rent Roll'!$AF18,0),1,0))</f>
        <v>0</v>
      </c>
      <c r="DJ352" s="767">
        <f>IF('Rent Roll'!$AD18=0,0,IF(DJ$3=EOMONTH('Rent Roll'!$AF18,0),1,0))</f>
        <v>0</v>
      </c>
      <c r="DK352" s="768">
        <f>IF('Rent Roll'!$AD18=0,0,IF(DK$3=EOMONTH('Rent Roll'!$AF18,0),1,0))</f>
        <v>0</v>
      </c>
      <c r="DL352" s="567">
        <f>IF('Rent Roll'!$AD18=0,0,IF(DL$3=EOMONTH('Rent Roll'!$AF18,0),1,0))</f>
        <v>0</v>
      </c>
      <c r="DM352" s="567">
        <f>IF('Rent Roll'!$AD18=0,0,IF(DM$3=EOMONTH('Rent Roll'!$AF18,0),1,0))</f>
        <v>0</v>
      </c>
      <c r="DN352" s="567">
        <f>IF('Rent Roll'!$AD18=0,0,IF(DN$3=EOMONTH('Rent Roll'!$AF18,0),1,0))</f>
        <v>0</v>
      </c>
      <c r="DO352" s="567">
        <f>IF('Rent Roll'!$AD18=0,0,IF(DO$3=EOMONTH('Rent Roll'!$AF18,0),1,0))</f>
        <v>0</v>
      </c>
      <c r="DP352" s="567">
        <f>IF('Rent Roll'!$AD18=0,0,IF(DP$3=EOMONTH('Rent Roll'!$AF18,0),1,0))</f>
        <v>0</v>
      </c>
      <c r="DQ352" s="567">
        <f>IF('Rent Roll'!$AD18=0,0,IF(DQ$3=EOMONTH('Rent Roll'!$AF18,0),1,0))</f>
        <v>0</v>
      </c>
      <c r="DR352" s="567">
        <f>IF('Rent Roll'!$AD18=0,0,IF(DR$3=EOMONTH('Rent Roll'!$AF18,0),1,0))</f>
        <v>0</v>
      </c>
      <c r="DS352" s="567">
        <f>IF('Rent Roll'!$AD18=0,0,IF(DS$3=EOMONTH('Rent Roll'!$AF18,0),1,0))</f>
        <v>0</v>
      </c>
      <c r="DT352" s="567">
        <f>IF('Rent Roll'!$AD18=0,0,IF(DT$3=EOMONTH('Rent Roll'!$AF18,0),1,0))</f>
        <v>0</v>
      </c>
      <c r="DU352" s="567">
        <f>IF('Rent Roll'!$AD18=0,0,IF(DU$3=EOMONTH('Rent Roll'!$AF18,0),1,0))</f>
        <v>0</v>
      </c>
      <c r="DV352" s="567">
        <f>IF('Rent Roll'!$AD18=0,0,IF(DV$3=EOMONTH('Rent Roll'!$AF18,0),1,0))</f>
        <v>0</v>
      </c>
    </row>
    <row r="353" spans="1:126" s="568" customFormat="1" ht="12" customHeight="1" outlineLevel="1" x14ac:dyDescent="0.4">
      <c r="A353" s="732"/>
      <c r="B353" s="564">
        <f>'Rent Roll'!$B19</f>
        <v>0</v>
      </c>
      <c r="C353" s="575" t="s">
        <v>81</v>
      </c>
      <c r="D353" s="565"/>
      <c r="E353" s="566"/>
      <c r="F353" s="778">
        <f>IF('Rent Roll'!$AD19=0,0,IF(F$3=EOMONTH('Rent Roll'!$AF19,0),1,0))</f>
        <v>0</v>
      </c>
      <c r="G353" s="768">
        <f>IF('Rent Roll'!$AD19=0,0,IF(G$3=EOMONTH('Rent Roll'!$AF19,0),1,0))</f>
        <v>0</v>
      </c>
      <c r="H353" s="567">
        <f>IF('Rent Roll'!$AD19=0,0,IF(H$3=EOMONTH('Rent Roll'!$AF19,0),1,0))</f>
        <v>0</v>
      </c>
      <c r="I353" s="567">
        <f>IF('Rent Roll'!$AD19=0,0,IF(I$3=EOMONTH('Rent Roll'!$AF19,0),1,0))</f>
        <v>0</v>
      </c>
      <c r="J353" s="567">
        <f>IF('Rent Roll'!$AD19=0,0,IF(J$3=EOMONTH('Rent Roll'!$AF19,0),1,0))</f>
        <v>0</v>
      </c>
      <c r="K353" s="567">
        <f>IF('Rent Roll'!$AD19=0,0,IF(K$3=EOMONTH('Rent Roll'!$AF19,0),1,0))</f>
        <v>0</v>
      </c>
      <c r="L353" s="567">
        <f>IF('Rent Roll'!$AD19=0,0,IF(L$3=EOMONTH('Rent Roll'!$AF19,0),1,0))</f>
        <v>0</v>
      </c>
      <c r="M353" s="567">
        <f>IF('Rent Roll'!$AD19=0,0,IF(M$3=EOMONTH('Rent Roll'!$AF19,0),1,0))</f>
        <v>0</v>
      </c>
      <c r="N353" s="567">
        <f>IF('Rent Roll'!$AD19=0,0,IF(N$3=EOMONTH('Rent Roll'!$AF19,0),1,0))</f>
        <v>0</v>
      </c>
      <c r="O353" s="567">
        <f>IF('Rent Roll'!$AD19=0,0,IF(O$3=EOMONTH('Rent Roll'!$AF19,0),1,0))</f>
        <v>0</v>
      </c>
      <c r="P353" s="567">
        <f>IF('Rent Roll'!$AD19=0,0,IF(P$3=EOMONTH('Rent Roll'!$AF19,0),1,0))</f>
        <v>0</v>
      </c>
      <c r="Q353" s="567">
        <f>IF('Rent Roll'!$AD19=0,0,IF(Q$3=EOMONTH('Rent Roll'!$AF19,0),1,0))</f>
        <v>0</v>
      </c>
      <c r="R353" s="767">
        <f>IF('Rent Roll'!$AD19=0,0,IF(R$3=EOMONTH('Rent Roll'!$AF19,0),1,0))</f>
        <v>0</v>
      </c>
      <c r="S353" s="768">
        <f>IF('Rent Roll'!$AD19=0,0,IF(S$3=EOMONTH('Rent Roll'!$AF19,0),1,0))</f>
        <v>0</v>
      </c>
      <c r="T353" s="567">
        <f>IF('Rent Roll'!$AD19=0,0,IF(T$3=EOMONTH('Rent Roll'!$AF19,0),1,0))</f>
        <v>0</v>
      </c>
      <c r="U353" s="567">
        <f>IF('Rent Roll'!$AD19=0,0,IF(U$3=EOMONTH('Rent Roll'!$AF19,0),1,0))</f>
        <v>0</v>
      </c>
      <c r="V353" s="567">
        <f>IF('Rent Roll'!$AD19=0,0,IF(V$3=EOMONTH('Rent Roll'!$AF19,0),1,0))</f>
        <v>0</v>
      </c>
      <c r="W353" s="567">
        <f>IF('Rent Roll'!$AD19=0,0,IF(W$3=EOMONTH('Rent Roll'!$AF19,0),1,0))</f>
        <v>0</v>
      </c>
      <c r="X353" s="567">
        <f>IF('Rent Roll'!$AD19=0,0,IF(X$3=EOMONTH('Rent Roll'!$AF19,0),1,0))</f>
        <v>0</v>
      </c>
      <c r="Y353" s="567">
        <f>IF('Rent Roll'!$AD19=0,0,IF(Y$3=EOMONTH('Rent Roll'!$AF19,0),1,0))</f>
        <v>0</v>
      </c>
      <c r="Z353" s="567">
        <f>IF('Rent Roll'!$AD19=0,0,IF(Z$3=EOMONTH('Rent Roll'!$AF19,0),1,0))</f>
        <v>0</v>
      </c>
      <c r="AA353" s="567">
        <f>IF('Rent Roll'!$AD19=0,0,IF(AA$3=EOMONTH('Rent Roll'!$AF19,0),1,0))</f>
        <v>0</v>
      </c>
      <c r="AB353" s="567">
        <f>IF('Rent Roll'!$AD19=0,0,IF(AB$3=EOMONTH('Rent Roll'!$AF19,0),1,0))</f>
        <v>0</v>
      </c>
      <c r="AC353" s="567">
        <f>IF('Rent Roll'!$AD19=0,0,IF(AC$3=EOMONTH('Rent Roll'!$AF19,0),1,0))</f>
        <v>0</v>
      </c>
      <c r="AD353" s="767">
        <f>IF('Rent Roll'!$AD19=0,0,IF(AD$3=EOMONTH('Rent Roll'!$AF19,0),1,0))</f>
        <v>0</v>
      </c>
      <c r="AE353" s="768">
        <f>IF('Rent Roll'!$AD19=0,0,IF(AE$3=EOMONTH('Rent Roll'!$AF19,0),1,0))</f>
        <v>0</v>
      </c>
      <c r="AF353" s="567">
        <f>IF('Rent Roll'!$AD19=0,0,IF(AF$3=EOMONTH('Rent Roll'!$AF19,0),1,0))</f>
        <v>0</v>
      </c>
      <c r="AG353" s="567">
        <f>IF('Rent Roll'!$AD19=0,0,IF(AG$3=EOMONTH('Rent Roll'!$AF19,0),1,0))</f>
        <v>0</v>
      </c>
      <c r="AH353" s="567">
        <f>IF('Rent Roll'!$AD19=0,0,IF(AH$3=EOMONTH('Rent Roll'!$AF19,0),1,0))</f>
        <v>0</v>
      </c>
      <c r="AI353" s="567">
        <f>IF('Rent Roll'!$AD19=0,0,IF(AI$3=EOMONTH('Rent Roll'!$AF19,0),1,0))</f>
        <v>0</v>
      </c>
      <c r="AJ353" s="567">
        <f>IF('Rent Roll'!$AD19=0,0,IF(AJ$3=EOMONTH('Rent Roll'!$AF19,0),1,0))</f>
        <v>0</v>
      </c>
      <c r="AK353" s="567">
        <f>IF('Rent Roll'!$AD19=0,0,IF(AK$3=EOMONTH('Rent Roll'!$AF19,0),1,0))</f>
        <v>0</v>
      </c>
      <c r="AL353" s="567">
        <f>IF('Rent Roll'!$AD19=0,0,IF(AL$3=EOMONTH('Rent Roll'!$AF19,0),1,0))</f>
        <v>0</v>
      </c>
      <c r="AM353" s="567">
        <f>IF('Rent Roll'!$AD19=0,0,IF(AM$3=EOMONTH('Rent Roll'!$AF19,0),1,0))</f>
        <v>0</v>
      </c>
      <c r="AN353" s="567">
        <f>IF('Rent Roll'!$AD19=0,0,IF(AN$3=EOMONTH('Rent Roll'!$AF19,0),1,0))</f>
        <v>0</v>
      </c>
      <c r="AO353" s="567">
        <f>IF('Rent Roll'!$AD19=0,0,IF(AO$3=EOMONTH('Rent Roll'!$AF19,0),1,0))</f>
        <v>0</v>
      </c>
      <c r="AP353" s="767">
        <f>IF('Rent Roll'!$AD19=0,0,IF(AP$3=EOMONTH('Rent Roll'!$AF19,0),1,0))</f>
        <v>0</v>
      </c>
      <c r="AQ353" s="768">
        <f>IF('Rent Roll'!$AD19=0,0,IF(AQ$3=EOMONTH('Rent Roll'!$AF19,0),1,0))</f>
        <v>0</v>
      </c>
      <c r="AR353" s="567">
        <f>IF('Rent Roll'!$AD19=0,0,IF(AR$3=EOMONTH('Rent Roll'!$AF19,0),1,0))</f>
        <v>0</v>
      </c>
      <c r="AS353" s="567">
        <f>IF('Rent Roll'!$AD19=0,0,IF(AS$3=EOMONTH('Rent Roll'!$AF19,0),1,0))</f>
        <v>0</v>
      </c>
      <c r="AT353" s="567">
        <f>IF('Rent Roll'!$AD19=0,0,IF(AT$3=EOMONTH('Rent Roll'!$AF19,0),1,0))</f>
        <v>0</v>
      </c>
      <c r="AU353" s="567">
        <f>IF('Rent Roll'!$AD19=0,0,IF(AU$3=EOMONTH('Rent Roll'!$AF19,0),1,0))</f>
        <v>0</v>
      </c>
      <c r="AV353" s="567">
        <f>IF('Rent Roll'!$AD19=0,0,IF(AV$3=EOMONTH('Rent Roll'!$AF19,0),1,0))</f>
        <v>0</v>
      </c>
      <c r="AW353" s="567">
        <f>IF('Rent Roll'!$AD19=0,0,IF(AW$3=EOMONTH('Rent Roll'!$AF19,0),1,0))</f>
        <v>0</v>
      </c>
      <c r="AX353" s="567">
        <f>IF('Rent Roll'!$AD19=0,0,IF(AX$3=EOMONTH('Rent Roll'!$AF19,0),1,0))</f>
        <v>0</v>
      </c>
      <c r="AY353" s="567">
        <f>IF('Rent Roll'!$AD19=0,0,IF(AY$3=EOMONTH('Rent Roll'!$AF19,0),1,0))</f>
        <v>0</v>
      </c>
      <c r="AZ353" s="567">
        <f>IF('Rent Roll'!$AD19=0,0,IF(AZ$3=EOMONTH('Rent Roll'!$AF19,0),1,0))</f>
        <v>0</v>
      </c>
      <c r="BA353" s="567">
        <f>IF('Rent Roll'!$AD19=0,0,IF(BA$3=EOMONTH('Rent Roll'!$AF19,0),1,0))</f>
        <v>0</v>
      </c>
      <c r="BB353" s="767">
        <f>IF('Rent Roll'!$AD19=0,0,IF(BB$3=EOMONTH('Rent Roll'!$AF19,0),1,0))</f>
        <v>0</v>
      </c>
      <c r="BC353" s="768">
        <f>IF('Rent Roll'!$AD19=0,0,IF(BC$3=EOMONTH('Rent Roll'!$AF19,0),1,0))</f>
        <v>0</v>
      </c>
      <c r="BD353" s="567">
        <f>IF('Rent Roll'!$AD19=0,0,IF(BD$3=EOMONTH('Rent Roll'!$AF19,0),1,0))</f>
        <v>0</v>
      </c>
      <c r="BE353" s="567">
        <f>IF('Rent Roll'!$AD19=0,0,IF(BE$3=EOMONTH('Rent Roll'!$AF19,0),1,0))</f>
        <v>0</v>
      </c>
      <c r="BF353" s="567">
        <f>IF('Rent Roll'!$AD19=0,0,IF(BF$3=EOMONTH('Rent Roll'!$AF19,0),1,0))</f>
        <v>0</v>
      </c>
      <c r="BG353" s="567">
        <f>IF('Rent Roll'!$AD19=0,0,IF(BG$3=EOMONTH('Rent Roll'!$AF19,0),1,0))</f>
        <v>0</v>
      </c>
      <c r="BH353" s="567">
        <f>IF('Rent Roll'!$AD19=0,0,IF(BH$3=EOMONTH('Rent Roll'!$AF19,0),1,0))</f>
        <v>0</v>
      </c>
      <c r="BI353" s="567">
        <f>IF('Rent Roll'!$AD19=0,0,IF(BI$3=EOMONTH('Rent Roll'!$AF19,0),1,0))</f>
        <v>0</v>
      </c>
      <c r="BJ353" s="567">
        <f>IF('Rent Roll'!$AD19=0,0,IF(BJ$3=EOMONTH('Rent Roll'!$AF19,0),1,0))</f>
        <v>0</v>
      </c>
      <c r="BK353" s="567">
        <f>IF('Rent Roll'!$AD19=0,0,IF(BK$3=EOMONTH('Rent Roll'!$AF19,0),1,0))</f>
        <v>0</v>
      </c>
      <c r="BL353" s="567">
        <f>IF('Rent Roll'!$AD19=0,0,IF(BL$3=EOMONTH('Rent Roll'!$AF19,0),1,0))</f>
        <v>0</v>
      </c>
      <c r="BM353" s="567">
        <f>IF('Rent Roll'!$AD19=0,0,IF(BM$3=EOMONTH('Rent Roll'!$AF19,0),1,0))</f>
        <v>0</v>
      </c>
      <c r="BN353" s="767">
        <f>IF('Rent Roll'!$AD19=0,0,IF(BN$3=EOMONTH('Rent Roll'!$AF19,0),1,0))</f>
        <v>0</v>
      </c>
      <c r="BO353" s="768">
        <f>IF('Rent Roll'!$AD19=0,0,IF(BO$3=EOMONTH('Rent Roll'!$AF19,0),1,0))</f>
        <v>0</v>
      </c>
      <c r="BP353" s="567">
        <f>IF('Rent Roll'!$AD19=0,0,IF(BP$3=EOMONTH('Rent Roll'!$AF19,0),1,0))</f>
        <v>0</v>
      </c>
      <c r="BQ353" s="567">
        <f>IF('Rent Roll'!$AD19=0,0,IF(BQ$3=EOMONTH('Rent Roll'!$AF19,0),1,0))</f>
        <v>0</v>
      </c>
      <c r="BR353" s="567">
        <f>IF('Rent Roll'!$AD19=0,0,IF(BR$3=EOMONTH('Rent Roll'!$AF19,0),1,0))</f>
        <v>0</v>
      </c>
      <c r="BS353" s="567">
        <f>IF('Rent Roll'!$AD19=0,0,IF(BS$3=EOMONTH('Rent Roll'!$AF19,0),1,0))</f>
        <v>0</v>
      </c>
      <c r="BT353" s="567">
        <f>IF('Rent Roll'!$AD19=0,0,IF(BT$3=EOMONTH('Rent Roll'!$AF19,0),1,0))</f>
        <v>0</v>
      </c>
      <c r="BU353" s="567">
        <f>IF('Rent Roll'!$AD19=0,0,IF(BU$3=EOMONTH('Rent Roll'!$AF19,0),1,0))</f>
        <v>0</v>
      </c>
      <c r="BV353" s="567">
        <f>IF('Rent Roll'!$AD19=0,0,IF(BV$3=EOMONTH('Rent Roll'!$AF19,0),1,0))</f>
        <v>0</v>
      </c>
      <c r="BW353" s="567">
        <f>IF('Rent Roll'!$AD19=0,0,IF(BW$3=EOMONTH('Rent Roll'!$AF19,0),1,0))</f>
        <v>0</v>
      </c>
      <c r="BX353" s="567">
        <f>IF('Rent Roll'!$AD19=0,0,IF(BX$3=EOMONTH('Rent Roll'!$AF19,0),1,0))</f>
        <v>0</v>
      </c>
      <c r="BY353" s="567">
        <f>IF('Rent Roll'!$AD19=0,0,IF(BY$3=EOMONTH('Rent Roll'!$AF19,0),1,0))</f>
        <v>0</v>
      </c>
      <c r="BZ353" s="767">
        <f>IF('Rent Roll'!$AD19=0,0,IF(BZ$3=EOMONTH('Rent Roll'!$AF19,0),1,0))</f>
        <v>0</v>
      </c>
      <c r="CA353" s="768">
        <f>IF('Rent Roll'!$AD19=0,0,IF(CA$3=EOMONTH('Rent Roll'!$AF19,0),1,0))</f>
        <v>0</v>
      </c>
      <c r="CB353" s="567">
        <f>IF('Rent Roll'!$AD19=0,0,IF(CB$3=EOMONTH('Rent Roll'!$AF19,0),1,0))</f>
        <v>0</v>
      </c>
      <c r="CC353" s="567">
        <f>IF('Rent Roll'!$AD19=0,0,IF(CC$3=EOMONTH('Rent Roll'!$AF19,0),1,0))</f>
        <v>0</v>
      </c>
      <c r="CD353" s="567">
        <f>IF('Rent Roll'!$AD19=0,0,IF(CD$3=EOMONTH('Rent Roll'!$AF19,0),1,0))</f>
        <v>0</v>
      </c>
      <c r="CE353" s="567">
        <f>IF('Rent Roll'!$AD19=0,0,IF(CE$3=EOMONTH('Rent Roll'!$AF19,0),1,0))</f>
        <v>0</v>
      </c>
      <c r="CF353" s="567">
        <f>IF('Rent Roll'!$AD19=0,0,IF(CF$3=EOMONTH('Rent Roll'!$AF19,0),1,0))</f>
        <v>0</v>
      </c>
      <c r="CG353" s="567">
        <f>IF('Rent Roll'!$AD19=0,0,IF(CG$3=EOMONTH('Rent Roll'!$AF19,0),1,0))</f>
        <v>0</v>
      </c>
      <c r="CH353" s="567">
        <f>IF('Rent Roll'!$AD19=0,0,IF(CH$3=EOMONTH('Rent Roll'!$AF19,0),1,0))</f>
        <v>0</v>
      </c>
      <c r="CI353" s="567">
        <f>IF('Rent Roll'!$AD19=0,0,IF(CI$3=EOMONTH('Rent Roll'!$AF19,0),1,0))</f>
        <v>0</v>
      </c>
      <c r="CJ353" s="567">
        <f>IF('Rent Roll'!$AD19=0,0,IF(CJ$3=EOMONTH('Rent Roll'!$AF19,0),1,0))</f>
        <v>0</v>
      </c>
      <c r="CK353" s="567">
        <f>IF('Rent Roll'!$AD19=0,0,IF(CK$3=EOMONTH('Rent Roll'!$AF19,0),1,0))</f>
        <v>0</v>
      </c>
      <c r="CL353" s="767">
        <f>IF('Rent Roll'!$AD19=0,0,IF(CL$3=EOMONTH('Rent Roll'!$AF19,0),1,0))</f>
        <v>0</v>
      </c>
      <c r="CM353" s="768">
        <f>IF('Rent Roll'!$AD19=0,0,IF(CM$3=EOMONTH('Rent Roll'!$AF19,0),1,0))</f>
        <v>0</v>
      </c>
      <c r="CN353" s="567">
        <f>IF('Rent Roll'!$AD19=0,0,IF(CN$3=EOMONTH('Rent Roll'!$AF19,0),1,0))</f>
        <v>0</v>
      </c>
      <c r="CO353" s="567">
        <f>IF('Rent Roll'!$AD19=0,0,IF(CO$3=EOMONTH('Rent Roll'!$AF19,0),1,0))</f>
        <v>0</v>
      </c>
      <c r="CP353" s="567">
        <f>IF('Rent Roll'!$AD19=0,0,IF(CP$3=EOMONTH('Rent Roll'!$AF19,0),1,0))</f>
        <v>0</v>
      </c>
      <c r="CQ353" s="567">
        <f>IF('Rent Roll'!$AD19=0,0,IF(CQ$3=EOMONTH('Rent Roll'!$AF19,0),1,0))</f>
        <v>0</v>
      </c>
      <c r="CR353" s="567">
        <f>IF('Rent Roll'!$AD19=0,0,IF(CR$3=EOMONTH('Rent Roll'!$AF19,0),1,0))</f>
        <v>0</v>
      </c>
      <c r="CS353" s="567">
        <f>IF('Rent Roll'!$AD19=0,0,IF(CS$3=EOMONTH('Rent Roll'!$AF19,0),1,0))</f>
        <v>0</v>
      </c>
      <c r="CT353" s="567">
        <f>IF('Rent Roll'!$AD19=0,0,IF(CT$3=EOMONTH('Rent Roll'!$AF19,0),1,0))</f>
        <v>0</v>
      </c>
      <c r="CU353" s="567">
        <f>IF('Rent Roll'!$AD19=0,0,IF(CU$3=EOMONTH('Rent Roll'!$AF19,0),1,0))</f>
        <v>0</v>
      </c>
      <c r="CV353" s="567">
        <f>IF('Rent Roll'!$AD19=0,0,IF(CV$3=EOMONTH('Rent Roll'!$AF19,0),1,0))</f>
        <v>0</v>
      </c>
      <c r="CW353" s="567">
        <f>IF('Rent Roll'!$AD19=0,0,IF(CW$3=EOMONTH('Rent Roll'!$AF19,0),1,0))</f>
        <v>0</v>
      </c>
      <c r="CX353" s="767">
        <f>IF('Rent Roll'!$AD19=0,0,IF(CX$3=EOMONTH('Rent Roll'!$AF19,0),1,0))</f>
        <v>0</v>
      </c>
      <c r="CY353" s="768">
        <f>IF('Rent Roll'!$AD19=0,0,IF(CY$3=EOMONTH('Rent Roll'!$AF19,0),1,0))</f>
        <v>0</v>
      </c>
      <c r="CZ353" s="567">
        <f>IF('Rent Roll'!$AD19=0,0,IF(CZ$3=EOMONTH('Rent Roll'!$AF19,0),1,0))</f>
        <v>0</v>
      </c>
      <c r="DA353" s="567">
        <f>IF('Rent Roll'!$AD19=0,0,IF(DA$3=EOMONTH('Rent Roll'!$AF19,0),1,0))</f>
        <v>0</v>
      </c>
      <c r="DB353" s="567">
        <f>IF('Rent Roll'!$AD19=0,0,IF(DB$3=EOMONTH('Rent Roll'!$AF19,0),1,0))</f>
        <v>0</v>
      </c>
      <c r="DC353" s="567">
        <f>IF('Rent Roll'!$AD19=0,0,IF(DC$3=EOMONTH('Rent Roll'!$AF19,0),1,0))</f>
        <v>0</v>
      </c>
      <c r="DD353" s="567">
        <f>IF('Rent Roll'!$AD19=0,0,IF(DD$3=EOMONTH('Rent Roll'!$AF19,0),1,0))</f>
        <v>0</v>
      </c>
      <c r="DE353" s="567">
        <f>IF('Rent Roll'!$AD19=0,0,IF(DE$3=EOMONTH('Rent Roll'!$AF19,0),1,0))</f>
        <v>0</v>
      </c>
      <c r="DF353" s="567">
        <f>IF('Rent Roll'!$AD19=0,0,IF(DF$3=EOMONTH('Rent Roll'!$AF19,0),1,0))</f>
        <v>0</v>
      </c>
      <c r="DG353" s="567">
        <f>IF('Rent Roll'!$AD19=0,0,IF(DG$3=EOMONTH('Rent Roll'!$AF19,0),1,0))</f>
        <v>0</v>
      </c>
      <c r="DH353" s="567">
        <f>IF('Rent Roll'!$AD19=0,0,IF(DH$3=EOMONTH('Rent Roll'!$AF19,0),1,0))</f>
        <v>0</v>
      </c>
      <c r="DI353" s="567">
        <f>IF('Rent Roll'!$AD19=0,0,IF(DI$3=EOMONTH('Rent Roll'!$AF19,0),1,0))</f>
        <v>0</v>
      </c>
      <c r="DJ353" s="767">
        <f>IF('Rent Roll'!$AD19=0,0,IF(DJ$3=EOMONTH('Rent Roll'!$AF19,0),1,0))</f>
        <v>0</v>
      </c>
      <c r="DK353" s="768">
        <f>IF('Rent Roll'!$AD19=0,0,IF(DK$3=EOMONTH('Rent Roll'!$AF19,0),1,0))</f>
        <v>0</v>
      </c>
      <c r="DL353" s="567">
        <f>IF('Rent Roll'!$AD19=0,0,IF(DL$3=EOMONTH('Rent Roll'!$AF19,0),1,0))</f>
        <v>0</v>
      </c>
      <c r="DM353" s="567">
        <f>IF('Rent Roll'!$AD19=0,0,IF(DM$3=EOMONTH('Rent Roll'!$AF19,0),1,0))</f>
        <v>0</v>
      </c>
      <c r="DN353" s="567">
        <f>IF('Rent Roll'!$AD19=0,0,IF(DN$3=EOMONTH('Rent Roll'!$AF19,0),1,0))</f>
        <v>0</v>
      </c>
      <c r="DO353" s="567">
        <f>IF('Rent Roll'!$AD19=0,0,IF(DO$3=EOMONTH('Rent Roll'!$AF19,0),1,0))</f>
        <v>0</v>
      </c>
      <c r="DP353" s="567">
        <f>IF('Rent Roll'!$AD19=0,0,IF(DP$3=EOMONTH('Rent Roll'!$AF19,0),1,0))</f>
        <v>0</v>
      </c>
      <c r="DQ353" s="567">
        <f>IF('Rent Roll'!$AD19=0,0,IF(DQ$3=EOMONTH('Rent Roll'!$AF19,0),1,0))</f>
        <v>0</v>
      </c>
      <c r="DR353" s="567">
        <f>IF('Rent Roll'!$AD19=0,0,IF(DR$3=EOMONTH('Rent Roll'!$AF19,0),1,0))</f>
        <v>0</v>
      </c>
      <c r="DS353" s="567">
        <f>IF('Rent Roll'!$AD19=0,0,IF(DS$3=EOMONTH('Rent Roll'!$AF19,0),1,0))</f>
        <v>0</v>
      </c>
      <c r="DT353" s="567">
        <f>IF('Rent Roll'!$AD19=0,0,IF(DT$3=EOMONTH('Rent Roll'!$AF19,0),1,0))</f>
        <v>0</v>
      </c>
      <c r="DU353" s="567">
        <f>IF('Rent Roll'!$AD19=0,0,IF(DU$3=EOMONTH('Rent Roll'!$AF19,0),1,0))</f>
        <v>0</v>
      </c>
      <c r="DV353" s="567">
        <f>IF('Rent Roll'!$AD19=0,0,IF(DV$3=EOMONTH('Rent Roll'!$AF19,0),1,0))</f>
        <v>0</v>
      </c>
    </row>
    <row r="354" spans="1:126" s="568" customFormat="1" ht="12" customHeight="1" outlineLevel="1" x14ac:dyDescent="0.4">
      <c r="A354" s="732"/>
      <c r="B354" s="564">
        <f>'Rent Roll'!$B20</f>
        <v>0</v>
      </c>
      <c r="C354" s="575" t="s">
        <v>81</v>
      </c>
      <c r="D354" s="565"/>
      <c r="E354" s="566"/>
      <c r="F354" s="778">
        <f>IF('Rent Roll'!$AD20=0,0,IF(F$3=EOMONTH('Rent Roll'!$AF20,0),1,0))</f>
        <v>0</v>
      </c>
      <c r="G354" s="768">
        <f>IF('Rent Roll'!$AD20=0,0,IF(G$3=EOMONTH('Rent Roll'!$AF20,0),1,0))</f>
        <v>0</v>
      </c>
      <c r="H354" s="567">
        <f>IF('Rent Roll'!$AD20=0,0,IF(H$3=EOMONTH('Rent Roll'!$AF20,0),1,0))</f>
        <v>0</v>
      </c>
      <c r="I354" s="567">
        <f>IF('Rent Roll'!$AD20=0,0,IF(I$3=EOMONTH('Rent Roll'!$AF20,0),1,0))</f>
        <v>0</v>
      </c>
      <c r="J354" s="567">
        <f>IF('Rent Roll'!$AD20=0,0,IF(J$3=EOMONTH('Rent Roll'!$AF20,0),1,0))</f>
        <v>0</v>
      </c>
      <c r="K354" s="567">
        <f>IF('Rent Roll'!$AD20=0,0,IF(K$3=EOMONTH('Rent Roll'!$AF20,0),1,0))</f>
        <v>0</v>
      </c>
      <c r="L354" s="567">
        <f>IF('Rent Roll'!$AD20=0,0,IF(L$3=EOMONTH('Rent Roll'!$AF20,0),1,0))</f>
        <v>0</v>
      </c>
      <c r="M354" s="567">
        <f>IF('Rent Roll'!$AD20=0,0,IF(M$3=EOMONTH('Rent Roll'!$AF20,0),1,0))</f>
        <v>0</v>
      </c>
      <c r="N354" s="567">
        <f>IF('Rent Roll'!$AD20=0,0,IF(N$3=EOMONTH('Rent Roll'!$AF20,0),1,0))</f>
        <v>0</v>
      </c>
      <c r="O354" s="567">
        <f>IF('Rent Roll'!$AD20=0,0,IF(O$3=EOMONTH('Rent Roll'!$AF20,0),1,0))</f>
        <v>0</v>
      </c>
      <c r="P354" s="567">
        <f>IF('Rent Roll'!$AD20=0,0,IF(P$3=EOMONTH('Rent Roll'!$AF20,0),1,0))</f>
        <v>0</v>
      </c>
      <c r="Q354" s="567">
        <f>IF('Rent Roll'!$AD20=0,0,IF(Q$3=EOMONTH('Rent Roll'!$AF20,0),1,0))</f>
        <v>0</v>
      </c>
      <c r="R354" s="767">
        <f>IF('Rent Roll'!$AD20=0,0,IF(R$3=EOMONTH('Rent Roll'!$AF20,0),1,0))</f>
        <v>0</v>
      </c>
      <c r="S354" s="768">
        <f>IF('Rent Roll'!$AD20=0,0,IF(S$3=EOMONTH('Rent Roll'!$AF20,0),1,0))</f>
        <v>0</v>
      </c>
      <c r="T354" s="567">
        <f>IF('Rent Roll'!$AD20=0,0,IF(T$3=EOMONTH('Rent Roll'!$AF20,0),1,0))</f>
        <v>0</v>
      </c>
      <c r="U354" s="567">
        <f>IF('Rent Roll'!$AD20=0,0,IF(U$3=EOMONTH('Rent Roll'!$AF20,0),1,0))</f>
        <v>0</v>
      </c>
      <c r="V354" s="567">
        <f>IF('Rent Roll'!$AD20=0,0,IF(V$3=EOMONTH('Rent Roll'!$AF20,0),1,0))</f>
        <v>0</v>
      </c>
      <c r="W354" s="567">
        <f>IF('Rent Roll'!$AD20=0,0,IF(W$3=EOMONTH('Rent Roll'!$AF20,0),1,0))</f>
        <v>0</v>
      </c>
      <c r="X354" s="567">
        <f>IF('Rent Roll'!$AD20=0,0,IF(X$3=EOMONTH('Rent Roll'!$AF20,0),1,0))</f>
        <v>0</v>
      </c>
      <c r="Y354" s="567">
        <f>IF('Rent Roll'!$AD20=0,0,IF(Y$3=EOMONTH('Rent Roll'!$AF20,0),1,0))</f>
        <v>0</v>
      </c>
      <c r="Z354" s="567">
        <f>IF('Rent Roll'!$AD20=0,0,IF(Z$3=EOMONTH('Rent Roll'!$AF20,0),1,0))</f>
        <v>0</v>
      </c>
      <c r="AA354" s="567">
        <f>IF('Rent Roll'!$AD20=0,0,IF(AA$3=EOMONTH('Rent Roll'!$AF20,0),1,0))</f>
        <v>0</v>
      </c>
      <c r="AB354" s="567">
        <f>IF('Rent Roll'!$AD20=0,0,IF(AB$3=EOMONTH('Rent Roll'!$AF20,0),1,0))</f>
        <v>0</v>
      </c>
      <c r="AC354" s="567">
        <f>IF('Rent Roll'!$AD20=0,0,IF(AC$3=EOMONTH('Rent Roll'!$AF20,0),1,0))</f>
        <v>0</v>
      </c>
      <c r="AD354" s="767">
        <f>IF('Rent Roll'!$AD20=0,0,IF(AD$3=EOMONTH('Rent Roll'!$AF20,0),1,0))</f>
        <v>0</v>
      </c>
      <c r="AE354" s="768">
        <f>IF('Rent Roll'!$AD20=0,0,IF(AE$3=EOMONTH('Rent Roll'!$AF20,0),1,0))</f>
        <v>0</v>
      </c>
      <c r="AF354" s="567">
        <f>IF('Rent Roll'!$AD20=0,0,IF(AF$3=EOMONTH('Rent Roll'!$AF20,0),1,0))</f>
        <v>0</v>
      </c>
      <c r="AG354" s="567">
        <f>IF('Rent Roll'!$AD20=0,0,IF(AG$3=EOMONTH('Rent Roll'!$AF20,0),1,0))</f>
        <v>0</v>
      </c>
      <c r="AH354" s="567">
        <f>IF('Rent Roll'!$AD20=0,0,IF(AH$3=EOMONTH('Rent Roll'!$AF20,0),1,0))</f>
        <v>0</v>
      </c>
      <c r="AI354" s="567">
        <f>IF('Rent Roll'!$AD20=0,0,IF(AI$3=EOMONTH('Rent Roll'!$AF20,0),1,0))</f>
        <v>0</v>
      </c>
      <c r="AJ354" s="567">
        <f>IF('Rent Roll'!$AD20=0,0,IF(AJ$3=EOMONTH('Rent Roll'!$AF20,0),1,0))</f>
        <v>0</v>
      </c>
      <c r="AK354" s="567">
        <f>IF('Rent Roll'!$AD20=0,0,IF(AK$3=EOMONTH('Rent Roll'!$AF20,0),1,0))</f>
        <v>0</v>
      </c>
      <c r="AL354" s="567">
        <f>IF('Rent Roll'!$AD20=0,0,IF(AL$3=EOMONTH('Rent Roll'!$AF20,0),1,0))</f>
        <v>0</v>
      </c>
      <c r="AM354" s="567">
        <f>IF('Rent Roll'!$AD20=0,0,IF(AM$3=EOMONTH('Rent Roll'!$AF20,0),1,0))</f>
        <v>0</v>
      </c>
      <c r="AN354" s="567">
        <f>IF('Rent Roll'!$AD20=0,0,IF(AN$3=EOMONTH('Rent Roll'!$AF20,0),1,0))</f>
        <v>0</v>
      </c>
      <c r="AO354" s="567">
        <f>IF('Rent Roll'!$AD20=0,0,IF(AO$3=EOMONTH('Rent Roll'!$AF20,0),1,0))</f>
        <v>0</v>
      </c>
      <c r="AP354" s="767">
        <f>IF('Rent Roll'!$AD20=0,0,IF(AP$3=EOMONTH('Rent Roll'!$AF20,0),1,0))</f>
        <v>0</v>
      </c>
      <c r="AQ354" s="768">
        <f>IF('Rent Roll'!$AD20=0,0,IF(AQ$3=EOMONTH('Rent Roll'!$AF20,0),1,0))</f>
        <v>0</v>
      </c>
      <c r="AR354" s="567">
        <f>IF('Rent Roll'!$AD20=0,0,IF(AR$3=EOMONTH('Rent Roll'!$AF20,0),1,0))</f>
        <v>0</v>
      </c>
      <c r="AS354" s="567">
        <f>IF('Rent Roll'!$AD20=0,0,IF(AS$3=EOMONTH('Rent Roll'!$AF20,0),1,0))</f>
        <v>0</v>
      </c>
      <c r="AT354" s="567">
        <f>IF('Rent Roll'!$AD20=0,0,IF(AT$3=EOMONTH('Rent Roll'!$AF20,0),1,0))</f>
        <v>0</v>
      </c>
      <c r="AU354" s="567">
        <f>IF('Rent Roll'!$AD20=0,0,IF(AU$3=EOMONTH('Rent Roll'!$AF20,0),1,0))</f>
        <v>0</v>
      </c>
      <c r="AV354" s="567">
        <f>IF('Rent Roll'!$AD20=0,0,IF(AV$3=EOMONTH('Rent Roll'!$AF20,0),1,0))</f>
        <v>0</v>
      </c>
      <c r="AW354" s="567">
        <f>IF('Rent Roll'!$AD20=0,0,IF(AW$3=EOMONTH('Rent Roll'!$AF20,0),1,0))</f>
        <v>0</v>
      </c>
      <c r="AX354" s="567">
        <f>IF('Rent Roll'!$AD20=0,0,IF(AX$3=EOMONTH('Rent Roll'!$AF20,0),1,0))</f>
        <v>0</v>
      </c>
      <c r="AY354" s="567">
        <f>IF('Rent Roll'!$AD20=0,0,IF(AY$3=EOMONTH('Rent Roll'!$AF20,0),1,0))</f>
        <v>0</v>
      </c>
      <c r="AZ354" s="567">
        <f>IF('Rent Roll'!$AD20=0,0,IF(AZ$3=EOMONTH('Rent Roll'!$AF20,0),1,0))</f>
        <v>0</v>
      </c>
      <c r="BA354" s="567">
        <f>IF('Rent Roll'!$AD20=0,0,IF(BA$3=EOMONTH('Rent Roll'!$AF20,0),1,0))</f>
        <v>0</v>
      </c>
      <c r="BB354" s="767">
        <f>IF('Rent Roll'!$AD20=0,0,IF(BB$3=EOMONTH('Rent Roll'!$AF20,0),1,0))</f>
        <v>0</v>
      </c>
      <c r="BC354" s="768">
        <f>IF('Rent Roll'!$AD20=0,0,IF(BC$3=EOMONTH('Rent Roll'!$AF20,0),1,0))</f>
        <v>0</v>
      </c>
      <c r="BD354" s="567">
        <f>IF('Rent Roll'!$AD20=0,0,IF(BD$3=EOMONTH('Rent Roll'!$AF20,0),1,0))</f>
        <v>0</v>
      </c>
      <c r="BE354" s="567">
        <f>IF('Rent Roll'!$AD20=0,0,IF(BE$3=EOMONTH('Rent Roll'!$AF20,0),1,0))</f>
        <v>0</v>
      </c>
      <c r="BF354" s="567">
        <f>IF('Rent Roll'!$AD20=0,0,IF(BF$3=EOMONTH('Rent Roll'!$AF20,0),1,0))</f>
        <v>0</v>
      </c>
      <c r="BG354" s="567">
        <f>IF('Rent Roll'!$AD20=0,0,IF(BG$3=EOMONTH('Rent Roll'!$AF20,0),1,0))</f>
        <v>0</v>
      </c>
      <c r="BH354" s="567">
        <f>IF('Rent Roll'!$AD20=0,0,IF(BH$3=EOMONTH('Rent Roll'!$AF20,0),1,0))</f>
        <v>0</v>
      </c>
      <c r="BI354" s="567">
        <f>IF('Rent Roll'!$AD20=0,0,IF(BI$3=EOMONTH('Rent Roll'!$AF20,0),1,0))</f>
        <v>0</v>
      </c>
      <c r="BJ354" s="567">
        <f>IF('Rent Roll'!$AD20=0,0,IF(BJ$3=EOMONTH('Rent Roll'!$AF20,0),1,0))</f>
        <v>0</v>
      </c>
      <c r="BK354" s="567">
        <f>IF('Rent Roll'!$AD20=0,0,IF(BK$3=EOMONTH('Rent Roll'!$AF20,0),1,0))</f>
        <v>0</v>
      </c>
      <c r="BL354" s="567">
        <f>IF('Rent Roll'!$AD20=0,0,IF(BL$3=EOMONTH('Rent Roll'!$AF20,0),1,0))</f>
        <v>0</v>
      </c>
      <c r="BM354" s="567">
        <f>IF('Rent Roll'!$AD20=0,0,IF(BM$3=EOMONTH('Rent Roll'!$AF20,0),1,0))</f>
        <v>0</v>
      </c>
      <c r="BN354" s="767">
        <f>IF('Rent Roll'!$AD20=0,0,IF(BN$3=EOMONTH('Rent Roll'!$AF20,0),1,0))</f>
        <v>0</v>
      </c>
      <c r="BO354" s="768">
        <f>IF('Rent Roll'!$AD20=0,0,IF(BO$3=EOMONTH('Rent Roll'!$AF20,0),1,0))</f>
        <v>0</v>
      </c>
      <c r="BP354" s="567">
        <f>IF('Rent Roll'!$AD20=0,0,IF(BP$3=EOMONTH('Rent Roll'!$AF20,0),1,0))</f>
        <v>0</v>
      </c>
      <c r="BQ354" s="567">
        <f>IF('Rent Roll'!$AD20=0,0,IF(BQ$3=EOMONTH('Rent Roll'!$AF20,0),1,0))</f>
        <v>0</v>
      </c>
      <c r="BR354" s="567">
        <f>IF('Rent Roll'!$AD20=0,0,IF(BR$3=EOMONTH('Rent Roll'!$AF20,0),1,0))</f>
        <v>0</v>
      </c>
      <c r="BS354" s="567">
        <f>IF('Rent Roll'!$AD20=0,0,IF(BS$3=EOMONTH('Rent Roll'!$AF20,0),1,0))</f>
        <v>0</v>
      </c>
      <c r="BT354" s="567">
        <f>IF('Rent Roll'!$AD20=0,0,IF(BT$3=EOMONTH('Rent Roll'!$AF20,0),1,0))</f>
        <v>0</v>
      </c>
      <c r="BU354" s="567">
        <f>IF('Rent Roll'!$AD20=0,0,IF(BU$3=EOMONTH('Rent Roll'!$AF20,0),1,0))</f>
        <v>0</v>
      </c>
      <c r="BV354" s="567">
        <f>IF('Rent Roll'!$AD20=0,0,IF(BV$3=EOMONTH('Rent Roll'!$AF20,0),1,0))</f>
        <v>0</v>
      </c>
      <c r="BW354" s="567">
        <f>IF('Rent Roll'!$AD20=0,0,IF(BW$3=EOMONTH('Rent Roll'!$AF20,0),1,0))</f>
        <v>0</v>
      </c>
      <c r="BX354" s="567">
        <f>IF('Rent Roll'!$AD20=0,0,IF(BX$3=EOMONTH('Rent Roll'!$AF20,0),1,0))</f>
        <v>0</v>
      </c>
      <c r="BY354" s="567">
        <f>IF('Rent Roll'!$AD20=0,0,IF(BY$3=EOMONTH('Rent Roll'!$AF20,0),1,0))</f>
        <v>0</v>
      </c>
      <c r="BZ354" s="767">
        <f>IF('Rent Roll'!$AD20=0,0,IF(BZ$3=EOMONTH('Rent Roll'!$AF20,0),1,0))</f>
        <v>0</v>
      </c>
      <c r="CA354" s="768">
        <f>IF('Rent Roll'!$AD20=0,0,IF(CA$3=EOMONTH('Rent Roll'!$AF20,0),1,0))</f>
        <v>0</v>
      </c>
      <c r="CB354" s="567">
        <f>IF('Rent Roll'!$AD20=0,0,IF(CB$3=EOMONTH('Rent Roll'!$AF20,0),1,0))</f>
        <v>0</v>
      </c>
      <c r="CC354" s="567">
        <f>IF('Rent Roll'!$AD20=0,0,IF(CC$3=EOMONTH('Rent Roll'!$AF20,0),1,0))</f>
        <v>0</v>
      </c>
      <c r="CD354" s="567">
        <f>IF('Rent Roll'!$AD20=0,0,IF(CD$3=EOMONTH('Rent Roll'!$AF20,0),1,0))</f>
        <v>0</v>
      </c>
      <c r="CE354" s="567">
        <f>IF('Rent Roll'!$AD20=0,0,IF(CE$3=EOMONTH('Rent Roll'!$AF20,0),1,0))</f>
        <v>0</v>
      </c>
      <c r="CF354" s="567">
        <f>IF('Rent Roll'!$AD20=0,0,IF(CF$3=EOMONTH('Rent Roll'!$AF20,0),1,0))</f>
        <v>0</v>
      </c>
      <c r="CG354" s="567">
        <f>IF('Rent Roll'!$AD20=0,0,IF(CG$3=EOMONTH('Rent Roll'!$AF20,0),1,0))</f>
        <v>0</v>
      </c>
      <c r="CH354" s="567">
        <f>IF('Rent Roll'!$AD20=0,0,IF(CH$3=EOMONTH('Rent Roll'!$AF20,0),1,0))</f>
        <v>0</v>
      </c>
      <c r="CI354" s="567">
        <f>IF('Rent Roll'!$AD20=0,0,IF(CI$3=EOMONTH('Rent Roll'!$AF20,0),1,0))</f>
        <v>0</v>
      </c>
      <c r="CJ354" s="567">
        <f>IF('Rent Roll'!$AD20=0,0,IF(CJ$3=EOMONTH('Rent Roll'!$AF20,0),1,0))</f>
        <v>0</v>
      </c>
      <c r="CK354" s="567">
        <f>IF('Rent Roll'!$AD20=0,0,IF(CK$3=EOMONTH('Rent Roll'!$AF20,0),1,0))</f>
        <v>0</v>
      </c>
      <c r="CL354" s="767">
        <f>IF('Rent Roll'!$AD20=0,0,IF(CL$3=EOMONTH('Rent Roll'!$AF20,0),1,0))</f>
        <v>0</v>
      </c>
      <c r="CM354" s="768">
        <f>IF('Rent Roll'!$AD20=0,0,IF(CM$3=EOMONTH('Rent Roll'!$AF20,0),1,0))</f>
        <v>0</v>
      </c>
      <c r="CN354" s="567">
        <f>IF('Rent Roll'!$AD20=0,0,IF(CN$3=EOMONTH('Rent Roll'!$AF20,0),1,0))</f>
        <v>0</v>
      </c>
      <c r="CO354" s="567">
        <f>IF('Rent Roll'!$AD20=0,0,IF(CO$3=EOMONTH('Rent Roll'!$AF20,0),1,0))</f>
        <v>0</v>
      </c>
      <c r="CP354" s="567">
        <f>IF('Rent Roll'!$AD20=0,0,IF(CP$3=EOMONTH('Rent Roll'!$AF20,0),1,0))</f>
        <v>0</v>
      </c>
      <c r="CQ354" s="567">
        <f>IF('Rent Roll'!$AD20=0,0,IF(CQ$3=EOMONTH('Rent Roll'!$AF20,0),1,0))</f>
        <v>0</v>
      </c>
      <c r="CR354" s="567">
        <f>IF('Rent Roll'!$AD20=0,0,IF(CR$3=EOMONTH('Rent Roll'!$AF20,0),1,0))</f>
        <v>0</v>
      </c>
      <c r="CS354" s="567">
        <f>IF('Rent Roll'!$AD20=0,0,IF(CS$3=EOMONTH('Rent Roll'!$AF20,0),1,0))</f>
        <v>0</v>
      </c>
      <c r="CT354" s="567">
        <f>IF('Rent Roll'!$AD20=0,0,IF(CT$3=EOMONTH('Rent Roll'!$AF20,0),1,0))</f>
        <v>0</v>
      </c>
      <c r="CU354" s="567">
        <f>IF('Rent Roll'!$AD20=0,0,IF(CU$3=EOMONTH('Rent Roll'!$AF20,0),1,0))</f>
        <v>0</v>
      </c>
      <c r="CV354" s="567">
        <f>IF('Rent Roll'!$AD20=0,0,IF(CV$3=EOMONTH('Rent Roll'!$AF20,0),1,0))</f>
        <v>0</v>
      </c>
      <c r="CW354" s="567">
        <f>IF('Rent Roll'!$AD20=0,0,IF(CW$3=EOMONTH('Rent Roll'!$AF20,0),1,0))</f>
        <v>0</v>
      </c>
      <c r="CX354" s="767">
        <f>IF('Rent Roll'!$AD20=0,0,IF(CX$3=EOMONTH('Rent Roll'!$AF20,0),1,0))</f>
        <v>0</v>
      </c>
      <c r="CY354" s="768">
        <f>IF('Rent Roll'!$AD20=0,0,IF(CY$3=EOMONTH('Rent Roll'!$AF20,0),1,0))</f>
        <v>0</v>
      </c>
      <c r="CZ354" s="567">
        <f>IF('Rent Roll'!$AD20=0,0,IF(CZ$3=EOMONTH('Rent Roll'!$AF20,0),1,0))</f>
        <v>0</v>
      </c>
      <c r="DA354" s="567">
        <f>IF('Rent Roll'!$AD20=0,0,IF(DA$3=EOMONTH('Rent Roll'!$AF20,0),1,0))</f>
        <v>0</v>
      </c>
      <c r="DB354" s="567">
        <f>IF('Rent Roll'!$AD20=0,0,IF(DB$3=EOMONTH('Rent Roll'!$AF20,0),1,0))</f>
        <v>0</v>
      </c>
      <c r="DC354" s="567">
        <f>IF('Rent Roll'!$AD20=0,0,IF(DC$3=EOMONTH('Rent Roll'!$AF20,0),1,0))</f>
        <v>0</v>
      </c>
      <c r="DD354" s="567">
        <f>IF('Rent Roll'!$AD20=0,0,IF(DD$3=EOMONTH('Rent Roll'!$AF20,0),1,0))</f>
        <v>0</v>
      </c>
      <c r="DE354" s="567">
        <f>IF('Rent Roll'!$AD20=0,0,IF(DE$3=EOMONTH('Rent Roll'!$AF20,0),1,0))</f>
        <v>0</v>
      </c>
      <c r="DF354" s="567">
        <f>IF('Rent Roll'!$AD20=0,0,IF(DF$3=EOMONTH('Rent Roll'!$AF20,0),1,0))</f>
        <v>0</v>
      </c>
      <c r="DG354" s="567">
        <f>IF('Rent Roll'!$AD20=0,0,IF(DG$3=EOMONTH('Rent Roll'!$AF20,0),1,0))</f>
        <v>0</v>
      </c>
      <c r="DH354" s="567">
        <f>IF('Rent Roll'!$AD20=0,0,IF(DH$3=EOMONTH('Rent Roll'!$AF20,0),1,0))</f>
        <v>0</v>
      </c>
      <c r="DI354" s="567">
        <f>IF('Rent Roll'!$AD20=0,0,IF(DI$3=EOMONTH('Rent Roll'!$AF20,0),1,0))</f>
        <v>0</v>
      </c>
      <c r="DJ354" s="767">
        <f>IF('Rent Roll'!$AD20=0,0,IF(DJ$3=EOMONTH('Rent Roll'!$AF20,0),1,0))</f>
        <v>0</v>
      </c>
      <c r="DK354" s="768">
        <f>IF('Rent Roll'!$AD20=0,0,IF(DK$3=EOMONTH('Rent Roll'!$AF20,0),1,0))</f>
        <v>0</v>
      </c>
      <c r="DL354" s="567">
        <f>IF('Rent Roll'!$AD20=0,0,IF(DL$3=EOMONTH('Rent Roll'!$AF20,0),1,0))</f>
        <v>0</v>
      </c>
      <c r="DM354" s="567">
        <f>IF('Rent Roll'!$AD20=0,0,IF(DM$3=EOMONTH('Rent Roll'!$AF20,0),1,0))</f>
        <v>0</v>
      </c>
      <c r="DN354" s="567">
        <f>IF('Rent Roll'!$AD20=0,0,IF(DN$3=EOMONTH('Rent Roll'!$AF20,0),1,0))</f>
        <v>0</v>
      </c>
      <c r="DO354" s="567">
        <f>IF('Rent Roll'!$AD20=0,0,IF(DO$3=EOMONTH('Rent Roll'!$AF20,0),1,0))</f>
        <v>0</v>
      </c>
      <c r="DP354" s="567">
        <f>IF('Rent Roll'!$AD20=0,0,IF(DP$3=EOMONTH('Rent Roll'!$AF20,0),1,0))</f>
        <v>0</v>
      </c>
      <c r="DQ354" s="567">
        <f>IF('Rent Roll'!$AD20=0,0,IF(DQ$3=EOMONTH('Rent Roll'!$AF20,0),1,0))</f>
        <v>0</v>
      </c>
      <c r="DR354" s="567">
        <f>IF('Rent Roll'!$AD20=0,0,IF(DR$3=EOMONTH('Rent Roll'!$AF20,0),1,0))</f>
        <v>0</v>
      </c>
      <c r="DS354" s="567">
        <f>IF('Rent Roll'!$AD20=0,0,IF(DS$3=EOMONTH('Rent Roll'!$AF20,0),1,0))</f>
        <v>0</v>
      </c>
      <c r="DT354" s="567">
        <f>IF('Rent Roll'!$AD20=0,0,IF(DT$3=EOMONTH('Rent Roll'!$AF20,0),1,0))</f>
        <v>0</v>
      </c>
      <c r="DU354" s="567">
        <f>IF('Rent Roll'!$AD20=0,0,IF(DU$3=EOMONTH('Rent Roll'!$AF20,0),1,0))</f>
        <v>0</v>
      </c>
      <c r="DV354" s="567">
        <f>IF('Rent Roll'!$AD20=0,0,IF(DV$3=EOMONTH('Rent Roll'!$AF20,0),1,0))</f>
        <v>0</v>
      </c>
    </row>
    <row r="355" spans="1:126" s="568" customFormat="1" ht="12" customHeight="1" outlineLevel="1" x14ac:dyDescent="0.4">
      <c r="A355" s="732"/>
      <c r="B355" s="564">
        <f>'Rent Roll'!$B21</f>
        <v>0</v>
      </c>
      <c r="C355" s="575" t="s">
        <v>81</v>
      </c>
      <c r="D355" s="565"/>
      <c r="E355" s="566"/>
      <c r="F355" s="778">
        <f>IF('Rent Roll'!$AD21=0,0,IF(F$3=EOMONTH('Rent Roll'!$AF21,0),1,0))</f>
        <v>0</v>
      </c>
      <c r="G355" s="768">
        <f>IF('Rent Roll'!$AD21=0,0,IF(G$3=EOMONTH('Rent Roll'!$AF21,0),1,0))</f>
        <v>0</v>
      </c>
      <c r="H355" s="567">
        <f>IF('Rent Roll'!$AD21=0,0,IF(H$3=EOMONTH('Rent Roll'!$AF21,0),1,0))</f>
        <v>0</v>
      </c>
      <c r="I355" s="567">
        <f>IF('Rent Roll'!$AD21=0,0,IF(I$3=EOMONTH('Rent Roll'!$AF21,0),1,0))</f>
        <v>0</v>
      </c>
      <c r="J355" s="567">
        <f>IF('Rent Roll'!$AD21=0,0,IF(J$3=EOMONTH('Rent Roll'!$AF21,0),1,0))</f>
        <v>0</v>
      </c>
      <c r="K355" s="567">
        <f>IF('Rent Roll'!$AD21=0,0,IF(K$3=EOMONTH('Rent Roll'!$AF21,0),1,0))</f>
        <v>0</v>
      </c>
      <c r="L355" s="567">
        <f>IF('Rent Roll'!$AD21=0,0,IF(L$3=EOMONTH('Rent Roll'!$AF21,0),1,0))</f>
        <v>0</v>
      </c>
      <c r="M355" s="567">
        <f>IF('Rent Roll'!$AD21=0,0,IF(M$3=EOMONTH('Rent Roll'!$AF21,0),1,0))</f>
        <v>0</v>
      </c>
      <c r="N355" s="567">
        <f>IF('Rent Roll'!$AD21=0,0,IF(N$3=EOMONTH('Rent Roll'!$AF21,0),1,0))</f>
        <v>0</v>
      </c>
      <c r="O355" s="567">
        <f>IF('Rent Roll'!$AD21=0,0,IF(O$3=EOMONTH('Rent Roll'!$AF21,0),1,0))</f>
        <v>0</v>
      </c>
      <c r="P355" s="567">
        <f>IF('Rent Roll'!$AD21=0,0,IF(P$3=EOMONTH('Rent Roll'!$AF21,0),1,0))</f>
        <v>0</v>
      </c>
      <c r="Q355" s="567">
        <f>IF('Rent Roll'!$AD21=0,0,IF(Q$3=EOMONTH('Rent Roll'!$AF21,0),1,0))</f>
        <v>0</v>
      </c>
      <c r="R355" s="767">
        <f>IF('Rent Roll'!$AD21=0,0,IF(R$3=EOMONTH('Rent Roll'!$AF21,0),1,0))</f>
        <v>0</v>
      </c>
      <c r="S355" s="768">
        <f>IF('Rent Roll'!$AD21=0,0,IF(S$3=EOMONTH('Rent Roll'!$AF21,0),1,0))</f>
        <v>0</v>
      </c>
      <c r="T355" s="567">
        <f>IF('Rent Roll'!$AD21=0,0,IF(T$3=EOMONTH('Rent Roll'!$AF21,0),1,0))</f>
        <v>0</v>
      </c>
      <c r="U355" s="567">
        <f>IF('Rent Roll'!$AD21=0,0,IF(U$3=EOMONTH('Rent Roll'!$AF21,0),1,0))</f>
        <v>0</v>
      </c>
      <c r="V355" s="567">
        <f>IF('Rent Roll'!$AD21=0,0,IF(V$3=EOMONTH('Rent Roll'!$AF21,0),1,0))</f>
        <v>0</v>
      </c>
      <c r="W355" s="567">
        <f>IF('Rent Roll'!$AD21=0,0,IF(W$3=EOMONTH('Rent Roll'!$AF21,0),1,0))</f>
        <v>0</v>
      </c>
      <c r="X355" s="567">
        <f>IF('Rent Roll'!$AD21=0,0,IF(X$3=EOMONTH('Rent Roll'!$AF21,0),1,0))</f>
        <v>0</v>
      </c>
      <c r="Y355" s="567">
        <f>IF('Rent Roll'!$AD21=0,0,IF(Y$3=EOMONTH('Rent Roll'!$AF21,0),1,0))</f>
        <v>0</v>
      </c>
      <c r="Z355" s="567">
        <f>IF('Rent Roll'!$AD21=0,0,IF(Z$3=EOMONTH('Rent Roll'!$AF21,0),1,0))</f>
        <v>0</v>
      </c>
      <c r="AA355" s="567">
        <f>IF('Rent Roll'!$AD21=0,0,IF(AA$3=EOMONTH('Rent Roll'!$AF21,0),1,0))</f>
        <v>0</v>
      </c>
      <c r="AB355" s="567">
        <f>IF('Rent Roll'!$AD21=0,0,IF(AB$3=EOMONTH('Rent Roll'!$AF21,0),1,0))</f>
        <v>0</v>
      </c>
      <c r="AC355" s="567">
        <f>IF('Rent Roll'!$AD21=0,0,IF(AC$3=EOMONTH('Rent Roll'!$AF21,0),1,0))</f>
        <v>0</v>
      </c>
      <c r="AD355" s="767">
        <f>IF('Rent Roll'!$AD21=0,0,IF(AD$3=EOMONTH('Rent Roll'!$AF21,0),1,0))</f>
        <v>0</v>
      </c>
      <c r="AE355" s="768">
        <f>IF('Rent Roll'!$AD21=0,0,IF(AE$3=EOMONTH('Rent Roll'!$AF21,0),1,0))</f>
        <v>0</v>
      </c>
      <c r="AF355" s="567">
        <f>IF('Rent Roll'!$AD21=0,0,IF(AF$3=EOMONTH('Rent Roll'!$AF21,0),1,0))</f>
        <v>0</v>
      </c>
      <c r="AG355" s="567">
        <f>IF('Rent Roll'!$AD21=0,0,IF(AG$3=EOMONTH('Rent Roll'!$AF21,0),1,0))</f>
        <v>0</v>
      </c>
      <c r="AH355" s="567">
        <f>IF('Rent Roll'!$AD21=0,0,IF(AH$3=EOMONTH('Rent Roll'!$AF21,0),1,0))</f>
        <v>0</v>
      </c>
      <c r="AI355" s="567">
        <f>IF('Rent Roll'!$AD21=0,0,IF(AI$3=EOMONTH('Rent Roll'!$AF21,0),1,0))</f>
        <v>0</v>
      </c>
      <c r="AJ355" s="567">
        <f>IF('Rent Roll'!$AD21=0,0,IF(AJ$3=EOMONTH('Rent Roll'!$AF21,0),1,0))</f>
        <v>0</v>
      </c>
      <c r="AK355" s="567">
        <f>IF('Rent Roll'!$AD21=0,0,IF(AK$3=EOMONTH('Rent Roll'!$AF21,0),1,0))</f>
        <v>0</v>
      </c>
      <c r="AL355" s="567">
        <f>IF('Rent Roll'!$AD21=0,0,IF(AL$3=EOMONTH('Rent Roll'!$AF21,0),1,0))</f>
        <v>0</v>
      </c>
      <c r="AM355" s="567">
        <f>IF('Rent Roll'!$AD21=0,0,IF(AM$3=EOMONTH('Rent Roll'!$AF21,0),1,0))</f>
        <v>0</v>
      </c>
      <c r="AN355" s="567">
        <f>IF('Rent Roll'!$AD21=0,0,IF(AN$3=EOMONTH('Rent Roll'!$AF21,0),1,0))</f>
        <v>0</v>
      </c>
      <c r="AO355" s="567">
        <f>IF('Rent Roll'!$AD21=0,0,IF(AO$3=EOMONTH('Rent Roll'!$AF21,0),1,0))</f>
        <v>0</v>
      </c>
      <c r="AP355" s="767">
        <f>IF('Rent Roll'!$AD21=0,0,IF(AP$3=EOMONTH('Rent Roll'!$AF21,0),1,0))</f>
        <v>0</v>
      </c>
      <c r="AQ355" s="768">
        <f>IF('Rent Roll'!$AD21=0,0,IF(AQ$3=EOMONTH('Rent Roll'!$AF21,0),1,0))</f>
        <v>0</v>
      </c>
      <c r="AR355" s="567">
        <f>IF('Rent Roll'!$AD21=0,0,IF(AR$3=EOMONTH('Rent Roll'!$AF21,0),1,0))</f>
        <v>0</v>
      </c>
      <c r="AS355" s="567">
        <f>IF('Rent Roll'!$AD21=0,0,IF(AS$3=EOMONTH('Rent Roll'!$AF21,0),1,0))</f>
        <v>0</v>
      </c>
      <c r="AT355" s="567">
        <f>IF('Rent Roll'!$AD21=0,0,IF(AT$3=EOMONTH('Rent Roll'!$AF21,0),1,0))</f>
        <v>0</v>
      </c>
      <c r="AU355" s="567">
        <f>IF('Rent Roll'!$AD21=0,0,IF(AU$3=EOMONTH('Rent Roll'!$AF21,0),1,0))</f>
        <v>0</v>
      </c>
      <c r="AV355" s="567">
        <f>IF('Rent Roll'!$AD21=0,0,IF(AV$3=EOMONTH('Rent Roll'!$AF21,0),1,0))</f>
        <v>0</v>
      </c>
      <c r="AW355" s="567">
        <f>IF('Rent Roll'!$AD21=0,0,IF(AW$3=EOMONTH('Rent Roll'!$AF21,0),1,0))</f>
        <v>0</v>
      </c>
      <c r="AX355" s="567">
        <f>IF('Rent Roll'!$AD21=0,0,IF(AX$3=EOMONTH('Rent Roll'!$AF21,0),1,0))</f>
        <v>0</v>
      </c>
      <c r="AY355" s="567">
        <f>IF('Rent Roll'!$AD21=0,0,IF(AY$3=EOMONTH('Rent Roll'!$AF21,0),1,0))</f>
        <v>0</v>
      </c>
      <c r="AZ355" s="567">
        <f>IF('Rent Roll'!$AD21=0,0,IF(AZ$3=EOMONTH('Rent Roll'!$AF21,0),1,0))</f>
        <v>0</v>
      </c>
      <c r="BA355" s="567">
        <f>IF('Rent Roll'!$AD21=0,0,IF(BA$3=EOMONTH('Rent Roll'!$AF21,0),1,0))</f>
        <v>0</v>
      </c>
      <c r="BB355" s="767">
        <f>IF('Rent Roll'!$AD21=0,0,IF(BB$3=EOMONTH('Rent Roll'!$AF21,0),1,0))</f>
        <v>0</v>
      </c>
      <c r="BC355" s="768">
        <f>IF('Rent Roll'!$AD21=0,0,IF(BC$3=EOMONTH('Rent Roll'!$AF21,0),1,0))</f>
        <v>0</v>
      </c>
      <c r="BD355" s="567">
        <f>IF('Rent Roll'!$AD21=0,0,IF(BD$3=EOMONTH('Rent Roll'!$AF21,0),1,0))</f>
        <v>0</v>
      </c>
      <c r="BE355" s="567">
        <f>IF('Rent Roll'!$AD21=0,0,IF(BE$3=EOMONTH('Rent Roll'!$AF21,0),1,0))</f>
        <v>0</v>
      </c>
      <c r="BF355" s="567">
        <f>IF('Rent Roll'!$AD21=0,0,IF(BF$3=EOMONTH('Rent Roll'!$AF21,0),1,0))</f>
        <v>0</v>
      </c>
      <c r="BG355" s="567">
        <f>IF('Rent Roll'!$AD21=0,0,IF(BG$3=EOMONTH('Rent Roll'!$AF21,0),1,0))</f>
        <v>0</v>
      </c>
      <c r="BH355" s="567">
        <f>IF('Rent Roll'!$AD21=0,0,IF(BH$3=EOMONTH('Rent Roll'!$AF21,0),1,0))</f>
        <v>0</v>
      </c>
      <c r="BI355" s="567">
        <f>IF('Rent Roll'!$AD21=0,0,IF(BI$3=EOMONTH('Rent Roll'!$AF21,0),1,0))</f>
        <v>0</v>
      </c>
      <c r="BJ355" s="567">
        <f>IF('Rent Roll'!$AD21=0,0,IF(BJ$3=EOMONTH('Rent Roll'!$AF21,0),1,0))</f>
        <v>0</v>
      </c>
      <c r="BK355" s="567">
        <f>IF('Rent Roll'!$AD21=0,0,IF(BK$3=EOMONTH('Rent Roll'!$AF21,0),1,0))</f>
        <v>0</v>
      </c>
      <c r="BL355" s="567">
        <f>IF('Rent Roll'!$AD21=0,0,IF(BL$3=EOMONTH('Rent Roll'!$AF21,0),1,0))</f>
        <v>0</v>
      </c>
      <c r="BM355" s="567">
        <f>IF('Rent Roll'!$AD21=0,0,IF(BM$3=EOMONTH('Rent Roll'!$AF21,0),1,0))</f>
        <v>0</v>
      </c>
      <c r="BN355" s="767">
        <f>IF('Rent Roll'!$AD21=0,0,IF(BN$3=EOMONTH('Rent Roll'!$AF21,0),1,0))</f>
        <v>0</v>
      </c>
      <c r="BO355" s="768">
        <f>IF('Rent Roll'!$AD21=0,0,IF(BO$3=EOMONTH('Rent Roll'!$AF21,0),1,0))</f>
        <v>0</v>
      </c>
      <c r="BP355" s="567">
        <f>IF('Rent Roll'!$AD21=0,0,IF(BP$3=EOMONTH('Rent Roll'!$AF21,0),1,0))</f>
        <v>0</v>
      </c>
      <c r="BQ355" s="567">
        <f>IF('Rent Roll'!$AD21=0,0,IF(BQ$3=EOMONTH('Rent Roll'!$AF21,0),1,0))</f>
        <v>0</v>
      </c>
      <c r="BR355" s="567">
        <f>IF('Rent Roll'!$AD21=0,0,IF(BR$3=EOMONTH('Rent Roll'!$AF21,0),1,0))</f>
        <v>0</v>
      </c>
      <c r="BS355" s="567">
        <f>IF('Rent Roll'!$AD21=0,0,IF(BS$3=EOMONTH('Rent Roll'!$AF21,0),1,0))</f>
        <v>0</v>
      </c>
      <c r="BT355" s="567">
        <f>IF('Rent Roll'!$AD21=0,0,IF(BT$3=EOMONTH('Rent Roll'!$AF21,0),1,0))</f>
        <v>0</v>
      </c>
      <c r="BU355" s="567">
        <f>IF('Rent Roll'!$AD21=0,0,IF(BU$3=EOMONTH('Rent Roll'!$AF21,0),1,0))</f>
        <v>0</v>
      </c>
      <c r="BV355" s="567">
        <f>IF('Rent Roll'!$AD21=0,0,IF(BV$3=EOMONTH('Rent Roll'!$AF21,0),1,0))</f>
        <v>0</v>
      </c>
      <c r="BW355" s="567">
        <f>IF('Rent Roll'!$AD21=0,0,IF(BW$3=EOMONTH('Rent Roll'!$AF21,0),1,0))</f>
        <v>0</v>
      </c>
      <c r="BX355" s="567">
        <f>IF('Rent Roll'!$AD21=0,0,IF(BX$3=EOMONTH('Rent Roll'!$AF21,0),1,0))</f>
        <v>0</v>
      </c>
      <c r="BY355" s="567">
        <f>IF('Rent Roll'!$AD21=0,0,IF(BY$3=EOMONTH('Rent Roll'!$AF21,0),1,0))</f>
        <v>0</v>
      </c>
      <c r="BZ355" s="767">
        <f>IF('Rent Roll'!$AD21=0,0,IF(BZ$3=EOMONTH('Rent Roll'!$AF21,0),1,0))</f>
        <v>0</v>
      </c>
      <c r="CA355" s="768">
        <f>IF('Rent Roll'!$AD21=0,0,IF(CA$3=EOMONTH('Rent Roll'!$AF21,0),1,0))</f>
        <v>0</v>
      </c>
      <c r="CB355" s="567">
        <f>IF('Rent Roll'!$AD21=0,0,IF(CB$3=EOMONTH('Rent Roll'!$AF21,0),1,0))</f>
        <v>0</v>
      </c>
      <c r="CC355" s="567">
        <f>IF('Rent Roll'!$AD21=0,0,IF(CC$3=EOMONTH('Rent Roll'!$AF21,0),1,0))</f>
        <v>0</v>
      </c>
      <c r="CD355" s="567">
        <f>IF('Rent Roll'!$AD21=0,0,IF(CD$3=EOMONTH('Rent Roll'!$AF21,0),1,0))</f>
        <v>0</v>
      </c>
      <c r="CE355" s="567">
        <f>IF('Rent Roll'!$AD21=0,0,IF(CE$3=EOMONTH('Rent Roll'!$AF21,0),1,0))</f>
        <v>0</v>
      </c>
      <c r="CF355" s="567">
        <f>IF('Rent Roll'!$AD21=0,0,IF(CF$3=EOMONTH('Rent Roll'!$AF21,0),1,0))</f>
        <v>0</v>
      </c>
      <c r="CG355" s="567">
        <f>IF('Rent Roll'!$AD21=0,0,IF(CG$3=EOMONTH('Rent Roll'!$AF21,0),1,0))</f>
        <v>0</v>
      </c>
      <c r="CH355" s="567">
        <f>IF('Rent Roll'!$AD21=0,0,IF(CH$3=EOMONTH('Rent Roll'!$AF21,0),1,0))</f>
        <v>0</v>
      </c>
      <c r="CI355" s="567">
        <f>IF('Rent Roll'!$AD21=0,0,IF(CI$3=EOMONTH('Rent Roll'!$AF21,0),1,0))</f>
        <v>0</v>
      </c>
      <c r="CJ355" s="567">
        <f>IF('Rent Roll'!$AD21=0,0,IF(CJ$3=EOMONTH('Rent Roll'!$AF21,0),1,0))</f>
        <v>0</v>
      </c>
      <c r="CK355" s="567">
        <f>IF('Rent Roll'!$AD21=0,0,IF(CK$3=EOMONTH('Rent Roll'!$AF21,0),1,0))</f>
        <v>0</v>
      </c>
      <c r="CL355" s="767">
        <f>IF('Rent Roll'!$AD21=0,0,IF(CL$3=EOMONTH('Rent Roll'!$AF21,0),1,0))</f>
        <v>0</v>
      </c>
      <c r="CM355" s="768">
        <f>IF('Rent Roll'!$AD21=0,0,IF(CM$3=EOMONTH('Rent Roll'!$AF21,0),1,0))</f>
        <v>0</v>
      </c>
      <c r="CN355" s="567">
        <f>IF('Rent Roll'!$AD21=0,0,IF(CN$3=EOMONTH('Rent Roll'!$AF21,0),1,0))</f>
        <v>0</v>
      </c>
      <c r="CO355" s="567">
        <f>IF('Rent Roll'!$AD21=0,0,IF(CO$3=EOMONTH('Rent Roll'!$AF21,0),1,0))</f>
        <v>0</v>
      </c>
      <c r="CP355" s="567">
        <f>IF('Rent Roll'!$AD21=0,0,IF(CP$3=EOMONTH('Rent Roll'!$AF21,0),1,0))</f>
        <v>0</v>
      </c>
      <c r="CQ355" s="567">
        <f>IF('Rent Roll'!$AD21=0,0,IF(CQ$3=EOMONTH('Rent Roll'!$AF21,0),1,0))</f>
        <v>0</v>
      </c>
      <c r="CR355" s="567">
        <f>IF('Rent Roll'!$AD21=0,0,IF(CR$3=EOMONTH('Rent Roll'!$AF21,0),1,0))</f>
        <v>0</v>
      </c>
      <c r="CS355" s="567">
        <f>IF('Rent Roll'!$AD21=0,0,IF(CS$3=EOMONTH('Rent Roll'!$AF21,0),1,0))</f>
        <v>0</v>
      </c>
      <c r="CT355" s="567">
        <f>IF('Rent Roll'!$AD21=0,0,IF(CT$3=EOMONTH('Rent Roll'!$AF21,0),1,0))</f>
        <v>0</v>
      </c>
      <c r="CU355" s="567">
        <f>IF('Rent Roll'!$AD21=0,0,IF(CU$3=EOMONTH('Rent Roll'!$AF21,0),1,0))</f>
        <v>0</v>
      </c>
      <c r="CV355" s="567">
        <f>IF('Rent Roll'!$AD21=0,0,IF(CV$3=EOMONTH('Rent Roll'!$AF21,0),1,0))</f>
        <v>0</v>
      </c>
      <c r="CW355" s="567">
        <f>IF('Rent Roll'!$AD21=0,0,IF(CW$3=EOMONTH('Rent Roll'!$AF21,0),1,0))</f>
        <v>0</v>
      </c>
      <c r="CX355" s="767">
        <f>IF('Rent Roll'!$AD21=0,0,IF(CX$3=EOMONTH('Rent Roll'!$AF21,0),1,0))</f>
        <v>0</v>
      </c>
      <c r="CY355" s="768">
        <f>IF('Rent Roll'!$AD21=0,0,IF(CY$3=EOMONTH('Rent Roll'!$AF21,0),1,0))</f>
        <v>0</v>
      </c>
      <c r="CZ355" s="567">
        <f>IF('Rent Roll'!$AD21=0,0,IF(CZ$3=EOMONTH('Rent Roll'!$AF21,0),1,0))</f>
        <v>0</v>
      </c>
      <c r="DA355" s="567">
        <f>IF('Rent Roll'!$AD21=0,0,IF(DA$3=EOMONTH('Rent Roll'!$AF21,0),1,0))</f>
        <v>0</v>
      </c>
      <c r="DB355" s="567">
        <f>IF('Rent Roll'!$AD21=0,0,IF(DB$3=EOMONTH('Rent Roll'!$AF21,0),1,0))</f>
        <v>0</v>
      </c>
      <c r="DC355" s="567">
        <f>IF('Rent Roll'!$AD21=0,0,IF(DC$3=EOMONTH('Rent Roll'!$AF21,0),1,0))</f>
        <v>0</v>
      </c>
      <c r="DD355" s="567">
        <f>IF('Rent Roll'!$AD21=0,0,IF(DD$3=EOMONTH('Rent Roll'!$AF21,0),1,0))</f>
        <v>0</v>
      </c>
      <c r="DE355" s="567">
        <f>IF('Rent Roll'!$AD21=0,0,IF(DE$3=EOMONTH('Rent Roll'!$AF21,0),1,0))</f>
        <v>0</v>
      </c>
      <c r="DF355" s="567">
        <f>IF('Rent Roll'!$AD21=0,0,IF(DF$3=EOMONTH('Rent Roll'!$AF21,0),1,0))</f>
        <v>0</v>
      </c>
      <c r="DG355" s="567">
        <f>IF('Rent Roll'!$AD21=0,0,IF(DG$3=EOMONTH('Rent Roll'!$AF21,0),1,0))</f>
        <v>0</v>
      </c>
      <c r="DH355" s="567">
        <f>IF('Rent Roll'!$AD21=0,0,IF(DH$3=EOMONTH('Rent Roll'!$AF21,0),1,0))</f>
        <v>0</v>
      </c>
      <c r="DI355" s="567">
        <f>IF('Rent Roll'!$AD21=0,0,IF(DI$3=EOMONTH('Rent Roll'!$AF21,0),1,0))</f>
        <v>0</v>
      </c>
      <c r="DJ355" s="767">
        <f>IF('Rent Roll'!$AD21=0,0,IF(DJ$3=EOMONTH('Rent Roll'!$AF21,0),1,0))</f>
        <v>0</v>
      </c>
      <c r="DK355" s="768">
        <f>IF('Rent Roll'!$AD21=0,0,IF(DK$3=EOMONTH('Rent Roll'!$AF21,0),1,0))</f>
        <v>0</v>
      </c>
      <c r="DL355" s="567">
        <f>IF('Rent Roll'!$AD21=0,0,IF(DL$3=EOMONTH('Rent Roll'!$AF21,0),1,0))</f>
        <v>0</v>
      </c>
      <c r="DM355" s="567">
        <f>IF('Rent Roll'!$AD21=0,0,IF(DM$3=EOMONTH('Rent Roll'!$AF21,0),1,0))</f>
        <v>0</v>
      </c>
      <c r="DN355" s="567">
        <f>IF('Rent Roll'!$AD21=0,0,IF(DN$3=EOMONTH('Rent Roll'!$AF21,0),1,0))</f>
        <v>0</v>
      </c>
      <c r="DO355" s="567">
        <f>IF('Rent Roll'!$AD21=0,0,IF(DO$3=EOMONTH('Rent Roll'!$AF21,0),1,0))</f>
        <v>0</v>
      </c>
      <c r="DP355" s="567">
        <f>IF('Rent Roll'!$AD21=0,0,IF(DP$3=EOMONTH('Rent Roll'!$AF21,0),1,0))</f>
        <v>0</v>
      </c>
      <c r="DQ355" s="567">
        <f>IF('Rent Roll'!$AD21=0,0,IF(DQ$3=EOMONTH('Rent Roll'!$AF21,0),1,0))</f>
        <v>0</v>
      </c>
      <c r="DR355" s="567">
        <f>IF('Rent Roll'!$AD21=0,0,IF(DR$3=EOMONTH('Rent Roll'!$AF21,0),1,0))</f>
        <v>0</v>
      </c>
      <c r="DS355" s="567">
        <f>IF('Rent Roll'!$AD21=0,0,IF(DS$3=EOMONTH('Rent Roll'!$AF21,0),1,0))</f>
        <v>0</v>
      </c>
      <c r="DT355" s="567">
        <f>IF('Rent Roll'!$AD21=0,0,IF(DT$3=EOMONTH('Rent Roll'!$AF21,0),1,0))</f>
        <v>0</v>
      </c>
      <c r="DU355" s="567">
        <f>IF('Rent Roll'!$AD21=0,0,IF(DU$3=EOMONTH('Rent Roll'!$AF21,0),1,0))</f>
        <v>0</v>
      </c>
      <c r="DV355" s="567">
        <f>IF('Rent Roll'!$AD21=0,0,IF(DV$3=EOMONTH('Rent Roll'!$AF21,0),1,0))</f>
        <v>0</v>
      </c>
    </row>
    <row r="356" spans="1:126" s="568" customFormat="1" ht="12" customHeight="1" outlineLevel="1" x14ac:dyDescent="0.4">
      <c r="A356" s="732"/>
      <c r="B356" s="564">
        <f>'Rent Roll'!$B22</f>
        <v>0</v>
      </c>
      <c r="C356" s="575" t="s">
        <v>81</v>
      </c>
      <c r="D356" s="565"/>
      <c r="E356" s="566"/>
      <c r="F356" s="778">
        <f>IF('Rent Roll'!$AD22=0,0,IF(F$3=EOMONTH('Rent Roll'!$AF22,0),1,0))</f>
        <v>0</v>
      </c>
      <c r="G356" s="768">
        <f>IF('Rent Roll'!$AD22=0,0,IF(G$3=EOMONTH('Rent Roll'!$AF22,0),1,0))</f>
        <v>0</v>
      </c>
      <c r="H356" s="567">
        <f>IF('Rent Roll'!$AD22=0,0,IF(H$3=EOMONTH('Rent Roll'!$AF22,0),1,0))</f>
        <v>0</v>
      </c>
      <c r="I356" s="567">
        <f>IF('Rent Roll'!$AD22=0,0,IF(I$3=EOMONTH('Rent Roll'!$AF22,0),1,0))</f>
        <v>0</v>
      </c>
      <c r="J356" s="567">
        <f>IF('Rent Roll'!$AD22=0,0,IF(J$3=EOMONTH('Rent Roll'!$AF22,0),1,0))</f>
        <v>0</v>
      </c>
      <c r="K356" s="567">
        <f>IF('Rent Roll'!$AD22=0,0,IF(K$3=EOMONTH('Rent Roll'!$AF22,0),1,0))</f>
        <v>0</v>
      </c>
      <c r="L356" s="567">
        <f>IF('Rent Roll'!$AD22=0,0,IF(L$3=EOMONTH('Rent Roll'!$AF22,0),1,0))</f>
        <v>0</v>
      </c>
      <c r="M356" s="567">
        <f>IF('Rent Roll'!$AD22=0,0,IF(M$3=EOMONTH('Rent Roll'!$AF22,0),1,0))</f>
        <v>0</v>
      </c>
      <c r="N356" s="567">
        <f>IF('Rent Roll'!$AD22=0,0,IF(N$3=EOMONTH('Rent Roll'!$AF22,0),1,0))</f>
        <v>0</v>
      </c>
      <c r="O356" s="567">
        <f>IF('Rent Roll'!$AD22=0,0,IF(O$3=EOMONTH('Rent Roll'!$AF22,0),1,0))</f>
        <v>0</v>
      </c>
      <c r="P356" s="567">
        <f>IF('Rent Roll'!$AD22=0,0,IF(P$3=EOMONTH('Rent Roll'!$AF22,0),1,0))</f>
        <v>0</v>
      </c>
      <c r="Q356" s="567">
        <f>IF('Rent Roll'!$AD22=0,0,IF(Q$3=EOMONTH('Rent Roll'!$AF22,0),1,0))</f>
        <v>0</v>
      </c>
      <c r="R356" s="767">
        <f>IF('Rent Roll'!$AD22=0,0,IF(R$3=EOMONTH('Rent Roll'!$AF22,0),1,0))</f>
        <v>0</v>
      </c>
      <c r="S356" s="768">
        <f>IF('Rent Roll'!$AD22=0,0,IF(S$3=EOMONTH('Rent Roll'!$AF22,0),1,0))</f>
        <v>0</v>
      </c>
      <c r="T356" s="567">
        <f>IF('Rent Roll'!$AD22=0,0,IF(T$3=EOMONTH('Rent Roll'!$AF22,0),1,0))</f>
        <v>0</v>
      </c>
      <c r="U356" s="567">
        <f>IF('Rent Roll'!$AD22=0,0,IF(U$3=EOMONTH('Rent Roll'!$AF22,0),1,0))</f>
        <v>0</v>
      </c>
      <c r="V356" s="567">
        <f>IF('Rent Roll'!$AD22=0,0,IF(V$3=EOMONTH('Rent Roll'!$AF22,0),1,0))</f>
        <v>0</v>
      </c>
      <c r="W356" s="567">
        <f>IF('Rent Roll'!$AD22=0,0,IF(W$3=EOMONTH('Rent Roll'!$AF22,0),1,0))</f>
        <v>0</v>
      </c>
      <c r="X356" s="567">
        <f>IF('Rent Roll'!$AD22=0,0,IF(X$3=EOMONTH('Rent Roll'!$AF22,0),1,0))</f>
        <v>0</v>
      </c>
      <c r="Y356" s="567">
        <f>IF('Rent Roll'!$AD22=0,0,IF(Y$3=EOMONTH('Rent Roll'!$AF22,0),1,0))</f>
        <v>0</v>
      </c>
      <c r="Z356" s="567">
        <f>IF('Rent Roll'!$AD22=0,0,IF(Z$3=EOMONTH('Rent Roll'!$AF22,0),1,0))</f>
        <v>0</v>
      </c>
      <c r="AA356" s="567">
        <f>IF('Rent Roll'!$AD22=0,0,IF(AA$3=EOMONTH('Rent Roll'!$AF22,0),1,0))</f>
        <v>0</v>
      </c>
      <c r="AB356" s="567">
        <f>IF('Rent Roll'!$AD22=0,0,IF(AB$3=EOMONTH('Rent Roll'!$AF22,0),1,0))</f>
        <v>0</v>
      </c>
      <c r="AC356" s="567">
        <f>IF('Rent Roll'!$AD22=0,0,IF(AC$3=EOMONTH('Rent Roll'!$AF22,0),1,0))</f>
        <v>0</v>
      </c>
      <c r="AD356" s="767">
        <f>IF('Rent Roll'!$AD22=0,0,IF(AD$3=EOMONTH('Rent Roll'!$AF22,0),1,0))</f>
        <v>0</v>
      </c>
      <c r="AE356" s="768">
        <f>IF('Rent Roll'!$AD22=0,0,IF(AE$3=EOMONTH('Rent Roll'!$AF22,0),1,0))</f>
        <v>0</v>
      </c>
      <c r="AF356" s="567">
        <f>IF('Rent Roll'!$AD22=0,0,IF(AF$3=EOMONTH('Rent Roll'!$AF22,0),1,0))</f>
        <v>0</v>
      </c>
      <c r="AG356" s="567">
        <f>IF('Rent Roll'!$AD22=0,0,IF(AG$3=EOMONTH('Rent Roll'!$AF22,0),1,0))</f>
        <v>0</v>
      </c>
      <c r="AH356" s="567">
        <f>IF('Rent Roll'!$AD22=0,0,IF(AH$3=EOMONTH('Rent Roll'!$AF22,0),1,0))</f>
        <v>0</v>
      </c>
      <c r="AI356" s="567">
        <f>IF('Rent Roll'!$AD22=0,0,IF(AI$3=EOMONTH('Rent Roll'!$AF22,0),1,0))</f>
        <v>0</v>
      </c>
      <c r="AJ356" s="567">
        <f>IF('Rent Roll'!$AD22=0,0,IF(AJ$3=EOMONTH('Rent Roll'!$AF22,0),1,0))</f>
        <v>0</v>
      </c>
      <c r="AK356" s="567">
        <f>IF('Rent Roll'!$AD22=0,0,IF(AK$3=EOMONTH('Rent Roll'!$AF22,0),1,0))</f>
        <v>0</v>
      </c>
      <c r="AL356" s="567">
        <f>IF('Rent Roll'!$AD22=0,0,IF(AL$3=EOMONTH('Rent Roll'!$AF22,0),1,0))</f>
        <v>0</v>
      </c>
      <c r="AM356" s="567">
        <f>IF('Rent Roll'!$AD22=0,0,IF(AM$3=EOMONTH('Rent Roll'!$AF22,0),1,0))</f>
        <v>0</v>
      </c>
      <c r="AN356" s="567">
        <f>IF('Rent Roll'!$AD22=0,0,IF(AN$3=EOMONTH('Rent Roll'!$AF22,0),1,0))</f>
        <v>0</v>
      </c>
      <c r="AO356" s="567">
        <f>IF('Rent Roll'!$AD22=0,0,IF(AO$3=EOMONTH('Rent Roll'!$AF22,0),1,0))</f>
        <v>0</v>
      </c>
      <c r="AP356" s="767">
        <f>IF('Rent Roll'!$AD22=0,0,IF(AP$3=EOMONTH('Rent Roll'!$AF22,0),1,0))</f>
        <v>0</v>
      </c>
      <c r="AQ356" s="768">
        <f>IF('Rent Roll'!$AD22=0,0,IF(AQ$3=EOMONTH('Rent Roll'!$AF22,0),1,0))</f>
        <v>0</v>
      </c>
      <c r="AR356" s="567">
        <f>IF('Rent Roll'!$AD22=0,0,IF(AR$3=EOMONTH('Rent Roll'!$AF22,0),1,0))</f>
        <v>0</v>
      </c>
      <c r="AS356" s="567">
        <f>IF('Rent Roll'!$AD22=0,0,IF(AS$3=EOMONTH('Rent Roll'!$AF22,0),1,0))</f>
        <v>0</v>
      </c>
      <c r="AT356" s="567">
        <f>IF('Rent Roll'!$AD22=0,0,IF(AT$3=EOMONTH('Rent Roll'!$AF22,0),1,0))</f>
        <v>0</v>
      </c>
      <c r="AU356" s="567">
        <f>IF('Rent Roll'!$AD22=0,0,IF(AU$3=EOMONTH('Rent Roll'!$AF22,0),1,0))</f>
        <v>0</v>
      </c>
      <c r="AV356" s="567">
        <f>IF('Rent Roll'!$AD22=0,0,IF(AV$3=EOMONTH('Rent Roll'!$AF22,0),1,0))</f>
        <v>0</v>
      </c>
      <c r="AW356" s="567">
        <f>IF('Rent Roll'!$AD22=0,0,IF(AW$3=EOMONTH('Rent Roll'!$AF22,0),1,0))</f>
        <v>0</v>
      </c>
      <c r="AX356" s="567">
        <f>IF('Rent Roll'!$AD22=0,0,IF(AX$3=EOMONTH('Rent Roll'!$AF22,0),1,0))</f>
        <v>0</v>
      </c>
      <c r="AY356" s="567">
        <f>IF('Rent Roll'!$AD22=0,0,IF(AY$3=EOMONTH('Rent Roll'!$AF22,0),1,0))</f>
        <v>0</v>
      </c>
      <c r="AZ356" s="567">
        <f>IF('Rent Roll'!$AD22=0,0,IF(AZ$3=EOMONTH('Rent Roll'!$AF22,0),1,0))</f>
        <v>0</v>
      </c>
      <c r="BA356" s="567">
        <f>IF('Rent Roll'!$AD22=0,0,IF(BA$3=EOMONTH('Rent Roll'!$AF22,0),1,0))</f>
        <v>0</v>
      </c>
      <c r="BB356" s="767">
        <f>IF('Rent Roll'!$AD22=0,0,IF(BB$3=EOMONTH('Rent Roll'!$AF22,0),1,0))</f>
        <v>0</v>
      </c>
      <c r="BC356" s="768">
        <f>IF('Rent Roll'!$AD22=0,0,IF(BC$3=EOMONTH('Rent Roll'!$AF22,0),1,0))</f>
        <v>0</v>
      </c>
      <c r="BD356" s="567">
        <f>IF('Rent Roll'!$AD22=0,0,IF(BD$3=EOMONTH('Rent Roll'!$AF22,0),1,0))</f>
        <v>0</v>
      </c>
      <c r="BE356" s="567">
        <f>IF('Rent Roll'!$AD22=0,0,IF(BE$3=EOMONTH('Rent Roll'!$AF22,0),1,0))</f>
        <v>0</v>
      </c>
      <c r="BF356" s="567">
        <f>IF('Rent Roll'!$AD22=0,0,IF(BF$3=EOMONTH('Rent Roll'!$AF22,0),1,0))</f>
        <v>0</v>
      </c>
      <c r="BG356" s="567">
        <f>IF('Rent Roll'!$AD22=0,0,IF(BG$3=EOMONTH('Rent Roll'!$AF22,0),1,0))</f>
        <v>0</v>
      </c>
      <c r="BH356" s="567">
        <f>IF('Rent Roll'!$AD22=0,0,IF(BH$3=EOMONTH('Rent Roll'!$AF22,0),1,0))</f>
        <v>0</v>
      </c>
      <c r="BI356" s="567">
        <f>IF('Rent Roll'!$AD22=0,0,IF(BI$3=EOMONTH('Rent Roll'!$AF22,0),1,0))</f>
        <v>0</v>
      </c>
      <c r="BJ356" s="567">
        <f>IF('Rent Roll'!$AD22=0,0,IF(BJ$3=EOMONTH('Rent Roll'!$AF22,0),1,0))</f>
        <v>0</v>
      </c>
      <c r="BK356" s="567">
        <f>IF('Rent Roll'!$AD22=0,0,IF(BK$3=EOMONTH('Rent Roll'!$AF22,0),1,0))</f>
        <v>0</v>
      </c>
      <c r="BL356" s="567">
        <f>IF('Rent Roll'!$AD22=0,0,IF(BL$3=EOMONTH('Rent Roll'!$AF22,0),1,0))</f>
        <v>0</v>
      </c>
      <c r="BM356" s="567">
        <f>IF('Rent Roll'!$AD22=0,0,IF(BM$3=EOMONTH('Rent Roll'!$AF22,0),1,0))</f>
        <v>0</v>
      </c>
      <c r="BN356" s="767">
        <f>IF('Rent Roll'!$AD22=0,0,IF(BN$3=EOMONTH('Rent Roll'!$AF22,0),1,0))</f>
        <v>0</v>
      </c>
      <c r="BO356" s="768">
        <f>IF('Rent Roll'!$AD22=0,0,IF(BO$3=EOMONTH('Rent Roll'!$AF22,0),1,0))</f>
        <v>0</v>
      </c>
      <c r="BP356" s="567">
        <f>IF('Rent Roll'!$AD22=0,0,IF(BP$3=EOMONTH('Rent Roll'!$AF22,0),1,0))</f>
        <v>0</v>
      </c>
      <c r="BQ356" s="567">
        <f>IF('Rent Roll'!$AD22=0,0,IF(BQ$3=EOMONTH('Rent Roll'!$AF22,0),1,0))</f>
        <v>0</v>
      </c>
      <c r="BR356" s="567">
        <f>IF('Rent Roll'!$AD22=0,0,IF(BR$3=EOMONTH('Rent Roll'!$AF22,0),1,0))</f>
        <v>0</v>
      </c>
      <c r="BS356" s="567">
        <f>IF('Rent Roll'!$AD22=0,0,IF(BS$3=EOMONTH('Rent Roll'!$AF22,0),1,0))</f>
        <v>0</v>
      </c>
      <c r="BT356" s="567">
        <f>IF('Rent Roll'!$AD22=0,0,IF(BT$3=EOMONTH('Rent Roll'!$AF22,0),1,0))</f>
        <v>0</v>
      </c>
      <c r="BU356" s="567">
        <f>IF('Rent Roll'!$AD22=0,0,IF(BU$3=EOMONTH('Rent Roll'!$AF22,0),1,0))</f>
        <v>0</v>
      </c>
      <c r="BV356" s="567">
        <f>IF('Rent Roll'!$AD22=0,0,IF(BV$3=EOMONTH('Rent Roll'!$AF22,0),1,0))</f>
        <v>0</v>
      </c>
      <c r="BW356" s="567">
        <f>IF('Rent Roll'!$AD22=0,0,IF(BW$3=EOMONTH('Rent Roll'!$AF22,0),1,0))</f>
        <v>0</v>
      </c>
      <c r="BX356" s="567">
        <f>IF('Rent Roll'!$AD22=0,0,IF(BX$3=EOMONTH('Rent Roll'!$AF22,0),1,0))</f>
        <v>0</v>
      </c>
      <c r="BY356" s="567">
        <f>IF('Rent Roll'!$AD22=0,0,IF(BY$3=EOMONTH('Rent Roll'!$AF22,0),1,0))</f>
        <v>0</v>
      </c>
      <c r="BZ356" s="767">
        <f>IF('Rent Roll'!$AD22=0,0,IF(BZ$3=EOMONTH('Rent Roll'!$AF22,0),1,0))</f>
        <v>0</v>
      </c>
      <c r="CA356" s="768">
        <f>IF('Rent Roll'!$AD22=0,0,IF(CA$3=EOMONTH('Rent Roll'!$AF22,0),1,0))</f>
        <v>0</v>
      </c>
      <c r="CB356" s="567">
        <f>IF('Rent Roll'!$AD22=0,0,IF(CB$3=EOMONTH('Rent Roll'!$AF22,0),1,0))</f>
        <v>0</v>
      </c>
      <c r="CC356" s="567">
        <f>IF('Rent Roll'!$AD22=0,0,IF(CC$3=EOMONTH('Rent Roll'!$AF22,0),1,0))</f>
        <v>0</v>
      </c>
      <c r="CD356" s="567">
        <f>IF('Rent Roll'!$AD22=0,0,IF(CD$3=EOMONTH('Rent Roll'!$AF22,0),1,0))</f>
        <v>0</v>
      </c>
      <c r="CE356" s="567">
        <f>IF('Rent Roll'!$AD22=0,0,IF(CE$3=EOMONTH('Rent Roll'!$AF22,0),1,0))</f>
        <v>0</v>
      </c>
      <c r="CF356" s="567">
        <f>IF('Rent Roll'!$AD22=0,0,IF(CF$3=EOMONTH('Rent Roll'!$AF22,0),1,0))</f>
        <v>0</v>
      </c>
      <c r="CG356" s="567">
        <f>IF('Rent Roll'!$AD22=0,0,IF(CG$3=EOMONTH('Rent Roll'!$AF22,0),1,0))</f>
        <v>0</v>
      </c>
      <c r="CH356" s="567">
        <f>IF('Rent Roll'!$AD22=0,0,IF(CH$3=EOMONTH('Rent Roll'!$AF22,0),1,0))</f>
        <v>0</v>
      </c>
      <c r="CI356" s="567">
        <f>IF('Rent Roll'!$AD22=0,0,IF(CI$3=EOMONTH('Rent Roll'!$AF22,0),1,0))</f>
        <v>0</v>
      </c>
      <c r="CJ356" s="567">
        <f>IF('Rent Roll'!$AD22=0,0,IF(CJ$3=EOMONTH('Rent Roll'!$AF22,0),1,0))</f>
        <v>0</v>
      </c>
      <c r="CK356" s="567">
        <f>IF('Rent Roll'!$AD22=0,0,IF(CK$3=EOMONTH('Rent Roll'!$AF22,0),1,0))</f>
        <v>0</v>
      </c>
      <c r="CL356" s="767">
        <f>IF('Rent Roll'!$AD22=0,0,IF(CL$3=EOMONTH('Rent Roll'!$AF22,0),1,0))</f>
        <v>0</v>
      </c>
      <c r="CM356" s="768">
        <f>IF('Rent Roll'!$AD22=0,0,IF(CM$3=EOMONTH('Rent Roll'!$AF22,0),1,0))</f>
        <v>0</v>
      </c>
      <c r="CN356" s="567">
        <f>IF('Rent Roll'!$AD22=0,0,IF(CN$3=EOMONTH('Rent Roll'!$AF22,0),1,0))</f>
        <v>0</v>
      </c>
      <c r="CO356" s="567">
        <f>IF('Rent Roll'!$AD22=0,0,IF(CO$3=EOMONTH('Rent Roll'!$AF22,0),1,0))</f>
        <v>0</v>
      </c>
      <c r="CP356" s="567">
        <f>IF('Rent Roll'!$AD22=0,0,IF(CP$3=EOMONTH('Rent Roll'!$AF22,0),1,0))</f>
        <v>0</v>
      </c>
      <c r="CQ356" s="567">
        <f>IF('Rent Roll'!$AD22=0,0,IF(CQ$3=EOMONTH('Rent Roll'!$AF22,0),1,0))</f>
        <v>0</v>
      </c>
      <c r="CR356" s="567">
        <f>IF('Rent Roll'!$AD22=0,0,IF(CR$3=EOMONTH('Rent Roll'!$AF22,0),1,0))</f>
        <v>0</v>
      </c>
      <c r="CS356" s="567">
        <f>IF('Rent Roll'!$AD22=0,0,IF(CS$3=EOMONTH('Rent Roll'!$AF22,0),1,0))</f>
        <v>0</v>
      </c>
      <c r="CT356" s="567">
        <f>IF('Rent Roll'!$AD22=0,0,IF(CT$3=EOMONTH('Rent Roll'!$AF22,0),1,0))</f>
        <v>0</v>
      </c>
      <c r="CU356" s="567">
        <f>IF('Rent Roll'!$AD22=0,0,IF(CU$3=EOMONTH('Rent Roll'!$AF22,0),1,0))</f>
        <v>0</v>
      </c>
      <c r="CV356" s="567">
        <f>IF('Rent Roll'!$AD22=0,0,IF(CV$3=EOMONTH('Rent Roll'!$AF22,0),1,0))</f>
        <v>0</v>
      </c>
      <c r="CW356" s="567">
        <f>IF('Rent Roll'!$AD22=0,0,IF(CW$3=EOMONTH('Rent Roll'!$AF22,0),1,0))</f>
        <v>0</v>
      </c>
      <c r="CX356" s="767">
        <f>IF('Rent Roll'!$AD22=0,0,IF(CX$3=EOMONTH('Rent Roll'!$AF22,0),1,0))</f>
        <v>0</v>
      </c>
      <c r="CY356" s="768">
        <f>IF('Rent Roll'!$AD22=0,0,IF(CY$3=EOMONTH('Rent Roll'!$AF22,0),1,0))</f>
        <v>0</v>
      </c>
      <c r="CZ356" s="567">
        <f>IF('Rent Roll'!$AD22=0,0,IF(CZ$3=EOMONTH('Rent Roll'!$AF22,0),1,0))</f>
        <v>0</v>
      </c>
      <c r="DA356" s="567">
        <f>IF('Rent Roll'!$AD22=0,0,IF(DA$3=EOMONTH('Rent Roll'!$AF22,0),1,0))</f>
        <v>0</v>
      </c>
      <c r="DB356" s="567">
        <f>IF('Rent Roll'!$AD22=0,0,IF(DB$3=EOMONTH('Rent Roll'!$AF22,0),1,0))</f>
        <v>0</v>
      </c>
      <c r="DC356" s="567">
        <f>IF('Rent Roll'!$AD22=0,0,IF(DC$3=EOMONTH('Rent Roll'!$AF22,0),1,0))</f>
        <v>0</v>
      </c>
      <c r="DD356" s="567">
        <f>IF('Rent Roll'!$AD22=0,0,IF(DD$3=EOMONTH('Rent Roll'!$AF22,0),1,0))</f>
        <v>0</v>
      </c>
      <c r="DE356" s="567">
        <f>IF('Rent Roll'!$AD22=0,0,IF(DE$3=EOMONTH('Rent Roll'!$AF22,0),1,0))</f>
        <v>0</v>
      </c>
      <c r="DF356" s="567">
        <f>IF('Rent Roll'!$AD22=0,0,IF(DF$3=EOMONTH('Rent Roll'!$AF22,0),1,0))</f>
        <v>0</v>
      </c>
      <c r="DG356" s="567">
        <f>IF('Rent Roll'!$AD22=0,0,IF(DG$3=EOMONTH('Rent Roll'!$AF22,0),1,0))</f>
        <v>0</v>
      </c>
      <c r="DH356" s="567">
        <f>IF('Rent Roll'!$AD22=0,0,IF(DH$3=EOMONTH('Rent Roll'!$AF22,0),1,0))</f>
        <v>0</v>
      </c>
      <c r="DI356" s="567">
        <f>IF('Rent Roll'!$AD22=0,0,IF(DI$3=EOMONTH('Rent Roll'!$AF22,0),1,0))</f>
        <v>0</v>
      </c>
      <c r="DJ356" s="767">
        <f>IF('Rent Roll'!$AD22=0,0,IF(DJ$3=EOMONTH('Rent Roll'!$AF22,0),1,0))</f>
        <v>0</v>
      </c>
      <c r="DK356" s="768">
        <f>IF('Rent Roll'!$AD22=0,0,IF(DK$3=EOMONTH('Rent Roll'!$AF22,0),1,0))</f>
        <v>0</v>
      </c>
      <c r="DL356" s="567">
        <f>IF('Rent Roll'!$AD22=0,0,IF(DL$3=EOMONTH('Rent Roll'!$AF22,0),1,0))</f>
        <v>0</v>
      </c>
      <c r="DM356" s="567">
        <f>IF('Rent Roll'!$AD22=0,0,IF(DM$3=EOMONTH('Rent Roll'!$AF22,0),1,0))</f>
        <v>0</v>
      </c>
      <c r="DN356" s="567">
        <f>IF('Rent Roll'!$AD22=0,0,IF(DN$3=EOMONTH('Rent Roll'!$AF22,0),1,0))</f>
        <v>0</v>
      </c>
      <c r="DO356" s="567">
        <f>IF('Rent Roll'!$AD22=0,0,IF(DO$3=EOMONTH('Rent Roll'!$AF22,0),1,0))</f>
        <v>0</v>
      </c>
      <c r="DP356" s="567">
        <f>IF('Rent Roll'!$AD22=0,0,IF(DP$3=EOMONTH('Rent Roll'!$AF22,0),1,0))</f>
        <v>0</v>
      </c>
      <c r="DQ356" s="567">
        <f>IF('Rent Roll'!$AD22=0,0,IF(DQ$3=EOMONTH('Rent Roll'!$AF22,0),1,0))</f>
        <v>0</v>
      </c>
      <c r="DR356" s="567">
        <f>IF('Rent Roll'!$AD22=0,0,IF(DR$3=EOMONTH('Rent Roll'!$AF22,0),1,0))</f>
        <v>0</v>
      </c>
      <c r="DS356" s="567">
        <f>IF('Rent Roll'!$AD22=0,0,IF(DS$3=EOMONTH('Rent Roll'!$AF22,0),1,0))</f>
        <v>0</v>
      </c>
      <c r="DT356" s="567">
        <f>IF('Rent Roll'!$AD22=0,0,IF(DT$3=EOMONTH('Rent Roll'!$AF22,0),1,0))</f>
        <v>0</v>
      </c>
      <c r="DU356" s="567">
        <f>IF('Rent Roll'!$AD22=0,0,IF(DU$3=EOMONTH('Rent Roll'!$AF22,0),1,0))</f>
        <v>0</v>
      </c>
      <c r="DV356" s="567">
        <f>IF('Rent Roll'!$AD22=0,0,IF(DV$3=EOMONTH('Rent Roll'!$AF22,0),1,0))</f>
        <v>0</v>
      </c>
    </row>
    <row r="357" spans="1:126" s="568" customFormat="1" ht="12" customHeight="1" outlineLevel="1" x14ac:dyDescent="0.4">
      <c r="A357" s="732"/>
      <c r="B357" s="564">
        <f>'Rent Roll'!$B23</f>
        <v>0</v>
      </c>
      <c r="C357" s="575" t="s">
        <v>81</v>
      </c>
      <c r="D357" s="565"/>
      <c r="E357" s="566"/>
      <c r="F357" s="778">
        <f>IF('Rent Roll'!$AD23=0,0,IF(F$3=EOMONTH('Rent Roll'!$AF23,0),1,0))</f>
        <v>0</v>
      </c>
      <c r="G357" s="768">
        <f>IF('Rent Roll'!$AD23=0,0,IF(G$3=EOMONTH('Rent Roll'!$AF23,0),1,0))</f>
        <v>0</v>
      </c>
      <c r="H357" s="567">
        <f>IF('Rent Roll'!$AD23=0,0,IF(H$3=EOMONTH('Rent Roll'!$AF23,0),1,0))</f>
        <v>0</v>
      </c>
      <c r="I357" s="567">
        <f>IF('Rent Roll'!$AD23=0,0,IF(I$3=EOMONTH('Rent Roll'!$AF23,0),1,0))</f>
        <v>0</v>
      </c>
      <c r="J357" s="567">
        <f>IF('Rent Roll'!$AD23=0,0,IF(J$3=EOMONTH('Rent Roll'!$AF23,0),1,0))</f>
        <v>0</v>
      </c>
      <c r="K357" s="567">
        <f>IF('Rent Roll'!$AD23=0,0,IF(K$3=EOMONTH('Rent Roll'!$AF23,0),1,0))</f>
        <v>0</v>
      </c>
      <c r="L357" s="567">
        <f>IF('Rent Roll'!$AD23=0,0,IF(L$3=EOMONTH('Rent Roll'!$AF23,0),1,0))</f>
        <v>0</v>
      </c>
      <c r="M357" s="567">
        <f>IF('Rent Roll'!$AD23=0,0,IF(M$3=EOMONTH('Rent Roll'!$AF23,0),1,0))</f>
        <v>0</v>
      </c>
      <c r="N357" s="567">
        <f>IF('Rent Roll'!$AD23=0,0,IF(N$3=EOMONTH('Rent Roll'!$AF23,0),1,0))</f>
        <v>0</v>
      </c>
      <c r="O357" s="567">
        <f>IF('Rent Roll'!$AD23=0,0,IF(O$3=EOMONTH('Rent Roll'!$AF23,0),1,0))</f>
        <v>0</v>
      </c>
      <c r="P357" s="567">
        <f>IF('Rent Roll'!$AD23=0,0,IF(P$3=EOMONTH('Rent Roll'!$AF23,0),1,0))</f>
        <v>0</v>
      </c>
      <c r="Q357" s="567">
        <f>IF('Rent Roll'!$AD23=0,0,IF(Q$3=EOMONTH('Rent Roll'!$AF23,0),1,0))</f>
        <v>0</v>
      </c>
      <c r="R357" s="767">
        <f>IF('Rent Roll'!$AD23=0,0,IF(R$3=EOMONTH('Rent Roll'!$AF23,0),1,0))</f>
        <v>0</v>
      </c>
      <c r="S357" s="768">
        <f>IF('Rent Roll'!$AD23=0,0,IF(S$3=EOMONTH('Rent Roll'!$AF23,0),1,0))</f>
        <v>0</v>
      </c>
      <c r="T357" s="567">
        <f>IF('Rent Roll'!$AD23=0,0,IF(T$3=EOMONTH('Rent Roll'!$AF23,0),1,0))</f>
        <v>0</v>
      </c>
      <c r="U357" s="567">
        <f>IF('Rent Roll'!$AD23=0,0,IF(U$3=EOMONTH('Rent Roll'!$AF23,0),1,0))</f>
        <v>0</v>
      </c>
      <c r="V357" s="567">
        <f>IF('Rent Roll'!$AD23=0,0,IF(V$3=EOMONTH('Rent Roll'!$AF23,0),1,0))</f>
        <v>0</v>
      </c>
      <c r="W357" s="567">
        <f>IF('Rent Roll'!$AD23=0,0,IF(W$3=EOMONTH('Rent Roll'!$AF23,0),1,0))</f>
        <v>0</v>
      </c>
      <c r="X357" s="567">
        <f>IF('Rent Roll'!$AD23=0,0,IF(X$3=EOMONTH('Rent Roll'!$AF23,0),1,0))</f>
        <v>0</v>
      </c>
      <c r="Y357" s="567">
        <f>IF('Rent Roll'!$AD23=0,0,IF(Y$3=EOMONTH('Rent Roll'!$AF23,0),1,0))</f>
        <v>0</v>
      </c>
      <c r="Z357" s="567">
        <f>IF('Rent Roll'!$AD23=0,0,IF(Z$3=EOMONTH('Rent Roll'!$AF23,0),1,0))</f>
        <v>0</v>
      </c>
      <c r="AA357" s="567">
        <f>IF('Rent Roll'!$AD23=0,0,IF(AA$3=EOMONTH('Rent Roll'!$AF23,0),1,0))</f>
        <v>0</v>
      </c>
      <c r="AB357" s="567">
        <f>IF('Rent Roll'!$AD23=0,0,IF(AB$3=EOMONTH('Rent Roll'!$AF23,0),1,0))</f>
        <v>0</v>
      </c>
      <c r="AC357" s="567">
        <f>IF('Rent Roll'!$AD23=0,0,IF(AC$3=EOMONTH('Rent Roll'!$AF23,0),1,0))</f>
        <v>0</v>
      </c>
      <c r="AD357" s="767">
        <f>IF('Rent Roll'!$AD23=0,0,IF(AD$3=EOMONTH('Rent Roll'!$AF23,0),1,0))</f>
        <v>0</v>
      </c>
      <c r="AE357" s="768">
        <f>IF('Rent Roll'!$AD23=0,0,IF(AE$3=EOMONTH('Rent Roll'!$AF23,0),1,0))</f>
        <v>0</v>
      </c>
      <c r="AF357" s="567">
        <f>IF('Rent Roll'!$AD23=0,0,IF(AF$3=EOMONTH('Rent Roll'!$AF23,0),1,0))</f>
        <v>0</v>
      </c>
      <c r="AG357" s="567">
        <f>IF('Rent Roll'!$AD23=0,0,IF(AG$3=EOMONTH('Rent Roll'!$AF23,0),1,0))</f>
        <v>0</v>
      </c>
      <c r="AH357" s="567">
        <f>IF('Rent Roll'!$AD23=0,0,IF(AH$3=EOMONTH('Rent Roll'!$AF23,0),1,0))</f>
        <v>0</v>
      </c>
      <c r="AI357" s="567">
        <f>IF('Rent Roll'!$AD23=0,0,IF(AI$3=EOMONTH('Rent Roll'!$AF23,0),1,0))</f>
        <v>0</v>
      </c>
      <c r="AJ357" s="567">
        <f>IF('Rent Roll'!$AD23=0,0,IF(AJ$3=EOMONTH('Rent Roll'!$AF23,0),1,0))</f>
        <v>0</v>
      </c>
      <c r="AK357" s="567">
        <f>IF('Rent Roll'!$AD23=0,0,IF(AK$3=EOMONTH('Rent Roll'!$AF23,0),1,0))</f>
        <v>0</v>
      </c>
      <c r="AL357" s="567">
        <f>IF('Rent Roll'!$AD23=0,0,IF(AL$3=EOMONTH('Rent Roll'!$AF23,0),1,0))</f>
        <v>0</v>
      </c>
      <c r="AM357" s="567">
        <f>IF('Rent Roll'!$AD23=0,0,IF(AM$3=EOMONTH('Rent Roll'!$AF23,0),1,0))</f>
        <v>0</v>
      </c>
      <c r="AN357" s="567">
        <f>IF('Rent Roll'!$AD23=0,0,IF(AN$3=EOMONTH('Rent Roll'!$AF23,0),1,0))</f>
        <v>0</v>
      </c>
      <c r="AO357" s="567">
        <f>IF('Rent Roll'!$AD23=0,0,IF(AO$3=EOMONTH('Rent Roll'!$AF23,0),1,0))</f>
        <v>0</v>
      </c>
      <c r="AP357" s="767">
        <f>IF('Rent Roll'!$AD23=0,0,IF(AP$3=EOMONTH('Rent Roll'!$AF23,0),1,0))</f>
        <v>0</v>
      </c>
      <c r="AQ357" s="768">
        <f>IF('Rent Roll'!$AD23=0,0,IF(AQ$3=EOMONTH('Rent Roll'!$AF23,0),1,0))</f>
        <v>0</v>
      </c>
      <c r="AR357" s="567">
        <f>IF('Rent Roll'!$AD23=0,0,IF(AR$3=EOMONTH('Rent Roll'!$AF23,0),1,0))</f>
        <v>0</v>
      </c>
      <c r="AS357" s="567">
        <f>IF('Rent Roll'!$AD23=0,0,IF(AS$3=EOMONTH('Rent Roll'!$AF23,0),1,0))</f>
        <v>0</v>
      </c>
      <c r="AT357" s="567">
        <f>IF('Rent Roll'!$AD23=0,0,IF(AT$3=EOMONTH('Rent Roll'!$AF23,0),1,0))</f>
        <v>0</v>
      </c>
      <c r="AU357" s="567">
        <f>IF('Rent Roll'!$AD23=0,0,IF(AU$3=EOMONTH('Rent Roll'!$AF23,0),1,0))</f>
        <v>0</v>
      </c>
      <c r="AV357" s="567">
        <f>IF('Rent Roll'!$AD23=0,0,IF(AV$3=EOMONTH('Rent Roll'!$AF23,0),1,0))</f>
        <v>0</v>
      </c>
      <c r="AW357" s="567">
        <f>IF('Rent Roll'!$AD23=0,0,IF(AW$3=EOMONTH('Rent Roll'!$AF23,0),1,0))</f>
        <v>0</v>
      </c>
      <c r="AX357" s="567">
        <f>IF('Rent Roll'!$AD23=0,0,IF(AX$3=EOMONTH('Rent Roll'!$AF23,0),1,0))</f>
        <v>0</v>
      </c>
      <c r="AY357" s="567">
        <f>IF('Rent Roll'!$AD23=0,0,IF(AY$3=EOMONTH('Rent Roll'!$AF23,0),1,0))</f>
        <v>0</v>
      </c>
      <c r="AZ357" s="567">
        <f>IF('Rent Roll'!$AD23=0,0,IF(AZ$3=EOMONTH('Rent Roll'!$AF23,0),1,0))</f>
        <v>0</v>
      </c>
      <c r="BA357" s="567">
        <f>IF('Rent Roll'!$AD23=0,0,IF(BA$3=EOMONTH('Rent Roll'!$AF23,0),1,0))</f>
        <v>0</v>
      </c>
      <c r="BB357" s="767">
        <f>IF('Rent Roll'!$AD23=0,0,IF(BB$3=EOMONTH('Rent Roll'!$AF23,0),1,0))</f>
        <v>0</v>
      </c>
      <c r="BC357" s="768">
        <f>IF('Rent Roll'!$AD23=0,0,IF(BC$3=EOMONTH('Rent Roll'!$AF23,0),1,0))</f>
        <v>0</v>
      </c>
      <c r="BD357" s="567">
        <f>IF('Rent Roll'!$AD23=0,0,IF(BD$3=EOMONTH('Rent Roll'!$AF23,0),1,0))</f>
        <v>0</v>
      </c>
      <c r="BE357" s="567">
        <f>IF('Rent Roll'!$AD23=0,0,IF(BE$3=EOMONTH('Rent Roll'!$AF23,0),1,0))</f>
        <v>0</v>
      </c>
      <c r="BF357" s="567">
        <f>IF('Rent Roll'!$AD23=0,0,IF(BF$3=EOMONTH('Rent Roll'!$AF23,0),1,0))</f>
        <v>0</v>
      </c>
      <c r="BG357" s="567">
        <f>IF('Rent Roll'!$AD23=0,0,IF(BG$3=EOMONTH('Rent Roll'!$AF23,0),1,0))</f>
        <v>0</v>
      </c>
      <c r="BH357" s="567">
        <f>IF('Rent Roll'!$AD23=0,0,IF(BH$3=EOMONTH('Rent Roll'!$AF23,0),1,0))</f>
        <v>0</v>
      </c>
      <c r="BI357" s="567">
        <f>IF('Rent Roll'!$AD23=0,0,IF(BI$3=EOMONTH('Rent Roll'!$AF23,0),1,0))</f>
        <v>0</v>
      </c>
      <c r="BJ357" s="567">
        <f>IF('Rent Roll'!$AD23=0,0,IF(BJ$3=EOMONTH('Rent Roll'!$AF23,0),1,0))</f>
        <v>0</v>
      </c>
      <c r="BK357" s="567">
        <f>IF('Rent Roll'!$AD23=0,0,IF(BK$3=EOMONTH('Rent Roll'!$AF23,0),1,0))</f>
        <v>0</v>
      </c>
      <c r="BL357" s="567">
        <f>IF('Rent Roll'!$AD23=0,0,IF(BL$3=EOMONTH('Rent Roll'!$AF23,0),1,0))</f>
        <v>0</v>
      </c>
      <c r="BM357" s="567">
        <f>IF('Rent Roll'!$AD23=0,0,IF(BM$3=EOMONTH('Rent Roll'!$AF23,0),1,0))</f>
        <v>0</v>
      </c>
      <c r="BN357" s="767">
        <f>IF('Rent Roll'!$AD23=0,0,IF(BN$3=EOMONTH('Rent Roll'!$AF23,0),1,0))</f>
        <v>0</v>
      </c>
      <c r="BO357" s="768">
        <f>IF('Rent Roll'!$AD23=0,0,IF(BO$3=EOMONTH('Rent Roll'!$AF23,0),1,0))</f>
        <v>0</v>
      </c>
      <c r="BP357" s="567">
        <f>IF('Rent Roll'!$AD23=0,0,IF(BP$3=EOMONTH('Rent Roll'!$AF23,0),1,0))</f>
        <v>0</v>
      </c>
      <c r="BQ357" s="567">
        <f>IF('Rent Roll'!$AD23=0,0,IF(BQ$3=EOMONTH('Rent Roll'!$AF23,0),1,0))</f>
        <v>0</v>
      </c>
      <c r="BR357" s="567">
        <f>IF('Rent Roll'!$AD23=0,0,IF(BR$3=EOMONTH('Rent Roll'!$AF23,0),1,0))</f>
        <v>0</v>
      </c>
      <c r="BS357" s="567">
        <f>IF('Rent Roll'!$AD23=0,0,IF(BS$3=EOMONTH('Rent Roll'!$AF23,0),1,0))</f>
        <v>0</v>
      </c>
      <c r="BT357" s="567">
        <f>IF('Rent Roll'!$AD23=0,0,IF(BT$3=EOMONTH('Rent Roll'!$AF23,0),1,0))</f>
        <v>0</v>
      </c>
      <c r="BU357" s="567">
        <f>IF('Rent Roll'!$AD23=0,0,IF(BU$3=EOMONTH('Rent Roll'!$AF23,0),1,0))</f>
        <v>0</v>
      </c>
      <c r="BV357" s="567">
        <f>IF('Rent Roll'!$AD23=0,0,IF(BV$3=EOMONTH('Rent Roll'!$AF23,0),1,0))</f>
        <v>0</v>
      </c>
      <c r="BW357" s="567">
        <f>IF('Rent Roll'!$AD23=0,0,IF(BW$3=EOMONTH('Rent Roll'!$AF23,0),1,0))</f>
        <v>0</v>
      </c>
      <c r="BX357" s="567">
        <f>IF('Rent Roll'!$AD23=0,0,IF(BX$3=EOMONTH('Rent Roll'!$AF23,0),1,0))</f>
        <v>0</v>
      </c>
      <c r="BY357" s="567">
        <f>IF('Rent Roll'!$AD23=0,0,IF(BY$3=EOMONTH('Rent Roll'!$AF23,0),1,0))</f>
        <v>0</v>
      </c>
      <c r="BZ357" s="767">
        <f>IF('Rent Roll'!$AD23=0,0,IF(BZ$3=EOMONTH('Rent Roll'!$AF23,0),1,0))</f>
        <v>0</v>
      </c>
      <c r="CA357" s="768">
        <f>IF('Rent Roll'!$AD23=0,0,IF(CA$3=EOMONTH('Rent Roll'!$AF23,0),1,0))</f>
        <v>0</v>
      </c>
      <c r="CB357" s="567">
        <f>IF('Rent Roll'!$AD23=0,0,IF(CB$3=EOMONTH('Rent Roll'!$AF23,0),1,0))</f>
        <v>0</v>
      </c>
      <c r="CC357" s="567">
        <f>IF('Rent Roll'!$AD23=0,0,IF(CC$3=EOMONTH('Rent Roll'!$AF23,0),1,0))</f>
        <v>0</v>
      </c>
      <c r="CD357" s="567">
        <f>IF('Rent Roll'!$AD23=0,0,IF(CD$3=EOMONTH('Rent Roll'!$AF23,0),1,0))</f>
        <v>0</v>
      </c>
      <c r="CE357" s="567">
        <f>IF('Rent Roll'!$AD23=0,0,IF(CE$3=EOMONTH('Rent Roll'!$AF23,0),1,0))</f>
        <v>0</v>
      </c>
      <c r="CF357" s="567">
        <f>IF('Rent Roll'!$AD23=0,0,IF(CF$3=EOMONTH('Rent Roll'!$AF23,0),1,0))</f>
        <v>0</v>
      </c>
      <c r="CG357" s="567">
        <f>IF('Rent Roll'!$AD23=0,0,IF(CG$3=EOMONTH('Rent Roll'!$AF23,0),1,0))</f>
        <v>0</v>
      </c>
      <c r="CH357" s="567">
        <f>IF('Rent Roll'!$AD23=0,0,IF(CH$3=EOMONTH('Rent Roll'!$AF23,0),1,0))</f>
        <v>0</v>
      </c>
      <c r="CI357" s="567">
        <f>IF('Rent Roll'!$AD23=0,0,IF(CI$3=EOMONTH('Rent Roll'!$AF23,0),1,0))</f>
        <v>0</v>
      </c>
      <c r="CJ357" s="567">
        <f>IF('Rent Roll'!$AD23=0,0,IF(CJ$3=EOMONTH('Rent Roll'!$AF23,0),1,0))</f>
        <v>0</v>
      </c>
      <c r="CK357" s="567">
        <f>IF('Rent Roll'!$AD23=0,0,IF(CK$3=EOMONTH('Rent Roll'!$AF23,0),1,0))</f>
        <v>0</v>
      </c>
      <c r="CL357" s="767">
        <f>IF('Rent Roll'!$AD23=0,0,IF(CL$3=EOMONTH('Rent Roll'!$AF23,0),1,0))</f>
        <v>0</v>
      </c>
      <c r="CM357" s="768">
        <f>IF('Rent Roll'!$AD23=0,0,IF(CM$3=EOMONTH('Rent Roll'!$AF23,0),1,0))</f>
        <v>0</v>
      </c>
      <c r="CN357" s="567">
        <f>IF('Rent Roll'!$AD23=0,0,IF(CN$3=EOMONTH('Rent Roll'!$AF23,0),1,0))</f>
        <v>0</v>
      </c>
      <c r="CO357" s="567">
        <f>IF('Rent Roll'!$AD23=0,0,IF(CO$3=EOMONTH('Rent Roll'!$AF23,0),1,0))</f>
        <v>0</v>
      </c>
      <c r="CP357" s="567">
        <f>IF('Rent Roll'!$AD23=0,0,IF(CP$3=EOMONTH('Rent Roll'!$AF23,0),1,0))</f>
        <v>0</v>
      </c>
      <c r="CQ357" s="567">
        <f>IF('Rent Roll'!$AD23=0,0,IF(CQ$3=EOMONTH('Rent Roll'!$AF23,0),1,0))</f>
        <v>0</v>
      </c>
      <c r="CR357" s="567">
        <f>IF('Rent Roll'!$AD23=0,0,IF(CR$3=EOMONTH('Rent Roll'!$AF23,0),1,0))</f>
        <v>0</v>
      </c>
      <c r="CS357" s="567">
        <f>IF('Rent Roll'!$AD23=0,0,IF(CS$3=EOMONTH('Rent Roll'!$AF23,0),1,0))</f>
        <v>0</v>
      </c>
      <c r="CT357" s="567">
        <f>IF('Rent Roll'!$AD23=0,0,IF(CT$3=EOMONTH('Rent Roll'!$AF23,0),1,0))</f>
        <v>0</v>
      </c>
      <c r="CU357" s="567">
        <f>IF('Rent Roll'!$AD23=0,0,IF(CU$3=EOMONTH('Rent Roll'!$AF23,0),1,0))</f>
        <v>0</v>
      </c>
      <c r="CV357" s="567">
        <f>IF('Rent Roll'!$AD23=0,0,IF(CV$3=EOMONTH('Rent Roll'!$AF23,0),1,0))</f>
        <v>0</v>
      </c>
      <c r="CW357" s="567">
        <f>IF('Rent Roll'!$AD23=0,0,IF(CW$3=EOMONTH('Rent Roll'!$AF23,0),1,0))</f>
        <v>0</v>
      </c>
      <c r="CX357" s="767">
        <f>IF('Rent Roll'!$AD23=0,0,IF(CX$3=EOMONTH('Rent Roll'!$AF23,0),1,0))</f>
        <v>0</v>
      </c>
      <c r="CY357" s="768">
        <f>IF('Rent Roll'!$AD23=0,0,IF(CY$3=EOMONTH('Rent Roll'!$AF23,0),1,0))</f>
        <v>0</v>
      </c>
      <c r="CZ357" s="567">
        <f>IF('Rent Roll'!$AD23=0,0,IF(CZ$3=EOMONTH('Rent Roll'!$AF23,0),1,0))</f>
        <v>0</v>
      </c>
      <c r="DA357" s="567">
        <f>IF('Rent Roll'!$AD23=0,0,IF(DA$3=EOMONTH('Rent Roll'!$AF23,0),1,0))</f>
        <v>0</v>
      </c>
      <c r="DB357" s="567">
        <f>IF('Rent Roll'!$AD23=0,0,IF(DB$3=EOMONTH('Rent Roll'!$AF23,0),1,0))</f>
        <v>0</v>
      </c>
      <c r="DC357" s="567">
        <f>IF('Rent Roll'!$AD23=0,0,IF(DC$3=EOMONTH('Rent Roll'!$AF23,0),1,0))</f>
        <v>0</v>
      </c>
      <c r="DD357" s="567">
        <f>IF('Rent Roll'!$AD23=0,0,IF(DD$3=EOMONTH('Rent Roll'!$AF23,0),1,0))</f>
        <v>0</v>
      </c>
      <c r="DE357" s="567">
        <f>IF('Rent Roll'!$AD23=0,0,IF(DE$3=EOMONTH('Rent Roll'!$AF23,0),1,0))</f>
        <v>0</v>
      </c>
      <c r="DF357" s="567">
        <f>IF('Rent Roll'!$AD23=0,0,IF(DF$3=EOMONTH('Rent Roll'!$AF23,0),1,0))</f>
        <v>0</v>
      </c>
      <c r="DG357" s="567">
        <f>IF('Rent Roll'!$AD23=0,0,IF(DG$3=EOMONTH('Rent Roll'!$AF23,0),1,0))</f>
        <v>0</v>
      </c>
      <c r="DH357" s="567">
        <f>IF('Rent Roll'!$AD23=0,0,IF(DH$3=EOMONTH('Rent Roll'!$AF23,0),1,0))</f>
        <v>0</v>
      </c>
      <c r="DI357" s="567">
        <f>IF('Rent Roll'!$AD23=0,0,IF(DI$3=EOMONTH('Rent Roll'!$AF23,0),1,0))</f>
        <v>0</v>
      </c>
      <c r="DJ357" s="767">
        <f>IF('Rent Roll'!$AD23=0,0,IF(DJ$3=EOMONTH('Rent Roll'!$AF23,0),1,0))</f>
        <v>0</v>
      </c>
      <c r="DK357" s="768">
        <f>IF('Rent Roll'!$AD23=0,0,IF(DK$3=EOMONTH('Rent Roll'!$AF23,0),1,0))</f>
        <v>0</v>
      </c>
      <c r="DL357" s="567">
        <f>IF('Rent Roll'!$AD23=0,0,IF(DL$3=EOMONTH('Rent Roll'!$AF23,0),1,0))</f>
        <v>0</v>
      </c>
      <c r="DM357" s="567">
        <f>IF('Rent Roll'!$AD23=0,0,IF(DM$3=EOMONTH('Rent Roll'!$AF23,0),1,0))</f>
        <v>0</v>
      </c>
      <c r="DN357" s="567">
        <f>IF('Rent Roll'!$AD23=0,0,IF(DN$3=EOMONTH('Rent Roll'!$AF23,0),1,0))</f>
        <v>0</v>
      </c>
      <c r="DO357" s="567">
        <f>IF('Rent Roll'!$AD23=0,0,IF(DO$3=EOMONTH('Rent Roll'!$AF23,0),1,0))</f>
        <v>0</v>
      </c>
      <c r="DP357" s="567">
        <f>IF('Rent Roll'!$AD23=0,0,IF(DP$3=EOMONTH('Rent Roll'!$AF23,0),1,0))</f>
        <v>0</v>
      </c>
      <c r="DQ357" s="567">
        <f>IF('Rent Roll'!$AD23=0,0,IF(DQ$3=EOMONTH('Rent Roll'!$AF23,0),1,0))</f>
        <v>0</v>
      </c>
      <c r="DR357" s="567">
        <f>IF('Rent Roll'!$AD23=0,0,IF(DR$3=EOMONTH('Rent Roll'!$AF23,0),1,0))</f>
        <v>0</v>
      </c>
      <c r="DS357" s="567">
        <f>IF('Rent Roll'!$AD23=0,0,IF(DS$3=EOMONTH('Rent Roll'!$AF23,0),1,0))</f>
        <v>0</v>
      </c>
      <c r="DT357" s="567">
        <f>IF('Rent Roll'!$AD23=0,0,IF(DT$3=EOMONTH('Rent Roll'!$AF23,0),1,0))</f>
        <v>0</v>
      </c>
      <c r="DU357" s="567">
        <f>IF('Rent Roll'!$AD23=0,0,IF(DU$3=EOMONTH('Rent Roll'!$AF23,0),1,0))</f>
        <v>0</v>
      </c>
      <c r="DV357" s="567">
        <f>IF('Rent Roll'!$AD23=0,0,IF(DV$3=EOMONTH('Rent Roll'!$AF23,0),1,0))</f>
        <v>0</v>
      </c>
    </row>
    <row r="358" spans="1:126" s="568" customFormat="1" ht="12" customHeight="1" outlineLevel="1" x14ac:dyDescent="0.4">
      <c r="A358" s="732"/>
      <c r="B358" s="564">
        <f>'Rent Roll'!$B24</f>
        <v>0</v>
      </c>
      <c r="C358" s="575" t="s">
        <v>81</v>
      </c>
      <c r="D358" s="565"/>
      <c r="E358" s="566"/>
      <c r="F358" s="778">
        <f>IF('Rent Roll'!$AD24=0,0,IF(F$3=EOMONTH('Rent Roll'!$AF24,0),1,0))</f>
        <v>0</v>
      </c>
      <c r="G358" s="768">
        <f>IF('Rent Roll'!$AD24=0,0,IF(G$3=EOMONTH('Rent Roll'!$AF24,0),1,0))</f>
        <v>0</v>
      </c>
      <c r="H358" s="567">
        <f>IF('Rent Roll'!$AD24=0,0,IF(H$3=EOMONTH('Rent Roll'!$AF24,0),1,0))</f>
        <v>0</v>
      </c>
      <c r="I358" s="567">
        <f>IF('Rent Roll'!$AD24=0,0,IF(I$3=EOMONTH('Rent Roll'!$AF24,0),1,0))</f>
        <v>0</v>
      </c>
      <c r="J358" s="567">
        <f>IF('Rent Roll'!$AD24=0,0,IF(J$3=EOMONTH('Rent Roll'!$AF24,0),1,0))</f>
        <v>0</v>
      </c>
      <c r="K358" s="567">
        <f>IF('Rent Roll'!$AD24=0,0,IF(K$3=EOMONTH('Rent Roll'!$AF24,0),1,0))</f>
        <v>0</v>
      </c>
      <c r="L358" s="567">
        <f>IF('Rent Roll'!$AD24=0,0,IF(L$3=EOMONTH('Rent Roll'!$AF24,0),1,0))</f>
        <v>0</v>
      </c>
      <c r="M358" s="567">
        <f>IF('Rent Roll'!$AD24=0,0,IF(M$3=EOMONTH('Rent Roll'!$AF24,0),1,0))</f>
        <v>0</v>
      </c>
      <c r="N358" s="567">
        <f>IF('Rent Roll'!$AD24=0,0,IF(N$3=EOMONTH('Rent Roll'!$AF24,0),1,0))</f>
        <v>0</v>
      </c>
      <c r="O358" s="567">
        <f>IF('Rent Roll'!$AD24=0,0,IF(O$3=EOMONTH('Rent Roll'!$AF24,0),1,0))</f>
        <v>0</v>
      </c>
      <c r="P358" s="567">
        <f>IF('Rent Roll'!$AD24=0,0,IF(P$3=EOMONTH('Rent Roll'!$AF24,0),1,0))</f>
        <v>0</v>
      </c>
      <c r="Q358" s="567">
        <f>IF('Rent Roll'!$AD24=0,0,IF(Q$3=EOMONTH('Rent Roll'!$AF24,0),1,0))</f>
        <v>0</v>
      </c>
      <c r="R358" s="767">
        <f>IF('Rent Roll'!$AD24=0,0,IF(R$3=EOMONTH('Rent Roll'!$AF24,0),1,0))</f>
        <v>0</v>
      </c>
      <c r="S358" s="768">
        <f>IF('Rent Roll'!$AD24=0,0,IF(S$3=EOMONTH('Rent Roll'!$AF24,0),1,0))</f>
        <v>0</v>
      </c>
      <c r="T358" s="567">
        <f>IF('Rent Roll'!$AD24=0,0,IF(T$3=EOMONTH('Rent Roll'!$AF24,0),1,0))</f>
        <v>0</v>
      </c>
      <c r="U358" s="567">
        <f>IF('Rent Roll'!$AD24=0,0,IF(U$3=EOMONTH('Rent Roll'!$AF24,0),1,0))</f>
        <v>0</v>
      </c>
      <c r="V358" s="567">
        <f>IF('Rent Roll'!$AD24=0,0,IF(V$3=EOMONTH('Rent Roll'!$AF24,0),1,0))</f>
        <v>0</v>
      </c>
      <c r="W358" s="567">
        <f>IF('Rent Roll'!$AD24=0,0,IF(W$3=EOMONTH('Rent Roll'!$AF24,0),1,0))</f>
        <v>0</v>
      </c>
      <c r="X358" s="567">
        <f>IF('Rent Roll'!$AD24=0,0,IF(X$3=EOMONTH('Rent Roll'!$AF24,0),1,0))</f>
        <v>0</v>
      </c>
      <c r="Y358" s="567">
        <f>IF('Rent Roll'!$AD24=0,0,IF(Y$3=EOMONTH('Rent Roll'!$AF24,0),1,0))</f>
        <v>0</v>
      </c>
      <c r="Z358" s="567">
        <f>IF('Rent Roll'!$AD24=0,0,IF(Z$3=EOMONTH('Rent Roll'!$AF24,0),1,0))</f>
        <v>0</v>
      </c>
      <c r="AA358" s="567">
        <f>IF('Rent Roll'!$AD24=0,0,IF(AA$3=EOMONTH('Rent Roll'!$AF24,0),1,0))</f>
        <v>0</v>
      </c>
      <c r="AB358" s="567">
        <f>IF('Rent Roll'!$AD24=0,0,IF(AB$3=EOMONTH('Rent Roll'!$AF24,0),1,0))</f>
        <v>0</v>
      </c>
      <c r="AC358" s="567">
        <f>IF('Rent Roll'!$AD24=0,0,IF(AC$3=EOMONTH('Rent Roll'!$AF24,0),1,0))</f>
        <v>0</v>
      </c>
      <c r="AD358" s="767">
        <f>IF('Rent Roll'!$AD24=0,0,IF(AD$3=EOMONTH('Rent Roll'!$AF24,0),1,0))</f>
        <v>0</v>
      </c>
      <c r="AE358" s="768">
        <f>IF('Rent Roll'!$AD24=0,0,IF(AE$3=EOMONTH('Rent Roll'!$AF24,0),1,0))</f>
        <v>0</v>
      </c>
      <c r="AF358" s="567">
        <f>IF('Rent Roll'!$AD24=0,0,IF(AF$3=EOMONTH('Rent Roll'!$AF24,0),1,0))</f>
        <v>0</v>
      </c>
      <c r="AG358" s="567">
        <f>IF('Rent Roll'!$AD24=0,0,IF(AG$3=EOMONTH('Rent Roll'!$AF24,0),1,0))</f>
        <v>0</v>
      </c>
      <c r="AH358" s="567">
        <f>IF('Rent Roll'!$AD24=0,0,IF(AH$3=EOMONTH('Rent Roll'!$AF24,0),1,0))</f>
        <v>0</v>
      </c>
      <c r="AI358" s="567">
        <f>IF('Rent Roll'!$AD24=0,0,IF(AI$3=EOMONTH('Rent Roll'!$AF24,0),1,0))</f>
        <v>0</v>
      </c>
      <c r="AJ358" s="567">
        <f>IF('Rent Roll'!$AD24=0,0,IF(AJ$3=EOMONTH('Rent Roll'!$AF24,0),1,0))</f>
        <v>0</v>
      </c>
      <c r="AK358" s="567">
        <f>IF('Rent Roll'!$AD24=0,0,IF(AK$3=EOMONTH('Rent Roll'!$AF24,0),1,0))</f>
        <v>0</v>
      </c>
      <c r="AL358" s="567">
        <f>IF('Rent Roll'!$AD24=0,0,IF(AL$3=EOMONTH('Rent Roll'!$AF24,0),1,0))</f>
        <v>0</v>
      </c>
      <c r="AM358" s="567">
        <f>IF('Rent Roll'!$AD24=0,0,IF(AM$3=EOMONTH('Rent Roll'!$AF24,0),1,0))</f>
        <v>0</v>
      </c>
      <c r="AN358" s="567">
        <f>IF('Rent Roll'!$AD24=0,0,IF(AN$3=EOMONTH('Rent Roll'!$AF24,0),1,0))</f>
        <v>0</v>
      </c>
      <c r="AO358" s="567">
        <f>IF('Rent Roll'!$AD24=0,0,IF(AO$3=EOMONTH('Rent Roll'!$AF24,0),1,0))</f>
        <v>0</v>
      </c>
      <c r="AP358" s="767">
        <f>IF('Rent Roll'!$AD24=0,0,IF(AP$3=EOMONTH('Rent Roll'!$AF24,0),1,0))</f>
        <v>0</v>
      </c>
      <c r="AQ358" s="768">
        <f>IF('Rent Roll'!$AD24=0,0,IF(AQ$3=EOMONTH('Rent Roll'!$AF24,0),1,0))</f>
        <v>0</v>
      </c>
      <c r="AR358" s="567">
        <f>IF('Rent Roll'!$AD24=0,0,IF(AR$3=EOMONTH('Rent Roll'!$AF24,0),1,0))</f>
        <v>0</v>
      </c>
      <c r="AS358" s="567">
        <f>IF('Rent Roll'!$AD24=0,0,IF(AS$3=EOMONTH('Rent Roll'!$AF24,0),1,0))</f>
        <v>0</v>
      </c>
      <c r="AT358" s="567">
        <f>IF('Rent Roll'!$AD24=0,0,IF(AT$3=EOMONTH('Rent Roll'!$AF24,0),1,0))</f>
        <v>0</v>
      </c>
      <c r="AU358" s="567">
        <f>IF('Rent Roll'!$AD24=0,0,IF(AU$3=EOMONTH('Rent Roll'!$AF24,0),1,0))</f>
        <v>0</v>
      </c>
      <c r="AV358" s="567">
        <f>IF('Rent Roll'!$AD24=0,0,IF(AV$3=EOMONTH('Rent Roll'!$AF24,0),1,0))</f>
        <v>0</v>
      </c>
      <c r="AW358" s="567">
        <f>IF('Rent Roll'!$AD24=0,0,IF(AW$3=EOMONTH('Rent Roll'!$AF24,0),1,0))</f>
        <v>0</v>
      </c>
      <c r="AX358" s="567">
        <f>IF('Rent Roll'!$AD24=0,0,IF(AX$3=EOMONTH('Rent Roll'!$AF24,0),1,0))</f>
        <v>0</v>
      </c>
      <c r="AY358" s="567">
        <f>IF('Rent Roll'!$AD24=0,0,IF(AY$3=EOMONTH('Rent Roll'!$AF24,0),1,0))</f>
        <v>0</v>
      </c>
      <c r="AZ358" s="567">
        <f>IF('Rent Roll'!$AD24=0,0,IF(AZ$3=EOMONTH('Rent Roll'!$AF24,0),1,0))</f>
        <v>0</v>
      </c>
      <c r="BA358" s="567">
        <f>IF('Rent Roll'!$AD24=0,0,IF(BA$3=EOMONTH('Rent Roll'!$AF24,0),1,0))</f>
        <v>0</v>
      </c>
      <c r="BB358" s="767">
        <f>IF('Rent Roll'!$AD24=0,0,IF(BB$3=EOMONTH('Rent Roll'!$AF24,0),1,0))</f>
        <v>0</v>
      </c>
      <c r="BC358" s="768">
        <f>IF('Rent Roll'!$AD24=0,0,IF(BC$3=EOMONTH('Rent Roll'!$AF24,0),1,0))</f>
        <v>0</v>
      </c>
      <c r="BD358" s="567">
        <f>IF('Rent Roll'!$AD24=0,0,IF(BD$3=EOMONTH('Rent Roll'!$AF24,0),1,0))</f>
        <v>0</v>
      </c>
      <c r="BE358" s="567">
        <f>IF('Rent Roll'!$AD24=0,0,IF(BE$3=EOMONTH('Rent Roll'!$AF24,0),1,0))</f>
        <v>0</v>
      </c>
      <c r="BF358" s="567">
        <f>IF('Rent Roll'!$AD24=0,0,IF(BF$3=EOMONTH('Rent Roll'!$AF24,0),1,0))</f>
        <v>0</v>
      </c>
      <c r="BG358" s="567">
        <f>IF('Rent Roll'!$AD24=0,0,IF(BG$3=EOMONTH('Rent Roll'!$AF24,0),1,0))</f>
        <v>0</v>
      </c>
      <c r="BH358" s="567">
        <f>IF('Rent Roll'!$AD24=0,0,IF(BH$3=EOMONTH('Rent Roll'!$AF24,0),1,0))</f>
        <v>0</v>
      </c>
      <c r="BI358" s="567">
        <f>IF('Rent Roll'!$AD24=0,0,IF(BI$3=EOMONTH('Rent Roll'!$AF24,0),1,0))</f>
        <v>0</v>
      </c>
      <c r="BJ358" s="567">
        <f>IF('Rent Roll'!$AD24=0,0,IF(BJ$3=EOMONTH('Rent Roll'!$AF24,0),1,0))</f>
        <v>0</v>
      </c>
      <c r="BK358" s="567">
        <f>IF('Rent Roll'!$AD24=0,0,IF(BK$3=EOMONTH('Rent Roll'!$AF24,0),1,0))</f>
        <v>0</v>
      </c>
      <c r="BL358" s="567">
        <f>IF('Rent Roll'!$AD24=0,0,IF(BL$3=EOMONTH('Rent Roll'!$AF24,0),1,0))</f>
        <v>0</v>
      </c>
      <c r="BM358" s="567">
        <f>IF('Rent Roll'!$AD24=0,0,IF(BM$3=EOMONTH('Rent Roll'!$AF24,0),1,0))</f>
        <v>0</v>
      </c>
      <c r="BN358" s="767">
        <f>IF('Rent Roll'!$AD24=0,0,IF(BN$3=EOMONTH('Rent Roll'!$AF24,0),1,0))</f>
        <v>0</v>
      </c>
      <c r="BO358" s="768">
        <f>IF('Rent Roll'!$AD24=0,0,IF(BO$3=EOMONTH('Rent Roll'!$AF24,0),1,0))</f>
        <v>0</v>
      </c>
      <c r="BP358" s="567">
        <f>IF('Rent Roll'!$AD24=0,0,IF(BP$3=EOMONTH('Rent Roll'!$AF24,0),1,0))</f>
        <v>0</v>
      </c>
      <c r="BQ358" s="567">
        <f>IF('Rent Roll'!$AD24=0,0,IF(BQ$3=EOMONTH('Rent Roll'!$AF24,0),1,0))</f>
        <v>0</v>
      </c>
      <c r="BR358" s="567">
        <f>IF('Rent Roll'!$AD24=0,0,IF(BR$3=EOMONTH('Rent Roll'!$AF24,0),1,0))</f>
        <v>0</v>
      </c>
      <c r="BS358" s="567">
        <f>IF('Rent Roll'!$AD24=0,0,IF(BS$3=EOMONTH('Rent Roll'!$AF24,0),1,0))</f>
        <v>0</v>
      </c>
      <c r="BT358" s="567">
        <f>IF('Rent Roll'!$AD24=0,0,IF(BT$3=EOMONTH('Rent Roll'!$AF24,0),1,0))</f>
        <v>0</v>
      </c>
      <c r="BU358" s="567">
        <f>IF('Rent Roll'!$AD24=0,0,IF(BU$3=EOMONTH('Rent Roll'!$AF24,0),1,0))</f>
        <v>0</v>
      </c>
      <c r="BV358" s="567">
        <f>IF('Rent Roll'!$AD24=0,0,IF(BV$3=EOMONTH('Rent Roll'!$AF24,0),1,0))</f>
        <v>0</v>
      </c>
      <c r="BW358" s="567">
        <f>IF('Rent Roll'!$AD24=0,0,IF(BW$3=EOMONTH('Rent Roll'!$AF24,0),1,0))</f>
        <v>0</v>
      </c>
      <c r="BX358" s="567">
        <f>IF('Rent Roll'!$AD24=0,0,IF(BX$3=EOMONTH('Rent Roll'!$AF24,0),1,0))</f>
        <v>0</v>
      </c>
      <c r="BY358" s="567">
        <f>IF('Rent Roll'!$AD24=0,0,IF(BY$3=EOMONTH('Rent Roll'!$AF24,0),1,0))</f>
        <v>0</v>
      </c>
      <c r="BZ358" s="767">
        <f>IF('Rent Roll'!$AD24=0,0,IF(BZ$3=EOMONTH('Rent Roll'!$AF24,0),1,0))</f>
        <v>0</v>
      </c>
      <c r="CA358" s="768">
        <f>IF('Rent Roll'!$AD24=0,0,IF(CA$3=EOMONTH('Rent Roll'!$AF24,0),1,0))</f>
        <v>0</v>
      </c>
      <c r="CB358" s="567">
        <f>IF('Rent Roll'!$AD24=0,0,IF(CB$3=EOMONTH('Rent Roll'!$AF24,0),1,0))</f>
        <v>0</v>
      </c>
      <c r="CC358" s="567">
        <f>IF('Rent Roll'!$AD24=0,0,IF(CC$3=EOMONTH('Rent Roll'!$AF24,0),1,0))</f>
        <v>0</v>
      </c>
      <c r="CD358" s="567">
        <f>IF('Rent Roll'!$AD24=0,0,IF(CD$3=EOMONTH('Rent Roll'!$AF24,0),1,0))</f>
        <v>0</v>
      </c>
      <c r="CE358" s="567">
        <f>IF('Rent Roll'!$AD24=0,0,IF(CE$3=EOMONTH('Rent Roll'!$AF24,0),1,0))</f>
        <v>0</v>
      </c>
      <c r="CF358" s="567">
        <f>IF('Rent Roll'!$AD24=0,0,IF(CF$3=EOMONTH('Rent Roll'!$AF24,0),1,0))</f>
        <v>0</v>
      </c>
      <c r="CG358" s="567">
        <f>IF('Rent Roll'!$AD24=0,0,IF(CG$3=EOMONTH('Rent Roll'!$AF24,0),1,0))</f>
        <v>0</v>
      </c>
      <c r="CH358" s="567">
        <f>IF('Rent Roll'!$AD24=0,0,IF(CH$3=EOMONTH('Rent Roll'!$AF24,0),1,0))</f>
        <v>0</v>
      </c>
      <c r="CI358" s="567">
        <f>IF('Rent Roll'!$AD24=0,0,IF(CI$3=EOMONTH('Rent Roll'!$AF24,0),1,0))</f>
        <v>0</v>
      </c>
      <c r="CJ358" s="567">
        <f>IF('Rent Roll'!$AD24=0,0,IF(CJ$3=EOMONTH('Rent Roll'!$AF24,0),1,0))</f>
        <v>0</v>
      </c>
      <c r="CK358" s="567">
        <f>IF('Rent Roll'!$AD24=0,0,IF(CK$3=EOMONTH('Rent Roll'!$AF24,0),1,0))</f>
        <v>0</v>
      </c>
      <c r="CL358" s="767">
        <f>IF('Rent Roll'!$AD24=0,0,IF(CL$3=EOMONTH('Rent Roll'!$AF24,0),1,0))</f>
        <v>0</v>
      </c>
      <c r="CM358" s="768">
        <f>IF('Rent Roll'!$AD24=0,0,IF(CM$3=EOMONTH('Rent Roll'!$AF24,0),1,0))</f>
        <v>0</v>
      </c>
      <c r="CN358" s="567">
        <f>IF('Rent Roll'!$AD24=0,0,IF(CN$3=EOMONTH('Rent Roll'!$AF24,0),1,0))</f>
        <v>0</v>
      </c>
      <c r="CO358" s="567">
        <f>IF('Rent Roll'!$AD24=0,0,IF(CO$3=EOMONTH('Rent Roll'!$AF24,0),1,0))</f>
        <v>0</v>
      </c>
      <c r="CP358" s="567">
        <f>IF('Rent Roll'!$AD24=0,0,IF(CP$3=EOMONTH('Rent Roll'!$AF24,0),1,0))</f>
        <v>0</v>
      </c>
      <c r="CQ358" s="567">
        <f>IF('Rent Roll'!$AD24=0,0,IF(CQ$3=EOMONTH('Rent Roll'!$AF24,0),1,0))</f>
        <v>0</v>
      </c>
      <c r="CR358" s="567">
        <f>IF('Rent Roll'!$AD24=0,0,IF(CR$3=EOMONTH('Rent Roll'!$AF24,0),1,0))</f>
        <v>0</v>
      </c>
      <c r="CS358" s="567">
        <f>IF('Rent Roll'!$AD24=0,0,IF(CS$3=EOMONTH('Rent Roll'!$AF24,0),1,0))</f>
        <v>0</v>
      </c>
      <c r="CT358" s="567">
        <f>IF('Rent Roll'!$AD24=0,0,IF(CT$3=EOMONTH('Rent Roll'!$AF24,0),1,0))</f>
        <v>0</v>
      </c>
      <c r="CU358" s="567">
        <f>IF('Rent Roll'!$AD24=0,0,IF(CU$3=EOMONTH('Rent Roll'!$AF24,0),1,0))</f>
        <v>0</v>
      </c>
      <c r="CV358" s="567">
        <f>IF('Rent Roll'!$AD24=0,0,IF(CV$3=EOMONTH('Rent Roll'!$AF24,0),1,0))</f>
        <v>0</v>
      </c>
      <c r="CW358" s="567">
        <f>IF('Rent Roll'!$AD24=0,0,IF(CW$3=EOMONTH('Rent Roll'!$AF24,0),1,0))</f>
        <v>0</v>
      </c>
      <c r="CX358" s="767">
        <f>IF('Rent Roll'!$AD24=0,0,IF(CX$3=EOMONTH('Rent Roll'!$AF24,0),1,0))</f>
        <v>0</v>
      </c>
      <c r="CY358" s="768">
        <f>IF('Rent Roll'!$AD24=0,0,IF(CY$3=EOMONTH('Rent Roll'!$AF24,0),1,0))</f>
        <v>0</v>
      </c>
      <c r="CZ358" s="567">
        <f>IF('Rent Roll'!$AD24=0,0,IF(CZ$3=EOMONTH('Rent Roll'!$AF24,0),1,0))</f>
        <v>0</v>
      </c>
      <c r="DA358" s="567">
        <f>IF('Rent Roll'!$AD24=0,0,IF(DA$3=EOMONTH('Rent Roll'!$AF24,0),1,0))</f>
        <v>0</v>
      </c>
      <c r="DB358" s="567">
        <f>IF('Rent Roll'!$AD24=0,0,IF(DB$3=EOMONTH('Rent Roll'!$AF24,0),1,0))</f>
        <v>0</v>
      </c>
      <c r="DC358" s="567">
        <f>IF('Rent Roll'!$AD24=0,0,IF(DC$3=EOMONTH('Rent Roll'!$AF24,0),1,0))</f>
        <v>0</v>
      </c>
      <c r="DD358" s="567">
        <f>IF('Rent Roll'!$AD24=0,0,IF(DD$3=EOMONTH('Rent Roll'!$AF24,0),1,0))</f>
        <v>0</v>
      </c>
      <c r="DE358" s="567">
        <f>IF('Rent Roll'!$AD24=0,0,IF(DE$3=EOMONTH('Rent Roll'!$AF24,0),1,0))</f>
        <v>0</v>
      </c>
      <c r="DF358" s="567">
        <f>IF('Rent Roll'!$AD24=0,0,IF(DF$3=EOMONTH('Rent Roll'!$AF24,0),1,0))</f>
        <v>0</v>
      </c>
      <c r="DG358" s="567">
        <f>IF('Rent Roll'!$AD24=0,0,IF(DG$3=EOMONTH('Rent Roll'!$AF24,0),1,0))</f>
        <v>0</v>
      </c>
      <c r="DH358" s="567">
        <f>IF('Rent Roll'!$AD24=0,0,IF(DH$3=EOMONTH('Rent Roll'!$AF24,0),1,0))</f>
        <v>0</v>
      </c>
      <c r="DI358" s="567">
        <f>IF('Rent Roll'!$AD24=0,0,IF(DI$3=EOMONTH('Rent Roll'!$AF24,0),1,0))</f>
        <v>0</v>
      </c>
      <c r="DJ358" s="767">
        <f>IF('Rent Roll'!$AD24=0,0,IF(DJ$3=EOMONTH('Rent Roll'!$AF24,0),1,0))</f>
        <v>0</v>
      </c>
      <c r="DK358" s="768">
        <f>IF('Rent Roll'!$AD24=0,0,IF(DK$3=EOMONTH('Rent Roll'!$AF24,0),1,0))</f>
        <v>0</v>
      </c>
      <c r="DL358" s="567">
        <f>IF('Rent Roll'!$AD24=0,0,IF(DL$3=EOMONTH('Rent Roll'!$AF24,0),1,0))</f>
        <v>0</v>
      </c>
      <c r="DM358" s="567">
        <f>IF('Rent Roll'!$AD24=0,0,IF(DM$3=EOMONTH('Rent Roll'!$AF24,0),1,0))</f>
        <v>0</v>
      </c>
      <c r="DN358" s="567">
        <f>IF('Rent Roll'!$AD24=0,0,IF(DN$3=EOMONTH('Rent Roll'!$AF24,0),1,0))</f>
        <v>0</v>
      </c>
      <c r="DO358" s="567">
        <f>IF('Rent Roll'!$AD24=0,0,IF(DO$3=EOMONTH('Rent Roll'!$AF24,0),1,0))</f>
        <v>0</v>
      </c>
      <c r="DP358" s="567">
        <f>IF('Rent Roll'!$AD24=0,0,IF(DP$3=EOMONTH('Rent Roll'!$AF24,0),1,0))</f>
        <v>0</v>
      </c>
      <c r="DQ358" s="567">
        <f>IF('Rent Roll'!$AD24=0,0,IF(DQ$3=EOMONTH('Rent Roll'!$AF24,0),1,0))</f>
        <v>0</v>
      </c>
      <c r="DR358" s="567">
        <f>IF('Rent Roll'!$AD24=0,0,IF(DR$3=EOMONTH('Rent Roll'!$AF24,0),1,0))</f>
        <v>0</v>
      </c>
      <c r="DS358" s="567">
        <f>IF('Rent Roll'!$AD24=0,0,IF(DS$3=EOMONTH('Rent Roll'!$AF24,0),1,0))</f>
        <v>0</v>
      </c>
      <c r="DT358" s="567">
        <f>IF('Rent Roll'!$AD24=0,0,IF(DT$3=EOMONTH('Rent Roll'!$AF24,0),1,0))</f>
        <v>0</v>
      </c>
      <c r="DU358" s="567">
        <f>IF('Rent Roll'!$AD24=0,0,IF(DU$3=EOMONTH('Rent Roll'!$AF24,0),1,0))</f>
        <v>0</v>
      </c>
      <c r="DV358" s="567">
        <f>IF('Rent Roll'!$AD24=0,0,IF(DV$3=EOMONTH('Rent Roll'!$AF24,0),1,0))</f>
        <v>0</v>
      </c>
    </row>
    <row r="359" spans="1:126" s="568" customFormat="1" ht="12" customHeight="1" outlineLevel="1" x14ac:dyDescent="0.4">
      <c r="A359" s="732"/>
      <c r="B359" s="564">
        <f>'Rent Roll'!$B25</f>
        <v>0</v>
      </c>
      <c r="C359" s="575" t="s">
        <v>81</v>
      </c>
      <c r="D359" s="565"/>
      <c r="E359" s="566"/>
      <c r="F359" s="778">
        <f>IF('Rent Roll'!$AD25=0,0,IF(F$3=EOMONTH('Rent Roll'!$AF25,0),1,0))</f>
        <v>0</v>
      </c>
      <c r="G359" s="768">
        <f>IF('Rent Roll'!$AD25=0,0,IF(G$3=EOMONTH('Rent Roll'!$AF25,0),1,0))</f>
        <v>0</v>
      </c>
      <c r="H359" s="567">
        <f>IF('Rent Roll'!$AD25=0,0,IF(H$3=EOMONTH('Rent Roll'!$AF25,0),1,0))</f>
        <v>0</v>
      </c>
      <c r="I359" s="567">
        <f>IF('Rent Roll'!$AD25=0,0,IF(I$3=EOMONTH('Rent Roll'!$AF25,0),1,0))</f>
        <v>0</v>
      </c>
      <c r="J359" s="567">
        <f>IF('Rent Roll'!$AD25=0,0,IF(J$3=EOMONTH('Rent Roll'!$AF25,0),1,0))</f>
        <v>0</v>
      </c>
      <c r="K359" s="567">
        <f>IF('Rent Roll'!$AD25=0,0,IF(K$3=EOMONTH('Rent Roll'!$AF25,0),1,0))</f>
        <v>0</v>
      </c>
      <c r="L359" s="567">
        <f>IF('Rent Roll'!$AD25=0,0,IF(L$3=EOMONTH('Rent Roll'!$AF25,0),1,0))</f>
        <v>0</v>
      </c>
      <c r="M359" s="567">
        <f>IF('Rent Roll'!$AD25=0,0,IF(M$3=EOMONTH('Rent Roll'!$AF25,0),1,0))</f>
        <v>0</v>
      </c>
      <c r="N359" s="567">
        <f>IF('Rent Roll'!$AD25=0,0,IF(N$3=EOMONTH('Rent Roll'!$AF25,0),1,0))</f>
        <v>0</v>
      </c>
      <c r="O359" s="567">
        <f>IF('Rent Roll'!$AD25=0,0,IF(O$3=EOMONTH('Rent Roll'!$AF25,0),1,0))</f>
        <v>0</v>
      </c>
      <c r="P359" s="567">
        <f>IF('Rent Roll'!$AD25=0,0,IF(P$3=EOMONTH('Rent Roll'!$AF25,0),1,0))</f>
        <v>0</v>
      </c>
      <c r="Q359" s="567">
        <f>IF('Rent Roll'!$AD25=0,0,IF(Q$3=EOMONTH('Rent Roll'!$AF25,0),1,0))</f>
        <v>0</v>
      </c>
      <c r="R359" s="767">
        <f>IF('Rent Roll'!$AD25=0,0,IF(R$3=EOMONTH('Rent Roll'!$AF25,0),1,0))</f>
        <v>0</v>
      </c>
      <c r="S359" s="768">
        <f>IF('Rent Roll'!$AD25=0,0,IF(S$3=EOMONTH('Rent Roll'!$AF25,0),1,0))</f>
        <v>0</v>
      </c>
      <c r="T359" s="567">
        <f>IF('Rent Roll'!$AD25=0,0,IF(T$3=EOMONTH('Rent Roll'!$AF25,0),1,0))</f>
        <v>0</v>
      </c>
      <c r="U359" s="567">
        <f>IF('Rent Roll'!$AD25=0,0,IF(U$3=EOMONTH('Rent Roll'!$AF25,0),1,0))</f>
        <v>0</v>
      </c>
      <c r="V359" s="567">
        <f>IF('Rent Roll'!$AD25=0,0,IF(V$3=EOMONTH('Rent Roll'!$AF25,0),1,0))</f>
        <v>0</v>
      </c>
      <c r="W359" s="567">
        <f>IF('Rent Roll'!$AD25=0,0,IF(W$3=EOMONTH('Rent Roll'!$AF25,0),1,0))</f>
        <v>0</v>
      </c>
      <c r="X359" s="567">
        <f>IF('Rent Roll'!$AD25=0,0,IF(X$3=EOMONTH('Rent Roll'!$AF25,0),1,0))</f>
        <v>0</v>
      </c>
      <c r="Y359" s="567">
        <f>IF('Rent Roll'!$AD25=0,0,IF(Y$3=EOMONTH('Rent Roll'!$AF25,0),1,0))</f>
        <v>0</v>
      </c>
      <c r="Z359" s="567">
        <f>IF('Rent Roll'!$AD25=0,0,IF(Z$3=EOMONTH('Rent Roll'!$AF25,0),1,0))</f>
        <v>0</v>
      </c>
      <c r="AA359" s="567">
        <f>IF('Rent Roll'!$AD25=0,0,IF(AA$3=EOMONTH('Rent Roll'!$AF25,0),1,0))</f>
        <v>0</v>
      </c>
      <c r="AB359" s="567">
        <f>IF('Rent Roll'!$AD25=0,0,IF(AB$3=EOMONTH('Rent Roll'!$AF25,0),1,0))</f>
        <v>0</v>
      </c>
      <c r="AC359" s="567">
        <f>IF('Rent Roll'!$AD25=0,0,IF(AC$3=EOMONTH('Rent Roll'!$AF25,0),1,0))</f>
        <v>0</v>
      </c>
      <c r="AD359" s="767">
        <f>IF('Rent Roll'!$AD25=0,0,IF(AD$3=EOMONTH('Rent Roll'!$AF25,0),1,0))</f>
        <v>0</v>
      </c>
      <c r="AE359" s="768">
        <f>IF('Rent Roll'!$AD25=0,0,IF(AE$3=EOMONTH('Rent Roll'!$AF25,0),1,0))</f>
        <v>0</v>
      </c>
      <c r="AF359" s="567">
        <f>IF('Rent Roll'!$AD25=0,0,IF(AF$3=EOMONTH('Rent Roll'!$AF25,0),1,0))</f>
        <v>0</v>
      </c>
      <c r="AG359" s="567">
        <f>IF('Rent Roll'!$AD25=0,0,IF(AG$3=EOMONTH('Rent Roll'!$AF25,0),1,0))</f>
        <v>0</v>
      </c>
      <c r="AH359" s="567">
        <f>IF('Rent Roll'!$AD25=0,0,IF(AH$3=EOMONTH('Rent Roll'!$AF25,0),1,0))</f>
        <v>0</v>
      </c>
      <c r="AI359" s="567">
        <f>IF('Rent Roll'!$AD25=0,0,IF(AI$3=EOMONTH('Rent Roll'!$AF25,0),1,0))</f>
        <v>0</v>
      </c>
      <c r="AJ359" s="567">
        <f>IF('Rent Roll'!$AD25=0,0,IF(AJ$3=EOMONTH('Rent Roll'!$AF25,0),1,0))</f>
        <v>0</v>
      </c>
      <c r="AK359" s="567">
        <f>IF('Rent Roll'!$AD25=0,0,IF(AK$3=EOMONTH('Rent Roll'!$AF25,0),1,0))</f>
        <v>0</v>
      </c>
      <c r="AL359" s="567">
        <f>IF('Rent Roll'!$AD25=0,0,IF(AL$3=EOMONTH('Rent Roll'!$AF25,0),1,0))</f>
        <v>0</v>
      </c>
      <c r="AM359" s="567">
        <f>IF('Rent Roll'!$AD25=0,0,IF(AM$3=EOMONTH('Rent Roll'!$AF25,0),1,0))</f>
        <v>0</v>
      </c>
      <c r="AN359" s="567">
        <f>IF('Rent Roll'!$AD25=0,0,IF(AN$3=EOMONTH('Rent Roll'!$AF25,0),1,0))</f>
        <v>0</v>
      </c>
      <c r="AO359" s="567">
        <f>IF('Rent Roll'!$AD25=0,0,IF(AO$3=EOMONTH('Rent Roll'!$AF25,0),1,0))</f>
        <v>0</v>
      </c>
      <c r="AP359" s="767">
        <f>IF('Rent Roll'!$AD25=0,0,IF(AP$3=EOMONTH('Rent Roll'!$AF25,0),1,0))</f>
        <v>0</v>
      </c>
      <c r="AQ359" s="768">
        <f>IF('Rent Roll'!$AD25=0,0,IF(AQ$3=EOMONTH('Rent Roll'!$AF25,0),1,0))</f>
        <v>0</v>
      </c>
      <c r="AR359" s="567">
        <f>IF('Rent Roll'!$AD25=0,0,IF(AR$3=EOMONTH('Rent Roll'!$AF25,0),1,0))</f>
        <v>0</v>
      </c>
      <c r="AS359" s="567">
        <f>IF('Rent Roll'!$AD25=0,0,IF(AS$3=EOMONTH('Rent Roll'!$AF25,0),1,0))</f>
        <v>0</v>
      </c>
      <c r="AT359" s="567">
        <f>IF('Rent Roll'!$AD25=0,0,IF(AT$3=EOMONTH('Rent Roll'!$AF25,0),1,0))</f>
        <v>0</v>
      </c>
      <c r="AU359" s="567">
        <f>IF('Rent Roll'!$AD25=0,0,IF(AU$3=EOMONTH('Rent Roll'!$AF25,0),1,0))</f>
        <v>0</v>
      </c>
      <c r="AV359" s="567">
        <f>IF('Rent Roll'!$AD25=0,0,IF(AV$3=EOMONTH('Rent Roll'!$AF25,0),1,0))</f>
        <v>0</v>
      </c>
      <c r="AW359" s="567">
        <f>IF('Rent Roll'!$AD25=0,0,IF(AW$3=EOMONTH('Rent Roll'!$AF25,0),1,0))</f>
        <v>0</v>
      </c>
      <c r="AX359" s="567">
        <f>IF('Rent Roll'!$AD25=0,0,IF(AX$3=EOMONTH('Rent Roll'!$AF25,0),1,0))</f>
        <v>0</v>
      </c>
      <c r="AY359" s="567">
        <f>IF('Rent Roll'!$AD25=0,0,IF(AY$3=EOMONTH('Rent Roll'!$AF25,0),1,0))</f>
        <v>0</v>
      </c>
      <c r="AZ359" s="567">
        <f>IF('Rent Roll'!$AD25=0,0,IF(AZ$3=EOMONTH('Rent Roll'!$AF25,0),1,0))</f>
        <v>0</v>
      </c>
      <c r="BA359" s="567">
        <f>IF('Rent Roll'!$AD25=0,0,IF(BA$3=EOMONTH('Rent Roll'!$AF25,0),1,0))</f>
        <v>0</v>
      </c>
      <c r="BB359" s="767">
        <f>IF('Rent Roll'!$AD25=0,0,IF(BB$3=EOMONTH('Rent Roll'!$AF25,0),1,0))</f>
        <v>0</v>
      </c>
      <c r="BC359" s="768">
        <f>IF('Rent Roll'!$AD25=0,0,IF(BC$3=EOMONTH('Rent Roll'!$AF25,0),1,0))</f>
        <v>0</v>
      </c>
      <c r="BD359" s="567">
        <f>IF('Rent Roll'!$AD25=0,0,IF(BD$3=EOMONTH('Rent Roll'!$AF25,0),1,0))</f>
        <v>0</v>
      </c>
      <c r="BE359" s="567">
        <f>IF('Rent Roll'!$AD25=0,0,IF(BE$3=EOMONTH('Rent Roll'!$AF25,0),1,0))</f>
        <v>0</v>
      </c>
      <c r="BF359" s="567">
        <f>IF('Rent Roll'!$AD25=0,0,IF(BF$3=EOMONTH('Rent Roll'!$AF25,0),1,0))</f>
        <v>0</v>
      </c>
      <c r="BG359" s="567">
        <f>IF('Rent Roll'!$AD25=0,0,IF(BG$3=EOMONTH('Rent Roll'!$AF25,0),1,0))</f>
        <v>0</v>
      </c>
      <c r="BH359" s="567">
        <f>IF('Rent Roll'!$AD25=0,0,IF(BH$3=EOMONTH('Rent Roll'!$AF25,0),1,0))</f>
        <v>0</v>
      </c>
      <c r="BI359" s="567">
        <f>IF('Rent Roll'!$AD25=0,0,IF(BI$3=EOMONTH('Rent Roll'!$AF25,0),1,0))</f>
        <v>0</v>
      </c>
      <c r="BJ359" s="567">
        <f>IF('Rent Roll'!$AD25=0,0,IF(BJ$3=EOMONTH('Rent Roll'!$AF25,0),1,0))</f>
        <v>0</v>
      </c>
      <c r="BK359" s="567">
        <f>IF('Rent Roll'!$AD25=0,0,IF(BK$3=EOMONTH('Rent Roll'!$AF25,0),1,0))</f>
        <v>0</v>
      </c>
      <c r="BL359" s="567">
        <f>IF('Rent Roll'!$AD25=0,0,IF(BL$3=EOMONTH('Rent Roll'!$AF25,0),1,0))</f>
        <v>0</v>
      </c>
      <c r="BM359" s="567">
        <f>IF('Rent Roll'!$AD25=0,0,IF(BM$3=EOMONTH('Rent Roll'!$AF25,0),1,0))</f>
        <v>0</v>
      </c>
      <c r="BN359" s="767">
        <f>IF('Rent Roll'!$AD25=0,0,IF(BN$3=EOMONTH('Rent Roll'!$AF25,0),1,0))</f>
        <v>0</v>
      </c>
      <c r="BO359" s="768">
        <f>IF('Rent Roll'!$AD25=0,0,IF(BO$3=EOMONTH('Rent Roll'!$AF25,0),1,0))</f>
        <v>0</v>
      </c>
      <c r="BP359" s="567">
        <f>IF('Rent Roll'!$AD25=0,0,IF(BP$3=EOMONTH('Rent Roll'!$AF25,0),1,0))</f>
        <v>0</v>
      </c>
      <c r="BQ359" s="567">
        <f>IF('Rent Roll'!$AD25=0,0,IF(BQ$3=EOMONTH('Rent Roll'!$AF25,0),1,0))</f>
        <v>0</v>
      </c>
      <c r="BR359" s="567">
        <f>IF('Rent Roll'!$AD25=0,0,IF(BR$3=EOMONTH('Rent Roll'!$AF25,0),1,0))</f>
        <v>0</v>
      </c>
      <c r="BS359" s="567">
        <f>IF('Rent Roll'!$AD25=0,0,IF(BS$3=EOMONTH('Rent Roll'!$AF25,0),1,0))</f>
        <v>0</v>
      </c>
      <c r="BT359" s="567">
        <f>IF('Rent Roll'!$AD25=0,0,IF(BT$3=EOMONTH('Rent Roll'!$AF25,0),1,0))</f>
        <v>0</v>
      </c>
      <c r="BU359" s="567">
        <f>IF('Rent Roll'!$AD25=0,0,IF(BU$3=EOMONTH('Rent Roll'!$AF25,0),1,0))</f>
        <v>0</v>
      </c>
      <c r="BV359" s="567">
        <f>IF('Rent Roll'!$AD25=0,0,IF(BV$3=EOMONTH('Rent Roll'!$AF25,0),1,0))</f>
        <v>0</v>
      </c>
      <c r="BW359" s="567">
        <f>IF('Rent Roll'!$AD25=0,0,IF(BW$3=EOMONTH('Rent Roll'!$AF25,0),1,0))</f>
        <v>0</v>
      </c>
      <c r="BX359" s="567">
        <f>IF('Rent Roll'!$AD25=0,0,IF(BX$3=EOMONTH('Rent Roll'!$AF25,0),1,0))</f>
        <v>0</v>
      </c>
      <c r="BY359" s="567">
        <f>IF('Rent Roll'!$AD25=0,0,IF(BY$3=EOMONTH('Rent Roll'!$AF25,0),1,0))</f>
        <v>0</v>
      </c>
      <c r="BZ359" s="767">
        <f>IF('Rent Roll'!$AD25=0,0,IF(BZ$3=EOMONTH('Rent Roll'!$AF25,0),1,0))</f>
        <v>0</v>
      </c>
      <c r="CA359" s="768">
        <f>IF('Rent Roll'!$AD25=0,0,IF(CA$3=EOMONTH('Rent Roll'!$AF25,0),1,0))</f>
        <v>0</v>
      </c>
      <c r="CB359" s="567">
        <f>IF('Rent Roll'!$AD25=0,0,IF(CB$3=EOMONTH('Rent Roll'!$AF25,0),1,0))</f>
        <v>0</v>
      </c>
      <c r="CC359" s="567">
        <f>IF('Rent Roll'!$AD25=0,0,IF(CC$3=EOMONTH('Rent Roll'!$AF25,0),1,0))</f>
        <v>0</v>
      </c>
      <c r="CD359" s="567">
        <f>IF('Rent Roll'!$AD25=0,0,IF(CD$3=EOMONTH('Rent Roll'!$AF25,0),1,0))</f>
        <v>0</v>
      </c>
      <c r="CE359" s="567">
        <f>IF('Rent Roll'!$AD25=0,0,IF(CE$3=EOMONTH('Rent Roll'!$AF25,0),1,0))</f>
        <v>0</v>
      </c>
      <c r="CF359" s="567">
        <f>IF('Rent Roll'!$AD25=0,0,IF(CF$3=EOMONTH('Rent Roll'!$AF25,0),1,0))</f>
        <v>0</v>
      </c>
      <c r="CG359" s="567">
        <f>IF('Rent Roll'!$AD25=0,0,IF(CG$3=EOMONTH('Rent Roll'!$AF25,0),1,0))</f>
        <v>0</v>
      </c>
      <c r="CH359" s="567">
        <f>IF('Rent Roll'!$AD25=0,0,IF(CH$3=EOMONTH('Rent Roll'!$AF25,0),1,0))</f>
        <v>0</v>
      </c>
      <c r="CI359" s="567">
        <f>IF('Rent Roll'!$AD25=0,0,IF(CI$3=EOMONTH('Rent Roll'!$AF25,0),1,0))</f>
        <v>0</v>
      </c>
      <c r="CJ359" s="567">
        <f>IF('Rent Roll'!$AD25=0,0,IF(CJ$3=EOMONTH('Rent Roll'!$AF25,0),1,0))</f>
        <v>0</v>
      </c>
      <c r="CK359" s="567">
        <f>IF('Rent Roll'!$AD25=0,0,IF(CK$3=EOMONTH('Rent Roll'!$AF25,0),1,0))</f>
        <v>0</v>
      </c>
      <c r="CL359" s="767">
        <f>IF('Rent Roll'!$AD25=0,0,IF(CL$3=EOMONTH('Rent Roll'!$AF25,0),1,0))</f>
        <v>0</v>
      </c>
      <c r="CM359" s="768">
        <f>IF('Rent Roll'!$AD25=0,0,IF(CM$3=EOMONTH('Rent Roll'!$AF25,0),1,0))</f>
        <v>0</v>
      </c>
      <c r="CN359" s="567">
        <f>IF('Rent Roll'!$AD25=0,0,IF(CN$3=EOMONTH('Rent Roll'!$AF25,0),1,0))</f>
        <v>0</v>
      </c>
      <c r="CO359" s="567">
        <f>IF('Rent Roll'!$AD25=0,0,IF(CO$3=EOMONTH('Rent Roll'!$AF25,0),1,0))</f>
        <v>0</v>
      </c>
      <c r="CP359" s="567">
        <f>IF('Rent Roll'!$AD25=0,0,IF(CP$3=EOMONTH('Rent Roll'!$AF25,0),1,0))</f>
        <v>0</v>
      </c>
      <c r="CQ359" s="567">
        <f>IF('Rent Roll'!$AD25=0,0,IF(CQ$3=EOMONTH('Rent Roll'!$AF25,0),1,0))</f>
        <v>0</v>
      </c>
      <c r="CR359" s="567">
        <f>IF('Rent Roll'!$AD25=0,0,IF(CR$3=EOMONTH('Rent Roll'!$AF25,0),1,0))</f>
        <v>0</v>
      </c>
      <c r="CS359" s="567">
        <f>IF('Rent Roll'!$AD25=0,0,IF(CS$3=EOMONTH('Rent Roll'!$AF25,0),1,0))</f>
        <v>0</v>
      </c>
      <c r="CT359" s="567">
        <f>IF('Rent Roll'!$AD25=0,0,IF(CT$3=EOMONTH('Rent Roll'!$AF25,0),1,0))</f>
        <v>0</v>
      </c>
      <c r="CU359" s="567">
        <f>IF('Rent Roll'!$AD25=0,0,IF(CU$3=EOMONTH('Rent Roll'!$AF25,0),1,0))</f>
        <v>0</v>
      </c>
      <c r="CV359" s="567">
        <f>IF('Rent Roll'!$AD25=0,0,IF(CV$3=EOMONTH('Rent Roll'!$AF25,0),1,0))</f>
        <v>0</v>
      </c>
      <c r="CW359" s="567">
        <f>IF('Rent Roll'!$AD25=0,0,IF(CW$3=EOMONTH('Rent Roll'!$AF25,0),1,0))</f>
        <v>0</v>
      </c>
      <c r="CX359" s="767">
        <f>IF('Rent Roll'!$AD25=0,0,IF(CX$3=EOMONTH('Rent Roll'!$AF25,0),1,0))</f>
        <v>0</v>
      </c>
      <c r="CY359" s="768">
        <f>IF('Rent Roll'!$AD25=0,0,IF(CY$3=EOMONTH('Rent Roll'!$AF25,0),1,0))</f>
        <v>0</v>
      </c>
      <c r="CZ359" s="567">
        <f>IF('Rent Roll'!$AD25=0,0,IF(CZ$3=EOMONTH('Rent Roll'!$AF25,0),1,0))</f>
        <v>0</v>
      </c>
      <c r="DA359" s="567">
        <f>IF('Rent Roll'!$AD25=0,0,IF(DA$3=EOMONTH('Rent Roll'!$AF25,0),1,0))</f>
        <v>0</v>
      </c>
      <c r="DB359" s="567">
        <f>IF('Rent Roll'!$AD25=0,0,IF(DB$3=EOMONTH('Rent Roll'!$AF25,0),1,0))</f>
        <v>0</v>
      </c>
      <c r="DC359" s="567">
        <f>IF('Rent Roll'!$AD25=0,0,IF(DC$3=EOMONTH('Rent Roll'!$AF25,0),1,0))</f>
        <v>0</v>
      </c>
      <c r="DD359" s="567">
        <f>IF('Rent Roll'!$AD25=0,0,IF(DD$3=EOMONTH('Rent Roll'!$AF25,0),1,0))</f>
        <v>0</v>
      </c>
      <c r="DE359" s="567">
        <f>IF('Rent Roll'!$AD25=0,0,IF(DE$3=EOMONTH('Rent Roll'!$AF25,0),1,0))</f>
        <v>0</v>
      </c>
      <c r="DF359" s="567">
        <f>IF('Rent Roll'!$AD25=0,0,IF(DF$3=EOMONTH('Rent Roll'!$AF25,0),1,0))</f>
        <v>0</v>
      </c>
      <c r="DG359" s="567">
        <f>IF('Rent Roll'!$AD25=0,0,IF(DG$3=EOMONTH('Rent Roll'!$AF25,0),1,0))</f>
        <v>0</v>
      </c>
      <c r="DH359" s="567">
        <f>IF('Rent Roll'!$AD25=0,0,IF(DH$3=EOMONTH('Rent Roll'!$AF25,0),1,0))</f>
        <v>0</v>
      </c>
      <c r="DI359" s="567">
        <f>IF('Rent Roll'!$AD25=0,0,IF(DI$3=EOMONTH('Rent Roll'!$AF25,0),1,0))</f>
        <v>0</v>
      </c>
      <c r="DJ359" s="767">
        <f>IF('Rent Roll'!$AD25=0,0,IF(DJ$3=EOMONTH('Rent Roll'!$AF25,0),1,0))</f>
        <v>0</v>
      </c>
      <c r="DK359" s="768">
        <f>IF('Rent Roll'!$AD25=0,0,IF(DK$3=EOMONTH('Rent Roll'!$AF25,0),1,0))</f>
        <v>0</v>
      </c>
      <c r="DL359" s="567">
        <f>IF('Rent Roll'!$AD25=0,0,IF(DL$3=EOMONTH('Rent Roll'!$AF25,0),1,0))</f>
        <v>0</v>
      </c>
      <c r="DM359" s="567">
        <f>IF('Rent Roll'!$AD25=0,0,IF(DM$3=EOMONTH('Rent Roll'!$AF25,0),1,0))</f>
        <v>0</v>
      </c>
      <c r="DN359" s="567">
        <f>IF('Rent Roll'!$AD25=0,0,IF(DN$3=EOMONTH('Rent Roll'!$AF25,0),1,0))</f>
        <v>0</v>
      </c>
      <c r="DO359" s="567">
        <f>IF('Rent Roll'!$AD25=0,0,IF(DO$3=EOMONTH('Rent Roll'!$AF25,0),1,0))</f>
        <v>0</v>
      </c>
      <c r="DP359" s="567">
        <f>IF('Rent Roll'!$AD25=0,0,IF(DP$3=EOMONTH('Rent Roll'!$AF25,0),1,0))</f>
        <v>0</v>
      </c>
      <c r="DQ359" s="567">
        <f>IF('Rent Roll'!$AD25=0,0,IF(DQ$3=EOMONTH('Rent Roll'!$AF25,0),1,0))</f>
        <v>0</v>
      </c>
      <c r="DR359" s="567">
        <f>IF('Rent Roll'!$AD25=0,0,IF(DR$3=EOMONTH('Rent Roll'!$AF25,0),1,0))</f>
        <v>0</v>
      </c>
      <c r="DS359" s="567">
        <f>IF('Rent Roll'!$AD25=0,0,IF(DS$3=EOMONTH('Rent Roll'!$AF25,0),1,0))</f>
        <v>0</v>
      </c>
      <c r="DT359" s="567">
        <f>IF('Rent Roll'!$AD25=0,0,IF(DT$3=EOMONTH('Rent Roll'!$AF25,0),1,0))</f>
        <v>0</v>
      </c>
      <c r="DU359" s="567">
        <f>IF('Rent Roll'!$AD25=0,0,IF(DU$3=EOMONTH('Rent Roll'!$AF25,0),1,0))</f>
        <v>0</v>
      </c>
      <c r="DV359" s="567">
        <f>IF('Rent Roll'!$AD25=0,0,IF(DV$3=EOMONTH('Rent Roll'!$AF25,0),1,0))</f>
        <v>0</v>
      </c>
    </row>
    <row r="360" spans="1:126" s="568" customFormat="1" ht="12" customHeight="1" outlineLevel="1" x14ac:dyDescent="0.4">
      <c r="A360" s="732"/>
      <c r="B360" s="564">
        <f>'Rent Roll'!$B26</f>
        <v>0</v>
      </c>
      <c r="C360" s="575" t="s">
        <v>81</v>
      </c>
      <c r="D360" s="565"/>
      <c r="E360" s="566"/>
      <c r="F360" s="778">
        <f>IF('Rent Roll'!$AD26=0,0,IF(F$3=EOMONTH('Rent Roll'!$AF26,0),1,0))</f>
        <v>0</v>
      </c>
      <c r="G360" s="768">
        <f>IF('Rent Roll'!$AD26=0,0,IF(G$3=EOMONTH('Rent Roll'!$AF26,0),1,0))</f>
        <v>0</v>
      </c>
      <c r="H360" s="567">
        <f>IF('Rent Roll'!$AD26=0,0,IF(H$3=EOMONTH('Rent Roll'!$AF26,0),1,0))</f>
        <v>0</v>
      </c>
      <c r="I360" s="567">
        <f>IF('Rent Roll'!$AD26=0,0,IF(I$3=EOMONTH('Rent Roll'!$AF26,0),1,0))</f>
        <v>0</v>
      </c>
      <c r="J360" s="567">
        <f>IF('Rent Roll'!$AD26=0,0,IF(J$3=EOMONTH('Rent Roll'!$AF26,0),1,0))</f>
        <v>0</v>
      </c>
      <c r="K360" s="567">
        <f>IF('Rent Roll'!$AD26=0,0,IF(K$3=EOMONTH('Rent Roll'!$AF26,0),1,0))</f>
        <v>0</v>
      </c>
      <c r="L360" s="567">
        <f>IF('Rent Roll'!$AD26=0,0,IF(L$3=EOMONTH('Rent Roll'!$AF26,0),1,0))</f>
        <v>0</v>
      </c>
      <c r="M360" s="567">
        <f>IF('Rent Roll'!$AD26=0,0,IF(M$3=EOMONTH('Rent Roll'!$AF26,0),1,0))</f>
        <v>0</v>
      </c>
      <c r="N360" s="567">
        <f>IF('Rent Roll'!$AD26=0,0,IF(N$3=EOMONTH('Rent Roll'!$AF26,0),1,0))</f>
        <v>0</v>
      </c>
      <c r="O360" s="567">
        <f>IF('Rent Roll'!$AD26=0,0,IF(O$3=EOMONTH('Rent Roll'!$AF26,0),1,0))</f>
        <v>0</v>
      </c>
      <c r="P360" s="567">
        <f>IF('Rent Roll'!$AD26=0,0,IF(P$3=EOMONTH('Rent Roll'!$AF26,0),1,0))</f>
        <v>0</v>
      </c>
      <c r="Q360" s="567">
        <f>IF('Rent Roll'!$AD26=0,0,IF(Q$3=EOMONTH('Rent Roll'!$AF26,0),1,0))</f>
        <v>0</v>
      </c>
      <c r="R360" s="767">
        <f>IF('Rent Roll'!$AD26=0,0,IF(R$3=EOMONTH('Rent Roll'!$AF26,0),1,0))</f>
        <v>0</v>
      </c>
      <c r="S360" s="768">
        <f>IF('Rent Roll'!$AD26=0,0,IF(S$3=EOMONTH('Rent Roll'!$AF26,0),1,0))</f>
        <v>0</v>
      </c>
      <c r="T360" s="567">
        <f>IF('Rent Roll'!$AD26=0,0,IF(T$3=EOMONTH('Rent Roll'!$AF26,0),1,0))</f>
        <v>0</v>
      </c>
      <c r="U360" s="567">
        <f>IF('Rent Roll'!$AD26=0,0,IF(U$3=EOMONTH('Rent Roll'!$AF26,0),1,0))</f>
        <v>0</v>
      </c>
      <c r="V360" s="567">
        <f>IF('Rent Roll'!$AD26=0,0,IF(V$3=EOMONTH('Rent Roll'!$AF26,0),1,0))</f>
        <v>0</v>
      </c>
      <c r="W360" s="567">
        <f>IF('Rent Roll'!$AD26=0,0,IF(W$3=EOMONTH('Rent Roll'!$AF26,0),1,0))</f>
        <v>0</v>
      </c>
      <c r="X360" s="567">
        <f>IF('Rent Roll'!$AD26=0,0,IF(X$3=EOMONTH('Rent Roll'!$AF26,0),1,0))</f>
        <v>0</v>
      </c>
      <c r="Y360" s="567">
        <f>IF('Rent Roll'!$AD26=0,0,IF(Y$3=EOMONTH('Rent Roll'!$AF26,0),1,0))</f>
        <v>0</v>
      </c>
      <c r="Z360" s="567">
        <f>IF('Rent Roll'!$AD26=0,0,IF(Z$3=EOMONTH('Rent Roll'!$AF26,0),1,0))</f>
        <v>0</v>
      </c>
      <c r="AA360" s="567">
        <f>IF('Rent Roll'!$AD26=0,0,IF(AA$3=EOMONTH('Rent Roll'!$AF26,0),1,0))</f>
        <v>0</v>
      </c>
      <c r="AB360" s="567">
        <f>IF('Rent Roll'!$AD26=0,0,IF(AB$3=EOMONTH('Rent Roll'!$AF26,0),1,0))</f>
        <v>0</v>
      </c>
      <c r="AC360" s="567">
        <f>IF('Rent Roll'!$AD26=0,0,IF(AC$3=EOMONTH('Rent Roll'!$AF26,0),1,0))</f>
        <v>0</v>
      </c>
      <c r="AD360" s="767">
        <f>IF('Rent Roll'!$AD26=0,0,IF(AD$3=EOMONTH('Rent Roll'!$AF26,0),1,0))</f>
        <v>0</v>
      </c>
      <c r="AE360" s="768">
        <f>IF('Rent Roll'!$AD26=0,0,IF(AE$3=EOMONTH('Rent Roll'!$AF26,0),1,0))</f>
        <v>0</v>
      </c>
      <c r="AF360" s="567">
        <f>IF('Rent Roll'!$AD26=0,0,IF(AF$3=EOMONTH('Rent Roll'!$AF26,0),1,0))</f>
        <v>0</v>
      </c>
      <c r="AG360" s="567">
        <f>IF('Rent Roll'!$AD26=0,0,IF(AG$3=EOMONTH('Rent Roll'!$AF26,0),1,0))</f>
        <v>0</v>
      </c>
      <c r="AH360" s="567">
        <f>IF('Rent Roll'!$AD26=0,0,IF(AH$3=EOMONTH('Rent Roll'!$AF26,0),1,0))</f>
        <v>0</v>
      </c>
      <c r="AI360" s="567">
        <f>IF('Rent Roll'!$AD26=0,0,IF(AI$3=EOMONTH('Rent Roll'!$AF26,0),1,0))</f>
        <v>0</v>
      </c>
      <c r="AJ360" s="567">
        <f>IF('Rent Roll'!$AD26=0,0,IF(AJ$3=EOMONTH('Rent Roll'!$AF26,0),1,0))</f>
        <v>0</v>
      </c>
      <c r="AK360" s="567">
        <f>IF('Rent Roll'!$AD26=0,0,IF(AK$3=EOMONTH('Rent Roll'!$AF26,0),1,0))</f>
        <v>0</v>
      </c>
      <c r="AL360" s="567">
        <f>IF('Rent Roll'!$AD26=0,0,IF(AL$3=EOMONTH('Rent Roll'!$AF26,0),1,0))</f>
        <v>0</v>
      </c>
      <c r="AM360" s="567">
        <f>IF('Rent Roll'!$AD26=0,0,IF(AM$3=EOMONTH('Rent Roll'!$AF26,0),1,0))</f>
        <v>0</v>
      </c>
      <c r="AN360" s="567">
        <f>IF('Rent Roll'!$AD26=0,0,IF(AN$3=EOMONTH('Rent Roll'!$AF26,0),1,0))</f>
        <v>0</v>
      </c>
      <c r="AO360" s="567">
        <f>IF('Rent Roll'!$AD26=0,0,IF(AO$3=EOMONTH('Rent Roll'!$AF26,0),1,0))</f>
        <v>0</v>
      </c>
      <c r="AP360" s="767">
        <f>IF('Rent Roll'!$AD26=0,0,IF(AP$3=EOMONTH('Rent Roll'!$AF26,0),1,0))</f>
        <v>0</v>
      </c>
      <c r="AQ360" s="768">
        <f>IF('Rent Roll'!$AD26=0,0,IF(AQ$3=EOMONTH('Rent Roll'!$AF26,0),1,0))</f>
        <v>0</v>
      </c>
      <c r="AR360" s="567">
        <f>IF('Rent Roll'!$AD26=0,0,IF(AR$3=EOMONTH('Rent Roll'!$AF26,0),1,0))</f>
        <v>0</v>
      </c>
      <c r="AS360" s="567">
        <f>IF('Rent Roll'!$AD26=0,0,IF(AS$3=EOMONTH('Rent Roll'!$AF26,0),1,0))</f>
        <v>0</v>
      </c>
      <c r="AT360" s="567">
        <f>IF('Rent Roll'!$AD26=0,0,IF(AT$3=EOMONTH('Rent Roll'!$AF26,0),1,0))</f>
        <v>0</v>
      </c>
      <c r="AU360" s="567">
        <f>IF('Rent Roll'!$AD26=0,0,IF(AU$3=EOMONTH('Rent Roll'!$AF26,0),1,0))</f>
        <v>0</v>
      </c>
      <c r="AV360" s="567">
        <f>IF('Rent Roll'!$AD26=0,0,IF(AV$3=EOMONTH('Rent Roll'!$AF26,0),1,0))</f>
        <v>0</v>
      </c>
      <c r="AW360" s="567">
        <f>IF('Rent Roll'!$AD26=0,0,IF(AW$3=EOMONTH('Rent Roll'!$AF26,0),1,0))</f>
        <v>0</v>
      </c>
      <c r="AX360" s="567">
        <f>IF('Rent Roll'!$AD26=0,0,IF(AX$3=EOMONTH('Rent Roll'!$AF26,0),1,0))</f>
        <v>0</v>
      </c>
      <c r="AY360" s="567">
        <f>IF('Rent Roll'!$AD26=0,0,IF(AY$3=EOMONTH('Rent Roll'!$AF26,0),1,0))</f>
        <v>0</v>
      </c>
      <c r="AZ360" s="567">
        <f>IF('Rent Roll'!$AD26=0,0,IF(AZ$3=EOMONTH('Rent Roll'!$AF26,0),1,0))</f>
        <v>0</v>
      </c>
      <c r="BA360" s="567">
        <f>IF('Rent Roll'!$AD26=0,0,IF(BA$3=EOMONTH('Rent Roll'!$AF26,0),1,0))</f>
        <v>0</v>
      </c>
      <c r="BB360" s="767">
        <f>IF('Rent Roll'!$AD26=0,0,IF(BB$3=EOMONTH('Rent Roll'!$AF26,0),1,0))</f>
        <v>0</v>
      </c>
      <c r="BC360" s="768">
        <f>IF('Rent Roll'!$AD26=0,0,IF(BC$3=EOMONTH('Rent Roll'!$AF26,0),1,0))</f>
        <v>0</v>
      </c>
      <c r="BD360" s="567">
        <f>IF('Rent Roll'!$AD26=0,0,IF(BD$3=EOMONTH('Rent Roll'!$AF26,0),1,0))</f>
        <v>0</v>
      </c>
      <c r="BE360" s="567">
        <f>IF('Rent Roll'!$AD26=0,0,IF(BE$3=EOMONTH('Rent Roll'!$AF26,0),1,0))</f>
        <v>0</v>
      </c>
      <c r="BF360" s="567">
        <f>IF('Rent Roll'!$AD26=0,0,IF(BF$3=EOMONTH('Rent Roll'!$AF26,0),1,0))</f>
        <v>0</v>
      </c>
      <c r="BG360" s="567">
        <f>IF('Rent Roll'!$AD26=0,0,IF(BG$3=EOMONTH('Rent Roll'!$AF26,0),1,0))</f>
        <v>0</v>
      </c>
      <c r="BH360" s="567">
        <f>IF('Rent Roll'!$AD26=0,0,IF(BH$3=EOMONTH('Rent Roll'!$AF26,0),1,0))</f>
        <v>0</v>
      </c>
      <c r="BI360" s="567">
        <f>IF('Rent Roll'!$AD26=0,0,IF(BI$3=EOMONTH('Rent Roll'!$AF26,0),1,0))</f>
        <v>0</v>
      </c>
      <c r="BJ360" s="567">
        <f>IF('Rent Roll'!$AD26=0,0,IF(BJ$3=EOMONTH('Rent Roll'!$AF26,0),1,0))</f>
        <v>0</v>
      </c>
      <c r="BK360" s="567">
        <f>IF('Rent Roll'!$AD26=0,0,IF(BK$3=EOMONTH('Rent Roll'!$AF26,0),1,0))</f>
        <v>0</v>
      </c>
      <c r="BL360" s="567">
        <f>IF('Rent Roll'!$AD26=0,0,IF(BL$3=EOMONTH('Rent Roll'!$AF26,0),1,0))</f>
        <v>0</v>
      </c>
      <c r="BM360" s="567">
        <f>IF('Rent Roll'!$AD26=0,0,IF(BM$3=EOMONTH('Rent Roll'!$AF26,0),1,0))</f>
        <v>0</v>
      </c>
      <c r="BN360" s="767">
        <f>IF('Rent Roll'!$AD26=0,0,IF(BN$3=EOMONTH('Rent Roll'!$AF26,0),1,0))</f>
        <v>0</v>
      </c>
      <c r="BO360" s="768">
        <f>IF('Rent Roll'!$AD26=0,0,IF(BO$3=EOMONTH('Rent Roll'!$AF26,0),1,0))</f>
        <v>0</v>
      </c>
      <c r="BP360" s="567">
        <f>IF('Rent Roll'!$AD26=0,0,IF(BP$3=EOMONTH('Rent Roll'!$AF26,0),1,0))</f>
        <v>0</v>
      </c>
      <c r="BQ360" s="567">
        <f>IF('Rent Roll'!$AD26=0,0,IF(BQ$3=EOMONTH('Rent Roll'!$AF26,0),1,0))</f>
        <v>0</v>
      </c>
      <c r="BR360" s="567">
        <f>IF('Rent Roll'!$AD26=0,0,IF(BR$3=EOMONTH('Rent Roll'!$AF26,0),1,0))</f>
        <v>0</v>
      </c>
      <c r="BS360" s="567">
        <f>IF('Rent Roll'!$AD26=0,0,IF(BS$3=EOMONTH('Rent Roll'!$AF26,0),1,0))</f>
        <v>0</v>
      </c>
      <c r="BT360" s="567">
        <f>IF('Rent Roll'!$AD26=0,0,IF(BT$3=EOMONTH('Rent Roll'!$AF26,0),1,0))</f>
        <v>0</v>
      </c>
      <c r="BU360" s="567">
        <f>IF('Rent Roll'!$AD26=0,0,IF(BU$3=EOMONTH('Rent Roll'!$AF26,0),1,0))</f>
        <v>0</v>
      </c>
      <c r="BV360" s="567">
        <f>IF('Rent Roll'!$AD26=0,0,IF(BV$3=EOMONTH('Rent Roll'!$AF26,0),1,0))</f>
        <v>0</v>
      </c>
      <c r="BW360" s="567">
        <f>IF('Rent Roll'!$AD26=0,0,IF(BW$3=EOMONTH('Rent Roll'!$AF26,0),1,0))</f>
        <v>0</v>
      </c>
      <c r="BX360" s="567">
        <f>IF('Rent Roll'!$AD26=0,0,IF(BX$3=EOMONTH('Rent Roll'!$AF26,0),1,0))</f>
        <v>0</v>
      </c>
      <c r="BY360" s="567">
        <f>IF('Rent Roll'!$AD26=0,0,IF(BY$3=EOMONTH('Rent Roll'!$AF26,0),1,0))</f>
        <v>0</v>
      </c>
      <c r="BZ360" s="767">
        <f>IF('Rent Roll'!$AD26=0,0,IF(BZ$3=EOMONTH('Rent Roll'!$AF26,0),1,0))</f>
        <v>0</v>
      </c>
      <c r="CA360" s="768">
        <f>IF('Rent Roll'!$AD26=0,0,IF(CA$3=EOMONTH('Rent Roll'!$AF26,0),1,0))</f>
        <v>0</v>
      </c>
      <c r="CB360" s="567">
        <f>IF('Rent Roll'!$AD26=0,0,IF(CB$3=EOMONTH('Rent Roll'!$AF26,0),1,0))</f>
        <v>0</v>
      </c>
      <c r="CC360" s="567">
        <f>IF('Rent Roll'!$AD26=0,0,IF(CC$3=EOMONTH('Rent Roll'!$AF26,0),1,0))</f>
        <v>0</v>
      </c>
      <c r="CD360" s="567">
        <f>IF('Rent Roll'!$AD26=0,0,IF(CD$3=EOMONTH('Rent Roll'!$AF26,0),1,0))</f>
        <v>0</v>
      </c>
      <c r="CE360" s="567">
        <f>IF('Rent Roll'!$AD26=0,0,IF(CE$3=EOMONTH('Rent Roll'!$AF26,0),1,0))</f>
        <v>0</v>
      </c>
      <c r="CF360" s="567">
        <f>IF('Rent Roll'!$AD26=0,0,IF(CF$3=EOMONTH('Rent Roll'!$AF26,0),1,0))</f>
        <v>0</v>
      </c>
      <c r="CG360" s="567">
        <f>IF('Rent Roll'!$AD26=0,0,IF(CG$3=EOMONTH('Rent Roll'!$AF26,0),1,0))</f>
        <v>0</v>
      </c>
      <c r="CH360" s="567">
        <f>IF('Rent Roll'!$AD26=0,0,IF(CH$3=EOMONTH('Rent Roll'!$AF26,0),1,0))</f>
        <v>0</v>
      </c>
      <c r="CI360" s="567">
        <f>IF('Rent Roll'!$AD26=0,0,IF(CI$3=EOMONTH('Rent Roll'!$AF26,0),1,0))</f>
        <v>0</v>
      </c>
      <c r="CJ360" s="567">
        <f>IF('Rent Roll'!$AD26=0,0,IF(CJ$3=EOMONTH('Rent Roll'!$AF26,0),1,0))</f>
        <v>0</v>
      </c>
      <c r="CK360" s="567">
        <f>IF('Rent Roll'!$AD26=0,0,IF(CK$3=EOMONTH('Rent Roll'!$AF26,0),1,0))</f>
        <v>0</v>
      </c>
      <c r="CL360" s="767">
        <f>IF('Rent Roll'!$AD26=0,0,IF(CL$3=EOMONTH('Rent Roll'!$AF26,0),1,0))</f>
        <v>0</v>
      </c>
      <c r="CM360" s="768">
        <f>IF('Rent Roll'!$AD26=0,0,IF(CM$3=EOMONTH('Rent Roll'!$AF26,0),1,0))</f>
        <v>0</v>
      </c>
      <c r="CN360" s="567">
        <f>IF('Rent Roll'!$AD26=0,0,IF(CN$3=EOMONTH('Rent Roll'!$AF26,0),1,0))</f>
        <v>0</v>
      </c>
      <c r="CO360" s="567">
        <f>IF('Rent Roll'!$AD26=0,0,IF(CO$3=EOMONTH('Rent Roll'!$AF26,0),1,0))</f>
        <v>0</v>
      </c>
      <c r="CP360" s="567">
        <f>IF('Rent Roll'!$AD26=0,0,IF(CP$3=EOMONTH('Rent Roll'!$AF26,0),1,0))</f>
        <v>0</v>
      </c>
      <c r="CQ360" s="567">
        <f>IF('Rent Roll'!$AD26=0,0,IF(CQ$3=EOMONTH('Rent Roll'!$AF26,0),1,0))</f>
        <v>0</v>
      </c>
      <c r="CR360" s="567">
        <f>IF('Rent Roll'!$AD26=0,0,IF(CR$3=EOMONTH('Rent Roll'!$AF26,0),1,0))</f>
        <v>0</v>
      </c>
      <c r="CS360" s="567">
        <f>IF('Rent Roll'!$AD26=0,0,IF(CS$3=EOMONTH('Rent Roll'!$AF26,0),1,0))</f>
        <v>0</v>
      </c>
      <c r="CT360" s="567">
        <f>IF('Rent Roll'!$AD26=0,0,IF(CT$3=EOMONTH('Rent Roll'!$AF26,0),1,0))</f>
        <v>0</v>
      </c>
      <c r="CU360" s="567">
        <f>IF('Rent Roll'!$AD26=0,0,IF(CU$3=EOMONTH('Rent Roll'!$AF26,0),1,0))</f>
        <v>0</v>
      </c>
      <c r="CV360" s="567">
        <f>IF('Rent Roll'!$AD26=0,0,IF(CV$3=EOMONTH('Rent Roll'!$AF26,0),1,0))</f>
        <v>0</v>
      </c>
      <c r="CW360" s="567">
        <f>IF('Rent Roll'!$AD26=0,0,IF(CW$3=EOMONTH('Rent Roll'!$AF26,0),1,0))</f>
        <v>0</v>
      </c>
      <c r="CX360" s="767">
        <f>IF('Rent Roll'!$AD26=0,0,IF(CX$3=EOMONTH('Rent Roll'!$AF26,0),1,0))</f>
        <v>0</v>
      </c>
      <c r="CY360" s="768">
        <f>IF('Rent Roll'!$AD26=0,0,IF(CY$3=EOMONTH('Rent Roll'!$AF26,0),1,0))</f>
        <v>0</v>
      </c>
      <c r="CZ360" s="567">
        <f>IF('Rent Roll'!$AD26=0,0,IF(CZ$3=EOMONTH('Rent Roll'!$AF26,0),1,0))</f>
        <v>0</v>
      </c>
      <c r="DA360" s="567">
        <f>IF('Rent Roll'!$AD26=0,0,IF(DA$3=EOMONTH('Rent Roll'!$AF26,0),1,0))</f>
        <v>0</v>
      </c>
      <c r="DB360" s="567">
        <f>IF('Rent Roll'!$AD26=0,0,IF(DB$3=EOMONTH('Rent Roll'!$AF26,0),1,0))</f>
        <v>0</v>
      </c>
      <c r="DC360" s="567">
        <f>IF('Rent Roll'!$AD26=0,0,IF(DC$3=EOMONTH('Rent Roll'!$AF26,0),1,0))</f>
        <v>0</v>
      </c>
      <c r="DD360" s="567">
        <f>IF('Rent Roll'!$AD26=0,0,IF(DD$3=EOMONTH('Rent Roll'!$AF26,0),1,0))</f>
        <v>0</v>
      </c>
      <c r="DE360" s="567">
        <f>IF('Rent Roll'!$AD26=0,0,IF(DE$3=EOMONTH('Rent Roll'!$AF26,0),1,0))</f>
        <v>0</v>
      </c>
      <c r="DF360" s="567">
        <f>IF('Rent Roll'!$AD26=0,0,IF(DF$3=EOMONTH('Rent Roll'!$AF26,0),1,0))</f>
        <v>0</v>
      </c>
      <c r="DG360" s="567">
        <f>IF('Rent Roll'!$AD26=0,0,IF(DG$3=EOMONTH('Rent Roll'!$AF26,0),1,0))</f>
        <v>0</v>
      </c>
      <c r="DH360" s="567">
        <f>IF('Rent Roll'!$AD26=0,0,IF(DH$3=EOMONTH('Rent Roll'!$AF26,0),1,0))</f>
        <v>0</v>
      </c>
      <c r="DI360" s="567">
        <f>IF('Rent Roll'!$AD26=0,0,IF(DI$3=EOMONTH('Rent Roll'!$AF26,0),1,0))</f>
        <v>0</v>
      </c>
      <c r="DJ360" s="767">
        <f>IF('Rent Roll'!$AD26=0,0,IF(DJ$3=EOMONTH('Rent Roll'!$AF26,0),1,0))</f>
        <v>0</v>
      </c>
      <c r="DK360" s="768">
        <f>IF('Rent Roll'!$AD26=0,0,IF(DK$3=EOMONTH('Rent Roll'!$AF26,0),1,0))</f>
        <v>0</v>
      </c>
      <c r="DL360" s="567">
        <f>IF('Rent Roll'!$AD26=0,0,IF(DL$3=EOMONTH('Rent Roll'!$AF26,0),1,0))</f>
        <v>0</v>
      </c>
      <c r="DM360" s="567">
        <f>IF('Rent Roll'!$AD26=0,0,IF(DM$3=EOMONTH('Rent Roll'!$AF26,0),1,0))</f>
        <v>0</v>
      </c>
      <c r="DN360" s="567">
        <f>IF('Rent Roll'!$AD26=0,0,IF(DN$3=EOMONTH('Rent Roll'!$AF26,0),1,0))</f>
        <v>0</v>
      </c>
      <c r="DO360" s="567">
        <f>IF('Rent Roll'!$AD26=0,0,IF(DO$3=EOMONTH('Rent Roll'!$AF26,0),1,0))</f>
        <v>0</v>
      </c>
      <c r="DP360" s="567">
        <f>IF('Rent Roll'!$AD26=0,0,IF(DP$3=EOMONTH('Rent Roll'!$AF26,0),1,0))</f>
        <v>0</v>
      </c>
      <c r="DQ360" s="567">
        <f>IF('Rent Roll'!$AD26=0,0,IF(DQ$3=EOMONTH('Rent Roll'!$AF26,0),1,0))</f>
        <v>0</v>
      </c>
      <c r="DR360" s="567">
        <f>IF('Rent Roll'!$AD26=0,0,IF(DR$3=EOMONTH('Rent Roll'!$AF26,0),1,0))</f>
        <v>0</v>
      </c>
      <c r="DS360" s="567">
        <f>IF('Rent Roll'!$AD26=0,0,IF(DS$3=EOMONTH('Rent Roll'!$AF26,0),1,0))</f>
        <v>0</v>
      </c>
      <c r="DT360" s="567">
        <f>IF('Rent Roll'!$AD26=0,0,IF(DT$3=EOMONTH('Rent Roll'!$AF26,0),1,0))</f>
        <v>0</v>
      </c>
      <c r="DU360" s="567">
        <f>IF('Rent Roll'!$AD26=0,0,IF(DU$3=EOMONTH('Rent Roll'!$AF26,0),1,0))</f>
        <v>0</v>
      </c>
      <c r="DV360" s="567">
        <f>IF('Rent Roll'!$AD26=0,0,IF(DV$3=EOMONTH('Rent Roll'!$AF26,0),1,0))</f>
        <v>0</v>
      </c>
    </row>
    <row r="361" spans="1:126" s="568" customFormat="1" ht="12" customHeight="1" outlineLevel="1" x14ac:dyDescent="0.4">
      <c r="A361" s="732"/>
      <c r="B361" s="564">
        <f>'Rent Roll'!$B27</f>
        <v>0</v>
      </c>
      <c r="C361" s="575" t="s">
        <v>81</v>
      </c>
      <c r="D361" s="565"/>
      <c r="E361" s="566"/>
      <c r="F361" s="778">
        <f>IF('Rent Roll'!$AD27=0,0,IF(F$3=EOMONTH('Rent Roll'!$AF27,0),1,0))</f>
        <v>0</v>
      </c>
      <c r="G361" s="768">
        <f>IF('Rent Roll'!$AD27=0,0,IF(G$3=EOMONTH('Rent Roll'!$AF27,0),1,0))</f>
        <v>0</v>
      </c>
      <c r="H361" s="567">
        <f>IF('Rent Roll'!$AD27=0,0,IF(H$3=EOMONTH('Rent Roll'!$AF27,0),1,0))</f>
        <v>0</v>
      </c>
      <c r="I361" s="567">
        <f>IF('Rent Roll'!$AD27=0,0,IF(I$3=EOMONTH('Rent Roll'!$AF27,0),1,0))</f>
        <v>0</v>
      </c>
      <c r="J361" s="567">
        <f>IF('Rent Roll'!$AD27=0,0,IF(J$3=EOMONTH('Rent Roll'!$AF27,0),1,0))</f>
        <v>0</v>
      </c>
      <c r="K361" s="567">
        <f>IF('Rent Roll'!$AD27=0,0,IF(K$3=EOMONTH('Rent Roll'!$AF27,0),1,0))</f>
        <v>0</v>
      </c>
      <c r="L361" s="567">
        <f>IF('Rent Roll'!$AD27=0,0,IF(L$3=EOMONTH('Rent Roll'!$AF27,0),1,0))</f>
        <v>0</v>
      </c>
      <c r="M361" s="567">
        <f>IF('Rent Roll'!$AD27=0,0,IF(M$3=EOMONTH('Rent Roll'!$AF27,0),1,0))</f>
        <v>0</v>
      </c>
      <c r="N361" s="567">
        <f>IF('Rent Roll'!$AD27=0,0,IF(N$3=EOMONTH('Rent Roll'!$AF27,0),1,0))</f>
        <v>0</v>
      </c>
      <c r="O361" s="567">
        <f>IF('Rent Roll'!$AD27=0,0,IF(O$3=EOMONTH('Rent Roll'!$AF27,0),1,0))</f>
        <v>0</v>
      </c>
      <c r="P361" s="567">
        <f>IF('Rent Roll'!$AD27=0,0,IF(P$3=EOMONTH('Rent Roll'!$AF27,0),1,0))</f>
        <v>0</v>
      </c>
      <c r="Q361" s="567">
        <f>IF('Rent Roll'!$AD27=0,0,IF(Q$3=EOMONTH('Rent Roll'!$AF27,0),1,0))</f>
        <v>0</v>
      </c>
      <c r="R361" s="767">
        <f>IF('Rent Roll'!$AD27=0,0,IF(R$3=EOMONTH('Rent Roll'!$AF27,0),1,0))</f>
        <v>0</v>
      </c>
      <c r="S361" s="768">
        <f>IF('Rent Roll'!$AD27=0,0,IF(S$3=EOMONTH('Rent Roll'!$AF27,0),1,0))</f>
        <v>0</v>
      </c>
      <c r="T361" s="567">
        <f>IF('Rent Roll'!$AD27=0,0,IF(T$3=EOMONTH('Rent Roll'!$AF27,0),1,0))</f>
        <v>0</v>
      </c>
      <c r="U361" s="567">
        <f>IF('Rent Roll'!$AD27=0,0,IF(U$3=EOMONTH('Rent Roll'!$AF27,0),1,0))</f>
        <v>0</v>
      </c>
      <c r="V361" s="567">
        <f>IF('Rent Roll'!$AD27=0,0,IF(V$3=EOMONTH('Rent Roll'!$AF27,0),1,0))</f>
        <v>0</v>
      </c>
      <c r="W361" s="567">
        <f>IF('Rent Roll'!$AD27=0,0,IF(W$3=EOMONTH('Rent Roll'!$AF27,0),1,0))</f>
        <v>0</v>
      </c>
      <c r="X361" s="567">
        <f>IF('Rent Roll'!$AD27=0,0,IF(X$3=EOMONTH('Rent Roll'!$AF27,0),1,0))</f>
        <v>0</v>
      </c>
      <c r="Y361" s="567">
        <f>IF('Rent Roll'!$AD27=0,0,IF(Y$3=EOMONTH('Rent Roll'!$AF27,0),1,0))</f>
        <v>0</v>
      </c>
      <c r="Z361" s="567">
        <f>IF('Rent Roll'!$AD27=0,0,IF(Z$3=EOMONTH('Rent Roll'!$AF27,0),1,0))</f>
        <v>0</v>
      </c>
      <c r="AA361" s="567">
        <f>IF('Rent Roll'!$AD27=0,0,IF(AA$3=EOMONTH('Rent Roll'!$AF27,0),1,0))</f>
        <v>0</v>
      </c>
      <c r="AB361" s="567">
        <f>IF('Rent Roll'!$AD27=0,0,IF(AB$3=EOMONTH('Rent Roll'!$AF27,0),1,0))</f>
        <v>0</v>
      </c>
      <c r="AC361" s="567">
        <f>IF('Rent Roll'!$AD27=0,0,IF(AC$3=EOMONTH('Rent Roll'!$AF27,0),1,0))</f>
        <v>0</v>
      </c>
      <c r="AD361" s="767">
        <f>IF('Rent Roll'!$AD27=0,0,IF(AD$3=EOMONTH('Rent Roll'!$AF27,0),1,0))</f>
        <v>0</v>
      </c>
      <c r="AE361" s="768">
        <f>IF('Rent Roll'!$AD27=0,0,IF(AE$3=EOMONTH('Rent Roll'!$AF27,0),1,0))</f>
        <v>0</v>
      </c>
      <c r="AF361" s="567">
        <f>IF('Rent Roll'!$AD27=0,0,IF(AF$3=EOMONTH('Rent Roll'!$AF27,0),1,0))</f>
        <v>0</v>
      </c>
      <c r="AG361" s="567">
        <f>IF('Rent Roll'!$AD27=0,0,IF(AG$3=EOMONTH('Rent Roll'!$AF27,0),1,0))</f>
        <v>0</v>
      </c>
      <c r="AH361" s="567">
        <f>IF('Rent Roll'!$AD27=0,0,IF(AH$3=EOMONTH('Rent Roll'!$AF27,0),1,0))</f>
        <v>0</v>
      </c>
      <c r="AI361" s="567">
        <f>IF('Rent Roll'!$AD27=0,0,IF(AI$3=EOMONTH('Rent Roll'!$AF27,0),1,0))</f>
        <v>0</v>
      </c>
      <c r="AJ361" s="567">
        <f>IF('Rent Roll'!$AD27=0,0,IF(AJ$3=EOMONTH('Rent Roll'!$AF27,0),1,0))</f>
        <v>0</v>
      </c>
      <c r="AK361" s="567">
        <f>IF('Rent Roll'!$AD27=0,0,IF(AK$3=EOMONTH('Rent Roll'!$AF27,0),1,0))</f>
        <v>0</v>
      </c>
      <c r="AL361" s="567">
        <f>IF('Rent Roll'!$AD27=0,0,IF(AL$3=EOMONTH('Rent Roll'!$AF27,0),1,0))</f>
        <v>0</v>
      </c>
      <c r="AM361" s="567">
        <f>IF('Rent Roll'!$AD27=0,0,IF(AM$3=EOMONTH('Rent Roll'!$AF27,0),1,0))</f>
        <v>0</v>
      </c>
      <c r="AN361" s="567">
        <f>IF('Rent Roll'!$AD27=0,0,IF(AN$3=EOMONTH('Rent Roll'!$AF27,0),1,0))</f>
        <v>0</v>
      </c>
      <c r="AO361" s="567">
        <f>IF('Rent Roll'!$AD27=0,0,IF(AO$3=EOMONTH('Rent Roll'!$AF27,0),1,0))</f>
        <v>0</v>
      </c>
      <c r="AP361" s="767">
        <f>IF('Rent Roll'!$AD27=0,0,IF(AP$3=EOMONTH('Rent Roll'!$AF27,0),1,0))</f>
        <v>0</v>
      </c>
      <c r="AQ361" s="768">
        <f>IF('Rent Roll'!$AD27=0,0,IF(AQ$3=EOMONTH('Rent Roll'!$AF27,0),1,0))</f>
        <v>0</v>
      </c>
      <c r="AR361" s="567">
        <f>IF('Rent Roll'!$AD27=0,0,IF(AR$3=EOMONTH('Rent Roll'!$AF27,0),1,0))</f>
        <v>0</v>
      </c>
      <c r="AS361" s="567">
        <f>IF('Rent Roll'!$AD27=0,0,IF(AS$3=EOMONTH('Rent Roll'!$AF27,0),1,0))</f>
        <v>0</v>
      </c>
      <c r="AT361" s="567">
        <f>IF('Rent Roll'!$AD27=0,0,IF(AT$3=EOMONTH('Rent Roll'!$AF27,0),1,0))</f>
        <v>0</v>
      </c>
      <c r="AU361" s="567">
        <f>IF('Rent Roll'!$AD27=0,0,IF(AU$3=EOMONTH('Rent Roll'!$AF27,0),1,0))</f>
        <v>0</v>
      </c>
      <c r="AV361" s="567">
        <f>IF('Rent Roll'!$AD27=0,0,IF(AV$3=EOMONTH('Rent Roll'!$AF27,0),1,0))</f>
        <v>0</v>
      </c>
      <c r="AW361" s="567">
        <f>IF('Rent Roll'!$AD27=0,0,IF(AW$3=EOMONTH('Rent Roll'!$AF27,0),1,0))</f>
        <v>0</v>
      </c>
      <c r="AX361" s="567">
        <f>IF('Rent Roll'!$AD27=0,0,IF(AX$3=EOMONTH('Rent Roll'!$AF27,0),1,0))</f>
        <v>0</v>
      </c>
      <c r="AY361" s="567">
        <f>IF('Rent Roll'!$AD27=0,0,IF(AY$3=EOMONTH('Rent Roll'!$AF27,0),1,0))</f>
        <v>0</v>
      </c>
      <c r="AZ361" s="567">
        <f>IF('Rent Roll'!$AD27=0,0,IF(AZ$3=EOMONTH('Rent Roll'!$AF27,0),1,0))</f>
        <v>0</v>
      </c>
      <c r="BA361" s="567">
        <f>IF('Rent Roll'!$AD27=0,0,IF(BA$3=EOMONTH('Rent Roll'!$AF27,0),1,0))</f>
        <v>0</v>
      </c>
      <c r="BB361" s="767">
        <f>IF('Rent Roll'!$AD27=0,0,IF(BB$3=EOMONTH('Rent Roll'!$AF27,0),1,0))</f>
        <v>0</v>
      </c>
      <c r="BC361" s="768">
        <f>IF('Rent Roll'!$AD27=0,0,IF(BC$3=EOMONTH('Rent Roll'!$AF27,0),1,0))</f>
        <v>0</v>
      </c>
      <c r="BD361" s="567">
        <f>IF('Rent Roll'!$AD27=0,0,IF(BD$3=EOMONTH('Rent Roll'!$AF27,0),1,0))</f>
        <v>0</v>
      </c>
      <c r="BE361" s="567">
        <f>IF('Rent Roll'!$AD27=0,0,IF(BE$3=EOMONTH('Rent Roll'!$AF27,0),1,0))</f>
        <v>0</v>
      </c>
      <c r="BF361" s="567">
        <f>IF('Rent Roll'!$AD27=0,0,IF(BF$3=EOMONTH('Rent Roll'!$AF27,0),1,0))</f>
        <v>0</v>
      </c>
      <c r="BG361" s="567">
        <f>IF('Rent Roll'!$AD27=0,0,IF(BG$3=EOMONTH('Rent Roll'!$AF27,0),1,0))</f>
        <v>0</v>
      </c>
      <c r="BH361" s="567">
        <f>IF('Rent Roll'!$AD27=0,0,IF(BH$3=EOMONTH('Rent Roll'!$AF27,0),1,0))</f>
        <v>0</v>
      </c>
      <c r="BI361" s="567">
        <f>IF('Rent Roll'!$AD27=0,0,IF(BI$3=EOMONTH('Rent Roll'!$AF27,0),1,0))</f>
        <v>0</v>
      </c>
      <c r="BJ361" s="567">
        <f>IF('Rent Roll'!$AD27=0,0,IF(BJ$3=EOMONTH('Rent Roll'!$AF27,0),1,0))</f>
        <v>0</v>
      </c>
      <c r="BK361" s="567">
        <f>IF('Rent Roll'!$AD27=0,0,IF(BK$3=EOMONTH('Rent Roll'!$AF27,0),1,0))</f>
        <v>0</v>
      </c>
      <c r="BL361" s="567">
        <f>IF('Rent Roll'!$AD27=0,0,IF(BL$3=EOMONTH('Rent Roll'!$AF27,0),1,0))</f>
        <v>0</v>
      </c>
      <c r="BM361" s="567">
        <f>IF('Rent Roll'!$AD27=0,0,IF(BM$3=EOMONTH('Rent Roll'!$AF27,0),1,0))</f>
        <v>0</v>
      </c>
      <c r="BN361" s="767">
        <f>IF('Rent Roll'!$AD27=0,0,IF(BN$3=EOMONTH('Rent Roll'!$AF27,0),1,0))</f>
        <v>0</v>
      </c>
      <c r="BO361" s="768">
        <f>IF('Rent Roll'!$AD27=0,0,IF(BO$3=EOMONTH('Rent Roll'!$AF27,0),1,0))</f>
        <v>0</v>
      </c>
      <c r="BP361" s="567">
        <f>IF('Rent Roll'!$AD27=0,0,IF(BP$3=EOMONTH('Rent Roll'!$AF27,0),1,0))</f>
        <v>0</v>
      </c>
      <c r="BQ361" s="567">
        <f>IF('Rent Roll'!$AD27=0,0,IF(BQ$3=EOMONTH('Rent Roll'!$AF27,0),1,0))</f>
        <v>0</v>
      </c>
      <c r="BR361" s="567">
        <f>IF('Rent Roll'!$AD27=0,0,IF(BR$3=EOMONTH('Rent Roll'!$AF27,0),1,0))</f>
        <v>0</v>
      </c>
      <c r="BS361" s="567">
        <f>IF('Rent Roll'!$AD27=0,0,IF(BS$3=EOMONTH('Rent Roll'!$AF27,0),1,0))</f>
        <v>0</v>
      </c>
      <c r="BT361" s="567">
        <f>IF('Rent Roll'!$AD27=0,0,IF(BT$3=EOMONTH('Rent Roll'!$AF27,0),1,0))</f>
        <v>0</v>
      </c>
      <c r="BU361" s="567">
        <f>IF('Rent Roll'!$AD27=0,0,IF(BU$3=EOMONTH('Rent Roll'!$AF27,0),1,0))</f>
        <v>0</v>
      </c>
      <c r="BV361" s="567">
        <f>IF('Rent Roll'!$AD27=0,0,IF(BV$3=EOMONTH('Rent Roll'!$AF27,0),1,0))</f>
        <v>0</v>
      </c>
      <c r="BW361" s="567">
        <f>IF('Rent Roll'!$AD27=0,0,IF(BW$3=EOMONTH('Rent Roll'!$AF27,0),1,0))</f>
        <v>0</v>
      </c>
      <c r="BX361" s="567">
        <f>IF('Rent Roll'!$AD27=0,0,IF(BX$3=EOMONTH('Rent Roll'!$AF27,0),1,0))</f>
        <v>0</v>
      </c>
      <c r="BY361" s="567">
        <f>IF('Rent Roll'!$AD27=0,0,IF(BY$3=EOMONTH('Rent Roll'!$AF27,0),1,0))</f>
        <v>0</v>
      </c>
      <c r="BZ361" s="767">
        <f>IF('Rent Roll'!$AD27=0,0,IF(BZ$3=EOMONTH('Rent Roll'!$AF27,0),1,0))</f>
        <v>0</v>
      </c>
      <c r="CA361" s="768">
        <f>IF('Rent Roll'!$AD27=0,0,IF(CA$3=EOMONTH('Rent Roll'!$AF27,0),1,0))</f>
        <v>0</v>
      </c>
      <c r="CB361" s="567">
        <f>IF('Rent Roll'!$AD27=0,0,IF(CB$3=EOMONTH('Rent Roll'!$AF27,0),1,0))</f>
        <v>0</v>
      </c>
      <c r="CC361" s="567">
        <f>IF('Rent Roll'!$AD27=0,0,IF(CC$3=EOMONTH('Rent Roll'!$AF27,0),1,0))</f>
        <v>0</v>
      </c>
      <c r="CD361" s="567">
        <f>IF('Rent Roll'!$AD27=0,0,IF(CD$3=EOMONTH('Rent Roll'!$AF27,0),1,0))</f>
        <v>0</v>
      </c>
      <c r="CE361" s="567">
        <f>IF('Rent Roll'!$AD27=0,0,IF(CE$3=EOMONTH('Rent Roll'!$AF27,0),1,0))</f>
        <v>0</v>
      </c>
      <c r="CF361" s="567">
        <f>IF('Rent Roll'!$AD27=0,0,IF(CF$3=EOMONTH('Rent Roll'!$AF27,0),1,0))</f>
        <v>0</v>
      </c>
      <c r="CG361" s="567">
        <f>IF('Rent Roll'!$AD27=0,0,IF(CG$3=EOMONTH('Rent Roll'!$AF27,0),1,0))</f>
        <v>0</v>
      </c>
      <c r="CH361" s="567">
        <f>IF('Rent Roll'!$AD27=0,0,IF(CH$3=EOMONTH('Rent Roll'!$AF27,0),1,0))</f>
        <v>0</v>
      </c>
      <c r="CI361" s="567">
        <f>IF('Rent Roll'!$AD27=0,0,IF(CI$3=EOMONTH('Rent Roll'!$AF27,0),1,0))</f>
        <v>0</v>
      </c>
      <c r="CJ361" s="567">
        <f>IF('Rent Roll'!$AD27=0,0,IF(CJ$3=EOMONTH('Rent Roll'!$AF27,0),1,0))</f>
        <v>0</v>
      </c>
      <c r="CK361" s="567">
        <f>IF('Rent Roll'!$AD27=0,0,IF(CK$3=EOMONTH('Rent Roll'!$AF27,0),1,0))</f>
        <v>0</v>
      </c>
      <c r="CL361" s="767">
        <f>IF('Rent Roll'!$AD27=0,0,IF(CL$3=EOMONTH('Rent Roll'!$AF27,0),1,0))</f>
        <v>0</v>
      </c>
      <c r="CM361" s="768">
        <f>IF('Rent Roll'!$AD27=0,0,IF(CM$3=EOMONTH('Rent Roll'!$AF27,0),1,0))</f>
        <v>0</v>
      </c>
      <c r="CN361" s="567">
        <f>IF('Rent Roll'!$AD27=0,0,IF(CN$3=EOMONTH('Rent Roll'!$AF27,0),1,0))</f>
        <v>0</v>
      </c>
      <c r="CO361" s="567">
        <f>IF('Rent Roll'!$AD27=0,0,IF(CO$3=EOMONTH('Rent Roll'!$AF27,0),1,0))</f>
        <v>0</v>
      </c>
      <c r="CP361" s="567">
        <f>IF('Rent Roll'!$AD27=0,0,IF(CP$3=EOMONTH('Rent Roll'!$AF27,0),1,0))</f>
        <v>0</v>
      </c>
      <c r="CQ361" s="567">
        <f>IF('Rent Roll'!$AD27=0,0,IF(CQ$3=EOMONTH('Rent Roll'!$AF27,0),1,0))</f>
        <v>0</v>
      </c>
      <c r="CR361" s="567">
        <f>IF('Rent Roll'!$AD27=0,0,IF(CR$3=EOMONTH('Rent Roll'!$AF27,0),1,0))</f>
        <v>0</v>
      </c>
      <c r="CS361" s="567">
        <f>IF('Rent Roll'!$AD27=0,0,IF(CS$3=EOMONTH('Rent Roll'!$AF27,0),1,0))</f>
        <v>0</v>
      </c>
      <c r="CT361" s="567">
        <f>IF('Rent Roll'!$AD27=0,0,IF(CT$3=EOMONTH('Rent Roll'!$AF27,0),1,0))</f>
        <v>0</v>
      </c>
      <c r="CU361" s="567">
        <f>IF('Rent Roll'!$AD27=0,0,IF(CU$3=EOMONTH('Rent Roll'!$AF27,0),1,0))</f>
        <v>0</v>
      </c>
      <c r="CV361" s="567">
        <f>IF('Rent Roll'!$AD27=0,0,IF(CV$3=EOMONTH('Rent Roll'!$AF27,0),1,0))</f>
        <v>0</v>
      </c>
      <c r="CW361" s="567">
        <f>IF('Rent Roll'!$AD27=0,0,IF(CW$3=EOMONTH('Rent Roll'!$AF27,0),1,0))</f>
        <v>0</v>
      </c>
      <c r="CX361" s="767">
        <f>IF('Rent Roll'!$AD27=0,0,IF(CX$3=EOMONTH('Rent Roll'!$AF27,0),1,0))</f>
        <v>0</v>
      </c>
      <c r="CY361" s="768">
        <f>IF('Rent Roll'!$AD27=0,0,IF(CY$3=EOMONTH('Rent Roll'!$AF27,0),1,0))</f>
        <v>0</v>
      </c>
      <c r="CZ361" s="567">
        <f>IF('Rent Roll'!$AD27=0,0,IF(CZ$3=EOMONTH('Rent Roll'!$AF27,0),1,0))</f>
        <v>0</v>
      </c>
      <c r="DA361" s="567">
        <f>IF('Rent Roll'!$AD27=0,0,IF(DA$3=EOMONTH('Rent Roll'!$AF27,0),1,0))</f>
        <v>0</v>
      </c>
      <c r="DB361" s="567">
        <f>IF('Rent Roll'!$AD27=0,0,IF(DB$3=EOMONTH('Rent Roll'!$AF27,0),1,0))</f>
        <v>0</v>
      </c>
      <c r="DC361" s="567">
        <f>IF('Rent Roll'!$AD27=0,0,IF(DC$3=EOMONTH('Rent Roll'!$AF27,0),1,0))</f>
        <v>0</v>
      </c>
      <c r="DD361" s="567">
        <f>IF('Rent Roll'!$AD27=0,0,IF(DD$3=EOMONTH('Rent Roll'!$AF27,0),1,0))</f>
        <v>0</v>
      </c>
      <c r="DE361" s="567">
        <f>IF('Rent Roll'!$AD27=0,0,IF(DE$3=EOMONTH('Rent Roll'!$AF27,0),1,0))</f>
        <v>0</v>
      </c>
      <c r="DF361" s="567">
        <f>IF('Rent Roll'!$AD27=0,0,IF(DF$3=EOMONTH('Rent Roll'!$AF27,0),1,0))</f>
        <v>0</v>
      </c>
      <c r="DG361" s="567">
        <f>IF('Rent Roll'!$AD27=0,0,IF(DG$3=EOMONTH('Rent Roll'!$AF27,0),1,0))</f>
        <v>0</v>
      </c>
      <c r="DH361" s="567">
        <f>IF('Rent Roll'!$AD27=0,0,IF(DH$3=EOMONTH('Rent Roll'!$AF27,0),1,0))</f>
        <v>0</v>
      </c>
      <c r="DI361" s="567">
        <f>IF('Rent Roll'!$AD27=0,0,IF(DI$3=EOMONTH('Rent Roll'!$AF27,0),1,0))</f>
        <v>0</v>
      </c>
      <c r="DJ361" s="767">
        <f>IF('Rent Roll'!$AD27=0,0,IF(DJ$3=EOMONTH('Rent Roll'!$AF27,0),1,0))</f>
        <v>0</v>
      </c>
      <c r="DK361" s="768">
        <f>IF('Rent Roll'!$AD27=0,0,IF(DK$3=EOMONTH('Rent Roll'!$AF27,0),1,0))</f>
        <v>0</v>
      </c>
      <c r="DL361" s="567">
        <f>IF('Rent Roll'!$AD27=0,0,IF(DL$3=EOMONTH('Rent Roll'!$AF27,0),1,0))</f>
        <v>0</v>
      </c>
      <c r="DM361" s="567">
        <f>IF('Rent Roll'!$AD27=0,0,IF(DM$3=EOMONTH('Rent Roll'!$AF27,0),1,0))</f>
        <v>0</v>
      </c>
      <c r="DN361" s="567">
        <f>IF('Rent Roll'!$AD27=0,0,IF(DN$3=EOMONTH('Rent Roll'!$AF27,0),1,0))</f>
        <v>0</v>
      </c>
      <c r="DO361" s="567">
        <f>IF('Rent Roll'!$AD27=0,0,IF(DO$3=EOMONTH('Rent Roll'!$AF27,0),1,0))</f>
        <v>0</v>
      </c>
      <c r="DP361" s="567">
        <f>IF('Rent Roll'!$AD27=0,0,IF(DP$3=EOMONTH('Rent Roll'!$AF27,0),1,0))</f>
        <v>0</v>
      </c>
      <c r="DQ361" s="567">
        <f>IF('Rent Roll'!$AD27=0,0,IF(DQ$3=EOMONTH('Rent Roll'!$AF27,0),1,0))</f>
        <v>0</v>
      </c>
      <c r="DR361" s="567">
        <f>IF('Rent Roll'!$AD27=0,0,IF(DR$3=EOMONTH('Rent Roll'!$AF27,0),1,0))</f>
        <v>0</v>
      </c>
      <c r="DS361" s="567">
        <f>IF('Rent Roll'!$AD27=0,0,IF(DS$3=EOMONTH('Rent Roll'!$AF27,0),1,0))</f>
        <v>0</v>
      </c>
      <c r="DT361" s="567">
        <f>IF('Rent Roll'!$AD27=0,0,IF(DT$3=EOMONTH('Rent Roll'!$AF27,0),1,0))</f>
        <v>0</v>
      </c>
      <c r="DU361" s="567">
        <f>IF('Rent Roll'!$AD27=0,0,IF(DU$3=EOMONTH('Rent Roll'!$AF27,0),1,0))</f>
        <v>0</v>
      </c>
      <c r="DV361" s="567">
        <f>IF('Rent Roll'!$AD27=0,0,IF(DV$3=EOMONTH('Rent Roll'!$AF27,0),1,0))</f>
        <v>0</v>
      </c>
    </row>
    <row r="362" spans="1:126" s="568" customFormat="1" ht="12" customHeight="1" outlineLevel="1" x14ac:dyDescent="0.4">
      <c r="A362" s="732"/>
      <c r="B362" s="564">
        <f>'Rent Roll'!$B28</f>
        <v>0</v>
      </c>
      <c r="C362" s="575" t="s">
        <v>81</v>
      </c>
      <c r="D362" s="565"/>
      <c r="E362" s="566"/>
      <c r="F362" s="778">
        <f>IF('Rent Roll'!$AD28=0,0,IF(F$3=EOMONTH('Rent Roll'!$AF28,0),1,0))</f>
        <v>0</v>
      </c>
      <c r="G362" s="768">
        <f>IF('Rent Roll'!$AD28=0,0,IF(G$3=EOMONTH('Rent Roll'!$AF28,0),1,0))</f>
        <v>0</v>
      </c>
      <c r="H362" s="567">
        <f>IF('Rent Roll'!$AD28=0,0,IF(H$3=EOMONTH('Rent Roll'!$AF28,0),1,0))</f>
        <v>0</v>
      </c>
      <c r="I362" s="567">
        <f>IF('Rent Roll'!$AD28=0,0,IF(I$3=EOMONTH('Rent Roll'!$AF28,0),1,0))</f>
        <v>0</v>
      </c>
      <c r="J362" s="567">
        <f>IF('Rent Roll'!$AD28=0,0,IF(J$3=EOMONTH('Rent Roll'!$AF28,0),1,0))</f>
        <v>0</v>
      </c>
      <c r="K362" s="567">
        <f>IF('Rent Roll'!$AD28=0,0,IF(K$3=EOMONTH('Rent Roll'!$AF28,0),1,0))</f>
        <v>0</v>
      </c>
      <c r="L362" s="567">
        <f>IF('Rent Roll'!$AD28=0,0,IF(L$3=EOMONTH('Rent Roll'!$AF28,0),1,0))</f>
        <v>0</v>
      </c>
      <c r="M362" s="567">
        <f>IF('Rent Roll'!$AD28=0,0,IF(M$3=EOMONTH('Rent Roll'!$AF28,0),1,0))</f>
        <v>0</v>
      </c>
      <c r="N362" s="567">
        <f>IF('Rent Roll'!$AD28=0,0,IF(N$3=EOMONTH('Rent Roll'!$AF28,0),1,0))</f>
        <v>0</v>
      </c>
      <c r="O362" s="567">
        <f>IF('Rent Roll'!$AD28=0,0,IF(O$3=EOMONTH('Rent Roll'!$AF28,0),1,0))</f>
        <v>0</v>
      </c>
      <c r="P362" s="567">
        <f>IF('Rent Roll'!$AD28=0,0,IF(P$3=EOMONTH('Rent Roll'!$AF28,0),1,0))</f>
        <v>0</v>
      </c>
      <c r="Q362" s="567">
        <f>IF('Rent Roll'!$AD28=0,0,IF(Q$3=EOMONTH('Rent Roll'!$AF28,0),1,0))</f>
        <v>0</v>
      </c>
      <c r="R362" s="767">
        <f>IF('Rent Roll'!$AD28=0,0,IF(R$3=EOMONTH('Rent Roll'!$AF28,0),1,0))</f>
        <v>0</v>
      </c>
      <c r="S362" s="768">
        <f>IF('Rent Roll'!$AD28=0,0,IF(S$3=EOMONTH('Rent Roll'!$AF28,0),1,0))</f>
        <v>0</v>
      </c>
      <c r="T362" s="567">
        <f>IF('Rent Roll'!$AD28=0,0,IF(T$3=EOMONTH('Rent Roll'!$AF28,0),1,0))</f>
        <v>0</v>
      </c>
      <c r="U362" s="567">
        <f>IF('Rent Roll'!$AD28=0,0,IF(U$3=EOMONTH('Rent Roll'!$AF28,0),1,0))</f>
        <v>0</v>
      </c>
      <c r="V362" s="567">
        <f>IF('Rent Roll'!$AD28=0,0,IF(V$3=EOMONTH('Rent Roll'!$AF28,0),1,0))</f>
        <v>0</v>
      </c>
      <c r="W362" s="567">
        <f>IF('Rent Roll'!$AD28=0,0,IF(W$3=EOMONTH('Rent Roll'!$AF28,0),1,0))</f>
        <v>0</v>
      </c>
      <c r="X362" s="567">
        <f>IF('Rent Roll'!$AD28=0,0,IF(X$3=EOMONTH('Rent Roll'!$AF28,0),1,0))</f>
        <v>0</v>
      </c>
      <c r="Y362" s="567">
        <f>IF('Rent Roll'!$AD28=0,0,IF(Y$3=EOMONTH('Rent Roll'!$AF28,0),1,0))</f>
        <v>0</v>
      </c>
      <c r="Z362" s="567">
        <f>IF('Rent Roll'!$AD28=0,0,IF(Z$3=EOMONTH('Rent Roll'!$AF28,0),1,0))</f>
        <v>0</v>
      </c>
      <c r="AA362" s="567">
        <f>IF('Rent Roll'!$AD28=0,0,IF(AA$3=EOMONTH('Rent Roll'!$AF28,0),1,0))</f>
        <v>0</v>
      </c>
      <c r="AB362" s="567">
        <f>IF('Rent Roll'!$AD28=0,0,IF(AB$3=EOMONTH('Rent Roll'!$AF28,0),1,0))</f>
        <v>0</v>
      </c>
      <c r="AC362" s="567">
        <f>IF('Rent Roll'!$AD28=0,0,IF(AC$3=EOMONTH('Rent Roll'!$AF28,0),1,0))</f>
        <v>0</v>
      </c>
      <c r="AD362" s="767">
        <f>IF('Rent Roll'!$AD28=0,0,IF(AD$3=EOMONTH('Rent Roll'!$AF28,0),1,0))</f>
        <v>0</v>
      </c>
      <c r="AE362" s="768">
        <f>IF('Rent Roll'!$AD28=0,0,IF(AE$3=EOMONTH('Rent Roll'!$AF28,0),1,0))</f>
        <v>0</v>
      </c>
      <c r="AF362" s="567">
        <f>IF('Rent Roll'!$AD28=0,0,IF(AF$3=EOMONTH('Rent Roll'!$AF28,0),1,0))</f>
        <v>0</v>
      </c>
      <c r="AG362" s="567">
        <f>IF('Rent Roll'!$AD28=0,0,IF(AG$3=EOMONTH('Rent Roll'!$AF28,0),1,0))</f>
        <v>0</v>
      </c>
      <c r="AH362" s="567">
        <f>IF('Rent Roll'!$AD28=0,0,IF(AH$3=EOMONTH('Rent Roll'!$AF28,0),1,0))</f>
        <v>0</v>
      </c>
      <c r="AI362" s="567">
        <f>IF('Rent Roll'!$AD28=0,0,IF(AI$3=EOMONTH('Rent Roll'!$AF28,0),1,0))</f>
        <v>0</v>
      </c>
      <c r="AJ362" s="567">
        <f>IF('Rent Roll'!$AD28=0,0,IF(AJ$3=EOMONTH('Rent Roll'!$AF28,0),1,0))</f>
        <v>0</v>
      </c>
      <c r="AK362" s="567">
        <f>IF('Rent Roll'!$AD28=0,0,IF(AK$3=EOMONTH('Rent Roll'!$AF28,0),1,0))</f>
        <v>0</v>
      </c>
      <c r="AL362" s="567">
        <f>IF('Rent Roll'!$AD28=0,0,IF(AL$3=EOMONTH('Rent Roll'!$AF28,0),1,0))</f>
        <v>0</v>
      </c>
      <c r="AM362" s="567">
        <f>IF('Rent Roll'!$AD28=0,0,IF(AM$3=EOMONTH('Rent Roll'!$AF28,0),1,0))</f>
        <v>0</v>
      </c>
      <c r="AN362" s="567">
        <f>IF('Rent Roll'!$AD28=0,0,IF(AN$3=EOMONTH('Rent Roll'!$AF28,0),1,0))</f>
        <v>0</v>
      </c>
      <c r="AO362" s="567">
        <f>IF('Rent Roll'!$AD28=0,0,IF(AO$3=EOMONTH('Rent Roll'!$AF28,0),1,0))</f>
        <v>0</v>
      </c>
      <c r="AP362" s="767">
        <f>IF('Rent Roll'!$AD28=0,0,IF(AP$3=EOMONTH('Rent Roll'!$AF28,0),1,0))</f>
        <v>0</v>
      </c>
      <c r="AQ362" s="768">
        <f>IF('Rent Roll'!$AD28=0,0,IF(AQ$3=EOMONTH('Rent Roll'!$AF28,0),1,0))</f>
        <v>0</v>
      </c>
      <c r="AR362" s="567">
        <f>IF('Rent Roll'!$AD28=0,0,IF(AR$3=EOMONTH('Rent Roll'!$AF28,0),1,0))</f>
        <v>0</v>
      </c>
      <c r="AS362" s="567">
        <f>IF('Rent Roll'!$AD28=0,0,IF(AS$3=EOMONTH('Rent Roll'!$AF28,0),1,0))</f>
        <v>0</v>
      </c>
      <c r="AT362" s="567">
        <f>IF('Rent Roll'!$AD28=0,0,IF(AT$3=EOMONTH('Rent Roll'!$AF28,0),1,0))</f>
        <v>0</v>
      </c>
      <c r="AU362" s="567">
        <f>IF('Rent Roll'!$AD28=0,0,IF(AU$3=EOMONTH('Rent Roll'!$AF28,0),1,0))</f>
        <v>0</v>
      </c>
      <c r="AV362" s="567">
        <f>IF('Rent Roll'!$AD28=0,0,IF(AV$3=EOMONTH('Rent Roll'!$AF28,0),1,0))</f>
        <v>0</v>
      </c>
      <c r="AW362" s="567">
        <f>IF('Rent Roll'!$AD28=0,0,IF(AW$3=EOMONTH('Rent Roll'!$AF28,0),1,0))</f>
        <v>0</v>
      </c>
      <c r="AX362" s="567">
        <f>IF('Rent Roll'!$AD28=0,0,IF(AX$3=EOMONTH('Rent Roll'!$AF28,0),1,0))</f>
        <v>0</v>
      </c>
      <c r="AY362" s="567">
        <f>IF('Rent Roll'!$AD28=0,0,IF(AY$3=EOMONTH('Rent Roll'!$AF28,0),1,0))</f>
        <v>0</v>
      </c>
      <c r="AZ362" s="567">
        <f>IF('Rent Roll'!$AD28=0,0,IF(AZ$3=EOMONTH('Rent Roll'!$AF28,0),1,0))</f>
        <v>0</v>
      </c>
      <c r="BA362" s="567">
        <f>IF('Rent Roll'!$AD28=0,0,IF(BA$3=EOMONTH('Rent Roll'!$AF28,0),1,0))</f>
        <v>0</v>
      </c>
      <c r="BB362" s="767">
        <f>IF('Rent Roll'!$AD28=0,0,IF(BB$3=EOMONTH('Rent Roll'!$AF28,0),1,0))</f>
        <v>0</v>
      </c>
      <c r="BC362" s="768">
        <f>IF('Rent Roll'!$AD28=0,0,IF(BC$3=EOMONTH('Rent Roll'!$AF28,0),1,0))</f>
        <v>0</v>
      </c>
      <c r="BD362" s="567">
        <f>IF('Rent Roll'!$AD28=0,0,IF(BD$3=EOMONTH('Rent Roll'!$AF28,0),1,0))</f>
        <v>0</v>
      </c>
      <c r="BE362" s="567">
        <f>IF('Rent Roll'!$AD28=0,0,IF(BE$3=EOMONTH('Rent Roll'!$AF28,0),1,0))</f>
        <v>0</v>
      </c>
      <c r="BF362" s="567">
        <f>IF('Rent Roll'!$AD28=0,0,IF(BF$3=EOMONTH('Rent Roll'!$AF28,0),1,0))</f>
        <v>0</v>
      </c>
      <c r="BG362" s="567">
        <f>IF('Rent Roll'!$AD28=0,0,IF(BG$3=EOMONTH('Rent Roll'!$AF28,0),1,0))</f>
        <v>0</v>
      </c>
      <c r="BH362" s="567">
        <f>IF('Rent Roll'!$AD28=0,0,IF(BH$3=EOMONTH('Rent Roll'!$AF28,0),1,0))</f>
        <v>0</v>
      </c>
      <c r="BI362" s="567">
        <f>IF('Rent Roll'!$AD28=0,0,IF(BI$3=EOMONTH('Rent Roll'!$AF28,0),1,0))</f>
        <v>0</v>
      </c>
      <c r="BJ362" s="567">
        <f>IF('Rent Roll'!$AD28=0,0,IF(BJ$3=EOMONTH('Rent Roll'!$AF28,0),1,0))</f>
        <v>0</v>
      </c>
      <c r="BK362" s="567">
        <f>IF('Rent Roll'!$AD28=0,0,IF(BK$3=EOMONTH('Rent Roll'!$AF28,0),1,0))</f>
        <v>0</v>
      </c>
      <c r="BL362" s="567">
        <f>IF('Rent Roll'!$AD28=0,0,IF(BL$3=EOMONTH('Rent Roll'!$AF28,0),1,0))</f>
        <v>0</v>
      </c>
      <c r="BM362" s="567">
        <f>IF('Rent Roll'!$AD28=0,0,IF(BM$3=EOMONTH('Rent Roll'!$AF28,0),1,0))</f>
        <v>0</v>
      </c>
      <c r="BN362" s="767">
        <f>IF('Rent Roll'!$AD28=0,0,IF(BN$3=EOMONTH('Rent Roll'!$AF28,0),1,0))</f>
        <v>0</v>
      </c>
      <c r="BO362" s="768">
        <f>IF('Rent Roll'!$AD28=0,0,IF(BO$3=EOMONTH('Rent Roll'!$AF28,0),1,0))</f>
        <v>0</v>
      </c>
      <c r="BP362" s="567">
        <f>IF('Rent Roll'!$AD28=0,0,IF(BP$3=EOMONTH('Rent Roll'!$AF28,0),1,0))</f>
        <v>0</v>
      </c>
      <c r="BQ362" s="567">
        <f>IF('Rent Roll'!$AD28=0,0,IF(BQ$3=EOMONTH('Rent Roll'!$AF28,0),1,0))</f>
        <v>0</v>
      </c>
      <c r="BR362" s="567">
        <f>IF('Rent Roll'!$AD28=0,0,IF(BR$3=EOMONTH('Rent Roll'!$AF28,0),1,0))</f>
        <v>0</v>
      </c>
      <c r="BS362" s="567">
        <f>IF('Rent Roll'!$AD28=0,0,IF(BS$3=EOMONTH('Rent Roll'!$AF28,0),1,0))</f>
        <v>0</v>
      </c>
      <c r="BT362" s="567">
        <f>IF('Rent Roll'!$AD28=0,0,IF(BT$3=EOMONTH('Rent Roll'!$AF28,0),1,0))</f>
        <v>0</v>
      </c>
      <c r="BU362" s="567">
        <f>IF('Rent Roll'!$AD28=0,0,IF(BU$3=EOMONTH('Rent Roll'!$AF28,0),1,0))</f>
        <v>0</v>
      </c>
      <c r="BV362" s="567">
        <f>IF('Rent Roll'!$AD28=0,0,IF(BV$3=EOMONTH('Rent Roll'!$AF28,0),1,0))</f>
        <v>0</v>
      </c>
      <c r="BW362" s="567">
        <f>IF('Rent Roll'!$AD28=0,0,IF(BW$3=EOMONTH('Rent Roll'!$AF28,0),1,0))</f>
        <v>0</v>
      </c>
      <c r="BX362" s="567">
        <f>IF('Rent Roll'!$AD28=0,0,IF(BX$3=EOMONTH('Rent Roll'!$AF28,0),1,0))</f>
        <v>0</v>
      </c>
      <c r="BY362" s="567">
        <f>IF('Rent Roll'!$AD28=0,0,IF(BY$3=EOMONTH('Rent Roll'!$AF28,0),1,0))</f>
        <v>0</v>
      </c>
      <c r="BZ362" s="767">
        <f>IF('Rent Roll'!$AD28=0,0,IF(BZ$3=EOMONTH('Rent Roll'!$AF28,0),1,0))</f>
        <v>0</v>
      </c>
      <c r="CA362" s="768">
        <f>IF('Rent Roll'!$AD28=0,0,IF(CA$3=EOMONTH('Rent Roll'!$AF28,0),1,0))</f>
        <v>0</v>
      </c>
      <c r="CB362" s="567">
        <f>IF('Rent Roll'!$AD28=0,0,IF(CB$3=EOMONTH('Rent Roll'!$AF28,0),1,0))</f>
        <v>0</v>
      </c>
      <c r="CC362" s="567">
        <f>IF('Rent Roll'!$AD28=0,0,IF(CC$3=EOMONTH('Rent Roll'!$AF28,0),1,0))</f>
        <v>0</v>
      </c>
      <c r="CD362" s="567">
        <f>IF('Rent Roll'!$AD28=0,0,IF(CD$3=EOMONTH('Rent Roll'!$AF28,0),1,0))</f>
        <v>0</v>
      </c>
      <c r="CE362" s="567">
        <f>IF('Rent Roll'!$AD28=0,0,IF(CE$3=EOMONTH('Rent Roll'!$AF28,0),1,0))</f>
        <v>0</v>
      </c>
      <c r="CF362" s="567">
        <f>IF('Rent Roll'!$AD28=0,0,IF(CF$3=EOMONTH('Rent Roll'!$AF28,0),1,0))</f>
        <v>0</v>
      </c>
      <c r="CG362" s="567">
        <f>IF('Rent Roll'!$AD28=0,0,IF(CG$3=EOMONTH('Rent Roll'!$AF28,0),1,0))</f>
        <v>0</v>
      </c>
      <c r="CH362" s="567">
        <f>IF('Rent Roll'!$AD28=0,0,IF(CH$3=EOMONTH('Rent Roll'!$AF28,0),1,0))</f>
        <v>0</v>
      </c>
      <c r="CI362" s="567">
        <f>IF('Rent Roll'!$AD28=0,0,IF(CI$3=EOMONTH('Rent Roll'!$AF28,0),1,0))</f>
        <v>0</v>
      </c>
      <c r="CJ362" s="567">
        <f>IF('Rent Roll'!$AD28=0,0,IF(CJ$3=EOMONTH('Rent Roll'!$AF28,0),1,0))</f>
        <v>0</v>
      </c>
      <c r="CK362" s="567">
        <f>IF('Rent Roll'!$AD28=0,0,IF(CK$3=EOMONTH('Rent Roll'!$AF28,0),1,0))</f>
        <v>0</v>
      </c>
      <c r="CL362" s="767">
        <f>IF('Rent Roll'!$AD28=0,0,IF(CL$3=EOMONTH('Rent Roll'!$AF28,0),1,0))</f>
        <v>0</v>
      </c>
      <c r="CM362" s="768">
        <f>IF('Rent Roll'!$AD28=0,0,IF(CM$3=EOMONTH('Rent Roll'!$AF28,0),1,0))</f>
        <v>0</v>
      </c>
      <c r="CN362" s="567">
        <f>IF('Rent Roll'!$AD28=0,0,IF(CN$3=EOMONTH('Rent Roll'!$AF28,0),1,0))</f>
        <v>0</v>
      </c>
      <c r="CO362" s="567">
        <f>IF('Rent Roll'!$AD28=0,0,IF(CO$3=EOMONTH('Rent Roll'!$AF28,0),1,0))</f>
        <v>0</v>
      </c>
      <c r="CP362" s="567">
        <f>IF('Rent Roll'!$AD28=0,0,IF(CP$3=EOMONTH('Rent Roll'!$AF28,0),1,0))</f>
        <v>0</v>
      </c>
      <c r="CQ362" s="567">
        <f>IF('Rent Roll'!$AD28=0,0,IF(CQ$3=EOMONTH('Rent Roll'!$AF28,0),1,0))</f>
        <v>0</v>
      </c>
      <c r="CR362" s="567">
        <f>IF('Rent Roll'!$AD28=0,0,IF(CR$3=EOMONTH('Rent Roll'!$AF28,0),1,0))</f>
        <v>0</v>
      </c>
      <c r="CS362" s="567">
        <f>IF('Rent Roll'!$AD28=0,0,IF(CS$3=EOMONTH('Rent Roll'!$AF28,0),1,0))</f>
        <v>0</v>
      </c>
      <c r="CT362" s="567">
        <f>IF('Rent Roll'!$AD28=0,0,IF(CT$3=EOMONTH('Rent Roll'!$AF28,0),1,0))</f>
        <v>0</v>
      </c>
      <c r="CU362" s="567">
        <f>IF('Rent Roll'!$AD28=0,0,IF(CU$3=EOMONTH('Rent Roll'!$AF28,0),1,0))</f>
        <v>0</v>
      </c>
      <c r="CV362" s="567">
        <f>IF('Rent Roll'!$AD28=0,0,IF(CV$3=EOMONTH('Rent Roll'!$AF28,0),1,0))</f>
        <v>0</v>
      </c>
      <c r="CW362" s="567">
        <f>IF('Rent Roll'!$AD28=0,0,IF(CW$3=EOMONTH('Rent Roll'!$AF28,0),1,0))</f>
        <v>0</v>
      </c>
      <c r="CX362" s="767">
        <f>IF('Rent Roll'!$AD28=0,0,IF(CX$3=EOMONTH('Rent Roll'!$AF28,0),1,0))</f>
        <v>0</v>
      </c>
      <c r="CY362" s="768">
        <f>IF('Rent Roll'!$AD28=0,0,IF(CY$3=EOMONTH('Rent Roll'!$AF28,0),1,0))</f>
        <v>0</v>
      </c>
      <c r="CZ362" s="567">
        <f>IF('Rent Roll'!$AD28=0,0,IF(CZ$3=EOMONTH('Rent Roll'!$AF28,0),1,0))</f>
        <v>0</v>
      </c>
      <c r="DA362" s="567">
        <f>IF('Rent Roll'!$AD28=0,0,IF(DA$3=EOMONTH('Rent Roll'!$AF28,0),1,0))</f>
        <v>0</v>
      </c>
      <c r="DB362" s="567">
        <f>IF('Rent Roll'!$AD28=0,0,IF(DB$3=EOMONTH('Rent Roll'!$AF28,0),1,0))</f>
        <v>0</v>
      </c>
      <c r="DC362" s="567">
        <f>IF('Rent Roll'!$AD28=0,0,IF(DC$3=EOMONTH('Rent Roll'!$AF28,0),1,0))</f>
        <v>0</v>
      </c>
      <c r="DD362" s="567">
        <f>IF('Rent Roll'!$AD28=0,0,IF(DD$3=EOMONTH('Rent Roll'!$AF28,0),1,0))</f>
        <v>0</v>
      </c>
      <c r="DE362" s="567">
        <f>IF('Rent Roll'!$AD28=0,0,IF(DE$3=EOMONTH('Rent Roll'!$AF28,0),1,0))</f>
        <v>0</v>
      </c>
      <c r="DF362" s="567">
        <f>IF('Rent Roll'!$AD28=0,0,IF(DF$3=EOMONTH('Rent Roll'!$AF28,0),1,0))</f>
        <v>0</v>
      </c>
      <c r="DG362" s="567">
        <f>IF('Rent Roll'!$AD28=0,0,IF(DG$3=EOMONTH('Rent Roll'!$AF28,0),1,0))</f>
        <v>0</v>
      </c>
      <c r="DH362" s="567">
        <f>IF('Rent Roll'!$AD28=0,0,IF(DH$3=EOMONTH('Rent Roll'!$AF28,0),1,0))</f>
        <v>0</v>
      </c>
      <c r="DI362" s="567">
        <f>IF('Rent Roll'!$AD28=0,0,IF(DI$3=EOMONTH('Rent Roll'!$AF28,0),1,0))</f>
        <v>0</v>
      </c>
      <c r="DJ362" s="767">
        <f>IF('Rent Roll'!$AD28=0,0,IF(DJ$3=EOMONTH('Rent Roll'!$AF28,0),1,0))</f>
        <v>0</v>
      </c>
      <c r="DK362" s="768">
        <f>IF('Rent Roll'!$AD28=0,0,IF(DK$3=EOMONTH('Rent Roll'!$AF28,0),1,0))</f>
        <v>0</v>
      </c>
      <c r="DL362" s="567">
        <f>IF('Rent Roll'!$AD28=0,0,IF(DL$3=EOMONTH('Rent Roll'!$AF28,0),1,0))</f>
        <v>0</v>
      </c>
      <c r="DM362" s="567">
        <f>IF('Rent Roll'!$AD28=0,0,IF(DM$3=EOMONTH('Rent Roll'!$AF28,0),1,0))</f>
        <v>0</v>
      </c>
      <c r="DN362" s="567">
        <f>IF('Rent Roll'!$AD28=0,0,IF(DN$3=EOMONTH('Rent Roll'!$AF28,0),1,0))</f>
        <v>0</v>
      </c>
      <c r="DO362" s="567">
        <f>IF('Rent Roll'!$AD28=0,0,IF(DO$3=EOMONTH('Rent Roll'!$AF28,0),1,0))</f>
        <v>0</v>
      </c>
      <c r="DP362" s="567">
        <f>IF('Rent Roll'!$AD28=0,0,IF(DP$3=EOMONTH('Rent Roll'!$AF28,0),1,0))</f>
        <v>0</v>
      </c>
      <c r="DQ362" s="567">
        <f>IF('Rent Roll'!$AD28=0,0,IF(DQ$3=EOMONTH('Rent Roll'!$AF28,0),1,0))</f>
        <v>0</v>
      </c>
      <c r="DR362" s="567">
        <f>IF('Rent Roll'!$AD28=0,0,IF(DR$3=EOMONTH('Rent Roll'!$AF28,0),1,0))</f>
        <v>0</v>
      </c>
      <c r="DS362" s="567">
        <f>IF('Rent Roll'!$AD28=0,0,IF(DS$3=EOMONTH('Rent Roll'!$AF28,0),1,0))</f>
        <v>0</v>
      </c>
      <c r="DT362" s="567">
        <f>IF('Rent Roll'!$AD28=0,0,IF(DT$3=EOMONTH('Rent Roll'!$AF28,0),1,0))</f>
        <v>0</v>
      </c>
      <c r="DU362" s="567">
        <f>IF('Rent Roll'!$AD28=0,0,IF(DU$3=EOMONTH('Rent Roll'!$AF28,0),1,0))</f>
        <v>0</v>
      </c>
      <c r="DV362" s="567">
        <f>IF('Rent Roll'!$AD28=0,0,IF(DV$3=EOMONTH('Rent Roll'!$AF28,0),1,0))</f>
        <v>0</v>
      </c>
    </row>
    <row r="363" spans="1:126" s="568" customFormat="1" ht="12" customHeight="1" outlineLevel="1" x14ac:dyDescent="0.4">
      <c r="A363" s="732"/>
      <c r="B363" s="564">
        <f>'Rent Roll'!$B29</f>
        <v>0</v>
      </c>
      <c r="C363" s="575" t="s">
        <v>81</v>
      </c>
      <c r="D363" s="565"/>
      <c r="E363" s="566"/>
      <c r="F363" s="778">
        <f>IF('Rent Roll'!$AD29=0,0,IF(F$3=EOMONTH('Rent Roll'!$AF29,0),1,0))</f>
        <v>0</v>
      </c>
      <c r="G363" s="768">
        <f>IF('Rent Roll'!$AD29=0,0,IF(G$3=EOMONTH('Rent Roll'!$AF29,0),1,0))</f>
        <v>0</v>
      </c>
      <c r="H363" s="567">
        <f>IF('Rent Roll'!$AD29=0,0,IF(H$3=EOMONTH('Rent Roll'!$AF29,0),1,0))</f>
        <v>0</v>
      </c>
      <c r="I363" s="567">
        <f>IF('Rent Roll'!$AD29=0,0,IF(I$3=EOMONTH('Rent Roll'!$AF29,0),1,0))</f>
        <v>0</v>
      </c>
      <c r="J363" s="567">
        <f>IF('Rent Roll'!$AD29=0,0,IF(J$3=EOMONTH('Rent Roll'!$AF29,0),1,0))</f>
        <v>0</v>
      </c>
      <c r="K363" s="567">
        <f>IF('Rent Roll'!$AD29=0,0,IF(K$3=EOMONTH('Rent Roll'!$AF29,0),1,0))</f>
        <v>0</v>
      </c>
      <c r="L363" s="567">
        <f>IF('Rent Roll'!$AD29=0,0,IF(L$3=EOMONTH('Rent Roll'!$AF29,0),1,0))</f>
        <v>0</v>
      </c>
      <c r="M363" s="567">
        <f>IF('Rent Roll'!$AD29=0,0,IF(M$3=EOMONTH('Rent Roll'!$AF29,0),1,0))</f>
        <v>0</v>
      </c>
      <c r="N363" s="567">
        <f>IF('Rent Roll'!$AD29=0,0,IF(N$3=EOMONTH('Rent Roll'!$AF29,0),1,0))</f>
        <v>0</v>
      </c>
      <c r="O363" s="567">
        <f>IF('Rent Roll'!$AD29=0,0,IF(O$3=EOMONTH('Rent Roll'!$AF29,0),1,0))</f>
        <v>0</v>
      </c>
      <c r="P363" s="567">
        <f>IF('Rent Roll'!$AD29=0,0,IF(P$3=EOMONTH('Rent Roll'!$AF29,0),1,0))</f>
        <v>0</v>
      </c>
      <c r="Q363" s="567">
        <f>IF('Rent Roll'!$AD29=0,0,IF(Q$3=EOMONTH('Rent Roll'!$AF29,0),1,0))</f>
        <v>0</v>
      </c>
      <c r="R363" s="767">
        <f>IF('Rent Roll'!$AD29=0,0,IF(R$3=EOMONTH('Rent Roll'!$AF29,0),1,0))</f>
        <v>0</v>
      </c>
      <c r="S363" s="768">
        <f>IF('Rent Roll'!$AD29=0,0,IF(S$3=EOMONTH('Rent Roll'!$AF29,0),1,0))</f>
        <v>0</v>
      </c>
      <c r="T363" s="567">
        <f>IF('Rent Roll'!$AD29=0,0,IF(T$3=EOMONTH('Rent Roll'!$AF29,0),1,0))</f>
        <v>0</v>
      </c>
      <c r="U363" s="567">
        <f>IF('Rent Roll'!$AD29=0,0,IF(U$3=EOMONTH('Rent Roll'!$AF29,0),1,0))</f>
        <v>0</v>
      </c>
      <c r="V363" s="567">
        <f>IF('Rent Roll'!$AD29=0,0,IF(V$3=EOMONTH('Rent Roll'!$AF29,0),1,0))</f>
        <v>0</v>
      </c>
      <c r="W363" s="567">
        <f>IF('Rent Roll'!$AD29=0,0,IF(W$3=EOMONTH('Rent Roll'!$AF29,0),1,0))</f>
        <v>0</v>
      </c>
      <c r="X363" s="567">
        <f>IF('Rent Roll'!$AD29=0,0,IF(X$3=EOMONTH('Rent Roll'!$AF29,0),1,0))</f>
        <v>0</v>
      </c>
      <c r="Y363" s="567">
        <f>IF('Rent Roll'!$AD29=0,0,IF(Y$3=EOMONTH('Rent Roll'!$AF29,0),1,0))</f>
        <v>0</v>
      </c>
      <c r="Z363" s="567">
        <f>IF('Rent Roll'!$AD29=0,0,IF(Z$3=EOMONTH('Rent Roll'!$AF29,0),1,0))</f>
        <v>0</v>
      </c>
      <c r="AA363" s="567">
        <f>IF('Rent Roll'!$AD29=0,0,IF(AA$3=EOMONTH('Rent Roll'!$AF29,0),1,0))</f>
        <v>0</v>
      </c>
      <c r="AB363" s="567">
        <f>IF('Rent Roll'!$AD29=0,0,IF(AB$3=EOMONTH('Rent Roll'!$AF29,0),1,0))</f>
        <v>0</v>
      </c>
      <c r="AC363" s="567">
        <f>IF('Rent Roll'!$AD29=0,0,IF(AC$3=EOMONTH('Rent Roll'!$AF29,0),1,0))</f>
        <v>0</v>
      </c>
      <c r="AD363" s="767">
        <f>IF('Rent Roll'!$AD29=0,0,IF(AD$3=EOMONTH('Rent Roll'!$AF29,0),1,0))</f>
        <v>0</v>
      </c>
      <c r="AE363" s="768">
        <f>IF('Rent Roll'!$AD29=0,0,IF(AE$3=EOMONTH('Rent Roll'!$AF29,0),1,0))</f>
        <v>0</v>
      </c>
      <c r="AF363" s="567">
        <f>IF('Rent Roll'!$AD29=0,0,IF(AF$3=EOMONTH('Rent Roll'!$AF29,0),1,0))</f>
        <v>0</v>
      </c>
      <c r="AG363" s="567">
        <f>IF('Rent Roll'!$AD29=0,0,IF(AG$3=EOMONTH('Rent Roll'!$AF29,0),1,0))</f>
        <v>0</v>
      </c>
      <c r="AH363" s="567">
        <f>IF('Rent Roll'!$AD29=0,0,IF(AH$3=EOMONTH('Rent Roll'!$AF29,0),1,0))</f>
        <v>0</v>
      </c>
      <c r="AI363" s="567">
        <f>IF('Rent Roll'!$AD29=0,0,IF(AI$3=EOMONTH('Rent Roll'!$AF29,0),1,0))</f>
        <v>0</v>
      </c>
      <c r="AJ363" s="567">
        <f>IF('Rent Roll'!$AD29=0,0,IF(AJ$3=EOMONTH('Rent Roll'!$AF29,0),1,0))</f>
        <v>0</v>
      </c>
      <c r="AK363" s="567">
        <f>IF('Rent Roll'!$AD29=0,0,IF(AK$3=EOMONTH('Rent Roll'!$AF29,0),1,0))</f>
        <v>0</v>
      </c>
      <c r="AL363" s="567">
        <f>IF('Rent Roll'!$AD29=0,0,IF(AL$3=EOMONTH('Rent Roll'!$AF29,0),1,0))</f>
        <v>0</v>
      </c>
      <c r="AM363" s="567">
        <f>IF('Rent Roll'!$AD29=0,0,IF(AM$3=EOMONTH('Rent Roll'!$AF29,0),1,0))</f>
        <v>0</v>
      </c>
      <c r="AN363" s="567">
        <f>IF('Rent Roll'!$AD29=0,0,IF(AN$3=EOMONTH('Rent Roll'!$AF29,0),1,0))</f>
        <v>0</v>
      </c>
      <c r="AO363" s="567">
        <f>IF('Rent Roll'!$AD29=0,0,IF(AO$3=EOMONTH('Rent Roll'!$AF29,0),1,0))</f>
        <v>0</v>
      </c>
      <c r="AP363" s="767">
        <f>IF('Rent Roll'!$AD29=0,0,IF(AP$3=EOMONTH('Rent Roll'!$AF29,0),1,0))</f>
        <v>0</v>
      </c>
      <c r="AQ363" s="768">
        <f>IF('Rent Roll'!$AD29=0,0,IF(AQ$3=EOMONTH('Rent Roll'!$AF29,0),1,0))</f>
        <v>0</v>
      </c>
      <c r="AR363" s="567">
        <f>IF('Rent Roll'!$AD29=0,0,IF(AR$3=EOMONTH('Rent Roll'!$AF29,0),1,0))</f>
        <v>0</v>
      </c>
      <c r="AS363" s="567">
        <f>IF('Rent Roll'!$AD29=0,0,IF(AS$3=EOMONTH('Rent Roll'!$AF29,0),1,0))</f>
        <v>0</v>
      </c>
      <c r="AT363" s="567">
        <f>IF('Rent Roll'!$AD29=0,0,IF(AT$3=EOMONTH('Rent Roll'!$AF29,0),1,0))</f>
        <v>0</v>
      </c>
      <c r="AU363" s="567">
        <f>IF('Rent Roll'!$AD29=0,0,IF(AU$3=EOMONTH('Rent Roll'!$AF29,0),1,0))</f>
        <v>0</v>
      </c>
      <c r="AV363" s="567">
        <f>IF('Rent Roll'!$AD29=0,0,IF(AV$3=EOMONTH('Rent Roll'!$AF29,0),1,0))</f>
        <v>0</v>
      </c>
      <c r="AW363" s="567">
        <f>IF('Rent Roll'!$AD29=0,0,IF(AW$3=EOMONTH('Rent Roll'!$AF29,0),1,0))</f>
        <v>0</v>
      </c>
      <c r="AX363" s="567">
        <f>IF('Rent Roll'!$AD29=0,0,IF(AX$3=EOMONTH('Rent Roll'!$AF29,0),1,0))</f>
        <v>0</v>
      </c>
      <c r="AY363" s="567">
        <f>IF('Rent Roll'!$AD29=0,0,IF(AY$3=EOMONTH('Rent Roll'!$AF29,0),1,0))</f>
        <v>0</v>
      </c>
      <c r="AZ363" s="567">
        <f>IF('Rent Roll'!$AD29=0,0,IF(AZ$3=EOMONTH('Rent Roll'!$AF29,0),1,0))</f>
        <v>0</v>
      </c>
      <c r="BA363" s="567">
        <f>IF('Rent Roll'!$AD29=0,0,IF(BA$3=EOMONTH('Rent Roll'!$AF29,0),1,0))</f>
        <v>0</v>
      </c>
      <c r="BB363" s="767">
        <f>IF('Rent Roll'!$AD29=0,0,IF(BB$3=EOMONTH('Rent Roll'!$AF29,0),1,0))</f>
        <v>0</v>
      </c>
      <c r="BC363" s="768">
        <f>IF('Rent Roll'!$AD29=0,0,IF(BC$3=EOMONTH('Rent Roll'!$AF29,0),1,0))</f>
        <v>0</v>
      </c>
      <c r="BD363" s="567">
        <f>IF('Rent Roll'!$AD29=0,0,IF(BD$3=EOMONTH('Rent Roll'!$AF29,0),1,0))</f>
        <v>0</v>
      </c>
      <c r="BE363" s="567">
        <f>IF('Rent Roll'!$AD29=0,0,IF(BE$3=EOMONTH('Rent Roll'!$AF29,0),1,0))</f>
        <v>0</v>
      </c>
      <c r="BF363" s="567">
        <f>IF('Rent Roll'!$AD29=0,0,IF(BF$3=EOMONTH('Rent Roll'!$AF29,0),1,0))</f>
        <v>0</v>
      </c>
      <c r="BG363" s="567">
        <f>IF('Rent Roll'!$AD29=0,0,IF(BG$3=EOMONTH('Rent Roll'!$AF29,0),1,0))</f>
        <v>0</v>
      </c>
      <c r="BH363" s="567">
        <f>IF('Rent Roll'!$AD29=0,0,IF(BH$3=EOMONTH('Rent Roll'!$AF29,0),1,0))</f>
        <v>0</v>
      </c>
      <c r="BI363" s="567">
        <f>IF('Rent Roll'!$AD29=0,0,IF(BI$3=EOMONTH('Rent Roll'!$AF29,0),1,0))</f>
        <v>0</v>
      </c>
      <c r="BJ363" s="567">
        <f>IF('Rent Roll'!$AD29=0,0,IF(BJ$3=EOMONTH('Rent Roll'!$AF29,0),1,0))</f>
        <v>0</v>
      </c>
      <c r="BK363" s="567">
        <f>IF('Rent Roll'!$AD29=0,0,IF(BK$3=EOMONTH('Rent Roll'!$AF29,0),1,0))</f>
        <v>0</v>
      </c>
      <c r="BL363" s="567">
        <f>IF('Rent Roll'!$AD29=0,0,IF(BL$3=EOMONTH('Rent Roll'!$AF29,0),1,0))</f>
        <v>0</v>
      </c>
      <c r="BM363" s="567">
        <f>IF('Rent Roll'!$AD29=0,0,IF(BM$3=EOMONTH('Rent Roll'!$AF29,0),1,0))</f>
        <v>0</v>
      </c>
      <c r="BN363" s="767">
        <f>IF('Rent Roll'!$AD29=0,0,IF(BN$3=EOMONTH('Rent Roll'!$AF29,0),1,0))</f>
        <v>0</v>
      </c>
      <c r="BO363" s="768">
        <f>IF('Rent Roll'!$AD29=0,0,IF(BO$3=EOMONTH('Rent Roll'!$AF29,0),1,0))</f>
        <v>0</v>
      </c>
      <c r="BP363" s="567">
        <f>IF('Rent Roll'!$AD29=0,0,IF(BP$3=EOMONTH('Rent Roll'!$AF29,0),1,0))</f>
        <v>0</v>
      </c>
      <c r="BQ363" s="567">
        <f>IF('Rent Roll'!$AD29=0,0,IF(BQ$3=EOMONTH('Rent Roll'!$AF29,0),1,0))</f>
        <v>0</v>
      </c>
      <c r="BR363" s="567">
        <f>IF('Rent Roll'!$AD29=0,0,IF(BR$3=EOMONTH('Rent Roll'!$AF29,0),1,0))</f>
        <v>0</v>
      </c>
      <c r="BS363" s="567">
        <f>IF('Rent Roll'!$AD29=0,0,IF(BS$3=EOMONTH('Rent Roll'!$AF29,0),1,0))</f>
        <v>0</v>
      </c>
      <c r="BT363" s="567">
        <f>IF('Rent Roll'!$AD29=0,0,IF(BT$3=EOMONTH('Rent Roll'!$AF29,0),1,0))</f>
        <v>0</v>
      </c>
      <c r="BU363" s="567">
        <f>IF('Rent Roll'!$AD29=0,0,IF(BU$3=EOMONTH('Rent Roll'!$AF29,0),1,0))</f>
        <v>0</v>
      </c>
      <c r="BV363" s="567">
        <f>IF('Rent Roll'!$AD29=0,0,IF(BV$3=EOMONTH('Rent Roll'!$AF29,0),1,0))</f>
        <v>0</v>
      </c>
      <c r="BW363" s="567">
        <f>IF('Rent Roll'!$AD29=0,0,IF(BW$3=EOMONTH('Rent Roll'!$AF29,0),1,0))</f>
        <v>0</v>
      </c>
      <c r="BX363" s="567">
        <f>IF('Rent Roll'!$AD29=0,0,IF(BX$3=EOMONTH('Rent Roll'!$AF29,0),1,0))</f>
        <v>0</v>
      </c>
      <c r="BY363" s="567">
        <f>IF('Rent Roll'!$AD29=0,0,IF(BY$3=EOMONTH('Rent Roll'!$AF29,0),1,0))</f>
        <v>0</v>
      </c>
      <c r="BZ363" s="767">
        <f>IF('Rent Roll'!$AD29=0,0,IF(BZ$3=EOMONTH('Rent Roll'!$AF29,0),1,0))</f>
        <v>0</v>
      </c>
      <c r="CA363" s="768">
        <f>IF('Rent Roll'!$AD29=0,0,IF(CA$3=EOMONTH('Rent Roll'!$AF29,0),1,0))</f>
        <v>0</v>
      </c>
      <c r="CB363" s="567">
        <f>IF('Rent Roll'!$AD29=0,0,IF(CB$3=EOMONTH('Rent Roll'!$AF29,0),1,0))</f>
        <v>0</v>
      </c>
      <c r="CC363" s="567">
        <f>IF('Rent Roll'!$AD29=0,0,IF(CC$3=EOMONTH('Rent Roll'!$AF29,0),1,0))</f>
        <v>0</v>
      </c>
      <c r="CD363" s="567">
        <f>IF('Rent Roll'!$AD29=0,0,IF(CD$3=EOMONTH('Rent Roll'!$AF29,0),1,0))</f>
        <v>0</v>
      </c>
      <c r="CE363" s="567">
        <f>IF('Rent Roll'!$AD29=0,0,IF(CE$3=EOMONTH('Rent Roll'!$AF29,0),1,0))</f>
        <v>0</v>
      </c>
      <c r="CF363" s="567">
        <f>IF('Rent Roll'!$AD29=0,0,IF(CF$3=EOMONTH('Rent Roll'!$AF29,0),1,0))</f>
        <v>0</v>
      </c>
      <c r="CG363" s="567">
        <f>IF('Rent Roll'!$AD29=0,0,IF(CG$3=EOMONTH('Rent Roll'!$AF29,0),1,0))</f>
        <v>0</v>
      </c>
      <c r="CH363" s="567">
        <f>IF('Rent Roll'!$AD29=0,0,IF(CH$3=EOMONTH('Rent Roll'!$AF29,0),1,0))</f>
        <v>0</v>
      </c>
      <c r="CI363" s="567">
        <f>IF('Rent Roll'!$AD29=0,0,IF(CI$3=EOMONTH('Rent Roll'!$AF29,0),1,0))</f>
        <v>0</v>
      </c>
      <c r="CJ363" s="567">
        <f>IF('Rent Roll'!$AD29=0,0,IF(CJ$3=EOMONTH('Rent Roll'!$AF29,0),1,0))</f>
        <v>0</v>
      </c>
      <c r="CK363" s="567">
        <f>IF('Rent Roll'!$AD29=0,0,IF(CK$3=EOMONTH('Rent Roll'!$AF29,0),1,0))</f>
        <v>0</v>
      </c>
      <c r="CL363" s="767">
        <f>IF('Rent Roll'!$AD29=0,0,IF(CL$3=EOMONTH('Rent Roll'!$AF29,0),1,0))</f>
        <v>0</v>
      </c>
      <c r="CM363" s="768">
        <f>IF('Rent Roll'!$AD29=0,0,IF(CM$3=EOMONTH('Rent Roll'!$AF29,0),1,0))</f>
        <v>0</v>
      </c>
      <c r="CN363" s="567">
        <f>IF('Rent Roll'!$AD29=0,0,IF(CN$3=EOMONTH('Rent Roll'!$AF29,0),1,0))</f>
        <v>0</v>
      </c>
      <c r="CO363" s="567">
        <f>IF('Rent Roll'!$AD29=0,0,IF(CO$3=EOMONTH('Rent Roll'!$AF29,0),1,0))</f>
        <v>0</v>
      </c>
      <c r="CP363" s="567">
        <f>IF('Rent Roll'!$AD29=0,0,IF(CP$3=EOMONTH('Rent Roll'!$AF29,0),1,0))</f>
        <v>0</v>
      </c>
      <c r="CQ363" s="567">
        <f>IF('Rent Roll'!$AD29=0,0,IF(CQ$3=EOMONTH('Rent Roll'!$AF29,0),1,0))</f>
        <v>0</v>
      </c>
      <c r="CR363" s="567">
        <f>IF('Rent Roll'!$AD29=0,0,IF(CR$3=EOMONTH('Rent Roll'!$AF29,0),1,0))</f>
        <v>0</v>
      </c>
      <c r="CS363" s="567">
        <f>IF('Rent Roll'!$AD29=0,0,IF(CS$3=EOMONTH('Rent Roll'!$AF29,0),1,0))</f>
        <v>0</v>
      </c>
      <c r="CT363" s="567">
        <f>IF('Rent Roll'!$AD29=0,0,IF(CT$3=EOMONTH('Rent Roll'!$AF29,0),1,0))</f>
        <v>0</v>
      </c>
      <c r="CU363" s="567">
        <f>IF('Rent Roll'!$AD29=0,0,IF(CU$3=EOMONTH('Rent Roll'!$AF29,0),1,0))</f>
        <v>0</v>
      </c>
      <c r="CV363" s="567">
        <f>IF('Rent Roll'!$AD29=0,0,IF(CV$3=EOMONTH('Rent Roll'!$AF29,0),1,0))</f>
        <v>0</v>
      </c>
      <c r="CW363" s="567">
        <f>IF('Rent Roll'!$AD29=0,0,IF(CW$3=EOMONTH('Rent Roll'!$AF29,0),1,0))</f>
        <v>0</v>
      </c>
      <c r="CX363" s="767">
        <f>IF('Rent Roll'!$AD29=0,0,IF(CX$3=EOMONTH('Rent Roll'!$AF29,0),1,0))</f>
        <v>0</v>
      </c>
      <c r="CY363" s="768">
        <f>IF('Rent Roll'!$AD29=0,0,IF(CY$3=EOMONTH('Rent Roll'!$AF29,0),1,0))</f>
        <v>0</v>
      </c>
      <c r="CZ363" s="567">
        <f>IF('Rent Roll'!$AD29=0,0,IF(CZ$3=EOMONTH('Rent Roll'!$AF29,0),1,0))</f>
        <v>0</v>
      </c>
      <c r="DA363" s="567">
        <f>IF('Rent Roll'!$AD29=0,0,IF(DA$3=EOMONTH('Rent Roll'!$AF29,0),1,0))</f>
        <v>0</v>
      </c>
      <c r="DB363" s="567">
        <f>IF('Rent Roll'!$AD29=0,0,IF(DB$3=EOMONTH('Rent Roll'!$AF29,0),1,0))</f>
        <v>0</v>
      </c>
      <c r="DC363" s="567">
        <f>IF('Rent Roll'!$AD29=0,0,IF(DC$3=EOMONTH('Rent Roll'!$AF29,0),1,0))</f>
        <v>0</v>
      </c>
      <c r="DD363" s="567">
        <f>IF('Rent Roll'!$AD29=0,0,IF(DD$3=EOMONTH('Rent Roll'!$AF29,0),1,0))</f>
        <v>0</v>
      </c>
      <c r="DE363" s="567">
        <f>IF('Rent Roll'!$AD29=0,0,IF(DE$3=EOMONTH('Rent Roll'!$AF29,0),1,0))</f>
        <v>0</v>
      </c>
      <c r="DF363" s="567">
        <f>IF('Rent Roll'!$AD29=0,0,IF(DF$3=EOMONTH('Rent Roll'!$AF29,0),1,0))</f>
        <v>0</v>
      </c>
      <c r="DG363" s="567">
        <f>IF('Rent Roll'!$AD29=0,0,IF(DG$3=EOMONTH('Rent Roll'!$AF29,0),1,0))</f>
        <v>0</v>
      </c>
      <c r="DH363" s="567">
        <f>IF('Rent Roll'!$AD29=0,0,IF(DH$3=EOMONTH('Rent Roll'!$AF29,0),1,0))</f>
        <v>0</v>
      </c>
      <c r="DI363" s="567">
        <f>IF('Rent Roll'!$AD29=0,0,IF(DI$3=EOMONTH('Rent Roll'!$AF29,0),1,0))</f>
        <v>0</v>
      </c>
      <c r="DJ363" s="767">
        <f>IF('Rent Roll'!$AD29=0,0,IF(DJ$3=EOMONTH('Rent Roll'!$AF29,0),1,0))</f>
        <v>0</v>
      </c>
      <c r="DK363" s="768">
        <f>IF('Rent Roll'!$AD29=0,0,IF(DK$3=EOMONTH('Rent Roll'!$AF29,0),1,0))</f>
        <v>0</v>
      </c>
      <c r="DL363" s="567">
        <f>IF('Rent Roll'!$AD29=0,0,IF(DL$3=EOMONTH('Rent Roll'!$AF29,0),1,0))</f>
        <v>0</v>
      </c>
      <c r="DM363" s="567">
        <f>IF('Rent Roll'!$AD29=0,0,IF(DM$3=EOMONTH('Rent Roll'!$AF29,0),1,0))</f>
        <v>0</v>
      </c>
      <c r="DN363" s="567">
        <f>IF('Rent Roll'!$AD29=0,0,IF(DN$3=EOMONTH('Rent Roll'!$AF29,0),1,0))</f>
        <v>0</v>
      </c>
      <c r="DO363" s="567">
        <f>IF('Rent Roll'!$AD29=0,0,IF(DO$3=EOMONTH('Rent Roll'!$AF29,0),1,0))</f>
        <v>0</v>
      </c>
      <c r="DP363" s="567">
        <f>IF('Rent Roll'!$AD29=0,0,IF(DP$3=EOMONTH('Rent Roll'!$AF29,0),1,0))</f>
        <v>0</v>
      </c>
      <c r="DQ363" s="567">
        <f>IF('Rent Roll'!$AD29=0,0,IF(DQ$3=EOMONTH('Rent Roll'!$AF29,0),1,0))</f>
        <v>0</v>
      </c>
      <c r="DR363" s="567">
        <f>IF('Rent Roll'!$AD29=0,0,IF(DR$3=EOMONTH('Rent Roll'!$AF29,0),1,0))</f>
        <v>0</v>
      </c>
      <c r="DS363" s="567">
        <f>IF('Rent Roll'!$AD29=0,0,IF(DS$3=EOMONTH('Rent Roll'!$AF29,0),1,0))</f>
        <v>0</v>
      </c>
      <c r="DT363" s="567">
        <f>IF('Rent Roll'!$AD29=0,0,IF(DT$3=EOMONTH('Rent Roll'!$AF29,0),1,0))</f>
        <v>0</v>
      </c>
      <c r="DU363" s="567">
        <f>IF('Rent Roll'!$AD29=0,0,IF(DU$3=EOMONTH('Rent Roll'!$AF29,0),1,0))</f>
        <v>0</v>
      </c>
      <c r="DV363" s="567">
        <f>IF('Rent Roll'!$AD29=0,0,IF(DV$3=EOMONTH('Rent Roll'!$AF29,0),1,0))</f>
        <v>0</v>
      </c>
    </row>
    <row r="364" spans="1:126" s="568" customFormat="1" ht="12" customHeight="1" outlineLevel="1" x14ac:dyDescent="0.4">
      <c r="A364" s="732"/>
      <c r="B364" s="564">
        <f>'Rent Roll'!$B30</f>
        <v>0</v>
      </c>
      <c r="C364" s="575" t="s">
        <v>81</v>
      </c>
      <c r="D364" s="565"/>
      <c r="E364" s="566"/>
      <c r="F364" s="778">
        <f>IF('Rent Roll'!$AD30=0,0,IF(F$3=EOMONTH('Rent Roll'!$AF30,0),1,0))</f>
        <v>0</v>
      </c>
      <c r="G364" s="768">
        <f>IF('Rent Roll'!$AD30=0,0,IF(G$3=EOMONTH('Rent Roll'!$AF30,0),1,0))</f>
        <v>0</v>
      </c>
      <c r="H364" s="567">
        <f>IF('Rent Roll'!$AD30=0,0,IF(H$3=EOMONTH('Rent Roll'!$AF30,0),1,0))</f>
        <v>0</v>
      </c>
      <c r="I364" s="567">
        <f>IF('Rent Roll'!$AD30=0,0,IF(I$3=EOMONTH('Rent Roll'!$AF30,0),1,0))</f>
        <v>0</v>
      </c>
      <c r="J364" s="567">
        <f>IF('Rent Roll'!$AD30=0,0,IF(J$3=EOMONTH('Rent Roll'!$AF30,0),1,0))</f>
        <v>0</v>
      </c>
      <c r="K364" s="567">
        <f>IF('Rent Roll'!$AD30=0,0,IF(K$3=EOMONTH('Rent Roll'!$AF30,0),1,0))</f>
        <v>0</v>
      </c>
      <c r="L364" s="567">
        <f>IF('Rent Roll'!$AD30=0,0,IF(L$3=EOMONTH('Rent Roll'!$AF30,0),1,0))</f>
        <v>0</v>
      </c>
      <c r="M364" s="567">
        <f>IF('Rent Roll'!$AD30=0,0,IF(M$3=EOMONTH('Rent Roll'!$AF30,0),1,0))</f>
        <v>0</v>
      </c>
      <c r="N364" s="567">
        <f>IF('Rent Roll'!$AD30=0,0,IF(N$3=EOMONTH('Rent Roll'!$AF30,0),1,0))</f>
        <v>0</v>
      </c>
      <c r="O364" s="567">
        <f>IF('Rent Roll'!$AD30=0,0,IF(O$3=EOMONTH('Rent Roll'!$AF30,0),1,0))</f>
        <v>0</v>
      </c>
      <c r="P364" s="567">
        <f>IF('Rent Roll'!$AD30=0,0,IF(P$3=EOMONTH('Rent Roll'!$AF30,0),1,0))</f>
        <v>0</v>
      </c>
      <c r="Q364" s="567">
        <f>IF('Rent Roll'!$AD30=0,0,IF(Q$3=EOMONTH('Rent Roll'!$AF30,0),1,0))</f>
        <v>0</v>
      </c>
      <c r="R364" s="767">
        <f>IF('Rent Roll'!$AD30=0,0,IF(R$3=EOMONTH('Rent Roll'!$AF30,0),1,0))</f>
        <v>0</v>
      </c>
      <c r="S364" s="768">
        <f>IF('Rent Roll'!$AD30=0,0,IF(S$3=EOMONTH('Rent Roll'!$AF30,0),1,0))</f>
        <v>0</v>
      </c>
      <c r="T364" s="567">
        <f>IF('Rent Roll'!$AD30=0,0,IF(T$3=EOMONTH('Rent Roll'!$AF30,0),1,0))</f>
        <v>0</v>
      </c>
      <c r="U364" s="567">
        <f>IF('Rent Roll'!$AD30=0,0,IF(U$3=EOMONTH('Rent Roll'!$AF30,0),1,0))</f>
        <v>0</v>
      </c>
      <c r="V364" s="567">
        <f>IF('Rent Roll'!$AD30=0,0,IF(V$3=EOMONTH('Rent Roll'!$AF30,0),1,0))</f>
        <v>0</v>
      </c>
      <c r="W364" s="567">
        <f>IF('Rent Roll'!$AD30=0,0,IF(W$3=EOMONTH('Rent Roll'!$AF30,0),1,0))</f>
        <v>0</v>
      </c>
      <c r="X364" s="567">
        <f>IF('Rent Roll'!$AD30=0,0,IF(X$3=EOMONTH('Rent Roll'!$AF30,0),1,0))</f>
        <v>0</v>
      </c>
      <c r="Y364" s="567">
        <f>IF('Rent Roll'!$AD30=0,0,IF(Y$3=EOMONTH('Rent Roll'!$AF30,0),1,0))</f>
        <v>0</v>
      </c>
      <c r="Z364" s="567">
        <f>IF('Rent Roll'!$AD30=0,0,IF(Z$3=EOMONTH('Rent Roll'!$AF30,0),1,0))</f>
        <v>0</v>
      </c>
      <c r="AA364" s="567">
        <f>IF('Rent Roll'!$AD30=0,0,IF(AA$3=EOMONTH('Rent Roll'!$AF30,0),1,0))</f>
        <v>0</v>
      </c>
      <c r="AB364" s="567">
        <f>IF('Rent Roll'!$AD30=0,0,IF(AB$3=EOMONTH('Rent Roll'!$AF30,0),1,0))</f>
        <v>0</v>
      </c>
      <c r="AC364" s="567">
        <f>IF('Rent Roll'!$AD30=0,0,IF(AC$3=EOMONTH('Rent Roll'!$AF30,0),1,0))</f>
        <v>0</v>
      </c>
      <c r="AD364" s="767">
        <f>IF('Rent Roll'!$AD30=0,0,IF(AD$3=EOMONTH('Rent Roll'!$AF30,0),1,0))</f>
        <v>0</v>
      </c>
      <c r="AE364" s="768">
        <f>IF('Rent Roll'!$AD30=0,0,IF(AE$3=EOMONTH('Rent Roll'!$AF30,0),1,0))</f>
        <v>0</v>
      </c>
      <c r="AF364" s="567">
        <f>IF('Rent Roll'!$AD30=0,0,IF(AF$3=EOMONTH('Rent Roll'!$AF30,0),1,0))</f>
        <v>0</v>
      </c>
      <c r="AG364" s="567">
        <f>IF('Rent Roll'!$AD30=0,0,IF(AG$3=EOMONTH('Rent Roll'!$AF30,0),1,0))</f>
        <v>0</v>
      </c>
      <c r="AH364" s="567">
        <f>IF('Rent Roll'!$AD30=0,0,IF(AH$3=EOMONTH('Rent Roll'!$AF30,0),1,0))</f>
        <v>0</v>
      </c>
      <c r="AI364" s="567">
        <f>IF('Rent Roll'!$AD30=0,0,IF(AI$3=EOMONTH('Rent Roll'!$AF30,0),1,0))</f>
        <v>0</v>
      </c>
      <c r="AJ364" s="567">
        <f>IF('Rent Roll'!$AD30=0,0,IF(AJ$3=EOMONTH('Rent Roll'!$AF30,0),1,0))</f>
        <v>0</v>
      </c>
      <c r="AK364" s="567">
        <f>IF('Rent Roll'!$AD30=0,0,IF(AK$3=EOMONTH('Rent Roll'!$AF30,0),1,0))</f>
        <v>0</v>
      </c>
      <c r="AL364" s="567">
        <f>IF('Rent Roll'!$AD30=0,0,IF(AL$3=EOMONTH('Rent Roll'!$AF30,0),1,0))</f>
        <v>0</v>
      </c>
      <c r="AM364" s="567">
        <f>IF('Rent Roll'!$AD30=0,0,IF(AM$3=EOMONTH('Rent Roll'!$AF30,0),1,0))</f>
        <v>0</v>
      </c>
      <c r="AN364" s="567">
        <f>IF('Rent Roll'!$AD30=0,0,IF(AN$3=EOMONTH('Rent Roll'!$AF30,0),1,0))</f>
        <v>0</v>
      </c>
      <c r="AO364" s="567">
        <f>IF('Rent Roll'!$AD30=0,0,IF(AO$3=EOMONTH('Rent Roll'!$AF30,0),1,0))</f>
        <v>0</v>
      </c>
      <c r="AP364" s="767">
        <f>IF('Rent Roll'!$AD30=0,0,IF(AP$3=EOMONTH('Rent Roll'!$AF30,0),1,0))</f>
        <v>0</v>
      </c>
      <c r="AQ364" s="768">
        <f>IF('Rent Roll'!$AD30=0,0,IF(AQ$3=EOMONTH('Rent Roll'!$AF30,0),1,0))</f>
        <v>0</v>
      </c>
      <c r="AR364" s="567">
        <f>IF('Rent Roll'!$AD30=0,0,IF(AR$3=EOMONTH('Rent Roll'!$AF30,0),1,0))</f>
        <v>0</v>
      </c>
      <c r="AS364" s="567">
        <f>IF('Rent Roll'!$AD30=0,0,IF(AS$3=EOMONTH('Rent Roll'!$AF30,0),1,0))</f>
        <v>0</v>
      </c>
      <c r="AT364" s="567">
        <f>IF('Rent Roll'!$AD30=0,0,IF(AT$3=EOMONTH('Rent Roll'!$AF30,0),1,0))</f>
        <v>0</v>
      </c>
      <c r="AU364" s="567">
        <f>IF('Rent Roll'!$AD30=0,0,IF(AU$3=EOMONTH('Rent Roll'!$AF30,0),1,0))</f>
        <v>0</v>
      </c>
      <c r="AV364" s="567">
        <f>IF('Rent Roll'!$AD30=0,0,IF(AV$3=EOMONTH('Rent Roll'!$AF30,0),1,0))</f>
        <v>0</v>
      </c>
      <c r="AW364" s="567">
        <f>IF('Rent Roll'!$AD30=0,0,IF(AW$3=EOMONTH('Rent Roll'!$AF30,0),1,0))</f>
        <v>0</v>
      </c>
      <c r="AX364" s="567">
        <f>IF('Rent Roll'!$AD30=0,0,IF(AX$3=EOMONTH('Rent Roll'!$AF30,0),1,0))</f>
        <v>0</v>
      </c>
      <c r="AY364" s="567">
        <f>IF('Rent Roll'!$AD30=0,0,IF(AY$3=EOMONTH('Rent Roll'!$AF30,0),1,0))</f>
        <v>0</v>
      </c>
      <c r="AZ364" s="567">
        <f>IF('Rent Roll'!$AD30=0,0,IF(AZ$3=EOMONTH('Rent Roll'!$AF30,0),1,0))</f>
        <v>0</v>
      </c>
      <c r="BA364" s="567">
        <f>IF('Rent Roll'!$AD30=0,0,IF(BA$3=EOMONTH('Rent Roll'!$AF30,0),1,0))</f>
        <v>0</v>
      </c>
      <c r="BB364" s="767">
        <f>IF('Rent Roll'!$AD30=0,0,IF(BB$3=EOMONTH('Rent Roll'!$AF30,0),1,0))</f>
        <v>0</v>
      </c>
      <c r="BC364" s="768">
        <f>IF('Rent Roll'!$AD30=0,0,IF(BC$3=EOMONTH('Rent Roll'!$AF30,0),1,0))</f>
        <v>0</v>
      </c>
      <c r="BD364" s="567">
        <f>IF('Rent Roll'!$AD30=0,0,IF(BD$3=EOMONTH('Rent Roll'!$AF30,0),1,0))</f>
        <v>0</v>
      </c>
      <c r="BE364" s="567">
        <f>IF('Rent Roll'!$AD30=0,0,IF(BE$3=EOMONTH('Rent Roll'!$AF30,0),1,0))</f>
        <v>0</v>
      </c>
      <c r="BF364" s="567">
        <f>IF('Rent Roll'!$AD30=0,0,IF(BF$3=EOMONTH('Rent Roll'!$AF30,0),1,0))</f>
        <v>0</v>
      </c>
      <c r="BG364" s="567">
        <f>IF('Rent Roll'!$AD30=0,0,IF(BG$3=EOMONTH('Rent Roll'!$AF30,0),1,0))</f>
        <v>0</v>
      </c>
      <c r="BH364" s="567">
        <f>IF('Rent Roll'!$AD30=0,0,IF(BH$3=EOMONTH('Rent Roll'!$AF30,0),1,0))</f>
        <v>0</v>
      </c>
      <c r="BI364" s="567">
        <f>IF('Rent Roll'!$AD30=0,0,IF(BI$3=EOMONTH('Rent Roll'!$AF30,0),1,0))</f>
        <v>0</v>
      </c>
      <c r="BJ364" s="567">
        <f>IF('Rent Roll'!$AD30=0,0,IF(BJ$3=EOMONTH('Rent Roll'!$AF30,0),1,0))</f>
        <v>0</v>
      </c>
      <c r="BK364" s="567">
        <f>IF('Rent Roll'!$AD30=0,0,IF(BK$3=EOMONTH('Rent Roll'!$AF30,0),1,0))</f>
        <v>0</v>
      </c>
      <c r="BL364" s="567">
        <f>IF('Rent Roll'!$AD30=0,0,IF(BL$3=EOMONTH('Rent Roll'!$AF30,0),1,0))</f>
        <v>0</v>
      </c>
      <c r="BM364" s="567">
        <f>IF('Rent Roll'!$AD30=0,0,IF(BM$3=EOMONTH('Rent Roll'!$AF30,0),1,0))</f>
        <v>0</v>
      </c>
      <c r="BN364" s="767">
        <f>IF('Rent Roll'!$AD30=0,0,IF(BN$3=EOMONTH('Rent Roll'!$AF30,0),1,0))</f>
        <v>0</v>
      </c>
      <c r="BO364" s="768">
        <f>IF('Rent Roll'!$AD30=0,0,IF(BO$3=EOMONTH('Rent Roll'!$AF30,0),1,0))</f>
        <v>0</v>
      </c>
      <c r="BP364" s="567">
        <f>IF('Rent Roll'!$AD30=0,0,IF(BP$3=EOMONTH('Rent Roll'!$AF30,0),1,0))</f>
        <v>0</v>
      </c>
      <c r="BQ364" s="567">
        <f>IF('Rent Roll'!$AD30=0,0,IF(BQ$3=EOMONTH('Rent Roll'!$AF30,0),1,0))</f>
        <v>0</v>
      </c>
      <c r="BR364" s="567">
        <f>IF('Rent Roll'!$AD30=0,0,IF(BR$3=EOMONTH('Rent Roll'!$AF30,0),1,0))</f>
        <v>0</v>
      </c>
      <c r="BS364" s="567">
        <f>IF('Rent Roll'!$AD30=0,0,IF(BS$3=EOMONTH('Rent Roll'!$AF30,0),1,0))</f>
        <v>0</v>
      </c>
      <c r="BT364" s="567">
        <f>IF('Rent Roll'!$AD30=0,0,IF(BT$3=EOMONTH('Rent Roll'!$AF30,0),1,0))</f>
        <v>0</v>
      </c>
      <c r="BU364" s="567">
        <f>IF('Rent Roll'!$AD30=0,0,IF(BU$3=EOMONTH('Rent Roll'!$AF30,0),1,0))</f>
        <v>0</v>
      </c>
      <c r="BV364" s="567">
        <f>IF('Rent Roll'!$AD30=0,0,IF(BV$3=EOMONTH('Rent Roll'!$AF30,0),1,0))</f>
        <v>0</v>
      </c>
      <c r="BW364" s="567">
        <f>IF('Rent Roll'!$AD30=0,0,IF(BW$3=EOMONTH('Rent Roll'!$AF30,0),1,0))</f>
        <v>0</v>
      </c>
      <c r="BX364" s="567">
        <f>IF('Rent Roll'!$AD30=0,0,IF(BX$3=EOMONTH('Rent Roll'!$AF30,0),1,0))</f>
        <v>0</v>
      </c>
      <c r="BY364" s="567">
        <f>IF('Rent Roll'!$AD30=0,0,IF(BY$3=EOMONTH('Rent Roll'!$AF30,0),1,0))</f>
        <v>0</v>
      </c>
      <c r="BZ364" s="767">
        <f>IF('Rent Roll'!$AD30=0,0,IF(BZ$3=EOMONTH('Rent Roll'!$AF30,0),1,0))</f>
        <v>0</v>
      </c>
      <c r="CA364" s="768">
        <f>IF('Rent Roll'!$AD30=0,0,IF(CA$3=EOMONTH('Rent Roll'!$AF30,0),1,0))</f>
        <v>0</v>
      </c>
      <c r="CB364" s="567">
        <f>IF('Rent Roll'!$AD30=0,0,IF(CB$3=EOMONTH('Rent Roll'!$AF30,0),1,0))</f>
        <v>0</v>
      </c>
      <c r="CC364" s="567">
        <f>IF('Rent Roll'!$AD30=0,0,IF(CC$3=EOMONTH('Rent Roll'!$AF30,0),1,0))</f>
        <v>0</v>
      </c>
      <c r="CD364" s="567">
        <f>IF('Rent Roll'!$AD30=0,0,IF(CD$3=EOMONTH('Rent Roll'!$AF30,0),1,0))</f>
        <v>0</v>
      </c>
      <c r="CE364" s="567">
        <f>IF('Rent Roll'!$AD30=0,0,IF(CE$3=EOMONTH('Rent Roll'!$AF30,0),1,0))</f>
        <v>0</v>
      </c>
      <c r="CF364" s="567">
        <f>IF('Rent Roll'!$AD30=0,0,IF(CF$3=EOMONTH('Rent Roll'!$AF30,0),1,0))</f>
        <v>0</v>
      </c>
      <c r="CG364" s="567">
        <f>IF('Rent Roll'!$AD30=0,0,IF(CG$3=EOMONTH('Rent Roll'!$AF30,0),1,0))</f>
        <v>0</v>
      </c>
      <c r="CH364" s="567">
        <f>IF('Rent Roll'!$AD30=0,0,IF(CH$3=EOMONTH('Rent Roll'!$AF30,0),1,0))</f>
        <v>0</v>
      </c>
      <c r="CI364" s="567">
        <f>IF('Rent Roll'!$AD30=0,0,IF(CI$3=EOMONTH('Rent Roll'!$AF30,0),1,0))</f>
        <v>0</v>
      </c>
      <c r="CJ364" s="567">
        <f>IF('Rent Roll'!$AD30=0,0,IF(CJ$3=EOMONTH('Rent Roll'!$AF30,0),1,0))</f>
        <v>0</v>
      </c>
      <c r="CK364" s="567">
        <f>IF('Rent Roll'!$AD30=0,0,IF(CK$3=EOMONTH('Rent Roll'!$AF30,0),1,0))</f>
        <v>0</v>
      </c>
      <c r="CL364" s="767">
        <f>IF('Rent Roll'!$AD30=0,0,IF(CL$3=EOMONTH('Rent Roll'!$AF30,0),1,0))</f>
        <v>0</v>
      </c>
      <c r="CM364" s="768">
        <f>IF('Rent Roll'!$AD30=0,0,IF(CM$3=EOMONTH('Rent Roll'!$AF30,0),1,0))</f>
        <v>0</v>
      </c>
      <c r="CN364" s="567">
        <f>IF('Rent Roll'!$AD30=0,0,IF(CN$3=EOMONTH('Rent Roll'!$AF30,0),1,0))</f>
        <v>0</v>
      </c>
      <c r="CO364" s="567">
        <f>IF('Rent Roll'!$AD30=0,0,IF(CO$3=EOMONTH('Rent Roll'!$AF30,0),1,0))</f>
        <v>0</v>
      </c>
      <c r="CP364" s="567">
        <f>IF('Rent Roll'!$AD30=0,0,IF(CP$3=EOMONTH('Rent Roll'!$AF30,0),1,0))</f>
        <v>0</v>
      </c>
      <c r="CQ364" s="567">
        <f>IF('Rent Roll'!$AD30=0,0,IF(CQ$3=EOMONTH('Rent Roll'!$AF30,0),1,0))</f>
        <v>0</v>
      </c>
      <c r="CR364" s="567">
        <f>IF('Rent Roll'!$AD30=0,0,IF(CR$3=EOMONTH('Rent Roll'!$AF30,0),1,0))</f>
        <v>0</v>
      </c>
      <c r="CS364" s="567">
        <f>IF('Rent Roll'!$AD30=0,0,IF(CS$3=EOMONTH('Rent Roll'!$AF30,0),1,0))</f>
        <v>0</v>
      </c>
      <c r="CT364" s="567">
        <f>IF('Rent Roll'!$AD30=0,0,IF(CT$3=EOMONTH('Rent Roll'!$AF30,0),1,0))</f>
        <v>0</v>
      </c>
      <c r="CU364" s="567">
        <f>IF('Rent Roll'!$AD30=0,0,IF(CU$3=EOMONTH('Rent Roll'!$AF30,0),1,0))</f>
        <v>0</v>
      </c>
      <c r="CV364" s="567">
        <f>IF('Rent Roll'!$AD30=0,0,IF(CV$3=EOMONTH('Rent Roll'!$AF30,0),1,0))</f>
        <v>0</v>
      </c>
      <c r="CW364" s="567">
        <f>IF('Rent Roll'!$AD30=0,0,IF(CW$3=EOMONTH('Rent Roll'!$AF30,0),1,0))</f>
        <v>0</v>
      </c>
      <c r="CX364" s="767">
        <f>IF('Rent Roll'!$AD30=0,0,IF(CX$3=EOMONTH('Rent Roll'!$AF30,0),1,0))</f>
        <v>0</v>
      </c>
      <c r="CY364" s="768">
        <f>IF('Rent Roll'!$AD30=0,0,IF(CY$3=EOMONTH('Rent Roll'!$AF30,0),1,0))</f>
        <v>0</v>
      </c>
      <c r="CZ364" s="567">
        <f>IF('Rent Roll'!$AD30=0,0,IF(CZ$3=EOMONTH('Rent Roll'!$AF30,0),1,0))</f>
        <v>0</v>
      </c>
      <c r="DA364" s="567">
        <f>IF('Rent Roll'!$AD30=0,0,IF(DA$3=EOMONTH('Rent Roll'!$AF30,0),1,0))</f>
        <v>0</v>
      </c>
      <c r="DB364" s="567">
        <f>IF('Rent Roll'!$AD30=0,0,IF(DB$3=EOMONTH('Rent Roll'!$AF30,0),1,0))</f>
        <v>0</v>
      </c>
      <c r="DC364" s="567">
        <f>IF('Rent Roll'!$AD30=0,0,IF(DC$3=EOMONTH('Rent Roll'!$AF30,0),1,0))</f>
        <v>0</v>
      </c>
      <c r="DD364" s="567">
        <f>IF('Rent Roll'!$AD30=0,0,IF(DD$3=EOMONTH('Rent Roll'!$AF30,0),1,0))</f>
        <v>0</v>
      </c>
      <c r="DE364" s="567">
        <f>IF('Rent Roll'!$AD30=0,0,IF(DE$3=EOMONTH('Rent Roll'!$AF30,0),1,0))</f>
        <v>0</v>
      </c>
      <c r="DF364" s="567">
        <f>IF('Rent Roll'!$AD30=0,0,IF(DF$3=EOMONTH('Rent Roll'!$AF30,0),1,0))</f>
        <v>0</v>
      </c>
      <c r="DG364" s="567">
        <f>IF('Rent Roll'!$AD30=0,0,IF(DG$3=EOMONTH('Rent Roll'!$AF30,0),1,0))</f>
        <v>0</v>
      </c>
      <c r="DH364" s="567">
        <f>IF('Rent Roll'!$AD30=0,0,IF(DH$3=EOMONTH('Rent Roll'!$AF30,0),1,0))</f>
        <v>0</v>
      </c>
      <c r="DI364" s="567">
        <f>IF('Rent Roll'!$AD30=0,0,IF(DI$3=EOMONTH('Rent Roll'!$AF30,0),1,0))</f>
        <v>0</v>
      </c>
      <c r="DJ364" s="767">
        <f>IF('Rent Roll'!$AD30=0,0,IF(DJ$3=EOMONTH('Rent Roll'!$AF30,0),1,0))</f>
        <v>0</v>
      </c>
      <c r="DK364" s="768">
        <f>IF('Rent Roll'!$AD30=0,0,IF(DK$3=EOMONTH('Rent Roll'!$AF30,0),1,0))</f>
        <v>0</v>
      </c>
      <c r="DL364" s="567">
        <f>IF('Rent Roll'!$AD30=0,0,IF(DL$3=EOMONTH('Rent Roll'!$AF30,0),1,0))</f>
        <v>0</v>
      </c>
      <c r="DM364" s="567">
        <f>IF('Rent Roll'!$AD30=0,0,IF(DM$3=EOMONTH('Rent Roll'!$AF30,0),1,0))</f>
        <v>0</v>
      </c>
      <c r="DN364" s="567">
        <f>IF('Rent Roll'!$AD30=0,0,IF(DN$3=EOMONTH('Rent Roll'!$AF30,0),1,0))</f>
        <v>0</v>
      </c>
      <c r="DO364" s="567">
        <f>IF('Rent Roll'!$AD30=0,0,IF(DO$3=EOMONTH('Rent Roll'!$AF30,0),1,0))</f>
        <v>0</v>
      </c>
      <c r="DP364" s="567">
        <f>IF('Rent Roll'!$AD30=0,0,IF(DP$3=EOMONTH('Rent Roll'!$AF30,0),1,0))</f>
        <v>0</v>
      </c>
      <c r="DQ364" s="567">
        <f>IF('Rent Roll'!$AD30=0,0,IF(DQ$3=EOMONTH('Rent Roll'!$AF30,0),1,0))</f>
        <v>0</v>
      </c>
      <c r="DR364" s="567">
        <f>IF('Rent Roll'!$AD30=0,0,IF(DR$3=EOMONTH('Rent Roll'!$AF30,0),1,0))</f>
        <v>0</v>
      </c>
      <c r="DS364" s="567">
        <f>IF('Rent Roll'!$AD30=0,0,IF(DS$3=EOMONTH('Rent Roll'!$AF30,0),1,0))</f>
        <v>0</v>
      </c>
      <c r="DT364" s="567">
        <f>IF('Rent Roll'!$AD30=0,0,IF(DT$3=EOMONTH('Rent Roll'!$AF30,0),1,0))</f>
        <v>0</v>
      </c>
      <c r="DU364" s="567">
        <f>IF('Rent Roll'!$AD30=0,0,IF(DU$3=EOMONTH('Rent Roll'!$AF30,0),1,0))</f>
        <v>0</v>
      </c>
      <c r="DV364" s="567">
        <f>IF('Rent Roll'!$AD30=0,0,IF(DV$3=EOMONTH('Rent Roll'!$AF30,0),1,0))</f>
        <v>0</v>
      </c>
    </row>
    <row r="365" spans="1:126" s="568" customFormat="1" ht="12" customHeight="1" outlineLevel="1" x14ac:dyDescent="0.4">
      <c r="A365" s="732"/>
      <c r="B365" s="564">
        <f>'Rent Roll'!$B31</f>
        <v>0</v>
      </c>
      <c r="C365" s="575" t="s">
        <v>81</v>
      </c>
      <c r="D365" s="565"/>
      <c r="E365" s="566"/>
      <c r="F365" s="778">
        <f>IF('Rent Roll'!$AD31=0,0,IF(F$3=EOMONTH('Rent Roll'!$AF31,0),1,0))</f>
        <v>0</v>
      </c>
      <c r="G365" s="768">
        <f>IF('Rent Roll'!$AD31=0,0,IF(G$3=EOMONTH('Rent Roll'!$AF31,0),1,0))</f>
        <v>0</v>
      </c>
      <c r="H365" s="567">
        <f>IF('Rent Roll'!$AD31=0,0,IF(H$3=EOMONTH('Rent Roll'!$AF31,0),1,0))</f>
        <v>0</v>
      </c>
      <c r="I365" s="567">
        <f>IF('Rent Roll'!$AD31=0,0,IF(I$3=EOMONTH('Rent Roll'!$AF31,0),1,0))</f>
        <v>0</v>
      </c>
      <c r="J365" s="567">
        <f>IF('Rent Roll'!$AD31=0,0,IF(J$3=EOMONTH('Rent Roll'!$AF31,0),1,0))</f>
        <v>0</v>
      </c>
      <c r="K365" s="567">
        <f>IF('Rent Roll'!$AD31=0,0,IF(K$3=EOMONTH('Rent Roll'!$AF31,0),1,0))</f>
        <v>0</v>
      </c>
      <c r="L365" s="567">
        <f>IF('Rent Roll'!$AD31=0,0,IF(L$3=EOMONTH('Rent Roll'!$AF31,0),1,0))</f>
        <v>0</v>
      </c>
      <c r="M365" s="567">
        <f>IF('Rent Roll'!$AD31=0,0,IF(M$3=EOMONTH('Rent Roll'!$AF31,0),1,0))</f>
        <v>0</v>
      </c>
      <c r="N365" s="567">
        <f>IF('Rent Roll'!$AD31=0,0,IF(N$3=EOMONTH('Rent Roll'!$AF31,0),1,0))</f>
        <v>0</v>
      </c>
      <c r="O365" s="567">
        <f>IF('Rent Roll'!$AD31=0,0,IF(O$3=EOMONTH('Rent Roll'!$AF31,0),1,0))</f>
        <v>0</v>
      </c>
      <c r="P365" s="567">
        <f>IF('Rent Roll'!$AD31=0,0,IF(P$3=EOMONTH('Rent Roll'!$AF31,0),1,0))</f>
        <v>0</v>
      </c>
      <c r="Q365" s="567">
        <f>IF('Rent Roll'!$AD31=0,0,IF(Q$3=EOMONTH('Rent Roll'!$AF31,0),1,0))</f>
        <v>0</v>
      </c>
      <c r="R365" s="767">
        <f>IF('Rent Roll'!$AD31=0,0,IF(R$3=EOMONTH('Rent Roll'!$AF31,0),1,0))</f>
        <v>0</v>
      </c>
      <c r="S365" s="768">
        <f>IF('Rent Roll'!$AD31=0,0,IF(S$3=EOMONTH('Rent Roll'!$AF31,0),1,0))</f>
        <v>0</v>
      </c>
      <c r="T365" s="567">
        <f>IF('Rent Roll'!$AD31=0,0,IF(T$3=EOMONTH('Rent Roll'!$AF31,0),1,0))</f>
        <v>0</v>
      </c>
      <c r="U365" s="567">
        <f>IF('Rent Roll'!$AD31=0,0,IF(U$3=EOMONTH('Rent Roll'!$AF31,0),1,0))</f>
        <v>0</v>
      </c>
      <c r="V365" s="567">
        <f>IF('Rent Roll'!$AD31=0,0,IF(V$3=EOMONTH('Rent Roll'!$AF31,0),1,0))</f>
        <v>0</v>
      </c>
      <c r="W365" s="567">
        <f>IF('Rent Roll'!$AD31=0,0,IF(W$3=EOMONTH('Rent Roll'!$AF31,0),1,0))</f>
        <v>0</v>
      </c>
      <c r="X365" s="567">
        <f>IF('Rent Roll'!$AD31=0,0,IF(X$3=EOMONTH('Rent Roll'!$AF31,0),1,0))</f>
        <v>0</v>
      </c>
      <c r="Y365" s="567">
        <f>IF('Rent Roll'!$AD31=0,0,IF(Y$3=EOMONTH('Rent Roll'!$AF31,0),1,0))</f>
        <v>0</v>
      </c>
      <c r="Z365" s="567">
        <f>IF('Rent Roll'!$AD31=0,0,IF(Z$3=EOMONTH('Rent Roll'!$AF31,0),1,0))</f>
        <v>0</v>
      </c>
      <c r="AA365" s="567">
        <f>IF('Rent Roll'!$AD31=0,0,IF(AA$3=EOMONTH('Rent Roll'!$AF31,0),1,0))</f>
        <v>0</v>
      </c>
      <c r="AB365" s="567">
        <f>IF('Rent Roll'!$AD31=0,0,IF(AB$3=EOMONTH('Rent Roll'!$AF31,0),1,0))</f>
        <v>0</v>
      </c>
      <c r="AC365" s="567">
        <f>IF('Rent Roll'!$AD31=0,0,IF(AC$3=EOMONTH('Rent Roll'!$AF31,0),1,0))</f>
        <v>0</v>
      </c>
      <c r="AD365" s="767">
        <f>IF('Rent Roll'!$AD31=0,0,IF(AD$3=EOMONTH('Rent Roll'!$AF31,0),1,0))</f>
        <v>0</v>
      </c>
      <c r="AE365" s="768">
        <f>IF('Rent Roll'!$AD31=0,0,IF(AE$3=EOMONTH('Rent Roll'!$AF31,0),1,0))</f>
        <v>0</v>
      </c>
      <c r="AF365" s="567">
        <f>IF('Rent Roll'!$AD31=0,0,IF(AF$3=EOMONTH('Rent Roll'!$AF31,0),1,0))</f>
        <v>0</v>
      </c>
      <c r="AG365" s="567">
        <f>IF('Rent Roll'!$AD31=0,0,IF(AG$3=EOMONTH('Rent Roll'!$AF31,0),1,0))</f>
        <v>0</v>
      </c>
      <c r="AH365" s="567">
        <f>IF('Rent Roll'!$AD31=0,0,IF(AH$3=EOMONTH('Rent Roll'!$AF31,0),1,0))</f>
        <v>0</v>
      </c>
      <c r="AI365" s="567">
        <f>IF('Rent Roll'!$AD31=0,0,IF(AI$3=EOMONTH('Rent Roll'!$AF31,0),1,0))</f>
        <v>0</v>
      </c>
      <c r="AJ365" s="567">
        <f>IF('Rent Roll'!$AD31=0,0,IF(AJ$3=EOMONTH('Rent Roll'!$AF31,0),1,0))</f>
        <v>0</v>
      </c>
      <c r="AK365" s="567">
        <f>IF('Rent Roll'!$AD31=0,0,IF(AK$3=EOMONTH('Rent Roll'!$AF31,0),1,0))</f>
        <v>0</v>
      </c>
      <c r="AL365" s="567">
        <f>IF('Rent Roll'!$AD31=0,0,IF(AL$3=EOMONTH('Rent Roll'!$AF31,0),1,0))</f>
        <v>0</v>
      </c>
      <c r="AM365" s="567">
        <f>IF('Rent Roll'!$AD31=0,0,IF(AM$3=EOMONTH('Rent Roll'!$AF31,0),1,0))</f>
        <v>0</v>
      </c>
      <c r="AN365" s="567">
        <f>IF('Rent Roll'!$AD31=0,0,IF(AN$3=EOMONTH('Rent Roll'!$AF31,0),1,0))</f>
        <v>0</v>
      </c>
      <c r="AO365" s="567">
        <f>IF('Rent Roll'!$AD31=0,0,IF(AO$3=EOMONTH('Rent Roll'!$AF31,0),1,0))</f>
        <v>0</v>
      </c>
      <c r="AP365" s="767">
        <f>IF('Rent Roll'!$AD31=0,0,IF(AP$3=EOMONTH('Rent Roll'!$AF31,0),1,0))</f>
        <v>0</v>
      </c>
      <c r="AQ365" s="768">
        <f>IF('Rent Roll'!$AD31=0,0,IF(AQ$3=EOMONTH('Rent Roll'!$AF31,0),1,0))</f>
        <v>0</v>
      </c>
      <c r="AR365" s="567">
        <f>IF('Rent Roll'!$AD31=0,0,IF(AR$3=EOMONTH('Rent Roll'!$AF31,0),1,0))</f>
        <v>0</v>
      </c>
      <c r="AS365" s="567">
        <f>IF('Rent Roll'!$AD31=0,0,IF(AS$3=EOMONTH('Rent Roll'!$AF31,0),1,0))</f>
        <v>0</v>
      </c>
      <c r="AT365" s="567">
        <f>IF('Rent Roll'!$AD31=0,0,IF(AT$3=EOMONTH('Rent Roll'!$AF31,0),1,0))</f>
        <v>0</v>
      </c>
      <c r="AU365" s="567">
        <f>IF('Rent Roll'!$AD31=0,0,IF(AU$3=EOMONTH('Rent Roll'!$AF31,0),1,0))</f>
        <v>0</v>
      </c>
      <c r="AV365" s="567">
        <f>IF('Rent Roll'!$AD31=0,0,IF(AV$3=EOMONTH('Rent Roll'!$AF31,0),1,0))</f>
        <v>0</v>
      </c>
      <c r="AW365" s="567">
        <f>IF('Rent Roll'!$AD31=0,0,IF(AW$3=EOMONTH('Rent Roll'!$AF31,0),1,0))</f>
        <v>0</v>
      </c>
      <c r="AX365" s="567">
        <f>IF('Rent Roll'!$AD31=0,0,IF(AX$3=EOMONTH('Rent Roll'!$AF31,0),1,0))</f>
        <v>0</v>
      </c>
      <c r="AY365" s="567">
        <f>IF('Rent Roll'!$AD31=0,0,IF(AY$3=EOMONTH('Rent Roll'!$AF31,0),1,0))</f>
        <v>0</v>
      </c>
      <c r="AZ365" s="567">
        <f>IF('Rent Roll'!$AD31=0,0,IF(AZ$3=EOMONTH('Rent Roll'!$AF31,0),1,0))</f>
        <v>0</v>
      </c>
      <c r="BA365" s="567">
        <f>IF('Rent Roll'!$AD31=0,0,IF(BA$3=EOMONTH('Rent Roll'!$AF31,0),1,0))</f>
        <v>0</v>
      </c>
      <c r="BB365" s="767">
        <f>IF('Rent Roll'!$AD31=0,0,IF(BB$3=EOMONTH('Rent Roll'!$AF31,0),1,0))</f>
        <v>0</v>
      </c>
      <c r="BC365" s="768">
        <f>IF('Rent Roll'!$AD31=0,0,IF(BC$3=EOMONTH('Rent Roll'!$AF31,0),1,0))</f>
        <v>0</v>
      </c>
      <c r="BD365" s="567">
        <f>IF('Rent Roll'!$AD31=0,0,IF(BD$3=EOMONTH('Rent Roll'!$AF31,0),1,0))</f>
        <v>0</v>
      </c>
      <c r="BE365" s="567">
        <f>IF('Rent Roll'!$AD31=0,0,IF(BE$3=EOMONTH('Rent Roll'!$AF31,0),1,0))</f>
        <v>0</v>
      </c>
      <c r="BF365" s="567">
        <f>IF('Rent Roll'!$AD31=0,0,IF(BF$3=EOMONTH('Rent Roll'!$AF31,0),1,0))</f>
        <v>0</v>
      </c>
      <c r="BG365" s="567">
        <f>IF('Rent Roll'!$AD31=0,0,IF(BG$3=EOMONTH('Rent Roll'!$AF31,0),1,0))</f>
        <v>0</v>
      </c>
      <c r="BH365" s="567">
        <f>IF('Rent Roll'!$AD31=0,0,IF(BH$3=EOMONTH('Rent Roll'!$AF31,0),1,0))</f>
        <v>0</v>
      </c>
      <c r="BI365" s="567">
        <f>IF('Rent Roll'!$AD31=0,0,IF(BI$3=EOMONTH('Rent Roll'!$AF31,0),1,0))</f>
        <v>0</v>
      </c>
      <c r="BJ365" s="567">
        <f>IF('Rent Roll'!$AD31=0,0,IF(BJ$3=EOMONTH('Rent Roll'!$AF31,0),1,0))</f>
        <v>0</v>
      </c>
      <c r="BK365" s="567">
        <f>IF('Rent Roll'!$AD31=0,0,IF(BK$3=EOMONTH('Rent Roll'!$AF31,0),1,0))</f>
        <v>0</v>
      </c>
      <c r="BL365" s="567">
        <f>IF('Rent Roll'!$AD31=0,0,IF(BL$3=EOMONTH('Rent Roll'!$AF31,0),1,0))</f>
        <v>0</v>
      </c>
      <c r="BM365" s="567">
        <f>IF('Rent Roll'!$AD31=0,0,IF(BM$3=EOMONTH('Rent Roll'!$AF31,0),1,0))</f>
        <v>0</v>
      </c>
      <c r="BN365" s="767">
        <f>IF('Rent Roll'!$AD31=0,0,IF(BN$3=EOMONTH('Rent Roll'!$AF31,0),1,0))</f>
        <v>0</v>
      </c>
      <c r="BO365" s="768">
        <f>IF('Rent Roll'!$AD31=0,0,IF(BO$3=EOMONTH('Rent Roll'!$AF31,0),1,0))</f>
        <v>0</v>
      </c>
      <c r="BP365" s="567">
        <f>IF('Rent Roll'!$AD31=0,0,IF(BP$3=EOMONTH('Rent Roll'!$AF31,0),1,0))</f>
        <v>0</v>
      </c>
      <c r="BQ365" s="567">
        <f>IF('Rent Roll'!$AD31=0,0,IF(BQ$3=EOMONTH('Rent Roll'!$AF31,0),1,0))</f>
        <v>0</v>
      </c>
      <c r="BR365" s="567">
        <f>IF('Rent Roll'!$AD31=0,0,IF(BR$3=EOMONTH('Rent Roll'!$AF31,0),1,0))</f>
        <v>0</v>
      </c>
      <c r="BS365" s="567">
        <f>IF('Rent Roll'!$AD31=0,0,IF(BS$3=EOMONTH('Rent Roll'!$AF31,0),1,0))</f>
        <v>0</v>
      </c>
      <c r="BT365" s="567">
        <f>IF('Rent Roll'!$AD31=0,0,IF(BT$3=EOMONTH('Rent Roll'!$AF31,0),1,0))</f>
        <v>0</v>
      </c>
      <c r="BU365" s="567">
        <f>IF('Rent Roll'!$AD31=0,0,IF(BU$3=EOMONTH('Rent Roll'!$AF31,0),1,0))</f>
        <v>0</v>
      </c>
      <c r="BV365" s="567">
        <f>IF('Rent Roll'!$AD31=0,0,IF(BV$3=EOMONTH('Rent Roll'!$AF31,0),1,0))</f>
        <v>0</v>
      </c>
      <c r="BW365" s="567">
        <f>IF('Rent Roll'!$AD31=0,0,IF(BW$3=EOMONTH('Rent Roll'!$AF31,0),1,0))</f>
        <v>0</v>
      </c>
      <c r="BX365" s="567">
        <f>IF('Rent Roll'!$AD31=0,0,IF(BX$3=EOMONTH('Rent Roll'!$AF31,0),1,0))</f>
        <v>0</v>
      </c>
      <c r="BY365" s="567">
        <f>IF('Rent Roll'!$AD31=0,0,IF(BY$3=EOMONTH('Rent Roll'!$AF31,0),1,0))</f>
        <v>0</v>
      </c>
      <c r="BZ365" s="767">
        <f>IF('Rent Roll'!$AD31=0,0,IF(BZ$3=EOMONTH('Rent Roll'!$AF31,0),1,0))</f>
        <v>0</v>
      </c>
      <c r="CA365" s="768">
        <f>IF('Rent Roll'!$AD31=0,0,IF(CA$3=EOMONTH('Rent Roll'!$AF31,0),1,0))</f>
        <v>0</v>
      </c>
      <c r="CB365" s="567">
        <f>IF('Rent Roll'!$AD31=0,0,IF(CB$3=EOMONTH('Rent Roll'!$AF31,0),1,0))</f>
        <v>0</v>
      </c>
      <c r="CC365" s="567">
        <f>IF('Rent Roll'!$AD31=0,0,IF(CC$3=EOMONTH('Rent Roll'!$AF31,0),1,0))</f>
        <v>0</v>
      </c>
      <c r="CD365" s="567">
        <f>IF('Rent Roll'!$AD31=0,0,IF(CD$3=EOMONTH('Rent Roll'!$AF31,0),1,0))</f>
        <v>0</v>
      </c>
      <c r="CE365" s="567">
        <f>IF('Rent Roll'!$AD31=0,0,IF(CE$3=EOMONTH('Rent Roll'!$AF31,0),1,0))</f>
        <v>0</v>
      </c>
      <c r="CF365" s="567">
        <f>IF('Rent Roll'!$AD31=0,0,IF(CF$3=EOMONTH('Rent Roll'!$AF31,0),1,0))</f>
        <v>0</v>
      </c>
      <c r="CG365" s="567">
        <f>IF('Rent Roll'!$AD31=0,0,IF(CG$3=EOMONTH('Rent Roll'!$AF31,0),1,0))</f>
        <v>0</v>
      </c>
      <c r="CH365" s="567">
        <f>IF('Rent Roll'!$AD31=0,0,IF(CH$3=EOMONTH('Rent Roll'!$AF31,0),1,0))</f>
        <v>0</v>
      </c>
      <c r="CI365" s="567">
        <f>IF('Rent Roll'!$AD31=0,0,IF(CI$3=EOMONTH('Rent Roll'!$AF31,0),1,0))</f>
        <v>0</v>
      </c>
      <c r="CJ365" s="567">
        <f>IF('Rent Roll'!$AD31=0,0,IF(CJ$3=EOMONTH('Rent Roll'!$AF31,0),1,0))</f>
        <v>0</v>
      </c>
      <c r="CK365" s="567">
        <f>IF('Rent Roll'!$AD31=0,0,IF(CK$3=EOMONTH('Rent Roll'!$AF31,0),1,0))</f>
        <v>0</v>
      </c>
      <c r="CL365" s="767">
        <f>IF('Rent Roll'!$AD31=0,0,IF(CL$3=EOMONTH('Rent Roll'!$AF31,0),1,0))</f>
        <v>0</v>
      </c>
      <c r="CM365" s="768">
        <f>IF('Rent Roll'!$AD31=0,0,IF(CM$3=EOMONTH('Rent Roll'!$AF31,0),1,0))</f>
        <v>0</v>
      </c>
      <c r="CN365" s="567">
        <f>IF('Rent Roll'!$AD31=0,0,IF(CN$3=EOMONTH('Rent Roll'!$AF31,0),1,0))</f>
        <v>0</v>
      </c>
      <c r="CO365" s="567">
        <f>IF('Rent Roll'!$AD31=0,0,IF(CO$3=EOMONTH('Rent Roll'!$AF31,0),1,0))</f>
        <v>0</v>
      </c>
      <c r="CP365" s="567">
        <f>IF('Rent Roll'!$AD31=0,0,IF(CP$3=EOMONTH('Rent Roll'!$AF31,0),1,0))</f>
        <v>0</v>
      </c>
      <c r="CQ365" s="567">
        <f>IF('Rent Roll'!$AD31=0,0,IF(CQ$3=EOMONTH('Rent Roll'!$AF31,0),1,0))</f>
        <v>0</v>
      </c>
      <c r="CR365" s="567">
        <f>IF('Rent Roll'!$AD31=0,0,IF(CR$3=EOMONTH('Rent Roll'!$AF31,0),1,0))</f>
        <v>0</v>
      </c>
      <c r="CS365" s="567">
        <f>IF('Rent Roll'!$AD31=0,0,IF(CS$3=EOMONTH('Rent Roll'!$AF31,0),1,0))</f>
        <v>0</v>
      </c>
      <c r="CT365" s="567">
        <f>IF('Rent Roll'!$AD31=0,0,IF(CT$3=EOMONTH('Rent Roll'!$AF31,0),1,0))</f>
        <v>0</v>
      </c>
      <c r="CU365" s="567">
        <f>IF('Rent Roll'!$AD31=0,0,IF(CU$3=EOMONTH('Rent Roll'!$AF31,0),1,0))</f>
        <v>0</v>
      </c>
      <c r="CV365" s="567">
        <f>IF('Rent Roll'!$AD31=0,0,IF(CV$3=EOMONTH('Rent Roll'!$AF31,0),1,0))</f>
        <v>0</v>
      </c>
      <c r="CW365" s="567">
        <f>IF('Rent Roll'!$AD31=0,0,IF(CW$3=EOMONTH('Rent Roll'!$AF31,0),1,0))</f>
        <v>0</v>
      </c>
      <c r="CX365" s="767">
        <f>IF('Rent Roll'!$AD31=0,0,IF(CX$3=EOMONTH('Rent Roll'!$AF31,0),1,0))</f>
        <v>0</v>
      </c>
      <c r="CY365" s="768">
        <f>IF('Rent Roll'!$AD31=0,0,IF(CY$3=EOMONTH('Rent Roll'!$AF31,0),1,0))</f>
        <v>0</v>
      </c>
      <c r="CZ365" s="567">
        <f>IF('Rent Roll'!$AD31=0,0,IF(CZ$3=EOMONTH('Rent Roll'!$AF31,0),1,0))</f>
        <v>0</v>
      </c>
      <c r="DA365" s="567">
        <f>IF('Rent Roll'!$AD31=0,0,IF(DA$3=EOMONTH('Rent Roll'!$AF31,0),1,0))</f>
        <v>0</v>
      </c>
      <c r="DB365" s="567">
        <f>IF('Rent Roll'!$AD31=0,0,IF(DB$3=EOMONTH('Rent Roll'!$AF31,0),1,0))</f>
        <v>0</v>
      </c>
      <c r="DC365" s="567">
        <f>IF('Rent Roll'!$AD31=0,0,IF(DC$3=EOMONTH('Rent Roll'!$AF31,0),1,0))</f>
        <v>0</v>
      </c>
      <c r="DD365" s="567">
        <f>IF('Rent Roll'!$AD31=0,0,IF(DD$3=EOMONTH('Rent Roll'!$AF31,0),1,0))</f>
        <v>0</v>
      </c>
      <c r="DE365" s="567">
        <f>IF('Rent Roll'!$AD31=0,0,IF(DE$3=EOMONTH('Rent Roll'!$AF31,0),1,0))</f>
        <v>0</v>
      </c>
      <c r="DF365" s="567">
        <f>IF('Rent Roll'!$AD31=0,0,IF(DF$3=EOMONTH('Rent Roll'!$AF31,0),1,0))</f>
        <v>0</v>
      </c>
      <c r="DG365" s="567">
        <f>IF('Rent Roll'!$AD31=0,0,IF(DG$3=EOMONTH('Rent Roll'!$AF31,0),1,0))</f>
        <v>0</v>
      </c>
      <c r="DH365" s="567">
        <f>IF('Rent Roll'!$AD31=0,0,IF(DH$3=EOMONTH('Rent Roll'!$AF31,0),1,0))</f>
        <v>0</v>
      </c>
      <c r="DI365" s="567">
        <f>IF('Rent Roll'!$AD31=0,0,IF(DI$3=EOMONTH('Rent Roll'!$AF31,0),1,0))</f>
        <v>0</v>
      </c>
      <c r="DJ365" s="767">
        <f>IF('Rent Roll'!$AD31=0,0,IF(DJ$3=EOMONTH('Rent Roll'!$AF31,0),1,0))</f>
        <v>0</v>
      </c>
      <c r="DK365" s="768">
        <f>IF('Rent Roll'!$AD31=0,0,IF(DK$3=EOMONTH('Rent Roll'!$AF31,0),1,0))</f>
        <v>0</v>
      </c>
      <c r="DL365" s="567">
        <f>IF('Rent Roll'!$AD31=0,0,IF(DL$3=EOMONTH('Rent Roll'!$AF31,0),1,0))</f>
        <v>0</v>
      </c>
      <c r="DM365" s="567">
        <f>IF('Rent Roll'!$AD31=0,0,IF(DM$3=EOMONTH('Rent Roll'!$AF31,0),1,0))</f>
        <v>0</v>
      </c>
      <c r="DN365" s="567">
        <f>IF('Rent Roll'!$AD31=0,0,IF(DN$3=EOMONTH('Rent Roll'!$AF31,0),1,0))</f>
        <v>0</v>
      </c>
      <c r="DO365" s="567">
        <f>IF('Rent Roll'!$AD31=0,0,IF(DO$3=EOMONTH('Rent Roll'!$AF31,0),1,0))</f>
        <v>0</v>
      </c>
      <c r="DP365" s="567">
        <f>IF('Rent Roll'!$AD31=0,0,IF(DP$3=EOMONTH('Rent Roll'!$AF31,0),1,0))</f>
        <v>0</v>
      </c>
      <c r="DQ365" s="567">
        <f>IF('Rent Roll'!$AD31=0,0,IF(DQ$3=EOMONTH('Rent Roll'!$AF31,0),1,0))</f>
        <v>0</v>
      </c>
      <c r="DR365" s="567">
        <f>IF('Rent Roll'!$AD31=0,0,IF(DR$3=EOMONTH('Rent Roll'!$AF31,0),1,0))</f>
        <v>0</v>
      </c>
      <c r="DS365" s="567">
        <f>IF('Rent Roll'!$AD31=0,0,IF(DS$3=EOMONTH('Rent Roll'!$AF31,0),1,0))</f>
        <v>0</v>
      </c>
      <c r="DT365" s="567">
        <f>IF('Rent Roll'!$AD31=0,0,IF(DT$3=EOMONTH('Rent Roll'!$AF31,0),1,0))</f>
        <v>0</v>
      </c>
      <c r="DU365" s="567">
        <f>IF('Rent Roll'!$AD31=0,0,IF(DU$3=EOMONTH('Rent Roll'!$AF31,0),1,0))</f>
        <v>0</v>
      </c>
      <c r="DV365" s="567">
        <f>IF('Rent Roll'!$AD31=0,0,IF(DV$3=EOMONTH('Rent Roll'!$AF31,0),1,0))</f>
        <v>0</v>
      </c>
    </row>
    <row r="366" spans="1:126" s="568" customFormat="1" ht="12" customHeight="1" outlineLevel="1" x14ac:dyDescent="0.4">
      <c r="A366" s="732"/>
      <c r="B366" s="564">
        <f>'Rent Roll'!$B32</f>
        <v>0</v>
      </c>
      <c r="C366" s="575" t="s">
        <v>81</v>
      </c>
      <c r="D366" s="565"/>
      <c r="E366" s="566"/>
      <c r="F366" s="778">
        <f>IF('Rent Roll'!$AD32=0,0,IF(F$3=EOMONTH('Rent Roll'!$AF32,0),1,0))</f>
        <v>0</v>
      </c>
      <c r="G366" s="768">
        <f>IF('Rent Roll'!$AD32=0,0,IF(G$3=EOMONTH('Rent Roll'!$AF32,0),1,0))</f>
        <v>0</v>
      </c>
      <c r="H366" s="567">
        <f>IF('Rent Roll'!$AD32=0,0,IF(H$3=EOMONTH('Rent Roll'!$AF32,0),1,0))</f>
        <v>0</v>
      </c>
      <c r="I366" s="567">
        <f>IF('Rent Roll'!$AD32=0,0,IF(I$3=EOMONTH('Rent Roll'!$AF32,0),1,0))</f>
        <v>0</v>
      </c>
      <c r="J366" s="567">
        <f>IF('Rent Roll'!$AD32=0,0,IF(J$3=EOMONTH('Rent Roll'!$AF32,0),1,0))</f>
        <v>0</v>
      </c>
      <c r="K366" s="567">
        <f>IF('Rent Roll'!$AD32=0,0,IF(K$3=EOMONTH('Rent Roll'!$AF32,0),1,0))</f>
        <v>0</v>
      </c>
      <c r="L366" s="567">
        <f>IF('Rent Roll'!$AD32=0,0,IF(L$3=EOMONTH('Rent Roll'!$AF32,0),1,0))</f>
        <v>0</v>
      </c>
      <c r="M366" s="567">
        <f>IF('Rent Roll'!$AD32=0,0,IF(M$3=EOMONTH('Rent Roll'!$AF32,0),1,0))</f>
        <v>0</v>
      </c>
      <c r="N366" s="567">
        <f>IF('Rent Roll'!$AD32=0,0,IF(N$3=EOMONTH('Rent Roll'!$AF32,0),1,0))</f>
        <v>0</v>
      </c>
      <c r="O366" s="567">
        <f>IF('Rent Roll'!$AD32=0,0,IF(O$3=EOMONTH('Rent Roll'!$AF32,0),1,0))</f>
        <v>0</v>
      </c>
      <c r="P366" s="567">
        <f>IF('Rent Roll'!$AD32=0,0,IF(P$3=EOMONTH('Rent Roll'!$AF32,0),1,0))</f>
        <v>0</v>
      </c>
      <c r="Q366" s="567">
        <f>IF('Rent Roll'!$AD32=0,0,IF(Q$3=EOMONTH('Rent Roll'!$AF32,0),1,0))</f>
        <v>0</v>
      </c>
      <c r="R366" s="767">
        <f>IF('Rent Roll'!$AD32=0,0,IF(R$3=EOMONTH('Rent Roll'!$AF32,0),1,0))</f>
        <v>0</v>
      </c>
      <c r="S366" s="768">
        <f>IF('Rent Roll'!$AD32=0,0,IF(S$3=EOMONTH('Rent Roll'!$AF32,0),1,0))</f>
        <v>0</v>
      </c>
      <c r="T366" s="567">
        <f>IF('Rent Roll'!$AD32=0,0,IF(T$3=EOMONTH('Rent Roll'!$AF32,0),1,0))</f>
        <v>0</v>
      </c>
      <c r="U366" s="567">
        <f>IF('Rent Roll'!$AD32=0,0,IF(U$3=EOMONTH('Rent Roll'!$AF32,0),1,0))</f>
        <v>0</v>
      </c>
      <c r="V366" s="567">
        <f>IF('Rent Roll'!$AD32=0,0,IF(V$3=EOMONTH('Rent Roll'!$AF32,0),1,0))</f>
        <v>0</v>
      </c>
      <c r="W366" s="567">
        <f>IF('Rent Roll'!$AD32=0,0,IF(W$3=EOMONTH('Rent Roll'!$AF32,0),1,0))</f>
        <v>0</v>
      </c>
      <c r="X366" s="567">
        <f>IF('Rent Roll'!$AD32=0,0,IF(X$3=EOMONTH('Rent Roll'!$AF32,0),1,0))</f>
        <v>0</v>
      </c>
      <c r="Y366" s="567">
        <f>IF('Rent Roll'!$AD32=0,0,IF(Y$3=EOMONTH('Rent Roll'!$AF32,0),1,0))</f>
        <v>0</v>
      </c>
      <c r="Z366" s="567">
        <f>IF('Rent Roll'!$AD32=0,0,IF(Z$3=EOMONTH('Rent Roll'!$AF32,0),1,0))</f>
        <v>0</v>
      </c>
      <c r="AA366" s="567">
        <f>IF('Rent Roll'!$AD32=0,0,IF(AA$3=EOMONTH('Rent Roll'!$AF32,0),1,0))</f>
        <v>0</v>
      </c>
      <c r="AB366" s="567">
        <f>IF('Rent Roll'!$AD32=0,0,IF(AB$3=EOMONTH('Rent Roll'!$AF32,0),1,0))</f>
        <v>0</v>
      </c>
      <c r="AC366" s="567">
        <f>IF('Rent Roll'!$AD32=0,0,IF(AC$3=EOMONTH('Rent Roll'!$AF32,0),1,0))</f>
        <v>0</v>
      </c>
      <c r="AD366" s="767">
        <f>IF('Rent Roll'!$AD32=0,0,IF(AD$3=EOMONTH('Rent Roll'!$AF32,0),1,0))</f>
        <v>0</v>
      </c>
      <c r="AE366" s="768">
        <f>IF('Rent Roll'!$AD32=0,0,IF(AE$3=EOMONTH('Rent Roll'!$AF32,0),1,0))</f>
        <v>0</v>
      </c>
      <c r="AF366" s="567">
        <f>IF('Rent Roll'!$AD32=0,0,IF(AF$3=EOMONTH('Rent Roll'!$AF32,0),1,0))</f>
        <v>0</v>
      </c>
      <c r="AG366" s="567">
        <f>IF('Rent Roll'!$AD32=0,0,IF(AG$3=EOMONTH('Rent Roll'!$AF32,0),1,0))</f>
        <v>0</v>
      </c>
      <c r="AH366" s="567">
        <f>IF('Rent Roll'!$AD32=0,0,IF(AH$3=EOMONTH('Rent Roll'!$AF32,0),1,0))</f>
        <v>0</v>
      </c>
      <c r="AI366" s="567">
        <f>IF('Rent Roll'!$AD32=0,0,IF(AI$3=EOMONTH('Rent Roll'!$AF32,0),1,0))</f>
        <v>0</v>
      </c>
      <c r="AJ366" s="567">
        <f>IF('Rent Roll'!$AD32=0,0,IF(AJ$3=EOMONTH('Rent Roll'!$AF32,0),1,0))</f>
        <v>0</v>
      </c>
      <c r="AK366" s="567">
        <f>IF('Rent Roll'!$AD32=0,0,IF(AK$3=EOMONTH('Rent Roll'!$AF32,0),1,0))</f>
        <v>0</v>
      </c>
      <c r="AL366" s="567">
        <f>IF('Rent Roll'!$AD32=0,0,IF(AL$3=EOMONTH('Rent Roll'!$AF32,0),1,0))</f>
        <v>0</v>
      </c>
      <c r="AM366" s="567">
        <f>IF('Rent Roll'!$AD32=0,0,IF(AM$3=EOMONTH('Rent Roll'!$AF32,0),1,0))</f>
        <v>0</v>
      </c>
      <c r="AN366" s="567">
        <f>IF('Rent Roll'!$AD32=0,0,IF(AN$3=EOMONTH('Rent Roll'!$AF32,0),1,0))</f>
        <v>0</v>
      </c>
      <c r="AO366" s="567">
        <f>IF('Rent Roll'!$AD32=0,0,IF(AO$3=EOMONTH('Rent Roll'!$AF32,0),1,0))</f>
        <v>0</v>
      </c>
      <c r="AP366" s="767">
        <f>IF('Rent Roll'!$AD32=0,0,IF(AP$3=EOMONTH('Rent Roll'!$AF32,0),1,0))</f>
        <v>0</v>
      </c>
      <c r="AQ366" s="768">
        <f>IF('Rent Roll'!$AD32=0,0,IF(AQ$3=EOMONTH('Rent Roll'!$AF32,0),1,0))</f>
        <v>0</v>
      </c>
      <c r="AR366" s="567">
        <f>IF('Rent Roll'!$AD32=0,0,IF(AR$3=EOMONTH('Rent Roll'!$AF32,0),1,0))</f>
        <v>0</v>
      </c>
      <c r="AS366" s="567">
        <f>IF('Rent Roll'!$AD32=0,0,IF(AS$3=EOMONTH('Rent Roll'!$AF32,0),1,0))</f>
        <v>0</v>
      </c>
      <c r="AT366" s="567">
        <f>IF('Rent Roll'!$AD32=0,0,IF(AT$3=EOMONTH('Rent Roll'!$AF32,0),1,0))</f>
        <v>0</v>
      </c>
      <c r="AU366" s="567">
        <f>IF('Rent Roll'!$AD32=0,0,IF(AU$3=EOMONTH('Rent Roll'!$AF32,0),1,0))</f>
        <v>0</v>
      </c>
      <c r="AV366" s="567">
        <f>IF('Rent Roll'!$AD32=0,0,IF(AV$3=EOMONTH('Rent Roll'!$AF32,0),1,0))</f>
        <v>0</v>
      </c>
      <c r="AW366" s="567">
        <f>IF('Rent Roll'!$AD32=0,0,IF(AW$3=EOMONTH('Rent Roll'!$AF32,0),1,0))</f>
        <v>0</v>
      </c>
      <c r="AX366" s="567">
        <f>IF('Rent Roll'!$AD32=0,0,IF(AX$3=EOMONTH('Rent Roll'!$AF32,0),1,0))</f>
        <v>0</v>
      </c>
      <c r="AY366" s="567">
        <f>IF('Rent Roll'!$AD32=0,0,IF(AY$3=EOMONTH('Rent Roll'!$AF32,0),1,0))</f>
        <v>0</v>
      </c>
      <c r="AZ366" s="567">
        <f>IF('Rent Roll'!$AD32=0,0,IF(AZ$3=EOMONTH('Rent Roll'!$AF32,0),1,0))</f>
        <v>0</v>
      </c>
      <c r="BA366" s="567">
        <f>IF('Rent Roll'!$AD32=0,0,IF(BA$3=EOMONTH('Rent Roll'!$AF32,0),1,0))</f>
        <v>0</v>
      </c>
      <c r="BB366" s="767">
        <f>IF('Rent Roll'!$AD32=0,0,IF(BB$3=EOMONTH('Rent Roll'!$AF32,0),1,0))</f>
        <v>0</v>
      </c>
      <c r="BC366" s="768">
        <f>IF('Rent Roll'!$AD32=0,0,IF(BC$3=EOMONTH('Rent Roll'!$AF32,0),1,0))</f>
        <v>0</v>
      </c>
      <c r="BD366" s="567">
        <f>IF('Rent Roll'!$AD32=0,0,IF(BD$3=EOMONTH('Rent Roll'!$AF32,0),1,0))</f>
        <v>0</v>
      </c>
      <c r="BE366" s="567">
        <f>IF('Rent Roll'!$AD32=0,0,IF(BE$3=EOMONTH('Rent Roll'!$AF32,0),1,0))</f>
        <v>0</v>
      </c>
      <c r="BF366" s="567">
        <f>IF('Rent Roll'!$AD32=0,0,IF(BF$3=EOMONTH('Rent Roll'!$AF32,0),1,0))</f>
        <v>0</v>
      </c>
      <c r="BG366" s="567">
        <f>IF('Rent Roll'!$AD32=0,0,IF(BG$3=EOMONTH('Rent Roll'!$AF32,0),1,0))</f>
        <v>0</v>
      </c>
      <c r="BH366" s="567">
        <f>IF('Rent Roll'!$AD32=0,0,IF(BH$3=EOMONTH('Rent Roll'!$AF32,0),1,0))</f>
        <v>0</v>
      </c>
      <c r="BI366" s="567">
        <f>IF('Rent Roll'!$AD32=0,0,IF(BI$3=EOMONTH('Rent Roll'!$AF32,0),1,0))</f>
        <v>0</v>
      </c>
      <c r="BJ366" s="567">
        <f>IF('Rent Roll'!$AD32=0,0,IF(BJ$3=EOMONTH('Rent Roll'!$AF32,0),1,0))</f>
        <v>0</v>
      </c>
      <c r="BK366" s="567">
        <f>IF('Rent Roll'!$AD32=0,0,IF(BK$3=EOMONTH('Rent Roll'!$AF32,0),1,0))</f>
        <v>0</v>
      </c>
      <c r="BL366" s="567">
        <f>IF('Rent Roll'!$AD32=0,0,IF(BL$3=EOMONTH('Rent Roll'!$AF32,0),1,0))</f>
        <v>0</v>
      </c>
      <c r="BM366" s="567">
        <f>IF('Rent Roll'!$AD32=0,0,IF(BM$3=EOMONTH('Rent Roll'!$AF32,0),1,0))</f>
        <v>0</v>
      </c>
      <c r="BN366" s="767">
        <f>IF('Rent Roll'!$AD32=0,0,IF(BN$3=EOMONTH('Rent Roll'!$AF32,0),1,0))</f>
        <v>0</v>
      </c>
      <c r="BO366" s="768">
        <f>IF('Rent Roll'!$AD32=0,0,IF(BO$3=EOMONTH('Rent Roll'!$AF32,0),1,0))</f>
        <v>0</v>
      </c>
      <c r="BP366" s="567">
        <f>IF('Rent Roll'!$AD32=0,0,IF(BP$3=EOMONTH('Rent Roll'!$AF32,0),1,0))</f>
        <v>0</v>
      </c>
      <c r="BQ366" s="567">
        <f>IF('Rent Roll'!$AD32=0,0,IF(BQ$3=EOMONTH('Rent Roll'!$AF32,0),1,0))</f>
        <v>0</v>
      </c>
      <c r="BR366" s="567">
        <f>IF('Rent Roll'!$AD32=0,0,IF(BR$3=EOMONTH('Rent Roll'!$AF32,0),1,0))</f>
        <v>0</v>
      </c>
      <c r="BS366" s="567">
        <f>IF('Rent Roll'!$AD32=0,0,IF(BS$3=EOMONTH('Rent Roll'!$AF32,0),1,0))</f>
        <v>0</v>
      </c>
      <c r="BT366" s="567">
        <f>IF('Rent Roll'!$AD32=0,0,IF(BT$3=EOMONTH('Rent Roll'!$AF32,0),1,0))</f>
        <v>0</v>
      </c>
      <c r="BU366" s="567">
        <f>IF('Rent Roll'!$AD32=0,0,IF(BU$3=EOMONTH('Rent Roll'!$AF32,0),1,0))</f>
        <v>0</v>
      </c>
      <c r="BV366" s="567">
        <f>IF('Rent Roll'!$AD32=0,0,IF(BV$3=EOMONTH('Rent Roll'!$AF32,0),1,0))</f>
        <v>0</v>
      </c>
      <c r="BW366" s="567">
        <f>IF('Rent Roll'!$AD32=0,0,IF(BW$3=EOMONTH('Rent Roll'!$AF32,0),1,0))</f>
        <v>0</v>
      </c>
      <c r="BX366" s="567">
        <f>IF('Rent Roll'!$AD32=0,0,IF(BX$3=EOMONTH('Rent Roll'!$AF32,0),1,0))</f>
        <v>0</v>
      </c>
      <c r="BY366" s="567">
        <f>IF('Rent Roll'!$AD32=0,0,IF(BY$3=EOMONTH('Rent Roll'!$AF32,0),1,0))</f>
        <v>0</v>
      </c>
      <c r="BZ366" s="767">
        <f>IF('Rent Roll'!$AD32=0,0,IF(BZ$3=EOMONTH('Rent Roll'!$AF32,0),1,0))</f>
        <v>0</v>
      </c>
      <c r="CA366" s="768">
        <f>IF('Rent Roll'!$AD32=0,0,IF(CA$3=EOMONTH('Rent Roll'!$AF32,0),1,0))</f>
        <v>0</v>
      </c>
      <c r="CB366" s="567">
        <f>IF('Rent Roll'!$AD32=0,0,IF(CB$3=EOMONTH('Rent Roll'!$AF32,0),1,0))</f>
        <v>0</v>
      </c>
      <c r="CC366" s="567">
        <f>IF('Rent Roll'!$AD32=0,0,IF(CC$3=EOMONTH('Rent Roll'!$AF32,0),1,0))</f>
        <v>0</v>
      </c>
      <c r="CD366" s="567">
        <f>IF('Rent Roll'!$AD32=0,0,IF(CD$3=EOMONTH('Rent Roll'!$AF32,0),1,0))</f>
        <v>0</v>
      </c>
      <c r="CE366" s="567">
        <f>IF('Rent Roll'!$AD32=0,0,IF(CE$3=EOMONTH('Rent Roll'!$AF32,0),1,0))</f>
        <v>0</v>
      </c>
      <c r="CF366" s="567">
        <f>IF('Rent Roll'!$AD32=0,0,IF(CF$3=EOMONTH('Rent Roll'!$AF32,0),1,0))</f>
        <v>0</v>
      </c>
      <c r="CG366" s="567">
        <f>IF('Rent Roll'!$AD32=0,0,IF(CG$3=EOMONTH('Rent Roll'!$AF32,0),1,0))</f>
        <v>0</v>
      </c>
      <c r="CH366" s="567">
        <f>IF('Rent Roll'!$AD32=0,0,IF(CH$3=EOMONTH('Rent Roll'!$AF32,0),1,0))</f>
        <v>0</v>
      </c>
      <c r="CI366" s="567">
        <f>IF('Rent Roll'!$AD32=0,0,IF(CI$3=EOMONTH('Rent Roll'!$AF32,0),1,0))</f>
        <v>0</v>
      </c>
      <c r="CJ366" s="567">
        <f>IF('Rent Roll'!$AD32=0,0,IF(CJ$3=EOMONTH('Rent Roll'!$AF32,0),1,0))</f>
        <v>0</v>
      </c>
      <c r="CK366" s="567">
        <f>IF('Rent Roll'!$AD32=0,0,IF(CK$3=EOMONTH('Rent Roll'!$AF32,0),1,0))</f>
        <v>0</v>
      </c>
      <c r="CL366" s="767">
        <f>IF('Rent Roll'!$AD32=0,0,IF(CL$3=EOMONTH('Rent Roll'!$AF32,0),1,0))</f>
        <v>0</v>
      </c>
      <c r="CM366" s="768">
        <f>IF('Rent Roll'!$AD32=0,0,IF(CM$3=EOMONTH('Rent Roll'!$AF32,0),1,0))</f>
        <v>0</v>
      </c>
      <c r="CN366" s="567">
        <f>IF('Rent Roll'!$AD32=0,0,IF(CN$3=EOMONTH('Rent Roll'!$AF32,0),1,0))</f>
        <v>0</v>
      </c>
      <c r="CO366" s="567">
        <f>IF('Rent Roll'!$AD32=0,0,IF(CO$3=EOMONTH('Rent Roll'!$AF32,0),1,0))</f>
        <v>0</v>
      </c>
      <c r="CP366" s="567">
        <f>IF('Rent Roll'!$AD32=0,0,IF(CP$3=EOMONTH('Rent Roll'!$AF32,0),1,0))</f>
        <v>0</v>
      </c>
      <c r="CQ366" s="567">
        <f>IF('Rent Roll'!$AD32=0,0,IF(CQ$3=EOMONTH('Rent Roll'!$AF32,0),1,0))</f>
        <v>0</v>
      </c>
      <c r="CR366" s="567">
        <f>IF('Rent Roll'!$AD32=0,0,IF(CR$3=EOMONTH('Rent Roll'!$AF32,0),1,0))</f>
        <v>0</v>
      </c>
      <c r="CS366" s="567">
        <f>IF('Rent Roll'!$AD32=0,0,IF(CS$3=EOMONTH('Rent Roll'!$AF32,0),1,0))</f>
        <v>0</v>
      </c>
      <c r="CT366" s="567">
        <f>IF('Rent Roll'!$AD32=0,0,IF(CT$3=EOMONTH('Rent Roll'!$AF32,0),1,0))</f>
        <v>0</v>
      </c>
      <c r="CU366" s="567">
        <f>IF('Rent Roll'!$AD32=0,0,IF(CU$3=EOMONTH('Rent Roll'!$AF32,0),1,0))</f>
        <v>0</v>
      </c>
      <c r="CV366" s="567">
        <f>IF('Rent Roll'!$AD32=0,0,IF(CV$3=EOMONTH('Rent Roll'!$AF32,0),1,0))</f>
        <v>0</v>
      </c>
      <c r="CW366" s="567">
        <f>IF('Rent Roll'!$AD32=0,0,IF(CW$3=EOMONTH('Rent Roll'!$AF32,0),1,0))</f>
        <v>0</v>
      </c>
      <c r="CX366" s="767">
        <f>IF('Rent Roll'!$AD32=0,0,IF(CX$3=EOMONTH('Rent Roll'!$AF32,0),1,0))</f>
        <v>0</v>
      </c>
      <c r="CY366" s="768">
        <f>IF('Rent Roll'!$AD32=0,0,IF(CY$3=EOMONTH('Rent Roll'!$AF32,0),1,0))</f>
        <v>0</v>
      </c>
      <c r="CZ366" s="567">
        <f>IF('Rent Roll'!$AD32=0,0,IF(CZ$3=EOMONTH('Rent Roll'!$AF32,0),1,0))</f>
        <v>0</v>
      </c>
      <c r="DA366" s="567">
        <f>IF('Rent Roll'!$AD32=0,0,IF(DA$3=EOMONTH('Rent Roll'!$AF32,0),1,0))</f>
        <v>0</v>
      </c>
      <c r="DB366" s="567">
        <f>IF('Rent Roll'!$AD32=0,0,IF(DB$3=EOMONTH('Rent Roll'!$AF32,0),1,0))</f>
        <v>0</v>
      </c>
      <c r="DC366" s="567">
        <f>IF('Rent Roll'!$AD32=0,0,IF(DC$3=EOMONTH('Rent Roll'!$AF32,0),1,0))</f>
        <v>0</v>
      </c>
      <c r="DD366" s="567">
        <f>IF('Rent Roll'!$AD32=0,0,IF(DD$3=EOMONTH('Rent Roll'!$AF32,0),1,0))</f>
        <v>0</v>
      </c>
      <c r="DE366" s="567">
        <f>IF('Rent Roll'!$AD32=0,0,IF(DE$3=EOMONTH('Rent Roll'!$AF32,0),1,0))</f>
        <v>0</v>
      </c>
      <c r="DF366" s="567">
        <f>IF('Rent Roll'!$AD32=0,0,IF(DF$3=EOMONTH('Rent Roll'!$AF32,0),1,0))</f>
        <v>0</v>
      </c>
      <c r="DG366" s="567">
        <f>IF('Rent Roll'!$AD32=0,0,IF(DG$3=EOMONTH('Rent Roll'!$AF32,0),1,0))</f>
        <v>0</v>
      </c>
      <c r="DH366" s="567">
        <f>IF('Rent Roll'!$AD32=0,0,IF(DH$3=EOMONTH('Rent Roll'!$AF32,0),1,0))</f>
        <v>0</v>
      </c>
      <c r="DI366" s="567">
        <f>IF('Rent Roll'!$AD32=0,0,IF(DI$3=EOMONTH('Rent Roll'!$AF32,0),1,0))</f>
        <v>0</v>
      </c>
      <c r="DJ366" s="767">
        <f>IF('Rent Roll'!$AD32=0,0,IF(DJ$3=EOMONTH('Rent Roll'!$AF32,0),1,0))</f>
        <v>0</v>
      </c>
      <c r="DK366" s="768">
        <f>IF('Rent Roll'!$AD32=0,0,IF(DK$3=EOMONTH('Rent Roll'!$AF32,0),1,0))</f>
        <v>0</v>
      </c>
      <c r="DL366" s="567">
        <f>IF('Rent Roll'!$AD32=0,0,IF(DL$3=EOMONTH('Rent Roll'!$AF32,0),1,0))</f>
        <v>0</v>
      </c>
      <c r="DM366" s="567">
        <f>IF('Rent Roll'!$AD32=0,0,IF(DM$3=EOMONTH('Rent Roll'!$AF32,0),1,0))</f>
        <v>0</v>
      </c>
      <c r="DN366" s="567">
        <f>IF('Rent Roll'!$AD32=0,0,IF(DN$3=EOMONTH('Rent Roll'!$AF32,0),1,0))</f>
        <v>0</v>
      </c>
      <c r="DO366" s="567">
        <f>IF('Rent Roll'!$AD32=0,0,IF(DO$3=EOMONTH('Rent Roll'!$AF32,0),1,0))</f>
        <v>0</v>
      </c>
      <c r="DP366" s="567">
        <f>IF('Rent Roll'!$AD32=0,0,IF(DP$3=EOMONTH('Rent Roll'!$AF32,0),1,0))</f>
        <v>0</v>
      </c>
      <c r="DQ366" s="567">
        <f>IF('Rent Roll'!$AD32=0,0,IF(DQ$3=EOMONTH('Rent Roll'!$AF32,0),1,0))</f>
        <v>0</v>
      </c>
      <c r="DR366" s="567">
        <f>IF('Rent Roll'!$AD32=0,0,IF(DR$3=EOMONTH('Rent Roll'!$AF32,0),1,0))</f>
        <v>0</v>
      </c>
      <c r="DS366" s="567">
        <f>IF('Rent Roll'!$AD32=0,0,IF(DS$3=EOMONTH('Rent Roll'!$AF32,0),1,0))</f>
        <v>0</v>
      </c>
      <c r="DT366" s="567">
        <f>IF('Rent Roll'!$AD32=0,0,IF(DT$3=EOMONTH('Rent Roll'!$AF32,0),1,0))</f>
        <v>0</v>
      </c>
      <c r="DU366" s="567">
        <f>IF('Rent Roll'!$AD32=0,0,IF(DU$3=EOMONTH('Rent Roll'!$AF32,0),1,0))</f>
        <v>0</v>
      </c>
      <c r="DV366" s="567">
        <f>IF('Rent Roll'!$AD32=0,0,IF(DV$3=EOMONTH('Rent Roll'!$AF32,0),1,0))</f>
        <v>0</v>
      </c>
    </row>
    <row r="367" spans="1:126" s="568" customFormat="1" ht="12" customHeight="1" outlineLevel="1" x14ac:dyDescent="0.4">
      <c r="A367" s="732"/>
      <c r="B367" s="564">
        <f>'Rent Roll'!$B33</f>
        <v>0</v>
      </c>
      <c r="C367" s="575" t="s">
        <v>81</v>
      </c>
      <c r="D367" s="565"/>
      <c r="E367" s="566"/>
      <c r="F367" s="778">
        <f>IF('Rent Roll'!$AD33=0,0,IF(F$3=EOMONTH('Rent Roll'!$AF33,0),1,0))</f>
        <v>0</v>
      </c>
      <c r="G367" s="768">
        <f>IF('Rent Roll'!$AD33=0,0,IF(G$3=EOMONTH('Rent Roll'!$AF33,0),1,0))</f>
        <v>0</v>
      </c>
      <c r="H367" s="567">
        <f>IF('Rent Roll'!$AD33=0,0,IF(H$3=EOMONTH('Rent Roll'!$AF33,0),1,0))</f>
        <v>0</v>
      </c>
      <c r="I367" s="567">
        <f>IF('Rent Roll'!$AD33=0,0,IF(I$3=EOMONTH('Rent Roll'!$AF33,0),1,0))</f>
        <v>0</v>
      </c>
      <c r="J367" s="567">
        <f>IF('Rent Roll'!$AD33=0,0,IF(J$3=EOMONTH('Rent Roll'!$AF33,0),1,0))</f>
        <v>0</v>
      </c>
      <c r="K367" s="567">
        <f>IF('Rent Roll'!$AD33=0,0,IF(K$3=EOMONTH('Rent Roll'!$AF33,0),1,0))</f>
        <v>0</v>
      </c>
      <c r="L367" s="567">
        <f>IF('Rent Roll'!$AD33=0,0,IF(L$3=EOMONTH('Rent Roll'!$AF33,0),1,0))</f>
        <v>0</v>
      </c>
      <c r="M367" s="567">
        <f>IF('Rent Roll'!$AD33=0,0,IF(M$3=EOMONTH('Rent Roll'!$AF33,0),1,0))</f>
        <v>0</v>
      </c>
      <c r="N367" s="567">
        <f>IF('Rent Roll'!$AD33=0,0,IF(N$3=EOMONTH('Rent Roll'!$AF33,0),1,0))</f>
        <v>0</v>
      </c>
      <c r="O367" s="567">
        <f>IF('Rent Roll'!$AD33=0,0,IF(O$3=EOMONTH('Rent Roll'!$AF33,0),1,0))</f>
        <v>0</v>
      </c>
      <c r="P367" s="567">
        <f>IF('Rent Roll'!$AD33=0,0,IF(P$3=EOMONTH('Rent Roll'!$AF33,0),1,0))</f>
        <v>0</v>
      </c>
      <c r="Q367" s="567">
        <f>IF('Rent Roll'!$AD33=0,0,IF(Q$3=EOMONTH('Rent Roll'!$AF33,0),1,0))</f>
        <v>0</v>
      </c>
      <c r="R367" s="767">
        <f>IF('Rent Roll'!$AD33=0,0,IF(R$3=EOMONTH('Rent Roll'!$AF33,0),1,0))</f>
        <v>0</v>
      </c>
      <c r="S367" s="768">
        <f>IF('Rent Roll'!$AD33=0,0,IF(S$3=EOMONTH('Rent Roll'!$AF33,0),1,0))</f>
        <v>0</v>
      </c>
      <c r="T367" s="567">
        <f>IF('Rent Roll'!$AD33=0,0,IF(T$3=EOMONTH('Rent Roll'!$AF33,0),1,0))</f>
        <v>0</v>
      </c>
      <c r="U367" s="567">
        <f>IF('Rent Roll'!$AD33=0,0,IF(U$3=EOMONTH('Rent Roll'!$AF33,0),1,0))</f>
        <v>0</v>
      </c>
      <c r="V367" s="567">
        <f>IF('Rent Roll'!$AD33=0,0,IF(V$3=EOMONTH('Rent Roll'!$AF33,0),1,0))</f>
        <v>0</v>
      </c>
      <c r="W367" s="567">
        <f>IF('Rent Roll'!$AD33=0,0,IF(W$3=EOMONTH('Rent Roll'!$AF33,0),1,0))</f>
        <v>0</v>
      </c>
      <c r="X367" s="567">
        <f>IF('Rent Roll'!$AD33=0,0,IF(X$3=EOMONTH('Rent Roll'!$AF33,0),1,0))</f>
        <v>0</v>
      </c>
      <c r="Y367" s="567">
        <f>IF('Rent Roll'!$AD33=0,0,IF(Y$3=EOMONTH('Rent Roll'!$AF33,0),1,0))</f>
        <v>0</v>
      </c>
      <c r="Z367" s="567">
        <f>IF('Rent Roll'!$AD33=0,0,IF(Z$3=EOMONTH('Rent Roll'!$AF33,0),1,0))</f>
        <v>0</v>
      </c>
      <c r="AA367" s="567">
        <f>IF('Rent Roll'!$AD33=0,0,IF(AA$3=EOMONTH('Rent Roll'!$AF33,0),1,0))</f>
        <v>0</v>
      </c>
      <c r="AB367" s="567">
        <f>IF('Rent Roll'!$AD33=0,0,IF(AB$3=EOMONTH('Rent Roll'!$AF33,0),1,0))</f>
        <v>0</v>
      </c>
      <c r="AC367" s="567">
        <f>IF('Rent Roll'!$AD33=0,0,IF(AC$3=EOMONTH('Rent Roll'!$AF33,0),1,0))</f>
        <v>0</v>
      </c>
      <c r="AD367" s="767">
        <f>IF('Rent Roll'!$AD33=0,0,IF(AD$3=EOMONTH('Rent Roll'!$AF33,0),1,0))</f>
        <v>0</v>
      </c>
      <c r="AE367" s="768">
        <f>IF('Rent Roll'!$AD33=0,0,IF(AE$3=EOMONTH('Rent Roll'!$AF33,0),1,0))</f>
        <v>0</v>
      </c>
      <c r="AF367" s="567">
        <f>IF('Rent Roll'!$AD33=0,0,IF(AF$3=EOMONTH('Rent Roll'!$AF33,0),1,0))</f>
        <v>0</v>
      </c>
      <c r="AG367" s="567">
        <f>IF('Rent Roll'!$AD33=0,0,IF(AG$3=EOMONTH('Rent Roll'!$AF33,0),1,0))</f>
        <v>0</v>
      </c>
      <c r="AH367" s="567">
        <f>IF('Rent Roll'!$AD33=0,0,IF(AH$3=EOMONTH('Rent Roll'!$AF33,0),1,0))</f>
        <v>0</v>
      </c>
      <c r="AI367" s="567">
        <f>IF('Rent Roll'!$AD33=0,0,IF(AI$3=EOMONTH('Rent Roll'!$AF33,0),1,0))</f>
        <v>0</v>
      </c>
      <c r="AJ367" s="567">
        <f>IF('Rent Roll'!$AD33=0,0,IF(AJ$3=EOMONTH('Rent Roll'!$AF33,0),1,0))</f>
        <v>0</v>
      </c>
      <c r="AK367" s="567">
        <f>IF('Rent Roll'!$AD33=0,0,IF(AK$3=EOMONTH('Rent Roll'!$AF33,0),1,0))</f>
        <v>0</v>
      </c>
      <c r="AL367" s="567">
        <f>IF('Rent Roll'!$AD33=0,0,IF(AL$3=EOMONTH('Rent Roll'!$AF33,0),1,0))</f>
        <v>0</v>
      </c>
      <c r="AM367" s="567">
        <f>IF('Rent Roll'!$AD33=0,0,IF(AM$3=EOMONTH('Rent Roll'!$AF33,0),1,0))</f>
        <v>0</v>
      </c>
      <c r="AN367" s="567">
        <f>IF('Rent Roll'!$AD33=0,0,IF(AN$3=EOMONTH('Rent Roll'!$AF33,0),1,0))</f>
        <v>0</v>
      </c>
      <c r="AO367" s="567">
        <f>IF('Rent Roll'!$AD33=0,0,IF(AO$3=EOMONTH('Rent Roll'!$AF33,0),1,0))</f>
        <v>0</v>
      </c>
      <c r="AP367" s="767">
        <f>IF('Rent Roll'!$AD33=0,0,IF(AP$3=EOMONTH('Rent Roll'!$AF33,0),1,0))</f>
        <v>0</v>
      </c>
      <c r="AQ367" s="768">
        <f>IF('Rent Roll'!$AD33=0,0,IF(AQ$3=EOMONTH('Rent Roll'!$AF33,0),1,0))</f>
        <v>0</v>
      </c>
      <c r="AR367" s="567">
        <f>IF('Rent Roll'!$AD33=0,0,IF(AR$3=EOMONTH('Rent Roll'!$AF33,0),1,0))</f>
        <v>0</v>
      </c>
      <c r="AS367" s="567">
        <f>IF('Rent Roll'!$AD33=0,0,IF(AS$3=EOMONTH('Rent Roll'!$AF33,0),1,0))</f>
        <v>0</v>
      </c>
      <c r="AT367" s="567">
        <f>IF('Rent Roll'!$AD33=0,0,IF(AT$3=EOMONTH('Rent Roll'!$AF33,0),1,0))</f>
        <v>0</v>
      </c>
      <c r="AU367" s="567">
        <f>IF('Rent Roll'!$AD33=0,0,IF(AU$3=EOMONTH('Rent Roll'!$AF33,0),1,0))</f>
        <v>0</v>
      </c>
      <c r="AV367" s="567">
        <f>IF('Rent Roll'!$AD33=0,0,IF(AV$3=EOMONTH('Rent Roll'!$AF33,0),1,0))</f>
        <v>0</v>
      </c>
      <c r="AW367" s="567">
        <f>IF('Rent Roll'!$AD33=0,0,IF(AW$3=EOMONTH('Rent Roll'!$AF33,0),1,0))</f>
        <v>0</v>
      </c>
      <c r="AX367" s="567">
        <f>IF('Rent Roll'!$AD33=0,0,IF(AX$3=EOMONTH('Rent Roll'!$AF33,0),1,0))</f>
        <v>0</v>
      </c>
      <c r="AY367" s="567">
        <f>IF('Rent Roll'!$AD33=0,0,IF(AY$3=EOMONTH('Rent Roll'!$AF33,0),1,0))</f>
        <v>0</v>
      </c>
      <c r="AZ367" s="567">
        <f>IF('Rent Roll'!$AD33=0,0,IF(AZ$3=EOMONTH('Rent Roll'!$AF33,0),1,0))</f>
        <v>0</v>
      </c>
      <c r="BA367" s="567">
        <f>IF('Rent Roll'!$AD33=0,0,IF(BA$3=EOMONTH('Rent Roll'!$AF33,0),1,0))</f>
        <v>0</v>
      </c>
      <c r="BB367" s="767">
        <f>IF('Rent Roll'!$AD33=0,0,IF(BB$3=EOMONTH('Rent Roll'!$AF33,0),1,0))</f>
        <v>0</v>
      </c>
      <c r="BC367" s="768">
        <f>IF('Rent Roll'!$AD33=0,0,IF(BC$3=EOMONTH('Rent Roll'!$AF33,0),1,0))</f>
        <v>0</v>
      </c>
      <c r="BD367" s="567">
        <f>IF('Rent Roll'!$AD33=0,0,IF(BD$3=EOMONTH('Rent Roll'!$AF33,0),1,0))</f>
        <v>0</v>
      </c>
      <c r="BE367" s="567">
        <f>IF('Rent Roll'!$AD33=0,0,IF(BE$3=EOMONTH('Rent Roll'!$AF33,0),1,0))</f>
        <v>0</v>
      </c>
      <c r="BF367" s="567">
        <f>IF('Rent Roll'!$AD33=0,0,IF(BF$3=EOMONTH('Rent Roll'!$AF33,0),1,0))</f>
        <v>0</v>
      </c>
      <c r="BG367" s="567">
        <f>IF('Rent Roll'!$AD33=0,0,IF(BG$3=EOMONTH('Rent Roll'!$AF33,0),1,0))</f>
        <v>0</v>
      </c>
      <c r="BH367" s="567">
        <f>IF('Rent Roll'!$AD33=0,0,IF(BH$3=EOMONTH('Rent Roll'!$AF33,0),1,0))</f>
        <v>0</v>
      </c>
      <c r="BI367" s="567">
        <f>IF('Rent Roll'!$AD33=0,0,IF(BI$3=EOMONTH('Rent Roll'!$AF33,0),1,0))</f>
        <v>0</v>
      </c>
      <c r="BJ367" s="567">
        <f>IF('Rent Roll'!$AD33=0,0,IF(BJ$3=EOMONTH('Rent Roll'!$AF33,0),1,0))</f>
        <v>0</v>
      </c>
      <c r="BK367" s="567">
        <f>IF('Rent Roll'!$AD33=0,0,IF(BK$3=EOMONTH('Rent Roll'!$AF33,0),1,0))</f>
        <v>0</v>
      </c>
      <c r="BL367" s="567">
        <f>IF('Rent Roll'!$AD33=0,0,IF(BL$3=EOMONTH('Rent Roll'!$AF33,0),1,0))</f>
        <v>0</v>
      </c>
      <c r="BM367" s="567">
        <f>IF('Rent Roll'!$AD33=0,0,IF(BM$3=EOMONTH('Rent Roll'!$AF33,0),1,0))</f>
        <v>0</v>
      </c>
      <c r="BN367" s="767">
        <f>IF('Rent Roll'!$AD33=0,0,IF(BN$3=EOMONTH('Rent Roll'!$AF33,0),1,0))</f>
        <v>0</v>
      </c>
      <c r="BO367" s="768">
        <f>IF('Rent Roll'!$AD33=0,0,IF(BO$3=EOMONTH('Rent Roll'!$AF33,0),1,0))</f>
        <v>0</v>
      </c>
      <c r="BP367" s="567">
        <f>IF('Rent Roll'!$AD33=0,0,IF(BP$3=EOMONTH('Rent Roll'!$AF33,0),1,0))</f>
        <v>0</v>
      </c>
      <c r="BQ367" s="567">
        <f>IF('Rent Roll'!$AD33=0,0,IF(BQ$3=EOMONTH('Rent Roll'!$AF33,0),1,0))</f>
        <v>0</v>
      </c>
      <c r="BR367" s="567">
        <f>IF('Rent Roll'!$AD33=0,0,IF(BR$3=EOMONTH('Rent Roll'!$AF33,0),1,0))</f>
        <v>0</v>
      </c>
      <c r="BS367" s="567">
        <f>IF('Rent Roll'!$AD33=0,0,IF(BS$3=EOMONTH('Rent Roll'!$AF33,0),1,0))</f>
        <v>0</v>
      </c>
      <c r="BT367" s="567">
        <f>IF('Rent Roll'!$AD33=0,0,IF(BT$3=EOMONTH('Rent Roll'!$AF33,0),1,0))</f>
        <v>0</v>
      </c>
      <c r="BU367" s="567">
        <f>IF('Rent Roll'!$AD33=0,0,IF(BU$3=EOMONTH('Rent Roll'!$AF33,0),1,0))</f>
        <v>0</v>
      </c>
      <c r="BV367" s="567">
        <f>IF('Rent Roll'!$AD33=0,0,IF(BV$3=EOMONTH('Rent Roll'!$AF33,0),1,0))</f>
        <v>0</v>
      </c>
      <c r="BW367" s="567">
        <f>IF('Rent Roll'!$AD33=0,0,IF(BW$3=EOMONTH('Rent Roll'!$AF33,0),1,0))</f>
        <v>0</v>
      </c>
      <c r="BX367" s="567">
        <f>IF('Rent Roll'!$AD33=0,0,IF(BX$3=EOMONTH('Rent Roll'!$AF33,0),1,0))</f>
        <v>0</v>
      </c>
      <c r="BY367" s="567">
        <f>IF('Rent Roll'!$AD33=0,0,IF(BY$3=EOMONTH('Rent Roll'!$AF33,0),1,0))</f>
        <v>0</v>
      </c>
      <c r="BZ367" s="767">
        <f>IF('Rent Roll'!$AD33=0,0,IF(BZ$3=EOMONTH('Rent Roll'!$AF33,0),1,0))</f>
        <v>0</v>
      </c>
      <c r="CA367" s="768">
        <f>IF('Rent Roll'!$AD33=0,0,IF(CA$3=EOMONTH('Rent Roll'!$AF33,0),1,0))</f>
        <v>0</v>
      </c>
      <c r="CB367" s="567">
        <f>IF('Rent Roll'!$AD33=0,0,IF(CB$3=EOMONTH('Rent Roll'!$AF33,0),1,0))</f>
        <v>0</v>
      </c>
      <c r="CC367" s="567">
        <f>IF('Rent Roll'!$AD33=0,0,IF(CC$3=EOMONTH('Rent Roll'!$AF33,0),1,0))</f>
        <v>0</v>
      </c>
      <c r="CD367" s="567">
        <f>IF('Rent Roll'!$AD33=0,0,IF(CD$3=EOMONTH('Rent Roll'!$AF33,0),1,0))</f>
        <v>0</v>
      </c>
      <c r="CE367" s="567">
        <f>IF('Rent Roll'!$AD33=0,0,IF(CE$3=EOMONTH('Rent Roll'!$AF33,0),1,0))</f>
        <v>0</v>
      </c>
      <c r="CF367" s="567">
        <f>IF('Rent Roll'!$AD33=0,0,IF(CF$3=EOMONTH('Rent Roll'!$AF33,0),1,0))</f>
        <v>0</v>
      </c>
      <c r="CG367" s="567">
        <f>IF('Rent Roll'!$AD33=0,0,IF(CG$3=EOMONTH('Rent Roll'!$AF33,0),1,0))</f>
        <v>0</v>
      </c>
      <c r="CH367" s="567">
        <f>IF('Rent Roll'!$AD33=0,0,IF(CH$3=EOMONTH('Rent Roll'!$AF33,0),1,0))</f>
        <v>0</v>
      </c>
      <c r="CI367" s="567">
        <f>IF('Rent Roll'!$AD33=0,0,IF(CI$3=EOMONTH('Rent Roll'!$AF33,0),1,0))</f>
        <v>0</v>
      </c>
      <c r="CJ367" s="567">
        <f>IF('Rent Roll'!$AD33=0,0,IF(CJ$3=EOMONTH('Rent Roll'!$AF33,0),1,0))</f>
        <v>0</v>
      </c>
      <c r="CK367" s="567">
        <f>IF('Rent Roll'!$AD33=0,0,IF(CK$3=EOMONTH('Rent Roll'!$AF33,0),1,0))</f>
        <v>0</v>
      </c>
      <c r="CL367" s="767">
        <f>IF('Rent Roll'!$AD33=0,0,IF(CL$3=EOMONTH('Rent Roll'!$AF33,0),1,0))</f>
        <v>0</v>
      </c>
      <c r="CM367" s="768">
        <f>IF('Rent Roll'!$AD33=0,0,IF(CM$3=EOMONTH('Rent Roll'!$AF33,0),1,0))</f>
        <v>0</v>
      </c>
      <c r="CN367" s="567">
        <f>IF('Rent Roll'!$AD33=0,0,IF(CN$3=EOMONTH('Rent Roll'!$AF33,0),1,0))</f>
        <v>0</v>
      </c>
      <c r="CO367" s="567">
        <f>IF('Rent Roll'!$AD33=0,0,IF(CO$3=EOMONTH('Rent Roll'!$AF33,0),1,0))</f>
        <v>0</v>
      </c>
      <c r="CP367" s="567">
        <f>IF('Rent Roll'!$AD33=0,0,IF(CP$3=EOMONTH('Rent Roll'!$AF33,0),1,0))</f>
        <v>0</v>
      </c>
      <c r="CQ367" s="567">
        <f>IF('Rent Roll'!$AD33=0,0,IF(CQ$3=EOMONTH('Rent Roll'!$AF33,0),1,0))</f>
        <v>0</v>
      </c>
      <c r="CR367" s="567">
        <f>IF('Rent Roll'!$AD33=0,0,IF(CR$3=EOMONTH('Rent Roll'!$AF33,0),1,0))</f>
        <v>0</v>
      </c>
      <c r="CS367" s="567">
        <f>IF('Rent Roll'!$AD33=0,0,IF(CS$3=EOMONTH('Rent Roll'!$AF33,0),1,0))</f>
        <v>0</v>
      </c>
      <c r="CT367" s="567">
        <f>IF('Rent Roll'!$AD33=0,0,IF(CT$3=EOMONTH('Rent Roll'!$AF33,0),1,0))</f>
        <v>0</v>
      </c>
      <c r="CU367" s="567">
        <f>IF('Rent Roll'!$AD33=0,0,IF(CU$3=EOMONTH('Rent Roll'!$AF33,0),1,0))</f>
        <v>0</v>
      </c>
      <c r="CV367" s="567">
        <f>IF('Rent Roll'!$AD33=0,0,IF(CV$3=EOMONTH('Rent Roll'!$AF33,0),1,0))</f>
        <v>0</v>
      </c>
      <c r="CW367" s="567">
        <f>IF('Rent Roll'!$AD33=0,0,IF(CW$3=EOMONTH('Rent Roll'!$AF33,0),1,0))</f>
        <v>0</v>
      </c>
      <c r="CX367" s="767">
        <f>IF('Rent Roll'!$AD33=0,0,IF(CX$3=EOMONTH('Rent Roll'!$AF33,0),1,0))</f>
        <v>0</v>
      </c>
      <c r="CY367" s="768">
        <f>IF('Rent Roll'!$AD33=0,0,IF(CY$3=EOMONTH('Rent Roll'!$AF33,0),1,0))</f>
        <v>0</v>
      </c>
      <c r="CZ367" s="567">
        <f>IF('Rent Roll'!$AD33=0,0,IF(CZ$3=EOMONTH('Rent Roll'!$AF33,0),1,0))</f>
        <v>0</v>
      </c>
      <c r="DA367" s="567">
        <f>IF('Rent Roll'!$AD33=0,0,IF(DA$3=EOMONTH('Rent Roll'!$AF33,0),1,0))</f>
        <v>0</v>
      </c>
      <c r="DB367" s="567">
        <f>IF('Rent Roll'!$AD33=0,0,IF(DB$3=EOMONTH('Rent Roll'!$AF33,0),1,0))</f>
        <v>0</v>
      </c>
      <c r="DC367" s="567">
        <f>IF('Rent Roll'!$AD33=0,0,IF(DC$3=EOMONTH('Rent Roll'!$AF33,0),1,0))</f>
        <v>0</v>
      </c>
      <c r="DD367" s="567">
        <f>IF('Rent Roll'!$AD33=0,0,IF(DD$3=EOMONTH('Rent Roll'!$AF33,0),1,0))</f>
        <v>0</v>
      </c>
      <c r="DE367" s="567">
        <f>IF('Rent Roll'!$AD33=0,0,IF(DE$3=EOMONTH('Rent Roll'!$AF33,0),1,0))</f>
        <v>0</v>
      </c>
      <c r="DF367" s="567">
        <f>IF('Rent Roll'!$AD33=0,0,IF(DF$3=EOMONTH('Rent Roll'!$AF33,0),1,0))</f>
        <v>0</v>
      </c>
      <c r="DG367" s="567">
        <f>IF('Rent Roll'!$AD33=0,0,IF(DG$3=EOMONTH('Rent Roll'!$AF33,0),1,0))</f>
        <v>0</v>
      </c>
      <c r="DH367" s="567">
        <f>IF('Rent Roll'!$AD33=0,0,IF(DH$3=EOMONTH('Rent Roll'!$AF33,0),1,0))</f>
        <v>0</v>
      </c>
      <c r="DI367" s="567">
        <f>IF('Rent Roll'!$AD33=0,0,IF(DI$3=EOMONTH('Rent Roll'!$AF33,0),1,0))</f>
        <v>0</v>
      </c>
      <c r="DJ367" s="767">
        <f>IF('Rent Roll'!$AD33=0,0,IF(DJ$3=EOMONTH('Rent Roll'!$AF33,0),1,0))</f>
        <v>0</v>
      </c>
      <c r="DK367" s="768">
        <f>IF('Rent Roll'!$AD33=0,0,IF(DK$3=EOMONTH('Rent Roll'!$AF33,0),1,0))</f>
        <v>0</v>
      </c>
      <c r="DL367" s="567">
        <f>IF('Rent Roll'!$AD33=0,0,IF(DL$3=EOMONTH('Rent Roll'!$AF33,0),1,0))</f>
        <v>0</v>
      </c>
      <c r="DM367" s="567">
        <f>IF('Rent Roll'!$AD33=0,0,IF(DM$3=EOMONTH('Rent Roll'!$AF33,0),1,0))</f>
        <v>0</v>
      </c>
      <c r="DN367" s="567">
        <f>IF('Rent Roll'!$AD33=0,0,IF(DN$3=EOMONTH('Rent Roll'!$AF33,0),1,0))</f>
        <v>0</v>
      </c>
      <c r="DO367" s="567">
        <f>IF('Rent Roll'!$AD33=0,0,IF(DO$3=EOMONTH('Rent Roll'!$AF33,0),1,0))</f>
        <v>0</v>
      </c>
      <c r="DP367" s="567">
        <f>IF('Rent Roll'!$AD33=0,0,IF(DP$3=EOMONTH('Rent Roll'!$AF33,0),1,0))</f>
        <v>0</v>
      </c>
      <c r="DQ367" s="567">
        <f>IF('Rent Roll'!$AD33=0,0,IF(DQ$3=EOMONTH('Rent Roll'!$AF33,0),1,0))</f>
        <v>0</v>
      </c>
      <c r="DR367" s="567">
        <f>IF('Rent Roll'!$AD33=0,0,IF(DR$3=EOMONTH('Rent Roll'!$AF33,0),1,0))</f>
        <v>0</v>
      </c>
      <c r="DS367" s="567">
        <f>IF('Rent Roll'!$AD33=0,0,IF(DS$3=EOMONTH('Rent Roll'!$AF33,0),1,0))</f>
        <v>0</v>
      </c>
      <c r="DT367" s="567">
        <f>IF('Rent Roll'!$AD33=0,0,IF(DT$3=EOMONTH('Rent Roll'!$AF33,0),1,0))</f>
        <v>0</v>
      </c>
      <c r="DU367" s="567">
        <f>IF('Rent Roll'!$AD33=0,0,IF(DU$3=EOMONTH('Rent Roll'!$AF33,0),1,0))</f>
        <v>0</v>
      </c>
      <c r="DV367" s="567">
        <f>IF('Rent Roll'!$AD33=0,0,IF(DV$3=EOMONTH('Rent Roll'!$AF33,0),1,0))</f>
        <v>0</v>
      </c>
    </row>
    <row r="368" spans="1:126" s="568" customFormat="1" ht="12" customHeight="1" outlineLevel="1" x14ac:dyDescent="0.4">
      <c r="A368" s="732"/>
      <c r="B368" s="564">
        <f>'Rent Roll'!$B34</f>
        <v>0</v>
      </c>
      <c r="C368" s="575" t="s">
        <v>81</v>
      </c>
      <c r="D368" s="565"/>
      <c r="E368" s="566"/>
      <c r="F368" s="778">
        <f>IF('Rent Roll'!$AD34=0,0,IF(F$3=EOMONTH('Rent Roll'!$AF34,0),1,0))</f>
        <v>0</v>
      </c>
      <c r="G368" s="768">
        <f>IF('Rent Roll'!$AD34=0,0,IF(G$3=EOMONTH('Rent Roll'!$AF34,0),1,0))</f>
        <v>0</v>
      </c>
      <c r="H368" s="567">
        <f>IF('Rent Roll'!$AD34=0,0,IF(H$3=EOMONTH('Rent Roll'!$AF34,0),1,0))</f>
        <v>0</v>
      </c>
      <c r="I368" s="567">
        <f>IF('Rent Roll'!$AD34=0,0,IF(I$3=EOMONTH('Rent Roll'!$AF34,0),1,0))</f>
        <v>0</v>
      </c>
      <c r="J368" s="567">
        <f>IF('Rent Roll'!$AD34=0,0,IF(J$3=EOMONTH('Rent Roll'!$AF34,0),1,0))</f>
        <v>0</v>
      </c>
      <c r="K368" s="567">
        <f>IF('Rent Roll'!$AD34=0,0,IF(K$3=EOMONTH('Rent Roll'!$AF34,0),1,0))</f>
        <v>0</v>
      </c>
      <c r="L368" s="567">
        <f>IF('Rent Roll'!$AD34=0,0,IF(L$3=EOMONTH('Rent Roll'!$AF34,0),1,0))</f>
        <v>0</v>
      </c>
      <c r="M368" s="567">
        <f>IF('Rent Roll'!$AD34=0,0,IF(M$3=EOMONTH('Rent Roll'!$AF34,0),1,0))</f>
        <v>0</v>
      </c>
      <c r="N368" s="567">
        <f>IF('Rent Roll'!$AD34=0,0,IF(N$3=EOMONTH('Rent Roll'!$AF34,0),1,0))</f>
        <v>0</v>
      </c>
      <c r="O368" s="567">
        <f>IF('Rent Roll'!$AD34=0,0,IF(O$3=EOMONTH('Rent Roll'!$AF34,0),1,0))</f>
        <v>0</v>
      </c>
      <c r="P368" s="567">
        <f>IF('Rent Roll'!$AD34=0,0,IF(P$3=EOMONTH('Rent Roll'!$AF34,0),1,0))</f>
        <v>0</v>
      </c>
      <c r="Q368" s="567">
        <f>IF('Rent Roll'!$AD34=0,0,IF(Q$3=EOMONTH('Rent Roll'!$AF34,0),1,0))</f>
        <v>0</v>
      </c>
      <c r="R368" s="767">
        <f>IF('Rent Roll'!$AD34=0,0,IF(R$3=EOMONTH('Rent Roll'!$AF34,0),1,0))</f>
        <v>0</v>
      </c>
      <c r="S368" s="768">
        <f>IF('Rent Roll'!$AD34=0,0,IF(S$3=EOMONTH('Rent Roll'!$AF34,0),1,0))</f>
        <v>0</v>
      </c>
      <c r="T368" s="567">
        <f>IF('Rent Roll'!$AD34=0,0,IF(T$3=EOMONTH('Rent Roll'!$AF34,0),1,0))</f>
        <v>0</v>
      </c>
      <c r="U368" s="567">
        <f>IF('Rent Roll'!$AD34=0,0,IF(U$3=EOMONTH('Rent Roll'!$AF34,0),1,0))</f>
        <v>0</v>
      </c>
      <c r="V368" s="567">
        <f>IF('Rent Roll'!$AD34=0,0,IF(V$3=EOMONTH('Rent Roll'!$AF34,0),1,0))</f>
        <v>0</v>
      </c>
      <c r="W368" s="567">
        <f>IF('Rent Roll'!$AD34=0,0,IF(W$3=EOMONTH('Rent Roll'!$AF34,0),1,0))</f>
        <v>0</v>
      </c>
      <c r="X368" s="567">
        <f>IF('Rent Roll'!$AD34=0,0,IF(X$3=EOMONTH('Rent Roll'!$AF34,0),1,0))</f>
        <v>0</v>
      </c>
      <c r="Y368" s="567">
        <f>IF('Rent Roll'!$AD34=0,0,IF(Y$3=EOMONTH('Rent Roll'!$AF34,0),1,0))</f>
        <v>0</v>
      </c>
      <c r="Z368" s="567">
        <f>IF('Rent Roll'!$AD34=0,0,IF(Z$3=EOMONTH('Rent Roll'!$AF34,0),1,0))</f>
        <v>0</v>
      </c>
      <c r="AA368" s="567">
        <f>IF('Rent Roll'!$AD34=0,0,IF(AA$3=EOMONTH('Rent Roll'!$AF34,0),1,0))</f>
        <v>0</v>
      </c>
      <c r="AB368" s="567">
        <f>IF('Rent Roll'!$AD34=0,0,IF(AB$3=EOMONTH('Rent Roll'!$AF34,0),1,0))</f>
        <v>0</v>
      </c>
      <c r="AC368" s="567">
        <f>IF('Rent Roll'!$AD34=0,0,IF(AC$3=EOMONTH('Rent Roll'!$AF34,0),1,0))</f>
        <v>0</v>
      </c>
      <c r="AD368" s="767">
        <f>IF('Rent Roll'!$AD34=0,0,IF(AD$3=EOMONTH('Rent Roll'!$AF34,0),1,0))</f>
        <v>0</v>
      </c>
      <c r="AE368" s="768">
        <f>IF('Rent Roll'!$AD34=0,0,IF(AE$3=EOMONTH('Rent Roll'!$AF34,0),1,0))</f>
        <v>0</v>
      </c>
      <c r="AF368" s="567">
        <f>IF('Rent Roll'!$AD34=0,0,IF(AF$3=EOMONTH('Rent Roll'!$AF34,0),1,0))</f>
        <v>0</v>
      </c>
      <c r="AG368" s="567">
        <f>IF('Rent Roll'!$AD34=0,0,IF(AG$3=EOMONTH('Rent Roll'!$AF34,0),1,0))</f>
        <v>0</v>
      </c>
      <c r="AH368" s="567">
        <f>IF('Rent Roll'!$AD34=0,0,IF(AH$3=EOMONTH('Rent Roll'!$AF34,0),1,0))</f>
        <v>0</v>
      </c>
      <c r="AI368" s="567">
        <f>IF('Rent Roll'!$AD34=0,0,IF(AI$3=EOMONTH('Rent Roll'!$AF34,0),1,0))</f>
        <v>0</v>
      </c>
      <c r="AJ368" s="567">
        <f>IF('Rent Roll'!$AD34=0,0,IF(AJ$3=EOMONTH('Rent Roll'!$AF34,0),1,0))</f>
        <v>0</v>
      </c>
      <c r="AK368" s="567">
        <f>IF('Rent Roll'!$AD34=0,0,IF(AK$3=EOMONTH('Rent Roll'!$AF34,0),1,0))</f>
        <v>0</v>
      </c>
      <c r="AL368" s="567">
        <f>IF('Rent Roll'!$AD34=0,0,IF(AL$3=EOMONTH('Rent Roll'!$AF34,0),1,0))</f>
        <v>0</v>
      </c>
      <c r="AM368" s="567">
        <f>IF('Rent Roll'!$AD34=0,0,IF(AM$3=EOMONTH('Rent Roll'!$AF34,0),1,0))</f>
        <v>0</v>
      </c>
      <c r="AN368" s="567">
        <f>IF('Rent Roll'!$AD34=0,0,IF(AN$3=EOMONTH('Rent Roll'!$AF34,0),1,0))</f>
        <v>0</v>
      </c>
      <c r="AO368" s="567">
        <f>IF('Rent Roll'!$AD34=0,0,IF(AO$3=EOMONTH('Rent Roll'!$AF34,0),1,0))</f>
        <v>0</v>
      </c>
      <c r="AP368" s="767">
        <f>IF('Rent Roll'!$AD34=0,0,IF(AP$3=EOMONTH('Rent Roll'!$AF34,0),1,0))</f>
        <v>0</v>
      </c>
      <c r="AQ368" s="768">
        <f>IF('Rent Roll'!$AD34=0,0,IF(AQ$3=EOMONTH('Rent Roll'!$AF34,0),1,0))</f>
        <v>0</v>
      </c>
      <c r="AR368" s="567">
        <f>IF('Rent Roll'!$AD34=0,0,IF(AR$3=EOMONTH('Rent Roll'!$AF34,0),1,0))</f>
        <v>0</v>
      </c>
      <c r="AS368" s="567">
        <f>IF('Rent Roll'!$AD34=0,0,IF(AS$3=EOMONTH('Rent Roll'!$AF34,0),1,0))</f>
        <v>0</v>
      </c>
      <c r="AT368" s="567">
        <f>IF('Rent Roll'!$AD34=0,0,IF(AT$3=EOMONTH('Rent Roll'!$AF34,0),1,0))</f>
        <v>0</v>
      </c>
      <c r="AU368" s="567">
        <f>IF('Rent Roll'!$AD34=0,0,IF(AU$3=EOMONTH('Rent Roll'!$AF34,0),1,0))</f>
        <v>0</v>
      </c>
      <c r="AV368" s="567">
        <f>IF('Rent Roll'!$AD34=0,0,IF(AV$3=EOMONTH('Rent Roll'!$AF34,0),1,0))</f>
        <v>0</v>
      </c>
      <c r="AW368" s="567">
        <f>IF('Rent Roll'!$AD34=0,0,IF(AW$3=EOMONTH('Rent Roll'!$AF34,0),1,0))</f>
        <v>0</v>
      </c>
      <c r="AX368" s="567">
        <f>IF('Rent Roll'!$AD34=0,0,IF(AX$3=EOMONTH('Rent Roll'!$AF34,0),1,0))</f>
        <v>0</v>
      </c>
      <c r="AY368" s="567">
        <f>IF('Rent Roll'!$AD34=0,0,IF(AY$3=EOMONTH('Rent Roll'!$AF34,0),1,0))</f>
        <v>0</v>
      </c>
      <c r="AZ368" s="567">
        <f>IF('Rent Roll'!$AD34=0,0,IF(AZ$3=EOMONTH('Rent Roll'!$AF34,0),1,0))</f>
        <v>0</v>
      </c>
      <c r="BA368" s="567">
        <f>IF('Rent Roll'!$AD34=0,0,IF(BA$3=EOMONTH('Rent Roll'!$AF34,0),1,0))</f>
        <v>0</v>
      </c>
      <c r="BB368" s="767">
        <f>IF('Rent Roll'!$AD34=0,0,IF(BB$3=EOMONTH('Rent Roll'!$AF34,0),1,0))</f>
        <v>0</v>
      </c>
      <c r="BC368" s="768">
        <f>IF('Rent Roll'!$AD34=0,0,IF(BC$3=EOMONTH('Rent Roll'!$AF34,0),1,0))</f>
        <v>0</v>
      </c>
      <c r="BD368" s="567">
        <f>IF('Rent Roll'!$AD34=0,0,IF(BD$3=EOMONTH('Rent Roll'!$AF34,0),1,0))</f>
        <v>0</v>
      </c>
      <c r="BE368" s="567">
        <f>IF('Rent Roll'!$AD34=0,0,IF(BE$3=EOMONTH('Rent Roll'!$AF34,0),1,0))</f>
        <v>0</v>
      </c>
      <c r="BF368" s="567">
        <f>IF('Rent Roll'!$AD34=0,0,IF(BF$3=EOMONTH('Rent Roll'!$AF34,0),1,0))</f>
        <v>0</v>
      </c>
      <c r="BG368" s="567">
        <f>IF('Rent Roll'!$AD34=0,0,IF(BG$3=EOMONTH('Rent Roll'!$AF34,0),1,0))</f>
        <v>0</v>
      </c>
      <c r="BH368" s="567">
        <f>IF('Rent Roll'!$AD34=0,0,IF(BH$3=EOMONTH('Rent Roll'!$AF34,0),1,0))</f>
        <v>0</v>
      </c>
      <c r="BI368" s="567">
        <f>IF('Rent Roll'!$AD34=0,0,IF(BI$3=EOMONTH('Rent Roll'!$AF34,0),1,0))</f>
        <v>0</v>
      </c>
      <c r="BJ368" s="567">
        <f>IF('Rent Roll'!$AD34=0,0,IF(BJ$3=EOMONTH('Rent Roll'!$AF34,0),1,0))</f>
        <v>0</v>
      </c>
      <c r="BK368" s="567">
        <f>IF('Rent Roll'!$AD34=0,0,IF(BK$3=EOMONTH('Rent Roll'!$AF34,0),1,0))</f>
        <v>0</v>
      </c>
      <c r="BL368" s="567">
        <f>IF('Rent Roll'!$AD34=0,0,IF(BL$3=EOMONTH('Rent Roll'!$AF34,0),1,0))</f>
        <v>0</v>
      </c>
      <c r="BM368" s="567">
        <f>IF('Rent Roll'!$AD34=0,0,IF(BM$3=EOMONTH('Rent Roll'!$AF34,0),1,0))</f>
        <v>0</v>
      </c>
      <c r="BN368" s="767">
        <f>IF('Rent Roll'!$AD34=0,0,IF(BN$3=EOMONTH('Rent Roll'!$AF34,0),1,0))</f>
        <v>0</v>
      </c>
      <c r="BO368" s="768">
        <f>IF('Rent Roll'!$AD34=0,0,IF(BO$3=EOMONTH('Rent Roll'!$AF34,0),1,0))</f>
        <v>0</v>
      </c>
      <c r="BP368" s="567">
        <f>IF('Rent Roll'!$AD34=0,0,IF(BP$3=EOMONTH('Rent Roll'!$AF34,0),1,0))</f>
        <v>0</v>
      </c>
      <c r="BQ368" s="567">
        <f>IF('Rent Roll'!$AD34=0,0,IF(BQ$3=EOMONTH('Rent Roll'!$AF34,0),1,0))</f>
        <v>0</v>
      </c>
      <c r="BR368" s="567">
        <f>IF('Rent Roll'!$AD34=0,0,IF(BR$3=EOMONTH('Rent Roll'!$AF34,0),1,0))</f>
        <v>0</v>
      </c>
      <c r="BS368" s="567">
        <f>IF('Rent Roll'!$AD34=0,0,IF(BS$3=EOMONTH('Rent Roll'!$AF34,0),1,0))</f>
        <v>0</v>
      </c>
      <c r="BT368" s="567">
        <f>IF('Rent Roll'!$AD34=0,0,IF(BT$3=EOMONTH('Rent Roll'!$AF34,0),1,0))</f>
        <v>0</v>
      </c>
      <c r="BU368" s="567">
        <f>IF('Rent Roll'!$AD34=0,0,IF(BU$3=EOMONTH('Rent Roll'!$AF34,0),1,0))</f>
        <v>0</v>
      </c>
      <c r="BV368" s="567">
        <f>IF('Rent Roll'!$AD34=0,0,IF(BV$3=EOMONTH('Rent Roll'!$AF34,0),1,0))</f>
        <v>0</v>
      </c>
      <c r="BW368" s="567">
        <f>IF('Rent Roll'!$AD34=0,0,IF(BW$3=EOMONTH('Rent Roll'!$AF34,0),1,0))</f>
        <v>0</v>
      </c>
      <c r="BX368" s="567">
        <f>IF('Rent Roll'!$AD34=0,0,IF(BX$3=EOMONTH('Rent Roll'!$AF34,0),1,0))</f>
        <v>0</v>
      </c>
      <c r="BY368" s="567">
        <f>IF('Rent Roll'!$AD34=0,0,IF(BY$3=EOMONTH('Rent Roll'!$AF34,0),1,0))</f>
        <v>0</v>
      </c>
      <c r="BZ368" s="767">
        <f>IF('Rent Roll'!$AD34=0,0,IF(BZ$3=EOMONTH('Rent Roll'!$AF34,0),1,0))</f>
        <v>0</v>
      </c>
      <c r="CA368" s="768">
        <f>IF('Rent Roll'!$AD34=0,0,IF(CA$3=EOMONTH('Rent Roll'!$AF34,0),1,0))</f>
        <v>0</v>
      </c>
      <c r="CB368" s="567">
        <f>IF('Rent Roll'!$AD34=0,0,IF(CB$3=EOMONTH('Rent Roll'!$AF34,0),1,0))</f>
        <v>0</v>
      </c>
      <c r="CC368" s="567">
        <f>IF('Rent Roll'!$AD34=0,0,IF(CC$3=EOMONTH('Rent Roll'!$AF34,0),1,0))</f>
        <v>0</v>
      </c>
      <c r="CD368" s="567">
        <f>IF('Rent Roll'!$AD34=0,0,IF(CD$3=EOMONTH('Rent Roll'!$AF34,0),1,0))</f>
        <v>0</v>
      </c>
      <c r="CE368" s="567">
        <f>IF('Rent Roll'!$AD34=0,0,IF(CE$3=EOMONTH('Rent Roll'!$AF34,0),1,0))</f>
        <v>0</v>
      </c>
      <c r="CF368" s="567">
        <f>IF('Rent Roll'!$AD34=0,0,IF(CF$3=EOMONTH('Rent Roll'!$AF34,0),1,0))</f>
        <v>0</v>
      </c>
      <c r="CG368" s="567">
        <f>IF('Rent Roll'!$AD34=0,0,IF(CG$3=EOMONTH('Rent Roll'!$AF34,0),1,0))</f>
        <v>0</v>
      </c>
      <c r="CH368" s="567">
        <f>IF('Rent Roll'!$AD34=0,0,IF(CH$3=EOMONTH('Rent Roll'!$AF34,0),1,0))</f>
        <v>0</v>
      </c>
      <c r="CI368" s="567">
        <f>IF('Rent Roll'!$AD34=0,0,IF(CI$3=EOMONTH('Rent Roll'!$AF34,0),1,0))</f>
        <v>0</v>
      </c>
      <c r="CJ368" s="567">
        <f>IF('Rent Roll'!$AD34=0,0,IF(CJ$3=EOMONTH('Rent Roll'!$AF34,0),1,0))</f>
        <v>0</v>
      </c>
      <c r="CK368" s="567">
        <f>IF('Rent Roll'!$AD34=0,0,IF(CK$3=EOMONTH('Rent Roll'!$AF34,0),1,0))</f>
        <v>0</v>
      </c>
      <c r="CL368" s="767">
        <f>IF('Rent Roll'!$AD34=0,0,IF(CL$3=EOMONTH('Rent Roll'!$AF34,0),1,0))</f>
        <v>0</v>
      </c>
      <c r="CM368" s="768">
        <f>IF('Rent Roll'!$AD34=0,0,IF(CM$3=EOMONTH('Rent Roll'!$AF34,0),1,0))</f>
        <v>0</v>
      </c>
      <c r="CN368" s="567">
        <f>IF('Rent Roll'!$AD34=0,0,IF(CN$3=EOMONTH('Rent Roll'!$AF34,0),1,0))</f>
        <v>0</v>
      </c>
      <c r="CO368" s="567">
        <f>IF('Rent Roll'!$AD34=0,0,IF(CO$3=EOMONTH('Rent Roll'!$AF34,0),1,0))</f>
        <v>0</v>
      </c>
      <c r="CP368" s="567">
        <f>IF('Rent Roll'!$AD34=0,0,IF(CP$3=EOMONTH('Rent Roll'!$AF34,0),1,0))</f>
        <v>0</v>
      </c>
      <c r="CQ368" s="567">
        <f>IF('Rent Roll'!$AD34=0,0,IF(CQ$3=EOMONTH('Rent Roll'!$AF34,0),1,0))</f>
        <v>0</v>
      </c>
      <c r="CR368" s="567">
        <f>IF('Rent Roll'!$AD34=0,0,IF(CR$3=EOMONTH('Rent Roll'!$AF34,0),1,0))</f>
        <v>0</v>
      </c>
      <c r="CS368" s="567">
        <f>IF('Rent Roll'!$AD34=0,0,IF(CS$3=EOMONTH('Rent Roll'!$AF34,0),1,0))</f>
        <v>0</v>
      </c>
      <c r="CT368" s="567">
        <f>IF('Rent Roll'!$AD34=0,0,IF(CT$3=EOMONTH('Rent Roll'!$AF34,0),1,0))</f>
        <v>0</v>
      </c>
      <c r="CU368" s="567">
        <f>IF('Rent Roll'!$AD34=0,0,IF(CU$3=EOMONTH('Rent Roll'!$AF34,0),1,0))</f>
        <v>0</v>
      </c>
      <c r="CV368" s="567">
        <f>IF('Rent Roll'!$AD34=0,0,IF(CV$3=EOMONTH('Rent Roll'!$AF34,0),1,0))</f>
        <v>0</v>
      </c>
      <c r="CW368" s="567">
        <f>IF('Rent Roll'!$AD34=0,0,IF(CW$3=EOMONTH('Rent Roll'!$AF34,0),1,0))</f>
        <v>0</v>
      </c>
      <c r="CX368" s="767">
        <f>IF('Rent Roll'!$AD34=0,0,IF(CX$3=EOMONTH('Rent Roll'!$AF34,0),1,0))</f>
        <v>0</v>
      </c>
      <c r="CY368" s="768">
        <f>IF('Rent Roll'!$AD34=0,0,IF(CY$3=EOMONTH('Rent Roll'!$AF34,0),1,0))</f>
        <v>0</v>
      </c>
      <c r="CZ368" s="567">
        <f>IF('Rent Roll'!$AD34=0,0,IF(CZ$3=EOMONTH('Rent Roll'!$AF34,0),1,0))</f>
        <v>0</v>
      </c>
      <c r="DA368" s="567">
        <f>IF('Rent Roll'!$AD34=0,0,IF(DA$3=EOMONTH('Rent Roll'!$AF34,0),1,0))</f>
        <v>0</v>
      </c>
      <c r="DB368" s="567">
        <f>IF('Rent Roll'!$AD34=0,0,IF(DB$3=EOMONTH('Rent Roll'!$AF34,0),1,0))</f>
        <v>0</v>
      </c>
      <c r="DC368" s="567">
        <f>IF('Rent Roll'!$AD34=0,0,IF(DC$3=EOMONTH('Rent Roll'!$AF34,0),1,0))</f>
        <v>0</v>
      </c>
      <c r="DD368" s="567">
        <f>IF('Rent Roll'!$AD34=0,0,IF(DD$3=EOMONTH('Rent Roll'!$AF34,0),1,0))</f>
        <v>0</v>
      </c>
      <c r="DE368" s="567">
        <f>IF('Rent Roll'!$AD34=0,0,IF(DE$3=EOMONTH('Rent Roll'!$AF34,0),1,0))</f>
        <v>0</v>
      </c>
      <c r="DF368" s="567">
        <f>IF('Rent Roll'!$AD34=0,0,IF(DF$3=EOMONTH('Rent Roll'!$AF34,0),1,0))</f>
        <v>0</v>
      </c>
      <c r="DG368" s="567">
        <f>IF('Rent Roll'!$AD34=0,0,IF(DG$3=EOMONTH('Rent Roll'!$AF34,0),1,0))</f>
        <v>0</v>
      </c>
      <c r="DH368" s="567">
        <f>IF('Rent Roll'!$AD34=0,0,IF(DH$3=EOMONTH('Rent Roll'!$AF34,0),1,0))</f>
        <v>0</v>
      </c>
      <c r="DI368" s="567">
        <f>IF('Rent Roll'!$AD34=0,0,IF(DI$3=EOMONTH('Rent Roll'!$AF34,0),1,0))</f>
        <v>0</v>
      </c>
      <c r="DJ368" s="767">
        <f>IF('Rent Roll'!$AD34=0,0,IF(DJ$3=EOMONTH('Rent Roll'!$AF34,0),1,0))</f>
        <v>0</v>
      </c>
      <c r="DK368" s="768">
        <f>IF('Rent Roll'!$AD34=0,0,IF(DK$3=EOMONTH('Rent Roll'!$AF34,0),1,0))</f>
        <v>0</v>
      </c>
      <c r="DL368" s="567">
        <f>IF('Rent Roll'!$AD34=0,0,IF(DL$3=EOMONTH('Rent Roll'!$AF34,0),1,0))</f>
        <v>0</v>
      </c>
      <c r="DM368" s="567">
        <f>IF('Rent Roll'!$AD34=0,0,IF(DM$3=EOMONTH('Rent Roll'!$AF34,0),1,0))</f>
        <v>0</v>
      </c>
      <c r="DN368" s="567">
        <f>IF('Rent Roll'!$AD34=0,0,IF(DN$3=EOMONTH('Rent Roll'!$AF34,0),1,0))</f>
        <v>0</v>
      </c>
      <c r="DO368" s="567">
        <f>IF('Rent Roll'!$AD34=0,0,IF(DO$3=EOMONTH('Rent Roll'!$AF34,0),1,0))</f>
        <v>0</v>
      </c>
      <c r="DP368" s="567">
        <f>IF('Rent Roll'!$AD34=0,0,IF(DP$3=EOMONTH('Rent Roll'!$AF34,0),1,0))</f>
        <v>0</v>
      </c>
      <c r="DQ368" s="567">
        <f>IF('Rent Roll'!$AD34=0,0,IF(DQ$3=EOMONTH('Rent Roll'!$AF34,0),1,0))</f>
        <v>0</v>
      </c>
      <c r="DR368" s="567">
        <f>IF('Rent Roll'!$AD34=0,0,IF(DR$3=EOMONTH('Rent Roll'!$AF34,0),1,0))</f>
        <v>0</v>
      </c>
      <c r="DS368" s="567">
        <f>IF('Rent Roll'!$AD34=0,0,IF(DS$3=EOMONTH('Rent Roll'!$AF34,0),1,0))</f>
        <v>0</v>
      </c>
      <c r="DT368" s="567">
        <f>IF('Rent Roll'!$AD34=0,0,IF(DT$3=EOMONTH('Rent Roll'!$AF34,0),1,0))</f>
        <v>0</v>
      </c>
      <c r="DU368" s="567">
        <f>IF('Rent Roll'!$AD34=0,0,IF(DU$3=EOMONTH('Rent Roll'!$AF34,0),1,0))</f>
        <v>0</v>
      </c>
      <c r="DV368" s="567">
        <f>IF('Rent Roll'!$AD34=0,0,IF(DV$3=EOMONTH('Rent Roll'!$AF34,0),1,0))</f>
        <v>0</v>
      </c>
    </row>
    <row r="369" spans="1:126" s="568" customFormat="1" ht="12" customHeight="1" outlineLevel="1" x14ac:dyDescent="0.4">
      <c r="A369" s="732"/>
      <c r="B369" s="564">
        <f>'Rent Roll'!$B35</f>
        <v>0</v>
      </c>
      <c r="C369" s="575" t="s">
        <v>81</v>
      </c>
      <c r="D369" s="565"/>
      <c r="E369" s="566"/>
      <c r="F369" s="778">
        <f>IF('Rent Roll'!$AD35=0,0,IF(F$3=EOMONTH('Rent Roll'!$AF35,0),1,0))</f>
        <v>0</v>
      </c>
      <c r="G369" s="768">
        <f>IF('Rent Roll'!$AD35=0,0,IF(G$3=EOMONTH('Rent Roll'!$AF35,0),1,0))</f>
        <v>0</v>
      </c>
      <c r="H369" s="567">
        <f>IF('Rent Roll'!$AD35=0,0,IF(H$3=EOMONTH('Rent Roll'!$AF35,0),1,0))</f>
        <v>0</v>
      </c>
      <c r="I369" s="567">
        <f>IF('Rent Roll'!$AD35=0,0,IF(I$3=EOMONTH('Rent Roll'!$AF35,0),1,0))</f>
        <v>0</v>
      </c>
      <c r="J369" s="567">
        <f>IF('Rent Roll'!$AD35=0,0,IF(J$3=EOMONTH('Rent Roll'!$AF35,0),1,0))</f>
        <v>0</v>
      </c>
      <c r="K369" s="567">
        <f>IF('Rent Roll'!$AD35=0,0,IF(K$3=EOMONTH('Rent Roll'!$AF35,0),1,0))</f>
        <v>0</v>
      </c>
      <c r="L369" s="567">
        <f>IF('Rent Roll'!$AD35=0,0,IF(L$3=EOMONTH('Rent Roll'!$AF35,0),1,0))</f>
        <v>0</v>
      </c>
      <c r="M369" s="567">
        <f>IF('Rent Roll'!$AD35=0,0,IF(M$3=EOMONTH('Rent Roll'!$AF35,0),1,0))</f>
        <v>0</v>
      </c>
      <c r="N369" s="567">
        <f>IF('Rent Roll'!$AD35=0,0,IF(N$3=EOMONTH('Rent Roll'!$AF35,0),1,0))</f>
        <v>0</v>
      </c>
      <c r="O369" s="567">
        <f>IF('Rent Roll'!$AD35=0,0,IF(O$3=EOMONTH('Rent Roll'!$AF35,0),1,0))</f>
        <v>0</v>
      </c>
      <c r="P369" s="567">
        <f>IF('Rent Roll'!$AD35=0,0,IF(P$3=EOMONTH('Rent Roll'!$AF35,0),1,0))</f>
        <v>0</v>
      </c>
      <c r="Q369" s="567">
        <f>IF('Rent Roll'!$AD35=0,0,IF(Q$3=EOMONTH('Rent Roll'!$AF35,0),1,0))</f>
        <v>0</v>
      </c>
      <c r="R369" s="767">
        <f>IF('Rent Roll'!$AD35=0,0,IF(R$3=EOMONTH('Rent Roll'!$AF35,0),1,0))</f>
        <v>0</v>
      </c>
      <c r="S369" s="768">
        <f>IF('Rent Roll'!$AD35=0,0,IF(S$3=EOMONTH('Rent Roll'!$AF35,0),1,0))</f>
        <v>0</v>
      </c>
      <c r="T369" s="567">
        <f>IF('Rent Roll'!$AD35=0,0,IF(T$3=EOMONTH('Rent Roll'!$AF35,0),1,0))</f>
        <v>0</v>
      </c>
      <c r="U369" s="567">
        <f>IF('Rent Roll'!$AD35=0,0,IF(U$3=EOMONTH('Rent Roll'!$AF35,0),1,0))</f>
        <v>0</v>
      </c>
      <c r="V369" s="567">
        <f>IF('Rent Roll'!$AD35=0,0,IF(V$3=EOMONTH('Rent Roll'!$AF35,0),1,0))</f>
        <v>0</v>
      </c>
      <c r="W369" s="567">
        <f>IF('Rent Roll'!$AD35=0,0,IF(W$3=EOMONTH('Rent Roll'!$AF35,0),1,0))</f>
        <v>0</v>
      </c>
      <c r="X369" s="567">
        <f>IF('Rent Roll'!$AD35=0,0,IF(X$3=EOMONTH('Rent Roll'!$AF35,0),1,0))</f>
        <v>0</v>
      </c>
      <c r="Y369" s="567">
        <f>IF('Rent Roll'!$AD35=0,0,IF(Y$3=EOMONTH('Rent Roll'!$AF35,0),1,0))</f>
        <v>0</v>
      </c>
      <c r="Z369" s="567">
        <f>IF('Rent Roll'!$AD35=0,0,IF(Z$3=EOMONTH('Rent Roll'!$AF35,0),1,0))</f>
        <v>0</v>
      </c>
      <c r="AA369" s="567">
        <f>IF('Rent Roll'!$AD35=0,0,IF(AA$3=EOMONTH('Rent Roll'!$AF35,0),1,0))</f>
        <v>0</v>
      </c>
      <c r="AB369" s="567">
        <f>IF('Rent Roll'!$AD35=0,0,IF(AB$3=EOMONTH('Rent Roll'!$AF35,0),1,0))</f>
        <v>0</v>
      </c>
      <c r="AC369" s="567">
        <f>IF('Rent Roll'!$AD35=0,0,IF(AC$3=EOMONTH('Rent Roll'!$AF35,0),1,0))</f>
        <v>0</v>
      </c>
      <c r="AD369" s="767">
        <f>IF('Rent Roll'!$AD35=0,0,IF(AD$3=EOMONTH('Rent Roll'!$AF35,0),1,0))</f>
        <v>0</v>
      </c>
      <c r="AE369" s="768">
        <f>IF('Rent Roll'!$AD35=0,0,IF(AE$3=EOMONTH('Rent Roll'!$AF35,0),1,0))</f>
        <v>0</v>
      </c>
      <c r="AF369" s="567">
        <f>IF('Rent Roll'!$AD35=0,0,IF(AF$3=EOMONTH('Rent Roll'!$AF35,0),1,0))</f>
        <v>0</v>
      </c>
      <c r="AG369" s="567">
        <f>IF('Rent Roll'!$AD35=0,0,IF(AG$3=EOMONTH('Rent Roll'!$AF35,0),1,0))</f>
        <v>0</v>
      </c>
      <c r="AH369" s="567">
        <f>IF('Rent Roll'!$AD35=0,0,IF(AH$3=EOMONTH('Rent Roll'!$AF35,0),1,0))</f>
        <v>0</v>
      </c>
      <c r="AI369" s="567">
        <f>IF('Rent Roll'!$AD35=0,0,IF(AI$3=EOMONTH('Rent Roll'!$AF35,0),1,0))</f>
        <v>0</v>
      </c>
      <c r="AJ369" s="567">
        <f>IF('Rent Roll'!$AD35=0,0,IF(AJ$3=EOMONTH('Rent Roll'!$AF35,0),1,0))</f>
        <v>0</v>
      </c>
      <c r="AK369" s="567">
        <f>IF('Rent Roll'!$AD35=0,0,IF(AK$3=EOMONTH('Rent Roll'!$AF35,0),1,0))</f>
        <v>0</v>
      </c>
      <c r="AL369" s="567">
        <f>IF('Rent Roll'!$AD35=0,0,IF(AL$3=EOMONTH('Rent Roll'!$AF35,0),1,0))</f>
        <v>0</v>
      </c>
      <c r="AM369" s="567">
        <f>IF('Rent Roll'!$AD35=0,0,IF(AM$3=EOMONTH('Rent Roll'!$AF35,0),1,0))</f>
        <v>0</v>
      </c>
      <c r="AN369" s="567">
        <f>IF('Rent Roll'!$AD35=0,0,IF(AN$3=EOMONTH('Rent Roll'!$AF35,0),1,0))</f>
        <v>0</v>
      </c>
      <c r="AO369" s="567">
        <f>IF('Rent Roll'!$AD35=0,0,IF(AO$3=EOMONTH('Rent Roll'!$AF35,0),1,0))</f>
        <v>0</v>
      </c>
      <c r="AP369" s="767">
        <f>IF('Rent Roll'!$AD35=0,0,IF(AP$3=EOMONTH('Rent Roll'!$AF35,0),1,0))</f>
        <v>0</v>
      </c>
      <c r="AQ369" s="768">
        <f>IF('Rent Roll'!$AD35=0,0,IF(AQ$3=EOMONTH('Rent Roll'!$AF35,0),1,0))</f>
        <v>0</v>
      </c>
      <c r="AR369" s="567">
        <f>IF('Rent Roll'!$AD35=0,0,IF(AR$3=EOMONTH('Rent Roll'!$AF35,0),1,0))</f>
        <v>0</v>
      </c>
      <c r="AS369" s="567">
        <f>IF('Rent Roll'!$AD35=0,0,IF(AS$3=EOMONTH('Rent Roll'!$AF35,0),1,0))</f>
        <v>0</v>
      </c>
      <c r="AT369" s="567">
        <f>IF('Rent Roll'!$AD35=0,0,IF(AT$3=EOMONTH('Rent Roll'!$AF35,0),1,0))</f>
        <v>0</v>
      </c>
      <c r="AU369" s="567">
        <f>IF('Rent Roll'!$AD35=0,0,IF(AU$3=EOMONTH('Rent Roll'!$AF35,0),1,0))</f>
        <v>0</v>
      </c>
      <c r="AV369" s="567">
        <f>IF('Rent Roll'!$AD35=0,0,IF(AV$3=EOMONTH('Rent Roll'!$AF35,0),1,0))</f>
        <v>0</v>
      </c>
      <c r="AW369" s="567">
        <f>IF('Rent Roll'!$AD35=0,0,IF(AW$3=EOMONTH('Rent Roll'!$AF35,0),1,0))</f>
        <v>0</v>
      </c>
      <c r="AX369" s="567">
        <f>IF('Rent Roll'!$AD35=0,0,IF(AX$3=EOMONTH('Rent Roll'!$AF35,0),1,0))</f>
        <v>0</v>
      </c>
      <c r="AY369" s="567">
        <f>IF('Rent Roll'!$AD35=0,0,IF(AY$3=EOMONTH('Rent Roll'!$AF35,0),1,0))</f>
        <v>0</v>
      </c>
      <c r="AZ369" s="567">
        <f>IF('Rent Roll'!$AD35=0,0,IF(AZ$3=EOMONTH('Rent Roll'!$AF35,0),1,0))</f>
        <v>0</v>
      </c>
      <c r="BA369" s="567">
        <f>IF('Rent Roll'!$AD35=0,0,IF(BA$3=EOMONTH('Rent Roll'!$AF35,0),1,0))</f>
        <v>0</v>
      </c>
      <c r="BB369" s="767">
        <f>IF('Rent Roll'!$AD35=0,0,IF(BB$3=EOMONTH('Rent Roll'!$AF35,0),1,0))</f>
        <v>0</v>
      </c>
      <c r="BC369" s="768">
        <f>IF('Rent Roll'!$AD35=0,0,IF(BC$3=EOMONTH('Rent Roll'!$AF35,0),1,0))</f>
        <v>0</v>
      </c>
      <c r="BD369" s="567">
        <f>IF('Rent Roll'!$AD35=0,0,IF(BD$3=EOMONTH('Rent Roll'!$AF35,0),1,0))</f>
        <v>0</v>
      </c>
      <c r="BE369" s="567">
        <f>IF('Rent Roll'!$AD35=0,0,IF(BE$3=EOMONTH('Rent Roll'!$AF35,0),1,0))</f>
        <v>0</v>
      </c>
      <c r="BF369" s="567">
        <f>IF('Rent Roll'!$AD35=0,0,IF(BF$3=EOMONTH('Rent Roll'!$AF35,0),1,0))</f>
        <v>0</v>
      </c>
      <c r="BG369" s="567">
        <f>IF('Rent Roll'!$AD35=0,0,IF(BG$3=EOMONTH('Rent Roll'!$AF35,0),1,0))</f>
        <v>0</v>
      </c>
      <c r="BH369" s="567">
        <f>IF('Rent Roll'!$AD35=0,0,IF(BH$3=EOMONTH('Rent Roll'!$AF35,0),1,0))</f>
        <v>0</v>
      </c>
      <c r="BI369" s="567">
        <f>IF('Rent Roll'!$AD35=0,0,IF(BI$3=EOMONTH('Rent Roll'!$AF35,0),1,0))</f>
        <v>0</v>
      </c>
      <c r="BJ369" s="567">
        <f>IF('Rent Roll'!$AD35=0,0,IF(BJ$3=EOMONTH('Rent Roll'!$AF35,0),1,0))</f>
        <v>0</v>
      </c>
      <c r="BK369" s="567">
        <f>IF('Rent Roll'!$AD35=0,0,IF(BK$3=EOMONTH('Rent Roll'!$AF35,0),1,0))</f>
        <v>0</v>
      </c>
      <c r="BL369" s="567">
        <f>IF('Rent Roll'!$AD35=0,0,IF(BL$3=EOMONTH('Rent Roll'!$AF35,0),1,0))</f>
        <v>0</v>
      </c>
      <c r="BM369" s="567">
        <f>IF('Rent Roll'!$AD35=0,0,IF(BM$3=EOMONTH('Rent Roll'!$AF35,0),1,0))</f>
        <v>0</v>
      </c>
      <c r="BN369" s="767">
        <f>IF('Rent Roll'!$AD35=0,0,IF(BN$3=EOMONTH('Rent Roll'!$AF35,0),1,0))</f>
        <v>0</v>
      </c>
      <c r="BO369" s="768">
        <f>IF('Rent Roll'!$AD35=0,0,IF(BO$3=EOMONTH('Rent Roll'!$AF35,0),1,0))</f>
        <v>0</v>
      </c>
      <c r="BP369" s="567">
        <f>IF('Rent Roll'!$AD35=0,0,IF(BP$3=EOMONTH('Rent Roll'!$AF35,0),1,0))</f>
        <v>0</v>
      </c>
      <c r="BQ369" s="567">
        <f>IF('Rent Roll'!$AD35=0,0,IF(BQ$3=EOMONTH('Rent Roll'!$AF35,0),1,0))</f>
        <v>0</v>
      </c>
      <c r="BR369" s="567">
        <f>IF('Rent Roll'!$AD35=0,0,IF(BR$3=EOMONTH('Rent Roll'!$AF35,0),1,0))</f>
        <v>0</v>
      </c>
      <c r="BS369" s="567">
        <f>IF('Rent Roll'!$AD35=0,0,IF(BS$3=EOMONTH('Rent Roll'!$AF35,0),1,0))</f>
        <v>0</v>
      </c>
      <c r="BT369" s="567">
        <f>IF('Rent Roll'!$AD35=0,0,IF(BT$3=EOMONTH('Rent Roll'!$AF35,0),1,0))</f>
        <v>0</v>
      </c>
      <c r="BU369" s="567">
        <f>IF('Rent Roll'!$AD35=0,0,IF(BU$3=EOMONTH('Rent Roll'!$AF35,0),1,0))</f>
        <v>0</v>
      </c>
      <c r="BV369" s="567">
        <f>IF('Rent Roll'!$AD35=0,0,IF(BV$3=EOMONTH('Rent Roll'!$AF35,0),1,0))</f>
        <v>0</v>
      </c>
      <c r="BW369" s="567">
        <f>IF('Rent Roll'!$AD35=0,0,IF(BW$3=EOMONTH('Rent Roll'!$AF35,0),1,0))</f>
        <v>0</v>
      </c>
      <c r="BX369" s="567">
        <f>IF('Rent Roll'!$AD35=0,0,IF(BX$3=EOMONTH('Rent Roll'!$AF35,0),1,0))</f>
        <v>0</v>
      </c>
      <c r="BY369" s="567">
        <f>IF('Rent Roll'!$AD35=0,0,IF(BY$3=EOMONTH('Rent Roll'!$AF35,0),1,0))</f>
        <v>0</v>
      </c>
      <c r="BZ369" s="767">
        <f>IF('Rent Roll'!$AD35=0,0,IF(BZ$3=EOMONTH('Rent Roll'!$AF35,0),1,0))</f>
        <v>0</v>
      </c>
      <c r="CA369" s="768">
        <f>IF('Rent Roll'!$AD35=0,0,IF(CA$3=EOMONTH('Rent Roll'!$AF35,0),1,0))</f>
        <v>0</v>
      </c>
      <c r="CB369" s="567">
        <f>IF('Rent Roll'!$AD35=0,0,IF(CB$3=EOMONTH('Rent Roll'!$AF35,0),1,0))</f>
        <v>0</v>
      </c>
      <c r="CC369" s="567">
        <f>IF('Rent Roll'!$AD35=0,0,IF(CC$3=EOMONTH('Rent Roll'!$AF35,0),1,0))</f>
        <v>0</v>
      </c>
      <c r="CD369" s="567">
        <f>IF('Rent Roll'!$AD35=0,0,IF(CD$3=EOMONTH('Rent Roll'!$AF35,0),1,0))</f>
        <v>0</v>
      </c>
      <c r="CE369" s="567">
        <f>IF('Rent Roll'!$AD35=0,0,IF(CE$3=EOMONTH('Rent Roll'!$AF35,0),1,0))</f>
        <v>0</v>
      </c>
      <c r="CF369" s="567">
        <f>IF('Rent Roll'!$AD35=0,0,IF(CF$3=EOMONTH('Rent Roll'!$AF35,0),1,0))</f>
        <v>0</v>
      </c>
      <c r="CG369" s="567">
        <f>IF('Rent Roll'!$AD35=0,0,IF(CG$3=EOMONTH('Rent Roll'!$AF35,0),1,0))</f>
        <v>0</v>
      </c>
      <c r="CH369" s="567">
        <f>IF('Rent Roll'!$AD35=0,0,IF(CH$3=EOMONTH('Rent Roll'!$AF35,0),1,0))</f>
        <v>0</v>
      </c>
      <c r="CI369" s="567">
        <f>IF('Rent Roll'!$AD35=0,0,IF(CI$3=EOMONTH('Rent Roll'!$AF35,0),1,0))</f>
        <v>0</v>
      </c>
      <c r="CJ369" s="567">
        <f>IF('Rent Roll'!$AD35=0,0,IF(CJ$3=EOMONTH('Rent Roll'!$AF35,0),1,0))</f>
        <v>0</v>
      </c>
      <c r="CK369" s="567">
        <f>IF('Rent Roll'!$AD35=0,0,IF(CK$3=EOMONTH('Rent Roll'!$AF35,0),1,0))</f>
        <v>0</v>
      </c>
      <c r="CL369" s="767">
        <f>IF('Rent Roll'!$AD35=0,0,IF(CL$3=EOMONTH('Rent Roll'!$AF35,0),1,0))</f>
        <v>0</v>
      </c>
      <c r="CM369" s="768">
        <f>IF('Rent Roll'!$AD35=0,0,IF(CM$3=EOMONTH('Rent Roll'!$AF35,0),1,0))</f>
        <v>0</v>
      </c>
      <c r="CN369" s="567">
        <f>IF('Rent Roll'!$AD35=0,0,IF(CN$3=EOMONTH('Rent Roll'!$AF35,0),1,0))</f>
        <v>0</v>
      </c>
      <c r="CO369" s="567">
        <f>IF('Rent Roll'!$AD35=0,0,IF(CO$3=EOMONTH('Rent Roll'!$AF35,0),1,0))</f>
        <v>0</v>
      </c>
      <c r="CP369" s="567">
        <f>IF('Rent Roll'!$AD35=0,0,IF(CP$3=EOMONTH('Rent Roll'!$AF35,0),1,0))</f>
        <v>0</v>
      </c>
      <c r="CQ369" s="567">
        <f>IF('Rent Roll'!$AD35=0,0,IF(CQ$3=EOMONTH('Rent Roll'!$AF35,0),1,0))</f>
        <v>0</v>
      </c>
      <c r="CR369" s="567">
        <f>IF('Rent Roll'!$AD35=0,0,IF(CR$3=EOMONTH('Rent Roll'!$AF35,0),1,0))</f>
        <v>0</v>
      </c>
      <c r="CS369" s="567">
        <f>IF('Rent Roll'!$AD35=0,0,IF(CS$3=EOMONTH('Rent Roll'!$AF35,0),1,0))</f>
        <v>0</v>
      </c>
      <c r="CT369" s="567">
        <f>IF('Rent Roll'!$AD35=0,0,IF(CT$3=EOMONTH('Rent Roll'!$AF35,0),1,0))</f>
        <v>0</v>
      </c>
      <c r="CU369" s="567">
        <f>IF('Rent Roll'!$AD35=0,0,IF(CU$3=EOMONTH('Rent Roll'!$AF35,0),1,0))</f>
        <v>0</v>
      </c>
      <c r="CV369" s="567">
        <f>IF('Rent Roll'!$AD35=0,0,IF(CV$3=EOMONTH('Rent Roll'!$AF35,0),1,0))</f>
        <v>0</v>
      </c>
      <c r="CW369" s="567">
        <f>IF('Rent Roll'!$AD35=0,0,IF(CW$3=EOMONTH('Rent Roll'!$AF35,0),1,0))</f>
        <v>0</v>
      </c>
      <c r="CX369" s="767">
        <f>IF('Rent Roll'!$AD35=0,0,IF(CX$3=EOMONTH('Rent Roll'!$AF35,0),1,0))</f>
        <v>0</v>
      </c>
      <c r="CY369" s="768">
        <f>IF('Rent Roll'!$AD35=0,0,IF(CY$3=EOMONTH('Rent Roll'!$AF35,0),1,0))</f>
        <v>0</v>
      </c>
      <c r="CZ369" s="567">
        <f>IF('Rent Roll'!$AD35=0,0,IF(CZ$3=EOMONTH('Rent Roll'!$AF35,0),1,0))</f>
        <v>0</v>
      </c>
      <c r="DA369" s="567">
        <f>IF('Rent Roll'!$AD35=0,0,IF(DA$3=EOMONTH('Rent Roll'!$AF35,0),1,0))</f>
        <v>0</v>
      </c>
      <c r="DB369" s="567">
        <f>IF('Rent Roll'!$AD35=0,0,IF(DB$3=EOMONTH('Rent Roll'!$AF35,0),1,0))</f>
        <v>0</v>
      </c>
      <c r="DC369" s="567">
        <f>IF('Rent Roll'!$AD35=0,0,IF(DC$3=EOMONTH('Rent Roll'!$AF35,0),1,0))</f>
        <v>0</v>
      </c>
      <c r="DD369" s="567">
        <f>IF('Rent Roll'!$AD35=0,0,IF(DD$3=EOMONTH('Rent Roll'!$AF35,0),1,0))</f>
        <v>0</v>
      </c>
      <c r="DE369" s="567">
        <f>IF('Rent Roll'!$AD35=0,0,IF(DE$3=EOMONTH('Rent Roll'!$AF35,0),1,0))</f>
        <v>0</v>
      </c>
      <c r="DF369" s="567">
        <f>IF('Rent Roll'!$AD35=0,0,IF(DF$3=EOMONTH('Rent Roll'!$AF35,0),1,0))</f>
        <v>0</v>
      </c>
      <c r="DG369" s="567">
        <f>IF('Rent Roll'!$AD35=0,0,IF(DG$3=EOMONTH('Rent Roll'!$AF35,0),1,0))</f>
        <v>0</v>
      </c>
      <c r="DH369" s="567">
        <f>IF('Rent Roll'!$AD35=0,0,IF(DH$3=EOMONTH('Rent Roll'!$AF35,0),1,0))</f>
        <v>0</v>
      </c>
      <c r="DI369" s="567">
        <f>IF('Rent Roll'!$AD35=0,0,IF(DI$3=EOMONTH('Rent Roll'!$AF35,0),1,0))</f>
        <v>0</v>
      </c>
      <c r="DJ369" s="767">
        <f>IF('Rent Roll'!$AD35=0,0,IF(DJ$3=EOMONTH('Rent Roll'!$AF35,0),1,0))</f>
        <v>0</v>
      </c>
      <c r="DK369" s="768">
        <f>IF('Rent Roll'!$AD35=0,0,IF(DK$3=EOMONTH('Rent Roll'!$AF35,0),1,0))</f>
        <v>0</v>
      </c>
      <c r="DL369" s="567">
        <f>IF('Rent Roll'!$AD35=0,0,IF(DL$3=EOMONTH('Rent Roll'!$AF35,0),1,0))</f>
        <v>0</v>
      </c>
      <c r="DM369" s="567">
        <f>IF('Rent Roll'!$AD35=0,0,IF(DM$3=EOMONTH('Rent Roll'!$AF35,0),1,0))</f>
        <v>0</v>
      </c>
      <c r="DN369" s="567">
        <f>IF('Rent Roll'!$AD35=0,0,IF(DN$3=EOMONTH('Rent Roll'!$AF35,0),1,0))</f>
        <v>0</v>
      </c>
      <c r="DO369" s="567">
        <f>IF('Rent Roll'!$AD35=0,0,IF(DO$3=EOMONTH('Rent Roll'!$AF35,0),1,0))</f>
        <v>0</v>
      </c>
      <c r="DP369" s="567">
        <f>IF('Rent Roll'!$AD35=0,0,IF(DP$3=EOMONTH('Rent Roll'!$AF35,0),1,0))</f>
        <v>0</v>
      </c>
      <c r="DQ369" s="567">
        <f>IF('Rent Roll'!$AD35=0,0,IF(DQ$3=EOMONTH('Rent Roll'!$AF35,0),1,0))</f>
        <v>0</v>
      </c>
      <c r="DR369" s="567">
        <f>IF('Rent Roll'!$AD35=0,0,IF(DR$3=EOMONTH('Rent Roll'!$AF35,0),1,0))</f>
        <v>0</v>
      </c>
      <c r="DS369" s="567">
        <f>IF('Rent Roll'!$AD35=0,0,IF(DS$3=EOMONTH('Rent Roll'!$AF35,0),1,0))</f>
        <v>0</v>
      </c>
      <c r="DT369" s="567">
        <f>IF('Rent Roll'!$AD35=0,0,IF(DT$3=EOMONTH('Rent Roll'!$AF35,0),1,0))</f>
        <v>0</v>
      </c>
      <c r="DU369" s="567">
        <f>IF('Rent Roll'!$AD35=0,0,IF(DU$3=EOMONTH('Rent Roll'!$AF35,0),1,0))</f>
        <v>0</v>
      </c>
      <c r="DV369" s="567">
        <f>IF('Rent Roll'!$AD35=0,0,IF(DV$3=EOMONTH('Rent Roll'!$AF35,0),1,0))</f>
        <v>0</v>
      </c>
    </row>
    <row r="370" spans="1:126" s="568" customFormat="1" ht="12" customHeight="1" outlineLevel="1" x14ac:dyDescent="0.4">
      <c r="A370" s="732"/>
      <c r="B370" s="564">
        <f>'Rent Roll'!$B36</f>
        <v>0</v>
      </c>
      <c r="C370" s="575" t="s">
        <v>81</v>
      </c>
      <c r="D370" s="565"/>
      <c r="E370" s="566"/>
      <c r="F370" s="778">
        <f>IF('Rent Roll'!$AD36=0,0,IF(F$3=EOMONTH('Rent Roll'!$AF36,0),1,0))</f>
        <v>0</v>
      </c>
      <c r="G370" s="768">
        <f>IF('Rent Roll'!$AD36=0,0,IF(G$3=EOMONTH('Rent Roll'!$AF36,0),1,0))</f>
        <v>0</v>
      </c>
      <c r="H370" s="567">
        <f>IF('Rent Roll'!$AD36=0,0,IF(H$3=EOMONTH('Rent Roll'!$AF36,0),1,0))</f>
        <v>0</v>
      </c>
      <c r="I370" s="567">
        <f>IF('Rent Roll'!$AD36=0,0,IF(I$3=EOMONTH('Rent Roll'!$AF36,0),1,0))</f>
        <v>0</v>
      </c>
      <c r="J370" s="567">
        <f>IF('Rent Roll'!$AD36=0,0,IF(J$3=EOMONTH('Rent Roll'!$AF36,0),1,0))</f>
        <v>0</v>
      </c>
      <c r="K370" s="567">
        <f>IF('Rent Roll'!$AD36=0,0,IF(K$3=EOMONTH('Rent Roll'!$AF36,0),1,0))</f>
        <v>0</v>
      </c>
      <c r="L370" s="567">
        <f>IF('Rent Roll'!$AD36=0,0,IF(L$3=EOMONTH('Rent Roll'!$AF36,0),1,0))</f>
        <v>0</v>
      </c>
      <c r="M370" s="567">
        <f>IF('Rent Roll'!$AD36=0,0,IF(M$3=EOMONTH('Rent Roll'!$AF36,0),1,0))</f>
        <v>0</v>
      </c>
      <c r="N370" s="567">
        <f>IF('Rent Roll'!$AD36=0,0,IF(N$3=EOMONTH('Rent Roll'!$AF36,0),1,0))</f>
        <v>0</v>
      </c>
      <c r="O370" s="567">
        <f>IF('Rent Roll'!$AD36=0,0,IF(O$3=EOMONTH('Rent Roll'!$AF36,0),1,0))</f>
        <v>0</v>
      </c>
      <c r="P370" s="567">
        <f>IF('Rent Roll'!$AD36=0,0,IF(P$3=EOMONTH('Rent Roll'!$AF36,0),1,0))</f>
        <v>0</v>
      </c>
      <c r="Q370" s="567">
        <f>IF('Rent Roll'!$AD36=0,0,IF(Q$3=EOMONTH('Rent Roll'!$AF36,0),1,0))</f>
        <v>0</v>
      </c>
      <c r="R370" s="767">
        <f>IF('Rent Roll'!$AD36=0,0,IF(R$3=EOMONTH('Rent Roll'!$AF36,0),1,0))</f>
        <v>0</v>
      </c>
      <c r="S370" s="768">
        <f>IF('Rent Roll'!$AD36=0,0,IF(S$3=EOMONTH('Rent Roll'!$AF36,0),1,0))</f>
        <v>0</v>
      </c>
      <c r="T370" s="567">
        <f>IF('Rent Roll'!$AD36=0,0,IF(T$3=EOMONTH('Rent Roll'!$AF36,0),1,0))</f>
        <v>0</v>
      </c>
      <c r="U370" s="567">
        <f>IF('Rent Roll'!$AD36=0,0,IF(U$3=EOMONTH('Rent Roll'!$AF36,0),1,0))</f>
        <v>0</v>
      </c>
      <c r="V370" s="567">
        <f>IF('Rent Roll'!$AD36=0,0,IF(V$3=EOMONTH('Rent Roll'!$AF36,0),1,0))</f>
        <v>0</v>
      </c>
      <c r="W370" s="567">
        <f>IF('Rent Roll'!$AD36=0,0,IF(W$3=EOMONTH('Rent Roll'!$AF36,0),1,0))</f>
        <v>0</v>
      </c>
      <c r="X370" s="567">
        <f>IF('Rent Roll'!$AD36=0,0,IF(X$3=EOMONTH('Rent Roll'!$AF36,0),1,0))</f>
        <v>0</v>
      </c>
      <c r="Y370" s="567">
        <f>IF('Rent Roll'!$AD36=0,0,IF(Y$3=EOMONTH('Rent Roll'!$AF36,0),1,0))</f>
        <v>0</v>
      </c>
      <c r="Z370" s="567">
        <f>IF('Rent Roll'!$AD36=0,0,IF(Z$3=EOMONTH('Rent Roll'!$AF36,0),1,0))</f>
        <v>0</v>
      </c>
      <c r="AA370" s="567">
        <f>IF('Rent Roll'!$AD36=0,0,IF(AA$3=EOMONTH('Rent Roll'!$AF36,0),1,0))</f>
        <v>0</v>
      </c>
      <c r="AB370" s="567">
        <f>IF('Rent Roll'!$AD36=0,0,IF(AB$3=EOMONTH('Rent Roll'!$AF36,0),1,0))</f>
        <v>0</v>
      </c>
      <c r="AC370" s="567">
        <f>IF('Rent Roll'!$AD36=0,0,IF(AC$3=EOMONTH('Rent Roll'!$AF36,0),1,0))</f>
        <v>0</v>
      </c>
      <c r="AD370" s="767">
        <f>IF('Rent Roll'!$AD36=0,0,IF(AD$3=EOMONTH('Rent Roll'!$AF36,0),1,0))</f>
        <v>0</v>
      </c>
      <c r="AE370" s="768">
        <f>IF('Rent Roll'!$AD36=0,0,IF(AE$3=EOMONTH('Rent Roll'!$AF36,0),1,0))</f>
        <v>0</v>
      </c>
      <c r="AF370" s="567">
        <f>IF('Rent Roll'!$AD36=0,0,IF(AF$3=EOMONTH('Rent Roll'!$AF36,0),1,0))</f>
        <v>0</v>
      </c>
      <c r="AG370" s="567">
        <f>IF('Rent Roll'!$AD36=0,0,IF(AG$3=EOMONTH('Rent Roll'!$AF36,0),1,0))</f>
        <v>0</v>
      </c>
      <c r="AH370" s="567">
        <f>IF('Rent Roll'!$AD36=0,0,IF(AH$3=EOMONTH('Rent Roll'!$AF36,0),1,0))</f>
        <v>0</v>
      </c>
      <c r="AI370" s="567">
        <f>IF('Rent Roll'!$AD36=0,0,IF(AI$3=EOMONTH('Rent Roll'!$AF36,0),1,0))</f>
        <v>0</v>
      </c>
      <c r="AJ370" s="567">
        <f>IF('Rent Roll'!$AD36=0,0,IF(AJ$3=EOMONTH('Rent Roll'!$AF36,0),1,0))</f>
        <v>0</v>
      </c>
      <c r="AK370" s="567">
        <f>IF('Rent Roll'!$AD36=0,0,IF(AK$3=EOMONTH('Rent Roll'!$AF36,0),1,0))</f>
        <v>0</v>
      </c>
      <c r="AL370" s="567">
        <f>IF('Rent Roll'!$AD36=0,0,IF(AL$3=EOMONTH('Rent Roll'!$AF36,0),1,0))</f>
        <v>0</v>
      </c>
      <c r="AM370" s="567">
        <f>IF('Rent Roll'!$AD36=0,0,IF(AM$3=EOMONTH('Rent Roll'!$AF36,0),1,0))</f>
        <v>0</v>
      </c>
      <c r="AN370" s="567">
        <f>IF('Rent Roll'!$AD36=0,0,IF(AN$3=EOMONTH('Rent Roll'!$AF36,0),1,0))</f>
        <v>0</v>
      </c>
      <c r="AO370" s="567">
        <f>IF('Rent Roll'!$AD36=0,0,IF(AO$3=EOMONTH('Rent Roll'!$AF36,0),1,0))</f>
        <v>0</v>
      </c>
      <c r="AP370" s="767">
        <f>IF('Rent Roll'!$AD36=0,0,IF(AP$3=EOMONTH('Rent Roll'!$AF36,0),1,0))</f>
        <v>0</v>
      </c>
      <c r="AQ370" s="768">
        <f>IF('Rent Roll'!$AD36=0,0,IF(AQ$3=EOMONTH('Rent Roll'!$AF36,0),1,0))</f>
        <v>0</v>
      </c>
      <c r="AR370" s="567">
        <f>IF('Rent Roll'!$AD36=0,0,IF(AR$3=EOMONTH('Rent Roll'!$AF36,0),1,0))</f>
        <v>0</v>
      </c>
      <c r="AS370" s="567">
        <f>IF('Rent Roll'!$AD36=0,0,IF(AS$3=EOMONTH('Rent Roll'!$AF36,0),1,0))</f>
        <v>0</v>
      </c>
      <c r="AT370" s="567">
        <f>IF('Rent Roll'!$AD36=0,0,IF(AT$3=EOMONTH('Rent Roll'!$AF36,0),1,0))</f>
        <v>0</v>
      </c>
      <c r="AU370" s="567">
        <f>IF('Rent Roll'!$AD36=0,0,IF(AU$3=EOMONTH('Rent Roll'!$AF36,0),1,0))</f>
        <v>0</v>
      </c>
      <c r="AV370" s="567">
        <f>IF('Rent Roll'!$AD36=0,0,IF(AV$3=EOMONTH('Rent Roll'!$AF36,0),1,0))</f>
        <v>0</v>
      </c>
      <c r="AW370" s="567">
        <f>IF('Rent Roll'!$AD36=0,0,IF(AW$3=EOMONTH('Rent Roll'!$AF36,0),1,0))</f>
        <v>0</v>
      </c>
      <c r="AX370" s="567">
        <f>IF('Rent Roll'!$AD36=0,0,IF(AX$3=EOMONTH('Rent Roll'!$AF36,0),1,0))</f>
        <v>0</v>
      </c>
      <c r="AY370" s="567">
        <f>IF('Rent Roll'!$AD36=0,0,IF(AY$3=EOMONTH('Rent Roll'!$AF36,0),1,0))</f>
        <v>0</v>
      </c>
      <c r="AZ370" s="567">
        <f>IF('Rent Roll'!$AD36=0,0,IF(AZ$3=EOMONTH('Rent Roll'!$AF36,0),1,0))</f>
        <v>0</v>
      </c>
      <c r="BA370" s="567">
        <f>IF('Rent Roll'!$AD36=0,0,IF(BA$3=EOMONTH('Rent Roll'!$AF36,0),1,0))</f>
        <v>0</v>
      </c>
      <c r="BB370" s="767">
        <f>IF('Rent Roll'!$AD36=0,0,IF(BB$3=EOMONTH('Rent Roll'!$AF36,0),1,0))</f>
        <v>0</v>
      </c>
      <c r="BC370" s="768">
        <f>IF('Rent Roll'!$AD36=0,0,IF(BC$3=EOMONTH('Rent Roll'!$AF36,0),1,0))</f>
        <v>0</v>
      </c>
      <c r="BD370" s="567">
        <f>IF('Rent Roll'!$AD36=0,0,IF(BD$3=EOMONTH('Rent Roll'!$AF36,0),1,0))</f>
        <v>0</v>
      </c>
      <c r="BE370" s="567">
        <f>IF('Rent Roll'!$AD36=0,0,IF(BE$3=EOMONTH('Rent Roll'!$AF36,0),1,0))</f>
        <v>0</v>
      </c>
      <c r="BF370" s="567">
        <f>IF('Rent Roll'!$AD36=0,0,IF(BF$3=EOMONTH('Rent Roll'!$AF36,0),1,0))</f>
        <v>0</v>
      </c>
      <c r="BG370" s="567">
        <f>IF('Rent Roll'!$AD36=0,0,IF(BG$3=EOMONTH('Rent Roll'!$AF36,0),1,0))</f>
        <v>0</v>
      </c>
      <c r="BH370" s="567">
        <f>IF('Rent Roll'!$AD36=0,0,IF(BH$3=EOMONTH('Rent Roll'!$AF36,0),1,0))</f>
        <v>0</v>
      </c>
      <c r="BI370" s="567">
        <f>IF('Rent Roll'!$AD36=0,0,IF(BI$3=EOMONTH('Rent Roll'!$AF36,0),1,0))</f>
        <v>0</v>
      </c>
      <c r="BJ370" s="567">
        <f>IF('Rent Roll'!$AD36=0,0,IF(BJ$3=EOMONTH('Rent Roll'!$AF36,0),1,0))</f>
        <v>0</v>
      </c>
      <c r="BK370" s="567">
        <f>IF('Rent Roll'!$AD36=0,0,IF(BK$3=EOMONTH('Rent Roll'!$AF36,0),1,0))</f>
        <v>0</v>
      </c>
      <c r="BL370" s="567">
        <f>IF('Rent Roll'!$AD36=0,0,IF(BL$3=EOMONTH('Rent Roll'!$AF36,0),1,0))</f>
        <v>0</v>
      </c>
      <c r="BM370" s="567">
        <f>IF('Rent Roll'!$AD36=0,0,IF(BM$3=EOMONTH('Rent Roll'!$AF36,0),1,0))</f>
        <v>0</v>
      </c>
      <c r="BN370" s="767">
        <f>IF('Rent Roll'!$AD36=0,0,IF(BN$3=EOMONTH('Rent Roll'!$AF36,0),1,0))</f>
        <v>0</v>
      </c>
      <c r="BO370" s="768">
        <f>IF('Rent Roll'!$AD36=0,0,IF(BO$3=EOMONTH('Rent Roll'!$AF36,0),1,0))</f>
        <v>0</v>
      </c>
      <c r="BP370" s="567">
        <f>IF('Rent Roll'!$AD36=0,0,IF(BP$3=EOMONTH('Rent Roll'!$AF36,0),1,0))</f>
        <v>0</v>
      </c>
      <c r="BQ370" s="567">
        <f>IF('Rent Roll'!$AD36=0,0,IF(BQ$3=EOMONTH('Rent Roll'!$AF36,0),1,0))</f>
        <v>0</v>
      </c>
      <c r="BR370" s="567">
        <f>IF('Rent Roll'!$AD36=0,0,IF(BR$3=EOMONTH('Rent Roll'!$AF36,0),1,0))</f>
        <v>0</v>
      </c>
      <c r="BS370" s="567">
        <f>IF('Rent Roll'!$AD36=0,0,IF(BS$3=EOMONTH('Rent Roll'!$AF36,0),1,0))</f>
        <v>0</v>
      </c>
      <c r="BT370" s="567">
        <f>IF('Rent Roll'!$AD36=0,0,IF(BT$3=EOMONTH('Rent Roll'!$AF36,0),1,0))</f>
        <v>0</v>
      </c>
      <c r="BU370" s="567">
        <f>IF('Rent Roll'!$AD36=0,0,IF(BU$3=EOMONTH('Rent Roll'!$AF36,0),1,0))</f>
        <v>0</v>
      </c>
      <c r="BV370" s="567">
        <f>IF('Rent Roll'!$AD36=0,0,IF(BV$3=EOMONTH('Rent Roll'!$AF36,0),1,0))</f>
        <v>0</v>
      </c>
      <c r="BW370" s="567">
        <f>IF('Rent Roll'!$AD36=0,0,IF(BW$3=EOMONTH('Rent Roll'!$AF36,0),1,0))</f>
        <v>0</v>
      </c>
      <c r="BX370" s="567">
        <f>IF('Rent Roll'!$AD36=0,0,IF(BX$3=EOMONTH('Rent Roll'!$AF36,0),1,0))</f>
        <v>0</v>
      </c>
      <c r="BY370" s="567">
        <f>IF('Rent Roll'!$AD36=0,0,IF(BY$3=EOMONTH('Rent Roll'!$AF36,0),1,0))</f>
        <v>0</v>
      </c>
      <c r="BZ370" s="767">
        <f>IF('Rent Roll'!$AD36=0,0,IF(BZ$3=EOMONTH('Rent Roll'!$AF36,0),1,0))</f>
        <v>0</v>
      </c>
      <c r="CA370" s="768">
        <f>IF('Rent Roll'!$AD36=0,0,IF(CA$3=EOMONTH('Rent Roll'!$AF36,0),1,0))</f>
        <v>0</v>
      </c>
      <c r="CB370" s="567">
        <f>IF('Rent Roll'!$AD36=0,0,IF(CB$3=EOMONTH('Rent Roll'!$AF36,0),1,0))</f>
        <v>0</v>
      </c>
      <c r="CC370" s="567">
        <f>IF('Rent Roll'!$AD36=0,0,IF(CC$3=EOMONTH('Rent Roll'!$AF36,0),1,0))</f>
        <v>0</v>
      </c>
      <c r="CD370" s="567">
        <f>IF('Rent Roll'!$AD36=0,0,IF(CD$3=EOMONTH('Rent Roll'!$AF36,0),1,0))</f>
        <v>0</v>
      </c>
      <c r="CE370" s="567">
        <f>IF('Rent Roll'!$AD36=0,0,IF(CE$3=EOMONTH('Rent Roll'!$AF36,0),1,0))</f>
        <v>0</v>
      </c>
      <c r="CF370" s="567">
        <f>IF('Rent Roll'!$AD36=0,0,IF(CF$3=EOMONTH('Rent Roll'!$AF36,0),1,0))</f>
        <v>0</v>
      </c>
      <c r="CG370" s="567">
        <f>IF('Rent Roll'!$AD36=0,0,IF(CG$3=EOMONTH('Rent Roll'!$AF36,0),1,0))</f>
        <v>0</v>
      </c>
      <c r="CH370" s="567">
        <f>IF('Rent Roll'!$AD36=0,0,IF(CH$3=EOMONTH('Rent Roll'!$AF36,0),1,0))</f>
        <v>0</v>
      </c>
      <c r="CI370" s="567">
        <f>IF('Rent Roll'!$AD36=0,0,IF(CI$3=EOMONTH('Rent Roll'!$AF36,0),1,0))</f>
        <v>0</v>
      </c>
      <c r="CJ370" s="567">
        <f>IF('Rent Roll'!$AD36=0,0,IF(CJ$3=EOMONTH('Rent Roll'!$AF36,0),1,0))</f>
        <v>0</v>
      </c>
      <c r="CK370" s="567">
        <f>IF('Rent Roll'!$AD36=0,0,IF(CK$3=EOMONTH('Rent Roll'!$AF36,0),1,0))</f>
        <v>0</v>
      </c>
      <c r="CL370" s="767">
        <f>IF('Rent Roll'!$AD36=0,0,IF(CL$3=EOMONTH('Rent Roll'!$AF36,0),1,0))</f>
        <v>0</v>
      </c>
      <c r="CM370" s="768">
        <f>IF('Rent Roll'!$AD36=0,0,IF(CM$3=EOMONTH('Rent Roll'!$AF36,0),1,0))</f>
        <v>0</v>
      </c>
      <c r="CN370" s="567">
        <f>IF('Rent Roll'!$AD36=0,0,IF(CN$3=EOMONTH('Rent Roll'!$AF36,0),1,0))</f>
        <v>0</v>
      </c>
      <c r="CO370" s="567">
        <f>IF('Rent Roll'!$AD36=0,0,IF(CO$3=EOMONTH('Rent Roll'!$AF36,0),1,0))</f>
        <v>0</v>
      </c>
      <c r="CP370" s="567">
        <f>IF('Rent Roll'!$AD36=0,0,IF(CP$3=EOMONTH('Rent Roll'!$AF36,0),1,0))</f>
        <v>0</v>
      </c>
      <c r="CQ370" s="567">
        <f>IF('Rent Roll'!$AD36=0,0,IF(CQ$3=EOMONTH('Rent Roll'!$AF36,0),1,0))</f>
        <v>0</v>
      </c>
      <c r="CR370" s="567">
        <f>IF('Rent Roll'!$AD36=0,0,IF(CR$3=EOMONTH('Rent Roll'!$AF36,0),1,0))</f>
        <v>0</v>
      </c>
      <c r="CS370" s="567">
        <f>IF('Rent Roll'!$AD36=0,0,IF(CS$3=EOMONTH('Rent Roll'!$AF36,0),1,0))</f>
        <v>0</v>
      </c>
      <c r="CT370" s="567">
        <f>IF('Rent Roll'!$AD36=0,0,IF(CT$3=EOMONTH('Rent Roll'!$AF36,0),1,0))</f>
        <v>0</v>
      </c>
      <c r="CU370" s="567">
        <f>IF('Rent Roll'!$AD36=0,0,IF(CU$3=EOMONTH('Rent Roll'!$AF36,0),1,0))</f>
        <v>0</v>
      </c>
      <c r="CV370" s="567">
        <f>IF('Rent Roll'!$AD36=0,0,IF(CV$3=EOMONTH('Rent Roll'!$AF36,0),1,0))</f>
        <v>0</v>
      </c>
      <c r="CW370" s="567">
        <f>IF('Rent Roll'!$AD36=0,0,IF(CW$3=EOMONTH('Rent Roll'!$AF36,0),1,0))</f>
        <v>0</v>
      </c>
      <c r="CX370" s="767">
        <f>IF('Rent Roll'!$AD36=0,0,IF(CX$3=EOMONTH('Rent Roll'!$AF36,0),1,0))</f>
        <v>0</v>
      </c>
      <c r="CY370" s="768">
        <f>IF('Rent Roll'!$AD36=0,0,IF(CY$3=EOMONTH('Rent Roll'!$AF36,0),1,0))</f>
        <v>0</v>
      </c>
      <c r="CZ370" s="567">
        <f>IF('Rent Roll'!$AD36=0,0,IF(CZ$3=EOMONTH('Rent Roll'!$AF36,0),1,0))</f>
        <v>0</v>
      </c>
      <c r="DA370" s="567">
        <f>IF('Rent Roll'!$AD36=0,0,IF(DA$3=EOMONTH('Rent Roll'!$AF36,0),1,0))</f>
        <v>0</v>
      </c>
      <c r="DB370" s="567">
        <f>IF('Rent Roll'!$AD36=0,0,IF(DB$3=EOMONTH('Rent Roll'!$AF36,0),1,0))</f>
        <v>0</v>
      </c>
      <c r="DC370" s="567">
        <f>IF('Rent Roll'!$AD36=0,0,IF(DC$3=EOMONTH('Rent Roll'!$AF36,0),1,0))</f>
        <v>0</v>
      </c>
      <c r="DD370" s="567">
        <f>IF('Rent Roll'!$AD36=0,0,IF(DD$3=EOMONTH('Rent Roll'!$AF36,0),1,0))</f>
        <v>0</v>
      </c>
      <c r="DE370" s="567">
        <f>IF('Rent Roll'!$AD36=0,0,IF(DE$3=EOMONTH('Rent Roll'!$AF36,0),1,0))</f>
        <v>0</v>
      </c>
      <c r="DF370" s="567">
        <f>IF('Rent Roll'!$AD36=0,0,IF(DF$3=EOMONTH('Rent Roll'!$AF36,0),1,0))</f>
        <v>0</v>
      </c>
      <c r="DG370" s="567">
        <f>IF('Rent Roll'!$AD36=0,0,IF(DG$3=EOMONTH('Rent Roll'!$AF36,0),1,0))</f>
        <v>0</v>
      </c>
      <c r="DH370" s="567">
        <f>IF('Rent Roll'!$AD36=0,0,IF(DH$3=EOMONTH('Rent Roll'!$AF36,0),1,0))</f>
        <v>0</v>
      </c>
      <c r="DI370" s="567">
        <f>IF('Rent Roll'!$AD36=0,0,IF(DI$3=EOMONTH('Rent Roll'!$AF36,0),1,0))</f>
        <v>0</v>
      </c>
      <c r="DJ370" s="767">
        <f>IF('Rent Roll'!$AD36=0,0,IF(DJ$3=EOMONTH('Rent Roll'!$AF36,0),1,0))</f>
        <v>0</v>
      </c>
      <c r="DK370" s="768">
        <f>IF('Rent Roll'!$AD36=0,0,IF(DK$3=EOMONTH('Rent Roll'!$AF36,0),1,0))</f>
        <v>0</v>
      </c>
      <c r="DL370" s="567">
        <f>IF('Rent Roll'!$AD36=0,0,IF(DL$3=EOMONTH('Rent Roll'!$AF36,0),1,0))</f>
        <v>0</v>
      </c>
      <c r="DM370" s="567">
        <f>IF('Rent Roll'!$AD36=0,0,IF(DM$3=EOMONTH('Rent Roll'!$AF36,0),1,0))</f>
        <v>0</v>
      </c>
      <c r="DN370" s="567">
        <f>IF('Rent Roll'!$AD36=0,0,IF(DN$3=EOMONTH('Rent Roll'!$AF36,0),1,0))</f>
        <v>0</v>
      </c>
      <c r="DO370" s="567">
        <f>IF('Rent Roll'!$AD36=0,0,IF(DO$3=EOMONTH('Rent Roll'!$AF36,0),1,0))</f>
        <v>0</v>
      </c>
      <c r="DP370" s="567">
        <f>IF('Rent Roll'!$AD36=0,0,IF(DP$3=EOMONTH('Rent Roll'!$AF36,0),1,0))</f>
        <v>0</v>
      </c>
      <c r="DQ370" s="567">
        <f>IF('Rent Roll'!$AD36=0,0,IF(DQ$3=EOMONTH('Rent Roll'!$AF36,0),1,0))</f>
        <v>0</v>
      </c>
      <c r="DR370" s="567">
        <f>IF('Rent Roll'!$AD36=0,0,IF(DR$3=EOMONTH('Rent Roll'!$AF36,0),1,0))</f>
        <v>0</v>
      </c>
      <c r="DS370" s="567">
        <f>IF('Rent Roll'!$AD36=0,0,IF(DS$3=EOMONTH('Rent Roll'!$AF36,0),1,0))</f>
        <v>0</v>
      </c>
      <c r="DT370" s="567">
        <f>IF('Rent Roll'!$AD36=0,0,IF(DT$3=EOMONTH('Rent Roll'!$AF36,0),1,0))</f>
        <v>0</v>
      </c>
      <c r="DU370" s="567">
        <f>IF('Rent Roll'!$AD36=0,0,IF(DU$3=EOMONTH('Rent Roll'!$AF36,0),1,0))</f>
        <v>0</v>
      </c>
      <c r="DV370" s="567">
        <f>IF('Rent Roll'!$AD36=0,0,IF(DV$3=EOMONTH('Rent Roll'!$AF36,0),1,0))</f>
        <v>0</v>
      </c>
    </row>
    <row r="371" spans="1:126" s="568" customFormat="1" ht="12" customHeight="1" outlineLevel="1" x14ac:dyDescent="0.4">
      <c r="A371" s="732"/>
      <c r="B371" s="564">
        <f>'Rent Roll'!$B37</f>
        <v>0</v>
      </c>
      <c r="C371" s="575" t="s">
        <v>81</v>
      </c>
      <c r="D371" s="565"/>
      <c r="E371" s="566"/>
      <c r="F371" s="778">
        <f>IF('Rent Roll'!$AD37=0,0,IF(F$3=EOMONTH('Rent Roll'!$AF37,0),1,0))</f>
        <v>0</v>
      </c>
      <c r="G371" s="768">
        <f>IF('Rent Roll'!$AD37=0,0,IF(G$3=EOMONTH('Rent Roll'!$AF37,0),1,0))</f>
        <v>0</v>
      </c>
      <c r="H371" s="567">
        <f>IF('Rent Roll'!$AD37=0,0,IF(H$3=EOMONTH('Rent Roll'!$AF37,0),1,0))</f>
        <v>0</v>
      </c>
      <c r="I371" s="567">
        <f>IF('Rent Roll'!$AD37=0,0,IF(I$3=EOMONTH('Rent Roll'!$AF37,0),1,0))</f>
        <v>0</v>
      </c>
      <c r="J371" s="567">
        <f>IF('Rent Roll'!$AD37=0,0,IF(J$3=EOMONTH('Rent Roll'!$AF37,0),1,0))</f>
        <v>0</v>
      </c>
      <c r="K371" s="567">
        <f>IF('Rent Roll'!$AD37=0,0,IF(K$3=EOMONTH('Rent Roll'!$AF37,0),1,0))</f>
        <v>0</v>
      </c>
      <c r="L371" s="567">
        <f>IF('Rent Roll'!$AD37=0,0,IF(L$3=EOMONTH('Rent Roll'!$AF37,0),1,0))</f>
        <v>0</v>
      </c>
      <c r="M371" s="567">
        <f>IF('Rent Roll'!$AD37=0,0,IF(M$3=EOMONTH('Rent Roll'!$AF37,0),1,0))</f>
        <v>0</v>
      </c>
      <c r="N371" s="567">
        <f>IF('Rent Roll'!$AD37=0,0,IF(N$3=EOMONTH('Rent Roll'!$AF37,0),1,0))</f>
        <v>0</v>
      </c>
      <c r="O371" s="567">
        <f>IF('Rent Roll'!$AD37=0,0,IF(O$3=EOMONTH('Rent Roll'!$AF37,0),1,0))</f>
        <v>0</v>
      </c>
      <c r="P371" s="567">
        <f>IF('Rent Roll'!$AD37=0,0,IF(P$3=EOMONTH('Rent Roll'!$AF37,0),1,0))</f>
        <v>0</v>
      </c>
      <c r="Q371" s="567">
        <f>IF('Rent Roll'!$AD37=0,0,IF(Q$3=EOMONTH('Rent Roll'!$AF37,0),1,0))</f>
        <v>0</v>
      </c>
      <c r="R371" s="767">
        <f>IF('Rent Roll'!$AD37=0,0,IF(R$3=EOMONTH('Rent Roll'!$AF37,0),1,0))</f>
        <v>0</v>
      </c>
      <c r="S371" s="768">
        <f>IF('Rent Roll'!$AD37=0,0,IF(S$3=EOMONTH('Rent Roll'!$AF37,0),1,0))</f>
        <v>0</v>
      </c>
      <c r="T371" s="567">
        <f>IF('Rent Roll'!$AD37=0,0,IF(T$3=EOMONTH('Rent Roll'!$AF37,0),1,0))</f>
        <v>0</v>
      </c>
      <c r="U371" s="567">
        <f>IF('Rent Roll'!$AD37=0,0,IF(U$3=EOMONTH('Rent Roll'!$AF37,0),1,0))</f>
        <v>0</v>
      </c>
      <c r="V371" s="567">
        <f>IF('Rent Roll'!$AD37=0,0,IF(V$3=EOMONTH('Rent Roll'!$AF37,0),1,0))</f>
        <v>0</v>
      </c>
      <c r="W371" s="567">
        <f>IF('Rent Roll'!$AD37=0,0,IF(W$3=EOMONTH('Rent Roll'!$AF37,0),1,0))</f>
        <v>0</v>
      </c>
      <c r="X371" s="567">
        <f>IF('Rent Roll'!$AD37=0,0,IF(X$3=EOMONTH('Rent Roll'!$AF37,0),1,0))</f>
        <v>0</v>
      </c>
      <c r="Y371" s="567">
        <f>IF('Rent Roll'!$AD37=0,0,IF(Y$3=EOMONTH('Rent Roll'!$AF37,0),1,0))</f>
        <v>0</v>
      </c>
      <c r="Z371" s="567">
        <f>IF('Rent Roll'!$AD37=0,0,IF(Z$3=EOMONTH('Rent Roll'!$AF37,0),1,0))</f>
        <v>0</v>
      </c>
      <c r="AA371" s="567">
        <f>IF('Rent Roll'!$AD37=0,0,IF(AA$3=EOMONTH('Rent Roll'!$AF37,0),1,0))</f>
        <v>0</v>
      </c>
      <c r="AB371" s="567">
        <f>IF('Rent Roll'!$AD37=0,0,IF(AB$3=EOMONTH('Rent Roll'!$AF37,0),1,0))</f>
        <v>0</v>
      </c>
      <c r="AC371" s="567">
        <f>IF('Rent Roll'!$AD37=0,0,IF(AC$3=EOMONTH('Rent Roll'!$AF37,0),1,0))</f>
        <v>0</v>
      </c>
      <c r="AD371" s="767">
        <f>IF('Rent Roll'!$AD37=0,0,IF(AD$3=EOMONTH('Rent Roll'!$AF37,0),1,0))</f>
        <v>0</v>
      </c>
      <c r="AE371" s="768">
        <f>IF('Rent Roll'!$AD37=0,0,IF(AE$3=EOMONTH('Rent Roll'!$AF37,0),1,0))</f>
        <v>0</v>
      </c>
      <c r="AF371" s="567">
        <f>IF('Rent Roll'!$AD37=0,0,IF(AF$3=EOMONTH('Rent Roll'!$AF37,0),1,0))</f>
        <v>0</v>
      </c>
      <c r="AG371" s="567">
        <f>IF('Rent Roll'!$AD37=0,0,IF(AG$3=EOMONTH('Rent Roll'!$AF37,0),1,0))</f>
        <v>0</v>
      </c>
      <c r="AH371" s="567">
        <f>IF('Rent Roll'!$AD37=0,0,IF(AH$3=EOMONTH('Rent Roll'!$AF37,0),1,0))</f>
        <v>0</v>
      </c>
      <c r="AI371" s="567">
        <f>IF('Rent Roll'!$AD37=0,0,IF(AI$3=EOMONTH('Rent Roll'!$AF37,0),1,0))</f>
        <v>0</v>
      </c>
      <c r="AJ371" s="567">
        <f>IF('Rent Roll'!$AD37=0,0,IF(AJ$3=EOMONTH('Rent Roll'!$AF37,0),1,0))</f>
        <v>0</v>
      </c>
      <c r="AK371" s="567">
        <f>IF('Rent Roll'!$AD37=0,0,IF(AK$3=EOMONTH('Rent Roll'!$AF37,0),1,0))</f>
        <v>0</v>
      </c>
      <c r="AL371" s="567">
        <f>IF('Rent Roll'!$AD37=0,0,IF(AL$3=EOMONTH('Rent Roll'!$AF37,0),1,0))</f>
        <v>0</v>
      </c>
      <c r="AM371" s="567">
        <f>IF('Rent Roll'!$AD37=0,0,IF(AM$3=EOMONTH('Rent Roll'!$AF37,0),1,0))</f>
        <v>0</v>
      </c>
      <c r="AN371" s="567">
        <f>IF('Rent Roll'!$AD37=0,0,IF(AN$3=EOMONTH('Rent Roll'!$AF37,0),1,0))</f>
        <v>0</v>
      </c>
      <c r="AO371" s="567">
        <f>IF('Rent Roll'!$AD37=0,0,IF(AO$3=EOMONTH('Rent Roll'!$AF37,0),1,0))</f>
        <v>0</v>
      </c>
      <c r="AP371" s="767">
        <f>IF('Rent Roll'!$AD37=0,0,IF(AP$3=EOMONTH('Rent Roll'!$AF37,0),1,0))</f>
        <v>0</v>
      </c>
      <c r="AQ371" s="768">
        <f>IF('Rent Roll'!$AD37=0,0,IF(AQ$3=EOMONTH('Rent Roll'!$AF37,0),1,0))</f>
        <v>0</v>
      </c>
      <c r="AR371" s="567">
        <f>IF('Rent Roll'!$AD37=0,0,IF(AR$3=EOMONTH('Rent Roll'!$AF37,0),1,0))</f>
        <v>0</v>
      </c>
      <c r="AS371" s="567">
        <f>IF('Rent Roll'!$AD37=0,0,IF(AS$3=EOMONTH('Rent Roll'!$AF37,0),1,0))</f>
        <v>0</v>
      </c>
      <c r="AT371" s="567">
        <f>IF('Rent Roll'!$AD37=0,0,IF(AT$3=EOMONTH('Rent Roll'!$AF37,0),1,0))</f>
        <v>0</v>
      </c>
      <c r="AU371" s="567">
        <f>IF('Rent Roll'!$AD37=0,0,IF(AU$3=EOMONTH('Rent Roll'!$AF37,0),1,0))</f>
        <v>0</v>
      </c>
      <c r="AV371" s="567">
        <f>IF('Rent Roll'!$AD37=0,0,IF(AV$3=EOMONTH('Rent Roll'!$AF37,0),1,0))</f>
        <v>0</v>
      </c>
      <c r="AW371" s="567">
        <f>IF('Rent Roll'!$AD37=0,0,IF(AW$3=EOMONTH('Rent Roll'!$AF37,0),1,0))</f>
        <v>0</v>
      </c>
      <c r="AX371" s="567">
        <f>IF('Rent Roll'!$AD37=0,0,IF(AX$3=EOMONTH('Rent Roll'!$AF37,0),1,0))</f>
        <v>0</v>
      </c>
      <c r="AY371" s="567">
        <f>IF('Rent Roll'!$AD37=0,0,IF(AY$3=EOMONTH('Rent Roll'!$AF37,0),1,0))</f>
        <v>0</v>
      </c>
      <c r="AZ371" s="567">
        <f>IF('Rent Roll'!$AD37=0,0,IF(AZ$3=EOMONTH('Rent Roll'!$AF37,0),1,0))</f>
        <v>0</v>
      </c>
      <c r="BA371" s="567">
        <f>IF('Rent Roll'!$AD37=0,0,IF(BA$3=EOMONTH('Rent Roll'!$AF37,0),1,0))</f>
        <v>0</v>
      </c>
      <c r="BB371" s="767">
        <f>IF('Rent Roll'!$AD37=0,0,IF(BB$3=EOMONTH('Rent Roll'!$AF37,0),1,0))</f>
        <v>0</v>
      </c>
      <c r="BC371" s="768">
        <f>IF('Rent Roll'!$AD37=0,0,IF(BC$3=EOMONTH('Rent Roll'!$AF37,0),1,0))</f>
        <v>0</v>
      </c>
      <c r="BD371" s="567">
        <f>IF('Rent Roll'!$AD37=0,0,IF(BD$3=EOMONTH('Rent Roll'!$AF37,0),1,0))</f>
        <v>0</v>
      </c>
      <c r="BE371" s="567">
        <f>IF('Rent Roll'!$AD37=0,0,IF(BE$3=EOMONTH('Rent Roll'!$AF37,0),1,0))</f>
        <v>0</v>
      </c>
      <c r="BF371" s="567">
        <f>IF('Rent Roll'!$AD37=0,0,IF(BF$3=EOMONTH('Rent Roll'!$AF37,0),1,0))</f>
        <v>0</v>
      </c>
      <c r="BG371" s="567">
        <f>IF('Rent Roll'!$AD37=0,0,IF(BG$3=EOMONTH('Rent Roll'!$AF37,0),1,0))</f>
        <v>0</v>
      </c>
      <c r="BH371" s="567">
        <f>IF('Rent Roll'!$AD37=0,0,IF(BH$3=EOMONTH('Rent Roll'!$AF37,0),1,0))</f>
        <v>0</v>
      </c>
      <c r="BI371" s="567">
        <f>IF('Rent Roll'!$AD37=0,0,IF(BI$3=EOMONTH('Rent Roll'!$AF37,0),1,0))</f>
        <v>0</v>
      </c>
      <c r="BJ371" s="567">
        <f>IF('Rent Roll'!$AD37=0,0,IF(BJ$3=EOMONTH('Rent Roll'!$AF37,0),1,0))</f>
        <v>0</v>
      </c>
      <c r="BK371" s="567">
        <f>IF('Rent Roll'!$AD37=0,0,IF(BK$3=EOMONTH('Rent Roll'!$AF37,0),1,0))</f>
        <v>0</v>
      </c>
      <c r="BL371" s="567">
        <f>IF('Rent Roll'!$AD37=0,0,IF(BL$3=EOMONTH('Rent Roll'!$AF37,0),1,0))</f>
        <v>0</v>
      </c>
      <c r="BM371" s="567">
        <f>IF('Rent Roll'!$AD37=0,0,IF(BM$3=EOMONTH('Rent Roll'!$AF37,0),1,0))</f>
        <v>0</v>
      </c>
      <c r="BN371" s="767">
        <f>IF('Rent Roll'!$AD37=0,0,IF(BN$3=EOMONTH('Rent Roll'!$AF37,0),1,0))</f>
        <v>0</v>
      </c>
      <c r="BO371" s="768">
        <f>IF('Rent Roll'!$AD37=0,0,IF(BO$3=EOMONTH('Rent Roll'!$AF37,0),1,0))</f>
        <v>0</v>
      </c>
      <c r="BP371" s="567">
        <f>IF('Rent Roll'!$AD37=0,0,IF(BP$3=EOMONTH('Rent Roll'!$AF37,0),1,0))</f>
        <v>0</v>
      </c>
      <c r="BQ371" s="567">
        <f>IF('Rent Roll'!$AD37=0,0,IF(BQ$3=EOMONTH('Rent Roll'!$AF37,0),1,0))</f>
        <v>0</v>
      </c>
      <c r="BR371" s="567">
        <f>IF('Rent Roll'!$AD37=0,0,IF(BR$3=EOMONTH('Rent Roll'!$AF37,0),1,0))</f>
        <v>0</v>
      </c>
      <c r="BS371" s="567">
        <f>IF('Rent Roll'!$AD37=0,0,IF(BS$3=EOMONTH('Rent Roll'!$AF37,0),1,0))</f>
        <v>0</v>
      </c>
      <c r="BT371" s="567">
        <f>IF('Rent Roll'!$AD37=0,0,IF(BT$3=EOMONTH('Rent Roll'!$AF37,0),1,0))</f>
        <v>0</v>
      </c>
      <c r="BU371" s="567">
        <f>IF('Rent Roll'!$AD37=0,0,IF(BU$3=EOMONTH('Rent Roll'!$AF37,0),1,0))</f>
        <v>0</v>
      </c>
      <c r="BV371" s="567">
        <f>IF('Rent Roll'!$AD37=0,0,IF(BV$3=EOMONTH('Rent Roll'!$AF37,0),1,0))</f>
        <v>0</v>
      </c>
      <c r="BW371" s="567">
        <f>IF('Rent Roll'!$AD37=0,0,IF(BW$3=EOMONTH('Rent Roll'!$AF37,0),1,0))</f>
        <v>0</v>
      </c>
      <c r="BX371" s="567">
        <f>IF('Rent Roll'!$AD37=0,0,IF(BX$3=EOMONTH('Rent Roll'!$AF37,0),1,0))</f>
        <v>0</v>
      </c>
      <c r="BY371" s="567">
        <f>IF('Rent Roll'!$AD37=0,0,IF(BY$3=EOMONTH('Rent Roll'!$AF37,0),1,0))</f>
        <v>0</v>
      </c>
      <c r="BZ371" s="767">
        <f>IF('Rent Roll'!$AD37=0,0,IF(BZ$3=EOMONTH('Rent Roll'!$AF37,0),1,0))</f>
        <v>0</v>
      </c>
      <c r="CA371" s="768">
        <f>IF('Rent Roll'!$AD37=0,0,IF(CA$3=EOMONTH('Rent Roll'!$AF37,0),1,0))</f>
        <v>0</v>
      </c>
      <c r="CB371" s="567">
        <f>IF('Rent Roll'!$AD37=0,0,IF(CB$3=EOMONTH('Rent Roll'!$AF37,0),1,0))</f>
        <v>0</v>
      </c>
      <c r="CC371" s="567">
        <f>IF('Rent Roll'!$AD37=0,0,IF(CC$3=EOMONTH('Rent Roll'!$AF37,0),1,0))</f>
        <v>0</v>
      </c>
      <c r="CD371" s="567">
        <f>IF('Rent Roll'!$AD37=0,0,IF(CD$3=EOMONTH('Rent Roll'!$AF37,0),1,0))</f>
        <v>0</v>
      </c>
      <c r="CE371" s="567">
        <f>IF('Rent Roll'!$AD37=0,0,IF(CE$3=EOMONTH('Rent Roll'!$AF37,0),1,0))</f>
        <v>0</v>
      </c>
      <c r="CF371" s="567">
        <f>IF('Rent Roll'!$AD37=0,0,IF(CF$3=EOMONTH('Rent Roll'!$AF37,0),1,0))</f>
        <v>0</v>
      </c>
      <c r="CG371" s="567">
        <f>IF('Rent Roll'!$AD37=0,0,IF(CG$3=EOMONTH('Rent Roll'!$AF37,0),1,0))</f>
        <v>0</v>
      </c>
      <c r="CH371" s="567">
        <f>IF('Rent Roll'!$AD37=0,0,IF(CH$3=EOMONTH('Rent Roll'!$AF37,0),1,0))</f>
        <v>0</v>
      </c>
      <c r="CI371" s="567">
        <f>IF('Rent Roll'!$AD37=0,0,IF(CI$3=EOMONTH('Rent Roll'!$AF37,0),1,0))</f>
        <v>0</v>
      </c>
      <c r="CJ371" s="567">
        <f>IF('Rent Roll'!$AD37=0,0,IF(CJ$3=EOMONTH('Rent Roll'!$AF37,0),1,0))</f>
        <v>0</v>
      </c>
      <c r="CK371" s="567">
        <f>IF('Rent Roll'!$AD37=0,0,IF(CK$3=EOMONTH('Rent Roll'!$AF37,0),1,0))</f>
        <v>0</v>
      </c>
      <c r="CL371" s="767">
        <f>IF('Rent Roll'!$AD37=0,0,IF(CL$3=EOMONTH('Rent Roll'!$AF37,0),1,0))</f>
        <v>0</v>
      </c>
      <c r="CM371" s="768">
        <f>IF('Rent Roll'!$AD37=0,0,IF(CM$3=EOMONTH('Rent Roll'!$AF37,0),1,0))</f>
        <v>0</v>
      </c>
      <c r="CN371" s="567">
        <f>IF('Rent Roll'!$AD37=0,0,IF(CN$3=EOMONTH('Rent Roll'!$AF37,0),1,0))</f>
        <v>0</v>
      </c>
      <c r="CO371" s="567">
        <f>IF('Rent Roll'!$AD37=0,0,IF(CO$3=EOMONTH('Rent Roll'!$AF37,0),1,0))</f>
        <v>0</v>
      </c>
      <c r="CP371" s="567">
        <f>IF('Rent Roll'!$AD37=0,0,IF(CP$3=EOMONTH('Rent Roll'!$AF37,0),1,0))</f>
        <v>0</v>
      </c>
      <c r="CQ371" s="567">
        <f>IF('Rent Roll'!$AD37=0,0,IF(CQ$3=EOMONTH('Rent Roll'!$AF37,0),1,0))</f>
        <v>0</v>
      </c>
      <c r="CR371" s="567">
        <f>IF('Rent Roll'!$AD37=0,0,IF(CR$3=EOMONTH('Rent Roll'!$AF37,0),1,0))</f>
        <v>0</v>
      </c>
      <c r="CS371" s="567">
        <f>IF('Rent Roll'!$AD37=0,0,IF(CS$3=EOMONTH('Rent Roll'!$AF37,0),1,0))</f>
        <v>0</v>
      </c>
      <c r="CT371" s="567">
        <f>IF('Rent Roll'!$AD37=0,0,IF(CT$3=EOMONTH('Rent Roll'!$AF37,0),1,0))</f>
        <v>0</v>
      </c>
      <c r="CU371" s="567">
        <f>IF('Rent Roll'!$AD37=0,0,IF(CU$3=EOMONTH('Rent Roll'!$AF37,0),1,0))</f>
        <v>0</v>
      </c>
      <c r="CV371" s="567">
        <f>IF('Rent Roll'!$AD37=0,0,IF(CV$3=EOMONTH('Rent Roll'!$AF37,0),1,0))</f>
        <v>0</v>
      </c>
      <c r="CW371" s="567">
        <f>IF('Rent Roll'!$AD37=0,0,IF(CW$3=EOMONTH('Rent Roll'!$AF37,0),1,0))</f>
        <v>0</v>
      </c>
      <c r="CX371" s="767">
        <f>IF('Rent Roll'!$AD37=0,0,IF(CX$3=EOMONTH('Rent Roll'!$AF37,0),1,0))</f>
        <v>0</v>
      </c>
      <c r="CY371" s="768">
        <f>IF('Rent Roll'!$AD37=0,0,IF(CY$3=EOMONTH('Rent Roll'!$AF37,0),1,0))</f>
        <v>0</v>
      </c>
      <c r="CZ371" s="567">
        <f>IF('Rent Roll'!$AD37=0,0,IF(CZ$3=EOMONTH('Rent Roll'!$AF37,0),1,0))</f>
        <v>0</v>
      </c>
      <c r="DA371" s="567">
        <f>IF('Rent Roll'!$AD37=0,0,IF(DA$3=EOMONTH('Rent Roll'!$AF37,0),1,0))</f>
        <v>0</v>
      </c>
      <c r="DB371" s="567">
        <f>IF('Rent Roll'!$AD37=0,0,IF(DB$3=EOMONTH('Rent Roll'!$AF37,0),1,0))</f>
        <v>0</v>
      </c>
      <c r="DC371" s="567">
        <f>IF('Rent Roll'!$AD37=0,0,IF(DC$3=EOMONTH('Rent Roll'!$AF37,0),1,0))</f>
        <v>0</v>
      </c>
      <c r="DD371" s="567">
        <f>IF('Rent Roll'!$AD37=0,0,IF(DD$3=EOMONTH('Rent Roll'!$AF37,0),1,0))</f>
        <v>0</v>
      </c>
      <c r="DE371" s="567">
        <f>IF('Rent Roll'!$AD37=0,0,IF(DE$3=EOMONTH('Rent Roll'!$AF37,0),1,0))</f>
        <v>0</v>
      </c>
      <c r="DF371" s="567">
        <f>IF('Rent Roll'!$AD37=0,0,IF(DF$3=EOMONTH('Rent Roll'!$AF37,0),1,0))</f>
        <v>0</v>
      </c>
      <c r="DG371" s="567">
        <f>IF('Rent Roll'!$AD37=0,0,IF(DG$3=EOMONTH('Rent Roll'!$AF37,0),1,0))</f>
        <v>0</v>
      </c>
      <c r="DH371" s="567">
        <f>IF('Rent Roll'!$AD37=0,0,IF(DH$3=EOMONTH('Rent Roll'!$AF37,0),1,0))</f>
        <v>0</v>
      </c>
      <c r="DI371" s="567">
        <f>IF('Rent Roll'!$AD37=0,0,IF(DI$3=EOMONTH('Rent Roll'!$AF37,0),1,0))</f>
        <v>0</v>
      </c>
      <c r="DJ371" s="767">
        <f>IF('Rent Roll'!$AD37=0,0,IF(DJ$3=EOMONTH('Rent Roll'!$AF37,0),1,0))</f>
        <v>0</v>
      </c>
      <c r="DK371" s="768">
        <f>IF('Rent Roll'!$AD37=0,0,IF(DK$3=EOMONTH('Rent Roll'!$AF37,0),1,0))</f>
        <v>0</v>
      </c>
      <c r="DL371" s="567">
        <f>IF('Rent Roll'!$AD37=0,0,IF(DL$3=EOMONTH('Rent Roll'!$AF37,0),1,0))</f>
        <v>0</v>
      </c>
      <c r="DM371" s="567">
        <f>IF('Rent Roll'!$AD37=0,0,IF(DM$3=EOMONTH('Rent Roll'!$AF37,0),1,0))</f>
        <v>0</v>
      </c>
      <c r="DN371" s="567">
        <f>IF('Rent Roll'!$AD37=0,0,IF(DN$3=EOMONTH('Rent Roll'!$AF37,0),1,0))</f>
        <v>0</v>
      </c>
      <c r="DO371" s="567">
        <f>IF('Rent Roll'!$AD37=0,0,IF(DO$3=EOMONTH('Rent Roll'!$AF37,0),1,0))</f>
        <v>0</v>
      </c>
      <c r="DP371" s="567">
        <f>IF('Rent Roll'!$AD37=0,0,IF(DP$3=EOMONTH('Rent Roll'!$AF37,0),1,0))</f>
        <v>0</v>
      </c>
      <c r="DQ371" s="567">
        <f>IF('Rent Roll'!$AD37=0,0,IF(DQ$3=EOMONTH('Rent Roll'!$AF37,0),1,0))</f>
        <v>0</v>
      </c>
      <c r="DR371" s="567">
        <f>IF('Rent Roll'!$AD37=0,0,IF(DR$3=EOMONTH('Rent Roll'!$AF37,0),1,0))</f>
        <v>0</v>
      </c>
      <c r="DS371" s="567">
        <f>IF('Rent Roll'!$AD37=0,0,IF(DS$3=EOMONTH('Rent Roll'!$AF37,0),1,0))</f>
        <v>0</v>
      </c>
      <c r="DT371" s="567">
        <f>IF('Rent Roll'!$AD37=0,0,IF(DT$3=EOMONTH('Rent Roll'!$AF37,0),1,0))</f>
        <v>0</v>
      </c>
      <c r="DU371" s="567">
        <f>IF('Rent Roll'!$AD37=0,0,IF(DU$3=EOMONTH('Rent Roll'!$AF37,0),1,0))</f>
        <v>0</v>
      </c>
      <c r="DV371" s="567">
        <f>IF('Rent Roll'!$AD37=0,0,IF(DV$3=EOMONTH('Rent Roll'!$AF37,0),1,0))</f>
        <v>0</v>
      </c>
    </row>
    <row r="372" spans="1:126" s="568" customFormat="1" ht="12" customHeight="1" outlineLevel="1" x14ac:dyDescent="0.4">
      <c r="A372" s="732"/>
      <c r="B372" s="564">
        <f>'Rent Roll'!$B38</f>
        <v>0</v>
      </c>
      <c r="C372" s="575" t="s">
        <v>81</v>
      </c>
      <c r="D372" s="565"/>
      <c r="E372" s="566"/>
      <c r="F372" s="778">
        <f>IF('Rent Roll'!$AD38=0,0,IF(F$3=EOMONTH('Rent Roll'!$AF38,0),1,0))</f>
        <v>0</v>
      </c>
      <c r="G372" s="768">
        <f>IF('Rent Roll'!$AD38=0,0,IF(G$3=EOMONTH('Rent Roll'!$AF38,0),1,0))</f>
        <v>0</v>
      </c>
      <c r="H372" s="567">
        <f>IF('Rent Roll'!$AD38=0,0,IF(H$3=EOMONTH('Rent Roll'!$AF38,0),1,0))</f>
        <v>0</v>
      </c>
      <c r="I372" s="567">
        <f>IF('Rent Roll'!$AD38=0,0,IF(I$3=EOMONTH('Rent Roll'!$AF38,0),1,0))</f>
        <v>0</v>
      </c>
      <c r="J372" s="567">
        <f>IF('Rent Roll'!$AD38=0,0,IF(J$3=EOMONTH('Rent Roll'!$AF38,0),1,0))</f>
        <v>0</v>
      </c>
      <c r="K372" s="567">
        <f>IF('Rent Roll'!$AD38=0,0,IF(K$3=EOMONTH('Rent Roll'!$AF38,0),1,0))</f>
        <v>0</v>
      </c>
      <c r="L372" s="567">
        <f>IF('Rent Roll'!$AD38=0,0,IF(L$3=EOMONTH('Rent Roll'!$AF38,0),1,0))</f>
        <v>0</v>
      </c>
      <c r="M372" s="567">
        <f>IF('Rent Roll'!$AD38=0,0,IF(M$3=EOMONTH('Rent Roll'!$AF38,0),1,0))</f>
        <v>0</v>
      </c>
      <c r="N372" s="567">
        <f>IF('Rent Roll'!$AD38=0,0,IF(N$3=EOMONTH('Rent Roll'!$AF38,0),1,0))</f>
        <v>0</v>
      </c>
      <c r="O372" s="567">
        <f>IF('Rent Roll'!$AD38=0,0,IF(O$3=EOMONTH('Rent Roll'!$AF38,0),1,0))</f>
        <v>0</v>
      </c>
      <c r="P372" s="567">
        <f>IF('Rent Roll'!$AD38=0,0,IF(P$3=EOMONTH('Rent Roll'!$AF38,0),1,0))</f>
        <v>0</v>
      </c>
      <c r="Q372" s="567">
        <f>IF('Rent Roll'!$AD38=0,0,IF(Q$3=EOMONTH('Rent Roll'!$AF38,0),1,0))</f>
        <v>0</v>
      </c>
      <c r="R372" s="767">
        <f>IF('Rent Roll'!$AD38=0,0,IF(R$3=EOMONTH('Rent Roll'!$AF38,0),1,0))</f>
        <v>0</v>
      </c>
      <c r="S372" s="768">
        <f>IF('Rent Roll'!$AD38=0,0,IF(S$3=EOMONTH('Rent Roll'!$AF38,0),1,0))</f>
        <v>0</v>
      </c>
      <c r="T372" s="567">
        <f>IF('Rent Roll'!$AD38=0,0,IF(T$3=EOMONTH('Rent Roll'!$AF38,0),1,0))</f>
        <v>0</v>
      </c>
      <c r="U372" s="567">
        <f>IF('Rent Roll'!$AD38=0,0,IF(U$3=EOMONTH('Rent Roll'!$AF38,0),1,0))</f>
        <v>0</v>
      </c>
      <c r="V372" s="567">
        <f>IF('Rent Roll'!$AD38=0,0,IF(V$3=EOMONTH('Rent Roll'!$AF38,0),1,0))</f>
        <v>0</v>
      </c>
      <c r="W372" s="567">
        <f>IF('Rent Roll'!$AD38=0,0,IF(W$3=EOMONTH('Rent Roll'!$AF38,0),1,0))</f>
        <v>0</v>
      </c>
      <c r="X372" s="567">
        <f>IF('Rent Roll'!$AD38=0,0,IF(X$3=EOMONTH('Rent Roll'!$AF38,0),1,0))</f>
        <v>0</v>
      </c>
      <c r="Y372" s="567">
        <f>IF('Rent Roll'!$AD38=0,0,IF(Y$3=EOMONTH('Rent Roll'!$AF38,0),1,0))</f>
        <v>0</v>
      </c>
      <c r="Z372" s="567">
        <f>IF('Rent Roll'!$AD38=0,0,IF(Z$3=EOMONTH('Rent Roll'!$AF38,0),1,0))</f>
        <v>0</v>
      </c>
      <c r="AA372" s="567">
        <f>IF('Rent Roll'!$AD38=0,0,IF(AA$3=EOMONTH('Rent Roll'!$AF38,0),1,0))</f>
        <v>0</v>
      </c>
      <c r="AB372" s="567">
        <f>IF('Rent Roll'!$AD38=0,0,IF(AB$3=EOMONTH('Rent Roll'!$AF38,0),1,0))</f>
        <v>0</v>
      </c>
      <c r="AC372" s="567">
        <f>IF('Rent Roll'!$AD38=0,0,IF(AC$3=EOMONTH('Rent Roll'!$AF38,0),1,0))</f>
        <v>0</v>
      </c>
      <c r="AD372" s="767">
        <f>IF('Rent Roll'!$AD38=0,0,IF(AD$3=EOMONTH('Rent Roll'!$AF38,0),1,0))</f>
        <v>0</v>
      </c>
      <c r="AE372" s="768">
        <f>IF('Rent Roll'!$AD38=0,0,IF(AE$3=EOMONTH('Rent Roll'!$AF38,0),1,0))</f>
        <v>0</v>
      </c>
      <c r="AF372" s="567">
        <f>IF('Rent Roll'!$AD38=0,0,IF(AF$3=EOMONTH('Rent Roll'!$AF38,0),1,0))</f>
        <v>0</v>
      </c>
      <c r="AG372" s="567">
        <f>IF('Rent Roll'!$AD38=0,0,IF(AG$3=EOMONTH('Rent Roll'!$AF38,0),1,0))</f>
        <v>0</v>
      </c>
      <c r="AH372" s="567">
        <f>IF('Rent Roll'!$AD38=0,0,IF(AH$3=EOMONTH('Rent Roll'!$AF38,0),1,0))</f>
        <v>0</v>
      </c>
      <c r="AI372" s="567">
        <f>IF('Rent Roll'!$AD38=0,0,IF(AI$3=EOMONTH('Rent Roll'!$AF38,0),1,0))</f>
        <v>0</v>
      </c>
      <c r="AJ372" s="567">
        <f>IF('Rent Roll'!$AD38=0,0,IF(AJ$3=EOMONTH('Rent Roll'!$AF38,0),1,0))</f>
        <v>0</v>
      </c>
      <c r="AK372" s="567">
        <f>IF('Rent Roll'!$AD38=0,0,IF(AK$3=EOMONTH('Rent Roll'!$AF38,0),1,0))</f>
        <v>0</v>
      </c>
      <c r="AL372" s="567">
        <f>IF('Rent Roll'!$AD38=0,0,IF(AL$3=EOMONTH('Rent Roll'!$AF38,0),1,0))</f>
        <v>0</v>
      </c>
      <c r="AM372" s="567">
        <f>IF('Rent Roll'!$AD38=0,0,IF(AM$3=EOMONTH('Rent Roll'!$AF38,0),1,0))</f>
        <v>0</v>
      </c>
      <c r="AN372" s="567">
        <f>IF('Rent Roll'!$AD38=0,0,IF(AN$3=EOMONTH('Rent Roll'!$AF38,0),1,0))</f>
        <v>0</v>
      </c>
      <c r="AO372" s="567">
        <f>IF('Rent Roll'!$AD38=0,0,IF(AO$3=EOMONTH('Rent Roll'!$AF38,0),1,0))</f>
        <v>0</v>
      </c>
      <c r="AP372" s="767">
        <f>IF('Rent Roll'!$AD38=0,0,IF(AP$3=EOMONTH('Rent Roll'!$AF38,0),1,0))</f>
        <v>0</v>
      </c>
      <c r="AQ372" s="768">
        <f>IF('Rent Roll'!$AD38=0,0,IF(AQ$3=EOMONTH('Rent Roll'!$AF38,0),1,0))</f>
        <v>0</v>
      </c>
      <c r="AR372" s="567">
        <f>IF('Rent Roll'!$AD38=0,0,IF(AR$3=EOMONTH('Rent Roll'!$AF38,0),1,0))</f>
        <v>0</v>
      </c>
      <c r="AS372" s="567">
        <f>IF('Rent Roll'!$AD38=0,0,IF(AS$3=EOMONTH('Rent Roll'!$AF38,0),1,0))</f>
        <v>0</v>
      </c>
      <c r="AT372" s="567">
        <f>IF('Rent Roll'!$AD38=0,0,IF(AT$3=EOMONTH('Rent Roll'!$AF38,0),1,0))</f>
        <v>0</v>
      </c>
      <c r="AU372" s="567">
        <f>IF('Rent Roll'!$AD38=0,0,IF(AU$3=EOMONTH('Rent Roll'!$AF38,0),1,0))</f>
        <v>0</v>
      </c>
      <c r="AV372" s="567">
        <f>IF('Rent Roll'!$AD38=0,0,IF(AV$3=EOMONTH('Rent Roll'!$AF38,0),1,0))</f>
        <v>0</v>
      </c>
      <c r="AW372" s="567">
        <f>IF('Rent Roll'!$AD38=0,0,IF(AW$3=EOMONTH('Rent Roll'!$AF38,0),1,0))</f>
        <v>0</v>
      </c>
      <c r="AX372" s="567">
        <f>IF('Rent Roll'!$AD38=0,0,IF(AX$3=EOMONTH('Rent Roll'!$AF38,0),1,0))</f>
        <v>0</v>
      </c>
      <c r="AY372" s="567">
        <f>IF('Rent Roll'!$AD38=0,0,IF(AY$3=EOMONTH('Rent Roll'!$AF38,0),1,0))</f>
        <v>0</v>
      </c>
      <c r="AZ372" s="567">
        <f>IF('Rent Roll'!$AD38=0,0,IF(AZ$3=EOMONTH('Rent Roll'!$AF38,0),1,0))</f>
        <v>0</v>
      </c>
      <c r="BA372" s="567">
        <f>IF('Rent Roll'!$AD38=0,0,IF(BA$3=EOMONTH('Rent Roll'!$AF38,0),1,0))</f>
        <v>0</v>
      </c>
      <c r="BB372" s="767">
        <f>IF('Rent Roll'!$AD38=0,0,IF(BB$3=EOMONTH('Rent Roll'!$AF38,0),1,0))</f>
        <v>0</v>
      </c>
      <c r="BC372" s="768">
        <f>IF('Rent Roll'!$AD38=0,0,IF(BC$3=EOMONTH('Rent Roll'!$AF38,0),1,0))</f>
        <v>0</v>
      </c>
      <c r="BD372" s="567">
        <f>IF('Rent Roll'!$AD38=0,0,IF(BD$3=EOMONTH('Rent Roll'!$AF38,0),1,0))</f>
        <v>0</v>
      </c>
      <c r="BE372" s="567">
        <f>IF('Rent Roll'!$AD38=0,0,IF(BE$3=EOMONTH('Rent Roll'!$AF38,0),1,0))</f>
        <v>0</v>
      </c>
      <c r="BF372" s="567">
        <f>IF('Rent Roll'!$AD38=0,0,IF(BF$3=EOMONTH('Rent Roll'!$AF38,0),1,0))</f>
        <v>0</v>
      </c>
      <c r="BG372" s="567">
        <f>IF('Rent Roll'!$AD38=0,0,IF(BG$3=EOMONTH('Rent Roll'!$AF38,0),1,0))</f>
        <v>0</v>
      </c>
      <c r="BH372" s="567">
        <f>IF('Rent Roll'!$AD38=0,0,IF(BH$3=EOMONTH('Rent Roll'!$AF38,0),1,0))</f>
        <v>0</v>
      </c>
      <c r="BI372" s="567">
        <f>IF('Rent Roll'!$AD38=0,0,IF(BI$3=EOMONTH('Rent Roll'!$AF38,0),1,0))</f>
        <v>0</v>
      </c>
      <c r="BJ372" s="567">
        <f>IF('Rent Roll'!$AD38=0,0,IF(BJ$3=EOMONTH('Rent Roll'!$AF38,0),1,0))</f>
        <v>0</v>
      </c>
      <c r="BK372" s="567">
        <f>IF('Rent Roll'!$AD38=0,0,IF(BK$3=EOMONTH('Rent Roll'!$AF38,0),1,0))</f>
        <v>0</v>
      </c>
      <c r="BL372" s="567">
        <f>IF('Rent Roll'!$AD38=0,0,IF(BL$3=EOMONTH('Rent Roll'!$AF38,0),1,0))</f>
        <v>0</v>
      </c>
      <c r="BM372" s="567">
        <f>IF('Rent Roll'!$AD38=0,0,IF(BM$3=EOMONTH('Rent Roll'!$AF38,0),1,0))</f>
        <v>0</v>
      </c>
      <c r="BN372" s="767">
        <f>IF('Rent Roll'!$AD38=0,0,IF(BN$3=EOMONTH('Rent Roll'!$AF38,0),1,0))</f>
        <v>0</v>
      </c>
      <c r="BO372" s="768">
        <f>IF('Rent Roll'!$AD38=0,0,IF(BO$3=EOMONTH('Rent Roll'!$AF38,0),1,0))</f>
        <v>0</v>
      </c>
      <c r="BP372" s="567">
        <f>IF('Rent Roll'!$AD38=0,0,IF(BP$3=EOMONTH('Rent Roll'!$AF38,0),1,0))</f>
        <v>0</v>
      </c>
      <c r="BQ372" s="567">
        <f>IF('Rent Roll'!$AD38=0,0,IF(BQ$3=EOMONTH('Rent Roll'!$AF38,0),1,0))</f>
        <v>0</v>
      </c>
      <c r="BR372" s="567">
        <f>IF('Rent Roll'!$AD38=0,0,IF(BR$3=EOMONTH('Rent Roll'!$AF38,0),1,0))</f>
        <v>0</v>
      </c>
      <c r="BS372" s="567">
        <f>IF('Rent Roll'!$AD38=0,0,IF(BS$3=EOMONTH('Rent Roll'!$AF38,0),1,0))</f>
        <v>0</v>
      </c>
      <c r="BT372" s="567">
        <f>IF('Rent Roll'!$AD38=0,0,IF(BT$3=EOMONTH('Rent Roll'!$AF38,0),1,0))</f>
        <v>0</v>
      </c>
      <c r="BU372" s="567">
        <f>IF('Rent Roll'!$AD38=0,0,IF(BU$3=EOMONTH('Rent Roll'!$AF38,0),1,0))</f>
        <v>0</v>
      </c>
      <c r="BV372" s="567">
        <f>IF('Rent Roll'!$AD38=0,0,IF(BV$3=EOMONTH('Rent Roll'!$AF38,0),1,0))</f>
        <v>0</v>
      </c>
      <c r="BW372" s="567">
        <f>IF('Rent Roll'!$AD38=0,0,IF(BW$3=EOMONTH('Rent Roll'!$AF38,0),1,0))</f>
        <v>0</v>
      </c>
      <c r="BX372" s="567">
        <f>IF('Rent Roll'!$AD38=0,0,IF(BX$3=EOMONTH('Rent Roll'!$AF38,0),1,0))</f>
        <v>0</v>
      </c>
      <c r="BY372" s="567">
        <f>IF('Rent Roll'!$AD38=0,0,IF(BY$3=EOMONTH('Rent Roll'!$AF38,0),1,0))</f>
        <v>0</v>
      </c>
      <c r="BZ372" s="767">
        <f>IF('Rent Roll'!$AD38=0,0,IF(BZ$3=EOMONTH('Rent Roll'!$AF38,0),1,0))</f>
        <v>0</v>
      </c>
      <c r="CA372" s="768">
        <f>IF('Rent Roll'!$AD38=0,0,IF(CA$3=EOMONTH('Rent Roll'!$AF38,0),1,0))</f>
        <v>0</v>
      </c>
      <c r="CB372" s="567">
        <f>IF('Rent Roll'!$AD38=0,0,IF(CB$3=EOMONTH('Rent Roll'!$AF38,0),1,0))</f>
        <v>0</v>
      </c>
      <c r="CC372" s="567">
        <f>IF('Rent Roll'!$AD38=0,0,IF(CC$3=EOMONTH('Rent Roll'!$AF38,0),1,0))</f>
        <v>0</v>
      </c>
      <c r="CD372" s="567">
        <f>IF('Rent Roll'!$AD38=0,0,IF(CD$3=EOMONTH('Rent Roll'!$AF38,0),1,0))</f>
        <v>0</v>
      </c>
      <c r="CE372" s="567">
        <f>IF('Rent Roll'!$AD38=0,0,IF(CE$3=EOMONTH('Rent Roll'!$AF38,0),1,0))</f>
        <v>0</v>
      </c>
      <c r="CF372" s="567">
        <f>IF('Rent Roll'!$AD38=0,0,IF(CF$3=EOMONTH('Rent Roll'!$AF38,0),1,0))</f>
        <v>0</v>
      </c>
      <c r="CG372" s="567">
        <f>IF('Rent Roll'!$AD38=0,0,IF(CG$3=EOMONTH('Rent Roll'!$AF38,0),1,0))</f>
        <v>0</v>
      </c>
      <c r="CH372" s="567">
        <f>IF('Rent Roll'!$AD38=0,0,IF(CH$3=EOMONTH('Rent Roll'!$AF38,0),1,0))</f>
        <v>0</v>
      </c>
      <c r="CI372" s="567">
        <f>IF('Rent Roll'!$AD38=0,0,IF(CI$3=EOMONTH('Rent Roll'!$AF38,0),1,0))</f>
        <v>0</v>
      </c>
      <c r="CJ372" s="567">
        <f>IF('Rent Roll'!$AD38=0,0,IF(CJ$3=EOMONTH('Rent Roll'!$AF38,0),1,0))</f>
        <v>0</v>
      </c>
      <c r="CK372" s="567">
        <f>IF('Rent Roll'!$AD38=0,0,IF(CK$3=EOMONTH('Rent Roll'!$AF38,0),1,0))</f>
        <v>0</v>
      </c>
      <c r="CL372" s="767">
        <f>IF('Rent Roll'!$AD38=0,0,IF(CL$3=EOMONTH('Rent Roll'!$AF38,0),1,0))</f>
        <v>0</v>
      </c>
      <c r="CM372" s="768">
        <f>IF('Rent Roll'!$AD38=0,0,IF(CM$3=EOMONTH('Rent Roll'!$AF38,0),1,0))</f>
        <v>0</v>
      </c>
      <c r="CN372" s="567">
        <f>IF('Rent Roll'!$AD38=0,0,IF(CN$3=EOMONTH('Rent Roll'!$AF38,0),1,0))</f>
        <v>0</v>
      </c>
      <c r="CO372" s="567">
        <f>IF('Rent Roll'!$AD38=0,0,IF(CO$3=EOMONTH('Rent Roll'!$AF38,0),1,0))</f>
        <v>0</v>
      </c>
      <c r="CP372" s="567">
        <f>IF('Rent Roll'!$AD38=0,0,IF(CP$3=EOMONTH('Rent Roll'!$AF38,0),1,0))</f>
        <v>0</v>
      </c>
      <c r="CQ372" s="567">
        <f>IF('Rent Roll'!$AD38=0,0,IF(CQ$3=EOMONTH('Rent Roll'!$AF38,0),1,0))</f>
        <v>0</v>
      </c>
      <c r="CR372" s="567">
        <f>IF('Rent Roll'!$AD38=0,0,IF(CR$3=EOMONTH('Rent Roll'!$AF38,0),1,0))</f>
        <v>0</v>
      </c>
      <c r="CS372" s="567">
        <f>IF('Rent Roll'!$AD38=0,0,IF(CS$3=EOMONTH('Rent Roll'!$AF38,0),1,0))</f>
        <v>0</v>
      </c>
      <c r="CT372" s="567">
        <f>IF('Rent Roll'!$AD38=0,0,IF(CT$3=EOMONTH('Rent Roll'!$AF38,0),1,0))</f>
        <v>0</v>
      </c>
      <c r="CU372" s="567">
        <f>IF('Rent Roll'!$AD38=0,0,IF(CU$3=EOMONTH('Rent Roll'!$AF38,0),1,0))</f>
        <v>0</v>
      </c>
      <c r="CV372" s="567">
        <f>IF('Rent Roll'!$AD38=0,0,IF(CV$3=EOMONTH('Rent Roll'!$AF38,0),1,0))</f>
        <v>0</v>
      </c>
      <c r="CW372" s="567">
        <f>IF('Rent Roll'!$AD38=0,0,IF(CW$3=EOMONTH('Rent Roll'!$AF38,0),1,0))</f>
        <v>0</v>
      </c>
      <c r="CX372" s="767">
        <f>IF('Rent Roll'!$AD38=0,0,IF(CX$3=EOMONTH('Rent Roll'!$AF38,0),1,0))</f>
        <v>0</v>
      </c>
      <c r="CY372" s="768">
        <f>IF('Rent Roll'!$AD38=0,0,IF(CY$3=EOMONTH('Rent Roll'!$AF38,0),1,0))</f>
        <v>0</v>
      </c>
      <c r="CZ372" s="567">
        <f>IF('Rent Roll'!$AD38=0,0,IF(CZ$3=EOMONTH('Rent Roll'!$AF38,0),1,0))</f>
        <v>0</v>
      </c>
      <c r="DA372" s="567">
        <f>IF('Rent Roll'!$AD38=0,0,IF(DA$3=EOMONTH('Rent Roll'!$AF38,0),1,0))</f>
        <v>0</v>
      </c>
      <c r="DB372" s="567">
        <f>IF('Rent Roll'!$AD38=0,0,IF(DB$3=EOMONTH('Rent Roll'!$AF38,0),1,0))</f>
        <v>0</v>
      </c>
      <c r="DC372" s="567">
        <f>IF('Rent Roll'!$AD38=0,0,IF(DC$3=EOMONTH('Rent Roll'!$AF38,0),1,0))</f>
        <v>0</v>
      </c>
      <c r="DD372" s="567">
        <f>IF('Rent Roll'!$AD38=0,0,IF(DD$3=EOMONTH('Rent Roll'!$AF38,0),1,0))</f>
        <v>0</v>
      </c>
      <c r="DE372" s="567">
        <f>IF('Rent Roll'!$AD38=0,0,IF(DE$3=EOMONTH('Rent Roll'!$AF38,0),1,0))</f>
        <v>0</v>
      </c>
      <c r="DF372" s="567">
        <f>IF('Rent Roll'!$AD38=0,0,IF(DF$3=EOMONTH('Rent Roll'!$AF38,0),1,0))</f>
        <v>0</v>
      </c>
      <c r="DG372" s="567">
        <f>IF('Rent Roll'!$AD38=0,0,IF(DG$3=EOMONTH('Rent Roll'!$AF38,0),1,0))</f>
        <v>0</v>
      </c>
      <c r="DH372" s="567">
        <f>IF('Rent Roll'!$AD38=0,0,IF(DH$3=EOMONTH('Rent Roll'!$AF38,0),1,0))</f>
        <v>0</v>
      </c>
      <c r="DI372" s="567">
        <f>IF('Rent Roll'!$AD38=0,0,IF(DI$3=EOMONTH('Rent Roll'!$AF38,0),1,0))</f>
        <v>0</v>
      </c>
      <c r="DJ372" s="767">
        <f>IF('Rent Roll'!$AD38=0,0,IF(DJ$3=EOMONTH('Rent Roll'!$AF38,0),1,0))</f>
        <v>0</v>
      </c>
      <c r="DK372" s="768">
        <f>IF('Rent Roll'!$AD38=0,0,IF(DK$3=EOMONTH('Rent Roll'!$AF38,0),1,0))</f>
        <v>0</v>
      </c>
      <c r="DL372" s="567">
        <f>IF('Rent Roll'!$AD38=0,0,IF(DL$3=EOMONTH('Rent Roll'!$AF38,0),1,0))</f>
        <v>0</v>
      </c>
      <c r="DM372" s="567">
        <f>IF('Rent Roll'!$AD38=0,0,IF(DM$3=EOMONTH('Rent Roll'!$AF38,0),1,0))</f>
        <v>0</v>
      </c>
      <c r="DN372" s="567">
        <f>IF('Rent Roll'!$AD38=0,0,IF(DN$3=EOMONTH('Rent Roll'!$AF38,0),1,0))</f>
        <v>0</v>
      </c>
      <c r="DO372" s="567">
        <f>IF('Rent Roll'!$AD38=0,0,IF(DO$3=EOMONTH('Rent Roll'!$AF38,0),1,0))</f>
        <v>0</v>
      </c>
      <c r="DP372" s="567">
        <f>IF('Rent Roll'!$AD38=0,0,IF(DP$3=EOMONTH('Rent Roll'!$AF38,0),1,0))</f>
        <v>0</v>
      </c>
      <c r="DQ372" s="567">
        <f>IF('Rent Roll'!$AD38=0,0,IF(DQ$3=EOMONTH('Rent Roll'!$AF38,0),1,0))</f>
        <v>0</v>
      </c>
      <c r="DR372" s="567">
        <f>IF('Rent Roll'!$AD38=0,0,IF(DR$3=EOMONTH('Rent Roll'!$AF38,0),1,0))</f>
        <v>0</v>
      </c>
      <c r="DS372" s="567">
        <f>IF('Rent Roll'!$AD38=0,0,IF(DS$3=EOMONTH('Rent Roll'!$AF38,0),1,0))</f>
        <v>0</v>
      </c>
      <c r="DT372" s="567">
        <f>IF('Rent Roll'!$AD38=0,0,IF(DT$3=EOMONTH('Rent Roll'!$AF38,0),1,0))</f>
        <v>0</v>
      </c>
      <c r="DU372" s="567">
        <f>IF('Rent Roll'!$AD38=0,0,IF(DU$3=EOMONTH('Rent Roll'!$AF38,0),1,0))</f>
        <v>0</v>
      </c>
      <c r="DV372" s="567">
        <f>IF('Rent Roll'!$AD38=0,0,IF(DV$3=EOMONTH('Rent Roll'!$AF38,0),1,0))</f>
        <v>0</v>
      </c>
    </row>
    <row r="373" spans="1:126" s="568" customFormat="1" ht="12" customHeight="1" outlineLevel="1" x14ac:dyDescent="0.4">
      <c r="A373" s="732"/>
      <c r="B373" s="564">
        <f>'Rent Roll'!$B39</f>
        <v>0</v>
      </c>
      <c r="C373" s="575" t="s">
        <v>81</v>
      </c>
      <c r="D373" s="565"/>
      <c r="E373" s="566"/>
      <c r="F373" s="778">
        <f>IF('Rent Roll'!$AD39=0,0,IF(F$3=EOMONTH('Rent Roll'!$AF39,0),1,0))</f>
        <v>0</v>
      </c>
      <c r="G373" s="768">
        <f>IF('Rent Roll'!$AD39=0,0,IF(G$3=EOMONTH('Rent Roll'!$AF39,0),1,0))</f>
        <v>0</v>
      </c>
      <c r="H373" s="567">
        <f>IF('Rent Roll'!$AD39=0,0,IF(H$3=EOMONTH('Rent Roll'!$AF39,0),1,0))</f>
        <v>0</v>
      </c>
      <c r="I373" s="567">
        <f>IF('Rent Roll'!$AD39=0,0,IF(I$3=EOMONTH('Rent Roll'!$AF39,0),1,0))</f>
        <v>0</v>
      </c>
      <c r="J373" s="567">
        <f>IF('Rent Roll'!$AD39=0,0,IF(J$3=EOMONTH('Rent Roll'!$AF39,0),1,0))</f>
        <v>0</v>
      </c>
      <c r="K373" s="567">
        <f>IF('Rent Roll'!$AD39=0,0,IF(K$3=EOMONTH('Rent Roll'!$AF39,0),1,0))</f>
        <v>0</v>
      </c>
      <c r="L373" s="567">
        <f>IF('Rent Roll'!$AD39=0,0,IF(L$3=EOMONTH('Rent Roll'!$AF39,0),1,0))</f>
        <v>0</v>
      </c>
      <c r="M373" s="567">
        <f>IF('Rent Roll'!$AD39=0,0,IF(M$3=EOMONTH('Rent Roll'!$AF39,0),1,0))</f>
        <v>0</v>
      </c>
      <c r="N373" s="567">
        <f>IF('Rent Roll'!$AD39=0,0,IF(N$3=EOMONTH('Rent Roll'!$AF39,0),1,0))</f>
        <v>0</v>
      </c>
      <c r="O373" s="567">
        <f>IF('Rent Roll'!$AD39=0,0,IF(O$3=EOMONTH('Rent Roll'!$AF39,0),1,0))</f>
        <v>0</v>
      </c>
      <c r="P373" s="567">
        <f>IF('Rent Roll'!$AD39=0,0,IF(P$3=EOMONTH('Rent Roll'!$AF39,0),1,0))</f>
        <v>0</v>
      </c>
      <c r="Q373" s="567">
        <f>IF('Rent Roll'!$AD39=0,0,IF(Q$3=EOMONTH('Rent Roll'!$AF39,0),1,0))</f>
        <v>0</v>
      </c>
      <c r="R373" s="767">
        <f>IF('Rent Roll'!$AD39=0,0,IF(R$3=EOMONTH('Rent Roll'!$AF39,0),1,0))</f>
        <v>0</v>
      </c>
      <c r="S373" s="768">
        <f>IF('Rent Roll'!$AD39=0,0,IF(S$3=EOMONTH('Rent Roll'!$AF39,0),1,0))</f>
        <v>0</v>
      </c>
      <c r="T373" s="567">
        <f>IF('Rent Roll'!$AD39=0,0,IF(T$3=EOMONTH('Rent Roll'!$AF39,0),1,0))</f>
        <v>0</v>
      </c>
      <c r="U373" s="567">
        <f>IF('Rent Roll'!$AD39=0,0,IF(U$3=EOMONTH('Rent Roll'!$AF39,0),1,0))</f>
        <v>0</v>
      </c>
      <c r="V373" s="567">
        <f>IF('Rent Roll'!$AD39=0,0,IF(V$3=EOMONTH('Rent Roll'!$AF39,0),1,0))</f>
        <v>0</v>
      </c>
      <c r="W373" s="567">
        <f>IF('Rent Roll'!$AD39=0,0,IF(W$3=EOMONTH('Rent Roll'!$AF39,0),1,0))</f>
        <v>0</v>
      </c>
      <c r="X373" s="567">
        <f>IF('Rent Roll'!$AD39=0,0,IF(X$3=EOMONTH('Rent Roll'!$AF39,0),1,0))</f>
        <v>0</v>
      </c>
      <c r="Y373" s="567">
        <f>IF('Rent Roll'!$AD39=0,0,IF(Y$3=EOMONTH('Rent Roll'!$AF39,0),1,0))</f>
        <v>0</v>
      </c>
      <c r="Z373" s="567">
        <f>IF('Rent Roll'!$AD39=0,0,IF(Z$3=EOMONTH('Rent Roll'!$AF39,0),1,0))</f>
        <v>0</v>
      </c>
      <c r="AA373" s="567">
        <f>IF('Rent Roll'!$AD39=0,0,IF(AA$3=EOMONTH('Rent Roll'!$AF39,0),1,0))</f>
        <v>0</v>
      </c>
      <c r="AB373" s="567">
        <f>IF('Rent Roll'!$AD39=0,0,IF(AB$3=EOMONTH('Rent Roll'!$AF39,0),1,0))</f>
        <v>0</v>
      </c>
      <c r="AC373" s="567">
        <f>IF('Rent Roll'!$AD39=0,0,IF(AC$3=EOMONTH('Rent Roll'!$AF39,0),1,0))</f>
        <v>0</v>
      </c>
      <c r="AD373" s="767">
        <f>IF('Rent Roll'!$AD39=0,0,IF(AD$3=EOMONTH('Rent Roll'!$AF39,0),1,0))</f>
        <v>0</v>
      </c>
      <c r="AE373" s="768">
        <f>IF('Rent Roll'!$AD39=0,0,IF(AE$3=EOMONTH('Rent Roll'!$AF39,0),1,0))</f>
        <v>0</v>
      </c>
      <c r="AF373" s="567">
        <f>IF('Rent Roll'!$AD39=0,0,IF(AF$3=EOMONTH('Rent Roll'!$AF39,0),1,0))</f>
        <v>0</v>
      </c>
      <c r="AG373" s="567">
        <f>IF('Rent Roll'!$AD39=0,0,IF(AG$3=EOMONTH('Rent Roll'!$AF39,0),1,0))</f>
        <v>0</v>
      </c>
      <c r="AH373" s="567">
        <f>IF('Rent Roll'!$AD39=0,0,IF(AH$3=EOMONTH('Rent Roll'!$AF39,0),1,0))</f>
        <v>0</v>
      </c>
      <c r="AI373" s="567">
        <f>IF('Rent Roll'!$AD39=0,0,IF(AI$3=EOMONTH('Rent Roll'!$AF39,0),1,0))</f>
        <v>0</v>
      </c>
      <c r="AJ373" s="567">
        <f>IF('Rent Roll'!$AD39=0,0,IF(AJ$3=EOMONTH('Rent Roll'!$AF39,0),1,0))</f>
        <v>0</v>
      </c>
      <c r="AK373" s="567">
        <f>IF('Rent Roll'!$AD39=0,0,IF(AK$3=EOMONTH('Rent Roll'!$AF39,0),1,0))</f>
        <v>0</v>
      </c>
      <c r="AL373" s="567">
        <f>IF('Rent Roll'!$AD39=0,0,IF(AL$3=EOMONTH('Rent Roll'!$AF39,0),1,0))</f>
        <v>0</v>
      </c>
      <c r="AM373" s="567">
        <f>IF('Rent Roll'!$AD39=0,0,IF(AM$3=EOMONTH('Rent Roll'!$AF39,0),1,0))</f>
        <v>0</v>
      </c>
      <c r="AN373" s="567">
        <f>IF('Rent Roll'!$AD39=0,0,IF(AN$3=EOMONTH('Rent Roll'!$AF39,0),1,0))</f>
        <v>0</v>
      </c>
      <c r="AO373" s="567">
        <f>IF('Rent Roll'!$AD39=0,0,IF(AO$3=EOMONTH('Rent Roll'!$AF39,0),1,0))</f>
        <v>0</v>
      </c>
      <c r="AP373" s="767">
        <f>IF('Rent Roll'!$AD39=0,0,IF(AP$3=EOMONTH('Rent Roll'!$AF39,0),1,0))</f>
        <v>0</v>
      </c>
      <c r="AQ373" s="768">
        <f>IF('Rent Roll'!$AD39=0,0,IF(AQ$3=EOMONTH('Rent Roll'!$AF39,0),1,0))</f>
        <v>0</v>
      </c>
      <c r="AR373" s="567">
        <f>IF('Rent Roll'!$AD39=0,0,IF(AR$3=EOMONTH('Rent Roll'!$AF39,0),1,0))</f>
        <v>0</v>
      </c>
      <c r="AS373" s="567">
        <f>IF('Rent Roll'!$AD39=0,0,IF(AS$3=EOMONTH('Rent Roll'!$AF39,0),1,0))</f>
        <v>0</v>
      </c>
      <c r="AT373" s="567">
        <f>IF('Rent Roll'!$AD39=0,0,IF(AT$3=EOMONTH('Rent Roll'!$AF39,0),1,0))</f>
        <v>0</v>
      </c>
      <c r="AU373" s="567">
        <f>IF('Rent Roll'!$AD39=0,0,IF(AU$3=EOMONTH('Rent Roll'!$AF39,0),1,0))</f>
        <v>0</v>
      </c>
      <c r="AV373" s="567">
        <f>IF('Rent Roll'!$AD39=0,0,IF(AV$3=EOMONTH('Rent Roll'!$AF39,0),1,0))</f>
        <v>0</v>
      </c>
      <c r="AW373" s="567">
        <f>IF('Rent Roll'!$AD39=0,0,IF(AW$3=EOMONTH('Rent Roll'!$AF39,0),1,0))</f>
        <v>0</v>
      </c>
      <c r="AX373" s="567">
        <f>IF('Rent Roll'!$AD39=0,0,IF(AX$3=EOMONTH('Rent Roll'!$AF39,0),1,0))</f>
        <v>0</v>
      </c>
      <c r="AY373" s="567">
        <f>IF('Rent Roll'!$AD39=0,0,IF(AY$3=EOMONTH('Rent Roll'!$AF39,0),1,0))</f>
        <v>0</v>
      </c>
      <c r="AZ373" s="567">
        <f>IF('Rent Roll'!$AD39=0,0,IF(AZ$3=EOMONTH('Rent Roll'!$AF39,0),1,0))</f>
        <v>0</v>
      </c>
      <c r="BA373" s="567">
        <f>IF('Rent Roll'!$AD39=0,0,IF(BA$3=EOMONTH('Rent Roll'!$AF39,0),1,0))</f>
        <v>0</v>
      </c>
      <c r="BB373" s="767">
        <f>IF('Rent Roll'!$AD39=0,0,IF(BB$3=EOMONTH('Rent Roll'!$AF39,0),1,0))</f>
        <v>0</v>
      </c>
      <c r="BC373" s="768">
        <f>IF('Rent Roll'!$AD39=0,0,IF(BC$3=EOMONTH('Rent Roll'!$AF39,0),1,0))</f>
        <v>0</v>
      </c>
      <c r="BD373" s="567">
        <f>IF('Rent Roll'!$AD39=0,0,IF(BD$3=EOMONTH('Rent Roll'!$AF39,0),1,0))</f>
        <v>0</v>
      </c>
      <c r="BE373" s="567">
        <f>IF('Rent Roll'!$AD39=0,0,IF(BE$3=EOMONTH('Rent Roll'!$AF39,0),1,0))</f>
        <v>0</v>
      </c>
      <c r="BF373" s="567">
        <f>IF('Rent Roll'!$AD39=0,0,IF(BF$3=EOMONTH('Rent Roll'!$AF39,0),1,0))</f>
        <v>0</v>
      </c>
      <c r="BG373" s="567">
        <f>IF('Rent Roll'!$AD39=0,0,IF(BG$3=EOMONTH('Rent Roll'!$AF39,0),1,0))</f>
        <v>0</v>
      </c>
      <c r="BH373" s="567">
        <f>IF('Rent Roll'!$AD39=0,0,IF(BH$3=EOMONTH('Rent Roll'!$AF39,0),1,0))</f>
        <v>0</v>
      </c>
      <c r="BI373" s="567">
        <f>IF('Rent Roll'!$AD39=0,0,IF(BI$3=EOMONTH('Rent Roll'!$AF39,0),1,0))</f>
        <v>0</v>
      </c>
      <c r="BJ373" s="567">
        <f>IF('Rent Roll'!$AD39=0,0,IF(BJ$3=EOMONTH('Rent Roll'!$AF39,0),1,0))</f>
        <v>0</v>
      </c>
      <c r="BK373" s="567">
        <f>IF('Rent Roll'!$AD39=0,0,IF(BK$3=EOMONTH('Rent Roll'!$AF39,0),1,0))</f>
        <v>0</v>
      </c>
      <c r="BL373" s="567">
        <f>IF('Rent Roll'!$AD39=0,0,IF(BL$3=EOMONTH('Rent Roll'!$AF39,0),1,0))</f>
        <v>0</v>
      </c>
      <c r="BM373" s="567">
        <f>IF('Rent Roll'!$AD39=0,0,IF(BM$3=EOMONTH('Rent Roll'!$AF39,0),1,0))</f>
        <v>0</v>
      </c>
      <c r="BN373" s="767">
        <f>IF('Rent Roll'!$AD39=0,0,IF(BN$3=EOMONTH('Rent Roll'!$AF39,0),1,0))</f>
        <v>0</v>
      </c>
      <c r="BO373" s="768">
        <f>IF('Rent Roll'!$AD39=0,0,IF(BO$3=EOMONTH('Rent Roll'!$AF39,0),1,0))</f>
        <v>0</v>
      </c>
      <c r="BP373" s="567">
        <f>IF('Rent Roll'!$AD39=0,0,IF(BP$3=EOMONTH('Rent Roll'!$AF39,0),1,0))</f>
        <v>0</v>
      </c>
      <c r="BQ373" s="567">
        <f>IF('Rent Roll'!$AD39=0,0,IF(BQ$3=EOMONTH('Rent Roll'!$AF39,0),1,0))</f>
        <v>0</v>
      </c>
      <c r="BR373" s="567">
        <f>IF('Rent Roll'!$AD39=0,0,IF(BR$3=EOMONTH('Rent Roll'!$AF39,0),1,0))</f>
        <v>0</v>
      </c>
      <c r="BS373" s="567">
        <f>IF('Rent Roll'!$AD39=0,0,IF(BS$3=EOMONTH('Rent Roll'!$AF39,0),1,0))</f>
        <v>0</v>
      </c>
      <c r="BT373" s="567">
        <f>IF('Rent Roll'!$AD39=0,0,IF(BT$3=EOMONTH('Rent Roll'!$AF39,0),1,0))</f>
        <v>0</v>
      </c>
      <c r="BU373" s="567">
        <f>IF('Rent Roll'!$AD39=0,0,IF(BU$3=EOMONTH('Rent Roll'!$AF39,0),1,0))</f>
        <v>0</v>
      </c>
      <c r="BV373" s="567">
        <f>IF('Rent Roll'!$AD39=0,0,IF(BV$3=EOMONTH('Rent Roll'!$AF39,0),1,0))</f>
        <v>0</v>
      </c>
      <c r="BW373" s="567">
        <f>IF('Rent Roll'!$AD39=0,0,IF(BW$3=EOMONTH('Rent Roll'!$AF39,0),1,0))</f>
        <v>0</v>
      </c>
      <c r="BX373" s="567">
        <f>IF('Rent Roll'!$AD39=0,0,IF(BX$3=EOMONTH('Rent Roll'!$AF39,0),1,0))</f>
        <v>0</v>
      </c>
      <c r="BY373" s="567">
        <f>IF('Rent Roll'!$AD39=0,0,IF(BY$3=EOMONTH('Rent Roll'!$AF39,0),1,0))</f>
        <v>0</v>
      </c>
      <c r="BZ373" s="767">
        <f>IF('Rent Roll'!$AD39=0,0,IF(BZ$3=EOMONTH('Rent Roll'!$AF39,0),1,0))</f>
        <v>0</v>
      </c>
      <c r="CA373" s="768">
        <f>IF('Rent Roll'!$AD39=0,0,IF(CA$3=EOMONTH('Rent Roll'!$AF39,0),1,0))</f>
        <v>0</v>
      </c>
      <c r="CB373" s="567">
        <f>IF('Rent Roll'!$AD39=0,0,IF(CB$3=EOMONTH('Rent Roll'!$AF39,0),1,0))</f>
        <v>0</v>
      </c>
      <c r="CC373" s="567">
        <f>IF('Rent Roll'!$AD39=0,0,IF(CC$3=EOMONTH('Rent Roll'!$AF39,0),1,0))</f>
        <v>0</v>
      </c>
      <c r="CD373" s="567">
        <f>IF('Rent Roll'!$AD39=0,0,IF(CD$3=EOMONTH('Rent Roll'!$AF39,0),1,0))</f>
        <v>0</v>
      </c>
      <c r="CE373" s="567">
        <f>IF('Rent Roll'!$AD39=0,0,IF(CE$3=EOMONTH('Rent Roll'!$AF39,0),1,0))</f>
        <v>0</v>
      </c>
      <c r="CF373" s="567">
        <f>IF('Rent Roll'!$AD39=0,0,IF(CF$3=EOMONTH('Rent Roll'!$AF39,0),1,0))</f>
        <v>0</v>
      </c>
      <c r="CG373" s="567">
        <f>IF('Rent Roll'!$AD39=0,0,IF(CG$3=EOMONTH('Rent Roll'!$AF39,0),1,0))</f>
        <v>0</v>
      </c>
      <c r="CH373" s="567">
        <f>IF('Rent Roll'!$AD39=0,0,IF(CH$3=EOMONTH('Rent Roll'!$AF39,0),1,0))</f>
        <v>0</v>
      </c>
      <c r="CI373" s="567">
        <f>IF('Rent Roll'!$AD39=0,0,IF(CI$3=EOMONTH('Rent Roll'!$AF39,0),1,0))</f>
        <v>0</v>
      </c>
      <c r="CJ373" s="567">
        <f>IF('Rent Roll'!$AD39=0,0,IF(CJ$3=EOMONTH('Rent Roll'!$AF39,0),1,0))</f>
        <v>0</v>
      </c>
      <c r="CK373" s="567">
        <f>IF('Rent Roll'!$AD39=0,0,IF(CK$3=EOMONTH('Rent Roll'!$AF39,0),1,0))</f>
        <v>0</v>
      </c>
      <c r="CL373" s="767">
        <f>IF('Rent Roll'!$AD39=0,0,IF(CL$3=EOMONTH('Rent Roll'!$AF39,0),1,0))</f>
        <v>0</v>
      </c>
      <c r="CM373" s="768">
        <f>IF('Rent Roll'!$AD39=0,0,IF(CM$3=EOMONTH('Rent Roll'!$AF39,0),1,0))</f>
        <v>0</v>
      </c>
      <c r="CN373" s="567">
        <f>IF('Rent Roll'!$AD39=0,0,IF(CN$3=EOMONTH('Rent Roll'!$AF39,0),1,0))</f>
        <v>0</v>
      </c>
      <c r="CO373" s="567">
        <f>IF('Rent Roll'!$AD39=0,0,IF(CO$3=EOMONTH('Rent Roll'!$AF39,0),1,0))</f>
        <v>0</v>
      </c>
      <c r="CP373" s="567">
        <f>IF('Rent Roll'!$AD39=0,0,IF(CP$3=EOMONTH('Rent Roll'!$AF39,0),1,0))</f>
        <v>0</v>
      </c>
      <c r="CQ373" s="567">
        <f>IF('Rent Roll'!$AD39=0,0,IF(CQ$3=EOMONTH('Rent Roll'!$AF39,0),1,0))</f>
        <v>0</v>
      </c>
      <c r="CR373" s="567">
        <f>IF('Rent Roll'!$AD39=0,0,IF(CR$3=EOMONTH('Rent Roll'!$AF39,0),1,0))</f>
        <v>0</v>
      </c>
      <c r="CS373" s="567">
        <f>IF('Rent Roll'!$AD39=0,0,IF(CS$3=EOMONTH('Rent Roll'!$AF39,0),1,0))</f>
        <v>0</v>
      </c>
      <c r="CT373" s="567">
        <f>IF('Rent Roll'!$AD39=0,0,IF(CT$3=EOMONTH('Rent Roll'!$AF39,0),1,0))</f>
        <v>0</v>
      </c>
      <c r="CU373" s="567">
        <f>IF('Rent Roll'!$AD39=0,0,IF(CU$3=EOMONTH('Rent Roll'!$AF39,0),1,0))</f>
        <v>0</v>
      </c>
      <c r="CV373" s="567">
        <f>IF('Rent Roll'!$AD39=0,0,IF(CV$3=EOMONTH('Rent Roll'!$AF39,0),1,0))</f>
        <v>0</v>
      </c>
      <c r="CW373" s="567">
        <f>IF('Rent Roll'!$AD39=0,0,IF(CW$3=EOMONTH('Rent Roll'!$AF39,0),1,0))</f>
        <v>0</v>
      </c>
      <c r="CX373" s="767">
        <f>IF('Rent Roll'!$AD39=0,0,IF(CX$3=EOMONTH('Rent Roll'!$AF39,0),1,0))</f>
        <v>0</v>
      </c>
      <c r="CY373" s="768">
        <f>IF('Rent Roll'!$AD39=0,0,IF(CY$3=EOMONTH('Rent Roll'!$AF39,0),1,0))</f>
        <v>0</v>
      </c>
      <c r="CZ373" s="567">
        <f>IF('Rent Roll'!$AD39=0,0,IF(CZ$3=EOMONTH('Rent Roll'!$AF39,0),1,0))</f>
        <v>0</v>
      </c>
      <c r="DA373" s="567">
        <f>IF('Rent Roll'!$AD39=0,0,IF(DA$3=EOMONTH('Rent Roll'!$AF39,0),1,0))</f>
        <v>0</v>
      </c>
      <c r="DB373" s="567">
        <f>IF('Rent Roll'!$AD39=0,0,IF(DB$3=EOMONTH('Rent Roll'!$AF39,0),1,0))</f>
        <v>0</v>
      </c>
      <c r="DC373" s="567">
        <f>IF('Rent Roll'!$AD39=0,0,IF(DC$3=EOMONTH('Rent Roll'!$AF39,0),1,0))</f>
        <v>0</v>
      </c>
      <c r="DD373" s="567">
        <f>IF('Rent Roll'!$AD39=0,0,IF(DD$3=EOMONTH('Rent Roll'!$AF39,0),1,0))</f>
        <v>0</v>
      </c>
      <c r="DE373" s="567">
        <f>IF('Rent Roll'!$AD39=0,0,IF(DE$3=EOMONTH('Rent Roll'!$AF39,0),1,0))</f>
        <v>0</v>
      </c>
      <c r="DF373" s="567">
        <f>IF('Rent Roll'!$AD39=0,0,IF(DF$3=EOMONTH('Rent Roll'!$AF39,0),1,0))</f>
        <v>0</v>
      </c>
      <c r="DG373" s="567">
        <f>IF('Rent Roll'!$AD39=0,0,IF(DG$3=EOMONTH('Rent Roll'!$AF39,0),1,0))</f>
        <v>0</v>
      </c>
      <c r="DH373" s="567">
        <f>IF('Rent Roll'!$AD39=0,0,IF(DH$3=EOMONTH('Rent Roll'!$AF39,0),1,0))</f>
        <v>0</v>
      </c>
      <c r="DI373" s="567">
        <f>IF('Rent Roll'!$AD39=0,0,IF(DI$3=EOMONTH('Rent Roll'!$AF39,0),1,0))</f>
        <v>0</v>
      </c>
      <c r="DJ373" s="767">
        <f>IF('Rent Roll'!$AD39=0,0,IF(DJ$3=EOMONTH('Rent Roll'!$AF39,0),1,0))</f>
        <v>0</v>
      </c>
      <c r="DK373" s="768">
        <f>IF('Rent Roll'!$AD39=0,0,IF(DK$3=EOMONTH('Rent Roll'!$AF39,0),1,0))</f>
        <v>0</v>
      </c>
      <c r="DL373" s="567">
        <f>IF('Rent Roll'!$AD39=0,0,IF(DL$3=EOMONTH('Rent Roll'!$AF39,0),1,0))</f>
        <v>0</v>
      </c>
      <c r="DM373" s="567">
        <f>IF('Rent Roll'!$AD39=0,0,IF(DM$3=EOMONTH('Rent Roll'!$AF39,0),1,0))</f>
        <v>0</v>
      </c>
      <c r="DN373" s="567">
        <f>IF('Rent Roll'!$AD39=0,0,IF(DN$3=EOMONTH('Rent Roll'!$AF39,0),1,0))</f>
        <v>0</v>
      </c>
      <c r="DO373" s="567">
        <f>IF('Rent Roll'!$AD39=0,0,IF(DO$3=EOMONTH('Rent Roll'!$AF39,0),1,0))</f>
        <v>0</v>
      </c>
      <c r="DP373" s="567">
        <f>IF('Rent Roll'!$AD39=0,0,IF(DP$3=EOMONTH('Rent Roll'!$AF39,0),1,0))</f>
        <v>0</v>
      </c>
      <c r="DQ373" s="567">
        <f>IF('Rent Roll'!$AD39=0,0,IF(DQ$3=EOMONTH('Rent Roll'!$AF39,0),1,0))</f>
        <v>0</v>
      </c>
      <c r="DR373" s="567">
        <f>IF('Rent Roll'!$AD39=0,0,IF(DR$3=EOMONTH('Rent Roll'!$AF39,0),1,0))</f>
        <v>0</v>
      </c>
      <c r="DS373" s="567">
        <f>IF('Rent Roll'!$AD39=0,0,IF(DS$3=EOMONTH('Rent Roll'!$AF39,0),1,0))</f>
        <v>0</v>
      </c>
      <c r="DT373" s="567">
        <f>IF('Rent Roll'!$AD39=0,0,IF(DT$3=EOMONTH('Rent Roll'!$AF39,0),1,0))</f>
        <v>0</v>
      </c>
      <c r="DU373" s="567">
        <f>IF('Rent Roll'!$AD39=0,0,IF(DU$3=EOMONTH('Rent Roll'!$AF39,0),1,0))</f>
        <v>0</v>
      </c>
      <c r="DV373" s="567">
        <f>IF('Rent Roll'!$AD39=0,0,IF(DV$3=EOMONTH('Rent Roll'!$AF39,0),1,0))</f>
        <v>0</v>
      </c>
    </row>
    <row r="374" spans="1:126" s="568" customFormat="1" ht="12" customHeight="1" outlineLevel="1" x14ac:dyDescent="0.4">
      <c r="A374" s="732"/>
      <c r="B374" s="564">
        <f>'Rent Roll'!$B40</f>
        <v>0</v>
      </c>
      <c r="C374" s="575" t="s">
        <v>81</v>
      </c>
      <c r="D374" s="565"/>
      <c r="E374" s="566"/>
      <c r="F374" s="778">
        <f>IF('Rent Roll'!$AD40=0,0,IF(F$3=EOMONTH('Rent Roll'!$AF40,0),1,0))</f>
        <v>0</v>
      </c>
      <c r="G374" s="768">
        <f>IF('Rent Roll'!$AD40=0,0,IF(G$3=EOMONTH('Rent Roll'!$AF40,0),1,0))</f>
        <v>0</v>
      </c>
      <c r="H374" s="567">
        <f>IF('Rent Roll'!$AD40=0,0,IF(H$3=EOMONTH('Rent Roll'!$AF40,0),1,0))</f>
        <v>0</v>
      </c>
      <c r="I374" s="567">
        <f>IF('Rent Roll'!$AD40=0,0,IF(I$3=EOMONTH('Rent Roll'!$AF40,0),1,0))</f>
        <v>0</v>
      </c>
      <c r="J374" s="567">
        <f>IF('Rent Roll'!$AD40=0,0,IF(J$3=EOMONTH('Rent Roll'!$AF40,0),1,0))</f>
        <v>0</v>
      </c>
      <c r="K374" s="567">
        <f>IF('Rent Roll'!$AD40=0,0,IF(K$3=EOMONTH('Rent Roll'!$AF40,0),1,0))</f>
        <v>0</v>
      </c>
      <c r="L374" s="567">
        <f>IF('Rent Roll'!$AD40=0,0,IF(L$3=EOMONTH('Rent Roll'!$AF40,0),1,0))</f>
        <v>0</v>
      </c>
      <c r="M374" s="567">
        <f>IF('Rent Roll'!$AD40=0,0,IF(M$3=EOMONTH('Rent Roll'!$AF40,0),1,0))</f>
        <v>0</v>
      </c>
      <c r="N374" s="567">
        <f>IF('Rent Roll'!$AD40=0,0,IF(N$3=EOMONTH('Rent Roll'!$AF40,0),1,0))</f>
        <v>0</v>
      </c>
      <c r="O374" s="567">
        <f>IF('Rent Roll'!$AD40=0,0,IF(O$3=EOMONTH('Rent Roll'!$AF40,0),1,0))</f>
        <v>0</v>
      </c>
      <c r="P374" s="567">
        <f>IF('Rent Roll'!$AD40=0,0,IF(P$3=EOMONTH('Rent Roll'!$AF40,0),1,0))</f>
        <v>0</v>
      </c>
      <c r="Q374" s="567">
        <f>IF('Rent Roll'!$AD40=0,0,IF(Q$3=EOMONTH('Rent Roll'!$AF40,0),1,0))</f>
        <v>0</v>
      </c>
      <c r="R374" s="767">
        <f>IF('Rent Roll'!$AD40=0,0,IF(R$3=EOMONTH('Rent Roll'!$AF40,0),1,0))</f>
        <v>0</v>
      </c>
      <c r="S374" s="768">
        <f>IF('Rent Roll'!$AD40=0,0,IF(S$3=EOMONTH('Rent Roll'!$AF40,0),1,0))</f>
        <v>0</v>
      </c>
      <c r="T374" s="567">
        <f>IF('Rent Roll'!$AD40=0,0,IF(T$3=EOMONTH('Rent Roll'!$AF40,0),1,0))</f>
        <v>0</v>
      </c>
      <c r="U374" s="567">
        <f>IF('Rent Roll'!$AD40=0,0,IF(U$3=EOMONTH('Rent Roll'!$AF40,0),1,0))</f>
        <v>0</v>
      </c>
      <c r="V374" s="567">
        <f>IF('Rent Roll'!$AD40=0,0,IF(V$3=EOMONTH('Rent Roll'!$AF40,0),1,0))</f>
        <v>0</v>
      </c>
      <c r="W374" s="567">
        <f>IF('Rent Roll'!$AD40=0,0,IF(W$3=EOMONTH('Rent Roll'!$AF40,0),1,0))</f>
        <v>0</v>
      </c>
      <c r="X374" s="567">
        <f>IF('Rent Roll'!$AD40=0,0,IF(X$3=EOMONTH('Rent Roll'!$AF40,0),1,0))</f>
        <v>0</v>
      </c>
      <c r="Y374" s="567">
        <f>IF('Rent Roll'!$AD40=0,0,IF(Y$3=EOMONTH('Rent Roll'!$AF40,0),1,0))</f>
        <v>0</v>
      </c>
      <c r="Z374" s="567">
        <f>IF('Rent Roll'!$AD40=0,0,IF(Z$3=EOMONTH('Rent Roll'!$AF40,0),1,0))</f>
        <v>0</v>
      </c>
      <c r="AA374" s="567">
        <f>IF('Rent Roll'!$AD40=0,0,IF(AA$3=EOMONTH('Rent Roll'!$AF40,0),1,0))</f>
        <v>0</v>
      </c>
      <c r="AB374" s="567">
        <f>IF('Rent Roll'!$AD40=0,0,IF(AB$3=EOMONTH('Rent Roll'!$AF40,0),1,0))</f>
        <v>0</v>
      </c>
      <c r="AC374" s="567">
        <f>IF('Rent Roll'!$AD40=0,0,IF(AC$3=EOMONTH('Rent Roll'!$AF40,0),1,0))</f>
        <v>0</v>
      </c>
      <c r="AD374" s="767">
        <f>IF('Rent Roll'!$AD40=0,0,IF(AD$3=EOMONTH('Rent Roll'!$AF40,0),1,0))</f>
        <v>0</v>
      </c>
      <c r="AE374" s="768">
        <f>IF('Rent Roll'!$AD40=0,0,IF(AE$3=EOMONTH('Rent Roll'!$AF40,0),1,0))</f>
        <v>0</v>
      </c>
      <c r="AF374" s="567">
        <f>IF('Rent Roll'!$AD40=0,0,IF(AF$3=EOMONTH('Rent Roll'!$AF40,0),1,0))</f>
        <v>0</v>
      </c>
      <c r="AG374" s="567">
        <f>IF('Rent Roll'!$AD40=0,0,IF(AG$3=EOMONTH('Rent Roll'!$AF40,0),1,0))</f>
        <v>0</v>
      </c>
      <c r="AH374" s="567">
        <f>IF('Rent Roll'!$AD40=0,0,IF(AH$3=EOMONTH('Rent Roll'!$AF40,0),1,0))</f>
        <v>0</v>
      </c>
      <c r="AI374" s="567">
        <f>IF('Rent Roll'!$AD40=0,0,IF(AI$3=EOMONTH('Rent Roll'!$AF40,0),1,0))</f>
        <v>0</v>
      </c>
      <c r="AJ374" s="567">
        <f>IF('Rent Roll'!$AD40=0,0,IF(AJ$3=EOMONTH('Rent Roll'!$AF40,0),1,0))</f>
        <v>0</v>
      </c>
      <c r="AK374" s="567">
        <f>IF('Rent Roll'!$AD40=0,0,IF(AK$3=EOMONTH('Rent Roll'!$AF40,0),1,0))</f>
        <v>0</v>
      </c>
      <c r="AL374" s="567">
        <f>IF('Rent Roll'!$AD40=0,0,IF(AL$3=EOMONTH('Rent Roll'!$AF40,0),1,0))</f>
        <v>0</v>
      </c>
      <c r="AM374" s="567">
        <f>IF('Rent Roll'!$AD40=0,0,IF(AM$3=EOMONTH('Rent Roll'!$AF40,0),1,0))</f>
        <v>0</v>
      </c>
      <c r="AN374" s="567">
        <f>IF('Rent Roll'!$AD40=0,0,IF(AN$3=EOMONTH('Rent Roll'!$AF40,0),1,0))</f>
        <v>0</v>
      </c>
      <c r="AO374" s="567">
        <f>IF('Rent Roll'!$AD40=0,0,IF(AO$3=EOMONTH('Rent Roll'!$AF40,0),1,0))</f>
        <v>0</v>
      </c>
      <c r="AP374" s="767">
        <f>IF('Rent Roll'!$AD40=0,0,IF(AP$3=EOMONTH('Rent Roll'!$AF40,0),1,0))</f>
        <v>0</v>
      </c>
      <c r="AQ374" s="768">
        <f>IF('Rent Roll'!$AD40=0,0,IF(AQ$3=EOMONTH('Rent Roll'!$AF40,0),1,0))</f>
        <v>0</v>
      </c>
      <c r="AR374" s="567">
        <f>IF('Rent Roll'!$AD40=0,0,IF(AR$3=EOMONTH('Rent Roll'!$AF40,0),1,0))</f>
        <v>0</v>
      </c>
      <c r="AS374" s="567">
        <f>IF('Rent Roll'!$AD40=0,0,IF(AS$3=EOMONTH('Rent Roll'!$AF40,0),1,0))</f>
        <v>0</v>
      </c>
      <c r="AT374" s="567">
        <f>IF('Rent Roll'!$AD40=0,0,IF(AT$3=EOMONTH('Rent Roll'!$AF40,0),1,0))</f>
        <v>0</v>
      </c>
      <c r="AU374" s="567">
        <f>IF('Rent Roll'!$AD40=0,0,IF(AU$3=EOMONTH('Rent Roll'!$AF40,0),1,0))</f>
        <v>0</v>
      </c>
      <c r="AV374" s="567">
        <f>IF('Rent Roll'!$AD40=0,0,IF(AV$3=EOMONTH('Rent Roll'!$AF40,0),1,0))</f>
        <v>0</v>
      </c>
      <c r="AW374" s="567">
        <f>IF('Rent Roll'!$AD40=0,0,IF(AW$3=EOMONTH('Rent Roll'!$AF40,0),1,0))</f>
        <v>0</v>
      </c>
      <c r="AX374" s="567">
        <f>IF('Rent Roll'!$AD40=0,0,IF(AX$3=EOMONTH('Rent Roll'!$AF40,0),1,0))</f>
        <v>0</v>
      </c>
      <c r="AY374" s="567">
        <f>IF('Rent Roll'!$AD40=0,0,IF(AY$3=EOMONTH('Rent Roll'!$AF40,0),1,0))</f>
        <v>0</v>
      </c>
      <c r="AZ374" s="567">
        <f>IF('Rent Roll'!$AD40=0,0,IF(AZ$3=EOMONTH('Rent Roll'!$AF40,0),1,0))</f>
        <v>0</v>
      </c>
      <c r="BA374" s="567">
        <f>IF('Rent Roll'!$AD40=0,0,IF(BA$3=EOMONTH('Rent Roll'!$AF40,0),1,0))</f>
        <v>0</v>
      </c>
      <c r="BB374" s="767">
        <f>IF('Rent Roll'!$AD40=0,0,IF(BB$3=EOMONTH('Rent Roll'!$AF40,0),1,0))</f>
        <v>0</v>
      </c>
      <c r="BC374" s="768">
        <f>IF('Rent Roll'!$AD40=0,0,IF(BC$3=EOMONTH('Rent Roll'!$AF40,0),1,0))</f>
        <v>0</v>
      </c>
      <c r="BD374" s="567">
        <f>IF('Rent Roll'!$AD40=0,0,IF(BD$3=EOMONTH('Rent Roll'!$AF40,0),1,0))</f>
        <v>0</v>
      </c>
      <c r="BE374" s="567">
        <f>IF('Rent Roll'!$AD40=0,0,IF(BE$3=EOMONTH('Rent Roll'!$AF40,0),1,0))</f>
        <v>0</v>
      </c>
      <c r="BF374" s="567">
        <f>IF('Rent Roll'!$AD40=0,0,IF(BF$3=EOMONTH('Rent Roll'!$AF40,0),1,0))</f>
        <v>0</v>
      </c>
      <c r="BG374" s="567">
        <f>IF('Rent Roll'!$AD40=0,0,IF(BG$3=EOMONTH('Rent Roll'!$AF40,0),1,0))</f>
        <v>0</v>
      </c>
      <c r="BH374" s="567">
        <f>IF('Rent Roll'!$AD40=0,0,IF(BH$3=EOMONTH('Rent Roll'!$AF40,0),1,0))</f>
        <v>0</v>
      </c>
      <c r="BI374" s="567">
        <f>IF('Rent Roll'!$AD40=0,0,IF(BI$3=EOMONTH('Rent Roll'!$AF40,0),1,0))</f>
        <v>0</v>
      </c>
      <c r="BJ374" s="567">
        <f>IF('Rent Roll'!$AD40=0,0,IF(BJ$3=EOMONTH('Rent Roll'!$AF40,0),1,0))</f>
        <v>0</v>
      </c>
      <c r="BK374" s="567">
        <f>IF('Rent Roll'!$AD40=0,0,IF(BK$3=EOMONTH('Rent Roll'!$AF40,0),1,0))</f>
        <v>0</v>
      </c>
      <c r="BL374" s="567">
        <f>IF('Rent Roll'!$AD40=0,0,IF(BL$3=EOMONTH('Rent Roll'!$AF40,0),1,0))</f>
        <v>0</v>
      </c>
      <c r="BM374" s="567">
        <f>IF('Rent Roll'!$AD40=0,0,IF(BM$3=EOMONTH('Rent Roll'!$AF40,0),1,0))</f>
        <v>0</v>
      </c>
      <c r="BN374" s="767">
        <f>IF('Rent Roll'!$AD40=0,0,IF(BN$3=EOMONTH('Rent Roll'!$AF40,0),1,0))</f>
        <v>0</v>
      </c>
      <c r="BO374" s="768">
        <f>IF('Rent Roll'!$AD40=0,0,IF(BO$3=EOMONTH('Rent Roll'!$AF40,0),1,0))</f>
        <v>0</v>
      </c>
      <c r="BP374" s="567">
        <f>IF('Rent Roll'!$AD40=0,0,IF(BP$3=EOMONTH('Rent Roll'!$AF40,0),1,0))</f>
        <v>0</v>
      </c>
      <c r="BQ374" s="567">
        <f>IF('Rent Roll'!$AD40=0,0,IF(BQ$3=EOMONTH('Rent Roll'!$AF40,0),1,0))</f>
        <v>0</v>
      </c>
      <c r="BR374" s="567">
        <f>IF('Rent Roll'!$AD40=0,0,IF(BR$3=EOMONTH('Rent Roll'!$AF40,0),1,0))</f>
        <v>0</v>
      </c>
      <c r="BS374" s="567">
        <f>IF('Rent Roll'!$AD40=0,0,IF(BS$3=EOMONTH('Rent Roll'!$AF40,0),1,0))</f>
        <v>0</v>
      </c>
      <c r="BT374" s="567">
        <f>IF('Rent Roll'!$AD40=0,0,IF(BT$3=EOMONTH('Rent Roll'!$AF40,0),1,0))</f>
        <v>0</v>
      </c>
      <c r="BU374" s="567">
        <f>IF('Rent Roll'!$AD40=0,0,IF(BU$3=EOMONTH('Rent Roll'!$AF40,0),1,0))</f>
        <v>0</v>
      </c>
      <c r="BV374" s="567">
        <f>IF('Rent Roll'!$AD40=0,0,IF(BV$3=EOMONTH('Rent Roll'!$AF40,0),1,0))</f>
        <v>0</v>
      </c>
      <c r="BW374" s="567">
        <f>IF('Rent Roll'!$AD40=0,0,IF(BW$3=EOMONTH('Rent Roll'!$AF40,0),1,0))</f>
        <v>0</v>
      </c>
      <c r="BX374" s="567">
        <f>IF('Rent Roll'!$AD40=0,0,IF(BX$3=EOMONTH('Rent Roll'!$AF40,0),1,0))</f>
        <v>0</v>
      </c>
      <c r="BY374" s="567">
        <f>IF('Rent Roll'!$AD40=0,0,IF(BY$3=EOMONTH('Rent Roll'!$AF40,0),1,0))</f>
        <v>0</v>
      </c>
      <c r="BZ374" s="767">
        <f>IF('Rent Roll'!$AD40=0,0,IF(BZ$3=EOMONTH('Rent Roll'!$AF40,0),1,0))</f>
        <v>0</v>
      </c>
      <c r="CA374" s="768">
        <f>IF('Rent Roll'!$AD40=0,0,IF(CA$3=EOMONTH('Rent Roll'!$AF40,0),1,0))</f>
        <v>0</v>
      </c>
      <c r="CB374" s="567">
        <f>IF('Rent Roll'!$AD40=0,0,IF(CB$3=EOMONTH('Rent Roll'!$AF40,0),1,0))</f>
        <v>0</v>
      </c>
      <c r="CC374" s="567">
        <f>IF('Rent Roll'!$AD40=0,0,IF(CC$3=EOMONTH('Rent Roll'!$AF40,0),1,0))</f>
        <v>0</v>
      </c>
      <c r="CD374" s="567">
        <f>IF('Rent Roll'!$AD40=0,0,IF(CD$3=EOMONTH('Rent Roll'!$AF40,0),1,0))</f>
        <v>0</v>
      </c>
      <c r="CE374" s="567">
        <f>IF('Rent Roll'!$AD40=0,0,IF(CE$3=EOMONTH('Rent Roll'!$AF40,0),1,0))</f>
        <v>0</v>
      </c>
      <c r="CF374" s="567">
        <f>IF('Rent Roll'!$AD40=0,0,IF(CF$3=EOMONTH('Rent Roll'!$AF40,0),1,0))</f>
        <v>0</v>
      </c>
      <c r="CG374" s="567">
        <f>IF('Rent Roll'!$AD40=0,0,IF(CG$3=EOMONTH('Rent Roll'!$AF40,0),1,0))</f>
        <v>0</v>
      </c>
      <c r="CH374" s="567">
        <f>IF('Rent Roll'!$AD40=0,0,IF(CH$3=EOMONTH('Rent Roll'!$AF40,0),1,0))</f>
        <v>0</v>
      </c>
      <c r="CI374" s="567">
        <f>IF('Rent Roll'!$AD40=0,0,IF(CI$3=EOMONTH('Rent Roll'!$AF40,0),1,0))</f>
        <v>0</v>
      </c>
      <c r="CJ374" s="567">
        <f>IF('Rent Roll'!$AD40=0,0,IF(CJ$3=EOMONTH('Rent Roll'!$AF40,0),1,0))</f>
        <v>0</v>
      </c>
      <c r="CK374" s="567">
        <f>IF('Rent Roll'!$AD40=0,0,IF(CK$3=EOMONTH('Rent Roll'!$AF40,0),1,0))</f>
        <v>0</v>
      </c>
      <c r="CL374" s="767">
        <f>IF('Rent Roll'!$AD40=0,0,IF(CL$3=EOMONTH('Rent Roll'!$AF40,0),1,0))</f>
        <v>0</v>
      </c>
      <c r="CM374" s="768">
        <f>IF('Rent Roll'!$AD40=0,0,IF(CM$3=EOMONTH('Rent Roll'!$AF40,0),1,0))</f>
        <v>0</v>
      </c>
      <c r="CN374" s="567">
        <f>IF('Rent Roll'!$AD40=0,0,IF(CN$3=EOMONTH('Rent Roll'!$AF40,0),1,0))</f>
        <v>0</v>
      </c>
      <c r="CO374" s="567">
        <f>IF('Rent Roll'!$AD40=0,0,IF(CO$3=EOMONTH('Rent Roll'!$AF40,0),1,0))</f>
        <v>0</v>
      </c>
      <c r="CP374" s="567">
        <f>IF('Rent Roll'!$AD40=0,0,IF(CP$3=EOMONTH('Rent Roll'!$AF40,0),1,0))</f>
        <v>0</v>
      </c>
      <c r="CQ374" s="567">
        <f>IF('Rent Roll'!$AD40=0,0,IF(CQ$3=EOMONTH('Rent Roll'!$AF40,0),1,0))</f>
        <v>0</v>
      </c>
      <c r="CR374" s="567">
        <f>IF('Rent Roll'!$AD40=0,0,IF(CR$3=EOMONTH('Rent Roll'!$AF40,0),1,0))</f>
        <v>0</v>
      </c>
      <c r="CS374" s="567">
        <f>IF('Rent Roll'!$AD40=0,0,IF(CS$3=EOMONTH('Rent Roll'!$AF40,0),1,0))</f>
        <v>0</v>
      </c>
      <c r="CT374" s="567">
        <f>IF('Rent Roll'!$AD40=0,0,IF(CT$3=EOMONTH('Rent Roll'!$AF40,0),1,0))</f>
        <v>0</v>
      </c>
      <c r="CU374" s="567">
        <f>IF('Rent Roll'!$AD40=0,0,IF(CU$3=EOMONTH('Rent Roll'!$AF40,0),1,0))</f>
        <v>0</v>
      </c>
      <c r="CV374" s="567">
        <f>IF('Rent Roll'!$AD40=0,0,IF(CV$3=EOMONTH('Rent Roll'!$AF40,0),1,0))</f>
        <v>0</v>
      </c>
      <c r="CW374" s="567">
        <f>IF('Rent Roll'!$AD40=0,0,IF(CW$3=EOMONTH('Rent Roll'!$AF40,0),1,0))</f>
        <v>0</v>
      </c>
      <c r="CX374" s="767">
        <f>IF('Rent Roll'!$AD40=0,0,IF(CX$3=EOMONTH('Rent Roll'!$AF40,0),1,0))</f>
        <v>0</v>
      </c>
      <c r="CY374" s="768">
        <f>IF('Rent Roll'!$AD40=0,0,IF(CY$3=EOMONTH('Rent Roll'!$AF40,0),1,0))</f>
        <v>0</v>
      </c>
      <c r="CZ374" s="567">
        <f>IF('Rent Roll'!$AD40=0,0,IF(CZ$3=EOMONTH('Rent Roll'!$AF40,0),1,0))</f>
        <v>0</v>
      </c>
      <c r="DA374" s="567">
        <f>IF('Rent Roll'!$AD40=0,0,IF(DA$3=EOMONTH('Rent Roll'!$AF40,0),1,0))</f>
        <v>0</v>
      </c>
      <c r="DB374" s="567">
        <f>IF('Rent Roll'!$AD40=0,0,IF(DB$3=EOMONTH('Rent Roll'!$AF40,0),1,0))</f>
        <v>0</v>
      </c>
      <c r="DC374" s="567">
        <f>IF('Rent Roll'!$AD40=0,0,IF(DC$3=EOMONTH('Rent Roll'!$AF40,0),1,0))</f>
        <v>0</v>
      </c>
      <c r="DD374" s="567">
        <f>IF('Rent Roll'!$AD40=0,0,IF(DD$3=EOMONTH('Rent Roll'!$AF40,0),1,0))</f>
        <v>0</v>
      </c>
      <c r="DE374" s="567">
        <f>IF('Rent Roll'!$AD40=0,0,IF(DE$3=EOMONTH('Rent Roll'!$AF40,0),1,0))</f>
        <v>0</v>
      </c>
      <c r="DF374" s="567">
        <f>IF('Rent Roll'!$AD40=0,0,IF(DF$3=EOMONTH('Rent Roll'!$AF40,0),1,0))</f>
        <v>0</v>
      </c>
      <c r="DG374" s="567">
        <f>IF('Rent Roll'!$AD40=0,0,IF(DG$3=EOMONTH('Rent Roll'!$AF40,0),1,0))</f>
        <v>0</v>
      </c>
      <c r="DH374" s="567">
        <f>IF('Rent Roll'!$AD40=0,0,IF(DH$3=EOMONTH('Rent Roll'!$AF40,0),1,0))</f>
        <v>0</v>
      </c>
      <c r="DI374" s="567">
        <f>IF('Rent Roll'!$AD40=0,0,IF(DI$3=EOMONTH('Rent Roll'!$AF40,0),1,0))</f>
        <v>0</v>
      </c>
      <c r="DJ374" s="767">
        <f>IF('Rent Roll'!$AD40=0,0,IF(DJ$3=EOMONTH('Rent Roll'!$AF40,0),1,0))</f>
        <v>0</v>
      </c>
      <c r="DK374" s="768">
        <f>IF('Rent Roll'!$AD40=0,0,IF(DK$3=EOMONTH('Rent Roll'!$AF40,0),1,0))</f>
        <v>0</v>
      </c>
      <c r="DL374" s="567">
        <f>IF('Rent Roll'!$AD40=0,0,IF(DL$3=EOMONTH('Rent Roll'!$AF40,0),1,0))</f>
        <v>0</v>
      </c>
      <c r="DM374" s="567">
        <f>IF('Rent Roll'!$AD40=0,0,IF(DM$3=EOMONTH('Rent Roll'!$AF40,0),1,0))</f>
        <v>0</v>
      </c>
      <c r="DN374" s="567">
        <f>IF('Rent Roll'!$AD40=0,0,IF(DN$3=EOMONTH('Rent Roll'!$AF40,0),1,0))</f>
        <v>0</v>
      </c>
      <c r="DO374" s="567">
        <f>IF('Rent Roll'!$AD40=0,0,IF(DO$3=EOMONTH('Rent Roll'!$AF40,0),1,0))</f>
        <v>0</v>
      </c>
      <c r="DP374" s="567">
        <f>IF('Rent Roll'!$AD40=0,0,IF(DP$3=EOMONTH('Rent Roll'!$AF40,0),1,0))</f>
        <v>0</v>
      </c>
      <c r="DQ374" s="567">
        <f>IF('Rent Roll'!$AD40=0,0,IF(DQ$3=EOMONTH('Rent Roll'!$AF40,0),1,0))</f>
        <v>0</v>
      </c>
      <c r="DR374" s="567">
        <f>IF('Rent Roll'!$AD40=0,0,IF(DR$3=EOMONTH('Rent Roll'!$AF40,0),1,0))</f>
        <v>0</v>
      </c>
      <c r="DS374" s="567">
        <f>IF('Rent Roll'!$AD40=0,0,IF(DS$3=EOMONTH('Rent Roll'!$AF40,0),1,0))</f>
        <v>0</v>
      </c>
      <c r="DT374" s="567">
        <f>IF('Rent Roll'!$AD40=0,0,IF(DT$3=EOMONTH('Rent Roll'!$AF40,0),1,0))</f>
        <v>0</v>
      </c>
      <c r="DU374" s="567">
        <f>IF('Rent Roll'!$AD40=0,0,IF(DU$3=EOMONTH('Rent Roll'!$AF40,0),1,0))</f>
        <v>0</v>
      </c>
      <c r="DV374" s="567">
        <f>IF('Rent Roll'!$AD40=0,0,IF(DV$3=EOMONTH('Rent Roll'!$AF40,0),1,0))</f>
        <v>0</v>
      </c>
    </row>
    <row r="375" spans="1:126" s="568" customFormat="1" ht="12" customHeight="1" outlineLevel="1" x14ac:dyDescent="0.4">
      <c r="A375" s="732"/>
      <c r="B375" s="564">
        <f>'Rent Roll'!$B41</f>
        <v>0</v>
      </c>
      <c r="C375" s="575" t="s">
        <v>81</v>
      </c>
      <c r="D375" s="565"/>
      <c r="E375" s="566"/>
      <c r="F375" s="778">
        <f>IF('Rent Roll'!$AD41=0,0,IF(F$3=EOMONTH('Rent Roll'!$AF41,0),1,0))</f>
        <v>0</v>
      </c>
      <c r="G375" s="768">
        <f>IF('Rent Roll'!$AD41=0,0,IF(G$3=EOMONTH('Rent Roll'!$AF41,0),1,0))</f>
        <v>0</v>
      </c>
      <c r="H375" s="567">
        <f>IF('Rent Roll'!$AD41=0,0,IF(H$3=EOMONTH('Rent Roll'!$AF41,0),1,0))</f>
        <v>0</v>
      </c>
      <c r="I375" s="567">
        <f>IF('Rent Roll'!$AD41=0,0,IF(I$3=EOMONTH('Rent Roll'!$AF41,0),1,0))</f>
        <v>0</v>
      </c>
      <c r="J375" s="567">
        <f>IF('Rent Roll'!$AD41=0,0,IF(J$3=EOMONTH('Rent Roll'!$AF41,0),1,0))</f>
        <v>0</v>
      </c>
      <c r="K375" s="567">
        <f>IF('Rent Roll'!$AD41=0,0,IF(K$3=EOMONTH('Rent Roll'!$AF41,0),1,0))</f>
        <v>0</v>
      </c>
      <c r="L375" s="567">
        <f>IF('Rent Roll'!$AD41=0,0,IF(L$3=EOMONTH('Rent Roll'!$AF41,0),1,0))</f>
        <v>0</v>
      </c>
      <c r="M375" s="567">
        <f>IF('Rent Roll'!$AD41=0,0,IF(M$3=EOMONTH('Rent Roll'!$AF41,0),1,0))</f>
        <v>0</v>
      </c>
      <c r="N375" s="567">
        <f>IF('Rent Roll'!$AD41=0,0,IF(N$3=EOMONTH('Rent Roll'!$AF41,0),1,0))</f>
        <v>0</v>
      </c>
      <c r="O375" s="567">
        <f>IF('Rent Roll'!$AD41=0,0,IF(O$3=EOMONTH('Rent Roll'!$AF41,0),1,0))</f>
        <v>0</v>
      </c>
      <c r="P375" s="567">
        <f>IF('Rent Roll'!$AD41=0,0,IF(P$3=EOMONTH('Rent Roll'!$AF41,0),1,0))</f>
        <v>0</v>
      </c>
      <c r="Q375" s="567">
        <f>IF('Rent Roll'!$AD41=0,0,IF(Q$3=EOMONTH('Rent Roll'!$AF41,0),1,0))</f>
        <v>0</v>
      </c>
      <c r="R375" s="767">
        <f>IF('Rent Roll'!$AD41=0,0,IF(R$3=EOMONTH('Rent Roll'!$AF41,0),1,0))</f>
        <v>0</v>
      </c>
      <c r="S375" s="768">
        <f>IF('Rent Roll'!$AD41=0,0,IF(S$3=EOMONTH('Rent Roll'!$AF41,0),1,0))</f>
        <v>0</v>
      </c>
      <c r="T375" s="567">
        <f>IF('Rent Roll'!$AD41=0,0,IF(T$3=EOMONTH('Rent Roll'!$AF41,0),1,0))</f>
        <v>0</v>
      </c>
      <c r="U375" s="567">
        <f>IF('Rent Roll'!$AD41=0,0,IF(U$3=EOMONTH('Rent Roll'!$AF41,0),1,0))</f>
        <v>0</v>
      </c>
      <c r="V375" s="567">
        <f>IF('Rent Roll'!$AD41=0,0,IF(V$3=EOMONTH('Rent Roll'!$AF41,0),1,0))</f>
        <v>0</v>
      </c>
      <c r="W375" s="567">
        <f>IF('Rent Roll'!$AD41=0,0,IF(W$3=EOMONTH('Rent Roll'!$AF41,0),1,0))</f>
        <v>0</v>
      </c>
      <c r="X375" s="567">
        <f>IF('Rent Roll'!$AD41=0,0,IF(X$3=EOMONTH('Rent Roll'!$AF41,0),1,0))</f>
        <v>0</v>
      </c>
      <c r="Y375" s="567">
        <f>IF('Rent Roll'!$AD41=0,0,IF(Y$3=EOMONTH('Rent Roll'!$AF41,0),1,0))</f>
        <v>0</v>
      </c>
      <c r="Z375" s="567">
        <f>IF('Rent Roll'!$AD41=0,0,IF(Z$3=EOMONTH('Rent Roll'!$AF41,0),1,0))</f>
        <v>0</v>
      </c>
      <c r="AA375" s="567">
        <f>IF('Rent Roll'!$AD41=0,0,IF(AA$3=EOMONTH('Rent Roll'!$AF41,0),1,0))</f>
        <v>0</v>
      </c>
      <c r="AB375" s="567">
        <f>IF('Rent Roll'!$AD41=0,0,IF(AB$3=EOMONTH('Rent Roll'!$AF41,0),1,0))</f>
        <v>0</v>
      </c>
      <c r="AC375" s="567">
        <f>IF('Rent Roll'!$AD41=0,0,IF(AC$3=EOMONTH('Rent Roll'!$AF41,0),1,0))</f>
        <v>0</v>
      </c>
      <c r="AD375" s="767">
        <f>IF('Rent Roll'!$AD41=0,0,IF(AD$3=EOMONTH('Rent Roll'!$AF41,0),1,0))</f>
        <v>0</v>
      </c>
      <c r="AE375" s="768">
        <f>IF('Rent Roll'!$AD41=0,0,IF(AE$3=EOMONTH('Rent Roll'!$AF41,0),1,0))</f>
        <v>0</v>
      </c>
      <c r="AF375" s="567">
        <f>IF('Rent Roll'!$AD41=0,0,IF(AF$3=EOMONTH('Rent Roll'!$AF41,0),1,0))</f>
        <v>0</v>
      </c>
      <c r="AG375" s="567">
        <f>IF('Rent Roll'!$AD41=0,0,IF(AG$3=EOMONTH('Rent Roll'!$AF41,0),1,0))</f>
        <v>0</v>
      </c>
      <c r="AH375" s="567">
        <f>IF('Rent Roll'!$AD41=0,0,IF(AH$3=EOMONTH('Rent Roll'!$AF41,0),1,0))</f>
        <v>0</v>
      </c>
      <c r="AI375" s="567">
        <f>IF('Rent Roll'!$AD41=0,0,IF(AI$3=EOMONTH('Rent Roll'!$AF41,0),1,0))</f>
        <v>0</v>
      </c>
      <c r="AJ375" s="567">
        <f>IF('Rent Roll'!$AD41=0,0,IF(AJ$3=EOMONTH('Rent Roll'!$AF41,0),1,0))</f>
        <v>0</v>
      </c>
      <c r="AK375" s="567">
        <f>IF('Rent Roll'!$AD41=0,0,IF(AK$3=EOMONTH('Rent Roll'!$AF41,0),1,0))</f>
        <v>0</v>
      </c>
      <c r="AL375" s="567">
        <f>IF('Rent Roll'!$AD41=0,0,IF(AL$3=EOMONTH('Rent Roll'!$AF41,0),1,0))</f>
        <v>0</v>
      </c>
      <c r="AM375" s="567">
        <f>IF('Rent Roll'!$AD41=0,0,IF(AM$3=EOMONTH('Rent Roll'!$AF41,0),1,0))</f>
        <v>0</v>
      </c>
      <c r="AN375" s="567">
        <f>IF('Rent Roll'!$AD41=0,0,IF(AN$3=EOMONTH('Rent Roll'!$AF41,0),1,0))</f>
        <v>0</v>
      </c>
      <c r="AO375" s="567">
        <f>IF('Rent Roll'!$AD41=0,0,IF(AO$3=EOMONTH('Rent Roll'!$AF41,0),1,0))</f>
        <v>0</v>
      </c>
      <c r="AP375" s="767">
        <f>IF('Rent Roll'!$AD41=0,0,IF(AP$3=EOMONTH('Rent Roll'!$AF41,0),1,0))</f>
        <v>0</v>
      </c>
      <c r="AQ375" s="768">
        <f>IF('Rent Roll'!$AD41=0,0,IF(AQ$3=EOMONTH('Rent Roll'!$AF41,0),1,0))</f>
        <v>0</v>
      </c>
      <c r="AR375" s="567">
        <f>IF('Rent Roll'!$AD41=0,0,IF(AR$3=EOMONTH('Rent Roll'!$AF41,0),1,0))</f>
        <v>0</v>
      </c>
      <c r="AS375" s="567">
        <f>IF('Rent Roll'!$AD41=0,0,IF(AS$3=EOMONTH('Rent Roll'!$AF41,0),1,0))</f>
        <v>0</v>
      </c>
      <c r="AT375" s="567">
        <f>IF('Rent Roll'!$AD41=0,0,IF(AT$3=EOMONTH('Rent Roll'!$AF41,0),1,0))</f>
        <v>0</v>
      </c>
      <c r="AU375" s="567">
        <f>IF('Rent Roll'!$AD41=0,0,IF(AU$3=EOMONTH('Rent Roll'!$AF41,0),1,0))</f>
        <v>0</v>
      </c>
      <c r="AV375" s="567">
        <f>IF('Rent Roll'!$AD41=0,0,IF(AV$3=EOMONTH('Rent Roll'!$AF41,0),1,0))</f>
        <v>0</v>
      </c>
      <c r="AW375" s="567">
        <f>IF('Rent Roll'!$AD41=0,0,IF(AW$3=EOMONTH('Rent Roll'!$AF41,0),1,0))</f>
        <v>0</v>
      </c>
      <c r="AX375" s="567">
        <f>IF('Rent Roll'!$AD41=0,0,IF(AX$3=EOMONTH('Rent Roll'!$AF41,0),1,0))</f>
        <v>0</v>
      </c>
      <c r="AY375" s="567">
        <f>IF('Rent Roll'!$AD41=0,0,IF(AY$3=EOMONTH('Rent Roll'!$AF41,0),1,0))</f>
        <v>0</v>
      </c>
      <c r="AZ375" s="567">
        <f>IF('Rent Roll'!$AD41=0,0,IF(AZ$3=EOMONTH('Rent Roll'!$AF41,0),1,0))</f>
        <v>0</v>
      </c>
      <c r="BA375" s="567">
        <f>IF('Rent Roll'!$AD41=0,0,IF(BA$3=EOMONTH('Rent Roll'!$AF41,0),1,0))</f>
        <v>0</v>
      </c>
      <c r="BB375" s="767">
        <f>IF('Rent Roll'!$AD41=0,0,IF(BB$3=EOMONTH('Rent Roll'!$AF41,0),1,0))</f>
        <v>0</v>
      </c>
      <c r="BC375" s="768">
        <f>IF('Rent Roll'!$AD41=0,0,IF(BC$3=EOMONTH('Rent Roll'!$AF41,0),1,0))</f>
        <v>0</v>
      </c>
      <c r="BD375" s="567">
        <f>IF('Rent Roll'!$AD41=0,0,IF(BD$3=EOMONTH('Rent Roll'!$AF41,0),1,0))</f>
        <v>0</v>
      </c>
      <c r="BE375" s="567">
        <f>IF('Rent Roll'!$AD41=0,0,IF(BE$3=EOMONTH('Rent Roll'!$AF41,0),1,0))</f>
        <v>0</v>
      </c>
      <c r="BF375" s="567">
        <f>IF('Rent Roll'!$AD41=0,0,IF(BF$3=EOMONTH('Rent Roll'!$AF41,0),1,0))</f>
        <v>0</v>
      </c>
      <c r="BG375" s="567">
        <f>IF('Rent Roll'!$AD41=0,0,IF(BG$3=EOMONTH('Rent Roll'!$AF41,0),1,0))</f>
        <v>0</v>
      </c>
      <c r="BH375" s="567">
        <f>IF('Rent Roll'!$AD41=0,0,IF(BH$3=EOMONTH('Rent Roll'!$AF41,0),1,0))</f>
        <v>0</v>
      </c>
      <c r="BI375" s="567">
        <f>IF('Rent Roll'!$AD41=0,0,IF(BI$3=EOMONTH('Rent Roll'!$AF41,0),1,0))</f>
        <v>0</v>
      </c>
      <c r="BJ375" s="567">
        <f>IF('Rent Roll'!$AD41=0,0,IF(BJ$3=EOMONTH('Rent Roll'!$AF41,0),1,0))</f>
        <v>0</v>
      </c>
      <c r="BK375" s="567">
        <f>IF('Rent Roll'!$AD41=0,0,IF(BK$3=EOMONTH('Rent Roll'!$AF41,0),1,0))</f>
        <v>0</v>
      </c>
      <c r="BL375" s="567">
        <f>IF('Rent Roll'!$AD41=0,0,IF(BL$3=EOMONTH('Rent Roll'!$AF41,0),1,0))</f>
        <v>0</v>
      </c>
      <c r="BM375" s="567">
        <f>IF('Rent Roll'!$AD41=0,0,IF(BM$3=EOMONTH('Rent Roll'!$AF41,0),1,0))</f>
        <v>0</v>
      </c>
      <c r="BN375" s="767">
        <f>IF('Rent Roll'!$AD41=0,0,IF(BN$3=EOMONTH('Rent Roll'!$AF41,0),1,0))</f>
        <v>0</v>
      </c>
      <c r="BO375" s="768">
        <f>IF('Rent Roll'!$AD41=0,0,IF(BO$3=EOMONTH('Rent Roll'!$AF41,0),1,0))</f>
        <v>0</v>
      </c>
      <c r="BP375" s="567">
        <f>IF('Rent Roll'!$AD41=0,0,IF(BP$3=EOMONTH('Rent Roll'!$AF41,0),1,0))</f>
        <v>0</v>
      </c>
      <c r="BQ375" s="567">
        <f>IF('Rent Roll'!$AD41=0,0,IF(BQ$3=EOMONTH('Rent Roll'!$AF41,0),1,0))</f>
        <v>0</v>
      </c>
      <c r="BR375" s="567">
        <f>IF('Rent Roll'!$AD41=0,0,IF(BR$3=EOMONTH('Rent Roll'!$AF41,0),1,0))</f>
        <v>0</v>
      </c>
      <c r="BS375" s="567">
        <f>IF('Rent Roll'!$AD41=0,0,IF(BS$3=EOMONTH('Rent Roll'!$AF41,0),1,0))</f>
        <v>0</v>
      </c>
      <c r="BT375" s="567">
        <f>IF('Rent Roll'!$AD41=0,0,IF(BT$3=EOMONTH('Rent Roll'!$AF41,0),1,0))</f>
        <v>0</v>
      </c>
      <c r="BU375" s="567">
        <f>IF('Rent Roll'!$AD41=0,0,IF(BU$3=EOMONTH('Rent Roll'!$AF41,0),1,0))</f>
        <v>0</v>
      </c>
      <c r="BV375" s="567">
        <f>IF('Rent Roll'!$AD41=0,0,IF(BV$3=EOMONTH('Rent Roll'!$AF41,0),1,0))</f>
        <v>0</v>
      </c>
      <c r="BW375" s="567">
        <f>IF('Rent Roll'!$AD41=0,0,IF(BW$3=EOMONTH('Rent Roll'!$AF41,0),1,0))</f>
        <v>0</v>
      </c>
      <c r="BX375" s="567">
        <f>IF('Rent Roll'!$AD41=0,0,IF(BX$3=EOMONTH('Rent Roll'!$AF41,0),1,0))</f>
        <v>0</v>
      </c>
      <c r="BY375" s="567">
        <f>IF('Rent Roll'!$AD41=0,0,IF(BY$3=EOMONTH('Rent Roll'!$AF41,0),1,0))</f>
        <v>0</v>
      </c>
      <c r="BZ375" s="767">
        <f>IF('Rent Roll'!$AD41=0,0,IF(BZ$3=EOMONTH('Rent Roll'!$AF41,0),1,0))</f>
        <v>0</v>
      </c>
      <c r="CA375" s="768">
        <f>IF('Rent Roll'!$AD41=0,0,IF(CA$3=EOMONTH('Rent Roll'!$AF41,0),1,0))</f>
        <v>0</v>
      </c>
      <c r="CB375" s="567">
        <f>IF('Rent Roll'!$AD41=0,0,IF(CB$3=EOMONTH('Rent Roll'!$AF41,0),1,0))</f>
        <v>0</v>
      </c>
      <c r="CC375" s="567">
        <f>IF('Rent Roll'!$AD41=0,0,IF(CC$3=EOMONTH('Rent Roll'!$AF41,0),1,0))</f>
        <v>0</v>
      </c>
      <c r="CD375" s="567">
        <f>IF('Rent Roll'!$AD41=0,0,IF(CD$3=EOMONTH('Rent Roll'!$AF41,0),1,0))</f>
        <v>0</v>
      </c>
      <c r="CE375" s="567">
        <f>IF('Rent Roll'!$AD41=0,0,IF(CE$3=EOMONTH('Rent Roll'!$AF41,0),1,0))</f>
        <v>0</v>
      </c>
      <c r="CF375" s="567">
        <f>IF('Rent Roll'!$AD41=0,0,IF(CF$3=EOMONTH('Rent Roll'!$AF41,0),1,0))</f>
        <v>0</v>
      </c>
      <c r="CG375" s="567">
        <f>IF('Rent Roll'!$AD41=0,0,IF(CG$3=EOMONTH('Rent Roll'!$AF41,0),1,0))</f>
        <v>0</v>
      </c>
      <c r="CH375" s="567">
        <f>IF('Rent Roll'!$AD41=0,0,IF(CH$3=EOMONTH('Rent Roll'!$AF41,0),1,0))</f>
        <v>0</v>
      </c>
      <c r="CI375" s="567">
        <f>IF('Rent Roll'!$AD41=0,0,IF(CI$3=EOMONTH('Rent Roll'!$AF41,0),1,0))</f>
        <v>0</v>
      </c>
      <c r="CJ375" s="567">
        <f>IF('Rent Roll'!$AD41=0,0,IF(CJ$3=EOMONTH('Rent Roll'!$AF41,0),1,0))</f>
        <v>0</v>
      </c>
      <c r="CK375" s="567">
        <f>IF('Rent Roll'!$AD41=0,0,IF(CK$3=EOMONTH('Rent Roll'!$AF41,0),1,0))</f>
        <v>0</v>
      </c>
      <c r="CL375" s="767">
        <f>IF('Rent Roll'!$AD41=0,0,IF(CL$3=EOMONTH('Rent Roll'!$AF41,0),1,0))</f>
        <v>0</v>
      </c>
      <c r="CM375" s="768">
        <f>IF('Rent Roll'!$AD41=0,0,IF(CM$3=EOMONTH('Rent Roll'!$AF41,0),1,0))</f>
        <v>0</v>
      </c>
      <c r="CN375" s="567">
        <f>IF('Rent Roll'!$AD41=0,0,IF(CN$3=EOMONTH('Rent Roll'!$AF41,0),1,0))</f>
        <v>0</v>
      </c>
      <c r="CO375" s="567">
        <f>IF('Rent Roll'!$AD41=0,0,IF(CO$3=EOMONTH('Rent Roll'!$AF41,0),1,0))</f>
        <v>0</v>
      </c>
      <c r="CP375" s="567">
        <f>IF('Rent Roll'!$AD41=0,0,IF(CP$3=EOMONTH('Rent Roll'!$AF41,0),1,0))</f>
        <v>0</v>
      </c>
      <c r="CQ375" s="567">
        <f>IF('Rent Roll'!$AD41=0,0,IF(CQ$3=EOMONTH('Rent Roll'!$AF41,0),1,0))</f>
        <v>0</v>
      </c>
      <c r="CR375" s="567">
        <f>IF('Rent Roll'!$AD41=0,0,IF(CR$3=EOMONTH('Rent Roll'!$AF41,0),1,0))</f>
        <v>0</v>
      </c>
      <c r="CS375" s="567">
        <f>IF('Rent Roll'!$AD41=0,0,IF(CS$3=EOMONTH('Rent Roll'!$AF41,0),1,0))</f>
        <v>0</v>
      </c>
      <c r="CT375" s="567">
        <f>IF('Rent Roll'!$AD41=0,0,IF(CT$3=EOMONTH('Rent Roll'!$AF41,0),1,0))</f>
        <v>0</v>
      </c>
      <c r="CU375" s="567">
        <f>IF('Rent Roll'!$AD41=0,0,IF(CU$3=EOMONTH('Rent Roll'!$AF41,0),1,0))</f>
        <v>0</v>
      </c>
      <c r="CV375" s="567">
        <f>IF('Rent Roll'!$AD41=0,0,IF(CV$3=EOMONTH('Rent Roll'!$AF41,0),1,0))</f>
        <v>0</v>
      </c>
      <c r="CW375" s="567">
        <f>IF('Rent Roll'!$AD41=0,0,IF(CW$3=EOMONTH('Rent Roll'!$AF41,0),1,0))</f>
        <v>0</v>
      </c>
      <c r="CX375" s="767">
        <f>IF('Rent Roll'!$AD41=0,0,IF(CX$3=EOMONTH('Rent Roll'!$AF41,0),1,0))</f>
        <v>0</v>
      </c>
      <c r="CY375" s="768">
        <f>IF('Rent Roll'!$AD41=0,0,IF(CY$3=EOMONTH('Rent Roll'!$AF41,0),1,0))</f>
        <v>0</v>
      </c>
      <c r="CZ375" s="567">
        <f>IF('Rent Roll'!$AD41=0,0,IF(CZ$3=EOMONTH('Rent Roll'!$AF41,0),1,0))</f>
        <v>0</v>
      </c>
      <c r="DA375" s="567">
        <f>IF('Rent Roll'!$AD41=0,0,IF(DA$3=EOMONTH('Rent Roll'!$AF41,0),1,0))</f>
        <v>0</v>
      </c>
      <c r="DB375" s="567">
        <f>IF('Rent Roll'!$AD41=0,0,IF(DB$3=EOMONTH('Rent Roll'!$AF41,0),1,0))</f>
        <v>0</v>
      </c>
      <c r="DC375" s="567">
        <f>IF('Rent Roll'!$AD41=0,0,IF(DC$3=EOMONTH('Rent Roll'!$AF41,0),1,0))</f>
        <v>0</v>
      </c>
      <c r="DD375" s="567">
        <f>IF('Rent Roll'!$AD41=0,0,IF(DD$3=EOMONTH('Rent Roll'!$AF41,0),1,0))</f>
        <v>0</v>
      </c>
      <c r="DE375" s="567">
        <f>IF('Rent Roll'!$AD41=0,0,IF(DE$3=EOMONTH('Rent Roll'!$AF41,0),1,0))</f>
        <v>0</v>
      </c>
      <c r="DF375" s="567">
        <f>IF('Rent Roll'!$AD41=0,0,IF(DF$3=EOMONTH('Rent Roll'!$AF41,0),1,0))</f>
        <v>0</v>
      </c>
      <c r="DG375" s="567">
        <f>IF('Rent Roll'!$AD41=0,0,IF(DG$3=EOMONTH('Rent Roll'!$AF41,0),1,0))</f>
        <v>0</v>
      </c>
      <c r="DH375" s="567">
        <f>IF('Rent Roll'!$AD41=0,0,IF(DH$3=EOMONTH('Rent Roll'!$AF41,0),1,0))</f>
        <v>0</v>
      </c>
      <c r="DI375" s="567">
        <f>IF('Rent Roll'!$AD41=0,0,IF(DI$3=EOMONTH('Rent Roll'!$AF41,0),1,0))</f>
        <v>0</v>
      </c>
      <c r="DJ375" s="767">
        <f>IF('Rent Roll'!$AD41=0,0,IF(DJ$3=EOMONTH('Rent Roll'!$AF41,0),1,0))</f>
        <v>0</v>
      </c>
      <c r="DK375" s="768">
        <f>IF('Rent Roll'!$AD41=0,0,IF(DK$3=EOMONTH('Rent Roll'!$AF41,0),1,0))</f>
        <v>0</v>
      </c>
      <c r="DL375" s="567">
        <f>IF('Rent Roll'!$AD41=0,0,IF(DL$3=EOMONTH('Rent Roll'!$AF41,0),1,0))</f>
        <v>0</v>
      </c>
      <c r="DM375" s="567">
        <f>IF('Rent Roll'!$AD41=0,0,IF(DM$3=EOMONTH('Rent Roll'!$AF41,0),1,0))</f>
        <v>0</v>
      </c>
      <c r="DN375" s="567">
        <f>IF('Rent Roll'!$AD41=0,0,IF(DN$3=EOMONTH('Rent Roll'!$AF41,0),1,0))</f>
        <v>0</v>
      </c>
      <c r="DO375" s="567">
        <f>IF('Rent Roll'!$AD41=0,0,IF(DO$3=EOMONTH('Rent Roll'!$AF41,0),1,0))</f>
        <v>0</v>
      </c>
      <c r="DP375" s="567">
        <f>IF('Rent Roll'!$AD41=0,0,IF(DP$3=EOMONTH('Rent Roll'!$AF41,0),1,0))</f>
        <v>0</v>
      </c>
      <c r="DQ375" s="567">
        <f>IF('Rent Roll'!$AD41=0,0,IF(DQ$3=EOMONTH('Rent Roll'!$AF41,0),1,0))</f>
        <v>0</v>
      </c>
      <c r="DR375" s="567">
        <f>IF('Rent Roll'!$AD41=0,0,IF(DR$3=EOMONTH('Rent Roll'!$AF41,0),1,0))</f>
        <v>0</v>
      </c>
      <c r="DS375" s="567">
        <f>IF('Rent Roll'!$AD41=0,0,IF(DS$3=EOMONTH('Rent Roll'!$AF41,0),1,0))</f>
        <v>0</v>
      </c>
      <c r="DT375" s="567">
        <f>IF('Rent Roll'!$AD41=0,0,IF(DT$3=EOMONTH('Rent Roll'!$AF41,0),1,0))</f>
        <v>0</v>
      </c>
      <c r="DU375" s="567">
        <f>IF('Rent Roll'!$AD41=0,0,IF(DU$3=EOMONTH('Rent Roll'!$AF41,0),1,0))</f>
        <v>0</v>
      </c>
      <c r="DV375" s="567">
        <f>IF('Rent Roll'!$AD41=0,0,IF(DV$3=EOMONTH('Rent Roll'!$AF41,0),1,0))</f>
        <v>0</v>
      </c>
    </row>
    <row r="376" spans="1:126" s="568" customFormat="1" ht="12" customHeight="1" outlineLevel="1" x14ac:dyDescent="0.4">
      <c r="A376" s="732"/>
      <c r="B376" s="564">
        <f>'Rent Roll'!$B42</f>
        <v>0</v>
      </c>
      <c r="C376" s="575" t="s">
        <v>81</v>
      </c>
      <c r="D376" s="565"/>
      <c r="E376" s="566"/>
      <c r="F376" s="778">
        <f>IF('Rent Roll'!$AD42=0,0,IF(F$3=EOMONTH('Rent Roll'!$AF42,0),1,0))</f>
        <v>0</v>
      </c>
      <c r="G376" s="768">
        <f>IF('Rent Roll'!$AD42=0,0,IF(G$3=EOMONTH('Rent Roll'!$AF42,0),1,0))</f>
        <v>0</v>
      </c>
      <c r="H376" s="567">
        <f>IF('Rent Roll'!$AD42=0,0,IF(H$3=EOMONTH('Rent Roll'!$AF42,0),1,0))</f>
        <v>0</v>
      </c>
      <c r="I376" s="567">
        <f>IF('Rent Roll'!$AD42=0,0,IF(I$3=EOMONTH('Rent Roll'!$AF42,0),1,0))</f>
        <v>0</v>
      </c>
      <c r="J376" s="567">
        <f>IF('Rent Roll'!$AD42=0,0,IF(J$3=EOMONTH('Rent Roll'!$AF42,0),1,0))</f>
        <v>0</v>
      </c>
      <c r="K376" s="567">
        <f>IF('Rent Roll'!$AD42=0,0,IF(K$3=EOMONTH('Rent Roll'!$AF42,0),1,0))</f>
        <v>0</v>
      </c>
      <c r="L376" s="567">
        <f>IF('Rent Roll'!$AD42=0,0,IF(L$3=EOMONTH('Rent Roll'!$AF42,0),1,0))</f>
        <v>0</v>
      </c>
      <c r="M376" s="567">
        <f>IF('Rent Roll'!$AD42=0,0,IF(M$3=EOMONTH('Rent Roll'!$AF42,0),1,0))</f>
        <v>0</v>
      </c>
      <c r="N376" s="567">
        <f>IF('Rent Roll'!$AD42=0,0,IF(N$3=EOMONTH('Rent Roll'!$AF42,0),1,0))</f>
        <v>0</v>
      </c>
      <c r="O376" s="567">
        <f>IF('Rent Roll'!$AD42=0,0,IF(O$3=EOMONTH('Rent Roll'!$AF42,0),1,0))</f>
        <v>0</v>
      </c>
      <c r="P376" s="567">
        <f>IF('Rent Roll'!$AD42=0,0,IF(P$3=EOMONTH('Rent Roll'!$AF42,0),1,0))</f>
        <v>0</v>
      </c>
      <c r="Q376" s="567">
        <f>IF('Rent Roll'!$AD42=0,0,IF(Q$3=EOMONTH('Rent Roll'!$AF42,0),1,0))</f>
        <v>0</v>
      </c>
      <c r="R376" s="767">
        <f>IF('Rent Roll'!$AD42=0,0,IF(R$3=EOMONTH('Rent Roll'!$AF42,0),1,0))</f>
        <v>0</v>
      </c>
      <c r="S376" s="768">
        <f>IF('Rent Roll'!$AD42=0,0,IF(S$3=EOMONTH('Rent Roll'!$AF42,0),1,0))</f>
        <v>0</v>
      </c>
      <c r="T376" s="567">
        <f>IF('Rent Roll'!$AD42=0,0,IF(T$3=EOMONTH('Rent Roll'!$AF42,0),1,0))</f>
        <v>0</v>
      </c>
      <c r="U376" s="567">
        <f>IF('Rent Roll'!$AD42=0,0,IF(U$3=EOMONTH('Rent Roll'!$AF42,0),1,0))</f>
        <v>0</v>
      </c>
      <c r="V376" s="567">
        <f>IF('Rent Roll'!$AD42=0,0,IF(V$3=EOMONTH('Rent Roll'!$AF42,0),1,0))</f>
        <v>0</v>
      </c>
      <c r="W376" s="567">
        <f>IF('Rent Roll'!$AD42=0,0,IF(W$3=EOMONTH('Rent Roll'!$AF42,0),1,0))</f>
        <v>0</v>
      </c>
      <c r="X376" s="567">
        <f>IF('Rent Roll'!$AD42=0,0,IF(X$3=EOMONTH('Rent Roll'!$AF42,0),1,0))</f>
        <v>0</v>
      </c>
      <c r="Y376" s="567">
        <f>IF('Rent Roll'!$AD42=0,0,IF(Y$3=EOMONTH('Rent Roll'!$AF42,0),1,0))</f>
        <v>0</v>
      </c>
      <c r="Z376" s="567">
        <f>IF('Rent Roll'!$AD42=0,0,IF(Z$3=EOMONTH('Rent Roll'!$AF42,0),1,0))</f>
        <v>0</v>
      </c>
      <c r="AA376" s="567">
        <f>IF('Rent Roll'!$AD42=0,0,IF(AA$3=EOMONTH('Rent Roll'!$AF42,0),1,0))</f>
        <v>0</v>
      </c>
      <c r="AB376" s="567">
        <f>IF('Rent Roll'!$AD42=0,0,IF(AB$3=EOMONTH('Rent Roll'!$AF42,0),1,0))</f>
        <v>0</v>
      </c>
      <c r="AC376" s="567">
        <f>IF('Rent Roll'!$AD42=0,0,IF(AC$3=EOMONTH('Rent Roll'!$AF42,0),1,0))</f>
        <v>0</v>
      </c>
      <c r="AD376" s="767">
        <f>IF('Rent Roll'!$AD42=0,0,IF(AD$3=EOMONTH('Rent Roll'!$AF42,0),1,0))</f>
        <v>0</v>
      </c>
      <c r="AE376" s="768">
        <f>IF('Rent Roll'!$AD42=0,0,IF(AE$3=EOMONTH('Rent Roll'!$AF42,0),1,0))</f>
        <v>0</v>
      </c>
      <c r="AF376" s="567">
        <f>IF('Rent Roll'!$AD42=0,0,IF(AF$3=EOMONTH('Rent Roll'!$AF42,0),1,0))</f>
        <v>0</v>
      </c>
      <c r="AG376" s="567">
        <f>IF('Rent Roll'!$AD42=0,0,IF(AG$3=EOMONTH('Rent Roll'!$AF42,0),1,0))</f>
        <v>0</v>
      </c>
      <c r="AH376" s="567">
        <f>IF('Rent Roll'!$AD42=0,0,IF(AH$3=EOMONTH('Rent Roll'!$AF42,0),1,0))</f>
        <v>0</v>
      </c>
      <c r="AI376" s="567">
        <f>IF('Rent Roll'!$AD42=0,0,IF(AI$3=EOMONTH('Rent Roll'!$AF42,0),1,0))</f>
        <v>0</v>
      </c>
      <c r="AJ376" s="567">
        <f>IF('Rent Roll'!$AD42=0,0,IF(AJ$3=EOMONTH('Rent Roll'!$AF42,0),1,0))</f>
        <v>0</v>
      </c>
      <c r="AK376" s="567">
        <f>IF('Rent Roll'!$AD42=0,0,IF(AK$3=EOMONTH('Rent Roll'!$AF42,0),1,0))</f>
        <v>0</v>
      </c>
      <c r="AL376" s="567">
        <f>IF('Rent Roll'!$AD42=0,0,IF(AL$3=EOMONTH('Rent Roll'!$AF42,0),1,0))</f>
        <v>0</v>
      </c>
      <c r="AM376" s="567">
        <f>IF('Rent Roll'!$AD42=0,0,IF(AM$3=EOMONTH('Rent Roll'!$AF42,0),1,0))</f>
        <v>0</v>
      </c>
      <c r="AN376" s="567">
        <f>IF('Rent Roll'!$AD42=0,0,IF(AN$3=EOMONTH('Rent Roll'!$AF42,0),1,0))</f>
        <v>0</v>
      </c>
      <c r="AO376" s="567">
        <f>IF('Rent Roll'!$AD42=0,0,IF(AO$3=EOMONTH('Rent Roll'!$AF42,0),1,0))</f>
        <v>0</v>
      </c>
      <c r="AP376" s="767">
        <f>IF('Rent Roll'!$AD42=0,0,IF(AP$3=EOMONTH('Rent Roll'!$AF42,0),1,0))</f>
        <v>0</v>
      </c>
      <c r="AQ376" s="768">
        <f>IF('Rent Roll'!$AD42=0,0,IF(AQ$3=EOMONTH('Rent Roll'!$AF42,0),1,0))</f>
        <v>0</v>
      </c>
      <c r="AR376" s="567">
        <f>IF('Rent Roll'!$AD42=0,0,IF(AR$3=EOMONTH('Rent Roll'!$AF42,0),1,0))</f>
        <v>0</v>
      </c>
      <c r="AS376" s="567">
        <f>IF('Rent Roll'!$AD42=0,0,IF(AS$3=EOMONTH('Rent Roll'!$AF42,0),1,0))</f>
        <v>0</v>
      </c>
      <c r="AT376" s="567">
        <f>IF('Rent Roll'!$AD42=0,0,IF(AT$3=EOMONTH('Rent Roll'!$AF42,0),1,0))</f>
        <v>0</v>
      </c>
      <c r="AU376" s="567">
        <f>IF('Rent Roll'!$AD42=0,0,IF(AU$3=EOMONTH('Rent Roll'!$AF42,0),1,0))</f>
        <v>0</v>
      </c>
      <c r="AV376" s="567">
        <f>IF('Rent Roll'!$AD42=0,0,IF(AV$3=EOMONTH('Rent Roll'!$AF42,0),1,0))</f>
        <v>0</v>
      </c>
      <c r="AW376" s="567">
        <f>IF('Rent Roll'!$AD42=0,0,IF(AW$3=EOMONTH('Rent Roll'!$AF42,0),1,0))</f>
        <v>0</v>
      </c>
      <c r="AX376" s="567">
        <f>IF('Rent Roll'!$AD42=0,0,IF(AX$3=EOMONTH('Rent Roll'!$AF42,0),1,0))</f>
        <v>0</v>
      </c>
      <c r="AY376" s="567">
        <f>IF('Rent Roll'!$AD42=0,0,IF(AY$3=EOMONTH('Rent Roll'!$AF42,0),1,0))</f>
        <v>0</v>
      </c>
      <c r="AZ376" s="567">
        <f>IF('Rent Roll'!$AD42=0,0,IF(AZ$3=EOMONTH('Rent Roll'!$AF42,0),1,0))</f>
        <v>0</v>
      </c>
      <c r="BA376" s="567">
        <f>IF('Rent Roll'!$AD42=0,0,IF(BA$3=EOMONTH('Rent Roll'!$AF42,0),1,0))</f>
        <v>0</v>
      </c>
      <c r="BB376" s="767">
        <f>IF('Rent Roll'!$AD42=0,0,IF(BB$3=EOMONTH('Rent Roll'!$AF42,0),1,0))</f>
        <v>0</v>
      </c>
      <c r="BC376" s="768">
        <f>IF('Rent Roll'!$AD42=0,0,IF(BC$3=EOMONTH('Rent Roll'!$AF42,0),1,0))</f>
        <v>0</v>
      </c>
      <c r="BD376" s="567">
        <f>IF('Rent Roll'!$AD42=0,0,IF(BD$3=EOMONTH('Rent Roll'!$AF42,0),1,0))</f>
        <v>0</v>
      </c>
      <c r="BE376" s="567">
        <f>IF('Rent Roll'!$AD42=0,0,IF(BE$3=EOMONTH('Rent Roll'!$AF42,0),1,0))</f>
        <v>0</v>
      </c>
      <c r="BF376" s="567">
        <f>IF('Rent Roll'!$AD42=0,0,IF(BF$3=EOMONTH('Rent Roll'!$AF42,0),1,0))</f>
        <v>0</v>
      </c>
      <c r="BG376" s="567">
        <f>IF('Rent Roll'!$AD42=0,0,IF(BG$3=EOMONTH('Rent Roll'!$AF42,0),1,0))</f>
        <v>0</v>
      </c>
      <c r="BH376" s="567">
        <f>IF('Rent Roll'!$AD42=0,0,IF(BH$3=EOMONTH('Rent Roll'!$AF42,0),1,0))</f>
        <v>0</v>
      </c>
      <c r="BI376" s="567">
        <f>IF('Rent Roll'!$AD42=0,0,IF(BI$3=EOMONTH('Rent Roll'!$AF42,0),1,0))</f>
        <v>0</v>
      </c>
      <c r="BJ376" s="567">
        <f>IF('Rent Roll'!$AD42=0,0,IF(BJ$3=EOMONTH('Rent Roll'!$AF42,0),1,0))</f>
        <v>0</v>
      </c>
      <c r="BK376" s="567">
        <f>IF('Rent Roll'!$AD42=0,0,IF(BK$3=EOMONTH('Rent Roll'!$AF42,0),1,0))</f>
        <v>0</v>
      </c>
      <c r="BL376" s="567">
        <f>IF('Rent Roll'!$AD42=0,0,IF(BL$3=EOMONTH('Rent Roll'!$AF42,0),1,0))</f>
        <v>0</v>
      </c>
      <c r="BM376" s="567">
        <f>IF('Rent Roll'!$AD42=0,0,IF(BM$3=EOMONTH('Rent Roll'!$AF42,0),1,0))</f>
        <v>0</v>
      </c>
      <c r="BN376" s="767">
        <f>IF('Rent Roll'!$AD42=0,0,IF(BN$3=EOMONTH('Rent Roll'!$AF42,0),1,0))</f>
        <v>0</v>
      </c>
      <c r="BO376" s="768">
        <f>IF('Rent Roll'!$AD42=0,0,IF(BO$3=EOMONTH('Rent Roll'!$AF42,0),1,0))</f>
        <v>0</v>
      </c>
      <c r="BP376" s="567">
        <f>IF('Rent Roll'!$AD42=0,0,IF(BP$3=EOMONTH('Rent Roll'!$AF42,0),1,0))</f>
        <v>0</v>
      </c>
      <c r="BQ376" s="567">
        <f>IF('Rent Roll'!$AD42=0,0,IF(BQ$3=EOMONTH('Rent Roll'!$AF42,0),1,0))</f>
        <v>0</v>
      </c>
      <c r="BR376" s="567">
        <f>IF('Rent Roll'!$AD42=0,0,IF(BR$3=EOMONTH('Rent Roll'!$AF42,0),1,0))</f>
        <v>0</v>
      </c>
      <c r="BS376" s="567">
        <f>IF('Rent Roll'!$AD42=0,0,IF(BS$3=EOMONTH('Rent Roll'!$AF42,0),1,0))</f>
        <v>0</v>
      </c>
      <c r="BT376" s="567">
        <f>IF('Rent Roll'!$AD42=0,0,IF(BT$3=EOMONTH('Rent Roll'!$AF42,0),1,0))</f>
        <v>0</v>
      </c>
      <c r="BU376" s="567">
        <f>IF('Rent Roll'!$AD42=0,0,IF(BU$3=EOMONTH('Rent Roll'!$AF42,0),1,0))</f>
        <v>0</v>
      </c>
      <c r="BV376" s="567">
        <f>IF('Rent Roll'!$AD42=0,0,IF(BV$3=EOMONTH('Rent Roll'!$AF42,0),1,0))</f>
        <v>0</v>
      </c>
      <c r="BW376" s="567">
        <f>IF('Rent Roll'!$AD42=0,0,IF(BW$3=EOMONTH('Rent Roll'!$AF42,0),1,0))</f>
        <v>0</v>
      </c>
      <c r="BX376" s="567">
        <f>IF('Rent Roll'!$AD42=0,0,IF(BX$3=EOMONTH('Rent Roll'!$AF42,0),1,0))</f>
        <v>0</v>
      </c>
      <c r="BY376" s="567">
        <f>IF('Rent Roll'!$AD42=0,0,IF(BY$3=EOMONTH('Rent Roll'!$AF42,0),1,0))</f>
        <v>0</v>
      </c>
      <c r="BZ376" s="767">
        <f>IF('Rent Roll'!$AD42=0,0,IF(BZ$3=EOMONTH('Rent Roll'!$AF42,0),1,0))</f>
        <v>0</v>
      </c>
      <c r="CA376" s="768">
        <f>IF('Rent Roll'!$AD42=0,0,IF(CA$3=EOMONTH('Rent Roll'!$AF42,0),1,0))</f>
        <v>0</v>
      </c>
      <c r="CB376" s="567">
        <f>IF('Rent Roll'!$AD42=0,0,IF(CB$3=EOMONTH('Rent Roll'!$AF42,0),1,0))</f>
        <v>0</v>
      </c>
      <c r="CC376" s="567">
        <f>IF('Rent Roll'!$AD42=0,0,IF(CC$3=EOMONTH('Rent Roll'!$AF42,0),1,0))</f>
        <v>0</v>
      </c>
      <c r="CD376" s="567">
        <f>IF('Rent Roll'!$AD42=0,0,IF(CD$3=EOMONTH('Rent Roll'!$AF42,0),1,0))</f>
        <v>0</v>
      </c>
      <c r="CE376" s="567">
        <f>IF('Rent Roll'!$AD42=0,0,IF(CE$3=EOMONTH('Rent Roll'!$AF42,0),1,0))</f>
        <v>0</v>
      </c>
      <c r="CF376" s="567">
        <f>IF('Rent Roll'!$AD42=0,0,IF(CF$3=EOMONTH('Rent Roll'!$AF42,0),1,0))</f>
        <v>0</v>
      </c>
      <c r="CG376" s="567">
        <f>IF('Rent Roll'!$AD42=0,0,IF(CG$3=EOMONTH('Rent Roll'!$AF42,0),1,0))</f>
        <v>0</v>
      </c>
      <c r="CH376" s="567">
        <f>IF('Rent Roll'!$AD42=0,0,IF(CH$3=EOMONTH('Rent Roll'!$AF42,0),1,0))</f>
        <v>0</v>
      </c>
      <c r="CI376" s="567">
        <f>IF('Rent Roll'!$AD42=0,0,IF(CI$3=EOMONTH('Rent Roll'!$AF42,0),1,0))</f>
        <v>0</v>
      </c>
      <c r="CJ376" s="567">
        <f>IF('Rent Roll'!$AD42=0,0,IF(CJ$3=EOMONTH('Rent Roll'!$AF42,0),1,0))</f>
        <v>0</v>
      </c>
      <c r="CK376" s="567">
        <f>IF('Rent Roll'!$AD42=0,0,IF(CK$3=EOMONTH('Rent Roll'!$AF42,0),1,0))</f>
        <v>0</v>
      </c>
      <c r="CL376" s="767">
        <f>IF('Rent Roll'!$AD42=0,0,IF(CL$3=EOMONTH('Rent Roll'!$AF42,0),1,0))</f>
        <v>0</v>
      </c>
      <c r="CM376" s="768">
        <f>IF('Rent Roll'!$AD42=0,0,IF(CM$3=EOMONTH('Rent Roll'!$AF42,0),1,0))</f>
        <v>0</v>
      </c>
      <c r="CN376" s="567">
        <f>IF('Rent Roll'!$AD42=0,0,IF(CN$3=EOMONTH('Rent Roll'!$AF42,0),1,0))</f>
        <v>0</v>
      </c>
      <c r="CO376" s="567">
        <f>IF('Rent Roll'!$AD42=0,0,IF(CO$3=EOMONTH('Rent Roll'!$AF42,0),1,0))</f>
        <v>0</v>
      </c>
      <c r="CP376" s="567">
        <f>IF('Rent Roll'!$AD42=0,0,IF(CP$3=EOMONTH('Rent Roll'!$AF42,0),1,0))</f>
        <v>0</v>
      </c>
      <c r="CQ376" s="567">
        <f>IF('Rent Roll'!$AD42=0,0,IF(CQ$3=EOMONTH('Rent Roll'!$AF42,0),1,0))</f>
        <v>0</v>
      </c>
      <c r="CR376" s="567">
        <f>IF('Rent Roll'!$AD42=0,0,IF(CR$3=EOMONTH('Rent Roll'!$AF42,0),1,0))</f>
        <v>0</v>
      </c>
      <c r="CS376" s="567">
        <f>IF('Rent Roll'!$AD42=0,0,IF(CS$3=EOMONTH('Rent Roll'!$AF42,0),1,0))</f>
        <v>0</v>
      </c>
      <c r="CT376" s="567">
        <f>IF('Rent Roll'!$AD42=0,0,IF(CT$3=EOMONTH('Rent Roll'!$AF42,0),1,0))</f>
        <v>0</v>
      </c>
      <c r="CU376" s="567">
        <f>IF('Rent Roll'!$AD42=0,0,IF(CU$3=EOMONTH('Rent Roll'!$AF42,0),1,0))</f>
        <v>0</v>
      </c>
      <c r="CV376" s="567">
        <f>IF('Rent Roll'!$AD42=0,0,IF(CV$3=EOMONTH('Rent Roll'!$AF42,0),1,0))</f>
        <v>0</v>
      </c>
      <c r="CW376" s="567">
        <f>IF('Rent Roll'!$AD42=0,0,IF(CW$3=EOMONTH('Rent Roll'!$AF42,0),1,0))</f>
        <v>0</v>
      </c>
      <c r="CX376" s="767">
        <f>IF('Rent Roll'!$AD42=0,0,IF(CX$3=EOMONTH('Rent Roll'!$AF42,0),1,0))</f>
        <v>0</v>
      </c>
      <c r="CY376" s="768">
        <f>IF('Rent Roll'!$AD42=0,0,IF(CY$3=EOMONTH('Rent Roll'!$AF42,0),1,0))</f>
        <v>0</v>
      </c>
      <c r="CZ376" s="567">
        <f>IF('Rent Roll'!$AD42=0,0,IF(CZ$3=EOMONTH('Rent Roll'!$AF42,0),1,0))</f>
        <v>0</v>
      </c>
      <c r="DA376" s="567">
        <f>IF('Rent Roll'!$AD42=0,0,IF(DA$3=EOMONTH('Rent Roll'!$AF42,0),1,0))</f>
        <v>0</v>
      </c>
      <c r="DB376" s="567">
        <f>IF('Rent Roll'!$AD42=0,0,IF(DB$3=EOMONTH('Rent Roll'!$AF42,0),1,0))</f>
        <v>0</v>
      </c>
      <c r="DC376" s="567">
        <f>IF('Rent Roll'!$AD42=0,0,IF(DC$3=EOMONTH('Rent Roll'!$AF42,0),1,0))</f>
        <v>0</v>
      </c>
      <c r="DD376" s="567">
        <f>IF('Rent Roll'!$AD42=0,0,IF(DD$3=EOMONTH('Rent Roll'!$AF42,0),1,0))</f>
        <v>0</v>
      </c>
      <c r="DE376" s="567">
        <f>IF('Rent Roll'!$AD42=0,0,IF(DE$3=EOMONTH('Rent Roll'!$AF42,0),1,0))</f>
        <v>0</v>
      </c>
      <c r="DF376" s="567">
        <f>IF('Rent Roll'!$AD42=0,0,IF(DF$3=EOMONTH('Rent Roll'!$AF42,0),1,0))</f>
        <v>0</v>
      </c>
      <c r="DG376" s="567">
        <f>IF('Rent Roll'!$AD42=0,0,IF(DG$3=EOMONTH('Rent Roll'!$AF42,0),1,0))</f>
        <v>0</v>
      </c>
      <c r="DH376" s="567">
        <f>IF('Rent Roll'!$AD42=0,0,IF(DH$3=EOMONTH('Rent Roll'!$AF42,0),1,0))</f>
        <v>0</v>
      </c>
      <c r="DI376" s="567">
        <f>IF('Rent Roll'!$AD42=0,0,IF(DI$3=EOMONTH('Rent Roll'!$AF42,0),1,0))</f>
        <v>0</v>
      </c>
      <c r="DJ376" s="767">
        <f>IF('Rent Roll'!$AD42=0,0,IF(DJ$3=EOMONTH('Rent Roll'!$AF42,0),1,0))</f>
        <v>0</v>
      </c>
      <c r="DK376" s="768">
        <f>IF('Rent Roll'!$AD42=0,0,IF(DK$3=EOMONTH('Rent Roll'!$AF42,0),1,0))</f>
        <v>0</v>
      </c>
      <c r="DL376" s="567">
        <f>IF('Rent Roll'!$AD42=0,0,IF(DL$3=EOMONTH('Rent Roll'!$AF42,0),1,0))</f>
        <v>0</v>
      </c>
      <c r="DM376" s="567">
        <f>IF('Rent Roll'!$AD42=0,0,IF(DM$3=EOMONTH('Rent Roll'!$AF42,0),1,0))</f>
        <v>0</v>
      </c>
      <c r="DN376" s="567">
        <f>IF('Rent Roll'!$AD42=0,0,IF(DN$3=EOMONTH('Rent Roll'!$AF42,0),1,0))</f>
        <v>0</v>
      </c>
      <c r="DO376" s="567">
        <f>IF('Rent Roll'!$AD42=0,0,IF(DO$3=EOMONTH('Rent Roll'!$AF42,0),1,0))</f>
        <v>0</v>
      </c>
      <c r="DP376" s="567">
        <f>IF('Rent Roll'!$AD42=0,0,IF(DP$3=EOMONTH('Rent Roll'!$AF42,0),1,0))</f>
        <v>0</v>
      </c>
      <c r="DQ376" s="567">
        <f>IF('Rent Roll'!$AD42=0,0,IF(DQ$3=EOMONTH('Rent Roll'!$AF42,0),1,0))</f>
        <v>0</v>
      </c>
      <c r="DR376" s="567">
        <f>IF('Rent Roll'!$AD42=0,0,IF(DR$3=EOMONTH('Rent Roll'!$AF42,0),1,0))</f>
        <v>0</v>
      </c>
      <c r="DS376" s="567">
        <f>IF('Rent Roll'!$AD42=0,0,IF(DS$3=EOMONTH('Rent Roll'!$AF42,0),1,0))</f>
        <v>0</v>
      </c>
      <c r="DT376" s="567">
        <f>IF('Rent Roll'!$AD42=0,0,IF(DT$3=EOMONTH('Rent Roll'!$AF42,0),1,0))</f>
        <v>0</v>
      </c>
      <c r="DU376" s="567">
        <f>IF('Rent Roll'!$AD42=0,0,IF(DU$3=EOMONTH('Rent Roll'!$AF42,0),1,0))</f>
        <v>0</v>
      </c>
      <c r="DV376" s="567">
        <f>IF('Rent Roll'!$AD42=0,0,IF(DV$3=EOMONTH('Rent Roll'!$AF42,0),1,0))</f>
        <v>0</v>
      </c>
    </row>
    <row r="377" spans="1:126" s="568" customFormat="1" ht="12" customHeight="1" outlineLevel="1" x14ac:dyDescent="0.4">
      <c r="A377" s="732"/>
      <c r="B377" s="564">
        <f>'Rent Roll'!$B43</f>
        <v>0</v>
      </c>
      <c r="C377" s="575" t="s">
        <v>81</v>
      </c>
      <c r="D377" s="565"/>
      <c r="E377" s="566"/>
      <c r="F377" s="778">
        <f>IF('Rent Roll'!$AD43=0,0,IF(F$3=EOMONTH('Rent Roll'!$AF43,0),1,0))</f>
        <v>0</v>
      </c>
      <c r="G377" s="768">
        <f>IF('Rent Roll'!$AD43=0,0,IF(G$3=EOMONTH('Rent Roll'!$AF43,0),1,0))</f>
        <v>0</v>
      </c>
      <c r="H377" s="567">
        <f>IF('Rent Roll'!$AD43=0,0,IF(H$3=EOMONTH('Rent Roll'!$AF43,0),1,0))</f>
        <v>0</v>
      </c>
      <c r="I377" s="567">
        <f>IF('Rent Roll'!$AD43=0,0,IF(I$3=EOMONTH('Rent Roll'!$AF43,0),1,0))</f>
        <v>0</v>
      </c>
      <c r="J377" s="567">
        <f>IF('Rent Roll'!$AD43=0,0,IF(J$3=EOMONTH('Rent Roll'!$AF43,0),1,0))</f>
        <v>0</v>
      </c>
      <c r="K377" s="567">
        <f>IF('Rent Roll'!$AD43=0,0,IF(K$3=EOMONTH('Rent Roll'!$AF43,0),1,0))</f>
        <v>0</v>
      </c>
      <c r="L377" s="567">
        <f>IF('Rent Roll'!$AD43=0,0,IF(L$3=EOMONTH('Rent Roll'!$AF43,0),1,0))</f>
        <v>0</v>
      </c>
      <c r="M377" s="567">
        <f>IF('Rent Roll'!$AD43=0,0,IF(M$3=EOMONTH('Rent Roll'!$AF43,0),1,0))</f>
        <v>0</v>
      </c>
      <c r="N377" s="567">
        <f>IF('Rent Roll'!$AD43=0,0,IF(N$3=EOMONTH('Rent Roll'!$AF43,0),1,0))</f>
        <v>0</v>
      </c>
      <c r="O377" s="567">
        <f>IF('Rent Roll'!$AD43=0,0,IF(O$3=EOMONTH('Rent Roll'!$AF43,0),1,0))</f>
        <v>0</v>
      </c>
      <c r="P377" s="567">
        <f>IF('Rent Roll'!$AD43=0,0,IF(P$3=EOMONTH('Rent Roll'!$AF43,0),1,0))</f>
        <v>0</v>
      </c>
      <c r="Q377" s="567">
        <f>IF('Rent Roll'!$AD43=0,0,IF(Q$3=EOMONTH('Rent Roll'!$AF43,0),1,0))</f>
        <v>0</v>
      </c>
      <c r="R377" s="767">
        <f>IF('Rent Roll'!$AD43=0,0,IF(R$3=EOMONTH('Rent Roll'!$AF43,0),1,0))</f>
        <v>0</v>
      </c>
      <c r="S377" s="768">
        <f>IF('Rent Roll'!$AD43=0,0,IF(S$3=EOMONTH('Rent Roll'!$AF43,0),1,0))</f>
        <v>0</v>
      </c>
      <c r="T377" s="567">
        <f>IF('Rent Roll'!$AD43=0,0,IF(T$3=EOMONTH('Rent Roll'!$AF43,0),1,0))</f>
        <v>0</v>
      </c>
      <c r="U377" s="567">
        <f>IF('Rent Roll'!$AD43=0,0,IF(U$3=EOMONTH('Rent Roll'!$AF43,0),1,0))</f>
        <v>0</v>
      </c>
      <c r="V377" s="567">
        <f>IF('Rent Roll'!$AD43=0,0,IF(V$3=EOMONTH('Rent Roll'!$AF43,0),1,0))</f>
        <v>0</v>
      </c>
      <c r="W377" s="567">
        <f>IF('Rent Roll'!$AD43=0,0,IF(W$3=EOMONTH('Rent Roll'!$AF43,0),1,0))</f>
        <v>0</v>
      </c>
      <c r="X377" s="567">
        <f>IF('Rent Roll'!$AD43=0,0,IF(X$3=EOMONTH('Rent Roll'!$AF43,0),1,0))</f>
        <v>0</v>
      </c>
      <c r="Y377" s="567">
        <f>IF('Rent Roll'!$AD43=0,0,IF(Y$3=EOMONTH('Rent Roll'!$AF43,0),1,0))</f>
        <v>0</v>
      </c>
      <c r="Z377" s="567">
        <f>IF('Rent Roll'!$AD43=0,0,IF(Z$3=EOMONTH('Rent Roll'!$AF43,0),1,0))</f>
        <v>0</v>
      </c>
      <c r="AA377" s="567">
        <f>IF('Rent Roll'!$AD43=0,0,IF(AA$3=EOMONTH('Rent Roll'!$AF43,0),1,0))</f>
        <v>0</v>
      </c>
      <c r="AB377" s="567">
        <f>IF('Rent Roll'!$AD43=0,0,IF(AB$3=EOMONTH('Rent Roll'!$AF43,0),1,0))</f>
        <v>0</v>
      </c>
      <c r="AC377" s="567">
        <f>IF('Rent Roll'!$AD43=0,0,IF(AC$3=EOMONTH('Rent Roll'!$AF43,0),1,0))</f>
        <v>0</v>
      </c>
      <c r="AD377" s="767">
        <f>IF('Rent Roll'!$AD43=0,0,IF(AD$3=EOMONTH('Rent Roll'!$AF43,0),1,0))</f>
        <v>0</v>
      </c>
      <c r="AE377" s="768">
        <f>IF('Rent Roll'!$AD43=0,0,IF(AE$3=EOMONTH('Rent Roll'!$AF43,0),1,0))</f>
        <v>0</v>
      </c>
      <c r="AF377" s="567">
        <f>IF('Rent Roll'!$AD43=0,0,IF(AF$3=EOMONTH('Rent Roll'!$AF43,0),1,0))</f>
        <v>0</v>
      </c>
      <c r="AG377" s="567">
        <f>IF('Rent Roll'!$AD43=0,0,IF(AG$3=EOMONTH('Rent Roll'!$AF43,0),1,0))</f>
        <v>0</v>
      </c>
      <c r="AH377" s="567">
        <f>IF('Rent Roll'!$AD43=0,0,IF(AH$3=EOMONTH('Rent Roll'!$AF43,0),1,0))</f>
        <v>0</v>
      </c>
      <c r="AI377" s="567">
        <f>IF('Rent Roll'!$AD43=0,0,IF(AI$3=EOMONTH('Rent Roll'!$AF43,0),1,0))</f>
        <v>0</v>
      </c>
      <c r="AJ377" s="567">
        <f>IF('Rent Roll'!$AD43=0,0,IF(AJ$3=EOMONTH('Rent Roll'!$AF43,0),1,0))</f>
        <v>0</v>
      </c>
      <c r="AK377" s="567">
        <f>IF('Rent Roll'!$AD43=0,0,IF(AK$3=EOMONTH('Rent Roll'!$AF43,0),1,0))</f>
        <v>0</v>
      </c>
      <c r="AL377" s="567">
        <f>IF('Rent Roll'!$AD43=0,0,IF(AL$3=EOMONTH('Rent Roll'!$AF43,0),1,0))</f>
        <v>0</v>
      </c>
      <c r="AM377" s="567">
        <f>IF('Rent Roll'!$AD43=0,0,IF(AM$3=EOMONTH('Rent Roll'!$AF43,0),1,0))</f>
        <v>0</v>
      </c>
      <c r="AN377" s="567">
        <f>IF('Rent Roll'!$AD43=0,0,IF(AN$3=EOMONTH('Rent Roll'!$AF43,0),1,0))</f>
        <v>0</v>
      </c>
      <c r="AO377" s="567">
        <f>IF('Rent Roll'!$AD43=0,0,IF(AO$3=EOMONTH('Rent Roll'!$AF43,0),1,0))</f>
        <v>0</v>
      </c>
      <c r="AP377" s="767">
        <f>IF('Rent Roll'!$AD43=0,0,IF(AP$3=EOMONTH('Rent Roll'!$AF43,0),1,0))</f>
        <v>0</v>
      </c>
      <c r="AQ377" s="768">
        <f>IF('Rent Roll'!$AD43=0,0,IF(AQ$3=EOMONTH('Rent Roll'!$AF43,0),1,0))</f>
        <v>0</v>
      </c>
      <c r="AR377" s="567">
        <f>IF('Rent Roll'!$AD43=0,0,IF(AR$3=EOMONTH('Rent Roll'!$AF43,0),1,0))</f>
        <v>0</v>
      </c>
      <c r="AS377" s="567">
        <f>IF('Rent Roll'!$AD43=0,0,IF(AS$3=EOMONTH('Rent Roll'!$AF43,0),1,0))</f>
        <v>0</v>
      </c>
      <c r="AT377" s="567">
        <f>IF('Rent Roll'!$AD43=0,0,IF(AT$3=EOMONTH('Rent Roll'!$AF43,0),1,0))</f>
        <v>0</v>
      </c>
      <c r="AU377" s="567">
        <f>IF('Rent Roll'!$AD43=0,0,IF(AU$3=EOMONTH('Rent Roll'!$AF43,0),1,0))</f>
        <v>0</v>
      </c>
      <c r="AV377" s="567">
        <f>IF('Rent Roll'!$AD43=0,0,IF(AV$3=EOMONTH('Rent Roll'!$AF43,0),1,0))</f>
        <v>0</v>
      </c>
      <c r="AW377" s="567">
        <f>IF('Rent Roll'!$AD43=0,0,IF(AW$3=EOMONTH('Rent Roll'!$AF43,0),1,0))</f>
        <v>0</v>
      </c>
      <c r="AX377" s="567">
        <f>IF('Rent Roll'!$AD43=0,0,IF(AX$3=EOMONTH('Rent Roll'!$AF43,0),1,0))</f>
        <v>0</v>
      </c>
      <c r="AY377" s="567">
        <f>IF('Rent Roll'!$AD43=0,0,IF(AY$3=EOMONTH('Rent Roll'!$AF43,0),1,0))</f>
        <v>0</v>
      </c>
      <c r="AZ377" s="567">
        <f>IF('Rent Roll'!$AD43=0,0,IF(AZ$3=EOMONTH('Rent Roll'!$AF43,0),1,0))</f>
        <v>0</v>
      </c>
      <c r="BA377" s="567">
        <f>IF('Rent Roll'!$AD43=0,0,IF(BA$3=EOMONTH('Rent Roll'!$AF43,0),1,0))</f>
        <v>0</v>
      </c>
      <c r="BB377" s="767">
        <f>IF('Rent Roll'!$AD43=0,0,IF(BB$3=EOMONTH('Rent Roll'!$AF43,0),1,0))</f>
        <v>0</v>
      </c>
      <c r="BC377" s="768">
        <f>IF('Rent Roll'!$AD43=0,0,IF(BC$3=EOMONTH('Rent Roll'!$AF43,0),1,0))</f>
        <v>0</v>
      </c>
      <c r="BD377" s="567">
        <f>IF('Rent Roll'!$AD43=0,0,IF(BD$3=EOMONTH('Rent Roll'!$AF43,0),1,0))</f>
        <v>0</v>
      </c>
      <c r="BE377" s="567">
        <f>IF('Rent Roll'!$AD43=0,0,IF(BE$3=EOMONTH('Rent Roll'!$AF43,0),1,0))</f>
        <v>0</v>
      </c>
      <c r="BF377" s="567">
        <f>IF('Rent Roll'!$AD43=0,0,IF(BF$3=EOMONTH('Rent Roll'!$AF43,0),1,0))</f>
        <v>0</v>
      </c>
      <c r="BG377" s="567">
        <f>IF('Rent Roll'!$AD43=0,0,IF(BG$3=EOMONTH('Rent Roll'!$AF43,0),1,0))</f>
        <v>0</v>
      </c>
      <c r="BH377" s="567">
        <f>IF('Rent Roll'!$AD43=0,0,IF(BH$3=EOMONTH('Rent Roll'!$AF43,0),1,0))</f>
        <v>0</v>
      </c>
      <c r="BI377" s="567">
        <f>IF('Rent Roll'!$AD43=0,0,IF(BI$3=EOMONTH('Rent Roll'!$AF43,0),1,0))</f>
        <v>0</v>
      </c>
      <c r="BJ377" s="567">
        <f>IF('Rent Roll'!$AD43=0,0,IF(BJ$3=EOMONTH('Rent Roll'!$AF43,0),1,0))</f>
        <v>0</v>
      </c>
      <c r="BK377" s="567">
        <f>IF('Rent Roll'!$AD43=0,0,IF(BK$3=EOMONTH('Rent Roll'!$AF43,0),1,0))</f>
        <v>0</v>
      </c>
      <c r="BL377" s="567">
        <f>IF('Rent Roll'!$AD43=0,0,IF(BL$3=EOMONTH('Rent Roll'!$AF43,0),1,0))</f>
        <v>0</v>
      </c>
      <c r="BM377" s="567">
        <f>IF('Rent Roll'!$AD43=0,0,IF(BM$3=EOMONTH('Rent Roll'!$AF43,0),1,0))</f>
        <v>0</v>
      </c>
      <c r="BN377" s="767">
        <f>IF('Rent Roll'!$AD43=0,0,IF(BN$3=EOMONTH('Rent Roll'!$AF43,0),1,0))</f>
        <v>0</v>
      </c>
      <c r="BO377" s="768">
        <f>IF('Rent Roll'!$AD43=0,0,IF(BO$3=EOMONTH('Rent Roll'!$AF43,0),1,0))</f>
        <v>0</v>
      </c>
      <c r="BP377" s="567">
        <f>IF('Rent Roll'!$AD43=0,0,IF(BP$3=EOMONTH('Rent Roll'!$AF43,0),1,0))</f>
        <v>0</v>
      </c>
      <c r="BQ377" s="567">
        <f>IF('Rent Roll'!$AD43=0,0,IF(BQ$3=EOMONTH('Rent Roll'!$AF43,0),1,0))</f>
        <v>0</v>
      </c>
      <c r="BR377" s="567">
        <f>IF('Rent Roll'!$AD43=0,0,IF(BR$3=EOMONTH('Rent Roll'!$AF43,0),1,0))</f>
        <v>0</v>
      </c>
      <c r="BS377" s="567">
        <f>IF('Rent Roll'!$AD43=0,0,IF(BS$3=EOMONTH('Rent Roll'!$AF43,0),1,0))</f>
        <v>0</v>
      </c>
      <c r="BT377" s="567">
        <f>IF('Rent Roll'!$AD43=0,0,IF(BT$3=EOMONTH('Rent Roll'!$AF43,0),1,0))</f>
        <v>0</v>
      </c>
      <c r="BU377" s="567">
        <f>IF('Rent Roll'!$AD43=0,0,IF(BU$3=EOMONTH('Rent Roll'!$AF43,0),1,0))</f>
        <v>0</v>
      </c>
      <c r="BV377" s="567">
        <f>IF('Rent Roll'!$AD43=0,0,IF(BV$3=EOMONTH('Rent Roll'!$AF43,0),1,0))</f>
        <v>0</v>
      </c>
      <c r="BW377" s="567">
        <f>IF('Rent Roll'!$AD43=0,0,IF(BW$3=EOMONTH('Rent Roll'!$AF43,0),1,0))</f>
        <v>0</v>
      </c>
      <c r="BX377" s="567">
        <f>IF('Rent Roll'!$AD43=0,0,IF(BX$3=EOMONTH('Rent Roll'!$AF43,0),1,0))</f>
        <v>0</v>
      </c>
      <c r="BY377" s="567">
        <f>IF('Rent Roll'!$AD43=0,0,IF(BY$3=EOMONTH('Rent Roll'!$AF43,0),1,0))</f>
        <v>0</v>
      </c>
      <c r="BZ377" s="767">
        <f>IF('Rent Roll'!$AD43=0,0,IF(BZ$3=EOMONTH('Rent Roll'!$AF43,0),1,0))</f>
        <v>0</v>
      </c>
      <c r="CA377" s="768">
        <f>IF('Rent Roll'!$AD43=0,0,IF(CA$3=EOMONTH('Rent Roll'!$AF43,0),1,0))</f>
        <v>0</v>
      </c>
      <c r="CB377" s="567">
        <f>IF('Rent Roll'!$AD43=0,0,IF(CB$3=EOMONTH('Rent Roll'!$AF43,0),1,0))</f>
        <v>0</v>
      </c>
      <c r="CC377" s="567">
        <f>IF('Rent Roll'!$AD43=0,0,IF(CC$3=EOMONTH('Rent Roll'!$AF43,0),1,0))</f>
        <v>0</v>
      </c>
      <c r="CD377" s="567">
        <f>IF('Rent Roll'!$AD43=0,0,IF(CD$3=EOMONTH('Rent Roll'!$AF43,0),1,0))</f>
        <v>0</v>
      </c>
      <c r="CE377" s="567">
        <f>IF('Rent Roll'!$AD43=0,0,IF(CE$3=EOMONTH('Rent Roll'!$AF43,0),1,0))</f>
        <v>0</v>
      </c>
      <c r="CF377" s="567">
        <f>IF('Rent Roll'!$AD43=0,0,IF(CF$3=EOMONTH('Rent Roll'!$AF43,0),1,0))</f>
        <v>0</v>
      </c>
      <c r="CG377" s="567">
        <f>IF('Rent Roll'!$AD43=0,0,IF(CG$3=EOMONTH('Rent Roll'!$AF43,0),1,0))</f>
        <v>0</v>
      </c>
      <c r="CH377" s="567">
        <f>IF('Rent Roll'!$AD43=0,0,IF(CH$3=EOMONTH('Rent Roll'!$AF43,0),1,0))</f>
        <v>0</v>
      </c>
      <c r="CI377" s="567">
        <f>IF('Rent Roll'!$AD43=0,0,IF(CI$3=EOMONTH('Rent Roll'!$AF43,0),1,0))</f>
        <v>0</v>
      </c>
      <c r="CJ377" s="567">
        <f>IF('Rent Roll'!$AD43=0,0,IF(CJ$3=EOMONTH('Rent Roll'!$AF43,0),1,0))</f>
        <v>0</v>
      </c>
      <c r="CK377" s="567">
        <f>IF('Rent Roll'!$AD43=0,0,IF(CK$3=EOMONTH('Rent Roll'!$AF43,0),1,0))</f>
        <v>0</v>
      </c>
      <c r="CL377" s="767">
        <f>IF('Rent Roll'!$AD43=0,0,IF(CL$3=EOMONTH('Rent Roll'!$AF43,0),1,0))</f>
        <v>0</v>
      </c>
      <c r="CM377" s="768">
        <f>IF('Rent Roll'!$AD43=0,0,IF(CM$3=EOMONTH('Rent Roll'!$AF43,0),1,0))</f>
        <v>0</v>
      </c>
      <c r="CN377" s="567">
        <f>IF('Rent Roll'!$AD43=0,0,IF(CN$3=EOMONTH('Rent Roll'!$AF43,0),1,0))</f>
        <v>0</v>
      </c>
      <c r="CO377" s="567">
        <f>IF('Rent Roll'!$AD43=0,0,IF(CO$3=EOMONTH('Rent Roll'!$AF43,0),1,0))</f>
        <v>0</v>
      </c>
      <c r="CP377" s="567">
        <f>IF('Rent Roll'!$AD43=0,0,IF(CP$3=EOMONTH('Rent Roll'!$AF43,0),1,0))</f>
        <v>0</v>
      </c>
      <c r="CQ377" s="567">
        <f>IF('Rent Roll'!$AD43=0,0,IF(CQ$3=EOMONTH('Rent Roll'!$AF43,0),1,0))</f>
        <v>0</v>
      </c>
      <c r="CR377" s="567">
        <f>IF('Rent Roll'!$AD43=0,0,IF(CR$3=EOMONTH('Rent Roll'!$AF43,0),1,0))</f>
        <v>0</v>
      </c>
      <c r="CS377" s="567">
        <f>IF('Rent Roll'!$AD43=0,0,IF(CS$3=EOMONTH('Rent Roll'!$AF43,0),1,0))</f>
        <v>0</v>
      </c>
      <c r="CT377" s="567">
        <f>IF('Rent Roll'!$AD43=0,0,IF(CT$3=EOMONTH('Rent Roll'!$AF43,0),1,0))</f>
        <v>0</v>
      </c>
      <c r="CU377" s="567">
        <f>IF('Rent Roll'!$AD43=0,0,IF(CU$3=EOMONTH('Rent Roll'!$AF43,0),1,0))</f>
        <v>0</v>
      </c>
      <c r="CV377" s="567">
        <f>IF('Rent Roll'!$AD43=0,0,IF(CV$3=EOMONTH('Rent Roll'!$AF43,0),1,0))</f>
        <v>0</v>
      </c>
      <c r="CW377" s="567">
        <f>IF('Rent Roll'!$AD43=0,0,IF(CW$3=EOMONTH('Rent Roll'!$AF43,0),1,0))</f>
        <v>0</v>
      </c>
      <c r="CX377" s="767">
        <f>IF('Rent Roll'!$AD43=0,0,IF(CX$3=EOMONTH('Rent Roll'!$AF43,0),1,0))</f>
        <v>0</v>
      </c>
      <c r="CY377" s="768">
        <f>IF('Rent Roll'!$AD43=0,0,IF(CY$3=EOMONTH('Rent Roll'!$AF43,0),1,0))</f>
        <v>0</v>
      </c>
      <c r="CZ377" s="567">
        <f>IF('Rent Roll'!$AD43=0,0,IF(CZ$3=EOMONTH('Rent Roll'!$AF43,0),1,0))</f>
        <v>0</v>
      </c>
      <c r="DA377" s="567">
        <f>IF('Rent Roll'!$AD43=0,0,IF(DA$3=EOMONTH('Rent Roll'!$AF43,0),1,0))</f>
        <v>0</v>
      </c>
      <c r="DB377" s="567">
        <f>IF('Rent Roll'!$AD43=0,0,IF(DB$3=EOMONTH('Rent Roll'!$AF43,0),1,0))</f>
        <v>0</v>
      </c>
      <c r="DC377" s="567">
        <f>IF('Rent Roll'!$AD43=0,0,IF(DC$3=EOMONTH('Rent Roll'!$AF43,0),1,0))</f>
        <v>0</v>
      </c>
      <c r="DD377" s="567">
        <f>IF('Rent Roll'!$AD43=0,0,IF(DD$3=EOMONTH('Rent Roll'!$AF43,0),1,0))</f>
        <v>0</v>
      </c>
      <c r="DE377" s="567">
        <f>IF('Rent Roll'!$AD43=0,0,IF(DE$3=EOMONTH('Rent Roll'!$AF43,0),1,0))</f>
        <v>0</v>
      </c>
      <c r="DF377" s="567">
        <f>IF('Rent Roll'!$AD43=0,0,IF(DF$3=EOMONTH('Rent Roll'!$AF43,0),1,0))</f>
        <v>0</v>
      </c>
      <c r="DG377" s="567">
        <f>IF('Rent Roll'!$AD43=0,0,IF(DG$3=EOMONTH('Rent Roll'!$AF43,0),1,0))</f>
        <v>0</v>
      </c>
      <c r="DH377" s="567">
        <f>IF('Rent Roll'!$AD43=0,0,IF(DH$3=EOMONTH('Rent Roll'!$AF43,0),1,0))</f>
        <v>0</v>
      </c>
      <c r="DI377" s="567">
        <f>IF('Rent Roll'!$AD43=0,0,IF(DI$3=EOMONTH('Rent Roll'!$AF43,0),1,0))</f>
        <v>0</v>
      </c>
      <c r="DJ377" s="767">
        <f>IF('Rent Roll'!$AD43=0,0,IF(DJ$3=EOMONTH('Rent Roll'!$AF43,0),1,0))</f>
        <v>0</v>
      </c>
      <c r="DK377" s="768">
        <f>IF('Rent Roll'!$AD43=0,0,IF(DK$3=EOMONTH('Rent Roll'!$AF43,0),1,0))</f>
        <v>0</v>
      </c>
      <c r="DL377" s="567">
        <f>IF('Rent Roll'!$AD43=0,0,IF(DL$3=EOMONTH('Rent Roll'!$AF43,0),1,0))</f>
        <v>0</v>
      </c>
      <c r="DM377" s="567">
        <f>IF('Rent Roll'!$AD43=0,0,IF(DM$3=EOMONTH('Rent Roll'!$AF43,0),1,0))</f>
        <v>0</v>
      </c>
      <c r="DN377" s="567">
        <f>IF('Rent Roll'!$AD43=0,0,IF(DN$3=EOMONTH('Rent Roll'!$AF43,0),1,0))</f>
        <v>0</v>
      </c>
      <c r="DO377" s="567">
        <f>IF('Rent Roll'!$AD43=0,0,IF(DO$3=EOMONTH('Rent Roll'!$AF43,0),1,0))</f>
        <v>0</v>
      </c>
      <c r="DP377" s="567">
        <f>IF('Rent Roll'!$AD43=0,0,IF(DP$3=EOMONTH('Rent Roll'!$AF43,0),1,0))</f>
        <v>0</v>
      </c>
      <c r="DQ377" s="567">
        <f>IF('Rent Roll'!$AD43=0,0,IF(DQ$3=EOMONTH('Rent Roll'!$AF43,0),1,0))</f>
        <v>0</v>
      </c>
      <c r="DR377" s="567">
        <f>IF('Rent Roll'!$AD43=0,0,IF(DR$3=EOMONTH('Rent Roll'!$AF43,0),1,0))</f>
        <v>0</v>
      </c>
      <c r="DS377" s="567">
        <f>IF('Rent Roll'!$AD43=0,0,IF(DS$3=EOMONTH('Rent Roll'!$AF43,0),1,0))</f>
        <v>0</v>
      </c>
      <c r="DT377" s="567">
        <f>IF('Rent Roll'!$AD43=0,0,IF(DT$3=EOMONTH('Rent Roll'!$AF43,0),1,0))</f>
        <v>0</v>
      </c>
      <c r="DU377" s="567">
        <f>IF('Rent Roll'!$AD43=0,0,IF(DU$3=EOMONTH('Rent Roll'!$AF43,0),1,0))</f>
        <v>0</v>
      </c>
      <c r="DV377" s="567">
        <f>IF('Rent Roll'!$AD43=0,0,IF(DV$3=EOMONTH('Rent Roll'!$AF43,0),1,0))</f>
        <v>0</v>
      </c>
    </row>
    <row r="378" spans="1:126" s="568" customFormat="1" ht="12" customHeight="1" outlineLevel="1" x14ac:dyDescent="0.4">
      <c r="A378" s="732"/>
      <c r="B378" s="564">
        <f>'Rent Roll'!$B44</f>
        <v>0</v>
      </c>
      <c r="C378" s="575" t="s">
        <v>81</v>
      </c>
      <c r="D378" s="565"/>
      <c r="E378" s="566"/>
      <c r="F378" s="778">
        <f>IF('Rent Roll'!$AD44=0,0,IF(F$3=EOMONTH('Rent Roll'!$AF44,0),1,0))</f>
        <v>0</v>
      </c>
      <c r="G378" s="768">
        <f>IF('Rent Roll'!$AD44=0,0,IF(G$3=EOMONTH('Rent Roll'!$AF44,0),1,0))</f>
        <v>0</v>
      </c>
      <c r="H378" s="567">
        <f>IF('Rent Roll'!$AD44=0,0,IF(H$3=EOMONTH('Rent Roll'!$AF44,0),1,0))</f>
        <v>0</v>
      </c>
      <c r="I378" s="567">
        <f>IF('Rent Roll'!$AD44=0,0,IF(I$3=EOMONTH('Rent Roll'!$AF44,0),1,0))</f>
        <v>0</v>
      </c>
      <c r="J378" s="567">
        <f>IF('Rent Roll'!$AD44=0,0,IF(J$3=EOMONTH('Rent Roll'!$AF44,0),1,0))</f>
        <v>0</v>
      </c>
      <c r="K378" s="567">
        <f>IF('Rent Roll'!$AD44=0,0,IF(K$3=EOMONTH('Rent Roll'!$AF44,0),1,0))</f>
        <v>0</v>
      </c>
      <c r="L378" s="567">
        <f>IF('Rent Roll'!$AD44=0,0,IF(L$3=EOMONTH('Rent Roll'!$AF44,0),1,0))</f>
        <v>0</v>
      </c>
      <c r="M378" s="567">
        <f>IF('Rent Roll'!$AD44=0,0,IF(M$3=EOMONTH('Rent Roll'!$AF44,0),1,0))</f>
        <v>0</v>
      </c>
      <c r="N378" s="567">
        <f>IF('Rent Roll'!$AD44=0,0,IF(N$3=EOMONTH('Rent Roll'!$AF44,0),1,0))</f>
        <v>0</v>
      </c>
      <c r="O378" s="567">
        <f>IF('Rent Roll'!$AD44=0,0,IF(O$3=EOMONTH('Rent Roll'!$AF44,0),1,0))</f>
        <v>0</v>
      </c>
      <c r="P378" s="567">
        <f>IF('Rent Roll'!$AD44=0,0,IF(P$3=EOMONTH('Rent Roll'!$AF44,0),1,0))</f>
        <v>0</v>
      </c>
      <c r="Q378" s="567">
        <f>IF('Rent Roll'!$AD44=0,0,IF(Q$3=EOMONTH('Rent Roll'!$AF44,0),1,0))</f>
        <v>0</v>
      </c>
      <c r="R378" s="767">
        <f>IF('Rent Roll'!$AD44=0,0,IF(R$3=EOMONTH('Rent Roll'!$AF44,0),1,0))</f>
        <v>0</v>
      </c>
      <c r="S378" s="768">
        <f>IF('Rent Roll'!$AD44=0,0,IF(S$3=EOMONTH('Rent Roll'!$AF44,0),1,0))</f>
        <v>0</v>
      </c>
      <c r="T378" s="567">
        <f>IF('Rent Roll'!$AD44=0,0,IF(T$3=EOMONTH('Rent Roll'!$AF44,0),1,0))</f>
        <v>0</v>
      </c>
      <c r="U378" s="567">
        <f>IF('Rent Roll'!$AD44=0,0,IF(U$3=EOMONTH('Rent Roll'!$AF44,0),1,0))</f>
        <v>0</v>
      </c>
      <c r="V378" s="567">
        <f>IF('Rent Roll'!$AD44=0,0,IF(V$3=EOMONTH('Rent Roll'!$AF44,0),1,0))</f>
        <v>0</v>
      </c>
      <c r="W378" s="567">
        <f>IF('Rent Roll'!$AD44=0,0,IF(W$3=EOMONTH('Rent Roll'!$AF44,0),1,0))</f>
        <v>0</v>
      </c>
      <c r="X378" s="567">
        <f>IF('Rent Roll'!$AD44=0,0,IF(X$3=EOMONTH('Rent Roll'!$AF44,0),1,0))</f>
        <v>0</v>
      </c>
      <c r="Y378" s="567">
        <f>IF('Rent Roll'!$AD44=0,0,IF(Y$3=EOMONTH('Rent Roll'!$AF44,0),1,0))</f>
        <v>0</v>
      </c>
      <c r="Z378" s="567">
        <f>IF('Rent Roll'!$AD44=0,0,IF(Z$3=EOMONTH('Rent Roll'!$AF44,0),1,0))</f>
        <v>0</v>
      </c>
      <c r="AA378" s="567">
        <f>IF('Rent Roll'!$AD44=0,0,IF(AA$3=EOMONTH('Rent Roll'!$AF44,0),1,0))</f>
        <v>0</v>
      </c>
      <c r="AB378" s="567">
        <f>IF('Rent Roll'!$AD44=0,0,IF(AB$3=EOMONTH('Rent Roll'!$AF44,0),1,0))</f>
        <v>0</v>
      </c>
      <c r="AC378" s="567">
        <f>IF('Rent Roll'!$AD44=0,0,IF(AC$3=EOMONTH('Rent Roll'!$AF44,0),1,0))</f>
        <v>0</v>
      </c>
      <c r="AD378" s="767">
        <f>IF('Rent Roll'!$AD44=0,0,IF(AD$3=EOMONTH('Rent Roll'!$AF44,0),1,0))</f>
        <v>0</v>
      </c>
      <c r="AE378" s="768">
        <f>IF('Rent Roll'!$AD44=0,0,IF(AE$3=EOMONTH('Rent Roll'!$AF44,0),1,0))</f>
        <v>0</v>
      </c>
      <c r="AF378" s="567">
        <f>IF('Rent Roll'!$AD44=0,0,IF(AF$3=EOMONTH('Rent Roll'!$AF44,0),1,0))</f>
        <v>0</v>
      </c>
      <c r="AG378" s="567">
        <f>IF('Rent Roll'!$AD44=0,0,IF(AG$3=EOMONTH('Rent Roll'!$AF44,0),1,0))</f>
        <v>0</v>
      </c>
      <c r="AH378" s="567">
        <f>IF('Rent Roll'!$AD44=0,0,IF(AH$3=EOMONTH('Rent Roll'!$AF44,0),1,0))</f>
        <v>0</v>
      </c>
      <c r="AI378" s="567">
        <f>IF('Rent Roll'!$AD44=0,0,IF(AI$3=EOMONTH('Rent Roll'!$AF44,0),1,0))</f>
        <v>0</v>
      </c>
      <c r="AJ378" s="567">
        <f>IF('Rent Roll'!$AD44=0,0,IF(AJ$3=EOMONTH('Rent Roll'!$AF44,0),1,0))</f>
        <v>0</v>
      </c>
      <c r="AK378" s="567">
        <f>IF('Rent Roll'!$AD44=0,0,IF(AK$3=EOMONTH('Rent Roll'!$AF44,0),1,0))</f>
        <v>0</v>
      </c>
      <c r="AL378" s="567">
        <f>IF('Rent Roll'!$AD44=0,0,IF(AL$3=EOMONTH('Rent Roll'!$AF44,0),1,0))</f>
        <v>0</v>
      </c>
      <c r="AM378" s="567">
        <f>IF('Rent Roll'!$AD44=0,0,IF(AM$3=EOMONTH('Rent Roll'!$AF44,0),1,0))</f>
        <v>0</v>
      </c>
      <c r="AN378" s="567">
        <f>IF('Rent Roll'!$AD44=0,0,IF(AN$3=EOMONTH('Rent Roll'!$AF44,0),1,0))</f>
        <v>0</v>
      </c>
      <c r="AO378" s="567">
        <f>IF('Rent Roll'!$AD44=0,0,IF(AO$3=EOMONTH('Rent Roll'!$AF44,0),1,0))</f>
        <v>0</v>
      </c>
      <c r="AP378" s="767">
        <f>IF('Rent Roll'!$AD44=0,0,IF(AP$3=EOMONTH('Rent Roll'!$AF44,0),1,0))</f>
        <v>0</v>
      </c>
      <c r="AQ378" s="768">
        <f>IF('Rent Roll'!$AD44=0,0,IF(AQ$3=EOMONTH('Rent Roll'!$AF44,0),1,0))</f>
        <v>0</v>
      </c>
      <c r="AR378" s="567">
        <f>IF('Rent Roll'!$AD44=0,0,IF(AR$3=EOMONTH('Rent Roll'!$AF44,0),1,0))</f>
        <v>0</v>
      </c>
      <c r="AS378" s="567">
        <f>IF('Rent Roll'!$AD44=0,0,IF(AS$3=EOMONTH('Rent Roll'!$AF44,0),1,0))</f>
        <v>0</v>
      </c>
      <c r="AT378" s="567">
        <f>IF('Rent Roll'!$AD44=0,0,IF(AT$3=EOMONTH('Rent Roll'!$AF44,0),1,0))</f>
        <v>0</v>
      </c>
      <c r="AU378" s="567">
        <f>IF('Rent Roll'!$AD44=0,0,IF(AU$3=EOMONTH('Rent Roll'!$AF44,0),1,0))</f>
        <v>0</v>
      </c>
      <c r="AV378" s="567">
        <f>IF('Rent Roll'!$AD44=0,0,IF(AV$3=EOMONTH('Rent Roll'!$AF44,0),1,0))</f>
        <v>0</v>
      </c>
      <c r="AW378" s="567">
        <f>IF('Rent Roll'!$AD44=0,0,IF(AW$3=EOMONTH('Rent Roll'!$AF44,0),1,0))</f>
        <v>0</v>
      </c>
      <c r="AX378" s="567">
        <f>IF('Rent Roll'!$AD44=0,0,IF(AX$3=EOMONTH('Rent Roll'!$AF44,0),1,0))</f>
        <v>0</v>
      </c>
      <c r="AY378" s="567">
        <f>IF('Rent Roll'!$AD44=0,0,IF(AY$3=EOMONTH('Rent Roll'!$AF44,0),1,0))</f>
        <v>0</v>
      </c>
      <c r="AZ378" s="567">
        <f>IF('Rent Roll'!$AD44=0,0,IF(AZ$3=EOMONTH('Rent Roll'!$AF44,0),1,0))</f>
        <v>0</v>
      </c>
      <c r="BA378" s="567">
        <f>IF('Rent Roll'!$AD44=0,0,IF(BA$3=EOMONTH('Rent Roll'!$AF44,0),1,0))</f>
        <v>0</v>
      </c>
      <c r="BB378" s="767">
        <f>IF('Rent Roll'!$AD44=0,0,IF(BB$3=EOMONTH('Rent Roll'!$AF44,0),1,0))</f>
        <v>0</v>
      </c>
      <c r="BC378" s="768">
        <f>IF('Rent Roll'!$AD44=0,0,IF(BC$3=EOMONTH('Rent Roll'!$AF44,0),1,0))</f>
        <v>0</v>
      </c>
      <c r="BD378" s="567">
        <f>IF('Rent Roll'!$AD44=0,0,IF(BD$3=EOMONTH('Rent Roll'!$AF44,0),1,0))</f>
        <v>0</v>
      </c>
      <c r="BE378" s="567">
        <f>IF('Rent Roll'!$AD44=0,0,IF(BE$3=EOMONTH('Rent Roll'!$AF44,0),1,0))</f>
        <v>0</v>
      </c>
      <c r="BF378" s="567">
        <f>IF('Rent Roll'!$AD44=0,0,IF(BF$3=EOMONTH('Rent Roll'!$AF44,0),1,0))</f>
        <v>0</v>
      </c>
      <c r="BG378" s="567">
        <f>IF('Rent Roll'!$AD44=0,0,IF(BG$3=EOMONTH('Rent Roll'!$AF44,0),1,0))</f>
        <v>0</v>
      </c>
      <c r="BH378" s="567">
        <f>IF('Rent Roll'!$AD44=0,0,IF(BH$3=EOMONTH('Rent Roll'!$AF44,0),1,0))</f>
        <v>0</v>
      </c>
      <c r="BI378" s="567">
        <f>IF('Rent Roll'!$AD44=0,0,IF(BI$3=EOMONTH('Rent Roll'!$AF44,0),1,0))</f>
        <v>0</v>
      </c>
      <c r="BJ378" s="567">
        <f>IF('Rent Roll'!$AD44=0,0,IF(BJ$3=EOMONTH('Rent Roll'!$AF44,0),1,0))</f>
        <v>0</v>
      </c>
      <c r="BK378" s="567">
        <f>IF('Rent Roll'!$AD44=0,0,IF(BK$3=EOMONTH('Rent Roll'!$AF44,0),1,0))</f>
        <v>0</v>
      </c>
      <c r="BL378" s="567">
        <f>IF('Rent Roll'!$AD44=0,0,IF(BL$3=EOMONTH('Rent Roll'!$AF44,0),1,0))</f>
        <v>0</v>
      </c>
      <c r="BM378" s="567">
        <f>IF('Rent Roll'!$AD44=0,0,IF(BM$3=EOMONTH('Rent Roll'!$AF44,0),1,0))</f>
        <v>0</v>
      </c>
      <c r="BN378" s="767">
        <f>IF('Rent Roll'!$AD44=0,0,IF(BN$3=EOMONTH('Rent Roll'!$AF44,0),1,0))</f>
        <v>0</v>
      </c>
      <c r="BO378" s="768">
        <f>IF('Rent Roll'!$AD44=0,0,IF(BO$3=EOMONTH('Rent Roll'!$AF44,0),1,0))</f>
        <v>0</v>
      </c>
      <c r="BP378" s="567">
        <f>IF('Rent Roll'!$AD44=0,0,IF(BP$3=EOMONTH('Rent Roll'!$AF44,0),1,0))</f>
        <v>0</v>
      </c>
      <c r="BQ378" s="567">
        <f>IF('Rent Roll'!$AD44=0,0,IF(BQ$3=EOMONTH('Rent Roll'!$AF44,0),1,0))</f>
        <v>0</v>
      </c>
      <c r="BR378" s="567">
        <f>IF('Rent Roll'!$AD44=0,0,IF(BR$3=EOMONTH('Rent Roll'!$AF44,0),1,0))</f>
        <v>0</v>
      </c>
      <c r="BS378" s="567">
        <f>IF('Rent Roll'!$AD44=0,0,IF(BS$3=EOMONTH('Rent Roll'!$AF44,0),1,0))</f>
        <v>0</v>
      </c>
      <c r="BT378" s="567">
        <f>IF('Rent Roll'!$AD44=0,0,IF(BT$3=EOMONTH('Rent Roll'!$AF44,0),1,0))</f>
        <v>0</v>
      </c>
      <c r="BU378" s="567">
        <f>IF('Rent Roll'!$AD44=0,0,IF(BU$3=EOMONTH('Rent Roll'!$AF44,0),1,0))</f>
        <v>0</v>
      </c>
      <c r="BV378" s="567">
        <f>IF('Rent Roll'!$AD44=0,0,IF(BV$3=EOMONTH('Rent Roll'!$AF44,0),1,0))</f>
        <v>0</v>
      </c>
      <c r="BW378" s="567">
        <f>IF('Rent Roll'!$AD44=0,0,IF(BW$3=EOMONTH('Rent Roll'!$AF44,0),1,0))</f>
        <v>0</v>
      </c>
      <c r="BX378" s="567">
        <f>IF('Rent Roll'!$AD44=0,0,IF(BX$3=EOMONTH('Rent Roll'!$AF44,0),1,0))</f>
        <v>0</v>
      </c>
      <c r="BY378" s="567">
        <f>IF('Rent Roll'!$AD44=0,0,IF(BY$3=EOMONTH('Rent Roll'!$AF44,0),1,0))</f>
        <v>0</v>
      </c>
      <c r="BZ378" s="767">
        <f>IF('Rent Roll'!$AD44=0,0,IF(BZ$3=EOMONTH('Rent Roll'!$AF44,0),1,0))</f>
        <v>0</v>
      </c>
      <c r="CA378" s="768">
        <f>IF('Rent Roll'!$AD44=0,0,IF(CA$3=EOMONTH('Rent Roll'!$AF44,0),1,0))</f>
        <v>0</v>
      </c>
      <c r="CB378" s="567">
        <f>IF('Rent Roll'!$AD44=0,0,IF(CB$3=EOMONTH('Rent Roll'!$AF44,0),1,0))</f>
        <v>0</v>
      </c>
      <c r="CC378" s="567">
        <f>IF('Rent Roll'!$AD44=0,0,IF(CC$3=EOMONTH('Rent Roll'!$AF44,0),1,0))</f>
        <v>0</v>
      </c>
      <c r="CD378" s="567">
        <f>IF('Rent Roll'!$AD44=0,0,IF(CD$3=EOMONTH('Rent Roll'!$AF44,0),1,0))</f>
        <v>0</v>
      </c>
      <c r="CE378" s="567">
        <f>IF('Rent Roll'!$AD44=0,0,IF(CE$3=EOMONTH('Rent Roll'!$AF44,0),1,0))</f>
        <v>0</v>
      </c>
      <c r="CF378" s="567">
        <f>IF('Rent Roll'!$AD44=0,0,IF(CF$3=EOMONTH('Rent Roll'!$AF44,0),1,0))</f>
        <v>0</v>
      </c>
      <c r="CG378" s="567">
        <f>IF('Rent Roll'!$AD44=0,0,IF(CG$3=EOMONTH('Rent Roll'!$AF44,0),1,0))</f>
        <v>0</v>
      </c>
      <c r="CH378" s="567">
        <f>IF('Rent Roll'!$AD44=0,0,IF(CH$3=EOMONTH('Rent Roll'!$AF44,0),1,0))</f>
        <v>0</v>
      </c>
      <c r="CI378" s="567">
        <f>IF('Rent Roll'!$AD44=0,0,IF(CI$3=EOMONTH('Rent Roll'!$AF44,0),1,0))</f>
        <v>0</v>
      </c>
      <c r="CJ378" s="567">
        <f>IF('Rent Roll'!$AD44=0,0,IF(CJ$3=EOMONTH('Rent Roll'!$AF44,0),1,0))</f>
        <v>0</v>
      </c>
      <c r="CK378" s="567">
        <f>IF('Rent Roll'!$AD44=0,0,IF(CK$3=EOMONTH('Rent Roll'!$AF44,0),1,0))</f>
        <v>0</v>
      </c>
      <c r="CL378" s="767">
        <f>IF('Rent Roll'!$AD44=0,0,IF(CL$3=EOMONTH('Rent Roll'!$AF44,0),1,0))</f>
        <v>0</v>
      </c>
      <c r="CM378" s="768">
        <f>IF('Rent Roll'!$AD44=0,0,IF(CM$3=EOMONTH('Rent Roll'!$AF44,0),1,0))</f>
        <v>0</v>
      </c>
      <c r="CN378" s="567">
        <f>IF('Rent Roll'!$AD44=0,0,IF(CN$3=EOMONTH('Rent Roll'!$AF44,0),1,0))</f>
        <v>0</v>
      </c>
      <c r="CO378" s="567">
        <f>IF('Rent Roll'!$AD44=0,0,IF(CO$3=EOMONTH('Rent Roll'!$AF44,0),1,0))</f>
        <v>0</v>
      </c>
      <c r="CP378" s="567">
        <f>IF('Rent Roll'!$AD44=0,0,IF(CP$3=EOMONTH('Rent Roll'!$AF44,0),1,0))</f>
        <v>0</v>
      </c>
      <c r="CQ378" s="567">
        <f>IF('Rent Roll'!$AD44=0,0,IF(CQ$3=EOMONTH('Rent Roll'!$AF44,0),1,0))</f>
        <v>0</v>
      </c>
      <c r="CR378" s="567">
        <f>IF('Rent Roll'!$AD44=0,0,IF(CR$3=EOMONTH('Rent Roll'!$AF44,0),1,0))</f>
        <v>0</v>
      </c>
      <c r="CS378" s="567">
        <f>IF('Rent Roll'!$AD44=0,0,IF(CS$3=EOMONTH('Rent Roll'!$AF44,0),1,0))</f>
        <v>0</v>
      </c>
      <c r="CT378" s="567">
        <f>IF('Rent Roll'!$AD44=0,0,IF(CT$3=EOMONTH('Rent Roll'!$AF44,0),1,0))</f>
        <v>0</v>
      </c>
      <c r="CU378" s="567">
        <f>IF('Rent Roll'!$AD44=0,0,IF(CU$3=EOMONTH('Rent Roll'!$AF44,0),1,0))</f>
        <v>0</v>
      </c>
      <c r="CV378" s="567">
        <f>IF('Rent Roll'!$AD44=0,0,IF(CV$3=EOMONTH('Rent Roll'!$AF44,0),1,0))</f>
        <v>0</v>
      </c>
      <c r="CW378" s="567">
        <f>IF('Rent Roll'!$AD44=0,0,IF(CW$3=EOMONTH('Rent Roll'!$AF44,0),1,0))</f>
        <v>0</v>
      </c>
      <c r="CX378" s="767">
        <f>IF('Rent Roll'!$AD44=0,0,IF(CX$3=EOMONTH('Rent Roll'!$AF44,0),1,0))</f>
        <v>0</v>
      </c>
      <c r="CY378" s="768">
        <f>IF('Rent Roll'!$AD44=0,0,IF(CY$3=EOMONTH('Rent Roll'!$AF44,0),1,0))</f>
        <v>0</v>
      </c>
      <c r="CZ378" s="567">
        <f>IF('Rent Roll'!$AD44=0,0,IF(CZ$3=EOMONTH('Rent Roll'!$AF44,0),1,0))</f>
        <v>0</v>
      </c>
      <c r="DA378" s="567">
        <f>IF('Rent Roll'!$AD44=0,0,IF(DA$3=EOMONTH('Rent Roll'!$AF44,0),1,0))</f>
        <v>0</v>
      </c>
      <c r="DB378" s="567">
        <f>IF('Rent Roll'!$AD44=0,0,IF(DB$3=EOMONTH('Rent Roll'!$AF44,0),1,0))</f>
        <v>0</v>
      </c>
      <c r="DC378" s="567">
        <f>IF('Rent Roll'!$AD44=0,0,IF(DC$3=EOMONTH('Rent Roll'!$AF44,0),1,0))</f>
        <v>0</v>
      </c>
      <c r="DD378" s="567">
        <f>IF('Rent Roll'!$AD44=0,0,IF(DD$3=EOMONTH('Rent Roll'!$AF44,0),1,0))</f>
        <v>0</v>
      </c>
      <c r="DE378" s="567">
        <f>IF('Rent Roll'!$AD44=0,0,IF(DE$3=EOMONTH('Rent Roll'!$AF44,0),1,0))</f>
        <v>0</v>
      </c>
      <c r="DF378" s="567">
        <f>IF('Rent Roll'!$AD44=0,0,IF(DF$3=EOMONTH('Rent Roll'!$AF44,0),1,0))</f>
        <v>0</v>
      </c>
      <c r="DG378" s="567">
        <f>IF('Rent Roll'!$AD44=0,0,IF(DG$3=EOMONTH('Rent Roll'!$AF44,0),1,0))</f>
        <v>0</v>
      </c>
      <c r="DH378" s="567">
        <f>IF('Rent Roll'!$AD44=0,0,IF(DH$3=EOMONTH('Rent Roll'!$AF44,0),1,0))</f>
        <v>0</v>
      </c>
      <c r="DI378" s="567">
        <f>IF('Rent Roll'!$AD44=0,0,IF(DI$3=EOMONTH('Rent Roll'!$AF44,0),1,0))</f>
        <v>0</v>
      </c>
      <c r="DJ378" s="767">
        <f>IF('Rent Roll'!$AD44=0,0,IF(DJ$3=EOMONTH('Rent Roll'!$AF44,0),1,0))</f>
        <v>0</v>
      </c>
      <c r="DK378" s="768">
        <f>IF('Rent Roll'!$AD44=0,0,IF(DK$3=EOMONTH('Rent Roll'!$AF44,0),1,0))</f>
        <v>0</v>
      </c>
      <c r="DL378" s="567">
        <f>IF('Rent Roll'!$AD44=0,0,IF(DL$3=EOMONTH('Rent Roll'!$AF44,0),1,0))</f>
        <v>0</v>
      </c>
      <c r="DM378" s="567">
        <f>IF('Rent Roll'!$AD44=0,0,IF(DM$3=EOMONTH('Rent Roll'!$AF44,0),1,0))</f>
        <v>0</v>
      </c>
      <c r="DN378" s="567">
        <f>IF('Rent Roll'!$AD44=0,0,IF(DN$3=EOMONTH('Rent Roll'!$AF44,0),1,0))</f>
        <v>0</v>
      </c>
      <c r="DO378" s="567">
        <f>IF('Rent Roll'!$AD44=0,0,IF(DO$3=EOMONTH('Rent Roll'!$AF44,0),1,0))</f>
        <v>0</v>
      </c>
      <c r="DP378" s="567">
        <f>IF('Rent Roll'!$AD44=0,0,IF(DP$3=EOMONTH('Rent Roll'!$AF44,0),1,0))</f>
        <v>0</v>
      </c>
      <c r="DQ378" s="567">
        <f>IF('Rent Roll'!$AD44=0,0,IF(DQ$3=EOMONTH('Rent Roll'!$AF44,0),1,0))</f>
        <v>0</v>
      </c>
      <c r="DR378" s="567">
        <f>IF('Rent Roll'!$AD44=0,0,IF(DR$3=EOMONTH('Rent Roll'!$AF44,0),1,0))</f>
        <v>0</v>
      </c>
      <c r="DS378" s="567">
        <f>IF('Rent Roll'!$AD44=0,0,IF(DS$3=EOMONTH('Rent Roll'!$AF44,0),1,0))</f>
        <v>0</v>
      </c>
      <c r="DT378" s="567">
        <f>IF('Rent Roll'!$AD44=0,0,IF(DT$3=EOMONTH('Rent Roll'!$AF44,0),1,0))</f>
        <v>0</v>
      </c>
      <c r="DU378" s="567">
        <f>IF('Rent Roll'!$AD44=0,0,IF(DU$3=EOMONTH('Rent Roll'!$AF44,0),1,0))</f>
        <v>0</v>
      </c>
      <c r="DV378" s="567">
        <f>IF('Rent Roll'!$AD44=0,0,IF(DV$3=EOMONTH('Rent Roll'!$AF44,0),1,0))</f>
        <v>0</v>
      </c>
    </row>
    <row r="379" spans="1:126" s="568" customFormat="1" ht="12" customHeight="1" outlineLevel="1" x14ac:dyDescent="0.4">
      <c r="A379" s="732"/>
      <c r="B379" s="564">
        <f>'Rent Roll'!$B45</f>
        <v>0</v>
      </c>
      <c r="C379" s="575" t="s">
        <v>81</v>
      </c>
      <c r="D379" s="565"/>
      <c r="E379" s="566"/>
      <c r="F379" s="778">
        <f>IF('Rent Roll'!$AD45=0,0,IF(F$3=EOMONTH('Rent Roll'!$AF45,0),1,0))</f>
        <v>0</v>
      </c>
      <c r="G379" s="768">
        <f>IF('Rent Roll'!$AD45=0,0,IF(G$3=EOMONTH('Rent Roll'!$AF45,0),1,0))</f>
        <v>0</v>
      </c>
      <c r="H379" s="567">
        <f>IF('Rent Roll'!$AD45=0,0,IF(H$3=EOMONTH('Rent Roll'!$AF45,0),1,0))</f>
        <v>0</v>
      </c>
      <c r="I379" s="567">
        <f>IF('Rent Roll'!$AD45=0,0,IF(I$3=EOMONTH('Rent Roll'!$AF45,0),1,0))</f>
        <v>0</v>
      </c>
      <c r="J379" s="567">
        <f>IF('Rent Roll'!$AD45=0,0,IF(J$3=EOMONTH('Rent Roll'!$AF45,0),1,0))</f>
        <v>0</v>
      </c>
      <c r="K379" s="567">
        <f>IF('Rent Roll'!$AD45=0,0,IF(K$3=EOMONTH('Rent Roll'!$AF45,0),1,0))</f>
        <v>0</v>
      </c>
      <c r="L379" s="567">
        <f>IF('Rent Roll'!$AD45=0,0,IF(L$3=EOMONTH('Rent Roll'!$AF45,0),1,0))</f>
        <v>0</v>
      </c>
      <c r="M379" s="567">
        <f>IF('Rent Roll'!$AD45=0,0,IF(M$3=EOMONTH('Rent Roll'!$AF45,0),1,0))</f>
        <v>0</v>
      </c>
      <c r="N379" s="567">
        <f>IF('Rent Roll'!$AD45=0,0,IF(N$3=EOMONTH('Rent Roll'!$AF45,0),1,0))</f>
        <v>0</v>
      </c>
      <c r="O379" s="567">
        <f>IF('Rent Roll'!$AD45=0,0,IF(O$3=EOMONTH('Rent Roll'!$AF45,0),1,0))</f>
        <v>0</v>
      </c>
      <c r="P379" s="567">
        <f>IF('Rent Roll'!$AD45=0,0,IF(P$3=EOMONTH('Rent Roll'!$AF45,0),1,0))</f>
        <v>0</v>
      </c>
      <c r="Q379" s="567">
        <f>IF('Rent Roll'!$AD45=0,0,IF(Q$3=EOMONTH('Rent Roll'!$AF45,0),1,0))</f>
        <v>0</v>
      </c>
      <c r="R379" s="767">
        <f>IF('Rent Roll'!$AD45=0,0,IF(R$3=EOMONTH('Rent Roll'!$AF45,0),1,0))</f>
        <v>0</v>
      </c>
      <c r="S379" s="768">
        <f>IF('Rent Roll'!$AD45=0,0,IF(S$3=EOMONTH('Rent Roll'!$AF45,0),1,0))</f>
        <v>0</v>
      </c>
      <c r="T379" s="567">
        <f>IF('Rent Roll'!$AD45=0,0,IF(T$3=EOMONTH('Rent Roll'!$AF45,0),1,0))</f>
        <v>0</v>
      </c>
      <c r="U379" s="567">
        <f>IF('Rent Roll'!$AD45=0,0,IF(U$3=EOMONTH('Rent Roll'!$AF45,0),1,0))</f>
        <v>0</v>
      </c>
      <c r="V379" s="567">
        <f>IF('Rent Roll'!$AD45=0,0,IF(V$3=EOMONTH('Rent Roll'!$AF45,0),1,0))</f>
        <v>0</v>
      </c>
      <c r="W379" s="567">
        <f>IF('Rent Roll'!$AD45=0,0,IF(W$3=EOMONTH('Rent Roll'!$AF45,0),1,0))</f>
        <v>0</v>
      </c>
      <c r="X379" s="567">
        <f>IF('Rent Roll'!$AD45=0,0,IF(X$3=EOMONTH('Rent Roll'!$AF45,0),1,0))</f>
        <v>0</v>
      </c>
      <c r="Y379" s="567">
        <f>IF('Rent Roll'!$AD45=0,0,IF(Y$3=EOMONTH('Rent Roll'!$AF45,0),1,0))</f>
        <v>0</v>
      </c>
      <c r="Z379" s="567">
        <f>IF('Rent Roll'!$AD45=0,0,IF(Z$3=EOMONTH('Rent Roll'!$AF45,0),1,0))</f>
        <v>0</v>
      </c>
      <c r="AA379" s="567">
        <f>IF('Rent Roll'!$AD45=0,0,IF(AA$3=EOMONTH('Rent Roll'!$AF45,0),1,0))</f>
        <v>0</v>
      </c>
      <c r="AB379" s="567">
        <f>IF('Rent Roll'!$AD45=0,0,IF(AB$3=EOMONTH('Rent Roll'!$AF45,0),1,0))</f>
        <v>0</v>
      </c>
      <c r="AC379" s="567">
        <f>IF('Rent Roll'!$AD45=0,0,IF(AC$3=EOMONTH('Rent Roll'!$AF45,0),1,0))</f>
        <v>0</v>
      </c>
      <c r="AD379" s="767">
        <f>IF('Rent Roll'!$AD45=0,0,IF(AD$3=EOMONTH('Rent Roll'!$AF45,0),1,0))</f>
        <v>0</v>
      </c>
      <c r="AE379" s="768">
        <f>IF('Rent Roll'!$AD45=0,0,IF(AE$3=EOMONTH('Rent Roll'!$AF45,0),1,0))</f>
        <v>0</v>
      </c>
      <c r="AF379" s="567">
        <f>IF('Rent Roll'!$AD45=0,0,IF(AF$3=EOMONTH('Rent Roll'!$AF45,0),1,0))</f>
        <v>0</v>
      </c>
      <c r="AG379" s="567">
        <f>IF('Rent Roll'!$AD45=0,0,IF(AG$3=EOMONTH('Rent Roll'!$AF45,0),1,0))</f>
        <v>0</v>
      </c>
      <c r="AH379" s="567">
        <f>IF('Rent Roll'!$AD45=0,0,IF(AH$3=EOMONTH('Rent Roll'!$AF45,0),1,0))</f>
        <v>0</v>
      </c>
      <c r="AI379" s="567">
        <f>IF('Rent Roll'!$AD45=0,0,IF(AI$3=EOMONTH('Rent Roll'!$AF45,0),1,0))</f>
        <v>0</v>
      </c>
      <c r="AJ379" s="567">
        <f>IF('Rent Roll'!$AD45=0,0,IF(AJ$3=EOMONTH('Rent Roll'!$AF45,0),1,0))</f>
        <v>0</v>
      </c>
      <c r="AK379" s="567">
        <f>IF('Rent Roll'!$AD45=0,0,IF(AK$3=EOMONTH('Rent Roll'!$AF45,0),1,0))</f>
        <v>0</v>
      </c>
      <c r="AL379" s="567">
        <f>IF('Rent Roll'!$AD45=0,0,IF(AL$3=EOMONTH('Rent Roll'!$AF45,0),1,0))</f>
        <v>0</v>
      </c>
      <c r="AM379" s="567">
        <f>IF('Rent Roll'!$AD45=0,0,IF(AM$3=EOMONTH('Rent Roll'!$AF45,0),1,0))</f>
        <v>0</v>
      </c>
      <c r="AN379" s="567">
        <f>IF('Rent Roll'!$AD45=0,0,IF(AN$3=EOMONTH('Rent Roll'!$AF45,0),1,0))</f>
        <v>0</v>
      </c>
      <c r="AO379" s="567">
        <f>IF('Rent Roll'!$AD45=0,0,IF(AO$3=EOMONTH('Rent Roll'!$AF45,0),1,0))</f>
        <v>0</v>
      </c>
      <c r="AP379" s="767">
        <f>IF('Rent Roll'!$AD45=0,0,IF(AP$3=EOMONTH('Rent Roll'!$AF45,0),1,0))</f>
        <v>0</v>
      </c>
      <c r="AQ379" s="768">
        <f>IF('Rent Roll'!$AD45=0,0,IF(AQ$3=EOMONTH('Rent Roll'!$AF45,0),1,0))</f>
        <v>0</v>
      </c>
      <c r="AR379" s="567">
        <f>IF('Rent Roll'!$AD45=0,0,IF(AR$3=EOMONTH('Rent Roll'!$AF45,0),1,0))</f>
        <v>0</v>
      </c>
      <c r="AS379" s="567">
        <f>IF('Rent Roll'!$AD45=0,0,IF(AS$3=EOMONTH('Rent Roll'!$AF45,0),1,0))</f>
        <v>0</v>
      </c>
      <c r="AT379" s="567">
        <f>IF('Rent Roll'!$AD45=0,0,IF(AT$3=EOMONTH('Rent Roll'!$AF45,0),1,0))</f>
        <v>0</v>
      </c>
      <c r="AU379" s="567">
        <f>IF('Rent Roll'!$AD45=0,0,IF(AU$3=EOMONTH('Rent Roll'!$AF45,0),1,0))</f>
        <v>0</v>
      </c>
      <c r="AV379" s="567">
        <f>IF('Rent Roll'!$AD45=0,0,IF(AV$3=EOMONTH('Rent Roll'!$AF45,0),1,0))</f>
        <v>0</v>
      </c>
      <c r="AW379" s="567">
        <f>IF('Rent Roll'!$AD45=0,0,IF(AW$3=EOMONTH('Rent Roll'!$AF45,0),1,0))</f>
        <v>0</v>
      </c>
      <c r="AX379" s="567">
        <f>IF('Rent Roll'!$AD45=0,0,IF(AX$3=EOMONTH('Rent Roll'!$AF45,0),1,0))</f>
        <v>0</v>
      </c>
      <c r="AY379" s="567">
        <f>IF('Rent Roll'!$AD45=0,0,IF(AY$3=EOMONTH('Rent Roll'!$AF45,0),1,0))</f>
        <v>0</v>
      </c>
      <c r="AZ379" s="567">
        <f>IF('Rent Roll'!$AD45=0,0,IF(AZ$3=EOMONTH('Rent Roll'!$AF45,0),1,0))</f>
        <v>0</v>
      </c>
      <c r="BA379" s="567">
        <f>IF('Rent Roll'!$AD45=0,0,IF(BA$3=EOMONTH('Rent Roll'!$AF45,0),1,0))</f>
        <v>0</v>
      </c>
      <c r="BB379" s="767">
        <f>IF('Rent Roll'!$AD45=0,0,IF(BB$3=EOMONTH('Rent Roll'!$AF45,0),1,0))</f>
        <v>0</v>
      </c>
      <c r="BC379" s="768">
        <f>IF('Rent Roll'!$AD45=0,0,IF(BC$3=EOMONTH('Rent Roll'!$AF45,0),1,0))</f>
        <v>0</v>
      </c>
      <c r="BD379" s="567">
        <f>IF('Rent Roll'!$AD45=0,0,IF(BD$3=EOMONTH('Rent Roll'!$AF45,0),1,0))</f>
        <v>0</v>
      </c>
      <c r="BE379" s="567">
        <f>IF('Rent Roll'!$AD45=0,0,IF(BE$3=EOMONTH('Rent Roll'!$AF45,0),1,0))</f>
        <v>0</v>
      </c>
      <c r="BF379" s="567">
        <f>IF('Rent Roll'!$AD45=0,0,IF(BF$3=EOMONTH('Rent Roll'!$AF45,0),1,0))</f>
        <v>0</v>
      </c>
      <c r="BG379" s="567">
        <f>IF('Rent Roll'!$AD45=0,0,IF(BG$3=EOMONTH('Rent Roll'!$AF45,0),1,0))</f>
        <v>0</v>
      </c>
      <c r="BH379" s="567">
        <f>IF('Rent Roll'!$AD45=0,0,IF(BH$3=EOMONTH('Rent Roll'!$AF45,0),1,0))</f>
        <v>0</v>
      </c>
      <c r="BI379" s="567">
        <f>IF('Rent Roll'!$AD45=0,0,IF(BI$3=EOMONTH('Rent Roll'!$AF45,0),1,0))</f>
        <v>0</v>
      </c>
      <c r="BJ379" s="567">
        <f>IF('Rent Roll'!$AD45=0,0,IF(BJ$3=EOMONTH('Rent Roll'!$AF45,0),1,0))</f>
        <v>0</v>
      </c>
      <c r="BK379" s="567">
        <f>IF('Rent Roll'!$AD45=0,0,IF(BK$3=EOMONTH('Rent Roll'!$AF45,0),1,0))</f>
        <v>0</v>
      </c>
      <c r="BL379" s="567">
        <f>IF('Rent Roll'!$AD45=0,0,IF(BL$3=EOMONTH('Rent Roll'!$AF45,0),1,0))</f>
        <v>0</v>
      </c>
      <c r="BM379" s="567">
        <f>IF('Rent Roll'!$AD45=0,0,IF(BM$3=EOMONTH('Rent Roll'!$AF45,0),1,0))</f>
        <v>0</v>
      </c>
      <c r="BN379" s="767">
        <f>IF('Rent Roll'!$AD45=0,0,IF(BN$3=EOMONTH('Rent Roll'!$AF45,0),1,0))</f>
        <v>0</v>
      </c>
      <c r="BO379" s="768">
        <f>IF('Rent Roll'!$AD45=0,0,IF(BO$3=EOMONTH('Rent Roll'!$AF45,0),1,0))</f>
        <v>0</v>
      </c>
      <c r="BP379" s="567">
        <f>IF('Rent Roll'!$AD45=0,0,IF(BP$3=EOMONTH('Rent Roll'!$AF45,0),1,0))</f>
        <v>0</v>
      </c>
      <c r="BQ379" s="567">
        <f>IF('Rent Roll'!$AD45=0,0,IF(BQ$3=EOMONTH('Rent Roll'!$AF45,0),1,0))</f>
        <v>0</v>
      </c>
      <c r="BR379" s="567">
        <f>IF('Rent Roll'!$AD45=0,0,IF(BR$3=EOMONTH('Rent Roll'!$AF45,0),1,0))</f>
        <v>0</v>
      </c>
      <c r="BS379" s="567">
        <f>IF('Rent Roll'!$AD45=0,0,IF(BS$3=EOMONTH('Rent Roll'!$AF45,0),1,0))</f>
        <v>0</v>
      </c>
      <c r="BT379" s="567">
        <f>IF('Rent Roll'!$AD45=0,0,IF(BT$3=EOMONTH('Rent Roll'!$AF45,0),1,0))</f>
        <v>0</v>
      </c>
      <c r="BU379" s="567">
        <f>IF('Rent Roll'!$AD45=0,0,IF(BU$3=EOMONTH('Rent Roll'!$AF45,0),1,0))</f>
        <v>0</v>
      </c>
      <c r="BV379" s="567">
        <f>IF('Rent Roll'!$AD45=0,0,IF(BV$3=EOMONTH('Rent Roll'!$AF45,0),1,0))</f>
        <v>0</v>
      </c>
      <c r="BW379" s="567">
        <f>IF('Rent Roll'!$AD45=0,0,IF(BW$3=EOMONTH('Rent Roll'!$AF45,0),1,0))</f>
        <v>0</v>
      </c>
      <c r="BX379" s="567">
        <f>IF('Rent Roll'!$AD45=0,0,IF(BX$3=EOMONTH('Rent Roll'!$AF45,0),1,0))</f>
        <v>0</v>
      </c>
      <c r="BY379" s="567">
        <f>IF('Rent Roll'!$AD45=0,0,IF(BY$3=EOMONTH('Rent Roll'!$AF45,0),1,0))</f>
        <v>0</v>
      </c>
      <c r="BZ379" s="767">
        <f>IF('Rent Roll'!$AD45=0,0,IF(BZ$3=EOMONTH('Rent Roll'!$AF45,0),1,0))</f>
        <v>0</v>
      </c>
      <c r="CA379" s="768">
        <f>IF('Rent Roll'!$AD45=0,0,IF(CA$3=EOMONTH('Rent Roll'!$AF45,0),1,0))</f>
        <v>0</v>
      </c>
      <c r="CB379" s="567">
        <f>IF('Rent Roll'!$AD45=0,0,IF(CB$3=EOMONTH('Rent Roll'!$AF45,0),1,0))</f>
        <v>0</v>
      </c>
      <c r="CC379" s="567">
        <f>IF('Rent Roll'!$AD45=0,0,IF(CC$3=EOMONTH('Rent Roll'!$AF45,0),1,0))</f>
        <v>0</v>
      </c>
      <c r="CD379" s="567">
        <f>IF('Rent Roll'!$AD45=0,0,IF(CD$3=EOMONTH('Rent Roll'!$AF45,0),1,0))</f>
        <v>0</v>
      </c>
      <c r="CE379" s="567">
        <f>IF('Rent Roll'!$AD45=0,0,IF(CE$3=EOMONTH('Rent Roll'!$AF45,0),1,0))</f>
        <v>0</v>
      </c>
      <c r="CF379" s="567">
        <f>IF('Rent Roll'!$AD45=0,0,IF(CF$3=EOMONTH('Rent Roll'!$AF45,0),1,0))</f>
        <v>0</v>
      </c>
      <c r="CG379" s="567">
        <f>IF('Rent Roll'!$AD45=0,0,IF(CG$3=EOMONTH('Rent Roll'!$AF45,0),1,0))</f>
        <v>0</v>
      </c>
      <c r="CH379" s="567">
        <f>IF('Rent Roll'!$AD45=0,0,IF(CH$3=EOMONTH('Rent Roll'!$AF45,0),1,0))</f>
        <v>0</v>
      </c>
      <c r="CI379" s="567">
        <f>IF('Rent Roll'!$AD45=0,0,IF(CI$3=EOMONTH('Rent Roll'!$AF45,0),1,0))</f>
        <v>0</v>
      </c>
      <c r="CJ379" s="567">
        <f>IF('Rent Roll'!$AD45=0,0,IF(CJ$3=EOMONTH('Rent Roll'!$AF45,0),1,0))</f>
        <v>0</v>
      </c>
      <c r="CK379" s="567">
        <f>IF('Rent Roll'!$AD45=0,0,IF(CK$3=EOMONTH('Rent Roll'!$AF45,0),1,0))</f>
        <v>0</v>
      </c>
      <c r="CL379" s="767">
        <f>IF('Rent Roll'!$AD45=0,0,IF(CL$3=EOMONTH('Rent Roll'!$AF45,0),1,0))</f>
        <v>0</v>
      </c>
      <c r="CM379" s="768">
        <f>IF('Rent Roll'!$AD45=0,0,IF(CM$3=EOMONTH('Rent Roll'!$AF45,0),1,0))</f>
        <v>0</v>
      </c>
      <c r="CN379" s="567">
        <f>IF('Rent Roll'!$AD45=0,0,IF(CN$3=EOMONTH('Rent Roll'!$AF45,0),1,0))</f>
        <v>0</v>
      </c>
      <c r="CO379" s="567">
        <f>IF('Rent Roll'!$AD45=0,0,IF(CO$3=EOMONTH('Rent Roll'!$AF45,0),1,0))</f>
        <v>0</v>
      </c>
      <c r="CP379" s="567">
        <f>IF('Rent Roll'!$AD45=0,0,IF(CP$3=EOMONTH('Rent Roll'!$AF45,0),1,0))</f>
        <v>0</v>
      </c>
      <c r="CQ379" s="567">
        <f>IF('Rent Roll'!$AD45=0,0,IF(CQ$3=EOMONTH('Rent Roll'!$AF45,0),1,0))</f>
        <v>0</v>
      </c>
      <c r="CR379" s="567">
        <f>IF('Rent Roll'!$AD45=0,0,IF(CR$3=EOMONTH('Rent Roll'!$AF45,0),1,0))</f>
        <v>0</v>
      </c>
      <c r="CS379" s="567">
        <f>IF('Rent Roll'!$AD45=0,0,IF(CS$3=EOMONTH('Rent Roll'!$AF45,0),1,0))</f>
        <v>0</v>
      </c>
      <c r="CT379" s="567">
        <f>IF('Rent Roll'!$AD45=0,0,IF(CT$3=EOMONTH('Rent Roll'!$AF45,0),1,0))</f>
        <v>0</v>
      </c>
      <c r="CU379" s="567">
        <f>IF('Rent Roll'!$AD45=0,0,IF(CU$3=EOMONTH('Rent Roll'!$AF45,0),1,0))</f>
        <v>0</v>
      </c>
      <c r="CV379" s="567">
        <f>IF('Rent Roll'!$AD45=0,0,IF(CV$3=EOMONTH('Rent Roll'!$AF45,0),1,0))</f>
        <v>0</v>
      </c>
      <c r="CW379" s="567">
        <f>IF('Rent Roll'!$AD45=0,0,IF(CW$3=EOMONTH('Rent Roll'!$AF45,0),1,0))</f>
        <v>0</v>
      </c>
      <c r="CX379" s="767">
        <f>IF('Rent Roll'!$AD45=0,0,IF(CX$3=EOMONTH('Rent Roll'!$AF45,0),1,0))</f>
        <v>0</v>
      </c>
      <c r="CY379" s="768">
        <f>IF('Rent Roll'!$AD45=0,0,IF(CY$3=EOMONTH('Rent Roll'!$AF45,0),1,0))</f>
        <v>0</v>
      </c>
      <c r="CZ379" s="567">
        <f>IF('Rent Roll'!$AD45=0,0,IF(CZ$3=EOMONTH('Rent Roll'!$AF45,0),1,0))</f>
        <v>0</v>
      </c>
      <c r="DA379" s="567">
        <f>IF('Rent Roll'!$AD45=0,0,IF(DA$3=EOMONTH('Rent Roll'!$AF45,0),1,0))</f>
        <v>0</v>
      </c>
      <c r="DB379" s="567">
        <f>IF('Rent Roll'!$AD45=0,0,IF(DB$3=EOMONTH('Rent Roll'!$AF45,0),1,0))</f>
        <v>0</v>
      </c>
      <c r="DC379" s="567">
        <f>IF('Rent Roll'!$AD45=0,0,IF(DC$3=EOMONTH('Rent Roll'!$AF45,0),1,0))</f>
        <v>0</v>
      </c>
      <c r="DD379" s="567">
        <f>IF('Rent Roll'!$AD45=0,0,IF(DD$3=EOMONTH('Rent Roll'!$AF45,0),1,0))</f>
        <v>0</v>
      </c>
      <c r="DE379" s="567">
        <f>IF('Rent Roll'!$AD45=0,0,IF(DE$3=EOMONTH('Rent Roll'!$AF45,0),1,0))</f>
        <v>0</v>
      </c>
      <c r="DF379" s="567">
        <f>IF('Rent Roll'!$AD45=0,0,IF(DF$3=EOMONTH('Rent Roll'!$AF45,0),1,0))</f>
        <v>0</v>
      </c>
      <c r="DG379" s="567">
        <f>IF('Rent Roll'!$AD45=0,0,IF(DG$3=EOMONTH('Rent Roll'!$AF45,0),1,0))</f>
        <v>0</v>
      </c>
      <c r="DH379" s="567">
        <f>IF('Rent Roll'!$AD45=0,0,IF(DH$3=EOMONTH('Rent Roll'!$AF45,0),1,0))</f>
        <v>0</v>
      </c>
      <c r="DI379" s="567">
        <f>IF('Rent Roll'!$AD45=0,0,IF(DI$3=EOMONTH('Rent Roll'!$AF45,0),1,0))</f>
        <v>0</v>
      </c>
      <c r="DJ379" s="767">
        <f>IF('Rent Roll'!$AD45=0,0,IF(DJ$3=EOMONTH('Rent Roll'!$AF45,0),1,0))</f>
        <v>0</v>
      </c>
      <c r="DK379" s="768">
        <f>IF('Rent Roll'!$AD45=0,0,IF(DK$3=EOMONTH('Rent Roll'!$AF45,0),1,0))</f>
        <v>0</v>
      </c>
      <c r="DL379" s="567">
        <f>IF('Rent Roll'!$AD45=0,0,IF(DL$3=EOMONTH('Rent Roll'!$AF45,0),1,0))</f>
        <v>0</v>
      </c>
      <c r="DM379" s="567">
        <f>IF('Rent Roll'!$AD45=0,0,IF(DM$3=EOMONTH('Rent Roll'!$AF45,0),1,0))</f>
        <v>0</v>
      </c>
      <c r="DN379" s="567">
        <f>IF('Rent Roll'!$AD45=0,0,IF(DN$3=EOMONTH('Rent Roll'!$AF45,0),1,0))</f>
        <v>0</v>
      </c>
      <c r="DO379" s="567">
        <f>IF('Rent Roll'!$AD45=0,0,IF(DO$3=EOMONTH('Rent Roll'!$AF45,0),1,0))</f>
        <v>0</v>
      </c>
      <c r="DP379" s="567">
        <f>IF('Rent Roll'!$AD45=0,0,IF(DP$3=EOMONTH('Rent Roll'!$AF45,0),1,0))</f>
        <v>0</v>
      </c>
      <c r="DQ379" s="567">
        <f>IF('Rent Roll'!$AD45=0,0,IF(DQ$3=EOMONTH('Rent Roll'!$AF45,0),1,0))</f>
        <v>0</v>
      </c>
      <c r="DR379" s="567">
        <f>IF('Rent Roll'!$AD45=0,0,IF(DR$3=EOMONTH('Rent Roll'!$AF45,0),1,0))</f>
        <v>0</v>
      </c>
      <c r="DS379" s="567">
        <f>IF('Rent Roll'!$AD45=0,0,IF(DS$3=EOMONTH('Rent Roll'!$AF45,0),1,0))</f>
        <v>0</v>
      </c>
      <c r="DT379" s="567">
        <f>IF('Rent Roll'!$AD45=0,0,IF(DT$3=EOMONTH('Rent Roll'!$AF45,0),1,0))</f>
        <v>0</v>
      </c>
      <c r="DU379" s="567">
        <f>IF('Rent Roll'!$AD45=0,0,IF(DU$3=EOMONTH('Rent Roll'!$AF45,0),1,0))</f>
        <v>0</v>
      </c>
      <c r="DV379" s="567">
        <f>IF('Rent Roll'!$AD45=0,0,IF(DV$3=EOMONTH('Rent Roll'!$AF45,0),1,0))</f>
        <v>0</v>
      </c>
    </row>
    <row r="380" spans="1:126" s="568" customFormat="1" ht="12" customHeight="1" x14ac:dyDescent="0.4">
      <c r="A380" s="732"/>
      <c r="B380" s="576"/>
      <c r="C380" s="570"/>
      <c r="D380" s="569"/>
      <c r="E380" s="570"/>
      <c r="F380" s="779"/>
      <c r="G380" s="770"/>
      <c r="H380" s="571"/>
      <c r="I380" s="571"/>
      <c r="J380" s="571"/>
      <c r="K380" s="571"/>
      <c r="L380" s="571"/>
      <c r="M380" s="571"/>
      <c r="N380" s="571"/>
      <c r="O380" s="571"/>
      <c r="P380" s="571"/>
      <c r="Q380" s="571"/>
      <c r="R380" s="769"/>
      <c r="S380" s="770"/>
      <c r="T380" s="571"/>
      <c r="U380" s="571"/>
      <c r="V380" s="571"/>
      <c r="W380" s="571"/>
      <c r="X380" s="571"/>
      <c r="Y380" s="571"/>
      <c r="Z380" s="571"/>
      <c r="AA380" s="571"/>
      <c r="AB380" s="571"/>
      <c r="AC380" s="571"/>
      <c r="AD380" s="769"/>
      <c r="AE380" s="770"/>
      <c r="AF380" s="571"/>
      <c r="AG380" s="571"/>
      <c r="AH380" s="571"/>
      <c r="AI380" s="571"/>
      <c r="AJ380" s="571"/>
      <c r="AK380" s="571"/>
      <c r="AL380" s="571"/>
      <c r="AM380" s="571"/>
      <c r="AN380" s="571"/>
      <c r="AO380" s="571"/>
      <c r="AP380" s="769"/>
      <c r="AQ380" s="770"/>
      <c r="AR380" s="571"/>
      <c r="AS380" s="571"/>
      <c r="AT380" s="571"/>
      <c r="AU380" s="571"/>
      <c r="AV380" s="571"/>
      <c r="AW380" s="571"/>
      <c r="AX380" s="571"/>
      <c r="AY380" s="571"/>
      <c r="AZ380" s="571"/>
      <c r="BA380" s="571"/>
      <c r="BB380" s="769"/>
      <c r="BC380" s="770"/>
      <c r="BD380" s="571"/>
      <c r="BE380" s="571"/>
      <c r="BF380" s="571"/>
      <c r="BG380" s="571"/>
      <c r="BH380" s="571"/>
      <c r="BI380" s="571"/>
      <c r="BJ380" s="571"/>
      <c r="BK380" s="571"/>
      <c r="BL380" s="571"/>
      <c r="BM380" s="571"/>
      <c r="BN380" s="769"/>
      <c r="BO380" s="770"/>
      <c r="BP380" s="571"/>
      <c r="BQ380" s="571"/>
      <c r="BR380" s="571"/>
      <c r="BS380" s="571"/>
      <c r="BT380" s="571"/>
      <c r="BU380" s="571"/>
      <c r="BV380" s="571"/>
      <c r="BW380" s="571"/>
      <c r="BX380" s="571"/>
      <c r="BY380" s="571"/>
      <c r="BZ380" s="769"/>
      <c r="CA380" s="770"/>
      <c r="CB380" s="571"/>
      <c r="CC380" s="571"/>
      <c r="CD380" s="571"/>
      <c r="CE380" s="571"/>
      <c r="CF380" s="571"/>
      <c r="CG380" s="571"/>
      <c r="CH380" s="571"/>
      <c r="CI380" s="571"/>
      <c r="CJ380" s="571"/>
      <c r="CK380" s="571"/>
      <c r="CL380" s="769"/>
      <c r="CM380" s="770"/>
      <c r="CN380" s="571"/>
      <c r="CO380" s="571"/>
      <c r="CP380" s="571"/>
      <c r="CQ380" s="571"/>
      <c r="CR380" s="571"/>
      <c r="CS380" s="571"/>
      <c r="CT380" s="571"/>
      <c r="CU380" s="571"/>
      <c r="CV380" s="571"/>
      <c r="CW380" s="571"/>
      <c r="CX380" s="769"/>
      <c r="CY380" s="770"/>
      <c r="CZ380" s="571"/>
      <c r="DA380" s="571"/>
      <c r="DB380" s="571"/>
      <c r="DC380" s="571"/>
      <c r="DD380" s="571"/>
      <c r="DE380" s="571"/>
      <c r="DF380" s="571"/>
      <c r="DG380" s="571"/>
      <c r="DH380" s="571"/>
      <c r="DI380" s="571"/>
      <c r="DJ380" s="769"/>
      <c r="DK380" s="770"/>
      <c r="DL380" s="571"/>
      <c r="DM380" s="571"/>
      <c r="DN380" s="571"/>
      <c r="DO380" s="571"/>
      <c r="DP380" s="571"/>
      <c r="DQ380" s="571"/>
      <c r="DR380" s="571"/>
      <c r="DS380" s="571"/>
      <c r="DT380" s="571"/>
      <c r="DU380" s="571"/>
      <c r="DV380" s="571"/>
    </row>
    <row r="381" spans="1:126" s="563" customFormat="1" ht="12" customHeight="1" x14ac:dyDescent="0.4">
      <c r="A381" s="730"/>
      <c r="B381" s="1154"/>
      <c r="C381" s="572"/>
      <c r="D381" s="572"/>
      <c r="E381" s="573"/>
      <c r="F381" s="780"/>
      <c r="G381" s="772"/>
      <c r="H381" s="562"/>
      <c r="I381" s="562"/>
      <c r="J381" s="562"/>
      <c r="K381" s="562"/>
      <c r="L381" s="562"/>
      <c r="M381" s="562"/>
      <c r="N381" s="562"/>
      <c r="O381" s="562"/>
      <c r="P381" s="562"/>
      <c r="Q381" s="562"/>
      <c r="R381" s="771"/>
      <c r="S381" s="772"/>
      <c r="T381" s="562"/>
      <c r="U381" s="562"/>
      <c r="V381" s="562"/>
      <c r="W381" s="562"/>
      <c r="X381" s="562"/>
      <c r="Y381" s="562"/>
      <c r="Z381" s="562"/>
      <c r="AA381" s="562"/>
      <c r="AB381" s="562"/>
      <c r="AC381" s="562"/>
      <c r="AD381" s="771"/>
      <c r="AE381" s="772"/>
      <c r="AF381" s="562"/>
      <c r="AG381" s="562"/>
      <c r="AH381" s="562"/>
      <c r="AI381" s="562"/>
      <c r="AJ381" s="562"/>
      <c r="AK381" s="562"/>
      <c r="AL381" s="562"/>
      <c r="AM381" s="562"/>
      <c r="AN381" s="562"/>
      <c r="AO381" s="562"/>
      <c r="AP381" s="771"/>
      <c r="AQ381" s="772"/>
      <c r="AR381" s="562"/>
      <c r="AS381" s="562"/>
      <c r="AT381" s="562"/>
      <c r="AU381" s="562"/>
      <c r="AV381" s="562"/>
      <c r="AW381" s="562"/>
      <c r="AX381" s="562"/>
      <c r="AY381" s="562"/>
      <c r="AZ381" s="562"/>
      <c r="BA381" s="562"/>
      <c r="BB381" s="771"/>
      <c r="BC381" s="772"/>
      <c r="BD381" s="562"/>
      <c r="BE381" s="562"/>
      <c r="BF381" s="562"/>
      <c r="BG381" s="562"/>
      <c r="BH381" s="562"/>
      <c r="BI381" s="562"/>
      <c r="BJ381" s="562"/>
      <c r="BK381" s="562"/>
      <c r="BL381" s="562"/>
      <c r="BM381" s="562"/>
      <c r="BN381" s="771"/>
      <c r="BO381" s="772"/>
      <c r="BP381" s="562"/>
      <c r="BQ381" s="562"/>
      <c r="BR381" s="562"/>
      <c r="BS381" s="562"/>
      <c r="BT381" s="562"/>
      <c r="BU381" s="562"/>
      <c r="BV381" s="562"/>
      <c r="BW381" s="562"/>
      <c r="BX381" s="562"/>
      <c r="BY381" s="562"/>
      <c r="BZ381" s="771"/>
      <c r="CA381" s="772"/>
      <c r="CB381" s="562"/>
      <c r="CC381" s="562"/>
      <c r="CD381" s="562"/>
      <c r="CE381" s="562"/>
      <c r="CF381" s="562"/>
      <c r="CG381" s="562"/>
      <c r="CH381" s="562"/>
      <c r="CI381" s="562"/>
      <c r="CJ381" s="562"/>
      <c r="CK381" s="562"/>
      <c r="CL381" s="771"/>
      <c r="CM381" s="772"/>
      <c r="CN381" s="562"/>
      <c r="CO381" s="562"/>
      <c r="CP381" s="562"/>
      <c r="CQ381" s="562"/>
      <c r="CR381" s="562"/>
      <c r="CS381" s="562"/>
      <c r="CT381" s="562"/>
      <c r="CU381" s="562"/>
      <c r="CV381" s="562"/>
      <c r="CW381" s="562"/>
      <c r="CX381" s="771"/>
      <c r="CY381" s="772"/>
      <c r="CZ381" s="562"/>
      <c r="DA381" s="562"/>
      <c r="DB381" s="562"/>
      <c r="DC381" s="562"/>
      <c r="DD381" s="562"/>
      <c r="DE381" s="562"/>
      <c r="DF381" s="562"/>
      <c r="DG381" s="562"/>
      <c r="DH381" s="562"/>
      <c r="DI381" s="562"/>
      <c r="DJ381" s="771"/>
      <c r="DK381" s="772"/>
      <c r="DL381" s="562"/>
      <c r="DM381" s="562"/>
      <c r="DN381" s="562"/>
      <c r="DO381" s="562"/>
      <c r="DP381" s="562"/>
      <c r="DQ381" s="562"/>
      <c r="DR381" s="562"/>
      <c r="DS381" s="562"/>
      <c r="DT381" s="562"/>
      <c r="DU381" s="562"/>
      <c r="DV381" s="562"/>
    </row>
    <row r="382" spans="1:126" s="1176" customFormat="1" ht="12" customHeight="1" x14ac:dyDescent="0.4">
      <c r="A382" s="1175" t="s">
        <v>83</v>
      </c>
      <c r="C382" s="1177"/>
      <c r="D382" s="1177"/>
      <c r="E382" s="1178"/>
      <c r="F382" s="1179"/>
      <c r="G382" s="1180"/>
      <c r="H382" s="1181"/>
      <c r="I382" s="1181"/>
      <c r="J382" s="1181"/>
      <c r="K382" s="1181"/>
      <c r="L382" s="1181"/>
      <c r="M382" s="1181"/>
      <c r="N382" s="1181"/>
      <c r="O382" s="1181"/>
      <c r="P382" s="1181"/>
      <c r="Q382" s="1181"/>
      <c r="R382" s="1182"/>
      <c r="S382" s="1180"/>
      <c r="T382" s="1181"/>
      <c r="U382" s="1181"/>
      <c r="V382" s="1181"/>
      <c r="W382" s="1181"/>
      <c r="X382" s="1181"/>
      <c r="Y382" s="1181"/>
      <c r="Z382" s="1181"/>
      <c r="AA382" s="1181"/>
      <c r="AB382" s="1181"/>
      <c r="AC382" s="1181"/>
      <c r="AD382" s="1182"/>
      <c r="AE382" s="1180"/>
      <c r="AF382" s="1181"/>
      <c r="AG382" s="1181"/>
      <c r="AH382" s="1181"/>
      <c r="AI382" s="1181"/>
      <c r="AJ382" s="1181"/>
      <c r="AK382" s="1181"/>
      <c r="AL382" s="1181"/>
      <c r="AM382" s="1181"/>
      <c r="AN382" s="1181"/>
      <c r="AO382" s="1181"/>
      <c r="AP382" s="1182"/>
      <c r="AQ382" s="1180"/>
      <c r="AR382" s="1181"/>
      <c r="AS382" s="1181"/>
      <c r="AT382" s="1181"/>
      <c r="AU382" s="1181"/>
      <c r="AV382" s="1181"/>
      <c r="AW382" s="1181"/>
      <c r="AX382" s="1181"/>
      <c r="AY382" s="1181"/>
      <c r="AZ382" s="1181"/>
      <c r="BA382" s="1181"/>
      <c r="BB382" s="1182"/>
      <c r="BC382" s="1180"/>
      <c r="BD382" s="1181"/>
      <c r="BE382" s="1181"/>
      <c r="BF382" s="1181"/>
      <c r="BG382" s="1181"/>
      <c r="BH382" s="1181"/>
      <c r="BI382" s="1181"/>
      <c r="BJ382" s="1181"/>
      <c r="BK382" s="1181"/>
      <c r="BL382" s="1181"/>
      <c r="BM382" s="1181"/>
      <c r="BN382" s="1182"/>
      <c r="BO382" s="1180"/>
      <c r="BP382" s="1181"/>
      <c r="BQ382" s="1181"/>
      <c r="BR382" s="1181"/>
      <c r="BS382" s="1181"/>
      <c r="BT382" s="1181"/>
      <c r="BU382" s="1181"/>
      <c r="BV382" s="1181"/>
      <c r="BW382" s="1181"/>
      <c r="BX382" s="1181"/>
      <c r="BY382" s="1181"/>
      <c r="BZ382" s="1182"/>
      <c r="CA382" s="1180"/>
      <c r="CB382" s="1181"/>
      <c r="CC382" s="1181"/>
      <c r="CD382" s="1181"/>
      <c r="CE382" s="1181"/>
      <c r="CF382" s="1181"/>
      <c r="CG382" s="1181"/>
      <c r="CH382" s="1181"/>
      <c r="CI382" s="1181"/>
      <c r="CJ382" s="1181"/>
      <c r="CK382" s="1181"/>
      <c r="CL382" s="1182"/>
      <c r="CM382" s="1180"/>
      <c r="CN382" s="1181"/>
      <c r="CO382" s="1181"/>
      <c r="CP382" s="1181"/>
      <c r="CQ382" s="1181"/>
      <c r="CR382" s="1181"/>
      <c r="CS382" s="1181"/>
      <c r="CT382" s="1181"/>
      <c r="CU382" s="1181"/>
      <c r="CV382" s="1181"/>
      <c r="CW382" s="1181"/>
      <c r="CX382" s="1182"/>
      <c r="CY382" s="1180"/>
      <c r="CZ382" s="1181"/>
      <c r="DA382" s="1181"/>
      <c r="DB382" s="1181"/>
      <c r="DC382" s="1181"/>
      <c r="DD382" s="1181"/>
      <c r="DE382" s="1181"/>
      <c r="DF382" s="1181"/>
      <c r="DG382" s="1181"/>
      <c r="DH382" s="1181"/>
      <c r="DI382" s="1181"/>
      <c r="DJ382" s="1182"/>
      <c r="DK382" s="1180"/>
      <c r="DL382" s="1181"/>
      <c r="DM382" s="1181"/>
      <c r="DN382" s="1181"/>
      <c r="DO382" s="1181"/>
      <c r="DP382" s="1181"/>
      <c r="DQ382" s="1181"/>
      <c r="DR382" s="1181"/>
      <c r="DS382" s="1181"/>
      <c r="DT382" s="1181"/>
      <c r="DU382" s="1181"/>
      <c r="DV382" s="1181"/>
    </row>
    <row r="383" spans="1:126" s="561" customFormat="1" ht="12" customHeight="1" x14ac:dyDescent="0.4">
      <c r="A383" s="729"/>
      <c r="B383" s="577" t="str">
        <f>'Rent Roll'!$B5</f>
        <v>월드비전</v>
      </c>
      <c r="C383" s="578" t="s">
        <v>82</v>
      </c>
      <c r="E383" s="574"/>
      <c r="F383" s="777">
        <f>IF('Rent Roll'!$AD5=0,0,IF(AND(F$3&gt;EOMONTH('Rent Roll'!$AF5,0),F$3&lt;EOMONTH('Rent Roll'!$AF5,'Rent Roll'!$AG5+1)),1,0))</f>
        <v>0</v>
      </c>
      <c r="G383" s="766">
        <f>IF('Rent Roll'!$AD5=0,0,IF(AND(G$3&gt;EOMONTH('Rent Roll'!$AF5,0),G$3&lt;EOMONTH('Rent Roll'!$AF5,'Rent Roll'!$AG5+1)),1,0))</f>
        <v>0</v>
      </c>
      <c r="H383" s="560">
        <f>IF('Rent Roll'!$AD5=0,0,IF(AND(H$3&gt;EOMONTH('Rent Roll'!$AF5,0),H$3&lt;EOMONTH('Rent Roll'!$AF5,'Rent Roll'!$AG5+1)),1,0))</f>
        <v>0</v>
      </c>
      <c r="I383" s="560">
        <f>IF('Rent Roll'!$AD5=0,0,IF(AND(I$3&gt;EOMONTH('Rent Roll'!$AF5,0),I$3&lt;EOMONTH('Rent Roll'!$AF5,'Rent Roll'!$AG5+1)),1,0))</f>
        <v>0</v>
      </c>
      <c r="J383" s="560">
        <f>IF('Rent Roll'!$AD5=0,0,IF(AND(J$3&gt;EOMONTH('Rent Roll'!$AF5,0),J$3&lt;EOMONTH('Rent Roll'!$AF5,'Rent Roll'!$AG5+1)),1,0))</f>
        <v>0</v>
      </c>
      <c r="K383" s="560">
        <f>IF('Rent Roll'!$AD5=0,0,IF(AND(K$3&gt;EOMONTH('Rent Roll'!$AF5,0),K$3&lt;EOMONTH('Rent Roll'!$AF5,'Rent Roll'!$AG5+1)),1,0))</f>
        <v>0</v>
      </c>
      <c r="L383" s="560">
        <f>IF('Rent Roll'!$AD5=0,0,IF(AND(L$3&gt;EOMONTH('Rent Roll'!$AF5,0),L$3&lt;EOMONTH('Rent Roll'!$AF5,'Rent Roll'!$AG5+1)),1,0))</f>
        <v>0</v>
      </c>
      <c r="M383" s="560">
        <f>IF('Rent Roll'!$AD5=0,0,IF(AND(M$3&gt;EOMONTH('Rent Roll'!$AF5,0),M$3&lt;EOMONTH('Rent Roll'!$AF5,'Rent Roll'!$AG5+1)),1,0))</f>
        <v>0</v>
      </c>
      <c r="N383" s="560">
        <f>IF('Rent Roll'!$AD5=0,0,IF(AND(N$3&gt;EOMONTH('Rent Roll'!$AF5,0),N$3&lt;EOMONTH('Rent Roll'!$AF5,'Rent Roll'!$AG5+1)),1,0))</f>
        <v>0</v>
      </c>
      <c r="O383" s="560">
        <f>IF('Rent Roll'!$AD5=0,0,IF(AND(O$3&gt;EOMONTH('Rent Roll'!$AF5,0),O$3&lt;EOMONTH('Rent Roll'!$AF5,'Rent Roll'!$AG5+1)),1,0))</f>
        <v>0</v>
      </c>
      <c r="P383" s="560">
        <f>IF('Rent Roll'!$AD5=0,0,IF(AND(P$3&gt;EOMONTH('Rent Roll'!$AF5,0),P$3&lt;EOMONTH('Rent Roll'!$AF5,'Rent Roll'!$AG5+1)),1,0))</f>
        <v>0</v>
      </c>
      <c r="Q383" s="560">
        <f>IF('Rent Roll'!$AD5=0,0,IF(AND(Q$3&gt;EOMONTH('Rent Roll'!$AF5,0),Q$3&lt;EOMONTH('Rent Roll'!$AF5,'Rent Roll'!$AG5+1)),1,0))</f>
        <v>0</v>
      </c>
      <c r="R383" s="765">
        <f>IF('Rent Roll'!$AD5=0,0,IF(AND(R$3&gt;EOMONTH('Rent Roll'!$AF5,0),R$3&lt;EOMONTH('Rent Roll'!$AF5,'Rent Roll'!$AG5+1)),1,0))</f>
        <v>0</v>
      </c>
      <c r="S383" s="766">
        <f>IF('Rent Roll'!$AD5=0,0,IF(AND(S$3&gt;EOMONTH('Rent Roll'!$AF5,0),S$3&lt;EOMONTH('Rent Roll'!$AF5,'Rent Roll'!$AG5+1)),1,0))</f>
        <v>0</v>
      </c>
      <c r="T383" s="560">
        <f>IF('Rent Roll'!$AD5=0,0,IF(AND(T$3&gt;EOMONTH('Rent Roll'!$AF5,0),T$3&lt;EOMONTH('Rent Roll'!$AF5,'Rent Roll'!$AG5+1)),1,0))</f>
        <v>0</v>
      </c>
      <c r="U383" s="560">
        <f>IF('Rent Roll'!$AD5=0,0,IF(AND(U$3&gt;EOMONTH('Rent Roll'!$AF5,0),U$3&lt;EOMONTH('Rent Roll'!$AF5,'Rent Roll'!$AG5+1)),1,0))</f>
        <v>0</v>
      </c>
      <c r="V383" s="560">
        <f>IF('Rent Roll'!$AD5=0,0,IF(AND(V$3&gt;EOMONTH('Rent Roll'!$AF5,0),V$3&lt;EOMONTH('Rent Roll'!$AF5,'Rent Roll'!$AG5+1)),1,0))</f>
        <v>0</v>
      </c>
      <c r="W383" s="560">
        <f>IF('Rent Roll'!$AD5=0,0,IF(AND(W$3&gt;EOMONTH('Rent Roll'!$AF5,0),W$3&lt;EOMONTH('Rent Roll'!$AF5,'Rent Roll'!$AG5+1)),1,0))</f>
        <v>0</v>
      </c>
      <c r="X383" s="560">
        <f>IF('Rent Roll'!$AD5=0,0,IF(AND(X$3&gt;EOMONTH('Rent Roll'!$AF5,0),X$3&lt;EOMONTH('Rent Roll'!$AF5,'Rent Roll'!$AG5+1)),1,0))</f>
        <v>0</v>
      </c>
      <c r="Y383" s="560">
        <f>IF('Rent Roll'!$AD5=0,0,IF(AND(Y$3&gt;EOMONTH('Rent Roll'!$AF5,0),Y$3&lt;EOMONTH('Rent Roll'!$AF5,'Rent Roll'!$AG5+1)),1,0))</f>
        <v>0</v>
      </c>
      <c r="Z383" s="560">
        <f>IF('Rent Roll'!$AD5=0,0,IF(AND(Z$3&gt;EOMONTH('Rent Roll'!$AF5,0),Z$3&lt;EOMONTH('Rent Roll'!$AF5,'Rent Roll'!$AG5+1)),1,0))</f>
        <v>0</v>
      </c>
      <c r="AA383" s="560">
        <f>IF('Rent Roll'!$AD5=0,0,IF(AND(AA$3&gt;EOMONTH('Rent Roll'!$AF5,0),AA$3&lt;EOMONTH('Rent Roll'!$AF5,'Rent Roll'!$AG5+1)),1,0))</f>
        <v>0</v>
      </c>
      <c r="AB383" s="560">
        <f>IF('Rent Roll'!$AD5=0,0,IF(AND(AB$3&gt;EOMONTH('Rent Roll'!$AF5,0),AB$3&lt;EOMONTH('Rent Roll'!$AF5,'Rent Roll'!$AG5+1)),1,0))</f>
        <v>0</v>
      </c>
      <c r="AC383" s="560">
        <f>IF('Rent Roll'!$AD5=0,0,IF(AND(AC$3&gt;EOMONTH('Rent Roll'!$AF5,0),AC$3&lt;EOMONTH('Rent Roll'!$AF5,'Rent Roll'!$AG5+1)),1,0))</f>
        <v>0</v>
      </c>
      <c r="AD383" s="765">
        <f>IF('Rent Roll'!$AD5=0,0,IF(AND(AD$3&gt;EOMONTH('Rent Roll'!$AF5,0),AD$3&lt;EOMONTH('Rent Roll'!$AF5,'Rent Roll'!$AG5+1)),1,0))</f>
        <v>0</v>
      </c>
      <c r="AE383" s="766">
        <f>IF('Rent Roll'!$AD5=0,0,IF(AND(AE$3&gt;EOMONTH('Rent Roll'!$AF5,0),AE$3&lt;EOMONTH('Rent Roll'!$AF5,'Rent Roll'!$AG5+1)),1,0))</f>
        <v>0</v>
      </c>
      <c r="AF383" s="560">
        <f>IF('Rent Roll'!$AD5=0,0,IF(AND(AF$3&gt;EOMONTH('Rent Roll'!$AF5,0),AF$3&lt;EOMONTH('Rent Roll'!$AF5,'Rent Roll'!$AG5+1)),1,0))</f>
        <v>0</v>
      </c>
      <c r="AG383" s="560">
        <f>IF('Rent Roll'!$AD5=0,0,IF(AND(AG$3&gt;EOMONTH('Rent Roll'!$AF5,0),AG$3&lt;EOMONTH('Rent Roll'!$AF5,'Rent Roll'!$AG5+1)),1,0))</f>
        <v>0</v>
      </c>
      <c r="AH383" s="560">
        <f>IF('Rent Roll'!$AD5=0,0,IF(AND(AH$3&gt;EOMONTH('Rent Roll'!$AF5,0),AH$3&lt;EOMONTH('Rent Roll'!$AF5,'Rent Roll'!$AG5+1)),1,0))</f>
        <v>0</v>
      </c>
      <c r="AI383" s="560">
        <f>IF('Rent Roll'!$AD5=0,0,IF(AND(AI$3&gt;EOMONTH('Rent Roll'!$AF5,0),AI$3&lt;EOMONTH('Rent Roll'!$AF5,'Rent Roll'!$AG5+1)),1,0))</f>
        <v>0</v>
      </c>
      <c r="AJ383" s="560">
        <f>IF('Rent Roll'!$AD5=0,0,IF(AND(AJ$3&gt;EOMONTH('Rent Roll'!$AF5,0),AJ$3&lt;EOMONTH('Rent Roll'!$AF5,'Rent Roll'!$AG5+1)),1,0))</f>
        <v>0</v>
      </c>
      <c r="AK383" s="560">
        <f>IF('Rent Roll'!$AD5=0,0,IF(AND(AK$3&gt;EOMONTH('Rent Roll'!$AF5,0),AK$3&lt;EOMONTH('Rent Roll'!$AF5,'Rent Roll'!$AG5+1)),1,0))</f>
        <v>0</v>
      </c>
      <c r="AL383" s="560">
        <f>IF('Rent Roll'!$AD5=0,0,IF(AND(AL$3&gt;EOMONTH('Rent Roll'!$AF5,0),AL$3&lt;EOMONTH('Rent Roll'!$AF5,'Rent Roll'!$AG5+1)),1,0))</f>
        <v>0</v>
      </c>
      <c r="AM383" s="560">
        <f>IF('Rent Roll'!$AD5=0,0,IF(AND(AM$3&gt;EOMONTH('Rent Roll'!$AF5,0),AM$3&lt;EOMONTH('Rent Roll'!$AF5,'Rent Roll'!$AG5+1)),1,0))</f>
        <v>0</v>
      </c>
      <c r="AN383" s="560">
        <f>IF('Rent Roll'!$AD5=0,0,IF(AND(AN$3&gt;EOMONTH('Rent Roll'!$AF5,0),AN$3&lt;EOMONTH('Rent Roll'!$AF5,'Rent Roll'!$AG5+1)),1,0))</f>
        <v>0</v>
      </c>
      <c r="AO383" s="560">
        <f>IF('Rent Roll'!$AD5=0,0,IF(AND(AO$3&gt;EOMONTH('Rent Roll'!$AF5,0),AO$3&lt;EOMONTH('Rent Roll'!$AF5,'Rent Roll'!$AG5+1)),1,0))</f>
        <v>0</v>
      </c>
      <c r="AP383" s="765">
        <f>IF('Rent Roll'!$AD5=0,0,IF(AND(AP$3&gt;EOMONTH('Rent Roll'!$AF5,0),AP$3&lt;EOMONTH('Rent Roll'!$AF5,'Rent Roll'!$AG5+1)),1,0))</f>
        <v>0</v>
      </c>
      <c r="AQ383" s="766">
        <f>IF('Rent Roll'!$AD5=0,0,IF(AND(AQ$3&gt;EOMONTH('Rent Roll'!$AF5,0),AQ$3&lt;EOMONTH('Rent Roll'!$AF5,'Rent Roll'!$AG5+1)),1,0))</f>
        <v>0</v>
      </c>
      <c r="AR383" s="560">
        <f>IF('Rent Roll'!$AD5=0,0,IF(AND(AR$3&gt;EOMONTH('Rent Roll'!$AF5,0),AR$3&lt;EOMONTH('Rent Roll'!$AF5,'Rent Roll'!$AG5+1)),1,0))</f>
        <v>0</v>
      </c>
      <c r="AS383" s="560">
        <f>IF('Rent Roll'!$AD5=0,0,IF(AND(AS$3&gt;EOMONTH('Rent Roll'!$AF5,0),AS$3&lt;EOMONTH('Rent Roll'!$AF5,'Rent Roll'!$AG5+1)),1,0))</f>
        <v>0</v>
      </c>
      <c r="AT383" s="560">
        <f>IF('Rent Roll'!$AD5=0,0,IF(AND(AT$3&gt;EOMONTH('Rent Roll'!$AF5,0),AT$3&lt;EOMONTH('Rent Roll'!$AF5,'Rent Roll'!$AG5+1)),1,0))</f>
        <v>0</v>
      </c>
      <c r="AU383" s="560">
        <f>IF('Rent Roll'!$AD5=0,0,IF(AND(AU$3&gt;EOMONTH('Rent Roll'!$AF5,0),AU$3&lt;EOMONTH('Rent Roll'!$AF5,'Rent Roll'!$AG5+1)),1,0))</f>
        <v>0</v>
      </c>
      <c r="AV383" s="560">
        <f>IF('Rent Roll'!$AD5=0,0,IF(AND(AV$3&gt;EOMONTH('Rent Roll'!$AF5,0),AV$3&lt;EOMONTH('Rent Roll'!$AF5,'Rent Roll'!$AG5+1)),1,0))</f>
        <v>0</v>
      </c>
      <c r="AW383" s="560">
        <f>IF('Rent Roll'!$AD5=0,0,IF(AND(AW$3&gt;EOMONTH('Rent Roll'!$AF5,0),AW$3&lt;EOMONTH('Rent Roll'!$AF5,'Rent Roll'!$AG5+1)),1,0))</f>
        <v>0</v>
      </c>
      <c r="AX383" s="560">
        <f>IF('Rent Roll'!$AD5=0,0,IF(AND(AX$3&gt;EOMONTH('Rent Roll'!$AF5,0),AX$3&lt;EOMONTH('Rent Roll'!$AF5,'Rent Roll'!$AG5+1)),1,0))</f>
        <v>0</v>
      </c>
      <c r="AY383" s="560">
        <f>IF('Rent Roll'!$AD5=0,0,IF(AND(AY$3&gt;EOMONTH('Rent Roll'!$AF5,0),AY$3&lt;EOMONTH('Rent Roll'!$AF5,'Rent Roll'!$AG5+1)),1,0))</f>
        <v>0</v>
      </c>
      <c r="AZ383" s="560">
        <f>IF('Rent Roll'!$AD5=0,0,IF(AND(AZ$3&gt;EOMONTH('Rent Roll'!$AF5,0),AZ$3&lt;EOMONTH('Rent Roll'!$AF5,'Rent Roll'!$AG5+1)),1,0))</f>
        <v>0</v>
      </c>
      <c r="BA383" s="560">
        <f>IF('Rent Roll'!$AD5=0,0,IF(AND(BA$3&gt;EOMONTH('Rent Roll'!$AF5,0),BA$3&lt;EOMONTH('Rent Roll'!$AF5,'Rent Roll'!$AG5+1)),1,0))</f>
        <v>0</v>
      </c>
      <c r="BB383" s="765">
        <f>IF('Rent Roll'!$AD5=0,0,IF(AND(BB$3&gt;EOMONTH('Rent Roll'!$AF5,0),BB$3&lt;EOMONTH('Rent Roll'!$AF5,'Rent Roll'!$AG5+1)),1,0))</f>
        <v>0</v>
      </c>
      <c r="BC383" s="766">
        <f>IF('Rent Roll'!$AD5=0,0,IF(AND(BC$3&gt;EOMONTH('Rent Roll'!$AF5,0),BC$3&lt;EOMONTH('Rent Roll'!$AF5,'Rent Roll'!$AG5+1)),1,0))</f>
        <v>0</v>
      </c>
      <c r="BD383" s="560">
        <f>IF('Rent Roll'!$AD5=0,0,IF(AND(BD$3&gt;EOMONTH('Rent Roll'!$AF5,0),BD$3&lt;EOMONTH('Rent Roll'!$AF5,'Rent Roll'!$AG5+1)),1,0))</f>
        <v>0</v>
      </c>
      <c r="BE383" s="560">
        <f>IF('Rent Roll'!$AD5=0,0,IF(AND(BE$3&gt;EOMONTH('Rent Roll'!$AF5,0),BE$3&lt;EOMONTH('Rent Roll'!$AF5,'Rent Roll'!$AG5+1)),1,0))</f>
        <v>0</v>
      </c>
      <c r="BF383" s="560">
        <f>IF('Rent Roll'!$AD5=0,0,IF(AND(BF$3&gt;EOMONTH('Rent Roll'!$AF5,0),BF$3&lt;EOMONTH('Rent Roll'!$AF5,'Rent Roll'!$AG5+1)),1,0))</f>
        <v>0</v>
      </c>
      <c r="BG383" s="560">
        <f>IF('Rent Roll'!$AD5=0,0,IF(AND(BG$3&gt;EOMONTH('Rent Roll'!$AF5,0),BG$3&lt;EOMONTH('Rent Roll'!$AF5,'Rent Roll'!$AG5+1)),1,0))</f>
        <v>0</v>
      </c>
      <c r="BH383" s="560">
        <f>IF('Rent Roll'!$AD5=0,0,IF(AND(BH$3&gt;EOMONTH('Rent Roll'!$AF5,0),BH$3&lt;EOMONTH('Rent Roll'!$AF5,'Rent Roll'!$AG5+1)),1,0))</f>
        <v>0</v>
      </c>
      <c r="BI383" s="560">
        <f>IF('Rent Roll'!$AD5=0,0,IF(AND(BI$3&gt;EOMONTH('Rent Roll'!$AF5,0),BI$3&lt;EOMONTH('Rent Roll'!$AF5,'Rent Roll'!$AG5+1)),1,0))</f>
        <v>0</v>
      </c>
      <c r="BJ383" s="560">
        <f>IF('Rent Roll'!$AD5=0,0,IF(AND(BJ$3&gt;EOMONTH('Rent Roll'!$AF5,0),BJ$3&lt;EOMONTH('Rent Roll'!$AF5,'Rent Roll'!$AG5+1)),1,0))</f>
        <v>0</v>
      </c>
      <c r="BK383" s="560">
        <f>IF('Rent Roll'!$AD5=0,0,IF(AND(BK$3&gt;EOMONTH('Rent Roll'!$AF5,0),BK$3&lt;EOMONTH('Rent Roll'!$AF5,'Rent Roll'!$AG5+1)),1,0))</f>
        <v>0</v>
      </c>
      <c r="BL383" s="560">
        <f>IF('Rent Roll'!$AD5=0,0,IF(AND(BL$3&gt;EOMONTH('Rent Roll'!$AF5,0),BL$3&lt;EOMONTH('Rent Roll'!$AF5,'Rent Roll'!$AG5+1)),1,0))</f>
        <v>0</v>
      </c>
      <c r="BM383" s="560">
        <f>IF('Rent Roll'!$AD5=0,0,IF(AND(BM$3&gt;EOMONTH('Rent Roll'!$AF5,0),BM$3&lt;EOMONTH('Rent Roll'!$AF5,'Rent Roll'!$AG5+1)),1,0))</f>
        <v>0</v>
      </c>
      <c r="BN383" s="765">
        <f>IF('Rent Roll'!$AD5=0,0,IF(AND(BN$3&gt;EOMONTH('Rent Roll'!$AF5,0),BN$3&lt;EOMONTH('Rent Roll'!$AF5,'Rent Roll'!$AG5+1)),1,0))</f>
        <v>0</v>
      </c>
      <c r="BO383" s="766">
        <f>IF('Rent Roll'!$AD5=0,0,IF(AND(BO$3&gt;EOMONTH('Rent Roll'!$AF5,0),BO$3&lt;EOMONTH('Rent Roll'!$AF5,'Rent Roll'!$AG5+1)),1,0))</f>
        <v>0</v>
      </c>
      <c r="BP383" s="560">
        <f>IF('Rent Roll'!$AD5=0,0,IF(AND(BP$3&gt;EOMONTH('Rent Roll'!$AF5,0),BP$3&lt;EOMONTH('Rent Roll'!$AF5,'Rent Roll'!$AG5+1)),1,0))</f>
        <v>0</v>
      </c>
      <c r="BQ383" s="560">
        <f>IF('Rent Roll'!$AD5=0,0,IF(AND(BQ$3&gt;EOMONTH('Rent Roll'!$AF5,0),BQ$3&lt;EOMONTH('Rent Roll'!$AF5,'Rent Roll'!$AG5+1)),1,0))</f>
        <v>0</v>
      </c>
      <c r="BR383" s="560">
        <f>IF('Rent Roll'!$AD5=0,0,IF(AND(BR$3&gt;EOMONTH('Rent Roll'!$AF5,0),BR$3&lt;EOMONTH('Rent Roll'!$AF5,'Rent Roll'!$AG5+1)),1,0))</f>
        <v>0</v>
      </c>
      <c r="BS383" s="560">
        <f>IF('Rent Roll'!$AD5=0,0,IF(AND(BS$3&gt;EOMONTH('Rent Roll'!$AF5,0),BS$3&lt;EOMONTH('Rent Roll'!$AF5,'Rent Roll'!$AG5+1)),1,0))</f>
        <v>0</v>
      </c>
      <c r="BT383" s="560">
        <f>IF('Rent Roll'!$AD5=0,0,IF(AND(BT$3&gt;EOMONTH('Rent Roll'!$AF5,0),BT$3&lt;EOMONTH('Rent Roll'!$AF5,'Rent Roll'!$AG5+1)),1,0))</f>
        <v>0</v>
      </c>
      <c r="BU383" s="560">
        <f>IF('Rent Roll'!$AD5=0,0,IF(AND(BU$3&gt;EOMONTH('Rent Roll'!$AF5,0),BU$3&lt;EOMONTH('Rent Roll'!$AF5,'Rent Roll'!$AG5+1)),1,0))</f>
        <v>0</v>
      </c>
      <c r="BV383" s="560">
        <f>IF('Rent Roll'!$AD5=0,0,IF(AND(BV$3&gt;EOMONTH('Rent Roll'!$AF5,0),BV$3&lt;EOMONTH('Rent Roll'!$AF5,'Rent Roll'!$AG5+1)),1,0))</f>
        <v>0</v>
      </c>
      <c r="BW383" s="560">
        <f>IF('Rent Roll'!$AD5=0,0,IF(AND(BW$3&gt;EOMONTH('Rent Roll'!$AF5,0),BW$3&lt;EOMONTH('Rent Roll'!$AF5,'Rent Roll'!$AG5+1)),1,0))</f>
        <v>0</v>
      </c>
      <c r="BX383" s="560">
        <f>IF('Rent Roll'!$AD5=0,0,IF(AND(BX$3&gt;EOMONTH('Rent Roll'!$AF5,0),BX$3&lt;EOMONTH('Rent Roll'!$AF5,'Rent Roll'!$AG5+1)),1,0))</f>
        <v>0</v>
      </c>
      <c r="BY383" s="560">
        <f>IF('Rent Roll'!$AD5=0,0,IF(AND(BY$3&gt;EOMONTH('Rent Roll'!$AF5,0),BY$3&lt;EOMONTH('Rent Roll'!$AF5,'Rent Roll'!$AG5+1)),1,0))</f>
        <v>0</v>
      </c>
      <c r="BZ383" s="765">
        <f>IF('Rent Roll'!$AD5=0,0,IF(AND(BZ$3&gt;EOMONTH('Rent Roll'!$AF5,0),BZ$3&lt;EOMONTH('Rent Roll'!$AF5,'Rent Roll'!$AG5+1)),1,0))</f>
        <v>0</v>
      </c>
      <c r="CA383" s="766">
        <f>IF('Rent Roll'!$AD5=0,0,IF(AND(CA$3&gt;EOMONTH('Rent Roll'!$AF5,0),CA$3&lt;EOMONTH('Rent Roll'!$AF5,'Rent Roll'!$AG5+1)),1,0))</f>
        <v>0</v>
      </c>
      <c r="CB383" s="560">
        <f>IF('Rent Roll'!$AD5=0,0,IF(AND(CB$3&gt;EOMONTH('Rent Roll'!$AF5,0),CB$3&lt;EOMONTH('Rent Roll'!$AF5,'Rent Roll'!$AG5+1)),1,0))</f>
        <v>0</v>
      </c>
      <c r="CC383" s="560">
        <f>IF('Rent Roll'!$AD5=0,0,IF(AND(CC$3&gt;EOMONTH('Rent Roll'!$AF5,0),CC$3&lt;EOMONTH('Rent Roll'!$AF5,'Rent Roll'!$AG5+1)),1,0))</f>
        <v>0</v>
      </c>
      <c r="CD383" s="560">
        <f>IF('Rent Roll'!$AD5=0,0,IF(AND(CD$3&gt;EOMONTH('Rent Roll'!$AF5,0),CD$3&lt;EOMONTH('Rent Roll'!$AF5,'Rent Roll'!$AG5+1)),1,0))</f>
        <v>0</v>
      </c>
      <c r="CE383" s="560">
        <f>IF('Rent Roll'!$AD5=0,0,IF(AND(CE$3&gt;EOMONTH('Rent Roll'!$AF5,0),CE$3&lt;EOMONTH('Rent Roll'!$AF5,'Rent Roll'!$AG5+1)),1,0))</f>
        <v>0</v>
      </c>
      <c r="CF383" s="560">
        <f>IF('Rent Roll'!$AD5=0,0,IF(AND(CF$3&gt;EOMONTH('Rent Roll'!$AF5,0),CF$3&lt;EOMONTH('Rent Roll'!$AF5,'Rent Roll'!$AG5+1)),1,0))</f>
        <v>0</v>
      </c>
      <c r="CG383" s="560">
        <f>IF('Rent Roll'!$AD5=0,0,IF(AND(CG$3&gt;EOMONTH('Rent Roll'!$AF5,0),CG$3&lt;EOMONTH('Rent Roll'!$AF5,'Rent Roll'!$AG5+1)),1,0))</f>
        <v>0</v>
      </c>
      <c r="CH383" s="560">
        <f>IF('Rent Roll'!$AD5=0,0,IF(AND(CH$3&gt;EOMONTH('Rent Roll'!$AF5,0),CH$3&lt;EOMONTH('Rent Roll'!$AF5,'Rent Roll'!$AG5+1)),1,0))</f>
        <v>0</v>
      </c>
      <c r="CI383" s="560">
        <f>IF('Rent Roll'!$AD5=0,0,IF(AND(CI$3&gt;EOMONTH('Rent Roll'!$AF5,0),CI$3&lt;EOMONTH('Rent Roll'!$AF5,'Rent Roll'!$AG5+1)),1,0))</f>
        <v>0</v>
      </c>
      <c r="CJ383" s="560">
        <f>IF('Rent Roll'!$AD5=0,0,IF(AND(CJ$3&gt;EOMONTH('Rent Roll'!$AF5,0),CJ$3&lt;EOMONTH('Rent Roll'!$AF5,'Rent Roll'!$AG5+1)),1,0))</f>
        <v>0</v>
      </c>
      <c r="CK383" s="560">
        <f>IF('Rent Roll'!$AD5=0,0,IF(AND(CK$3&gt;EOMONTH('Rent Roll'!$AF5,0),CK$3&lt;EOMONTH('Rent Roll'!$AF5,'Rent Roll'!$AG5+1)),1,0))</f>
        <v>0</v>
      </c>
      <c r="CL383" s="765">
        <f>IF('Rent Roll'!$AD5=0,0,IF(AND(CL$3&gt;EOMONTH('Rent Roll'!$AF5,0),CL$3&lt;EOMONTH('Rent Roll'!$AF5,'Rent Roll'!$AG5+1)),1,0))</f>
        <v>0</v>
      </c>
      <c r="CM383" s="766">
        <f>IF('Rent Roll'!$AD5=0,0,IF(AND(CM$3&gt;EOMONTH('Rent Roll'!$AF5,0),CM$3&lt;EOMONTH('Rent Roll'!$AF5,'Rent Roll'!$AG5+1)),1,0))</f>
        <v>0</v>
      </c>
      <c r="CN383" s="560">
        <f>IF('Rent Roll'!$AD5=0,0,IF(AND(CN$3&gt;EOMONTH('Rent Roll'!$AF5,0),CN$3&lt;EOMONTH('Rent Roll'!$AF5,'Rent Roll'!$AG5+1)),1,0))</f>
        <v>0</v>
      </c>
      <c r="CO383" s="560">
        <f>IF('Rent Roll'!$AD5=0,0,IF(AND(CO$3&gt;EOMONTH('Rent Roll'!$AF5,0),CO$3&lt;EOMONTH('Rent Roll'!$AF5,'Rent Roll'!$AG5+1)),1,0))</f>
        <v>0</v>
      </c>
      <c r="CP383" s="560">
        <f>IF('Rent Roll'!$AD5=0,0,IF(AND(CP$3&gt;EOMONTH('Rent Roll'!$AF5,0),CP$3&lt;EOMONTH('Rent Roll'!$AF5,'Rent Roll'!$AG5+1)),1,0))</f>
        <v>0</v>
      </c>
      <c r="CQ383" s="560">
        <f>IF('Rent Roll'!$AD5=0,0,IF(AND(CQ$3&gt;EOMONTH('Rent Roll'!$AF5,0),CQ$3&lt;EOMONTH('Rent Roll'!$AF5,'Rent Roll'!$AG5+1)),1,0))</f>
        <v>0</v>
      </c>
      <c r="CR383" s="560">
        <f>IF('Rent Roll'!$AD5=0,0,IF(AND(CR$3&gt;EOMONTH('Rent Roll'!$AF5,0),CR$3&lt;EOMONTH('Rent Roll'!$AF5,'Rent Roll'!$AG5+1)),1,0))</f>
        <v>0</v>
      </c>
      <c r="CS383" s="560">
        <f>IF('Rent Roll'!$AD5=0,0,IF(AND(CS$3&gt;EOMONTH('Rent Roll'!$AF5,0),CS$3&lt;EOMONTH('Rent Roll'!$AF5,'Rent Roll'!$AG5+1)),1,0))</f>
        <v>0</v>
      </c>
      <c r="CT383" s="560">
        <f>IF('Rent Roll'!$AD5=0,0,IF(AND(CT$3&gt;EOMONTH('Rent Roll'!$AF5,0),CT$3&lt;EOMONTH('Rent Roll'!$AF5,'Rent Roll'!$AG5+1)),1,0))</f>
        <v>0</v>
      </c>
      <c r="CU383" s="560">
        <f>IF('Rent Roll'!$AD5=0,0,IF(AND(CU$3&gt;EOMONTH('Rent Roll'!$AF5,0),CU$3&lt;EOMONTH('Rent Roll'!$AF5,'Rent Roll'!$AG5+1)),1,0))</f>
        <v>0</v>
      </c>
      <c r="CV383" s="560">
        <f>IF('Rent Roll'!$AD5=0,0,IF(AND(CV$3&gt;EOMONTH('Rent Roll'!$AF5,0),CV$3&lt;EOMONTH('Rent Roll'!$AF5,'Rent Roll'!$AG5+1)),1,0))</f>
        <v>0</v>
      </c>
      <c r="CW383" s="560">
        <f>IF('Rent Roll'!$AD5=0,0,IF(AND(CW$3&gt;EOMONTH('Rent Roll'!$AF5,0),CW$3&lt;EOMONTH('Rent Roll'!$AF5,'Rent Roll'!$AG5+1)),1,0))</f>
        <v>0</v>
      </c>
      <c r="CX383" s="765">
        <f>IF('Rent Roll'!$AD5=0,0,IF(AND(CX$3&gt;EOMONTH('Rent Roll'!$AF5,0),CX$3&lt;EOMONTH('Rent Roll'!$AF5,'Rent Roll'!$AG5+1)),1,0))</f>
        <v>0</v>
      </c>
      <c r="CY383" s="766">
        <f>IF('Rent Roll'!$AD5=0,0,IF(AND(CY$3&gt;EOMONTH('Rent Roll'!$AF5,0),CY$3&lt;EOMONTH('Rent Roll'!$AF5,'Rent Roll'!$AG5+1)),1,0))</f>
        <v>0</v>
      </c>
      <c r="CZ383" s="560">
        <f>IF('Rent Roll'!$AD5=0,0,IF(AND(CZ$3&gt;EOMONTH('Rent Roll'!$AF5,0),CZ$3&lt;EOMONTH('Rent Roll'!$AF5,'Rent Roll'!$AG5+1)),1,0))</f>
        <v>0</v>
      </c>
      <c r="DA383" s="560">
        <f>IF('Rent Roll'!$AD5=0,0,IF(AND(DA$3&gt;EOMONTH('Rent Roll'!$AF5,0),DA$3&lt;EOMONTH('Rent Roll'!$AF5,'Rent Roll'!$AG5+1)),1,0))</f>
        <v>0</v>
      </c>
      <c r="DB383" s="560">
        <f>IF('Rent Roll'!$AD5=0,0,IF(AND(DB$3&gt;EOMONTH('Rent Roll'!$AF5,0),DB$3&lt;EOMONTH('Rent Roll'!$AF5,'Rent Roll'!$AG5+1)),1,0))</f>
        <v>0</v>
      </c>
      <c r="DC383" s="560">
        <f>IF('Rent Roll'!$AD5=0,0,IF(AND(DC$3&gt;EOMONTH('Rent Roll'!$AF5,0),DC$3&lt;EOMONTH('Rent Roll'!$AF5,'Rent Roll'!$AG5+1)),1,0))</f>
        <v>0</v>
      </c>
      <c r="DD383" s="560">
        <f>IF('Rent Roll'!$AD5=0,0,IF(AND(DD$3&gt;EOMONTH('Rent Roll'!$AF5,0),DD$3&lt;EOMONTH('Rent Roll'!$AF5,'Rent Roll'!$AG5+1)),1,0))</f>
        <v>0</v>
      </c>
      <c r="DE383" s="560">
        <f>IF('Rent Roll'!$AD5=0,0,IF(AND(DE$3&gt;EOMONTH('Rent Roll'!$AF5,0),DE$3&lt;EOMONTH('Rent Roll'!$AF5,'Rent Roll'!$AG5+1)),1,0))</f>
        <v>0</v>
      </c>
      <c r="DF383" s="560">
        <f>IF('Rent Roll'!$AD5=0,0,IF(AND(DF$3&gt;EOMONTH('Rent Roll'!$AF5,0),DF$3&lt;EOMONTH('Rent Roll'!$AF5,'Rent Roll'!$AG5+1)),1,0))</f>
        <v>0</v>
      </c>
      <c r="DG383" s="560">
        <f>IF('Rent Roll'!$AD5=0,0,IF(AND(DG$3&gt;EOMONTH('Rent Roll'!$AF5,0),DG$3&lt;EOMONTH('Rent Roll'!$AF5,'Rent Roll'!$AG5+1)),1,0))</f>
        <v>0</v>
      </c>
      <c r="DH383" s="560">
        <f>IF('Rent Roll'!$AD5=0,0,IF(AND(DH$3&gt;EOMONTH('Rent Roll'!$AF5,0),DH$3&lt;EOMONTH('Rent Roll'!$AF5,'Rent Roll'!$AG5+1)),1,0))</f>
        <v>0</v>
      </c>
      <c r="DI383" s="560">
        <f>IF('Rent Roll'!$AD5=0,0,IF(AND(DI$3&gt;EOMONTH('Rent Roll'!$AF5,0),DI$3&lt;EOMONTH('Rent Roll'!$AF5,'Rent Roll'!$AG5+1)),1,0))</f>
        <v>0</v>
      </c>
      <c r="DJ383" s="765">
        <f>IF('Rent Roll'!$AD5=0,0,IF(AND(DJ$3&gt;EOMONTH('Rent Roll'!$AF5,0),DJ$3&lt;EOMONTH('Rent Roll'!$AF5,'Rent Roll'!$AG5+1)),1,0))</f>
        <v>0</v>
      </c>
      <c r="DK383" s="766">
        <f>IF('Rent Roll'!$AD5=0,0,IF(AND(DK$3&gt;EOMONTH('Rent Roll'!$AF5,0),DK$3&lt;EOMONTH('Rent Roll'!$AF5,'Rent Roll'!$AG5+1)),1,0))</f>
        <v>0</v>
      </c>
      <c r="DL383" s="560">
        <f>IF('Rent Roll'!$AD5=0,0,IF(AND(DL$3&gt;EOMONTH('Rent Roll'!$AF5,0),DL$3&lt;EOMONTH('Rent Roll'!$AF5,'Rent Roll'!$AG5+1)),1,0))</f>
        <v>0</v>
      </c>
      <c r="DM383" s="560">
        <f>IF('Rent Roll'!$AD5=0,0,IF(AND(DM$3&gt;EOMONTH('Rent Roll'!$AF5,0),DM$3&lt;EOMONTH('Rent Roll'!$AF5,'Rent Roll'!$AG5+1)),1,0))</f>
        <v>0</v>
      </c>
      <c r="DN383" s="560">
        <f>IF('Rent Roll'!$AD5=0,0,IF(AND(DN$3&gt;EOMONTH('Rent Roll'!$AF5,0),DN$3&lt;EOMONTH('Rent Roll'!$AF5,'Rent Roll'!$AG5+1)),1,0))</f>
        <v>0</v>
      </c>
      <c r="DO383" s="560">
        <f>IF('Rent Roll'!$AD5=0,0,IF(AND(DO$3&gt;EOMONTH('Rent Roll'!$AF5,0),DO$3&lt;EOMONTH('Rent Roll'!$AF5,'Rent Roll'!$AG5+1)),1,0))</f>
        <v>0</v>
      </c>
      <c r="DP383" s="560">
        <f>IF('Rent Roll'!$AD5=0,0,IF(AND(DP$3&gt;EOMONTH('Rent Roll'!$AF5,0),DP$3&lt;EOMONTH('Rent Roll'!$AF5,'Rent Roll'!$AG5+1)),1,0))</f>
        <v>0</v>
      </c>
      <c r="DQ383" s="560">
        <f>IF('Rent Roll'!$AD5=0,0,IF(AND(DQ$3&gt;EOMONTH('Rent Roll'!$AF5,0),DQ$3&lt;EOMONTH('Rent Roll'!$AF5,'Rent Roll'!$AG5+1)),1,0))</f>
        <v>0</v>
      </c>
      <c r="DR383" s="560">
        <f>IF('Rent Roll'!$AD5=0,0,IF(AND(DR$3&gt;EOMONTH('Rent Roll'!$AF5,0),DR$3&lt;EOMONTH('Rent Roll'!$AF5,'Rent Roll'!$AG5+1)),1,0))</f>
        <v>0</v>
      </c>
      <c r="DS383" s="560">
        <f>IF('Rent Roll'!$AD5=0,0,IF(AND(DS$3&gt;EOMONTH('Rent Roll'!$AF5,0),DS$3&lt;EOMONTH('Rent Roll'!$AF5,'Rent Roll'!$AG5+1)),1,0))</f>
        <v>0</v>
      </c>
      <c r="DT383" s="560">
        <f>IF('Rent Roll'!$AD5=0,0,IF(AND(DT$3&gt;EOMONTH('Rent Roll'!$AF5,0),DT$3&lt;EOMONTH('Rent Roll'!$AF5,'Rent Roll'!$AG5+1)),1,0))</f>
        <v>0</v>
      </c>
      <c r="DU383" s="560">
        <f>IF('Rent Roll'!$AD5=0,0,IF(AND(DU$3&gt;EOMONTH('Rent Roll'!$AF5,0),DU$3&lt;EOMONTH('Rent Roll'!$AF5,'Rent Roll'!$AG5+1)),1,0))</f>
        <v>0</v>
      </c>
      <c r="DV383" s="560">
        <f>IF('Rent Roll'!$AD5=0,0,IF(AND(DV$3&gt;EOMONTH('Rent Roll'!$AF5,0),DV$3&lt;EOMONTH('Rent Roll'!$AF5,'Rent Roll'!$AG5+1)),1,0))</f>
        <v>0</v>
      </c>
    </row>
    <row r="384" spans="1:126" s="565" customFormat="1" ht="12" customHeight="1" outlineLevel="1" x14ac:dyDescent="0.4">
      <c r="A384" s="731"/>
      <c r="B384" s="564" t="str">
        <f>'Rent Roll'!$B6</f>
        <v>16층</v>
      </c>
      <c r="C384" s="575" t="s">
        <v>82</v>
      </c>
      <c r="E384" s="566"/>
      <c r="F384" s="777">
        <f>IF('Rent Roll'!$AD6=0,0,IF(AND(F$3&gt;EOMONTH('Rent Roll'!$AF6,0),F$3&lt;EOMONTH('Rent Roll'!$AF6,'Rent Roll'!$AG6+1)),1,0))</f>
        <v>0</v>
      </c>
      <c r="G384" s="766">
        <f>IF('Rent Roll'!$AD6=0,0,IF(AND(G$3&gt;EOMONTH('Rent Roll'!$AF6,0),G$3&lt;EOMONTH('Rent Roll'!$AF6,'Rent Roll'!$AG6+1)),1,0))</f>
        <v>0</v>
      </c>
      <c r="H384" s="560">
        <f>IF('Rent Roll'!$AD6=0,0,IF(AND(H$3&gt;EOMONTH('Rent Roll'!$AF6,0),H$3&lt;EOMONTH('Rent Roll'!$AF6,'Rent Roll'!$AG6+1)),1,0))</f>
        <v>1</v>
      </c>
      <c r="I384" s="560">
        <f>IF('Rent Roll'!$AD6=0,0,IF(AND(I$3&gt;EOMONTH('Rent Roll'!$AF6,0),I$3&lt;EOMONTH('Rent Roll'!$AF6,'Rent Roll'!$AG6+1)),1,0))</f>
        <v>1</v>
      </c>
      <c r="J384" s="560">
        <f>IF('Rent Roll'!$AD6=0,0,IF(AND(J$3&gt;EOMONTH('Rent Roll'!$AF6,0),J$3&lt;EOMONTH('Rent Roll'!$AF6,'Rent Roll'!$AG6+1)),1,0))</f>
        <v>1</v>
      </c>
      <c r="K384" s="560">
        <f>IF('Rent Roll'!$AD6=0,0,IF(AND(K$3&gt;EOMONTH('Rent Roll'!$AF6,0),K$3&lt;EOMONTH('Rent Roll'!$AF6,'Rent Roll'!$AG6+1)),1,0))</f>
        <v>0</v>
      </c>
      <c r="L384" s="560">
        <f>IF('Rent Roll'!$AD6=0,0,IF(AND(L$3&gt;EOMONTH('Rent Roll'!$AF6,0),L$3&lt;EOMONTH('Rent Roll'!$AF6,'Rent Roll'!$AG6+1)),1,0))</f>
        <v>0</v>
      </c>
      <c r="M384" s="560">
        <f>IF('Rent Roll'!$AD6=0,0,IF(AND(M$3&gt;EOMONTH('Rent Roll'!$AF6,0),M$3&lt;EOMONTH('Rent Roll'!$AF6,'Rent Roll'!$AG6+1)),1,0))</f>
        <v>0</v>
      </c>
      <c r="N384" s="560">
        <f>IF('Rent Roll'!$AD6=0,0,IF(AND(N$3&gt;EOMONTH('Rent Roll'!$AF6,0),N$3&lt;EOMONTH('Rent Roll'!$AF6,'Rent Roll'!$AG6+1)),1,0))</f>
        <v>0</v>
      </c>
      <c r="O384" s="560">
        <f>IF('Rent Roll'!$AD6=0,0,IF(AND(O$3&gt;EOMONTH('Rent Roll'!$AF6,0),O$3&lt;EOMONTH('Rent Roll'!$AF6,'Rent Roll'!$AG6+1)),1,0))</f>
        <v>0</v>
      </c>
      <c r="P384" s="560">
        <f>IF('Rent Roll'!$AD6=0,0,IF(AND(P$3&gt;EOMONTH('Rent Roll'!$AF6,0),P$3&lt;EOMONTH('Rent Roll'!$AF6,'Rent Roll'!$AG6+1)),1,0))</f>
        <v>0</v>
      </c>
      <c r="Q384" s="560">
        <f>IF('Rent Roll'!$AD6=0,0,IF(AND(Q$3&gt;EOMONTH('Rent Roll'!$AF6,0),Q$3&lt;EOMONTH('Rent Roll'!$AF6,'Rent Roll'!$AG6+1)),1,0))</f>
        <v>0</v>
      </c>
      <c r="R384" s="765">
        <f>IF('Rent Roll'!$AD6=0,0,IF(AND(R$3&gt;EOMONTH('Rent Roll'!$AF6,0),R$3&lt;EOMONTH('Rent Roll'!$AF6,'Rent Roll'!$AG6+1)),1,0))</f>
        <v>0</v>
      </c>
      <c r="S384" s="766">
        <f>IF('Rent Roll'!$AD6=0,0,IF(AND(S$3&gt;EOMONTH('Rent Roll'!$AF6,0),S$3&lt;EOMONTH('Rent Roll'!$AF6,'Rent Roll'!$AG6+1)),1,0))</f>
        <v>0</v>
      </c>
      <c r="T384" s="560">
        <f>IF('Rent Roll'!$AD6=0,0,IF(AND(T$3&gt;EOMONTH('Rent Roll'!$AF6,0),T$3&lt;EOMONTH('Rent Roll'!$AF6,'Rent Roll'!$AG6+1)),1,0))</f>
        <v>0</v>
      </c>
      <c r="U384" s="560">
        <f>IF('Rent Roll'!$AD6=0,0,IF(AND(U$3&gt;EOMONTH('Rent Roll'!$AF6,0),U$3&lt;EOMONTH('Rent Roll'!$AF6,'Rent Roll'!$AG6+1)),1,0))</f>
        <v>0</v>
      </c>
      <c r="V384" s="560">
        <f>IF('Rent Roll'!$AD6=0,0,IF(AND(V$3&gt;EOMONTH('Rent Roll'!$AF6,0),V$3&lt;EOMONTH('Rent Roll'!$AF6,'Rent Roll'!$AG6+1)),1,0))</f>
        <v>0</v>
      </c>
      <c r="W384" s="560">
        <f>IF('Rent Roll'!$AD6=0,0,IF(AND(W$3&gt;EOMONTH('Rent Roll'!$AF6,0),W$3&lt;EOMONTH('Rent Roll'!$AF6,'Rent Roll'!$AG6+1)),1,0))</f>
        <v>0</v>
      </c>
      <c r="X384" s="560">
        <f>IF('Rent Roll'!$AD6=0,0,IF(AND(X$3&gt;EOMONTH('Rent Roll'!$AF6,0),X$3&lt;EOMONTH('Rent Roll'!$AF6,'Rent Roll'!$AG6+1)),1,0))</f>
        <v>0</v>
      </c>
      <c r="Y384" s="560">
        <f>IF('Rent Roll'!$AD6=0,0,IF(AND(Y$3&gt;EOMONTH('Rent Roll'!$AF6,0),Y$3&lt;EOMONTH('Rent Roll'!$AF6,'Rent Roll'!$AG6+1)),1,0))</f>
        <v>0</v>
      </c>
      <c r="Z384" s="560">
        <f>IF('Rent Roll'!$AD6=0,0,IF(AND(Z$3&gt;EOMONTH('Rent Roll'!$AF6,0),Z$3&lt;EOMONTH('Rent Roll'!$AF6,'Rent Roll'!$AG6+1)),1,0))</f>
        <v>0</v>
      </c>
      <c r="AA384" s="560">
        <f>IF('Rent Roll'!$AD6=0,0,IF(AND(AA$3&gt;EOMONTH('Rent Roll'!$AF6,0),AA$3&lt;EOMONTH('Rent Roll'!$AF6,'Rent Roll'!$AG6+1)),1,0))</f>
        <v>0</v>
      </c>
      <c r="AB384" s="560">
        <f>IF('Rent Roll'!$AD6=0,0,IF(AND(AB$3&gt;EOMONTH('Rent Roll'!$AF6,0),AB$3&lt;EOMONTH('Rent Roll'!$AF6,'Rent Roll'!$AG6+1)),1,0))</f>
        <v>0</v>
      </c>
      <c r="AC384" s="560">
        <f>IF('Rent Roll'!$AD6=0,0,IF(AND(AC$3&gt;EOMONTH('Rent Roll'!$AF6,0),AC$3&lt;EOMONTH('Rent Roll'!$AF6,'Rent Roll'!$AG6+1)),1,0))</f>
        <v>0</v>
      </c>
      <c r="AD384" s="765">
        <f>IF('Rent Roll'!$AD6=0,0,IF(AND(AD$3&gt;EOMONTH('Rent Roll'!$AF6,0),AD$3&lt;EOMONTH('Rent Roll'!$AF6,'Rent Roll'!$AG6+1)),1,0))</f>
        <v>0</v>
      </c>
      <c r="AE384" s="766">
        <f>IF('Rent Roll'!$AD6=0,0,IF(AND(AE$3&gt;EOMONTH('Rent Roll'!$AF6,0),AE$3&lt;EOMONTH('Rent Roll'!$AF6,'Rent Roll'!$AG6+1)),1,0))</f>
        <v>0</v>
      </c>
      <c r="AF384" s="560">
        <f>IF('Rent Roll'!$AD6=0,0,IF(AND(AF$3&gt;EOMONTH('Rent Roll'!$AF6,0),AF$3&lt;EOMONTH('Rent Roll'!$AF6,'Rent Roll'!$AG6+1)),1,0))</f>
        <v>0</v>
      </c>
      <c r="AG384" s="560">
        <f>IF('Rent Roll'!$AD6=0,0,IF(AND(AG$3&gt;EOMONTH('Rent Roll'!$AF6,0),AG$3&lt;EOMONTH('Rent Roll'!$AF6,'Rent Roll'!$AG6+1)),1,0))</f>
        <v>0</v>
      </c>
      <c r="AH384" s="560">
        <f>IF('Rent Roll'!$AD6=0,0,IF(AND(AH$3&gt;EOMONTH('Rent Roll'!$AF6,0),AH$3&lt;EOMONTH('Rent Roll'!$AF6,'Rent Roll'!$AG6+1)),1,0))</f>
        <v>0</v>
      </c>
      <c r="AI384" s="560">
        <f>IF('Rent Roll'!$AD6=0,0,IF(AND(AI$3&gt;EOMONTH('Rent Roll'!$AF6,0),AI$3&lt;EOMONTH('Rent Roll'!$AF6,'Rent Roll'!$AG6+1)),1,0))</f>
        <v>0</v>
      </c>
      <c r="AJ384" s="560">
        <f>IF('Rent Roll'!$AD6=0,0,IF(AND(AJ$3&gt;EOMONTH('Rent Roll'!$AF6,0),AJ$3&lt;EOMONTH('Rent Roll'!$AF6,'Rent Roll'!$AG6+1)),1,0))</f>
        <v>0</v>
      </c>
      <c r="AK384" s="560">
        <f>IF('Rent Roll'!$AD6=0,0,IF(AND(AK$3&gt;EOMONTH('Rent Roll'!$AF6,0),AK$3&lt;EOMONTH('Rent Roll'!$AF6,'Rent Roll'!$AG6+1)),1,0))</f>
        <v>0</v>
      </c>
      <c r="AL384" s="560">
        <f>IF('Rent Roll'!$AD6=0,0,IF(AND(AL$3&gt;EOMONTH('Rent Roll'!$AF6,0),AL$3&lt;EOMONTH('Rent Roll'!$AF6,'Rent Roll'!$AG6+1)),1,0))</f>
        <v>0</v>
      </c>
      <c r="AM384" s="560">
        <f>IF('Rent Roll'!$AD6=0,0,IF(AND(AM$3&gt;EOMONTH('Rent Roll'!$AF6,0),AM$3&lt;EOMONTH('Rent Roll'!$AF6,'Rent Roll'!$AG6+1)),1,0))</f>
        <v>0</v>
      </c>
      <c r="AN384" s="560">
        <f>IF('Rent Roll'!$AD6=0,0,IF(AND(AN$3&gt;EOMONTH('Rent Roll'!$AF6,0),AN$3&lt;EOMONTH('Rent Roll'!$AF6,'Rent Roll'!$AG6+1)),1,0))</f>
        <v>0</v>
      </c>
      <c r="AO384" s="560">
        <f>IF('Rent Roll'!$AD6=0,0,IF(AND(AO$3&gt;EOMONTH('Rent Roll'!$AF6,0),AO$3&lt;EOMONTH('Rent Roll'!$AF6,'Rent Roll'!$AG6+1)),1,0))</f>
        <v>0</v>
      </c>
      <c r="AP384" s="765">
        <f>IF('Rent Roll'!$AD6=0,0,IF(AND(AP$3&gt;EOMONTH('Rent Roll'!$AF6,0),AP$3&lt;EOMONTH('Rent Roll'!$AF6,'Rent Roll'!$AG6+1)),1,0))</f>
        <v>0</v>
      </c>
      <c r="AQ384" s="766">
        <f>IF('Rent Roll'!$AD6=0,0,IF(AND(AQ$3&gt;EOMONTH('Rent Roll'!$AF6,0),AQ$3&lt;EOMONTH('Rent Roll'!$AF6,'Rent Roll'!$AG6+1)),1,0))</f>
        <v>0</v>
      </c>
      <c r="AR384" s="560">
        <f>IF('Rent Roll'!$AD6=0,0,IF(AND(AR$3&gt;EOMONTH('Rent Roll'!$AF6,0),AR$3&lt;EOMONTH('Rent Roll'!$AF6,'Rent Roll'!$AG6+1)),1,0))</f>
        <v>0</v>
      </c>
      <c r="AS384" s="560">
        <f>IF('Rent Roll'!$AD6=0,0,IF(AND(AS$3&gt;EOMONTH('Rent Roll'!$AF6,0),AS$3&lt;EOMONTH('Rent Roll'!$AF6,'Rent Roll'!$AG6+1)),1,0))</f>
        <v>0</v>
      </c>
      <c r="AT384" s="560">
        <f>IF('Rent Roll'!$AD6=0,0,IF(AND(AT$3&gt;EOMONTH('Rent Roll'!$AF6,0),AT$3&lt;EOMONTH('Rent Roll'!$AF6,'Rent Roll'!$AG6+1)),1,0))</f>
        <v>0</v>
      </c>
      <c r="AU384" s="560">
        <f>IF('Rent Roll'!$AD6=0,0,IF(AND(AU$3&gt;EOMONTH('Rent Roll'!$AF6,0),AU$3&lt;EOMONTH('Rent Roll'!$AF6,'Rent Roll'!$AG6+1)),1,0))</f>
        <v>0</v>
      </c>
      <c r="AV384" s="560">
        <f>IF('Rent Roll'!$AD6=0,0,IF(AND(AV$3&gt;EOMONTH('Rent Roll'!$AF6,0),AV$3&lt;EOMONTH('Rent Roll'!$AF6,'Rent Roll'!$AG6+1)),1,0))</f>
        <v>0</v>
      </c>
      <c r="AW384" s="560">
        <f>IF('Rent Roll'!$AD6=0,0,IF(AND(AW$3&gt;EOMONTH('Rent Roll'!$AF6,0),AW$3&lt;EOMONTH('Rent Roll'!$AF6,'Rent Roll'!$AG6+1)),1,0))</f>
        <v>0</v>
      </c>
      <c r="AX384" s="560">
        <f>IF('Rent Roll'!$AD6=0,0,IF(AND(AX$3&gt;EOMONTH('Rent Roll'!$AF6,0),AX$3&lt;EOMONTH('Rent Roll'!$AF6,'Rent Roll'!$AG6+1)),1,0))</f>
        <v>0</v>
      </c>
      <c r="AY384" s="560">
        <f>IF('Rent Roll'!$AD6=0,0,IF(AND(AY$3&gt;EOMONTH('Rent Roll'!$AF6,0),AY$3&lt;EOMONTH('Rent Roll'!$AF6,'Rent Roll'!$AG6+1)),1,0))</f>
        <v>0</v>
      </c>
      <c r="AZ384" s="560">
        <f>IF('Rent Roll'!$AD6=0,0,IF(AND(AZ$3&gt;EOMONTH('Rent Roll'!$AF6,0),AZ$3&lt;EOMONTH('Rent Roll'!$AF6,'Rent Roll'!$AG6+1)),1,0))</f>
        <v>0</v>
      </c>
      <c r="BA384" s="560">
        <f>IF('Rent Roll'!$AD6=0,0,IF(AND(BA$3&gt;EOMONTH('Rent Roll'!$AF6,0),BA$3&lt;EOMONTH('Rent Roll'!$AF6,'Rent Roll'!$AG6+1)),1,0))</f>
        <v>0</v>
      </c>
      <c r="BB384" s="765">
        <f>IF('Rent Roll'!$AD6=0,0,IF(AND(BB$3&gt;EOMONTH('Rent Roll'!$AF6,0),BB$3&lt;EOMONTH('Rent Roll'!$AF6,'Rent Roll'!$AG6+1)),1,0))</f>
        <v>0</v>
      </c>
      <c r="BC384" s="766">
        <f>IF('Rent Roll'!$AD6=0,0,IF(AND(BC$3&gt;EOMONTH('Rent Roll'!$AF6,0),BC$3&lt;EOMONTH('Rent Roll'!$AF6,'Rent Roll'!$AG6+1)),1,0))</f>
        <v>0</v>
      </c>
      <c r="BD384" s="560">
        <f>IF('Rent Roll'!$AD6=0,0,IF(AND(BD$3&gt;EOMONTH('Rent Roll'!$AF6,0),BD$3&lt;EOMONTH('Rent Roll'!$AF6,'Rent Roll'!$AG6+1)),1,0))</f>
        <v>0</v>
      </c>
      <c r="BE384" s="560">
        <f>IF('Rent Roll'!$AD6=0,0,IF(AND(BE$3&gt;EOMONTH('Rent Roll'!$AF6,0),BE$3&lt;EOMONTH('Rent Roll'!$AF6,'Rent Roll'!$AG6+1)),1,0))</f>
        <v>0</v>
      </c>
      <c r="BF384" s="560">
        <f>IF('Rent Roll'!$AD6=0,0,IF(AND(BF$3&gt;EOMONTH('Rent Roll'!$AF6,0),BF$3&lt;EOMONTH('Rent Roll'!$AF6,'Rent Roll'!$AG6+1)),1,0))</f>
        <v>0</v>
      </c>
      <c r="BG384" s="560">
        <f>IF('Rent Roll'!$AD6=0,0,IF(AND(BG$3&gt;EOMONTH('Rent Roll'!$AF6,0),BG$3&lt;EOMONTH('Rent Roll'!$AF6,'Rent Roll'!$AG6+1)),1,0))</f>
        <v>0</v>
      </c>
      <c r="BH384" s="560">
        <f>IF('Rent Roll'!$AD6=0,0,IF(AND(BH$3&gt;EOMONTH('Rent Roll'!$AF6,0),BH$3&lt;EOMONTH('Rent Roll'!$AF6,'Rent Roll'!$AG6+1)),1,0))</f>
        <v>0</v>
      </c>
      <c r="BI384" s="560">
        <f>IF('Rent Roll'!$AD6=0,0,IF(AND(BI$3&gt;EOMONTH('Rent Roll'!$AF6,0),BI$3&lt;EOMONTH('Rent Roll'!$AF6,'Rent Roll'!$AG6+1)),1,0))</f>
        <v>0</v>
      </c>
      <c r="BJ384" s="560">
        <f>IF('Rent Roll'!$AD6=0,0,IF(AND(BJ$3&gt;EOMONTH('Rent Roll'!$AF6,0),BJ$3&lt;EOMONTH('Rent Roll'!$AF6,'Rent Roll'!$AG6+1)),1,0))</f>
        <v>0</v>
      </c>
      <c r="BK384" s="560">
        <f>IF('Rent Roll'!$AD6=0,0,IF(AND(BK$3&gt;EOMONTH('Rent Roll'!$AF6,0),BK$3&lt;EOMONTH('Rent Roll'!$AF6,'Rent Roll'!$AG6+1)),1,0))</f>
        <v>0</v>
      </c>
      <c r="BL384" s="560">
        <f>IF('Rent Roll'!$AD6=0,0,IF(AND(BL$3&gt;EOMONTH('Rent Roll'!$AF6,0),BL$3&lt;EOMONTH('Rent Roll'!$AF6,'Rent Roll'!$AG6+1)),1,0))</f>
        <v>0</v>
      </c>
      <c r="BM384" s="560">
        <f>IF('Rent Roll'!$AD6=0,0,IF(AND(BM$3&gt;EOMONTH('Rent Roll'!$AF6,0),BM$3&lt;EOMONTH('Rent Roll'!$AF6,'Rent Roll'!$AG6+1)),1,0))</f>
        <v>0</v>
      </c>
      <c r="BN384" s="765">
        <f>IF('Rent Roll'!$AD6=0,0,IF(AND(BN$3&gt;EOMONTH('Rent Roll'!$AF6,0),BN$3&lt;EOMONTH('Rent Roll'!$AF6,'Rent Roll'!$AG6+1)),1,0))</f>
        <v>0</v>
      </c>
      <c r="BO384" s="766">
        <f>IF('Rent Roll'!$AD6=0,0,IF(AND(BO$3&gt;EOMONTH('Rent Roll'!$AF6,0),BO$3&lt;EOMONTH('Rent Roll'!$AF6,'Rent Roll'!$AG6+1)),1,0))</f>
        <v>0</v>
      </c>
      <c r="BP384" s="560">
        <f>IF('Rent Roll'!$AD6=0,0,IF(AND(BP$3&gt;EOMONTH('Rent Roll'!$AF6,0),BP$3&lt;EOMONTH('Rent Roll'!$AF6,'Rent Roll'!$AG6+1)),1,0))</f>
        <v>0</v>
      </c>
      <c r="BQ384" s="560">
        <f>IF('Rent Roll'!$AD6=0,0,IF(AND(BQ$3&gt;EOMONTH('Rent Roll'!$AF6,0),BQ$3&lt;EOMONTH('Rent Roll'!$AF6,'Rent Roll'!$AG6+1)),1,0))</f>
        <v>0</v>
      </c>
      <c r="BR384" s="560">
        <f>IF('Rent Roll'!$AD6=0,0,IF(AND(BR$3&gt;EOMONTH('Rent Roll'!$AF6,0),BR$3&lt;EOMONTH('Rent Roll'!$AF6,'Rent Roll'!$AG6+1)),1,0))</f>
        <v>0</v>
      </c>
      <c r="BS384" s="560">
        <f>IF('Rent Roll'!$AD6=0,0,IF(AND(BS$3&gt;EOMONTH('Rent Roll'!$AF6,0),BS$3&lt;EOMONTH('Rent Roll'!$AF6,'Rent Roll'!$AG6+1)),1,0))</f>
        <v>0</v>
      </c>
      <c r="BT384" s="560">
        <f>IF('Rent Roll'!$AD6=0,0,IF(AND(BT$3&gt;EOMONTH('Rent Roll'!$AF6,0),BT$3&lt;EOMONTH('Rent Roll'!$AF6,'Rent Roll'!$AG6+1)),1,0))</f>
        <v>0</v>
      </c>
      <c r="BU384" s="560">
        <f>IF('Rent Roll'!$AD6=0,0,IF(AND(BU$3&gt;EOMONTH('Rent Roll'!$AF6,0),BU$3&lt;EOMONTH('Rent Roll'!$AF6,'Rent Roll'!$AG6+1)),1,0))</f>
        <v>0</v>
      </c>
      <c r="BV384" s="560">
        <f>IF('Rent Roll'!$AD6=0,0,IF(AND(BV$3&gt;EOMONTH('Rent Roll'!$AF6,0),BV$3&lt;EOMONTH('Rent Roll'!$AF6,'Rent Roll'!$AG6+1)),1,0))</f>
        <v>0</v>
      </c>
      <c r="BW384" s="560">
        <f>IF('Rent Roll'!$AD6=0,0,IF(AND(BW$3&gt;EOMONTH('Rent Roll'!$AF6,0),BW$3&lt;EOMONTH('Rent Roll'!$AF6,'Rent Roll'!$AG6+1)),1,0))</f>
        <v>0</v>
      </c>
      <c r="BX384" s="560">
        <f>IF('Rent Roll'!$AD6=0,0,IF(AND(BX$3&gt;EOMONTH('Rent Roll'!$AF6,0),BX$3&lt;EOMONTH('Rent Roll'!$AF6,'Rent Roll'!$AG6+1)),1,0))</f>
        <v>0</v>
      </c>
      <c r="BY384" s="560">
        <f>IF('Rent Roll'!$AD6=0,0,IF(AND(BY$3&gt;EOMONTH('Rent Roll'!$AF6,0),BY$3&lt;EOMONTH('Rent Roll'!$AF6,'Rent Roll'!$AG6+1)),1,0))</f>
        <v>0</v>
      </c>
      <c r="BZ384" s="765">
        <f>IF('Rent Roll'!$AD6=0,0,IF(AND(BZ$3&gt;EOMONTH('Rent Roll'!$AF6,0),BZ$3&lt;EOMONTH('Rent Roll'!$AF6,'Rent Roll'!$AG6+1)),1,0))</f>
        <v>0</v>
      </c>
      <c r="CA384" s="766">
        <f>IF('Rent Roll'!$AD6=0,0,IF(AND(CA$3&gt;EOMONTH('Rent Roll'!$AF6,0),CA$3&lt;EOMONTH('Rent Roll'!$AF6,'Rent Roll'!$AG6+1)),1,0))</f>
        <v>0</v>
      </c>
      <c r="CB384" s="560">
        <f>IF('Rent Roll'!$AD6=0,0,IF(AND(CB$3&gt;EOMONTH('Rent Roll'!$AF6,0),CB$3&lt;EOMONTH('Rent Roll'!$AF6,'Rent Roll'!$AG6+1)),1,0))</f>
        <v>0</v>
      </c>
      <c r="CC384" s="560">
        <f>IF('Rent Roll'!$AD6=0,0,IF(AND(CC$3&gt;EOMONTH('Rent Roll'!$AF6,0),CC$3&lt;EOMONTH('Rent Roll'!$AF6,'Rent Roll'!$AG6+1)),1,0))</f>
        <v>0</v>
      </c>
      <c r="CD384" s="560">
        <f>IF('Rent Roll'!$AD6=0,0,IF(AND(CD$3&gt;EOMONTH('Rent Roll'!$AF6,0),CD$3&lt;EOMONTH('Rent Roll'!$AF6,'Rent Roll'!$AG6+1)),1,0))</f>
        <v>0</v>
      </c>
      <c r="CE384" s="560">
        <f>IF('Rent Roll'!$AD6=0,0,IF(AND(CE$3&gt;EOMONTH('Rent Roll'!$AF6,0),CE$3&lt;EOMONTH('Rent Roll'!$AF6,'Rent Roll'!$AG6+1)),1,0))</f>
        <v>0</v>
      </c>
      <c r="CF384" s="560">
        <f>IF('Rent Roll'!$AD6=0,0,IF(AND(CF$3&gt;EOMONTH('Rent Roll'!$AF6,0),CF$3&lt;EOMONTH('Rent Roll'!$AF6,'Rent Roll'!$AG6+1)),1,0))</f>
        <v>0</v>
      </c>
      <c r="CG384" s="560">
        <f>IF('Rent Roll'!$AD6=0,0,IF(AND(CG$3&gt;EOMONTH('Rent Roll'!$AF6,0),CG$3&lt;EOMONTH('Rent Roll'!$AF6,'Rent Roll'!$AG6+1)),1,0))</f>
        <v>0</v>
      </c>
      <c r="CH384" s="560">
        <f>IF('Rent Roll'!$AD6=0,0,IF(AND(CH$3&gt;EOMONTH('Rent Roll'!$AF6,0),CH$3&lt;EOMONTH('Rent Roll'!$AF6,'Rent Roll'!$AG6+1)),1,0))</f>
        <v>0</v>
      </c>
      <c r="CI384" s="560">
        <f>IF('Rent Roll'!$AD6=0,0,IF(AND(CI$3&gt;EOMONTH('Rent Roll'!$AF6,0),CI$3&lt;EOMONTH('Rent Roll'!$AF6,'Rent Roll'!$AG6+1)),1,0))</f>
        <v>0</v>
      </c>
      <c r="CJ384" s="560">
        <f>IF('Rent Roll'!$AD6=0,0,IF(AND(CJ$3&gt;EOMONTH('Rent Roll'!$AF6,0),CJ$3&lt;EOMONTH('Rent Roll'!$AF6,'Rent Roll'!$AG6+1)),1,0))</f>
        <v>0</v>
      </c>
      <c r="CK384" s="560">
        <f>IF('Rent Roll'!$AD6=0,0,IF(AND(CK$3&gt;EOMONTH('Rent Roll'!$AF6,0),CK$3&lt;EOMONTH('Rent Roll'!$AF6,'Rent Roll'!$AG6+1)),1,0))</f>
        <v>0</v>
      </c>
      <c r="CL384" s="765">
        <f>IF('Rent Roll'!$AD6=0,0,IF(AND(CL$3&gt;EOMONTH('Rent Roll'!$AF6,0),CL$3&lt;EOMONTH('Rent Roll'!$AF6,'Rent Roll'!$AG6+1)),1,0))</f>
        <v>0</v>
      </c>
      <c r="CM384" s="766">
        <f>IF('Rent Roll'!$AD6=0,0,IF(AND(CM$3&gt;EOMONTH('Rent Roll'!$AF6,0),CM$3&lt;EOMONTH('Rent Roll'!$AF6,'Rent Roll'!$AG6+1)),1,0))</f>
        <v>0</v>
      </c>
      <c r="CN384" s="560">
        <f>IF('Rent Roll'!$AD6=0,0,IF(AND(CN$3&gt;EOMONTH('Rent Roll'!$AF6,0),CN$3&lt;EOMONTH('Rent Roll'!$AF6,'Rent Roll'!$AG6+1)),1,0))</f>
        <v>0</v>
      </c>
      <c r="CO384" s="560">
        <f>IF('Rent Roll'!$AD6=0,0,IF(AND(CO$3&gt;EOMONTH('Rent Roll'!$AF6,0),CO$3&lt;EOMONTH('Rent Roll'!$AF6,'Rent Roll'!$AG6+1)),1,0))</f>
        <v>0</v>
      </c>
      <c r="CP384" s="560">
        <f>IF('Rent Roll'!$AD6=0,0,IF(AND(CP$3&gt;EOMONTH('Rent Roll'!$AF6,0),CP$3&lt;EOMONTH('Rent Roll'!$AF6,'Rent Roll'!$AG6+1)),1,0))</f>
        <v>0</v>
      </c>
      <c r="CQ384" s="560">
        <f>IF('Rent Roll'!$AD6=0,0,IF(AND(CQ$3&gt;EOMONTH('Rent Roll'!$AF6,0),CQ$3&lt;EOMONTH('Rent Roll'!$AF6,'Rent Roll'!$AG6+1)),1,0))</f>
        <v>0</v>
      </c>
      <c r="CR384" s="560">
        <f>IF('Rent Roll'!$AD6=0,0,IF(AND(CR$3&gt;EOMONTH('Rent Roll'!$AF6,0),CR$3&lt;EOMONTH('Rent Roll'!$AF6,'Rent Roll'!$AG6+1)),1,0))</f>
        <v>0</v>
      </c>
      <c r="CS384" s="560">
        <f>IF('Rent Roll'!$AD6=0,0,IF(AND(CS$3&gt;EOMONTH('Rent Roll'!$AF6,0),CS$3&lt;EOMONTH('Rent Roll'!$AF6,'Rent Roll'!$AG6+1)),1,0))</f>
        <v>0</v>
      </c>
      <c r="CT384" s="560">
        <f>IF('Rent Roll'!$AD6=0,0,IF(AND(CT$3&gt;EOMONTH('Rent Roll'!$AF6,0),CT$3&lt;EOMONTH('Rent Roll'!$AF6,'Rent Roll'!$AG6+1)),1,0))</f>
        <v>0</v>
      </c>
      <c r="CU384" s="560">
        <f>IF('Rent Roll'!$AD6=0,0,IF(AND(CU$3&gt;EOMONTH('Rent Roll'!$AF6,0),CU$3&lt;EOMONTH('Rent Roll'!$AF6,'Rent Roll'!$AG6+1)),1,0))</f>
        <v>0</v>
      </c>
      <c r="CV384" s="560">
        <f>IF('Rent Roll'!$AD6=0,0,IF(AND(CV$3&gt;EOMONTH('Rent Roll'!$AF6,0),CV$3&lt;EOMONTH('Rent Roll'!$AF6,'Rent Roll'!$AG6+1)),1,0))</f>
        <v>0</v>
      </c>
      <c r="CW384" s="560">
        <f>IF('Rent Roll'!$AD6=0,0,IF(AND(CW$3&gt;EOMONTH('Rent Roll'!$AF6,0),CW$3&lt;EOMONTH('Rent Roll'!$AF6,'Rent Roll'!$AG6+1)),1,0))</f>
        <v>0</v>
      </c>
      <c r="CX384" s="765">
        <f>IF('Rent Roll'!$AD6=0,0,IF(AND(CX$3&gt;EOMONTH('Rent Roll'!$AF6,0),CX$3&lt;EOMONTH('Rent Roll'!$AF6,'Rent Roll'!$AG6+1)),1,0))</f>
        <v>0</v>
      </c>
      <c r="CY384" s="766">
        <f>IF('Rent Roll'!$AD6=0,0,IF(AND(CY$3&gt;EOMONTH('Rent Roll'!$AF6,0),CY$3&lt;EOMONTH('Rent Roll'!$AF6,'Rent Roll'!$AG6+1)),1,0))</f>
        <v>0</v>
      </c>
      <c r="CZ384" s="560">
        <f>IF('Rent Roll'!$AD6=0,0,IF(AND(CZ$3&gt;EOMONTH('Rent Roll'!$AF6,0),CZ$3&lt;EOMONTH('Rent Roll'!$AF6,'Rent Roll'!$AG6+1)),1,0))</f>
        <v>0</v>
      </c>
      <c r="DA384" s="560">
        <f>IF('Rent Roll'!$AD6=0,0,IF(AND(DA$3&gt;EOMONTH('Rent Roll'!$AF6,0),DA$3&lt;EOMONTH('Rent Roll'!$AF6,'Rent Roll'!$AG6+1)),1,0))</f>
        <v>0</v>
      </c>
      <c r="DB384" s="560">
        <f>IF('Rent Roll'!$AD6=0,0,IF(AND(DB$3&gt;EOMONTH('Rent Roll'!$AF6,0),DB$3&lt;EOMONTH('Rent Roll'!$AF6,'Rent Roll'!$AG6+1)),1,0))</f>
        <v>0</v>
      </c>
      <c r="DC384" s="560">
        <f>IF('Rent Roll'!$AD6=0,0,IF(AND(DC$3&gt;EOMONTH('Rent Roll'!$AF6,0),DC$3&lt;EOMONTH('Rent Roll'!$AF6,'Rent Roll'!$AG6+1)),1,0))</f>
        <v>0</v>
      </c>
      <c r="DD384" s="560">
        <f>IF('Rent Roll'!$AD6=0,0,IF(AND(DD$3&gt;EOMONTH('Rent Roll'!$AF6,0),DD$3&lt;EOMONTH('Rent Roll'!$AF6,'Rent Roll'!$AG6+1)),1,0))</f>
        <v>0</v>
      </c>
      <c r="DE384" s="560">
        <f>IF('Rent Roll'!$AD6=0,0,IF(AND(DE$3&gt;EOMONTH('Rent Roll'!$AF6,0),DE$3&lt;EOMONTH('Rent Roll'!$AF6,'Rent Roll'!$AG6+1)),1,0))</f>
        <v>0</v>
      </c>
      <c r="DF384" s="560">
        <f>IF('Rent Roll'!$AD6=0,0,IF(AND(DF$3&gt;EOMONTH('Rent Roll'!$AF6,0),DF$3&lt;EOMONTH('Rent Roll'!$AF6,'Rent Roll'!$AG6+1)),1,0))</f>
        <v>0</v>
      </c>
      <c r="DG384" s="560">
        <f>IF('Rent Roll'!$AD6=0,0,IF(AND(DG$3&gt;EOMONTH('Rent Roll'!$AF6,0),DG$3&lt;EOMONTH('Rent Roll'!$AF6,'Rent Roll'!$AG6+1)),1,0))</f>
        <v>0</v>
      </c>
      <c r="DH384" s="560">
        <f>IF('Rent Roll'!$AD6=0,0,IF(AND(DH$3&gt;EOMONTH('Rent Roll'!$AF6,0),DH$3&lt;EOMONTH('Rent Roll'!$AF6,'Rent Roll'!$AG6+1)),1,0))</f>
        <v>0</v>
      </c>
      <c r="DI384" s="560">
        <f>IF('Rent Roll'!$AD6=0,0,IF(AND(DI$3&gt;EOMONTH('Rent Roll'!$AF6,0),DI$3&lt;EOMONTH('Rent Roll'!$AF6,'Rent Roll'!$AG6+1)),1,0))</f>
        <v>0</v>
      </c>
      <c r="DJ384" s="765">
        <f>IF('Rent Roll'!$AD6=0,0,IF(AND(DJ$3&gt;EOMONTH('Rent Roll'!$AF6,0),DJ$3&lt;EOMONTH('Rent Roll'!$AF6,'Rent Roll'!$AG6+1)),1,0))</f>
        <v>0</v>
      </c>
      <c r="DK384" s="766">
        <f>IF('Rent Roll'!$AD6=0,0,IF(AND(DK$3&gt;EOMONTH('Rent Roll'!$AF6,0),DK$3&lt;EOMONTH('Rent Roll'!$AF6,'Rent Roll'!$AG6+1)),1,0))</f>
        <v>0</v>
      </c>
      <c r="DL384" s="560">
        <f>IF('Rent Roll'!$AD6=0,0,IF(AND(DL$3&gt;EOMONTH('Rent Roll'!$AF6,0),DL$3&lt;EOMONTH('Rent Roll'!$AF6,'Rent Roll'!$AG6+1)),1,0))</f>
        <v>0</v>
      </c>
      <c r="DM384" s="560">
        <f>IF('Rent Roll'!$AD6=0,0,IF(AND(DM$3&gt;EOMONTH('Rent Roll'!$AF6,0),DM$3&lt;EOMONTH('Rent Roll'!$AF6,'Rent Roll'!$AG6+1)),1,0))</f>
        <v>0</v>
      </c>
      <c r="DN384" s="560">
        <f>IF('Rent Roll'!$AD6=0,0,IF(AND(DN$3&gt;EOMONTH('Rent Roll'!$AF6,0),DN$3&lt;EOMONTH('Rent Roll'!$AF6,'Rent Roll'!$AG6+1)),1,0))</f>
        <v>0</v>
      </c>
      <c r="DO384" s="560">
        <f>IF('Rent Roll'!$AD6=0,0,IF(AND(DO$3&gt;EOMONTH('Rent Roll'!$AF6,0),DO$3&lt;EOMONTH('Rent Roll'!$AF6,'Rent Roll'!$AG6+1)),1,0))</f>
        <v>0</v>
      </c>
      <c r="DP384" s="560">
        <f>IF('Rent Roll'!$AD6=0,0,IF(AND(DP$3&gt;EOMONTH('Rent Roll'!$AF6,0),DP$3&lt;EOMONTH('Rent Roll'!$AF6,'Rent Roll'!$AG6+1)),1,0))</f>
        <v>0</v>
      </c>
      <c r="DQ384" s="560">
        <f>IF('Rent Roll'!$AD6=0,0,IF(AND(DQ$3&gt;EOMONTH('Rent Roll'!$AF6,0),DQ$3&lt;EOMONTH('Rent Roll'!$AF6,'Rent Roll'!$AG6+1)),1,0))</f>
        <v>0</v>
      </c>
      <c r="DR384" s="560">
        <f>IF('Rent Roll'!$AD6=0,0,IF(AND(DR$3&gt;EOMONTH('Rent Roll'!$AF6,0),DR$3&lt;EOMONTH('Rent Roll'!$AF6,'Rent Roll'!$AG6+1)),1,0))</f>
        <v>0</v>
      </c>
      <c r="DS384" s="560">
        <f>IF('Rent Roll'!$AD6=0,0,IF(AND(DS$3&gt;EOMONTH('Rent Roll'!$AF6,0),DS$3&lt;EOMONTH('Rent Roll'!$AF6,'Rent Roll'!$AG6+1)),1,0))</f>
        <v>0</v>
      </c>
      <c r="DT384" s="560">
        <f>IF('Rent Roll'!$AD6=0,0,IF(AND(DT$3&gt;EOMONTH('Rent Roll'!$AF6,0),DT$3&lt;EOMONTH('Rent Roll'!$AF6,'Rent Roll'!$AG6+1)),1,0))</f>
        <v>0</v>
      </c>
      <c r="DU384" s="560">
        <f>IF('Rent Roll'!$AD6=0,0,IF(AND(DU$3&gt;EOMONTH('Rent Roll'!$AF6,0),DU$3&lt;EOMONTH('Rent Roll'!$AF6,'Rent Roll'!$AG6+1)),1,0))</f>
        <v>0</v>
      </c>
      <c r="DV384" s="560">
        <f>IF('Rent Roll'!$AD6=0,0,IF(AND(DV$3&gt;EOMONTH('Rent Roll'!$AF6,0),DV$3&lt;EOMONTH('Rent Roll'!$AF6,'Rent Roll'!$AG6+1)),1,0))</f>
        <v>0</v>
      </c>
    </row>
    <row r="385" spans="1:126" s="565" customFormat="1" ht="12" customHeight="1" outlineLevel="1" x14ac:dyDescent="0.4">
      <c r="A385" s="731"/>
      <c r="B385" s="564" t="str">
        <f>'Rent Roll'!$B7</f>
        <v>7층</v>
      </c>
      <c r="C385" s="575" t="s">
        <v>82</v>
      </c>
      <c r="E385" s="566"/>
      <c r="F385" s="777">
        <f>IF('Rent Roll'!$AD7=0,0,IF(AND(F$3&gt;EOMONTH('Rent Roll'!$AF7,0),F$3&lt;EOMONTH('Rent Roll'!$AF7,'Rent Roll'!$AG7+1)),1,0))</f>
        <v>0</v>
      </c>
      <c r="G385" s="766">
        <f>IF('Rent Roll'!$AD7=0,0,IF(AND(G$3&gt;EOMONTH('Rent Roll'!$AF7,0),G$3&lt;EOMONTH('Rent Roll'!$AF7,'Rent Roll'!$AG7+1)),1,0))</f>
        <v>0</v>
      </c>
      <c r="H385" s="560">
        <f>IF('Rent Roll'!$AD7=0,0,IF(AND(H$3&gt;EOMONTH('Rent Roll'!$AF7,0),H$3&lt;EOMONTH('Rent Roll'!$AF7,'Rent Roll'!$AG7+1)),1,0))</f>
        <v>1</v>
      </c>
      <c r="I385" s="560">
        <f>IF('Rent Roll'!$AD7=0,0,IF(AND(I$3&gt;EOMONTH('Rent Roll'!$AF7,0),I$3&lt;EOMONTH('Rent Roll'!$AF7,'Rent Roll'!$AG7+1)),1,0))</f>
        <v>1</v>
      </c>
      <c r="J385" s="560">
        <f>IF('Rent Roll'!$AD7=0,0,IF(AND(J$3&gt;EOMONTH('Rent Roll'!$AF7,0),J$3&lt;EOMONTH('Rent Roll'!$AF7,'Rent Roll'!$AG7+1)),1,0))</f>
        <v>1</v>
      </c>
      <c r="K385" s="560">
        <f>IF('Rent Roll'!$AD7=0,0,IF(AND(K$3&gt;EOMONTH('Rent Roll'!$AF7,0),K$3&lt;EOMONTH('Rent Roll'!$AF7,'Rent Roll'!$AG7+1)),1,0))</f>
        <v>0</v>
      </c>
      <c r="L385" s="560">
        <f>IF('Rent Roll'!$AD7=0,0,IF(AND(L$3&gt;EOMONTH('Rent Roll'!$AF7,0),L$3&lt;EOMONTH('Rent Roll'!$AF7,'Rent Roll'!$AG7+1)),1,0))</f>
        <v>0</v>
      </c>
      <c r="M385" s="560">
        <f>IF('Rent Roll'!$AD7=0,0,IF(AND(M$3&gt;EOMONTH('Rent Roll'!$AF7,0),M$3&lt;EOMONTH('Rent Roll'!$AF7,'Rent Roll'!$AG7+1)),1,0))</f>
        <v>0</v>
      </c>
      <c r="N385" s="560">
        <f>IF('Rent Roll'!$AD7=0,0,IF(AND(N$3&gt;EOMONTH('Rent Roll'!$AF7,0),N$3&lt;EOMONTH('Rent Roll'!$AF7,'Rent Roll'!$AG7+1)),1,0))</f>
        <v>0</v>
      </c>
      <c r="O385" s="560">
        <f>IF('Rent Roll'!$AD7=0,0,IF(AND(O$3&gt;EOMONTH('Rent Roll'!$AF7,0),O$3&lt;EOMONTH('Rent Roll'!$AF7,'Rent Roll'!$AG7+1)),1,0))</f>
        <v>0</v>
      </c>
      <c r="P385" s="560">
        <f>IF('Rent Roll'!$AD7=0,0,IF(AND(P$3&gt;EOMONTH('Rent Roll'!$AF7,0),P$3&lt;EOMONTH('Rent Roll'!$AF7,'Rent Roll'!$AG7+1)),1,0))</f>
        <v>0</v>
      </c>
      <c r="Q385" s="560">
        <f>IF('Rent Roll'!$AD7=0,0,IF(AND(Q$3&gt;EOMONTH('Rent Roll'!$AF7,0),Q$3&lt;EOMONTH('Rent Roll'!$AF7,'Rent Roll'!$AG7+1)),1,0))</f>
        <v>0</v>
      </c>
      <c r="R385" s="765">
        <f>IF('Rent Roll'!$AD7=0,0,IF(AND(R$3&gt;EOMONTH('Rent Roll'!$AF7,0),R$3&lt;EOMONTH('Rent Roll'!$AF7,'Rent Roll'!$AG7+1)),1,0))</f>
        <v>0</v>
      </c>
      <c r="S385" s="766">
        <f>IF('Rent Roll'!$AD7=0,0,IF(AND(S$3&gt;EOMONTH('Rent Roll'!$AF7,0),S$3&lt;EOMONTH('Rent Roll'!$AF7,'Rent Roll'!$AG7+1)),1,0))</f>
        <v>0</v>
      </c>
      <c r="T385" s="560">
        <f>IF('Rent Roll'!$AD7=0,0,IF(AND(T$3&gt;EOMONTH('Rent Roll'!$AF7,0),T$3&lt;EOMONTH('Rent Roll'!$AF7,'Rent Roll'!$AG7+1)),1,0))</f>
        <v>0</v>
      </c>
      <c r="U385" s="560">
        <f>IF('Rent Roll'!$AD7=0,0,IF(AND(U$3&gt;EOMONTH('Rent Roll'!$AF7,0),U$3&lt;EOMONTH('Rent Roll'!$AF7,'Rent Roll'!$AG7+1)),1,0))</f>
        <v>0</v>
      </c>
      <c r="V385" s="560">
        <f>IF('Rent Roll'!$AD7=0,0,IF(AND(V$3&gt;EOMONTH('Rent Roll'!$AF7,0),V$3&lt;EOMONTH('Rent Roll'!$AF7,'Rent Roll'!$AG7+1)),1,0))</f>
        <v>0</v>
      </c>
      <c r="W385" s="560">
        <f>IF('Rent Roll'!$AD7=0,0,IF(AND(W$3&gt;EOMONTH('Rent Roll'!$AF7,0),W$3&lt;EOMONTH('Rent Roll'!$AF7,'Rent Roll'!$AG7+1)),1,0))</f>
        <v>0</v>
      </c>
      <c r="X385" s="560">
        <f>IF('Rent Roll'!$AD7=0,0,IF(AND(X$3&gt;EOMONTH('Rent Roll'!$AF7,0),X$3&lt;EOMONTH('Rent Roll'!$AF7,'Rent Roll'!$AG7+1)),1,0))</f>
        <v>0</v>
      </c>
      <c r="Y385" s="560">
        <f>IF('Rent Roll'!$AD7=0,0,IF(AND(Y$3&gt;EOMONTH('Rent Roll'!$AF7,0),Y$3&lt;EOMONTH('Rent Roll'!$AF7,'Rent Roll'!$AG7+1)),1,0))</f>
        <v>0</v>
      </c>
      <c r="Z385" s="560">
        <f>IF('Rent Roll'!$AD7=0,0,IF(AND(Z$3&gt;EOMONTH('Rent Roll'!$AF7,0),Z$3&lt;EOMONTH('Rent Roll'!$AF7,'Rent Roll'!$AG7+1)),1,0))</f>
        <v>0</v>
      </c>
      <c r="AA385" s="560">
        <f>IF('Rent Roll'!$AD7=0,0,IF(AND(AA$3&gt;EOMONTH('Rent Roll'!$AF7,0),AA$3&lt;EOMONTH('Rent Roll'!$AF7,'Rent Roll'!$AG7+1)),1,0))</f>
        <v>0</v>
      </c>
      <c r="AB385" s="560">
        <f>IF('Rent Roll'!$AD7=0,0,IF(AND(AB$3&gt;EOMONTH('Rent Roll'!$AF7,0),AB$3&lt;EOMONTH('Rent Roll'!$AF7,'Rent Roll'!$AG7+1)),1,0))</f>
        <v>0</v>
      </c>
      <c r="AC385" s="560">
        <f>IF('Rent Roll'!$AD7=0,0,IF(AND(AC$3&gt;EOMONTH('Rent Roll'!$AF7,0),AC$3&lt;EOMONTH('Rent Roll'!$AF7,'Rent Roll'!$AG7+1)),1,0))</f>
        <v>0</v>
      </c>
      <c r="AD385" s="765">
        <f>IF('Rent Roll'!$AD7=0,0,IF(AND(AD$3&gt;EOMONTH('Rent Roll'!$AF7,0),AD$3&lt;EOMONTH('Rent Roll'!$AF7,'Rent Roll'!$AG7+1)),1,0))</f>
        <v>0</v>
      </c>
      <c r="AE385" s="766">
        <f>IF('Rent Roll'!$AD7=0,0,IF(AND(AE$3&gt;EOMONTH('Rent Roll'!$AF7,0),AE$3&lt;EOMONTH('Rent Roll'!$AF7,'Rent Roll'!$AG7+1)),1,0))</f>
        <v>0</v>
      </c>
      <c r="AF385" s="560">
        <f>IF('Rent Roll'!$AD7=0,0,IF(AND(AF$3&gt;EOMONTH('Rent Roll'!$AF7,0),AF$3&lt;EOMONTH('Rent Roll'!$AF7,'Rent Roll'!$AG7+1)),1,0))</f>
        <v>0</v>
      </c>
      <c r="AG385" s="560">
        <f>IF('Rent Roll'!$AD7=0,0,IF(AND(AG$3&gt;EOMONTH('Rent Roll'!$AF7,0),AG$3&lt;EOMONTH('Rent Roll'!$AF7,'Rent Roll'!$AG7+1)),1,0))</f>
        <v>0</v>
      </c>
      <c r="AH385" s="560">
        <f>IF('Rent Roll'!$AD7=0,0,IF(AND(AH$3&gt;EOMONTH('Rent Roll'!$AF7,0),AH$3&lt;EOMONTH('Rent Roll'!$AF7,'Rent Roll'!$AG7+1)),1,0))</f>
        <v>0</v>
      </c>
      <c r="AI385" s="560">
        <f>IF('Rent Roll'!$AD7=0,0,IF(AND(AI$3&gt;EOMONTH('Rent Roll'!$AF7,0),AI$3&lt;EOMONTH('Rent Roll'!$AF7,'Rent Roll'!$AG7+1)),1,0))</f>
        <v>0</v>
      </c>
      <c r="AJ385" s="560">
        <f>IF('Rent Roll'!$AD7=0,0,IF(AND(AJ$3&gt;EOMONTH('Rent Roll'!$AF7,0),AJ$3&lt;EOMONTH('Rent Roll'!$AF7,'Rent Roll'!$AG7+1)),1,0))</f>
        <v>0</v>
      </c>
      <c r="AK385" s="560">
        <f>IF('Rent Roll'!$AD7=0,0,IF(AND(AK$3&gt;EOMONTH('Rent Roll'!$AF7,0),AK$3&lt;EOMONTH('Rent Roll'!$AF7,'Rent Roll'!$AG7+1)),1,0))</f>
        <v>0</v>
      </c>
      <c r="AL385" s="560">
        <f>IF('Rent Roll'!$AD7=0,0,IF(AND(AL$3&gt;EOMONTH('Rent Roll'!$AF7,0),AL$3&lt;EOMONTH('Rent Roll'!$AF7,'Rent Roll'!$AG7+1)),1,0))</f>
        <v>0</v>
      </c>
      <c r="AM385" s="560">
        <f>IF('Rent Roll'!$AD7=0,0,IF(AND(AM$3&gt;EOMONTH('Rent Roll'!$AF7,0),AM$3&lt;EOMONTH('Rent Roll'!$AF7,'Rent Roll'!$AG7+1)),1,0))</f>
        <v>0</v>
      </c>
      <c r="AN385" s="560">
        <f>IF('Rent Roll'!$AD7=0,0,IF(AND(AN$3&gt;EOMONTH('Rent Roll'!$AF7,0),AN$3&lt;EOMONTH('Rent Roll'!$AF7,'Rent Roll'!$AG7+1)),1,0))</f>
        <v>0</v>
      </c>
      <c r="AO385" s="560">
        <f>IF('Rent Roll'!$AD7=0,0,IF(AND(AO$3&gt;EOMONTH('Rent Roll'!$AF7,0),AO$3&lt;EOMONTH('Rent Roll'!$AF7,'Rent Roll'!$AG7+1)),1,0))</f>
        <v>0</v>
      </c>
      <c r="AP385" s="765">
        <f>IF('Rent Roll'!$AD7=0,0,IF(AND(AP$3&gt;EOMONTH('Rent Roll'!$AF7,0),AP$3&lt;EOMONTH('Rent Roll'!$AF7,'Rent Roll'!$AG7+1)),1,0))</f>
        <v>0</v>
      </c>
      <c r="AQ385" s="766">
        <f>IF('Rent Roll'!$AD7=0,0,IF(AND(AQ$3&gt;EOMONTH('Rent Roll'!$AF7,0),AQ$3&lt;EOMONTH('Rent Roll'!$AF7,'Rent Roll'!$AG7+1)),1,0))</f>
        <v>0</v>
      </c>
      <c r="AR385" s="560">
        <f>IF('Rent Roll'!$AD7=0,0,IF(AND(AR$3&gt;EOMONTH('Rent Roll'!$AF7,0),AR$3&lt;EOMONTH('Rent Roll'!$AF7,'Rent Roll'!$AG7+1)),1,0))</f>
        <v>0</v>
      </c>
      <c r="AS385" s="560">
        <f>IF('Rent Roll'!$AD7=0,0,IF(AND(AS$3&gt;EOMONTH('Rent Roll'!$AF7,0),AS$3&lt;EOMONTH('Rent Roll'!$AF7,'Rent Roll'!$AG7+1)),1,0))</f>
        <v>0</v>
      </c>
      <c r="AT385" s="560">
        <f>IF('Rent Roll'!$AD7=0,0,IF(AND(AT$3&gt;EOMONTH('Rent Roll'!$AF7,0),AT$3&lt;EOMONTH('Rent Roll'!$AF7,'Rent Roll'!$AG7+1)),1,0))</f>
        <v>0</v>
      </c>
      <c r="AU385" s="560">
        <f>IF('Rent Roll'!$AD7=0,0,IF(AND(AU$3&gt;EOMONTH('Rent Roll'!$AF7,0),AU$3&lt;EOMONTH('Rent Roll'!$AF7,'Rent Roll'!$AG7+1)),1,0))</f>
        <v>0</v>
      </c>
      <c r="AV385" s="560">
        <f>IF('Rent Roll'!$AD7=0,0,IF(AND(AV$3&gt;EOMONTH('Rent Roll'!$AF7,0),AV$3&lt;EOMONTH('Rent Roll'!$AF7,'Rent Roll'!$AG7+1)),1,0))</f>
        <v>0</v>
      </c>
      <c r="AW385" s="560">
        <f>IF('Rent Roll'!$AD7=0,0,IF(AND(AW$3&gt;EOMONTH('Rent Roll'!$AF7,0),AW$3&lt;EOMONTH('Rent Roll'!$AF7,'Rent Roll'!$AG7+1)),1,0))</f>
        <v>0</v>
      </c>
      <c r="AX385" s="560">
        <f>IF('Rent Roll'!$AD7=0,0,IF(AND(AX$3&gt;EOMONTH('Rent Roll'!$AF7,0),AX$3&lt;EOMONTH('Rent Roll'!$AF7,'Rent Roll'!$AG7+1)),1,0))</f>
        <v>0</v>
      </c>
      <c r="AY385" s="560">
        <f>IF('Rent Roll'!$AD7=0,0,IF(AND(AY$3&gt;EOMONTH('Rent Roll'!$AF7,0),AY$3&lt;EOMONTH('Rent Roll'!$AF7,'Rent Roll'!$AG7+1)),1,0))</f>
        <v>0</v>
      </c>
      <c r="AZ385" s="560">
        <f>IF('Rent Roll'!$AD7=0,0,IF(AND(AZ$3&gt;EOMONTH('Rent Roll'!$AF7,0),AZ$3&lt;EOMONTH('Rent Roll'!$AF7,'Rent Roll'!$AG7+1)),1,0))</f>
        <v>0</v>
      </c>
      <c r="BA385" s="560">
        <f>IF('Rent Roll'!$AD7=0,0,IF(AND(BA$3&gt;EOMONTH('Rent Roll'!$AF7,0),BA$3&lt;EOMONTH('Rent Roll'!$AF7,'Rent Roll'!$AG7+1)),1,0))</f>
        <v>0</v>
      </c>
      <c r="BB385" s="765">
        <f>IF('Rent Roll'!$AD7=0,0,IF(AND(BB$3&gt;EOMONTH('Rent Roll'!$AF7,0),BB$3&lt;EOMONTH('Rent Roll'!$AF7,'Rent Roll'!$AG7+1)),1,0))</f>
        <v>0</v>
      </c>
      <c r="BC385" s="766">
        <f>IF('Rent Roll'!$AD7=0,0,IF(AND(BC$3&gt;EOMONTH('Rent Roll'!$AF7,0),BC$3&lt;EOMONTH('Rent Roll'!$AF7,'Rent Roll'!$AG7+1)),1,0))</f>
        <v>0</v>
      </c>
      <c r="BD385" s="560">
        <f>IF('Rent Roll'!$AD7=0,0,IF(AND(BD$3&gt;EOMONTH('Rent Roll'!$AF7,0),BD$3&lt;EOMONTH('Rent Roll'!$AF7,'Rent Roll'!$AG7+1)),1,0))</f>
        <v>0</v>
      </c>
      <c r="BE385" s="560">
        <f>IF('Rent Roll'!$AD7=0,0,IF(AND(BE$3&gt;EOMONTH('Rent Roll'!$AF7,0),BE$3&lt;EOMONTH('Rent Roll'!$AF7,'Rent Roll'!$AG7+1)),1,0))</f>
        <v>0</v>
      </c>
      <c r="BF385" s="560">
        <f>IF('Rent Roll'!$AD7=0,0,IF(AND(BF$3&gt;EOMONTH('Rent Roll'!$AF7,0),BF$3&lt;EOMONTH('Rent Roll'!$AF7,'Rent Roll'!$AG7+1)),1,0))</f>
        <v>0</v>
      </c>
      <c r="BG385" s="560">
        <f>IF('Rent Roll'!$AD7=0,0,IF(AND(BG$3&gt;EOMONTH('Rent Roll'!$AF7,0),BG$3&lt;EOMONTH('Rent Roll'!$AF7,'Rent Roll'!$AG7+1)),1,0))</f>
        <v>0</v>
      </c>
      <c r="BH385" s="560">
        <f>IF('Rent Roll'!$AD7=0,0,IF(AND(BH$3&gt;EOMONTH('Rent Roll'!$AF7,0),BH$3&lt;EOMONTH('Rent Roll'!$AF7,'Rent Roll'!$AG7+1)),1,0))</f>
        <v>0</v>
      </c>
      <c r="BI385" s="560">
        <f>IF('Rent Roll'!$AD7=0,0,IF(AND(BI$3&gt;EOMONTH('Rent Roll'!$AF7,0),BI$3&lt;EOMONTH('Rent Roll'!$AF7,'Rent Roll'!$AG7+1)),1,0))</f>
        <v>0</v>
      </c>
      <c r="BJ385" s="560">
        <f>IF('Rent Roll'!$AD7=0,0,IF(AND(BJ$3&gt;EOMONTH('Rent Roll'!$AF7,0),BJ$3&lt;EOMONTH('Rent Roll'!$AF7,'Rent Roll'!$AG7+1)),1,0))</f>
        <v>0</v>
      </c>
      <c r="BK385" s="560">
        <f>IF('Rent Roll'!$AD7=0,0,IF(AND(BK$3&gt;EOMONTH('Rent Roll'!$AF7,0),BK$3&lt;EOMONTH('Rent Roll'!$AF7,'Rent Roll'!$AG7+1)),1,0))</f>
        <v>0</v>
      </c>
      <c r="BL385" s="560">
        <f>IF('Rent Roll'!$AD7=0,0,IF(AND(BL$3&gt;EOMONTH('Rent Roll'!$AF7,0),BL$3&lt;EOMONTH('Rent Roll'!$AF7,'Rent Roll'!$AG7+1)),1,0))</f>
        <v>0</v>
      </c>
      <c r="BM385" s="560">
        <f>IF('Rent Roll'!$AD7=0,0,IF(AND(BM$3&gt;EOMONTH('Rent Roll'!$AF7,0),BM$3&lt;EOMONTH('Rent Roll'!$AF7,'Rent Roll'!$AG7+1)),1,0))</f>
        <v>0</v>
      </c>
      <c r="BN385" s="765">
        <f>IF('Rent Roll'!$AD7=0,0,IF(AND(BN$3&gt;EOMONTH('Rent Roll'!$AF7,0),BN$3&lt;EOMONTH('Rent Roll'!$AF7,'Rent Roll'!$AG7+1)),1,0))</f>
        <v>0</v>
      </c>
      <c r="BO385" s="766">
        <f>IF('Rent Roll'!$AD7=0,0,IF(AND(BO$3&gt;EOMONTH('Rent Roll'!$AF7,0),BO$3&lt;EOMONTH('Rent Roll'!$AF7,'Rent Roll'!$AG7+1)),1,0))</f>
        <v>0</v>
      </c>
      <c r="BP385" s="560">
        <f>IF('Rent Roll'!$AD7=0,0,IF(AND(BP$3&gt;EOMONTH('Rent Roll'!$AF7,0),BP$3&lt;EOMONTH('Rent Roll'!$AF7,'Rent Roll'!$AG7+1)),1,0))</f>
        <v>0</v>
      </c>
      <c r="BQ385" s="560">
        <f>IF('Rent Roll'!$AD7=0,0,IF(AND(BQ$3&gt;EOMONTH('Rent Roll'!$AF7,0),BQ$3&lt;EOMONTH('Rent Roll'!$AF7,'Rent Roll'!$AG7+1)),1,0))</f>
        <v>0</v>
      </c>
      <c r="BR385" s="560">
        <f>IF('Rent Roll'!$AD7=0,0,IF(AND(BR$3&gt;EOMONTH('Rent Roll'!$AF7,0),BR$3&lt;EOMONTH('Rent Roll'!$AF7,'Rent Roll'!$AG7+1)),1,0))</f>
        <v>0</v>
      </c>
      <c r="BS385" s="560">
        <f>IF('Rent Roll'!$AD7=0,0,IF(AND(BS$3&gt;EOMONTH('Rent Roll'!$AF7,0),BS$3&lt;EOMONTH('Rent Roll'!$AF7,'Rent Roll'!$AG7+1)),1,0))</f>
        <v>0</v>
      </c>
      <c r="BT385" s="560">
        <f>IF('Rent Roll'!$AD7=0,0,IF(AND(BT$3&gt;EOMONTH('Rent Roll'!$AF7,0),BT$3&lt;EOMONTH('Rent Roll'!$AF7,'Rent Roll'!$AG7+1)),1,0))</f>
        <v>0</v>
      </c>
      <c r="BU385" s="560">
        <f>IF('Rent Roll'!$AD7=0,0,IF(AND(BU$3&gt;EOMONTH('Rent Roll'!$AF7,0),BU$3&lt;EOMONTH('Rent Roll'!$AF7,'Rent Roll'!$AG7+1)),1,0))</f>
        <v>0</v>
      </c>
      <c r="BV385" s="560">
        <f>IF('Rent Roll'!$AD7=0,0,IF(AND(BV$3&gt;EOMONTH('Rent Roll'!$AF7,0),BV$3&lt;EOMONTH('Rent Roll'!$AF7,'Rent Roll'!$AG7+1)),1,0))</f>
        <v>0</v>
      </c>
      <c r="BW385" s="560">
        <f>IF('Rent Roll'!$AD7=0,0,IF(AND(BW$3&gt;EOMONTH('Rent Roll'!$AF7,0),BW$3&lt;EOMONTH('Rent Roll'!$AF7,'Rent Roll'!$AG7+1)),1,0))</f>
        <v>0</v>
      </c>
      <c r="BX385" s="560">
        <f>IF('Rent Roll'!$AD7=0,0,IF(AND(BX$3&gt;EOMONTH('Rent Roll'!$AF7,0),BX$3&lt;EOMONTH('Rent Roll'!$AF7,'Rent Roll'!$AG7+1)),1,0))</f>
        <v>0</v>
      </c>
      <c r="BY385" s="560">
        <f>IF('Rent Roll'!$AD7=0,0,IF(AND(BY$3&gt;EOMONTH('Rent Roll'!$AF7,0),BY$3&lt;EOMONTH('Rent Roll'!$AF7,'Rent Roll'!$AG7+1)),1,0))</f>
        <v>0</v>
      </c>
      <c r="BZ385" s="765">
        <f>IF('Rent Roll'!$AD7=0,0,IF(AND(BZ$3&gt;EOMONTH('Rent Roll'!$AF7,0),BZ$3&lt;EOMONTH('Rent Roll'!$AF7,'Rent Roll'!$AG7+1)),1,0))</f>
        <v>0</v>
      </c>
      <c r="CA385" s="766">
        <f>IF('Rent Roll'!$AD7=0,0,IF(AND(CA$3&gt;EOMONTH('Rent Roll'!$AF7,0),CA$3&lt;EOMONTH('Rent Roll'!$AF7,'Rent Roll'!$AG7+1)),1,0))</f>
        <v>0</v>
      </c>
      <c r="CB385" s="560">
        <f>IF('Rent Roll'!$AD7=0,0,IF(AND(CB$3&gt;EOMONTH('Rent Roll'!$AF7,0),CB$3&lt;EOMONTH('Rent Roll'!$AF7,'Rent Roll'!$AG7+1)),1,0))</f>
        <v>0</v>
      </c>
      <c r="CC385" s="560">
        <f>IF('Rent Roll'!$AD7=0,0,IF(AND(CC$3&gt;EOMONTH('Rent Roll'!$AF7,0),CC$3&lt;EOMONTH('Rent Roll'!$AF7,'Rent Roll'!$AG7+1)),1,0))</f>
        <v>0</v>
      </c>
      <c r="CD385" s="560">
        <f>IF('Rent Roll'!$AD7=0,0,IF(AND(CD$3&gt;EOMONTH('Rent Roll'!$AF7,0),CD$3&lt;EOMONTH('Rent Roll'!$AF7,'Rent Roll'!$AG7+1)),1,0))</f>
        <v>0</v>
      </c>
      <c r="CE385" s="560">
        <f>IF('Rent Roll'!$AD7=0,0,IF(AND(CE$3&gt;EOMONTH('Rent Roll'!$AF7,0),CE$3&lt;EOMONTH('Rent Roll'!$AF7,'Rent Roll'!$AG7+1)),1,0))</f>
        <v>0</v>
      </c>
      <c r="CF385" s="560">
        <f>IF('Rent Roll'!$AD7=0,0,IF(AND(CF$3&gt;EOMONTH('Rent Roll'!$AF7,0),CF$3&lt;EOMONTH('Rent Roll'!$AF7,'Rent Roll'!$AG7+1)),1,0))</f>
        <v>0</v>
      </c>
      <c r="CG385" s="560">
        <f>IF('Rent Roll'!$AD7=0,0,IF(AND(CG$3&gt;EOMONTH('Rent Roll'!$AF7,0),CG$3&lt;EOMONTH('Rent Roll'!$AF7,'Rent Roll'!$AG7+1)),1,0))</f>
        <v>0</v>
      </c>
      <c r="CH385" s="560">
        <f>IF('Rent Roll'!$AD7=0,0,IF(AND(CH$3&gt;EOMONTH('Rent Roll'!$AF7,0),CH$3&lt;EOMONTH('Rent Roll'!$AF7,'Rent Roll'!$AG7+1)),1,0))</f>
        <v>0</v>
      </c>
      <c r="CI385" s="560">
        <f>IF('Rent Roll'!$AD7=0,0,IF(AND(CI$3&gt;EOMONTH('Rent Roll'!$AF7,0),CI$3&lt;EOMONTH('Rent Roll'!$AF7,'Rent Roll'!$AG7+1)),1,0))</f>
        <v>0</v>
      </c>
      <c r="CJ385" s="560">
        <f>IF('Rent Roll'!$AD7=0,0,IF(AND(CJ$3&gt;EOMONTH('Rent Roll'!$AF7,0),CJ$3&lt;EOMONTH('Rent Roll'!$AF7,'Rent Roll'!$AG7+1)),1,0))</f>
        <v>0</v>
      </c>
      <c r="CK385" s="560">
        <f>IF('Rent Roll'!$AD7=0,0,IF(AND(CK$3&gt;EOMONTH('Rent Roll'!$AF7,0),CK$3&lt;EOMONTH('Rent Roll'!$AF7,'Rent Roll'!$AG7+1)),1,0))</f>
        <v>0</v>
      </c>
      <c r="CL385" s="765">
        <f>IF('Rent Roll'!$AD7=0,0,IF(AND(CL$3&gt;EOMONTH('Rent Roll'!$AF7,0),CL$3&lt;EOMONTH('Rent Roll'!$AF7,'Rent Roll'!$AG7+1)),1,0))</f>
        <v>0</v>
      </c>
      <c r="CM385" s="766">
        <f>IF('Rent Roll'!$AD7=0,0,IF(AND(CM$3&gt;EOMONTH('Rent Roll'!$AF7,0),CM$3&lt;EOMONTH('Rent Roll'!$AF7,'Rent Roll'!$AG7+1)),1,0))</f>
        <v>0</v>
      </c>
      <c r="CN385" s="560">
        <f>IF('Rent Roll'!$AD7=0,0,IF(AND(CN$3&gt;EOMONTH('Rent Roll'!$AF7,0),CN$3&lt;EOMONTH('Rent Roll'!$AF7,'Rent Roll'!$AG7+1)),1,0))</f>
        <v>0</v>
      </c>
      <c r="CO385" s="560">
        <f>IF('Rent Roll'!$AD7=0,0,IF(AND(CO$3&gt;EOMONTH('Rent Roll'!$AF7,0),CO$3&lt;EOMONTH('Rent Roll'!$AF7,'Rent Roll'!$AG7+1)),1,0))</f>
        <v>0</v>
      </c>
      <c r="CP385" s="560">
        <f>IF('Rent Roll'!$AD7=0,0,IF(AND(CP$3&gt;EOMONTH('Rent Roll'!$AF7,0),CP$3&lt;EOMONTH('Rent Roll'!$AF7,'Rent Roll'!$AG7+1)),1,0))</f>
        <v>0</v>
      </c>
      <c r="CQ385" s="560">
        <f>IF('Rent Roll'!$AD7=0,0,IF(AND(CQ$3&gt;EOMONTH('Rent Roll'!$AF7,0),CQ$3&lt;EOMONTH('Rent Roll'!$AF7,'Rent Roll'!$AG7+1)),1,0))</f>
        <v>0</v>
      </c>
      <c r="CR385" s="560">
        <f>IF('Rent Roll'!$AD7=0,0,IF(AND(CR$3&gt;EOMONTH('Rent Roll'!$AF7,0),CR$3&lt;EOMONTH('Rent Roll'!$AF7,'Rent Roll'!$AG7+1)),1,0))</f>
        <v>0</v>
      </c>
      <c r="CS385" s="560">
        <f>IF('Rent Roll'!$AD7=0,0,IF(AND(CS$3&gt;EOMONTH('Rent Roll'!$AF7,0),CS$3&lt;EOMONTH('Rent Roll'!$AF7,'Rent Roll'!$AG7+1)),1,0))</f>
        <v>0</v>
      </c>
      <c r="CT385" s="560">
        <f>IF('Rent Roll'!$AD7=0,0,IF(AND(CT$3&gt;EOMONTH('Rent Roll'!$AF7,0),CT$3&lt;EOMONTH('Rent Roll'!$AF7,'Rent Roll'!$AG7+1)),1,0))</f>
        <v>0</v>
      </c>
      <c r="CU385" s="560">
        <f>IF('Rent Roll'!$AD7=0,0,IF(AND(CU$3&gt;EOMONTH('Rent Roll'!$AF7,0),CU$3&lt;EOMONTH('Rent Roll'!$AF7,'Rent Roll'!$AG7+1)),1,0))</f>
        <v>0</v>
      </c>
      <c r="CV385" s="560">
        <f>IF('Rent Roll'!$AD7=0,0,IF(AND(CV$3&gt;EOMONTH('Rent Roll'!$AF7,0),CV$3&lt;EOMONTH('Rent Roll'!$AF7,'Rent Roll'!$AG7+1)),1,0))</f>
        <v>0</v>
      </c>
      <c r="CW385" s="560">
        <f>IF('Rent Roll'!$AD7=0,0,IF(AND(CW$3&gt;EOMONTH('Rent Roll'!$AF7,0),CW$3&lt;EOMONTH('Rent Roll'!$AF7,'Rent Roll'!$AG7+1)),1,0))</f>
        <v>0</v>
      </c>
      <c r="CX385" s="765">
        <f>IF('Rent Roll'!$AD7=0,0,IF(AND(CX$3&gt;EOMONTH('Rent Roll'!$AF7,0),CX$3&lt;EOMONTH('Rent Roll'!$AF7,'Rent Roll'!$AG7+1)),1,0))</f>
        <v>0</v>
      </c>
      <c r="CY385" s="766">
        <f>IF('Rent Roll'!$AD7=0,0,IF(AND(CY$3&gt;EOMONTH('Rent Roll'!$AF7,0),CY$3&lt;EOMONTH('Rent Roll'!$AF7,'Rent Roll'!$AG7+1)),1,0))</f>
        <v>0</v>
      </c>
      <c r="CZ385" s="560">
        <f>IF('Rent Roll'!$AD7=0,0,IF(AND(CZ$3&gt;EOMONTH('Rent Roll'!$AF7,0),CZ$3&lt;EOMONTH('Rent Roll'!$AF7,'Rent Roll'!$AG7+1)),1,0))</f>
        <v>0</v>
      </c>
      <c r="DA385" s="560">
        <f>IF('Rent Roll'!$AD7=0,0,IF(AND(DA$3&gt;EOMONTH('Rent Roll'!$AF7,0),DA$3&lt;EOMONTH('Rent Roll'!$AF7,'Rent Roll'!$AG7+1)),1,0))</f>
        <v>0</v>
      </c>
      <c r="DB385" s="560">
        <f>IF('Rent Roll'!$AD7=0,0,IF(AND(DB$3&gt;EOMONTH('Rent Roll'!$AF7,0),DB$3&lt;EOMONTH('Rent Roll'!$AF7,'Rent Roll'!$AG7+1)),1,0))</f>
        <v>0</v>
      </c>
      <c r="DC385" s="560">
        <f>IF('Rent Roll'!$AD7=0,0,IF(AND(DC$3&gt;EOMONTH('Rent Roll'!$AF7,0),DC$3&lt;EOMONTH('Rent Roll'!$AF7,'Rent Roll'!$AG7+1)),1,0))</f>
        <v>0</v>
      </c>
      <c r="DD385" s="560">
        <f>IF('Rent Roll'!$AD7=0,0,IF(AND(DD$3&gt;EOMONTH('Rent Roll'!$AF7,0),DD$3&lt;EOMONTH('Rent Roll'!$AF7,'Rent Roll'!$AG7+1)),1,0))</f>
        <v>0</v>
      </c>
      <c r="DE385" s="560">
        <f>IF('Rent Roll'!$AD7=0,0,IF(AND(DE$3&gt;EOMONTH('Rent Roll'!$AF7,0),DE$3&lt;EOMONTH('Rent Roll'!$AF7,'Rent Roll'!$AG7+1)),1,0))</f>
        <v>0</v>
      </c>
      <c r="DF385" s="560">
        <f>IF('Rent Roll'!$AD7=0,0,IF(AND(DF$3&gt;EOMONTH('Rent Roll'!$AF7,0),DF$3&lt;EOMONTH('Rent Roll'!$AF7,'Rent Roll'!$AG7+1)),1,0))</f>
        <v>0</v>
      </c>
      <c r="DG385" s="560">
        <f>IF('Rent Roll'!$AD7=0,0,IF(AND(DG$3&gt;EOMONTH('Rent Roll'!$AF7,0),DG$3&lt;EOMONTH('Rent Roll'!$AF7,'Rent Roll'!$AG7+1)),1,0))</f>
        <v>0</v>
      </c>
      <c r="DH385" s="560">
        <f>IF('Rent Roll'!$AD7=0,0,IF(AND(DH$3&gt;EOMONTH('Rent Roll'!$AF7,0),DH$3&lt;EOMONTH('Rent Roll'!$AF7,'Rent Roll'!$AG7+1)),1,0))</f>
        <v>0</v>
      </c>
      <c r="DI385" s="560">
        <f>IF('Rent Roll'!$AD7=0,0,IF(AND(DI$3&gt;EOMONTH('Rent Roll'!$AF7,0),DI$3&lt;EOMONTH('Rent Roll'!$AF7,'Rent Roll'!$AG7+1)),1,0))</f>
        <v>0</v>
      </c>
      <c r="DJ385" s="765">
        <f>IF('Rent Roll'!$AD7=0,0,IF(AND(DJ$3&gt;EOMONTH('Rent Roll'!$AF7,0),DJ$3&lt;EOMONTH('Rent Roll'!$AF7,'Rent Roll'!$AG7+1)),1,0))</f>
        <v>0</v>
      </c>
      <c r="DK385" s="766">
        <f>IF('Rent Roll'!$AD7=0,0,IF(AND(DK$3&gt;EOMONTH('Rent Roll'!$AF7,0),DK$3&lt;EOMONTH('Rent Roll'!$AF7,'Rent Roll'!$AG7+1)),1,0))</f>
        <v>0</v>
      </c>
      <c r="DL385" s="560">
        <f>IF('Rent Roll'!$AD7=0,0,IF(AND(DL$3&gt;EOMONTH('Rent Roll'!$AF7,0),DL$3&lt;EOMONTH('Rent Roll'!$AF7,'Rent Roll'!$AG7+1)),1,0))</f>
        <v>0</v>
      </c>
      <c r="DM385" s="560">
        <f>IF('Rent Roll'!$AD7=0,0,IF(AND(DM$3&gt;EOMONTH('Rent Roll'!$AF7,0),DM$3&lt;EOMONTH('Rent Roll'!$AF7,'Rent Roll'!$AG7+1)),1,0))</f>
        <v>0</v>
      </c>
      <c r="DN385" s="560">
        <f>IF('Rent Roll'!$AD7=0,0,IF(AND(DN$3&gt;EOMONTH('Rent Roll'!$AF7,0),DN$3&lt;EOMONTH('Rent Roll'!$AF7,'Rent Roll'!$AG7+1)),1,0))</f>
        <v>0</v>
      </c>
      <c r="DO385" s="560">
        <f>IF('Rent Roll'!$AD7=0,0,IF(AND(DO$3&gt;EOMONTH('Rent Roll'!$AF7,0),DO$3&lt;EOMONTH('Rent Roll'!$AF7,'Rent Roll'!$AG7+1)),1,0))</f>
        <v>0</v>
      </c>
      <c r="DP385" s="560">
        <f>IF('Rent Roll'!$AD7=0,0,IF(AND(DP$3&gt;EOMONTH('Rent Roll'!$AF7,0),DP$3&lt;EOMONTH('Rent Roll'!$AF7,'Rent Roll'!$AG7+1)),1,0))</f>
        <v>0</v>
      </c>
      <c r="DQ385" s="560">
        <f>IF('Rent Roll'!$AD7=0,0,IF(AND(DQ$3&gt;EOMONTH('Rent Roll'!$AF7,0),DQ$3&lt;EOMONTH('Rent Roll'!$AF7,'Rent Roll'!$AG7+1)),1,0))</f>
        <v>0</v>
      </c>
      <c r="DR385" s="560">
        <f>IF('Rent Roll'!$AD7=0,0,IF(AND(DR$3&gt;EOMONTH('Rent Roll'!$AF7,0),DR$3&lt;EOMONTH('Rent Roll'!$AF7,'Rent Roll'!$AG7+1)),1,0))</f>
        <v>0</v>
      </c>
      <c r="DS385" s="560">
        <f>IF('Rent Roll'!$AD7=0,0,IF(AND(DS$3&gt;EOMONTH('Rent Roll'!$AF7,0),DS$3&lt;EOMONTH('Rent Roll'!$AF7,'Rent Roll'!$AG7+1)),1,0))</f>
        <v>0</v>
      </c>
      <c r="DT385" s="560">
        <f>IF('Rent Roll'!$AD7=0,0,IF(AND(DT$3&gt;EOMONTH('Rent Roll'!$AF7,0),DT$3&lt;EOMONTH('Rent Roll'!$AF7,'Rent Roll'!$AG7+1)),1,0))</f>
        <v>0</v>
      </c>
      <c r="DU385" s="560">
        <f>IF('Rent Roll'!$AD7=0,0,IF(AND(DU$3&gt;EOMONTH('Rent Roll'!$AF7,0),DU$3&lt;EOMONTH('Rent Roll'!$AF7,'Rent Roll'!$AG7+1)),1,0))</f>
        <v>0</v>
      </c>
      <c r="DV385" s="560">
        <f>IF('Rent Roll'!$AD7=0,0,IF(AND(DV$3&gt;EOMONTH('Rent Roll'!$AF7,0),DV$3&lt;EOMONTH('Rent Roll'!$AF7,'Rent Roll'!$AG7+1)),1,0))</f>
        <v>0</v>
      </c>
    </row>
    <row r="386" spans="1:126" s="565" customFormat="1" ht="12" customHeight="1" outlineLevel="1" x14ac:dyDescent="0.4">
      <c r="A386" s="731"/>
      <c r="B386" s="564" t="str">
        <f>'Rent Roll'!$B8</f>
        <v>6층</v>
      </c>
      <c r="C386" s="575" t="s">
        <v>82</v>
      </c>
      <c r="E386" s="566"/>
      <c r="F386" s="777">
        <f>IF('Rent Roll'!$AD8=0,0,IF(AND(F$3&gt;EOMONTH('Rent Roll'!$AF8,0),F$3&lt;EOMONTH('Rent Roll'!$AF8,'Rent Roll'!$AG8+1)),1,0))</f>
        <v>0</v>
      </c>
      <c r="G386" s="766">
        <f>IF('Rent Roll'!$AD8=0,0,IF(AND(G$3&gt;EOMONTH('Rent Roll'!$AF8,0),G$3&lt;EOMONTH('Rent Roll'!$AF8,'Rent Roll'!$AG8+1)),1,0))</f>
        <v>0</v>
      </c>
      <c r="H386" s="560">
        <f>IF('Rent Roll'!$AD8=0,0,IF(AND(H$3&gt;EOMONTH('Rent Roll'!$AF8,0),H$3&lt;EOMONTH('Rent Roll'!$AF8,'Rent Roll'!$AG8+1)),1,0))</f>
        <v>0</v>
      </c>
      <c r="I386" s="560">
        <f>IF('Rent Roll'!$AD8=0,0,IF(AND(I$3&gt;EOMONTH('Rent Roll'!$AF8,0),I$3&lt;EOMONTH('Rent Roll'!$AF8,'Rent Roll'!$AG8+1)),1,0))</f>
        <v>0</v>
      </c>
      <c r="J386" s="560">
        <f>IF('Rent Roll'!$AD8=0,0,IF(AND(J$3&gt;EOMONTH('Rent Roll'!$AF8,0),J$3&lt;EOMONTH('Rent Roll'!$AF8,'Rent Roll'!$AG8+1)),1,0))</f>
        <v>0</v>
      </c>
      <c r="K386" s="560">
        <f>IF('Rent Roll'!$AD8=0,0,IF(AND(K$3&gt;EOMONTH('Rent Roll'!$AF8,0),K$3&lt;EOMONTH('Rent Roll'!$AF8,'Rent Roll'!$AG8+1)),1,0))</f>
        <v>0</v>
      </c>
      <c r="L386" s="560">
        <f>IF('Rent Roll'!$AD8=0,0,IF(AND(L$3&gt;EOMONTH('Rent Roll'!$AF8,0),L$3&lt;EOMONTH('Rent Roll'!$AF8,'Rent Roll'!$AG8+1)),1,0))</f>
        <v>0</v>
      </c>
      <c r="M386" s="560">
        <f>IF('Rent Roll'!$AD8=0,0,IF(AND(M$3&gt;EOMONTH('Rent Roll'!$AF8,0),M$3&lt;EOMONTH('Rent Roll'!$AF8,'Rent Roll'!$AG8+1)),1,0))</f>
        <v>0</v>
      </c>
      <c r="N386" s="560">
        <f>IF('Rent Roll'!$AD8=0,0,IF(AND(N$3&gt;EOMONTH('Rent Roll'!$AF8,0),N$3&lt;EOMONTH('Rent Roll'!$AF8,'Rent Roll'!$AG8+1)),1,0))</f>
        <v>0</v>
      </c>
      <c r="O386" s="560">
        <f>IF('Rent Roll'!$AD8=0,0,IF(AND(O$3&gt;EOMONTH('Rent Roll'!$AF8,0),O$3&lt;EOMONTH('Rent Roll'!$AF8,'Rent Roll'!$AG8+1)),1,0))</f>
        <v>0</v>
      </c>
      <c r="P386" s="560">
        <f>IF('Rent Roll'!$AD8=0,0,IF(AND(P$3&gt;EOMONTH('Rent Roll'!$AF8,0),P$3&lt;EOMONTH('Rent Roll'!$AF8,'Rent Roll'!$AG8+1)),1,0))</f>
        <v>0</v>
      </c>
      <c r="Q386" s="560">
        <f>IF('Rent Roll'!$AD8=0,0,IF(AND(Q$3&gt;EOMONTH('Rent Roll'!$AF8,0),Q$3&lt;EOMONTH('Rent Roll'!$AF8,'Rent Roll'!$AG8+1)),1,0))</f>
        <v>0</v>
      </c>
      <c r="R386" s="765">
        <f>IF('Rent Roll'!$AD8=0,0,IF(AND(R$3&gt;EOMONTH('Rent Roll'!$AF8,0),R$3&lt;EOMONTH('Rent Roll'!$AF8,'Rent Roll'!$AG8+1)),1,0))</f>
        <v>0</v>
      </c>
      <c r="S386" s="766">
        <f>IF('Rent Roll'!$AD8=0,0,IF(AND(S$3&gt;EOMONTH('Rent Roll'!$AF8,0),S$3&lt;EOMONTH('Rent Roll'!$AF8,'Rent Roll'!$AG8+1)),1,0))</f>
        <v>0</v>
      </c>
      <c r="T386" s="560">
        <f>IF('Rent Roll'!$AD8=0,0,IF(AND(T$3&gt;EOMONTH('Rent Roll'!$AF8,0),T$3&lt;EOMONTH('Rent Roll'!$AF8,'Rent Roll'!$AG8+1)),1,0))</f>
        <v>1</v>
      </c>
      <c r="U386" s="560">
        <f>IF('Rent Roll'!$AD8=0,0,IF(AND(U$3&gt;EOMONTH('Rent Roll'!$AF8,0),U$3&lt;EOMONTH('Rent Roll'!$AF8,'Rent Roll'!$AG8+1)),1,0))</f>
        <v>1</v>
      </c>
      <c r="V386" s="560">
        <f>IF('Rent Roll'!$AD8=0,0,IF(AND(V$3&gt;EOMONTH('Rent Roll'!$AF8,0),V$3&lt;EOMONTH('Rent Roll'!$AF8,'Rent Roll'!$AG8+1)),1,0))</f>
        <v>1</v>
      </c>
      <c r="W386" s="560">
        <f>IF('Rent Roll'!$AD8=0,0,IF(AND(W$3&gt;EOMONTH('Rent Roll'!$AF8,0),W$3&lt;EOMONTH('Rent Roll'!$AF8,'Rent Roll'!$AG8+1)),1,0))</f>
        <v>0</v>
      </c>
      <c r="X386" s="560">
        <f>IF('Rent Roll'!$AD8=0,0,IF(AND(X$3&gt;EOMONTH('Rent Roll'!$AF8,0),X$3&lt;EOMONTH('Rent Roll'!$AF8,'Rent Roll'!$AG8+1)),1,0))</f>
        <v>0</v>
      </c>
      <c r="Y386" s="560">
        <f>IF('Rent Roll'!$AD8=0,0,IF(AND(Y$3&gt;EOMONTH('Rent Roll'!$AF8,0),Y$3&lt;EOMONTH('Rent Roll'!$AF8,'Rent Roll'!$AG8+1)),1,0))</f>
        <v>0</v>
      </c>
      <c r="Z386" s="560">
        <f>IF('Rent Roll'!$AD8=0,0,IF(AND(Z$3&gt;EOMONTH('Rent Roll'!$AF8,0),Z$3&lt;EOMONTH('Rent Roll'!$AF8,'Rent Roll'!$AG8+1)),1,0))</f>
        <v>0</v>
      </c>
      <c r="AA386" s="560">
        <f>IF('Rent Roll'!$AD8=0,0,IF(AND(AA$3&gt;EOMONTH('Rent Roll'!$AF8,0),AA$3&lt;EOMONTH('Rent Roll'!$AF8,'Rent Roll'!$AG8+1)),1,0))</f>
        <v>0</v>
      </c>
      <c r="AB386" s="560">
        <f>IF('Rent Roll'!$AD8=0,0,IF(AND(AB$3&gt;EOMONTH('Rent Roll'!$AF8,0),AB$3&lt;EOMONTH('Rent Roll'!$AF8,'Rent Roll'!$AG8+1)),1,0))</f>
        <v>0</v>
      </c>
      <c r="AC386" s="560">
        <f>IF('Rent Roll'!$AD8=0,0,IF(AND(AC$3&gt;EOMONTH('Rent Roll'!$AF8,0),AC$3&lt;EOMONTH('Rent Roll'!$AF8,'Rent Roll'!$AG8+1)),1,0))</f>
        <v>0</v>
      </c>
      <c r="AD386" s="765">
        <f>IF('Rent Roll'!$AD8=0,0,IF(AND(AD$3&gt;EOMONTH('Rent Roll'!$AF8,0),AD$3&lt;EOMONTH('Rent Roll'!$AF8,'Rent Roll'!$AG8+1)),1,0))</f>
        <v>0</v>
      </c>
      <c r="AE386" s="766">
        <f>IF('Rent Roll'!$AD8=0,0,IF(AND(AE$3&gt;EOMONTH('Rent Roll'!$AF8,0),AE$3&lt;EOMONTH('Rent Roll'!$AF8,'Rent Roll'!$AG8+1)),1,0))</f>
        <v>0</v>
      </c>
      <c r="AF386" s="560">
        <f>IF('Rent Roll'!$AD8=0,0,IF(AND(AF$3&gt;EOMONTH('Rent Roll'!$AF8,0),AF$3&lt;EOMONTH('Rent Roll'!$AF8,'Rent Roll'!$AG8+1)),1,0))</f>
        <v>0</v>
      </c>
      <c r="AG386" s="560">
        <f>IF('Rent Roll'!$AD8=0,0,IF(AND(AG$3&gt;EOMONTH('Rent Roll'!$AF8,0),AG$3&lt;EOMONTH('Rent Roll'!$AF8,'Rent Roll'!$AG8+1)),1,0))</f>
        <v>0</v>
      </c>
      <c r="AH386" s="560">
        <f>IF('Rent Roll'!$AD8=0,0,IF(AND(AH$3&gt;EOMONTH('Rent Roll'!$AF8,0),AH$3&lt;EOMONTH('Rent Roll'!$AF8,'Rent Roll'!$AG8+1)),1,0))</f>
        <v>0</v>
      </c>
      <c r="AI386" s="560">
        <f>IF('Rent Roll'!$AD8=0,0,IF(AND(AI$3&gt;EOMONTH('Rent Roll'!$AF8,0),AI$3&lt;EOMONTH('Rent Roll'!$AF8,'Rent Roll'!$AG8+1)),1,0))</f>
        <v>0</v>
      </c>
      <c r="AJ386" s="560">
        <f>IF('Rent Roll'!$AD8=0,0,IF(AND(AJ$3&gt;EOMONTH('Rent Roll'!$AF8,0),AJ$3&lt;EOMONTH('Rent Roll'!$AF8,'Rent Roll'!$AG8+1)),1,0))</f>
        <v>0</v>
      </c>
      <c r="AK386" s="560">
        <f>IF('Rent Roll'!$AD8=0,0,IF(AND(AK$3&gt;EOMONTH('Rent Roll'!$AF8,0),AK$3&lt;EOMONTH('Rent Roll'!$AF8,'Rent Roll'!$AG8+1)),1,0))</f>
        <v>0</v>
      </c>
      <c r="AL386" s="560">
        <f>IF('Rent Roll'!$AD8=0,0,IF(AND(AL$3&gt;EOMONTH('Rent Roll'!$AF8,0),AL$3&lt;EOMONTH('Rent Roll'!$AF8,'Rent Roll'!$AG8+1)),1,0))</f>
        <v>0</v>
      </c>
      <c r="AM386" s="560">
        <f>IF('Rent Roll'!$AD8=0,0,IF(AND(AM$3&gt;EOMONTH('Rent Roll'!$AF8,0),AM$3&lt;EOMONTH('Rent Roll'!$AF8,'Rent Roll'!$AG8+1)),1,0))</f>
        <v>0</v>
      </c>
      <c r="AN386" s="560">
        <f>IF('Rent Roll'!$AD8=0,0,IF(AND(AN$3&gt;EOMONTH('Rent Roll'!$AF8,0),AN$3&lt;EOMONTH('Rent Roll'!$AF8,'Rent Roll'!$AG8+1)),1,0))</f>
        <v>0</v>
      </c>
      <c r="AO386" s="560">
        <f>IF('Rent Roll'!$AD8=0,0,IF(AND(AO$3&gt;EOMONTH('Rent Roll'!$AF8,0),AO$3&lt;EOMONTH('Rent Roll'!$AF8,'Rent Roll'!$AG8+1)),1,0))</f>
        <v>0</v>
      </c>
      <c r="AP386" s="765">
        <f>IF('Rent Roll'!$AD8=0,0,IF(AND(AP$3&gt;EOMONTH('Rent Roll'!$AF8,0),AP$3&lt;EOMONTH('Rent Roll'!$AF8,'Rent Roll'!$AG8+1)),1,0))</f>
        <v>0</v>
      </c>
      <c r="AQ386" s="766">
        <f>IF('Rent Roll'!$AD8=0,0,IF(AND(AQ$3&gt;EOMONTH('Rent Roll'!$AF8,0),AQ$3&lt;EOMONTH('Rent Roll'!$AF8,'Rent Roll'!$AG8+1)),1,0))</f>
        <v>0</v>
      </c>
      <c r="AR386" s="560">
        <f>IF('Rent Roll'!$AD8=0,0,IF(AND(AR$3&gt;EOMONTH('Rent Roll'!$AF8,0),AR$3&lt;EOMONTH('Rent Roll'!$AF8,'Rent Roll'!$AG8+1)),1,0))</f>
        <v>0</v>
      </c>
      <c r="AS386" s="560">
        <f>IF('Rent Roll'!$AD8=0,0,IF(AND(AS$3&gt;EOMONTH('Rent Roll'!$AF8,0),AS$3&lt;EOMONTH('Rent Roll'!$AF8,'Rent Roll'!$AG8+1)),1,0))</f>
        <v>0</v>
      </c>
      <c r="AT386" s="560">
        <f>IF('Rent Roll'!$AD8=0,0,IF(AND(AT$3&gt;EOMONTH('Rent Roll'!$AF8,0),AT$3&lt;EOMONTH('Rent Roll'!$AF8,'Rent Roll'!$AG8+1)),1,0))</f>
        <v>0</v>
      </c>
      <c r="AU386" s="560">
        <f>IF('Rent Roll'!$AD8=0,0,IF(AND(AU$3&gt;EOMONTH('Rent Roll'!$AF8,0),AU$3&lt;EOMONTH('Rent Roll'!$AF8,'Rent Roll'!$AG8+1)),1,0))</f>
        <v>0</v>
      </c>
      <c r="AV386" s="560">
        <f>IF('Rent Roll'!$AD8=0,0,IF(AND(AV$3&gt;EOMONTH('Rent Roll'!$AF8,0),AV$3&lt;EOMONTH('Rent Roll'!$AF8,'Rent Roll'!$AG8+1)),1,0))</f>
        <v>0</v>
      </c>
      <c r="AW386" s="560">
        <f>IF('Rent Roll'!$AD8=0,0,IF(AND(AW$3&gt;EOMONTH('Rent Roll'!$AF8,0),AW$3&lt;EOMONTH('Rent Roll'!$AF8,'Rent Roll'!$AG8+1)),1,0))</f>
        <v>0</v>
      </c>
      <c r="AX386" s="560">
        <f>IF('Rent Roll'!$AD8=0,0,IF(AND(AX$3&gt;EOMONTH('Rent Roll'!$AF8,0),AX$3&lt;EOMONTH('Rent Roll'!$AF8,'Rent Roll'!$AG8+1)),1,0))</f>
        <v>0</v>
      </c>
      <c r="AY386" s="560">
        <f>IF('Rent Roll'!$AD8=0,0,IF(AND(AY$3&gt;EOMONTH('Rent Roll'!$AF8,0),AY$3&lt;EOMONTH('Rent Roll'!$AF8,'Rent Roll'!$AG8+1)),1,0))</f>
        <v>0</v>
      </c>
      <c r="AZ386" s="560">
        <f>IF('Rent Roll'!$AD8=0,0,IF(AND(AZ$3&gt;EOMONTH('Rent Roll'!$AF8,0),AZ$3&lt;EOMONTH('Rent Roll'!$AF8,'Rent Roll'!$AG8+1)),1,0))</f>
        <v>0</v>
      </c>
      <c r="BA386" s="560">
        <f>IF('Rent Roll'!$AD8=0,0,IF(AND(BA$3&gt;EOMONTH('Rent Roll'!$AF8,0),BA$3&lt;EOMONTH('Rent Roll'!$AF8,'Rent Roll'!$AG8+1)),1,0))</f>
        <v>0</v>
      </c>
      <c r="BB386" s="765">
        <f>IF('Rent Roll'!$AD8=0,0,IF(AND(BB$3&gt;EOMONTH('Rent Roll'!$AF8,0),BB$3&lt;EOMONTH('Rent Roll'!$AF8,'Rent Roll'!$AG8+1)),1,0))</f>
        <v>0</v>
      </c>
      <c r="BC386" s="766">
        <f>IF('Rent Roll'!$AD8=0,0,IF(AND(BC$3&gt;EOMONTH('Rent Roll'!$AF8,0),BC$3&lt;EOMONTH('Rent Roll'!$AF8,'Rent Roll'!$AG8+1)),1,0))</f>
        <v>0</v>
      </c>
      <c r="BD386" s="560">
        <f>IF('Rent Roll'!$AD8=0,0,IF(AND(BD$3&gt;EOMONTH('Rent Roll'!$AF8,0),BD$3&lt;EOMONTH('Rent Roll'!$AF8,'Rent Roll'!$AG8+1)),1,0))</f>
        <v>0</v>
      </c>
      <c r="BE386" s="560">
        <f>IF('Rent Roll'!$AD8=0,0,IF(AND(BE$3&gt;EOMONTH('Rent Roll'!$AF8,0),BE$3&lt;EOMONTH('Rent Roll'!$AF8,'Rent Roll'!$AG8+1)),1,0))</f>
        <v>0</v>
      </c>
      <c r="BF386" s="560">
        <f>IF('Rent Roll'!$AD8=0,0,IF(AND(BF$3&gt;EOMONTH('Rent Roll'!$AF8,0),BF$3&lt;EOMONTH('Rent Roll'!$AF8,'Rent Roll'!$AG8+1)),1,0))</f>
        <v>0</v>
      </c>
      <c r="BG386" s="560">
        <f>IF('Rent Roll'!$AD8=0,0,IF(AND(BG$3&gt;EOMONTH('Rent Roll'!$AF8,0),BG$3&lt;EOMONTH('Rent Roll'!$AF8,'Rent Roll'!$AG8+1)),1,0))</f>
        <v>0</v>
      </c>
      <c r="BH386" s="560">
        <f>IF('Rent Roll'!$AD8=0,0,IF(AND(BH$3&gt;EOMONTH('Rent Roll'!$AF8,0),BH$3&lt;EOMONTH('Rent Roll'!$AF8,'Rent Roll'!$AG8+1)),1,0))</f>
        <v>0</v>
      </c>
      <c r="BI386" s="560">
        <f>IF('Rent Roll'!$AD8=0,0,IF(AND(BI$3&gt;EOMONTH('Rent Roll'!$AF8,0),BI$3&lt;EOMONTH('Rent Roll'!$AF8,'Rent Roll'!$AG8+1)),1,0))</f>
        <v>0</v>
      </c>
      <c r="BJ386" s="560">
        <f>IF('Rent Roll'!$AD8=0,0,IF(AND(BJ$3&gt;EOMONTH('Rent Roll'!$AF8,0),BJ$3&lt;EOMONTH('Rent Roll'!$AF8,'Rent Roll'!$AG8+1)),1,0))</f>
        <v>0</v>
      </c>
      <c r="BK386" s="560">
        <f>IF('Rent Roll'!$AD8=0,0,IF(AND(BK$3&gt;EOMONTH('Rent Roll'!$AF8,0),BK$3&lt;EOMONTH('Rent Roll'!$AF8,'Rent Roll'!$AG8+1)),1,0))</f>
        <v>0</v>
      </c>
      <c r="BL386" s="560">
        <f>IF('Rent Roll'!$AD8=0,0,IF(AND(BL$3&gt;EOMONTH('Rent Roll'!$AF8,0),BL$3&lt;EOMONTH('Rent Roll'!$AF8,'Rent Roll'!$AG8+1)),1,0))</f>
        <v>0</v>
      </c>
      <c r="BM386" s="560">
        <f>IF('Rent Roll'!$AD8=0,0,IF(AND(BM$3&gt;EOMONTH('Rent Roll'!$AF8,0),BM$3&lt;EOMONTH('Rent Roll'!$AF8,'Rent Roll'!$AG8+1)),1,0))</f>
        <v>0</v>
      </c>
      <c r="BN386" s="765">
        <f>IF('Rent Roll'!$AD8=0,0,IF(AND(BN$3&gt;EOMONTH('Rent Roll'!$AF8,0),BN$3&lt;EOMONTH('Rent Roll'!$AF8,'Rent Roll'!$AG8+1)),1,0))</f>
        <v>0</v>
      </c>
      <c r="BO386" s="766">
        <f>IF('Rent Roll'!$AD8=0,0,IF(AND(BO$3&gt;EOMONTH('Rent Roll'!$AF8,0),BO$3&lt;EOMONTH('Rent Roll'!$AF8,'Rent Roll'!$AG8+1)),1,0))</f>
        <v>0</v>
      </c>
      <c r="BP386" s="560">
        <f>IF('Rent Roll'!$AD8=0,0,IF(AND(BP$3&gt;EOMONTH('Rent Roll'!$AF8,0),BP$3&lt;EOMONTH('Rent Roll'!$AF8,'Rent Roll'!$AG8+1)),1,0))</f>
        <v>0</v>
      </c>
      <c r="BQ386" s="560">
        <f>IF('Rent Roll'!$AD8=0,0,IF(AND(BQ$3&gt;EOMONTH('Rent Roll'!$AF8,0),BQ$3&lt;EOMONTH('Rent Roll'!$AF8,'Rent Roll'!$AG8+1)),1,0))</f>
        <v>0</v>
      </c>
      <c r="BR386" s="560">
        <f>IF('Rent Roll'!$AD8=0,0,IF(AND(BR$3&gt;EOMONTH('Rent Roll'!$AF8,0),BR$3&lt;EOMONTH('Rent Roll'!$AF8,'Rent Roll'!$AG8+1)),1,0))</f>
        <v>0</v>
      </c>
      <c r="BS386" s="560">
        <f>IF('Rent Roll'!$AD8=0,0,IF(AND(BS$3&gt;EOMONTH('Rent Roll'!$AF8,0),BS$3&lt;EOMONTH('Rent Roll'!$AF8,'Rent Roll'!$AG8+1)),1,0))</f>
        <v>0</v>
      </c>
      <c r="BT386" s="560">
        <f>IF('Rent Roll'!$AD8=0,0,IF(AND(BT$3&gt;EOMONTH('Rent Roll'!$AF8,0),BT$3&lt;EOMONTH('Rent Roll'!$AF8,'Rent Roll'!$AG8+1)),1,0))</f>
        <v>0</v>
      </c>
      <c r="BU386" s="560">
        <f>IF('Rent Roll'!$AD8=0,0,IF(AND(BU$3&gt;EOMONTH('Rent Roll'!$AF8,0),BU$3&lt;EOMONTH('Rent Roll'!$AF8,'Rent Roll'!$AG8+1)),1,0))</f>
        <v>0</v>
      </c>
      <c r="BV386" s="560">
        <f>IF('Rent Roll'!$AD8=0,0,IF(AND(BV$3&gt;EOMONTH('Rent Roll'!$AF8,0),BV$3&lt;EOMONTH('Rent Roll'!$AF8,'Rent Roll'!$AG8+1)),1,0))</f>
        <v>0</v>
      </c>
      <c r="BW386" s="560">
        <f>IF('Rent Roll'!$AD8=0,0,IF(AND(BW$3&gt;EOMONTH('Rent Roll'!$AF8,0),BW$3&lt;EOMONTH('Rent Roll'!$AF8,'Rent Roll'!$AG8+1)),1,0))</f>
        <v>0</v>
      </c>
      <c r="BX386" s="560">
        <f>IF('Rent Roll'!$AD8=0,0,IF(AND(BX$3&gt;EOMONTH('Rent Roll'!$AF8,0),BX$3&lt;EOMONTH('Rent Roll'!$AF8,'Rent Roll'!$AG8+1)),1,0))</f>
        <v>0</v>
      </c>
      <c r="BY386" s="560">
        <f>IF('Rent Roll'!$AD8=0,0,IF(AND(BY$3&gt;EOMONTH('Rent Roll'!$AF8,0),BY$3&lt;EOMONTH('Rent Roll'!$AF8,'Rent Roll'!$AG8+1)),1,0))</f>
        <v>0</v>
      </c>
      <c r="BZ386" s="765">
        <f>IF('Rent Roll'!$AD8=0,0,IF(AND(BZ$3&gt;EOMONTH('Rent Roll'!$AF8,0),BZ$3&lt;EOMONTH('Rent Roll'!$AF8,'Rent Roll'!$AG8+1)),1,0))</f>
        <v>0</v>
      </c>
      <c r="CA386" s="766">
        <f>IF('Rent Roll'!$AD8=0,0,IF(AND(CA$3&gt;EOMONTH('Rent Roll'!$AF8,0),CA$3&lt;EOMONTH('Rent Roll'!$AF8,'Rent Roll'!$AG8+1)),1,0))</f>
        <v>0</v>
      </c>
      <c r="CB386" s="560">
        <f>IF('Rent Roll'!$AD8=0,0,IF(AND(CB$3&gt;EOMONTH('Rent Roll'!$AF8,0),CB$3&lt;EOMONTH('Rent Roll'!$AF8,'Rent Roll'!$AG8+1)),1,0))</f>
        <v>0</v>
      </c>
      <c r="CC386" s="560">
        <f>IF('Rent Roll'!$AD8=0,0,IF(AND(CC$3&gt;EOMONTH('Rent Roll'!$AF8,0),CC$3&lt;EOMONTH('Rent Roll'!$AF8,'Rent Roll'!$AG8+1)),1,0))</f>
        <v>0</v>
      </c>
      <c r="CD386" s="560">
        <f>IF('Rent Roll'!$AD8=0,0,IF(AND(CD$3&gt;EOMONTH('Rent Roll'!$AF8,0),CD$3&lt;EOMONTH('Rent Roll'!$AF8,'Rent Roll'!$AG8+1)),1,0))</f>
        <v>0</v>
      </c>
      <c r="CE386" s="560">
        <f>IF('Rent Roll'!$AD8=0,0,IF(AND(CE$3&gt;EOMONTH('Rent Roll'!$AF8,0),CE$3&lt;EOMONTH('Rent Roll'!$AF8,'Rent Roll'!$AG8+1)),1,0))</f>
        <v>0</v>
      </c>
      <c r="CF386" s="560">
        <f>IF('Rent Roll'!$AD8=0,0,IF(AND(CF$3&gt;EOMONTH('Rent Roll'!$AF8,0),CF$3&lt;EOMONTH('Rent Roll'!$AF8,'Rent Roll'!$AG8+1)),1,0))</f>
        <v>0</v>
      </c>
      <c r="CG386" s="560">
        <f>IF('Rent Roll'!$AD8=0,0,IF(AND(CG$3&gt;EOMONTH('Rent Roll'!$AF8,0),CG$3&lt;EOMONTH('Rent Roll'!$AF8,'Rent Roll'!$AG8+1)),1,0))</f>
        <v>0</v>
      </c>
      <c r="CH386" s="560">
        <f>IF('Rent Roll'!$AD8=0,0,IF(AND(CH$3&gt;EOMONTH('Rent Roll'!$AF8,0),CH$3&lt;EOMONTH('Rent Roll'!$AF8,'Rent Roll'!$AG8+1)),1,0))</f>
        <v>0</v>
      </c>
      <c r="CI386" s="560">
        <f>IF('Rent Roll'!$AD8=0,0,IF(AND(CI$3&gt;EOMONTH('Rent Roll'!$AF8,0),CI$3&lt;EOMONTH('Rent Roll'!$AF8,'Rent Roll'!$AG8+1)),1,0))</f>
        <v>0</v>
      </c>
      <c r="CJ386" s="560">
        <f>IF('Rent Roll'!$AD8=0,0,IF(AND(CJ$3&gt;EOMONTH('Rent Roll'!$AF8,0),CJ$3&lt;EOMONTH('Rent Roll'!$AF8,'Rent Roll'!$AG8+1)),1,0))</f>
        <v>0</v>
      </c>
      <c r="CK386" s="560">
        <f>IF('Rent Roll'!$AD8=0,0,IF(AND(CK$3&gt;EOMONTH('Rent Roll'!$AF8,0),CK$3&lt;EOMONTH('Rent Roll'!$AF8,'Rent Roll'!$AG8+1)),1,0))</f>
        <v>0</v>
      </c>
      <c r="CL386" s="765">
        <f>IF('Rent Roll'!$AD8=0,0,IF(AND(CL$3&gt;EOMONTH('Rent Roll'!$AF8,0),CL$3&lt;EOMONTH('Rent Roll'!$AF8,'Rent Roll'!$AG8+1)),1,0))</f>
        <v>0</v>
      </c>
      <c r="CM386" s="766">
        <f>IF('Rent Roll'!$AD8=0,0,IF(AND(CM$3&gt;EOMONTH('Rent Roll'!$AF8,0),CM$3&lt;EOMONTH('Rent Roll'!$AF8,'Rent Roll'!$AG8+1)),1,0))</f>
        <v>0</v>
      </c>
      <c r="CN386" s="560">
        <f>IF('Rent Roll'!$AD8=0,0,IF(AND(CN$3&gt;EOMONTH('Rent Roll'!$AF8,0),CN$3&lt;EOMONTH('Rent Roll'!$AF8,'Rent Roll'!$AG8+1)),1,0))</f>
        <v>0</v>
      </c>
      <c r="CO386" s="560">
        <f>IF('Rent Roll'!$AD8=0,0,IF(AND(CO$3&gt;EOMONTH('Rent Roll'!$AF8,0),CO$3&lt;EOMONTH('Rent Roll'!$AF8,'Rent Roll'!$AG8+1)),1,0))</f>
        <v>0</v>
      </c>
      <c r="CP386" s="560">
        <f>IF('Rent Roll'!$AD8=0,0,IF(AND(CP$3&gt;EOMONTH('Rent Roll'!$AF8,0),CP$3&lt;EOMONTH('Rent Roll'!$AF8,'Rent Roll'!$AG8+1)),1,0))</f>
        <v>0</v>
      </c>
      <c r="CQ386" s="560">
        <f>IF('Rent Roll'!$AD8=0,0,IF(AND(CQ$3&gt;EOMONTH('Rent Roll'!$AF8,0),CQ$3&lt;EOMONTH('Rent Roll'!$AF8,'Rent Roll'!$AG8+1)),1,0))</f>
        <v>0</v>
      </c>
      <c r="CR386" s="560">
        <f>IF('Rent Roll'!$AD8=0,0,IF(AND(CR$3&gt;EOMONTH('Rent Roll'!$AF8,0),CR$3&lt;EOMONTH('Rent Roll'!$AF8,'Rent Roll'!$AG8+1)),1,0))</f>
        <v>0</v>
      </c>
      <c r="CS386" s="560">
        <f>IF('Rent Roll'!$AD8=0,0,IF(AND(CS$3&gt;EOMONTH('Rent Roll'!$AF8,0),CS$3&lt;EOMONTH('Rent Roll'!$AF8,'Rent Roll'!$AG8+1)),1,0))</f>
        <v>0</v>
      </c>
      <c r="CT386" s="560">
        <f>IF('Rent Roll'!$AD8=0,0,IF(AND(CT$3&gt;EOMONTH('Rent Roll'!$AF8,0),CT$3&lt;EOMONTH('Rent Roll'!$AF8,'Rent Roll'!$AG8+1)),1,0))</f>
        <v>0</v>
      </c>
      <c r="CU386" s="560">
        <f>IF('Rent Roll'!$AD8=0,0,IF(AND(CU$3&gt;EOMONTH('Rent Roll'!$AF8,0),CU$3&lt;EOMONTH('Rent Roll'!$AF8,'Rent Roll'!$AG8+1)),1,0))</f>
        <v>0</v>
      </c>
      <c r="CV386" s="560">
        <f>IF('Rent Roll'!$AD8=0,0,IF(AND(CV$3&gt;EOMONTH('Rent Roll'!$AF8,0),CV$3&lt;EOMONTH('Rent Roll'!$AF8,'Rent Roll'!$AG8+1)),1,0))</f>
        <v>0</v>
      </c>
      <c r="CW386" s="560">
        <f>IF('Rent Roll'!$AD8=0,0,IF(AND(CW$3&gt;EOMONTH('Rent Roll'!$AF8,0),CW$3&lt;EOMONTH('Rent Roll'!$AF8,'Rent Roll'!$AG8+1)),1,0))</f>
        <v>0</v>
      </c>
      <c r="CX386" s="765">
        <f>IF('Rent Roll'!$AD8=0,0,IF(AND(CX$3&gt;EOMONTH('Rent Roll'!$AF8,0),CX$3&lt;EOMONTH('Rent Roll'!$AF8,'Rent Roll'!$AG8+1)),1,0))</f>
        <v>0</v>
      </c>
      <c r="CY386" s="766">
        <f>IF('Rent Roll'!$AD8=0,0,IF(AND(CY$3&gt;EOMONTH('Rent Roll'!$AF8,0),CY$3&lt;EOMONTH('Rent Roll'!$AF8,'Rent Roll'!$AG8+1)),1,0))</f>
        <v>0</v>
      </c>
      <c r="CZ386" s="560">
        <f>IF('Rent Roll'!$AD8=0,0,IF(AND(CZ$3&gt;EOMONTH('Rent Roll'!$AF8,0),CZ$3&lt;EOMONTH('Rent Roll'!$AF8,'Rent Roll'!$AG8+1)),1,0))</f>
        <v>0</v>
      </c>
      <c r="DA386" s="560">
        <f>IF('Rent Roll'!$AD8=0,0,IF(AND(DA$3&gt;EOMONTH('Rent Roll'!$AF8,0),DA$3&lt;EOMONTH('Rent Roll'!$AF8,'Rent Roll'!$AG8+1)),1,0))</f>
        <v>0</v>
      </c>
      <c r="DB386" s="560">
        <f>IF('Rent Roll'!$AD8=0,0,IF(AND(DB$3&gt;EOMONTH('Rent Roll'!$AF8,0),DB$3&lt;EOMONTH('Rent Roll'!$AF8,'Rent Roll'!$AG8+1)),1,0))</f>
        <v>0</v>
      </c>
      <c r="DC386" s="560">
        <f>IF('Rent Roll'!$AD8=0,0,IF(AND(DC$3&gt;EOMONTH('Rent Roll'!$AF8,0),DC$3&lt;EOMONTH('Rent Roll'!$AF8,'Rent Roll'!$AG8+1)),1,0))</f>
        <v>0</v>
      </c>
      <c r="DD386" s="560">
        <f>IF('Rent Roll'!$AD8=0,0,IF(AND(DD$3&gt;EOMONTH('Rent Roll'!$AF8,0),DD$3&lt;EOMONTH('Rent Roll'!$AF8,'Rent Roll'!$AG8+1)),1,0))</f>
        <v>0</v>
      </c>
      <c r="DE386" s="560">
        <f>IF('Rent Roll'!$AD8=0,0,IF(AND(DE$3&gt;EOMONTH('Rent Roll'!$AF8,0),DE$3&lt;EOMONTH('Rent Roll'!$AF8,'Rent Roll'!$AG8+1)),1,0))</f>
        <v>0</v>
      </c>
      <c r="DF386" s="560">
        <f>IF('Rent Roll'!$AD8=0,0,IF(AND(DF$3&gt;EOMONTH('Rent Roll'!$AF8,0),DF$3&lt;EOMONTH('Rent Roll'!$AF8,'Rent Roll'!$AG8+1)),1,0))</f>
        <v>0</v>
      </c>
      <c r="DG386" s="560">
        <f>IF('Rent Roll'!$AD8=0,0,IF(AND(DG$3&gt;EOMONTH('Rent Roll'!$AF8,0),DG$3&lt;EOMONTH('Rent Roll'!$AF8,'Rent Roll'!$AG8+1)),1,0))</f>
        <v>0</v>
      </c>
      <c r="DH386" s="560">
        <f>IF('Rent Roll'!$AD8=0,0,IF(AND(DH$3&gt;EOMONTH('Rent Roll'!$AF8,0),DH$3&lt;EOMONTH('Rent Roll'!$AF8,'Rent Roll'!$AG8+1)),1,0))</f>
        <v>0</v>
      </c>
      <c r="DI386" s="560">
        <f>IF('Rent Roll'!$AD8=0,0,IF(AND(DI$3&gt;EOMONTH('Rent Roll'!$AF8,0),DI$3&lt;EOMONTH('Rent Roll'!$AF8,'Rent Roll'!$AG8+1)),1,0))</f>
        <v>0</v>
      </c>
      <c r="DJ386" s="765">
        <f>IF('Rent Roll'!$AD8=0,0,IF(AND(DJ$3&gt;EOMONTH('Rent Roll'!$AF8,0),DJ$3&lt;EOMONTH('Rent Roll'!$AF8,'Rent Roll'!$AG8+1)),1,0))</f>
        <v>0</v>
      </c>
      <c r="DK386" s="766">
        <f>IF('Rent Roll'!$AD8=0,0,IF(AND(DK$3&gt;EOMONTH('Rent Roll'!$AF8,0),DK$3&lt;EOMONTH('Rent Roll'!$AF8,'Rent Roll'!$AG8+1)),1,0))</f>
        <v>0</v>
      </c>
      <c r="DL386" s="560">
        <f>IF('Rent Roll'!$AD8=0,0,IF(AND(DL$3&gt;EOMONTH('Rent Roll'!$AF8,0),DL$3&lt;EOMONTH('Rent Roll'!$AF8,'Rent Roll'!$AG8+1)),1,0))</f>
        <v>0</v>
      </c>
      <c r="DM386" s="560">
        <f>IF('Rent Roll'!$AD8=0,0,IF(AND(DM$3&gt;EOMONTH('Rent Roll'!$AF8,0),DM$3&lt;EOMONTH('Rent Roll'!$AF8,'Rent Roll'!$AG8+1)),1,0))</f>
        <v>0</v>
      </c>
      <c r="DN386" s="560">
        <f>IF('Rent Roll'!$AD8=0,0,IF(AND(DN$3&gt;EOMONTH('Rent Roll'!$AF8,0),DN$3&lt;EOMONTH('Rent Roll'!$AF8,'Rent Roll'!$AG8+1)),1,0))</f>
        <v>0</v>
      </c>
      <c r="DO386" s="560">
        <f>IF('Rent Roll'!$AD8=0,0,IF(AND(DO$3&gt;EOMONTH('Rent Roll'!$AF8,0),DO$3&lt;EOMONTH('Rent Roll'!$AF8,'Rent Roll'!$AG8+1)),1,0))</f>
        <v>0</v>
      </c>
      <c r="DP386" s="560">
        <f>IF('Rent Roll'!$AD8=0,0,IF(AND(DP$3&gt;EOMONTH('Rent Roll'!$AF8,0),DP$3&lt;EOMONTH('Rent Roll'!$AF8,'Rent Roll'!$AG8+1)),1,0))</f>
        <v>0</v>
      </c>
      <c r="DQ386" s="560">
        <f>IF('Rent Roll'!$AD8=0,0,IF(AND(DQ$3&gt;EOMONTH('Rent Roll'!$AF8,0),DQ$3&lt;EOMONTH('Rent Roll'!$AF8,'Rent Roll'!$AG8+1)),1,0))</f>
        <v>0</v>
      </c>
      <c r="DR386" s="560">
        <f>IF('Rent Roll'!$AD8=0,0,IF(AND(DR$3&gt;EOMONTH('Rent Roll'!$AF8,0),DR$3&lt;EOMONTH('Rent Roll'!$AF8,'Rent Roll'!$AG8+1)),1,0))</f>
        <v>0</v>
      </c>
      <c r="DS386" s="560">
        <f>IF('Rent Roll'!$AD8=0,0,IF(AND(DS$3&gt;EOMONTH('Rent Roll'!$AF8,0),DS$3&lt;EOMONTH('Rent Roll'!$AF8,'Rent Roll'!$AG8+1)),1,0))</f>
        <v>0</v>
      </c>
      <c r="DT386" s="560">
        <f>IF('Rent Roll'!$AD8=0,0,IF(AND(DT$3&gt;EOMONTH('Rent Roll'!$AF8,0),DT$3&lt;EOMONTH('Rent Roll'!$AF8,'Rent Roll'!$AG8+1)),1,0))</f>
        <v>0</v>
      </c>
      <c r="DU386" s="560">
        <f>IF('Rent Roll'!$AD8=0,0,IF(AND(DU$3&gt;EOMONTH('Rent Roll'!$AF8,0),DU$3&lt;EOMONTH('Rent Roll'!$AF8,'Rent Roll'!$AG8+1)),1,0))</f>
        <v>0</v>
      </c>
      <c r="DV386" s="560">
        <f>IF('Rent Roll'!$AD8=0,0,IF(AND(DV$3&gt;EOMONTH('Rent Roll'!$AF8,0),DV$3&lt;EOMONTH('Rent Roll'!$AF8,'Rent Roll'!$AG8+1)),1,0))</f>
        <v>0</v>
      </c>
    </row>
    <row r="387" spans="1:126" s="565" customFormat="1" ht="12" customHeight="1" outlineLevel="1" x14ac:dyDescent="0.4">
      <c r="A387" s="731"/>
      <c r="B387" s="564" t="str">
        <f>'Rent Roll'!$B9</f>
        <v>5층</v>
      </c>
      <c r="C387" s="575" t="s">
        <v>82</v>
      </c>
      <c r="E387" s="566"/>
      <c r="F387" s="777">
        <f>IF('Rent Roll'!$AD9=0,0,IF(AND(F$3&gt;EOMONTH('Rent Roll'!$AF9,0),F$3&lt;EOMONTH('Rent Roll'!$AF9,'Rent Roll'!$AG9+1)),1,0))</f>
        <v>0</v>
      </c>
      <c r="G387" s="766">
        <f>IF('Rent Roll'!$AD9=0,0,IF(AND(G$3&gt;EOMONTH('Rent Roll'!$AF9,0),G$3&lt;EOMONTH('Rent Roll'!$AF9,'Rent Roll'!$AG9+1)),1,0))</f>
        <v>0</v>
      </c>
      <c r="H387" s="560">
        <f>IF('Rent Roll'!$AD9=0,0,IF(AND(H$3&gt;EOMONTH('Rent Roll'!$AF9,0),H$3&lt;EOMONTH('Rent Roll'!$AF9,'Rent Roll'!$AG9+1)),1,0))</f>
        <v>0</v>
      </c>
      <c r="I387" s="560">
        <f>IF('Rent Roll'!$AD9=0,0,IF(AND(I$3&gt;EOMONTH('Rent Roll'!$AF9,0),I$3&lt;EOMONTH('Rent Roll'!$AF9,'Rent Roll'!$AG9+1)),1,0))</f>
        <v>0</v>
      </c>
      <c r="J387" s="560">
        <f>IF('Rent Roll'!$AD9=0,0,IF(AND(J$3&gt;EOMONTH('Rent Roll'!$AF9,0),J$3&lt;EOMONTH('Rent Roll'!$AF9,'Rent Roll'!$AG9+1)),1,0))</f>
        <v>0</v>
      </c>
      <c r="K387" s="560">
        <f>IF('Rent Roll'!$AD9=0,0,IF(AND(K$3&gt;EOMONTH('Rent Roll'!$AF9,0),K$3&lt;EOMONTH('Rent Roll'!$AF9,'Rent Roll'!$AG9+1)),1,0))</f>
        <v>0</v>
      </c>
      <c r="L387" s="560">
        <f>IF('Rent Roll'!$AD9=0,0,IF(AND(L$3&gt;EOMONTH('Rent Roll'!$AF9,0),L$3&lt;EOMONTH('Rent Roll'!$AF9,'Rent Roll'!$AG9+1)),1,0))</f>
        <v>0</v>
      </c>
      <c r="M387" s="560">
        <f>IF('Rent Roll'!$AD9=0,0,IF(AND(M$3&gt;EOMONTH('Rent Roll'!$AF9,0),M$3&lt;EOMONTH('Rent Roll'!$AF9,'Rent Roll'!$AG9+1)),1,0))</f>
        <v>0</v>
      </c>
      <c r="N387" s="560">
        <f>IF('Rent Roll'!$AD9=0,0,IF(AND(N$3&gt;EOMONTH('Rent Roll'!$AF9,0),N$3&lt;EOMONTH('Rent Roll'!$AF9,'Rent Roll'!$AG9+1)),1,0))</f>
        <v>0</v>
      </c>
      <c r="O387" s="560">
        <f>IF('Rent Roll'!$AD9=0,0,IF(AND(O$3&gt;EOMONTH('Rent Roll'!$AF9,0),O$3&lt;EOMONTH('Rent Roll'!$AF9,'Rent Roll'!$AG9+1)),1,0))</f>
        <v>0</v>
      </c>
      <c r="P387" s="560">
        <f>IF('Rent Roll'!$AD9=0,0,IF(AND(P$3&gt;EOMONTH('Rent Roll'!$AF9,0),P$3&lt;EOMONTH('Rent Roll'!$AF9,'Rent Roll'!$AG9+1)),1,0))</f>
        <v>0</v>
      </c>
      <c r="Q387" s="560">
        <f>IF('Rent Roll'!$AD9=0,0,IF(AND(Q$3&gt;EOMONTH('Rent Roll'!$AF9,0),Q$3&lt;EOMONTH('Rent Roll'!$AF9,'Rent Roll'!$AG9+1)),1,0))</f>
        <v>0</v>
      </c>
      <c r="R387" s="765">
        <f>IF('Rent Roll'!$AD9=0,0,IF(AND(R$3&gt;EOMONTH('Rent Roll'!$AF9,0),R$3&lt;EOMONTH('Rent Roll'!$AF9,'Rent Roll'!$AG9+1)),1,0))</f>
        <v>0</v>
      </c>
      <c r="S387" s="766">
        <f>IF('Rent Roll'!$AD9=0,0,IF(AND(S$3&gt;EOMONTH('Rent Roll'!$AF9,0),S$3&lt;EOMONTH('Rent Roll'!$AF9,'Rent Roll'!$AG9+1)),1,0))</f>
        <v>0</v>
      </c>
      <c r="T387" s="560">
        <f>IF('Rent Roll'!$AD9=0,0,IF(AND(T$3&gt;EOMONTH('Rent Roll'!$AF9,0),T$3&lt;EOMONTH('Rent Roll'!$AF9,'Rent Roll'!$AG9+1)),1,0))</f>
        <v>1</v>
      </c>
      <c r="U387" s="560">
        <f>IF('Rent Roll'!$AD9=0,0,IF(AND(U$3&gt;EOMONTH('Rent Roll'!$AF9,0),U$3&lt;EOMONTH('Rent Roll'!$AF9,'Rent Roll'!$AG9+1)),1,0))</f>
        <v>1</v>
      </c>
      <c r="V387" s="560">
        <f>IF('Rent Roll'!$AD9=0,0,IF(AND(V$3&gt;EOMONTH('Rent Roll'!$AF9,0),V$3&lt;EOMONTH('Rent Roll'!$AF9,'Rent Roll'!$AG9+1)),1,0))</f>
        <v>1</v>
      </c>
      <c r="W387" s="560">
        <f>IF('Rent Roll'!$AD9=0,0,IF(AND(W$3&gt;EOMONTH('Rent Roll'!$AF9,0),W$3&lt;EOMONTH('Rent Roll'!$AF9,'Rent Roll'!$AG9+1)),1,0))</f>
        <v>0</v>
      </c>
      <c r="X387" s="560">
        <f>IF('Rent Roll'!$AD9=0,0,IF(AND(X$3&gt;EOMONTH('Rent Roll'!$AF9,0),X$3&lt;EOMONTH('Rent Roll'!$AF9,'Rent Roll'!$AG9+1)),1,0))</f>
        <v>0</v>
      </c>
      <c r="Y387" s="560">
        <f>IF('Rent Roll'!$AD9=0,0,IF(AND(Y$3&gt;EOMONTH('Rent Roll'!$AF9,0),Y$3&lt;EOMONTH('Rent Roll'!$AF9,'Rent Roll'!$AG9+1)),1,0))</f>
        <v>0</v>
      </c>
      <c r="Z387" s="560">
        <f>IF('Rent Roll'!$AD9=0,0,IF(AND(Z$3&gt;EOMONTH('Rent Roll'!$AF9,0),Z$3&lt;EOMONTH('Rent Roll'!$AF9,'Rent Roll'!$AG9+1)),1,0))</f>
        <v>0</v>
      </c>
      <c r="AA387" s="560">
        <f>IF('Rent Roll'!$AD9=0,0,IF(AND(AA$3&gt;EOMONTH('Rent Roll'!$AF9,0),AA$3&lt;EOMONTH('Rent Roll'!$AF9,'Rent Roll'!$AG9+1)),1,0))</f>
        <v>0</v>
      </c>
      <c r="AB387" s="560">
        <f>IF('Rent Roll'!$AD9=0,0,IF(AND(AB$3&gt;EOMONTH('Rent Roll'!$AF9,0),AB$3&lt;EOMONTH('Rent Roll'!$AF9,'Rent Roll'!$AG9+1)),1,0))</f>
        <v>0</v>
      </c>
      <c r="AC387" s="560">
        <f>IF('Rent Roll'!$AD9=0,0,IF(AND(AC$3&gt;EOMONTH('Rent Roll'!$AF9,0),AC$3&lt;EOMONTH('Rent Roll'!$AF9,'Rent Roll'!$AG9+1)),1,0))</f>
        <v>0</v>
      </c>
      <c r="AD387" s="765">
        <f>IF('Rent Roll'!$AD9=0,0,IF(AND(AD$3&gt;EOMONTH('Rent Roll'!$AF9,0),AD$3&lt;EOMONTH('Rent Roll'!$AF9,'Rent Roll'!$AG9+1)),1,0))</f>
        <v>0</v>
      </c>
      <c r="AE387" s="766">
        <f>IF('Rent Roll'!$AD9=0,0,IF(AND(AE$3&gt;EOMONTH('Rent Roll'!$AF9,0),AE$3&lt;EOMONTH('Rent Roll'!$AF9,'Rent Roll'!$AG9+1)),1,0))</f>
        <v>0</v>
      </c>
      <c r="AF387" s="560">
        <f>IF('Rent Roll'!$AD9=0,0,IF(AND(AF$3&gt;EOMONTH('Rent Roll'!$AF9,0),AF$3&lt;EOMONTH('Rent Roll'!$AF9,'Rent Roll'!$AG9+1)),1,0))</f>
        <v>0</v>
      </c>
      <c r="AG387" s="560">
        <f>IF('Rent Roll'!$AD9=0,0,IF(AND(AG$3&gt;EOMONTH('Rent Roll'!$AF9,0),AG$3&lt;EOMONTH('Rent Roll'!$AF9,'Rent Roll'!$AG9+1)),1,0))</f>
        <v>0</v>
      </c>
      <c r="AH387" s="560">
        <f>IF('Rent Roll'!$AD9=0,0,IF(AND(AH$3&gt;EOMONTH('Rent Roll'!$AF9,0),AH$3&lt;EOMONTH('Rent Roll'!$AF9,'Rent Roll'!$AG9+1)),1,0))</f>
        <v>0</v>
      </c>
      <c r="AI387" s="560">
        <f>IF('Rent Roll'!$AD9=0,0,IF(AND(AI$3&gt;EOMONTH('Rent Roll'!$AF9,0),AI$3&lt;EOMONTH('Rent Roll'!$AF9,'Rent Roll'!$AG9+1)),1,0))</f>
        <v>0</v>
      </c>
      <c r="AJ387" s="560">
        <f>IF('Rent Roll'!$AD9=0,0,IF(AND(AJ$3&gt;EOMONTH('Rent Roll'!$AF9,0),AJ$3&lt;EOMONTH('Rent Roll'!$AF9,'Rent Roll'!$AG9+1)),1,0))</f>
        <v>0</v>
      </c>
      <c r="AK387" s="560">
        <f>IF('Rent Roll'!$AD9=0,0,IF(AND(AK$3&gt;EOMONTH('Rent Roll'!$AF9,0),AK$3&lt;EOMONTH('Rent Roll'!$AF9,'Rent Roll'!$AG9+1)),1,0))</f>
        <v>0</v>
      </c>
      <c r="AL387" s="560">
        <f>IF('Rent Roll'!$AD9=0,0,IF(AND(AL$3&gt;EOMONTH('Rent Roll'!$AF9,0),AL$3&lt;EOMONTH('Rent Roll'!$AF9,'Rent Roll'!$AG9+1)),1,0))</f>
        <v>0</v>
      </c>
      <c r="AM387" s="560">
        <f>IF('Rent Roll'!$AD9=0,0,IF(AND(AM$3&gt;EOMONTH('Rent Roll'!$AF9,0),AM$3&lt;EOMONTH('Rent Roll'!$AF9,'Rent Roll'!$AG9+1)),1,0))</f>
        <v>0</v>
      </c>
      <c r="AN387" s="560">
        <f>IF('Rent Roll'!$AD9=0,0,IF(AND(AN$3&gt;EOMONTH('Rent Roll'!$AF9,0),AN$3&lt;EOMONTH('Rent Roll'!$AF9,'Rent Roll'!$AG9+1)),1,0))</f>
        <v>0</v>
      </c>
      <c r="AO387" s="560">
        <f>IF('Rent Roll'!$AD9=0,0,IF(AND(AO$3&gt;EOMONTH('Rent Roll'!$AF9,0),AO$3&lt;EOMONTH('Rent Roll'!$AF9,'Rent Roll'!$AG9+1)),1,0))</f>
        <v>0</v>
      </c>
      <c r="AP387" s="765">
        <f>IF('Rent Roll'!$AD9=0,0,IF(AND(AP$3&gt;EOMONTH('Rent Roll'!$AF9,0),AP$3&lt;EOMONTH('Rent Roll'!$AF9,'Rent Roll'!$AG9+1)),1,0))</f>
        <v>0</v>
      </c>
      <c r="AQ387" s="766">
        <f>IF('Rent Roll'!$AD9=0,0,IF(AND(AQ$3&gt;EOMONTH('Rent Roll'!$AF9,0),AQ$3&lt;EOMONTH('Rent Roll'!$AF9,'Rent Roll'!$AG9+1)),1,0))</f>
        <v>0</v>
      </c>
      <c r="AR387" s="560">
        <f>IF('Rent Roll'!$AD9=0,0,IF(AND(AR$3&gt;EOMONTH('Rent Roll'!$AF9,0),AR$3&lt;EOMONTH('Rent Roll'!$AF9,'Rent Roll'!$AG9+1)),1,0))</f>
        <v>0</v>
      </c>
      <c r="AS387" s="560">
        <f>IF('Rent Roll'!$AD9=0,0,IF(AND(AS$3&gt;EOMONTH('Rent Roll'!$AF9,0),AS$3&lt;EOMONTH('Rent Roll'!$AF9,'Rent Roll'!$AG9+1)),1,0))</f>
        <v>0</v>
      </c>
      <c r="AT387" s="560">
        <f>IF('Rent Roll'!$AD9=0,0,IF(AND(AT$3&gt;EOMONTH('Rent Roll'!$AF9,0),AT$3&lt;EOMONTH('Rent Roll'!$AF9,'Rent Roll'!$AG9+1)),1,0))</f>
        <v>0</v>
      </c>
      <c r="AU387" s="560">
        <f>IF('Rent Roll'!$AD9=0,0,IF(AND(AU$3&gt;EOMONTH('Rent Roll'!$AF9,0),AU$3&lt;EOMONTH('Rent Roll'!$AF9,'Rent Roll'!$AG9+1)),1,0))</f>
        <v>0</v>
      </c>
      <c r="AV387" s="560">
        <f>IF('Rent Roll'!$AD9=0,0,IF(AND(AV$3&gt;EOMONTH('Rent Roll'!$AF9,0),AV$3&lt;EOMONTH('Rent Roll'!$AF9,'Rent Roll'!$AG9+1)),1,0))</f>
        <v>0</v>
      </c>
      <c r="AW387" s="560">
        <f>IF('Rent Roll'!$AD9=0,0,IF(AND(AW$3&gt;EOMONTH('Rent Roll'!$AF9,0),AW$3&lt;EOMONTH('Rent Roll'!$AF9,'Rent Roll'!$AG9+1)),1,0))</f>
        <v>0</v>
      </c>
      <c r="AX387" s="560">
        <f>IF('Rent Roll'!$AD9=0,0,IF(AND(AX$3&gt;EOMONTH('Rent Roll'!$AF9,0),AX$3&lt;EOMONTH('Rent Roll'!$AF9,'Rent Roll'!$AG9+1)),1,0))</f>
        <v>0</v>
      </c>
      <c r="AY387" s="560">
        <f>IF('Rent Roll'!$AD9=0,0,IF(AND(AY$3&gt;EOMONTH('Rent Roll'!$AF9,0),AY$3&lt;EOMONTH('Rent Roll'!$AF9,'Rent Roll'!$AG9+1)),1,0))</f>
        <v>0</v>
      </c>
      <c r="AZ387" s="560">
        <f>IF('Rent Roll'!$AD9=0,0,IF(AND(AZ$3&gt;EOMONTH('Rent Roll'!$AF9,0),AZ$3&lt;EOMONTH('Rent Roll'!$AF9,'Rent Roll'!$AG9+1)),1,0))</f>
        <v>0</v>
      </c>
      <c r="BA387" s="560">
        <f>IF('Rent Roll'!$AD9=0,0,IF(AND(BA$3&gt;EOMONTH('Rent Roll'!$AF9,0),BA$3&lt;EOMONTH('Rent Roll'!$AF9,'Rent Roll'!$AG9+1)),1,0))</f>
        <v>0</v>
      </c>
      <c r="BB387" s="765">
        <f>IF('Rent Roll'!$AD9=0,0,IF(AND(BB$3&gt;EOMONTH('Rent Roll'!$AF9,0),BB$3&lt;EOMONTH('Rent Roll'!$AF9,'Rent Roll'!$AG9+1)),1,0))</f>
        <v>0</v>
      </c>
      <c r="BC387" s="766">
        <f>IF('Rent Roll'!$AD9=0,0,IF(AND(BC$3&gt;EOMONTH('Rent Roll'!$AF9,0),BC$3&lt;EOMONTH('Rent Roll'!$AF9,'Rent Roll'!$AG9+1)),1,0))</f>
        <v>0</v>
      </c>
      <c r="BD387" s="560">
        <f>IF('Rent Roll'!$AD9=0,0,IF(AND(BD$3&gt;EOMONTH('Rent Roll'!$AF9,0),BD$3&lt;EOMONTH('Rent Roll'!$AF9,'Rent Roll'!$AG9+1)),1,0))</f>
        <v>0</v>
      </c>
      <c r="BE387" s="560">
        <f>IF('Rent Roll'!$AD9=0,0,IF(AND(BE$3&gt;EOMONTH('Rent Roll'!$AF9,0),BE$3&lt;EOMONTH('Rent Roll'!$AF9,'Rent Roll'!$AG9+1)),1,0))</f>
        <v>0</v>
      </c>
      <c r="BF387" s="560">
        <f>IF('Rent Roll'!$AD9=0,0,IF(AND(BF$3&gt;EOMONTH('Rent Roll'!$AF9,0),BF$3&lt;EOMONTH('Rent Roll'!$AF9,'Rent Roll'!$AG9+1)),1,0))</f>
        <v>0</v>
      </c>
      <c r="BG387" s="560">
        <f>IF('Rent Roll'!$AD9=0,0,IF(AND(BG$3&gt;EOMONTH('Rent Roll'!$AF9,0),BG$3&lt;EOMONTH('Rent Roll'!$AF9,'Rent Roll'!$AG9+1)),1,0))</f>
        <v>0</v>
      </c>
      <c r="BH387" s="560">
        <f>IF('Rent Roll'!$AD9=0,0,IF(AND(BH$3&gt;EOMONTH('Rent Roll'!$AF9,0),BH$3&lt;EOMONTH('Rent Roll'!$AF9,'Rent Roll'!$AG9+1)),1,0))</f>
        <v>0</v>
      </c>
      <c r="BI387" s="560">
        <f>IF('Rent Roll'!$AD9=0,0,IF(AND(BI$3&gt;EOMONTH('Rent Roll'!$AF9,0),BI$3&lt;EOMONTH('Rent Roll'!$AF9,'Rent Roll'!$AG9+1)),1,0))</f>
        <v>0</v>
      </c>
      <c r="BJ387" s="560">
        <f>IF('Rent Roll'!$AD9=0,0,IF(AND(BJ$3&gt;EOMONTH('Rent Roll'!$AF9,0),BJ$3&lt;EOMONTH('Rent Roll'!$AF9,'Rent Roll'!$AG9+1)),1,0))</f>
        <v>0</v>
      </c>
      <c r="BK387" s="560">
        <f>IF('Rent Roll'!$AD9=0,0,IF(AND(BK$3&gt;EOMONTH('Rent Roll'!$AF9,0),BK$3&lt;EOMONTH('Rent Roll'!$AF9,'Rent Roll'!$AG9+1)),1,0))</f>
        <v>0</v>
      </c>
      <c r="BL387" s="560">
        <f>IF('Rent Roll'!$AD9=0,0,IF(AND(BL$3&gt;EOMONTH('Rent Roll'!$AF9,0),BL$3&lt;EOMONTH('Rent Roll'!$AF9,'Rent Roll'!$AG9+1)),1,0))</f>
        <v>0</v>
      </c>
      <c r="BM387" s="560">
        <f>IF('Rent Roll'!$AD9=0,0,IF(AND(BM$3&gt;EOMONTH('Rent Roll'!$AF9,0),BM$3&lt;EOMONTH('Rent Roll'!$AF9,'Rent Roll'!$AG9+1)),1,0))</f>
        <v>0</v>
      </c>
      <c r="BN387" s="765">
        <f>IF('Rent Roll'!$AD9=0,0,IF(AND(BN$3&gt;EOMONTH('Rent Roll'!$AF9,0),BN$3&lt;EOMONTH('Rent Roll'!$AF9,'Rent Roll'!$AG9+1)),1,0))</f>
        <v>0</v>
      </c>
      <c r="BO387" s="766">
        <f>IF('Rent Roll'!$AD9=0,0,IF(AND(BO$3&gt;EOMONTH('Rent Roll'!$AF9,0),BO$3&lt;EOMONTH('Rent Roll'!$AF9,'Rent Roll'!$AG9+1)),1,0))</f>
        <v>0</v>
      </c>
      <c r="BP387" s="560">
        <f>IF('Rent Roll'!$AD9=0,0,IF(AND(BP$3&gt;EOMONTH('Rent Roll'!$AF9,0),BP$3&lt;EOMONTH('Rent Roll'!$AF9,'Rent Roll'!$AG9+1)),1,0))</f>
        <v>0</v>
      </c>
      <c r="BQ387" s="560">
        <f>IF('Rent Roll'!$AD9=0,0,IF(AND(BQ$3&gt;EOMONTH('Rent Roll'!$AF9,0),BQ$3&lt;EOMONTH('Rent Roll'!$AF9,'Rent Roll'!$AG9+1)),1,0))</f>
        <v>0</v>
      </c>
      <c r="BR387" s="560">
        <f>IF('Rent Roll'!$AD9=0,0,IF(AND(BR$3&gt;EOMONTH('Rent Roll'!$AF9,0),BR$3&lt;EOMONTH('Rent Roll'!$AF9,'Rent Roll'!$AG9+1)),1,0))</f>
        <v>0</v>
      </c>
      <c r="BS387" s="560">
        <f>IF('Rent Roll'!$AD9=0,0,IF(AND(BS$3&gt;EOMONTH('Rent Roll'!$AF9,0),BS$3&lt;EOMONTH('Rent Roll'!$AF9,'Rent Roll'!$AG9+1)),1,0))</f>
        <v>0</v>
      </c>
      <c r="BT387" s="560">
        <f>IF('Rent Roll'!$AD9=0,0,IF(AND(BT$3&gt;EOMONTH('Rent Roll'!$AF9,0),BT$3&lt;EOMONTH('Rent Roll'!$AF9,'Rent Roll'!$AG9+1)),1,0))</f>
        <v>0</v>
      </c>
      <c r="BU387" s="560">
        <f>IF('Rent Roll'!$AD9=0,0,IF(AND(BU$3&gt;EOMONTH('Rent Roll'!$AF9,0),BU$3&lt;EOMONTH('Rent Roll'!$AF9,'Rent Roll'!$AG9+1)),1,0))</f>
        <v>0</v>
      </c>
      <c r="BV387" s="560">
        <f>IF('Rent Roll'!$AD9=0,0,IF(AND(BV$3&gt;EOMONTH('Rent Roll'!$AF9,0),BV$3&lt;EOMONTH('Rent Roll'!$AF9,'Rent Roll'!$AG9+1)),1,0))</f>
        <v>0</v>
      </c>
      <c r="BW387" s="560">
        <f>IF('Rent Roll'!$AD9=0,0,IF(AND(BW$3&gt;EOMONTH('Rent Roll'!$AF9,0),BW$3&lt;EOMONTH('Rent Roll'!$AF9,'Rent Roll'!$AG9+1)),1,0))</f>
        <v>0</v>
      </c>
      <c r="BX387" s="560">
        <f>IF('Rent Roll'!$AD9=0,0,IF(AND(BX$3&gt;EOMONTH('Rent Roll'!$AF9,0),BX$3&lt;EOMONTH('Rent Roll'!$AF9,'Rent Roll'!$AG9+1)),1,0))</f>
        <v>0</v>
      </c>
      <c r="BY387" s="560">
        <f>IF('Rent Roll'!$AD9=0,0,IF(AND(BY$3&gt;EOMONTH('Rent Roll'!$AF9,0),BY$3&lt;EOMONTH('Rent Roll'!$AF9,'Rent Roll'!$AG9+1)),1,0))</f>
        <v>0</v>
      </c>
      <c r="BZ387" s="765">
        <f>IF('Rent Roll'!$AD9=0,0,IF(AND(BZ$3&gt;EOMONTH('Rent Roll'!$AF9,0),BZ$3&lt;EOMONTH('Rent Roll'!$AF9,'Rent Roll'!$AG9+1)),1,0))</f>
        <v>0</v>
      </c>
      <c r="CA387" s="766">
        <f>IF('Rent Roll'!$AD9=0,0,IF(AND(CA$3&gt;EOMONTH('Rent Roll'!$AF9,0),CA$3&lt;EOMONTH('Rent Roll'!$AF9,'Rent Roll'!$AG9+1)),1,0))</f>
        <v>0</v>
      </c>
      <c r="CB387" s="560">
        <f>IF('Rent Roll'!$AD9=0,0,IF(AND(CB$3&gt;EOMONTH('Rent Roll'!$AF9,0),CB$3&lt;EOMONTH('Rent Roll'!$AF9,'Rent Roll'!$AG9+1)),1,0))</f>
        <v>0</v>
      </c>
      <c r="CC387" s="560">
        <f>IF('Rent Roll'!$AD9=0,0,IF(AND(CC$3&gt;EOMONTH('Rent Roll'!$AF9,0),CC$3&lt;EOMONTH('Rent Roll'!$AF9,'Rent Roll'!$AG9+1)),1,0))</f>
        <v>0</v>
      </c>
      <c r="CD387" s="560">
        <f>IF('Rent Roll'!$AD9=0,0,IF(AND(CD$3&gt;EOMONTH('Rent Roll'!$AF9,0),CD$3&lt;EOMONTH('Rent Roll'!$AF9,'Rent Roll'!$AG9+1)),1,0))</f>
        <v>0</v>
      </c>
      <c r="CE387" s="560">
        <f>IF('Rent Roll'!$AD9=0,0,IF(AND(CE$3&gt;EOMONTH('Rent Roll'!$AF9,0),CE$3&lt;EOMONTH('Rent Roll'!$AF9,'Rent Roll'!$AG9+1)),1,0))</f>
        <v>0</v>
      </c>
      <c r="CF387" s="560">
        <f>IF('Rent Roll'!$AD9=0,0,IF(AND(CF$3&gt;EOMONTH('Rent Roll'!$AF9,0),CF$3&lt;EOMONTH('Rent Roll'!$AF9,'Rent Roll'!$AG9+1)),1,0))</f>
        <v>0</v>
      </c>
      <c r="CG387" s="560">
        <f>IF('Rent Roll'!$AD9=0,0,IF(AND(CG$3&gt;EOMONTH('Rent Roll'!$AF9,0),CG$3&lt;EOMONTH('Rent Roll'!$AF9,'Rent Roll'!$AG9+1)),1,0))</f>
        <v>0</v>
      </c>
      <c r="CH387" s="560">
        <f>IF('Rent Roll'!$AD9=0,0,IF(AND(CH$3&gt;EOMONTH('Rent Roll'!$AF9,0),CH$3&lt;EOMONTH('Rent Roll'!$AF9,'Rent Roll'!$AG9+1)),1,0))</f>
        <v>0</v>
      </c>
      <c r="CI387" s="560">
        <f>IF('Rent Roll'!$AD9=0,0,IF(AND(CI$3&gt;EOMONTH('Rent Roll'!$AF9,0),CI$3&lt;EOMONTH('Rent Roll'!$AF9,'Rent Roll'!$AG9+1)),1,0))</f>
        <v>0</v>
      </c>
      <c r="CJ387" s="560">
        <f>IF('Rent Roll'!$AD9=0,0,IF(AND(CJ$3&gt;EOMONTH('Rent Roll'!$AF9,0),CJ$3&lt;EOMONTH('Rent Roll'!$AF9,'Rent Roll'!$AG9+1)),1,0))</f>
        <v>0</v>
      </c>
      <c r="CK387" s="560">
        <f>IF('Rent Roll'!$AD9=0,0,IF(AND(CK$3&gt;EOMONTH('Rent Roll'!$AF9,0),CK$3&lt;EOMONTH('Rent Roll'!$AF9,'Rent Roll'!$AG9+1)),1,0))</f>
        <v>0</v>
      </c>
      <c r="CL387" s="765">
        <f>IF('Rent Roll'!$AD9=0,0,IF(AND(CL$3&gt;EOMONTH('Rent Roll'!$AF9,0),CL$3&lt;EOMONTH('Rent Roll'!$AF9,'Rent Roll'!$AG9+1)),1,0))</f>
        <v>0</v>
      </c>
      <c r="CM387" s="766">
        <f>IF('Rent Roll'!$AD9=0,0,IF(AND(CM$3&gt;EOMONTH('Rent Roll'!$AF9,0),CM$3&lt;EOMONTH('Rent Roll'!$AF9,'Rent Roll'!$AG9+1)),1,0))</f>
        <v>0</v>
      </c>
      <c r="CN387" s="560">
        <f>IF('Rent Roll'!$AD9=0,0,IF(AND(CN$3&gt;EOMONTH('Rent Roll'!$AF9,0),CN$3&lt;EOMONTH('Rent Roll'!$AF9,'Rent Roll'!$AG9+1)),1,0))</f>
        <v>0</v>
      </c>
      <c r="CO387" s="560">
        <f>IF('Rent Roll'!$AD9=0,0,IF(AND(CO$3&gt;EOMONTH('Rent Roll'!$AF9,0),CO$3&lt;EOMONTH('Rent Roll'!$AF9,'Rent Roll'!$AG9+1)),1,0))</f>
        <v>0</v>
      </c>
      <c r="CP387" s="560">
        <f>IF('Rent Roll'!$AD9=0,0,IF(AND(CP$3&gt;EOMONTH('Rent Roll'!$AF9,0),CP$3&lt;EOMONTH('Rent Roll'!$AF9,'Rent Roll'!$AG9+1)),1,0))</f>
        <v>0</v>
      </c>
      <c r="CQ387" s="560">
        <f>IF('Rent Roll'!$AD9=0,0,IF(AND(CQ$3&gt;EOMONTH('Rent Roll'!$AF9,0),CQ$3&lt;EOMONTH('Rent Roll'!$AF9,'Rent Roll'!$AG9+1)),1,0))</f>
        <v>0</v>
      </c>
      <c r="CR387" s="560">
        <f>IF('Rent Roll'!$AD9=0,0,IF(AND(CR$3&gt;EOMONTH('Rent Roll'!$AF9,0),CR$3&lt;EOMONTH('Rent Roll'!$AF9,'Rent Roll'!$AG9+1)),1,0))</f>
        <v>0</v>
      </c>
      <c r="CS387" s="560">
        <f>IF('Rent Roll'!$AD9=0,0,IF(AND(CS$3&gt;EOMONTH('Rent Roll'!$AF9,0),CS$3&lt;EOMONTH('Rent Roll'!$AF9,'Rent Roll'!$AG9+1)),1,0))</f>
        <v>0</v>
      </c>
      <c r="CT387" s="560">
        <f>IF('Rent Roll'!$AD9=0,0,IF(AND(CT$3&gt;EOMONTH('Rent Roll'!$AF9,0),CT$3&lt;EOMONTH('Rent Roll'!$AF9,'Rent Roll'!$AG9+1)),1,0))</f>
        <v>0</v>
      </c>
      <c r="CU387" s="560">
        <f>IF('Rent Roll'!$AD9=0,0,IF(AND(CU$3&gt;EOMONTH('Rent Roll'!$AF9,0),CU$3&lt;EOMONTH('Rent Roll'!$AF9,'Rent Roll'!$AG9+1)),1,0))</f>
        <v>0</v>
      </c>
      <c r="CV387" s="560">
        <f>IF('Rent Roll'!$AD9=0,0,IF(AND(CV$3&gt;EOMONTH('Rent Roll'!$AF9,0),CV$3&lt;EOMONTH('Rent Roll'!$AF9,'Rent Roll'!$AG9+1)),1,0))</f>
        <v>0</v>
      </c>
      <c r="CW387" s="560">
        <f>IF('Rent Roll'!$AD9=0,0,IF(AND(CW$3&gt;EOMONTH('Rent Roll'!$AF9,0),CW$3&lt;EOMONTH('Rent Roll'!$AF9,'Rent Roll'!$AG9+1)),1,0))</f>
        <v>0</v>
      </c>
      <c r="CX387" s="765">
        <f>IF('Rent Roll'!$AD9=0,0,IF(AND(CX$3&gt;EOMONTH('Rent Roll'!$AF9,0),CX$3&lt;EOMONTH('Rent Roll'!$AF9,'Rent Roll'!$AG9+1)),1,0))</f>
        <v>0</v>
      </c>
      <c r="CY387" s="766">
        <f>IF('Rent Roll'!$AD9=0,0,IF(AND(CY$3&gt;EOMONTH('Rent Roll'!$AF9,0),CY$3&lt;EOMONTH('Rent Roll'!$AF9,'Rent Roll'!$AG9+1)),1,0))</f>
        <v>0</v>
      </c>
      <c r="CZ387" s="560">
        <f>IF('Rent Roll'!$AD9=0,0,IF(AND(CZ$3&gt;EOMONTH('Rent Roll'!$AF9,0),CZ$3&lt;EOMONTH('Rent Roll'!$AF9,'Rent Roll'!$AG9+1)),1,0))</f>
        <v>0</v>
      </c>
      <c r="DA387" s="560">
        <f>IF('Rent Roll'!$AD9=0,0,IF(AND(DA$3&gt;EOMONTH('Rent Roll'!$AF9,0),DA$3&lt;EOMONTH('Rent Roll'!$AF9,'Rent Roll'!$AG9+1)),1,0))</f>
        <v>0</v>
      </c>
      <c r="DB387" s="560">
        <f>IF('Rent Roll'!$AD9=0,0,IF(AND(DB$3&gt;EOMONTH('Rent Roll'!$AF9,0),DB$3&lt;EOMONTH('Rent Roll'!$AF9,'Rent Roll'!$AG9+1)),1,0))</f>
        <v>0</v>
      </c>
      <c r="DC387" s="560">
        <f>IF('Rent Roll'!$AD9=0,0,IF(AND(DC$3&gt;EOMONTH('Rent Roll'!$AF9,0),DC$3&lt;EOMONTH('Rent Roll'!$AF9,'Rent Roll'!$AG9+1)),1,0))</f>
        <v>0</v>
      </c>
      <c r="DD387" s="560">
        <f>IF('Rent Roll'!$AD9=0,0,IF(AND(DD$3&gt;EOMONTH('Rent Roll'!$AF9,0),DD$3&lt;EOMONTH('Rent Roll'!$AF9,'Rent Roll'!$AG9+1)),1,0))</f>
        <v>0</v>
      </c>
      <c r="DE387" s="560">
        <f>IF('Rent Roll'!$AD9=0,0,IF(AND(DE$3&gt;EOMONTH('Rent Roll'!$AF9,0),DE$3&lt;EOMONTH('Rent Roll'!$AF9,'Rent Roll'!$AG9+1)),1,0))</f>
        <v>0</v>
      </c>
      <c r="DF387" s="560">
        <f>IF('Rent Roll'!$AD9=0,0,IF(AND(DF$3&gt;EOMONTH('Rent Roll'!$AF9,0),DF$3&lt;EOMONTH('Rent Roll'!$AF9,'Rent Roll'!$AG9+1)),1,0))</f>
        <v>0</v>
      </c>
      <c r="DG387" s="560">
        <f>IF('Rent Roll'!$AD9=0,0,IF(AND(DG$3&gt;EOMONTH('Rent Roll'!$AF9,0),DG$3&lt;EOMONTH('Rent Roll'!$AF9,'Rent Roll'!$AG9+1)),1,0))</f>
        <v>0</v>
      </c>
      <c r="DH387" s="560">
        <f>IF('Rent Roll'!$AD9=0,0,IF(AND(DH$3&gt;EOMONTH('Rent Roll'!$AF9,0),DH$3&lt;EOMONTH('Rent Roll'!$AF9,'Rent Roll'!$AG9+1)),1,0))</f>
        <v>0</v>
      </c>
      <c r="DI387" s="560">
        <f>IF('Rent Roll'!$AD9=0,0,IF(AND(DI$3&gt;EOMONTH('Rent Roll'!$AF9,0),DI$3&lt;EOMONTH('Rent Roll'!$AF9,'Rent Roll'!$AG9+1)),1,0))</f>
        <v>0</v>
      </c>
      <c r="DJ387" s="765">
        <f>IF('Rent Roll'!$AD9=0,0,IF(AND(DJ$3&gt;EOMONTH('Rent Roll'!$AF9,0),DJ$3&lt;EOMONTH('Rent Roll'!$AF9,'Rent Roll'!$AG9+1)),1,0))</f>
        <v>0</v>
      </c>
      <c r="DK387" s="766">
        <f>IF('Rent Roll'!$AD9=0,0,IF(AND(DK$3&gt;EOMONTH('Rent Roll'!$AF9,0),DK$3&lt;EOMONTH('Rent Roll'!$AF9,'Rent Roll'!$AG9+1)),1,0))</f>
        <v>0</v>
      </c>
      <c r="DL387" s="560">
        <f>IF('Rent Roll'!$AD9=0,0,IF(AND(DL$3&gt;EOMONTH('Rent Roll'!$AF9,0),DL$3&lt;EOMONTH('Rent Roll'!$AF9,'Rent Roll'!$AG9+1)),1,0))</f>
        <v>0</v>
      </c>
      <c r="DM387" s="560">
        <f>IF('Rent Roll'!$AD9=0,0,IF(AND(DM$3&gt;EOMONTH('Rent Roll'!$AF9,0),DM$3&lt;EOMONTH('Rent Roll'!$AF9,'Rent Roll'!$AG9+1)),1,0))</f>
        <v>0</v>
      </c>
      <c r="DN387" s="560">
        <f>IF('Rent Roll'!$AD9=0,0,IF(AND(DN$3&gt;EOMONTH('Rent Roll'!$AF9,0),DN$3&lt;EOMONTH('Rent Roll'!$AF9,'Rent Roll'!$AG9+1)),1,0))</f>
        <v>0</v>
      </c>
      <c r="DO387" s="560">
        <f>IF('Rent Roll'!$AD9=0,0,IF(AND(DO$3&gt;EOMONTH('Rent Roll'!$AF9,0),DO$3&lt;EOMONTH('Rent Roll'!$AF9,'Rent Roll'!$AG9+1)),1,0))</f>
        <v>0</v>
      </c>
      <c r="DP387" s="560">
        <f>IF('Rent Roll'!$AD9=0,0,IF(AND(DP$3&gt;EOMONTH('Rent Roll'!$AF9,0),DP$3&lt;EOMONTH('Rent Roll'!$AF9,'Rent Roll'!$AG9+1)),1,0))</f>
        <v>0</v>
      </c>
      <c r="DQ387" s="560">
        <f>IF('Rent Roll'!$AD9=0,0,IF(AND(DQ$3&gt;EOMONTH('Rent Roll'!$AF9,0),DQ$3&lt;EOMONTH('Rent Roll'!$AF9,'Rent Roll'!$AG9+1)),1,0))</f>
        <v>0</v>
      </c>
      <c r="DR387" s="560">
        <f>IF('Rent Roll'!$AD9=0,0,IF(AND(DR$3&gt;EOMONTH('Rent Roll'!$AF9,0),DR$3&lt;EOMONTH('Rent Roll'!$AF9,'Rent Roll'!$AG9+1)),1,0))</f>
        <v>0</v>
      </c>
      <c r="DS387" s="560">
        <f>IF('Rent Roll'!$AD9=0,0,IF(AND(DS$3&gt;EOMONTH('Rent Roll'!$AF9,0),DS$3&lt;EOMONTH('Rent Roll'!$AF9,'Rent Roll'!$AG9+1)),1,0))</f>
        <v>0</v>
      </c>
      <c r="DT387" s="560">
        <f>IF('Rent Roll'!$AD9=0,0,IF(AND(DT$3&gt;EOMONTH('Rent Roll'!$AF9,0),DT$3&lt;EOMONTH('Rent Roll'!$AF9,'Rent Roll'!$AG9+1)),1,0))</f>
        <v>0</v>
      </c>
      <c r="DU387" s="560">
        <f>IF('Rent Roll'!$AD9=0,0,IF(AND(DU$3&gt;EOMONTH('Rent Roll'!$AF9,0),DU$3&lt;EOMONTH('Rent Roll'!$AF9,'Rent Roll'!$AG9+1)),1,0))</f>
        <v>0</v>
      </c>
      <c r="DV387" s="560">
        <f>IF('Rent Roll'!$AD9=0,0,IF(AND(DV$3&gt;EOMONTH('Rent Roll'!$AF9,0),DV$3&lt;EOMONTH('Rent Roll'!$AF9,'Rent Roll'!$AG9+1)),1,0))</f>
        <v>0</v>
      </c>
    </row>
    <row r="388" spans="1:126" s="565" customFormat="1" ht="12" customHeight="1" outlineLevel="1" x14ac:dyDescent="0.4">
      <c r="A388" s="731"/>
      <c r="B388" s="564" t="str">
        <f>'Rent Roll'!$B10</f>
        <v>4층</v>
      </c>
      <c r="C388" s="575" t="s">
        <v>82</v>
      </c>
      <c r="E388" s="566"/>
      <c r="F388" s="777">
        <f>IF('Rent Roll'!$AD10=0,0,IF(AND(F$3&gt;EOMONTH('Rent Roll'!$AF10,0),F$3&lt;EOMONTH('Rent Roll'!$AF10,'Rent Roll'!$AG10+1)),1,0))</f>
        <v>0</v>
      </c>
      <c r="G388" s="766">
        <f>IF('Rent Roll'!$AD10=0,0,IF(AND(G$3&gt;EOMONTH('Rent Roll'!$AF10,0),G$3&lt;EOMONTH('Rent Roll'!$AF10,'Rent Roll'!$AG10+1)),1,0))</f>
        <v>0</v>
      </c>
      <c r="H388" s="560">
        <f>IF('Rent Roll'!$AD10=0,0,IF(AND(H$3&gt;EOMONTH('Rent Roll'!$AF10,0),H$3&lt;EOMONTH('Rent Roll'!$AF10,'Rent Roll'!$AG10+1)),1,0))</f>
        <v>0</v>
      </c>
      <c r="I388" s="560">
        <f>IF('Rent Roll'!$AD10=0,0,IF(AND(I$3&gt;EOMONTH('Rent Roll'!$AF10,0),I$3&lt;EOMONTH('Rent Roll'!$AF10,'Rent Roll'!$AG10+1)),1,0))</f>
        <v>0</v>
      </c>
      <c r="J388" s="560">
        <f>IF('Rent Roll'!$AD10=0,0,IF(AND(J$3&gt;EOMONTH('Rent Roll'!$AF10,0),J$3&lt;EOMONTH('Rent Roll'!$AF10,'Rent Roll'!$AG10+1)),1,0))</f>
        <v>0</v>
      </c>
      <c r="K388" s="560">
        <f>IF('Rent Roll'!$AD10=0,0,IF(AND(K$3&gt;EOMONTH('Rent Roll'!$AF10,0),K$3&lt;EOMONTH('Rent Roll'!$AF10,'Rent Roll'!$AG10+1)),1,0))</f>
        <v>0</v>
      </c>
      <c r="L388" s="560">
        <f>IF('Rent Roll'!$AD10=0,0,IF(AND(L$3&gt;EOMONTH('Rent Roll'!$AF10,0),L$3&lt;EOMONTH('Rent Roll'!$AF10,'Rent Roll'!$AG10+1)),1,0))</f>
        <v>0</v>
      </c>
      <c r="M388" s="560">
        <f>IF('Rent Roll'!$AD10=0,0,IF(AND(M$3&gt;EOMONTH('Rent Roll'!$AF10,0),M$3&lt;EOMONTH('Rent Roll'!$AF10,'Rent Roll'!$AG10+1)),1,0))</f>
        <v>0</v>
      </c>
      <c r="N388" s="560">
        <f>IF('Rent Roll'!$AD10=0,0,IF(AND(N$3&gt;EOMONTH('Rent Roll'!$AF10,0),N$3&lt;EOMONTH('Rent Roll'!$AF10,'Rent Roll'!$AG10+1)),1,0))</f>
        <v>0</v>
      </c>
      <c r="O388" s="560">
        <f>IF('Rent Roll'!$AD10=0,0,IF(AND(O$3&gt;EOMONTH('Rent Roll'!$AF10,0),O$3&lt;EOMONTH('Rent Roll'!$AF10,'Rent Roll'!$AG10+1)),1,0))</f>
        <v>0</v>
      </c>
      <c r="P388" s="560">
        <f>IF('Rent Roll'!$AD10=0,0,IF(AND(P$3&gt;EOMONTH('Rent Roll'!$AF10,0),P$3&lt;EOMONTH('Rent Roll'!$AF10,'Rent Roll'!$AG10+1)),1,0))</f>
        <v>0</v>
      </c>
      <c r="Q388" s="560">
        <f>IF('Rent Roll'!$AD10=0,0,IF(AND(Q$3&gt;EOMONTH('Rent Roll'!$AF10,0),Q$3&lt;EOMONTH('Rent Roll'!$AF10,'Rent Roll'!$AG10+1)),1,0))</f>
        <v>0</v>
      </c>
      <c r="R388" s="765">
        <f>IF('Rent Roll'!$AD10=0,0,IF(AND(R$3&gt;EOMONTH('Rent Roll'!$AF10,0),R$3&lt;EOMONTH('Rent Roll'!$AF10,'Rent Roll'!$AG10+1)),1,0))</f>
        <v>0</v>
      </c>
      <c r="S388" s="766">
        <f>IF('Rent Roll'!$AD10=0,0,IF(AND(S$3&gt;EOMONTH('Rent Roll'!$AF10,0),S$3&lt;EOMONTH('Rent Roll'!$AF10,'Rent Roll'!$AG10+1)),1,0))</f>
        <v>0</v>
      </c>
      <c r="T388" s="560">
        <f>IF('Rent Roll'!$AD10=0,0,IF(AND(T$3&gt;EOMONTH('Rent Roll'!$AF10,0),T$3&lt;EOMONTH('Rent Roll'!$AF10,'Rent Roll'!$AG10+1)),1,0))</f>
        <v>0</v>
      </c>
      <c r="U388" s="560">
        <f>IF('Rent Roll'!$AD10=0,0,IF(AND(U$3&gt;EOMONTH('Rent Roll'!$AF10,0),U$3&lt;EOMONTH('Rent Roll'!$AF10,'Rent Roll'!$AG10+1)),1,0))</f>
        <v>0</v>
      </c>
      <c r="V388" s="560">
        <f>IF('Rent Roll'!$AD10=0,0,IF(AND(V$3&gt;EOMONTH('Rent Roll'!$AF10,0),V$3&lt;EOMONTH('Rent Roll'!$AF10,'Rent Roll'!$AG10+1)),1,0))</f>
        <v>0</v>
      </c>
      <c r="W388" s="560">
        <f>IF('Rent Roll'!$AD10=0,0,IF(AND(W$3&gt;EOMONTH('Rent Roll'!$AF10,0),W$3&lt;EOMONTH('Rent Roll'!$AF10,'Rent Roll'!$AG10+1)),1,0))</f>
        <v>0</v>
      </c>
      <c r="X388" s="560">
        <f>IF('Rent Roll'!$AD10=0,0,IF(AND(X$3&gt;EOMONTH('Rent Roll'!$AF10,0),X$3&lt;EOMONTH('Rent Roll'!$AF10,'Rent Roll'!$AG10+1)),1,0))</f>
        <v>0</v>
      </c>
      <c r="Y388" s="560">
        <f>IF('Rent Roll'!$AD10=0,0,IF(AND(Y$3&gt;EOMONTH('Rent Roll'!$AF10,0),Y$3&lt;EOMONTH('Rent Roll'!$AF10,'Rent Roll'!$AG10+1)),1,0))</f>
        <v>0</v>
      </c>
      <c r="Z388" s="560">
        <f>IF('Rent Roll'!$AD10=0,0,IF(AND(Z$3&gt;EOMONTH('Rent Roll'!$AF10,0),Z$3&lt;EOMONTH('Rent Roll'!$AF10,'Rent Roll'!$AG10+1)),1,0))</f>
        <v>0</v>
      </c>
      <c r="AA388" s="560">
        <f>IF('Rent Roll'!$AD10=0,0,IF(AND(AA$3&gt;EOMONTH('Rent Roll'!$AF10,0),AA$3&lt;EOMONTH('Rent Roll'!$AF10,'Rent Roll'!$AG10+1)),1,0))</f>
        <v>0</v>
      </c>
      <c r="AB388" s="560">
        <f>IF('Rent Roll'!$AD10=0,0,IF(AND(AB$3&gt;EOMONTH('Rent Roll'!$AF10,0),AB$3&lt;EOMONTH('Rent Roll'!$AF10,'Rent Roll'!$AG10+1)),1,0))</f>
        <v>0</v>
      </c>
      <c r="AC388" s="560">
        <f>IF('Rent Roll'!$AD10=0,0,IF(AND(AC$3&gt;EOMONTH('Rent Roll'!$AF10,0),AC$3&lt;EOMONTH('Rent Roll'!$AF10,'Rent Roll'!$AG10+1)),1,0))</f>
        <v>0</v>
      </c>
      <c r="AD388" s="765">
        <f>IF('Rent Roll'!$AD10=0,0,IF(AND(AD$3&gt;EOMONTH('Rent Roll'!$AF10,0),AD$3&lt;EOMONTH('Rent Roll'!$AF10,'Rent Roll'!$AG10+1)),1,0))</f>
        <v>0</v>
      </c>
      <c r="AE388" s="766">
        <f>IF('Rent Roll'!$AD10=0,0,IF(AND(AE$3&gt;EOMONTH('Rent Roll'!$AF10,0),AE$3&lt;EOMONTH('Rent Roll'!$AF10,'Rent Roll'!$AG10+1)),1,0))</f>
        <v>0</v>
      </c>
      <c r="AF388" s="560">
        <f>IF('Rent Roll'!$AD10=0,0,IF(AND(AF$3&gt;EOMONTH('Rent Roll'!$AF10,0),AF$3&lt;EOMONTH('Rent Roll'!$AF10,'Rent Roll'!$AG10+1)),1,0))</f>
        <v>1</v>
      </c>
      <c r="AG388" s="560">
        <f>IF('Rent Roll'!$AD10=0,0,IF(AND(AG$3&gt;EOMONTH('Rent Roll'!$AF10,0),AG$3&lt;EOMONTH('Rent Roll'!$AF10,'Rent Roll'!$AG10+1)),1,0))</f>
        <v>1</v>
      </c>
      <c r="AH388" s="560">
        <f>IF('Rent Roll'!$AD10=0,0,IF(AND(AH$3&gt;EOMONTH('Rent Roll'!$AF10,0),AH$3&lt;EOMONTH('Rent Roll'!$AF10,'Rent Roll'!$AG10+1)),1,0))</f>
        <v>1</v>
      </c>
      <c r="AI388" s="560">
        <f>IF('Rent Roll'!$AD10=0,0,IF(AND(AI$3&gt;EOMONTH('Rent Roll'!$AF10,0),AI$3&lt;EOMONTH('Rent Roll'!$AF10,'Rent Roll'!$AG10+1)),1,0))</f>
        <v>0</v>
      </c>
      <c r="AJ388" s="560">
        <f>IF('Rent Roll'!$AD10=0,0,IF(AND(AJ$3&gt;EOMONTH('Rent Roll'!$AF10,0),AJ$3&lt;EOMONTH('Rent Roll'!$AF10,'Rent Roll'!$AG10+1)),1,0))</f>
        <v>0</v>
      </c>
      <c r="AK388" s="560">
        <f>IF('Rent Roll'!$AD10=0,0,IF(AND(AK$3&gt;EOMONTH('Rent Roll'!$AF10,0),AK$3&lt;EOMONTH('Rent Roll'!$AF10,'Rent Roll'!$AG10+1)),1,0))</f>
        <v>0</v>
      </c>
      <c r="AL388" s="560">
        <f>IF('Rent Roll'!$AD10=0,0,IF(AND(AL$3&gt;EOMONTH('Rent Roll'!$AF10,0),AL$3&lt;EOMONTH('Rent Roll'!$AF10,'Rent Roll'!$AG10+1)),1,0))</f>
        <v>0</v>
      </c>
      <c r="AM388" s="560">
        <f>IF('Rent Roll'!$AD10=0,0,IF(AND(AM$3&gt;EOMONTH('Rent Roll'!$AF10,0),AM$3&lt;EOMONTH('Rent Roll'!$AF10,'Rent Roll'!$AG10+1)),1,0))</f>
        <v>0</v>
      </c>
      <c r="AN388" s="560">
        <f>IF('Rent Roll'!$AD10=0,0,IF(AND(AN$3&gt;EOMONTH('Rent Roll'!$AF10,0),AN$3&lt;EOMONTH('Rent Roll'!$AF10,'Rent Roll'!$AG10+1)),1,0))</f>
        <v>0</v>
      </c>
      <c r="AO388" s="560">
        <f>IF('Rent Roll'!$AD10=0,0,IF(AND(AO$3&gt;EOMONTH('Rent Roll'!$AF10,0),AO$3&lt;EOMONTH('Rent Roll'!$AF10,'Rent Roll'!$AG10+1)),1,0))</f>
        <v>0</v>
      </c>
      <c r="AP388" s="765">
        <f>IF('Rent Roll'!$AD10=0,0,IF(AND(AP$3&gt;EOMONTH('Rent Roll'!$AF10,0),AP$3&lt;EOMONTH('Rent Roll'!$AF10,'Rent Roll'!$AG10+1)),1,0))</f>
        <v>0</v>
      </c>
      <c r="AQ388" s="766">
        <f>IF('Rent Roll'!$AD10=0,0,IF(AND(AQ$3&gt;EOMONTH('Rent Roll'!$AF10,0),AQ$3&lt;EOMONTH('Rent Roll'!$AF10,'Rent Roll'!$AG10+1)),1,0))</f>
        <v>0</v>
      </c>
      <c r="AR388" s="560">
        <f>IF('Rent Roll'!$AD10=0,0,IF(AND(AR$3&gt;EOMONTH('Rent Roll'!$AF10,0),AR$3&lt;EOMONTH('Rent Roll'!$AF10,'Rent Roll'!$AG10+1)),1,0))</f>
        <v>0</v>
      </c>
      <c r="AS388" s="560">
        <f>IF('Rent Roll'!$AD10=0,0,IF(AND(AS$3&gt;EOMONTH('Rent Roll'!$AF10,0),AS$3&lt;EOMONTH('Rent Roll'!$AF10,'Rent Roll'!$AG10+1)),1,0))</f>
        <v>0</v>
      </c>
      <c r="AT388" s="560">
        <f>IF('Rent Roll'!$AD10=0,0,IF(AND(AT$3&gt;EOMONTH('Rent Roll'!$AF10,0),AT$3&lt;EOMONTH('Rent Roll'!$AF10,'Rent Roll'!$AG10+1)),1,0))</f>
        <v>0</v>
      </c>
      <c r="AU388" s="560">
        <f>IF('Rent Roll'!$AD10=0,0,IF(AND(AU$3&gt;EOMONTH('Rent Roll'!$AF10,0),AU$3&lt;EOMONTH('Rent Roll'!$AF10,'Rent Roll'!$AG10+1)),1,0))</f>
        <v>0</v>
      </c>
      <c r="AV388" s="560">
        <f>IF('Rent Roll'!$AD10=0,0,IF(AND(AV$3&gt;EOMONTH('Rent Roll'!$AF10,0),AV$3&lt;EOMONTH('Rent Roll'!$AF10,'Rent Roll'!$AG10+1)),1,0))</f>
        <v>0</v>
      </c>
      <c r="AW388" s="560">
        <f>IF('Rent Roll'!$AD10=0,0,IF(AND(AW$3&gt;EOMONTH('Rent Roll'!$AF10,0),AW$3&lt;EOMONTH('Rent Roll'!$AF10,'Rent Roll'!$AG10+1)),1,0))</f>
        <v>0</v>
      </c>
      <c r="AX388" s="560">
        <f>IF('Rent Roll'!$AD10=0,0,IF(AND(AX$3&gt;EOMONTH('Rent Roll'!$AF10,0),AX$3&lt;EOMONTH('Rent Roll'!$AF10,'Rent Roll'!$AG10+1)),1,0))</f>
        <v>0</v>
      </c>
      <c r="AY388" s="560">
        <f>IF('Rent Roll'!$AD10=0,0,IF(AND(AY$3&gt;EOMONTH('Rent Roll'!$AF10,0),AY$3&lt;EOMONTH('Rent Roll'!$AF10,'Rent Roll'!$AG10+1)),1,0))</f>
        <v>0</v>
      </c>
      <c r="AZ388" s="560">
        <f>IF('Rent Roll'!$AD10=0,0,IF(AND(AZ$3&gt;EOMONTH('Rent Roll'!$AF10,0),AZ$3&lt;EOMONTH('Rent Roll'!$AF10,'Rent Roll'!$AG10+1)),1,0))</f>
        <v>0</v>
      </c>
      <c r="BA388" s="560">
        <f>IF('Rent Roll'!$AD10=0,0,IF(AND(BA$3&gt;EOMONTH('Rent Roll'!$AF10,0),BA$3&lt;EOMONTH('Rent Roll'!$AF10,'Rent Roll'!$AG10+1)),1,0))</f>
        <v>0</v>
      </c>
      <c r="BB388" s="765">
        <f>IF('Rent Roll'!$AD10=0,0,IF(AND(BB$3&gt;EOMONTH('Rent Roll'!$AF10,0),BB$3&lt;EOMONTH('Rent Roll'!$AF10,'Rent Roll'!$AG10+1)),1,0))</f>
        <v>0</v>
      </c>
      <c r="BC388" s="766">
        <f>IF('Rent Roll'!$AD10=0,0,IF(AND(BC$3&gt;EOMONTH('Rent Roll'!$AF10,0),BC$3&lt;EOMONTH('Rent Roll'!$AF10,'Rent Roll'!$AG10+1)),1,0))</f>
        <v>0</v>
      </c>
      <c r="BD388" s="560">
        <f>IF('Rent Roll'!$AD10=0,0,IF(AND(BD$3&gt;EOMONTH('Rent Roll'!$AF10,0),BD$3&lt;EOMONTH('Rent Roll'!$AF10,'Rent Roll'!$AG10+1)),1,0))</f>
        <v>0</v>
      </c>
      <c r="BE388" s="560">
        <f>IF('Rent Roll'!$AD10=0,0,IF(AND(BE$3&gt;EOMONTH('Rent Roll'!$AF10,0),BE$3&lt;EOMONTH('Rent Roll'!$AF10,'Rent Roll'!$AG10+1)),1,0))</f>
        <v>0</v>
      </c>
      <c r="BF388" s="560">
        <f>IF('Rent Roll'!$AD10=0,0,IF(AND(BF$3&gt;EOMONTH('Rent Roll'!$AF10,0),BF$3&lt;EOMONTH('Rent Roll'!$AF10,'Rent Roll'!$AG10+1)),1,0))</f>
        <v>0</v>
      </c>
      <c r="BG388" s="560">
        <f>IF('Rent Roll'!$AD10=0,0,IF(AND(BG$3&gt;EOMONTH('Rent Roll'!$AF10,0),BG$3&lt;EOMONTH('Rent Roll'!$AF10,'Rent Roll'!$AG10+1)),1,0))</f>
        <v>0</v>
      </c>
      <c r="BH388" s="560">
        <f>IF('Rent Roll'!$AD10=0,0,IF(AND(BH$3&gt;EOMONTH('Rent Roll'!$AF10,0),BH$3&lt;EOMONTH('Rent Roll'!$AF10,'Rent Roll'!$AG10+1)),1,0))</f>
        <v>0</v>
      </c>
      <c r="BI388" s="560">
        <f>IF('Rent Roll'!$AD10=0,0,IF(AND(BI$3&gt;EOMONTH('Rent Roll'!$AF10,0),BI$3&lt;EOMONTH('Rent Roll'!$AF10,'Rent Roll'!$AG10+1)),1,0))</f>
        <v>0</v>
      </c>
      <c r="BJ388" s="560">
        <f>IF('Rent Roll'!$AD10=0,0,IF(AND(BJ$3&gt;EOMONTH('Rent Roll'!$AF10,0),BJ$3&lt;EOMONTH('Rent Roll'!$AF10,'Rent Roll'!$AG10+1)),1,0))</f>
        <v>0</v>
      </c>
      <c r="BK388" s="560">
        <f>IF('Rent Roll'!$AD10=0,0,IF(AND(BK$3&gt;EOMONTH('Rent Roll'!$AF10,0),BK$3&lt;EOMONTH('Rent Roll'!$AF10,'Rent Roll'!$AG10+1)),1,0))</f>
        <v>0</v>
      </c>
      <c r="BL388" s="560">
        <f>IF('Rent Roll'!$AD10=0,0,IF(AND(BL$3&gt;EOMONTH('Rent Roll'!$AF10,0),BL$3&lt;EOMONTH('Rent Roll'!$AF10,'Rent Roll'!$AG10+1)),1,0))</f>
        <v>0</v>
      </c>
      <c r="BM388" s="560">
        <f>IF('Rent Roll'!$AD10=0,0,IF(AND(BM$3&gt;EOMONTH('Rent Roll'!$AF10,0),BM$3&lt;EOMONTH('Rent Roll'!$AF10,'Rent Roll'!$AG10+1)),1,0))</f>
        <v>0</v>
      </c>
      <c r="BN388" s="765">
        <f>IF('Rent Roll'!$AD10=0,0,IF(AND(BN$3&gt;EOMONTH('Rent Roll'!$AF10,0),BN$3&lt;EOMONTH('Rent Roll'!$AF10,'Rent Roll'!$AG10+1)),1,0))</f>
        <v>0</v>
      </c>
      <c r="BO388" s="766">
        <f>IF('Rent Roll'!$AD10=0,0,IF(AND(BO$3&gt;EOMONTH('Rent Roll'!$AF10,0),BO$3&lt;EOMONTH('Rent Roll'!$AF10,'Rent Roll'!$AG10+1)),1,0))</f>
        <v>0</v>
      </c>
      <c r="BP388" s="560">
        <f>IF('Rent Roll'!$AD10=0,0,IF(AND(BP$3&gt;EOMONTH('Rent Roll'!$AF10,0),BP$3&lt;EOMONTH('Rent Roll'!$AF10,'Rent Roll'!$AG10+1)),1,0))</f>
        <v>0</v>
      </c>
      <c r="BQ388" s="560">
        <f>IF('Rent Roll'!$AD10=0,0,IF(AND(BQ$3&gt;EOMONTH('Rent Roll'!$AF10,0),BQ$3&lt;EOMONTH('Rent Roll'!$AF10,'Rent Roll'!$AG10+1)),1,0))</f>
        <v>0</v>
      </c>
      <c r="BR388" s="560">
        <f>IF('Rent Roll'!$AD10=0,0,IF(AND(BR$3&gt;EOMONTH('Rent Roll'!$AF10,0),BR$3&lt;EOMONTH('Rent Roll'!$AF10,'Rent Roll'!$AG10+1)),1,0))</f>
        <v>0</v>
      </c>
      <c r="BS388" s="560">
        <f>IF('Rent Roll'!$AD10=0,0,IF(AND(BS$3&gt;EOMONTH('Rent Roll'!$AF10,0),BS$3&lt;EOMONTH('Rent Roll'!$AF10,'Rent Roll'!$AG10+1)),1,0))</f>
        <v>0</v>
      </c>
      <c r="BT388" s="560">
        <f>IF('Rent Roll'!$AD10=0,0,IF(AND(BT$3&gt;EOMONTH('Rent Roll'!$AF10,0),BT$3&lt;EOMONTH('Rent Roll'!$AF10,'Rent Roll'!$AG10+1)),1,0))</f>
        <v>0</v>
      </c>
      <c r="BU388" s="560">
        <f>IF('Rent Roll'!$AD10=0,0,IF(AND(BU$3&gt;EOMONTH('Rent Roll'!$AF10,0),BU$3&lt;EOMONTH('Rent Roll'!$AF10,'Rent Roll'!$AG10+1)),1,0))</f>
        <v>0</v>
      </c>
      <c r="BV388" s="560">
        <f>IF('Rent Roll'!$AD10=0,0,IF(AND(BV$3&gt;EOMONTH('Rent Roll'!$AF10,0),BV$3&lt;EOMONTH('Rent Roll'!$AF10,'Rent Roll'!$AG10+1)),1,0))</f>
        <v>0</v>
      </c>
      <c r="BW388" s="560">
        <f>IF('Rent Roll'!$AD10=0,0,IF(AND(BW$3&gt;EOMONTH('Rent Roll'!$AF10,0),BW$3&lt;EOMONTH('Rent Roll'!$AF10,'Rent Roll'!$AG10+1)),1,0))</f>
        <v>0</v>
      </c>
      <c r="BX388" s="560">
        <f>IF('Rent Roll'!$AD10=0,0,IF(AND(BX$3&gt;EOMONTH('Rent Roll'!$AF10,0),BX$3&lt;EOMONTH('Rent Roll'!$AF10,'Rent Roll'!$AG10+1)),1,0))</f>
        <v>0</v>
      </c>
      <c r="BY388" s="560">
        <f>IF('Rent Roll'!$AD10=0,0,IF(AND(BY$3&gt;EOMONTH('Rent Roll'!$AF10,0),BY$3&lt;EOMONTH('Rent Roll'!$AF10,'Rent Roll'!$AG10+1)),1,0))</f>
        <v>0</v>
      </c>
      <c r="BZ388" s="765">
        <f>IF('Rent Roll'!$AD10=0,0,IF(AND(BZ$3&gt;EOMONTH('Rent Roll'!$AF10,0),BZ$3&lt;EOMONTH('Rent Roll'!$AF10,'Rent Roll'!$AG10+1)),1,0))</f>
        <v>0</v>
      </c>
      <c r="CA388" s="766">
        <f>IF('Rent Roll'!$AD10=0,0,IF(AND(CA$3&gt;EOMONTH('Rent Roll'!$AF10,0),CA$3&lt;EOMONTH('Rent Roll'!$AF10,'Rent Roll'!$AG10+1)),1,0))</f>
        <v>0</v>
      </c>
      <c r="CB388" s="560">
        <f>IF('Rent Roll'!$AD10=0,0,IF(AND(CB$3&gt;EOMONTH('Rent Roll'!$AF10,0),CB$3&lt;EOMONTH('Rent Roll'!$AF10,'Rent Roll'!$AG10+1)),1,0))</f>
        <v>0</v>
      </c>
      <c r="CC388" s="560">
        <f>IF('Rent Roll'!$AD10=0,0,IF(AND(CC$3&gt;EOMONTH('Rent Roll'!$AF10,0),CC$3&lt;EOMONTH('Rent Roll'!$AF10,'Rent Roll'!$AG10+1)),1,0))</f>
        <v>0</v>
      </c>
      <c r="CD388" s="560">
        <f>IF('Rent Roll'!$AD10=0,0,IF(AND(CD$3&gt;EOMONTH('Rent Roll'!$AF10,0),CD$3&lt;EOMONTH('Rent Roll'!$AF10,'Rent Roll'!$AG10+1)),1,0))</f>
        <v>0</v>
      </c>
      <c r="CE388" s="560">
        <f>IF('Rent Roll'!$AD10=0,0,IF(AND(CE$3&gt;EOMONTH('Rent Roll'!$AF10,0),CE$3&lt;EOMONTH('Rent Roll'!$AF10,'Rent Roll'!$AG10+1)),1,0))</f>
        <v>0</v>
      </c>
      <c r="CF388" s="560">
        <f>IF('Rent Roll'!$AD10=0,0,IF(AND(CF$3&gt;EOMONTH('Rent Roll'!$AF10,0),CF$3&lt;EOMONTH('Rent Roll'!$AF10,'Rent Roll'!$AG10+1)),1,0))</f>
        <v>0</v>
      </c>
      <c r="CG388" s="560">
        <f>IF('Rent Roll'!$AD10=0,0,IF(AND(CG$3&gt;EOMONTH('Rent Roll'!$AF10,0),CG$3&lt;EOMONTH('Rent Roll'!$AF10,'Rent Roll'!$AG10+1)),1,0))</f>
        <v>0</v>
      </c>
      <c r="CH388" s="560">
        <f>IF('Rent Roll'!$AD10=0,0,IF(AND(CH$3&gt;EOMONTH('Rent Roll'!$AF10,0),CH$3&lt;EOMONTH('Rent Roll'!$AF10,'Rent Roll'!$AG10+1)),1,0))</f>
        <v>0</v>
      </c>
      <c r="CI388" s="560">
        <f>IF('Rent Roll'!$AD10=0,0,IF(AND(CI$3&gt;EOMONTH('Rent Roll'!$AF10,0),CI$3&lt;EOMONTH('Rent Roll'!$AF10,'Rent Roll'!$AG10+1)),1,0))</f>
        <v>0</v>
      </c>
      <c r="CJ388" s="560">
        <f>IF('Rent Roll'!$AD10=0,0,IF(AND(CJ$3&gt;EOMONTH('Rent Roll'!$AF10,0),CJ$3&lt;EOMONTH('Rent Roll'!$AF10,'Rent Roll'!$AG10+1)),1,0))</f>
        <v>0</v>
      </c>
      <c r="CK388" s="560">
        <f>IF('Rent Roll'!$AD10=0,0,IF(AND(CK$3&gt;EOMONTH('Rent Roll'!$AF10,0),CK$3&lt;EOMONTH('Rent Roll'!$AF10,'Rent Roll'!$AG10+1)),1,0))</f>
        <v>0</v>
      </c>
      <c r="CL388" s="765">
        <f>IF('Rent Roll'!$AD10=0,0,IF(AND(CL$3&gt;EOMONTH('Rent Roll'!$AF10,0),CL$3&lt;EOMONTH('Rent Roll'!$AF10,'Rent Roll'!$AG10+1)),1,0))</f>
        <v>0</v>
      </c>
      <c r="CM388" s="766">
        <f>IF('Rent Roll'!$AD10=0,0,IF(AND(CM$3&gt;EOMONTH('Rent Roll'!$AF10,0),CM$3&lt;EOMONTH('Rent Roll'!$AF10,'Rent Roll'!$AG10+1)),1,0))</f>
        <v>0</v>
      </c>
      <c r="CN388" s="560">
        <f>IF('Rent Roll'!$AD10=0,0,IF(AND(CN$3&gt;EOMONTH('Rent Roll'!$AF10,0),CN$3&lt;EOMONTH('Rent Roll'!$AF10,'Rent Roll'!$AG10+1)),1,0))</f>
        <v>0</v>
      </c>
      <c r="CO388" s="560">
        <f>IF('Rent Roll'!$AD10=0,0,IF(AND(CO$3&gt;EOMONTH('Rent Roll'!$AF10,0),CO$3&lt;EOMONTH('Rent Roll'!$AF10,'Rent Roll'!$AG10+1)),1,0))</f>
        <v>0</v>
      </c>
      <c r="CP388" s="560">
        <f>IF('Rent Roll'!$AD10=0,0,IF(AND(CP$3&gt;EOMONTH('Rent Roll'!$AF10,0),CP$3&lt;EOMONTH('Rent Roll'!$AF10,'Rent Roll'!$AG10+1)),1,0))</f>
        <v>0</v>
      </c>
      <c r="CQ388" s="560">
        <f>IF('Rent Roll'!$AD10=0,0,IF(AND(CQ$3&gt;EOMONTH('Rent Roll'!$AF10,0),CQ$3&lt;EOMONTH('Rent Roll'!$AF10,'Rent Roll'!$AG10+1)),1,0))</f>
        <v>0</v>
      </c>
      <c r="CR388" s="560">
        <f>IF('Rent Roll'!$AD10=0,0,IF(AND(CR$3&gt;EOMONTH('Rent Roll'!$AF10,0),CR$3&lt;EOMONTH('Rent Roll'!$AF10,'Rent Roll'!$AG10+1)),1,0))</f>
        <v>0</v>
      </c>
      <c r="CS388" s="560">
        <f>IF('Rent Roll'!$AD10=0,0,IF(AND(CS$3&gt;EOMONTH('Rent Roll'!$AF10,0),CS$3&lt;EOMONTH('Rent Roll'!$AF10,'Rent Roll'!$AG10+1)),1,0))</f>
        <v>0</v>
      </c>
      <c r="CT388" s="560">
        <f>IF('Rent Roll'!$AD10=0,0,IF(AND(CT$3&gt;EOMONTH('Rent Roll'!$AF10,0),CT$3&lt;EOMONTH('Rent Roll'!$AF10,'Rent Roll'!$AG10+1)),1,0))</f>
        <v>0</v>
      </c>
      <c r="CU388" s="560">
        <f>IF('Rent Roll'!$AD10=0,0,IF(AND(CU$3&gt;EOMONTH('Rent Roll'!$AF10,0),CU$3&lt;EOMONTH('Rent Roll'!$AF10,'Rent Roll'!$AG10+1)),1,0))</f>
        <v>0</v>
      </c>
      <c r="CV388" s="560">
        <f>IF('Rent Roll'!$AD10=0,0,IF(AND(CV$3&gt;EOMONTH('Rent Roll'!$AF10,0),CV$3&lt;EOMONTH('Rent Roll'!$AF10,'Rent Roll'!$AG10+1)),1,0))</f>
        <v>0</v>
      </c>
      <c r="CW388" s="560">
        <f>IF('Rent Roll'!$AD10=0,0,IF(AND(CW$3&gt;EOMONTH('Rent Roll'!$AF10,0),CW$3&lt;EOMONTH('Rent Roll'!$AF10,'Rent Roll'!$AG10+1)),1,0))</f>
        <v>0</v>
      </c>
      <c r="CX388" s="765">
        <f>IF('Rent Roll'!$AD10=0,0,IF(AND(CX$3&gt;EOMONTH('Rent Roll'!$AF10,0),CX$3&lt;EOMONTH('Rent Roll'!$AF10,'Rent Roll'!$AG10+1)),1,0))</f>
        <v>0</v>
      </c>
      <c r="CY388" s="766">
        <f>IF('Rent Roll'!$AD10=0,0,IF(AND(CY$3&gt;EOMONTH('Rent Roll'!$AF10,0),CY$3&lt;EOMONTH('Rent Roll'!$AF10,'Rent Roll'!$AG10+1)),1,0))</f>
        <v>0</v>
      </c>
      <c r="CZ388" s="560">
        <f>IF('Rent Roll'!$AD10=0,0,IF(AND(CZ$3&gt;EOMONTH('Rent Roll'!$AF10,0),CZ$3&lt;EOMONTH('Rent Roll'!$AF10,'Rent Roll'!$AG10+1)),1,0))</f>
        <v>0</v>
      </c>
      <c r="DA388" s="560">
        <f>IF('Rent Roll'!$AD10=0,0,IF(AND(DA$3&gt;EOMONTH('Rent Roll'!$AF10,0),DA$3&lt;EOMONTH('Rent Roll'!$AF10,'Rent Roll'!$AG10+1)),1,0))</f>
        <v>0</v>
      </c>
      <c r="DB388" s="560">
        <f>IF('Rent Roll'!$AD10=0,0,IF(AND(DB$3&gt;EOMONTH('Rent Roll'!$AF10,0),DB$3&lt;EOMONTH('Rent Roll'!$AF10,'Rent Roll'!$AG10+1)),1,0))</f>
        <v>0</v>
      </c>
      <c r="DC388" s="560">
        <f>IF('Rent Roll'!$AD10=0,0,IF(AND(DC$3&gt;EOMONTH('Rent Roll'!$AF10,0),DC$3&lt;EOMONTH('Rent Roll'!$AF10,'Rent Roll'!$AG10+1)),1,0))</f>
        <v>0</v>
      </c>
      <c r="DD388" s="560">
        <f>IF('Rent Roll'!$AD10=0,0,IF(AND(DD$3&gt;EOMONTH('Rent Roll'!$AF10,0),DD$3&lt;EOMONTH('Rent Roll'!$AF10,'Rent Roll'!$AG10+1)),1,0))</f>
        <v>0</v>
      </c>
      <c r="DE388" s="560">
        <f>IF('Rent Roll'!$AD10=0,0,IF(AND(DE$3&gt;EOMONTH('Rent Roll'!$AF10,0),DE$3&lt;EOMONTH('Rent Roll'!$AF10,'Rent Roll'!$AG10+1)),1,0))</f>
        <v>0</v>
      </c>
      <c r="DF388" s="560">
        <f>IF('Rent Roll'!$AD10=0,0,IF(AND(DF$3&gt;EOMONTH('Rent Roll'!$AF10,0),DF$3&lt;EOMONTH('Rent Roll'!$AF10,'Rent Roll'!$AG10+1)),1,0))</f>
        <v>0</v>
      </c>
      <c r="DG388" s="560">
        <f>IF('Rent Roll'!$AD10=0,0,IF(AND(DG$3&gt;EOMONTH('Rent Roll'!$AF10,0),DG$3&lt;EOMONTH('Rent Roll'!$AF10,'Rent Roll'!$AG10+1)),1,0))</f>
        <v>0</v>
      </c>
      <c r="DH388" s="560">
        <f>IF('Rent Roll'!$AD10=0,0,IF(AND(DH$3&gt;EOMONTH('Rent Roll'!$AF10,0),DH$3&lt;EOMONTH('Rent Roll'!$AF10,'Rent Roll'!$AG10+1)),1,0))</f>
        <v>0</v>
      </c>
      <c r="DI388" s="560">
        <f>IF('Rent Roll'!$AD10=0,0,IF(AND(DI$3&gt;EOMONTH('Rent Roll'!$AF10,0),DI$3&lt;EOMONTH('Rent Roll'!$AF10,'Rent Roll'!$AG10+1)),1,0))</f>
        <v>0</v>
      </c>
      <c r="DJ388" s="765">
        <f>IF('Rent Roll'!$AD10=0,0,IF(AND(DJ$3&gt;EOMONTH('Rent Roll'!$AF10,0),DJ$3&lt;EOMONTH('Rent Roll'!$AF10,'Rent Roll'!$AG10+1)),1,0))</f>
        <v>0</v>
      </c>
      <c r="DK388" s="766">
        <f>IF('Rent Roll'!$AD10=0,0,IF(AND(DK$3&gt;EOMONTH('Rent Roll'!$AF10,0),DK$3&lt;EOMONTH('Rent Roll'!$AF10,'Rent Roll'!$AG10+1)),1,0))</f>
        <v>0</v>
      </c>
      <c r="DL388" s="560">
        <f>IF('Rent Roll'!$AD10=0,0,IF(AND(DL$3&gt;EOMONTH('Rent Roll'!$AF10,0),DL$3&lt;EOMONTH('Rent Roll'!$AF10,'Rent Roll'!$AG10+1)),1,0))</f>
        <v>0</v>
      </c>
      <c r="DM388" s="560">
        <f>IF('Rent Roll'!$AD10=0,0,IF(AND(DM$3&gt;EOMONTH('Rent Roll'!$AF10,0),DM$3&lt;EOMONTH('Rent Roll'!$AF10,'Rent Roll'!$AG10+1)),1,0))</f>
        <v>0</v>
      </c>
      <c r="DN388" s="560">
        <f>IF('Rent Roll'!$AD10=0,0,IF(AND(DN$3&gt;EOMONTH('Rent Roll'!$AF10,0),DN$3&lt;EOMONTH('Rent Roll'!$AF10,'Rent Roll'!$AG10+1)),1,0))</f>
        <v>0</v>
      </c>
      <c r="DO388" s="560">
        <f>IF('Rent Roll'!$AD10=0,0,IF(AND(DO$3&gt;EOMONTH('Rent Roll'!$AF10,0),DO$3&lt;EOMONTH('Rent Roll'!$AF10,'Rent Roll'!$AG10+1)),1,0))</f>
        <v>0</v>
      </c>
      <c r="DP388" s="560">
        <f>IF('Rent Roll'!$AD10=0,0,IF(AND(DP$3&gt;EOMONTH('Rent Roll'!$AF10,0),DP$3&lt;EOMONTH('Rent Roll'!$AF10,'Rent Roll'!$AG10+1)),1,0))</f>
        <v>0</v>
      </c>
      <c r="DQ388" s="560">
        <f>IF('Rent Roll'!$AD10=0,0,IF(AND(DQ$3&gt;EOMONTH('Rent Roll'!$AF10,0),DQ$3&lt;EOMONTH('Rent Roll'!$AF10,'Rent Roll'!$AG10+1)),1,0))</f>
        <v>0</v>
      </c>
      <c r="DR388" s="560">
        <f>IF('Rent Roll'!$AD10=0,0,IF(AND(DR$3&gt;EOMONTH('Rent Roll'!$AF10,0),DR$3&lt;EOMONTH('Rent Roll'!$AF10,'Rent Roll'!$AG10+1)),1,0))</f>
        <v>0</v>
      </c>
      <c r="DS388" s="560">
        <f>IF('Rent Roll'!$AD10=0,0,IF(AND(DS$3&gt;EOMONTH('Rent Roll'!$AF10,0),DS$3&lt;EOMONTH('Rent Roll'!$AF10,'Rent Roll'!$AG10+1)),1,0))</f>
        <v>0</v>
      </c>
      <c r="DT388" s="560">
        <f>IF('Rent Roll'!$AD10=0,0,IF(AND(DT$3&gt;EOMONTH('Rent Roll'!$AF10,0),DT$3&lt;EOMONTH('Rent Roll'!$AF10,'Rent Roll'!$AG10+1)),1,0))</f>
        <v>0</v>
      </c>
      <c r="DU388" s="560">
        <f>IF('Rent Roll'!$AD10=0,0,IF(AND(DU$3&gt;EOMONTH('Rent Roll'!$AF10,0),DU$3&lt;EOMONTH('Rent Roll'!$AF10,'Rent Roll'!$AG10+1)),1,0))</f>
        <v>0</v>
      </c>
      <c r="DV388" s="560">
        <f>IF('Rent Roll'!$AD10=0,0,IF(AND(DV$3&gt;EOMONTH('Rent Roll'!$AF10,0),DV$3&lt;EOMONTH('Rent Roll'!$AF10,'Rent Roll'!$AG10+1)),1,0))</f>
        <v>0</v>
      </c>
    </row>
    <row r="389" spans="1:126" s="565" customFormat="1" ht="12" customHeight="1" outlineLevel="1" x14ac:dyDescent="0.4">
      <c r="A389" s="731"/>
      <c r="B389" s="564" t="str">
        <f>'Rent Roll'!$B11</f>
        <v>3층</v>
      </c>
      <c r="C389" s="575" t="s">
        <v>82</v>
      </c>
      <c r="E389" s="566"/>
      <c r="F389" s="777">
        <f>IF('Rent Roll'!$AD11=0,0,IF(AND(F$3&gt;EOMONTH('Rent Roll'!$AF11,0),F$3&lt;EOMONTH('Rent Roll'!$AF11,'Rent Roll'!$AG11+1)),1,0))</f>
        <v>0</v>
      </c>
      <c r="G389" s="766">
        <f>IF('Rent Roll'!$AD11=0,0,IF(AND(G$3&gt;EOMONTH('Rent Roll'!$AF11,0),G$3&lt;EOMONTH('Rent Roll'!$AF11,'Rent Roll'!$AG11+1)),1,0))</f>
        <v>0</v>
      </c>
      <c r="H389" s="560">
        <f>IF('Rent Roll'!$AD11=0,0,IF(AND(H$3&gt;EOMONTH('Rent Roll'!$AF11,0),H$3&lt;EOMONTH('Rent Roll'!$AF11,'Rent Roll'!$AG11+1)),1,0))</f>
        <v>0</v>
      </c>
      <c r="I389" s="560">
        <f>IF('Rent Roll'!$AD11=0,0,IF(AND(I$3&gt;EOMONTH('Rent Roll'!$AF11,0),I$3&lt;EOMONTH('Rent Roll'!$AF11,'Rent Roll'!$AG11+1)),1,0))</f>
        <v>0</v>
      </c>
      <c r="J389" s="560">
        <f>IF('Rent Roll'!$AD11=0,0,IF(AND(J$3&gt;EOMONTH('Rent Roll'!$AF11,0),J$3&lt;EOMONTH('Rent Roll'!$AF11,'Rent Roll'!$AG11+1)),1,0))</f>
        <v>0</v>
      </c>
      <c r="K389" s="560">
        <f>IF('Rent Roll'!$AD11=0,0,IF(AND(K$3&gt;EOMONTH('Rent Roll'!$AF11,0),K$3&lt;EOMONTH('Rent Roll'!$AF11,'Rent Roll'!$AG11+1)),1,0))</f>
        <v>0</v>
      </c>
      <c r="L389" s="560">
        <f>IF('Rent Roll'!$AD11=0,0,IF(AND(L$3&gt;EOMONTH('Rent Roll'!$AF11,0),L$3&lt;EOMONTH('Rent Roll'!$AF11,'Rent Roll'!$AG11+1)),1,0))</f>
        <v>0</v>
      </c>
      <c r="M389" s="560">
        <f>IF('Rent Roll'!$AD11=0,0,IF(AND(M$3&gt;EOMONTH('Rent Roll'!$AF11,0),M$3&lt;EOMONTH('Rent Roll'!$AF11,'Rent Roll'!$AG11+1)),1,0))</f>
        <v>0</v>
      </c>
      <c r="N389" s="560">
        <f>IF('Rent Roll'!$AD11=0,0,IF(AND(N$3&gt;EOMONTH('Rent Roll'!$AF11,0),N$3&lt;EOMONTH('Rent Roll'!$AF11,'Rent Roll'!$AG11+1)),1,0))</f>
        <v>0</v>
      </c>
      <c r="O389" s="560">
        <f>IF('Rent Roll'!$AD11=0,0,IF(AND(O$3&gt;EOMONTH('Rent Roll'!$AF11,0),O$3&lt;EOMONTH('Rent Roll'!$AF11,'Rent Roll'!$AG11+1)),1,0))</f>
        <v>0</v>
      </c>
      <c r="P389" s="560">
        <f>IF('Rent Roll'!$AD11=0,0,IF(AND(P$3&gt;EOMONTH('Rent Roll'!$AF11,0),P$3&lt;EOMONTH('Rent Roll'!$AF11,'Rent Roll'!$AG11+1)),1,0))</f>
        <v>0</v>
      </c>
      <c r="Q389" s="560">
        <f>IF('Rent Roll'!$AD11=0,0,IF(AND(Q$3&gt;EOMONTH('Rent Roll'!$AF11,0),Q$3&lt;EOMONTH('Rent Roll'!$AF11,'Rent Roll'!$AG11+1)),1,0))</f>
        <v>0</v>
      </c>
      <c r="R389" s="765">
        <f>IF('Rent Roll'!$AD11=0,0,IF(AND(R$3&gt;EOMONTH('Rent Roll'!$AF11,0),R$3&lt;EOMONTH('Rent Roll'!$AF11,'Rent Roll'!$AG11+1)),1,0))</f>
        <v>0</v>
      </c>
      <c r="S389" s="766">
        <f>IF('Rent Roll'!$AD11=0,0,IF(AND(S$3&gt;EOMONTH('Rent Roll'!$AF11,0),S$3&lt;EOMONTH('Rent Roll'!$AF11,'Rent Roll'!$AG11+1)),1,0))</f>
        <v>0</v>
      </c>
      <c r="T389" s="560">
        <f>IF('Rent Roll'!$AD11=0,0,IF(AND(T$3&gt;EOMONTH('Rent Roll'!$AF11,0),T$3&lt;EOMONTH('Rent Roll'!$AF11,'Rent Roll'!$AG11+1)),1,0))</f>
        <v>0</v>
      </c>
      <c r="U389" s="560">
        <f>IF('Rent Roll'!$AD11=0,0,IF(AND(U$3&gt;EOMONTH('Rent Roll'!$AF11,0),U$3&lt;EOMONTH('Rent Roll'!$AF11,'Rent Roll'!$AG11+1)),1,0))</f>
        <v>0</v>
      </c>
      <c r="V389" s="560">
        <f>IF('Rent Roll'!$AD11=0,0,IF(AND(V$3&gt;EOMONTH('Rent Roll'!$AF11,0),V$3&lt;EOMONTH('Rent Roll'!$AF11,'Rent Roll'!$AG11+1)),1,0))</f>
        <v>0</v>
      </c>
      <c r="W389" s="560">
        <f>IF('Rent Roll'!$AD11=0,0,IF(AND(W$3&gt;EOMONTH('Rent Roll'!$AF11,0),W$3&lt;EOMONTH('Rent Roll'!$AF11,'Rent Roll'!$AG11+1)),1,0))</f>
        <v>0</v>
      </c>
      <c r="X389" s="560">
        <f>IF('Rent Roll'!$AD11=0,0,IF(AND(X$3&gt;EOMONTH('Rent Roll'!$AF11,0),X$3&lt;EOMONTH('Rent Roll'!$AF11,'Rent Roll'!$AG11+1)),1,0))</f>
        <v>0</v>
      </c>
      <c r="Y389" s="560">
        <f>IF('Rent Roll'!$AD11=0,0,IF(AND(Y$3&gt;EOMONTH('Rent Roll'!$AF11,0),Y$3&lt;EOMONTH('Rent Roll'!$AF11,'Rent Roll'!$AG11+1)),1,0))</f>
        <v>0</v>
      </c>
      <c r="Z389" s="560">
        <f>IF('Rent Roll'!$AD11=0,0,IF(AND(Z$3&gt;EOMONTH('Rent Roll'!$AF11,0),Z$3&lt;EOMONTH('Rent Roll'!$AF11,'Rent Roll'!$AG11+1)),1,0))</f>
        <v>0</v>
      </c>
      <c r="AA389" s="560">
        <f>IF('Rent Roll'!$AD11=0,0,IF(AND(AA$3&gt;EOMONTH('Rent Roll'!$AF11,0),AA$3&lt;EOMONTH('Rent Roll'!$AF11,'Rent Roll'!$AG11+1)),1,0))</f>
        <v>0</v>
      </c>
      <c r="AB389" s="560">
        <f>IF('Rent Roll'!$AD11=0,0,IF(AND(AB$3&gt;EOMONTH('Rent Roll'!$AF11,0),AB$3&lt;EOMONTH('Rent Roll'!$AF11,'Rent Roll'!$AG11+1)),1,0))</f>
        <v>0</v>
      </c>
      <c r="AC389" s="560">
        <f>IF('Rent Roll'!$AD11=0,0,IF(AND(AC$3&gt;EOMONTH('Rent Roll'!$AF11,0),AC$3&lt;EOMONTH('Rent Roll'!$AF11,'Rent Roll'!$AG11+1)),1,0))</f>
        <v>0</v>
      </c>
      <c r="AD389" s="765">
        <f>IF('Rent Roll'!$AD11=0,0,IF(AND(AD$3&gt;EOMONTH('Rent Roll'!$AF11,0),AD$3&lt;EOMONTH('Rent Roll'!$AF11,'Rent Roll'!$AG11+1)),1,0))</f>
        <v>0</v>
      </c>
      <c r="AE389" s="766">
        <f>IF('Rent Roll'!$AD11=0,0,IF(AND(AE$3&gt;EOMONTH('Rent Roll'!$AF11,0),AE$3&lt;EOMONTH('Rent Roll'!$AF11,'Rent Roll'!$AG11+1)),1,0))</f>
        <v>0</v>
      </c>
      <c r="AF389" s="560">
        <f>IF('Rent Roll'!$AD11=0,0,IF(AND(AF$3&gt;EOMONTH('Rent Roll'!$AF11,0),AF$3&lt;EOMONTH('Rent Roll'!$AF11,'Rent Roll'!$AG11+1)),1,0))</f>
        <v>0</v>
      </c>
      <c r="AG389" s="560">
        <f>IF('Rent Roll'!$AD11=0,0,IF(AND(AG$3&gt;EOMONTH('Rent Roll'!$AF11,0),AG$3&lt;EOMONTH('Rent Roll'!$AF11,'Rent Roll'!$AG11+1)),1,0))</f>
        <v>0</v>
      </c>
      <c r="AH389" s="560">
        <f>IF('Rent Roll'!$AD11=0,0,IF(AND(AH$3&gt;EOMONTH('Rent Roll'!$AF11,0),AH$3&lt;EOMONTH('Rent Roll'!$AF11,'Rent Roll'!$AG11+1)),1,0))</f>
        <v>0</v>
      </c>
      <c r="AI389" s="560">
        <f>IF('Rent Roll'!$AD11=0,0,IF(AND(AI$3&gt;EOMONTH('Rent Roll'!$AF11,0),AI$3&lt;EOMONTH('Rent Roll'!$AF11,'Rent Roll'!$AG11+1)),1,0))</f>
        <v>0</v>
      </c>
      <c r="AJ389" s="560">
        <f>IF('Rent Roll'!$AD11=0,0,IF(AND(AJ$3&gt;EOMONTH('Rent Roll'!$AF11,0),AJ$3&lt;EOMONTH('Rent Roll'!$AF11,'Rent Roll'!$AG11+1)),1,0))</f>
        <v>0</v>
      </c>
      <c r="AK389" s="560">
        <f>IF('Rent Roll'!$AD11=0,0,IF(AND(AK$3&gt;EOMONTH('Rent Roll'!$AF11,0),AK$3&lt;EOMONTH('Rent Roll'!$AF11,'Rent Roll'!$AG11+1)),1,0))</f>
        <v>0</v>
      </c>
      <c r="AL389" s="560">
        <f>IF('Rent Roll'!$AD11=0,0,IF(AND(AL$3&gt;EOMONTH('Rent Roll'!$AF11,0),AL$3&lt;EOMONTH('Rent Roll'!$AF11,'Rent Roll'!$AG11+1)),1,0))</f>
        <v>0</v>
      </c>
      <c r="AM389" s="560">
        <f>IF('Rent Roll'!$AD11=0,0,IF(AND(AM$3&gt;EOMONTH('Rent Roll'!$AF11,0),AM$3&lt;EOMONTH('Rent Roll'!$AF11,'Rent Roll'!$AG11+1)),1,0))</f>
        <v>0</v>
      </c>
      <c r="AN389" s="560">
        <f>IF('Rent Roll'!$AD11=0,0,IF(AND(AN$3&gt;EOMONTH('Rent Roll'!$AF11,0),AN$3&lt;EOMONTH('Rent Roll'!$AF11,'Rent Roll'!$AG11+1)),1,0))</f>
        <v>0</v>
      </c>
      <c r="AO389" s="560">
        <f>IF('Rent Roll'!$AD11=0,0,IF(AND(AO$3&gt;EOMONTH('Rent Roll'!$AF11,0),AO$3&lt;EOMONTH('Rent Roll'!$AF11,'Rent Roll'!$AG11+1)),1,0))</f>
        <v>0</v>
      </c>
      <c r="AP389" s="765">
        <f>IF('Rent Roll'!$AD11=0,0,IF(AND(AP$3&gt;EOMONTH('Rent Roll'!$AF11,0),AP$3&lt;EOMONTH('Rent Roll'!$AF11,'Rent Roll'!$AG11+1)),1,0))</f>
        <v>0</v>
      </c>
      <c r="AQ389" s="766">
        <f>IF('Rent Roll'!$AD11=0,0,IF(AND(AQ$3&gt;EOMONTH('Rent Roll'!$AF11,0),AQ$3&lt;EOMONTH('Rent Roll'!$AF11,'Rent Roll'!$AG11+1)),1,0))</f>
        <v>0</v>
      </c>
      <c r="AR389" s="560">
        <f>IF('Rent Roll'!$AD11=0,0,IF(AND(AR$3&gt;EOMONTH('Rent Roll'!$AF11,0),AR$3&lt;EOMONTH('Rent Roll'!$AF11,'Rent Roll'!$AG11+1)),1,0))</f>
        <v>0</v>
      </c>
      <c r="AS389" s="560">
        <f>IF('Rent Roll'!$AD11=0,0,IF(AND(AS$3&gt;EOMONTH('Rent Roll'!$AF11,0),AS$3&lt;EOMONTH('Rent Roll'!$AF11,'Rent Roll'!$AG11+1)),1,0))</f>
        <v>0</v>
      </c>
      <c r="AT389" s="560">
        <f>IF('Rent Roll'!$AD11=0,0,IF(AND(AT$3&gt;EOMONTH('Rent Roll'!$AF11,0),AT$3&lt;EOMONTH('Rent Roll'!$AF11,'Rent Roll'!$AG11+1)),1,0))</f>
        <v>0</v>
      </c>
      <c r="AU389" s="560">
        <f>IF('Rent Roll'!$AD11=0,0,IF(AND(AU$3&gt;EOMONTH('Rent Roll'!$AF11,0),AU$3&lt;EOMONTH('Rent Roll'!$AF11,'Rent Roll'!$AG11+1)),1,0))</f>
        <v>0</v>
      </c>
      <c r="AV389" s="560">
        <f>IF('Rent Roll'!$AD11=0,0,IF(AND(AV$3&gt;EOMONTH('Rent Roll'!$AF11,0),AV$3&lt;EOMONTH('Rent Roll'!$AF11,'Rent Roll'!$AG11+1)),1,0))</f>
        <v>0</v>
      </c>
      <c r="AW389" s="560">
        <f>IF('Rent Roll'!$AD11=0,0,IF(AND(AW$3&gt;EOMONTH('Rent Roll'!$AF11,0),AW$3&lt;EOMONTH('Rent Roll'!$AF11,'Rent Roll'!$AG11+1)),1,0))</f>
        <v>0</v>
      </c>
      <c r="AX389" s="560">
        <f>IF('Rent Roll'!$AD11=0,0,IF(AND(AX$3&gt;EOMONTH('Rent Roll'!$AF11,0),AX$3&lt;EOMONTH('Rent Roll'!$AF11,'Rent Roll'!$AG11+1)),1,0))</f>
        <v>0</v>
      </c>
      <c r="AY389" s="560">
        <f>IF('Rent Roll'!$AD11=0,0,IF(AND(AY$3&gt;EOMONTH('Rent Roll'!$AF11,0),AY$3&lt;EOMONTH('Rent Roll'!$AF11,'Rent Roll'!$AG11+1)),1,0))</f>
        <v>0</v>
      </c>
      <c r="AZ389" s="560">
        <f>IF('Rent Roll'!$AD11=0,0,IF(AND(AZ$3&gt;EOMONTH('Rent Roll'!$AF11,0),AZ$3&lt;EOMONTH('Rent Roll'!$AF11,'Rent Roll'!$AG11+1)),1,0))</f>
        <v>0</v>
      </c>
      <c r="BA389" s="560">
        <f>IF('Rent Roll'!$AD11=0,0,IF(AND(BA$3&gt;EOMONTH('Rent Roll'!$AF11,0),BA$3&lt;EOMONTH('Rent Roll'!$AF11,'Rent Roll'!$AG11+1)),1,0))</f>
        <v>0</v>
      </c>
      <c r="BB389" s="765">
        <f>IF('Rent Roll'!$AD11=0,0,IF(AND(BB$3&gt;EOMONTH('Rent Roll'!$AF11,0),BB$3&lt;EOMONTH('Rent Roll'!$AF11,'Rent Roll'!$AG11+1)),1,0))</f>
        <v>0</v>
      </c>
      <c r="BC389" s="766">
        <f>IF('Rent Roll'!$AD11=0,0,IF(AND(BC$3&gt;EOMONTH('Rent Roll'!$AF11,0),BC$3&lt;EOMONTH('Rent Roll'!$AF11,'Rent Roll'!$AG11+1)),1,0))</f>
        <v>0</v>
      </c>
      <c r="BD389" s="560">
        <f>IF('Rent Roll'!$AD11=0,0,IF(AND(BD$3&gt;EOMONTH('Rent Roll'!$AF11,0),BD$3&lt;EOMONTH('Rent Roll'!$AF11,'Rent Roll'!$AG11+1)),1,0))</f>
        <v>0</v>
      </c>
      <c r="BE389" s="560">
        <f>IF('Rent Roll'!$AD11=0,0,IF(AND(BE$3&gt;EOMONTH('Rent Roll'!$AF11,0),BE$3&lt;EOMONTH('Rent Roll'!$AF11,'Rent Roll'!$AG11+1)),1,0))</f>
        <v>0</v>
      </c>
      <c r="BF389" s="560">
        <f>IF('Rent Roll'!$AD11=0,0,IF(AND(BF$3&gt;EOMONTH('Rent Roll'!$AF11,0),BF$3&lt;EOMONTH('Rent Roll'!$AF11,'Rent Roll'!$AG11+1)),1,0))</f>
        <v>0</v>
      </c>
      <c r="BG389" s="560">
        <f>IF('Rent Roll'!$AD11=0,0,IF(AND(BG$3&gt;EOMONTH('Rent Roll'!$AF11,0),BG$3&lt;EOMONTH('Rent Roll'!$AF11,'Rent Roll'!$AG11+1)),1,0))</f>
        <v>0</v>
      </c>
      <c r="BH389" s="560">
        <f>IF('Rent Roll'!$AD11=0,0,IF(AND(BH$3&gt;EOMONTH('Rent Roll'!$AF11,0),BH$3&lt;EOMONTH('Rent Roll'!$AF11,'Rent Roll'!$AG11+1)),1,0))</f>
        <v>0</v>
      </c>
      <c r="BI389" s="560">
        <f>IF('Rent Roll'!$AD11=0,0,IF(AND(BI$3&gt;EOMONTH('Rent Roll'!$AF11,0),BI$3&lt;EOMONTH('Rent Roll'!$AF11,'Rent Roll'!$AG11+1)),1,0))</f>
        <v>0</v>
      </c>
      <c r="BJ389" s="560">
        <f>IF('Rent Roll'!$AD11=0,0,IF(AND(BJ$3&gt;EOMONTH('Rent Roll'!$AF11,0),BJ$3&lt;EOMONTH('Rent Roll'!$AF11,'Rent Roll'!$AG11+1)),1,0))</f>
        <v>0</v>
      </c>
      <c r="BK389" s="560">
        <f>IF('Rent Roll'!$AD11=0,0,IF(AND(BK$3&gt;EOMONTH('Rent Roll'!$AF11,0),BK$3&lt;EOMONTH('Rent Roll'!$AF11,'Rent Roll'!$AG11+1)),1,0))</f>
        <v>0</v>
      </c>
      <c r="BL389" s="560">
        <f>IF('Rent Roll'!$AD11=0,0,IF(AND(BL$3&gt;EOMONTH('Rent Roll'!$AF11,0),BL$3&lt;EOMONTH('Rent Roll'!$AF11,'Rent Roll'!$AG11+1)),1,0))</f>
        <v>0</v>
      </c>
      <c r="BM389" s="560">
        <f>IF('Rent Roll'!$AD11=0,0,IF(AND(BM$3&gt;EOMONTH('Rent Roll'!$AF11,0),BM$3&lt;EOMONTH('Rent Roll'!$AF11,'Rent Roll'!$AG11+1)),1,0))</f>
        <v>0</v>
      </c>
      <c r="BN389" s="765">
        <f>IF('Rent Roll'!$AD11=0,0,IF(AND(BN$3&gt;EOMONTH('Rent Roll'!$AF11,0),BN$3&lt;EOMONTH('Rent Roll'!$AF11,'Rent Roll'!$AG11+1)),1,0))</f>
        <v>0</v>
      </c>
      <c r="BO389" s="766">
        <f>IF('Rent Roll'!$AD11=0,0,IF(AND(BO$3&gt;EOMONTH('Rent Roll'!$AF11,0),BO$3&lt;EOMONTH('Rent Roll'!$AF11,'Rent Roll'!$AG11+1)),1,0))</f>
        <v>0</v>
      </c>
      <c r="BP389" s="560">
        <f>IF('Rent Roll'!$AD11=0,0,IF(AND(BP$3&gt;EOMONTH('Rent Roll'!$AF11,0),BP$3&lt;EOMONTH('Rent Roll'!$AF11,'Rent Roll'!$AG11+1)),1,0))</f>
        <v>0</v>
      </c>
      <c r="BQ389" s="560">
        <f>IF('Rent Roll'!$AD11=0,0,IF(AND(BQ$3&gt;EOMONTH('Rent Roll'!$AF11,0),BQ$3&lt;EOMONTH('Rent Roll'!$AF11,'Rent Roll'!$AG11+1)),1,0))</f>
        <v>0</v>
      </c>
      <c r="BR389" s="560">
        <f>IF('Rent Roll'!$AD11=0,0,IF(AND(BR$3&gt;EOMONTH('Rent Roll'!$AF11,0),BR$3&lt;EOMONTH('Rent Roll'!$AF11,'Rent Roll'!$AG11+1)),1,0))</f>
        <v>0</v>
      </c>
      <c r="BS389" s="560">
        <f>IF('Rent Roll'!$AD11=0,0,IF(AND(BS$3&gt;EOMONTH('Rent Roll'!$AF11,0),BS$3&lt;EOMONTH('Rent Roll'!$AF11,'Rent Roll'!$AG11+1)),1,0))</f>
        <v>0</v>
      </c>
      <c r="BT389" s="560">
        <f>IF('Rent Roll'!$AD11=0,0,IF(AND(BT$3&gt;EOMONTH('Rent Roll'!$AF11,0),BT$3&lt;EOMONTH('Rent Roll'!$AF11,'Rent Roll'!$AG11+1)),1,0))</f>
        <v>0</v>
      </c>
      <c r="BU389" s="560">
        <f>IF('Rent Roll'!$AD11=0,0,IF(AND(BU$3&gt;EOMONTH('Rent Roll'!$AF11,0),BU$3&lt;EOMONTH('Rent Roll'!$AF11,'Rent Roll'!$AG11+1)),1,0))</f>
        <v>0</v>
      </c>
      <c r="BV389" s="560">
        <f>IF('Rent Roll'!$AD11=0,0,IF(AND(BV$3&gt;EOMONTH('Rent Roll'!$AF11,0),BV$3&lt;EOMONTH('Rent Roll'!$AF11,'Rent Roll'!$AG11+1)),1,0))</f>
        <v>0</v>
      </c>
      <c r="BW389" s="560">
        <f>IF('Rent Roll'!$AD11=0,0,IF(AND(BW$3&gt;EOMONTH('Rent Roll'!$AF11,0),BW$3&lt;EOMONTH('Rent Roll'!$AF11,'Rent Roll'!$AG11+1)),1,0))</f>
        <v>0</v>
      </c>
      <c r="BX389" s="560">
        <f>IF('Rent Roll'!$AD11=0,0,IF(AND(BX$3&gt;EOMONTH('Rent Roll'!$AF11,0),BX$3&lt;EOMONTH('Rent Roll'!$AF11,'Rent Roll'!$AG11+1)),1,0))</f>
        <v>0</v>
      </c>
      <c r="BY389" s="560">
        <f>IF('Rent Roll'!$AD11=0,0,IF(AND(BY$3&gt;EOMONTH('Rent Roll'!$AF11,0),BY$3&lt;EOMONTH('Rent Roll'!$AF11,'Rent Roll'!$AG11+1)),1,0))</f>
        <v>0</v>
      </c>
      <c r="BZ389" s="765">
        <f>IF('Rent Roll'!$AD11=0,0,IF(AND(BZ$3&gt;EOMONTH('Rent Roll'!$AF11,0),BZ$3&lt;EOMONTH('Rent Roll'!$AF11,'Rent Roll'!$AG11+1)),1,0))</f>
        <v>0</v>
      </c>
      <c r="CA389" s="766">
        <f>IF('Rent Roll'!$AD11=0,0,IF(AND(CA$3&gt;EOMONTH('Rent Roll'!$AF11,0),CA$3&lt;EOMONTH('Rent Roll'!$AF11,'Rent Roll'!$AG11+1)),1,0))</f>
        <v>0</v>
      </c>
      <c r="CB389" s="560">
        <f>IF('Rent Roll'!$AD11=0,0,IF(AND(CB$3&gt;EOMONTH('Rent Roll'!$AF11,0),CB$3&lt;EOMONTH('Rent Roll'!$AF11,'Rent Roll'!$AG11+1)),1,0))</f>
        <v>0</v>
      </c>
      <c r="CC389" s="560">
        <f>IF('Rent Roll'!$AD11=0,0,IF(AND(CC$3&gt;EOMONTH('Rent Roll'!$AF11,0),CC$3&lt;EOMONTH('Rent Roll'!$AF11,'Rent Roll'!$AG11+1)),1,0))</f>
        <v>0</v>
      </c>
      <c r="CD389" s="560">
        <f>IF('Rent Roll'!$AD11=0,0,IF(AND(CD$3&gt;EOMONTH('Rent Roll'!$AF11,0),CD$3&lt;EOMONTH('Rent Roll'!$AF11,'Rent Roll'!$AG11+1)),1,0))</f>
        <v>0</v>
      </c>
      <c r="CE389" s="560">
        <f>IF('Rent Roll'!$AD11=0,0,IF(AND(CE$3&gt;EOMONTH('Rent Roll'!$AF11,0),CE$3&lt;EOMONTH('Rent Roll'!$AF11,'Rent Roll'!$AG11+1)),1,0))</f>
        <v>0</v>
      </c>
      <c r="CF389" s="560">
        <f>IF('Rent Roll'!$AD11=0,0,IF(AND(CF$3&gt;EOMONTH('Rent Roll'!$AF11,0),CF$3&lt;EOMONTH('Rent Roll'!$AF11,'Rent Roll'!$AG11+1)),1,0))</f>
        <v>0</v>
      </c>
      <c r="CG389" s="560">
        <f>IF('Rent Roll'!$AD11=0,0,IF(AND(CG$3&gt;EOMONTH('Rent Roll'!$AF11,0),CG$3&lt;EOMONTH('Rent Roll'!$AF11,'Rent Roll'!$AG11+1)),1,0))</f>
        <v>0</v>
      </c>
      <c r="CH389" s="560">
        <f>IF('Rent Roll'!$AD11=0,0,IF(AND(CH$3&gt;EOMONTH('Rent Roll'!$AF11,0),CH$3&lt;EOMONTH('Rent Roll'!$AF11,'Rent Roll'!$AG11+1)),1,0))</f>
        <v>0</v>
      </c>
      <c r="CI389" s="560">
        <f>IF('Rent Roll'!$AD11=0,0,IF(AND(CI$3&gt;EOMONTH('Rent Roll'!$AF11,0),CI$3&lt;EOMONTH('Rent Roll'!$AF11,'Rent Roll'!$AG11+1)),1,0))</f>
        <v>0</v>
      </c>
      <c r="CJ389" s="560">
        <f>IF('Rent Roll'!$AD11=0,0,IF(AND(CJ$3&gt;EOMONTH('Rent Roll'!$AF11,0),CJ$3&lt;EOMONTH('Rent Roll'!$AF11,'Rent Roll'!$AG11+1)),1,0))</f>
        <v>0</v>
      </c>
      <c r="CK389" s="560">
        <f>IF('Rent Roll'!$AD11=0,0,IF(AND(CK$3&gt;EOMONTH('Rent Roll'!$AF11,0),CK$3&lt;EOMONTH('Rent Roll'!$AF11,'Rent Roll'!$AG11+1)),1,0))</f>
        <v>0</v>
      </c>
      <c r="CL389" s="765">
        <f>IF('Rent Roll'!$AD11=0,0,IF(AND(CL$3&gt;EOMONTH('Rent Roll'!$AF11,0),CL$3&lt;EOMONTH('Rent Roll'!$AF11,'Rent Roll'!$AG11+1)),1,0))</f>
        <v>0</v>
      </c>
      <c r="CM389" s="766">
        <f>IF('Rent Roll'!$AD11=0,0,IF(AND(CM$3&gt;EOMONTH('Rent Roll'!$AF11,0),CM$3&lt;EOMONTH('Rent Roll'!$AF11,'Rent Roll'!$AG11+1)),1,0))</f>
        <v>0</v>
      </c>
      <c r="CN389" s="560">
        <f>IF('Rent Roll'!$AD11=0,0,IF(AND(CN$3&gt;EOMONTH('Rent Roll'!$AF11,0),CN$3&lt;EOMONTH('Rent Roll'!$AF11,'Rent Roll'!$AG11+1)),1,0))</f>
        <v>0</v>
      </c>
      <c r="CO389" s="560">
        <f>IF('Rent Roll'!$AD11=0,0,IF(AND(CO$3&gt;EOMONTH('Rent Roll'!$AF11,0),CO$3&lt;EOMONTH('Rent Roll'!$AF11,'Rent Roll'!$AG11+1)),1,0))</f>
        <v>0</v>
      </c>
      <c r="CP389" s="560">
        <f>IF('Rent Roll'!$AD11=0,0,IF(AND(CP$3&gt;EOMONTH('Rent Roll'!$AF11,0),CP$3&lt;EOMONTH('Rent Roll'!$AF11,'Rent Roll'!$AG11+1)),1,0))</f>
        <v>0</v>
      </c>
      <c r="CQ389" s="560">
        <f>IF('Rent Roll'!$AD11=0,0,IF(AND(CQ$3&gt;EOMONTH('Rent Roll'!$AF11,0),CQ$3&lt;EOMONTH('Rent Roll'!$AF11,'Rent Roll'!$AG11+1)),1,0))</f>
        <v>0</v>
      </c>
      <c r="CR389" s="560">
        <f>IF('Rent Roll'!$AD11=0,0,IF(AND(CR$3&gt;EOMONTH('Rent Roll'!$AF11,0),CR$3&lt;EOMONTH('Rent Roll'!$AF11,'Rent Roll'!$AG11+1)),1,0))</f>
        <v>0</v>
      </c>
      <c r="CS389" s="560">
        <f>IF('Rent Roll'!$AD11=0,0,IF(AND(CS$3&gt;EOMONTH('Rent Roll'!$AF11,0),CS$3&lt;EOMONTH('Rent Roll'!$AF11,'Rent Roll'!$AG11+1)),1,0))</f>
        <v>0</v>
      </c>
      <c r="CT389" s="560">
        <f>IF('Rent Roll'!$AD11=0,0,IF(AND(CT$3&gt;EOMONTH('Rent Roll'!$AF11,0),CT$3&lt;EOMONTH('Rent Roll'!$AF11,'Rent Roll'!$AG11+1)),1,0))</f>
        <v>0</v>
      </c>
      <c r="CU389" s="560">
        <f>IF('Rent Roll'!$AD11=0,0,IF(AND(CU$3&gt;EOMONTH('Rent Roll'!$AF11,0),CU$3&lt;EOMONTH('Rent Roll'!$AF11,'Rent Roll'!$AG11+1)),1,0))</f>
        <v>0</v>
      </c>
      <c r="CV389" s="560">
        <f>IF('Rent Roll'!$AD11=0,0,IF(AND(CV$3&gt;EOMONTH('Rent Roll'!$AF11,0),CV$3&lt;EOMONTH('Rent Roll'!$AF11,'Rent Roll'!$AG11+1)),1,0))</f>
        <v>0</v>
      </c>
      <c r="CW389" s="560">
        <f>IF('Rent Roll'!$AD11=0,0,IF(AND(CW$3&gt;EOMONTH('Rent Roll'!$AF11,0),CW$3&lt;EOMONTH('Rent Roll'!$AF11,'Rent Roll'!$AG11+1)),1,0))</f>
        <v>0</v>
      </c>
      <c r="CX389" s="765">
        <f>IF('Rent Roll'!$AD11=0,0,IF(AND(CX$3&gt;EOMONTH('Rent Roll'!$AF11,0),CX$3&lt;EOMONTH('Rent Roll'!$AF11,'Rent Roll'!$AG11+1)),1,0))</f>
        <v>0</v>
      </c>
      <c r="CY389" s="766">
        <f>IF('Rent Roll'!$AD11=0,0,IF(AND(CY$3&gt;EOMONTH('Rent Roll'!$AF11,0),CY$3&lt;EOMONTH('Rent Roll'!$AF11,'Rent Roll'!$AG11+1)),1,0))</f>
        <v>0</v>
      </c>
      <c r="CZ389" s="560">
        <f>IF('Rent Roll'!$AD11=0,0,IF(AND(CZ$3&gt;EOMONTH('Rent Roll'!$AF11,0),CZ$3&lt;EOMONTH('Rent Roll'!$AF11,'Rent Roll'!$AG11+1)),1,0))</f>
        <v>0</v>
      </c>
      <c r="DA389" s="560">
        <f>IF('Rent Roll'!$AD11=0,0,IF(AND(DA$3&gt;EOMONTH('Rent Roll'!$AF11,0),DA$3&lt;EOMONTH('Rent Roll'!$AF11,'Rent Roll'!$AG11+1)),1,0))</f>
        <v>0</v>
      </c>
      <c r="DB389" s="560">
        <f>IF('Rent Roll'!$AD11=0,0,IF(AND(DB$3&gt;EOMONTH('Rent Roll'!$AF11,0),DB$3&lt;EOMONTH('Rent Roll'!$AF11,'Rent Roll'!$AG11+1)),1,0))</f>
        <v>0</v>
      </c>
      <c r="DC389" s="560">
        <f>IF('Rent Roll'!$AD11=0,0,IF(AND(DC$3&gt;EOMONTH('Rent Roll'!$AF11,0),DC$3&lt;EOMONTH('Rent Roll'!$AF11,'Rent Roll'!$AG11+1)),1,0))</f>
        <v>0</v>
      </c>
      <c r="DD389" s="560">
        <f>IF('Rent Roll'!$AD11=0,0,IF(AND(DD$3&gt;EOMONTH('Rent Roll'!$AF11,0),DD$3&lt;EOMONTH('Rent Roll'!$AF11,'Rent Roll'!$AG11+1)),1,0))</f>
        <v>0</v>
      </c>
      <c r="DE389" s="560">
        <f>IF('Rent Roll'!$AD11=0,0,IF(AND(DE$3&gt;EOMONTH('Rent Roll'!$AF11,0),DE$3&lt;EOMONTH('Rent Roll'!$AF11,'Rent Roll'!$AG11+1)),1,0))</f>
        <v>0</v>
      </c>
      <c r="DF389" s="560">
        <f>IF('Rent Roll'!$AD11=0,0,IF(AND(DF$3&gt;EOMONTH('Rent Roll'!$AF11,0),DF$3&lt;EOMONTH('Rent Roll'!$AF11,'Rent Roll'!$AG11+1)),1,0))</f>
        <v>0</v>
      </c>
      <c r="DG389" s="560">
        <f>IF('Rent Roll'!$AD11=0,0,IF(AND(DG$3&gt;EOMONTH('Rent Roll'!$AF11,0),DG$3&lt;EOMONTH('Rent Roll'!$AF11,'Rent Roll'!$AG11+1)),1,0))</f>
        <v>0</v>
      </c>
      <c r="DH389" s="560">
        <f>IF('Rent Roll'!$AD11=0,0,IF(AND(DH$3&gt;EOMONTH('Rent Roll'!$AF11,0),DH$3&lt;EOMONTH('Rent Roll'!$AF11,'Rent Roll'!$AG11+1)),1,0))</f>
        <v>0</v>
      </c>
      <c r="DI389" s="560">
        <f>IF('Rent Roll'!$AD11=0,0,IF(AND(DI$3&gt;EOMONTH('Rent Roll'!$AF11,0),DI$3&lt;EOMONTH('Rent Roll'!$AF11,'Rent Roll'!$AG11+1)),1,0))</f>
        <v>0</v>
      </c>
      <c r="DJ389" s="765">
        <f>IF('Rent Roll'!$AD11=0,0,IF(AND(DJ$3&gt;EOMONTH('Rent Roll'!$AF11,0),DJ$3&lt;EOMONTH('Rent Roll'!$AF11,'Rent Roll'!$AG11+1)),1,0))</f>
        <v>0</v>
      </c>
      <c r="DK389" s="766">
        <f>IF('Rent Roll'!$AD11=0,0,IF(AND(DK$3&gt;EOMONTH('Rent Roll'!$AF11,0),DK$3&lt;EOMONTH('Rent Roll'!$AF11,'Rent Roll'!$AG11+1)),1,0))</f>
        <v>0</v>
      </c>
      <c r="DL389" s="560">
        <f>IF('Rent Roll'!$AD11=0,0,IF(AND(DL$3&gt;EOMONTH('Rent Roll'!$AF11,0),DL$3&lt;EOMONTH('Rent Roll'!$AF11,'Rent Roll'!$AG11+1)),1,0))</f>
        <v>0</v>
      </c>
      <c r="DM389" s="560">
        <f>IF('Rent Roll'!$AD11=0,0,IF(AND(DM$3&gt;EOMONTH('Rent Roll'!$AF11,0),DM$3&lt;EOMONTH('Rent Roll'!$AF11,'Rent Roll'!$AG11+1)),1,0))</f>
        <v>0</v>
      </c>
      <c r="DN389" s="560">
        <f>IF('Rent Roll'!$AD11=0,0,IF(AND(DN$3&gt;EOMONTH('Rent Roll'!$AF11,0),DN$3&lt;EOMONTH('Rent Roll'!$AF11,'Rent Roll'!$AG11+1)),1,0))</f>
        <v>0</v>
      </c>
      <c r="DO389" s="560">
        <f>IF('Rent Roll'!$AD11=0,0,IF(AND(DO$3&gt;EOMONTH('Rent Roll'!$AF11,0),DO$3&lt;EOMONTH('Rent Roll'!$AF11,'Rent Roll'!$AG11+1)),1,0))</f>
        <v>0</v>
      </c>
      <c r="DP389" s="560">
        <f>IF('Rent Roll'!$AD11=0,0,IF(AND(DP$3&gt;EOMONTH('Rent Roll'!$AF11,0),DP$3&lt;EOMONTH('Rent Roll'!$AF11,'Rent Roll'!$AG11+1)),1,0))</f>
        <v>0</v>
      </c>
      <c r="DQ389" s="560">
        <f>IF('Rent Roll'!$AD11=0,0,IF(AND(DQ$3&gt;EOMONTH('Rent Roll'!$AF11,0),DQ$3&lt;EOMONTH('Rent Roll'!$AF11,'Rent Roll'!$AG11+1)),1,0))</f>
        <v>0</v>
      </c>
      <c r="DR389" s="560">
        <f>IF('Rent Roll'!$AD11=0,0,IF(AND(DR$3&gt;EOMONTH('Rent Roll'!$AF11,0),DR$3&lt;EOMONTH('Rent Roll'!$AF11,'Rent Roll'!$AG11+1)),1,0))</f>
        <v>0</v>
      </c>
      <c r="DS389" s="560">
        <f>IF('Rent Roll'!$AD11=0,0,IF(AND(DS$3&gt;EOMONTH('Rent Roll'!$AF11,0),DS$3&lt;EOMONTH('Rent Roll'!$AF11,'Rent Roll'!$AG11+1)),1,0))</f>
        <v>0</v>
      </c>
      <c r="DT389" s="560">
        <f>IF('Rent Roll'!$AD11=0,0,IF(AND(DT$3&gt;EOMONTH('Rent Roll'!$AF11,0),DT$3&lt;EOMONTH('Rent Roll'!$AF11,'Rent Roll'!$AG11+1)),1,0))</f>
        <v>0</v>
      </c>
      <c r="DU389" s="560">
        <f>IF('Rent Roll'!$AD11=0,0,IF(AND(DU$3&gt;EOMONTH('Rent Roll'!$AF11,0),DU$3&lt;EOMONTH('Rent Roll'!$AF11,'Rent Roll'!$AG11+1)),1,0))</f>
        <v>0</v>
      </c>
      <c r="DV389" s="560">
        <f>IF('Rent Roll'!$AD11=0,0,IF(AND(DV$3&gt;EOMONTH('Rent Roll'!$AF11,0),DV$3&lt;EOMONTH('Rent Roll'!$AF11,'Rent Roll'!$AG11+1)),1,0))</f>
        <v>0</v>
      </c>
    </row>
    <row r="390" spans="1:126" s="565" customFormat="1" ht="12" customHeight="1" outlineLevel="1" x14ac:dyDescent="0.4">
      <c r="A390" s="731"/>
      <c r="B390" s="564" t="str">
        <f>'Rent Roll'!$B12</f>
        <v>2층</v>
      </c>
      <c r="C390" s="575" t="s">
        <v>82</v>
      </c>
      <c r="E390" s="566"/>
      <c r="F390" s="777">
        <f>IF('Rent Roll'!$AD12=0,0,IF(AND(F$3&gt;EOMONTH('Rent Roll'!$AF12,0),F$3&lt;EOMONTH('Rent Roll'!$AF12,'Rent Roll'!$AG12+1)),1,0))</f>
        <v>0</v>
      </c>
      <c r="G390" s="766">
        <f>IF('Rent Roll'!$AD12=0,0,IF(AND(G$3&gt;EOMONTH('Rent Roll'!$AF12,0),G$3&lt;EOMONTH('Rent Roll'!$AF12,'Rent Roll'!$AG12+1)),1,0))</f>
        <v>0</v>
      </c>
      <c r="H390" s="560">
        <f>IF('Rent Roll'!$AD12=0,0,IF(AND(H$3&gt;EOMONTH('Rent Roll'!$AF12,0),H$3&lt;EOMONTH('Rent Roll'!$AF12,'Rent Roll'!$AG12+1)),1,0))</f>
        <v>1</v>
      </c>
      <c r="I390" s="560">
        <f>IF('Rent Roll'!$AD12=0,0,IF(AND(I$3&gt;EOMONTH('Rent Roll'!$AF12,0),I$3&lt;EOMONTH('Rent Roll'!$AF12,'Rent Roll'!$AG12+1)),1,0))</f>
        <v>1</v>
      </c>
      <c r="J390" s="560">
        <f>IF('Rent Roll'!$AD12=0,0,IF(AND(J$3&gt;EOMONTH('Rent Roll'!$AF12,0),J$3&lt;EOMONTH('Rent Roll'!$AF12,'Rent Roll'!$AG12+1)),1,0))</f>
        <v>1</v>
      </c>
      <c r="K390" s="560">
        <f>IF('Rent Roll'!$AD12=0,0,IF(AND(K$3&gt;EOMONTH('Rent Roll'!$AF12,0),K$3&lt;EOMONTH('Rent Roll'!$AF12,'Rent Roll'!$AG12+1)),1,0))</f>
        <v>0</v>
      </c>
      <c r="L390" s="560">
        <f>IF('Rent Roll'!$AD12=0,0,IF(AND(L$3&gt;EOMONTH('Rent Roll'!$AF12,0),L$3&lt;EOMONTH('Rent Roll'!$AF12,'Rent Roll'!$AG12+1)),1,0))</f>
        <v>0</v>
      </c>
      <c r="M390" s="560">
        <f>IF('Rent Roll'!$AD12=0,0,IF(AND(M$3&gt;EOMONTH('Rent Roll'!$AF12,0),M$3&lt;EOMONTH('Rent Roll'!$AF12,'Rent Roll'!$AG12+1)),1,0))</f>
        <v>0</v>
      </c>
      <c r="N390" s="560">
        <f>IF('Rent Roll'!$AD12=0,0,IF(AND(N$3&gt;EOMONTH('Rent Roll'!$AF12,0),N$3&lt;EOMONTH('Rent Roll'!$AF12,'Rent Roll'!$AG12+1)),1,0))</f>
        <v>0</v>
      </c>
      <c r="O390" s="560">
        <f>IF('Rent Roll'!$AD12=0,0,IF(AND(O$3&gt;EOMONTH('Rent Roll'!$AF12,0),O$3&lt;EOMONTH('Rent Roll'!$AF12,'Rent Roll'!$AG12+1)),1,0))</f>
        <v>0</v>
      </c>
      <c r="P390" s="560">
        <f>IF('Rent Roll'!$AD12=0,0,IF(AND(P$3&gt;EOMONTH('Rent Roll'!$AF12,0),P$3&lt;EOMONTH('Rent Roll'!$AF12,'Rent Roll'!$AG12+1)),1,0))</f>
        <v>0</v>
      </c>
      <c r="Q390" s="560">
        <f>IF('Rent Roll'!$AD12=0,0,IF(AND(Q$3&gt;EOMONTH('Rent Roll'!$AF12,0),Q$3&lt;EOMONTH('Rent Roll'!$AF12,'Rent Roll'!$AG12+1)),1,0))</f>
        <v>0</v>
      </c>
      <c r="R390" s="765">
        <f>IF('Rent Roll'!$AD12=0,0,IF(AND(R$3&gt;EOMONTH('Rent Roll'!$AF12,0),R$3&lt;EOMONTH('Rent Roll'!$AF12,'Rent Roll'!$AG12+1)),1,0))</f>
        <v>0</v>
      </c>
      <c r="S390" s="766">
        <f>IF('Rent Roll'!$AD12=0,0,IF(AND(S$3&gt;EOMONTH('Rent Roll'!$AF12,0),S$3&lt;EOMONTH('Rent Roll'!$AF12,'Rent Roll'!$AG12+1)),1,0))</f>
        <v>0</v>
      </c>
      <c r="T390" s="560">
        <f>IF('Rent Roll'!$AD12=0,0,IF(AND(T$3&gt;EOMONTH('Rent Roll'!$AF12,0),T$3&lt;EOMONTH('Rent Roll'!$AF12,'Rent Roll'!$AG12+1)),1,0))</f>
        <v>0</v>
      </c>
      <c r="U390" s="560">
        <f>IF('Rent Roll'!$AD12=0,0,IF(AND(U$3&gt;EOMONTH('Rent Roll'!$AF12,0),U$3&lt;EOMONTH('Rent Roll'!$AF12,'Rent Roll'!$AG12+1)),1,0))</f>
        <v>0</v>
      </c>
      <c r="V390" s="560">
        <f>IF('Rent Roll'!$AD12=0,0,IF(AND(V$3&gt;EOMONTH('Rent Roll'!$AF12,0),V$3&lt;EOMONTH('Rent Roll'!$AF12,'Rent Roll'!$AG12+1)),1,0))</f>
        <v>0</v>
      </c>
      <c r="W390" s="560">
        <f>IF('Rent Roll'!$AD12=0,0,IF(AND(W$3&gt;EOMONTH('Rent Roll'!$AF12,0),W$3&lt;EOMONTH('Rent Roll'!$AF12,'Rent Roll'!$AG12+1)),1,0))</f>
        <v>0</v>
      </c>
      <c r="X390" s="560">
        <f>IF('Rent Roll'!$AD12=0,0,IF(AND(X$3&gt;EOMONTH('Rent Roll'!$AF12,0),X$3&lt;EOMONTH('Rent Roll'!$AF12,'Rent Roll'!$AG12+1)),1,0))</f>
        <v>0</v>
      </c>
      <c r="Y390" s="560">
        <f>IF('Rent Roll'!$AD12=0,0,IF(AND(Y$3&gt;EOMONTH('Rent Roll'!$AF12,0),Y$3&lt;EOMONTH('Rent Roll'!$AF12,'Rent Roll'!$AG12+1)),1,0))</f>
        <v>0</v>
      </c>
      <c r="Z390" s="560">
        <f>IF('Rent Roll'!$AD12=0,0,IF(AND(Z$3&gt;EOMONTH('Rent Roll'!$AF12,0),Z$3&lt;EOMONTH('Rent Roll'!$AF12,'Rent Roll'!$AG12+1)),1,0))</f>
        <v>0</v>
      </c>
      <c r="AA390" s="560">
        <f>IF('Rent Roll'!$AD12=0,0,IF(AND(AA$3&gt;EOMONTH('Rent Roll'!$AF12,0),AA$3&lt;EOMONTH('Rent Roll'!$AF12,'Rent Roll'!$AG12+1)),1,0))</f>
        <v>0</v>
      </c>
      <c r="AB390" s="560">
        <f>IF('Rent Roll'!$AD12=0,0,IF(AND(AB$3&gt;EOMONTH('Rent Roll'!$AF12,0),AB$3&lt;EOMONTH('Rent Roll'!$AF12,'Rent Roll'!$AG12+1)),1,0))</f>
        <v>0</v>
      </c>
      <c r="AC390" s="560">
        <f>IF('Rent Roll'!$AD12=0,0,IF(AND(AC$3&gt;EOMONTH('Rent Roll'!$AF12,0),AC$3&lt;EOMONTH('Rent Roll'!$AF12,'Rent Roll'!$AG12+1)),1,0))</f>
        <v>0</v>
      </c>
      <c r="AD390" s="765">
        <f>IF('Rent Roll'!$AD12=0,0,IF(AND(AD$3&gt;EOMONTH('Rent Roll'!$AF12,0),AD$3&lt;EOMONTH('Rent Roll'!$AF12,'Rent Roll'!$AG12+1)),1,0))</f>
        <v>0</v>
      </c>
      <c r="AE390" s="766">
        <f>IF('Rent Roll'!$AD12=0,0,IF(AND(AE$3&gt;EOMONTH('Rent Roll'!$AF12,0),AE$3&lt;EOMONTH('Rent Roll'!$AF12,'Rent Roll'!$AG12+1)),1,0))</f>
        <v>0</v>
      </c>
      <c r="AF390" s="560">
        <f>IF('Rent Roll'!$AD12=0,0,IF(AND(AF$3&gt;EOMONTH('Rent Roll'!$AF12,0),AF$3&lt;EOMONTH('Rent Roll'!$AF12,'Rent Roll'!$AG12+1)),1,0))</f>
        <v>0</v>
      </c>
      <c r="AG390" s="560">
        <f>IF('Rent Roll'!$AD12=0,0,IF(AND(AG$3&gt;EOMONTH('Rent Roll'!$AF12,0),AG$3&lt;EOMONTH('Rent Roll'!$AF12,'Rent Roll'!$AG12+1)),1,0))</f>
        <v>0</v>
      </c>
      <c r="AH390" s="560">
        <f>IF('Rent Roll'!$AD12=0,0,IF(AND(AH$3&gt;EOMONTH('Rent Roll'!$AF12,0),AH$3&lt;EOMONTH('Rent Roll'!$AF12,'Rent Roll'!$AG12+1)),1,0))</f>
        <v>0</v>
      </c>
      <c r="AI390" s="560">
        <f>IF('Rent Roll'!$AD12=0,0,IF(AND(AI$3&gt;EOMONTH('Rent Roll'!$AF12,0),AI$3&lt;EOMONTH('Rent Roll'!$AF12,'Rent Roll'!$AG12+1)),1,0))</f>
        <v>0</v>
      </c>
      <c r="AJ390" s="560">
        <f>IF('Rent Roll'!$AD12=0,0,IF(AND(AJ$3&gt;EOMONTH('Rent Roll'!$AF12,0),AJ$3&lt;EOMONTH('Rent Roll'!$AF12,'Rent Roll'!$AG12+1)),1,0))</f>
        <v>0</v>
      </c>
      <c r="AK390" s="560">
        <f>IF('Rent Roll'!$AD12=0,0,IF(AND(AK$3&gt;EOMONTH('Rent Roll'!$AF12,0),AK$3&lt;EOMONTH('Rent Roll'!$AF12,'Rent Roll'!$AG12+1)),1,0))</f>
        <v>0</v>
      </c>
      <c r="AL390" s="560">
        <f>IF('Rent Roll'!$AD12=0,0,IF(AND(AL$3&gt;EOMONTH('Rent Roll'!$AF12,0),AL$3&lt;EOMONTH('Rent Roll'!$AF12,'Rent Roll'!$AG12+1)),1,0))</f>
        <v>0</v>
      </c>
      <c r="AM390" s="560">
        <f>IF('Rent Roll'!$AD12=0,0,IF(AND(AM$3&gt;EOMONTH('Rent Roll'!$AF12,0),AM$3&lt;EOMONTH('Rent Roll'!$AF12,'Rent Roll'!$AG12+1)),1,0))</f>
        <v>0</v>
      </c>
      <c r="AN390" s="560">
        <f>IF('Rent Roll'!$AD12=0,0,IF(AND(AN$3&gt;EOMONTH('Rent Roll'!$AF12,0),AN$3&lt;EOMONTH('Rent Roll'!$AF12,'Rent Roll'!$AG12+1)),1,0))</f>
        <v>0</v>
      </c>
      <c r="AO390" s="560">
        <f>IF('Rent Roll'!$AD12=0,0,IF(AND(AO$3&gt;EOMONTH('Rent Roll'!$AF12,0),AO$3&lt;EOMONTH('Rent Roll'!$AF12,'Rent Roll'!$AG12+1)),1,0))</f>
        <v>0</v>
      </c>
      <c r="AP390" s="765">
        <f>IF('Rent Roll'!$AD12=0,0,IF(AND(AP$3&gt;EOMONTH('Rent Roll'!$AF12,0),AP$3&lt;EOMONTH('Rent Roll'!$AF12,'Rent Roll'!$AG12+1)),1,0))</f>
        <v>0</v>
      </c>
      <c r="AQ390" s="766">
        <f>IF('Rent Roll'!$AD12=0,0,IF(AND(AQ$3&gt;EOMONTH('Rent Roll'!$AF12,0),AQ$3&lt;EOMONTH('Rent Roll'!$AF12,'Rent Roll'!$AG12+1)),1,0))</f>
        <v>0</v>
      </c>
      <c r="AR390" s="560">
        <f>IF('Rent Roll'!$AD12=0,0,IF(AND(AR$3&gt;EOMONTH('Rent Roll'!$AF12,0),AR$3&lt;EOMONTH('Rent Roll'!$AF12,'Rent Roll'!$AG12+1)),1,0))</f>
        <v>0</v>
      </c>
      <c r="AS390" s="560">
        <f>IF('Rent Roll'!$AD12=0,0,IF(AND(AS$3&gt;EOMONTH('Rent Roll'!$AF12,0),AS$3&lt;EOMONTH('Rent Roll'!$AF12,'Rent Roll'!$AG12+1)),1,0))</f>
        <v>0</v>
      </c>
      <c r="AT390" s="560">
        <f>IF('Rent Roll'!$AD12=0,0,IF(AND(AT$3&gt;EOMONTH('Rent Roll'!$AF12,0),AT$3&lt;EOMONTH('Rent Roll'!$AF12,'Rent Roll'!$AG12+1)),1,0))</f>
        <v>0</v>
      </c>
      <c r="AU390" s="560">
        <f>IF('Rent Roll'!$AD12=0,0,IF(AND(AU$3&gt;EOMONTH('Rent Roll'!$AF12,0),AU$3&lt;EOMONTH('Rent Roll'!$AF12,'Rent Roll'!$AG12+1)),1,0))</f>
        <v>0</v>
      </c>
      <c r="AV390" s="560">
        <f>IF('Rent Roll'!$AD12=0,0,IF(AND(AV$3&gt;EOMONTH('Rent Roll'!$AF12,0),AV$3&lt;EOMONTH('Rent Roll'!$AF12,'Rent Roll'!$AG12+1)),1,0))</f>
        <v>0</v>
      </c>
      <c r="AW390" s="560">
        <f>IF('Rent Roll'!$AD12=0,0,IF(AND(AW$3&gt;EOMONTH('Rent Roll'!$AF12,0),AW$3&lt;EOMONTH('Rent Roll'!$AF12,'Rent Roll'!$AG12+1)),1,0))</f>
        <v>0</v>
      </c>
      <c r="AX390" s="560">
        <f>IF('Rent Roll'!$AD12=0,0,IF(AND(AX$3&gt;EOMONTH('Rent Roll'!$AF12,0),AX$3&lt;EOMONTH('Rent Roll'!$AF12,'Rent Roll'!$AG12+1)),1,0))</f>
        <v>0</v>
      </c>
      <c r="AY390" s="560">
        <f>IF('Rent Roll'!$AD12=0,0,IF(AND(AY$3&gt;EOMONTH('Rent Roll'!$AF12,0),AY$3&lt;EOMONTH('Rent Roll'!$AF12,'Rent Roll'!$AG12+1)),1,0))</f>
        <v>0</v>
      </c>
      <c r="AZ390" s="560">
        <f>IF('Rent Roll'!$AD12=0,0,IF(AND(AZ$3&gt;EOMONTH('Rent Roll'!$AF12,0),AZ$3&lt;EOMONTH('Rent Roll'!$AF12,'Rent Roll'!$AG12+1)),1,0))</f>
        <v>0</v>
      </c>
      <c r="BA390" s="560">
        <f>IF('Rent Roll'!$AD12=0,0,IF(AND(BA$3&gt;EOMONTH('Rent Roll'!$AF12,0),BA$3&lt;EOMONTH('Rent Roll'!$AF12,'Rent Roll'!$AG12+1)),1,0))</f>
        <v>0</v>
      </c>
      <c r="BB390" s="765">
        <f>IF('Rent Roll'!$AD12=0,0,IF(AND(BB$3&gt;EOMONTH('Rent Roll'!$AF12,0),BB$3&lt;EOMONTH('Rent Roll'!$AF12,'Rent Roll'!$AG12+1)),1,0))</f>
        <v>0</v>
      </c>
      <c r="BC390" s="766">
        <f>IF('Rent Roll'!$AD12=0,0,IF(AND(BC$3&gt;EOMONTH('Rent Roll'!$AF12,0),BC$3&lt;EOMONTH('Rent Roll'!$AF12,'Rent Roll'!$AG12+1)),1,0))</f>
        <v>0</v>
      </c>
      <c r="BD390" s="560">
        <f>IF('Rent Roll'!$AD12=0,0,IF(AND(BD$3&gt;EOMONTH('Rent Roll'!$AF12,0),BD$3&lt;EOMONTH('Rent Roll'!$AF12,'Rent Roll'!$AG12+1)),1,0))</f>
        <v>0</v>
      </c>
      <c r="BE390" s="560">
        <f>IF('Rent Roll'!$AD12=0,0,IF(AND(BE$3&gt;EOMONTH('Rent Roll'!$AF12,0),BE$3&lt;EOMONTH('Rent Roll'!$AF12,'Rent Roll'!$AG12+1)),1,0))</f>
        <v>0</v>
      </c>
      <c r="BF390" s="560">
        <f>IF('Rent Roll'!$AD12=0,0,IF(AND(BF$3&gt;EOMONTH('Rent Roll'!$AF12,0),BF$3&lt;EOMONTH('Rent Roll'!$AF12,'Rent Roll'!$AG12+1)),1,0))</f>
        <v>0</v>
      </c>
      <c r="BG390" s="560">
        <f>IF('Rent Roll'!$AD12=0,0,IF(AND(BG$3&gt;EOMONTH('Rent Roll'!$AF12,0),BG$3&lt;EOMONTH('Rent Roll'!$AF12,'Rent Roll'!$AG12+1)),1,0))</f>
        <v>0</v>
      </c>
      <c r="BH390" s="560">
        <f>IF('Rent Roll'!$AD12=0,0,IF(AND(BH$3&gt;EOMONTH('Rent Roll'!$AF12,0),BH$3&lt;EOMONTH('Rent Roll'!$AF12,'Rent Roll'!$AG12+1)),1,0))</f>
        <v>0</v>
      </c>
      <c r="BI390" s="560">
        <f>IF('Rent Roll'!$AD12=0,0,IF(AND(BI$3&gt;EOMONTH('Rent Roll'!$AF12,0),BI$3&lt;EOMONTH('Rent Roll'!$AF12,'Rent Roll'!$AG12+1)),1,0))</f>
        <v>0</v>
      </c>
      <c r="BJ390" s="560">
        <f>IF('Rent Roll'!$AD12=0,0,IF(AND(BJ$3&gt;EOMONTH('Rent Roll'!$AF12,0),BJ$3&lt;EOMONTH('Rent Roll'!$AF12,'Rent Roll'!$AG12+1)),1,0))</f>
        <v>0</v>
      </c>
      <c r="BK390" s="560">
        <f>IF('Rent Roll'!$AD12=0,0,IF(AND(BK$3&gt;EOMONTH('Rent Roll'!$AF12,0),BK$3&lt;EOMONTH('Rent Roll'!$AF12,'Rent Roll'!$AG12+1)),1,0))</f>
        <v>0</v>
      </c>
      <c r="BL390" s="560">
        <f>IF('Rent Roll'!$AD12=0,0,IF(AND(BL$3&gt;EOMONTH('Rent Roll'!$AF12,0),BL$3&lt;EOMONTH('Rent Roll'!$AF12,'Rent Roll'!$AG12+1)),1,0))</f>
        <v>0</v>
      </c>
      <c r="BM390" s="560">
        <f>IF('Rent Roll'!$AD12=0,0,IF(AND(BM$3&gt;EOMONTH('Rent Roll'!$AF12,0),BM$3&lt;EOMONTH('Rent Roll'!$AF12,'Rent Roll'!$AG12+1)),1,0))</f>
        <v>0</v>
      </c>
      <c r="BN390" s="765">
        <f>IF('Rent Roll'!$AD12=0,0,IF(AND(BN$3&gt;EOMONTH('Rent Roll'!$AF12,0),BN$3&lt;EOMONTH('Rent Roll'!$AF12,'Rent Roll'!$AG12+1)),1,0))</f>
        <v>0</v>
      </c>
      <c r="BO390" s="766">
        <f>IF('Rent Roll'!$AD12=0,0,IF(AND(BO$3&gt;EOMONTH('Rent Roll'!$AF12,0),BO$3&lt;EOMONTH('Rent Roll'!$AF12,'Rent Roll'!$AG12+1)),1,0))</f>
        <v>0</v>
      </c>
      <c r="BP390" s="560">
        <f>IF('Rent Roll'!$AD12=0,0,IF(AND(BP$3&gt;EOMONTH('Rent Roll'!$AF12,0),BP$3&lt;EOMONTH('Rent Roll'!$AF12,'Rent Roll'!$AG12+1)),1,0))</f>
        <v>0</v>
      </c>
      <c r="BQ390" s="560">
        <f>IF('Rent Roll'!$AD12=0,0,IF(AND(BQ$3&gt;EOMONTH('Rent Roll'!$AF12,0),BQ$3&lt;EOMONTH('Rent Roll'!$AF12,'Rent Roll'!$AG12+1)),1,0))</f>
        <v>0</v>
      </c>
      <c r="BR390" s="560">
        <f>IF('Rent Roll'!$AD12=0,0,IF(AND(BR$3&gt;EOMONTH('Rent Roll'!$AF12,0),BR$3&lt;EOMONTH('Rent Roll'!$AF12,'Rent Roll'!$AG12+1)),1,0))</f>
        <v>0</v>
      </c>
      <c r="BS390" s="560">
        <f>IF('Rent Roll'!$AD12=0,0,IF(AND(BS$3&gt;EOMONTH('Rent Roll'!$AF12,0),BS$3&lt;EOMONTH('Rent Roll'!$AF12,'Rent Roll'!$AG12+1)),1,0))</f>
        <v>0</v>
      </c>
      <c r="BT390" s="560">
        <f>IF('Rent Roll'!$AD12=0,0,IF(AND(BT$3&gt;EOMONTH('Rent Roll'!$AF12,0),BT$3&lt;EOMONTH('Rent Roll'!$AF12,'Rent Roll'!$AG12+1)),1,0))</f>
        <v>0</v>
      </c>
      <c r="BU390" s="560">
        <f>IF('Rent Roll'!$AD12=0,0,IF(AND(BU$3&gt;EOMONTH('Rent Roll'!$AF12,0),BU$3&lt;EOMONTH('Rent Roll'!$AF12,'Rent Roll'!$AG12+1)),1,0))</f>
        <v>0</v>
      </c>
      <c r="BV390" s="560">
        <f>IF('Rent Roll'!$AD12=0,0,IF(AND(BV$3&gt;EOMONTH('Rent Roll'!$AF12,0),BV$3&lt;EOMONTH('Rent Roll'!$AF12,'Rent Roll'!$AG12+1)),1,0))</f>
        <v>0</v>
      </c>
      <c r="BW390" s="560">
        <f>IF('Rent Roll'!$AD12=0,0,IF(AND(BW$3&gt;EOMONTH('Rent Roll'!$AF12,0),BW$3&lt;EOMONTH('Rent Roll'!$AF12,'Rent Roll'!$AG12+1)),1,0))</f>
        <v>0</v>
      </c>
      <c r="BX390" s="560">
        <f>IF('Rent Roll'!$AD12=0,0,IF(AND(BX$3&gt;EOMONTH('Rent Roll'!$AF12,0),BX$3&lt;EOMONTH('Rent Roll'!$AF12,'Rent Roll'!$AG12+1)),1,0))</f>
        <v>0</v>
      </c>
      <c r="BY390" s="560">
        <f>IF('Rent Roll'!$AD12=0,0,IF(AND(BY$3&gt;EOMONTH('Rent Roll'!$AF12,0),BY$3&lt;EOMONTH('Rent Roll'!$AF12,'Rent Roll'!$AG12+1)),1,0))</f>
        <v>0</v>
      </c>
      <c r="BZ390" s="765">
        <f>IF('Rent Roll'!$AD12=0,0,IF(AND(BZ$3&gt;EOMONTH('Rent Roll'!$AF12,0),BZ$3&lt;EOMONTH('Rent Roll'!$AF12,'Rent Roll'!$AG12+1)),1,0))</f>
        <v>0</v>
      </c>
      <c r="CA390" s="766">
        <f>IF('Rent Roll'!$AD12=0,0,IF(AND(CA$3&gt;EOMONTH('Rent Roll'!$AF12,0),CA$3&lt;EOMONTH('Rent Roll'!$AF12,'Rent Roll'!$AG12+1)),1,0))</f>
        <v>0</v>
      </c>
      <c r="CB390" s="560">
        <f>IF('Rent Roll'!$AD12=0,0,IF(AND(CB$3&gt;EOMONTH('Rent Roll'!$AF12,0),CB$3&lt;EOMONTH('Rent Roll'!$AF12,'Rent Roll'!$AG12+1)),1,0))</f>
        <v>0</v>
      </c>
      <c r="CC390" s="560">
        <f>IF('Rent Roll'!$AD12=0,0,IF(AND(CC$3&gt;EOMONTH('Rent Roll'!$AF12,0),CC$3&lt;EOMONTH('Rent Roll'!$AF12,'Rent Roll'!$AG12+1)),1,0))</f>
        <v>0</v>
      </c>
      <c r="CD390" s="560">
        <f>IF('Rent Roll'!$AD12=0,0,IF(AND(CD$3&gt;EOMONTH('Rent Roll'!$AF12,0),CD$3&lt;EOMONTH('Rent Roll'!$AF12,'Rent Roll'!$AG12+1)),1,0))</f>
        <v>0</v>
      </c>
      <c r="CE390" s="560">
        <f>IF('Rent Roll'!$AD12=0,0,IF(AND(CE$3&gt;EOMONTH('Rent Roll'!$AF12,0),CE$3&lt;EOMONTH('Rent Roll'!$AF12,'Rent Roll'!$AG12+1)),1,0))</f>
        <v>0</v>
      </c>
      <c r="CF390" s="560">
        <f>IF('Rent Roll'!$AD12=0,0,IF(AND(CF$3&gt;EOMONTH('Rent Roll'!$AF12,0),CF$3&lt;EOMONTH('Rent Roll'!$AF12,'Rent Roll'!$AG12+1)),1,0))</f>
        <v>0</v>
      </c>
      <c r="CG390" s="560">
        <f>IF('Rent Roll'!$AD12=0,0,IF(AND(CG$3&gt;EOMONTH('Rent Roll'!$AF12,0),CG$3&lt;EOMONTH('Rent Roll'!$AF12,'Rent Roll'!$AG12+1)),1,0))</f>
        <v>0</v>
      </c>
      <c r="CH390" s="560">
        <f>IF('Rent Roll'!$AD12=0,0,IF(AND(CH$3&gt;EOMONTH('Rent Roll'!$AF12,0),CH$3&lt;EOMONTH('Rent Roll'!$AF12,'Rent Roll'!$AG12+1)),1,0))</f>
        <v>0</v>
      </c>
      <c r="CI390" s="560">
        <f>IF('Rent Roll'!$AD12=0,0,IF(AND(CI$3&gt;EOMONTH('Rent Roll'!$AF12,0),CI$3&lt;EOMONTH('Rent Roll'!$AF12,'Rent Roll'!$AG12+1)),1,0))</f>
        <v>0</v>
      </c>
      <c r="CJ390" s="560">
        <f>IF('Rent Roll'!$AD12=0,0,IF(AND(CJ$3&gt;EOMONTH('Rent Roll'!$AF12,0),CJ$3&lt;EOMONTH('Rent Roll'!$AF12,'Rent Roll'!$AG12+1)),1,0))</f>
        <v>0</v>
      </c>
      <c r="CK390" s="560">
        <f>IF('Rent Roll'!$AD12=0,0,IF(AND(CK$3&gt;EOMONTH('Rent Roll'!$AF12,0),CK$3&lt;EOMONTH('Rent Roll'!$AF12,'Rent Roll'!$AG12+1)),1,0))</f>
        <v>0</v>
      </c>
      <c r="CL390" s="765">
        <f>IF('Rent Roll'!$AD12=0,0,IF(AND(CL$3&gt;EOMONTH('Rent Roll'!$AF12,0),CL$3&lt;EOMONTH('Rent Roll'!$AF12,'Rent Roll'!$AG12+1)),1,0))</f>
        <v>0</v>
      </c>
      <c r="CM390" s="766">
        <f>IF('Rent Roll'!$AD12=0,0,IF(AND(CM$3&gt;EOMONTH('Rent Roll'!$AF12,0),CM$3&lt;EOMONTH('Rent Roll'!$AF12,'Rent Roll'!$AG12+1)),1,0))</f>
        <v>0</v>
      </c>
      <c r="CN390" s="560">
        <f>IF('Rent Roll'!$AD12=0,0,IF(AND(CN$3&gt;EOMONTH('Rent Roll'!$AF12,0),CN$3&lt;EOMONTH('Rent Roll'!$AF12,'Rent Roll'!$AG12+1)),1,0))</f>
        <v>0</v>
      </c>
      <c r="CO390" s="560">
        <f>IF('Rent Roll'!$AD12=0,0,IF(AND(CO$3&gt;EOMONTH('Rent Roll'!$AF12,0),CO$3&lt;EOMONTH('Rent Roll'!$AF12,'Rent Roll'!$AG12+1)),1,0))</f>
        <v>0</v>
      </c>
      <c r="CP390" s="560">
        <f>IF('Rent Roll'!$AD12=0,0,IF(AND(CP$3&gt;EOMONTH('Rent Roll'!$AF12,0),CP$3&lt;EOMONTH('Rent Roll'!$AF12,'Rent Roll'!$AG12+1)),1,0))</f>
        <v>0</v>
      </c>
      <c r="CQ390" s="560">
        <f>IF('Rent Roll'!$AD12=0,0,IF(AND(CQ$3&gt;EOMONTH('Rent Roll'!$AF12,0),CQ$3&lt;EOMONTH('Rent Roll'!$AF12,'Rent Roll'!$AG12+1)),1,0))</f>
        <v>0</v>
      </c>
      <c r="CR390" s="560">
        <f>IF('Rent Roll'!$AD12=0,0,IF(AND(CR$3&gt;EOMONTH('Rent Roll'!$AF12,0),CR$3&lt;EOMONTH('Rent Roll'!$AF12,'Rent Roll'!$AG12+1)),1,0))</f>
        <v>0</v>
      </c>
      <c r="CS390" s="560">
        <f>IF('Rent Roll'!$AD12=0,0,IF(AND(CS$3&gt;EOMONTH('Rent Roll'!$AF12,0),CS$3&lt;EOMONTH('Rent Roll'!$AF12,'Rent Roll'!$AG12+1)),1,0))</f>
        <v>0</v>
      </c>
      <c r="CT390" s="560">
        <f>IF('Rent Roll'!$AD12=0,0,IF(AND(CT$3&gt;EOMONTH('Rent Roll'!$AF12,0),CT$3&lt;EOMONTH('Rent Roll'!$AF12,'Rent Roll'!$AG12+1)),1,0))</f>
        <v>0</v>
      </c>
      <c r="CU390" s="560">
        <f>IF('Rent Roll'!$AD12=0,0,IF(AND(CU$3&gt;EOMONTH('Rent Roll'!$AF12,0),CU$3&lt;EOMONTH('Rent Roll'!$AF12,'Rent Roll'!$AG12+1)),1,0))</f>
        <v>0</v>
      </c>
      <c r="CV390" s="560">
        <f>IF('Rent Roll'!$AD12=0,0,IF(AND(CV$3&gt;EOMONTH('Rent Roll'!$AF12,0),CV$3&lt;EOMONTH('Rent Roll'!$AF12,'Rent Roll'!$AG12+1)),1,0))</f>
        <v>0</v>
      </c>
      <c r="CW390" s="560">
        <f>IF('Rent Roll'!$AD12=0,0,IF(AND(CW$3&gt;EOMONTH('Rent Roll'!$AF12,0),CW$3&lt;EOMONTH('Rent Roll'!$AF12,'Rent Roll'!$AG12+1)),1,0))</f>
        <v>0</v>
      </c>
      <c r="CX390" s="765">
        <f>IF('Rent Roll'!$AD12=0,0,IF(AND(CX$3&gt;EOMONTH('Rent Roll'!$AF12,0),CX$3&lt;EOMONTH('Rent Roll'!$AF12,'Rent Roll'!$AG12+1)),1,0))</f>
        <v>0</v>
      </c>
      <c r="CY390" s="766">
        <f>IF('Rent Roll'!$AD12=0,0,IF(AND(CY$3&gt;EOMONTH('Rent Roll'!$AF12,0),CY$3&lt;EOMONTH('Rent Roll'!$AF12,'Rent Roll'!$AG12+1)),1,0))</f>
        <v>0</v>
      </c>
      <c r="CZ390" s="560">
        <f>IF('Rent Roll'!$AD12=0,0,IF(AND(CZ$3&gt;EOMONTH('Rent Roll'!$AF12,0),CZ$3&lt;EOMONTH('Rent Roll'!$AF12,'Rent Roll'!$AG12+1)),1,0))</f>
        <v>0</v>
      </c>
      <c r="DA390" s="560">
        <f>IF('Rent Roll'!$AD12=0,0,IF(AND(DA$3&gt;EOMONTH('Rent Roll'!$AF12,0),DA$3&lt;EOMONTH('Rent Roll'!$AF12,'Rent Roll'!$AG12+1)),1,0))</f>
        <v>0</v>
      </c>
      <c r="DB390" s="560">
        <f>IF('Rent Roll'!$AD12=0,0,IF(AND(DB$3&gt;EOMONTH('Rent Roll'!$AF12,0),DB$3&lt;EOMONTH('Rent Roll'!$AF12,'Rent Roll'!$AG12+1)),1,0))</f>
        <v>0</v>
      </c>
      <c r="DC390" s="560">
        <f>IF('Rent Roll'!$AD12=0,0,IF(AND(DC$3&gt;EOMONTH('Rent Roll'!$AF12,0),DC$3&lt;EOMONTH('Rent Roll'!$AF12,'Rent Roll'!$AG12+1)),1,0))</f>
        <v>0</v>
      </c>
      <c r="DD390" s="560">
        <f>IF('Rent Roll'!$AD12=0,0,IF(AND(DD$3&gt;EOMONTH('Rent Roll'!$AF12,0),DD$3&lt;EOMONTH('Rent Roll'!$AF12,'Rent Roll'!$AG12+1)),1,0))</f>
        <v>0</v>
      </c>
      <c r="DE390" s="560">
        <f>IF('Rent Roll'!$AD12=0,0,IF(AND(DE$3&gt;EOMONTH('Rent Roll'!$AF12,0),DE$3&lt;EOMONTH('Rent Roll'!$AF12,'Rent Roll'!$AG12+1)),1,0))</f>
        <v>0</v>
      </c>
      <c r="DF390" s="560">
        <f>IF('Rent Roll'!$AD12=0,0,IF(AND(DF$3&gt;EOMONTH('Rent Roll'!$AF12,0),DF$3&lt;EOMONTH('Rent Roll'!$AF12,'Rent Roll'!$AG12+1)),1,0))</f>
        <v>0</v>
      </c>
      <c r="DG390" s="560">
        <f>IF('Rent Roll'!$AD12=0,0,IF(AND(DG$3&gt;EOMONTH('Rent Roll'!$AF12,0),DG$3&lt;EOMONTH('Rent Roll'!$AF12,'Rent Roll'!$AG12+1)),1,0))</f>
        <v>0</v>
      </c>
      <c r="DH390" s="560">
        <f>IF('Rent Roll'!$AD12=0,0,IF(AND(DH$3&gt;EOMONTH('Rent Roll'!$AF12,0),DH$3&lt;EOMONTH('Rent Roll'!$AF12,'Rent Roll'!$AG12+1)),1,0))</f>
        <v>0</v>
      </c>
      <c r="DI390" s="560">
        <f>IF('Rent Roll'!$AD12=0,0,IF(AND(DI$3&gt;EOMONTH('Rent Roll'!$AF12,0),DI$3&lt;EOMONTH('Rent Roll'!$AF12,'Rent Roll'!$AG12+1)),1,0))</f>
        <v>0</v>
      </c>
      <c r="DJ390" s="765">
        <f>IF('Rent Roll'!$AD12=0,0,IF(AND(DJ$3&gt;EOMONTH('Rent Roll'!$AF12,0),DJ$3&lt;EOMONTH('Rent Roll'!$AF12,'Rent Roll'!$AG12+1)),1,0))</f>
        <v>0</v>
      </c>
      <c r="DK390" s="766">
        <f>IF('Rent Roll'!$AD12=0,0,IF(AND(DK$3&gt;EOMONTH('Rent Roll'!$AF12,0),DK$3&lt;EOMONTH('Rent Roll'!$AF12,'Rent Roll'!$AG12+1)),1,0))</f>
        <v>0</v>
      </c>
      <c r="DL390" s="560">
        <f>IF('Rent Roll'!$AD12=0,0,IF(AND(DL$3&gt;EOMONTH('Rent Roll'!$AF12,0),DL$3&lt;EOMONTH('Rent Roll'!$AF12,'Rent Roll'!$AG12+1)),1,0))</f>
        <v>0</v>
      </c>
      <c r="DM390" s="560">
        <f>IF('Rent Roll'!$AD12=0,0,IF(AND(DM$3&gt;EOMONTH('Rent Roll'!$AF12,0),DM$3&lt;EOMONTH('Rent Roll'!$AF12,'Rent Roll'!$AG12+1)),1,0))</f>
        <v>0</v>
      </c>
      <c r="DN390" s="560">
        <f>IF('Rent Roll'!$AD12=0,0,IF(AND(DN$3&gt;EOMONTH('Rent Roll'!$AF12,0),DN$3&lt;EOMONTH('Rent Roll'!$AF12,'Rent Roll'!$AG12+1)),1,0))</f>
        <v>0</v>
      </c>
      <c r="DO390" s="560">
        <f>IF('Rent Roll'!$AD12=0,0,IF(AND(DO$3&gt;EOMONTH('Rent Roll'!$AF12,0),DO$3&lt;EOMONTH('Rent Roll'!$AF12,'Rent Roll'!$AG12+1)),1,0))</f>
        <v>0</v>
      </c>
      <c r="DP390" s="560">
        <f>IF('Rent Roll'!$AD12=0,0,IF(AND(DP$3&gt;EOMONTH('Rent Roll'!$AF12,0),DP$3&lt;EOMONTH('Rent Roll'!$AF12,'Rent Roll'!$AG12+1)),1,0))</f>
        <v>0</v>
      </c>
      <c r="DQ390" s="560">
        <f>IF('Rent Roll'!$AD12=0,0,IF(AND(DQ$3&gt;EOMONTH('Rent Roll'!$AF12,0),DQ$3&lt;EOMONTH('Rent Roll'!$AF12,'Rent Roll'!$AG12+1)),1,0))</f>
        <v>0</v>
      </c>
      <c r="DR390" s="560">
        <f>IF('Rent Roll'!$AD12=0,0,IF(AND(DR$3&gt;EOMONTH('Rent Roll'!$AF12,0),DR$3&lt;EOMONTH('Rent Roll'!$AF12,'Rent Roll'!$AG12+1)),1,0))</f>
        <v>0</v>
      </c>
      <c r="DS390" s="560">
        <f>IF('Rent Roll'!$AD12=0,0,IF(AND(DS$3&gt;EOMONTH('Rent Roll'!$AF12,0),DS$3&lt;EOMONTH('Rent Roll'!$AF12,'Rent Roll'!$AG12+1)),1,0))</f>
        <v>0</v>
      </c>
      <c r="DT390" s="560">
        <f>IF('Rent Roll'!$AD12=0,0,IF(AND(DT$3&gt;EOMONTH('Rent Roll'!$AF12,0),DT$3&lt;EOMONTH('Rent Roll'!$AF12,'Rent Roll'!$AG12+1)),1,0))</f>
        <v>0</v>
      </c>
      <c r="DU390" s="560">
        <f>IF('Rent Roll'!$AD12=0,0,IF(AND(DU$3&gt;EOMONTH('Rent Roll'!$AF12,0),DU$3&lt;EOMONTH('Rent Roll'!$AF12,'Rent Roll'!$AG12+1)),1,0))</f>
        <v>0</v>
      </c>
      <c r="DV390" s="560">
        <f>IF('Rent Roll'!$AD12=0,0,IF(AND(DV$3&gt;EOMONTH('Rent Roll'!$AF12,0),DV$3&lt;EOMONTH('Rent Roll'!$AF12,'Rent Roll'!$AG12+1)),1,0))</f>
        <v>0</v>
      </c>
    </row>
    <row r="391" spans="1:126" s="565" customFormat="1" ht="12" customHeight="1" outlineLevel="1" x14ac:dyDescent="0.4">
      <c r="A391" s="731"/>
      <c r="B391" s="564" t="str">
        <f>'Rent Roll'!$B13</f>
        <v>1층</v>
      </c>
      <c r="C391" s="575" t="s">
        <v>82</v>
      </c>
      <c r="E391" s="566"/>
      <c r="F391" s="777">
        <f>IF('Rent Roll'!$AD13=0,0,IF(AND(F$3&gt;EOMONTH('Rent Roll'!$AF13,0),F$3&lt;EOMONTH('Rent Roll'!$AF13,'Rent Roll'!$AG13+1)),1,0))</f>
        <v>0</v>
      </c>
      <c r="G391" s="766">
        <f>IF('Rent Roll'!$AD13=0,0,IF(AND(G$3&gt;EOMONTH('Rent Roll'!$AF13,0),G$3&lt;EOMONTH('Rent Roll'!$AF13,'Rent Roll'!$AG13+1)),1,0))</f>
        <v>0</v>
      </c>
      <c r="H391" s="560">
        <f>IF('Rent Roll'!$AD13=0,0,IF(AND(H$3&gt;EOMONTH('Rent Roll'!$AF13,0),H$3&lt;EOMONTH('Rent Roll'!$AF13,'Rent Roll'!$AG13+1)),1,0))</f>
        <v>1</v>
      </c>
      <c r="I391" s="560">
        <f>IF('Rent Roll'!$AD13=0,0,IF(AND(I$3&gt;EOMONTH('Rent Roll'!$AF13,0),I$3&lt;EOMONTH('Rent Roll'!$AF13,'Rent Roll'!$AG13+1)),1,0))</f>
        <v>1</v>
      </c>
      <c r="J391" s="560">
        <f>IF('Rent Roll'!$AD13=0,0,IF(AND(J$3&gt;EOMONTH('Rent Roll'!$AF13,0),J$3&lt;EOMONTH('Rent Roll'!$AF13,'Rent Roll'!$AG13+1)),1,0))</f>
        <v>1</v>
      </c>
      <c r="K391" s="560">
        <f>IF('Rent Roll'!$AD13=0,0,IF(AND(K$3&gt;EOMONTH('Rent Roll'!$AF13,0),K$3&lt;EOMONTH('Rent Roll'!$AF13,'Rent Roll'!$AG13+1)),1,0))</f>
        <v>0</v>
      </c>
      <c r="L391" s="560">
        <f>IF('Rent Roll'!$AD13=0,0,IF(AND(L$3&gt;EOMONTH('Rent Roll'!$AF13,0),L$3&lt;EOMONTH('Rent Roll'!$AF13,'Rent Roll'!$AG13+1)),1,0))</f>
        <v>0</v>
      </c>
      <c r="M391" s="560">
        <f>IF('Rent Roll'!$AD13=0,0,IF(AND(M$3&gt;EOMONTH('Rent Roll'!$AF13,0),M$3&lt;EOMONTH('Rent Roll'!$AF13,'Rent Roll'!$AG13+1)),1,0))</f>
        <v>0</v>
      </c>
      <c r="N391" s="560">
        <f>IF('Rent Roll'!$AD13=0,0,IF(AND(N$3&gt;EOMONTH('Rent Roll'!$AF13,0),N$3&lt;EOMONTH('Rent Roll'!$AF13,'Rent Roll'!$AG13+1)),1,0))</f>
        <v>0</v>
      </c>
      <c r="O391" s="560">
        <f>IF('Rent Roll'!$AD13=0,0,IF(AND(O$3&gt;EOMONTH('Rent Roll'!$AF13,0),O$3&lt;EOMONTH('Rent Roll'!$AF13,'Rent Roll'!$AG13+1)),1,0))</f>
        <v>0</v>
      </c>
      <c r="P391" s="560">
        <f>IF('Rent Roll'!$AD13=0,0,IF(AND(P$3&gt;EOMONTH('Rent Roll'!$AF13,0),P$3&lt;EOMONTH('Rent Roll'!$AF13,'Rent Roll'!$AG13+1)),1,0))</f>
        <v>0</v>
      </c>
      <c r="Q391" s="560">
        <f>IF('Rent Roll'!$AD13=0,0,IF(AND(Q$3&gt;EOMONTH('Rent Roll'!$AF13,0),Q$3&lt;EOMONTH('Rent Roll'!$AF13,'Rent Roll'!$AG13+1)),1,0))</f>
        <v>0</v>
      </c>
      <c r="R391" s="765">
        <f>IF('Rent Roll'!$AD13=0,0,IF(AND(R$3&gt;EOMONTH('Rent Roll'!$AF13,0),R$3&lt;EOMONTH('Rent Roll'!$AF13,'Rent Roll'!$AG13+1)),1,0))</f>
        <v>0</v>
      </c>
      <c r="S391" s="766">
        <f>IF('Rent Roll'!$AD13=0,0,IF(AND(S$3&gt;EOMONTH('Rent Roll'!$AF13,0),S$3&lt;EOMONTH('Rent Roll'!$AF13,'Rent Roll'!$AG13+1)),1,0))</f>
        <v>0</v>
      </c>
      <c r="T391" s="560">
        <f>IF('Rent Roll'!$AD13=0,0,IF(AND(T$3&gt;EOMONTH('Rent Roll'!$AF13,0),T$3&lt;EOMONTH('Rent Roll'!$AF13,'Rent Roll'!$AG13+1)),1,0))</f>
        <v>0</v>
      </c>
      <c r="U391" s="560">
        <f>IF('Rent Roll'!$AD13=0,0,IF(AND(U$3&gt;EOMONTH('Rent Roll'!$AF13,0),U$3&lt;EOMONTH('Rent Roll'!$AF13,'Rent Roll'!$AG13+1)),1,0))</f>
        <v>0</v>
      </c>
      <c r="V391" s="560">
        <f>IF('Rent Roll'!$AD13=0,0,IF(AND(V$3&gt;EOMONTH('Rent Roll'!$AF13,0),V$3&lt;EOMONTH('Rent Roll'!$AF13,'Rent Roll'!$AG13+1)),1,0))</f>
        <v>0</v>
      </c>
      <c r="W391" s="560">
        <f>IF('Rent Roll'!$AD13=0,0,IF(AND(W$3&gt;EOMONTH('Rent Roll'!$AF13,0),W$3&lt;EOMONTH('Rent Roll'!$AF13,'Rent Roll'!$AG13+1)),1,0))</f>
        <v>0</v>
      </c>
      <c r="X391" s="560">
        <f>IF('Rent Roll'!$AD13=0,0,IF(AND(X$3&gt;EOMONTH('Rent Roll'!$AF13,0),X$3&lt;EOMONTH('Rent Roll'!$AF13,'Rent Roll'!$AG13+1)),1,0))</f>
        <v>0</v>
      </c>
      <c r="Y391" s="560">
        <f>IF('Rent Roll'!$AD13=0,0,IF(AND(Y$3&gt;EOMONTH('Rent Roll'!$AF13,0),Y$3&lt;EOMONTH('Rent Roll'!$AF13,'Rent Roll'!$AG13+1)),1,0))</f>
        <v>0</v>
      </c>
      <c r="Z391" s="560">
        <f>IF('Rent Roll'!$AD13=0,0,IF(AND(Z$3&gt;EOMONTH('Rent Roll'!$AF13,0),Z$3&lt;EOMONTH('Rent Roll'!$AF13,'Rent Roll'!$AG13+1)),1,0))</f>
        <v>0</v>
      </c>
      <c r="AA391" s="560">
        <f>IF('Rent Roll'!$AD13=0,0,IF(AND(AA$3&gt;EOMONTH('Rent Roll'!$AF13,0),AA$3&lt;EOMONTH('Rent Roll'!$AF13,'Rent Roll'!$AG13+1)),1,0))</f>
        <v>0</v>
      </c>
      <c r="AB391" s="560">
        <f>IF('Rent Roll'!$AD13=0,0,IF(AND(AB$3&gt;EOMONTH('Rent Roll'!$AF13,0),AB$3&lt;EOMONTH('Rent Roll'!$AF13,'Rent Roll'!$AG13+1)),1,0))</f>
        <v>0</v>
      </c>
      <c r="AC391" s="560">
        <f>IF('Rent Roll'!$AD13=0,0,IF(AND(AC$3&gt;EOMONTH('Rent Roll'!$AF13,0),AC$3&lt;EOMONTH('Rent Roll'!$AF13,'Rent Roll'!$AG13+1)),1,0))</f>
        <v>0</v>
      </c>
      <c r="AD391" s="765">
        <f>IF('Rent Roll'!$AD13=0,0,IF(AND(AD$3&gt;EOMONTH('Rent Roll'!$AF13,0),AD$3&lt;EOMONTH('Rent Roll'!$AF13,'Rent Roll'!$AG13+1)),1,0))</f>
        <v>0</v>
      </c>
      <c r="AE391" s="766">
        <f>IF('Rent Roll'!$AD13=0,0,IF(AND(AE$3&gt;EOMONTH('Rent Roll'!$AF13,0),AE$3&lt;EOMONTH('Rent Roll'!$AF13,'Rent Roll'!$AG13+1)),1,0))</f>
        <v>0</v>
      </c>
      <c r="AF391" s="560">
        <f>IF('Rent Roll'!$AD13=0,0,IF(AND(AF$3&gt;EOMONTH('Rent Roll'!$AF13,0),AF$3&lt;EOMONTH('Rent Roll'!$AF13,'Rent Roll'!$AG13+1)),1,0))</f>
        <v>0</v>
      </c>
      <c r="AG391" s="560">
        <f>IF('Rent Roll'!$AD13=0,0,IF(AND(AG$3&gt;EOMONTH('Rent Roll'!$AF13,0),AG$3&lt;EOMONTH('Rent Roll'!$AF13,'Rent Roll'!$AG13+1)),1,0))</f>
        <v>0</v>
      </c>
      <c r="AH391" s="560">
        <f>IF('Rent Roll'!$AD13=0,0,IF(AND(AH$3&gt;EOMONTH('Rent Roll'!$AF13,0),AH$3&lt;EOMONTH('Rent Roll'!$AF13,'Rent Roll'!$AG13+1)),1,0))</f>
        <v>0</v>
      </c>
      <c r="AI391" s="560">
        <f>IF('Rent Roll'!$AD13=0,0,IF(AND(AI$3&gt;EOMONTH('Rent Roll'!$AF13,0),AI$3&lt;EOMONTH('Rent Roll'!$AF13,'Rent Roll'!$AG13+1)),1,0))</f>
        <v>0</v>
      </c>
      <c r="AJ391" s="560">
        <f>IF('Rent Roll'!$AD13=0,0,IF(AND(AJ$3&gt;EOMONTH('Rent Roll'!$AF13,0),AJ$3&lt;EOMONTH('Rent Roll'!$AF13,'Rent Roll'!$AG13+1)),1,0))</f>
        <v>0</v>
      </c>
      <c r="AK391" s="560">
        <f>IF('Rent Roll'!$AD13=0,0,IF(AND(AK$3&gt;EOMONTH('Rent Roll'!$AF13,0),AK$3&lt;EOMONTH('Rent Roll'!$AF13,'Rent Roll'!$AG13+1)),1,0))</f>
        <v>0</v>
      </c>
      <c r="AL391" s="560">
        <f>IF('Rent Roll'!$AD13=0,0,IF(AND(AL$3&gt;EOMONTH('Rent Roll'!$AF13,0),AL$3&lt;EOMONTH('Rent Roll'!$AF13,'Rent Roll'!$AG13+1)),1,0))</f>
        <v>0</v>
      </c>
      <c r="AM391" s="560">
        <f>IF('Rent Roll'!$AD13=0,0,IF(AND(AM$3&gt;EOMONTH('Rent Roll'!$AF13,0),AM$3&lt;EOMONTH('Rent Roll'!$AF13,'Rent Roll'!$AG13+1)),1,0))</f>
        <v>0</v>
      </c>
      <c r="AN391" s="560">
        <f>IF('Rent Roll'!$AD13=0,0,IF(AND(AN$3&gt;EOMONTH('Rent Roll'!$AF13,0),AN$3&lt;EOMONTH('Rent Roll'!$AF13,'Rent Roll'!$AG13+1)),1,0))</f>
        <v>0</v>
      </c>
      <c r="AO391" s="560">
        <f>IF('Rent Roll'!$AD13=0,0,IF(AND(AO$3&gt;EOMONTH('Rent Roll'!$AF13,0),AO$3&lt;EOMONTH('Rent Roll'!$AF13,'Rent Roll'!$AG13+1)),1,0))</f>
        <v>0</v>
      </c>
      <c r="AP391" s="765">
        <f>IF('Rent Roll'!$AD13=0,0,IF(AND(AP$3&gt;EOMONTH('Rent Roll'!$AF13,0),AP$3&lt;EOMONTH('Rent Roll'!$AF13,'Rent Roll'!$AG13+1)),1,0))</f>
        <v>0</v>
      </c>
      <c r="AQ391" s="766">
        <f>IF('Rent Roll'!$AD13=0,0,IF(AND(AQ$3&gt;EOMONTH('Rent Roll'!$AF13,0),AQ$3&lt;EOMONTH('Rent Roll'!$AF13,'Rent Roll'!$AG13+1)),1,0))</f>
        <v>0</v>
      </c>
      <c r="AR391" s="560">
        <f>IF('Rent Roll'!$AD13=0,0,IF(AND(AR$3&gt;EOMONTH('Rent Roll'!$AF13,0),AR$3&lt;EOMONTH('Rent Roll'!$AF13,'Rent Roll'!$AG13+1)),1,0))</f>
        <v>0</v>
      </c>
      <c r="AS391" s="560">
        <f>IF('Rent Roll'!$AD13=0,0,IF(AND(AS$3&gt;EOMONTH('Rent Roll'!$AF13,0),AS$3&lt;EOMONTH('Rent Roll'!$AF13,'Rent Roll'!$AG13+1)),1,0))</f>
        <v>0</v>
      </c>
      <c r="AT391" s="560">
        <f>IF('Rent Roll'!$AD13=0,0,IF(AND(AT$3&gt;EOMONTH('Rent Roll'!$AF13,0),AT$3&lt;EOMONTH('Rent Roll'!$AF13,'Rent Roll'!$AG13+1)),1,0))</f>
        <v>0</v>
      </c>
      <c r="AU391" s="560">
        <f>IF('Rent Roll'!$AD13=0,0,IF(AND(AU$3&gt;EOMONTH('Rent Roll'!$AF13,0),AU$3&lt;EOMONTH('Rent Roll'!$AF13,'Rent Roll'!$AG13+1)),1,0))</f>
        <v>0</v>
      </c>
      <c r="AV391" s="560">
        <f>IF('Rent Roll'!$AD13=0,0,IF(AND(AV$3&gt;EOMONTH('Rent Roll'!$AF13,0),AV$3&lt;EOMONTH('Rent Roll'!$AF13,'Rent Roll'!$AG13+1)),1,0))</f>
        <v>0</v>
      </c>
      <c r="AW391" s="560">
        <f>IF('Rent Roll'!$AD13=0,0,IF(AND(AW$3&gt;EOMONTH('Rent Roll'!$AF13,0),AW$3&lt;EOMONTH('Rent Roll'!$AF13,'Rent Roll'!$AG13+1)),1,0))</f>
        <v>0</v>
      </c>
      <c r="AX391" s="560">
        <f>IF('Rent Roll'!$AD13=0,0,IF(AND(AX$3&gt;EOMONTH('Rent Roll'!$AF13,0),AX$3&lt;EOMONTH('Rent Roll'!$AF13,'Rent Roll'!$AG13+1)),1,0))</f>
        <v>0</v>
      </c>
      <c r="AY391" s="560">
        <f>IF('Rent Roll'!$AD13=0,0,IF(AND(AY$3&gt;EOMONTH('Rent Roll'!$AF13,0),AY$3&lt;EOMONTH('Rent Roll'!$AF13,'Rent Roll'!$AG13+1)),1,0))</f>
        <v>0</v>
      </c>
      <c r="AZ391" s="560">
        <f>IF('Rent Roll'!$AD13=0,0,IF(AND(AZ$3&gt;EOMONTH('Rent Roll'!$AF13,0),AZ$3&lt;EOMONTH('Rent Roll'!$AF13,'Rent Roll'!$AG13+1)),1,0))</f>
        <v>0</v>
      </c>
      <c r="BA391" s="560">
        <f>IF('Rent Roll'!$AD13=0,0,IF(AND(BA$3&gt;EOMONTH('Rent Roll'!$AF13,0),BA$3&lt;EOMONTH('Rent Roll'!$AF13,'Rent Roll'!$AG13+1)),1,0))</f>
        <v>0</v>
      </c>
      <c r="BB391" s="765">
        <f>IF('Rent Roll'!$AD13=0,0,IF(AND(BB$3&gt;EOMONTH('Rent Roll'!$AF13,0),BB$3&lt;EOMONTH('Rent Roll'!$AF13,'Rent Roll'!$AG13+1)),1,0))</f>
        <v>0</v>
      </c>
      <c r="BC391" s="766">
        <f>IF('Rent Roll'!$AD13=0,0,IF(AND(BC$3&gt;EOMONTH('Rent Roll'!$AF13,0),BC$3&lt;EOMONTH('Rent Roll'!$AF13,'Rent Roll'!$AG13+1)),1,0))</f>
        <v>0</v>
      </c>
      <c r="BD391" s="560">
        <f>IF('Rent Roll'!$AD13=0,0,IF(AND(BD$3&gt;EOMONTH('Rent Roll'!$AF13,0),BD$3&lt;EOMONTH('Rent Roll'!$AF13,'Rent Roll'!$AG13+1)),1,0))</f>
        <v>0</v>
      </c>
      <c r="BE391" s="560">
        <f>IF('Rent Roll'!$AD13=0,0,IF(AND(BE$3&gt;EOMONTH('Rent Roll'!$AF13,0),BE$3&lt;EOMONTH('Rent Roll'!$AF13,'Rent Roll'!$AG13+1)),1,0))</f>
        <v>0</v>
      </c>
      <c r="BF391" s="560">
        <f>IF('Rent Roll'!$AD13=0,0,IF(AND(BF$3&gt;EOMONTH('Rent Roll'!$AF13,0),BF$3&lt;EOMONTH('Rent Roll'!$AF13,'Rent Roll'!$AG13+1)),1,0))</f>
        <v>0</v>
      </c>
      <c r="BG391" s="560">
        <f>IF('Rent Roll'!$AD13=0,0,IF(AND(BG$3&gt;EOMONTH('Rent Roll'!$AF13,0),BG$3&lt;EOMONTH('Rent Roll'!$AF13,'Rent Roll'!$AG13+1)),1,0))</f>
        <v>0</v>
      </c>
      <c r="BH391" s="560">
        <f>IF('Rent Roll'!$AD13=0,0,IF(AND(BH$3&gt;EOMONTH('Rent Roll'!$AF13,0),BH$3&lt;EOMONTH('Rent Roll'!$AF13,'Rent Roll'!$AG13+1)),1,0))</f>
        <v>0</v>
      </c>
      <c r="BI391" s="560">
        <f>IF('Rent Roll'!$AD13=0,0,IF(AND(BI$3&gt;EOMONTH('Rent Roll'!$AF13,0),BI$3&lt;EOMONTH('Rent Roll'!$AF13,'Rent Roll'!$AG13+1)),1,0))</f>
        <v>0</v>
      </c>
      <c r="BJ391" s="560">
        <f>IF('Rent Roll'!$AD13=0,0,IF(AND(BJ$3&gt;EOMONTH('Rent Roll'!$AF13,0),BJ$3&lt;EOMONTH('Rent Roll'!$AF13,'Rent Roll'!$AG13+1)),1,0))</f>
        <v>0</v>
      </c>
      <c r="BK391" s="560">
        <f>IF('Rent Roll'!$AD13=0,0,IF(AND(BK$3&gt;EOMONTH('Rent Roll'!$AF13,0),BK$3&lt;EOMONTH('Rent Roll'!$AF13,'Rent Roll'!$AG13+1)),1,0))</f>
        <v>0</v>
      </c>
      <c r="BL391" s="560">
        <f>IF('Rent Roll'!$AD13=0,0,IF(AND(BL$3&gt;EOMONTH('Rent Roll'!$AF13,0),BL$3&lt;EOMONTH('Rent Roll'!$AF13,'Rent Roll'!$AG13+1)),1,0))</f>
        <v>0</v>
      </c>
      <c r="BM391" s="560">
        <f>IF('Rent Roll'!$AD13=0,0,IF(AND(BM$3&gt;EOMONTH('Rent Roll'!$AF13,0),BM$3&lt;EOMONTH('Rent Roll'!$AF13,'Rent Roll'!$AG13+1)),1,0))</f>
        <v>0</v>
      </c>
      <c r="BN391" s="765">
        <f>IF('Rent Roll'!$AD13=0,0,IF(AND(BN$3&gt;EOMONTH('Rent Roll'!$AF13,0),BN$3&lt;EOMONTH('Rent Roll'!$AF13,'Rent Roll'!$AG13+1)),1,0))</f>
        <v>0</v>
      </c>
      <c r="BO391" s="766">
        <f>IF('Rent Roll'!$AD13=0,0,IF(AND(BO$3&gt;EOMONTH('Rent Roll'!$AF13,0),BO$3&lt;EOMONTH('Rent Roll'!$AF13,'Rent Roll'!$AG13+1)),1,0))</f>
        <v>0</v>
      </c>
      <c r="BP391" s="560">
        <f>IF('Rent Roll'!$AD13=0,0,IF(AND(BP$3&gt;EOMONTH('Rent Roll'!$AF13,0),BP$3&lt;EOMONTH('Rent Roll'!$AF13,'Rent Roll'!$AG13+1)),1,0))</f>
        <v>0</v>
      </c>
      <c r="BQ391" s="560">
        <f>IF('Rent Roll'!$AD13=0,0,IF(AND(BQ$3&gt;EOMONTH('Rent Roll'!$AF13,0),BQ$3&lt;EOMONTH('Rent Roll'!$AF13,'Rent Roll'!$AG13+1)),1,0))</f>
        <v>0</v>
      </c>
      <c r="BR391" s="560">
        <f>IF('Rent Roll'!$AD13=0,0,IF(AND(BR$3&gt;EOMONTH('Rent Roll'!$AF13,0),BR$3&lt;EOMONTH('Rent Roll'!$AF13,'Rent Roll'!$AG13+1)),1,0))</f>
        <v>0</v>
      </c>
      <c r="BS391" s="560">
        <f>IF('Rent Roll'!$AD13=0,0,IF(AND(BS$3&gt;EOMONTH('Rent Roll'!$AF13,0),BS$3&lt;EOMONTH('Rent Roll'!$AF13,'Rent Roll'!$AG13+1)),1,0))</f>
        <v>0</v>
      </c>
      <c r="BT391" s="560">
        <f>IF('Rent Roll'!$AD13=0,0,IF(AND(BT$3&gt;EOMONTH('Rent Roll'!$AF13,0),BT$3&lt;EOMONTH('Rent Roll'!$AF13,'Rent Roll'!$AG13+1)),1,0))</f>
        <v>0</v>
      </c>
      <c r="BU391" s="560">
        <f>IF('Rent Roll'!$AD13=0,0,IF(AND(BU$3&gt;EOMONTH('Rent Roll'!$AF13,0),BU$3&lt;EOMONTH('Rent Roll'!$AF13,'Rent Roll'!$AG13+1)),1,0))</f>
        <v>0</v>
      </c>
      <c r="BV391" s="560">
        <f>IF('Rent Roll'!$AD13=0,0,IF(AND(BV$3&gt;EOMONTH('Rent Roll'!$AF13,0),BV$3&lt;EOMONTH('Rent Roll'!$AF13,'Rent Roll'!$AG13+1)),1,0))</f>
        <v>0</v>
      </c>
      <c r="BW391" s="560">
        <f>IF('Rent Roll'!$AD13=0,0,IF(AND(BW$3&gt;EOMONTH('Rent Roll'!$AF13,0),BW$3&lt;EOMONTH('Rent Roll'!$AF13,'Rent Roll'!$AG13+1)),1,0))</f>
        <v>0</v>
      </c>
      <c r="BX391" s="560">
        <f>IF('Rent Roll'!$AD13=0,0,IF(AND(BX$3&gt;EOMONTH('Rent Roll'!$AF13,0),BX$3&lt;EOMONTH('Rent Roll'!$AF13,'Rent Roll'!$AG13+1)),1,0))</f>
        <v>0</v>
      </c>
      <c r="BY391" s="560">
        <f>IF('Rent Roll'!$AD13=0,0,IF(AND(BY$3&gt;EOMONTH('Rent Roll'!$AF13,0),BY$3&lt;EOMONTH('Rent Roll'!$AF13,'Rent Roll'!$AG13+1)),1,0))</f>
        <v>0</v>
      </c>
      <c r="BZ391" s="765">
        <f>IF('Rent Roll'!$AD13=0,0,IF(AND(BZ$3&gt;EOMONTH('Rent Roll'!$AF13,0),BZ$3&lt;EOMONTH('Rent Roll'!$AF13,'Rent Roll'!$AG13+1)),1,0))</f>
        <v>0</v>
      </c>
      <c r="CA391" s="766">
        <f>IF('Rent Roll'!$AD13=0,0,IF(AND(CA$3&gt;EOMONTH('Rent Roll'!$AF13,0),CA$3&lt;EOMONTH('Rent Roll'!$AF13,'Rent Roll'!$AG13+1)),1,0))</f>
        <v>0</v>
      </c>
      <c r="CB391" s="560">
        <f>IF('Rent Roll'!$AD13=0,0,IF(AND(CB$3&gt;EOMONTH('Rent Roll'!$AF13,0),CB$3&lt;EOMONTH('Rent Roll'!$AF13,'Rent Roll'!$AG13+1)),1,0))</f>
        <v>0</v>
      </c>
      <c r="CC391" s="560">
        <f>IF('Rent Roll'!$AD13=0,0,IF(AND(CC$3&gt;EOMONTH('Rent Roll'!$AF13,0),CC$3&lt;EOMONTH('Rent Roll'!$AF13,'Rent Roll'!$AG13+1)),1,0))</f>
        <v>0</v>
      </c>
      <c r="CD391" s="560">
        <f>IF('Rent Roll'!$AD13=0,0,IF(AND(CD$3&gt;EOMONTH('Rent Roll'!$AF13,0),CD$3&lt;EOMONTH('Rent Roll'!$AF13,'Rent Roll'!$AG13+1)),1,0))</f>
        <v>0</v>
      </c>
      <c r="CE391" s="560">
        <f>IF('Rent Roll'!$AD13=0,0,IF(AND(CE$3&gt;EOMONTH('Rent Roll'!$AF13,0),CE$3&lt;EOMONTH('Rent Roll'!$AF13,'Rent Roll'!$AG13+1)),1,0))</f>
        <v>0</v>
      </c>
      <c r="CF391" s="560">
        <f>IF('Rent Roll'!$AD13=0,0,IF(AND(CF$3&gt;EOMONTH('Rent Roll'!$AF13,0),CF$3&lt;EOMONTH('Rent Roll'!$AF13,'Rent Roll'!$AG13+1)),1,0))</f>
        <v>0</v>
      </c>
      <c r="CG391" s="560">
        <f>IF('Rent Roll'!$AD13=0,0,IF(AND(CG$3&gt;EOMONTH('Rent Roll'!$AF13,0),CG$3&lt;EOMONTH('Rent Roll'!$AF13,'Rent Roll'!$AG13+1)),1,0))</f>
        <v>0</v>
      </c>
      <c r="CH391" s="560">
        <f>IF('Rent Roll'!$AD13=0,0,IF(AND(CH$3&gt;EOMONTH('Rent Roll'!$AF13,0),CH$3&lt;EOMONTH('Rent Roll'!$AF13,'Rent Roll'!$AG13+1)),1,0))</f>
        <v>0</v>
      </c>
      <c r="CI391" s="560">
        <f>IF('Rent Roll'!$AD13=0,0,IF(AND(CI$3&gt;EOMONTH('Rent Roll'!$AF13,0),CI$3&lt;EOMONTH('Rent Roll'!$AF13,'Rent Roll'!$AG13+1)),1,0))</f>
        <v>0</v>
      </c>
      <c r="CJ391" s="560">
        <f>IF('Rent Roll'!$AD13=0,0,IF(AND(CJ$3&gt;EOMONTH('Rent Roll'!$AF13,0),CJ$3&lt;EOMONTH('Rent Roll'!$AF13,'Rent Roll'!$AG13+1)),1,0))</f>
        <v>0</v>
      </c>
      <c r="CK391" s="560">
        <f>IF('Rent Roll'!$AD13=0,0,IF(AND(CK$3&gt;EOMONTH('Rent Roll'!$AF13,0),CK$3&lt;EOMONTH('Rent Roll'!$AF13,'Rent Roll'!$AG13+1)),1,0))</f>
        <v>0</v>
      </c>
      <c r="CL391" s="765">
        <f>IF('Rent Roll'!$AD13=0,0,IF(AND(CL$3&gt;EOMONTH('Rent Roll'!$AF13,0),CL$3&lt;EOMONTH('Rent Roll'!$AF13,'Rent Roll'!$AG13+1)),1,0))</f>
        <v>0</v>
      </c>
      <c r="CM391" s="766">
        <f>IF('Rent Roll'!$AD13=0,0,IF(AND(CM$3&gt;EOMONTH('Rent Roll'!$AF13,0),CM$3&lt;EOMONTH('Rent Roll'!$AF13,'Rent Roll'!$AG13+1)),1,0))</f>
        <v>0</v>
      </c>
      <c r="CN391" s="560">
        <f>IF('Rent Roll'!$AD13=0,0,IF(AND(CN$3&gt;EOMONTH('Rent Roll'!$AF13,0),CN$3&lt;EOMONTH('Rent Roll'!$AF13,'Rent Roll'!$AG13+1)),1,0))</f>
        <v>0</v>
      </c>
      <c r="CO391" s="560">
        <f>IF('Rent Roll'!$AD13=0,0,IF(AND(CO$3&gt;EOMONTH('Rent Roll'!$AF13,0),CO$3&lt;EOMONTH('Rent Roll'!$AF13,'Rent Roll'!$AG13+1)),1,0))</f>
        <v>0</v>
      </c>
      <c r="CP391" s="560">
        <f>IF('Rent Roll'!$AD13=0,0,IF(AND(CP$3&gt;EOMONTH('Rent Roll'!$AF13,0),CP$3&lt;EOMONTH('Rent Roll'!$AF13,'Rent Roll'!$AG13+1)),1,0))</f>
        <v>0</v>
      </c>
      <c r="CQ391" s="560">
        <f>IF('Rent Roll'!$AD13=0,0,IF(AND(CQ$3&gt;EOMONTH('Rent Roll'!$AF13,0),CQ$3&lt;EOMONTH('Rent Roll'!$AF13,'Rent Roll'!$AG13+1)),1,0))</f>
        <v>0</v>
      </c>
      <c r="CR391" s="560">
        <f>IF('Rent Roll'!$AD13=0,0,IF(AND(CR$3&gt;EOMONTH('Rent Roll'!$AF13,0),CR$3&lt;EOMONTH('Rent Roll'!$AF13,'Rent Roll'!$AG13+1)),1,0))</f>
        <v>0</v>
      </c>
      <c r="CS391" s="560">
        <f>IF('Rent Roll'!$AD13=0,0,IF(AND(CS$3&gt;EOMONTH('Rent Roll'!$AF13,0),CS$3&lt;EOMONTH('Rent Roll'!$AF13,'Rent Roll'!$AG13+1)),1,0))</f>
        <v>0</v>
      </c>
      <c r="CT391" s="560">
        <f>IF('Rent Roll'!$AD13=0,0,IF(AND(CT$3&gt;EOMONTH('Rent Roll'!$AF13,0),CT$3&lt;EOMONTH('Rent Roll'!$AF13,'Rent Roll'!$AG13+1)),1,0))</f>
        <v>0</v>
      </c>
      <c r="CU391" s="560">
        <f>IF('Rent Roll'!$AD13=0,0,IF(AND(CU$3&gt;EOMONTH('Rent Roll'!$AF13,0),CU$3&lt;EOMONTH('Rent Roll'!$AF13,'Rent Roll'!$AG13+1)),1,0))</f>
        <v>0</v>
      </c>
      <c r="CV391" s="560">
        <f>IF('Rent Roll'!$AD13=0,0,IF(AND(CV$3&gt;EOMONTH('Rent Roll'!$AF13,0),CV$3&lt;EOMONTH('Rent Roll'!$AF13,'Rent Roll'!$AG13+1)),1,0))</f>
        <v>0</v>
      </c>
      <c r="CW391" s="560">
        <f>IF('Rent Roll'!$AD13=0,0,IF(AND(CW$3&gt;EOMONTH('Rent Roll'!$AF13,0),CW$3&lt;EOMONTH('Rent Roll'!$AF13,'Rent Roll'!$AG13+1)),1,0))</f>
        <v>0</v>
      </c>
      <c r="CX391" s="765">
        <f>IF('Rent Roll'!$AD13=0,0,IF(AND(CX$3&gt;EOMONTH('Rent Roll'!$AF13,0),CX$3&lt;EOMONTH('Rent Roll'!$AF13,'Rent Roll'!$AG13+1)),1,0))</f>
        <v>0</v>
      </c>
      <c r="CY391" s="766">
        <f>IF('Rent Roll'!$AD13=0,0,IF(AND(CY$3&gt;EOMONTH('Rent Roll'!$AF13,0),CY$3&lt;EOMONTH('Rent Roll'!$AF13,'Rent Roll'!$AG13+1)),1,0))</f>
        <v>0</v>
      </c>
      <c r="CZ391" s="560">
        <f>IF('Rent Roll'!$AD13=0,0,IF(AND(CZ$3&gt;EOMONTH('Rent Roll'!$AF13,0),CZ$3&lt;EOMONTH('Rent Roll'!$AF13,'Rent Roll'!$AG13+1)),1,0))</f>
        <v>0</v>
      </c>
      <c r="DA391" s="560">
        <f>IF('Rent Roll'!$AD13=0,0,IF(AND(DA$3&gt;EOMONTH('Rent Roll'!$AF13,0),DA$3&lt;EOMONTH('Rent Roll'!$AF13,'Rent Roll'!$AG13+1)),1,0))</f>
        <v>0</v>
      </c>
      <c r="DB391" s="560">
        <f>IF('Rent Roll'!$AD13=0,0,IF(AND(DB$3&gt;EOMONTH('Rent Roll'!$AF13,0),DB$3&lt;EOMONTH('Rent Roll'!$AF13,'Rent Roll'!$AG13+1)),1,0))</f>
        <v>0</v>
      </c>
      <c r="DC391" s="560">
        <f>IF('Rent Roll'!$AD13=0,0,IF(AND(DC$3&gt;EOMONTH('Rent Roll'!$AF13,0),DC$3&lt;EOMONTH('Rent Roll'!$AF13,'Rent Roll'!$AG13+1)),1,0))</f>
        <v>0</v>
      </c>
      <c r="DD391" s="560">
        <f>IF('Rent Roll'!$AD13=0,0,IF(AND(DD$3&gt;EOMONTH('Rent Roll'!$AF13,0),DD$3&lt;EOMONTH('Rent Roll'!$AF13,'Rent Roll'!$AG13+1)),1,0))</f>
        <v>0</v>
      </c>
      <c r="DE391" s="560">
        <f>IF('Rent Roll'!$AD13=0,0,IF(AND(DE$3&gt;EOMONTH('Rent Roll'!$AF13,0),DE$3&lt;EOMONTH('Rent Roll'!$AF13,'Rent Roll'!$AG13+1)),1,0))</f>
        <v>0</v>
      </c>
      <c r="DF391" s="560">
        <f>IF('Rent Roll'!$AD13=0,0,IF(AND(DF$3&gt;EOMONTH('Rent Roll'!$AF13,0),DF$3&lt;EOMONTH('Rent Roll'!$AF13,'Rent Roll'!$AG13+1)),1,0))</f>
        <v>0</v>
      </c>
      <c r="DG391" s="560">
        <f>IF('Rent Roll'!$AD13=0,0,IF(AND(DG$3&gt;EOMONTH('Rent Roll'!$AF13,0),DG$3&lt;EOMONTH('Rent Roll'!$AF13,'Rent Roll'!$AG13+1)),1,0))</f>
        <v>0</v>
      </c>
      <c r="DH391" s="560">
        <f>IF('Rent Roll'!$AD13=0,0,IF(AND(DH$3&gt;EOMONTH('Rent Roll'!$AF13,0),DH$3&lt;EOMONTH('Rent Roll'!$AF13,'Rent Roll'!$AG13+1)),1,0))</f>
        <v>0</v>
      </c>
      <c r="DI391" s="560">
        <f>IF('Rent Roll'!$AD13=0,0,IF(AND(DI$3&gt;EOMONTH('Rent Roll'!$AF13,0),DI$3&lt;EOMONTH('Rent Roll'!$AF13,'Rent Roll'!$AG13+1)),1,0))</f>
        <v>0</v>
      </c>
      <c r="DJ391" s="765">
        <f>IF('Rent Roll'!$AD13=0,0,IF(AND(DJ$3&gt;EOMONTH('Rent Roll'!$AF13,0),DJ$3&lt;EOMONTH('Rent Roll'!$AF13,'Rent Roll'!$AG13+1)),1,0))</f>
        <v>0</v>
      </c>
      <c r="DK391" s="766">
        <f>IF('Rent Roll'!$AD13=0,0,IF(AND(DK$3&gt;EOMONTH('Rent Roll'!$AF13,0),DK$3&lt;EOMONTH('Rent Roll'!$AF13,'Rent Roll'!$AG13+1)),1,0))</f>
        <v>0</v>
      </c>
      <c r="DL391" s="560">
        <f>IF('Rent Roll'!$AD13=0,0,IF(AND(DL$3&gt;EOMONTH('Rent Roll'!$AF13,0),DL$3&lt;EOMONTH('Rent Roll'!$AF13,'Rent Roll'!$AG13+1)),1,0))</f>
        <v>0</v>
      </c>
      <c r="DM391" s="560">
        <f>IF('Rent Roll'!$AD13=0,0,IF(AND(DM$3&gt;EOMONTH('Rent Roll'!$AF13,0),DM$3&lt;EOMONTH('Rent Roll'!$AF13,'Rent Roll'!$AG13+1)),1,0))</f>
        <v>0</v>
      </c>
      <c r="DN391" s="560">
        <f>IF('Rent Roll'!$AD13=0,0,IF(AND(DN$3&gt;EOMONTH('Rent Roll'!$AF13,0),DN$3&lt;EOMONTH('Rent Roll'!$AF13,'Rent Roll'!$AG13+1)),1,0))</f>
        <v>0</v>
      </c>
      <c r="DO391" s="560">
        <f>IF('Rent Roll'!$AD13=0,0,IF(AND(DO$3&gt;EOMONTH('Rent Roll'!$AF13,0),DO$3&lt;EOMONTH('Rent Roll'!$AF13,'Rent Roll'!$AG13+1)),1,0))</f>
        <v>0</v>
      </c>
      <c r="DP391" s="560">
        <f>IF('Rent Roll'!$AD13=0,0,IF(AND(DP$3&gt;EOMONTH('Rent Roll'!$AF13,0),DP$3&lt;EOMONTH('Rent Roll'!$AF13,'Rent Roll'!$AG13+1)),1,0))</f>
        <v>0</v>
      </c>
      <c r="DQ391" s="560">
        <f>IF('Rent Roll'!$AD13=0,0,IF(AND(DQ$3&gt;EOMONTH('Rent Roll'!$AF13,0),DQ$3&lt;EOMONTH('Rent Roll'!$AF13,'Rent Roll'!$AG13+1)),1,0))</f>
        <v>0</v>
      </c>
      <c r="DR391" s="560">
        <f>IF('Rent Roll'!$AD13=0,0,IF(AND(DR$3&gt;EOMONTH('Rent Roll'!$AF13,0),DR$3&lt;EOMONTH('Rent Roll'!$AF13,'Rent Roll'!$AG13+1)),1,0))</f>
        <v>0</v>
      </c>
      <c r="DS391" s="560">
        <f>IF('Rent Roll'!$AD13=0,0,IF(AND(DS$3&gt;EOMONTH('Rent Roll'!$AF13,0),DS$3&lt;EOMONTH('Rent Roll'!$AF13,'Rent Roll'!$AG13+1)),1,0))</f>
        <v>0</v>
      </c>
      <c r="DT391" s="560">
        <f>IF('Rent Roll'!$AD13=0,0,IF(AND(DT$3&gt;EOMONTH('Rent Roll'!$AF13,0),DT$3&lt;EOMONTH('Rent Roll'!$AF13,'Rent Roll'!$AG13+1)),1,0))</f>
        <v>0</v>
      </c>
      <c r="DU391" s="560">
        <f>IF('Rent Roll'!$AD13=0,0,IF(AND(DU$3&gt;EOMONTH('Rent Roll'!$AF13,0),DU$3&lt;EOMONTH('Rent Roll'!$AF13,'Rent Roll'!$AG13+1)),1,0))</f>
        <v>0</v>
      </c>
      <c r="DV391" s="560">
        <f>IF('Rent Roll'!$AD13=0,0,IF(AND(DV$3&gt;EOMONTH('Rent Roll'!$AF13,0),DV$3&lt;EOMONTH('Rent Roll'!$AF13,'Rent Roll'!$AG13+1)),1,0))</f>
        <v>0</v>
      </c>
    </row>
    <row r="392" spans="1:126" s="565" customFormat="1" ht="12" customHeight="1" outlineLevel="1" x14ac:dyDescent="0.4">
      <c r="A392" s="731"/>
      <c r="B392" s="564" t="str">
        <f>'Rent Roll'!$B14</f>
        <v>지하1층</v>
      </c>
      <c r="C392" s="575" t="s">
        <v>82</v>
      </c>
      <c r="E392" s="566"/>
      <c r="F392" s="777">
        <f>IF('Rent Roll'!$AD14=0,0,IF(AND(F$3&gt;EOMONTH('Rent Roll'!$AF14,0),F$3&lt;EOMONTH('Rent Roll'!$AF14,'Rent Roll'!$AG14+1)),1,0))</f>
        <v>0</v>
      </c>
      <c r="G392" s="766">
        <f>IF('Rent Roll'!$AD14=0,0,IF(AND(G$3&gt;EOMONTH('Rent Roll'!$AF14,0),G$3&lt;EOMONTH('Rent Roll'!$AF14,'Rent Roll'!$AG14+1)),1,0))</f>
        <v>0</v>
      </c>
      <c r="H392" s="560">
        <f>IF('Rent Roll'!$AD14=0,0,IF(AND(H$3&gt;EOMONTH('Rent Roll'!$AF14,0),H$3&lt;EOMONTH('Rent Roll'!$AF14,'Rent Roll'!$AG14+1)),1,0))</f>
        <v>1</v>
      </c>
      <c r="I392" s="560">
        <f>IF('Rent Roll'!$AD14=0,0,IF(AND(I$3&gt;EOMONTH('Rent Roll'!$AF14,0),I$3&lt;EOMONTH('Rent Roll'!$AF14,'Rent Roll'!$AG14+1)),1,0))</f>
        <v>1</v>
      </c>
      <c r="J392" s="560">
        <f>IF('Rent Roll'!$AD14=0,0,IF(AND(J$3&gt;EOMONTH('Rent Roll'!$AF14,0),J$3&lt;EOMONTH('Rent Roll'!$AF14,'Rent Roll'!$AG14+1)),1,0))</f>
        <v>1</v>
      </c>
      <c r="K392" s="560">
        <f>IF('Rent Roll'!$AD14=0,0,IF(AND(K$3&gt;EOMONTH('Rent Roll'!$AF14,0),K$3&lt;EOMONTH('Rent Roll'!$AF14,'Rent Roll'!$AG14+1)),1,0))</f>
        <v>0</v>
      </c>
      <c r="L392" s="560">
        <f>IF('Rent Roll'!$AD14=0,0,IF(AND(L$3&gt;EOMONTH('Rent Roll'!$AF14,0),L$3&lt;EOMONTH('Rent Roll'!$AF14,'Rent Roll'!$AG14+1)),1,0))</f>
        <v>0</v>
      </c>
      <c r="M392" s="560">
        <f>IF('Rent Roll'!$AD14=0,0,IF(AND(M$3&gt;EOMONTH('Rent Roll'!$AF14,0),M$3&lt;EOMONTH('Rent Roll'!$AF14,'Rent Roll'!$AG14+1)),1,0))</f>
        <v>0</v>
      </c>
      <c r="N392" s="560">
        <f>IF('Rent Roll'!$AD14=0,0,IF(AND(N$3&gt;EOMONTH('Rent Roll'!$AF14,0),N$3&lt;EOMONTH('Rent Roll'!$AF14,'Rent Roll'!$AG14+1)),1,0))</f>
        <v>0</v>
      </c>
      <c r="O392" s="560">
        <f>IF('Rent Roll'!$AD14=0,0,IF(AND(O$3&gt;EOMONTH('Rent Roll'!$AF14,0),O$3&lt;EOMONTH('Rent Roll'!$AF14,'Rent Roll'!$AG14+1)),1,0))</f>
        <v>0</v>
      </c>
      <c r="P392" s="560">
        <f>IF('Rent Roll'!$AD14=0,0,IF(AND(P$3&gt;EOMONTH('Rent Roll'!$AF14,0),P$3&lt;EOMONTH('Rent Roll'!$AF14,'Rent Roll'!$AG14+1)),1,0))</f>
        <v>0</v>
      </c>
      <c r="Q392" s="560">
        <f>IF('Rent Roll'!$AD14=0,0,IF(AND(Q$3&gt;EOMONTH('Rent Roll'!$AF14,0),Q$3&lt;EOMONTH('Rent Roll'!$AF14,'Rent Roll'!$AG14+1)),1,0))</f>
        <v>0</v>
      </c>
      <c r="R392" s="765">
        <f>IF('Rent Roll'!$AD14=0,0,IF(AND(R$3&gt;EOMONTH('Rent Roll'!$AF14,0),R$3&lt;EOMONTH('Rent Roll'!$AF14,'Rent Roll'!$AG14+1)),1,0))</f>
        <v>0</v>
      </c>
      <c r="S392" s="766">
        <f>IF('Rent Roll'!$AD14=0,0,IF(AND(S$3&gt;EOMONTH('Rent Roll'!$AF14,0),S$3&lt;EOMONTH('Rent Roll'!$AF14,'Rent Roll'!$AG14+1)),1,0))</f>
        <v>0</v>
      </c>
      <c r="T392" s="560">
        <f>IF('Rent Roll'!$AD14=0,0,IF(AND(T$3&gt;EOMONTH('Rent Roll'!$AF14,0),T$3&lt;EOMONTH('Rent Roll'!$AF14,'Rent Roll'!$AG14+1)),1,0))</f>
        <v>0</v>
      </c>
      <c r="U392" s="560">
        <f>IF('Rent Roll'!$AD14=0,0,IF(AND(U$3&gt;EOMONTH('Rent Roll'!$AF14,0),U$3&lt;EOMONTH('Rent Roll'!$AF14,'Rent Roll'!$AG14+1)),1,0))</f>
        <v>0</v>
      </c>
      <c r="V392" s="560">
        <f>IF('Rent Roll'!$AD14=0,0,IF(AND(V$3&gt;EOMONTH('Rent Roll'!$AF14,0),V$3&lt;EOMONTH('Rent Roll'!$AF14,'Rent Roll'!$AG14+1)),1,0))</f>
        <v>0</v>
      </c>
      <c r="W392" s="560">
        <f>IF('Rent Roll'!$AD14=0,0,IF(AND(W$3&gt;EOMONTH('Rent Roll'!$AF14,0),W$3&lt;EOMONTH('Rent Roll'!$AF14,'Rent Roll'!$AG14+1)),1,0))</f>
        <v>0</v>
      </c>
      <c r="X392" s="560">
        <f>IF('Rent Roll'!$AD14=0,0,IF(AND(X$3&gt;EOMONTH('Rent Roll'!$AF14,0),X$3&lt;EOMONTH('Rent Roll'!$AF14,'Rent Roll'!$AG14+1)),1,0))</f>
        <v>0</v>
      </c>
      <c r="Y392" s="560">
        <f>IF('Rent Roll'!$AD14=0,0,IF(AND(Y$3&gt;EOMONTH('Rent Roll'!$AF14,0),Y$3&lt;EOMONTH('Rent Roll'!$AF14,'Rent Roll'!$AG14+1)),1,0))</f>
        <v>0</v>
      </c>
      <c r="Z392" s="560">
        <f>IF('Rent Roll'!$AD14=0,0,IF(AND(Z$3&gt;EOMONTH('Rent Roll'!$AF14,0),Z$3&lt;EOMONTH('Rent Roll'!$AF14,'Rent Roll'!$AG14+1)),1,0))</f>
        <v>0</v>
      </c>
      <c r="AA392" s="560">
        <f>IF('Rent Roll'!$AD14=0,0,IF(AND(AA$3&gt;EOMONTH('Rent Roll'!$AF14,0),AA$3&lt;EOMONTH('Rent Roll'!$AF14,'Rent Roll'!$AG14+1)),1,0))</f>
        <v>0</v>
      </c>
      <c r="AB392" s="560">
        <f>IF('Rent Roll'!$AD14=0,0,IF(AND(AB$3&gt;EOMONTH('Rent Roll'!$AF14,0),AB$3&lt;EOMONTH('Rent Roll'!$AF14,'Rent Roll'!$AG14+1)),1,0))</f>
        <v>0</v>
      </c>
      <c r="AC392" s="560">
        <f>IF('Rent Roll'!$AD14=0,0,IF(AND(AC$3&gt;EOMONTH('Rent Roll'!$AF14,0),AC$3&lt;EOMONTH('Rent Roll'!$AF14,'Rent Roll'!$AG14+1)),1,0))</f>
        <v>0</v>
      </c>
      <c r="AD392" s="765">
        <f>IF('Rent Roll'!$AD14=0,0,IF(AND(AD$3&gt;EOMONTH('Rent Roll'!$AF14,0),AD$3&lt;EOMONTH('Rent Roll'!$AF14,'Rent Roll'!$AG14+1)),1,0))</f>
        <v>0</v>
      </c>
      <c r="AE392" s="766">
        <f>IF('Rent Roll'!$AD14=0,0,IF(AND(AE$3&gt;EOMONTH('Rent Roll'!$AF14,0),AE$3&lt;EOMONTH('Rent Roll'!$AF14,'Rent Roll'!$AG14+1)),1,0))</f>
        <v>0</v>
      </c>
      <c r="AF392" s="560">
        <f>IF('Rent Roll'!$AD14=0,0,IF(AND(AF$3&gt;EOMONTH('Rent Roll'!$AF14,0),AF$3&lt;EOMONTH('Rent Roll'!$AF14,'Rent Roll'!$AG14+1)),1,0))</f>
        <v>0</v>
      </c>
      <c r="AG392" s="560">
        <f>IF('Rent Roll'!$AD14=0,0,IF(AND(AG$3&gt;EOMONTH('Rent Roll'!$AF14,0),AG$3&lt;EOMONTH('Rent Roll'!$AF14,'Rent Roll'!$AG14+1)),1,0))</f>
        <v>0</v>
      </c>
      <c r="AH392" s="560">
        <f>IF('Rent Roll'!$AD14=0,0,IF(AND(AH$3&gt;EOMONTH('Rent Roll'!$AF14,0),AH$3&lt;EOMONTH('Rent Roll'!$AF14,'Rent Roll'!$AG14+1)),1,0))</f>
        <v>0</v>
      </c>
      <c r="AI392" s="560">
        <f>IF('Rent Roll'!$AD14=0,0,IF(AND(AI$3&gt;EOMONTH('Rent Roll'!$AF14,0),AI$3&lt;EOMONTH('Rent Roll'!$AF14,'Rent Roll'!$AG14+1)),1,0))</f>
        <v>0</v>
      </c>
      <c r="AJ392" s="560">
        <f>IF('Rent Roll'!$AD14=0,0,IF(AND(AJ$3&gt;EOMONTH('Rent Roll'!$AF14,0),AJ$3&lt;EOMONTH('Rent Roll'!$AF14,'Rent Roll'!$AG14+1)),1,0))</f>
        <v>0</v>
      </c>
      <c r="AK392" s="560">
        <f>IF('Rent Roll'!$AD14=0,0,IF(AND(AK$3&gt;EOMONTH('Rent Roll'!$AF14,0),AK$3&lt;EOMONTH('Rent Roll'!$AF14,'Rent Roll'!$AG14+1)),1,0))</f>
        <v>0</v>
      </c>
      <c r="AL392" s="560">
        <f>IF('Rent Roll'!$AD14=0,0,IF(AND(AL$3&gt;EOMONTH('Rent Roll'!$AF14,0),AL$3&lt;EOMONTH('Rent Roll'!$AF14,'Rent Roll'!$AG14+1)),1,0))</f>
        <v>0</v>
      </c>
      <c r="AM392" s="560">
        <f>IF('Rent Roll'!$AD14=0,0,IF(AND(AM$3&gt;EOMONTH('Rent Roll'!$AF14,0),AM$3&lt;EOMONTH('Rent Roll'!$AF14,'Rent Roll'!$AG14+1)),1,0))</f>
        <v>0</v>
      </c>
      <c r="AN392" s="560">
        <f>IF('Rent Roll'!$AD14=0,0,IF(AND(AN$3&gt;EOMONTH('Rent Roll'!$AF14,0),AN$3&lt;EOMONTH('Rent Roll'!$AF14,'Rent Roll'!$AG14+1)),1,0))</f>
        <v>0</v>
      </c>
      <c r="AO392" s="560">
        <f>IF('Rent Roll'!$AD14=0,0,IF(AND(AO$3&gt;EOMONTH('Rent Roll'!$AF14,0),AO$3&lt;EOMONTH('Rent Roll'!$AF14,'Rent Roll'!$AG14+1)),1,0))</f>
        <v>0</v>
      </c>
      <c r="AP392" s="765">
        <f>IF('Rent Roll'!$AD14=0,0,IF(AND(AP$3&gt;EOMONTH('Rent Roll'!$AF14,0),AP$3&lt;EOMONTH('Rent Roll'!$AF14,'Rent Roll'!$AG14+1)),1,0))</f>
        <v>0</v>
      </c>
      <c r="AQ392" s="766">
        <f>IF('Rent Roll'!$AD14=0,0,IF(AND(AQ$3&gt;EOMONTH('Rent Roll'!$AF14,0),AQ$3&lt;EOMONTH('Rent Roll'!$AF14,'Rent Roll'!$AG14+1)),1,0))</f>
        <v>0</v>
      </c>
      <c r="AR392" s="560">
        <f>IF('Rent Roll'!$AD14=0,0,IF(AND(AR$3&gt;EOMONTH('Rent Roll'!$AF14,0),AR$3&lt;EOMONTH('Rent Roll'!$AF14,'Rent Roll'!$AG14+1)),1,0))</f>
        <v>0</v>
      </c>
      <c r="AS392" s="560">
        <f>IF('Rent Roll'!$AD14=0,0,IF(AND(AS$3&gt;EOMONTH('Rent Roll'!$AF14,0),AS$3&lt;EOMONTH('Rent Roll'!$AF14,'Rent Roll'!$AG14+1)),1,0))</f>
        <v>0</v>
      </c>
      <c r="AT392" s="560">
        <f>IF('Rent Roll'!$AD14=0,0,IF(AND(AT$3&gt;EOMONTH('Rent Roll'!$AF14,0),AT$3&lt;EOMONTH('Rent Roll'!$AF14,'Rent Roll'!$AG14+1)),1,0))</f>
        <v>0</v>
      </c>
      <c r="AU392" s="560">
        <f>IF('Rent Roll'!$AD14=0,0,IF(AND(AU$3&gt;EOMONTH('Rent Roll'!$AF14,0),AU$3&lt;EOMONTH('Rent Roll'!$AF14,'Rent Roll'!$AG14+1)),1,0))</f>
        <v>0</v>
      </c>
      <c r="AV392" s="560">
        <f>IF('Rent Roll'!$AD14=0,0,IF(AND(AV$3&gt;EOMONTH('Rent Roll'!$AF14,0),AV$3&lt;EOMONTH('Rent Roll'!$AF14,'Rent Roll'!$AG14+1)),1,0))</f>
        <v>0</v>
      </c>
      <c r="AW392" s="560">
        <f>IF('Rent Roll'!$AD14=0,0,IF(AND(AW$3&gt;EOMONTH('Rent Roll'!$AF14,0),AW$3&lt;EOMONTH('Rent Roll'!$AF14,'Rent Roll'!$AG14+1)),1,0))</f>
        <v>0</v>
      </c>
      <c r="AX392" s="560">
        <f>IF('Rent Roll'!$AD14=0,0,IF(AND(AX$3&gt;EOMONTH('Rent Roll'!$AF14,0),AX$3&lt;EOMONTH('Rent Roll'!$AF14,'Rent Roll'!$AG14+1)),1,0))</f>
        <v>0</v>
      </c>
      <c r="AY392" s="560">
        <f>IF('Rent Roll'!$AD14=0,0,IF(AND(AY$3&gt;EOMONTH('Rent Roll'!$AF14,0),AY$3&lt;EOMONTH('Rent Roll'!$AF14,'Rent Roll'!$AG14+1)),1,0))</f>
        <v>0</v>
      </c>
      <c r="AZ392" s="560">
        <f>IF('Rent Roll'!$AD14=0,0,IF(AND(AZ$3&gt;EOMONTH('Rent Roll'!$AF14,0),AZ$3&lt;EOMONTH('Rent Roll'!$AF14,'Rent Roll'!$AG14+1)),1,0))</f>
        <v>0</v>
      </c>
      <c r="BA392" s="560">
        <f>IF('Rent Roll'!$AD14=0,0,IF(AND(BA$3&gt;EOMONTH('Rent Roll'!$AF14,0),BA$3&lt;EOMONTH('Rent Roll'!$AF14,'Rent Roll'!$AG14+1)),1,0))</f>
        <v>0</v>
      </c>
      <c r="BB392" s="765">
        <f>IF('Rent Roll'!$AD14=0,0,IF(AND(BB$3&gt;EOMONTH('Rent Roll'!$AF14,0),BB$3&lt;EOMONTH('Rent Roll'!$AF14,'Rent Roll'!$AG14+1)),1,0))</f>
        <v>0</v>
      </c>
      <c r="BC392" s="766">
        <f>IF('Rent Roll'!$AD14=0,0,IF(AND(BC$3&gt;EOMONTH('Rent Roll'!$AF14,0),BC$3&lt;EOMONTH('Rent Roll'!$AF14,'Rent Roll'!$AG14+1)),1,0))</f>
        <v>0</v>
      </c>
      <c r="BD392" s="560">
        <f>IF('Rent Roll'!$AD14=0,0,IF(AND(BD$3&gt;EOMONTH('Rent Roll'!$AF14,0),BD$3&lt;EOMONTH('Rent Roll'!$AF14,'Rent Roll'!$AG14+1)),1,0))</f>
        <v>0</v>
      </c>
      <c r="BE392" s="560">
        <f>IF('Rent Roll'!$AD14=0,0,IF(AND(BE$3&gt;EOMONTH('Rent Roll'!$AF14,0),BE$3&lt;EOMONTH('Rent Roll'!$AF14,'Rent Roll'!$AG14+1)),1,0))</f>
        <v>0</v>
      </c>
      <c r="BF392" s="560">
        <f>IF('Rent Roll'!$AD14=0,0,IF(AND(BF$3&gt;EOMONTH('Rent Roll'!$AF14,0),BF$3&lt;EOMONTH('Rent Roll'!$AF14,'Rent Roll'!$AG14+1)),1,0))</f>
        <v>0</v>
      </c>
      <c r="BG392" s="560">
        <f>IF('Rent Roll'!$AD14=0,0,IF(AND(BG$3&gt;EOMONTH('Rent Roll'!$AF14,0),BG$3&lt;EOMONTH('Rent Roll'!$AF14,'Rent Roll'!$AG14+1)),1,0))</f>
        <v>0</v>
      </c>
      <c r="BH392" s="560">
        <f>IF('Rent Roll'!$AD14=0,0,IF(AND(BH$3&gt;EOMONTH('Rent Roll'!$AF14,0),BH$3&lt;EOMONTH('Rent Roll'!$AF14,'Rent Roll'!$AG14+1)),1,0))</f>
        <v>0</v>
      </c>
      <c r="BI392" s="560">
        <f>IF('Rent Roll'!$AD14=0,0,IF(AND(BI$3&gt;EOMONTH('Rent Roll'!$AF14,0),BI$3&lt;EOMONTH('Rent Roll'!$AF14,'Rent Roll'!$AG14+1)),1,0))</f>
        <v>0</v>
      </c>
      <c r="BJ392" s="560">
        <f>IF('Rent Roll'!$AD14=0,0,IF(AND(BJ$3&gt;EOMONTH('Rent Roll'!$AF14,0),BJ$3&lt;EOMONTH('Rent Roll'!$AF14,'Rent Roll'!$AG14+1)),1,0))</f>
        <v>0</v>
      </c>
      <c r="BK392" s="560">
        <f>IF('Rent Roll'!$AD14=0,0,IF(AND(BK$3&gt;EOMONTH('Rent Roll'!$AF14,0),BK$3&lt;EOMONTH('Rent Roll'!$AF14,'Rent Roll'!$AG14+1)),1,0))</f>
        <v>0</v>
      </c>
      <c r="BL392" s="560">
        <f>IF('Rent Roll'!$AD14=0,0,IF(AND(BL$3&gt;EOMONTH('Rent Roll'!$AF14,0),BL$3&lt;EOMONTH('Rent Roll'!$AF14,'Rent Roll'!$AG14+1)),1,0))</f>
        <v>0</v>
      </c>
      <c r="BM392" s="560">
        <f>IF('Rent Roll'!$AD14=0,0,IF(AND(BM$3&gt;EOMONTH('Rent Roll'!$AF14,0),BM$3&lt;EOMONTH('Rent Roll'!$AF14,'Rent Roll'!$AG14+1)),1,0))</f>
        <v>0</v>
      </c>
      <c r="BN392" s="765">
        <f>IF('Rent Roll'!$AD14=0,0,IF(AND(BN$3&gt;EOMONTH('Rent Roll'!$AF14,0),BN$3&lt;EOMONTH('Rent Roll'!$AF14,'Rent Roll'!$AG14+1)),1,0))</f>
        <v>0</v>
      </c>
      <c r="BO392" s="766">
        <f>IF('Rent Roll'!$AD14=0,0,IF(AND(BO$3&gt;EOMONTH('Rent Roll'!$AF14,0),BO$3&lt;EOMONTH('Rent Roll'!$AF14,'Rent Roll'!$AG14+1)),1,0))</f>
        <v>0</v>
      </c>
      <c r="BP392" s="560">
        <f>IF('Rent Roll'!$AD14=0,0,IF(AND(BP$3&gt;EOMONTH('Rent Roll'!$AF14,0),BP$3&lt;EOMONTH('Rent Roll'!$AF14,'Rent Roll'!$AG14+1)),1,0))</f>
        <v>0</v>
      </c>
      <c r="BQ392" s="560">
        <f>IF('Rent Roll'!$AD14=0,0,IF(AND(BQ$3&gt;EOMONTH('Rent Roll'!$AF14,0),BQ$3&lt;EOMONTH('Rent Roll'!$AF14,'Rent Roll'!$AG14+1)),1,0))</f>
        <v>0</v>
      </c>
      <c r="BR392" s="560">
        <f>IF('Rent Roll'!$AD14=0,0,IF(AND(BR$3&gt;EOMONTH('Rent Roll'!$AF14,0),BR$3&lt;EOMONTH('Rent Roll'!$AF14,'Rent Roll'!$AG14+1)),1,0))</f>
        <v>0</v>
      </c>
      <c r="BS392" s="560">
        <f>IF('Rent Roll'!$AD14=0,0,IF(AND(BS$3&gt;EOMONTH('Rent Roll'!$AF14,0),BS$3&lt;EOMONTH('Rent Roll'!$AF14,'Rent Roll'!$AG14+1)),1,0))</f>
        <v>0</v>
      </c>
      <c r="BT392" s="560">
        <f>IF('Rent Roll'!$AD14=0,0,IF(AND(BT$3&gt;EOMONTH('Rent Roll'!$AF14,0),BT$3&lt;EOMONTH('Rent Roll'!$AF14,'Rent Roll'!$AG14+1)),1,0))</f>
        <v>0</v>
      </c>
      <c r="BU392" s="560">
        <f>IF('Rent Roll'!$AD14=0,0,IF(AND(BU$3&gt;EOMONTH('Rent Roll'!$AF14,0),BU$3&lt;EOMONTH('Rent Roll'!$AF14,'Rent Roll'!$AG14+1)),1,0))</f>
        <v>0</v>
      </c>
      <c r="BV392" s="560">
        <f>IF('Rent Roll'!$AD14=0,0,IF(AND(BV$3&gt;EOMONTH('Rent Roll'!$AF14,0),BV$3&lt;EOMONTH('Rent Roll'!$AF14,'Rent Roll'!$AG14+1)),1,0))</f>
        <v>0</v>
      </c>
      <c r="BW392" s="560">
        <f>IF('Rent Roll'!$AD14=0,0,IF(AND(BW$3&gt;EOMONTH('Rent Roll'!$AF14,0),BW$3&lt;EOMONTH('Rent Roll'!$AF14,'Rent Roll'!$AG14+1)),1,0))</f>
        <v>0</v>
      </c>
      <c r="BX392" s="560">
        <f>IF('Rent Roll'!$AD14=0,0,IF(AND(BX$3&gt;EOMONTH('Rent Roll'!$AF14,0),BX$3&lt;EOMONTH('Rent Roll'!$AF14,'Rent Roll'!$AG14+1)),1,0))</f>
        <v>0</v>
      </c>
      <c r="BY392" s="560">
        <f>IF('Rent Roll'!$AD14=0,0,IF(AND(BY$3&gt;EOMONTH('Rent Roll'!$AF14,0),BY$3&lt;EOMONTH('Rent Roll'!$AF14,'Rent Roll'!$AG14+1)),1,0))</f>
        <v>0</v>
      </c>
      <c r="BZ392" s="765">
        <f>IF('Rent Roll'!$AD14=0,0,IF(AND(BZ$3&gt;EOMONTH('Rent Roll'!$AF14,0),BZ$3&lt;EOMONTH('Rent Roll'!$AF14,'Rent Roll'!$AG14+1)),1,0))</f>
        <v>0</v>
      </c>
      <c r="CA392" s="766">
        <f>IF('Rent Roll'!$AD14=0,0,IF(AND(CA$3&gt;EOMONTH('Rent Roll'!$AF14,0),CA$3&lt;EOMONTH('Rent Roll'!$AF14,'Rent Roll'!$AG14+1)),1,0))</f>
        <v>0</v>
      </c>
      <c r="CB392" s="560">
        <f>IF('Rent Roll'!$AD14=0,0,IF(AND(CB$3&gt;EOMONTH('Rent Roll'!$AF14,0),CB$3&lt;EOMONTH('Rent Roll'!$AF14,'Rent Roll'!$AG14+1)),1,0))</f>
        <v>0</v>
      </c>
      <c r="CC392" s="560">
        <f>IF('Rent Roll'!$AD14=0,0,IF(AND(CC$3&gt;EOMONTH('Rent Roll'!$AF14,0),CC$3&lt;EOMONTH('Rent Roll'!$AF14,'Rent Roll'!$AG14+1)),1,0))</f>
        <v>0</v>
      </c>
      <c r="CD392" s="560">
        <f>IF('Rent Roll'!$AD14=0,0,IF(AND(CD$3&gt;EOMONTH('Rent Roll'!$AF14,0),CD$3&lt;EOMONTH('Rent Roll'!$AF14,'Rent Roll'!$AG14+1)),1,0))</f>
        <v>0</v>
      </c>
      <c r="CE392" s="560">
        <f>IF('Rent Roll'!$AD14=0,0,IF(AND(CE$3&gt;EOMONTH('Rent Roll'!$AF14,0),CE$3&lt;EOMONTH('Rent Roll'!$AF14,'Rent Roll'!$AG14+1)),1,0))</f>
        <v>0</v>
      </c>
      <c r="CF392" s="560">
        <f>IF('Rent Roll'!$AD14=0,0,IF(AND(CF$3&gt;EOMONTH('Rent Roll'!$AF14,0),CF$3&lt;EOMONTH('Rent Roll'!$AF14,'Rent Roll'!$AG14+1)),1,0))</f>
        <v>0</v>
      </c>
      <c r="CG392" s="560">
        <f>IF('Rent Roll'!$AD14=0,0,IF(AND(CG$3&gt;EOMONTH('Rent Roll'!$AF14,0),CG$3&lt;EOMONTH('Rent Roll'!$AF14,'Rent Roll'!$AG14+1)),1,0))</f>
        <v>0</v>
      </c>
      <c r="CH392" s="560">
        <f>IF('Rent Roll'!$AD14=0,0,IF(AND(CH$3&gt;EOMONTH('Rent Roll'!$AF14,0),CH$3&lt;EOMONTH('Rent Roll'!$AF14,'Rent Roll'!$AG14+1)),1,0))</f>
        <v>0</v>
      </c>
      <c r="CI392" s="560">
        <f>IF('Rent Roll'!$AD14=0,0,IF(AND(CI$3&gt;EOMONTH('Rent Roll'!$AF14,0),CI$3&lt;EOMONTH('Rent Roll'!$AF14,'Rent Roll'!$AG14+1)),1,0))</f>
        <v>0</v>
      </c>
      <c r="CJ392" s="560">
        <f>IF('Rent Roll'!$AD14=0,0,IF(AND(CJ$3&gt;EOMONTH('Rent Roll'!$AF14,0),CJ$3&lt;EOMONTH('Rent Roll'!$AF14,'Rent Roll'!$AG14+1)),1,0))</f>
        <v>0</v>
      </c>
      <c r="CK392" s="560">
        <f>IF('Rent Roll'!$AD14=0,0,IF(AND(CK$3&gt;EOMONTH('Rent Roll'!$AF14,0),CK$3&lt;EOMONTH('Rent Roll'!$AF14,'Rent Roll'!$AG14+1)),1,0))</f>
        <v>0</v>
      </c>
      <c r="CL392" s="765">
        <f>IF('Rent Roll'!$AD14=0,0,IF(AND(CL$3&gt;EOMONTH('Rent Roll'!$AF14,0),CL$3&lt;EOMONTH('Rent Roll'!$AF14,'Rent Roll'!$AG14+1)),1,0))</f>
        <v>0</v>
      </c>
      <c r="CM392" s="766">
        <f>IF('Rent Roll'!$AD14=0,0,IF(AND(CM$3&gt;EOMONTH('Rent Roll'!$AF14,0),CM$3&lt;EOMONTH('Rent Roll'!$AF14,'Rent Roll'!$AG14+1)),1,0))</f>
        <v>0</v>
      </c>
      <c r="CN392" s="560">
        <f>IF('Rent Roll'!$AD14=0,0,IF(AND(CN$3&gt;EOMONTH('Rent Roll'!$AF14,0),CN$3&lt;EOMONTH('Rent Roll'!$AF14,'Rent Roll'!$AG14+1)),1,0))</f>
        <v>0</v>
      </c>
      <c r="CO392" s="560">
        <f>IF('Rent Roll'!$AD14=0,0,IF(AND(CO$3&gt;EOMONTH('Rent Roll'!$AF14,0),CO$3&lt;EOMONTH('Rent Roll'!$AF14,'Rent Roll'!$AG14+1)),1,0))</f>
        <v>0</v>
      </c>
      <c r="CP392" s="560">
        <f>IF('Rent Roll'!$AD14=0,0,IF(AND(CP$3&gt;EOMONTH('Rent Roll'!$AF14,0),CP$3&lt;EOMONTH('Rent Roll'!$AF14,'Rent Roll'!$AG14+1)),1,0))</f>
        <v>0</v>
      </c>
      <c r="CQ392" s="560">
        <f>IF('Rent Roll'!$AD14=0,0,IF(AND(CQ$3&gt;EOMONTH('Rent Roll'!$AF14,0),CQ$3&lt;EOMONTH('Rent Roll'!$AF14,'Rent Roll'!$AG14+1)),1,0))</f>
        <v>0</v>
      </c>
      <c r="CR392" s="560">
        <f>IF('Rent Roll'!$AD14=0,0,IF(AND(CR$3&gt;EOMONTH('Rent Roll'!$AF14,0),CR$3&lt;EOMONTH('Rent Roll'!$AF14,'Rent Roll'!$AG14+1)),1,0))</f>
        <v>0</v>
      </c>
      <c r="CS392" s="560">
        <f>IF('Rent Roll'!$AD14=0,0,IF(AND(CS$3&gt;EOMONTH('Rent Roll'!$AF14,0),CS$3&lt;EOMONTH('Rent Roll'!$AF14,'Rent Roll'!$AG14+1)),1,0))</f>
        <v>0</v>
      </c>
      <c r="CT392" s="560">
        <f>IF('Rent Roll'!$AD14=0,0,IF(AND(CT$3&gt;EOMONTH('Rent Roll'!$AF14,0),CT$3&lt;EOMONTH('Rent Roll'!$AF14,'Rent Roll'!$AG14+1)),1,0))</f>
        <v>0</v>
      </c>
      <c r="CU392" s="560">
        <f>IF('Rent Roll'!$AD14=0,0,IF(AND(CU$3&gt;EOMONTH('Rent Roll'!$AF14,0),CU$3&lt;EOMONTH('Rent Roll'!$AF14,'Rent Roll'!$AG14+1)),1,0))</f>
        <v>0</v>
      </c>
      <c r="CV392" s="560">
        <f>IF('Rent Roll'!$AD14=0,0,IF(AND(CV$3&gt;EOMONTH('Rent Roll'!$AF14,0),CV$3&lt;EOMONTH('Rent Roll'!$AF14,'Rent Roll'!$AG14+1)),1,0))</f>
        <v>0</v>
      </c>
      <c r="CW392" s="560">
        <f>IF('Rent Roll'!$AD14=0,0,IF(AND(CW$3&gt;EOMONTH('Rent Roll'!$AF14,0),CW$3&lt;EOMONTH('Rent Roll'!$AF14,'Rent Roll'!$AG14+1)),1,0))</f>
        <v>0</v>
      </c>
      <c r="CX392" s="765">
        <f>IF('Rent Roll'!$AD14=0,0,IF(AND(CX$3&gt;EOMONTH('Rent Roll'!$AF14,0),CX$3&lt;EOMONTH('Rent Roll'!$AF14,'Rent Roll'!$AG14+1)),1,0))</f>
        <v>0</v>
      </c>
      <c r="CY392" s="766">
        <f>IF('Rent Roll'!$AD14=0,0,IF(AND(CY$3&gt;EOMONTH('Rent Roll'!$AF14,0),CY$3&lt;EOMONTH('Rent Roll'!$AF14,'Rent Roll'!$AG14+1)),1,0))</f>
        <v>0</v>
      </c>
      <c r="CZ392" s="560">
        <f>IF('Rent Roll'!$AD14=0,0,IF(AND(CZ$3&gt;EOMONTH('Rent Roll'!$AF14,0),CZ$3&lt;EOMONTH('Rent Roll'!$AF14,'Rent Roll'!$AG14+1)),1,0))</f>
        <v>0</v>
      </c>
      <c r="DA392" s="560">
        <f>IF('Rent Roll'!$AD14=0,0,IF(AND(DA$3&gt;EOMONTH('Rent Roll'!$AF14,0),DA$3&lt;EOMONTH('Rent Roll'!$AF14,'Rent Roll'!$AG14+1)),1,0))</f>
        <v>0</v>
      </c>
      <c r="DB392" s="560">
        <f>IF('Rent Roll'!$AD14=0,0,IF(AND(DB$3&gt;EOMONTH('Rent Roll'!$AF14,0),DB$3&lt;EOMONTH('Rent Roll'!$AF14,'Rent Roll'!$AG14+1)),1,0))</f>
        <v>0</v>
      </c>
      <c r="DC392" s="560">
        <f>IF('Rent Roll'!$AD14=0,0,IF(AND(DC$3&gt;EOMONTH('Rent Roll'!$AF14,0),DC$3&lt;EOMONTH('Rent Roll'!$AF14,'Rent Roll'!$AG14+1)),1,0))</f>
        <v>0</v>
      </c>
      <c r="DD392" s="560">
        <f>IF('Rent Roll'!$AD14=0,0,IF(AND(DD$3&gt;EOMONTH('Rent Roll'!$AF14,0),DD$3&lt;EOMONTH('Rent Roll'!$AF14,'Rent Roll'!$AG14+1)),1,0))</f>
        <v>0</v>
      </c>
      <c r="DE392" s="560">
        <f>IF('Rent Roll'!$AD14=0,0,IF(AND(DE$3&gt;EOMONTH('Rent Roll'!$AF14,0),DE$3&lt;EOMONTH('Rent Roll'!$AF14,'Rent Roll'!$AG14+1)),1,0))</f>
        <v>0</v>
      </c>
      <c r="DF392" s="560">
        <f>IF('Rent Roll'!$AD14=0,0,IF(AND(DF$3&gt;EOMONTH('Rent Roll'!$AF14,0),DF$3&lt;EOMONTH('Rent Roll'!$AF14,'Rent Roll'!$AG14+1)),1,0))</f>
        <v>0</v>
      </c>
      <c r="DG392" s="560">
        <f>IF('Rent Roll'!$AD14=0,0,IF(AND(DG$3&gt;EOMONTH('Rent Roll'!$AF14,0),DG$3&lt;EOMONTH('Rent Roll'!$AF14,'Rent Roll'!$AG14+1)),1,0))</f>
        <v>0</v>
      </c>
      <c r="DH392" s="560">
        <f>IF('Rent Roll'!$AD14=0,0,IF(AND(DH$3&gt;EOMONTH('Rent Roll'!$AF14,0),DH$3&lt;EOMONTH('Rent Roll'!$AF14,'Rent Roll'!$AG14+1)),1,0))</f>
        <v>0</v>
      </c>
      <c r="DI392" s="560">
        <f>IF('Rent Roll'!$AD14=0,0,IF(AND(DI$3&gt;EOMONTH('Rent Roll'!$AF14,0),DI$3&lt;EOMONTH('Rent Roll'!$AF14,'Rent Roll'!$AG14+1)),1,0))</f>
        <v>0</v>
      </c>
      <c r="DJ392" s="765">
        <f>IF('Rent Roll'!$AD14=0,0,IF(AND(DJ$3&gt;EOMONTH('Rent Roll'!$AF14,0),DJ$3&lt;EOMONTH('Rent Roll'!$AF14,'Rent Roll'!$AG14+1)),1,0))</f>
        <v>0</v>
      </c>
      <c r="DK392" s="766">
        <f>IF('Rent Roll'!$AD14=0,0,IF(AND(DK$3&gt;EOMONTH('Rent Roll'!$AF14,0),DK$3&lt;EOMONTH('Rent Roll'!$AF14,'Rent Roll'!$AG14+1)),1,0))</f>
        <v>0</v>
      </c>
      <c r="DL392" s="560">
        <f>IF('Rent Roll'!$AD14=0,0,IF(AND(DL$3&gt;EOMONTH('Rent Roll'!$AF14,0),DL$3&lt;EOMONTH('Rent Roll'!$AF14,'Rent Roll'!$AG14+1)),1,0))</f>
        <v>0</v>
      </c>
      <c r="DM392" s="560">
        <f>IF('Rent Roll'!$AD14=0,0,IF(AND(DM$3&gt;EOMONTH('Rent Roll'!$AF14,0),DM$3&lt;EOMONTH('Rent Roll'!$AF14,'Rent Roll'!$AG14+1)),1,0))</f>
        <v>0</v>
      </c>
      <c r="DN392" s="560">
        <f>IF('Rent Roll'!$AD14=0,0,IF(AND(DN$3&gt;EOMONTH('Rent Roll'!$AF14,0),DN$3&lt;EOMONTH('Rent Roll'!$AF14,'Rent Roll'!$AG14+1)),1,0))</f>
        <v>0</v>
      </c>
      <c r="DO392" s="560">
        <f>IF('Rent Roll'!$AD14=0,0,IF(AND(DO$3&gt;EOMONTH('Rent Roll'!$AF14,0),DO$3&lt;EOMONTH('Rent Roll'!$AF14,'Rent Roll'!$AG14+1)),1,0))</f>
        <v>0</v>
      </c>
      <c r="DP392" s="560">
        <f>IF('Rent Roll'!$AD14=0,0,IF(AND(DP$3&gt;EOMONTH('Rent Roll'!$AF14,0),DP$3&lt;EOMONTH('Rent Roll'!$AF14,'Rent Roll'!$AG14+1)),1,0))</f>
        <v>0</v>
      </c>
      <c r="DQ392" s="560">
        <f>IF('Rent Roll'!$AD14=0,0,IF(AND(DQ$3&gt;EOMONTH('Rent Roll'!$AF14,0),DQ$3&lt;EOMONTH('Rent Roll'!$AF14,'Rent Roll'!$AG14+1)),1,0))</f>
        <v>0</v>
      </c>
      <c r="DR392" s="560">
        <f>IF('Rent Roll'!$AD14=0,0,IF(AND(DR$3&gt;EOMONTH('Rent Roll'!$AF14,0),DR$3&lt;EOMONTH('Rent Roll'!$AF14,'Rent Roll'!$AG14+1)),1,0))</f>
        <v>0</v>
      </c>
      <c r="DS392" s="560">
        <f>IF('Rent Roll'!$AD14=0,0,IF(AND(DS$3&gt;EOMONTH('Rent Roll'!$AF14,0),DS$3&lt;EOMONTH('Rent Roll'!$AF14,'Rent Roll'!$AG14+1)),1,0))</f>
        <v>0</v>
      </c>
      <c r="DT392" s="560">
        <f>IF('Rent Roll'!$AD14=0,0,IF(AND(DT$3&gt;EOMONTH('Rent Roll'!$AF14,0),DT$3&lt;EOMONTH('Rent Roll'!$AF14,'Rent Roll'!$AG14+1)),1,0))</f>
        <v>0</v>
      </c>
      <c r="DU392" s="560">
        <f>IF('Rent Roll'!$AD14=0,0,IF(AND(DU$3&gt;EOMONTH('Rent Roll'!$AF14,0),DU$3&lt;EOMONTH('Rent Roll'!$AF14,'Rent Roll'!$AG14+1)),1,0))</f>
        <v>0</v>
      </c>
      <c r="DV392" s="560">
        <f>IF('Rent Roll'!$AD14=0,0,IF(AND(DV$3&gt;EOMONTH('Rent Roll'!$AF14,0),DV$3&lt;EOMONTH('Rent Roll'!$AF14,'Rent Roll'!$AG14+1)),1,0))</f>
        <v>0</v>
      </c>
    </row>
    <row r="393" spans="1:126" s="565" customFormat="1" ht="12" customHeight="1" outlineLevel="1" x14ac:dyDescent="0.4">
      <c r="A393" s="731"/>
      <c r="B393" s="564">
        <f>'Rent Roll'!$B15</f>
        <v>0</v>
      </c>
      <c r="C393" s="575" t="s">
        <v>82</v>
      </c>
      <c r="E393" s="566"/>
      <c r="F393" s="777">
        <f>IF('Rent Roll'!$AD15=0,0,IF(AND(F$3&gt;EOMONTH('Rent Roll'!$AF15,0),F$3&lt;EOMONTH('Rent Roll'!$AF15,'Rent Roll'!$AG15+1)),1,0))</f>
        <v>0</v>
      </c>
      <c r="G393" s="766">
        <f>IF('Rent Roll'!$AD15=0,0,IF(AND(G$3&gt;EOMONTH('Rent Roll'!$AF15,0),G$3&lt;EOMONTH('Rent Roll'!$AF15,'Rent Roll'!$AG15+1)),1,0))</f>
        <v>0</v>
      </c>
      <c r="H393" s="560">
        <f>IF('Rent Roll'!$AD15=0,0,IF(AND(H$3&gt;EOMONTH('Rent Roll'!$AF15,0),H$3&lt;EOMONTH('Rent Roll'!$AF15,'Rent Roll'!$AG15+1)),1,0))</f>
        <v>0</v>
      </c>
      <c r="I393" s="560">
        <f>IF('Rent Roll'!$AD15=0,0,IF(AND(I$3&gt;EOMONTH('Rent Roll'!$AF15,0),I$3&lt;EOMONTH('Rent Roll'!$AF15,'Rent Roll'!$AG15+1)),1,0))</f>
        <v>0</v>
      </c>
      <c r="J393" s="560">
        <f>IF('Rent Roll'!$AD15=0,0,IF(AND(J$3&gt;EOMONTH('Rent Roll'!$AF15,0),J$3&lt;EOMONTH('Rent Roll'!$AF15,'Rent Roll'!$AG15+1)),1,0))</f>
        <v>0</v>
      </c>
      <c r="K393" s="560">
        <f>IF('Rent Roll'!$AD15=0,0,IF(AND(K$3&gt;EOMONTH('Rent Roll'!$AF15,0),K$3&lt;EOMONTH('Rent Roll'!$AF15,'Rent Roll'!$AG15+1)),1,0))</f>
        <v>0</v>
      </c>
      <c r="L393" s="560">
        <f>IF('Rent Roll'!$AD15=0,0,IF(AND(L$3&gt;EOMONTH('Rent Roll'!$AF15,0),L$3&lt;EOMONTH('Rent Roll'!$AF15,'Rent Roll'!$AG15+1)),1,0))</f>
        <v>0</v>
      </c>
      <c r="M393" s="560">
        <f>IF('Rent Roll'!$AD15=0,0,IF(AND(M$3&gt;EOMONTH('Rent Roll'!$AF15,0),M$3&lt;EOMONTH('Rent Roll'!$AF15,'Rent Roll'!$AG15+1)),1,0))</f>
        <v>0</v>
      </c>
      <c r="N393" s="560">
        <f>IF('Rent Roll'!$AD15=0,0,IF(AND(N$3&gt;EOMONTH('Rent Roll'!$AF15,0),N$3&lt;EOMONTH('Rent Roll'!$AF15,'Rent Roll'!$AG15+1)),1,0))</f>
        <v>0</v>
      </c>
      <c r="O393" s="560">
        <f>IF('Rent Roll'!$AD15=0,0,IF(AND(O$3&gt;EOMONTH('Rent Roll'!$AF15,0),O$3&lt;EOMONTH('Rent Roll'!$AF15,'Rent Roll'!$AG15+1)),1,0))</f>
        <v>0</v>
      </c>
      <c r="P393" s="560">
        <f>IF('Rent Roll'!$AD15=0,0,IF(AND(P$3&gt;EOMONTH('Rent Roll'!$AF15,0),P$3&lt;EOMONTH('Rent Roll'!$AF15,'Rent Roll'!$AG15+1)),1,0))</f>
        <v>0</v>
      </c>
      <c r="Q393" s="560">
        <f>IF('Rent Roll'!$AD15=0,0,IF(AND(Q$3&gt;EOMONTH('Rent Roll'!$AF15,0),Q$3&lt;EOMONTH('Rent Roll'!$AF15,'Rent Roll'!$AG15+1)),1,0))</f>
        <v>0</v>
      </c>
      <c r="R393" s="765">
        <f>IF('Rent Roll'!$AD15=0,0,IF(AND(R$3&gt;EOMONTH('Rent Roll'!$AF15,0),R$3&lt;EOMONTH('Rent Roll'!$AF15,'Rent Roll'!$AG15+1)),1,0))</f>
        <v>0</v>
      </c>
      <c r="S393" s="766">
        <f>IF('Rent Roll'!$AD15=0,0,IF(AND(S$3&gt;EOMONTH('Rent Roll'!$AF15,0),S$3&lt;EOMONTH('Rent Roll'!$AF15,'Rent Roll'!$AG15+1)),1,0))</f>
        <v>0</v>
      </c>
      <c r="T393" s="560">
        <f>IF('Rent Roll'!$AD15=0,0,IF(AND(T$3&gt;EOMONTH('Rent Roll'!$AF15,0),T$3&lt;EOMONTH('Rent Roll'!$AF15,'Rent Roll'!$AG15+1)),1,0))</f>
        <v>0</v>
      </c>
      <c r="U393" s="560">
        <f>IF('Rent Roll'!$AD15=0,0,IF(AND(U$3&gt;EOMONTH('Rent Roll'!$AF15,0),U$3&lt;EOMONTH('Rent Roll'!$AF15,'Rent Roll'!$AG15+1)),1,0))</f>
        <v>0</v>
      </c>
      <c r="V393" s="560">
        <f>IF('Rent Roll'!$AD15=0,0,IF(AND(V$3&gt;EOMONTH('Rent Roll'!$AF15,0),V$3&lt;EOMONTH('Rent Roll'!$AF15,'Rent Roll'!$AG15+1)),1,0))</f>
        <v>0</v>
      </c>
      <c r="W393" s="560">
        <f>IF('Rent Roll'!$AD15=0,0,IF(AND(W$3&gt;EOMONTH('Rent Roll'!$AF15,0),W$3&lt;EOMONTH('Rent Roll'!$AF15,'Rent Roll'!$AG15+1)),1,0))</f>
        <v>0</v>
      </c>
      <c r="X393" s="560">
        <f>IF('Rent Roll'!$AD15=0,0,IF(AND(X$3&gt;EOMONTH('Rent Roll'!$AF15,0),X$3&lt;EOMONTH('Rent Roll'!$AF15,'Rent Roll'!$AG15+1)),1,0))</f>
        <v>0</v>
      </c>
      <c r="Y393" s="560">
        <f>IF('Rent Roll'!$AD15=0,0,IF(AND(Y$3&gt;EOMONTH('Rent Roll'!$AF15,0),Y$3&lt;EOMONTH('Rent Roll'!$AF15,'Rent Roll'!$AG15+1)),1,0))</f>
        <v>0</v>
      </c>
      <c r="Z393" s="560">
        <f>IF('Rent Roll'!$AD15=0,0,IF(AND(Z$3&gt;EOMONTH('Rent Roll'!$AF15,0),Z$3&lt;EOMONTH('Rent Roll'!$AF15,'Rent Roll'!$AG15+1)),1,0))</f>
        <v>0</v>
      </c>
      <c r="AA393" s="560">
        <f>IF('Rent Roll'!$AD15=0,0,IF(AND(AA$3&gt;EOMONTH('Rent Roll'!$AF15,0),AA$3&lt;EOMONTH('Rent Roll'!$AF15,'Rent Roll'!$AG15+1)),1,0))</f>
        <v>0</v>
      </c>
      <c r="AB393" s="560">
        <f>IF('Rent Roll'!$AD15=0,0,IF(AND(AB$3&gt;EOMONTH('Rent Roll'!$AF15,0),AB$3&lt;EOMONTH('Rent Roll'!$AF15,'Rent Roll'!$AG15+1)),1,0))</f>
        <v>0</v>
      </c>
      <c r="AC393" s="560">
        <f>IF('Rent Roll'!$AD15=0,0,IF(AND(AC$3&gt;EOMONTH('Rent Roll'!$AF15,0),AC$3&lt;EOMONTH('Rent Roll'!$AF15,'Rent Roll'!$AG15+1)),1,0))</f>
        <v>0</v>
      </c>
      <c r="AD393" s="765">
        <f>IF('Rent Roll'!$AD15=0,0,IF(AND(AD$3&gt;EOMONTH('Rent Roll'!$AF15,0),AD$3&lt;EOMONTH('Rent Roll'!$AF15,'Rent Roll'!$AG15+1)),1,0))</f>
        <v>0</v>
      </c>
      <c r="AE393" s="766">
        <f>IF('Rent Roll'!$AD15=0,0,IF(AND(AE$3&gt;EOMONTH('Rent Roll'!$AF15,0),AE$3&lt;EOMONTH('Rent Roll'!$AF15,'Rent Roll'!$AG15+1)),1,0))</f>
        <v>0</v>
      </c>
      <c r="AF393" s="560">
        <f>IF('Rent Roll'!$AD15=0,0,IF(AND(AF$3&gt;EOMONTH('Rent Roll'!$AF15,0),AF$3&lt;EOMONTH('Rent Roll'!$AF15,'Rent Roll'!$AG15+1)),1,0))</f>
        <v>0</v>
      </c>
      <c r="AG393" s="560">
        <f>IF('Rent Roll'!$AD15=0,0,IF(AND(AG$3&gt;EOMONTH('Rent Roll'!$AF15,0),AG$3&lt;EOMONTH('Rent Roll'!$AF15,'Rent Roll'!$AG15+1)),1,0))</f>
        <v>0</v>
      </c>
      <c r="AH393" s="560">
        <f>IF('Rent Roll'!$AD15=0,0,IF(AND(AH$3&gt;EOMONTH('Rent Roll'!$AF15,0),AH$3&lt;EOMONTH('Rent Roll'!$AF15,'Rent Roll'!$AG15+1)),1,0))</f>
        <v>0</v>
      </c>
      <c r="AI393" s="560">
        <f>IF('Rent Roll'!$AD15=0,0,IF(AND(AI$3&gt;EOMONTH('Rent Roll'!$AF15,0),AI$3&lt;EOMONTH('Rent Roll'!$AF15,'Rent Roll'!$AG15+1)),1,0))</f>
        <v>0</v>
      </c>
      <c r="AJ393" s="560">
        <f>IF('Rent Roll'!$AD15=0,0,IF(AND(AJ$3&gt;EOMONTH('Rent Roll'!$AF15,0),AJ$3&lt;EOMONTH('Rent Roll'!$AF15,'Rent Roll'!$AG15+1)),1,0))</f>
        <v>0</v>
      </c>
      <c r="AK393" s="560">
        <f>IF('Rent Roll'!$AD15=0,0,IF(AND(AK$3&gt;EOMONTH('Rent Roll'!$AF15,0),AK$3&lt;EOMONTH('Rent Roll'!$AF15,'Rent Roll'!$AG15+1)),1,0))</f>
        <v>0</v>
      </c>
      <c r="AL393" s="560">
        <f>IF('Rent Roll'!$AD15=0,0,IF(AND(AL$3&gt;EOMONTH('Rent Roll'!$AF15,0),AL$3&lt;EOMONTH('Rent Roll'!$AF15,'Rent Roll'!$AG15+1)),1,0))</f>
        <v>0</v>
      </c>
      <c r="AM393" s="560">
        <f>IF('Rent Roll'!$AD15=0,0,IF(AND(AM$3&gt;EOMONTH('Rent Roll'!$AF15,0),AM$3&lt;EOMONTH('Rent Roll'!$AF15,'Rent Roll'!$AG15+1)),1,0))</f>
        <v>0</v>
      </c>
      <c r="AN393" s="560">
        <f>IF('Rent Roll'!$AD15=0,0,IF(AND(AN$3&gt;EOMONTH('Rent Roll'!$AF15,0),AN$3&lt;EOMONTH('Rent Roll'!$AF15,'Rent Roll'!$AG15+1)),1,0))</f>
        <v>0</v>
      </c>
      <c r="AO393" s="560">
        <f>IF('Rent Roll'!$AD15=0,0,IF(AND(AO$3&gt;EOMONTH('Rent Roll'!$AF15,0),AO$3&lt;EOMONTH('Rent Roll'!$AF15,'Rent Roll'!$AG15+1)),1,0))</f>
        <v>0</v>
      </c>
      <c r="AP393" s="765">
        <f>IF('Rent Roll'!$AD15=0,0,IF(AND(AP$3&gt;EOMONTH('Rent Roll'!$AF15,0),AP$3&lt;EOMONTH('Rent Roll'!$AF15,'Rent Roll'!$AG15+1)),1,0))</f>
        <v>0</v>
      </c>
      <c r="AQ393" s="766">
        <f>IF('Rent Roll'!$AD15=0,0,IF(AND(AQ$3&gt;EOMONTH('Rent Roll'!$AF15,0),AQ$3&lt;EOMONTH('Rent Roll'!$AF15,'Rent Roll'!$AG15+1)),1,0))</f>
        <v>0</v>
      </c>
      <c r="AR393" s="560">
        <f>IF('Rent Roll'!$AD15=0,0,IF(AND(AR$3&gt;EOMONTH('Rent Roll'!$AF15,0),AR$3&lt;EOMONTH('Rent Roll'!$AF15,'Rent Roll'!$AG15+1)),1,0))</f>
        <v>0</v>
      </c>
      <c r="AS393" s="560">
        <f>IF('Rent Roll'!$AD15=0,0,IF(AND(AS$3&gt;EOMONTH('Rent Roll'!$AF15,0),AS$3&lt;EOMONTH('Rent Roll'!$AF15,'Rent Roll'!$AG15+1)),1,0))</f>
        <v>0</v>
      </c>
      <c r="AT393" s="560">
        <f>IF('Rent Roll'!$AD15=0,0,IF(AND(AT$3&gt;EOMONTH('Rent Roll'!$AF15,0),AT$3&lt;EOMONTH('Rent Roll'!$AF15,'Rent Roll'!$AG15+1)),1,0))</f>
        <v>0</v>
      </c>
      <c r="AU393" s="560">
        <f>IF('Rent Roll'!$AD15=0,0,IF(AND(AU$3&gt;EOMONTH('Rent Roll'!$AF15,0),AU$3&lt;EOMONTH('Rent Roll'!$AF15,'Rent Roll'!$AG15+1)),1,0))</f>
        <v>0</v>
      </c>
      <c r="AV393" s="560">
        <f>IF('Rent Roll'!$AD15=0,0,IF(AND(AV$3&gt;EOMONTH('Rent Roll'!$AF15,0),AV$3&lt;EOMONTH('Rent Roll'!$AF15,'Rent Roll'!$AG15+1)),1,0))</f>
        <v>0</v>
      </c>
      <c r="AW393" s="560">
        <f>IF('Rent Roll'!$AD15=0,0,IF(AND(AW$3&gt;EOMONTH('Rent Roll'!$AF15,0),AW$3&lt;EOMONTH('Rent Roll'!$AF15,'Rent Roll'!$AG15+1)),1,0))</f>
        <v>0</v>
      </c>
      <c r="AX393" s="560">
        <f>IF('Rent Roll'!$AD15=0,0,IF(AND(AX$3&gt;EOMONTH('Rent Roll'!$AF15,0),AX$3&lt;EOMONTH('Rent Roll'!$AF15,'Rent Roll'!$AG15+1)),1,0))</f>
        <v>0</v>
      </c>
      <c r="AY393" s="560">
        <f>IF('Rent Roll'!$AD15=0,0,IF(AND(AY$3&gt;EOMONTH('Rent Roll'!$AF15,0),AY$3&lt;EOMONTH('Rent Roll'!$AF15,'Rent Roll'!$AG15+1)),1,0))</f>
        <v>0</v>
      </c>
      <c r="AZ393" s="560">
        <f>IF('Rent Roll'!$AD15=0,0,IF(AND(AZ$3&gt;EOMONTH('Rent Roll'!$AF15,0),AZ$3&lt;EOMONTH('Rent Roll'!$AF15,'Rent Roll'!$AG15+1)),1,0))</f>
        <v>0</v>
      </c>
      <c r="BA393" s="560">
        <f>IF('Rent Roll'!$AD15=0,0,IF(AND(BA$3&gt;EOMONTH('Rent Roll'!$AF15,0),BA$3&lt;EOMONTH('Rent Roll'!$AF15,'Rent Roll'!$AG15+1)),1,0))</f>
        <v>0</v>
      </c>
      <c r="BB393" s="765">
        <f>IF('Rent Roll'!$AD15=0,0,IF(AND(BB$3&gt;EOMONTH('Rent Roll'!$AF15,0),BB$3&lt;EOMONTH('Rent Roll'!$AF15,'Rent Roll'!$AG15+1)),1,0))</f>
        <v>0</v>
      </c>
      <c r="BC393" s="766">
        <f>IF('Rent Roll'!$AD15=0,0,IF(AND(BC$3&gt;EOMONTH('Rent Roll'!$AF15,0),BC$3&lt;EOMONTH('Rent Roll'!$AF15,'Rent Roll'!$AG15+1)),1,0))</f>
        <v>0</v>
      </c>
      <c r="BD393" s="560">
        <f>IF('Rent Roll'!$AD15=0,0,IF(AND(BD$3&gt;EOMONTH('Rent Roll'!$AF15,0),BD$3&lt;EOMONTH('Rent Roll'!$AF15,'Rent Roll'!$AG15+1)),1,0))</f>
        <v>0</v>
      </c>
      <c r="BE393" s="560">
        <f>IF('Rent Roll'!$AD15=0,0,IF(AND(BE$3&gt;EOMONTH('Rent Roll'!$AF15,0),BE$3&lt;EOMONTH('Rent Roll'!$AF15,'Rent Roll'!$AG15+1)),1,0))</f>
        <v>0</v>
      </c>
      <c r="BF393" s="560">
        <f>IF('Rent Roll'!$AD15=0,0,IF(AND(BF$3&gt;EOMONTH('Rent Roll'!$AF15,0),BF$3&lt;EOMONTH('Rent Roll'!$AF15,'Rent Roll'!$AG15+1)),1,0))</f>
        <v>0</v>
      </c>
      <c r="BG393" s="560">
        <f>IF('Rent Roll'!$AD15=0,0,IF(AND(BG$3&gt;EOMONTH('Rent Roll'!$AF15,0),BG$3&lt;EOMONTH('Rent Roll'!$AF15,'Rent Roll'!$AG15+1)),1,0))</f>
        <v>0</v>
      </c>
      <c r="BH393" s="560">
        <f>IF('Rent Roll'!$AD15=0,0,IF(AND(BH$3&gt;EOMONTH('Rent Roll'!$AF15,0),BH$3&lt;EOMONTH('Rent Roll'!$AF15,'Rent Roll'!$AG15+1)),1,0))</f>
        <v>0</v>
      </c>
      <c r="BI393" s="560">
        <f>IF('Rent Roll'!$AD15=0,0,IF(AND(BI$3&gt;EOMONTH('Rent Roll'!$AF15,0),BI$3&lt;EOMONTH('Rent Roll'!$AF15,'Rent Roll'!$AG15+1)),1,0))</f>
        <v>0</v>
      </c>
      <c r="BJ393" s="560">
        <f>IF('Rent Roll'!$AD15=0,0,IF(AND(BJ$3&gt;EOMONTH('Rent Roll'!$AF15,0),BJ$3&lt;EOMONTH('Rent Roll'!$AF15,'Rent Roll'!$AG15+1)),1,0))</f>
        <v>0</v>
      </c>
      <c r="BK393" s="560">
        <f>IF('Rent Roll'!$AD15=0,0,IF(AND(BK$3&gt;EOMONTH('Rent Roll'!$AF15,0),BK$3&lt;EOMONTH('Rent Roll'!$AF15,'Rent Roll'!$AG15+1)),1,0))</f>
        <v>0</v>
      </c>
      <c r="BL393" s="560">
        <f>IF('Rent Roll'!$AD15=0,0,IF(AND(BL$3&gt;EOMONTH('Rent Roll'!$AF15,0),BL$3&lt;EOMONTH('Rent Roll'!$AF15,'Rent Roll'!$AG15+1)),1,0))</f>
        <v>0</v>
      </c>
      <c r="BM393" s="560">
        <f>IF('Rent Roll'!$AD15=0,0,IF(AND(BM$3&gt;EOMONTH('Rent Roll'!$AF15,0),BM$3&lt;EOMONTH('Rent Roll'!$AF15,'Rent Roll'!$AG15+1)),1,0))</f>
        <v>0</v>
      </c>
      <c r="BN393" s="765">
        <f>IF('Rent Roll'!$AD15=0,0,IF(AND(BN$3&gt;EOMONTH('Rent Roll'!$AF15,0),BN$3&lt;EOMONTH('Rent Roll'!$AF15,'Rent Roll'!$AG15+1)),1,0))</f>
        <v>0</v>
      </c>
      <c r="BO393" s="766">
        <f>IF('Rent Roll'!$AD15=0,0,IF(AND(BO$3&gt;EOMONTH('Rent Roll'!$AF15,0),BO$3&lt;EOMONTH('Rent Roll'!$AF15,'Rent Roll'!$AG15+1)),1,0))</f>
        <v>0</v>
      </c>
      <c r="BP393" s="560">
        <f>IF('Rent Roll'!$AD15=0,0,IF(AND(BP$3&gt;EOMONTH('Rent Roll'!$AF15,0),BP$3&lt;EOMONTH('Rent Roll'!$AF15,'Rent Roll'!$AG15+1)),1,0))</f>
        <v>0</v>
      </c>
      <c r="BQ393" s="560">
        <f>IF('Rent Roll'!$AD15=0,0,IF(AND(BQ$3&gt;EOMONTH('Rent Roll'!$AF15,0),BQ$3&lt;EOMONTH('Rent Roll'!$AF15,'Rent Roll'!$AG15+1)),1,0))</f>
        <v>0</v>
      </c>
      <c r="BR393" s="560">
        <f>IF('Rent Roll'!$AD15=0,0,IF(AND(BR$3&gt;EOMONTH('Rent Roll'!$AF15,0),BR$3&lt;EOMONTH('Rent Roll'!$AF15,'Rent Roll'!$AG15+1)),1,0))</f>
        <v>0</v>
      </c>
      <c r="BS393" s="560">
        <f>IF('Rent Roll'!$AD15=0,0,IF(AND(BS$3&gt;EOMONTH('Rent Roll'!$AF15,0),BS$3&lt;EOMONTH('Rent Roll'!$AF15,'Rent Roll'!$AG15+1)),1,0))</f>
        <v>0</v>
      </c>
      <c r="BT393" s="560">
        <f>IF('Rent Roll'!$AD15=0,0,IF(AND(BT$3&gt;EOMONTH('Rent Roll'!$AF15,0),BT$3&lt;EOMONTH('Rent Roll'!$AF15,'Rent Roll'!$AG15+1)),1,0))</f>
        <v>0</v>
      </c>
      <c r="BU393" s="560">
        <f>IF('Rent Roll'!$AD15=0,0,IF(AND(BU$3&gt;EOMONTH('Rent Roll'!$AF15,0),BU$3&lt;EOMONTH('Rent Roll'!$AF15,'Rent Roll'!$AG15+1)),1,0))</f>
        <v>0</v>
      </c>
      <c r="BV393" s="560">
        <f>IF('Rent Roll'!$AD15=0,0,IF(AND(BV$3&gt;EOMONTH('Rent Roll'!$AF15,0),BV$3&lt;EOMONTH('Rent Roll'!$AF15,'Rent Roll'!$AG15+1)),1,0))</f>
        <v>0</v>
      </c>
      <c r="BW393" s="560">
        <f>IF('Rent Roll'!$AD15=0,0,IF(AND(BW$3&gt;EOMONTH('Rent Roll'!$AF15,0),BW$3&lt;EOMONTH('Rent Roll'!$AF15,'Rent Roll'!$AG15+1)),1,0))</f>
        <v>0</v>
      </c>
      <c r="BX393" s="560">
        <f>IF('Rent Roll'!$AD15=0,0,IF(AND(BX$3&gt;EOMONTH('Rent Roll'!$AF15,0),BX$3&lt;EOMONTH('Rent Roll'!$AF15,'Rent Roll'!$AG15+1)),1,0))</f>
        <v>0</v>
      </c>
      <c r="BY393" s="560">
        <f>IF('Rent Roll'!$AD15=0,0,IF(AND(BY$3&gt;EOMONTH('Rent Roll'!$AF15,0),BY$3&lt;EOMONTH('Rent Roll'!$AF15,'Rent Roll'!$AG15+1)),1,0))</f>
        <v>0</v>
      </c>
      <c r="BZ393" s="765">
        <f>IF('Rent Roll'!$AD15=0,0,IF(AND(BZ$3&gt;EOMONTH('Rent Roll'!$AF15,0),BZ$3&lt;EOMONTH('Rent Roll'!$AF15,'Rent Roll'!$AG15+1)),1,0))</f>
        <v>0</v>
      </c>
      <c r="CA393" s="766">
        <f>IF('Rent Roll'!$AD15=0,0,IF(AND(CA$3&gt;EOMONTH('Rent Roll'!$AF15,0),CA$3&lt;EOMONTH('Rent Roll'!$AF15,'Rent Roll'!$AG15+1)),1,0))</f>
        <v>0</v>
      </c>
      <c r="CB393" s="560">
        <f>IF('Rent Roll'!$AD15=0,0,IF(AND(CB$3&gt;EOMONTH('Rent Roll'!$AF15,0),CB$3&lt;EOMONTH('Rent Roll'!$AF15,'Rent Roll'!$AG15+1)),1,0))</f>
        <v>0</v>
      </c>
      <c r="CC393" s="560">
        <f>IF('Rent Roll'!$AD15=0,0,IF(AND(CC$3&gt;EOMONTH('Rent Roll'!$AF15,0),CC$3&lt;EOMONTH('Rent Roll'!$AF15,'Rent Roll'!$AG15+1)),1,0))</f>
        <v>0</v>
      </c>
      <c r="CD393" s="560">
        <f>IF('Rent Roll'!$AD15=0,0,IF(AND(CD$3&gt;EOMONTH('Rent Roll'!$AF15,0),CD$3&lt;EOMONTH('Rent Roll'!$AF15,'Rent Roll'!$AG15+1)),1,0))</f>
        <v>0</v>
      </c>
      <c r="CE393" s="560">
        <f>IF('Rent Roll'!$AD15=0,0,IF(AND(CE$3&gt;EOMONTH('Rent Roll'!$AF15,0),CE$3&lt;EOMONTH('Rent Roll'!$AF15,'Rent Roll'!$AG15+1)),1,0))</f>
        <v>0</v>
      </c>
      <c r="CF393" s="560">
        <f>IF('Rent Roll'!$AD15=0,0,IF(AND(CF$3&gt;EOMONTH('Rent Roll'!$AF15,0),CF$3&lt;EOMONTH('Rent Roll'!$AF15,'Rent Roll'!$AG15+1)),1,0))</f>
        <v>0</v>
      </c>
      <c r="CG393" s="560">
        <f>IF('Rent Roll'!$AD15=0,0,IF(AND(CG$3&gt;EOMONTH('Rent Roll'!$AF15,0),CG$3&lt;EOMONTH('Rent Roll'!$AF15,'Rent Roll'!$AG15+1)),1,0))</f>
        <v>0</v>
      </c>
      <c r="CH393" s="560">
        <f>IF('Rent Roll'!$AD15=0,0,IF(AND(CH$3&gt;EOMONTH('Rent Roll'!$AF15,0),CH$3&lt;EOMONTH('Rent Roll'!$AF15,'Rent Roll'!$AG15+1)),1,0))</f>
        <v>0</v>
      </c>
      <c r="CI393" s="560">
        <f>IF('Rent Roll'!$AD15=0,0,IF(AND(CI$3&gt;EOMONTH('Rent Roll'!$AF15,0),CI$3&lt;EOMONTH('Rent Roll'!$AF15,'Rent Roll'!$AG15+1)),1,0))</f>
        <v>0</v>
      </c>
      <c r="CJ393" s="560">
        <f>IF('Rent Roll'!$AD15=0,0,IF(AND(CJ$3&gt;EOMONTH('Rent Roll'!$AF15,0),CJ$3&lt;EOMONTH('Rent Roll'!$AF15,'Rent Roll'!$AG15+1)),1,0))</f>
        <v>0</v>
      </c>
      <c r="CK393" s="560">
        <f>IF('Rent Roll'!$AD15=0,0,IF(AND(CK$3&gt;EOMONTH('Rent Roll'!$AF15,0),CK$3&lt;EOMONTH('Rent Roll'!$AF15,'Rent Roll'!$AG15+1)),1,0))</f>
        <v>0</v>
      </c>
      <c r="CL393" s="765">
        <f>IF('Rent Roll'!$AD15=0,0,IF(AND(CL$3&gt;EOMONTH('Rent Roll'!$AF15,0),CL$3&lt;EOMONTH('Rent Roll'!$AF15,'Rent Roll'!$AG15+1)),1,0))</f>
        <v>0</v>
      </c>
      <c r="CM393" s="766">
        <f>IF('Rent Roll'!$AD15=0,0,IF(AND(CM$3&gt;EOMONTH('Rent Roll'!$AF15,0),CM$3&lt;EOMONTH('Rent Roll'!$AF15,'Rent Roll'!$AG15+1)),1,0))</f>
        <v>0</v>
      </c>
      <c r="CN393" s="560">
        <f>IF('Rent Roll'!$AD15=0,0,IF(AND(CN$3&gt;EOMONTH('Rent Roll'!$AF15,0),CN$3&lt;EOMONTH('Rent Roll'!$AF15,'Rent Roll'!$AG15+1)),1,0))</f>
        <v>0</v>
      </c>
      <c r="CO393" s="560">
        <f>IF('Rent Roll'!$AD15=0,0,IF(AND(CO$3&gt;EOMONTH('Rent Roll'!$AF15,0),CO$3&lt;EOMONTH('Rent Roll'!$AF15,'Rent Roll'!$AG15+1)),1,0))</f>
        <v>0</v>
      </c>
      <c r="CP393" s="560">
        <f>IF('Rent Roll'!$AD15=0,0,IF(AND(CP$3&gt;EOMONTH('Rent Roll'!$AF15,0),CP$3&lt;EOMONTH('Rent Roll'!$AF15,'Rent Roll'!$AG15+1)),1,0))</f>
        <v>0</v>
      </c>
      <c r="CQ393" s="560">
        <f>IF('Rent Roll'!$AD15=0,0,IF(AND(CQ$3&gt;EOMONTH('Rent Roll'!$AF15,0),CQ$3&lt;EOMONTH('Rent Roll'!$AF15,'Rent Roll'!$AG15+1)),1,0))</f>
        <v>0</v>
      </c>
      <c r="CR393" s="560">
        <f>IF('Rent Roll'!$AD15=0,0,IF(AND(CR$3&gt;EOMONTH('Rent Roll'!$AF15,0),CR$3&lt;EOMONTH('Rent Roll'!$AF15,'Rent Roll'!$AG15+1)),1,0))</f>
        <v>0</v>
      </c>
      <c r="CS393" s="560">
        <f>IF('Rent Roll'!$AD15=0,0,IF(AND(CS$3&gt;EOMONTH('Rent Roll'!$AF15,0),CS$3&lt;EOMONTH('Rent Roll'!$AF15,'Rent Roll'!$AG15+1)),1,0))</f>
        <v>0</v>
      </c>
      <c r="CT393" s="560">
        <f>IF('Rent Roll'!$AD15=0,0,IF(AND(CT$3&gt;EOMONTH('Rent Roll'!$AF15,0),CT$3&lt;EOMONTH('Rent Roll'!$AF15,'Rent Roll'!$AG15+1)),1,0))</f>
        <v>0</v>
      </c>
      <c r="CU393" s="560">
        <f>IF('Rent Roll'!$AD15=0,0,IF(AND(CU$3&gt;EOMONTH('Rent Roll'!$AF15,0),CU$3&lt;EOMONTH('Rent Roll'!$AF15,'Rent Roll'!$AG15+1)),1,0))</f>
        <v>0</v>
      </c>
      <c r="CV393" s="560">
        <f>IF('Rent Roll'!$AD15=0,0,IF(AND(CV$3&gt;EOMONTH('Rent Roll'!$AF15,0),CV$3&lt;EOMONTH('Rent Roll'!$AF15,'Rent Roll'!$AG15+1)),1,0))</f>
        <v>0</v>
      </c>
      <c r="CW393" s="560">
        <f>IF('Rent Roll'!$AD15=0,0,IF(AND(CW$3&gt;EOMONTH('Rent Roll'!$AF15,0),CW$3&lt;EOMONTH('Rent Roll'!$AF15,'Rent Roll'!$AG15+1)),1,0))</f>
        <v>0</v>
      </c>
      <c r="CX393" s="765">
        <f>IF('Rent Roll'!$AD15=0,0,IF(AND(CX$3&gt;EOMONTH('Rent Roll'!$AF15,0),CX$3&lt;EOMONTH('Rent Roll'!$AF15,'Rent Roll'!$AG15+1)),1,0))</f>
        <v>0</v>
      </c>
      <c r="CY393" s="766">
        <f>IF('Rent Roll'!$AD15=0,0,IF(AND(CY$3&gt;EOMONTH('Rent Roll'!$AF15,0),CY$3&lt;EOMONTH('Rent Roll'!$AF15,'Rent Roll'!$AG15+1)),1,0))</f>
        <v>0</v>
      </c>
      <c r="CZ393" s="560">
        <f>IF('Rent Roll'!$AD15=0,0,IF(AND(CZ$3&gt;EOMONTH('Rent Roll'!$AF15,0),CZ$3&lt;EOMONTH('Rent Roll'!$AF15,'Rent Roll'!$AG15+1)),1,0))</f>
        <v>0</v>
      </c>
      <c r="DA393" s="560">
        <f>IF('Rent Roll'!$AD15=0,0,IF(AND(DA$3&gt;EOMONTH('Rent Roll'!$AF15,0),DA$3&lt;EOMONTH('Rent Roll'!$AF15,'Rent Roll'!$AG15+1)),1,0))</f>
        <v>0</v>
      </c>
      <c r="DB393" s="560">
        <f>IF('Rent Roll'!$AD15=0,0,IF(AND(DB$3&gt;EOMONTH('Rent Roll'!$AF15,0),DB$3&lt;EOMONTH('Rent Roll'!$AF15,'Rent Roll'!$AG15+1)),1,0))</f>
        <v>0</v>
      </c>
      <c r="DC393" s="560">
        <f>IF('Rent Roll'!$AD15=0,0,IF(AND(DC$3&gt;EOMONTH('Rent Roll'!$AF15,0),DC$3&lt;EOMONTH('Rent Roll'!$AF15,'Rent Roll'!$AG15+1)),1,0))</f>
        <v>0</v>
      </c>
      <c r="DD393" s="560">
        <f>IF('Rent Roll'!$AD15=0,0,IF(AND(DD$3&gt;EOMONTH('Rent Roll'!$AF15,0),DD$3&lt;EOMONTH('Rent Roll'!$AF15,'Rent Roll'!$AG15+1)),1,0))</f>
        <v>0</v>
      </c>
      <c r="DE393" s="560">
        <f>IF('Rent Roll'!$AD15=0,0,IF(AND(DE$3&gt;EOMONTH('Rent Roll'!$AF15,0),DE$3&lt;EOMONTH('Rent Roll'!$AF15,'Rent Roll'!$AG15+1)),1,0))</f>
        <v>0</v>
      </c>
      <c r="DF393" s="560">
        <f>IF('Rent Roll'!$AD15=0,0,IF(AND(DF$3&gt;EOMONTH('Rent Roll'!$AF15,0),DF$3&lt;EOMONTH('Rent Roll'!$AF15,'Rent Roll'!$AG15+1)),1,0))</f>
        <v>0</v>
      </c>
      <c r="DG393" s="560">
        <f>IF('Rent Roll'!$AD15=0,0,IF(AND(DG$3&gt;EOMONTH('Rent Roll'!$AF15,0),DG$3&lt;EOMONTH('Rent Roll'!$AF15,'Rent Roll'!$AG15+1)),1,0))</f>
        <v>0</v>
      </c>
      <c r="DH393" s="560">
        <f>IF('Rent Roll'!$AD15=0,0,IF(AND(DH$3&gt;EOMONTH('Rent Roll'!$AF15,0),DH$3&lt;EOMONTH('Rent Roll'!$AF15,'Rent Roll'!$AG15+1)),1,0))</f>
        <v>0</v>
      </c>
      <c r="DI393" s="560">
        <f>IF('Rent Roll'!$AD15=0,0,IF(AND(DI$3&gt;EOMONTH('Rent Roll'!$AF15,0),DI$3&lt;EOMONTH('Rent Roll'!$AF15,'Rent Roll'!$AG15+1)),1,0))</f>
        <v>0</v>
      </c>
      <c r="DJ393" s="765">
        <f>IF('Rent Roll'!$AD15=0,0,IF(AND(DJ$3&gt;EOMONTH('Rent Roll'!$AF15,0),DJ$3&lt;EOMONTH('Rent Roll'!$AF15,'Rent Roll'!$AG15+1)),1,0))</f>
        <v>0</v>
      </c>
      <c r="DK393" s="766">
        <f>IF('Rent Roll'!$AD15=0,0,IF(AND(DK$3&gt;EOMONTH('Rent Roll'!$AF15,0),DK$3&lt;EOMONTH('Rent Roll'!$AF15,'Rent Roll'!$AG15+1)),1,0))</f>
        <v>0</v>
      </c>
      <c r="DL393" s="560">
        <f>IF('Rent Roll'!$AD15=0,0,IF(AND(DL$3&gt;EOMONTH('Rent Roll'!$AF15,0),DL$3&lt;EOMONTH('Rent Roll'!$AF15,'Rent Roll'!$AG15+1)),1,0))</f>
        <v>0</v>
      </c>
      <c r="DM393" s="560">
        <f>IF('Rent Roll'!$AD15=0,0,IF(AND(DM$3&gt;EOMONTH('Rent Roll'!$AF15,0),DM$3&lt;EOMONTH('Rent Roll'!$AF15,'Rent Roll'!$AG15+1)),1,0))</f>
        <v>0</v>
      </c>
      <c r="DN393" s="560">
        <f>IF('Rent Roll'!$AD15=0,0,IF(AND(DN$3&gt;EOMONTH('Rent Roll'!$AF15,0),DN$3&lt;EOMONTH('Rent Roll'!$AF15,'Rent Roll'!$AG15+1)),1,0))</f>
        <v>0</v>
      </c>
      <c r="DO393" s="560">
        <f>IF('Rent Roll'!$AD15=0,0,IF(AND(DO$3&gt;EOMONTH('Rent Roll'!$AF15,0),DO$3&lt;EOMONTH('Rent Roll'!$AF15,'Rent Roll'!$AG15+1)),1,0))</f>
        <v>0</v>
      </c>
      <c r="DP393" s="560">
        <f>IF('Rent Roll'!$AD15=0,0,IF(AND(DP$3&gt;EOMONTH('Rent Roll'!$AF15,0),DP$3&lt;EOMONTH('Rent Roll'!$AF15,'Rent Roll'!$AG15+1)),1,0))</f>
        <v>0</v>
      </c>
      <c r="DQ393" s="560">
        <f>IF('Rent Roll'!$AD15=0,0,IF(AND(DQ$3&gt;EOMONTH('Rent Roll'!$AF15,0),DQ$3&lt;EOMONTH('Rent Roll'!$AF15,'Rent Roll'!$AG15+1)),1,0))</f>
        <v>0</v>
      </c>
      <c r="DR393" s="560">
        <f>IF('Rent Roll'!$AD15=0,0,IF(AND(DR$3&gt;EOMONTH('Rent Roll'!$AF15,0),DR$3&lt;EOMONTH('Rent Roll'!$AF15,'Rent Roll'!$AG15+1)),1,0))</f>
        <v>0</v>
      </c>
      <c r="DS393" s="560">
        <f>IF('Rent Roll'!$AD15=0,0,IF(AND(DS$3&gt;EOMONTH('Rent Roll'!$AF15,0),DS$3&lt;EOMONTH('Rent Roll'!$AF15,'Rent Roll'!$AG15+1)),1,0))</f>
        <v>0</v>
      </c>
      <c r="DT393" s="560">
        <f>IF('Rent Roll'!$AD15=0,0,IF(AND(DT$3&gt;EOMONTH('Rent Roll'!$AF15,0),DT$3&lt;EOMONTH('Rent Roll'!$AF15,'Rent Roll'!$AG15+1)),1,0))</f>
        <v>0</v>
      </c>
      <c r="DU393" s="560">
        <f>IF('Rent Roll'!$AD15=0,0,IF(AND(DU$3&gt;EOMONTH('Rent Roll'!$AF15,0),DU$3&lt;EOMONTH('Rent Roll'!$AF15,'Rent Roll'!$AG15+1)),1,0))</f>
        <v>0</v>
      </c>
      <c r="DV393" s="560">
        <f>IF('Rent Roll'!$AD15=0,0,IF(AND(DV$3&gt;EOMONTH('Rent Roll'!$AF15,0),DV$3&lt;EOMONTH('Rent Roll'!$AF15,'Rent Roll'!$AG15+1)),1,0))</f>
        <v>0</v>
      </c>
    </row>
    <row r="394" spans="1:126" s="565" customFormat="1" ht="12" customHeight="1" outlineLevel="1" x14ac:dyDescent="0.4">
      <c r="A394" s="731"/>
      <c r="B394" s="564">
        <f>'Rent Roll'!$B16</f>
        <v>0</v>
      </c>
      <c r="C394" s="575" t="s">
        <v>82</v>
      </c>
      <c r="E394" s="566"/>
      <c r="F394" s="777">
        <f>IF('Rent Roll'!$AD16=0,0,IF(AND(F$3&gt;EOMONTH('Rent Roll'!$AF16,0),F$3&lt;EOMONTH('Rent Roll'!$AF16,'Rent Roll'!$AG16+1)),1,0))</f>
        <v>0</v>
      </c>
      <c r="G394" s="766">
        <f>IF('Rent Roll'!$AD16=0,0,IF(AND(G$3&gt;EOMONTH('Rent Roll'!$AF16,0),G$3&lt;EOMONTH('Rent Roll'!$AF16,'Rent Roll'!$AG16+1)),1,0))</f>
        <v>0</v>
      </c>
      <c r="H394" s="560">
        <f>IF('Rent Roll'!$AD16=0,0,IF(AND(H$3&gt;EOMONTH('Rent Roll'!$AF16,0),H$3&lt;EOMONTH('Rent Roll'!$AF16,'Rent Roll'!$AG16+1)),1,0))</f>
        <v>0</v>
      </c>
      <c r="I394" s="560">
        <f>IF('Rent Roll'!$AD16=0,0,IF(AND(I$3&gt;EOMONTH('Rent Roll'!$AF16,0),I$3&lt;EOMONTH('Rent Roll'!$AF16,'Rent Roll'!$AG16+1)),1,0))</f>
        <v>0</v>
      </c>
      <c r="J394" s="560">
        <f>IF('Rent Roll'!$AD16=0,0,IF(AND(J$3&gt;EOMONTH('Rent Roll'!$AF16,0),J$3&lt;EOMONTH('Rent Roll'!$AF16,'Rent Roll'!$AG16+1)),1,0))</f>
        <v>0</v>
      </c>
      <c r="K394" s="560">
        <f>IF('Rent Roll'!$AD16=0,0,IF(AND(K$3&gt;EOMONTH('Rent Roll'!$AF16,0),K$3&lt;EOMONTH('Rent Roll'!$AF16,'Rent Roll'!$AG16+1)),1,0))</f>
        <v>0</v>
      </c>
      <c r="L394" s="560">
        <f>IF('Rent Roll'!$AD16=0,0,IF(AND(L$3&gt;EOMONTH('Rent Roll'!$AF16,0),L$3&lt;EOMONTH('Rent Roll'!$AF16,'Rent Roll'!$AG16+1)),1,0))</f>
        <v>0</v>
      </c>
      <c r="M394" s="560">
        <f>IF('Rent Roll'!$AD16=0,0,IF(AND(M$3&gt;EOMONTH('Rent Roll'!$AF16,0),M$3&lt;EOMONTH('Rent Roll'!$AF16,'Rent Roll'!$AG16+1)),1,0))</f>
        <v>0</v>
      </c>
      <c r="N394" s="560">
        <f>IF('Rent Roll'!$AD16=0,0,IF(AND(N$3&gt;EOMONTH('Rent Roll'!$AF16,0),N$3&lt;EOMONTH('Rent Roll'!$AF16,'Rent Roll'!$AG16+1)),1,0))</f>
        <v>0</v>
      </c>
      <c r="O394" s="560">
        <f>IF('Rent Roll'!$AD16=0,0,IF(AND(O$3&gt;EOMONTH('Rent Roll'!$AF16,0),O$3&lt;EOMONTH('Rent Roll'!$AF16,'Rent Roll'!$AG16+1)),1,0))</f>
        <v>0</v>
      </c>
      <c r="P394" s="560">
        <f>IF('Rent Roll'!$AD16=0,0,IF(AND(P$3&gt;EOMONTH('Rent Roll'!$AF16,0),P$3&lt;EOMONTH('Rent Roll'!$AF16,'Rent Roll'!$AG16+1)),1,0))</f>
        <v>0</v>
      </c>
      <c r="Q394" s="560">
        <f>IF('Rent Roll'!$AD16=0,0,IF(AND(Q$3&gt;EOMONTH('Rent Roll'!$AF16,0),Q$3&lt;EOMONTH('Rent Roll'!$AF16,'Rent Roll'!$AG16+1)),1,0))</f>
        <v>0</v>
      </c>
      <c r="R394" s="765">
        <f>IF('Rent Roll'!$AD16=0,0,IF(AND(R$3&gt;EOMONTH('Rent Roll'!$AF16,0),R$3&lt;EOMONTH('Rent Roll'!$AF16,'Rent Roll'!$AG16+1)),1,0))</f>
        <v>0</v>
      </c>
      <c r="S394" s="766">
        <f>IF('Rent Roll'!$AD16=0,0,IF(AND(S$3&gt;EOMONTH('Rent Roll'!$AF16,0),S$3&lt;EOMONTH('Rent Roll'!$AF16,'Rent Roll'!$AG16+1)),1,0))</f>
        <v>0</v>
      </c>
      <c r="T394" s="560">
        <f>IF('Rent Roll'!$AD16=0,0,IF(AND(T$3&gt;EOMONTH('Rent Roll'!$AF16,0),T$3&lt;EOMONTH('Rent Roll'!$AF16,'Rent Roll'!$AG16+1)),1,0))</f>
        <v>0</v>
      </c>
      <c r="U394" s="560">
        <f>IF('Rent Roll'!$AD16=0,0,IF(AND(U$3&gt;EOMONTH('Rent Roll'!$AF16,0),U$3&lt;EOMONTH('Rent Roll'!$AF16,'Rent Roll'!$AG16+1)),1,0))</f>
        <v>0</v>
      </c>
      <c r="V394" s="560">
        <f>IF('Rent Roll'!$AD16=0,0,IF(AND(V$3&gt;EOMONTH('Rent Roll'!$AF16,0),V$3&lt;EOMONTH('Rent Roll'!$AF16,'Rent Roll'!$AG16+1)),1,0))</f>
        <v>0</v>
      </c>
      <c r="W394" s="560">
        <f>IF('Rent Roll'!$AD16=0,0,IF(AND(W$3&gt;EOMONTH('Rent Roll'!$AF16,0),W$3&lt;EOMONTH('Rent Roll'!$AF16,'Rent Roll'!$AG16+1)),1,0))</f>
        <v>0</v>
      </c>
      <c r="X394" s="560">
        <f>IF('Rent Roll'!$AD16=0,0,IF(AND(X$3&gt;EOMONTH('Rent Roll'!$AF16,0),X$3&lt;EOMONTH('Rent Roll'!$AF16,'Rent Roll'!$AG16+1)),1,0))</f>
        <v>0</v>
      </c>
      <c r="Y394" s="560">
        <f>IF('Rent Roll'!$AD16=0,0,IF(AND(Y$3&gt;EOMONTH('Rent Roll'!$AF16,0),Y$3&lt;EOMONTH('Rent Roll'!$AF16,'Rent Roll'!$AG16+1)),1,0))</f>
        <v>0</v>
      </c>
      <c r="Z394" s="560">
        <f>IF('Rent Roll'!$AD16=0,0,IF(AND(Z$3&gt;EOMONTH('Rent Roll'!$AF16,0),Z$3&lt;EOMONTH('Rent Roll'!$AF16,'Rent Roll'!$AG16+1)),1,0))</f>
        <v>0</v>
      </c>
      <c r="AA394" s="560">
        <f>IF('Rent Roll'!$AD16=0,0,IF(AND(AA$3&gt;EOMONTH('Rent Roll'!$AF16,0),AA$3&lt;EOMONTH('Rent Roll'!$AF16,'Rent Roll'!$AG16+1)),1,0))</f>
        <v>0</v>
      </c>
      <c r="AB394" s="560">
        <f>IF('Rent Roll'!$AD16=0,0,IF(AND(AB$3&gt;EOMONTH('Rent Roll'!$AF16,0),AB$3&lt;EOMONTH('Rent Roll'!$AF16,'Rent Roll'!$AG16+1)),1,0))</f>
        <v>0</v>
      </c>
      <c r="AC394" s="560">
        <f>IF('Rent Roll'!$AD16=0,0,IF(AND(AC$3&gt;EOMONTH('Rent Roll'!$AF16,0),AC$3&lt;EOMONTH('Rent Roll'!$AF16,'Rent Roll'!$AG16+1)),1,0))</f>
        <v>0</v>
      </c>
      <c r="AD394" s="765">
        <f>IF('Rent Roll'!$AD16=0,0,IF(AND(AD$3&gt;EOMONTH('Rent Roll'!$AF16,0),AD$3&lt;EOMONTH('Rent Roll'!$AF16,'Rent Roll'!$AG16+1)),1,0))</f>
        <v>0</v>
      </c>
      <c r="AE394" s="766">
        <f>IF('Rent Roll'!$AD16=0,0,IF(AND(AE$3&gt;EOMONTH('Rent Roll'!$AF16,0),AE$3&lt;EOMONTH('Rent Roll'!$AF16,'Rent Roll'!$AG16+1)),1,0))</f>
        <v>0</v>
      </c>
      <c r="AF394" s="560">
        <f>IF('Rent Roll'!$AD16=0,0,IF(AND(AF$3&gt;EOMONTH('Rent Roll'!$AF16,0),AF$3&lt;EOMONTH('Rent Roll'!$AF16,'Rent Roll'!$AG16+1)),1,0))</f>
        <v>0</v>
      </c>
      <c r="AG394" s="560">
        <f>IF('Rent Roll'!$AD16=0,0,IF(AND(AG$3&gt;EOMONTH('Rent Roll'!$AF16,0),AG$3&lt;EOMONTH('Rent Roll'!$AF16,'Rent Roll'!$AG16+1)),1,0))</f>
        <v>0</v>
      </c>
      <c r="AH394" s="560">
        <f>IF('Rent Roll'!$AD16=0,0,IF(AND(AH$3&gt;EOMONTH('Rent Roll'!$AF16,0),AH$3&lt;EOMONTH('Rent Roll'!$AF16,'Rent Roll'!$AG16+1)),1,0))</f>
        <v>0</v>
      </c>
      <c r="AI394" s="560">
        <f>IF('Rent Roll'!$AD16=0,0,IF(AND(AI$3&gt;EOMONTH('Rent Roll'!$AF16,0),AI$3&lt;EOMONTH('Rent Roll'!$AF16,'Rent Roll'!$AG16+1)),1,0))</f>
        <v>0</v>
      </c>
      <c r="AJ394" s="560">
        <f>IF('Rent Roll'!$AD16=0,0,IF(AND(AJ$3&gt;EOMONTH('Rent Roll'!$AF16,0),AJ$3&lt;EOMONTH('Rent Roll'!$AF16,'Rent Roll'!$AG16+1)),1,0))</f>
        <v>0</v>
      </c>
      <c r="AK394" s="560">
        <f>IF('Rent Roll'!$AD16=0,0,IF(AND(AK$3&gt;EOMONTH('Rent Roll'!$AF16,0),AK$3&lt;EOMONTH('Rent Roll'!$AF16,'Rent Roll'!$AG16+1)),1,0))</f>
        <v>0</v>
      </c>
      <c r="AL394" s="560">
        <f>IF('Rent Roll'!$AD16=0,0,IF(AND(AL$3&gt;EOMONTH('Rent Roll'!$AF16,0),AL$3&lt;EOMONTH('Rent Roll'!$AF16,'Rent Roll'!$AG16+1)),1,0))</f>
        <v>0</v>
      </c>
      <c r="AM394" s="560">
        <f>IF('Rent Roll'!$AD16=0,0,IF(AND(AM$3&gt;EOMONTH('Rent Roll'!$AF16,0),AM$3&lt;EOMONTH('Rent Roll'!$AF16,'Rent Roll'!$AG16+1)),1,0))</f>
        <v>0</v>
      </c>
      <c r="AN394" s="560">
        <f>IF('Rent Roll'!$AD16=0,0,IF(AND(AN$3&gt;EOMONTH('Rent Roll'!$AF16,0),AN$3&lt;EOMONTH('Rent Roll'!$AF16,'Rent Roll'!$AG16+1)),1,0))</f>
        <v>0</v>
      </c>
      <c r="AO394" s="560">
        <f>IF('Rent Roll'!$AD16=0,0,IF(AND(AO$3&gt;EOMONTH('Rent Roll'!$AF16,0),AO$3&lt;EOMONTH('Rent Roll'!$AF16,'Rent Roll'!$AG16+1)),1,0))</f>
        <v>0</v>
      </c>
      <c r="AP394" s="765">
        <f>IF('Rent Roll'!$AD16=0,0,IF(AND(AP$3&gt;EOMONTH('Rent Roll'!$AF16,0),AP$3&lt;EOMONTH('Rent Roll'!$AF16,'Rent Roll'!$AG16+1)),1,0))</f>
        <v>0</v>
      </c>
      <c r="AQ394" s="766">
        <f>IF('Rent Roll'!$AD16=0,0,IF(AND(AQ$3&gt;EOMONTH('Rent Roll'!$AF16,0),AQ$3&lt;EOMONTH('Rent Roll'!$AF16,'Rent Roll'!$AG16+1)),1,0))</f>
        <v>0</v>
      </c>
      <c r="AR394" s="560">
        <f>IF('Rent Roll'!$AD16=0,0,IF(AND(AR$3&gt;EOMONTH('Rent Roll'!$AF16,0),AR$3&lt;EOMONTH('Rent Roll'!$AF16,'Rent Roll'!$AG16+1)),1,0))</f>
        <v>0</v>
      </c>
      <c r="AS394" s="560">
        <f>IF('Rent Roll'!$AD16=0,0,IF(AND(AS$3&gt;EOMONTH('Rent Roll'!$AF16,0),AS$3&lt;EOMONTH('Rent Roll'!$AF16,'Rent Roll'!$AG16+1)),1,0))</f>
        <v>0</v>
      </c>
      <c r="AT394" s="560">
        <f>IF('Rent Roll'!$AD16=0,0,IF(AND(AT$3&gt;EOMONTH('Rent Roll'!$AF16,0),AT$3&lt;EOMONTH('Rent Roll'!$AF16,'Rent Roll'!$AG16+1)),1,0))</f>
        <v>0</v>
      </c>
      <c r="AU394" s="560">
        <f>IF('Rent Roll'!$AD16=0,0,IF(AND(AU$3&gt;EOMONTH('Rent Roll'!$AF16,0),AU$3&lt;EOMONTH('Rent Roll'!$AF16,'Rent Roll'!$AG16+1)),1,0))</f>
        <v>0</v>
      </c>
      <c r="AV394" s="560">
        <f>IF('Rent Roll'!$AD16=0,0,IF(AND(AV$3&gt;EOMONTH('Rent Roll'!$AF16,0),AV$3&lt;EOMONTH('Rent Roll'!$AF16,'Rent Roll'!$AG16+1)),1,0))</f>
        <v>0</v>
      </c>
      <c r="AW394" s="560">
        <f>IF('Rent Roll'!$AD16=0,0,IF(AND(AW$3&gt;EOMONTH('Rent Roll'!$AF16,0),AW$3&lt;EOMONTH('Rent Roll'!$AF16,'Rent Roll'!$AG16+1)),1,0))</f>
        <v>0</v>
      </c>
      <c r="AX394" s="560">
        <f>IF('Rent Roll'!$AD16=0,0,IF(AND(AX$3&gt;EOMONTH('Rent Roll'!$AF16,0),AX$3&lt;EOMONTH('Rent Roll'!$AF16,'Rent Roll'!$AG16+1)),1,0))</f>
        <v>0</v>
      </c>
      <c r="AY394" s="560">
        <f>IF('Rent Roll'!$AD16=0,0,IF(AND(AY$3&gt;EOMONTH('Rent Roll'!$AF16,0),AY$3&lt;EOMONTH('Rent Roll'!$AF16,'Rent Roll'!$AG16+1)),1,0))</f>
        <v>0</v>
      </c>
      <c r="AZ394" s="560">
        <f>IF('Rent Roll'!$AD16=0,0,IF(AND(AZ$3&gt;EOMONTH('Rent Roll'!$AF16,0),AZ$3&lt;EOMONTH('Rent Roll'!$AF16,'Rent Roll'!$AG16+1)),1,0))</f>
        <v>0</v>
      </c>
      <c r="BA394" s="560">
        <f>IF('Rent Roll'!$AD16=0,0,IF(AND(BA$3&gt;EOMONTH('Rent Roll'!$AF16,0),BA$3&lt;EOMONTH('Rent Roll'!$AF16,'Rent Roll'!$AG16+1)),1,0))</f>
        <v>0</v>
      </c>
      <c r="BB394" s="765">
        <f>IF('Rent Roll'!$AD16=0,0,IF(AND(BB$3&gt;EOMONTH('Rent Roll'!$AF16,0),BB$3&lt;EOMONTH('Rent Roll'!$AF16,'Rent Roll'!$AG16+1)),1,0))</f>
        <v>0</v>
      </c>
      <c r="BC394" s="766">
        <f>IF('Rent Roll'!$AD16=0,0,IF(AND(BC$3&gt;EOMONTH('Rent Roll'!$AF16,0),BC$3&lt;EOMONTH('Rent Roll'!$AF16,'Rent Roll'!$AG16+1)),1,0))</f>
        <v>0</v>
      </c>
      <c r="BD394" s="560">
        <f>IF('Rent Roll'!$AD16=0,0,IF(AND(BD$3&gt;EOMONTH('Rent Roll'!$AF16,0),BD$3&lt;EOMONTH('Rent Roll'!$AF16,'Rent Roll'!$AG16+1)),1,0))</f>
        <v>0</v>
      </c>
      <c r="BE394" s="560">
        <f>IF('Rent Roll'!$AD16=0,0,IF(AND(BE$3&gt;EOMONTH('Rent Roll'!$AF16,0),BE$3&lt;EOMONTH('Rent Roll'!$AF16,'Rent Roll'!$AG16+1)),1,0))</f>
        <v>0</v>
      </c>
      <c r="BF394" s="560">
        <f>IF('Rent Roll'!$AD16=0,0,IF(AND(BF$3&gt;EOMONTH('Rent Roll'!$AF16,0),BF$3&lt;EOMONTH('Rent Roll'!$AF16,'Rent Roll'!$AG16+1)),1,0))</f>
        <v>0</v>
      </c>
      <c r="BG394" s="560">
        <f>IF('Rent Roll'!$AD16=0,0,IF(AND(BG$3&gt;EOMONTH('Rent Roll'!$AF16,0),BG$3&lt;EOMONTH('Rent Roll'!$AF16,'Rent Roll'!$AG16+1)),1,0))</f>
        <v>0</v>
      </c>
      <c r="BH394" s="560">
        <f>IF('Rent Roll'!$AD16=0,0,IF(AND(BH$3&gt;EOMONTH('Rent Roll'!$AF16,0),BH$3&lt;EOMONTH('Rent Roll'!$AF16,'Rent Roll'!$AG16+1)),1,0))</f>
        <v>0</v>
      </c>
      <c r="BI394" s="560">
        <f>IF('Rent Roll'!$AD16=0,0,IF(AND(BI$3&gt;EOMONTH('Rent Roll'!$AF16,0),BI$3&lt;EOMONTH('Rent Roll'!$AF16,'Rent Roll'!$AG16+1)),1,0))</f>
        <v>0</v>
      </c>
      <c r="BJ394" s="560">
        <f>IF('Rent Roll'!$AD16=0,0,IF(AND(BJ$3&gt;EOMONTH('Rent Roll'!$AF16,0),BJ$3&lt;EOMONTH('Rent Roll'!$AF16,'Rent Roll'!$AG16+1)),1,0))</f>
        <v>0</v>
      </c>
      <c r="BK394" s="560">
        <f>IF('Rent Roll'!$AD16=0,0,IF(AND(BK$3&gt;EOMONTH('Rent Roll'!$AF16,0),BK$3&lt;EOMONTH('Rent Roll'!$AF16,'Rent Roll'!$AG16+1)),1,0))</f>
        <v>0</v>
      </c>
      <c r="BL394" s="560">
        <f>IF('Rent Roll'!$AD16=0,0,IF(AND(BL$3&gt;EOMONTH('Rent Roll'!$AF16,0),BL$3&lt;EOMONTH('Rent Roll'!$AF16,'Rent Roll'!$AG16+1)),1,0))</f>
        <v>0</v>
      </c>
      <c r="BM394" s="560">
        <f>IF('Rent Roll'!$AD16=0,0,IF(AND(BM$3&gt;EOMONTH('Rent Roll'!$AF16,0),BM$3&lt;EOMONTH('Rent Roll'!$AF16,'Rent Roll'!$AG16+1)),1,0))</f>
        <v>0</v>
      </c>
      <c r="BN394" s="765">
        <f>IF('Rent Roll'!$AD16=0,0,IF(AND(BN$3&gt;EOMONTH('Rent Roll'!$AF16,0),BN$3&lt;EOMONTH('Rent Roll'!$AF16,'Rent Roll'!$AG16+1)),1,0))</f>
        <v>0</v>
      </c>
      <c r="BO394" s="766">
        <f>IF('Rent Roll'!$AD16=0,0,IF(AND(BO$3&gt;EOMONTH('Rent Roll'!$AF16,0),BO$3&lt;EOMONTH('Rent Roll'!$AF16,'Rent Roll'!$AG16+1)),1,0))</f>
        <v>0</v>
      </c>
      <c r="BP394" s="560">
        <f>IF('Rent Roll'!$AD16=0,0,IF(AND(BP$3&gt;EOMONTH('Rent Roll'!$AF16,0),BP$3&lt;EOMONTH('Rent Roll'!$AF16,'Rent Roll'!$AG16+1)),1,0))</f>
        <v>0</v>
      </c>
      <c r="BQ394" s="560">
        <f>IF('Rent Roll'!$AD16=0,0,IF(AND(BQ$3&gt;EOMONTH('Rent Roll'!$AF16,0),BQ$3&lt;EOMONTH('Rent Roll'!$AF16,'Rent Roll'!$AG16+1)),1,0))</f>
        <v>0</v>
      </c>
      <c r="BR394" s="560">
        <f>IF('Rent Roll'!$AD16=0,0,IF(AND(BR$3&gt;EOMONTH('Rent Roll'!$AF16,0),BR$3&lt;EOMONTH('Rent Roll'!$AF16,'Rent Roll'!$AG16+1)),1,0))</f>
        <v>0</v>
      </c>
      <c r="BS394" s="560">
        <f>IF('Rent Roll'!$AD16=0,0,IF(AND(BS$3&gt;EOMONTH('Rent Roll'!$AF16,0),BS$3&lt;EOMONTH('Rent Roll'!$AF16,'Rent Roll'!$AG16+1)),1,0))</f>
        <v>0</v>
      </c>
      <c r="BT394" s="560">
        <f>IF('Rent Roll'!$AD16=0,0,IF(AND(BT$3&gt;EOMONTH('Rent Roll'!$AF16,0),BT$3&lt;EOMONTH('Rent Roll'!$AF16,'Rent Roll'!$AG16+1)),1,0))</f>
        <v>0</v>
      </c>
      <c r="BU394" s="560">
        <f>IF('Rent Roll'!$AD16=0,0,IF(AND(BU$3&gt;EOMONTH('Rent Roll'!$AF16,0),BU$3&lt;EOMONTH('Rent Roll'!$AF16,'Rent Roll'!$AG16+1)),1,0))</f>
        <v>0</v>
      </c>
      <c r="BV394" s="560">
        <f>IF('Rent Roll'!$AD16=0,0,IF(AND(BV$3&gt;EOMONTH('Rent Roll'!$AF16,0),BV$3&lt;EOMONTH('Rent Roll'!$AF16,'Rent Roll'!$AG16+1)),1,0))</f>
        <v>0</v>
      </c>
      <c r="BW394" s="560">
        <f>IF('Rent Roll'!$AD16=0,0,IF(AND(BW$3&gt;EOMONTH('Rent Roll'!$AF16,0),BW$3&lt;EOMONTH('Rent Roll'!$AF16,'Rent Roll'!$AG16+1)),1,0))</f>
        <v>0</v>
      </c>
      <c r="BX394" s="560">
        <f>IF('Rent Roll'!$AD16=0,0,IF(AND(BX$3&gt;EOMONTH('Rent Roll'!$AF16,0),BX$3&lt;EOMONTH('Rent Roll'!$AF16,'Rent Roll'!$AG16+1)),1,0))</f>
        <v>0</v>
      </c>
      <c r="BY394" s="560">
        <f>IF('Rent Roll'!$AD16=0,0,IF(AND(BY$3&gt;EOMONTH('Rent Roll'!$AF16,0),BY$3&lt;EOMONTH('Rent Roll'!$AF16,'Rent Roll'!$AG16+1)),1,0))</f>
        <v>0</v>
      </c>
      <c r="BZ394" s="765">
        <f>IF('Rent Roll'!$AD16=0,0,IF(AND(BZ$3&gt;EOMONTH('Rent Roll'!$AF16,0),BZ$3&lt;EOMONTH('Rent Roll'!$AF16,'Rent Roll'!$AG16+1)),1,0))</f>
        <v>0</v>
      </c>
      <c r="CA394" s="766">
        <f>IF('Rent Roll'!$AD16=0,0,IF(AND(CA$3&gt;EOMONTH('Rent Roll'!$AF16,0),CA$3&lt;EOMONTH('Rent Roll'!$AF16,'Rent Roll'!$AG16+1)),1,0))</f>
        <v>0</v>
      </c>
      <c r="CB394" s="560">
        <f>IF('Rent Roll'!$AD16=0,0,IF(AND(CB$3&gt;EOMONTH('Rent Roll'!$AF16,0),CB$3&lt;EOMONTH('Rent Roll'!$AF16,'Rent Roll'!$AG16+1)),1,0))</f>
        <v>0</v>
      </c>
      <c r="CC394" s="560">
        <f>IF('Rent Roll'!$AD16=0,0,IF(AND(CC$3&gt;EOMONTH('Rent Roll'!$AF16,0),CC$3&lt;EOMONTH('Rent Roll'!$AF16,'Rent Roll'!$AG16+1)),1,0))</f>
        <v>0</v>
      </c>
      <c r="CD394" s="560">
        <f>IF('Rent Roll'!$AD16=0,0,IF(AND(CD$3&gt;EOMONTH('Rent Roll'!$AF16,0),CD$3&lt;EOMONTH('Rent Roll'!$AF16,'Rent Roll'!$AG16+1)),1,0))</f>
        <v>0</v>
      </c>
      <c r="CE394" s="560">
        <f>IF('Rent Roll'!$AD16=0,0,IF(AND(CE$3&gt;EOMONTH('Rent Roll'!$AF16,0),CE$3&lt;EOMONTH('Rent Roll'!$AF16,'Rent Roll'!$AG16+1)),1,0))</f>
        <v>0</v>
      </c>
      <c r="CF394" s="560">
        <f>IF('Rent Roll'!$AD16=0,0,IF(AND(CF$3&gt;EOMONTH('Rent Roll'!$AF16,0),CF$3&lt;EOMONTH('Rent Roll'!$AF16,'Rent Roll'!$AG16+1)),1,0))</f>
        <v>0</v>
      </c>
      <c r="CG394" s="560">
        <f>IF('Rent Roll'!$AD16=0,0,IF(AND(CG$3&gt;EOMONTH('Rent Roll'!$AF16,0),CG$3&lt;EOMONTH('Rent Roll'!$AF16,'Rent Roll'!$AG16+1)),1,0))</f>
        <v>0</v>
      </c>
      <c r="CH394" s="560">
        <f>IF('Rent Roll'!$AD16=0,0,IF(AND(CH$3&gt;EOMONTH('Rent Roll'!$AF16,0),CH$3&lt;EOMONTH('Rent Roll'!$AF16,'Rent Roll'!$AG16+1)),1,0))</f>
        <v>0</v>
      </c>
      <c r="CI394" s="560">
        <f>IF('Rent Roll'!$AD16=0,0,IF(AND(CI$3&gt;EOMONTH('Rent Roll'!$AF16,0),CI$3&lt;EOMONTH('Rent Roll'!$AF16,'Rent Roll'!$AG16+1)),1,0))</f>
        <v>0</v>
      </c>
      <c r="CJ394" s="560">
        <f>IF('Rent Roll'!$AD16=0,0,IF(AND(CJ$3&gt;EOMONTH('Rent Roll'!$AF16,0),CJ$3&lt;EOMONTH('Rent Roll'!$AF16,'Rent Roll'!$AG16+1)),1,0))</f>
        <v>0</v>
      </c>
      <c r="CK394" s="560">
        <f>IF('Rent Roll'!$AD16=0,0,IF(AND(CK$3&gt;EOMONTH('Rent Roll'!$AF16,0),CK$3&lt;EOMONTH('Rent Roll'!$AF16,'Rent Roll'!$AG16+1)),1,0))</f>
        <v>0</v>
      </c>
      <c r="CL394" s="765">
        <f>IF('Rent Roll'!$AD16=0,0,IF(AND(CL$3&gt;EOMONTH('Rent Roll'!$AF16,0),CL$3&lt;EOMONTH('Rent Roll'!$AF16,'Rent Roll'!$AG16+1)),1,0))</f>
        <v>0</v>
      </c>
      <c r="CM394" s="766">
        <f>IF('Rent Roll'!$AD16=0,0,IF(AND(CM$3&gt;EOMONTH('Rent Roll'!$AF16,0),CM$3&lt;EOMONTH('Rent Roll'!$AF16,'Rent Roll'!$AG16+1)),1,0))</f>
        <v>0</v>
      </c>
      <c r="CN394" s="560">
        <f>IF('Rent Roll'!$AD16=0,0,IF(AND(CN$3&gt;EOMONTH('Rent Roll'!$AF16,0),CN$3&lt;EOMONTH('Rent Roll'!$AF16,'Rent Roll'!$AG16+1)),1,0))</f>
        <v>0</v>
      </c>
      <c r="CO394" s="560">
        <f>IF('Rent Roll'!$AD16=0,0,IF(AND(CO$3&gt;EOMONTH('Rent Roll'!$AF16,0),CO$3&lt;EOMONTH('Rent Roll'!$AF16,'Rent Roll'!$AG16+1)),1,0))</f>
        <v>0</v>
      </c>
      <c r="CP394" s="560">
        <f>IF('Rent Roll'!$AD16=0,0,IF(AND(CP$3&gt;EOMONTH('Rent Roll'!$AF16,0),CP$3&lt;EOMONTH('Rent Roll'!$AF16,'Rent Roll'!$AG16+1)),1,0))</f>
        <v>0</v>
      </c>
      <c r="CQ394" s="560">
        <f>IF('Rent Roll'!$AD16=0,0,IF(AND(CQ$3&gt;EOMONTH('Rent Roll'!$AF16,0),CQ$3&lt;EOMONTH('Rent Roll'!$AF16,'Rent Roll'!$AG16+1)),1,0))</f>
        <v>0</v>
      </c>
      <c r="CR394" s="560">
        <f>IF('Rent Roll'!$AD16=0,0,IF(AND(CR$3&gt;EOMONTH('Rent Roll'!$AF16,0),CR$3&lt;EOMONTH('Rent Roll'!$AF16,'Rent Roll'!$AG16+1)),1,0))</f>
        <v>0</v>
      </c>
      <c r="CS394" s="560">
        <f>IF('Rent Roll'!$AD16=0,0,IF(AND(CS$3&gt;EOMONTH('Rent Roll'!$AF16,0),CS$3&lt;EOMONTH('Rent Roll'!$AF16,'Rent Roll'!$AG16+1)),1,0))</f>
        <v>0</v>
      </c>
      <c r="CT394" s="560">
        <f>IF('Rent Roll'!$AD16=0,0,IF(AND(CT$3&gt;EOMONTH('Rent Roll'!$AF16,0),CT$3&lt;EOMONTH('Rent Roll'!$AF16,'Rent Roll'!$AG16+1)),1,0))</f>
        <v>0</v>
      </c>
      <c r="CU394" s="560">
        <f>IF('Rent Roll'!$AD16=0,0,IF(AND(CU$3&gt;EOMONTH('Rent Roll'!$AF16,0),CU$3&lt;EOMONTH('Rent Roll'!$AF16,'Rent Roll'!$AG16+1)),1,0))</f>
        <v>0</v>
      </c>
      <c r="CV394" s="560">
        <f>IF('Rent Roll'!$AD16=0,0,IF(AND(CV$3&gt;EOMONTH('Rent Roll'!$AF16,0),CV$3&lt;EOMONTH('Rent Roll'!$AF16,'Rent Roll'!$AG16+1)),1,0))</f>
        <v>0</v>
      </c>
      <c r="CW394" s="560">
        <f>IF('Rent Roll'!$AD16=0,0,IF(AND(CW$3&gt;EOMONTH('Rent Roll'!$AF16,0),CW$3&lt;EOMONTH('Rent Roll'!$AF16,'Rent Roll'!$AG16+1)),1,0))</f>
        <v>0</v>
      </c>
      <c r="CX394" s="765">
        <f>IF('Rent Roll'!$AD16=0,0,IF(AND(CX$3&gt;EOMONTH('Rent Roll'!$AF16,0),CX$3&lt;EOMONTH('Rent Roll'!$AF16,'Rent Roll'!$AG16+1)),1,0))</f>
        <v>0</v>
      </c>
      <c r="CY394" s="766">
        <f>IF('Rent Roll'!$AD16=0,0,IF(AND(CY$3&gt;EOMONTH('Rent Roll'!$AF16,0),CY$3&lt;EOMONTH('Rent Roll'!$AF16,'Rent Roll'!$AG16+1)),1,0))</f>
        <v>0</v>
      </c>
      <c r="CZ394" s="560">
        <f>IF('Rent Roll'!$AD16=0,0,IF(AND(CZ$3&gt;EOMONTH('Rent Roll'!$AF16,0),CZ$3&lt;EOMONTH('Rent Roll'!$AF16,'Rent Roll'!$AG16+1)),1,0))</f>
        <v>0</v>
      </c>
      <c r="DA394" s="560">
        <f>IF('Rent Roll'!$AD16=0,0,IF(AND(DA$3&gt;EOMONTH('Rent Roll'!$AF16,0),DA$3&lt;EOMONTH('Rent Roll'!$AF16,'Rent Roll'!$AG16+1)),1,0))</f>
        <v>0</v>
      </c>
      <c r="DB394" s="560">
        <f>IF('Rent Roll'!$AD16=0,0,IF(AND(DB$3&gt;EOMONTH('Rent Roll'!$AF16,0),DB$3&lt;EOMONTH('Rent Roll'!$AF16,'Rent Roll'!$AG16+1)),1,0))</f>
        <v>0</v>
      </c>
      <c r="DC394" s="560">
        <f>IF('Rent Roll'!$AD16=0,0,IF(AND(DC$3&gt;EOMONTH('Rent Roll'!$AF16,0),DC$3&lt;EOMONTH('Rent Roll'!$AF16,'Rent Roll'!$AG16+1)),1,0))</f>
        <v>0</v>
      </c>
      <c r="DD394" s="560">
        <f>IF('Rent Roll'!$AD16=0,0,IF(AND(DD$3&gt;EOMONTH('Rent Roll'!$AF16,0),DD$3&lt;EOMONTH('Rent Roll'!$AF16,'Rent Roll'!$AG16+1)),1,0))</f>
        <v>0</v>
      </c>
      <c r="DE394" s="560">
        <f>IF('Rent Roll'!$AD16=0,0,IF(AND(DE$3&gt;EOMONTH('Rent Roll'!$AF16,0),DE$3&lt;EOMONTH('Rent Roll'!$AF16,'Rent Roll'!$AG16+1)),1,0))</f>
        <v>0</v>
      </c>
      <c r="DF394" s="560">
        <f>IF('Rent Roll'!$AD16=0,0,IF(AND(DF$3&gt;EOMONTH('Rent Roll'!$AF16,0),DF$3&lt;EOMONTH('Rent Roll'!$AF16,'Rent Roll'!$AG16+1)),1,0))</f>
        <v>0</v>
      </c>
      <c r="DG394" s="560">
        <f>IF('Rent Roll'!$AD16=0,0,IF(AND(DG$3&gt;EOMONTH('Rent Roll'!$AF16,0),DG$3&lt;EOMONTH('Rent Roll'!$AF16,'Rent Roll'!$AG16+1)),1,0))</f>
        <v>0</v>
      </c>
      <c r="DH394" s="560">
        <f>IF('Rent Roll'!$AD16=0,0,IF(AND(DH$3&gt;EOMONTH('Rent Roll'!$AF16,0),DH$3&lt;EOMONTH('Rent Roll'!$AF16,'Rent Roll'!$AG16+1)),1,0))</f>
        <v>0</v>
      </c>
      <c r="DI394" s="560">
        <f>IF('Rent Roll'!$AD16=0,0,IF(AND(DI$3&gt;EOMONTH('Rent Roll'!$AF16,0),DI$3&lt;EOMONTH('Rent Roll'!$AF16,'Rent Roll'!$AG16+1)),1,0))</f>
        <v>0</v>
      </c>
      <c r="DJ394" s="765">
        <f>IF('Rent Roll'!$AD16=0,0,IF(AND(DJ$3&gt;EOMONTH('Rent Roll'!$AF16,0),DJ$3&lt;EOMONTH('Rent Roll'!$AF16,'Rent Roll'!$AG16+1)),1,0))</f>
        <v>0</v>
      </c>
      <c r="DK394" s="766">
        <f>IF('Rent Roll'!$AD16=0,0,IF(AND(DK$3&gt;EOMONTH('Rent Roll'!$AF16,0),DK$3&lt;EOMONTH('Rent Roll'!$AF16,'Rent Roll'!$AG16+1)),1,0))</f>
        <v>0</v>
      </c>
      <c r="DL394" s="560">
        <f>IF('Rent Roll'!$AD16=0,0,IF(AND(DL$3&gt;EOMONTH('Rent Roll'!$AF16,0),DL$3&lt;EOMONTH('Rent Roll'!$AF16,'Rent Roll'!$AG16+1)),1,0))</f>
        <v>0</v>
      </c>
      <c r="DM394" s="560">
        <f>IF('Rent Roll'!$AD16=0,0,IF(AND(DM$3&gt;EOMONTH('Rent Roll'!$AF16,0),DM$3&lt;EOMONTH('Rent Roll'!$AF16,'Rent Roll'!$AG16+1)),1,0))</f>
        <v>0</v>
      </c>
      <c r="DN394" s="560">
        <f>IF('Rent Roll'!$AD16=0,0,IF(AND(DN$3&gt;EOMONTH('Rent Roll'!$AF16,0),DN$3&lt;EOMONTH('Rent Roll'!$AF16,'Rent Roll'!$AG16+1)),1,0))</f>
        <v>0</v>
      </c>
      <c r="DO394" s="560">
        <f>IF('Rent Roll'!$AD16=0,0,IF(AND(DO$3&gt;EOMONTH('Rent Roll'!$AF16,0),DO$3&lt;EOMONTH('Rent Roll'!$AF16,'Rent Roll'!$AG16+1)),1,0))</f>
        <v>0</v>
      </c>
      <c r="DP394" s="560">
        <f>IF('Rent Roll'!$AD16=0,0,IF(AND(DP$3&gt;EOMONTH('Rent Roll'!$AF16,0),DP$3&lt;EOMONTH('Rent Roll'!$AF16,'Rent Roll'!$AG16+1)),1,0))</f>
        <v>0</v>
      </c>
      <c r="DQ394" s="560">
        <f>IF('Rent Roll'!$AD16=0,0,IF(AND(DQ$3&gt;EOMONTH('Rent Roll'!$AF16,0),DQ$3&lt;EOMONTH('Rent Roll'!$AF16,'Rent Roll'!$AG16+1)),1,0))</f>
        <v>0</v>
      </c>
      <c r="DR394" s="560">
        <f>IF('Rent Roll'!$AD16=0,0,IF(AND(DR$3&gt;EOMONTH('Rent Roll'!$AF16,0),DR$3&lt;EOMONTH('Rent Roll'!$AF16,'Rent Roll'!$AG16+1)),1,0))</f>
        <v>0</v>
      </c>
      <c r="DS394" s="560">
        <f>IF('Rent Roll'!$AD16=0,0,IF(AND(DS$3&gt;EOMONTH('Rent Roll'!$AF16,0),DS$3&lt;EOMONTH('Rent Roll'!$AF16,'Rent Roll'!$AG16+1)),1,0))</f>
        <v>0</v>
      </c>
      <c r="DT394" s="560">
        <f>IF('Rent Roll'!$AD16=0,0,IF(AND(DT$3&gt;EOMONTH('Rent Roll'!$AF16,0),DT$3&lt;EOMONTH('Rent Roll'!$AF16,'Rent Roll'!$AG16+1)),1,0))</f>
        <v>0</v>
      </c>
      <c r="DU394" s="560">
        <f>IF('Rent Roll'!$AD16=0,0,IF(AND(DU$3&gt;EOMONTH('Rent Roll'!$AF16,0),DU$3&lt;EOMONTH('Rent Roll'!$AF16,'Rent Roll'!$AG16+1)),1,0))</f>
        <v>0</v>
      </c>
      <c r="DV394" s="560">
        <f>IF('Rent Roll'!$AD16=0,0,IF(AND(DV$3&gt;EOMONTH('Rent Roll'!$AF16,0),DV$3&lt;EOMONTH('Rent Roll'!$AF16,'Rent Roll'!$AG16+1)),1,0))</f>
        <v>0</v>
      </c>
    </row>
    <row r="395" spans="1:126" s="565" customFormat="1" ht="12" customHeight="1" outlineLevel="1" x14ac:dyDescent="0.4">
      <c r="A395" s="731"/>
      <c r="B395" s="564">
        <f>'Rent Roll'!$B17</f>
        <v>0</v>
      </c>
      <c r="C395" s="575" t="s">
        <v>82</v>
      </c>
      <c r="E395" s="566"/>
      <c r="F395" s="777">
        <f>IF('Rent Roll'!$AD17=0,0,IF(AND(F$3&gt;EOMONTH('Rent Roll'!$AF17,0),F$3&lt;EOMONTH('Rent Roll'!$AF17,'Rent Roll'!$AG17+1)),1,0))</f>
        <v>0</v>
      </c>
      <c r="G395" s="766">
        <f>IF('Rent Roll'!$AD17=0,0,IF(AND(G$3&gt;EOMONTH('Rent Roll'!$AF17,0),G$3&lt;EOMONTH('Rent Roll'!$AF17,'Rent Roll'!$AG17+1)),1,0))</f>
        <v>0</v>
      </c>
      <c r="H395" s="560">
        <f>IF('Rent Roll'!$AD17=0,0,IF(AND(H$3&gt;EOMONTH('Rent Roll'!$AF17,0),H$3&lt;EOMONTH('Rent Roll'!$AF17,'Rent Roll'!$AG17+1)),1,0))</f>
        <v>0</v>
      </c>
      <c r="I395" s="560">
        <f>IF('Rent Roll'!$AD17=0,0,IF(AND(I$3&gt;EOMONTH('Rent Roll'!$AF17,0),I$3&lt;EOMONTH('Rent Roll'!$AF17,'Rent Roll'!$AG17+1)),1,0))</f>
        <v>0</v>
      </c>
      <c r="J395" s="560">
        <f>IF('Rent Roll'!$AD17=0,0,IF(AND(J$3&gt;EOMONTH('Rent Roll'!$AF17,0),J$3&lt;EOMONTH('Rent Roll'!$AF17,'Rent Roll'!$AG17+1)),1,0))</f>
        <v>0</v>
      </c>
      <c r="K395" s="560">
        <f>IF('Rent Roll'!$AD17=0,0,IF(AND(K$3&gt;EOMONTH('Rent Roll'!$AF17,0),K$3&lt;EOMONTH('Rent Roll'!$AF17,'Rent Roll'!$AG17+1)),1,0))</f>
        <v>0</v>
      </c>
      <c r="L395" s="560">
        <f>IF('Rent Roll'!$AD17=0,0,IF(AND(L$3&gt;EOMONTH('Rent Roll'!$AF17,0),L$3&lt;EOMONTH('Rent Roll'!$AF17,'Rent Roll'!$AG17+1)),1,0))</f>
        <v>0</v>
      </c>
      <c r="M395" s="560">
        <f>IF('Rent Roll'!$AD17=0,0,IF(AND(M$3&gt;EOMONTH('Rent Roll'!$AF17,0),M$3&lt;EOMONTH('Rent Roll'!$AF17,'Rent Roll'!$AG17+1)),1,0))</f>
        <v>0</v>
      </c>
      <c r="N395" s="560">
        <f>IF('Rent Roll'!$AD17=0,0,IF(AND(N$3&gt;EOMONTH('Rent Roll'!$AF17,0),N$3&lt;EOMONTH('Rent Roll'!$AF17,'Rent Roll'!$AG17+1)),1,0))</f>
        <v>0</v>
      </c>
      <c r="O395" s="560">
        <f>IF('Rent Roll'!$AD17=0,0,IF(AND(O$3&gt;EOMONTH('Rent Roll'!$AF17,0),O$3&lt;EOMONTH('Rent Roll'!$AF17,'Rent Roll'!$AG17+1)),1,0))</f>
        <v>0</v>
      </c>
      <c r="P395" s="560">
        <f>IF('Rent Roll'!$AD17=0,0,IF(AND(P$3&gt;EOMONTH('Rent Roll'!$AF17,0),P$3&lt;EOMONTH('Rent Roll'!$AF17,'Rent Roll'!$AG17+1)),1,0))</f>
        <v>0</v>
      </c>
      <c r="Q395" s="560">
        <f>IF('Rent Roll'!$AD17=0,0,IF(AND(Q$3&gt;EOMONTH('Rent Roll'!$AF17,0),Q$3&lt;EOMONTH('Rent Roll'!$AF17,'Rent Roll'!$AG17+1)),1,0))</f>
        <v>0</v>
      </c>
      <c r="R395" s="765">
        <f>IF('Rent Roll'!$AD17=0,0,IF(AND(R$3&gt;EOMONTH('Rent Roll'!$AF17,0),R$3&lt;EOMONTH('Rent Roll'!$AF17,'Rent Roll'!$AG17+1)),1,0))</f>
        <v>0</v>
      </c>
      <c r="S395" s="766">
        <f>IF('Rent Roll'!$AD17=0,0,IF(AND(S$3&gt;EOMONTH('Rent Roll'!$AF17,0),S$3&lt;EOMONTH('Rent Roll'!$AF17,'Rent Roll'!$AG17+1)),1,0))</f>
        <v>0</v>
      </c>
      <c r="T395" s="560">
        <f>IF('Rent Roll'!$AD17=0,0,IF(AND(T$3&gt;EOMONTH('Rent Roll'!$AF17,0),T$3&lt;EOMONTH('Rent Roll'!$AF17,'Rent Roll'!$AG17+1)),1,0))</f>
        <v>0</v>
      </c>
      <c r="U395" s="560">
        <f>IF('Rent Roll'!$AD17=0,0,IF(AND(U$3&gt;EOMONTH('Rent Roll'!$AF17,0),U$3&lt;EOMONTH('Rent Roll'!$AF17,'Rent Roll'!$AG17+1)),1,0))</f>
        <v>0</v>
      </c>
      <c r="V395" s="560">
        <f>IF('Rent Roll'!$AD17=0,0,IF(AND(V$3&gt;EOMONTH('Rent Roll'!$AF17,0),V$3&lt;EOMONTH('Rent Roll'!$AF17,'Rent Roll'!$AG17+1)),1,0))</f>
        <v>0</v>
      </c>
      <c r="W395" s="560">
        <f>IF('Rent Roll'!$AD17=0,0,IF(AND(W$3&gt;EOMONTH('Rent Roll'!$AF17,0),W$3&lt;EOMONTH('Rent Roll'!$AF17,'Rent Roll'!$AG17+1)),1,0))</f>
        <v>0</v>
      </c>
      <c r="X395" s="560">
        <f>IF('Rent Roll'!$AD17=0,0,IF(AND(X$3&gt;EOMONTH('Rent Roll'!$AF17,0),X$3&lt;EOMONTH('Rent Roll'!$AF17,'Rent Roll'!$AG17+1)),1,0))</f>
        <v>0</v>
      </c>
      <c r="Y395" s="560">
        <f>IF('Rent Roll'!$AD17=0,0,IF(AND(Y$3&gt;EOMONTH('Rent Roll'!$AF17,0),Y$3&lt;EOMONTH('Rent Roll'!$AF17,'Rent Roll'!$AG17+1)),1,0))</f>
        <v>0</v>
      </c>
      <c r="Z395" s="560">
        <f>IF('Rent Roll'!$AD17=0,0,IF(AND(Z$3&gt;EOMONTH('Rent Roll'!$AF17,0),Z$3&lt;EOMONTH('Rent Roll'!$AF17,'Rent Roll'!$AG17+1)),1,0))</f>
        <v>0</v>
      </c>
      <c r="AA395" s="560">
        <f>IF('Rent Roll'!$AD17=0,0,IF(AND(AA$3&gt;EOMONTH('Rent Roll'!$AF17,0),AA$3&lt;EOMONTH('Rent Roll'!$AF17,'Rent Roll'!$AG17+1)),1,0))</f>
        <v>0</v>
      </c>
      <c r="AB395" s="560">
        <f>IF('Rent Roll'!$AD17=0,0,IF(AND(AB$3&gt;EOMONTH('Rent Roll'!$AF17,0),AB$3&lt;EOMONTH('Rent Roll'!$AF17,'Rent Roll'!$AG17+1)),1,0))</f>
        <v>0</v>
      </c>
      <c r="AC395" s="560">
        <f>IF('Rent Roll'!$AD17=0,0,IF(AND(AC$3&gt;EOMONTH('Rent Roll'!$AF17,0),AC$3&lt;EOMONTH('Rent Roll'!$AF17,'Rent Roll'!$AG17+1)),1,0))</f>
        <v>0</v>
      </c>
      <c r="AD395" s="765">
        <f>IF('Rent Roll'!$AD17=0,0,IF(AND(AD$3&gt;EOMONTH('Rent Roll'!$AF17,0),AD$3&lt;EOMONTH('Rent Roll'!$AF17,'Rent Roll'!$AG17+1)),1,0))</f>
        <v>0</v>
      </c>
      <c r="AE395" s="766">
        <f>IF('Rent Roll'!$AD17=0,0,IF(AND(AE$3&gt;EOMONTH('Rent Roll'!$AF17,0),AE$3&lt;EOMONTH('Rent Roll'!$AF17,'Rent Roll'!$AG17+1)),1,0))</f>
        <v>0</v>
      </c>
      <c r="AF395" s="560">
        <f>IF('Rent Roll'!$AD17=0,0,IF(AND(AF$3&gt;EOMONTH('Rent Roll'!$AF17,0),AF$3&lt;EOMONTH('Rent Roll'!$AF17,'Rent Roll'!$AG17+1)),1,0))</f>
        <v>0</v>
      </c>
      <c r="AG395" s="560">
        <f>IF('Rent Roll'!$AD17=0,0,IF(AND(AG$3&gt;EOMONTH('Rent Roll'!$AF17,0),AG$3&lt;EOMONTH('Rent Roll'!$AF17,'Rent Roll'!$AG17+1)),1,0))</f>
        <v>0</v>
      </c>
      <c r="AH395" s="560">
        <f>IF('Rent Roll'!$AD17=0,0,IF(AND(AH$3&gt;EOMONTH('Rent Roll'!$AF17,0),AH$3&lt;EOMONTH('Rent Roll'!$AF17,'Rent Roll'!$AG17+1)),1,0))</f>
        <v>0</v>
      </c>
      <c r="AI395" s="560">
        <f>IF('Rent Roll'!$AD17=0,0,IF(AND(AI$3&gt;EOMONTH('Rent Roll'!$AF17,0),AI$3&lt;EOMONTH('Rent Roll'!$AF17,'Rent Roll'!$AG17+1)),1,0))</f>
        <v>0</v>
      </c>
      <c r="AJ395" s="560">
        <f>IF('Rent Roll'!$AD17=0,0,IF(AND(AJ$3&gt;EOMONTH('Rent Roll'!$AF17,0),AJ$3&lt;EOMONTH('Rent Roll'!$AF17,'Rent Roll'!$AG17+1)),1,0))</f>
        <v>0</v>
      </c>
      <c r="AK395" s="560">
        <f>IF('Rent Roll'!$AD17=0,0,IF(AND(AK$3&gt;EOMONTH('Rent Roll'!$AF17,0),AK$3&lt;EOMONTH('Rent Roll'!$AF17,'Rent Roll'!$AG17+1)),1,0))</f>
        <v>0</v>
      </c>
      <c r="AL395" s="560">
        <f>IF('Rent Roll'!$AD17=0,0,IF(AND(AL$3&gt;EOMONTH('Rent Roll'!$AF17,0),AL$3&lt;EOMONTH('Rent Roll'!$AF17,'Rent Roll'!$AG17+1)),1,0))</f>
        <v>0</v>
      </c>
      <c r="AM395" s="560">
        <f>IF('Rent Roll'!$AD17=0,0,IF(AND(AM$3&gt;EOMONTH('Rent Roll'!$AF17,0),AM$3&lt;EOMONTH('Rent Roll'!$AF17,'Rent Roll'!$AG17+1)),1,0))</f>
        <v>0</v>
      </c>
      <c r="AN395" s="560">
        <f>IF('Rent Roll'!$AD17=0,0,IF(AND(AN$3&gt;EOMONTH('Rent Roll'!$AF17,0),AN$3&lt;EOMONTH('Rent Roll'!$AF17,'Rent Roll'!$AG17+1)),1,0))</f>
        <v>0</v>
      </c>
      <c r="AO395" s="560">
        <f>IF('Rent Roll'!$AD17=0,0,IF(AND(AO$3&gt;EOMONTH('Rent Roll'!$AF17,0),AO$3&lt;EOMONTH('Rent Roll'!$AF17,'Rent Roll'!$AG17+1)),1,0))</f>
        <v>0</v>
      </c>
      <c r="AP395" s="765">
        <f>IF('Rent Roll'!$AD17=0,0,IF(AND(AP$3&gt;EOMONTH('Rent Roll'!$AF17,0),AP$3&lt;EOMONTH('Rent Roll'!$AF17,'Rent Roll'!$AG17+1)),1,0))</f>
        <v>0</v>
      </c>
      <c r="AQ395" s="766">
        <f>IF('Rent Roll'!$AD17=0,0,IF(AND(AQ$3&gt;EOMONTH('Rent Roll'!$AF17,0),AQ$3&lt;EOMONTH('Rent Roll'!$AF17,'Rent Roll'!$AG17+1)),1,0))</f>
        <v>0</v>
      </c>
      <c r="AR395" s="560">
        <f>IF('Rent Roll'!$AD17=0,0,IF(AND(AR$3&gt;EOMONTH('Rent Roll'!$AF17,0),AR$3&lt;EOMONTH('Rent Roll'!$AF17,'Rent Roll'!$AG17+1)),1,0))</f>
        <v>0</v>
      </c>
      <c r="AS395" s="560">
        <f>IF('Rent Roll'!$AD17=0,0,IF(AND(AS$3&gt;EOMONTH('Rent Roll'!$AF17,0),AS$3&lt;EOMONTH('Rent Roll'!$AF17,'Rent Roll'!$AG17+1)),1,0))</f>
        <v>0</v>
      </c>
      <c r="AT395" s="560">
        <f>IF('Rent Roll'!$AD17=0,0,IF(AND(AT$3&gt;EOMONTH('Rent Roll'!$AF17,0),AT$3&lt;EOMONTH('Rent Roll'!$AF17,'Rent Roll'!$AG17+1)),1,0))</f>
        <v>0</v>
      </c>
      <c r="AU395" s="560">
        <f>IF('Rent Roll'!$AD17=0,0,IF(AND(AU$3&gt;EOMONTH('Rent Roll'!$AF17,0),AU$3&lt;EOMONTH('Rent Roll'!$AF17,'Rent Roll'!$AG17+1)),1,0))</f>
        <v>0</v>
      </c>
      <c r="AV395" s="560">
        <f>IF('Rent Roll'!$AD17=0,0,IF(AND(AV$3&gt;EOMONTH('Rent Roll'!$AF17,0),AV$3&lt;EOMONTH('Rent Roll'!$AF17,'Rent Roll'!$AG17+1)),1,0))</f>
        <v>0</v>
      </c>
      <c r="AW395" s="560">
        <f>IF('Rent Roll'!$AD17=0,0,IF(AND(AW$3&gt;EOMONTH('Rent Roll'!$AF17,0),AW$3&lt;EOMONTH('Rent Roll'!$AF17,'Rent Roll'!$AG17+1)),1,0))</f>
        <v>0</v>
      </c>
      <c r="AX395" s="560">
        <f>IF('Rent Roll'!$AD17=0,0,IF(AND(AX$3&gt;EOMONTH('Rent Roll'!$AF17,0),AX$3&lt;EOMONTH('Rent Roll'!$AF17,'Rent Roll'!$AG17+1)),1,0))</f>
        <v>0</v>
      </c>
      <c r="AY395" s="560">
        <f>IF('Rent Roll'!$AD17=0,0,IF(AND(AY$3&gt;EOMONTH('Rent Roll'!$AF17,0),AY$3&lt;EOMONTH('Rent Roll'!$AF17,'Rent Roll'!$AG17+1)),1,0))</f>
        <v>0</v>
      </c>
      <c r="AZ395" s="560">
        <f>IF('Rent Roll'!$AD17=0,0,IF(AND(AZ$3&gt;EOMONTH('Rent Roll'!$AF17,0),AZ$3&lt;EOMONTH('Rent Roll'!$AF17,'Rent Roll'!$AG17+1)),1,0))</f>
        <v>0</v>
      </c>
      <c r="BA395" s="560">
        <f>IF('Rent Roll'!$AD17=0,0,IF(AND(BA$3&gt;EOMONTH('Rent Roll'!$AF17,0),BA$3&lt;EOMONTH('Rent Roll'!$AF17,'Rent Roll'!$AG17+1)),1,0))</f>
        <v>0</v>
      </c>
      <c r="BB395" s="765">
        <f>IF('Rent Roll'!$AD17=0,0,IF(AND(BB$3&gt;EOMONTH('Rent Roll'!$AF17,0),BB$3&lt;EOMONTH('Rent Roll'!$AF17,'Rent Roll'!$AG17+1)),1,0))</f>
        <v>0</v>
      </c>
      <c r="BC395" s="766">
        <f>IF('Rent Roll'!$AD17=0,0,IF(AND(BC$3&gt;EOMONTH('Rent Roll'!$AF17,0),BC$3&lt;EOMONTH('Rent Roll'!$AF17,'Rent Roll'!$AG17+1)),1,0))</f>
        <v>0</v>
      </c>
      <c r="BD395" s="560">
        <f>IF('Rent Roll'!$AD17=0,0,IF(AND(BD$3&gt;EOMONTH('Rent Roll'!$AF17,0),BD$3&lt;EOMONTH('Rent Roll'!$AF17,'Rent Roll'!$AG17+1)),1,0))</f>
        <v>0</v>
      </c>
      <c r="BE395" s="560">
        <f>IF('Rent Roll'!$AD17=0,0,IF(AND(BE$3&gt;EOMONTH('Rent Roll'!$AF17,0),BE$3&lt;EOMONTH('Rent Roll'!$AF17,'Rent Roll'!$AG17+1)),1,0))</f>
        <v>0</v>
      </c>
      <c r="BF395" s="560">
        <f>IF('Rent Roll'!$AD17=0,0,IF(AND(BF$3&gt;EOMONTH('Rent Roll'!$AF17,0),BF$3&lt;EOMONTH('Rent Roll'!$AF17,'Rent Roll'!$AG17+1)),1,0))</f>
        <v>0</v>
      </c>
      <c r="BG395" s="560">
        <f>IF('Rent Roll'!$AD17=0,0,IF(AND(BG$3&gt;EOMONTH('Rent Roll'!$AF17,0),BG$3&lt;EOMONTH('Rent Roll'!$AF17,'Rent Roll'!$AG17+1)),1,0))</f>
        <v>0</v>
      </c>
      <c r="BH395" s="560">
        <f>IF('Rent Roll'!$AD17=0,0,IF(AND(BH$3&gt;EOMONTH('Rent Roll'!$AF17,0),BH$3&lt;EOMONTH('Rent Roll'!$AF17,'Rent Roll'!$AG17+1)),1,0))</f>
        <v>0</v>
      </c>
      <c r="BI395" s="560">
        <f>IF('Rent Roll'!$AD17=0,0,IF(AND(BI$3&gt;EOMONTH('Rent Roll'!$AF17,0),BI$3&lt;EOMONTH('Rent Roll'!$AF17,'Rent Roll'!$AG17+1)),1,0))</f>
        <v>0</v>
      </c>
      <c r="BJ395" s="560">
        <f>IF('Rent Roll'!$AD17=0,0,IF(AND(BJ$3&gt;EOMONTH('Rent Roll'!$AF17,0),BJ$3&lt;EOMONTH('Rent Roll'!$AF17,'Rent Roll'!$AG17+1)),1,0))</f>
        <v>0</v>
      </c>
      <c r="BK395" s="560">
        <f>IF('Rent Roll'!$AD17=0,0,IF(AND(BK$3&gt;EOMONTH('Rent Roll'!$AF17,0),BK$3&lt;EOMONTH('Rent Roll'!$AF17,'Rent Roll'!$AG17+1)),1,0))</f>
        <v>0</v>
      </c>
      <c r="BL395" s="560">
        <f>IF('Rent Roll'!$AD17=0,0,IF(AND(BL$3&gt;EOMONTH('Rent Roll'!$AF17,0),BL$3&lt;EOMONTH('Rent Roll'!$AF17,'Rent Roll'!$AG17+1)),1,0))</f>
        <v>0</v>
      </c>
      <c r="BM395" s="560">
        <f>IF('Rent Roll'!$AD17=0,0,IF(AND(BM$3&gt;EOMONTH('Rent Roll'!$AF17,0),BM$3&lt;EOMONTH('Rent Roll'!$AF17,'Rent Roll'!$AG17+1)),1,0))</f>
        <v>0</v>
      </c>
      <c r="BN395" s="765">
        <f>IF('Rent Roll'!$AD17=0,0,IF(AND(BN$3&gt;EOMONTH('Rent Roll'!$AF17,0),BN$3&lt;EOMONTH('Rent Roll'!$AF17,'Rent Roll'!$AG17+1)),1,0))</f>
        <v>0</v>
      </c>
      <c r="BO395" s="766">
        <f>IF('Rent Roll'!$AD17=0,0,IF(AND(BO$3&gt;EOMONTH('Rent Roll'!$AF17,0),BO$3&lt;EOMONTH('Rent Roll'!$AF17,'Rent Roll'!$AG17+1)),1,0))</f>
        <v>0</v>
      </c>
      <c r="BP395" s="560">
        <f>IF('Rent Roll'!$AD17=0,0,IF(AND(BP$3&gt;EOMONTH('Rent Roll'!$AF17,0),BP$3&lt;EOMONTH('Rent Roll'!$AF17,'Rent Roll'!$AG17+1)),1,0))</f>
        <v>0</v>
      </c>
      <c r="BQ395" s="560">
        <f>IF('Rent Roll'!$AD17=0,0,IF(AND(BQ$3&gt;EOMONTH('Rent Roll'!$AF17,0),BQ$3&lt;EOMONTH('Rent Roll'!$AF17,'Rent Roll'!$AG17+1)),1,0))</f>
        <v>0</v>
      </c>
      <c r="BR395" s="560">
        <f>IF('Rent Roll'!$AD17=0,0,IF(AND(BR$3&gt;EOMONTH('Rent Roll'!$AF17,0),BR$3&lt;EOMONTH('Rent Roll'!$AF17,'Rent Roll'!$AG17+1)),1,0))</f>
        <v>0</v>
      </c>
      <c r="BS395" s="560">
        <f>IF('Rent Roll'!$AD17=0,0,IF(AND(BS$3&gt;EOMONTH('Rent Roll'!$AF17,0),BS$3&lt;EOMONTH('Rent Roll'!$AF17,'Rent Roll'!$AG17+1)),1,0))</f>
        <v>0</v>
      </c>
      <c r="BT395" s="560">
        <f>IF('Rent Roll'!$AD17=0,0,IF(AND(BT$3&gt;EOMONTH('Rent Roll'!$AF17,0),BT$3&lt;EOMONTH('Rent Roll'!$AF17,'Rent Roll'!$AG17+1)),1,0))</f>
        <v>0</v>
      </c>
      <c r="BU395" s="560">
        <f>IF('Rent Roll'!$AD17=0,0,IF(AND(BU$3&gt;EOMONTH('Rent Roll'!$AF17,0),BU$3&lt;EOMONTH('Rent Roll'!$AF17,'Rent Roll'!$AG17+1)),1,0))</f>
        <v>0</v>
      </c>
      <c r="BV395" s="560">
        <f>IF('Rent Roll'!$AD17=0,0,IF(AND(BV$3&gt;EOMONTH('Rent Roll'!$AF17,0),BV$3&lt;EOMONTH('Rent Roll'!$AF17,'Rent Roll'!$AG17+1)),1,0))</f>
        <v>0</v>
      </c>
      <c r="BW395" s="560">
        <f>IF('Rent Roll'!$AD17=0,0,IF(AND(BW$3&gt;EOMONTH('Rent Roll'!$AF17,0),BW$3&lt;EOMONTH('Rent Roll'!$AF17,'Rent Roll'!$AG17+1)),1,0))</f>
        <v>0</v>
      </c>
      <c r="BX395" s="560">
        <f>IF('Rent Roll'!$AD17=0,0,IF(AND(BX$3&gt;EOMONTH('Rent Roll'!$AF17,0),BX$3&lt;EOMONTH('Rent Roll'!$AF17,'Rent Roll'!$AG17+1)),1,0))</f>
        <v>0</v>
      </c>
      <c r="BY395" s="560">
        <f>IF('Rent Roll'!$AD17=0,0,IF(AND(BY$3&gt;EOMONTH('Rent Roll'!$AF17,0),BY$3&lt;EOMONTH('Rent Roll'!$AF17,'Rent Roll'!$AG17+1)),1,0))</f>
        <v>0</v>
      </c>
      <c r="BZ395" s="765">
        <f>IF('Rent Roll'!$AD17=0,0,IF(AND(BZ$3&gt;EOMONTH('Rent Roll'!$AF17,0),BZ$3&lt;EOMONTH('Rent Roll'!$AF17,'Rent Roll'!$AG17+1)),1,0))</f>
        <v>0</v>
      </c>
      <c r="CA395" s="766">
        <f>IF('Rent Roll'!$AD17=0,0,IF(AND(CA$3&gt;EOMONTH('Rent Roll'!$AF17,0),CA$3&lt;EOMONTH('Rent Roll'!$AF17,'Rent Roll'!$AG17+1)),1,0))</f>
        <v>0</v>
      </c>
      <c r="CB395" s="560">
        <f>IF('Rent Roll'!$AD17=0,0,IF(AND(CB$3&gt;EOMONTH('Rent Roll'!$AF17,0),CB$3&lt;EOMONTH('Rent Roll'!$AF17,'Rent Roll'!$AG17+1)),1,0))</f>
        <v>0</v>
      </c>
      <c r="CC395" s="560">
        <f>IF('Rent Roll'!$AD17=0,0,IF(AND(CC$3&gt;EOMONTH('Rent Roll'!$AF17,0),CC$3&lt;EOMONTH('Rent Roll'!$AF17,'Rent Roll'!$AG17+1)),1,0))</f>
        <v>0</v>
      </c>
      <c r="CD395" s="560">
        <f>IF('Rent Roll'!$AD17=0,0,IF(AND(CD$3&gt;EOMONTH('Rent Roll'!$AF17,0),CD$3&lt;EOMONTH('Rent Roll'!$AF17,'Rent Roll'!$AG17+1)),1,0))</f>
        <v>0</v>
      </c>
      <c r="CE395" s="560">
        <f>IF('Rent Roll'!$AD17=0,0,IF(AND(CE$3&gt;EOMONTH('Rent Roll'!$AF17,0),CE$3&lt;EOMONTH('Rent Roll'!$AF17,'Rent Roll'!$AG17+1)),1,0))</f>
        <v>0</v>
      </c>
      <c r="CF395" s="560">
        <f>IF('Rent Roll'!$AD17=0,0,IF(AND(CF$3&gt;EOMONTH('Rent Roll'!$AF17,0),CF$3&lt;EOMONTH('Rent Roll'!$AF17,'Rent Roll'!$AG17+1)),1,0))</f>
        <v>0</v>
      </c>
      <c r="CG395" s="560">
        <f>IF('Rent Roll'!$AD17=0,0,IF(AND(CG$3&gt;EOMONTH('Rent Roll'!$AF17,0),CG$3&lt;EOMONTH('Rent Roll'!$AF17,'Rent Roll'!$AG17+1)),1,0))</f>
        <v>0</v>
      </c>
      <c r="CH395" s="560">
        <f>IF('Rent Roll'!$AD17=0,0,IF(AND(CH$3&gt;EOMONTH('Rent Roll'!$AF17,0),CH$3&lt;EOMONTH('Rent Roll'!$AF17,'Rent Roll'!$AG17+1)),1,0))</f>
        <v>0</v>
      </c>
      <c r="CI395" s="560">
        <f>IF('Rent Roll'!$AD17=0,0,IF(AND(CI$3&gt;EOMONTH('Rent Roll'!$AF17,0),CI$3&lt;EOMONTH('Rent Roll'!$AF17,'Rent Roll'!$AG17+1)),1,0))</f>
        <v>0</v>
      </c>
      <c r="CJ395" s="560">
        <f>IF('Rent Roll'!$AD17=0,0,IF(AND(CJ$3&gt;EOMONTH('Rent Roll'!$AF17,0),CJ$3&lt;EOMONTH('Rent Roll'!$AF17,'Rent Roll'!$AG17+1)),1,0))</f>
        <v>0</v>
      </c>
      <c r="CK395" s="560">
        <f>IF('Rent Roll'!$AD17=0,0,IF(AND(CK$3&gt;EOMONTH('Rent Roll'!$AF17,0),CK$3&lt;EOMONTH('Rent Roll'!$AF17,'Rent Roll'!$AG17+1)),1,0))</f>
        <v>0</v>
      </c>
      <c r="CL395" s="765">
        <f>IF('Rent Roll'!$AD17=0,0,IF(AND(CL$3&gt;EOMONTH('Rent Roll'!$AF17,0),CL$3&lt;EOMONTH('Rent Roll'!$AF17,'Rent Roll'!$AG17+1)),1,0))</f>
        <v>0</v>
      </c>
      <c r="CM395" s="766">
        <f>IF('Rent Roll'!$AD17=0,0,IF(AND(CM$3&gt;EOMONTH('Rent Roll'!$AF17,0),CM$3&lt;EOMONTH('Rent Roll'!$AF17,'Rent Roll'!$AG17+1)),1,0))</f>
        <v>0</v>
      </c>
      <c r="CN395" s="560">
        <f>IF('Rent Roll'!$AD17=0,0,IF(AND(CN$3&gt;EOMONTH('Rent Roll'!$AF17,0),CN$3&lt;EOMONTH('Rent Roll'!$AF17,'Rent Roll'!$AG17+1)),1,0))</f>
        <v>0</v>
      </c>
      <c r="CO395" s="560">
        <f>IF('Rent Roll'!$AD17=0,0,IF(AND(CO$3&gt;EOMONTH('Rent Roll'!$AF17,0),CO$3&lt;EOMONTH('Rent Roll'!$AF17,'Rent Roll'!$AG17+1)),1,0))</f>
        <v>0</v>
      </c>
      <c r="CP395" s="560">
        <f>IF('Rent Roll'!$AD17=0,0,IF(AND(CP$3&gt;EOMONTH('Rent Roll'!$AF17,0),CP$3&lt;EOMONTH('Rent Roll'!$AF17,'Rent Roll'!$AG17+1)),1,0))</f>
        <v>0</v>
      </c>
      <c r="CQ395" s="560">
        <f>IF('Rent Roll'!$AD17=0,0,IF(AND(CQ$3&gt;EOMONTH('Rent Roll'!$AF17,0),CQ$3&lt;EOMONTH('Rent Roll'!$AF17,'Rent Roll'!$AG17+1)),1,0))</f>
        <v>0</v>
      </c>
      <c r="CR395" s="560">
        <f>IF('Rent Roll'!$AD17=0,0,IF(AND(CR$3&gt;EOMONTH('Rent Roll'!$AF17,0),CR$3&lt;EOMONTH('Rent Roll'!$AF17,'Rent Roll'!$AG17+1)),1,0))</f>
        <v>0</v>
      </c>
      <c r="CS395" s="560">
        <f>IF('Rent Roll'!$AD17=0,0,IF(AND(CS$3&gt;EOMONTH('Rent Roll'!$AF17,0),CS$3&lt;EOMONTH('Rent Roll'!$AF17,'Rent Roll'!$AG17+1)),1,0))</f>
        <v>0</v>
      </c>
      <c r="CT395" s="560">
        <f>IF('Rent Roll'!$AD17=0,0,IF(AND(CT$3&gt;EOMONTH('Rent Roll'!$AF17,0),CT$3&lt;EOMONTH('Rent Roll'!$AF17,'Rent Roll'!$AG17+1)),1,0))</f>
        <v>0</v>
      </c>
      <c r="CU395" s="560">
        <f>IF('Rent Roll'!$AD17=0,0,IF(AND(CU$3&gt;EOMONTH('Rent Roll'!$AF17,0),CU$3&lt;EOMONTH('Rent Roll'!$AF17,'Rent Roll'!$AG17+1)),1,0))</f>
        <v>0</v>
      </c>
      <c r="CV395" s="560">
        <f>IF('Rent Roll'!$AD17=0,0,IF(AND(CV$3&gt;EOMONTH('Rent Roll'!$AF17,0),CV$3&lt;EOMONTH('Rent Roll'!$AF17,'Rent Roll'!$AG17+1)),1,0))</f>
        <v>0</v>
      </c>
      <c r="CW395" s="560">
        <f>IF('Rent Roll'!$AD17=0,0,IF(AND(CW$3&gt;EOMONTH('Rent Roll'!$AF17,0),CW$3&lt;EOMONTH('Rent Roll'!$AF17,'Rent Roll'!$AG17+1)),1,0))</f>
        <v>0</v>
      </c>
      <c r="CX395" s="765">
        <f>IF('Rent Roll'!$AD17=0,0,IF(AND(CX$3&gt;EOMONTH('Rent Roll'!$AF17,0),CX$3&lt;EOMONTH('Rent Roll'!$AF17,'Rent Roll'!$AG17+1)),1,0))</f>
        <v>0</v>
      </c>
      <c r="CY395" s="766">
        <f>IF('Rent Roll'!$AD17=0,0,IF(AND(CY$3&gt;EOMONTH('Rent Roll'!$AF17,0),CY$3&lt;EOMONTH('Rent Roll'!$AF17,'Rent Roll'!$AG17+1)),1,0))</f>
        <v>0</v>
      </c>
      <c r="CZ395" s="560">
        <f>IF('Rent Roll'!$AD17=0,0,IF(AND(CZ$3&gt;EOMONTH('Rent Roll'!$AF17,0),CZ$3&lt;EOMONTH('Rent Roll'!$AF17,'Rent Roll'!$AG17+1)),1,0))</f>
        <v>0</v>
      </c>
      <c r="DA395" s="560">
        <f>IF('Rent Roll'!$AD17=0,0,IF(AND(DA$3&gt;EOMONTH('Rent Roll'!$AF17,0),DA$3&lt;EOMONTH('Rent Roll'!$AF17,'Rent Roll'!$AG17+1)),1,0))</f>
        <v>0</v>
      </c>
      <c r="DB395" s="560">
        <f>IF('Rent Roll'!$AD17=0,0,IF(AND(DB$3&gt;EOMONTH('Rent Roll'!$AF17,0),DB$3&lt;EOMONTH('Rent Roll'!$AF17,'Rent Roll'!$AG17+1)),1,0))</f>
        <v>0</v>
      </c>
      <c r="DC395" s="560">
        <f>IF('Rent Roll'!$AD17=0,0,IF(AND(DC$3&gt;EOMONTH('Rent Roll'!$AF17,0),DC$3&lt;EOMONTH('Rent Roll'!$AF17,'Rent Roll'!$AG17+1)),1,0))</f>
        <v>0</v>
      </c>
      <c r="DD395" s="560">
        <f>IF('Rent Roll'!$AD17=0,0,IF(AND(DD$3&gt;EOMONTH('Rent Roll'!$AF17,0),DD$3&lt;EOMONTH('Rent Roll'!$AF17,'Rent Roll'!$AG17+1)),1,0))</f>
        <v>0</v>
      </c>
      <c r="DE395" s="560">
        <f>IF('Rent Roll'!$AD17=0,0,IF(AND(DE$3&gt;EOMONTH('Rent Roll'!$AF17,0),DE$3&lt;EOMONTH('Rent Roll'!$AF17,'Rent Roll'!$AG17+1)),1,0))</f>
        <v>0</v>
      </c>
      <c r="DF395" s="560">
        <f>IF('Rent Roll'!$AD17=0,0,IF(AND(DF$3&gt;EOMONTH('Rent Roll'!$AF17,0),DF$3&lt;EOMONTH('Rent Roll'!$AF17,'Rent Roll'!$AG17+1)),1,0))</f>
        <v>0</v>
      </c>
      <c r="DG395" s="560">
        <f>IF('Rent Roll'!$AD17=0,0,IF(AND(DG$3&gt;EOMONTH('Rent Roll'!$AF17,0),DG$3&lt;EOMONTH('Rent Roll'!$AF17,'Rent Roll'!$AG17+1)),1,0))</f>
        <v>0</v>
      </c>
      <c r="DH395" s="560">
        <f>IF('Rent Roll'!$AD17=0,0,IF(AND(DH$3&gt;EOMONTH('Rent Roll'!$AF17,0),DH$3&lt;EOMONTH('Rent Roll'!$AF17,'Rent Roll'!$AG17+1)),1,0))</f>
        <v>0</v>
      </c>
      <c r="DI395" s="560">
        <f>IF('Rent Roll'!$AD17=0,0,IF(AND(DI$3&gt;EOMONTH('Rent Roll'!$AF17,0),DI$3&lt;EOMONTH('Rent Roll'!$AF17,'Rent Roll'!$AG17+1)),1,0))</f>
        <v>0</v>
      </c>
      <c r="DJ395" s="765">
        <f>IF('Rent Roll'!$AD17=0,0,IF(AND(DJ$3&gt;EOMONTH('Rent Roll'!$AF17,0),DJ$3&lt;EOMONTH('Rent Roll'!$AF17,'Rent Roll'!$AG17+1)),1,0))</f>
        <v>0</v>
      </c>
      <c r="DK395" s="766">
        <f>IF('Rent Roll'!$AD17=0,0,IF(AND(DK$3&gt;EOMONTH('Rent Roll'!$AF17,0),DK$3&lt;EOMONTH('Rent Roll'!$AF17,'Rent Roll'!$AG17+1)),1,0))</f>
        <v>0</v>
      </c>
      <c r="DL395" s="560">
        <f>IF('Rent Roll'!$AD17=0,0,IF(AND(DL$3&gt;EOMONTH('Rent Roll'!$AF17,0),DL$3&lt;EOMONTH('Rent Roll'!$AF17,'Rent Roll'!$AG17+1)),1,0))</f>
        <v>0</v>
      </c>
      <c r="DM395" s="560">
        <f>IF('Rent Roll'!$AD17=0,0,IF(AND(DM$3&gt;EOMONTH('Rent Roll'!$AF17,0),DM$3&lt;EOMONTH('Rent Roll'!$AF17,'Rent Roll'!$AG17+1)),1,0))</f>
        <v>0</v>
      </c>
      <c r="DN395" s="560">
        <f>IF('Rent Roll'!$AD17=0,0,IF(AND(DN$3&gt;EOMONTH('Rent Roll'!$AF17,0),DN$3&lt;EOMONTH('Rent Roll'!$AF17,'Rent Roll'!$AG17+1)),1,0))</f>
        <v>0</v>
      </c>
      <c r="DO395" s="560">
        <f>IF('Rent Roll'!$AD17=0,0,IF(AND(DO$3&gt;EOMONTH('Rent Roll'!$AF17,0),DO$3&lt;EOMONTH('Rent Roll'!$AF17,'Rent Roll'!$AG17+1)),1,0))</f>
        <v>0</v>
      </c>
      <c r="DP395" s="560">
        <f>IF('Rent Roll'!$AD17=0,0,IF(AND(DP$3&gt;EOMONTH('Rent Roll'!$AF17,0),DP$3&lt;EOMONTH('Rent Roll'!$AF17,'Rent Roll'!$AG17+1)),1,0))</f>
        <v>0</v>
      </c>
      <c r="DQ395" s="560">
        <f>IF('Rent Roll'!$AD17=0,0,IF(AND(DQ$3&gt;EOMONTH('Rent Roll'!$AF17,0),DQ$3&lt;EOMONTH('Rent Roll'!$AF17,'Rent Roll'!$AG17+1)),1,0))</f>
        <v>0</v>
      </c>
      <c r="DR395" s="560">
        <f>IF('Rent Roll'!$AD17=0,0,IF(AND(DR$3&gt;EOMONTH('Rent Roll'!$AF17,0),DR$3&lt;EOMONTH('Rent Roll'!$AF17,'Rent Roll'!$AG17+1)),1,0))</f>
        <v>0</v>
      </c>
      <c r="DS395" s="560">
        <f>IF('Rent Roll'!$AD17=0,0,IF(AND(DS$3&gt;EOMONTH('Rent Roll'!$AF17,0),DS$3&lt;EOMONTH('Rent Roll'!$AF17,'Rent Roll'!$AG17+1)),1,0))</f>
        <v>0</v>
      </c>
      <c r="DT395" s="560">
        <f>IF('Rent Roll'!$AD17=0,0,IF(AND(DT$3&gt;EOMONTH('Rent Roll'!$AF17,0),DT$3&lt;EOMONTH('Rent Roll'!$AF17,'Rent Roll'!$AG17+1)),1,0))</f>
        <v>0</v>
      </c>
      <c r="DU395" s="560">
        <f>IF('Rent Roll'!$AD17=0,0,IF(AND(DU$3&gt;EOMONTH('Rent Roll'!$AF17,0),DU$3&lt;EOMONTH('Rent Roll'!$AF17,'Rent Roll'!$AG17+1)),1,0))</f>
        <v>0</v>
      </c>
      <c r="DV395" s="560">
        <f>IF('Rent Roll'!$AD17=0,0,IF(AND(DV$3&gt;EOMONTH('Rent Roll'!$AF17,0),DV$3&lt;EOMONTH('Rent Roll'!$AF17,'Rent Roll'!$AG17+1)),1,0))</f>
        <v>0</v>
      </c>
    </row>
    <row r="396" spans="1:126" s="565" customFormat="1" ht="12" customHeight="1" outlineLevel="1" x14ac:dyDescent="0.4">
      <c r="A396" s="731"/>
      <c r="B396" s="564">
        <f>'Rent Roll'!$B18</f>
        <v>0</v>
      </c>
      <c r="C396" s="575" t="s">
        <v>82</v>
      </c>
      <c r="E396" s="566"/>
      <c r="F396" s="777">
        <f>IF('Rent Roll'!$AD18=0,0,IF(AND(F$3&gt;EOMONTH('Rent Roll'!$AF18,0),F$3&lt;EOMONTH('Rent Roll'!$AF18,'Rent Roll'!$AG18+1)),1,0))</f>
        <v>0</v>
      </c>
      <c r="G396" s="766">
        <f>IF('Rent Roll'!$AD18=0,0,IF(AND(G$3&gt;EOMONTH('Rent Roll'!$AF18,0),G$3&lt;EOMONTH('Rent Roll'!$AF18,'Rent Roll'!$AG18+1)),1,0))</f>
        <v>0</v>
      </c>
      <c r="H396" s="560">
        <f>IF('Rent Roll'!$AD18=0,0,IF(AND(H$3&gt;EOMONTH('Rent Roll'!$AF18,0),H$3&lt;EOMONTH('Rent Roll'!$AF18,'Rent Roll'!$AG18+1)),1,0))</f>
        <v>0</v>
      </c>
      <c r="I396" s="560">
        <f>IF('Rent Roll'!$AD18=0,0,IF(AND(I$3&gt;EOMONTH('Rent Roll'!$AF18,0),I$3&lt;EOMONTH('Rent Roll'!$AF18,'Rent Roll'!$AG18+1)),1,0))</f>
        <v>0</v>
      </c>
      <c r="J396" s="560">
        <f>IF('Rent Roll'!$AD18=0,0,IF(AND(J$3&gt;EOMONTH('Rent Roll'!$AF18,0),J$3&lt;EOMONTH('Rent Roll'!$AF18,'Rent Roll'!$AG18+1)),1,0))</f>
        <v>0</v>
      </c>
      <c r="K396" s="560">
        <f>IF('Rent Roll'!$AD18=0,0,IF(AND(K$3&gt;EOMONTH('Rent Roll'!$AF18,0),K$3&lt;EOMONTH('Rent Roll'!$AF18,'Rent Roll'!$AG18+1)),1,0))</f>
        <v>0</v>
      </c>
      <c r="L396" s="560">
        <f>IF('Rent Roll'!$AD18=0,0,IF(AND(L$3&gt;EOMONTH('Rent Roll'!$AF18,0),L$3&lt;EOMONTH('Rent Roll'!$AF18,'Rent Roll'!$AG18+1)),1,0))</f>
        <v>0</v>
      </c>
      <c r="M396" s="560">
        <f>IF('Rent Roll'!$AD18=0,0,IF(AND(M$3&gt;EOMONTH('Rent Roll'!$AF18,0),M$3&lt;EOMONTH('Rent Roll'!$AF18,'Rent Roll'!$AG18+1)),1,0))</f>
        <v>0</v>
      </c>
      <c r="N396" s="560">
        <f>IF('Rent Roll'!$AD18=0,0,IF(AND(N$3&gt;EOMONTH('Rent Roll'!$AF18,0),N$3&lt;EOMONTH('Rent Roll'!$AF18,'Rent Roll'!$AG18+1)),1,0))</f>
        <v>0</v>
      </c>
      <c r="O396" s="560">
        <f>IF('Rent Roll'!$AD18=0,0,IF(AND(O$3&gt;EOMONTH('Rent Roll'!$AF18,0),O$3&lt;EOMONTH('Rent Roll'!$AF18,'Rent Roll'!$AG18+1)),1,0))</f>
        <v>0</v>
      </c>
      <c r="P396" s="560">
        <f>IF('Rent Roll'!$AD18=0,0,IF(AND(P$3&gt;EOMONTH('Rent Roll'!$AF18,0),P$3&lt;EOMONTH('Rent Roll'!$AF18,'Rent Roll'!$AG18+1)),1,0))</f>
        <v>0</v>
      </c>
      <c r="Q396" s="560">
        <f>IF('Rent Roll'!$AD18=0,0,IF(AND(Q$3&gt;EOMONTH('Rent Roll'!$AF18,0),Q$3&lt;EOMONTH('Rent Roll'!$AF18,'Rent Roll'!$AG18+1)),1,0))</f>
        <v>0</v>
      </c>
      <c r="R396" s="765">
        <f>IF('Rent Roll'!$AD18=0,0,IF(AND(R$3&gt;EOMONTH('Rent Roll'!$AF18,0),R$3&lt;EOMONTH('Rent Roll'!$AF18,'Rent Roll'!$AG18+1)),1,0))</f>
        <v>0</v>
      </c>
      <c r="S396" s="766">
        <f>IF('Rent Roll'!$AD18=0,0,IF(AND(S$3&gt;EOMONTH('Rent Roll'!$AF18,0),S$3&lt;EOMONTH('Rent Roll'!$AF18,'Rent Roll'!$AG18+1)),1,0))</f>
        <v>0</v>
      </c>
      <c r="T396" s="560">
        <f>IF('Rent Roll'!$AD18=0,0,IF(AND(T$3&gt;EOMONTH('Rent Roll'!$AF18,0),T$3&lt;EOMONTH('Rent Roll'!$AF18,'Rent Roll'!$AG18+1)),1,0))</f>
        <v>0</v>
      </c>
      <c r="U396" s="560">
        <f>IF('Rent Roll'!$AD18=0,0,IF(AND(U$3&gt;EOMONTH('Rent Roll'!$AF18,0),U$3&lt;EOMONTH('Rent Roll'!$AF18,'Rent Roll'!$AG18+1)),1,0))</f>
        <v>0</v>
      </c>
      <c r="V396" s="560">
        <f>IF('Rent Roll'!$AD18=0,0,IF(AND(V$3&gt;EOMONTH('Rent Roll'!$AF18,0),V$3&lt;EOMONTH('Rent Roll'!$AF18,'Rent Roll'!$AG18+1)),1,0))</f>
        <v>0</v>
      </c>
      <c r="W396" s="560">
        <f>IF('Rent Roll'!$AD18=0,0,IF(AND(W$3&gt;EOMONTH('Rent Roll'!$AF18,0),W$3&lt;EOMONTH('Rent Roll'!$AF18,'Rent Roll'!$AG18+1)),1,0))</f>
        <v>0</v>
      </c>
      <c r="X396" s="560">
        <f>IF('Rent Roll'!$AD18=0,0,IF(AND(X$3&gt;EOMONTH('Rent Roll'!$AF18,0),X$3&lt;EOMONTH('Rent Roll'!$AF18,'Rent Roll'!$AG18+1)),1,0))</f>
        <v>0</v>
      </c>
      <c r="Y396" s="560">
        <f>IF('Rent Roll'!$AD18=0,0,IF(AND(Y$3&gt;EOMONTH('Rent Roll'!$AF18,0),Y$3&lt;EOMONTH('Rent Roll'!$AF18,'Rent Roll'!$AG18+1)),1,0))</f>
        <v>0</v>
      </c>
      <c r="Z396" s="560">
        <f>IF('Rent Roll'!$AD18=0,0,IF(AND(Z$3&gt;EOMONTH('Rent Roll'!$AF18,0),Z$3&lt;EOMONTH('Rent Roll'!$AF18,'Rent Roll'!$AG18+1)),1,0))</f>
        <v>0</v>
      </c>
      <c r="AA396" s="560">
        <f>IF('Rent Roll'!$AD18=0,0,IF(AND(AA$3&gt;EOMONTH('Rent Roll'!$AF18,0),AA$3&lt;EOMONTH('Rent Roll'!$AF18,'Rent Roll'!$AG18+1)),1,0))</f>
        <v>0</v>
      </c>
      <c r="AB396" s="560">
        <f>IF('Rent Roll'!$AD18=0,0,IF(AND(AB$3&gt;EOMONTH('Rent Roll'!$AF18,0),AB$3&lt;EOMONTH('Rent Roll'!$AF18,'Rent Roll'!$AG18+1)),1,0))</f>
        <v>0</v>
      </c>
      <c r="AC396" s="560">
        <f>IF('Rent Roll'!$AD18=0,0,IF(AND(AC$3&gt;EOMONTH('Rent Roll'!$AF18,0),AC$3&lt;EOMONTH('Rent Roll'!$AF18,'Rent Roll'!$AG18+1)),1,0))</f>
        <v>0</v>
      </c>
      <c r="AD396" s="765">
        <f>IF('Rent Roll'!$AD18=0,0,IF(AND(AD$3&gt;EOMONTH('Rent Roll'!$AF18,0),AD$3&lt;EOMONTH('Rent Roll'!$AF18,'Rent Roll'!$AG18+1)),1,0))</f>
        <v>0</v>
      </c>
      <c r="AE396" s="766">
        <f>IF('Rent Roll'!$AD18=0,0,IF(AND(AE$3&gt;EOMONTH('Rent Roll'!$AF18,0),AE$3&lt;EOMONTH('Rent Roll'!$AF18,'Rent Roll'!$AG18+1)),1,0))</f>
        <v>0</v>
      </c>
      <c r="AF396" s="560">
        <f>IF('Rent Roll'!$AD18=0,0,IF(AND(AF$3&gt;EOMONTH('Rent Roll'!$AF18,0),AF$3&lt;EOMONTH('Rent Roll'!$AF18,'Rent Roll'!$AG18+1)),1,0))</f>
        <v>0</v>
      </c>
      <c r="AG396" s="560">
        <f>IF('Rent Roll'!$AD18=0,0,IF(AND(AG$3&gt;EOMONTH('Rent Roll'!$AF18,0),AG$3&lt;EOMONTH('Rent Roll'!$AF18,'Rent Roll'!$AG18+1)),1,0))</f>
        <v>0</v>
      </c>
      <c r="AH396" s="560">
        <f>IF('Rent Roll'!$AD18=0,0,IF(AND(AH$3&gt;EOMONTH('Rent Roll'!$AF18,0),AH$3&lt;EOMONTH('Rent Roll'!$AF18,'Rent Roll'!$AG18+1)),1,0))</f>
        <v>0</v>
      </c>
      <c r="AI396" s="560">
        <f>IF('Rent Roll'!$AD18=0,0,IF(AND(AI$3&gt;EOMONTH('Rent Roll'!$AF18,0),AI$3&lt;EOMONTH('Rent Roll'!$AF18,'Rent Roll'!$AG18+1)),1,0))</f>
        <v>0</v>
      </c>
      <c r="AJ396" s="560">
        <f>IF('Rent Roll'!$AD18=0,0,IF(AND(AJ$3&gt;EOMONTH('Rent Roll'!$AF18,0),AJ$3&lt;EOMONTH('Rent Roll'!$AF18,'Rent Roll'!$AG18+1)),1,0))</f>
        <v>0</v>
      </c>
      <c r="AK396" s="560">
        <f>IF('Rent Roll'!$AD18=0,0,IF(AND(AK$3&gt;EOMONTH('Rent Roll'!$AF18,0),AK$3&lt;EOMONTH('Rent Roll'!$AF18,'Rent Roll'!$AG18+1)),1,0))</f>
        <v>0</v>
      </c>
      <c r="AL396" s="560">
        <f>IF('Rent Roll'!$AD18=0,0,IF(AND(AL$3&gt;EOMONTH('Rent Roll'!$AF18,0),AL$3&lt;EOMONTH('Rent Roll'!$AF18,'Rent Roll'!$AG18+1)),1,0))</f>
        <v>0</v>
      </c>
      <c r="AM396" s="560">
        <f>IF('Rent Roll'!$AD18=0,0,IF(AND(AM$3&gt;EOMONTH('Rent Roll'!$AF18,0),AM$3&lt;EOMONTH('Rent Roll'!$AF18,'Rent Roll'!$AG18+1)),1,0))</f>
        <v>0</v>
      </c>
      <c r="AN396" s="560">
        <f>IF('Rent Roll'!$AD18=0,0,IF(AND(AN$3&gt;EOMONTH('Rent Roll'!$AF18,0),AN$3&lt;EOMONTH('Rent Roll'!$AF18,'Rent Roll'!$AG18+1)),1,0))</f>
        <v>0</v>
      </c>
      <c r="AO396" s="560">
        <f>IF('Rent Roll'!$AD18=0,0,IF(AND(AO$3&gt;EOMONTH('Rent Roll'!$AF18,0),AO$3&lt;EOMONTH('Rent Roll'!$AF18,'Rent Roll'!$AG18+1)),1,0))</f>
        <v>0</v>
      </c>
      <c r="AP396" s="765">
        <f>IF('Rent Roll'!$AD18=0,0,IF(AND(AP$3&gt;EOMONTH('Rent Roll'!$AF18,0),AP$3&lt;EOMONTH('Rent Roll'!$AF18,'Rent Roll'!$AG18+1)),1,0))</f>
        <v>0</v>
      </c>
      <c r="AQ396" s="766">
        <f>IF('Rent Roll'!$AD18=0,0,IF(AND(AQ$3&gt;EOMONTH('Rent Roll'!$AF18,0),AQ$3&lt;EOMONTH('Rent Roll'!$AF18,'Rent Roll'!$AG18+1)),1,0))</f>
        <v>0</v>
      </c>
      <c r="AR396" s="560">
        <f>IF('Rent Roll'!$AD18=0,0,IF(AND(AR$3&gt;EOMONTH('Rent Roll'!$AF18,0),AR$3&lt;EOMONTH('Rent Roll'!$AF18,'Rent Roll'!$AG18+1)),1,0))</f>
        <v>0</v>
      </c>
      <c r="AS396" s="560">
        <f>IF('Rent Roll'!$AD18=0,0,IF(AND(AS$3&gt;EOMONTH('Rent Roll'!$AF18,0),AS$3&lt;EOMONTH('Rent Roll'!$AF18,'Rent Roll'!$AG18+1)),1,0))</f>
        <v>0</v>
      </c>
      <c r="AT396" s="560">
        <f>IF('Rent Roll'!$AD18=0,0,IF(AND(AT$3&gt;EOMONTH('Rent Roll'!$AF18,0),AT$3&lt;EOMONTH('Rent Roll'!$AF18,'Rent Roll'!$AG18+1)),1,0))</f>
        <v>0</v>
      </c>
      <c r="AU396" s="560">
        <f>IF('Rent Roll'!$AD18=0,0,IF(AND(AU$3&gt;EOMONTH('Rent Roll'!$AF18,0),AU$3&lt;EOMONTH('Rent Roll'!$AF18,'Rent Roll'!$AG18+1)),1,0))</f>
        <v>0</v>
      </c>
      <c r="AV396" s="560">
        <f>IF('Rent Roll'!$AD18=0,0,IF(AND(AV$3&gt;EOMONTH('Rent Roll'!$AF18,0),AV$3&lt;EOMONTH('Rent Roll'!$AF18,'Rent Roll'!$AG18+1)),1,0))</f>
        <v>0</v>
      </c>
      <c r="AW396" s="560">
        <f>IF('Rent Roll'!$AD18=0,0,IF(AND(AW$3&gt;EOMONTH('Rent Roll'!$AF18,0),AW$3&lt;EOMONTH('Rent Roll'!$AF18,'Rent Roll'!$AG18+1)),1,0))</f>
        <v>0</v>
      </c>
      <c r="AX396" s="560">
        <f>IF('Rent Roll'!$AD18=0,0,IF(AND(AX$3&gt;EOMONTH('Rent Roll'!$AF18,0),AX$3&lt;EOMONTH('Rent Roll'!$AF18,'Rent Roll'!$AG18+1)),1,0))</f>
        <v>0</v>
      </c>
      <c r="AY396" s="560">
        <f>IF('Rent Roll'!$AD18=0,0,IF(AND(AY$3&gt;EOMONTH('Rent Roll'!$AF18,0),AY$3&lt;EOMONTH('Rent Roll'!$AF18,'Rent Roll'!$AG18+1)),1,0))</f>
        <v>0</v>
      </c>
      <c r="AZ396" s="560">
        <f>IF('Rent Roll'!$AD18=0,0,IF(AND(AZ$3&gt;EOMONTH('Rent Roll'!$AF18,0),AZ$3&lt;EOMONTH('Rent Roll'!$AF18,'Rent Roll'!$AG18+1)),1,0))</f>
        <v>0</v>
      </c>
      <c r="BA396" s="560">
        <f>IF('Rent Roll'!$AD18=0,0,IF(AND(BA$3&gt;EOMONTH('Rent Roll'!$AF18,0),BA$3&lt;EOMONTH('Rent Roll'!$AF18,'Rent Roll'!$AG18+1)),1,0))</f>
        <v>0</v>
      </c>
      <c r="BB396" s="765">
        <f>IF('Rent Roll'!$AD18=0,0,IF(AND(BB$3&gt;EOMONTH('Rent Roll'!$AF18,0),BB$3&lt;EOMONTH('Rent Roll'!$AF18,'Rent Roll'!$AG18+1)),1,0))</f>
        <v>0</v>
      </c>
      <c r="BC396" s="766">
        <f>IF('Rent Roll'!$AD18=0,0,IF(AND(BC$3&gt;EOMONTH('Rent Roll'!$AF18,0),BC$3&lt;EOMONTH('Rent Roll'!$AF18,'Rent Roll'!$AG18+1)),1,0))</f>
        <v>0</v>
      </c>
      <c r="BD396" s="560">
        <f>IF('Rent Roll'!$AD18=0,0,IF(AND(BD$3&gt;EOMONTH('Rent Roll'!$AF18,0),BD$3&lt;EOMONTH('Rent Roll'!$AF18,'Rent Roll'!$AG18+1)),1,0))</f>
        <v>0</v>
      </c>
      <c r="BE396" s="560">
        <f>IF('Rent Roll'!$AD18=0,0,IF(AND(BE$3&gt;EOMONTH('Rent Roll'!$AF18,0),BE$3&lt;EOMONTH('Rent Roll'!$AF18,'Rent Roll'!$AG18+1)),1,0))</f>
        <v>0</v>
      </c>
      <c r="BF396" s="560">
        <f>IF('Rent Roll'!$AD18=0,0,IF(AND(BF$3&gt;EOMONTH('Rent Roll'!$AF18,0),BF$3&lt;EOMONTH('Rent Roll'!$AF18,'Rent Roll'!$AG18+1)),1,0))</f>
        <v>0</v>
      </c>
      <c r="BG396" s="560">
        <f>IF('Rent Roll'!$AD18=0,0,IF(AND(BG$3&gt;EOMONTH('Rent Roll'!$AF18,0),BG$3&lt;EOMONTH('Rent Roll'!$AF18,'Rent Roll'!$AG18+1)),1,0))</f>
        <v>0</v>
      </c>
      <c r="BH396" s="560">
        <f>IF('Rent Roll'!$AD18=0,0,IF(AND(BH$3&gt;EOMONTH('Rent Roll'!$AF18,0),BH$3&lt;EOMONTH('Rent Roll'!$AF18,'Rent Roll'!$AG18+1)),1,0))</f>
        <v>0</v>
      </c>
      <c r="BI396" s="560">
        <f>IF('Rent Roll'!$AD18=0,0,IF(AND(BI$3&gt;EOMONTH('Rent Roll'!$AF18,0),BI$3&lt;EOMONTH('Rent Roll'!$AF18,'Rent Roll'!$AG18+1)),1,0))</f>
        <v>0</v>
      </c>
      <c r="BJ396" s="560">
        <f>IF('Rent Roll'!$AD18=0,0,IF(AND(BJ$3&gt;EOMONTH('Rent Roll'!$AF18,0),BJ$3&lt;EOMONTH('Rent Roll'!$AF18,'Rent Roll'!$AG18+1)),1,0))</f>
        <v>0</v>
      </c>
      <c r="BK396" s="560">
        <f>IF('Rent Roll'!$AD18=0,0,IF(AND(BK$3&gt;EOMONTH('Rent Roll'!$AF18,0),BK$3&lt;EOMONTH('Rent Roll'!$AF18,'Rent Roll'!$AG18+1)),1,0))</f>
        <v>0</v>
      </c>
      <c r="BL396" s="560">
        <f>IF('Rent Roll'!$AD18=0,0,IF(AND(BL$3&gt;EOMONTH('Rent Roll'!$AF18,0),BL$3&lt;EOMONTH('Rent Roll'!$AF18,'Rent Roll'!$AG18+1)),1,0))</f>
        <v>0</v>
      </c>
      <c r="BM396" s="560">
        <f>IF('Rent Roll'!$AD18=0,0,IF(AND(BM$3&gt;EOMONTH('Rent Roll'!$AF18,0),BM$3&lt;EOMONTH('Rent Roll'!$AF18,'Rent Roll'!$AG18+1)),1,0))</f>
        <v>0</v>
      </c>
      <c r="BN396" s="765">
        <f>IF('Rent Roll'!$AD18=0,0,IF(AND(BN$3&gt;EOMONTH('Rent Roll'!$AF18,0),BN$3&lt;EOMONTH('Rent Roll'!$AF18,'Rent Roll'!$AG18+1)),1,0))</f>
        <v>0</v>
      </c>
      <c r="BO396" s="766">
        <f>IF('Rent Roll'!$AD18=0,0,IF(AND(BO$3&gt;EOMONTH('Rent Roll'!$AF18,0),BO$3&lt;EOMONTH('Rent Roll'!$AF18,'Rent Roll'!$AG18+1)),1,0))</f>
        <v>0</v>
      </c>
      <c r="BP396" s="560">
        <f>IF('Rent Roll'!$AD18=0,0,IF(AND(BP$3&gt;EOMONTH('Rent Roll'!$AF18,0),BP$3&lt;EOMONTH('Rent Roll'!$AF18,'Rent Roll'!$AG18+1)),1,0))</f>
        <v>0</v>
      </c>
      <c r="BQ396" s="560">
        <f>IF('Rent Roll'!$AD18=0,0,IF(AND(BQ$3&gt;EOMONTH('Rent Roll'!$AF18,0),BQ$3&lt;EOMONTH('Rent Roll'!$AF18,'Rent Roll'!$AG18+1)),1,0))</f>
        <v>0</v>
      </c>
      <c r="BR396" s="560">
        <f>IF('Rent Roll'!$AD18=0,0,IF(AND(BR$3&gt;EOMONTH('Rent Roll'!$AF18,0),BR$3&lt;EOMONTH('Rent Roll'!$AF18,'Rent Roll'!$AG18+1)),1,0))</f>
        <v>0</v>
      </c>
      <c r="BS396" s="560">
        <f>IF('Rent Roll'!$AD18=0,0,IF(AND(BS$3&gt;EOMONTH('Rent Roll'!$AF18,0),BS$3&lt;EOMONTH('Rent Roll'!$AF18,'Rent Roll'!$AG18+1)),1,0))</f>
        <v>0</v>
      </c>
      <c r="BT396" s="560">
        <f>IF('Rent Roll'!$AD18=0,0,IF(AND(BT$3&gt;EOMONTH('Rent Roll'!$AF18,0),BT$3&lt;EOMONTH('Rent Roll'!$AF18,'Rent Roll'!$AG18+1)),1,0))</f>
        <v>0</v>
      </c>
      <c r="BU396" s="560">
        <f>IF('Rent Roll'!$AD18=0,0,IF(AND(BU$3&gt;EOMONTH('Rent Roll'!$AF18,0),BU$3&lt;EOMONTH('Rent Roll'!$AF18,'Rent Roll'!$AG18+1)),1,0))</f>
        <v>0</v>
      </c>
      <c r="BV396" s="560">
        <f>IF('Rent Roll'!$AD18=0,0,IF(AND(BV$3&gt;EOMONTH('Rent Roll'!$AF18,0),BV$3&lt;EOMONTH('Rent Roll'!$AF18,'Rent Roll'!$AG18+1)),1,0))</f>
        <v>0</v>
      </c>
      <c r="BW396" s="560">
        <f>IF('Rent Roll'!$AD18=0,0,IF(AND(BW$3&gt;EOMONTH('Rent Roll'!$AF18,0),BW$3&lt;EOMONTH('Rent Roll'!$AF18,'Rent Roll'!$AG18+1)),1,0))</f>
        <v>0</v>
      </c>
      <c r="BX396" s="560">
        <f>IF('Rent Roll'!$AD18=0,0,IF(AND(BX$3&gt;EOMONTH('Rent Roll'!$AF18,0),BX$3&lt;EOMONTH('Rent Roll'!$AF18,'Rent Roll'!$AG18+1)),1,0))</f>
        <v>0</v>
      </c>
      <c r="BY396" s="560">
        <f>IF('Rent Roll'!$AD18=0,0,IF(AND(BY$3&gt;EOMONTH('Rent Roll'!$AF18,0),BY$3&lt;EOMONTH('Rent Roll'!$AF18,'Rent Roll'!$AG18+1)),1,0))</f>
        <v>0</v>
      </c>
      <c r="BZ396" s="765">
        <f>IF('Rent Roll'!$AD18=0,0,IF(AND(BZ$3&gt;EOMONTH('Rent Roll'!$AF18,0),BZ$3&lt;EOMONTH('Rent Roll'!$AF18,'Rent Roll'!$AG18+1)),1,0))</f>
        <v>0</v>
      </c>
      <c r="CA396" s="766">
        <f>IF('Rent Roll'!$AD18=0,0,IF(AND(CA$3&gt;EOMONTH('Rent Roll'!$AF18,0),CA$3&lt;EOMONTH('Rent Roll'!$AF18,'Rent Roll'!$AG18+1)),1,0))</f>
        <v>0</v>
      </c>
      <c r="CB396" s="560">
        <f>IF('Rent Roll'!$AD18=0,0,IF(AND(CB$3&gt;EOMONTH('Rent Roll'!$AF18,0),CB$3&lt;EOMONTH('Rent Roll'!$AF18,'Rent Roll'!$AG18+1)),1,0))</f>
        <v>0</v>
      </c>
      <c r="CC396" s="560">
        <f>IF('Rent Roll'!$AD18=0,0,IF(AND(CC$3&gt;EOMONTH('Rent Roll'!$AF18,0),CC$3&lt;EOMONTH('Rent Roll'!$AF18,'Rent Roll'!$AG18+1)),1,0))</f>
        <v>0</v>
      </c>
      <c r="CD396" s="560">
        <f>IF('Rent Roll'!$AD18=0,0,IF(AND(CD$3&gt;EOMONTH('Rent Roll'!$AF18,0),CD$3&lt;EOMONTH('Rent Roll'!$AF18,'Rent Roll'!$AG18+1)),1,0))</f>
        <v>0</v>
      </c>
      <c r="CE396" s="560">
        <f>IF('Rent Roll'!$AD18=0,0,IF(AND(CE$3&gt;EOMONTH('Rent Roll'!$AF18,0),CE$3&lt;EOMONTH('Rent Roll'!$AF18,'Rent Roll'!$AG18+1)),1,0))</f>
        <v>0</v>
      </c>
      <c r="CF396" s="560">
        <f>IF('Rent Roll'!$AD18=0,0,IF(AND(CF$3&gt;EOMONTH('Rent Roll'!$AF18,0),CF$3&lt;EOMONTH('Rent Roll'!$AF18,'Rent Roll'!$AG18+1)),1,0))</f>
        <v>0</v>
      </c>
      <c r="CG396" s="560">
        <f>IF('Rent Roll'!$AD18=0,0,IF(AND(CG$3&gt;EOMONTH('Rent Roll'!$AF18,0),CG$3&lt;EOMONTH('Rent Roll'!$AF18,'Rent Roll'!$AG18+1)),1,0))</f>
        <v>0</v>
      </c>
      <c r="CH396" s="560">
        <f>IF('Rent Roll'!$AD18=0,0,IF(AND(CH$3&gt;EOMONTH('Rent Roll'!$AF18,0),CH$3&lt;EOMONTH('Rent Roll'!$AF18,'Rent Roll'!$AG18+1)),1,0))</f>
        <v>0</v>
      </c>
      <c r="CI396" s="560">
        <f>IF('Rent Roll'!$AD18=0,0,IF(AND(CI$3&gt;EOMONTH('Rent Roll'!$AF18,0),CI$3&lt;EOMONTH('Rent Roll'!$AF18,'Rent Roll'!$AG18+1)),1,0))</f>
        <v>0</v>
      </c>
      <c r="CJ396" s="560">
        <f>IF('Rent Roll'!$AD18=0,0,IF(AND(CJ$3&gt;EOMONTH('Rent Roll'!$AF18,0),CJ$3&lt;EOMONTH('Rent Roll'!$AF18,'Rent Roll'!$AG18+1)),1,0))</f>
        <v>0</v>
      </c>
      <c r="CK396" s="560">
        <f>IF('Rent Roll'!$AD18=0,0,IF(AND(CK$3&gt;EOMONTH('Rent Roll'!$AF18,0),CK$3&lt;EOMONTH('Rent Roll'!$AF18,'Rent Roll'!$AG18+1)),1,0))</f>
        <v>0</v>
      </c>
      <c r="CL396" s="765">
        <f>IF('Rent Roll'!$AD18=0,0,IF(AND(CL$3&gt;EOMONTH('Rent Roll'!$AF18,0),CL$3&lt;EOMONTH('Rent Roll'!$AF18,'Rent Roll'!$AG18+1)),1,0))</f>
        <v>0</v>
      </c>
      <c r="CM396" s="766">
        <f>IF('Rent Roll'!$AD18=0,0,IF(AND(CM$3&gt;EOMONTH('Rent Roll'!$AF18,0),CM$3&lt;EOMONTH('Rent Roll'!$AF18,'Rent Roll'!$AG18+1)),1,0))</f>
        <v>0</v>
      </c>
      <c r="CN396" s="560">
        <f>IF('Rent Roll'!$AD18=0,0,IF(AND(CN$3&gt;EOMONTH('Rent Roll'!$AF18,0),CN$3&lt;EOMONTH('Rent Roll'!$AF18,'Rent Roll'!$AG18+1)),1,0))</f>
        <v>0</v>
      </c>
      <c r="CO396" s="560">
        <f>IF('Rent Roll'!$AD18=0,0,IF(AND(CO$3&gt;EOMONTH('Rent Roll'!$AF18,0),CO$3&lt;EOMONTH('Rent Roll'!$AF18,'Rent Roll'!$AG18+1)),1,0))</f>
        <v>0</v>
      </c>
      <c r="CP396" s="560">
        <f>IF('Rent Roll'!$AD18=0,0,IF(AND(CP$3&gt;EOMONTH('Rent Roll'!$AF18,0),CP$3&lt;EOMONTH('Rent Roll'!$AF18,'Rent Roll'!$AG18+1)),1,0))</f>
        <v>0</v>
      </c>
      <c r="CQ396" s="560">
        <f>IF('Rent Roll'!$AD18=0,0,IF(AND(CQ$3&gt;EOMONTH('Rent Roll'!$AF18,0),CQ$3&lt;EOMONTH('Rent Roll'!$AF18,'Rent Roll'!$AG18+1)),1,0))</f>
        <v>0</v>
      </c>
      <c r="CR396" s="560">
        <f>IF('Rent Roll'!$AD18=0,0,IF(AND(CR$3&gt;EOMONTH('Rent Roll'!$AF18,0),CR$3&lt;EOMONTH('Rent Roll'!$AF18,'Rent Roll'!$AG18+1)),1,0))</f>
        <v>0</v>
      </c>
      <c r="CS396" s="560">
        <f>IF('Rent Roll'!$AD18=0,0,IF(AND(CS$3&gt;EOMONTH('Rent Roll'!$AF18,0),CS$3&lt;EOMONTH('Rent Roll'!$AF18,'Rent Roll'!$AG18+1)),1,0))</f>
        <v>0</v>
      </c>
      <c r="CT396" s="560">
        <f>IF('Rent Roll'!$AD18=0,0,IF(AND(CT$3&gt;EOMONTH('Rent Roll'!$AF18,0),CT$3&lt;EOMONTH('Rent Roll'!$AF18,'Rent Roll'!$AG18+1)),1,0))</f>
        <v>0</v>
      </c>
      <c r="CU396" s="560">
        <f>IF('Rent Roll'!$AD18=0,0,IF(AND(CU$3&gt;EOMONTH('Rent Roll'!$AF18,0),CU$3&lt;EOMONTH('Rent Roll'!$AF18,'Rent Roll'!$AG18+1)),1,0))</f>
        <v>0</v>
      </c>
      <c r="CV396" s="560">
        <f>IF('Rent Roll'!$AD18=0,0,IF(AND(CV$3&gt;EOMONTH('Rent Roll'!$AF18,0),CV$3&lt;EOMONTH('Rent Roll'!$AF18,'Rent Roll'!$AG18+1)),1,0))</f>
        <v>0</v>
      </c>
      <c r="CW396" s="560">
        <f>IF('Rent Roll'!$AD18=0,0,IF(AND(CW$3&gt;EOMONTH('Rent Roll'!$AF18,0),CW$3&lt;EOMONTH('Rent Roll'!$AF18,'Rent Roll'!$AG18+1)),1,0))</f>
        <v>0</v>
      </c>
      <c r="CX396" s="765">
        <f>IF('Rent Roll'!$AD18=0,0,IF(AND(CX$3&gt;EOMONTH('Rent Roll'!$AF18,0),CX$3&lt;EOMONTH('Rent Roll'!$AF18,'Rent Roll'!$AG18+1)),1,0))</f>
        <v>0</v>
      </c>
      <c r="CY396" s="766">
        <f>IF('Rent Roll'!$AD18=0,0,IF(AND(CY$3&gt;EOMONTH('Rent Roll'!$AF18,0),CY$3&lt;EOMONTH('Rent Roll'!$AF18,'Rent Roll'!$AG18+1)),1,0))</f>
        <v>0</v>
      </c>
      <c r="CZ396" s="560">
        <f>IF('Rent Roll'!$AD18=0,0,IF(AND(CZ$3&gt;EOMONTH('Rent Roll'!$AF18,0),CZ$3&lt;EOMONTH('Rent Roll'!$AF18,'Rent Roll'!$AG18+1)),1,0))</f>
        <v>0</v>
      </c>
      <c r="DA396" s="560">
        <f>IF('Rent Roll'!$AD18=0,0,IF(AND(DA$3&gt;EOMONTH('Rent Roll'!$AF18,0),DA$3&lt;EOMONTH('Rent Roll'!$AF18,'Rent Roll'!$AG18+1)),1,0))</f>
        <v>0</v>
      </c>
      <c r="DB396" s="560">
        <f>IF('Rent Roll'!$AD18=0,0,IF(AND(DB$3&gt;EOMONTH('Rent Roll'!$AF18,0),DB$3&lt;EOMONTH('Rent Roll'!$AF18,'Rent Roll'!$AG18+1)),1,0))</f>
        <v>0</v>
      </c>
      <c r="DC396" s="560">
        <f>IF('Rent Roll'!$AD18=0,0,IF(AND(DC$3&gt;EOMONTH('Rent Roll'!$AF18,0),DC$3&lt;EOMONTH('Rent Roll'!$AF18,'Rent Roll'!$AG18+1)),1,0))</f>
        <v>0</v>
      </c>
      <c r="DD396" s="560">
        <f>IF('Rent Roll'!$AD18=0,0,IF(AND(DD$3&gt;EOMONTH('Rent Roll'!$AF18,0),DD$3&lt;EOMONTH('Rent Roll'!$AF18,'Rent Roll'!$AG18+1)),1,0))</f>
        <v>0</v>
      </c>
      <c r="DE396" s="560">
        <f>IF('Rent Roll'!$AD18=0,0,IF(AND(DE$3&gt;EOMONTH('Rent Roll'!$AF18,0),DE$3&lt;EOMONTH('Rent Roll'!$AF18,'Rent Roll'!$AG18+1)),1,0))</f>
        <v>0</v>
      </c>
      <c r="DF396" s="560">
        <f>IF('Rent Roll'!$AD18=0,0,IF(AND(DF$3&gt;EOMONTH('Rent Roll'!$AF18,0),DF$3&lt;EOMONTH('Rent Roll'!$AF18,'Rent Roll'!$AG18+1)),1,0))</f>
        <v>0</v>
      </c>
      <c r="DG396" s="560">
        <f>IF('Rent Roll'!$AD18=0,0,IF(AND(DG$3&gt;EOMONTH('Rent Roll'!$AF18,0),DG$3&lt;EOMONTH('Rent Roll'!$AF18,'Rent Roll'!$AG18+1)),1,0))</f>
        <v>0</v>
      </c>
      <c r="DH396" s="560">
        <f>IF('Rent Roll'!$AD18=0,0,IF(AND(DH$3&gt;EOMONTH('Rent Roll'!$AF18,0),DH$3&lt;EOMONTH('Rent Roll'!$AF18,'Rent Roll'!$AG18+1)),1,0))</f>
        <v>0</v>
      </c>
      <c r="DI396" s="560">
        <f>IF('Rent Roll'!$AD18=0,0,IF(AND(DI$3&gt;EOMONTH('Rent Roll'!$AF18,0),DI$3&lt;EOMONTH('Rent Roll'!$AF18,'Rent Roll'!$AG18+1)),1,0))</f>
        <v>0</v>
      </c>
      <c r="DJ396" s="765">
        <f>IF('Rent Roll'!$AD18=0,0,IF(AND(DJ$3&gt;EOMONTH('Rent Roll'!$AF18,0),DJ$3&lt;EOMONTH('Rent Roll'!$AF18,'Rent Roll'!$AG18+1)),1,0))</f>
        <v>0</v>
      </c>
      <c r="DK396" s="766">
        <f>IF('Rent Roll'!$AD18=0,0,IF(AND(DK$3&gt;EOMONTH('Rent Roll'!$AF18,0),DK$3&lt;EOMONTH('Rent Roll'!$AF18,'Rent Roll'!$AG18+1)),1,0))</f>
        <v>0</v>
      </c>
      <c r="DL396" s="560">
        <f>IF('Rent Roll'!$AD18=0,0,IF(AND(DL$3&gt;EOMONTH('Rent Roll'!$AF18,0),DL$3&lt;EOMONTH('Rent Roll'!$AF18,'Rent Roll'!$AG18+1)),1,0))</f>
        <v>0</v>
      </c>
      <c r="DM396" s="560">
        <f>IF('Rent Roll'!$AD18=0,0,IF(AND(DM$3&gt;EOMONTH('Rent Roll'!$AF18,0),DM$3&lt;EOMONTH('Rent Roll'!$AF18,'Rent Roll'!$AG18+1)),1,0))</f>
        <v>0</v>
      </c>
      <c r="DN396" s="560">
        <f>IF('Rent Roll'!$AD18=0,0,IF(AND(DN$3&gt;EOMONTH('Rent Roll'!$AF18,0),DN$3&lt;EOMONTH('Rent Roll'!$AF18,'Rent Roll'!$AG18+1)),1,0))</f>
        <v>0</v>
      </c>
      <c r="DO396" s="560">
        <f>IF('Rent Roll'!$AD18=0,0,IF(AND(DO$3&gt;EOMONTH('Rent Roll'!$AF18,0),DO$3&lt;EOMONTH('Rent Roll'!$AF18,'Rent Roll'!$AG18+1)),1,0))</f>
        <v>0</v>
      </c>
      <c r="DP396" s="560">
        <f>IF('Rent Roll'!$AD18=0,0,IF(AND(DP$3&gt;EOMONTH('Rent Roll'!$AF18,0),DP$3&lt;EOMONTH('Rent Roll'!$AF18,'Rent Roll'!$AG18+1)),1,0))</f>
        <v>0</v>
      </c>
      <c r="DQ396" s="560">
        <f>IF('Rent Roll'!$AD18=0,0,IF(AND(DQ$3&gt;EOMONTH('Rent Roll'!$AF18,0),DQ$3&lt;EOMONTH('Rent Roll'!$AF18,'Rent Roll'!$AG18+1)),1,0))</f>
        <v>0</v>
      </c>
      <c r="DR396" s="560">
        <f>IF('Rent Roll'!$AD18=0,0,IF(AND(DR$3&gt;EOMONTH('Rent Roll'!$AF18,0),DR$3&lt;EOMONTH('Rent Roll'!$AF18,'Rent Roll'!$AG18+1)),1,0))</f>
        <v>0</v>
      </c>
      <c r="DS396" s="560">
        <f>IF('Rent Roll'!$AD18=0,0,IF(AND(DS$3&gt;EOMONTH('Rent Roll'!$AF18,0),DS$3&lt;EOMONTH('Rent Roll'!$AF18,'Rent Roll'!$AG18+1)),1,0))</f>
        <v>0</v>
      </c>
      <c r="DT396" s="560">
        <f>IF('Rent Roll'!$AD18=0,0,IF(AND(DT$3&gt;EOMONTH('Rent Roll'!$AF18,0),DT$3&lt;EOMONTH('Rent Roll'!$AF18,'Rent Roll'!$AG18+1)),1,0))</f>
        <v>0</v>
      </c>
      <c r="DU396" s="560">
        <f>IF('Rent Roll'!$AD18=0,0,IF(AND(DU$3&gt;EOMONTH('Rent Roll'!$AF18,0),DU$3&lt;EOMONTH('Rent Roll'!$AF18,'Rent Roll'!$AG18+1)),1,0))</f>
        <v>0</v>
      </c>
      <c r="DV396" s="560">
        <f>IF('Rent Roll'!$AD18=0,0,IF(AND(DV$3&gt;EOMONTH('Rent Roll'!$AF18,0),DV$3&lt;EOMONTH('Rent Roll'!$AF18,'Rent Roll'!$AG18+1)),1,0))</f>
        <v>0</v>
      </c>
    </row>
    <row r="397" spans="1:126" s="568" customFormat="1" ht="12" customHeight="1" outlineLevel="1" x14ac:dyDescent="0.4">
      <c r="A397" s="732"/>
      <c r="B397" s="564">
        <f>'Rent Roll'!$B19</f>
        <v>0</v>
      </c>
      <c r="C397" s="575" t="s">
        <v>82</v>
      </c>
      <c r="D397" s="565"/>
      <c r="E397" s="566"/>
      <c r="F397" s="777">
        <f>IF('Rent Roll'!$AD19=0,0,IF(AND(F$3&gt;EOMONTH('Rent Roll'!$AF19,0),F$3&lt;EOMONTH('Rent Roll'!$AF19,'Rent Roll'!$AG19+1)),1,0))</f>
        <v>0</v>
      </c>
      <c r="G397" s="766">
        <f>IF('Rent Roll'!$AD19=0,0,IF(AND(G$3&gt;EOMONTH('Rent Roll'!$AF19,0),G$3&lt;EOMONTH('Rent Roll'!$AF19,'Rent Roll'!$AG19+1)),1,0))</f>
        <v>0</v>
      </c>
      <c r="H397" s="560">
        <f>IF('Rent Roll'!$AD19=0,0,IF(AND(H$3&gt;EOMONTH('Rent Roll'!$AF19,0),H$3&lt;EOMONTH('Rent Roll'!$AF19,'Rent Roll'!$AG19+1)),1,0))</f>
        <v>0</v>
      </c>
      <c r="I397" s="560">
        <f>IF('Rent Roll'!$AD19=0,0,IF(AND(I$3&gt;EOMONTH('Rent Roll'!$AF19,0),I$3&lt;EOMONTH('Rent Roll'!$AF19,'Rent Roll'!$AG19+1)),1,0))</f>
        <v>0</v>
      </c>
      <c r="J397" s="560">
        <f>IF('Rent Roll'!$AD19=0,0,IF(AND(J$3&gt;EOMONTH('Rent Roll'!$AF19,0),J$3&lt;EOMONTH('Rent Roll'!$AF19,'Rent Roll'!$AG19+1)),1,0))</f>
        <v>0</v>
      </c>
      <c r="K397" s="560">
        <f>IF('Rent Roll'!$AD19=0,0,IF(AND(K$3&gt;EOMONTH('Rent Roll'!$AF19,0),K$3&lt;EOMONTH('Rent Roll'!$AF19,'Rent Roll'!$AG19+1)),1,0))</f>
        <v>0</v>
      </c>
      <c r="L397" s="560">
        <f>IF('Rent Roll'!$AD19=0,0,IF(AND(L$3&gt;EOMONTH('Rent Roll'!$AF19,0),L$3&lt;EOMONTH('Rent Roll'!$AF19,'Rent Roll'!$AG19+1)),1,0))</f>
        <v>0</v>
      </c>
      <c r="M397" s="560">
        <f>IF('Rent Roll'!$AD19=0,0,IF(AND(M$3&gt;EOMONTH('Rent Roll'!$AF19,0),M$3&lt;EOMONTH('Rent Roll'!$AF19,'Rent Roll'!$AG19+1)),1,0))</f>
        <v>0</v>
      </c>
      <c r="N397" s="560">
        <f>IF('Rent Roll'!$AD19=0,0,IF(AND(N$3&gt;EOMONTH('Rent Roll'!$AF19,0),N$3&lt;EOMONTH('Rent Roll'!$AF19,'Rent Roll'!$AG19+1)),1,0))</f>
        <v>0</v>
      </c>
      <c r="O397" s="560">
        <f>IF('Rent Roll'!$AD19=0,0,IF(AND(O$3&gt;EOMONTH('Rent Roll'!$AF19,0),O$3&lt;EOMONTH('Rent Roll'!$AF19,'Rent Roll'!$AG19+1)),1,0))</f>
        <v>0</v>
      </c>
      <c r="P397" s="560">
        <f>IF('Rent Roll'!$AD19=0,0,IF(AND(P$3&gt;EOMONTH('Rent Roll'!$AF19,0),P$3&lt;EOMONTH('Rent Roll'!$AF19,'Rent Roll'!$AG19+1)),1,0))</f>
        <v>0</v>
      </c>
      <c r="Q397" s="560">
        <f>IF('Rent Roll'!$AD19=0,0,IF(AND(Q$3&gt;EOMONTH('Rent Roll'!$AF19,0),Q$3&lt;EOMONTH('Rent Roll'!$AF19,'Rent Roll'!$AG19+1)),1,0))</f>
        <v>0</v>
      </c>
      <c r="R397" s="765">
        <f>IF('Rent Roll'!$AD19=0,0,IF(AND(R$3&gt;EOMONTH('Rent Roll'!$AF19,0),R$3&lt;EOMONTH('Rent Roll'!$AF19,'Rent Roll'!$AG19+1)),1,0))</f>
        <v>0</v>
      </c>
      <c r="S397" s="766">
        <f>IF('Rent Roll'!$AD19=0,0,IF(AND(S$3&gt;EOMONTH('Rent Roll'!$AF19,0),S$3&lt;EOMONTH('Rent Roll'!$AF19,'Rent Roll'!$AG19+1)),1,0))</f>
        <v>0</v>
      </c>
      <c r="T397" s="560">
        <f>IF('Rent Roll'!$AD19=0,0,IF(AND(T$3&gt;EOMONTH('Rent Roll'!$AF19,0),T$3&lt;EOMONTH('Rent Roll'!$AF19,'Rent Roll'!$AG19+1)),1,0))</f>
        <v>0</v>
      </c>
      <c r="U397" s="560">
        <f>IF('Rent Roll'!$AD19=0,0,IF(AND(U$3&gt;EOMONTH('Rent Roll'!$AF19,0),U$3&lt;EOMONTH('Rent Roll'!$AF19,'Rent Roll'!$AG19+1)),1,0))</f>
        <v>0</v>
      </c>
      <c r="V397" s="560">
        <f>IF('Rent Roll'!$AD19=0,0,IF(AND(V$3&gt;EOMONTH('Rent Roll'!$AF19,0),V$3&lt;EOMONTH('Rent Roll'!$AF19,'Rent Roll'!$AG19+1)),1,0))</f>
        <v>0</v>
      </c>
      <c r="W397" s="560">
        <f>IF('Rent Roll'!$AD19=0,0,IF(AND(W$3&gt;EOMONTH('Rent Roll'!$AF19,0),W$3&lt;EOMONTH('Rent Roll'!$AF19,'Rent Roll'!$AG19+1)),1,0))</f>
        <v>0</v>
      </c>
      <c r="X397" s="560">
        <f>IF('Rent Roll'!$AD19=0,0,IF(AND(X$3&gt;EOMONTH('Rent Roll'!$AF19,0),X$3&lt;EOMONTH('Rent Roll'!$AF19,'Rent Roll'!$AG19+1)),1,0))</f>
        <v>0</v>
      </c>
      <c r="Y397" s="560">
        <f>IF('Rent Roll'!$AD19=0,0,IF(AND(Y$3&gt;EOMONTH('Rent Roll'!$AF19,0),Y$3&lt;EOMONTH('Rent Roll'!$AF19,'Rent Roll'!$AG19+1)),1,0))</f>
        <v>0</v>
      </c>
      <c r="Z397" s="560">
        <f>IF('Rent Roll'!$AD19=0,0,IF(AND(Z$3&gt;EOMONTH('Rent Roll'!$AF19,0),Z$3&lt;EOMONTH('Rent Roll'!$AF19,'Rent Roll'!$AG19+1)),1,0))</f>
        <v>0</v>
      </c>
      <c r="AA397" s="560">
        <f>IF('Rent Roll'!$AD19=0,0,IF(AND(AA$3&gt;EOMONTH('Rent Roll'!$AF19,0),AA$3&lt;EOMONTH('Rent Roll'!$AF19,'Rent Roll'!$AG19+1)),1,0))</f>
        <v>0</v>
      </c>
      <c r="AB397" s="560">
        <f>IF('Rent Roll'!$AD19=0,0,IF(AND(AB$3&gt;EOMONTH('Rent Roll'!$AF19,0),AB$3&lt;EOMONTH('Rent Roll'!$AF19,'Rent Roll'!$AG19+1)),1,0))</f>
        <v>0</v>
      </c>
      <c r="AC397" s="560">
        <f>IF('Rent Roll'!$AD19=0,0,IF(AND(AC$3&gt;EOMONTH('Rent Roll'!$AF19,0),AC$3&lt;EOMONTH('Rent Roll'!$AF19,'Rent Roll'!$AG19+1)),1,0))</f>
        <v>0</v>
      </c>
      <c r="AD397" s="765">
        <f>IF('Rent Roll'!$AD19=0,0,IF(AND(AD$3&gt;EOMONTH('Rent Roll'!$AF19,0),AD$3&lt;EOMONTH('Rent Roll'!$AF19,'Rent Roll'!$AG19+1)),1,0))</f>
        <v>0</v>
      </c>
      <c r="AE397" s="766">
        <f>IF('Rent Roll'!$AD19=0,0,IF(AND(AE$3&gt;EOMONTH('Rent Roll'!$AF19,0),AE$3&lt;EOMONTH('Rent Roll'!$AF19,'Rent Roll'!$AG19+1)),1,0))</f>
        <v>0</v>
      </c>
      <c r="AF397" s="560">
        <f>IF('Rent Roll'!$AD19=0,0,IF(AND(AF$3&gt;EOMONTH('Rent Roll'!$AF19,0),AF$3&lt;EOMONTH('Rent Roll'!$AF19,'Rent Roll'!$AG19+1)),1,0))</f>
        <v>0</v>
      </c>
      <c r="AG397" s="560">
        <f>IF('Rent Roll'!$AD19=0,0,IF(AND(AG$3&gt;EOMONTH('Rent Roll'!$AF19,0),AG$3&lt;EOMONTH('Rent Roll'!$AF19,'Rent Roll'!$AG19+1)),1,0))</f>
        <v>0</v>
      </c>
      <c r="AH397" s="560">
        <f>IF('Rent Roll'!$AD19=0,0,IF(AND(AH$3&gt;EOMONTH('Rent Roll'!$AF19,0),AH$3&lt;EOMONTH('Rent Roll'!$AF19,'Rent Roll'!$AG19+1)),1,0))</f>
        <v>0</v>
      </c>
      <c r="AI397" s="560">
        <f>IF('Rent Roll'!$AD19=0,0,IF(AND(AI$3&gt;EOMONTH('Rent Roll'!$AF19,0),AI$3&lt;EOMONTH('Rent Roll'!$AF19,'Rent Roll'!$AG19+1)),1,0))</f>
        <v>0</v>
      </c>
      <c r="AJ397" s="560">
        <f>IF('Rent Roll'!$AD19=0,0,IF(AND(AJ$3&gt;EOMONTH('Rent Roll'!$AF19,0),AJ$3&lt;EOMONTH('Rent Roll'!$AF19,'Rent Roll'!$AG19+1)),1,0))</f>
        <v>0</v>
      </c>
      <c r="AK397" s="560">
        <f>IF('Rent Roll'!$AD19=0,0,IF(AND(AK$3&gt;EOMONTH('Rent Roll'!$AF19,0),AK$3&lt;EOMONTH('Rent Roll'!$AF19,'Rent Roll'!$AG19+1)),1,0))</f>
        <v>0</v>
      </c>
      <c r="AL397" s="560">
        <f>IF('Rent Roll'!$AD19=0,0,IF(AND(AL$3&gt;EOMONTH('Rent Roll'!$AF19,0),AL$3&lt;EOMONTH('Rent Roll'!$AF19,'Rent Roll'!$AG19+1)),1,0))</f>
        <v>0</v>
      </c>
      <c r="AM397" s="560">
        <f>IF('Rent Roll'!$AD19=0,0,IF(AND(AM$3&gt;EOMONTH('Rent Roll'!$AF19,0),AM$3&lt;EOMONTH('Rent Roll'!$AF19,'Rent Roll'!$AG19+1)),1,0))</f>
        <v>0</v>
      </c>
      <c r="AN397" s="560">
        <f>IF('Rent Roll'!$AD19=0,0,IF(AND(AN$3&gt;EOMONTH('Rent Roll'!$AF19,0),AN$3&lt;EOMONTH('Rent Roll'!$AF19,'Rent Roll'!$AG19+1)),1,0))</f>
        <v>0</v>
      </c>
      <c r="AO397" s="560">
        <f>IF('Rent Roll'!$AD19=0,0,IF(AND(AO$3&gt;EOMONTH('Rent Roll'!$AF19,0),AO$3&lt;EOMONTH('Rent Roll'!$AF19,'Rent Roll'!$AG19+1)),1,0))</f>
        <v>0</v>
      </c>
      <c r="AP397" s="765">
        <f>IF('Rent Roll'!$AD19=0,0,IF(AND(AP$3&gt;EOMONTH('Rent Roll'!$AF19,0),AP$3&lt;EOMONTH('Rent Roll'!$AF19,'Rent Roll'!$AG19+1)),1,0))</f>
        <v>0</v>
      </c>
      <c r="AQ397" s="766">
        <f>IF('Rent Roll'!$AD19=0,0,IF(AND(AQ$3&gt;EOMONTH('Rent Roll'!$AF19,0),AQ$3&lt;EOMONTH('Rent Roll'!$AF19,'Rent Roll'!$AG19+1)),1,0))</f>
        <v>0</v>
      </c>
      <c r="AR397" s="560">
        <f>IF('Rent Roll'!$AD19=0,0,IF(AND(AR$3&gt;EOMONTH('Rent Roll'!$AF19,0),AR$3&lt;EOMONTH('Rent Roll'!$AF19,'Rent Roll'!$AG19+1)),1,0))</f>
        <v>0</v>
      </c>
      <c r="AS397" s="560">
        <f>IF('Rent Roll'!$AD19=0,0,IF(AND(AS$3&gt;EOMONTH('Rent Roll'!$AF19,0),AS$3&lt;EOMONTH('Rent Roll'!$AF19,'Rent Roll'!$AG19+1)),1,0))</f>
        <v>0</v>
      </c>
      <c r="AT397" s="560">
        <f>IF('Rent Roll'!$AD19=0,0,IF(AND(AT$3&gt;EOMONTH('Rent Roll'!$AF19,0),AT$3&lt;EOMONTH('Rent Roll'!$AF19,'Rent Roll'!$AG19+1)),1,0))</f>
        <v>0</v>
      </c>
      <c r="AU397" s="560">
        <f>IF('Rent Roll'!$AD19=0,0,IF(AND(AU$3&gt;EOMONTH('Rent Roll'!$AF19,0),AU$3&lt;EOMONTH('Rent Roll'!$AF19,'Rent Roll'!$AG19+1)),1,0))</f>
        <v>0</v>
      </c>
      <c r="AV397" s="560">
        <f>IF('Rent Roll'!$AD19=0,0,IF(AND(AV$3&gt;EOMONTH('Rent Roll'!$AF19,0),AV$3&lt;EOMONTH('Rent Roll'!$AF19,'Rent Roll'!$AG19+1)),1,0))</f>
        <v>0</v>
      </c>
      <c r="AW397" s="560">
        <f>IF('Rent Roll'!$AD19=0,0,IF(AND(AW$3&gt;EOMONTH('Rent Roll'!$AF19,0),AW$3&lt;EOMONTH('Rent Roll'!$AF19,'Rent Roll'!$AG19+1)),1,0))</f>
        <v>0</v>
      </c>
      <c r="AX397" s="560">
        <f>IF('Rent Roll'!$AD19=0,0,IF(AND(AX$3&gt;EOMONTH('Rent Roll'!$AF19,0),AX$3&lt;EOMONTH('Rent Roll'!$AF19,'Rent Roll'!$AG19+1)),1,0))</f>
        <v>0</v>
      </c>
      <c r="AY397" s="560">
        <f>IF('Rent Roll'!$AD19=0,0,IF(AND(AY$3&gt;EOMONTH('Rent Roll'!$AF19,0),AY$3&lt;EOMONTH('Rent Roll'!$AF19,'Rent Roll'!$AG19+1)),1,0))</f>
        <v>0</v>
      </c>
      <c r="AZ397" s="560">
        <f>IF('Rent Roll'!$AD19=0,0,IF(AND(AZ$3&gt;EOMONTH('Rent Roll'!$AF19,0),AZ$3&lt;EOMONTH('Rent Roll'!$AF19,'Rent Roll'!$AG19+1)),1,0))</f>
        <v>0</v>
      </c>
      <c r="BA397" s="560">
        <f>IF('Rent Roll'!$AD19=0,0,IF(AND(BA$3&gt;EOMONTH('Rent Roll'!$AF19,0),BA$3&lt;EOMONTH('Rent Roll'!$AF19,'Rent Roll'!$AG19+1)),1,0))</f>
        <v>0</v>
      </c>
      <c r="BB397" s="765">
        <f>IF('Rent Roll'!$AD19=0,0,IF(AND(BB$3&gt;EOMONTH('Rent Roll'!$AF19,0),BB$3&lt;EOMONTH('Rent Roll'!$AF19,'Rent Roll'!$AG19+1)),1,0))</f>
        <v>0</v>
      </c>
      <c r="BC397" s="766">
        <f>IF('Rent Roll'!$AD19=0,0,IF(AND(BC$3&gt;EOMONTH('Rent Roll'!$AF19,0),BC$3&lt;EOMONTH('Rent Roll'!$AF19,'Rent Roll'!$AG19+1)),1,0))</f>
        <v>0</v>
      </c>
      <c r="BD397" s="560">
        <f>IF('Rent Roll'!$AD19=0,0,IF(AND(BD$3&gt;EOMONTH('Rent Roll'!$AF19,0),BD$3&lt;EOMONTH('Rent Roll'!$AF19,'Rent Roll'!$AG19+1)),1,0))</f>
        <v>0</v>
      </c>
      <c r="BE397" s="560">
        <f>IF('Rent Roll'!$AD19=0,0,IF(AND(BE$3&gt;EOMONTH('Rent Roll'!$AF19,0),BE$3&lt;EOMONTH('Rent Roll'!$AF19,'Rent Roll'!$AG19+1)),1,0))</f>
        <v>0</v>
      </c>
      <c r="BF397" s="560">
        <f>IF('Rent Roll'!$AD19=0,0,IF(AND(BF$3&gt;EOMONTH('Rent Roll'!$AF19,0),BF$3&lt;EOMONTH('Rent Roll'!$AF19,'Rent Roll'!$AG19+1)),1,0))</f>
        <v>0</v>
      </c>
      <c r="BG397" s="560">
        <f>IF('Rent Roll'!$AD19=0,0,IF(AND(BG$3&gt;EOMONTH('Rent Roll'!$AF19,0),BG$3&lt;EOMONTH('Rent Roll'!$AF19,'Rent Roll'!$AG19+1)),1,0))</f>
        <v>0</v>
      </c>
      <c r="BH397" s="560">
        <f>IF('Rent Roll'!$AD19=0,0,IF(AND(BH$3&gt;EOMONTH('Rent Roll'!$AF19,0),BH$3&lt;EOMONTH('Rent Roll'!$AF19,'Rent Roll'!$AG19+1)),1,0))</f>
        <v>0</v>
      </c>
      <c r="BI397" s="560">
        <f>IF('Rent Roll'!$AD19=0,0,IF(AND(BI$3&gt;EOMONTH('Rent Roll'!$AF19,0),BI$3&lt;EOMONTH('Rent Roll'!$AF19,'Rent Roll'!$AG19+1)),1,0))</f>
        <v>0</v>
      </c>
      <c r="BJ397" s="560">
        <f>IF('Rent Roll'!$AD19=0,0,IF(AND(BJ$3&gt;EOMONTH('Rent Roll'!$AF19,0),BJ$3&lt;EOMONTH('Rent Roll'!$AF19,'Rent Roll'!$AG19+1)),1,0))</f>
        <v>0</v>
      </c>
      <c r="BK397" s="560">
        <f>IF('Rent Roll'!$AD19=0,0,IF(AND(BK$3&gt;EOMONTH('Rent Roll'!$AF19,0),BK$3&lt;EOMONTH('Rent Roll'!$AF19,'Rent Roll'!$AG19+1)),1,0))</f>
        <v>0</v>
      </c>
      <c r="BL397" s="560">
        <f>IF('Rent Roll'!$AD19=0,0,IF(AND(BL$3&gt;EOMONTH('Rent Roll'!$AF19,0),BL$3&lt;EOMONTH('Rent Roll'!$AF19,'Rent Roll'!$AG19+1)),1,0))</f>
        <v>0</v>
      </c>
      <c r="BM397" s="560">
        <f>IF('Rent Roll'!$AD19=0,0,IF(AND(BM$3&gt;EOMONTH('Rent Roll'!$AF19,0),BM$3&lt;EOMONTH('Rent Roll'!$AF19,'Rent Roll'!$AG19+1)),1,0))</f>
        <v>0</v>
      </c>
      <c r="BN397" s="765">
        <f>IF('Rent Roll'!$AD19=0,0,IF(AND(BN$3&gt;EOMONTH('Rent Roll'!$AF19,0),BN$3&lt;EOMONTH('Rent Roll'!$AF19,'Rent Roll'!$AG19+1)),1,0))</f>
        <v>0</v>
      </c>
      <c r="BO397" s="766">
        <f>IF('Rent Roll'!$AD19=0,0,IF(AND(BO$3&gt;EOMONTH('Rent Roll'!$AF19,0),BO$3&lt;EOMONTH('Rent Roll'!$AF19,'Rent Roll'!$AG19+1)),1,0))</f>
        <v>0</v>
      </c>
      <c r="BP397" s="560">
        <f>IF('Rent Roll'!$AD19=0,0,IF(AND(BP$3&gt;EOMONTH('Rent Roll'!$AF19,0),BP$3&lt;EOMONTH('Rent Roll'!$AF19,'Rent Roll'!$AG19+1)),1,0))</f>
        <v>0</v>
      </c>
      <c r="BQ397" s="560">
        <f>IF('Rent Roll'!$AD19=0,0,IF(AND(BQ$3&gt;EOMONTH('Rent Roll'!$AF19,0),BQ$3&lt;EOMONTH('Rent Roll'!$AF19,'Rent Roll'!$AG19+1)),1,0))</f>
        <v>0</v>
      </c>
      <c r="BR397" s="560">
        <f>IF('Rent Roll'!$AD19=0,0,IF(AND(BR$3&gt;EOMONTH('Rent Roll'!$AF19,0),BR$3&lt;EOMONTH('Rent Roll'!$AF19,'Rent Roll'!$AG19+1)),1,0))</f>
        <v>0</v>
      </c>
      <c r="BS397" s="560">
        <f>IF('Rent Roll'!$AD19=0,0,IF(AND(BS$3&gt;EOMONTH('Rent Roll'!$AF19,0),BS$3&lt;EOMONTH('Rent Roll'!$AF19,'Rent Roll'!$AG19+1)),1,0))</f>
        <v>0</v>
      </c>
      <c r="BT397" s="560">
        <f>IF('Rent Roll'!$AD19=0,0,IF(AND(BT$3&gt;EOMONTH('Rent Roll'!$AF19,0),BT$3&lt;EOMONTH('Rent Roll'!$AF19,'Rent Roll'!$AG19+1)),1,0))</f>
        <v>0</v>
      </c>
      <c r="BU397" s="560">
        <f>IF('Rent Roll'!$AD19=0,0,IF(AND(BU$3&gt;EOMONTH('Rent Roll'!$AF19,0),BU$3&lt;EOMONTH('Rent Roll'!$AF19,'Rent Roll'!$AG19+1)),1,0))</f>
        <v>0</v>
      </c>
      <c r="BV397" s="560">
        <f>IF('Rent Roll'!$AD19=0,0,IF(AND(BV$3&gt;EOMONTH('Rent Roll'!$AF19,0),BV$3&lt;EOMONTH('Rent Roll'!$AF19,'Rent Roll'!$AG19+1)),1,0))</f>
        <v>0</v>
      </c>
      <c r="BW397" s="560">
        <f>IF('Rent Roll'!$AD19=0,0,IF(AND(BW$3&gt;EOMONTH('Rent Roll'!$AF19,0),BW$3&lt;EOMONTH('Rent Roll'!$AF19,'Rent Roll'!$AG19+1)),1,0))</f>
        <v>0</v>
      </c>
      <c r="BX397" s="560">
        <f>IF('Rent Roll'!$AD19=0,0,IF(AND(BX$3&gt;EOMONTH('Rent Roll'!$AF19,0),BX$3&lt;EOMONTH('Rent Roll'!$AF19,'Rent Roll'!$AG19+1)),1,0))</f>
        <v>0</v>
      </c>
      <c r="BY397" s="560">
        <f>IF('Rent Roll'!$AD19=0,0,IF(AND(BY$3&gt;EOMONTH('Rent Roll'!$AF19,0),BY$3&lt;EOMONTH('Rent Roll'!$AF19,'Rent Roll'!$AG19+1)),1,0))</f>
        <v>0</v>
      </c>
      <c r="BZ397" s="765">
        <f>IF('Rent Roll'!$AD19=0,0,IF(AND(BZ$3&gt;EOMONTH('Rent Roll'!$AF19,0),BZ$3&lt;EOMONTH('Rent Roll'!$AF19,'Rent Roll'!$AG19+1)),1,0))</f>
        <v>0</v>
      </c>
      <c r="CA397" s="766">
        <f>IF('Rent Roll'!$AD19=0,0,IF(AND(CA$3&gt;EOMONTH('Rent Roll'!$AF19,0),CA$3&lt;EOMONTH('Rent Roll'!$AF19,'Rent Roll'!$AG19+1)),1,0))</f>
        <v>0</v>
      </c>
      <c r="CB397" s="560">
        <f>IF('Rent Roll'!$AD19=0,0,IF(AND(CB$3&gt;EOMONTH('Rent Roll'!$AF19,0),CB$3&lt;EOMONTH('Rent Roll'!$AF19,'Rent Roll'!$AG19+1)),1,0))</f>
        <v>0</v>
      </c>
      <c r="CC397" s="560">
        <f>IF('Rent Roll'!$AD19=0,0,IF(AND(CC$3&gt;EOMONTH('Rent Roll'!$AF19,0),CC$3&lt;EOMONTH('Rent Roll'!$AF19,'Rent Roll'!$AG19+1)),1,0))</f>
        <v>0</v>
      </c>
      <c r="CD397" s="560">
        <f>IF('Rent Roll'!$AD19=0,0,IF(AND(CD$3&gt;EOMONTH('Rent Roll'!$AF19,0),CD$3&lt;EOMONTH('Rent Roll'!$AF19,'Rent Roll'!$AG19+1)),1,0))</f>
        <v>0</v>
      </c>
      <c r="CE397" s="560">
        <f>IF('Rent Roll'!$AD19=0,0,IF(AND(CE$3&gt;EOMONTH('Rent Roll'!$AF19,0),CE$3&lt;EOMONTH('Rent Roll'!$AF19,'Rent Roll'!$AG19+1)),1,0))</f>
        <v>0</v>
      </c>
      <c r="CF397" s="560">
        <f>IF('Rent Roll'!$AD19=0,0,IF(AND(CF$3&gt;EOMONTH('Rent Roll'!$AF19,0),CF$3&lt;EOMONTH('Rent Roll'!$AF19,'Rent Roll'!$AG19+1)),1,0))</f>
        <v>0</v>
      </c>
      <c r="CG397" s="560">
        <f>IF('Rent Roll'!$AD19=0,0,IF(AND(CG$3&gt;EOMONTH('Rent Roll'!$AF19,0),CG$3&lt;EOMONTH('Rent Roll'!$AF19,'Rent Roll'!$AG19+1)),1,0))</f>
        <v>0</v>
      </c>
      <c r="CH397" s="560">
        <f>IF('Rent Roll'!$AD19=0,0,IF(AND(CH$3&gt;EOMONTH('Rent Roll'!$AF19,0),CH$3&lt;EOMONTH('Rent Roll'!$AF19,'Rent Roll'!$AG19+1)),1,0))</f>
        <v>0</v>
      </c>
      <c r="CI397" s="560">
        <f>IF('Rent Roll'!$AD19=0,0,IF(AND(CI$3&gt;EOMONTH('Rent Roll'!$AF19,0),CI$3&lt;EOMONTH('Rent Roll'!$AF19,'Rent Roll'!$AG19+1)),1,0))</f>
        <v>0</v>
      </c>
      <c r="CJ397" s="560">
        <f>IF('Rent Roll'!$AD19=0,0,IF(AND(CJ$3&gt;EOMONTH('Rent Roll'!$AF19,0),CJ$3&lt;EOMONTH('Rent Roll'!$AF19,'Rent Roll'!$AG19+1)),1,0))</f>
        <v>0</v>
      </c>
      <c r="CK397" s="560">
        <f>IF('Rent Roll'!$AD19=0,0,IF(AND(CK$3&gt;EOMONTH('Rent Roll'!$AF19,0),CK$3&lt;EOMONTH('Rent Roll'!$AF19,'Rent Roll'!$AG19+1)),1,0))</f>
        <v>0</v>
      </c>
      <c r="CL397" s="765">
        <f>IF('Rent Roll'!$AD19=0,0,IF(AND(CL$3&gt;EOMONTH('Rent Roll'!$AF19,0),CL$3&lt;EOMONTH('Rent Roll'!$AF19,'Rent Roll'!$AG19+1)),1,0))</f>
        <v>0</v>
      </c>
      <c r="CM397" s="766">
        <f>IF('Rent Roll'!$AD19=0,0,IF(AND(CM$3&gt;EOMONTH('Rent Roll'!$AF19,0),CM$3&lt;EOMONTH('Rent Roll'!$AF19,'Rent Roll'!$AG19+1)),1,0))</f>
        <v>0</v>
      </c>
      <c r="CN397" s="560">
        <f>IF('Rent Roll'!$AD19=0,0,IF(AND(CN$3&gt;EOMONTH('Rent Roll'!$AF19,0),CN$3&lt;EOMONTH('Rent Roll'!$AF19,'Rent Roll'!$AG19+1)),1,0))</f>
        <v>0</v>
      </c>
      <c r="CO397" s="560">
        <f>IF('Rent Roll'!$AD19=0,0,IF(AND(CO$3&gt;EOMONTH('Rent Roll'!$AF19,0),CO$3&lt;EOMONTH('Rent Roll'!$AF19,'Rent Roll'!$AG19+1)),1,0))</f>
        <v>0</v>
      </c>
      <c r="CP397" s="560">
        <f>IF('Rent Roll'!$AD19=0,0,IF(AND(CP$3&gt;EOMONTH('Rent Roll'!$AF19,0),CP$3&lt;EOMONTH('Rent Roll'!$AF19,'Rent Roll'!$AG19+1)),1,0))</f>
        <v>0</v>
      </c>
      <c r="CQ397" s="560">
        <f>IF('Rent Roll'!$AD19=0,0,IF(AND(CQ$3&gt;EOMONTH('Rent Roll'!$AF19,0),CQ$3&lt;EOMONTH('Rent Roll'!$AF19,'Rent Roll'!$AG19+1)),1,0))</f>
        <v>0</v>
      </c>
      <c r="CR397" s="560">
        <f>IF('Rent Roll'!$AD19=0,0,IF(AND(CR$3&gt;EOMONTH('Rent Roll'!$AF19,0),CR$3&lt;EOMONTH('Rent Roll'!$AF19,'Rent Roll'!$AG19+1)),1,0))</f>
        <v>0</v>
      </c>
      <c r="CS397" s="560">
        <f>IF('Rent Roll'!$AD19=0,0,IF(AND(CS$3&gt;EOMONTH('Rent Roll'!$AF19,0),CS$3&lt;EOMONTH('Rent Roll'!$AF19,'Rent Roll'!$AG19+1)),1,0))</f>
        <v>0</v>
      </c>
      <c r="CT397" s="560">
        <f>IF('Rent Roll'!$AD19=0,0,IF(AND(CT$3&gt;EOMONTH('Rent Roll'!$AF19,0),CT$3&lt;EOMONTH('Rent Roll'!$AF19,'Rent Roll'!$AG19+1)),1,0))</f>
        <v>0</v>
      </c>
      <c r="CU397" s="560">
        <f>IF('Rent Roll'!$AD19=0,0,IF(AND(CU$3&gt;EOMONTH('Rent Roll'!$AF19,0),CU$3&lt;EOMONTH('Rent Roll'!$AF19,'Rent Roll'!$AG19+1)),1,0))</f>
        <v>0</v>
      </c>
      <c r="CV397" s="560">
        <f>IF('Rent Roll'!$AD19=0,0,IF(AND(CV$3&gt;EOMONTH('Rent Roll'!$AF19,0),CV$3&lt;EOMONTH('Rent Roll'!$AF19,'Rent Roll'!$AG19+1)),1,0))</f>
        <v>0</v>
      </c>
      <c r="CW397" s="560">
        <f>IF('Rent Roll'!$AD19=0,0,IF(AND(CW$3&gt;EOMONTH('Rent Roll'!$AF19,0),CW$3&lt;EOMONTH('Rent Roll'!$AF19,'Rent Roll'!$AG19+1)),1,0))</f>
        <v>0</v>
      </c>
      <c r="CX397" s="765">
        <f>IF('Rent Roll'!$AD19=0,0,IF(AND(CX$3&gt;EOMONTH('Rent Roll'!$AF19,0),CX$3&lt;EOMONTH('Rent Roll'!$AF19,'Rent Roll'!$AG19+1)),1,0))</f>
        <v>0</v>
      </c>
      <c r="CY397" s="766">
        <f>IF('Rent Roll'!$AD19=0,0,IF(AND(CY$3&gt;EOMONTH('Rent Roll'!$AF19,0),CY$3&lt;EOMONTH('Rent Roll'!$AF19,'Rent Roll'!$AG19+1)),1,0))</f>
        <v>0</v>
      </c>
      <c r="CZ397" s="560">
        <f>IF('Rent Roll'!$AD19=0,0,IF(AND(CZ$3&gt;EOMONTH('Rent Roll'!$AF19,0),CZ$3&lt;EOMONTH('Rent Roll'!$AF19,'Rent Roll'!$AG19+1)),1,0))</f>
        <v>0</v>
      </c>
      <c r="DA397" s="560">
        <f>IF('Rent Roll'!$AD19=0,0,IF(AND(DA$3&gt;EOMONTH('Rent Roll'!$AF19,0),DA$3&lt;EOMONTH('Rent Roll'!$AF19,'Rent Roll'!$AG19+1)),1,0))</f>
        <v>0</v>
      </c>
      <c r="DB397" s="560">
        <f>IF('Rent Roll'!$AD19=0,0,IF(AND(DB$3&gt;EOMONTH('Rent Roll'!$AF19,0),DB$3&lt;EOMONTH('Rent Roll'!$AF19,'Rent Roll'!$AG19+1)),1,0))</f>
        <v>0</v>
      </c>
      <c r="DC397" s="560">
        <f>IF('Rent Roll'!$AD19=0,0,IF(AND(DC$3&gt;EOMONTH('Rent Roll'!$AF19,0),DC$3&lt;EOMONTH('Rent Roll'!$AF19,'Rent Roll'!$AG19+1)),1,0))</f>
        <v>0</v>
      </c>
      <c r="DD397" s="560">
        <f>IF('Rent Roll'!$AD19=0,0,IF(AND(DD$3&gt;EOMONTH('Rent Roll'!$AF19,0),DD$3&lt;EOMONTH('Rent Roll'!$AF19,'Rent Roll'!$AG19+1)),1,0))</f>
        <v>0</v>
      </c>
      <c r="DE397" s="560">
        <f>IF('Rent Roll'!$AD19=0,0,IF(AND(DE$3&gt;EOMONTH('Rent Roll'!$AF19,0),DE$3&lt;EOMONTH('Rent Roll'!$AF19,'Rent Roll'!$AG19+1)),1,0))</f>
        <v>0</v>
      </c>
      <c r="DF397" s="560">
        <f>IF('Rent Roll'!$AD19=0,0,IF(AND(DF$3&gt;EOMONTH('Rent Roll'!$AF19,0),DF$3&lt;EOMONTH('Rent Roll'!$AF19,'Rent Roll'!$AG19+1)),1,0))</f>
        <v>0</v>
      </c>
      <c r="DG397" s="560">
        <f>IF('Rent Roll'!$AD19=0,0,IF(AND(DG$3&gt;EOMONTH('Rent Roll'!$AF19,0),DG$3&lt;EOMONTH('Rent Roll'!$AF19,'Rent Roll'!$AG19+1)),1,0))</f>
        <v>0</v>
      </c>
      <c r="DH397" s="560">
        <f>IF('Rent Roll'!$AD19=0,0,IF(AND(DH$3&gt;EOMONTH('Rent Roll'!$AF19,0),DH$3&lt;EOMONTH('Rent Roll'!$AF19,'Rent Roll'!$AG19+1)),1,0))</f>
        <v>0</v>
      </c>
      <c r="DI397" s="560">
        <f>IF('Rent Roll'!$AD19=0,0,IF(AND(DI$3&gt;EOMONTH('Rent Roll'!$AF19,0),DI$3&lt;EOMONTH('Rent Roll'!$AF19,'Rent Roll'!$AG19+1)),1,0))</f>
        <v>0</v>
      </c>
      <c r="DJ397" s="765">
        <f>IF('Rent Roll'!$AD19=0,0,IF(AND(DJ$3&gt;EOMONTH('Rent Roll'!$AF19,0),DJ$3&lt;EOMONTH('Rent Roll'!$AF19,'Rent Roll'!$AG19+1)),1,0))</f>
        <v>0</v>
      </c>
      <c r="DK397" s="766">
        <f>IF('Rent Roll'!$AD19=0,0,IF(AND(DK$3&gt;EOMONTH('Rent Roll'!$AF19,0),DK$3&lt;EOMONTH('Rent Roll'!$AF19,'Rent Roll'!$AG19+1)),1,0))</f>
        <v>0</v>
      </c>
      <c r="DL397" s="560">
        <f>IF('Rent Roll'!$AD19=0,0,IF(AND(DL$3&gt;EOMONTH('Rent Roll'!$AF19,0),DL$3&lt;EOMONTH('Rent Roll'!$AF19,'Rent Roll'!$AG19+1)),1,0))</f>
        <v>0</v>
      </c>
      <c r="DM397" s="560">
        <f>IF('Rent Roll'!$AD19=0,0,IF(AND(DM$3&gt;EOMONTH('Rent Roll'!$AF19,0),DM$3&lt;EOMONTH('Rent Roll'!$AF19,'Rent Roll'!$AG19+1)),1,0))</f>
        <v>0</v>
      </c>
      <c r="DN397" s="560">
        <f>IF('Rent Roll'!$AD19=0,0,IF(AND(DN$3&gt;EOMONTH('Rent Roll'!$AF19,0),DN$3&lt;EOMONTH('Rent Roll'!$AF19,'Rent Roll'!$AG19+1)),1,0))</f>
        <v>0</v>
      </c>
      <c r="DO397" s="560">
        <f>IF('Rent Roll'!$AD19=0,0,IF(AND(DO$3&gt;EOMONTH('Rent Roll'!$AF19,0),DO$3&lt;EOMONTH('Rent Roll'!$AF19,'Rent Roll'!$AG19+1)),1,0))</f>
        <v>0</v>
      </c>
      <c r="DP397" s="560">
        <f>IF('Rent Roll'!$AD19=0,0,IF(AND(DP$3&gt;EOMONTH('Rent Roll'!$AF19,0),DP$3&lt;EOMONTH('Rent Roll'!$AF19,'Rent Roll'!$AG19+1)),1,0))</f>
        <v>0</v>
      </c>
      <c r="DQ397" s="560">
        <f>IF('Rent Roll'!$AD19=0,0,IF(AND(DQ$3&gt;EOMONTH('Rent Roll'!$AF19,0),DQ$3&lt;EOMONTH('Rent Roll'!$AF19,'Rent Roll'!$AG19+1)),1,0))</f>
        <v>0</v>
      </c>
      <c r="DR397" s="560">
        <f>IF('Rent Roll'!$AD19=0,0,IF(AND(DR$3&gt;EOMONTH('Rent Roll'!$AF19,0),DR$3&lt;EOMONTH('Rent Roll'!$AF19,'Rent Roll'!$AG19+1)),1,0))</f>
        <v>0</v>
      </c>
      <c r="DS397" s="560">
        <f>IF('Rent Roll'!$AD19=0,0,IF(AND(DS$3&gt;EOMONTH('Rent Roll'!$AF19,0),DS$3&lt;EOMONTH('Rent Roll'!$AF19,'Rent Roll'!$AG19+1)),1,0))</f>
        <v>0</v>
      </c>
      <c r="DT397" s="560">
        <f>IF('Rent Roll'!$AD19=0,0,IF(AND(DT$3&gt;EOMONTH('Rent Roll'!$AF19,0),DT$3&lt;EOMONTH('Rent Roll'!$AF19,'Rent Roll'!$AG19+1)),1,0))</f>
        <v>0</v>
      </c>
      <c r="DU397" s="560">
        <f>IF('Rent Roll'!$AD19=0,0,IF(AND(DU$3&gt;EOMONTH('Rent Roll'!$AF19,0),DU$3&lt;EOMONTH('Rent Roll'!$AF19,'Rent Roll'!$AG19+1)),1,0))</f>
        <v>0</v>
      </c>
      <c r="DV397" s="560">
        <f>IF('Rent Roll'!$AD19=0,0,IF(AND(DV$3&gt;EOMONTH('Rent Roll'!$AF19,0),DV$3&lt;EOMONTH('Rent Roll'!$AF19,'Rent Roll'!$AG19+1)),1,0))</f>
        <v>0</v>
      </c>
    </row>
    <row r="398" spans="1:126" s="568" customFormat="1" ht="12" customHeight="1" outlineLevel="1" x14ac:dyDescent="0.4">
      <c r="A398" s="732"/>
      <c r="B398" s="564">
        <f>'Rent Roll'!$B20</f>
        <v>0</v>
      </c>
      <c r="C398" s="575" t="s">
        <v>82</v>
      </c>
      <c r="D398" s="565"/>
      <c r="E398" s="566"/>
      <c r="F398" s="777">
        <f>IF('Rent Roll'!$AD20=0,0,IF(AND(F$3&gt;EOMONTH('Rent Roll'!$AF20,0),F$3&lt;EOMONTH('Rent Roll'!$AF20,'Rent Roll'!$AG20+1)),1,0))</f>
        <v>0</v>
      </c>
      <c r="G398" s="766">
        <f>IF('Rent Roll'!$AD20=0,0,IF(AND(G$3&gt;EOMONTH('Rent Roll'!$AF20,0),G$3&lt;EOMONTH('Rent Roll'!$AF20,'Rent Roll'!$AG20+1)),1,0))</f>
        <v>0</v>
      </c>
      <c r="H398" s="560">
        <f>IF('Rent Roll'!$AD20=0,0,IF(AND(H$3&gt;EOMONTH('Rent Roll'!$AF20,0),H$3&lt;EOMONTH('Rent Roll'!$AF20,'Rent Roll'!$AG20+1)),1,0))</f>
        <v>0</v>
      </c>
      <c r="I398" s="560">
        <f>IF('Rent Roll'!$AD20=0,0,IF(AND(I$3&gt;EOMONTH('Rent Roll'!$AF20,0),I$3&lt;EOMONTH('Rent Roll'!$AF20,'Rent Roll'!$AG20+1)),1,0))</f>
        <v>0</v>
      </c>
      <c r="J398" s="560">
        <f>IF('Rent Roll'!$AD20=0,0,IF(AND(J$3&gt;EOMONTH('Rent Roll'!$AF20,0),J$3&lt;EOMONTH('Rent Roll'!$AF20,'Rent Roll'!$AG20+1)),1,0))</f>
        <v>0</v>
      </c>
      <c r="K398" s="560">
        <f>IF('Rent Roll'!$AD20=0,0,IF(AND(K$3&gt;EOMONTH('Rent Roll'!$AF20,0),K$3&lt;EOMONTH('Rent Roll'!$AF20,'Rent Roll'!$AG20+1)),1,0))</f>
        <v>0</v>
      </c>
      <c r="L398" s="560">
        <f>IF('Rent Roll'!$AD20=0,0,IF(AND(L$3&gt;EOMONTH('Rent Roll'!$AF20,0),L$3&lt;EOMONTH('Rent Roll'!$AF20,'Rent Roll'!$AG20+1)),1,0))</f>
        <v>0</v>
      </c>
      <c r="M398" s="560">
        <f>IF('Rent Roll'!$AD20=0,0,IF(AND(M$3&gt;EOMONTH('Rent Roll'!$AF20,0),M$3&lt;EOMONTH('Rent Roll'!$AF20,'Rent Roll'!$AG20+1)),1,0))</f>
        <v>0</v>
      </c>
      <c r="N398" s="560">
        <f>IF('Rent Roll'!$AD20=0,0,IF(AND(N$3&gt;EOMONTH('Rent Roll'!$AF20,0),N$3&lt;EOMONTH('Rent Roll'!$AF20,'Rent Roll'!$AG20+1)),1,0))</f>
        <v>0</v>
      </c>
      <c r="O398" s="560">
        <f>IF('Rent Roll'!$AD20=0,0,IF(AND(O$3&gt;EOMONTH('Rent Roll'!$AF20,0),O$3&lt;EOMONTH('Rent Roll'!$AF20,'Rent Roll'!$AG20+1)),1,0))</f>
        <v>0</v>
      </c>
      <c r="P398" s="560">
        <f>IF('Rent Roll'!$AD20=0,0,IF(AND(P$3&gt;EOMONTH('Rent Roll'!$AF20,0),P$3&lt;EOMONTH('Rent Roll'!$AF20,'Rent Roll'!$AG20+1)),1,0))</f>
        <v>0</v>
      </c>
      <c r="Q398" s="560">
        <f>IF('Rent Roll'!$AD20=0,0,IF(AND(Q$3&gt;EOMONTH('Rent Roll'!$AF20,0),Q$3&lt;EOMONTH('Rent Roll'!$AF20,'Rent Roll'!$AG20+1)),1,0))</f>
        <v>0</v>
      </c>
      <c r="R398" s="765">
        <f>IF('Rent Roll'!$AD20=0,0,IF(AND(R$3&gt;EOMONTH('Rent Roll'!$AF20,0),R$3&lt;EOMONTH('Rent Roll'!$AF20,'Rent Roll'!$AG20+1)),1,0))</f>
        <v>0</v>
      </c>
      <c r="S398" s="766">
        <f>IF('Rent Roll'!$AD20=0,0,IF(AND(S$3&gt;EOMONTH('Rent Roll'!$AF20,0),S$3&lt;EOMONTH('Rent Roll'!$AF20,'Rent Roll'!$AG20+1)),1,0))</f>
        <v>0</v>
      </c>
      <c r="T398" s="560">
        <f>IF('Rent Roll'!$AD20=0,0,IF(AND(T$3&gt;EOMONTH('Rent Roll'!$AF20,0),T$3&lt;EOMONTH('Rent Roll'!$AF20,'Rent Roll'!$AG20+1)),1,0))</f>
        <v>0</v>
      </c>
      <c r="U398" s="560">
        <f>IF('Rent Roll'!$AD20=0,0,IF(AND(U$3&gt;EOMONTH('Rent Roll'!$AF20,0),U$3&lt;EOMONTH('Rent Roll'!$AF20,'Rent Roll'!$AG20+1)),1,0))</f>
        <v>0</v>
      </c>
      <c r="V398" s="560">
        <f>IF('Rent Roll'!$AD20=0,0,IF(AND(V$3&gt;EOMONTH('Rent Roll'!$AF20,0),V$3&lt;EOMONTH('Rent Roll'!$AF20,'Rent Roll'!$AG20+1)),1,0))</f>
        <v>0</v>
      </c>
      <c r="W398" s="560">
        <f>IF('Rent Roll'!$AD20=0,0,IF(AND(W$3&gt;EOMONTH('Rent Roll'!$AF20,0),W$3&lt;EOMONTH('Rent Roll'!$AF20,'Rent Roll'!$AG20+1)),1,0))</f>
        <v>0</v>
      </c>
      <c r="X398" s="560">
        <f>IF('Rent Roll'!$AD20=0,0,IF(AND(X$3&gt;EOMONTH('Rent Roll'!$AF20,0),X$3&lt;EOMONTH('Rent Roll'!$AF20,'Rent Roll'!$AG20+1)),1,0))</f>
        <v>0</v>
      </c>
      <c r="Y398" s="560">
        <f>IF('Rent Roll'!$AD20=0,0,IF(AND(Y$3&gt;EOMONTH('Rent Roll'!$AF20,0),Y$3&lt;EOMONTH('Rent Roll'!$AF20,'Rent Roll'!$AG20+1)),1,0))</f>
        <v>0</v>
      </c>
      <c r="Z398" s="560">
        <f>IF('Rent Roll'!$AD20=0,0,IF(AND(Z$3&gt;EOMONTH('Rent Roll'!$AF20,0),Z$3&lt;EOMONTH('Rent Roll'!$AF20,'Rent Roll'!$AG20+1)),1,0))</f>
        <v>0</v>
      </c>
      <c r="AA398" s="560">
        <f>IF('Rent Roll'!$AD20=0,0,IF(AND(AA$3&gt;EOMONTH('Rent Roll'!$AF20,0),AA$3&lt;EOMONTH('Rent Roll'!$AF20,'Rent Roll'!$AG20+1)),1,0))</f>
        <v>0</v>
      </c>
      <c r="AB398" s="560">
        <f>IF('Rent Roll'!$AD20=0,0,IF(AND(AB$3&gt;EOMONTH('Rent Roll'!$AF20,0),AB$3&lt;EOMONTH('Rent Roll'!$AF20,'Rent Roll'!$AG20+1)),1,0))</f>
        <v>0</v>
      </c>
      <c r="AC398" s="560">
        <f>IF('Rent Roll'!$AD20=0,0,IF(AND(AC$3&gt;EOMONTH('Rent Roll'!$AF20,0),AC$3&lt;EOMONTH('Rent Roll'!$AF20,'Rent Roll'!$AG20+1)),1,0))</f>
        <v>0</v>
      </c>
      <c r="AD398" s="765">
        <f>IF('Rent Roll'!$AD20=0,0,IF(AND(AD$3&gt;EOMONTH('Rent Roll'!$AF20,0),AD$3&lt;EOMONTH('Rent Roll'!$AF20,'Rent Roll'!$AG20+1)),1,0))</f>
        <v>0</v>
      </c>
      <c r="AE398" s="766">
        <f>IF('Rent Roll'!$AD20=0,0,IF(AND(AE$3&gt;EOMONTH('Rent Roll'!$AF20,0),AE$3&lt;EOMONTH('Rent Roll'!$AF20,'Rent Roll'!$AG20+1)),1,0))</f>
        <v>0</v>
      </c>
      <c r="AF398" s="560">
        <f>IF('Rent Roll'!$AD20=0,0,IF(AND(AF$3&gt;EOMONTH('Rent Roll'!$AF20,0),AF$3&lt;EOMONTH('Rent Roll'!$AF20,'Rent Roll'!$AG20+1)),1,0))</f>
        <v>0</v>
      </c>
      <c r="AG398" s="560">
        <f>IF('Rent Roll'!$AD20=0,0,IF(AND(AG$3&gt;EOMONTH('Rent Roll'!$AF20,0),AG$3&lt;EOMONTH('Rent Roll'!$AF20,'Rent Roll'!$AG20+1)),1,0))</f>
        <v>0</v>
      </c>
      <c r="AH398" s="560">
        <f>IF('Rent Roll'!$AD20=0,0,IF(AND(AH$3&gt;EOMONTH('Rent Roll'!$AF20,0),AH$3&lt;EOMONTH('Rent Roll'!$AF20,'Rent Roll'!$AG20+1)),1,0))</f>
        <v>0</v>
      </c>
      <c r="AI398" s="560">
        <f>IF('Rent Roll'!$AD20=0,0,IF(AND(AI$3&gt;EOMONTH('Rent Roll'!$AF20,0),AI$3&lt;EOMONTH('Rent Roll'!$AF20,'Rent Roll'!$AG20+1)),1,0))</f>
        <v>0</v>
      </c>
      <c r="AJ398" s="560">
        <f>IF('Rent Roll'!$AD20=0,0,IF(AND(AJ$3&gt;EOMONTH('Rent Roll'!$AF20,0),AJ$3&lt;EOMONTH('Rent Roll'!$AF20,'Rent Roll'!$AG20+1)),1,0))</f>
        <v>0</v>
      </c>
      <c r="AK398" s="560">
        <f>IF('Rent Roll'!$AD20=0,0,IF(AND(AK$3&gt;EOMONTH('Rent Roll'!$AF20,0),AK$3&lt;EOMONTH('Rent Roll'!$AF20,'Rent Roll'!$AG20+1)),1,0))</f>
        <v>0</v>
      </c>
      <c r="AL398" s="560">
        <f>IF('Rent Roll'!$AD20=0,0,IF(AND(AL$3&gt;EOMONTH('Rent Roll'!$AF20,0),AL$3&lt;EOMONTH('Rent Roll'!$AF20,'Rent Roll'!$AG20+1)),1,0))</f>
        <v>0</v>
      </c>
      <c r="AM398" s="560">
        <f>IF('Rent Roll'!$AD20=0,0,IF(AND(AM$3&gt;EOMONTH('Rent Roll'!$AF20,0),AM$3&lt;EOMONTH('Rent Roll'!$AF20,'Rent Roll'!$AG20+1)),1,0))</f>
        <v>0</v>
      </c>
      <c r="AN398" s="560">
        <f>IF('Rent Roll'!$AD20=0,0,IF(AND(AN$3&gt;EOMONTH('Rent Roll'!$AF20,0),AN$3&lt;EOMONTH('Rent Roll'!$AF20,'Rent Roll'!$AG20+1)),1,0))</f>
        <v>0</v>
      </c>
      <c r="AO398" s="560">
        <f>IF('Rent Roll'!$AD20=0,0,IF(AND(AO$3&gt;EOMONTH('Rent Roll'!$AF20,0),AO$3&lt;EOMONTH('Rent Roll'!$AF20,'Rent Roll'!$AG20+1)),1,0))</f>
        <v>0</v>
      </c>
      <c r="AP398" s="765">
        <f>IF('Rent Roll'!$AD20=0,0,IF(AND(AP$3&gt;EOMONTH('Rent Roll'!$AF20,0),AP$3&lt;EOMONTH('Rent Roll'!$AF20,'Rent Roll'!$AG20+1)),1,0))</f>
        <v>0</v>
      </c>
      <c r="AQ398" s="766">
        <f>IF('Rent Roll'!$AD20=0,0,IF(AND(AQ$3&gt;EOMONTH('Rent Roll'!$AF20,0),AQ$3&lt;EOMONTH('Rent Roll'!$AF20,'Rent Roll'!$AG20+1)),1,0))</f>
        <v>0</v>
      </c>
      <c r="AR398" s="560">
        <f>IF('Rent Roll'!$AD20=0,0,IF(AND(AR$3&gt;EOMONTH('Rent Roll'!$AF20,0),AR$3&lt;EOMONTH('Rent Roll'!$AF20,'Rent Roll'!$AG20+1)),1,0))</f>
        <v>0</v>
      </c>
      <c r="AS398" s="560">
        <f>IF('Rent Roll'!$AD20=0,0,IF(AND(AS$3&gt;EOMONTH('Rent Roll'!$AF20,0),AS$3&lt;EOMONTH('Rent Roll'!$AF20,'Rent Roll'!$AG20+1)),1,0))</f>
        <v>0</v>
      </c>
      <c r="AT398" s="560">
        <f>IF('Rent Roll'!$AD20=0,0,IF(AND(AT$3&gt;EOMONTH('Rent Roll'!$AF20,0),AT$3&lt;EOMONTH('Rent Roll'!$AF20,'Rent Roll'!$AG20+1)),1,0))</f>
        <v>0</v>
      </c>
      <c r="AU398" s="560">
        <f>IF('Rent Roll'!$AD20=0,0,IF(AND(AU$3&gt;EOMONTH('Rent Roll'!$AF20,0),AU$3&lt;EOMONTH('Rent Roll'!$AF20,'Rent Roll'!$AG20+1)),1,0))</f>
        <v>0</v>
      </c>
      <c r="AV398" s="560">
        <f>IF('Rent Roll'!$AD20=0,0,IF(AND(AV$3&gt;EOMONTH('Rent Roll'!$AF20,0),AV$3&lt;EOMONTH('Rent Roll'!$AF20,'Rent Roll'!$AG20+1)),1,0))</f>
        <v>0</v>
      </c>
      <c r="AW398" s="560">
        <f>IF('Rent Roll'!$AD20=0,0,IF(AND(AW$3&gt;EOMONTH('Rent Roll'!$AF20,0),AW$3&lt;EOMONTH('Rent Roll'!$AF20,'Rent Roll'!$AG20+1)),1,0))</f>
        <v>0</v>
      </c>
      <c r="AX398" s="560">
        <f>IF('Rent Roll'!$AD20=0,0,IF(AND(AX$3&gt;EOMONTH('Rent Roll'!$AF20,0),AX$3&lt;EOMONTH('Rent Roll'!$AF20,'Rent Roll'!$AG20+1)),1,0))</f>
        <v>0</v>
      </c>
      <c r="AY398" s="560">
        <f>IF('Rent Roll'!$AD20=0,0,IF(AND(AY$3&gt;EOMONTH('Rent Roll'!$AF20,0),AY$3&lt;EOMONTH('Rent Roll'!$AF20,'Rent Roll'!$AG20+1)),1,0))</f>
        <v>0</v>
      </c>
      <c r="AZ398" s="560">
        <f>IF('Rent Roll'!$AD20=0,0,IF(AND(AZ$3&gt;EOMONTH('Rent Roll'!$AF20,0),AZ$3&lt;EOMONTH('Rent Roll'!$AF20,'Rent Roll'!$AG20+1)),1,0))</f>
        <v>0</v>
      </c>
      <c r="BA398" s="560">
        <f>IF('Rent Roll'!$AD20=0,0,IF(AND(BA$3&gt;EOMONTH('Rent Roll'!$AF20,0),BA$3&lt;EOMONTH('Rent Roll'!$AF20,'Rent Roll'!$AG20+1)),1,0))</f>
        <v>0</v>
      </c>
      <c r="BB398" s="765">
        <f>IF('Rent Roll'!$AD20=0,0,IF(AND(BB$3&gt;EOMONTH('Rent Roll'!$AF20,0),BB$3&lt;EOMONTH('Rent Roll'!$AF20,'Rent Roll'!$AG20+1)),1,0))</f>
        <v>0</v>
      </c>
      <c r="BC398" s="766">
        <f>IF('Rent Roll'!$AD20=0,0,IF(AND(BC$3&gt;EOMONTH('Rent Roll'!$AF20,0),BC$3&lt;EOMONTH('Rent Roll'!$AF20,'Rent Roll'!$AG20+1)),1,0))</f>
        <v>0</v>
      </c>
      <c r="BD398" s="560">
        <f>IF('Rent Roll'!$AD20=0,0,IF(AND(BD$3&gt;EOMONTH('Rent Roll'!$AF20,0),BD$3&lt;EOMONTH('Rent Roll'!$AF20,'Rent Roll'!$AG20+1)),1,0))</f>
        <v>0</v>
      </c>
      <c r="BE398" s="560">
        <f>IF('Rent Roll'!$AD20=0,0,IF(AND(BE$3&gt;EOMONTH('Rent Roll'!$AF20,0),BE$3&lt;EOMONTH('Rent Roll'!$AF20,'Rent Roll'!$AG20+1)),1,0))</f>
        <v>0</v>
      </c>
      <c r="BF398" s="560">
        <f>IF('Rent Roll'!$AD20=0,0,IF(AND(BF$3&gt;EOMONTH('Rent Roll'!$AF20,0),BF$3&lt;EOMONTH('Rent Roll'!$AF20,'Rent Roll'!$AG20+1)),1,0))</f>
        <v>0</v>
      </c>
      <c r="BG398" s="560">
        <f>IF('Rent Roll'!$AD20=0,0,IF(AND(BG$3&gt;EOMONTH('Rent Roll'!$AF20,0),BG$3&lt;EOMONTH('Rent Roll'!$AF20,'Rent Roll'!$AG20+1)),1,0))</f>
        <v>0</v>
      </c>
      <c r="BH398" s="560">
        <f>IF('Rent Roll'!$AD20=0,0,IF(AND(BH$3&gt;EOMONTH('Rent Roll'!$AF20,0),BH$3&lt;EOMONTH('Rent Roll'!$AF20,'Rent Roll'!$AG20+1)),1,0))</f>
        <v>0</v>
      </c>
      <c r="BI398" s="560">
        <f>IF('Rent Roll'!$AD20=0,0,IF(AND(BI$3&gt;EOMONTH('Rent Roll'!$AF20,0),BI$3&lt;EOMONTH('Rent Roll'!$AF20,'Rent Roll'!$AG20+1)),1,0))</f>
        <v>0</v>
      </c>
      <c r="BJ398" s="560">
        <f>IF('Rent Roll'!$AD20=0,0,IF(AND(BJ$3&gt;EOMONTH('Rent Roll'!$AF20,0),BJ$3&lt;EOMONTH('Rent Roll'!$AF20,'Rent Roll'!$AG20+1)),1,0))</f>
        <v>0</v>
      </c>
      <c r="BK398" s="560">
        <f>IF('Rent Roll'!$AD20=0,0,IF(AND(BK$3&gt;EOMONTH('Rent Roll'!$AF20,0),BK$3&lt;EOMONTH('Rent Roll'!$AF20,'Rent Roll'!$AG20+1)),1,0))</f>
        <v>0</v>
      </c>
      <c r="BL398" s="560">
        <f>IF('Rent Roll'!$AD20=0,0,IF(AND(BL$3&gt;EOMONTH('Rent Roll'!$AF20,0),BL$3&lt;EOMONTH('Rent Roll'!$AF20,'Rent Roll'!$AG20+1)),1,0))</f>
        <v>0</v>
      </c>
      <c r="BM398" s="560">
        <f>IF('Rent Roll'!$AD20=0,0,IF(AND(BM$3&gt;EOMONTH('Rent Roll'!$AF20,0),BM$3&lt;EOMONTH('Rent Roll'!$AF20,'Rent Roll'!$AG20+1)),1,0))</f>
        <v>0</v>
      </c>
      <c r="BN398" s="765">
        <f>IF('Rent Roll'!$AD20=0,0,IF(AND(BN$3&gt;EOMONTH('Rent Roll'!$AF20,0),BN$3&lt;EOMONTH('Rent Roll'!$AF20,'Rent Roll'!$AG20+1)),1,0))</f>
        <v>0</v>
      </c>
      <c r="BO398" s="766">
        <f>IF('Rent Roll'!$AD20=0,0,IF(AND(BO$3&gt;EOMONTH('Rent Roll'!$AF20,0),BO$3&lt;EOMONTH('Rent Roll'!$AF20,'Rent Roll'!$AG20+1)),1,0))</f>
        <v>0</v>
      </c>
      <c r="BP398" s="560">
        <f>IF('Rent Roll'!$AD20=0,0,IF(AND(BP$3&gt;EOMONTH('Rent Roll'!$AF20,0),BP$3&lt;EOMONTH('Rent Roll'!$AF20,'Rent Roll'!$AG20+1)),1,0))</f>
        <v>0</v>
      </c>
      <c r="BQ398" s="560">
        <f>IF('Rent Roll'!$AD20=0,0,IF(AND(BQ$3&gt;EOMONTH('Rent Roll'!$AF20,0),BQ$3&lt;EOMONTH('Rent Roll'!$AF20,'Rent Roll'!$AG20+1)),1,0))</f>
        <v>0</v>
      </c>
      <c r="BR398" s="560">
        <f>IF('Rent Roll'!$AD20=0,0,IF(AND(BR$3&gt;EOMONTH('Rent Roll'!$AF20,0),BR$3&lt;EOMONTH('Rent Roll'!$AF20,'Rent Roll'!$AG20+1)),1,0))</f>
        <v>0</v>
      </c>
      <c r="BS398" s="560">
        <f>IF('Rent Roll'!$AD20=0,0,IF(AND(BS$3&gt;EOMONTH('Rent Roll'!$AF20,0),BS$3&lt;EOMONTH('Rent Roll'!$AF20,'Rent Roll'!$AG20+1)),1,0))</f>
        <v>0</v>
      </c>
      <c r="BT398" s="560">
        <f>IF('Rent Roll'!$AD20=0,0,IF(AND(BT$3&gt;EOMONTH('Rent Roll'!$AF20,0),BT$3&lt;EOMONTH('Rent Roll'!$AF20,'Rent Roll'!$AG20+1)),1,0))</f>
        <v>0</v>
      </c>
      <c r="BU398" s="560">
        <f>IF('Rent Roll'!$AD20=0,0,IF(AND(BU$3&gt;EOMONTH('Rent Roll'!$AF20,0),BU$3&lt;EOMONTH('Rent Roll'!$AF20,'Rent Roll'!$AG20+1)),1,0))</f>
        <v>0</v>
      </c>
      <c r="BV398" s="560">
        <f>IF('Rent Roll'!$AD20=0,0,IF(AND(BV$3&gt;EOMONTH('Rent Roll'!$AF20,0),BV$3&lt;EOMONTH('Rent Roll'!$AF20,'Rent Roll'!$AG20+1)),1,0))</f>
        <v>0</v>
      </c>
      <c r="BW398" s="560">
        <f>IF('Rent Roll'!$AD20=0,0,IF(AND(BW$3&gt;EOMONTH('Rent Roll'!$AF20,0),BW$3&lt;EOMONTH('Rent Roll'!$AF20,'Rent Roll'!$AG20+1)),1,0))</f>
        <v>0</v>
      </c>
      <c r="BX398" s="560">
        <f>IF('Rent Roll'!$AD20=0,0,IF(AND(BX$3&gt;EOMONTH('Rent Roll'!$AF20,0),BX$3&lt;EOMONTH('Rent Roll'!$AF20,'Rent Roll'!$AG20+1)),1,0))</f>
        <v>0</v>
      </c>
      <c r="BY398" s="560">
        <f>IF('Rent Roll'!$AD20=0,0,IF(AND(BY$3&gt;EOMONTH('Rent Roll'!$AF20,0),BY$3&lt;EOMONTH('Rent Roll'!$AF20,'Rent Roll'!$AG20+1)),1,0))</f>
        <v>0</v>
      </c>
      <c r="BZ398" s="765">
        <f>IF('Rent Roll'!$AD20=0,0,IF(AND(BZ$3&gt;EOMONTH('Rent Roll'!$AF20,0),BZ$3&lt;EOMONTH('Rent Roll'!$AF20,'Rent Roll'!$AG20+1)),1,0))</f>
        <v>0</v>
      </c>
      <c r="CA398" s="766">
        <f>IF('Rent Roll'!$AD20=0,0,IF(AND(CA$3&gt;EOMONTH('Rent Roll'!$AF20,0),CA$3&lt;EOMONTH('Rent Roll'!$AF20,'Rent Roll'!$AG20+1)),1,0))</f>
        <v>0</v>
      </c>
      <c r="CB398" s="560">
        <f>IF('Rent Roll'!$AD20=0,0,IF(AND(CB$3&gt;EOMONTH('Rent Roll'!$AF20,0),CB$3&lt;EOMONTH('Rent Roll'!$AF20,'Rent Roll'!$AG20+1)),1,0))</f>
        <v>0</v>
      </c>
      <c r="CC398" s="560">
        <f>IF('Rent Roll'!$AD20=0,0,IF(AND(CC$3&gt;EOMONTH('Rent Roll'!$AF20,0),CC$3&lt;EOMONTH('Rent Roll'!$AF20,'Rent Roll'!$AG20+1)),1,0))</f>
        <v>0</v>
      </c>
      <c r="CD398" s="560">
        <f>IF('Rent Roll'!$AD20=0,0,IF(AND(CD$3&gt;EOMONTH('Rent Roll'!$AF20,0),CD$3&lt;EOMONTH('Rent Roll'!$AF20,'Rent Roll'!$AG20+1)),1,0))</f>
        <v>0</v>
      </c>
      <c r="CE398" s="560">
        <f>IF('Rent Roll'!$AD20=0,0,IF(AND(CE$3&gt;EOMONTH('Rent Roll'!$AF20,0),CE$3&lt;EOMONTH('Rent Roll'!$AF20,'Rent Roll'!$AG20+1)),1,0))</f>
        <v>0</v>
      </c>
      <c r="CF398" s="560">
        <f>IF('Rent Roll'!$AD20=0,0,IF(AND(CF$3&gt;EOMONTH('Rent Roll'!$AF20,0),CF$3&lt;EOMONTH('Rent Roll'!$AF20,'Rent Roll'!$AG20+1)),1,0))</f>
        <v>0</v>
      </c>
      <c r="CG398" s="560">
        <f>IF('Rent Roll'!$AD20=0,0,IF(AND(CG$3&gt;EOMONTH('Rent Roll'!$AF20,0),CG$3&lt;EOMONTH('Rent Roll'!$AF20,'Rent Roll'!$AG20+1)),1,0))</f>
        <v>0</v>
      </c>
      <c r="CH398" s="560">
        <f>IF('Rent Roll'!$AD20=0,0,IF(AND(CH$3&gt;EOMONTH('Rent Roll'!$AF20,0),CH$3&lt;EOMONTH('Rent Roll'!$AF20,'Rent Roll'!$AG20+1)),1,0))</f>
        <v>0</v>
      </c>
      <c r="CI398" s="560">
        <f>IF('Rent Roll'!$AD20=0,0,IF(AND(CI$3&gt;EOMONTH('Rent Roll'!$AF20,0),CI$3&lt;EOMONTH('Rent Roll'!$AF20,'Rent Roll'!$AG20+1)),1,0))</f>
        <v>0</v>
      </c>
      <c r="CJ398" s="560">
        <f>IF('Rent Roll'!$AD20=0,0,IF(AND(CJ$3&gt;EOMONTH('Rent Roll'!$AF20,0),CJ$3&lt;EOMONTH('Rent Roll'!$AF20,'Rent Roll'!$AG20+1)),1,0))</f>
        <v>0</v>
      </c>
      <c r="CK398" s="560">
        <f>IF('Rent Roll'!$AD20=0,0,IF(AND(CK$3&gt;EOMONTH('Rent Roll'!$AF20,0),CK$3&lt;EOMONTH('Rent Roll'!$AF20,'Rent Roll'!$AG20+1)),1,0))</f>
        <v>0</v>
      </c>
      <c r="CL398" s="765">
        <f>IF('Rent Roll'!$AD20=0,0,IF(AND(CL$3&gt;EOMONTH('Rent Roll'!$AF20,0),CL$3&lt;EOMONTH('Rent Roll'!$AF20,'Rent Roll'!$AG20+1)),1,0))</f>
        <v>0</v>
      </c>
      <c r="CM398" s="766">
        <f>IF('Rent Roll'!$AD20=0,0,IF(AND(CM$3&gt;EOMONTH('Rent Roll'!$AF20,0),CM$3&lt;EOMONTH('Rent Roll'!$AF20,'Rent Roll'!$AG20+1)),1,0))</f>
        <v>0</v>
      </c>
      <c r="CN398" s="560">
        <f>IF('Rent Roll'!$AD20=0,0,IF(AND(CN$3&gt;EOMONTH('Rent Roll'!$AF20,0),CN$3&lt;EOMONTH('Rent Roll'!$AF20,'Rent Roll'!$AG20+1)),1,0))</f>
        <v>0</v>
      </c>
      <c r="CO398" s="560">
        <f>IF('Rent Roll'!$AD20=0,0,IF(AND(CO$3&gt;EOMONTH('Rent Roll'!$AF20,0),CO$3&lt;EOMONTH('Rent Roll'!$AF20,'Rent Roll'!$AG20+1)),1,0))</f>
        <v>0</v>
      </c>
      <c r="CP398" s="560">
        <f>IF('Rent Roll'!$AD20=0,0,IF(AND(CP$3&gt;EOMONTH('Rent Roll'!$AF20,0),CP$3&lt;EOMONTH('Rent Roll'!$AF20,'Rent Roll'!$AG20+1)),1,0))</f>
        <v>0</v>
      </c>
      <c r="CQ398" s="560">
        <f>IF('Rent Roll'!$AD20=0,0,IF(AND(CQ$3&gt;EOMONTH('Rent Roll'!$AF20,0),CQ$3&lt;EOMONTH('Rent Roll'!$AF20,'Rent Roll'!$AG20+1)),1,0))</f>
        <v>0</v>
      </c>
      <c r="CR398" s="560">
        <f>IF('Rent Roll'!$AD20=0,0,IF(AND(CR$3&gt;EOMONTH('Rent Roll'!$AF20,0),CR$3&lt;EOMONTH('Rent Roll'!$AF20,'Rent Roll'!$AG20+1)),1,0))</f>
        <v>0</v>
      </c>
      <c r="CS398" s="560">
        <f>IF('Rent Roll'!$AD20=0,0,IF(AND(CS$3&gt;EOMONTH('Rent Roll'!$AF20,0),CS$3&lt;EOMONTH('Rent Roll'!$AF20,'Rent Roll'!$AG20+1)),1,0))</f>
        <v>0</v>
      </c>
      <c r="CT398" s="560">
        <f>IF('Rent Roll'!$AD20=0,0,IF(AND(CT$3&gt;EOMONTH('Rent Roll'!$AF20,0),CT$3&lt;EOMONTH('Rent Roll'!$AF20,'Rent Roll'!$AG20+1)),1,0))</f>
        <v>0</v>
      </c>
      <c r="CU398" s="560">
        <f>IF('Rent Roll'!$AD20=0,0,IF(AND(CU$3&gt;EOMONTH('Rent Roll'!$AF20,0),CU$3&lt;EOMONTH('Rent Roll'!$AF20,'Rent Roll'!$AG20+1)),1,0))</f>
        <v>0</v>
      </c>
      <c r="CV398" s="560">
        <f>IF('Rent Roll'!$AD20=0,0,IF(AND(CV$3&gt;EOMONTH('Rent Roll'!$AF20,0),CV$3&lt;EOMONTH('Rent Roll'!$AF20,'Rent Roll'!$AG20+1)),1,0))</f>
        <v>0</v>
      </c>
      <c r="CW398" s="560">
        <f>IF('Rent Roll'!$AD20=0,0,IF(AND(CW$3&gt;EOMONTH('Rent Roll'!$AF20,0),CW$3&lt;EOMONTH('Rent Roll'!$AF20,'Rent Roll'!$AG20+1)),1,0))</f>
        <v>0</v>
      </c>
      <c r="CX398" s="765">
        <f>IF('Rent Roll'!$AD20=0,0,IF(AND(CX$3&gt;EOMONTH('Rent Roll'!$AF20,0),CX$3&lt;EOMONTH('Rent Roll'!$AF20,'Rent Roll'!$AG20+1)),1,0))</f>
        <v>0</v>
      </c>
      <c r="CY398" s="766">
        <f>IF('Rent Roll'!$AD20=0,0,IF(AND(CY$3&gt;EOMONTH('Rent Roll'!$AF20,0),CY$3&lt;EOMONTH('Rent Roll'!$AF20,'Rent Roll'!$AG20+1)),1,0))</f>
        <v>0</v>
      </c>
      <c r="CZ398" s="560">
        <f>IF('Rent Roll'!$AD20=0,0,IF(AND(CZ$3&gt;EOMONTH('Rent Roll'!$AF20,0),CZ$3&lt;EOMONTH('Rent Roll'!$AF20,'Rent Roll'!$AG20+1)),1,0))</f>
        <v>0</v>
      </c>
      <c r="DA398" s="560">
        <f>IF('Rent Roll'!$AD20=0,0,IF(AND(DA$3&gt;EOMONTH('Rent Roll'!$AF20,0),DA$3&lt;EOMONTH('Rent Roll'!$AF20,'Rent Roll'!$AG20+1)),1,0))</f>
        <v>0</v>
      </c>
      <c r="DB398" s="560">
        <f>IF('Rent Roll'!$AD20=0,0,IF(AND(DB$3&gt;EOMONTH('Rent Roll'!$AF20,0),DB$3&lt;EOMONTH('Rent Roll'!$AF20,'Rent Roll'!$AG20+1)),1,0))</f>
        <v>0</v>
      </c>
      <c r="DC398" s="560">
        <f>IF('Rent Roll'!$AD20=0,0,IF(AND(DC$3&gt;EOMONTH('Rent Roll'!$AF20,0),DC$3&lt;EOMONTH('Rent Roll'!$AF20,'Rent Roll'!$AG20+1)),1,0))</f>
        <v>0</v>
      </c>
      <c r="DD398" s="560">
        <f>IF('Rent Roll'!$AD20=0,0,IF(AND(DD$3&gt;EOMONTH('Rent Roll'!$AF20,0),DD$3&lt;EOMONTH('Rent Roll'!$AF20,'Rent Roll'!$AG20+1)),1,0))</f>
        <v>0</v>
      </c>
      <c r="DE398" s="560">
        <f>IF('Rent Roll'!$AD20=0,0,IF(AND(DE$3&gt;EOMONTH('Rent Roll'!$AF20,0),DE$3&lt;EOMONTH('Rent Roll'!$AF20,'Rent Roll'!$AG20+1)),1,0))</f>
        <v>0</v>
      </c>
      <c r="DF398" s="560">
        <f>IF('Rent Roll'!$AD20=0,0,IF(AND(DF$3&gt;EOMONTH('Rent Roll'!$AF20,0),DF$3&lt;EOMONTH('Rent Roll'!$AF20,'Rent Roll'!$AG20+1)),1,0))</f>
        <v>0</v>
      </c>
      <c r="DG398" s="560">
        <f>IF('Rent Roll'!$AD20=0,0,IF(AND(DG$3&gt;EOMONTH('Rent Roll'!$AF20,0),DG$3&lt;EOMONTH('Rent Roll'!$AF20,'Rent Roll'!$AG20+1)),1,0))</f>
        <v>0</v>
      </c>
      <c r="DH398" s="560">
        <f>IF('Rent Roll'!$AD20=0,0,IF(AND(DH$3&gt;EOMONTH('Rent Roll'!$AF20,0),DH$3&lt;EOMONTH('Rent Roll'!$AF20,'Rent Roll'!$AG20+1)),1,0))</f>
        <v>0</v>
      </c>
      <c r="DI398" s="560">
        <f>IF('Rent Roll'!$AD20=0,0,IF(AND(DI$3&gt;EOMONTH('Rent Roll'!$AF20,0),DI$3&lt;EOMONTH('Rent Roll'!$AF20,'Rent Roll'!$AG20+1)),1,0))</f>
        <v>0</v>
      </c>
      <c r="DJ398" s="765">
        <f>IF('Rent Roll'!$AD20=0,0,IF(AND(DJ$3&gt;EOMONTH('Rent Roll'!$AF20,0),DJ$3&lt;EOMONTH('Rent Roll'!$AF20,'Rent Roll'!$AG20+1)),1,0))</f>
        <v>0</v>
      </c>
      <c r="DK398" s="766">
        <f>IF('Rent Roll'!$AD20=0,0,IF(AND(DK$3&gt;EOMONTH('Rent Roll'!$AF20,0),DK$3&lt;EOMONTH('Rent Roll'!$AF20,'Rent Roll'!$AG20+1)),1,0))</f>
        <v>0</v>
      </c>
      <c r="DL398" s="560">
        <f>IF('Rent Roll'!$AD20=0,0,IF(AND(DL$3&gt;EOMONTH('Rent Roll'!$AF20,0),DL$3&lt;EOMONTH('Rent Roll'!$AF20,'Rent Roll'!$AG20+1)),1,0))</f>
        <v>0</v>
      </c>
      <c r="DM398" s="560">
        <f>IF('Rent Roll'!$AD20=0,0,IF(AND(DM$3&gt;EOMONTH('Rent Roll'!$AF20,0),DM$3&lt;EOMONTH('Rent Roll'!$AF20,'Rent Roll'!$AG20+1)),1,0))</f>
        <v>0</v>
      </c>
      <c r="DN398" s="560">
        <f>IF('Rent Roll'!$AD20=0,0,IF(AND(DN$3&gt;EOMONTH('Rent Roll'!$AF20,0),DN$3&lt;EOMONTH('Rent Roll'!$AF20,'Rent Roll'!$AG20+1)),1,0))</f>
        <v>0</v>
      </c>
      <c r="DO398" s="560">
        <f>IF('Rent Roll'!$AD20=0,0,IF(AND(DO$3&gt;EOMONTH('Rent Roll'!$AF20,0),DO$3&lt;EOMONTH('Rent Roll'!$AF20,'Rent Roll'!$AG20+1)),1,0))</f>
        <v>0</v>
      </c>
      <c r="DP398" s="560">
        <f>IF('Rent Roll'!$AD20=0,0,IF(AND(DP$3&gt;EOMONTH('Rent Roll'!$AF20,0),DP$3&lt;EOMONTH('Rent Roll'!$AF20,'Rent Roll'!$AG20+1)),1,0))</f>
        <v>0</v>
      </c>
      <c r="DQ398" s="560">
        <f>IF('Rent Roll'!$AD20=0,0,IF(AND(DQ$3&gt;EOMONTH('Rent Roll'!$AF20,0),DQ$3&lt;EOMONTH('Rent Roll'!$AF20,'Rent Roll'!$AG20+1)),1,0))</f>
        <v>0</v>
      </c>
      <c r="DR398" s="560">
        <f>IF('Rent Roll'!$AD20=0,0,IF(AND(DR$3&gt;EOMONTH('Rent Roll'!$AF20,0),DR$3&lt;EOMONTH('Rent Roll'!$AF20,'Rent Roll'!$AG20+1)),1,0))</f>
        <v>0</v>
      </c>
      <c r="DS398" s="560">
        <f>IF('Rent Roll'!$AD20=0,0,IF(AND(DS$3&gt;EOMONTH('Rent Roll'!$AF20,0),DS$3&lt;EOMONTH('Rent Roll'!$AF20,'Rent Roll'!$AG20+1)),1,0))</f>
        <v>0</v>
      </c>
      <c r="DT398" s="560">
        <f>IF('Rent Roll'!$AD20=0,0,IF(AND(DT$3&gt;EOMONTH('Rent Roll'!$AF20,0),DT$3&lt;EOMONTH('Rent Roll'!$AF20,'Rent Roll'!$AG20+1)),1,0))</f>
        <v>0</v>
      </c>
      <c r="DU398" s="560">
        <f>IF('Rent Roll'!$AD20=0,0,IF(AND(DU$3&gt;EOMONTH('Rent Roll'!$AF20,0),DU$3&lt;EOMONTH('Rent Roll'!$AF20,'Rent Roll'!$AG20+1)),1,0))</f>
        <v>0</v>
      </c>
      <c r="DV398" s="560">
        <f>IF('Rent Roll'!$AD20=0,0,IF(AND(DV$3&gt;EOMONTH('Rent Roll'!$AF20,0),DV$3&lt;EOMONTH('Rent Roll'!$AF20,'Rent Roll'!$AG20+1)),1,0))</f>
        <v>0</v>
      </c>
    </row>
    <row r="399" spans="1:126" s="568" customFormat="1" ht="12" customHeight="1" outlineLevel="1" x14ac:dyDescent="0.4">
      <c r="A399" s="732"/>
      <c r="B399" s="564">
        <f>'Rent Roll'!$B21</f>
        <v>0</v>
      </c>
      <c r="C399" s="575" t="s">
        <v>82</v>
      </c>
      <c r="D399" s="565"/>
      <c r="E399" s="566"/>
      <c r="F399" s="777">
        <f>IF('Rent Roll'!$AD21=0,0,IF(AND(F$3&gt;EOMONTH('Rent Roll'!$AF21,0),F$3&lt;EOMONTH('Rent Roll'!$AF21,'Rent Roll'!$AG21+1)),1,0))</f>
        <v>0</v>
      </c>
      <c r="G399" s="766">
        <f>IF('Rent Roll'!$AD21=0,0,IF(AND(G$3&gt;EOMONTH('Rent Roll'!$AF21,0),G$3&lt;EOMONTH('Rent Roll'!$AF21,'Rent Roll'!$AG21+1)),1,0))</f>
        <v>0</v>
      </c>
      <c r="H399" s="560">
        <f>IF('Rent Roll'!$AD21=0,0,IF(AND(H$3&gt;EOMONTH('Rent Roll'!$AF21,0),H$3&lt;EOMONTH('Rent Roll'!$AF21,'Rent Roll'!$AG21+1)),1,0))</f>
        <v>0</v>
      </c>
      <c r="I399" s="560">
        <f>IF('Rent Roll'!$AD21=0,0,IF(AND(I$3&gt;EOMONTH('Rent Roll'!$AF21,0),I$3&lt;EOMONTH('Rent Roll'!$AF21,'Rent Roll'!$AG21+1)),1,0))</f>
        <v>0</v>
      </c>
      <c r="J399" s="560">
        <f>IF('Rent Roll'!$AD21=0,0,IF(AND(J$3&gt;EOMONTH('Rent Roll'!$AF21,0),J$3&lt;EOMONTH('Rent Roll'!$AF21,'Rent Roll'!$AG21+1)),1,0))</f>
        <v>0</v>
      </c>
      <c r="K399" s="560">
        <f>IF('Rent Roll'!$AD21=0,0,IF(AND(K$3&gt;EOMONTH('Rent Roll'!$AF21,0),K$3&lt;EOMONTH('Rent Roll'!$AF21,'Rent Roll'!$AG21+1)),1,0))</f>
        <v>0</v>
      </c>
      <c r="L399" s="560">
        <f>IF('Rent Roll'!$AD21=0,0,IF(AND(L$3&gt;EOMONTH('Rent Roll'!$AF21,0),L$3&lt;EOMONTH('Rent Roll'!$AF21,'Rent Roll'!$AG21+1)),1,0))</f>
        <v>0</v>
      </c>
      <c r="M399" s="560">
        <f>IF('Rent Roll'!$AD21=0,0,IF(AND(M$3&gt;EOMONTH('Rent Roll'!$AF21,0),M$3&lt;EOMONTH('Rent Roll'!$AF21,'Rent Roll'!$AG21+1)),1,0))</f>
        <v>0</v>
      </c>
      <c r="N399" s="560">
        <f>IF('Rent Roll'!$AD21=0,0,IF(AND(N$3&gt;EOMONTH('Rent Roll'!$AF21,0),N$3&lt;EOMONTH('Rent Roll'!$AF21,'Rent Roll'!$AG21+1)),1,0))</f>
        <v>0</v>
      </c>
      <c r="O399" s="560">
        <f>IF('Rent Roll'!$AD21=0,0,IF(AND(O$3&gt;EOMONTH('Rent Roll'!$AF21,0),O$3&lt;EOMONTH('Rent Roll'!$AF21,'Rent Roll'!$AG21+1)),1,0))</f>
        <v>0</v>
      </c>
      <c r="P399" s="560">
        <f>IF('Rent Roll'!$AD21=0,0,IF(AND(P$3&gt;EOMONTH('Rent Roll'!$AF21,0),P$3&lt;EOMONTH('Rent Roll'!$AF21,'Rent Roll'!$AG21+1)),1,0))</f>
        <v>0</v>
      </c>
      <c r="Q399" s="560">
        <f>IF('Rent Roll'!$AD21=0,0,IF(AND(Q$3&gt;EOMONTH('Rent Roll'!$AF21,0),Q$3&lt;EOMONTH('Rent Roll'!$AF21,'Rent Roll'!$AG21+1)),1,0))</f>
        <v>0</v>
      </c>
      <c r="R399" s="765">
        <f>IF('Rent Roll'!$AD21=0,0,IF(AND(R$3&gt;EOMONTH('Rent Roll'!$AF21,0),R$3&lt;EOMONTH('Rent Roll'!$AF21,'Rent Roll'!$AG21+1)),1,0))</f>
        <v>0</v>
      </c>
      <c r="S399" s="766">
        <f>IF('Rent Roll'!$AD21=0,0,IF(AND(S$3&gt;EOMONTH('Rent Roll'!$AF21,0),S$3&lt;EOMONTH('Rent Roll'!$AF21,'Rent Roll'!$AG21+1)),1,0))</f>
        <v>0</v>
      </c>
      <c r="T399" s="560">
        <f>IF('Rent Roll'!$AD21=0,0,IF(AND(T$3&gt;EOMONTH('Rent Roll'!$AF21,0),T$3&lt;EOMONTH('Rent Roll'!$AF21,'Rent Roll'!$AG21+1)),1,0))</f>
        <v>0</v>
      </c>
      <c r="U399" s="560">
        <f>IF('Rent Roll'!$AD21=0,0,IF(AND(U$3&gt;EOMONTH('Rent Roll'!$AF21,0),U$3&lt;EOMONTH('Rent Roll'!$AF21,'Rent Roll'!$AG21+1)),1,0))</f>
        <v>0</v>
      </c>
      <c r="V399" s="560">
        <f>IF('Rent Roll'!$AD21=0,0,IF(AND(V$3&gt;EOMONTH('Rent Roll'!$AF21,0),V$3&lt;EOMONTH('Rent Roll'!$AF21,'Rent Roll'!$AG21+1)),1,0))</f>
        <v>0</v>
      </c>
      <c r="W399" s="560">
        <f>IF('Rent Roll'!$AD21=0,0,IF(AND(W$3&gt;EOMONTH('Rent Roll'!$AF21,0),W$3&lt;EOMONTH('Rent Roll'!$AF21,'Rent Roll'!$AG21+1)),1,0))</f>
        <v>0</v>
      </c>
      <c r="X399" s="560">
        <f>IF('Rent Roll'!$AD21=0,0,IF(AND(X$3&gt;EOMONTH('Rent Roll'!$AF21,0),X$3&lt;EOMONTH('Rent Roll'!$AF21,'Rent Roll'!$AG21+1)),1,0))</f>
        <v>0</v>
      </c>
      <c r="Y399" s="560">
        <f>IF('Rent Roll'!$AD21=0,0,IF(AND(Y$3&gt;EOMONTH('Rent Roll'!$AF21,0),Y$3&lt;EOMONTH('Rent Roll'!$AF21,'Rent Roll'!$AG21+1)),1,0))</f>
        <v>0</v>
      </c>
      <c r="Z399" s="560">
        <f>IF('Rent Roll'!$AD21=0,0,IF(AND(Z$3&gt;EOMONTH('Rent Roll'!$AF21,0),Z$3&lt;EOMONTH('Rent Roll'!$AF21,'Rent Roll'!$AG21+1)),1,0))</f>
        <v>0</v>
      </c>
      <c r="AA399" s="560">
        <f>IF('Rent Roll'!$AD21=0,0,IF(AND(AA$3&gt;EOMONTH('Rent Roll'!$AF21,0),AA$3&lt;EOMONTH('Rent Roll'!$AF21,'Rent Roll'!$AG21+1)),1,0))</f>
        <v>0</v>
      </c>
      <c r="AB399" s="560">
        <f>IF('Rent Roll'!$AD21=0,0,IF(AND(AB$3&gt;EOMONTH('Rent Roll'!$AF21,0),AB$3&lt;EOMONTH('Rent Roll'!$AF21,'Rent Roll'!$AG21+1)),1,0))</f>
        <v>0</v>
      </c>
      <c r="AC399" s="560">
        <f>IF('Rent Roll'!$AD21=0,0,IF(AND(AC$3&gt;EOMONTH('Rent Roll'!$AF21,0),AC$3&lt;EOMONTH('Rent Roll'!$AF21,'Rent Roll'!$AG21+1)),1,0))</f>
        <v>0</v>
      </c>
      <c r="AD399" s="765">
        <f>IF('Rent Roll'!$AD21=0,0,IF(AND(AD$3&gt;EOMONTH('Rent Roll'!$AF21,0),AD$3&lt;EOMONTH('Rent Roll'!$AF21,'Rent Roll'!$AG21+1)),1,0))</f>
        <v>0</v>
      </c>
      <c r="AE399" s="766">
        <f>IF('Rent Roll'!$AD21=0,0,IF(AND(AE$3&gt;EOMONTH('Rent Roll'!$AF21,0),AE$3&lt;EOMONTH('Rent Roll'!$AF21,'Rent Roll'!$AG21+1)),1,0))</f>
        <v>0</v>
      </c>
      <c r="AF399" s="560">
        <f>IF('Rent Roll'!$AD21=0,0,IF(AND(AF$3&gt;EOMONTH('Rent Roll'!$AF21,0),AF$3&lt;EOMONTH('Rent Roll'!$AF21,'Rent Roll'!$AG21+1)),1,0))</f>
        <v>0</v>
      </c>
      <c r="AG399" s="560">
        <f>IF('Rent Roll'!$AD21=0,0,IF(AND(AG$3&gt;EOMONTH('Rent Roll'!$AF21,0),AG$3&lt;EOMONTH('Rent Roll'!$AF21,'Rent Roll'!$AG21+1)),1,0))</f>
        <v>0</v>
      </c>
      <c r="AH399" s="560">
        <f>IF('Rent Roll'!$AD21=0,0,IF(AND(AH$3&gt;EOMONTH('Rent Roll'!$AF21,0),AH$3&lt;EOMONTH('Rent Roll'!$AF21,'Rent Roll'!$AG21+1)),1,0))</f>
        <v>0</v>
      </c>
      <c r="AI399" s="560">
        <f>IF('Rent Roll'!$AD21=0,0,IF(AND(AI$3&gt;EOMONTH('Rent Roll'!$AF21,0),AI$3&lt;EOMONTH('Rent Roll'!$AF21,'Rent Roll'!$AG21+1)),1,0))</f>
        <v>0</v>
      </c>
      <c r="AJ399" s="560">
        <f>IF('Rent Roll'!$AD21=0,0,IF(AND(AJ$3&gt;EOMONTH('Rent Roll'!$AF21,0),AJ$3&lt;EOMONTH('Rent Roll'!$AF21,'Rent Roll'!$AG21+1)),1,0))</f>
        <v>0</v>
      </c>
      <c r="AK399" s="560">
        <f>IF('Rent Roll'!$AD21=0,0,IF(AND(AK$3&gt;EOMONTH('Rent Roll'!$AF21,0),AK$3&lt;EOMONTH('Rent Roll'!$AF21,'Rent Roll'!$AG21+1)),1,0))</f>
        <v>0</v>
      </c>
      <c r="AL399" s="560">
        <f>IF('Rent Roll'!$AD21=0,0,IF(AND(AL$3&gt;EOMONTH('Rent Roll'!$AF21,0),AL$3&lt;EOMONTH('Rent Roll'!$AF21,'Rent Roll'!$AG21+1)),1,0))</f>
        <v>0</v>
      </c>
      <c r="AM399" s="560">
        <f>IF('Rent Roll'!$AD21=0,0,IF(AND(AM$3&gt;EOMONTH('Rent Roll'!$AF21,0),AM$3&lt;EOMONTH('Rent Roll'!$AF21,'Rent Roll'!$AG21+1)),1,0))</f>
        <v>0</v>
      </c>
      <c r="AN399" s="560">
        <f>IF('Rent Roll'!$AD21=0,0,IF(AND(AN$3&gt;EOMONTH('Rent Roll'!$AF21,0),AN$3&lt;EOMONTH('Rent Roll'!$AF21,'Rent Roll'!$AG21+1)),1,0))</f>
        <v>0</v>
      </c>
      <c r="AO399" s="560">
        <f>IF('Rent Roll'!$AD21=0,0,IF(AND(AO$3&gt;EOMONTH('Rent Roll'!$AF21,0),AO$3&lt;EOMONTH('Rent Roll'!$AF21,'Rent Roll'!$AG21+1)),1,0))</f>
        <v>0</v>
      </c>
      <c r="AP399" s="765">
        <f>IF('Rent Roll'!$AD21=0,0,IF(AND(AP$3&gt;EOMONTH('Rent Roll'!$AF21,0),AP$3&lt;EOMONTH('Rent Roll'!$AF21,'Rent Roll'!$AG21+1)),1,0))</f>
        <v>0</v>
      </c>
      <c r="AQ399" s="766">
        <f>IF('Rent Roll'!$AD21=0,0,IF(AND(AQ$3&gt;EOMONTH('Rent Roll'!$AF21,0),AQ$3&lt;EOMONTH('Rent Roll'!$AF21,'Rent Roll'!$AG21+1)),1,0))</f>
        <v>0</v>
      </c>
      <c r="AR399" s="560">
        <f>IF('Rent Roll'!$AD21=0,0,IF(AND(AR$3&gt;EOMONTH('Rent Roll'!$AF21,0),AR$3&lt;EOMONTH('Rent Roll'!$AF21,'Rent Roll'!$AG21+1)),1,0))</f>
        <v>0</v>
      </c>
      <c r="AS399" s="560">
        <f>IF('Rent Roll'!$AD21=0,0,IF(AND(AS$3&gt;EOMONTH('Rent Roll'!$AF21,0),AS$3&lt;EOMONTH('Rent Roll'!$AF21,'Rent Roll'!$AG21+1)),1,0))</f>
        <v>0</v>
      </c>
      <c r="AT399" s="560">
        <f>IF('Rent Roll'!$AD21=0,0,IF(AND(AT$3&gt;EOMONTH('Rent Roll'!$AF21,0),AT$3&lt;EOMONTH('Rent Roll'!$AF21,'Rent Roll'!$AG21+1)),1,0))</f>
        <v>0</v>
      </c>
      <c r="AU399" s="560">
        <f>IF('Rent Roll'!$AD21=0,0,IF(AND(AU$3&gt;EOMONTH('Rent Roll'!$AF21,0),AU$3&lt;EOMONTH('Rent Roll'!$AF21,'Rent Roll'!$AG21+1)),1,0))</f>
        <v>0</v>
      </c>
      <c r="AV399" s="560">
        <f>IF('Rent Roll'!$AD21=0,0,IF(AND(AV$3&gt;EOMONTH('Rent Roll'!$AF21,0),AV$3&lt;EOMONTH('Rent Roll'!$AF21,'Rent Roll'!$AG21+1)),1,0))</f>
        <v>0</v>
      </c>
      <c r="AW399" s="560">
        <f>IF('Rent Roll'!$AD21=0,0,IF(AND(AW$3&gt;EOMONTH('Rent Roll'!$AF21,0),AW$3&lt;EOMONTH('Rent Roll'!$AF21,'Rent Roll'!$AG21+1)),1,0))</f>
        <v>0</v>
      </c>
      <c r="AX399" s="560">
        <f>IF('Rent Roll'!$AD21=0,0,IF(AND(AX$3&gt;EOMONTH('Rent Roll'!$AF21,0),AX$3&lt;EOMONTH('Rent Roll'!$AF21,'Rent Roll'!$AG21+1)),1,0))</f>
        <v>0</v>
      </c>
      <c r="AY399" s="560">
        <f>IF('Rent Roll'!$AD21=0,0,IF(AND(AY$3&gt;EOMONTH('Rent Roll'!$AF21,0),AY$3&lt;EOMONTH('Rent Roll'!$AF21,'Rent Roll'!$AG21+1)),1,0))</f>
        <v>0</v>
      </c>
      <c r="AZ399" s="560">
        <f>IF('Rent Roll'!$AD21=0,0,IF(AND(AZ$3&gt;EOMONTH('Rent Roll'!$AF21,0),AZ$3&lt;EOMONTH('Rent Roll'!$AF21,'Rent Roll'!$AG21+1)),1,0))</f>
        <v>0</v>
      </c>
      <c r="BA399" s="560">
        <f>IF('Rent Roll'!$AD21=0,0,IF(AND(BA$3&gt;EOMONTH('Rent Roll'!$AF21,0),BA$3&lt;EOMONTH('Rent Roll'!$AF21,'Rent Roll'!$AG21+1)),1,0))</f>
        <v>0</v>
      </c>
      <c r="BB399" s="765">
        <f>IF('Rent Roll'!$AD21=0,0,IF(AND(BB$3&gt;EOMONTH('Rent Roll'!$AF21,0),BB$3&lt;EOMONTH('Rent Roll'!$AF21,'Rent Roll'!$AG21+1)),1,0))</f>
        <v>0</v>
      </c>
      <c r="BC399" s="766">
        <f>IF('Rent Roll'!$AD21=0,0,IF(AND(BC$3&gt;EOMONTH('Rent Roll'!$AF21,0),BC$3&lt;EOMONTH('Rent Roll'!$AF21,'Rent Roll'!$AG21+1)),1,0))</f>
        <v>0</v>
      </c>
      <c r="BD399" s="560">
        <f>IF('Rent Roll'!$AD21=0,0,IF(AND(BD$3&gt;EOMONTH('Rent Roll'!$AF21,0),BD$3&lt;EOMONTH('Rent Roll'!$AF21,'Rent Roll'!$AG21+1)),1,0))</f>
        <v>0</v>
      </c>
      <c r="BE399" s="560">
        <f>IF('Rent Roll'!$AD21=0,0,IF(AND(BE$3&gt;EOMONTH('Rent Roll'!$AF21,0),BE$3&lt;EOMONTH('Rent Roll'!$AF21,'Rent Roll'!$AG21+1)),1,0))</f>
        <v>0</v>
      </c>
      <c r="BF399" s="560">
        <f>IF('Rent Roll'!$AD21=0,0,IF(AND(BF$3&gt;EOMONTH('Rent Roll'!$AF21,0),BF$3&lt;EOMONTH('Rent Roll'!$AF21,'Rent Roll'!$AG21+1)),1,0))</f>
        <v>0</v>
      </c>
      <c r="BG399" s="560">
        <f>IF('Rent Roll'!$AD21=0,0,IF(AND(BG$3&gt;EOMONTH('Rent Roll'!$AF21,0),BG$3&lt;EOMONTH('Rent Roll'!$AF21,'Rent Roll'!$AG21+1)),1,0))</f>
        <v>0</v>
      </c>
      <c r="BH399" s="560">
        <f>IF('Rent Roll'!$AD21=0,0,IF(AND(BH$3&gt;EOMONTH('Rent Roll'!$AF21,0),BH$3&lt;EOMONTH('Rent Roll'!$AF21,'Rent Roll'!$AG21+1)),1,0))</f>
        <v>0</v>
      </c>
      <c r="BI399" s="560">
        <f>IF('Rent Roll'!$AD21=0,0,IF(AND(BI$3&gt;EOMONTH('Rent Roll'!$AF21,0),BI$3&lt;EOMONTH('Rent Roll'!$AF21,'Rent Roll'!$AG21+1)),1,0))</f>
        <v>0</v>
      </c>
      <c r="BJ399" s="560">
        <f>IF('Rent Roll'!$AD21=0,0,IF(AND(BJ$3&gt;EOMONTH('Rent Roll'!$AF21,0),BJ$3&lt;EOMONTH('Rent Roll'!$AF21,'Rent Roll'!$AG21+1)),1,0))</f>
        <v>0</v>
      </c>
      <c r="BK399" s="560">
        <f>IF('Rent Roll'!$AD21=0,0,IF(AND(BK$3&gt;EOMONTH('Rent Roll'!$AF21,0),BK$3&lt;EOMONTH('Rent Roll'!$AF21,'Rent Roll'!$AG21+1)),1,0))</f>
        <v>0</v>
      </c>
      <c r="BL399" s="560">
        <f>IF('Rent Roll'!$AD21=0,0,IF(AND(BL$3&gt;EOMONTH('Rent Roll'!$AF21,0),BL$3&lt;EOMONTH('Rent Roll'!$AF21,'Rent Roll'!$AG21+1)),1,0))</f>
        <v>0</v>
      </c>
      <c r="BM399" s="560">
        <f>IF('Rent Roll'!$AD21=0,0,IF(AND(BM$3&gt;EOMONTH('Rent Roll'!$AF21,0),BM$3&lt;EOMONTH('Rent Roll'!$AF21,'Rent Roll'!$AG21+1)),1,0))</f>
        <v>0</v>
      </c>
      <c r="BN399" s="765">
        <f>IF('Rent Roll'!$AD21=0,0,IF(AND(BN$3&gt;EOMONTH('Rent Roll'!$AF21,0),BN$3&lt;EOMONTH('Rent Roll'!$AF21,'Rent Roll'!$AG21+1)),1,0))</f>
        <v>0</v>
      </c>
      <c r="BO399" s="766">
        <f>IF('Rent Roll'!$AD21=0,0,IF(AND(BO$3&gt;EOMONTH('Rent Roll'!$AF21,0),BO$3&lt;EOMONTH('Rent Roll'!$AF21,'Rent Roll'!$AG21+1)),1,0))</f>
        <v>0</v>
      </c>
      <c r="BP399" s="560">
        <f>IF('Rent Roll'!$AD21=0,0,IF(AND(BP$3&gt;EOMONTH('Rent Roll'!$AF21,0),BP$3&lt;EOMONTH('Rent Roll'!$AF21,'Rent Roll'!$AG21+1)),1,0))</f>
        <v>0</v>
      </c>
      <c r="BQ399" s="560">
        <f>IF('Rent Roll'!$AD21=0,0,IF(AND(BQ$3&gt;EOMONTH('Rent Roll'!$AF21,0),BQ$3&lt;EOMONTH('Rent Roll'!$AF21,'Rent Roll'!$AG21+1)),1,0))</f>
        <v>0</v>
      </c>
      <c r="BR399" s="560">
        <f>IF('Rent Roll'!$AD21=0,0,IF(AND(BR$3&gt;EOMONTH('Rent Roll'!$AF21,0),BR$3&lt;EOMONTH('Rent Roll'!$AF21,'Rent Roll'!$AG21+1)),1,0))</f>
        <v>0</v>
      </c>
      <c r="BS399" s="560">
        <f>IF('Rent Roll'!$AD21=0,0,IF(AND(BS$3&gt;EOMONTH('Rent Roll'!$AF21,0),BS$3&lt;EOMONTH('Rent Roll'!$AF21,'Rent Roll'!$AG21+1)),1,0))</f>
        <v>0</v>
      </c>
      <c r="BT399" s="560">
        <f>IF('Rent Roll'!$AD21=0,0,IF(AND(BT$3&gt;EOMONTH('Rent Roll'!$AF21,0),BT$3&lt;EOMONTH('Rent Roll'!$AF21,'Rent Roll'!$AG21+1)),1,0))</f>
        <v>0</v>
      </c>
      <c r="BU399" s="560">
        <f>IF('Rent Roll'!$AD21=0,0,IF(AND(BU$3&gt;EOMONTH('Rent Roll'!$AF21,0),BU$3&lt;EOMONTH('Rent Roll'!$AF21,'Rent Roll'!$AG21+1)),1,0))</f>
        <v>0</v>
      </c>
      <c r="BV399" s="560">
        <f>IF('Rent Roll'!$AD21=0,0,IF(AND(BV$3&gt;EOMONTH('Rent Roll'!$AF21,0),BV$3&lt;EOMONTH('Rent Roll'!$AF21,'Rent Roll'!$AG21+1)),1,0))</f>
        <v>0</v>
      </c>
      <c r="BW399" s="560">
        <f>IF('Rent Roll'!$AD21=0,0,IF(AND(BW$3&gt;EOMONTH('Rent Roll'!$AF21,0),BW$3&lt;EOMONTH('Rent Roll'!$AF21,'Rent Roll'!$AG21+1)),1,0))</f>
        <v>0</v>
      </c>
      <c r="BX399" s="560">
        <f>IF('Rent Roll'!$AD21=0,0,IF(AND(BX$3&gt;EOMONTH('Rent Roll'!$AF21,0),BX$3&lt;EOMONTH('Rent Roll'!$AF21,'Rent Roll'!$AG21+1)),1,0))</f>
        <v>0</v>
      </c>
      <c r="BY399" s="560">
        <f>IF('Rent Roll'!$AD21=0,0,IF(AND(BY$3&gt;EOMONTH('Rent Roll'!$AF21,0),BY$3&lt;EOMONTH('Rent Roll'!$AF21,'Rent Roll'!$AG21+1)),1,0))</f>
        <v>0</v>
      </c>
      <c r="BZ399" s="765">
        <f>IF('Rent Roll'!$AD21=0,0,IF(AND(BZ$3&gt;EOMONTH('Rent Roll'!$AF21,0),BZ$3&lt;EOMONTH('Rent Roll'!$AF21,'Rent Roll'!$AG21+1)),1,0))</f>
        <v>0</v>
      </c>
      <c r="CA399" s="766">
        <f>IF('Rent Roll'!$AD21=0,0,IF(AND(CA$3&gt;EOMONTH('Rent Roll'!$AF21,0),CA$3&lt;EOMONTH('Rent Roll'!$AF21,'Rent Roll'!$AG21+1)),1,0))</f>
        <v>0</v>
      </c>
      <c r="CB399" s="560">
        <f>IF('Rent Roll'!$AD21=0,0,IF(AND(CB$3&gt;EOMONTH('Rent Roll'!$AF21,0),CB$3&lt;EOMONTH('Rent Roll'!$AF21,'Rent Roll'!$AG21+1)),1,0))</f>
        <v>0</v>
      </c>
      <c r="CC399" s="560">
        <f>IF('Rent Roll'!$AD21=0,0,IF(AND(CC$3&gt;EOMONTH('Rent Roll'!$AF21,0),CC$3&lt;EOMONTH('Rent Roll'!$AF21,'Rent Roll'!$AG21+1)),1,0))</f>
        <v>0</v>
      </c>
      <c r="CD399" s="560">
        <f>IF('Rent Roll'!$AD21=0,0,IF(AND(CD$3&gt;EOMONTH('Rent Roll'!$AF21,0),CD$3&lt;EOMONTH('Rent Roll'!$AF21,'Rent Roll'!$AG21+1)),1,0))</f>
        <v>0</v>
      </c>
      <c r="CE399" s="560">
        <f>IF('Rent Roll'!$AD21=0,0,IF(AND(CE$3&gt;EOMONTH('Rent Roll'!$AF21,0),CE$3&lt;EOMONTH('Rent Roll'!$AF21,'Rent Roll'!$AG21+1)),1,0))</f>
        <v>0</v>
      </c>
      <c r="CF399" s="560">
        <f>IF('Rent Roll'!$AD21=0,0,IF(AND(CF$3&gt;EOMONTH('Rent Roll'!$AF21,0),CF$3&lt;EOMONTH('Rent Roll'!$AF21,'Rent Roll'!$AG21+1)),1,0))</f>
        <v>0</v>
      </c>
      <c r="CG399" s="560">
        <f>IF('Rent Roll'!$AD21=0,0,IF(AND(CG$3&gt;EOMONTH('Rent Roll'!$AF21,0),CG$3&lt;EOMONTH('Rent Roll'!$AF21,'Rent Roll'!$AG21+1)),1,0))</f>
        <v>0</v>
      </c>
      <c r="CH399" s="560">
        <f>IF('Rent Roll'!$AD21=0,0,IF(AND(CH$3&gt;EOMONTH('Rent Roll'!$AF21,0),CH$3&lt;EOMONTH('Rent Roll'!$AF21,'Rent Roll'!$AG21+1)),1,0))</f>
        <v>0</v>
      </c>
      <c r="CI399" s="560">
        <f>IF('Rent Roll'!$AD21=0,0,IF(AND(CI$3&gt;EOMONTH('Rent Roll'!$AF21,0),CI$3&lt;EOMONTH('Rent Roll'!$AF21,'Rent Roll'!$AG21+1)),1,0))</f>
        <v>0</v>
      </c>
      <c r="CJ399" s="560">
        <f>IF('Rent Roll'!$AD21=0,0,IF(AND(CJ$3&gt;EOMONTH('Rent Roll'!$AF21,0),CJ$3&lt;EOMONTH('Rent Roll'!$AF21,'Rent Roll'!$AG21+1)),1,0))</f>
        <v>0</v>
      </c>
      <c r="CK399" s="560">
        <f>IF('Rent Roll'!$AD21=0,0,IF(AND(CK$3&gt;EOMONTH('Rent Roll'!$AF21,0),CK$3&lt;EOMONTH('Rent Roll'!$AF21,'Rent Roll'!$AG21+1)),1,0))</f>
        <v>0</v>
      </c>
      <c r="CL399" s="765">
        <f>IF('Rent Roll'!$AD21=0,0,IF(AND(CL$3&gt;EOMONTH('Rent Roll'!$AF21,0),CL$3&lt;EOMONTH('Rent Roll'!$AF21,'Rent Roll'!$AG21+1)),1,0))</f>
        <v>0</v>
      </c>
      <c r="CM399" s="766">
        <f>IF('Rent Roll'!$AD21=0,0,IF(AND(CM$3&gt;EOMONTH('Rent Roll'!$AF21,0),CM$3&lt;EOMONTH('Rent Roll'!$AF21,'Rent Roll'!$AG21+1)),1,0))</f>
        <v>0</v>
      </c>
      <c r="CN399" s="560">
        <f>IF('Rent Roll'!$AD21=0,0,IF(AND(CN$3&gt;EOMONTH('Rent Roll'!$AF21,0),CN$3&lt;EOMONTH('Rent Roll'!$AF21,'Rent Roll'!$AG21+1)),1,0))</f>
        <v>0</v>
      </c>
      <c r="CO399" s="560">
        <f>IF('Rent Roll'!$AD21=0,0,IF(AND(CO$3&gt;EOMONTH('Rent Roll'!$AF21,0),CO$3&lt;EOMONTH('Rent Roll'!$AF21,'Rent Roll'!$AG21+1)),1,0))</f>
        <v>0</v>
      </c>
      <c r="CP399" s="560">
        <f>IF('Rent Roll'!$AD21=0,0,IF(AND(CP$3&gt;EOMONTH('Rent Roll'!$AF21,0),CP$3&lt;EOMONTH('Rent Roll'!$AF21,'Rent Roll'!$AG21+1)),1,0))</f>
        <v>0</v>
      </c>
      <c r="CQ399" s="560">
        <f>IF('Rent Roll'!$AD21=0,0,IF(AND(CQ$3&gt;EOMONTH('Rent Roll'!$AF21,0),CQ$3&lt;EOMONTH('Rent Roll'!$AF21,'Rent Roll'!$AG21+1)),1,0))</f>
        <v>0</v>
      </c>
      <c r="CR399" s="560">
        <f>IF('Rent Roll'!$AD21=0,0,IF(AND(CR$3&gt;EOMONTH('Rent Roll'!$AF21,0),CR$3&lt;EOMONTH('Rent Roll'!$AF21,'Rent Roll'!$AG21+1)),1,0))</f>
        <v>0</v>
      </c>
      <c r="CS399" s="560">
        <f>IF('Rent Roll'!$AD21=0,0,IF(AND(CS$3&gt;EOMONTH('Rent Roll'!$AF21,0),CS$3&lt;EOMONTH('Rent Roll'!$AF21,'Rent Roll'!$AG21+1)),1,0))</f>
        <v>0</v>
      </c>
      <c r="CT399" s="560">
        <f>IF('Rent Roll'!$AD21=0,0,IF(AND(CT$3&gt;EOMONTH('Rent Roll'!$AF21,0),CT$3&lt;EOMONTH('Rent Roll'!$AF21,'Rent Roll'!$AG21+1)),1,0))</f>
        <v>0</v>
      </c>
      <c r="CU399" s="560">
        <f>IF('Rent Roll'!$AD21=0,0,IF(AND(CU$3&gt;EOMONTH('Rent Roll'!$AF21,0),CU$3&lt;EOMONTH('Rent Roll'!$AF21,'Rent Roll'!$AG21+1)),1,0))</f>
        <v>0</v>
      </c>
      <c r="CV399" s="560">
        <f>IF('Rent Roll'!$AD21=0,0,IF(AND(CV$3&gt;EOMONTH('Rent Roll'!$AF21,0),CV$3&lt;EOMONTH('Rent Roll'!$AF21,'Rent Roll'!$AG21+1)),1,0))</f>
        <v>0</v>
      </c>
      <c r="CW399" s="560">
        <f>IF('Rent Roll'!$AD21=0,0,IF(AND(CW$3&gt;EOMONTH('Rent Roll'!$AF21,0),CW$3&lt;EOMONTH('Rent Roll'!$AF21,'Rent Roll'!$AG21+1)),1,0))</f>
        <v>0</v>
      </c>
      <c r="CX399" s="765">
        <f>IF('Rent Roll'!$AD21=0,0,IF(AND(CX$3&gt;EOMONTH('Rent Roll'!$AF21,0),CX$3&lt;EOMONTH('Rent Roll'!$AF21,'Rent Roll'!$AG21+1)),1,0))</f>
        <v>0</v>
      </c>
      <c r="CY399" s="766">
        <f>IF('Rent Roll'!$AD21=0,0,IF(AND(CY$3&gt;EOMONTH('Rent Roll'!$AF21,0),CY$3&lt;EOMONTH('Rent Roll'!$AF21,'Rent Roll'!$AG21+1)),1,0))</f>
        <v>0</v>
      </c>
      <c r="CZ399" s="560">
        <f>IF('Rent Roll'!$AD21=0,0,IF(AND(CZ$3&gt;EOMONTH('Rent Roll'!$AF21,0),CZ$3&lt;EOMONTH('Rent Roll'!$AF21,'Rent Roll'!$AG21+1)),1,0))</f>
        <v>0</v>
      </c>
      <c r="DA399" s="560">
        <f>IF('Rent Roll'!$AD21=0,0,IF(AND(DA$3&gt;EOMONTH('Rent Roll'!$AF21,0),DA$3&lt;EOMONTH('Rent Roll'!$AF21,'Rent Roll'!$AG21+1)),1,0))</f>
        <v>0</v>
      </c>
      <c r="DB399" s="560">
        <f>IF('Rent Roll'!$AD21=0,0,IF(AND(DB$3&gt;EOMONTH('Rent Roll'!$AF21,0),DB$3&lt;EOMONTH('Rent Roll'!$AF21,'Rent Roll'!$AG21+1)),1,0))</f>
        <v>0</v>
      </c>
      <c r="DC399" s="560">
        <f>IF('Rent Roll'!$AD21=0,0,IF(AND(DC$3&gt;EOMONTH('Rent Roll'!$AF21,0),DC$3&lt;EOMONTH('Rent Roll'!$AF21,'Rent Roll'!$AG21+1)),1,0))</f>
        <v>0</v>
      </c>
      <c r="DD399" s="560">
        <f>IF('Rent Roll'!$AD21=0,0,IF(AND(DD$3&gt;EOMONTH('Rent Roll'!$AF21,0),DD$3&lt;EOMONTH('Rent Roll'!$AF21,'Rent Roll'!$AG21+1)),1,0))</f>
        <v>0</v>
      </c>
      <c r="DE399" s="560">
        <f>IF('Rent Roll'!$AD21=0,0,IF(AND(DE$3&gt;EOMONTH('Rent Roll'!$AF21,0),DE$3&lt;EOMONTH('Rent Roll'!$AF21,'Rent Roll'!$AG21+1)),1,0))</f>
        <v>0</v>
      </c>
      <c r="DF399" s="560">
        <f>IF('Rent Roll'!$AD21=0,0,IF(AND(DF$3&gt;EOMONTH('Rent Roll'!$AF21,0),DF$3&lt;EOMONTH('Rent Roll'!$AF21,'Rent Roll'!$AG21+1)),1,0))</f>
        <v>0</v>
      </c>
      <c r="DG399" s="560">
        <f>IF('Rent Roll'!$AD21=0,0,IF(AND(DG$3&gt;EOMONTH('Rent Roll'!$AF21,0),DG$3&lt;EOMONTH('Rent Roll'!$AF21,'Rent Roll'!$AG21+1)),1,0))</f>
        <v>0</v>
      </c>
      <c r="DH399" s="560">
        <f>IF('Rent Roll'!$AD21=0,0,IF(AND(DH$3&gt;EOMONTH('Rent Roll'!$AF21,0),DH$3&lt;EOMONTH('Rent Roll'!$AF21,'Rent Roll'!$AG21+1)),1,0))</f>
        <v>0</v>
      </c>
      <c r="DI399" s="560">
        <f>IF('Rent Roll'!$AD21=0,0,IF(AND(DI$3&gt;EOMONTH('Rent Roll'!$AF21,0),DI$3&lt;EOMONTH('Rent Roll'!$AF21,'Rent Roll'!$AG21+1)),1,0))</f>
        <v>0</v>
      </c>
      <c r="DJ399" s="765">
        <f>IF('Rent Roll'!$AD21=0,0,IF(AND(DJ$3&gt;EOMONTH('Rent Roll'!$AF21,0),DJ$3&lt;EOMONTH('Rent Roll'!$AF21,'Rent Roll'!$AG21+1)),1,0))</f>
        <v>0</v>
      </c>
      <c r="DK399" s="766">
        <f>IF('Rent Roll'!$AD21=0,0,IF(AND(DK$3&gt;EOMONTH('Rent Roll'!$AF21,0),DK$3&lt;EOMONTH('Rent Roll'!$AF21,'Rent Roll'!$AG21+1)),1,0))</f>
        <v>0</v>
      </c>
      <c r="DL399" s="560">
        <f>IF('Rent Roll'!$AD21=0,0,IF(AND(DL$3&gt;EOMONTH('Rent Roll'!$AF21,0),DL$3&lt;EOMONTH('Rent Roll'!$AF21,'Rent Roll'!$AG21+1)),1,0))</f>
        <v>0</v>
      </c>
      <c r="DM399" s="560">
        <f>IF('Rent Roll'!$AD21=0,0,IF(AND(DM$3&gt;EOMONTH('Rent Roll'!$AF21,0),DM$3&lt;EOMONTH('Rent Roll'!$AF21,'Rent Roll'!$AG21+1)),1,0))</f>
        <v>0</v>
      </c>
      <c r="DN399" s="560">
        <f>IF('Rent Roll'!$AD21=0,0,IF(AND(DN$3&gt;EOMONTH('Rent Roll'!$AF21,0),DN$3&lt;EOMONTH('Rent Roll'!$AF21,'Rent Roll'!$AG21+1)),1,0))</f>
        <v>0</v>
      </c>
      <c r="DO399" s="560">
        <f>IF('Rent Roll'!$AD21=0,0,IF(AND(DO$3&gt;EOMONTH('Rent Roll'!$AF21,0),DO$3&lt;EOMONTH('Rent Roll'!$AF21,'Rent Roll'!$AG21+1)),1,0))</f>
        <v>0</v>
      </c>
      <c r="DP399" s="560">
        <f>IF('Rent Roll'!$AD21=0,0,IF(AND(DP$3&gt;EOMONTH('Rent Roll'!$AF21,0),DP$3&lt;EOMONTH('Rent Roll'!$AF21,'Rent Roll'!$AG21+1)),1,0))</f>
        <v>0</v>
      </c>
      <c r="DQ399" s="560">
        <f>IF('Rent Roll'!$AD21=0,0,IF(AND(DQ$3&gt;EOMONTH('Rent Roll'!$AF21,0),DQ$3&lt;EOMONTH('Rent Roll'!$AF21,'Rent Roll'!$AG21+1)),1,0))</f>
        <v>0</v>
      </c>
      <c r="DR399" s="560">
        <f>IF('Rent Roll'!$AD21=0,0,IF(AND(DR$3&gt;EOMONTH('Rent Roll'!$AF21,0),DR$3&lt;EOMONTH('Rent Roll'!$AF21,'Rent Roll'!$AG21+1)),1,0))</f>
        <v>0</v>
      </c>
      <c r="DS399" s="560">
        <f>IF('Rent Roll'!$AD21=0,0,IF(AND(DS$3&gt;EOMONTH('Rent Roll'!$AF21,0),DS$3&lt;EOMONTH('Rent Roll'!$AF21,'Rent Roll'!$AG21+1)),1,0))</f>
        <v>0</v>
      </c>
      <c r="DT399" s="560">
        <f>IF('Rent Roll'!$AD21=0,0,IF(AND(DT$3&gt;EOMONTH('Rent Roll'!$AF21,0),DT$3&lt;EOMONTH('Rent Roll'!$AF21,'Rent Roll'!$AG21+1)),1,0))</f>
        <v>0</v>
      </c>
      <c r="DU399" s="560">
        <f>IF('Rent Roll'!$AD21=0,0,IF(AND(DU$3&gt;EOMONTH('Rent Roll'!$AF21,0),DU$3&lt;EOMONTH('Rent Roll'!$AF21,'Rent Roll'!$AG21+1)),1,0))</f>
        <v>0</v>
      </c>
      <c r="DV399" s="560">
        <f>IF('Rent Roll'!$AD21=0,0,IF(AND(DV$3&gt;EOMONTH('Rent Roll'!$AF21,0),DV$3&lt;EOMONTH('Rent Roll'!$AF21,'Rent Roll'!$AG21+1)),1,0))</f>
        <v>0</v>
      </c>
    </row>
    <row r="400" spans="1:126" s="568" customFormat="1" ht="12" customHeight="1" outlineLevel="1" x14ac:dyDescent="0.4">
      <c r="A400" s="732"/>
      <c r="B400" s="564">
        <f>'Rent Roll'!$B22</f>
        <v>0</v>
      </c>
      <c r="C400" s="575" t="s">
        <v>82</v>
      </c>
      <c r="D400" s="565"/>
      <c r="E400" s="566"/>
      <c r="F400" s="777">
        <f>IF('Rent Roll'!$AD22=0,0,IF(AND(F$3&gt;EOMONTH('Rent Roll'!$AF22,0),F$3&lt;EOMONTH('Rent Roll'!$AF22,'Rent Roll'!$AG22+1)),1,0))</f>
        <v>0</v>
      </c>
      <c r="G400" s="766">
        <f>IF('Rent Roll'!$AD22=0,0,IF(AND(G$3&gt;EOMONTH('Rent Roll'!$AF22,0),G$3&lt;EOMONTH('Rent Roll'!$AF22,'Rent Roll'!$AG22+1)),1,0))</f>
        <v>0</v>
      </c>
      <c r="H400" s="560">
        <f>IF('Rent Roll'!$AD22=0,0,IF(AND(H$3&gt;EOMONTH('Rent Roll'!$AF22,0),H$3&lt;EOMONTH('Rent Roll'!$AF22,'Rent Roll'!$AG22+1)),1,0))</f>
        <v>0</v>
      </c>
      <c r="I400" s="560">
        <f>IF('Rent Roll'!$AD22=0,0,IF(AND(I$3&gt;EOMONTH('Rent Roll'!$AF22,0),I$3&lt;EOMONTH('Rent Roll'!$AF22,'Rent Roll'!$AG22+1)),1,0))</f>
        <v>0</v>
      </c>
      <c r="J400" s="560">
        <f>IF('Rent Roll'!$AD22=0,0,IF(AND(J$3&gt;EOMONTH('Rent Roll'!$AF22,0),J$3&lt;EOMONTH('Rent Roll'!$AF22,'Rent Roll'!$AG22+1)),1,0))</f>
        <v>0</v>
      </c>
      <c r="K400" s="560">
        <f>IF('Rent Roll'!$AD22=0,0,IF(AND(K$3&gt;EOMONTH('Rent Roll'!$AF22,0),K$3&lt;EOMONTH('Rent Roll'!$AF22,'Rent Roll'!$AG22+1)),1,0))</f>
        <v>0</v>
      </c>
      <c r="L400" s="560">
        <f>IF('Rent Roll'!$AD22=0,0,IF(AND(L$3&gt;EOMONTH('Rent Roll'!$AF22,0),L$3&lt;EOMONTH('Rent Roll'!$AF22,'Rent Roll'!$AG22+1)),1,0))</f>
        <v>0</v>
      </c>
      <c r="M400" s="560">
        <f>IF('Rent Roll'!$AD22=0,0,IF(AND(M$3&gt;EOMONTH('Rent Roll'!$AF22,0),M$3&lt;EOMONTH('Rent Roll'!$AF22,'Rent Roll'!$AG22+1)),1,0))</f>
        <v>0</v>
      </c>
      <c r="N400" s="560">
        <f>IF('Rent Roll'!$AD22=0,0,IF(AND(N$3&gt;EOMONTH('Rent Roll'!$AF22,0),N$3&lt;EOMONTH('Rent Roll'!$AF22,'Rent Roll'!$AG22+1)),1,0))</f>
        <v>0</v>
      </c>
      <c r="O400" s="560">
        <f>IF('Rent Roll'!$AD22=0,0,IF(AND(O$3&gt;EOMONTH('Rent Roll'!$AF22,0),O$3&lt;EOMONTH('Rent Roll'!$AF22,'Rent Roll'!$AG22+1)),1,0))</f>
        <v>0</v>
      </c>
      <c r="P400" s="560">
        <f>IF('Rent Roll'!$AD22=0,0,IF(AND(P$3&gt;EOMONTH('Rent Roll'!$AF22,0),P$3&lt;EOMONTH('Rent Roll'!$AF22,'Rent Roll'!$AG22+1)),1,0))</f>
        <v>0</v>
      </c>
      <c r="Q400" s="560">
        <f>IF('Rent Roll'!$AD22=0,0,IF(AND(Q$3&gt;EOMONTH('Rent Roll'!$AF22,0),Q$3&lt;EOMONTH('Rent Roll'!$AF22,'Rent Roll'!$AG22+1)),1,0))</f>
        <v>0</v>
      </c>
      <c r="R400" s="765">
        <f>IF('Rent Roll'!$AD22=0,0,IF(AND(R$3&gt;EOMONTH('Rent Roll'!$AF22,0),R$3&lt;EOMONTH('Rent Roll'!$AF22,'Rent Roll'!$AG22+1)),1,0))</f>
        <v>0</v>
      </c>
      <c r="S400" s="766">
        <f>IF('Rent Roll'!$AD22=0,0,IF(AND(S$3&gt;EOMONTH('Rent Roll'!$AF22,0),S$3&lt;EOMONTH('Rent Roll'!$AF22,'Rent Roll'!$AG22+1)),1,0))</f>
        <v>0</v>
      </c>
      <c r="T400" s="560">
        <f>IF('Rent Roll'!$AD22=0,0,IF(AND(T$3&gt;EOMONTH('Rent Roll'!$AF22,0),T$3&lt;EOMONTH('Rent Roll'!$AF22,'Rent Roll'!$AG22+1)),1,0))</f>
        <v>0</v>
      </c>
      <c r="U400" s="560">
        <f>IF('Rent Roll'!$AD22=0,0,IF(AND(U$3&gt;EOMONTH('Rent Roll'!$AF22,0),U$3&lt;EOMONTH('Rent Roll'!$AF22,'Rent Roll'!$AG22+1)),1,0))</f>
        <v>0</v>
      </c>
      <c r="V400" s="560">
        <f>IF('Rent Roll'!$AD22=0,0,IF(AND(V$3&gt;EOMONTH('Rent Roll'!$AF22,0),V$3&lt;EOMONTH('Rent Roll'!$AF22,'Rent Roll'!$AG22+1)),1,0))</f>
        <v>0</v>
      </c>
      <c r="W400" s="560">
        <f>IF('Rent Roll'!$AD22=0,0,IF(AND(W$3&gt;EOMONTH('Rent Roll'!$AF22,0),W$3&lt;EOMONTH('Rent Roll'!$AF22,'Rent Roll'!$AG22+1)),1,0))</f>
        <v>0</v>
      </c>
      <c r="X400" s="560">
        <f>IF('Rent Roll'!$AD22=0,0,IF(AND(X$3&gt;EOMONTH('Rent Roll'!$AF22,0),X$3&lt;EOMONTH('Rent Roll'!$AF22,'Rent Roll'!$AG22+1)),1,0))</f>
        <v>0</v>
      </c>
      <c r="Y400" s="560">
        <f>IF('Rent Roll'!$AD22=0,0,IF(AND(Y$3&gt;EOMONTH('Rent Roll'!$AF22,0),Y$3&lt;EOMONTH('Rent Roll'!$AF22,'Rent Roll'!$AG22+1)),1,0))</f>
        <v>0</v>
      </c>
      <c r="Z400" s="560">
        <f>IF('Rent Roll'!$AD22=0,0,IF(AND(Z$3&gt;EOMONTH('Rent Roll'!$AF22,0),Z$3&lt;EOMONTH('Rent Roll'!$AF22,'Rent Roll'!$AG22+1)),1,0))</f>
        <v>0</v>
      </c>
      <c r="AA400" s="560">
        <f>IF('Rent Roll'!$AD22=0,0,IF(AND(AA$3&gt;EOMONTH('Rent Roll'!$AF22,0),AA$3&lt;EOMONTH('Rent Roll'!$AF22,'Rent Roll'!$AG22+1)),1,0))</f>
        <v>0</v>
      </c>
      <c r="AB400" s="560">
        <f>IF('Rent Roll'!$AD22=0,0,IF(AND(AB$3&gt;EOMONTH('Rent Roll'!$AF22,0),AB$3&lt;EOMONTH('Rent Roll'!$AF22,'Rent Roll'!$AG22+1)),1,0))</f>
        <v>0</v>
      </c>
      <c r="AC400" s="560">
        <f>IF('Rent Roll'!$AD22=0,0,IF(AND(AC$3&gt;EOMONTH('Rent Roll'!$AF22,0),AC$3&lt;EOMONTH('Rent Roll'!$AF22,'Rent Roll'!$AG22+1)),1,0))</f>
        <v>0</v>
      </c>
      <c r="AD400" s="765">
        <f>IF('Rent Roll'!$AD22=0,0,IF(AND(AD$3&gt;EOMONTH('Rent Roll'!$AF22,0),AD$3&lt;EOMONTH('Rent Roll'!$AF22,'Rent Roll'!$AG22+1)),1,0))</f>
        <v>0</v>
      </c>
      <c r="AE400" s="766">
        <f>IF('Rent Roll'!$AD22=0,0,IF(AND(AE$3&gt;EOMONTH('Rent Roll'!$AF22,0),AE$3&lt;EOMONTH('Rent Roll'!$AF22,'Rent Roll'!$AG22+1)),1,0))</f>
        <v>0</v>
      </c>
      <c r="AF400" s="560">
        <f>IF('Rent Roll'!$AD22=0,0,IF(AND(AF$3&gt;EOMONTH('Rent Roll'!$AF22,0),AF$3&lt;EOMONTH('Rent Roll'!$AF22,'Rent Roll'!$AG22+1)),1,0))</f>
        <v>0</v>
      </c>
      <c r="AG400" s="560">
        <f>IF('Rent Roll'!$AD22=0,0,IF(AND(AG$3&gt;EOMONTH('Rent Roll'!$AF22,0),AG$3&lt;EOMONTH('Rent Roll'!$AF22,'Rent Roll'!$AG22+1)),1,0))</f>
        <v>0</v>
      </c>
      <c r="AH400" s="560">
        <f>IF('Rent Roll'!$AD22=0,0,IF(AND(AH$3&gt;EOMONTH('Rent Roll'!$AF22,0),AH$3&lt;EOMONTH('Rent Roll'!$AF22,'Rent Roll'!$AG22+1)),1,0))</f>
        <v>0</v>
      </c>
      <c r="AI400" s="560">
        <f>IF('Rent Roll'!$AD22=0,0,IF(AND(AI$3&gt;EOMONTH('Rent Roll'!$AF22,0),AI$3&lt;EOMONTH('Rent Roll'!$AF22,'Rent Roll'!$AG22+1)),1,0))</f>
        <v>0</v>
      </c>
      <c r="AJ400" s="560">
        <f>IF('Rent Roll'!$AD22=0,0,IF(AND(AJ$3&gt;EOMONTH('Rent Roll'!$AF22,0),AJ$3&lt;EOMONTH('Rent Roll'!$AF22,'Rent Roll'!$AG22+1)),1,0))</f>
        <v>0</v>
      </c>
      <c r="AK400" s="560">
        <f>IF('Rent Roll'!$AD22=0,0,IF(AND(AK$3&gt;EOMONTH('Rent Roll'!$AF22,0),AK$3&lt;EOMONTH('Rent Roll'!$AF22,'Rent Roll'!$AG22+1)),1,0))</f>
        <v>0</v>
      </c>
      <c r="AL400" s="560">
        <f>IF('Rent Roll'!$AD22=0,0,IF(AND(AL$3&gt;EOMONTH('Rent Roll'!$AF22,0),AL$3&lt;EOMONTH('Rent Roll'!$AF22,'Rent Roll'!$AG22+1)),1,0))</f>
        <v>0</v>
      </c>
      <c r="AM400" s="560">
        <f>IF('Rent Roll'!$AD22=0,0,IF(AND(AM$3&gt;EOMONTH('Rent Roll'!$AF22,0),AM$3&lt;EOMONTH('Rent Roll'!$AF22,'Rent Roll'!$AG22+1)),1,0))</f>
        <v>0</v>
      </c>
      <c r="AN400" s="560">
        <f>IF('Rent Roll'!$AD22=0,0,IF(AND(AN$3&gt;EOMONTH('Rent Roll'!$AF22,0),AN$3&lt;EOMONTH('Rent Roll'!$AF22,'Rent Roll'!$AG22+1)),1,0))</f>
        <v>0</v>
      </c>
      <c r="AO400" s="560">
        <f>IF('Rent Roll'!$AD22=0,0,IF(AND(AO$3&gt;EOMONTH('Rent Roll'!$AF22,0),AO$3&lt;EOMONTH('Rent Roll'!$AF22,'Rent Roll'!$AG22+1)),1,0))</f>
        <v>0</v>
      </c>
      <c r="AP400" s="765">
        <f>IF('Rent Roll'!$AD22=0,0,IF(AND(AP$3&gt;EOMONTH('Rent Roll'!$AF22,0),AP$3&lt;EOMONTH('Rent Roll'!$AF22,'Rent Roll'!$AG22+1)),1,0))</f>
        <v>0</v>
      </c>
      <c r="AQ400" s="766">
        <f>IF('Rent Roll'!$AD22=0,0,IF(AND(AQ$3&gt;EOMONTH('Rent Roll'!$AF22,0),AQ$3&lt;EOMONTH('Rent Roll'!$AF22,'Rent Roll'!$AG22+1)),1,0))</f>
        <v>0</v>
      </c>
      <c r="AR400" s="560">
        <f>IF('Rent Roll'!$AD22=0,0,IF(AND(AR$3&gt;EOMONTH('Rent Roll'!$AF22,0),AR$3&lt;EOMONTH('Rent Roll'!$AF22,'Rent Roll'!$AG22+1)),1,0))</f>
        <v>0</v>
      </c>
      <c r="AS400" s="560">
        <f>IF('Rent Roll'!$AD22=0,0,IF(AND(AS$3&gt;EOMONTH('Rent Roll'!$AF22,0),AS$3&lt;EOMONTH('Rent Roll'!$AF22,'Rent Roll'!$AG22+1)),1,0))</f>
        <v>0</v>
      </c>
      <c r="AT400" s="560">
        <f>IF('Rent Roll'!$AD22=0,0,IF(AND(AT$3&gt;EOMONTH('Rent Roll'!$AF22,0),AT$3&lt;EOMONTH('Rent Roll'!$AF22,'Rent Roll'!$AG22+1)),1,0))</f>
        <v>0</v>
      </c>
      <c r="AU400" s="560">
        <f>IF('Rent Roll'!$AD22=0,0,IF(AND(AU$3&gt;EOMONTH('Rent Roll'!$AF22,0),AU$3&lt;EOMONTH('Rent Roll'!$AF22,'Rent Roll'!$AG22+1)),1,0))</f>
        <v>0</v>
      </c>
      <c r="AV400" s="560">
        <f>IF('Rent Roll'!$AD22=0,0,IF(AND(AV$3&gt;EOMONTH('Rent Roll'!$AF22,0),AV$3&lt;EOMONTH('Rent Roll'!$AF22,'Rent Roll'!$AG22+1)),1,0))</f>
        <v>0</v>
      </c>
      <c r="AW400" s="560">
        <f>IF('Rent Roll'!$AD22=0,0,IF(AND(AW$3&gt;EOMONTH('Rent Roll'!$AF22,0),AW$3&lt;EOMONTH('Rent Roll'!$AF22,'Rent Roll'!$AG22+1)),1,0))</f>
        <v>0</v>
      </c>
      <c r="AX400" s="560">
        <f>IF('Rent Roll'!$AD22=0,0,IF(AND(AX$3&gt;EOMONTH('Rent Roll'!$AF22,0),AX$3&lt;EOMONTH('Rent Roll'!$AF22,'Rent Roll'!$AG22+1)),1,0))</f>
        <v>0</v>
      </c>
      <c r="AY400" s="560">
        <f>IF('Rent Roll'!$AD22=0,0,IF(AND(AY$3&gt;EOMONTH('Rent Roll'!$AF22,0),AY$3&lt;EOMONTH('Rent Roll'!$AF22,'Rent Roll'!$AG22+1)),1,0))</f>
        <v>0</v>
      </c>
      <c r="AZ400" s="560">
        <f>IF('Rent Roll'!$AD22=0,0,IF(AND(AZ$3&gt;EOMONTH('Rent Roll'!$AF22,0),AZ$3&lt;EOMONTH('Rent Roll'!$AF22,'Rent Roll'!$AG22+1)),1,0))</f>
        <v>0</v>
      </c>
      <c r="BA400" s="560">
        <f>IF('Rent Roll'!$AD22=0,0,IF(AND(BA$3&gt;EOMONTH('Rent Roll'!$AF22,0),BA$3&lt;EOMONTH('Rent Roll'!$AF22,'Rent Roll'!$AG22+1)),1,0))</f>
        <v>0</v>
      </c>
      <c r="BB400" s="765">
        <f>IF('Rent Roll'!$AD22=0,0,IF(AND(BB$3&gt;EOMONTH('Rent Roll'!$AF22,0),BB$3&lt;EOMONTH('Rent Roll'!$AF22,'Rent Roll'!$AG22+1)),1,0))</f>
        <v>0</v>
      </c>
      <c r="BC400" s="766">
        <f>IF('Rent Roll'!$AD22=0,0,IF(AND(BC$3&gt;EOMONTH('Rent Roll'!$AF22,0),BC$3&lt;EOMONTH('Rent Roll'!$AF22,'Rent Roll'!$AG22+1)),1,0))</f>
        <v>0</v>
      </c>
      <c r="BD400" s="560">
        <f>IF('Rent Roll'!$AD22=0,0,IF(AND(BD$3&gt;EOMONTH('Rent Roll'!$AF22,0),BD$3&lt;EOMONTH('Rent Roll'!$AF22,'Rent Roll'!$AG22+1)),1,0))</f>
        <v>0</v>
      </c>
      <c r="BE400" s="560">
        <f>IF('Rent Roll'!$AD22=0,0,IF(AND(BE$3&gt;EOMONTH('Rent Roll'!$AF22,0),BE$3&lt;EOMONTH('Rent Roll'!$AF22,'Rent Roll'!$AG22+1)),1,0))</f>
        <v>0</v>
      </c>
      <c r="BF400" s="560">
        <f>IF('Rent Roll'!$AD22=0,0,IF(AND(BF$3&gt;EOMONTH('Rent Roll'!$AF22,0),BF$3&lt;EOMONTH('Rent Roll'!$AF22,'Rent Roll'!$AG22+1)),1,0))</f>
        <v>0</v>
      </c>
      <c r="BG400" s="560">
        <f>IF('Rent Roll'!$AD22=0,0,IF(AND(BG$3&gt;EOMONTH('Rent Roll'!$AF22,0),BG$3&lt;EOMONTH('Rent Roll'!$AF22,'Rent Roll'!$AG22+1)),1,0))</f>
        <v>0</v>
      </c>
      <c r="BH400" s="560">
        <f>IF('Rent Roll'!$AD22=0,0,IF(AND(BH$3&gt;EOMONTH('Rent Roll'!$AF22,0),BH$3&lt;EOMONTH('Rent Roll'!$AF22,'Rent Roll'!$AG22+1)),1,0))</f>
        <v>0</v>
      </c>
      <c r="BI400" s="560">
        <f>IF('Rent Roll'!$AD22=0,0,IF(AND(BI$3&gt;EOMONTH('Rent Roll'!$AF22,0),BI$3&lt;EOMONTH('Rent Roll'!$AF22,'Rent Roll'!$AG22+1)),1,0))</f>
        <v>0</v>
      </c>
      <c r="BJ400" s="560">
        <f>IF('Rent Roll'!$AD22=0,0,IF(AND(BJ$3&gt;EOMONTH('Rent Roll'!$AF22,0),BJ$3&lt;EOMONTH('Rent Roll'!$AF22,'Rent Roll'!$AG22+1)),1,0))</f>
        <v>0</v>
      </c>
      <c r="BK400" s="560">
        <f>IF('Rent Roll'!$AD22=0,0,IF(AND(BK$3&gt;EOMONTH('Rent Roll'!$AF22,0),BK$3&lt;EOMONTH('Rent Roll'!$AF22,'Rent Roll'!$AG22+1)),1,0))</f>
        <v>0</v>
      </c>
      <c r="BL400" s="560">
        <f>IF('Rent Roll'!$AD22=0,0,IF(AND(BL$3&gt;EOMONTH('Rent Roll'!$AF22,0),BL$3&lt;EOMONTH('Rent Roll'!$AF22,'Rent Roll'!$AG22+1)),1,0))</f>
        <v>0</v>
      </c>
      <c r="BM400" s="560">
        <f>IF('Rent Roll'!$AD22=0,0,IF(AND(BM$3&gt;EOMONTH('Rent Roll'!$AF22,0),BM$3&lt;EOMONTH('Rent Roll'!$AF22,'Rent Roll'!$AG22+1)),1,0))</f>
        <v>0</v>
      </c>
      <c r="BN400" s="765">
        <f>IF('Rent Roll'!$AD22=0,0,IF(AND(BN$3&gt;EOMONTH('Rent Roll'!$AF22,0),BN$3&lt;EOMONTH('Rent Roll'!$AF22,'Rent Roll'!$AG22+1)),1,0))</f>
        <v>0</v>
      </c>
      <c r="BO400" s="766">
        <f>IF('Rent Roll'!$AD22=0,0,IF(AND(BO$3&gt;EOMONTH('Rent Roll'!$AF22,0),BO$3&lt;EOMONTH('Rent Roll'!$AF22,'Rent Roll'!$AG22+1)),1,0))</f>
        <v>0</v>
      </c>
      <c r="BP400" s="560">
        <f>IF('Rent Roll'!$AD22=0,0,IF(AND(BP$3&gt;EOMONTH('Rent Roll'!$AF22,0),BP$3&lt;EOMONTH('Rent Roll'!$AF22,'Rent Roll'!$AG22+1)),1,0))</f>
        <v>0</v>
      </c>
      <c r="BQ400" s="560">
        <f>IF('Rent Roll'!$AD22=0,0,IF(AND(BQ$3&gt;EOMONTH('Rent Roll'!$AF22,0),BQ$3&lt;EOMONTH('Rent Roll'!$AF22,'Rent Roll'!$AG22+1)),1,0))</f>
        <v>0</v>
      </c>
      <c r="BR400" s="560">
        <f>IF('Rent Roll'!$AD22=0,0,IF(AND(BR$3&gt;EOMONTH('Rent Roll'!$AF22,0),BR$3&lt;EOMONTH('Rent Roll'!$AF22,'Rent Roll'!$AG22+1)),1,0))</f>
        <v>0</v>
      </c>
      <c r="BS400" s="560">
        <f>IF('Rent Roll'!$AD22=0,0,IF(AND(BS$3&gt;EOMONTH('Rent Roll'!$AF22,0),BS$3&lt;EOMONTH('Rent Roll'!$AF22,'Rent Roll'!$AG22+1)),1,0))</f>
        <v>0</v>
      </c>
      <c r="BT400" s="560">
        <f>IF('Rent Roll'!$AD22=0,0,IF(AND(BT$3&gt;EOMONTH('Rent Roll'!$AF22,0),BT$3&lt;EOMONTH('Rent Roll'!$AF22,'Rent Roll'!$AG22+1)),1,0))</f>
        <v>0</v>
      </c>
      <c r="BU400" s="560">
        <f>IF('Rent Roll'!$AD22=0,0,IF(AND(BU$3&gt;EOMONTH('Rent Roll'!$AF22,0),BU$3&lt;EOMONTH('Rent Roll'!$AF22,'Rent Roll'!$AG22+1)),1,0))</f>
        <v>0</v>
      </c>
      <c r="BV400" s="560">
        <f>IF('Rent Roll'!$AD22=0,0,IF(AND(BV$3&gt;EOMONTH('Rent Roll'!$AF22,0),BV$3&lt;EOMONTH('Rent Roll'!$AF22,'Rent Roll'!$AG22+1)),1,0))</f>
        <v>0</v>
      </c>
      <c r="BW400" s="560">
        <f>IF('Rent Roll'!$AD22=0,0,IF(AND(BW$3&gt;EOMONTH('Rent Roll'!$AF22,0),BW$3&lt;EOMONTH('Rent Roll'!$AF22,'Rent Roll'!$AG22+1)),1,0))</f>
        <v>0</v>
      </c>
      <c r="BX400" s="560">
        <f>IF('Rent Roll'!$AD22=0,0,IF(AND(BX$3&gt;EOMONTH('Rent Roll'!$AF22,0),BX$3&lt;EOMONTH('Rent Roll'!$AF22,'Rent Roll'!$AG22+1)),1,0))</f>
        <v>0</v>
      </c>
      <c r="BY400" s="560">
        <f>IF('Rent Roll'!$AD22=0,0,IF(AND(BY$3&gt;EOMONTH('Rent Roll'!$AF22,0),BY$3&lt;EOMONTH('Rent Roll'!$AF22,'Rent Roll'!$AG22+1)),1,0))</f>
        <v>0</v>
      </c>
      <c r="BZ400" s="765">
        <f>IF('Rent Roll'!$AD22=0,0,IF(AND(BZ$3&gt;EOMONTH('Rent Roll'!$AF22,0),BZ$3&lt;EOMONTH('Rent Roll'!$AF22,'Rent Roll'!$AG22+1)),1,0))</f>
        <v>0</v>
      </c>
      <c r="CA400" s="766">
        <f>IF('Rent Roll'!$AD22=0,0,IF(AND(CA$3&gt;EOMONTH('Rent Roll'!$AF22,0),CA$3&lt;EOMONTH('Rent Roll'!$AF22,'Rent Roll'!$AG22+1)),1,0))</f>
        <v>0</v>
      </c>
      <c r="CB400" s="560">
        <f>IF('Rent Roll'!$AD22=0,0,IF(AND(CB$3&gt;EOMONTH('Rent Roll'!$AF22,0),CB$3&lt;EOMONTH('Rent Roll'!$AF22,'Rent Roll'!$AG22+1)),1,0))</f>
        <v>0</v>
      </c>
      <c r="CC400" s="560">
        <f>IF('Rent Roll'!$AD22=0,0,IF(AND(CC$3&gt;EOMONTH('Rent Roll'!$AF22,0),CC$3&lt;EOMONTH('Rent Roll'!$AF22,'Rent Roll'!$AG22+1)),1,0))</f>
        <v>0</v>
      </c>
      <c r="CD400" s="560">
        <f>IF('Rent Roll'!$AD22=0,0,IF(AND(CD$3&gt;EOMONTH('Rent Roll'!$AF22,0),CD$3&lt;EOMONTH('Rent Roll'!$AF22,'Rent Roll'!$AG22+1)),1,0))</f>
        <v>0</v>
      </c>
      <c r="CE400" s="560">
        <f>IF('Rent Roll'!$AD22=0,0,IF(AND(CE$3&gt;EOMONTH('Rent Roll'!$AF22,0),CE$3&lt;EOMONTH('Rent Roll'!$AF22,'Rent Roll'!$AG22+1)),1,0))</f>
        <v>0</v>
      </c>
      <c r="CF400" s="560">
        <f>IF('Rent Roll'!$AD22=0,0,IF(AND(CF$3&gt;EOMONTH('Rent Roll'!$AF22,0),CF$3&lt;EOMONTH('Rent Roll'!$AF22,'Rent Roll'!$AG22+1)),1,0))</f>
        <v>0</v>
      </c>
      <c r="CG400" s="560">
        <f>IF('Rent Roll'!$AD22=0,0,IF(AND(CG$3&gt;EOMONTH('Rent Roll'!$AF22,0),CG$3&lt;EOMONTH('Rent Roll'!$AF22,'Rent Roll'!$AG22+1)),1,0))</f>
        <v>0</v>
      </c>
      <c r="CH400" s="560">
        <f>IF('Rent Roll'!$AD22=0,0,IF(AND(CH$3&gt;EOMONTH('Rent Roll'!$AF22,0),CH$3&lt;EOMONTH('Rent Roll'!$AF22,'Rent Roll'!$AG22+1)),1,0))</f>
        <v>0</v>
      </c>
      <c r="CI400" s="560">
        <f>IF('Rent Roll'!$AD22=0,0,IF(AND(CI$3&gt;EOMONTH('Rent Roll'!$AF22,0),CI$3&lt;EOMONTH('Rent Roll'!$AF22,'Rent Roll'!$AG22+1)),1,0))</f>
        <v>0</v>
      </c>
      <c r="CJ400" s="560">
        <f>IF('Rent Roll'!$AD22=0,0,IF(AND(CJ$3&gt;EOMONTH('Rent Roll'!$AF22,0),CJ$3&lt;EOMONTH('Rent Roll'!$AF22,'Rent Roll'!$AG22+1)),1,0))</f>
        <v>0</v>
      </c>
      <c r="CK400" s="560">
        <f>IF('Rent Roll'!$AD22=0,0,IF(AND(CK$3&gt;EOMONTH('Rent Roll'!$AF22,0),CK$3&lt;EOMONTH('Rent Roll'!$AF22,'Rent Roll'!$AG22+1)),1,0))</f>
        <v>0</v>
      </c>
      <c r="CL400" s="765">
        <f>IF('Rent Roll'!$AD22=0,0,IF(AND(CL$3&gt;EOMONTH('Rent Roll'!$AF22,0),CL$3&lt;EOMONTH('Rent Roll'!$AF22,'Rent Roll'!$AG22+1)),1,0))</f>
        <v>0</v>
      </c>
      <c r="CM400" s="766">
        <f>IF('Rent Roll'!$AD22=0,0,IF(AND(CM$3&gt;EOMONTH('Rent Roll'!$AF22,0),CM$3&lt;EOMONTH('Rent Roll'!$AF22,'Rent Roll'!$AG22+1)),1,0))</f>
        <v>0</v>
      </c>
      <c r="CN400" s="560">
        <f>IF('Rent Roll'!$AD22=0,0,IF(AND(CN$3&gt;EOMONTH('Rent Roll'!$AF22,0),CN$3&lt;EOMONTH('Rent Roll'!$AF22,'Rent Roll'!$AG22+1)),1,0))</f>
        <v>0</v>
      </c>
      <c r="CO400" s="560">
        <f>IF('Rent Roll'!$AD22=0,0,IF(AND(CO$3&gt;EOMONTH('Rent Roll'!$AF22,0),CO$3&lt;EOMONTH('Rent Roll'!$AF22,'Rent Roll'!$AG22+1)),1,0))</f>
        <v>0</v>
      </c>
      <c r="CP400" s="560">
        <f>IF('Rent Roll'!$AD22=0,0,IF(AND(CP$3&gt;EOMONTH('Rent Roll'!$AF22,0),CP$3&lt;EOMONTH('Rent Roll'!$AF22,'Rent Roll'!$AG22+1)),1,0))</f>
        <v>0</v>
      </c>
      <c r="CQ400" s="560">
        <f>IF('Rent Roll'!$AD22=0,0,IF(AND(CQ$3&gt;EOMONTH('Rent Roll'!$AF22,0),CQ$3&lt;EOMONTH('Rent Roll'!$AF22,'Rent Roll'!$AG22+1)),1,0))</f>
        <v>0</v>
      </c>
      <c r="CR400" s="560">
        <f>IF('Rent Roll'!$AD22=0,0,IF(AND(CR$3&gt;EOMONTH('Rent Roll'!$AF22,0),CR$3&lt;EOMONTH('Rent Roll'!$AF22,'Rent Roll'!$AG22+1)),1,0))</f>
        <v>0</v>
      </c>
      <c r="CS400" s="560">
        <f>IF('Rent Roll'!$AD22=0,0,IF(AND(CS$3&gt;EOMONTH('Rent Roll'!$AF22,0),CS$3&lt;EOMONTH('Rent Roll'!$AF22,'Rent Roll'!$AG22+1)),1,0))</f>
        <v>0</v>
      </c>
      <c r="CT400" s="560">
        <f>IF('Rent Roll'!$AD22=0,0,IF(AND(CT$3&gt;EOMONTH('Rent Roll'!$AF22,0),CT$3&lt;EOMONTH('Rent Roll'!$AF22,'Rent Roll'!$AG22+1)),1,0))</f>
        <v>0</v>
      </c>
      <c r="CU400" s="560">
        <f>IF('Rent Roll'!$AD22=0,0,IF(AND(CU$3&gt;EOMONTH('Rent Roll'!$AF22,0),CU$3&lt;EOMONTH('Rent Roll'!$AF22,'Rent Roll'!$AG22+1)),1,0))</f>
        <v>0</v>
      </c>
      <c r="CV400" s="560">
        <f>IF('Rent Roll'!$AD22=0,0,IF(AND(CV$3&gt;EOMONTH('Rent Roll'!$AF22,0),CV$3&lt;EOMONTH('Rent Roll'!$AF22,'Rent Roll'!$AG22+1)),1,0))</f>
        <v>0</v>
      </c>
      <c r="CW400" s="560">
        <f>IF('Rent Roll'!$AD22=0,0,IF(AND(CW$3&gt;EOMONTH('Rent Roll'!$AF22,0),CW$3&lt;EOMONTH('Rent Roll'!$AF22,'Rent Roll'!$AG22+1)),1,0))</f>
        <v>0</v>
      </c>
      <c r="CX400" s="765">
        <f>IF('Rent Roll'!$AD22=0,0,IF(AND(CX$3&gt;EOMONTH('Rent Roll'!$AF22,0),CX$3&lt;EOMONTH('Rent Roll'!$AF22,'Rent Roll'!$AG22+1)),1,0))</f>
        <v>0</v>
      </c>
      <c r="CY400" s="766">
        <f>IF('Rent Roll'!$AD22=0,0,IF(AND(CY$3&gt;EOMONTH('Rent Roll'!$AF22,0),CY$3&lt;EOMONTH('Rent Roll'!$AF22,'Rent Roll'!$AG22+1)),1,0))</f>
        <v>0</v>
      </c>
      <c r="CZ400" s="560">
        <f>IF('Rent Roll'!$AD22=0,0,IF(AND(CZ$3&gt;EOMONTH('Rent Roll'!$AF22,0),CZ$3&lt;EOMONTH('Rent Roll'!$AF22,'Rent Roll'!$AG22+1)),1,0))</f>
        <v>0</v>
      </c>
      <c r="DA400" s="560">
        <f>IF('Rent Roll'!$AD22=0,0,IF(AND(DA$3&gt;EOMONTH('Rent Roll'!$AF22,0),DA$3&lt;EOMONTH('Rent Roll'!$AF22,'Rent Roll'!$AG22+1)),1,0))</f>
        <v>0</v>
      </c>
      <c r="DB400" s="560">
        <f>IF('Rent Roll'!$AD22=0,0,IF(AND(DB$3&gt;EOMONTH('Rent Roll'!$AF22,0),DB$3&lt;EOMONTH('Rent Roll'!$AF22,'Rent Roll'!$AG22+1)),1,0))</f>
        <v>0</v>
      </c>
      <c r="DC400" s="560">
        <f>IF('Rent Roll'!$AD22=0,0,IF(AND(DC$3&gt;EOMONTH('Rent Roll'!$AF22,0),DC$3&lt;EOMONTH('Rent Roll'!$AF22,'Rent Roll'!$AG22+1)),1,0))</f>
        <v>0</v>
      </c>
      <c r="DD400" s="560">
        <f>IF('Rent Roll'!$AD22=0,0,IF(AND(DD$3&gt;EOMONTH('Rent Roll'!$AF22,0),DD$3&lt;EOMONTH('Rent Roll'!$AF22,'Rent Roll'!$AG22+1)),1,0))</f>
        <v>0</v>
      </c>
      <c r="DE400" s="560">
        <f>IF('Rent Roll'!$AD22=0,0,IF(AND(DE$3&gt;EOMONTH('Rent Roll'!$AF22,0),DE$3&lt;EOMONTH('Rent Roll'!$AF22,'Rent Roll'!$AG22+1)),1,0))</f>
        <v>0</v>
      </c>
      <c r="DF400" s="560">
        <f>IF('Rent Roll'!$AD22=0,0,IF(AND(DF$3&gt;EOMONTH('Rent Roll'!$AF22,0),DF$3&lt;EOMONTH('Rent Roll'!$AF22,'Rent Roll'!$AG22+1)),1,0))</f>
        <v>0</v>
      </c>
      <c r="DG400" s="560">
        <f>IF('Rent Roll'!$AD22=0,0,IF(AND(DG$3&gt;EOMONTH('Rent Roll'!$AF22,0),DG$3&lt;EOMONTH('Rent Roll'!$AF22,'Rent Roll'!$AG22+1)),1,0))</f>
        <v>0</v>
      </c>
      <c r="DH400" s="560">
        <f>IF('Rent Roll'!$AD22=0,0,IF(AND(DH$3&gt;EOMONTH('Rent Roll'!$AF22,0),DH$3&lt;EOMONTH('Rent Roll'!$AF22,'Rent Roll'!$AG22+1)),1,0))</f>
        <v>0</v>
      </c>
      <c r="DI400" s="560">
        <f>IF('Rent Roll'!$AD22=0,0,IF(AND(DI$3&gt;EOMONTH('Rent Roll'!$AF22,0),DI$3&lt;EOMONTH('Rent Roll'!$AF22,'Rent Roll'!$AG22+1)),1,0))</f>
        <v>0</v>
      </c>
      <c r="DJ400" s="765">
        <f>IF('Rent Roll'!$AD22=0,0,IF(AND(DJ$3&gt;EOMONTH('Rent Roll'!$AF22,0),DJ$3&lt;EOMONTH('Rent Roll'!$AF22,'Rent Roll'!$AG22+1)),1,0))</f>
        <v>0</v>
      </c>
      <c r="DK400" s="766">
        <f>IF('Rent Roll'!$AD22=0,0,IF(AND(DK$3&gt;EOMONTH('Rent Roll'!$AF22,0),DK$3&lt;EOMONTH('Rent Roll'!$AF22,'Rent Roll'!$AG22+1)),1,0))</f>
        <v>0</v>
      </c>
      <c r="DL400" s="560">
        <f>IF('Rent Roll'!$AD22=0,0,IF(AND(DL$3&gt;EOMONTH('Rent Roll'!$AF22,0),DL$3&lt;EOMONTH('Rent Roll'!$AF22,'Rent Roll'!$AG22+1)),1,0))</f>
        <v>0</v>
      </c>
      <c r="DM400" s="560">
        <f>IF('Rent Roll'!$AD22=0,0,IF(AND(DM$3&gt;EOMONTH('Rent Roll'!$AF22,0),DM$3&lt;EOMONTH('Rent Roll'!$AF22,'Rent Roll'!$AG22+1)),1,0))</f>
        <v>0</v>
      </c>
      <c r="DN400" s="560">
        <f>IF('Rent Roll'!$AD22=0,0,IF(AND(DN$3&gt;EOMONTH('Rent Roll'!$AF22,0),DN$3&lt;EOMONTH('Rent Roll'!$AF22,'Rent Roll'!$AG22+1)),1,0))</f>
        <v>0</v>
      </c>
      <c r="DO400" s="560">
        <f>IF('Rent Roll'!$AD22=0,0,IF(AND(DO$3&gt;EOMONTH('Rent Roll'!$AF22,0),DO$3&lt;EOMONTH('Rent Roll'!$AF22,'Rent Roll'!$AG22+1)),1,0))</f>
        <v>0</v>
      </c>
      <c r="DP400" s="560">
        <f>IF('Rent Roll'!$AD22=0,0,IF(AND(DP$3&gt;EOMONTH('Rent Roll'!$AF22,0),DP$3&lt;EOMONTH('Rent Roll'!$AF22,'Rent Roll'!$AG22+1)),1,0))</f>
        <v>0</v>
      </c>
      <c r="DQ400" s="560">
        <f>IF('Rent Roll'!$AD22=0,0,IF(AND(DQ$3&gt;EOMONTH('Rent Roll'!$AF22,0),DQ$3&lt;EOMONTH('Rent Roll'!$AF22,'Rent Roll'!$AG22+1)),1,0))</f>
        <v>0</v>
      </c>
      <c r="DR400" s="560">
        <f>IF('Rent Roll'!$AD22=0,0,IF(AND(DR$3&gt;EOMONTH('Rent Roll'!$AF22,0),DR$3&lt;EOMONTH('Rent Roll'!$AF22,'Rent Roll'!$AG22+1)),1,0))</f>
        <v>0</v>
      </c>
      <c r="DS400" s="560">
        <f>IF('Rent Roll'!$AD22=0,0,IF(AND(DS$3&gt;EOMONTH('Rent Roll'!$AF22,0),DS$3&lt;EOMONTH('Rent Roll'!$AF22,'Rent Roll'!$AG22+1)),1,0))</f>
        <v>0</v>
      </c>
      <c r="DT400" s="560">
        <f>IF('Rent Roll'!$AD22=0,0,IF(AND(DT$3&gt;EOMONTH('Rent Roll'!$AF22,0),DT$3&lt;EOMONTH('Rent Roll'!$AF22,'Rent Roll'!$AG22+1)),1,0))</f>
        <v>0</v>
      </c>
      <c r="DU400" s="560">
        <f>IF('Rent Roll'!$AD22=0,0,IF(AND(DU$3&gt;EOMONTH('Rent Roll'!$AF22,0),DU$3&lt;EOMONTH('Rent Roll'!$AF22,'Rent Roll'!$AG22+1)),1,0))</f>
        <v>0</v>
      </c>
      <c r="DV400" s="560">
        <f>IF('Rent Roll'!$AD22=0,0,IF(AND(DV$3&gt;EOMONTH('Rent Roll'!$AF22,0),DV$3&lt;EOMONTH('Rent Roll'!$AF22,'Rent Roll'!$AG22+1)),1,0))</f>
        <v>0</v>
      </c>
    </row>
    <row r="401" spans="1:126" s="568" customFormat="1" ht="12" customHeight="1" outlineLevel="1" x14ac:dyDescent="0.4">
      <c r="A401" s="732"/>
      <c r="B401" s="564">
        <f>'Rent Roll'!$B23</f>
        <v>0</v>
      </c>
      <c r="C401" s="575" t="s">
        <v>82</v>
      </c>
      <c r="D401" s="565"/>
      <c r="E401" s="566"/>
      <c r="F401" s="777">
        <f>IF('Rent Roll'!$AD23=0,0,IF(AND(F$3&gt;EOMONTH('Rent Roll'!$AF23,0),F$3&lt;EOMONTH('Rent Roll'!$AF23,'Rent Roll'!$AG23+1)),1,0))</f>
        <v>0</v>
      </c>
      <c r="G401" s="766">
        <f>IF('Rent Roll'!$AD23=0,0,IF(AND(G$3&gt;EOMONTH('Rent Roll'!$AF23,0),G$3&lt;EOMONTH('Rent Roll'!$AF23,'Rent Roll'!$AG23+1)),1,0))</f>
        <v>0</v>
      </c>
      <c r="H401" s="560">
        <f>IF('Rent Roll'!$AD23=0,0,IF(AND(H$3&gt;EOMONTH('Rent Roll'!$AF23,0),H$3&lt;EOMONTH('Rent Roll'!$AF23,'Rent Roll'!$AG23+1)),1,0))</f>
        <v>0</v>
      </c>
      <c r="I401" s="560">
        <f>IF('Rent Roll'!$AD23=0,0,IF(AND(I$3&gt;EOMONTH('Rent Roll'!$AF23,0),I$3&lt;EOMONTH('Rent Roll'!$AF23,'Rent Roll'!$AG23+1)),1,0))</f>
        <v>0</v>
      </c>
      <c r="J401" s="560">
        <f>IF('Rent Roll'!$AD23=0,0,IF(AND(J$3&gt;EOMONTH('Rent Roll'!$AF23,0),J$3&lt;EOMONTH('Rent Roll'!$AF23,'Rent Roll'!$AG23+1)),1,0))</f>
        <v>0</v>
      </c>
      <c r="K401" s="560">
        <f>IF('Rent Roll'!$AD23=0,0,IF(AND(K$3&gt;EOMONTH('Rent Roll'!$AF23,0),K$3&lt;EOMONTH('Rent Roll'!$AF23,'Rent Roll'!$AG23+1)),1,0))</f>
        <v>0</v>
      </c>
      <c r="L401" s="560">
        <f>IF('Rent Roll'!$AD23=0,0,IF(AND(L$3&gt;EOMONTH('Rent Roll'!$AF23,0),L$3&lt;EOMONTH('Rent Roll'!$AF23,'Rent Roll'!$AG23+1)),1,0))</f>
        <v>0</v>
      </c>
      <c r="M401" s="560">
        <f>IF('Rent Roll'!$AD23=0,0,IF(AND(M$3&gt;EOMONTH('Rent Roll'!$AF23,0),M$3&lt;EOMONTH('Rent Roll'!$AF23,'Rent Roll'!$AG23+1)),1,0))</f>
        <v>0</v>
      </c>
      <c r="N401" s="560">
        <f>IF('Rent Roll'!$AD23=0,0,IF(AND(N$3&gt;EOMONTH('Rent Roll'!$AF23,0),N$3&lt;EOMONTH('Rent Roll'!$AF23,'Rent Roll'!$AG23+1)),1,0))</f>
        <v>0</v>
      </c>
      <c r="O401" s="560">
        <f>IF('Rent Roll'!$AD23=0,0,IF(AND(O$3&gt;EOMONTH('Rent Roll'!$AF23,0),O$3&lt;EOMONTH('Rent Roll'!$AF23,'Rent Roll'!$AG23+1)),1,0))</f>
        <v>0</v>
      </c>
      <c r="P401" s="560">
        <f>IF('Rent Roll'!$AD23=0,0,IF(AND(P$3&gt;EOMONTH('Rent Roll'!$AF23,0),P$3&lt;EOMONTH('Rent Roll'!$AF23,'Rent Roll'!$AG23+1)),1,0))</f>
        <v>0</v>
      </c>
      <c r="Q401" s="560">
        <f>IF('Rent Roll'!$AD23=0,0,IF(AND(Q$3&gt;EOMONTH('Rent Roll'!$AF23,0),Q$3&lt;EOMONTH('Rent Roll'!$AF23,'Rent Roll'!$AG23+1)),1,0))</f>
        <v>0</v>
      </c>
      <c r="R401" s="765">
        <f>IF('Rent Roll'!$AD23=0,0,IF(AND(R$3&gt;EOMONTH('Rent Roll'!$AF23,0),R$3&lt;EOMONTH('Rent Roll'!$AF23,'Rent Roll'!$AG23+1)),1,0))</f>
        <v>0</v>
      </c>
      <c r="S401" s="766">
        <f>IF('Rent Roll'!$AD23=0,0,IF(AND(S$3&gt;EOMONTH('Rent Roll'!$AF23,0),S$3&lt;EOMONTH('Rent Roll'!$AF23,'Rent Roll'!$AG23+1)),1,0))</f>
        <v>0</v>
      </c>
      <c r="T401" s="560">
        <f>IF('Rent Roll'!$AD23=0,0,IF(AND(T$3&gt;EOMONTH('Rent Roll'!$AF23,0),T$3&lt;EOMONTH('Rent Roll'!$AF23,'Rent Roll'!$AG23+1)),1,0))</f>
        <v>0</v>
      </c>
      <c r="U401" s="560">
        <f>IF('Rent Roll'!$AD23=0,0,IF(AND(U$3&gt;EOMONTH('Rent Roll'!$AF23,0),U$3&lt;EOMONTH('Rent Roll'!$AF23,'Rent Roll'!$AG23+1)),1,0))</f>
        <v>0</v>
      </c>
      <c r="V401" s="560">
        <f>IF('Rent Roll'!$AD23=0,0,IF(AND(V$3&gt;EOMONTH('Rent Roll'!$AF23,0),V$3&lt;EOMONTH('Rent Roll'!$AF23,'Rent Roll'!$AG23+1)),1,0))</f>
        <v>0</v>
      </c>
      <c r="W401" s="560">
        <f>IF('Rent Roll'!$AD23=0,0,IF(AND(W$3&gt;EOMONTH('Rent Roll'!$AF23,0),W$3&lt;EOMONTH('Rent Roll'!$AF23,'Rent Roll'!$AG23+1)),1,0))</f>
        <v>0</v>
      </c>
      <c r="X401" s="560">
        <f>IF('Rent Roll'!$AD23=0,0,IF(AND(X$3&gt;EOMONTH('Rent Roll'!$AF23,0),X$3&lt;EOMONTH('Rent Roll'!$AF23,'Rent Roll'!$AG23+1)),1,0))</f>
        <v>0</v>
      </c>
      <c r="Y401" s="560">
        <f>IF('Rent Roll'!$AD23=0,0,IF(AND(Y$3&gt;EOMONTH('Rent Roll'!$AF23,0),Y$3&lt;EOMONTH('Rent Roll'!$AF23,'Rent Roll'!$AG23+1)),1,0))</f>
        <v>0</v>
      </c>
      <c r="Z401" s="560">
        <f>IF('Rent Roll'!$AD23=0,0,IF(AND(Z$3&gt;EOMONTH('Rent Roll'!$AF23,0),Z$3&lt;EOMONTH('Rent Roll'!$AF23,'Rent Roll'!$AG23+1)),1,0))</f>
        <v>0</v>
      </c>
      <c r="AA401" s="560">
        <f>IF('Rent Roll'!$AD23=0,0,IF(AND(AA$3&gt;EOMONTH('Rent Roll'!$AF23,0),AA$3&lt;EOMONTH('Rent Roll'!$AF23,'Rent Roll'!$AG23+1)),1,0))</f>
        <v>0</v>
      </c>
      <c r="AB401" s="560">
        <f>IF('Rent Roll'!$AD23=0,0,IF(AND(AB$3&gt;EOMONTH('Rent Roll'!$AF23,0),AB$3&lt;EOMONTH('Rent Roll'!$AF23,'Rent Roll'!$AG23+1)),1,0))</f>
        <v>0</v>
      </c>
      <c r="AC401" s="560">
        <f>IF('Rent Roll'!$AD23=0,0,IF(AND(AC$3&gt;EOMONTH('Rent Roll'!$AF23,0),AC$3&lt;EOMONTH('Rent Roll'!$AF23,'Rent Roll'!$AG23+1)),1,0))</f>
        <v>0</v>
      </c>
      <c r="AD401" s="765">
        <f>IF('Rent Roll'!$AD23=0,0,IF(AND(AD$3&gt;EOMONTH('Rent Roll'!$AF23,0),AD$3&lt;EOMONTH('Rent Roll'!$AF23,'Rent Roll'!$AG23+1)),1,0))</f>
        <v>0</v>
      </c>
      <c r="AE401" s="766">
        <f>IF('Rent Roll'!$AD23=0,0,IF(AND(AE$3&gt;EOMONTH('Rent Roll'!$AF23,0),AE$3&lt;EOMONTH('Rent Roll'!$AF23,'Rent Roll'!$AG23+1)),1,0))</f>
        <v>0</v>
      </c>
      <c r="AF401" s="560">
        <f>IF('Rent Roll'!$AD23=0,0,IF(AND(AF$3&gt;EOMONTH('Rent Roll'!$AF23,0),AF$3&lt;EOMONTH('Rent Roll'!$AF23,'Rent Roll'!$AG23+1)),1,0))</f>
        <v>0</v>
      </c>
      <c r="AG401" s="560">
        <f>IF('Rent Roll'!$AD23=0,0,IF(AND(AG$3&gt;EOMONTH('Rent Roll'!$AF23,0),AG$3&lt;EOMONTH('Rent Roll'!$AF23,'Rent Roll'!$AG23+1)),1,0))</f>
        <v>0</v>
      </c>
      <c r="AH401" s="560">
        <f>IF('Rent Roll'!$AD23=0,0,IF(AND(AH$3&gt;EOMONTH('Rent Roll'!$AF23,0),AH$3&lt;EOMONTH('Rent Roll'!$AF23,'Rent Roll'!$AG23+1)),1,0))</f>
        <v>0</v>
      </c>
      <c r="AI401" s="560">
        <f>IF('Rent Roll'!$AD23=0,0,IF(AND(AI$3&gt;EOMONTH('Rent Roll'!$AF23,0),AI$3&lt;EOMONTH('Rent Roll'!$AF23,'Rent Roll'!$AG23+1)),1,0))</f>
        <v>0</v>
      </c>
      <c r="AJ401" s="560">
        <f>IF('Rent Roll'!$AD23=0,0,IF(AND(AJ$3&gt;EOMONTH('Rent Roll'!$AF23,0),AJ$3&lt;EOMONTH('Rent Roll'!$AF23,'Rent Roll'!$AG23+1)),1,0))</f>
        <v>0</v>
      </c>
      <c r="AK401" s="560">
        <f>IF('Rent Roll'!$AD23=0,0,IF(AND(AK$3&gt;EOMONTH('Rent Roll'!$AF23,0),AK$3&lt;EOMONTH('Rent Roll'!$AF23,'Rent Roll'!$AG23+1)),1,0))</f>
        <v>0</v>
      </c>
      <c r="AL401" s="560">
        <f>IF('Rent Roll'!$AD23=0,0,IF(AND(AL$3&gt;EOMONTH('Rent Roll'!$AF23,0),AL$3&lt;EOMONTH('Rent Roll'!$AF23,'Rent Roll'!$AG23+1)),1,0))</f>
        <v>0</v>
      </c>
      <c r="AM401" s="560">
        <f>IF('Rent Roll'!$AD23=0,0,IF(AND(AM$3&gt;EOMONTH('Rent Roll'!$AF23,0),AM$3&lt;EOMONTH('Rent Roll'!$AF23,'Rent Roll'!$AG23+1)),1,0))</f>
        <v>0</v>
      </c>
      <c r="AN401" s="560">
        <f>IF('Rent Roll'!$AD23=0,0,IF(AND(AN$3&gt;EOMONTH('Rent Roll'!$AF23,0),AN$3&lt;EOMONTH('Rent Roll'!$AF23,'Rent Roll'!$AG23+1)),1,0))</f>
        <v>0</v>
      </c>
      <c r="AO401" s="560">
        <f>IF('Rent Roll'!$AD23=0,0,IF(AND(AO$3&gt;EOMONTH('Rent Roll'!$AF23,0),AO$3&lt;EOMONTH('Rent Roll'!$AF23,'Rent Roll'!$AG23+1)),1,0))</f>
        <v>0</v>
      </c>
      <c r="AP401" s="765">
        <f>IF('Rent Roll'!$AD23=0,0,IF(AND(AP$3&gt;EOMONTH('Rent Roll'!$AF23,0),AP$3&lt;EOMONTH('Rent Roll'!$AF23,'Rent Roll'!$AG23+1)),1,0))</f>
        <v>0</v>
      </c>
      <c r="AQ401" s="766">
        <f>IF('Rent Roll'!$AD23=0,0,IF(AND(AQ$3&gt;EOMONTH('Rent Roll'!$AF23,0),AQ$3&lt;EOMONTH('Rent Roll'!$AF23,'Rent Roll'!$AG23+1)),1,0))</f>
        <v>0</v>
      </c>
      <c r="AR401" s="560">
        <f>IF('Rent Roll'!$AD23=0,0,IF(AND(AR$3&gt;EOMONTH('Rent Roll'!$AF23,0),AR$3&lt;EOMONTH('Rent Roll'!$AF23,'Rent Roll'!$AG23+1)),1,0))</f>
        <v>0</v>
      </c>
      <c r="AS401" s="560">
        <f>IF('Rent Roll'!$AD23=0,0,IF(AND(AS$3&gt;EOMONTH('Rent Roll'!$AF23,0),AS$3&lt;EOMONTH('Rent Roll'!$AF23,'Rent Roll'!$AG23+1)),1,0))</f>
        <v>0</v>
      </c>
      <c r="AT401" s="560">
        <f>IF('Rent Roll'!$AD23=0,0,IF(AND(AT$3&gt;EOMONTH('Rent Roll'!$AF23,0),AT$3&lt;EOMONTH('Rent Roll'!$AF23,'Rent Roll'!$AG23+1)),1,0))</f>
        <v>0</v>
      </c>
      <c r="AU401" s="560">
        <f>IF('Rent Roll'!$AD23=0,0,IF(AND(AU$3&gt;EOMONTH('Rent Roll'!$AF23,0),AU$3&lt;EOMONTH('Rent Roll'!$AF23,'Rent Roll'!$AG23+1)),1,0))</f>
        <v>0</v>
      </c>
      <c r="AV401" s="560">
        <f>IF('Rent Roll'!$AD23=0,0,IF(AND(AV$3&gt;EOMONTH('Rent Roll'!$AF23,0),AV$3&lt;EOMONTH('Rent Roll'!$AF23,'Rent Roll'!$AG23+1)),1,0))</f>
        <v>0</v>
      </c>
      <c r="AW401" s="560">
        <f>IF('Rent Roll'!$AD23=0,0,IF(AND(AW$3&gt;EOMONTH('Rent Roll'!$AF23,0),AW$3&lt;EOMONTH('Rent Roll'!$AF23,'Rent Roll'!$AG23+1)),1,0))</f>
        <v>0</v>
      </c>
      <c r="AX401" s="560">
        <f>IF('Rent Roll'!$AD23=0,0,IF(AND(AX$3&gt;EOMONTH('Rent Roll'!$AF23,0),AX$3&lt;EOMONTH('Rent Roll'!$AF23,'Rent Roll'!$AG23+1)),1,0))</f>
        <v>0</v>
      </c>
      <c r="AY401" s="560">
        <f>IF('Rent Roll'!$AD23=0,0,IF(AND(AY$3&gt;EOMONTH('Rent Roll'!$AF23,0),AY$3&lt;EOMONTH('Rent Roll'!$AF23,'Rent Roll'!$AG23+1)),1,0))</f>
        <v>0</v>
      </c>
      <c r="AZ401" s="560">
        <f>IF('Rent Roll'!$AD23=0,0,IF(AND(AZ$3&gt;EOMONTH('Rent Roll'!$AF23,0),AZ$3&lt;EOMONTH('Rent Roll'!$AF23,'Rent Roll'!$AG23+1)),1,0))</f>
        <v>0</v>
      </c>
      <c r="BA401" s="560">
        <f>IF('Rent Roll'!$AD23=0,0,IF(AND(BA$3&gt;EOMONTH('Rent Roll'!$AF23,0),BA$3&lt;EOMONTH('Rent Roll'!$AF23,'Rent Roll'!$AG23+1)),1,0))</f>
        <v>0</v>
      </c>
      <c r="BB401" s="765">
        <f>IF('Rent Roll'!$AD23=0,0,IF(AND(BB$3&gt;EOMONTH('Rent Roll'!$AF23,0),BB$3&lt;EOMONTH('Rent Roll'!$AF23,'Rent Roll'!$AG23+1)),1,0))</f>
        <v>0</v>
      </c>
      <c r="BC401" s="766">
        <f>IF('Rent Roll'!$AD23=0,0,IF(AND(BC$3&gt;EOMONTH('Rent Roll'!$AF23,0),BC$3&lt;EOMONTH('Rent Roll'!$AF23,'Rent Roll'!$AG23+1)),1,0))</f>
        <v>0</v>
      </c>
      <c r="BD401" s="560">
        <f>IF('Rent Roll'!$AD23=0,0,IF(AND(BD$3&gt;EOMONTH('Rent Roll'!$AF23,0),BD$3&lt;EOMONTH('Rent Roll'!$AF23,'Rent Roll'!$AG23+1)),1,0))</f>
        <v>0</v>
      </c>
      <c r="BE401" s="560">
        <f>IF('Rent Roll'!$AD23=0,0,IF(AND(BE$3&gt;EOMONTH('Rent Roll'!$AF23,0),BE$3&lt;EOMONTH('Rent Roll'!$AF23,'Rent Roll'!$AG23+1)),1,0))</f>
        <v>0</v>
      </c>
      <c r="BF401" s="560">
        <f>IF('Rent Roll'!$AD23=0,0,IF(AND(BF$3&gt;EOMONTH('Rent Roll'!$AF23,0),BF$3&lt;EOMONTH('Rent Roll'!$AF23,'Rent Roll'!$AG23+1)),1,0))</f>
        <v>0</v>
      </c>
      <c r="BG401" s="560">
        <f>IF('Rent Roll'!$AD23=0,0,IF(AND(BG$3&gt;EOMONTH('Rent Roll'!$AF23,0),BG$3&lt;EOMONTH('Rent Roll'!$AF23,'Rent Roll'!$AG23+1)),1,0))</f>
        <v>0</v>
      </c>
      <c r="BH401" s="560">
        <f>IF('Rent Roll'!$AD23=0,0,IF(AND(BH$3&gt;EOMONTH('Rent Roll'!$AF23,0),BH$3&lt;EOMONTH('Rent Roll'!$AF23,'Rent Roll'!$AG23+1)),1,0))</f>
        <v>0</v>
      </c>
      <c r="BI401" s="560">
        <f>IF('Rent Roll'!$AD23=0,0,IF(AND(BI$3&gt;EOMONTH('Rent Roll'!$AF23,0),BI$3&lt;EOMONTH('Rent Roll'!$AF23,'Rent Roll'!$AG23+1)),1,0))</f>
        <v>0</v>
      </c>
      <c r="BJ401" s="560">
        <f>IF('Rent Roll'!$AD23=0,0,IF(AND(BJ$3&gt;EOMONTH('Rent Roll'!$AF23,0),BJ$3&lt;EOMONTH('Rent Roll'!$AF23,'Rent Roll'!$AG23+1)),1,0))</f>
        <v>0</v>
      </c>
      <c r="BK401" s="560">
        <f>IF('Rent Roll'!$AD23=0,0,IF(AND(BK$3&gt;EOMONTH('Rent Roll'!$AF23,0),BK$3&lt;EOMONTH('Rent Roll'!$AF23,'Rent Roll'!$AG23+1)),1,0))</f>
        <v>0</v>
      </c>
      <c r="BL401" s="560">
        <f>IF('Rent Roll'!$AD23=0,0,IF(AND(BL$3&gt;EOMONTH('Rent Roll'!$AF23,0),BL$3&lt;EOMONTH('Rent Roll'!$AF23,'Rent Roll'!$AG23+1)),1,0))</f>
        <v>0</v>
      </c>
      <c r="BM401" s="560">
        <f>IF('Rent Roll'!$AD23=0,0,IF(AND(BM$3&gt;EOMONTH('Rent Roll'!$AF23,0),BM$3&lt;EOMONTH('Rent Roll'!$AF23,'Rent Roll'!$AG23+1)),1,0))</f>
        <v>0</v>
      </c>
      <c r="BN401" s="765">
        <f>IF('Rent Roll'!$AD23=0,0,IF(AND(BN$3&gt;EOMONTH('Rent Roll'!$AF23,0),BN$3&lt;EOMONTH('Rent Roll'!$AF23,'Rent Roll'!$AG23+1)),1,0))</f>
        <v>0</v>
      </c>
      <c r="BO401" s="766">
        <f>IF('Rent Roll'!$AD23=0,0,IF(AND(BO$3&gt;EOMONTH('Rent Roll'!$AF23,0),BO$3&lt;EOMONTH('Rent Roll'!$AF23,'Rent Roll'!$AG23+1)),1,0))</f>
        <v>0</v>
      </c>
      <c r="BP401" s="560">
        <f>IF('Rent Roll'!$AD23=0,0,IF(AND(BP$3&gt;EOMONTH('Rent Roll'!$AF23,0),BP$3&lt;EOMONTH('Rent Roll'!$AF23,'Rent Roll'!$AG23+1)),1,0))</f>
        <v>0</v>
      </c>
      <c r="BQ401" s="560">
        <f>IF('Rent Roll'!$AD23=0,0,IF(AND(BQ$3&gt;EOMONTH('Rent Roll'!$AF23,0),BQ$3&lt;EOMONTH('Rent Roll'!$AF23,'Rent Roll'!$AG23+1)),1,0))</f>
        <v>0</v>
      </c>
      <c r="BR401" s="560">
        <f>IF('Rent Roll'!$AD23=0,0,IF(AND(BR$3&gt;EOMONTH('Rent Roll'!$AF23,0),BR$3&lt;EOMONTH('Rent Roll'!$AF23,'Rent Roll'!$AG23+1)),1,0))</f>
        <v>0</v>
      </c>
      <c r="BS401" s="560">
        <f>IF('Rent Roll'!$AD23=0,0,IF(AND(BS$3&gt;EOMONTH('Rent Roll'!$AF23,0),BS$3&lt;EOMONTH('Rent Roll'!$AF23,'Rent Roll'!$AG23+1)),1,0))</f>
        <v>0</v>
      </c>
      <c r="BT401" s="560">
        <f>IF('Rent Roll'!$AD23=0,0,IF(AND(BT$3&gt;EOMONTH('Rent Roll'!$AF23,0),BT$3&lt;EOMONTH('Rent Roll'!$AF23,'Rent Roll'!$AG23+1)),1,0))</f>
        <v>0</v>
      </c>
      <c r="BU401" s="560">
        <f>IF('Rent Roll'!$AD23=0,0,IF(AND(BU$3&gt;EOMONTH('Rent Roll'!$AF23,0),BU$3&lt;EOMONTH('Rent Roll'!$AF23,'Rent Roll'!$AG23+1)),1,0))</f>
        <v>0</v>
      </c>
      <c r="BV401" s="560">
        <f>IF('Rent Roll'!$AD23=0,0,IF(AND(BV$3&gt;EOMONTH('Rent Roll'!$AF23,0),BV$3&lt;EOMONTH('Rent Roll'!$AF23,'Rent Roll'!$AG23+1)),1,0))</f>
        <v>0</v>
      </c>
      <c r="BW401" s="560">
        <f>IF('Rent Roll'!$AD23=0,0,IF(AND(BW$3&gt;EOMONTH('Rent Roll'!$AF23,0),BW$3&lt;EOMONTH('Rent Roll'!$AF23,'Rent Roll'!$AG23+1)),1,0))</f>
        <v>0</v>
      </c>
      <c r="BX401" s="560">
        <f>IF('Rent Roll'!$AD23=0,0,IF(AND(BX$3&gt;EOMONTH('Rent Roll'!$AF23,0),BX$3&lt;EOMONTH('Rent Roll'!$AF23,'Rent Roll'!$AG23+1)),1,0))</f>
        <v>0</v>
      </c>
      <c r="BY401" s="560">
        <f>IF('Rent Roll'!$AD23=0,0,IF(AND(BY$3&gt;EOMONTH('Rent Roll'!$AF23,0),BY$3&lt;EOMONTH('Rent Roll'!$AF23,'Rent Roll'!$AG23+1)),1,0))</f>
        <v>0</v>
      </c>
      <c r="BZ401" s="765">
        <f>IF('Rent Roll'!$AD23=0,0,IF(AND(BZ$3&gt;EOMONTH('Rent Roll'!$AF23,0),BZ$3&lt;EOMONTH('Rent Roll'!$AF23,'Rent Roll'!$AG23+1)),1,0))</f>
        <v>0</v>
      </c>
      <c r="CA401" s="766">
        <f>IF('Rent Roll'!$AD23=0,0,IF(AND(CA$3&gt;EOMONTH('Rent Roll'!$AF23,0),CA$3&lt;EOMONTH('Rent Roll'!$AF23,'Rent Roll'!$AG23+1)),1,0))</f>
        <v>0</v>
      </c>
      <c r="CB401" s="560">
        <f>IF('Rent Roll'!$AD23=0,0,IF(AND(CB$3&gt;EOMONTH('Rent Roll'!$AF23,0),CB$3&lt;EOMONTH('Rent Roll'!$AF23,'Rent Roll'!$AG23+1)),1,0))</f>
        <v>0</v>
      </c>
      <c r="CC401" s="560">
        <f>IF('Rent Roll'!$AD23=0,0,IF(AND(CC$3&gt;EOMONTH('Rent Roll'!$AF23,0),CC$3&lt;EOMONTH('Rent Roll'!$AF23,'Rent Roll'!$AG23+1)),1,0))</f>
        <v>0</v>
      </c>
      <c r="CD401" s="560">
        <f>IF('Rent Roll'!$AD23=0,0,IF(AND(CD$3&gt;EOMONTH('Rent Roll'!$AF23,0),CD$3&lt;EOMONTH('Rent Roll'!$AF23,'Rent Roll'!$AG23+1)),1,0))</f>
        <v>0</v>
      </c>
      <c r="CE401" s="560">
        <f>IF('Rent Roll'!$AD23=0,0,IF(AND(CE$3&gt;EOMONTH('Rent Roll'!$AF23,0),CE$3&lt;EOMONTH('Rent Roll'!$AF23,'Rent Roll'!$AG23+1)),1,0))</f>
        <v>0</v>
      </c>
      <c r="CF401" s="560">
        <f>IF('Rent Roll'!$AD23=0,0,IF(AND(CF$3&gt;EOMONTH('Rent Roll'!$AF23,0),CF$3&lt;EOMONTH('Rent Roll'!$AF23,'Rent Roll'!$AG23+1)),1,0))</f>
        <v>0</v>
      </c>
      <c r="CG401" s="560">
        <f>IF('Rent Roll'!$AD23=0,0,IF(AND(CG$3&gt;EOMONTH('Rent Roll'!$AF23,0),CG$3&lt;EOMONTH('Rent Roll'!$AF23,'Rent Roll'!$AG23+1)),1,0))</f>
        <v>0</v>
      </c>
      <c r="CH401" s="560">
        <f>IF('Rent Roll'!$AD23=0,0,IF(AND(CH$3&gt;EOMONTH('Rent Roll'!$AF23,0),CH$3&lt;EOMONTH('Rent Roll'!$AF23,'Rent Roll'!$AG23+1)),1,0))</f>
        <v>0</v>
      </c>
      <c r="CI401" s="560">
        <f>IF('Rent Roll'!$AD23=0,0,IF(AND(CI$3&gt;EOMONTH('Rent Roll'!$AF23,0),CI$3&lt;EOMONTH('Rent Roll'!$AF23,'Rent Roll'!$AG23+1)),1,0))</f>
        <v>0</v>
      </c>
      <c r="CJ401" s="560">
        <f>IF('Rent Roll'!$AD23=0,0,IF(AND(CJ$3&gt;EOMONTH('Rent Roll'!$AF23,0),CJ$3&lt;EOMONTH('Rent Roll'!$AF23,'Rent Roll'!$AG23+1)),1,0))</f>
        <v>0</v>
      </c>
      <c r="CK401" s="560">
        <f>IF('Rent Roll'!$AD23=0,0,IF(AND(CK$3&gt;EOMONTH('Rent Roll'!$AF23,0),CK$3&lt;EOMONTH('Rent Roll'!$AF23,'Rent Roll'!$AG23+1)),1,0))</f>
        <v>0</v>
      </c>
      <c r="CL401" s="765">
        <f>IF('Rent Roll'!$AD23=0,0,IF(AND(CL$3&gt;EOMONTH('Rent Roll'!$AF23,0),CL$3&lt;EOMONTH('Rent Roll'!$AF23,'Rent Roll'!$AG23+1)),1,0))</f>
        <v>0</v>
      </c>
      <c r="CM401" s="766">
        <f>IF('Rent Roll'!$AD23=0,0,IF(AND(CM$3&gt;EOMONTH('Rent Roll'!$AF23,0),CM$3&lt;EOMONTH('Rent Roll'!$AF23,'Rent Roll'!$AG23+1)),1,0))</f>
        <v>0</v>
      </c>
      <c r="CN401" s="560">
        <f>IF('Rent Roll'!$AD23=0,0,IF(AND(CN$3&gt;EOMONTH('Rent Roll'!$AF23,0),CN$3&lt;EOMONTH('Rent Roll'!$AF23,'Rent Roll'!$AG23+1)),1,0))</f>
        <v>0</v>
      </c>
      <c r="CO401" s="560">
        <f>IF('Rent Roll'!$AD23=0,0,IF(AND(CO$3&gt;EOMONTH('Rent Roll'!$AF23,0),CO$3&lt;EOMONTH('Rent Roll'!$AF23,'Rent Roll'!$AG23+1)),1,0))</f>
        <v>0</v>
      </c>
      <c r="CP401" s="560">
        <f>IF('Rent Roll'!$AD23=0,0,IF(AND(CP$3&gt;EOMONTH('Rent Roll'!$AF23,0),CP$3&lt;EOMONTH('Rent Roll'!$AF23,'Rent Roll'!$AG23+1)),1,0))</f>
        <v>0</v>
      </c>
      <c r="CQ401" s="560">
        <f>IF('Rent Roll'!$AD23=0,0,IF(AND(CQ$3&gt;EOMONTH('Rent Roll'!$AF23,0),CQ$3&lt;EOMONTH('Rent Roll'!$AF23,'Rent Roll'!$AG23+1)),1,0))</f>
        <v>0</v>
      </c>
      <c r="CR401" s="560">
        <f>IF('Rent Roll'!$AD23=0,0,IF(AND(CR$3&gt;EOMONTH('Rent Roll'!$AF23,0),CR$3&lt;EOMONTH('Rent Roll'!$AF23,'Rent Roll'!$AG23+1)),1,0))</f>
        <v>0</v>
      </c>
      <c r="CS401" s="560">
        <f>IF('Rent Roll'!$AD23=0,0,IF(AND(CS$3&gt;EOMONTH('Rent Roll'!$AF23,0),CS$3&lt;EOMONTH('Rent Roll'!$AF23,'Rent Roll'!$AG23+1)),1,0))</f>
        <v>0</v>
      </c>
      <c r="CT401" s="560">
        <f>IF('Rent Roll'!$AD23=0,0,IF(AND(CT$3&gt;EOMONTH('Rent Roll'!$AF23,0),CT$3&lt;EOMONTH('Rent Roll'!$AF23,'Rent Roll'!$AG23+1)),1,0))</f>
        <v>0</v>
      </c>
      <c r="CU401" s="560">
        <f>IF('Rent Roll'!$AD23=0,0,IF(AND(CU$3&gt;EOMONTH('Rent Roll'!$AF23,0),CU$3&lt;EOMONTH('Rent Roll'!$AF23,'Rent Roll'!$AG23+1)),1,0))</f>
        <v>0</v>
      </c>
      <c r="CV401" s="560">
        <f>IF('Rent Roll'!$AD23=0,0,IF(AND(CV$3&gt;EOMONTH('Rent Roll'!$AF23,0),CV$3&lt;EOMONTH('Rent Roll'!$AF23,'Rent Roll'!$AG23+1)),1,0))</f>
        <v>0</v>
      </c>
      <c r="CW401" s="560">
        <f>IF('Rent Roll'!$AD23=0,0,IF(AND(CW$3&gt;EOMONTH('Rent Roll'!$AF23,0),CW$3&lt;EOMONTH('Rent Roll'!$AF23,'Rent Roll'!$AG23+1)),1,0))</f>
        <v>0</v>
      </c>
      <c r="CX401" s="765">
        <f>IF('Rent Roll'!$AD23=0,0,IF(AND(CX$3&gt;EOMONTH('Rent Roll'!$AF23,0),CX$3&lt;EOMONTH('Rent Roll'!$AF23,'Rent Roll'!$AG23+1)),1,0))</f>
        <v>0</v>
      </c>
      <c r="CY401" s="766">
        <f>IF('Rent Roll'!$AD23=0,0,IF(AND(CY$3&gt;EOMONTH('Rent Roll'!$AF23,0),CY$3&lt;EOMONTH('Rent Roll'!$AF23,'Rent Roll'!$AG23+1)),1,0))</f>
        <v>0</v>
      </c>
      <c r="CZ401" s="560">
        <f>IF('Rent Roll'!$AD23=0,0,IF(AND(CZ$3&gt;EOMONTH('Rent Roll'!$AF23,0),CZ$3&lt;EOMONTH('Rent Roll'!$AF23,'Rent Roll'!$AG23+1)),1,0))</f>
        <v>0</v>
      </c>
      <c r="DA401" s="560">
        <f>IF('Rent Roll'!$AD23=0,0,IF(AND(DA$3&gt;EOMONTH('Rent Roll'!$AF23,0),DA$3&lt;EOMONTH('Rent Roll'!$AF23,'Rent Roll'!$AG23+1)),1,0))</f>
        <v>0</v>
      </c>
      <c r="DB401" s="560">
        <f>IF('Rent Roll'!$AD23=0,0,IF(AND(DB$3&gt;EOMONTH('Rent Roll'!$AF23,0),DB$3&lt;EOMONTH('Rent Roll'!$AF23,'Rent Roll'!$AG23+1)),1,0))</f>
        <v>0</v>
      </c>
      <c r="DC401" s="560">
        <f>IF('Rent Roll'!$AD23=0,0,IF(AND(DC$3&gt;EOMONTH('Rent Roll'!$AF23,0),DC$3&lt;EOMONTH('Rent Roll'!$AF23,'Rent Roll'!$AG23+1)),1,0))</f>
        <v>0</v>
      </c>
      <c r="DD401" s="560">
        <f>IF('Rent Roll'!$AD23=0,0,IF(AND(DD$3&gt;EOMONTH('Rent Roll'!$AF23,0),DD$3&lt;EOMONTH('Rent Roll'!$AF23,'Rent Roll'!$AG23+1)),1,0))</f>
        <v>0</v>
      </c>
      <c r="DE401" s="560">
        <f>IF('Rent Roll'!$AD23=0,0,IF(AND(DE$3&gt;EOMONTH('Rent Roll'!$AF23,0),DE$3&lt;EOMONTH('Rent Roll'!$AF23,'Rent Roll'!$AG23+1)),1,0))</f>
        <v>0</v>
      </c>
      <c r="DF401" s="560">
        <f>IF('Rent Roll'!$AD23=0,0,IF(AND(DF$3&gt;EOMONTH('Rent Roll'!$AF23,0),DF$3&lt;EOMONTH('Rent Roll'!$AF23,'Rent Roll'!$AG23+1)),1,0))</f>
        <v>0</v>
      </c>
      <c r="DG401" s="560">
        <f>IF('Rent Roll'!$AD23=0,0,IF(AND(DG$3&gt;EOMONTH('Rent Roll'!$AF23,0),DG$3&lt;EOMONTH('Rent Roll'!$AF23,'Rent Roll'!$AG23+1)),1,0))</f>
        <v>0</v>
      </c>
      <c r="DH401" s="560">
        <f>IF('Rent Roll'!$AD23=0,0,IF(AND(DH$3&gt;EOMONTH('Rent Roll'!$AF23,0),DH$3&lt;EOMONTH('Rent Roll'!$AF23,'Rent Roll'!$AG23+1)),1,0))</f>
        <v>0</v>
      </c>
      <c r="DI401" s="560">
        <f>IF('Rent Roll'!$AD23=0,0,IF(AND(DI$3&gt;EOMONTH('Rent Roll'!$AF23,0),DI$3&lt;EOMONTH('Rent Roll'!$AF23,'Rent Roll'!$AG23+1)),1,0))</f>
        <v>0</v>
      </c>
      <c r="DJ401" s="765">
        <f>IF('Rent Roll'!$AD23=0,0,IF(AND(DJ$3&gt;EOMONTH('Rent Roll'!$AF23,0),DJ$3&lt;EOMONTH('Rent Roll'!$AF23,'Rent Roll'!$AG23+1)),1,0))</f>
        <v>0</v>
      </c>
      <c r="DK401" s="766">
        <f>IF('Rent Roll'!$AD23=0,0,IF(AND(DK$3&gt;EOMONTH('Rent Roll'!$AF23,0),DK$3&lt;EOMONTH('Rent Roll'!$AF23,'Rent Roll'!$AG23+1)),1,0))</f>
        <v>0</v>
      </c>
      <c r="DL401" s="560">
        <f>IF('Rent Roll'!$AD23=0,0,IF(AND(DL$3&gt;EOMONTH('Rent Roll'!$AF23,0),DL$3&lt;EOMONTH('Rent Roll'!$AF23,'Rent Roll'!$AG23+1)),1,0))</f>
        <v>0</v>
      </c>
      <c r="DM401" s="560">
        <f>IF('Rent Roll'!$AD23=0,0,IF(AND(DM$3&gt;EOMONTH('Rent Roll'!$AF23,0),DM$3&lt;EOMONTH('Rent Roll'!$AF23,'Rent Roll'!$AG23+1)),1,0))</f>
        <v>0</v>
      </c>
      <c r="DN401" s="560">
        <f>IF('Rent Roll'!$AD23=0,0,IF(AND(DN$3&gt;EOMONTH('Rent Roll'!$AF23,0),DN$3&lt;EOMONTH('Rent Roll'!$AF23,'Rent Roll'!$AG23+1)),1,0))</f>
        <v>0</v>
      </c>
      <c r="DO401" s="560">
        <f>IF('Rent Roll'!$AD23=0,0,IF(AND(DO$3&gt;EOMONTH('Rent Roll'!$AF23,0),DO$3&lt;EOMONTH('Rent Roll'!$AF23,'Rent Roll'!$AG23+1)),1,0))</f>
        <v>0</v>
      </c>
      <c r="DP401" s="560">
        <f>IF('Rent Roll'!$AD23=0,0,IF(AND(DP$3&gt;EOMONTH('Rent Roll'!$AF23,0),DP$3&lt;EOMONTH('Rent Roll'!$AF23,'Rent Roll'!$AG23+1)),1,0))</f>
        <v>0</v>
      </c>
      <c r="DQ401" s="560">
        <f>IF('Rent Roll'!$AD23=0,0,IF(AND(DQ$3&gt;EOMONTH('Rent Roll'!$AF23,0),DQ$3&lt;EOMONTH('Rent Roll'!$AF23,'Rent Roll'!$AG23+1)),1,0))</f>
        <v>0</v>
      </c>
      <c r="DR401" s="560">
        <f>IF('Rent Roll'!$AD23=0,0,IF(AND(DR$3&gt;EOMONTH('Rent Roll'!$AF23,0),DR$3&lt;EOMONTH('Rent Roll'!$AF23,'Rent Roll'!$AG23+1)),1,0))</f>
        <v>0</v>
      </c>
      <c r="DS401" s="560">
        <f>IF('Rent Roll'!$AD23=0,0,IF(AND(DS$3&gt;EOMONTH('Rent Roll'!$AF23,0),DS$3&lt;EOMONTH('Rent Roll'!$AF23,'Rent Roll'!$AG23+1)),1,0))</f>
        <v>0</v>
      </c>
      <c r="DT401" s="560">
        <f>IF('Rent Roll'!$AD23=0,0,IF(AND(DT$3&gt;EOMONTH('Rent Roll'!$AF23,0),DT$3&lt;EOMONTH('Rent Roll'!$AF23,'Rent Roll'!$AG23+1)),1,0))</f>
        <v>0</v>
      </c>
      <c r="DU401" s="560">
        <f>IF('Rent Roll'!$AD23=0,0,IF(AND(DU$3&gt;EOMONTH('Rent Roll'!$AF23,0),DU$3&lt;EOMONTH('Rent Roll'!$AF23,'Rent Roll'!$AG23+1)),1,0))</f>
        <v>0</v>
      </c>
      <c r="DV401" s="560">
        <f>IF('Rent Roll'!$AD23=0,0,IF(AND(DV$3&gt;EOMONTH('Rent Roll'!$AF23,0),DV$3&lt;EOMONTH('Rent Roll'!$AF23,'Rent Roll'!$AG23+1)),1,0))</f>
        <v>0</v>
      </c>
    </row>
    <row r="402" spans="1:126" s="568" customFormat="1" ht="12" customHeight="1" outlineLevel="1" x14ac:dyDescent="0.4">
      <c r="A402" s="732"/>
      <c r="B402" s="564">
        <f>'Rent Roll'!$B24</f>
        <v>0</v>
      </c>
      <c r="C402" s="575" t="s">
        <v>82</v>
      </c>
      <c r="D402" s="565"/>
      <c r="E402" s="566"/>
      <c r="F402" s="777">
        <f>IF('Rent Roll'!$AD24=0,0,IF(AND(F$3&gt;EOMONTH('Rent Roll'!$AF24,0),F$3&lt;EOMONTH('Rent Roll'!$AF24,'Rent Roll'!$AG24+1)),1,0))</f>
        <v>0</v>
      </c>
      <c r="G402" s="766">
        <f>IF('Rent Roll'!$AD24=0,0,IF(AND(G$3&gt;EOMONTH('Rent Roll'!$AF24,0),G$3&lt;EOMONTH('Rent Roll'!$AF24,'Rent Roll'!$AG24+1)),1,0))</f>
        <v>0</v>
      </c>
      <c r="H402" s="560">
        <f>IF('Rent Roll'!$AD24=0,0,IF(AND(H$3&gt;EOMONTH('Rent Roll'!$AF24,0),H$3&lt;EOMONTH('Rent Roll'!$AF24,'Rent Roll'!$AG24+1)),1,0))</f>
        <v>0</v>
      </c>
      <c r="I402" s="560">
        <f>IF('Rent Roll'!$AD24=0,0,IF(AND(I$3&gt;EOMONTH('Rent Roll'!$AF24,0),I$3&lt;EOMONTH('Rent Roll'!$AF24,'Rent Roll'!$AG24+1)),1,0))</f>
        <v>0</v>
      </c>
      <c r="J402" s="560">
        <f>IF('Rent Roll'!$AD24=0,0,IF(AND(J$3&gt;EOMONTH('Rent Roll'!$AF24,0),J$3&lt;EOMONTH('Rent Roll'!$AF24,'Rent Roll'!$AG24+1)),1,0))</f>
        <v>0</v>
      </c>
      <c r="K402" s="560">
        <f>IF('Rent Roll'!$AD24=0,0,IF(AND(K$3&gt;EOMONTH('Rent Roll'!$AF24,0),K$3&lt;EOMONTH('Rent Roll'!$AF24,'Rent Roll'!$AG24+1)),1,0))</f>
        <v>0</v>
      </c>
      <c r="L402" s="560">
        <f>IF('Rent Roll'!$AD24=0,0,IF(AND(L$3&gt;EOMONTH('Rent Roll'!$AF24,0),L$3&lt;EOMONTH('Rent Roll'!$AF24,'Rent Roll'!$AG24+1)),1,0))</f>
        <v>0</v>
      </c>
      <c r="M402" s="560">
        <f>IF('Rent Roll'!$AD24=0,0,IF(AND(M$3&gt;EOMONTH('Rent Roll'!$AF24,0),M$3&lt;EOMONTH('Rent Roll'!$AF24,'Rent Roll'!$AG24+1)),1,0))</f>
        <v>0</v>
      </c>
      <c r="N402" s="560">
        <f>IF('Rent Roll'!$AD24=0,0,IF(AND(N$3&gt;EOMONTH('Rent Roll'!$AF24,0),N$3&lt;EOMONTH('Rent Roll'!$AF24,'Rent Roll'!$AG24+1)),1,0))</f>
        <v>0</v>
      </c>
      <c r="O402" s="560">
        <f>IF('Rent Roll'!$AD24=0,0,IF(AND(O$3&gt;EOMONTH('Rent Roll'!$AF24,0),O$3&lt;EOMONTH('Rent Roll'!$AF24,'Rent Roll'!$AG24+1)),1,0))</f>
        <v>0</v>
      </c>
      <c r="P402" s="560">
        <f>IF('Rent Roll'!$AD24=0,0,IF(AND(P$3&gt;EOMONTH('Rent Roll'!$AF24,0),P$3&lt;EOMONTH('Rent Roll'!$AF24,'Rent Roll'!$AG24+1)),1,0))</f>
        <v>0</v>
      </c>
      <c r="Q402" s="560">
        <f>IF('Rent Roll'!$AD24=0,0,IF(AND(Q$3&gt;EOMONTH('Rent Roll'!$AF24,0),Q$3&lt;EOMONTH('Rent Roll'!$AF24,'Rent Roll'!$AG24+1)),1,0))</f>
        <v>0</v>
      </c>
      <c r="R402" s="765">
        <f>IF('Rent Roll'!$AD24=0,0,IF(AND(R$3&gt;EOMONTH('Rent Roll'!$AF24,0),R$3&lt;EOMONTH('Rent Roll'!$AF24,'Rent Roll'!$AG24+1)),1,0))</f>
        <v>0</v>
      </c>
      <c r="S402" s="766">
        <f>IF('Rent Roll'!$AD24=0,0,IF(AND(S$3&gt;EOMONTH('Rent Roll'!$AF24,0),S$3&lt;EOMONTH('Rent Roll'!$AF24,'Rent Roll'!$AG24+1)),1,0))</f>
        <v>0</v>
      </c>
      <c r="T402" s="560">
        <f>IF('Rent Roll'!$AD24=0,0,IF(AND(T$3&gt;EOMONTH('Rent Roll'!$AF24,0),T$3&lt;EOMONTH('Rent Roll'!$AF24,'Rent Roll'!$AG24+1)),1,0))</f>
        <v>0</v>
      </c>
      <c r="U402" s="560">
        <f>IF('Rent Roll'!$AD24=0,0,IF(AND(U$3&gt;EOMONTH('Rent Roll'!$AF24,0),U$3&lt;EOMONTH('Rent Roll'!$AF24,'Rent Roll'!$AG24+1)),1,0))</f>
        <v>0</v>
      </c>
      <c r="V402" s="560">
        <f>IF('Rent Roll'!$AD24=0,0,IF(AND(V$3&gt;EOMONTH('Rent Roll'!$AF24,0),V$3&lt;EOMONTH('Rent Roll'!$AF24,'Rent Roll'!$AG24+1)),1,0))</f>
        <v>0</v>
      </c>
      <c r="W402" s="560">
        <f>IF('Rent Roll'!$AD24=0,0,IF(AND(W$3&gt;EOMONTH('Rent Roll'!$AF24,0),W$3&lt;EOMONTH('Rent Roll'!$AF24,'Rent Roll'!$AG24+1)),1,0))</f>
        <v>0</v>
      </c>
      <c r="X402" s="560">
        <f>IF('Rent Roll'!$AD24=0,0,IF(AND(X$3&gt;EOMONTH('Rent Roll'!$AF24,0),X$3&lt;EOMONTH('Rent Roll'!$AF24,'Rent Roll'!$AG24+1)),1,0))</f>
        <v>0</v>
      </c>
      <c r="Y402" s="560">
        <f>IF('Rent Roll'!$AD24=0,0,IF(AND(Y$3&gt;EOMONTH('Rent Roll'!$AF24,0),Y$3&lt;EOMONTH('Rent Roll'!$AF24,'Rent Roll'!$AG24+1)),1,0))</f>
        <v>0</v>
      </c>
      <c r="Z402" s="560">
        <f>IF('Rent Roll'!$AD24=0,0,IF(AND(Z$3&gt;EOMONTH('Rent Roll'!$AF24,0),Z$3&lt;EOMONTH('Rent Roll'!$AF24,'Rent Roll'!$AG24+1)),1,0))</f>
        <v>0</v>
      </c>
      <c r="AA402" s="560">
        <f>IF('Rent Roll'!$AD24=0,0,IF(AND(AA$3&gt;EOMONTH('Rent Roll'!$AF24,0),AA$3&lt;EOMONTH('Rent Roll'!$AF24,'Rent Roll'!$AG24+1)),1,0))</f>
        <v>0</v>
      </c>
      <c r="AB402" s="560">
        <f>IF('Rent Roll'!$AD24=0,0,IF(AND(AB$3&gt;EOMONTH('Rent Roll'!$AF24,0),AB$3&lt;EOMONTH('Rent Roll'!$AF24,'Rent Roll'!$AG24+1)),1,0))</f>
        <v>0</v>
      </c>
      <c r="AC402" s="560">
        <f>IF('Rent Roll'!$AD24=0,0,IF(AND(AC$3&gt;EOMONTH('Rent Roll'!$AF24,0),AC$3&lt;EOMONTH('Rent Roll'!$AF24,'Rent Roll'!$AG24+1)),1,0))</f>
        <v>0</v>
      </c>
      <c r="AD402" s="765">
        <f>IF('Rent Roll'!$AD24=0,0,IF(AND(AD$3&gt;EOMONTH('Rent Roll'!$AF24,0),AD$3&lt;EOMONTH('Rent Roll'!$AF24,'Rent Roll'!$AG24+1)),1,0))</f>
        <v>0</v>
      </c>
      <c r="AE402" s="766">
        <f>IF('Rent Roll'!$AD24=0,0,IF(AND(AE$3&gt;EOMONTH('Rent Roll'!$AF24,0),AE$3&lt;EOMONTH('Rent Roll'!$AF24,'Rent Roll'!$AG24+1)),1,0))</f>
        <v>0</v>
      </c>
      <c r="AF402" s="560">
        <f>IF('Rent Roll'!$AD24=0,0,IF(AND(AF$3&gt;EOMONTH('Rent Roll'!$AF24,0),AF$3&lt;EOMONTH('Rent Roll'!$AF24,'Rent Roll'!$AG24+1)),1,0))</f>
        <v>0</v>
      </c>
      <c r="AG402" s="560">
        <f>IF('Rent Roll'!$AD24=0,0,IF(AND(AG$3&gt;EOMONTH('Rent Roll'!$AF24,0),AG$3&lt;EOMONTH('Rent Roll'!$AF24,'Rent Roll'!$AG24+1)),1,0))</f>
        <v>0</v>
      </c>
      <c r="AH402" s="560">
        <f>IF('Rent Roll'!$AD24=0,0,IF(AND(AH$3&gt;EOMONTH('Rent Roll'!$AF24,0),AH$3&lt;EOMONTH('Rent Roll'!$AF24,'Rent Roll'!$AG24+1)),1,0))</f>
        <v>0</v>
      </c>
      <c r="AI402" s="560">
        <f>IF('Rent Roll'!$AD24=0,0,IF(AND(AI$3&gt;EOMONTH('Rent Roll'!$AF24,0),AI$3&lt;EOMONTH('Rent Roll'!$AF24,'Rent Roll'!$AG24+1)),1,0))</f>
        <v>0</v>
      </c>
      <c r="AJ402" s="560">
        <f>IF('Rent Roll'!$AD24=0,0,IF(AND(AJ$3&gt;EOMONTH('Rent Roll'!$AF24,0),AJ$3&lt;EOMONTH('Rent Roll'!$AF24,'Rent Roll'!$AG24+1)),1,0))</f>
        <v>0</v>
      </c>
      <c r="AK402" s="560">
        <f>IF('Rent Roll'!$AD24=0,0,IF(AND(AK$3&gt;EOMONTH('Rent Roll'!$AF24,0),AK$3&lt;EOMONTH('Rent Roll'!$AF24,'Rent Roll'!$AG24+1)),1,0))</f>
        <v>0</v>
      </c>
      <c r="AL402" s="560">
        <f>IF('Rent Roll'!$AD24=0,0,IF(AND(AL$3&gt;EOMONTH('Rent Roll'!$AF24,0),AL$3&lt;EOMONTH('Rent Roll'!$AF24,'Rent Roll'!$AG24+1)),1,0))</f>
        <v>0</v>
      </c>
      <c r="AM402" s="560">
        <f>IF('Rent Roll'!$AD24=0,0,IF(AND(AM$3&gt;EOMONTH('Rent Roll'!$AF24,0),AM$3&lt;EOMONTH('Rent Roll'!$AF24,'Rent Roll'!$AG24+1)),1,0))</f>
        <v>0</v>
      </c>
      <c r="AN402" s="560">
        <f>IF('Rent Roll'!$AD24=0,0,IF(AND(AN$3&gt;EOMONTH('Rent Roll'!$AF24,0),AN$3&lt;EOMONTH('Rent Roll'!$AF24,'Rent Roll'!$AG24+1)),1,0))</f>
        <v>0</v>
      </c>
      <c r="AO402" s="560">
        <f>IF('Rent Roll'!$AD24=0,0,IF(AND(AO$3&gt;EOMONTH('Rent Roll'!$AF24,0),AO$3&lt;EOMONTH('Rent Roll'!$AF24,'Rent Roll'!$AG24+1)),1,0))</f>
        <v>0</v>
      </c>
      <c r="AP402" s="765">
        <f>IF('Rent Roll'!$AD24=0,0,IF(AND(AP$3&gt;EOMONTH('Rent Roll'!$AF24,0),AP$3&lt;EOMONTH('Rent Roll'!$AF24,'Rent Roll'!$AG24+1)),1,0))</f>
        <v>0</v>
      </c>
      <c r="AQ402" s="766">
        <f>IF('Rent Roll'!$AD24=0,0,IF(AND(AQ$3&gt;EOMONTH('Rent Roll'!$AF24,0),AQ$3&lt;EOMONTH('Rent Roll'!$AF24,'Rent Roll'!$AG24+1)),1,0))</f>
        <v>0</v>
      </c>
      <c r="AR402" s="560">
        <f>IF('Rent Roll'!$AD24=0,0,IF(AND(AR$3&gt;EOMONTH('Rent Roll'!$AF24,0),AR$3&lt;EOMONTH('Rent Roll'!$AF24,'Rent Roll'!$AG24+1)),1,0))</f>
        <v>0</v>
      </c>
      <c r="AS402" s="560">
        <f>IF('Rent Roll'!$AD24=0,0,IF(AND(AS$3&gt;EOMONTH('Rent Roll'!$AF24,0),AS$3&lt;EOMONTH('Rent Roll'!$AF24,'Rent Roll'!$AG24+1)),1,0))</f>
        <v>0</v>
      </c>
      <c r="AT402" s="560">
        <f>IF('Rent Roll'!$AD24=0,0,IF(AND(AT$3&gt;EOMONTH('Rent Roll'!$AF24,0),AT$3&lt;EOMONTH('Rent Roll'!$AF24,'Rent Roll'!$AG24+1)),1,0))</f>
        <v>0</v>
      </c>
      <c r="AU402" s="560">
        <f>IF('Rent Roll'!$AD24=0,0,IF(AND(AU$3&gt;EOMONTH('Rent Roll'!$AF24,0),AU$3&lt;EOMONTH('Rent Roll'!$AF24,'Rent Roll'!$AG24+1)),1,0))</f>
        <v>0</v>
      </c>
      <c r="AV402" s="560">
        <f>IF('Rent Roll'!$AD24=0,0,IF(AND(AV$3&gt;EOMONTH('Rent Roll'!$AF24,0),AV$3&lt;EOMONTH('Rent Roll'!$AF24,'Rent Roll'!$AG24+1)),1,0))</f>
        <v>0</v>
      </c>
      <c r="AW402" s="560">
        <f>IF('Rent Roll'!$AD24=0,0,IF(AND(AW$3&gt;EOMONTH('Rent Roll'!$AF24,0),AW$3&lt;EOMONTH('Rent Roll'!$AF24,'Rent Roll'!$AG24+1)),1,0))</f>
        <v>0</v>
      </c>
      <c r="AX402" s="560">
        <f>IF('Rent Roll'!$AD24=0,0,IF(AND(AX$3&gt;EOMONTH('Rent Roll'!$AF24,0),AX$3&lt;EOMONTH('Rent Roll'!$AF24,'Rent Roll'!$AG24+1)),1,0))</f>
        <v>0</v>
      </c>
      <c r="AY402" s="560">
        <f>IF('Rent Roll'!$AD24=0,0,IF(AND(AY$3&gt;EOMONTH('Rent Roll'!$AF24,0),AY$3&lt;EOMONTH('Rent Roll'!$AF24,'Rent Roll'!$AG24+1)),1,0))</f>
        <v>0</v>
      </c>
      <c r="AZ402" s="560">
        <f>IF('Rent Roll'!$AD24=0,0,IF(AND(AZ$3&gt;EOMONTH('Rent Roll'!$AF24,0),AZ$3&lt;EOMONTH('Rent Roll'!$AF24,'Rent Roll'!$AG24+1)),1,0))</f>
        <v>0</v>
      </c>
      <c r="BA402" s="560">
        <f>IF('Rent Roll'!$AD24=0,0,IF(AND(BA$3&gt;EOMONTH('Rent Roll'!$AF24,0),BA$3&lt;EOMONTH('Rent Roll'!$AF24,'Rent Roll'!$AG24+1)),1,0))</f>
        <v>0</v>
      </c>
      <c r="BB402" s="765">
        <f>IF('Rent Roll'!$AD24=0,0,IF(AND(BB$3&gt;EOMONTH('Rent Roll'!$AF24,0),BB$3&lt;EOMONTH('Rent Roll'!$AF24,'Rent Roll'!$AG24+1)),1,0))</f>
        <v>0</v>
      </c>
      <c r="BC402" s="766">
        <f>IF('Rent Roll'!$AD24=0,0,IF(AND(BC$3&gt;EOMONTH('Rent Roll'!$AF24,0),BC$3&lt;EOMONTH('Rent Roll'!$AF24,'Rent Roll'!$AG24+1)),1,0))</f>
        <v>0</v>
      </c>
      <c r="BD402" s="560">
        <f>IF('Rent Roll'!$AD24=0,0,IF(AND(BD$3&gt;EOMONTH('Rent Roll'!$AF24,0),BD$3&lt;EOMONTH('Rent Roll'!$AF24,'Rent Roll'!$AG24+1)),1,0))</f>
        <v>0</v>
      </c>
      <c r="BE402" s="560">
        <f>IF('Rent Roll'!$AD24=0,0,IF(AND(BE$3&gt;EOMONTH('Rent Roll'!$AF24,0),BE$3&lt;EOMONTH('Rent Roll'!$AF24,'Rent Roll'!$AG24+1)),1,0))</f>
        <v>0</v>
      </c>
      <c r="BF402" s="560">
        <f>IF('Rent Roll'!$AD24=0,0,IF(AND(BF$3&gt;EOMONTH('Rent Roll'!$AF24,0),BF$3&lt;EOMONTH('Rent Roll'!$AF24,'Rent Roll'!$AG24+1)),1,0))</f>
        <v>0</v>
      </c>
      <c r="BG402" s="560">
        <f>IF('Rent Roll'!$AD24=0,0,IF(AND(BG$3&gt;EOMONTH('Rent Roll'!$AF24,0),BG$3&lt;EOMONTH('Rent Roll'!$AF24,'Rent Roll'!$AG24+1)),1,0))</f>
        <v>0</v>
      </c>
      <c r="BH402" s="560">
        <f>IF('Rent Roll'!$AD24=0,0,IF(AND(BH$3&gt;EOMONTH('Rent Roll'!$AF24,0),BH$3&lt;EOMONTH('Rent Roll'!$AF24,'Rent Roll'!$AG24+1)),1,0))</f>
        <v>0</v>
      </c>
      <c r="BI402" s="560">
        <f>IF('Rent Roll'!$AD24=0,0,IF(AND(BI$3&gt;EOMONTH('Rent Roll'!$AF24,0),BI$3&lt;EOMONTH('Rent Roll'!$AF24,'Rent Roll'!$AG24+1)),1,0))</f>
        <v>0</v>
      </c>
      <c r="BJ402" s="560">
        <f>IF('Rent Roll'!$AD24=0,0,IF(AND(BJ$3&gt;EOMONTH('Rent Roll'!$AF24,0),BJ$3&lt;EOMONTH('Rent Roll'!$AF24,'Rent Roll'!$AG24+1)),1,0))</f>
        <v>0</v>
      </c>
      <c r="BK402" s="560">
        <f>IF('Rent Roll'!$AD24=0,0,IF(AND(BK$3&gt;EOMONTH('Rent Roll'!$AF24,0),BK$3&lt;EOMONTH('Rent Roll'!$AF24,'Rent Roll'!$AG24+1)),1,0))</f>
        <v>0</v>
      </c>
      <c r="BL402" s="560">
        <f>IF('Rent Roll'!$AD24=0,0,IF(AND(BL$3&gt;EOMONTH('Rent Roll'!$AF24,0),BL$3&lt;EOMONTH('Rent Roll'!$AF24,'Rent Roll'!$AG24+1)),1,0))</f>
        <v>0</v>
      </c>
      <c r="BM402" s="560">
        <f>IF('Rent Roll'!$AD24=0,0,IF(AND(BM$3&gt;EOMONTH('Rent Roll'!$AF24,0),BM$3&lt;EOMONTH('Rent Roll'!$AF24,'Rent Roll'!$AG24+1)),1,0))</f>
        <v>0</v>
      </c>
      <c r="BN402" s="765">
        <f>IF('Rent Roll'!$AD24=0,0,IF(AND(BN$3&gt;EOMONTH('Rent Roll'!$AF24,0),BN$3&lt;EOMONTH('Rent Roll'!$AF24,'Rent Roll'!$AG24+1)),1,0))</f>
        <v>0</v>
      </c>
      <c r="BO402" s="766">
        <f>IF('Rent Roll'!$AD24=0,0,IF(AND(BO$3&gt;EOMONTH('Rent Roll'!$AF24,0),BO$3&lt;EOMONTH('Rent Roll'!$AF24,'Rent Roll'!$AG24+1)),1,0))</f>
        <v>0</v>
      </c>
      <c r="BP402" s="560">
        <f>IF('Rent Roll'!$AD24=0,0,IF(AND(BP$3&gt;EOMONTH('Rent Roll'!$AF24,0),BP$3&lt;EOMONTH('Rent Roll'!$AF24,'Rent Roll'!$AG24+1)),1,0))</f>
        <v>0</v>
      </c>
      <c r="BQ402" s="560">
        <f>IF('Rent Roll'!$AD24=0,0,IF(AND(BQ$3&gt;EOMONTH('Rent Roll'!$AF24,0),BQ$3&lt;EOMONTH('Rent Roll'!$AF24,'Rent Roll'!$AG24+1)),1,0))</f>
        <v>0</v>
      </c>
      <c r="BR402" s="560">
        <f>IF('Rent Roll'!$AD24=0,0,IF(AND(BR$3&gt;EOMONTH('Rent Roll'!$AF24,0),BR$3&lt;EOMONTH('Rent Roll'!$AF24,'Rent Roll'!$AG24+1)),1,0))</f>
        <v>0</v>
      </c>
      <c r="BS402" s="560">
        <f>IF('Rent Roll'!$AD24=0,0,IF(AND(BS$3&gt;EOMONTH('Rent Roll'!$AF24,0),BS$3&lt;EOMONTH('Rent Roll'!$AF24,'Rent Roll'!$AG24+1)),1,0))</f>
        <v>0</v>
      </c>
      <c r="BT402" s="560">
        <f>IF('Rent Roll'!$AD24=0,0,IF(AND(BT$3&gt;EOMONTH('Rent Roll'!$AF24,0),BT$3&lt;EOMONTH('Rent Roll'!$AF24,'Rent Roll'!$AG24+1)),1,0))</f>
        <v>0</v>
      </c>
      <c r="BU402" s="560">
        <f>IF('Rent Roll'!$AD24=0,0,IF(AND(BU$3&gt;EOMONTH('Rent Roll'!$AF24,0),BU$3&lt;EOMONTH('Rent Roll'!$AF24,'Rent Roll'!$AG24+1)),1,0))</f>
        <v>0</v>
      </c>
      <c r="BV402" s="560">
        <f>IF('Rent Roll'!$AD24=0,0,IF(AND(BV$3&gt;EOMONTH('Rent Roll'!$AF24,0),BV$3&lt;EOMONTH('Rent Roll'!$AF24,'Rent Roll'!$AG24+1)),1,0))</f>
        <v>0</v>
      </c>
      <c r="BW402" s="560">
        <f>IF('Rent Roll'!$AD24=0,0,IF(AND(BW$3&gt;EOMONTH('Rent Roll'!$AF24,0),BW$3&lt;EOMONTH('Rent Roll'!$AF24,'Rent Roll'!$AG24+1)),1,0))</f>
        <v>0</v>
      </c>
      <c r="BX402" s="560">
        <f>IF('Rent Roll'!$AD24=0,0,IF(AND(BX$3&gt;EOMONTH('Rent Roll'!$AF24,0),BX$3&lt;EOMONTH('Rent Roll'!$AF24,'Rent Roll'!$AG24+1)),1,0))</f>
        <v>0</v>
      </c>
      <c r="BY402" s="560">
        <f>IF('Rent Roll'!$AD24=0,0,IF(AND(BY$3&gt;EOMONTH('Rent Roll'!$AF24,0),BY$3&lt;EOMONTH('Rent Roll'!$AF24,'Rent Roll'!$AG24+1)),1,0))</f>
        <v>0</v>
      </c>
      <c r="BZ402" s="765">
        <f>IF('Rent Roll'!$AD24=0,0,IF(AND(BZ$3&gt;EOMONTH('Rent Roll'!$AF24,0),BZ$3&lt;EOMONTH('Rent Roll'!$AF24,'Rent Roll'!$AG24+1)),1,0))</f>
        <v>0</v>
      </c>
      <c r="CA402" s="766">
        <f>IF('Rent Roll'!$AD24=0,0,IF(AND(CA$3&gt;EOMONTH('Rent Roll'!$AF24,0),CA$3&lt;EOMONTH('Rent Roll'!$AF24,'Rent Roll'!$AG24+1)),1,0))</f>
        <v>0</v>
      </c>
      <c r="CB402" s="560">
        <f>IF('Rent Roll'!$AD24=0,0,IF(AND(CB$3&gt;EOMONTH('Rent Roll'!$AF24,0),CB$3&lt;EOMONTH('Rent Roll'!$AF24,'Rent Roll'!$AG24+1)),1,0))</f>
        <v>0</v>
      </c>
      <c r="CC402" s="560">
        <f>IF('Rent Roll'!$AD24=0,0,IF(AND(CC$3&gt;EOMONTH('Rent Roll'!$AF24,0),CC$3&lt;EOMONTH('Rent Roll'!$AF24,'Rent Roll'!$AG24+1)),1,0))</f>
        <v>0</v>
      </c>
      <c r="CD402" s="560">
        <f>IF('Rent Roll'!$AD24=0,0,IF(AND(CD$3&gt;EOMONTH('Rent Roll'!$AF24,0),CD$3&lt;EOMONTH('Rent Roll'!$AF24,'Rent Roll'!$AG24+1)),1,0))</f>
        <v>0</v>
      </c>
      <c r="CE402" s="560">
        <f>IF('Rent Roll'!$AD24=0,0,IF(AND(CE$3&gt;EOMONTH('Rent Roll'!$AF24,0),CE$3&lt;EOMONTH('Rent Roll'!$AF24,'Rent Roll'!$AG24+1)),1,0))</f>
        <v>0</v>
      </c>
      <c r="CF402" s="560">
        <f>IF('Rent Roll'!$AD24=0,0,IF(AND(CF$3&gt;EOMONTH('Rent Roll'!$AF24,0),CF$3&lt;EOMONTH('Rent Roll'!$AF24,'Rent Roll'!$AG24+1)),1,0))</f>
        <v>0</v>
      </c>
      <c r="CG402" s="560">
        <f>IF('Rent Roll'!$AD24=0,0,IF(AND(CG$3&gt;EOMONTH('Rent Roll'!$AF24,0),CG$3&lt;EOMONTH('Rent Roll'!$AF24,'Rent Roll'!$AG24+1)),1,0))</f>
        <v>0</v>
      </c>
      <c r="CH402" s="560">
        <f>IF('Rent Roll'!$AD24=0,0,IF(AND(CH$3&gt;EOMONTH('Rent Roll'!$AF24,0),CH$3&lt;EOMONTH('Rent Roll'!$AF24,'Rent Roll'!$AG24+1)),1,0))</f>
        <v>0</v>
      </c>
      <c r="CI402" s="560">
        <f>IF('Rent Roll'!$AD24=0,0,IF(AND(CI$3&gt;EOMONTH('Rent Roll'!$AF24,0),CI$3&lt;EOMONTH('Rent Roll'!$AF24,'Rent Roll'!$AG24+1)),1,0))</f>
        <v>0</v>
      </c>
      <c r="CJ402" s="560">
        <f>IF('Rent Roll'!$AD24=0,0,IF(AND(CJ$3&gt;EOMONTH('Rent Roll'!$AF24,0),CJ$3&lt;EOMONTH('Rent Roll'!$AF24,'Rent Roll'!$AG24+1)),1,0))</f>
        <v>0</v>
      </c>
      <c r="CK402" s="560">
        <f>IF('Rent Roll'!$AD24=0,0,IF(AND(CK$3&gt;EOMONTH('Rent Roll'!$AF24,0),CK$3&lt;EOMONTH('Rent Roll'!$AF24,'Rent Roll'!$AG24+1)),1,0))</f>
        <v>0</v>
      </c>
      <c r="CL402" s="765">
        <f>IF('Rent Roll'!$AD24=0,0,IF(AND(CL$3&gt;EOMONTH('Rent Roll'!$AF24,0),CL$3&lt;EOMONTH('Rent Roll'!$AF24,'Rent Roll'!$AG24+1)),1,0))</f>
        <v>0</v>
      </c>
      <c r="CM402" s="766">
        <f>IF('Rent Roll'!$AD24=0,0,IF(AND(CM$3&gt;EOMONTH('Rent Roll'!$AF24,0),CM$3&lt;EOMONTH('Rent Roll'!$AF24,'Rent Roll'!$AG24+1)),1,0))</f>
        <v>0</v>
      </c>
      <c r="CN402" s="560">
        <f>IF('Rent Roll'!$AD24=0,0,IF(AND(CN$3&gt;EOMONTH('Rent Roll'!$AF24,0),CN$3&lt;EOMONTH('Rent Roll'!$AF24,'Rent Roll'!$AG24+1)),1,0))</f>
        <v>0</v>
      </c>
      <c r="CO402" s="560">
        <f>IF('Rent Roll'!$AD24=0,0,IF(AND(CO$3&gt;EOMONTH('Rent Roll'!$AF24,0),CO$3&lt;EOMONTH('Rent Roll'!$AF24,'Rent Roll'!$AG24+1)),1,0))</f>
        <v>0</v>
      </c>
      <c r="CP402" s="560">
        <f>IF('Rent Roll'!$AD24=0,0,IF(AND(CP$3&gt;EOMONTH('Rent Roll'!$AF24,0),CP$3&lt;EOMONTH('Rent Roll'!$AF24,'Rent Roll'!$AG24+1)),1,0))</f>
        <v>0</v>
      </c>
      <c r="CQ402" s="560">
        <f>IF('Rent Roll'!$AD24=0,0,IF(AND(CQ$3&gt;EOMONTH('Rent Roll'!$AF24,0),CQ$3&lt;EOMONTH('Rent Roll'!$AF24,'Rent Roll'!$AG24+1)),1,0))</f>
        <v>0</v>
      </c>
      <c r="CR402" s="560">
        <f>IF('Rent Roll'!$AD24=0,0,IF(AND(CR$3&gt;EOMONTH('Rent Roll'!$AF24,0),CR$3&lt;EOMONTH('Rent Roll'!$AF24,'Rent Roll'!$AG24+1)),1,0))</f>
        <v>0</v>
      </c>
      <c r="CS402" s="560">
        <f>IF('Rent Roll'!$AD24=0,0,IF(AND(CS$3&gt;EOMONTH('Rent Roll'!$AF24,0),CS$3&lt;EOMONTH('Rent Roll'!$AF24,'Rent Roll'!$AG24+1)),1,0))</f>
        <v>0</v>
      </c>
      <c r="CT402" s="560">
        <f>IF('Rent Roll'!$AD24=0,0,IF(AND(CT$3&gt;EOMONTH('Rent Roll'!$AF24,0),CT$3&lt;EOMONTH('Rent Roll'!$AF24,'Rent Roll'!$AG24+1)),1,0))</f>
        <v>0</v>
      </c>
      <c r="CU402" s="560">
        <f>IF('Rent Roll'!$AD24=0,0,IF(AND(CU$3&gt;EOMONTH('Rent Roll'!$AF24,0),CU$3&lt;EOMONTH('Rent Roll'!$AF24,'Rent Roll'!$AG24+1)),1,0))</f>
        <v>0</v>
      </c>
      <c r="CV402" s="560">
        <f>IF('Rent Roll'!$AD24=0,0,IF(AND(CV$3&gt;EOMONTH('Rent Roll'!$AF24,0),CV$3&lt;EOMONTH('Rent Roll'!$AF24,'Rent Roll'!$AG24+1)),1,0))</f>
        <v>0</v>
      </c>
      <c r="CW402" s="560">
        <f>IF('Rent Roll'!$AD24=0,0,IF(AND(CW$3&gt;EOMONTH('Rent Roll'!$AF24,0),CW$3&lt;EOMONTH('Rent Roll'!$AF24,'Rent Roll'!$AG24+1)),1,0))</f>
        <v>0</v>
      </c>
      <c r="CX402" s="765">
        <f>IF('Rent Roll'!$AD24=0,0,IF(AND(CX$3&gt;EOMONTH('Rent Roll'!$AF24,0),CX$3&lt;EOMONTH('Rent Roll'!$AF24,'Rent Roll'!$AG24+1)),1,0))</f>
        <v>0</v>
      </c>
      <c r="CY402" s="766">
        <f>IF('Rent Roll'!$AD24=0,0,IF(AND(CY$3&gt;EOMONTH('Rent Roll'!$AF24,0),CY$3&lt;EOMONTH('Rent Roll'!$AF24,'Rent Roll'!$AG24+1)),1,0))</f>
        <v>0</v>
      </c>
      <c r="CZ402" s="560">
        <f>IF('Rent Roll'!$AD24=0,0,IF(AND(CZ$3&gt;EOMONTH('Rent Roll'!$AF24,0),CZ$3&lt;EOMONTH('Rent Roll'!$AF24,'Rent Roll'!$AG24+1)),1,0))</f>
        <v>0</v>
      </c>
      <c r="DA402" s="560">
        <f>IF('Rent Roll'!$AD24=0,0,IF(AND(DA$3&gt;EOMONTH('Rent Roll'!$AF24,0),DA$3&lt;EOMONTH('Rent Roll'!$AF24,'Rent Roll'!$AG24+1)),1,0))</f>
        <v>0</v>
      </c>
      <c r="DB402" s="560">
        <f>IF('Rent Roll'!$AD24=0,0,IF(AND(DB$3&gt;EOMONTH('Rent Roll'!$AF24,0),DB$3&lt;EOMONTH('Rent Roll'!$AF24,'Rent Roll'!$AG24+1)),1,0))</f>
        <v>0</v>
      </c>
      <c r="DC402" s="560">
        <f>IF('Rent Roll'!$AD24=0,0,IF(AND(DC$3&gt;EOMONTH('Rent Roll'!$AF24,0),DC$3&lt;EOMONTH('Rent Roll'!$AF24,'Rent Roll'!$AG24+1)),1,0))</f>
        <v>0</v>
      </c>
      <c r="DD402" s="560">
        <f>IF('Rent Roll'!$AD24=0,0,IF(AND(DD$3&gt;EOMONTH('Rent Roll'!$AF24,0),DD$3&lt;EOMONTH('Rent Roll'!$AF24,'Rent Roll'!$AG24+1)),1,0))</f>
        <v>0</v>
      </c>
      <c r="DE402" s="560">
        <f>IF('Rent Roll'!$AD24=0,0,IF(AND(DE$3&gt;EOMONTH('Rent Roll'!$AF24,0),DE$3&lt;EOMONTH('Rent Roll'!$AF24,'Rent Roll'!$AG24+1)),1,0))</f>
        <v>0</v>
      </c>
      <c r="DF402" s="560">
        <f>IF('Rent Roll'!$AD24=0,0,IF(AND(DF$3&gt;EOMONTH('Rent Roll'!$AF24,0),DF$3&lt;EOMONTH('Rent Roll'!$AF24,'Rent Roll'!$AG24+1)),1,0))</f>
        <v>0</v>
      </c>
      <c r="DG402" s="560">
        <f>IF('Rent Roll'!$AD24=0,0,IF(AND(DG$3&gt;EOMONTH('Rent Roll'!$AF24,0),DG$3&lt;EOMONTH('Rent Roll'!$AF24,'Rent Roll'!$AG24+1)),1,0))</f>
        <v>0</v>
      </c>
      <c r="DH402" s="560">
        <f>IF('Rent Roll'!$AD24=0,0,IF(AND(DH$3&gt;EOMONTH('Rent Roll'!$AF24,0),DH$3&lt;EOMONTH('Rent Roll'!$AF24,'Rent Roll'!$AG24+1)),1,0))</f>
        <v>0</v>
      </c>
      <c r="DI402" s="560">
        <f>IF('Rent Roll'!$AD24=0,0,IF(AND(DI$3&gt;EOMONTH('Rent Roll'!$AF24,0),DI$3&lt;EOMONTH('Rent Roll'!$AF24,'Rent Roll'!$AG24+1)),1,0))</f>
        <v>0</v>
      </c>
      <c r="DJ402" s="765">
        <f>IF('Rent Roll'!$AD24=0,0,IF(AND(DJ$3&gt;EOMONTH('Rent Roll'!$AF24,0),DJ$3&lt;EOMONTH('Rent Roll'!$AF24,'Rent Roll'!$AG24+1)),1,0))</f>
        <v>0</v>
      </c>
      <c r="DK402" s="766">
        <f>IF('Rent Roll'!$AD24=0,0,IF(AND(DK$3&gt;EOMONTH('Rent Roll'!$AF24,0),DK$3&lt;EOMONTH('Rent Roll'!$AF24,'Rent Roll'!$AG24+1)),1,0))</f>
        <v>0</v>
      </c>
      <c r="DL402" s="560">
        <f>IF('Rent Roll'!$AD24=0,0,IF(AND(DL$3&gt;EOMONTH('Rent Roll'!$AF24,0),DL$3&lt;EOMONTH('Rent Roll'!$AF24,'Rent Roll'!$AG24+1)),1,0))</f>
        <v>0</v>
      </c>
      <c r="DM402" s="560">
        <f>IF('Rent Roll'!$AD24=0,0,IF(AND(DM$3&gt;EOMONTH('Rent Roll'!$AF24,0),DM$3&lt;EOMONTH('Rent Roll'!$AF24,'Rent Roll'!$AG24+1)),1,0))</f>
        <v>0</v>
      </c>
      <c r="DN402" s="560">
        <f>IF('Rent Roll'!$AD24=0,0,IF(AND(DN$3&gt;EOMONTH('Rent Roll'!$AF24,0),DN$3&lt;EOMONTH('Rent Roll'!$AF24,'Rent Roll'!$AG24+1)),1,0))</f>
        <v>0</v>
      </c>
      <c r="DO402" s="560">
        <f>IF('Rent Roll'!$AD24=0,0,IF(AND(DO$3&gt;EOMONTH('Rent Roll'!$AF24,0),DO$3&lt;EOMONTH('Rent Roll'!$AF24,'Rent Roll'!$AG24+1)),1,0))</f>
        <v>0</v>
      </c>
      <c r="DP402" s="560">
        <f>IF('Rent Roll'!$AD24=0,0,IF(AND(DP$3&gt;EOMONTH('Rent Roll'!$AF24,0),DP$3&lt;EOMONTH('Rent Roll'!$AF24,'Rent Roll'!$AG24+1)),1,0))</f>
        <v>0</v>
      </c>
      <c r="DQ402" s="560">
        <f>IF('Rent Roll'!$AD24=0,0,IF(AND(DQ$3&gt;EOMONTH('Rent Roll'!$AF24,0),DQ$3&lt;EOMONTH('Rent Roll'!$AF24,'Rent Roll'!$AG24+1)),1,0))</f>
        <v>0</v>
      </c>
      <c r="DR402" s="560">
        <f>IF('Rent Roll'!$AD24=0,0,IF(AND(DR$3&gt;EOMONTH('Rent Roll'!$AF24,0),DR$3&lt;EOMONTH('Rent Roll'!$AF24,'Rent Roll'!$AG24+1)),1,0))</f>
        <v>0</v>
      </c>
      <c r="DS402" s="560">
        <f>IF('Rent Roll'!$AD24=0,0,IF(AND(DS$3&gt;EOMONTH('Rent Roll'!$AF24,0),DS$3&lt;EOMONTH('Rent Roll'!$AF24,'Rent Roll'!$AG24+1)),1,0))</f>
        <v>0</v>
      </c>
      <c r="DT402" s="560">
        <f>IF('Rent Roll'!$AD24=0,0,IF(AND(DT$3&gt;EOMONTH('Rent Roll'!$AF24,0),DT$3&lt;EOMONTH('Rent Roll'!$AF24,'Rent Roll'!$AG24+1)),1,0))</f>
        <v>0</v>
      </c>
      <c r="DU402" s="560">
        <f>IF('Rent Roll'!$AD24=0,0,IF(AND(DU$3&gt;EOMONTH('Rent Roll'!$AF24,0),DU$3&lt;EOMONTH('Rent Roll'!$AF24,'Rent Roll'!$AG24+1)),1,0))</f>
        <v>0</v>
      </c>
      <c r="DV402" s="560">
        <f>IF('Rent Roll'!$AD24=0,0,IF(AND(DV$3&gt;EOMONTH('Rent Roll'!$AF24,0),DV$3&lt;EOMONTH('Rent Roll'!$AF24,'Rent Roll'!$AG24+1)),1,0))</f>
        <v>0</v>
      </c>
    </row>
    <row r="403" spans="1:126" s="568" customFormat="1" ht="12" customHeight="1" outlineLevel="1" x14ac:dyDescent="0.4">
      <c r="A403" s="732"/>
      <c r="B403" s="564">
        <f>'Rent Roll'!$B25</f>
        <v>0</v>
      </c>
      <c r="C403" s="575" t="s">
        <v>82</v>
      </c>
      <c r="D403" s="565"/>
      <c r="E403" s="566"/>
      <c r="F403" s="777">
        <f>IF('Rent Roll'!$AD25=0,0,IF(AND(F$3&gt;EOMONTH('Rent Roll'!$AF25,0),F$3&lt;EOMONTH('Rent Roll'!$AF25,'Rent Roll'!$AG25+1)),1,0))</f>
        <v>0</v>
      </c>
      <c r="G403" s="766">
        <f>IF('Rent Roll'!$AD25=0,0,IF(AND(G$3&gt;EOMONTH('Rent Roll'!$AF25,0),G$3&lt;EOMONTH('Rent Roll'!$AF25,'Rent Roll'!$AG25+1)),1,0))</f>
        <v>0</v>
      </c>
      <c r="H403" s="560">
        <f>IF('Rent Roll'!$AD25=0,0,IF(AND(H$3&gt;EOMONTH('Rent Roll'!$AF25,0),H$3&lt;EOMONTH('Rent Roll'!$AF25,'Rent Roll'!$AG25+1)),1,0))</f>
        <v>0</v>
      </c>
      <c r="I403" s="560">
        <f>IF('Rent Roll'!$AD25=0,0,IF(AND(I$3&gt;EOMONTH('Rent Roll'!$AF25,0),I$3&lt;EOMONTH('Rent Roll'!$AF25,'Rent Roll'!$AG25+1)),1,0))</f>
        <v>0</v>
      </c>
      <c r="J403" s="560">
        <f>IF('Rent Roll'!$AD25=0,0,IF(AND(J$3&gt;EOMONTH('Rent Roll'!$AF25,0),J$3&lt;EOMONTH('Rent Roll'!$AF25,'Rent Roll'!$AG25+1)),1,0))</f>
        <v>0</v>
      </c>
      <c r="K403" s="560">
        <f>IF('Rent Roll'!$AD25=0,0,IF(AND(K$3&gt;EOMONTH('Rent Roll'!$AF25,0),K$3&lt;EOMONTH('Rent Roll'!$AF25,'Rent Roll'!$AG25+1)),1,0))</f>
        <v>0</v>
      </c>
      <c r="L403" s="560">
        <f>IF('Rent Roll'!$AD25=0,0,IF(AND(L$3&gt;EOMONTH('Rent Roll'!$AF25,0),L$3&lt;EOMONTH('Rent Roll'!$AF25,'Rent Roll'!$AG25+1)),1,0))</f>
        <v>0</v>
      </c>
      <c r="M403" s="560">
        <f>IF('Rent Roll'!$AD25=0,0,IF(AND(M$3&gt;EOMONTH('Rent Roll'!$AF25,0),M$3&lt;EOMONTH('Rent Roll'!$AF25,'Rent Roll'!$AG25+1)),1,0))</f>
        <v>0</v>
      </c>
      <c r="N403" s="560">
        <f>IF('Rent Roll'!$AD25=0,0,IF(AND(N$3&gt;EOMONTH('Rent Roll'!$AF25,0),N$3&lt;EOMONTH('Rent Roll'!$AF25,'Rent Roll'!$AG25+1)),1,0))</f>
        <v>0</v>
      </c>
      <c r="O403" s="560">
        <f>IF('Rent Roll'!$AD25=0,0,IF(AND(O$3&gt;EOMONTH('Rent Roll'!$AF25,0),O$3&lt;EOMONTH('Rent Roll'!$AF25,'Rent Roll'!$AG25+1)),1,0))</f>
        <v>0</v>
      </c>
      <c r="P403" s="560">
        <f>IF('Rent Roll'!$AD25=0,0,IF(AND(P$3&gt;EOMONTH('Rent Roll'!$AF25,0),P$3&lt;EOMONTH('Rent Roll'!$AF25,'Rent Roll'!$AG25+1)),1,0))</f>
        <v>0</v>
      </c>
      <c r="Q403" s="560">
        <f>IF('Rent Roll'!$AD25=0,0,IF(AND(Q$3&gt;EOMONTH('Rent Roll'!$AF25,0),Q$3&lt;EOMONTH('Rent Roll'!$AF25,'Rent Roll'!$AG25+1)),1,0))</f>
        <v>0</v>
      </c>
      <c r="R403" s="765">
        <f>IF('Rent Roll'!$AD25=0,0,IF(AND(R$3&gt;EOMONTH('Rent Roll'!$AF25,0),R$3&lt;EOMONTH('Rent Roll'!$AF25,'Rent Roll'!$AG25+1)),1,0))</f>
        <v>0</v>
      </c>
      <c r="S403" s="766">
        <f>IF('Rent Roll'!$AD25=0,0,IF(AND(S$3&gt;EOMONTH('Rent Roll'!$AF25,0),S$3&lt;EOMONTH('Rent Roll'!$AF25,'Rent Roll'!$AG25+1)),1,0))</f>
        <v>0</v>
      </c>
      <c r="T403" s="560">
        <f>IF('Rent Roll'!$AD25=0,0,IF(AND(T$3&gt;EOMONTH('Rent Roll'!$AF25,0),T$3&lt;EOMONTH('Rent Roll'!$AF25,'Rent Roll'!$AG25+1)),1,0))</f>
        <v>0</v>
      </c>
      <c r="U403" s="560">
        <f>IF('Rent Roll'!$AD25=0,0,IF(AND(U$3&gt;EOMONTH('Rent Roll'!$AF25,0),U$3&lt;EOMONTH('Rent Roll'!$AF25,'Rent Roll'!$AG25+1)),1,0))</f>
        <v>0</v>
      </c>
      <c r="V403" s="560">
        <f>IF('Rent Roll'!$AD25=0,0,IF(AND(V$3&gt;EOMONTH('Rent Roll'!$AF25,0),V$3&lt;EOMONTH('Rent Roll'!$AF25,'Rent Roll'!$AG25+1)),1,0))</f>
        <v>0</v>
      </c>
      <c r="W403" s="560">
        <f>IF('Rent Roll'!$AD25=0,0,IF(AND(W$3&gt;EOMONTH('Rent Roll'!$AF25,0),W$3&lt;EOMONTH('Rent Roll'!$AF25,'Rent Roll'!$AG25+1)),1,0))</f>
        <v>0</v>
      </c>
      <c r="X403" s="560">
        <f>IF('Rent Roll'!$AD25=0,0,IF(AND(X$3&gt;EOMONTH('Rent Roll'!$AF25,0),X$3&lt;EOMONTH('Rent Roll'!$AF25,'Rent Roll'!$AG25+1)),1,0))</f>
        <v>0</v>
      </c>
      <c r="Y403" s="560">
        <f>IF('Rent Roll'!$AD25=0,0,IF(AND(Y$3&gt;EOMONTH('Rent Roll'!$AF25,0),Y$3&lt;EOMONTH('Rent Roll'!$AF25,'Rent Roll'!$AG25+1)),1,0))</f>
        <v>0</v>
      </c>
      <c r="Z403" s="560">
        <f>IF('Rent Roll'!$AD25=0,0,IF(AND(Z$3&gt;EOMONTH('Rent Roll'!$AF25,0),Z$3&lt;EOMONTH('Rent Roll'!$AF25,'Rent Roll'!$AG25+1)),1,0))</f>
        <v>0</v>
      </c>
      <c r="AA403" s="560">
        <f>IF('Rent Roll'!$AD25=0,0,IF(AND(AA$3&gt;EOMONTH('Rent Roll'!$AF25,0),AA$3&lt;EOMONTH('Rent Roll'!$AF25,'Rent Roll'!$AG25+1)),1,0))</f>
        <v>0</v>
      </c>
      <c r="AB403" s="560">
        <f>IF('Rent Roll'!$AD25=0,0,IF(AND(AB$3&gt;EOMONTH('Rent Roll'!$AF25,0),AB$3&lt;EOMONTH('Rent Roll'!$AF25,'Rent Roll'!$AG25+1)),1,0))</f>
        <v>0</v>
      </c>
      <c r="AC403" s="560">
        <f>IF('Rent Roll'!$AD25=0,0,IF(AND(AC$3&gt;EOMONTH('Rent Roll'!$AF25,0),AC$3&lt;EOMONTH('Rent Roll'!$AF25,'Rent Roll'!$AG25+1)),1,0))</f>
        <v>0</v>
      </c>
      <c r="AD403" s="765">
        <f>IF('Rent Roll'!$AD25=0,0,IF(AND(AD$3&gt;EOMONTH('Rent Roll'!$AF25,0),AD$3&lt;EOMONTH('Rent Roll'!$AF25,'Rent Roll'!$AG25+1)),1,0))</f>
        <v>0</v>
      </c>
      <c r="AE403" s="766">
        <f>IF('Rent Roll'!$AD25=0,0,IF(AND(AE$3&gt;EOMONTH('Rent Roll'!$AF25,0),AE$3&lt;EOMONTH('Rent Roll'!$AF25,'Rent Roll'!$AG25+1)),1,0))</f>
        <v>0</v>
      </c>
      <c r="AF403" s="560">
        <f>IF('Rent Roll'!$AD25=0,0,IF(AND(AF$3&gt;EOMONTH('Rent Roll'!$AF25,0),AF$3&lt;EOMONTH('Rent Roll'!$AF25,'Rent Roll'!$AG25+1)),1,0))</f>
        <v>0</v>
      </c>
      <c r="AG403" s="560">
        <f>IF('Rent Roll'!$AD25=0,0,IF(AND(AG$3&gt;EOMONTH('Rent Roll'!$AF25,0),AG$3&lt;EOMONTH('Rent Roll'!$AF25,'Rent Roll'!$AG25+1)),1,0))</f>
        <v>0</v>
      </c>
      <c r="AH403" s="560">
        <f>IF('Rent Roll'!$AD25=0,0,IF(AND(AH$3&gt;EOMONTH('Rent Roll'!$AF25,0),AH$3&lt;EOMONTH('Rent Roll'!$AF25,'Rent Roll'!$AG25+1)),1,0))</f>
        <v>0</v>
      </c>
      <c r="AI403" s="560">
        <f>IF('Rent Roll'!$AD25=0,0,IF(AND(AI$3&gt;EOMONTH('Rent Roll'!$AF25,0),AI$3&lt;EOMONTH('Rent Roll'!$AF25,'Rent Roll'!$AG25+1)),1,0))</f>
        <v>0</v>
      </c>
      <c r="AJ403" s="560">
        <f>IF('Rent Roll'!$AD25=0,0,IF(AND(AJ$3&gt;EOMONTH('Rent Roll'!$AF25,0),AJ$3&lt;EOMONTH('Rent Roll'!$AF25,'Rent Roll'!$AG25+1)),1,0))</f>
        <v>0</v>
      </c>
      <c r="AK403" s="560">
        <f>IF('Rent Roll'!$AD25=0,0,IF(AND(AK$3&gt;EOMONTH('Rent Roll'!$AF25,0),AK$3&lt;EOMONTH('Rent Roll'!$AF25,'Rent Roll'!$AG25+1)),1,0))</f>
        <v>0</v>
      </c>
      <c r="AL403" s="560">
        <f>IF('Rent Roll'!$AD25=0,0,IF(AND(AL$3&gt;EOMONTH('Rent Roll'!$AF25,0),AL$3&lt;EOMONTH('Rent Roll'!$AF25,'Rent Roll'!$AG25+1)),1,0))</f>
        <v>0</v>
      </c>
      <c r="AM403" s="560">
        <f>IF('Rent Roll'!$AD25=0,0,IF(AND(AM$3&gt;EOMONTH('Rent Roll'!$AF25,0),AM$3&lt;EOMONTH('Rent Roll'!$AF25,'Rent Roll'!$AG25+1)),1,0))</f>
        <v>0</v>
      </c>
      <c r="AN403" s="560">
        <f>IF('Rent Roll'!$AD25=0,0,IF(AND(AN$3&gt;EOMONTH('Rent Roll'!$AF25,0),AN$3&lt;EOMONTH('Rent Roll'!$AF25,'Rent Roll'!$AG25+1)),1,0))</f>
        <v>0</v>
      </c>
      <c r="AO403" s="560">
        <f>IF('Rent Roll'!$AD25=0,0,IF(AND(AO$3&gt;EOMONTH('Rent Roll'!$AF25,0),AO$3&lt;EOMONTH('Rent Roll'!$AF25,'Rent Roll'!$AG25+1)),1,0))</f>
        <v>0</v>
      </c>
      <c r="AP403" s="765">
        <f>IF('Rent Roll'!$AD25=0,0,IF(AND(AP$3&gt;EOMONTH('Rent Roll'!$AF25,0),AP$3&lt;EOMONTH('Rent Roll'!$AF25,'Rent Roll'!$AG25+1)),1,0))</f>
        <v>0</v>
      </c>
      <c r="AQ403" s="766">
        <f>IF('Rent Roll'!$AD25=0,0,IF(AND(AQ$3&gt;EOMONTH('Rent Roll'!$AF25,0),AQ$3&lt;EOMONTH('Rent Roll'!$AF25,'Rent Roll'!$AG25+1)),1,0))</f>
        <v>0</v>
      </c>
      <c r="AR403" s="560">
        <f>IF('Rent Roll'!$AD25=0,0,IF(AND(AR$3&gt;EOMONTH('Rent Roll'!$AF25,0),AR$3&lt;EOMONTH('Rent Roll'!$AF25,'Rent Roll'!$AG25+1)),1,0))</f>
        <v>0</v>
      </c>
      <c r="AS403" s="560">
        <f>IF('Rent Roll'!$AD25=0,0,IF(AND(AS$3&gt;EOMONTH('Rent Roll'!$AF25,0),AS$3&lt;EOMONTH('Rent Roll'!$AF25,'Rent Roll'!$AG25+1)),1,0))</f>
        <v>0</v>
      </c>
      <c r="AT403" s="560">
        <f>IF('Rent Roll'!$AD25=0,0,IF(AND(AT$3&gt;EOMONTH('Rent Roll'!$AF25,0),AT$3&lt;EOMONTH('Rent Roll'!$AF25,'Rent Roll'!$AG25+1)),1,0))</f>
        <v>0</v>
      </c>
      <c r="AU403" s="560">
        <f>IF('Rent Roll'!$AD25=0,0,IF(AND(AU$3&gt;EOMONTH('Rent Roll'!$AF25,0),AU$3&lt;EOMONTH('Rent Roll'!$AF25,'Rent Roll'!$AG25+1)),1,0))</f>
        <v>0</v>
      </c>
      <c r="AV403" s="560">
        <f>IF('Rent Roll'!$AD25=0,0,IF(AND(AV$3&gt;EOMONTH('Rent Roll'!$AF25,0),AV$3&lt;EOMONTH('Rent Roll'!$AF25,'Rent Roll'!$AG25+1)),1,0))</f>
        <v>0</v>
      </c>
      <c r="AW403" s="560">
        <f>IF('Rent Roll'!$AD25=0,0,IF(AND(AW$3&gt;EOMONTH('Rent Roll'!$AF25,0),AW$3&lt;EOMONTH('Rent Roll'!$AF25,'Rent Roll'!$AG25+1)),1,0))</f>
        <v>0</v>
      </c>
      <c r="AX403" s="560">
        <f>IF('Rent Roll'!$AD25=0,0,IF(AND(AX$3&gt;EOMONTH('Rent Roll'!$AF25,0),AX$3&lt;EOMONTH('Rent Roll'!$AF25,'Rent Roll'!$AG25+1)),1,0))</f>
        <v>0</v>
      </c>
      <c r="AY403" s="560">
        <f>IF('Rent Roll'!$AD25=0,0,IF(AND(AY$3&gt;EOMONTH('Rent Roll'!$AF25,0),AY$3&lt;EOMONTH('Rent Roll'!$AF25,'Rent Roll'!$AG25+1)),1,0))</f>
        <v>0</v>
      </c>
      <c r="AZ403" s="560">
        <f>IF('Rent Roll'!$AD25=0,0,IF(AND(AZ$3&gt;EOMONTH('Rent Roll'!$AF25,0),AZ$3&lt;EOMONTH('Rent Roll'!$AF25,'Rent Roll'!$AG25+1)),1,0))</f>
        <v>0</v>
      </c>
      <c r="BA403" s="560">
        <f>IF('Rent Roll'!$AD25=0,0,IF(AND(BA$3&gt;EOMONTH('Rent Roll'!$AF25,0),BA$3&lt;EOMONTH('Rent Roll'!$AF25,'Rent Roll'!$AG25+1)),1,0))</f>
        <v>0</v>
      </c>
      <c r="BB403" s="765">
        <f>IF('Rent Roll'!$AD25=0,0,IF(AND(BB$3&gt;EOMONTH('Rent Roll'!$AF25,0),BB$3&lt;EOMONTH('Rent Roll'!$AF25,'Rent Roll'!$AG25+1)),1,0))</f>
        <v>0</v>
      </c>
      <c r="BC403" s="766">
        <f>IF('Rent Roll'!$AD25=0,0,IF(AND(BC$3&gt;EOMONTH('Rent Roll'!$AF25,0),BC$3&lt;EOMONTH('Rent Roll'!$AF25,'Rent Roll'!$AG25+1)),1,0))</f>
        <v>0</v>
      </c>
      <c r="BD403" s="560">
        <f>IF('Rent Roll'!$AD25=0,0,IF(AND(BD$3&gt;EOMONTH('Rent Roll'!$AF25,0),BD$3&lt;EOMONTH('Rent Roll'!$AF25,'Rent Roll'!$AG25+1)),1,0))</f>
        <v>0</v>
      </c>
      <c r="BE403" s="560">
        <f>IF('Rent Roll'!$AD25=0,0,IF(AND(BE$3&gt;EOMONTH('Rent Roll'!$AF25,0),BE$3&lt;EOMONTH('Rent Roll'!$AF25,'Rent Roll'!$AG25+1)),1,0))</f>
        <v>0</v>
      </c>
      <c r="BF403" s="560">
        <f>IF('Rent Roll'!$AD25=0,0,IF(AND(BF$3&gt;EOMONTH('Rent Roll'!$AF25,0),BF$3&lt;EOMONTH('Rent Roll'!$AF25,'Rent Roll'!$AG25+1)),1,0))</f>
        <v>0</v>
      </c>
      <c r="BG403" s="560">
        <f>IF('Rent Roll'!$AD25=0,0,IF(AND(BG$3&gt;EOMONTH('Rent Roll'!$AF25,0),BG$3&lt;EOMONTH('Rent Roll'!$AF25,'Rent Roll'!$AG25+1)),1,0))</f>
        <v>0</v>
      </c>
      <c r="BH403" s="560">
        <f>IF('Rent Roll'!$AD25=0,0,IF(AND(BH$3&gt;EOMONTH('Rent Roll'!$AF25,0),BH$3&lt;EOMONTH('Rent Roll'!$AF25,'Rent Roll'!$AG25+1)),1,0))</f>
        <v>0</v>
      </c>
      <c r="BI403" s="560">
        <f>IF('Rent Roll'!$AD25=0,0,IF(AND(BI$3&gt;EOMONTH('Rent Roll'!$AF25,0),BI$3&lt;EOMONTH('Rent Roll'!$AF25,'Rent Roll'!$AG25+1)),1,0))</f>
        <v>0</v>
      </c>
      <c r="BJ403" s="560">
        <f>IF('Rent Roll'!$AD25=0,0,IF(AND(BJ$3&gt;EOMONTH('Rent Roll'!$AF25,0),BJ$3&lt;EOMONTH('Rent Roll'!$AF25,'Rent Roll'!$AG25+1)),1,0))</f>
        <v>0</v>
      </c>
      <c r="BK403" s="560">
        <f>IF('Rent Roll'!$AD25=0,0,IF(AND(BK$3&gt;EOMONTH('Rent Roll'!$AF25,0),BK$3&lt;EOMONTH('Rent Roll'!$AF25,'Rent Roll'!$AG25+1)),1,0))</f>
        <v>0</v>
      </c>
      <c r="BL403" s="560">
        <f>IF('Rent Roll'!$AD25=0,0,IF(AND(BL$3&gt;EOMONTH('Rent Roll'!$AF25,0),BL$3&lt;EOMONTH('Rent Roll'!$AF25,'Rent Roll'!$AG25+1)),1,0))</f>
        <v>0</v>
      </c>
      <c r="BM403" s="560">
        <f>IF('Rent Roll'!$AD25=0,0,IF(AND(BM$3&gt;EOMONTH('Rent Roll'!$AF25,0),BM$3&lt;EOMONTH('Rent Roll'!$AF25,'Rent Roll'!$AG25+1)),1,0))</f>
        <v>0</v>
      </c>
      <c r="BN403" s="765">
        <f>IF('Rent Roll'!$AD25=0,0,IF(AND(BN$3&gt;EOMONTH('Rent Roll'!$AF25,0),BN$3&lt;EOMONTH('Rent Roll'!$AF25,'Rent Roll'!$AG25+1)),1,0))</f>
        <v>0</v>
      </c>
      <c r="BO403" s="766">
        <f>IF('Rent Roll'!$AD25=0,0,IF(AND(BO$3&gt;EOMONTH('Rent Roll'!$AF25,0),BO$3&lt;EOMONTH('Rent Roll'!$AF25,'Rent Roll'!$AG25+1)),1,0))</f>
        <v>0</v>
      </c>
      <c r="BP403" s="560">
        <f>IF('Rent Roll'!$AD25=0,0,IF(AND(BP$3&gt;EOMONTH('Rent Roll'!$AF25,0),BP$3&lt;EOMONTH('Rent Roll'!$AF25,'Rent Roll'!$AG25+1)),1,0))</f>
        <v>0</v>
      </c>
      <c r="BQ403" s="560">
        <f>IF('Rent Roll'!$AD25=0,0,IF(AND(BQ$3&gt;EOMONTH('Rent Roll'!$AF25,0),BQ$3&lt;EOMONTH('Rent Roll'!$AF25,'Rent Roll'!$AG25+1)),1,0))</f>
        <v>0</v>
      </c>
      <c r="BR403" s="560">
        <f>IF('Rent Roll'!$AD25=0,0,IF(AND(BR$3&gt;EOMONTH('Rent Roll'!$AF25,0),BR$3&lt;EOMONTH('Rent Roll'!$AF25,'Rent Roll'!$AG25+1)),1,0))</f>
        <v>0</v>
      </c>
      <c r="BS403" s="560">
        <f>IF('Rent Roll'!$AD25=0,0,IF(AND(BS$3&gt;EOMONTH('Rent Roll'!$AF25,0),BS$3&lt;EOMONTH('Rent Roll'!$AF25,'Rent Roll'!$AG25+1)),1,0))</f>
        <v>0</v>
      </c>
      <c r="BT403" s="560">
        <f>IF('Rent Roll'!$AD25=0,0,IF(AND(BT$3&gt;EOMONTH('Rent Roll'!$AF25,0),BT$3&lt;EOMONTH('Rent Roll'!$AF25,'Rent Roll'!$AG25+1)),1,0))</f>
        <v>0</v>
      </c>
      <c r="BU403" s="560">
        <f>IF('Rent Roll'!$AD25=0,0,IF(AND(BU$3&gt;EOMONTH('Rent Roll'!$AF25,0),BU$3&lt;EOMONTH('Rent Roll'!$AF25,'Rent Roll'!$AG25+1)),1,0))</f>
        <v>0</v>
      </c>
      <c r="BV403" s="560">
        <f>IF('Rent Roll'!$AD25=0,0,IF(AND(BV$3&gt;EOMONTH('Rent Roll'!$AF25,0),BV$3&lt;EOMONTH('Rent Roll'!$AF25,'Rent Roll'!$AG25+1)),1,0))</f>
        <v>0</v>
      </c>
      <c r="BW403" s="560">
        <f>IF('Rent Roll'!$AD25=0,0,IF(AND(BW$3&gt;EOMONTH('Rent Roll'!$AF25,0),BW$3&lt;EOMONTH('Rent Roll'!$AF25,'Rent Roll'!$AG25+1)),1,0))</f>
        <v>0</v>
      </c>
      <c r="BX403" s="560">
        <f>IF('Rent Roll'!$AD25=0,0,IF(AND(BX$3&gt;EOMONTH('Rent Roll'!$AF25,0),BX$3&lt;EOMONTH('Rent Roll'!$AF25,'Rent Roll'!$AG25+1)),1,0))</f>
        <v>0</v>
      </c>
      <c r="BY403" s="560">
        <f>IF('Rent Roll'!$AD25=0,0,IF(AND(BY$3&gt;EOMONTH('Rent Roll'!$AF25,0),BY$3&lt;EOMONTH('Rent Roll'!$AF25,'Rent Roll'!$AG25+1)),1,0))</f>
        <v>0</v>
      </c>
      <c r="BZ403" s="765">
        <f>IF('Rent Roll'!$AD25=0,0,IF(AND(BZ$3&gt;EOMONTH('Rent Roll'!$AF25,0),BZ$3&lt;EOMONTH('Rent Roll'!$AF25,'Rent Roll'!$AG25+1)),1,0))</f>
        <v>0</v>
      </c>
      <c r="CA403" s="766">
        <f>IF('Rent Roll'!$AD25=0,0,IF(AND(CA$3&gt;EOMONTH('Rent Roll'!$AF25,0),CA$3&lt;EOMONTH('Rent Roll'!$AF25,'Rent Roll'!$AG25+1)),1,0))</f>
        <v>0</v>
      </c>
      <c r="CB403" s="560">
        <f>IF('Rent Roll'!$AD25=0,0,IF(AND(CB$3&gt;EOMONTH('Rent Roll'!$AF25,0),CB$3&lt;EOMONTH('Rent Roll'!$AF25,'Rent Roll'!$AG25+1)),1,0))</f>
        <v>0</v>
      </c>
      <c r="CC403" s="560">
        <f>IF('Rent Roll'!$AD25=0,0,IF(AND(CC$3&gt;EOMONTH('Rent Roll'!$AF25,0),CC$3&lt;EOMONTH('Rent Roll'!$AF25,'Rent Roll'!$AG25+1)),1,0))</f>
        <v>0</v>
      </c>
      <c r="CD403" s="560">
        <f>IF('Rent Roll'!$AD25=0,0,IF(AND(CD$3&gt;EOMONTH('Rent Roll'!$AF25,0),CD$3&lt;EOMONTH('Rent Roll'!$AF25,'Rent Roll'!$AG25+1)),1,0))</f>
        <v>0</v>
      </c>
      <c r="CE403" s="560">
        <f>IF('Rent Roll'!$AD25=0,0,IF(AND(CE$3&gt;EOMONTH('Rent Roll'!$AF25,0),CE$3&lt;EOMONTH('Rent Roll'!$AF25,'Rent Roll'!$AG25+1)),1,0))</f>
        <v>0</v>
      </c>
      <c r="CF403" s="560">
        <f>IF('Rent Roll'!$AD25=0,0,IF(AND(CF$3&gt;EOMONTH('Rent Roll'!$AF25,0),CF$3&lt;EOMONTH('Rent Roll'!$AF25,'Rent Roll'!$AG25+1)),1,0))</f>
        <v>0</v>
      </c>
      <c r="CG403" s="560">
        <f>IF('Rent Roll'!$AD25=0,0,IF(AND(CG$3&gt;EOMONTH('Rent Roll'!$AF25,0),CG$3&lt;EOMONTH('Rent Roll'!$AF25,'Rent Roll'!$AG25+1)),1,0))</f>
        <v>0</v>
      </c>
      <c r="CH403" s="560">
        <f>IF('Rent Roll'!$AD25=0,0,IF(AND(CH$3&gt;EOMONTH('Rent Roll'!$AF25,0),CH$3&lt;EOMONTH('Rent Roll'!$AF25,'Rent Roll'!$AG25+1)),1,0))</f>
        <v>0</v>
      </c>
      <c r="CI403" s="560">
        <f>IF('Rent Roll'!$AD25=0,0,IF(AND(CI$3&gt;EOMONTH('Rent Roll'!$AF25,0),CI$3&lt;EOMONTH('Rent Roll'!$AF25,'Rent Roll'!$AG25+1)),1,0))</f>
        <v>0</v>
      </c>
      <c r="CJ403" s="560">
        <f>IF('Rent Roll'!$AD25=0,0,IF(AND(CJ$3&gt;EOMONTH('Rent Roll'!$AF25,0),CJ$3&lt;EOMONTH('Rent Roll'!$AF25,'Rent Roll'!$AG25+1)),1,0))</f>
        <v>0</v>
      </c>
      <c r="CK403" s="560">
        <f>IF('Rent Roll'!$AD25=0,0,IF(AND(CK$3&gt;EOMONTH('Rent Roll'!$AF25,0),CK$3&lt;EOMONTH('Rent Roll'!$AF25,'Rent Roll'!$AG25+1)),1,0))</f>
        <v>0</v>
      </c>
      <c r="CL403" s="765">
        <f>IF('Rent Roll'!$AD25=0,0,IF(AND(CL$3&gt;EOMONTH('Rent Roll'!$AF25,0),CL$3&lt;EOMONTH('Rent Roll'!$AF25,'Rent Roll'!$AG25+1)),1,0))</f>
        <v>0</v>
      </c>
      <c r="CM403" s="766">
        <f>IF('Rent Roll'!$AD25=0,0,IF(AND(CM$3&gt;EOMONTH('Rent Roll'!$AF25,0),CM$3&lt;EOMONTH('Rent Roll'!$AF25,'Rent Roll'!$AG25+1)),1,0))</f>
        <v>0</v>
      </c>
      <c r="CN403" s="560">
        <f>IF('Rent Roll'!$AD25=0,0,IF(AND(CN$3&gt;EOMONTH('Rent Roll'!$AF25,0),CN$3&lt;EOMONTH('Rent Roll'!$AF25,'Rent Roll'!$AG25+1)),1,0))</f>
        <v>0</v>
      </c>
      <c r="CO403" s="560">
        <f>IF('Rent Roll'!$AD25=0,0,IF(AND(CO$3&gt;EOMONTH('Rent Roll'!$AF25,0),CO$3&lt;EOMONTH('Rent Roll'!$AF25,'Rent Roll'!$AG25+1)),1,0))</f>
        <v>0</v>
      </c>
      <c r="CP403" s="560">
        <f>IF('Rent Roll'!$AD25=0,0,IF(AND(CP$3&gt;EOMONTH('Rent Roll'!$AF25,0),CP$3&lt;EOMONTH('Rent Roll'!$AF25,'Rent Roll'!$AG25+1)),1,0))</f>
        <v>0</v>
      </c>
      <c r="CQ403" s="560">
        <f>IF('Rent Roll'!$AD25=0,0,IF(AND(CQ$3&gt;EOMONTH('Rent Roll'!$AF25,0),CQ$3&lt;EOMONTH('Rent Roll'!$AF25,'Rent Roll'!$AG25+1)),1,0))</f>
        <v>0</v>
      </c>
      <c r="CR403" s="560">
        <f>IF('Rent Roll'!$AD25=0,0,IF(AND(CR$3&gt;EOMONTH('Rent Roll'!$AF25,0),CR$3&lt;EOMONTH('Rent Roll'!$AF25,'Rent Roll'!$AG25+1)),1,0))</f>
        <v>0</v>
      </c>
      <c r="CS403" s="560">
        <f>IF('Rent Roll'!$AD25=0,0,IF(AND(CS$3&gt;EOMONTH('Rent Roll'!$AF25,0),CS$3&lt;EOMONTH('Rent Roll'!$AF25,'Rent Roll'!$AG25+1)),1,0))</f>
        <v>0</v>
      </c>
      <c r="CT403" s="560">
        <f>IF('Rent Roll'!$AD25=0,0,IF(AND(CT$3&gt;EOMONTH('Rent Roll'!$AF25,0),CT$3&lt;EOMONTH('Rent Roll'!$AF25,'Rent Roll'!$AG25+1)),1,0))</f>
        <v>0</v>
      </c>
      <c r="CU403" s="560">
        <f>IF('Rent Roll'!$AD25=0,0,IF(AND(CU$3&gt;EOMONTH('Rent Roll'!$AF25,0),CU$3&lt;EOMONTH('Rent Roll'!$AF25,'Rent Roll'!$AG25+1)),1,0))</f>
        <v>0</v>
      </c>
      <c r="CV403" s="560">
        <f>IF('Rent Roll'!$AD25=0,0,IF(AND(CV$3&gt;EOMONTH('Rent Roll'!$AF25,0),CV$3&lt;EOMONTH('Rent Roll'!$AF25,'Rent Roll'!$AG25+1)),1,0))</f>
        <v>0</v>
      </c>
      <c r="CW403" s="560">
        <f>IF('Rent Roll'!$AD25=0,0,IF(AND(CW$3&gt;EOMONTH('Rent Roll'!$AF25,0),CW$3&lt;EOMONTH('Rent Roll'!$AF25,'Rent Roll'!$AG25+1)),1,0))</f>
        <v>0</v>
      </c>
      <c r="CX403" s="765">
        <f>IF('Rent Roll'!$AD25=0,0,IF(AND(CX$3&gt;EOMONTH('Rent Roll'!$AF25,0),CX$3&lt;EOMONTH('Rent Roll'!$AF25,'Rent Roll'!$AG25+1)),1,0))</f>
        <v>0</v>
      </c>
      <c r="CY403" s="766">
        <f>IF('Rent Roll'!$AD25=0,0,IF(AND(CY$3&gt;EOMONTH('Rent Roll'!$AF25,0),CY$3&lt;EOMONTH('Rent Roll'!$AF25,'Rent Roll'!$AG25+1)),1,0))</f>
        <v>0</v>
      </c>
      <c r="CZ403" s="560">
        <f>IF('Rent Roll'!$AD25=0,0,IF(AND(CZ$3&gt;EOMONTH('Rent Roll'!$AF25,0),CZ$3&lt;EOMONTH('Rent Roll'!$AF25,'Rent Roll'!$AG25+1)),1,0))</f>
        <v>0</v>
      </c>
      <c r="DA403" s="560">
        <f>IF('Rent Roll'!$AD25=0,0,IF(AND(DA$3&gt;EOMONTH('Rent Roll'!$AF25,0),DA$3&lt;EOMONTH('Rent Roll'!$AF25,'Rent Roll'!$AG25+1)),1,0))</f>
        <v>0</v>
      </c>
      <c r="DB403" s="560">
        <f>IF('Rent Roll'!$AD25=0,0,IF(AND(DB$3&gt;EOMONTH('Rent Roll'!$AF25,0),DB$3&lt;EOMONTH('Rent Roll'!$AF25,'Rent Roll'!$AG25+1)),1,0))</f>
        <v>0</v>
      </c>
      <c r="DC403" s="560">
        <f>IF('Rent Roll'!$AD25=0,0,IF(AND(DC$3&gt;EOMONTH('Rent Roll'!$AF25,0),DC$3&lt;EOMONTH('Rent Roll'!$AF25,'Rent Roll'!$AG25+1)),1,0))</f>
        <v>0</v>
      </c>
      <c r="DD403" s="560">
        <f>IF('Rent Roll'!$AD25=0,0,IF(AND(DD$3&gt;EOMONTH('Rent Roll'!$AF25,0),DD$3&lt;EOMONTH('Rent Roll'!$AF25,'Rent Roll'!$AG25+1)),1,0))</f>
        <v>0</v>
      </c>
      <c r="DE403" s="560">
        <f>IF('Rent Roll'!$AD25=0,0,IF(AND(DE$3&gt;EOMONTH('Rent Roll'!$AF25,0),DE$3&lt;EOMONTH('Rent Roll'!$AF25,'Rent Roll'!$AG25+1)),1,0))</f>
        <v>0</v>
      </c>
      <c r="DF403" s="560">
        <f>IF('Rent Roll'!$AD25=0,0,IF(AND(DF$3&gt;EOMONTH('Rent Roll'!$AF25,0),DF$3&lt;EOMONTH('Rent Roll'!$AF25,'Rent Roll'!$AG25+1)),1,0))</f>
        <v>0</v>
      </c>
      <c r="DG403" s="560">
        <f>IF('Rent Roll'!$AD25=0,0,IF(AND(DG$3&gt;EOMONTH('Rent Roll'!$AF25,0),DG$3&lt;EOMONTH('Rent Roll'!$AF25,'Rent Roll'!$AG25+1)),1,0))</f>
        <v>0</v>
      </c>
      <c r="DH403" s="560">
        <f>IF('Rent Roll'!$AD25=0,0,IF(AND(DH$3&gt;EOMONTH('Rent Roll'!$AF25,0),DH$3&lt;EOMONTH('Rent Roll'!$AF25,'Rent Roll'!$AG25+1)),1,0))</f>
        <v>0</v>
      </c>
      <c r="DI403" s="560">
        <f>IF('Rent Roll'!$AD25=0,0,IF(AND(DI$3&gt;EOMONTH('Rent Roll'!$AF25,0),DI$3&lt;EOMONTH('Rent Roll'!$AF25,'Rent Roll'!$AG25+1)),1,0))</f>
        <v>0</v>
      </c>
      <c r="DJ403" s="765">
        <f>IF('Rent Roll'!$AD25=0,0,IF(AND(DJ$3&gt;EOMONTH('Rent Roll'!$AF25,0),DJ$3&lt;EOMONTH('Rent Roll'!$AF25,'Rent Roll'!$AG25+1)),1,0))</f>
        <v>0</v>
      </c>
      <c r="DK403" s="766">
        <f>IF('Rent Roll'!$AD25=0,0,IF(AND(DK$3&gt;EOMONTH('Rent Roll'!$AF25,0),DK$3&lt;EOMONTH('Rent Roll'!$AF25,'Rent Roll'!$AG25+1)),1,0))</f>
        <v>0</v>
      </c>
      <c r="DL403" s="560">
        <f>IF('Rent Roll'!$AD25=0,0,IF(AND(DL$3&gt;EOMONTH('Rent Roll'!$AF25,0),DL$3&lt;EOMONTH('Rent Roll'!$AF25,'Rent Roll'!$AG25+1)),1,0))</f>
        <v>0</v>
      </c>
      <c r="DM403" s="560">
        <f>IF('Rent Roll'!$AD25=0,0,IF(AND(DM$3&gt;EOMONTH('Rent Roll'!$AF25,0),DM$3&lt;EOMONTH('Rent Roll'!$AF25,'Rent Roll'!$AG25+1)),1,0))</f>
        <v>0</v>
      </c>
      <c r="DN403" s="560">
        <f>IF('Rent Roll'!$AD25=0,0,IF(AND(DN$3&gt;EOMONTH('Rent Roll'!$AF25,0),DN$3&lt;EOMONTH('Rent Roll'!$AF25,'Rent Roll'!$AG25+1)),1,0))</f>
        <v>0</v>
      </c>
      <c r="DO403" s="560">
        <f>IF('Rent Roll'!$AD25=0,0,IF(AND(DO$3&gt;EOMONTH('Rent Roll'!$AF25,0),DO$3&lt;EOMONTH('Rent Roll'!$AF25,'Rent Roll'!$AG25+1)),1,0))</f>
        <v>0</v>
      </c>
      <c r="DP403" s="560">
        <f>IF('Rent Roll'!$AD25=0,0,IF(AND(DP$3&gt;EOMONTH('Rent Roll'!$AF25,0),DP$3&lt;EOMONTH('Rent Roll'!$AF25,'Rent Roll'!$AG25+1)),1,0))</f>
        <v>0</v>
      </c>
      <c r="DQ403" s="560">
        <f>IF('Rent Roll'!$AD25=0,0,IF(AND(DQ$3&gt;EOMONTH('Rent Roll'!$AF25,0),DQ$3&lt;EOMONTH('Rent Roll'!$AF25,'Rent Roll'!$AG25+1)),1,0))</f>
        <v>0</v>
      </c>
      <c r="DR403" s="560">
        <f>IF('Rent Roll'!$AD25=0,0,IF(AND(DR$3&gt;EOMONTH('Rent Roll'!$AF25,0),DR$3&lt;EOMONTH('Rent Roll'!$AF25,'Rent Roll'!$AG25+1)),1,0))</f>
        <v>0</v>
      </c>
      <c r="DS403" s="560">
        <f>IF('Rent Roll'!$AD25=0,0,IF(AND(DS$3&gt;EOMONTH('Rent Roll'!$AF25,0),DS$3&lt;EOMONTH('Rent Roll'!$AF25,'Rent Roll'!$AG25+1)),1,0))</f>
        <v>0</v>
      </c>
      <c r="DT403" s="560">
        <f>IF('Rent Roll'!$AD25=0,0,IF(AND(DT$3&gt;EOMONTH('Rent Roll'!$AF25,0),DT$3&lt;EOMONTH('Rent Roll'!$AF25,'Rent Roll'!$AG25+1)),1,0))</f>
        <v>0</v>
      </c>
      <c r="DU403" s="560">
        <f>IF('Rent Roll'!$AD25=0,0,IF(AND(DU$3&gt;EOMONTH('Rent Roll'!$AF25,0),DU$3&lt;EOMONTH('Rent Roll'!$AF25,'Rent Roll'!$AG25+1)),1,0))</f>
        <v>0</v>
      </c>
      <c r="DV403" s="560">
        <f>IF('Rent Roll'!$AD25=0,0,IF(AND(DV$3&gt;EOMONTH('Rent Roll'!$AF25,0),DV$3&lt;EOMONTH('Rent Roll'!$AF25,'Rent Roll'!$AG25+1)),1,0))</f>
        <v>0</v>
      </c>
    </row>
    <row r="404" spans="1:126" s="568" customFormat="1" ht="12" customHeight="1" outlineLevel="1" x14ac:dyDescent="0.4">
      <c r="A404" s="732"/>
      <c r="B404" s="564">
        <f>'Rent Roll'!$B26</f>
        <v>0</v>
      </c>
      <c r="C404" s="575" t="s">
        <v>82</v>
      </c>
      <c r="D404" s="565"/>
      <c r="E404" s="566"/>
      <c r="F404" s="777">
        <f>IF('Rent Roll'!$AD26=0,0,IF(AND(F$3&gt;EOMONTH('Rent Roll'!$AF26,0),F$3&lt;EOMONTH('Rent Roll'!$AF26,'Rent Roll'!$AG26+1)),1,0))</f>
        <v>0</v>
      </c>
      <c r="G404" s="766">
        <f>IF('Rent Roll'!$AD26=0,0,IF(AND(G$3&gt;EOMONTH('Rent Roll'!$AF26,0),G$3&lt;EOMONTH('Rent Roll'!$AF26,'Rent Roll'!$AG26+1)),1,0))</f>
        <v>0</v>
      </c>
      <c r="H404" s="560">
        <f>IF('Rent Roll'!$AD26=0,0,IF(AND(H$3&gt;EOMONTH('Rent Roll'!$AF26,0),H$3&lt;EOMONTH('Rent Roll'!$AF26,'Rent Roll'!$AG26+1)),1,0))</f>
        <v>0</v>
      </c>
      <c r="I404" s="560">
        <f>IF('Rent Roll'!$AD26=0,0,IF(AND(I$3&gt;EOMONTH('Rent Roll'!$AF26,0),I$3&lt;EOMONTH('Rent Roll'!$AF26,'Rent Roll'!$AG26+1)),1,0))</f>
        <v>0</v>
      </c>
      <c r="J404" s="560">
        <f>IF('Rent Roll'!$AD26=0,0,IF(AND(J$3&gt;EOMONTH('Rent Roll'!$AF26,0),J$3&lt;EOMONTH('Rent Roll'!$AF26,'Rent Roll'!$AG26+1)),1,0))</f>
        <v>0</v>
      </c>
      <c r="K404" s="560">
        <f>IF('Rent Roll'!$AD26=0,0,IF(AND(K$3&gt;EOMONTH('Rent Roll'!$AF26,0),K$3&lt;EOMONTH('Rent Roll'!$AF26,'Rent Roll'!$AG26+1)),1,0))</f>
        <v>0</v>
      </c>
      <c r="L404" s="560">
        <f>IF('Rent Roll'!$AD26=0,0,IF(AND(L$3&gt;EOMONTH('Rent Roll'!$AF26,0),L$3&lt;EOMONTH('Rent Roll'!$AF26,'Rent Roll'!$AG26+1)),1,0))</f>
        <v>0</v>
      </c>
      <c r="M404" s="560">
        <f>IF('Rent Roll'!$AD26=0,0,IF(AND(M$3&gt;EOMONTH('Rent Roll'!$AF26,0),M$3&lt;EOMONTH('Rent Roll'!$AF26,'Rent Roll'!$AG26+1)),1,0))</f>
        <v>0</v>
      </c>
      <c r="N404" s="560">
        <f>IF('Rent Roll'!$AD26=0,0,IF(AND(N$3&gt;EOMONTH('Rent Roll'!$AF26,0),N$3&lt;EOMONTH('Rent Roll'!$AF26,'Rent Roll'!$AG26+1)),1,0))</f>
        <v>0</v>
      </c>
      <c r="O404" s="560">
        <f>IF('Rent Roll'!$AD26=0,0,IF(AND(O$3&gt;EOMONTH('Rent Roll'!$AF26,0),O$3&lt;EOMONTH('Rent Roll'!$AF26,'Rent Roll'!$AG26+1)),1,0))</f>
        <v>0</v>
      </c>
      <c r="P404" s="560">
        <f>IF('Rent Roll'!$AD26=0,0,IF(AND(P$3&gt;EOMONTH('Rent Roll'!$AF26,0),P$3&lt;EOMONTH('Rent Roll'!$AF26,'Rent Roll'!$AG26+1)),1,0))</f>
        <v>0</v>
      </c>
      <c r="Q404" s="560">
        <f>IF('Rent Roll'!$AD26=0,0,IF(AND(Q$3&gt;EOMONTH('Rent Roll'!$AF26,0),Q$3&lt;EOMONTH('Rent Roll'!$AF26,'Rent Roll'!$AG26+1)),1,0))</f>
        <v>0</v>
      </c>
      <c r="R404" s="765">
        <f>IF('Rent Roll'!$AD26=0,0,IF(AND(R$3&gt;EOMONTH('Rent Roll'!$AF26,0),R$3&lt;EOMONTH('Rent Roll'!$AF26,'Rent Roll'!$AG26+1)),1,0))</f>
        <v>0</v>
      </c>
      <c r="S404" s="766">
        <f>IF('Rent Roll'!$AD26=0,0,IF(AND(S$3&gt;EOMONTH('Rent Roll'!$AF26,0),S$3&lt;EOMONTH('Rent Roll'!$AF26,'Rent Roll'!$AG26+1)),1,0))</f>
        <v>0</v>
      </c>
      <c r="T404" s="560">
        <f>IF('Rent Roll'!$AD26=0,0,IF(AND(T$3&gt;EOMONTH('Rent Roll'!$AF26,0),T$3&lt;EOMONTH('Rent Roll'!$AF26,'Rent Roll'!$AG26+1)),1,0))</f>
        <v>0</v>
      </c>
      <c r="U404" s="560">
        <f>IF('Rent Roll'!$AD26=0,0,IF(AND(U$3&gt;EOMONTH('Rent Roll'!$AF26,0),U$3&lt;EOMONTH('Rent Roll'!$AF26,'Rent Roll'!$AG26+1)),1,0))</f>
        <v>0</v>
      </c>
      <c r="V404" s="560">
        <f>IF('Rent Roll'!$AD26=0,0,IF(AND(V$3&gt;EOMONTH('Rent Roll'!$AF26,0),V$3&lt;EOMONTH('Rent Roll'!$AF26,'Rent Roll'!$AG26+1)),1,0))</f>
        <v>0</v>
      </c>
      <c r="W404" s="560">
        <f>IF('Rent Roll'!$AD26=0,0,IF(AND(W$3&gt;EOMONTH('Rent Roll'!$AF26,0),W$3&lt;EOMONTH('Rent Roll'!$AF26,'Rent Roll'!$AG26+1)),1,0))</f>
        <v>0</v>
      </c>
      <c r="X404" s="560">
        <f>IF('Rent Roll'!$AD26=0,0,IF(AND(X$3&gt;EOMONTH('Rent Roll'!$AF26,0),X$3&lt;EOMONTH('Rent Roll'!$AF26,'Rent Roll'!$AG26+1)),1,0))</f>
        <v>0</v>
      </c>
      <c r="Y404" s="560">
        <f>IF('Rent Roll'!$AD26=0,0,IF(AND(Y$3&gt;EOMONTH('Rent Roll'!$AF26,0),Y$3&lt;EOMONTH('Rent Roll'!$AF26,'Rent Roll'!$AG26+1)),1,0))</f>
        <v>0</v>
      </c>
      <c r="Z404" s="560">
        <f>IF('Rent Roll'!$AD26=0,0,IF(AND(Z$3&gt;EOMONTH('Rent Roll'!$AF26,0),Z$3&lt;EOMONTH('Rent Roll'!$AF26,'Rent Roll'!$AG26+1)),1,0))</f>
        <v>0</v>
      </c>
      <c r="AA404" s="560">
        <f>IF('Rent Roll'!$AD26=0,0,IF(AND(AA$3&gt;EOMONTH('Rent Roll'!$AF26,0),AA$3&lt;EOMONTH('Rent Roll'!$AF26,'Rent Roll'!$AG26+1)),1,0))</f>
        <v>0</v>
      </c>
      <c r="AB404" s="560">
        <f>IF('Rent Roll'!$AD26=0,0,IF(AND(AB$3&gt;EOMONTH('Rent Roll'!$AF26,0),AB$3&lt;EOMONTH('Rent Roll'!$AF26,'Rent Roll'!$AG26+1)),1,0))</f>
        <v>0</v>
      </c>
      <c r="AC404" s="560">
        <f>IF('Rent Roll'!$AD26=0,0,IF(AND(AC$3&gt;EOMONTH('Rent Roll'!$AF26,0),AC$3&lt;EOMONTH('Rent Roll'!$AF26,'Rent Roll'!$AG26+1)),1,0))</f>
        <v>0</v>
      </c>
      <c r="AD404" s="765">
        <f>IF('Rent Roll'!$AD26=0,0,IF(AND(AD$3&gt;EOMONTH('Rent Roll'!$AF26,0),AD$3&lt;EOMONTH('Rent Roll'!$AF26,'Rent Roll'!$AG26+1)),1,0))</f>
        <v>0</v>
      </c>
      <c r="AE404" s="766">
        <f>IF('Rent Roll'!$AD26=0,0,IF(AND(AE$3&gt;EOMONTH('Rent Roll'!$AF26,0),AE$3&lt;EOMONTH('Rent Roll'!$AF26,'Rent Roll'!$AG26+1)),1,0))</f>
        <v>0</v>
      </c>
      <c r="AF404" s="560">
        <f>IF('Rent Roll'!$AD26=0,0,IF(AND(AF$3&gt;EOMONTH('Rent Roll'!$AF26,0),AF$3&lt;EOMONTH('Rent Roll'!$AF26,'Rent Roll'!$AG26+1)),1,0))</f>
        <v>0</v>
      </c>
      <c r="AG404" s="560">
        <f>IF('Rent Roll'!$AD26=0,0,IF(AND(AG$3&gt;EOMONTH('Rent Roll'!$AF26,0),AG$3&lt;EOMONTH('Rent Roll'!$AF26,'Rent Roll'!$AG26+1)),1,0))</f>
        <v>0</v>
      </c>
      <c r="AH404" s="560">
        <f>IF('Rent Roll'!$AD26=0,0,IF(AND(AH$3&gt;EOMONTH('Rent Roll'!$AF26,0),AH$3&lt;EOMONTH('Rent Roll'!$AF26,'Rent Roll'!$AG26+1)),1,0))</f>
        <v>0</v>
      </c>
      <c r="AI404" s="560">
        <f>IF('Rent Roll'!$AD26=0,0,IF(AND(AI$3&gt;EOMONTH('Rent Roll'!$AF26,0),AI$3&lt;EOMONTH('Rent Roll'!$AF26,'Rent Roll'!$AG26+1)),1,0))</f>
        <v>0</v>
      </c>
      <c r="AJ404" s="560">
        <f>IF('Rent Roll'!$AD26=0,0,IF(AND(AJ$3&gt;EOMONTH('Rent Roll'!$AF26,0),AJ$3&lt;EOMONTH('Rent Roll'!$AF26,'Rent Roll'!$AG26+1)),1,0))</f>
        <v>0</v>
      </c>
      <c r="AK404" s="560">
        <f>IF('Rent Roll'!$AD26=0,0,IF(AND(AK$3&gt;EOMONTH('Rent Roll'!$AF26,0),AK$3&lt;EOMONTH('Rent Roll'!$AF26,'Rent Roll'!$AG26+1)),1,0))</f>
        <v>0</v>
      </c>
      <c r="AL404" s="560">
        <f>IF('Rent Roll'!$AD26=0,0,IF(AND(AL$3&gt;EOMONTH('Rent Roll'!$AF26,0),AL$3&lt;EOMONTH('Rent Roll'!$AF26,'Rent Roll'!$AG26+1)),1,0))</f>
        <v>0</v>
      </c>
      <c r="AM404" s="560">
        <f>IF('Rent Roll'!$AD26=0,0,IF(AND(AM$3&gt;EOMONTH('Rent Roll'!$AF26,0),AM$3&lt;EOMONTH('Rent Roll'!$AF26,'Rent Roll'!$AG26+1)),1,0))</f>
        <v>0</v>
      </c>
      <c r="AN404" s="560">
        <f>IF('Rent Roll'!$AD26=0,0,IF(AND(AN$3&gt;EOMONTH('Rent Roll'!$AF26,0),AN$3&lt;EOMONTH('Rent Roll'!$AF26,'Rent Roll'!$AG26+1)),1,0))</f>
        <v>0</v>
      </c>
      <c r="AO404" s="560">
        <f>IF('Rent Roll'!$AD26=0,0,IF(AND(AO$3&gt;EOMONTH('Rent Roll'!$AF26,0),AO$3&lt;EOMONTH('Rent Roll'!$AF26,'Rent Roll'!$AG26+1)),1,0))</f>
        <v>0</v>
      </c>
      <c r="AP404" s="765">
        <f>IF('Rent Roll'!$AD26=0,0,IF(AND(AP$3&gt;EOMONTH('Rent Roll'!$AF26,0),AP$3&lt;EOMONTH('Rent Roll'!$AF26,'Rent Roll'!$AG26+1)),1,0))</f>
        <v>0</v>
      </c>
      <c r="AQ404" s="766">
        <f>IF('Rent Roll'!$AD26=0,0,IF(AND(AQ$3&gt;EOMONTH('Rent Roll'!$AF26,0),AQ$3&lt;EOMONTH('Rent Roll'!$AF26,'Rent Roll'!$AG26+1)),1,0))</f>
        <v>0</v>
      </c>
      <c r="AR404" s="560">
        <f>IF('Rent Roll'!$AD26=0,0,IF(AND(AR$3&gt;EOMONTH('Rent Roll'!$AF26,0),AR$3&lt;EOMONTH('Rent Roll'!$AF26,'Rent Roll'!$AG26+1)),1,0))</f>
        <v>0</v>
      </c>
      <c r="AS404" s="560">
        <f>IF('Rent Roll'!$AD26=0,0,IF(AND(AS$3&gt;EOMONTH('Rent Roll'!$AF26,0),AS$3&lt;EOMONTH('Rent Roll'!$AF26,'Rent Roll'!$AG26+1)),1,0))</f>
        <v>0</v>
      </c>
      <c r="AT404" s="560">
        <f>IF('Rent Roll'!$AD26=0,0,IF(AND(AT$3&gt;EOMONTH('Rent Roll'!$AF26,0),AT$3&lt;EOMONTH('Rent Roll'!$AF26,'Rent Roll'!$AG26+1)),1,0))</f>
        <v>0</v>
      </c>
      <c r="AU404" s="560">
        <f>IF('Rent Roll'!$AD26=0,0,IF(AND(AU$3&gt;EOMONTH('Rent Roll'!$AF26,0),AU$3&lt;EOMONTH('Rent Roll'!$AF26,'Rent Roll'!$AG26+1)),1,0))</f>
        <v>0</v>
      </c>
      <c r="AV404" s="560">
        <f>IF('Rent Roll'!$AD26=0,0,IF(AND(AV$3&gt;EOMONTH('Rent Roll'!$AF26,0),AV$3&lt;EOMONTH('Rent Roll'!$AF26,'Rent Roll'!$AG26+1)),1,0))</f>
        <v>0</v>
      </c>
      <c r="AW404" s="560">
        <f>IF('Rent Roll'!$AD26=0,0,IF(AND(AW$3&gt;EOMONTH('Rent Roll'!$AF26,0),AW$3&lt;EOMONTH('Rent Roll'!$AF26,'Rent Roll'!$AG26+1)),1,0))</f>
        <v>0</v>
      </c>
      <c r="AX404" s="560">
        <f>IF('Rent Roll'!$AD26=0,0,IF(AND(AX$3&gt;EOMONTH('Rent Roll'!$AF26,0),AX$3&lt;EOMONTH('Rent Roll'!$AF26,'Rent Roll'!$AG26+1)),1,0))</f>
        <v>0</v>
      </c>
      <c r="AY404" s="560">
        <f>IF('Rent Roll'!$AD26=0,0,IF(AND(AY$3&gt;EOMONTH('Rent Roll'!$AF26,0),AY$3&lt;EOMONTH('Rent Roll'!$AF26,'Rent Roll'!$AG26+1)),1,0))</f>
        <v>0</v>
      </c>
      <c r="AZ404" s="560">
        <f>IF('Rent Roll'!$AD26=0,0,IF(AND(AZ$3&gt;EOMONTH('Rent Roll'!$AF26,0),AZ$3&lt;EOMONTH('Rent Roll'!$AF26,'Rent Roll'!$AG26+1)),1,0))</f>
        <v>0</v>
      </c>
      <c r="BA404" s="560">
        <f>IF('Rent Roll'!$AD26=0,0,IF(AND(BA$3&gt;EOMONTH('Rent Roll'!$AF26,0),BA$3&lt;EOMONTH('Rent Roll'!$AF26,'Rent Roll'!$AG26+1)),1,0))</f>
        <v>0</v>
      </c>
      <c r="BB404" s="765">
        <f>IF('Rent Roll'!$AD26=0,0,IF(AND(BB$3&gt;EOMONTH('Rent Roll'!$AF26,0),BB$3&lt;EOMONTH('Rent Roll'!$AF26,'Rent Roll'!$AG26+1)),1,0))</f>
        <v>0</v>
      </c>
      <c r="BC404" s="766">
        <f>IF('Rent Roll'!$AD26=0,0,IF(AND(BC$3&gt;EOMONTH('Rent Roll'!$AF26,0),BC$3&lt;EOMONTH('Rent Roll'!$AF26,'Rent Roll'!$AG26+1)),1,0))</f>
        <v>0</v>
      </c>
      <c r="BD404" s="560">
        <f>IF('Rent Roll'!$AD26=0,0,IF(AND(BD$3&gt;EOMONTH('Rent Roll'!$AF26,0),BD$3&lt;EOMONTH('Rent Roll'!$AF26,'Rent Roll'!$AG26+1)),1,0))</f>
        <v>0</v>
      </c>
      <c r="BE404" s="560">
        <f>IF('Rent Roll'!$AD26=0,0,IF(AND(BE$3&gt;EOMONTH('Rent Roll'!$AF26,0),BE$3&lt;EOMONTH('Rent Roll'!$AF26,'Rent Roll'!$AG26+1)),1,0))</f>
        <v>0</v>
      </c>
      <c r="BF404" s="560">
        <f>IF('Rent Roll'!$AD26=0,0,IF(AND(BF$3&gt;EOMONTH('Rent Roll'!$AF26,0),BF$3&lt;EOMONTH('Rent Roll'!$AF26,'Rent Roll'!$AG26+1)),1,0))</f>
        <v>0</v>
      </c>
      <c r="BG404" s="560">
        <f>IF('Rent Roll'!$AD26=0,0,IF(AND(BG$3&gt;EOMONTH('Rent Roll'!$AF26,0),BG$3&lt;EOMONTH('Rent Roll'!$AF26,'Rent Roll'!$AG26+1)),1,0))</f>
        <v>0</v>
      </c>
      <c r="BH404" s="560">
        <f>IF('Rent Roll'!$AD26=0,0,IF(AND(BH$3&gt;EOMONTH('Rent Roll'!$AF26,0),BH$3&lt;EOMONTH('Rent Roll'!$AF26,'Rent Roll'!$AG26+1)),1,0))</f>
        <v>0</v>
      </c>
      <c r="BI404" s="560">
        <f>IF('Rent Roll'!$AD26=0,0,IF(AND(BI$3&gt;EOMONTH('Rent Roll'!$AF26,0),BI$3&lt;EOMONTH('Rent Roll'!$AF26,'Rent Roll'!$AG26+1)),1,0))</f>
        <v>0</v>
      </c>
      <c r="BJ404" s="560">
        <f>IF('Rent Roll'!$AD26=0,0,IF(AND(BJ$3&gt;EOMONTH('Rent Roll'!$AF26,0),BJ$3&lt;EOMONTH('Rent Roll'!$AF26,'Rent Roll'!$AG26+1)),1,0))</f>
        <v>0</v>
      </c>
      <c r="BK404" s="560">
        <f>IF('Rent Roll'!$AD26=0,0,IF(AND(BK$3&gt;EOMONTH('Rent Roll'!$AF26,0),BK$3&lt;EOMONTH('Rent Roll'!$AF26,'Rent Roll'!$AG26+1)),1,0))</f>
        <v>0</v>
      </c>
      <c r="BL404" s="560">
        <f>IF('Rent Roll'!$AD26=0,0,IF(AND(BL$3&gt;EOMONTH('Rent Roll'!$AF26,0),BL$3&lt;EOMONTH('Rent Roll'!$AF26,'Rent Roll'!$AG26+1)),1,0))</f>
        <v>0</v>
      </c>
      <c r="BM404" s="560">
        <f>IF('Rent Roll'!$AD26=0,0,IF(AND(BM$3&gt;EOMONTH('Rent Roll'!$AF26,0),BM$3&lt;EOMONTH('Rent Roll'!$AF26,'Rent Roll'!$AG26+1)),1,0))</f>
        <v>0</v>
      </c>
      <c r="BN404" s="765">
        <f>IF('Rent Roll'!$AD26=0,0,IF(AND(BN$3&gt;EOMONTH('Rent Roll'!$AF26,0),BN$3&lt;EOMONTH('Rent Roll'!$AF26,'Rent Roll'!$AG26+1)),1,0))</f>
        <v>0</v>
      </c>
      <c r="BO404" s="766">
        <f>IF('Rent Roll'!$AD26=0,0,IF(AND(BO$3&gt;EOMONTH('Rent Roll'!$AF26,0),BO$3&lt;EOMONTH('Rent Roll'!$AF26,'Rent Roll'!$AG26+1)),1,0))</f>
        <v>0</v>
      </c>
      <c r="BP404" s="560">
        <f>IF('Rent Roll'!$AD26=0,0,IF(AND(BP$3&gt;EOMONTH('Rent Roll'!$AF26,0),BP$3&lt;EOMONTH('Rent Roll'!$AF26,'Rent Roll'!$AG26+1)),1,0))</f>
        <v>0</v>
      </c>
      <c r="BQ404" s="560">
        <f>IF('Rent Roll'!$AD26=0,0,IF(AND(BQ$3&gt;EOMONTH('Rent Roll'!$AF26,0),BQ$3&lt;EOMONTH('Rent Roll'!$AF26,'Rent Roll'!$AG26+1)),1,0))</f>
        <v>0</v>
      </c>
      <c r="BR404" s="560">
        <f>IF('Rent Roll'!$AD26=0,0,IF(AND(BR$3&gt;EOMONTH('Rent Roll'!$AF26,0),BR$3&lt;EOMONTH('Rent Roll'!$AF26,'Rent Roll'!$AG26+1)),1,0))</f>
        <v>0</v>
      </c>
      <c r="BS404" s="560">
        <f>IF('Rent Roll'!$AD26=0,0,IF(AND(BS$3&gt;EOMONTH('Rent Roll'!$AF26,0),BS$3&lt;EOMONTH('Rent Roll'!$AF26,'Rent Roll'!$AG26+1)),1,0))</f>
        <v>0</v>
      </c>
      <c r="BT404" s="560">
        <f>IF('Rent Roll'!$AD26=0,0,IF(AND(BT$3&gt;EOMONTH('Rent Roll'!$AF26,0),BT$3&lt;EOMONTH('Rent Roll'!$AF26,'Rent Roll'!$AG26+1)),1,0))</f>
        <v>0</v>
      </c>
      <c r="BU404" s="560">
        <f>IF('Rent Roll'!$AD26=0,0,IF(AND(BU$3&gt;EOMONTH('Rent Roll'!$AF26,0),BU$3&lt;EOMONTH('Rent Roll'!$AF26,'Rent Roll'!$AG26+1)),1,0))</f>
        <v>0</v>
      </c>
      <c r="BV404" s="560">
        <f>IF('Rent Roll'!$AD26=0,0,IF(AND(BV$3&gt;EOMONTH('Rent Roll'!$AF26,0),BV$3&lt;EOMONTH('Rent Roll'!$AF26,'Rent Roll'!$AG26+1)),1,0))</f>
        <v>0</v>
      </c>
      <c r="BW404" s="560">
        <f>IF('Rent Roll'!$AD26=0,0,IF(AND(BW$3&gt;EOMONTH('Rent Roll'!$AF26,0),BW$3&lt;EOMONTH('Rent Roll'!$AF26,'Rent Roll'!$AG26+1)),1,0))</f>
        <v>0</v>
      </c>
      <c r="BX404" s="560">
        <f>IF('Rent Roll'!$AD26=0,0,IF(AND(BX$3&gt;EOMONTH('Rent Roll'!$AF26,0),BX$3&lt;EOMONTH('Rent Roll'!$AF26,'Rent Roll'!$AG26+1)),1,0))</f>
        <v>0</v>
      </c>
      <c r="BY404" s="560">
        <f>IF('Rent Roll'!$AD26=0,0,IF(AND(BY$3&gt;EOMONTH('Rent Roll'!$AF26,0),BY$3&lt;EOMONTH('Rent Roll'!$AF26,'Rent Roll'!$AG26+1)),1,0))</f>
        <v>0</v>
      </c>
      <c r="BZ404" s="765">
        <f>IF('Rent Roll'!$AD26=0,0,IF(AND(BZ$3&gt;EOMONTH('Rent Roll'!$AF26,0),BZ$3&lt;EOMONTH('Rent Roll'!$AF26,'Rent Roll'!$AG26+1)),1,0))</f>
        <v>0</v>
      </c>
      <c r="CA404" s="766">
        <f>IF('Rent Roll'!$AD26=0,0,IF(AND(CA$3&gt;EOMONTH('Rent Roll'!$AF26,0),CA$3&lt;EOMONTH('Rent Roll'!$AF26,'Rent Roll'!$AG26+1)),1,0))</f>
        <v>0</v>
      </c>
      <c r="CB404" s="560">
        <f>IF('Rent Roll'!$AD26=0,0,IF(AND(CB$3&gt;EOMONTH('Rent Roll'!$AF26,0),CB$3&lt;EOMONTH('Rent Roll'!$AF26,'Rent Roll'!$AG26+1)),1,0))</f>
        <v>0</v>
      </c>
      <c r="CC404" s="560">
        <f>IF('Rent Roll'!$AD26=0,0,IF(AND(CC$3&gt;EOMONTH('Rent Roll'!$AF26,0),CC$3&lt;EOMONTH('Rent Roll'!$AF26,'Rent Roll'!$AG26+1)),1,0))</f>
        <v>0</v>
      </c>
      <c r="CD404" s="560">
        <f>IF('Rent Roll'!$AD26=0,0,IF(AND(CD$3&gt;EOMONTH('Rent Roll'!$AF26,0),CD$3&lt;EOMONTH('Rent Roll'!$AF26,'Rent Roll'!$AG26+1)),1,0))</f>
        <v>0</v>
      </c>
      <c r="CE404" s="560">
        <f>IF('Rent Roll'!$AD26=0,0,IF(AND(CE$3&gt;EOMONTH('Rent Roll'!$AF26,0),CE$3&lt;EOMONTH('Rent Roll'!$AF26,'Rent Roll'!$AG26+1)),1,0))</f>
        <v>0</v>
      </c>
      <c r="CF404" s="560">
        <f>IF('Rent Roll'!$AD26=0,0,IF(AND(CF$3&gt;EOMONTH('Rent Roll'!$AF26,0),CF$3&lt;EOMONTH('Rent Roll'!$AF26,'Rent Roll'!$AG26+1)),1,0))</f>
        <v>0</v>
      </c>
      <c r="CG404" s="560">
        <f>IF('Rent Roll'!$AD26=0,0,IF(AND(CG$3&gt;EOMONTH('Rent Roll'!$AF26,0),CG$3&lt;EOMONTH('Rent Roll'!$AF26,'Rent Roll'!$AG26+1)),1,0))</f>
        <v>0</v>
      </c>
      <c r="CH404" s="560">
        <f>IF('Rent Roll'!$AD26=0,0,IF(AND(CH$3&gt;EOMONTH('Rent Roll'!$AF26,0),CH$3&lt;EOMONTH('Rent Roll'!$AF26,'Rent Roll'!$AG26+1)),1,0))</f>
        <v>0</v>
      </c>
      <c r="CI404" s="560">
        <f>IF('Rent Roll'!$AD26=0,0,IF(AND(CI$3&gt;EOMONTH('Rent Roll'!$AF26,0),CI$3&lt;EOMONTH('Rent Roll'!$AF26,'Rent Roll'!$AG26+1)),1,0))</f>
        <v>0</v>
      </c>
      <c r="CJ404" s="560">
        <f>IF('Rent Roll'!$AD26=0,0,IF(AND(CJ$3&gt;EOMONTH('Rent Roll'!$AF26,0),CJ$3&lt;EOMONTH('Rent Roll'!$AF26,'Rent Roll'!$AG26+1)),1,0))</f>
        <v>0</v>
      </c>
      <c r="CK404" s="560">
        <f>IF('Rent Roll'!$AD26=0,0,IF(AND(CK$3&gt;EOMONTH('Rent Roll'!$AF26,0),CK$3&lt;EOMONTH('Rent Roll'!$AF26,'Rent Roll'!$AG26+1)),1,0))</f>
        <v>0</v>
      </c>
      <c r="CL404" s="765">
        <f>IF('Rent Roll'!$AD26=0,0,IF(AND(CL$3&gt;EOMONTH('Rent Roll'!$AF26,0),CL$3&lt;EOMONTH('Rent Roll'!$AF26,'Rent Roll'!$AG26+1)),1,0))</f>
        <v>0</v>
      </c>
      <c r="CM404" s="766">
        <f>IF('Rent Roll'!$AD26=0,0,IF(AND(CM$3&gt;EOMONTH('Rent Roll'!$AF26,0),CM$3&lt;EOMONTH('Rent Roll'!$AF26,'Rent Roll'!$AG26+1)),1,0))</f>
        <v>0</v>
      </c>
      <c r="CN404" s="560">
        <f>IF('Rent Roll'!$AD26=0,0,IF(AND(CN$3&gt;EOMONTH('Rent Roll'!$AF26,0),CN$3&lt;EOMONTH('Rent Roll'!$AF26,'Rent Roll'!$AG26+1)),1,0))</f>
        <v>0</v>
      </c>
      <c r="CO404" s="560">
        <f>IF('Rent Roll'!$AD26=0,0,IF(AND(CO$3&gt;EOMONTH('Rent Roll'!$AF26,0),CO$3&lt;EOMONTH('Rent Roll'!$AF26,'Rent Roll'!$AG26+1)),1,0))</f>
        <v>0</v>
      </c>
      <c r="CP404" s="560">
        <f>IF('Rent Roll'!$AD26=0,0,IF(AND(CP$3&gt;EOMONTH('Rent Roll'!$AF26,0),CP$3&lt;EOMONTH('Rent Roll'!$AF26,'Rent Roll'!$AG26+1)),1,0))</f>
        <v>0</v>
      </c>
      <c r="CQ404" s="560">
        <f>IF('Rent Roll'!$AD26=0,0,IF(AND(CQ$3&gt;EOMONTH('Rent Roll'!$AF26,0),CQ$3&lt;EOMONTH('Rent Roll'!$AF26,'Rent Roll'!$AG26+1)),1,0))</f>
        <v>0</v>
      </c>
      <c r="CR404" s="560">
        <f>IF('Rent Roll'!$AD26=0,0,IF(AND(CR$3&gt;EOMONTH('Rent Roll'!$AF26,0),CR$3&lt;EOMONTH('Rent Roll'!$AF26,'Rent Roll'!$AG26+1)),1,0))</f>
        <v>0</v>
      </c>
      <c r="CS404" s="560">
        <f>IF('Rent Roll'!$AD26=0,0,IF(AND(CS$3&gt;EOMONTH('Rent Roll'!$AF26,0),CS$3&lt;EOMONTH('Rent Roll'!$AF26,'Rent Roll'!$AG26+1)),1,0))</f>
        <v>0</v>
      </c>
      <c r="CT404" s="560">
        <f>IF('Rent Roll'!$AD26=0,0,IF(AND(CT$3&gt;EOMONTH('Rent Roll'!$AF26,0),CT$3&lt;EOMONTH('Rent Roll'!$AF26,'Rent Roll'!$AG26+1)),1,0))</f>
        <v>0</v>
      </c>
      <c r="CU404" s="560">
        <f>IF('Rent Roll'!$AD26=0,0,IF(AND(CU$3&gt;EOMONTH('Rent Roll'!$AF26,0),CU$3&lt;EOMONTH('Rent Roll'!$AF26,'Rent Roll'!$AG26+1)),1,0))</f>
        <v>0</v>
      </c>
      <c r="CV404" s="560">
        <f>IF('Rent Roll'!$AD26=0,0,IF(AND(CV$3&gt;EOMONTH('Rent Roll'!$AF26,0),CV$3&lt;EOMONTH('Rent Roll'!$AF26,'Rent Roll'!$AG26+1)),1,0))</f>
        <v>0</v>
      </c>
      <c r="CW404" s="560">
        <f>IF('Rent Roll'!$AD26=0,0,IF(AND(CW$3&gt;EOMONTH('Rent Roll'!$AF26,0),CW$3&lt;EOMONTH('Rent Roll'!$AF26,'Rent Roll'!$AG26+1)),1,0))</f>
        <v>0</v>
      </c>
      <c r="CX404" s="765">
        <f>IF('Rent Roll'!$AD26=0,0,IF(AND(CX$3&gt;EOMONTH('Rent Roll'!$AF26,0),CX$3&lt;EOMONTH('Rent Roll'!$AF26,'Rent Roll'!$AG26+1)),1,0))</f>
        <v>0</v>
      </c>
      <c r="CY404" s="766">
        <f>IF('Rent Roll'!$AD26=0,0,IF(AND(CY$3&gt;EOMONTH('Rent Roll'!$AF26,0),CY$3&lt;EOMONTH('Rent Roll'!$AF26,'Rent Roll'!$AG26+1)),1,0))</f>
        <v>0</v>
      </c>
      <c r="CZ404" s="560">
        <f>IF('Rent Roll'!$AD26=0,0,IF(AND(CZ$3&gt;EOMONTH('Rent Roll'!$AF26,0),CZ$3&lt;EOMONTH('Rent Roll'!$AF26,'Rent Roll'!$AG26+1)),1,0))</f>
        <v>0</v>
      </c>
      <c r="DA404" s="560">
        <f>IF('Rent Roll'!$AD26=0,0,IF(AND(DA$3&gt;EOMONTH('Rent Roll'!$AF26,0),DA$3&lt;EOMONTH('Rent Roll'!$AF26,'Rent Roll'!$AG26+1)),1,0))</f>
        <v>0</v>
      </c>
      <c r="DB404" s="560">
        <f>IF('Rent Roll'!$AD26=0,0,IF(AND(DB$3&gt;EOMONTH('Rent Roll'!$AF26,0),DB$3&lt;EOMONTH('Rent Roll'!$AF26,'Rent Roll'!$AG26+1)),1,0))</f>
        <v>0</v>
      </c>
      <c r="DC404" s="560">
        <f>IF('Rent Roll'!$AD26=0,0,IF(AND(DC$3&gt;EOMONTH('Rent Roll'!$AF26,0),DC$3&lt;EOMONTH('Rent Roll'!$AF26,'Rent Roll'!$AG26+1)),1,0))</f>
        <v>0</v>
      </c>
      <c r="DD404" s="560">
        <f>IF('Rent Roll'!$AD26=0,0,IF(AND(DD$3&gt;EOMONTH('Rent Roll'!$AF26,0),DD$3&lt;EOMONTH('Rent Roll'!$AF26,'Rent Roll'!$AG26+1)),1,0))</f>
        <v>0</v>
      </c>
      <c r="DE404" s="560">
        <f>IF('Rent Roll'!$AD26=0,0,IF(AND(DE$3&gt;EOMONTH('Rent Roll'!$AF26,0),DE$3&lt;EOMONTH('Rent Roll'!$AF26,'Rent Roll'!$AG26+1)),1,0))</f>
        <v>0</v>
      </c>
      <c r="DF404" s="560">
        <f>IF('Rent Roll'!$AD26=0,0,IF(AND(DF$3&gt;EOMONTH('Rent Roll'!$AF26,0),DF$3&lt;EOMONTH('Rent Roll'!$AF26,'Rent Roll'!$AG26+1)),1,0))</f>
        <v>0</v>
      </c>
      <c r="DG404" s="560">
        <f>IF('Rent Roll'!$AD26=0,0,IF(AND(DG$3&gt;EOMONTH('Rent Roll'!$AF26,0),DG$3&lt;EOMONTH('Rent Roll'!$AF26,'Rent Roll'!$AG26+1)),1,0))</f>
        <v>0</v>
      </c>
      <c r="DH404" s="560">
        <f>IF('Rent Roll'!$AD26=0,0,IF(AND(DH$3&gt;EOMONTH('Rent Roll'!$AF26,0),DH$3&lt;EOMONTH('Rent Roll'!$AF26,'Rent Roll'!$AG26+1)),1,0))</f>
        <v>0</v>
      </c>
      <c r="DI404" s="560">
        <f>IF('Rent Roll'!$AD26=0,0,IF(AND(DI$3&gt;EOMONTH('Rent Roll'!$AF26,0),DI$3&lt;EOMONTH('Rent Roll'!$AF26,'Rent Roll'!$AG26+1)),1,0))</f>
        <v>0</v>
      </c>
      <c r="DJ404" s="765">
        <f>IF('Rent Roll'!$AD26=0,0,IF(AND(DJ$3&gt;EOMONTH('Rent Roll'!$AF26,0),DJ$3&lt;EOMONTH('Rent Roll'!$AF26,'Rent Roll'!$AG26+1)),1,0))</f>
        <v>0</v>
      </c>
      <c r="DK404" s="766">
        <f>IF('Rent Roll'!$AD26=0,0,IF(AND(DK$3&gt;EOMONTH('Rent Roll'!$AF26,0),DK$3&lt;EOMONTH('Rent Roll'!$AF26,'Rent Roll'!$AG26+1)),1,0))</f>
        <v>0</v>
      </c>
      <c r="DL404" s="560">
        <f>IF('Rent Roll'!$AD26=0,0,IF(AND(DL$3&gt;EOMONTH('Rent Roll'!$AF26,0),DL$3&lt;EOMONTH('Rent Roll'!$AF26,'Rent Roll'!$AG26+1)),1,0))</f>
        <v>0</v>
      </c>
      <c r="DM404" s="560">
        <f>IF('Rent Roll'!$AD26=0,0,IF(AND(DM$3&gt;EOMONTH('Rent Roll'!$AF26,0),DM$3&lt;EOMONTH('Rent Roll'!$AF26,'Rent Roll'!$AG26+1)),1,0))</f>
        <v>0</v>
      </c>
      <c r="DN404" s="560">
        <f>IF('Rent Roll'!$AD26=0,0,IF(AND(DN$3&gt;EOMONTH('Rent Roll'!$AF26,0),DN$3&lt;EOMONTH('Rent Roll'!$AF26,'Rent Roll'!$AG26+1)),1,0))</f>
        <v>0</v>
      </c>
      <c r="DO404" s="560">
        <f>IF('Rent Roll'!$AD26=0,0,IF(AND(DO$3&gt;EOMONTH('Rent Roll'!$AF26,0),DO$3&lt;EOMONTH('Rent Roll'!$AF26,'Rent Roll'!$AG26+1)),1,0))</f>
        <v>0</v>
      </c>
      <c r="DP404" s="560">
        <f>IF('Rent Roll'!$AD26=0,0,IF(AND(DP$3&gt;EOMONTH('Rent Roll'!$AF26,0),DP$3&lt;EOMONTH('Rent Roll'!$AF26,'Rent Roll'!$AG26+1)),1,0))</f>
        <v>0</v>
      </c>
      <c r="DQ404" s="560">
        <f>IF('Rent Roll'!$AD26=0,0,IF(AND(DQ$3&gt;EOMONTH('Rent Roll'!$AF26,0),DQ$3&lt;EOMONTH('Rent Roll'!$AF26,'Rent Roll'!$AG26+1)),1,0))</f>
        <v>0</v>
      </c>
      <c r="DR404" s="560">
        <f>IF('Rent Roll'!$AD26=0,0,IF(AND(DR$3&gt;EOMONTH('Rent Roll'!$AF26,0),DR$3&lt;EOMONTH('Rent Roll'!$AF26,'Rent Roll'!$AG26+1)),1,0))</f>
        <v>0</v>
      </c>
      <c r="DS404" s="560">
        <f>IF('Rent Roll'!$AD26=0,0,IF(AND(DS$3&gt;EOMONTH('Rent Roll'!$AF26,0),DS$3&lt;EOMONTH('Rent Roll'!$AF26,'Rent Roll'!$AG26+1)),1,0))</f>
        <v>0</v>
      </c>
      <c r="DT404" s="560">
        <f>IF('Rent Roll'!$AD26=0,0,IF(AND(DT$3&gt;EOMONTH('Rent Roll'!$AF26,0),DT$3&lt;EOMONTH('Rent Roll'!$AF26,'Rent Roll'!$AG26+1)),1,0))</f>
        <v>0</v>
      </c>
      <c r="DU404" s="560">
        <f>IF('Rent Roll'!$AD26=0,0,IF(AND(DU$3&gt;EOMONTH('Rent Roll'!$AF26,0),DU$3&lt;EOMONTH('Rent Roll'!$AF26,'Rent Roll'!$AG26+1)),1,0))</f>
        <v>0</v>
      </c>
      <c r="DV404" s="560">
        <f>IF('Rent Roll'!$AD26=0,0,IF(AND(DV$3&gt;EOMONTH('Rent Roll'!$AF26,0),DV$3&lt;EOMONTH('Rent Roll'!$AF26,'Rent Roll'!$AG26+1)),1,0))</f>
        <v>0</v>
      </c>
    </row>
    <row r="405" spans="1:126" s="568" customFormat="1" ht="12" customHeight="1" outlineLevel="1" x14ac:dyDescent="0.4">
      <c r="A405" s="732"/>
      <c r="B405" s="564">
        <f>'Rent Roll'!$B27</f>
        <v>0</v>
      </c>
      <c r="C405" s="575" t="s">
        <v>82</v>
      </c>
      <c r="D405" s="565"/>
      <c r="E405" s="566"/>
      <c r="F405" s="777">
        <f>IF('Rent Roll'!$AD27=0,0,IF(AND(F$3&gt;EOMONTH('Rent Roll'!$AF27,0),F$3&lt;EOMONTH('Rent Roll'!$AF27,'Rent Roll'!$AG27+1)),1,0))</f>
        <v>0</v>
      </c>
      <c r="G405" s="766">
        <f>IF('Rent Roll'!$AD27=0,0,IF(AND(G$3&gt;EOMONTH('Rent Roll'!$AF27,0),G$3&lt;EOMONTH('Rent Roll'!$AF27,'Rent Roll'!$AG27+1)),1,0))</f>
        <v>0</v>
      </c>
      <c r="H405" s="560">
        <f>IF('Rent Roll'!$AD27=0,0,IF(AND(H$3&gt;EOMONTH('Rent Roll'!$AF27,0),H$3&lt;EOMONTH('Rent Roll'!$AF27,'Rent Roll'!$AG27+1)),1,0))</f>
        <v>0</v>
      </c>
      <c r="I405" s="560">
        <f>IF('Rent Roll'!$AD27=0,0,IF(AND(I$3&gt;EOMONTH('Rent Roll'!$AF27,0),I$3&lt;EOMONTH('Rent Roll'!$AF27,'Rent Roll'!$AG27+1)),1,0))</f>
        <v>0</v>
      </c>
      <c r="J405" s="560">
        <f>IF('Rent Roll'!$AD27=0,0,IF(AND(J$3&gt;EOMONTH('Rent Roll'!$AF27,0),J$3&lt;EOMONTH('Rent Roll'!$AF27,'Rent Roll'!$AG27+1)),1,0))</f>
        <v>0</v>
      </c>
      <c r="K405" s="560">
        <f>IF('Rent Roll'!$AD27=0,0,IF(AND(K$3&gt;EOMONTH('Rent Roll'!$AF27,0),K$3&lt;EOMONTH('Rent Roll'!$AF27,'Rent Roll'!$AG27+1)),1,0))</f>
        <v>0</v>
      </c>
      <c r="L405" s="560">
        <f>IF('Rent Roll'!$AD27=0,0,IF(AND(L$3&gt;EOMONTH('Rent Roll'!$AF27,0),L$3&lt;EOMONTH('Rent Roll'!$AF27,'Rent Roll'!$AG27+1)),1,0))</f>
        <v>0</v>
      </c>
      <c r="M405" s="560">
        <f>IF('Rent Roll'!$AD27=0,0,IF(AND(M$3&gt;EOMONTH('Rent Roll'!$AF27,0),M$3&lt;EOMONTH('Rent Roll'!$AF27,'Rent Roll'!$AG27+1)),1,0))</f>
        <v>0</v>
      </c>
      <c r="N405" s="560">
        <f>IF('Rent Roll'!$AD27=0,0,IF(AND(N$3&gt;EOMONTH('Rent Roll'!$AF27,0),N$3&lt;EOMONTH('Rent Roll'!$AF27,'Rent Roll'!$AG27+1)),1,0))</f>
        <v>0</v>
      </c>
      <c r="O405" s="560">
        <f>IF('Rent Roll'!$AD27=0,0,IF(AND(O$3&gt;EOMONTH('Rent Roll'!$AF27,0),O$3&lt;EOMONTH('Rent Roll'!$AF27,'Rent Roll'!$AG27+1)),1,0))</f>
        <v>0</v>
      </c>
      <c r="P405" s="560">
        <f>IF('Rent Roll'!$AD27=0,0,IF(AND(P$3&gt;EOMONTH('Rent Roll'!$AF27,0),P$3&lt;EOMONTH('Rent Roll'!$AF27,'Rent Roll'!$AG27+1)),1,0))</f>
        <v>0</v>
      </c>
      <c r="Q405" s="560">
        <f>IF('Rent Roll'!$AD27=0,0,IF(AND(Q$3&gt;EOMONTH('Rent Roll'!$AF27,0),Q$3&lt;EOMONTH('Rent Roll'!$AF27,'Rent Roll'!$AG27+1)),1,0))</f>
        <v>0</v>
      </c>
      <c r="R405" s="765">
        <f>IF('Rent Roll'!$AD27=0,0,IF(AND(R$3&gt;EOMONTH('Rent Roll'!$AF27,0),R$3&lt;EOMONTH('Rent Roll'!$AF27,'Rent Roll'!$AG27+1)),1,0))</f>
        <v>0</v>
      </c>
      <c r="S405" s="766">
        <f>IF('Rent Roll'!$AD27=0,0,IF(AND(S$3&gt;EOMONTH('Rent Roll'!$AF27,0),S$3&lt;EOMONTH('Rent Roll'!$AF27,'Rent Roll'!$AG27+1)),1,0))</f>
        <v>0</v>
      </c>
      <c r="T405" s="560">
        <f>IF('Rent Roll'!$AD27=0,0,IF(AND(T$3&gt;EOMONTH('Rent Roll'!$AF27,0),T$3&lt;EOMONTH('Rent Roll'!$AF27,'Rent Roll'!$AG27+1)),1,0))</f>
        <v>0</v>
      </c>
      <c r="U405" s="560">
        <f>IF('Rent Roll'!$AD27=0,0,IF(AND(U$3&gt;EOMONTH('Rent Roll'!$AF27,0),U$3&lt;EOMONTH('Rent Roll'!$AF27,'Rent Roll'!$AG27+1)),1,0))</f>
        <v>0</v>
      </c>
      <c r="V405" s="560">
        <f>IF('Rent Roll'!$AD27=0,0,IF(AND(V$3&gt;EOMONTH('Rent Roll'!$AF27,0),V$3&lt;EOMONTH('Rent Roll'!$AF27,'Rent Roll'!$AG27+1)),1,0))</f>
        <v>0</v>
      </c>
      <c r="W405" s="560">
        <f>IF('Rent Roll'!$AD27=0,0,IF(AND(W$3&gt;EOMONTH('Rent Roll'!$AF27,0),W$3&lt;EOMONTH('Rent Roll'!$AF27,'Rent Roll'!$AG27+1)),1,0))</f>
        <v>0</v>
      </c>
      <c r="X405" s="560">
        <f>IF('Rent Roll'!$AD27=0,0,IF(AND(X$3&gt;EOMONTH('Rent Roll'!$AF27,0),X$3&lt;EOMONTH('Rent Roll'!$AF27,'Rent Roll'!$AG27+1)),1,0))</f>
        <v>0</v>
      </c>
      <c r="Y405" s="560">
        <f>IF('Rent Roll'!$AD27=0,0,IF(AND(Y$3&gt;EOMONTH('Rent Roll'!$AF27,0),Y$3&lt;EOMONTH('Rent Roll'!$AF27,'Rent Roll'!$AG27+1)),1,0))</f>
        <v>0</v>
      </c>
      <c r="Z405" s="560">
        <f>IF('Rent Roll'!$AD27=0,0,IF(AND(Z$3&gt;EOMONTH('Rent Roll'!$AF27,0),Z$3&lt;EOMONTH('Rent Roll'!$AF27,'Rent Roll'!$AG27+1)),1,0))</f>
        <v>0</v>
      </c>
      <c r="AA405" s="560">
        <f>IF('Rent Roll'!$AD27=0,0,IF(AND(AA$3&gt;EOMONTH('Rent Roll'!$AF27,0),AA$3&lt;EOMONTH('Rent Roll'!$AF27,'Rent Roll'!$AG27+1)),1,0))</f>
        <v>0</v>
      </c>
      <c r="AB405" s="560">
        <f>IF('Rent Roll'!$AD27=0,0,IF(AND(AB$3&gt;EOMONTH('Rent Roll'!$AF27,0),AB$3&lt;EOMONTH('Rent Roll'!$AF27,'Rent Roll'!$AG27+1)),1,0))</f>
        <v>0</v>
      </c>
      <c r="AC405" s="560">
        <f>IF('Rent Roll'!$AD27=0,0,IF(AND(AC$3&gt;EOMONTH('Rent Roll'!$AF27,0),AC$3&lt;EOMONTH('Rent Roll'!$AF27,'Rent Roll'!$AG27+1)),1,0))</f>
        <v>0</v>
      </c>
      <c r="AD405" s="765">
        <f>IF('Rent Roll'!$AD27=0,0,IF(AND(AD$3&gt;EOMONTH('Rent Roll'!$AF27,0),AD$3&lt;EOMONTH('Rent Roll'!$AF27,'Rent Roll'!$AG27+1)),1,0))</f>
        <v>0</v>
      </c>
      <c r="AE405" s="766">
        <f>IF('Rent Roll'!$AD27=0,0,IF(AND(AE$3&gt;EOMONTH('Rent Roll'!$AF27,0),AE$3&lt;EOMONTH('Rent Roll'!$AF27,'Rent Roll'!$AG27+1)),1,0))</f>
        <v>0</v>
      </c>
      <c r="AF405" s="560">
        <f>IF('Rent Roll'!$AD27=0,0,IF(AND(AF$3&gt;EOMONTH('Rent Roll'!$AF27,0),AF$3&lt;EOMONTH('Rent Roll'!$AF27,'Rent Roll'!$AG27+1)),1,0))</f>
        <v>0</v>
      </c>
      <c r="AG405" s="560">
        <f>IF('Rent Roll'!$AD27=0,0,IF(AND(AG$3&gt;EOMONTH('Rent Roll'!$AF27,0),AG$3&lt;EOMONTH('Rent Roll'!$AF27,'Rent Roll'!$AG27+1)),1,0))</f>
        <v>0</v>
      </c>
      <c r="AH405" s="560">
        <f>IF('Rent Roll'!$AD27=0,0,IF(AND(AH$3&gt;EOMONTH('Rent Roll'!$AF27,0),AH$3&lt;EOMONTH('Rent Roll'!$AF27,'Rent Roll'!$AG27+1)),1,0))</f>
        <v>0</v>
      </c>
      <c r="AI405" s="560">
        <f>IF('Rent Roll'!$AD27=0,0,IF(AND(AI$3&gt;EOMONTH('Rent Roll'!$AF27,0),AI$3&lt;EOMONTH('Rent Roll'!$AF27,'Rent Roll'!$AG27+1)),1,0))</f>
        <v>0</v>
      </c>
      <c r="AJ405" s="560">
        <f>IF('Rent Roll'!$AD27=0,0,IF(AND(AJ$3&gt;EOMONTH('Rent Roll'!$AF27,0),AJ$3&lt;EOMONTH('Rent Roll'!$AF27,'Rent Roll'!$AG27+1)),1,0))</f>
        <v>0</v>
      </c>
      <c r="AK405" s="560">
        <f>IF('Rent Roll'!$AD27=0,0,IF(AND(AK$3&gt;EOMONTH('Rent Roll'!$AF27,0),AK$3&lt;EOMONTH('Rent Roll'!$AF27,'Rent Roll'!$AG27+1)),1,0))</f>
        <v>0</v>
      </c>
      <c r="AL405" s="560">
        <f>IF('Rent Roll'!$AD27=0,0,IF(AND(AL$3&gt;EOMONTH('Rent Roll'!$AF27,0),AL$3&lt;EOMONTH('Rent Roll'!$AF27,'Rent Roll'!$AG27+1)),1,0))</f>
        <v>0</v>
      </c>
      <c r="AM405" s="560">
        <f>IF('Rent Roll'!$AD27=0,0,IF(AND(AM$3&gt;EOMONTH('Rent Roll'!$AF27,0),AM$3&lt;EOMONTH('Rent Roll'!$AF27,'Rent Roll'!$AG27+1)),1,0))</f>
        <v>0</v>
      </c>
      <c r="AN405" s="560">
        <f>IF('Rent Roll'!$AD27=0,0,IF(AND(AN$3&gt;EOMONTH('Rent Roll'!$AF27,0),AN$3&lt;EOMONTH('Rent Roll'!$AF27,'Rent Roll'!$AG27+1)),1,0))</f>
        <v>0</v>
      </c>
      <c r="AO405" s="560">
        <f>IF('Rent Roll'!$AD27=0,0,IF(AND(AO$3&gt;EOMONTH('Rent Roll'!$AF27,0),AO$3&lt;EOMONTH('Rent Roll'!$AF27,'Rent Roll'!$AG27+1)),1,0))</f>
        <v>0</v>
      </c>
      <c r="AP405" s="765">
        <f>IF('Rent Roll'!$AD27=0,0,IF(AND(AP$3&gt;EOMONTH('Rent Roll'!$AF27,0),AP$3&lt;EOMONTH('Rent Roll'!$AF27,'Rent Roll'!$AG27+1)),1,0))</f>
        <v>0</v>
      </c>
      <c r="AQ405" s="766">
        <f>IF('Rent Roll'!$AD27=0,0,IF(AND(AQ$3&gt;EOMONTH('Rent Roll'!$AF27,0),AQ$3&lt;EOMONTH('Rent Roll'!$AF27,'Rent Roll'!$AG27+1)),1,0))</f>
        <v>0</v>
      </c>
      <c r="AR405" s="560">
        <f>IF('Rent Roll'!$AD27=0,0,IF(AND(AR$3&gt;EOMONTH('Rent Roll'!$AF27,0),AR$3&lt;EOMONTH('Rent Roll'!$AF27,'Rent Roll'!$AG27+1)),1,0))</f>
        <v>0</v>
      </c>
      <c r="AS405" s="560">
        <f>IF('Rent Roll'!$AD27=0,0,IF(AND(AS$3&gt;EOMONTH('Rent Roll'!$AF27,0),AS$3&lt;EOMONTH('Rent Roll'!$AF27,'Rent Roll'!$AG27+1)),1,0))</f>
        <v>0</v>
      </c>
      <c r="AT405" s="560">
        <f>IF('Rent Roll'!$AD27=0,0,IF(AND(AT$3&gt;EOMONTH('Rent Roll'!$AF27,0),AT$3&lt;EOMONTH('Rent Roll'!$AF27,'Rent Roll'!$AG27+1)),1,0))</f>
        <v>0</v>
      </c>
      <c r="AU405" s="560">
        <f>IF('Rent Roll'!$AD27=0,0,IF(AND(AU$3&gt;EOMONTH('Rent Roll'!$AF27,0),AU$3&lt;EOMONTH('Rent Roll'!$AF27,'Rent Roll'!$AG27+1)),1,0))</f>
        <v>0</v>
      </c>
      <c r="AV405" s="560">
        <f>IF('Rent Roll'!$AD27=0,0,IF(AND(AV$3&gt;EOMONTH('Rent Roll'!$AF27,0),AV$3&lt;EOMONTH('Rent Roll'!$AF27,'Rent Roll'!$AG27+1)),1,0))</f>
        <v>0</v>
      </c>
      <c r="AW405" s="560">
        <f>IF('Rent Roll'!$AD27=0,0,IF(AND(AW$3&gt;EOMONTH('Rent Roll'!$AF27,0),AW$3&lt;EOMONTH('Rent Roll'!$AF27,'Rent Roll'!$AG27+1)),1,0))</f>
        <v>0</v>
      </c>
      <c r="AX405" s="560">
        <f>IF('Rent Roll'!$AD27=0,0,IF(AND(AX$3&gt;EOMONTH('Rent Roll'!$AF27,0),AX$3&lt;EOMONTH('Rent Roll'!$AF27,'Rent Roll'!$AG27+1)),1,0))</f>
        <v>0</v>
      </c>
      <c r="AY405" s="560">
        <f>IF('Rent Roll'!$AD27=0,0,IF(AND(AY$3&gt;EOMONTH('Rent Roll'!$AF27,0),AY$3&lt;EOMONTH('Rent Roll'!$AF27,'Rent Roll'!$AG27+1)),1,0))</f>
        <v>0</v>
      </c>
      <c r="AZ405" s="560">
        <f>IF('Rent Roll'!$AD27=0,0,IF(AND(AZ$3&gt;EOMONTH('Rent Roll'!$AF27,0),AZ$3&lt;EOMONTH('Rent Roll'!$AF27,'Rent Roll'!$AG27+1)),1,0))</f>
        <v>0</v>
      </c>
      <c r="BA405" s="560">
        <f>IF('Rent Roll'!$AD27=0,0,IF(AND(BA$3&gt;EOMONTH('Rent Roll'!$AF27,0),BA$3&lt;EOMONTH('Rent Roll'!$AF27,'Rent Roll'!$AG27+1)),1,0))</f>
        <v>0</v>
      </c>
      <c r="BB405" s="765">
        <f>IF('Rent Roll'!$AD27=0,0,IF(AND(BB$3&gt;EOMONTH('Rent Roll'!$AF27,0),BB$3&lt;EOMONTH('Rent Roll'!$AF27,'Rent Roll'!$AG27+1)),1,0))</f>
        <v>0</v>
      </c>
      <c r="BC405" s="766">
        <f>IF('Rent Roll'!$AD27=0,0,IF(AND(BC$3&gt;EOMONTH('Rent Roll'!$AF27,0),BC$3&lt;EOMONTH('Rent Roll'!$AF27,'Rent Roll'!$AG27+1)),1,0))</f>
        <v>0</v>
      </c>
      <c r="BD405" s="560">
        <f>IF('Rent Roll'!$AD27=0,0,IF(AND(BD$3&gt;EOMONTH('Rent Roll'!$AF27,0),BD$3&lt;EOMONTH('Rent Roll'!$AF27,'Rent Roll'!$AG27+1)),1,0))</f>
        <v>0</v>
      </c>
      <c r="BE405" s="560">
        <f>IF('Rent Roll'!$AD27=0,0,IF(AND(BE$3&gt;EOMONTH('Rent Roll'!$AF27,0),BE$3&lt;EOMONTH('Rent Roll'!$AF27,'Rent Roll'!$AG27+1)),1,0))</f>
        <v>0</v>
      </c>
      <c r="BF405" s="560">
        <f>IF('Rent Roll'!$AD27=0,0,IF(AND(BF$3&gt;EOMONTH('Rent Roll'!$AF27,0),BF$3&lt;EOMONTH('Rent Roll'!$AF27,'Rent Roll'!$AG27+1)),1,0))</f>
        <v>0</v>
      </c>
      <c r="BG405" s="560">
        <f>IF('Rent Roll'!$AD27=0,0,IF(AND(BG$3&gt;EOMONTH('Rent Roll'!$AF27,0),BG$3&lt;EOMONTH('Rent Roll'!$AF27,'Rent Roll'!$AG27+1)),1,0))</f>
        <v>0</v>
      </c>
      <c r="BH405" s="560">
        <f>IF('Rent Roll'!$AD27=0,0,IF(AND(BH$3&gt;EOMONTH('Rent Roll'!$AF27,0),BH$3&lt;EOMONTH('Rent Roll'!$AF27,'Rent Roll'!$AG27+1)),1,0))</f>
        <v>0</v>
      </c>
      <c r="BI405" s="560">
        <f>IF('Rent Roll'!$AD27=0,0,IF(AND(BI$3&gt;EOMONTH('Rent Roll'!$AF27,0),BI$3&lt;EOMONTH('Rent Roll'!$AF27,'Rent Roll'!$AG27+1)),1,0))</f>
        <v>0</v>
      </c>
      <c r="BJ405" s="560">
        <f>IF('Rent Roll'!$AD27=0,0,IF(AND(BJ$3&gt;EOMONTH('Rent Roll'!$AF27,0),BJ$3&lt;EOMONTH('Rent Roll'!$AF27,'Rent Roll'!$AG27+1)),1,0))</f>
        <v>0</v>
      </c>
      <c r="BK405" s="560">
        <f>IF('Rent Roll'!$AD27=0,0,IF(AND(BK$3&gt;EOMONTH('Rent Roll'!$AF27,0),BK$3&lt;EOMONTH('Rent Roll'!$AF27,'Rent Roll'!$AG27+1)),1,0))</f>
        <v>0</v>
      </c>
      <c r="BL405" s="560">
        <f>IF('Rent Roll'!$AD27=0,0,IF(AND(BL$3&gt;EOMONTH('Rent Roll'!$AF27,0),BL$3&lt;EOMONTH('Rent Roll'!$AF27,'Rent Roll'!$AG27+1)),1,0))</f>
        <v>0</v>
      </c>
      <c r="BM405" s="560">
        <f>IF('Rent Roll'!$AD27=0,0,IF(AND(BM$3&gt;EOMONTH('Rent Roll'!$AF27,0),BM$3&lt;EOMONTH('Rent Roll'!$AF27,'Rent Roll'!$AG27+1)),1,0))</f>
        <v>0</v>
      </c>
      <c r="BN405" s="765">
        <f>IF('Rent Roll'!$AD27=0,0,IF(AND(BN$3&gt;EOMONTH('Rent Roll'!$AF27,0),BN$3&lt;EOMONTH('Rent Roll'!$AF27,'Rent Roll'!$AG27+1)),1,0))</f>
        <v>0</v>
      </c>
      <c r="BO405" s="766">
        <f>IF('Rent Roll'!$AD27=0,0,IF(AND(BO$3&gt;EOMONTH('Rent Roll'!$AF27,0),BO$3&lt;EOMONTH('Rent Roll'!$AF27,'Rent Roll'!$AG27+1)),1,0))</f>
        <v>0</v>
      </c>
      <c r="BP405" s="560">
        <f>IF('Rent Roll'!$AD27=0,0,IF(AND(BP$3&gt;EOMONTH('Rent Roll'!$AF27,0),BP$3&lt;EOMONTH('Rent Roll'!$AF27,'Rent Roll'!$AG27+1)),1,0))</f>
        <v>0</v>
      </c>
      <c r="BQ405" s="560">
        <f>IF('Rent Roll'!$AD27=0,0,IF(AND(BQ$3&gt;EOMONTH('Rent Roll'!$AF27,0),BQ$3&lt;EOMONTH('Rent Roll'!$AF27,'Rent Roll'!$AG27+1)),1,0))</f>
        <v>0</v>
      </c>
      <c r="BR405" s="560">
        <f>IF('Rent Roll'!$AD27=0,0,IF(AND(BR$3&gt;EOMONTH('Rent Roll'!$AF27,0),BR$3&lt;EOMONTH('Rent Roll'!$AF27,'Rent Roll'!$AG27+1)),1,0))</f>
        <v>0</v>
      </c>
      <c r="BS405" s="560">
        <f>IF('Rent Roll'!$AD27=0,0,IF(AND(BS$3&gt;EOMONTH('Rent Roll'!$AF27,0),BS$3&lt;EOMONTH('Rent Roll'!$AF27,'Rent Roll'!$AG27+1)),1,0))</f>
        <v>0</v>
      </c>
      <c r="BT405" s="560">
        <f>IF('Rent Roll'!$AD27=0,0,IF(AND(BT$3&gt;EOMONTH('Rent Roll'!$AF27,0),BT$3&lt;EOMONTH('Rent Roll'!$AF27,'Rent Roll'!$AG27+1)),1,0))</f>
        <v>0</v>
      </c>
      <c r="BU405" s="560">
        <f>IF('Rent Roll'!$AD27=0,0,IF(AND(BU$3&gt;EOMONTH('Rent Roll'!$AF27,0),BU$3&lt;EOMONTH('Rent Roll'!$AF27,'Rent Roll'!$AG27+1)),1,0))</f>
        <v>0</v>
      </c>
      <c r="BV405" s="560">
        <f>IF('Rent Roll'!$AD27=0,0,IF(AND(BV$3&gt;EOMONTH('Rent Roll'!$AF27,0),BV$3&lt;EOMONTH('Rent Roll'!$AF27,'Rent Roll'!$AG27+1)),1,0))</f>
        <v>0</v>
      </c>
      <c r="BW405" s="560">
        <f>IF('Rent Roll'!$AD27=0,0,IF(AND(BW$3&gt;EOMONTH('Rent Roll'!$AF27,0),BW$3&lt;EOMONTH('Rent Roll'!$AF27,'Rent Roll'!$AG27+1)),1,0))</f>
        <v>0</v>
      </c>
      <c r="BX405" s="560">
        <f>IF('Rent Roll'!$AD27=0,0,IF(AND(BX$3&gt;EOMONTH('Rent Roll'!$AF27,0),BX$3&lt;EOMONTH('Rent Roll'!$AF27,'Rent Roll'!$AG27+1)),1,0))</f>
        <v>0</v>
      </c>
      <c r="BY405" s="560">
        <f>IF('Rent Roll'!$AD27=0,0,IF(AND(BY$3&gt;EOMONTH('Rent Roll'!$AF27,0),BY$3&lt;EOMONTH('Rent Roll'!$AF27,'Rent Roll'!$AG27+1)),1,0))</f>
        <v>0</v>
      </c>
      <c r="BZ405" s="765">
        <f>IF('Rent Roll'!$AD27=0,0,IF(AND(BZ$3&gt;EOMONTH('Rent Roll'!$AF27,0),BZ$3&lt;EOMONTH('Rent Roll'!$AF27,'Rent Roll'!$AG27+1)),1,0))</f>
        <v>0</v>
      </c>
      <c r="CA405" s="766">
        <f>IF('Rent Roll'!$AD27=0,0,IF(AND(CA$3&gt;EOMONTH('Rent Roll'!$AF27,0),CA$3&lt;EOMONTH('Rent Roll'!$AF27,'Rent Roll'!$AG27+1)),1,0))</f>
        <v>0</v>
      </c>
      <c r="CB405" s="560">
        <f>IF('Rent Roll'!$AD27=0,0,IF(AND(CB$3&gt;EOMONTH('Rent Roll'!$AF27,0),CB$3&lt;EOMONTH('Rent Roll'!$AF27,'Rent Roll'!$AG27+1)),1,0))</f>
        <v>0</v>
      </c>
      <c r="CC405" s="560">
        <f>IF('Rent Roll'!$AD27=0,0,IF(AND(CC$3&gt;EOMONTH('Rent Roll'!$AF27,0),CC$3&lt;EOMONTH('Rent Roll'!$AF27,'Rent Roll'!$AG27+1)),1,0))</f>
        <v>0</v>
      </c>
      <c r="CD405" s="560">
        <f>IF('Rent Roll'!$AD27=0,0,IF(AND(CD$3&gt;EOMONTH('Rent Roll'!$AF27,0),CD$3&lt;EOMONTH('Rent Roll'!$AF27,'Rent Roll'!$AG27+1)),1,0))</f>
        <v>0</v>
      </c>
      <c r="CE405" s="560">
        <f>IF('Rent Roll'!$AD27=0,0,IF(AND(CE$3&gt;EOMONTH('Rent Roll'!$AF27,0),CE$3&lt;EOMONTH('Rent Roll'!$AF27,'Rent Roll'!$AG27+1)),1,0))</f>
        <v>0</v>
      </c>
      <c r="CF405" s="560">
        <f>IF('Rent Roll'!$AD27=0,0,IF(AND(CF$3&gt;EOMONTH('Rent Roll'!$AF27,0),CF$3&lt;EOMONTH('Rent Roll'!$AF27,'Rent Roll'!$AG27+1)),1,0))</f>
        <v>0</v>
      </c>
      <c r="CG405" s="560">
        <f>IF('Rent Roll'!$AD27=0,0,IF(AND(CG$3&gt;EOMONTH('Rent Roll'!$AF27,0),CG$3&lt;EOMONTH('Rent Roll'!$AF27,'Rent Roll'!$AG27+1)),1,0))</f>
        <v>0</v>
      </c>
      <c r="CH405" s="560">
        <f>IF('Rent Roll'!$AD27=0,0,IF(AND(CH$3&gt;EOMONTH('Rent Roll'!$AF27,0),CH$3&lt;EOMONTH('Rent Roll'!$AF27,'Rent Roll'!$AG27+1)),1,0))</f>
        <v>0</v>
      </c>
      <c r="CI405" s="560">
        <f>IF('Rent Roll'!$AD27=0,0,IF(AND(CI$3&gt;EOMONTH('Rent Roll'!$AF27,0),CI$3&lt;EOMONTH('Rent Roll'!$AF27,'Rent Roll'!$AG27+1)),1,0))</f>
        <v>0</v>
      </c>
      <c r="CJ405" s="560">
        <f>IF('Rent Roll'!$AD27=0,0,IF(AND(CJ$3&gt;EOMONTH('Rent Roll'!$AF27,0),CJ$3&lt;EOMONTH('Rent Roll'!$AF27,'Rent Roll'!$AG27+1)),1,0))</f>
        <v>0</v>
      </c>
      <c r="CK405" s="560">
        <f>IF('Rent Roll'!$AD27=0,0,IF(AND(CK$3&gt;EOMONTH('Rent Roll'!$AF27,0),CK$3&lt;EOMONTH('Rent Roll'!$AF27,'Rent Roll'!$AG27+1)),1,0))</f>
        <v>0</v>
      </c>
      <c r="CL405" s="765">
        <f>IF('Rent Roll'!$AD27=0,0,IF(AND(CL$3&gt;EOMONTH('Rent Roll'!$AF27,0),CL$3&lt;EOMONTH('Rent Roll'!$AF27,'Rent Roll'!$AG27+1)),1,0))</f>
        <v>0</v>
      </c>
      <c r="CM405" s="766">
        <f>IF('Rent Roll'!$AD27=0,0,IF(AND(CM$3&gt;EOMONTH('Rent Roll'!$AF27,0),CM$3&lt;EOMONTH('Rent Roll'!$AF27,'Rent Roll'!$AG27+1)),1,0))</f>
        <v>0</v>
      </c>
      <c r="CN405" s="560">
        <f>IF('Rent Roll'!$AD27=0,0,IF(AND(CN$3&gt;EOMONTH('Rent Roll'!$AF27,0),CN$3&lt;EOMONTH('Rent Roll'!$AF27,'Rent Roll'!$AG27+1)),1,0))</f>
        <v>0</v>
      </c>
      <c r="CO405" s="560">
        <f>IF('Rent Roll'!$AD27=0,0,IF(AND(CO$3&gt;EOMONTH('Rent Roll'!$AF27,0),CO$3&lt;EOMONTH('Rent Roll'!$AF27,'Rent Roll'!$AG27+1)),1,0))</f>
        <v>0</v>
      </c>
      <c r="CP405" s="560">
        <f>IF('Rent Roll'!$AD27=0,0,IF(AND(CP$3&gt;EOMONTH('Rent Roll'!$AF27,0),CP$3&lt;EOMONTH('Rent Roll'!$AF27,'Rent Roll'!$AG27+1)),1,0))</f>
        <v>0</v>
      </c>
      <c r="CQ405" s="560">
        <f>IF('Rent Roll'!$AD27=0,0,IF(AND(CQ$3&gt;EOMONTH('Rent Roll'!$AF27,0),CQ$3&lt;EOMONTH('Rent Roll'!$AF27,'Rent Roll'!$AG27+1)),1,0))</f>
        <v>0</v>
      </c>
      <c r="CR405" s="560">
        <f>IF('Rent Roll'!$AD27=0,0,IF(AND(CR$3&gt;EOMONTH('Rent Roll'!$AF27,0),CR$3&lt;EOMONTH('Rent Roll'!$AF27,'Rent Roll'!$AG27+1)),1,0))</f>
        <v>0</v>
      </c>
      <c r="CS405" s="560">
        <f>IF('Rent Roll'!$AD27=0,0,IF(AND(CS$3&gt;EOMONTH('Rent Roll'!$AF27,0),CS$3&lt;EOMONTH('Rent Roll'!$AF27,'Rent Roll'!$AG27+1)),1,0))</f>
        <v>0</v>
      </c>
      <c r="CT405" s="560">
        <f>IF('Rent Roll'!$AD27=0,0,IF(AND(CT$3&gt;EOMONTH('Rent Roll'!$AF27,0),CT$3&lt;EOMONTH('Rent Roll'!$AF27,'Rent Roll'!$AG27+1)),1,0))</f>
        <v>0</v>
      </c>
      <c r="CU405" s="560">
        <f>IF('Rent Roll'!$AD27=0,0,IF(AND(CU$3&gt;EOMONTH('Rent Roll'!$AF27,0),CU$3&lt;EOMONTH('Rent Roll'!$AF27,'Rent Roll'!$AG27+1)),1,0))</f>
        <v>0</v>
      </c>
      <c r="CV405" s="560">
        <f>IF('Rent Roll'!$AD27=0,0,IF(AND(CV$3&gt;EOMONTH('Rent Roll'!$AF27,0),CV$3&lt;EOMONTH('Rent Roll'!$AF27,'Rent Roll'!$AG27+1)),1,0))</f>
        <v>0</v>
      </c>
      <c r="CW405" s="560">
        <f>IF('Rent Roll'!$AD27=0,0,IF(AND(CW$3&gt;EOMONTH('Rent Roll'!$AF27,0),CW$3&lt;EOMONTH('Rent Roll'!$AF27,'Rent Roll'!$AG27+1)),1,0))</f>
        <v>0</v>
      </c>
      <c r="CX405" s="765">
        <f>IF('Rent Roll'!$AD27=0,0,IF(AND(CX$3&gt;EOMONTH('Rent Roll'!$AF27,0),CX$3&lt;EOMONTH('Rent Roll'!$AF27,'Rent Roll'!$AG27+1)),1,0))</f>
        <v>0</v>
      </c>
      <c r="CY405" s="766">
        <f>IF('Rent Roll'!$AD27=0,0,IF(AND(CY$3&gt;EOMONTH('Rent Roll'!$AF27,0),CY$3&lt;EOMONTH('Rent Roll'!$AF27,'Rent Roll'!$AG27+1)),1,0))</f>
        <v>0</v>
      </c>
      <c r="CZ405" s="560">
        <f>IF('Rent Roll'!$AD27=0,0,IF(AND(CZ$3&gt;EOMONTH('Rent Roll'!$AF27,0),CZ$3&lt;EOMONTH('Rent Roll'!$AF27,'Rent Roll'!$AG27+1)),1,0))</f>
        <v>0</v>
      </c>
      <c r="DA405" s="560">
        <f>IF('Rent Roll'!$AD27=0,0,IF(AND(DA$3&gt;EOMONTH('Rent Roll'!$AF27,0),DA$3&lt;EOMONTH('Rent Roll'!$AF27,'Rent Roll'!$AG27+1)),1,0))</f>
        <v>0</v>
      </c>
      <c r="DB405" s="560">
        <f>IF('Rent Roll'!$AD27=0,0,IF(AND(DB$3&gt;EOMONTH('Rent Roll'!$AF27,0),DB$3&lt;EOMONTH('Rent Roll'!$AF27,'Rent Roll'!$AG27+1)),1,0))</f>
        <v>0</v>
      </c>
      <c r="DC405" s="560">
        <f>IF('Rent Roll'!$AD27=0,0,IF(AND(DC$3&gt;EOMONTH('Rent Roll'!$AF27,0),DC$3&lt;EOMONTH('Rent Roll'!$AF27,'Rent Roll'!$AG27+1)),1,0))</f>
        <v>0</v>
      </c>
      <c r="DD405" s="560">
        <f>IF('Rent Roll'!$AD27=0,0,IF(AND(DD$3&gt;EOMONTH('Rent Roll'!$AF27,0),DD$3&lt;EOMONTH('Rent Roll'!$AF27,'Rent Roll'!$AG27+1)),1,0))</f>
        <v>0</v>
      </c>
      <c r="DE405" s="560">
        <f>IF('Rent Roll'!$AD27=0,0,IF(AND(DE$3&gt;EOMONTH('Rent Roll'!$AF27,0),DE$3&lt;EOMONTH('Rent Roll'!$AF27,'Rent Roll'!$AG27+1)),1,0))</f>
        <v>0</v>
      </c>
      <c r="DF405" s="560">
        <f>IF('Rent Roll'!$AD27=0,0,IF(AND(DF$3&gt;EOMONTH('Rent Roll'!$AF27,0),DF$3&lt;EOMONTH('Rent Roll'!$AF27,'Rent Roll'!$AG27+1)),1,0))</f>
        <v>0</v>
      </c>
      <c r="DG405" s="560">
        <f>IF('Rent Roll'!$AD27=0,0,IF(AND(DG$3&gt;EOMONTH('Rent Roll'!$AF27,0),DG$3&lt;EOMONTH('Rent Roll'!$AF27,'Rent Roll'!$AG27+1)),1,0))</f>
        <v>0</v>
      </c>
      <c r="DH405" s="560">
        <f>IF('Rent Roll'!$AD27=0,0,IF(AND(DH$3&gt;EOMONTH('Rent Roll'!$AF27,0),DH$3&lt;EOMONTH('Rent Roll'!$AF27,'Rent Roll'!$AG27+1)),1,0))</f>
        <v>0</v>
      </c>
      <c r="DI405" s="560">
        <f>IF('Rent Roll'!$AD27=0,0,IF(AND(DI$3&gt;EOMONTH('Rent Roll'!$AF27,0),DI$3&lt;EOMONTH('Rent Roll'!$AF27,'Rent Roll'!$AG27+1)),1,0))</f>
        <v>0</v>
      </c>
      <c r="DJ405" s="765">
        <f>IF('Rent Roll'!$AD27=0,0,IF(AND(DJ$3&gt;EOMONTH('Rent Roll'!$AF27,0),DJ$3&lt;EOMONTH('Rent Roll'!$AF27,'Rent Roll'!$AG27+1)),1,0))</f>
        <v>0</v>
      </c>
      <c r="DK405" s="766">
        <f>IF('Rent Roll'!$AD27=0,0,IF(AND(DK$3&gt;EOMONTH('Rent Roll'!$AF27,0),DK$3&lt;EOMONTH('Rent Roll'!$AF27,'Rent Roll'!$AG27+1)),1,0))</f>
        <v>0</v>
      </c>
      <c r="DL405" s="560">
        <f>IF('Rent Roll'!$AD27=0,0,IF(AND(DL$3&gt;EOMONTH('Rent Roll'!$AF27,0),DL$3&lt;EOMONTH('Rent Roll'!$AF27,'Rent Roll'!$AG27+1)),1,0))</f>
        <v>0</v>
      </c>
      <c r="DM405" s="560">
        <f>IF('Rent Roll'!$AD27=0,0,IF(AND(DM$3&gt;EOMONTH('Rent Roll'!$AF27,0),DM$3&lt;EOMONTH('Rent Roll'!$AF27,'Rent Roll'!$AG27+1)),1,0))</f>
        <v>0</v>
      </c>
      <c r="DN405" s="560">
        <f>IF('Rent Roll'!$AD27=0,0,IF(AND(DN$3&gt;EOMONTH('Rent Roll'!$AF27,0),DN$3&lt;EOMONTH('Rent Roll'!$AF27,'Rent Roll'!$AG27+1)),1,0))</f>
        <v>0</v>
      </c>
      <c r="DO405" s="560">
        <f>IF('Rent Roll'!$AD27=0,0,IF(AND(DO$3&gt;EOMONTH('Rent Roll'!$AF27,0),DO$3&lt;EOMONTH('Rent Roll'!$AF27,'Rent Roll'!$AG27+1)),1,0))</f>
        <v>0</v>
      </c>
      <c r="DP405" s="560">
        <f>IF('Rent Roll'!$AD27=0,0,IF(AND(DP$3&gt;EOMONTH('Rent Roll'!$AF27,0),DP$3&lt;EOMONTH('Rent Roll'!$AF27,'Rent Roll'!$AG27+1)),1,0))</f>
        <v>0</v>
      </c>
      <c r="DQ405" s="560">
        <f>IF('Rent Roll'!$AD27=0,0,IF(AND(DQ$3&gt;EOMONTH('Rent Roll'!$AF27,0),DQ$3&lt;EOMONTH('Rent Roll'!$AF27,'Rent Roll'!$AG27+1)),1,0))</f>
        <v>0</v>
      </c>
      <c r="DR405" s="560">
        <f>IF('Rent Roll'!$AD27=0,0,IF(AND(DR$3&gt;EOMONTH('Rent Roll'!$AF27,0),DR$3&lt;EOMONTH('Rent Roll'!$AF27,'Rent Roll'!$AG27+1)),1,0))</f>
        <v>0</v>
      </c>
      <c r="DS405" s="560">
        <f>IF('Rent Roll'!$AD27=0,0,IF(AND(DS$3&gt;EOMONTH('Rent Roll'!$AF27,0),DS$3&lt;EOMONTH('Rent Roll'!$AF27,'Rent Roll'!$AG27+1)),1,0))</f>
        <v>0</v>
      </c>
      <c r="DT405" s="560">
        <f>IF('Rent Roll'!$AD27=0,0,IF(AND(DT$3&gt;EOMONTH('Rent Roll'!$AF27,0),DT$3&lt;EOMONTH('Rent Roll'!$AF27,'Rent Roll'!$AG27+1)),1,0))</f>
        <v>0</v>
      </c>
      <c r="DU405" s="560">
        <f>IF('Rent Roll'!$AD27=0,0,IF(AND(DU$3&gt;EOMONTH('Rent Roll'!$AF27,0),DU$3&lt;EOMONTH('Rent Roll'!$AF27,'Rent Roll'!$AG27+1)),1,0))</f>
        <v>0</v>
      </c>
      <c r="DV405" s="560">
        <f>IF('Rent Roll'!$AD27=0,0,IF(AND(DV$3&gt;EOMONTH('Rent Roll'!$AF27,0),DV$3&lt;EOMONTH('Rent Roll'!$AF27,'Rent Roll'!$AG27+1)),1,0))</f>
        <v>0</v>
      </c>
    </row>
    <row r="406" spans="1:126" s="568" customFormat="1" ht="12" customHeight="1" outlineLevel="1" x14ac:dyDescent="0.4">
      <c r="A406" s="732"/>
      <c r="B406" s="564">
        <f>'Rent Roll'!$B28</f>
        <v>0</v>
      </c>
      <c r="C406" s="575" t="s">
        <v>82</v>
      </c>
      <c r="D406" s="565"/>
      <c r="E406" s="566"/>
      <c r="F406" s="777">
        <f>IF('Rent Roll'!$AD28=0,0,IF(AND(F$3&gt;EOMONTH('Rent Roll'!$AF28,0),F$3&lt;EOMONTH('Rent Roll'!$AF28,'Rent Roll'!$AG28+1)),1,0))</f>
        <v>0</v>
      </c>
      <c r="G406" s="766">
        <f>IF('Rent Roll'!$AD28=0,0,IF(AND(G$3&gt;EOMONTH('Rent Roll'!$AF28,0),G$3&lt;EOMONTH('Rent Roll'!$AF28,'Rent Roll'!$AG28+1)),1,0))</f>
        <v>0</v>
      </c>
      <c r="H406" s="560">
        <f>IF('Rent Roll'!$AD28=0,0,IF(AND(H$3&gt;EOMONTH('Rent Roll'!$AF28,0),H$3&lt;EOMONTH('Rent Roll'!$AF28,'Rent Roll'!$AG28+1)),1,0))</f>
        <v>0</v>
      </c>
      <c r="I406" s="560">
        <f>IF('Rent Roll'!$AD28=0,0,IF(AND(I$3&gt;EOMONTH('Rent Roll'!$AF28,0),I$3&lt;EOMONTH('Rent Roll'!$AF28,'Rent Roll'!$AG28+1)),1,0))</f>
        <v>0</v>
      </c>
      <c r="J406" s="560">
        <f>IF('Rent Roll'!$AD28=0,0,IF(AND(J$3&gt;EOMONTH('Rent Roll'!$AF28,0),J$3&lt;EOMONTH('Rent Roll'!$AF28,'Rent Roll'!$AG28+1)),1,0))</f>
        <v>0</v>
      </c>
      <c r="K406" s="560">
        <f>IF('Rent Roll'!$AD28=0,0,IF(AND(K$3&gt;EOMONTH('Rent Roll'!$AF28,0),K$3&lt;EOMONTH('Rent Roll'!$AF28,'Rent Roll'!$AG28+1)),1,0))</f>
        <v>0</v>
      </c>
      <c r="L406" s="560">
        <f>IF('Rent Roll'!$AD28=0,0,IF(AND(L$3&gt;EOMONTH('Rent Roll'!$AF28,0),L$3&lt;EOMONTH('Rent Roll'!$AF28,'Rent Roll'!$AG28+1)),1,0))</f>
        <v>0</v>
      </c>
      <c r="M406" s="560">
        <f>IF('Rent Roll'!$AD28=0,0,IF(AND(M$3&gt;EOMONTH('Rent Roll'!$AF28,0),M$3&lt;EOMONTH('Rent Roll'!$AF28,'Rent Roll'!$AG28+1)),1,0))</f>
        <v>0</v>
      </c>
      <c r="N406" s="560">
        <f>IF('Rent Roll'!$AD28=0,0,IF(AND(N$3&gt;EOMONTH('Rent Roll'!$AF28,0),N$3&lt;EOMONTH('Rent Roll'!$AF28,'Rent Roll'!$AG28+1)),1,0))</f>
        <v>0</v>
      </c>
      <c r="O406" s="560">
        <f>IF('Rent Roll'!$AD28=0,0,IF(AND(O$3&gt;EOMONTH('Rent Roll'!$AF28,0),O$3&lt;EOMONTH('Rent Roll'!$AF28,'Rent Roll'!$AG28+1)),1,0))</f>
        <v>0</v>
      </c>
      <c r="P406" s="560">
        <f>IF('Rent Roll'!$AD28=0,0,IF(AND(P$3&gt;EOMONTH('Rent Roll'!$AF28,0),P$3&lt;EOMONTH('Rent Roll'!$AF28,'Rent Roll'!$AG28+1)),1,0))</f>
        <v>0</v>
      </c>
      <c r="Q406" s="560">
        <f>IF('Rent Roll'!$AD28=0,0,IF(AND(Q$3&gt;EOMONTH('Rent Roll'!$AF28,0),Q$3&lt;EOMONTH('Rent Roll'!$AF28,'Rent Roll'!$AG28+1)),1,0))</f>
        <v>0</v>
      </c>
      <c r="R406" s="765">
        <f>IF('Rent Roll'!$AD28=0,0,IF(AND(R$3&gt;EOMONTH('Rent Roll'!$AF28,0),R$3&lt;EOMONTH('Rent Roll'!$AF28,'Rent Roll'!$AG28+1)),1,0))</f>
        <v>0</v>
      </c>
      <c r="S406" s="766">
        <f>IF('Rent Roll'!$AD28=0,0,IF(AND(S$3&gt;EOMONTH('Rent Roll'!$AF28,0),S$3&lt;EOMONTH('Rent Roll'!$AF28,'Rent Roll'!$AG28+1)),1,0))</f>
        <v>0</v>
      </c>
      <c r="T406" s="560">
        <f>IF('Rent Roll'!$AD28=0,0,IF(AND(T$3&gt;EOMONTH('Rent Roll'!$AF28,0),T$3&lt;EOMONTH('Rent Roll'!$AF28,'Rent Roll'!$AG28+1)),1,0))</f>
        <v>0</v>
      </c>
      <c r="U406" s="560">
        <f>IF('Rent Roll'!$AD28=0,0,IF(AND(U$3&gt;EOMONTH('Rent Roll'!$AF28,0),U$3&lt;EOMONTH('Rent Roll'!$AF28,'Rent Roll'!$AG28+1)),1,0))</f>
        <v>0</v>
      </c>
      <c r="V406" s="560">
        <f>IF('Rent Roll'!$AD28=0,0,IF(AND(V$3&gt;EOMONTH('Rent Roll'!$AF28,0),V$3&lt;EOMONTH('Rent Roll'!$AF28,'Rent Roll'!$AG28+1)),1,0))</f>
        <v>0</v>
      </c>
      <c r="W406" s="560">
        <f>IF('Rent Roll'!$AD28=0,0,IF(AND(W$3&gt;EOMONTH('Rent Roll'!$AF28,0),W$3&lt;EOMONTH('Rent Roll'!$AF28,'Rent Roll'!$AG28+1)),1,0))</f>
        <v>0</v>
      </c>
      <c r="X406" s="560">
        <f>IF('Rent Roll'!$AD28=0,0,IF(AND(X$3&gt;EOMONTH('Rent Roll'!$AF28,0),X$3&lt;EOMONTH('Rent Roll'!$AF28,'Rent Roll'!$AG28+1)),1,0))</f>
        <v>0</v>
      </c>
      <c r="Y406" s="560">
        <f>IF('Rent Roll'!$AD28=0,0,IF(AND(Y$3&gt;EOMONTH('Rent Roll'!$AF28,0),Y$3&lt;EOMONTH('Rent Roll'!$AF28,'Rent Roll'!$AG28+1)),1,0))</f>
        <v>0</v>
      </c>
      <c r="Z406" s="560">
        <f>IF('Rent Roll'!$AD28=0,0,IF(AND(Z$3&gt;EOMONTH('Rent Roll'!$AF28,0),Z$3&lt;EOMONTH('Rent Roll'!$AF28,'Rent Roll'!$AG28+1)),1,0))</f>
        <v>0</v>
      </c>
      <c r="AA406" s="560">
        <f>IF('Rent Roll'!$AD28=0,0,IF(AND(AA$3&gt;EOMONTH('Rent Roll'!$AF28,0),AA$3&lt;EOMONTH('Rent Roll'!$AF28,'Rent Roll'!$AG28+1)),1,0))</f>
        <v>0</v>
      </c>
      <c r="AB406" s="560">
        <f>IF('Rent Roll'!$AD28=0,0,IF(AND(AB$3&gt;EOMONTH('Rent Roll'!$AF28,0),AB$3&lt;EOMONTH('Rent Roll'!$AF28,'Rent Roll'!$AG28+1)),1,0))</f>
        <v>0</v>
      </c>
      <c r="AC406" s="560">
        <f>IF('Rent Roll'!$AD28=0,0,IF(AND(AC$3&gt;EOMONTH('Rent Roll'!$AF28,0),AC$3&lt;EOMONTH('Rent Roll'!$AF28,'Rent Roll'!$AG28+1)),1,0))</f>
        <v>0</v>
      </c>
      <c r="AD406" s="765">
        <f>IF('Rent Roll'!$AD28=0,0,IF(AND(AD$3&gt;EOMONTH('Rent Roll'!$AF28,0),AD$3&lt;EOMONTH('Rent Roll'!$AF28,'Rent Roll'!$AG28+1)),1,0))</f>
        <v>0</v>
      </c>
      <c r="AE406" s="766">
        <f>IF('Rent Roll'!$AD28=0,0,IF(AND(AE$3&gt;EOMONTH('Rent Roll'!$AF28,0),AE$3&lt;EOMONTH('Rent Roll'!$AF28,'Rent Roll'!$AG28+1)),1,0))</f>
        <v>0</v>
      </c>
      <c r="AF406" s="560">
        <f>IF('Rent Roll'!$AD28=0,0,IF(AND(AF$3&gt;EOMONTH('Rent Roll'!$AF28,0),AF$3&lt;EOMONTH('Rent Roll'!$AF28,'Rent Roll'!$AG28+1)),1,0))</f>
        <v>0</v>
      </c>
      <c r="AG406" s="560">
        <f>IF('Rent Roll'!$AD28=0,0,IF(AND(AG$3&gt;EOMONTH('Rent Roll'!$AF28,0),AG$3&lt;EOMONTH('Rent Roll'!$AF28,'Rent Roll'!$AG28+1)),1,0))</f>
        <v>0</v>
      </c>
      <c r="AH406" s="560">
        <f>IF('Rent Roll'!$AD28=0,0,IF(AND(AH$3&gt;EOMONTH('Rent Roll'!$AF28,0),AH$3&lt;EOMONTH('Rent Roll'!$AF28,'Rent Roll'!$AG28+1)),1,0))</f>
        <v>0</v>
      </c>
      <c r="AI406" s="560">
        <f>IF('Rent Roll'!$AD28=0,0,IF(AND(AI$3&gt;EOMONTH('Rent Roll'!$AF28,0),AI$3&lt;EOMONTH('Rent Roll'!$AF28,'Rent Roll'!$AG28+1)),1,0))</f>
        <v>0</v>
      </c>
      <c r="AJ406" s="560">
        <f>IF('Rent Roll'!$AD28=0,0,IF(AND(AJ$3&gt;EOMONTH('Rent Roll'!$AF28,0),AJ$3&lt;EOMONTH('Rent Roll'!$AF28,'Rent Roll'!$AG28+1)),1,0))</f>
        <v>0</v>
      </c>
      <c r="AK406" s="560">
        <f>IF('Rent Roll'!$AD28=0,0,IF(AND(AK$3&gt;EOMONTH('Rent Roll'!$AF28,0),AK$3&lt;EOMONTH('Rent Roll'!$AF28,'Rent Roll'!$AG28+1)),1,0))</f>
        <v>0</v>
      </c>
      <c r="AL406" s="560">
        <f>IF('Rent Roll'!$AD28=0,0,IF(AND(AL$3&gt;EOMONTH('Rent Roll'!$AF28,0),AL$3&lt;EOMONTH('Rent Roll'!$AF28,'Rent Roll'!$AG28+1)),1,0))</f>
        <v>0</v>
      </c>
      <c r="AM406" s="560">
        <f>IF('Rent Roll'!$AD28=0,0,IF(AND(AM$3&gt;EOMONTH('Rent Roll'!$AF28,0),AM$3&lt;EOMONTH('Rent Roll'!$AF28,'Rent Roll'!$AG28+1)),1,0))</f>
        <v>0</v>
      </c>
      <c r="AN406" s="560">
        <f>IF('Rent Roll'!$AD28=0,0,IF(AND(AN$3&gt;EOMONTH('Rent Roll'!$AF28,0),AN$3&lt;EOMONTH('Rent Roll'!$AF28,'Rent Roll'!$AG28+1)),1,0))</f>
        <v>0</v>
      </c>
      <c r="AO406" s="560">
        <f>IF('Rent Roll'!$AD28=0,0,IF(AND(AO$3&gt;EOMONTH('Rent Roll'!$AF28,0),AO$3&lt;EOMONTH('Rent Roll'!$AF28,'Rent Roll'!$AG28+1)),1,0))</f>
        <v>0</v>
      </c>
      <c r="AP406" s="765">
        <f>IF('Rent Roll'!$AD28=0,0,IF(AND(AP$3&gt;EOMONTH('Rent Roll'!$AF28,0),AP$3&lt;EOMONTH('Rent Roll'!$AF28,'Rent Roll'!$AG28+1)),1,0))</f>
        <v>0</v>
      </c>
      <c r="AQ406" s="766">
        <f>IF('Rent Roll'!$AD28=0,0,IF(AND(AQ$3&gt;EOMONTH('Rent Roll'!$AF28,0),AQ$3&lt;EOMONTH('Rent Roll'!$AF28,'Rent Roll'!$AG28+1)),1,0))</f>
        <v>0</v>
      </c>
      <c r="AR406" s="560">
        <f>IF('Rent Roll'!$AD28=0,0,IF(AND(AR$3&gt;EOMONTH('Rent Roll'!$AF28,0),AR$3&lt;EOMONTH('Rent Roll'!$AF28,'Rent Roll'!$AG28+1)),1,0))</f>
        <v>0</v>
      </c>
      <c r="AS406" s="560">
        <f>IF('Rent Roll'!$AD28=0,0,IF(AND(AS$3&gt;EOMONTH('Rent Roll'!$AF28,0),AS$3&lt;EOMONTH('Rent Roll'!$AF28,'Rent Roll'!$AG28+1)),1,0))</f>
        <v>0</v>
      </c>
      <c r="AT406" s="560">
        <f>IF('Rent Roll'!$AD28=0,0,IF(AND(AT$3&gt;EOMONTH('Rent Roll'!$AF28,0),AT$3&lt;EOMONTH('Rent Roll'!$AF28,'Rent Roll'!$AG28+1)),1,0))</f>
        <v>0</v>
      </c>
      <c r="AU406" s="560">
        <f>IF('Rent Roll'!$AD28=0,0,IF(AND(AU$3&gt;EOMONTH('Rent Roll'!$AF28,0),AU$3&lt;EOMONTH('Rent Roll'!$AF28,'Rent Roll'!$AG28+1)),1,0))</f>
        <v>0</v>
      </c>
      <c r="AV406" s="560">
        <f>IF('Rent Roll'!$AD28=0,0,IF(AND(AV$3&gt;EOMONTH('Rent Roll'!$AF28,0),AV$3&lt;EOMONTH('Rent Roll'!$AF28,'Rent Roll'!$AG28+1)),1,0))</f>
        <v>0</v>
      </c>
      <c r="AW406" s="560">
        <f>IF('Rent Roll'!$AD28=0,0,IF(AND(AW$3&gt;EOMONTH('Rent Roll'!$AF28,0),AW$3&lt;EOMONTH('Rent Roll'!$AF28,'Rent Roll'!$AG28+1)),1,0))</f>
        <v>0</v>
      </c>
      <c r="AX406" s="560">
        <f>IF('Rent Roll'!$AD28=0,0,IF(AND(AX$3&gt;EOMONTH('Rent Roll'!$AF28,0),AX$3&lt;EOMONTH('Rent Roll'!$AF28,'Rent Roll'!$AG28+1)),1,0))</f>
        <v>0</v>
      </c>
      <c r="AY406" s="560">
        <f>IF('Rent Roll'!$AD28=0,0,IF(AND(AY$3&gt;EOMONTH('Rent Roll'!$AF28,0),AY$3&lt;EOMONTH('Rent Roll'!$AF28,'Rent Roll'!$AG28+1)),1,0))</f>
        <v>0</v>
      </c>
      <c r="AZ406" s="560">
        <f>IF('Rent Roll'!$AD28=0,0,IF(AND(AZ$3&gt;EOMONTH('Rent Roll'!$AF28,0),AZ$3&lt;EOMONTH('Rent Roll'!$AF28,'Rent Roll'!$AG28+1)),1,0))</f>
        <v>0</v>
      </c>
      <c r="BA406" s="560">
        <f>IF('Rent Roll'!$AD28=0,0,IF(AND(BA$3&gt;EOMONTH('Rent Roll'!$AF28,0),BA$3&lt;EOMONTH('Rent Roll'!$AF28,'Rent Roll'!$AG28+1)),1,0))</f>
        <v>0</v>
      </c>
      <c r="BB406" s="765">
        <f>IF('Rent Roll'!$AD28=0,0,IF(AND(BB$3&gt;EOMONTH('Rent Roll'!$AF28,0),BB$3&lt;EOMONTH('Rent Roll'!$AF28,'Rent Roll'!$AG28+1)),1,0))</f>
        <v>0</v>
      </c>
      <c r="BC406" s="766">
        <f>IF('Rent Roll'!$AD28=0,0,IF(AND(BC$3&gt;EOMONTH('Rent Roll'!$AF28,0),BC$3&lt;EOMONTH('Rent Roll'!$AF28,'Rent Roll'!$AG28+1)),1,0))</f>
        <v>0</v>
      </c>
      <c r="BD406" s="560">
        <f>IF('Rent Roll'!$AD28=0,0,IF(AND(BD$3&gt;EOMONTH('Rent Roll'!$AF28,0),BD$3&lt;EOMONTH('Rent Roll'!$AF28,'Rent Roll'!$AG28+1)),1,0))</f>
        <v>0</v>
      </c>
      <c r="BE406" s="560">
        <f>IF('Rent Roll'!$AD28=0,0,IF(AND(BE$3&gt;EOMONTH('Rent Roll'!$AF28,0),BE$3&lt;EOMONTH('Rent Roll'!$AF28,'Rent Roll'!$AG28+1)),1,0))</f>
        <v>0</v>
      </c>
      <c r="BF406" s="560">
        <f>IF('Rent Roll'!$AD28=0,0,IF(AND(BF$3&gt;EOMONTH('Rent Roll'!$AF28,0),BF$3&lt;EOMONTH('Rent Roll'!$AF28,'Rent Roll'!$AG28+1)),1,0))</f>
        <v>0</v>
      </c>
      <c r="BG406" s="560">
        <f>IF('Rent Roll'!$AD28=0,0,IF(AND(BG$3&gt;EOMONTH('Rent Roll'!$AF28,0),BG$3&lt;EOMONTH('Rent Roll'!$AF28,'Rent Roll'!$AG28+1)),1,0))</f>
        <v>0</v>
      </c>
      <c r="BH406" s="560">
        <f>IF('Rent Roll'!$AD28=0,0,IF(AND(BH$3&gt;EOMONTH('Rent Roll'!$AF28,0),BH$3&lt;EOMONTH('Rent Roll'!$AF28,'Rent Roll'!$AG28+1)),1,0))</f>
        <v>0</v>
      </c>
      <c r="BI406" s="560">
        <f>IF('Rent Roll'!$AD28=0,0,IF(AND(BI$3&gt;EOMONTH('Rent Roll'!$AF28,0),BI$3&lt;EOMONTH('Rent Roll'!$AF28,'Rent Roll'!$AG28+1)),1,0))</f>
        <v>0</v>
      </c>
      <c r="BJ406" s="560">
        <f>IF('Rent Roll'!$AD28=0,0,IF(AND(BJ$3&gt;EOMONTH('Rent Roll'!$AF28,0),BJ$3&lt;EOMONTH('Rent Roll'!$AF28,'Rent Roll'!$AG28+1)),1,0))</f>
        <v>0</v>
      </c>
      <c r="BK406" s="560">
        <f>IF('Rent Roll'!$AD28=0,0,IF(AND(BK$3&gt;EOMONTH('Rent Roll'!$AF28,0),BK$3&lt;EOMONTH('Rent Roll'!$AF28,'Rent Roll'!$AG28+1)),1,0))</f>
        <v>0</v>
      </c>
      <c r="BL406" s="560">
        <f>IF('Rent Roll'!$AD28=0,0,IF(AND(BL$3&gt;EOMONTH('Rent Roll'!$AF28,0),BL$3&lt;EOMONTH('Rent Roll'!$AF28,'Rent Roll'!$AG28+1)),1,0))</f>
        <v>0</v>
      </c>
      <c r="BM406" s="560">
        <f>IF('Rent Roll'!$AD28=0,0,IF(AND(BM$3&gt;EOMONTH('Rent Roll'!$AF28,0),BM$3&lt;EOMONTH('Rent Roll'!$AF28,'Rent Roll'!$AG28+1)),1,0))</f>
        <v>0</v>
      </c>
      <c r="BN406" s="765">
        <f>IF('Rent Roll'!$AD28=0,0,IF(AND(BN$3&gt;EOMONTH('Rent Roll'!$AF28,0),BN$3&lt;EOMONTH('Rent Roll'!$AF28,'Rent Roll'!$AG28+1)),1,0))</f>
        <v>0</v>
      </c>
      <c r="BO406" s="766">
        <f>IF('Rent Roll'!$AD28=0,0,IF(AND(BO$3&gt;EOMONTH('Rent Roll'!$AF28,0),BO$3&lt;EOMONTH('Rent Roll'!$AF28,'Rent Roll'!$AG28+1)),1,0))</f>
        <v>0</v>
      </c>
      <c r="BP406" s="560">
        <f>IF('Rent Roll'!$AD28=0,0,IF(AND(BP$3&gt;EOMONTH('Rent Roll'!$AF28,0),BP$3&lt;EOMONTH('Rent Roll'!$AF28,'Rent Roll'!$AG28+1)),1,0))</f>
        <v>0</v>
      </c>
      <c r="BQ406" s="560">
        <f>IF('Rent Roll'!$AD28=0,0,IF(AND(BQ$3&gt;EOMONTH('Rent Roll'!$AF28,0),BQ$3&lt;EOMONTH('Rent Roll'!$AF28,'Rent Roll'!$AG28+1)),1,0))</f>
        <v>0</v>
      </c>
      <c r="BR406" s="560">
        <f>IF('Rent Roll'!$AD28=0,0,IF(AND(BR$3&gt;EOMONTH('Rent Roll'!$AF28,0),BR$3&lt;EOMONTH('Rent Roll'!$AF28,'Rent Roll'!$AG28+1)),1,0))</f>
        <v>0</v>
      </c>
      <c r="BS406" s="560">
        <f>IF('Rent Roll'!$AD28=0,0,IF(AND(BS$3&gt;EOMONTH('Rent Roll'!$AF28,0),BS$3&lt;EOMONTH('Rent Roll'!$AF28,'Rent Roll'!$AG28+1)),1,0))</f>
        <v>0</v>
      </c>
      <c r="BT406" s="560">
        <f>IF('Rent Roll'!$AD28=0,0,IF(AND(BT$3&gt;EOMONTH('Rent Roll'!$AF28,0),BT$3&lt;EOMONTH('Rent Roll'!$AF28,'Rent Roll'!$AG28+1)),1,0))</f>
        <v>0</v>
      </c>
      <c r="BU406" s="560">
        <f>IF('Rent Roll'!$AD28=0,0,IF(AND(BU$3&gt;EOMONTH('Rent Roll'!$AF28,0),BU$3&lt;EOMONTH('Rent Roll'!$AF28,'Rent Roll'!$AG28+1)),1,0))</f>
        <v>0</v>
      </c>
      <c r="BV406" s="560">
        <f>IF('Rent Roll'!$AD28=0,0,IF(AND(BV$3&gt;EOMONTH('Rent Roll'!$AF28,0),BV$3&lt;EOMONTH('Rent Roll'!$AF28,'Rent Roll'!$AG28+1)),1,0))</f>
        <v>0</v>
      </c>
      <c r="BW406" s="560">
        <f>IF('Rent Roll'!$AD28=0,0,IF(AND(BW$3&gt;EOMONTH('Rent Roll'!$AF28,0),BW$3&lt;EOMONTH('Rent Roll'!$AF28,'Rent Roll'!$AG28+1)),1,0))</f>
        <v>0</v>
      </c>
      <c r="BX406" s="560">
        <f>IF('Rent Roll'!$AD28=0,0,IF(AND(BX$3&gt;EOMONTH('Rent Roll'!$AF28,0),BX$3&lt;EOMONTH('Rent Roll'!$AF28,'Rent Roll'!$AG28+1)),1,0))</f>
        <v>0</v>
      </c>
      <c r="BY406" s="560">
        <f>IF('Rent Roll'!$AD28=0,0,IF(AND(BY$3&gt;EOMONTH('Rent Roll'!$AF28,0),BY$3&lt;EOMONTH('Rent Roll'!$AF28,'Rent Roll'!$AG28+1)),1,0))</f>
        <v>0</v>
      </c>
      <c r="BZ406" s="765">
        <f>IF('Rent Roll'!$AD28=0,0,IF(AND(BZ$3&gt;EOMONTH('Rent Roll'!$AF28,0),BZ$3&lt;EOMONTH('Rent Roll'!$AF28,'Rent Roll'!$AG28+1)),1,0))</f>
        <v>0</v>
      </c>
      <c r="CA406" s="766">
        <f>IF('Rent Roll'!$AD28=0,0,IF(AND(CA$3&gt;EOMONTH('Rent Roll'!$AF28,0),CA$3&lt;EOMONTH('Rent Roll'!$AF28,'Rent Roll'!$AG28+1)),1,0))</f>
        <v>0</v>
      </c>
      <c r="CB406" s="560">
        <f>IF('Rent Roll'!$AD28=0,0,IF(AND(CB$3&gt;EOMONTH('Rent Roll'!$AF28,0),CB$3&lt;EOMONTH('Rent Roll'!$AF28,'Rent Roll'!$AG28+1)),1,0))</f>
        <v>0</v>
      </c>
      <c r="CC406" s="560">
        <f>IF('Rent Roll'!$AD28=0,0,IF(AND(CC$3&gt;EOMONTH('Rent Roll'!$AF28,0),CC$3&lt;EOMONTH('Rent Roll'!$AF28,'Rent Roll'!$AG28+1)),1,0))</f>
        <v>0</v>
      </c>
      <c r="CD406" s="560">
        <f>IF('Rent Roll'!$AD28=0,0,IF(AND(CD$3&gt;EOMONTH('Rent Roll'!$AF28,0),CD$3&lt;EOMONTH('Rent Roll'!$AF28,'Rent Roll'!$AG28+1)),1,0))</f>
        <v>0</v>
      </c>
      <c r="CE406" s="560">
        <f>IF('Rent Roll'!$AD28=0,0,IF(AND(CE$3&gt;EOMONTH('Rent Roll'!$AF28,0),CE$3&lt;EOMONTH('Rent Roll'!$AF28,'Rent Roll'!$AG28+1)),1,0))</f>
        <v>0</v>
      </c>
      <c r="CF406" s="560">
        <f>IF('Rent Roll'!$AD28=0,0,IF(AND(CF$3&gt;EOMONTH('Rent Roll'!$AF28,0),CF$3&lt;EOMONTH('Rent Roll'!$AF28,'Rent Roll'!$AG28+1)),1,0))</f>
        <v>0</v>
      </c>
      <c r="CG406" s="560">
        <f>IF('Rent Roll'!$AD28=0,0,IF(AND(CG$3&gt;EOMONTH('Rent Roll'!$AF28,0),CG$3&lt;EOMONTH('Rent Roll'!$AF28,'Rent Roll'!$AG28+1)),1,0))</f>
        <v>0</v>
      </c>
      <c r="CH406" s="560">
        <f>IF('Rent Roll'!$AD28=0,0,IF(AND(CH$3&gt;EOMONTH('Rent Roll'!$AF28,0),CH$3&lt;EOMONTH('Rent Roll'!$AF28,'Rent Roll'!$AG28+1)),1,0))</f>
        <v>0</v>
      </c>
      <c r="CI406" s="560">
        <f>IF('Rent Roll'!$AD28=0,0,IF(AND(CI$3&gt;EOMONTH('Rent Roll'!$AF28,0),CI$3&lt;EOMONTH('Rent Roll'!$AF28,'Rent Roll'!$AG28+1)),1,0))</f>
        <v>0</v>
      </c>
      <c r="CJ406" s="560">
        <f>IF('Rent Roll'!$AD28=0,0,IF(AND(CJ$3&gt;EOMONTH('Rent Roll'!$AF28,0),CJ$3&lt;EOMONTH('Rent Roll'!$AF28,'Rent Roll'!$AG28+1)),1,0))</f>
        <v>0</v>
      </c>
      <c r="CK406" s="560">
        <f>IF('Rent Roll'!$AD28=0,0,IF(AND(CK$3&gt;EOMONTH('Rent Roll'!$AF28,0),CK$3&lt;EOMONTH('Rent Roll'!$AF28,'Rent Roll'!$AG28+1)),1,0))</f>
        <v>0</v>
      </c>
      <c r="CL406" s="765">
        <f>IF('Rent Roll'!$AD28=0,0,IF(AND(CL$3&gt;EOMONTH('Rent Roll'!$AF28,0),CL$3&lt;EOMONTH('Rent Roll'!$AF28,'Rent Roll'!$AG28+1)),1,0))</f>
        <v>0</v>
      </c>
      <c r="CM406" s="766">
        <f>IF('Rent Roll'!$AD28=0,0,IF(AND(CM$3&gt;EOMONTH('Rent Roll'!$AF28,0),CM$3&lt;EOMONTH('Rent Roll'!$AF28,'Rent Roll'!$AG28+1)),1,0))</f>
        <v>0</v>
      </c>
      <c r="CN406" s="560">
        <f>IF('Rent Roll'!$AD28=0,0,IF(AND(CN$3&gt;EOMONTH('Rent Roll'!$AF28,0),CN$3&lt;EOMONTH('Rent Roll'!$AF28,'Rent Roll'!$AG28+1)),1,0))</f>
        <v>0</v>
      </c>
      <c r="CO406" s="560">
        <f>IF('Rent Roll'!$AD28=0,0,IF(AND(CO$3&gt;EOMONTH('Rent Roll'!$AF28,0),CO$3&lt;EOMONTH('Rent Roll'!$AF28,'Rent Roll'!$AG28+1)),1,0))</f>
        <v>0</v>
      </c>
      <c r="CP406" s="560">
        <f>IF('Rent Roll'!$AD28=0,0,IF(AND(CP$3&gt;EOMONTH('Rent Roll'!$AF28,0),CP$3&lt;EOMONTH('Rent Roll'!$AF28,'Rent Roll'!$AG28+1)),1,0))</f>
        <v>0</v>
      </c>
      <c r="CQ406" s="560">
        <f>IF('Rent Roll'!$AD28=0,0,IF(AND(CQ$3&gt;EOMONTH('Rent Roll'!$AF28,0),CQ$3&lt;EOMONTH('Rent Roll'!$AF28,'Rent Roll'!$AG28+1)),1,0))</f>
        <v>0</v>
      </c>
      <c r="CR406" s="560">
        <f>IF('Rent Roll'!$AD28=0,0,IF(AND(CR$3&gt;EOMONTH('Rent Roll'!$AF28,0),CR$3&lt;EOMONTH('Rent Roll'!$AF28,'Rent Roll'!$AG28+1)),1,0))</f>
        <v>0</v>
      </c>
      <c r="CS406" s="560">
        <f>IF('Rent Roll'!$AD28=0,0,IF(AND(CS$3&gt;EOMONTH('Rent Roll'!$AF28,0),CS$3&lt;EOMONTH('Rent Roll'!$AF28,'Rent Roll'!$AG28+1)),1,0))</f>
        <v>0</v>
      </c>
      <c r="CT406" s="560">
        <f>IF('Rent Roll'!$AD28=0,0,IF(AND(CT$3&gt;EOMONTH('Rent Roll'!$AF28,0),CT$3&lt;EOMONTH('Rent Roll'!$AF28,'Rent Roll'!$AG28+1)),1,0))</f>
        <v>0</v>
      </c>
      <c r="CU406" s="560">
        <f>IF('Rent Roll'!$AD28=0,0,IF(AND(CU$3&gt;EOMONTH('Rent Roll'!$AF28,0),CU$3&lt;EOMONTH('Rent Roll'!$AF28,'Rent Roll'!$AG28+1)),1,0))</f>
        <v>0</v>
      </c>
      <c r="CV406" s="560">
        <f>IF('Rent Roll'!$AD28=0,0,IF(AND(CV$3&gt;EOMONTH('Rent Roll'!$AF28,0),CV$3&lt;EOMONTH('Rent Roll'!$AF28,'Rent Roll'!$AG28+1)),1,0))</f>
        <v>0</v>
      </c>
      <c r="CW406" s="560">
        <f>IF('Rent Roll'!$AD28=0,0,IF(AND(CW$3&gt;EOMONTH('Rent Roll'!$AF28,0),CW$3&lt;EOMONTH('Rent Roll'!$AF28,'Rent Roll'!$AG28+1)),1,0))</f>
        <v>0</v>
      </c>
      <c r="CX406" s="765">
        <f>IF('Rent Roll'!$AD28=0,0,IF(AND(CX$3&gt;EOMONTH('Rent Roll'!$AF28,0),CX$3&lt;EOMONTH('Rent Roll'!$AF28,'Rent Roll'!$AG28+1)),1,0))</f>
        <v>0</v>
      </c>
      <c r="CY406" s="766">
        <f>IF('Rent Roll'!$AD28=0,0,IF(AND(CY$3&gt;EOMONTH('Rent Roll'!$AF28,0),CY$3&lt;EOMONTH('Rent Roll'!$AF28,'Rent Roll'!$AG28+1)),1,0))</f>
        <v>0</v>
      </c>
      <c r="CZ406" s="560">
        <f>IF('Rent Roll'!$AD28=0,0,IF(AND(CZ$3&gt;EOMONTH('Rent Roll'!$AF28,0),CZ$3&lt;EOMONTH('Rent Roll'!$AF28,'Rent Roll'!$AG28+1)),1,0))</f>
        <v>0</v>
      </c>
      <c r="DA406" s="560">
        <f>IF('Rent Roll'!$AD28=0,0,IF(AND(DA$3&gt;EOMONTH('Rent Roll'!$AF28,0),DA$3&lt;EOMONTH('Rent Roll'!$AF28,'Rent Roll'!$AG28+1)),1,0))</f>
        <v>0</v>
      </c>
      <c r="DB406" s="560">
        <f>IF('Rent Roll'!$AD28=0,0,IF(AND(DB$3&gt;EOMONTH('Rent Roll'!$AF28,0),DB$3&lt;EOMONTH('Rent Roll'!$AF28,'Rent Roll'!$AG28+1)),1,0))</f>
        <v>0</v>
      </c>
      <c r="DC406" s="560">
        <f>IF('Rent Roll'!$AD28=0,0,IF(AND(DC$3&gt;EOMONTH('Rent Roll'!$AF28,0),DC$3&lt;EOMONTH('Rent Roll'!$AF28,'Rent Roll'!$AG28+1)),1,0))</f>
        <v>0</v>
      </c>
      <c r="DD406" s="560">
        <f>IF('Rent Roll'!$AD28=0,0,IF(AND(DD$3&gt;EOMONTH('Rent Roll'!$AF28,0),DD$3&lt;EOMONTH('Rent Roll'!$AF28,'Rent Roll'!$AG28+1)),1,0))</f>
        <v>0</v>
      </c>
      <c r="DE406" s="560">
        <f>IF('Rent Roll'!$AD28=0,0,IF(AND(DE$3&gt;EOMONTH('Rent Roll'!$AF28,0),DE$3&lt;EOMONTH('Rent Roll'!$AF28,'Rent Roll'!$AG28+1)),1,0))</f>
        <v>0</v>
      </c>
      <c r="DF406" s="560">
        <f>IF('Rent Roll'!$AD28=0,0,IF(AND(DF$3&gt;EOMONTH('Rent Roll'!$AF28,0),DF$3&lt;EOMONTH('Rent Roll'!$AF28,'Rent Roll'!$AG28+1)),1,0))</f>
        <v>0</v>
      </c>
      <c r="DG406" s="560">
        <f>IF('Rent Roll'!$AD28=0,0,IF(AND(DG$3&gt;EOMONTH('Rent Roll'!$AF28,0),DG$3&lt;EOMONTH('Rent Roll'!$AF28,'Rent Roll'!$AG28+1)),1,0))</f>
        <v>0</v>
      </c>
      <c r="DH406" s="560">
        <f>IF('Rent Roll'!$AD28=0,0,IF(AND(DH$3&gt;EOMONTH('Rent Roll'!$AF28,0),DH$3&lt;EOMONTH('Rent Roll'!$AF28,'Rent Roll'!$AG28+1)),1,0))</f>
        <v>0</v>
      </c>
      <c r="DI406" s="560">
        <f>IF('Rent Roll'!$AD28=0,0,IF(AND(DI$3&gt;EOMONTH('Rent Roll'!$AF28,0),DI$3&lt;EOMONTH('Rent Roll'!$AF28,'Rent Roll'!$AG28+1)),1,0))</f>
        <v>0</v>
      </c>
      <c r="DJ406" s="765">
        <f>IF('Rent Roll'!$AD28=0,0,IF(AND(DJ$3&gt;EOMONTH('Rent Roll'!$AF28,0),DJ$3&lt;EOMONTH('Rent Roll'!$AF28,'Rent Roll'!$AG28+1)),1,0))</f>
        <v>0</v>
      </c>
      <c r="DK406" s="766">
        <f>IF('Rent Roll'!$AD28=0,0,IF(AND(DK$3&gt;EOMONTH('Rent Roll'!$AF28,0),DK$3&lt;EOMONTH('Rent Roll'!$AF28,'Rent Roll'!$AG28+1)),1,0))</f>
        <v>0</v>
      </c>
      <c r="DL406" s="560">
        <f>IF('Rent Roll'!$AD28=0,0,IF(AND(DL$3&gt;EOMONTH('Rent Roll'!$AF28,0),DL$3&lt;EOMONTH('Rent Roll'!$AF28,'Rent Roll'!$AG28+1)),1,0))</f>
        <v>0</v>
      </c>
      <c r="DM406" s="560">
        <f>IF('Rent Roll'!$AD28=0,0,IF(AND(DM$3&gt;EOMONTH('Rent Roll'!$AF28,0),DM$3&lt;EOMONTH('Rent Roll'!$AF28,'Rent Roll'!$AG28+1)),1,0))</f>
        <v>0</v>
      </c>
      <c r="DN406" s="560">
        <f>IF('Rent Roll'!$AD28=0,0,IF(AND(DN$3&gt;EOMONTH('Rent Roll'!$AF28,0),DN$3&lt;EOMONTH('Rent Roll'!$AF28,'Rent Roll'!$AG28+1)),1,0))</f>
        <v>0</v>
      </c>
      <c r="DO406" s="560">
        <f>IF('Rent Roll'!$AD28=0,0,IF(AND(DO$3&gt;EOMONTH('Rent Roll'!$AF28,0),DO$3&lt;EOMONTH('Rent Roll'!$AF28,'Rent Roll'!$AG28+1)),1,0))</f>
        <v>0</v>
      </c>
      <c r="DP406" s="560">
        <f>IF('Rent Roll'!$AD28=0,0,IF(AND(DP$3&gt;EOMONTH('Rent Roll'!$AF28,0),DP$3&lt;EOMONTH('Rent Roll'!$AF28,'Rent Roll'!$AG28+1)),1,0))</f>
        <v>0</v>
      </c>
      <c r="DQ406" s="560">
        <f>IF('Rent Roll'!$AD28=0,0,IF(AND(DQ$3&gt;EOMONTH('Rent Roll'!$AF28,0),DQ$3&lt;EOMONTH('Rent Roll'!$AF28,'Rent Roll'!$AG28+1)),1,0))</f>
        <v>0</v>
      </c>
      <c r="DR406" s="560">
        <f>IF('Rent Roll'!$AD28=0,0,IF(AND(DR$3&gt;EOMONTH('Rent Roll'!$AF28,0),DR$3&lt;EOMONTH('Rent Roll'!$AF28,'Rent Roll'!$AG28+1)),1,0))</f>
        <v>0</v>
      </c>
      <c r="DS406" s="560">
        <f>IF('Rent Roll'!$AD28=0,0,IF(AND(DS$3&gt;EOMONTH('Rent Roll'!$AF28,0),DS$3&lt;EOMONTH('Rent Roll'!$AF28,'Rent Roll'!$AG28+1)),1,0))</f>
        <v>0</v>
      </c>
      <c r="DT406" s="560">
        <f>IF('Rent Roll'!$AD28=0,0,IF(AND(DT$3&gt;EOMONTH('Rent Roll'!$AF28,0),DT$3&lt;EOMONTH('Rent Roll'!$AF28,'Rent Roll'!$AG28+1)),1,0))</f>
        <v>0</v>
      </c>
      <c r="DU406" s="560">
        <f>IF('Rent Roll'!$AD28=0,0,IF(AND(DU$3&gt;EOMONTH('Rent Roll'!$AF28,0),DU$3&lt;EOMONTH('Rent Roll'!$AF28,'Rent Roll'!$AG28+1)),1,0))</f>
        <v>0</v>
      </c>
      <c r="DV406" s="560">
        <f>IF('Rent Roll'!$AD28=0,0,IF(AND(DV$3&gt;EOMONTH('Rent Roll'!$AF28,0),DV$3&lt;EOMONTH('Rent Roll'!$AF28,'Rent Roll'!$AG28+1)),1,0))</f>
        <v>0</v>
      </c>
    </row>
    <row r="407" spans="1:126" s="568" customFormat="1" ht="12" customHeight="1" outlineLevel="1" x14ac:dyDescent="0.4">
      <c r="A407" s="732"/>
      <c r="B407" s="564">
        <f>'Rent Roll'!$B29</f>
        <v>0</v>
      </c>
      <c r="C407" s="575" t="s">
        <v>82</v>
      </c>
      <c r="D407" s="565"/>
      <c r="E407" s="566"/>
      <c r="F407" s="777">
        <f>IF('Rent Roll'!$AD29=0,0,IF(AND(F$3&gt;EOMONTH('Rent Roll'!$AF29,0),F$3&lt;EOMONTH('Rent Roll'!$AF29,'Rent Roll'!$AG29+1)),1,0))</f>
        <v>0</v>
      </c>
      <c r="G407" s="766">
        <f>IF('Rent Roll'!$AD29=0,0,IF(AND(G$3&gt;EOMONTH('Rent Roll'!$AF29,0),G$3&lt;EOMONTH('Rent Roll'!$AF29,'Rent Roll'!$AG29+1)),1,0))</f>
        <v>0</v>
      </c>
      <c r="H407" s="560">
        <f>IF('Rent Roll'!$AD29=0,0,IF(AND(H$3&gt;EOMONTH('Rent Roll'!$AF29,0),H$3&lt;EOMONTH('Rent Roll'!$AF29,'Rent Roll'!$AG29+1)),1,0))</f>
        <v>0</v>
      </c>
      <c r="I407" s="560">
        <f>IF('Rent Roll'!$AD29=0,0,IF(AND(I$3&gt;EOMONTH('Rent Roll'!$AF29,0),I$3&lt;EOMONTH('Rent Roll'!$AF29,'Rent Roll'!$AG29+1)),1,0))</f>
        <v>0</v>
      </c>
      <c r="J407" s="560">
        <f>IF('Rent Roll'!$AD29=0,0,IF(AND(J$3&gt;EOMONTH('Rent Roll'!$AF29,0),J$3&lt;EOMONTH('Rent Roll'!$AF29,'Rent Roll'!$AG29+1)),1,0))</f>
        <v>0</v>
      </c>
      <c r="K407" s="560">
        <f>IF('Rent Roll'!$AD29=0,0,IF(AND(K$3&gt;EOMONTH('Rent Roll'!$AF29,0),K$3&lt;EOMONTH('Rent Roll'!$AF29,'Rent Roll'!$AG29+1)),1,0))</f>
        <v>0</v>
      </c>
      <c r="L407" s="560">
        <f>IF('Rent Roll'!$AD29=0,0,IF(AND(L$3&gt;EOMONTH('Rent Roll'!$AF29,0),L$3&lt;EOMONTH('Rent Roll'!$AF29,'Rent Roll'!$AG29+1)),1,0))</f>
        <v>0</v>
      </c>
      <c r="M407" s="560">
        <f>IF('Rent Roll'!$AD29=0,0,IF(AND(M$3&gt;EOMONTH('Rent Roll'!$AF29,0),M$3&lt;EOMONTH('Rent Roll'!$AF29,'Rent Roll'!$AG29+1)),1,0))</f>
        <v>0</v>
      </c>
      <c r="N407" s="560">
        <f>IF('Rent Roll'!$AD29=0,0,IF(AND(N$3&gt;EOMONTH('Rent Roll'!$AF29,0),N$3&lt;EOMONTH('Rent Roll'!$AF29,'Rent Roll'!$AG29+1)),1,0))</f>
        <v>0</v>
      </c>
      <c r="O407" s="560">
        <f>IF('Rent Roll'!$AD29=0,0,IF(AND(O$3&gt;EOMONTH('Rent Roll'!$AF29,0),O$3&lt;EOMONTH('Rent Roll'!$AF29,'Rent Roll'!$AG29+1)),1,0))</f>
        <v>0</v>
      </c>
      <c r="P407" s="560">
        <f>IF('Rent Roll'!$AD29=0,0,IF(AND(P$3&gt;EOMONTH('Rent Roll'!$AF29,0),P$3&lt;EOMONTH('Rent Roll'!$AF29,'Rent Roll'!$AG29+1)),1,0))</f>
        <v>0</v>
      </c>
      <c r="Q407" s="560">
        <f>IF('Rent Roll'!$AD29=0,0,IF(AND(Q$3&gt;EOMONTH('Rent Roll'!$AF29,0),Q$3&lt;EOMONTH('Rent Roll'!$AF29,'Rent Roll'!$AG29+1)),1,0))</f>
        <v>0</v>
      </c>
      <c r="R407" s="765">
        <f>IF('Rent Roll'!$AD29=0,0,IF(AND(R$3&gt;EOMONTH('Rent Roll'!$AF29,0),R$3&lt;EOMONTH('Rent Roll'!$AF29,'Rent Roll'!$AG29+1)),1,0))</f>
        <v>0</v>
      </c>
      <c r="S407" s="766">
        <f>IF('Rent Roll'!$AD29=0,0,IF(AND(S$3&gt;EOMONTH('Rent Roll'!$AF29,0),S$3&lt;EOMONTH('Rent Roll'!$AF29,'Rent Roll'!$AG29+1)),1,0))</f>
        <v>0</v>
      </c>
      <c r="T407" s="560">
        <f>IF('Rent Roll'!$AD29=0,0,IF(AND(T$3&gt;EOMONTH('Rent Roll'!$AF29,0),T$3&lt;EOMONTH('Rent Roll'!$AF29,'Rent Roll'!$AG29+1)),1,0))</f>
        <v>0</v>
      </c>
      <c r="U407" s="560">
        <f>IF('Rent Roll'!$AD29=0,0,IF(AND(U$3&gt;EOMONTH('Rent Roll'!$AF29,0),U$3&lt;EOMONTH('Rent Roll'!$AF29,'Rent Roll'!$AG29+1)),1,0))</f>
        <v>0</v>
      </c>
      <c r="V407" s="560">
        <f>IF('Rent Roll'!$AD29=0,0,IF(AND(V$3&gt;EOMONTH('Rent Roll'!$AF29,0),V$3&lt;EOMONTH('Rent Roll'!$AF29,'Rent Roll'!$AG29+1)),1,0))</f>
        <v>0</v>
      </c>
      <c r="W407" s="560">
        <f>IF('Rent Roll'!$AD29=0,0,IF(AND(W$3&gt;EOMONTH('Rent Roll'!$AF29,0),W$3&lt;EOMONTH('Rent Roll'!$AF29,'Rent Roll'!$AG29+1)),1,0))</f>
        <v>0</v>
      </c>
      <c r="X407" s="560">
        <f>IF('Rent Roll'!$AD29=0,0,IF(AND(X$3&gt;EOMONTH('Rent Roll'!$AF29,0),X$3&lt;EOMONTH('Rent Roll'!$AF29,'Rent Roll'!$AG29+1)),1,0))</f>
        <v>0</v>
      </c>
      <c r="Y407" s="560">
        <f>IF('Rent Roll'!$AD29=0,0,IF(AND(Y$3&gt;EOMONTH('Rent Roll'!$AF29,0),Y$3&lt;EOMONTH('Rent Roll'!$AF29,'Rent Roll'!$AG29+1)),1,0))</f>
        <v>0</v>
      </c>
      <c r="Z407" s="560">
        <f>IF('Rent Roll'!$AD29=0,0,IF(AND(Z$3&gt;EOMONTH('Rent Roll'!$AF29,0),Z$3&lt;EOMONTH('Rent Roll'!$AF29,'Rent Roll'!$AG29+1)),1,0))</f>
        <v>0</v>
      </c>
      <c r="AA407" s="560">
        <f>IF('Rent Roll'!$AD29=0,0,IF(AND(AA$3&gt;EOMONTH('Rent Roll'!$AF29,0),AA$3&lt;EOMONTH('Rent Roll'!$AF29,'Rent Roll'!$AG29+1)),1,0))</f>
        <v>0</v>
      </c>
      <c r="AB407" s="560">
        <f>IF('Rent Roll'!$AD29=0,0,IF(AND(AB$3&gt;EOMONTH('Rent Roll'!$AF29,0),AB$3&lt;EOMONTH('Rent Roll'!$AF29,'Rent Roll'!$AG29+1)),1,0))</f>
        <v>0</v>
      </c>
      <c r="AC407" s="560">
        <f>IF('Rent Roll'!$AD29=0,0,IF(AND(AC$3&gt;EOMONTH('Rent Roll'!$AF29,0),AC$3&lt;EOMONTH('Rent Roll'!$AF29,'Rent Roll'!$AG29+1)),1,0))</f>
        <v>0</v>
      </c>
      <c r="AD407" s="765">
        <f>IF('Rent Roll'!$AD29=0,0,IF(AND(AD$3&gt;EOMONTH('Rent Roll'!$AF29,0),AD$3&lt;EOMONTH('Rent Roll'!$AF29,'Rent Roll'!$AG29+1)),1,0))</f>
        <v>0</v>
      </c>
      <c r="AE407" s="766">
        <f>IF('Rent Roll'!$AD29=0,0,IF(AND(AE$3&gt;EOMONTH('Rent Roll'!$AF29,0),AE$3&lt;EOMONTH('Rent Roll'!$AF29,'Rent Roll'!$AG29+1)),1,0))</f>
        <v>0</v>
      </c>
      <c r="AF407" s="560">
        <f>IF('Rent Roll'!$AD29=0,0,IF(AND(AF$3&gt;EOMONTH('Rent Roll'!$AF29,0),AF$3&lt;EOMONTH('Rent Roll'!$AF29,'Rent Roll'!$AG29+1)),1,0))</f>
        <v>0</v>
      </c>
      <c r="AG407" s="560">
        <f>IF('Rent Roll'!$AD29=0,0,IF(AND(AG$3&gt;EOMONTH('Rent Roll'!$AF29,0),AG$3&lt;EOMONTH('Rent Roll'!$AF29,'Rent Roll'!$AG29+1)),1,0))</f>
        <v>0</v>
      </c>
      <c r="AH407" s="560">
        <f>IF('Rent Roll'!$AD29=0,0,IF(AND(AH$3&gt;EOMONTH('Rent Roll'!$AF29,0),AH$3&lt;EOMONTH('Rent Roll'!$AF29,'Rent Roll'!$AG29+1)),1,0))</f>
        <v>0</v>
      </c>
      <c r="AI407" s="560">
        <f>IF('Rent Roll'!$AD29=0,0,IF(AND(AI$3&gt;EOMONTH('Rent Roll'!$AF29,0),AI$3&lt;EOMONTH('Rent Roll'!$AF29,'Rent Roll'!$AG29+1)),1,0))</f>
        <v>0</v>
      </c>
      <c r="AJ407" s="560">
        <f>IF('Rent Roll'!$AD29=0,0,IF(AND(AJ$3&gt;EOMONTH('Rent Roll'!$AF29,0),AJ$3&lt;EOMONTH('Rent Roll'!$AF29,'Rent Roll'!$AG29+1)),1,0))</f>
        <v>0</v>
      </c>
      <c r="AK407" s="560">
        <f>IF('Rent Roll'!$AD29=0,0,IF(AND(AK$3&gt;EOMONTH('Rent Roll'!$AF29,0),AK$3&lt;EOMONTH('Rent Roll'!$AF29,'Rent Roll'!$AG29+1)),1,0))</f>
        <v>0</v>
      </c>
      <c r="AL407" s="560">
        <f>IF('Rent Roll'!$AD29=0,0,IF(AND(AL$3&gt;EOMONTH('Rent Roll'!$AF29,0),AL$3&lt;EOMONTH('Rent Roll'!$AF29,'Rent Roll'!$AG29+1)),1,0))</f>
        <v>0</v>
      </c>
      <c r="AM407" s="560">
        <f>IF('Rent Roll'!$AD29=0,0,IF(AND(AM$3&gt;EOMONTH('Rent Roll'!$AF29,0),AM$3&lt;EOMONTH('Rent Roll'!$AF29,'Rent Roll'!$AG29+1)),1,0))</f>
        <v>0</v>
      </c>
      <c r="AN407" s="560">
        <f>IF('Rent Roll'!$AD29=0,0,IF(AND(AN$3&gt;EOMONTH('Rent Roll'!$AF29,0),AN$3&lt;EOMONTH('Rent Roll'!$AF29,'Rent Roll'!$AG29+1)),1,0))</f>
        <v>0</v>
      </c>
      <c r="AO407" s="560">
        <f>IF('Rent Roll'!$AD29=0,0,IF(AND(AO$3&gt;EOMONTH('Rent Roll'!$AF29,0),AO$3&lt;EOMONTH('Rent Roll'!$AF29,'Rent Roll'!$AG29+1)),1,0))</f>
        <v>0</v>
      </c>
      <c r="AP407" s="765">
        <f>IF('Rent Roll'!$AD29=0,0,IF(AND(AP$3&gt;EOMONTH('Rent Roll'!$AF29,0),AP$3&lt;EOMONTH('Rent Roll'!$AF29,'Rent Roll'!$AG29+1)),1,0))</f>
        <v>0</v>
      </c>
      <c r="AQ407" s="766">
        <f>IF('Rent Roll'!$AD29=0,0,IF(AND(AQ$3&gt;EOMONTH('Rent Roll'!$AF29,0),AQ$3&lt;EOMONTH('Rent Roll'!$AF29,'Rent Roll'!$AG29+1)),1,0))</f>
        <v>0</v>
      </c>
      <c r="AR407" s="560">
        <f>IF('Rent Roll'!$AD29=0,0,IF(AND(AR$3&gt;EOMONTH('Rent Roll'!$AF29,0),AR$3&lt;EOMONTH('Rent Roll'!$AF29,'Rent Roll'!$AG29+1)),1,0))</f>
        <v>0</v>
      </c>
      <c r="AS407" s="560">
        <f>IF('Rent Roll'!$AD29=0,0,IF(AND(AS$3&gt;EOMONTH('Rent Roll'!$AF29,0),AS$3&lt;EOMONTH('Rent Roll'!$AF29,'Rent Roll'!$AG29+1)),1,0))</f>
        <v>0</v>
      </c>
      <c r="AT407" s="560">
        <f>IF('Rent Roll'!$AD29=0,0,IF(AND(AT$3&gt;EOMONTH('Rent Roll'!$AF29,0),AT$3&lt;EOMONTH('Rent Roll'!$AF29,'Rent Roll'!$AG29+1)),1,0))</f>
        <v>0</v>
      </c>
      <c r="AU407" s="560">
        <f>IF('Rent Roll'!$AD29=0,0,IF(AND(AU$3&gt;EOMONTH('Rent Roll'!$AF29,0),AU$3&lt;EOMONTH('Rent Roll'!$AF29,'Rent Roll'!$AG29+1)),1,0))</f>
        <v>0</v>
      </c>
      <c r="AV407" s="560">
        <f>IF('Rent Roll'!$AD29=0,0,IF(AND(AV$3&gt;EOMONTH('Rent Roll'!$AF29,0),AV$3&lt;EOMONTH('Rent Roll'!$AF29,'Rent Roll'!$AG29+1)),1,0))</f>
        <v>0</v>
      </c>
      <c r="AW407" s="560">
        <f>IF('Rent Roll'!$AD29=0,0,IF(AND(AW$3&gt;EOMONTH('Rent Roll'!$AF29,0),AW$3&lt;EOMONTH('Rent Roll'!$AF29,'Rent Roll'!$AG29+1)),1,0))</f>
        <v>0</v>
      </c>
      <c r="AX407" s="560">
        <f>IF('Rent Roll'!$AD29=0,0,IF(AND(AX$3&gt;EOMONTH('Rent Roll'!$AF29,0),AX$3&lt;EOMONTH('Rent Roll'!$AF29,'Rent Roll'!$AG29+1)),1,0))</f>
        <v>0</v>
      </c>
      <c r="AY407" s="560">
        <f>IF('Rent Roll'!$AD29=0,0,IF(AND(AY$3&gt;EOMONTH('Rent Roll'!$AF29,0),AY$3&lt;EOMONTH('Rent Roll'!$AF29,'Rent Roll'!$AG29+1)),1,0))</f>
        <v>0</v>
      </c>
      <c r="AZ407" s="560">
        <f>IF('Rent Roll'!$AD29=0,0,IF(AND(AZ$3&gt;EOMONTH('Rent Roll'!$AF29,0),AZ$3&lt;EOMONTH('Rent Roll'!$AF29,'Rent Roll'!$AG29+1)),1,0))</f>
        <v>0</v>
      </c>
      <c r="BA407" s="560">
        <f>IF('Rent Roll'!$AD29=0,0,IF(AND(BA$3&gt;EOMONTH('Rent Roll'!$AF29,0),BA$3&lt;EOMONTH('Rent Roll'!$AF29,'Rent Roll'!$AG29+1)),1,0))</f>
        <v>0</v>
      </c>
      <c r="BB407" s="765">
        <f>IF('Rent Roll'!$AD29=0,0,IF(AND(BB$3&gt;EOMONTH('Rent Roll'!$AF29,0),BB$3&lt;EOMONTH('Rent Roll'!$AF29,'Rent Roll'!$AG29+1)),1,0))</f>
        <v>0</v>
      </c>
      <c r="BC407" s="766">
        <f>IF('Rent Roll'!$AD29=0,0,IF(AND(BC$3&gt;EOMONTH('Rent Roll'!$AF29,0),BC$3&lt;EOMONTH('Rent Roll'!$AF29,'Rent Roll'!$AG29+1)),1,0))</f>
        <v>0</v>
      </c>
      <c r="BD407" s="560">
        <f>IF('Rent Roll'!$AD29=0,0,IF(AND(BD$3&gt;EOMONTH('Rent Roll'!$AF29,0),BD$3&lt;EOMONTH('Rent Roll'!$AF29,'Rent Roll'!$AG29+1)),1,0))</f>
        <v>0</v>
      </c>
      <c r="BE407" s="560">
        <f>IF('Rent Roll'!$AD29=0,0,IF(AND(BE$3&gt;EOMONTH('Rent Roll'!$AF29,0),BE$3&lt;EOMONTH('Rent Roll'!$AF29,'Rent Roll'!$AG29+1)),1,0))</f>
        <v>0</v>
      </c>
      <c r="BF407" s="560">
        <f>IF('Rent Roll'!$AD29=0,0,IF(AND(BF$3&gt;EOMONTH('Rent Roll'!$AF29,0),BF$3&lt;EOMONTH('Rent Roll'!$AF29,'Rent Roll'!$AG29+1)),1,0))</f>
        <v>0</v>
      </c>
      <c r="BG407" s="560">
        <f>IF('Rent Roll'!$AD29=0,0,IF(AND(BG$3&gt;EOMONTH('Rent Roll'!$AF29,0),BG$3&lt;EOMONTH('Rent Roll'!$AF29,'Rent Roll'!$AG29+1)),1,0))</f>
        <v>0</v>
      </c>
      <c r="BH407" s="560">
        <f>IF('Rent Roll'!$AD29=0,0,IF(AND(BH$3&gt;EOMONTH('Rent Roll'!$AF29,0),BH$3&lt;EOMONTH('Rent Roll'!$AF29,'Rent Roll'!$AG29+1)),1,0))</f>
        <v>0</v>
      </c>
      <c r="BI407" s="560">
        <f>IF('Rent Roll'!$AD29=0,0,IF(AND(BI$3&gt;EOMONTH('Rent Roll'!$AF29,0),BI$3&lt;EOMONTH('Rent Roll'!$AF29,'Rent Roll'!$AG29+1)),1,0))</f>
        <v>0</v>
      </c>
      <c r="BJ407" s="560">
        <f>IF('Rent Roll'!$AD29=0,0,IF(AND(BJ$3&gt;EOMONTH('Rent Roll'!$AF29,0),BJ$3&lt;EOMONTH('Rent Roll'!$AF29,'Rent Roll'!$AG29+1)),1,0))</f>
        <v>0</v>
      </c>
      <c r="BK407" s="560">
        <f>IF('Rent Roll'!$AD29=0,0,IF(AND(BK$3&gt;EOMONTH('Rent Roll'!$AF29,0),BK$3&lt;EOMONTH('Rent Roll'!$AF29,'Rent Roll'!$AG29+1)),1,0))</f>
        <v>0</v>
      </c>
      <c r="BL407" s="560">
        <f>IF('Rent Roll'!$AD29=0,0,IF(AND(BL$3&gt;EOMONTH('Rent Roll'!$AF29,0),BL$3&lt;EOMONTH('Rent Roll'!$AF29,'Rent Roll'!$AG29+1)),1,0))</f>
        <v>0</v>
      </c>
      <c r="BM407" s="560">
        <f>IF('Rent Roll'!$AD29=0,0,IF(AND(BM$3&gt;EOMONTH('Rent Roll'!$AF29,0),BM$3&lt;EOMONTH('Rent Roll'!$AF29,'Rent Roll'!$AG29+1)),1,0))</f>
        <v>0</v>
      </c>
      <c r="BN407" s="765">
        <f>IF('Rent Roll'!$AD29=0,0,IF(AND(BN$3&gt;EOMONTH('Rent Roll'!$AF29,0),BN$3&lt;EOMONTH('Rent Roll'!$AF29,'Rent Roll'!$AG29+1)),1,0))</f>
        <v>0</v>
      </c>
      <c r="BO407" s="766">
        <f>IF('Rent Roll'!$AD29=0,0,IF(AND(BO$3&gt;EOMONTH('Rent Roll'!$AF29,0),BO$3&lt;EOMONTH('Rent Roll'!$AF29,'Rent Roll'!$AG29+1)),1,0))</f>
        <v>0</v>
      </c>
      <c r="BP407" s="560">
        <f>IF('Rent Roll'!$AD29=0,0,IF(AND(BP$3&gt;EOMONTH('Rent Roll'!$AF29,0),BP$3&lt;EOMONTH('Rent Roll'!$AF29,'Rent Roll'!$AG29+1)),1,0))</f>
        <v>0</v>
      </c>
      <c r="BQ407" s="560">
        <f>IF('Rent Roll'!$AD29=0,0,IF(AND(BQ$3&gt;EOMONTH('Rent Roll'!$AF29,0),BQ$3&lt;EOMONTH('Rent Roll'!$AF29,'Rent Roll'!$AG29+1)),1,0))</f>
        <v>0</v>
      </c>
      <c r="BR407" s="560">
        <f>IF('Rent Roll'!$AD29=0,0,IF(AND(BR$3&gt;EOMONTH('Rent Roll'!$AF29,0),BR$3&lt;EOMONTH('Rent Roll'!$AF29,'Rent Roll'!$AG29+1)),1,0))</f>
        <v>0</v>
      </c>
      <c r="BS407" s="560">
        <f>IF('Rent Roll'!$AD29=0,0,IF(AND(BS$3&gt;EOMONTH('Rent Roll'!$AF29,0),BS$3&lt;EOMONTH('Rent Roll'!$AF29,'Rent Roll'!$AG29+1)),1,0))</f>
        <v>0</v>
      </c>
      <c r="BT407" s="560">
        <f>IF('Rent Roll'!$AD29=0,0,IF(AND(BT$3&gt;EOMONTH('Rent Roll'!$AF29,0),BT$3&lt;EOMONTH('Rent Roll'!$AF29,'Rent Roll'!$AG29+1)),1,0))</f>
        <v>0</v>
      </c>
      <c r="BU407" s="560">
        <f>IF('Rent Roll'!$AD29=0,0,IF(AND(BU$3&gt;EOMONTH('Rent Roll'!$AF29,0),BU$3&lt;EOMONTH('Rent Roll'!$AF29,'Rent Roll'!$AG29+1)),1,0))</f>
        <v>0</v>
      </c>
      <c r="BV407" s="560">
        <f>IF('Rent Roll'!$AD29=0,0,IF(AND(BV$3&gt;EOMONTH('Rent Roll'!$AF29,0),BV$3&lt;EOMONTH('Rent Roll'!$AF29,'Rent Roll'!$AG29+1)),1,0))</f>
        <v>0</v>
      </c>
      <c r="BW407" s="560">
        <f>IF('Rent Roll'!$AD29=0,0,IF(AND(BW$3&gt;EOMONTH('Rent Roll'!$AF29,0),BW$3&lt;EOMONTH('Rent Roll'!$AF29,'Rent Roll'!$AG29+1)),1,0))</f>
        <v>0</v>
      </c>
      <c r="BX407" s="560">
        <f>IF('Rent Roll'!$AD29=0,0,IF(AND(BX$3&gt;EOMONTH('Rent Roll'!$AF29,0),BX$3&lt;EOMONTH('Rent Roll'!$AF29,'Rent Roll'!$AG29+1)),1,0))</f>
        <v>0</v>
      </c>
      <c r="BY407" s="560">
        <f>IF('Rent Roll'!$AD29=0,0,IF(AND(BY$3&gt;EOMONTH('Rent Roll'!$AF29,0),BY$3&lt;EOMONTH('Rent Roll'!$AF29,'Rent Roll'!$AG29+1)),1,0))</f>
        <v>0</v>
      </c>
      <c r="BZ407" s="765">
        <f>IF('Rent Roll'!$AD29=0,0,IF(AND(BZ$3&gt;EOMONTH('Rent Roll'!$AF29,0),BZ$3&lt;EOMONTH('Rent Roll'!$AF29,'Rent Roll'!$AG29+1)),1,0))</f>
        <v>0</v>
      </c>
      <c r="CA407" s="766">
        <f>IF('Rent Roll'!$AD29=0,0,IF(AND(CA$3&gt;EOMONTH('Rent Roll'!$AF29,0),CA$3&lt;EOMONTH('Rent Roll'!$AF29,'Rent Roll'!$AG29+1)),1,0))</f>
        <v>0</v>
      </c>
      <c r="CB407" s="560">
        <f>IF('Rent Roll'!$AD29=0,0,IF(AND(CB$3&gt;EOMONTH('Rent Roll'!$AF29,0),CB$3&lt;EOMONTH('Rent Roll'!$AF29,'Rent Roll'!$AG29+1)),1,0))</f>
        <v>0</v>
      </c>
      <c r="CC407" s="560">
        <f>IF('Rent Roll'!$AD29=0,0,IF(AND(CC$3&gt;EOMONTH('Rent Roll'!$AF29,0),CC$3&lt;EOMONTH('Rent Roll'!$AF29,'Rent Roll'!$AG29+1)),1,0))</f>
        <v>0</v>
      </c>
      <c r="CD407" s="560">
        <f>IF('Rent Roll'!$AD29=0,0,IF(AND(CD$3&gt;EOMONTH('Rent Roll'!$AF29,0),CD$3&lt;EOMONTH('Rent Roll'!$AF29,'Rent Roll'!$AG29+1)),1,0))</f>
        <v>0</v>
      </c>
      <c r="CE407" s="560">
        <f>IF('Rent Roll'!$AD29=0,0,IF(AND(CE$3&gt;EOMONTH('Rent Roll'!$AF29,0),CE$3&lt;EOMONTH('Rent Roll'!$AF29,'Rent Roll'!$AG29+1)),1,0))</f>
        <v>0</v>
      </c>
      <c r="CF407" s="560">
        <f>IF('Rent Roll'!$AD29=0,0,IF(AND(CF$3&gt;EOMONTH('Rent Roll'!$AF29,0),CF$3&lt;EOMONTH('Rent Roll'!$AF29,'Rent Roll'!$AG29+1)),1,0))</f>
        <v>0</v>
      </c>
      <c r="CG407" s="560">
        <f>IF('Rent Roll'!$AD29=0,0,IF(AND(CG$3&gt;EOMONTH('Rent Roll'!$AF29,0),CG$3&lt;EOMONTH('Rent Roll'!$AF29,'Rent Roll'!$AG29+1)),1,0))</f>
        <v>0</v>
      </c>
      <c r="CH407" s="560">
        <f>IF('Rent Roll'!$AD29=0,0,IF(AND(CH$3&gt;EOMONTH('Rent Roll'!$AF29,0),CH$3&lt;EOMONTH('Rent Roll'!$AF29,'Rent Roll'!$AG29+1)),1,0))</f>
        <v>0</v>
      </c>
      <c r="CI407" s="560">
        <f>IF('Rent Roll'!$AD29=0,0,IF(AND(CI$3&gt;EOMONTH('Rent Roll'!$AF29,0),CI$3&lt;EOMONTH('Rent Roll'!$AF29,'Rent Roll'!$AG29+1)),1,0))</f>
        <v>0</v>
      </c>
      <c r="CJ407" s="560">
        <f>IF('Rent Roll'!$AD29=0,0,IF(AND(CJ$3&gt;EOMONTH('Rent Roll'!$AF29,0),CJ$3&lt;EOMONTH('Rent Roll'!$AF29,'Rent Roll'!$AG29+1)),1,0))</f>
        <v>0</v>
      </c>
      <c r="CK407" s="560">
        <f>IF('Rent Roll'!$AD29=0,0,IF(AND(CK$3&gt;EOMONTH('Rent Roll'!$AF29,0),CK$3&lt;EOMONTH('Rent Roll'!$AF29,'Rent Roll'!$AG29+1)),1,0))</f>
        <v>0</v>
      </c>
      <c r="CL407" s="765">
        <f>IF('Rent Roll'!$AD29=0,0,IF(AND(CL$3&gt;EOMONTH('Rent Roll'!$AF29,0),CL$3&lt;EOMONTH('Rent Roll'!$AF29,'Rent Roll'!$AG29+1)),1,0))</f>
        <v>0</v>
      </c>
      <c r="CM407" s="766">
        <f>IF('Rent Roll'!$AD29=0,0,IF(AND(CM$3&gt;EOMONTH('Rent Roll'!$AF29,0),CM$3&lt;EOMONTH('Rent Roll'!$AF29,'Rent Roll'!$AG29+1)),1,0))</f>
        <v>0</v>
      </c>
      <c r="CN407" s="560">
        <f>IF('Rent Roll'!$AD29=0,0,IF(AND(CN$3&gt;EOMONTH('Rent Roll'!$AF29,0),CN$3&lt;EOMONTH('Rent Roll'!$AF29,'Rent Roll'!$AG29+1)),1,0))</f>
        <v>0</v>
      </c>
      <c r="CO407" s="560">
        <f>IF('Rent Roll'!$AD29=0,0,IF(AND(CO$3&gt;EOMONTH('Rent Roll'!$AF29,0),CO$3&lt;EOMONTH('Rent Roll'!$AF29,'Rent Roll'!$AG29+1)),1,0))</f>
        <v>0</v>
      </c>
      <c r="CP407" s="560">
        <f>IF('Rent Roll'!$AD29=0,0,IF(AND(CP$3&gt;EOMONTH('Rent Roll'!$AF29,0),CP$3&lt;EOMONTH('Rent Roll'!$AF29,'Rent Roll'!$AG29+1)),1,0))</f>
        <v>0</v>
      </c>
      <c r="CQ407" s="560">
        <f>IF('Rent Roll'!$AD29=0,0,IF(AND(CQ$3&gt;EOMONTH('Rent Roll'!$AF29,0),CQ$3&lt;EOMONTH('Rent Roll'!$AF29,'Rent Roll'!$AG29+1)),1,0))</f>
        <v>0</v>
      </c>
      <c r="CR407" s="560">
        <f>IF('Rent Roll'!$AD29=0,0,IF(AND(CR$3&gt;EOMONTH('Rent Roll'!$AF29,0),CR$3&lt;EOMONTH('Rent Roll'!$AF29,'Rent Roll'!$AG29+1)),1,0))</f>
        <v>0</v>
      </c>
      <c r="CS407" s="560">
        <f>IF('Rent Roll'!$AD29=0,0,IF(AND(CS$3&gt;EOMONTH('Rent Roll'!$AF29,0),CS$3&lt;EOMONTH('Rent Roll'!$AF29,'Rent Roll'!$AG29+1)),1,0))</f>
        <v>0</v>
      </c>
      <c r="CT407" s="560">
        <f>IF('Rent Roll'!$AD29=0,0,IF(AND(CT$3&gt;EOMONTH('Rent Roll'!$AF29,0),CT$3&lt;EOMONTH('Rent Roll'!$AF29,'Rent Roll'!$AG29+1)),1,0))</f>
        <v>0</v>
      </c>
      <c r="CU407" s="560">
        <f>IF('Rent Roll'!$AD29=0,0,IF(AND(CU$3&gt;EOMONTH('Rent Roll'!$AF29,0),CU$3&lt;EOMONTH('Rent Roll'!$AF29,'Rent Roll'!$AG29+1)),1,0))</f>
        <v>0</v>
      </c>
      <c r="CV407" s="560">
        <f>IF('Rent Roll'!$AD29=0,0,IF(AND(CV$3&gt;EOMONTH('Rent Roll'!$AF29,0),CV$3&lt;EOMONTH('Rent Roll'!$AF29,'Rent Roll'!$AG29+1)),1,0))</f>
        <v>0</v>
      </c>
      <c r="CW407" s="560">
        <f>IF('Rent Roll'!$AD29=0,0,IF(AND(CW$3&gt;EOMONTH('Rent Roll'!$AF29,0),CW$3&lt;EOMONTH('Rent Roll'!$AF29,'Rent Roll'!$AG29+1)),1,0))</f>
        <v>0</v>
      </c>
      <c r="CX407" s="765">
        <f>IF('Rent Roll'!$AD29=0,0,IF(AND(CX$3&gt;EOMONTH('Rent Roll'!$AF29,0),CX$3&lt;EOMONTH('Rent Roll'!$AF29,'Rent Roll'!$AG29+1)),1,0))</f>
        <v>0</v>
      </c>
      <c r="CY407" s="766">
        <f>IF('Rent Roll'!$AD29=0,0,IF(AND(CY$3&gt;EOMONTH('Rent Roll'!$AF29,0),CY$3&lt;EOMONTH('Rent Roll'!$AF29,'Rent Roll'!$AG29+1)),1,0))</f>
        <v>0</v>
      </c>
      <c r="CZ407" s="560">
        <f>IF('Rent Roll'!$AD29=0,0,IF(AND(CZ$3&gt;EOMONTH('Rent Roll'!$AF29,0),CZ$3&lt;EOMONTH('Rent Roll'!$AF29,'Rent Roll'!$AG29+1)),1,0))</f>
        <v>0</v>
      </c>
      <c r="DA407" s="560">
        <f>IF('Rent Roll'!$AD29=0,0,IF(AND(DA$3&gt;EOMONTH('Rent Roll'!$AF29,0),DA$3&lt;EOMONTH('Rent Roll'!$AF29,'Rent Roll'!$AG29+1)),1,0))</f>
        <v>0</v>
      </c>
      <c r="DB407" s="560">
        <f>IF('Rent Roll'!$AD29=0,0,IF(AND(DB$3&gt;EOMONTH('Rent Roll'!$AF29,0),DB$3&lt;EOMONTH('Rent Roll'!$AF29,'Rent Roll'!$AG29+1)),1,0))</f>
        <v>0</v>
      </c>
      <c r="DC407" s="560">
        <f>IF('Rent Roll'!$AD29=0,0,IF(AND(DC$3&gt;EOMONTH('Rent Roll'!$AF29,0),DC$3&lt;EOMONTH('Rent Roll'!$AF29,'Rent Roll'!$AG29+1)),1,0))</f>
        <v>0</v>
      </c>
      <c r="DD407" s="560">
        <f>IF('Rent Roll'!$AD29=0,0,IF(AND(DD$3&gt;EOMONTH('Rent Roll'!$AF29,0),DD$3&lt;EOMONTH('Rent Roll'!$AF29,'Rent Roll'!$AG29+1)),1,0))</f>
        <v>0</v>
      </c>
      <c r="DE407" s="560">
        <f>IF('Rent Roll'!$AD29=0,0,IF(AND(DE$3&gt;EOMONTH('Rent Roll'!$AF29,0),DE$3&lt;EOMONTH('Rent Roll'!$AF29,'Rent Roll'!$AG29+1)),1,0))</f>
        <v>0</v>
      </c>
      <c r="DF407" s="560">
        <f>IF('Rent Roll'!$AD29=0,0,IF(AND(DF$3&gt;EOMONTH('Rent Roll'!$AF29,0),DF$3&lt;EOMONTH('Rent Roll'!$AF29,'Rent Roll'!$AG29+1)),1,0))</f>
        <v>0</v>
      </c>
      <c r="DG407" s="560">
        <f>IF('Rent Roll'!$AD29=0,0,IF(AND(DG$3&gt;EOMONTH('Rent Roll'!$AF29,0),DG$3&lt;EOMONTH('Rent Roll'!$AF29,'Rent Roll'!$AG29+1)),1,0))</f>
        <v>0</v>
      </c>
      <c r="DH407" s="560">
        <f>IF('Rent Roll'!$AD29=0,0,IF(AND(DH$3&gt;EOMONTH('Rent Roll'!$AF29,0),DH$3&lt;EOMONTH('Rent Roll'!$AF29,'Rent Roll'!$AG29+1)),1,0))</f>
        <v>0</v>
      </c>
      <c r="DI407" s="560">
        <f>IF('Rent Roll'!$AD29=0,0,IF(AND(DI$3&gt;EOMONTH('Rent Roll'!$AF29,0),DI$3&lt;EOMONTH('Rent Roll'!$AF29,'Rent Roll'!$AG29+1)),1,0))</f>
        <v>0</v>
      </c>
      <c r="DJ407" s="765">
        <f>IF('Rent Roll'!$AD29=0,0,IF(AND(DJ$3&gt;EOMONTH('Rent Roll'!$AF29,0),DJ$3&lt;EOMONTH('Rent Roll'!$AF29,'Rent Roll'!$AG29+1)),1,0))</f>
        <v>0</v>
      </c>
      <c r="DK407" s="766">
        <f>IF('Rent Roll'!$AD29=0,0,IF(AND(DK$3&gt;EOMONTH('Rent Roll'!$AF29,0),DK$3&lt;EOMONTH('Rent Roll'!$AF29,'Rent Roll'!$AG29+1)),1,0))</f>
        <v>0</v>
      </c>
      <c r="DL407" s="560">
        <f>IF('Rent Roll'!$AD29=0,0,IF(AND(DL$3&gt;EOMONTH('Rent Roll'!$AF29,0),DL$3&lt;EOMONTH('Rent Roll'!$AF29,'Rent Roll'!$AG29+1)),1,0))</f>
        <v>0</v>
      </c>
      <c r="DM407" s="560">
        <f>IF('Rent Roll'!$AD29=0,0,IF(AND(DM$3&gt;EOMONTH('Rent Roll'!$AF29,0),DM$3&lt;EOMONTH('Rent Roll'!$AF29,'Rent Roll'!$AG29+1)),1,0))</f>
        <v>0</v>
      </c>
      <c r="DN407" s="560">
        <f>IF('Rent Roll'!$AD29=0,0,IF(AND(DN$3&gt;EOMONTH('Rent Roll'!$AF29,0),DN$3&lt;EOMONTH('Rent Roll'!$AF29,'Rent Roll'!$AG29+1)),1,0))</f>
        <v>0</v>
      </c>
      <c r="DO407" s="560">
        <f>IF('Rent Roll'!$AD29=0,0,IF(AND(DO$3&gt;EOMONTH('Rent Roll'!$AF29,0),DO$3&lt;EOMONTH('Rent Roll'!$AF29,'Rent Roll'!$AG29+1)),1,0))</f>
        <v>0</v>
      </c>
      <c r="DP407" s="560">
        <f>IF('Rent Roll'!$AD29=0,0,IF(AND(DP$3&gt;EOMONTH('Rent Roll'!$AF29,0),DP$3&lt;EOMONTH('Rent Roll'!$AF29,'Rent Roll'!$AG29+1)),1,0))</f>
        <v>0</v>
      </c>
      <c r="DQ407" s="560">
        <f>IF('Rent Roll'!$AD29=0,0,IF(AND(DQ$3&gt;EOMONTH('Rent Roll'!$AF29,0),DQ$3&lt;EOMONTH('Rent Roll'!$AF29,'Rent Roll'!$AG29+1)),1,0))</f>
        <v>0</v>
      </c>
      <c r="DR407" s="560">
        <f>IF('Rent Roll'!$AD29=0,0,IF(AND(DR$3&gt;EOMONTH('Rent Roll'!$AF29,0),DR$3&lt;EOMONTH('Rent Roll'!$AF29,'Rent Roll'!$AG29+1)),1,0))</f>
        <v>0</v>
      </c>
      <c r="DS407" s="560">
        <f>IF('Rent Roll'!$AD29=0,0,IF(AND(DS$3&gt;EOMONTH('Rent Roll'!$AF29,0),DS$3&lt;EOMONTH('Rent Roll'!$AF29,'Rent Roll'!$AG29+1)),1,0))</f>
        <v>0</v>
      </c>
      <c r="DT407" s="560">
        <f>IF('Rent Roll'!$AD29=0,0,IF(AND(DT$3&gt;EOMONTH('Rent Roll'!$AF29,0),DT$3&lt;EOMONTH('Rent Roll'!$AF29,'Rent Roll'!$AG29+1)),1,0))</f>
        <v>0</v>
      </c>
      <c r="DU407" s="560">
        <f>IF('Rent Roll'!$AD29=0,0,IF(AND(DU$3&gt;EOMONTH('Rent Roll'!$AF29,0),DU$3&lt;EOMONTH('Rent Roll'!$AF29,'Rent Roll'!$AG29+1)),1,0))</f>
        <v>0</v>
      </c>
      <c r="DV407" s="560">
        <f>IF('Rent Roll'!$AD29=0,0,IF(AND(DV$3&gt;EOMONTH('Rent Roll'!$AF29,0),DV$3&lt;EOMONTH('Rent Roll'!$AF29,'Rent Roll'!$AG29+1)),1,0))</f>
        <v>0</v>
      </c>
    </row>
    <row r="408" spans="1:126" s="568" customFormat="1" ht="12" customHeight="1" outlineLevel="1" x14ac:dyDescent="0.4">
      <c r="A408" s="732"/>
      <c r="B408" s="564">
        <f>'Rent Roll'!$B30</f>
        <v>0</v>
      </c>
      <c r="C408" s="575" t="s">
        <v>82</v>
      </c>
      <c r="D408" s="565"/>
      <c r="E408" s="566"/>
      <c r="F408" s="777">
        <f>IF('Rent Roll'!$AD30=0,0,IF(AND(F$3&gt;EOMONTH('Rent Roll'!$AF30,0),F$3&lt;EOMONTH('Rent Roll'!$AF30,'Rent Roll'!$AG30+1)),1,0))</f>
        <v>0</v>
      </c>
      <c r="G408" s="766">
        <f>IF('Rent Roll'!$AD30=0,0,IF(AND(G$3&gt;EOMONTH('Rent Roll'!$AF30,0),G$3&lt;EOMONTH('Rent Roll'!$AF30,'Rent Roll'!$AG30+1)),1,0))</f>
        <v>0</v>
      </c>
      <c r="H408" s="560">
        <f>IF('Rent Roll'!$AD30=0,0,IF(AND(H$3&gt;EOMONTH('Rent Roll'!$AF30,0),H$3&lt;EOMONTH('Rent Roll'!$AF30,'Rent Roll'!$AG30+1)),1,0))</f>
        <v>0</v>
      </c>
      <c r="I408" s="560">
        <f>IF('Rent Roll'!$AD30=0,0,IF(AND(I$3&gt;EOMONTH('Rent Roll'!$AF30,0),I$3&lt;EOMONTH('Rent Roll'!$AF30,'Rent Roll'!$AG30+1)),1,0))</f>
        <v>0</v>
      </c>
      <c r="J408" s="560">
        <f>IF('Rent Roll'!$AD30=0,0,IF(AND(J$3&gt;EOMONTH('Rent Roll'!$AF30,0),J$3&lt;EOMONTH('Rent Roll'!$AF30,'Rent Roll'!$AG30+1)),1,0))</f>
        <v>0</v>
      </c>
      <c r="K408" s="560">
        <f>IF('Rent Roll'!$AD30=0,0,IF(AND(K$3&gt;EOMONTH('Rent Roll'!$AF30,0),K$3&lt;EOMONTH('Rent Roll'!$AF30,'Rent Roll'!$AG30+1)),1,0))</f>
        <v>0</v>
      </c>
      <c r="L408" s="560">
        <f>IF('Rent Roll'!$AD30=0,0,IF(AND(L$3&gt;EOMONTH('Rent Roll'!$AF30,0),L$3&lt;EOMONTH('Rent Roll'!$AF30,'Rent Roll'!$AG30+1)),1,0))</f>
        <v>0</v>
      </c>
      <c r="M408" s="560">
        <f>IF('Rent Roll'!$AD30=0,0,IF(AND(M$3&gt;EOMONTH('Rent Roll'!$AF30,0),M$3&lt;EOMONTH('Rent Roll'!$AF30,'Rent Roll'!$AG30+1)),1,0))</f>
        <v>0</v>
      </c>
      <c r="N408" s="560">
        <f>IF('Rent Roll'!$AD30=0,0,IF(AND(N$3&gt;EOMONTH('Rent Roll'!$AF30,0),N$3&lt;EOMONTH('Rent Roll'!$AF30,'Rent Roll'!$AG30+1)),1,0))</f>
        <v>0</v>
      </c>
      <c r="O408" s="560">
        <f>IF('Rent Roll'!$AD30=0,0,IF(AND(O$3&gt;EOMONTH('Rent Roll'!$AF30,0),O$3&lt;EOMONTH('Rent Roll'!$AF30,'Rent Roll'!$AG30+1)),1,0))</f>
        <v>0</v>
      </c>
      <c r="P408" s="560">
        <f>IF('Rent Roll'!$AD30=0,0,IF(AND(P$3&gt;EOMONTH('Rent Roll'!$AF30,0),P$3&lt;EOMONTH('Rent Roll'!$AF30,'Rent Roll'!$AG30+1)),1,0))</f>
        <v>0</v>
      </c>
      <c r="Q408" s="560">
        <f>IF('Rent Roll'!$AD30=0,0,IF(AND(Q$3&gt;EOMONTH('Rent Roll'!$AF30,0),Q$3&lt;EOMONTH('Rent Roll'!$AF30,'Rent Roll'!$AG30+1)),1,0))</f>
        <v>0</v>
      </c>
      <c r="R408" s="765">
        <f>IF('Rent Roll'!$AD30=0,0,IF(AND(R$3&gt;EOMONTH('Rent Roll'!$AF30,0),R$3&lt;EOMONTH('Rent Roll'!$AF30,'Rent Roll'!$AG30+1)),1,0))</f>
        <v>0</v>
      </c>
      <c r="S408" s="766">
        <f>IF('Rent Roll'!$AD30=0,0,IF(AND(S$3&gt;EOMONTH('Rent Roll'!$AF30,0),S$3&lt;EOMONTH('Rent Roll'!$AF30,'Rent Roll'!$AG30+1)),1,0))</f>
        <v>0</v>
      </c>
      <c r="T408" s="560">
        <f>IF('Rent Roll'!$AD30=0,0,IF(AND(T$3&gt;EOMONTH('Rent Roll'!$AF30,0),T$3&lt;EOMONTH('Rent Roll'!$AF30,'Rent Roll'!$AG30+1)),1,0))</f>
        <v>0</v>
      </c>
      <c r="U408" s="560">
        <f>IF('Rent Roll'!$AD30=0,0,IF(AND(U$3&gt;EOMONTH('Rent Roll'!$AF30,0),U$3&lt;EOMONTH('Rent Roll'!$AF30,'Rent Roll'!$AG30+1)),1,0))</f>
        <v>0</v>
      </c>
      <c r="V408" s="560">
        <f>IF('Rent Roll'!$AD30=0,0,IF(AND(V$3&gt;EOMONTH('Rent Roll'!$AF30,0),V$3&lt;EOMONTH('Rent Roll'!$AF30,'Rent Roll'!$AG30+1)),1,0))</f>
        <v>0</v>
      </c>
      <c r="W408" s="560">
        <f>IF('Rent Roll'!$AD30=0,0,IF(AND(W$3&gt;EOMONTH('Rent Roll'!$AF30,0),W$3&lt;EOMONTH('Rent Roll'!$AF30,'Rent Roll'!$AG30+1)),1,0))</f>
        <v>0</v>
      </c>
      <c r="X408" s="560">
        <f>IF('Rent Roll'!$AD30=0,0,IF(AND(X$3&gt;EOMONTH('Rent Roll'!$AF30,0),X$3&lt;EOMONTH('Rent Roll'!$AF30,'Rent Roll'!$AG30+1)),1,0))</f>
        <v>0</v>
      </c>
      <c r="Y408" s="560">
        <f>IF('Rent Roll'!$AD30=0,0,IF(AND(Y$3&gt;EOMONTH('Rent Roll'!$AF30,0),Y$3&lt;EOMONTH('Rent Roll'!$AF30,'Rent Roll'!$AG30+1)),1,0))</f>
        <v>0</v>
      </c>
      <c r="Z408" s="560">
        <f>IF('Rent Roll'!$AD30=0,0,IF(AND(Z$3&gt;EOMONTH('Rent Roll'!$AF30,0),Z$3&lt;EOMONTH('Rent Roll'!$AF30,'Rent Roll'!$AG30+1)),1,0))</f>
        <v>0</v>
      </c>
      <c r="AA408" s="560">
        <f>IF('Rent Roll'!$AD30=0,0,IF(AND(AA$3&gt;EOMONTH('Rent Roll'!$AF30,0),AA$3&lt;EOMONTH('Rent Roll'!$AF30,'Rent Roll'!$AG30+1)),1,0))</f>
        <v>0</v>
      </c>
      <c r="AB408" s="560">
        <f>IF('Rent Roll'!$AD30=0,0,IF(AND(AB$3&gt;EOMONTH('Rent Roll'!$AF30,0),AB$3&lt;EOMONTH('Rent Roll'!$AF30,'Rent Roll'!$AG30+1)),1,0))</f>
        <v>0</v>
      </c>
      <c r="AC408" s="560">
        <f>IF('Rent Roll'!$AD30=0,0,IF(AND(AC$3&gt;EOMONTH('Rent Roll'!$AF30,0),AC$3&lt;EOMONTH('Rent Roll'!$AF30,'Rent Roll'!$AG30+1)),1,0))</f>
        <v>0</v>
      </c>
      <c r="AD408" s="765">
        <f>IF('Rent Roll'!$AD30=0,0,IF(AND(AD$3&gt;EOMONTH('Rent Roll'!$AF30,0),AD$3&lt;EOMONTH('Rent Roll'!$AF30,'Rent Roll'!$AG30+1)),1,0))</f>
        <v>0</v>
      </c>
      <c r="AE408" s="766">
        <f>IF('Rent Roll'!$AD30=0,0,IF(AND(AE$3&gt;EOMONTH('Rent Roll'!$AF30,0),AE$3&lt;EOMONTH('Rent Roll'!$AF30,'Rent Roll'!$AG30+1)),1,0))</f>
        <v>0</v>
      </c>
      <c r="AF408" s="560">
        <f>IF('Rent Roll'!$AD30=0,0,IF(AND(AF$3&gt;EOMONTH('Rent Roll'!$AF30,0),AF$3&lt;EOMONTH('Rent Roll'!$AF30,'Rent Roll'!$AG30+1)),1,0))</f>
        <v>0</v>
      </c>
      <c r="AG408" s="560">
        <f>IF('Rent Roll'!$AD30=0,0,IF(AND(AG$3&gt;EOMONTH('Rent Roll'!$AF30,0),AG$3&lt;EOMONTH('Rent Roll'!$AF30,'Rent Roll'!$AG30+1)),1,0))</f>
        <v>0</v>
      </c>
      <c r="AH408" s="560">
        <f>IF('Rent Roll'!$AD30=0,0,IF(AND(AH$3&gt;EOMONTH('Rent Roll'!$AF30,0),AH$3&lt;EOMONTH('Rent Roll'!$AF30,'Rent Roll'!$AG30+1)),1,0))</f>
        <v>0</v>
      </c>
      <c r="AI408" s="560">
        <f>IF('Rent Roll'!$AD30=0,0,IF(AND(AI$3&gt;EOMONTH('Rent Roll'!$AF30,0),AI$3&lt;EOMONTH('Rent Roll'!$AF30,'Rent Roll'!$AG30+1)),1,0))</f>
        <v>0</v>
      </c>
      <c r="AJ408" s="560">
        <f>IF('Rent Roll'!$AD30=0,0,IF(AND(AJ$3&gt;EOMONTH('Rent Roll'!$AF30,0),AJ$3&lt;EOMONTH('Rent Roll'!$AF30,'Rent Roll'!$AG30+1)),1,0))</f>
        <v>0</v>
      </c>
      <c r="AK408" s="560">
        <f>IF('Rent Roll'!$AD30=0,0,IF(AND(AK$3&gt;EOMONTH('Rent Roll'!$AF30,0),AK$3&lt;EOMONTH('Rent Roll'!$AF30,'Rent Roll'!$AG30+1)),1,0))</f>
        <v>0</v>
      </c>
      <c r="AL408" s="560">
        <f>IF('Rent Roll'!$AD30=0,0,IF(AND(AL$3&gt;EOMONTH('Rent Roll'!$AF30,0),AL$3&lt;EOMONTH('Rent Roll'!$AF30,'Rent Roll'!$AG30+1)),1,0))</f>
        <v>0</v>
      </c>
      <c r="AM408" s="560">
        <f>IF('Rent Roll'!$AD30=0,0,IF(AND(AM$3&gt;EOMONTH('Rent Roll'!$AF30,0),AM$3&lt;EOMONTH('Rent Roll'!$AF30,'Rent Roll'!$AG30+1)),1,0))</f>
        <v>0</v>
      </c>
      <c r="AN408" s="560">
        <f>IF('Rent Roll'!$AD30=0,0,IF(AND(AN$3&gt;EOMONTH('Rent Roll'!$AF30,0),AN$3&lt;EOMONTH('Rent Roll'!$AF30,'Rent Roll'!$AG30+1)),1,0))</f>
        <v>0</v>
      </c>
      <c r="AO408" s="560">
        <f>IF('Rent Roll'!$AD30=0,0,IF(AND(AO$3&gt;EOMONTH('Rent Roll'!$AF30,0),AO$3&lt;EOMONTH('Rent Roll'!$AF30,'Rent Roll'!$AG30+1)),1,0))</f>
        <v>0</v>
      </c>
      <c r="AP408" s="765">
        <f>IF('Rent Roll'!$AD30=0,0,IF(AND(AP$3&gt;EOMONTH('Rent Roll'!$AF30,0),AP$3&lt;EOMONTH('Rent Roll'!$AF30,'Rent Roll'!$AG30+1)),1,0))</f>
        <v>0</v>
      </c>
      <c r="AQ408" s="766">
        <f>IF('Rent Roll'!$AD30=0,0,IF(AND(AQ$3&gt;EOMONTH('Rent Roll'!$AF30,0),AQ$3&lt;EOMONTH('Rent Roll'!$AF30,'Rent Roll'!$AG30+1)),1,0))</f>
        <v>0</v>
      </c>
      <c r="AR408" s="560">
        <f>IF('Rent Roll'!$AD30=0,0,IF(AND(AR$3&gt;EOMONTH('Rent Roll'!$AF30,0),AR$3&lt;EOMONTH('Rent Roll'!$AF30,'Rent Roll'!$AG30+1)),1,0))</f>
        <v>0</v>
      </c>
      <c r="AS408" s="560">
        <f>IF('Rent Roll'!$AD30=0,0,IF(AND(AS$3&gt;EOMONTH('Rent Roll'!$AF30,0),AS$3&lt;EOMONTH('Rent Roll'!$AF30,'Rent Roll'!$AG30+1)),1,0))</f>
        <v>0</v>
      </c>
      <c r="AT408" s="560">
        <f>IF('Rent Roll'!$AD30=0,0,IF(AND(AT$3&gt;EOMONTH('Rent Roll'!$AF30,0),AT$3&lt;EOMONTH('Rent Roll'!$AF30,'Rent Roll'!$AG30+1)),1,0))</f>
        <v>0</v>
      </c>
      <c r="AU408" s="560">
        <f>IF('Rent Roll'!$AD30=0,0,IF(AND(AU$3&gt;EOMONTH('Rent Roll'!$AF30,0),AU$3&lt;EOMONTH('Rent Roll'!$AF30,'Rent Roll'!$AG30+1)),1,0))</f>
        <v>0</v>
      </c>
      <c r="AV408" s="560">
        <f>IF('Rent Roll'!$AD30=0,0,IF(AND(AV$3&gt;EOMONTH('Rent Roll'!$AF30,0),AV$3&lt;EOMONTH('Rent Roll'!$AF30,'Rent Roll'!$AG30+1)),1,0))</f>
        <v>0</v>
      </c>
      <c r="AW408" s="560">
        <f>IF('Rent Roll'!$AD30=0,0,IF(AND(AW$3&gt;EOMONTH('Rent Roll'!$AF30,0),AW$3&lt;EOMONTH('Rent Roll'!$AF30,'Rent Roll'!$AG30+1)),1,0))</f>
        <v>0</v>
      </c>
      <c r="AX408" s="560">
        <f>IF('Rent Roll'!$AD30=0,0,IF(AND(AX$3&gt;EOMONTH('Rent Roll'!$AF30,0),AX$3&lt;EOMONTH('Rent Roll'!$AF30,'Rent Roll'!$AG30+1)),1,0))</f>
        <v>0</v>
      </c>
      <c r="AY408" s="560">
        <f>IF('Rent Roll'!$AD30=0,0,IF(AND(AY$3&gt;EOMONTH('Rent Roll'!$AF30,0),AY$3&lt;EOMONTH('Rent Roll'!$AF30,'Rent Roll'!$AG30+1)),1,0))</f>
        <v>0</v>
      </c>
      <c r="AZ408" s="560">
        <f>IF('Rent Roll'!$AD30=0,0,IF(AND(AZ$3&gt;EOMONTH('Rent Roll'!$AF30,0),AZ$3&lt;EOMONTH('Rent Roll'!$AF30,'Rent Roll'!$AG30+1)),1,0))</f>
        <v>0</v>
      </c>
      <c r="BA408" s="560">
        <f>IF('Rent Roll'!$AD30=0,0,IF(AND(BA$3&gt;EOMONTH('Rent Roll'!$AF30,0),BA$3&lt;EOMONTH('Rent Roll'!$AF30,'Rent Roll'!$AG30+1)),1,0))</f>
        <v>0</v>
      </c>
      <c r="BB408" s="765">
        <f>IF('Rent Roll'!$AD30=0,0,IF(AND(BB$3&gt;EOMONTH('Rent Roll'!$AF30,0),BB$3&lt;EOMONTH('Rent Roll'!$AF30,'Rent Roll'!$AG30+1)),1,0))</f>
        <v>0</v>
      </c>
      <c r="BC408" s="766">
        <f>IF('Rent Roll'!$AD30=0,0,IF(AND(BC$3&gt;EOMONTH('Rent Roll'!$AF30,0),BC$3&lt;EOMONTH('Rent Roll'!$AF30,'Rent Roll'!$AG30+1)),1,0))</f>
        <v>0</v>
      </c>
      <c r="BD408" s="560">
        <f>IF('Rent Roll'!$AD30=0,0,IF(AND(BD$3&gt;EOMONTH('Rent Roll'!$AF30,0),BD$3&lt;EOMONTH('Rent Roll'!$AF30,'Rent Roll'!$AG30+1)),1,0))</f>
        <v>0</v>
      </c>
      <c r="BE408" s="560">
        <f>IF('Rent Roll'!$AD30=0,0,IF(AND(BE$3&gt;EOMONTH('Rent Roll'!$AF30,0),BE$3&lt;EOMONTH('Rent Roll'!$AF30,'Rent Roll'!$AG30+1)),1,0))</f>
        <v>0</v>
      </c>
      <c r="BF408" s="560">
        <f>IF('Rent Roll'!$AD30=0,0,IF(AND(BF$3&gt;EOMONTH('Rent Roll'!$AF30,0),BF$3&lt;EOMONTH('Rent Roll'!$AF30,'Rent Roll'!$AG30+1)),1,0))</f>
        <v>0</v>
      </c>
      <c r="BG408" s="560">
        <f>IF('Rent Roll'!$AD30=0,0,IF(AND(BG$3&gt;EOMONTH('Rent Roll'!$AF30,0),BG$3&lt;EOMONTH('Rent Roll'!$AF30,'Rent Roll'!$AG30+1)),1,0))</f>
        <v>0</v>
      </c>
      <c r="BH408" s="560">
        <f>IF('Rent Roll'!$AD30=0,0,IF(AND(BH$3&gt;EOMONTH('Rent Roll'!$AF30,0),BH$3&lt;EOMONTH('Rent Roll'!$AF30,'Rent Roll'!$AG30+1)),1,0))</f>
        <v>0</v>
      </c>
      <c r="BI408" s="560">
        <f>IF('Rent Roll'!$AD30=0,0,IF(AND(BI$3&gt;EOMONTH('Rent Roll'!$AF30,0),BI$3&lt;EOMONTH('Rent Roll'!$AF30,'Rent Roll'!$AG30+1)),1,0))</f>
        <v>0</v>
      </c>
      <c r="BJ408" s="560">
        <f>IF('Rent Roll'!$AD30=0,0,IF(AND(BJ$3&gt;EOMONTH('Rent Roll'!$AF30,0),BJ$3&lt;EOMONTH('Rent Roll'!$AF30,'Rent Roll'!$AG30+1)),1,0))</f>
        <v>0</v>
      </c>
      <c r="BK408" s="560">
        <f>IF('Rent Roll'!$AD30=0,0,IF(AND(BK$3&gt;EOMONTH('Rent Roll'!$AF30,0),BK$3&lt;EOMONTH('Rent Roll'!$AF30,'Rent Roll'!$AG30+1)),1,0))</f>
        <v>0</v>
      </c>
      <c r="BL408" s="560">
        <f>IF('Rent Roll'!$AD30=0,0,IF(AND(BL$3&gt;EOMONTH('Rent Roll'!$AF30,0),BL$3&lt;EOMONTH('Rent Roll'!$AF30,'Rent Roll'!$AG30+1)),1,0))</f>
        <v>0</v>
      </c>
      <c r="BM408" s="560">
        <f>IF('Rent Roll'!$AD30=0,0,IF(AND(BM$3&gt;EOMONTH('Rent Roll'!$AF30,0),BM$3&lt;EOMONTH('Rent Roll'!$AF30,'Rent Roll'!$AG30+1)),1,0))</f>
        <v>0</v>
      </c>
      <c r="BN408" s="765">
        <f>IF('Rent Roll'!$AD30=0,0,IF(AND(BN$3&gt;EOMONTH('Rent Roll'!$AF30,0),BN$3&lt;EOMONTH('Rent Roll'!$AF30,'Rent Roll'!$AG30+1)),1,0))</f>
        <v>0</v>
      </c>
      <c r="BO408" s="766">
        <f>IF('Rent Roll'!$AD30=0,0,IF(AND(BO$3&gt;EOMONTH('Rent Roll'!$AF30,0),BO$3&lt;EOMONTH('Rent Roll'!$AF30,'Rent Roll'!$AG30+1)),1,0))</f>
        <v>0</v>
      </c>
      <c r="BP408" s="560">
        <f>IF('Rent Roll'!$AD30=0,0,IF(AND(BP$3&gt;EOMONTH('Rent Roll'!$AF30,0),BP$3&lt;EOMONTH('Rent Roll'!$AF30,'Rent Roll'!$AG30+1)),1,0))</f>
        <v>0</v>
      </c>
      <c r="BQ408" s="560">
        <f>IF('Rent Roll'!$AD30=0,0,IF(AND(BQ$3&gt;EOMONTH('Rent Roll'!$AF30,0),BQ$3&lt;EOMONTH('Rent Roll'!$AF30,'Rent Roll'!$AG30+1)),1,0))</f>
        <v>0</v>
      </c>
      <c r="BR408" s="560">
        <f>IF('Rent Roll'!$AD30=0,0,IF(AND(BR$3&gt;EOMONTH('Rent Roll'!$AF30,0),BR$3&lt;EOMONTH('Rent Roll'!$AF30,'Rent Roll'!$AG30+1)),1,0))</f>
        <v>0</v>
      </c>
      <c r="BS408" s="560">
        <f>IF('Rent Roll'!$AD30=0,0,IF(AND(BS$3&gt;EOMONTH('Rent Roll'!$AF30,0),BS$3&lt;EOMONTH('Rent Roll'!$AF30,'Rent Roll'!$AG30+1)),1,0))</f>
        <v>0</v>
      </c>
      <c r="BT408" s="560">
        <f>IF('Rent Roll'!$AD30=0,0,IF(AND(BT$3&gt;EOMONTH('Rent Roll'!$AF30,0),BT$3&lt;EOMONTH('Rent Roll'!$AF30,'Rent Roll'!$AG30+1)),1,0))</f>
        <v>0</v>
      </c>
      <c r="BU408" s="560">
        <f>IF('Rent Roll'!$AD30=0,0,IF(AND(BU$3&gt;EOMONTH('Rent Roll'!$AF30,0),BU$3&lt;EOMONTH('Rent Roll'!$AF30,'Rent Roll'!$AG30+1)),1,0))</f>
        <v>0</v>
      </c>
      <c r="BV408" s="560">
        <f>IF('Rent Roll'!$AD30=0,0,IF(AND(BV$3&gt;EOMONTH('Rent Roll'!$AF30,0),BV$3&lt;EOMONTH('Rent Roll'!$AF30,'Rent Roll'!$AG30+1)),1,0))</f>
        <v>0</v>
      </c>
      <c r="BW408" s="560">
        <f>IF('Rent Roll'!$AD30=0,0,IF(AND(BW$3&gt;EOMONTH('Rent Roll'!$AF30,0),BW$3&lt;EOMONTH('Rent Roll'!$AF30,'Rent Roll'!$AG30+1)),1,0))</f>
        <v>0</v>
      </c>
      <c r="BX408" s="560">
        <f>IF('Rent Roll'!$AD30=0,0,IF(AND(BX$3&gt;EOMONTH('Rent Roll'!$AF30,0),BX$3&lt;EOMONTH('Rent Roll'!$AF30,'Rent Roll'!$AG30+1)),1,0))</f>
        <v>0</v>
      </c>
      <c r="BY408" s="560">
        <f>IF('Rent Roll'!$AD30=0,0,IF(AND(BY$3&gt;EOMONTH('Rent Roll'!$AF30,0),BY$3&lt;EOMONTH('Rent Roll'!$AF30,'Rent Roll'!$AG30+1)),1,0))</f>
        <v>0</v>
      </c>
      <c r="BZ408" s="765">
        <f>IF('Rent Roll'!$AD30=0,0,IF(AND(BZ$3&gt;EOMONTH('Rent Roll'!$AF30,0),BZ$3&lt;EOMONTH('Rent Roll'!$AF30,'Rent Roll'!$AG30+1)),1,0))</f>
        <v>0</v>
      </c>
      <c r="CA408" s="766">
        <f>IF('Rent Roll'!$AD30=0,0,IF(AND(CA$3&gt;EOMONTH('Rent Roll'!$AF30,0),CA$3&lt;EOMONTH('Rent Roll'!$AF30,'Rent Roll'!$AG30+1)),1,0))</f>
        <v>0</v>
      </c>
      <c r="CB408" s="560">
        <f>IF('Rent Roll'!$AD30=0,0,IF(AND(CB$3&gt;EOMONTH('Rent Roll'!$AF30,0),CB$3&lt;EOMONTH('Rent Roll'!$AF30,'Rent Roll'!$AG30+1)),1,0))</f>
        <v>0</v>
      </c>
      <c r="CC408" s="560">
        <f>IF('Rent Roll'!$AD30=0,0,IF(AND(CC$3&gt;EOMONTH('Rent Roll'!$AF30,0),CC$3&lt;EOMONTH('Rent Roll'!$AF30,'Rent Roll'!$AG30+1)),1,0))</f>
        <v>0</v>
      </c>
      <c r="CD408" s="560">
        <f>IF('Rent Roll'!$AD30=0,0,IF(AND(CD$3&gt;EOMONTH('Rent Roll'!$AF30,0),CD$3&lt;EOMONTH('Rent Roll'!$AF30,'Rent Roll'!$AG30+1)),1,0))</f>
        <v>0</v>
      </c>
      <c r="CE408" s="560">
        <f>IF('Rent Roll'!$AD30=0,0,IF(AND(CE$3&gt;EOMONTH('Rent Roll'!$AF30,0),CE$3&lt;EOMONTH('Rent Roll'!$AF30,'Rent Roll'!$AG30+1)),1,0))</f>
        <v>0</v>
      </c>
      <c r="CF408" s="560">
        <f>IF('Rent Roll'!$AD30=0,0,IF(AND(CF$3&gt;EOMONTH('Rent Roll'!$AF30,0),CF$3&lt;EOMONTH('Rent Roll'!$AF30,'Rent Roll'!$AG30+1)),1,0))</f>
        <v>0</v>
      </c>
      <c r="CG408" s="560">
        <f>IF('Rent Roll'!$AD30=0,0,IF(AND(CG$3&gt;EOMONTH('Rent Roll'!$AF30,0),CG$3&lt;EOMONTH('Rent Roll'!$AF30,'Rent Roll'!$AG30+1)),1,0))</f>
        <v>0</v>
      </c>
      <c r="CH408" s="560">
        <f>IF('Rent Roll'!$AD30=0,0,IF(AND(CH$3&gt;EOMONTH('Rent Roll'!$AF30,0),CH$3&lt;EOMONTH('Rent Roll'!$AF30,'Rent Roll'!$AG30+1)),1,0))</f>
        <v>0</v>
      </c>
      <c r="CI408" s="560">
        <f>IF('Rent Roll'!$AD30=0,0,IF(AND(CI$3&gt;EOMONTH('Rent Roll'!$AF30,0),CI$3&lt;EOMONTH('Rent Roll'!$AF30,'Rent Roll'!$AG30+1)),1,0))</f>
        <v>0</v>
      </c>
      <c r="CJ408" s="560">
        <f>IF('Rent Roll'!$AD30=0,0,IF(AND(CJ$3&gt;EOMONTH('Rent Roll'!$AF30,0),CJ$3&lt;EOMONTH('Rent Roll'!$AF30,'Rent Roll'!$AG30+1)),1,0))</f>
        <v>0</v>
      </c>
      <c r="CK408" s="560">
        <f>IF('Rent Roll'!$AD30=0,0,IF(AND(CK$3&gt;EOMONTH('Rent Roll'!$AF30,0),CK$3&lt;EOMONTH('Rent Roll'!$AF30,'Rent Roll'!$AG30+1)),1,0))</f>
        <v>0</v>
      </c>
      <c r="CL408" s="765">
        <f>IF('Rent Roll'!$AD30=0,0,IF(AND(CL$3&gt;EOMONTH('Rent Roll'!$AF30,0),CL$3&lt;EOMONTH('Rent Roll'!$AF30,'Rent Roll'!$AG30+1)),1,0))</f>
        <v>0</v>
      </c>
      <c r="CM408" s="766">
        <f>IF('Rent Roll'!$AD30=0,0,IF(AND(CM$3&gt;EOMONTH('Rent Roll'!$AF30,0),CM$3&lt;EOMONTH('Rent Roll'!$AF30,'Rent Roll'!$AG30+1)),1,0))</f>
        <v>0</v>
      </c>
      <c r="CN408" s="560">
        <f>IF('Rent Roll'!$AD30=0,0,IF(AND(CN$3&gt;EOMONTH('Rent Roll'!$AF30,0),CN$3&lt;EOMONTH('Rent Roll'!$AF30,'Rent Roll'!$AG30+1)),1,0))</f>
        <v>0</v>
      </c>
      <c r="CO408" s="560">
        <f>IF('Rent Roll'!$AD30=0,0,IF(AND(CO$3&gt;EOMONTH('Rent Roll'!$AF30,0),CO$3&lt;EOMONTH('Rent Roll'!$AF30,'Rent Roll'!$AG30+1)),1,0))</f>
        <v>0</v>
      </c>
      <c r="CP408" s="560">
        <f>IF('Rent Roll'!$AD30=0,0,IF(AND(CP$3&gt;EOMONTH('Rent Roll'!$AF30,0),CP$3&lt;EOMONTH('Rent Roll'!$AF30,'Rent Roll'!$AG30+1)),1,0))</f>
        <v>0</v>
      </c>
      <c r="CQ408" s="560">
        <f>IF('Rent Roll'!$AD30=0,0,IF(AND(CQ$3&gt;EOMONTH('Rent Roll'!$AF30,0),CQ$3&lt;EOMONTH('Rent Roll'!$AF30,'Rent Roll'!$AG30+1)),1,0))</f>
        <v>0</v>
      </c>
      <c r="CR408" s="560">
        <f>IF('Rent Roll'!$AD30=0,0,IF(AND(CR$3&gt;EOMONTH('Rent Roll'!$AF30,0),CR$3&lt;EOMONTH('Rent Roll'!$AF30,'Rent Roll'!$AG30+1)),1,0))</f>
        <v>0</v>
      </c>
      <c r="CS408" s="560">
        <f>IF('Rent Roll'!$AD30=0,0,IF(AND(CS$3&gt;EOMONTH('Rent Roll'!$AF30,0),CS$3&lt;EOMONTH('Rent Roll'!$AF30,'Rent Roll'!$AG30+1)),1,0))</f>
        <v>0</v>
      </c>
      <c r="CT408" s="560">
        <f>IF('Rent Roll'!$AD30=0,0,IF(AND(CT$3&gt;EOMONTH('Rent Roll'!$AF30,0),CT$3&lt;EOMONTH('Rent Roll'!$AF30,'Rent Roll'!$AG30+1)),1,0))</f>
        <v>0</v>
      </c>
      <c r="CU408" s="560">
        <f>IF('Rent Roll'!$AD30=0,0,IF(AND(CU$3&gt;EOMONTH('Rent Roll'!$AF30,0),CU$3&lt;EOMONTH('Rent Roll'!$AF30,'Rent Roll'!$AG30+1)),1,0))</f>
        <v>0</v>
      </c>
      <c r="CV408" s="560">
        <f>IF('Rent Roll'!$AD30=0,0,IF(AND(CV$3&gt;EOMONTH('Rent Roll'!$AF30,0),CV$3&lt;EOMONTH('Rent Roll'!$AF30,'Rent Roll'!$AG30+1)),1,0))</f>
        <v>0</v>
      </c>
      <c r="CW408" s="560">
        <f>IF('Rent Roll'!$AD30=0,0,IF(AND(CW$3&gt;EOMONTH('Rent Roll'!$AF30,0),CW$3&lt;EOMONTH('Rent Roll'!$AF30,'Rent Roll'!$AG30+1)),1,0))</f>
        <v>0</v>
      </c>
      <c r="CX408" s="765">
        <f>IF('Rent Roll'!$AD30=0,0,IF(AND(CX$3&gt;EOMONTH('Rent Roll'!$AF30,0),CX$3&lt;EOMONTH('Rent Roll'!$AF30,'Rent Roll'!$AG30+1)),1,0))</f>
        <v>0</v>
      </c>
      <c r="CY408" s="766">
        <f>IF('Rent Roll'!$AD30=0,0,IF(AND(CY$3&gt;EOMONTH('Rent Roll'!$AF30,0),CY$3&lt;EOMONTH('Rent Roll'!$AF30,'Rent Roll'!$AG30+1)),1,0))</f>
        <v>0</v>
      </c>
      <c r="CZ408" s="560">
        <f>IF('Rent Roll'!$AD30=0,0,IF(AND(CZ$3&gt;EOMONTH('Rent Roll'!$AF30,0),CZ$3&lt;EOMONTH('Rent Roll'!$AF30,'Rent Roll'!$AG30+1)),1,0))</f>
        <v>0</v>
      </c>
      <c r="DA408" s="560">
        <f>IF('Rent Roll'!$AD30=0,0,IF(AND(DA$3&gt;EOMONTH('Rent Roll'!$AF30,0),DA$3&lt;EOMONTH('Rent Roll'!$AF30,'Rent Roll'!$AG30+1)),1,0))</f>
        <v>0</v>
      </c>
      <c r="DB408" s="560">
        <f>IF('Rent Roll'!$AD30=0,0,IF(AND(DB$3&gt;EOMONTH('Rent Roll'!$AF30,0),DB$3&lt;EOMONTH('Rent Roll'!$AF30,'Rent Roll'!$AG30+1)),1,0))</f>
        <v>0</v>
      </c>
      <c r="DC408" s="560">
        <f>IF('Rent Roll'!$AD30=0,0,IF(AND(DC$3&gt;EOMONTH('Rent Roll'!$AF30,0),DC$3&lt;EOMONTH('Rent Roll'!$AF30,'Rent Roll'!$AG30+1)),1,0))</f>
        <v>0</v>
      </c>
      <c r="DD408" s="560">
        <f>IF('Rent Roll'!$AD30=0,0,IF(AND(DD$3&gt;EOMONTH('Rent Roll'!$AF30,0),DD$3&lt;EOMONTH('Rent Roll'!$AF30,'Rent Roll'!$AG30+1)),1,0))</f>
        <v>0</v>
      </c>
      <c r="DE408" s="560">
        <f>IF('Rent Roll'!$AD30=0,0,IF(AND(DE$3&gt;EOMONTH('Rent Roll'!$AF30,0),DE$3&lt;EOMONTH('Rent Roll'!$AF30,'Rent Roll'!$AG30+1)),1,0))</f>
        <v>0</v>
      </c>
      <c r="DF408" s="560">
        <f>IF('Rent Roll'!$AD30=0,0,IF(AND(DF$3&gt;EOMONTH('Rent Roll'!$AF30,0),DF$3&lt;EOMONTH('Rent Roll'!$AF30,'Rent Roll'!$AG30+1)),1,0))</f>
        <v>0</v>
      </c>
      <c r="DG408" s="560">
        <f>IF('Rent Roll'!$AD30=0,0,IF(AND(DG$3&gt;EOMONTH('Rent Roll'!$AF30,0),DG$3&lt;EOMONTH('Rent Roll'!$AF30,'Rent Roll'!$AG30+1)),1,0))</f>
        <v>0</v>
      </c>
      <c r="DH408" s="560">
        <f>IF('Rent Roll'!$AD30=0,0,IF(AND(DH$3&gt;EOMONTH('Rent Roll'!$AF30,0),DH$3&lt;EOMONTH('Rent Roll'!$AF30,'Rent Roll'!$AG30+1)),1,0))</f>
        <v>0</v>
      </c>
      <c r="DI408" s="560">
        <f>IF('Rent Roll'!$AD30=0,0,IF(AND(DI$3&gt;EOMONTH('Rent Roll'!$AF30,0),DI$3&lt;EOMONTH('Rent Roll'!$AF30,'Rent Roll'!$AG30+1)),1,0))</f>
        <v>0</v>
      </c>
      <c r="DJ408" s="765">
        <f>IF('Rent Roll'!$AD30=0,0,IF(AND(DJ$3&gt;EOMONTH('Rent Roll'!$AF30,0),DJ$3&lt;EOMONTH('Rent Roll'!$AF30,'Rent Roll'!$AG30+1)),1,0))</f>
        <v>0</v>
      </c>
      <c r="DK408" s="766">
        <f>IF('Rent Roll'!$AD30=0,0,IF(AND(DK$3&gt;EOMONTH('Rent Roll'!$AF30,0),DK$3&lt;EOMONTH('Rent Roll'!$AF30,'Rent Roll'!$AG30+1)),1,0))</f>
        <v>0</v>
      </c>
      <c r="DL408" s="560">
        <f>IF('Rent Roll'!$AD30=0,0,IF(AND(DL$3&gt;EOMONTH('Rent Roll'!$AF30,0),DL$3&lt;EOMONTH('Rent Roll'!$AF30,'Rent Roll'!$AG30+1)),1,0))</f>
        <v>0</v>
      </c>
      <c r="DM408" s="560">
        <f>IF('Rent Roll'!$AD30=0,0,IF(AND(DM$3&gt;EOMONTH('Rent Roll'!$AF30,0),DM$3&lt;EOMONTH('Rent Roll'!$AF30,'Rent Roll'!$AG30+1)),1,0))</f>
        <v>0</v>
      </c>
      <c r="DN408" s="560">
        <f>IF('Rent Roll'!$AD30=0,0,IF(AND(DN$3&gt;EOMONTH('Rent Roll'!$AF30,0),DN$3&lt;EOMONTH('Rent Roll'!$AF30,'Rent Roll'!$AG30+1)),1,0))</f>
        <v>0</v>
      </c>
      <c r="DO408" s="560">
        <f>IF('Rent Roll'!$AD30=0,0,IF(AND(DO$3&gt;EOMONTH('Rent Roll'!$AF30,0),DO$3&lt;EOMONTH('Rent Roll'!$AF30,'Rent Roll'!$AG30+1)),1,0))</f>
        <v>0</v>
      </c>
      <c r="DP408" s="560">
        <f>IF('Rent Roll'!$AD30=0,0,IF(AND(DP$3&gt;EOMONTH('Rent Roll'!$AF30,0),DP$3&lt;EOMONTH('Rent Roll'!$AF30,'Rent Roll'!$AG30+1)),1,0))</f>
        <v>0</v>
      </c>
      <c r="DQ408" s="560">
        <f>IF('Rent Roll'!$AD30=0,0,IF(AND(DQ$3&gt;EOMONTH('Rent Roll'!$AF30,0),DQ$3&lt;EOMONTH('Rent Roll'!$AF30,'Rent Roll'!$AG30+1)),1,0))</f>
        <v>0</v>
      </c>
      <c r="DR408" s="560">
        <f>IF('Rent Roll'!$AD30=0,0,IF(AND(DR$3&gt;EOMONTH('Rent Roll'!$AF30,0),DR$3&lt;EOMONTH('Rent Roll'!$AF30,'Rent Roll'!$AG30+1)),1,0))</f>
        <v>0</v>
      </c>
      <c r="DS408" s="560">
        <f>IF('Rent Roll'!$AD30=0,0,IF(AND(DS$3&gt;EOMONTH('Rent Roll'!$AF30,0),DS$3&lt;EOMONTH('Rent Roll'!$AF30,'Rent Roll'!$AG30+1)),1,0))</f>
        <v>0</v>
      </c>
      <c r="DT408" s="560">
        <f>IF('Rent Roll'!$AD30=0,0,IF(AND(DT$3&gt;EOMONTH('Rent Roll'!$AF30,0),DT$3&lt;EOMONTH('Rent Roll'!$AF30,'Rent Roll'!$AG30+1)),1,0))</f>
        <v>0</v>
      </c>
      <c r="DU408" s="560">
        <f>IF('Rent Roll'!$AD30=0,0,IF(AND(DU$3&gt;EOMONTH('Rent Roll'!$AF30,0),DU$3&lt;EOMONTH('Rent Roll'!$AF30,'Rent Roll'!$AG30+1)),1,0))</f>
        <v>0</v>
      </c>
      <c r="DV408" s="560">
        <f>IF('Rent Roll'!$AD30=0,0,IF(AND(DV$3&gt;EOMONTH('Rent Roll'!$AF30,0),DV$3&lt;EOMONTH('Rent Roll'!$AF30,'Rent Roll'!$AG30+1)),1,0))</f>
        <v>0</v>
      </c>
    </row>
    <row r="409" spans="1:126" s="568" customFormat="1" ht="12" customHeight="1" outlineLevel="1" x14ac:dyDescent="0.4">
      <c r="A409" s="732"/>
      <c r="B409" s="564">
        <f>'Rent Roll'!$B31</f>
        <v>0</v>
      </c>
      <c r="C409" s="575" t="s">
        <v>82</v>
      </c>
      <c r="D409" s="565"/>
      <c r="E409" s="566"/>
      <c r="F409" s="777">
        <f>IF('Rent Roll'!$AD31=0,0,IF(AND(F$3&gt;EOMONTH('Rent Roll'!$AF31,0),F$3&lt;EOMONTH('Rent Roll'!$AF31,'Rent Roll'!$AG31+1)),1,0))</f>
        <v>0</v>
      </c>
      <c r="G409" s="766">
        <f>IF('Rent Roll'!$AD31=0,0,IF(AND(G$3&gt;EOMONTH('Rent Roll'!$AF31,0),G$3&lt;EOMONTH('Rent Roll'!$AF31,'Rent Roll'!$AG31+1)),1,0))</f>
        <v>0</v>
      </c>
      <c r="H409" s="560">
        <f>IF('Rent Roll'!$AD31=0,0,IF(AND(H$3&gt;EOMONTH('Rent Roll'!$AF31,0),H$3&lt;EOMONTH('Rent Roll'!$AF31,'Rent Roll'!$AG31+1)),1,0))</f>
        <v>0</v>
      </c>
      <c r="I409" s="560">
        <f>IF('Rent Roll'!$AD31=0,0,IF(AND(I$3&gt;EOMONTH('Rent Roll'!$AF31,0),I$3&lt;EOMONTH('Rent Roll'!$AF31,'Rent Roll'!$AG31+1)),1,0))</f>
        <v>0</v>
      </c>
      <c r="J409" s="560">
        <f>IF('Rent Roll'!$AD31=0,0,IF(AND(J$3&gt;EOMONTH('Rent Roll'!$AF31,0),J$3&lt;EOMONTH('Rent Roll'!$AF31,'Rent Roll'!$AG31+1)),1,0))</f>
        <v>0</v>
      </c>
      <c r="K409" s="560">
        <f>IF('Rent Roll'!$AD31=0,0,IF(AND(K$3&gt;EOMONTH('Rent Roll'!$AF31,0),K$3&lt;EOMONTH('Rent Roll'!$AF31,'Rent Roll'!$AG31+1)),1,0))</f>
        <v>0</v>
      </c>
      <c r="L409" s="560">
        <f>IF('Rent Roll'!$AD31=0,0,IF(AND(L$3&gt;EOMONTH('Rent Roll'!$AF31,0),L$3&lt;EOMONTH('Rent Roll'!$AF31,'Rent Roll'!$AG31+1)),1,0))</f>
        <v>0</v>
      </c>
      <c r="M409" s="560">
        <f>IF('Rent Roll'!$AD31=0,0,IF(AND(M$3&gt;EOMONTH('Rent Roll'!$AF31,0),M$3&lt;EOMONTH('Rent Roll'!$AF31,'Rent Roll'!$AG31+1)),1,0))</f>
        <v>0</v>
      </c>
      <c r="N409" s="560">
        <f>IF('Rent Roll'!$AD31=0,0,IF(AND(N$3&gt;EOMONTH('Rent Roll'!$AF31,0),N$3&lt;EOMONTH('Rent Roll'!$AF31,'Rent Roll'!$AG31+1)),1,0))</f>
        <v>0</v>
      </c>
      <c r="O409" s="560">
        <f>IF('Rent Roll'!$AD31=0,0,IF(AND(O$3&gt;EOMONTH('Rent Roll'!$AF31,0),O$3&lt;EOMONTH('Rent Roll'!$AF31,'Rent Roll'!$AG31+1)),1,0))</f>
        <v>0</v>
      </c>
      <c r="P409" s="560">
        <f>IF('Rent Roll'!$AD31=0,0,IF(AND(P$3&gt;EOMONTH('Rent Roll'!$AF31,0),P$3&lt;EOMONTH('Rent Roll'!$AF31,'Rent Roll'!$AG31+1)),1,0))</f>
        <v>0</v>
      </c>
      <c r="Q409" s="560">
        <f>IF('Rent Roll'!$AD31=0,0,IF(AND(Q$3&gt;EOMONTH('Rent Roll'!$AF31,0),Q$3&lt;EOMONTH('Rent Roll'!$AF31,'Rent Roll'!$AG31+1)),1,0))</f>
        <v>0</v>
      </c>
      <c r="R409" s="765">
        <f>IF('Rent Roll'!$AD31=0,0,IF(AND(R$3&gt;EOMONTH('Rent Roll'!$AF31,0),R$3&lt;EOMONTH('Rent Roll'!$AF31,'Rent Roll'!$AG31+1)),1,0))</f>
        <v>0</v>
      </c>
      <c r="S409" s="766">
        <f>IF('Rent Roll'!$AD31=0,0,IF(AND(S$3&gt;EOMONTH('Rent Roll'!$AF31,0),S$3&lt;EOMONTH('Rent Roll'!$AF31,'Rent Roll'!$AG31+1)),1,0))</f>
        <v>0</v>
      </c>
      <c r="T409" s="560">
        <f>IF('Rent Roll'!$AD31=0,0,IF(AND(T$3&gt;EOMONTH('Rent Roll'!$AF31,0),T$3&lt;EOMONTH('Rent Roll'!$AF31,'Rent Roll'!$AG31+1)),1,0))</f>
        <v>0</v>
      </c>
      <c r="U409" s="560">
        <f>IF('Rent Roll'!$AD31=0,0,IF(AND(U$3&gt;EOMONTH('Rent Roll'!$AF31,0),U$3&lt;EOMONTH('Rent Roll'!$AF31,'Rent Roll'!$AG31+1)),1,0))</f>
        <v>0</v>
      </c>
      <c r="V409" s="560">
        <f>IF('Rent Roll'!$AD31=0,0,IF(AND(V$3&gt;EOMONTH('Rent Roll'!$AF31,0),V$3&lt;EOMONTH('Rent Roll'!$AF31,'Rent Roll'!$AG31+1)),1,0))</f>
        <v>0</v>
      </c>
      <c r="W409" s="560">
        <f>IF('Rent Roll'!$AD31=0,0,IF(AND(W$3&gt;EOMONTH('Rent Roll'!$AF31,0),W$3&lt;EOMONTH('Rent Roll'!$AF31,'Rent Roll'!$AG31+1)),1,0))</f>
        <v>0</v>
      </c>
      <c r="X409" s="560">
        <f>IF('Rent Roll'!$AD31=0,0,IF(AND(X$3&gt;EOMONTH('Rent Roll'!$AF31,0),X$3&lt;EOMONTH('Rent Roll'!$AF31,'Rent Roll'!$AG31+1)),1,0))</f>
        <v>0</v>
      </c>
      <c r="Y409" s="560">
        <f>IF('Rent Roll'!$AD31=0,0,IF(AND(Y$3&gt;EOMONTH('Rent Roll'!$AF31,0),Y$3&lt;EOMONTH('Rent Roll'!$AF31,'Rent Roll'!$AG31+1)),1,0))</f>
        <v>0</v>
      </c>
      <c r="Z409" s="560">
        <f>IF('Rent Roll'!$AD31=0,0,IF(AND(Z$3&gt;EOMONTH('Rent Roll'!$AF31,0),Z$3&lt;EOMONTH('Rent Roll'!$AF31,'Rent Roll'!$AG31+1)),1,0))</f>
        <v>0</v>
      </c>
      <c r="AA409" s="560">
        <f>IF('Rent Roll'!$AD31=0,0,IF(AND(AA$3&gt;EOMONTH('Rent Roll'!$AF31,0),AA$3&lt;EOMONTH('Rent Roll'!$AF31,'Rent Roll'!$AG31+1)),1,0))</f>
        <v>0</v>
      </c>
      <c r="AB409" s="560">
        <f>IF('Rent Roll'!$AD31=0,0,IF(AND(AB$3&gt;EOMONTH('Rent Roll'!$AF31,0),AB$3&lt;EOMONTH('Rent Roll'!$AF31,'Rent Roll'!$AG31+1)),1,0))</f>
        <v>0</v>
      </c>
      <c r="AC409" s="560">
        <f>IF('Rent Roll'!$AD31=0,0,IF(AND(AC$3&gt;EOMONTH('Rent Roll'!$AF31,0),AC$3&lt;EOMONTH('Rent Roll'!$AF31,'Rent Roll'!$AG31+1)),1,0))</f>
        <v>0</v>
      </c>
      <c r="AD409" s="765">
        <f>IF('Rent Roll'!$AD31=0,0,IF(AND(AD$3&gt;EOMONTH('Rent Roll'!$AF31,0),AD$3&lt;EOMONTH('Rent Roll'!$AF31,'Rent Roll'!$AG31+1)),1,0))</f>
        <v>0</v>
      </c>
      <c r="AE409" s="766">
        <f>IF('Rent Roll'!$AD31=0,0,IF(AND(AE$3&gt;EOMONTH('Rent Roll'!$AF31,0),AE$3&lt;EOMONTH('Rent Roll'!$AF31,'Rent Roll'!$AG31+1)),1,0))</f>
        <v>0</v>
      </c>
      <c r="AF409" s="560">
        <f>IF('Rent Roll'!$AD31=0,0,IF(AND(AF$3&gt;EOMONTH('Rent Roll'!$AF31,0),AF$3&lt;EOMONTH('Rent Roll'!$AF31,'Rent Roll'!$AG31+1)),1,0))</f>
        <v>0</v>
      </c>
      <c r="AG409" s="560">
        <f>IF('Rent Roll'!$AD31=0,0,IF(AND(AG$3&gt;EOMONTH('Rent Roll'!$AF31,0),AG$3&lt;EOMONTH('Rent Roll'!$AF31,'Rent Roll'!$AG31+1)),1,0))</f>
        <v>0</v>
      </c>
      <c r="AH409" s="560">
        <f>IF('Rent Roll'!$AD31=0,0,IF(AND(AH$3&gt;EOMONTH('Rent Roll'!$AF31,0),AH$3&lt;EOMONTH('Rent Roll'!$AF31,'Rent Roll'!$AG31+1)),1,0))</f>
        <v>0</v>
      </c>
      <c r="AI409" s="560">
        <f>IF('Rent Roll'!$AD31=0,0,IF(AND(AI$3&gt;EOMONTH('Rent Roll'!$AF31,0),AI$3&lt;EOMONTH('Rent Roll'!$AF31,'Rent Roll'!$AG31+1)),1,0))</f>
        <v>0</v>
      </c>
      <c r="AJ409" s="560">
        <f>IF('Rent Roll'!$AD31=0,0,IF(AND(AJ$3&gt;EOMONTH('Rent Roll'!$AF31,0),AJ$3&lt;EOMONTH('Rent Roll'!$AF31,'Rent Roll'!$AG31+1)),1,0))</f>
        <v>0</v>
      </c>
      <c r="AK409" s="560">
        <f>IF('Rent Roll'!$AD31=0,0,IF(AND(AK$3&gt;EOMONTH('Rent Roll'!$AF31,0),AK$3&lt;EOMONTH('Rent Roll'!$AF31,'Rent Roll'!$AG31+1)),1,0))</f>
        <v>0</v>
      </c>
      <c r="AL409" s="560">
        <f>IF('Rent Roll'!$AD31=0,0,IF(AND(AL$3&gt;EOMONTH('Rent Roll'!$AF31,0),AL$3&lt;EOMONTH('Rent Roll'!$AF31,'Rent Roll'!$AG31+1)),1,0))</f>
        <v>0</v>
      </c>
      <c r="AM409" s="560">
        <f>IF('Rent Roll'!$AD31=0,0,IF(AND(AM$3&gt;EOMONTH('Rent Roll'!$AF31,0),AM$3&lt;EOMONTH('Rent Roll'!$AF31,'Rent Roll'!$AG31+1)),1,0))</f>
        <v>0</v>
      </c>
      <c r="AN409" s="560">
        <f>IF('Rent Roll'!$AD31=0,0,IF(AND(AN$3&gt;EOMONTH('Rent Roll'!$AF31,0),AN$3&lt;EOMONTH('Rent Roll'!$AF31,'Rent Roll'!$AG31+1)),1,0))</f>
        <v>0</v>
      </c>
      <c r="AO409" s="560">
        <f>IF('Rent Roll'!$AD31=0,0,IF(AND(AO$3&gt;EOMONTH('Rent Roll'!$AF31,0),AO$3&lt;EOMONTH('Rent Roll'!$AF31,'Rent Roll'!$AG31+1)),1,0))</f>
        <v>0</v>
      </c>
      <c r="AP409" s="765">
        <f>IF('Rent Roll'!$AD31=0,0,IF(AND(AP$3&gt;EOMONTH('Rent Roll'!$AF31,0),AP$3&lt;EOMONTH('Rent Roll'!$AF31,'Rent Roll'!$AG31+1)),1,0))</f>
        <v>0</v>
      </c>
      <c r="AQ409" s="766">
        <f>IF('Rent Roll'!$AD31=0,0,IF(AND(AQ$3&gt;EOMONTH('Rent Roll'!$AF31,0),AQ$3&lt;EOMONTH('Rent Roll'!$AF31,'Rent Roll'!$AG31+1)),1,0))</f>
        <v>0</v>
      </c>
      <c r="AR409" s="560">
        <f>IF('Rent Roll'!$AD31=0,0,IF(AND(AR$3&gt;EOMONTH('Rent Roll'!$AF31,0),AR$3&lt;EOMONTH('Rent Roll'!$AF31,'Rent Roll'!$AG31+1)),1,0))</f>
        <v>0</v>
      </c>
      <c r="AS409" s="560">
        <f>IF('Rent Roll'!$AD31=0,0,IF(AND(AS$3&gt;EOMONTH('Rent Roll'!$AF31,0),AS$3&lt;EOMONTH('Rent Roll'!$AF31,'Rent Roll'!$AG31+1)),1,0))</f>
        <v>0</v>
      </c>
      <c r="AT409" s="560">
        <f>IF('Rent Roll'!$AD31=0,0,IF(AND(AT$3&gt;EOMONTH('Rent Roll'!$AF31,0),AT$3&lt;EOMONTH('Rent Roll'!$AF31,'Rent Roll'!$AG31+1)),1,0))</f>
        <v>0</v>
      </c>
      <c r="AU409" s="560">
        <f>IF('Rent Roll'!$AD31=0,0,IF(AND(AU$3&gt;EOMONTH('Rent Roll'!$AF31,0),AU$3&lt;EOMONTH('Rent Roll'!$AF31,'Rent Roll'!$AG31+1)),1,0))</f>
        <v>0</v>
      </c>
      <c r="AV409" s="560">
        <f>IF('Rent Roll'!$AD31=0,0,IF(AND(AV$3&gt;EOMONTH('Rent Roll'!$AF31,0),AV$3&lt;EOMONTH('Rent Roll'!$AF31,'Rent Roll'!$AG31+1)),1,0))</f>
        <v>0</v>
      </c>
      <c r="AW409" s="560">
        <f>IF('Rent Roll'!$AD31=0,0,IF(AND(AW$3&gt;EOMONTH('Rent Roll'!$AF31,0),AW$3&lt;EOMONTH('Rent Roll'!$AF31,'Rent Roll'!$AG31+1)),1,0))</f>
        <v>0</v>
      </c>
      <c r="AX409" s="560">
        <f>IF('Rent Roll'!$AD31=0,0,IF(AND(AX$3&gt;EOMONTH('Rent Roll'!$AF31,0),AX$3&lt;EOMONTH('Rent Roll'!$AF31,'Rent Roll'!$AG31+1)),1,0))</f>
        <v>0</v>
      </c>
      <c r="AY409" s="560">
        <f>IF('Rent Roll'!$AD31=0,0,IF(AND(AY$3&gt;EOMONTH('Rent Roll'!$AF31,0),AY$3&lt;EOMONTH('Rent Roll'!$AF31,'Rent Roll'!$AG31+1)),1,0))</f>
        <v>0</v>
      </c>
      <c r="AZ409" s="560">
        <f>IF('Rent Roll'!$AD31=0,0,IF(AND(AZ$3&gt;EOMONTH('Rent Roll'!$AF31,0),AZ$3&lt;EOMONTH('Rent Roll'!$AF31,'Rent Roll'!$AG31+1)),1,0))</f>
        <v>0</v>
      </c>
      <c r="BA409" s="560">
        <f>IF('Rent Roll'!$AD31=0,0,IF(AND(BA$3&gt;EOMONTH('Rent Roll'!$AF31,0),BA$3&lt;EOMONTH('Rent Roll'!$AF31,'Rent Roll'!$AG31+1)),1,0))</f>
        <v>0</v>
      </c>
      <c r="BB409" s="765">
        <f>IF('Rent Roll'!$AD31=0,0,IF(AND(BB$3&gt;EOMONTH('Rent Roll'!$AF31,0),BB$3&lt;EOMONTH('Rent Roll'!$AF31,'Rent Roll'!$AG31+1)),1,0))</f>
        <v>0</v>
      </c>
      <c r="BC409" s="766">
        <f>IF('Rent Roll'!$AD31=0,0,IF(AND(BC$3&gt;EOMONTH('Rent Roll'!$AF31,0),BC$3&lt;EOMONTH('Rent Roll'!$AF31,'Rent Roll'!$AG31+1)),1,0))</f>
        <v>0</v>
      </c>
      <c r="BD409" s="560">
        <f>IF('Rent Roll'!$AD31=0,0,IF(AND(BD$3&gt;EOMONTH('Rent Roll'!$AF31,0),BD$3&lt;EOMONTH('Rent Roll'!$AF31,'Rent Roll'!$AG31+1)),1,0))</f>
        <v>0</v>
      </c>
      <c r="BE409" s="560">
        <f>IF('Rent Roll'!$AD31=0,0,IF(AND(BE$3&gt;EOMONTH('Rent Roll'!$AF31,0),BE$3&lt;EOMONTH('Rent Roll'!$AF31,'Rent Roll'!$AG31+1)),1,0))</f>
        <v>0</v>
      </c>
      <c r="BF409" s="560">
        <f>IF('Rent Roll'!$AD31=0,0,IF(AND(BF$3&gt;EOMONTH('Rent Roll'!$AF31,0),BF$3&lt;EOMONTH('Rent Roll'!$AF31,'Rent Roll'!$AG31+1)),1,0))</f>
        <v>0</v>
      </c>
      <c r="BG409" s="560">
        <f>IF('Rent Roll'!$AD31=0,0,IF(AND(BG$3&gt;EOMONTH('Rent Roll'!$AF31,0),BG$3&lt;EOMONTH('Rent Roll'!$AF31,'Rent Roll'!$AG31+1)),1,0))</f>
        <v>0</v>
      </c>
      <c r="BH409" s="560">
        <f>IF('Rent Roll'!$AD31=0,0,IF(AND(BH$3&gt;EOMONTH('Rent Roll'!$AF31,0),BH$3&lt;EOMONTH('Rent Roll'!$AF31,'Rent Roll'!$AG31+1)),1,0))</f>
        <v>0</v>
      </c>
      <c r="BI409" s="560">
        <f>IF('Rent Roll'!$AD31=0,0,IF(AND(BI$3&gt;EOMONTH('Rent Roll'!$AF31,0),BI$3&lt;EOMONTH('Rent Roll'!$AF31,'Rent Roll'!$AG31+1)),1,0))</f>
        <v>0</v>
      </c>
      <c r="BJ409" s="560">
        <f>IF('Rent Roll'!$AD31=0,0,IF(AND(BJ$3&gt;EOMONTH('Rent Roll'!$AF31,0),BJ$3&lt;EOMONTH('Rent Roll'!$AF31,'Rent Roll'!$AG31+1)),1,0))</f>
        <v>0</v>
      </c>
      <c r="BK409" s="560">
        <f>IF('Rent Roll'!$AD31=0,0,IF(AND(BK$3&gt;EOMONTH('Rent Roll'!$AF31,0),BK$3&lt;EOMONTH('Rent Roll'!$AF31,'Rent Roll'!$AG31+1)),1,0))</f>
        <v>0</v>
      </c>
      <c r="BL409" s="560">
        <f>IF('Rent Roll'!$AD31=0,0,IF(AND(BL$3&gt;EOMONTH('Rent Roll'!$AF31,0),BL$3&lt;EOMONTH('Rent Roll'!$AF31,'Rent Roll'!$AG31+1)),1,0))</f>
        <v>0</v>
      </c>
      <c r="BM409" s="560">
        <f>IF('Rent Roll'!$AD31=0,0,IF(AND(BM$3&gt;EOMONTH('Rent Roll'!$AF31,0),BM$3&lt;EOMONTH('Rent Roll'!$AF31,'Rent Roll'!$AG31+1)),1,0))</f>
        <v>0</v>
      </c>
      <c r="BN409" s="765">
        <f>IF('Rent Roll'!$AD31=0,0,IF(AND(BN$3&gt;EOMONTH('Rent Roll'!$AF31,0),BN$3&lt;EOMONTH('Rent Roll'!$AF31,'Rent Roll'!$AG31+1)),1,0))</f>
        <v>0</v>
      </c>
      <c r="BO409" s="766">
        <f>IF('Rent Roll'!$AD31=0,0,IF(AND(BO$3&gt;EOMONTH('Rent Roll'!$AF31,0),BO$3&lt;EOMONTH('Rent Roll'!$AF31,'Rent Roll'!$AG31+1)),1,0))</f>
        <v>0</v>
      </c>
      <c r="BP409" s="560">
        <f>IF('Rent Roll'!$AD31=0,0,IF(AND(BP$3&gt;EOMONTH('Rent Roll'!$AF31,0),BP$3&lt;EOMONTH('Rent Roll'!$AF31,'Rent Roll'!$AG31+1)),1,0))</f>
        <v>0</v>
      </c>
      <c r="BQ409" s="560">
        <f>IF('Rent Roll'!$AD31=0,0,IF(AND(BQ$3&gt;EOMONTH('Rent Roll'!$AF31,0),BQ$3&lt;EOMONTH('Rent Roll'!$AF31,'Rent Roll'!$AG31+1)),1,0))</f>
        <v>0</v>
      </c>
      <c r="BR409" s="560">
        <f>IF('Rent Roll'!$AD31=0,0,IF(AND(BR$3&gt;EOMONTH('Rent Roll'!$AF31,0),BR$3&lt;EOMONTH('Rent Roll'!$AF31,'Rent Roll'!$AG31+1)),1,0))</f>
        <v>0</v>
      </c>
      <c r="BS409" s="560">
        <f>IF('Rent Roll'!$AD31=0,0,IF(AND(BS$3&gt;EOMONTH('Rent Roll'!$AF31,0),BS$3&lt;EOMONTH('Rent Roll'!$AF31,'Rent Roll'!$AG31+1)),1,0))</f>
        <v>0</v>
      </c>
      <c r="BT409" s="560">
        <f>IF('Rent Roll'!$AD31=0,0,IF(AND(BT$3&gt;EOMONTH('Rent Roll'!$AF31,0),BT$3&lt;EOMONTH('Rent Roll'!$AF31,'Rent Roll'!$AG31+1)),1,0))</f>
        <v>0</v>
      </c>
      <c r="BU409" s="560">
        <f>IF('Rent Roll'!$AD31=0,0,IF(AND(BU$3&gt;EOMONTH('Rent Roll'!$AF31,0),BU$3&lt;EOMONTH('Rent Roll'!$AF31,'Rent Roll'!$AG31+1)),1,0))</f>
        <v>0</v>
      </c>
      <c r="BV409" s="560">
        <f>IF('Rent Roll'!$AD31=0,0,IF(AND(BV$3&gt;EOMONTH('Rent Roll'!$AF31,0),BV$3&lt;EOMONTH('Rent Roll'!$AF31,'Rent Roll'!$AG31+1)),1,0))</f>
        <v>0</v>
      </c>
      <c r="BW409" s="560">
        <f>IF('Rent Roll'!$AD31=0,0,IF(AND(BW$3&gt;EOMONTH('Rent Roll'!$AF31,0),BW$3&lt;EOMONTH('Rent Roll'!$AF31,'Rent Roll'!$AG31+1)),1,0))</f>
        <v>0</v>
      </c>
      <c r="BX409" s="560">
        <f>IF('Rent Roll'!$AD31=0,0,IF(AND(BX$3&gt;EOMONTH('Rent Roll'!$AF31,0),BX$3&lt;EOMONTH('Rent Roll'!$AF31,'Rent Roll'!$AG31+1)),1,0))</f>
        <v>0</v>
      </c>
      <c r="BY409" s="560">
        <f>IF('Rent Roll'!$AD31=0,0,IF(AND(BY$3&gt;EOMONTH('Rent Roll'!$AF31,0),BY$3&lt;EOMONTH('Rent Roll'!$AF31,'Rent Roll'!$AG31+1)),1,0))</f>
        <v>0</v>
      </c>
      <c r="BZ409" s="765">
        <f>IF('Rent Roll'!$AD31=0,0,IF(AND(BZ$3&gt;EOMONTH('Rent Roll'!$AF31,0),BZ$3&lt;EOMONTH('Rent Roll'!$AF31,'Rent Roll'!$AG31+1)),1,0))</f>
        <v>0</v>
      </c>
      <c r="CA409" s="766">
        <f>IF('Rent Roll'!$AD31=0,0,IF(AND(CA$3&gt;EOMONTH('Rent Roll'!$AF31,0),CA$3&lt;EOMONTH('Rent Roll'!$AF31,'Rent Roll'!$AG31+1)),1,0))</f>
        <v>0</v>
      </c>
      <c r="CB409" s="560">
        <f>IF('Rent Roll'!$AD31=0,0,IF(AND(CB$3&gt;EOMONTH('Rent Roll'!$AF31,0),CB$3&lt;EOMONTH('Rent Roll'!$AF31,'Rent Roll'!$AG31+1)),1,0))</f>
        <v>0</v>
      </c>
      <c r="CC409" s="560">
        <f>IF('Rent Roll'!$AD31=0,0,IF(AND(CC$3&gt;EOMONTH('Rent Roll'!$AF31,0),CC$3&lt;EOMONTH('Rent Roll'!$AF31,'Rent Roll'!$AG31+1)),1,0))</f>
        <v>0</v>
      </c>
      <c r="CD409" s="560">
        <f>IF('Rent Roll'!$AD31=0,0,IF(AND(CD$3&gt;EOMONTH('Rent Roll'!$AF31,0),CD$3&lt;EOMONTH('Rent Roll'!$AF31,'Rent Roll'!$AG31+1)),1,0))</f>
        <v>0</v>
      </c>
      <c r="CE409" s="560">
        <f>IF('Rent Roll'!$AD31=0,0,IF(AND(CE$3&gt;EOMONTH('Rent Roll'!$AF31,0),CE$3&lt;EOMONTH('Rent Roll'!$AF31,'Rent Roll'!$AG31+1)),1,0))</f>
        <v>0</v>
      </c>
      <c r="CF409" s="560">
        <f>IF('Rent Roll'!$AD31=0,0,IF(AND(CF$3&gt;EOMONTH('Rent Roll'!$AF31,0),CF$3&lt;EOMONTH('Rent Roll'!$AF31,'Rent Roll'!$AG31+1)),1,0))</f>
        <v>0</v>
      </c>
      <c r="CG409" s="560">
        <f>IF('Rent Roll'!$AD31=0,0,IF(AND(CG$3&gt;EOMONTH('Rent Roll'!$AF31,0),CG$3&lt;EOMONTH('Rent Roll'!$AF31,'Rent Roll'!$AG31+1)),1,0))</f>
        <v>0</v>
      </c>
      <c r="CH409" s="560">
        <f>IF('Rent Roll'!$AD31=0,0,IF(AND(CH$3&gt;EOMONTH('Rent Roll'!$AF31,0),CH$3&lt;EOMONTH('Rent Roll'!$AF31,'Rent Roll'!$AG31+1)),1,0))</f>
        <v>0</v>
      </c>
      <c r="CI409" s="560">
        <f>IF('Rent Roll'!$AD31=0,0,IF(AND(CI$3&gt;EOMONTH('Rent Roll'!$AF31,0),CI$3&lt;EOMONTH('Rent Roll'!$AF31,'Rent Roll'!$AG31+1)),1,0))</f>
        <v>0</v>
      </c>
      <c r="CJ409" s="560">
        <f>IF('Rent Roll'!$AD31=0,0,IF(AND(CJ$3&gt;EOMONTH('Rent Roll'!$AF31,0),CJ$3&lt;EOMONTH('Rent Roll'!$AF31,'Rent Roll'!$AG31+1)),1,0))</f>
        <v>0</v>
      </c>
      <c r="CK409" s="560">
        <f>IF('Rent Roll'!$AD31=0,0,IF(AND(CK$3&gt;EOMONTH('Rent Roll'!$AF31,0),CK$3&lt;EOMONTH('Rent Roll'!$AF31,'Rent Roll'!$AG31+1)),1,0))</f>
        <v>0</v>
      </c>
      <c r="CL409" s="765">
        <f>IF('Rent Roll'!$AD31=0,0,IF(AND(CL$3&gt;EOMONTH('Rent Roll'!$AF31,0),CL$3&lt;EOMONTH('Rent Roll'!$AF31,'Rent Roll'!$AG31+1)),1,0))</f>
        <v>0</v>
      </c>
      <c r="CM409" s="766">
        <f>IF('Rent Roll'!$AD31=0,0,IF(AND(CM$3&gt;EOMONTH('Rent Roll'!$AF31,0),CM$3&lt;EOMONTH('Rent Roll'!$AF31,'Rent Roll'!$AG31+1)),1,0))</f>
        <v>0</v>
      </c>
      <c r="CN409" s="560">
        <f>IF('Rent Roll'!$AD31=0,0,IF(AND(CN$3&gt;EOMONTH('Rent Roll'!$AF31,0),CN$3&lt;EOMONTH('Rent Roll'!$AF31,'Rent Roll'!$AG31+1)),1,0))</f>
        <v>0</v>
      </c>
      <c r="CO409" s="560">
        <f>IF('Rent Roll'!$AD31=0,0,IF(AND(CO$3&gt;EOMONTH('Rent Roll'!$AF31,0),CO$3&lt;EOMONTH('Rent Roll'!$AF31,'Rent Roll'!$AG31+1)),1,0))</f>
        <v>0</v>
      </c>
      <c r="CP409" s="560">
        <f>IF('Rent Roll'!$AD31=0,0,IF(AND(CP$3&gt;EOMONTH('Rent Roll'!$AF31,0),CP$3&lt;EOMONTH('Rent Roll'!$AF31,'Rent Roll'!$AG31+1)),1,0))</f>
        <v>0</v>
      </c>
      <c r="CQ409" s="560">
        <f>IF('Rent Roll'!$AD31=0,0,IF(AND(CQ$3&gt;EOMONTH('Rent Roll'!$AF31,0),CQ$3&lt;EOMONTH('Rent Roll'!$AF31,'Rent Roll'!$AG31+1)),1,0))</f>
        <v>0</v>
      </c>
      <c r="CR409" s="560">
        <f>IF('Rent Roll'!$AD31=0,0,IF(AND(CR$3&gt;EOMONTH('Rent Roll'!$AF31,0),CR$3&lt;EOMONTH('Rent Roll'!$AF31,'Rent Roll'!$AG31+1)),1,0))</f>
        <v>0</v>
      </c>
      <c r="CS409" s="560">
        <f>IF('Rent Roll'!$AD31=0,0,IF(AND(CS$3&gt;EOMONTH('Rent Roll'!$AF31,0),CS$3&lt;EOMONTH('Rent Roll'!$AF31,'Rent Roll'!$AG31+1)),1,0))</f>
        <v>0</v>
      </c>
      <c r="CT409" s="560">
        <f>IF('Rent Roll'!$AD31=0,0,IF(AND(CT$3&gt;EOMONTH('Rent Roll'!$AF31,0),CT$3&lt;EOMONTH('Rent Roll'!$AF31,'Rent Roll'!$AG31+1)),1,0))</f>
        <v>0</v>
      </c>
      <c r="CU409" s="560">
        <f>IF('Rent Roll'!$AD31=0,0,IF(AND(CU$3&gt;EOMONTH('Rent Roll'!$AF31,0),CU$3&lt;EOMONTH('Rent Roll'!$AF31,'Rent Roll'!$AG31+1)),1,0))</f>
        <v>0</v>
      </c>
      <c r="CV409" s="560">
        <f>IF('Rent Roll'!$AD31=0,0,IF(AND(CV$3&gt;EOMONTH('Rent Roll'!$AF31,0),CV$3&lt;EOMONTH('Rent Roll'!$AF31,'Rent Roll'!$AG31+1)),1,0))</f>
        <v>0</v>
      </c>
      <c r="CW409" s="560">
        <f>IF('Rent Roll'!$AD31=0,0,IF(AND(CW$3&gt;EOMONTH('Rent Roll'!$AF31,0),CW$3&lt;EOMONTH('Rent Roll'!$AF31,'Rent Roll'!$AG31+1)),1,0))</f>
        <v>0</v>
      </c>
      <c r="CX409" s="765">
        <f>IF('Rent Roll'!$AD31=0,0,IF(AND(CX$3&gt;EOMONTH('Rent Roll'!$AF31,0),CX$3&lt;EOMONTH('Rent Roll'!$AF31,'Rent Roll'!$AG31+1)),1,0))</f>
        <v>0</v>
      </c>
      <c r="CY409" s="766">
        <f>IF('Rent Roll'!$AD31=0,0,IF(AND(CY$3&gt;EOMONTH('Rent Roll'!$AF31,0),CY$3&lt;EOMONTH('Rent Roll'!$AF31,'Rent Roll'!$AG31+1)),1,0))</f>
        <v>0</v>
      </c>
      <c r="CZ409" s="560">
        <f>IF('Rent Roll'!$AD31=0,0,IF(AND(CZ$3&gt;EOMONTH('Rent Roll'!$AF31,0),CZ$3&lt;EOMONTH('Rent Roll'!$AF31,'Rent Roll'!$AG31+1)),1,0))</f>
        <v>0</v>
      </c>
      <c r="DA409" s="560">
        <f>IF('Rent Roll'!$AD31=0,0,IF(AND(DA$3&gt;EOMONTH('Rent Roll'!$AF31,0),DA$3&lt;EOMONTH('Rent Roll'!$AF31,'Rent Roll'!$AG31+1)),1,0))</f>
        <v>0</v>
      </c>
      <c r="DB409" s="560">
        <f>IF('Rent Roll'!$AD31=0,0,IF(AND(DB$3&gt;EOMONTH('Rent Roll'!$AF31,0),DB$3&lt;EOMONTH('Rent Roll'!$AF31,'Rent Roll'!$AG31+1)),1,0))</f>
        <v>0</v>
      </c>
      <c r="DC409" s="560">
        <f>IF('Rent Roll'!$AD31=0,0,IF(AND(DC$3&gt;EOMONTH('Rent Roll'!$AF31,0),DC$3&lt;EOMONTH('Rent Roll'!$AF31,'Rent Roll'!$AG31+1)),1,0))</f>
        <v>0</v>
      </c>
      <c r="DD409" s="560">
        <f>IF('Rent Roll'!$AD31=0,0,IF(AND(DD$3&gt;EOMONTH('Rent Roll'!$AF31,0),DD$3&lt;EOMONTH('Rent Roll'!$AF31,'Rent Roll'!$AG31+1)),1,0))</f>
        <v>0</v>
      </c>
      <c r="DE409" s="560">
        <f>IF('Rent Roll'!$AD31=0,0,IF(AND(DE$3&gt;EOMONTH('Rent Roll'!$AF31,0),DE$3&lt;EOMONTH('Rent Roll'!$AF31,'Rent Roll'!$AG31+1)),1,0))</f>
        <v>0</v>
      </c>
      <c r="DF409" s="560">
        <f>IF('Rent Roll'!$AD31=0,0,IF(AND(DF$3&gt;EOMONTH('Rent Roll'!$AF31,0),DF$3&lt;EOMONTH('Rent Roll'!$AF31,'Rent Roll'!$AG31+1)),1,0))</f>
        <v>0</v>
      </c>
      <c r="DG409" s="560">
        <f>IF('Rent Roll'!$AD31=0,0,IF(AND(DG$3&gt;EOMONTH('Rent Roll'!$AF31,0),DG$3&lt;EOMONTH('Rent Roll'!$AF31,'Rent Roll'!$AG31+1)),1,0))</f>
        <v>0</v>
      </c>
      <c r="DH409" s="560">
        <f>IF('Rent Roll'!$AD31=0,0,IF(AND(DH$3&gt;EOMONTH('Rent Roll'!$AF31,0),DH$3&lt;EOMONTH('Rent Roll'!$AF31,'Rent Roll'!$AG31+1)),1,0))</f>
        <v>0</v>
      </c>
      <c r="DI409" s="560">
        <f>IF('Rent Roll'!$AD31=0,0,IF(AND(DI$3&gt;EOMONTH('Rent Roll'!$AF31,0),DI$3&lt;EOMONTH('Rent Roll'!$AF31,'Rent Roll'!$AG31+1)),1,0))</f>
        <v>0</v>
      </c>
      <c r="DJ409" s="765">
        <f>IF('Rent Roll'!$AD31=0,0,IF(AND(DJ$3&gt;EOMONTH('Rent Roll'!$AF31,0),DJ$3&lt;EOMONTH('Rent Roll'!$AF31,'Rent Roll'!$AG31+1)),1,0))</f>
        <v>0</v>
      </c>
      <c r="DK409" s="766">
        <f>IF('Rent Roll'!$AD31=0,0,IF(AND(DK$3&gt;EOMONTH('Rent Roll'!$AF31,0),DK$3&lt;EOMONTH('Rent Roll'!$AF31,'Rent Roll'!$AG31+1)),1,0))</f>
        <v>0</v>
      </c>
      <c r="DL409" s="560">
        <f>IF('Rent Roll'!$AD31=0,0,IF(AND(DL$3&gt;EOMONTH('Rent Roll'!$AF31,0),DL$3&lt;EOMONTH('Rent Roll'!$AF31,'Rent Roll'!$AG31+1)),1,0))</f>
        <v>0</v>
      </c>
      <c r="DM409" s="560">
        <f>IF('Rent Roll'!$AD31=0,0,IF(AND(DM$3&gt;EOMONTH('Rent Roll'!$AF31,0),DM$3&lt;EOMONTH('Rent Roll'!$AF31,'Rent Roll'!$AG31+1)),1,0))</f>
        <v>0</v>
      </c>
      <c r="DN409" s="560">
        <f>IF('Rent Roll'!$AD31=0,0,IF(AND(DN$3&gt;EOMONTH('Rent Roll'!$AF31,0),DN$3&lt;EOMONTH('Rent Roll'!$AF31,'Rent Roll'!$AG31+1)),1,0))</f>
        <v>0</v>
      </c>
      <c r="DO409" s="560">
        <f>IF('Rent Roll'!$AD31=0,0,IF(AND(DO$3&gt;EOMONTH('Rent Roll'!$AF31,0),DO$3&lt;EOMONTH('Rent Roll'!$AF31,'Rent Roll'!$AG31+1)),1,0))</f>
        <v>0</v>
      </c>
      <c r="DP409" s="560">
        <f>IF('Rent Roll'!$AD31=0,0,IF(AND(DP$3&gt;EOMONTH('Rent Roll'!$AF31,0),DP$3&lt;EOMONTH('Rent Roll'!$AF31,'Rent Roll'!$AG31+1)),1,0))</f>
        <v>0</v>
      </c>
      <c r="DQ409" s="560">
        <f>IF('Rent Roll'!$AD31=0,0,IF(AND(DQ$3&gt;EOMONTH('Rent Roll'!$AF31,0),DQ$3&lt;EOMONTH('Rent Roll'!$AF31,'Rent Roll'!$AG31+1)),1,0))</f>
        <v>0</v>
      </c>
      <c r="DR409" s="560">
        <f>IF('Rent Roll'!$AD31=0,0,IF(AND(DR$3&gt;EOMONTH('Rent Roll'!$AF31,0),DR$3&lt;EOMONTH('Rent Roll'!$AF31,'Rent Roll'!$AG31+1)),1,0))</f>
        <v>0</v>
      </c>
      <c r="DS409" s="560">
        <f>IF('Rent Roll'!$AD31=0,0,IF(AND(DS$3&gt;EOMONTH('Rent Roll'!$AF31,0),DS$3&lt;EOMONTH('Rent Roll'!$AF31,'Rent Roll'!$AG31+1)),1,0))</f>
        <v>0</v>
      </c>
      <c r="DT409" s="560">
        <f>IF('Rent Roll'!$AD31=0,0,IF(AND(DT$3&gt;EOMONTH('Rent Roll'!$AF31,0),DT$3&lt;EOMONTH('Rent Roll'!$AF31,'Rent Roll'!$AG31+1)),1,0))</f>
        <v>0</v>
      </c>
      <c r="DU409" s="560">
        <f>IF('Rent Roll'!$AD31=0,0,IF(AND(DU$3&gt;EOMONTH('Rent Roll'!$AF31,0),DU$3&lt;EOMONTH('Rent Roll'!$AF31,'Rent Roll'!$AG31+1)),1,0))</f>
        <v>0</v>
      </c>
      <c r="DV409" s="560">
        <f>IF('Rent Roll'!$AD31=0,0,IF(AND(DV$3&gt;EOMONTH('Rent Roll'!$AF31,0),DV$3&lt;EOMONTH('Rent Roll'!$AF31,'Rent Roll'!$AG31+1)),1,0))</f>
        <v>0</v>
      </c>
    </row>
    <row r="410" spans="1:126" s="568" customFormat="1" ht="12" customHeight="1" outlineLevel="1" x14ac:dyDescent="0.4">
      <c r="A410" s="732"/>
      <c r="B410" s="564">
        <f>'Rent Roll'!$B32</f>
        <v>0</v>
      </c>
      <c r="C410" s="575" t="s">
        <v>82</v>
      </c>
      <c r="D410" s="565"/>
      <c r="E410" s="566"/>
      <c r="F410" s="777">
        <f>IF('Rent Roll'!$AD32=0,0,IF(AND(F$3&gt;EOMONTH('Rent Roll'!$AF32,0),F$3&lt;EOMONTH('Rent Roll'!$AF32,'Rent Roll'!$AG32+1)),1,0))</f>
        <v>0</v>
      </c>
      <c r="G410" s="766">
        <f>IF('Rent Roll'!$AD32=0,0,IF(AND(G$3&gt;EOMONTH('Rent Roll'!$AF32,0),G$3&lt;EOMONTH('Rent Roll'!$AF32,'Rent Roll'!$AG32+1)),1,0))</f>
        <v>0</v>
      </c>
      <c r="H410" s="560">
        <f>IF('Rent Roll'!$AD32=0,0,IF(AND(H$3&gt;EOMONTH('Rent Roll'!$AF32,0),H$3&lt;EOMONTH('Rent Roll'!$AF32,'Rent Roll'!$AG32+1)),1,0))</f>
        <v>0</v>
      </c>
      <c r="I410" s="560">
        <f>IF('Rent Roll'!$AD32=0,0,IF(AND(I$3&gt;EOMONTH('Rent Roll'!$AF32,0),I$3&lt;EOMONTH('Rent Roll'!$AF32,'Rent Roll'!$AG32+1)),1,0))</f>
        <v>0</v>
      </c>
      <c r="J410" s="560">
        <f>IF('Rent Roll'!$AD32=0,0,IF(AND(J$3&gt;EOMONTH('Rent Roll'!$AF32,0),J$3&lt;EOMONTH('Rent Roll'!$AF32,'Rent Roll'!$AG32+1)),1,0))</f>
        <v>0</v>
      </c>
      <c r="K410" s="560">
        <f>IF('Rent Roll'!$AD32=0,0,IF(AND(K$3&gt;EOMONTH('Rent Roll'!$AF32,0),K$3&lt;EOMONTH('Rent Roll'!$AF32,'Rent Roll'!$AG32+1)),1,0))</f>
        <v>0</v>
      </c>
      <c r="L410" s="560">
        <f>IF('Rent Roll'!$AD32=0,0,IF(AND(L$3&gt;EOMONTH('Rent Roll'!$AF32,0),L$3&lt;EOMONTH('Rent Roll'!$AF32,'Rent Roll'!$AG32+1)),1,0))</f>
        <v>0</v>
      </c>
      <c r="M410" s="560">
        <f>IF('Rent Roll'!$AD32=0,0,IF(AND(M$3&gt;EOMONTH('Rent Roll'!$AF32,0),M$3&lt;EOMONTH('Rent Roll'!$AF32,'Rent Roll'!$AG32+1)),1,0))</f>
        <v>0</v>
      </c>
      <c r="N410" s="560">
        <f>IF('Rent Roll'!$AD32=0,0,IF(AND(N$3&gt;EOMONTH('Rent Roll'!$AF32,0),N$3&lt;EOMONTH('Rent Roll'!$AF32,'Rent Roll'!$AG32+1)),1,0))</f>
        <v>0</v>
      </c>
      <c r="O410" s="560">
        <f>IF('Rent Roll'!$AD32=0,0,IF(AND(O$3&gt;EOMONTH('Rent Roll'!$AF32,0),O$3&lt;EOMONTH('Rent Roll'!$AF32,'Rent Roll'!$AG32+1)),1,0))</f>
        <v>0</v>
      </c>
      <c r="P410" s="560">
        <f>IF('Rent Roll'!$AD32=0,0,IF(AND(P$3&gt;EOMONTH('Rent Roll'!$AF32,0),P$3&lt;EOMONTH('Rent Roll'!$AF32,'Rent Roll'!$AG32+1)),1,0))</f>
        <v>0</v>
      </c>
      <c r="Q410" s="560">
        <f>IF('Rent Roll'!$AD32=0,0,IF(AND(Q$3&gt;EOMONTH('Rent Roll'!$AF32,0),Q$3&lt;EOMONTH('Rent Roll'!$AF32,'Rent Roll'!$AG32+1)),1,0))</f>
        <v>0</v>
      </c>
      <c r="R410" s="765">
        <f>IF('Rent Roll'!$AD32=0,0,IF(AND(R$3&gt;EOMONTH('Rent Roll'!$AF32,0),R$3&lt;EOMONTH('Rent Roll'!$AF32,'Rent Roll'!$AG32+1)),1,0))</f>
        <v>0</v>
      </c>
      <c r="S410" s="766">
        <f>IF('Rent Roll'!$AD32=0,0,IF(AND(S$3&gt;EOMONTH('Rent Roll'!$AF32,0),S$3&lt;EOMONTH('Rent Roll'!$AF32,'Rent Roll'!$AG32+1)),1,0))</f>
        <v>0</v>
      </c>
      <c r="T410" s="560">
        <f>IF('Rent Roll'!$AD32=0,0,IF(AND(T$3&gt;EOMONTH('Rent Roll'!$AF32,0),T$3&lt;EOMONTH('Rent Roll'!$AF32,'Rent Roll'!$AG32+1)),1,0))</f>
        <v>0</v>
      </c>
      <c r="U410" s="560">
        <f>IF('Rent Roll'!$AD32=0,0,IF(AND(U$3&gt;EOMONTH('Rent Roll'!$AF32,0),U$3&lt;EOMONTH('Rent Roll'!$AF32,'Rent Roll'!$AG32+1)),1,0))</f>
        <v>0</v>
      </c>
      <c r="V410" s="560">
        <f>IF('Rent Roll'!$AD32=0,0,IF(AND(V$3&gt;EOMONTH('Rent Roll'!$AF32,0),V$3&lt;EOMONTH('Rent Roll'!$AF32,'Rent Roll'!$AG32+1)),1,0))</f>
        <v>0</v>
      </c>
      <c r="W410" s="560">
        <f>IF('Rent Roll'!$AD32=0,0,IF(AND(W$3&gt;EOMONTH('Rent Roll'!$AF32,0),W$3&lt;EOMONTH('Rent Roll'!$AF32,'Rent Roll'!$AG32+1)),1,0))</f>
        <v>0</v>
      </c>
      <c r="X410" s="560">
        <f>IF('Rent Roll'!$AD32=0,0,IF(AND(X$3&gt;EOMONTH('Rent Roll'!$AF32,0),X$3&lt;EOMONTH('Rent Roll'!$AF32,'Rent Roll'!$AG32+1)),1,0))</f>
        <v>0</v>
      </c>
      <c r="Y410" s="560">
        <f>IF('Rent Roll'!$AD32=0,0,IF(AND(Y$3&gt;EOMONTH('Rent Roll'!$AF32,0),Y$3&lt;EOMONTH('Rent Roll'!$AF32,'Rent Roll'!$AG32+1)),1,0))</f>
        <v>0</v>
      </c>
      <c r="Z410" s="560">
        <f>IF('Rent Roll'!$AD32=0,0,IF(AND(Z$3&gt;EOMONTH('Rent Roll'!$AF32,0),Z$3&lt;EOMONTH('Rent Roll'!$AF32,'Rent Roll'!$AG32+1)),1,0))</f>
        <v>0</v>
      </c>
      <c r="AA410" s="560">
        <f>IF('Rent Roll'!$AD32=0,0,IF(AND(AA$3&gt;EOMONTH('Rent Roll'!$AF32,0),AA$3&lt;EOMONTH('Rent Roll'!$AF32,'Rent Roll'!$AG32+1)),1,0))</f>
        <v>0</v>
      </c>
      <c r="AB410" s="560">
        <f>IF('Rent Roll'!$AD32=0,0,IF(AND(AB$3&gt;EOMONTH('Rent Roll'!$AF32,0),AB$3&lt;EOMONTH('Rent Roll'!$AF32,'Rent Roll'!$AG32+1)),1,0))</f>
        <v>0</v>
      </c>
      <c r="AC410" s="560">
        <f>IF('Rent Roll'!$AD32=0,0,IF(AND(AC$3&gt;EOMONTH('Rent Roll'!$AF32,0),AC$3&lt;EOMONTH('Rent Roll'!$AF32,'Rent Roll'!$AG32+1)),1,0))</f>
        <v>0</v>
      </c>
      <c r="AD410" s="765">
        <f>IF('Rent Roll'!$AD32=0,0,IF(AND(AD$3&gt;EOMONTH('Rent Roll'!$AF32,0),AD$3&lt;EOMONTH('Rent Roll'!$AF32,'Rent Roll'!$AG32+1)),1,0))</f>
        <v>0</v>
      </c>
      <c r="AE410" s="766">
        <f>IF('Rent Roll'!$AD32=0,0,IF(AND(AE$3&gt;EOMONTH('Rent Roll'!$AF32,0),AE$3&lt;EOMONTH('Rent Roll'!$AF32,'Rent Roll'!$AG32+1)),1,0))</f>
        <v>0</v>
      </c>
      <c r="AF410" s="560">
        <f>IF('Rent Roll'!$AD32=0,0,IF(AND(AF$3&gt;EOMONTH('Rent Roll'!$AF32,0),AF$3&lt;EOMONTH('Rent Roll'!$AF32,'Rent Roll'!$AG32+1)),1,0))</f>
        <v>0</v>
      </c>
      <c r="AG410" s="560">
        <f>IF('Rent Roll'!$AD32=0,0,IF(AND(AG$3&gt;EOMONTH('Rent Roll'!$AF32,0),AG$3&lt;EOMONTH('Rent Roll'!$AF32,'Rent Roll'!$AG32+1)),1,0))</f>
        <v>0</v>
      </c>
      <c r="AH410" s="560">
        <f>IF('Rent Roll'!$AD32=0,0,IF(AND(AH$3&gt;EOMONTH('Rent Roll'!$AF32,0),AH$3&lt;EOMONTH('Rent Roll'!$AF32,'Rent Roll'!$AG32+1)),1,0))</f>
        <v>0</v>
      </c>
      <c r="AI410" s="560">
        <f>IF('Rent Roll'!$AD32=0,0,IF(AND(AI$3&gt;EOMONTH('Rent Roll'!$AF32,0),AI$3&lt;EOMONTH('Rent Roll'!$AF32,'Rent Roll'!$AG32+1)),1,0))</f>
        <v>0</v>
      </c>
      <c r="AJ410" s="560">
        <f>IF('Rent Roll'!$AD32=0,0,IF(AND(AJ$3&gt;EOMONTH('Rent Roll'!$AF32,0),AJ$3&lt;EOMONTH('Rent Roll'!$AF32,'Rent Roll'!$AG32+1)),1,0))</f>
        <v>0</v>
      </c>
      <c r="AK410" s="560">
        <f>IF('Rent Roll'!$AD32=0,0,IF(AND(AK$3&gt;EOMONTH('Rent Roll'!$AF32,0),AK$3&lt;EOMONTH('Rent Roll'!$AF32,'Rent Roll'!$AG32+1)),1,0))</f>
        <v>0</v>
      </c>
      <c r="AL410" s="560">
        <f>IF('Rent Roll'!$AD32=0,0,IF(AND(AL$3&gt;EOMONTH('Rent Roll'!$AF32,0),AL$3&lt;EOMONTH('Rent Roll'!$AF32,'Rent Roll'!$AG32+1)),1,0))</f>
        <v>0</v>
      </c>
      <c r="AM410" s="560">
        <f>IF('Rent Roll'!$AD32=0,0,IF(AND(AM$3&gt;EOMONTH('Rent Roll'!$AF32,0),AM$3&lt;EOMONTH('Rent Roll'!$AF32,'Rent Roll'!$AG32+1)),1,0))</f>
        <v>0</v>
      </c>
      <c r="AN410" s="560">
        <f>IF('Rent Roll'!$AD32=0,0,IF(AND(AN$3&gt;EOMONTH('Rent Roll'!$AF32,0),AN$3&lt;EOMONTH('Rent Roll'!$AF32,'Rent Roll'!$AG32+1)),1,0))</f>
        <v>0</v>
      </c>
      <c r="AO410" s="560">
        <f>IF('Rent Roll'!$AD32=0,0,IF(AND(AO$3&gt;EOMONTH('Rent Roll'!$AF32,0),AO$3&lt;EOMONTH('Rent Roll'!$AF32,'Rent Roll'!$AG32+1)),1,0))</f>
        <v>0</v>
      </c>
      <c r="AP410" s="765">
        <f>IF('Rent Roll'!$AD32=0,0,IF(AND(AP$3&gt;EOMONTH('Rent Roll'!$AF32,0),AP$3&lt;EOMONTH('Rent Roll'!$AF32,'Rent Roll'!$AG32+1)),1,0))</f>
        <v>0</v>
      </c>
      <c r="AQ410" s="766">
        <f>IF('Rent Roll'!$AD32=0,0,IF(AND(AQ$3&gt;EOMONTH('Rent Roll'!$AF32,0),AQ$3&lt;EOMONTH('Rent Roll'!$AF32,'Rent Roll'!$AG32+1)),1,0))</f>
        <v>0</v>
      </c>
      <c r="AR410" s="560">
        <f>IF('Rent Roll'!$AD32=0,0,IF(AND(AR$3&gt;EOMONTH('Rent Roll'!$AF32,0),AR$3&lt;EOMONTH('Rent Roll'!$AF32,'Rent Roll'!$AG32+1)),1,0))</f>
        <v>0</v>
      </c>
      <c r="AS410" s="560">
        <f>IF('Rent Roll'!$AD32=0,0,IF(AND(AS$3&gt;EOMONTH('Rent Roll'!$AF32,0),AS$3&lt;EOMONTH('Rent Roll'!$AF32,'Rent Roll'!$AG32+1)),1,0))</f>
        <v>0</v>
      </c>
      <c r="AT410" s="560">
        <f>IF('Rent Roll'!$AD32=0,0,IF(AND(AT$3&gt;EOMONTH('Rent Roll'!$AF32,0),AT$3&lt;EOMONTH('Rent Roll'!$AF32,'Rent Roll'!$AG32+1)),1,0))</f>
        <v>0</v>
      </c>
      <c r="AU410" s="560">
        <f>IF('Rent Roll'!$AD32=0,0,IF(AND(AU$3&gt;EOMONTH('Rent Roll'!$AF32,0),AU$3&lt;EOMONTH('Rent Roll'!$AF32,'Rent Roll'!$AG32+1)),1,0))</f>
        <v>0</v>
      </c>
      <c r="AV410" s="560">
        <f>IF('Rent Roll'!$AD32=0,0,IF(AND(AV$3&gt;EOMONTH('Rent Roll'!$AF32,0),AV$3&lt;EOMONTH('Rent Roll'!$AF32,'Rent Roll'!$AG32+1)),1,0))</f>
        <v>0</v>
      </c>
      <c r="AW410" s="560">
        <f>IF('Rent Roll'!$AD32=0,0,IF(AND(AW$3&gt;EOMONTH('Rent Roll'!$AF32,0),AW$3&lt;EOMONTH('Rent Roll'!$AF32,'Rent Roll'!$AG32+1)),1,0))</f>
        <v>0</v>
      </c>
      <c r="AX410" s="560">
        <f>IF('Rent Roll'!$AD32=0,0,IF(AND(AX$3&gt;EOMONTH('Rent Roll'!$AF32,0),AX$3&lt;EOMONTH('Rent Roll'!$AF32,'Rent Roll'!$AG32+1)),1,0))</f>
        <v>0</v>
      </c>
      <c r="AY410" s="560">
        <f>IF('Rent Roll'!$AD32=0,0,IF(AND(AY$3&gt;EOMONTH('Rent Roll'!$AF32,0),AY$3&lt;EOMONTH('Rent Roll'!$AF32,'Rent Roll'!$AG32+1)),1,0))</f>
        <v>0</v>
      </c>
      <c r="AZ410" s="560">
        <f>IF('Rent Roll'!$AD32=0,0,IF(AND(AZ$3&gt;EOMONTH('Rent Roll'!$AF32,0),AZ$3&lt;EOMONTH('Rent Roll'!$AF32,'Rent Roll'!$AG32+1)),1,0))</f>
        <v>0</v>
      </c>
      <c r="BA410" s="560">
        <f>IF('Rent Roll'!$AD32=0,0,IF(AND(BA$3&gt;EOMONTH('Rent Roll'!$AF32,0),BA$3&lt;EOMONTH('Rent Roll'!$AF32,'Rent Roll'!$AG32+1)),1,0))</f>
        <v>0</v>
      </c>
      <c r="BB410" s="765">
        <f>IF('Rent Roll'!$AD32=0,0,IF(AND(BB$3&gt;EOMONTH('Rent Roll'!$AF32,0),BB$3&lt;EOMONTH('Rent Roll'!$AF32,'Rent Roll'!$AG32+1)),1,0))</f>
        <v>0</v>
      </c>
      <c r="BC410" s="766">
        <f>IF('Rent Roll'!$AD32=0,0,IF(AND(BC$3&gt;EOMONTH('Rent Roll'!$AF32,0),BC$3&lt;EOMONTH('Rent Roll'!$AF32,'Rent Roll'!$AG32+1)),1,0))</f>
        <v>0</v>
      </c>
      <c r="BD410" s="560">
        <f>IF('Rent Roll'!$AD32=0,0,IF(AND(BD$3&gt;EOMONTH('Rent Roll'!$AF32,0),BD$3&lt;EOMONTH('Rent Roll'!$AF32,'Rent Roll'!$AG32+1)),1,0))</f>
        <v>0</v>
      </c>
      <c r="BE410" s="560">
        <f>IF('Rent Roll'!$AD32=0,0,IF(AND(BE$3&gt;EOMONTH('Rent Roll'!$AF32,0),BE$3&lt;EOMONTH('Rent Roll'!$AF32,'Rent Roll'!$AG32+1)),1,0))</f>
        <v>0</v>
      </c>
      <c r="BF410" s="560">
        <f>IF('Rent Roll'!$AD32=0,0,IF(AND(BF$3&gt;EOMONTH('Rent Roll'!$AF32,0),BF$3&lt;EOMONTH('Rent Roll'!$AF32,'Rent Roll'!$AG32+1)),1,0))</f>
        <v>0</v>
      </c>
      <c r="BG410" s="560">
        <f>IF('Rent Roll'!$AD32=0,0,IF(AND(BG$3&gt;EOMONTH('Rent Roll'!$AF32,0),BG$3&lt;EOMONTH('Rent Roll'!$AF32,'Rent Roll'!$AG32+1)),1,0))</f>
        <v>0</v>
      </c>
      <c r="BH410" s="560">
        <f>IF('Rent Roll'!$AD32=0,0,IF(AND(BH$3&gt;EOMONTH('Rent Roll'!$AF32,0),BH$3&lt;EOMONTH('Rent Roll'!$AF32,'Rent Roll'!$AG32+1)),1,0))</f>
        <v>0</v>
      </c>
      <c r="BI410" s="560">
        <f>IF('Rent Roll'!$AD32=0,0,IF(AND(BI$3&gt;EOMONTH('Rent Roll'!$AF32,0),BI$3&lt;EOMONTH('Rent Roll'!$AF32,'Rent Roll'!$AG32+1)),1,0))</f>
        <v>0</v>
      </c>
      <c r="BJ410" s="560">
        <f>IF('Rent Roll'!$AD32=0,0,IF(AND(BJ$3&gt;EOMONTH('Rent Roll'!$AF32,0),BJ$3&lt;EOMONTH('Rent Roll'!$AF32,'Rent Roll'!$AG32+1)),1,0))</f>
        <v>0</v>
      </c>
      <c r="BK410" s="560">
        <f>IF('Rent Roll'!$AD32=0,0,IF(AND(BK$3&gt;EOMONTH('Rent Roll'!$AF32,0),BK$3&lt;EOMONTH('Rent Roll'!$AF32,'Rent Roll'!$AG32+1)),1,0))</f>
        <v>0</v>
      </c>
      <c r="BL410" s="560">
        <f>IF('Rent Roll'!$AD32=0,0,IF(AND(BL$3&gt;EOMONTH('Rent Roll'!$AF32,0),BL$3&lt;EOMONTH('Rent Roll'!$AF32,'Rent Roll'!$AG32+1)),1,0))</f>
        <v>0</v>
      </c>
      <c r="BM410" s="560">
        <f>IF('Rent Roll'!$AD32=0,0,IF(AND(BM$3&gt;EOMONTH('Rent Roll'!$AF32,0),BM$3&lt;EOMONTH('Rent Roll'!$AF32,'Rent Roll'!$AG32+1)),1,0))</f>
        <v>0</v>
      </c>
      <c r="BN410" s="765">
        <f>IF('Rent Roll'!$AD32=0,0,IF(AND(BN$3&gt;EOMONTH('Rent Roll'!$AF32,0),BN$3&lt;EOMONTH('Rent Roll'!$AF32,'Rent Roll'!$AG32+1)),1,0))</f>
        <v>0</v>
      </c>
      <c r="BO410" s="766">
        <f>IF('Rent Roll'!$AD32=0,0,IF(AND(BO$3&gt;EOMONTH('Rent Roll'!$AF32,0),BO$3&lt;EOMONTH('Rent Roll'!$AF32,'Rent Roll'!$AG32+1)),1,0))</f>
        <v>0</v>
      </c>
      <c r="BP410" s="560">
        <f>IF('Rent Roll'!$AD32=0,0,IF(AND(BP$3&gt;EOMONTH('Rent Roll'!$AF32,0),BP$3&lt;EOMONTH('Rent Roll'!$AF32,'Rent Roll'!$AG32+1)),1,0))</f>
        <v>0</v>
      </c>
      <c r="BQ410" s="560">
        <f>IF('Rent Roll'!$AD32=0,0,IF(AND(BQ$3&gt;EOMONTH('Rent Roll'!$AF32,0),BQ$3&lt;EOMONTH('Rent Roll'!$AF32,'Rent Roll'!$AG32+1)),1,0))</f>
        <v>0</v>
      </c>
      <c r="BR410" s="560">
        <f>IF('Rent Roll'!$AD32=0,0,IF(AND(BR$3&gt;EOMONTH('Rent Roll'!$AF32,0),BR$3&lt;EOMONTH('Rent Roll'!$AF32,'Rent Roll'!$AG32+1)),1,0))</f>
        <v>0</v>
      </c>
      <c r="BS410" s="560">
        <f>IF('Rent Roll'!$AD32=0,0,IF(AND(BS$3&gt;EOMONTH('Rent Roll'!$AF32,0),BS$3&lt;EOMONTH('Rent Roll'!$AF32,'Rent Roll'!$AG32+1)),1,0))</f>
        <v>0</v>
      </c>
      <c r="BT410" s="560">
        <f>IF('Rent Roll'!$AD32=0,0,IF(AND(BT$3&gt;EOMONTH('Rent Roll'!$AF32,0),BT$3&lt;EOMONTH('Rent Roll'!$AF32,'Rent Roll'!$AG32+1)),1,0))</f>
        <v>0</v>
      </c>
      <c r="BU410" s="560">
        <f>IF('Rent Roll'!$AD32=0,0,IF(AND(BU$3&gt;EOMONTH('Rent Roll'!$AF32,0),BU$3&lt;EOMONTH('Rent Roll'!$AF32,'Rent Roll'!$AG32+1)),1,0))</f>
        <v>0</v>
      </c>
      <c r="BV410" s="560">
        <f>IF('Rent Roll'!$AD32=0,0,IF(AND(BV$3&gt;EOMONTH('Rent Roll'!$AF32,0),BV$3&lt;EOMONTH('Rent Roll'!$AF32,'Rent Roll'!$AG32+1)),1,0))</f>
        <v>0</v>
      </c>
      <c r="BW410" s="560">
        <f>IF('Rent Roll'!$AD32=0,0,IF(AND(BW$3&gt;EOMONTH('Rent Roll'!$AF32,0),BW$3&lt;EOMONTH('Rent Roll'!$AF32,'Rent Roll'!$AG32+1)),1,0))</f>
        <v>0</v>
      </c>
      <c r="BX410" s="560">
        <f>IF('Rent Roll'!$AD32=0,0,IF(AND(BX$3&gt;EOMONTH('Rent Roll'!$AF32,0),BX$3&lt;EOMONTH('Rent Roll'!$AF32,'Rent Roll'!$AG32+1)),1,0))</f>
        <v>0</v>
      </c>
      <c r="BY410" s="560">
        <f>IF('Rent Roll'!$AD32=0,0,IF(AND(BY$3&gt;EOMONTH('Rent Roll'!$AF32,0),BY$3&lt;EOMONTH('Rent Roll'!$AF32,'Rent Roll'!$AG32+1)),1,0))</f>
        <v>0</v>
      </c>
      <c r="BZ410" s="765">
        <f>IF('Rent Roll'!$AD32=0,0,IF(AND(BZ$3&gt;EOMONTH('Rent Roll'!$AF32,0),BZ$3&lt;EOMONTH('Rent Roll'!$AF32,'Rent Roll'!$AG32+1)),1,0))</f>
        <v>0</v>
      </c>
      <c r="CA410" s="766">
        <f>IF('Rent Roll'!$AD32=0,0,IF(AND(CA$3&gt;EOMONTH('Rent Roll'!$AF32,0),CA$3&lt;EOMONTH('Rent Roll'!$AF32,'Rent Roll'!$AG32+1)),1,0))</f>
        <v>0</v>
      </c>
      <c r="CB410" s="560">
        <f>IF('Rent Roll'!$AD32=0,0,IF(AND(CB$3&gt;EOMONTH('Rent Roll'!$AF32,0),CB$3&lt;EOMONTH('Rent Roll'!$AF32,'Rent Roll'!$AG32+1)),1,0))</f>
        <v>0</v>
      </c>
      <c r="CC410" s="560">
        <f>IF('Rent Roll'!$AD32=0,0,IF(AND(CC$3&gt;EOMONTH('Rent Roll'!$AF32,0),CC$3&lt;EOMONTH('Rent Roll'!$AF32,'Rent Roll'!$AG32+1)),1,0))</f>
        <v>0</v>
      </c>
      <c r="CD410" s="560">
        <f>IF('Rent Roll'!$AD32=0,0,IF(AND(CD$3&gt;EOMONTH('Rent Roll'!$AF32,0),CD$3&lt;EOMONTH('Rent Roll'!$AF32,'Rent Roll'!$AG32+1)),1,0))</f>
        <v>0</v>
      </c>
      <c r="CE410" s="560">
        <f>IF('Rent Roll'!$AD32=0,0,IF(AND(CE$3&gt;EOMONTH('Rent Roll'!$AF32,0),CE$3&lt;EOMONTH('Rent Roll'!$AF32,'Rent Roll'!$AG32+1)),1,0))</f>
        <v>0</v>
      </c>
      <c r="CF410" s="560">
        <f>IF('Rent Roll'!$AD32=0,0,IF(AND(CF$3&gt;EOMONTH('Rent Roll'!$AF32,0),CF$3&lt;EOMONTH('Rent Roll'!$AF32,'Rent Roll'!$AG32+1)),1,0))</f>
        <v>0</v>
      </c>
      <c r="CG410" s="560">
        <f>IF('Rent Roll'!$AD32=0,0,IF(AND(CG$3&gt;EOMONTH('Rent Roll'!$AF32,0),CG$3&lt;EOMONTH('Rent Roll'!$AF32,'Rent Roll'!$AG32+1)),1,0))</f>
        <v>0</v>
      </c>
      <c r="CH410" s="560">
        <f>IF('Rent Roll'!$AD32=0,0,IF(AND(CH$3&gt;EOMONTH('Rent Roll'!$AF32,0),CH$3&lt;EOMONTH('Rent Roll'!$AF32,'Rent Roll'!$AG32+1)),1,0))</f>
        <v>0</v>
      </c>
      <c r="CI410" s="560">
        <f>IF('Rent Roll'!$AD32=0,0,IF(AND(CI$3&gt;EOMONTH('Rent Roll'!$AF32,0),CI$3&lt;EOMONTH('Rent Roll'!$AF32,'Rent Roll'!$AG32+1)),1,0))</f>
        <v>0</v>
      </c>
      <c r="CJ410" s="560">
        <f>IF('Rent Roll'!$AD32=0,0,IF(AND(CJ$3&gt;EOMONTH('Rent Roll'!$AF32,0),CJ$3&lt;EOMONTH('Rent Roll'!$AF32,'Rent Roll'!$AG32+1)),1,0))</f>
        <v>0</v>
      </c>
      <c r="CK410" s="560">
        <f>IF('Rent Roll'!$AD32=0,0,IF(AND(CK$3&gt;EOMONTH('Rent Roll'!$AF32,0),CK$3&lt;EOMONTH('Rent Roll'!$AF32,'Rent Roll'!$AG32+1)),1,0))</f>
        <v>0</v>
      </c>
      <c r="CL410" s="765">
        <f>IF('Rent Roll'!$AD32=0,0,IF(AND(CL$3&gt;EOMONTH('Rent Roll'!$AF32,0),CL$3&lt;EOMONTH('Rent Roll'!$AF32,'Rent Roll'!$AG32+1)),1,0))</f>
        <v>0</v>
      </c>
      <c r="CM410" s="766">
        <f>IF('Rent Roll'!$AD32=0,0,IF(AND(CM$3&gt;EOMONTH('Rent Roll'!$AF32,0),CM$3&lt;EOMONTH('Rent Roll'!$AF32,'Rent Roll'!$AG32+1)),1,0))</f>
        <v>0</v>
      </c>
      <c r="CN410" s="560">
        <f>IF('Rent Roll'!$AD32=0,0,IF(AND(CN$3&gt;EOMONTH('Rent Roll'!$AF32,0),CN$3&lt;EOMONTH('Rent Roll'!$AF32,'Rent Roll'!$AG32+1)),1,0))</f>
        <v>0</v>
      </c>
      <c r="CO410" s="560">
        <f>IF('Rent Roll'!$AD32=0,0,IF(AND(CO$3&gt;EOMONTH('Rent Roll'!$AF32,0),CO$3&lt;EOMONTH('Rent Roll'!$AF32,'Rent Roll'!$AG32+1)),1,0))</f>
        <v>0</v>
      </c>
      <c r="CP410" s="560">
        <f>IF('Rent Roll'!$AD32=0,0,IF(AND(CP$3&gt;EOMONTH('Rent Roll'!$AF32,0),CP$3&lt;EOMONTH('Rent Roll'!$AF32,'Rent Roll'!$AG32+1)),1,0))</f>
        <v>0</v>
      </c>
      <c r="CQ410" s="560">
        <f>IF('Rent Roll'!$AD32=0,0,IF(AND(CQ$3&gt;EOMONTH('Rent Roll'!$AF32,0),CQ$3&lt;EOMONTH('Rent Roll'!$AF32,'Rent Roll'!$AG32+1)),1,0))</f>
        <v>0</v>
      </c>
      <c r="CR410" s="560">
        <f>IF('Rent Roll'!$AD32=0,0,IF(AND(CR$3&gt;EOMONTH('Rent Roll'!$AF32,0),CR$3&lt;EOMONTH('Rent Roll'!$AF32,'Rent Roll'!$AG32+1)),1,0))</f>
        <v>0</v>
      </c>
      <c r="CS410" s="560">
        <f>IF('Rent Roll'!$AD32=0,0,IF(AND(CS$3&gt;EOMONTH('Rent Roll'!$AF32,0),CS$3&lt;EOMONTH('Rent Roll'!$AF32,'Rent Roll'!$AG32+1)),1,0))</f>
        <v>0</v>
      </c>
      <c r="CT410" s="560">
        <f>IF('Rent Roll'!$AD32=0,0,IF(AND(CT$3&gt;EOMONTH('Rent Roll'!$AF32,0),CT$3&lt;EOMONTH('Rent Roll'!$AF32,'Rent Roll'!$AG32+1)),1,0))</f>
        <v>0</v>
      </c>
      <c r="CU410" s="560">
        <f>IF('Rent Roll'!$AD32=0,0,IF(AND(CU$3&gt;EOMONTH('Rent Roll'!$AF32,0),CU$3&lt;EOMONTH('Rent Roll'!$AF32,'Rent Roll'!$AG32+1)),1,0))</f>
        <v>0</v>
      </c>
      <c r="CV410" s="560">
        <f>IF('Rent Roll'!$AD32=0,0,IF(AND(CV$3&gt;EOMONTH('Rent Roll'!$AF32,0),CV$3&lt;EOMONTH('Rent Roll'!$AF32,'Rent Roll'!$AG32+1)),1,0))</f>
        <v>0</v>
      </c>
      <c r="CW410" s="560">
        <f>IF('Rent Roll'!$AD32=0,0,IF(AND(CW$3&gt;EOMONTH('Rent Roll'!$AF32,0),CW$3&lt;EOMONTH('Rent Roll'!$AF32,'Rent Roll'!$AG32+1)),1,0))</f>
        <v>0</v>
      </c>
      <c r="CX410" s="765">
        <f>IF('Rent Roll'!$AD32=0,0,IF(AND(CX$3&gt;EOMONTH('Rent Roll'!$AF32,0),CX$3&lt;EOMONTH('Rent Roll'!$AF32,'Rent Roll'!$AG32+1)),1,0))</f>
        <v>0</v>
      </c>
      <c r="CY410" s="766">
        <f>IF('Rent Roll'!$AD32=0,0,IF(AND(CY$3&gt;EOMONTH('Rent Roll'!$AF32,0),CY$3&lt;EOMONTH('Rent Roll'!$AF32,'Rent Roll'!$AG32+1)),1,0))</f>
        <v>0</v>
      </c>
      <c r="CZ410" s="560">
        <f>IF('Rent Roll'!$AD32=0,0,IF(AND(CZ$3&gt;EOMONTH('Rent Roll'!$AF32,0),CZ$3&lt;EOMONTH('Rent Roll'!$AF32,'Rent Roll'!$AG32+1)),1,0))</f>
        <v>0</v>
      </c>
      <c r="DA410" s="560">
        <f>IF('Rent Roll'!$AD32=0,0,IF(AND(DA$3&gt;EOMONTH('Rent Roll'!$AF32,0),DA$3&lt;EOMONTH('Rent Roll'!$AF32,'Rent Roll'!$AG32+1)),1,0))</f>
        <v>0</v>
      </c>
      <c r="DB410" s="560">
        <f>IF('Rent Roll'!$AD32=0,0,IF(AND(DB$3&gt;EOMONTH('Rent Roll'!$AF32,0),DB$3&lt;EOMONTH('Rent Roll'!$AF32,'Rent Roll'!$AG32+1)),1,0))</f>
        <v>0</v>
      </c>
      <c r="DC410" s="560">
        <f>IF('Rent Roll'!$AD32=0,0,IF(AND(DC$3&gt;EOMONTH('Rent Roll'!$AF32,0),DC$3&lt;EOMONTH('Rent Roll'!$AF32,'Rent Roll'!$AG32+1)),1,0))</f>
        <v>0</v>
      </c>
      <c r="DD410" s="560">
        <f>IF('Rent Roll'!$AD32=0,0,IF(AND(DD$3&gt;EOMONTH('Rent Roll'!$AF32,0),DD$3&lt;EOMONTH('Rent Roll'!$AF32,'Rent Roll'!$AG32+1)),1,0))</f>
        <v>0</v>
      </c>
      <c r="DE410" s="560">
        <f>IF('Rent Roll'!$AD32=0,0,IF(AND(DE$3&gt;EOMONTH('Rent Roll'!$AF32,0),DE$3&lt;EOMONTH('Rent Roll'!$AF32,'Rent Roll'!$AG32+1)),1,0))</f>
        <v>0</v>
      </c>
      <c r="DF410" s="560">
        <f>IF('Rent Roll'!$AD32=0,0,IF(AND(DF$3&gt;EOMONTH('Rent Roll'!$AF32,0),DF$3&lt;EOMONTH('Rent Roll'!$AF32,'Rent Roll'!$AG32+1)),1,0))</f>
        <v>0</v>
      </c>
      <c r="DG410" s="560">
        <f>IF('Rent Roll'!$AD32=0,0,IF(AND(DG$3&gt;EOMONTH('Rent Roll'!$AF32,0),DG$3&lt;EOMONTH('Rent Roll'!$AF32,'Rent Roll'!$AG32+1)),1,0))</f>
        <v>0</v>
      </c>
      <c r="DH410" s="560">
        <f>IF('Rent Roll'!$AD32=0,0,IF(AND(DH$3&gt;EOMONTH('Rent Roll'!$AF32,0),DH$3&lt;EOMONTH('Rent Roll'!$AF32,'Rent Roll'!$AG32+1)),1,0))</f>
        <v>0</v>
      </c>
      <c r="DI410" s="560">
        <f>IF('Rent Roll'!$AD32=0,0,IF(AND(DI$3&gt;EOMONTH('Rent Roll'!$AF32,0),DI$3&lt;EOMONTH('Rent Roll'!$AF32,'Rent Roll'!$AG32+1)),1,0))</f>
        <v>0</v>
      </c>
      <c r="DJ410" s="765">
        <f>IF('Rent Roll'!$AD32=0,0,IF(AND(DJ$3&gt;EOMONTH('Rent Roll'!$AF32,0),DJ$3&lt;EOMONTH('Rent Roll'!$AF32,'Rent Roll'!$AG32+1)),1,0))</f>
        <v>0</v>
      </c>
      <c r="DK410" s="766">
        <f>IF('Rent Roll'!$AD32=0,0,IF(AND(DK$3&gt;EOMONTH('Rent Roll'!$AF32,0),DK$3&lt;EOMONTH('Rent Roll'!$AF32,'Rent Roll'!$AG32+1)),1,0))</f>
        <v>0</v>
      </c>
      <c r="DL410" s="560">
        <f>IF('Rent Roll'!$AD32=0,0,IF(AND(DL$3&gt;EOMONTH('Rent Roll'!$AF32,0),DL$3&lt;EOMONTH('Rent Roll'!$AF32,'Rent Roll'!$AG32+1)),1,0))</f>
        <v>0</v>
      </c>
      <c r="DM410" s="560">
        <f>IF('Rent Roll'!$AD32=0,0,IF(AND(DM$3&gt;EOMONTH('Rent Roll'!$AF32,0),DM$3&lt;EOMONTH('Rent Roll'!$AF32,'Rent Roll'!$AG32+1)),1,0))</f>
        <v>0</v>
      </c>
      <c r="DN410" s="560">
        <f>IF('Rent Roll'!$AD32=0,0,IF(AND(DN$3&gt;EOMONTH('Rent Roll'!$AF32,0),DN$3&lt;EOMONTH('Rent Roll'!$AF32,'Rent Roll'!$AG32+1)),1,0))</f>
        <v>0</v>
      </c>
      <c r="DO410" s="560">
        <f>IF('Rent Roll'!$AD32=0,0,IF(AND(DO$3&gt;EOMONTH('Rent Roll'!$AF32,0),DO$3&lt;EOMONTH('Rent Roll'!$AF32,'Rent Roll'!$AG32+1)),1,0))</f>
        <v>0</v>
      </c>
      <c r="DP410" s="560">
        <f>IF('Rent Roll'!$AD32=0,0,IF(AND(DP$3&gt;EOMONTH('Rent Roll'!$AF32,0),DP$3&lt;EOMONTH('Rent Roll'!$AF32,'Rent Roll'!$AG32+1)),1,0))</f>
        <v>0</v>
      </c>
      <c r="DQ410" s="560">
        <f>IF('Rent Roll'!$AD32=0,0,IF(AND(DQ$3&gt;EOMONTH('Rent Roll'!$AF32,0),DQ$3&lt;EOMONTH('Rent Roll'!$AF32,'Rent Roll'!$AG32+1)),1,0))</f>
        <v>0</v>
      </c>
      <c r="DR410" s="560">
        <f>IF('Rent Roll'!$AD32=0,0,IF(AND(DR$3&gt;EOMONTH('Rent Roll'!$AF32,0),DR$3&lt;EOMONTH('Rent Roll'!$AF32,'Rent Roll'!$AG32+1)),1,0))</f>
        <v>0</v>
      </c>
      <c r="DS410" s="560">
        <f>IF('Rent Roll'!$AD32=0,0,IF(AND(DS$3&gt;EOMONTH('Rent Roll'!$AF32,0),DS$3&lt;EOMONTH('Rent Roll'!$AF32,'Rent Roll'!$AG32+1)),1,0))</f>
        <v>0</v>
      </c>
      <c r="DT410" s="560">
        <f>IF('Rent Roll'!$AD32=0,0,IF(AND(DT$3&gt;EOMONTH('Rent Roll'!$AF32,0),DT$3&lt;EOMONTH('Rent Roll'!$AF32,'Rent Roll'!$AG32+1)),1,0))</f>
        <v>0</v>
      </c>
      <c r="DU410" s="560">
        <f>IF('Rent Roll'!$AD32=0,0,IF(AND(DU$3&gt;EOMONTH('Rent Roll'!$AF32,0),DU$3&lt;EOMONTH('Rent Roll'!$AF32,'Rent Roll'!$AG32+1)),1,0))</f>
        <v>0</v>
      </c>
      <c r="DV410" s="560">
        <f>IF('Rent Roll'!$AD32=0,0,IF(AND(DV$3&gt;EOMONTH('Rent Roll'!$AF32,0),DV$3&lt;EOMONTH('Rent Roll'!$AF32,'Rent Roll'!$AG32+1)),1,0))</f>
        <v>0</v>
      </c>
    </row>
    <row r="411" spans="1:126" s="568" customFormat="1" ht="12" customHeight="1" outlineLevel="1" x14ac:dyDescent="0.4">
      <c r="A411" s="732"/>
      <c r="B411" s="564">
        <f>'Rent Roll'!$B33</f>
        <v>0</v>
      </c>
      <c r="C411" s="575" t="s">
        <v>82</v>
      </c>
      <c r="D411" s="565"/>
      <c r="E411" s="566"/>
      <c r="F411" s="777">
        <f>IF('Rent Roll'!$AD33=0,0,IF(AND(F$3&gt;EOMONTH('Rent Roll'!$AF33,0),F$3&lt;EOMONTH('Rent Roll'!$AF33,'Rent Roll'!$AG33+1)),1,0))</f>
        <v>0</v>
      </c>
      <c r="G411" s="766">
        <f>IF('Rent Roll'!$AD33=0,0,IF(AND(G$3&gt;EOMONTH('Rent Roll'!$AF33,0),G$3&lt;EOMONTH('Rent Roll'!$AF33,'Rent Roll'!$AG33+1)),1,0))</f>
        <v>0</v>
      </c>
      <c r="H411" s="560">
        <f>IF('Rent Roll'!$AD33=0,0,IF(AND(H$3&gt;EOMONTH('Rent Roll'!$AF33,0),H$3&lt;EOMONTH('Rent Roll'!$AF33,'Rent Roll'!$AG33+1)),1,0))</f>
        <v>0</v>
      </c>
      <c r="I411" s="560">
        <f>IF('Rent Roll'!$AD33=0,0,IF(AND(I$3&gt;EOMONTH('Rent Roll'!$AF33,0),I$3&lt;EOMONTH('Rent Roll'!$AF33,'Rent Roll'!$AG33+1)),1,0))</f>
        <v>0</v>
      </c>
      <c r="J411" s="560">
        <f>IF('Rent Roll'!$AD33=0,0,IF(AND(J$3&gt;EOMONTH('Rent Roll'!$AF33,0),J$3&lt;EOMONTH('Rent Roll'!$AF33,'Rent Roll'!$AG33+1)),1,0))</f>
        <v>0</v>
      </c>
      <c r="K411" s="560">
        <f>IF('Rent Roll'!$AD33=0,0,IF(AND(K$3&gt;EOMONTH('Rent Roll'!$AF33,0),K$3&lt;EOMONTH('Rent Roll'!$AF33,'Rent Roll'!$AG33+1)),1,0))</f>
        <v>0</v>
      </c>
      <c r="L411" s="560">
        <f>IF('Rent Roll'!$AD33=0,0,IF(AND(L$3&gt;EOMONTH('Rent Roll'!$AF33,0),L$3&lt;EOMONTH('Rent Roll'!$AF33,'Rent Roll'!$AG33+1)),1,0))</f>
        <v>0</v>
      </c>
      <c r="M411" s="560">
        <f>IF('Rent Roll'!$AD33=0,0,IF(AND(M$3&gt;EOMONTH('Rent Roll'!$AF33,0),M$3&lt;EOMONTH('Rent Roll'!$AF33,'Rent Roll'!$AG33+1)),1,0))</f>
        <v>0</v>
      </c>
      <c r="N411" s="560">
        <f>IF('Rent Roll'!$AD33=0,0,IF(AND(N$3&gt;EOMONTH('Rent Roll'!$AF33,0),N$3&lt;EOMONTH('Rent Roll'!$AF33,'Rent Roll'!$AG33+1)),1,0))</f>
        <v>0</v>
      </c>
      <c r="O411" s="560">
        <f>IF('Rent Roll'!$AD33=0,0,IF(AND(O$3&gt;EOMONTH('Rent Roll'!$AF33,0),O$3&lt;EOMONTH('Rent Roll'!$AF33,'Rent Roll'!$AG33+1)),1,0))</f>
        <v>0</v>
      </c>
      <c r="P411" s="560">
        <f>IF('Rent Roll'!$AD33=0,0,IF(AND(P$3&gt;EOMONTH('Rent Roll'!$AF33,0),P$3&lt;EOMONTH('Rent Roll'!$AF33,'Rent Roll'!$AG33+1)),1,0))</f>
        <v>0</v>
      </c>
      <c r="Q411" s="560">
        <f>IF('Rent Roll'!$AD33=0,0,IF(AND(Q$3&gt;EOMONTH('Rent Roll'!$AF33,0),Q$3&lt;EOMONTH('Rent Roll'!$AF33,'Rent Roll'!$AG33+1)),1,0))</f>
        <v>0</v>
      </c>
      <c r="R411" s="765">
        <f>IF('Rent Roll'!$AD33=0,0,IF(AND(R$3&gt;EOMONTH('Rent Roll'!$AF33,0),R$3&lt;EOMONTH('Rent Roll'!$AF33,'Rent Roll'!$AG33+1)),1,0))</f>
        <v>0</v>
      </c>
      <c r="S411" s="766">
        <f>IF('Rent Roll'!$AD33=0,0,IF(AND(S$3&gt;EOMONTH('Rent Roll'!$AF33,0),S$3&lt;EOMONTH('Rent Roll'!$AF33,'Rent Roll'!$AG33+1)),1,0))</f>
        <v>0</v>
      </c>
      <c r="T411" s="560">
        <f>IF('Rent Roll'!$AD33=0,0,IF(AND(T$3&gt;EOMONTH('Rent Roll'!$AF33,0),T$3&lt;EOMONTH('Rent Roll'!$AF33,'Rent Roll'!$AG33+1)),1,0))</f>
        <v>0</v>
      </c>
      <c r="U411" s="560">
        <f>IF('Rent Roll'!$AD33=0,0,IF(AND(U$3&gt;EOMONTH('Rent Roll'!$AF33,0),U$3&lt;EOMONTH('Rent Roll'!$AF33,'Rent Roll'!$AG33+1)),1,0))</f>
        <v>0</v>
      </c>
      <c r="V411" s="560">
        <f>IF('Rent Roll'!$AD33=0,0,IF(AND(V$3&gt;EOMONTH('Rent Roll'!$AF33,0),V$3&lt;EOMONTH('Rent Roll'!$AF33,'Rent Roll'!$AG33+1)),1,0))</f>
        <v>0</v>
      </c>
      <c r="W411" s="560">
        <f>IF('Rent Roll'!$AD33=0,0,IF(AND(W$3&gt;EOMONTH('Rent Roll'!$AF33,0),W$3&lt;EOMONTH('Rent Roll'!$AF33,'Rent Roll'!$AG33+1)),1,0))</f>
        <v>0</v>
      </c>
      <c r="X411" s="560">
        <f>IF('Rent Roll'!$AD33=0,0,IF(AND(X$3&gt;EOMONTH('Rent Roll'!$AF33,0),X$3&lt;EOMONTH('Rent Roll'!$AF33,'Rent Roll'!$AG33+1)),1,0))</f>
        <v>0</v>
      </c>
      <c r="Y411" s="560">
        <f>IF('Rent Roll'!$AD33=0,0,IF(AND(Y$3&gt;EOMONTH('Rent Roll'!$AF33,0),Y$3&lt;EOMONTH('Rent Roll'!$AF33,'Rent Roll'!$AG33+1)),1,0))</f>
        <v>0</v>
      </c>
      <c r="Z411" s="560">
        <f>IF('Rent Roll'!$AD33=0,0,IF(AND(Z$3&gt;EOMONTH('Rent Roll'!$AF33,0),Z$3&lt;EOMONTH('Rent Roll'!$AF33,'Rent Roll'!$AG33+1)),1,0))</f>
        <v>0</v>
      </c>
      <c r="AA411" s="560">
        <f>IF('Rent Roll'!$AD33=0,0,IF(AND(AA$3&gt;EOMONTH('Rent Roll'!$AF33,0),AA$3&lt;EOMONTH('Rent Roll'!$AF33,'Rent Roll'!$AG33+1)),1,0))</f>
        <v>0</v>
      </c>
      <c r="AB411" s="560">
        <f>IF('Rent Roll'!$AD33=0,0,IF(AND(AB$3&gt;EOMONTH('Rent Roll'!$AF33,0),AB$3&lt;EOMONTH('Rent Roll'!$AF33,'Rent Roll'!$AG33+1)),1,0))</f>
        <v>0</v>
      </c>
      <c r="AC411" s="560">
        <f>IF('Rent Roll'!$AD33=0,0,IF(AND(AC$3&gt;EOMONTH('Rent Roll'!$AF33,0),AC$3&lt;EOMONTH('Rent Roll'!$AF33,'Rent Roll'!$AG33+1)),1,0))</f>
        <v>0</v>
      </c>
      <c r="AD411" s="765">
        <f>IF('Rent Roll'!$AD33=0,0,IF(AND(AD$3&gt;EOMONTH('Rent Roll'!$AF33,0),AD$3&lt;EOMONTH('Rent Roll'!$AF33,'Rent Roll'!$AG33+1)),1,0))</f>
        <v>0</v>
      </c>
      <c r="AE411" s="766">
        <f>IF('Rent Roll'!$AD33=0,0,IF(AND(AE$3&gt;EOMONTH('Rent Roll'!$AF33,0),AE$3&lt;EOMONTH('Rent Roll'!$AF33,'Rent Roll'!$AG33+1)),1,0))</f>
        <v>0</v>
      </c>
      <c r="AF411" s="560">
        <f>IF('Rent Roll'!$AD33=0,0,IF(AND(AF$3&gt;EOMONTH('Rent Roll'!$AF33,0),AF$3&lt;EOMONTH('Rent Roll'!$AF33,'Rent Roll'!$AG33+1)),1,0))</f>
        <v>0</v>
      </c>
      <c r="AG411" s="560">
        <f>IF('Rent Roll'!$AD33=0,0,IF(AND(AG$3&gt;EOMONTH('Rent Roll'!$AF33,0),AG$3&lt;EOMONTH('Rent Roll'!$AF33,'Rent Roll'!$AG33+1)),1,0))</f>
        <v>0</v>
      </c>
      <c r="AH411" s="560">
        <f>IF('Rent Roll'!$AD33=0,0,IF(AND(AH$3&gt;EOMONTH('Rent Roll'!$AF33,0),AH$3&lt;EOMONTH('Rent Roll'!$AF33,'Rent Roll'!$AG33+1)),1,0))</f>
        <v>0</v>
      </c>
      <c r="AI411" s="560">
        <f>IF('Rent Roll'!$AD33=0,0,IF(AND(AI$3&gt;EOMONTH('Rent Roll'!$AF33,0),AI$3&lt;EOMONTH('Rent Roll'!$AF33,'Rent Roll'!$AG33+1)),1,0))</f>
        <v>0</v>
      </c>
      <c r="AJ411" s="560">
        <f>IF('Rent Roll'!$AD33=0,0,IF(AND(AJ$3&gt;EOMONTH('Rent Roll'!$AF33,0),AJ$3&lt;EOMONTH('Rent Roll'!$AF33,'Rent Roll'!$AG33+1)),1,0))</f>
        <v>0</v>
      </c>
      <c r="AK411" s="560">
        <f>IF('Rent Roll'!$AD33=0,0,IF(AND(AK$3&gt;EOMONTH('Rent Roll'!$AF33,0),AK$3&lt;EOMONTH('Rent Roll'!$AF33,'Rent Roll'!$AG33+1)),1,0))</f>
        <v>0</v>
      </c>
      <c r="AL411" s="560">
        <f>IF('Rent Roll'!$AD33=0,0,IF(AND(AL$3&gt;EOMONTH('Rent Roll'!$AF33,0),AL$3&lt;EOMONTH('Rent Roll'!$AF33,'Rent Roll'!$AG33+1)),1,0))</f>
        <v>0</v>
      </c>
      <c r="AM411" s="560">
        <f>IF('Rent Roll'!$AD33=0,0,IF(AND(AM$3&gt;EOMONTH('Rent Roll'!$AF33,0),AM$3&lt;EOMONTH('Rent Roll'!$AF33,'Rent Roll'!$AG33+1)),1,0))</f>
        <v>0</v>
      </c>
      <c r="AN411" s="560">
        <f>IF('Rent Roll'!$AD33=0,0,IF(AND(AN$3&gt;EOMONTH('Rent Roll'!$AF33,0),AN$3&lt;EOMONTH('Rent Roll'!$AF33,'Rent Roll'!$AG33+1)),1,0))</f>
        <v>0</v>
      </c>
      <c r="AO411" s="560">
        <f>IF('Rent Roll'!$AD33=0,0,IF(AND(AO$3&gt;EOMONTH('Rent Roll'!$AF33,0),AO$3&lt;EOMONTH('Rent Roll'!$AF33,'Rent Roll'!$AG33+1)),1,0))</f>
        <v>0</v>
      </c>
      <c r="AP411" s="765">
        <f>IF('Rent Roll'!$AD33=0,0,IF(AND(AP$3&gt;EOMONTH('Rent Roll'!$AF33,0),AP$3&lt;EOMONTH('Rent Roll'!$AF33,'Rent Roll'!$AG33+1)),1,0))</f>
        <v>0</v>
      </c>
      <c r="AQ411" s="766">
        <f>IF('Rent Roll'!$AD33=0,0,IF(AND(AQ$3&gt;EOMONTH('Rent Roll'!$AF33,0),AQ$3&lt;EOMONTH('Rent Roll'!$AF33,'Rent Roll'!$AG33+1)),1,0))</f>
        <v>0</v>
      </c>
      <c r="AR411" s="560">
        <f>IF('Rent Roll'!$AD33=0,0,IF(AND(AR$3&gt;EOMONTH('Rent Roll'!$AF33,0),AR$3&lt;EOMONTH('Rent Roll'!$AF33,'Rent Roll'!$AG33+1)),1,0))</f>
        <v>0</v>
      </c>
      <c r="AS411" s="560">
        <f>IF('Rent Roll'!$AD33=0,0,IF(AND(AS$3&gt;EOMONTH('Rent Roll'!$AF33,0),AS$3&lt;EOMONTH('Rent Roll'!$AF33,'Rent Roll'!$AG33+1)),1,0))</f>
        <v>0</v>
      </c>
      <c r="AT411" s="560">
        <f>IF('Rent Roll'!$AD33=0,0,IF(AND(AT$3&gt;EOMONTH('Rent Roll'!$AF33,0),AT$3&lt;EOMONTH('Rent Roll'!$AF33,'Rent Roll'!$AG33+1)),1,0))</f>
        <v>0</v>
      </c>
      <c r="AU411" s="560">
        <f>IF('Rent Roll'!$AD33=0,0,IF(AND(AU$3&gt;EOMONTH('Rent Roll'!$AF33,0),AU$3&lt;EOMONTH('Rent Roll'!$AF33,'Rent Roll'!$AG33+1)),1,0))</f>
        <v>0</v>
      </c>
      <c r="AV411" s="560">
        <f>IF('Rent Roll'!$AD33=0,0,IF(AND(AV$3&gt;EOMONTH('Rent Roll'!$AF33,0),AV$3&lt;EOMONTH('Rent Roll'!$AF33,'Rent Roll'!$AG33+1)),1,0))</f>
        <v>0</v>
      </c>
      <c r="AW411" s="560">
        <f>IF('Rent Roll'!$AD33=0,0,IF(AND(AW$3&gt;EOMONTH('Rent Roll'!$AF33,0),AW$3&lt;EOMONTH('Rent Roll'!$AF33,'Rent Roll'!$AG33+1)),1,0))</f>
        <v>0</v>
      </c>
      <c r="AX411" s="560">
        <f>IF('Rent Roll'!$AD33=0,0,IF(AND(AX$3&gt;EOMONTH('Rent Roll'!$AF33,0),AX$3&lt;EOMONTH('Rent Roll'!$AF33,'Rent Roll'!$AG33+1)),1,0))</f>
        <v>0</v>
      </c>
      <c r="AY411" s="560">
        <f>IF('Rent Roll'!$AD33=0,0,IF(AND(AY$3&gt;EOMONTH('Rent Roll'!$AF33,0),AY$3&lt;EOMONTH('Rent Roll'!$AF33,'Rent Roll'!$AG33+1)),1,0))</f>
        <v>0</v>
      </c>
      <c r="AZ411" s="560">
        <f>IF('Rent Roll'!$AD33=0,0,IF(AND(AZ$3&gt;EOMONTH('Rent Roll'!$AF33,0),AZ$3&lt;EOMONTH('Rent Roll'!$AF33,'Rent Roll'!$AG33+1)),1,0))</f>
        <v>0</v>
      </c>
      <c r="BA411" s="560">
        <f>IF('Rent Roll'!$AD33=0,0,IF(AND(BA$3&gt;EOMONTH('Rent Roll'!$AF33,0),BA$3&lt;EOMONTH('Rent Roll'!$AF33,'Rent Roll'!$AG33+1)),1,0))</f>
        <v>0</v>
      </c>
      <c r="BB411" s="765">
        <f>IF('Rent Roll'!$AD33=0,0,IF(AND(BB$3&gt;EOMONTH('Rent Roll'!$AF33,0),BB$3&lt;EOMONTH('Rent Roll'!$AF33,'Rent Roll'!$AG33+1)),1,0))</f>
        <v>0</v>
      </c>
      <c r="BC411" s="766">
        <f>IF('Rent Roll'!$AD33=0,0,IF(AND(BC$3&gt;EOMONTH('Rent Roll'!$AF33,0),BC$3&lt;EOMONTH('Rent Roll'!$AF33,'Rent Roll'!$AG33+1)),1,0))</f>
        <v>0</v>
      </c>
      <c r="BD411" s="560">
        <f>IF('Rent Roll'!$AD33=0,0,IF(AND(BD$3&gt;EOMONTH('Rent Roll'!$AF33,0),BD$3&lt;EOMONTH('Rent Roll'!$AF33,'Rent Roll'!$AG33+1)),1,0))</f>
        <v>0</v>
      </c>
      <c r="BE411" s="560">
        <f>IF('Rent Roll'!$AD33=0,0,IF(AND(BE$3&gt;EOMONTH('Rent Roll'!$AF33,0),BE$3&lt;EOMONTH('Rent Roll'!$AF33,'Rent Roll'!$AG33+1)),1,0))</f>
        <v>0</v>
      </c>
      <c r="BF411" s="560">
        <f>IF('Rent Roll'!$AD33=0,0,IF(AND(BF$3&gt;EOMONTH('Rent Roll'!$AF33,0),BF$3&lt;EOMONTH('Rent Roll'!$AF33,'Rent Roll'!$AG33+1)),1,0))</f>
        <v>0</v>
      </c>
      <c r="BG411" s="560">
        <f>IF('Rent Roll'!$AD33=0,0,IF(AND(BG$3&gt;EOMONTH('Rent Roll'!$AF33,0),BG$3&lt;EOMONTH('Rent Roll'!$AF33,'Rent Roll'!$AG33+1)),1,0))</f>
        <v>0</v>
      </c>
      <c r="BH411" s="560">
        <f>IF('Rent Roll'!$AD33=0,0,IF(AND(BH$3&gt;EOMONTH('Rent Roll'!$AF33,0),BH$3&lt;EOMONTH('Rent Roll'!$AF33,'Rent Roll'!$AG33+1)),1,0))</f>
        <v>0</v>
      </c>
      <c r="BI411" s="560">
        <f>IF('Rent Roll'!$AD33=0,0,IF(AND(BI$3&gt;EOMONTH('Rent Roll'!$AF33,0),BI$3&lt;EOMONTH('Rent Roll'!$AF33,'Rent Roll'!$AG33+1)),1,0))</f>
        <v>0</v>
      </c>
      <c r="BJ411" s="560">
        <f>IF('Rent Roll'!$AD33=0,0,IF(AND(BJ$3&gt;EOMONTH('Rent Roll'!$AF33,0),BJ$3&lt;EOMONTH('Rent Roll'!$AF33,'Rent Roll'!$AG33+1)),1,0))</f>
        <v>0</v>
      </c>
      <c r="BK411" s="560">
        <f>IF('Rent Roll'!$AD33=0,0,IF(AND(BK$3&gt;EOMONTH('Rent Roll'!$AF33,0),BK$3&lt;EOMONTH('Rent Roll'!$AF33,'Rent Roll'!$AG33+1)),1,0))</f>
        <v>0</v>
      </c>
      <c r="BL411" s="560">
        <f>IF('Rent Roll'!$AD33=0,0,IF(AND(BL$3&gt;EOMONTH('Rent Roll'!$AF33,0),BL$3&lt;EOMONTH('Rent Roll'!$AF33,'Rent Roll'!$AG33+1)),1,0))</f>
        <v>0</v>
      </c>
      <c r="BM411" s="560">
        <f>IF('Rent Roll'!$AD33=0,0,IF(AND(BM$3&gt;EOMONTH('Rent Roll'!$AF33,0),BM$3&lt;EOMONTH('Rent Roll'!$AF33,'Rent Roll'!$AG33+1)),1,0))</f>
        <v>0</v>
      </c>
      <c r="BN411" s="765">
        <f>IF('Rent Roll'!$AD33=0,0,IF(AND(BN$3&gt;EOMONTH('Rent Roll'!$AF33,0),BN$3&lt;EOMONTH('Rent Roll'!$AF33,'Rent Roll'!$AG33+1)),1,0))</f>
        <v>0</v>
      </c>
      <c r="BO411" s="766">
        <f>IF('Rent Roll'!$AD33=0,0,IF(AND(BO$3&gt;EOMONTH('Rent Roll'!$AF33,0),BO$3&lt;EOMONTH('Rent Roll'!$AF33,'Rent Roll'!$AG33+1)),1,0))</f>
        <v>0</v>
      </c>
      <c r="BP411" s="560">
        <f>IF('Rent Roll'!$AD33=0,0,IF(AND(BP$3&gt;EOMONTH('Rent Roll'!$AF33,0),BP$3&lt;EOMONTH('Rent Roll'!$AF33,'Rent Roll'!$AG33+1)),1,0))</f>
        <v>0</v>
      </c>
      <c r="BQ411" s="560">
        <f>IF('Rent Roll'!$AD33=0,0,IF(AND(BQ$3&gt;EOMONTH('Rent Roll'!$AF33,0),BQ$3&lt;EOMONTH('Rent Roll'!$AF33,'Rent Roll'!$AG33+1)),1,0))</f>
        <v>0</v>
      </c>
      <c r="BR411" s="560">
        <f>IF('Rent Roll'!$AD33=0,0,IF(AND(BR$3&gt;EOMONTH('Rent Roll'!$AF33,0),BR$3&lt;EOMONTH('Rent Roll'!$AF33,'Rent Roll'!$AG33+1)),1,0))</f>
        <v>0</v>
      </c>
      <c r="BS411" s="560">
        <f>IF('Rent Roll'!$AD33=0,0,IF(AND(BS$3&gt;EOMONTH('Rent Roll'!$AF33,0),BS$3&lt;EOMONTH('Rent Roll'!$AF33,'Rent Roll'!$AG33+1)),1,0))</f>
        <v>0</v>
      </c>
      <c r="BT411" s="560">
        <f>IF('Rent Roll'!$AD33=0,0,IF(AND(BT$3&gt;EOMONTH('Rent Roll'!$AF33,0),BT$3&lt;EOMONTH('Rent Roll'!$AF33,'Rent Roll'!$AG33+1)),1,0))</f>
        <v>0</v>
      </c>
      <c r="BU411" s="560">
        <f>IF('Rent Roll'!$AD33=0,0,IF(AND(BU$3&gt;EOMONTH('Rent Roll'!$AF33,0),BU$3&lt;EOMONTH('Rent Roll'!$AF33,'Rent Roll'!$AG33+1)),1,0))</f>
        <v>0</v>
      </c>
      <c r="BV411" s="560">
        <f>IF('Rent Roll'!$AD33=0,0,IF(AND(BV$3&gt;EOMONTH('Rent Roll'!$AF33,0),BV$3&lt;EOMONTH('Rent Roll'!$AF33,'Rent Roll'!$AG33+1)),1,0))</f>
        <v>0</v>
      </c>
      <c r="BW411" s="560">
        <f>IF('Rent Roll'!$AD33=0,0,IF(AND(BW$3&gt;EOMONTH('Rent Roll'!$AF33,0),BW$3&lt;EOMONTH('Rent Roll'!$AF33,'Rent Roll'!$AG33+1)),1,0))</f>
        <v>0</v>
      </c>
      <c r="BX411" s="560">
        <f>IF('Rent Roll'!$AD33=0,0,IF(AND(BX$3&gt;EOMONTH('Rent Roll'!$AF33,0),BX$3&lt;EOMONTH('Rent Roll'!$AF33,'Rent Roll'!$AG33+1)),1,0))</f>
        <v>0</v>
      </c>
      <c r="BY411" s="560">
        <f>IF('Rent Roll'!$AD33=0,0,IF(AND(BY$3&gt;EOMONTH('Rent Roll'!$AF33,0),BY$3&lt;EOMONTH('Rent Roll'!$AF33,'Rent Roll'!$AG33+1)),1,0))</f>
        <v>0</v>
      </c>
      <c r="BZ411" s="765">
        <f>IF('Rent Roll'!$AD33=0,0,IF(AND(BZ$3&gt;EOMONTH('Rent Roll'!$AF33,0),BZ$3&lt;EOMONTH('Rent Roll'!$AF33,'Rent Roll'!$AG33+1)),1,0))</f>
        <v>0</v>
      </c>
      <c r="CA411" s="766">
        <f>IF('Rent Roll'!$AD33=0,0,IF(AND(CA$3&gt;EOMONTH('Rent Roll'!$AF33,0),CA$3&lt;EOMONTH('Rent Roll'!$AF33,'Rent Roll'!$AG33+1)),1,0))</f>
        <v>0</v>
      </c>
      <c r="CB411" s="560">
        <f>IF('Rent Roll'!$AD33=0,0,IF(AND(CB$3&gt;EOMONTH('Rent Roll'!$AF33,0),CB$3&lt;EOMONTH('Rent Roll'!$AF33,'Rent Roll'!$AG33+1)),1,0))</f>
        <v>0</v>
      </c>
      <c r="CC411" s="560">
        <f>IF('Rent Roll'!$AD33=0,0,IF(AND(CC$3&gt;EOMONTH('Rent Roll'!$AF33,0),CC$3&lt;EOMONTH('Rent Roll'!$AF33,'Rent Roll'!$AG33+1)),1,0))</f>
        <v>0</v>
      </c>
      <c r="CD411" s="560">
        <f>IF('Rent Roll'!$AD33=0,0,IF(AND(CD$3&gt;EOMONTH('Rent Roll'!$AF33,0),CD$3&lt;EOMONTH('Rent Roll'!$AF33,'Rent Roll'!$AG33+1)),1,0))</f>
        <v>0</v>
      </c>
      <c r="CE411" s="560">
        <f>IF('Rent Roll'!$AD33=0,0,IF(AND(CE$3&gt;EOMONTH('Rent Roll'!$AF33,0),CE$3&lt;EOMONTH('Rent Roll'!$AF33,'Rent Roll'!$AG33+1)),1,0))</f>
        <v>0</v>
      </c>
      <c r="CF411" s="560">
        <f>IF('Rent Roll'!$AD33=0,0,IF(AND(CF$3&gt;EOMONTH('Rent Roll'!$AF33,0),CF$3&lt;EOMONTH('Rent Roll'!$AF33,'Rent Roll'!$AG33+1)),1,0))</f>
        <v>0</v>
      </c>
      <c r="CG411" s="560">
        <f>IF('Rent Roll'!$AD33=0,0,IF(AND(CG$3&gt;EOMONTH('Rent Roll'!$AF33,0),CG$3&lt;EOMONTH('Rent Roll'!$AF33,'Rent Roll'!$AG33+1)),1,0))</f>
        <v>0</v>
      </c>
      <c r="CH411" s="560">
        <f>IF('Rent Roll'!$AD33=0,0,IF(AND(CH$3&gt;EOMONTH('Rent Roll'!$AF33,0),CH$3&lt;EOMONTH('Rent Roll'!$AF33,'Rent Roll'!$AG33+1)),1,0))</f>
        <v>0</v>
      </c>
      <c r="CI411" s="560">
        <f>IF('Rent Roll'!$AD33=0,0,IF(AND(CI$3&gt;EOMONTH('Rent Roll'!$AF33,0),CI$3&lt;EOMONTH('Rent Roll'!$AF33,'Rent Roll'!$AG33+1)),1,0))</f>
        <v>0</v>
      </c>
      <c r="CJ411" s="560">
        <f>IF('Rent Roll'!$AD33=0,0,IF(AND(CJ$3&gt;EOMONTH('Rent Roll'!$AF33,0),CJ$3&lt;EOMONTH('Rent Roll'!$AF33,'Rent Roll'!$AG33+1)),1,0))</f>
        <v>0</v>
      </c>
      <c r="CK411" s="560">
        <f>IF('Rent Roll'!$AD33=0,0,IF(AND(CK$3&gt;EOMONTH('Rent Roll'!$AF33,0),CK$3&lt;EOMONTH('Rent Roll'!$AF33,'Rent Roll'!$AG33+1)),1,0))</f>
        <v>0</v>
      </c>
      <c r="CL411" s="765">
        <f>IF('Rent Roll'!$AD33=0,0,IF(AND(CL$3&gt;EOMONTH('Rent Roll'!$AF33,0),CL$3&lt;EOMONTH('Rent Roll'!$AF33,'Rent Roll'!$AG33+1)),1,0))</f>
        <v>0</v>
      </c>
      <c r="CM411" s="766">
        <f>IF('Rent Roll'!$AD33=0,0,IF(AND(CM$3&gt;EOMONTH('Rent Roll'!$AF33,0),CM$3&lt;EOMONTH('Rent Roll'!$AF33,'Rent Roll'!$AG33+1)),1,0))</f>
        <v>0</v>
      </c>
      <c r="CN411" s="560">
        <f>IF('Rent Roll'!$AD33=0,0,IF(AND(CN$3&gt;EOMONTH('Rent Roll'!$AF33,0),CN$3&lt;EOMONTH('Rent Roll'!$AF33,'Rent Roll'!$AG33+1)),1,0))</f>
        <v>0</v>
      </c>
      <c r="CO411" s="560">
        <f>IF('Rent Roll'!$AD33=0,0,IF(AND(CO$3&gt;EOMONTH('Rent Roll'!$AF33,0),CO$3&lt;EOMONTH('Rent Roll'!$AF33,'Rent Roll'!$AG33+1)),1,0))</f>
        <v>0</v>
      </c>
      <c r="CP411" s="560">
        <f>IF('Rent Roll'!$AD33=0,0,IF(AND(CP$3&gt;EOMONTH('Rent Roll'!$AF33,0),CP$3&lt;EOMONTH('Rent Roll'!$AF33,'Rent Roll'!$AG33+1)),1,0))</f>
        <v>0</v>
      </c>
      <c r="CQ411" s="560">
        <f>IF('Rent Roll'!$AD33=0,0,IF(AND(CQ$3&gt;EOMONTH('Rent Roll'!$AF33,0),CQ$3&lt;EOMONTH('Rent Roll'!$AF33,'Rent Roll'!$AG33+1)),1,0))</f>
        <v>0</v>
      </c>
      <c r="CR411" s="560">
        <f>IF('Rent Roll'!$AD33=0,0,IF(AND(CR$3&gt;EOMONTH('Rent Roll'!$AF33,0),CR$3&lt;EOMONTH('Rent Roll'!$AF33,'Rent Roll'!$AG33+1)),1,0))</f>
        <v>0</v>
      </c>
      <c r="CS411" s="560">
        <f>IF('Rent Roll'!$AD33=0,0,IF(AND(CS$3&gt;EOMONTH('Rent Roll'!$AF33,0),CS$3&lt;EOMONTH('Rent Roll'!$AF33,'Rent Roll'!$AG33+1)),1,0))</f>
        <v>0</v>
      </c>
      <c r="CT411" s="560">
        <f>IF('Rent Roll'!$AD33=0,0,IF(AND(CT$3&gt;EOMONTH('Rent Roll'!$AF33,0),CT$3&lt;EOMONTH('Rent Roll'!$AF33,'Rent Roll'!$AG33+1)),1,0))</f>
        <v>0</v>
      </c>
      <c r="CU411" s="560">
        <f>IF('Rent Roll'!$AD33=0,0,IF(AND(CU$3&gt;EOMONTH('Rent Roll'!$AF33,0),CU$3&lt;EOMONTH('Rent Roll'!$AF33,'Rent Roll'!$AG33+1)),1,0))</f>
        <v>0</v>
      </c>
      <c r="CV411" s="560">
        <f>IF('Rent Roll'!$AD33=0,0,IF(AND(CV$3&gt;EOMONTH('Rent Roll'!$AF33,0),CV$3&lt;EOMONTH('Rent Roll'!$AF33,'Rent Roll'!$AG33+1)),1,0))</f>
        <v>0</v>
      </c>
      <c r="CW411" s="560">
        <f>IF('Rent Roll'!$AD33=0,0,IF(AND(CW$3&gt;EOMONTH('Rent Roll'!$AF33,0),CW$3&lt;EOMONTH('Rent Roll'!$AF33,'Rent Roll'!$AG33+1)),1,0))</f>
        <v>0</v>
      </c>
      <c r="CX411" s="765">
        <f>IF('Rent Roll'!$AD33=0,0,IF(AND(CX$3&gt;EOMONTH('Rent Roll'!$AF33,0),CX$3&lt;EOMONTH('Rent Roll'!$AF33,'Rent Roll'!$AG33+1)),1,0))</f>
        <v>0</v>
      </c>
      <c r="CY411" s="766">
        <f>IF('Rent Roll'!$AD33=0,0,IF(AND(CY$3&gt;EOMONTH('Rent Roll'!$AF33,0),CY$3&lt;EOMONTH('Rent Roll'!$AF33,'Rent Roll'!$AG33+1)),1,0))</f>
        <v>0</v>
      </c>
      <c r="CZ411" s="560">
        <f>IF('Rent Roll'!$AD33=0,0,IF(AND(CZ$3&gt;EOMONTH('Rent Roll'!$AF33,0),CZ$3&lt;EOMONTH('Rent Roll'!$AF33,'Rent Roll'!$AG33+1)),1,0))</f>
        <v>0</v>
      </c>
      <c r="DA411" s="560">
        <f>IF('Rent Roll'!$AD33=0,0,IF(AND(DA$3&gt;EOMONTH('Rent Roll'!$AF33,0),DA$3&lt;EOMONTH('Rent Roll'!$AF33,'Rent Roll'!$AG33+1)),1,0))</f>
        <v>0</v>
      </c>
      <c r="DB411" s="560">
        <f>IF('Rent Roll'!$AD33=0,0,IF(AND(DB$3&gt;EOMONTH('Rent Roll'!$AF33,0),DB$3&lt;EOMONTH('Rent Roll'!$AF33,'Rent Roll'!$AG33+1)),1,0))</f>
        <v>0</v>
      </c>
      <c r="DC411" s="560">
        <f>IF('Rent Roll'!$AD33=0,0,IF(AND(DC$3&gt;EOMONTH('Rent Roll'!$AF33,0),DC$3&lt;EOMONTH('Rent Roll'!$AF33,'Rent Roll'!$AG33+1)),1,0))</f>
        <v>0</v>
      </c>
      <c r="DD411" s="560">
        <f>IF('Rent Roll'!$AD33=0,0,IF(AND(DD$3&gt;EOMONTH('Rent Roll'!$AF33,0),DD$3&lt;EOMONTH('Rent Roll'!$AF33,'Rent Roll'!$AG33+1)),1,0))</f>
        <v>0</v>
      </c>
      <c r="DE411" s="560">
        <f>IF('Rent Roll'!$AD33=0,0,IF(AND(DE$3&gt;EOMONTH('Rent Roll'!$AF33,0),DE$3&lt;EOMONTH('Rent Roll'!$AF33,'Rent Roll'!$AG33+1)),1,0))</f>
        <v>0</v>
      </c>
      <c r="DF411" s="560">
        <f>IF('Rent Roll'!$AD33=0,0,IF(AND(DF$3&gt;EOMONTH('Rent Roll'!$AF33,0),DF$3&lt;EOMONTH('Rent Roll'!$AF33,'Rent Roll'!$AG33+1)),1,0))</f>
        <v>0</v>
      </c>
      <c r="DG411" s="560">
        <f>IF('Rent Roll'!$AD33=0,0,IF(AND(DG$3&gt;EOMONTH('Rent Roll'!$AF33,0),DG$3&lt;EOMONTH('Rent Roll'!$AF33,'Rent Roll'!$AG33+1)),1,0))</f>
        <v>0</v>
      </c>
      <c r="DH411" s="560">
        <f>IF('Rent Roll'!$AD33=0,0,IF(AND(DH$3&gt;EOMONTH('Rent Roll'!$AF33,0),DH$3&lt;EOMONTH('Rent Roll'!$AF33,'Rent Roll'!$AG33+1)),1,0))</f>
        <v>0</v>
      </c>
      <c r="DI411" s="560">
        <f>IF('Rent Roll'!$AD33=0,0,IF(AND(DI$3&gt;EOMONTH('Rent Roll'!$AF33,0),DI$3&lt;EOMONTH('Rent Roll'!$AF33,'Rent Roll'!$AG33+1)),1,0))</f>
        <v>0</v>
      </c>
      <c r="DJ411" s="765">
        <f>IF('Rent Roll'!$AD33=0,0,IF(AND(DJ$3&gt;EOMONTH('Rent Roll'!$AF33,0),DJ$3&lt;EOMONTH('Rent Roll'!$AF33,'Rent Roll'!$AG33+1)),1,0))</f>
        <v>0</v>
      </c>
      <c r="DK411" s="766">
        <f>IF('Rent Roll'!$AD33=0,0,IF(AND(DK$3&gt;EOMONTH('Rent Roll'!$AF33,0),DK$3&lt;EOMONTH('Rent Roll'!$AF33,'Rent Roll'!$AG33+1)),1,0))</f>
        <v>0</v>
      </c>
      <c r="DL411" s="560">
        <f>IF('Rent Roll'!$AD33=0,0,IF(AND(DL$3&gt;EOMONTH('Rent Roll'!$AF33,0),DL$3&lt;EOMONTH('Rent Roll'!$AF33,'Rent Roll'!$AG33+1)),1,0))</f>
        <v>0</v>
      </c>
      <c r="DM411" s="560">
        <f>IF('Rent Roll'!$AD33=0,0,IF(AND(DM$3&gt;EOMONTH('Rent Roll'!$AF33,0),DM$3&lt;EOMONTH('Rent Roll'!$AF33,'Rent Roll'!$AG33+1)),1,0))</f>
        <v>0</v>
      </c>
      <c r="DN411" s="560">
        <f>IF('Rent Roll'!$AD33=0,0,IF(AND(DN$3&gt;EOMONTH('Rent Roll'!$AF33,0),DN$3&lt;EOMONTH('Rent Roll'!$AF33,'Rent Roll'!$AG33+1)),1,0))</f>
        <v>0</v>
      </c>
      <c r="DO411" s="560">
        <f>IF('Rent Roll'!$AD33=0,0,IF(AND(DO$3&gt;EOMONTH('Rent Roll'!$AF33,0),DO$3&lt;EOMONTH('Rent Roll'!$AF33,'Rent Roll'!$AG33+1)),1,0))</f>
        <v>0</v>
      </c>
      <c r="DP411" s="560">
        <f>IF('Rent Roll'!$AD33=0,0,IF(AND(DP$3&gt;EOMONTH('Rent Roll'!$AF33,0),DP$3&lt;EOMONTH('Rent Roll'!$AF33,'Rent Roll'!$AG33+1)),1,0))</f>
        <v>0</v>
      </c>
      <c r="DQ411" s="560">
        <f>IF('Rent Roll'!$AD33=0,0,IF(AND(DQ$3&gt;EOMONTH('Rent Roll'!$AF33,0),DQ$3&lt;EOMONTH('Rent Roll'!$AF33,'Rent Roll'!$AG33+1)),1,0))</f>
        <v>0</v>
      </c>
      <c r="DR411" s="560">
        <f>IF('Rent Roll'!$AD33=0,0,IF(AND(DR$3&gt;EOMONTH('Rent Roll'!$AF33,0),DR$3&lt;EOMONTH('Rent Roll'!$AF33,'Rent Roll'!$AG33+1)),1,0))</f>
        <v>0</v>
      </c>
      <c r="DS411" s="560">
        <f>IF('Rent Roll'!$AD33=0,0,IF(AND(DS$3&gt;EOMONTH('Rent Roll'!$AF33,0),DS$3&lt;EOMONTH('Rent Roll'!$AF33,'Rent Roll'!$AG33+1)),1,0))</f>
        <v>0</v>
      </c>
      <c r="DT411" s="560">
        <f>IF('Rent Roll'!$AD33=0,0,IF(AND(DT$3&gt;EOMONTH('Rent Roll'!$AF33,0),DT$3&lt;EOMONTH('Rent Roll'!$AF33,'Rent Roll'!$AG33+1)),1,0))</f>
        <v>0</v>
      </c>
      <c r="DU411" s="560">
        <f>IF('Rent Roll'!$AD33=0,0,IF(AND(DU$3&gt;EOMONTH('Rent Roll'!$AF33,0),DU$3&lt;EOMONTH('Rent Roll'!$AF33,'Rent Roll'!$AG33+1)),1,0))</f>
        <v>0</v>
      </c>
      <c r="DV411" s="560">
        <f>IF('Rent Roll'!$AD33=0,0,IF(AND(DV$3&gt;EOMONTH('Rent Roll'!$AF33,0),DV$3&lt;EOMONTH('Rent Roll'!$AF33,'Rent Roll'!$AG33+1)),1,0))</f>
        <v>0</v>
      </c>
    </row>
    <row r="412" spans="1:126" s="568" customFormat="1" ht="12" customHeight="1" outlineLevel="1" x14ac:dyDescent="0.4">
      <c r="A412" s="732"/>
      <c r="B412" s="564">
        <f>'Rent Roll'!$B34</f>
        <v>0</v>
      </c>
      <c r="C412" s="575" t="s">
        <v>82</v>
      </c>
      <c r="D412" s="565"/>
      <c r="E412" s="566"/>
      <c r="F412" s="777">
        <f>IF('Rent Roll'!$AD34=0,0,IF(AND(F$3&gt;EOMONTH('Rent Roll'!$AF34,0),F$3&lt;EOMONTH('Rent Roll'!$AF34,'Rent Roll'!$AG34+1)),1,0))</f>
        <v>0</v>
      </c>
      <c r="G412" s="766">
        <f>IF('Rent Roll'!$AD34=0,0,IF(AND(G$3&gt;EOMONTH('Rent Roll'!$AF34,0),G$3&lt;EOMONTH('Rent Roll'!$AF34,'Rent Roll'!$AG34+1)),1,0))</f>
        <v>0</v>
      </c>
      <c r="H412" s="560">
        <f>IF('Rent Roll'!$AD34=0,0,IF(AND(H$3&gt;EOMONTH('Rent Roll'!$AF34,0),H$3&lt;EOMONTH('Rent Roll'!$AF34,'Rent Roll'!$AG34+1)),1,0))</f>
        <v>0</v>
      </c>
      <c r="I412" s="560">
        <f>IF('Rent Roll'!$AD34=0,0,IF(AND(I$3&gt;EOMONTH('Rent Roll'!$AF34,0),I$3&lt;EOMONTH('Rent Roll'!$AF34,'Rent Roll'!$AG34+1)),1,0))</f>
        <v>0</v>
      </c>
      <c r="J412" s="560">
        <f>IF('Rent Roll'!$AD34=0,0,IF(AND(J$3&gt;EOMONTH('Rent Roll'!$AF34,0),J$3&lt;EOMONTH('Rent Roll'!$AF34,'Rent Roll'!$AG34+1)),1,0))</f>
        <v>0</v>
      </c>
      <c r="K412" s="560">
        <f>IF('Rent Roll'!$AD34=0,0,IF(AND(K$3&gt;EOMONTH('Rent Roll'!$AF34,0),K$3&lt;EOMONTH('Rent Roll'!$AF34,'Rent Roll'!$AG34+1)),1,0))</f>
        <v>0</v>
      </c>
      <c r="L412" s="560">
        <f>IF('Rent Roll'!$AD34=0,0,IF(AND(L$3&gt;EOMONTH('Rent Roll'!$AF34,0),L$3&lt;EOMONTH('Rent Roll'!$AF34,'Rent Roll'!$AG34+1)),1,0))</f>
        <v>0</v>
      </c>
      <c r="M412" s="560">
        <f>IF('Rent Roll'!$AD34=0,0,IF(AND(M$3&gt;EOMONTH('Rent Roll'!$AF34,0),M$3&lt;EOMONTH('Rent Roll'!$AF34,'Rent Roll'!$AG34+1)),1,0))</f>
        <v>0</v>
      </c>
      <c r="N412" s="560">
        <f>IF('Rent Roll'!$AD34=0,0,IF(AND(N$3&gt;EOMONTH('Rent Roll'!$AF34,0),N$3&lt;EOMONTH('Rent Roll'!$AF34,'Rent Roll'!$AG34+1)),1,0))</f>
        <v>0</v>
      </c>
      <c r="O412" s="560">
        <f>IF('Rent Roll'!$AD34=0,0,IF(AND(O$3&gt;EOMONTH('Rent Roll'!$AF34,0),O$3&lt;EOMONTH('Rent Roll'!$AF34,'Rent Roll'!$AG34+1)),1,0))</f>
        <v>0</v>
      </c>
      <c r="P412" s="560">
        <f>IF('Rent Roll'!$AD34=0,0,IF(AND(P$3&gt;EOMONTH('Rent Roll'!$AF34,0),P$3&lt;EOMONTH('Rent Roll'!$AF34,'Rent Roll'!$AG34+1)),1,0))</f>
        <v>0</v>
      </c>
      <c r="Q412" s="560">
        <f>IF('Rent Roll'!$AD34=0,0,IF(AND(Q$3&gt;EOMONTH('Rent Roll'!$AF34,0),Q$3&lt;EOMONTH('Rent Roll'!$AF34,'Rent Roll'!$AG34+1)),1,0))</f>
        <v>0</v>
      </c>
      <c r="R412" s="765">
        <f>IF('Rent Roll'!$AD34=0,0,IF(AND(R$3&gt;EOMONTH('Rent Roll'!$AF34,0),R$3&lt;EOMONTH('Rent Roll'!$AF34,'Rent Roll'!$AG34+1)),1,0))</f>
        <v>0</v>
      </c>
      <c r="S412" s="766">
        <f>IF('Rent Roll'!$AD34=0,0,IF(AND(S$3&gt;EOMONTH('Rent Roll'!$AF34,0),S$3&lt;EOMONTH('Rent Roll'!$AF34,'Rent Roll'!$AG34+1)),1,0))</f>
        <v>0</v>
      </c>
      <c r="T412" s="560">
        <f>IF('Rent Roll'!$AD34=0,0,IF(AND(T$3&gt;EOMONTH('Rent Roll'!$AF34,0),T$3&lt;EOMONTH('Rent Roll'!$AF34,'Rent Roll'!$AG34+1)),1,0))</f>
        <v>0</v>
      </c>
      <c r="U412" s="560">
        <f>IF('Rent Roll'!$AD34=0,0,IF(AND(U$3&gt;EOMONTH('Rent Roll'!$AF34,0),U$3&lt;EOMONTH('Rent Roll'!$AF34,'Rent Roll'!$AG34+1)),1,0))</f>
        <v>0</v>
      </c>
      <c r="V412" s="560">
        <f>IF('Rent Roll'!$AD34=0,0,IF(AND(V$3&gt;EOMONTH('Rent Roll'!$AF34,0),V$3&lt;EOMONTH('Rent Roll'!$AF34,'Rent Roll'!$AG34+1)),1,0))</f>
        <v>0</v>
      </c>
      <c r="W412" s="560">
        <f>IF('Rent Roll'!$AD34=0,0,IF(AND(W$3&gt;EOMONTH('Rent Roll'!$AF34,0),W$3&lt;EOMONTH('Rent Roll'!$AF34,'Rent Roll'!$AG34+1)),1,0))</f>
        <v>0</v>
      </c>
      <c r="X412" s="560">
        <f>IF('Rent Roll'!$AD34=0,0,IF(AND(X$3&gt;EOMONTH('Rent Roll'!$AF34,0),X$3&lt;EOMONTH('Rent Roll'!$AF34,'Rent Roll'!$AG34+1)),1,0))</f>
        <v>0</v>
      </c>
      <c r="Y412" s="560">
        <f>IF('Rent Roll'!$AD34=0,0,IF(AND(Y$3&gt;EOMONTH('Rent Roll'!$AF34,0),Y$3&lt;EOMONTH('Rent Roll'!$AF34,'Rent Roll'!$AG34+1)),1,0))</f>
        <v>0</v>
      </c>
      <c r="Z412" s="560">
        <f>IF('Rent Roll'!$AD34=0,0,IF(AND(Z$3&gt;EOMONTH('Rent Roll'!$AF34,0),Z$3&lt;EOMONTH('Rent Roll'!$AF34,'Rent Roll'!$AG34+1)),1,0))</f>
        <v>0</v>
      </c>
      <c r="AA412" s="560">
        <f>IF('Rent Roll'!$AD34=0,0,IF(AND(AA$3&gt;EOMONTH('Rent Roll'!$AF34,0),AA$3&lt;EOMONTH('Rent Roll'!$AF34,'Rent Roll'!$AG34+1)),1,0))</f>
        <v>0</v>
      </c>
      <c r="AB412" s="560">
        <f>IF('Rent Roll'!$AD34=0,0,IF(AND(AB$3&gt;EOMONTH('Rent Roll'!$AF34,0),AB$3&lt;EOMONTH('Rent Roll'!$AF34,'Rent Roll'!$AG34+1)),1,0))</f>
        <v>0</v>
      </c>
      <c r="AC412" s="560">
        <f>IF('Rent Roll'!$AD34=0,0,IF(AND(AC$3&gt;EOMONTH('Rent Roll'!$AF34,0),AC$3&lt;EOMONTH('Rent Roll'!$AF34,'Rent Roll'!$AG34+1)),1,0))</f>
        <v>0</v>
      </c>
      <c r="AD412" s="765">
        <f>IF('Rent Roll'!$AD34=0,0,IF(AND(AD$3&gt;EOMONTH('Rent Roll'!$AF34,0),AD$3&lt;EOMONTH('Rent Roll'!$AF34,'Rent Roll'!$AG34+1)),1,0))</f>
        <v>0</v>
      </c>
      <c r="AE412" s="766">
        <f>IF('Rent Roll'!$AD34=0,0,IF(AND(AE$3&gt;EOMONTH('Rent Roll'!$AF34,0),AE$3&lt;EOMONTH('Rent Roll'!$AF34,'Rent Roll'!$AG34+1)),1,0))</f>
        <v>0</v>
      </c>
      <c r="AF412" s="560">
        <f>IF('Rent Roll'!$AD34=0,0,IF(AND(AF$3&gt;EOMONTH('Rent Roll'!$AF34,0),AF$3&lt;EOMONTH('Rent Roll'!$AF34,'Rent Roll'!$AG34+1)),1,0))</f>
        <v>0</v>
      </c>
      <c r="AG412" s="560">
        <f>IF('Rent Roll'!$AD34=0,0,IF(AND(AG$3&gt;EOMONTH('Rent Roll'!$AF34,0),AG$3&lt;EOMONTH('Rent Roll'!$AF34,'Rent Roll'!$AG34+1)),1,0))</f>
        <v>0</v>
      </c>
      <c r="AH412" s="560">
        <f>IF('Rent Roll'!$AD34=0,0,IF(AND(AH$3&gt;EOMONTH('Rent Roll'!$AF34,0),AH$3&lt;EOMONTH('Rent Roll'!$AF34,'Rent Roll'!$AG34+1)),1,0))</f>
        <v>0</v>
      </c>
      <c r="AI412" s="560">
        <f>IF('Rent Roll'!$AD34=0,0,IF(AND(AI$3&gt;EOMONTH('Rent Roll'!$AF34,0),AI$3&lt;EOMONTH('Rent Roll'!$AF34,'Rent Roll'!$AG34+1)),1,0))</f>
        <v>0</v>
      </c>
      <c r="AJ412" s="560">
        <f>IF('Rent Roll'!$AD34=0,0,IF(AND(AJ$3&gt;EOMONTH('Rent Roll'!$AF34,0),AJ$3&lt;EOMONTH('Rent Roll'!$AF34,'Rent Roll'!$AG34+1)),1,0))</f>
        <v>0</v>
      </c>
      <c r="AK412" s="560">
        <f>IF('Rent Roll'!$AD34=0,0,IF(AND(AK$3&gt;EOMONTH('Rent Roll'!$AF34,0),AK$3&lt;EOMONTH('Rent Roll'!$AF34,'Rent Roll'!$AG34+1)),1,0))</f>
        <v>0</v>
      </c>
      <c r="AL412" s="560">
        <f>IF('Rent Roll'!$AD34=0,0,IF(AND(AL$3&gt;EOMONTH('Rent Roll'!$AF34,0),AL$3&lt;EOMONTH('Rent Roll'!$AF34,'Rent Roll'!$AG34+1)),1,0))</f>
        <v>0</v>
      </c>
      <c r="AM412" s="560">
        <f>IF('Rent Roll'!$AD34=0,0,IF(AND(AM$3&gt;EOMONTH('Rent Roll'!$AF34,0),AM$3&lt;EOMONTH('Rent Roll'!$AF34,'Rent Roll'!$AG34+1)),1,0))</f>
        <v>0</v>
      </c>
      <c r="AN412" s="560">
        <f>IF('Rent Roll'!$AD34=0,0,IF(AND(AN$3&gt;EOMONTH('Rent Roll'!$AF34,0),AN$3&lt;EOMONTH('Rent Roll'!$AF34,'Rent Roll'!$AG34+1)),1,0))</f>
        <v>0</v>
      </c>
      <c r="AO412" s="560">
        <f>IF('Rent Roll'!$AD34=0,0,IF(AND(AO$3&gt;EOMONTH('Rent Roll'!$AF34,0),AO$3&lt;EOMONTH('Rent Roll'!$AF34,'Rent Roll'!$AG34+1)),1,0))</f>
        <v>0</v>
      </c>
      <c r="AP412" s="765">
        <f>IF('Rent Roll'!$AD34=0,0,IF(AND(AP$3&gt;EOMONTH('Rent Roll'!$AF34,0),AP$3&lt;EOMONTH('Rent Roll'!$AF34,'Rent Roll'!$AG34+1)),1,0))</f>
        <v>0</v>
      </c>
      <c r="AQ412" s="766">
        <f>IF('Rent Roll'!$AD34=0,0,IF(AND(AQ$3&gt;EOMONTH('Rent Roll'!$AF34,0),AQ$3&lt;EOMONTH('Rent Roll'!$AF34,'Rent Roll'!$AG34+1)),1,0))</f>
        <v>0</v>
      </c>
      <c r="AR412" s="560">
        <f>IF('Rent Roll'!$AD34=0,0,IF(AND(AR$3&gt;EOMONTH('Rent Roll'!$AF34,0),AR$3&lt;EOMONTH('Rent Roll'!$AF34,'Rent Roll'!$AG34+1)),1,0))</f>
        <v>0</v>
      </c>
      <c r="AS412" s="560">
        <f>IF('Rent Roll'!$AD34=0,0,IF(AND(AS$3&gt;EOMONTH('Rent Roll'!$AF34,0),AS$3&lt;EOMONTH('Rent Roll'!$AF34,'Rent Roll'!$AG34+1)),1,0))</f>
        <v>0</v>
      </c>
      <c r="AT412" s="560">
        <f>IF('Rent Roll'!$AD34=0,0,IF(AND(AT$3&gt;EOMONTH('Rent Roll'!$AF34,0),AT$3&lt;EOMONTH('Rent Roll'!$AF34,'Rent Roll'!$AG34+1)),1,0))</f>
        <v>0</v>
      </c>
      <c r="AU412" s="560">
        <f>IF('Rent Roll'!$AD34=0,0,IF(AND(AU$3&gt;EOMONTH('Rent Roll'!$AF34,0),AU$3&lt;EOMONTH('Rent Roll'!$AF34,'Rent Roll'!$AG34+1)),1,0))</f>
        <v>0</v>
      </c>
      <c r="AV412" s="560">
        <f>IF('Rent Roll'!$AD34=0,0,IF(AND(AV$3&gt;EOMONTH('Rent Roll'!$AF34,0),AV$3&lt;EOMONTH('Rent Roll'!$AF34,'Rent Roll'!$AG34+1)),1,0))</f>
        <v>0</v>
      </c>
      <c r="AW412" s="560">
        <f>IF('Rent Roll'!$AD34=0,0,IF(AND(AW$3&gt;EOMONTH('Rent Roll'!$AF34,0),AW$3&lt;EOMONTH('Rent Roll'!$AF34,'Rent Roll'!$AG34+1)),1,0))</f>
        <v>0</v>
      </c>
      <c r="AX412" s="560">
        <f>IF('Rent Roll'!$AD34=0,0,IF(AND(AX$3&gt;EOMONTH('Rent Roll'!$AF34,0),AX$3&lt;EOMONTH('Rent Roll'!$AF34,'Rent Roll'!$AG34+1)),1,0))</f>
        <v>0</v>
      </c>
      <c r="AY412" s="560">
        <f>IF('Rent Roll'!$AD34=0,0,IF(AND(AY$3&gt;EOMONTH('Rent Roll'!$AF34,0),AY$3&lt;EOMONTH('Rent Roll'!$AF34,'Rent Roll'!$AG34+1)),1,0))</f>
        <v>0</v>
      </c>
      <c r="AZ412" s="560">
        <f>IF('Rent Roll'!$AD34=0,0,IF(AND(AZ$3&gt;EOMONTH('Rent Roll'!$AF34,0),AZ$3&lt;EOMONTH('Rent Roll'!$AF34,'Rent Roll'!$AG34+1)),1,0))</f>
        <v>0</v>
      </c>
      <c r="BA412" s="560">
        <f>IF('Rent Roll'!$AD34=0,0,IF(AND(BA$3&gt;EOMONTH('Rent Roll'!$AF34,0),BA$3&lt;EOMONTH('Rent Roll'!$AF34,'Rent Roll'!$AG34+1)),1,0))</f>
        <v>0</v>
      </c>
      <c r="BB412" s="765">
        <f>IF('Rent Roll'!$AD34=0,0,IF(AND(BB$3&gt;EOMONTH('Rent Roll'!$AF34,0),BB$3&lt;EOMONTH('Rent Roll'!$AF34,'Rent Roll'!$AG34+1)),1,0))</f>
        <v>0</v>
      </c>
      <c r="BC412" s="766">
        <f>IF('Rent Roll'!$AD34=0,0,IF(AND(BC$3&gt;EOMONTH('Rent Roll'!$AF34,0),BC$3&lt;EOMONTH('Rent Roll'!$AF34,'Rent Roll'!$AG34+1)),1,0))</f>
        <v>0</v>
      </c>
      <c r="BD412" s="560">
        <f>IF('Rent Roll'!$AD34=0,0,IF(AND(BD$3&gt;EOMONTH('Rent Roll'!$AF34,0),BD$3&lt;EOMONTH('Rent Roll'!$AF34,'Rent Roll'!$AG34+1)),1,0))</f>
        <v>0</v>
      </c>
      <c r="BE412" s="560">
        <f>IF('Rent Roll'!$AD34=0,0,IF(AND(BE$3&gt;EOMONTH('Rent Roll'!$AF34,0),BE$3&lt;EOMONTH('Rent Roll'!$AF34,'Rent Roll'!$AG34+1)),1,0))</f>
        <v>0</v>
      </c>
      <c r="BF412" s="560">
        <f>IF('Rent Roll'!$AD34=0,0,IF(AND(BF$3&gt;EOMONTH('Rent Roll'!$AF34,0),BF$3&lt;EOMONTH('Rent Roll'!$AF34,'Rent Roll'!$AG34+1)),1,0))</f>
        <v>0</v>
      </c>
      <c r="BG412" s="560">
        <f>IF('Rent Roll'!$AD34=0,0,IF(AND(BG$3&gt;EOMONTH('Rent Roll'!$AF34,0),BG$3&lt;EOMONTH('Rent Roll'!$AF34,'Rent Roll'!$AG34+1)),1,0))</f>
        <v>0</v>
      </c>
      <c r="BH412" s="560">
        <f>IF('Rent Roll'!$AD34=0,0,IF(AND(BH$3&gt;EOMONTH('Rent Roll'!$AF34,0),BH$3&lt;EOMONTH('Rent Roll'!$AF34,'Rent Roll'!$AG34+1)),1,0))</f>
        <v>0</v>
      </c>
      <c r="BI412" s="560">
        <f>IF('Rent Roll'!$AD34=0,0,IF(AND(BI$3&gt;EOMONTH('Rent Roll'!$AF34,0),BI$3&lt;EOMONTH('Rent Roll'!$AF34,'Rent Roll'!$AG34+1)),1,0))</f>
        <v>0</v>
      </c>
      <c r="BJ412" s="560">
        <f>IF('Rent Roll'!$AD34=0,0,IF(AND(BJ$3&gt;EOMONTH('Rent Roll'!$AF34,0),BJ$3&lt;EOMONTH('Rent Roll'!$AF34,'Rent Roll'!$AG34+1)),1,0))</f>
        <v>0</v>
      </c>
      <c r="BK412" s="560">
        <f>IF('Rent Roll'!$AD34=0,0,IF(AND(BK$3&gt;EOMONTH('Rent Roll'!$AF34,0),BK$3&lt;EOMONTH('Rent Roll'!$AF34,'Rent Roll'!$AG34+1)),1,0))</f>
        <v>0</v>
      </c>
      <c r="BL412" s="560">
        <f>IF('Rent Roll'!$AD34=0,0,IF(AND(BL$3&gt;EOMONTH('Rent Roll'!$AF34,0),BL$3&lt;EOMONTH('Rent Roll'!$AF34,'Rent Roll'!$AG34+1)),1,0))</f>
        <v>0</v>
      </c>
      <c r="BM412" s="560">
        <f>IF('Rent Roll'!$AD34=0,0,IF(AND(BM$3&gt;EOMONTH('Rent Roll'!$AF34,0),BM$3&lt;EOMONTH('Rent Roll'!$AF34,'Rent Roll'!$AG34+1)),1,0))</f>
        <v>0</v>
      </c>
      <c r="BN412" s="765">
        <f>IF('Rent Roll'!$AD34=0,0,IF(AND(BN$3&gt;EOMONTH('Rent Roll'!$AF34,0),BN$3&lt;EOMONTH('Rent Roll'!$AF34,'Rent Roll'!$AG34+1)),1,0))</f>
        <v>0</v>
      </c>
      <c r="BO412" s="766">
        <f>IF('Rent Roll'!$AD34=0,0,IF(AND(BO$3&gt;EOMONTH('Rent Roll'!$AF34,0),BO$3&lt;EOMONTH('Rent Roll'!$AF34,'Rent Roll'!$AG34+1)),1,0))</f>
        <v>0</v>
      </c>
      <c r="BP412" s="560">
        <f>IF('Rent Roll'!$AD34=0,0,IF(AND(BP$3&gt;EOMONTH('Rent Roll'!$AF34,0),BP$3&lt;EOMONTH('Rent Roll'!$AF34,'Rent Roll'!$AG34+1)),1,0))</f>
        <v>0</v>
      </c>
      <c r="BQ412" s="560">
        <f>IF('Rent Roll'!$AD34=0,0,IF(AND(BQ$3&gt;EOMONTH('Rent Roll'!$AF34,0),BQ$3&lt;EOMONTH('Rent Roll'!$AF34,'Rent Roll'!$AG34+1)),1,0))</f>
        <v>0</v>
      </c>
      <c r="BR412" s="560">
        <f>IF('Rent Roll'!$AD34=0,0,IF(AND(BR$3&gt;EOMONTH('Rent Roll'!$AF34,0),BR$3&lt;EOMONTH('Rent Roll'!$AF34,'Rent Roll'!$AG34+1)),1,0))</f>
        <v>0</v>
      </c>
      <c r="BS412" s="560">
        <f>IF('Rent Roll'!$AD34=0,0,IF(AND(BS$3&gt;EOMONTH('Rent Roll'!$AF34,0),BS$3&lt;EOMONTH('Rent Roll'!$AF34,'Rent Roll'!$AG34+1)),1,0))</f>
        <v>0</v>
      </c>
      <c r="BT412" s="560">
        <f>IF('Rent Roll'!$AD34=0,0,IF(AND(BT$3&gt;EOMONTH('Rent Roll'!$AF34,0),BT$3&lt;EOMONTH('Rent Roll'!$AF34,'Rent Roll'!$AG34+1)),1,0))</f>
        <v>0</v>
      </c>
      <c r="BU412" s="560">
        <f>IF('Rent Roll'!$AD34=0,0,IF(AND(BU$3&gt;EOMONTH('Rent Roll'!$AF34,0),BU$3&lt;EOMONTH('Rent Roll'!$AF34,'Rent Roll'!$AG34+1)),1,0))</f>
        <v>0</v>
      </c>
      <c r="BV412" s="560">
        <f>IF('Rent Roll'!$AD34=0,0,IF(AND(BV$3&gt;EOMONTH('Rent Roll'!$AF34,0),BV$3&lt;EOMONTH('Rent Roll'!$AF34,'Rent Roll'!$AG34+1)),1,0))</f>
        <v>0</v>
      </c>
      <c r="BW412" s="560">
        <f>IF('Rent Roll'!$AD34=0,0,IF(AND(BW$3&gt;EOMONTH('Rent Roll'!$AF34,0),BW$3&lt;EOMONTH('Rent Roll'!$AF34,'Rent Roll'!$AG34+1)),1,0))</f>
        <v>0</v>
      </c>
      <c r="BX412" s="560">
        <f>IF('Rent Roll'!$AD34=0,0,IF(AND(BX$3&gt;EOMONTH('Rent Roll'!$AF34,0),BX$3&lt;EOMONTH('Rent Roll'!$AF34,'Rent Roll'!$AG34+1)),1,0))</f>
        <v>0</v>
      </c>
      <c r="BY412" s="560">
        <f>IF('Rent Roll'!$AD34=0,0,IF(AND(BY$3&gt;EOMONTH('Rent Roll'!$AF34,0),BY$3&lt;EOMONTH('Rent Roll'!$AF34,'Rent Roll'!$AG34+1)),1,0))</f>
        <v>0</v>
      </c>
      <c r="BZ412" s="765">
        <f>IF('Rent Roll'!$AD34=0,0,IF(AND(BZ$3&gt;EOMONTH('Rent Roll'!$AF34,0),BZ$3&lt;EOMONTH('Rent Roll'!$AF34,'Rent Roll'!$AG34+1)),1,0))</f>
        <v>0</v>
      </c>
      <c r="CA412" s="766">
        <f>IF('Rent Roll'!$AD34=0,0,IF(AND(CA$3&gt;EOMONTH('Rent Roll'!$AF34,0),CA$3&lt;EOMONTH('Rent Roll'!$AF34,'Rent Roll'!$AG34+1)),1,0))</f>
        <v>0</v>
      </c>
      <c r="CB412" s="560">
        <f>IF('Rent Roll'!$AD34=0,0,IF(AND(CB$3&gt;EOMONTH('Rent Roll'!$AF34,0),CB$3&lt;EOMONTH('Rent Roll'!$AF34,'Rent Roll'!$AG34+1)),1,0))</f>
        <v>0</v>
      </c>
      <c r="CC412" s="560">
        <f>IF('Rent Roll'!$AD34=0,0,IF(AND(CC$3&gt;EOMONTH('Rent Roll'!$AF34,0),CC$3&lt;EOMONTH('Rent Roll'!$AF34,'Rent Roll'!$AG34+1)),1,0))</f>
        <v>0</v>
      </c>
      <c r="CD412" s="560">
        <f>IF('Rent Roll'!$AD34=0,0,IF(AND(CD$3&gt;EOMONTH('Rent Roll'!$AF34,0),CD$3&lt;EOMONTH('Rent Roll'!$AF34,'Rent Roll'!$AG34+1)),1,0))</f>
        <v>0</v>
      </c>
      <c r="CE412" s="560">
        <f>IF('Rent Roll'!$AD34=0,0,IF(AND(CE$3&gt;EOMONTH('Rent Roll'!$AF34,0),CE$3&lt;EOMONTH('Rent Roll'!$AF34,'Rent Roll'!$AG34+1)),1,0))</f>
        <v>0</v>
      </c>
      <c r="CF412" s="560">
        <f>IF('Rent Roll'!$AD34=0,0,IF(AND(CF$3&gt;EOMONTH('Rent Roll'!$AF34,0),CF$3&lt;EOMONTH('Rent Roll'!$AF34,'Rent Roll'!$AG34+1)),1,0))</f>
        <v>0</v>
      </c>
      <c r="CG412" s="560">
        <f>IF('Rent Roll'!$AD34=0,0,IF(AND(CG$3&gt;EOMONTH('Rent Roll'!$AF34,0),CG$3&lt;EOMONTH('Rent Roll'!$AF34,'Rent Roll'!$AG34+1)),1,0))</f>
        <v>0</v>
      </c>
      <c r="CH412" s="560">
        <f>IF('Rent Roll'!$AD34=0,0,IF(AND(CH$3&gt;EOMONTH('Rent Roll'!$AF34,0),CH$3&lt;EOMONTH('Rent Roll'!$AF34,'Rent Roll'!$AG34+1)),1,0))</f>
        <v>0</v>
      </c>
      <c r="CI412" s="560">
        <f>IF('Rent Roll'!$AD34=0,0,IF(AND(CI$3&gt;EOMONTH('Rent Roll'!$AF34,0),CI$3&lt;EOMONTH('Rent Roll'!$AF34,'Rent Roll'!$AG34+1)),1,0))</f>
        <v>0</v>
      </c>
      <c r="CJ412" s="560">
        <f>IF('Rent Roll'!$AD34=0,0,IF(AND(CJ$3&gt;EOMONTH('Rent Roll'!$AF34,0),CJ$3&lt;EOMONTH('Rent Roll'!$AF34,'Rent Roll'!$AG34+1)),1,0))</f>
        <v>0</v>
      </c>
      <c r="CK412" s="560">
        <f>IF('Rent Roll'!$AD34=0,0,IF(AND(CK$3&gt;EOMONTH('Rent Roll'!$AF34,0),CK$3&lt;EOMONTH('Rent Roll'!$AF34,'Rent Roll'!$AG34+1)),1,0))</f>
        <v>0</v>
      </c>
      <c r="CL412" s="765">
        <f>IF('Rent Roll'!$AD34=0,0,IF(AND(CL$3&gt;EOMONTH('Rent Roll'!$AF34,0),CL$3&lt;EOMONTH('Rent Roll'!$AF34,'Rent Roll'!$AG34+1)),1,0))</f>
        <v>0</v>
      </c>
      <c r="CM412" s="766">
        <f>IF('Rent Roll'!$AD34=0,0,IF(AND(CM$3&gt;EOMONTH('Rent Roll'!$AF34,0),CM$3&lt;EOMONTH('Rent Roll'!$AF34,'Rent Roll'!$AG34+1)),1,0))</f>
        <v>0</v>
      </c>
      <c r="CN412" s="560">
        <f>IF('Rent Roll'!$AD34=0,0,IF(AND(CN$3&gt;EOMONTH('Rent Roll'!$AF34,0),CN$3&lt;EOMONTH('Rent Roll'!$AF34,'Rent Roll'!$AG34+1)),1,0))</f>
        <v>0</v>
      </c>
      <c r="CO412" s="560">
        <f>IF('Rent Roll'!$AD34=0,0,IF(AND(CO$3&gt;EOMONTH('Rent Roll'!$AF34,0),CO$3&lt;EOMONTH('Rent Roll'!$AF34,'Rent Roll'!$AG34+1)),1,0))</f>
        <v>0</v>
      </c>
      <c r="CP412" s="560">
        <f>IF('Rent Roll'!$AD34=0,0,IF(AND(CP$3&gt;EOMONTH('Rent Roll'!$AF34,0),CP$3&lt;EOMONTH('Rent Roll'!$AF34,'Rent Roll'!$AG34+1)),1,0))</f>
        <v>0</v>
      </c>
      <c r="CQ412" s="560">
        <f>IF('Rent Roll'!$AD34=0,0,IF(AND(CQ$3&gt;EOMONTH('Rent Roll'!$AF34,0),CQ$3&lt;EOMONTH('Rent Roll'!$AF34,'Rent Roll'!$AG34+1)),1,0))</f>
        <v>0</v>
      </c>
      <c r="CR412" s="560">
        <f>IF('Rent Roll'!$AD34=0,0,IF(AND(CR$3&gt;EOMONTH('Rent Roll'!$AF34,0),CR$3&lt;EOMONTH('Rent Roll'!$AF34,'Rent Roll'!$AG34+1)),1,0))</f>
        <v>0</v>
      </c>
      <c r="CS412" s="560">
        <f>IF('Rent Roll'!$AD34=0,0,IF(AND(CS$3&gt;EOMONTH('Rent Roll'!$AF34,0),CS$3&lt;EOMONTH('Rent Roll'!$AF34,'Rent Roll'!$AG34+1)),1,0))</f>
        <v>0</v>
      </c>
      <c r="CT412" s="560">
        <f>IF('Rent Roll'!$AD34=0,0,IF(AND(CT$3&gt;EOMONTH('Rent Roll'!$AF34,0),CT$3&lt;EOMONTH('Rent Roll'!$AF34,'Rent Roll'!$AG34+1)),1,0))</f>
        <v>0</v>
      </c>
      <c r="CU412" s="560">
        <f>IF('Rent Roll'!$AD34=0,0,IF(AND(CU$3&gt;EOMONTH('Rent Roll'!$AF34,0),CU$3&lt;EOMONTH('Rent Roll'!$AF34,'Rent Roll'!$AG34+1)),1,0))</f>
        <v>0</v>
      </c>
      <c r="CV412" s="560">
        <f>IF('Rent Roll'!$AD34=0,0,IF(AND(CV$3&gt;EOMONTH('Rent Roll'!$AF34,0),CV$3&lt;EOMONTH('Rent Roll'!$AF34,'Rent Roll'!$AG34+1)),1,0))</f>
        <v>0</v>
      </c>
      <c r="CW412" s="560">
        <f>IF('Rent Roll'!$AD34=0,0,IF(AND(CW$3&gt;EOMONTH('Rent Roll'!$AF34,0),CW$3&lt;EOMONTH('Rent Roll'!$AF34,'Rent Roll'!$AG34+1)),1,0))</f>
        <v>0</v>
      </c>
      <c r="CX412" s="765">
        <f>IF('Rent Roll'!$AD34=0,0,IF(AND(CX$3&gt;EOMONTH('Rent Roll'!$AF34,0),CX$3&lt;EOMONTH('Rent Roll'!$AF34,'Rent Roll'!$AG34+1)),1,0))</f>
        <v>0</v>
      </c>
      <c r="CY412" s="766">
        <f>IF('Rent Roll'!$AD34=0,0,IF(AND(CY$3&gt;EOMONTH('Rent Roll'!$AF34,0),CY$3&lt;EOMONTH('Rent Roll'!$AF34,'Rent Roll'!$AG34+1)),1,0))</f>
        <v>0</v>
      </c>
      <c r="CZ412" s="560">
        <f>IF('Rent Roll'!$AD34=0,0,IF(AND(CZ$3&gt;EOMONTH('Rent Roll'!$AF34,0),CZ$3&lt;EOMONTH('Rent Roll'!$AF34,'Rent Roll'!$AG34+1)),1,0))</f>
        <v>0</v>
      </c>
      <c r="DA412" s="560">
        <f>IF('Rent Roll'!$AD34=0,0,IF(AND(DA$3&gt;EOMONTH('Rent Roll'!$AF34,0),DA$3&lt;EOMONTH('Rent Roll'!$AF34,'Rent Roll'!$AG34+1)),1,0))</f>
        <v>0</v>
      </c>
      <c r="DB412" s="560">
        <f>IF('Rent Roll'!$AD34=0,0,IF(AND(DB$3&gt;EOMONTH('Rent Roll'!$AF34,0),DB$3&lt;EOMONTH('Rent Roll'!$AF34,'Rent Roll'!$AG34+1)),1,0))</f>
        <v>0</v>
      </c>
      <c r="DC412" s="560">
        <f>IF('Rent Roll'!$AD34=0,0,IF(AND(DC$3&gt;EOMONTH('Rent Roll'!$AF34,0),DC$3&lt;EOMONTH('Rent Roll'!$AF34,'Rent Roll'!$AG34+1)),1,0))</f>
        <v>0</v>
      </c>
      <c r="DD412" s="560">
        <f>IF('Rent Roll'!$AD34=0,0,IF(AND(DD$3&gt;EOMONTH('Rent Roll'!$AF34,0),DD$3&lt;EOMONTH('Rent Roll'!$AF34,'Rent Roll'!$AG34+1)),1,0))</f>
        <v>0</v>
      </c>
      <c r="DE412" s="560">
        <f>IF('Rent Roll'!$AD34=0,0,IF(AND(DE$3&gt;EOMONTH('Rent Roll'!$AF34,0),DE$3&lt;EOMONTH('Rent Roll'!$AF34,'Rent Roll'!$AG34+1)),1,0))</f>
        <v>0</v>
      </c>
      <c r="DF412" s="560">
        <f>IF('Rent Roll'!$AD34=0,0,IF(AND(DF$3&gt;EOMONTH('Rent Roll'!$AF34,0),DF$3&lt;EOMONTH('Rent Roll'!$AF34,'Rent Roll'!$AG34+1)),1,0))</f>
        <v>0</v>
      </c>
      <c r="DG412" s="560">
        <f>IF('Rent Roll'!$AD34=0,0,IF(AND(DG$3&gt;EOMONTH('Rent Roll'!$AF34,0),DG$3&lt;EOMONTH('Rent Roll'!$AF34,'Rent Roll'!$AG34+1)),1,0))</f>
        <v>0</v>
      </c>
      <c r="DH412" s="560">
        <f>IF('Rent Roll'!$AD34=0,0,IF(AND(DH$3&gt;EOMONTH('Rent Roll'!$AF34,0),DH$3&lt;EOMONTH('Rent Roll'!$AF34,'Rent Roll'!$AG34+1)),1,0))</f>
        <v>0</v>
      </c>
      <c r="DI412" s="560">
        <f>IF('Rent Roll'!$AD34=0,0,IF(AND(DI$3&gt;EOMONTH('Rent Roll'!$AF34,0),DI$3&lt;EOMONTH('Rent Roll'!$AF34,'Rent Roll'!$AG34+1)),1,0))</f>
        <v>0</v>
      </c>
      <c r="DJ412" s="765">
        <f>IF('Rent Roll'!$AD34=0,0,IF(AND(DJ$3&gt;EOMONTH('Rent Roll'!$AF34,0),DJ$3&lt;EOMONTH('Rent Roll'!$AF34,'Rent Roll'!$AG34+1)),1,0))</f>
        <v>0</v>
      </c>
      <c r="DK412" s="766">
        <f>IF('Rent Roll'!$AD34=0,0,IF(AND(DK$3&gt;EOMONTH('Rent Roll'!$AF34,0),DK$3&lt;EOMONTH('Rent Roll'!$AF34,'Rent Roll'!$AG34+1)),1,0))</f>
        <v>0</v>
      </c>
      <c r="DL412" s="560">
        <f>IF('Rent Roll'!$AD34=0,0,IF(AND(DL$3&gt;EOMONTH('Rent Roll'!$AF34,0),DL$3&lt;EOMONTH('Rent Roll'!$AF34,'Rent Roll'!$AG34+1)),1,0))</f>
        <v>0</v>
      </c>
      <c r="DM412" s="560">
        <f>IF('Rent Roll'!$AD34=0,0,IF(AND(DM$3&gt;EOMONTH('Rent Roll'!$AF34,0),DM$3&lt;EOMONTH('Rent Roll'!$AF34,'Rent Roll'!$AG34+1)),1,0))</f>
        <v>0</v>
      </c>
      <c r="DN412" s="560">
        <f>IF('Rent Roll'!$AD34=0,0,IF(AND(DN$3&gt;EOMONTH('Rent Roll'!$AF34,0),DN$3&lt;EOMONTH('Rent Roll'!$AF34,'Rent Roll'!$AG34+1)),1,0))</f>
        <v>0</v>
      </c>
      <c r="DO412" s="560">
        <f>IF('Rent Roll'!$AD34=0,0,IF(AND(DO$3&gt;EOMONTH('Rent Roll'!$AF34,0),DO$3&lt;EOMONTH('Rent Roll'!$AF34,'Rent Roll'!$AG34+1)),1,0))</f>
        <v>0</v>
      </c>
      <c r="DP412" s="560">
        <f>IF('Rent Roll'!$AD34=0,0,IF(AND(DP$3&gt;EOMONTH('Rent Roll'!$AF34,0),DP$3&lt;EOMONTH('Rent Roll'!$AF34,'Rent Roll'!$AG34+1)),1,0))</f>
        <v>0</v>
      </c>
      <c r="DQ412" s="560">
        <f>IF('Rent Roll'!$AD34=0,0,IF(AND(DQ$3&gt;EOMONTH('Rent Roll'!$AF34,0),DQ$3&lt;EOMONTH('Rent Roll'!$AF34,'Rent Roll'!$AG34+1)),1,0))</f>
        <v>0</v>
      </c>
      <c r="DR412" s="560">
        <f>IF('Rent Roll'!$AD34=0,0,IF(AND(DR$3&gt;EOMONTH('Rent Roll'!$AF34,0),DR$3&lt;EOMONTH('Rent Roll'!$AF34,'Rent Roll'!$AG34+1)),1,0))</f>
        <v>0</v>
      </c>
      <c r="DS412" s="560">
        <f>IF('Rent Roll'!$AD34=0,0,IF(AND(DS$3&gt;EOMONTH('Rent Roll'!$AF34,0),DS$3&lt;EOMONTH('Rent Roll'!$AF34,'Rent Roll'!$AG34+1)),1,0))</f>
        <v>0</v>
      </c>
      <c r="DT412" s="560">
        <f>IF('Rent Roll'!$AD34=0,0,IF(AND(DT$3&gt;EOMONTH('Rent Roll'!$AF34,0),DT$3&lt;EOMONTH('Rent Roll'!$AF34,'Rent Roll'!$AG34+1)),1,0))</f>
        <v>0</v>
      </c>
      <c r="DU412" s="560">
        <f>IF('Rent Roll'!$AD34=0,0,IF(AND(DU$3&gt;EOMONTH('Rent Roll'!$AF34,0),DU$3&lt;EOMONTH('Rent Roll'!$AF34,'Rent Roll'!$AG34+1)),1,0))</f>
        <v>0</v>
      </c>
      <c r="DV412" s="560">
        <f>IF('Rent Roll'!$AD34=0,0,IF(AND(DV$3&gt;EOMONTH('Rent Roll'!$AF34,0),DV$3&lt;EOMONTH('Rent Roll'!$AF34,'Rent Roll'!$AG34+1)),1,0))</f>
        <v>0</v>
      </c>
    </row>
    <row r="413" spans="1:126" s="568" customFormat="1" ht="12" customHeight="1" outlineLevel="1" x14ac:dyDescent="0.4">
      <c r="A413" s="732"/>
      <c r="B413" s="564">
        <f>'Rent Roll'!$B35</f>
        <v>0</v>
      </c>
      <c r="C413" s="575" t="s">
        <v>82</v>
      </c>
      <c r="D413" s="565"/>
      <c r="E413" s="566"/>
      <c r="F413" s="777">
        <f>IF('Rent Roll'!$AD35=0,0,IF(AND(F$3&gt;EOMONTH('Rent Roll'!$AF35,0),F$3&lt;EOMONTH('Rent Roll'!$AF35,'Rent Roll'!$AG35+1)),1,0))</f>
        <v>0</v>
      </c>
      <c r="G413" s="766">
        <f>IF('Rent Roll'!$AD35=0,0,IF(AND(G$3&gt;EOMONTH('Rent Roll'!$AF35,0),G$3&lt;EOMONTH('Rent Roll'!$AF35,'Rent Roll'!$AG35+1)),1,0))</f>
        <v>0</v>
      </c>
      <c r="H413" s="560">
        <f>IF('Rent Roll'!$AD35=0,0,IF(AND(H$3&gt;EOMONTH('Rent Roll'!$AF35,0),H$3&lt;EOMONTH('Rent Roll'!$AF35,'Rent Roll'!$AG35+1)),1,0))</f>
        <v>0</v>
      </c>
      <c r="I413" s="560">
        <f>IF('Rent Roll'!$AD35=0,0,IF(AND(I$3&gt;EOMONTH('Rent Roll'!$AF35,0),I$3&lt;EOMONTH('Rent Roll'!$AF35,'Rent Roll'!$AG35+1)),1,0))</f>
        <v>0</v>
      </c>
      <c r="J413" s="560">
        <f>IF('Rent Roll'!$AD35=0,0,IF(AND(J$3&gt;EOMONTH('Rent Roll'!$AF35,0),J$3&lt;EOMONTH('Rent Roll'!$AF35,'Rent Roll'!$AG35+1)),1,0))</f>
        <v>0</v>
      </c>
      <c r="K413" s="560">
        <f>IF('Rent Roll'!$AD35=0,0,IF(AND(K$3&gt;EOMONTH('Rent Roll'!$AF35,0),K$3&lt;EOMONTH('Rent Roll'!$AF35,'Rent Roll'!$AG35+1)),1,0))</f>
        <v>0</v>
      </c>
      <c r="L413" s="560">
        <f>IF('Rent Roll'!$AD35=0,0,IF(AND(L$3&gt;EOMONTH('Rent Roll'!$AF35,0),L$3&lt;EOMONTH('Rent Roll'!$AF35,'Rent Roll'!$AG35+1)),1,0))</f>
        <v>0</v>
      </c>
      <c r="M413" s="560">
        <f>IF('Rent Roll'!$AD35=0,0,IF(AND(M$3&gt;EOMONTH('Rent Roll'!$AF35,0),M$3&lt;EOMONTH('Rent Roll'!$AF35,'Rent Roll'!$AG35+1)),1,0))</f>
        <v>0</v>
      </c>
      <c r="N413" s="560">
        <f>IF('Rent Roll'!$AD35=0,0,IF(AND(N$3&gt;EOMONTH('Rent Roll'!$AF35,0),N$3&lt;EOMONTH('Rent Roll'!$AF35,'Rent Roll'!$AG35+1)),1,0))</f>
        <v>0</v>
      </c>
      <c r="O413" s="560">
        <f>IF('Rent Roll'!$AD35=0,0,IF(AND(O$3&gt;EOMONTH('Rent Roll'!$AF35,0),O$3&lt;EOMONTH('Rent Roll'!$AF35,'Rent Roll'!$AG35+1)),1,0))</f>
        <v>0</v>
      </c>
      <c r="P413" s="560">
        <f>IF('Rent Roll'!$AD35=0,0,IF(AND(P$3&gt;EOMONTH('Rent Roll'!$AF35,0),P$3&lt;EOMONTH('Rent Roll'!$AF35,'Rent Roll'!$AG35+1)),1,0))</f>
        <v>0</v>
      </c>
      <c r="Q413" s="560">
        <f>IF('Rent Roll'!$AD35=0,0,IF(AND(Q$3&gt;EOMONTH('Rent Roll'!$AF35,0),Q$3&lt;EOMONTH('Rent Roll'!$AF35,'Rent Roll'!$AG35+1)),1,0))</f>
        <v>0</v>
      </c>
      <c r="R413" s="765">
        <f>IF('Rent Roll'!$AD35=0,0,IF(AND(R$3&gt;EOMONTH('Rent Roll'!$AF35,0),R$3&lt;EOMONTH('Rent Roll'!$AF35,'Rent Roll'!$AG35+1)),1,0))</f>
        <v>0</v>
      </c>
      <c r="S413" s="766">
        <f>IF('Rent Roll'!$AD35=0,0,IF(AND(S$3&gt;EOMONTH('Rent Roll'!$AF35,0),S$3&lt;EOMONTH('Rent Roll'!$AF35,'Rent Roll'!$AG35+1)),1,0))</f>
        <v>0</v>
      </c>
      <c r="T413" s="560">
        <f>IF('Rent Roll'!$AD35=0,0,IF(AND(T$3&gt;EOMONTH('Rent Roll'!$AF35,0),T$3&lt;EOMONTH('Rent Roll'!$AF35,'Rent Roll'!$AG35+1)),1,0))</f>
        <v>0</v>
      </c>
      <c r="U413" s="560">
        <f>IF('Rent Roll'!$AD35=0,0,IF(AND(U$3&gt;EOMONTH('Rent Roll'!$AF35,0),U$3&lt;EOMONTH('Rent Roll'!$AF35,'Rent Roll'!$AG35+1)),1,0))</f>
        <v>0</v>
      </c>
      <c r="V413" s="560">
        <f>IF('Rent Roll'!$AD35=0,0,IF(AND(V$3&gt;EOMONTH('Rent Roll'!$AF35,0),V$3&lt;EOMONTH('Rent Roll'!$AF35,'Rent Roll'!$AG35+1)),1,0))</f>
        <v>0</v>
      </c>
      <c r="W413" s="560">
        <f>IF('Rent Roll'!$AD35=0,0,IF(AND(W$3&gt;EOMONTH('Rent Roll'!$AF35,0),W$3&lt;EOMONTH('Rent Roll'!$AF35,'Rent Roll'!$AG35+1)),1,0))</f>
        <v>0</v>
      </c>
      <c r="X413" s="560">
        <f>IF('Rent Roll'!$AD35=0,0,IF(AND(X$3&gt;EOMONTH('Rent Roll'!$AF35,0),X$3&lt;EOMONTH('Rent Roll'!$AF35,'Rent Roll'!$AG35+1)),1,0))</f>
        <v>0</v>
      </c>
      <c r="Y413" s="560">
        <f>IF('Rent Roll'!$AD35=0,0,IF(AND(Y$3&gt;EOMONTH('Rent Roll'!$AF35,0),Y$3&lt;EOMONTH('Rent Roll'!$AF35,'Rent Roll'!$AG35+1)),1,0))</f>
        <v>0</v>
      </c>
      <c r="Z413" s="560">
        <f>IF('Rent Roll'!$AD35=0,0,IF(AND(Z$3&gt;EOMONTH('Rent Roll'!$AF35,0),Z$3&lt;EOMONTH('Rent Roll'!$AF35,'Rent Roll'!$AG35+1)),1,0))</f>
        <v>0</v>
      </c>
      <c r="AA413" s="560">
        <f>IF('Rent Roll'!$AD35=0,0,IF(AND(AA$3&gt;EOMONTH('Rent Roll'!$AF35,0),AA$3&lt;EOMONTH('Rent Roll'!$AF35,'Rent Roll'!$AG35+1)),1,0))</f>
        <v>0</v>
      </c>
      <c r="AB413" s="560">
        <f>IF('Rent Roll'!$AD35=0,0,IF(AND(AB$3&gt;EOMONTH('Rent Roll'!$AF35,0),AB$3&lt;EOMONTH('Rent Roll'!$AF35,'Rent Roll'!$AG35+1)),1,0))</f>
        <v>0</v>
      </c>
      <c r="AC413" s="560">
        <f>IF('Rent Roll'!$AD35=0,0,IF(AND(AC$3&gt;EOMONTH('Rent Roll'!$AF35,0),AC$3&lt;EOMONTH('Rent Roll'!$AF35,'Rent Roll'!$AG35+1)),1,0))</f>
        <v>0</v>
      </c>
      <c r="AD413" s="765">
        <f>IF('Rent Roll'!$AD35=0,0,IF(AND(AD$3&gt;EOMONTH('Rent Roll'!$AF35,0),AD$3&lt;EOMONTH('Rent Roll'!$AF35,'Rent Roll'!$AG35+1)),1,0))</f>
        <v>0</v>
      </c>
      <c r="AE413" s="766">
        <f>IF('Rent Roll'!$AD35=0,0,IF(AND(AE$3&gt;EOMONTH('Rent Roll'!$AF35,0),AE$3&lt;EOMONTH('Rent Roll'!$AF35,'Rent Roll'!$AG35+1)),1,0))</f>
        <v>0</v>
      </c>
      <c r="AF413" s="560">
        <f>IF('Rent Roll'!$AD35=0,0,IF(AND(AF$3&gt;EOMONTH('Rent Roll'!$AF35,0),AF$3&lt;EOMONTH('Rent Roll'!$AF35,'Rent Roll'!$AG35+1)),1,0))</f>
        <v>0</v>
      </c>
      <c r="AG413" s="560">
        <f>IF('Rent Roll'!$AD35=0,0,IF(AND(AG$3&gt;EOMONTH('Rent Roll'!$AF35,0),AG$3&lt;EOMONTH('Rent Roll'!$AF35,'Rent Roll'!$AG35+1)),1,0))</f>
        <v>0</v>
      </c>
      <c r="AH413" s="560">
        <f>IF('Rent Roll'!$AD35=0,0,IF(AND(AH$3&gt;EOMONTH('Rent Roll'!$AF35,0),AH$3&lt;EOMONTH('Rent Roll'!$AF35,'Rent Roll'!$AG35+1)),1,0))</f>
        <v>0</v>
      </c>
      <c r="AI413" s="560">
        <f>IF('Rent Roll'!$AD35=0,0,IF(AND(AI$3&gt;EOMONTH('Rent Roll'!$AF35,0),AI$3&lt;EOMONTH('Rent Roll'!$AF35,'Rent Roll'!$AG35+1)),1,0))</f>
        <v>0</v>
      </c>
      <c r="AJ413" s="560">
        <f>IF('Rent Roll'!$AD35=0,0,IF(AND(AJ$3&gt;EOMONTH('Rent Roll'!$AF35,0),AJ$3&lt;EOMONTH('Rent Roll'!$AF35,'Rent Roll'!$AG35+1)),1,0))</f>
        <v>0</v>
      </c>
      <c r="AK413" s="560">
        <f>IF('Rent Roll'!$AD35=0,0,IF(AND(AK$3&gt;EOMONTH('Rent Roll'!$AF35,0),AK$3&lt;EOMONTH('Rent Roll'!$AF35,'Rent Roll'!$AG35+1)),1,0))</f>
        <v>0</v>
      </c>
      <c r="AL413" s="560">
        <f>IF('Rent Roll'!$AD35=0,0,IF(AND(AL$3&gt;EOMONTH('Rent Roll'!$AF35,0),AL$3&lt;EOMONTH('Rent Roll'!$AF35,'Rent Roll'!$AG35+1)),1,0))</f>
        <v>0</v>
      </c>
      <c r="AM413" s="560">
        <f>IF('Rent Roll'!$AD35=0,0,IF(AND(AM$3&gt;EOMONTH('Rent Roll'!$AF35,0),AM$3&lt;EOMONTH('Rent Roll'!$AF35,'Rent Roll'!$AG35+1)),1,0))</f>
        <v>0</v>
      </c>
      <c r="AN413" s="560">
        <f>IF('Rent Roll'!$AD35=0,0,IF(AND(AN$3&gt;EOMONTH('Rent Roll'!$AF35,0),AN$3&lt;EOMONTH('Rent Roll'!$AF35,'Rent Roll'!$AG35+1)),1,0))</f>
        <v>0</v>
      </c>
      <c r="AO413" s="560">
        <f>IF('Rent Roll'!$AD35=0,0,IF(AND(AO$3&gt;EOMONTH('Rent Roll'!$AF35,0),AO$3&lt;EOMONTH('Rent Roll'!$AF35,'Rent Roll'!$AG35+1)),1,0))</f>
        <v>0</v>
      </c>
      <c r="AP413" s="765">
        <f>IF('Rent Roll'!$AD35=0,0,IF(AND(AP$3&gt;EOMONTH('Rent Roll'!$AF35,0),AP$3&lt;EOMONTH('Rent Roll'!$AF35,'Rent Roll'!$AG35+1)),1,0))</f>
        <v>0</v>
      </c>
      <c r="AQ413" s="766">
        <f>IF('Rent Roll'!$AD35=0,0,IF(AND(AQ$3&gt;EOMONTH('Rent Roll'!$AF35,0),AQ$3&lt;EOMONTH('Rent Roll'!$AF35,'Rent Roll'!$AG35+1)),1,0))</f>
        <v>0</v>
      </c>
      <c r="AR413" s="560">
        <f>IF('Rent Roll'!$AD35=0,0,IF(AND(AR$3&gt;EOMONTH('Rent Roll'!$AF35,0),AR$3&lt;EOMONTH('Rent Roll'!$AF35,'Rent Roll'!$AG35+1)),1,0))</f>
        <v>0</v>
      </c>
      <c r="AS413" s="560">
        <f>IF('Rent Roll'!$AD35=0,0,IF(AND(AS$3&gt;EOMONTH('Rent Roll'!$AF35,0),AS$3&lt;EOMONTH('Rent Roll'!$AF35,'Rent Roll'!$AG35+1)),1,0))</f>
        <v>0</v>
      </c>
      <c r="AT413" s="560">
        <f>IF('Rent Roll'!$AD35=0,0,IF(AND(AT$3&gt;EOMONTH('Rent Roll'!$AF35,0),AT$3&lt;EOMONTH('Rent Roll'!$AF35,'Rent Roll'!$AG35+1)),1,0))</f>
        <v>0</v>
      </c>
      <c r="AU413" s="560">
        <f>IF('Rent Roll'!$AD35=0,0,IF(AND(AU$3&gt;EOMONTH('Rent Roll'!$AF35,0),AU$3&lt;EOMONTH('Rent Roll'!$AF35,'Rent Roll'!$AG35+1)),1,0))</f>
        <v>0</v>
      </c>
      <c r="AV413" s="560">
        <f>IF('Rent Roll'!$AD35=0,0,IF(AND(AV$3&gt;EOMONTH('Rent Roll'!$AF35,0),AV$3&lt;EOMONTH('Rent Roll'!$AF35,'Rent Roll'!$AG35+1)),1,0))</f>
        <v>0</v>
      </c>
      <c r="AW413" s="560">
        <f>IF('Rent Roll'!$AD35=0,0,IF(AND(AW$3&gt;EOMONTH('Rent Roll'!$AF35,0),AW$3&lt;EOMONTH('Rent Roll'!$AF35,'Rent Roll'!$AG35+1)),1,0))</f>
        <v>0</v>
      </c>
      <c r="AX413" s="560">
        <f>IF('Rent Roll'!$AD35=0,0,IF(AND(AX$3&gt;EOMONTH('Rent Roll'!$AF35,0),AX$3&lt;EOMONTH('Rent Roll'!$AF35,'Rent Roll'!$AG35+1)),1,0))</f>
        <v>0</v>
      </c>
      <c r="AY413" s="560">
        <f>IF('Rent Roll'!$AD35=0,0,IF(AND(AY$3&gt;EOMONTH('Rent Roll'!$AF35,0),AY$3&lt;EOMONTH('Rent Roll'!$AF35,'Rent Roll'!$AG35+1)),1,0))</f>
        <v>0</v>
      </c>
      <c r="AZ413" s="560">
        <f>IF('Rent Roll'!$AD35=0,0,IF(AND(AZ$3&gt;EOMONTH('Rent Roll'!$AF35,0),AZ$3&lt;EOMONTH('Rent Roll'!$AF35,'Rent Roll'!$AG35+1)),1,0))</f>
        <v>0</v>
      </c>
      <c r="BA413" s="560">
        <f>IF('Rent Roll'!$AD35=0,0,IF(AND(BA$3&gt;EOMONTH('Rent Roll'!$AF35,0),BA$3&lt;EOMONTH('Rent Roll'!$AF35,'Rent Roll'!$AG35+1)),1,0))</f>
        <v>0</v>
      </c>
      <c r="BB413" s="765">
        <f>IF('Rent Roll'!$AD35=0,0,IF(AND(BB$3&gt;EOMONTH('Rent Roll'!$AF35,0),BB$3&lt;EOMONTH('Rent Roll'!$AF35,'Rent Roll'!$AG35+1)),1,0))</f>
        <v>0</v>
      </c>
      <c r="BC413" s="766">
        <f>IF('Rent Roll'!$AD35=0,0,IF(AND(BC$3&gt;EOMONTH('Rent Roll'!$AF35,0),BC$3&lt;EOMONTH('Rent Roll'!$AF35,'Rent Roll'!$AG35+1)),1,0))</f>
        <v>0</v>
      </c>
      <c r="BD413" s="560">
        <f>IF('Rent Roll'!$AD35=0,0,IF(AND(BD$3&gt;EOMONTH('Rent Roll'!$AF35,0),BD$3&lt;EOMONTH('Rent Roll'!$AF35,'Rent Roll'!$AG35+1)),1,0))</f>
        <v>0</v>
      </c>
      <c r="BE413" s="560">
        <f>IF('Rent Roll'!$AD35=0,0,IF(AND(BE$3&gt;EOMONTH('Rent Roll'!$AF35,0),BE$3&lt;EOMONTH('Rent Roll'!$AF35,'Rent Roll'!$AG35+1)),1,0))</f>
        <v>0</v>
      </c>
      <c r="BF413" s="560">
        <f>IF('Rent Roll'!$AD35=0,0,IF(AND(BF$3&gt;EOMONTH('Rent Roll'!$AF35,0),BF$3&lt;EOMONTH('Rent Roll'!$AF35,'Rent Roll'!$AG35+1)),1,0))</f>
        <v>0</v>
      </c>
      <c r="BG413" s="560">
        <f>IF('Rent Roll'!$AD35=0,0,IF(AND(BG$3&gt;EOMONTH('Rent Roll'!$AF35,0),BG$3&lt;EOMONTH('Rent Roll'!$AF35,'Rent Roll'!$AG35+1)),1,0))</f>
        <v>0</v>
      </c>
      <c r="BH413" s="560">
        <f>IF('Rent Roll'!$AD35=0,0,IF(AND(BH$3&gt;EOMONTH('Rent Roll'!$AF35,0),BH$3&lt;EOMONTH('Rent Roll'!$AF35,'Rent Roll'!$AG35+1)),1,0))</f>
        <v>0</v>
      </c>
      <c r="BI413" s="560">
        <f>IF('Rent Roll'!$AD35=0,0,IF(AND(BI$3&gt;EOMONTH('Rent Roll'!$AF35,0),BI$3&lt;EOMONTH('Rent Roll'!$AF35,'Rent Roll'!$AG35+1)),1,0))</f>
        <v>0</v>
      </c>
      <c r="BJ413" s="560">
        <f>IF('Rent Roll'!$AD35=0,0,IF(AND(BJ$3&gt;EOMONTH('Rent Roll'!$AF35,0),BJ$3&lt;EOMONTH('Rent Roll'!$AF35,'Rent Roll'!$AG35+1)),1,0))</f>
        <v>0</v>
      </c>
      <c r="BK413" s="560">
        <f>IF('Rent Roll'!$AD35=0,0,IF(AND(BK$3&gt;EOMONTH('Rent Roll'!$AF35,0),BK$3&lt;EOMONTH('Rent Roll'!$AF35,'Rent Roll'!$AG35+1)),1,0))</f>
        <v>0</v>
      </c>
      <c r="BL413" s="560">
        <f>IF('Rent Roll'!$AD35=0,0,IF(AND(BL$3&gt;EOMONTH('Rent Roll'!$AF35,0),BL$3&lt;EOMONTH('Rent Roll'!$AF35,'Rent Roll'!$AG35+1)),1,0))</f>
        <v>0</v>
      </c>
      <c r="BM413" s="560">
        <f>IF('Rent Roll'!$AD35=0,0,IF(AND(BM$3&gt;EOMONTH('Rent Roll'!$AF35,0),BM$3&lt;EOMONTH('Rent Roll'!$AF35,'Rent Roll'!$AG35+1)),1,0))</f>
        <v>0</v>
      </c>
      <c r="BN413" s="765">
        <f>IF('Rent Roll'!$AD35=0,0,IF(AND(BN$3&gt;EOMONTH('Rent Roll'!$AF35,0),BN$3&lt;EOMONTH('Rent Roll'!$AF35,'Rent Roll'!$AG35+1)),1,0))</f>
        <v>0</v>
      </c>
      <c r="BO413" s="766">
        <f>IF('Rent Roll'!$AD35=0,0,IF(AND(BO$3&gt;EOMONTH('Rent Roll'!$AF35,0),BO$3&lt;EOMONTH('Rent Roll'!$AF35,'Rent Roll'!$AG35+1)),1,0))</f>
        <v>0</v>
      </c>
      <c r="BP413" s="560">
        <f>IF('Rent Roll'!$AD35=0,0,IF(AND(BP$3&gt;EOMONTH('Rent Roll'!$AF35,0),BP$3&lt;EOMONTH('Rent Roll'!$AF35,'Rent Roll'!$AG35+1)),1,0))</f>
        <v>0</v>
      </c>
      <c r="BQ413" s="560">
        <f>IF('Rent Roll'!$AD35=0,0,IF(AND(BQ$3&gt;EOMONTH('Rent Roll'!$AF35,0),BQ$3&lt;EOMONTH('Rent Roll'!$AF35,'Rent Roll'!$AG35+1)),1,0))</f>
        <v>0</v>
      </c>
      <c r="BR413" s="560">
        <f>IF('Rent Roll'!$AD35=0,0,IF(AND(BR$3&gt;EOMONTH('Rent Roll'!$AF35,0),BR$3&lt;EOMONTH('Rent Roll'!$AF35,'Rent Roll'!$AG35+1)),1,0))</f>
        <v>0</v>
      </c>
      <c r="BS413" s="560">
        <f>IF('Rent Roll'!$AD35=0,0,IF(AND(BS$3&gt;EOMONTH('Rent Roll'!$AF35,0),BS$3&lt;EOMONTH('Rent Roll'!$AF35,'Rent Roll'!$AG35+1)),1,0))</f>
        <v>0</v>
      </c>
      <c r="BT413" s="560">
        <f>IF('Rent Roll'!$AD35=0,0,IF(AND(BT$3&gt;EOMONTH('Rent Roll'!$AF35,0),BT$3&lt;EOMONTH('Rent Roll'!$AF35,'Rent Roll'!$AG35+1)),1,0))</f>
        <v>0</v>
      </c>
      <c r="BU413" s="560">
        <f>IF('Rent Roll'!$AD35=0,0,IF(AND(BU$3&gt;EOMONTH('Rent Roll'!$AF35,0),BU$3&lt;EOMONTH('Rent Roll'!$AF35,'Rent Roll'!$AG35+1)),1,0))</f>
        <v>0</v>
      </c>
      <c r="BV413" s="560">
        <f>IF('Rent Roll'!$AD35=0,0,IF(AND(BV$3&gt;EOMONTH('Rent Roll'!$AF35,0),BV$3&lt;EOMONTH('Rent Roll'!$AF35,'Rent Roll'!$AG35+1)),1,0))</f>
        <v>0</v>
      </c>
      <c r="BW413" s="560">
        <f>IF('Rent Roll'!$AD35=0,0,IF(AND(BW$3&gt;EOMONTH('Rent Roll'!$AF35,0),BW$3&lt;EOMONTH('Rent Roll'!$AF35,'Rent Roll'!$AG35+1)),1,0))</f>
        <v>0</v>
      </c>
      <c r="BX413" s="560">
        <f>IF('Rent Roll'!$AD35=0,0,IF(AND(BX$3&gt;EOMONTH('Rent Roll'!$AF35,0),BX$3&lt;EOMONTH('Rent Roll'!$AF35,'Rent Roll'!$AG35+1)),1,0))</f>
        <v>0</v>
      </c>
      <c r="BY413" s="560">
        <f>IF('Rent Roll'!$AD35=0,0,IF(AND(BY$3&gt;EOMONTH('Rent Roll'!$AF35,0),BY$3&lt;EOMONTH('Rent Roll'!$AF35,'Rent Roll'!$AG35+1)),1,0))</f>
        <v>0</v>
      </c>
      <c r="BZ413" s="765">
        <f>IF('Rent Roll'!$AD35=0,0,IF(AND(BZ$3&gt;EOMONTH('Rent Roll'!$AF35,0),BZ$3&lt;EOMONTH('Rent Roll'!$AF35,'Rent Roll'!$AG35+1)),1,0))</f>
        <v>0</v>
      </c>
      <c r="CA413" s="766">
        <f>IF('Rent Roll'!$AD35=0,0,IF(AND(CA$3&gt;EOMONTH('Rent Roll'!$AF35,0),CA$3&lt;EOMONTH('Rent Roll'!$AF35,'Rent Roll'!$AG35+1)),1,0))</f>
        <v>0</v>
      </c>
      <c r="CB413" s="560">
        <f>IF('Rent Roll'!$AD35=0,0,IF(AND(CB$3&gt;EOMONTH('Rent Roll'!$AF35,0),CB$3&lt;EOMONTH('Rent Roll'!$AF35,'Rent Roll'!$AG35+1)),1,0))</f>
        <v>0</v>
      </c>
      <c r="CC413" s="560">
        <f>IF('Rent Roll'!$AD35=0,0,IF(AND(CC$3&gt;EOMONTH('Rent Roll'!$AF35,0),CC$3&lt;EOMONTH('Rent Roll'!$AF35,'Rent Roll'!$AG35+1)),1,0))</f>
        <v>0</v>
      </c>
      <c r="CD413" s="560">
        <f>IF('Rent Roll'!$AD35=0,0,IF(AND(CD$3&gt;EOMONTH('Rent Roll'!$AF35,0),CD$3&lt;EOMONTH('Rent Roll'!$AF35,'Rent Roll'!$AG35+1)),1,0))</f>
        <v>0</v>
      </c>
      <c r="CE413" s="560">
        <f>IF('Rent Roll'!$AD35=0,0,IF(AND(CE$3&gt;EOMONTH('Rent Roll'!$AF35,0),CE$3&lt;EOMONTH('Rent Roll'!$AF35,'Rent Roll'!$AG35+1)),1,0))</f>
        <v>0</v>
      </c>
      <c r="CF413" s="560">
        <f>IF('Rent Roll'!$AD35=0,0,IF(AND(CF$3&gt;EOMONTH('Rent Roll'!$AF35,0),CF$3&lt;EOMONTH('Rent Roll'!$AF35,'Rent Roll'!$AG35+1)),1,0))</f>
        <v>0</v>
      </c>
      <c r="CG413" s="560">
        <f>IF('Rent Roll'!$AD35=0,0,IF(AND(CG$3&gt;EOMONTH('Rent Roll'!$AF35,0),CG$3&lt;EOMONTH('Rent Roll'!$AF35,'Rent Roll'!$AG35+1)),1,0))</f>
        <v>0</v>
      </c>
      <c r="CH413" s="560">
        <f>IF('Rent Roll'!$AD35=0,0,IF(AND(CH$3&gt;EOMONTH('Rent Roll'!$AF35,0),CH$3&lt;EOMONTH('Rent Roll'!$AF35,'Rent Roll'!$AG35+1)),1,0))</f>
        <v>0</v>
      </c>
      <c r="CI413" s="560">
        <f>IF('Rent Roll'!$AD35=0,0,IF(AND(CI$3&gt;EOMONTH('Rent Roll'!$AF35,0),CI$3&lt;EOMONTH('Rent Roll'!$AF35,'Rent Roll'!$AG35+1)),1,0))</f>
        <v>0</v>
      </c>
      <c r="CJ413" s="560">
        <f>IF('Rent Roll'!$AD35=0,0,IF(AND(CJ$3&gt;EOMONTH('Rent Roll'!$AF35,0),CJ$3&lt;EOMONTH('Rent Roll'!$AF35,'Rent Roll'!$AG35+1)),1,0))</f>
        <v>0</v>
      </c>
      <c r="CK413" s="560">
        <f>IF('Rent Roll'!$AD35=0,0,IF(AND(CK$3&gt;EOMONTH('Rent Roll'!$AF35,0),CK$3&lt;EOMONTH('Rent Roll'!$AF35,'Rent Roll'!$AG35+1)),1,0))</f>
        <v>0</v>
      </c>
      <c r="CL413" s="765">
        <f>IF('Rent Roll'!$AD35=0,0,IF(AND(CL$3&gt;EOMONTH('Rent Roll'!$AF35,0),CL$3&lt;EOMONTH('Rent Roll'!$AF35,'Rent Roll'!$AG35+1)),1,0))</f>
        <v>0</v>
      </c>
      <c r="CM413" s="766">
        <f>IF('Rent Roll'!$AD35=0,0,IF(AND(CM$3&gt;EOMONTH('Rent Roll'!$AF35,0),CM$3&lt;EOMONTH('Rent Roll'!$AF35,'Rent Roll'!$AG35+1)),1,0))</f>
        <v>0</v>
      </c>
      <c r="CN413" s="560">
        <f>IF('Rent Roll'!$AD35=0,0,IF(AND(CN$3&gt;EOMONTH('Rent Roll'!$AF35,0),CN$3&lt;EOMONTH('Rent Roll'!$AF35,'Rent Roll'!$AG35+1)),1,0))</f>
        <v>0</v>
      </c>
      <c r="CO413" s="560">
        <f>IF('Rent Roll'!$AD35=0,0,IF(AND(CO$3&gt;EOMONTH('Rent Roll'!$AF35,0),CO$3&lt;EOMONTH('Rent Roll'!$AF35,'Rent Roll'!$AG35+1)),1,0))</f>
        <v>0</v>
      </c>
      <c r="CP413" s="560">
        <f>IF('Rent Roll'!$AD35=0,0,IF(AND(CP$3&gt;EOMONTH('Rent Roll'!$AF35,0),CP$3&lt;EOMONTH('Rent Roll'!$AF35,'Rent Roll'!$AG35+1)),1,0))</f>
        <v>0</v>
      </c>
      <c r="CQ413" s="560">
        <f>IF('Rent Roll'!$AD35=0,0,IF(AND(CQ$3&gt;EOMONTH('Rent Roll'!$AF35,0),CQ$3&lt;EOMONTH('Rent Roll'!$AF35,'Rent Roll'!$AG35+1)),1,0))</f>
        <v>0</v>
      </c>
      <c r="CR413" s="560">
        <f>IF('Rent Roll'!$AD35=0,0,IF(AND(CR$3&gt;EOMONTH('Rent Roll'!$AF35,0),CR$3&lt;EOMONTH('Rent Roll'!$AF35,'Rent Roll'!$AG35+1)),1,0))</f>
        <v>0</v>
      </c>
      <c r="CS413" s="560">
        <f>IF('Rent Roll'!$AD35=0,0,IF(AND(CS$3&gt;EOMONTH('Rent Roll'!$AF35,0),CS$3&lt;EOMONTH('Rent Roll'!$AF35,'Rent Roll'!$AG35+1)),1,0))</f>
        <v>0</v>
      </c>
      <c r="CT413" s="560">
        <f>IF('Rent Roll'!$AD35=0,0,IF(AND(CT$3&gt;EOMONTH('Rent Roll'!$AF35,0),CT$3&lt;EOMONTH('Rent Roll'!$AF35,'Rent Roll'!$AG35+1)),1,0))</f>
        <v>0</v>
      </c>
      <c r="CU413" s="560">
        <f>IF('Rent Roll'!$AD35=0,0,IF(AND(CU$3&gt;EOMONTH('Rent Roll'!$AF35,0),CU$3&lt;EOMONTH('Rent Roll'!$AF35,'Rent Roll'!$AG35+1)),1,0))</f>
        <v>0</v>
      </c>
      <c r="CV413" s="560">
        <f>IF('Rent Roll'!$AD35=0,0,IF(AND(CV$3&gt;EOMONTH('Rent Roll'!$AF35,0),CV$3&lt;EOMONTH('Rent Roll'!$AF35,'Rent Roll'!$AG35+1)),1,0))</f>
        <v>0</v>
      </c>
      <c r="CW413" s="560">
        <f>IF('Rent Roll'!$AD35=0,0,IF(AND(CW$3&gt;EOMONTH('Rent Roll'!$AF35,0),CW$3&lt;EOMONTH('Rent Roll'!$AF35,'Rent Roll'!$AG35+1)),1,0))</f>
        <v>0</v>
      </c>
      <c r="CX413" s="765">
        <f>IF('Rent Roll'!$AD35=0,0,IF(AND(CX$3&gt;EOMONTH('Rent Roll'!$AF35,0),CX$3&lt;EOMONTH('Rent Roll'!$AF35,'Rent Roll'!$AG35+1)),1,0))</f>
        <v>0</v>
      </c>
      <c r="CY413" s="766">
        <f>IF('Rent Roll'!$AD35=0,0,IF(AND(CY$3&gt;EOMONTH('Rent Roll'!$AF35,0),CY$3&lt;EOMONTH('Rent Roll'!$AF35,'Rent Roll'!$AG35+1)),1,0))</f>
        <v>0</v>
      </c>
      <c r="CZ413" s="560">
        <f>IF('Rent Roll'!$AD35=0,0,IF(AND(CZ$3&gt;EOMONTH('Rent Roll'!$AF35,0),CZ$3&lt;EOMONTH('Rent Roll'!$AF35,'Rent Roll'!$AG35+1)),1,0))</f>
        <v>0</v>
      </c>
      <c r="DA413" s="560">
        <f>IF('Rent Roll'!$AD35=0,0,IF(AND(DA$3&gt;EOMONTH('Rent Roll'!$AF35,0),DA$3&lt;EOMONTH('Rent Roll'!$AF35,'Rent Roll'!$AG35+1)),1,0))</f>
        <v>0</v>
      </c>
      <c r="DB413" s="560">
        <f>IF('Rent Roll'!$AD35=0,0,IF(AND(DB$3&gt;EOMONTH('Rent Roll'!$AF35,0),DB$3&lt;EOMONTH('Rent Roll'!$AF35,'Rent Roll'!$AG35+1)),1,0))</f>
        <v>0</v>
      </c>
      <c r="DC413" s="560">
        <f>IF('Rent Roll'!$AD35=0,0,IF(AND(DC$3&gt;EOMONTH('Rent Roll'!$AF35,0),DC$3&lt;EOMONTH('Rent Roll'!$AF35,'Rent Roll'!$AG35+1)),1,0))</f>
        <v>0</v>
      </c>
      <c r="DD413" s="560">
        <f>IF('Rent Roll'!$AD35=0,0,IF(AND(DD$3&gt;EOMONTH('Rent Roll'!$AF35,0),DD$3&lt;EOMONTH('Rent Roll'!$AF35,'Rent Roll'!$AG35+1)),1,0))</f>
        <v>0</v>
      </c>
      <c r="DE413" s="560">
        <f>IF('Rent Roll'!$AD35=0,0,IF(AND(DE$3&gt;EOMONTH('Rent Roll'!$AF35,0),DE$3&lt;EOMONTH('Rent Roll'!$AF35,'Rent Roll'!$AG35+1)),1,0))</f>
        <v>0</v>
      </c>
      <c r="DF413" s="560">
        <f>IF('Rent Roll'!$AD35=0,0,IF(AND(DF$3&gt;EOMONTH('Rent Roll'!$AF35,0),DF$3&lt;EOMONTH('Rent Roll'!$AF35,'Rent Roll'!$AG35+1)),1,0))</f>
        <v>0</v>
      </c>
      <c r="DG413" s="560">
        <f>IF('Rent Roll'!$AD35=0,0,IF(AND(DG$3&gt;EOMONTH('Rent Roll'!$AF35,0),DG$3&lt;EOMONTH('Rent Roll'!$AF35,'Rent Roll'!$AG35+1)),1,0))</f>
        <v>0</v>
      </c>
      <c r="DH413" s="560">
        <f>IF('Rent Roll'!$AD35=0,0,IF(AND(DH$3&gt;EOMONTH('Rent Roll'!$AF35,0),DH$3&lt;EOMONTH('Rent Roll'!$AF35,'Rent Roll'!$AG35+1)),1,0))</f>
        <v>0</v>
      </c>
      <c r="DI413" s="560">
        <f>IF('Rent Roll'!$AD35=0,0,IF(AND(DI$3&gt;EOMONTH('Rent Roll'!$AF35,0),DI$3&lt;EOMONTH('Rent Roll'!$AF35,'Rent Roll'!$AG35+1)),1,0))</f>
        <v>0</v>
      </c>
      <c r="DJ413" s="765">
        <f>IF('Rent Roll'!$AD35=0,0,IF(AND(DJ$3&gt;EOMONTH('Rent Roll'!$AF35,0),DJ$3&lt;EOMONTH('Rent Roll'!$AF35,'Rent Roll'!$AG35+1)),1,0))</f>
        <v>0</v>
      </c>
      <c r="DK413" s="766">
        <f>IF('Rent Roll'!$AD35=0,0,IF(AND(DK$3&gt;EOMONTH('Rent Roll'!$AF35,0),DK$3&lt;EOMONTH('Rent Roll'!$AF35,'Rent Roll'!$AG35+1)),1,0))</f>
        <v>0</v>
      </c>
      <c r="DL413" s="560">
        <f>IF('Rent Roll'!$AD35=0,0,IF(AND(DL$3&gt;EOMONTH('Rent Roll'!$AF35,0),DL$3&lt;EOMONTH('Rent Roll'!$AF35,'Rent Roll'!$AG35+1)),1,0))</f>
        <v>0</v>
      </c>
      <c r="DM413" s="560">
        <f>IF('Rent Roll'!$AD35=0,0,IF(AND(DM$3&gt;EOMONTH('Rent Roll'!$AF35,0),DM$3&lt;EOMONTH('Rent Roll'!$AF35,'Rent Roll'!$AG35+1)),1,0))</f>
        <v>0</v>
      </c>
      <c r="DN413" s="560">
        <f>IF('Rent Roll'!$AD35=0,0,IF(AND(DN$3&gt;EOMONTH('Rent Roll'!$AF35,0),DN$3&lt;EOMONTH('Rent Roll'!$AF35,'Rent Roll'!$AG35+1)),1,0))</f>
        <v>0</v>
      </c>
      <c r="DO413" s="560">
        <f>IF('Rent Roll'!$AD35=0,0,IF(AND(DO$3&gt;EOMONTH('Rent Roll'!$AF35,0),DO$3&lt;EOMONTH('Rent Roll'!$AF35,'Rent Roll'!$AG35+1)),1,0))</f>
        <v>0</v>
      </c>
      <c r="DP413" s="560">
        <f>IF('Rent Roll'!$AD35=0,0,IF(AND(DP$3&gt;EOMONTH('Rent Roll'!$AF35,0),DP$3&lt;EOMONTH('Rent Roll'!$AF35,'Rent Roll'!$AG35+1)),1,0))</f>
        <v>0</v>
      </c>
      <c r="DQ413" s="560">
        <f>IF('Rent Roll'!$AD35=0,0,IF(AND(DQ$3&gt;EOMONTH('Rent Roll'!$AF35,0),DQ$3&lt;EOMONTH('Rent Roll'!$AF35,'Rent Roll'!$AG35+1)),1,0))</f>
        <v>0</v>
      </c>
      <c r="DR413" s="560">
        <f>IF('Rent Roll'!$AD35=0,0,IF(AND(DR$3&gt;EOMONTH('Rent Roll'!$AF35,0),DR$3&lt;EOMONTH('Rent Roll'!$AF35,'Rent Roll'!$AG35+1)),1,0))</f>
        <v>0</v>
      </c>
      <c r="DS413" s="560">
        <f>IF('Rent Roll'!$AD35=0,0,IF(AND(DS$3&gt;EOMONTH('Rent Roll'!$AF35,0),DS$3&lt;EOMONTH('Rent Roll'!$AF35,'Rent Roll'!$AG35+1)),1,0))</f>
        <v>0</v>
      </c>
      <c r="DT413" s="560">
        <f>IF('Rent Roll'!$AD35=0,0,IF(AND(DT$3&gt;EOMONTH('Rent Roll'!$AF35,0),DT$3&lt;EOMONTH('Rent Roll'!$AF35,'Rent Roll'!$AG35+1)),1,0))</f>
        <v>0</v>
      </c>
      <c r="DU413" s="560">
        <f>IF('Rent Roll'!$AD35=0,0,IF(AND(DU$3&gt;EOMONTH('Rent Roll'!$AF35,0),DU$3&lt;EOMONTH('Rent Roll'!$AF35,'Rent Roll'!$AG35+1)),1,0))</f>
        <v>0</v>
      </c>
      <c r="DV413" s="560">
        <f>IF('Rent Roll'!$AD35=0,0,IF(AND(DV$3&gt;EOMONTH('Rent Roll'!$AF35,0),DV$3&lt;EOMONTH('Rent Roll'!$AF35,'Rent Roll'!$AG35+1)),1,0))</f>
        <v>0</v>
      </c>
    </row>
    <row r="414" spans="1:126" s="568" customFormat="1" ht="12" customHeight="1" outlineLevel="1" x14ac:dyDescent="0.4">
      <c r="A414" s="732"/>
      <c r="B414" s="564">
        <f>'Rent Roll'!$B36</f>
        <v>0</v>
      </c>
      <c r="C414" s="575" t="s">
        <v>82</v>
      </c>
      <c r="D414" s="565"/>
      <c r="E414" s="566"/>
      <c r="F414" s="777">
        <f>IF('Rent Roll'!$AD36=0,0,IF(AND(F$3&gt;EOMONTH('Rent Roll'!$AF36,0),F$3&lt;EOMONTH('Rent Roll'!$AF36,'Rent Roll'!$AG36+1)),1,0))</f>
        <v>0</v>
      </c>
      <c r="G414" s="766">
        <f>IF('Rent Roll'!$AD36=0,0,IF(AND(G$3&gt;EOMONTH('Rent Roll'!$AF36,0),G$3&lt;EOMONTH('Rent Roll'!$AF36,'Rent Roll'!$AG36+1)),1,0))</f>
        <v>0</v>
      </c>
      <c r="H414" s="560">
        <f>IF('Rent Roll'!$AD36=0,0,IF(AND(H$3&gt;EOMONTH('Rent Roll'!$AF36,0),H$3&lt;EOMONTH('Rent Roll'!$AF36,'Rent Roll'!$AG36+1)),1,0))</f>
        <v>0</v>
      </c>
      <c r="I414" s="560">
        <f>IF('Rent Roll'!$AD36=0,0,IF(AND(I$3&gt;EOMONTH('Rent Roll'!$AF36,0),I$3&lt;EOMONTH('Rent Roll'!$AF36,'Rent Roll'!$AG36+1)),1,0))</f>
        <v>0</v>
      </c>
      <c r="J414" s="560">
        <f>IF('Rent Roll'!$AD36=0,0,IF(AND(J$3&gt;EOMONTH('Rent Roll'!$AF36,0),J$3&lt;EOMONTH('Rent Roll'!$AF36,'Rent Roll'!$AG36+1)),1,0))</f>
        <v>0</v>
      </c>
      <c r="K414" s="560">
        <f>IF('Rent Roll'!$AD36=0,0,IF(AND(K$3&gt;EOMONTH('Rent Roll'!$AF36,0),K$3&lt;EOMONTH('Rent Roll'!$AF36,'Rent Roll'!$AG36+1)),1,0))</f>
        <v>0</v>
      </c>
      <c r="L414" s="560">
        <f>IF('Rent Roll'!$AD36=0,0,IF(AND(L$3&gt;EOMONTH('Rent Roll'!$AF36,0),L$3&lt;EOMONTH('Rent Roll'!$AF36,'Rent Roll'!$AG36+1)),1,0))</f>
        <v>0</v>
      </c>
      <c r="M414" s="560">
        <f>IF('Rent Roll'!$AD36=0,0,IF(AND(M$3&gt;EOMONTH('Rent Roll'!$AF36,0),M$3&lt;EOMONTH('Rent Roll'!$AF36,'Rent Roll'!$AG36+1)),1,0))</f>
        <v>0</v>
      </c>
      <c r="N414" s="560">
        <f>IF('Rent Roll'!$AD36=0,0,IF(AND(N$3&gt;EOMONTH('Rent Roll'!$AF36,0),N$3&lt;EOMONTH('Rent Roll'!$AF36,'Rent Roll'!$AG36+1)),1,0))</f>
        <v>0</v>
      </c>
      <c r="O414" s="560">
        <f>IF('Rent Roll'!$AD36=0,0,IF(AND(O$3&gt;EOMONTH('Rent Roll'!$AF36,0),O$3&lt;EOMONTH('Rent Roll'!$AF36,'Rent Roll'!$AG36+1)),1,0))</f>
        <v>0</v>
      </c>
      <c r="P414" s="560">
        <f>IF('Rent Roll'!$AD36=0,0,IF(AND(P$3&gt;EOMONTH('Rent Roll'!$AF36,0),P$3&lt;EOMONTH('Rent Roll'!$AF36,'Rent Roll'!$AG36+1)),1,0))</f>
        <v>0</v>
      </c>
      <c r="Q414" s="560">
        <f>IF('Rent Roll'!$AD36=0,0,IF(AND(Q$3&gt;EOMONTH('Rent Roll'!$AF36,0),Q$3&lt;EOMONTH('Rent Roll'!$AF36,'Rent Roll'!$AG36+1)),1,0))</f>
        <v>0</v>
      </c>
      <c r="R414" s="765">
        <f>IF('Rent Roll'!$AD36=0,0,IF(AND(R$3&gt;EOMONTH('Rent Roll'!$AF36,0),R$3&lt;EOMONTH('Rent Roll'!$AF36,'Rent Roll'!$AG36+1)),1,0))</f>
        <v>0</v>
      </c>
      <c r="S414" s="766">
        <f>IF('Rent Roll'!$AD36=0,0,IF(AND(S$3&gt;EOMONTH('Rent Roll'!$AF36,0),S$3&lt;EOMONTH('Rent Roll'!$AF36,'Rent Roll'!$AG36+1)),1,0))</f>
        <v>0</v>
      </c>
      <c r="T414" s="560">
        <f>IF('Rent Roll'!$AD36=0,0,IF(AND(T$3&gt;EOMONTH('Rent Roll'!$AF36,0),T$3&lt;EOMONTH('Rent Roll'!$AF36,'Rent Roll'!$AG36+1)),1,0))</f>
        <v>0</v>
      </c>
      <c r="U414" s="560">
        <f>IF('Rent Roll'!$AD36=0,0,IF(AND(U$3&gt;EOMONTH('Rent Roll'!$AF36,0),U$3&lt;EOMONTH('Rent Roll'!$AF36,'Rent Roll'!$AG36+1)),1,0))</f>
        <v>0</v>
      </c>
      <c r="V414" s="560">
        <f>IF('Rent Roll'!$AD36=0,0,IF(AND(V$3&gt;EOMONTH('Rent Roll'!$AF36,0),V$3&lt;EOMONTH('Rent Roll'!$AF36,'Rent Roll'!$AG36+1)),1,0))</f>
        <v>0</v>
      </c>
      <c r="W414" s="560">
        <f>IF('Rent Roll'!$AD36=0,0,IF(AND(W$3&gt;EOMONTH('Rent Roll'!$AF36,0),W$3&lt;EOMONTH('Rent Roll'!$AF36,'Rent Roll'!$AG36+1)),1,0))</f>
        <v>0</v>
      </c>
      <c r="X414" s="560">
        <f>IF('Rent Roll'!$AD36=0,0,IF(AND(X$3&gt;EOMONTH('Rent Roll'!$AF36,0),X$3&lt;EOMONTH('Rent Roll'!$AF36,'Rent Roll'!$AG36+1)),1,0))</f>
        <v>0</v>
      </c>
      <c r="Y414" s="560">
        <f>IF('Rent Roll'!$AD36=0,0,IF(AND(Y$3&gt;EOMONTH('Rent Roll'!$AF36,0),Y$3&lt;EOMONTH('Rent Roll'!$AF36,'Rent Roll'!$AG36+1)),1,0))</f>
        <v>0</v>
      </c>
      <c r="Z414" s="560">
        <f>IF('Rent Roll'!$AD36=0,0,IF(AND(Z$3&gt;EOMONTH('Rent Roll'!$AF36,0),Z$3&lt;EOMONTH('Rent Roll'!$AF36,'Rent Roll'!$AG36+1)),1,0))</f>
        <v>0</v>
      </c>
      <c r="AA414" s="560">
        <f>IF('Rent Roll'!$AD36=0,0,IF(AND(AA$3&gt;EOMONTH('Rent Roll'!$AF36,0),AA$3&lt;EOMONTH('Rent Roll'!$AF36,'Rent Roll'!$AG36+1)),1,0))</f>
        <v>0</v>
      </c>
      <c r="AB414" s="560">
        <f>IF('Rent Roll'!$AD36=0,0,IF(AND(AB$3&gt;EOMONTH('Rent Roll'!$AF36,0),AB$3&lt;EOMONTH('Rent Roll'!$AF36,'Rent Roll'!$AG36+1)),1,0))</f>
        <v>0</v>
      </c>
      <c r="AC414" s="560">
        <f>IF('Rent Roll'!$AD36=0,0,IF(AND(AC$3&gt;EOMONTH('Rent Roll'!$AF36,0),AC$3&lt;EOMONTH('Rent Roll'!$AF36,'Rent Roll'!$AG36+1)),1,0))</f>
        <v>0</v>
      </c>
      <c r="AD414" s="765">
        <f>IF('Rent Roll'!$AD36=0,0,IF(AND(AD$3&gt;EOMONTH('Rent Roll'!$AF36,0),AD$3&lt;EOMONTH('Rent Roll'!$AF36,'Rent Roll'!$AG36+1)),1,0))</f>
        <v>0</v>
      </c>
      <c r="AE414" s="766">
        <f>IF('Rent Roll'!$AD36=0,0,IF(AND(AE$3&gt;EOMONTH('Rent Roll'!$AF36,0),AE$3&lt;EOMONTH('Rent Roll'!$AF36,'Rent Roll'!$AG36+1)),1,0))</f>
        <v>0</v>
      </c>
      <c r="AF414" s="560">
        <f>IF('Rent Roll'!$AD36=0,0,IF(AND(AF$3&gt;EOMONTH('Rent Roll'!$AF36,0),AF$3&lt;EOMONTH('Rent Roll'!$AF36,'Rent Roll'!$AG36+1)),1,0))</f>
        <v>0</v>
      </c>
      <c r="AG414" s="560">
        <f>IF('Rent Roll'!$AD36=0,0,IF(AND(AG$3&gt;EOMONTH('Rent Roll'!$AF36,0),AG$3&lt;EOMONTH('Rent Roll'!$AF36,'Rent Roll'!$AG36+1)),1,0))</f>
        <v>0</v>
      </c>
      <c r="AH414" s="560">
        <f>IF('Rent Roll'!$AD36=0,0,IF(AND(AH$3&gt;EOMONTH('Rent Roll'!$AF36,0),AH$3&lt;EOMONTH('Rent Roll'!$AF36,'Rent Roll'!$AG36+1)),1,0))</f>
        <v>0</v>
      </c>
      <c r="AI414" s="560">
        <f>IF('Rent Roll'!$AD36=0,0,IF(AND(AI$3&gt;EOMONTH('Rent Roll'!$AF36,0),AI$3&lt;EOMONTH('Rent Roll'!$AF36,'Rent Roll'!$AG36+1)),1,0))</f>
        <v>0</v>
      </c>
      <c r="AJ414" s="560">
        <f>IF('Rent Roll'!$AD36=0,0,IF(AND(AJ$3&gt;EOMONTH('Rent Roll'!$AF36,0),AJ$3&lt;EOMONTH('Rent Roll'!$AF36,'Rent Roll'!$AG36+1)),1,0))</f>
        <v>0</v>
      </c>
      <c r="AK414" s="560">
        <f>IF('Rent Roll'!$AD36=0,0,IF(AND(AK$3&gt;EOMONTH('Rent Roll'!$AF36,0),AK$3&lt;EOMONTH('Rent Roll'!$AF36,'Rent Roll'!$AG36+1)),1,0))</f>
        <v>0</v>
      </c>
      <c r="AL414" s="560">
        <f>IF('Rent Roll'!$AD36=0,0,IF(AND(AL$3&gt;EOMONTH('Rent Roll'!$AF36,0),AL$3&lt;EOMONTH('Rent Roll'!$AF36,'Rent Roll'!$AG36+1)),1,0))</f>
        <v>0</v>
      </c>
      <c r="AM414" s="560">
        <f>IF('Rent Roll'!$AD36=0,0,IF(AND(AM$3&gt;EOMONTH('Rent Roll'!$AF36,0),AM$3&lt;EOMONTH('Rent Roll'!$AF36,'Rent Roll'!$AG36+1)),1,0))</f>
        <v>0</v>
      </c>
      <c r="AN414" s="560">
        <f>IF('Rent Roll'!$AD36=0,0,IF(AND(AN$3&gt;EOMONTH('Rent Roll'!$AF36,0),AN$3&lt;EOMONTH('Rent Roll'!$AF36,'Rent Roll'!$AG36+1)),1,0))</f>
        <v>0</v>
      </c>
      <c r="AO414" s="560">
        <f>IF('Rent Roll'!$AD36=0,0,IF(AND(AO$3&gt;EOMONTH('Rent Roll'!$AF36,0),AO$3&lt;EOMONTH('Rent Roll'!$AF36,'Rent Roll'!$AG36+1)),1,0))</f>
        <v>0</v>
      </c>
      <c r="AP414" s="765">
        <f>IF('Rent Roll'!$AD36=0,0,IF(AND(AP$3&gt;EOMONTH('Rent Roll'!$AF36,0),AP$3&lt;EOMONTH('Rent Roll'!$AF36,'Rent Roll'!$AG36+1)),1,0))</f>
        <v>0</v>
      </c>
      <c r="AQ414" s="766">
        <f>IF('Rent Roll'!$AD36=0,0,IF(AND(AQ$3&gt;EOMONTH('Rent Roll'!$AF36,0),AQ$3&lt;EOMONTH('Rent Roll'!$AF36,'Rent Roll'!$AG36+1)),1,0))</f>
        <v>0</v>
      </c>
      <c r="AR414" s="560">
        <f>IF('Rent Roll'!$AD36=0,0,IF(AND(AR$3&gt;EOMONTH('Rent Roll'!$AF36,0),AR$3&lt;EOMONTH('Rent Roll'!$AF36,'Rent Roll'!$AG36+1)),1,0))</f>
        <v>0</v>
      </c>
      <c r="AS414" s="560">
        <f>IF('Rent Roll'!$AD36=0,0,IF(AND(AS$3&gt;EOMONTH('Rent Roll'!$AF36,0),AS$3&lt;EOMONTH('Rent Roll'!$AF36,'Rent Roll'!$AG36+1)),1,0))</f>
        <v>0</v>
      </c>
      <c r="AT414" s="560">
        <f>IF('Rent Roll'!$AD36=0,0,IF(AND(AT$3&gt;EOMONTH('Rent Roll'!$AF36,0),AT$3&lt;EOMONTH('Rent Roll'!$AF36,'Rent Roll'!$AG36+1)),1,0))</f>
        <v>0</v>
      </c>
      <c r="AU414" s="560">
        <f>IF('Rent Roll'!$AD36=0,0,IF(AND(AU$3&gt;EOMONTH('Rent Roll'!$AF36,0),AU$3&lt;EOMONTH('Rent Roll'!$AF36,'Rent Roll'!$AG36+1)),1,0))</f>
        <v>0</v>
      </c>
      <c r="AV414" s="560">
        <f>IF('Rent Roll'!$AD36=0,0,IF(AND(AV$3&gt;EOMONTH('Rent Roll'!$AF36,0),AV$3&lt;EOMONTH('Rent Roll'!$AF36,'Rent Roll'!$AG36+1)),1,0))</f>
        <v>0</v>
      </c>
      <c r="AW414" s="560">
        <f>IF('Rent Roll'!$AD36=0,0,IF(AND(AW$3&gt;EOMONTH('Rent Roll'!$AF36,0),AW$3&lt;EOMONTH('Rent Roll'!$AF36,'Rent Roll'!$AG36+1)),1,0))</f>
        <v>0</v>
      </c>
      <c r="AX414" s="560">
        <f>IF('Rent Roll'!$AD36=0,0,IF(AND(AX$3&gt;EOMONTH('Rent Roll'!$AF36,0),AX$3&lt;EOMONTH('Rent Roll'!$AF36,'Rent Roll'!$AG36+1)),1,0))</f>
        <v>0</v>
      </c>
      <c r="AY414" s="560">
        <f>IF('Rent Roll'!$AD36=0,0,IF(AND(AY$3&gt;EOMONTH('Rent Roll'!$AF36,0),AY$3&lt;EOMONTH('Rent Roll'!$AF36,'Rent Roll'!$AG36+1)),1,0))</f>
        <v>0</v>
      </c>
      <c r="AZ414" s="560">
        <f>IF('Rent Roll'!$AD36=0,0,IF(AND(AZ$3&gt;EOMONTH('Rent Roll'!$AF36,0),AZ$3&lt;EOMONTH('Rent Roll'!$AF36,'Rent Roll'!$AG36+1)),1,0))</f>
        <v>0</v>
      </c>
      <c r="BA414" s="560">
        <f>IF('Rent Roll'!$AD36=0,0,IF(AND(BA$3&gt;EOMONTH('Rent Roll'!$AF36,0),BA$3&lt;EOMONTH('Rent Roll'!$AF36,'Rent Roll'!$AG36+1)),1,0))</f>
        <v>0</v>
      </c>
      <c r="BB414" s="765">
        <f>IF('Rent Roll'!$AD36=0,0,IF(AND(BB$3&gt;EOMONTH('Rent Roll'!$AF36,0),BB$3&lt;EOMONTH('Rent Roll'!$AF36,'Rent Roll'!$AG36+1)),1,0))</f>
        <v>0</v>
      </c>
      <c r="BC414" s="766">
        <f>IF('Rent Roll'!$AD36=0,0,IF(AND(BC$3&gt;EOMONTH('Rent Roll'!$AF36,0),BC$3&lt;EOMONTH('Rent Roll'!$AF36,'Rent Roll'!$AG36+1)),1,0))</f>
        <v>0</v>
      </c>
      <c r="BD414" s="560">
        <f>IF('Rent Roll'!$AD36=0,0,IF(AND(BD$3&gt;EOMONTH('Rent Roll'!$AF36,0),BD$3&lt;EOMONTH('Rent Roll'!$AF36,'Rent Roll'!$AG36+1)),1,0))</f>
        <v>0</v>
      </c>
      <c r="BE414" s="560">
        <f>IF('Rent Roll'!$AD36=0,0,IF(AND(BE$3&gt;EOMONTH('Rent Roll'!$AF36,0),BE$3&lt;EOMONTH('Rent Roll'!$AF36,'Rent Roll'!$AG36+1)),1,0))</f>
        <v>0</v>
      </c>
      <c r="BF414" s="560">
        <f>IF('Rent Roll'!$AD36=0,0,IF(AND(BF$3&gt;EOMONTH('Rent Roll'!$AF36,0),BF$3&lt;EOMONTH('Rent Roll'!$AF36,'Rent Roll'!$AG36+1)),1,0))</f>
        <v>0</v>
      </c>
      <c r="BG414" s="560">
        <f>IF('Rent Roll'!$AD36=0,0,IF(AND(BG$3&gt;EOMONTH('Rent Roll'!$AF36,0),BG$3&lt;EOMONTH('Rent Roll'!$AF36,'Rent Roll'!$AG36+1)),1,0))</f>
        <v>0</v>
      </c>
      <c r="BH414" s="560">
        <f>IF('Rent Roll'!$AD36=0,0,IF(AND(BH$3&gt;EOMONTH('Rent Roll'!$AF36,0),BH$3&lt;EOMONTH('Rent Roll'!$AF36,'Rent Roll'!$AG36+1)),1,0))</f>
        <v>0</v>
      </c>
      <c r="BI414" s="560">
        <f>IF('Rent Roll'!$AD36=0,0,IF(AND(BI$3&gt;EOMONTH('Rent Roll'!$AF36,0),BI$3&lt;EOMONTH('Rent Roll'!$AF36,'Rent Roll'!$AG36+1)),1,0))</f>
        <v>0</v>
      </c>
      <c r="BJ414" s="560">
        <f>IF('Rent Roll'!$AD36=0,0,IF(AND(BJ$3&gt;EOMONTH('Rent Roll'!$AF36,0),BJ$3&lt;EOMONTH('Rent Roll'!$AF36,'Rent Roll'!$AG36+1)),1,0))</f>
        <v>0</v>
      </c>
      <c r="BK414" s="560">
        <f>IF('Rent Roll'!$AD36=0,0,IF(AND(BK$3&gt;EOMONTH('Rent Roll'!$AF36,0),BK$3&lt;EOMONTH('Rent Roll'!$AF36,'Rent Roll'!$AG36+1)),1,0))</f>
        <v>0</v>
      </c>
      <c r="BL414" s="560">
        <f>IF('Rent Roll'!$AD36=0,0,IF(AND(BL$3&gt;EOMONTH('Rent Roll'!$AF36,0),BL$3&lt;EOMONTH('Rent Roll'!$AF36,'Rent Roll'!$AG36+1)),1,0))</f>
        <v>0</v>
      </c>
      <c r="BM414" s="560">
        <f>IF('Rent Roll'!$AD36=0,0,IF(AND(BM$3&gt;EOMONTH('Rent Roll'!$AF36,0),BM$3&lt;EOMONTH('Rent Roll'!$AF36,'Rent Roll'!$AG36+1)),1,0))</f>
        <v>0</v>
      </c>
      <c r="BN414" s="765">
        <f>IF('Rent Roll'!$AD36=0,0,IF(AND(BN$3&gt;EOMONTH('Rent Roll'!$AF36,0),BN$3&lt;EOMONTH('Rent Roll'!$AF36,'Rent Roll'!$AG36+1)),1,0))</f>
        <v>0</v>
      </c>
      <c r="BO414" s="766">
        <f>IF('Rent Roll'!$AD36=0,0,IF(AND(BO$3&gt;EOMONTH('Rent Roll'!$AF36,0),BO$3&lt;EOMONTH('Rent Roll'!$AF36,'Rent Roll'!$AG36+1)),1,0))</f>
        <v>0</v>
      </c>
      <c r="BP414" s="560">
        <f>IF('Rent Roll'!$AD36=0,0,IF(AND(BP$3&gt;EOMONTH('Rent Roll'!$AF36,0),BP$3&lt;EOMONTH('Rent Roll'!$AF36,'Rent Roll'!$AG36+1)),1,0))</f>
        <v>0</v>
      </c>
      <c r="BQ414" s="560">
        <f>IF('Rent Roll'!$AD36=0,0,IF(AND(BQ$3&gt;EOMONTH('Rent Roll'!$AF36,0),BQ$3&lt;EOMONTH('Rent Roll'!$AF36,'Rent Roll'!$AG36+1)),1,0))</f>
        <v>0</v>
      </c>
      <c r="BR414" s="560">
        <f>IF('Rent Roll'!$AD36=0,0,IF(AND(BR$3&gt;EOMONTH('Rent Roll'!$AF36,0),BR$3&lt;EOMONTH('Rent Roll'!$AF36,'Rent Roll'!$AG36+1)),1,0))</f>
        <v>0</v>
      </c>
      <c r="BS414" s="560">
        <f>IF('Rent Roll'!$AD36=0,0,IF(AND(BS$3&gt;EOMONTH('Rent Roll'!$AF36,0),BS$3&lt;EOMONTH('Rent Roll'!$AF36,'Rent Roll'!$AG36+1)),1,0))</f>
        <v>0</v>
      </c>
      <c r="BT414" s="560">
        <f>IF('Rent Roll'!$AD36=0,0,IF(AND(BT$3&gt;EOMONTH('Rent Roll'!$AF36,0),BT$3&lt;EOMONTH('Rent Roll'!$AF36,'Rent Roll'!$AG36+1)),1,0))</f>
        <v>0</v>
      </c>
      <c r="BU414" s="560">
        <f>IF('Rent Roll'!$AD36=0,0,IF(AND(BU$3&gt;EOMONTH('Rent Roll'!$AF36,0),BU$3&lt;EOMONTH('Rent Roll'!$AF36,'Rent Roll'!$AG36+1)),1,0))</f>
        <v>0</v>
      </c>
      <c r="BV414" s="560">
        <f>IF('Rent Roll'!$AD36=0,0,IF(AND(BV$3&gt;EOMONTH('Rent Roll'!$AF36,0),BV$3&lt;EOMONTH('Rent Roll'!$AF36,'Rent Roll'!$AG36+1)),1,0))</f>
        <v>0</v>
      </c>
      <c r="BW414" s="560">
        <f>IF('Rent Roll'!$AD36=0,0,IF(AND(BW$3&gt;EOMONTH('Rent Roll'!$AF36,0),BW$3&lt;EOMONTH('Rent Roll'!$AF36,'Rent Roll'!$AG36+1)),1,0))</f>
        <v>0</v>
      </c>
      <c r="BX414" s="560">
        <f>IF('Rent Roll'!$AD36=0,0,IF(AND(BX$3&gt;EOMONTH('Rent Roll'!$AF36,0),BX$3&lt;EOMONTH('Rent Roll'!$AF36,'Rent Roll'!$AG36+1)),1,0))</f>
        <v>0</v>
      </c>
      <c r="BY414" s="560">
        <f>IF('Rent Roll'!$AD36=0,0,IF(AND(BY$3&gt;EOMONTH('Rent Roll'!$AF36,0),BY$3&lt;EOMONTH('Rent Roll'!$AF36,'Rent Roll'!$AG36+1)),1,0))</f>
        <v>0</v>
      </c>
      <c r="BZ414" s="765">
        <f>IF('Rent Roll'!$AD36=0,0,IF(AND(BZ$3&gt;EOMONTH('Rent Roll'!$AF36,0),BZ$3&lt;EOMONTH('Rent Roll'!$AF36,'Rent Roll'!$AG36+1)),1,0))</f>
        <v>0</v>
      </c>
      <c r="CA414" s="766">
        <f>IF('Rent Roll'!$AD36=0,0,IF(AND(CA$3&gt;EOMONTH('Rent Roll'!$AF36,0),CA$3&lt;EOMONTH('Rent Roll'!$AF36,'Rent Roll'!$AG36+1)),1,0))</f>
        <v>0</v>
      </c>
      <c r="CB414" s="560">
        <f>IF('Rent Roll'!$AD36=0,0,IF(AND(CB$3&gt;EOMONTH('Rent Roll'!$AF36,0),CB$3&lt;EOMONTH('Rent Roll'!$AF36,'Rent Roll'!$AG36+1)),1,0))</f>
        <v>0</v>
      </c>
      <c r="CC414" s="560">
        <f>IF('Rent Roll'!$AD36=0,0,IF(AND(CC$3&gt;EOMONTH('Rent Roll'!$AF36,0),CC$3&lt;EOMONTH('Rent Roll'!$AF36,'Rent Roll'!$AG36+1)),1,0))</f>
        <v>0</v>
      </c>
      <c r="CD414" s="560">
        <f>IF('Rent Roll'!$AD36=0,0,IF(AND(CD$3&gt;EOMONTH('Rent Roll'!$AF36,0),CD$3&lt;EOMONTH('Rent Roll'!$AF36,'Rent Roll'!$AG36+1)),1,0))</f>
        <v>0</v>
      </c>
      <c r="CE414" s="560">
        <f>IF('Rent Roll'!$AD36=0,0,IF(AND(CE$3&gt;EOMONTH('Rent Roll'!$AF36,0),CE$3&lt;EOMONTH('Rent Roll'!$AF36,'Rent Roll'!$AG36+1)),1,0))</f>
        <v>0</v>
      </c>
      <c r="CF414" s="560">
        <f>IF('Rent Roll'!$AD36=0,0,IF(AND(CF$3&gt;EOMONTH('Rent Roll'!$AF36,0),CF$3&lt;EOMONTH('Rent Roll'!$AF36,'Rent Roll'!$AG36+1)),1,0))</f>
        <v>0</v>
      </c>
      <c r="CG414" s="560">
        <f>IF('Rent Roll'!$AD36=0,0,IF(AND(CG$3&gt;EOMONTH('Rent Roll'!$AF36,0),CG$3&lt;EOMONTH('Rent Roll'!$AF36,'Rent Roll'!$AG36+1)),1,0))</f>
        <v>0</v>
      </c>
      <c r="CH414" s="560">
        <f>IF('Rent Roll'!$AD36=0,0,IF(AND(CH$3&gt;EOMONTH('Rent Roll'!$AF36,0),CH$3&lt;EOMONTH('Rent Roll'!$AF36,'Rent Roll'!$AG36+1)),1,0))</f>
        <v>0</v>
      </c>
      <c r="CI414" s="560">
        <f>IF('Rent Roll'!$AD36=0,0,IF(AND(CI$3&gt;EOMONTH('Rent Roll'!$AF36,0),CI$3&lt;EOMONTH('Rent Roll'!$AF36,'Rent Roll'!$AG36+1)),1,0))</f>
        <v>0</v>
      </c>
      <c r="CJ414" s="560">
        <f>IF('Rent Roll'!$AD36=0,0,IF(AND(CJ$3&gt;EOMONTH('Rent Roll'!$AF36,0),CJ$3&lt;EOMONTH('Rent Roll'!$AF36,'Rent Roll'!$AG36+1)),1,0))</f>
        <v>0</v>
      </c>
      <c r="CK414" s="560">
        <f>IF('Rent Roll'!$AD36=0,0,IF(AND(CK$3&gt;EOMONTH('Rent Roll'!$AF36,0),CK$3&lt;EOMONTH('Rent Roll'!$AF36,'Rent Roll'!$AG36+1)),1,0))</f>
        <v>0</v>
      </c>
      <c r="CL414" s="765">
        <f>IF('Rent Roll'!$AD36=0,0,IF(AND(CL$3&gt;EOMONTH('Rent Roll'!$AF36,0),CL$3&lt;EOMONTH('Rent Roll'!$AF36,'Rent Roll'!$AG36+1)),1,0))</f>
        <v>0</v>
      </c>
      <c r="CM414" s="766">
        <f>IF('Rent Roll'!$AD36=0,0,IF(AND(CM$3&gt;EOMONTH('Rent Roll'!$AF36,0),CM$3&lt;EOMONTH('Rent Roll'!$AF36,'Rent Roll'!$AG36+1)),1,0))</f>
        <v>0</v>
      </c>
      <c r="CN414" s="560">
        <f>IF('Rent Roll'!$AD36=0,0,IF(AND(CN$3&gt;EOMONTH('Rent Roll'!$AF36,0),CN$3&lt;EOMONTH('Rent Roll'!$AF36,'Rent Roll'!$AG36+1)),1,0))</f>
        <v>0</v>
      </c>
      <c r="CO414" s="560">
        <f>IF('Rent Roll'!$AD36=0,0,IF(AND(CO$3&gt;EOMONTH('Rent Roll'!$AF36,0),CO$3&lt;EOMONTH('Rent Roll'!$AF36,'Rent Roll'!$AG36+1)),1,0))</f>
        <v>0</v>
      </c>
      <c r="CP414" s="560">
        <f>IF('Rent Roll'!$AD36=0,0,IF(AND(CP$3&gt;EOMONTH('Rent Roll'!$AF36,0),CP$3&lt;EOMONTH('Rent Roll'!$AF36,'Rent Roll'!$AG36+1)),1,0))</f>
        <v>0</v>
      </c>
      <c r="CQ414" s="560">
        <f>IF('Rent Roll'!$AD36=0,0,IF(AND(CQ$3&gt;EOMONTH('Rent Roll'!$AF36,0),CQ$3&lt;EOMONTH('Rent Roll'!$AF36,'Rent Roll'!$AG36+1)),1,0))</f>
        <v>0</v>
      </c>
      <c r="CR414" s="560">
        <f>IF('Rent Roll'!$AD36=0,0,IF(AND(CR$3&gt;EOMONTH('Rent Roll'!$AF36,0),CR$3&lt;EOMONTH('Rent Roll'!$AF36,'Rent Roll'!$AG36+1)),1,0))</f>
        <v>0</v>
      </c>
      <c r="CS414" s="560">
        <f>IF('Rent Roll'!$AD36=0,0,IF(AND(CS$3&gt;EOMONTH('Rent Roll'!$AF36,0),CS$3&lt;EOMONTH('Rent Roll'!$AF36,'Rent Roll'!$AG36+1)),1,0))</f>
        <v>0</v>
      </c>
      <c r="CT414" s="560">
        <f>IF('Rent Roll'!$AD36=0,0,IF(AND(CT$3&gt;EOMONTH('Rent Roll'!$AF36,0),CT$3&lt;EOMONTH('Rent Roll'!$AF36,'Rent Roll'!$AG36+1)),1,0))</f>
        <v>0</v>
      </c>
      <c r="CU414" s="560">
        <f>IF('Rent Roll'!$AD36=0,0,IF(AND(CU$3&gt;EOMONTH('Rent Roll'!$AF36,0),CU$3&lt;EOMONTH('Rent Roll'!$AF36,'Rent Roll'!$AG36+1)),1,0))</f>
        <v>0</v>
      </c>
      <c r="CV414" s="560">
        <f>IF('Rent Roll'!$AD36=0,0,IF(AND(CV$3&gt;EOMONTH('Rent Roll'!$AF36,0),CV$3&lt;EOMONTH('Rent Roll'!$AF36,'Rent Roll'!$AG36+1)),1,0))</f>
        <v>0</v>
      </c>
      <c r="CW414" s="560">
        <f>IF('Rent Roll'!$AD36=0,0,IF(AND(CW$3&gt;EOMONTH('Rent Roll'!$AF36,0),CW$3&lt;EOMONTH('Rent Roll'!$AF36,'Rent Roll'!$AG36+1)),1,0))</f>
        <v>0</v>
      </c>
      <c r="CX414" s="765">
        <f>IF('Rent Roll'!$AD36=0,0,IF(AND(CX$3&gt;EOMONTH('Rent Roll'!$AF36,0),CX$3&lt;EOMONTH('Rent Roll'!$AF36,'Rent Roll'!$AG36+1)),1,0))</f>
        <v>0</v>
      </c>
      <c r="CY414" s="766">
        <f>IF('Rent Roll'!$AD36=0,0,IF(AND(CY$3&gt;EOMONTH('Rent Roll'!$AF36,0),CY$3&lt;EOMONTH('Rent Roll'!$AF36,'Rent Roll'!$AG36+1)),1,0))</f>
        <v>0</v>
      </c>
      <c r="CZ414" s="560">
        <f>IF('Rent Roll'!$AD36=0,0,IF(AND(CZ$3&gt;EOMONTH('Rent Roll'!$AF36,0),CZ$3&lt;EOMONTH('Rent Roll'!$AF36,'Rent Roll'!$AG36+1)),1,0))</f>
        <v>0</v>
      </c>
      <c r="DA414" s="560">
        <f>IF('Rent Roll'!$AD36=0,0,IF(AND(DA$3&gt;EOMONTH('Rent Roll'!$AF36,0),DA$3&lt;EOMONTH('Rent Roll'!$AF36,'Rent Roll'!$AG36+1)),1,0))</f>
        <v>0</v>
      </c>
      <c r="DB414" s="560">
        <f>IF('Rent Roll'!$AD36=0,0,IF(AND(DB$3&gt;EOMONTH('Rent Roll'!$AF36,0),DB$3&lt;EOMONTH('Rent Roll'!$AF36,'Rent Roll'!$AG36+1)),1,0))</f>
        <v>0</v>
      </c>
      <c r="DC414" s="560">
        <f>IF('Rent Roll'!$AD36=0,0,IF(AND(DC$3&gt;EOMONTH('Rent Roll'!$AF36,0),DC$3&lt;EOMONTH('Rent Roll'!$AF36,'Rent Roll'!$AG36+1)),1,0))</f>
        <v>0</v>
      </c>
      <c r="DD414" s="560">
        <f>IF('Rent Roll'!$AD36=0,0,IF(AND(DD$3&gt;EOMONTH('Rent Roll'!$AF36,0),DD$3&lt;EOMONTH('Rent Roll'!$AF36,'Rent Roll'!$AG36+1)),1,0))</f>
        <v>0</v>
      </c>
      <c r="DE414" s="560">
        <f>IF('Rent Roll'!$AD36=0,0,IF(AND(DE$3&gt;EOMONTH('Rent Roll'!$AF36,0),DE$3&lt;EOMONTH('Rent Roll'!$AF36,'Rent Roll'!$AG36+1)),1,0))</f>
        <v>0</v>
      </c>
      <c r="DF414" s="560">
        <f>IF('Rent Roll'!$AD36=0,0,IF(AND(DF$3&gt;EOMONTH('Rent Roll'!$AF36,0),DF$3&lt;EOMONTH('Rent Roll'!$AF36,'Rent Roll'!$AG36+1)),1,0))</f>
        <v>0</v>
      </c>
      <c r="DG414" s="560">
        <f>IF('Rent Roll'!$AD36=0,0,IF(AND(DG$3&gt;EOMONTH('Rent Roll'!$AF36,0),DG$3&lt;EOMONTH('Rent Roll'!$AF36,'Rent Roll'!$AG36+1)),1,0))</f>
        <v>0</v>
      </c>
      <c r="DH414" s="560">
        <f>IF('Rent Roll'!$AD36=0,0,IF(AND(DH$3&gt;EOMONTH('Rent Roll'!$AF36,0),DH$3&lt;EOMONTH('Rent Roll'!$AF36,'Rent Roll'!$AG36+1)),1,0))</f>
        <v>0</v>
      </c>
      <c r="DI414" s="560">
        <f>IF('Rent Roll'!$AD36=0,0,IF(AND(DI$3&gt;EOMONTH('Rent Roll'!$AF36,0),DI$3&lt;EOMONTH('Rent Roll'!$AF36,'Rent Roll'!$AG36+1)),1,0))</f>
        <v>0</v>
      </c>
      <c r="DJ414" s="765">
        <f>IF('Rent Roll'!$AD36=0,0,IF(AND(DJ$3&gt;EOMONTH('Rent Roll'!$AF36,0),DJ$3&lt;EOMONTH('Rent Roll'!$AF36,'Rent Roll'!$AG36+1)),1,0))</f>
        <v>0</v>
      </c>
      <c r="DK414" s="766">
        <f>IF('Rent Roll'!$AD36=0,0,IF(AND(DK$3&gt;EOMONTH('Rent Roll'!$AF36,0),DK$3&lt;EOMONTH('Rent Roll'!$AF36,'Rent Roll'!$AG36+1)),1,0))</f>
        <v>0</v>
      </c>
      <c r="DL414" s="560">
        <f>IF('Rent Roll'!$AD36=0,0,IF(AND(DL$3&gt;EOMONTH('Rent Roll'!$AF36,0),DL$3&lt;EOMONTH('Rent Roll'!$AF36,'Rent Roll'!$AG36+1)),1,0))</f>
        <v>0</v>
      </c>
      <c r="DM414" s="560">
        <f>IF('Rent Roll'!$AD36=0,0,IF(AND(DM$3&gt;EOMONTH('Rent Roll'!$AF36,0),DM$3&lt;EOMONTH('Rent Roll'!$AF36,'Rent Roll'!$AG36+1)),1,0))</f>
        <v>0</v>
      </c>
      <c r="DN414" s="560">
        <f>IF('Rent Roll'!$AD36=0,0,IF(AND(DN$3&gt;EOMONTH('Rent Roll'!$AF36,0),DN$3&lt;EOMONTH('Rent Roll'!$AF36,'Rent Roll'!$AG36+1)),1,0))</f>
        <v>0</v>
      </c>
      <c r="DO414" s="560">
        <f>IF('Rent Roll'!$AD36=0,0,IF(AND(DO$3&gt;EOMONTH('Rent Roll'!$AF36,0),DO$3&lt;EOMONTH('Rent Roll'!$AF36,'Rent Roll'!$AG36+1)),1,0))</f>
        <v>0</v>
      </c>
      <c r="DP414" s="560">
        <f>IF('Rent Roll'!$AD36=0,0,IF(AND(DP$3&gt;EOMONTH('Rent Roll'!$AF36,0),DP$3&lt;EOMONTH('Rent Roll'!$AF36,'Rent Roll'!$AG36+1)),1,0))</f>
        <v>0</v>
      </c>
      <c r="DQ414" s="560">
        <f>IF('Rent Roll'!$AD36=0,0,IF(AND(DQ$3&gt;EOMONTH('Rent Roll'!$AF36,0),DQ$3&lt;EOMONTH('Rent Roll'!$AF36,'Rent Roll'!$AG36+1)),1,0))</f>
        <v>0</v>
      </c>
      <c r="DR414" s="560">
        <f>IF('Rent Roll'!$AD36=0,0,IF(AND(DR$3&gt;EOMONTH('Rent Roll'!$AF36,0),DR$3&lt;EOMONTH('Rent Roll'!$AF36,'Rent Roll'!$AG36+1)),1,0))</f>
        <v>0</v>
      </c>
      <c r="DS414" s="560">
        <f>IF('Rent Roll'!$AD36=0,0,IF(AND(DS$3&gt;EOMONTH('Rent Roll'!$AF36,0),DS$3&lt;EOMONTH('Rent Roll'!$AF36,'Rent Roll'!$AG36+1)),1,0))</f>
        <v>0</v>
      </c>
      <c r="DT414" s="560">
        <f>IF('Rent Roll'!$AD36=0,0,IF(AND(DT$3&gt;EOMONTH('Rent Roll'!$AF36,0),DT$3&lt;EOMONTH('Rent Roll'!$AF36,'Rent Roll'!$AG36+1)),1,0))</f>
        <v>0</v>
      </c>
      <c r="DU414" s="560">
        <f>IF('Rent Roll'!$AD36=0,0,IF(AND(DU$3&gt;EOMONTH('Rent Roll'!$AF36,0),DU$3&lt;EOMONTH('Rent Roll'!$AF36,'Rent Roll'!$AG36+1)),1,0))</f>
        <v>0</v>
      </c>
      <c r="DV414" s="560">
        <f>IF('Rent Roll'!$AD36=0,0,IF(AND(DV$3&gt;EOMONTH('Rent Roll'!$AF36,0),DV$3&lt;EOMONTH('Rent Roll'!$AF36,'Rent Roll'!$AG36+1)),1,0))</f>
        <v>0</v>
      </c>
    </row>
    <row r="415" spans="1:126" s="568" customFormat="1" ht="12" customHeight="1" outlineLevel="1" x14ac:dyDescent="0.4">
      <c r="A415" s="732"/>
      <c r="B415" s="564">
        <f>'Rent Roll'!$B37</f>
        <v>0</v>
      </c>
      <c r="C415" s="575" t="s">
        <v>82</v>
      </c>
      <c r="D415" s="565"/>
      <c r="E415" s="566"/>
      <c r="F415" s="777">
        <f>IF('Rent Roll'!$AD37=0,0,IF(AND(F$3&gt;EOMONTH('Rent Roll'!$AF37,0),F$3&lt;EOMONTH('Rent Roll'!$AF37,'Rent Roll'!$AG37+1)),1,0))</f>
        <v>0</v>
      </c>
      <c r="G415" s="766">
        <f>IF('Rent Roll'!$AD37=0,0,IF(AND(G$3&gt;EOMONTH('Rent Roll'!$AF37,0),G$3&lt;EOMONTH('Rent Roll'!$AF37,'Rent Roll'!$AG37+1)),1,0))</f>
        <v>0</v>
      </c>
      <c r="H415" s="560">
        <f>IF('Rent Roll'!$AD37=0,0,IF(AND(H$3&gt;EOMONTH('Rent Roll'!$AF37,0),H$3&lt;EOMONTH('Rent Roll'!$AF37,'Rent Roll'!$AG37+1)),1,0))</f>
        <v>0</v>
      </c>
      <c r="I415" s="560">
        <f>IF('Rent Roll'!$AD37=0,0,IF(AND(I$3&gt;EOMONTH('Rent Roll'!$AF37,0),I$3&lt;EOMONTH('Rent Roll'!$AF37,'Rent Roll'!$AG37+1)),1,0))</f>
        <v>0</v>
      </c>
      <c r="J415" s="560">
        <f>IF('Rent Roll'!$AD37=0,0,IF(AND(J$3&gt;EOMONTH('Rent Roll'!$AF37,0),J$3&lt;EOMONTH('Rent Roll'!$AF37,'Rent Roll'!$AG37+1)),1,0))</f>
        <v>0</v>
      </c>
      <c r="K415" s="560">
        <f>IF('Rent Roll'!$AD37=0,0,IF(AND(K$3&gt;EOMONTH('Rent Roll'!$AF37,0),K$3&lt;EOMONTH('Rent Roll'!$AF37,'Rent Roll'!$AG37+1)),1,0))</f>
        <v>0</v>
      </c>
      <c r="L415" s="560">
        <f>IF('Rent Roll'!$AD37=0,0,IF(AND(L$3&gt;EOMONTH('Rent Roll'!$AF37,0),L$3&lt;EOMONTH('Rent Roll'!$AF37,'Rent Roll'!$AG37+1)),1,0))</f>
        <v>0</v>
      </c>
      <c r="M415" s="560">
        <f>IF('Rent Roll'!$AD37=0,0,IF(AND(M$3&gt;EOMONTH('Rent Roll'!$AF37,0),M$3&lt;EOMONTH('Rent Roll'!$AF37,'Rent Roll'!$AG37+1)),1,0))</f>
        <v>0</v>
      </c>
      <c r="N415" s="560">
        <f>IF('Rent Roll'!$AD37=0,0,IF(AND(N$3&gt;EOMONTH('Rent Roll'!$AF37,0),N$3&lt;EOMONTH('Rent Roll'!$AF37,'Rent Roll'!$AG37+1)),1,0))</f>
        <v>0</v>
      </c>
      <c r="O415" s="560">
        <f>IF('Rent Roll'!$AD37=0,0,IF(AND(O$3&gt;EOMONTH('Rent Roll'!$AF37,0),O$3&lt;EOMONTH('Rent Roll'!$AF37,'Rent Roll'!$AG37+1)),1,0))</f>
        <v>0</v>
      </c>
      <c r="P415" s="560">
        <f>IF('Rent Roll'!$AD37=0,0,IF(AND(P$3&gt;EOMONTH('Rent Roll'!$AF37,0),P$3&lt;EOMONTH('Rent Roll'!$AF37,'Rent Roll'!$AG37+1)),1,0))</f>
        <v>0</v>
      </c>
      <c r="Q415" s="560">
        <f>IF('Rent Roll'!$AD37=0,0,IF(AND(Q$3&gt;EOMONTH('Rent Roll'!$AF37,0),Q$3&lt;EOMONTH('Rent Roll'!$AF37,'Rent Roll'!$AG37+1)),1,0))</f>
        <v>0</v>
      </c>
      <c r="R415" s="765">
        <f>IF('Rent Roll'!$AD37=0,0,IF(AND(R$3&gt;EOMONTH('Rent Roll'!$AF37,0),R$3&lt;EOMONTH('Rent Roll'!$AF37,'Rent Roll'!$AG37+1)),1,0))</f>
        <v>0</v>
      </c>
      <c r="S415" s="766">
        <f>IF('Rent Roll'!$AD37=0,0,IF(AND(S$3&gt;EOMONTH('Rent Roll'!$AF37,0),S$3&lt;EOMONTH('Rent Roll'!$AF37,'Rent Roll'!$AG37+1)),1,0))</f>
        <v>0</v>
      </c>
      <c r="T415" s="560">
        <f>IF('Rent Roll'!$AD37=0,0,IF(AND(T$3&gt;EOMONTH('Rent Roll'!$AF37,0),T$3&lt;EOMONTH('Rent Roll'!$AF37,'Rent Roll'!$AG37+1)),1,0))</f>
        <v>0</v>
      </c>
      <c r="U415" s="560">
        <f>IF('Rent Roll'!$AD37=0,0,IF(AND(U$3&gt;EOMONTH('Rent Roll'!$AF37,0),U$3&lt;EOMONTH('Rent Roll'!$AF37,'Rent Roll'!$AG37+1)),1,0))</f>
        <v>0</v>
      </c>
      <c r="V415" s="560">
        <f>IF('Rent Roll'!$AD37=0,0,IF(AND(V$3&gt;EOMONTH('Rent Roll'!$AF37,0),V$3&lt;EOMONTH('Rent Roll'!$AF37,'Rent Roll'!$AG37+1)),1,0))</f>
        <v>0</v>
      </c>
      <c r="W415" s="560">
        <f>IF('Rent Roll'!$AD37=0,0,IF(AND(W$3&gt;EOMONTH('Rent Roll'!$AF37,0),W$3&lt;EOMONTH('Rent Roll'!$AF37,'Rent Roll'!$AG37+1)),1,0))</f>
        <v>0</v>
      </c>
      <c r="X415" s="560">
        <f>IF('Rent Roll'!$AD37=0,0,IF(AND(X$3&gt;EOMONTH('Rent Roll'!$AF37,0),X$3&lt;EOMONTH('Rent Roll'!$AF37,'Rent Roll'!$AG37+1)),1,0))</f>
        <v>0</v>
      </c>
      <c r="Y415" s="560">
        <f>IF('Rent Roll'!$AD37=0,0,IF(AND(Y$3&gt;EOMONTH('Rent Roll'!$AF37,0),Y$3&lt;EOMONTH('Rent Roll'!$AF37,'Rent Roll'!$AG37+1)),1,0))</f>
        <v>0</v>
      </c>
      <c r="Z415" s="560">
        <f>IF('Rent Roll'!$AD37=0,0,IF(AND(Z$3&gt;EOMONTH('Rent Roll'!$AF37,0),Z$3&lt;EOMONTH('Rent Roll'!$AF37,'Rent Roll'!$AG37+1)),1,0))</f>
        <v>0</v>
      </c>
      <c r="AA415" s="560">
        <f>IF('Rent Roll'!$AD37=0,0,IF(AND(AA$3&gt;EOMONTH('Rent Roll'!$AF37,0),AA$3&lt;EOMONTH('Rent Roll'!$AF37,'Rent Roll'!$AG37+1)),1,0))</f>
        <v>0</v>
      </c>
      <c r="AB415" s="560">
        <f>IF('Rent Roll'!$AD37=0,0,IF(AND(AB$3&gt;EOMONTH('Rent Roll'!$AF37,0),AB$3&lt;EOMONTH('Rent Roll'!$AF37,'Rent Roll'!$AG37+1)),1,0))</f>
        <v>0</v>
      </c>
      <c r="AC415" s="560">
        <f>IF('Rent Roll'!$AD37=0,0,IF(AND(AC$3&gt;EOMONTH('Rent Roll'!$AF37,0),AC$3&lt;EOMONTH('Rent Roll'!$AF37,'Rent Roll'!$AG37+1)),1,0))</f>
        <v>0</v>
      </c>
      <c r="AD415" s="765">
        <f>IF('Rent Roll'!$AD37=0,0,IF(AND(AD$3&gt;EOMONTH('Rent Roll'!$AF37,0),AD$3&lt;EOMONTH('Rent Roll'!$AF37,'Rent Roll'!$AG37+1)),1,0))</f>
        <v>0</v>
      </c>
      <c r="AE415" s="766">
        <f>IF('Rent Roll'!$AD37=0,0,IF(AND(AE$3&gt;EOMONTH('Rent Roll'!$AF37,0),AE$3&lt;EOMONTH('Rent Roll'!$AF37,'Rent Roll'!$AG37+1)),1,0))</f>
        <v>0</v>
      </c>
      <c r="AF415" s="560">
        <f>IF('Rent Roll'!$AD37=0,0,IF(AND(AF$3&gt;EOMONTH('Rent Roll'!$AF37,0),AF$3&lt;EOMONTH('Rent Roll'!$AF37,'Rent Roll'!$AG37+1)),1,0))</f>
        <v>0</v>
      </c>
      <c r="AG415" s="560">
        <f>IF('Rent Roll'!$AD37=0,0,IF(AND(AG$3&gt;EOMONTH('Rent Roll'!$AF37,0),AG$3&lt;EOMONTH('Rent Roll'!$AF37,'Rent Roll'!$AG37+1)),1,0))</f>
        <v>0</v>
      </c>
      <c r="AH415" s="560">
        <f>IF('Rent Roll'!$AD37=0,0,IF(AND(AH$3&gt;EOMONTH('Rent Roll'!$AF37,0),AH$3&lt;EOMONTH('Rent Roll'!$AF37,'Rent Roll'!$AG37+1)),1,0))</f>
        <v>0</v>
      </c>
      <c r="AI415" s="560">
        <f>IF('Rent Roll'!$AD37=0,0,IF(AND(AI$3&gt;EOMONTH('Rent Roll'!$AF37,0),AI$3&lt;EOMONTH('Rent Roll'!$AF37,'Rent Roll'!$AG37+1)),1,0))</f>
        <v>0</v>
      </c>
      <c r="AJ415" s="560">
        <f>IF('Rent Roll'!$AD37=0,0,IF(AND(AJ$3&gt;EOMONTH('Rent Roll'!$AF37,0),AJ$3&lt;EOMONTH('Rent Roll'!$AF37,'Rent Roll'!$AG37+1)),1,0))</f>
        <v>0</v>
      </c>
      <c r="AK415" s="560">
        <f>IF('Rent Roll'!$AD37=0,0,IF(AND(AK$3&gt;EOMONTH('Rent Roll'!$AF37,0),AK$3&lt;EOMONTH('Rent Roll'!$AF37,'Rent Roll'!$AG37+1)),1,0))</f>
        <v>0</v>
      </c>
      <c r="AL415" s="560">
        <f>IF('Rent Roll'!$AD37=0,0,IF(AND(AL$3&gt;EOMONTH('Rent Roll'!$AF37,0),AL$3&lt;EOMONTH('Rent Roll'!$AF37,'Rent Roll'!$AG37+1)),1,0))</f>
        <v>0</v>
      </c>
      <c r="AM415" s="560">
        <f>IF('Rent Roll'!$AD37=0,0,IF(AND(AM$3&gt;EOMONTH('Rent Roll'!$AF37,0),AM$3&lt;EOMONTH('Rent Roll'!$AF37,'Rent Roll'!$AG37+1)),1,0))</f>
        <v>0</v>
      </c>
      <c r="AN415" s="560">
        <f>IF('Rent Roll'!$AD37=0,0,IF(AND(AN$3&gt;EOMONTH('Rent Roll'!$AF37,0),AN$3&lt;EOMONTH('Rent Roll'!$AF37,'Rent Roll'!$AG37+1)),1,0))</f>
        <v>0</v>
      </c>
      <c r="AO415" s="560">
        <f>IF('Rent Roll'!$AD37=0,0,IF(AND(AO$3&gt;EOMONTH('Rent Roll'!$AF37,0),AO$3&lt;EOMONTH('Rent Roll'!$AF37,'Rent Roll'!$AG37+1)),1,0))</f>
        <v>0</v>
      </c>
      <c r="AP415" s="765">
        <f>IF('Rent Roll'!$AD37=0,0,IF(AND(AP$3&gt;EOMONTH('Rent Roll'!$AF37,0),AP$3&lt;EOMONTH('Rent Roll'!$AF37,'Rent Roll'!$AG37+1)),1,0))</f>
        <v>0</v>
      </c>
      <c r="AQ415" s="766">
        <f>IF('Rent Roll'!$AD37=0,0,IF(AND(AQ$3&gt;EOMONTH('Rent Roll'!$AF37,0),AQ$3&lt;EOMONTH('Rent Roll'!$AF37,'Rent Roll'!$AG37+1)),1,0))</f>
        <v>0</v>
      </c>
      <c r="AR415" s="560">
        <f>IF('Rent Roll'!$AD37=0,0,IF(AND(AR$3&gt;EOMONTH('Rent Roll'!$AF37,0),AR$3&lt;EOMONTH('Rent Roll'!$AF37,'Rent Roll'!$AG37+1)),1,0))</f>
        <v>0</v>
      </c>
      <c r="AS415" s="560">
        <f>IF('Rent Roll'!$AD37=0,0,IF(AND(AS$3&gt;EOMONTH('Rent Roll'!$AF37,0),AS$3&lt;EOMONTH('Rent Roll'!$AF37,'Rent Roll'!$AG37+1)),1,0))</f>
        <v>0</v>
      </c>
      <c r="AT415" s="560">
        <f>IF('Rent Roll'!$AD37=0,0,IF(AND(AT$3&gt;EOMONTH('Rent Roll'!$AF37,0),AT$3&lt;EOMONTH('Rent Roll'!$AF37,'Rent Roll'!$AG37+1)),1,0))</f>
        <v>0</v>
      </c>
      <c r="AU415" s="560">
        <f>IF('Rent Roll'!$AD37=0,0,IF(AND(AU$3&gt;EOMONTH('Rent Roll'!$AF37,0),AU$3&lt;EOMONTH('Rent Roll'!$AF37,'Rent Roll'!$AG37+1)),1,0))</f>
        <v>0</v>
      </c>
      <c r="AV415" s="560">
        <f>IF('Rent Roll'!$AD37=0,0,IF(AND(AV$3&gt;EOMONTH('Rent Roll'!$AF37,0),AV$3&lt;EOMONTH('Rent Roll'!$AF37,'Rent Roll'!$AG37+1)),1,0))</f>
        <v>0</v>
      </c>
      <c r="AW415" s="560">
        <f>IF('Rent Roll'!$AD37=0,0,IF(AND(AW$3&gt;EOMONTH('Rent Roll'!$AF37,0),AW$3&lt;EOMONTH('Rent Roll'!$AF37,'Rent Roll'!$AG37+1)),1,0))</f>
        <v>0</v>
      </c>
      <c r="AX415" s="560">
        <f>IF('Rent Roll'!$AD37=0,0,IF(AND(AX$3&gt;EOMONTH('Rent Roll'!$AF37,0),AX$3&lt;EOMONTH('Rent Roll'!$AF37,'Rent Roll'!$AG37+1)),1,0))</f>
        <v>0</v>
      </c>
      <c r="AY415" s="560">
        <f>IF('Rent Roll'!$AD37=0,0,IF(AND(AY$3&gt;EOMONTH('Rent Roll'!$AF37,0),AY$3&lt;EOMONTH('Rent Roll'!$AF37,'Rent Roll'!$AG37+1)),1,0))</f>
        <v>0</v>
      </c>
      <c r="AZ415" s="560">
        <f>IF('Rent Roll'!$AD37=0,0,IF(AND(AZ$3&gt;EOMONTH('Rent Roll'!$AF37,0),AZ$3&lt;EOMONTH('Rent Roll'!$AF37,'Rent Roll'!$AG37+1)),1,0))</f>
        <v>0</v>
      </c>
      <c r="BA415" s="560">
        <f>IF('Rent Roll'!$AD37=0,0,IF(AND(BA$3&gt;EOMONTH('Rent Roll'!$AF37,0),BA$3&lt;EOMONTH('Rent Roll'!$AF37,'Rent Roll'!$AG37+1)),1,0))</f>
        <v>0</v>
      </c>
      <c r="BB415" s="765">
        <f>IF('Rent Roll'!$AD37=0,0,IF(AND(BB$3&gt;EOMONTH('Rent Roll'!$AF37,0),BB$3&lt;EOMONTH('Rent Roll'!$AF37,'Rent Roll'!$AG37+1)),1,0))</f>
        <v>0</v>
      </c>
      <c r="BC415" s="766">
        <f>IF('Rent Roll'!$AD37=0,0,IF(AND(BC$3&gt;EOMONTH('Rent Roll'!$AF37,0),BC$3&lt;EOMONTH('Rent Roll'!$AF37,'Rent Roll'!$AG37+1)),1,0))</f>
        <v>0</v>
      </c>
      <c r="BD415" s="560">
        <f>IF('Rent Roll'!$AD37=0,0,IF(AND(BD$3&gt;EOMONTH('Rent Roll'!$AF37,0),BD$3&lt;EOMONTH('Rent Roll'!$AF37,'Rent Roll'!$AG37+1)),1,0))</f>
        <v>0</v>
      </c>
      <c r="BE415" s="560">
        <f>IF('Rent Roll'!$AD37=0,0,IF(AND(BE$3&gt;EOMONTH('Rent Roll'!$AF37,0),BE$3&lt;EOMONTH('Rent Roll'!$AF37,'Rent Roll'!$AG37+1)),1,0))</f>
        <v>0</v>
      </c>
      <c r="BF415" s="560">
        <f>IF('Rent Roll'!$AD37=0,0,IF(AND(BF$3&gt;EOMONTH('Rent Roll'!$AF37,0),BF$3&lt;EOMONTH('Rent Roll'!$AF37,'Rent Roll'!$AG37+1)),1,0))</f>
        <v>0</v>
      </c>
      <c r="BG415" s="560">
        <f>IF('Rent Roll'!$AD37=0,0,IF(AND(BG$3&gt;EOMONTH('Rent Roll'!$AF37,0),BG$3&lt;EOMONTH('Rent Roll'!$AF37,'Rent Roll'!$AG37+1)),1,0))</f>
        <v>0</v>
      </c>
      <c r="BH415" s="560">
        <f>IF('Rent Roll'!$AD37=0,0,IF(AND(BH$3&gt;EOMONTH('Rent Roll'!$AF37,0),BH$3&lt;EOMONTH('Rent Roll'!$AF37,'Rent Roll'!$AG37+1)),1,0))</f>
        <v>0</v>
      </c>
      <c r="BI415" s="560">
        <f>IF('Rent Roll'!$AD37=0,0,IF(AND(BI$3&gt;EOMONTH('Rent Roll'!$AF37,0),BI$3&lt;EOMONTH('Rent Roll'!$AF37,'Rent Roll'!$AG37+1)),1,0))</f>
        <v>0</v>
      </c>
      <c r="BJ415" s="560">
        <f>IF('Rent Roll'!$AD37=0,0,IF(AND(BJ$3&gt;EOMONTH('Rent Roll'!$AF37,0),BJ$3&lt;EOMONTH('Rent Roll'!$AF37,'Rent Roll'!$AG37+1)),1,0))</f>
        <v>0</v>
      </c>
      <c r="BK415" s="560">
        <f>IF('Rent Roll'!$AD37=0,0,IF(AND(BK$3&gt;EOMONTH('Rent Roll'!$AF37,0),BK$3&lt;EOMONTH('Rent Roll'!$AF37,'Rent Roll'!$AG37+1)),1,0))</f>
        <v>0</v>
      </c>
      <c r="BL415" s="560">
        <f>IF('Rent Roll'!$AD37=0,0,IF(AND(BL$3&gt;EOMONTH('Rent Roll'!$AF37,0),BL$3&lt;EOMONTH('Rent Roll'!$AF37,'Rent Roll'!$AG37+1)),1,0))</f>
        <v>0</v>
      </c>
      <c r="BM415" s="560">
        <f>IF('Rent Roll'!$AD37=0,0,IF(AND(BM$3&gt;EOMONTH('Rent Roll'!$AF37,0),BM$3&lt;EOMONTH('Rent Roll'!$AF37,'Rent Roll'!$AG37+1)),1,0))</f>
        <v>0</v>
      </c>
      <c r="BN415" s="765">
        <f>IF('Rent Roll'!$AD37=0,0,IF(AND(BN$3&gt;EOMONTH('Rent Roll'!$AF37,0),BN$3&lt;EOMONTH('Rent Roll'!$AF37,'Rent Roll'!$AG37+1)),1,0))</f>
        <v>0</v>
      </c>
      <c r="BO415" s="766">
        <f>IF('Rent Roll'!$AD37=0,0,IF(AND(BO$3&gt;EOMONTH('Rent Roll'!$AF37,0),BO$3&lt;EOMONTH('Rent Roll'!$AF37,'Rent Roll'!$AG37+1)),1,0))</f>
        <v>0</v>
      </c>
      <c r="BP415" s="560">
        <f>IF('Rent Roll'!$AD37=0,0,IF(AND(BP$3&gt;EOMONTH('Rent Roll'!$AF37,0),BP$3&lt;EOMONTH('Rent Roll'!$AF37,'Rent Roll'!$AG37+1)),1,0))</f>
        <v>0</v>
      </c>
      <c r="BQ415" s="560">
        <f>IF('Rent Roll'!$AD37=0,0,IF(AND(BQ$3&gt;EOMONTH('Rent Roll'!$AF37,0),BQ$3&lt;EOMONTH('Rent Roll'!$AF37,'Rent Roll'!$AG37+1)),1,0))</f>
        <v>0</v>
      </c>
      <c r="BR415" s="560">
        <f>IF('Rent Roll'!$AD37=0,0,IF(AND(BR$3&gt;EOMONTH('Rent Roll'!$AF37,0),BR$3&lt;EOMONTH('Rent Roll'!$AF37,'Rent Roll'!$AG37+1)),1,0))</f>
        <v>0</v>
      </c>
      <c r="BS415" s="560">
        <f>IF('Rent Roll'!$AD37=0,0,IF(AND(BS$3&gt;EOMONTH('Rent Roll'!$AF37,0),BS$3&lt;EOMONTH('Rent Roll'!$AF37,'Rent Roll'!$AG37+1)),1,0))</f>
        <v>0</v>
      </c>
      <c r="BT415" s="560">
        <f>IF('Rent Roll'!$AD37=0,0,IF(AND(BT$3&gt;EOMONTH('Rent Roll'!$AF37,0),BT$3&lt;EOMONTH('Rent Roll'!$AF37,'Rent Roll'!$AG37+1)),1,0))</f>
        <v>0</v>
      </c>
      <c r="BU415" s="560">
        <f>IF('Rent Roll'!$AD37=0,0,IF(AND(BU$3&gt;EOMONTH('Rent Roll'!$AF37,0),BU$3&lt;EOMONTH('Rent Roll'!$AF37,'Rent Roll'!$AG37+1)),1,0))</f>
        <v>0</v>
      </c>
      <c r="BV415" s="560">
        <f>IF('Rent Roll'!$AD37=0,0,IF(AND(BV$3&gt;EOMONTH('Rent Roll'!$AF37,0),BV$3&lt;EOMONTH('Rent Roll'!$AF37,'Rent Roll'!$AG37+1)),1,0))</f>
        <v>0</v>
      </c>
      <c r="BW415" s="560">
        <f>IF('Rent Roll'!$AD37=0,0,IF(AND(BW$3&gt;EOMONTH('Rent Roll'!$AF37,0),BW$3&lt;EOMONTH('Rent Roll'!$AF37,'Rent Roll'!$AG37+1)),1,0))</f>
        <v>0</v>
      </c>
      <c r="BX415" s="560">
        <f>IF('Rent Roll'!$AD37=0,0,IF(AND(BX$3&gt;EOMONTH('Rent Roll'!$AF37,0),BX$3&lt;EOMONTH('Rent Roll'!$AF37,'Rent Roll'!$AG37+1)),1,0))</f>
        <v>0</v>
      </c>
      <c r="BY415" s="560">
        <f>IF('Rent Roll'!$AD37=0,0,IF(AND(BY$3&gt;EOMONTH('Rent Roll'!$AF37,0),BY$3&lt;EOMONTH('Rent Roll'!$AF37,'Rent Roll'!$AG37+1)),1,0))</f>
        <v>0</v>
      </c>
      <c r="BZ415" s="765">
        <f>IF('Rent Roll'!$AD37=0,0,IF(AND(BZ$3&gt;EOMONTH('Rent Roll'!$AF37,0),BZ$3&lt;EOMONTH('Rent Roll'!$AF37,'Rent Roll'!$AG37+1)),1,0))</f>
        <v>0</v>
      </c>
      <c r="CA415" s="766">
        <f>IF('Rent Roll'!$AD37=0,0,IF(AND(CA$3&gt;EOMONTH('Rent Roll'!$AF37,0),CA$3&lt;EOMONTH('Rent Roll'!$AF37,'Rent Roll'!$AG37+1)),1,0))</f>
        <v>0</v>
      </c>
      <c r="CB415" s="560">
        <f>IF('Rent Roll'!$AD37=0,0,IF(AND(CB$3&gt;EOMONTH('Rent Roll'!$AF37,0),CB$3&lt;EOMONTH('Rent Roll'!$AF37,'Rent Roll'!$AG37+1)),1,0))</f>
        <v>0</v>
      </c>
      <c r="CC415" s="560">
        <f>IF('Rent Roll'!$AD37=0,0,IF(AND(CC$3&gt;EOMONTH('Rent Roll'!$AF37,0),CC$3&lt;EOMONTH('Rent Roll'!$AF37,'Rent Roll'!$AG37+1)),1,0))</f>
        <v>0</v>
      </c>
      <c r="CD415" s="560">
        <f>IF('Rent Roll'!$AD37=0,0,IF(AND(CD$3&gt;EOMONTH('Rent Roll'!$AF37,0),CD$3&lt;EOMONTH('Rent Roll'!$AF37,'Rent Roll'!$AG37+1)),1,0))</f>
        <v>0</v>
      </c>
      <c r="CE415" s="560">
        <f>IF('Rent Roll'!$AD37=0,0,IF(AND(CE$3&gt;EOMONTH('Rent Roll'!$AF37,0),CE$3&lt;EOMONTH('Rent Roll'!$AF37,'Rent Roll'!$AG37+1)),1,0))</f>
        <v>0</v>
      </c>
      <c r="CF415" s="560">
        <f>IF('Rent Roll'!$AD37=0,0,IF(AND(CF$3&gt;EOMONTH('Rent Roll'!$AF37,0),CF$3&lt;EOMONTH('Rent Roll'!$AF37,'Rent Roll'!$AG37+1)),1,0))</f>
        <v>0</v>
      </c>
      <c r="CG415" s="560">
        <f>IF('Rent Roll'!$AD37=0,0,IF(AND(CG$3&gt;EOMONTH('Rent Roll'!$AF37,0),CG$3&lt;EOMONTH('Rent Roll'!$AF37,'Rent Roll'!$AG37+1)),1,0))</f>
        <v>0</v>
      </c>
      <c r="CH415" s="560">
        <f>IF('Rent Roll'!$AD37=0,0,IF(AND(CH$3&gt;EOMONTH('Rent Roll'!$AF37,0),CH$3&lt;EOMONTH('Rent Roll'!$AF37,'Rent Roll'!$AG37+1)),1,0))</f>
        <v>0</v>
      </c>
      <c r="CI415" s="560">
        <f>IF('Rent Roll'!$AD37=0,0,IF(AND(CI$3&gt;EOMONTH('Rent Roll'!$AF37,0),CI$3&lt;EOMONTH('Rent Roll'!$AF37,'Rent Roll'!$AG37+1)),1,0))</f>
        <v>0</v>
      </c>
      <c r="CJ415" s="560">
        <f>IF('Rent Roll'!$AD37=0,0,IF(AND(CJ$3&gt;EOMONTH('Rent Roll'!$AF37,0),CJ$3&lt;EOMONTH('Rent Roll'!$AF37,'Rent Roll'!$AG37+1)),1,0))</f>
        <v>0</v>
      </c>
      <c r="CK415" s="560">
        <f>IF('Rent Roll'!$AD37=0,0,IF(AND(CK$3&gt;EOMONTH('Rent Roll'!$AF37,0),CK$3&lt;EOMONTH('Rent Roll'!$AF37,'Rent Roll'!$AG37+1)),1,0))</f>
        <v>0</v>
      </c>
      <c r="CL415" s="765">
        <f>IF('Rent Roll'!$AD37=0,0,IF(AND(CL$3&gt;EOMONTH('Rent Roll'!$AF37,0),CL$3&lt;EOMONTH('Rent Roll'!$AF37,'Rent Roll'!$AG37+1)),1,0))</f>
        <v>0</v>
      </c>
      <c r="CM415" s="766">
        <f>IF('Rent Roll'!$AD37=0,0,IF(AND(CM$3&gt;EOMONTH('Rent Roll'!$AF37,0),CM$3&lt;EOMONTH('Rent Roll'!$AF37,'Rent Roll'!$AG37+1)),1,0))</f>
        <v>0</v>
      </c>
      <c r="CN415" s="560">
        <f>IF('Rent Roll'!$AD37=0,0,IF(AND(CN$3&gt;EOMONTH('Rent Roll'!$AF37,0),CN$3&lt;EOMONTH('Rent Roll'!$AF37,'Rent Roll'!$AG37+1)),1,0))</f>
        <v>0</v>
      </c>
      <c r="CO415" s="560">
        <f>IF('Rent Roll'!$AD37=0,0,IF(AND(CO$3&gt;EOMONTH('Rent Roll'!$AF37,0),CO$3&lt;EOMONTH('Rent Roll'!$AF37,'Rent Roll'!$AG37+1)),1,0))</f>
        <v>0</v>
      </c>
      <c r="CP415" s="560">
        <f>IF('Rent Roll'!$AD37=0,0,IF(AND(CP$3&gt;EOMONTH('Rent Roll'!$AF37,0),CP$3&lt;EOMONTH('Rent Roll'!$AF37,'Rent Roll'!$AG37+1)),1,0))</f>
        <v>0</v>
      </c>
      <c r="CQ415" s="560">
        <f>IF('Rent Roll'!$AD37=0,0,IF(AND(CQ$3&gt;EOMONTH('Rent Roll'!$AF37,0),CQ$3&lt;EOMONTH('Rent Roll'!$AF37,'Rent Roll'!$AG37+1)),1,0))</f>
        <v>0</v>
      </c>
      <c r="CR415" s="560">
        <f>IF('Rent Roll'!$AD37=0,0,IF(AND(CR$3&gt;EOMONTH('Rent Roll'!$AF37,0),CR$3&lt;EOMONTH('Rent Roll'!$AF37,'Rent Roll'!$AG37+1)),1,0))</f>
        <v>0</v>
      </c>
      <c r="CS415" s="560">
        <f>IF('Rent Roll'!$AD37=0,0,IF(AND(CS$3&gt;EOMONTH('Rent Roll'!$AF37,0),CS$3&lt;EOMONTH('Rent Roll'!$AF37,'Rent Roll'!$AG37+1)),1,0))</f>
        <v>0</v>
      </c>
      <c r="CT415" s="560">
        <f>IF('Rent Roll'!$AD37=0,0,IF(AND(CT$3&gt;EOMONTH('Rent Roll'!$AF37,0),CT$3&lt;EOMONTH('Rent Roll'!$AF37,'Rent Roll'!$AG37+1)),1,0))</f>
        <v>0</v>
      </c>
      <c r="CU415" s="560">
        <f>IF('Rent Roll'!$AD37=0,0,IF(AND(CU$3&gt;EOMONTH('Rent Roll'!$AF37,0),CU$3&lt;EOMONTH('Rent Roll'!$AF37,'Rent Roll'!$AG37+1)),1,0))</f>
        <v>0</v>
      </c>
      <c r="CV415" s="560">
        <f>IF('Rent Roll'!$AD37=0,0,IF(AND(CV$3&gt;EOMONTH('Rent Roll'!$AF37,0),CV$3&lt;EOMONTH('Rent Roll'!$AF37,'Rent Roll'!$AG37+1)),1,0))</f>
        <v>0</v>
      </c>
      <c r="CW415" s="560">
        <f>IF('Rent Roll'!$AD37=0,0,IF(AND(CW$3&gt;EOMONTH('Rent Roll'!$AF37,0),CW$3&lt;EOMONTH('Rent Roll'!$AF37,'Rent Roll'!$AG37+1)),1,0))</f>
        <v>0</v>
      </c>
      <c r="CX415" s="765">
        <f>IF('Rent Roll'!$AD37=0,0,IF(AND(CX$3&gt;EOMONTH('Rent Roll'!$AF37,0),CX$3&lt;EOMONTH('Rent Roll'!$AF37,'Rent Roll'!$AG37+1)),1,0))</f>
        <v>0</v>
      </c>
      <c r="CY415" s="766">
        <f>IF('Rent Roll'!$AD37=0,0,IF(AND(CY$3&gt;EOMONTH('Rent Roll'!$AF37,0),CY$3&lt;EOMONTH('Rent Roll'!$AF37,'Rent Roll'!$AG37+1)),1,0))</f>
        <v>0</v>
      </c>
      <c r="CZ415" s="560">
        <f>IF('Rent Roll'!$AD37=0,0,IF(AND(CZ$3&gt;EOMONTH('Rent Roll'!$AF37,0),CZ$3&lt;EOMONTH('Rent Roll'!$AF37,'Rent Roll'!$AG37+1)),1,0))</f>
        <v>0</v>
      </c>
      <c r="DA415" s="560">
        <f>IF('Rent Roll'!$AD37=0,0,IF(AND(DA$3&gt;EOMONTH('Rent Roll'!$AF37,0),DA$3&lt;EOMONTH('Rent Roll'!$AF37,'Rent Roll'!$AG37+1)),1,0))</f>
        <v>0</v>
      </c>
      <c r="DB415" s="560">
        <f>IF('Rent Roll'!$AD37=0,0,IF(AND(DB$3&gt;EOMONTH('Rent Roll'!$AF37,0),DB$3&lt;EOMONTH('Rent Roll'!$AF37,'Rent Roll'!$AG37+1)),1,0))</f>
        <v>0</v>
      </c>
      <c r="DC415" s="560">
        <f>IF('Rent Roll'!$AD37=0,0,IF(AND(DC$3&gt;EOMONTH('Rent Roll'!$AF37,0),DC$3&lt;EOMONTH('Rent Roll'!$AF37,'Rent Roll'!$AG37+1)),1,0))</f>
        <v>0</v>
      </c>
      <c r="DD415" s="560">
        <f>IF('Rent Roll'!$AD37=0,0,IF(AND(DD$3&gt;EOMONTH('Rent Roll'!$AF37,0),DD$3&lt;EOMONTH('Rent Roll'!$AF37,'Rent Roll'!$AG37+1)),1,0))</f>
        <v>0</v>
      </c>
      <c r="DE415" s="560">
        <f>IF('Rent Roll'!$AD37=0,0,IF(AND(DE$3&gt;EOMONTH('Rent Roll'!$AF37,0),DE$3&lt;EOMONTH('Rent Roll'!$AF37,'Rent Roll'!$AG37+1)),1,0))</f>
        <v>0</v>
      </c>
      <c r="DF415" s="560">
        <f>IF('Rent Roll'!$AD37=0,0,IF(AND(DF$3&gt;EOMONTH('Rent Roll'!$AF37,0),DF$3&lt;EOMONTH('Rent Roll'!$AF37,'Rent Roll'!$AG37+1)),1,0))</f>
        <v>0</v>
      </c>
      <c r="DG415" s="560">
        <f>IF('Rent Roll'!$AD37=0,0,IF(AND(DG$3&gt;EOMONTH('Rent Roll'!$AF37,0),DG$3&lt;EOMONTH('Rent Roll'!$AF37,'Rent Roll'!$AG37+1)),1,0))</f>
        <v>0</v>
      </c>
      <c r="DH415" s="560">
        <f>IF('Rent Roll'!$AD37=0,0,IF(AND(DH$3&gt;EOMONTH('Rent Roll'!$AF37,0),DH$3&lt;EOMONTH('Rent Roll'!$AF37,'Rent Roll'!$AG37+1)),1,0))</f>
        <v>0</v>
      </c>
      <c r="DI415" s="560">
        <f>IF('Rent Roll'!$AD37=0,0,IF(AND(DI$3&gt;EOMONTH('Rent Roll'!$AF37,0),DI$3&lt;EOMONTH('Rent Roll'!$AF37,'Rent Roll'!$AG37+1)),1,0))</f>
        <v>0</v>
      </c>
      <c r="DJ415" s="765">
        <f>IF('Rent Roll'!$AD37=0,0,IF(AND(DJ$3&gt;EOMONTH('Rent Roll'!$AF37,0),DJ$3&lt;EOMONTH('Rent Roll'!$AF37,'Rent Roll'!$AG37+1)),1,0))</f>
        <v>0</v>
      </c>
      <c r="DK415" s="766">
        <f>IF('Rent Roll'!$AD37=0,0,IF(AND(DK$3&gt;EOMONTH('Rent Roll'!$AF37,0),DK$3&lt;EOMONTH('Rent Roll'!$AF37,'Rent Roll'!$AG37+1)),1,0))</f>
        <v>0</v>
      </c>
      <c r="DL415" s="560">
        <f>IF('Rent Roll'!$AD37=0,0,IF(AND(DL$3&gt;EOMONTH('Rent Roll'!$AF37,0),DL$3&lt;EOMONTH('Rent Roll'!$AF37,'Rent Roll'!$AG37+1)),1,0))</f>
        <v>0</v>
      </c>
      <c r="DM415" s="560">
        <f>IF('Rent Roll'!$AD37=0,0,IF(AND(DM$3&gt;EOMONTH('Rent Roll'!$AF37,0),DM$3&lt;EOMONTH('Rent Roll'!$AF37,'Rent Roll'!$AG37+1)),1,0))</f>
        <v>0</v>
      </c>
      <c r="DN415" s="560">
        <f>IF('Rent Roll'!$AD37=0,0,IF(AND(DN$3&gt;EOMONTH('Rent Roll'!$AF37,0),DN$3&lt;EOMONTH('Rent Roll'!$AF37,'Rent Roll'!$AG37+1)),1,0))</f>
        <v>0</v>
      </c>
      <c r="DO415" s="560">
        <f>IF('Rent Roll'!$AD37=0,0,IF(AND(DO$3&gt;EOMONTH('Rent Roll'!$AF37,0),DO$3&lt;EOMONTH('Rent Roll'!$AF37,'Rent Roll'!$AG37+1)),1,0))</f>
        <v>0</v>
      </c>
      <c r="DP415" s="560">
        <f>IF('Rent Roll'!$AD37=0,0,IF(AND(DP$3&gt;EOMONTH('Rent Roll'!$AF37,0),DP$3&lt;EOMONTH('Rent Roll'!$AF37,'Rent Roll'!$AG37+1)),1,0))</f>
        <v>0</v>
      </c>
      <c r="DQ415" s="560">
        <f>IF('Rent Roll'!$AD37=0,0,IF(AND(DQ$3&gt;EOMONTH('Rent Roll'!$AF37,0),DQ$3&lt;EOMONTH('Rent Roll'!$AF37,'Rent Roll'!$AG37+1)),1,0))</f>
        <v>0</v>
      </c>
      <c r="DR415" s="560">
        <f>IF('Rent Roll'!$AD37=0,0,IF(AND(DR$3&gt;EOMONTH('Rent Roll'!$AF37,0),DR$3&lt;EOMONTH('Rent Roll'!$AF37,'Rent Roll'!$AG37+1)),1,0))</f>
        <v>0</v>
      </c>
      <c r="DS415" s="560">
        <f>IF('Rent Roll'!$AD37=0,0,IF(AND(DS$3&gt;EOMONTH('Rent Roll'!$AF37,0),DS$3&lt;EOMONTH('Rent Roll'!$AF37,'Rent Roll'!$AG37+1)),1,0))</f>
        <v>0</v>
      </c>
      <c r="DT415" s="560">
        <f>IF('Rent Roll'!$AD37=0,0,IF(AND(DT$3&gt;EOMONTH('Rent Roll'!$AF37,0),DT$3&lt;EOMONTH('Rent Roll'!$AF37,'Rent Roll'!$AG37+1)),1,0))</f>
        <v>0</v>
      </c>
      <c r="DU415" s="560">
        <f>IF('Rent Roll'!$AD37=0,0,IF(AND(DU$3&gt;EOMONTH('Rent Roll'!$AF37,0),DU$3&lt;EOMONTH('Rent Roll'!$AF37,'Rent Roll'!$AG37+1)),1,0))</f>
        <v>0</v>
      </c>
      <c r="DV415" s="560">
        <f>IF('Rent Roll'!$AD37=0,0,IF(AND(DV$3&gt;EOMONTH('Rent Roll'!$AF37,0),DV$3&lt;EOMONTH('Rent Roll'!$AF37,'Rent Roll'!$AG37+1)),1,0))</f>
        <v>0</v>
      </c>
    </row>
    <row r="416" spans="1:126" s="568" customFormat="1" ht="12" customHeight="1" outlineLevel="1" x14ac:dyDescent="0.4">
      <c r="A416" s="732"/>
      <c r="B416" s="564">
        <f>'Rent Roll'!$B38</f>
        <v>0</v>
      </c>
      <c r="C416" s="575" t="s">
        <v>82</v>
      </c>
      <c r="D416" s="565"/>
      <c r="E416" s="566"/>
      <c r="F416" s="777">
        <f>IF('Rent Roll'!$AD38=0,0,IF(AND(F$3&gt;EOMONTH('Rent Roll'!$AF38,0),F$3&lt;EOMONTH('Rent Roll'!$AF38,'Rent Roll'!$AG38+1)),1,0))</f>
        <v>0</v>
      </c>
      <c r="G416" s="766">
        <f>IF('Rent Roll'!$AD38=0,0,IF(AND(G$3&gt;EOMONTH('Rent Roll'!$AF38,0),G$3&lt;EOMONTH('Rent Roll'!$AF38,'Rent Roll'!$AG38+1)),1,0))</f>
        <v>0</v>
      </c>
      <c r="H416" s="560">
        <f>IF('Rent Roll'!$AD38=0,0,IF(AND(H$3&gt;EOMONTH('Rent Roll'!$AF38,0),H$3&lt;EOMONTH('Rent Roll'!$AF38,'Rent Roll'!$AG38+1)),1,0))</f>
        <v>0</v>
      </c>
      <c r="I416" s="560">
        <f>IF('Rent Roll'!$AD38=0,0,IF(AND(I$3&gt;EOMONTH('Rent Roll'!$AF38,0),I$3&lt;EOMONTH('Rent Roll'!$AF38,'Rent Roll'!$AG38+1)),1,0))</f>
        <v>0</v>
      </c>
      <c r="J416" s="560">
        <f>IF('Rent Roll'!$AD38=0,0,IF(AND(J$3&gt;EOMONTH('Rent Roll'!$AF38,0),J$3&lt;EOMONTH('Rent Roll'!$AF38,'Rent Roll'!$AG38+1)),1,0))</f>
        <v>0</v>
      </c>
      <c r="K416" s="560">
        <f>IF('Rent Roll'!$AD38=0,0,IF(AND(K$3&gt;EOMONTH('Rent Roll'!$AF38,0),K$3&lt;EOMONTH('Rent Roll'!$AF38,'Rent Roll'!$AG38+1)),1,0))</f>
        <v>0</v>
      </c>
      <c r="L416" s="560">
        <f>IF('Rent Roll'!$AD38=0,0,IF(AND(L$3&gt;EOMONTH('Rent Roll'!$AF38,0),L$3&lt;EOMONTH('Rent Roll'!$AF38,'Rent Roll'!$AG38+1)),1,0))</f>
        <v>0</v>
      </c>
      <c r="M416" s="560">
        <f>IF('Rent Roll'!$AD38=0,0,IF(AND(M$3&gt;EOMONTH('Rent Roll'!$AF38,0),M$3&lt;EOMONTH('Rent Roll'!$AF38,'Rent Roll'!$AG38+1)),1,0))</f>
        <v>0</v>
      </c>
      <c r="N416" s="560">
        <f>IF('Rent Roll'!$AD38=0,0,IF(AND(N$3&gt;EOMONTH('Rent Roll'!$AF38,0),N$3&lt;EOMONTH('Rent Roll'!$AF38,'Rent Roll'!$AG38+1)),1,0))</f>
        <v>0</v>
      </c>
      <c r="O416" s="560">
        <f>IF('Rent Roll'!$AD38=0,0,IF(AND(O$3&gt;EOMONTH('Rent Roll'!$AF38,0),O$3&lt;EOMONTH('Rent Roll'!$AF38,'Rent Roll'!$AG38+1)),1,0))</f>
        <v>0</v>
      </c>
      <c r="P416" s="560">
        <f>IF('Rent Roll'!$AD38=0,0,IF(AND(P$3&gt;EOMONTH('Rent Roll'!$AF38,0),P$3&lt;EOMONTH('Rent Roll'!$AF38,'Rent Roll'!$AG38+1)),1,0))</f>
        <v>0</v>
      </c>
      <c r="Q416" s="560">
        <f>IF('Rent Roll'!$AD38=0,0,IF(AND(Q$3&gt;EOMONTH('Rent Roll'!$AF38,0),Q$3&lt;EOMONTH('Rent Roll'!$AF38,'Rent Roll'!$AG38+1)),1,0))</f>
        <v>0</v>
      </c>
      <c r="R416" s="765">
        <f>IF('Rent Roll'!$AD38=0,0,IF(AND(R$3&gt;EOMONTH('Rent Roll'!$AF38,0),R$3&lt;EOMONTH('Rent Roll'!$AF38,'Rent Roll'!$AG38+1)),1,0))</f>
        <v>0</v>
      </c>
      <c r="S416" s="766">
        <f>IF('Rent Roll'!$AD38=0,0,IF(AND(S$3&gt;EOMONTH('Rent Roll'!$AF38,0),S$3&lt;EOMONTH('Rent Roll'!$AF38,'Rent Roll'!$AG38+1)),1,0))</f>
        <v>0</v>
      </c>
      <c r="T416" s="560">
        <f>IF('Rent Roll'!$AD38=0,0,IF(AND(T$3&gt;EOMONTH('Rent Roll'!$AF38,0),T$3&lt;EOMONTH('Rent Roll'!$AF38,'Rent Roll'!$AG38+1)),1,0))</f>
        <v>0</v>
      </c>
      <c r="U416" s="560">
        <f>IF('Rent Roll'!$AD38=0,0,IF(AND(U$3&gt;EOMONTH('Rent Roll'!$AF38,0),U$3&lt;EOMONTH('Rent Roll'!$AF38,'Rent Roll'!$AG38+1)),1,0))</f>
        <v>0</v>
      </c>
      <c r="V416" s="560">
        <f>IF('Rent Roll'!$AD38=0,0,IF(AND(V$3&gt;EOMONTH('Rent Roll'!$AF38,0),V$3&lt;EOMONTH('Rent Roll'!$AF38,'Rent Roll'!$AG38+1)),1,0))</f>
        <v>0</v>
      </c>
      <c r="W416" s="560">
        <f>IF('Rent Roll'!$AD38=0,0,IF(AND(W$3&gt;EOMONTH('Rent Roll'!$AF38,0),W$3&lt;EOMONTH('Rent Roll'!$AF38,'Rent Roll'!$AG38+1)),1,0))</f>
        <v>0</v>
      </c>
      <c r="X416" s="560">
        <f>IF('Rent Roll'!$AD38=0,0,IF(AND(X$3&gt;EOMONTH('Rent Roll'!$AF38,0),X$3&lt;EOMONTH('Rent Roll'!$AF38,'Rent Roll'!$AG38+1)),1,0))</f>
        <v>0</v>
      </c>
      <c r="Y416" s="560">
        <f>IF('Rent Roll'!$AD38=0,0,IF(AND(Y$3&gt;EOMONTH('Rent Roll'!$AF38,0),Y$3&lt;EOMONTH('Rent Roll'!$AF38,'Rent Roll'!$AG38+1)),1,0))</f>
        <v>0</v>
      </c>
      <c r="Z416" s="560">
        <f>IF('Rent Roll'!$AD38=0,0,IF(AND(Z$3&gt;EOMONTH('Rent Roll'!$AF38,0),Z$3&lt;EOMONTH('Rent Roll'!$AF38,'Rent Roll'!$AG38+1)),1,0))</f>
        <v>0</v>
      </c>
      <c r="AA416" s="560">
        <f>IF('Rent Roll'!$AD38=0,0,IF(AND(AA$3&gt;EOMONTH('Rent Roll'!$AF38,0),AA$3&lt;EOMONTH('Rent Roll'!$AF38,'Rent Roll'!$AG38+1)),1,0))</f>
        <v>0</v>
      </c>
      <c r="AB416" s="560">
        <f>IF('Rent Roll'!$AD38=0,0,IF(AND(AB$3&gt;EOMONTH('Rent Roll'!$AF38,0),AB$3&lt;EOMONTH('Rent Roll'!$AF38,'Rent Roll'!$AG38+1)),1,0))</f>
        <v>0</v>
      </c>
      <c r="AC416" s="560">
        <f>IF('Rent Roll'!$AD38=0,0,IF(AND(AC$3&gt;EOMONTH('Rent Roll'!$AF38,0),AC$3&lt;EOMONTH('Rent Roll'!$AF38,'Rent Roll'!$AG38+1)),1,0))</f>
        <v>0</v>
      </c>
      <c r="AD416" s="765">
        <f>IF('Rent Roll'!$AD38=0,0,IF(AND(AD$3&gt;EOMONTH('Rent Roll'!$AF38,0),AD$3&lt;EOMONTH('Rent Roll'!$AF38,'Rent Roll'!$AG38+1)),1,0))</f>
        <v>0</v>
      </c>
      <c r="AE416" s="766">
        <f>IF('Rent Roll'!$AD38=0,0,IF(AND(AE$3&gt;EOMONTH('Rent Roll'!$AF38,0),AE$3&lt;EOMONTH('Rent Roll'!$AF38,'Rent Roll'!$AG38+1)),1,0))</f>
        <v>0</v>
      </c>
      <c r="AF416" s="560">
        <f>IF('Rent Roll'!$AD38=0,0,IF(AND(AF$3&gt;EOMONTH('Rent Roll'!$AF38,0),AF$3&lt;EOMONTH('Rent Roll'!$AF38,'Rent Roll'!$AG38+1)),1,0))</f>
        <v>0</v>
      </c>
      <c r="AG416" s="560">
        <f>IF('Rent Roll'!$AD38=0,0,IF(AND(AG$3&gt;EOMONTH('Rent Roll'!$AF38,0),AG$3&lt;EOMONTH('Rent Roll'!$AF38,'Rent Roll'!$AG38+1)),1,0))</f>
        <v>0</v>
      </c>
      <c r="AH416" s="560">
        <f>IF('Rent Roll'!$AD38=0,0,IF(AND(AH$3&gt;EOMONTH('Rent Roll'!$AF38,0),AH$3&lt;EOMONTH('Rent Roll'!$AF38,'Rent Roll'!$AG38+1)),1,0))</f>
        <v>0</v>
      </c>
      <c r="AI416" s="560">
        <f>IF('Rent Roll'!$AD38=0,0,IF(AND(AI$3&gt;EOMONTH('Rent Roll'!$AF38,0),AI$3&lt;EOMONTH('Rent Roll'!$AF38,'Rent Roll'!$AG38+1)),1,0))</f>
        <v>0</v>
      </c>
      <c r="AJ416" s="560">
        <f>IF('Rent Roll'!$AD38=0,0,IF(AND(AJ$3&gt;EOMONTH('Rent Roll'!$AF38,0),AJ$3&lt;EOMONTH('Rent Roll'!$AF38,'Rent Roll'!$AG38+1)),1,0))</f>
        <v>0</v>
      </c>
      <c r="AK416" s="560">
        <f>IF('Rent Roll'!$AD38=0,0,IF(AND(AK$3&gt;EOMONTH('Rent Roll'!$AF38,0),AK$3&lt;EOMONTH('Rent Roll'!$AF38,'Rent Roll'!$AG38+1)),1,0))</f>
        <v>0</v>
      </c>
      <c r="AL416" s="560">
        <f>IF('Rent Roll'!$AD38=0,0,IF(AND(AL$3&gt;EOMONTH('Rent Roll'!$AF38,0),AL$3&lt;EOMONTH('Rent Roll'!$AF38,'Rent Roll'!$AG38+1)),1,0))</f>
        <v>0</v>
      </c>
      <c r="AM416" s="560">
        <f>IF('Rent Roll'!$AD38=0,0,IF(AND(AM$3&gt;EOMONTH('Rent Roll'!$AF38,0),AM$3&lt;EOMONTH('Rent Roll'!$AF38,'Rent Roll'!$AG38+1)),1,0))</f>
        <v>0</v>
      </c>
      <c r="AN416" s="560">
        <f>IF('Rent Roll'!$AD38=0,0,IF(AND(AN$3&gt;EOMONTH('Rent Roll'!$AF38,0),AN$3&lt;EOMONTH('Rent Roll'!$AF38,'Rent Roll'!$AG38+1)),1,0))</f>
        <v>0</v>
      </c>
      <c r="AO416" s="560">
        <f>IF('Rent Roll'!$AD38=0,0,IF(AND(AO$3&gt;EOMONTH('Rent Roll'!$AF38,0),AO$3&lt;EOMONTH('Rent Roll'!$AF38,'Rent Roll'!$AG38+1)),1,0))</f>
        <v>0</v>
      </c>
      <c r="AP416" s="765">
        <f>IF('Rent Roll'!$AD38=0,0,IF(AND(AP$3&gt;EOMONTH('Rent Roll'!$AF38,0),AP$3&lt;EOMONTH('Rent Roll'!$AF38,'Rent Roll'!$AG38+1)),1,0))</f>
        <v>0</v>
      </c>
      <c r="AQ416" s="766">
        <f>IF('Rent Roll'!$AD38=0,0,IF(AND(AQ$3&gt;EOMONTH('Rent Roll'!$AF38,0),AQ$3&lt;EOMONTH('Rent Roll'!$AF38,'Rent Roll'!$AG38+1)),1,0))</f>
        <v>0</v>
      </c>
      <c r="AR416" s="560">
        <f>IF('Rent Roll'!$AD38=0,0,IF(AND(AR$3&gt;EOMONTH('Rent Roll'!$AF38,0),AR$3&lt;EOMONTH('Rent Roll'!$AF38,'Rent Roll'!$AG38+1)),1,0))</f>
        <v>0</v>
      </c>
      <c r="AS416" s="560">
        <f>IF('Rent Roll'!$AD38=0,0,IF(AND(AS$3&gt;EOMONTH('Rent Roll'!$AF38,0),AS$3&lt;EOMONTH('Rent Roll'!$AF38,'Rent Roll'!$AG38+1)),1,0))</f>
        <v>0</v>
      </c>
      <c r="AT416" s="560">
        <f>IF('Rent Roll'!$AD38=0,0,IF(AND(AT$3&gt;EOMONTH('Rent Roll'!$AF38,0),AT$3&lt;EOMONTH('Rent Roll'!$AF38,'Rent Roll'!$AG38+1)),1,0))</f>
        <v>0</v>
      </c>
      <c r="AU416" s="560">
        <f>IF('Rent Roll'!$AD38=0,0,IF(AND(AU$3&gt;EOMONTH('Rent Roll'!$AF38,0),AU$3&lt;EOMONTH('Rent Roll'!$AF38,'Rent Roll'!$AG38+1)),1,0))</f>
        <v>0</v>
      </c>
      <c r="AV416" s="560">
        <f>IF('Rent Roll'!$AD38=0,0,IF(AND(AV$3&gt;EOMONTH('Rent Roll'!$AF38,0),AV$3&lt;EOMONTH('Rent Roll'!$AF38,'Rent Roll'!$AG38+1)),1,0))</f>
        <v>0</v>
      </c>
      <c r="AW416" s="560">
        <f>IF('Rent Roll'!$AD38=0,0,IF(AND(AW$3&gt;EOMONTH('Rent Roll'!$AF38,0),AW$3&lt;EOMONTH('Rent Roll'!$AF38,'Rent Roll'!$AG38+1)),1,0))</f>
        <v>0</v>
      </c>
      <c r="AX416" s="560">
        <f>IF('Rent Roll'!$AD38=0,0,IF(AND(AX$3&gt;EOMONTH('Rent Roll'!$AF38,0),AX$3&lt;EOMONTH('Rent Roll'!$AF38,'Rent Roll'!$AG38+1)),1,0))</f>
        <v>0</v>
      </c>
      <c r="AY416" s="560">
        <f>IF('Rent Roll'!$AD38=0,0,IF(AND(AY$3&gt;EOMONTH('Rent Roll'!$AF38,0),AY$3&lt;EOMONTH('Rent Roll'!$AF38,'Rent Roll'!$AG38+1)),1,0))</f>
        <v>0</v>
      </c>
      <c r="AZ416" s="560">
        <f>IF('Rent Roll'!$AD38=0,0,IF(AND(AZ$3&gt;EOMONTH('Rent Roll'!$AF38,0),AZ$3&lt;EOMONTH('Rent Roll'!$AF38,'Rent Roll'!$AG38+1)),1,0))</f>
        <v>0</v>
      </c>
      <c r="BA416" s="560">
        <f>IF('Rent Roll'!$AD38=0,0,IF(AND(BA$3&gt;EOMONTH('Rent Roll'!$AF38,0),BA$3&lt;EOMONTH('Rent Roll'!$AF38,'Rent Roll'!$AG38+1)),1,0))</f>
        <v>0</v>
      </c>
      <c r="BB416" s="765">
        <f>IF('Rent Roll'!$AD38=0,0,IF(AND(BB$3&gt;EOMONTH('Rent Roll'!$AF38,0),BB$3&lt;EOMONTH('Rent Roll'!$AF38,'Rent Roll'!$AG38+1)),1,0))</f>
        <v>0</v>
      </c>
      <c r="BC416" s="766">
        <f>IF('Rent Roll'!$AD38=0,0,IF(AND(BC$3&gt;EOMONTH('Rent Roll'!$AF38,0),BC$3&lt;EOMONTH('Rent Roll'!$AF38,'Rent Roll'!$AG38+1)),1,0))</f>
        <v>0</v>
      </c>
      <c r="BD416" s="560">
        <f>IF('Rent Roll'!$AD38=0,0,IF(AND(BD$3&gt;EOMONTH('Rent Roll'!$AF38,0),BD$3&lt;EOMONTH('Rent Roll'!$AF38,'Rent Roll'!$AG38+1)),1,0))</f>
        <v>0</v>
      </c>
      <c r="BE416" s="560">
        <f>IF('Rent Roll'!$AD38=0,0,IF(AND(BE$3&gt;EOMONTH('Rent Roll'!$AF38,0),BE$3&lt;EOMONTH('Rent Roll'!$AF38,'Rent Roll'!$AG38+1)),1,0))</f>
        <v>0</v>
      </c>
      <c r="BF416" s="560">
        <f>IF('Rent Roll'!$AD38=0,0,IF(AND(BF$3&gt;EOMONTH('Rent Roll'!$AF38,0),BF$3&lt;EOMONTH('Rent Roll'!$AF38,'Rent Roll'!$AG38+1)),1,0))</f>
        <v>0</v>
      </c>
      <c r="BG416" s="560">
        <f>IF('Rent Roll'!$AD38=0,0,IF(AND(BG$3&gt;EOMONTH('Rent Roll'!$AF38,0),BG$3&lt;EOMONTH('Rent Roll'!$AF38,'Rent Roll'!$AG38+1)),1,0))</f>
        <v>0</v>
      </c>
      <c r="BH416" s="560">
        <f>IF('Rent Roll'!$AD38=0,0,IF(AND(BH$3&gt;EOMONTH('Rent Roll'!$AF38,0),BH$3&lt;EOMONTH('Rent Roll'!$AF38,'Rent Roll'!$AG38+1)),1,0))</f>
        <v>0</v>
      </c>
      <c r="BI416" s="560">
        <f>IF('Rent Roll'!$AD38=0,0,IF(AND(BI$3&gt;EOMONTH('Rent Roll'!$AF38,0),BI$3&lt;EOMONTH('Rent Roll'!$AF38,'Rent Roll'!$AG38+1)),1,0))</f>
        <v>0</v>
      </c>
      <c r="BJ416" s="560">
        <f>IF('Rent Roll'!$AD38=0,0,IF(AND(BJ$3&gt;EOMONTH('Rent Roll'!$AF38,0),BJ$3&lt;EOMONTH('Rent Roll'!$AF38,'Rent Roll'!$AG38+1)),1,0))</f>
        <v>0</v>
      </c>
      <c r="BK416" s="560">
        <f>IF('Rent Roll'!$AD38=0,0,IF(AND(BK$3&gt;EOMONTH('Rent Roll'!$AF38,0),BK$3&lt;EOMONTH('Rent Roll'!$AF38,'Rent Roll'!$AG38+1)),1,0))</f>
        <v>0</v>
      </c>
      <c r="BL416" s="560">
        <f>IF('Rent Roll'!$AD38=0,0,IF(AND(BL$3&gt;EOMONTH('Rent Roll'!$AF38,0),BL$3&lt;EOMONTH('Rent Roll'!$AF38,'Rent Roll'!$AG38+1)),1,0))</f>
        <v>0</v>
      </c>
      <c r="BM416" s="560">
        <f>IF('Rent Roll'!$AD38=0,0,IF(AND(BM$3&gt;EOMONTH('Rent Roll'!$AF38,0),BM$3&lt;EOMONTH('Rent Roll'!$AF38,'Rent Roll'!$AG38+1)),1,0))</f>
        <v>0</v>
      </c>
      <c r="BN416" s="765">
        <f>IF('Rent Roll'!$AD38=0,0,IF(AND(BN$3&gt;EOMONTH('Rent Roll'!$AF38,0),BN$3&lt;EOMONTH('Rent Roll'!$AF38,'Rent Roll'!$AG38+1)),1,0))</f>
        <v>0</v>
      </c>
      <c r="BO416" s="766">
        <f>IF('Rent Roll'!$AD38=0,0,IF(AND(BO$3&gt;EOMONTH('Rent Roll'!$AF38,0),BO$3&lt;EOMONTH('Rent Roll'!$AF38,'Rent Roll'!$AG38+1)),1,0))</f>
        <v>0</v>
      </c>
      <c r="BP416" s="560">
        <f>IF('Rent Roll'!$AD38=0,0,IF(AND(BP$3&gt;EOMONTH('Rent Roll'!$AF38,0),BP$3&lt;EOMONTH('Rent Roll'!$AF38,'Rent Roll'!$AG38+1)),1,0))</f>
        <v>0</v>
      </c>
      <c r="BQ416" s="560">
        <f>IF('Rent Roll'!$AD38=0,0,IF(AND(BQ$3&gt;EOMONTH('Rent Roll'!$AF38,0),BQ$3&lt;EOMONTH('Rent Roll'!$AF38,'Rent Roll'!$AG38+1)),1,0))</f>
        <v>0</v>
      </c>
      <c r="BR416" s="560">
        <f>IF('Rent Roll'!$AD38=0,0,IF(AND(BR$3&gt;EOMONTH('Rent Roll'!$AF38,0),BR$3&lt;EOMONTH('Rent Roll'!$AF38,'Rent Roll'!$AG38+1)),1,0))</f>
        <v>0</v>
      </c>
      <c r="BS416" s="560">
        <f>IF('Rent Roll'!$AD38=0,0,IF(AND(BS$3&gt;EOMONTH('Rent Roll'!$AF38,0),BS$3&lt;EOMONTH('Rent Roll'!$AF38,'Rent Roll'!$AG38+1)),1,0))</f>
        <v>0</v>
      </c>
      <c r="BT416" s="560">
        <f>IF('Rent Roll'!$AD38=0,0,IF(AND(BT$3&gt;EOMONTH('Rent Roll'!$AF38,0),BT$3&lt;EOMONTH('Rent Roll'!$AF38,'Rent Roll'!$AG38+1)),1,0))</f>
        <v>0</v>
      </c>
      <c r="BU416" s="560">
        <f>IF('Rent Roll'!$AD38=0,0,IF(AND(BU$3&gt;EOMONTH('Rent Roll'!$AF38,0),BU$3&lt;EOMONTH('Rent Roll'!$AF38,'Rent Roll'!$AG38+1)),1,0))</f>
        <v>0</v>
      </c>
      <c r="BV416" s="560">
        <f>IF('Rent Roll'!$AD38=0,0,IF(AND(BV$3&gt;EOMONTH('Rent Roll'!$AF38,0),BV$3&lt;EOMONTH('Rent Roll'!$AF38,'Rent Roll'!$AG38+1)),1,0))</f>
        <v>0</v>
      </c>
      <c r="BW416" s="560">
        <f>IF('Rent Roll'!$AD38=0,0,IF(AND(BW$3&gt;EOMONTH('Rent Roll'!$AF38,0),BW$3&lt;EOMONTH('Rent Roll'!$AF38,'Rent Roll'!$AG38+1)),1,0))</f>
        <v>0</v>
      </c>
      <c r="BX416" s="560">
        <f>IF('Rent Roll'!$AD38=0,0,IF(AND(BX$3&gt;EOMONTH('Rent Roll'!$AF38,0),BX$3&lt;EOMONTH('Rent Roll'!$AF38,'Rent Roll'!$AG38+1)),1,0))</f>
        <v>0</v>
      </c>
      <c r="BY416" s="560">
        <f>IF('Rent Roll'!$AD38=0,0,IF(AND(BY$3&gt;EOMONTH('Rent Roll'!$AF38,0),BY$3&lt;EOMONTH('Rent Roll'!$AF38,'Rent Roll'!$AG38+1)),1,0))</f>
        <v>0</v>
      </c>
      <c r="BZ416" s="765">
        <f>IF('Rent Roll'!$AD38=0,0,IF(AND(BZ$3&gt;EOMONTH('Rent Roll'!$AF38,0),BZ$3&lt;EOMONTH('Rent Roll'!$AF38,'Rent Roll'!$AG38+1)),1,0))</f>
        <v>0</v>
      </c>
      <c r="CA416" s="766">
        <f>IF('Rent Roll'!$AD38=0,0,IF(AND(CA$3&gt;EOMONTH('Rent Roll'!$AF38,0),CA$3&lt;EOMONTH('Rent Roll'!$AF38,'Rent Roll'!$AG38+1)),1,0))</f>
        <v>0</v>
      </c>
      <c r="CB416" s="560">
        <f>IF('Rent Roll'!$AD38=0,0,IF(AND(CB$3&gt;EOMONTH('Rent Roll'!$AF38,0),CB$3&lt;EOMONTH('Rent Roll'!$AF38,'Rent Roll'!$AG38+1)),1,0))</f>
        <v>0</v>
      </c>
      <c r="CC416" s="560">
        <f>IF('Rent Roll'!$AD38=0,0,IF(AND(CC$3&gt;EOMONTH('Rent Roll'!$AF38,0),CC$3&lt;EOMONTH('Rent Roll'!$AF38,'Rent Roll'!$AG38+1)),1,0))</f>
        <v>0</v>
      </c>
      <c r="CD416" s="560">
        <f>IF('Rent Roll'!$AD38=0,0,IF(AND(CD$3&gt;EOMONTH('Rent Roll'!$AF38,0),CD$3&lt;EOMONTH('Rent Roll'!$AF38,'Rent Roll'!$AG38+1)),1,0))</f>
        <v>0</v>
      </c>
      <c r="CE416" s="560">
        <f>IF('Rent Roll'!$AD38=0,0,IF(AND(CE$3&gt;EOMONTH('Rent Roll'!$AF38,0),CE$3&lt;EOMONTH('Rent Roll'!$AF38,'Rent Roll'!$AG38+1)),1,0))</f>
        <v>0</v>
      </c>
      <c r="CF416" s="560">
        <f>IF('Rent Roll'!$AD38=0,0,IF(AND(CF$3&gt;EOMONTH('Rent Roll'!$AF38,0),CF$3&lt;EOMONTH('Rent Roll'!$AF38,'Rent Roll'!$AG38+1)),1,0))</f>
        <v>0</v>
      </c>
      <c r="CG416" s="560">
        <f>IF('Rent Roll'!$AD38=0,0,IF(AND(CG$3&gt;EOMONTH('Rent Roll'!$AF38,0),CG$3&lt;EOMONTH('Rent Roll'!$AF38,'Rent Roll'!$AG38+1)),1,0))</f>
        <v>0</v>
      </c>
      <c r="CH416" s="560">
        <f>IF('Rent Roll'!$AD38=0,0,IF(AND(CH$3&gt;EOMONTH('Rent Roll'!$AF38,0),CH$3&lt;EOMONTH('Rent Roll'!$AF38,'Rent Roll'!$AG38+1)),1,0))</f>
        <v>0</v>
      </c>
      <c r="CI416" s="560">
        <f>IF('Rent Roll'!$AD38=0,0,IF(AND(CI$3&gt;EOMONTH('Rent Roll'!$AF38,0),CI$3&lt;EOMONTH('Rent Roll'!$AF38,'Rent Roll'!$AG38+1)),1,0))</f>
        <v>0</v>
      </c>
      <c r="CJ416" s="560">
        <f>IF('Rent Roll'!$AD38=0,0,IF(AND(CJ$3&gt;EOMONTH('Rent Roll'!$AF38,0),CJ$3&lt;EOMONTH('Rent Roll'!$AF38,'Rent Roll'!$AG38+1)),1,0))</f>
        <v>0</v>
      </c>
      <c r="CK416" s="560">
        <f>IF('Rent Roll'!$AD38=0,0,IF(AND(CK$3&gt;EOMONTH('Rent Roll'!$AF38,0),CK$3&lt;EOMONTH('Rent Roll'!$AF38,'Rent Roll'!$AG38+1)),1,0))</f>
        <v>0</v>
      </c>
      <c r="CL416" s="765">
        <f>IF('Rent Roll'!$AD38=0,0,IF(AND(CL$3&gt;EOMONTH('Rent Roll'!$AF38,0),CL$3&lt;EOMONTH('Rent Roll'!$AF38,'Rent Roll'!$AG38+1)),1,0))</f>
        <v>0</v>
      </c>
      <c r="CM416" s="766">
        <f>IF('Rent Roll'!$AD38=0,0,IF(AND(CM$3&gt;EOMONTH('Rent Roll'!$AF38,0),CM$3&lt;EOMONTH('Rent Roll'!$AF38,'Rent Roll'!$AG38+1)),1,0))</f>
        <v>0</v>
      </c>
      <c r="CN416" s="560">
        <f>IF('Rent Roll'!$AD38=0,0,IF(AND(CN$3&gt;EOMONTH('Rent Roll'!$AF38,0),CN$3&lt;EOMONTH('Rent Roll'!$AF38,'Rent Roll'!$AG38+1)),1,0))</f>
        <v>0</v>
      </c>
      <c r="CO416" s="560">
        <f>IF('Rent Roll'!$AD38=0,0,IF(AND(CO$3&gt;EOMONTH('Rent Roll'!$AF38,0),CO$3&lt;EOMONTH('Rent Roll'!$AF38,'Rent Roll'!$AG38+1)),1,0))</f>
        <v>0</v>
      </c>
      <c r="CP416" s="560">
        <f>IF('Rent Roll'!$AD38=0,0,IF(AND(CP$3&gt;EOMONTH('Rent Roll'!$AF38,0),CP$3&lt;EOMONTH('Rent Roll'!$AF38,'Rent Roll'!$AG38+1)),1,0))</f>
        <v>0</v>
      </c>
      <c r="CQ416" s="560">
        <f>IF('Rent Roll'!$AD38=0,0,IF(AND(CQ$3&gt;EOMONTH('Rent Roll'!$AF38,0),CQ$3&lt;EOMONTH('Rent Roll'!$AF38,'Rent Roll'!$AG38+1)),1,0))</f>
        <v>0</v>
      </c>
      <c r="CR416" s="560">
        <f>IF('Rent Roll'!$AD38=0,0,IF(AND(CR$3&gt;EOMONTH('Rent Roll'!$AF38,0),CR$3&lt;EOMONTH('Rent Roll'!$AF38,'Rent Roll'!$AG38+1)),1,0))</f>
        <v>0</v>
      </c>
      <c r="CS416" s="560">
        <f>IF('Rent Roll'!$AD38=0,0,IF(AND(CS$3&gt;EOMONTH('Rent Roll'!$AF38,0),CS$3&lt;EOMONTH('Rent Roll'!$AF38,'Rent Roll'!$AG38+1)),1,0))</f>
        <v>0</v>
      </c>
      <c r="CT416" s="560">
        <f>IF('Rent Roll'!$AD38=0,0,IF(AND(CT$3&gt;EOMONTH('Rent Roll'!$AF38,0),CT$3&lt;EOMONTH('Rent Roll'!$AF38,'Rent Roll'!$AG38+1)),1,0))</f>
        <v>0</v>
      </c>
      <c r="CU416" s="560">
        <f>IF('Rent Roll'!$AD38=0,0,IF(AND(CU$3&gt;EOMONTH('Rent Roll'!$AF38,0),CU$3&lt;EOMONTH('Rent Roll'!$AF38,'Rent Roll'!$AG38+1)),1,0))</f>
        <v>0</v>
      </c>
      <c r="CV416" s="560">
        <f>IF('Rent Roll'!$AD38=0,0,IF(AND(CV$3&gt;EOMONTH('Rent Roll'!$AF38,0),CV$3&lt;EOMONTH('Rent Roll'!$AF38,'Rent Roll'!$AG38+1)),1,0))</f>
        <v>0</v>
      </c>
      <c r="CW416" s="560">
        <f>IF('Rent Roll'!$AD38=0,0,IF(AND(CW$3&gt;EOMONTH('Rent Roll'!$AF38,0),CW$3&lt;EOMONTH('Rent Roll'!$AF38,'Rent Roll'!$AG38+1)),1,0))</f>
        <v>0</v>
      </c>
      <c r="CX416" s="765">
        <f>IF('Rent Roll'!$AD38=0,0,IF(AND(CX$3&gt;EOMONTH('Rent Roll'!$AF38,0),CX$3&lt;EOMONTH('Rent Roll'!$AF38,'Rent Roll'!$AG38+1)),1,0))</f>
        <v>0</v>
      </c>
      <c r="CY416" s="766">
        <f>IF('Rent Roll'!$AD38=0,0,IF(AND(CY$3&gt;EOMONTH('Rent Roll'!$AF38,0),CY$3&lt;EOMONTH('Rent Roll'!$AF38,'Rent Roll'!$AG38+1)),1,0))</f>
        <v>0</v>
      </c>
      <c r="CZ416" s="560">
        <f>IF('Rent Roll'!$AD38=0,0,IF(AND(CZ$3&gt;EOMONTH('Rent Roll'!$AF38,0),CZ$3&lt;EOMONTH('Rent Roll'!$AF38,'Rent Roll'!$AG38+1)),1,0))</f>
        <v>0</v>
      </c>
      <c r="DA416" s="560">
        <f>IF('Rent Roll'!$AD38=0,0,IF(AND(DA$3&gt;EOMONTH('Rent Roll'!$AF38,0),DA$3&lt;EOMONTH('Rent Roll'!$AF38,'Rent Roll'!$AG38+1)),1,0))</f>
        <v>0</v>
      </c>
      <c r="DB416" s="560">
        <f>IF('Rent Roll'!$AD38=0,0,IF(AND(DB$3&gt;EOMONTH('Rent Roll'!$AF38,0),DB$3&lt;EOMONTH('Rent Roll'!$AF38,'Rent Roll'!$AG38+1)),1,0))</f>
        <v>0</v>
      </c>
      <c r="DC416" s="560">
        <f>IF('Rent Roll'!$AD38=0,0,IF(AND(DC$3&gt;EOMONTH('Rent Roll'!$AF38,0),DC$3&lt;EOMONTH('Rent Roll'!$AF38,'Rent Roll'!$AG38+1)),1,0))</f>
        <v>0</v>
      </c>
      <c r="DD416" s="560">
        <f>IF('Rent Roll'!$AD38=0,0,IF(AND(DD$3&gt;EOMONTH('Rent Roll'!$AF38,0),DD$3&lt;EOMONTH('Rent Roll'!$AF38,'Rent Roll'!$AG38+1)),1,0))</f>
        <v>0</v>
      </c>
      <c r="DE416" s="560">
        <f>IF('Rent Roll'!$AD38=0,0,IF(AND(DE$3&gt;EOMONTH('Rent Roll'!$AF38,0),DE$3&lt;EOMONTH('Rent Roll'!$AF38,'Rent Roll'!$AG38+1)),1,0))</f>
        <v>0</v>
      </c>
      <c r="DF416" s="560">
        <f>IF('Rent Roll'!$AD38=0,0,IF(AND(DF$3&gt;EOMONTH('Rent Roll'!$AF38,0),DF$3&lt;EOMONTH('Rent Roll'!$AF38,'Rent Roll'!$AG38+1)),1,0))</f>
        <v>0</v>
      </c>
      <c r="DG416" s="560">
        <f>IF('Rent Roll'!$AD38=0,0,IF(AND(DG$3&gt;EOMONTH('Rent Roll'!$AF38,0),DG$3&lt;EOMONTH('Rent Roll'!$AF38,'Rent Roll'!$AG38+1)),1,0))</f>
        <v>0</v>
      </c>
      <c r="DH416" s="560">
        <f>IF('Rent Roll'!$AD38=0,0,IF(AND(DH$3&gt;EOMONTH('Rent Roll'!$AF38,0),DH$3&lt;EOMONTH('Rent Roll'!$AF38,'Rent Roll'!$AG38+1)),1,0))</f>
        <v>0</v>
      </c>
      <c r="DI416" s="560">
        <f>IF('Rent Roll'!$AD38=0,0,IF(AND(DI$3&gt;EOMONTH('Rent Roll'!$AF38,0),DI$3&lt;EOMONTH('Rent Roll'!$AF38,'Rent Roll'!$AG38+1)),1,0))</f>
        <v>0</v>
      </c>
      <c r="DJ416" s="765">
        <f>IF('Rent Roll'!$AD38=0,0,IF(AND(DJ$3&gt;EOMONTH('Rent Roll'!$AF38,0),DJ$3&lt;EOMONTH('Rent Roll'!$AF38,'Rent Roll'!$AG38+1)),1,0))</f>
        <v>0</v>
      </c>
      <c r="DK416" s="766">
        <f>IF('Rent Roll'!$AD38=0,0,IF(AND(DK$3&gt;EOMONTH('Rent Roll'!$AF38,0),DK$3&lt;EOMONTH('Rent Roll'!$AF38,'Rent Roll'!$AG38+1)),1,0))</f>
        <v>0</v>
      </c>
      <c r="DL416" s="560">
        <f>IF('Rent Roll'!$AD38=0,0,IF(AND(DL$3&gt;EOMONTH('Rent Roll'!$AF38,0),DL$3&lt;EOMONTH('Rent Roll'!$AF38,'Rent Roll'!$AG38+1)),1,0))</f>
        <v>0</v>
      </c>
      <c r="DM416" s="560">
        <f>IF('Rent Roll'!$AD38=0,0,IF(AND(DM$3&gt;EOMONTH('Rent Roll'!$AF38,0),DM$3&lt;EOMONTH('Rent Roll'!$AF38,'Rent Roll'!$AG38+1)),1,0))</f>
        <v>0</v>
      </c>
      <c r="DN416" s="560">
        <f>IF('Rent Roll'!$AD38=0,0,IF(AND(DN$3&gt;EOMONTH('Rent Roll'!$AF38,0),DN$3&lt;EOMONTH('Rent Roll'!$AF38,'Rent Roll'!$AG38+1)),1,0))</f>
        <v>0</v>
      </c>
      <c r="DO416" s="560">
        <f>IF('Rent Roll'!$AD38=0,0,IF(AND(DO$3&gt;EOMONTH('Rent Roll'!$AF38,0),DO$3&lt;EOMONTH('Rent Roll'!$AF38,'Rent Roll'!$AG38+1)),1,0))</f>
        <v>0</v>
      </c>
      <c r="DP416" s="560">
        <f>IF('Rent Roll'!$AD38=0,0,IF(AND(DP$3&gt;EOMONTH('Rent Roll'!$AF38,0),DP$3&lt;EOMONTH('Rent Roll'!$AF38,'Rent Roll'!$AG38+1)),1,0))</f>
        <v>0</v>
      </c>
      <c r="DQ416" s="560">
        <f>IF('Rent Roll'!$AD38=0,0,IF(AND(DQ$3&gt;EOMONTH('Rent Roll'!$AF38,0),DQ$3&lt;EOMONTH('Rent Roll'!$AF38,'Rent Roll'!$AG38+1)),1,0))</f>
        <v>0</v>
      </c>
      <c r="DR416" s="560">
        <f>IF('Rent Roll'!$AD38=0,0,IF(AND(DR$3&gt;EOMONTH('Rent Roll'!$AF38,0),DR$3&lt;EOMONTH('Rent Roll'!$AF38,'Rent Roll'!$AG38+1)),1,0))</f>
        <v>0</v>
      </c>
      <c r="DS416" s="560">
        <f>IF('Rent Roll'!$AD38=0,0,IF(AND(DS$3&gt;EOMONTH('Rent Roll'!$AF38,0),DS$3&lt;EOMONTH('Rent Roll'!$AF38,'Rent Roll'!$AG38+1)),1,0))</f>
        <v>0</v>
      </c>
      <c r="DT416" s="560">
        <f>IF('Rent Roll'!$AD38=0,0,IF(AND(DT$3&gt;EOMONTH('Rent Roll'!$AF38,0),DT$3&lt;EOMONTH('Rent Roll'!$AF38,'Rent Roll'!$AG38+1)),1,0))</f>
        <v>0</v>
      </c>
      <c r="DU416" s="560">
        <f>IF('Rent Roll'!$AD38=0,0,IF(AND(DU$3&gt;EOMONTH('Rent Roll'!$AF38,0),DU$3&lt;EOMONTH('Rent Roll'!$AF38,'Rent Roll'!$AG38+1)),1,0))</f>
        <v>0</v>
      </c>
      <c r="DV416" s="560">
        <f>IF('Rent Roll'!$AD38=0,0,IF(AND(DV$3&gt;EOMONTH('Rent Roll'!$AF38,0),DV$3&lt;EOMONTH('Rent Roll'!$AF38,'Rent Roll'!$AG38+1)),1,0))</f>
        <v>0</v>
      </c>
    </row>
    <row r="417" spans="1:126" s="568" customFormat="1" ht="12" customHeight="1" outlineLevel="1" x14ac:dyDescent="0.4">
      <c r="A417" s="732"/>
      <c r="B417" s="564">
        <f>'Rent Roll'!$B39</f>
        <v>0</v>
      </c>
      <c r="C417" s="575" t="s">
        <v>82</v>
      </c>
      <c r="D417" s="565"/>
      <c r="E417" s="566"/>
      <c r="F417" s="777">
        <f>IF('Rent Roll'!$AD39=0,0,IF(AND(F$3&gt;EOMONTH('Rent Roll'!$AF39,0),F$3&lt;EOMONTH('Rent Roll'!$AF39,'Rent Roll'!$AG39+1)),1,0))</f>
        <v>0</v>
      </c>
      <c r="G417" s="766">
        <f>IF('Rent Roll'!$AD39=0,0,IF(AND(G$3&gt;EOMONTH('Rent Roll'!$AF39,0),G$3&lt;EOMONTH('Rent Roll'!$AF39,'Rent Roll'!$AG39+1)),1,0))</f>
        <v>0</v>
      </c>
      <c r="H417" s="560">
        <f>IF('Rent Roll'!$AD39=0,0,IF(AND(H$3&gt;EOMONTH('Rent Roll'!$AF39,0),H$3&lt;EOMONTH('Rent Roll'!$AF39,'Rent Roll'!$AG39+1)),1,0))</f>
        <v>0</v>
      </c>
      <c r="I417" s="560">
        <f>IF('Rent Roll'!$AD39=0,0,IF(AND(I$3&gt;EOMONTH('Rent Roll'!$AF39,0),I$3&lt;EOMONTH('Rent Roll'!$AF39,'Rent Roll'!$AG39+1)),1,0))</f>
        <v>0</v>
      </c>
      <c r="J417" s="560">
        <f>IF('Rent Roll'!$AD39=0,0,IF(AND(J$3&gt;EOMONTH('Rent Roll'!$AF39,0),J$3&lt;EOMONTH('Rent Roll'!$AF39,'Rent Roll'!$AG39+1)),1,0))</f>
        <v>0</v>
      </c>
      <c r="K417" s="560">
        <f>IF('Rent Roll'!$AD39=0,0,IF(AND(K$3&gt;EOMONTH('Rent Roll'!$AF39,0),K$3&lt;EOMONTH('Rent Roll'!$AF39,'Rent Roll'!$AG39+1)),1,0))</f>
        <v>0</v>
      </c>
      <c r="L417" s="560">
        <f>IF('Rent Roll'!$AD39=0,0,IF(AND(L$3&gt;EOMONTH('Rent Roll'!$AF39,0),L$3&lt;EOMONTH('Rent Roll'!$AF39,'Rent Roll'!$AG39+1)),1,0))</f>
        <v>0</v>
      </c>
      <c r="M417" s="560">
        <f>IF('Rent Roll'!$AD39=0,0,IF(AND(M$3&gt;EOMONTH('Rent Roll'!$AF39,0),M$3&lt;EOMONTH('Rent Roll'!$AF39,'Rent Roll'!$AG39+1)),1,0))</f>
        <v>0</v>
      </c>
      <c r="N417" s="560">
        <f>IF('Rent Roll'!$AD39=0,0,IF(AND(N$3&gt;EOMONTH('Rent Roll'!$AF39,0),N$3&lt;EOMONTH('Rent Roll'!$AF39,'Rent Roll'!$AG39+1)),1,0))</f>
        <v>0</v>
      </c>
      <c r="O417" s="560">
        <f>IF('Rent Roll'!$AD39=0,0,IF(AND(O$3&gt;EOMONTH('Rent Roll'!$AF39,0),O$3&lt;EOMONTH('Rent Roll'!$AF39,'Rent Roll'!$AG39+1)),1,0))</f>
        <v>0</v>
      </c>
      <c r="P417" s="560">
        <f>IF('Rent Roll'!$AD39=0,0,IF(AND(P$3&gt;EOMONTH('Rent Roll'!$AF39,0),P$3&lt;EOMONTH('Rent Roll'!$AF39,'Rent Roll'!$AG39+1)),1,0))</f>
        <v>0</v>
      </c>
      <c r="Q417" s="560">
        <f>IF('Rent Roll'!$AD39=0,0,IF(AND(Q$3&gt;EOMONTH('Rent Roll'!$AF39,0),Q$3&lt;EOMONTH('Rent Roll'!$AF39,'Rent Roll'!$AG39+1)),1,0))</f>
        <v>0</v>
      </c>
      <c r="R417" s="765">
        <f>IF('Rent Roll'!$AD39=0,0,IF(AND(R$3&gt;EOMONTH('Rent Roll'!$AF39,0),R$3&lt;EOMONTH('Rent Roll'!$AF39,'Rent Roll'!$AG39+1)),1,0))</f>
        <v>0</v>
      </c>
      <c r="S417" s="766">
        <f>IF('Rent Roll'!$AD39=0,0,IF(AND(S$3&gt;EOMONTH('Rent Roll'!$AF39,0),S$3&lt;EOMONTH('Rent Roll'!$AF39,'Rent Roll'!$AG39+1)),1,0))</f>
        <v>0</v>
      </c>
      <c r="T417" s="560">
        <f>IF('Rent Roll'!$AD39=0,0,IF(AND(T$3&gt;EOMONTH('Rent Roll'!$AF39,0),T$3&lt;EOMONTH('Rent Roll'!$AF39,'Rent Roll'!$AG39+1)),1,0))</f>
        <v>0</v>
      </c>
      <c r="U417" s="560">
        <f>IF('Rent Roll'!$AD39=0,0,IF(AND(U$3&gt;EOMONTH('Rent Roll'!$AF39,0),U$3&lt;EOMONTH('Rent Roll'!$AF39,'Rent Roll'!$AG39+1)),1,0))</f>
        <v>0</v>
      </c>
      <c r="V417" s="560">
        <f>IF('Rent Roll'!$AD39=0,0,IF(AND(V$3&gt;EOMONTH('Rent Roll'!$AF39,0),V$3&lt;EOMONTH('Rent Roll'!$AF39,'Rent Roll'!$AG39+1)),1,0))</f>
        <v>0</v>
      </c>
      <c r="W417" s="560">
        <f>IF('Rent Roll'!$AD39=0,0,IF(AND(W$3&gt;EOMONTH('Rent Roll'!$AF39,0),W$3&lt;EOMONTH('Rent Roll'!$AF39,'Rent Roll'!$AG39+1)),1,0))</f>
        <v>0</v>
      </c>
      <c r="X417" s="560">
        <f>IF('Rent Roll'!$AD39=0,0,IF(AND(X$3&gt;EOMONTH('Rent Roll'!$AF39,0),X$3&lt;EOMONTH('Rent Roll'!$AF39,'Rent Roll'!$AG39+1)),1,0))</f>
        <v>0</v>
      </c>
      <c r="Y417" s="560">
        <f>IF('Rent Roll'!$AD39=0,0,IF(AND(Y$3&gt;EOMONTH('Rent Roll'!$AF39,0),Y$3&lt;EOMONTH('Rent Roll'!$AF39,'Rent Roll'!$AG39+1)),1,0))</f>
        <v>0</v>
      </c>
      <c r="Z417" s="560">
        <f>IF('Rent Roll'!$AD39=0,0,IF(AND(Z$3&gt;EOMONTH('Rent Roll'!$AF39,0),Z$3&lt;EOMONTH('Rent Roll'!$AF39,'Rent Roll'!$AG39+1)),1,0))</f>
        <v>0</v>
      </c>
      <c r="AA417" s="560">
        <f>IF('Rent Roll'!$AD39=0,0,IF(AND(AA$3&gt;EOMONTH('Rent Roll'!$AF39,0),AA$3&lt;EOMONTH('Rent Roll'!$AF39,'Rent Roll'!$AG39+1)),1,0))</f>
        <v>0</v>
      </c>
      <c r="AB417" s="560">
        <f>IF('Rent Roll'!$AD39=0,0,IF(AND(AB$3&gt;EOMONTH('Rent Roll'!$AF39,0),AB$3&lt;EOMONTH('Rent Roll'!$AF39,'Rent Roll'!$AG39+1)),1,0))</f>
        <v>0</v>
      </c>
      <c r="AC417" s="560">
        <f>IF('Rent Roll'!$AD39=0,0,IF(AND(AC$3&gt;EOMONTH('Rent Roll'!$AF39,0),AC$3&lt;EOMONTH('Rent Roll'!$AF39,'Rent Roll'!$AG39+1)),1,0))</f>
        <v>0</v>
      </c>
      <c r="AD417" s="765">
        <f>IF('Rent Roll'!$AD39=0,0,IF(AND(AD$3&gt;EOMONTH('Rent Roll'!$AF39,0),AD$3&lt;EOMONTH('Rent Roll'!$AF39,'Rent Roll'!$AG39+1)),1,0))</f>
        <v>0</v>
      </c>
      <c r="AE417" s="766">
        <f>IF('Rent Roll'!$AD39=0,0,IF(AND(AE$3&gt;EOMONTH('Rent Roll'!$AF39,0),AE$3&lt;EOMONTH('Rent Roll'!$AF39,'Rent Roll'!$AG39+1)),1,0))</f>
        <v>0</v>
      </c>
      <c r="AF417" s="560">
        <f>IF('Rent Roll'!$AD39=0,0,IF(AND(AF$3&gt;EOMONTH('Rent Roll'!$AF39,0),AF$3&lt;EOMONTH('Rent Roll'!$AF39,'Rent Roll'!$AG39+1)),1,0))</f>
        <v>0</v>
      </c>
      <c r="AG417" s="560">
        <f>IF('Rent Roll'!$AD39=0,0,IF(AND(AG$3&gt;EOMONTH('Rent Roll'!$AF39,0),AG$3&lt;EOMONTH('Rent Roll'!$AF39,'Rent Roll'!$AG39+1)),1,0))</f>
        <v>0</v>
      </c>
      <c r="AH417" s="560">
        <f>IF('Rent Roll'!$AD39=0,0,IF(AND(AH$3&gt;EOMONTH('Rent Roll'!$AF39,0),AH$3&lt;EOMONTH('Rent Roll'!$AF39,'Rent Roll'!$AG39+1)),1,0))</f>
        <v>0</v>
      </c>
      <c r="AI417" s="560">
        <f>IF('Rent Roll'!$AD39=0,0,IF(AND(AI$3&gt;EOMONTH('Rent Roll'!$AF39,0),AI$3&lt;EOMONTH('Rent Roll'!$AF39,'Rent Roll'!$AG39+1)),1,0))</f>
        <v>0</v>
      </c>
      <c r="AJ417" s="560">
        <f>IF('Rent Roll'!$AD39=0,0,IF(AND(AJ$3&gt;EOMONTH('Rent Roll'!$AF39,0),AJ$3&lt;EOMONTH('Rent Roll'!$AF39,'Rent Roll'!$AG39+1)),1,0))</f>
        <v>0</v>
      </c>
      <c r="AK417" s="560">
        <f>IF('Rent Roll'!$AD39=0,0,IF(AND(AK$3&gt;EOMONTH('Rent Roll'!$AF39,0),AK$3&lt;EOMONTH('Rent Roll'!$AF39,'Rent Roll'!$AG39+1)),1,0))</f>
        <v>0</v>
      </c>
      <c r="AL417" s="560">
        <f>IF('Rent Roll'!$AD39=0,0,IF(AND(AL$3&gt;EOMONTH('Rent Roll'!$AF39,0),AL$3&lt;EOMONTH('Rent Roll'!$AF39,'Rent Roll'!$AG39+1)),1,0))</f>
        <v>0</v>
      </c>
      <c r="AM417" s="560">
        <f>IF('Rent Roll'!$AD39=0,0,IF(AND(AM$3&gt;EOMONTH('Rent Roll'!$AF39,0),AM$3&lt;EOMONTH('Rent Roll'!$AF39,'Rent Roll'!$AG39+1)),1,0))</f>
        <v>0</v>
      </c>
      <c r="AN417" s="560">
        <f>IF('Rent Roll'!$AD39=0,0,IF(AND(AN$3&gt;EOMONTH('Rent Roll'!$AF39,0),AN$3&lt;EOMONTH('Rent Roll'!$AF39,'Rent Roll'!$AG39+1)),1,0))</f>
        <v>0</v>
      </c>
      <c r="AO417" s="560">
        <f>IF('Rent Roll'!$AD39=0,0,IF(AND(AO$3&gt;EOMONTH('Rent Roll'!$AF39,0),AO$3&lt;EOMONTH('Rent Roll'!$AF39,'Rent Roll'!$AG39+1)),1,0))</f>
        <v>0</v>
      </c>
      <c r="AP417" s="765">
        <f>IF('Rent Roll'!$AD39=0,0,IF(AND(AP$3&gt;EOMONTH('Rent Roll'!$AF39,0),AP$3&lt;EOMONTH('Rent Roll'!$AF39,'Rent Roll'!$AG39+1)),1,0))</f>
        <v>0</v>
      </c>
      <c r="AQ417" s="766">
        <f>IF('Rent Roll'!$AD39=0,0,IF(AND(AQ$3&gt;EOMONTH('Rent Roll'!$AF39,0),AQ$3&lt;EOMONTH('Rent Roll'!$AF39,'Rent Roll'!$AG39+1)),1,0))</f>
        <v>0</v>
      </c>
      <c r="AR417" s="560">
        <f>IF('Rent Roll'!$AD39=0,0,IF(AND(AR$3&gt;EOMONTH('Rent Roll'!$AF39,0),AR$3&lt;EOMONTH('Rent Roll'!$AF39,'Rent Roll'!$AG39+1)),1,0))</f>
        <v>0</v>
      </c>
      <c r="AS417" s="560">
        <f>IF('Rent Roll'!$AD39=0,0,IF(AND(AS$3&gt;EOMONTH('Rent Roll'!$AF39,0),AS$3&lt;EOMONTH('Rent Roll'!$AF39,'Rent Roll'!$AG39+1)),1,0))</f>
        <v>0</v>
      </c>
      <c r="AT417" s="560">
        <f>IF('Rent Roll'!$AD39=0,0,IF(AND(AT$3&gt;EOMONTH('Rent Roll'!$AF39,0),AT$3&lt;EOMONTH('Rent Roll'!$AF39,'Rent Roll'!$AG39+1)),1,0))</f>
        <v>0</v>
      </c>
      <c r="AU417" s="560">
        <f>IF('Rent Roll'!$AD39=0,0,IF(AND(AU$3&gt;EOMONTH('Rent Roll'!$AF39,0),AU$3&lt;EOMONTH('Rent Roll'!$AF39,'Rent Roll'!$AG39+1)),1,0))</f>
        <v>0</v>
      </c>
      <c r="AV417" s="560">
        <f>IF('Rent Roll'!$AD39=0,0,IF(AND(AV$3&gt;EOMONTH('Rent Roll'!$AF39,0),AV$3&lt;EOMONTH('Rent Roll'!$AF39,'Rent Roll'!$AG39+1)),1,0))</f>
        <v>0</v>
      </c>
      <c r="AW417" s="560">
        <f>IF('Rent Roll'!$AD39=0,0,IF(AND(AW$3&gt;EOMONTH('Rent Roll'!$AF39,0),AW$3&lt;EOMONTH('Rent Roll'!$AF39,'Rent Roll'!$AG39+1)),1,0))</f>
        <v>0</v>
      </c>
      <c r="AX417" s="560">
        <f>IF('Rent Roll'!$AD39=0,0,IF(AND(AX$3&gt;EOMONTH('Rent Roll'!$AF39,0),AX$3&lt;EOMONTH('Rent Roll'!$AF39,'Rent Roll'!$AG39+1)),1,0))</f>
        <v>0</v>
      </c>
      <c r="AY417" s="560">
        <f>IF('Rent Roll'!$AD39=0,0,IF(AND(AY$3&gt;EOMONTH('Rent Roll'!$AF39,0),AY$3&lt;EOMONTH('Rent Roll'!$AF39,'Rent Roll'!$AG39+1)),1,0))</f>
        <v>0</v>
      </c>
      <c r="AZ417" s="560">
        <f>IF('Rent Roll'!$AD39=0,0,IF(AND(AZ$3&gt;EOMONTH('Rent Roll'!$AF39,0),AZ$3&lt;EOMONTH('Rent Roll'!$AF39,'Rent Roll'!$AG39+1)),1,0))</f>
        <v>0</v>
      </c>
      <c r="BA417" s="560">
        <f>IF('Rent Roll'!$AD39=0,0,IF(AND(BA$3&gt;EOMONTH('Rent Roll'!$AF39,0),BA$3&lt;EOMONTH('Rent Roll'!$AF39,'Rent Roll'!$AG39+1)),1,0))</f>
        <v>0</v>
      </c>
      <c r="BB417" s="765">
        <f>IF('Rent Roll'!$AD39=0,0,IF(AND(BB$3&gt;EOMONTH('Rent Roll'!$AF39,0),BB$3&lt;EOMONTH('Rent Roll'!$AF39,'Rent Roll'!$AG39+1)),1,0))</f>
        <v>0</v>
      </c>
      <c r="BC417" s="766">
        <f>IF('Rent Roll'!$AD39=0,0,IF(AND(BC$3&gt;EOMONTH('Rent Roll'!$AF39,0),BC$3&lt;EOMONTH('Rent Roll'!$AF39,'Rent Roll'!$AG39+1)),1,0))</f>
        <v>0</v>
      </c>
      <c r="BD417" s="560">
        <f>IF('Rent Roll'!$AD39=0,0,IF(AND(BD$3&gt;EOMONTH('Rent Roll'!$AF39,0),BD$3&lt;EOMONTH('Rent Roll'!$AF39,'Rent Roll'!$AG39+1)),1,0))</f>
        <v>0</v>
      </c>
      <c r="BE417" s="560">
        <f>IF('Rent Roll'!$AD39=0,0,IF(AND(BE$3&gt;EOMONTH('Rent Roll'!$AF39,0),BE$3&lt;EOMONTH('Rent Roll'!$AF39,'Rent Roll'!$AG39+1)),1,0))</f>
        <v>0</v>
      </c>
      <c r="BF417" s="560">
        <f>IF('Rent Roll'!$AD39=0,0,IF(AND(BF$3&gt;EOMONTH('Rent Roll'!$AF39,0),BF$3&lt;EOMONTH('Rent Roll'!$AF39,'Rent Roll'!$AG39+1)),1,0))</f>
        <v>0</v>
      </c>
      <c r="BG417" s="560">
        <f>IF('Rent Roll'!$AD39=0,0,IF(AND(BG$3&gt;EOMONTH('Rent Roll'!$AF39,0),BG$3&lt;EOMONTH('Rent Roll'!$AF39,'Rent Roll'!$AG39+1)),1,0))</f>
        <v>0</v>
      </c>
      <c r="BH417" s="560">
        <f>IF('Rent Roll'!$AD39=0,0,IF(AND(BH$3&gt;EOMONTH('Rent Roll'!$AF39,0),BH$3&lt;EOMONTH('Rent Roll'!$AF39,'Rent Roll'!$AG39+1)),1,0))</f>
        <v>0</v>
      </c>
      <c r="BI417" s="560">
        <f>IF('Rent Roll'!$AD39=0,0,IF(AND(BI$3&gt;EOMONTH('Rent Roll'!$AF39,0),BI$3&lt;EOMONTH('Rent Roll'!$AF39,'Rent Roll'!$AG39+1)),1,0))</f>
        <v>0</v>
      </c>
      <c r="BJ417" s="560">
        <f>IF('Rent Roll'!$AD39=0,0,IF(AND(BJ$3&gt;EOMONTH('Rent Roll'!$AF39,0),BJ$3&lt;EOMONTH('Rent Roll'!$AF39,'Rent Roll'!$AG39+1)),1,0))</f>
        <v>0</v>
      </c>
      <c r="BK417" s="560">
        <f>IF('Rent Roll'!$AD39=0,0,IF(AND(BK$3&gt;EOMONTH('Rent Roll'!$AF39,0),BK$3&lt;EOMONTH('Rent Roll'!$AF39,'Rent Roll'!$AG39+1)),1,0))</f>
        <v>0</v>
      </c>
      <c r="BL417" s="560">
        <f>IF('Rent Roll'!$AD39=0,0,IF(AND(BL$3&gt;EOMONTH('Rent Roll'!$AF39,0),BL$3&lt;EOMONTH('Rent Roll'!$AF39,'Rent Roll'!$AG39+1)),1,0))</f>
        <v>0</v>
      </c>
      <c r="BM417" s="560">
        <f>IF('Rent Roll'!$AD39=0,0,IF(AND(BM$3&gt;EOMONTH('Rent Roll'!$AF39,0),BM$3&lt;EOMONTH('Rent Roll'!$AF39,'Rent Roll'!$AG39+1)),1,0))</f>
        <v>0</v>
      </c>
      <c r="BN417" s="765">
        <f>IF('Rent Roll'!$AD39=0,0,IF(AND(BN$3&gt;EOMONTH('Rent Roll'!$AF39,0),BN$3&lt;EOMONTH('Rent Roll'!$AF39,'Rent Roll'!$AG39+1)),1,0))</f>
        <v>0</v>
      </c>
      <c r="BO417" s="766">
        <f>IF('Rent Roll'!$AD39=0,0,IF(AND(BO$3&gt;EOMONTH('Rent Roll'!$AF39,0),BO$3&lt;EOMONTH('Rent Roll'!$AF39,'Rent Roll'!$AG39+1)),1,0))</f>
        <v>0</v>
      </c>
      <c r="BP417" s="560">
        <f>IF('Rent Roll'!$AD39=0,0,IF(AND(BP$3&gt;EOMONTH('Rent Roll'!$AF39,0),BP$3&lt;EOMONTH('Rent Roll'!$AF39,'Rent Roll'!$AG39+1)),1,0))</f>
        <v>0</v>
      </c>
      <c r="BQ417" s="560">
        <f>IF('Rent Roll'!$AD39=0,0,IF(AND(BQ$3&gt;EOMONTH('Rent Roll'!$AF39,0),BQ$3&lt;EOMONTH('Rent Roll'!$AF39,'Rent Roll'!$AG39+1)),1,0))</f>
        <v>0</v>
      </c>
      <c r="BR417" s="560">
        <f>IF('Rent Roll'!$AD39=0,0,IF(AND(BR$3&gt;EOMONTH('Rent Roll'!$AF39,0),BR$3&lt;EOMONTH('Rent Roll'!$AF39,'Rent Roll'!$AG39+1)),1,0))</f>
        <v>0</v>
      </c>
      <c r="BS417" s="560">
        <f>IF('Rent Roll'!$AD39=0,0,IF(AND(BS$3&gt;EOMONTH('Rent Roll'!$AF39,0),BS$3&lt;EOMONTH('Rent Roll'!$AF39,'Rent Roll'!$AG39+1)),1,0))</f>
        <v>0</v>
      </c>
      <c r="BT417" s="560">
        <f>IF('Rent Roll'!$AD39=0,0,IF(AND(BT$3&gt;EOMONTH('Rent Roll'!$AF39,0),BT$3&lt;EOMONTH('Rent Roll'!$AF39,'Rent Roll'!$AG39+1)),1,0))</f>
        <v>0</v>
      </c>
      <c r="BU417" s="560">
        <f>IF('Rent Roll'!$AD39=0,0,IF(AND(BU$3&gt;EOMONTH('Rent Roll'!$AF39,0),BU$3&lt;EOMONTH('Rent Roll'!$AF39,'Rent Roll'!$AG39+1)),1,0))</f>
        <v>0</v>
      </c>
      <c r="BV417" s="560">
        <f>IF('Rent Roll'!$AD39=0,0,IF(AND(BV$3&gt;EOMONTH('Rent Roll'!$AF39,0),BV$3&lt;EOMONTH('Rent Roll'!$AF39,'Rent Roll'!$AG39+1)),1,0))</f>
        <v>0</v>
      </c>
      <c r="BW417" s="560">
        <f>IF('Rent Roll'!$AD39=0,0,IF(AND(BW$3&gt;EOMONTH('Rent Roll'!$AF39,0),BW$3&lt;EOMONTH('Rent Roll'!$AF39,'Rent Roll'!$AG39+1)),1,0))</f>
        <v>0</v>
      </c>
      <c r="BX417" s="560">
        <f>IF('Rent Roll'!$AD39=0,0,IF(AND(BX$3&gt;EOMONTH('Rent Roll'!$AF39,0),BX$3&lt;EOMONTH('Rent Roll'!$AF39,'Rent Roll'!$AG39+1)),1,0))</f>
        <v>0</v>
      </c>
      <c r="BY417" s="560">
        <f>IF('Rent Roll'!$AD39=0,0,IF(AND(BY$3&gt;EOMONTH('Rent Roll'!$AF39,0),BY$3&lt;EOMONTH('Rent Roll'!$AF39,'Rent Roll'!$AG39+1)),1,0))</f>
        <v>0</v>
      </c>
      <c r="BZ417" s="765">
        <f>IF('Rent Roll'!$AD39=0,0,IF(AND(BZ$3&gt;EOMONTH('Rent Roll'!$AF39,0),BZ$3&lt;EOMONTH('Rent Roll'!$AF39,'Rent Roll'!$AG39+1)),1,0))</f>
        <v>0</v>
      </c>
      <c r="CA417" s="766">
        <f>IF('Rent Roll'!$AD39=0,0,IF(AND(CA$3&gt;EOMONTH('Rent Roll'!$AF39,0),CA$3&lt;EOMONTH('Rent Roll'!$AF39,'Rent Roll'!$AG39+1)),1,0))</f>
        <v>0</v>
      </c>
      <c r="CB417" s="560">
        <f>IF('Rent Roll'!$AD39=0,0,IF(AND(CB$3&gt;EOMONTH('Rent Roll'!$AF39,0),CB$3&lt;EOMONTH('Rent Roll'!$AF39,'Rent Roll'!$AG39+1)),1,0))</f>
        <v>0</v>
      </c>
      <c r="CC417" s="560">
        <f>IF('Rent Roll'!$AD39=0,0,IF(AND(CC$3&gt;EOMONTH('Rent Roll'!$AF39,0),CC$3&lt;EOMONTH('Rent Roll'!$AF39,'Rent Roll'!$AG39+1)),1,0))</f>
        <v>0</v>
      </c>
      <c r="CD417" s="560">
        <f>IF('Rent Roll'!$AD39=0,0,IF(AND(CD$3&gt;EOMONTH('Rent Roll'!$AF39,0),CD$3&lt;EOMONTH('Rent Roll'!$AF39,'Rent Roll'!$AG39+1)),1,0))</f>
        <v>0</v>
      </c>
      <c r="CE417" s="560">
        <f>IF('Rent Roll'!$AD39=0,0,IF(AND(CE$3&gt;EOMONTH('Rent Roll'!$AF39,0),CE$3&lt;EOMONTH('Rent Roll'!$AF39,'Rent Roll'!$AG39+1)),1,0))</f>
        <v>0</v>
      </c>
      <c r="CF417" s="560">
        <f>IF('Rent Roll'!$AD39=0,0,IF(AND(CF$3&gt;EOMONTH('Rent Roll'!$AF39,0),CF$3&lt;EOMONTH('Rent Roll'!$AF39,'Rent Roll'!$AG39+1)),1,0))</f>
        <v>0</v>
      </c>
      <c r="CG417" s="560">
        <f>IF('Rent Roll'!$AD39=0,0,IF(AND(CG$3&gt;EOMONTH('Rent Roll'!$AF39,0),CG$3&lt;EOMONTH('Rent Roll'!$AF39,'Rent Roll'!$AG39+1)),1,0))</f>
        <v>0</v>
      </c>
      <c r="CH417" s="560">
        <f>IF('Rent Roll'!$AD39=0,0,IF(AND(CH$3&gt;EOMONTH('Rent Roll'!$AF39,0),CH$3&lt;EOMONTH('Rent Roll'!$AF39,'Rent Roll'!$AG39+1)),1,0))</f>
        <v>0</v>
      </c>
      <c r="CI417" s="560">
        <f>IF('Rent Roll'!$AD39=0,0,IF(AND(CI$3&gt;EOMONTH('Rent Roll'!$AF39,0),CI$3&lt;EOMONTH('Rent Roll'!$AF39,'Rent Roll'!$AG39+1)),1,0))</f>
        <v>0</v>
      </c>
      <c r="CJ417" s="560">
        <f>IF('Rent Roll'!$AD39=0,0,IF(AND(CJ$3&gt;EOMONTH('Rent Roll'!$AF39,0),CJ$3&lt;EOMONTH('Rent Roll'!$AF39,'Rent Roll'!$AG39+1)),1,0))</f>
        <v>0</v>
      </c>
      <c r="CK417" s="560">
        <f>IF('Rent Roll'!$AD39=0,0,IF(AND(CK$3&gt;EOMONTH('Rent Roll'!$AF39,0),CK$3&lt;EOMONTH('Rent Roll'!$AF39,'Rent Roll'!$AG39+1)),1,0))</f>
        <v>0</v>
      </c>
      <c r="CL417" s="765">
        <f>IF('Rent Roll'!$AD39=0,0,IF(AND(CL$3&gt;EOMONTH('Rent Roll'!$AF39,0),CL$3&lt;EOMONTH('Rent Roll'!$AF39,'Rent Roll'!$AG39+1)),1,0))</f>
        <v>0</v>
      </c>
      <c r="CM417" s="766">
        <f>IF('Rent Roll'!$AD39=0,0,IF(AND(CM$3&gt;EOMONTH('Rent Roll'!$AF39,0),CM$3&lt;EOMONTH('Rent Roll'!$AF39,'Rent Roll'!$AG39+1)),1,0))</f>
        <v>0</v>
      </c>
      <c r="CN417" s="560">
        <f>IF('Rent Roll'!$AD39=0,0,IF(AND(CN$3&gt;EOMONTH('Rent Roll'!$AF39,0),CN$3&lt;EOMONTH('Rent Roll'!$AF39,'Rent Roll'!$AG39+1)),1,0))</f>
        <v>0</v>
      </c>
      <c r="CO417" s="560">
        <f>IF('Rent Roll'!$AD39=0,0,IF(AND(CO$3&gt;EOMONTH('Rent Roll'!$AF39,0),CO$3&lt;EOMONTH('Rent Roll'!$AF39,'Rent Roll'!$AG39+1)),1,0))</f>
        <v>0</v>
      </c>
      <c r="CP417" s="560">
        <f>IF('Rent Roll'!$AD39=0,0,IF(AND(CP$3&gt;EOMONTH('Rent Roll'!$AF39,0),CP$3&lt;EOMONTH('Rent Roll'!$AF39,'Rent Roll'!$AG39+1)),1,0))</f>
        <v>0</v>
      </c>
      <c r="CQ417" s="560">
        <f>IF('Rent Roll'!$AD39=0,0,IF(AND(CQ$3&gt;EOMONTH('Rent Roll'!$AF39,0),CQ$3&lt;EOMONTH('Rent Roll'!$AF39,'Rent Roll'!$AG39+1)),1,0))</f>
        <v>0</v>
      </c>
      <c r="CR417" s="560">
        <f>IF('Rent Roll'!$AD39=0,0,IF(AND(CR$3&gt;EOMONTH('Rent Roll'!$AF39,0),CR$3&lt;EOMONTH('Rent Roll'!$AF39,'Rent Roll'!$AG39+1)),1,0))</f>
        <v>0</v>
      </c>
      <c r="CS417" s="560">
        <f>IF('Rent Roll'!$AD39=0,0,IF(AND(CS$3&gt;EOMONTH('Rent Roll'!$AF39,0),CS$3&lt;EOMONTH('Rent Roll'!$AF39,'Rent Roll'!$AG39+1)),1,0))</f>
        <v>0</v>
      </c>
      <c r="CT417" s="560">
        <f>IF('Rent Roll'!$AD39=0,0,IF(AND(CT$3&gt;EOMONTH('Rent Roll'!$AF39,0),CT$3&lt;EOMONTH('Rent Roll'!$AF39,'Rent Roll'!$AG39+1)),1,0))</f>
        <v>0</v>
      </c>
      <c r="CU417" s="560">
        <f>IF('Rent Roll'!$AD39=0,0,IF(AND(CU$3&gt;EOMONTH('Rent Roll'!$AF39,0),CU$3&lt;EOMONTH('Rent Roll'!$AF39,'Rent Roll'!$AG39+1)),1,0))</f>
        <v>0</v>
      </c>
      <c r="CV417" s="560">
        <f>IF('Rent Roll'!$AD39=0,0,IF(AND(CV$3&gt;EOMONTH('Rent Roll'!$AF39,0),CV$3&lt;EOMONTH('Rent Roll'!$AF39,'Rent Roll'!$AG39+1)),1,0))</f>
        <v>0</v>
      </c>
      <c r="CW417" s="560">
        <f>IF('Rent Roll'!$AD39=0,0,IF(AND(CW$3&gt;EOMONTH('Rent Roll'!$AF39,0),CW$3&lt;EOMONTH('Rent Roll'!$AF39,'Rent Roll'!$AG39+1)),1,0))</f>
        <v>0</v>
      </c>
      <c r="CX417" s="765">
        <f>IF('Rent Roll'!$AD39=0,0,IF(AND(CX$3&gt;EOMONTH('Rent Roll'!$AF39,0),CX$3&lt;EOMONTH('Rent Roll'!$AF39,'Rent Roll'!$AG39+1)),1,0))</f>
        <v>0</v>
      </c>
      <c r="CY417" s="766">
        <f>IF('Rent Roll'!$AD39=0,0,IF(AND(CY$3&gt;EOMONTH('Rent Roll'!$AF39,0),CY$3&lt;EOMONTH('Rent Roll'!$AF39,'Rent Roll'!$AG39+1)),1,0))</f>
        <v>0</v>
      </c>
      <c r="CZ417" s="560">
        <f>IF('Rent Roll'!$AD39=0,0,IF(AND(CZ$3&gt;EOMONTH('Rent Roll'!$AF39,0),CZ$3&lt;EOMONTH('Rent Roll'!$AF39,'Rent Roll'!$AG39+1)),1,0))</f>
        <v>0</v>
      </c>
      <c r="DA417" s="560">
        <f>IF('Rent Roll'!$AD39=0,0,IF(AND(DA$3&gt;EOMONTH('Rent Roll'!$AF39,0),DA$3&lt;EOMONTH('Rent Roll'!$AF39,'Rent Roll'!$AG39+1)),1,0))</f>
        <v>0</v>
      </c>
      <c r="DB417" s="560">
        <f>IF('Rent Roll'!$AD39=0,0,IF(AND(DB$3&gt;EOMONTH('Rent Roll'!$AF39,0),DB$3&lt;EOMONTH('Rent Roll'!$AF39,'Rent Roll'!$AG39+1)),1,0))</f>
        <v>0</v>
      </c>
      <c r="DC417" s="560">
        <f>IF('Rent Roll'!$AD39=0,0,IF(AND(DC$3&gt;EOMONTH('Rent Roll'!$AF39,0),DC$3&lt;EOMONTH('Rent Roll'!$AF39,'Rent Roll'!$AG39+1)),1,0))</f>
        <v>0</v>
      </c>
      <c r="DD417" s="560">
        <f>IF('Rent Roll'!$AD39=0,0,IF(AND(DD$3&gt;EOMONTH('Rent Roll'!$AF39,0),DD$3&lt;EOMONTH('Rent Roll'!$AF39,'Rent Roll'!$AG39+1)),1,0))</f>
        <v>0</v>
      </c>
      <c r="DE417" s="560">
        <f>IF('Rent Roll'!$AD39=0,0,IF(AND(DE$3&gt;EOMONTH('Rent Roll'!$AF39,0),DE$3&lt;EOMONTH('Rent Roll'!$AF39,'Rent Roll'!$AG39+1)),1,0))</f>
        <v>0</v>
      </c>
      <c r="DF417" s="560">
        <f>IF('Rent Roll'!$AD39=0,0,IF(AND(DF$3&gt;EOMONTH('Rent Roll'!$AF39,0),DF$3&lt;EOMONTH('Rent Roll'!$AF39,'Rent Roll'!$AG39+1)),1,0))</f>
        <v>0</v>
      </c>
      <c r="DG417" s="560">
        <f>IF('Rent Roll'!$AD39=0,0,IF(AND(DG$3&gt;EOMONTH('Rent Roll'!$AF39,0),DG$3&lt;EOMONTH('Rent Roll'!$AF39,'Rent Roll'!$AG39+1)),1,0))</f>
        <v>0</v>
      </c>
      <c r="DH417" s="560">
        <f>IF('Rent Roll'!$AD39=0,0,IF(AND(DH$3&gt;EOMONTH('Rent Roll'!$AF39,0),DH$3&lt;EOMONTH('Rent Roll'!$AF39,'Rent Roll'!$AG39+1)),1,0))</f>
        <v>0</v>
      </c>
      <c r="DI417" s="560">
        <f>IF('Rent Roll'!$AD39=0,0,IF(AND(DI$3&gt;EOMONTH('Rent Roll'!$AF39,0),DI$3&lt;EOMONTH('Rent Roll'!$AF39,'Rent Roll'!$AG39+1)),1,0))</f>
        <v>0</v>
      </c>
      <c r="DJ417" s="765">
        <f>IF('Rent Roll'!$AD39=0,0,IF(AND(DJ$3&gt;EOMONTH('Rent Roll'!$AF39,0),DJ$3&lt;EOMONTH('Rent Roll'!$AF39,'Rent Roll'!$AG39+1)),1,0))</f>
        <v>0</v>
      </c>
      <c r="DK417" s="766">
        <f>IF('Rent Roll'!$AD39=0,0,IF(AND(DK$3&gt;EOMONTH('Rent Roll'!$AF39,0),DK$3&lt;EOMONTH('Rent Roll'!$AF39,'Rent Roll'!$AG39+1)),1,0))</f>
        <v>0</v>
      </c>
      <c r="DL417" s="560">
        <f>IF('Rent Roll'!$AD39=0,0,IF(AND(DL$3&gt;EOMONTH('Rent Roll'!$AF39,0),DL$3&lt;EOMONTH('Rent Roll'!$AF39,'Rent Roll'!$AG39+1)),1,0))</f>
        <v>0</v>
      </c>
      <c r="DM417" s="560">
        <f>IF('Rent Roll'!$AD39=0,0,IF(AND(DM$3&gt;EOMONTH('Rent Roll'!$AF39,0),DM$3&lt;EOMONTH('Rent Roll'!$AF39,'Rent Roll'!$AG39+1)),1,0))</f>
        <v>0</v>
      </c>
      <c r="DN417" s="560">
        <f>IF('Rent Roll'!$AD39=0,0,IF(AND(DN$3&gt;EOMONTH('Rent Roll'!$AF39,0),DN$3&lt;EOMONTH('Rent Roll'!$AF39,'Rent Roll'!$AG39+1)),1,0))</f>
        <v>0</v>
      </c>
      <c r="DO417" s="560">
        <f>IF('Rent Roll'!$AD39=0,0,IF(AND(DO$3&gt;EOMONTH('Rent Roll'!$AF39,0),DO$3&lt;EOMONTH('Rent Roll'!$AF39,'Rent Roll'!$AG39+1)),1,0))</f>
        <v>0</v>
      </c>
      <c r="DP417" s="560">
        <f>IF('Rent Roll'!$AD39=0,0,IF(AND(DP$3&gt;EOMONTH('Rent Roll'!$AF39,0),DP$3&lt;EOMONTH('Rent Roll'!$AF39,'Rent Roll'!$AG39+1)),1,0))</f>
        <v>0</v>
      </c>
      <c r="DQ417" s="560">
        <f>IF('Rent Roll'!$AD39=0,0,IF(AND(DQ$3&gt;EOMONTH('Rent Roll'!$AF39,0),DQ$3&lt;EOMONTH('Rent Roll'!$AF39,'Rent Roll'!$AG39+1)),1,0))</f>
        <v>0</v>
      </c>
      <c r="DR417" s="560">
        <f>IF('Rent Roll'!$AD39=0,0,IF(AND(DR$3&gt;EOMONTH('Rent Roll'!$AF39,0),DR$3&lt;EOMONTH('Rent Roll'!$AF39,'Rent Roll'!$AG39+1)),1,0))</f>
        <v>0</v>
      </c>
      <c r="DS417" s="560">
        <f>IF('Rent Roll'!$AD39=0,0,IF(AND(DS$3&gt;EOMONTH('Rent Roll'!$AF39,0),DS$3&lt;EOMONTH('Rent Roll'!$AF39,'Rent Roll'!$AG39+1)),1,0))</f>
        <v>0</v>
      </c>
      <c r="DT417" s="560">
        <f>IF('Rent Roll'!$AD39=0,0,IF(AND(DT$3&gt;EOMONTH('Rent Roll'!$AF39,0),DT$3&lt;EOMONTH('Rent Roll'!$AF39,'Rent Roll'!$AG39+1)),1,0))</f>
        <v>0</v>
      </c>
      <c r="DU417" s="560">
        <f>IF('Rent Roll'!$AD39=0,0,IF(AND(DU$3&gt;EOMONTH('Rent Roll'!$AF39,0),DU$3&lt;EOMONTH('Rent Roll'!$AF39,'Rent Roll'!$AG39+1)),1,0))</f>
        <v>0</v>
      </c>
      <c r="DV417" s="560">
        <f>IF('Rent Roll'!$AD39=0,0,IF(AND(DV$3&gt;EOMONTH('Rent Roll'!$AF39,0),DV$3&lt;EOMONTH('Rent Roll'!$AF39,'Rent Roll'!$AG39+1)),1,0))</f>
        <v>0</v>
      </c>
    </row>
    <row r="418" spans="1:126" s="568" customFormat="1" ht="12" customHeight="1" outlineLevel="1" x14ac:dyDescent="0.4">
      <c r="A418" s="732"/>
      <c r="B418" s="564">
        <f>'Rent Roll'!$B40</f>
        <v>0</v>
      </c>
      <c r="C418" s="575" t="s">
        <v>82</v>
      </c>
      <c r="D418" s="565"/>
      <c r="E418" s="566"/>
      <c r="F418" s="777">
        <f>IF('Rent Roll'!$AD40=0,0,IF(AND(F$3&gt;EOMONTH('Rent Roll'!$AF40,0),F$3&lt;EOMONTH('Rent Roll'!$AF40,'Rent Roll'!$AG40+1)),1,0))</f>
        <v>0</v>
      </c>
      <c r="G418" s="766">
        <f>IF('Rent Roll'!$AD40=0,0,IF(AND(G$3&gt;EOMONTH('Rent Roll'!$AF40,0),G$3&lt;EOMONTH('Rent Roll'!$AF40,'Rent Roll'!$AG40+1)),1,0))</f>
        <v>0</v>
      </c>
      <c r="H418" s="560">
        <f>IF('Rent Roll'!$AD40=0,0,IF(AND(H$3&gt;EOMONTH('Rent Roll'!$AF40,0),H$3&lt;EOMONTH('Rent Roll'!$AF40,'Rent Roll'!$AG40+1)),1,0))</f>
        <v>0</v>
      </c>
      <c r="I418" s="560">
        <f>IF('Rent Roll'!$AD40=0,0,IF(AND(I$3&gt;EOMONTH('Rent Roll'!$AF40,0),I$3&lt;EOMONTH('Rent Roll'!$AF40,'Rent Roll'!$AG40+1)),1,0))</f>
        <v>0</v>
      </c>
      <c r="J418" s="560">
        <f>IF('Rent Roll'!$AD40=0,0,IF(AND(J$3&gt;EOMONTH('Rent Roll'!$AF40,0),J$3&lt;EOMONTH('Rent Roll'!$AF40,'Rent Roll'!$AG40+1)),1,0))</f>
        <v>0</v>
      </c>
      <c r="K418" s="560">
        <f>IF('Rent Roll'!$AD40=0,0,IF(AND(K$3&gt;EOMONTH('Rent Roll'!$AF40,0),K$3&lt;EOMONTH('Rent Roll'!$AF40,'Rent Roll'!$AG40+1)),1,0))</f>
        <v>0</v>
      </c>
      <c r="L418" s="560">
        <f>IF('Rent Roll'!$AD40=0,0,IF(AND(L$3&gt;EOMONTH('Rent Roll'!$AF40,0),L$3&lt;EOMONTH('Rent Roll'!$AF40,'Rent Roll'!$AG40+1)),1,0))</f>
        <v>0</v>
      </c>
      <c r="M418" s="560">
        <f>IF('Rent Roll'!$AD40=0,0,IF(AND(M$3&gt;EOMONTH('Rent Roll'!$AF40,0),M$3&lt;EOMONTH('Rent Roll'!$AF40,'Rent Roll'!$AG40+1)),1,0))</f>
        <v>0</v>
      </c>
      <c r="N418" s="560">
        <f>IF('Rent Roll'!$AD40=0,0,IF(AND(N$3&gt;EOMONTH('Rent Roll'!$AF40,0),N$3&lt;EOMONTH('Rent Roll'!$AF40,'Rent Roll'!$AG40+1)),1,0))</f>
        <v>0</v>
      </c>
      <c r="O418" s="560">
        <f>IF('Rent Roll'!$AD40=0,0,IF(AND(O$3&gt;EOMONTH('Rent Roll'!$AF40,0),O$3&lt;EOMONTH('Rent Roll'!$AF40,'Rent Roll'!$AG40+1)),1,0))</f>
        <v>0</v>
      </c>
      <c r="P418" s="560">
        <f>IF('Rent Roll'!$AD40=0,0,IF(AND(P$3&gt;EOMONTH('Rent Roll'!$AF40,0),P$3&lt;EOMONTH('Rent Roll'!$AF40,'Rent Roll'!$AG40+1)),1,0))</f>
        <v>0</v>
      </c>
      <c r="Q418" s="560">
        <f>IF('Rent Roll'!$AD40=0,0,IF(AND(Q$3&gt;EOMONTH('Rent Roll'!$AF40,0),Q$3&lt;EOMONTH('Rent Roll'!$AF40,'Rent Roll'!$AG40+1)),1,0))</f>
        <v>0</v>
      </c>
      <c r="R418" s="765">
        <f>IF('Rent Roll'!$AD40=0,0,IF(AND(R$3&gt;EOMONTH('Rent Roll'!$AF40,0),R$3&lt;EOMONTH('Rent Roll'!$AF40,'Rent Roll'!$AG40+1)),1,0))</f>
        <v>0</v>
      </c>
      <c r="S418" s="766">
        <f>IF('Rent Roll'!$AD40=0,0,IF(AND(S$3&gt;EOMONTH('Rent Roll'!$AF40,0),S$3&lt;EOMONTH('Rent Roll'!$AF40,'Rent Roll'!$AG40+1)),1,0))</f>
        <v>0</v>
      </c>
      <c r="T418" s="560">
        <f>IF('Rent Roll'!$AD40=0,0,IF(AND(T$3&gt;EOMONTH('Rent Roll'!$AF40,0),T$3&lt;EOMONTH('Rent Roll'!$AF40,'Rent Roll'!$AG40+1)),1,0))</f>
        <v>0</v>
      </c>
      <c r="U418" s="560">
        <f>IF('Rent Roll'!$AD40=0,0,IF(AND(U$3&gt;EOMONTH('Rent Roll'!$AF40,0),U$3&lt;EOMONTH('Rent Roll'!$AF40,'Rent Roll'!$AG40+1)),1,0))</f>
        <v>0</v>
      </c>
      <c r="V418" s="560">
        <f>IF('Rent Roll'!$AD40=0,0,IF(AND(V$3&gt;EOMONTH('Rent Roll'!$AF40,0),V$3&lt;EOMONTH('Rent Roll'!$AF40,'Rent Roll'!$AG40+1)),1,0))</f>
        <v>0</v>
      </c>
      <c r="W418" s="560">
        <f>IF('Rent Roll'!$AD40=0,0,IF(AND(W$3&gt;EOMONTH('Rent Roll'!$AF40,0),W$3&lt;EOMONTH('Rent Roll'!$AF40,'Rent Roll'!$AG40+1)),1,0))</f>
        <v>0</v>
      </c>
      <c r="X418" s="560">
        <f>IF('Rent Roll'!$AD40=0,0,IF(AND(X$3&gt;EOMONTH('Rent Roll'!$AF40,0),X$3&lt;EOMONTH('Rent Roll'!$AF40,'Rent Roll'!$AG40+1)),1,0))</f>
        <v>0</v>
      </c>
      <c r="Y418" s="560">
        <f>IF('Rent Roll'!$AD40=0,0,IF(AND(Y$3&gt;EOMONTH('Rent Roll'!$AF40,0),Y$3&lt;EOMONTH('Rent Roll'!$AF40,'Rent Roll'!$AG40+1)),1,0))</f>
        <v>0</v>
      </c>
      <c r="Z418" s="560">
        <f>IF('Rent Roll'!$AD40=0,0,IF(AND(Z$3&gt;EOMONTH('Rent Roll'!$AF40,0),Z$3&lt;EOMONTH('Rent Roll'!$AF40,'Rent Roll'!$AG40+1)),1,0))</f>
        <v>0</v>
      </c>
      <c r="AA418" s="560">
        <f>IF('Rent Roll'!$AD40=0,0,IF(AND(AA$3&gt;EOMONTH('Rent Roll'!$AF40,0),AA$3&lt;EOMONTH('Rent Roll'!$AF40,'Rent Roll'!$AG40+1)),1,0))</f>
        <v>0</v>
      </c>
      <c r="AB418" s="560">
        <f>IF('Rent Roll'!$AD40=0,0,IF(AND(AB$3&gt;EOMONTH('Rent Roll'!$AF40,0),AB$3&lt;EOMONTH('Rent Roll'!$AF40,'Rent Roll'!$AG40+1)),1,0))</f>
        <v>0</v>
      </c>
      <c r="AC418" s="560">
        <f>IF('Rent Roll'!$AD40=0,0,IF(AND(AC$3&gt;EOMONTH('Rent Roll'!$AF40,0),AC$3&lt;EOMONTH('Rent Roll'!$AF40,'Rent Roll'!$AG40+1)),1,0))</f>
        <v>0</v>
      </c>
      <c r="AD418" s="765">
        <f>IF('Rent Roll'!$AD40=0,0,IF(AND(AD$3&gt;EOMONTH('Rent Roll'!$AF40,0),AD$3&lt;EOMONTH('Rent Roll'!$AF40,'Rent Roll'!$AG40+1)),1,0))</f>
        <v>0</v>
      </c>
      <c r="AE418" s="766">
        <f>IF('Rent Roll'!$AD40=0,0,IF(AND(AE$3&gt;EOMONTH('Rent Roll'!$AF40,0),AE$3&lt;EOMONTH('Rent Roll'!$AF40,'Rent Roll'!$AG40+1)),1,0))</f>
        <v>0</v>
      </c>
      <c r="AF418" s="560">
        <f>IF('Rent Roll'!$AD40=0,0,IF(AND(AF$3&gt;EOMONTH('Rent Roll'!$AF40,0),AF$3&lt;EOMONTH('Rent Roll'!$AF40,'Rent Roll'!$AG40+1)),1,0))</f>
        <v>0</v>
      </c>
      <c r="AG418" s="560">
        <f>IF('Rent Roll'!$AD40=0,0,IF(AND(AG$3&gt;EOMONTH('Rent Roll'!$AF40,0),AG$3&lt;EOMONTH('Rent Roll'!$AF40,'Rent Roll'!$AG40+1)),1,0))</f>
        <v>0</v>
      </c>
      <c r="AH418" s="560">
        <f>IF('Rent Roll'!$AD40=0,0,IF(AND(AH$3&gt;EOMONTH('Rent Roll'!$AF40,0),AH$3&lt;EOMONTH('Rent Roll'!$AF40,'Rent Roll'!$AG40+1)),1,0))</f>
        <v>0</v>
      </c>
      <c r="AI418" s="560">
        <f>IF('Rent Roll'!$AD40=0,0,IF(AND(AI$3&gt;EOMONTH('Rent Roll'!$AF40,0),AI$3&lt;EOMONTH('Rent Roll'!$AF40,'Rent Roll'!$AG40+1)),1,0))</f>
        <v>0</v>
      </c>
      <c r="AJ418" s="560">
        <f>IF('Rent Roll'!$AD40=0,0,IF(AND(AJ$3&gt;EOMONTH('Rent Roll'!$AF40,0),AJ$3&lt;EOMONTH('Rent Roll'!$AF40,'Rent Roll'!$AG40+1)),1,0))</f>
        <v>0</v>
      </c>
      <c r="AK418" s="560">
        <f>IF('Rent Roll'!$AD40=0,0,IF(AND(AK$3&gt;EOMONTH('Rent Roll'!$AF40,0),AK$3&lt;EOMONTH('Rent Roll'!$AF40,'Rent Roll'!$AG40+1)),1,0))</f>
        <v>0</v>
      </c>
      <c r="AL418" s="560">
        <f>IF('Rent Roll'!$AD40=0,0,IF(AND(AL$3&gt;EOMONTH('Rent Roll'!$AF40,0),AL$3&lt;EOMONTH('Rent Roll'!$AF40,'Rent Roll'!$AG40+1)),1,0))</f>
        <v>0</v>
      </c>
      <c r="AM418" s="560">
        <f>IF('Rent Roll'!$AD40=0,0,IF(AND(AM$3&gt;EOMONTH('Rent Roll'!$AF40,0),AM$3&lt;EOMONTH('Rent Roll'!$AF40,'Rent Roll'!$AG40+1)),1,0))</f>
        <v>0</v>
      </c>
      <c r="AN418" s="560">
        <f>IF('Rent Roll'!$AD40=0,0,IF(AND(AN$3&gt;EOMONTH('Rent Roll'!$AF40,0),AN$3&lt;EOMONTH('Rent Roll'!$AF40,'Rent Roll'!$AG40+1)),1,0))</f>
        <v>0</v>
      </c>
      <c r="AO418" s="560">
        <f>IF('Rent Roll'!$AD40=0,0,IF(AND(AO$3&gt;EOMONTH('Rent Roll'!$AF40,0),AO$3&lt;EOMONTH('Rent Roll'!$AF40,'Rent Roll'!$AG40+1)),1,0))</f>
        <v>0</v>
      </c>
      <c r="AP418" s="765">
        <f>IF('Rent Roll'!$AD40=0,0,IF(AND(AP$3&gt;EOMONTH('Rent Roll'!$AF40,0),AP$3&lt;EOMONTH('Rent Roll'!$AF40,'Rent Roll'!$AG40+1)),1,0))</f>
        <v>0</v>
      </c>
      <c r="AQ418" s="766">
        <f>IF('Rent Roll'!$AD40=0,0,IF(AND(AQ$3&gt;EOMONTH('Rent Roll'!$AF40,0),AQ$3&lt;EOMONTH('Rent Roll'!$AF40,'Rent Roll'!$AG40+1)),1,0))</f>
        <v>0</v>
      </c>
      <c r="AR418" s="560">
        <f>IF('Rent Roll'!$AD40=0,0,IF(AND(AR$3&gt;EOMONTH('Rent Roll'!$AF40,0),AR$3&lt;EOMONTH('Rent Roll'!$AF40,'Rent Roll'!$AG40+1)),1,0))</f>
        <v>0</v>
      </c>
      <c r="AS418" s="560">
        <f>IF('Rent Roll'!$AD40=0,0,IF(AND(AS$3&gt;EOMONTH('Rent Roll'!$AF40,0),AS$3&lt;EOMONTH('Rent Roll'!$AF40,'Rent Roll'!$AG40+1)),1,0))</f>
        <v>0</v>
      </c>
      <c r="AT418" s="560">
        <f>IF('Rent Roll'!$AD40=0,0,IF(AND(AT$3&gt;EOMONTH('Rent Roll'!$AF40,0),AT$3&lt;EOMONTH('Rent Roll'!$AF40,'Rent Roll'!$AG40+1)),1,0))</f>
        <v>0</v>
      </c>
      <c r="AU418" s="560">
        <f>IF('Rent Roll'!$AD40=0,0,IF(AND(AU$3&gt;EOMONTH('Rent Roll'!$AF40,0),AU$3&lt;EOMONTH('Rent Roll'!$AF40,'Rent Roll'!$AG40+1)),1,0))</f>
        <v>0</v>
      </c>
      <c r="AV418" s="560">
        <f>IF('Rent Roll'!$AD40=0,0,IF(AND(AV$3&gt;EOMONTH('Rent Roll'!$AF40,0),AV$3&lt;EOMONTH('Rent Roll'!$AF40,'Rent Roll'!$AG40+1)),1,0))</f>
        <v>0</v>
      </c>
      <c r="AW418" s="560">
        <f>IF('Rent Roll'!$AD40=0,0,IF(AND(AW$3&gt;EOMONTH('Rent Roll'!$AF40,0),AW$3&lt;EOMONTH('Rent Roll'!$AF40,'Rent Roll'!$AG40+1)),1,0))</f>
        <v>0</v>
      </c>
      <c r="AX418" s="560">
        <f>IF('Rent Roll'!$AD40=0,0,IF(AND(AX$3&gt;EOMONTH('Rent Roll'!$AF40,0),AX$3&lt;EOMONTH('Rent Roll'!$AF40,'Rent Roll'!$AG40+1)),1,0))</f>
        <v>0</v>
      </c>
      <c r="AY418" s="560">
        <f>IF('Rent Roll'!$AD40=0,0,IF(AND(AY$3&gt;EOMONTH('Rent Roll'!$AF40,0),AY$3&lt;EOMONTH('Rent Roll'!$AF40,'Rent Roll'!$AG40+1)),1,0))</f>
        <v>0</v>
      </c>
      <c r="AZ418" s="560">
        <f>IF('Rent Roll'!$AD40=0,0,IF(AND(AZ$3&gt;EOMONTH('Rent Roll'!$AF40,0),AZ$3&lt;EOMONTH('Rent Roll'!$AF40,'Rent Roll'!$AG40+1)),1,0))</f>
        <v>0</v>
      </c>
      <c r="BA418" s="560">
        <f>IF('Rent Roll'!$AD40=0,0,IF(AND(BA$3&gt;EOMONTH('Rent Roll'!$AF40,0),BA$3&lt;EOMONTH('Rent Roll'!$AF40,'Rent Roll'!$AG40+1)),1,0))</f>
        <v>0</v>
      </c>
      <c r="BB418" s="765">
        <f>IF('Rent Roll'!$AD40=0,0,IF(AND(BB$3&gt;EOMONTH('Rent Roll'!$AF40,0),BB$3&lt;EOMONTH('Rent Roll'!$AF40,'Rent Roll'!$AG40+1)),1,0))</f>
        <v>0</v>
      </c>
      <c r="BC418" s="766">
        <f>IF('Rent Roll'!$AD40=0,0,IF(AND(BC$3&gt;EOMONTH('Rent Roll'!$AF40,0),BC$3&lt;EOMONTH('Rent Roll'!$AF40,'Rent Roll'!$AG40+1)),1,0))</f>
        <v>0</v>
      </c>
      <c r="BD418" s="560">
        <f>IF('Rent Roll'!$AD40=0,0,IF(AND(BD$3&gt;EOMONTH('Rent Roll'!$AF40,0),BD$3&lt;EOMONTH('Rent Roll'!$AF40,'Rent Roll'!$AG40+1)),1,0))</f>
        <v>0</v>
      </c>
      <c r="BE418" s="560">
        <f>IF('Rent Roll'!$AD40=0,0,IF(AND(BE$3&gt;EOMONTH('Rent Roll'!$AF40,0),BE$3&lt;EOMONTH('Rent Roll'!$AF40,'Rent Roll'!$AG40+1)),1,0))</f>
        <v>0</v>
      </c>
      <c r="BF418" s="560">
        <f>IF('Rent Roll'!$AD40=0,0,IF(AND(BF$3&gt;EOMONTH('Rent Roll'!$AF40,0),BF$3&lt;EOMONTH('Rent Roll'!$AF40,'Rent Roll'!$AG40+1)),1,0))</f>
        <v>0</v>
      </c>
      <c r="BG418" s="560">
        <f>IF('Rent Roll'!$AD40=0,0,IF(AND(BG$3&gt;EOMONTH('Rent Roll'!$AF40,0),BG$3&lt;EOMONTH('Rent Roll'!$AF40,'Rent Roll'!$AG40+1)),1,0))</f>
        <v>0</v>
      </c>
      <c r="BH418" s="560">
        <f>IF('Rent Roll'!$AD40=0,0,IF(AND(BH$3&gt;EOMONTH('Rent Roll'!$AF40,0),BH$3&lt;EOMONTH('Rent Roll'!$AF40,'Rent Roll'!$AG40+1)),1,0))</f>
        <v>0</v>
      </c>
      <c r="BI418" s="560">
        <f>IF('Rent Roll'!$AD40=0,0,IF(AND(BI$3&gt;EOMONTH('Rent Roll'!$AF40,0),BI$3&lt;EOMONTH('Rent Roll'!$AF40,'Rent Roll'!$AG40+1)),1,0))</f>
        <v>0</v>
      </c>
      <c r="BJ418" s="560">
        <f>IF('Rent Roll'!$AD40=0,0,IF(AND(BJ$3&gt;EOMONTH('Rent Roll'!$AF40,0),BJ$3&lt;EOMONTH('Rent Roll'!$AF40,'Rent Roll'!$AG40+1)),1,0))</f>
        <v>0</v>
      </c>
      <c r="BK418" s="560">
        <f>IF('Rent Roll'!$AD40=0,0,IF(AND(BK$3&gt;EOMONTH('Rent Roll'!$AF40,0),BK$3&lt;EOMONTH('Rent Roll'!$AF40,'Rent Roll'!$AG40+1)),1,0))</f>
        <v>0</v>
      </c>
      <c r="BL418" s="560">
        <f>IF('Rent Roll'!$AD40=0,0,IF(AND(BL$3&gt;EOMONTH('Rent Roll'!$AF40,0),BL$3&lt;EOMONTH('Rent Roll'!$AF40,'Rent Roll'!$AG40+1)),1,0))</f>
        <v>0</v>
      </c>
      <c r="BM418" s="560">
        <f>IF('Rent Roll'!$AD40=0,0,IF(AND(BM$3&gt;EOMONTH('Rent Roll'!$AF40,0),BM$3&lt;EOMONTH('Rent Roll'!$AF40,'Rent Roll'!$AG40+1)),1,0))</f>
        <v>0</v>
      </c>
      <c r="BN418" s="765">
        <f>IF('Rent Roll'!$AD40=0,0,IF(AND(BN$3&gt;EOMONTH('Rent Roll'!$AF40,0),BN$3&lt;EOMONTH('Rent Roll'!$AF40,'Rent Roll'!$AG40+1)),1,0))</f>
        <v>0</v>
      </c>
      <c r="BO418" s="766">
        <f>IF('Rent Roll'!$AD40=0,0,IF(AND(BO$3&gt;EOMONTH('Rent Roll'!$AF40,0),BO$3&lt;EOMONTH('Rent Roll'!$AF40,'Rent Roll'!$AG40+1)),1,0))</f>
        <v>0</v>
      </c>
      <c r="BP418" s="560">
        <f>IF('Rent Roll'!$AD40=0,0,IF(AND(BP$3&gt;EOMONTH('Rent Roll'!$AF40,0),BP$3&lt;EOMONTH('Rent Roll'!$AF40,'Rent Roll'!$AG40+1)),1,0))</f>
        <v>0</v>
      </c>
      <c r="BQ418" s="560">
        <f>IF('Rent Roll'!$AD40=0,0,IF(AND(BQ$3&gt;EOMONTH('Rent Roll'!$AF40,0),BQ$3&lt;EOMONTH('Rent Roll'!$AF40,'Rent Roll'!$AG40+1)),1,0))</f>
        <v>0</v>
      </c>
      <c r="BR418" s="560">
        <f>IF('Rent Roll'!$AD40=0,0,IF(AND(BR$3&gt;EOMONTH('Rent Roll'!$AF40,0),BR$3&lt;EOMONTH('Rent Roll'!$AF40,'Rent Roll'!$AG40+1)),1,0))</f>
        <v>0</v>
      </c>
      <c r="BS418" s="560">
        <f>IF('Rent Roll'!$AD40=0,0,IF(AND(BS$3&gt;EOMONTH('Rent Roll'!$AF40,0),BS$3&lt;EOMONTH('Rent Roll'!$AF40,'Rent Roll'!$AG40+1)),1,0))</f>
        <v>0</v>
      </c>
      <c r="BT418" s="560">
        <f>IF('Rent Roll'!$AD40=0,0,IF(AND(BT$3&gt;EOMONTH('Rent Roll'!$AF40,0),BT$3&lt;EOMONTH('Rent Roll'!$AF40,'Rent Roll'!$AG40+1)),1,0))</f>
        <v>0</v>
      </c>
      <c r="BU418" s="560">
        <f>IF('Rent Roll'!$AD40=0,0,IF(AND(BU$3&gt;EOMONTH('Rent Roll'!$AF40,0),BU$3&lt;EOMONTH('Rent Roll'!$AF40,'Rent Roll'!$AG40+1)),1,0))</f>
        <v>0</v>
      </c>
      <c r="BV418" s="560">
        <f>IF('Rent Roll'!$AD40=0,0,IF(AND(BV$3&gt;EOMONTH('Rent Roll'!$AF40,0),BV$3&lt;EOMONTH('Rent Roll'!$AF40,'Rent Roll'!$AG40+1)),1,0))</f>
        <v>0</v>
      </c>
      <c r="BW418" s="560">
        <f>IF('Rent Roll'!$AD40=0,0,IF(AND(BW$3&gt;EOMONTH('Rent Roll'!$AF40,0),BW$3&lt;EOMONTH('Rent Roll'!$AF40,'Rent Roll'!$AG40+1)),1,0))</f>
        <v>0</v>
      </c>
      <c r="BX418" s="560">
        <f>IF('Rent Roll'!$AD40=0,0,IF(AND(BX$3&gt;EOMONTH('Rent Roll'!$AF40,0),BX$3&lt;EOMONTH('Rent Roll'!$AF40,'Rent Roll'!$AG40+1)),1,0))</f>
        <v>0</v>
      </c>
      <c r="BY418" s="560">
        <f>IF('Rent Roll'!$AD40=0,0,IF(AND(BY$3&gt;EOMONTH('Rent Roll'!$AF40,0),BY$3&lt;EOMONTH('Rent Roll'!$AF40,'Rent Roll'!$AG40+1)),1,0))</f>
        <v>0</v>
      </c>
      <c r="BZ418" s="765">
        <f>IF('Rent Roll'!$AD40=0,0,IF(AND(BZ$3&gt;EOMONTH('Rent Roll'!$AF40,0),BZ$3&lt;EOMONTH('Rent Roll'!$AF40,'Rent Roll'!$AG40+1)),1,0))</f>
        <v>0</v>
      </c>
      <c r="CA418" s="766">
        <f>IF('Rent Roll'!$AD40=0,0,IF(AND(CA$3&gt;EOMONTH('Rent Roll'!$AF40,0),CA$3&lt;EOMONTH('Rent Roll'!$AF40,'Rent Roll'!$AG40+1)),1,0))</f>
        <v>0</v>
      </c>
      <c r="CB418" s="560">
        <f>IF('Rent Roll'!$AD40=0,0,IF(AND(CB$3&gt;EOMONTH('Rent Roll'!$AF40,0),CB$3&lt;EOMONTH('Rent Roll'!$AF40,'Rent Roll'!$AG40+1)),1,0))</f>
        <v>0</v>
      </c>
      <c r="CC418" s="560">
        <f>IF('Rent Roll'!$AD40=0,0,IF(AND(CC$3&gt;EOMONTH('Rent Roll'!$AF40,0),CC$3&lt;EOMONTH('Rent Roll'!$AF40,'Rent Roll'!$AG40+1)),1,0))</f>
        <v>0</v>
      </c>
      <c r="CD418" s="560">
        <f>IF('Rent Roll'!$AD40=0,0,IF(AND(CD$3&gt;EOMONTH('Rent Roll'!$AF40,0),CD$3&lt;EOMONTH('Rent Roll'!$AF40,'Rent Roll'!$AG40+1)),1,0))</f>
        <v>0</v>
      </c>
      <c r="CE418" s="560">
        <f>IF('Rent Roll'!$AD40=0,0,IF(AND(CE$3&gt;EOMONTH('Rent Roll'!$AF40,0),CE$3&lt;EOMONTH('Rent Roll'!$AF40,'Rent Roll'!$AG40+1)),1,0))</f>
        <v>0</v>
      </c>
      <c r="CF418" s="560">
        <f>IF('Rent Roll'!$AD40=0,0,IF(AND(CF$3&gt;EOMONTH('Rent Roll'!$AF40,0),CF$3&lt;EOMONTH('Rent Roll'!$AF40,'Rent Roll'!$AG40+1)),1,0))</f>
        <v>0</v>
      </c>
      <c r="CG418" s="560">
        <f>IF('Rent Roll'!$AD40=0,0,IF(AND(CG$3&gt;EOMONTH('Rent Roll'!$AF40,0),CG$3&lt;EOMONTH('Rent Roll'!$AF40,'Rent Roll'!$AG40+1)),1,0))</f>
        <v>0</v>
      </c>
      <c r="CH418" s="560">
        <f>IF('Rent Roll'!$AD40=0,0,IF(AND(CH$3&gt;EOMONTH('Rent Roll'!$AF40,0),CH$3&lt;EOMONTH('Rent Roll'!$AF40,'Rent Roll'!$AG40+1)),1,0))</f>
        <v>0</v>
      </c>
      <c r="CI418" s="560">
        <f>IF('Rent Roll'!$AD40=0,0,IF(AND(CI$3&gt;EOMONTH('Rent Roll'!$AF40,0),CI$3&lt;EOMONTH('Rent Roll'!$AF40,'Rent Roll'!$AG40+1)),1,0))</f>
        <v>0</v>
      </c>
      <c r="CJ418" s="560">
        <f>IF('Rent Roll'!$AD40=0,0,IF(AND(CJ$3&gt;EOMONTH('Rent Roll'!$AF40,0),CJ$3&lt;EOMONTH('Rent Roll'!$AF40,'Rent Roll'!$AG40+1)),1,0))</f>
        <v>0</v>
      </c>
      <c r="CK418" s="560">
        <f>IF('Rent Roll'!$AD40=0,0,IF(AND(CK$3&gt;EOMONTH('Rent Roll'!$AF40,0),CK$3&lt;EOMONTH('Rent Roll'!$AF40,'Rent Roll'!$AG40+1)),1,0))</f>
        <v>0</v>
      </c>
      <c r="CL418" s="765">
        <f>IF('Rent Roll'!$AD40=0,0,IF(AND(CL$3&gt;EOMONTH('Rent Roll'!$AF40,0),CL$3&lt;EOMONTH('Rent Roll'!$AF40,'Rent Roll'!$AG40+1)),1,0))</f>
        <v>0</v>
      </c>
      <c r="CM418" s="766">
        <f>IF('Rent Roll'!$AD40=0,0,IF(AND(CM$3&gt;EOMONTH('Rent Roll'!$AF40,0),CM$3&lt;EOMONTH('Rent Roll'!$AF40,'Rent Roll'!$AG40+1)),1,0))</f>
        <v>0</v>
      </c>
      <c r="CN418" s="560">
        <f>IF('Rent Roll'!$AD40=0,0,IF(AND(CN$3&gt;EOMONTH('Rent Roll'!$AF40,0),CN$3&lt;EOMONTH('Rent Roll'!$AF40,'Rent Roll'!$AG40+1)),1,0))</f>
        <v>0</v>
      </c>
      <c r="CO418" s="560">
        <f>IF('Rent Roll'!$AD40=0,0,IF(AND(CO$3&gt;EOMONTH('Rent Roll'!$AF40,0),CO$3&lt;EOMONTH('Rent Roll'!$AF40,'Rent Roll'!$AG40+1)),1,0))</f>
        <v>0</v>
      </c>
      <c r="CP418" s="560">
        <f>IF('Rent Roll'!$AD40=0,0,IF(AND(CP$3&gt;EOMONTH('Rent Roll'!$AF40,0),CP$3&lt;EOMONTH('Rent Roll'!$AF40,'Rent Roll'!$AG40+1)),1,0))</f>
        <v>0</v>
      </c>
      <c r="CQ418" s="560">
        <f>IF('Rent Roll'!$AD40=0,0,IF(AND(CQ$3&gt;EOMONTH('Rent Roll'!$AF40,0),CQ$3&lt;EOMONTH('Rent Roll'!$AF40,'Rent Roll'!$AG40+1)),1,0))</f>
        <v>0</v>
      </c>
      <c r="CR418" s="560">
        <f>IF('Rent Roll'!$AD40=0,0,IF(AND(CR$3&gt;EOMONTH('Rent Roll'!$AF40,0),CR$3&lt;EOMONTH('Rent Roll'!$AF40,'Rent Roll'!$AG40+1)),1,0))</f>
        <v>0</v>
      </c>
      <c r="CS418" s="560">
        <f>IF('Rent Roll'!$AD40=0,0,IF(AND(CS$3&gt;EOMONTH('Rent Roll'!$AF40,0),CS$3&lt;EOMONTH('Rent Roll'!$AF40,'Rent Roll'!$AG40+1)),1,0))</f>
        <v>0</v>
      </c>
      <c r="CT418" s="560">
        <f>IF('Rent Roll'!$AD40=0,0,IF(AND(CT$3&gt;EOMONTH('Rent Roll'!$AF40,0),CT$3&lt;EOMONTH('Rent Roll'!$AF40,'Rent Roll'!$AG40+1)),1,0))</f>
        <v>0</v>
      </c>
      <c r="CU418" s="560">
        <f>IF('Rent Roll'!$AD40=0,0,IF(AND(CU$3&gt;EOMONTH('Rent Roll'!$AF40,0),CU$3&lt;EOMONTH('Rent Roll'!$AF40,'Rent Roll'!$AG40+1)),1,0))</f>
        <v>0</v>
      </c>
      <c r="CV418" s="560">
        <f>IF('Rent Roll'!$AD40=0,0,IF(AND(CV$3&gt;EOMONTH('Rent Roll'!$AF40,0),CV$3&lt;EOMONTH('Rent Roll'!$AF40,'Rent Roll'!$AG40+1)),1,0))</f>
        <v>0</v>
      </c>
      <c r="CW418" s="560">
        <f>IF('Rent Roll'!$AD40=0,0,IF(AND(CW$3&gt;EOMONTH('Rent Roll'!$AF40,0),CW$3&lt;EOMONTH('Rent Roll'!$AF40,'Rent Roll'!$AG40+1)),1,0))</f>
        <v>0</v>
      </c>
      <c r="CX418" s="765">
        <f>IF('Rent Roll'!$AD40=0,0,IF(AND(CX$3&gt;EOMONTH('Rent Roll'!$AF40,0),CX$3&lt;EOMONTH('Rent Roll'!$AF40,'Rent Roll'!$AG40+1)),1,0))</f>
        <v>0</v>
      </c>
      <c r="CY418" s="766">
        <f>IF('Rent Roll'!$AD40=0,0,IF(AND(CY$3&gt;EOMONTH('Rent Roll'!$AF40,0),CY$3&lt;EOMONTH('Rent Roll'!$AF40,'Rent Roll'!$AG40+1)),1,0))</f>
        <v>0</v>
      </c>
      <c r="CZ418" s="560">
        <f>IF('Rent Roll'!$AD40=0,0,IF(AND(CZ$3&gt;EOMONTH('Rent Roll'!$AF40,0),CZ$3&lt;EOMONTH('Rent Roll'!$AF40,'Rent Roll'!$AG40+1)),1,0))</f>
        <v>0</v>
      </c>
      <c r="DA418" s="560">
        <f>IF('Rent Roll'!$AD40=0,0,IF(AND(DA$3&gt;EOMONTH('Rent Roll'!$AF40,0),DA$3&lt;EOMONTH('Rent Roll'!$AF40,'Rent Roll'!$AG40+1)),1,0))</f>
        <v>0</v>
      </c>
      <c r="DB418" s="560">
        <f>IF('Rent Roll'!$AD40=0,0,IF(AND(DB$3&gt;EOMONTH('Rent Roll'!$AF40,0),DB$3&lt;EOMONTH('Rent Roll'!$AF40,'Rent Roll'!$AG40+1)),1,0))</f>
        <v>0</v>
      </c>
      <c r="DC418" s="560">
        <f>IF('Rent Roll'!$AD40=0,0,IF(AND(DC$3&gt;EOMONTH('Rent Roll'!$AF40,0),DC$3&lt;EOMONTH('Rent Roll'!$AF40,'Rent Roll'!$AG40+1)),1,0))</f>
        <v>0</v>
      </c>
      <c r="DD418" s="560">
        <f>IF('Rent Roll'!$AD40=0,0,IF(AND(DD$3&gt;EOMONTH('Rent Roll'!$AF40,0),DD$3&lt;EOMONTH('Rent Roll'!$AF40,'Rent Roll'!$AG40+1)),1,0))</f>
        <v>0</v>
      </c>
      <c r="DE418" s="560">
        <f>IF('Rent Roll'!$AD40=0,0,IF(AND(DE$3&gt;EOMONTH('Rent Roll'!$AF40,0),DE$3&lt;EOMONTH('Rent Roll'!$AF40,'Rent Roll'!$AG40+1)),1,0))</f>
        <v>0</v>
      </c>
      <c r="DF418" s="560">
        <f>IF('Rent Roll'!$AD40=0,0,IF(AND(DF$3&gt;EOMONTH('Rent Roll'!$AF40,0),DF$3&lt;EOMONTH('Rent Roll'!$AF40,'Rent Roll'!$AG40+1)),1,0))</f>
        <v>0</v>
      </c>
      <c r="DG418" s="560">
        <f>IF('Rent Roll'!$AD40=0,0,IF(AND(DG$3&gt;EOMONTH('Rent Roll'!$AF40,0),DG$3&lt;EOMONTH('Rent Roll'!$AF40,'Rent Roll'!$AG40+1)),1,0))</f>
        <v>0</v>
      </c>
      <c r="DH418" s="560">
        <f>IF('Rent Roll'!$AD40=0,0,IF(AND(DH$3&gt;EOMONTH('Rent Roll'!$AF40,0),DH$3&lt;EOMONTH('Rent Roll'!$AF40,'Rent Roll'!$AG40+1)),1,0))</f>
        <v>0</v>
      </c>
      <c r="DI418" s="560">
        <f>IF('Rent Roll'!$AD40=0,0,IF(AND(DI$3&gt;EOMONTH('Rent Roll'!$AF40,0),DI$3&lt;EOMONTH('Rent Roll'!$AF40,'Rent Roll'!$AG40+1)),1,0))</f>
        <v>0</v>
      </c>
      <c r="DJ418" s="765">
        <f>IF('Rent Roll'!$AD40=0,0,IF(AND(DJ$3&gt;EOMONTH('Rent Roll'!$AF40,0),DJ$3&lt;EOMONTH('Rent Roll'!$AF40,'Rent Roll'!$AG40+1)),1,0))</f>
        <v>0</v>
      </c>
      <c r="DK418" s="766">
        <f>IF('Rent Roll'!$AD40=0,0,IF(AND(DK$3&gt;EOMONTH('Rent Roll'!$AF40,0),DK$3&lt;EOMONTH('Rent Roll'!$AF40,'Rent Roll'!$AG40+1)),1,0))</f>
        <v>0</v>
      </c>
      <c r="DL418" s="560">
        <f>IF('Rent Roll'!$AD40=0,0,IF(AND(DL$3&gt;EOMONTH('Rent Roll'!$AF40,0),DL$3&lt;EOMONTH('Rent Roll'!$AF40,'Rent Roll'!$AG40+1)),1,0))</f>
        <v>0</v>
      </c>
      <c r="DM418" s="560">
        <f>IF('Rent Roll'!$AD40=0,0,IF(AND(DM$3&gt;EOMONTH('Rent Roll'!$AF40,0),DM$3&lt;EOMONTH('Rent Roll'!$AF40,'Rent Roll'!$AG40+1)),1,0))</f>
        <v>0</v>
      </c>
      <c r="DN418" s="560">
        <f>IF('Rent Roll'!$AD40=0,0,IF(AND(DN$3&gt;EOMONTH('Rent Roll'!$AF40,0),DN$3&lt;EOMONTH('Rent Roll'!$AF40,'Rent Roll'!$AG40+1)),1,0))</f>
        <v>0</v>
      </c>
      <c r="DO418" s="560">
        <f>IF('Rent Roll'!$AD40=0,0,IF(AND(DO$3&gt;EOMONTH('Rent Roll'!$AF40,0),DO$3&lt;EOMONTH('Rent Roll'!$AF40,'Rent Roll'!$AG40+1)),1,0))</f>
        <v>0</v>
      </c>
      <c r="DP418" s="560">
        <f>IF('Rent Roll'!$AD40=0,0,IF(AND(DP$3&gt;EOMONTH('Rent Roll'!$AF40,0),DP$3&lt;EOMONTH('Rent Roll'!$AF40,'Rent Roll'!$AG40+1)),1,0))</f>
        <v>0</v>
      </c>
      <c r="DQ418" s="560">
        <f>IF('Rent Roll'!$AD40=0,0,IF(AND(DQ$3&gt;EOMONTH('Rent Roll'!$AF40,0),DQ$3&lt;EOMONTH('Rent Roll'!$AF40,'Rent Roll'!$AG40+1)),1,0))</f>
        <v>0</v>
      </c>
      <c r="DR418" s="560">
        <f>IF('Rent Roll'!$AD40=0,0,IF(AND(DR$3&gt;EOMONTH('Rent Roll'!$AF40,0),DR$3&lt;EOMONTH('Rent Roll'!$AF40,'Rent Roll'!$AG40+1)),1,0))</f>
        <v>0</v>
      </c>
      <c r="DS418" s="560">
        <f>IF('Rent Roll'!$AD40=0,0,IF(AND(DS$3&gt;EOMONTH('Rent Roll'!$AF40,0),DS$3&lt;EOMONTH('Rent Roll'!$AF40,'Rent Roll'!$AG40+1)),1,0))</f>
        <v>0</v>
      </c>
      <c r="DT418" s="560">
        <f>IF('Rent Roll'!$AD40=0,0,IF(AND(DT$3&gt;EOMONTH('Rent Roll'!$AF40,0),DT$3&lt;EOMONTH('Rent Roll'!$AF40,'Rent Roll'!$AG40+1)),1,0))</f>
        <v>0</v>
      </c>
      <c r="DU418" s="560">
        <f>IF('Rent Roll'!$AD40=0,0,IF(AND(DU$3&gt;EOMONTH('Rent Roll'!$AF40,0),DU$3&lt;EOMONTH('Rent Roll'!$AF40,'Rent Roll'!$AG40+1)),1,0))</f>
        <v>0</v>
      </c>
      <c r="DV418" s="560">
        <f>IF('Rent Roll'!$AD40=0,0,IF(AND(DV$3&gt;EOMONTH('Rent Roll'!$AF40,0),DV$3&lt;EOMONTH('Rent Roll'!$AF40,'Rent Roll'!$AG40+1)),1,0))</f>
        <v>0</v>
      </c>
    </row>
    <row r="419" spans="1:126" s="568" customFormat="1" ht="12" customHeight="1" outlineLevel="1" x14ac:dyDescent="0.4">
      <c r="A419" s="732"/>
      <c r="B419" s="564">
        <f>'Rent Roll'!$B41</f>
        <v>0</v>
      </c>
      <c r="C419" s="575" t="s">
        <v>82</v>
      </c>
      <c r="D419" s="565"/>
      <c r="E419" s="566"/>
      <c r="F419" s="777">
        <f>IF('Rent Roll'!$AD41=0,0,IF(AND(F$3&gt;EOMONTH('Rent Roll'!$AF41,0),F$3&lt;EOMONTH('Rent Roll'!$AF41,'Rent Roll'!$AG41+1)),1,0))</f>
        <v>0</v>
      </c>
      <c r="G419" s="766">
        <f>IF('Rent Roll'!$AD41=0,0,IF(AND(G$3&gt;EOMONTH('Rent Roll'!$AF41,0),G$3&lt;EOMONTH('Rent Roll'!$AF41,'Rent Roll'!$AG41+1)),1,0))</f>
        <v>0</v>
      </c>
      <c r="H419" s="560">
        <f>IF('Rent Roll'!$AD41=0,0,IF(AND(H$3&gt;EOMONTH('Rent Roll'!$AF41,0),H$3&lt;EOMONTH('Rent Roll'!$AF41,'Rent Roll'!$AG41+1)),1,0))</f>
        <v>0</v>
      </c>
      <c r="I419" s="560">
        <f>IF('Rent Roll'!$AD41=0,0,IF(AND(I$3&gt;EOMONTH('Rent Roll'!$AF41,0),I$3&lt;EOMONTH('Rent Roll'!$AF41,'Rent Roll'!$AG41+1)),1,0))</f>
        <v>0</v>
      </c>
      <c r="J419" s="560">
        <f>IF('Rent Roll'!$AD41=0,0,IF(AND(J$3&gt;EOMONTH('Rent Roll'!$AF41,0),J$3&lt;EOMONTH('Rent Roll'!$AF41,'Rent Roll'!$AG41+1)),1,0))</f>
        <v>0</v>
      </c>
      <c r="K419" s="560">
        <f>IF('Rent Roll'!$AD41=0,0,IF(AND(K$3&gt;EOMONTH('Rent Roll'!$AF41,0),K$3&lt;EOMONTH('Rent Roll'!$AF41,'Rent Roll'!$AG41+1)),1,0))</f>
        <v>0</v>
      </c>
      <c r="L419" s="560">
        <f>IF('Rent Roll'!$AD41=0,0,IF(AND(L$3&gt;EOMONTH('Rent Roll'!$AF41,0),L$3&lt;EOMONTH('Rent Roll'!$AF41,'Rent Roll'!$AG41+1)),1,0))</f>
        <v>0</v>
      </c>
      <c r="M419" s="560">
        <f>IF('Rent Roll'!$AD41=0,0,IF(AND(M$3&gt;EOMONTH('Rent Roll'!$AF41,0),M$3&lt;EOMONTH('Rent Roll'!$AF41,'Rent Roll'!$AG41+1)),1,0))</f>
        <v>0</v>
      </c>
      <c r="N419" s="560">
        <f>IF('Rent Roll'!$AD41=0,0,IF(AND(N$3&gt;EOMONTH('Rent Roll'!$AF41,0),N$3&lt;EOMONTH('Rent Roll'!$AF41,'Rent Roll'!$AG41+1)),1,0))</f>
        <v>0</v>
      </c>
      <c r="O419" s="560">
        <f>IF('Rent Roll'!$AD41=0,0,IF(AND(O$3&gt;EOMONTH('Rent Roll'!$AF41,0),O$3&lt;EOMONTH('Rent Roll'!$AF41,'Rent Roll'!$AG41+1)),1,0))</f>
        <v>0</v>
      </c>
      <c r="P419" s="560">
        <f>IF('Rent Roll'!$AD41=0,0,IF(AND(P$3&gt;EOMONTH('Rent Roll'!$AF41,0),P$3&lt;EOMONTH('Rent Roll'!$AF41,'Rent Roll'!$AG41+1)),1,0))</f>
        <v>0</v>
      </c>
      <c r="Q419" s="560">
        <f>IF('Rent Roll'!$AD41=0,0,IF(AND(Q$3&gt;EOMONTH('Rent Roll'!$AF41,0),Q$3&lt;EOMONTH('Rent Roll'!$AF41,'Rent Roll'!$AG41+1)),1,0))</f>
        <v>0</v>
      </c>
      <c r="R419" s="765">
        <f>IF('Rent Roll'!$AD41=0,0,IF(AND(R$3&gt;EOMONTH('Rent Roll'!$AF41,0),R$3&lt;EOMONTH('Rent Roll'!$AF41,'Rent Roll'!$AG41+1)),1,0))</f>
        <v>0</v>
      </c>
      <c r="S419" s="766">
        <f>IF('Rent Roll'!$AD41=0,0,IF(AND(S$3&gt;EOMONTH('Rent Roll'!$AF41,0),S$3&lt;EOMONTH('Rent Roll'!$AF41,'Rent Roll'!$AG41+1)),1,0))</f>
        <v>0</v>
      </c>
      <c r="T419" s="560">
        <f>IF('Rent Roll'!$AD41=0,0,IF(AND(T$3&gt;EOMONTH('Rent Roll'!$AF41,0),T$3&lt;EOMONTH('Rent Roll'!$AF41,'Rent Roll'!$AG41+1)),1,0))</f>
        <v>0</v>
      </c>
      <c r="U419" s="560">
        <f>IF('Rent Roll'!$AD41=0,0,IF(AND(U$3&gt;EOMONTH('Rent Roll'!$AF41,0),U$3&lt;EOMONTH('Rent Roll'!$AF41,'Rent Roll'!$AG41+1)),1,0))</f>
        <v>0</v>
      </c>
      <c r="V419" s="560">
        <f>IF('Rent Roll'!$AD41=0,0,IF(AND(V$3&gt;EOMONTH('Rent Roll'!$AF41,0),V$3&lt;EOMONTH('Rent Roll'!$AF41,'Rent Roll'!$AG41+1)),1,0))</f>
        <v>0</v>
      </c>
      <c r="W419" s="560">
        <f>IF('Rent Roll'!$AD41=0,0,IF(AND(W$3&gt;EOMONTH('Rent Roll'!$AF41,0),W$3&lt;EOMONTH('Rent Roll'!$AF41,'Rent Roll'!$AG41+1)),1,0))</f>
        <v>0</v>
      </c>
      <c r="X419" s="560">
        <f>IF('Rent Roll'!$AD41=0,0,IF(AND(X$3&gt;EOMONTH('Rent Roll'!$AF41,0),X$3&lt;EOMONTH('Rent Roll'!$AF41,'Rent Roll'!$AG41+1)),1,0))</f>
        <v>0</v>
      </c>
      <c r="Y419" s="560">
        <f>IF('Rent Roll'!$AD41=0,0,IF(AND(Y$3&gt;EOMONTH('Rent Roll'!$AF41,0),Y$3&lt;EOMONTH('Rent Roll'!$AF41,'Rent Roll'!$AG41+1)),1,0))</f>
        <v>0</v>
      </c>
      <c r="Z419" s="560">
        <f>IF('Rent Roll'!$AD41=0,0,IF(AND(Z$3&gt;EOMONTH('Rent Roll'!$AF41,0),Z$3&lt;EOMONTH('Rent Roll'!$AF41,'Rent Roll'!$AG41+1)),1,0))</f>
        <v>0</v>
      </c>
      <c r="AA419" s="560">
        <f>IF('Rent Roll'!$AD41=0,0,IF(AND(AA$3&gt;EOMONTH('Rent Roll'!$AF41,0),AA$3&lt;EOMONTH('Rent Roll'!$AF41,'Rent Roll'!$AG41+1)),1,0))</f>
        <v>0</v>
      </c>
      <c r="AB419" s="560">
        <f>IF('Rent Roll'!$AD41=0,0,IF(AND(AB$3&gt;EOMONTH('Rent Roll'!$AF41,0),AB$3&lt;EOMONTH('Rent Roll'!$AF41,'Rent Roll'!$AG41+1)),1,0))</f>
        <v>0</v>
      </c>
      <c r="AC419" s="560">
        <f>IF('Rent Roll'!$AD41=0,0,IF(AND(AC$3&gt;EOMONTH('Rent Roll'!$AF41,0),AC$3&lt;EOMONTH('Rent Roll'!$AF41,'Rent Roll'!$AG41+1)),1,0))</f>
        <v>0</v>
      </c>
      <c r="AD419" s="765">
        <f>IF('Rent Roll'!$AD41=0,0,IF(AND(AD$3&gt;EOMONTH('Rent Roll'!$AF41,0),AD$3&lt;EOMONTH('Rent Roll'!$AF41,'Rent Roll'!$AG41+1)),1,0))</f>
        <v>0</v>
      </c>
      <c r="AE419" s="766">
        <f>IF('Rent Roll'!$AD41=0,0,IF(AND(AE$3&gt;EOMONTH('Rent Roll'!$AF41,0),AE$3&lt;EOMONTH('Rent Roll'!$AF41,'Rent Roll'!$AG41+1)),1,0))</f>
        <v>0</v>
      </c>
      <c r="AF419" s="560">
        <f>IF('Rent Roll'!$AD41=0,0,IF(AND(AF$3&gt;EOMONTH('Rent Roll'!$AF41,0),AF$3&lt;EOMONTH('Rent Roll'!$AF41,'Rent Roll'!$AG41+1)),1,0))</f>
        <v>0</v>
      </c>
      <c r="AG419" s="560">
        <f>IF('Rent Roll'!$AD41=0,0,IF(AND(AG$3&gt;EOMONTH('Rent Roll'!$AF41,0),AG$3&lt;EOMONTH('Rent Roll'!$AF41,'Rent Roll'!$AG41+1)),1,0))</f>
        <v>0</v>
      </c>
      <c r="AH419" s="560">
        <f>IF('Rent Roll'!$AD41=0,0,IF(AND(AH$3&gt;EOMONTH('Rent Roll'!$AF41,0),AH$3&lt;EOMONTH('Rent Roll'!$AF41,'Rent Roll'!$AG41+1)),1,0))</f>
        <v>0</v>
      </c>
      <c r="AI419" s="560">
        <f>IF('Rent Roll'!$AD41=0,0,IF(AND(AI$3&gt;EOMONTH('Rent Roll'!$AF41,0),AI$3&lt;EOMONTH('Rent Roll'!$AF41,'Rent Roll'!$AG41+1)),1,0))</f>
        <v>0</v>
      </c>
      <c r="AJ419" s="560">
        <f>IF('Rent Roll'!$AD41=0,0,IF(AND(AJ$3&gt;EOMONTH('Rent Roll'!$AF41,0),AJ$3&lt;EOMONTH('Rent Roll'!$AF41,'Rent Roll'!$AG41+1)),1,0))</f>
        <v>0</v>
      </c>
      <c r="AK419" s="560">
        <f>IF('Rent Roll'!$AD41=0,0,IF(AND(AK$3&gt;EOMONTH('Rent Roll'!$AF41,0),AK$3&lt;EOMONTH('Rent Roll'!$AF41,'Rent Roll'!$AG41+1)),1,0))</f>
        <v>0</v>
      </c>
      <c r="AL419" s="560">
        <f>IF('Rent Roll'!$AD41=0,0,IF(AND(AL$3&gt;EOMONTH('Rent Roll'!$AF41,0),AL$3&lt;EOMONTH('Rent Roll'!$AF41,'Rent Roll'!$AG41+1)),1,0))</f>
        <v>0</v>
      </c>
      <c r="AM419" s="560">
        <f>IF('Rent Roll'!$AD41=0,0,IF(AND(AM$3&gt;EOMONTH('Rent Roll'!$AF41,0),AM$3&lt;EOMONTH('Rent Roll'!$AF41,'Rent Roll'!$AG41+1)),1,0))</f>
        <v>0</v>
      </c>
      <c r="AN419" s="560">
        <f>IF('Rent Roll'!$AD41=0,0,IF(AND(AN$3&gt;EOMONTH('Rent Roll'!$AF41,0),AN$3&lt;EOMONTH('Rent Roll'!$AF41,'Rent Roll'!$AG41+1)),1,0))</f>
        <v>0</v>
      </c>
      <c r="AO419" s="560">
        <f>IF('Rent Roll'!$AD41=0,0,IF(AND(AO$3&gt;EOMONTH('Rent Roll'!$AF41,0),AO$3&lt;EOMONTH('Rent Roll'!$AF41,'Rent Roll'!$AG41+1)),1,0))</f>
        <v>0</v>
      </c>
      <c r="AP419" s="765">
        <f>IF('Rent Roll'!$AD41=0,0,IF(AND(AP$3&gt;EOMONTH('Rent Roll'!$AF41,0),AP$3&lt;EOMONTH('Rent Roll'!$AF41,'Rent Roll'!$AG41+1)),1,0))</f>
        <v>0</v>
      </c>
      <c r="AQ419" s="766">
        <f>IF('Rent Roll'!$AD41=0,0,IF(AND(AQ$3&gt;EOMONTH('Rent Roll'!$AF41,0),AQ$3&lt;EOMONTH('Rent Roll'!$AF41,'Rent Roll'!$AG41+1)),1,0))</f>
        <v>0</v>
      </c>
      <c r="AR419" s="560">
        <f>IF('Rent Roll'!$AD41=0,0,IF(AND(AR$3&gt;EOMONTH('Rent Roll'!$AF41,0),AR$3&lt;EOMONTH('Rent Roll'!$AF41,'Rent Roll'!$AG41+1)),1,0))</f>
        <v>0</v>
      </c>
      <c r="AS419" s="560">
        <f>IF('Rent Roll'!$AD41=0,0,IF(AND(AS$3&gt;EOMONTH('Rent Roll'!$AF41,0),AS$3&lt;EOMONTH('Rent Roll'!$AF41,'Rent Roll'!$AG41+1)),1,0))</f>
        <v>0</v>
      </c>
      <c r="AT419" s="560">
        <f>IF('Rent Roll'!$AD41=0,0,IF(AND(AT$3&gt;EOMONTH('Rent Roll'!$AF41,0),AT$3&lt;EOMONTH('Rent Roll'!$AF41,'Rent Roll'!$AG41+1)),1,0))</f>
        <v>0</v>
      </c>
      <c r="AU419" s="560">
        <f>IF('Rent Roll'!$AD41=0,0,IF(AND(AU$3&gt;EOMONTH('Rent Roll'!$AF41,0),AU$3&lt;EOMONTH('Rent Roll'!$AF41,'Rent Roll'!$AG41+1)),1,0))</f>
        <v>0</v>
      </c>
      <c r="AV419" s="560">
        <f>IF('Rent Roll'!$AD41=0,0,IF(AND(AV$3&gt;EOMONTH('Rent Roll'!$AF41,0),AV$3&lt;EOMONTH('Rent Roll'!$AF41,'Rent Roll'!$AG41+1)),1,0))</f>
        <v>0</v>
      </c>
      <c r="AW419" s="560">
        <f>IF('Rent Roll'!$AD41=0,0,IF(AND(AW$3&gt;EOMONTH('Rent Roll'!$AF41,0),AW$3&lt;EOMONTH('Rent Roll'!$AF41,'Rent Roll'!$AG41+1)),1,0))</f>
        <v>0</v>
      </c>
      <c r="AX419" s="560">
        <f>IF('Rent Roll'!$AD41=0,0,IF(AND(AX$3&gt;EOMONTH('Rent Roll'!$AF41,0),AX$3&lt;EOMONTH('Rent Roll'!$AF41,'Rent Roll'!$AG41+1)),1,0))</f>
        <v>0</v>
      </c>
      <c r="AY419" s="560">
        <f>IF('Rent Roll'!$AD41=0,0,IF(AND(AY$3&gt;EOMONTH('Rent Roll'!$AF41,0),AY$3&lt;EOMONTH('Rent Roll'!$AF41,'Rent Roll'!$AG41+1)),1,0))</f>
        <v>0</v>
      </c>
      <c r="AZ419" s="560">
        <f>IF('Rent Roll'!$AD41=0,0,IF(AND(AZ$3&gt;EOMONTH('Rent Roll'!$AF41,0),AZ$3&lt;EOMONTH('Rent Roll'!$AF41,'Rent Roll'!$AG41+1)),1,0))</f>
        <v>0</v>
      </c>
      <c r="BA419" s="560">
        <f>IF('Rent Roll'!$AD41=0,0,IF(AND(BA$3&gt;EOMONTH('Rent Roll'!$AF41,0),BA$3&lt;EOMONTH('Rent Roll'!$AF41,'Rent Roll'!$AG41+1)),1,0))</f>
        <v>0</v>
      </c>
      <c r="BB419" s="765">
        <f>IF('Rent Roll'!$AD41=0,0,IF(AND(BB$3&gt;EOMONTH('Rent Roll'!$AF41,0),BB$3&lt;EOMONTH('Rent Roll'!$AF41,'Rent Roll'!$AG41+1)),1,0))</f>
        <v>0</v>
      </c>
      <c r="BC419" s="766">
        <f>IF('Rent Roll'!$AD41=0,0,IF(AND(BC$3&gt;EOMONTH('Rent Roll'!$AF41,0),BC$3&lt;EOMONTH('Rent Roll'!$AF41,'Rent Roll'!$AG41+1)),1,0))</f>
        <v>0</v>
      </c>
      <c r="BD419" s="560">
        <f>IF('Rent Roll'!$AD41=0,0,IF(AND(BD$3&gt;EOMONTH('Rent Roll'!$AF41,0),BD$3&lt;EOMONTH('Rent Roll'!$AF41,'Rent Roll'!$AG41+1)),1,0))</f>
        <v>0</v>
      </c>
      <c r="BE419" s="560">
        <f>IF('Rent Roll'!$AD41=0,0,IF(AND(BE$3&gt;EOMONTH('Rent Roll'!$AF41,0),BE$3&lt;EOMONTH('Rent Roll'!$AF41,'Rent Roll'!$AG41+1)),1,0))</f>
        <v>0</v>
      </c>
      <c r="BF419" s="560">
        <f>IF('Rent Roll'!$AD41=0,0,IF(AND(BF$3&gt;EOMONTH('Rent Roll'!$AF41,0),BF$3&lt;EOMONTH('Rent Roll'!$AF41,'Rent Roll'!$AG41+1)),1,0))</f>
        <v>0</v>
      </c>
      <c r="BG419" s="560">
        <f>IF('Rent Roll'!$AD41=0,0,IF(AND(BG$3&gt;EOMONTH('Rent Roll'!$AF41,0),BG$3&lt;EOMONTH('Rent Roll'!$AF41,'Rent Roll'!$AG41+1)),1,0))</f>
        <v>0</v>
      </c>
      <c r="BH419" s="560">
        <f>IF('Rent Roll'!$AD41=0,0,IF(AND(BH$3&gt;EOMONTH('Rent Roll'!$AF41,0),BH$3&lt;EOMONTH('Rent Roll'!$AF41,'Rent Roll'!$AG41+1)),1,0))</f>
        <v>0</v>
      </c>
      <c r="BI419" s="560">
        <f>IF('Rent Roll'!$AD41=0,0,IF(AND(BI$3&gt;EOMONTH('Rent Roll'!$AF41,0),BI$3&lt;EOMONTH('Rent Roll'!$AF41,'Rent Roll'!$AG41+1)),1,0))</f>
        <v>0</v>
      </c>
      <c r="BJ419" s="560">
        <f>IF('Rent Roll'!$AD41=0,0,IF(AND(BJ$3&gt;EOMONTH('Rent Roll'!$AF41,0),BJ$3&lt;EOMONTH('Rent Roll'!$AF41,'Rent Roll'!$AG41+1)),1,0))</f>
        <v>0</v>
      </c>
      <c r="BK419" s="560">
        <f>IF('Rent Roll'!$AD41=0,0,IF(AND(BK$3&gt;EOMONTH('Rent Roll'!$AF41,0),BK$3&lt;EOMONTH('Rent Roll'!$AF41,'Rent Roll'!$AG41+1)),1,0))</f>
        <v>0</v>
      </c>
      <c r="BL419" s="560">
        <f>IF('Rent Roll'!$AD41=0,0,IF(AND(BL$3&gt;EOMONTH('Rent Roll'!$AF41,0),BL$3&lt;EOMONTH('Rent Roll'!$AF41,'Rent Roll'!$AG41+1)),1,0))</f>
        <v>0</v>
      </c>
      <c r="BM419" s="560">
        <f>IF('Rent Roll'!$AD41=0,0,IF(AND(BM$3&gt;EOMONTH('Rent Roll'!$AF41,0),BM$3&lt;EOMONTH('Rent Roll'!$AF41,'Rent Roll'!$AG41+1)),1,0))</f>
        <v>0</v>
      </c>
      <c r="BN419" s="765">
        <f>IF('Rent Roll'!$AD41=0,0,IF(AND(BN$3&gt;EOMONTH('Rent Roll'!$AF41,0),BN$3&lt;EOMONTH('Rent Roll'!$AF41,'Rent Roll'!$AG41+1)),1,0))</f>
        <v>0</v>
      </c>
      <c r="BO419" s="766">
        <f>IF('Rent Roll'!$AD41=0,0,IF(AND(BO$3&gt;EOMONTH('Rent Roll'!$AF41,0),BO$3&lt;EOMONTH('Rent Roll'!$AF41,'Rent Roll'!$AG41+1)),1,0))</f>
        <v>0</v>
      </c>
      <c r="BP419" s="560">
        <f>IF('Rent Roll'!$AD41=0,0,IF(AND(BP$3&gt;EOMONTH('Rent Roll'!$AF41,0),BP$3&lt;EOMONTH('Rent Roll'!$AF41,'Rent Roll'!$AG41+1)),1,0))</f>
        <v>0</v>
      </c>
      <c r="BQ419" s="560">
        <f>IF('Rent Roll'!$AD41=0,0,IF(AND(BQ$3&gt;EOMONTH('Rent Roll'!$AF41,0),BQ$3&lt;EOMONTH('Rent Roll'!$AF41,'Rent Roll'!$AG41+1)),1,0))</f>
        <v>0</v>
      </c>
      <c r="BR419" s="560">
        <f>IF('Rent Roll'!$AD41=0,0,IF(AND(BR$3&gt;EOMONTH('Rent Roll'!$AF41,0),BR$3&lt;EOMONTH('Rent Roll'!$AF41,'Rent Roll'!$AG41+1)),1,0))</f>
        <v>0</v>
      </c>
      <c r="BS419" s="560">
        <f>IF('Rent Roll'!$AD41=0,0,IF(AND(BS$3&gt;EOMONTH('Rent Roll'!$AF41,0),BS$3&lt;EOMONTH('Rent Roll'!$AF41,'Rent Roll'!$AG41+1)),1,0))</f>
        <v>0</v>
      </c>
      <c r="BT419" s="560">
        <f>IF('Rent Roll'!$AD41=0,0,IF(AND(BT$3&gt;EOMONTH('Rent Roll'!$AF41,0),BT$3&lt;EOMONTH('Rent Roll'!$AF41,'Rent Roll'!$AG41+1)),1,0))</f>
        <v>0</v>
      </c>
      <c r="BU419" s="560">
        <f>IF('Rent Roll'!$AD41=0,0,IF(AND(BU$3&gt;EOMONTH('Rent Roll'!$AF41,0),BU$3&lt;EOMONTH('Rent Roll'!$AF41,'Rent Roll'!$AG41+1)),1,0))</f>
        <v>0</v>
      </c>
      <c r="BV419" s="560">
        <f>IF('Rent Roll'!$AD41=0,0,IF(AND(BV$3&gt;EOMONTH('Rent Roll'!$AF41,0),BV$3&lt;EOMONTH('Rent Roll'!$AF41,'Rent Roll'!$AG41+1)),1,0))</f>
        <v>0</v>
      </c>
      <c r="BW419" s="560">
        <f>IF('Rent Roll'!$AD41=0,0,IF(AND(BW$3&gt;EOMONTH('Rent Roll'!$AF41,0),BW$3&lt;EOMONTH('Rent Roll'!$AF41,'Rent Roll'!$AG41+1)),1,0))</f>
        <v>0</v>
      </c>
      <c r="BX419" s="560">
        <f>IF('Rent Roll'!$AD41=0,0,IF(AND(BX$3&gt;EOMONTH('Rent Roll'!$AF41,0),BX$3&lt;EOMONTH('Rent Roll'!$AF41,'Rent Roll'!$AG41+1)),1,0))</f>
        <v>0</v>
      </c>
      <c r="BY419" s="560">
        <f>IF('Rent Roll'!$AD41=0,0,IF(AND(BY$3&gt;EOMONTH('Rent Roll'!$AF41,0),BY$3&lt;EOMONTH('Rent Roll'!$AF41,'Rent Roll'!$AG41+1)),1,0))</f>
        <v>0</v>
      </c>
      <c r="BZ419" s="765">
        <f>IF('Rent Roll'!$AD41=0,0,IF(AND(BZ$3&gt;EOMONTH('Rent Roll'!$AF41,0),BZ$3&lt;EOMONTH('Rent Roll'!$AF41,'Rent Roll'!$AG41+1)),1,0))</f>
        <v>0</v>
      </c>
      <c r="CA419" s="766">
        <f>IF('Rent Roll'!$AD41=0,0,IF(AND(CA$3&gt;EOMONTH('Rent Roll'!$AF41,0),CA$3&lt;EOMONTH('Rent Roll'!$AF41,'Rent Roll'!$AG41+1)),1,0))</f>
        <v>0</v>
      </c>
      <c r="CB419" s="560">
        <f>IF('Rent Roll'!$AD41=0,0,IF(AND(CB$3&gt;EOMONTH('Rent Roll'!$AF41,0),CB$3&lt;EOMONTH('Rent Roll'!$AF41,'Rent Roll'!$AG41+1)),1,0))</f>
        <v>0</v>
      </c>
      <c r="CC419" s="560">
        <f>IF('Rent Roll'!$AD41=0,0,IF(AND(CC$3&gt;EOMONTH('Rent Roll'!$AF41,0),CC$3&lt;EOMONTH('Rent Roll'!$AF41,'Rent Roll'!$AG41+1)),1,0))</f>
        <v>0</v>
      </c>
      <c r="CD419" s="560">
        <f>IF('Rent Roll'!$AD41=0,0,IF(AND(CD$3&gt;EOMONTH('Rent Roll'!$AF41,0),CD$3&lt;EOMONTH('Rent Roll'!$AF41,'Rent Roll'!$AG41+1)),1,0))</f>
        <v>0</v>
      </c>
      <c r="CE419" s="560">
        <f>IF('Rent Roll'!$AD41=0,0,IF(AND(CE$3&gt;EOMONTH('Rent Roll'!$AF41,0),CE$3&lt;EOMONTH('Rent Roll'!$AF41,'Rent Roll'!$AG41+1)),1,0))</f>
        <v>0</v>
      </c>
      <c r="CF419" s="560">
        <f>IF('Rent Roll'!$AD41=0,0,IF(AND(CF$3&gt;EOMONTH('Rent Roll'!$AF41,0),CF$3&lt;EOMONTH('Rent Roll'!$AF41,'Rent Roll'!$AG41+1)),1,0))</f>
        <v>0</v>
      </c>
      <c r="CG419" s="560">
        <f>IF('Rent Roll'!$AD41=0,0,IF(AND(CG$3&gt;EOMONTH('Rent Roll'!$AF41,0),CG$3&lt;EOMONTH('Rent Roll'!$AF41,'Rent Roll'!$AG41+1)),1,0))</f>
        <v>0</v>
      </c>
      <c r="CH419" s="560">
        <f>IF('Rent Roll'!$AD41=0,0,IF(AND(CH$3&gt;EOMONTH('Rent Roll'!$AF41,0),CH$3&lt;EOMONTH('Rent Roll'!$AF41,'Rent Roll'!$AG41+1)),1,0))</f>
        <v>0</v>
      </c>
      <c r="CI419" s="560">
        <f>IF('Rent Roll'!$AD41=0,0,IF(AND(CI$3&gt;EOMONTH('Rent Roll'!$AF41,0),CI$3&lt;EOMONTH('Rent Roll'!$AF41,'Rent Roll'!$AG41+1)),1,0))</f>
        <v>0</v>
      </c>
      <c r="CJ419" s="560">
        <f>IF('Rent Roll'!$AD41=0,0,IF(AND(CJ$3&gt;EOMONTH('Rent Roll'!$AF41,0),CJ$3&lt;EOMONTH('Rent Roll'!$AF41,'Rent Roll'!$AG41+1)),1,0))</f>
        <v>0</v>
      </c>
      <c r="CK419" s="560">
        <f>IF('Rent Roll'!$AD41=0,0,IF(AND(CK$3&gt;EOMONTH('Rent Roll'!$AF41,0),CK$3&lt;EOMONTH('Rent Roll'!$AF41,'Rent Roll'!$AG41+1)),1,0))</f>
        <v>0</v>
      </c>
      <c r="CL419" s="765">
        <f>IF('Rent Roll'!$AD41=0,0,IF(AND(CL$3&gt;EOMONTH('Rent Roll'!$AF41,0),CL$3&lt;EOMONTH('Rent Roll'!$AF41,'Rent Roll'!$AG41+1)),1,0))</f>
        <v>0</v>
      </c>
      <c r="CM419" s="766">
        <f>IF('Rent Roll'!$AD41=0,0,IF(AND(CM$3&gt;EOMONTH('Rent Roll'!$AF41,0),CM$3&lt;EOMONTH('Rent Roll'!$AF41,'Rent Roll'!$AG41+1)),1,0))</f>
        <v>0</v>
      </c>
      <c r="CN419" s="560">
        <f>IF('Rent Roll'!$AD41=0,0,IF(AND(CN$3&gt;EOMONTH('Rent Roll'!$AF41,0),CN$3&lt;EOMONTH('Rent Roll'!$AF41,'Rent Roll'!$AG41+1)),1,0))</f>
        <v>0</v>
      </c>
      <c r="CO419" s="560">
        <f>IF('Rent Roll'!$AD41=0,0,IF(AND(CO$3&gt;EOMONTH('Rent Roll'!$AF41,0),CO$3&lt;EOMONTH('Rent Roll'!$AF41,'Rent Roll'!$AG41+1)),1,0))</f>
        <v>0</v>
      </c>
      <c r="CP419" s="560">
        <f>IF('Rent Roll'!$AD41=0,0,IF(AND(CP$3&gt;EOMONTH('Rent Roll'!$AF41,0),CP$3&lt;EOMONTH('Rent Roll'!$AF41,'Rent Roll'!$AG41+1)),1,0))</f>
        <v>0</v>
      </c>
      <c r="CQ419" s="560">
        <f>IF('Rent Roll'!$AD41=0,0,IF(AND(CQ$3&gt;EOMONTH('Rent Roll'!$AF41,0),CQ$3&lt;EOMONTH('Rent Roll'!$AF41,'Rent Roll'!$AG41+1)),1,0))</f>
        <v>0</v>
      </c>
      <c r="CR419" s="560">
        <f>IF('Rent Roll'!$AD41=0,0,IF(AND(CR$3&gt;EOMONTH('Rent Roll'!$AF41,0),CR$3&lt;EOMONTH('Rent Roll'!$AF41,'Rent Roll'!$AG41+1)),1,0))</f>
        <v>0</v>
      </c>
      <c r="CS419" s="560">
        <f>IF('Rent Roll'!$AD41=0,0,IF(AND(CS$3&gt;EOMONTH('Rent Roll'!$AF41,0),CS$3&lt;EOMONTH('Rent Roll'!$AF41,'Rent Roll'!$AG41+1)),1,0))</f>
        <v>0</v>
      </c>
      <c r="CT419" s="560">
        <f>IF('Rent Roll'!$AD41=0,0,IF(AND(CT$3&gt;EOMONTH('Rent Roll'!$AF41,0),CT$3&lt;EOMONTH('Rent Roll'!$AF41,'Rent Roll'!$AG41+1)),1,0))</f>
        <v>0</v>
      </c>
      <c r="CU419" s="560">
        <f>IF('Rent Roll'!$AD41=0,0,IF(AND(CU$3&gt;EOMONTH('Rent Roll'!$AF41,0),CU$3&lt;EOMONTH('Rent Roll'!$AF41,'Rent Roll'!$AG41+1)),1,0))</f>
        <v>0</v>
      </c>
      <c r="CV419" s="560">
        <f>IF('Rent Roll'!$AD41=0,0,IF(AND(CV$3&gt;EOMONTH('Rent Roll'!$AF41,0),CV$3&lt;EOMONTH('Rent Roll'!$AF41,'Rent Roll'!$AG41+1)),1,0))</f>
        <v>0</v>
      </c>
      <c r="CW419" s="560">
        <f>IF('Rent Roll'!$AD41=0,0,IF(AND(CW$3&gt;EOMONTH('Rent Roll'!$AF41,0),CW$3&lt;EOMONTH('Rent Roll'!$AF41,'Rent Roll'!$AG41+1)),1,0))</f>
        <v>0</v>
      </c>
      <c r="CX419" s="765">
        <f>IF('Rent Roll'!$AD41=0,0,IF(AND(CX$3&gt;EOMONTH('Rent Roll'!$AF41,0),CX$3&lt;EOMONTH('Rent Roll'!$AF41,'Rent Roll'!$AG41+1)),1,0))</f>
        <v>0</v>
      </c>
      <c r="CY419" s="766">
        <f>IF('Rent Roll'!$AD41=0,0,IF(AND(CY$3&gt;EOMONTH('Rent Roll'!$AF41,0),CY$3&lt;EOMONTH('Rent Roll'!$AF41,'Rent Roll'!$AG41+1)),1,0))</f>
        <v>0</v>
      </c>
      <c r="CZ419" s="560">
        <f>IF('Rent Roll'!$AD41=0,0,IF(AND(CZ$3&gt;EOMONTH('Rent Roll'!$AF41,0),CZ$3&lt;EOMONTH('Rent Roll'!$AF41,'Rent Roll'!$AG41+1)),1,0))</f>
        <v>0</v>
      </c>
      <c r="DA419" s="560">
        <f>IF('Rent Roll'!$AD41=0,0,IF(AND(DA$3&gt;EOMONTH('Rent Roll'!$AF41,0),DA$3&lt;EOMONTH('Rent Roll'!$AF41,'Rent Roll'!$AG41+1)),1,0))</f>
        <v>0</v>
      </c>
      <c r="DB419" s="560">
        <f>IF('Rent Roll'!$AD41=0,0,IF(AND(DB$3&gt;EOMONTH('Rent Roll'!$AF41,0),DB$3&lt;EOMONTH('Rent Roll'!$AF41,'Rent Roll'!$AG41+1)),1,0))</f>
        <v>0</v>
      </c>
      <c r="DC419" s="560">
        <f>IF('Rent Roll'!$AD41=0,0,IF(AND(DC$3&gt;EOMONTH('Rent Roll'!$AF41,0),DC$3&lt;EOMONTH('Rent Roll'!$AF41,'Rent Roll'!$AG41+1)),1,0))</f>
        <v>0</v>
      </c>
      <c r="DD419" s="560">
        <f>IF('Rent Roll'!$AD41=0,0,IF(AND(DD$3&gt;EOMONTH('Rent Roll'!$AF41,0),DD$3&lt;EOMONTH('Rent Roll'!$AF41,'Rent Roll'!$AG41+1)),1,0))</f>
        <v>0</v>
      </c>
      <c r="DE419" s="560">
        <f>IF('Rent Roll'!$AD41=0,0,IF(AND(DE$3&gt;EOMONTH('Rent Roll'!$AF41,0),DE$3&lt;EOMONTH('Rent Roll'!$AF41,'Rent Roll'!$AG41+1)),1,0))</f>
        <v>0</v>
      </c>
      <c r="DF419" s="560">
        <f>IF('Rent Roll'!$AD41=0,0,IF(AND(DF$3&gt;EOMONTH('Rent Roll'!$AF41,0),DF$3&lt;EOMONTH('Rent Roll'!$AF41,'Rent Roll'!$AG41+1)),1,0))</f>
        <v>0</v>
      </c>
      <c r="DG419" s="560">
        <f>IF('Rent Roll'!$AD41=0,0,IF(AND(DG$3&gt;EOMONTH('Rent Roll'!$AF41,0),DG$3&lt;EOMONTH('Rent Roll'!$AF41,'Rent Roll'!$AG41+1)),1,0))</f>
        <v>0</v>
      </c>
      <c r="DH419" s="560">
        <f>IF('Rent Roll'!$AD41=0,0,IF(AND(DH$3&gt;EOMONTH('Rent Roll'!$AF41,0),DH$3&lt;EOMONTH('Rent Roll'!$AF41,'Rent Roll'!$AG41+1)),1,0))</f>
        <v>0</v>
      </c>
      <c r="DI419" s="560">
        <f>IF('Rent Roll'!$AD41=0,0,IF(AND(DI$3&gt;EOMONTH('Rent Roll'!$AF41,0),DI$3&lt;EOMONTH('Rent Roll'!$AF41,'Rent Roll'!$AG41+1)),1,0))</f>
        <v>0</v>
      </c>
      <c r="DJ419" s="765">
        <f>IF('Rent Roll'!$AD41=0,0,IF(AND(DJ$3&gt;EOMONTH('Rent Roll'!$AF41,0),DJ$3&lt;EOMONTH('Rent Roll'!$AF41,'Rent Roll'!$AG41+1)),1,0))</f>
        <v>0</v>
      </c>
      <c r="DK419" s="766">
        <f>IF('Rent Roll'!$AD41=0,0,IF(AND(DK$3&gt;EOMONTH('Rent Roll'!$AF41,0),DK$3&lt;EOMONTH('Rent Roll'!$AF41,'Rent Roll'!$AG41+1)),1,0))</f>
        <v>0</v>
      </c>
      <c r="DL419" s="560">
        <f>IF('Rent Roll'!$AD41=0,0,IF(AND(DL$3&gt;EOMONTH('Rent Roll'!$AF41,0),DL$3&lt;EOMONTH('Rent Roll'!$AF41,'Rent Roll'!$AG41+1)),1,0))</f>
        <v>0</v>
      </c>
      <c r="DM419" s="560">
        <f>IF('Rent Roll'!$AD41=0,0,IF(AND(DM$3&gt;EOMONTH('Rent Roll'!$AF41,0),DM$3&lt;EOMONTH('Rent Roll'!$AF41,'Rent Roll'!$AG41+1)),1,0))</f>
        <v>0</v>
      </c>
      <c r="DN419" s="560">
        <f>IF('Rent Roll'!$AD41=0,0,IF(AND(DN$3&gt;EOMONTH('Rent Roll'!$AF41,0),DN$3&lt;EOMONTH('Rent Roll'!$AF41,'Rent Roll'!$AG41+1)),1,0))</f>
        <v>0</v>
      </c>
      <c r="DO419" s="560">
        <f>IF('Rent Roll'!$AD41=0,0,IF(AND(DO$3&gt;EOMONTH('Rent Roll'!$AF41,0),DO$3&lt;EOMONTH('Rent Roll'!$AF41,'Rent Roll'!$AG41+1)),1,0))</f>
        <v>0</v>
      </c>
      <c r="DP419" s="560">
        <f>IF('Rent Roll'!$AD41=0,0,IF(AND(DP$3&gt;EOMONTH('Rent Roll'!$AF41,0),DP$3&lt;EOMONTH('Rent Roll'!$AF41,'Rent Roll'!$AG41+1)),1,0))</f>
        <v>0</v>
      </c>
      <c r="DQ419" s="560">
        <f>IF('Rent Roll'!$AD41=0,0,IF(AND(DQ$3&gt;EOMONTH('Rent Roll'!$AF41,0),DQ$3&lt;EOMONTH('Rent Roll'!$AF41,'Rent Roll'!$AG41+1)),1,0))</f>
        <v>0</v>
      </c>
      <c r="DR419" s="560">
        <f>IF('Rent Roll'!$AD41=0,0,IF(AND(DR$3&gt;EOMONTH('Rent Roll'!$AF41,0),DR$3&lt;EOMONTH('Rent Roll'!$AF41,'Rent Roll'!$AG41+1)),1,0))</f>
        <v>0</v>
      </c>
      <c r="DS419" s="560">
        <f>IF('Rent Roll'!$AD41=0,0,IF(AND(DS$3&gt;EOMONTH('Rent Roll'!$AF41,0),DS$3&lt;EOMONTH('Rent Roll'!$AF41,'Rent Roll'!$AG41+1)),1,0))</f>
        <v>0</v>
      </c>
      <c r="DT419" s="560">
        <f>IF('Rent Roll'!$AD41=0,0,IF(AND(DT$3&gt;EOMONTH('Rent Roll'!$AF41,0),DT$3&lt;EOMONTH('Rent Roll'!$AF41,'Rent Roll'!$AG41+1)),1,0))</f>
        <v>0</v>
      </c>
      <c r="DU419" s="560">
        <f>IF('Rent Roll'!$AD41=0,0,IF(AND(DU$3&gt;EOMONTH('Rent Roll'!$AF41,0),DU$3&lt;EOMONTH('Rent Roll'!$AF41,'Rent Roll'!$AG41+1)),1,0))</f>
        <v>0</v>
      </c>
      <c r="DV419" s="560">
        <f>IF('Rent Roll'!$AD41=0,0,IF(AND(DV$3&gt;EOMONTH('Rent Roll'!$AF41,0),DV$3&lt;EOMONTH('Rent Roll'!$AF41,'Rent Roll'!$AG41+1)),1,0))</f>
        <v>0</v>
      </c>
    </row>
    <row r="420" spans="1:126" s="568" customFormat="1" ht="12" customHeight="1" outlineLevel="1" x14ac:dyDescent="0.4">
      <c r="A420" s="732"/>
      <c r="B420" s="564">
        <f>'Rent Roll'!$B42</f>
        <v>0</v>
      </c>
      <c r="C420" s="575" t="s">
        <v>82</v>
      </c>
      <c r="D420" s="565"/>
      <c r="E420" s="566"/>
      <c r="F420" s="777">
        <f>IF('Rent Roll'!$AD42=0,0,IF(AND(F$3&gt;EOMONTH('Rent Roll'!$AF42,0),F$3&lt;EOMONTH('Rent Roll'!$AF42,'Rent Roll'!$AG42+1)),1,0))</f>
        <v>0</v>
      </c>
      <c r="G420" s="766">
        <f>IF('Rent Roll'!$AD42=0,0,IF(AND(G$3&gt;EOMONTH('Rent Roll'!$AF42,0),G$3&lt;EOMONTH('Rent Roll'!$AF42,'Rent Roll'!$AG42+1)),1,0))</f>
        <v>0</v>
      </c>
      <c r="H420" s="560">
        <f>IF('Rent Roll'!$AD42=0,0,IF(AND(H$3&gt;EOMONTH('Rent Roll'!$AF42,0),H$3&lt;EOMONTH('Rent Roll'!$AF42,'Rent Roll'!$AG42+1)),1,0))</f>
        <v>0</v>
      </c>
      <c r="I420" s="560">
        <f>IF('Rent Roll'!$AD42=0,0,IF(AND(I$3&gt;EOMONTH('Rent Roll'!$AF42,0),I$3&lt;EOMONTH('Rent Roll'!$AF42,'Rent Roll'!$AG42+1)),1,0))</f>
        <v>0</v>
      </c>
      <c r="J420" s="560">
        <f>IF('Rent Roll'!$AD42=0,0,IF(AND(J$3&gt;EOMONTH('Rent Roll'!$AF42,0),J$3&lt;EOMONTH('Rent Roll'!$AF42,'Rent Roll'!$AG42+1)),1,0))</f>
        <v>0</v>
      </c>
      <c r="K420" s="560">
        <f>IF('Rent Roll'!$AD42=0,0,IF(AND(K$3&gt;EOMONTH('Rent Roll'!$AF42,0),K$3&lt;EOMONTH('Rent Roll'!$AF42,'Rent Roll'!$AG42+1)),1,0))</f>
        <v>0</v>
      </c>
      <c r="L420" s="560">
        <f>IF('Rent Roll'!$AD42=0,0,IF(AND(L$3&gt;EOMONTH('Rent Roll'!$AF42,0),L$3&lt;EOMONTH('Rent Roll'!$AF42,'Rent Roll'!$AG42+1)),1,0))</f>
        <v>0</v>
      </c>
      <c r="M420" s="560">
        <f>IF('Rent Roll'!$AD42=0,0,IF(AND(M$3&gt;EOMONTH('Rent Roll'!$AF42,0),M$3&lt;EOMONTH('Rent Roll'!$AF42,'Rent Roll'!$AG42+1)),1,0))</f>
        <v>0</v>
      </c>
      <c r="N420" s="560">
        <f>IF('Rent Roll'!$AD42=0,0,IF(AND(N$3&gt;EOMONTH('Rent Roll'!$AF42,0),N$3&lt;EOMONTH('Rent Roll'!$AF42,'Rent Roll'!$AG42+1)),1,0))</f>
        <v>0</v>
      </c>
      <c r="O420" s="560">
        <f>IF('Rent Roll'!$AD42=0,0,IF(AND(O$3&gt;EOMONTH('Rent Roll'!$AF42,0),O$3&lt;EOMONTH('Rent Roll'!$AF42,'Rent Roll'!$AG42+1)),1,0))</f>
        <v>0</v>
      </c>
      <c r="P420" s="560">
        <f>IF('Rent Roll'!$AD42=0,0,IF(AND(P$3&gt;EOMONTH('Rent Roll'!$AF42,0),P$3&lt;EOMONTH('Rent Roll'!$AF42,'Rent Roll'!$AG42+1)),1,0))</f>
        <v>0</v>
      </c>
      <c r="Q420" s="560">
        <f>IF('Rent Roll'!$AD42=0,0,IF(AND(Q$3&gt;EOMONTH('Rent Roll'!$AF42,0),Q$3&lt;EOMONTH('Rent Roll'!$AF42,'Rent Roll'!$AG42+1)),1,0))</f>
        <v>0</v>
      </c>
      <c r="R420" s="765">
        <f>IF('Rent Roll'!$AD42=0,0,IF(AND(R$3&gt;EOMONTH('Rent Roll'!$AF42,0),R$3&lt;EOMONTH('Rent Roll'!$AF42,'Rent Roll'!$AG42+1)),1,0))</f>
        <v>0</v>
      </c>
      <c r="S420" s="766">
        <f>IF('Rent Roll'!$AD42=0,0,IF(AND(S$3&gt;EOMONTH('Rent Roll'!$AF42,0),S$3&lt;EOMONTH('Rent Roll'!$AF42,'Rent Roll'!$AG42+1)),1,0))</f>
        <v>0</v>
      </c>
      <c r="T420" s="560">
        <f>IF('Rent Roll'!$AD42=0,0,IF(AND(T$3&gt;EOMONTH('Rent Roll'!$AF42,0),T$3&lt;EOMONTH('Rent Roll'!$AF42,'Rent Roll'!$AG42+1)),1,0))</f>
        <v>0</v>
      </c>
      <c r="U420" s="560">
        <f>IF('Rent Roll'!$AD42=0,0,IF(AND(U$3&gt;EOMONTH('Rent Roll'!$AF42,0),U$3&lt;EOMONTH('Rent Roll'!$AF42,'Rent Roll'!$AG42+1)),1,0))</f>
        <v>0</v>
      </c>
      <c r="V420" s="560">
        <f>IF('Rent Roll'!$AD42=0,0,IF(AND(V$3&gt;EOMONTH('Rent Roll'!$AF42,0),V$3&lt;EOMONTH('Rent Roll'!$AF42,'Rent Roll'!$AG42+1)),1,0))</f>
        <v>0</v>
      </c>
      <c r="W420" s="560">
        <f>IF('Rent Roll'!$AD42=0,0,IF(AND(W$3&gt;EOMONTH('Rent Roll'!$AF42,0),W$3&lt;EOMONTH('Rent Roll'!$AF42,'Rent Roll'!$AG42+1)),1,0))</f>
        <v>0</v>
      </c>
      <c r="X420" s="560">
        <f>IF('Rent Roll'!$AD42=0,0,IF(AND(X$3&gt;EOMONTH('Rent Roll'!$AF42,0),X$3&lt;EOMONTH('Rent Roll'!$AF42,'Rent Roll'!$AG42+1)),1,0))</f>
        <v>0</v>
      </c>
      <c r="Y420" s="560">
        <f>IF('Rent Roll'!$AD42=0,0,IF(AND(Y$3&gt;EOMONTH('Rent Roll'!$AF42,0),Y$3&lt;EOMONTH('Rent Roll'!$AF42,'Rent Roll'!$AG42+1)),1,0))</f>
        <v>0</v>
      </c>
      <c r="Z420" s="560">
        <f>IF('Rent Roll'!$AD42=0,0,IF(AND(Z$3&gt;EOMONTH('Rent Roll'!$AF42,0),Z$3&lt;EOMONTH('Rent Roll'!$AF42,'Rent Roll'!$AG42+1)),1,0))</f>
        <v>0</v>
      </c>
      <c r="AA420" s="560">
        <f>IF('Rent Roll'!$AD42=0,0,IF(AND(AA$3&gt;EOMONTH('Rent Roll'!$AF42,0),AA$3&lt;EOMONTH('Rent Roll'!$AF42,'Rent Roll'!$AG42+1)),1,0))</f>
        <v>0</v>
      </c>
      <c r="AB420" s="560">
        <f>IF('Rent Roll'!$AD42=0,0,IF(AND(AB$3&gt;EOMONTH('Rent Roll'!$AF42,0),AB$3&lt;EOMONTH('Rent Roll'!$AF42,'Rent Roll'!$AG42+1)),1,0))</f>
        <v>0</v>
      </c>
      <c r="AC420" s="560">
        <f>IF('Rent Roll'!$AD42=0,0,IF(AND(AC$3&gt;EOMONTH('Rent Roll'!$AF42,0),AC$3&lt;EOMONTH('Rent Roll'!$AF42,'Rent Roll'!$AG42+1)),1,0))</f>
        <v>0</v>
      </c>
      <c r="AD420" s="765">
        <f>IF('Rent Roll'!$AD42=0,0,IF(AND(AD$3&gt;EOMONTH('Rent Roll'!$AF42,0),AD$3&lt;EOMONTH('Rent Roll'!$AF42,'Rent Roll'!$AG42+1)),1,0))</f>
        <v>0</v>
      </c>
      <c r="AE420" s="766">
        <f>IF('Rent Roll'!$AD42=0,0,IF(AND(AE$3&gt;EOMONTH('Rent Roll'!$AF42,0),AE$3&lt;EOMONTH('Rent Roll'!$AF42,'Rent Roll'!$AG42+1)),1,0))</f>
        <v>0</v>
      </c>
      <c r="AF420" s="560">
        <f>IF('Rent Roll'!$AD42=0,0,IF(AND(AF$3&gt;EOMONTH('Rent Roll'!$AF42,0),AF$3&lt;EOMONTH('Rent Roll'!$AF42,'Rent Roll'!$AG42+1)),1,0))</f>
        <v>0</v>
      </c>
      <c r="AG420" s="560">
        <f>IF('Rent Roll'!$AD42=0,0,IF(AND(AG$3&gt;EOMONTH('Rent Roll'!$AF42,0),AG$3&lt;EOMONTH('Rent Roll'!$AF42,'Rent Roll'!$AG42+1)),1,0))</f>
        <v>0</v>
      </c>
      <c r="AH420" s="560">
        <f>IF('Rent Roll'!$AD42=0,0,IF(AND(AH$3&gt;EOMONTH('Rent Roll'!$AF42,0),AH$3&lt;EOMONTH('Rent Roll'!$AF42,'Rent Roll'!$AG42+1)),1,0))</f>
        <v>0</v>
      </c>
      <c r="AI420" s="560">
        <f>IF('Rent Roll'!$AD42=0,0,IF(AND(AI$3&gt;EOMONTH('Rent Roll'!$AF42,0),AI$3&lt;EOMONTH('Rent Roll'!$AF42,'Rent Roll'!$AG42+1)),1,0))</f>
        <v>0</v>
      </c>
      <c r="AJ420" s="560">
        <f>IF('Rent Roll'!$AD42=0,0,IF(AND(AJ$3&gt;EOMONTH('Rent Roll'!$AF42,0),AJ$3&lt;EOMONTH('Rent Roll'!$AF42,'Rent Roll'!$AG42+1)),1,0))</f>
        <v>0</v>
      </c>
      <c r="AK420" s="560">
        <f>IF('Rent Roll'!$AD42=0,0,IF(AND(AK$3&gt;EOMONTH('Rent Roll'!$AF42,0),AK$3&lt;EOMONTH('Rent Roll'!$AF42,'Rent Roll'!$AG42+1)),1,0))</f>
        <v>0</v>
      </c>
      <c r="AL420" s="560">
        <f>IF('Rent Roll'!$AD42=0,0,IF(AND(AL$3&gt;EOMONTH('Rent Roll'!$AF42,0),AL$3&lt;EOMONTH('Rent Roll'!$AF42,'Rent Roll'!$AG42+1)),1,0))</f>
        <v>0</v>
      </c>
      <c r="AM420" s="560">
        <f>IF('Rent Roll'!$AD42=0,0,IF(AND(AM$3&gt;EOMONTH('Rent Roll'!$AF42,0),AM$3&lt;EOMONTH('Rent Roll'!$AF42,'Rent Roll'!$AG42+1)),1,0))</f>
        <v>0</v>
      </c>
      <c r="AN420" s="560">
        <f>IF('Rent Roll'!$AD42=0,0,IF(AND(AN$3&gt;EOMONTH('Rent Roll'!$AF42,0),AN$3&lt;EOMONTH('Rent Roll'!$AF42,'Rent Roll'!$AG42+1)),1,0))</f>
        <v>0</v>
      </c>
      <c r="AO420" s="560">
        <f>IF('Rent Roll'!$AD42=0,0,IF(AND(AO$3&gt;EOMONTH('Rent Roll'!$AF42,0),AO$3&lt;EOMONTH('Rent Roll'!$AF42,'Rent Roll'!$AG42+1)),1,0))</f>
        <v>0</v>
      </c>
      <c r="AP420" s="765">
        <f>IF('Rent Roll'!$AD42=0,0,IF(AND(AP$3&gt;EOMONTH('Rent Roll'!$AF42,0),AP$3&lt;EOMONTH('Rent Roll'!$AF42,'Rent Roll'!$AG42+1)),1,0))</f>
        <v>0</v>
      </c>
      <c r="AQ420" s="766">
        <f>IF('Rent Roll'!$AD42=0,0,IF(AND(AQ$3&gt;EOMONTH('Rent Roll'!$AF42,0),AQ$3&lt;EOMONTH('Rent Roll'!$AF42,'Rent Roll'!$AG42+1)),1,0))</f>
        <v>0</v>
      </c>
      <c r="AR420" s="560">
        <f>IF('Rent Roll'!$AD42=0,0,IF(AND(AR$3&gt;EOMONTH('Rent Roll'!$AF42,0),AR$3&lt;EOMONTH('Rent Roll'!$AF42,'Rent Roll'!$AG42+1)),1,0))</f>
        <v>0</v>
      </c>
      <c r="AS420" s="560">
        <f>IF('Rent Roll'!$AD42=0,0,IF(AND(AS$3&gt;EOMONTH('Rent Roll'!$AF42,0),AS$3&lt;EOMONTH('Rent Roll'!$AF42,'Rent Roll'!$AG42+1)),1,0))</f>
        <v>0</v>
      </c>
      <c r="AT420" s="560">
        <f>IF('Rent Roll'!$AD42=0,0,IF(AND(AT$3&gt;EOMONTH('Rent Roll'!$AF42,0),AT$3&lt;EOMONTH('Rent Roll'!$AF42,'Rent Roll'!$AG42+1)),1,0))</f>
        <v>0</v>
      </c>
      <c r="AU420" s="560">
        <f>IF('Rent Roll'!$AD42=0,0,IF(AND(AU$3&gt;EOMONTH('Rent Roll'!$AF42,0),AU$3&lt;EOMONTH('Rent Roll'!$AF42,'Rent Roll'!$AG42+1)),1,0))</f>
        <v>0</v>
      </c>
      <c r="AV420" s="560">
        <f>IF('Rent Roll'!$AD42=0,0,IF(AND(AV$3&gt;EOMONTH('Rent Roll'!$AF42,0),AV$3&lt;EOMONTH('Rent Roll'!$AF42,'Rent Roll'!$AG42+1)),1,0))</f>
        <v>0</v>
      </c>
      <c r="AW420" s="560">
        <f>IF('Rent Roll'!$AD42=0,0,IF(AND(AW$3&gt;EOMONTH('Rent Roll'!$AF42,0),AW$3&lt;EOMONTH('Rent Roll'!$AF42,'Rent Roll'!$AG42+1)),1,0))</f>
        <v>0</v>
      </c>
      <c r="AX420" s="560">
        <f>IF('Rent Roll'!$AD42=0,0,IF(AND(AX$3&gt;EOMONTH('Rent Roll'!$AF42,0),AX$3&lt;EOMONTH('Rent Roll'!$AF42,'Rent Roll'!$AG42+1)),1,0))</f>
        <v>0</v>
      </c>
      <c r="AY420" s="560">
        <f>IF('Rent Roll'!$AD42=0,0,IF(AND(AY$3&gt;EOMONTH('Rent Roll'!$AF42,0),AY$3&lt;EOMONTH('Rent Roll'!$AF42,'Rent Roll'!$AG42+1)),1,0))</f>
        <v>0</v>
      </c>
      <c r="AZ420" s="560">
        <f>IF('Rent Roll'!$AD42=0,0,IF(AND(AZ$3&gt;EOMONTH('Rent Roll'!$AF42,0),AZ$3&lt;EOMONTH('Rent Roll'!$AF42,'Rent Roll'!$AG42+1)),1,0))</f>
        <v>0</v>
      </c>
      <c r="BA420" s="560">
        <f>IF('Rent Roll'!$AD42=0,0,IF(AND(BA$3&gt;EOMONTH('Rent Roll'!$AF42,0),BA$3&lt;EOMONTH('Rent Roll'!$AF42,'Rent Roll'!$AG42+1)),1,0))</f>
        <v>0</v>
      </c>
      <c r="BB420" s="765">
        <f>IF('Rent Roll'!$AD42=0,0,IF(AND(BB$3&gt;EOMONTH('Rent Roll'!$AF42,0),BB$3&lt;EOMONTH('Rent Roll'!$AF42,'Rent Roll'!$AG42+1)),1,0))</f>
        <v>0</v>
      </c>
      <c r="BC420" s="766">
        <f>IF('Rent Roll'!$AD42=0,0,IF(AND(BC$3&gt;EOMONTH('Rent Roll'!$AF42,0),BC$3&lt;EOMONTH('Rent Roll'!$AF42,'Rent Roll'!$AG42+1)),1,0))</f>
        <v>0</v>
      </c>
      <c r="BD420" s="560">
        <f>IF('Rent Roll'!$AD42=0,0,IF(AND(BD$3&gt;EOMONTH('Rent Roll'!$AF42,0),BD$3&lt;EOMONTH('Rent Roll'!$AF42,'Rent Roll'!$AG42+1)),1,0))</f>
        <v>0</v>
      </c>
      <c r="BE420" s="560">
        <f>IF('Rent Roll'!$AD42=0,0,IF(AND(BE$3&gt;EOMONTH('Rent Roll'!$AF42,0),BE$3&lt;EOMONTH('Rent Roll'!$AF42,'Rent Roll'!$AG42+1)),1,0))</f>
        <v>0</v>
      </c>
      <c r="BF420" s="560">
        <f>IF('Rent Roll'!$AD42=0,0,IF(AND(BF$3&gt;EOMONTH('Rent Roll'!$AF42,0),BF$3&lt;EOMONTH('Rent Roll'!$AF42,'Rent Roll'!$AG42+1)),1,0))</f>
        <v>0</v>
      </c>
      <c r="BG420" s="560">
        <f>IF('Rent Roll'!$AD42=0,0,IF(AND(BG$3&gt;EOMONTH('Rent Roll'!$AF42,0),BG$3&lt;EOMONTH('Rent Roll'!$AF42,'Rent Roll'!$AG42+1)),1,0))</f>
        <v>0</v>
      </c>
      <c r="BH420" s="560">
        <f>IF('Rent Roll'!$AD42=0,0,IF(AND(BH$3&gt;EOMONTH('Rent Roll'!$AF42,0),BH$3&lt;EOMONTH('Rent Roll'!$AF42,'Rent Roll'!$AG42+1)),1,0))</f>
        <v>0</v>
      </c>
      <c r="BI420" s="560">
        <f>IF('Rent Roll'!$AD42=0,0,IF(AND(BI$3&gt;EOMONTH('Rent Roll'!$AF42,0),BI$3&lt;EOMONTH('Rent Roll'!$AF42,'Rent Roll'!$AG42+1)),1,0))</f>
        <v>0</v>
      </c>
      <c r="BJ420" s="560">
        <f>IF('Rent Roll'!$AD42=0,0,IF(AND(BJ$3&gt;EOMONTH('Rent Roll'!$AF42,0),BJ$3&lt;EOMONTH('Rent Roll'!$AF42,'Rent Roll'!$AG42+1)),1,0))</f>
        <v>0</v>
      </c>
      <c r="BK420" s="560">
        <f>IF('Rent Roll'!$AD42=0,0,IF(AND(BK$3&gt;EOMONTH('Rent Roll'!$AF42,0),BK$3&lt;EOMONTH('Rent Roll'!$AF42,'Rent Roll'!$AG42+1)),1,0))</f>
        <v>0</v>
      </c>
      <c r="BL420" s="560">
        <f>IF('Rent Roll'!$AD42=0,0,IF(AND(BL$3&gt;EOMONTH('Rent Roll'!$AF42,0),BL$3&lt;EOMONTH('Rent Roll'!$AF42,'Rent Roll'!$AG42+1)),1,0))</f>
        <v>0</v>
      </c>
      <c r="BM420" s="560">
        <f>IF('Rent Roll'!$AD42=0,0,IF(AND(BM$3&gt;EOMONTH('Rent Roll'!$AF42,0),BM$3&lt;EOMONTH('Rent Roll'!$AF42,'Rent Roll'!$AG42+1)),1,0))</f>
        <v>0</v>
      </c>
      <c r="BN420" s="765">
        <f>IF('Rent Roll'!$AD42=0,0,IF(AND(BN$3&gt;EOMONTH('Rent Roll'!$AF42,0),BN$3&lt;EOMONTH('Rent Roll'!$AF42,'Rent Roll'!$AG42+1)),1,0))</f>
        <v>0</v>
      </c>
      <c r="BO420" s="766">
        <f>IF('Rent Roll'!$AD42=0,0,IF(AND(BO$3&gt;EOMONTH('Rent Roll'!$AF42,0),BO$3&lt;EOMONTH('Rent Roll'!$AF42,'Rent Roll'!$AG42+1)),1,0))</f>
        <v>0</v>
      </c>
      <c r="BP420" s="560">
        <f>IF('Rent Roll'!$AD42=0,0,IF(AND(BP$3&gt;EOMONTH('Rent Roll'!$AF42,0),BP$3&lt;EOMONTH('Rent Roll'!$AF42,'Rent Roll'!$AG42+1)),1,0))</f>
        <v>0</v>
      </c>
      <c r="BQ420" s="560">
        <f>IF('Rent Roll'!$AD42=0,0,IF(AND(BQ$3&gt;EOMONTH('Rent Roll'!$AF42,0),BQ$3&lt;EOMONTH('Rent Roll'!$AF42,'Rent Roll'!$AG42+1)),1,0))</f>
        <v>0</v>
      </c>
      <c r="BR420" s="560">
        <f>IF('Rent Roll'!$AD42=0,0,IF(AND(BR$3&gt;EOMONTH('Rent Roll'!$AF42,0),BR$3&lt;EOMONTH('Rent Roll'!$AF42,'Rent Roll'!$AG42+1)),1,0))</f>
        <v>0</v>
      </c>
      <c r="BS420" s="560">
        <f>IF('Rent Roll'!$AD42=0,0,IF(AND(BS$3&gt;EOMONTH('Rent Roll'!$AF42,0),BS$3&lt;EOMONTH('Rent Roll'!$AF42,'Rent Roll'!$AG42+1)),1,0))</f>
        <v>0</v>
      </c>
      <c r="BT420" s="560">
        <f>IF('Rent Roll'!$AD42=0,0,IF(AND(BT$3&gt;EOMONTH('Rent Roll'!$AF42,0),BT$3&lt;EOMONTH('Rent Roll'!$AF42,'Rent Roll'!$AG42+1)),1,0))</f>
        <v>0</v>
      </c>
      <c r="BU420" s="560">
        <f>IF('Rent Roll'!$AD42=0,0,IF(AND(BU$3&gt;EOMONTH('Rent Roll'!$AF42,0),BU$3&lt;EOMONTH('Rent Roll'!$AF42,'Rent Roll'!$AG42+1)),1,0))</f>
        <v>0</v>
      </c>
      <c r="BV420" s="560">
        <f>IF('Rent Roll'!$AD42=0,0,IF(AND(BV$3&gt;EOMONTH('Rent Roll'!$AF42,0),BV$3&lt;EOMONTH('Rent Roll'!$AF42,'Rent Roll'!$AG42+1)),1,0))</f>
        <v>0</v>
      </c>
      <c r="BW420" s="560">
        <f>IF('Rent Roll'!$AD42=0,0,IF(AND(BW$3&gt;EOMONTH('Rent Roll'!$AF42,0),BW$3&lt;EOMONTH('Rent Roll'!$AF42,'Rent Roll'!$AG42+1)),1,0))</f>
        <v>0</v>
      </c>
      <c r="BX420" s="560">
        <f>IF('Rent Roll'!$AD42=0,0,IF(AND(BX$3&gt;EOMONTH('Rent Roll'!$AF42,0),BX$3&lt;EOMONTH('Rent Roll'!$AF42,'Rent Roll'!$AG42+1)),1,0))</f>
        <v>0</v>
      </c>
      <c r="BY420" s="560">
        <f>IF('Rent Roll'!$AD42=0,0,IF(AND(BY$3&gt;EOMONTH('Rent Roll'!$AF42,0),BY$3&lt;EOMONTH('Rent Roll'!$AF42,'Rent Roll'!$AG42+1)),1,0))</f>
        <v>0</v>
      </c>
      <c r="BZ420" s="765">
        <f>IF('Rent Roll'!$AD42=0,0,IF(AND(BZ$3&gt;EOMONTH('Rent Roll'!$AF42,0),BZ$3&lt;EOMONTH('Rent Roll'!$AF42,'Rent Roll'!$AG42+1)),1,0))</f>
        <v>0</v>
      </c>
      <c r="CA420" s="766">
        <f>IF('Rent Roll'!$AD42=0,0,IF(AND(CA$3&gt;EOMONTH('Rent Roll'!$AF42,0),CA$3&lt;EOMONTH('Rent Roll'!$AF42,'Rent Roll'!$AG42+1)),1,0))</f>
        <v>0</v>
      </c>
      <c r="CB420" s="560">
        <f>IF('Rent Roll'!$AD42=0,0,IF(AND(CB$3&gt;EOMONTH('Rent Roll'!$AF42,0),CB$3&lt;EOMONTH('Rent Roll'!$AF42,'Rent Roll'!$AG42+1)),1,0))</f>
        <v>0</v>
      </c>
      <c r="CC420" s="560">
        <f>IF('Rent Roll'!$AD42=0,0,IF(AND(CC$3&gt;EOMONTH('Rent Roll'!$AF42,0),CC$3&lt;EOMONTH('Rent Roll'!$AF42,'Rent Roll'!$AG42+1)),1,0))</f>
        <v>0</v>
      </c>
      <c r="CD420" s="560">
        <f>IF('Rent Roll'!$AD42=0,0,IF(AND(CD$3&gt;EOMONTH('Rent Roll'!$AF42,0),CD$3&lt;EOMONTH('Rent Roll'!$AF42,'Rent Roll'!$AG42+1)),1,0))</f>
        <v>0</v>
      </c>
      <c r="CE420" s="560">
        <f>IF('Rent Roll'!$AD42=0,0,IF(AND(CE$3&gt;EOMONTH('Rent Roll'!$AF42,0),CE$3&lt;EOMONTH('Rent Roll'!$AF42,'Rent Roll'!$AG42+1)),1,0))</f>
        <v>0</v>
      </c>
      <c r="CF420" s="560">
        <f>IF('Rent Roll'!$AD42=0,0,IF(AND(CF$3&gt;EOMONTH('Rent Roll'!$AF42,0),CF$3&lt;EOMONTH('Rent Roll'!$AF42,'Rent Roll'!$AG42+1)),1,0))</f>
        <v>0</v>
      </c>
      <c r="CG420" s="560">
        <f>IF('Rent Roll'!$AD42=0,0,IF(AND(CG$3&gt;EOMONTH('Rent Roll'!$AF42,0),CG$3&lt;EOMONTH('Rent Roll'!$AF42,'Rent Roll'!$AG42+1)),1,0))</f>
        <v>0</v>
      </c>
      <c r="CH420" s="560">
        <f>IF('Rent Roll'!$AD42=0,0,IF(AND(CH$3&gt;EOMONTH('Rent Roll'!$AF42,0),CH$3&lt;EOMONTH('Rent Roll'!$AF42,'Rent Roll'!$AG42+1)),1,0))</f>
        <v>0</v>
      </c>
      <c r="CI420" s="560">
        <f>IF('Rent Roll'!$AD42=0,0,IF(AND(CI$3&gt;EOMONTH('Rent Roll'!$AF42,0),CI$3&lt;EOMONTH('Rent Roll'!$AF42,'Rent Roll'!$AG42+1)),1,0))</f>
        <v>0</v>
      </c>
      <c r="CJ420" s="560">
        <f>IF('Rent Roll'!$AD42=0,0,IF(AND(CJ$3&gt;EOMONTH('Rent Roll'!$AF42,0),CJ$3&lt;EOMONTH('Rent Roll'!$AF42,'Rent Roll'!$AG42+1)),1,0))</f>
        <v>0</v>
      </c>
      <c r="CK420" s="560">
        <f>IF('Rent Roll'!$AD42=0,0,IF(AND(CK$3&gt;EOMONTH('Rent Roll'!$AF42,0),CK$3&lt;EOMONTH('Rent Roll'!$AF42,'Rent Roll'!$AG42+1)),1,0))</f>
        <v>0</v>
      </c>
      <c r="CL420" s="765">
        <f>IF('Rent Roll'!$AD42=0,0,IF(AND(CL$3&gt;EOMONTH('Rent Roll'!$AF42,0),CL$3&lt;EOMONTH('Rent Roll'!$AF42,'Rent Roll'!$AG42+1)),1,0))</f>
        <v>0</v>
      </c>
      <c r="CM420" s="766">
        <f>IF('Rent Roll'!$AD42=0,0,IF(AND(CM$3&gt;EOMONTH('Rent Roll'!$AF42,0),CM$3&lt;EOMONTH('Rent Roll'!$AF42,'Rent Roll'!$AG42+1)),1,0))</f>
        <v>0</v>
      </c>
      <c r="CN420" s="560">
        <f>IF('Rent Roll'!$AD42=0,0,IF(AND(CN$3&gt;EOMONTH('Rent Roll'!$AF42,0),CN$3&lt;EOMONTH('Rent Roll'!$AF42,'Rent Roll'!$AG42+1)),1,0))</f>
        <v>0</v>
      </c>
      <c r="CO420" s="560">
        <f>IF('Rent Roll'!$AD42=0,0,IF(AND(CO$3&gt;EOMONTH('Rent Roll'!$AF42,0),CO$3&lt;EOMONTH('Rent Roll'!$AF42,'Rent Roll'!$AG42+1)),1,0))</f>
        <v>0</v>
      </c>
      <c r="CP420" s="560">
        <f>IF('Rent Roll'!$AD42=0,0,IF(AND(CP$3&gt;EOMONTH('Rent Roll'!$AF42,0),CP$3&lt;EOMONTH('Rent Roll'!$AF42,'Rent Roll'!$AG42+1)),1,0))</f>
        <v>0</v>
      </c>
      <c r="CQ420" s="560">
        <f>IF('Rent Roll'!$AD42=0,0,IF(AND(CQ$3&gt;EOMONTH('Rent Roll'!$AF42,0),CQ$3&lt;EOMONTH('Rent Roll'!$AF42,'Rent Roll'!$AG42+1)),1,0))</f>
        <v>0</v>
      </c>
      <c r="CR420" s="560">
        <f>IF('Rent Roll'!$AD42=0,0,IF(AND(CR$3&gt;EOMONTH('Rent Roll'!$AF42,0),CR$3&lt;EOMONTH('Rent Roll'!$AF42,'Rent Roll'!$AG42+1)),1,0))</f>
        <v>0</v>
      </c>
      <c r="CS420" s="560">
        <f>IF('Rent Roll'!$AD42=0,0,IF(AND(CS$3&gt;EOMONTH('Rent Roll'!$AF42,0),CS$3&lt;EOMONTH('Rent Roll'!$AF42,'Rent Roll'!$AG42+1)),1,0))</f>
        <v>0</v>
      </c>
      <c r="CT420" s="560">
        <f>IF('Rent Roll'!$AD42=0,0,IF(AND(CT$3&gt;EOMONTH('Rent Roll'!$AF42,0),CT$3&lt;EOMONTH('Rent Roll'!$AF42,'Rent Roll'!$AG42+1)),1,0))</f>
        <v>0</v>
      </c>
      <c r="CU420" s="560">
        <f>IF('Rent Roll'!$AD42=0,0,IF(AND(CU$3&gt;EOMONTH('Rent Roll'!$AF42,0),CU$3&lt;EOMONTH('Rent Roll'!$AF42,'Rent Roll'!$AG42+1)),1,0))</f>
        <v>0</v>
      </c>
      <c r="CV420" s="560">
        <f>IF('Rent Roll'!$AD42=0,0,IF(AND(CV$3&gt;EOMONTH('Rent Roll'!$AF42,0),CV$3&lt;EOMONTH('Rent Roll'!$AF42,'Rent Roll'!$AG42+1)),1,0))</f>
        <v>0</v>
      </c>
      <c r="CW420" s="560">
        <f>IF('Rent Roll'!$AD42=0,0,IF(AND(CW$3&gt;EOMONTH('Rent Roll'!$AF42,0),CW$3&lt;EOMONTH('Rent Roll'!$AF42,'Rent Roll'!$AG42+1)),1,0))</f>
        <v>0</v>
      </c>
      <c r="CX420" s="765">
        <f>IF('Rent Roll'!$AD42=0,0,IF(AND(CX$3&gt;EOMONTH('Rent Roll'!$AF42,0),CX$3&lt;EOMONTH('Rent Roll'!$AF42,'Rent Roll'!$AG42+1)),1,0))</f>
        <v>0</v>
      </c>
      <c r="CY420" s="766">
        <f>IF('Rent Roll'!$AD42=0,0,IF(AND(CY$3&gt;EOMONTH('Rent Roll'!$AF42,0),CY$3&lt;EOMONTH('Rent Roll'!$AF42,'Rent Roll'!$AG42+1)),1,0))</f>
        <v>0</v>
      </c>
      <c r="CZ420" s="560">
        <f>IF('Rent Roll'!$AD42=0,0,IF(AND(CZ$3&gt;EOMONTH('Rent Roll'!$AF42,0),CZ$3&lt;EOMONTH('Rent Roll'!$AF42,'Rent Roll'!$AG42+1)),1,0))</f>
        <v>0</v>
      </c>
      <c r="DA420" s="560">
        <f>IF('Rent Roll'!$AD42=0,0,IF(AND(DA$3&gt;EOMONTH('Rent Roll'!$AF42,0),DA$3&lt;EOMONTH('Rent Roll'!$AF42,'Rent Roll'!$AG42+1)),1,0))</f>
        <v>0</v>
      </c>
      <c r="DB420" s="560">
        <f>IF('Rent Roll'!$AD42=0,0,IF(AND(DB$3&gt;EOMONTH('Rent Roll'!$AF42,0),DB$3&lt;EOMONTH('Rent Roll'!$AF42,'Rent Roll'!$AG42+1)),1,0))</f>
        <v>0</v>
      </c>
      <c r="DC420" s="560">
        <f>IF('Rent Roll'!$AD42=0,0,IF(AND(DC$3&gt;EOMONTH('Rent Roll'!$AF42,0),DC$3&lt;EOMONTH('Rent Roll'!$AF42,'Rent Roll'!$AG42+1)),1,0))</f>
        <v>0</v>
      </c>
      <c r="DD420" s="560">
        <f>IF('Rent Roll'!$AD42=0,0,IF(AND(DD$3&gt;EOMONTH('Rent Roll'!$AF42,0),DD$3&lt;EOMONTH('Rent Roll'!$AF42,'Rent Roll'!$AG42+1)),1,0))</f>
        <v>0</v>
      </c>
      <c r="DE420" s="560">
        <f>IF('Rent Roll'!$AD42=0,0,IF(AND(DE$3&gt;EOMONTH('Rent Roll'!$AF42,0),DE$3&lt;EOMONTH('Rent Roll'!$AF42,'Rent Roll'!$AG42+1)),1,0))</f>
        <v>0</v>
      </c>
      <c r="DF420" s="560">
        <f>IF('Rent Roll'!$AD42=0,0,IF(AND(DF$3&gt;EOMONTH('Rent Roll'!$AF42,0),DF$3&lt;EOMONTH('Rent Roll'!$AF42,'Rent Roll'!$AG42+1)),1,0))</f>
        <v>0</v>
      </c>
      <c r="DG420" s="560">
        <f>IF('Rent Roll'!$AD42=0,0,IF(AND(DG$3&gt;EOMONTH('Rent Roll'!$AF42,0),DG$3&lt;EOMONTH('Rent Roll'!$AF42,'Rent Roll'!$AG42+1)),1,0))</f>
        <v>0</v>
      </c>
      <c r="DH420" s="560">
        <f>IF('Rent Roll'!$AD42=0,0,IF(AND(DH$3&gt;EOMONTH('Rent Roll'!$AF42,0),DH$3&lt;EOMONTH('Rent Roll'!$AF42,'Rent Roll'!$AG42+1)),1,0))</f>
        <v>0</v>
      </c>
      <c r="DI420" s="560">
        <f>IF('Rent Roll'!$AD42=0,0,IF(AND(DI$3&gt;EOMONTH('Rent Roll'!$AF42,0),DI$3&lt;EOMONTH('Rent Roll'!$AF42,'Rent Roll'!$AG42+1)),1,0))</f>
        <v>0</v>
      </c>
      <c r="DJ420" s="765">
        <f>IF('Rent Roll'!$AD42=0,0,IF(AND(DJ$3&gt;EOMONTH('Rent Roll'!$AF42,0),DJ$3&lt;EOMONTH('Rent Roll'!$AF42,'Rent Roll'!$AG42+1)),1,0))</f>
        <v>0</v>
      </c>
      <c r="DK420" s="766">
        <f>IF('Rent Roll'!$AD42=0,0,IF(AND(DK$3&gt;EOMONTH('Rent Roll'!$AF42,0),DK$3&lt;EOMONTH('Rent Roll'!$AF42,'Rent Roll'!$AG42+1)),1,0))</f>
        <v>0</v>
      </c>
      <c r="DL420" s="560">
        <f>IF('Rent Roll'!$AD42=0,0,IF(AND(DL$3&gt;EOMONTH('Rent Roll'!$AF42,0),DL$3&lt;EOMONTH('Rent Roll'!$AF42,'Rent Roll'!$AG42+1)),1,0))</f>
        <v>0</v>
      </c>
      <c r="DM420" s="560">
        <f>IF('Rent Roll'!$AD42=0,0,IF(AND(DM$3&gt;EOMONTH('Rent Roll'!$AF42,0),DM$3&lt;EOMONTH('Rent Roll'!$AF42,'Rent Roll'!$AG42+1)),1,0))</f>
        <v>0</v>
      </c>
      <c r="DN420" s="560">
        <f>IF('Rent Roll'!$AD42=0,0,IF(AND(DN$3&gt;EOMONTH('Rent Roll'!$AF42,0),DN$3&lt;EOMONTH('Rent Roll'!$AF42,'Rent Roll'!$AG42+1)),1,0))</f>
        <v>0</v>
      </c>
      <c r="DO420" s="560">
        <f>IF('Rent Roll'!$AD42=0,0,IF(AND(DO$3&gt;EOMONTH('Rent Roll'!$AF42,0),DO$3&lt;EOMONTH('Rent Roll'!$AF42,'Rent Roll'!$AG42+1)),1,0))</f>
        <v>0</v>
      </c>
      <c r="DP420" s="560">
        <f>IF('Rent Roll'!$AD42=0,0,IF(AND(DP$3&gt;EOMONTH('Rent Roll'!$AF42,0),DP$3&lt;EOMONTH('Rent Roll'!$AF42,'Rent Roll'!$AG42+1)),1,0))</f>
        <v>0</v>
      </c>
      <c r="DQ420" s="560">
        <f>IF('Rent Roll'!$AD42=0,0,IF(AND(DQ$3&gt;EOMONTH('Rent Roll'!$AF42,0),DQ$3&lt;EOMONTH('Rent Roll'!$AF42,'Rent Roll'!$AG42+1)),1,0))</f>
        <v>0</v>
      </c>
      <c r="DR420" s="560">
        <f>IF('Rent Roll'!$AD42=0,0,IF(AND(DR$3&gt;EOMONTH('Rent Roll'!$AF42,0),DR$3&lt;EOMONTH('Rent Roll'!$AF42,'Rent Roll'!$AG42+1)),1,0))</f>
        <v>0</v>
      </c>
      <c r="DS420" s="560">
        <f>IF('Rent Roll'!$AD42=0,0,IF(AND(DS$3&gt;EOMONTH('Rent Roll'!$AF42,0),DS$3&lt;EOMONTH('Rent Roll'!$AF42,'Rent Roll'!$AG42+1)),1,0))</f>
        <v>0</v>
      </c>
      <c r="DT420" s="560">
        <f>IF('Rent Roll'!$AD42=0,0,IF(AND(DT$3&gt;EOMONTH('Rent Roll'!$AF42,0),DT$3&lt;EOMONTH('Rent Roll'!$AF42,'Rent Roll'!$AG42+1)),1,0))</f>
        <v>0</v>
      </c>
      <c r="DU420" s="560">
        <f>IF('Rent Roll'!$AD42=0,0,IF(AND(DU$3&gt;EOMONTH('Rent Roll'!$AF42,0),DU$3&lt;EOMONTH('Rent Roll'!$AF42,'Rent Roll'!$AG42+1)),1,0))</f>
        <v>0</v>
      </c>
      <c r="DV420" s="560">
        <f>IF('Rent Roll'!$AD42=0,0,IF(AND(DV$3&gt;EOMONTH('Rent Roll'!$AF42,0),DV$3&lt;EOMONTH('Rent Roll'!$AF42,'Rent Roll'!$AG42+1)),1,0))</f>
        <v>0</v>
      </c>
    </row>
    <row r="421" spans="1:126" s="568" customFormat="1" ht="12" customHeight="1" outlineLevel="1" x14ac:dyDescent="0.4">
      <c r="A421" s="732"/>
      <c r="B421" s="564">
        <f>'Rent Roll'!$B43</f>
        <v>0</v>
      </c>
      <c r="C421" s="575" t="s">
        <v>82</v>
      </c>
      <c r="D421" s="565"/>
      <c r="E421" s="566"/>
      <c r="F421" s="777">
        <f>IF('Rent Roll'!$AD43=0,0,IF(AND(F$3&gt;EOMONTH('Rent Roll'!$AF43,0),F$3&lt;EOMONTH('Rent Roll'!$AF43,'Rent Roll'!$AG43+1)),1,0))</f>
        <v>0</v>
      </c>
      <c r="G421" s="766">
        <f>IF('Rent Roll'!$AD43=0,0,IF(AND(G$3&gt;EOMONTH('Rent Roll'!$AF43,0),G$3&lt;EOMONTH('Rent Roll'!$AF43,'Rent Roll'!$AG43+1)),1,0))</f>
        <v>0</v>
      </c>
      <c r="H421" s="560">
        <f>IF('Rent Roll'!$AD43=0,0,IF(AND(H$3&gt;EOMONTH('Rent Roll'!$AF43,0),H$3&lt;EOMONTH('Rent Roll'!$AF43,'Rent Roll'!$AG43+1)),1,0))</f>
        <v>0</v>
      </c>
      <c r="I421" s="560">
        <f>IF('Rent Roll'!$AD43=0,0,IF(AND(I$3&gt;EOMONTH('Rent Roll'!$AF43,0),I$3&lt;EOMONTH('Rent Roll'!$AF43,'Rent Roll'!$AG43+1)),1,0))</f>
        <v>0</v>
      </c>
      <c r="J421" s="560">
        <f>IF('Rent Roll'!$AD43=0,0,IF(AND(J$3&gt;EOMONTH('Rent Roll'!$AF43,0),J$3&lt;EOMONTH('Rent Roll'!$AF43,'Rent Roll'!$AG43+1)),1,0))</f>
        <v>0</v>
      </c>
      <c r="K421" s="560">
        <f>IF('Rent Roll'!$AD43=0,0,IF(AND(K$3&gt;EOMONTH('Rent Roll'!$AF43,0),K$3&lt;EOMONTH('Rent Roll'!$AF43,'Rent Roll'!$AG43+1)),1,0))</f>
        <v>0</v>
      </c>
      <c r="L421" s="560">
        <f>IF('Rent Roll'!$AD43=0,0,IF(AND(L$3&gt;EOMONTH('Rent Roll'!$AF43,0),L$3&lt;EOMONTH('Rent Roll'!$AF43,'Rent Roll'!$AG43+1)),1,0))</f>
        <v>0</v>
      </c>
      <c r="M421" s="560">
        <f>IF('Rent Roll'!$AD43=0,0,IF(AND(M$3&gt;EOMONTH('Rent Roll'!$AF43,0),M$3&lt;EOMONTH('Rent Roll'!$AF43,'Rent Roll'!$AG43+1)),1,0))</f>
        <v>0</v>
      </c>
      <c r="N421" s="560">
        <f>IF('Rent Roll'!$AD43=0,0,IF(AND(N$3&gt;EOMONTH('Rent Roll'!$AF43,0),N$3&lt;EOMONTH('Rent Roll'!$AF43,'Rent Roll'!$AG43+1)),1,0))</f>
        <v>0</v>
      </c>
      <c r="O421" s="560">
        <f>IF('Rent Roll'!$AD43=0,0,IF(AND(O$3&gt;EOMONTH('Rent Roll'!$AF43,0),O$3&lt;EOMONTH('Rent Roll'!$AF43,'Rent Roll'!$AG43+1)),1,0))</f>
        <v>0</v>
      </c>
      <c r="P421" s="560">
        <f>IF('Rent Roll'!$AD43=0,0,IF(AND(P$3&gt;EOMONTH('Rent Roll'!$AF43,0),P$3&lt;EOMONTH('Rent Roll'!$AF43,'Rent Roll'!$AG43+1)),1,0))</f>
        <v>0</v>
      </c>
      <c r="Q421" s="560">
        <f>IF('Rent Roll'!$AD43=0,0,IF(AND(Q$3&gt;EOMONTH('Rent Roll'!$AF43,0),Q$3&lt;EOMONTH('Rent Roll'!$AF43,'Rent Roll'!$AG43+1)),1,0))</f>
        <v>0</v>
      </c>
      <c r="R421" s="765">
        <f>IF('Rent Roll'!$AD43=0,0,IF(AND(R$3&gt;EOMONTH('Rent Roll'!$AF43,0),R$3&lt;EOMONTH('Rent Roll'!$AF43,'Rent Roll'!$AG43+1)),1,0))</f>
        <v>0</v>
      </c>
      <c r="S421" s="766">
        <f>IF('Rent Roll'!$AD43=0,0,IF(AND(S$3&gt;EOMONTH('Rent Roll'!$AF43,0),S$3&lt;EOMONTH('Rent Roll'!$AF43,'Rent Roll'!$AG43+1)),1,0))</f>
        <v>0</v>
      </c>
      <c r="T421" s="560">
        <f>IF('Rent Roll'!$AD43=0,0,IF(AND(T$3&gt;EOMONTH('Rent Roll'!$AF43,0),T$3&lt;EOMONTH('Rent Roll'!$AF43,'Rent Roll'!$AG43+1)),1,0))</f>
        <v>0</v>
      </c>
      <c r="U421" s="560">
        <f>IF('Rent Roll'!$AD43=0,0,IF(AND(U$3&gt;EOMONTH('Rent Roll'!$AF43,0),U$3&lt;EOMONTH('Rent Roll'!$AF43,'Rent Roll'!$AG43+1)),1,0))</f>
        <v>0</v>
      </c>
      <c r="V421" s="560">
        <f>IF('Rent Roll'!$AD43=0,0,IF(AND(V$3&gt;EOMONTH('Rent Roll'!$AF43,0),V$3&lt;EOMONTH('Rent Roll'!$AF43,'Rent Roll'!$AG43+1)),1,0))</f>
        <v>0</v>
      </c>
      <c r="W421" s="560">
        <f>IF('Rent Roll'!$AD43=0,0,IF(AND(W$3&gt;EOMONTH('Rent Roll'!$AF43,0),W$3&lt;EOMONTH('Rent Roll'!$AF43,'Rent Roll'!$AG43+1)),1,0))</f>
        <v>0</v>
      </c>
      <c r="X421" s="560">
        <f>IF('Rent Roll'!$AD43=0,0,IF(AND(X$3&gt;EOMONTH('Rent Roll'!$AF43,0),X$3&lt;EOMONTH('Rent Roll'!$AF43,'Rent Roll'!$AG43+1)),1,0))</f>
        <v>0</v>
      </c>
      <c r="Y421" s="560">
        <f>IF('Rent Roll'!$AD43=0,0,IF(AND(Y$3&gt;EOMONTH('Rent Roll'!$AF43,0),Y$3&lt;EOMONTH('Rent Roll'!$AF43,'Rent Roll'!$AG43+1)),1,0))</f>
        <v>0</v>
      </c>
      <c r="Z421" s="560">
        <f>IF('Rent Roll'!$AD43=0,0,IF(AND(Z$3&gt;EOMONTH('Rent Roll'!$AF43,0),Z$3&lt;EOMONTH('Rent Roll'!$AF43,'Rent Roll'!$AG43+1)),1,0))</f>
        <v>0</v>
      </c>
      <c r="AA421" s="560">
        <f>IF('Rent Roll'!$AD43=0,0,IF(AND(AA$3&gt;EOMONTH('Rent Roll'!$AF43,0),AA$3&lt;EOMONTH('Rent Roll'!$AF43,'Rent Roll'!$AG43+1)),1,0))</f>
        <v>0</v>
      </c>
      <c r="AB421" s="560">
        <f>IF('Rent Roll'!$AD43=0,0,IF(AND(AB$3&gt;EOMONTH('Rent Roll'!$AF43,0),AB$3&lt;EOMONTH('Rent Roll'!$AF43,'Rent Roll'!$AG43+1)),1,0))</f>
        <v>0</v>
      </c>
      <c r="AC421" s="560">
        <f>IF('Rent Roll'!$AD43=0,0,IF(AND(AC$3&gt;EOMONTH('Rent Roll'!$AF43,0),AC$3&lt;EOMONTH('Rent Roll'!$AF43,'Rent Roll'!$AG43+1)),1,0))</f>
        <v>0</v>
      </c>
      <c r="AD421" s="765">
        <f>IF('Rent Roll'!$AD43=0,0,IF(AND(AD$3&gt;EOMONTH('Rent Roll'!$AF43,0),AD$3&lt;EOMONTH('Rent Roll'!$AF43,'Rent Roll'!$AG43+1)),1,0))</f>
        <v>0</v>
      </c>
      <c r="AE421" s="766">
        <f>IF('Rent Roll'!$AD43=0,0,IF(AND(AE$3&gt;EOMONTH('Rent Roll'!$AF43,0),AE$3&lt;EOMONTH('Rent Roll'!$AF43,'Rent Roll'!$AG43+1)),1,0))</f>
        <v>0</v>
      </c>
      <c r="AF421" s="560">
        <f>IF('Rent Roll'!$AD43=0,0,IF(AND(AF$3&gt;EOMONTH('Rent Roll'!$AF43,0),AF$3&lt;EOMONTH('Rent Roll'!$AF43,'Rent Roll'!$AG43+1)),1,0))</f>
        <v>0</v>
      </c>
      <c r="AG421" s="560">
        <f>IF('Rent Roll'!$AD43=0,0,IF(AND(AG$3&gt;EOMONTH('Rent Roll'!$AF43,0),AG$3&lt;EOMONTH('Rent Roll'!$AF43,'Rent Roll'!$AG43+1)),1,0))</f>
        <v>0</v>
      </c>
      <c r="AH421" s="560">
        <f>IF('Rent Roll'!$AD43=0,0,IF(AND(AH$3&gt;EOMONTH('Rent Roll'!$AF43,0),AH$3&lt;EOMONTH('Rent Roll'!$AF43,'Rent Roll'!$AG43+1)),1,0))</f>
        <v>0</v>
      </c>
      <c r="AI421" s="560">
        <f>IF('Rent Roll'!$AD43=0,0,IF(AND(AI$3&gt;EOMONTH('Rent Roll'!$AF43,0),AI$3&lt;EOMONTH('Rent Roll'!$AF43,'Rent Roll'!$AG43+1)),1,0))</f>
        <v>0</v>
      </c>
      <c r="AJ421" s="560">
        <f>IF('Rent Roll'!$AD43=0,0,IF(AND(AJ$3&gt;EOMONTH('Rent Roll'!$AF43,0),AJ$3&lt;EOMONTH('Rent Roll'!$AF43,'Rent Roll'!$AG43+1)),1,0))</f>
        <v>0</v>
      </c>
      <c r="AK421" s="560">
        <f>IF('Rent Roll'!$AD43=0,0,IF(AND(AK$3&gt;EOMONTH('Rent Roll'!$AF43,0),AK$3&lt;EOMONTH('Rent Roll'!$AF43,'Rent Roll'!$AG43+1)),1,0))</f>
        <v>0</v>
      </c>
      <c r="AL421" s="560">
        <f>IF('Rent Roll'!$AD43=0,0,IF(AND(AL$3&gt;EOMONTH('Rent Roll'!$AF43,0),AL$3&lt;EOMONTH('Rent Roll'!$AF43,'Rent Roll'!$AG43+1)),1,0))</f>
        <v>0</v>
      </c>
      <c r="AM421" s="560">
        <f>IF('Rent Roll'!$AD43=0,0,IF(AND(AM$3&gt;EOMONTH('Rent Roll'!$AF43,0),AM$3&lt;EOMONTH('Rent Roll'!$AF43,'Rent Roll'!$AG43+1)),1,0))</f>
        <v>0</v>
      </c>
      <c r="AN421" s="560">
        <f>IF('Rent Roll'!$AD43=0,0,IF(AND(AN$3&gt;EOMONTH('Rent Roll'!$AF43,0),AN$3&lt;EOMONTH('Rent Roll'!$AF43,'Rent Roll'!$AG43+1)),1,0))</f>
        <v>0</v>
      </c>
      <c r="AO421" s="560">
        <f>IF('Rent Roll'!$AD43=0,0,IF(AND(AO$3&gt;EOMONTH('Rent Roll'!$AF43,0),AO$3&lt;EOMONTH('Rent Roll'!$AF43,'Rent Roll'!$AG43+1)),1,0))</f>
        <v>0</v>
      </c>
      <c r="AP421" s="765">
        <f>IF('Rent Roll'!$AD43=0,0,IF(AND(AP$3&gt;EOMONTH('Rent Roll'!$AF43,0),AP$3&lt;EOMONTH('Rent Roll'!$AF43,'Rent Roll'!$AG43+1)),1,0))</f>
        <v>0</v>
      </c>
      <c r="AQ421" s="766">
        <f>IF('Rent Roll'!$AD43=0,0,IF(AND(AQ$3&gt;EOMONTH('Rent Roll'!$AF43,0),AQ$3&lt;EOMONTH('Rent Roll'!$AF43,'Rent Roll'!$AG43+1)),1,0))</f>
        <v>0</v>
      </c>
      <c r="AR421" s="560">
        <f>IF('Rent Roll'!$AD43=0,0,IF(AND(AR$3&gt;EOMONTH('Rent Roll'!$AF43,0),AR$3&lt;EOMONTH('Rent Roll'!$AF43,'Rent Roll'!$AG43+1)),1,0))</f>
        <v>0</v>
      </c>
      <c r="AS421" s="560">
        <f>IF('Rent Roll'!$AD43=0,0,IF(AND(AS$3&gt;EOMONTH('Rent Roll'!$AF43,0),AS$3&lt;EOMONTH('Rent Roll'!$AF43,'Rent Roll'!$AG43+1)),1,0))</f>
        <v>0</v>
      </c>
      <c r="AT421" s="560">
        <f>IF('Rent Roll'!$AD43=0,0,IF(AND(AT$3&gt;EOMONTH('Rent Roll'!$AF43,0),AT$3&lt;EOMONTH('Rent Roll'!$AF43,'Rent Roll'!$AG43+1)),1,0))</f>
        <v>0</v>
      </c>
      <c r="AU421" s="560">
        <f>IF('Rent Roll'!$AD43=0,0,IF(AND(AU$3&gt;EOMONTH('Rent Roll'!$AF43,0),AU$3&lt;EOMONTH('Rent Roll'!$AF43,'Rent Roll'!$AG43+1)),1,0))</f>
        <v>0</v>
      </c>
      <c r="AV421" s="560">
        <f>IF('Rent Roll'!$AD43=0,0,IF(AND(AV$3&gt;EOMONTH('Rent Roll'!$AF43,0),AV$3&lt;EOMONTH('Rent Roll'!$AF43,'Rent Roll'!$AG43+1)),1,0))</f>
        <v>0</v>
      </c>
      <c r="AW421" s="560">
        <f>IF('Rent Roll'!$AD43=0,0,IF(AND(AW$3&gt;EOMONTH('Rent Roll'!$AF43,0),AW$3&lt;EOMONTH('Rent Roll'!$AF43,'Rent Roll'!$AG43+1)),1,0))</f>
        <v>0</v>
      </c>
      <c r="AX421" s="560">
        <f>IF('Rent Roll'!$AD43=0,0,IF(AND(AX$3&gt;EOMONTH('Rent Roll'!$AF43,0),AX$3&lt;EOMONTH('Rent Roll'!$AF43,'Rent Roll'!$AG43+1)),1,0))</f>
        <v>0</v>
      </c>
      <c r="AY421" s="560">
        <f>IF('Rent Roll'!$AD43=0,0,IF(AND(AY$3&gt;EOMONTH('Rent Roll'!$AF43,0),AY$3&lt;EOMONTH('Rent Roll'!$AF43,'Rent Roll'!$AG43+1)),1,0))</f>
        <v>0</v>
      </c>
      <c r="AZ421" s="560">
        <f>IF('Rent Roll'!$AD43=0,0,IF(AND(AZ$3&gt;EOMONTH('Rent Roll'!$AF43,0),AZ$3&lt;EOMONTH('Rent Roll'!$AF43,'Rent Roll'!$AG43+1)),1,0))</f>
        <v>0</v>
      </c>
      <c r="BA421" s="560">
        <f>IF('Rent Roll'!$AD43=0,0,IF(AND(BA$3&gt;EOMONTH('Rent Roll'!$AF43,0),BA$3&lt;EOMONTH('Rent Roll'!$AF43,'Rent Roll'!$AG43+1)),1,0))</f>
        <v>0</v>
      </c>
      <c r="BB421" s="765">
        <f>IF('Rent Roll'!$AD43=0,0,IF(AND(BB$3&gt;EOMONTH('Rent Roll'!$AF43,0),BB$3&lt;EOMONTH('Rent Roll'!$AF43,'Rent Roll'!$AG43+1)),1,0))</f>
        <v>0</v>
      </c>
      <c r="BC421" s="766">
        <f>IF('Rent Roll'!$AD43=0,0,IF(AND(BC$3&gt;EOMONTH('Rent Roll'!$AF43,0),BC$3&lt;EOMONTH('Rent Roll'!$AF43,'Rent Roll'!$AG43+1)),1,0))</f>
        <v>0</v>
      </c>
      <c r="BD421" s="560">
        <f>IF('Rent Roll'!$AD43=0,0,IF(AND(BD$3&gt;EOMONTH('Rent Roll'!$AF43,0),BD$3&lt;EOMONTH('Rent Roll'!$AF43,'Rent Roll'!$AG43+1)),1,0))</f>
        <v>0</v>
      </c>
      <c r="BE421" s="560">
        <f>IF('Rent Roll'!$AD43=0,0,IF(AND(BE$3&gt;EOMONTH('Rent Roll'!$AF43,0),BE$3&lt;EOMONTH('Rent Roll'!$AF43,'Rent Roll'!$AG43+1)),1,0))</f>
        <v>0</v>
      </c>
      <c r="BF421" s="560">
        <f>IF('Rent Roll'!$AD43=0,0,IF(AND(BF$3&gt;EOMONTH('Rent Roll'!$AF43,0),BF$3&lt;EOMONTH('Rent Roll'!$AF43,'Rent Roll'!$AG43+1)),1,0))</f>
        <v>0</v>
      </c>
      <c r="BG421" s="560">
        <f>IF('Rent Roll'!$AD43=0,0,IF(AND(BG$3&gt;EOMONTH('Rent Roll'!$AF43,0),BG$3&lt;EOMONTH('Rent Roll'!$AF43,'Rent Roll'!$AG43+1)),1,0))</f>
        <v>0</v>
      </c>
      <c r="BH421" s="560">
        <f>IF('Rent Roll'!$AD43=0,0,IF(AND(BH$3&gt;EOMONTH('Rent Roll'!$AF43,0),BH$3&lt;EOMONTH('Rent Roll'!$AF43,'Rent Roll'!$AG43+1)),1,0))</f>
        <v>0</v>
      </c>
      <c r="BI421" s="560">
        <f>IF('Rent Roll'!$AD43=0,0,IF(AND(BI$3&gt;EOMONTH('Rent Roll'!$AF43,0),BI$3&lt;EOMONTH('Rent Roll'!$AF43,'Rent Roll'!$AG43+1)),1,0))</f>
        <v>0</v>
      </c>
      <c r="BJ421" s="560">
        <f>IF('Rent Roll'!$AD43=0,0,IF(AND(BJ$3&gt;EOMONTH('Rent Roll'!$AF43,0),BJ$3&lt;EOMONTH('Rent Roll'!$AF43,'Rent Roll'!$AG43+1)),1,0))</f>
        <v>0</v>
      </c>
      <c r="BK421" s="560">
        <f>IF('Rent Roll'!$AD43=0,0,IF(AND(BK$3&gt;EOMONTH('Rent Roll'!$AF43,0),BK$3&lt;EOMONTH('Rent Roll'!$AF43,'Rent Roll'!$AG43+1)),1,0))</f>
        <v>0</v>
      </c>
      <c r="BL421" s="560">
        <f>IF('Rent Roll'!$AD43=0,0,IF(AND(BL$3&gt;EOMONTH('Rent Roll'!$AF43,0),BL$3&lt;EOMONTH('Rent Roll'!$AF43,'Rent Roll'!$AG43+1)),1,0))</f>
        <v>0</v>
      </c>
      <c r="BM421" s="560">
        <f>IF('Rent Roll'!$AD43=0,0,IF(AND(BM$3&gt;EOMONTH('Rent Roll'!$AF43,0),BM$3&lt;EOMONTH('Rent Roll'!$AF43,'Rent Roll'!$AG43+1)),1,0))</f>
        <v>0</v>
      </c>
      <c r="BN421" s="765">
        <f>IF('Rent Roll'!$AD43=0,0,IF(AND(BN$3&gt;EOMONTH('Rent Roll'!$AF43,0),BN$3&lt;EOMONTH('Rent Roll'!$AF43,'Rent Roll'!$AG43+1)),1,0))</f>
        <v>0</v>
      </c>
      <c r="BO421" s="766">
        <f>IF('Rent Roll'!$AD43=0,0,IF(AND(BO$3&gt;EOMONTH('Rent Roll'!$AF43,0),BO$3&lt;EOMONTH('Rent Roll'!$AF43,'Rent Roll'!$AG43+1)),1,0))</f>
        <v>0</v>
      </c>
      <c r="BP421" s="560">
        <f>IF('Rent Roll'!$AD43=0,0,IF(AND(BP$3&gt;EOMONTH('Rent Roll'!$AF43,0),BP$3&lt;EOMONTH('Rent Roll'!$AF43,'Rent Roll'!$AG43+1)),1,0))</f>
        <v>0</v>
      </c>
      <c r="BQ421" s="560">
        <f>IF('Rent Roll'!$AD43=0,0,IF(AND(BQ$3&gt;EOMONTH('Rent Roll'!$AF43,0),BQ$3&lt;EOMONTH('Rent Roll'!$AF43,'Rent Roll'!$AG43+1)),1,0))</f>
        <v>0</v>
      </c>
      <c r="BR421" s="560">
        <f>IF('Rent Roll'!$AD43=0,0,IF(AND(BR$3&gt;EOMONTH('Rent Roll'!$AF43,0),BR$3&lt;EOMONTH('Rent Roll'!$AF43,'Rent Roll'!$AG43+1)),1,0))</f>
        <v>0</v>
      </c>
      <c r="BS421" s="560">
        <f>IF('Rent Roll'!$AD43=0,0,IF(AND(BS$3&gt;EOMONTH('Rent Roll'!$AF43,0),BS$3&lt;EOMONTH('Rent Roll'!$AF43,'Rent Roll'!$AG43+1)),1,0))</f>
        <v>0</v>
      </c>
      <c r="BT421" s="560">
        <f>IF('Rent Roll'!$AD43=0,0,IF(AND(BT$3&gt;EOMONTH('Rent Roll'!$AF43,0),BT$3&lt;EOMONTH('Rent Roll'!$AF43,'Rent Roll'!$AG43+1)),1,0))</f>
        <v>0</v>
      </c>
      <c r="BU421" s="560">
        <f>IF('Rent Roll'!$AD43=0,0,IF(AND(BU$3&gt;EOMONTH('Rent Roll'!$AF43,0),BU$3&lt;EOMONTH('Rent Roll'!$AF43,'Rent Roll'!$AG43+1)),1,0))</f>
        <v>0</v>
      </c>
      <c r="BV421" s="560">
        <f>IF('Rent Roll'!$AD43=0,0,IF(AND(BV$3&gt;EOMONTH('Rent Roll'!$AF43,0),BV$3&lt;EOMONTH('Rent Roll'!$AF43,'Rent Roll'!$AG43+1)),1,0))</f>
        <v>0</v>
      </c>
      <c r="BW421" s="560">
        <f>IF('Rent Roll'!$AD43=0,0,IF(AND(BW$3&gt;EOMONTH('Rent Roll'!$AF43,0),BW$3&lt;EOMONTH('Rent Roll'!$AF43,'Rent Roll'!$AG43+1)),1,0))</f>
        <v>0</v>
      </c>
      <c r="BX421" s="560">
        <f>IF('Rent Roll'!$AD43=0,0,IF(AND(BX$3&gt;EOMONTH('Rent Roll'!$AF43,0),BX$3&lt;EOMONTH('Rent Roll'!$AF43,'Rent Roll'!$AG43+1)),1,0))</f>
        <v>0</v>
      </c>
      <c r="BY421" s="560">
        <f>IF('Rent Roll'!$AD43=0,0,IF(AND(BY$3&gt;EOMONTH('Rent Roll'!$AF43,0),BY$3&lt;EOMONTH('Rent Roll'!$AF43,'Rent Roll'!$AG43+1)),1,0))</f>
        <v>0</v>
      </c>
      <c r="BZ421" s="765">
        <f>IF('Rent Roll'!$AD43=0,0,IF(AND(BZ$3&gt;EOMONTH('Rent Roll'!$AF43,0),BZ$3&lt;EOMONTH('Rent Roll'!$AF43,'Rent Roll'!$AG43+1)),1,0))</f>
        <v>0</v>
      </c>
      <c r="CA421" s="766">
        <f>IF('Rent Roll'!$AD43=0,0,IF(AND(CA$3&gt;EOMONTH('Rent Roll'!$AF43,0),CA$3&lt;EOMONTH('Rent Roll'!$AF43,'Rent Roll'!$AG43+1)),1,0))</f>
        <v>0</v>
      </c>
      <c r="CB421" s="560">
        <f>IF('Rent Roll'!$AD43=0,0,IF(AND(CB$3&gt;EOMONTH('Rent Roll'!$AF43,0),CB$3&lt;EOMONTH('Rent Roll'!$AF43,'Rent Roll'!$AG43+1)),1,0))</f>
        <v>0</v>
      </c>
      <c r="CC421" s="560">
        <f>IF('Rent Roll'!$AD43=0,0,IF(AND(CC$3&gt;EOMONTH('Rent Roll'!$AF43,0),CC$3&lt;EOMONTH('Rent Roll'!$AF43,'Rent Roll'!$AG43+1)),1,0))</f>
        <v>0</v>
      </c>
      <c r="CD421" s="560">
        <f>IF('Rent Roll'!$AD43=0,0,IF(AND(CD$3&gt;EOMONTH('Rent Roll'!$AF43,0),CD$3&lt;EOMONTH('Rent Roll'!$AF43,'Rent Roll'!$AG43+1)),1,0))</f>
        <v>0</v>
      </c>
      <c r="CE421" s="560">
        <f>IF('Rent Roll'!$AD43=0,0,IF(AND(CE$3&gt;EOMONTH('Rent Roll'!$AF43,0),CE$3&lt;EOMONTH('Rent Roll'!$AF43,'Rent Roll'!$AG43+1)),1,0))</f>
        <v>0</v>
      </c>
      <c r="CF421" s="560">
        <f>IF('Rent Roll'!$AD43=0,0,IF(AND(CF$3&gt;EOMONTH('Rent Roll'!$AF43,0),CF$3&lt;EOMONTH('Rent Roll'!$AF43,'Rent Roll'!$AG43+1)),1,0))</f>
        <v>0</v>
      </c>
      <c r="CG421" s="560">
        <f>IF('Rent Roll'!$AD43=0,0,IF(AND(CG$3&gt;EOMONTH('Rent Roll'!$AF43,0),CG$3&lt;EOMONTH('Rent Roll'!$AF43,'Rent Roll'!$AG43+1)),1,0))</f>
        <v>0</v>
      </c>
      <c r="CH421" s="560">
        <f>IF('Rent Roll'!$AD43=0,0,IF(AND(CH$3&gt;EOMONTH('Rent Roll'!$AF43,0),CH$3&lt;EOMONTH('Rent Roll'!$AF43,'Rent Roll'!$AG43+1)),1,0))</f>
        <v>0</v>
      </c>
      <c r="CI421" s="560">
        <f>IF('Rent Roll'!$AD43=0,0,IF(AND(CI$3&gt;EOMONTH('Rent Roll'!$AF43,0),CI$3&lt;EOMONTH('Rent Roll'!$AF43,'Rent Roll'!$AG43+1)),1,0))</f>
        <v>0</v>
      </c>
      <c r="CJ421" s="560">
        <f>IF('Rent Roll'!$AD43=0,0,IF(AND(CJ$3&gt;EOMONTH('Rent Roll'!$AF43,0),CJ$3&lt;EOMONTH('Rent Roll'!$AF43,'Rent Roll'!$AG43+1)),1,0))</f>
        <v>0</v>
      </c>
      <c r="CK421" s="560">
        <f>IF('Rent Roll'!$AD43=0,0,IF(AND(CK$3&gt;EOMONTH('Rent Roll'!$AF43,0),CK$3&lt;EOMONTH('Rent Roll'!$AF43,'Rent Roll'!$AG43+1)),1,0))</f>
        <v>0</v>
      </c>
      <c r="CL421" s="765">
        <f>IF('Rent Roll'!$AD43=0,0,IF(AND(CL$3&gt;EOMONTH('Rent Roll'!$AF43,0),CL$3&lt;EOMONTH('Rent Roll'!$AF43,'Rent Roll'!$AG43+1)),1,0))</f>
        <v>0</v>
      </c>
      <c r="CM421" s="766">
        <f>IF('Rent Roll'!$AD43=0,0,IF(AND(CM$3&gt;EOMONTH('Rent Roll'!$AF43,0),CM$3&lt;EOMONTH('Rent Roll'!$AF43,'Rent Roll'!$AG43+1)),1,0))</f>
        <v>0</v>
      </c>
      <c r="CN421" s="560">
        <f>IF('Rent Roll'!$AD43=0,0,IF(AND(CN$3&gt;EOMONTH('Rent Roll'!$AF43,0),CN$3&lt;EOMONTH('Rent Roll'!$AF43,'Rent Roll'!$AG43+1)),1,0))</f>
        <v>0</v>
      </c>
      <c r="CO421" s="560">
        <f>IF('Rent Roll'!$AD43=0,0,IF(AND(CO$3&gt;EOMONTH('Rent Roll'!$AF43,0),CO$3&lt;EOMONTH('Rent Roll'!$AF43,'Rent Roll'!$AG43+1)),1,0))</f>
        <v>0</v>
      </c>
      <c r="CP421" s="560">
        <f>IF('Rent Roll'!$AD43=0,0,IF(AND(CP$3&gt;EOMONTH('Rent Roll'!$AF43,0),CP$3&lt;EOMONTH('Rent Roll'!$AF43,'Rent Roll'!$AG43+1)),1,0))</f>
        <v>0</v>
      </c>
      <c r="CQ421" s="560">
        <f>IF('Rent Roll'!$AD43=0,0,IF(AND(CQ$3&gt;EOMONTH('Rent Roll'!$AF43,0),CQ$3&lt;EOMONTH('Rent Roll'!$AF43,'Rent Roll'!$AG43+1)),1,0))</f>
        <v>0</v>
      </c>
      <c r="CR421" s="560">
        <f>IF('Rent Roll'!$AD43=0,0,IF(AND(CR$3&gt;EOMONTH('Rent Roll'!$AF43,0),CR$3&lt;EOMONTH('Rent Roll'!$AF43,'Rent Roll'!$AG43+1)),1,0))</f>
        <v>0</v>
      </c>
      <c r="CS421" s="560">
        <f>IF('Rent Roll'!$AD43=0,0,IF(AND(CS$3&gt;EOMONTH('Rent Roll'!$AF43,0),CS$3&lt;EOMONTH('Rent Roll'!$AF43,'Rent Roll'!$AG43+1)),1,0))</f>
        <v>0</v>
      </c>
      <c r="CT421" s="560">
        <f>IF('Rent Roll'!$AD43=0,0,IF(AND(CT$3&gt;EOMONTH('Rent Roll'!$AF43,0),CT$3&lt;EOMONTH('Rent Roll'!$AF43,'Rent Roll'!$AG43+1)),1,0))</f>
        <v>0</v>
      </c>
      <c r="CU421" s="560">
        <f>IF('Rent Roll'!$AD43=0,0,IF(AND(CU$3&gt;EOMONTH('Rent Roll'!$AF43,0),CU$3&lt;EOMONTH('Rent Roll'!$AF43,'Rent Roll'!$AG43+1)),1,0))</f>
        <v>0</v>
      </c>
      <c r="CV421" s="560">
        <f>IF('Rent Roll'!$AD43=0,0,IF(AND(CV$3&gt;EOMONTH('Rent Roll'!$AF43,0),CV$3&lt;EOMONTH('Rent Roll'!$AF43,'Rent Roll'!$AG43+1)),1,0))</f>
        <v>0</v>
      </c>
      <c r="CW421" s="560">
        <f>IF('Rent Roll'!$AD43=0,0,IF(AND(CW$3&gt;EOMONTH('Rent Roll'!$AF43,0),CW$3&lt;EOMONTH('Rent Roll'!$AF43,'Rent Roll'!$AG43+1)),1,0))</f>
        <v>0</v>
      </c>
      <c r="CX421" s="765">
        <f>IF('Rent Roll'!$AD43=0,0,IF(AND(CX$3&gt;EOMONTH('Rent Roll'!$AF43,0),CX$3&lt;EOMONTH('Rent Roll'!$AF43,'Rent Roll'!$AG43+1)),1,0))</f>
        <v>0</v>
      </c>
      <c r="CY421" s="766">
        <f>IF('Rent Roll'!$AD43=0,0,IF(AND(CY$3&gt;EOMONTH('Rent Roll'!$AF43,0),CY$3&lt;EOMONTH('Rent Roll'!$AF43,'Rent Roll'!$AG43+1)),1,0))</f>
        <v>0</v>
      </c>
      <c r="CZ421" s="560">
        <f>IF('Rent Roll'!$AD43=0,0,IF(AND(CZ$3&gt;EOMONTH('Rent Roll'!$AF43,0),CZ$3&lt;EOMONTH('Rent Roll'!$AF43,'Rent Roll'!$AG43+1)),1,0))</f>
        <v>0</v>
      </c>
      <c r="DA421" s="560">
        <f>IF('Rent Roll'!$AD43=0,0,IF(AND(DA$3&gt;EOMONTH('Rent Roll'!$AF43,0),DA$3&lt;EOMONTH('Rent Roll'!$AF43,'Rent Roll'!$AG43+1)),1,0))</f>
        <v>0</v>
      </c>
      <c r="DB421" s="560">
        <f>IF('Rent Roll'!$AD43=0,0,IF(AND(DB$3&gt;EOMONTH('Rent Roll'!$AF43,0),DB$3&lt;EOMONTH('Rent Roll'!$AF43,'Rent Roll'!$AG43+1)),1,0))</f>
        <v>0</v>
      </c>
      <c r="DC421" s="560">
        <f>IF('Rent Roll'!$AD43=0,0,IF(AND(DC$3&gt;EOMONTH('Rent Roll'!$AF43,0),DC$3&lt;EOMONTH('Rent Roll'!$AF43,'Rent Roll'!$AG43+1)),1,0))</f>
        <v>0</v>
      </c>
      <c r="DD421" s="560">
        <f>IF('Rent Roll'!$AD43=0,0,IF(AND(DD$3&gt;EOMONTH('Rent Roll'!$AF43,0),DD$3&lt;EOMONTH('Rent Roll'!$AF43,'Rent Roll'!$AG43+1)),1,0))</f>
        <v>0</v>
      </c>
      <c r="DE421" s="560">
        <f>IF('Rent Roll'!$AD43=0,0,IF(AND(DE$3&gt;EOMONTH('Rent Roll'!$AF43,0),DE$3&lt;EOMONTH('Rent Roll'!$AF43,'Rent Roll'!$AG43+1)),1,0))</f>
        <v>0</v>
      </c>
      <c r="DF421" s="560">
        <f>IF('Rent Roll'!$AD43=0,0,IF(AND(DF$3&gt;EOMONTH('Rent Roll'!$AF43,0),DF$3&lt;EOMONTH('Rent Roll'!$AF43,'Rent Roll'!$AG43+1)),1,0))</f>
        <v>0</v>
      </c>
      <c r="DG421" s="560">
        <f>IF('Rent Roll'!$AD43=0,0,IF(AND(DG$3&gt;EOMONTH('Rent Roll'!$AF43,0),DG$3&lt;EOMONTH('Rent Roll'!$AF43,'Rent Roll'!$AG43+1)),1,0))</f>
        <v>0</v>
      </c>
      <c r="DH421" s="560">
        <f>IF('Rent Roll'!$AD43=0,0,IF(AND(DH$3&gt;EOMONTH('Rent Roll'!$AF43,0),DH$3&lt;EOMONTH('Rent Roll'!$AF43,'Rent Roll'!$AG43+1)),1,0))</f>
        <v>0</v>
      </c>
      <c r="DI421" s="560">
        <f>IF('Rent Roll'!$AD43=0,0,IF(AND(DI$3&gt;EOMONTH('Rent Roll'!$AF43,0),DI$3&lt;EOMONTH('Rent Roll'!$AF43,'Rent Roll'!$AG43+1)),1,0))</f>
        <v>0</v>
      </c>
      <c r="DJ421" s="765">
        <f>IF('Rent Roll'!$AD43=0,0,IF(AND(DJ$3&gt;EOMONTH('Rent Roll'!$AF43,0),DJ$3&lt;EOMONTH('Rent Roll'!$AF43,'Rent Roll'!$AG43+1)),1,0))</f>
        <v>0</v>
      </c>
      <c r="DK421" s="766">
        <f>IF('Rent Roll'!$AD43=0,0,IF(AND(DK$3&gt;EOMONTH('Rent Roll'!$AF43,0),DK$3&lt;EOMONTH('Rent Roll'!$AF43,'Rent Roll'!$AG43+1)),1,0))</f>
        <v>0</v>
      </c>
      <c r="DL421" s="560">
        <f>IF('Rent Roll'!$AD43=0,0,IF(AND(DL$3&gt;EOMONTH('Rent Roll'!$AF43,0),DL$3&lt;EOMONTH('Rent Roll'!$AF43,'Rent Roll'!$AG43+1)),1,0))</f>
        <v>0</v>
      </c>
      <c r="DM421" s="560">
        <f>IF('Rent Roll'!$AD43=0,0,IF(AND(DM$3&gt;EOMONTH('Rent Roll'!$AF43,0),DM$3&lt;EOMONTH('Rent Roll'!$AF43,'Rent Roll'!$AG43+1)),1,0))</f>
        <v>0</v>
      </c>
      <c r="DN421" s="560">
        <f>IF('Rent Roll'!$AD43=0,0,IF(AND(DN$3&gt;EOMONTH('Rent Roll'!$AF43,0),DN$3&lt;EOMONTH('Rent Roll'!$AF43,'Rent Roll'!$AG43+1)),1,0))</f>
        <v>0</v>
      </c>
      <c r="DO421" s="560">
        <f>IF('Rent Roll'!$AD43=0,0,IF(AND(DO$3&gt;EOMONTH('Rent Roll'!$AF43,0),DO$3&lt;EOMONTH('Rent Roll'!$AF43,'Rent Roll'!$AG43+1)),1,0))</f>
        <v>0</v>
      </c>
      <c r="DP421" s="560">
        <f>IF('Rent Roll'!$AD43=0,0,IF(AND(DP$3&gt;EOMONTH('Rent Roll'!$AF43,0),DP$3&lt;EOMONTH('Rent Roll'!$AF43,'Rent Roll'!$AG43+1)),1,0))</f>
        <v>0</v>
      </c>
      <c r="DQ421" s="560">
        <f>IF('Rent Roll'!$AD43=0,0,IF(AND(DQ$3&gt;EOMONTH('Rent Roll'!$AF43,0),DQ$3&lt;EOMONTH('Rent Roll'!$AF43,'Rent Roll'!$AG43+1)),1,0))</f>
        <v>0</v>
      </c>
      <c r="DR421" s="560">
        <f>IF('Rent Roll'!$AD43=0,0,IF(AND(DR$3&gt;EOMONTH('Rent Roll'!$AF43,0),DR$3&lt;EOMONTH('Rent Roll'!$AF43,'Rent Roll'!$AG43+1)),1,0))</f>
        <v>0</v>
      </c>
      <c r="DS421" s="560">
        <f>IF('Rent Roll'!$AD43=0,0,IF(AND(DS$3&gt;EOMONTH('Rent Roll'!$AF43,0),DS$3&lt;EOMONTH('Rent Roll'!$AF43,'Rent Roll'!$AG43+1)),1,0))</f>
        <v>0</v>
      </c>
      <c r="DT421" s="560">
        <f>IF('Rent Roll'!$AD43=0,0,IF(AND(DT$3&gt;EOMONTH('Rent Roll'!$AF43,0),DT$3&lt;EOMONTH('Rent Roll'!$AF43,'Rent Roll'!$AG43+1)),1,0))</f>
        <v>0</v>
      </c>
      <c r="DU421" s="560">
        <f>IF('Rent Roll'!$AD43=0,0,IF(AND(DU$3&gt;EOMONTH('Rent Roll'!$AF43,0),DU$3&lt;EOMONTH('Rent Roll'!$AF43,'Rent Roll'!$AG43+1)),1,0))</f>
        <v>0</v>
      </c>
      <c r="DV421" s="560">
        <f>IF('Rent Roll'!$AD43=0,0,IF(AND(DV$3&gt;EOMONTH('Rent Roll'!$AF43,0),DV$3&lt;EOMONTH('Rent Roll'!$AF43,'Rent Roll'!$AG43+1)),1,0))</f>
        <v>0</v>
      </c>
    </row>
    <row r="422" spans="1:126" s="568" customFormat="1" ht="12" customHeight="1" outlineLevel="1" x14ac:dyDescent="0.4">
      <c r="A422" s="732"/>
      <c r="B422" s="564">
        <f>'Rent Roll'!$B44</f>
        <v>0</v>
      </c>
      <c r="C422" s="575" t="s">
        <v>82</v>
      </c>
      <c r="D422" s="565"/>
      <c r="E422" s="566"/>
      <c r="F422" s="777">
        <f>IF('Rent Roll'!$AD44=0,0,IF(AND(F$3&gt;EOMONTH('Rent Roll'!$AF44,0),F$3&lt;EOMONTH('Rent Roll'!$AF44,'Rent Roll'!$AG44+1)),1,0))</f>
        <v>0</v>
      </c>
      <c r="G422" s="766">
        <f>IF('Rent Roll'!$AD44=0,0,IF(AND(G$3&gt;EOMONTH('Rent Roll'!$AF44,0),G$3&lt;EOMONTH('Rent Roll'!$AF44,'Rent Roll'!$AG44+1)),1,0))</f>
        <v>0</v>
      </c>
      <c r="H422" s="560">
        <f>IF('Rent Roll'!$AD44=0,0,IF(AND(H$3&gt;EOMONTH('Rent Roll'!$AF44,0),H$3&lt;EOMONTH('Rent Roll'!$AF44,'Rent Roll'!$AG44+1)),1,0))</f>
        <v>0</v>
      </c>
      <c r="I422" s="560">
        <f>IF('Rent Roll'!$AD44=0,0,IF(AND(I$3&gt;EOMONTH('Rent Roll'!$AF44,0),I$3&lt;EOMONTH('Rent Roll'!$AF44,'Rent Roll'!$AG44+1)),1,0))</f>
        <v>0</v>
      </c>
      <c r="J422" s="560">
        <f>IF('Rent Roll'!$AD44=0,0,IF(AND(J$3&gt;EOMONTH('Rent Roll'!$AF44,0),J$3&lt;EOMONTH('Rent Roll'!$AF44,'Rent Roll'!$AG44+1)),1,0))</f>
        <v>0</v>
      </c>
      <c r="K422" s="560">
        <f>IF('Rent Roll'!$AD44=0,0,IF(AND(K$3&gt;EOMONTH('Rent Roll'!$AF44,0),K$3&lt;EOMONTH('Rent Roll'!$AF44,'Rent Roll'!$AG44+1)),1,0))</f>
        <v>0</v>
      </c>
      <c r="L422" s="560">
        <f>IF('Rent Roll'!$AD44=0,0,IF(AND(L$3&gt;EOMONTH('Rent Roll'!$AF44,0),L$3&lt;EOMONTH('Rent Roll'!$AF44,'Rent Roll'!$AG44+1)),1,0))</f>
        <v>0</v>
      </c>
      <c r="M422" s="560">
        <f>IF('Rent Roll'!$AD44=0,0,IF(AND(M$3&gt;EOMONTH('Rent Roll'!$AF44,0),M$3&lt;EOMONTH('Rent Roll'!$AF44,'Rent Roll'!$AG44+1)),1,0))</f>
        <v>0</v>
      </c>
      <c r="N422" s="560">
        <f>IF('Rent Roll'!$AD44=0,0,IF(AND(N$3&gt;EOMONTH('Rent Roll'!$AF44,0),N$3&lt;EOMONTH('Rent Roll'!$AF44,'Rent Roll'!$AG44+1)),1,0))</f>
        <v>0</v>
      </c>
      <c r="O422" s="560">
        <f>IF('Rent Roll'!$AD44=0,0,IF(AND(O$3&gt;EOMONTH('Rent Roll'!$AF44,0),O$3&lt;EOMONTH('Rent Roll'!$AF44,'Rent Roll'!$AG44+1)),1,0))</f>
        <v>0</v>
      </c>
      <c r="P422" s="560">
        <f>IF('Rent Roll'!$AD44=0,0,IF(AND(P$3&gt;EOMONTH('Rent Roll'!$AF44,0),P$3&lt;EOMONTH('Rent Roll'!$AF44,'Rent Roll'!$AG44+1)),1,0))</f>
        <v>0</v>
      </c>
      <c r="Q422" s="560">
        <f>IF('Rent Roll'!$AD44=0,0,IF(AND(Q$3&gt;EOMONTH('Rent Roll'!$AF44,0),Q$3&lt;EOMONTH('Rent Roll'!$AF44,'Rent Roll'!$AG44+1)),1,0))</f>
        <v>0</v>
      </c>
      <c r="R422" s="765">
        <f>IF('Rent Roll'!$AD44=0,0,IF(AND(R$3&gt;EOMONTH('Rent Roll'!$AF44,0),R$3&lt;EOMONTH('Rent Roll'!$AF44,'Rent Roll'!$AG44+1)),1,0))</f>
        <v>0</v>
      </c>
      <c r="S422" s="766">
        <f>IF('Rent Roll'!$AD44=0,0,IF(AND(S$3&gt;EOMONTH('Rent Roll'!$AF44,0),S$3&lt;EOMONTH('Rent Roll'!$AF44,'Rent Roll'!$AG44+1)),1,0))</f>
        <v>0</v>
      </c>
      <c r="T422" s="560">
        <f>IF('Rent Roll'!$AD44=0,0,IF(AND(T$3&gt;EOMONTH('Rent Roll'!$AF44,0),T$3&lt;EOMONTH('Rent Roll'!$AF44,'Rent Roll'!$AG44+1)),1,0))</f>
        <v>0</v>
      </c>
      <c r="U422" s="560">
        <f>IF('Rent Roll'!$AD44=0,0,IF(AND(U$3&gt;EOMONTH('Rent Roll'!$AF44,0),U$3&lt;EOMONTH('Rent Roll'!$AF44,'Rent Roll'!$AG44+1)),1,0))</f>
        <v>0</v>
      </c>
      <c r="V422" s="560">
        <f>IF('Rent Roll'!$AD44=0,0,IF(AND(V$3&gt;EOMONTH('Rent Roll'!$AF44,0),V$3&lt;EOMONTH('Rent Roll'!$AF44,'Rent Roll'!$AG44+1)),1,0))</f>
        <v>0</v>
      </c>
      <c r="W422" s="560">
        <f>IF('Rent Roll'!$AD44=0,0,IF(AND(W$3&gt;EOMONTH('Rent Roll'!$AF44,0),W$3&lt;EOMONTH('Rent Roll'!$AF44,'Rent Roll'!$AG44+1)),1,0))</f>
        <v>0</v>
      </c>
      <c r="X422" s="560">
        <f>IF('Rent Roll'!$AD44=0,0,IF(AND(X$3&gt;EOMONTH('Rent Roll'!$AF44,0),X$3&lt;EOMONTH('Rent Roll'!$AF44,'Rent Roll'!$AG44+1)),1,0))</f>
        <v>0</v>
      </c>
      <c r="Y422" s="560">
        <f>IF('Rent Roll'!$AD44=0,0,IF(AND(Y$3&gt;EOMONTH('Rent Roll'!$AF44,0),Y$3&lt;EOMONTH('Rent Roll'!$AF44,'Rent Roll'!$AG44+1)),1,0))</f>
        <v>0</v>
      </c>
      <c r="Z422" s="560">
        <f>IF('Rent Roll'!$AD44=0,0,IF(AND(Z$3&gt;EOMONTH('Rent Roll'!$AF44,0),Z$3&lt;EOMONTH('Rent Roll'!$AF44,'Rent Roll'!$AG44+1)),1,0))</f>
        <v>0</v>
      </c>
      <c r="AA422" s="560">
        <f>IF('Rent Roll'!$AD44=0,0,IF(AND(AA$3&gt;EOMONTH('Rent Roll'!$AF44,0),AA$3&lt;EOMONTH('Rent Roll'!$AF44,'Rent Roll'!$AG44+1)),1,0))</f>
        <v>0</v>
      </c>
      <c r="AB422" s="560">
        <f>IF('Rent Roll'!$AD44=0,0,IF(AND(AB$3&gt;EOMONTH('Rent Roll'!$AF44,0),AB$3&lt;EOMONTH('Rent Roll'!$AF44,'Rent Roll'!$AG44+1)),1,0))</f>
        <v>0</v>
      </c>
      <c r="AC422" s="560">
        <f>IF('Rent Roll'!$AD44=0,0,IF(AND(AC$3&gt;EOMONTH('Rent Roll'!$AF44,0),AC$3&lt;EOMONTH('Rent Roll'!$AF44,'Rent Roll'!$AG44+1)),1,0))</f>
        <v>0</v>
      </c>
      <c r="AD422" s="765">
        <f>IF('Rent Roll'!$AD44=0,0,IF(AND(AD$3&gt;EOMONTH('Rent Roll'!$AF44,0),AD$3&lt;EOMONTH('Rent Roll'!$AF44,'Rent Roll'!$AG44+1)),1,0))</f>
        <v>0</v>
      </c>
      <c r="AE422" s="766">
        <f>IF('Rent Roll'!$AD44=0,0,IF(AND(AE$3&gt;EOMONTH('Rent Roll'!$AF44,0),AE$3&lt;EOMONTH('Rent Roll'!$AF44,'Rent Roll'!$AG44+1)),1,0))</f>
        <v>0</v>
      </c>
      <c r="AF422" s="560">
        <f>IF('Rent Roll'!$AD44=0,0,IF(AND(AF$3&gt;EOMONTH('Rent Roll'!$AF44,0),AF$3&lt;EOMONTH('Rent Roll'!$AF44,'Rent Roll'!$AG44+1)),1,0))</f>
        <v>0</v>
      </c>
      <c r="AG422" s="560">
        <f>IF('Rent Roll'!$AD44=0,0,IF(AND(AG$3&gt;EOMONTH('Rent Roll'!$AF44,0),AG$3&lt;EOMONTH('Rent Roll'!$AF44,'Rent Roll'!$AG44+1)),1,0))</f>
        <v>0</v>
      </c>
      <c r="AH422" s="560">
        <f>IF('Rent Roll'!$AD44=0,0,IF(AND(AH$3&gt;EOMONTH('Rent Roll'!$AF44,0),AH$3&lt;EOMONTH('Rent Roll'!$AF44,'Rent Roll'!$AG44+1)),1,0))</f>
        <v>0</v>
      </c>
      <c r="AI422" s="560">
        <f>IF('Rent Roll'!$AD44=0,0,IF(AND(AI$3&gt;EOMONTH('Rent Roll'!$AF44,0),AI$3&lt;EOMONTH('Rent Roll'!$AF44,'Rent Roll'!$AG44+1)),1,0))</f>
        <v>0</v>
      </c>
      <c r="AJ422" s="560">
        <f>IF('Rent Roll'!$AD44=0,0,IF(AND(AJ$3&gt;EOMONTH('Rent Roll'!$AF44,0),AJ$3&lt;EOMONTH('Rent Roll'!$AF44,'Rent Roll'!$AG44+1)),1,0))</f>
        <v>0</v>
      </c>
      <c r="AK422" s="560">
        <f>IF('Rent Roll'!$AD44=0,0,IF(AND(AK$3&gt;EOMONTH('Rent Roll'!$AF44,0),AK$3&lt;EOMONTH('Rent Roll'!$AF44,'Rent Roll'!$AG44+1)),1,0))</f>
        <v>0</v>
      </c>
      <c r="AL422" s="560">
        <f>IF('Rent Roll'!$AD44=0,0,IF(AND(AL$3&gt;EOMONTH('Rent Roll'!$AF44,0),AL$3&lt;EOMONTH('Rent Roll'!$AF44,'Rent Roll'!$AG44+1)),1,0))</f>
        <v>0</v>
      </c>
      <c r="AM422" s="560">
        <f>IF('Rent Roll'!$AD44=0,0,IF(AND(AM$3&gt;EOMONTH('Rent Roll'!$AF44,0),AM$3&lt;EOMONTH('Rent Roll'!$AF44,'Rent Roll'!$AG44+1)),1,0))</f>
        <v>0</v>
      </c>
      <c r="AN422" s="560">
        <f>IF('Rent Roll'!$AD44=0,0,IF(AND(AN$3&gt;EOMONTH('Rent Roll'!$AF44,0),AN$3&lt;EOMONTH('Rent Roll'!$AF44,'Rent Roll'!$AG44+1)),1,0))</f>
        <v>0</v>
      </c>
      <c r="AO422" s="560">
        <f>IF('Rent Roll'!$AD44=0,0,IF(AND(AO$3&gt;EOMONTH('Rent Roll'!$AF44,0),AO$3&lt;EOMONTH('Rent Roll'!$AF44,'Rent Roll'!$AG44+1)),1,0))</f>
        <v>0</v>
      </c>
      <c r="AP422" s="765">
        <f>IF('Rent Roll'!$AD44=0,0,IF(AND(AP$3&gt;EOMONTH('Rent Roll'!$AF44,0),AP$3&lt;EOMONTH('Rent Roll'!$AF44,'Rent Roll'!$AG44+1)),1,0))</f>
        <v>0</v>
      </c>
      <c r="AQ422" s="766">
        <f>IF('Rent Roll'!$AD44=0,0,IF(AND(AQ$3&gt;EOMONTH('Rent Roll'!$AF44,0),AQ$3&lt;EOMONTH('Rent Roll'!$AF44,'Rent Roll'!$AG44+1)),1,0))</f>
        <v>0</v>
      </c>
      <c r="AR422" s="560">
        <f>IF('Rent Roll'!$AD44=0,0,IF(AND(AR$3&gt;EOMONTH('Rent Roll'!$AF44,0),AR$3&lt;EOMONTH('Rent Roll'!$AF44,'Rent Roll'!$AG44+1)),1,0))</f>
        <v>0</v>
      </c>
      <c r="AS422" s="560">
        <f>IF('Rent Roll'!$AD44=0,0,IF(AND(AS$3&gt;EOMONTH('Rent Roll'!$AF44,0),AS$3&lt;EOMONTH('Rent Roll'!$AF44,'Rent Roll'!$AG44+1)),1,0))</f>
        <v>0</v>
      </c>
      <c r="AT422" s="560">
        <f>IF('Rent Roll'!$AD44=0,0,IF(AND(AT$3&gt;EOMONTH('Rent Roll'!$AF44,0),AT$3&lt;EOMONTH('Rent Roll'!$AF44,'Rent Roll'!$AG44+1)),1,0))</f>
        <v>0</v>
      </c>
      <c r="AU422" s="560">
        <f>IF('Rent Roll'!$AD44=0,0,IF(AND(AU$3&gt;EOMONTH('Rent Roll'!$AF44,0),AU$3&lt;EOMONTH('Rent Roll'!$AF44,'Rent Roll'!$AG44+1)),1,0))</f>
        <v>0</v>
      </c>
      <c r="AV422" s="560">
        <f>IF('Rent Roll'!$AD44=0,0,IF(AND(AV$3&gt;EOMONTH('Rent Roll'!$AF44,0),AV$3&lt;EOMONTH('Rent Roll'!$AF44,'Rent Roll'!$AG44+1)),1,0))</f>
        <v>0</v>
      </c>
      <c r="AW422" s="560">
        <f>IF('Rent Roll'!$AD44=0,0,IF(AND(AW$3&gt;EOMONTH('Rent Roll'!$AF44,0),AW$3&lt;EOMONTH('Rent Roll'!$AF44,'Rent Roll'!$AG44+1)),1,0))</f>
        <v>0</v>
      </c>
      <c r="AX422" s="560">
        <f>IF('Rent Roll'!$AD44=0,0,IF(AND(AX$3&gt;EOMONTH('Rent Roll'!$AF44,0),AX$3&lt;EOMONTH('Rent Roll'!$AF44,'Rent Roll'!$AG44+1)),1,0))</f>
        <v>0</v>
      </c>
      <c r="AY422" s="560">
        <f>IF('Rent Roll'!$AD44=0,0,IF(AND(AY$3&gt;EOMONTH('Rent Roll'!$AF44,0),AY$3&lt;EOMONTH('Rent Roll'!$AF44,'Rent Roll'!$AG44+1)),1,0))</f>
        <v>0</v>
      </c>
      <c r="AZ422" s="560">
        <f>IF('Rent Roll'!$AD44=0,0,IF(AND(AZ$3&gt;EOMONTH('Rent Roll'!$AF44,0),AZ$3&lt;EOMONTH('Rent Roll'!$AF44,'Rent Roll'!$AG44+1)),1,0))</f>
        <v>0</v>
      </c>
      <c r="BA422" s="560">
        <f>IF('Rent Roll'!$AD44=0,0,IF(AND(BA$3&gt;EOMONTH('Rent Roll'!$AF44,0),BA$3&lt;EOMONTH('Rent Roll'!$AF44,'Rent Roll'!$AG44+1)),1,0))</f>
        <v>0</v>
      </c>
      <c r="BB422" s="765">
        <f>IF('Rent Roll'!$AD44=0,0,IF(AND(BB$3&gt;EOMONTH('Rent Roll'!$AF44,0),BB$3&lt;EOMONTH('Rent Roll'!$AF44,'Rent Roll'!$AG44+1)),1,0))</f>
        <v>0</v>
      </c>
      <c r="BC422" s="766">
        <f>IF('Rent Roll'!$AD44=0,0,IF(AND(BC$3&gt;EOMONTH('Rent Roll'!$AF44,0),BC$3&lt;EOMONTH('Rent Roll'!$AF44,'Rent Roll'!$AG44+1)),1,0))</f>
        <v>0</v>
      </c>
      <c r="BD422" s="560">
        <f>IF('Rent Roll'!$AD44=0,0,IF(AND(BD$3&gt;EOMONTH('Rent Roll'!$AF44,0),BD$3&lt;EOMONTH('Rent Roll'!$AF44,'Rent Roll'!$AG44+1)),1,0))</f>
        <v>0</v>
      </c>
      <c r="BE422" s="560">
        <f>IF('Rent Roll'!$AD44=0,0,IF(AND(BE$3&gt;EOMONTH('Rent Roll'!$AF44,0),BE$3&lt;EOMONTH('Rent Roll'!$AF44,'Rent Roll'!$AG44+1)),1,0))</f>
        <v>0</v>
      </c>
      <c r="BF422" s="560">
        <f>IF('Rent Roll'!$AD44=0,0,IF(AND(BF$3&gt;EOMONTH('Rent Roll'!$AF44,0),BF$3&lt;EOMONTH('Rent Roll'!$AF44,'Rent Roll'!$AG44+1)),1,0))</f>
        <v>0</v>
      </c>
      <c r="BG422" s="560">
        <f>IF('Rent Roll'!$AD44=0,0,IF(AND(BG$3&gt;EOMONTH('Rent Roll'!$AF44,0),BG$3&lt;EOMONTH('Rent Roll'!$AF44,'Rent Roll'!$AG44+1)),1,0))</f>
        <v>0</v>
      </c>
      <c r="BH422" s="560">
        <f>IF('Rent Roll'!$AD44=0,0,IF(AND(BH$3&gt;EOMONTH('Rent Roll'!$AF44,0),BH$3&lt;EOMONTH('Rent Roll'!$AF44,'Rent Roll'!$AG44+1)),1,0))</f>
        <v>0</v>
      </c>
      <c r="BI422" s="560">
        <f>IF('Rent Roll'!$AD44=0,0,IF(AND(BI$3&gt;EOMONTH('Rent Roll'!$AF44,0),BI$3&lt;EOMONTH('Rent Roll'!$AF44,'Rent Roll'!$AG44+1)),1,0))</f>
        <v>0</v>
      </c>
      <c r="BJ422" s="560">
        <f>IF('Rent Roll'!$AD44=0,0,IF(AND(BJ$3&gt;EOMONTH('Rent Roll'!$AF44,0),BJ$3&lt;EOMONTH('Rent Roll'!$AF44,'Rent Roll'!$AG44+1)),1,0))</f>
        <v>0</v>
      </c>
      <c r="BK422" s="560">
        <f>IF('Rent Roll'!$AD44=0,0,IF(AND(BK$3&gt;EOMONTH('Rent Roll'!$AF44,0),BK$3&lt;EOMONTH('Rent Roll'!$AF44,'Rent Roll'!$AG44+1)),1,0))</f>
        <v>0</v>
      </c>
      <c r="BL422" s="560">
        <f>IF('Rent Roll'!$AD44=0,0,IF(AND(BL$3&gt;EOMONTH('Rent Roll'!$AF44,0),BL$3&lt;EOMONTH('Rent Roll'!$AF44,'Rent Roll'!$AG44+1)),1,0))</f>
        <v>0</v>
      </c>
      <c r="BM422" s="560">
        <f>IF('Rent Roll'!$AD44=0,0,IF(AND(BM$3&gt;EOMONTH('Rent Roll'!$AF44,0),BM$3&lt;EOMONTH('Rent Roll'!$AF44,'Rent Roll'!$AG44+1)),1,0))</f>
        <v>0</v>
      </c>
      <c r="BN422" s="765">
        <f>IF('Rent Roll'!$AD44=0,0,IF(AND(BN$3&gt;EOMONTH('Rent Roll'!$AF44,0),BN$3&lt;EOMONTH('Rent Roll'!$AF44,'Rent Roll'!$AG44+1)),1,0))</f>
        <v>0</v>
      </c>
      <c r="BO422" s="766">
        <f>IF('Rent Roll'!$AD44=0,0,IF(AND(BO$3&gt;EOMONTH('Rent Roll'!$AF44,0),BO$3&lt;EOMONTH('Rent Roll'!$AF44,'Rent Roll'!$AG44+1)),1,0))</f>
        <v>0</v>
      </c>
      <c r="BP422" s="560">
        <f>IF('Rent Roll'!$AD44=0,0,IF(AND(BP$3&gt;EOMONTH('Rent Roll'!$AF44,0),BP$3&lt;EOMONTH('Rent Roll'!$AF44,'Rent Roll'!$AG44+1)),1,0))</f>
        <v>0</v>
      </c>
      <c r="BQ422" s="560">
        <f>IF('Rent Roll'!$AD44=0,0,IF(AND(BQ$3&gt;EOMONTH('Rent Roll'!$AF44,0),BQ$3&lt;EOMONTH('Rent Roll'!$AF44,'Rent Roll'!$AG44+1)),1,0))</f>
        <v>0</v>
      </c>
      <c r="BR422" s="560">
        <f>IF('Rent Roll'!$AD44=0,0,IF(AND(BR$3&gt;EOMONTH('Rent Roll'!$AF44,0),BR$3&lt;EOMONTH('Rent Roll'!$AF44,'Rent Roll'!$AG44+1)),1,0))</f>
        <v>0</v>
      </c>
      <c r="BS422" s="560">
        <f>IF('Rent Roll'!$AD44=0,0,IF(AND(BS$3&gt;EOMONTH('Rent Roll'!$AF44,0),BS$3&lt;EOMONTH('Rent Roll'!$AF44,'Rent Roll'!$AG44+1)),1,0))</f>
        <v>0</v>
      </c>
      <c r="BT422" s="560">
        <f>IF('Rent Roll'!$AD44=0,0,IF(AND(BT$3&gt;EOMONTH('Rent Roll'!$AF44,0),BT$3&lt;EOMONTH('Rent Roll'!$AF44,'Rent Roll'!$AG44+1)),1,0))</f>
        <v>0</v>
      </c>
      <c r="BU422" s="560">
        <f>IF('Rent Roll'!$AD44=0,0,IF(AND(BU$3&gt;EOMONTH('Rent Roll'!$AF44,0),BU$3&lt;EOMONTH('Rent Roll'!$AF44,'Rent Roll'!$AG44+1)),1,0))</f>
        <v>0</v>
      </c>
      <c r="BV422" s="560">
        <f>IF('Rent Roll'!$AD44=0,0,IF(AND(BV$3&gt;EOMONTH('Rent Roll'!$AF44,0),BV$3&lt;EOMONTH('Rent Roll'!$AF44,'Rent Roll'!$AG44+1)),1,0))</f>
        <v>0</v>
      </c>
      <c r="BW422" s="560">
        <f>IF('Rent Roll'!$AD44=0,0,IF(AND(BW$3&gt;EOMONTH('Rent Roll'!$AF44,0),BW$3&lt;EOMONTH('Rent Roll'!$AF44,'Rent Roll'!$AG44+1)),1,0))</f>
        <v>0</v>
      </c>
      <c r="BX422" s="560">
        <f>IF('Rent Roll'!$AD44=0,0,IF(AND(BX$3&gt;EOMONTH('Rent Roll'!$AF44,0),BX$3&lt;EOMONTH('Rent Roll'!$AF44,'Rent Roll'!$AG44+1)),1,0))</f>
        <v>0</v>
      </c>
      <c r="BY422" s="560">
        <f>IF('Rent Roll'!$AD44=0,0,IF(AND(BY$3&gt;EOMONTH('Rent Roll'!$AF44,0),BY$3&lt;EOMONTH('Rent Roll'!$AF44,'Rent Roll'!$AG44+1)),1,0))</f>
        <v>0</v>
      </c>
      <c r="BZ422" s="765">
        <f>IF('Rent Roll'!$AD44=0,0,IF(AND(BZ$3&gt;EOMONTH('Rent Roll'!$AF44,0),BZ$3&lt;EOMONTH('Rent Roll'!$AF44,'Rent Roll'!$AG44+1)),1,0))</f>
        <v>0</v>
      </c>
      <c r="CA422" s="766">
        <f>IF('Rent Roll'!$AD44=0,0,IF(AND(CA$3&gt;EOMONTH('Rent Roll'!$AF44,0),CA$3&lt;EOMONTH('Rent Roll'!$AF44,'Rent Roll'!$AG44+1)),1,0))</f>
        <v>0</v>
      </c>
      <c r="CB422" s="560">
        <f>IF('Rent Roll'!$AD44=0,0,IF(AND(CB$3&gt;EOMONTH('Rent Roll'!$AF44,0),CB$3&lt;EOMONTH('Rent Roll'!$AF44,'Rent Roll'!$AG44+1)),1,0))</f>
        <v>0</v>
      </c>
      <c r="CC422" s="560">
        <f>IF('Rent Roll'!$AD44=0,0,IF(AND(CC$3&gt;EOMONTH('Rent Roll'!$AF44,0),CC$3&lt;EOMONTH('Rent Roll'!$AF44,'Rent Roll'!$AG44+1)),1,0))</f>
        <v>0</v>
      </c>
      <c r="CD422" s="560">
        <f>IF('Rent Roll'!$AD44=0,0,IF(AND(CD$3&gt;EOMONTH('Rent Roll'!$AF44,0),CD$3&lt;EOMONTH('Rent Roll'!$AF44,'Rent Roll'!$AG44+1)),1,0))</f>
        <v>0</v>
      </c>
      <c r="CE422" s="560">
        <f>IF('Rent Roll'!$AD44=0,0,IF(AND(CE$3&gt;EOMONTH('Rent Roll'!$AF44,0),CE$3&lt;EOMONTH('Rent Roll'!$AF44,'Rent Roll'!$AG44+1)),1,0))</f>
        <v>0</v>
      </c>
      <c r="CF422" s="560">
        <f>IF('Rent Roll'!$AD44=0,0,IF(AND(CF$3&gt;EOMONTH('Rent Roll'!$AF44,0),CF$3&lt;EOMONTH('Rent Roll'!$AF44,'Rent Roll'!$AG44+1)),1,0))</f>
        <v>0</v>
      </c>
      <c r="CG422" s="560">
        <f>IF('Rent Roll'!$AD44=0,0,IF(AND(CG$3&gt;EOMONTH('Rent Roll'!$AF44,0),CG$3&lt;EOMONTH('Rent Roll'!$AF44,'Rent Roll'!$AG44+1)),1,0))</f>
        <v>0</v>
      </c>
      <c r="CH422" s="560">
        <f>IF('Rent Roll'!$AD44=0,0,IF(AND(CH$3&gt;EOMONTH('Rent Roll'!$AF44,0),CH$3&lt;EOMONTH('Rent Roll'!$AF44,'Rent Roll'!$AG44+1)),1,0))</f>
        <v>0</v>
      </c>
      <c r="CI422" s="560">
        <f>IF('Rent Roll'!$AD44=0,0,IF(AND(CI$3&gt;EOMONTH('Rent Roll'!$AF44,0),CI$3&lt;EOMONTH('Rent Roll'!$AF44,'Rent Roll'!$AG44+1)),1,0))</f>
        <v>0</v>
      </c>
      <c r="CJ422" s="560">
        <f>IF('Rent Roll'!$AD44=0,0,IF(AND(CJ$3&gt;EOMONTH('Rent Roll'!$AF44,0),CJ$3&lt;EOMONTH('Rent Roll'!$AF44,'Rent Roll'!$AG44+1)),1,0))</f>
        <v>0</v>
      </c>
      <c r="CK422" s="560">
        <f>IF('Rent Roll'!$AD44=0,0,IF(AND(CK$3&gt;EOMONTH('Rent Roll'!$AF44,0),CK$3&lt;EOMONTH('Rent Roll'!$AF44,'Rent Roll'!$AG44+1)),1,0))</f>
        <v>0</v>
      </c>
      <c r="CL422" s="765">
        <f>IF('Rent Roll'!$AD44=0,0,IF(AND(CL$3&gt;EOMONTH('Rent Roll'!$AF44,0),CL$3&lt;EOMONTH('Rent Roll'!$AF44,'Rent Roll'!$AG44+1)),1,0))</f>
        <v>0</v>
      </c>
      <c r="CM422" s="766">
        <f>IF('Rent Roll'!$AD44=0,0,IF(AND(CM$3&gt;EOMONTH('Rent Roll'!$AF44,0),CM$3&lt;EOMONTH('Rent Roll'!$AF44,'Rent Roll'!$AG44+1)),1,0))</f>
        <v>0</v>
      </c>
      <c r="CN422" s="560">
        <f>IF('Rent Roll'!$AD44=0,0,IF(AND(CN$3&gt;EOMONTH('Rent Roll'!$AF44,0),CN$3&lt;EOMONTH('Rent Roll'!$AF44,'Rent Roll'!$AG44+1)),1,0))</f>
        <v>0</v>
      </c>
      <c r="CO422" s="560">
        <f>IF('Rent Roll'!$AD44=0,0,IF(AND(CO$3&gt;EOMONTH('Rent Roll'!$AF44,0),CO$3&lt;EOMONTH('Rent Roll'!$AF44,'Rent Roll'!$AG44+1)),1,0))</f>
        <v>0</v>
      </c>
      <c r="CP422" s="560">
        <f>IF('Rent Roll'!$AD44=0,0,IF(AND(CP$3&gt;EOMONTH('Rent Roll'!$AF44,0),CP$3&lt;EOMONTH('Rent Roll'!$AF44,'Rent Roll'!$AG44+1)),1,0))</f>
        <v>0</v>
      </c>
      <c r="CQ422" s="560">
        <f>IF('Rent Roll'!$AD44=0,0,IF(AND(CQ$3&gt;EOMONTH('Rent Roll'!$AF44,0),CQ$3&lt;EOMONTH('Rent Roll'!$AF44,'Rent Roll'!$AG44+1)),1,0))</f>
        <v>0</v>
      </c>
      <c r="CR422" s="560">
        <f>IF('Rent Roll'!$AD44=0,0,IF(AND(CR$3&gt;EOMONTH('Rent Roll'!$AF44,0),CR$3&lt;EOMONTH('Rent Roll'!$AF44,'Rent Roll'!$AG44+1)),1,0))</f>
        <v>0</v>
      </c>
      <c r="CS422" s="560">
        <f>IF('Rent Roll'!$AD44=0,0,IF(AND(CS$3&gt;EOMONTH('Rent Roll'!$AF44,0),CS$3&lt;EOMONTH('Rent Roll'!$AF44,'Rent Roll'!$AG44+1)),1,0))</f>
        <v>0</v>
      </c>
      <c r="CT422" s="560">
        <f>IF('Rent Roll'!$AD44=0,0,IF(AND(CT$3&gt;EOMONTH('Rent Roll'!$AF44,0),CT$3&lt;EOMONTH('Rent Roll'!$AF44,'Rent Roll'!$AG44+1)),1,0))</f>
        <v>0</v>
      </c>
      <c r="CU422" s="560">
        <f>IF('Rent Roll'!$AD44=0,0,IF(AND(CU$3&gt;EOMONTH('Rent Roll'!$AF44,0),CU$3&lt;EOMONTH('Rent Roll'!$AF44,'Rent Roll'!$AG44+1)),1,0))</f>
        <v>0</v>
      </c>
      <c r="CV422" s="560">
        <f>IF('Rent Roll'!$AD44=0,0,IF(AND(CV$3&gt;EOMONTH('Rent Roll'!$AF44,0),CV$3&lt;EOMONTH('Rent Roll'!$AF44,'Rent Roll'!$AG44+1)),1,0))</f>
        <v>0</v>
      </c>
      <c r="CW422" s="560">
        <f>IF('Rent Roll'!$AD44=0,0,IF(AND(CW$3&gt;EOMONTH('Rent Roll'!$AF44,0),CW$3&lt;EOMONTH('Rent Roll'!$AF44,'Rent Roll'!$AG44+1)),1,0))</f>
        <v>0</v>
      </c>
      <c r="CX422" s="765">
        <f>IF('Rent Roll'!$AD44=0,0,IF(AND(CX$3&gt;EOMONTH('Rent Roll'!$AF44,0),CX$3&lt;EOMONTH('Rent Roll'!$AF44,'Rent Roll'!$AG44+1)),1,0))</f>
        <v>0</v>
      </c>
      <c r="CY422" s="766">
        <f>IF('Rent Roll'!$AD44=0,0,IF(AND(CY$3&gt;EOMONTH('Rent Roll'!$AF44,0),CY$3&lt;EOMONTH('Rent Roll'!$AF44,'Rent Roll'!$AG44+1)),1,0))</f>
        <v>0</v>
      </c>
      <c r="CZ422" s="560">
        <f>IF('Rent Roll'!$AD44=0,0,IF(AND(CZ$3&gt;EOMONTH('Rent Roll'!$AF44,0),CZ$3&lt;EOMONTH('Rent Roll'!$AF44,'Rent Roll'!$AG44+1)),1,0))</f>
        <v>0</v>
      </c>
      <c r="DA422" s="560">
        <f>IF('Rent Roll'!$AD44=0,0,IF(AND(DA$3&gt;EOMONTH('Rent Roll'!$AF44,0),DA$3&lt;EOMONTH('Rent Roll'!$AF44,'Rent Roll'!$AG44+1)),1,0))</f>
        <v>0</v>
      </c>
      <c r="DB422" s="560">
        <f>IF('Rent Roll'!$AD44=0,0,IF(AND(DB$3&gt;EOMONTH('Rent Roll'!$AF44,0),DB$3&lt;EOMONTH('Rent Roll'!$AF44,'Rent Roll'!$AG44+1)),1,0))</f>
        <v>0</v>
      </c>
      <c r="DC422" s="560">
        <f>IF('Rent Roll'!$AD44=0,0,IF(AND(DC$3&gt;EOMONTH('Rent Roll'!$AF44,0),DC$3&lt;EOMONTH('Rent Roll'!$AF44,'Rent Roll'!$AG44+1)),1,0))</f>
        <v>0</v>
      </c>
      <c r="DD422" s="560">
        <f>IF('Rent Roll'!$AD44=0,0,IF(AND(DD$3&gt;EOMONTH('Rent Roll'!$AF44,0),DD$3&lt;EOMONTH('Rent Roll'!$AF44,'Rent Roll'!$AG44+1)),1,0))</f>
        <v>0</v>
      </c>
      <c r="DE422" s="560">
        <f>IF('Rent Roll'!$AD44=0,0,IF(AND(DE$3&gt;EOMONTH('Rent Roll'!$AF44,0),DE$3&lt;EOMONTH('Rent Roll'!$AF44,'Rent Roll'!$AG44+1)),1,0))</f>
        <v>0</v>
      </c>
      <c r="DF422" s="560">
        <f>IF('Rent Roll'!$AD44=0,0,IF(AND(DF$3&gt;EOMONTH('Rent Roll'!$AF44,0),DF$3&lt;EOMONTH('Rent Roll'!$AF44,'Rent Roll'!$AG44+1)),1,0))</f>
        <v>0</v>
      </c>
      <c r="DG422" s="560">
        <f>IF('Rent Roll'!$AD44=0,0,IF(AND(DG$3&gt;EOMONTH('Rent Roll'!$AF44,0),DG$3&lt;EOMONTH('Rent Roll'!$AF44,'Rent Roll'!$AG44+1)),1,0))</f>
        <v>0</v>
      </c>
      <c r="DH422" s="560">
        <f>IF('Rent Roll'!$AD44=0,0,IF(AND(DH$3&gt;EOMONTH('Rent Roll'!$AF44,0),DH$3&lt;EOMONTH('Rent Roll'!$AF44,'Rent Roll'!$AG44+1)),1,0))</f>
        <v>0</v>
      </c>
      <c r="DI422" s="560">
        <f>IF('Rent Roll'!$AD44=0,0,IF(AND(DI$3&gt;EOMONTH('Rent Roll'!$AF44,0),DI$3&lt;EOMONTH('Rent Roll'!$AF44,'Rent Roll'!$AG44+1)),1,0))</f>
        <v>0</v>
      </c>
      <c r="DJ422" s="765">
        <f>IF('Rent Roll'!$AD44=0,0,IF(AND(DJ$3&gt;EOMONTH('Rent Roll'!$AF44,0),DJ$3&lt;EOMONTH('Rent Roll'!$AF44,'Rent Roll'!$AG44+1)),1,0))</f>
        <v>0</v>
      </c>
      <c r="DK422" s="766">
        <f>IF('Rent Roll'!$AD44=0,0,IF(AND(DK$3&gt;EOMONTH('Rent Roll'!$AF44,0),DK$3&lt;EOMONTH('Rent Roll'!$AF44,'Rent Roll'!$AG44+1)),1,0))</f>
        <v>0</v>
      </c>
      <c r="DL422" s="560">
        <f>IF('Rent Roll'!$AD44=0,0,IF(AND(DL$3&gt;EOMONTH('Rent Roll'!$AF44,0),DL$3&lt;EOMONTH('Rent Roll'!$AF44,'Rent Roll'!$AG44+1)),1,0))</f>
        <v>0</v>
      </c>
      <c r="DM422" s="560">
        <f>IF('Rent Roll'!$AD44=0,0,IF(AND(DM$3&gt;EOMONTH('Rent Roll'!$AF44,0),DM$3&lt;EOMONTH('Rent Roll'!$AF44,'Rent Roll'!$AG44+1)),1,0))</f>
        <v>0</v>
      </c>
      <c r="DN422" s="560">
        <f>IF('Rent Roll'!$AD44=0,0,IF(AND(DN$3&gt;EOMONTH('Rent Roll'!$AF44,0),DN$3&lt;EOMONTH('Rent Roll'!$AF44,'Rent Roll'!$AG44+1)),1,0))</f>
        <v>0</v>
      </c>
      <c r="DO422" s="560">
        <f>IF('Rent Roll'!$AD44=0,0,IF(AND(DO$3&gt;EOMONTH('Rent Roll'!$AF44,0),DO$3&lt;EOMONTH('Rent Roll'!$AF44,'Rent Roll'!$AG44+1)),1,0))</f>
        <v>0</v>
      </c>
      <c r="DP422" s="560">
        <f>IF('Rent Roll'!$AD44=0,0,IF(AND(DP$3&gt;EOMONTH('Rent Roll'!$AF44,0),DP$3&lt;EOMONTH('Rent Roll'!$AF44,'Rent Roll'!$AG44+1)),1,0))</f>
        <v>0</v>
      </c>
      <c r="DQ422" s="560">
        <f>IF('Rent Roll'!$AD44=0,0,IF(AND(DQ$3&gt;EOMONTH('Rent Roll'!$AF44,0),DQ$3&lt;EOMONTH('Rent Roll'!$AF44,'Rent Roll'!$AG44+1)),1,0))</f>
        <v>0</v>
      </c>
      <c r="DR422" s="560">
        <f>IF('Rent Roll'!$AD44=0,0,IF(AND(DR$3&gt;EOMONTH('Rent Roll'!$AF44,0),DR$3&lt;EOMONTH('Rent Roll'!$AF44,'Rent Roll'!$AG44+1)),1,0))</f>
        <v>0</v>
      </c>
      <c r="DS422" s="560">
        <f>IF('Rent Roll'!$AD44=0,0,IF(AND(DS$3&gt;EOMONTH('Rent Roll'!$AF44,0),DS$3&lt;EOMONTH('Rent Roll'!$AF44,'Rent Roll'!$AG44+1)),1,0))</f>
        <v>0</v>
      </c>
      <c r="DT422" s="560">
        <f>IF('Rent Roll'!$AD44=0,0,IF(AND(DT$3&gt;EOMONTH('Rent Roll'!$AF44,0),DT$3&lt;EOMONTH('Rent Roll'!$AF44,'Rent Roll'!$AG44+1)),1,0))</f>
        <v>0</v>
      </c>
      <c r="DU422" s="560">
        <f>IF('Rent Roll'!$AD44=0,0,IF(AND(DU$3&gt;EOMONTH('Rent Roll'!$AF44,0),DU$3&lt;EOMONTH('Rent Roll'!$AF44,'Rent Roll'!$AG44+1)),1,0))</f>
        <v>0</v>
      </c>
      <c r="DV422" s="560">
        <f>IF('Rent Roll'!$AD44=0,0,IF(AND(DV$3&gt;EOMONTH('Rent Roll'!$AF44,0),DV$3&lt;EOMONTH('Rent Roll'!$AF44,'Rent Roll'!$AG44+1)),1,0))</f>
        <v>0</v>
      </c>
    </row>
    <row r="423" spans="1:126" s="568" customFormat="1" ht="12" customHeight="1" outlineLevel="1" x14ac:dyDescent="0.4">
      <c r="A423" s="732"/>
      <c r="B423" s="564">
        <f>'Rent Roll'!$B45</f>
        <v>0</v>
      </c>
      <c r="C423" s="575" t="s">
        <v>82</v>
      </c>
      <c r="D423" s="565"/>
      <c r="E423" s="566"/>
      <c r="F423" s="777">
        <f>IF('Rent Roll'!$AD45=0,0,IF(AND(F$3&gt;EOMONTH('Rent Roll'!$AF45,0),F$3&lt;EOMONTH('Rent Roll'!$AF45,'Rent Roll'!$AG45+1)),1,0))</f>
        <v>0</v>
      </c>
      <c r="G423" s="766">
        <f>IF('Rent Roll'!$AD45=0,0,IF(AND(G$3&gt;EOMONTH('Rent Roll'!$AF45,0),G$3&lt;EOMONTH('Rent Roll'!$AF45,'Rent Roll'!$AG45+1)),1,0))</f>
        <v>0</v>
      </c>
      <c r="H423" s="560">
        <f>IF('Rent Roll'!$AD45=0,0,IF(AND(H$3&gt;EOMONTH('Rent Roll'!$AF45,0),H$3&lt;EOMONTH('Rent Roll'!$AF45,'Rent Roll'!$AG45+1)),1,0))</f>
        <v>0</v>
      </c>
      <c r="I423" s="560">
        <f>IF('Rent Roll'!$AD45=0,0,IF(AND(I$3&gt;EOMONTH('Rent Roll'!$AF45,0),I$3&lt;EOMONTH('Rent Roll'!$AF45,'Rent Roll'!$AG45+1)),1,0))</f>
        <v>0</v>
      </c>
      <c r="J423" s="560">
        <f>IF('Rent Roll'!$AD45=0,0,IF(AND(J$3&gt;EOMONTH('Rent Roll'!$AF45,0),J$3&lt;EOMONTH('Rent Roll'!$AF45,'Rent Roll'!$AG45+1)),1,0))</f>
        <v>0</v>
      </c>
      <c r="K423" s="560">
        <f>IF('Rent Roll'!$AD45=0,0,IF(AND(K$3&gt;EOMONTH('Rent Roll'!$AF45,0),K$3&lt;EOMONTH('Rent Roll'!$AF45,'Rent Roll'!$AG45+1)),1,0))</f>
        <v>0</v>
      </c>
      <c r="L423" s="560">
        <f>IF('Rent Roll'!$AD45=0,0,IF(AND(L$3&gt;EOMONTH('Rent Roll'!$AF45,0),L$3&lt;EOMONTH('Rent Roll'!$AF45,'Rent Roll'!$AG45+1)),1,0))</f>
        <v>0</v>
      </c>
      <c r="M423" s="560">
        <f>IF('Rent Roll'!$AD45=0,0,IF(AND(M$3&gt;EOMONTH('Rent Roll'!$AF45,0),M$3&lt;EOMONTH('Rent Roll'!$AF45,'Rent Roll'!$AG45+1)),1,0))</f>
        <v>0</v>
      </c>
      <c r="N423" s="560">
        <f>IF('Rent Roll'!$AD45=0,0,IF(AND(N$3&gt;EOMONTH('Rent Roll'!$AF45,0),N$3&lt;EOMONTH('Rent Roll'!$AF45,'Rent Roll'!$AG45+1)),1,0))</f>
        <v>0</v>
      </c>
      <c r="O423" s="560">
        <f>IF('Rent Roll'!$AD45=0,0,IF(AND(O$3&gt;EOMONTH('Rent Roll'!$AF45,0),O$3&lt;EOMONTH('Rent Roll'!$AF45,'Rent Roll'!$AG45+1)),1,0))</f>
        <v>0</v>
      </c>
      <c r="P423" s="560">
        <f>IF('Rent Roll'!$AD45=0,0,IF(AND(P$3&gt;EOMONTH('Rent Roll'!$AF45,0),P$3&lt;EOMONTH('Rent Roll'!$AF45,'Rent Roll'!$AG45+1)),1,0))</f>
        <v>0</v>
      </c>
      <c r="Q423" s="560">
        <f>IF('Rent Roll'!$AD45=0,0,IF(AND(Q$3&gt;EOMONTH('Rent Roll'!$AF45,0),Q$3&lt;EOMONTH('Rent Roll'!$AF45,'Rent Roll'!$AG45+1)),1,0))</f>
        <v>0</v>
      </c>
      <c r="R423" s="765">
        <f>IF('Rent Roll'!$AD45=0,0,IF(AND(R$3&gt;EOMONTH('Rent Roll'!$AF45,0),R$3&lt;EOMONTH('Rent Roll'!$AF45,'Rent Roll'!$AG45+1)),1,0))</f>
        <v>0</v>
      </c>
      <c r="S423" s="766">
        <f>IF('Rent Roll'!$AD45=0,0,IF(AND(S$3&gt;EOMONTH('Rent Roll'!$AF45,0),S$3&lt;EOMONTH('Rent Roll'!$AF45,'Rent Roll'!$AG45+1)),1,0))</f>
        <v>0</v>
      </c>
      <c r="T423" s="560">
        <f>IF('Rent Roll'!$AD45=0,0,IF(AND(T$3&gt;EOMONTH('Rent Roll'!$AF45,0),T$3&lt;EOMONTH('Rent Roll'!$AF45,'Rent Roll'!$AG45+1)),1,0))</f>
        <v>0</v>
      </c>
      <c r="U423" s="560">
        <f>IF('Rent Roll'!$AD45=0,0,IF(AND(U$3&gt;EOMONTH('Rent Roll'!$AF45,0),U$3&lt;EOMONTH('Rent Roll'!$AF45,'Rent Roll'!$AG45+1)),1,0))</f>
        <v>0</v>
      </c>
      <c r="V423" s="560">
        <f>IF('Rent Roll'!$AD45=0,0,IF(AND(V$3&gt;EOMONTH('Rent Roll'!$AF45,0),V$3&lt;EOMONTH('Rent Roll'!$AF45,'Rent Roll'!$AG45+1)),1,0))</f>
        <v>0</v>
      </c>
      <c r="W423" s="560">
        <f>IF('Rent Roll'!$AD45=0,0,IF(AND(W$3&gt;EOMONTH('Rent Roll'!$AF45,0),W$3&lt;EOMONTH('Rent Roll'!$AF45,'Rent Roll'!$AG45+1)),1,0))</f>
        <v>0</v>
      </c>
      <c r="X423" s="560">
        <f>IF('Rent Roll'!$AD45=0,0,IF(AND(X$3&gt;EOMONTH('Rent Roll'!$AF45,0),X$3&lt;EOMONTH('Rent Roll'!$AF45,'Rent Roll'!$AG45+1)),1,0))</f>
        <v>0</v>
      </c>
      <c r="Y423" s="560">
        <f>IF('Rent Roll'!$AD45=0,0,IF(AND(Y$3&gt;EOMONTH('Rent Roll'!$AF45,0),Y$3&lt;EOMONTH('Rent Roll'!$AF45,'Rent Roll'!$AG45+1)),1,0))</f>
        <v>0</v>
      </c>
      <c r="Z423" s="560">
        <f>IF('Rent Roll'!$AD45=0,0,IF(AND(Z$3&gt;EOMONTH('Rent Roll'!$AF45,0),Z$3&lt;EOMONTH('Rent Roll'!$AF45,'Rent Roll'!$AG45+1)),1,0))</f>
        <v>0</v>
      </c>
      <c r="AA423" s="560">
        <f>IF('Rent Roll'!$AD45=0,0,IF(AND(AA$3&gt;EOMONTH('Rent Roll'!$AF45,0),AA$3&lt;EOMONTH('Rent Roll'!$AF45,'Rent Roll'!$AG45+1)),1,0))</f>
        <v>0</v>
      </c>
      <c r="AB423" s="560">
        <f>IF('Rent Roll'!$AD45=0,0,IF(AND(AB$3&gt;EOMONTH('Rent Roll'!$AF45,0),AB$3&lt;EOMONTH('Rent Roll'!$AF45,'Rent Roll'!$AG45+1)),1,0))</f>
        <v>0</v>
      </c>
      <c r="AC423" s="560">
        <f>IF('Rent Roll'!$AD45=0,0,IF(AND(AC$3&gt;EOMONTH('Rent Roll'!$AF45,0),AC$3&lt;EOMONTH('Rent Roll'!$AF45,'Rent Roll'!$AG45+1)),1,0))</f>
        <v>0</v>
      </c>
      <c r="AD423" s="765">
        <f>IF('Rent Roll'!$AD45=0,0,IF(AND(AD$3&gt;EOMONTH('Rent Roll'!$AF45,0),AD$3&lt;EOMONTH('Rent Roll'!$AF45,'Rent Roll'!$AG45+1)),1,0))</f>
        <v>0</v>
      </c>
      <c r="AE423" s="766">
        <f>IF('Rent Roll'!$AD45=0,0,IF(AND(AE$3&gt;EOMONTH('Rent Roll'!$AF45,0),AE$3&lt;EOMONTH('Rent Roll'!$AF45,'Rent Roll'!$AG45+1)),1,0))</f>
        <v>0</v>
      </c>
      <c r="AF423" s="560">
        <f>IF('Rent Roll'!$AD45=0,0,IF(AND(AF$3&gt;EOMONTH('Rent Roll'!$AF45,0),AF$3&lt;EOMONTH('Rent Roll'!$AF45,'Rent Roll'!$AG45+1)),1,0))</f>
        <v>0</v>
      </c>
      <c r="AG423" s="560">
        <f>IF('Rent Roll'!$AD45=0,0,IF(AND(AG$3&gt;EOMONTH('Rent Roll'!$AF45,0),AG$3&lt;EOMONTH('Rent Roll'!$AF45,'Rent Roll'!$AG45+1)),1,0))</f>
        <v>0</v>
      </c>
      <c r="AH423" s="560">
        <f>IF('Rent Roll'!$AD45=0,0,IF(AND(AH$3&gt;EOMONTH('Rent Roll'!$AF45,0),AH$3&lt;EOMONTH('Rent Roll'!$AF45,'Rent Roll'!$AG45+1)),1,0))</f>
        <v>0</v>
      </c>
      <c r="AI423" s="560">
        <f>IF('Rent Roll'!$AD45=0,0,IF(AND(AI$3&gt;EOMONTH('Rent Roll'!$AF45,0),AI$3&lt;EOMONTH('Rent Roll'!$AF45,'Rent Roll'!$AG45+1)),1,0))</f>
        <v>0</v>
      </c>
      <c r="AJ423" s="560">
        <f>IF('Rent Roll'!$AD45=0,0,IF(AND(AJ$3&gt;EOMONTH('Rent Roll'!$AF45,0),AJ$3&lt;EOMONTH('Rent Roll'!$AF45,'Rent Roll'!$AG45+1)),1,0))</f>
        <v>0</v>
      </c>
      <c r="AK423" s="560">
        <f>IF('Rent Roll'!$AD45=0,0,IF(AND(AK$3&gt;EOMONTH('Rent Roll'!$AF45,0),AK$3&lt;EOMONTH('Rent Roll'!$AF45,'Rent Roll'!$AG45+1)),1,0))</f>
        <v>0</v>
      </c>
      <c r="AL423" s="560">
        <f>IF('Rent Roll'!$AD45=0,0,IF(AND(AL$3&gt;EOMONTH('Rent Roll'!$AF45,0),AL$3&lt;EOMONTH('Rent Roll'!$AF45,'Rent Roll'!$AG45+1)),1,0))</f>
        <v>0</v>
      </c>
      <c r="AM423" s="560">
        <f>IF('Rent Roll'!$AD45=0,0,IF(AND(AM$3&gt;EOMONTH('Rent Roll'!$AF45,0),AM$3&lt;EOMONTH('Rent Roll'!$AF45,'Rent Roll'!$AG45+1)),1,0))</f>
        <v>0</v>
      </c>
      <c r="AN423" s="560">
        <f>IF('Rent Roll'!$AD45=0,0,IF(AND(AN$3&gt;EOMONTH('Rent Roll'!$AF45,0),AN$3&lt;EOMONTH('Rent Roll'!$AF45,'Rent Roll'!$AG45+1)),1,0))</f>
        <v>0</v>
      </c>
      <c r="AO423" s="560">
        <f>IF('Rent Roll'!$AD45=0,0,IF(AND(AO$3&gt;EOMONTH('Rent Roll'!$AF45,0),AO$3&lt;EOMONTH('Rent Roll'!$AF45,'Rent Roll'!$AG45+1)),1,0))</f>
        <v>0</v>
      </c>
      <c r="AP423" s="765">
        <f>IF('Rent Roll'!$AD45=0,0,IF(AND(AP$3&gt;EOMONTH('Rent Roll'!$AF45,0),AP$3&lt;EOMONTH('Rent Roll'!$AF45,'Rent Roll'!$AG45+1)),1,0))</f>
        <v>0</v>
      </c>
      <c r="AQ423" s="766">
        <f>IF('Rent Roll'!$AD45=0,0,IF(AND(AQ$3&gt;EOMONTH('Rent Roll'!$AF45,0),AQ$3&lt;EOMONTH('Rent Roll'!$AF45,'Rent Roll'!$AG45+1)),1,0))</f>
        <v>0</v>
      </c>
      <c r="AR423" s="560">
        <f>IF('Rent Roll'!$AD45=0,0,IF(AND(AR$3&gt;EOMONTH('Rent Roll'!$AF45,0),AR$3&lt;EOMONTH('Rent Roll'!$AF45,'Rent Roll'!$AG45+1)),1,0))</f>
        <v>0</v>
      </c>
      <c r="AS423" s="560">
        <f>IF('Rent Roll'!$AD45=0,0,IF(AND(AS$3&gt;EOMONTH('Rent Roll'!$AF45,0),AS$3&lt;EOMONTH('Rent Roll'!$AF45,'Rent Roll'!$AG45+1)),1,0))</f>
        <v>0</v>
      </c>
      <c r="AT423" s="560">
        <f>IF('Rent Roll'!$AD45=0,0,IF(AND(AT$3&gt;EOMONTH('Rent Roll'!$AF45,0),AT$3&lt;EOMONTH('Rent Roll'!$AF45,'Rent Roll'!$AG45+1)),1,0))</f>
        <v>0</v>
      </c>
      <c r="AU423" s="560">
        <f>IF('Rent Roll'!$AD45=0,0,IF(AND(AU$3&gt;EOMONTH('Rent Roll'!$AF45,0),AU$3&lt;EOMONTH('Rent Roll'!$AF45,'Rent Roll'!$AG45+1)),1,0))</f>
        <v>0</v>
      </c>
      <c r="AV423" s="560">
        <f>IF('Rent Roll'!$AD45=0,0,IF(AND(AV$3&gt;EOMONTH('Rent Roll'!$AF45,0),AV$3&lt;EOMONTH('Rent Roll'!$AF45,'Rent Roll'!$AG45+1)),1,0))</f>
        <v>0</v>
      </c>
      <c r="AW423" s="560">
        <f>IF('Rent Roll'!$AD45=0,0,IF(AND(AW$3&gt;EOMONTH('Rent Roll'!$AF45,0),AW$3&lt;EOMONTH('Rent Roll'!$AF45,'Rent Roll'!$AG45+1)),1,0))</f>
        <v>0</v>
      </c>
      <c r="AX423" s="560">
        <f>IF('Rent Roll'!$AD45=0,0,IF(AND(AX$3&gt;EOMONTH('Rent Roll'!$AF45,0),AX$3&lt;EOMONTH('Rent Roll'!$AF45,'Rent Roll'!$AG45+1)),1,0))</f>
        <v>0</v>
      </c>
      <c r="AY423" s="560">
        <f>IF('Rent Roll'!$AD45=0,0,IF(AND(AY$3&gt;EOMONTH('Rent Roll'!$AF45,0),AY$3&lt;EOMONTH('Rent Roll'!$AF45,'Rent Roll'!$AG45+1)),1,0))</f>
        <v>0</v>
      </c>
      <c r="AZ423" s="560">
        <f>IF('Rent Roll'!$AD45=0,0,IF(AND(AZ$3&gt;EOMONTH('Rent Roll'!$AF45,0),AZ$3&lt;EOMONTH('Rent Roll'!$AF45,'Rent Roll'!$AG45+1)),1,0))</f>
        <v>0</v>
      </c>
      <c r="BA423" s="560">
        <f>IF('Rent Roll'!$AD45=0,0,IF(AND(BA$3&gt;EOMONTH('Rent Roll'!$AF45,0),BA$3&lt;EOMONTH('Rent Roll'!$AF45,'Rent Roll'!$AG45+1)),1,0))</f>
        <v>0</v>
      </c>
      <c r="BB423" s="765">
        <f>IF('Rent Roll'!$AD45=0,0,IF(AND(BB$3&gt;EOMONTH('Rent Roll'!$AF45,0),BB$3&lt;EOMONTH('Rent Roll'!$AF45,'Rent Roll'!$AG45+1)),1,0))</f>
        <v>0</v>
      </c>
      <c r="BC423" s="766">
        <f>IF('Rent Roll'!$AD45=0,0,IF(AND(BC$3&gt;EOMONTH('Rent Roll'!$AF45,0),BC$3&lt;EOMONTH('Rent Roll'!$AF45,'Rent Roll'!$AG45+1)),1,0))</f>
        <v>0</v>
      </c>
      <c r="BD423" s="560">
        <f>IF('Rent Roll'!$AD45=0,0,IF(AND(BD$3&gt;EOMONTH('Rent Roll'!$AF45,0),BD$3&lt;EOMONTH('Rent Roll'!$AF45,'Rent Roll'!$AG45+1)),1,0))</f>
        <v>0</v>
      </c>
      <c r="BE423" s="560">
        <f>IF('Rent Roll'!$AD45=0,0,IF(AND(BE$3&gt;EOMONTH('Rent Roll'!$AF45,0),BE$3&lt;EOMONTH('Rent Roll'!$AF45,'Rent Roll'!$AG45+1)),1,0))</f>
        <v>0</v>
      </c>
      <c r="BF423" s="560">
        <f>IF('Rent Roll'!$AD45=0,0,IF(AND(BF$3&gt;EOMONTH('Rent Roll'!$AF45,0),BF$3&lt;EOMONTH('Rent Roll'!$AF45,'Rent Roll'!$AG45+1)),1,0))</f>
        <v>0</v>
      </c>
      <c r="BG423" s="560">
        <f>IF('Rent Roll'!$AD45=0,0,IF(AND(BG$3&gt;EOMONTH('Rent Roll'!$AF45,0),BG$3&lt;EOMONTH('Rent Roll'!$AF45,'Rent Roll'!$AG45+1)),1,0))</f>
        <v>0</v>
      </c>
      <c r="BH423" s="560">
        <f>IF('Rent Roll'!$AD45=0,0,IF(AND(BH$3&gt;EOMONTH('Rent Roll'!$AF45,0),BH$3&lt;EOMONTH('Rent Roll'!$AF45,'Rent Roll'!$AG45+1)),1,0))</f>
        <v>0</v>
      </c>
      <c r="BI423" s="560">
        <f>IF('Rent Roll'!$AD45=0,0,IF(AND(BI$3&gt;EOMONTH('Rent Roll'!$AF45,0),BI$3&lt;EOMONTH('Rent Roll'!$AF45,'Rent Roll'!$AG45+1)),1,0))</f>
        <v>0</v>
      </c>
      <c r="BJ423" s="560">
        <f>IF('Rent Roll'!$AD45=0,0,IF(AND(BJ$3&gt;EOMONTH('Rent Roll'!$AF45,0),BJ$3&lt;EOMONTH('Rent Roll'!$AF45,'Rent Roll'!$AG45+1)),1,0))</f>
        <v>0</v>
      </c>
      <c r="BK423" s="560">
        <f>IF('Rent Roll'!$AD45=0,0,IF(AND(BK$3&gt;EOMONTH('Rent Roll'!$AF45,0),BK$3&lt;EOMONTH('Rent Roll'!$AF45,'Rent Roll'!$AG45+1)),1,0))</f>
        <v>0</v>
      </c>
      <c r="BL423" s="560">
        <f>IF('Rent Roll'!$AD45=0,0,IF(AND(BL$3&gt;EOMONTH('Rent Roll'!$AF45,0),BL$3&lt;EOMONTH('Rent Roll'!$AF45,'Rent Roll'!$AG45+1)),1,0))</f>
        <v>0</v>
      </c>
      <c r="BM423" s="560">
        <f>IF('Rent Roll'!$AD45=0,0,IF(AND(BM$3&gt;EOMONTH('Rent Roll'!$AF45,0),BM$3&lt;EOMONTH('Rent Roll'!$AF45,'Rent Roll'!$AG45+1)),1,0))</f>
        <v>0</v>
      </c>
      <c r="BN423" s="765">
        <f>IF('Rent Roll'!$AD45=0,0,IF(AND(BN$3&gt;EOMONTH('Rent Roll'!$AF45,0),BN$3&lt;EOMONTH('Rent Roll'!$AF45,'Rent Roll'!$AG45+1)),1,0))</f>
        <v>0</v>
      </c>
      <c r="BO423" s="766">
        <f>IF('Rent Roll'!$AD45=0,0,IF(AND(BO$3&gt;EOMONTH('Rent Roll'!$AF45,0),BO$3&lt;EOMONTH('Rent Roll'!$AF45,'Rent Roll'!$AG45+1)),1,0))</f>
        <v>0</v>
      </c>
      <c r="BP423" s="560">
        <f>IF('Rent Roll'!$AD45=0,0,IF(AND(BP$3&gt;EOMONTH('Rent Roll'!$AF45,0),BP$3&lt;EOMONTH('Rent Roll'!$AF45,'Rent Roll'!$AG45+1)),1,0))</f>
        <v>0</v>
      </c>
      <c r="BQ423" s="560">
        <f>IF('Rent Roll'!$AD45=0,0,IF(AND(BQ$3&gt;EOMONTH('Rent Roll'!$AF45,0),BQ$3&lt;EOMONTH('Rent Roll'!$AF45,'Rent Roll'!$AG45+1)),1,0))</f>
        <v>0</v>
      </c>
      <c r="BR423" s="560">
        <f>IF('Rent Roll'!$AD45=0,0,IF(AND(BR$3&gt;EOMONTH('Rent Roll'!$AF45,0),BR$3&lt;EOMONTH('Rent Roll'!$AF45,'Rent Roll'!$AG45+1)),1,0))</f>
        <v>0</v>
      </c>
      <c r="BS423" s="560">
        <f>IF('Rent Roll'!$AD45=0,0,IF(AND(BS$3&gt;EOMONTH('Rent Roll'!$AF45,0),BS$3&lt;EOMONTH('Rent Roll'!$AF45,'Rent Roll'!$AG45+1)),1,0))</f>
        <v>0</v>
      </c>
      <c r="BT423" s="560">
        <f>IF('Rent Roll'!$AD45=0,0,IF(AND(BT$3&gt;EOMONTH('Rent Roll'!$AF45,0),BT$3&lt;EOMONTH('Rent Roll'!$AF45,'Rent Roll'!$AG45+1)),1,0))</f>
        <v>0</v>
      </c>
      <c r="BU423" s="560">
        <f>IF('Rent Roll'!$AD45=0,0,IF(AND(BU$3&gt;EOMONTH('Rent Roll'!$AF45,0),BU$3&lt;EOMONTH('Rent Roll'!$AF45,'Rent Roll'!$AG45+1)),1,0))</f>
        <v>0</v>
      </c>
      <c r="BV423" s="560">
        <f>IF('Rent Roll'!$AD45=0,0,IF(AND(BV$3&gt;EOMONTH('Rent Roll'!$AF45,0),BV$3&lt;EOMONTH('Rent Roll'!$AF45,'Rent Roll'!$AG45+1)),1,0))</f>
        <v>0</v>
      </c>
      <c r="BW423" s="560">
        <f>IF('Rent Roll'!$AD45=0,0,IF(AND(BW$3&gt;EOMONTH('Rent Roll'!$AF45,0),BW$3&lt;EOMONTH('Rent Roll'!$AF45,'Rent Roll'!$AG45+1)),1,0))</f>
        <v>0</v>
      </c>
      <c r="BX423" s="560">
        <f>IF('Rent Roll'!$AD45=0,0,IF(AND(BX$3&gt;EOMONTH('Rent Roll'!$AF45,0),BX$3&lt;EOMONTH('Rent Roll'!$AF45,'Rent Roll'!$AG45+1)),1,0))</f>
        <v>0</v>
      </c>
      <c r="BY423" s="560">
        <f>IF('Rent Roll'!$AD45=0,0,IF(AND(BY$3&gt;EOMONTH('Rent Roll'!$AF45,0),BY$3&lt;EOMONTH('Rent Roll'!$AF45,'Rent Roll'!$AG45+1)),1,0))</f>
        <v>0</v>
      </c>
      <c r="BZ423" s="765">
        <f>IF('Rent Roll'!$AD45=0,0,IF(AND(BZ$3&gt;EOMONTH('Rent Roll'!$AF45,0),BZ$3&lt;EOMONTH('Rent Roll'!$AF45,'Rent Roll'!$AG45+1)),1,0))</f>
        <v>0</v>
      </c>
      <c r="CA423" s="766">
        <f>IF('Rent Roll'!$AD45=0,0,IF(AND(CA$3&gt;EOMONTH('Rent Roll'!$AF45,0),CA$3&lt;EOMONTH('Rent Roll'!$AF45,'Rent Roll'!$AG45+1)),1,0))</f>
        <v>0</v>
      </c>
      <c r="CB423" s="560">
        <f>IF('Rent Roll'!$AD45=0,0,IF(AND(CB$3&gt;EOMONTH('Rent Roll'!$AF45,0),CB$3&lt;EOMONTH('Rent Roll'!$AF45,'Rent Roll'!$AG45+1)),1,0))</f>
        <v>0</v>
      </c>
      <c r="CC423" s="560">
        <f>IF('Rent Roll'!$AD45=0,0,IF(AND(CC$3&gt;EOMONTH('Rent Roll'!$AF45,0),CC$3&lt;EOMONTH('Rent Roll'!$AF45,'Rent Roll'!$AG45+1)),1,0))</f>
        <v>0</v>
      </c>
      <c r="CD423" s="560">
        <f>IF('Rent Roll'!$AD45=0,0,IF(AND(CD$3&gt;EOMONTH('Rent Roll'!$AF45,0),CD$3&lt;EOMONTH('Rent Roll'!$AF45,'Rent Roll'!$AG45+1)),1,0))</f>
        <v>0</v>
      </c>
      <c r="CE423" s="560">
        <f>IF('Rent Roll'!$AD45=0,0,IF(AND(CE$3&gt;EOMONTH('Rent Roll'!$AF45,0),CE$3&lt;EOMONTH('Rent Roll'!$AF45,'Rent Roll'!$AG45+1)),1,0))</f>
        <v>0</v>
      </c>
      <c r="CF423" s="560">
        <f>IF('Rent Roll'!$AD45=0,0,IF(AND(CF$3&gt;EOMONTH('Rent Roll'!$AF45,0),CF$3&lt;EOMONTH('Rent Roll'!$AF45,'Rent Roll'!$AG45+1)),1,0))</f>
        <v>0</v>
      </c>
      <c r="CG423" s="560">
        <f>IF('Rent Roll'!$AD45=0,0,IF(AND(CG$3&gt;EOMONTH('Rent Roll'!$AF45,0),CG$3&lt;EOMONTH('Rent Roll'!$AF45,'Rent Roll'!$AG45+1)),1,0))</f>
        <v>0</v>
      </c>
      <c r="CH423" s="560">
        <f>IF('Rent Roll'!$AD45=0,0,IF(AND(CH$3&gt;EOMONTH('Rent Roll'!$AF45,0),CH$3&lt;EOMONTH('Rent Roll'!$AF45,'Rent Roll'!$AG45+1)),1,0))</f>
        <v>0</v>
      </c>
      <c r="CI423" s="560">
        <f>IF('Rent Roll'!$AD45=0,0,IF(AND(CI$3&gt;EOMONTH('Rent Roll'!$AF45,0),CI$3&lt;EOMONTH('Rent Roll'!$AF45,'Rent Roll'!$AG45+1)),1,0))</f>
        <v>0</v>
      </c>
      <c r="CJ423" s="560">
        <f>IF('Rent Roll'!$AD45=0,0,IF(AND(CJ$3&gt;EOMONTH('Rent Roll'!$AF45,0),CJ$3&lt;EOMONTH('Rent Roll'!$AF45,'Rent Roll'!$AG45+1)),1,0))</f>
        <v>0</v>
      </c>
      <c r="CK423" s="560">
        <f>IF('Rent Roll'!$AD45=0,0,IF(AND(CK$3&gt;EOMONTH('Rent Roll'!$AF45,0),CK$3&lt;EOMONTH('Rent Roll'!$AF45,'Rent Roll'!$AG45+1)),1,0))</f>
        <v>0</v>
      </c>
      <c r="CL423" s="765">
        <f>IF('Rent Roll'!$AD45=0,0,IF(AND(CL$3&gt;EOMONTH('Rent Roll'!$AF45,0),CL$3&lt;EOMONTH('Rent Roll'!$AF45,'Rent Roll'!$AG45+1)),1,0))</f>
        <v>0</v>
      </c>
      <c r="CM423" s="766">
        <f>IF('Rent Roll'!$AD45=0,0,IF(AND(CM$3&gt;EOMONTH('Rent Roll'!$AF45,0),CM$3&lt;EOMONTH('Rent Roll'!$AF45,'Rent Roll'!$AG45+1)),1,0))</f>
        <v>0</v>
      </c>
      <c r="CN423" s="560">
        <f>IF('Rent Roll'!$AD45=0,0,IF(AND(CN$3&gt;EOMONTH('Rent Roll'!$AF45,0),CN$3&lt;EOMONTH('Rent Roll'!$AF45,'Rent Roll'!$AG45+1)),1,0))</f>
        <v>0</v>
      </c>
      <c r="CO423" s="560">
        <f>IF('Rent Roll'!$AD45=0,0,IF(AND(CO$3&gt;EOMONTH('Rent Roll'!$AF45,0),CO$3&lt;EOMONTH('Rent Roll'!$AF45,'Rent Roll'!$AG45+1)),1,0))</f>
        <v>0</v>
      </c>
      <c r="CP423" s="560">
        <f>IF('Rent Roll'!$AD45=0,0,IF(AND(CP$3&gt;EOMONTH('Rent Roll'!$AF45,0),CP$3&lt;EOMONTH('Rent Roll'!$AF45,'Rent Roll'!$AG45+1)),1,0))</f>
        <v>0</v>
      </c>
      <c r="CQ423" s="560">
        <f>IF('Rent Roll'!$AD45=0,0,IF(AND(CQ$3&gt;EOMONTH('Rent Roll'!$AF45,0),CQ$3&lt;EOMONTH('Rent Roll'!$AF45,'Rent Roll'!$AG45+1)),1,0))</f>
        <v>0</v>
      </c>
      <c r="CR423" s="560">
        <f>IF('Rent Roll'!$AD45=0,0,IF(AND(CR$3&gt;EOMONTH('Rent Roll'!$AF45,0),CR$3&lt;EOMONTH('Rent Roll'!$AF45,'Rent Roll'!$AG45+1)),1,0))</f>
        <v>0</v>
      </c>
      <c r="CS423" s="560">
        <f>IF('Rent Roll'!$AD45=0,0,IF(AND(CS$3&gt;EOMONTH('Rent Roll'!$AF45,0),CS$3&lt;EOMONTH('Rent Roll'!$AF45,'Rent Roll'!$AG45+1)),1,0))</f>
        <v>0</v>
      </c>
      <c r="CT423" s="560">
        <f>IF('Rent Roll'!$AD45=0,0,IF(AND(CT$3&gt;EOMONTH('Rent Roll'!$AF45,0),CT$3&lt;EOMONTH('Rent Roll'!$AF45,'Rent Roll'!$AG45+1)),1,0))</f>
        <v>0</v>
      </c>
      <c r="CU423" s="560">
        <f>IF('Rent Roll'!$AD45=0,0,IF(AND(CU$3&gt;EOMONTH('Rent Roll'!$AF45,0),CU$3&lt;EOMONTH('Rent Roll'!$AF45,'Rent Roll'!$AG45+1)),1,0))</f>
        <v>0</v>
      </c>
      <c r="CV423" s="560">
        <f>IF('Rent Roll'!$AD45=0,0,IF(AND(CV$3&gt;EOMONTH('Rent Roll'!$AF45,0),CV$3&lt;EOMONTH('Rent Roll'!$AF45,'Rent Roll'!$AG45+1)),1,0))</f>
        <v>0</v>
      </c>
      <c r="CW423" s="560">
        <f>IF('Rent Roll'!$AD45=0,0,IF(AND(CW$3&gt;EOMONTH('Rent Roll'!$AF45,0),CW$3&lt;EOMONTH('Rent Roll'!$AF45,'Rent Roll'!$AG45+1)),1,0))</f>
        <v>0</v>
      </c>
      <c r="CX423" s="765">
        <f>IF('Rent Roll'!$AD45=0,0,IF(AND(CX$3&gt;EOMONTH('Rent Roll'!$AF45,0),CX$3&lt;EOMONTH('Rent Roll'!$AF45,'Rent Roll'!$AG45+1)),1,0))</f>
        <v>0</v>
      </c>
      <c r="CY423" s="766">
        <f>IF('Rent Roll'!$AD45=0,0,IF(AND(CY$3&gt;EOMONTH('Rent Roll'!$AF45,0),CY$3&lt;EOMONTH('Rent Roll'!$AF45,'Rent Roll'!$AG45+1)),1,0))</f>
        <v>0</v>
      </c>
      <c r="CZ423" s="560">
        <f>IF('Rent Roll'!$AD45=0,0,IF(AND(CZ$3&gt;EOMONTH('Rent Roll'!$AF45,0),CZ$3&lt;EOMONTH('Rent Roll'!$AF45,'Rent Roll'!$AG45+1)),1,0))</f>
        <v>0</v>
      </c>
      <c r="DA423" s="560">
        <f>IF('Rent Roll'!$AD45=0,0,IF(AND(DA$3&gt;EOMONTH('Rent Roll'!$AF45,0),DA$3&lt;EOMONTH('Rent Roll'!$AF45,'Rent Roll'!$AG45+1)),1,0))</f>
        <v>0</v>
      </c>
      <c r="DB423" s="560">
        <f>IF('Rent Roll'!$AD45=0,0,IF(AND(DB$3&gt;EOMONTH('Rent Roll'!$AF45,0),DB$3&lt;EOMONTH('Rent Roll'!$AF45,'Rent Roll'!$AG45+1)),1,0))</f>
        <v>0</v>
      </c>
      <c r="DC423" s="560">
        <f>IF('Rent Roll'!$AD45=0,0,IF(AND(DC$3&gt;EOMONTH('Rent Roll'!$AF45,0),DC$3&lt;EOMONTH('Rent Roll'!$AF45,'Rent Roll'!$AG45+1)),1,0))</f>
        <v>0</v>
      </c>
      <c r="DD423" s="560">
        <f>IF('Rent Roll'!$AD45=0,0,IF(AND(DD$3&gt;EOMONTH('Rent Roll'!$AF45,0),DD$3&lt;EOMONTH('Rent Roll'!$AF45,'Rent Roll'!$AG45+1)),1,0))</f>
        <v>0</v>
      </c>
      <c r="DE423" s="560">
        <f>IF('Rent Roll'!$AD45=0,0,IF(AND(DE$3&gt;EOMONTH('Rent Roll'!$AF45,0),DE$3&lt;EOMONTH('Rent Roll'!$AF45,'Rent Roll'!$AG45+1)),1,0))</f>
        <v>0</v>
      </c>
      <c r="DF423" s="560">
        <f>IF('Rent Roll'!$AD45=0,0,IF(AND(DF$3&gt;EOMONTH('Rent Roll'!$AF45,0),DF$3&lt;EOMONTH('Rent Roll'!$AF45,'Rent Roll'!$AG45+1)),1,0))</f>
        <v>0</v>
      </c>
      <c r="DG423" s="560">
        <f>IF('Rent Roll'!$AD45=0,0,IF(AND(DG$3&gt;EOMONTH('Rent Roll'!$AF45,0),DG$3&lt;EOMONTH('Rent Roll'!$AF45,'Rent Roll'!$AG45+1)),1,0))</f>
        <v>0</v>
      </c>
      <c r="DH423" s="560">
        <f>IF('Rent Roll'!$AD45=0,0,IF(AND(DH$3&gt;EOMONTH('Rent Roll'!$AF45,0),DH$3&lt;EOMONTH('Rent Roll'!$AF45,'Rent Roll'!$AG45+1)),1,0))</f>
        <v>0</v>
      </c>
      <c r="DI423" s="560">
        <f>IF('Rent Roll'!$AD45=0,0,IF(AND(DI$3&gt;EOMONTH('Rent Roll'!$AF45,0),DI$3&lt;EOMONTH('Rent Roll'!$AF45,'Rent Roll'!$AG45+1)),1,0))</f>
        <v>0</v>
      </c>
      <c r="DJ423" s="765">
        <f>IF('Rent Roll'!$AD45=0,0,IF(AND(DJ$3&gt;EOMONTH('Rent Roll'!$AF45,0),DJ$3&lt;EOMONTH('Rent Roll'!$AF45,'Rent Roll'!$AG45+1)),1,0))</f>
        <v>0</v>
      </c>
      <c r="DK423" s="766">
        <f>IF('Rent Roll'!$AD45=0,0,IF(AND(DK$3&gt;EOMONTH('Rent Roll'!$AF45,0),DK$3&lt;EOMONTH('Rent Roll'!$AF45,'Rent Roll'!$AG45+1)),1,0))</f>
        <v>0</v>
      </c>
      <c r="DL423" s="560">
        <f>IF('Rent Roll'!$AD45=0,0,IF(AND(DL$3&gt;EOMONTH('Rent Roll'!$AF45,0),DL$3&lt;EOMONTH('Rent Roll'!$AF45,'Rent Roll'!$AG45+1)),1,0))</f>
        <v>0</v>
      </c>
      <c r="DM423" s="560">
        <f>IF('Rent Roll'!$AD45=0,0,IF(AND(DM$3&gt;EOMONTH('Rent Roll'!$AF45,0),DM$3&lt;EOMONTH('Rent Roll'!$AF45,'Rent Roll'!$AG45+1)),1,0))</f>
        <v>0</v>
      </c>
      <c r="DN423" s="560">
        <f>IF('Rent Roll'!$AD45=0,0,IF(AND(DN$3&gt;EOMONTH('Rent Roll'!$AF45,0),DN$3&lt;EOMONTH('Rent Roll'!$AF45,'Rent Roll'!$AG45+1)),1,0))</f>
        <v>0</v>
      </c>
      <c r="DO423" s="560">
        <f>IF('Rent Roll'!$AD45=0,0,IF(AND(DO$3&gt;EOMONTH('Rent Roll'!$AF45,0),DO$3&lt;EOMONTH('Rent Roll'!$AF45,'Rent Roll'!$AG45+1)),1,0))</f>
        <v>0</v>
      </c>
      <c r="DP423" s="560">
        <f>IF('Rent Roll'!$AD45=0,0,IF(AND(DP$3&gt;EOMONTH('Rent Roll'!$AF45,0),DP$3&lt;EOMONTH('Rent Roll'!$AF45,'Rent Roll'!$AG45+1)),1,0))</f>
        <v>0</v>
      </c>
      <c r="DQ423" s="560">
        <f>IF('Rent Roll'!$AD45=0,0,IF(AND(DQ$3&gt;EOMONTH('Rent Roll'!$AF45,0),DQ$3&lt;EOMONTH('Rent Roll'!$AF45,'Rent Roll'!$AG45+1)),1,0))</f>
        <v>0</v>
      </c>
      <c r="DR423" s="560">
        <f>IF('Rent Roll'!$AD45=0,0,IF(AND(DR$3&gt;EOMONTH('Rent Roll'!$AF45,0),DR$3&lt;EOMONTH('Rent Roll'!$AF45,'Rent Roll'!$AG45+1)),1,0))</f>
        <v>0</v>
      </c>
      <c r="DS423" s="560">
        <f>IF('Rent Roll'!$AD45=0,0,IF(AND(DS$3&gt;EOMONTH('Rent Roll'!$AF45,0),DS$3&lt;EOMONTH('Rent Roll'!$AF45,'Rent Roll'!$AG45+1)),1,0))</f>
        <v>0</v>
      </c>
      <c r="DT423" s="560">
        <f>IF('Rent Roll'!$AD45=0,0,IF(AND(DT$3&gt;EOMONTH('Rent Roll'!$AF45,0),DT$3&lt;EOMONTH('Rent Roll'!$AF45,'Rent Roll'!$AG45+1)),1,0))</f>
        <v>0</v>
      </c>
      <c r="DU423" s="560">
        <f>IF('Rent Roll'!$AD45=0,0,IF(AND(DU$3&gt;EOMONTH('Rent Roll'!$AF45,0),DU$3&lt;EOMONTH('Rent Roll'!$AF45,'Rent Roll'!$AG45+1)),1,0))</f>
        <v>0</v>
      </c>
      <c r="DV423" s="560">
        <f>IF('Rent Roll'!$AD45=0,0,IF(AND(DV$3&gt;EOMONTH('Rent Roll'!$AF45,0),DV$3&lt;EOMONTH('Rent Roll'!$AF45,'Rent Roll'!$AG45+1)),1,0))</f>
        <v>0</v>
      </c>
    </row>
    <row r="424" spans="1:126" s="568" customFormat="1" ht="12" customHeight="1" x14ac:dyDescent="0.4">
      <c r="A424" s="732"/>
      <c r="B424" s="579"/>
      <c r="C424" s="569"/>
      <c r="D424" s="569"/>
      <c r="E424" s="570"/>
      <c r="F424" s="779"/>
      <c r="G424" s="770"/>
      <c r="H424" s="571"/>
      <c r="I424" s="571"/>
      <c r="J424" s="571"/>
      <c r="K424" s="571"/>
      <c r="L424" s="571"/>
      <c r="M424" s="571"/>
      <c r="N424" s="571"/>
      <c r="O424" s="571"/>
      <c r="P424" s="571"/>
      <c r="Q424" s="571"/>
      <c r="R424" s="769"/>
      <c r="S424" s="770"/>
      <c r="T424" s="571"/>
      <c r="U424" s="571"/>
      <c r="V424" s="571"/>
      <c r="W424" s="571"/>
      <c r="X424" s="571"/>
      <c r="Y424" s="571"/>
      <c r="Z424" s="571"/>
      <c r="AA424" s="571"/>
      <c r="AB424" s="571"/>
      <c r="AC424" s="571"/>
      <c r="AD424" s="769"/>
      <c r="AE424" s="770"/>
      <c r="AF424" s="571"/>
      <c r="AG424" s="571"/>
      <c r="AH424" s="571"/>
      <c r="AI424" s="571"/>
      <c r="AJ424" s="571"/>
      <c r="AK424" s="571"/>
      <c r="AL424" s="571"/>
      <c r="AM424" s="571"/>
      <c r="AN424" s="571"/>
      <c r="AO424" s="571"/>
      <c r="AP424" s="769"/>
      <c r="AQ424" s="770"/>
      <c r="AR424" s="571"/>
      <c r="AS424" s="571"/>
      <c r="AT424" s="571"/>
      <c r="AU424" s="571"/>
      <c r="AV424" s="571"/>
      <c r="AW424" s="571"/>
      <c r="AX424" s="571"/>
      <c r="AY424" s="571"/>
      <c r="AZ424" s="571"/>
      <c r="BA424" s="571"/>
      <c r="BB424" s="769"/>
      <c r="BC424" s="770"/>
      <c r="BD424" s="571"/>
      <c r="BE424" s="571"/>
      <c r="BF424" s="571"/>
      <c r="BG424" s="571"/>
      <c r="BH424" s="571"/>
      <c r="BI424" s="571"/>
      <c r="BJ424" s="571"/>
      <c r="BK424" s="571"/>
      <c r="BL424" s="571"/>
      <c r="BM424" s="571"/>
      <c r="BN424" s="769"/>
      <c r="BO424" s="770"/>
      <c r="BP424" s="571"/>
      <c r="BQ424" s="571"/>
      <c r="BR424" s="571"/>
      <c r="BS424" s="571"/>
      <c r="BT424" s="571"/>
      <c r="BU424" s="571"/>
      <c r="BV424" s="571"/>
      <c r="BW424" s="571"/>
      <c r="BX424" s="571"/>
      <c r="BY424" s="571"/>
      <c r="BZ424" s="769"/>
      <c r="CA424" s="770"/>
      <c r="CB424" s="571"/>
      <c r="CC424" s="571"/>
      <c r="CD424" s="571"/>
      <c r="CE424" s="571"/>
      <c r="CF424" s="571"/>
      <c r="CG424" s="571"/>
      <c r="CH424" s="571"/>
      <c r="CI424" s="571"/>
      <c r="CJ424" s="571"/>
      <c r="CK424" s="571"/>
      <c r="CL424" s="769"/>
      <c r="CM424" s="770"/>
      <c r="CN424" s="571"/>
      <c r="CO424" s="571"/>
      <c r="CP424" s="571"/>
      <c r="CQ424" s="571"/>
      <c r="CR424" s="571"/>
      <c r="CS424" s="571"/>
      <c r="CT424" s="571"/>
      <c r="CU424" s="571"/>
      <c r="CV424" s="571"/>
      <c r="CW424" s="571"/>
      <c r="CX424" s="769"/>
      <c r="CY424" s="770"/>
      <c r="CZ424" s="571"/>
      <c r="DA424" s="571"/>
      <c r="DB424" s="571"/>
      <c r="DC424" s="571"/>
      <c r="DD424" s="571"/>
      <c r="DE424" s="571"/>
      <c r="DF424" s="571"/>
      <c r="DG424" s="571"/>
      <c r="DH424" s="571"/>
      <c r="DI424" s="571"/>
      <c r="DJ424" s="769"/>
      <c r="DK424" s="770"/>
      <c r="DL424" s="571"/>
      <c r="DM424" s="571"/>
      <c r="DN424" s="571"/>
      <c r="DO424" s="571"/>
      <c r="DP424" s="571"/>
      <c r="DQ424" s="571"/>
      <c r="DR424" s="571"/>
      <c r="DS424" s="571"/>
      <c r="DT424" s="571"/>
      <c r="DU424" s="571"/>
      <c r="DV424" s="571"/>
    </row>
    <row r="425" spans="1:126" s="563" customFormat="1" ht="12" customHeight="1" x14ac:dyDescent="0.4">
      <c r="A425" s="730"/>
      <c r="B425" s="572"/>
      <c r="C425" s="572"/>
      <c r="D425" s="572"/>
      <c r="E425" s="573"/>
      <c r="F425" s="780"/>
      <c r="G425" s="77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771"/>
      <c r="S425" s="772"/>
      <c r="T425" s="562"/>
      <c r="U425" s="562"/>
      <c r="V425" s="562"/>
      <c r="W425" s="562"/>
      <c r="X425" s="562"/>
      <c r="Y425" s="562"/>
      <c r="Z425" s="562"/>
      <c r="AA425" s="562"/>
      <c r="AB425" s="562"/>
      <c r="AC425" s="562"/>
      <c r="AD425" s="771"/>
      <c r="AE425" s="772"/>
      <c r="AF425" s="562"/>
      <c r="AG425" s="562"/>
      <c r="AH425" s="562"/>
      <c r="AI425" s="562"/>
      <c r="AJ425" s="562"/>
      <c r="AK425" s="562"/>
      <c r="AL425" s="562"/>
      <c r="AM425" s="562"/>
      <c r="AN425" s="562"/>
      <c r="AO425" s="562"/>
      <c r="AP425" s="771"/>
      <c r="AQ425" s="772"/>
      <c r="AR425" s="562"/>
      <c r="AS425" s="562"/>
      <c r="AT425" s="562"/>
      <c r="AU425" s="562"/>
      <c r="AV425" s="562"/>
      <c r="AW425" s="562"/>
      <c r="AX425" s="562"/>
      <c r="AY425" s="562"/>
      <c r="AZ425" s="562"/>
      <c r="BA425" s="562"/>
      <c r="BB425" s="771"/>
      <c r="BC425" s="772"/>
      <c r="BD425" s="562"/>
      <c r="BE425" s="562"/>
      <c r="BF425" s="562"/>
      <c r="BG425" s="562"/>
      <c r="BH425" s="562"/>
      <c r="BI425" s="562"/>
      <c r="BJ425" s="562"/>
      <c r="BK425" s="562"/>
      <c r="BL425" s="562"/>
      <c r="BM425" s="562"/>
      <c r="BN425" s="771"/>
      <c r="BO425" s="772"/>
      <c r="BP425" s="562"/>
      <c r="BQ425" s="562"/>
      <c r="BR425" s="562"/>
      <c r="BS425" s="562"/>
      <c r="BT425" s="562"/>
      <c r="BU425" s="562"/>
      <c r="BV425" s="562"/>
      <c r="BW425" s="562"/>
      <c r="BX425" s="562"/>
      <c r="BY425" s="562"/>
      <c r="BZ425" s="771"/>
      <c r="CA425" s="772"/>
      <c r="CB425" s="562"/>
      <c r="CC425" s="562"/>
      <c r="CD425" s="562"/>
      <c r="CE425" s="562"/>
      <c r="CF425" s="562"/>
      <c r="CG425" s="562"/>
      <c r="CH425" s="562"/>
      <c r="CI425" s="562"/>
      <c r="CJ425" s="562"/>
      <c r="CK425" s="562"/>
      <c r="CL425" s="771"/>
      <c r="CM425" s="772"/>
      <c r="CN425" s="562"/>
      <c r="CO425" s="562"/>
      <c r="CP425" s="562"/>
      <c r="CQ425" s="562"/>
      <c r="CR425" s="562"/>
      <c r="CS425" s="562"/>
      <c r="CT425" s="562"/>
      <c r="CU425" s="562"/>
      <c r="CV425" s="562"/>
      <c r="CW425" s="562"/>
      <c r="CX425" s="771"/>
      <c r="CY425" s="772"/>
      <c r="CZ425" s="562"/>
      <c r="DA425" s="562"/>
      <c r="DB425" s="562"/>
      <c r="DC425" s="562"/>
      <c r="DD425" s="562"/>
      <c r="DE425" s="562"/>
      <c r="DF425" s="562"/>
      <c r="DG425" s="562"/>
      <c r="DH425" s="562"/>
      <c r="DI425" s="562"/>
      <c r="DJ425" s="771"/>
      <c r="DK425" s="772"/>
      <c r="DL425" s="562"/>
      <c r="DM425" s="562"/>
      <c r="DN425" s="562"/>
      <c r="DO425" s="562"/>
      <c r="DP425" s="562"/>
      <c r="DQ425" s="562"/>
      <c r="DR425" s="562"/>
      <c r="DS425" s="562"/>
      <c r="DT425" s="562"/>
      <c r="DU425" s="562"/>
      <c r="DV425" s="562"/>
    </row>
    <row r="426" spans="1:126" s="1168" customFormat="1" ht="12" customHeight="1" x14ac:dyDescent="0.4">
      <c r="A426" s="1167" t="s">
        <v>814</v>
      </c>
      <c r="C426" s="1169"/>
      <c r="D426" s="1169"/>
      <c r="E426" s="1170"/>
      <c r="F426" s="1171"/>
      <c r="G426" s="1172"/>
      <c r="H426" s="1173"/>
      <c r="I426" s="1173"/>
      <c r="J426" s="1173"/>
      <c r="K426" s="1173"/>
      <c r="L426" s="1173"/>
      <c r="M426" s="1173"/>
      <c r="N426" s="1173"/>
      <c r="O426" s="1173"/>
      <c r="P426" s="1173"/>
      <c r="Q426" s="1173"/>
      <c r="R426" s="1174"/>
      <c r="S426" s="1172"/>
      <c r="T426" s="1173"/>
      <c r="U426" s="1173"/>
      <c r="V426" s="1173"/>
      <c r="W426" s="1173"/>
      <c r="X426" s="1173"/>
      <c r="Y426" s="1173"/>
      <c r="Z426" s="1173"/>
      <c r="AA426" s="1173"/>
      <c r="AB426" s="1173"/>
      <c r="AC426" s="1173"/>
      <c r="AD426" s="1174"/>
      <c r="AE426" s="1172"/>
      <c r="AF426" s="1173"/>
      <c r="AG426" s="1173"/>
      <c r="AH426" s="1173"/>
      <c r="AI426" s="1173"/>
      <c r="AJ426" s="1173"/>
      <c r="AK426" s="1173"/>
      <c r="AL426" s="1173"/>
      <c r="AM426" s="1173"/>
      <c r="AN426" s="1173"/>
      <c r="AO426" s="1173"/>
      <c r="AP426" s="1174"/>
      <c r="AQ426" s="1172"/>
      <c r="AR426" s="1173"/>
      <c r="AS426" s="1173"/>
      <c r="AT426" s="1173"/>
      <c r="AU426" s="1173"/>
      <c r="AV426" s="1173"/>
      <c r="AW426" s="1173"/>
      <c r="AX426" s="1173"/>
      <c r="AY426" s="1173"/>
      <c r="AZ426" s="1173"/>
      <c r="BA426" s="1173"/>
      <c r="BB426" s="1174"/>
      <c r="BC426" s="1172"/>
      <c r="BD426" s="1173"/>
      <c r="BE426" s="1173"/>
      <c r="BF426" s="1173"/>
      <c r="BG426" s="1173"/>
      <c r="BH426" s="1173"/>
      <c r="BI426" s="1173"/>
      <c r="BJ426" s="1173"/>
      <c r="BK426" s="1173"/>
      <c r="BL426" s="1173"/>
      <c r="BM426" s="1173"/>
      <c r="BN426" s="1174"/>
      <c r="BO426" s="1172"/>
      <c r="BP426" s="1173"/>
      <c r="BQ426" s="1173"/>
      <c r="BR426" s="1173"/>
      <c r="BS426" s="1173"/>
      <c r="BT426" s="1173"/>
      <c r="BU426" s="1173"/>
      <c r="BV426" s="1173"/>
      <c r="BW426" s="1173"/>
      <c r="BX426" s="1173"/>
      <c r="BY426" s="1173"/>
      <c r="BZ426" s="1174"/>
      <c r="CA426" s="1172"/>
      <c r="CB426" s="1173"/>
      <c r="CC426" s="1173"/>
      <c r="CD426" s="1173"/>
      <c r="CE426" s="1173"/>
      <c r="CF426" s="1173"/>
      <c r="CG426" s="1173"/>
      <c r="CH426" s="1173"/>
      <c r="CI426" s="1173"/>
      <c r="CJ426" s="1173"/>
      <c r="CK426" s="1173"/>
      <c r="CL426" s="1174"/>
      <c r="CM426" s="1172"/>
      <c r="CN426" s="1173"/>
      <c r="CO426" s="1173"/>
      <c r="CP426" s="1173"/>
      <c r="CQ426" s="1173"/>
      <c r="CR426" s="1173"/>
      <c r="CS426" s="1173"/>
      <c r="CT426" s="1173"/>
      <c r="CU426" s="1173"/>
      <c r="CV426" s="1173"/>
      <c r="CW426" s="1173"/>
      <c r="CX426" s="1174"/>
      <c r="CY426" s="1172"/>
      <c r="CZ426" s="1173"/>
      <c r="DA426" s="1173"/>
      <c r="DB426" s="1173"/>
      <c r="DC426" s="1173"/>
      <c r="DD426" s="1173"/>
      <c r="DE426" s="1173"/>
      <c r="DF426" s="1173"/>
      <c r="DG426" s="1173"/>
      <c r="DH426" s="1173"/>
      <c r="DI426" s="1173"/>
      <c r="DJ426" s="1174"/>
      <c r="DK426" s="1172"/>
      <c r="DL426" s="1173"/>
      <c r="DM426" s="1173"/>
      <c r="DN426" s="1173"/>
      <c r="DO426" s="1173"/>
      <c r="DP426" s="1173"/>
      <c r="DQ426" s="1173"/>
      <c r="DR426" s="1173"/>
      <c r="DS426" s="1173"/>
      <c r="DT426" s="1173"/>
      <c r="DU426" s="1173"/>
      <c r="DV426" s="1173"/>
    </row>
    <row r="427" spans="1:126" s="565" customFormat="1" ht="12" customHeight="1" outlineLevel="1" x14ac:dyDescent="0.4">
      <c r="A427" s="731"/>
      <c r="B427" s="564" t="str">
        <f>'Control Panel_운영'!$J$156</f>
        <v>VAT Loan</v>
      </c>
      <c r="E427" s="580"/>
      <c r="F427" s="778">
        <f>IF(AND(F$3&gt;='Control Panel_운영'!$K$100,F$3&lt;='Control Panel_운영'!$L$100),1,0)</f>
        <v>1</v>
      </c>
      <c r="G427" s="768">
        <f>IF(AND(G$3&gt;='Control Panel_운영'!$K$100,G$3&lt;='Control Panel_운영'!$L$100),1,0)</f>
        <v>1</v>
      </c>
      <c r="H427" s="567">
        <f>IF(AND(H$3&gt;='Control Panel_운영'!$K$100,H$3&lt;='Control Panel_운영'!$L$100),1,0)</f>
        <v>1</v>
      </c>
      <c r="I427" s="567">
        <f>IF(AND(I$3&gt;='Control Panel_운영'!$K$100,I$3&lt;='Control Panel_운영'!$L$100),1,0)</f>
        <v>1</v>
      </c>
      <c r="J427" s="567">
        <f>IF(AND(J$3&gt;='Control Panel_운영'!$K$100,J$3&lt;='Control Panel_운영'!$L$100),1,0)</f>
        <v>0</v>
      </c>
      <c r="K427" s="567">
        <f>IF(AND(K$3&gt;='Control Panel_운영'!$K$100,K$3&lt;='Control Panel_운영'!$L$100),1,0)</f>
        <v>0</v>
      </c>
      <c r="L427" s="567">
        <f>IF(AND(L$3&gt;='Control Panel_운영'!$K$100,L$3&lt;='Control Panel_운영'!$L$100),1,0)</f>
        <v>0</v>
      </c>
      <c r="M427" s="567">
        <f>IF(AND(M$3&gt;='Control Panel_운영'!$K$100,M$3&lt;='Control Panel_운영'!$L$100),1,0)</f>
        <v>0</v>
      </c>
      <c r="N427" s="567">
        <f>IF(AND(N$3&gt;='Control Panel_운영'!$K$100,N$3&lt;='Control Panel_운영'!$L$100),1,0)</f>
        <v>0</v>
      </c>
      <c r="O427" s="567">
        <f>IF(AND(O$3&gt;='Control Panel_운영'!$K$100,O$3&lt;='Control Panel_운영'!$L$100),1,0)</f>
        <v>0</v>
      </c>
      <c r="P427" s="567">
        <f>IF(AND(P$3&gt;='Control Panel_운영'!$K$100,P$3&lt;='Control Panel_운영'!$L$100),1,0)</f>
        <v>0</v>
      </c>
      <c r="Q427" s="567">
        <f>IF(AND(Q$3&gt;='Control Panel_운영'!$K$100,Q$3&lt;='Control Panel_운영'!$L$100),1,0)</f>
        <v>0</v>
      </c>
      <c r="R427" s="767">
        <f>IF(AND(R$3&gt;='Control Panel_운영'!$K$100,R$3&lt;='Control Panel_운영'!$L$100),1,0)</f>
        <v>0</v>
      </c>
      <c r="S427" s="768">
        <f>IF(AND(S$3&gt;='Control Panel_운영'!$K$100,S$3&lt;='Control Panel_운영'!$L$100),1,0)</f>
        <v>0</v>
      </c>
      <c r="T427" s="567">
        <f>IF(AND(T$3&gt;='Control Panel_운영'!$K$100,T$3&lt;='Control Panel_운영'!$L$100),1,0)</f>
        <v>0</v>
      </c>
      <c r="U427" s="567">
        <f>IF(AND(U$3&gt;='Control Panel_운영'!$K$100,U$3&lt;='Control Panel_운영'!$L$100),1,0)</f>
        <v>0</v>
      </c>
      <c r="V427" s="567">
        <f>IF(AND(V$3&gt;='Control Panel_운영'!$K$100,V$3&lt;='Control Panel_운영'!$L$100),1,0)</f>
        <v>0</v>
      </c>
      <c r="W427" s="567">
        <f>IF(AND(W$3&gt;='Control Panel_운영'!$K$100,W$3&lt;='Control Panel_운영'!$L$100),1,0)</f>
        <v>0</v>
      </c>
      <c r="X427" s="567">
        <f>IF(AND(X$3&gt;='Control Panel_운영'!$K$100,X$3&lt;='Control Panel_운영'!$L$100),1,0)</f>
        <v>0</v>
      </c>
      <c r="Y427" s="567">
        <f>IF(AND(Y$3&gt;='Control Panel_운영'!$K$100,Y$3&lt;='Control Panel_운영'!$L$100),1,0)</f>
        <v>0</v>
      </c>
      <c r="Z427" s="567">
        <f>IF(AND(Z$3&gt;='Control Panel_운영'!$K$100,Z$3&lt;='Control Panel_운영'!$L$100),1,0)</f>
        <v>0</v>
      </c>
      <c r="AA427" s="567">
        <f>IF(AND(AA$3&gt;='Control Panel_운영'!$K$100,AA$3&lt;='Control Panel_운영'!$L$100),1,0)</f>
        <v>0</v>
      </c>
      <c r="AB427" s="567">
        <f>IF(AND(AB$3&gt;='Control Panel_운영'!$K$100,AB$3&lt;='Control Panel_운영'!$L$100),1,0)</f>
        <v>0</v>
      </c>
      <c r="AC427" s="567">
        <f>IF(AND(AC$3&gt;='Control Panel_운영'!$K$100,AC$3&lt;='Control Panel_운영'!$L$100),1,0)</f>
        <v>0</v>
      </c>
      <c r="AD427" s="767">
        <f>IF(AND(AD$3&gt;='Control Panel_운영'!$K$100,AD$3&lt;='Control Panel_운영'!$L$100),1,0)</f>
        <v>0</v>
      </c>
      <c r="AE427" s="768">
        <f>IF(AND(AE$3&gt;='Control Panel_운영'!$K$100,AE$3&lt;='Control Panel_운영'!$L$100),1,0)</f>
        <v>0</v>
      </c>
      <c r="AF427" s="567">
        <f>IF(AND(AF$3&gt;='Control Panel_운영'!$K$100,AF$3&lt;='Control Panel_운영'!$L$100),1,0)</f>
        <v>0</v>
      </c>
      <c r="AG427" s="567">
        <f>IF(AND(AG$3&gt;='Control Panel_운영'!$K$100,AG$3&lt;='Control Panel_운영'!$L$100),1,0)</f>
        <v>0</v>
      </c>
      <c r="AH427" s="567">
        <f>IF(AND(AH$3&gt;='Control Panel_운영'!$K$100,AH$3&lt;='Control Panel_운영'!$L$100),1,0)</f>
        <v>0</v>
      </c>
      <c r="AI427" s="567">
        <f>IF(AND(AI$3&gt;='Control Panel_운영'!$K$100,AI$3&lt;='Control Panel_운영'!$L$100),1,0)</f>
        <v>0</v>
      </c>
      <c r="AJ427" s="567">
        <f>IF(AND(AJ$3&gt;='Control Panel_운영'!$K$100,AJ$3&lt;='Control Panel_운영'!$L$100),1,0)</f>
        <v>0</v>
      </c>
      <c r="AK427" s="567">
        <f>IF(AND(AK$3&gt;='Control Panel_운영'!$K$100,AK$3&lt;='Control Panel_운영'!$L$100),1,0)</f>
        <v>0</v>
      </c>
      <c r="AL427" s="567">
        <f>IF(AND(AL$3&gt;='Control Panel_운영'!$K$100,AL$3&lt;='Control Panel_운영'!$L$100),1,0)</f>
        <v>0</v>
      </c>
      <c r="AM427" s="567">
        <f>IF(AND(AM$3&gt;='Control Panel_운영'!$K$100,AM$3&lt;='Control Panel_운영'!$L$100),1,0)</f>
        <v>0</v>
      </c>
      <c r="AN427" s="567">
        <f>IF(AND(AN$3&gt;='Control Panel_운영'!$K$100,AN$3&lt;='Control Panel_운영'!$L$100),1,0)</f>
        <v>0</v>
      </c>
      <c r="AO427" s="567">
        <f>IF(AND(AO$3&gt;='Control Panel_운영'!$K$100,AO$3&lt;='Control Panel_운영'!$L$100),1,0)</f>
        <v>0</v>
      </c>
      <c r="AP427" s="767">
        <f>IF(AND(AP$3&gt;='Control Panel_운영'!$K$100,AP$3&lt;='Control Panel_운영'!$L$100),1,0)</f>
        <v>0</v>
      </c>
      <c r="AQ427" s="768">
        <f>IF(AND(AQ$3&gt;='Control Panel_운영'!$K$100,AQ$3&lt;='Control Panel_운영'!$L$100),1,0)</f>
        <v>0</v>
      </c>
      <c r="AR427" s="567">
        <f>IF(AND(AR$3&gt;='Control Panel_운영'!$K$100,AR$3&lt;='Control Panel_운영'!$L$100),1,0)</f>
        <v>0</v>
      </c>
      <c r="AS427" s="567">
        <f>IF(AND(AS$3&gt;='Control Panel_운영'!$K$100,AS$3&lt;='Control Panel_운영'!$L$100),1,0)</f>
        <v>0</v>
      </c>
      <c r="AT427" s="567">
        <f>IF(AND(AT$3&gt;='Control Panel_운영'!$K$100,AT$3&lt;='Control Panel_운영'!$L$100),1,0)</f>
        <v>0</v>
      </c>
      <c r="AU427" s="567">
        <f>IF(AND(AU$3&gt;='Control Panel_운영'!$K$100,AU$3&lt;='Control Panel_운영'!$L$100),1,0)</f>
        <v>0</v>
      </c>
      <c r="AV427" s="567">
        <f>IF(AND(AV$3&gt;='Control Panel_운영'!$K$100,AV$3&lt;='Control Panel_운영'!$L$100),1,0)</f>
        <v>0</v>
      </c>
      <c r="AW427" s="567">
        <f>IF(AND(AW$3&gt;='Control Panel_운영'!$K$100,AW$3&lt;='Control Panel_운영'!$L$100),1,0)</f>
        <v>0</v>
      </c>
      <c r="AX427" s="567">
        <f>IF(AND(AX$3&gt;='Control Panel_운영'!$K$100,AX$3&lt;='Control Panel_운영'!$L$100),1,0)</f>
        <v>0</v>
      </c>
      <c r="AY427" s="567">
        <f>IF(AND(AY$3&gt;='Control Panel_운영'!$K$100,AY$3&lt;='Control Panel_운영'!$L$100),1,0)</f>
        <v>0</v>
      </c>
      <c r="AZ427" s="567">
        <f>IF(AND(AZ$3&gt;='Control Panel_운영'!$K$100,AZ$3&lt;='Control Panel_운영'!$L$100),1,0)</f>
        <v>0</v>
      </c>
      <c r="BA427" s="567">
        <f>IF(AND(BA$3&gt;='Control Panel_운영'!$K$100,BA$3&lt;='Control Panel_운영'!$L$100),1,0)</f>
        <v>0</v>
      </c>
      <c r="BB427" s="767">
        <f>IF(AND(BB$3&gt;='Control Panel_운영'!$K$100,BB$3&lt;='Control Panel_운영'!$L$100),1,0)</f>
        <v>0</v>
      </c>
      <c r="BC427" s="768">
        <f>IF(AND(BC$3&gt;='Control Panel_운영'!$K$100,BC$3&lt;='Control Panel_운영'!$L$100),1,0)</f>
        <v>0</v>
      </c>
      <c r="BD427" s="567">
        <f>IF(AND(BD$3&gt;='Control Panel_운영'!$K$100,BD$3&lt;='Control Panel_운영'!$L$100),1,0)</f>
        <v>0</v>
      </c>
      <c r="BE427" s="567">
        <f>IF(AND(BE$3&gt;='Control Panel_운영'!$K$100,BE$3&lt;='Control Panel_운영'!$L$100),1,0)</f>
        <v>0</v>
      </c>
      <c r="BF427" s="567">
        <f>IF(AND(BF$3&gt;='Control Panel_운영'!$K$100,BF$3&lt;='Control Panel_운영'!$L$100),1,0)</f>
        <v>0</v>
      </c>
      <c r="BG427" s="567">
        <f>IF(AND(BG$3&gt;='Control Panel_운영'!$K$100,BG$3&lt;='Control Panel_운영'!$L$100),1,0)</f>
        <v>0</v>
      </c>
      <c r="BH427" s="567">
        <f>IF(AND(BH$3&gt;='Control Panel_운영'!$K$100,BH$3&lt;='Control Panel_운영'!$L$100),1,0)</f>
        <v>0</v>
      </c>
      <c r="BI427" s="567">
        <f>IF(AND(BI$3&gt;='Control Panel_운영'!$K$100,BI$3&lt;='Control Panel_운영'!$L$100),1,0)</f>
        <v>0</v>
      </c>
      <c r="BJ427" s="567">
        <f>IF(AND(BJ$3&gt;='Control Panel_운영'!$K$100,BJ$3&lt;='Control Panel_운영'!$L$100),1,0)</f>
        <v>0</v>
      </c>
      <c r="BK427" s="567">
        <f>IF(AND(BK$3&gt;='Control Panel_운영'!$K$100,BK$3&lt;='Control Panel_운영'!$L$100),1,0)</f>
        <v>0</v>
      </c>
      <c r="BL427" s="567">
        <f>IF(AND(BL$3&gt;='Control Panel_운영'!$K$100,BL$3&lt;='Control Panel_운영'!$L$100),1,0)</f>
        <v>0</v>
      </c>
      <c r="BM427" s="567">
        <f>IF(AND(BM$3&gt;='Control Panel_운영'!$K$100,BM$3&lt;='Control Panel_운영'!$L$100),1,0)</f>
        <v>0</v>
      </c>
      <c r="BN427" s="767">
        <f>IF(AND(BN$3&gt;='Control Panel_운영'!$K$100,BN$3&lt;='Control Panel_운영'!$L$100),1,0)</f>
        <v>0</v>
      </c>
      <c r="BO427" s="768">
        <f>IF(AND(BO$3&gt;='Control Panel_운영'!$K$100,BO$3&lt;='Control Panel_운영'!$L$100),1,0)</f>
        <v>0</v>
      </c>
      <c r="BP427" s="567">
        <f>IF(AND(BP$3&gt;='Control Panel_운영'!$K$100,BP$3&lt;='Control Panel_운영'!$L$100),1,0)</f>
        <v>0</v>
      </c>
      <c r="BQ427" s="567">
        <f>IF(AND(BQ$3&gt;='Control Panel_운영'!$K$100,BQ$3&lt;='Control Panel_운영'!$L$100),1,0)</f>
        <v>0</v>
      </c>
      <c r="BR427" s="567">
        <f>IF(AND(BR$3&gt;='Control Panel_운영'!$K$100,BR$3&lt;='Control Panel_운영'!$L$100),1,0)</f>
        <v>0</v>
      </c>
      <c r="BS427" s="567">
        <f>IF(AND(BS$3&gt;='Control Panel_운영'!$K$100,BS$3&lt;='Control Panel_운영'!$L$100),1,0)</f>
        <v>0</v>
      </c>
      <c r="BT427" s="567">
        <f>IF(AND(BT$3&gt;='Control Panel_운영'!$K$100,BT$3&lt;='Control Panel_운영'!$L$100),1,0)</f>
        <v>0</v>
      </c>
      <c r="BU427" s="567">
        <f>IF(AND(BU$3&gt;='Control Panel_운영'!$K$100,BU$3&lt;='Control Panel_운영'!$L$100),1,0)</f>
        <v>0</v>
      </c>
      <c r="BV427" s="567">
        <f>IF(AND(BV$3&gt;='Control Panel_운영'!$K$100,BV$3&lt;='Control Panel_운영'!$L$100),1,0)</f>
        <v>0</v>
      </c>
      <c r="BW427" s="567">
        <f>IF(AND(BW$3&gt;='Control Panel_운영'!$K$100,BW$3&lt;='Control Panel_운영'!$L$100),1,0)</f>
        <v>0</v>
      </c>
      <c r="BX427" s="567">
        <f>IF(AND(BX$3&gt;='Control Panel_운영'!$K$100,BX$3&lt;='Control Panel_운영'!$L$100),1,0)</f>
        <v>0</v>
      </c>
      <c r="BY427" s="567">
        <f>IF(AND(BY$3&gt;='Control Panel_운영'!$K$100,BY$3&lt;='Control Panel_운영'!$L$100),1,0)</f>
        <v>0</v>
      </c>
      <c r="BZ427" s="767">
        <f>IF(AND(BZ$3&gt;='Control Panel_운영'!$K$100,BZ$3&lt;='Control Panel_운영'!$L$100),1,0)</f>
        <v>0</v>
      </c>
      <c r="CA427" s="768">
        <f>IF(AND(CA$3&gt;='Control Panel_운영'!$K$100,CA$3&lt;='Control Panel_운영'!$L$100),1,0)</f>
        <v>0</v>
      </c>
      <c r="CB427" s="567">
        <f>IF(AND(CB$3&gt;='Control Panel_운영'!$K$100,CB$3&lt;='Control Panel_운영'!$L$100),1,0)</f>
        <v>0</v>
      </c>
      <c r="CC427" s="567">
        <f>IF(AND(CC$3&gt;='Control Panel_운영'!$K$100,CC$3&lt;='Control Panel_운영'!$L$100),1,0)</f>
        <v>0</v>
      </c>
      <c r="CD427" s="567">
        <f>IF(AND(CD$3&gt;='Control Panel_운영'!$K$100,CD$3&lt;='Control Panel_운영'!$L$100),1,0)</f>
        <v>0</v>
      </c>
      <c r="CE427" s="567">
        <f>IF(AND(CE$3&gt;='Control Panel_운영'!$K$100,CE$3&lt;='Control Panel_운영'!$L$100),1,0)</f>
        <v>0</v>
      </c>
      <c r="CF427" s="567">
        <f>IF(AND(CF$3&gt;='Control Panel_운영'!$K$100,CF$3&lt;='Control Panel_운영'!$L$100),1,0)</f>
        <v>0</v>
      </c>
      <c r="CG427" s="567">
        <f>IF(AND(CG$3&gt;='Control Panel_운영'!$K$100,CG$3&lt;='Control Panel_운영'!$L$100),1,0)</f>
        <v>0</v>
      </c>
      <c r="CH427" s="567">
        <f>IF(AND(CH$3&gt;='Control Panel_운영'!$K$100,CH$3&lt;='Control Panel_운영'!$L$100),1,0)</f>
        <v>0</v>
      </c>
      <c r="CI427" s="567">
        <f>IF(AND(CI$3&gt;='Control Panel_운영'!$K$100,CI$3&lt;='Control Panel_운영'!$L$100),1,0)</f>
        <v>0</v>
      </c>
      <c r="CJ427" s="567">
        <f>IF(AND(CJ$3&gt;='Control Panel_운영'!$K$100,CJ$3&lt;='Control Panel_운영'!$L$100),1,0)</f>
        <v>0</v>
      </c>
      <c r="CK427" s="567">
        <f>IF(AND(CK$3&gt;='Control Panel_운영'!$K$100,CK$3&lt;='Control Panel_운영'!$L$100),1,0)</f>
        <v>0</v>
      </c>
      <c r="CL427" s="767">
        <f>IF(AND(CL$3&gt;='Control Panel_운영'!$K$100,CL$3&lt;='Control Panel_운영'!$L$100),1,0)</f>
        <v>0</v>
      </c>
      <c r="CM427" s="768">
        <f>IF(AND(CM$3&gt;='Control Panel_운영'!$K$100,CM$3&lt;='Control Panel_운영'!$L$100),1,0)</f>
        <v>0</v>
      </c>
      <c r="CN427" s="567">
        <f>IF(AND(CN$3&gt;='Control Panel_운영'!$K$100,CN$3&lt;='Control Panel_운영'!$L$100),1,0)</f>
        <v>0</v>
      </c>
      <c r="CO427" s="567">
        <f>IF(AND(CO$3&gt;='Control Panel_운영'!$K$100,CO$3&lt;='Control Panel_운영'!$L$100),1,0)</f>
        <v>0</v>
      </c>
      <c r="CP427" s="567">
        <f>IF(AND(CP$3&gt;='Control Panel_운영'!$K$100,CP$3&lt;='Control Panel_운영'!$L$100),1,0)</f>
        <v>0</v>
      </c>
      <c r="CQ427" s="567">
        <f>IF(AND(CQ$3&gt;='Control Panel_운영'!$K$100,CQ$3&lt;='Control Panel_운영'!$L$100),1,0)</f>
        <v>0</v>
      </c>
      <c r="CR427" s="567">
        <f>IF(AND(CR$3&gt;='Control Panel_운영'!$K$100,CR$3&lt;='Control Panel_운영'!$L$100),1,0)</f>
        <v>0</v>
      </c>
      <c r="CS427" s="567">
        <f>IF(AND(CS$3&gt;='Control Panel_운영'!$K$100,CS$3&lt;='Control Panel_운영'!$L$100),1,0)</f>
        <v>0</v>
      </c>
      <c r="CT427" s="567">
        <f>IF(AND(CT$3&gt;='Control Panel_운영'!$K$100,CT$3&lt;='Control Panel_운영'!$L$100),1,0)</f>
        <v>0</v>
      </c>
      <c r="CU427" s="567">
        <f>IF(AND(CU$3&gt;='Control Panel_운영'!$K$100,CU$3&lt;='Control Panel_운영'!$L$100),1,0)</f>
        <v>0</v>
      </c>
      <c r="CV427" s="567">
        <f>IF(AND(CV$3&gt;='Control Panel_운영'!$K$100,CV$3&lt;='Control Panel_운영'!$L$100),1,0)</f>
        <v>0</v>
      </c>
      <c r="CW427" s="567">
        <f>IF(AND(CW$3&gt;='Control Panel_운영'!$K$100,CW$3&lt;='Control Panel_운영'!$L$100),1,0)</f>
        <v>0</v>
      </c>
      <c r="CX427" s="767">
        <f>IF(AND(CX$3&gt;='Control Panel_운영'!$K$100,CX$3&lt;='Control Panel_운영'!$L$100),1,0)</f>
        <v>0</v>
      </c>
      <c r="CY427" s="768">
        <f>IF(AND(CY$3&gt;='Control Panel_운영'!$K$100,CY$3&lt;='Control Panel_운영'!$L$100),1,0)</f>
        <v>0</v>
      </c>
      <c r="CZ427" s="567">
        <f>IF(AND(CZ$3&gt;='Control Panel_운영'!$K$100,CZ$3&lt;='Control Panel_운영'!$L$100),1,0)</f>
        <v>0</v>
      </c>
      <c r="DA427" s="567">
        <f>IF(AND(DA$3&gt;='Control Panel_운영'!$K$100,DA$3&lt;='Control Panel_운영'!$L$100),1,0)</f>
        <v>0</v>
      </c>
      <c r="DB427" s="567">
        <f>IF(AND(DB$3&gt;='Control Panel_운영'!$K$100,DB$3&lt;='Control Panel_운영'!$L$100),1,0)</f>
        <v>0</v>
      </c>
      <c r="DC427" s="567">
        <f>IF(AND(DC$3&gt;='Control Panel_운영'!$K$100,DC$3&lt;='Control Panel_운영'!$L$100),1,0)</f>
        <v>0</v>
      </c>
      <c r="DD427" s="567">
        <f>IF(AND(DD$3&gt;='Control Panel_운영'!$K$100,DD$3&lt;='Control Panel_운영'!$L$100),1,0)</f>
        <v>0</v>
      </c>
      <c r="DE427" s="567">
        <f>IF(AND(DE$3&gt;='Control Panel_운영'!$K$100,DE$3&lt;='Control Panel_운영'!$L$100),1,0)</f>
        <v>0</v>
      </c>
      <c r="DF427" s="567">
        <f>IF(AND(DF$3&gt;='Control Panel_운영'!$K$100,DF$3&lt;='Control Panel_운영'!$L$100),1,0)</f>
        <v>0</v>
      </c>
      <c r="DG427" s="567">
        <f>IF(AND(DG$3&gt;='Control Panel_운영'!$K$100,DG$3&lt;='Control Panel_운영'!$L$100),1,0)</f>
        <v>0</v>
      </c>
      <c r="DH427" s="567">
        <f>IF(AND(DH$3&gt;='Control Panel_운영'!$K$100,DH$3&lt;='Control Panel_운영'!$L$100),1,0)</f>
        <v>0</v>
      </c>
      <c r="DI427" s="567">
        <f>IF(AND(DI$3&gt;='Control Panel_운영'!$K$100,DI$3&lt;='Control Panel_운영'!$L$100),1,0)</f>
        <v>0</v>
      </c>
      <c r="DJ427" s="767">
        <f>IF(AND(DJ$3&gt;='Control Panel_운영'!$K$100,DJ$3&lt;='Control Panel_운영'!$L$100),1,0)</f>
        <v>0</v>
      </c>
      <c r="DK427" s="768">
        <f>IF(AND(DK$3&gt;='Control Panel_운영'!$K$100,DK$3&lt;='Control Panel_운영'!$L$100),1,0)</f>
        <v>0</v>
      </c>
      <c r="DL427" s="567">
        <f>IF(AND(DL$3&gt;='Control Panel_운영'!$K$100,DL$3&lt;='Control Panel_운영'!$L$100),1,0)</f>
        <v>0</v>
      </c>
      <c r="DM427" s="567">
        <f>IF(AND(DM$3&gt;='Control Panel_운영'!$K$100,DM$3&lt;='Control Panel_운영'!$L$100),1,0)</f>
        <v>0</v>
      </c>
      <c r="DN427" s="567">
        <f>IF(AND(DN$3&gt;='Control Panel_운영'!$K$100,DN$3&lt;='Control Panel_운영'!$L$100),1,0)</f>
        <v>0</v>
      </c>
      <c r="DO427" s="567">
        <f>IF(AND(DO$3&gt;='Control Panel_운영'!$K$100,DO$3&lt;='Control Panel_운영'!$L$100),1,0)</f>
        <v>0</v>
      </c>
      <c r="DP427" s="567">
        <f>IF(AND(DP$3&gt;='Control Panel_운영'!$K$100,DP$3&lt;='Control Panel_운영'!$L$100),1,0)</f>
        <v>0</v>
      </c>
      <c r="DQ427" s="567">
        <f>IF(AND(DQ$3&gt;='Control Panel_운영'!$K$100,DQ$3&lt;='Control Panel_운영'!$L$100),1,0)</f>
        <v>0</v>
      </c>
      <c r="DR427" s="567">
        <f>IF(AND(DR$3&gt;='Control Panel_운영'!$K$100,DR$3&lt;='Control Panel_운영'!$L$100),1,0)</f>
        <v>0</v>
      </c>
      <c r="DS427" s="567">
        <f>IF(AND(DS$3&gt;='Control Panel_운영'!$K$100,DS$3&lt;='Control Panel_운영'!$L$100),1,0)</f>
        <v>0</v>
      </c>
      <c r="DT427" s="567">
        <f>IF(AND(DT$3&gt;='Control Panel_운영'!$K$100,DT$3&lt;='Control Panel_운영'!$L$100),1,0)</f>
        <v>0</v>
      </c>
      <c r="DU427" s="567">
        <f>IF(AND(DU$3&gt;='Control Panel_운영'!$K$100,DU$3&lt;='Control Panel_운영'!$L$100),1,0)</f>
        <v>0</v>
      </c>
      <c r="DV427" s="567">
        <f>IF(AND(DV$3&gt;='Control Panel_운영'!$K$100,DV$3&lt;='Control Panel_운영'!$L$100),1,0)</f>
        <v>0</v>
      </c>
    </row>
    <row r="428" spans="1:126" s="565" customFormat="1" ht="12" customHeight="1" outlineLevel="1" x14ac:dyDescent="0.4">
      <c r="A428" s="731"/>
      <c r="B428" s="564">
        <f>'Control Panel_운영'!$B$22</f>
        <v>0</v>
      </c>
      <c r="E428" s="580"/>
      <c r="F428" s="778">
        <f>IF(AND(F$3&gt;='Control Panel_운영'!$K$84,F$3&lt;='Control Panel_운영'!$K$90),1,0)</f>
        <v>1</v>
      </c>
      <c r="G428" s="768">
        <f>IF(AND(G$3&gt;='Control Panel_운영'!$K$84,G$3&lt;='Control Panel_운영'!$K$90),1,0)</f>
        <v>1</v>
      </c>
      <c r="H428" s="567">
        <f>IF(AND(H$3&gt;='Control Panel_운영'!$K$84,H$3&lt;='Control Panel_운영'!$K$90),1,0)</f>
        <v>1</v>
      </c>
      <c r="I428" s="567">
        <f>IF(AND(I$3&gt;='Control Panel_운영'!$K$84,I$3&lt;='Control Panel_운영'!$K$90),1,0)</f>
        <v>1</v>
      </c>
      <c r="J428" s="567">
        <f>IF(AND(J$3&gt;='Control Panel_운영'!$K$84,J$3&lt;='Control Panel_운영'!$K$90),1,0)</f>
        <v>1</v>
      </c>
      <c r="K428" s="567">
        <f>IF(AND(K$3&gt;='Control Panel_운영'!$K$84,K$3&lt;='Control Panel_운영'!$K$90),1,0)</f>
        <v>1</v>
      </c>
      <c r="L428" s="567">
        <f>IF(AND(L$3&gt;='Control Panel_운영'!$K$84,L$3&lt;='Control Panel_운영'!$K$90),1,0)</f>
        <v>1</v>
      </c>
      <c r="M428" s="567">
        <f>IF(AND(M$3&gt;='Control Panel_운영'!$K$84,M$3&lt;='Control Panel_운영'!$K$90),1,0)</f>
        <v>1</v>
      </c>
      <c r="N428" s="567">
        <f>IF(AND(N$3&gt;='Control Panel_운영'!$K$84,N$3&lt;='Control Panel_운영'!$K$90),1,0)</f>
        <v>1</v>
      </c>
      <c r="O428" s="567">
        <f>IF(AND(O$3&gt;='Control Panel_운영'!$K$84,O$3&lt;='Control Panel_운영'!$K$90),1,0)</f>
        <v>1</v>
      </c>
      <c r="P428" s="567">
        <f>IF(AND(P$3&gt;='Control Panel_운영'!$K$84,P$3&lt;='Control Panel_운영'!$K$90),1,0)</f>
        <v>1</v>
      </c>
      <c r="Q428" s="567">
        <f>IF(AND(Q$3&gt;='Control Panel_운영'!$K$84,Q$3&lt;='Control Panel_운영'!$K$90),1,0)</f>
        <v>1</v>
      </c>
      <c r="R428" s="767">
        <f>IF(AND(R$3&gt;='Control Panel_운영'!$K$84,R$3&lt;='Control Panel_운영'!$K$90),1,0)</f>
        <v>1</v>
      </c>
      <c r="S428" s="768">
        <f>IF(AND(S$3&gt;='Control Panel_운영'!$K$84,S$3&lt;='Control Panel_운영'!$K$90),1,0)</f>
        <v>1</v>
      </c>
      <c r="T428" s="567">
        <f>IF(AND(T$3&gt;='Control Panel_운영'!$K$84,T$3&lt;='Control Panel_운영'!$K$90),1,0)</f>
        <v>1</v>
      </c>
      <c r="U428" s="567">
        <f>IF(AND(U$3&gt;='Control Panel_운영'!$K$84,U$3&lt;='Control Panel_운영'!$K$90),1,0)</f>
        <v>1</v>
      </c>
      <c r="V428" s="567">
        <f>IF(AND(V$3&gt;='Control Panel_운영'!$K$84,V$3&lt;='Control Panel_운영'!$K$90),1,0)</f>
        <v>1</v>
      </c>
      <c r="W428" s="567">
        <f>IF(AND(W$3&gt;='Control Panel_운영'!$K$84,W$3&lt;='Control Panel_운영'!$K$90),1,0)</f>
        <v>1</v>
      </c>
      <c r="X428" s="567">
        <f>IF(AND(X$3&gt;='Control Panel_운영'!$K$84,X$3&lt;='Control Panel_운영'!$K$90),1,0)</f>
        <v>1</v>
      </c>
      <c r="Y428" s="567">
        <f>IF(AND(Y$3&gt;='Control Panel_운영'!$K$84,Y$3&lt;='Control Panel_운영'!$K$90),1,0)</f>
        <v>1</v>
      </c>
      <c r="Z428" s="567">
        <f>IF(AND(Z$3&gt;='Control Panel_운영'!$K$84,Z$3&lt;='Control Panel_운영'!$K$90),1,0)</f>
        <v>1</v>
      </c>
      <c r="AA428" s="567">
        <f>IF(AND(AA$3&gt;='Control Panel_운영'!$K$84,AA$3&lt;='Control Panel_운영'!$K$90),1,0)</f>
        <v>1</v>
      </c>
      <c r="AB428" s="567">
        <f>IF(AND(AB$3&gt;='Control Panel_운영'!$K$84,AB$3&lt;='Control Panel_운영'!$K$90),1,0)</f>
        <v>1</v>
      </c>
      <c r="AC428" s="567">
        <f>IF(AND(AC$3&gt;='Control Panel_운영'!$K$84,AC$3&lt;='Control Panel_운영'!$K$90),1,0)</f>
        <v>1</v>
      </c>
      <c r="AD428" s="767">
        <f>IF(AND(AD$3&gt;='Control Panel_운영'!$K$84,AD$3&lt;='Control Panel_운영'!$K$90),1,0)</f>
        <v>1</v>
      </c>
      <c r="AE428" s="768">
        <f>IF(AND(AE$3&gt;='Control Panel_운영'!$K$84,AE$3&lt;='Control Panel_운영'!$K$90),1,0)</f>
        <v>1</v>
      </c>
      <c r="AF428" s="567">
        <f>IF(AND(AF$3&gt;='Control Panel_운영'!$K$84,AF$3&lt;='Control Panel_운영'!$K$90),1,0)</f>
        <v>1</v>
      </c>
      <c r="AG428" s="567">
        <f>IF(AND(AG$3&gt;='Control Panel_운영'!$K$84,AG$3&lt;='Control Panel_운영'!$K$90),1,0)</f>
        <v>1</v>
      </c>
      <c r="AH428" s="567">
        <f>IF(AND(AH$3&gt;='Control Panel_운영'!$K$84,AH$3&lt;='Control Panel_운영'!$K$90),1,0)</f>
        <v>1</v>
      </c>
      <c r="AI428" s="567">
        <f>IF(AND(AI$3&gt;='Control Panel_운영'!$K$84,AI$3&lt;='Control Panel_운영'!$K$90),1,0)</f>
        <v>1</v>
      </c>
      <c r="AJ428" s="567">
        <f>IF(AND(AJ$3&gt;='Control Panel_운영'!$K$84,AJ$3&lt;='Control Panel_운영'!$K$90),1,0)</f>
        <v>1</v>
      </c>
      <c r="AK428" s="567">
        <f>IF(AND(AK$3&gt;='Control Panel_운영'!$K$84,AK$3&lt;='Control Panel_운영'!$K$90),1,0)</f>
        <v>1</v>
      </c>
      <c r="AL428" s="567">
        <f>IF(AND(AL$3&gt;='Control Panel_운영'!$K$84,AL$3&lt;='Control Panel_운영'!$K$90),1,0)</f>
        <v>1</v>
      </c>
      <c r="AM428" s="567">
        <f>IF(AND(AM$3&gt;='Control Panel_운영'!$K$84,AM$3&lt;='Control Panel_운영'!$K$90),1,0)</f>
        <v>1</v>
      </c>
      <c r="AN428" s="567">
        <f>IF(AND(AN$3&gt;='Control Panel_운영'!$K$84,AN$3&lt;='Control Panel_운영'!$K$90),1,0)</f>
        <v>1</v>
      </c>
      <c r="AO428" s="567">
        <f>IF(AND(AO$3&gt;='Control Panel_운영'!$K$84,AO$3&lt;='Control Panel_운영'!$K$90),1,0)</f>
        <v>1</v>
      </c>
      <c r="AP428" s="767">
        <f>IF(AND(AP$3&gt;='Control Panel_운영'!$K$84,AP$3&lt;='Control Panel_운영'!$K$90),1,0)</f>
        <v>1</v>
      </c>
      <c r="AQ428" s="768">
        <f>IF(AND(AQ$3&gt;='Control Panel_운영'!$K$84,AQ$3&lt;='Control Panel_운영'!$K$90),1,0)</f>
        <v>1</v>
      </c>
      <c r="AR428" s="567">
        <f>IF(AND(AR$3&gt;='Control Panel_운영'!$K$84,AR$3&lt;='Control Panel_운영'!$K$90),1,0)</f>
        <v>1</v>
      </c>
      <c r="AS428" s="567">
        <f>IF(AND(AS$3&gt;='Control Panel_운영'!$K$84,AS$3&lt;='Control Panel_운영'!$K$90),1,0)</f>
        <v>1</v>
      </c>
      <c r="AT428" s="567">
        <f>IF(AND(AT$3&gt;='Control Panel_운영'!$K$84,AT$3&lt;='Control Panel_운영'!$K$90),1,0)</f>
        <v>1</v>
      </c>
      <c r="AU428" s="567">
        <f>IF(AND(AU$3&gt;='Control Panel_운영'!$K$84,AU$3&lt;='Control Panel_운영'!$K$90),1,0)</f>
        <v>1</v>
      </c>
      <c r="AV428" s="567">
        <f>IF(AND(AV$3&gt;='Control Panel_운영'!$K$84,AV$3&lt;='Control Panel_운영'!$K$90),1,0)</f>
        <v>1</v>
      </c>
      <c r="AW428" s="567">
        <f>IF(AND(AW$3&gt;='Control Panel_운영'!$K$84,AW$3&lt;='Control Panel_운영'!$K$90),1,0)</f>
        <v>1</v>
      </c>
      <c r="AX428" s="567">
        <f>IF(AND(AX$3&gt;='Control Panel_운영'!$K$84,AX$3&lt;='Control Panel_운영'!$K$90),1,0)</f>
        <v>1</v>
      </c>
      <c r="AY428" s="567">
        <f>IF(AND(AY$3&gt;='Control Panel_운영'!$K$84,AY$3&lt;='Control Panel_운영'!$K$90),1,0)</f>
        <v>1</v>
      </c>
      <c r="AZ428" s="567">
        <f>IF(AND(AZ$3&gt;='Control Panel_운영'!$K$84,AZ$3&lt;='Control Panel_운영'!$K$90),1,0)</f>
        <v>1</v>
      </c>
      <c r="BA428" s="567">
        <f>IF(AND(BA$3&gt;='Control Panel_운영'!$K$84,BA$3&lt;='Control Panel_운영'!$K$90),1,0)</f>
        <v>1</v>
      </c>
      <c r="BB428" s="767">
        <f>IF(AND(BB$3&gt;='Control Panel_운영'!$K$84,BB$3&lt;='Control Panel_운영'!$K$90),1,0)</f>
        <v>1</v>
      </c>
      <c r="BC428" s="768">
        <f>IF(AND(BC$3&gt;='Control Panel_운영'!$K$84,BC$3&lt;='Control Panel_운영'!$K$90),1,0)</f>
        <v>1</v>
      </c>
      <c r="BD428" s="567">
        <f>IF(AND(BD$3&gt;='Control Panel_운영'!$K$84,BD$3&lt;='Control Panel_운영'!$K$90),1,0)</f>
        <v>1</v>
      </c>
      <c r="BE428" s="567">
        <f>IF(AND(BE$3&gt;='Control Panel_운영'!$K$84,BE$3&lt;='Control Panel_운영'!$K$90),1,0)</f>
        <v>1</v>
      </c>
      <c r="BF428" s="567">
        <f>IF(AND(BF$3&gt;='Control Panel_운영'!$K$84,BF$3&lt;='Control Panel_운영'!$K$90),1,0)</f>
        <v>1</v>
      </c>
      <c r="BG428" s="567">
        <f>IF(AND(BG$3&gt;='Control Panel_운영'!$K$84,BG$3&lt;='Control Panel_운영'!$K$90),1,0)</f>
        <v>1</v>
      </c>
      <c r="BH428" s="567">
        <f>IF(AND(BH$3&gt;='Control Panel_운영'!$K$84,BH$3&lt;='Control Panel_운영'!$K$90),1,0)</f>
        <v>1</v>
      </c>
      <c r="BI428" s="567">
        <f>IF(AND(BI$3&gt;='Control Panel_운영'!$K$84,BI$3&lt;='Control Panel_운영'!$K$90),1,0)</f>
        <v>1</v>
      </c>
      <c r="BJ428" s="567">
        <f>IF(AND(BJ$3&gt;='Control Panel_운영'!$K$84,BJ$3&lt;='Control Panel_운영'!$K$90),1,0)</f>
        <v>1</v>
      </c>
      <c r="BK428" s="567">
        <f>IF(AND(BK$3&gt;='Control Panel_운영'!$K$84,BK$3&lt;='Control Panel_운영'!$K$90),1,0)</f>
        <v>1</v>
      </c>
      <c r="BL428" s="567">
        <f>IF(AND(BL$3&gt;='Control Panel_운영'!$K$84,BL$3&lt;='Control Panel_운영'!$K$90),1,0)</f>
        <v>1</v>
      </c>
      <c r="BM428" s="567">
        <f>IF(AND(BM$3&gt;='Control Panel_운영'!$K$84,BM$3&lt;='Control Panel_운영'!$K$90),1,0)</f>
        <v>1</v>
      </c>
      <c r="BN428" s="767">
        <f>IF(AND(BN$3&gt;='Control Panel_운영'!$K$84,BN$3&lt;='Control Panel_운영'!$K$90),1,0)</f>
        <v>1</v>
      </c>
      <c r="BO428" s="768">
        <f>IF(AND(BO$3&gt;='Control Panel_운영'!$K$84,BO$3&lt;='Control Panel_운영'!$K$90),1,0)</f>
        <v>0</v>
      </c>
      <c r="BP428" s="567">
        <f>IF(AND(BP$3&gt;='Control Panel_운영'!$K$84,BP$3&lt;='Control Panel_운영'!$K$90),1,0)</f>
        <v>0</v>
      </c>
      <c r="BQ428" s="567">
        <f>IF(AND(BQ$3&gt;='Control Panel_운영'!$K$84,BQ$3&lt;='Control Panel_운영'!$K$90),1,0)</f>
        <v>0</v>
      </c>
      <c r="BR428" s="567">
        <f>IF(AND(BR$3&gt;='Control Panel_운영'!$K$84,BR$3&lt;='Control Panel_운영'!$K$90),1,0)</f>
        <v>0</v>
      </c>
      <c r="BS428" s="567">
        <f>IF(AND(BS$3&gt;='Control Panel_운영'!$K$84,BS$3&lt;='Control Panel_운영'!$K$90),1,0)</f>
        <v>0</v>
      </c>
      <c r="BT428" s="567">
        <f>IF(AND(BT$3&gt;='Control Panel_운영'!$K$84,BT$3&lt;='Control Panel_운영'!$K$90),1,0)</f>
        <v>0</v>
      </c>
      <c r="BU428" s="567">
        <f>IF(AND(BU$3&gt;='Control Panel_운영'!$K$84,BU$3&lt;='Control Panel_운영'!$K$90),1,0)</f>
        <v>0</v>
      </c>
      <c r="BV428" s="567">
        <f>IF(AND(BV$3&gt;='Control Panel_운영'!$K$84,BV$3&lt;='Control Panel_운영'!$K$90),1,0)</f>
        <v>0</v>
      </c>
      <c r="BW428" s="567">
        <f>IF(AND(BW$3&gt;='Control Panel_운영'!$K$84,BW$3&lt;='Control Panel_운영'!$K$90),1,0)</f>
        <v>0</v>
      </c>
      <c r="BX428" s="567">
        <f>IF(AND(BX$3&gt;='Control Panel_운영'!$K$84,BX$3&lt;='Control Panel_운영'!$K$90),1,0)</f>
        <v>0</v>
      </c>
      <c r="BY428" s="567">
        <f>IF(AND(BY$3&gt;='Control Panel_운영'!$K$84,BY$3&lt;='Control Panel_운영'!$K$90),1,0)</f>
        <v>0</v>
      </c>
      <c r="BZ428" s="767">
        <f>IF(AND(BZ$3&gt;='Control Panel_운영'!$K$84,BZ$3&lt;='Control Panel_운영'!$K$90),1,0)</f>
        <v>0</v>
      </c>
      <c r="CA428" s="768">
        <f>IF(AND(CA$3&gt;='Control Panel_운영'!$K$84,CA$3&lt;='Control Panel_운영'!$K$90),1,0)</f>
        <v>0</v>
      </c>
      <c r="CB428" s="567">
        <f>IF(AND(CB$3&gt;='Control Panel_운영'!$K$84,CB$3&lt;='Control Panel_운영'!$K$90),1,0)</f>
        <v>0</v>
      </c>
      <c r="CC428" s="567">
        <f>IF(AND(CC$3&gt;='Control Panel_운영'!$K$84,CC$3&lt;='Control Panel_운영'!$K$90),1,0)</f>
        <v>0</v>
      </c>
      <c r="CD428" s="567">
        <f>IF(AND(CD$3&gt;='Control Panel_운영'!$K$84,CD$3&lt;='Control Panel_운영'!$K$90),1,0)</f>
        <v>0</v>
      </c>
      <c r="CE428" s="567">
        <f>IF(AND(CE$3&gt;='Control Panel_운영'!$K$84,CE$3&lt;='Control Panel_운영'!$K$90),1,0)</f>
        <v>0</v>
      </c>
      <c r="CF428" s="567">
        <f>IF(AND(CF$3&gt;='Control Panel_운영'!$K$84,CF$3&lt;='Control Panel_운영'!$K$90),1,0)</f>
        <v>0</v>
      </c>
      <c r="CG428" s="567">
        <f>IF(AND(CG$3&gt;='Control Panel_운영'!$K$84,CG$3&lt;='Control Panel_운영'!$K$90),1,0)</f>
        <v>0</v>
      </c>
      <c r="CH428" s="567">
        <f>IF(AND(CH$3&gt;='Control Panel_운영'!$K$84,CH$3&lt;='Control Panel_운영'!$K$90),1,0)</f>
        <v>0</v>
      </c>
      <c r="CI428" s="567">
        <f>IF(AND(CI$3&gt;='Control Panel_운영'!$K$84,CI$3&lt;='Control Panel_운영'!$K$90),1,0)</f>
        <v>0</v>
      </c>
      <c r="CJ428" s="567">
        <f>IF(AND(CJ$3&gt;='Control Panel_운영'!$K$84,CJ$3&lt;='Control Panel_운영'!$K$90),1,0)</f>
        <v>0</v>
      </c>
      <c r="CK428" s="567">
        <f>IF(AND(CK$3&gt;='Control Panel_운영'!$K$84,CK$3&lt;='Control Panel_운영'!$K$90),1,0)</f>
        <v>0</v>
      </c>
      <c r="CL428" s="767">
        <f>IF(AND(CL$3&gt;='Control Panel_운영'!$K$84,CL$3&lt;='Control Panel_운영'!$K$90),1,0)</f>
        <v>0</v>
      </c>
      <c r="CM428" s="768">
        <f>IF(AND(CM$3&gt;='Control Panel_운영'!$K$84,CM$3&lt;='Control Panel_운영'!$K$90),1,0)</f>
        <v>0</v>
      </c>
      <c r="CN428" s="567">
        <f>IF(AND(CN$3&gt;='Control Panel_운영'!$K$84,CN$3&lt;='Control Panel_운영'!$K$90),1,0)</f>
        <v>0</v>
      </c>
      <c r="CO428" s="567">
        <f>IF(AND(CO$3&gt;='Control Panel_운영'!$K$84,CO$3&lt;='Control Panel_운영'!$K$90),1,0)</f>
        <v>0</v>
      </c>
      <c r="CP428" s="567">
        <f>IF(AND(CP$3&gt;='Control Panel_운영'!$K$84,CP$3&lt;='Control Panel_운영'!$K$90),1,0)</f>
        <v>0</v>
      </c>
      <c r="CQ428" s="567">
        <f>IF(AND(CQ$3&gt;='Control Panel_운영'!$K$84,CQ$3&lt;='Control Panel_운영'!$K$90),1,0)</f>
        <v>0</v>
      </c>
      <c r="CR428" s="567">
        <f>IF(AND(CR$3&gt;='Control Panel_운영'!$K$84,CR$3&lt;='Control Panel_운영'!$K$90),1,0)</f>
        <v>0</v>
      </c>
      <c r="CS428" s="567">
        <f>IF(AND(CS$3&gt;='Control Panel_운영'!$K$84,CS$3&lt;='Control Panel_운영'!$K$90),1,0)</f>
        <v>0</v>
      </c>
      <c r="CT428" s="567">
        <f>IF(AND(CT$3&gt;='Control Panel_운영'!$K$84,CT$3&lt;='Control Panel_운영'!$K$90),1,0)</f>
        <v>0</v>
      </c>
      <c r="CU428" s="567">
        <f>IF(AND(CU$3&gt;='Control Panel_운영'!$K$84,CU$3&lt;='Control Panel_운영'!$K$90),1,0)</f>
        <v>0</v>
      </c>
      <c r="CV428" s="567">
        <f>IF(AND(CV$3&gt;='Control Panel_운영'!$K$84,CV$3&lt;='Control Panel_운영'!$K$90),1,0)</f>
        <v>0</v>
      </c>
      <c r="CW428" s="567">
        <f>IF(AND(CW$3&gt;='Control Panel_운영'!$K$84,CW$3&lt;='Control Panel_운영'!$K$90),1,0)</f>
        <v>0</v>
      </c>
      <c r="CX428" s="767">
        <f>IF(AND(CX$3&gt;='Control Panel_운영'!$K$84,CX$3&lt;='Control Panel_운영'!$K$90),1,0)</f>
        <v>0</v>
      </c>
      <c r="CY428" s="768">
        <f>IF(AND(CY$3&gt;='Control Panel_운영'!$K$84,CY$3&lt;='Control Panel_운영'!$K$90),1,0)</f>
        <v>0</v>
      </c>
      <c r="CZ428" s="567">
        <f>IF(AND(CZ$3&gt;='Control Panel_운영'!$K$84,CZ$3&lt;='Control Panel_운영'!$K$90),1,0)</f>
        <v>0</v>
      </c>
      <c r="DA428" s="567">
        <f>IF(AND(DA$3&gt;='Control Panel_운영'!$K$84,DA$3&lt;='Control Panel_운영'!$K$90),1,0)</f>
        <v>0</v>
      </c>
      <c r="DB428" s="567">
        <f>IF(AND(DB$3&gt;='Control Panel_운영'!$K$84,DB$3&lt;='Control Panel_운영'!$K$90),1,0)</f>
        <v>0</v>
      </c>
      <c r="DC428" s="567">
        <f>IF(AND(DC$3&gt;='Control Panel_운영'!$K$84,DC$3&lt;='Control Panel_운영'!$K$90),1,0)</f>
        <v>0</v>
      </c>
      <c r="DD428" s="567">
        <f>IF(AND(DD$3&gt;='Control Panel_운영'!$K$84,DD$3&lt;='Control Panel_운영'!$K$90),1,0)</f>
        <v>0</v>
      </c>
      <c r="DE428" s="567">
        <f>IF(AND(DE$3&gt;='Control Panel_운영'!$K$84,DE$3&lt;='Control Panel_운영'!$K$90),1,0)</f>
        <v>0</v>
      </c>
      <c r="DF428" s="567">
        <f>IF(AND(DF$3&gt;='Control Panel_운영'!$K$84,DF$3&lt;='Control Panel_운영'!$K$90),1,0)</f>
        <v>0</v>
      </c>
      <c r="DG428" s="567">
        <f>IF(AND(DG$3&gt;='Control Panel_운영'!$K$84,DG$3&lt;='Control Panel_운영'!$K$90),1,0)</f>
        <v>0</v>
      </c>
      <c r="DH428" s="567">
        <f>IF(AND(DH$3&gt;='Control Panel_운영'!$K$84,DH$3&lt;='Control Panel_운영'!$K$90),1,0)</f>
        <v>0</v>
      </c>
      <c r="DI428" s="567">
        <f>IF(AND(DI$3&gt;='Control Panel_운영'!$K$84,DI$3&lt;='Control Panel_운영'!$K$90),1,0)</f>
        <v>0</v>
      </c>
      <c r="DJ428" s="767">
        <f>IF(AND(DJ$3&gt;='Control Panel_운영'!$K$84,DJ$3&lt;='Control Panel_운영'!$K$90),1,0)</f>
        <v>0</v>
      </c>
      <c r="DK428" s="768">
        <f>IF(AND(DK$3&gt;='Control Panel_운영'!$K$84,DK$3&lt;='Control Panel_운영'!$K$90),1,0)</f>
        <v>0</v>
      </c>
      <c r="DL428" s="567">
        <f>IF(AND(DL$3&gt;='Control Panel_운영'!$K$84,DL$3&lt;='Control Panel_운영'!$K$90),1,0)</f>
        <v>0</v>
      </c>
      <c r="DM428" s="567">
        <f>IF(AND(DM$3&gt;='Control Panel_운영'!$K$84,DM$3&lt;='Control Panel_운영'!$K$90),1,0)</f>
        <v>0</v>
      </c>
      <c r="DN428" s="567">
        <f>IF(AND(DN$3&gt;='Control Panel_운영'!$K$84,DN$3&lt;='Control Panel_운영'!$K$90),1,0)</f>
        <v>0</v>
      </c>
      <c r="DO428" s="567">
        <f>IF(AND(DO$3&gt;='Control Panel_운영'!$K$84,DO$3&lt;='Control Panel_운영'!$K$90),1,0)</f>
        <v>0</v>
      </c>
      <c r="DP428" s="567">
        <f>IF(AND(DP$3&gt;='Control Panel_운영'!$K$84,DP$3&lt;='Control Panel_운영'!$K$90),1,0)</f>
        <v>0</v>
      </c>
      <c r="DQ428" s="567">
        <f>IF(AND(DQ$3&gt;='Control Panel_운영'!$K$84,DQ$3&lt;='Control Panel_운영'!$K$90),1,0)</f>
        <v>0</v>
      </c>
      <c r="DR428" s="567">
        <f>IF(AND(DR$3&gt;='Control Panel_운영'!$K$84,DR$3&lt;='Control Panel_운영'!$K$90),1,0)</f>
        <v>0</v>
      </c>
      <c r="DS428" s="567">
        <f>IF(AND(DS$3&gt;='Control Panel_운영'!$K$84,DS$3&lt;='Control Panel_운영'!$K$90),1,0)</f>
        <v>0</v>
      </c>
      <c r="DT428" s="567">
        <f>IF(AND(DT$3&gt;='Control Panel_운영'!$K$84,DT$3&lt;='Control Panel_운영'!$K$90),1,0)</f>
        <v>0</v>
      </c>
      <c r="DU428" s="567">
        <f>IF(AND(DU$3&gt;='Control Panel_운영'!$K$84,DU$3&lt;='Control Panel_운영'!$K$90),1,0)</f>
        <v>0</v>
      </c>
      <c r="DV428" s="567">
        <f>IF(AND(DV$3&gt;='Control Panel_운영'!$K$84,DV$3&lt;='Control Panel_운영'!$K$90),1,0)</f>
        <v>0</v>
      </c>
    </row>
    <row r="429" spans="1:126" s="565" customFormat="1" ht="12" customHeight="1" outlineLevel="1" x14ac:dyDescent="0.4">
      <c r="A429" s="731"/>
      <c r="B429" s="564">
        <f>'Control Panel_운영'!$B$23</f>
        <v>0</v>
      </c>
      <c r="F429" s="778">
        <f>IF(AND(F$3&gt;='Control Panel_운영'!$K$84,F$3&lt;='Control Panel_운영'!$K$90),1,0)</f>
        <v>1</v>
      </c>
      <c r="G429" s="768">
        <f>IF(AND(G$3&gt;='Control Panel_운영'!$K$84,G$3&lt;='Control Panel_운영'!$K$90),1,0)</f>
        <v>1</v>
      </c>
      <c r="H429" s="567">
        <f>IF(AND(H$3&gt;='Control Panel_운영'!$K$84,H$3&lt;='Control Panel_운영'!$K$90),1,0)</f>
        <v>1</v>
      </c>
      <c r="I429" s="567">
        <f>IF(AND(I$3&gt;='Control Panel_운영'!$K$84,I$3&lt;='Control Panel_운영'!$K$90),1,0)</f>
        <v>1</v>
      </c>
      <c r="J429" s="567">
        <f>IF(AND(J$3&gt;='Control Panel_운영'!$K$84,J$3&lt;='Control Panel_운영'!$K$90),1,0)</f>
        <v>1</v>
      </c>
      <c r="K429" s="567">
        <f>IF(AND(K$3&gt;='Control Panel_운영'!$K$84,K$3&lt;='Control Panel_운영'!$K$90),1,0)</f>
        <v>1</v>
      </c>
      <c r="L429" s="567">
        <f>IF(AND(L$3&gt;='Control Panel_운영'!$K$84,L$3&lt;='Control Panel_운영'!$K$90),1,0)</f>
        <v>1</v>
      </c>
      <c r="M429" s="567">
        <f>IF(AND(M$3&gt;='Control Panel_운영'!$K$84,M$3&lt;='Control Panel_운영'!$K$90),1,0)</f>
        <v>1</v>
      </c>
      <c r="N429" s="567">
        <f>IF(AND(N$3&gt;='Control Panel_운영'!$K$84,N$3&lt;='Control Panel_운영'!$K$90),1,0)</f>
        <v>1</v>
      </c>
      <c r="O429" s="567">
        <f>IF(AND(O$3&gt;='Control Panel_운영'!$K$84,O$3&lt;='Control Panel_운영'!$K$90),1,0)</f>
        <v>1</v>
      </c>
      <c r="P429" s="567">
        <f>IF(AND(P$3&gt;='Control Panel_운영'!$K$84,P$3&lt;='Control Panel_운영'!$K$90),1,0)</f>
        <v>1</v>
      </c>
      <c r="Q429" s="567">
        <f>IF(AND(Q$3&gt;='Control Panel_운영'!$K$84,Q$3&lt;='Control Panel_운영'!$K$90),1,0)</f>
        <v>1</v>
      </c>
      <c r="R429" s="767">
        <f>IF(AND(R$3&gt;='Control Panel_운영'!$K$84,R$3&lt;='Control Panel_운영'!$K$90),1,0)</f>
        <v>1</v>
      </c>
      <c r="S429" s="768">
        <f>IF(AND(S$3&gt;='Control Panel_운영'!$K$84,S$3&lt;='Control Panel_운영'!$K$90),1,0)</f>
        <v>1</v>
      </c>
      <c r="T429" s="567">
        <f>IF(AND(T$3&gt;='Control Panel_운영'!$K$84,T$3&lt;='Control Panel_운영'!$K$90),1,0)</f>
        <v>1</v>
      </c>
      <c r="U429" s="567">
        <f>IF(AND(U$3&gt;='Control Panel_운영'!$K$84,U$3&lt;='Control Panel_운영'!$K$90),1,0)</f>
        <v>1</v>
      </c>
      <c r="V429" s="567">
        <f>IF(AND(V$3&gt;='Control Panel_운영'!$K$84,V$3&lt;='Control Panel_운영'!$K$90),1,0)</f>
        <v>1</v>
      </c>
      <c r="W429" s="567">
        <f>IF(AND(W$3&gt;='Control Panel_운영'!$K$84,W$3&lt;='Control Panel_운영'!$K$90),1,0)</f>
        <v>1</v>
      </c>
      <c r="X429" s="567">
        <f>IF(AND(X$3&gt;='Control Panel_운영'!$K$84,X$3&lt;='Control Panel_운영'!$K$90),1,0)</f>
        <v>1</v>
      </c>
      <c r="Y429" s="567">
        <f>IF(AND(Y$3&gt;='Control Panel_운영'!$K$84,Y$3&lt;='Control Panel_운영'!$K$90),1,0)</f>
        <v>1</v>
      </c>
      <c r="Z429" s="567">
        <f>IF(AND(Z$3&gt;='Control Panel_운영'!$K$84,Z$3&lt;='Control Panel_운영'!$K$90),1,0)</f>
        <v>1</v>
      </c>
      <c r="AA429" s="567">
        <f>IF(AND(AA$3&gt;='Control Panel_운영'!$K$84,AA$3&lt;='Control Panel_운영'!$K$90),1,0)</f>
        <v>1</v>
      </c>
      <c r="AB429" s="567">
        <f>IF(AND(AB$3&gt;='Control Panel_운영'!$K$84,AB$3&lt;='Control Panel_운영'!$K$90),1,0)</f>
        <v>1</v>
      </c>
      <c r="AC429" s="567">
        <f>IF(AND(AC$3&gt;='Control Panel_운영'!$K$84,AC$3&lt;='Control Panel_운영'!$K$90),1,0)</f>
        <v>1</v>
      </c>
      <c r="AD429" s="767">
        <f>IF(AND(AD$3&gt;='Control Panel_운영'!$K$84,AD$3&lt;='Control Panel_운영'!$K$90),1,0)</f>
        <v>1</v>
      </c>
      <c r="AE429" s="768">
        <f>IF(AND(AE$3&gt;='Control Panel_운영'!$K$84,AE$3&lt;='Control Panel_운영'!$K$90),1,0)</f>
        <v>1</v>
      </c>
      <c r="AF429" s="567">
        <f>IF(AND(AF$3&gt;='Control Panel_운영'!$K$84,AF$3&lt;='Control Panel_운영'!$K$90),1,0)</f>
        <v>1</v>
      </c>
      <c r="AG429" s="567">
        <f>IF(AND(AG$3&gt;='Control Panel_운영'!$K$84,AG$3&lt;='Control Panel_운영'!$K$90),1,0)</f>
        <v>1</v>
      </c>
      <c r="AH429" s="567">
        <f>IF(AND(AH$3&gt;='Control Panel_운영'!$K$84,AH$3&lt;='Control Panel_운영'!$K$90),1,0)</f>
        <v>1</v>
      </c>
      <c r="AI429" s="567">
        <f>IF(AND(AI$3&gt;='Control Panel_운영'!$K$84,AI$3&lt;='Control Panel_운영'!$K$90),1,0)</f>
        <v>1</v>
      </c>
      <c r="AJ429" s="567">
        <f>IF(AND(AJ$3&gt;='Control Panel_운영'!$K$84,AJ$3&lt;='Control Panel_운영'!$K$90),1,0)</f>
        <v>1</v>
      </c>
      <c r="AK429" s="567">
        <f>IF(AND(AK$3&gt;='Control Panel_운영'!$K$84,AK$3&lt;='Control Panel_운영'!$K$90),1,0)</f>
        <v>1</v>
      </c>
      <c r="AL429" s="567">
        <f>IF(AND(AL$3&gt;='Control Panel_운영'!$K$84,AL$3&lt;='Control Panel_운영'!$K$90),1,0)</f>
        <v>1</v>
      </c>
      <c r="AM429" s="567">
        <f>IF(AND(AM$3&gt;='Control Panel_운영'!$K$84,AM$3&lt;='Control Panel_운영'!$K$90),1,0)</f>
        <v>1</v>
      </c>
      <c r="AN429" s="567">
        <f>IF(AND(AN$3&gt;='Control Panel_운영'!$K$84,AN$3&lt;='Control Panel_운영'!$K$90),1,0)</f>
        <v>1</v>
      </c>
      <c r="AO429" s="567">
        <f>IF(AND(AO$3&gt;='Control Panel_운영'!$K$84,AO$3&lt;='Control Panel_운영'!$K$90),1,0)</f>
        <v>1</v>
      </c>
      <c r="AP429" s="767">
        <f>IF(AND(AP$3&gt;='Control Panel_운영'!$K$84,AP$3&lt;='Control Panel_운영'!$K$90),1,0)</f>
        <v>1</v>
      </c>
      <c r="AQ429" s="768">
        <f>IF(AND(AQ$3&gt;='Control Panel_운영'!$K$84,AQ$3&lt;='Control Panel_운영'!$K$90),1,0)</f>
        <v>1</v>
      </c>
      <c r="AR429" s="567">
        <f>IF(AND(AR$3&gt;='Control Panel_운영'!$K$84,AR$3&lt;='Control Panel_운영'!$K$90),1,0)</f>
        <v>1</v>
      </c>
      <c r="AS429" s="567">
        <f>IF(AND(AS$3&gt;='Control Panel_운영'!$K$84,AS$3&lt;='Control Panel_운영'!$K$90),1,0)</f>
        <v>1</v>
      </c>
      <c r="AT429" s="567">
        <f>IF(AND(AT$3&gt;='Control Panel_운영'!$K$84,AT$3&lt;='Control Panel_운영'!$K$90),1,0)</f>
        <v>1</v>
      </c>
      <c r="AU429" s="567">
        <f>IF(AND(AU$3&gt;='Control Panel_운영'!$K$84,AU$3&lt;='Control Panel_운영'!$K$90),1,0)</f>
        <v>1</v>
      </c>
      <c r="AV429" s="567">
        <f>IF(AND(AV$3&gt;='Control Panel_운영'!$K$84,AV$3&lt;='Control Panel_운영'!$K$90),1,0)</f>
        <v>1</v>
      </c>
      <c r="AW429" s="567">
        <f>IF(AND(AW$3&gt;='Control Panel_운영'!$K$84,AW$3&lt;='Control Panel_운영'!$K$90),1,0)</f>
        <v>1</v>
      </c>
      <c r="AX429" s="567">
        <f>IF(AND(AX$3&gt;='Control Panel_운영'!$K$84,AX$3&lt;='Control Panel_운영'!$K$90),1,0)</f>
        <v>1</v>
      </c>
      <c r="AY429" s="567">
        <f>IF(AND(AY$3&gt;='Control Panel_운영'!$K$84,AY$3&lt;='Control Panel_운영'!$K$90),1,0)</f>
        <v>1</v>
      </c>
      <c r="AZ429" s="567">
        <f>IF(AND(AZ$3&gt;='Control Panel_운영'!$K$84,AZ$3&lt;='Control Panel_운영'!$K$90),1,0)</f>
        <v>1</v>
      </c>
      <c r="BA429" s="567">
        <f>IF(AND(BA$3&gt;='Control Panel_운영'!$K$84,BA$3&lt;='Control Panel_운영'!$K$90),1,0)</f>
        <v>1</v>
      </c>
      <c r="BB429" s="767">
        <f>IF(AND(BB$3&gt;='Control Panel_운영'!$K$84,BB$3&lt;='Control Panel_운영'!$K$90),1,0)</f>
        <v>1</v>
      </c>
      <c r="BC429" s="768">
        <f>IF(AND(BC$3&gt;='Control Panel_운영'!$K$84,BC$3&lt;='Control Panel_운영'!$K$90),1,0)</f>
        <v>1</v>
      </c>
      <c r="BD429" s="567">
        <f>IF(AND(BD$3&gt;='Control Panel_운영'!$K$84,BD$3&lt;='Control Panel_운영'!$K$90),1,0)</f>
        <v>1</v>
      </c>
      <c r="BE429" s="567">
        <f>IF(AND(BE$3&gt;='Control Panel_운영'!$K$84,BE$3&lt;='Control Panel_운영'!$K$90),1,0)</f>
        <v>1</v>
      </c>
      <c r="BF429" s="567">
        <f>IF(AND(BF$3&gt;='Control Panel_운영'!$K$84,BF$3&lt;='Control Panel_운영'!$K$90),1,0)</f>
        <v>1</v>
      </c>
      <c r="BG429" s="567">
        <f>IF(AND(BG$3&gt;='Control Panel_운영'!$K$84,BG$3&lt;='Control Panel_운영'!$K$90),1,0)</f>
        <v>1</v>
      </c>
      <c r="BH429" s="567">
        <f>IF(AND(BH$3&gt;='Control Panel_운영'!$K$84,BH$3&lt;='Control Panel_운영'!$K$90),1,0)</f>
        <v>1</v>
      </c>
      <c r="BI429" s="567">
        <f>IF(AND(BI$3&gt;='Control Panel_운영'!$K$84,BI$3&lt;='Control Panel_운영'!$K$90),1,0)</f>
        <v>1</v>
      </c>
      <c r="BJ429" s="567">
        <f>IF(AND(BJ$3&gt;='Control Panel_운영'!$K$84,BJ$3&lt;='Control Panel_운영'!$K$90),1,0)</f>
        <v>1</v>
      </c>
      <c r="BK429" s="567">
        <f>IF(AND(BK$3&gt;='Control Panel_운영'!$K$84,BK$3&lt;='Control Panel_운영'!$K$90),1,0)</f>
        <v>1</v>
      </c>
      <c r="BL429" s="567">
        <f>IF(AND(BL$3&gt;='Control Panel_운영'!$K$84,BL$3&lt;='Control Panel_운영'!$K$90),1,0)</f>
        <v>1</v>
      </c>
      <c r="BM429" s="567">
        <f>IF(AND(BM$3&gt;='Control Panel_운영'!$K$84,BM$3&lt;='Control Panel_운영'!$K$90),1,0)</f>
        <v>1</v>
      </c>
      <c r="BN429" s="767">
        <f>IF(AND(BN$3&gt;='Control Panel_운영'!$K$84,BN$3&lt;='Control Panel_운영'!$K$90),1,0)</f>
        <v>1</v>
      </c>
      <c r="BO429" s="768">
        <f>IF(AND(BO$3&gt;='Control Panel_운영'!$K$84,BO$3&lt;='Control Panel_운영'!$K$90),1,0)</f>
        <v>0</v>
      </c>
      <c r="BP429" s="567">
        <f>IF(AND(BP$3&gt;='Control Panel_운영'!$K$84,BP$3&lt;='Control Panel_운영'!$K$90),1,0)</f>
        <v>0</v>
      </c>
      <c r="BQ429" s="567">
        <f>IF(AND(BQ$3&gt;='Control Panel_운영'!$K$84,BQ$3&lt;='Control Panel_운영'!$K$90),1,0)</f>
        <v>0</v>
      </c>
      <c r="BR429" s="567">
        <f>IF(AND(BR$3&gt;='Control Panel_운영'!$K$84,BR$3&lt;='Control Panel_운영'!$K$90),1,0)</f>
        <v>0</v>
      </c>
      <c r="BS429" s="567">
        <f>IF(AND(BS$3&gt;='Control Panel_운영'!$K$84,BS$3&lt;='Control Panel_운영'!$K$90),1,0)</f>
        <v>0</v>
      </c>
      <c r="BT429" s="567">
        <f>IF(AND(BT$3&gt;='Control Panel_운영'!$K$84,BT$3&lt;='Control Panel_운영'!$K$90),1,0)</f>
        <v>0</v>
      </c>
      <c r="BU429" s="567">
        <f>IF(AND(BU$3&gt;='Control Panel_운영'!$K$84,BU$3&lt;='Control Panel_운영'!$K$90),1,0)</f>
        <v>0</v>
      </c>
      <c r="BV429" s="567">
        <f>IF(AND(BV$3&gt;='Control Panel_운영'!$K$84,BV$3&lt;='Control Panel_운영'!$K$90),1,0)</f>
        <v>0</v>
      </c>
      <c r="BW429" s="567">
        <f>IF(AND(BW$3&gt;='Control Panel_운영'!$K$84,BW$3&lt;='Control Panel_운영'!$K$90),1,0)</f>
        <v>0</v>
      </c>
      <c r="BX429" s="567">
        <f>IF(AND(BX$3&gt;='Control Panel_운영'!$K$84,BX$3&lt;='Control Panel_운영'!$K$90),1,0)</f>
        <v>0</v>
      </c>
      <c r="BY429" s="567">
        <f>IF(AND(BY$3&gt;='Control Panel_운영'!$K$84,BY$3&lt;='Control Panel_운영'!$K$90),1,0)</f>
        <v>0</v>
      </c>
      <c r="BZ429" s="767">
        <f>IF(AND(BZ$3&gt;='Control Panel_운영'!$K$84,BZ$3&lt;='Control Panel_운영'!$K$90),1,0)</f>
        <v>0</v>
      </c>
      <c r="CA429" s="768">
        <f>IF(AND(CA$3&gt;='Control Panel_운영'!$K$84,CA$3&lt;='Control Panel_운영'!$K$90),1,0)</f>
        <v>0</v>
      </c>
      <c r="CB429" s="567">
        <f>IF(AND(CB$3&gt;='Control Panel_운영'!$K$84,CB$3&lt;='Control Panel_운영'!$K$90),1,0)</f>
        <v>0</v>
      </c>
      <c r="CC429" s="567">
        <f>IF(AND(CC$3&gt;='Control Panel_운영'!$K$84,CC$3&lt;='Control Panel_운영'!$K$90),1,0)</f>
        <v>0</v>
      </c>
      <c r="CD429" s="567">
        <f>IF(AND(CD$3&gt;='Control Panel_운영'!$K$84,CD$3&lt;='Control Panel_운영'!$K$90),1,0)</f>
        <v>0</v>
      </c>
      <c r="CE429" s="567">
        <f>IF(AND(CE$3&gt;='Control Panel_운영'!$K$84,CE$3&lt;='Control Panel_운영'!$K$90),1,0)</f>
        <v>0</v>
      </c>
      <c r="CF429" s="567">
        <f>IF(AND(CF$3&gt;='Control Panel_운영'!$K$84,CF$3&lt;='Control Panel_운영'!$K$90),1,0)</f>
        <v>0</v>
      </c>
      <c r="CG429" s="567">
        <f>IF(AND(CG$3&gt;='Control Panel_운영'!$K$84,CG$3&lt;='Control Panel_운영'!$K$90),1,0)</f>
        <v>0</v>
      </c>
      <c r="CH429" s="567">
        <f>IF(AND(CH$3&gt;='Control Panel_운영'!$K$84,CH$3&lt;='Control Panel_운영'!$K$90),1,0)</f>
        <v>0</v>
      </c>
      <c r="CI429" s="567">
        <f>IF(AND(CI$3&gt;='Control Panel_운영'!$K$84,CI$3&lt;='Control Panel_운영'!$K$90),1,0)</f>
        <v>0</v>
      </c>
      <c r="CJ429" s="567">
        <f>IF(AND(CJ$3&gt;='Control Panel_운영'!$K$84,CJ$3&lt;='Control Panel_운영'!$K$90),1,0)</f>
        <v>0</v>
      </c>
      <c r="CK429" s="567">
        <f>IF(AND(CK$3&gt;='Control Panel_운영'!$K$84,CK$3&lt;='Control Panel_운영'!$K$90),1,0)</f>
        <v>0</v>
      </c>
      <c r="CL429" s="767">
        <f>IF(AND(CL$3&gt;='Control Panel_운영'!$K$84,CL$3&lt;='Control Panel_운영'!$K$90),1,0)</f>
        <v>0</v>
      </c>
      <c r="CM429" s="768">
        <f>IF(AND(CM$3&gt;='Control Panel_운영'!$K$84,CM$3&lt;='Control Panel_운영'!$K$90),1,0)</f>
        <v>0</v>
      </c>
      <c r="CN429" s="567">
        <f>IF(AND(CN$3&gt;='Control Panel_운영'!$K$84,CN$3&lt;='Control Panel_운영'!$K$90),1,0)</f>
        <v>0</v>
      </c>
      <c r="CO429" s="567">
        <f>IF(AND(CO$3&gt;='Control Panel_운영'!$K$84,CO$3&lt;='Control Panel_운영'!$K$90),1,0)</f>
        <v>0</v>
      </c>
      <c r="CP429" s="567">
        <f>IF(AND(CP$3&gt;='Control Panel_운영'!$K$84,CP$3&lt;='Control Panel_운영'!$K$90),1,0)</f>
        <v>0</v>
      </c>
      <c r="CQ429" s="567">
        <f>IF(AND(CQ$3&gt;='Control Panel_운영'!$K$84,CQ$3&lt;='Control Panel_운영'!$K$90),1,0)</f>
        <v>0</v>
      </c>
      <c r="CR429" s="567">
        <f>IF(AND(CR$3&gt;='Control Panel_운영'!$K$84,CR$3&lt;='Control Panel_운영'!$K$90),1,0)</f>
        <v>0</v>
      </c>
      <c r="CS429" s="567">
        <f>IF(AND(CS$3&gt;='Control Panel_운영'!$K$84,CS$3&lt;='Control Panel_운영'!$K$90),1,0)</f>
        <v>0</v>
      </c>
      <c r="CT429" s="567">
        <f>IF(AND(CT$3&gt;='Control Panel_운영'!$K$84,CT$3&lt;='Control Panel_운영'!$K$90),1,0)</f>
        <v>0</v>
      </c>
      <c r="CU429" s="567">
        <f>IF(AND(CU$3&gt;='Control Panel_운영'!$K$84,CU$3&lt;='Control Panel_운영'!$K$90),1,0)</f>
        <v>0</v>
      </c>
      <c r="CV429" s="567">
        <f>IF(AND(CV$3&gt;='Control Panel_운영'!$K$84,CV$3&lt;='Control Panel_운영'!$K$90),1,0)</f>
        <v>0</v>
      </c>
      <c r="CW429" s="567">
        <f>IF(AND(CW$3&gt;='Control Panel_운영'!$K$84,CW$3&lt;='Control Panel_운영'!$K$90),1,0)</f>
        <v>0</v>
      </c>
      <c r="CX429" s="767">
        <f>IF(AND(CX$3&gt;='Control Panel_운영'!$K$84,CX$3&lt;='Control Panel_운영'!$K$90),1,0)</f>
        <v>0</v>
      </c>
      <c r="CY429" s="768">
        <f>IF(AND(CY$3&gt;='Control Panel_운영'!$K$84,CY$3&lt;='Control Panel_운영'!$K$90),1,0)</f>
        <v>0</v>
      </c>
      <c r="CZ429" s="567">
        <f>IF(AND(CZ$3&gt;='Control Panel_운영'!$K$84,CZ$3&lt;='Control Panel_운영'!$K$90),1,0)</f>
        <v>0</v>
      </c>
      <c r="DA429" s="567">
        <f>IF(AND(DA$3&gt;='Control Panel_운영'!$K$84,DA$3&lt;='Control Panel_운영'!$K$90),1,0)</f>
        <v>0</v>
      </c>
      <c r="DB429" s="567">
        <f>IF(AND(DB$3&gt;='Control Panel_운영'!$K$84,DB$3&lt;='Control Panel_운영'!$K$90),1,0)</f>
        <v>0</v>
      </c>
      <c r="DC429" s="567">
        <f>IF(AND(DC$3&gt;='Control Panel_운영'!$K$84,DC$3&lt;='Control Panel_운영'!$K$90),1,0)</f>
        <v>0</v>
      </c>
      <c r="DD429" s="567">
        <f>IF(AND(DD$3&gt;='Control Panel_운영'!$K$84,DD$3&lt;='Control Panel_운영'!$K$90),1,0)</f>
        <v>0</v>
      </c>
      <c r="DE429" s="567">
        <f>IF(AND(DE$3&gt;='Control Panel_운영'!$K$84,DE$3&lt;='Control Panel_운영'!$K$90),1,0)</f>
        <v>0</v>
      </c>
      <c r="DF429" s="567">
        <f>IF(AND(DF$3&gt;='Control Panel_운영'!$K$84,DF$3&lt;='Control Panel_운영'!$K$90),1,0)</f>
        <v>0</v>
      </c>
      <c r="DG429" s="567">
        <f>IF(AND(DG$3&gt;='Control Panel_운영'!$K$84,DG$3&lt;='Control Panel_운영'!$K$90),1,0)</f>
        <v>0</v>
      </c>
      <c r="DH429" s="567">
        <f>IF(AND(DH$3&gt;='Control Panel_운영'!$K$84,DH$3&lt;='Control Panel_운영'!$K$90),1,0)</f>
        <v>0</v>
      </c>
      <c r="DI429" s="567">
        <f>IF(AND(DI$3&gt;='Control Panel_운영'!$K$84,DI$3&lt;='Control Panel_운영'!$K$90),1,0)</f>
        <v>0</v>
      </c>
      <c r="DJ429" s="767">
        <f>IF(AND(DJ$3&gt;='Control Panel_운영'!$K$84,DJ$3&lt;='Control Panel_운영'!$K$90),1,0)</f>
        <v>0</v>
      </c>
      <c r="DK429" s="768">
        <f>IF(AND(DK$3&gt;='Control Panel_운영'!$K$84,DK$3&lt;='Control Panel_운영'!$K$90),1,0)</f>
        <v>0</v>
      </c>
      <c r="DL429" s="567">
        <f>IF(AND(DL$3&gt;='Control Panel_운영'!$K$84,DL$3&lt;='Control Panel_운영'!$K$90),1,0)</f>
        <v>0</v>
      </c>
      <c r="DM429" s="567">
        <f>IF(AND(DM$3&gt;='Control Panel_운영'!$K$84,DM$3&lt;='Control Panel_운영'!$K$90),1,0)</f>
        <v>0</v>
      </c>
      <c r="DN429" s="567">
        <f>IF(AND(DN$3&gt;='Control Panel_운영'!$K$84,DN$3&lt;='Control Panel_운영'!$K$90),1,0)</f>
        <v>0</v>
      </c>
      <c r="DO429" s="567">
        <f>IF(AND(DO$3&gt;='Control Panel_운영'!$K$84,DO$3&lt;='Control Panel_운영'!$K$90),1,0)</f>
        <v>0</v>
      </c>
      <c r="DP429" s="567">
        <f>IF(AND(DP$3&gt;='Control Panel_운영'!$K$84,DP$3&lt;='Control Panel_운영'!$K$90),1,0)</f>
        <v>0</v>
      </c>
      <c r="DQ429" s="567">
        <f>IF(AND(DQ$3&gt;='Control Panel_운영'!$K$84,DQ$3&lt;='Control Panel_운영'!$K$90),1,0)</f>
        <v>0</v>
      </c>
      <c r="DR429" s="567">
        <f>IF(AND(DR$3&gt;='Control Panel_운영'!$K$84,DR$3&lt;='Control Panel_운영'!$K$90),1,0)</f>
        <v>0</v>
      </c>
      <c r="DS429" s="567">
        <f>IF(AND(DS$3&gt;='Control Panel_운영'!$K$84,DS$3&lt;='Control Panel_운영'!$K$90),1,0)</f>
        <v>0</v>
      </c>
      <c r="DT429" s="567">
        <f>IF(AND(DT$3&gt;='Control Panel_운영'!$K$84,DT$3&lt;='Control Panel_운영'!$K$90),1,0)</f>
        <v>0</v>
      </c>
      <c r="DU429" s="567">
        <f>IF(AND(DU$3&gt;='Control Panel_운영'!$K$84,DU$3&lt;='Control Panel_운영'!$K$90),1,0)</f>
        <v>0</v>
      </c>
      <c r="DV429" s="567">
        <f>IF(AND(DV$3&gt;='Control Panel_운영'!$K$84,DV$3&lt;='Control Panel_운영'!$K$90),1,0)</f>
        <v>0</v>
      </c>
    </row>
    <row r="430" spans="1:126" s="565" customFormat="1" ht="12" customHeight="1" outlineLevel="1" x14ac:dyDescent="0.4">
      <c r="A430" s="731"/>
      <c r="B430" s="564" t="str">
        <f>'Control Panel_운영'!$B$154</f>
        <v>Capital Expenditure(CAPEX)</v>
      </c>
      <c r="E430" s="580"/>
      <c r="F430" s="778">
        <f>IF(AND(F$3&gt;='Control Panel_운영'!$K$84,F$3&lt;='Control Panel_운영'!$K$90),1,0)</f>
        <v>1</v>
      </c>
      <c r="G430" s="768">
        <f>IF(AND(G$3&gt;='Control Panel_운영'!$K$84,G$3&lt;='Control Panel_운영'!$K$90),1,0)</f>
        <v>1</v>
      </c>
      <c r="H430" s="567">
        <f>IF(AND(H$3&gt;='Control Panel_운영'!$K$84,H$3&lt;='Control Panel_운영'!$K$90),1,0)</f>
        <v>1</v>
      </c>
      <c r="I430" s="567">
        <f>IF(AND(I$3&gt;='Control Panel_운영'!$K$84,I$3&lt;='Control Panel_운영'!$K$90),1,0)</f>
        <v>1</v>
      </c>
      <c r="J430" s="567">
        <f>IF(AND(J$3&gt;='Control Panel_운영'!$K$84,J$3&lt;='Control Panel_운영'!$K$90),1,0)</f>
        <v>1</v>
      </c>
      <c r="K430" s="567">
        <f>IF(AND(K$3&gt;='Control Panel_운영'!$K$84,K$3&lt;='Control Panel_운영'!$K$90),1,0)</f>
        <v>1</v>
      </c>
      <c r="L430" s="567">
        <f>IF(AND(L$3&gt;='Control Panel_운영'!$K$84,L$3&lt;='Control Panel_운영'!$K$90),1,0)</f>
        <v>1</v>
      </c>
      <c r="M430" s="567">
        <f>IF(AND(M$3&gt;='Control Panel_운영'!$K$84,M$3&lt;='Control Panel_운영'!$K$90),1,0)</f>
        <v>1</v>
      </c>
      <c r="N430" s="567">
        <f>IF(AND(N$3&gt;='Control Panel_운영'!$K$84,N$3&lt;='Control Panel_운영'!$K$90),1,0)</f>
        <v>1</v>
      </c>
      <c r="O430" s="567">
        <f>IF(AND(O$3&gt;='Control Panel_운영'!$K$84,O$3&lt;='Control Panel_운영'!$K$90),1,0)</f>
        <v>1</v>
      </c>
      <c r="P430" s="567">
        <f>IF(AND(P$3&gt;='Control Panel_운영'!$K$84,P$3&lt;='Control Panel_운영'!$K$90),1,0)</f>
        <v>1</v>
      </c>
      <c r="Q430" s="567">
        <f>IF(AND(Q$3&gt;='Control Panel_운영'!$K$84,Q$3&lt;='Control Panel_운영'!$K$90),1,0)</f>
        <v>1</v>
      </c>
      <c r="R430" s="767">
        <f>IF(AND(R$3&gt;='Control Panel_운영'!$K$84,R$3&lt;='Control Panel_운영'!$K$90),1,0)</f>
        <v>1</v>
      </c>
      <c r="S430" s="768">
        <f>IF(AND(S$3&gt;='Control Panel_운영'!$K$84,S$3&lt;='Control Panel_운영'!$K$90),1,0)</f>
        <v>1</v>
      </c>
      <c r="T430" s="567">
        <f>IF(AND(T$3&gt;='Control Panel_운영'!$K$84,T$3&lt;='Control Panel_운영'!$K$90),1,0)</f>
        <v>1</v>
      </c>
      <c r="U430" s="567">
        <f>IF(AND(U$3&gt;='Control Panel_운영'!$K$84,U$3&lt;='Control Panel_운영'!$K$90),1,0)</f>
        <v>1</v>
      </c>
      <c r="V430" s="567">
        <f>IF(AND(V$3&gt;='Control Panel_운영'!$K$84,V$3&lt;='Control Panel_운영'!$K$90),1,0)</f>
        <v>1</v>
      </c>
      <c r="W430" s="567">
        <f>IF(AND(W$3&gt;='Control Panel_운영'!$K$84,W$3&lt;='Control Panel_운영'!$K$90),1,0)</f>
        <v>1</v>
      </c>
      <c r="X430" s="567">
        <f>IF(AND(X$3&gt;='Control Panel_운영'!$K$84,X$3&lt;='Control Panel_운영'!$K$90),1,0)</f>
        <v>1</v>
      </c>
      <c r="Y430" s="567">
        <f>IF(AND(Y$3&gt;='Control Panel_운영'!$K$84,Y$3&lt;='Control Panel_운영'!$K$90),1,0)</f>
        <v>1</v>
      </c>
      <c r="Z430" s="567">
        <f>IF(AND(Z$3&gt;='Control Panel_운영'!$K$84,Z$3&lt;='Control Panel_운영'!$K$90),1,0)</f>
        <v>1</v>
      </c>
      <c r="AA430" s="567">
        <f>IF(AND(AA$3&gt;='Control Panel_운영'!$K$84,AA$3&lt;='Control Panel_운영'!$K$90),1,0)</f>
        <v>1</v>
      </c>
      <c r="AB430" s="567">
        <f>IF(AND(AB$3&gt;='Control Panel_운영'!$K$84,AB$3&lt;='Control Panel_운영'!$K$90),1,0)</f>
        <v>1</v>
      </c>
      <c r="AC430" s="567">
        <f>IF(AND(AC$3&gt;='Control Panel_운영'!$K$84,AC$3&lt;='Control Panel_운영'!$K$90),1,0)</f>
        <v>1</v>
      </c>
      <c r="AD430" s="767">
        <f>IF(AND(AD$3&gt;='Control Panel_운영'!$K$84,AD$3&lt;='Control Panel_운영'!$K$90),1,0)</f>
        <v>1</v>
      </c>
      <c r="AE430" s="768">
        <f>IF(AND(AE$3&gt;='Control Panel_운영'!$K$84,AE$3&lt;='Control Panel_운영'!$K$90),1,0)</f>
        <v>1</v>
      </c>
      <c r="AF430" s="567">
        <f>IF(AND(AF$3&gt;='Control Panel_운영'!$K$84,AF$3&lt;='Control Panel_운영'!$K$90),1,0)</f>
        <v>1</v>
      </c>
      <c r="AG430" s="567">
        <f>IF(AND(AG$3&gt;='Control Panel_운영'!$K$84,AG$3&lt;='Control Panel_운영'!$K$90),1,0)</f>
        <v>1</v>
      </c>
      <c r="AH430" s="567">
        <f>IF(AND(AH$3&gt;='Control Panel_운영'!$K$84,AH$3&lt;='Control Panel_운영'!$K$90),1,0)</f>
        <v>1</v>
      </c>
      <c r="AI430" s="567">
        <f>IF(AND(AI$3&gt;='Control Panel_운영'!$K$84,AI$3&lt;='Control Panel_운영'!$K$90),1,0)</f>
        <v>1</v>
      </c>
      <c r="AJ430" s="567">
        <f>IF(AND(AJ$3&gt;='Control Panel_운영'!$K$84,AJ$3&lt;='Control Panel_운영'!$K$90),1,0)</f>
        <v>1</v>
      </c>
      <c r="AK430" s="567">
        <f>IF(AND(AK$3&gt;='Control Panel_운영'!$K$84,AK$3&lt;='Control Panel_운영'!$K$90),1,0)</f>
        <v>1</v>
      </c>
      <c r="AL430" s="567">
        <f>IF(AND(AL$3&gt;='Control Panel_운영'!$K$84,AL$3&lt;='Control Panel_운영'!$K$90),1,0)</f>
        <v>1</v>
      </c>
      <c r="AM430" s="567">
        <f>IF(AND(AM$3&gt;='Control Panel_운영'!$K$84,AM$3&lt;='Control Panel_운영'!$K$90),1,0)</f>
        <v>1</v>
      </c>
      <c r="AN430" s="567">
        <f>IF(AND(AN$3&gt;='Control Panel_운영'!$K$84,AN$3&lt;='Control Panel_운영'!$K$90),1,0)</f>
        <v>1</v>
      </c>
      <c r="AO430" s="567">
        <f>IF(AND(AO$3&gt;='Control Panel_운영'!$K$84,AO$3&lt;='Control Panel_운영'!$K$90),1,0)</f>
        <v>1</v>
      </c>
      <c r="AP430" s="767">
        <f>IF(AND(AP$3&gt;='Control Panel_운영'!$K$84,AP$3&lt;='Control Panel_운영'!$K$90),1,0)</f>
        <v>1</v>
      </c>
      <c r="AQ430" s="768">
        <f>IF(AND(AQ$3&gt;='Control Panel_운영'!$K$84,AQ$3&lt;='Control Panel_운영'!$K$90),1,0)</f>
        <v>1</v>
      </c>
      <c r="AR430" s="567">
        <f>IF(AND(AR$3&gt;='Control Panel_운영'!$K$84,AR$3&lt;='Control Panel_운영'!$K$90),1,0)</f>
        <v>1</v>
      </c>
      <c r="AS430" s="567">
        <f>IF(AND(AS$3&gt;='Control Panel_운영'!$K$84,AS$3&lt;='Control Panel_운영'!$K$90),1,0)</f>
        <v>1</v>
      </c>
      <c r="AT430" s="567">
        <f>IF(AND(AT$3&gt;='Control Panel_운영'!$K$84,AT$3&lt;='Control Panel_운영'!$K$90),1,0)</f>
        <v>1</v>
      </c>
      <c r="AU430" s="567">
        <f>IF(AND(AU$3&gt;='Control Panel_운영'!$K$84,AU$3&lt;='Control Panel_운영'!$K$90),1,0)</f>
        <v>1</v>
      </c>
      <c r="AV430" s="567">
        <f>IF(AND(AV$3&gt;='Control Panel_운영'!$K$84,AV$3&lt;='Control Panel_운영'!$K$90),1,0)</f>
        <v>1</v>
      </c>
      <c r="AW430" s="567">
        <f>IF(AND(AW$3&gt;='Control Panel_운영'!$K$84,AW$3&lt;='Control Panel_운영'!$K$90),1,0)</f>
        <v>1</v>
      </c>
      <c r="AX430" s="567">
        <f>IF(AND(AX$3&gt;='Control Panel_운영'!$K$84,AX$3&lt;='Control Panel_운영'!$K$90),1,0)</f>
        <v>1</v>
      </c>
      <c r="AY430" s="567">
        <f>IF(AND(AY$3&gt;='Control Panel_운영'!$K$84,AY$3&lt;='Control Panel_운영'!$K$90),1,0)</f>
        <v>1</v>
      </c>
      <c r="AZ430" s="567">
        <f>IF(AND(AZ$3&gt;='Control Panel_운영'!$K$84,AZ$3&lt;='Control Panel_운영'!$K$90),1,0)</f>
        <v>1</v>
      </c>
      <c r="BA430" s="567">
        <f>IF(AND(BA$3&gt;='Control Panel_운영'!$K$84,BA$3&lt;='Control Panel_운영'!$K$90),1,0)</f>
        <v>1</v>
      </c>
      <c r="BB430" s="767">
        <f>IF(AND(BB$3&gt;='Control Panel_운영'!$K$84,BB$3&lt;='Control Panel_운영'!$K$90),1,0)</f>
        <v>1</v>
      </c>
      <c r="BC430" s="768">
        <f>IF(AND(BC$3&gt;='Control Panel_운영'!$K$84,BC$3&lt;='Control Panel_운영'!$K$90),1,0)</f>
        <v>1</v>
      </c>
      <c r="BD430" s="567">
        <f>IF(AND(BD$3&gt;='Control Panel_운영'!$K$84,BD$3&lt;='Control Panel_운영'!$K$90),1,0)</f>
        <v>1</v>
      </c>
      <c r="BE430" s="567">
        <f>IF(AND(BE$3&gt;='Control Panel_운영'!$K$84,BE$3&lt;='Control Panel_운영'!$K$90),1,0)</f>
        <v>1</v>
      </c>
      <c r="BF430" s="567">
        <f>IF(AND(BF$3&gt;='Control Panel_운영'!$K$84,BF$3&lt;='Control Panel_운영'!$K$90),1,0)</f>
        <v>1</v>
      </c>
      <c r="BG430" s="567">
        <f>IF(AND(BG$3&gt;='Control Panel_운영'!$K$84,BG$3&lt;='Control Panel_운영'!$K$90),1,0)</f>
        <v>1</v>
      </c>
      <c r="BH430" s="567">
        <f>IF(AND(BH$3&gt;='Control Panel_운영'!$K$84,BH$3&lt;='Control Panel_운영'!$K$90),1,0)</f>
        <v>1</v>
      </c>
      <c r="BI430" s="567">
        <f>IF(AND(BI$3&gt;='Control Panel_운영'!$K$84,BI$3&lt;='Control Panel_운영'!$K$90),1,0)</f>
        <v>1</v>
      </c>
      <c r="BJ430" s="567">
        <f>IF(AND(BJ$3&gt;='Control Panel_운영'!$K$84,BJ$3&lt;='Control Panel_운영'!$K$90),1,0)</f>
        <v>1</v>
      </c>
      <c r="BK430" s="567">
        <f>IF(AND(BK$3&gt;='Control Panel_운영'!$K$84,BK$3&lt;='Control Panel_운영'!$K$90),1,0)</f>
        <v>1</v>
      </c>
      <c r="BL430" s="567">
        <f>IF(AND(BL$3&gt;='Control Panel_운영'!$K$84,BL$3&lt;='Control Panel_운영'!$K$90),1,0)</f>
        <v>1</v>
      </c>
      <c r="BM430" s="567">
        <f>IF(AND(BM$3&gt;='Control Panel_운영'!$K$84,BM$3&lt;='Control Panel_운영'!$K$90),1,0)</f>
        <v>1</v>
      </c>
      <c r="BN430" s="767">
        <f>IF(AND(BN$3&gt;='Control Panel_운영'!$K$84,BN$3&lt;='Control Panel_운영'!$K$90),1,0)</f>
        <v>1</v>
      </c>
      <c r="BO430" s="768">
        <f>IF(AND(BO$3&gt;='Control Panel_운영'!$K$84,BO$3&lt;='Control Panel_운영'!$K$90),1,0)</f>
        <v>0</v>
      </c>
      <c r="BP430" s="567">
        <f>IF(AND(BP$3&gt;='Control Panel_운영'!$K$84,BP$3&lt;='Control Panel_운영'!$K$90),1,0)</f>
        <v>0</v>
      </c>
      <c r="BQ430" s="567">
        <f>IF(AND(BQ$3&gt;='Control Panel_운영'!$K$84,BQ$3&lt;='Control Panel_운영'!$K$90),1,0)</f>
        <v>0</v>
      </c>
      <c r="BR430" s="567">
        <f>IF(AND(BR$3&gt;='Control Panel_운영'!$K$84,BR$3&lt;='Control Panel_운영'!$K$90),1,0)</f>
        <v>0</v>
      </c>
      <c r="BS430" s="567">
        <f>IF(AND(BS$3&gt;='Control Panel_운영'!$K$84,BS$3&lt;='Control Panel_운영'!$K$90),1,0)</f>
        <v>0</v>
      </c>
      <c r="BT430" s="567">
        <f>IF(AND(BT$3&gt;='Control Panel_운영'!$K$84,BT$3&lt;='Control Panel_운영'!$K$90),1,0)</f>
        <v>0</v>
      </c>
      <c r="BU430" s="567">
        <f>IF(AND(BU$3&gt;='Control Panel_운영'!$K$84,BU$3&lt;='Control Panel_운영'!$K$90),1,0)</f>
        <v>0</v>
      </c>
      <c r="BV430" s="567">
        <f>IF(AND(BV$3&gt;='Control Panel_운영'!$K$84,BV$3&lt;='Control Panel_운영'!$K$90),1,0)</f>
        <v>0</v>
      </c>
      <c r="BW430" s="567">
        <f>IF(AND(BW$3&gt;='Control Panel_운영'!$K$84,BW$3&lt;='Control Panel_운영'!$K$90),1,0)</f>
        <v>0</v>
      </c>
      <c r="BX430" s="567">
        <f>IF(AND(BX$3&gt;='Control Panel_운영'!$K$84,BX$3&lt;='Control Panel_운영'!$K$90),1,0)</f>
        <v>0</v>
      </c>
      <c r="BY430" s="567">
        <f>IF(AND(BY$3&gt;='Control Panel_운영'!$K$84,BY$3&lt;='Control Panel_운영'!$K$90),1,0)</f>
        <v>0</v>
      </c>
      <c r="BZ430" s="767">
        <f>IF(AND(BZ$3&gt;='Control Panel_운영'!$K$84,BZ$3&lt;='Control Panel_운영'!$K$90),1,0)</f>
        <v>0</v>
      </c>
      <c r="CA430" s="768">
        <f>IF(AND(CA$3&gt;='Control Panel_운영'!$K$84,CA$3&lt;='Control Panel_운영'!$K$90),1,0)</f>
        <v>0</v>
      </c>
      <c r="CB430" s="567">
        <f>IF(AND(CB$3&gt;='Control Panel_운영'!$K$84,CB$3&lt;='Control Panel_운영'!$K$90),1,0)</f>
        <v>0</v>
      </c>
      <c r="CC430" s="567">
        <f>IF(AND(CC$3&gt;='Control Panel_운영'!$K$84,CC$3&lt;='Control Panel_운영'!$K$90),1,0)</f>
        <v>0</v>
      </c>
      <c r="CD430" s="567">
        <f>IF(AND(CD$3&gt;='Control Panel_운영'!$K$84,CD$3&lt;='Control Panel_운영'!$K$90),1,0)</f>
        <v>0</v>
      </c>
      <c r="CE430" s="567">
        <f>IF(AND(CE$3&gt;='Control Panel_운영'!$K$84,CE$3&lt;='Control Panel_운영'!$K$90),1,0)</f>
        <v>0</v>
      </c>
      <c r="CF430" s="567">
        <f>IF(AND(CF$3&gt;='Control Panel_운영'!$K$84,CF$3&lt;='Control Panel_운영'!$K$90),1,0)</f>
        <v>0</v>
      </c>
      <c r="CG430" s="567">
        <f>IF(AND(CG$3&gt;='Control Panel_운영'!$K$84,CG$3&lt;='Control Panel_운영'!$K$90),1,0)</f>
        <v>0</v>
      </c>
      <c r="CH430" s="567">
        <f>IF(AND(CH$3&gt;='Control Panel_운영'!$K$84,CH$3&lt;='Control Panel_운영'!$K$90),1,0)</f>
        <v>0</v>
      </c>
      <c r="CI430" s="567">
        <f>IF(AND(CI$3&gt;='Control Panel_운영'!$K$84,CI$3&lt;='Control Panel_운영'!$K$90),1,0)</f>
        <v>0</v>
      </c>
      <c r="CJ430" s="567">
        <f>IF(AND(CJ$3&gt;='Control Panel_운영'!$K$84,CJ$3&lt;='Control Panel_운영'!$K$90),1,0)</f>
        <v>0</v>
      </c>
      <c r="CK430" s="567">
        <f>IF(AND(CK$3&gt;='Control Panel_운영'!$K$84,CK$3&lt;='Control Panel_운영'!$K$90),1,0)</f>
        <v>0</v>
      </c>
      <c r="CL430" s="767">
        <f>IF(AND(CL$3&gt;='Control Panel_운영'!$K$84,CL$3&lt;='Control Panel_운영'!$K$90),1,0)</f>
        <v>0</v>
      </c>
      <c r="CM430" s="768">
        <f>IF(AND(CM$3&gt;='Control Panel_운영'!$K$84,CM$3&lt;='Control Panel_운영'!$K$90),1,0)</f>
        <v>0</v>
      </c>
      <c r="CN430" s="567">
        <f>IF(AND(CN$3&gt;='Control Panel_운영'!$K$84,CN$3&lt;='Control Panel_운영'!$K$90),1,0)</f>
        <v>0</v>
      </c>
      <c r="CO430" s="567">
        <f>IF(AND(CO$3&gt;='Control Panel_운영'!$K$84,CO$3&lt;='Control Panel_운영'!$K$90),1,0)</f>
        <v>0</v>
      </c>
      <c r="CP430" s="567">
        <f>IF(AND(CP$3&gt;='Control Panel_운영'!$K$84,CP$3&lt;='Control Panel_운영'!$K$90),1,0)</f>
        <v>0</v>
      </c>
      <c r="CQ430" s="567">
        <f>IF(AND(CQ$3&gt;='Control Panel_운영'!$K$84,CQ$3&lt;='Control Panel_운영'!$K$90),1,0)</f>
        <v>0</v>
      </c>
      <c r="CR430" s="567">
        <f>IF(AND(CR$3&gt;='Control Panel_운영'!$K$84,CR$3&lt;='Control Panel_운영'!$K$90),1,0)</f>
        <v>0</v>
      </c>
      <c r="CS430" s="567">
        <f>IF(AND(CS$3&gt;='Control Panel_운영'!$K$84,CS$3&lt;='Control Panel_운영'!$K$90),1,0)</f>
        <v>0</v>
      </c>
      <c r="CT430" s="567">
        <f>IF(AND(CT$3&gt;='Control Panel_운영'!$K$84,CT$3&lt;='Control Panel_운영'!$K$90),1,0)</f>
        <v>0</v>
      </c>
      <c r="CU430" s="567">
        <f>IF(AND(CU$3&gt;='Control Panel_운영'!$K$84,CU$3&lt;='Control Panel_운영'!$K$90),1,0)</f>
        <v>0</v>
      </c>
      <c r="CV430" s="567">
        <f>IF(AND(CV$3&gt;='Control Panel_운영'!$K$84,CV$3&lt;='Control Panel_운영'!$K$90),1,0)</f>
        <v>0</v>
      </c>
      <c r="CW430" s="567">
        <f>IF(AND(CW$3&gt;='Control Panel_운영'!$K$84,CW$3&lt;='Control Panel_운영'!$K$90),1,0)</f>
        <v>0</v>
      </c>
      <c r="CX430" s="767">
        <f>IF(AND(CX$3&gt;='Control Panel_운영'!$K$84,CX$3&lt;='Control Panel_운영'!$K$90),1,0)</f>
        <v>0</v>
      </c>
      <c r="CY430" s="768">
        <f>IF(AND(CY$3&gt;='Control Panel_운영'!$K$84,CY$3&lt;='Control Panel_운영'!$K$90),1,0)</f>
        <v>0</v>
      </c>
      <c r="CZ430" s="567">
        <f>IF(AND(CZ$3&gt;='Control Panel_운영'!$K$84,CZ$3&lt;='Control Panel_운영'!$K$90),1,0)</f>
        <v>0</v>
      </c>
      <c r="DA430" s="567">
        <f>IF(AND(DA$3&gt;='Control Panel_운영'!$K$84,DA$3&lt;='Control Panel_운영'!$K$90),1,0)</f>
        <v>0</v>
      </c>
      <c r="DB430" s="567">
        <f>IF(AND(DB$3&gt;='Control Panel_운영'!$K$84,DB$3&lt;='Control Panel_운영'!$K$90),1,0)</f>
        <v>0</v>
      </c>
      <c r="DC430" s="567">
        <f>IF(AND(DC$3&gt;='Control Panel_운영'!$K$84,DC$3&lt;='Control Panel_운영'!$K$90),1,0)</f>
        <v>0</v>
      </c>
      <c r="DD430" s="567">
        <f>IF(AND(DD$3&gt;='Control Panel_운영'!$K$84,DD$3&lt;='Control Panel_운영'!$K$90),1,0)</f>
        <v>0</v>
      </c>
      <c r="DE430" s="567">
        <f>IF(AND(DE$3&gt;='Control Panel_운영'!$K$84,DE$3&lt;='Control Panel_운영'!$K$90),1,0)</f>
        <v>0</v>
      </c>
      <c r="DF430" s="567">
        <f>IF(AND(DF$3&gt;='Control Panel_운영'!$K$84,DF$3&lt;='Control Panel_운영'!$K$90),1,0)</f>
        <v>0</v>
      </c>
      <c r="DG430" s="567">
        <f>IF(AND(DG$3&gt;='Control Panel_운영'!$K$84,DG$3&lt;='Control Panel_운영'!$K$90),1,0)</f>
        <v>0</v>
      </c>
      <c r="DH430" s="567">
        <f>IF(AND(DH$3&gt;='Control Panel_운영'!$K$84,DH$3&lt;='Control Panel_운영'!$K$90),1,0)</f>
        <v>0</v>
      </c>
      <c r="DI430" s="567">
        <f>IF(AND(DI$3&gt;='Control Panel_운영'!$K$84,DI$3&lt;='Control Panel_운영'!$K$90),1,0)</f>
        <v>0</v>
      </c>
      <c r="DJ430" s="767">
        <f>IF(AND(DJ$3&gt;='Control Panel_운영'!$K$84,DJ$3&lt;='Control Panel_운영'!$K$90),1,0)</f>
        <v>0</v>
      </c>
      <c r="DK430" s="768">
        <f>IF(AND(DK$3&gt;='Control Panel_운영'!$K$84,DK$3&lt;='Control Panel_운영'!$K$90),1,0)</f>
        <v>0</v>
      </c>
      <c r="DL430" s="567">
        <f>IF(AND(DL$3&gt;='Control Panel_운영'!$K$84,DL$3&lt;='Control Panel_운영'!$K$90),1,0)</f>
        <v>0</v>
      </c>
      <c r="DM430" s="567">
        <f>IF(AND(DM$3&gt;='Control Panel_운영'!$K$84,DM$3&lt;='Control Panel_운영'!$K$90),1,0)</f>
        <v>0</v>
      </c>
      <c r="DN430" s="567">
        <f>IF(AND(DN$3&gt;='Control Panel_운영'!$K$84,DN$3&lt;='Control Panel_운영'!$K$90),1,0)</f>
        <v>0</v>
      </c>
      <c r="DO430" s="567">
        <f>IF(AND(DO$3&gt;='Control Panel_운영'!$K$84,DO$3&lt;='Control Panel_운영'!$K$90),1,0)</f>
        <v>0</v>
      </c>
      <c r="DP430" s="567">
        <f>IF(AND(DP$3&gt;='Control Panel_운영'!$K$84,DP$3&lt;='Control Panel_운영'!$K$90),1,0)</f>
        <v>0</v>
      </c>
      <c r="DQ430" s="567">
        <f>IF(AND(DQ$3&gt;='Control Panel_운영'!$K$84,DQ$3&lt;='Control Panel_운영'!$K$90),1,0)</f>
        <v>0</v>
      </c>
      <c r="DR430" s="567">
        <f>IF(AND(DR$3&gt;='Control Panel_운영'!$K$84,DR$3&lt;='Control Panel_운영'!$K$90),1,0)</f>
        <v>0</v>
      </c>
      <c r="DS430" s="567">
        <f>IF(AND(DS$3&gt;='Control Panel_운영'!$K$84,DS$3&lt;='Control Panel_운영'!$K$90),1,0)</f>
        <v>0</v>
      </c>
      <c r="DT430" s="567">
        <f>IF(AND(DT$3&gt;='Control Panel_운영'!$K$84,DT$3&lt;='Control Panel_운영'!$K$90),1,0)</f>
        <v>0</v>
      </c>
      <c r="DU430" s="567">
        <f>IF(AND(DU$3&gt;='Control Panel_운영'!$K$84,DU$3&lt;='Control Panel_운영'!$K$90),1,0)</f>
        <v>0</v>
      </c>
      <c r="DV430" s="567">
        <f>IF(AND(DV$3&gt;='Control Panel_운영'!$K$84,DV$3&lt;='Control Panel_운영'!$K$90),1,0)</f>
        <v>0</v>
      </c>
    </row>
    <row r="431" spans="1:126" s="565" customFormat="1" ht="12" customHeight="1" outlineLevel="1" x14ac:dyDescent="0.4">
      <c r="A431" s="731"/>
      <c r="B431" s="564" t="str">
        <f>'Control Panel_운영'!$J$151</f>
        <v>Sr. Loan</v>
      </c>
      <c r="E431" s="580"/>
      <c r="F431" s="778">
        <f>IF(AND(F$3&gt;='Control Panel_운영'!$K$98,F$3&lt;='Control Panel_운영'!$L$98),1,0)</f>
        <v>1</v>
      </c>
      <c r="G431" s="768">
        <f>IF(AND(G$3&gt;='Control Panel_운영'!$K$98,G$3&lt;='Control Panel_운영'!$L$98),1,0)</f>
        <v>1</v>
      </c>
      <c r="H431" s="567">
        <f>IF(AND(H$3&gt;='Control Panel_운영'!$K$98,H$3&lt;='Control Panel_운영'!$L$98),1,0)</f>
        <v>1</v>
      </c>
      <c r="I431" s="567">
        <f>IF(AND(I$3&gt;='Control Panel_운영'!$K$98,I$3&lt;='Control Panel_운영'!$L$98),1,0)</f>
        <v>1</v>
      </c>
      <c r="J431" s="567">
        <f>IF(AND(J$3&gt;='Control Panel_운영'!$K$98,J$3&lt;='Control Panel_운영'!$L$98),1,0)</f>
        <v>1</v>
      </c>
      <c r="K431" s="567">
        <f>IF(AND(K$3&gt;='Control Panel_운영'!$K$98,K$3&lt;='Control Panel_운영'!$L$98),1,0)</f>
        <v>1</v>
      </c>
      <c r="L431" s="567">
        <f>IF(AND(L$3&gt;='Control Panel_운영'!$K$98,L$3&lt;='Control Panel_운영'!$L$98),1,0)</f>
        <v>1</v>
      </c>
      <c r="M431" s="567">
        <f>IF(AND(M$3&gt;='Control Panel_운영'!$K$98,M$3&lt;='Control Panel_운영'!$L$98),1,0)</f>
        <v>1</v>
      </c>
      <c r="N431" s="567">
        <f>IF(AND(N$3&gt;='Control Panel_운영'!$K$98,N$3&lt;='Control Panel_운영'!$L$98),1,0)</f>
        <v>1</v>
      </c>
      <c r="O431" s="567">
        <f>IF(AND(O$3&gt;='Control Panel_운영'!$K$98,O$3&lt;='Control Panel_운영'!$L$98),1,0)</f>
        <v>1</v>
      </c>
      <c r="P431" s="567">
        <f>IF(AND(P$3&gt;='Control Panel_운영'!$K$98,P$3&lt;='Control Panel_운영'!$L$98),1,0)</f>
        <v>1</v>
      </c>
      <c r="Q431" s="567">
        <f>IF(AND(Q$3&gt;='Control Panel_운영'!$K$98,Q$3&lt;='Control Panel_운영'!$L$98),1,0)</f>
        <v>1</v>
      </c>
      <c r="R431" s="767">
        <f>IF(AND(R$3&gt;='Control Panel_운영'!$K$98,R$3&lt;='Control Panel_운영'!$L$98),1,0)</f>
        <v>1</v>
      </c>
      <c r="S431" s="768">
        <f>IF(AND(S$3&gt;='Control Panel_운영'!$K$98,S$3&lt;='Control Panel_운영'!$L$98),1,0)</f>
        <v>1</v>
      </c>
      <c r="T431" s="567">
        <f>IF(AND(T$3&gt;='Control Panel_운영'!$K$98,T$3&lt;='Control Panel_운영'!$L$98),1,0)</f>
        <v>1</v>
      </c>
      <c r="U431" s="567">
        <f>IF(AND(U$3&gt;='Control Panel_운영'!$K$98,U$3&lt;='Control Panel_운영'!$L$98),1,0)</f>
        <v>1</v>
      </c>
      <c r="V431" s="567">
        <f>IF(AND(V$3&gt;='Control Panel_운영'!$K$98,V$3&lt;='Control Panel_운영'!$L$98),1,0)</f>
        <v>1</v>
      </c>
      <c r="W431" s="567">
        <f>IF(AND(W$3&gt;='Control Panel_운영'!$K$98,W$3&lt;='Control Panel_운영'!$L$98),1,0)</f>
        <v>1</v>
      </c>
      <c r="X431" s="567">
        <f>IF(AND(X$3&gt;='Control Panel_운영'!$K$98,X$3&lt;='Control Panel_운영'!$L$98),1,0)</f>
        <v>1</v>
      </c>
      <c r="Y431" s="567">
        <f>IF(AND(Y$3&gt;='Control Panel_운영'!$K$98,Y$3&lt;='Control Panel_운영'!$L$98),1,0)</f>
        <v>1</v>
      </c>
      <c r="Z431" s="567">
        <f>IF(AND(Z$3&gt;='Control Panel_운영'!$K$98,Z$3&lt;='Control Panel_운영'!$L$98),1,0)</f>
        <v>1</v>
      </c>
      <c r="AA431" s="567">
        <f>IF(AND(AA$3&gt;='Control Panel_운영'!$K$98,AA$3&lt;='Control Panel_운영'!$L$98),1,0)</f>
        <v>1</v>
      </c>
      <c r="AB431" s="567">
        <f>IF(AND(AB$3&gt;='Control Panel_운영'!$K$98,AB$3&lt;='Control Panel_운영'!$L$98),1,0)</f>
        <v>1</v>
      </c>
      <c r="AC431" s="567">
        <f>IF(AND(AC$3&gt;='Control Panel_운영'!$K$98,AC$3&lt;='Control Panel_운영'!$L$98),1,0)</f>
        <v>1</v>
      </c>
      <c r="AD431" s="767">
        <f>IF(AND(AD$3&gt;='Control Panel_운영'!$K$98,AD$3&lt;='Control Panel_운영'!$L$98),1,0)</f>
        <v>1</v>
      </c>
      <c r="AE431" s="768">
        <f>IF(AND(AE$3&gt;='Control Panel_운영'!$K$98,AE$3&lt;='Control Panel_운영'!$L$98),1,0)</f>
        <v>1</v>
      </c>
      <c r="AF431" s="567">
        <f>IF(AND(AF$3&gt;='Control Panel_운영'!$K$98,AF$3&lt;='Control Panel_운영'!$L$98),1,0)</f>
        <v>1</v>
      </c>
      <c r="AG431" s="567">
        <f>IF(AND(AG$3&gt;='Control Panel_운영'!$K$98,AG$3&lt;='Control Panel_운영'!$L$98),1,0)</f>
        <v>1</v>
      </c>
      <c r="AH431" s="567">
        <f>IF(AND(AH$3&gt;='Control Panel_운영'!$K$98,AH$3&lt;='Control Panel_운영'!$L$98),1,0)</f>
        <v>1</v>
      </c>
      <c r="AI431" s="567">
        <f>IF(AND(AI$3&gt;='Control Panel_운영'!$K$98,AI$3&lt;='Control Panel_운영'!$L$98),1,0)</f>
        <v>1</v>
      </c>
      <c r="AJ431" s="567">
        <f>IF(AND(AJ$3&gt;='Control Panel_운영'!$K$98,AJ$3&lt;='Control Panel_운영'!$L$98),1,0)</f>
        <v>1</v>
      </c>
      <c r="AK431" s="567">
        <f>IF(AND(AK$3&gt;='Control Panel_운영'!$K$98,AK$3&lt;='Control Panel_운영'!$L$98),1,0)</f>
        <v>1</v>
      </c>
      <c r="AL431" s="567">
        <f>IF(AND(AL$3&gt;='Control Panel_운영'!$K$98,AL$3&lt;='Control Panel_운영'!$L$98),1,0)</f>
        <v>1</v>
      </c>
      <c r="AM431" s="567">
        <f>IF(AND(AM$3&gt;='Control Panel_운영'!$K$98,AM$3&lt;='Control Panel_운영'!$L$98),1,0)</f>
        <v>1</v>
      </c>
      <c r="AN431" s="567">
        <f>IF(AND(AN$3&gt;='Control Panel_운영'!$K$98,AN$3&lt;='Control Panel_운영'!$L$98),1,0)</f>
        <v>1</v>
      </c>
      <c r="AO431" s="567">
        <f>IF(AND(AO$3&gt;='Control Panel_운영'!$K$98,AO$3&lt;='Control Panel_운영'!$L$98),1,0)</f>
        <v>1</v>
      </c>
      <c r="AP431" s="767">
        <f>IF(AND(AP$3&gt;='Control Panel_운영'!$K$98,AP$3&lt;='Control Panel_운영'!$L$98),1,0)</f>
        <v>1</v>
      </c>
      <c r="AQ431" s="768">
        <f>IF(AND(AQ$3&gt;='Control Panel_운영'!$K$98,AQ$3&lt;='Control Panel_운영'!$L$98),1,0)</f>
        <v>1</v>
      </c>
      <c r="AR431" s="567">
        <f>IF(AND(AR$3&gt;='Control Panel_운영'!$K$98,AR$3&lt;='Control Panel_운영'!$L$98),1,0)</f>
        <v>1</v>
      </c>
      <c r="AS431" s="567">
        <f>IF(AND(AS$3&gt;='Control Panel_운영'!$K$98,AS$3&lt;='Control Panel_운영'!$L$98),1,0)</f>
        <v>1</v>
      </c>
      <c r="AT431" s="567">
        <f>IF(AND(AT$3&gt;='Control Panel_운영'!$K$98,AT$3&lt;='Control Panel_운영'!$L$98),1,0)</f>
        <v>1</v>
      </c>
      <c r="AU431" s="567">
        <f>IF(AND(AU$3&gt;='Control Panel_운영'!$K$98,AU$3&lt;='Control Panel_운영'!$L$98),1,0)</f>
        <v>1</v>
      </c>
      <c r="AV431" s="567">
        <f>IF(AND(AV$3&gt;='Control Panel_운영'!$K$98,AV$3&lt;='Control Panel_운영'!$L$98),1,0)</f>
        <v>1</v>
      </c>
      <c r="AW431" s="567">
        <f>IF(AND(AW$3&gt;='Control Panel_운영'!$K$98,AW$3&lt;='Control Panel_운영'!$L$98),1,0)</f>
        <v>1</v>
      </c>
      <c r="AX431" s="567">
        <f>IF(AND(AX$3&gt;='Control Panel_운영'!$K$98,AX$3&lt;='Control Panel_운영'!$L$98),1,0)</f>
        <v>1</v>
      </c>
      <c r="AY431" s="567">
        <f>IF(AND(AY$3&gt;='Control Panel_운영'!$K$98,AY$3&lt;='Control Panel_운영'!$L$98),1,0)</f>
        <v>1</v>
      </c>
      <c r="AZ431" s="567">
        <f>IF(AND(AZ$3&gt;='Control Panel_운영'!$K$98,AZ$3&lt;='Control Panel_운영'!$L$98),1,0)</f>
        <v>1</v>
      </c>
      <c r="BA431" s="567">
        <f>IF(AND(BA$3&gt;='Control Panel_운영'!$K$98,BA$3&lt;='Control Panel_운영'!$L$98),1,0)</f>
        <v>1</v>
      </c>
      <c r="BB431" s="767">
        <f>IF(AND(BB$3&gt;='Control Panel_운영'!$K$98,BB$3&lt;='Control Panel_운영'!$L$98),1,0)</f>
        <v>1</v>
      </c>
      <c r="BC431" s="768">
        <f>IF(AND(BC$3&gt;='Control Panel_운영'!$K$98,BC$3&lt;='Control Panel_운영'!$L$98),1,0)</f>
        <v>1</v>
      </c>
      <c r="BD431" s="567">
        <f>IF(AND(BD$3&gt;='Control Panel_운영'!$K$98,BD$3&lt;='Control Panel_운영'!$L$98),1,0)</f>
        <v>1</v>
      </c>
      <c r="BE431" s="567">
        <f>IF(AND(BE$3&gt;='Control Panel_운영'!$K$98,BE$3&lt;='Control Panel_운영'!$L$98),1,0)</f>
        <v>1</v>
      </c>
      <c r="BF431" s="567">
        <f>IF(AND(BF$3&gt;='Control Panel_운영'!$K$98,BF$3&lt;='Control Panel_운영'!$L$98),1,0)</f>
        <v>1</v>
      </c>
      <c r="BG431" s="567">
        <f>IF(AND(BG$3&gt;='Control Panel_운영'!$K$98,BG$3&lt;='Control Panel_운영'!$L$98),1,0)</f>
        <v>1</v>
      </c>
      <c r="BH431" s="567">
        <f>IF(AND(BH$3&gt;='Control Panel_운영'!$K$98,BH$3&lt;='Control Panel_운영'!$L$98),1,0)</f>
        <v>1</v>
      </c>
      <c r="BI431" s="567">
        <f>IF(AND(BI$3&gt;='Control Panel_운영'!$K$98,BI$3&lt;='Control Panel_운영'!$L$98),1,0)</f>
        <v>1</v>
      </c>
      <c r="BJ431" s="567">
        <f>IF(AND(BJ$3&gt;='Control Panel_운영'!$K$98,BJ$3&lt;='Control Panel_운영'!$L$98),1,0)</f>
        <v>1</v>
      </c>
      <c r="BK431" s="567">
        <f>IF(AND(BK$3&gt;='Control Panel_운영'!$K$98,BK$3&lt;='Control Panel_운영'!$L$98),1,0)</f>
        <v>1</v>
      </c>
      <c r="BL431" s="567">
        <f>IF(AND(BL$3&gt;='Control Panel_운영'!$K$98,BL$3&lt;='Control Panel_운영'!$L$98),1,0)</f>
        <v>1</v>
      </c>
      <c r="BM431" s="567">
        <f>IF(AND(BM$3&gt;='Control Panel_운영'!$K$98,BM$3&lt;='Control Panel_운영'!$L$98),1,0)</f>
        <v>1</v>
      </c>
      <c r="BN431" s="767">
        <f>IF(AND(BN$3&gt;='Control Panel_운영'!$K$98,BN$3&lt;='Control Panel_운영'!$L$98),1,0)</f>
        <v>1</v>
      </c>
      <c r="BO431" s="768">
        <f>IF(AND(BO$3&gt;='Control Panel_운영'!$K$98,BO$3&lt;='Control Panel_운영'!$L$98),1,0)</f>
        <v>0</v>
      </c>
      <c r="BP431" s="567">
        <f>IF(AND(BP$3&gt;='Control Panel_운영'!$K$98,BP$3&lt;='Control Panel_운영'!$L$98),1,0)</f>
        <v>0</v>
      </c>
      <c r="BQ431" s="567">
        <f>IF(AND(BQ$3&gt;='Control Panel_운영'!$K$98,BQ$3&lt;='Control Panel_운영'!$L$98),1,0)</f>
        <v>0</v>
      </c>
      <c r="BR431" s="567">
        <f>IF(AND(BR$3&gt;='Control Panel_운영'!$K$98,BR$3&lt;='Control Panel_운영'!$L$98),1,0)</f>
        <v>0</v>
      </c>
      <c r="BS431" s="567">
        <f>IF(AND(BS$3&gt;='Control Panel_운영'!$K$98,BS$3&lt;='Control Panel_운영'!$L$98),1,0)</f>
        <v>0</v>
      </c>
      <c r="BT431" s="567">
        <f>IF(AND(BT$3&gt;='Control Panel_운영'!$K$98,BT$3&lt;='Control Panel_운영'!$L$98),1,0)</f>
        <v>0</v>
      </c>
      <c r="BU431" s="567">
        <f>IF(AND(BU$3&gt;='Control Panel_운영'!$K$98,BU$3&lt;='Control Panel_운영'!$L$98),1,0)</f>
        <v>0</v>
      </c>
      <c r="BV431" s="567">
        <f>IF(AND(BV$3&gt;='Control Panel_운영'!$K$98,BV$3&lt;='Control Panel_운영'!$L$98),1,0)</f>
        <v>0</v>
      </c>
      <c r="BW431" s="567">
        <f>IF(AND(BW$3&gt;='Control Panel_운영'!$K$98,BW$3&lt;='Control Panel_운영'!$L$98),1,0)</f>
        <v>0</v>
      </c>
      <c r="BX431" s="567">
        <f>IF(AND(BX$3&gt;='Control Panel_운영'!$K$98,BX$3&lt;='Control Panel_운영'!$L$98),1,0)</f>
        <v>0</v>
      </c>
      <c r="BY431" s="567">
        <f>IF(AND(BY$3&gt;='Control Panel_운영'!$K$98,BY$3&lt;='Control Panel_운영'!$L$98),1,0)</f>
        <v>0</v>
      </c>
      <c r="BZ431" s="767">
        <f>IF(AND(BZ$3&gt;='Control Panel_운영'!$K$98,BZ$3&lt;='Control Panel_운영'!$L$98),1,0)</f>
        <v>0</v>
      </c>
      <c r="CA431" s="768">
        <f>IF(AND(CA$3&gt;='Control Panel_운영'!$K$98,CA$3&lt;='Control Panel_운영'!$L$98),1,0)</f>
        <v>0</v>
      </c>
      <c r="CB431" s="567">
        <f>IF(AND(CB$3&gt;='Control Panel_운영'!$K$98,CB$3&lt;='Control Panel_운영'!$L$98),1,0)</f>
        <v>0</v>
      </c>
      <c r="CC431" s="567">
        <f>IF(AND(CC$3&gt;='Control Panel_운영'!$K$98,CC$3&lt;='Control Panel_운영'!$L$98),1,0)</f>
        <v>0</v>
      </c>
      <c r="CD431" s="567">
        <f>IF(AND(CD$3&gt;='Control Panel_운영'!$K$98,CD$3&lt;='Control Panel_운영'!$L$98),1,0)</f>
        <v>0</v>
      </c>
      <c r="CE431" s="567">
        <f>IF(AND(CE$3&gt;='Control Panel_운영'!$K$98,CE$3&lt;='Control Panel_운영'!$L$98),1,0)</f>
        <v>0</v>
      </c>
      <c r="CF431" s="567">
        <f>IF(AND(CF$3&gt;='Control Panel_운영'!$K$98,CF$3&lt;='Control Panel_운영'!$L$98),1,0)</f>
        <v>0</v>
      </c>
      <c r="CG431" s="567">
        <f>IF(AND(CG$3&gt;='Control Panel_운영'!$K$98,CG$3&lt;='Control Panel_운영'!$L$98),1,0)</f>
        <v>0</v>
      </c>
      <c r="CH431" s="567">
        <f>IF(AND(CH$3&gt;='Control Panel_운영'!$K$98,CH$3&lt;='Control Panel_운영'!$L$98),1,0)</f>
        <v>0</v>
      </c>
      <c r="CI431" s="567">
        <f>IF(AND(CI$3&gt;='Control Panel_운영'!$K$98,CI$3&lt;='Control Panel_운영'!$L$98),1,0)</f>
        <v>0</v>
      </c>
      <c r="CJ431" s="567">
        <f>IF(AND(CJ$3&gt;='Control Panel_운영'!$K$98,CJ$3&lt;='Control Panel_운영'!$L$98),1,0)</f>
        <v>0</v>
      </c>
      <c r="CK431" s="567">
        <f>IF(AND(CK$3&gt;='Control Panel_운영'!$K$98,CK$3&lt;='Control Panel_운영'!$L$98),1,0)</f>
        <v>0</v>
      </c>
      <c r="CL431" s="767">
        <f>IF(AND(CL$3&gt;='Control Panel_운영'!$K$98,CL$3&lt;='Control Panel_운영'!$L$98),1,0)</f>
        <v>0</v>
      </c>
      <c r="CM431" s="768">
        <f>IF(AND(CM$3&gt;='Control Panel_운영'!$K$98,CM$3&lt;='Control Panel_운영'!$L$98),1,0)</f>
        <v>0</v>
      </c>
      <c r="CN431" s="567">
        <f>IF(AND(CN$3&gt;='Control Panel_운영'!$K$98,CN$3&lt;='Control Panel_운영'!$L$98),1,0)</f>
        <v>0</v>
      </c>
      <c r="CO431" s="567">
        <f>IF(AND(CO$3&gt;='Control Panel_운영'!$K$98,CO$3&lt;='Control Panel_운영'!$L$98),1,0)</f>
        <v>0</v>
      </c>
      <c r="CP431" s="567">
        <f>IF(AND(CP$3&gt;='Control Panel_운영'!$K$98,CP$3&lt;='Control Panel_운영'!$L$98),1,0)</f>
        <v>0</v>
      </c>
      <c r="CQ431" s="567">
        <f>IF(AND(CQ$3&gt;='Control Panel_운영'!$K$98,CQ$3&lt;='Control Panel_운영'!$L$98),1,0)</f>
        <v>0</v>
      </c>
      <c r="CR431" s="567">
        <f>IF(AND(CR$3&gt;='Control Panel_운영'!$K$98,CR$3&lt;='Control Panel_운영'!$L$98),1,0)</f>
        <v>0</v>
      </c>
      <c r="CS431" s="567">
        <f>IF(AND(CS$3&gt;='Control Panel_운영'!$K$98,CS$3&lt;='Control Panel_운영'!$L$98),1,0)</f>
        <v>0</v>
      </c>
      <c r="CT431" s="567">
        <f>IF(AND(CT$3&gt;='Control Panel_운영'!$K$98,CT$3&lt;='Control Panel_운영'!$L$98),1,0)</f>
        <v>0</v>
      </c>
      <c r="CU431" s="567">
        <f>IF(AND(CU$3&gt;='Control Panel_운영'!$K$98,CU$3&lt;='Control Panel_운영'!$L$98),1,0)</f>
        <v>0</v>
      </c>
      <c r="CV431" s="567">
        <f>IF(AND(CV$3&gt;='Control Panel_운영'!$K$98,CV$3&lt;='Control Panel_운영'!$L$98),1,0)</f>
        <v>0</v>
      </c>
      <c r="CW431" s="567">
        <f>IF(AND(CW$3&gt;='Control Panel_운영'!$K$98,CW$3&lt;='Control Panel_운영'!$L$98),1,0)</f>
        <v>0</v>
      </c>
      <c r="CX431" s="767">
        <f>IF(AND(CX$3&gt;='Control Panel_운영'!$K$98,CX$3&lt;='Control Panel_운영'!$L$98),1,0)</f>
        <v>0</v>
      </c>
      <c r="CY431" s="768">
        <f>IF(AND(CY$3&gt;='Control Panel_운영'!$K$98,CY$3&lt;='Control Panel_운영'!$L$98),1,0)</f>
        <v>0</v>
      </c>
      <c r="CZ431" s="567">
        <f>IF(AND(CZ$3&gt;='Control Panel_운영'!$K$98,CZ$3&lt;='Control Panel_운영'!$L$98),1,0)</f>
        <v>0</v>
      </c>
      <c r="DA431" s="567">
        <f>IF(AND(DA$3&gt;='Control Panel_운영'!$K$98,DA$3&lt;='Control Panel_운영'!$L$98),1,0)</f>
        <v>0</v>
      </c>
      <c r="DB431" s="567">
        <f>IF(AND(DB$3&gt;='Control Panel_운영'!$K$98,DB$3&lt;='Control Panel_운영'!$L$98),1,0)</f>
        <v>0</v>
      </c>
      <c r="DC431" s="567">
        <f>IF(AND(DC$3&gt;='Control Panel_운영'!$K$98,DC$3&lt;='Control Panel_운영'!$L$98),1,0)</f>
        <v>0</v>
      </c>
      <c r="DD431" s="567">
        <f>IF(AND(DD$3&gt;='Control Panel_운영'!$K$98,DD$3&lt;='Control Panel_운영'!$L$98),1,0)</f>
        <v>0</v>
      </c>
      <c r="DE431" s="567">
        <f>IF(AND(DE$3&gt;='Control Panel_운영'!$K$98,DE$3&lt;='Control Panel_운영'!$L$98),1,0)</f>
        <v>0</v>
      </c>
      <c r="DF431" s="567">
        <f>IF(AND(DF$3&gt;='Control Panel_운영'!$K$98,DF$3&lt;='Control Panel_운영'!$L$98),1,0)</f>
        <v>0</v>
      </c>
      <c r="DG431" s="567">
        <f>IF(AND(DG$3&gt;='Control Panel_운영'!$K$98,DG$3&lt;='Control Panel_운영'!$L$98),1,0)</f>
        <v>0</v>
      </c>
      <c r="DH431" s="567">
        <f>IF(AND(DH$3&gt;='Control Panel_운영'!$K$98,DH$3&lt;='Control Panel_운영'!$L$98),1,0)</f>
        <v>0</v>
      </c>
      <c r="DI431" s="567">
        <f>IF(AND(DI$3&gt;='Control Panel_운영'!$K$98,DI$3&lt;='Control Panel_운영'!$L$98),1,0)</f>
        <v>0</v>
      </c>
      <c r="DJ431" s="767">
        <f>IF(AND(DJ$3&gt;='Control Panel_운영'!$K$98,DJ$3&lt;='Control Panel_운영'!$L$98),1,0)</f>
        <v>0</v>
      </c>
      <c r="DK431" s="768">
        <f>IF(AND(DK$3&gt;='Control Panel_운영'!$K$98,DK$3&lt;='Control Panel_운영'!$L$98),1,0)</f>
        <v>0</v>
      </c>
      <c r="DL431" s="567">
        <f>IF(AND(DL$3&gt;='Control Panel_운영'!$K$98,DL$3&lt;='Control Panel_운영'!$L$98),1,0)</f>
        <v>0</v>
      </c>
      <c r="DM431" s="567">
        <f>IF(AND(DM$3&gt;='Control Panel_운영'!$K$98,DM$3&lt;='Control Panel_운영'!$L$98),1,0)</f>
        <v>0</v>
      </c>
      <c r="DN431" s="567">
        <f>IF(AND(DN$3&gt;='Control Panel_운영'!$K$98,DN$3&lt;='Control Panel_운영'!$L$98),1,0)</f>
        <v>0</v>
      </c>
      <c r="DO431" s="567">
        <f>IF(AND(DO$3&gt;='Control Panel_운영'!$K$98,DO$3&lt;='Control Panel_운영'!$L$98),1,0)</f>
        <v>0</v>
      </c>
      <c r="DP431" s="567">
        <f>IF(AND(DP$3&gt;='Control Panel_운영'!$K$98,DP$3&lt;='Control Panel_운영'!$L$98),1,0)</f>
        <v>0</v>
      </c>
      <c r="DQ431" s="567">
        <f>IF(AND(DQ$3&gt;='Control Panel_운영'!$K$98,DQ$3&lt;='Control Panel_운영'!$L$98),1,0)</f>
        <v>0</v>
      </c>
      <c r="DR431" s="567">
        <f>IF(AND(DR$3&gt;='Control Panel_운영'!$K$98,DR$3&lt;='Control Panel_운영'!$L$98),1,0)</f>
        <v>0</v>
      </c>
      <c r="DS431" s="567">
        <f>IF(AND(DS$3&gt;='Control Panel_운영'!$K$98,DS$3&lt;='Control Panel_운영'!$L$98),1,0)</f>
        <v>0</v>
      </c>
      <c r="DT431" s="567">
        <f>IF(AND(DT$3&gt;='Control Panel_운영'!$K$98,DT$3&lt;='Control Panel_운영'!$L$98),1,0)</f>
        <v>0</v>
      </c>
      <c r="DU431" s="567">
        <f>IF(AND(DU$3&gt;='Control Panel_운영'!$K$98,DU$3&lt;='Control Panel_운영'!$L$98),1,0)</f>
        <v>0</v>
      </c>
      <c r="DV431" s="567">
        <f>IF(AND(DV$3&gt;='Control Panel_운영'!$K$98,DV$3&lt;='Control Panel_운영'!$L$98),1,0)</f>
        <v>0</v>
      </c>
    </row>
    <row r="432" spans="1:126" s="565" customFormat="1" ht="12" customHeight="1" outlineLevel="1" x14ac:dyDescent="0.4">
      <c r="A432" s="731"/>
      <c r="B432" s="564" t="str">
        <f>'Control Panel_운영'!$J$152</f>
        <v>Jr. Loan</v>
      </c>
      <c r="E432" s="580"/>
      <c r="F432" s="778">
        <f>IF(AND(F$3&gt;='Control Panel_운영'!$K$99,F$3&lt;='Control Panel_운영'!$L$99),1,0)</f>
        <v>1</v>
      </c>
      <c r="G432" s="768">
        <f>IF(AND(G$3&gt;='Control Panel_운영'!$K$99,G$3&lt;='Control Panel_운영'!$L$99),1,0)</f>
        <v>1</v>
      </c>
      <c r="H432" s="567">
        <f>IF(AND(H$3&gt;='Control Panel_운영'!$K$99,H$3&lt;='Control Panel_운영'!$L$99),1,0)</f>
        <v>1</v>
      </c>
      <c r="I432" s="567">
        <f>IF(AND(I$3&gt;='Control Panel_운영'!$K$99,I$3&lt;='Control Panel_운영'!$L$99),1,0)</f>
        <v>1</v>
      </c>
      <c r="J432" s="567">
        <f>IF(AND(J$3&gt;='Control Panel_운영'!$K$99,J$3&lt;='Control Panel_운영'!$L$99),1,0)</f>
        <v>1</v>
      </c>
      <c r="K432" s="567">
        <f>IF(AND(K$3&gt;='Control Panel_운영'!$K$99,K$3&lt;='Control Panel_운영'!$L$99),1,0)</f>
        <v>1</v>
      </c>
      <c r="L432" s="567">
        <f>IF(AND(L$3&gt;='Control Panel_운영'!$K$99,L$3&lt;='Control Panel_운영'!$L$99),1,0)</f>
        <v>1</v>
      </c>
      <c r="M432" s="567">
        <f>IF(AND(M$3&gt;='Control Panel_운영'!$K$99,M$3&lt;='Control Panel_운영'!$L$99),1,0)</f>
        <v>1</v>
      </c>
      <c r="N432" s="567">
        <f>IF(AND(N$3&gt;='Control Panel_운영'!$K$99,N$3&lt;='Control Panel_운영'!$L$99),1,0)</f>
        <v>1</v>
      </c>
      <c r="O432" s="567">
        <f>IF(AND(O$3&gt;='Control Panel_운영'!$K$99,O$3&lt;='Control Panel_운영'!$L$99),1,0)</f>
        <v>1</v>
      </c>
      <c r="P432" s="567">
        <f>IF(AND(P$3&gt;='Control Panel_운영'!$K$99,P$3&lt;='Control Panel_운영'!$L$99),1,0)</f>
        <v>1</v>
      </c>
      <c r="Q432" s="567">
        <f>IF(AND(Q$3&gt;='Control Panel_운영'!$K$99,Q$3&lt;='Control Panel_운영'!$L$99),1,0)</f>
        <v>1</v>
      </c>
      <c r="R432" s="767">
        <f>IF(AND(R$3&gt;='Control Panel_운영'!$K$99,R$3&lt;='Control Panel_운영'!$L$99),1,0)</f>
        <v>1</v>
      </c>
      <c r="S432" s="768">
        <f>IF(AND(S$3&gt;='Control Panel_운영'!$K$99,S$3&lt;='Control Panel_운영'!$L$99),1,0)</f>
        <v>1</v>
      </c>
      <c r="T432" s="567">
        <f>IF(AND(T$3&gt;='Control Panel_운영'!$K$99,T$3&lt;='Control Panel_운영'!$L$99),1,0)</f>
        <v>1</v>
      </c>
      <c r="U432" s="567">
        <f>IF(AND(U$3&gt;='Control Panel_운영'!$K$99,U$3&lt;='Control Panel_운영'!$L$99),1,0)</f>
        <v>1</v>
      </c>
      <c r="V432" s="567">
        <f>IF(AND(V$3&gt;='Control Panel_운영'!$K$99,V$3&lt;='Control Panel_운영'!$L$99),1,0)</f>
        <v>1</v>
      </c>
      <c r="W432" s="567">
        <f>IF(AND(W$3&gt;='Control Panel_운영'!$K$99,W$3&lt;='Control Panel_운영'!$L$99),1,0)</f>
        <v>1</v>
      </c>
      <c r="X432" s="567">
        <f>IF(AND(X$3&gt;='Control Panel_운영'!$K$99,X$3&lt;='Control Panel_운영'!$L$99),1,0)</f>
        <v>1</v>
      </c>
      <c r="Y432" s="567">
        <f>IF(AND(Y$3&gt;='Control Panel_운영'!$K$99,Y$3&lt;='Control Panel_운영'!$L$99),1,0)</f>
        <v>1</v>
      </c>
      <c r="Z432" s="567">
        <f>IF(AND(Z$3&gt;='Control Panel_운영'!$K$99,Z$3&lt;='Control Panel_운영'!$L$99),1,0)</f>
        <v>1</v>
      </c>
      <c r="AA432" s="567">
        <f>IF(AND(AA$3&gt;='Control Panel_운영'!$K$99,AA$3&lt;='Control Panel_운영'!$L$99),1,0)</f>
        <v>1</v>
      </c>
      <c r="AB432" s="567">
        <f>IF(AND(AB$3&gt;='Control Panel_운영'!$K$99,AB$3&lt;='Control Panel_운영'!$L$99),1,0)</f>
        <v>1</v>
      </c>
      <c r="AC432" s="567">
        <f>IF(AND(AC$3&gt;='Control Panel_운영'!$K$99,AC$3&lt;='Control Panel_운영'!$L$99),1,0)</f>
        <v>1</v>
      </c>
      <c r="AD432" s="767">
        <f>IF(AND(AD$3&gt;='Control Panel_운영'!$K$99,AD$3&lt;='Control Panel_운영'!$L$99),1,0)</f>
        <v>1</v>
      </c>
      <c r="AE432" s="768">
        <f>IF(AND(AE$3&gt;='Control Panel_운영'!$K$99,AE$3&lt;='Control Panel_운영'!$L$99),1,0)</f>
        <v>1</v>
      </c>
      <c r="AF432" s="567">
        <f>IF(AND(AF$3&gt;='Control Panel_운영'!$K$99,AF$3&lt;='Control Panel_운영'!$L$99),1,0)</f>
        <v>1</v>
      </c>
      <c r="AG432" s="567">
        <f>IF(AND(AG$3&gt;='Control Panel_운영'!$K$99,AG$3&lt;='Control Panel_운영'!$L$99),1,0)</f>
        <v>1</v>
      </c>
      <c r="AH432" s="567">
        <f>IF(AND(AH$3&gt;='Control Panel_운영'!$K$99,AH$3&lt;='Control Panel_운영'!$L$99),1,0)</f>
        <v>1</v>
      </c>
      <c r="AI432" s="567">
        <f>IF(AND(AI$3&gt;='Control Panel_운영'!$K$99,AI$3&lt;='Control Panel_운영'!$L$99),1,0)</f>
        <v>1</v>
      </c>
      <c r="AJ432" s="567">
        <f>IF(AND(AJ$3&gt;='Control Panel_운영'!$K$99,AJ$3&lt;='Control Panel_운영'!$L$99),1,0)</f>
        <v>1</v>
      </c>
      <c r="AK432" s="567">
        <f>IF(AND(AK$3&gt;='Control Panel_운영'!$K$99,AK$3&lt;='Control Panel_운영'!$L$99),1,0)</f>
        <v>1</v>
      </c>
      <c r="AL432" s="567">
        <f>IF(AND(AL$3&gt;='Control Panel_운영'!$K$99,AL$3&lt;='Control Panel_운영'!$L$99),1,0)</f>
        <v>1</v>
      </c>
      <c r="AM432" s="567">
        <f>IF(AND(AM$3&gt;='Control Panel_운영'!$K$99,AM$3&lt;='Control Panel_운영'!$L$99),1,0)</f>
        <v>1</v>
      </c>
      <c r="AN432" s="567">
        <f>IF(AND(AN$3&gt;='Control Panel_운영'!$K$99,AN$3&lt;='Control Panel_운영'!$L$99),1,0)</f>
        <v>1</v>
      </c>
      <c r="AO432" s="567">
        <f>IF(AND(AO$3&gt;='Control Panel_운영'!$K$99,AO$3&lt;='Control Panel_운영'!$L$99),1,0)</f>
        <v>1</v>
      </c>
      <c r="AP432" s="767">
        <f>IF(AND(AP$3&gt;='Control Panel_운영'!$K$99,AP$3&lt;='Control Panel_운영'!$L$99),1,0)</f>
        <v>1</v>
      </c>
      <c r="AQ432" s="768">
        <f>IF(AND(AQ$3&gt;='Control Panel_운영'!$K$99,AQ$3&lt;='Control Panel_운영'!$L$99),1,0)</f>
        <v>1</v>
      </c>
      <c r="AR432" s="567">
        <f>IF(AND(AR$3&gt;='Control Panel_운영'!$K$99,AR$3&lt;='Control Panel_운영'!$L$99),1,0)</f>
        <v>1</v>
      </c>
      <c r="AS432" s="567">
        <f>IF(AND(AS$3&gt;='Control Panel_운영'!$K$99,AS$3&lt;='Control Panel_운영'!$L$99),1,0)</f>
        <v>1</v>
      </c>
      <c r="AT432" s="567">
        <f>IF(AND(AT$3&gt;='Control Panel_운영'!$K$99,AT$3&lt;='Control Panel_운영'!$L$99),1,0)</f>
        <v>1</v>
      </c>
      <c r="AU432" s="567">
        <f>IF(AND(AU$3&gt;='Control Panel_운영'!$K$99,AU$3&lt;='Control Panel_운영'!$L$99),1,0)</f>
        <v>1</v>
      </c>
      <c r="AV432" s="567">
        <f>IF(AND(AV$3&gt;='Control Panel_운영'!$K$99,AV$3&lt;='Control Panel_운영'!$L$99),1,0)</f>
        <v>1</v>
      </c>
      <c r="AW432" s="567">
        <f>IF(AND(AW$3&gt;='Control Panel_운영'!$K$99,AW$3&lt;='Control Panel_운영'!$L$99),1,0)</f>
        <v>1</v>
      </c>
      <c r="AX432" s="567">
        <f>IF(AND(AX$3&gt;='Control Panel_운영'!$K$99,AX$3&lt;='Control Panel_운영'!$L$99),1,0)</f>
        <v>1</v>
      </c>
      <c r="AY432" s="567">
        <f>IF(AND(AY$3&gt;='Control Panel_운영'!$K$99,AY$3&lt;='Control Panel_운영'!$L$99),1,0)</f>
        <v>1</v>
      </c>
      <c r="AZ432" s="567">
        <f>IF(AND(AZ$3&gt;='Control Panel_운영'!$K$99,AZ$3&lt;='Control Panel_운영'!$L$99),1,0)</f>
        <v>1</v>
      </c>
      <c r="BA432" s="567">
        <f>IF(AND(BA$3&gt;='Control Panel_운영'!$K$99,BA$3&lt;='Control Panel_운영'!$L$99),1,0)</f>
        <v>1</v>
      </c>
      <c r="BB432" s="767">
        <f>IF(AND(BB$3&gt;='Control Panel_운영'!$K$99,BB$3&lt;='Control Panel_운영'!$L$99),1,0)</f>
        <v>1</v>
      </c>
      <c r="BC432" s="768">
        <f>IF(AND(BC$3&gt;='Control Panel_운영'!$K$99,BC$3&lt;='Control Panel_운영'!$L$99),1,0)</f>
        <v>1</v>
      </c>
      <c r="BD432" s="567">
        <f>IF(AND(BD$3&gt;='Control Panel_운영'!$K$99,BD$3&lt;='Control Panel_운영'!$L$99),1,0)</f>
        <v>1</v>
      </c>
      <c r="BE432" s="567">
        <f>IF(AND(BE$3&gt;='Control Panel_운영'!$K$99,BE$3&lt;='Control Panel_운영'!$L$99),1,0)</f>
        <v>1</v>
      </c>
      <c r="BF432" s="567">
        <f>IF(AND(BF$3&gt;='Control Panel_운영'!$K$99,BF$3&lt;='Control Panel_운영'!$L$99),1,0)</f>
        <v>1</v>
      </c>
      <c r="BG432" s="567">
        <f>IF(AND(BG$3&gt;='Control Panel_운영'!$K$99,BG$3&lt;='Control Panel_운영'!$L$99),1,0)</f>
        <v>1</v>
      </c>
      <c r="BH432" s="567">
        <f>IF(AND(BH$3&gt;='Control Panel_운영'!$K$99,BH$3&lt;='Control Panel_운영'!$L$99),1,0)</f>
        <v>1</v>
      </c>
      <c r="BI432" s="567">
        <f>IF(AND(BI$3&gt;='Control Panel_운영'!$K$99,BI$3&lt;='Control Panel_운영'!$L$99),1,0)</f>
        <v>1</v>
      </c>
      <c r="BJ432" s="567">
        <f>IF(AND(BJ$3&gt;='Control Panel_운영'!$K$99,BJ$3&lt;='Control Panel_운영'!$L$99),1,0)</f>
        <v>1</v>
      </c>
      <c r="BK432" s="567">
        <f>IF(AND(BK$3&gt;='Control Panel_운영'!$K$99,BK$3&lt;='Control Panel_운영'!$L$99),1,0)</f>
        <v>1</v>
      </c>
      <c r="BL432" s="567">
        <f>IF(AND(BL$3&gt;='Control Panel_운영'!$K$99,BL$3&lt;='Control Panel_운영'!$L$99),1,0)</f>
        <v>1</v>
      </c>
      <c r="BM432" s="567">
        <f>IF(AND(BM$3&gt;='Control Panel_운영'!$K$99,BM$3&lt;='Control Panel_운영'!$L$99),1,0)</f>
        <v>1</v>
      </c>
      <c r="BN432" s="767">
        <f>IF(AND(BN$3&gt;='Control Panel_운영'!$K$99,BN$3&lt;='Control Panel_운영'!$L$99),1,0)</f>
        <v>1</v>
      </c>
      <c r="BO432" s="768">
        <f>IF(AND(BO$3&gt;='Control Panel_운영'!$K$99,BO$3&lt;='Control Panel_운영'!$L$99),1,0)</f>
        <v>0</v>
      </c>
      <c r="BP432" s="567">
        <f>IF(AND(BP$3&gt;='Control Panel_운영'!$K$99,BP$3&lt;='Control Panel_운영'!$L$99),1,0)</f>
        <v>0</v>
      </c>
      <c r="BQ432" s="567">
        <f>IF(AND(BQ$3&gt;='Control Panel_운영'!$K$99,BQ$3&lt;='Control Panel_운영'!$L$99),1,0)</f>
        <v>0</v>
      </c>
      <c r="BR432" s="567">
        <f>IF(AND(BR$3&gt;='Control Panel_운영'!$K$99,BR$3&lt;='Control Panel_운영'!$L$99),1,0)</f>
        <v>0</v>
      </c>
      <c r="BS432" s="567">
        <f>IF(AND(BS$3&gt;='Control Panel_운영'!$K$99,BS$3&lt;='Control Panel_운영'!$L$99),1,0)</f>
        <v>0</v>
      </c>
      <c r="BT432" s="567">
        <f>IF(AND(BT$3&gt;='Control Panel_운영'!$K$99,BT$3&lt;='Control Panel_운영'!$L$99),1,0)</f>
        <v>0</v>
      </c>
      <c r="BU432" s="567">
        <f>IF(AND(BU$3&gt;='Control Panel_운영'!$K$99,BU$3&lt;='Control Panel_운영'!$L$99),1,0)</f>
        <v>0</v>
      </c>
      <c r="BV432" s="567">
        <f>IF(AND(BV$3&gt;='Control Panel_운영'!$K$99,BV$3&lt;='Control Panel_운영'!$L$99),1,0)</f>
        <v>0</v>
      </c>
      <c r="BW432" s="567">
        <f>IF(AND(BW$3&gt;='Control Panel_운영'!$K$99,BW$3&lt;='Control Panel_운영'!$L$99),1,0)</f>
        <v>0</v>
      </c>
      <c r="BX432" s="567">
        <f>IF(AND(BX$3&gt;='Control Panel_운영'!$K$99,BX$3&lt;='Control Panel_운영'!$L$99),1,0)</f>
        <v>0</v>
      </c>
      <c r="BY432" s="567">
        <f>IF(AND(BY$3&gt;='Control Panel_운영'!$K$99,BY$3&lt;='Control Panel_운영'!$L$99),1,0)</f>
        <v>0</v>
      </c>
      <c r="BZ432" s="767">
        <f>IF(AND(BZ$3&gt;='Control Panel_운영'!$K$99,BZ$3&lt;='Control Panel_운영'!$L$99),1,0)</f>
        <v>0</v>
      </c>
      <c r="CA432" s="768">
        <f>IF(AND(CA$3&gt;='Control Panel_운영'!$K$99,CA$3&lt;='Control Panel_운영'!$L$99),1,0)</f>
        <v>0</v>
      </c>
      <c r="CB432" s="567">
        <f>IF(AND(CB$3&gt;='Control Panel_운영'!$K$99,CB$3&lt;='Control Panel_운영'!$L$99),1,0)</f>
        <v>0</v>
      </c>
      <c r="CC432" s="567">
        <f>IF(AND(CC$3&gt;='Control Panel_운영'!$K$99,CC$3&lt;='Control Panel_운영'!$L$99),1,0)</f>
        <v>0</v>
      </c>
      <c r="CD432" s="567">
        <f>IF(AND(CD$3&gt;='Control Panel_운영'!$K$99,CD$3&lt;='Control Panel_운영'!$L$99),1,0)</f>
        <v>0</v>
      </c>
      <c r="CE432" s="567">
        <f>IF(AND(CE$3&gt;='Control Panel_운영'!$K$99,CE$3&lt;='Control Panel_운영'!$L$99),1,0)</f>
        <v>0</v>
      </c>
      <c r="CF432" s="567">
        <f>IF(AND(CF$3&gt;='Control Panel_운영'!$K$99,CF$3&lt;='Control Panel_운영'!$L$99),1,0)</f>
        <v>0</v>
      </c>
      <c r="CG432" s="567">
        <f>IF(AND(CG$3&gt;='Control Panel_운영'!$K$99,CG$3&lt;='Control Panel_운영'!$L$99),1,0)</f>
        <v>0</v>
      </c>
      <c r="CH432" s="567">
        <f>IF(AND(CH$3&gt;='Control Panel_운영'!$K$99,CH$3&lt;='Control Panel_운영'!$L$99),1,0)</f>
        <v>0</v>
      </c>
      <c r="CI432" s="567">
        <f>IF(AND(CI$3&gt;='Control Panel_운영'!$K$99,CI$3&lt;='Control Panel_운영'!$L$99),1,0)</f>
        <v>0</v>
      </c>
      <c r="CJ432" s="567">
        <f>IF(AND(CJ$3&gt;='Control Panel_운영'!$K$99,CJ$3&lt;='Control Panel_운영'!$L$99),1,0)</f>
        <v>0</v>
      </c>
      <c r="CK432" s="567">
        <f>IF(AND(CK$3&gt;='Control Panel_운영'!$K$99,CK$3&lt;='Control Panel_운영'!$L$99),1,0)</f>
        <v>0</v>
      </c>
      <c r="CL432" s="767">
        <f>IF(AND(CL$3&gt;='Control Panel_운영'!$K$99,CL$3&lt;='Control Panel_운영'!$L$99),1,0)</f>
        <v>0</v>
      </c>
      <c r="CM432" s="768">
        <f>IF(AND(CM$3&gt;='Control Panel_운영'!$K$99,CM$3&lt;='Control Panel_운영'!$L$99),1,0)</f>
        <v>0</v>
      </c>
      <c r="CN432" s="567">
        <f>IF(AND(CN$3&gt;='Control Panel_운영'!$K$99,CN$3&lt;='Control Panel_운영'!$L$99),1,0)</f>
        <v>0</v>
      </c>
      <c r="CO432" s="567">
        <f>IF(AND(CO$3&gt;='Control Panel_운영'!$K$99,CO$3&lt;='Control Panel_운영'!$L$99),1,0)</f>
        <v>0</v>
      </c>
      <c r="CP432" s="567">
        <f>IF(AND(CP$3&gt;='Control Panel_운영'!$K$99,CP$3&lt;='Control Panel_운영'!$L$99),1,0)</f>
        <v>0</v>
      </c>
      <c r="CQ432" s="567">
        <f>IF(AND(CQ$3&gt;='Control Panel_운영'!$K$99,CQ$3&lt;='Control Panel_운영'!$L$99),1,0)</f>
        <v>0</v>
      </c>
      <c r="CR432" s="567">
        <f>IF(AND(CR$3&gt;='Control Panel_운영'!$K$99,CR$3&lt;='Control Panel_운영'!$L$99),1,0)</f>
        <v>0</v>
      </c>
      <c r="CS432" s="567">
        <f>IF(AND(CS$3&gt;='Control Panel_운영'!$K$99,CS$3&lt;='Control Panel_운영'!$L$99),1,0)</f>
        <v>0</v>
      </c>
      <c r="CT432" s="567">
        <f>IF(AND(CT$3&gt;='Control Panel_운영'!$K$99,CT$3&lt;='Control Panel_운영'!$L$99),1,0)</f>
        <v>0</v>
      </c>
      <c r="CU432" s="567">
        <f>IF(AND(CU$3&gt;='Control Panel_운영'!$K$99,CU$3&lt;='Control Panel_운영'!$L$99),1,0)</f>
        <v>0</v>
      </c>
      <c r="CV432" s="567">
        <f>IF(AND(CV$3&gt;='Control Panel_운영'!$K$99,CV$3&lt;='Control Panel_운영'!$L$99),1,0)</f>
        <v>0</v>
      </c>
      <c r="CW432" s="567">
        <f>IF(AND(CW$3&gt;='Control Panel_운영'!$K$99,CW$3&lt;='Control Panel_운영'!$L$99),1,0)</f>
        <v>0</v>
      </c>
      <c r="CX432" s="767">
        <f>IF(AND(CX$3&gt;='Control Panel_운영'!$K$99,CX$3&lt;='Control Panel_운영'!$L$99),1,0)</f>
        <v>0</v>
      </c>
      <c r="CY432" s="768">
        <f>IF(AND(CY$3&gt;='Control Panel_운영'!$K$99,CY$3&lt;='Control Panel_운영'!$L$99),1,0)</f>
        <v>0</v>
      </c>
      <c r="CZ432" s="567">
        <f>IF(AND(CZ$3&gt;='Control Panel_운영'!$K$99,CZ$3&lt;='Control Panel_운영'!$L$99),1,0)</f>
        <v>0</v>
      </c>
      <c r="DA432" s="567">
        <f>IF(AND(DA$3&gt;='Control Panel_운영'!$K$99,DA$3&lt;='Control Panel_운영'!$L$99),1,0)</f>
        <v>0</v>
      </c>
      <c r="DB432" s="567">
        <f>IF(AND(DB$3&gt;='Control Panel_운영'!$K$99,DB$3&lt;='Control Panel_운영'!$L$99),1,0)</f>
        <v>0</v>
      </c>
      <c r="DC432" s="567">
        <f>IF(AND(DC$3&gt;='Control Panel_운영'!$K$99,DC$3&lt;='Control Panel_운영'!$L$99),1,0)</f>
        <v>0</v>
      </c>
      <c r="DD432" s="567">
        <f>IF(AND(DD$3&gt;='Control Panel_운영'!$K$99,DD$3&lt;='Control Panel_운영'!$L$99),1,0)</f>
        <v>0</v>
      </c>
      <c r="DE432" s="567">
        <f>IF(AND(DE$3&gt;='Control Panel_운영'!$K$99,DE$3&lt;='Control Panel_운영'!$L$99),1,0)</f>
        <v>0</v>
      </c>
      <c r="DF432" s="567">
        <f>IF(AND(DF$3&gt;='Control Panel_운영'!$K$99,DF$3&lt;='Control Panel_운영'!$L$99),1,0)</f>
        <v>0</v>
      </c>
      <c r="DG432" s="567">
        <f>IF(AND(DG$3&gt;='Control Panel_운영'!$K$99,DG$3&lt;='Control Panel_운영'!$L$99),1,0)</f>
        <v>0</v>
      </c>
      <c r="DH432" s="567">
        <f>IF(AND(DH$3&gt;='Control Panel_운영'!$K$99,DH$3&lt;='Control Panel_운영'!$L$99),1,0)</f>
        <v>0</v>
      </c>
      <c r="DI432" s="567">
        <f>IF(AND(DI$3&gt;='Control Panel_운영'!$K$99,DI$3&lt;='Control Panel_운영'!$L$99),1,0)</f>
        <v>0</v>
      </c>
      <c r="DJ432" s="767">
        <f>IF(AND(DJ$3&gt;='Control Panel_운영'!$K$99,DJ$3&lt;='Control Panel_운영'!$L$99),1,0)</f>
        <v>0</v>
      </c>
      <c r="DK432" s="768">
        <f>IF(AND(DK$3&gt;='Control Panel_운영'!$K$99,DK$3&lt;='Control Panel_운영'!$L$99),1,0)</f>
        <v>0</v>
      </c>
      <c r="DL432" s="567">
        <f>IF(AND(DL$3&gt;='Control Panel_운영'!$K$99,DL$3&lt;='Control Panel_운영'!$L$99),1,0)</f>
        <v>0</v>
      </c>
      <c r="DM432" s="567">
        <f>IF(AND(DM$3&gt;='Control Panel_운영'!$K$99,DM$3&lt;='Control Panel_운영'!$L$99),1,0)</f>
        <v>0</v>
      </c>
      <c r="DN432" s="567">
        <f>IF(AND(DN$3&gt;='Control Panel_운영'!$K$99,DN$3&lt;='Control Panel_운영'!$L$99),1,0)</f>
        <v>0</v>
      </c>
      <c r="DO432" s="567">
        <f>IF(AND(DO$3&gt;='Control Panel_운영'!$K$99,DO$3&lt;='Control Panel_운영'!$L$99),1,0)</f>
        <v>0</v>
      </c>
      <c r="DP432" s="567">
        <f>IF(AND(DP$3&gt;='Control Panel_운영'!$K$99,DP$3&lt;='Control Panel_운영'!$L$99),1,0)</f>
        <v>0</v>
      </c>
      <c r="DQ432" s="567">
        <f>IF(AND(DQ$3&gt;='Control Panel_운영'!$K$99,DQ$3&lt;='Control Panel_운영'!$L$99),1,0)</f>
        <v>0</v>
      </c>
      <c r="DR432" s="567">
        <f>IF(AND(DR$3&gt;='Control Panel_운영'!$K$99,DR$3&lt;='Control Panel_운영'!$L$99),1,0)</f>
        <v>0</v>
      </c>
      <c r="DS432" s="567">
        <f>IF(AND(DS$3&gt;='Control Panel_운영'!$K$99,DS$3&lt;='Control Panel_운영'!$L$99),1,0)</f>
        <v>0</v>
      </c>
      <c r="DT432" s="567">
        <f>IF(AND(DT$3&gt;='Control Panel_운영'!$K$99,DT$3&lt;='Control Panel_운영'!$L$99),1,0)</f>
        <v>0</v>
      </c>
      <c r="DU432" s="567">
        <f>IF(AND(DU$3&gt;='Control Panel_운영'!$K$99,DU$3&lt;='Control Panel_운영'!$L$99),1,0)</f>
        <v>0</v>
      </c>
      <c r="DV432" s="567">
        <f>IF(AND(DV$3&gt;='Control Panel_운영'!$K$99,DV$3&lt;='Control Panel_운영'!$L$99),1,0)</f>
        <v>0</v>
      </c>
    </row>
    <row r="433" spans="1:126" s="565" customFormat="1" ht="12" customHeight="1" outlineLevel="1" x14ac:dyDescent="0.4">
      <c r="A433" s="731"/>
      <c r="B433" s="564" t="str">
        <f>'Control Panel_운영'!$J$158</f>
        <v>Deposit</v>
      </c>
      <c r="E433" s="580"/>
      <c r="F433" s="778">
        <f>IF(AND(F$3&gt;='Control Panel_운영'!$K$84,F$3&lt;='Control Panel_운영'!$K$90),1,0)</f>
        <v>1</v>
      </c>
      <c r="G433" s="768">
        <f>IF(AND(G$3&gt;='Control Panel_운영'!$K$84,G$3&lt;='Control Panel_운영'!$K$90),1,0)</f>
        <v>1</v>
      </c>
      <c r="H433" s="567">
        <f>IF(AND(H$3&gt;='Control Panel_운영'!$K$84,H$3&lt;='Control Panel_운영'!$K$90),1,0)</f>
        <v>1</v>
      </c>
      <c r="I433" s="567">
        <f>IF(AND(I$3&gt;='Control Panel_운영'!$K$84,I$3&lt;='Control Panel_운영'!$K$90),1,0)</f>
        <v>1</v>
      </c>
      <c r="J433" s="567">
        <f>IF(AND(J$3&gt;='Control Panel_운영'!$K$84,J$3&lt;='Control Panel_운영'!$K$90),1,0)</f>
        <v>1</v>
      </c>
      <c r="K433" s="567">
        <f>IF(AND(K$3&gt;='Control Panel_운영'!$K$84,K$3&lt;='Control Panel_운영'!$K$90),1,0)</f>
        <v>1</v>
      </c>
      <c r="L433" s="567">
        <f>IF(AND(L$3&gt;='Control Panel_운영'!$K$84,L$3&lt;='Control Panel_운영'!$K$90),1,0)</f>
        <v>1</v>
      </c>
      <c r="M433" s="567">
        <f>IF(AND(M$3&gt;='Control Panel_운영'!$K$84,M$3&lt;='Control Panel_운영'!$K$90),1,0)</f>
        <v>1</v>
      </c>
      <c r="N433" s="567">
        <f>IF(AND(N$3&gt;='Control Panel_운영'!$K$84,N$3&lt;='Control Panel_운영'!$K$90),1,0)</f>
        <v>1</v>
      </c>
      <c r="O433" s="567">
        <f>IF(AND(O$3&gt;='Control Panel_운영'!$K$84,O$3&lt;='Control Panel_운영'!$K$90),1,0)</f>
        <v>1</v>
      </c>
      <c r="P433" s="567">
        <f>IF(AND(P$3&gt;='Control Panel_운영'!$K$84,P$3&lt;='Control Panel_운영'!$K$90),1,0)</f>
        <v>1</v>
      </c>
      <c r="Q433" s="567">
        <f>IF(AND(Q$3&gt;='Control Panel_운영'!$K$84,Q$3&lt;='Control Panel_운영'!$K$90),1,0)</f>
        <v>1</v>
      </c>
      <c r="R433" s="767">
        <f>IF(AND(R$3&gt;='Control Panel_운영'!$K$84,R$3&lt;='Control Panel_운영'!$K$90),1,0)</f>
        <v>1</v>
      </c>
      <c r="S433" s="768">
        <f>IF(AND(S$3&gt;='Control Panel_운영'!$K$84,S$3&lt;='Control Panel_운영'!$K$90),1,0)</f>
        <v>1</v>
      </c>
      <c r="T433" s="567">
        <f>IF(AND(T$3&gt;='Control Panel_운영'!$K$84,T$3&lt;='Control Panel_운영'!$K$90),1,0)</f>
        <v>1</v>
      </c>
      <c r="U433" s="567">
        <f>IF(AND(U$3&gt;='Control Panel_운영'!$K$84,U$3&lt;='Control Panel_운영'!$K$90),1,0)</f>
        <v>1</v>
      </c>
      <c r="V433" s="567">
        <f>IF(AND(V$3&gt;='Control Panel_운영'!$K$84,V$3&lt;='Control Panel_운영'!$K$90),1,0)</f>
        <v>1</v>
      </c>
      <c r="W433" s="567">
        <f>IF(AND(W$3&gt;='Control Panel_운영'!$K$84,W$3&lt;='Control Panel_운영'!$K$90),1,0)</f>
        <v>1</v>
      </c>
      <c r="X433" s="567">
        <f>IF(AND(X$3&gt;='Control Panel_운영'!$K$84,X$3&lt;='Control Panel_운영'!$K$90),1,0)</f>
        <v>1</v>
      </c>
      <c r="Y433" s="567">
        <f>IF(AND(Y$3&gt;='Control Panel_운영'!$K$84,Y$3&lt;='Control Panel_운영'!$K$90),1,0)</f>
        <v>1</v>
      </c>
      <c r="Z433" s="567">
        <f>IF(AND(Z$3&gt;='Control Panel_운영'!$K$84,Z$3&lt;='Control Panel_운영'!$K$90),1,0)</f>
        <v>1</v>
      </c>
      <c r="AA433" s="567">
        <f>IF(AND(AA$3&gt;='Control Panel_운영'!$K$84,AA$3&lt;='Control Panel_운영'!$K$90),1,0)</f>
        <v>1</v>
      </c>
      <c r="AB433" s="567">
        <f>IF(AND(AB$3&gt;='Control Panel_운영'!$K$84,AB$3&lt;='Control Panel_운영'!$K$90),1,0)</f>
        <v>1</v>
      </c>
      <c r="AC433" s="567">
        <f>IF(AND(AC$3&gt;='Control Panel_운영'!$K$84,AC$3&lt;='Control Panel_운영'!$K$90),1,0)</f>
        <v>1</v>
      </c>
      <c r="AD433" s="767">
        <f>IF(AND(AD$3&gt;='Control Panel_운영'!$K$84,AD$3&lt;='Control Panel_운영'!$K$90),1,0)</f>
        <v>1</v>
      </c>
      <c r="AE433" s="768">
        <f>IF(AND(AE$3&gt;='Control Panel_운영'!$K$84,AE$3&lt;='Control Panel_운영'!$K$90),1,0)</f>
        <v>1</v>
      </c>
      <c r="AF433" s="567">
        <f>IF(AND(AF$3&gt;='Control Panel_운영'!$K$84,AF$3&lt;='Control Panel_운영'!$K$90),1,0)</f>
        <v>1</v>
      </c>
      <c r="AG433" s="567">
        <f>IF(AND(AG$3&gt;='Control Panel_운영'!$K$84,AG$3&lt;='Control Panel_운영'!$K$90),1,0)</f>
        <v>1</v>
      </c>
      <c r="AH433" s="567">
        <f>IF(AND(AH$3&gt;='Control Panel_운영'!$K$84,AH$3&lt;='Control Panel_운영'!$K$90),1,0)</f>
        <v>1</v>
      </c>
      <c r="AI433" s="567">
        <f>IF(AND(AI$3&gt;='Control Panel_운영'!$K$84,AI$3&lt;='Control Panel_운영'!$K$90),1,0)</f>
        <v>1</v>
      </c>
      <c r="AJ433" s="567">
        <f>IF(AND(AJ$3&gt;='Control Panel_운영'!$K$84,AJ$3&lt;='Control Panel_운영'!$K$90),1,0)</f>
        <v>1</v>
      </c>
      <c r="AK433" s="567">
        <f>IF(AND(AK$3&gt;='Control Panel_운영'!$K$84,AK$3&lt;='Control Panel_운영'!$K$90),1,0)</f>
        <v>1</v>
      </c>
      <c r="AL433" s="567">
        <f>IF(AND(AL$3&gt;='Control Panel_운영'!$K$84,AL$3&lt;='Control Panel_운영'!$K$90),1,0)</f>
        <v>1</v>
      </c>
      <c r="AM433" s="567">
        <f>IF(AND(AM$3&gt;='Control Panel_운영'!$K$84,AM$3&lt;='Control Panel_운영'!$K$90),1,0)</f>
        <v>1</v>
      </c>
      <c r="AN433" s="567">
        <f>IF(AND(AN$3&gt;='Control Panel_운영'!$K$84,AN$3&lt;='Control Panel_운영'!$K$90),1,0)</f>
        <v>1</v>
      </c>
      <c r="AO433" s="567">
        <f>IF(AND(AO$3&gt;='Control Panel_운영'!$K$84,AO$3&lt;='Control Panel_운영'!$K$90),1,0)</f>
        <v>1</v>
      </c>
      <c r="AP433" s="767">
        <f>IF(AND(AP$3&gt;='Control Panel_운영'!$K$84,AP$3&lt;='Control Panel_운영'!$K$90),1,0)</f>
        <v>1</v>
      </c>
      <c r="AQ433" s="768">
        <f>IF(AND(AQ$3&gt;='Control Panel_운영'!$K$84,AQ$3&lt;='Control Panel_운영'!$K$90),1,0)</f>
        <v>1</v>
      </c>
      <c r="AR433" s="567">
        <f>IF(AND(AR$3&gt;='Control Panel_운영'!$K$84,AR$3&lt;='Control Panel_운영'!$K$90),1,0)</f>
        <v>1</v>
      </c>
      <c r="AS433" s="567">
        <f>IF(AND(AS$3&gt;='Control Panel_운영'!$K$84,AS$3&lt;='Control Panel_운영'!$K$90),1,0)</f>
        <v>1</v>
      </c>
      <c r="AT433" s="567">
        <f>IF(AND(AT$3&gt;='Control Panel_운영'!$K$84,AT$3&lt;='Control Panel_운영'!$K$90),1,0)</f>
        <v>1</v>
      </c>
      <c r="AU433" s="567">
        <f>IF(AND(AU$3&gt;='Control Panel_운영'!$K$84,AU$3&lt;='Control Panel_운영'!$K$90),1,0)</f>
        <v>1</v>
      </c>
      <c r="AV433" s="567">
        <f>IF(AND(AV$3&gt;='Control Panel_운영'!$K$84,AV$3&lt;='Control Panel_운영'!$K$90),1,0)</f>
        <v>1</v>
      </c>
      <c r="AW433" s="567">
        <f>IF(AND(AW$3&gt;='Control Panel_운영'!$K$84,AW$3&lt;='Control Panel_운영'!$K$90),1,0)</f>
        <v>1</v>
      </c>
      <c r="AX433" s="567">
        <f>IF(AND(AX$3&gt;='Control Panel_운영'!$K$84,AX$3&lt;='Control Panel_운영'!$K$90),1,0)</f>
        <v>1</v>
      </c>
      <c r="AY433" s="567">
        <f>IF(AND(AY$3&gt;='Control Panel_운영'!$K$84,AY$3&lt;='Control Panel_운영'!$K$90),1,0)</f>
        <v>1</v>
      </c>
      <c r="AZ433" s="567">
        <f>IF(AND(AZ$3&gt;='Control Panel_운영'!$K$84,AZ$3&lt;='Control Panel_운영'!$K$90),1,0)</f>
        <v>1</v>
      </c>
      <c r="BA433" s="567">
        <f>IF(AND(BA$3&gt;='Control Panel_운영'!$K$84,BA$3&lt;='Control Panel_운영'!$K$90),1,0)</f>
        <v>1</v>
      </c>
      <c r="BB433" s="767">
        <f>IF(AND(BB$3&gt;='Control Panel_운영'!$K$84,BB$3&lt;='Control Panel_운영'!$K$90),1,0)</f>
        <v>1</v>
      </c>
      <c r="BC433" s="768">
        <f>IF(AND(BC$3&gt;='Control Panel_운영'!$K$84,BC$3&lt;='Control Panel_운영'!$K$90),1,0)</f>
        <v>1</v>
      </c>
      <c r="BD433" s="567">
        <f>IF(AND(BD$3&gt;='Control Panel_운영'!$K$84,BD$3&lt;='Control Panel_운영'!$K$90),1,0)</f>
        <v>1</v>
      </c>
      <c r="BE433" s="567">
        <f>IF(AND(BE$3&gt;='Control Panel_운영'!$K$84,BE$3&lt;='Control Panel_운영'!$K$90),1,0)</f>
        <v>1</v>
      </c>
      <c r="BF433" s="567">
        <f>IF(AND(BF$3&gt;='Control Panel_운영'!$K$84,BF$3&lt;='Control Panel_운영'!$K$90),1,0)</f>
        <v>1</v>
      </c>
      <c r="BG433" s="567">
        <f>IF(AND(BG$3&gt;='Control Panel_운영'!$K$84,BG$3&lt;='Control Panel_운영'!$K$90),1,0)</f>
        <v>1</v>
      </c>
      <c r="BH433" s="567">
        <f>IF(AND(BH$3&gt;='Control Panel_운영'!$K$84,BH$3&lt;='Control Panel_운영'!$K$90),1,0)</f>
        <v>1</v>
      </c>
      <c r="BI433" s="567">
        <f>IF(AND(BI$3&gt;='Control Panel_운영'!$K$84,BI$3&lt;='Control Panel_운영'!$K$90),1,0)</f>
        <v>1</v>
      </c>
      <c r="BJ433" s="567">
        <f>IF(AND(BJ$3&gt;='Control Panel_운영'!$K$84,BJ$3&lt;='Control Panel_운영'!$K$90),1,0)</f>
        <v>1</v>
      </c>
      <c r="BK433" s="567">
        <f>IF(AND(BK$3&gt;='Control Panel_운영'!$K$84,BK$3&lt;='Control Panel_운영'!$K$90),1,0)</f>
        <v>1</v>
      </c>
      <c r="BL433" s="567">
        <f>IF(AND(BL$3&gt;='Control Panel_운영'!$K$84,BL$3&lt;='Control Panel_운영'!$K$90),1,0)</f>
        <v>1</v>
      </c>
      <c r="BM433" s="567">
        <f>IF(AND(BM$3&gt;='Control Panel_운영'!$K$84,BM$3&lt;='Control Panel_운영'!$K$90),1,0)</f>
        <v>1</v>
      </c>
      <c r="BN433" s="767">
        <f>IF(AND(BN$3&gt;='Control Panel_운영'!$K$84,BN$3&lt;='Control Panel_운영'!$K$90),1,0)</f>
        <v>1</v>
      </c>
      <c r="BO433" s="768">
        <f>IF(AND(BO$3&gt;='Control Panel_운영'!$K$84,BO$3&lt;='Control Panel_운영'!$K$90),1,0)</f>
        <v>0</v>
      </c>
      <c r="BP433" s="567">
        <f>IF(AND(BP$3&gt;='Control Panel_운영'!$K$84,BP$3&lt;='Control Panel_운영'!$K$90),1,0)</f>
        <v>0</v>
      </c>
      <c r="BQ433" s="567">
        <f>IF(AND(BQ$3&gt;='Control Panel_운영'!$K$84,BQ$3&lt;='Control Panel_운영'!$K$90),1,0)</f>
        <v>0</v>
      </c>
      <c r="BR433" s="567">
        <f>IF(AND(BR$3&gt;='Control Panel_운영'!$K$84,BR$3&lt;='Control Panel_운영'!$K$90),1,0)</f>
        <v>0</v>
      </c>
      <c r="BS433" s="567">
        <f>IF(AND(BS$3&gt;='Control Panel_운영'!$K$84,BS$3&lt;='Control Panel_운영'!$K$90),1,0)</f>
        <v>0</v>
      </c>
      <c r="BT433" s="567">
        <f>IF(AND(BT$3&gt;='Control Panel_운영'!$K$84,BT$3&lt;='Control Panel_운영'!$K$90),1,0)</f>
        <v>0</v>
      </c>
      <c r="BU433" s="567">
        <f>IF(AND(BU$3&gt;='Control Panel_운영'!$K$84,BU$3&lt;='Control Panel_운영'!$K$90),1,0)</f>
        <v>0</v>
      </c>
      <c r="BV433" s="567">
        <f>IF(AND(BV$3&gt;='Control Panel_운영'!$K$84,BV$3&lt;='Control Panel_운영'!$K$90),1,0)</f>
        <v>0</v>
      </c>
      <c r="BW433" s="567">
        <f>IF(AND(BW$3&gt;='Control Panel_운영'!$K$84,BW$3&lt;='Control Panel_운영'!$K$90),1,0)</f>
        <v>0</v>
      </c>
      <c r="BX433" s="567">
        <f>IF(AND(BX$3&gt;='Control Panel_운영'!$K$84,BX$3&lt;='Control Panel_운영'!$K$90),1,0)</f>
        <v>0</v>
      </c>
      <c r="BY433" s="567">
        <f>IF(AND(BY$3&gt;='Control Panel_운영'!$K$84,BY$3&lt;='Control Panel_운영'!$K$90),1,0)</f>
        <v>0</v>
      </c>
      <c r="BZ433" s="767">
        <f>IF(AND(BZ$3&gt;='Control Panel_운영'!$K$84,BZ$3&lt;='Control Panel_운영'!$K$90),1,0)</f>
        <v>0</v>
      </c>
      <c r="CA433" s="768">
        <f>IF(AND(CA$3&gt;='Control Panel_운영'!$K$84,CA$3&lt;='Control Panel_운영'!$K$90),1,0)</f>
        <v>0</v>
      </c>
      <c r="CB433" s="567">
        <f>IF(AND(CB$3&gt;='Control Panel_운영'!$K$84,CB$3&lt;='Control Panel_운영'!$K$90),1,0)</f>
        <v>0</v>
      </c>
      <c r="CC433" s="567">
        <f>IF(AND(CC$3&gt;='Control Panel_운영'!$K$84,CC$3&lt;='Control Panel_운영'!$K$90),1,0)</f>
        <v>0</v>
      </c>
      <c r="CD433" s="567">
        <f>IF(AND(CD$3&gt;='Control Panel_운영'!$K$84,CD$3&lt;='Control Panel_운영'!$K$90),1,0)</f>
        <v>0</v>
      </c>
      <c r="CE433" s="567">
        <f>IF(AND(CE$3&gt;='Control Panel_운영'!$K$84,CE$3&lt;='Control Panel_운영'!$K$90),1,0)</f>
        <v>0</v>
      </c>
      <c r="CF433" s="567">
        <f>IF(AND(CF$3&gt;='Control Panel_운영'!$K$84,CF$3&lt;='Control Panel_운영'!$K$90),1,0)</f>
        <v>0</v>
      </c>
      <c r="CG433" s="567">
        <f>IF(AND(CG$3&gt;='Control Panel_운영'!$K$84,CG$3&lt;='Control Panel_운영'!$K$90),1,0)</f>
        <v>0</v>
      </c>
      <c r="CH433" s="567">
        <f>IF(AND(CH$3&gt;='Control Panel_운영'!$K$84,CH$3&lt;='Control Panel_운영'!$K$90),1,0)</f>
        <v>0</v>
      </c>
      <c r="CI433" s="567">
        <f>IF(AND(CI$3&gt;='Control Panel_운영'!$K$84,CI$3&lt;='Control Panel_운영'!$K$90),1,0)</f>
        <v>0</v>
      </c>
      <c r="CJ433" s="567">
        <f>IF(AND(CJ$3&gt;='Control Panel_운영'!$K$84,CJ$3&lt;='Control Panel_운영'!$K$90),1,0)</f>
        <v>0</v>
      </c>
      <c r="CK433" s="567">
        <f>IF(AND(CK$3&gt;='Control Panel_운영'!$K$84,CK$3&lt;='Control Panel_운영'!$K$90),1,0)</f>
        <v>0</v>
      </c>
      <c r="CL433" s="767">
        <f>IF(AND(CL$3&gt;='Control Panel_운영'!$K$84,CL$3&lt;='Control Panel_운영'!$K$90),1,0)</f>
        <v>0</v>
      </c>
      <c r="CM433" s="768">
        <f>IF(AND(CM$3&gt;='Control Panel_운영'!$K$84,CM$3&lt;='Control Panel_운영'!$K$90),1,0)</f>
        <v>0</v>
      </c>
      <c r="CN433" s="567">
        <f>IF(AND(CN$3&gt;='Control Panel_운영'!$K$84,CN$3&lt;='Control Panel_운영'!$K$90),1,0)</f>
        <v>0</v>
      </c>
      <c r="CO433" s="567">
        <f>IF(AND(CO$3&gt;='Control Panel_운영'!$K$84,CO$3&lt;='Control Panel_운영'!$K$90),1,0)</f>
        <v>0</v>
      </c>
      <c r="CP433" s="567">
        <f>IF(AND(CP$3&gt;='Control Panel_운영'!$K$84,CP$3&lt;='Control Panel_운영'!$K$90),1,0)</f>
        <v>0</v>
      </c>
      <c r="CQ433" s="567">
        <f>IF(AND(CQ$3&gt;='Control Panel_운영'!$K$84,CQ$3&lt;='Control Panel_운영'!$K$90),1,0)</f>
        <v>0</v>
      </c>
      <c r="CR433" s="567">
        <f>IF(AND(CR$3&gt;='Control Panel_운영'!$K$84,CR$3&lt;='Control Panel_운영'!$K$90),1,0)</f>
        <v>0</v>
      </c>
      <c r="CS433" s="567">
        <f>IF(AND(CS$3&gt;='Control Panel_운영'!$K$84,CS$3&lt;='Control Panel_운영'!$K$90),1,0)</f>
        <v>0</v>
      </c>
      <c r="CT433" s="567">
        <f>IF(AND(CT$3&gt;='Control Panel_운영'!$K$84,CT$3&lt;='Control Panel_운영'!$K$90),1,0)</f>
        <v>0</v>
      </c>
      <c r="CU433" s="567">
        <f>IF(AND(CU$3&gt;='Control Panel_운영'!$K$84,CU$3&lt;='Control Panel_운영'!$K$90),1,0)</f>
        <v>0</v>
      </c>
      <c r="CV433" s="567">
        <f>IF(AND(CV$3&gt;='Control Panel_운영'!$K$84,CV$3&lt;='Control Panel_운영'!$K$90),1,0)</f>
        <v>0</v>
      </c>
      <c r="CW433" s="567">
        <f>IF(AND(CW$3&gt;='Control Panel_운영'!$K$84,CW$3&lt;='Control Panel_운영'!$K$90),1,0)</f>
        <v>0</v>
      </c>
      <c r="CX433" s="767">
        <f>IF(AND(CX$3&gt;='Control Panel_운영'!$K$84,CX$3&lt;='Control Panel_운영'!$K$90),1,0)</f>
        <v>0</v>
      </c>
      <c r="CY433" s="768">
        <f>IF(AND(CY$3&gt;='Control Panel_운영'!$K$84,CY$3&lt;='Control Panel_운영'!$K$90),1,0)</f>
        <v>0</v>
      </c>
      <c r="CZ433" s="567">
        <f>IF(AND(CZ$3&gt;='Control Panel_운영'!$K$84,CZ$3&lt;='Control Panel_운영'!$K$90),1,0)</f>
        <v>0</v>
      </c>
      <c r="DA433" s="567">
        <f>IF(AND(DA$3&gt;='Control Panel_운영'!$K$84,DA$3&lt;='Control Panel_운영'!$K$90),1,0)</f>
        <v>0</v>
      </c>
      <c r="DB433" s="567">
        <f>IF(AND(DB$3&gt;='Control Panel_운영'!$K$84,DB$3&lt;='Control Panel_운영'!$K$90),1,0)</f>
        <v>0</v>
      </c>
      <c r="DC433" s="567">
        <f>IF(AND(DC$3&gt;='Control Panel_운영'!$K$84,DC$3&lt;='Control Panel_운영'!$K$90),1,0)</f>
        <v>0</v>
      </c>
      <c r="DD433" s="567">
        <f>IF(AND(DD$3&gt;='Control Panel_운영'!$K$84,DD$3&lt;='Control Panel_운영'!$K$90),1,0)</f>
        <v>0</v>
      </c>
      <c r="DE433" s="567">
        <f>IF(AND(DE$3&gt;='Control Panel_운영'!$K$84,DE$3&lt;='Control Panel_운영'!$K$90),1,0)</f>
        <v>0</v>
      </c>
      <c r="DF433" s="567">
        <f>IF(AND(DF$3&gt;='Control Panel_운영'!$K$84,DF$3&lt;='Control Panel_운영'!$K$90),1,0)</f>
        <v>0</v>
      </c>
      <c r="DG433" s="567">
        <f>IF(AND(DG$3&gt;='Control Panel_운영'!$K$84,DG$3&lt;='Control Panel_운영'!$K$90),1,0)</f>
        <v>0</v>
      </c>
      <c r="DH433" s="567">
        <f>IF(AND(DH$3&gt;='Control Panel_운영'!$K$84,DH$3&lt;='Control Panel_운영'!$K$90),1,0)</f>
        <v>0</v>
      </c>
      <c r="DI433" s="567">
        <f>IF(AND(DI$3&gt;='Control Panel_운영'!$K$84,DI$3&lt;='Control Panel_운영'!$K$90),1,0)</f>
        <v>0</v>
      </c>
      <c r="DJ433" s="767">
        <f>IF(AND(DJ$3&gt;='Control Panel_운영'!$K$84,DJ$3&lt;='Control Panel_운영'!$K$90),1,0)</f>
        <v>0</v>
      </c>
      <c r="DK433" s="768">
        <f>IF(AND(DK$3&gt;='Control Panel_운영'!$K$84,DK$3&lt;='Control Panel_운영'!$K$90),1,0)</f>
        <v>0</v>
      </c>
      <c r="DL433" s="567">
        <f>IF(AND(DL$3&gt;='Control Panel_운영'!$K$84,DL$3&lt;='Control Panel_운영'!$K$90),1,0)</f>
        <v>0</v>
      </c>
      <c r="DM433" s="567">
        <f>IF(AND(DM$3&gt;='Control Panel_운영'!$K$84,DM$3&lt;='Control Panel_운영'!$K$90),1,0)</f>
        <v>0</v>
      </c>
      <c r="DN433" s="567">
        <f>IF(AND(DN$3&gt;='Control Panel_운영'!$K$84,DN$3&lt;='Control Panel_운영'!$K$90),1,0)</f>
        <v>0</v>
      </c>
      <c r="DO433" s="567">
        <f>IF(AND(DO$3&gt;='Control Panel_운영'!$K$84,DO$3&lt;='Control Panel_운영'!$K$90),1,0)</f>
        <v>0</v>
      </c>
      <c r="DP433" s="567">
        <f>IF(AND(DP$3&gt;='Control Panel_운영'!$K$84,DP$3&lt;='Control Panel_운영'!$K$90),1,0)</f>
        <v>0</v>
      </c>
      <c r="DQ433" s="567">
        <f>IF(AND(DQ$3&gt;='Control Panel_운영'!$K$84,DQ$3&lt;='Control Panel_운영'!$K$90),1,0)</f>
        <v>0</v>
      </c>
      <c r="DR433" s="567">
        <f>IF(AND(DR$3&gt;='Control Panel_운영'!$K$84,DR$3&lt;='Control Panel_운영'!$K$90),1,0)</f>
        <v>0</v>
      </c>
      <c r="DS433" s="567">
        <f>IF(AND(DS$3&gt;='Control Panel_운영'!$K$84,DS$3&lt;='Control Panel_운영'!$K$90),1,0)</f>
        <v>0</v>
      </c>
      <c r="DT433" s="567">
        <f>IF(AND(DT$3&gt;='Control Panel_운영'!$K$84,DT$3&lt;='Control Panel_운영'!$K$90),1,0)</f>
        <v>0</v>
      </c>
      <c r="DU433" s="567">
        <f>IF(AND(DU$3&gt;='Control Panel_운영'!$K$84,DU$3&lt;='Control Panel_운영'!$K$90),1,0)</f>
        <v>0</v>
      </c>
      <c r="DV433" s="567">
        <f>IF(AND(DV$3&gt;='Control Panel_운영'!$K$84,DV$3&lt;='Control Panel_운영'!$K$90),1,0)</f>
        <v>0</v>
      </c>
    </row>
    <row r="434" spans="1:126" s="565" customFormat="1" ht="12" customHeight="1" outlineLevel="1" x14ac:dyDescent="0.4">
      <c r="A434" s="731"/>
      <c r="B434" s="564" t="str">
        <f>'Control Panel_운영'!$J$162</f>
        <v>제1종 수익증권(우선주)</v>
      </c>
      <c r="C434" s="581"/>
      <c r="D434" s="581"/>
      <c r="E434" s="580"/>
      <c r="F434" s="778">
        <f>IF(AND(F$3&gt;='Control Panel_운영'!$K$84,F$3&lt;='Control Panel_운영'!$K$90),1,0)</f>
        <v>1</v>
      </c>
      <c r="G434" s="768">
        <f>IF(AND(G$3&gt;='Control Panel_운영'!$K$84,G$3&lt;='Control Panel_운영'!$K$90),1,0)</f>
        <v>1</v>
      </c>
      <c r="H434" s="567">
        <f>IF(AND(H$3&gt;='Control Panel_운영'!$K$84,H$3&lt;='Control Panel_운영'!$K$90),1,0)</f>
        <v>1</v>
      </c>
      <c r="I434" s="567">
        <f>IF(AND(I$3&gt;='Control Panel_운영'!$K$84,I$3&lt;='Control Panel_운영'!$K$90),1,0)</f>
        <v>1</v>
      </c>
      <c r="J434" s="567">
        <f>IF(AND(J$3&gt;='Control Panel_운영'!$K$84,J$3&lt;='Control Panel_운영'!$K$90),1,0)</f>
        <v>1</v>
      </c>
      <c r="K434" s="567">
        <f>IF(AND(K$3&gt;='Control Panel_운영'!$K$84,K$3&lt;='Control Panel_운영'!$K$90),1,0)</f>
        <v>1</v>
      </c>
      <c r="L434" s="567">
        <f>IF(AND(L$3&gt;='Control Panel_운영'!$K$84,L$3&lt;='Control Panel_운영'!$K$90),1,0)</f>
        <v>1</v>
      </c>
      <c r="M434" s="567">
        <f>IF(AND(M$3&gt;='Control Panel_운영'!$K$84,M$3&lt;='Control Panel_운영'!$K$90),1,0)</f>
        <v>1</v>
      </c>
      <c r="N434" s="567">
        <f>IF(AND(N$3&gt;='Control Panel_운영'!$K$84,N$3&lt;='Control Panel_운영'!$K$90),1,0)</f>
        <v>1</v>
      </c>
      <c r="O434" s="567">
        <f>IF(AND(O$3&gt;='Control Panel_운영'!$K$84,O$3&lt;='Control Panel_운영'!$K$90),1,0)</f>
        <v>1</v>
      </c>
      <c r="P434" s="567">
        <f>IF(AND(P$3&gt;='Control Panel_운영'!$K$84,P$3&lt;='Control Panel_운영'!$K$90),1,0)</f>
        <v>1</v>
      </c>
      <c r="Q434" s="567">
        <f>IF(AND(Q$3&gt;='Control Panel_운영'!$K$84,Q$3&lt;='Control Panel_운영'!$K$90),1,0)</f>
        <v>1</v>
      </c>
      <c r="R434" s="767">
        <f>IF(AND(R$3&gt;='Control Panel_운영'!$K$84,R$3&lt;='Control Panel_운영'!$K$90),1,0)</f>
        <v>1</v>
      </c>
      <c r="S434" s="768">
        <f>IF(AND(S$3&gt;='Control Panel_운영'!$K$84,S$3&lt;='Control Panel_운영'!$K$90),1,0)</f>
        <v>1</v>
      </c>
      <c r="T434" s="567">
        <f>IF(AND(T$3&gt;='Control Panel_운영'!$K$84,T$3&lt;='Control Panel_운영'!$K$90),1,0)</f>
        <v>1</v>
      </c>
      <c r="U434" s="567">
        <f>IF(AND(U$3&gt;='Control Panel_운영'!$K$84,U$3&lt;='Control Panel_운영'!$K$90),1,0)</f>
        <v>1</v>
      </c>
      <c r="V434" s="567">
        <f>IF(AND(V$3&gt;='Control Panel_운영'!$K$84,V$3&lt;='Control Panel_운영'!$K$90),1,0)</f>
        <v>1</v>
      </c>
      <c r="W434" s="567">
        <f>IF(AND(W$3&gt;='Control Panel_운영'!$K$84,W$3&lt;='Control Panel_운영'!$K$90),1,0)</f>
        <v>1</v>
      </c>
      <c r="X434" s="567">
        <f>IF(AND(X$3&gt;='Control Panel_운영'!$K$84,X$3&lt;='Control Panel_운영'!$K$90),1,0)</f>
        <v>1</v>
      </c>
      <c r="Y434" s="567">
        <f>IF(AND(Y$3&gt;='Control Panel_운영'!$K$84,Y$3&lt;='Control Panel_운영'!$K$90),1,0)</f>
        <v>1</v>
      </c>
      <c r="Z434" s="567">
        <f>IF(AND(Z$3&gt;='Control Panel_운영'!$K$84,Z$3&lt;='Control Panel_운영'!$K$90),1,0)</f>
        <v>1</v>
      </c>
      <c r="AA434" s="567">
        <f>IF(AND(AA$3&gt;='Control Panel_운영'!$K$84,AA$3&lt;='Control Panel_운영'!$K$90),1,0)</f>
        <v>1</v>
      </c>
      <c r="AB434" s="567">
        <f>IF(AND(AB$3&gt;='Control Panel_운영'!$K$84,AB$3&lt;='Control Panel_운영'!$K$90),1,0)</f>
        <v>1</v>
      </c>
      <c r="AC434" s="567">
        <f>IF(AND(AC$3&gt;='Control Panel_운영'!$K$84,AC$3&lt;='Control Panel_운영'!$K$90),1,0)</f>
        <v>1</v>
      </c>
      <c r="AD434" s="767">
        <f>IF(AND(AD$3&gt;='Control Panel_운영'!$K$84,AD$3&lt;='Control Panel_운영'!$K$90),1,0)</f>
        <v>1</v>
      </c>
      <c r="AE434" s="768">
        <f>IF(AND(AE$3&gt;='Control Panel_운영'!$K$84,AE$3&lt;='Control Panel_운영'!$K$90),1,0)</f>
        <v>1</v>
      </c>
      <c r="AF434" s="567">
        <f>IF(AND(AF$3&gt;='Control Panel_운영'!$K$84,AF$3&lt;='Control Panel_운영'!$K$90),1,0)</f>
        <v>1</v>
      </c>
      <c r="AG434" s="567">
        <f>IF(AND(AG$3&gt;='Control Panel_운영'!$K$84,AG$3&lt;='Control Panel_운영'!$K$90),1,0)</f>
        <v>1</v>
      </c>
      <c r="AH434" s="567">
        <f>IF(AND(AH$3&gt;='Control Panel_운영'!$K$84,AH$3&lt;='Control Panel_운영'!$K$90),1,0)</f>
        <v>1</v>
      </c>
      <c r="AI434" s="567">
        <f>IF(AND(AI$3&gt;='Control Panel_운영'!$K$84,AI$3&lt;='Control Panel_운영'!$K$90),1,0)</f>
        <v>1</v>
      </c>
      <c r="AJ434" s="567">
        <f>IF(AND(AJ$3&gt;='Control Panel_운영'!$K$84,AJ$3&lt;='Control Panel_운영'!$K$90),1,0)</f>
        <v>1</v>
      </c>
      <c r="AK434" s="567">
        <f>IF(AND(AK$3&gt;='Control Panel_운영'!$K$84,AK$3&lt;='Control Panel_운영'!$K$90),1,0)</f>
        <v>1</v>
      </c>
      <c r="AL434" s="567">
        <f>IF(AND(AL$3&gt;='Control Panel_운영'!$K$84,AL$3&lt;='Control Panel_운영'!$K$90),1,0)</f>
        <v>1</v>
      </c>
      <c r="AM434" s="567">
        <f>IF(AND(AM$3&gt;='Control Panel_운영'!$K$84,AM$3&lt;='Control Panel_운영'!$K$90),1,0)</f>
        <v>1</v>
      </c>
      <c r="AN434" s="567">
        <f>IF(AND(AN$3&gt;='Control Panel_운영'!$K$84,AN$3&lt;='Control Panel_운영'!$K$90),1,0)</f>
        <v>1</v>
      </c>
      <c r="AO434" s="567">
        <f>IF(AND(AO$3&gt;='Control Panel_운영'!$K$84,AO$3&lt;='Control Panel_운영'!$K$90),1,0)</f>
        <v>1</v>
      </c>
      <c r="AP434" s="767">
        <f>IF(AND(AP$3&gt;='Control Panel_운영'!$K$84,AP$3&lt;='Control Panel_운영'!$K$90),1,0)</f>
        <v>1</v>
      </c>
      <c r="AQ434" s="768">
        <f>IF(AND(AQ$3&gt;='Control Panel_운영'!$K$84,AQ$3&lt;='Control Panel_운영'!$K$90),1,0)</f>
        <v>1</v>
      </c>
      <c r="AR434" s="567">
        <f>IF(AND(AR$3&gt;='Control Panel_운영'!$K$84,AR$3&lt;='Control Panel_운영'!$K$90),1,0)</f>
        <v>1</v>
      </c>
      <c r="AS434" s="567">
        <f>IF(AND(AS$3&gt;='Control Panel_운영'!$K$84,AS$3&lt;='Control Panel_운영'!$K$90),1,0)</f>
        <v>1</v>
      </c>
      <c r="AT434" s="567">
        <f>IF(AND(AT$3&gt;='Control Panel_운영'!$K$84,AT$3&lt;='Control Panel_운영'!$K$90),1,0)</f>
        <v>1</v>
      </c>
      <c r="AU434" s="567">
        <f>IF(AND(AU$3&gt;='Control Panel_운영'!$K$84,AU$3&lt;='Control Panel_운영'!$K$90),1,0)</f>
        <v>1</v>
      </c>
      <c r="AV434" s="567">
        <f>IF(AND(AV$3&gt;='Control Panel_운영'!$K$84,AV$3&lt;='Control Panel_운영'!$K$90),1,0)</f>
        <v>1</v>
      </c>
      <c r="AW434" s="567">
        <f>IF(AND(AW$3&gt;='Control Panel_운영'!$K$84,AW$3&lt;='Control Panel_운영'!$K$90),1,0)</f>
        <v>1</v>
      </c>
      <c r="AX434" s="567">
        <f>IF(AND(AX$3&gt;='Control Panel_운영'!$K$84,AX$3&lt;='Control Panel_운영'!$K$90),1,0)</f>
        <v>1</v>
      </c>
      <c r="AY434" s="567">
        <f>IF(AND(AY$3&gt;='Control Panel_운영'!$K$84,AY$3&lt;='Control Panel_운영'!$K$90),1,0)</f>
        <v>1</v>
      </c>
      <c r="AZ434" s="567">
        <f>IF(AND(AZ$3&gt;='Control Panel_운영'!$K$84,AZ$3&lt;='Control Panel_운영'!$K$90),1,0)</f>
        <v>1</v>
      </c>
      <c r="BA434" s="567">
        <f>IF(AND(BA$3&gt;='Control Panel_운영'!$K$84,BA$3&lt;='Control Panel_운영'!$K$90),1,0)</f>
        <v>1</v>
      </c>
      <c r="BB434" s="767">
        <f>IF(AND(BB$3&gt;='Control Panel_운영'!$K$84,BB$3&lt;='Control Panel_운영'!$K$90),1,0)</f>
        <v>1</v>
      </c>
      <c r="BC434" s="768">
        <f>IF(AND(BC$3&gt;='Control Panel_운영'!$K$84,BC$3&lt;='Control Panel_운영'!$K$90),1,0)</f>
        <v>1</v>
      </c>
      <c r="BD434" s="567">
        <f>IF(AND(BD$3&gt;='Control Panel_운영'!$K$84,BD$3&lt;='Control Panel_운영'!$K$90),1,0)</f>
        <v>1</v>
      </c>
      <c r="BE434" s="567">
        <f>IF(AND(BE$3&gt;='Control Panel_운영'!$K$84,BE$3&lt;='Control Panel_운영'!$K$90),1,0)</f>
        <v>1</v>
      </c>
      <c r="BF434" s="567">
        <f>IF(AND(BF$3&gt;='Control Panel_운영'!$K$84,BF$3&lt;='Control Panel_운영'!$K$90),1,0)</f>
        <v>1</v>
      </c>
      <c r="BG434" s="567">
        <f>IF(AND(BG$3&gt;='Control Panel_운영'!$K$84,BG$3&lt;='Control Panel_운영'!$K$90),1,0)</f>
        <v>1</v>
      </c>
      <c r="BH434" s="567">
        <f>IF(AND(BH$3&gt;='Control Panel_운영'!$K$84,BH$3&lt;='Control Panel_운영'!$K$90),1,0)</f>
        <v>1</v>
      </c>
      <c r="BI434" s="567">
        <f>IF(AND(BI$3&gt;='Control Panel_운영'!$K$84,BI$3&lt;='Control Panel_운영'!$K$90),1,0)</f>
        <v>1</v>
      </c>
      <c r="BJ434" s="567">
        <f>IF(AND(BJ$3&gt;='Control Panel_운영'!$K$84,BJ$3&lt;='Control Panel_운영'!$K$90),1,0)</f>
        <v>1</v>
      </c>
      <c r="BK434" s="567">
        <f>IF(AND(BK$3&gt;='Control Panel_운영'!$K$84,BK$3&lt;='Control Panel_운영'!$K$90),1,0)</f>
        <v>1</v>
      </c>
      <c r="BL434" s="567">
        <f>IF(AND(BL$3&gt;='Control Panel_운영'!$K$84,BL$3&lt;='Control Panel_운영'!$K$90),1,0)</f>
        <v>1</v>
      </c>
      <c r="BM434" s="567">
        <f>IF(AND(BM$3&gt;='Control Panel_운영'!$K$84,BM$3&lt;='Control Panel_운영'!$K$90),1,0)</f>
        <v>1</v>
      </c>
      <c r="BN434" s="767">
        <f>IF(AND(BN$3&gt;='Control Panel_운영'!$K$84,BN$3&lt;='Control Panel_운영'!$K$90),1,0)</f>
        <v>1</v>
      </c>
      <c r="BO434" s="768">
        <f>IF(AND(BO$3&gt;='Control Panel_운영'!$K$84,BO$3&lt;='Control Panel_운영'!$K$90),1,0)</f>
        <v>0</v>
      </c>
      <c r="BP434" s="567">
        <f>IF(AND(BP$3&gt;='Control Panel_운영'!$K$84,BP$3&lt;='Control Panel_운영'!$K$90),1,0)</f>
        <v>0</v>
      </c>
      <c r="BQ434" s="567">
        <f>IF(AND(BQ$3&gt;='Control Panel_운영'!$K$84,BQ$3&lt;='Control Panel_운영'!$K$90),1,0)</f>
        <v>0</v>
      </c>
      <c r="BR434" s="567">
        <f>IF(AND(BR$3&gt;='Control Panel_운영'!$K$84,BR$3&lt;='Control Panel_운영'!$K$90),1,0)</f>
        <v>0</v>
      </c>
      <c r="BS434" s="567">
        <f>IF(AND(BS$3&gt;='Control Panel_운영'!$K$84,BS$3&lt;='Control Panel_운영'!$K$90),1,0)</f>
        <v>0</v>
      </c>
      <c r="BT434" s="567">
        <f>IF(AND(BT$3&gt;='Control Panel_운영'!$K$84,BT$3&lt;='Control Panel_운영'!$K$90),1,0)</f>
        <v>0</v>
      </c>
      <c r="BU434" s="567">
        <f>IF(AND(BU$3&gt;='Control Panel_운영'!$K$84,BU$3&lt;='Control Panel_운영'!$K$90),1,0)</f>
        <v>0</v>
      </c>
      <c r="BV434" s="567">
        <f>IF(AND(BV$3&gt;='Control Panel_운영'!$K$84,BV$3&lt;='Control Panel_운영'!$K$90),1,0)</f>
        <v>0</v>
      </c>
      <c r="BW434" s="567">
        <f>IF(AND(BW$3&gt;='Control Panel_운영'!$K$84,BW$3&lt;='Control Panel_운영'!$K$90),1,0)</f>
        <v>0</v>
      </c>
      <c r="BX434" s="567">
        <f>IF(AND(BX$3&gt;='Control Panel_운영'!$K$84,BX$3&lt;='Control Panel_운영'!$K$90),1,0)</f>
        <v>0</v>
      </c>
      <c r="BY434" s="567">
        <f>IF(AND(BY$3&gt;='Control Panel_운영'!$K$84,BY$3&lt;='Control Panel_운영'!$K$90),1,0)</f>
        <v>0</v>
      </c>
      <c r="BZ434" s="767">
        <f>IF(AND(BZ$3&gt;='Control Panel_운영'!$K$84,BZ$3&lt;='Control Panel_운영'!$K$90),1,0)</f>
        <v>0</v>
      </c>
      <c r="CA434" s="768">
        <f>IF(AND(CA$3&gt;='Control Panel_운영'!$K$84,CA$3&lt;='Control Panel_운영'!$K$90),1,0)</f>
        <v>0</v>
      </c>
      <c r="CB434" s="567">
        <f>IF(AND(CB$3&gt;='Control Panel_운영'!$K$84,CB$3&lt;='Control Panel_운영'!$K$90),1,0)</f>
        <v>0</v>
      </c>
      <c r="CC434" s="567">
        <f>IF(AND(CC$3&gt;='Control Panel_운영'!$K$84,CC$3&lt;='Control Panel_운영'!$K$90),1,0)</f>
        <v>0</v>
      </c>
      <c r="CD434" s="567">
        <f>IF(AND(CD$3&gt;='Control Panel_운영'!$K$84,CD$3&lt;='Control Panel_운영'!$K$90),1,0)</f>
        <v>0</v>
      </c>
      <c r="CE434" s="567">
        <f>IF(AND(CE$3&gt;='Control Panel_운영'!$K$84,CE$3&lt;='Control Panel_운영'!$K$90),1,0)</f>
        <v>0</v>
      </c>
      <c r="CF434" s="567">
        <f>IF(AND(CF$3&gt;='Control Panel_운영'!$K$84,CF$3&lt;='Control Panel_운영'!$K$90),1,0)</f>
        <v>0</v>
      </c>
      <c r="CG434" s="567">
        <f>IF(AND(CG$3&gt;='Control Panel_운영'!$K$84,CG$3&lt;='Control Panel_운영'!$K$90),1,0)</f>
        <v>0</v>
      </c>
      <c r="CH434" s="567">
        <f>IF(AND(CH$3&gt;='Control Panel_운영'!$K$84,CH$3&lt;='Control Panel_운영'!$K$90),1,0)</f>
        <v>0</v>
      </c>
      <c r="CI434" s="567">
        <f>IF(AND(CI$3&gt;='Control Panel_운영'!$K$84,CI$3&lt;='Control Panel_운영'!$K$90),1,0)</f>
        <v>0</v>
      </c>
      <c r="CJ434" s="567">
        <f>IF(AND(CJ$3&gt;='Control Panel_운영'!$K$84,CJ$3&lt;='Control Panel_운영'!$K$90),1,0)</f>
        <v>0</v>
      </c>
      <c r="CK434" s="567">
        <f>IF(AND(CK$3&gt;='Control Panel_운영'!$K$84,CK$3&lt;='Control Panel_운영'!$K$90),1,0)</f>
        <v>0</v>
      </c>
      <c r="CL434" s="767">
        <f>IF(AND(CL$3&gt;='Control Panel_운영'!$K$84,CL$3&lt;='Control Panel_운영'!$K$90),1,0)</f>
        <v>0</v>
      </c>
      <c r="CM434" s="768">
        <f>IF(AND(CM$3&gt;='Control Panel_운영'!$K$84,CM$3&lt;='Control Panel_운영'!$K$90),1,0)</f>
        <v>0</v>
      </c>
      <c r="CN434" s="567">
        <f>IF(AND(CN$3&gt;='Control Panel_운영'!$K$84,CN$3&lt;='Control Panel_운영'!$K$90),1,0)</f>
        <v>0</v>
      </c>
      <c r="CO434" s="567">
        <f>IF(AND(CO$3&gt;='Control Panel_운영'!$K$84,CO$3&lt;='Control Panel_운영'!$K$90),1,0)</f>
        <v>0</v>
      </c>
      <c r="CP434" s="567">
        <f>IF(AND(CP$3&gt;='Control Panel_운영'!$K$84,CP$3&lt;='Control Panel_운영'!$K$90),1,0)</f>
        <v>0</v>
      </c>
      <c r="CQ434" s="567">
        <f>IF(AND(CQ$3&gt;='Control Panel_운영'!$K$84,CQ$3&lt;='Control Panel_운영'!$K$90),1,0)</f>
        <v>0</v>
      </c>
      <c r="CR434" s="567">
        <f>IF(AND(CR$3&gt;='Control Panel_운영'!$K$84,CR$3&lt;='Control Panel_운영'!$K$90),1,0)</f>
        <v>0</v>
      </c>
      <c r="CS434" s="567">
        <f>IF(AND(CS$3&gt;='Control Panel_운영'!$K$84,CS$3&lt;='Control Panel_운영'!$K$90),1,0)</f>
        <v>0</v>
      </c>
      <c r="CT434" s="567">
        <f>IF(AND(CT$3&gt;='Control Panel_운영'!$K$84,CT$3&lt;='Control Panel_운영'!$K$90),1,0)</f>
        <v>0</v>
      </c>
      <c r="CU434" s="567">
        <f>IF(AND(CU$3&gt;='Control Panel_운영'!$K$84,CU$3&lt;='Control Panel_운영'!$K$90),1,0)</f>
        <v>0</v>
      </c>
      <c r="CV434" s="567">
        <f>IF(AND(CV$3&gt;='Control Panel_운영'!$K$84,CV$3&lt;='Control Panel_운영'!$K$90),1,0)</f>
        <v>0</v>
      </c>
      <c r="CW434" s="567">
        <f>IF(AND(CW$3&gt;='Control Panel_운영'!$K$84,CW$3&lt;='Control Panel_운영'!$K$90),1,0)</f>
        <v>0</v>
      </c>
      <c r="CX434" s="767">
        <f>IF(AND(CX$3&gt;='Control Panel_운영'!$K$84,CX$3&lt;='Control Panel_운영'!$K$90),1,0)</f>
        <v>0</v>
      </c>
      <c r="CY434" s="768">
        <f>IF(AND(CY$3&gt;='Control Panel_운영'!$K$84,CY$3&lt;='Control Panel_운영'!$K$90),1,0)</f>
        <v>0</v>
      </c>
      <c r="CZ434" s="567">
        <f>IF(AND(CZ$3&gt;='Control Panel_운영'!$K$84,CZ$3&lt;='Control Panel_운영'!$K$90),1,0)</f>
        <v>0</v>
      </c>
      <c r="DA434" s="567">
        <f>IF(AND(DA$3&gt;='Control Panel_운영'!$K$84,DA$3&lt;='Control Panel_운영'!$K$90),1,0)</f>
        <v>0</v>
      </c>
      <c r="DB434" s="567">
        <f>IF(AND(DB$3&gt;='Control Panel_운영'!$K$84,DB$3&lt;='Control Panel_운영'!$K$90),1,0)</f>
        <v>0</v>
      </c>
      <c r="DC434" s="567">
        <f>IF(AND(DC$3&gt;='Control Panel_운영'!$K$84,DC$3&lt;='Control Panel_운영'!$K$90),1,0)</f>
        <v>0</v>
      </c>
      <c r="DD434" s="567">
        <f>IF(AND(DD$3&gt;='Control Panel_운영'!$K$84,DD$3&lt;='Control Panel_운영'!$K$90),1,0)</f>
        <v>0</v>
      </c>
      <c r="DE434" s="567">
        <f>IF(AND(DE$3&gt;='Control Panel_운영'!$K$84,DE$3&lt;='Control Panel_운영'!$K$90),1,0)</f>
        <v>0</v>
      </c>
      <c r="DF434" s="567">
        <f>IF(AND(DF$3&gt;='Control Panel_운영'!$K$84,DF$3&lt;='Control Panel_운영'!$K$90),1,0)</f>
        <v>0</v>
      </c>
      <c r="DG434" s="567">
        <f>IF(AND(DG$3&gt;='Control Panel_운영'!$K$84,DG$3&lt;='Control Panel_운영'!$K$90),1,0)</f>
        <v>0</v>
      </c>
      <c r="DH434" s="567">
        <f>IF(AND(DH$3&gt;='Control Panel_운영'!$K$84,DH$3&lt;='Control Panel_운영'!$K$90),1,0)</f>
        <v>0</v>
      </c>
      <c r="DI434" s="567">
        <f>IF(AND(DI$3&gt;='Control Panel_운영'!$K$84,DI$3&lt;='Control Panel_운영'!$K$90),1,0)</f>
        <v>0</v>
      </c>
      <c r="DJ434" s="767">
        <f>IF(AND(DJ$3&gt;='Control Panel_운영'!$K$84,DJ$3&lt;='Control Panel_운영'!$K$90),1,0)</f>
        <v>0</v>
      </c>
      <c r="DK434" s="768">
        <f>IF(AND(DK$3&gt;='Control Panel_운영'!$K$84,DK$3&lt;='Control Panel_운영'!$K$90),1,0)</f>
        <v>0</v>
      </c>
      <c r="DL434" s="567">
        <f>IF(AND(DL$3&gt;='Control Panel_운영'!$K$84,DL$3&lt;='Control Panel_운영'!$K$90),1,0)</f>
        <v>0</v>
      </c>
      <c r="DM434" s="567">
        <f>IF(AND(DM$3&gt;='Control Panel_운영'!$K$84,DM$3&lt;='Control Panel_운영'!$K$90),1,0)</f>
        <v>0</v>
      </c>
      <c r="DN434" s="567">
        <f>IF(AND(DN$3&gt;='Control Panel_운영'!$K$84,DN$3&lt;='Control Panel_운영'!$K$90),1,0)</f>
        <v>0</v>
      </c>
      <c r="DO434" s="567">
        <f>IF(AND(DO$3&gt;='Control Panel_운영'!$K$84,DO$3&lt;='Control Panel_운영'!$K$90),1,0)</f>
        <v>0</v>
      </c>
      <c r="DP434" s="567">
        <f>IF(AND(DP$3&gt;='Control Panel_운영'!$K$84,DP$3&lt;='Control Panel_운영'!$K$90),1,0)</f>
        <v>0</v>
      </c>
      <c r="DQ434" s="567">
        <f>IF(AND(DQ$3&gt;='Control Panel_운영'!$K$84,DQ$3&lt;='Control Panel_운영'!$K$90),1,0)</f>
        <v>0</v>
      </c>
      <c r="DR434" s="567">
        <f>IF(AND(DR$3&gt;='Control Panel_운영'!$K$84,DR$3&lt;='Control Panel_운영'!$K$90),1,0)</f>
        <v>0</v>
      </c>
      <c r="DS434" s="567">
        <f>IF(AND(DS$3&gt;='Control Panel_운영'!$K$84,DS$3&lt;='Control Panel_운영'!$K$90),1,0)</f>
        <v>0</v>
      </c>
      <c r="DT434" s="567">
        <f>IF(AND(DT$3&gt;='Control Panel_운영'!$K$84,DT$3&lt;='Control Panel_운영'!$K$90),1,0)</f>
        <v>0</v>
      </c>
      <c r="DU434" s="567">
        <f>IF(AND(DU$3&gt;='Control Panel_운영'!$K$84,DU$3&lt;='Control Panel_운영'!$K$90),1,0)</f>
        <v>0</v>
      </c>
      <c r="DV434" s="567">
        <f>IF(AND(DV$3&gt;='Control Panel_운영'!$K$84,DV$3&lt;='Control Panel_운영'!$K$90),1,0)</f>
        <v>0</v>
      </c>
    </row>
    <row r="435" spans="1:126" s="565" customFormat="1" ht="12" customHeight="1" outlineLevel="1" x14ac:dyDescent="0.4">
      <c r="A435" s="731"/>
      <c r="B435" s="564" t="str">
        <f>'Control Panel_운영'!$J$163</f>
        <v>제2종 수익증권(보통주)</v>
      </c>
      <c r="E435" s="580"/>
      <c r="F435" s="778">
        <f>IF(AND(F$3&gt;='Control Panel_운영'!$K$84,F$3&lt;='Control Panel_운영'!$K$90),1,0)</f>
        <v>1</v>
      </c>
      <c r="G435" s="768">
        <f>IF(AND(G$3&gt;='Control Panel_운영'!$K$84,G$3&lt;='Control Panel_운영'!$K$90),1,0)</f>
        <v>1</v>
      </c>
      <c r="H435" s="567">
        <f>IF(AND(H$3&gt;='Control Panel_운영'!$K$84,H$3&lt;='Control Panel_운영'!$K$90),1,0)</f>
        <v>1</v>
      </c>
      <c r="I435" s="567">
        <f>IF(AND(I$3&gt;='Control Panel_운영'!$K$84,I$3&lt;='Control Panel_운영'!$K$90),1,0)</f>
        <v>1</v>
      </c>
      <c r="J435" s="567">
        <f>IF(AND(J$3&gt;='Control Panel_운영'!$K$84,J$3&lt;='Control Panel_운영'!$K$90),1,0)</f>
        <v>1</v>
      </c>
      <c r="K435" s="567">
        <f>IF(AND(K$3&gt;='Control Panel_운영'!$K$84,K$3&lt;='Control Panel_운영'!$K$90),1,0)</f>
        <v>1</v>
      </c>
      <c r="L435" s="567">
        <f>IF(AND(L$3&gt;='Control Panel_운영'!$K$84,L$3&lt;='Control Panel_운영'!$K$90),1,0)</f>
        <v>1</v>
      </c>
      <c r="M435" s="567">
        <f>IF(AND(M$3&gt;='Control Panel_운영'!$K$84,M$3&lt;='Control Panel_운영'!$K$90),1,0)</f>
        <v>1</v>
      </c>
      <c r="N435" s="567">
        <f>IF(AND(N$3&gt;='Control Panel_운영'!$K$84,N$3&lt;='Control Panel_운영'!$K$90),1,0)</f>
        <v>1</v>
      </c>
      <c r="O435" s="567">
        <f>IF(AND(O$3&gt;='Control Panel_운영'!$K$84,O$3&lt;='Control Panel_운영'!$K$90),1,0)</f>
        <v>1</v>
      </c>
      <c r="P435" s="567">
        <f>IF(AND(P$3&gt;='Control Panel_운영'!$K$84,P$3&lt;='Control Panel_운영'!$K$90),1,0)</f>
        <v>1</v>
      </c>
      <c r="Q435" s="567">
        <f>IF(AND(Q$3&gt;='Control Panel_운영'!$K$84,Q$3&lt;='Control Panel_운영'!$K$90),1,0)</f>
        <v>1</v>
      </c>
      <c r="R435" s="767">
        <f>IF(AND(R$3&gt;='Control Panel_운영'!$K$84,R$3&lt;='Control Panel_운영'!$K$90),1,0)</f>
        <v>1</v>
      </c>
      <c r="S435" s="768">
        <f>IF(AND(S$3&gt;='Control Panel_운영'!$K$84,S$3&lt;='Control Panel_운영'!$K$90),1,0)</f>
        <v>1</v>
      </c>
      <c r="T435" s="567">
        <f>IF(AND(T$3&gt;='Control Panel_운영'!$K$84,T$3&lt;='Control Panel_운영'!$K$90),1,0)</f>
        <v>1</v>
      </c>
      <c r="U435" s="567">
        <f>IF(AND(U$3&gt;='Control Panel_운영'!$K$84,U$3&lt;='Control Panel_운영'!$K$90),1,0)</f>
        <v>1</v>
      </c>
      <c r="V435" s="567">
        <f>IF(AND(V$3&gt;='Control Panel_운영'!$K$84,V$3&lt;='Control Panel_운영'!$K$90),1,0)</f>
        <v>1</v>
      </c>
      <c r="W435" s="567">
        <f>IF(AND(W$3&gt;='Control Panel_운영'!$K$84,W$3&lt;='Control Panel_운영'!$K$90),1,0)</f>
        <v>1</v>
      </c>
      <c r="X435" s="567">
        <f>IF(AND(X$3&gt;='Control Panel_운영'!$K$84,X$3&lt;='Control Panel_운영'!$K$90),1,0)</f>
        <v>1</v>
      </c>
      <c r="Y435" s="567">
        <f>IF(AND(Y$3&gt;='Control Panel_운영'!$K$84,Y$3&lt;='Control Panel_운영'!$K$90),1,0)</f>
        <v>1</v>
      </c>
      <c r="Z435" s="567">
        <f>IF(AND(Z$3&gt;='Control Panel_운영'!$K$84,Z$3&lt;='Control Panel_운영'!$K$90),1,0)</f>
        <v>1</v>
      </c>
      <c r="AA435" s="567">
        <f>IF(AND(AA$3&gt;='Control Panel_운영'!$K$84,AA$3&lt;='Control Panel_운영'!$K$90),1,0)</f>
        <v>1</v>
      </c>
      <c r="AB435" s="567">
        <f>IF(AND(AB$3&gt;='Control Panel_운영'!$K$84,AB$3&lt;='Control Panel_운영'!$K$90),1,0)</f>
        <v>1</v>
      </c>
      <c r="AC435" s="567">
        <f>IF(AND(AC$3&gt;='Control Panel_운영'!$K$84,AC$3&lt;='Control Panel_운영'!$K$90),1,0)</f>
        <v>1</v>
      </c>
      <c r="AD435" s="767">
        <f>IF(AND(AD$3&gt;='Control Panel_운영'!$K$84,AD$3&lt;='Control Panel_운영'!$K$90),1,0)</f>
        <v>1</v>
      </c>
      <c r="AE435" s="768">
        <f>IF(AND(AE$3&gt;='Control Panel_운영'!$K$84,AE$3&lt;='Control Panel_운영'!$K$90),1,0)</f>
        <v>1</v>
      </c>
      <c r="AF435" s="567">
        <f>IF(AND(AF$3&gt;='Control Panel_운영'!$K$84,AF$3&lt;='Control Panel_운영'!$K$90),1,0)</f>
        <v>1</v>
      </c>
      <c r="AG435" s="567">
        <f>IF(AND(AG$3&gt;='Control Panel_운영'!$K$84,AG$3&lt;='Control Panel_운영'!$K$90),1,0)</f>
        <v>1</v>
      </c>
      <c r="AH435" s="567">
        <f>IF(AND(AH$3&gt;='Control Panel_운영'!$K$84,AH$3&lt;='Control Panel_운영'!$K$90),1,0)</f>
        <v>1</v>
      </c>
      <c r="AI435" s="567">
        <f>IF(AND(AI$3&gt;='Control Panel_운영'!$K$84,AI$3&lt;='Control Panel_운영'!$K$90),1,0)</f>
        <v>1</v>
      </c>
      <c r="AJ435" s="567">
        <f>IF(AND(AJ$3&gt;='Control Panel_운영'!$K$84,AJ$3&lt;='Control Panel_운영'!$K$90),1,0)</f>
        <v>1</v>
      </c>
      <c r="AK435" s="567">
        <f>IF(AND(AK$3&gt;='Control Panel_운영'!$K$84,AK$3&lt;='Control Panel_운영'!$K$90),1,0)</f>
        <v>1</v>
      </c>
      <c r="AL435" s="567">
        <f>IF(AND(AL$3&gt;='Control Panel_운영'!$K$84,AL$3&lt;='Control Panel_운영'!$K$90),1,0)</f>
        <v>1</v>
      </c>
      <c r="AM435" s="567">
        <f>IF(AND(AM$3&gt;='Control Panel_운영'!$K$84,AM$3&lt;='Control Panel_운영'!$K$90),1,0)</f>
        <v>1</v>
      </c>
      <c r="AN435" s="567">
        <f>IF(AND(AN$3&gt;='Control Panel_운영'!$K$84,AN$3&lt;='Control Panel_운영'!$K$90),1,0)</f>
        <v>1</v>
      </c>
      <c r="AO435" s="567">
        <f>IF(AND(AO$3&gt;='Control Panel_운영'!$K$84,AO$3&lt;='Control Panel_운영'!$K$90),1,0)</f>
        <v>1</v>
      </c>
      <c r="AP435" s="767">
        <f>IF(AND(AP$3&gt;='Control Panel_운영'!$K$84,AP$3&lt;='Control Panel_운영'!$K$90),1,0)</f>
        <v>1</v>
      </c>
      <c r="AQ435" s="768">
        <f>IF(AND(AQ$3&gt;='Control Panel_운영'!$K$84,AQ$3&lt;='Control Panel_운영'!$K$90),1,0)</f>
        <v>1</v>
      </c>
      <c r="AR435" s="567">
        <f>IF(AND(AR$3&gt;='Control Panel_운영'!$K$84,AR$3&lt;='Control Panel_운영'!$K$90),1,0)</f>
        <v>1</v>
      </c>
      <c r="AS435" s="567">
        <f>IF(AND(AS$3&gt;='Control Panel_운영'!$K$84,AS$3&lt;='Control Panel_운영'!$K$90),1,0)</f>
        <v>1</v>
      </c>
      <c r="AT435" s="567">
        <f>IF(AND(AT$3&gt;='Control Panel_운영'!$K$84,AT$3&lt;='Control Panel_운영'!$K$90),1,0)</f>
        <v>1</v>
      </c>
      <c r="AU435" s="567">
        <f>IF(AND(AU$3&gt;='Control Panel_운영'!$K$84,AU$3&lt;='Control Panel_운영'!$K$90),1,0)</f>
        <v>1</v>
      </c>
      <c r="AV435" s="567">
        <f>IF(AND(AV$3&gt;='Control Panel_운영'!$K$84,AV$3&lt;='Control Panel_운영'!$K$90),1,0)</f>
        <v>1</v>
      </c>
      <c r="AW435" s="567">
        <f>IF(AND(AW$3&gt;='Control Panel_운영'!$K$84,AW$3&lt;='Control Panel_운영'!$K$90),1,0)</f>
        <v>1</v>
      </c>
      <c r="AX435" s="567">
        <f>IF(AND(AX$3&gt;='Control Panel_운영'!$K$84,AX$3&lt;='Control Panel_운영'!$K$90),1,0)</f>
        <v>1</v>
      </c>
      <c r="AY435" s="567">
        <f>IF(AND(AY$3&gt;='Control Panel_운영'!$K$84,AY$3&lt;='Control Panel_운영'!$K$90),1,0)</f>
        <v>1</v>
      </c>
      <c r="AZ435" s="567">
        <f>IF(AND(AZ$3&gt;='Control Panel_운영'!$K$84,AZ$3&lt;='Control Panel_운영'!$K$90),1,0)</f>
        <v>1</v>
      </c>
      <c r="BA435" s="567">
        <f>IF(AND(BA$3&gt;='Control Panel_운영'!$K$84,BA$3&lt;='Control Panel_운영'!$K$90),1,0)</f>
        <v>1</v>
      </c>
      <c r="BB435" s="767">
        <f>IF(AND(BB$3&gt;='Control Panel_운영'!$K$84,BB$3&lt;='Control Panel_운영'!$K$90),1,0)</f>
        <v>1</v>
      </c>
      <c r="BC435" s="768">
        <f>IF(AND(BC$3&gt;='Control Panel_운영'!$K$84,BC$3&lt;='Control Panel_운영'!$K$90),1,0)</f>
        <v>1</v>
      </c>
      <c r="BD435" s="567">
        <f>IF(AND(BD$3&gt;='Control Panel_운영'!$K$84,BD$3&lt;='Control Panel_운영'!$K$90),1,0)</f>
        <v>1</v>
      </c>
      <c r="BE435" s="567">
        <f>IF(AND(BE$3&gt;='Control Panel_운영'!$K$84,BE$3&lt;='Control Panel_운영'!$K$90),1,0)</f>
        <v>1</v>
      </c>
      <c r="BF435" s="567">
        <f>IF(AND(BF$3&gt;='Control Panel_운영'!$K$84,BF$3&lt;='Control Panel_운영'!$K$90),1,0)</f>
        <v>1</v>
      </c>
      <c r="BG435" s="567">
        <f>IF(AND(BG$3&gt;='Control Panel_운영'!$K$84,BG$3&lt;='Control Panel_운영'!$K$90),1,0)</f>
        <v>1</v>
      </c>
      <c r="BH435" s="567">
        <f>IF(AND(BH$3&gt;='Control Panel_운영'!$K$84,BH$3&lt;='Control Panel_운영'!$K$90),1,0)</f>
        <v>1</v>
      </c>
      <c r="BI435" s="567">
        <f>IF(AND(BI$3&gt;='Control Panel_운영'!$K$84,BI$3&lt;='Control Panel_운영'!$K$90),1,0)</f>
        <v>1</v>
      </c>
      <c r="BJ435" s="567">
        <f>IF(AND(BJ$3&gt;='Control Panel_운영'!$K$84,BJ$3&lt;='Control Panel_운영'!$K$90),1,0)</f>
        <v>1</v>
      </c>
      <c r="BK435" s="567">
        <f>IF(AND(BK$3&gt;='Control Panel_운영'!$K$84,BK$3&lt;='Control Panel_운영'!$K$90),1,0)</f>
        <v>1</v>
      </c>
      <c r="BL435" s="567">
        <f>IF(AND(BL$3&gt;='Control Panel_운영'!$K$84,BL$3&lt;='Control Panel_운영'!$K$90),1,0)</f>
        <v>1</v>
      </c>
      <c r="BM435" s="567">
        <f>IF(AND(BM$3&gt;='Control Panel_운영'!$K$84,BM$3&lt;='Control Panel_운영'!$K$90),1,0)</f>
        <v>1</v>
      </c>
      <c r="BN435" s="767">
        <f>IF(AND(BN$3&gt;='Control Panel_운영'!$K$84,BN$3&lt;='Control Panel_운영'!$K$90),1,0)</f>
        <v>1</v>
      </c>
      <c r="BO435" s="768">
        <f>IF(AND(BO$3&gt;='Control Panel_운영'!$K$84,BO$3&lt;='Control Panel_운영'!$K$90),1,0)</f>
        <v>0</v>
      </c>
      <c r="BP435" s="567">
        <f>IF(AND(BP$3&gt;='Control Panel_운영'!$K$84,BP$3&lt;='Control Panel_운영'!$K$90),1,0)</f>
        <v>0</v>
      </c>
      <c r="BQ435" s="567">
        <f>IF(AND(BQ$3&gt;='Control Panel_운영'!$K$84,BQ$3&lt;='Control Panel_운영'!$K$90),1,0)</f>
        <v>0</v>
      </c>
      <c r="BR435" s="567">
        <f>IF(AND(BR$3&gt;='Control Panel_운영'!$K$84,BR$3&lt;='Control Panel_운영'!$K$90),1,0)</f>
        <v>0</v>
      </c>
      <c r="BS435" s="567">
        <f>IF(AND(BS$3&gt;='Control Panel_운영'!$K$84,BS$3&lt;='Control Panel_운영'!$K$90),1,0)</f>
        <v>0</v>
      </c>
      <c r="BT435" s="567">
        <f>IF(AND(BT$3&gt;='Control Panel_운영'!$K$84,BT$3&lt;='Control Panel_운영'!$K$90),1,0)</f>
        <v>0</v>
      </c>
      <c r="BU435" s="567">
        <f>IF(AND(BU$3&gt;='Control Panel_운영'!$K$84,BU$3&lt;='Control Panel_운영'!$K$90),1,0)</f>
        <v>0</v>
      </c>
      <c r="BV435" s="567">
        <f>IF(AND(BV$3&gt;='Control Panel_운영'!$K$84,BV$3&lt;='Control Panel_운영'!$K$90),1,0)</f>
        <v>0</v>
      </c>
      <c r="BW435" s="567">
        <f>IF(AND(BW$3&gt;='Control Panel_운영'!$K$84,BW$3&lt;='Control Panel_운영'!$K$90),1,0)</f>
        <v>0</v>
      </c>
      <c r="BX435" s="567">
        <f>IF(AND(BX$3&gt;='Control Panel_운영'!$K$84,BX$3&lt;='Control Panel_운영'!$K$90),1,0)</f>
        <v>0</v>
      </c>
      <c r="BY435" s="567">
        <f>IF(AND(BY$3&gt;='Control Panel_운영'!$K$84,BY$3&lt;='Control Panel_운영'!$K$90),1,0)</f>
        <v>0</v>
      </c>
      <c r="BZ435" s="767">
        <f>IF(AND(BZ$3&gt;='Control Panel_운영'!$K$84,BZ$3&lt;='Control Panel_운영'!$K$90),1,0)</f>
        <v>0</v>
      </c>
      <c r="CA435" s="768">
        <f>IF(AND(CA$3&gt;='Control Panel_운영'!$K$84,CA$3&lt;='Control Panel_운영'!$K$90),1,0)</f>
        <v>0</v>
      </c>
      <c r="CB435" s="567">
        <f>IF(AND(CB$3&gt;='Control Panel_운영'!$K$84,CB$3&lt;='Control Panel_운영'!$K$90),1,0)</f>
        <v>0</v>
      </c>
      <c r="CC435" s="567">
        <f>IF(AND(CC$3&gt;='Control Panel_운영'!$K$84,CC$3&lt;='Control Panel_운영'!$K$90),1,0)</f>
        <v>0</v>
      </c>
      <c r="CD435" s="567">
        <f>IF(AND(CD$3&gt;='Control Panel_운영'!$K$84,CD$3&lt;='Control Panel_운영'!$K$90),1,0)</f>
        <v>0</v>
      </c>
      <c r="CE435" s="567">
        <f>IF(AND(CE$3&gt;='Control Panel_운영'!$K$84,CE$3&lt;='Control Panel_운영'!$K$90),1,0)</f>
        <v>0</v>
      </c>
      <c r="CF435" s="567">
        <f>IF(AND(CF$3&gt;='Control Panel_운영'!$K$84,CF$3&lt;='Control Panel_운영'!$K$90),1,0)</f>
        <v>0</v>
      </c>
      <c r="CG435" s="567">
        <f>IF(AND(CG$3&gt;='Control Panel_운영'!$K$84,CG$3&lt;='Control Panel_운영'!$K$90),1,0)</f>
        <v>0</v>
      </c>
      <c r="CH435" s="567">
        <f>IF(AND(CH$3&gt;='Control Panel_운영'!$K$84,CH$3&lt;='Control Panel_운영'!$K$90),1,0)</f>
        <v>0</v>
      </c>
      <c r="CI435" s="567">
        <f>IF(AND(CI$3&gt;='Control Panel_운영'!$K$84,CI$3&lt;='Control Panel_운영'!$K$90),1,0)</f>
        <v>0</v>
      </c>
      <c r="CJ435" s="567">
        <f>IF(AND(CJ$3&gt;='Control Panel_운영'!$K$84,CJ$3&lt;='Control Panel_운영'!$K$90),1,0)</f>
        <v>0</v>
      </c>
      <c r="CK435" s="567">
        <f>IF(AND(CK$3&gt;='Control Panel_운영'!$K$84,CK$3&lt;='Control Panel_운영'!$K$90),1,0)</f>
        <v>0</v>
      </c>
      <c r="CL435" s="767">
        <f>IF(AND(CL$3&gt;='Control Panel_운영'!$K$84,CL$3&lt;='Control Panel_운영'!$K$90),1,0)</f>
        <v>0</v>
      </c>
      <c r="CM435" s="768">
        <f>IF(AND(CM$3&gt;='Control Panel_운영'!$K$84,CM$3&lt;='Control Panel_운영'!$K$90),1,0)</f>
        <v>0</v>
      </c>
      <c r="CN435" s="567">
        <f>IF(AND(CN$3&gt;='Control Panel_운영'!$K$84,CN$3&lt;='Control Panel_운영'!$K$90),1,0)</f>
        <v>0</v>
      </c>
      <c r="CO435" s="567">
        <f>IF(AND(CO$3&gt;='Control Panel_운영'!$K$84,CO$3&lt;='Control Panel_운영'!$K$90),1,0)</f>
        <v>0</v>
      </c>
      <c r="CP435" s="567">
        <f>IF(AND(CP$3&gt;='Control Panel_운영'!$K$84,CP$3&lt;='Control Panel_운영'!$K$90),1,0)</f>
        <v>0</v>
      </c>
      <c r="CQ435" s="567">
        <f>IF(AND(CQ$3&gt;='Control Panel_운영'!$K$84,CQ$3&lt;='Control Panel_운영'!$K$90),1,0)</f>
        <v>0</v>
      </c>
      <c r="CR435" s="567">
        <f>IF(AND(CR$3&gt;='Control Panel_운영'!$K$84,CR$3&lt;='Control Panel_운영'!$K$90),1,0)</f>
        <v>0</v>
      </c>
      <c r="CS435" s="567">
        <f>IF(AND(CS$3&gt;='Control Panel_운영'!$K$84,CS$3&lt;='Control Panel_운영'!$K$90),1,0)</f>
        <v>0</v>
      </c>
      <c r="CT435" s="567">
        <f>IF(AND(CT$3&gt;='Control Panel_운영'!$K$84,CT$3&lt;='Control Panel_운영'!$K$90),1,0)</f>
        <v>0</v>
      </c>
      <c r="CU435" s="567">
        <f>IF(AND(CU$3&gt;='Control Panel_운영'!$K$84,CU$3&lt;='Control Panel_운영'!$K$90),1,0)</f>
        <v>0</v>
      </c>
      <c r="CV435" s="567">
        <f>IF(AND(CV$3&gt;='Control Panel_운영'!$K$84,CV$3&lt;='Control Panel_운영'!$K$90),1,0)</f>
        <v>0</v>
      </c>
      <c r="CW435" s="567">
        <f>IF(AND(CW$3&gt;='Control Panel_운영'!$K$84,CW$3&lt;='Control Panel_운영'!$K$90),1,0)</f>
        <v>0</v>
      </c>
      <c r="CX435" s="767">
        <f>IF(AND(CX$3&gt;='Control Panel_운영'!$K$84,CX$3&lt;='Control Panel_운영'!$K$90),1,0)</f>
        <v>0</v>
      </c>
      <c r="CY435" s="768">
        <f>IF(AND(CY$3&gt;='Control Panel_운영'!$K$84,CY$3&lt;='Control Panel_운영'!$K$90),1,0)</f>
        <v>0</v>
      </c>
      <c r="CZ435" s="567">
        <f>IF(AND(CZ$3&gt;='Control Panel_운영'!$K$84,CZ$3&lt;='Control Panel_운영'!$K$90),1,0)</f>
        <v>0</v>
      </c>
      <c r="DA435" s="567">
        <f>IF(AND(DA$3&gt;='Control Panel_운영'!$K$84,DA$3&lt;='Control Panel_운영'!$K$90),1,0)</f>
        <v>0</v>
      </c>
      <c r="DB435" s="567">
        <f>IF(AND(DB$3&gt;='Control Panel_운영'!$K$84,DB$3&lt;='Control Panel_운영'!$K$90),1,0)</f>
        <v>0</v>
      </c>
      <c r="DC435" s="567">
        <f>IF(AND(DC$3&gt;='Control Panel_운영'!$K$84,DC$3&lt;='Control Panel_운영'!$K$90),1,0)</f>
        <v>0</v>
      </c>
      <c r="DD435" s="567">
        <f>IF(AND(DD$3&gt;='Control Panel_운영'!$K$84,DD$3&lt;='Control Panel_운영'!$K$90),1,0)</f>
        <v>0</v>
      </c>
      <c r="DE435" s="567">
        <f>IF(AND(DE$3&gt;='Control Panel_운영'!$K$84,DE$3&lt;='Control Panel_운영'!$K$90),1,0)</f>
        <v>0</v>
      </c>
      <c r="DF435" s="567">
        <f>IF(AND(DF$3&gt;='Control Panel_운영'!$K$84,DF$3&lt;='Control Panel_운영'!$K$90),1,0)</f>
        <v>0</v>
      </c>
      <c r="DG435" s="567">
        <f>IF(AND(DG$3&gt;='Control Panel_운영'!$K$84,DG$3&lt;='Control Panel_운영'!$K$90),1,0)</f>
        <v>0</v>
      </c>
      <c r="DH435" s="567">
        <f>IF(AND(DH$3&gt;='Control Panel_운영'!$K$84,DH$3&lt;='Control Panel_운영'!$K$90),1,0)</f>
        <v>0</v>
      </c>
      <c r="DI435" s="567">
        <f>IF(AND(DI$3&gt;='Control Panel_운영'!$K$84,DI$3&lt;='Control Panel_운영'!$K$90),1,0)</f>
        <v>0</v>
      </c>
      <c r="DJ435" s="767">
        <f>IF(AND(DJ$3&gt;='Control Panel_운영'!$K$84,DJ$3&lt;='Control Panel_운영'!$K$90),1,0)</f>
        <v>0</v>
      </c>
      <c r="DK435" s="768">
        <f>IF(AND(DK$3&gt;='Control Panel_운영'!$K$84,DK$3&lt;='Control Panel_운영'!$K$90),1,0)</f>
        <v>0</v>
      </c>
      <c r="DL435" s="567">
        <f>IF(AND(DL$3&gt;='Control Panel_운영'!$K$84,DL$3&lt;='Control Panel_운영'!$K$90),1,0)</f>
        <v>0</v>
      </c>
      <c r="DM435" s="567">
        <f>IF(AND(DM$3&gt;='Control Panel_운영'!$K$84,DM$3&lt;='Control Panel_운영'!$K$90),1,0)</f>
        <v>0</v>
      </c>
      <c r="DN435" s="567">
        <f>IF(AND(DN$3&gt;='Control Panel_운영'!$K$84,DN$3&lt;='Control Panel_운영'!$K$90),1,0)</f>
        <v>0</v>
      </c>
      <c r="DO435" s="567">
        <f>IF(AND(DO$3&gt;='Control Panel_운영'!$K$84,DO$3&lt;='Control Panel_운영'!$K$90),1,0)</f>
        <v>0</v>
      </c>
      <c r="DP435" s="567">
        <f>IF(AND(DP$3&gt;='Control Panel_운영'!$K$84,DP$3&lt;='Control Panel_운영'!$K$90),1,0)</f>
        <v>0</v>
      </c>
      <c r="DQ435" s="567">
        <f>IF(AND(DQ$3&gt;='Control Panel_운영'!$K$84,DQ$3&lt;='Control Panel_운영'!$K$90),1,0)</f>
        <v>0</v>
      </c>
      <c r="DR435" s="567">
        <f>IF(AND(DR$3&gt;='Control Panel_운영'!$K$84,DR$3&lt;='Control Panel_운영'!$K$90),1,0)</f>
        <v>0</v>
      </c>
      <c r="DS435" s="567">
        <f>IF(AND(DS$3&gt;='Control Panel_운영'!$K$84,DS$3&lt;='Control Panel_운영'!$K$90),1,0)</f>
        <v>0</v>
      </c>
      <c r="DT435" s="567">
        <f>IF(AND(DT$3&gt;='Control Panel_운영'!$K$84,DT$3&lt;='Control Panel_운영'!$K$90),1,0)</f>
        <v>0</v>
      </c>
      <c r="DU435" s="567">
        <f>IF(AND(DU$3&gt;='Control Panel_운영'!$K$84,DU$3&lt;='Control Panel_운영'!$K$90),1,0)</f>
        <v>0</v>
      </c>
      <c r="DV435" s="567">
        <f>IF(AND(DV$3&gt;='Control Panel_운영'!$K$84,DV$3&lt;='Control Panel_운영'!$K$90),1,0)</f>
        <v>0</v>
      </c>
    </row>
    <row r="436" spans="1:126" s="568" customFormat="1" ht="12" customHeight="1" outlineLevel="1" x14ac:dyDescent="0.4">
      <c r="A436" s="732"/>
      <c r="F436" s="781"/>
      <c r="G436" s="774"/>
      <c r="H436" s="582"/>
      <c r="I436" s="582"/>
      <c r="J436" s="582"/>
      <c r="K436" s="582"/>
      <c r="L436" s="582"/>
      <c r="M436" s="582"/>
      <c r="N436" s="582"/>
      <c r="O436" s="582"/>
      <c r="P436" s="582"/>
      <c r="Q436" s="582"/>
      <c r="R436" s="773"/>
      <c r="S436" s="774"/>
      <c r="T436" s="582"/>
      <c r="U436" s="582"/>
      <c r="V436" s="582"/>
      <c r="W436" s="582"/>
      <c r="X436" s="582"/>
      <c r="Y436" s="582"/>
      <c r="Z436" s="582"/>
      <c r="AA436" s="582"/>
      <c r="AB436" s="582"/>
      <c r="AC436" s="582"/>
      <c r="AD436" s="773"/>
      <c r="AE436" s="774"/>
      <c r="AF436" s="582"/>
      <c r="AG436" s="582"/>
      <c r="AH436" s="582"/>
      <c r="AI436" s="582"/>
      <c r="AJ436" s="582"/>
      <c r="AK436" s="582"/>
      <c r="AL436" s="582"/>
      <c r="AM436" s="582"/>
      <c r="AN436" s="582"/>
      <c r="AO436" s="582"/>
      <c r="AP436" s="773"/>
      <c r="AQ436" s="774"/>
      <c r="AR436" s="582"/>
      <c r="AS436" s="582"/>
      <c r="AT436" s="582"/>
      <c r="AU436" s="582"/>
      <c r="AV436" s="582"/>
      <c r="AW436" s="582"/>
      <c r="AX436" s="582"/>
      <c r="AY436" s="582"/>
      <c r="AZ436" s="582"/>
      <c r="BA436" s="582"/>
      <c r="BB436" s="773"/>
      <c r="BC436" s="774"/>
      <c r="BD436" s="582"/>
      <c r="BE436" s="582"/>
      <c r="BF436" s="582"/>
      <c r="BG436" s="582"/>
      <c r="BH436" s="582"/>
      <c r="BI436" s="582"/>
      <c r="BJ436" s="582"/>
      <c r="BK436" s="582"/>
      <c r="BL436" s="582"/>
      <c r="BM436" s="582"/>
      <c r="BN436" s="773"/>
      <c r="BO436" s="774"/>
      <c r="BP436" s="582"/>
      <c r="BQ436" s="582"/>
      <c r="BR436" s="582"/>
      <c r="BS436" s="582"/>
      <c r="BT436" s="582"/>
      <c r="BU436" s="582"/>
      <c r="BV436" s="582"/>
      <c r="BW436" s="582"/>
      <c r="BX436" s="582"/>
      <c r="BY436" s="582"/>
      <c r="BZ436" s="773"/>
      <c r="CA436" s="774"/>
      <c r="CB436" s="582"/>
      <c r="CC436" s="582"/>
      <c r="CD436" s="582"/>
      <c r="CE436" s="582"/>
      <c r="CF436" s="582"/>
      <c r="CG436" s="582"/>
      <c r="CH436" s="582"/>
      <c r="CI436" s="582"/>
      <c r="CJ436" s="582"/>
      <c r="CK436" s="582"/>
      <c r="CL436" s="773"/>
      <c r="CM436" s="774"/>
      <c r="CN436" s="582"/>
      <c r="CO436" s="582"/>
      <c r="CP436" s="582"/>
      <c r="CQ436" s="582"/>
      <c r="CR436" s="582"/>
      <c r="CS436" s="582"/>
      <c r="CT436" s="582"/>
      <c r="CU436" s="582"/>
      <c r="CV436" s="582"/>
      <c r="CW436" s="582"/>
      <c r="CX436" s="773"/>
      <c r="CY436" s="774"/>
      <c r="CZ436" s="582"/>
      <c r="DA436" s="582"/>
      <c r="DB436" s="582"/>
      <c r="DC436" s="582"/>
      <c r="DD436" s="582"/>
      <c r="DE436" s="582"/>
      <c r="DF436" s="582"/>
      <c r="DG436" s="582"/>
      <c r="DH436" s="582"/>
      <c r="DI436" s="582"/>
      <c r="DJ436" s="773"/>
      <c r="DK436" s="774"/>
      <c r="DL436" s="582"/>
      <c r="DM436" s="582"/>
      <c r="DN436" s="582"/>
      <c r="DO436" s="582"/>
      <c r="DP436" s="582"/>
      <c r="DQ436" s="582"/>
      <c r="DR436" s="582"/>
      <c r="DS436" s="582"/>
      <c r="DT436" s="582"/>
      <c r="DU436" s="582"/>
      <c r="DV436" s="582"/>
    </row>
    <row r="437" spans="1:126" s="563" customFormat="1" ht="12" customHeight="1" x14ac:dyDescent="0.4">
      <c r="A437" s="730"/>
      <c r="F437" s="1155"/>
      <c r="G437" s="1156"/>
      <c r="H437" s="1157"/>
      <c r="I437" s="1157"/>
      <c r="J437" s="1157"/>
      <c r="K437" s="1157"/>
      <c r="L437" s="1157"/>
      <c r="M437" s="1157"/>
      <c r="N437" s="1157"/>
      <c r="O437" s="1157"/>
      <c r="P437" s="1157"/>
      <c r="Q437" s="1157"/>
      <c r="R437" s="1158"/>
      <c r="S437" s="1156"/>
      <c r="T437" s="1157"/>
      <c r="U437" s="1157"/>
      <c r="V437" s="1157"/>
      <c r="W437" s="1157"/>
      <c r="X437" s="1157"/>
      <c r="Y437" s="1157"/>
      <c r="Z437" s="1157"/>
      <c r="AA437" s="1157"/>
      <c r="AB437" s="1157"/>
      <c r="AC437" s="1157"/>
      <c r="AD437" s="1158"/>
      <c r="AE437" s="1156"/>
      <c r="AF437" s="1157"/>
      <c r="AG437" s="1157"/>
      <c r="AH437" s="1157"/>
      <c r="AI437" s="1157"/>
      <c r="AJ437" s="1157"/>
      <c r="AK437" s="1157"/>
      <c r="AL437" s="1157"/>
      <c r="AM437" s="1157"/>
      <c r="AN437" s="1157"/>
      <c r="AO437" s="1157"/>
      <c r="AP437" s="1158"/>
      <c r="AQ437" s="1156"/>
      <c r="AR437" s="1157"/>
      <c r="AS437" s="1157"/>
      <c r="AT437" s="1157"/>
      <c r="AU437" s="1157"/>
      <c r="AV437" s="1157"/>
      <c r="AW437" s="1157"/>
      <c r="AX437" s="1157"/>
      <c r="AY437" s="1157"/>
      <c r="AZ437" s="1157"/>
      <c r="BA437" s="1157"/>
      <c r="BB437" s="1158"/>
      <c r="BC437" s="1156"/>
      <c r="BD437" s="1157"/>
      <c r="BE437" s="1157"/>
      <c r="BF437" s="1157"/>
      <c r="BG437" s="1157"/>
      <c r="BH437" s="1157"/>
      <c r="BI437" s="1157"/>
      <c r="BJ437" s="1157"/>
      <c r="BK437" s="1157"/>
      <c r="BL437" s="1157"/>
      <c r="BM437" s="1157"/>
      <c r="BN437" s="1158"/>
      <c r="BO437" s="1156"/>
      <c r="BP437" s="1157"/>
      <c r="BQ437" s="1157"/>
      <c r="BR437" s="1157"/>
      <c r="BS437" s="1157"/>
      <c r="BT437" s="1157"/>
      <c r="BU437" s="1157"/>
      <c r="BV437" s="1157"/>
      <c r="BW437" s="1157"/>
      <c r="BX437" s="1157"/>
      <c r="BY437" s="1157"/>
      <c r="BZ437" s="1158"/>
      <c r="CA437" s="1156"/>
      <c r="CB437" s="1157"/>
      <c r="CC437" s="1157"/>
      <c r="CD437" s="1157"/>
      <c r="CE437" s="1157"/>
      <c r="CF437" s="1157"/>
      <c r="CG437" s="1157"/>
      <c r="CH437" s="1157"/>
      <c r="CI437" s="1157"/>
      <c r="CJ437" s="1157"/>
      <c r="CK437" s="1157"/>
      <c r="CL437" s="1158"/>
      <c r="CM437" s="1156"/>
      <c r="CN437" s="1157"/>
      <c r="CO437" s="1157"/>
      <c r="CP437" s="1157"/>
      <c r="CQ437" s="1157"/>
      <c r="CR437" s="1157"/>
      <c r="CS437" s="1157"/>
      <c r="CT437" s="1157"/>
      <c r="CU437" s="1157"/>
      <c r="CV437" s="1157"/>
      <c r="CW437" s="1157"/>
      <c r="CX437" s="1158"/>
      <c r="CY437" s="1156"/>
      <c r="CZ437" s="1157"/>
      <c r="DA437" s="1157"/>
      <c r="DB437" s="1157"/>
      <c r="DC437" s="1157"/>
      <c r="DD437" s="1157"/>
      <c r="DE437" s="1157"/>
      <c r="DF437" s="1157"/>
      <c r="DG437" s="1157"/>
      <c r="DH437" s="1157"/>
      <c r="DI437" s="1157"/>
      <c r="DJ437" s="1158"/>
      <c r="DK437" s="1156"/>
      <c r="DL437" s="1157"/>
      <c r="DM437" s="1157"/>
      <c r="DN437" s="1157"/>
      <c r="DO437" s="1157"/>
      <c r="DP437" s="1157"/>
      <c r="DQ437" s="1157"/>
      <c r="DR437" s="1157"/>
      <c r="DS437" s="1157"/>
      <c r="DT437" s="1157"/>
      <c r="DU437" s="1157"/>
      <c r="DV437" s="1157"/>
    </row>
  </sheetData>
  <phoneticPr fontId="2" type="noConversion"/>
  <conditionalFormatting sqref="F31:F71">
    <cfRule type="expression" dxfId="15" priority="23">
      <formula>$F$31&gt;1</formula>
    </cfRule>
    <cfRule type="expression" dxfId="14" priority="24">
      <formula>"&gt;0"</formula>
    </cfRule>
    <cfRule type="cellIs" dxfId="13" priority="25" operator="equal">
      <formula>"""1"""</formula>
    </cfRule>
  </conditionalFormatting>
  <conditionalFormatting sqref="F7:DV7 F10:DV10 F13:DV13 F16:DV16 F19:DV19 F22:DV22">
    <cfRule type="cellIs" dxfId="12" priority="18" operator="greaterThan">
      <formula>0</formula>
    </cfRule>
  </conditionalFormatting>
  <conditionalFormatting sqref="F24:DV28">
    <cfRule type="cellIs" dxfId="11" priority="2" operator="greaterThan">
      <formula>0</formula>
    </cfRule>
  </conditionalFormatting>
  <conditionalFormatting sqref="F31:DV71">
    <cfRule type="cellIs" dxfId="10" priority="19" operator="greaterThan">
      <formula>0</formula>
    </cfRule>
    <cfRule type="containsText" dxfId="9" priority="20" operator="containsText" text="1">
      <formula>NOT(ISERROR(SEARCH("1",F31)))</formula>
    </cfRule>
  </conditionalFormatting>
  <conditionalFormatting sqref="F75:DV115">
    <cfRule type="cellIs" dxfId="8" priority="13" operator="greaterThan">
      <formula>0</formula>
    </cfRule>
  </conditionalFormatting>
  <conditionalFormatting sqref="F119:DV159">
    <cfRule type="cellIs" dxfId="7" priority="12" operator="greaterThan">
      <formula>0</formula>
    </cfRule>
  </conditionalFormatting>
  <conditionalFormatting sqref="F163:DV203">
    <cfRule type="cellIs" dxfId="6" priority="11" operator="greaterThan">
      <formula>0</formula>
    </cfRule>
  </conditionalFormatting>
  <conditionalFormatting sqref="F207:DV247">
    <cfRule type="cellIs" dxfId="5" priority="10" operator="greaterThan">
      <formula>0</formula>
    </cfRule>
  </conditionalFormatting>
  <conditionalFormatting sqref="F251:DV291">
    <cfRule type="cellIs" dxfId="4" priority="9" operator="greaterThan">
      <formula>0</formula>
    </cfRule>
  </conditionalFormatting>
  <conditionalFormatting sqref="F295:DV335">
    <cfRule type="cellIs" dxfId="3" priority="8" operator="greaterThan">
      <formula>0</formula>
    </cfRule>
  </conditionalFormatting>
  <conditionalFormatting sqref="F339:DV379">
    <cfRule type="containsText" dxfId="2" priority="5" operator="containsText" text="1">
      <formula>NOT(ISERROR(SEARCH("1",F339)))</formula>
    </cfRule>
  </conditionalFormatting>
  <conditionalFormatting sqref="F383:DV423">
    <cfRule type="containsText" dxfId="1" priority="4" operator="containsText" text="1">
      <formula>NOT(ISERROR(SEARCH("1",F383)))</formula>
    </cfRule>
  </conditionalFormatting>
  <conditionalFormatting sqref="F427:DV435">
    <cfRule type="cellIs" dxfId="0" priority="7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-0.499984740745262"/>
  </sheetPr>
  <dimension ref="A1:BR160"/>
  <sheetViews>
    <sheetView zoomScaleNormal="100" workbookViewId="0">
      <pane xSplit="9" ySplit="4" topLeftCell="J152" activePane="bottomRight" state="frozen"/>
      <selection pane="topRight" activeCell="F1" sqref="F1"/>
      <selection pane="bottomLeft" activeCell="A5" sqref="A5"/>
      <selection pane="bottomRight" activeCell="BO131" sqref="BO131"/>
    </sheetView>
  </sheetViews>
  <sheetFormatPr defaultColWidth="9" defaultRowHeight="10.8" outlineLevelRow="1" x14ac:dyDescent="0.4"/>
  <cols>
    <col min="1" max="1" width="2.09765625" style="3" customWidth="1"/>
    <col min="2" max="2" width="10.8984375" style="3" customWidth="1"/>
    <col min="3" max="3" width="6.19921875" style="3" customWidth="1"/>
    <col min="4" max="4" width="22.5" style="3" customWidth="1"/>
    <col min="5" max="5" width="4.69921875" style="152" customWidth="1"/>
    <col min="6" max="7" width="4.69921875" style="153" customWidth="1"/>
    <col min="8" max="8" width="4.69921875" style="154" customWidth="1"/>
    <col min="9" max="9" width="10.59765625" style="260" customWidth="1"/>
    <col min="10" max="10" width="10.59765625" style="42" customWidth="1"/>
    <col min="11" max="70" width="10.59765625" style="43" customWidth="1"/>
    <col min="71" max="16384" width="9" style="3"/>
  </cols>
  <sheetData>
    <row r="1" spans="2:70" s="21" customFormat="1" ht="11.25" customHeight="1" x14ac:dyDescent="0.4">
      <c r="B1" s="6" t="s">
        <v>69</v>
      </c>
      <c r="C1" s="326">
        <f>'Control Panel_운영'!$N$93</f>
        <v>1000</v>
      </c>
      <c r="D1" s="22"/>
      <c r="E1" s="148"/>
      <c r="F1" s="148"/>
      <c r="G1" s="148"/>
      <c r="H1" s="148"/>
      <c r="I1" s="1406" t="s">
        <v>74</v>
      </c>
      <c r="J1" s="24">
        <f>Index_개발!E$1</f>
        <v>0</v>
      </c>
      <c r="K1" s="25">
        <f>Index_개발!F$1</f>
        <v>1</v>
      </c>
      <c r="L1" s="25">
        <f>Index_개발!G$1</f>
        <v>1</v>
      </c>
      <c r="M1" s="25">
        <f>Index_개발!H$1</f>
        <v>1</v>
      </c>
      <c r="N1" s="25">
        <f>Index_개발!I$1</f>
        <v>1</v>
      </c>
      <c r="O1" s="25">
        <f>Index_개발!J$1</f>
        <v>1</v>
      </c>
      <c r="P1" s="25">
        <f>Index_개발!K$1</f>
        <v>1</v>
      </c>
      <c r="Q1" s="25">
        <f>Index_개발!L$1</f>
        <v>1</v>
      </c>
      <c r="R1" s="25">
        <f>Index_개발!M$1</f>
        <v>1</v>
      </c>
      <c r="S1" s="25">
        <f>Index_개발!N$1</f>
        <v>1</v>
      </c>
      <c r="T1" s="25">
        <f>Index_개발!O$1</f>
        <v>1</v>
      </c>
      <c r="U1" s="25">
        <f>Index_개발!P$1</f>
        <v>1</v>
      </c>
      <c r="V1" s="25">
        <f>Index_개발!Q$1</f>
        <v>1</v>
      </c>
      <c r="W1" s="25">
        <f>Index_개발!R$1</f>
        <v>2</v>
      </c>
      <c r="X1" s="25">
        <f>Index_개발!S$1</f>
        <v>2</v>
      </c>
      <c r="Y1" s="25">
        <f>Index_개발!T$1</f>
        <v>2</v>
      </c>
      <c r="Z1" s="25">
        <f>Index_개발!U$1</f>
        <v>2</v>
      </c>
      <c r="AA1" s="25">
        <f>Index_개발!V$1</f>
        <v>2</v>
      </c>
      <c r="AB1" s="25">
        <f>Index_개발!W$1</f>
        <v>2</v>
      </c>
      <c r="AC1" s="25">
        <f>Index_개발!X$1</f>
        <v>2</v>
      </c>
      <c r="AD1" s="25">
        <f>Index_개발!Y$1</f>
        <v>2</v>
      </c>
      <c r="AE1" s="25">
        <f>Index_개발!Z$1</f>
        <v>2</v>
      </c>
      <c r="AF1" s="25">
        <f>Index_개발!AA$1</f>
        <v>2</v>
      </c>
      <c r="AG1" s="25">
        <f>Index_개발!AB$1</f>
        <v>2</v>
      </c>
      <c r="AH1" s="25">
        <f>Index_개발!AC$1</f>
        <v>2</v>
      </c>
      <c r="AI1" s="25">
        <f>Index_개발!AD$1</f>
        <v>3</v>
      </c>
      <c r="AJ1" s="25">
        <f>Index_개발!AE$1</f>
        <v>3</v>
      </c>
      <c r="AK1" s="25">
        <f>Index_개발!AF$1</f>
        <v>3</v>
      </c>
      <c r="AL1" s="25">
        <f>Index_개발!AG$1</f>
        <v>3</v>
      </c>
      <c r="AM1" s="25">
        <f>Index_개발!AH$1</f>
        <v>3</v>
      </c>
      <c r="AN1" s="25">
        <f>Index_개발!AI$1</f>
        <v>3</v>
      </c>
      <c r="AO1" s="25">
        <f>Index_개발!AJ$1</f>
        <v>3</v>
      </c>
      <c r="AP1" s="25">
        <f>Index_개발!AK$1</f>
        <v>3</v>
      </c>
      <c r="AQ1" s="25">
        <f>Index_개발!AL$1</f>
        <v>3</v>
      </c>
      <c r="AR1" s="25">
        <f>Index_개발!AM$1</f>
        <v>3</v>
      </c>
      <c r="AS1" s="25">
        <f>Index_개발!AN$1</f>
        <v>3</v>
      </c>
      <c r="AT1" s="25">
        <f>Index_개발!AO$1</f>
        <v>3</v>
      </c>
      <c r="AU1" s="25">
        <f>Index_개발!AP$1</f>
        <v>4</v>
      </c>
      <c r="AV1" s="25">
        <f>Index_개발!AQ$1</f>
        <v>4</v>
      </c>
      <c r="AW1" s="25">
        <f>Index_개발!AR$1</f>
        <v>4</v>
      </c>
      <c r="AX1" s="25">
        <f>Index_개발!AS$1</f>
        <v>4</v>
      </c>
      <c r="AY1" s="25">
        <f>Index_개발!AT$1</f>
        <v>4</v>
      </c>
      <c r="AZ1" s="25">
        <f>Index_개발!AU$1</f>
        <v>4</v>
      </c>
      <c r="BA1" s="25">
        <f>Index_개발!AV$1</f>
        <v>4</v>
      </c>
      <c r="BB1" s="25">
        <f>Index_개발!AW$1</f>
        <v>4</v>
      </c>
      <c r="BC1" s="25">
        <f>Index_개발!AX$1</f>
        <v>4</v>
      </c>
      <c r="BD1" s="25">
        <f>Index_개발!AY$1</f>
        <v>4</v>
      </c>
      <c r="BE1" s="25">
        <f>Index_개발!AZ$1</f>
        <v>4</v>
      </c>
      <c r="BF1" s="25">
        <f>Index_개발!BA$1</f>
        <v>4</v>
      </c>
      <c r="BG1" s="25">
        <f>Index_개발!BB$1</f>
        <v>5</v>
      </c>
      <c r="BH1" s="25">
        <f>Index_개발!BC$1</f>
        <v>5</v>
      </c>
      <c r="BI1" s="25">
        <f>Index_개발!BD$1</f>
        <v>5</v>
      </c>
      <c r="BJ1" s="25">
        <f>Index_개발!BE$1</f>
        <v>5</v>
      </c>
      <c r="BK1" s="25">
        <f>Index_개발!BF$1</f>
        <v>5</v>
      </c>
      <c r="BL1" s="25">
        <f>Index_개발!BG$1</f>
        <v>5</v>
      </c>
      <c r="BM1" s="25">
        <f>Index_개발!BH$1</f>
        <v>5</v>
      </c>
      <c r="BN1" s="25">
        <f>Index_개발!BI$1</f>
        <v>5</v>
      </c>
      <c r="BO1" s="25">
        <f>Index_개발!BJ$1</f>
        <v>5</v>
      </c>
      <c r="BP1" s="25">
        <f>Index_개발!BK$1</f>
        <v>5</v>
      </c>
      <c r="BQ1" s="25">
        <f>Index_개발!BL$1</f>
        <v>5</v>
      </c>
      <c r="BR1" s="25">
        <f>Index_개발!BM$1</f>
        <v>5</v>
      </c>
    </row>
    <row r="2" spans="2:70" s="21" customFormat="1" x14ac:dyDescent="0.4">
      <c r="C2" s="23"/>
      <c r="D2" s="150"/>
      <c r="E2" s="151"/>
      <c r="F2" s="151"/>
      <c r="G2" s="151"/>
      <c r="H2" s="151"/>
      <c r="I2" s="1407"/>
      <c r="J2" s="363">
        <f>Index_개발!E2</f>
        <v>0</v>
      </c>
      <c r="K2" s="362">
        <f>Index_개발!F2</f>
        <v>1</v>
      </c>
      <c r="L2" s="362">
        <f>Index_개발!G2</f>
        <v>1</v>
      </c>
      <c r="M2" s="362">
        <f>Index_개발!H2</f>
        <v>1</v>
      </c>
      <c r="N2" s="362">
        <f>Index_개발!I2</f>
        <v>1</v>
      </c>
      <c r="O2" s="362">
        <f>Index_개발!J2</f>
        <v>1</v>
      </c>
      <c r="P2" s="362">
        <f>Index_개발!K2</f>
        <v>1</v>
      </c>
      <c r="Q2" s="362">
        <f>Index_개발!L2</f>
        <v>2</v>
      </c>
      <c r="R2" s="362">
        <f>Index_개발!M2</f>
        <v>2</v>
      </c>
      <c r="S2" s="362">
        <f>Index_개발!N2</f>
        <v>2</v>
      </c>
      <c r="T2" s="362">
        <f>Index_개발!O2</f>
        <v>2</v>
      </c>
      <c r="U2" s="362">
        <f>Index_개발!P2</f>
        <v>2</v>
      </c>
      <c r="V2" s="362">
        <f>Index_개발!Q2</f>
        <v>2</v>
      </c>
      <c r="W2" s="362">
        <f>Index_개발!R2</f>
        <v>3</v>
      </c>
      <c r="X2" s="362">
        <f>Index_개발!S2</f>
        <v>3</v>
      </c>
      <c r="Y2" s="362">
        <f>Index_개발!T2</f>
        <v>3</v>
      </c>
      <c r="Z2" s="362">
        <f>Index_개발!U2</f>
        <v>3</v>
      </c>
      <c r="AA2" s="362">
        <f>Index_개발!V2</f>
        <v>3</v>
      </c>
      <c r="AB2" s="362">
        <f>Index_개발!W2</f>
        <v>3</v>
      </c>
      <c r="AC2" s="362">
        <f>Index_개발!X2</f>
        <v>4</v>
      </c>
      <c r="AD2" s="362">
        <f>Index_개발!Y2</f>
        <v>4</v>
      </c>
      <c r="AE2" s="362">
        <f>Index_개발!Z2</f>
        <v>4</v>
      </c>
      <c r="AF2" s="362">
        <f>Index_개발!AA2</f>
        <v>4</v>
      </c>
      <c r="AG2" s="362">
        <f>Index_개발!AB2</f>
        <v>4</v>
      </c>
      <c r="AH2" s="362">
        <f>Index_개발!AC2</f>
        <v>4</v>
      </c>
      <c r="AI2" s="362">
        <f>Index_개발!AD2</f>
        <v>5</v>
      </c>
      <c r="AJ2" s="362">
        <f>Index_개발!AE2</f>
        <v>5</v>
      </c>
      <c r="AK2" s="362">
        <f>Index_개발!AF2</f>
        <v>5</v>
      </c>
      <c r="AL2" s="362">
        <f>Index_개발!AG2</f>
        <v>5</v>
      </c>
      <c r="AM2" s="362">
        <f>Index_개발!AH2</f>
        <v>5</v>
      </c>
      <c r="AN2" s="362">
        <f>Index_개발!AI2</f>
        <v>5</v>
      </c>
      <c r="AO2" s="362">
        <f>Index_개발!AJ2</f>
        <v>6</v>
      </c>
      <c r="AP2" s="362">
        <f>Index_개발!AK2</f>
        <v>6</v>
      </c>
      <c r="AQ2" s="362">
        <f>Index_개발!AL2</f>
        <v>6</v>
      </c>
      <c r="AR2" s="362">
        <f>Index_개발!AM2</f>
        <v>6</v>
      </c>
      <c r="AS2" s="362">
        <f>Index_개발!AN2</f>
        <v>6</v>
      </c>
      <c r="AT2" s="362">
        <f>Index_개발!AO2</f>
        <v>6</v>
      </c>
      <c r="AU2" s="362">
        <f>Index_개발!AP2</f>
        <v>7</v>
      </c>
      <c r="AV2" s="362">
        <f>Index_개발!AQ2</f>
        <v>7</v>
      </c>
      <c r="AW2" s="362">
        <f>Index_개발!AR2</f>
        <v>7</v>
      </c>
      <c r="AX2" s="362">
        <f>Index_개발!AS2</f>
        <v>7</v>
      </c>
      <c r="AY2" s="362">
        <f>Index_개발!AT2</f>
        <v>7</v>
      </c>
      <c r="AZ2" s="362">
        <f>Index_개발!AU2</f>
        <v>7</v>
      </c>
      <c r="BA2" s="362">
        <f>Index_개발!AV2</f>
        <v>8</v>
      </c>
      <c r="BB2" s="362">
        <f>Index_개발!AW2</f>
        <v>8</v>
      </c>
      <c r="BC2" s="362">
        <f>Index_개발!AX2</f>
        <v>8</v>
      </c>
      <c r="BD2" s="362">
        <f>Index_개발!AY2</f>
        <v>8</v>
      </c>
      <c r="BE2" s="362">
        <f>Index_개발!AZ2</f>
        <v>8</v>
      </c>
      <c r="BF2" s="362">
        <f>Index_개발!BA2</f>
        <v>8</v>
      </c>
      <c r="BG2" s="362">
        <f>Index_개발!BB2</f>
        <v>9</v>
      </c>
      <c r="BH2" s="362">
        <f>Index_개발!BC2</f>
        <v>9</v>
      </c>
      <c r="BI2" s="362">
        <f>Index_개발!BD2</f>
        <v>9</v>
      </c>
      <c r="BJ2" s="362">
        <f>Index_개발!BE2</f>
        <v>9</v>
      </c>
      <c r="BK2" s="362">
        <f>Index_개발!BF2</f>
        <v>9</v>
      </c>
      <c r="BL2" s="362">
        <f>Index_개발!BG2</f>
        <v>9</v>
      </c>
      <c r="BM2" s="362">
        <f>Index_개발!BH2</f>
        <v>10</v>
      </c>
      <c r="BN2" s="362">
        <f>Index_개발!BI2</f>
        <v>10</v>
      </c>
      <c r="BO2" s="362">
        <f>Index_개발!BJ2</f>
        <v>10</v>
      </c>
      <c r="BP2" s="362">
        <f>Index_개발!BK2</f>
        <v>10</v>
      </c>
      <c r="BQ2" s="362">
        <f>Index_개발!BL2</f>
        <v>10</v>
      </c>
      <c r="BR2" s="362">
        <f>Index_개발!BM2</f>
        <v>10</v>
      </c>
    </row>
    <row r="3" spans="2:70" s="38" customFormat="1" ht="11.25" customHeight="1" x14ac:dyDescent="0.4">
      <c r="C3" s="149"/>
      <c r="D3" s="149"/>
      <c r="E3" s="1404" t="s">
        <v>494</v>
      </c>
      <c r="F3" s="1405"/>
      <c r="G3" s="1405"/>
      <c r="H3" s="1405"/>
      <c r="I3" s="1407"/>
      <c r="J3" s="26">
        <f>Index_개발!E$3</f>
        <v>43708</v>
      </c>
      <c r="K3" s="27">
        <f>Index_개발!F$3</f>
        <v>43738</v>
      </c>
      <c r="L3" s="27">
        <f>Index_개발!G$3</f>
        <v>43769</v>
      </c>
      <c r="M3" s="27">
        <f>Index_개발!H$3</f>
        <v>43799</v>
      </c>
      <c r="N3" s="27">
        <f>Index_개발!I$3</f>
        <v>43830</v>
      </c>
      <c r="O3" s="27">
        <f>Index_개발!J$3</f>
        <v>43861</v>
      </c>
      <c r="P3" s="27">
        <f>Index_개발!K$3</f>
        <v>43890</v>
      </c>
      <c r="Q3" s="27">
        <f>Index_개발!L$3</f>
        <v>43921</v>
      </c>
      <c r="R3" s="27">
        <f>Index_개발!M$3</f>
        <v>43951</v>
      </c>
      <c r="S3" s="27">
        <f>Index_개발!N$3</f>
        <v>43982</v>
      </c>
      <c r="T3" s="27">
        <f>Index_개발!O$3</f>
        <v>44012</v>
      </c>
      <c r="U3" s="27">
        <f>Index_개발!P$3</f>
        <v>44043</v>
      </c>
      <c r="V3" s="27">
        <f>Index_개발!Q$3</f>
        <v>44074</v>
      </c>
      <c r="W3" s="27">
        <f>Index_개발!R$3</f>
        <v>44104</v>
      </c>
      <c r="X3" s="27">
        <f>Index_개발!S$3</f>
        <v>44135</v>
      </c>
      <c r="Y3" s="27">
        <f>Index_개발!T$3</f>
        <v>44165</v>
      </c>
      <c r="Z3" s="27">
        <f>Index_개발!U$3</f>
        <v>44196</v>
      </c>
      <c r="AA3" s="27">
        <f>Index_개발!V$3</f>
        <v>44227</v>
      </c>
      <c r="AB3" s="27">
        <f>Index_개발!W$3</f>
        <v>44255</v>
      </c>
      <c r="AC3" s="27">
        <f>Index_개발!X$3</f>
        <v>44286</v>
      </c>
      <c r="AD3" s="27">
        <f>Index_개발!Y$3</f>
        <v>44316</v>
      </c>
      <c r="AE3" s="27">
        <f>Index_개발!Z$3</f>
        <v>44347</v>
      </c>
      <c r="AF3" s="27">
        <f>Index_개발!AA$3</f>
        <v>44377</v>
      </c>
      <c r="AG3" s="27">
        <f>Index_개발!AB$3</f>
        <v>44408</v>
      </c>
      <c r="AH3" s="27">
        <f>Index_개발!AC$3</f>
        <v>44439</v>
      </c>
      <c r="AI3" s="27">
        <f>Index_개발!AD$3</f>
        <v>44469</v>
      </c>
      <c r="AJ3" s="27">
        <f>Index_개발!AE$3</f>
        <v>44500</v>
      </c>
      <c r="AK3" s="27">
        <f>Index_개발!AF$3</f>
        <v>44530</v>
      </c>
      <c r="AL3" s="27">
        <f>Index_개발!AG$3</f>
        <v>44561</v>
      </c>
      <c r="AM3" s="27">
        <f>Index_개발!AH$3</f>
        <v>44592</v>
      </c>
      <c r="AN3" s="27">
        <f>Index_개발!AI$3</f>
        <v>44620</v>
      </c>
      <c r="AO3" s="27">
        <f>Index_개발!AJ$3</f>
        <v>44651</v>
      </c>
      <c r="AP3" s="27">
        <f>Index_개발!AK$3</f>
        <v>44681</v>
      </c>
      <c r="AQ3" s="27">
        <f>Index_개발!AL$3</f>
        <v>44712</v>
      </c>
      <c r="AR3" s="27">
        <f>Index_개발!AM$3</f>
        <v>44742</v>
      </c>
      <c r="AS3" s="27">
        <f>Index_개발!AN$3</f>
        <v>44773</v>
      </c>
      <c r="AT3" s="27">
        <f>Index_개발!AO$3</f>
        <v>44804</v>
      </c>
      <c r="AU3" s="27">
        <f>Index_개발!AP$3</f>
        <v>44834</v>
      </c>
      <c r="AV3" s="27">
        <f>Index_개발!AQ$3</f>
        <v>44865</v>
      </c>
      <c r="AW3" s="27">
        <f>Index_개발!AR$3</f>
        <v>44895</v>
      </c>
      <c r="AX3" s="27">
        <f>Index_개발!AS$3</f>
        <v>44926</v>
      </c>
      <c r="AY3" s="27">
        <f>Index_개발!AT$3</f>
        <v>44957</v>
      </c>
      <c r="AZ3" s="27">
        <f>Index_개발!AU$3</f>
        <v>44985</v>
      </c>
      <c r="BA3" s="27">
        <f>Index_개발!AV$3</f>
        <v>45016</v>
      </c>
      <c r="BB3" s="27">
        <f>Index_개발!AW$3</f>
        <v>45046</v>
      </c>
      <c r="BC3" s="27">
        <f>Index_개발!AX$3</f>
        <v>45077</v>
      </c>
      <c r="BD3" s="27">
        <f>Index_개발!AY$3</f>
        <v>45107</v>
      </c>
      <c r="BE3" s="27">
        <f>Index_개발!AZ$3</f>
        <v>45138</v>
      </c>
      <c r="BF3" s="27">
        <f>Index_개발!BA$3</f>
        <v>45169</v>
      </c>
      <c r="BG3" s="27">
        <f>Index_개발!BB$3</f>
        <v>45199</v>
      </c>
      <c r="BH3" s="27">
        <f>Index_개발!BC$3</f>
        <v>45230</v>
      </c>
      <c r="BI3" s="27">
        <f>Index_개발!BD$3</f>
        <v>45260</v>
      </c>
      <c r="BJ3" s="27">
        <f>Index_개발!BE$3</f>
        <v>45291</v>
      </c>
      <c r="BK3" s="27">
        <f>Index_개발!BF$3</f>
        <v>45322</v>
      </c>
      <c r="BL3" s="27">
        <f>Index_개발!BG$3</f>
        <v>45351</v>
      </c>
      <c r="BM3" s="27">
        <f>Index_개발!BH$3</f>
        <v>45382</v>
      </c>
      <c r="BN3" s="27">
        <f>Index_개발!BI$3</f>
        <v>45412</v>
      </c>
      <c r="BO3" s="27">
        <f>Index_개발!BJ$3</f>
        <v>45443</v>
      </c>
      <c r="BP3" s="27">
        <f>Index_개발!BK$3</f>
        <v>45473</v>
      </c>
      <c r="BQ3" s="27">
        <f>Index_개발!BL$3</f>
        <v>45504</v>
      </c>
      <c r="BR3" s="27">
        <f>Index_개발!BM$3</f>
        <v>45535</v>
      </c>
    </row>
    <row r="4" spans="2:70" s="30" customFormat="1" x14ac:dyDescent="0.4">
      <c r="C4" s="150"/>
      <c r="D4" s="150"/>
      <c r="E4" s="176" t="s">
        <v>490</v>
      </c>
      <c r="F4" s="177" t="s">
        <v>491</v>
      </c>
      <c r="G4" s="177" t="s">
        <v>492</v>
      </c>
      <c r="H4" s="237" t="s">
        <v>493</v>
      </c>
      <c r="I4" s="1408"/>
      <c r="J4" s="28">
        <f t="shared" ref="J4:AO4" si="0">DAY(J3)</f>
        <v>31</v>
      </c>
      <c r="K4" s="29">
        <f t="shared" si="0"/>
        <v>30</v>
      </c>
      <c r="L4" s="29">
        <f t="shared" si="0"/>
        <v>31</v>
      </c>
      <c r="M4" s="29">
        <f t="shared" si="0"/>
        <v>30</v>
      </c>
      <c r="N4" s="29">
        <f t="shared" si="0"/>
        <v>31</v>
      </c>
      <c r="O4" s="29">
        <f t="shared" si="0"/>
        <v>31</v>
      </c>
      <c r="P4" s="29">
        <f t="shared" si="0"/>
        <v>29</v>
      </c>
      <c r="Q4" s="29">
        <f t="shared" si="0"/>
        <v>31</v>
      </c>
      <c r="R4" s="29">
        <f t="shared" si="0"/>
        <v>30</v>
      </c>
      <c r="S4" s="29">
        <f t="shared" si="0"/>
        <v>31</v>
      </c>
      <c r="T4" s="29">
        <f t="shared" si="0"/>
        <v>30</v>
      </c>
      <c r="U4" s="29">
        <f t="shared" si="0"/>
        <v>31</v>
      </c>
      <c r="V4" s="29">
        <f t="shared" si="0"/>
        <v>31</v>
      </c>
      <c r="W4" s="29">
        <f t="shared" si="0"/>
        <v>30</v>
      </c>
      <c r="X4" s="29">
        <f t="shared" si="0"/>
        <v>31</v>
      </c>
      <c r="Y4" s="29">
        <f t="shared" si="0"/>
        <v>30</v>
      </c>
      <c r="Z4" s="29">
        <f t="shared" si="0"/>
        <v>31</v>
      </c>
      <c r="AA4" s="29">
        <f t="shared" si="0"/>
        <v>31</v>
      </c>
      <c r="AB4" s="29">
        <f t="shared" si="0"/>
        <v>28</v>
      </c>
      <c r="AC4" s="29">
        <f t="shared" si="0"/>
        <v>31</v>
      </c>
      <c r="AD4" s="29">
        <f t="shared" si="0"/>
        <v>30</v>
      </c>
      <c r="AE4" s="29">
        <f t="shared" si="0"/>
        <v>31</v>
      </c>
      <c r="AF4" s="29">
        <f t="shared" si="0"/>
        <v>30</v>
      </c>
      <c r="AG4" s="29">
        <f t="shared" si="0"/>
        <v>31</v>
      </c>
      <c r="AH4" s="29">
        <f t="shared" si="0"/>
        <v>31</v>
      </c>
      <c r="AI4" s="29">
        <f t="shared" si="0"/>
        <v>30</v>
      </c>
      <c r="AJ4" s="29">
        <f t="shared" si="0"/>
        <v>31</v>
      </c>
      <c r="AK4" s="29">
        <f t="shared" si="0"/>
        <v>30</v>
      </c>
      <c r="AL4" s="29">
        <f t="shared" si="0"/>
        <v>31</v>
      </c>
      <c r="AM4" s="29">
        <f t="shared" si="0"/>
        <v>31</v>
      </c>
      <c r="AN4" s="29">
        <f t="shared" si="0"/>
        <v>28</v>
      </c>
      <c r="AO4" s="29">
        <f t="shared" si="0"/>
        <v>31</v>
      </c>
      <c r="AP4" s="29">
        <f t="shared" ref="AP4:BR4" si="1">DAY(AP3)</f>
        <v>30</v>
      </c>
      <c r="AQ4" s="29">
        <f t="shared" si="1"/>
        <v>31</v>
      </c>
      <c r="AR4" s="29">
        <f t="shared" si="1"/>
        <v>30</v>
      </c>
      <c r="AS4" s="29">
        <f t="shared" si="1"/>
        <v>31</v>
      </c>
      <c r="AT4" s="29">
        <f t="shared" si="1"/>
        <v>31</v>
      </c>
      <c r="AU4" s="29">
        <f t="shared" si="1"/>
        <v>30</v>
      </c>
      <c r="AV4" s="29">
        <f t="shared" si="1"/>
        <v>31</v>
      </c>
      <c r="AW4" s="29">
        <f t="shared" si="1"/>
        <v>30</v>
      </c>
      <c r="AX4" s="29">
        <f t="shared" si="1"/>
        <v>31</v>
      </c>
      <c r="AY4" s="29">
        <f t="shared" si="1"/>
        <v>31</v>
      </c>
      <c r="AZ4" s="29">
        <f t="shared" si="1"/>
        <v>28</v>
      </c>
      <c r="BA4" s="29">
        <f t="shared" si="1"/>
        <v>31</v>
      </c>
      <c r="BB4" s="29">
        <f t="shared" si="1"/>
        <v>30</v>
      </c>
      <c r="BC4" s="29">
        <f t="shared" si="1"/>
        <v>31</v>
      </c>
      <c r="BD4" s="29">
        <f t="shared" si="1"/>
        <v>30</v>
      </c>
      <c r="BE4" s="29">
        <f t="shared" si="1"/>
        <v>31</v>
      </c>
      <c r="BF4" s="29">
        <f t="shared" si="1"/>
        <v>31</v>
      </c>
      <c r="BG4" s="29">
        <f t="shared" si="1"/>
        <v>30</v>
      </c>
      <c r="BH4" s="29">
        <f t="shared" si="1"/>
        <v>31</v>
      </c>
      <c r="BI4" s="29">
        <f t="shared" si="1"/>
        <v>30</v>
      </c>
      <c r="BJ4" s="29">
        <f t="shared" si="1"/>
        <v>31</v>
      </c>
      <c r="BK4" s="29">
        <f t="shared" si="1"/>
        <v>31</v>
      </c>
      <c r="BL4" s="29">
        <f t="shared" si="1"/>
        <v>29</v>
      </c>
      <c r="BM4" s="29">
        <f t="shared" si="1"/>
        <v>31</v>
      </c>
      <c r="BN4" s="29">
        <f t="shared" si="1"/>
        <v>30</v>
      </c>
      <c r="BO4" s="29">
        <f t="shared" si="1"/>
        <v>31</v>
      </c>
      <c r="BP4" s="29">
        <f t="shared" si="1"/>
        <v>30</v>
      </c>
      <c r="BQ4" s="29">
        <f t="shared" si="1"/>
        <v>31</v>
      </c>
      <c r="BR4" s="29">
        <f t="shared" si="1"/>
        <v>31</v>
      </c>
    </row>
    <row r="5" spans="2:70" s="21" customFormat="1" x14ac:dyDescent="0.4">
      <c r="C5" s="23"/>
      <c r="D5" s="23"/>
      <c r="E5" s="227"/>
      <c r="F5" s="228"/>
      <c r="G5" s="228"/>
      <c r="H5" s="229"/>
      <c r="I5" s="254"/>
      <c r="J5" s="40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</row>
    <row r="6" spans="2:70" s="2" customFormat="1" x14ac:dyDescent="0.4">
      <c r="B6" s="2" t="s">
        <v>504</v>
      </c>
      <c r="E6" s="208"/>
      <c r="F6" s="209"/>
      <c r="G6" s="209"/>
      <c r="H6" s="210"/>
      <c r="I6" s="255"/>
      <c r="J6" s="213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</row>
    <row r="7" spans="2:70" s="92" customFormat="1" outlineLevel="1" x14ac:dyDescent="0.4">
      <c r="B7" s="45" t="s">
        <v>469</v>
      </c>
      <c r="C7" s="45"/>
      <c r="D7" s="45"/>
      <c r="E7" s="215"/>
      <c r="F7" s="216"/>
      <c r="G7" s="217"/>
      <c r="H7" s="218"/>
      <c r="I7" s="256"/>
      <c r="J7" s="220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</row>
    <row r="8" spans="2:70" outlineLevel="1" x14ac:dyDescent="0.4">
      <c r="C8" s="3" t="str">
        <f>'Control Panel_개발'!C42</f>
        <v>토지매입비(계약금)</v>
      </c>
      <c r="E8" s="160"/>
      <c r="F8" s="161"/>
      <c r="G8" s="172"/>
      <c r="H8" s="162"/>
      <c r="I8" s="257">
        <f t="shared" ref="I8:I18" si="2">SUM(J8:BR8)</f>
        <v>1</v>
      </c>
      <c r="J8" s="183">
        <v>1</v>
      </c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</row>
    <row r="9" spans="2:70" outlineLevel="1" x14ac:dyDescent="0.4">
      <c r="C9" s="3" t="str">
        <f>'Control Panel_개발'!C43</f>
        <v>토지매입비(중도금)</v>
      </c>
      <c r="E9" s="160"/>
      <c r="F9" s="161"/>
      <c r="G9" s="172"/>
      <c r="H9" s="162"/>
      <c r="I9" s="257">
        <f t="shared" si="2"/>
        <v>1</v>
      </c>
      <c r="J9" s="183">
        <v>1</v>
      </c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</row>
    <row r="10" spans="2:70" outlineLevel="1" x14ac:dyDescent="0.4">
      <c r="C10" s="3" t="str">
        <f>'Control Panel_개발'!C44</f>
        <v>지료 선납금</v>
      </c>
      <c r="E10" s="160"/>
      <c r="F10" s="161"/>
      <c r="G10" s="172"/>
      <c r="H10" s="162"/>
      <c r="I10" s="257">
        <f t="shared" si="2"/>
        <v>1</v>
      </c>
      <c r="J10" s="183">
        <v>1</v>
      </c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</row>
    <row r="11" spans="2:70" outlineLevel="1" x14ac:dyDescent="0.4">
      <c r="C11" s="3" t="str">
        <f>'Control Panel_개발'!C45</f>
        <v>취등록세(토지)</v>
      </c>
      <c r="E11" s="160"/>
      <c r="F11" s="161"/>
      <c r="G11" s="172"/>
      <c r="H11" s="162"/>
      <c r="I11" s="257">
        <f t="shared" si="2"/>
        <v>1</v>
      </c>
      <c r="J11" s="183">
        <v>1</v>
      </c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</row>
    <row r="12" spans="2:70" outlineLevel="1" x14ac:dyDescent="0.4">
      <c r="C12" s="3" t="str">
        <f>'Control Panel_개발'!C46</f>
        <v>지상권 설정비(토지)</v>
      </c>
      <c r="E12" s="160"/>
      <c r="F12" s="161"/>
      <c r="G12" s="172"/>
      <c r="H12" s="162"/>
      <c r="I12" s="257">
        <f t="shared" si="2"/>
        <v>1</v>
      </c>
      <c r="J12" s="183">
        <v>1</v>
      </c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</row>
    <row r="13" spans="2:70" outlineLevel="1" x14ac:dyDescent="0.4">
      <c r="C13" s="3" t="str">
        <f>'Control Panel_개발'!C47</f>
        <v>국민주택채권매입(소유권 이전)</v>
      </c>
      <c r="E13" s="160"/>
      <c r="F13" s="161"/>
      <c r="G13" s="172"/>
      <c r="H13" s="162"/>
      <c r="I13" s="257">
        <f t="shared" si="2"/>
        <v>1</v>
      </c>
      <c r="J13" s="183">
        <v>1</v>
      </c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</row>
    <row r="14" spans="2:70" outlineLevel="1" x14ac:dyDescent="0.4">
      <c r="C14" s="3" t="str">
        <f>'Control Panel_개발'!C48</f>
        <v>국민주택채권매입(지상권 설정)</v>
      </c>
      <c r="E14" s="160"/>
      <c r="F14" s="161"/>
      <c r="G14" s="172"/>
      <c r="H14" s="162"/>
      <c r="I14" s="257">
        <f t="shared" si="2"/>
        <v>1</v>
      </c>
      <c r="J14" s="183">
        <v>1</v>
      </c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</row>
    <row r="15" spans="2:70" outlineLevel="1" x14ac:dyDescent="0.4">
      <c r="C15" s="3" t="str">
        <f>'Control Panel_개발'!C49</f>
        <v>법무사수수료(소유권 이전)</v>
      </c>
      <c r="E15" s="160"/>
      <c r="F15" s="161"/>
      <c r="G15" s="172"/>
      <c r="H15" s="162"/>
      <c r="I15" s="257">
        <f t="shared" si="2"/>
        <v>1</v>
      </c>
      <c r="J15" s="183">
        <v>1</v>
      </c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</row>
    <row r="16" spans="2:70" outlineLevel="1" x14ac:dyDescent="0.4">
      <c r="C16" s="3" t="str">
        <f>'Control Panel_개발'!C50</f>
        <v>법무사수수료(지상권 설정)</v>
      </c>
      <c r="E16" s="160"/>
      <c r="F16" s="161"/>
      <c r="G16" s="172"/>
      <c r="H16" s="162"/>
      <c r="I16" s="257">
        <f t="shared" si="2"/>
        <v>1</v>
      </c>
      <c r="J16" s="183">
        <v>1</v>
      </c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</row>
    <row r="17" spans="2:70" outlineLevel="1" x14ac:dyDescent="0.4">
      <c r="C17" s="3" t="str">
        <f>'Control Panel_개발'!C51</f>
        <v>토지매입세액불공제액</v>
      </c>
      <c r="E17" s="160"/>
      <c r="F17" s="161"/>
      <c r="G17" s="172"/>
      <c r="H17" s="162"/>
      <c r="I17" s="257">
        <f t="shared" si="2"/>
        <v>1</v>
      </c>
      <c r="J17" s="132">
        <f>IFERROR(J92/$I$92,0)</f>
        <v>1</v>
      </c>
      <c r="K17" s="178">
        <f t="shared" ref="K17:BR17" si="3">IFERROR(K92/$I$92,0)</f>
        <v>0</v>
      </c>
      <c r="L17" s="178">
        <f t="shared" si="3"/>
        <v>0</v>
      </c>
      <c r="M17" s="178">
        <f t="shared" si="3"/>
        <v>0</v>
      </c>
      <c r="N17" s="178">
        <f t="shared" si="3"/>
        <v>0</v>
      </c>
      <c r="O17" s="178">
        <f t="shared" si="3"/>
        <v>0</v>
      </c>
      <c r="P17" s="178">
        <f t="shared" si="3"/>
        <v>0</v>
      </c>
      <c r="Q17" s="178">
        <f t="shared" si="3"/>
        <v>0</v>
      </c>
      <c r="R17" s="178">
        <f t="shared" si="3"/>
        <v>0</v>
      </c>
      <c r="S17" s="178">
        <f t="shared" si="3"/>
        <v>0</v>
      </c>
      <c r="T17" s="178">
        <f t="shared" si="3"/>
        <v>0</v>
      </c>
      <c r="U17" s="178">
        <f t="shared" si="3"/>
        <v>0</v>
      </c>
      <c r="V17" s="178">
        <f t="shared" si="3"/>
        <v>0</v>
      </c>
      <c r="W17" s="178">
        <f t="shared" si="3"/>
        <v>0</v>
      </c>
      <c r="X17" s="178">
        <f t="shared" si="3"/>
        <v>0</v>
      </c>
      <c r="Y17" s="178">
        <f t="shared" si="3"/>
        <v>0</v>
      </c>
      <c r="Z17" s="178">
        <f t="shared" si="3"/>
        <v>0</v>
      </c>
      <c r="AA17" s="178">
        <f t="shared" si="3"/>
        <v>0</v>
      </c>
      <c r="AB17" s="178">
        <f t="shared" si="3"/>
        <v>0</v>
      </c>
      <c r="AC17" s="178">
        <f t="shared" si="3"/>
        <v>0</v>
      </c>
      <c r="AD17" s="178">
        <f t="shared" si="3"/>
        <v>0</v>
      </c>
      <c r="AE17" s="178">
        <f t="shared" si="3"/>
        <v>0</v>
      </c>
      <c r="AF17" s="178">
        <f t="shared" si="3"/>
        <v>0</v>
      </c>
      <c r="AG17" s="178">
        <f t="shared" si="3"/>
        <v>0</v>
      </c>
      <c r="AH17" s="178">
        <f t="shared" si="3"/>
        <v>0</v>
      </c>
      <c r="AI17" s="178">
        <f t="shared" si="3"/>
        <v>0</v>
      </c>
      <c r="AJ17" s="178">
        <f t="shared" si="3"/>
        <v>0</v>
      </c>
      <c r="AK17" s="178">
        <f t="shared" si="3"/>
        <v>0</v>
      </c>
      <c r="AL17" s="178">
        <f t="shared" si="3"/>
        <v>0</v>
      </c>
      <c r="AM17" s="178">
        <f t="shared" si="3"/>
        <v>0</v>
      </c>
      <c r="AN17" s="178">
        <f t="shared" si="3"/>
        <v>0</v>
      </c>
      <c r="AO17" s="178">
        <f t="shared" si="3"/>
        <v>0</v>
      </c>
      <c r="AP17" s="178">
        <f t="shared" si="3"/>
        <v>0</v>
      </c>
      <c r="AQ17" s="178">
        <f t="shared" si="3"/>
        <v>0</v>
      </c>
      <c r="AR17" s="178">
        <f t="shared" si="3"/>
        <v>0</v>
      </c>
      <c r="AS17" s="178">
        <f t="shared" si="3"/>
        <v>0</v>
      </c>
      <c r="AT17" s="178">
        <f t="shared" si="3"/>
        <v>0</v>
      </c>
      <c r="AU17" s="178">
        <f t="shared" si="3"/>
        <v>0</v>
      </c>
      <c r="AV17" s="178">
        <f t="shared" si="3"/>
        <v>0</v>
      </c>
      <c r="AW17" s="178">
        <f t="shared" si="3"/>
        <v>0</v>
      </c>
      <c r="AX17" s="178">
        <f t="shared" si="3"/>
        <v>0</v>
      </c>
      <c r="AY17" s="178">
        <f t="shared" si="3"/>
        <v>0</v>
      </c>
      <c r="AZ17" s="178">
        <f t="shared" si="3"/>
        <v>0</v>
      </c>
      <c r="BA17" s="178">
        <f t="shared" si="3"/>
        <v>0</v>
      </c>
      <c r="BB17" s="178">
        <f t="shared" si="3"/>
        <v>0</v>
      </c>
      <c r="BC17" s="178">
        <f t="shared" si="3"/>
        <v>0</v>
      </c>
      <c r="BD17" s="178">
        <f t="shared" si="3"/>
        <v>0</v>
      </c>
      <c r="BE17" s="178">
        <f t="shared" si="3"/>
        <v>0</v>
      </c>
      <c r="BF17" s="178">
        <f t="shared" si="3"/>
        <v>0</v>
      </c>
      <c r="BG17" s="178">
        <f t="shared" si="3"/>
        <v>0</v>
      </c>
      <c r="BH17" s="178">
        <f t="shared" si="3"/>
        <v>0</v>
      </c>
      <c r="BI17" s="178">
        <f t="shared" si="3"/>
        <v>0</v>
      </c>
      <c r="BJ17" s="178">
        <f t="shared" si="3"/>
        <v>0</v>
      </c>
      <c r="BK17" s="178">
        <f t="shared" si="3"/>
        <v>0</v>
      </c>
      <c r="BL17" s="178">
        <f t="shared" si="3"/>
        <v>0</v>
      </c>
      <c r="BM17" s="178">
        <f t="shared" si="3"/>
        <v>0</v>
      </c>
      <c r="BN17" s="178">
        <f t="shared" si="3"/>
        <v>0</v>
      </c>
      <c r="BO17" s="178">
        <f t="shared" si="3"/>
        <v>0</v>
      </c>
      <c r="BP17" s="178">
        <f t="shared" si="3"/>
        <v>0</v>
      </c>
      <c r="BQ17" s="178">
        <f t="shared" si="3"/>
        <v>0</v>
      </c>
      <c r="BR17" s="178">
        <f t="shared" si="3"/>
        <v>0</v>
      </c>
    </row>
    <row r="18" spans="2:70" outlineLevel="1" x14ac:dyDescent="0.4">
      <c r="C18" s="3" t="str">
        <f>'Control Panel_개발'!C52</f>
        <v>재산세(토지)</v>
      </c>
      <c r="E18" s="160"/>
      <c r="F18" s="161"/>
      <c r="G18" s="172"/>
      <c r="H18" s="162"/>
      <c r="I18" s="257">
        <f t="shared" si="2"/>
        <v>0</v>
      </c>
      <c r="J18" s="132">
        <f>IFERROR(J93/$I$93,0)</f>
        <v>0</v>
      </c>
      <c r="K18" s="178">
        <f t="shared" ref="K18:BR18" si="4">IFERROR(K93/$I$93,0)</f>
        <v>0</v>
      </c>
      <c r="L18" s="178">
        <f t="shared" si="4"/>
        <v>0</v>
      </c>
      <c r="M18" s="178">
        <f t="shared" si="4"/>
        <v>0</v>
      </c>
      <c r="N18" s="178">
        <f t="shared" si="4"/>
        <v>0</v>
      </c>
      <c r="O18" s="178">
        <f t="shared" si="4"/>
        <v>0</v>
      </c>
      <c r="P18" s="178">
        <f t="shared" si="4"/>
        <v>0</v>
      </c>
      <c r="Q18" s="178">
        <f t="shared" si="4"/>
        <v>0</v>
      </c>
      <c r="R18" s="178">
        <f t="shared" si="4"/>
        <v>0</v>
      </c>
      <c r="S18" s="178">
        <f t="shared" si="4"/>
        <v>0</v>
      </c>
      <c r="T18" s="178">
        <f t="shared" si="4"/>
        <v>0</v>
      </c>
      <c r="U18" s="178">
        <f t="shared" si="4"/>
        <v>0</v>
      </c>
      <c r="V18" s="178">
        <f t="shared" si="4"/>
        <v>0</v>
      </c>
      <c r="W18" s="178">
        <f t="shared" si="4"/>
        <v>0</v>
      </c>
      <c r="X18" s="178">
        <f t="shared" si="4"/>
        <v>0</v>
      </c>
      <c r="Y18" s="178">
        <f t="shared" si="4"/>
        <v>0</v>
      </c>
      <c r="Z18" s="178">
        <f t="shared" si="4"/>
        <v>0</v>
      </c>
      <c r="AA18" s="178">
        <f t="shared" si="4"/>
        <v>0</v>
      </c>
      <c r="AB18" s="178">
        <f t="shared" si="4"/>
        <v>0</v>
      </c>
      <c r="AC18" s="178">
        <f t="shared" si="4"/>
        <v>0</v>
      </c>
      <c r="AD18" s="178">
        <f t="shared" si="4"/>
        <v>0</v>
      </c>
      <c r="AE18" s="178">
        <f t="shared" si="4"/>
        <v>0</v>
      </c>
      <c r="AF18" s="178">
        <f t="shared" si="4"/>
        <v>0</v>
      </c>
      <c r="AG18" s="178">
        <f t="shared" si="4"/>
        <v>0</v>
      </c>
      <c r="AH18" s="178">
        <f t="shared" si="4"/>
        <v>0</v>
      </c>
      <c r="AI18" s="178">
        <f t="shared" si="4"/>
        <v>0</v>
      </c>
      <c r="AJ18" s="178">
        <f t="shared" si="4"/>
        <v>0</v>
      </c>
      <c r="AK18" s="178">
        <f t="shared" si="4"/>
        <v>0</v>
      </c>
      <c r="AL18" s="178">
        <f t="shared" si="4"/>
        <v>0</v>
      </c>
      <c r="AM18" s="178">
        <f t="shared" si="4"/>
        <v>0</v>
      </c>
      <c r="AN18" s="178">
        <f t="shared" si="4"/>
        <v>0</v>
      </c>
      <c r="AO18" s="178">
        <f t="shared" si="4"/>
        <v>0</v>
      </c>
      <c r="AP18" s="178">
        <f t="shared" si="4"/>
        <v>0</v>
      </c>
      <c r="AQ18" s="178">
        <f t="shared" si="4"/>
        <v>0</v>
      </c>
      <c r="AR18" s="178">
        <f t="shared" si="4"/>
        <v>0</v>
      </c>
      <c r="AS18" s="178">
        <f t="shared" si="4"/>
        <v>0</v>
      </c>
      <c r="AT18" s="178">
        <f t="shared" si="4"/>
        <v>0</v>
      </c>
      <c r="AU18" s="178">
        <f t="shared" si="4"/>
        <v>0</v>
      </c>
      <c r="AV18" s="178">
        <f t="shared" si="4"/>
        <v>0</v>
      </c>
      <c r="AW18" s="178">
        <f t="shared" si="4"/>
        <v>0</v>
      </c>
      <c r="AX18" s="178">
        <f t="shared" si="4"/>
        <v>0</v>
      </c>
      <c r="AY18" s="178">
        <f t="shared" si="4"/>
        <v>0</v>
      </c>
      <c r="AZ18" s="178">
        <f t="shared" si="4"/>
        <v>0</v>
      </c>
      <c r="BA18" s="178">
        <f t="shared" si="4"/>
        <v>0</v>
      </c>
      <c r="BB18" s="178">
        <f t="shared" si="4"/>
        <v>0</v>
      </c>
      <c r="BC18" s="178">
        <f t="shared" si="4"/>
        <v>0</v>
      </c>
      <c r="BD18" s="178">
        <f t="shared" si="4"/>
        <v>0</v>
      </c>
      <c r="BE18" s="178">
        <f t="shared" si="4"/>
        <v>0</v>
      </c>
      <c r="BF18" s="178">
        <f t="shared" si="4"/>
        <v>0</v>
      </c>
      <c r="BG18" s="178">
        <f t="shared" si="4"/>
        <v>0</v>
      </c>
      <c r="BH18" s="178">
        <f t="shared" si="4"/>
        <v>0</v>
      </c>
      <c r="BI18" s="178">
        <f t="shared" si="4"/>
        <v>0</v>
      </c>
      <c r="BJ18" s="178">
        <f t="shared" si="4"/>
        <v>0</v>
      </c>
      <c r="BK18" s="178">
        <f t="shared" si="4"/>
        <v>0</v>
      </c>
      <c r="BL18" s="178">
        <f t="shared" si="4"/>
        <v>0</v>
      </c>
      <c r="BM18" s="178">
        <f t="shared" si="4"/>
        <v>0</v>
      </c>
      <c r="BN18" s="178">
        <f t="shared" si="4"/>
        <v>0</v>
      </c>
      <c r="BO18" s="178">
        <f t="shared" si="4"/>
        <v>0</v>
      </c>
      <c r="BP18" s="178">
        <f t="shared" si="4"/>
        <v>0</v>
      </c>
      <c r="BQ18" s="178">
        <f t="shared" si="4"/>
        <v>0</v>
      </c>
      <c r="BR18" s="178">
        <f t="shared" si="4"/>
        <v>0</v>
      </c>
    </row>
    <row r="19" spans="2:70" s="92" customFormat="1" outlineLevel="1" x14ac:dyDescent="0.4">
      <c r="B19" s="45" t="s">
        <v>468</v>
      </c>
      <c r="C19" s="45"/>
      <c r="D19" s="45"/>
      <c r="E19" s="215"/>
      <c r="F19" s="216"/>
      <c r="G19" s="217"/>
      <c r="H19" s="218"/>
      <c r="I19" s="256"/>
      <c r="J19" s="220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</row>
    <row r="20" spans="2:70" outlineLevel="1" x14ac:dyDescent="0.4">
      <c r="B20" s="21"/>
      <c r="C20" s="3" t="str">
        <f>'Control Panel_개발'!C54</f>
        <v>도급공사비</v>
      </c>
      <c r="D20" s="21"/>
      <c r="E20" s="160"/>
      <c r="F20" s="161"/>
      <c r="G20" s="172"/>
      <c r="H20" s="162"/>
      <c r="I20" s="257">
        <f t="shared" ref="I20:I77" si="5">SUM(J20:BR20)</f>
        <v>1</v>
      </c>
      <c r="J20" s="132">
        <v>0</v>
      </c>
      <c r="K20" s="178">
        <v>0</v>
      </c>
      <c r="L20" s="178">
        <v>0</v>
      </c>
      <c r="M20" s="178">
        <v>0</v>
      </c>
      <c r="N20" s="178">
        <v>0</v>
      </c>
      <c r="O20" s="178">
        <v>0</v>
      </c>
      <c r="P20" s="178">
        <v>0</v>
      </c>
      <c r="Q20" s="178">
        <v>0</v>
      </c>
      <c r="R20" s="178">
        <v>0</v>
      </c>
      <c r="S20" s="178">
        <v>0</v>
      </c>
      <c r="T20" s="178">
        <v>0</v>
      </c>
      <c r="U20" s="178">
        <v>0</v>
      </c>
      <c r="V20" s="178">
        <v>0</v>
      </c>
      <c r="W20" s="178">
        <v>0</v>
      </c>
      <c r="X20" s="178">
        <v>0</v>
      </c>
      <c r="Y20" s="178">
        <v>0</v>
      </c>
      <c r="Z20" s="178">
        <v>1.1000000000000001E-2</v>
      </c>
      <c r="AA20" s="178">
        <v>1.1000000000000001E-2</v>
      </c>
      <c r="AB20" s="178">
        <v>1.8999999999999996E-2</v>
      </c>
      <c r="AC20" s="178">
        <v>1.2000000000000002E-2</v>
      </c>
      <c r="AD20" s="178">
        <v>1.2999999999999998E-2</v>
      </c>
      <c r="AE20" s="178">
        <v>1.8000000000000006E-2</v>
      </c>
      <c r="AF20" s="178">
        <v>2.5999999999999995E-2</v>
      </c>
      <c r="AG20" s="178">
        <v>2.9000000000000005E-2</v>
      </c>
      <c r="AH20" s="178">
        <v>3.0999999999999996E-2</v>
      </c>
      <c r="AI20" s="178">
        <v>2.8000000000000008E-2</v>
      </c>
      <c r="AJ20" s="178">
        <v>2.8000000000000008E-2</v>
      </c>
      <c r="AK20" s="178">
        <v>2.7999999999999973E-2</v>
      </c>
      <c r="AL20" s="178">
        <v>3.3000000000000008E-2</v>
      </c>
      <c r="AM20" s="178">
        <v>4.0999999999999981E-2</v>
      </c>
      <c r="AN20" s="178">
        <v>5.1000000000000018E-2</v>
      </c>
      <c r="AO20" s="178">
        <v>6.2000000000000027E-2</v>
      </c>
      <c r="AP20" s="178">
        <v>6.8999999999999992E-2</v>
      </c>
      <c r="AQ20" s="178">
        <v>7.2999999999999968E-2</v>
      </c>
      <c r="AR20" s="178">
        <v>7.2999999999999968E-2</v>
      </c>
      <c r="AS20" s="178">
        <v>7.0000000000000007E-2</v>
      </c>
      <c r="AT20" s="178">
        <v>6.5000000000000002E-2</v>
      </c>
      <c r="AU20" s="178">
        <v>0.06</v>
      </c>
      <c r="AV20" s="178">
        <v>5.6000000000000084E-2</v>
      </c>
      <c r="AW20" s="178">
        <v>4.7999999999999973E-2</v>
      </c>
      <c r="AX20" s="178">
        <v>3.2999999999999974E-2</v>
      </c>
      <c r="AY20" s="178">
        <v>1.200000000000003E-2</v>
      </c>
      <c r="AZ20" s="178">
        <v>0</v>
      </c>
      <c r="BA20" s="178">
        <v>0</v>
      </c>
      <c r="BB20" s="178">
        <v>0</v>
      </c>
      <c r="BC20" s="178">
        <v>0</v>
      </c>
      <c r="BD20" s="178">
        <v>0</v>
      </c>
      <c r="BE20" s="178">
        <v>0</v>
      </c>
      <c r="BF20" s="178">
        <v>0</v>
      </c>
      <c r="BG20" s="178">
        <v>0</v>
      </c>
      <c r="BH20" s="178">
        <v>0</v>
      </c>
      <c r="BI20" s="178">
        <v>0</v>
      </c>
      <c r="BJ20" s="178">
        <v>0</v>
      </c>
      <c r="BK20" s="178">
        <v>0</v>
      </c>
      <c r="BL20" s="178">
        <v>0</v>
      </c>
      <c r="BM20" s="178">
        <v>0</v>
      </c>
      <c r="BN20" s="178">
        <v>0</v>
      </c>
      <c r="BO20" s="178">
        <v>0</v>
      </c>
      <c r="BP20" s="178">
        <v>0</v>
      </c>
      <c r="BQ20" s="178">
        <v>0</v>
      </c>
      <c r="BR20" s="178">
        <v>0</v>
      </c>
    </row>
    <row r="21" spans="2:70" outlineLevel="1" x14ac:dyDescent="0.4">
      <c r="B21" s="21"/>
      <c r="C21" s="3" t="str">
        <f>'Control Panel_개발'!C55</f>
        <v>인입공사비_상하수도,전기,통신,도기가스 등</v>
      </c>
      <c r="D21" s="21"/>
      <c r="E21" s="160"/>
      <c r="F21" s="161"/>
      <c r="G21" s="172"/>
      <c r="H21" s="162"/>
      <c r="I21" s="257">
        <f t="shared" si="5"/>
        <v>1</v>
      </c>
      <c r="J21" s="132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84">
        <v>1</v>
      </c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</row>
    <row r="22" spans="2:70" outlineLevel="1" x14ac:dyDescent="0.4">
      <c r="B22" s="21"/>
      <c r="C22" s="3" t="str">
        <f>'Control Panel_개발'!C56</f>
        <v>철거공사비</v>
      </c>
      <c r="D22" s="21"/>
      <c r="E22" s="160"/>
      <c r="F22" s="161"/>
      <c r="G22" s="172"/>
      <c r="H22" s="162"/>
      <c r="I22" s="257">
        <f t="shared" si="5"/>
        <v>1</v>
      </c>
      <c r="J22" s="132"/>
      <c r="K22" s="178"/>
      <c r="L22" s="178"/>
      <c r="M22" s="178"/>
      <c r="N22" s="178"/>
      <c r="O22" s="178"/>
      <c r="P22" s="178"/>
      <c r="Q22" s="184">
        <f t="shared" ref="Q22:W22" si="6">1/8</f>
        <v>0.125</v>
      </c>
      <c r="R22" s="184">
        <f t="shared" si="6"/>
        <v>0.125</v>
      </c>
      <c r="S22" s="184">
        <f t="shared" si="6"/>
        <v>0.125</v>
      </c>
      <c r="T22" s="184">
        <f t="shared" si="6"/>
        <v>0.125</v>
      </c>
      <c r="U22" s="184">
        <f t="shared" si="6"/>
        <v>0.125</v>
      </c>
      <c r="V22" s="184">
        <f t="shared" si="6"/>
        <v>0.125</v>
      </c>
      <c r="W22" s="184">
        <f t="shared" si="6"/>
        <v>0.125</v>
      </c>
      <c r="X22" s="184">
        <f>1/8</f>
        <v>0.125</v>
      </c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</row>
    <row r="23" spans="2:70" outlineLevel="1" x14ac:dyDescent="0.4">
      <c r="B23" s="21"/>
      <c r="C23" s="3" t="str">
        <f>'Control Panel_개발'!C57</f>
        <v>철거공사비_지장물</v>
      </c>
      <c r="D23" s="21"/>
      <c r="E23" s="160"/>
      <c r="F23" s="161"/>
      <c r="G23" s="172"/>
      <c r="H23" s="162"/>
      <c r="I23" s="257">
        <f t="shared" si="5"/>
        <v>0</v>
      </c>
      <c r="J23" s="132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</row>
    <row r="24" spans="2:70" outlineLevel="1" x14ac:dyDescent="0.4">
      <c r="B24" s="21"/>
      <c r="C24" s="3" t="str">
        <f>'Control Panel_개발'!C58</f>
        <v>사업승인조건공사비</v>
      </c>
      <c r="D24" s="21"/>
      <c r="E24" s="160"/>
      <c r="F24" s="161"/>
      <c r="G24" s="172"/>
      <c r="H24" s="162"/>
      <c r="I24" s="257">
        <f t="shared" si="5"/>
        <v>0</v>
      </c>
      <c r="J24" s="132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</row>
    <row r="25" spans="2:70" outlineLevel="1" x14ac:dyDescent="0.4">
      <c r="B25" s="21"/>
      <c r="C25" s="3" t="str">
        <f>'Control Panel_개발'!C59</f>
        <v>특화공사비</v>
      </c>
      <c r="D25" s="21"/>
      <c r="E25" s="160"/>
      <c r="F25" s="161"/>
      <c r="G25" s="172"/>
      <c r="H25" s="162"/>
      <c r="I25" s="257">
        <f t="shared" si="5"/>
        <v>0</v>
      </c>
      <c r="J25" s="132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</row>
    <row r="26" spans="2:70" outlineLevel="1" x14ac:dyDescent="0.4">
      <c r="B26" s="21"/>
      <c r="C26" s="3" t="str">
        <f>'Control Panel_개발'!C60</f>
        <v>대지조성공사비</v>
      </c>
      <c r="D26" s="21"/>
      <c r="E26" s="160"/>
      <c r="F26" s="161"/>
      <c r="G26" s="172"/>
      <c r="H26" s="162"/>
      <c r="I26" s="257">
        <f t="shared" si="5"/>
        <v>0</v>
      </c>
      <c r="J26" s="132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</row>
    <row r="27" spans="2:70" outlineLevel="1" x14ac:dyDescent="0.4">
      <c r="B27" s="21"/>
      <c r="C27" s="3" t="str">
        <f>'Control Panel_개발'!C61</f>
        <v>안전관리예치금보증보험</v>
      </c>
      <c r="D27" s="21"/>
      <c r="E27" s="160"/>
      <c r="F27" s="161"/>
      <c r="G27" s="172"/>
      <c r="H27" s="162"/>
      <c r="I27" s="257">
        <f t="shared" si="5"/>
        <v>0</v>
      </c>
      <c r="J27" s="132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</row>
    <row r="28" spans="2:70" outlineLevel="1" x14ac:dyDescent="0.4">
      <c r="B28" s="21"/>
      <c r="C28" s="3" t="str">
        <f>'Control Panel_개발'!C62</f>
        <v>도로점용료</v>
      </c>
      <c r="D28" s="21"/>
      <c r="E28" s="160"/>
      <c r="F28" s="161"/>
      <c r="G28" s="172"/>
      <c r="H28" s="162"/>
      <c r="I28" s="257">
        <f t="shared" si="5"/>
        <v>0</v>
      </c>
      <c r="J28" s="132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</row>
    <row r="29" spans="2:70" s="92" customFormat="1" outlineLevel="1" x14ac:dyDescent="0.4">
      <c r="B29" s="45" t="s">
        <v>467</v>
      </c>
      <c r="C29" s="45"/>
      <c r="D29" s="45"/>
      <c r="E29" s="215"/>
      <c r="F29" s="216"/>
      <c r="G29" s="217"/>
      <c r="H29" s="218"/>
      <c r="I29" s="256"/>
      <c r="J29" s="220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</row>
    <row r="30" spans="2:70" outlineLevel="1" x14ac:dyDescent="0.4">
      <c r="C30" s="3" t="str">
        <f>'Control Panel_개발'!C64</f>
        <v>설계비</v>
      </c>
      <c r="E30" s="160"/>
      <c r="F30" s="161"/>
      <c r="G30" s="172"/>
      <c r="H30" s="162"/>
      <c r="I30" s="257">
        <f t="shared" si="5"/>
        <v>0.99999999999999989</v>
      </c>
      <c r="J30" s="183">
        <v>0.3</v>
      </c>
      <c r="K30" s="178">
        <f>(1-$J$30)*K$20</f>
        <v>0</v>
      </c>
      <c r="L30" s="178">
        <f t="shared" ref="L30:BR30" si="7">(1-$J$30)*L$20</f>
        <v>0</v>
      </c>
      <c r="M30" s="178">
        <f t="shared" si="7"/>
        <v>0</v>
      </c>
      <c r="N30" s="178">
        <f t="shared" si="7"/>
        <v>0</v>
      </c>
      <c r="O30" s="178">
        <f t="shared" si="7"/>
        <v>0</v>
      </c>
      <c r="P30" s="178">
        <f t="shared" si="7"/>
        <v>0</v>
      </c>
      <c r="Q30" s="178">
        <f t="shared" si="7"/>
        <v>0</v>
      </c>
      <c r="R30" s="178">
        <f t="shared" si="7"/>
        <v>0</v>
      </c>
      <c r="S30" s="178">
        <f t="shared" si="7"/>
        <v>0</v>
      </c>
      <c r="T30" s="178">
        <f t="shared" si="7"/>
        <v>0</v>
      </c>
      <c r="U30" s="178">
        <f t="shared" si="7"/>
        <v>0</v>
      </c>
      <c r="V30" s="178">
        <f t="shared" si="7"/>
        <v>0</v>
      </c>
      <c r="W30" s="178">
        <f t="shared" si="7"/>
        <v>0</v>
      </c>
      <c r="X30" s="178">
        <f t="shared" si="7"/>
        <v>0</v>
      </c>
      <c r="Y30" s="178">
        <f t="shared" si="7"/>
        <v>0</v>
      </c>
      <c r="Z30" s="178">
        <f t="shared" si="7"/>
        <v>7.7000000000000002E-3</v>
      </c>
      <c r="AA30" s="178">
        <f t="shared" si="7"/>
        <v>7.7000000000000002E-3</v>
      </c>
      <c r="AB30" s="178">
        <f t="shared" si="7"/>
        <v>1.3299999999999996E-2</v>
      </c>
      <c r="AC30" s="178">
        <f t="shared" si="7"/>
        <v>8.4000000000000012E-3</v>
      </c>
      <c r="AD30" s="178">
        <f t="shared" si="7"/>
        <v>9.099999999999997E-3</v>
      </c>
      <c r="AE30" s="178">
        <f t="shared" si="7"/>
        <v>1.2600000000000004E-2</v>
      </c>
      <c r="AF30" s="178">
        <f t="shared" si="7"/>
        <v>1.8199999999999994E-2</v>
      </c>
      <c r="AG30" s="178">
        <f t="shared" si="7"/>
        <v>2.0300000000000002E-2</v>
      </c>
      <c r="AH30" s="178">
        <f t="shared" si="7"/>
        <v>2.1699999999999997E-2</v>
      </c>
      <c r="AI30" s="178">
        <f t="shared" si="7"/>
        <v>1.9600000000000003E-2</v>
      </c>
      <c r="AJ30" s="178">
        <f t="shared" si="7"/>
        <v>1.9600000000000003E-2</v>
      </c>
      <c r="AK30" s="178">
        <f t="shared" si="7"/>
        <v>1.9599999999999979E-2</v>
      </c>
      <c r="AL30" s="178">
        <f t="shared" si="7"/>
        <v>2.3100000000000006E-2</v>
      </c>
      <c r="AM30" s="178">
        <f t="shared" si="7"/>
        <v>2.8699999999999986E-2</v>
      </c>
      <c r="AN30" s="178">
        <f t="shared" si="7"/>
        <v>3.570000000000001E-2</v>
      </c>
      <c r="AO30" s="178">
        <f t="shared" si="7"/>
        <v>4.3400000000000015E-2</v>
      </c>
      <c r="AP30" s="178">
        <f t="shared" si="7"/>
        <v>4.8299999999999989E-2</v>
      </c>
      <c r="AQ30" s="178">
        <f t="shared" si="7"/>
        <v>5.1099999999999972E-2</v>
      </c>
      <c r="AR30" s="178">
        <f t="shared" si="7"/>
        <v>5.1099999999999972E-2</v>
      </c>
      <c r="AS30" s="178">
        <f t="shared" si="7"/>
        <v>4.9000000000000002E-2</v>
      </c>
      <c r="AT30" s="178">
        <f t="shared" si="7"/>
        <v>4.5499999999999999E-2</v>
      </c>
      <c r="AU30" s="178">
        <f t="shared" si="7"/>
        <v>4.1999999999999996E-2</v>
      </c>
      <c r="AV30" s="178">
        <f t="shared" si="7"/>
        <v>3.9200000000000054E-2</v>
      </c>
      <c r="AW30" s="178">
        <f t="shared" si="7"/>
        <v>3.3599999999999977E-2</v>
      </c>
      <c r="AX30" s="178">
        <f t="shared" si="7"/>
        <v>2.3099999999999982E-2</v>
      </c>
      <c r="AY30" s="178">
        <f t="shared" si="7"/>
        <v>8.4000000000000203E-3</v>
      </c>
      <c r="AZ30" s="178">
        <f t="shared" si="7"/>
        <v>0</v>
      </c>
      <c r="BA30" s="178">
        <f t="shared" si="7"/>
        <v>0</v>
      </c>
      <c r="BB30" s="178">
        <f t="shared" si="7"/>
        <v>0</v>
      </c>
      <c r="BC30" s="178">
        <f t="shared" si="7"/>
        <v>0</v>
      </c>
      <c r="BD30" s="178">
        <f t="shared" si="7"/>
        <v>0</v>
      </c>
      <c r="BE30" s="178">
        <f t="shared" si="7"/>
        <v>0</v>
      </c>
      <c r="BF30" s="178">
        <f t="shared" si="7"/>
        <v>0</v>
      </c>
      <c r="BG30" s="178">
        <f t="shared" si="7"/>
        <v>0</v>
      </c>
      <c r="BH30" s="178">
        <f t="shared" si="7"/>
        <v>0</v>
      </c>
      <c r="BI30" s="178">
        <f t="shared" si="7"/>
        <v>0</v>
      </c>
      <c r="BJ30" s="178">
        <f t="shared" si="7"/>
        <v>0</v>
      </c>
      <c r="BK30" s="178">
        <f t="shared" si="7"/>
        <v>0</v>
      </c>
      <c r="BL30" s="178">
        <f t="shared" si="7"/>
        <v>0</v>
      </c>
      <c r="BM30" s="178">
        <f t="shared" si="7"/>
        <v>0</v>
      </c>
      <c r="BN30" s="178">
        <f t="shared" si="7"/>
        <v>0</v>
      </c>
      <c r="BO30" s="178">
        <f t="shared" si="7"/>
        <v>0</v>
      </c>
      <c r="BP30" s="178">
        <f t="shared" si="7"/>
        <v>0</v>
      </c>
      <c r="BQ30" s="178">
        <f t="shared" si="7"/>
        <v>0</v>
      </c>
      <c r="BR30" s="178">
        <f t="shared" si="7"/>
        <v>0</v>
      </c>
    </row>
    <row r="31" spans="2:70" outlineLevel="1" x14ac:dyDescent="0.4">
      <c r="C31" s="3" t="str">
        <f>'Control Panel_개발'!C65</f>
        <v>감리비</v>
      </c>
      <c r="E31" s="160"/>
      <c r="F31" s="161"/>
      <c r="G31" s="172"/>
      <c r="H31" s="162"/>
      <c r="I31" s="257">
        <f t="shared" si="5"/>
        <v>1</v>
      </c>
      <c r="J31" s="132">
        <f>J20</f>
        <v>0</v>
      </c>
      <c r="K31" s="178">
        <f t="shared" ref="K31:BR31" si="8">K20</f>
        <v>0</v>
      </c>
      <c r="L31" s="178">
        <f t="shared" si="8"/>
        <v>0</v>
      </c>
      <c r="M31" s="178">
        <f t="shared" si="8"/>
        <v>0</v>
      </c>
      <c r="N31" s="178">
        <f t="shared" si="8"/>
        <v>0</v>
      </c>
      <c r="O31" s="178">
        <f t="shared" si="8"/>
        <v>0</v>
      </c>
      <c r="P31" s="178">
        <f t="shared" si="8"/>
        <v>0</v>
      </c>
      <c r="Q31" s="178">
        <f t="shared" si="8"/>
        <v>0</v>
      </c>
      <c r="R31" s="178">
        <f t="shared" si="8"/>
        <v>0</v>
      </c>
      <c r="S31" s="178">
        <f t="shared" si="8"/>
        <v>0</v>
      </c>
      <c r="T31" s="178">
        <f t="shared" si="8"/>
        <v>0</v>
      </c>
      <c r="U31" s="178">
        <f t="shared" si="8"/>
        <v>0</v>
      </c>
      <c r="V31" s="178">
        <f t="shared" si="8"/>
        <v>0</v>
      </c>
      <c r="W31" s="178">
        <f t="shared" si="8"/>
        <v>0</v>
      </c>
      <c r="X31" s="178">
        <f t="shared" si="8"/>
        <v>0</v>
      </c>
      <c r="Y31" s="178">
        <f t="shared" si="8"/>
        <v>0</v>
      </c>
      <c r="Z31" s="178">
        <f t="shared" si="8"/>
        <v>1.1000000000000001E-2</v>
      </c>
      <c r="AA31" s="178">
        <f t="shared" si="8"/>
        <v>1.1000000000000001E-2</v>
      </c>
      <c r="AB31" s="178">
        <f t="shared" si="8"/>
        <v>1.8999999999999996E-2</v>
      </c>
      <c r="AC31" s="178">
        <f t="shared" si="8"/>
        <v>1.2000000000000002E-2</v>
      </c>
      <c r="AD31" s="178">
        <f t="shared" si="8"/>
        <v>1.2999999999999998E-2</v>
      </c>
      <c r="AE31" s="178">
        <f t="shared" si="8"/>
        <v>1.8000000000000006E-2</v>
      </c>
      <c r="AF31" s="178">
        <f t="shared" si="8"/>
        <v>2.5999999999999995E-2</v>
      </c>
      <c r="AG31" s="178">
        <f t="shared" si="8"/>
        <v>2.9000000000000005E-2</v>
      </c>
      <c r="AH31" s="178">
        <f t="shared" si="8"/>
        <v>3.0999999999999996E-2</v>
      </c>
      <c r="AI31" s="178">
        <f t="shared" si="8"/>
        <v>2.8000000000000008E-2</v>
      </c>
      <c r="AJ31" s="178">
        <f t="shared" si="8"/>
        <v>2.8000000000000008E-2</v>
      </c>
      <c r="AK31" s="178">
        <f t="shared" si="8"/>
        <v>2.7999999999999973E-2</v>
      </c>
      <c r="AL31" s="178">
        <f t="shared" si="8"/>
        <v>3.3000000000000008E-2</v>
      </c>
      <c r="AM31" s="178">
        <f t="shared" si="8"/>
        <v>4.0999999999999981E-2</v>
      </c>
      <c r="AN31" s="178">
        <f t="shared" si="8"/>
        <v>5.1000000000000018E-2</v>
      </c>
      <c r="AO31" s="178">
        <f t="shared" si="8"/>
        <v>6.2000000000000027E-2</v>
      </c>
      <c r="AP31" s="178">
        <f t="shared" si="8"/>
        <v>6.8999999999999992E-2</v>
      </c>
      <c r="AQ31" s="178">
        <f t="shared" si="8"/>
        <v>7.2999999999999968E-2</v>
      </c>
      <c r="AR31" s="178">
        <f t="shared" si="8"/>
        <v>7.2999999999999968E-2</v>
      </c>
      <c r="AS31" s="178">
        <f t="shared" si="8"/>
        <v>7.0000000000000007E-2</v>
      </c>
      <c r="AT31" s="178">
        <f t="shared" si="8"/>
        <v>6.5000000000000002E-2</v>
      </c>
      <c r="AU31" s="178">
        <f t="shared" si="8"/>
        <v>0.06</v>
      </c>
      <c r="AV31" s="178">
        <f t="shared" si="8"/>
        <v>5.6000000000000084E-2</v>
      </c>
      <c r="AW31" s="178">
        <f t="shared" si="8"/>
        <v>4.7999999999999973E-2</v>
      </c>
      <c r="AX31" s="178">
        <f t="shared" si="8"/>
        <v>3.2999999999999974E-2</v>
      </c>
      <c r="AY31" s="178">
        <f t="shared" si="8"/>
        <v>1.200000000000003E-2</v>
      </c>
      <c r="AZ31" s="178">
        <f t="shared" si="8"/>
        <v>0</v>
      </c>
      <c r="BA31" s="178">
        <f t="shared" si="8"/>
        <v>0</v>
      </c>
      <c r="BB31" s="178">
        <f t="shared" si="8"/>
        <v>0</v>
      </c>
      <c r="BC31" s="178">
        <f t="shared" si="8"/>
        <v>0</v>
      </c>
      <c r="BD31" s="178">
        <f t="shared" si="8"/>
        <v>0</v>
      </c>
      <c r="BE31" s="178">
        <f t="shared" si="8"/>
        <v>0</v>
      </c>
      <c r="BF31" s="178">
        <f t="shared" si="8"/>
        <v>0</v>
      </c>
      <c r="BG31" s="178">
        <f t="shared" si="8"/>
        <v>0</v>
      </c>
      <c r="BH31" s="178">
        <f t="shared" si="8"/>
        <v>0</v>
      </c>
      <c r="BI31" s="178">
        <f t="shared" si="8"/>
        <v>0</v>
      </c>
      <c r="BJ31" s="178">
        <f t="shared" si="8"/>
        <v>0</v>
      </c>
      <c r="BK31" s="178">
        <f t="shared" si="8"/>
        <v>0</v>
      </c>
      <c r="BL31" s="178">
        <f t="shared" si="8"/>
        <v>0</v>
      </c>
      <c r="BM31" s="178">
        <f t="shared" si="8"/>
        <v>0</v>
      </c>
      <c r="BN31" s="178">
        <f t="shared" si="8"/>
        <v>0</v>
      </c>
      <c r="BO31" s="178">
        <f t="shared" si="8"/>
        <v>0</v>
      </c>
      <c r="BP31" s="178">
        <f t="shared" si="8"/>
        <v>0</v>
      </c>
      <c r="BQ31" s="178">
        <f t="shared" si="8"/>
        <v>0</v>
      </c>
      <c r="BR31" s="178">
        <f t="shared" si="8"/>
        <v>0</v>
      </c>
    </row>
    <row r="32" spans="2:70" outlineLevel="1" x14ac:dyDescent="0.4">
      <c r="C32" s="3" t="str">
        <f>'Control Panel_개발'!C66</f>
        <v>특화설계비</v>
      </c>
      <c r="E32" s="160"/>
      <c r="F32" s="161"/>
      <c r="G32" s="172"/>
      <c r="H32" s="162"/>
      <c r="I32" s="257">
        <f t="shared" si="5"/>
        <v>0</v>
      </c>
      <c r="J32" s="132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</row>
    <row r="33" spans="3:70" outlineLevel="1" x14ac:dyDescent="0.4">
      <c r="C33" s="3" t="str">
        <f>'Control Panel_개발'!C67</f>
        <v>지질지반조사비</v>
      </c>
      <c r="E33" s="160"/>
      <c r="F33" s="161"/>
      <c r="G33" s="172"/>
      <c r="H33" s="162"/>
      <c r="I33" s="257">
        <f t="shared" si="5"/>
        <v>0</v>
      </c>
      <c r="J33" s="132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</row>
    <row r="34" spans="3:70" outlineLevel="1" x14ac:dyDescent="0.4">
      <c r="C34" s="3" t="str">
        <f>'Control Panel_개발'!C68</f>
        <v>지구단위계획용역비</v>
      </c>
      <c r="E34" s="160"/>
      <c r="F34" s="161"/>
      <c r="G34" s="172"/>
      <c r="H34" s="162"/>
      <c r="I34" s="257">
        <f t="shared" si="5"/>
        <v>0</v>
      </c>
      <c r="J34" s="132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</row>
    <row r="35" spans="3:70" outlineLevel="1" x14ac:dyDescent="0.4">
      <c r="C35" s="3" t="str">
        <f>'Control Panel_개발'!C69</f>
        <v>사전재해영향검토용역비</v>
      </c>
      <c r="E35" s="160"/>
      <c r="F35" s="161"/>
      <c r="G35" s="172"/>
      <c r="H35" s="162"/>
      <c r="I35" s="257">
        <f t="shared" si="5"/>
        <v>0</v>
      </c>
      <c r="J35" s="132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</row>
    <row r="36" spans="3:70" outlineLevel="1" x14ac:dyDescent="0.4">
      <c r="C36" s="3" t="str">
        <f>'Control Panel_개발'!C70</f>
        <v>교통영향평가용역비</v>
      </c>
      <c r="E36" s="160"/>
      <c r="F36" s="161"/>
      <c r="G36" s="172"/>
      <c r="H36" s="162"/>
      <c r="I36" s="257">
        <f t="shared" si="5"/>
        <v>0</v>
      </c>
      <c r="J36" s="132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</row>
    <row r="37" spans="3:70" outlineLevel="1" x14ac:dyDescent="0.4">
      <c r="C37" s="3" t="str">
        <f>'Control Panel_개발'!C71</f>
        <v>환경영향평가용역비</v>
      </c>
      <c r="E37" s="160"/>
      <c r="F37" s="161"/>
      <c r="G37" s="172"/>
      <c r="H37" s="162"/>
      <c r="I37" s="257">
        <f t="shared" si="5"/>
        <v>0</v>
      </c>
      <c r="J37" s="132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</row>
    <row r="38" spans="3:70" outlineLevel="1" x14ac:dyDescent="0.4">
      <c r="C38" s="3" t="str">
        <f>'Control Panel_개발'!C72</f>
        <v>엔지니어링컨설팅비</v>
      </c>
      <c r="E38" s="160"/>
      <c r="F38" s="161"/>
      <c r="G38" s="172"/>
      <c r="H38" s="162"/>
      <c r="I38" s="257">
        <f t="shared" si="5"/>
        <v>0</v>
      </c>
      <c r="J38" s="132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</row>
    <row r="39" spans="3:70" outlineLevel="1" x14ac:dyDescent="0.4">
      <c r="C39" s="3" t="str">
        <f>'Control Panel_개발'!C73</f>
        <v>측량수수료_경계복원/지적현황</v>
      </c>
      <c r="E39" s="160"/>
      <c r="F39" s="161"/>
      <c r="G39" s="172"/>
      <c r="H39" s="162"/>
      <c r="I39" s="257">
        <f t="shared" si="5"/>
        <v>0</v>
      </c>
      <c r="J39" s="132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</row>
    <row r="40" spans="3:70" outlineLevel="1" x14ac:dyDescent="0.4">
      <c r="C40" s="3" t="str">
        <f>'Control Panel_개발'!C74</f>
        <v>Construction Management(CM) FEE</v>
      </c>
      <c r="E40" s="160"/>
      <c r="F40" s="161"/>
      <c r="G40" s="172"/>
      <c r="H40" s="162"/>
      <c r="I40" s="257">
        <f t="shared" si="5"/>
        <v>1</v>
      </c>
      <c r="J40" s="132">
        <f>J20</f>
        <v>0</v>
      </c>
      <c r="K40" s="178">
        <f t="shared" ref="K40:BR40" si="9">K20</f>
        <v>0</v>
      </c>
      <c r="L40" s="178">
        <f t="shared" si="9"/>
        <v>0</v>
      </c>
      <c r="M40" s="178">
        <f t="shared" si="9"/>
        <v>0</v>
      </c>
      <c r="N40" s="178">
        <f t="shared" si="9"/>
        <v>0</v>
      </c>
      <c r="O40" s="178">
        <f t="shared" si="9"/>
        <v>0</v>
      </c>
      <c r="P40" s="178">
        <f t="shared" si="9"/>
        <v>0</v>
      </c>
      <c r="Q40" s="178">
        <f t="shared" si="9"/>
        <v>0</v>
      </c>
      <c r="R40" s="178">
        <f t="shared" si="9"/>
        <v>0</v>
      </c>
      <c r="S40" s="178">
        <f t="shared" si="9"/>
        <v>0</v>
      </c>
      <c r="T40" s="178">
        <f t="shared" si="9"/>
        <v>0</v>
      </c>
      <c r="U40" s="178">
        <f t="shared" si="9"/>
        <v>0</v>
      </c>
      <c r="V40" s="178">
        <f t="shared" si="9"/>
        <v>0</v>
      </c>
      <c r="W40" s="178">
        <f t="shared" si="9"/>
        <v>0</v>
      </c>
      <c r="X40" s="178">
        <f t="shared" si="9"/>
        <v>0</v>
      </c>
      <c r="Y40" s="178">
        <f t="shared" si="9"/>
        <v>0</v>
      </c>
      <c r="Z40" s="178">
        <f t="shared" si="9"/>
        <v>1.1000000000000001E-2</v>
      </c>
      <c r="AA40" s="178">
        <f t="shared" si="9"/>
        <v>1.1000000000000001E-2</v>
      </c>
      <c r="AB40" s="178">
        <f t="shared" si="9"/>
        <v>1.8999999999999996E-2</v>
      </c>
      <c r="AC40" s="178">
        <f t="shared" si="9"/>
        <v>1.2000000000000002E-2</v>
      </c>
      <c r="AD40" s="178">
        <f t="shared" si="9"/>
        <v>1.2999999999999998E-2</v>
      </c>
      <c r="AE40" s="178">
        <f t="shared" si="9"/>
        <v>1.8000000000000006E-2</v>
      </c>
      <c r="AF40" s="178">
        <f t="shared" si="9"/>
        <v>2.5999999999999995E-2</v>
      </c>
      <c r="AG40" s="178">
        <f t="shared" si="9"/>
        <v>2.9000000000000005E-2</v>
      </c>
      <c r="AH40" s="178">
        <f t="shared" si="9"/>
        <v>3.0999999999999996E-2</v>
      </c>
      <c r="AI40" s="178">
        <f t="shared" si="9"/>
        <v>2.8000000000000008E-2</v>
      </c>
      <c r="AJ40" s="178">
        <f t="shared" si="9"/>
        <v>2.8000000000000008E-2</v>
      </c>
      <c r="AK40" s="178">
        <f t="shared" si="9"/>
        <v>2.7999999999999973E-2</v>
      </c>
      <c r="AL40" s="178">
        <f t="shared" si="9"/>
        <v>3.3000000000000008E-2</v>
      </c>
      <c r="AM40" s="178">
        <f t="shared" si="9"/>
        <v>4.0999999999999981E-2</v>
      </c>
      <c r="AN40" s="178">
        <f t="shared" si="9"/>
        <v>5.1000000000000018E-2</v>
      </c>
      <c r="AO40" s="178">
        <f t="shared" si="9"/>
        <v>6.2000000000000027E-2</v>
      </c>
      <c r="AP40" s="178">
        <f t="shared" si="9"/>
        <v>6.8999999999999992E-2</v>
      </c>
      <c r="AQ40" s="178">
        <f t="shared" si="9"/>
        <v>7.2999999999999968E-2</v>
      </c>
      <c r="AR40" s="178">
        <f t="shared" si="9"/>
        <v>7.2999999999999968E-2</v>
      </c>
      <c r="AS40" s="178">
        <f t="shared" si="9"/>
        <v>7.0000000000000007E-2</v>
      </c>
      <c r="AT40" s="178">
        <f t="shared" si="9"/>
        <v>6.5000000000000002E-2</v>
      </c>
      <c r="AU40" s="178">
        <f t="shared" si="9"/>
        <v>0.06</v>
      </c>
      <c r="AV40" s="178">
        <f t="shared" si="9"/>
        <v>5.6000000000000084E-2</v>
      </c>
      <c r="AW40" s="178">
        <f t="shared" si="9"/>
        <v>4.7999999999999973E-2</v>
      </c>
      <c r="AX40" s="178">
        <f t="shared" si="9"/>
        <v>3.2999999999999974E-2</v>
      </c>
      <c r="AY40" s="178">
        <f t="shared" si="9"/>
        <v>1.200000000000003E-2</v>
      </c>
      <c r="AZ40" s="178">
        <f t="shared" si="9"/>
        <v>0</v>
      </c>
      <c r="BA40" s="178">
        <f t="shared" si="9"/>
        <v>0</v>
      </c>
      <c r="BB40" s="178">
        <f t="shared" si="9"/>
        <v>0</v>
      </c>
      <c r="BC40" s="178">
        <f t="shared" si="9"/>
        <v>0</v>
      </c>
      <c r="BD40" s="178">
        <f t="shared" si="9"/>
        <v>0</v>
      </c>
      <c r="BE40" s="178">
        <f t="shared" si="9"/>
        <v>0</v>
      </c>
      <c r="BF40" s="178">
        <f t="shared" si="9"/>
        <v>0</v>
      </c>
      <c r="BG40" s="178">
        <f t="shared" si="9"/>
        <v>0</v>
      </c>
      <c r="BH40" s="178">
        <f t="shared" si="9"/>
        <v>0</v>
      </c>
      <c r="BI40" s="178">
        <f t="shared" si="9"/>
        <v>0</v>
      </c>
      <c r="BJ40" s="178">
        <f t="shared" si="9"/>
        <v>0</v>
      </c>
      <c r="BK40" s="178">
        <f t="shared" si="9"/>
        <v>0</v>
      </c>
      <c r="BL40" s="178">
        <f t="shared" si="9"/>
        <v>0</v>
      </c>
      <c r="BM40" s="178">
        <f t="shared" si="9"/>
        <v>0</v>
      </c>
      <c r="BN40" s="178">
        <f t="shared" si="9"/>
        <v>0</v>
      </c>
      <c r="BO40" s="178">
        <f t="shared" si="9"/>
        <v>0</v>
      </c>
      <c r="BP40" s="178">
        <f t="shared" si="9"/>
        <v>0</v>
      </c>
      <c r="BQ40" s="178">
        <f t="shared" si="9"/>
        <v>0</v>
      </c>
      <c r="BR40" s="178">
        <f t="shared" si="9"/>
        <v>0</v>
      </c>
    </row>
    <row r="41" spans="3:70" outlineLevel="1" x14ac:dyDescent="0.4">
      <c r="C41" s="3" t="str">
        <f>'Control Panel_개발'!C75</f>
        <v>Project Management(PM) FEE</v>
      </c>
      <c r="E41" s="160"/>
      <c r="F41" s="161"/>
      <c r="G41" s="172"/>
      <c r="H41" s="162"/>
      <c r="I41" s="257">
        <f t="shared" si="5"/>
        <v>0</v>
      </c>
      <c r="J41" s="132">
        <f>IFERROR(J116/$I$116,)</f>
        <v>0</v>
      </c>
      <c r="K41" s="178">
        <f t="shared" ref="K41:BR41" si="10">IFERROR(K116/$I$116,)</f>
        <v>0</v>
      </c>
      <c r="L41" s="178">
        <f t="shared" si="10"/>
        <v>0</v>
      </c>
      <c r="M41" s="178">
        <f t="shared" si="10"/>
        <v>0</v>
      </c>
      <c r="N41" s="178">
        <f t="shared" si="10"/>
        <v>0</v>
      </c>
      <c r="O41" s="178">
        <f t="shared" si="10"/>
        <v>0</v>
      </c>
      <c r="P41" s="178">
        <f t="shared" si="10"/>
        <v>0</v>
      </c>
      <c r="Q41" s="178">
        <f t="shared" si="10"/>
        <v>0</v>
      </c>
      <c r="R41" s="178">
        <f t="shared" si="10"/>
        <v>0</v>
      </c>
      <c r="S41" s="178">
        <f t="shared" si="10"/>
        <v>0</v>
      </c>
      <c r="T41" s="178">
        <f t="shared" si="10"/>
        <v>0</v>
      </c>
      <c r="U41" s="178">
        <f t="shared" si="10"/>
        <v>0</v>
      </c>
      <c r="V41" s="178">
        <f t="shared" si="10"/>
        <v>0</v>
      </c>
      <c r="W41" s="178">
        <f t="shared" si="10"/>
        <v>0</v>
      </c>
      <c r="X41" s="178">
        <f t="shared" si="10"/>
        <v>0</v>
      </c>
      <c r="Y41" s="178">
        <f t="shared" si="10"/>
        <v>0</v>
      </c>
      <c r="Z41" s="178">
        <f t="shared" si="10"/>
        <v>0</v>
      </c>
      <c r="AA41" s="178">
        <f t="shared" si="10"/>
        <v>0</v>
      </c>
      <c r="AB41" s="178">
        <f t="shared" si="10"/>
        <v>0</v>
      </c>
      <c r="AC41" s="178">
        <f t="shared" si="10"/>
        <v>0</v>
      </c>
      <c r="AD41" s="178">
        <f t="shared" si="10"/>
        <v>0</v>
      </c>
      <c r="AE41" s="178">
        <f t="shared" si="10"/>
        <v>0</v>
      </c>
      <c r="AF41" s="178">
        <f t="shared" si="10"/>
        <v>0</v>
      </c>
      <c r="AG41" s="178">
        <f t="shared" si="10"/>
        <v>0</v>
      </c>
      <c r="AH41" s="178">
        <f t="shared" si="10"/>
        <v>0</v>
      </c>
      <c r="AI41" s="178">
        <f t="shared" si="10"/>
        <v>0</v>
      </c>
      <c r="AJ41" s="178">
        <f t="shared" si="10"/>
        <v>0</v>
      </c>
      <c r="AK41" s="178">
        <f t="shared" si="10"/>
        <v>0</v>
      </c>
      <c r="AL41" s="178">
        <f t="shared" si="10"/>
        <v>0</v>
      </c>
      <c r="AM41" s="178">
        <f t="shared" si="10"/>
        <v>0</v>
      </c>
      <c r="AN41" s="178">
        <f t="shared" si="10"/>
        <v>0</v>
      </c>
      <c r="AO41" s="178">
        <f t="shared" si="10"/>
        <v>0</v>
      </c>
      <c r="AP41" s="178">
        <f t="shared" si="10"/>
        <v>0</v>
      </c>
      <c r="AQ41" s="178">
        <f t="shared" si="10"/>
        <v>0</v>
      </c>
      <c r="AR41" s="178">
        <f t="shared" si="10"/>
        <v>0</v>
      </c>
      <c r="AS41" s="178">
        <f t="shared" si="10"/>
        <v>0</v>
      </c>
      <c r="AT41" s="178">
        <f t="shared" si="10"/>
        <v>0</v>
      </c>
      <c r="AU41" s="178">
        <f t="shared" si="10"/>
        <v>0</v>
      </c>
      <c r="AV41" s="178">
        <f t="shared" si="10"/>
        <v>0</v>
      </c>
      <c r="AW41" s="178">
        <f t="shared" si="10"/>
        <v>0</v>
      </c>
      <c r="AX41" s="178">
        <f t="shared" si="10"/>
        <v>0</v>
      </c>
      <c r="AY41" s="178">
        <f t="shared" si="10"/>
        <v>0</v>
      </c>
      <c r="AZ41" s="178">
        <f t="shared" si="10"/>
        <v>0</v>
      </c>
      <c r="BA41" s="178">
        <f t="shared" si="10"/>
        <v>0</v>
      </c>
      <c r="BB41" s="178">
        <f t="shared" si="10"/>
        <v>0</v>
      </c>
      <c r="BC41" s="178">
        <f t="shared" si="10"/>
        <v>0</v>
      </c>
      <c r="BD41" s="178">
        <f t="shared" si="10"/>
        <v>0</v>
      </c>
      <c r="BE41" s="178">
        <f t="shared" si="10"/>
        <v>0</v>
      </c>
      <c r="BF41" s="178">
        <f t="shared" si="10"/>
        <v>0</v>
      </c>
      <c r="BG41" s="178">
        <f t="shared" si="10"/>
        <v>0</v>
      </c>
      <c r="BH41" s="178">
        <f t="shared" si="10"/>
        <v>0</v>
      </c>
      <c r="BI41" s="178">
        <f t="shared" si="10"/>
        <v>0</v>
      </c>
      <c r="BJ41" s="178">
        <f t="shared" si="10"/>
        <v>0</v>
      </c>
      <c r="BK41" s="178">
        <f t="shared" si="10"/>
        <v>0</v>
      </c>
      <c r="BL41" s="178">
        <f t="shared" si="10"/>
        <v>0</v>
      </c>
      <c r="BM41" s="178">
        <f t="shared" si="10"/>
        <v>0</v>
      </c>
      <c r="BN41" s="178">
        <f t="shared" si="10"/>
        <v>0</v>
      </c>
      <c r="BO41" s="178">
        <f t="shared" si="10"/>
        <v>0</v>
      </c>
      <c r="BP41" s="178">
        <f t="shared" si="10"/>
        <v>0</v>
      </c>
      <c r="BQ41" s="178">
        <f t="shared" si="10"/>
        <v>0</v>
      </c>
      <c r="BR41" s="178">
        <f t="shared" si="10"/>
        <v>0</v>
      </c>
    </row>
    <row r="42" spans="3:70" outlineLevel="1" x14ac:dyDescent="0.4">
      <c r="C42" s="3" t="str">
        <f>'Control Panel_개발'!C76</f>
        <v>사업관리비</v>
      </c>
      <c r="E42" s="160"/>
      <c r="F42" s="161"/>
      <c r="G42" s="172"/>
      <c r="H42" s="162"/>
      <c r="I42" s="257">
        <f t="shared" si="5"/>
        <v>0</v>
      </c>
      <c r="J42" s="132">
        <f>IFERROR(J117/$I$117,)</f>
        <v>0</v>
      </c>
      <c r="K42" s="178">
        <f t="shared" ref="K42:BR42" si="11">IFERROR(K117/$I$117,)</f>
        <v>0</v>
      </c>
      <c r="L42" s="178">
        <f t="shared" si="11"/>
        <v>0</v>
      </c>
      <c r="M42" s="178">
        <f t="shared" si="11"/>
        <v>0</v>
      </c>
      <c r="N42" s="178">
        <f t="shared" si="11"/>
        <v>0</v>
      </c>
      <c r="O42" s="178">
        <f t="shared" si="11"/>
        <v>0</v>
      </c>
      <c r="P42" s="178">
        <f t="shared" si="11"/>
        <v>0</v>
      </c>
      <c r="Q42" s="178">
        <f t="shared" si="11"/>
        <v>0</v>
      </c>
      <c r="R42" s="178">
        <f t="shared" si="11"/>
        <v>0</v>
      </c>
      <c r="S42" s="178">
        <f t="shared" si="11"/>
        <v>0</v>
      </c>
      <c r="T42" s="178">
        <f t="shared" si="11"/>
        <v>0</v>
      </c>
      <c r="U42" s="178">
        <f t="shared" si="11"/>
        <v>0</v>
      </c>
      <c r="V42" s="178">
        <f t="shared" si="11"/>
        <v>0</v>
      </c>
      <c r="W42" s="178">
        <f t="shared" si="11"/>
        <v>0</v>
      </c>
      <c r="X42" s="178">
        <f t="shared" si="11"/>
        <v>0</v>
      </c>
      <c r="Y42" s="178">
        <f t="shared" si="11"/>
        <v>0</v>
      </c>
      <c r="Z42" s="178">
        <f t="shared" si="11"/>
        <v>0</v>
      </c>
      <c r="AA42" s="178">
        <f t="shared" si="11"/>
        <v>0</v>
      </c>
      <c r="AB42" s="178">
        <f t="shared" si="11"/>
        <v>0</v>
      </c>
      <c r="AC42" s="178">
        <f t="shared" si="11"/>
        <v>0</v>
      </c>
      <c r="AD42" s="178">
        <f t="shared" si="11"/>
        <v>0</v>
      </c>
      <c r="AE42" s="178">
        <f t="shared" si="11"/>
        <v>0</v>
      </c>
      <c r="AF42" s="178">
        <f t="shared" si="11"/>
        <v>0</v>
      </c>
      <c r="AG42" s="178">
        <f t="shared" si="11"/>
        <v>0</v>
      </c>
      <c r="AH42" s="178">
        <f t="shared" si="11"/>
        <v>0</v>
      </c>
      <c r="AI42" s="178">
        <f t="shared" si="11"/>
        <v>0</v>
      </c>
      <c r="AJ42" s="178">
        <f t="shared" si="11"/>
        <v>0</v>
      </c>
      <c r="AK42" s="178">
        <f t="shared" si="11"/>
        <v>0</v>
      </c>
      <c r="AL42" s="178">
        <f t="shared" si="11"/>
        <v>0</v>
      </c>
      <c r="AM42" s="178">
        <f t="shared" si="11"/>
        <v>0</v>
      </c>
      <c r="AN42" s="178">
        <f t="shared" si="11"/>
        <v>0</v>
      </c>
      <c r="AO42" s="178">
        <f t="shared" si="11"/>
        <v>0</v>
      </c>
      <c r="AP42" s="178">
        <f t="shared" si="11"/>
        <v>0</v>
      </c>
      <c r="AQ42" s="178">
        <f t="shared" si="11"/>
        <v>0</v>
      </c>
      <c r="AR42" s="178">
        <f t="shared" si="11"/>
        <v>0</v>
      </c>
      <c r="AS42" s="178">
        <f t="shared" si="11"/>
        <v>0</v>
      </c>
      <c r="AT42" s="178">
        <f t="shared" si="11"/>
        <v>0</v>
      </c>
      <c r="AU42" s="178">
        <f t="shared" si="11"/>
        <v>0</v>
      </c>
      <c r="AV42" s="178">
        <f t="shared" si="11"/>
        <v>0</v>
      </c>
      <c r="AW42" s="178">
        <f t="shared" si="11"/>
        <v>0</v>
      </c>
      <c r="AX42" s="178">
        <f t="shared" si="11"/>
        <v>0</v>
      </c>
      <c r="AY42" s="178">
        <f t="shared" si="11"/>
        <v>0</v>
      </c>
      <c r="AZ42" s="178">
        <f t="shared" si="11"/>
        <v>0</v>
      </c>
      <c r="BA42" s="178">
        <f t="shared" si="11"/>
        <v>0</v>
      </c>
      <c r="BB42" s="178">
        <f t="shared" si="11"/>
        <v>0</v>
      </c>
      <c r="BC42" s="178">
        <f t="shared" si="11"/>
        <v>0</v>
      </c>
      <c r="BD42" s="178">
        <f t="shared" si="11"/>
        <v>0</v>
      </c>
      <c r="BE42" s="178">
        <f t="shared" si="11"/>
        <v>0</v>
      </c>
      <c r="BF42" s="178">
        <f t="shared" si="11"/>
        <v>0</v>
      </c>
      <c r="BG42" s="178">
        <f t="shared" si="11"/>
        <v>0</v>
      </c>
      <c r="BH42" s="178">
        <f t="shared" si="11"/>
        <v>0</v>
      </c>
      <c r="BI42" s="178">
        <f t="shared" si="11"/>
        <v>0</v>
      </c>
      <c r="BJ42" s="178">
        <f t="shared" si="11"/>
        <v>0</v>
      </c>
      <c r="BK42" s="178">
        <f t="shared" si="11"/>
        <v>0</v>
      </c>
      <c r="BL42" s="178">
        <f t="shared" si="11"/>
        <v>0</v>
      </c>
      <c r="BM42" s="178">
        <f t="shared" si="11"/>
        <v>0</v>
      </c>
      <c r="BN42" s="178">
        <f t="shared" si="11"/>
        <v>0</v>
      </c>
      <c r="BO42" s="178">
        <f t="shared" si="11"/>
        <v>0</v>
      </c>
      <c r="BP42" s="178">
        <f t="shared" si="11"/>
        <v>0</v>
      </c>
      <c r="BQ42" s="178">
        <f t="shared" si="11"/>
        <v>0</v>
      </c>
      <c r="BR42" s="178">
        <f t="shared" si="11"/>
        <v>0</v>
      </c>
    </row>
    <row r="43" spans="3:70" outlineLevel="1" x14ac:dyDescent="0.4">
      <c r="C43" s="3" t="str">
        <f>'Control Panel_개발'!C77</f>
        <v>법률자문수수료</v>
      </c>
      <c r="E43" s="160"/>
      <c r="F43" s="161"/>
      <c r="G43" s="172"/>
      <c r="H43" s="162"/>
      <c r="I43" s="257">
        <f t="shared" si="5"/>
        <v>1</v>
      </c>
      <c r="J43" s="183">
        <v>1</v>
      </c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</row>
    <row r="44" spans="3:70" outlineLevel="1" x14ac:dyDescent="0.4">
      <c r="C44" s="3" t="str">
        <f>'Control Panel_개발'!C78</f>
        <v>회계자문수수료</v>
      </c>
      <c r="E44" s="160"/>
      <c r="F44" s="161"/>
      <c r="G44" s="172"/>
      <c r="H44" s="162"/>
      <c r="I44" s="257">
        <f t="shared" si="5"/>
        <v>1</v>
      </c>
      <c r="J44" s="183">
        <v>1</v>
      </c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</row>
    <row r="45" spans="3:70" outlineLevel="1" x14ac:dyDescent="0.4">
      <c r="C45" s="3" t="str">
        <f>'Control Panel_개발'!C79</f>
        <v>감정평가수수료</v>
      </c>
      <c r="E45" s="160"/>
      <c r="F45" s="161"/>
      <c r="G45" s="172"/>
      <c r="H45" s="162"/>
      <c r="I45" s="257">
        <f t="shared" si="5"/>
        <v>1</v>
      </c>
      <c r="J45" s="183">
        <v>0.5</v>
      </c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84">
        <v>0.5</v>
      </c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</row>
    <row r="46" spans="3:70" outlineLevel="1" x14ac:dyDescent="0.4">
      <c r="C46" s="3" t="str">
        <f>'Control Panel_개발'!C80</f>
        <v>세무자문수수료</v>
      </c>
      <c r="E46" s="160"/>
      <c r="F46" s="161"/>
      <c r="G46" s="172"/>
      <c r="H46" s="162"/>
      <c r="I46" s="257">
        <f t="shared" si="5"/>
        <v>1</v>
      </c>
      <c r="J46" s="183">
        <v>0.5</v>
      </c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84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84">
        <v>0.5</v>
      </c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</row>
    <row r="47" spans="3:70" outlineLevel="1" x14ac:dyDescent="0.4">
      <c r="C47" s="3" t="str">
        <f>'Control Panel_개발'!C81</f>
        <v>임차권 설정비</v>
      </c>
      <c r="E47" s="160"/>
      <c r="F47" s="161"/>
      <c r="G47" s="172"/>
      <c r="H47" s="162"/>
      <c r="I47" s="257">
        <f t="shared" si="5"/>
        <v>0</v>
      </c>
      <c r="J47" s="132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84"/>
      <c r="AE47" s="178"/>
      <c r="AF47" s="184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</row>
    <row r="48" spans="3:70" outlineLevel="1" x14ac:dyDescent="0.4">
      <c r="C48" s="3" t="str">
        <f>'Control Panel_개발'!C82</f>
        <v>근저당 설정비(임차보증금)</v>
      </c>
      <c r="E48" s="160"/>
      <c r="F48" s="161"/>
      <c r="G48" s="172"/>
      <c r="H48" s="162"/>
      <c r="I48" s="257">
        <f t="shared" si="5"/>
        <v>0</v>
      </c>
      <c r="J48" s="132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84"/>
      <c r="AE48" s="178"/>
      <c r="AF48" s="184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</row>
    <row r="49" spans="2:70" outlineLevel="1" x14ac:dyDescent="0.4">
      <c r="C49" s="3" t="str">
        <f>'Control Panel_개발'!C83</f>
        <v>근저당 설정비(건물)</v>
      </c>
      <c r="E49" s="160"/>
      <c r="F49" s="161"/>
      <c r="G49" s="172"/>
      <c r="H49" s="162"/>
      <c r="I49" s="257">
        <f t="shared" si="5"/>
        <v>1</v>
      </c>
      <c r="J49" s="132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84"/>
      <c r="AE49" s="178"/>
      <c r="AF49" s="184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84"/>
      <c r="AZ49" s="184">
        <v>1</v>
      </c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</row>
    <row r="50" spans="2:70" outlineLevel="1" x14ac:dyDescent="0.4">
      <c r="C50" s="3" t="str">
        <f>'Control Panel_개발'!C84</f>
        <v>법무사수수료(근저당 설정_건물)</v>
      </c>
      <c r="E50" s="160"/>
      <c r="F50" s="161"/>
      <c r="G50" s="172"/>
      <c r="H50" s="162"/>
      <c r="I50" s="257">
        <f t="shared" si="5"/>
        <v>1</v>
      </c>
      <c r="J50" s="132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84"/>
      <c r="AE50" s="178"/>
      <c r="AF50" s="184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84"/>
      <c r="AZ50" s="184">
        <v>1</v>
      </c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</row>
    <row r="51" spans="2:70" outlineLevel="1" x14ac:dyDescent="0.4">
      <c r="C51" s="3" t="str">
        <f>'Control Panel_개발'!C85</f>
        <v>민원처리비(명도포함) 및 공사성 예비비</v>
      </c>
      <c r="E51" s="160"/>
      <c r="F51" s="161"/>
      <c r="G51" s="172"/>
      <c r="H51" s="162"/>
      <c r="I51" s="257">
        <f t="shared" si="5"/>
        <v>1</v>
      </c>
      <c r="J51" s="132">
        <f>J20</f>
        <v>0</v>
      </c>
      <c r="K51" s="178">
        <f t="shared" ref="K51:BR51" si="12">K20</f>
        <v>0</v>
      </c>
      <c r="L51" s="178">
        <f t="shared" si="12"/>
        <v>0</v>
      </c>
      <c r="M51" s="178">
        <f t="shared" si="12"/>
        <v>0</v>
      </c>
      <c r="N51" s="178">
        <f t="shared" si="12"/>
        <v>0</v>
      </c>
      <c r="O51" s="178">
        <f t="shared" si="12"/>
        <v>0</v>
      </c>
      <c r="P51" s="178">
        <f t="shared" si="12"/>
        <v>0</v>
      </c>
      <c r="Q51" s="178">
        <f t="shared" si="12"/>
        <v>0</v>
      </c>
      <c r="R51" s="178">
        <f t="shared" si="12"/>
        <v>0</v>
      </c>
      <c r="S51" s="178">
        <f t="shared" si="12"/>
        <v>0</v>
      </c>
      <c r="T51" s="178">
        <f t="shared" si="12"/>
        <v>0</v>
      </c>
      <c r="U51" s="178">
        <f t="shared" si="12"/>
        <v>0</v>
      </c>
      <c r="V51" s="178">
        <f t="shared" si="12"/>
        <v>0</v>
      </c>
      <c r="W51" s="178">
        <f t="shared" si="12"/>
        <v>0</v>
      </c>
      <c r="X51" s="178">
        <f t="shared" si="12"/>
        <v>0</v>
      </c>
      <c r="Y51" s="178">
        <f t="shared" si="12"/>
        <v>0</v>
      </c>
      <c r="Z51" s="178">
        <f t="shared" si="12"/>
        <v>1.1000000000000001E-2</v>
      </c>
      <c r="AA51" s="178">
        <f t="shared" si="12"/>
        <v>1.1000000000000001E-2</v>
      </c>
      <c r="AB51" s="178">
        <f t="shared" si="12"/>
        <v>1.8999999999999996E-2</v>
      </c>
      <c r="AC51" s="178">
        <f t="shared" si="12"/>
        <v>1.2000000000000002E-2</v>
      </c>
      <c r="AD51" s="178">
        <f t="shared" si="12"/>
        <v>1.2999999999999998E-2</v>
      </c>
      <c r="AE51" s="178">
        <f t="shared" si="12"/>
        <v>1.8000000000000006E-2</v>
      </c>
      <c r="AF51" s="178">
        <f t="shared" si="12"/>
        <v>2.5999999999999995E-2</v>
      </c>
      <c r="AG51" s="178">
        <f t="shared" si="12"/>
        <v>2.9000000000000005E-2</v>
      </c>
      <c r="AH51" s="178">
        <f t="shared" si="12"/>
        <v>3.0999999999999996E-2</v>
      </c>
      <c r="AI51" s="178">
        <f t="shared" si="12"/>
        <v>2.8000000000000008E-2</v>
      </c>
      <c r="AJ51" s="178">
        <f t="shared" si="12"/>
        <v>2.8000000000000008E-2</v>
      </c>
      <c r="AK51" s="178">
        <f t="shared" si="12"/>
        <v>2.7999999999999973E-2</v>
      </c>
      <c r="AL51" s="178">
        <f t="shared" si="12"/>
        <v>3.3000000000000008E-2</v>
      </c>
      <c r="AM51" s="178">
        <f t="shared" si="12"/>
        <v>4.0999999999999981E-2</v>
      </c>
      <c r="AN51" s="178">
        <f t="shared" si="12"/>
        <v>5.1000000000000018E-2</v>
      </c>
      <c r="AO51" s="178">
        <f t="shared" si="12"/>
        <v>6.2000000000000027E-2</v>
      </c>
      <c r="AP51" s="178">
        <f t="shared" si="12"/>
        <v>6.8999999999999992E-2</v>
      </c>
      <c r="AQ51" s="178">
        <f t="shared" si="12"/>
        <v>7.2999999999999968E-2</v>
      </c>
      <c r="AR51" s="178">
        <f t="shared" si="12"/>
        <v>7.2999999999999968E-2</v>
      </c>
      <c r="AS51" s="178">
        <f t="shared" si="12"/>
        <v>7.0000000000000007E-2</v>
      </c>
      <c r="AT51" s="178">
        <f t="shared" si="12"/>
        <v>6.5000000000000002E-2</v>
      </c>
      <c r="AU51" s="178">
        <f t="shared" si="12"/>
        <v>0.06</v>
      </c>
      <c r="AV51" s="178">
        <f t="shared" si="12"/>
        <v>5.6000000000000084E-2</v>
      </c>
      <c r="AW51" s="178">
        <f t="shared" si="12"/>
        <v>4.7999999999999973E-2</v>
      </c>
      <c r="AX51" s="178">
        <f t="shared" si="12"/>
        <v>3.2999999999999974E-2</v>
      </c>
      <c r="AY51" s="178">
        <f t="shared" si="12"/>
        <v>1.200000000000003E-2</v>
      </c>
      <c r="AZ51" s="178">
        <f t="shared" si="12"/>
        <v>0</v>
      </c>
      <c r="BA51" s="178">
        <f t="shared" si="12"/>
        <v>0</v>
      </c>
      <c r="BB51" s="178">
        <f t="shared" si="12"/>
        <v>0</v>
      </c>
      <c r="BC51" s="178">
        <f t="shared" si="12"/>
        <v>0</v>
      </c>
      <c r="BD51" s="178">
        <f t="shared" si="12"/>
        <v>0</v>
      </c>
      <c r="BE51" s="178">
        <f t="shared" si="12"/>
        <v>0</v>
      </c>
      <c r="BF51" s="178">
        <f t="shared" si="12"/>
        <v>0</v>
      </c>
      <c r="BG51" s="178">
        <f t="shared" si="12"/>
        <v>0</v>
      </c>
      <c r="BH51" s="178">
        <f t="shared" si="12"/>
        <v>0</v>
      </c>
      <c r="BI51" s="178">
        <f t="shared" si="12"/>
        <v>0</v>
      </c>
      <c r="BJ51" s="178">
        <f t="shared" si="12"/>
        <v>0</v>
      </c>
      <c r="BK51" s="178">
        <f t="shared" si="12"/>
        <v>0</v>
      </c>
      <c r="BL51" s="178">
        <f t="shared" si="12"/>
        <v>0</v>
      </c>
      <c r="BM51" s="178">
        <f t="shared" si="12"/>
        <v>0</v>
      </c>
      <c r="BN51" s="178">
        <f t="shared" si="12"/>
        <v>0</v>
      </c>
      <c r="BO51" s="178">
        <f t="shared" si="12"/>
        <v>0</v>
      </c>
      <c r="BP51" s="178">
        <f t="shared" si="12"/>
        <v>0</v>
      </c>
      <c r="BQ51" s="178">
        <f t="shared" si="12"/>
        <v>0</v>
      </c>
      <c r="BR51" s="178">
        <f t="shared" si="12"/>
        <v>0</v>
      </c>
    </row>
    <row r="52" spans="2:70" s="92" customFormat="1" outlineLevel="1" x14ac:dyDescent="0.4">
      <c r="B52" s="45" t="s">
        <v>466</v>
      </c>
      <c r="C52" s="45"/>
      <c r="D52" s="45"/>
      <c r="E52" s="215"/>
      <c r="F52" s="216"/>
      <c r="G52" s="217"/>
      <c r="H52" s="218"/>
      <c r="I52" s="256"/>
      <c r="J52" s="220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</row>
    <row r="53" spans="2:70" outlineLevel="1" x14ac:dyDescent="0.4">
      <c r="C53" s="3" t="str">
        <f>'Control Panel_개발'!C87</f>
        <v>취등록세(건물 보존등기)</v>
      </c>
      <c r="E53" s="160"/>
      <c r="F53" s="161"/>
      <c r="G53" s="172"/>
      <c r="H53" s="162"/>
      <c r="I53" s="257">
        <f t="shared" si="5"/>
        <v>1</v>
      </c>
      <c r="J53" s="132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84"/>
      <c r="AE53" s="178"/>
      <c r="AF53" s="184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84">
        <v>1</v>
      </c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</row>
    <row r="54" spans="2:70" outlineLevel="1" x14ac:dyDescent="0.4">
      <c r="C54" s="3" t="str">
        <f>'Control Panel_개발'!C88</f>
        <v>법무사수수료(건물 보존등기)</v>
      </c>
      <c r="E54" s="160"/>
      <c r="F54" s="161"/>
      <c r="G54" s="172"/>
      <c r="H54" s="162"/>
      <c r="I54" s="257">
        <f t="shared" si="5"/>
        <v>1</v>
      </c>
      <c r="J54" s="132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84"/>
      <c r="AE54" s="178"/>
      <c r="AF54" s="184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84">
        <v>1</v>
      </c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</row>
    <row r="55" spans="2:70" outlineLevel="1" x14ac:dyDescent="0.4">
      <c r="C55" s="3" t="str">
        <f>'Control Panel_개발'!C89</f>
        <v>상수도원인자부담금</v>
      </c>
      <c r="E55" s="160"/>
      <c r="F55" s="161"/>
      <c r="G55" s="172"/>
      <c r="H55" s="162"/>
      <c r="I55" s="257">
        <f t="shared" si="5"/>
        <v>1</v>
      </c>
      <c r="J55" s="132"/>
      <c r="K55" s="178"/>
      <c r="L55" s="178"/>
      <c r="M55" s="178"/>
      <c r="N55" s="184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84">
        <v>1</v>
      </c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</row>
    <row r="56" spans="2:70" outlineLevel="1" x14ac:dyDescent="0.4">
      <c r="C56" s="3" t="str">
        <f>'Control Panel_개발'!C90</f>
        <v>하수도원인자부담금</v>
      </c>
      <c r="E56" s="160"/>
      <c r="F56" s="161"/>
      <c r="G56" s="172"/>
      <c r="H56" s="162"/>
      <c r="I56" s="257">
        <f t="shared" si="5"/>
        <v>1</v>
      </c>
      <c r="J56" s="132"/>
      <c r="K56" s="178"/>
      <c r="L56" s="178"/>
      <c r="M56" s="178"/>
      <c r="N56" s="184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84">
        <v>1</v>
      </c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</row>
    <row r="57" spans="2:70" outlineLevel="1" x14ac:dyDescent="0.4">
      <c r="C57" s="3" t="str">
        <f>'Control Panel_개발'!C91</f>
        <v>가스인입시설부담금</v>
      </c>
      <c r="E57" s="160"/>
      <c r="F57" s="161"/>
      <c r="G57" s="172"/>
      <c r="H57" s="162"/>
      <c r="I57" s="257">
        <f t="shared" si="5"/>
        <v>1</v>
      </c>
      <c r="J57" s="132"/>
      <c r="K57" s="178"/>
      <c r="L57" s="178"/>
      <c r="M57" s="178"/>
      <c r="N57" s="184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84">
        <v>1</v>
      </c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</row>
    <row r="58" spans="2:70" outlineLevel="1" x14ac:dyDescent="0.4">
      <c r="C58" s="3" t="str">
        <f>'Control Panel_개발'!C92</f>
        <v>전력인입시설부담금</v>
      </c>
      <c r="E58" s="160"/>
      <c r="F58" s="161"/>
      <c r="G58" s="172"/>
      <c r="H58" s="162"/>
      <c r="I58" s="257">
        <f t="shared" si="5"/>
        <v>1</v>
      </c>
      <c r="J58" s="132"/>
      <c r="K58" s="178"/>
      <c r="L58" s="178"/>
      <c r="M58" s="178"/>
      <c r="N58" s="184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84">
        <v>1</v>
      </c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</row>
    <row r="59" spans="2:70" outlineLevel="1" x14ac:dyDescent="0.4">
      <c r="C59" s="3" t="str">
        <f>'Control Panel_개발'!C93</f>
        <v>미술장식품설치비</v>
      </c>
      <c r="E59" s="160"/>
      <c r="F59" s="161"/>
      <c r="G59" s="172"/>
      <c r="H59" s="162"/>
      <c r="I59" s="257">
        <f t="shared" si="5"/>
        <v>1</v>
      </c>
      <c r="J59" s="132"/>
      <c r="K59" s="178"/>
      <c r="L59" s="178"/>
      <c r="M59" s="178"/>
      <c r="N59" s="184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84">
        <v>1</v>
      </c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</row>
    <row r="60" spans="2:70" s="92" customFormat="1" outlineLevel="1" x14ac:dyDescent="0.4">
      <c r="B60" s="45" t="s">
        <v>465</v>
      </c>
      <c r="C60" s="45"/>
      <c r="D60" s="45"/>
      <c r="E60" s="215"/>
      <c r="F60" s="216"/>
      <c r="G60" s="217"/>
      <c r="H60" s="218"/>
      <c r="I60" s="256"/>
      <c r="J60" s="220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</row>
    <row r="61" spans="2:70" outlineLevel="1" x14ac:dyDescent="0.4">
      <c r="C61" s="3" t="str">
        <f>'Control Panel_개발'!C95</f>
        <v>선순위차입금 이자비용</v>
      </c>
      <c r="E61" s="160"/>
      <c r="F61" s="161"/>
      <c r="G61" s="172"/>
      <c r="H61" s="162"/>
      <c r="I61" s="257">
        <f t="shared" ca="1" si="5"/>
        <v>1</v>
      </c>
      <c r="J61" s="132">
        <f t="shared" ref="J61:AO61" ca="1" si="13">J136/$I136</f>
        <v>0</v>
      </c>
      <c r="K61" s="178">
        <f t="shared" ca="1" si="13"/>
        <v>0</v>
      </c>
      <c r="L61" s="178">
        <f t="shared" ca="1" si="13"/>
        <v>0</v>
      </c>
      <c r="M61" s="178">
        <f t="shared" ca="1" si="13"/>
        <v>0</v>
      </c>
      <c r="N61" s="178">
        <f t="shared" ca="1" si="13"/>
        <v>0</v>
      </c>
      <c r="O61" s="178">
        <f t="shared" ca="1" si="13"/>
        <v>0</v>
      </c>
      <c r="P61" s="178">
        <f t="shared" ca="1" si="13"/>
        <v>0</v>
      </c>
      <c r="Q61" s="178">
        <f t="shared" ca="1" si="13"/>
        <v>0</v>
      </c>
      <c r="R61" s="178">
        <f t="shared" ca="1" si="13"/>
        <v>0</v>
      </c>
      <c r="S61" s="178">
        <f t="shared" ca="1" si="13"/>
        <v>0</v>
      </c>
      <c r="T61" s="178">
        <f t="shared" ca="1" si="13"/>
        <v>0</v>
      </c>
      <c r="U61" s="178">
        <f t="shared" ca="1" si="13"/>
        <v>0</v>
      </c>
      <c r="V61" s="178">
        <f t="shared" ca="1" si="13"/>
        <v>0</v>
      </c>
      <c r="W61" s="178">
        <f t="shared" ca="1" si="13"/>
        <v>0</v>
      </c>
      <c r="X61" s="178">
        <f t="shared" ca="1" si="13"/>
        <v>0</v>
      </c>
      <c r="Y61" s="178">
        <f t="shared" ca="1" si="13"/>
        <v>0</v>
      </c>
      <c r="Z61" s="178">
        <f t="shared" ca="1" si="13"/>
        <v>0</v>
      </c>
      <c r="AA61" s="178">
        <f t="shared" ca="1" si="13"/>
        <v>0</v>
      </c>
      <c r="AB61" s="178">
        <f t="shared" ca="1" si="13"/>
        <v>0</v>
      </c>
      <c r="AC61" s="178">
        <f t="shared" ca="1" si="13"/>
        <v>0</v>
      </c>
      <c r="AD61" s="178">
        <f t="shared" ca="1" si="13"/>
        <v>0</v>
      </c>
      <c r="AE61" s="178">
        <f t="shared" ca="1" si="13"/>
        <v>0</v>
      </c>
      <c r="AF61" s="178">
        <f t="shared" ca="1" si="13"/>
        <v>0</v>
      </c>
      <c r="AG61" s="178">
        <f t="shared" ca="1" si="13"/>
        <v>0</v>
      </c>
      <c r="AH61" s="178">
        <f t="shared" ca="1" si="13"/>
        <v>0</v>
      </c>
      <c r="AI61" s="178">
        <f t="shared" ca="1" si="13"/>
        <v>0</v>
      </c>
      <c r="AJ61" s="178">
        <f t="shared" ca="1" si="13"/>
        <v>0</v>
      </c>
      <c r="AK61" s="178">
        <f t="shared" ca="1" si="13"/>
        <v>6.659697359947596E-3</v>
      </c>
      <c r="AL61" s="178">
        <f t="shared" ca="1" si="13"/>
        <v>0</v>
      </c>
      <c r="AM61" s="178">
        <f t="shared" ca="1" si="13"/>
        <v>0</v>
      </c>
      <c r="AN61" s="178">
        <f t="shared" ca="1" si="13"/>
        <v>2.6225823504536772E-2</v>
      </c>
      <c r="AO61" s="178">
        <f t="shared" ca="1" si="13"/>
        <v>0</v>
      </c>
      <c r="AP61" s="178">
        <f t="shared" ref="AP61:BR61" ca="1" si="14">AP136/$I136</f>
        <v>0</v>
      </c>
      <c r="AQ61" s="178">
        <f t="shared" ca="1" si="14"/>
        <v>6.4129639469784644E-2</v>
      </c>
      <c r="AR61" s="178">
        <f t="shared" ca="1" si="14"/>
        <v>0</v>
      </c>
      <c r="AS61" s="178">
        <f t="shared" ca="1" si="14"/>
        <v>0</v>
      </c>
      <c r="AT61" s="178">
        <f t="shared" ca="1" si="14"/>
        <v>0.11255096710775873</v>
      </c>
      <c r="AU61" s="178">
        <f t="shared" ca="1" si="14"/>
        <v>0</v>
      </c>
      <c r="AV61" s="178">
        <f t="shared" ca="1" si="14"/>
        <v>0</v>
      </c>
      <c r="AW61" s="178">
        <f t="shared" ca="1" si="14"/>
        <v>0.15951907987429259</v>
      </c>
      <c r="AX61" s="178">
        <f t="shared" ca="1" si="14"/>
        <v>0</v>
      </c>
      <c r="AY61" s="178">
        <f t="shared" ca="1" si="14"/>
        <v>0</v>
      </c>
      <c r="AZ61" s="178">
        <f t="shared" ca="1" si="14"/>
        <v>0.18942498641503372</v>
      </c>
      <c r="BA61" s="178">
        <f t="shared" ca="1" si="14"/>
        <v>0</v>
      </c>
      <c r="BB61" s="178">
        <f t="shared" ca="1" si="14"/>
        <v>0</v>
      </c>
      <c r="BC61" s="178">
        <f t="shared" ca="1" si="14"/>
        <v>0.21833768931185921</v>
      </c>
      <c r="BD61" s="178">
        <f t="shared" ca="1" si="14"/>
        <v>0</v>
      </c>
      <c r="BE61" s="178">
        <f t="shared" ca="1" si="14"/>
        <v>0</v>
      </c>
      <c r="BF61" s="178">
        <f t="shared" ca="1" si="14"/>
        <v>0.22315211695678666</v>
      </c>
      <c r="BG61" s="178">
        <f t="shared" ca="1" si="14"/>
        <v>0</v>
      </c>
      <c r="BH61" s="178">
        <f t="shared" ca="1" si="14"/>
        <v>0</v>
      </c>
      <c r="BI61" s="178">
        <f t="shared" ca="1" si="14"/>
        <v>0</v>
      </c>
      <c r="BJ61" s="178">
        <f t="shared" ca="1" si="14"/>
        <v>0</v>
      </c>
      <c r="BK61" s="178">
        <f t="shared" ca="1" si="14"/>
        <v>0</v>
      </c>
      <c r="BL61" s="178">
        <f t="shared" ca="1" si="14"/>
        <v>0</v>
      </c>
      <c r="BM61" s="178">
        <f t="shared" ca="1" si="14"/>
        <v>0</v>
      </c>
      <c r="BN61" s="178">
        <f t="shared" ca="1" si="14"/>
        <v>0</v>
      </c>
      <c r="BO61" s="178">
        <f t="shared" ca="1" si="14"/>
        <v>0</v>
      </c>
      <c r="BP61" s="178">
        <f t="shared" ca="1" si="14"/>
        <v>0</v>
      </c>
      <c r="BQ61" s="178">
        <f t="shared" ca="1" si="14"/>
        <v>0</v>
      </c>
      <c r="BR61" s="178">
        <f t="shared" ca="1" si="14"/>
        <v>0</v>
      </c>
    </row>
    <row r="62" spans="2:70" outlineLevel="1" x14ac:dyDescent="0.4">
      <c r="C62" s="3" t="str">
        <f>'Control Panel_개발'!C96</f>
        <v>중순위차입금 이자비용</v>
      </c>
      <c r="E62" s="160"/>
      <c r="F62" s="161"/>
      <c r="G62" s="172"/>
      <c r="H62" s="162"/>
      <c r="I62" s="257">
        <f t="shared" si="5"/>
        <v>0</v>
      </c>
      <c r="J62" s="132">
        <f>IFERROR(J137/$I137,)</f>
        <v>0</v>
      </c>
      <c r="K62" s="178">
        <f t="shared" ref="K62:BR62" si="15">IFERROR(K137/$I137,)</f>
        <v>0</v>
      </c>
      <c r="L62" s="178">
        <f t="shared" si="15"/>
        <v>0</v>
      </c>
      <c r="M62" s="178">
        <f t="shared" si="15"/>
        <v>0</v>
      </c>
      <c r="N62" s="178">
        <f t="shared" si="15"/>
        <v>0</v>
      </c>
      <c r="O62" s="178">
        <f t="shared" si="15"/>
        <v>0</v>
      </c>
      <c r="P62" s="178">
        <f t="shared" si="15"/>
        <v>0</v>
      </c>
      <c r="Q62" s="178">
        <f t="shared" si="15"/>
        <v>0</v>
      </c>
      <c r="R62" s="178">
        <f t="shared" si="15"/>
        <v>0</v>
      </c>
      <c r="S62" s="178">
        <f t="shared" si="15"/>
        <v>0</v>
      </c>
      <c r="T62" s="178">
        <f t="shared" si="15"/>
        <v>0</v>
      </c>
      <c r="U62" s="178">
        <f t="shared" si="15"/>
        <v>0</v>
      </c>
      <c r="V62" s="178">
        <f t="shared" si="15"/>
        <v>0</v>
      </c>
      <c r="W62" s="178">
        <f t="shared" si="15"/>
        <v>0</v>
      </c>
      <c r="X62" s="178">
        <f t="shared" si="15"/>
        <v>0</v>
      </c>
      <c r="Y62" s="178">
        <f t="shared" si="15"/>
        <v>0</v>
      </c>
      <c r="Z62" s="178">
        <f t="shared" si="15"/>
        <v>0</v>
      </c>
      <c r="AA62" s="178">
        <f t="shared" si="15"/>
        <v>0</v>
      </c>
      <c r="AB62" s="178">
        <f t="shared" si="15"/>
        <v>0</v>
      </c>
      <c r="AC62" s="178">
        <f t="shared" si="15"/>
        <v>0</v>
      </c>
      <c r="AD62" s="178">
        <f t="shared" si="15"/>
        <v>0</v>
      </c>
      <c r="AE62" s="178">
        <f t="shared" si="15"/>
        <v>0</v>
      </c>
      <c r="AF62" s="178">
        <f t="shared" si="15"/>
        <v>0</v>
      </c>
      <c r="AG62" s="178">
        <f t="shared" si="15"/>
        <v>0</v>
      </c>
      <c r="AH62" s="178">
        <f t="shared" si="15"/>
        <v>0</v>
      </c>
      <c r="AI62" s="178">
        <f t="shared" si="15"/>
        <v>0</v>
      </c>
      <c r="AJ62" s="178">
        <f t="shared" si="15"/>
        <v>0</v>
      </c>
      <c r="AK62" s="178">
        <f t="shared" si="15"/>
        <v>0</v>
      </c>
      <c r="AL62" s="178">
        <f t="shared" si="15"/>
        <v>0</v>
      </c>
      <c r="AM62" s="178">
        <f t="shared" si="15"/>
        <v>0</v>
      </c>
      <c r="AN62" s="178">
        <f t="shared" si="15"/>
        <v>0</v>
      </c>
      <c r="AO62" s="178">
        <f t="shared" si="15"/>
        <v>0</v>
      </c>
      <c r="AP62" s="178">
        <f t="shared" si="15"/>
        <v>0</v>
      </c>
      <c r="AQ62" s="178">
        <f t="shared" si="15"/>
        <v>0</v>
      </c>
      <c r="AR62" s="178">
        <f t="shared" si="15"/>
        <v>0</v>
      </c>
      <c r="AS62" s="178">
        <f t="shared" si="15"/>
        <v>0</v>
      </c>
      <c r="AT62" s="178">
        <f t="shared" si="15"/>
        <v>0</v>
      </c>
      <c r="AU62" s="178">
        <f t="shared" si="15"/>
        <v>0</v>
      </c>
      <c r="AV62" s="178">
        <f t="shared" si="15"/>
        <v>0</v>
      </c>
      <c r="AW62" s="178">
        <f t="shared" si="15"/>
        <v>0</v>
      </c>
      <c r="AX62" s="178">
        <f t="shared" si="15"/>
        <v>0</v>
      </c>
      <c r="AY62" s="178">
        <f t="shared" si="15"/>
        <v>0</v>
      </c>
      <c r="AZ62" s="178">
        <f t="shared" si="15"/>
        <v>0</v>
      </c>
      <c r="BA62" s="178">
        <f t="shared" si="15"/>
        <v>0</v>
      </c>
      <c r="BB62" s="178">
        <f t="shared" si="15"/>
        <v>0</v>
      </c>
      <c r="BC62" s="178">
        <f t="shared" si="15"/>
        <v>0</v>
      </c>
      <c r="BD62" s="178">
        <f t="shared" si="15"/>
        <v>0</v>
      </c>
      <c r="BE62" s="178">
        <f t="shared" si="15"/>
        <v>0</v>
      </c>
      <c r="BF62" s="178">
        <f t="shared" si="15"/>
        <v>0</v>
      </c>
      <c r="BG62" s="178">
        <f t="shared" si="15"/>
        <v>0</v>
      </c>
      <c r="BH62" s="178">
        <f t="shared" si="15"/>
        <v>0</v>
      </c>
      <c r="BI62" s="178">
        <f t="shared" si="15"/>
        <v>0</v>
      </c>
      <c r="BJ62" s="178">
        <f t="shared" si="15"/>
        <v>0</v>
      </c>
      <c r="BK62" s="178">
        <f t="shared" si="15"/>
        <v>0</v>
      </c>
      <c r="BL62" s="178">
        <f t="shared" si="15"/>
        <v>0</v>
      </c>
      <c r="BM62" s="178">
        <f t="shared" si="15"/>
        <v>0</v>
      </c>
      <c r="BN62" s="178">
        <f t="shared" si="15"/>
        <v>0</v>
      </c>
      <c r="BO62" s="178">
        <f t="shared" si="15"/>
        <v>0</v>
      </c>
      <c r="BP62" s="178">
        <f t="shared" si="15"/>
        <v>0</v>
      </c>
      <c r="BQ62" s="178">
        <f t="shared" si="15"/>
        <v>0</v>
      </c>
      <c r="BR62" s="178">
        <f t="shared" si="15"/>
        <v>0</v>
      </c>
    </row>
    <row r="63" spans="2:70" outlineLevel="1" x14ac:dyDescent="0.4">
      <c r="C63" s="3" t="str">
        <f>'Control Panel_개발'!C97</f>
        <v>단기차입금 이자비용(VAT)</v>
      </c>
      <c r="E63" s="160"/>
      <c r="F63" s="161"/>
      <c r="G63" s="172"/>
      <c r="H63" s="162"/>
      <c r="I63" s="257">
        <f t="shared" ca="1" si="5"/>
        <v>0</v>
      </c>
      <c r="J63" s="132">
        <f ca="1">IFERROR(J138/$I$138,0)</f>
        <v>0</v>
      </c>
      <c r="K63" s="178">
        <f t="shared" ref="K63:BR63" ca="1" si="16">IFERROR(K138/$I$138,0)</f>
        <v>0</v>
      </c>
      <c r="L63" s="178">
        <f t="shared" ca="1" si="16"/>
        <v>0</v>
      </c>
      <c r="M63" s="178">
        <f t="shared" ca="1" si="16"/>
        <v>0</v>
      </c>
      <c r="N63" s="178">
        <f t="shared" ca="1" si="16"/>
        <v>0</v>
      </c>
      <c r="O63" s="178">
        <f t="shared" ca="1" si="16"/>
        <v>0</v>
      </c>
      <c r="P63" s="178">
        <f t="shared" ca="1" si="16"/>
        <v>0</v>
      </c>
      <c r="Q63" s="178">
        <f t="shared" ca="1" si="16"/>
        <v>0</v>
      </c>
      <c r="R63" s="178">
        <f t="shared" ca="1" si="16"/>
        <v>0</v>
      </c>
      <c r="S63" s="178">
        <f t="shared" ca="1" si="16"/>
        <v>0</v>
      </c>
      <c r="T63" s="178">
        <f t="shared" ca="1" si="16"/>
        <v>0</v>
      </c>
      <c r="U63" s="178">
        <f t="shared" ca="1" si="16"/>
        <v>0</v>
      </c>
      <c r="V63" s="178">
        <f t="shared" ca="1" si="16"/>
        <v>0</v>
      </c>
      <c r="W63" s="178">
        <f t="shared" ca="1" si="16"/>
        <v>0</v>
      </c>
      <c r="X63" s="178">
        <f t="shared" ca="1" si="16"/>
        <v>0</v>
      </c>
      <c r="Y63" s="178">
        <f t="shared" ca="1" si="16"/>
        <v>0</v>
      </c>
      <c r="Z63" s="178">
        <f t="shared" ca="1" si="16"/>
        <v>0</v>
      </c>
      <c r="AA63" s="178">
        <f t="shared" ca="1" si="16"/>
        <v>0</v>
      </c>
      <c r="AB63" s="178">
        <f t="shared" ca="1" si="16"/>
        <v>0</v>
      </c>
      <c r="AC63" s="178">
        <f t="shared" ca="1" si="16"/>
        <v>0</v>
      </c>
      <c r="AD63" s="178">
        <f t="shared" ca="1" si="16"/>
        <v>0</v>
      </c>
      <c r="AE63" s="178">
        <f t="shared" ca="1" si="16"/>
        <v>0</v>
      </c>
      <c r="AF63" s="178">
        <f t="shared" ca="1" si="16"/>
        <v>0</v>
      </c>
      <c r="AG63" s="178">
        <f t="shared" ca="1" si="16"/>
        <v>0</v>
      </c>
      <c r="AH63" s="178">
        <f t="shared" ca="1" si="16"/>
        <v>0</v>
      </c>
      <c r="AI63" s="178">
        <f t="shared" ca="1" si="16"/>
        <v>0</v>
      </c>
      <c r="AJ63" s="178">
        <f t="shared" ca="1" si="16"/>
        <v>0</v>
      </c>
      <c r="AK63" s="178">
        <f t="shared" ca="1" si="16"/>
        <v>0</v>
      </c>
      <c r="AL63" s="178">
        <f t="shared" ca="1" si="16"/>
        <v>0</v>
      </c>
      <c r="AM63" s="178">
        <f t="shared" ca="1" si="16"/>
        <v>0</v>
      </c>
      <c r="AN63" s="178">
        <f t="shared" ca="1" si="16"/>
        <v>0</v>
      </c>
      <c r="AO63" s="178">
        <f t="shared" ca="1" si="16"/>
        <v>0</v>
      </c>
      <c r="AP63" s="178">
        <f t="shared" ca="1" si="16"/>
        <v>0</v>
      </c>
      <c r="AQ63" s="178">
        <f t="shared" ca="1" si="16"/>
        <v>0</v>
      </c>
      <c r="AR63" s="178">
        <f t="shared" ca="1" si="16"/>
        <v>0</v>
      </c>
      <c r="AS63" s="178">
        <f t="shared" ca="1" si="16"/>
        <v>0</v>
      </c>
      <c r="AT63" s="178">
        <f t="shared" ca="1" si="16"/>
        <v>0</v>
      </c>
      <c r="AU63" s="178">
        <f t="shared" ca="1" si="16"/>
        <v>0</v>
      </c>
      <c r="AV63" s="178">
        <f t="shared" ca="1" si="16"/>
        <v>0</v>
      </c>
      <c r="AW63" s="178">
        <f t="shared" ca="1" si="16"/>
        <v>0</v>
      </c>
      <c r="AX63" s="178">
        <f t="shared" ca="1" si="16"/>
        <v>0</v>
      </c>
      <c r="AY63" s="178">
        <f t="shared" ca="1" si="16"/>
        <v>0</v>
      </c>
      <c r="AZ63" s="178">
        <f t="shared" ca="1" si="16"/>
        <v>0</v>
      </c>
      <c r="BA63" s="178">
        <f t="shared" ca="1" si="16"/>
        <v>0</v>
      </c>
      <c r="BB63" s="178">
        <f t="shared" ca="1" si="16"/>
        <v>0</v>
      </c>
      <c r="BC63" s="178">
        <f t="shared" ca="1" si="16"/>
        <v>0</v>
      </c>
      <c r="BD63" s="178">
        <f t="shared" ca="1" si="16"/>
        <v>0</v>
      </c>
      <c r="BE63" s="178">
        <f t="shared" ca="1" si="16"/>
        <v>0</v>
      </c>
      <c r="BF63" s="178">
        <f t="shared" ca="1" si="16"/>
        <v>0</v>
      </c>
      <c r="BG63" s="178">
        <f t="shared" ca="1" si="16"/>
        <v>0</v>
      </c>
      <c r="BH63" s="178">
        <f t="shared" ca="1" si="16"/>
        <v>0</v>
      </c>
      <c r="BI63" s="178">
        <f t="shared" ca="1" si="16"/>
        <v>0</v>
      </c>
      <c r="BJ63" s="178">
        <f t="shared" ca="1" si="16"/>
        <v>0</v>
      </c>
      <c r="BK63" s="178">
        <f t="shared" ca="1" si="16"/>
        <v>0</v>
      </c>
      <c r="BL63" s="178">
        <f t="shared" ca="1" si="16"/>
        <v>0</v>
      </c>
      <c r="BM63" s="178">
        <f t="shared" ca="1" si="16"/>
        <v>0</v>
      </c>
      <c r="BN63" s="178">
        <f t="shared" ca="1" si="16"/>
        <v>0</v>
      </c>
      <c r="BO63" s="178">
        <f t="shared" ca="1" si="16"/>
        <v>0</v>
      </c>
      <c r="BP63" s="178">
        <f t="shared" ca="1" si="16"/>
        <v>0</v>
      </c>
      <c r="BQ63" s="178">
        <f t="shared" ca="1" si="16"/>
        <v>0</v>
      </c>
      <c r="BR63" s="178">
        <f t="shared" ca="1" si="16"/>
        <v>0</v>
      </c>
    </row>
    <row r="64" spans="2:70" outlineLevel="1" x14ac:dyDescent="0.4">
      <c r="C64" s="3" t="str">
        <f>'Control Panel_개발'!C98</f>
        <v>선순위대출취급수수료</v>
      </c>
      <c r="E64" s="160"/>
      <c r="F64" s="161"/>
      <c r="G64" s="172"/>
      <c r="H64" s="162"/>
      <c r="I64" s="257">
        <f t="shared" si="5"/>
        <v>1</v>
      </c>
      <c r="J64" s="183">
        <v>1</v>
      </c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</row>
    <row r="65" spans="1:70" outlineLevel="1" x14ac:dyDescent="0.4">
      <c r="C65" s="3" t="str">
        <f>'Control Panel_개발'!C99</f>
        <v>중순위대출취급수수료</v>
      </c>
      <c r="E65" s="160"/>
      <c r="F65" s="161"/>
      <c r="G65" s="172"/>
      <c r="H65" s="162"/>
      <c r="I65" s="257">
        <f t="shared" si="5"/>
        <v>1</v>
      </c>
      <c r="J65" s="183">
        <v>1</v>
      </c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</row>
    <row r="66" spans="1:70" outlineLevel="1" x14ac:dyDescent="0.4">
      <c r="C66" s="3" t="str">
        <f>'Control Panel_개발'!C100</f>
        <v>중순위대출약정수수료</v>
      </c>
      <c r="E66" s="160"/>
      <c r="F66" s="161"/>
      <c r="G66" s="172"/>
      <c r="H66" s="162"/>
      <c r="I66" s="257">
        <f>SUM(J66:BR66)</f>
        <v>1</v>
      </c>
      <c r="J66" s="183">
        <v>1</v>
      </c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</row>
    <row r="67" spans="1:70" outlineLevel="1" x14ac:dyDescent="0.4">
      <c r="C67" s="3" t="str">
        <f>'Control Panel_개발'!C101</f>
        <v>원본취급수수료</v>
      </c>
      <c r="E67" s="160"/>
      <c r="F67" s="161"/>
      <c r="G67" s="172"/>
      <c r="H67" s="162"/>
      <c r="I67" s="257">
        <f t="shared" si="5"/>
        <v>1</v>
      </c>
      <c r="J67" s="183">
        <v>1</v>
      </c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</row>
    <row r="68" spans="1:70" outlineLevel="1" x14ac:dyDescent="0.4">
      <c r="C68" s="3" t="str">
        <f>'Control Panel_개발'!C102</f>
        <v>투자자문수수료</v>
      </c>
      <c r="E68" s="160"/>
      <c r="F68" s="161"/>
      <c r="G68" s="172"/>
      <c r="H68" s="162"/>
      <c r="I68" s="257"/>
      <c r="J68" s="132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</row>
    <row r="69" spans="1:70" s="109" customFormat="1" outlineLevel="1" x14ac:dyDescent="0.4">
      <c r="A69" s="3"/>
      <c r="B69" s="3"/>
      <c r="C69" s="159"/>
      <c r="D69" s="1370" t="str">
        <f>'Control Panel_개발'!D103</f>
        <v>금융자문수수료</v>
      </c>
      <c r="E69" s="163"/>
      <c r="F69" s="164"/>
      <c r="G69" s="173"/>
      <c r="H69" s="165"/>
      <c r="I69" s="258">
        <f t="shared" si="5"/>
        <v>1</v>
      </c>
      <c r="J69" s="185">
        <v>1</v>
      </c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</row>
    <row r="70" spans="1:70" s="110" customFormat="1" outlineLevel="1" x14ac:dyDescent="0.4">
      <c r="A70" s="3"/>
      <c r="B70" s="3"/>
      <c r="C70" s="159"/>
      <c r="D70" s="110" t="str">
        <f>'Control Panel_개발'!D104</f>
        <v>매입약정수수료</v>
      </c>
      <c r="E70" s="166"/>
      <c r="F70" s="167"/>
      <c r="G70" s="174"/>
      <c r="H70" s="168"/>
      <c r="I70" s="259">
        <f t="shared" si="5"/>
        <v>1</v>
      </c>
      <c r="J70" s="268">
        <v>1</v>
      </c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182"/>
      <c r="BN70" s="182"/>
      <c r="BO70" s="182"/>
      <c r="BP70" s="182"/>
      <c r="BQ70" s="182"/>
      <c r="BR70" s="182"/>
    </row>
    <row r="71" spans="1:70" outlineLevel="1" x14ac:dyDescent="0.4">
      <c r="C71" s="3" t="str">
        <f>'Control Panel_개발'!C105</f>
        <v>이익분배금(투자자배당)</v>
      </c>
      <c r="E71" s="160"/>
      <c r="F71" s="161"/>
      <c r="G71" s="172"/>
      <c r="H71" s="162"/>
      <c r="I71" s="257">
        <f t="shared" si="5"/>
        <v>1.0000000000000004</v>
      </c>
      <c r="J71" s="132">
        <f>IFERROR(J146/$I$146,)</f>
        <v>0</v>
      </c>
      <c r="K71" s="178">
        <f t="shared" ref="K71:BR71" si="17">IFERROR(K146/$I$146,)</f>
        <v>0</v>
      </c>
      <c r="L71" s="178">
        <f t="shared" si="17"/>
        <v>0</v>
      </c>
      <c r="M71" s="178">
        <f t="shared" si="17"/>
        <v>0</v>
      </c>
      <c r="N71" s="178">
        <f t="shared" si="17"/>
        <v>0</v>
      </c>
      <c r="O71" s="178">
        <f t="shared" si="17"/>
        <v>0</v>
      </c>
      <c r="P71" s="178">
        <f t="shared" si="17"/>
        <v>0.12454525037089531</v>
      </c>
      <c r="Q71" s="178">
        <f t="shared" si="17"/>
        <v>0</v>
      </c>
      <c r="R71" s="178">
        <f t="shared" si="17"/>
        <v>0</v>
      </c>
      <c r="S71" s="178">
        <f t="shared" si="17"/>
        <v>0</v>
      </c>
      <c r="T71" s="178">
        <f t="shared" si="17"/>
        <v>0</v>
      </c>
      <c r="U71" s="178">
        <f t="shared" si="17"/>
        <v>0</v>
      </c>
      <c r="V71" s="178">
        <f t="shared" si="17"/>
        <v>0.12568305960646556</v>
      </c>
      <c r="W71" s="178">
        <f t="shared" si="17"/>
        <v>0</v>
      </c>
      <c r="X71" s="178">
        <f t="shared" si="17"/>
        <v>0</v>
      </c>
      <c r="Y71" s="178">
        <f t="shared" si="17"/>
        <v>0</v>
      </c>
      <c r="Z71" s="178">
        <f t="shared" si="17"/>
        <v>0</v>
      </c>
      <c r="AA71" s="178">
        <f t="shared" si="17"/>
        <v>0</v>
      </c>
      <c r="AB71" s="178">
        <f t="shared" si="17"/>
        <v>0.12374429197325507</v>
      </c>
      <c r="AC71" s="178">
        <f t="shared" si="17"/>
        <v>0</v>
      </c>
      <c r="AD71" s="178">
        <f t="shared" si="17"/>
        <v>0</v>
      </c>
      <c r="AE71" s="178">
        <f t="shared" si="17"/>
        <v>0</v>
      </c>
      <c r="AF71" s="178">
        <f t="shared" si="17"/>
        <v>0</v>
      </c>
      <c r="AG71" s="178">
        <f t="shared" si="17"/>
        <v>0</v>
      </c>
      <c r="AH71" s="178">
        <f t="shared" si="17"/>
        <v>0.12602739741913205</v>
      </c>
      <c r="AI71" s="178">
        <f t="shared" si="17"/>
        <v>0</v>
      </c>
      <c r="AJ71" s="178">
        <f t="shared" si="17"/>
        <v>0</v>
      </c>
      <c r="AK71" s="178">
        <f t="shared" si="17"/>
        <v>0</v>
      </c>
      <c r="AL71" s="178">
        <f t="shared" si="17"/>
        <v>0</v>
      </c>
      <c r="AM71" s="178">
        <f t="shared" si="17"/>
        <v>0</v>
      </c>
      <c r="AN71" s="178">
        <f t="shared" si="17"/>
        <v>0.12397260289599404</v>
      </c>
      <c r="AO71" s="178">
        <f t="shared" si="17"/>
        <v>0</v>
      </c>
      <c r="AP71" s="178">
        <f t="shared" si="17"/>
        <v>0</v>
      </c>
      <c r="AQ71" s="178">
        <f t="shared" si="17"/>
        <v>0</v>
      </c>
      <c r="AR71" s="178">
        <f t="shared" si="17"/>
        <v>0</v>
      </c>
      <c r="AS71" s="178">
        <f t="shared" si="17"/>
        <v>0</v>
      </c>
      <c r="AT71" s="178">
        <f t="shared" si="17"/>
        <v>0.12602739741913205</v>
      </c>
      <c r="AU71" s="178">
        <f t="shared" si="17"/>
        <v>0</v>
      </c>
      <c r="AV71" s="178">
        <f t="shared" si="17"/>
        <v>0</v>
      </c>
      <c r="AW71" s="178">
        <f t="shared" si="17"/>
        <v>0</v>
      </c>
      <c r="AX71" s="178">
        <f t="shared" si="17"/>
        <v>0</v>
      </c>
      <c r="AY71" s="178">
        <f t="shared" si="17"/>
        <v>0</v>
      </c>
      <c r="AZ71" s="178">
        <f t="shared" si="17"/>
        <v>0.12397260289599404</v>
      </c>
      <c r="BA71" s="178">
        <f t="shared" si="17"/>
        <v>0</v>
      </c>
      <c r="BB71" s="178">
        <f t="shared" si="17"/>
        <v>0</v>
      </c>
      <c r="BC71" s="178">
        <f t="shared" si="17"/>
        <v>0</v>
      </c>
      <c r="BD71" s="178">
        <f t="shared" si="17"/>
        <v>0</v>
      </c>
      <c r="BE71" s="178">
        <f t="shared" si="17"/>
        <v>0</v>
      </c>
      <c r="BF71" s="178">
        <f t="shared" si="17"/>
        <v>0.12602739741913205</v>
      </c>
      <c r="BG71" s="178">
        <f t="shared" si="17"/>
        <v>0</v>
      </c>
      <c r="BH71" s="178">
        <f t="shared" si="17"/>
        <v>0</v>
      </c>
      <c r="BI71" s="178">
        <f t="shared" si="17"/>
        <v>0</v>
      </c>
      <c r="BJ71" s="178">
        <f t="shared" si="17"/>
        <v>0</v>
      </c>
      <c r="BK71" s="178">
        <f t="shared" si="17"/>
        <v>0</v>
      </c>
      <c r="BL71" s="178">
        <f t="shared" si="17"/>
        <v>0</v>
      </c>
      <c r="BM71" s="178">
        <f t="shared" si="17"/>
        <v>0</v>
      </c>
      <c r="BN71" s="178">
        <f t="shared" si="17"/>
        <v>0</v>
      </c>
      <c r="BO71" s="178">
        <f t="shared" si="17"/>
        <v>0</v>
      </c>
      <c r="BP71" s="178">
        <f t="shared" si="17"/>
        <v>0</v>
      </c>
      <c r="BQ71" s="178">
        <f t="shared" si="17"/>
        <v>0</v>
      </c>
      <c r="BR71" s="178">
        <f t="shared" si="17"/>
        <v>0</v>
      </c>
    </row>
    <row r="72" spans="1:70" outlineLevel="1" x14ac:dyDescent="0.4">
      <c r="C72" s="3" t="str">
        <f>'Control Panel_개발'!C106</f>
        <v>펀드운용보수</v>
      </c>
      <c r="E72" s="160"/>
      <c r="F72" s="161"/>
      <c r="G72" s="172"/>
      <c r="H72" s="162"/>
      <c r="I72" s="257"/>
      <c r="J72" s="132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</row>
    <row r="73" spans="1:70" s="109" customFormat="1" outlineLevel="1" x14ac:dyDescent="0.4">
      <c r="A73" s="3"/>
      <c r="B73" s="3"/>
      <c r="C73" s="159"/>
      <c r="D73" s="140" t="str">
        <f>'Control Panel_개발'!D107</f>
        <v>매입보수</v>
      </c>
      <c r="E73" s="163"/>
      <c r="F73" s="164"/>
      <c r="G73" s="173"/>
      <c r="H73" s="165"/>
      <c r="I73" s="258">
        <f t="shared" si="5"/>
        <v>1</v>
      </c>
      <c r="J73" s="185">
        <v>0.5</v>
      </c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294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294">
        <v>0.5</v>
      </c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</row>
    <row r="74" spans="1:70" outlineLevel="1" x14ac:dyDescent="0.4">
      <c r="C74" s="159"/>
      <c r="D74" s="141" t="str">
        <f>'Control Panel_개발'!D108</f>
        <v>운영보수(개발기간)</v>
      </c>
      <c r="E74" s="160"/>
      <c r="F74" s="161"/>
      <c r="G74" s="172"/>
      <c r="H74" s="162"/>
      <c r="I74" s="257">
        <f t="shared" si="5"/>
        <v>0.99999999999999944</v>
      </c>
      <c r="J74" s="132">
        <f>J149/$I149</f>
        <v>0</v>
      </c>
      <c r="K74" s="178">
        <f t="shared" ref="K74:BR77" si="18">K149/$I149</f>
        <v>2.0547945205479434E-2</v>
      </c>
      <c r="L74" s="178">
        <f t="shared" si="18"/>
        <v>2.1232876712328753E-2</v>
      </c>
      <c r="M74" s="178">
        <f t="shared" si="18"/>
        <v>2.0547945205479434E-2</v>
      </c>
      <c r="N74" s="178">
        <f t="shared" si="18"/>
        <v>2.1232876712328753E-2</v>
      </c>
      <c r="O74" s="178">
        <f t="shared" si="18"/>
        <v>2.1174863387978127E-2</v>
      </c>
      <c r="P74" s="178">
        <f t="shared" si="18"/>
        <v>1.9808743169398894E-2</v>
      </c>
      <c r="Q74" s="178">
        <f t="shared" si="18"/>
        <v>2.1174863387978127E-2</v>
      </c>
      <c r="R74" s="178">
        <f t="shared" si="18"/>
        <v>2.0491803278688509E-2</v>
      </c>
      <c r="S74" s="178">
        <f t="shared" si="18"/>
        <v>2.1174863387978127E-2</v>
      </c>
      <c r="T74" s="178">
        <f t="shared" si="18"/>
        <v>2.0491803278688509E-2</v>
      </c>
      <c r="U74" s="178">
        <f t="shared" si="18"/>
        <v>2.1174863387978127E-2</v>
      </c>
      <c r="V74" s="178">
        <f t="shared" si="18"/>
        <v>2.1174863387978127E-2</v>
      </c>
      <c r="W74" s="178">
        <f t="shared" si="18"/>
        <v>2.0491803278688509E-2</v>
      </c>
      <c r="X74" s="178">
        <f t="shared" si="18"/>
        <v>2.1174863387978127E-2</v>
      </c>
      <c r="Y74" s="178">
        <f t="shared" si="18"/>
        <v>2.0491803278688509E-2</v>
      </c>
      <c r="Z74" s="178">
        <f t="shared" si="18"/>
        <v>2.1174863387978127E-2</v>
      </c>
      <c r="AA74" s="178">
        <f t="shared" si="18"/>
        <v>2.1232876712328753E-2</v>
      </c>
      <c r="AB74" s="178">
        <f t="shared" si="18"/>
        <v>1.9178082191780809E-2</v>
      </c>
      <c r="AC74" s="178">
        <f t="shared" si="18"/>
        <v>2.1232876712328753E-2</v>
      </c>
      <c r="AD74" s="178">
        <f t="shared" si="18"/>
        <v>2.0547945205479434E-2</v>
      </c>
      <c r="AE74" s="178">
        <f t="shared" si="18"/>
        <v>2.1232876712328753E-2</v>
      </c>
      <c r="AF74" s="178">
        <f t="shared" si="18"/>
        <v>2.0547945205479434E-2</v>
      </c>
      <c r="AG74" s="178">
        <f t="shared" si="18"/>
        <v>2.1232876712328753E-2</v>
      </c>
      <c r="AH74" s="178">
        <f t="shared" si="18"/>
        <v>2.1232876712328753E-2</v>
      </c>
      <c r="AI74" s="178">
        <f t="shared" si="18"/>
        <v>2.0547945205479434E-2</v>
      </c>
      <c r="AJ74" s="178">
        <f t="shared" si="18"/>
        <v>2.1232876712328753E-2</v>
      </c>
      <c r="AK74" s="178">
        <f t="shared" si="18"/>
        <v>2.0547945205479434E-2</v>
      </c>
      <c r="AL74" s="178">
        <f t="shared" si="18"/>
        <v>2.1232876712328753E-2</v>
      </c>
      <c r="AM74" s="178">
        <f t="shared" si="18"/>
        <v>2.1232876712328753E-2</v>
      </c>
      <c r="AN74" s="178">
        <f t="shared" si="18"/>
        <v>1.9178082191780809E-2</v>
      </c>
      <c r="AO74" s="178">
        <f t="shared" si="18"/>
        <v>2.1232876712328753E-2</v>
      </c>
      <c r="AP74" s="178">
        <f t="shared" si="18"/>
        <v>2.0547945205479434E-2</v>
      </c>
      <c r="AQ74" s="178">
        <f t="shared" si="18"/>
        <v>2.1232876712328753E-2</v>
      </c>
      <c r="AR74" s="178">
        <f t="shared" si="18"/>
        <v>2.0547945205479434E-2</v>
      </c>
      <c r="AS74" s="178">
        <f t="shared" si="18"/>
        <v>2.1232876712328753E-2</v>
      </c>
      <c r="AT74" s="178">
        <f t="shared" si="18"/>
        <v>2.1232876712328753E-2</v>
      </c>
      <c r="AU74" s="178">
        <f t="shared" si="18"/>
        <v>2.0547945205479434E-2</v>
      </c>
      <c r="AV74" s="178">
        <f t="shared" si="18"/>
        <v>2.1232876712328753E-2</v>
      </c>
      <c r="AW74" s="178">
        <f t="shared" si="18"/>
        <v>2.0547945205479434E-2</v>
      </c>
      <c r="AX74" s="178">
        <f t="shared" si="18"/>
        <v>2.1232876712328753E-2</v>
      </c>
      <c r="AY74" s="178">
        <f t="shared" si="18"/>
        <v>2.1232876712328753E-2</v>
      </c>
      <c r="AZ74" s="178">
        <f t="shared" si="18"/>
        <v>1.9178082191780809E-2</v>
      </c>
      <c r="BA74" s="178">
        <f t="shared" si="18"/>
        <v>2.1232876712328753E-2</v>
      </c>
      <c r="BB74" s="178">
        <f t="shared" si="18"/>
        <v>2.0547945205479434E-2</v>
      </c>
      <c r="BC74" s="178">
        <f t="shared" si="18"/>
        <v>2.1232876712328753E-2</v>
      </c>
      <c r="BD74" s="178">
        <f t="shared" si="18"/>
        <v>2.0547945205479434E-2</v>
      </c>
      <c r="BE74" s="178">
        <f t="shared" si="18"/>
        <v>2.1232876712328753E-2</v>
      </c>
      <c r="BF74" s="178">
        <f t="shared" si="18"/>
        <v>2.1232876712328753E-2</v>
      </c>
      <c r="BG74" s="178">
        <f t="shared" si="18"/>
        <v>0</v>
      </c>
      <c r="BH74" s="178">
        <f t="shared" si="18"/>
        <v>0</v>
      </c>
      <c r="BI74" s="178">
        <f t="shared" si="18"/>
        <v>0</v>
      </c>
      <c r="BJ74" s="178">
        <f t="shared" si="18"/>
        <v>0</v>
      </c>
      <c r="BK74" s="178">
        <f t="shared" si="18"/>
        <v>0</v>
      </c>
      <c r="BL74" s="178">
        <f t="shared" si="18"/>
        <v>0</v>
      </c>
      <c r="BM74" s="178">
        <f t="shared" si="18"/>
        <v>0</v>
      </c>
      <c r="BN74" s="178">
        <f t="shared" si="18"/>
        <v>0</v>
      </c>
      <c r="BO74" s="178">
        <f t="shared" si="18"/>
        <v>0</v>
      </c>
      <c r="BP74" s="178">
        <f t="shared" si="18"/>
        <v>0</v>
      </c>
      <c r="BQ74" s="178">
        <f t="shared" si="18"/>
        <v>0</v>
      </c>
      <c r="BR74" s="178">
        <f t="shared" si="18"/>
        <v>0</v>
      </c>
    </row>
    <row r="75" spans="1:70" outlineLevel="1" x14ac:dyDescent="0.4">
      <c r="C75" s="159"/>
      <c r="D75" s="141" t="str">
        <f>'Control Panel_개발'!D109</f>
        <v>판매보수(개발기간)</v>
      </c>
      <c r="E75" s="160"/>
      <c r="F75" s="161"/>
      <c r="G75" s="172"/>
      <c r="H75" s="162"/>
      <c r="I75" s="257">
        <f t="shared" si="5"/>
        <v>0.99999999999999956</v>
      </c>
      <c r="J75" s="132">
        <f>J150/$I150</f>
        <v>0</v>
      </c>
      <c r="K75" s="178">
        <f t="shared" ref="K75:Y75" si="19">K150/$I150</f>
        <v>2.0547945205479441E-2</v>
      </c>
      <c r="L75" s="178">
        <f t="shared" si="19"/>
        <v>2.1232876712328753E-2</v>
      </c>
      <c r="M75" s="178">
        <f t="shared" si="19"/>
        <v>2.0547945205479441E-2</v>
      </c>
      <c r="N75" s="178">
        <f t="shared" si="19"/>
        <v>2.1232876712328753E-2</v>
      </c>
      <c r="O75" s="178">
        <f t="shared" si="19"/>
        <v>2.1174863387978127E-2</v>
      </c>
      <c r="P75" s="178">
        <f t="shared" si="19"/>
        <v>1.9808743169398894E-2</v>
      </c>
      <c r="Q75" s="178">
        <f t="shared" si="19"/>
        <v>2.1174863387978127E-2</v>
      </c>
      <c r="R75" s="178">
        <f t="shared" si="19"/>
        <v>2.0491803278688513E-2</v>
      </c>
      <c r="S75" s="178">
        <f t="shared" si="19"/>
        <v>2.1174863387978127E-2</v>
      </c>
      <c r="T75" s="178">
        <f t="shared" si="19"/>
        <v>2.0491803278688513E-2</v>
      </c>
      <c r="U75" s="178">
        <f t="shared" si="19"/>
        <v>2.1174863387978127E-2</v>
      </c>
      <c r="V75" s="178">
        <f t="shared" si="19"/>
        <v>2.1174863387978127E-2</v>
      </c>
      <c r="W75" s="178">
        <f t="shared" si="19"/>
        <v>2.0491803278688513E-2</v>
      </c>
      <c r="X75" s="178">
        <f t="shared" si="19"/>
        <v>2.1174863387978127E-2</v>
      </c>
      <c r="Y75" s="178">
        <f t="shared" si="19"/>
        <v>2.0491803278688513E-2</v>
      </c>
      <c r="Z75" s="178">
        <f t="shared" si="18"/>
        <v>2.1174863387978127E-2</v>
      </c>
      <c r="AA75" s="178">
        <f t="shared" si="18"/>
        <v>2.1232876712328753E-2</v>
      </c>
      <c r="AB75" s="178">
        <f t="shared" si="18"/>
        <v>1.9178082191780809E-2</v>
      </c>
      <c r="AC75" s="178">
        <f t="shared" si="18"/>
        <v>2.1232876712328753E-2</v>
      </c>
      <c r="AD75" s="178">
        <f t="shared" si="18"/>
        <v>2.0547945205479441E-2</v>
      </c>
      <c r="AE75" s="178">
        <f t="shared" si="18"/>
        <v>2.1232876712328753E-2</v>
      </c>
      <c r="AF75" s="178">
        <f t="shared" si="18"/>
        <v>2.0547945205479441E-2</v>
      </c>
      <c r="AG75" s="178">
        <f t="shared" si="18"/>
        <v>2.1232876712328753E-2</v>
      </c>
      <c r="AH75" s="178">
        <f t="shared" si="18"/>
        <v>2.1232876712328753E-2</v>
      </c>
      <c r="AI75" s="178">
        <f t="shared" si="18"/>
        <v>2.0547945205479441E-2</v>
      </c>
      <c r="AJ75" s="178">
        <f t="shared" si="18"/>
        <v>2.1232876712328753E-2</v>
      </c>
      <c r="AK75" s="178">
        <f t="shared" si="18"/>
        <v>2.0547945205479441E-2</v>
      </c>
      <c r="AL75" s="178">
        <f t="shared" si="18"/>
        <v>2.1232876712328753E-2</v>
      </c>
      <c r="AM75" s="178">
        <f t="shared" si="18"/>
        <v>2.1232876712328753E-2</v>
      </c>
      <c r="AN75" s="178">
        <f t="shared" si="18"/>
        <v>1.9178082191780809E-2</v>
      </c>
      <c r="AO75" s="178">
        <f t="shared" si="18"/>
        <v>2.1232876712328753E-2</v>
      </c>
      <c r="AP75" s="178">
        <f t="shared" si="18"/>
        <v>2.0547945205479441E-2</v>
      </c>
      <c r="AQ75" s="178">
        <f t="shared" si="18"/>
        <v>2.1232876712328753E-2</v>
      </c>
      <c r="AR75" s="178">
        <f t="shared" si="18"/>
        <v>2.0547945205479441E-2</v>
      </c>
      <c r="AS75" s="178">
        <f t="shared" si="18"/>
        <v>2.1232876712328753E-2</v>
      </c>
      <c r="AT75" s="178">
        <f t="shared" si="18"/>
        <v>2.1232876712328753E-2</v>
      </c>
      <c r="AU75" s="178">
        <f t="shared" si="18"/>
        <v>2.0547945205479441E-2</v>
      </c>
      <c r="AV75" s="178">
        <f t="shared" si="18"/>
        <v>2.1232876712328753E-2</v>
      </c>
      <c r="AW75" s="178">
        <f t="shared" si="18"/>
        <v>2.0547945205479441E-2</v>
      </c>
      <c r="AX75" s="178">
        <f t="shared" si="18"/>
        <v>2.1232876712328753E-2</v>
      </c>
      <c r="AY75" s="178">
        <f t="shared" si="18"/>
        <v>2.1232876712328753E-2</v>
      </c>
      <c r="AZ75" s="178">
        <f t="shared" si="18"/>
        <v>1.9178082191780809E-2</v>
      </c>
      <c r="BA75" s="178">
        <f t="shared" si="18"/>
        <v>2.1232876712328753E-2</v>
      </c>
      <c r="BB75" s="178">
        <f t="shared" si="18"/>
        <v>2.0547945205479441E-2</v>
      </c>
      <c r="BC75" s="178">
        <f t="shared" si="18"/>
        <v>2.1232876712328753E-2</v>
      </c>
      <c r="BD75" s="178">
        <f t="shared" si="18"/>
        <v>2.0547945205479441E-2</v>
      </c>
      <c r="BE75" s="178">
        <f t="shared" si="18"/>
        <v>2.1232876712328753E-2</v>
      </c>
      <c r="BF75" s="178">
        <f t="shared" si="18"/>
        <v>2.1232876712328753E-2</v>
      </c>
      <c r="BG75" s="178">
        <f t="shared" si="18"/>
        <v>0</v>
      </c>
      <c r="BH75" s="178">
        <f t="shared" si="18"/>
        <v>0</v>
      </c>
      <c r="BI75" s="178">
        <f t="shared" si="18"/>
        <v>0</v>
      </c>
      <c r="BJ75" s="178">
        <f t="shared" si="18"/>
        <v>0</v>
      </c>
      <c r="BK75" s="178">
        <f t="shared" si="18"/>
        <v>0</v>
      </c>
      <c r="BL75" s="178">
        <f t="shared" si="18"/>
        <v>0</v>
      </c>
      <c r="BM75" s="178">
        <f t="shared" si="18"/>
        <v>0</v>
      </c>
      <c r="BN75" s="178">
        <f t="shared" si="18"/>
        <v>0</v>
      </c>
      <c r="BO75" s="178">
        <f t="shared" si="18"/>
        <v>0</v>
      </c>
      <c r="BP75" s="178">
        <f t="shared" si="18"/>
        <v>0</v>
      </c>
      <c r="BQ75" s="178">
        <f t="shared" si="18"/>
        <v>0</v>
      </c>
      <c r="BR75" s="178">
        <f t="shared" si="18"/>
        <v>0</v>
      </c>
    </row>
    <row r="76" spans="1:70" outlineLevel="1" x14ac:dyDescent="0.4">
      <c r="C76" s="159"/>
      <c r="D76" s="141" t="str">
        <f>'Control Panel_개발'!D110</f>
        <v>신탁보수(개발기간)</v>
      </c>
      <c r="E76" s="160"/>
      <c r="F76" s="161"/>
      <c r="G76" s="172"/>
      <c r="H76" s="162"/>
      <c r="I76" s="257">
        <f t="shared" si="5"/>
        <v>0.99999999999999956</v>
      </c>
      <c r="J76" s="132">
        <f>J151/$I151</f>
        <v>0</v>
      </c>
      <c r="K76" s="178">
        <f t="shared" si="18"/>
        <v>2.0547945205479441E-2</v>
      </c>
      <c r="L76" s="178">
        <f t="shared" si="18"/>
        <v>2.1232876712328753E-2</v>
      </c>
      <c r="M76" s="178">
        <f t="shared" si="18"/>
        <v>2.0547945205479441E-2</v>
      </c>
      <c r="N76" s="178">
        <f t="shared" si="18"/>
        <v>2.1232876712328753E-2</v>
      </c>
      <c r="O76" s="178">
        <f t="shared" si="18"/>
        <v>2.1174863387978127E-2</v>
      </c>
      <c r="P76" s="178">
        <f t="shared" si="18"/>
        <v>1.9808743169398894E-2</v>
      </c>
      <c r="Q76" s="178">
        <f t="shared" si="18"/>
        <v>2.1174863387978127E-2</v>
      </c>
      <c r="R76" s="178">
        <f t="shared" si="18"/>
        <v>2.0491803278688513E-2</v>
      </c>
      <c r="S76" s="178">
        <f t="shared" si="18"/>
        <v>2.1174863387978127E-2</v>
      </c>
      <c r="T76" s="178">
        <f t="shared" si="18"/>
        <v>2.0491803278688513E-2</v>
      </c>
      <c r="U76" s="178">
        <f t="shared" si="18"/>
        <v>2.1174863387978127E-2</v>
      </c>
      <c r="V76" s="178">
        <f t="shared" si="18"/>
        <v>2.1174863387978127E-2</v>
      </c>
      <c r="W76" s="178">
        <f t="shared" si="18"/>
        <v>2.0491803278688513E-2</v>
      </c>
      <c r="X76" s="178">
        <f t="shared" si="18"/>
        <v>2.1174863387978127E-2</v>
      </c>
      <c r="Y76" s="178">
        <f t="shared" si="18"/>
        <v>2.0491803278688513E-2</v>
      </c>
      <c r="Z76" s="178">
        <f t="shared" si="18"/>
        <v>2.1174863387978127E-2</v>
      </c>
      <c r="AA76" s="178">
        <f t="shared" si="18"/>
        <v>2.1232876712328753E-2</v>
      </c>
      <c r="AB76" s="178">
        <f t="shared" si="18"/>
        <v>1.9178082191780809E-2</v>
      </c>
      <c r="AC76" s="178">
        <f t="shared" si="18"/>
        <v>2.1232876712328753E-2</v>
      </c>
      <c r="AD76" s="178">
        <f t="shared" si="18"/>
        <v>2.0547945205479441E-2</v>
      </c>
      <c r="AE76" s="178">
        <f t="shared" si="18"/>
        <v>2.1232876712328753E-2</v>
      </c>
      <c r="AF76" s="178">
        <f t="shared" si="18"/>
        <v>2.0547945205479441E-2</v>
      </c>
      <c r="AG76" s="178">
        <f t="shared" si="18"/>
        <v>2.1232876712328753E-2</v>
      </c>
      <c r="AH76" s="178">
        <f t="shared" si="18"/>
        <v>2.1232876712328753E-2</v>
      </c>
      <c r="AI76" s="178">
        <f t="shared" si="18"/>
        <v>2.0547945205479441E-2</v>
      </c>
      <c r="AJ76" s="178">
        <f t="shared" si="18"/>
        <v>2.1232876712328753E-2</v>
      </c>
      <c r="AK76" s="178">
        <f t="shared" si="18"/>
        <v>2.0547945205479441E-2</v>
      </c>
      <c r="AL76" s="178">
        <f t="shared" si="18"/>
        <v>2.1232876712328753E-2</v>
      </c>
      <c r="AM76" s="178">
        <f t="shared" si="18"/>
        <v>2.1232876712328753E-2</v>
      </c>
      <c r="AN76" s="178">
        <f t="shared" si="18"/>
        <v>1.9178082191780809E-2</v>
      </c>
      <c r="AO76" s="178">
        <f t="shared" si="18"/>
        <v>2.1232876712328753E-2</v>
      </c>
      <c r="AP76" s="178">
        <f t="shared" si="18"/>
        <v>2.0547945205479441E-2</v>
      </c>
      <c r="AQ76" s="178">
        <f t="shared" si="18"/>
        <v>2.1232876712328753E-2</v>
      </c>
      <c r="AR76" s="178">
        <f t="shared" si="18"/>
        <v>2.0547945205479441E-2</v>
      </c>
      <c r="AS76" s="178">
        <f t="shared" si="18"/>
        <v>2.1232876712328753E-2</v>
      </c>
      <c r="AT76" s="178">
        <f t="shared" si="18"/>
        <v>2.1232876712328753E-2</v>
      </c>
      <c r="AU76" s="178">
        <f t="shared" si="18"/>
        <v>2.0547945205479441E-2</v>
      </c>
      <c r="AV76" s="178">
        <f t="shared" si="18"/>
        <v>2.1232876712328753E-2</v>
      </c>
      <c r="AW76" s="178">
        <f t="shared" si="18"/>
        <v>2.0547945205479441E-2</v>
      </c>
      <c r="AX76" s="178">
        <f t="shared" si="18"/>
        <v>2.1232876712328753E-2</v>
      </c>
      <c r="AY76" s="178">
        <f t="shared" si="18"/>
        <v>2.1232876712328753E-2</v>
      </c>
      <c r="AZ76" s="178">
        <f t="shared" si="18"/>
        <v>1.9178082191780809E-2</v>
      </c>
      <c r="BA76" s="178">
        <f t="shared" si="18"/>
        <v>2.1232876712328753E-2</v>
      </c>
      <c r="BB76" s="178">
        <f t="shared" si="18"/>
        <v>2.0547945205479441E-2</v>
      </c>
      <c r="BC76" s="178">
        <f t="shared" si="18"/>
        <v>2.1232876712328753E-2</v>
      </c>
      <c r="BD76" s="178">
        <f t="shared" si="18"/>
        <v>2.0547945205479441E-2</v>
      </c>
      <c r="BE76" s="178">
        <f t="shared" si="18"/>
        <v>2.1232876712328753E-2</v>
      </c>
      <c r="BF76" s="178">
        <f t="shared" si="18"/>
        <v>2.1232876712328753E-2</v>
      </c>
      <c r="BG76" s="178">
        <f t="shared" si="18"/>
        <v>0</v>
      </c>
      <c r="BH76" s="178">
        <f t="shared" si="18"/>
        <v>0</v>
      </c>
      <c r="BI76" s="178">
        <f t="shared" si="18"/>
        <v>0</v>
      </c>
      <c r="BJ76" s="178">
        <f t="shared" si="18"/>
        <v>0</v>
      </c>
      <c r="BK76" s="178">
        <f t="shared" si="18"/>
        <v>0</v>
      </c>
      <c r="BL76" s="178">
        <f t="shared" si="18"/>
        <v>0</v>
      </c>
      <c r="BM76" s="178">
        <f t="shared" si="18"/>
        <v>0</v>
      </c>
      <c r="BN76" s="178">
        <f t="shared" si="18"/>
        <v>0</v>
      </c>
      <c r="BO76" s="178">
        <f t="shared" si="18"/>
        <v>0</v>
      </c>
      <c r="BP76" s="178">
        <f t="shared" si="18"/>
        <v>0</v>
      </c>
      <c r="BQ76" s="178">
        <f t="shared" si="18"/>
        <v>0</v>
      </c>
      <c r="BR76" s="178">
        <f t="shared" si="18"/>
        <v>0</v>
      </c>
    </row>
    <row r="77" spans="1:70" s="110" customFormat="1" outlineLevel="1" x14ac:dyDescent="0.4">
      <c r="A77" s="3"/>
      <c r="B77" s="3"/>
      <c r="C77" s="159"/>
      <c r="D77" s="142" t="str">
        <f>'Control Panel_개발'!D111</f>
        <v>일반사무관리보수(개발기간)</v>
      </c>
      <c r="E77" s="166"/>
      <c r="F77" s="167"/>
      <c r="G77" s="174"/>
      <c r="H77" s="168"/>
      <c r="I77" s="259">
        <f t="shared" si="5"/>
        <v>0.99999999999999956</v>
      </c>
      <c r="J77" s="181">
        <f>J152/$I152</f>
        <v>0</v>
      </c>
      <c r="K77" s="182">
        <f t="shared" si="18"/>
        <v>2.0547945205479441E-2</v>
      </c>
      <c r="L77" s="182">
        <f t="shared" si="18"/>
        <v>2.1232876712328753E-2</v>
      </c>
      <c r="M77" s="182">
        <f t="shared" si="18"/>
        <v>2.0547945205479441E-2</v>
      </c>
      <c r="N77" s="182">
        <f t="shared" si="18"/>
        <v>2.1232876712328753E-2</v>
      </c>
      <c r="O77" s="182">
        <f t="shared" si="18"/>
        <v>2.1174863387978127E-2</v>
      </c>
      <c r="P77" s="182">
        <f t="shared" si="18"/>
        <v>1.9808743169398894E-2</v>
      </c>
      <c r="Q77" s="182">
        <f t="shared" si="18"/>
        <v>2.1174863387978127E-2</v>
      </c>
      <c r="R77" s="182">
        <f t="shared" si="18"/>
        <v>2.0491803278688513E-2</v>
      </c>
      <c r="S77" s="182">
        <f t="shared" si="18"/>
        <v>2.1174863387978127E-2</v>
      </c>
      <c r="T77" s="182">
        <f t="shared" si="18"/>
        <v>2.0491803278688513E-2</v>
      </c>
      <c r="U77" s="182">
        <f t="shared" si="18"/>
        <v>2.1174863387978127E-2</v>
      </c>
      <c r="V77" s="182">
        <f t="shared" si="18"/>
        <v>2.1174863387978127E-2</v>
      </c>
      <c r="W77" s="182">
        <f t="shared" si="18"/>
        <v>2.0491803278688513E-2</v>
      </c>
      <c r="X77" s="182">
        <f t="shared" si="18"/>
        <v>2.1174863387978127E-2</v>
      </c>
      <c r="Y77" s="182">
        <f t="shared" si="18"/>
        <v>2.0491803278688513E-2</v>
      </c>
      <c r="Z77" s="182">
        <f t="shared" si="18"/>
        <v>2.1174863387978127E-2</v>
      </c>
      <c r="AA77" s="182">
        <f t="shared" si="18"/>
        <v>2.1232876712328753E-2</v>
      </c>
      <c r="AB77" s="182">
        <f t="shared" si="18"/>
        <v>1.9178082191780809E-2</v>
      </c>
      <c r="AC77" s="182">
        <f t="shared" si="18"/>
        <v>2.1232876712328753E-2</v>
      </c>
      <c r="AD77" s="182">
        <f t="shared" si="18"/>
        <v>2.0547945205479441E-2</v>
      </c>
      <c r="AE77" s="182">
        <f t="shared" si="18"/>
        <v>2.1232876712328753E-2</v>
      </c>
      <c r="AF77" s="182">
        <f t="shared" si="18"/>
        <v>2.0547945205479441E-2</v>
      </c>
      <c r="AG77" s="182">
        <f t="shared" si="18"/>
        <v>2.1232876712328753E-2</v>
      </c>
      <c r="AH77" s="182">
        <f t="shared" si="18"/>
        <v>2.1232876712328753E-2</v>
      </c>
      <c r="AI77" s="182">
        <f t="shared" si="18"/>
        <v>2.0547945205479441E-2</v>
      </c>
      <c r="AJ77" s="182">
        <f t="shared" si="18"/>
        <v>2.1232876712328753E-2</v>
      </c>
      <c r="AK77" s="182">
        <f t="shared" si="18"/>
        <v>2.0547945205479441E-2</v>
      </c>
      <c r="AL77" s="182">
        <f t="shared" si="18"/>
        <v>2.1232876712328753E-2</v>
      </c>
      <c r="AM77" s="182">
        <f t="shared" si="18"/>
        <v>2.1232876712328753E-2</v>
      </c>
      <c r="AN77" s="182">
        <f t="shared" si="18"/>
        <v>1.9178082191780809E-2</v>
      </c>
      <c r="AO77" s="182">
        <f t="shared" si="18"/>
        <v>2.1232876712328753E-2</v>
      </c>
      <c r="AP77" s="182">
        <f t="shared" si="18"/>
        <v>2.0547945205479441E-2</v>
      </c>
      <c r="AQ77" s="182">
        <f t="shared" si="18"/>
        <v>2.1232876712328753E-2</v>
      </c>
      <c r="AR77" s="182">
        <f t="shared" si="18"/>
        <v>2.0547945205479441E-2</v>
      </c>
      <c r="AS77" s="182">
        <f t="shared" si="18"/>
        <v>2.1232876712328753E-2</v>
      </c>
      <c r="AT77" s="182">
        <f t="shared" si="18"/>
        <v>2.1232876712328753E-2</v>
      </c>
      <c r="AU77" s="182">
        <f t="shared" si="18"/>
        <v>2.0547945205479441E-2</v>
      </c>
      <c r="AV77" s="182">
        <f t="shared" si="18"/>
        <v>2.1232876712328753E-2</v>
      </c>
      <c r="AW77" s="182">
        <f t="shared" si="18"/>
        <v>2.0547945205479441E-2</v>
      </c>
      <c r="AX77" s="182">
        <f t="shared" si="18"/>
        <v>2.1232876712328753E-2</v>
      </c>
      <c r="AY77" s="182">
        <f t="shared" si="18"/>
        <v>2.1232876712328753E-2</v>
      </c>
      <c r="AZ77" s="182">
        <f t="shared" si="18"/>
        <v>1.9178082191780809E-2</v>
      </c>
      <c r="BA77" s="182">
        <f t="shared" si="18"/>
        <v>2.1232876712328753E-2</v>
      </c>
      <c r="BB77" s="182">
        <f t="shared" si="18"/>
        <v>2.0547945205479441E-2</v>
      </c>
      <c r="BC77" s="182">
        <f t="shared" si="18"/>
        <v>2.1232876712328753E-2</v>
      </c>
      <c r="BD77" s="182">
        <f t="shared" si="18"/>
        <v>2.0547945205479441E-2</v>
      </c>
      <c r="BE77" s="182">
        <f t="shared" si="18"/>
        <v>2.1232876712328753E-2</v>
      </c>
      <c r="BF77" s="182">
        <f t="shared" si="18"/>
        <v>2.1232876712328753E-2</v>
      </c>
      <c r="BG77" s="182">
        <f t="shared" si="18"/>
        <v>0</v>
      </c>
      <c r="BH77" s="182">
        <f t="shared" si="18"/>
        <v>0</v>
      </c>
      <c r="BI77" s="182">
        <f t="shared" si="18"/>
        <v>0</v>
      </c>
      <c r="BJ77" s="182">
        <f t="shared" si="18"/>
        <v>0</v>
      </c>
      <c r="BK77" s="182">
        <f t="shared" si="18"/>
        <v>0</v>
      </c>
      <c r="BL77" s="182">
        <f t="shared" si="18"/>
        <v>0</v>
      </c>
      <c r="BM77" s="182">
        <f t="shared" si="18"/>
        <v>0</v>
      </c>
      <c r="BN77" s="182">
        <f t="shared" si="18"/>
        <v>0</v>
      </c>
      <c r="BO77" s="182">
        <f t="shared" si="18"/>
        <v>0</v>
      </c>
      <c r="BP77" s="182">
        <f t="shared" si="18"/>
        <v>0</v>
      </c>
      <c r="BQ77" s="182">
        <f t="shared" si="18"/>
        <v>0</v>
      </c>
      <c r="BR77" s="182">
        <f t="shared" si="18"/>
        <v>0</v>
      </c>
    </row>
    <row r="78" spans="1:70" outlineLevel="1" x14ac:dyDescent="0.4"/>
    <row r="79" spans="1:70" outlineLevel="1" x14ac:dyDescent="0.4"/>
    <row r="81" spans="2:70" s="2" customFormat="1" x14ac:dyDescent="0.4">
      <c r="B81" s="2" t="s">
        <v>503</v>
      </c>
      <c r="E81" s="208"/>
      <c r="F81" s="209"/>
      <c r="G81" s="209"/>
      <c r="H81" s="210"/>
      <c r="I81" s="261"/>
      <c r="J81" s="211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</row>
    <row r="82" spans="2:70" s="45" customFormat="1" x14ac:dyDescent="0.4">
      <c r="B82" s="45" t="s">
        <v>469</v>
      </c>
      <c r="E82" s="215"/>
      <c r="F82" s="216"/>
      <c r="G82" s="217"/>
      <c r="H82" s="218"/>
      <c r="I82" s="262">
        <f t="shared" ref="I82:I93" si="20">SUM(J82:BR82)</f>
        <v>3051100</v>
      </c>
      <c r="J82" s="46">
        <f t="shared" ref="J82:AO82" si="21">SUM(J83:J93)</f>
        <v>3051100</v>
      </c>
      <c r="K82" s="47">
        <f t="shared" si="21"/>
        <v>0</v>
      </c>
      <c r="L82" s="47">
        <f t="shared" si="21"/>
        <v>0</v>
      </c>
      <c r="M82" s="47">
        <f t="shared" si="21"/>
        <v>0</v>
      </c>
      <c r="N82" s="47">
        <f t="shared" si="21"/>
        <v>0</v>
      </c>
      <c r="O82" s="47">
        <f t="shared" si="21"/>
        <v>0</v>
      </c>
      <c r="P82" s="47">
        <f t="shared" si="21"/>
        <v>0</v>
      </c>
      <c r="Q82" s="47">
        <f t="shared" si="21"/>
        <v>0</v>
      </c>
      <c r="R82" s="47">
        <f t="shared" si="21"/>
        <v>0</v>
      </c>
      <c r="S82" s="47">
        <f t="shared" si="21"/>
        <v>0</v>
      </c>
      <c r="T82" s="47">
        <f t="shared" si="21"/>
        <v>0</v>
      </c>
      <c r="U82" s="47">
        <f t="shared" si="21"/>
        <v>0</v>
      </c>
      <c r="V82" s="47">
        <f t="shared" si="21"/>
        <v>0</v>
      </c>
      <c r="W82" s="47">
        <f t="shared" si="21"/>
        <v>0</v>
      </c>
      <c r="X82" s="47">
        <f t="shared" si="21"/>
        <v>0</v>
      </c>
      <c r="Y82" s="47">
        <f t="shared" si="21"/>
        <v>0</v>
      </c>
      <c r="Z82" s="47">
        <f t="shared" si="21"/>
        <v>0</v>
      </c>
      <c r="AA82" s="47">
        <f t="shared" si="21"/>
        <v>0</v>
      </c>
      <c r="AB82" s="47">
        <f t="shared" si="21"/>
        <v>0</v>
      </c>
      <c r="AC82" s="47">
        <f t="shared" si="21"/>
        <v>0</v>
      </c>
      <c r="AD82" s="47">
        <f t="shared" si="21"/>
        <v>0</v>
      </c>
      <c r="AE82" s="47">
        <f t="shared" si="21"/>
        <v>0</v>
      </c>
      <c r="AF82" s="47">
        <f t="shared" si="21"/>
        <v>0</v>
      </c>
      <c r="AG82" s="47">
        <f t="shared" si="21"/>
        <v>0</v>
      </c>
      <c r="AH82" s="47">
        <f t="shared" si="21"/>
        <v>0</v>
      </c>
      <c r="AI82" s="47">
        <f t="shared" si="21"/>
        <v>0</v>
      </c>
      <c r="AJ82" s="47">
        <f t="shared" si="21"/>
        <v>0</v>
      </c>
      <c r="AK82" s="47">
        <f t="shared" si="21"/>
        <v>0</v>
      </c>
      <c r="AL82" s="47">
        <f t="shared" si="21"/>
        <v>0</v>
      </c>
      <c r="AM82" s="47">
        <f t="shared" si="21"/>
        <v>0</v>
      </c>
      <c r="AN82" s="47">
        <f t="shared" si="21"/>
        <v>0</v>
      </c>
      <c r="AO82" s="47">
        <f t="shared" si="21"/>
        <v>0</v>
      </c>
      <c r="AP82" s="47">
        <f t="shared" ref="AP82:BR82" si="22">SUM(AP83:AP93)</f>
        <v>0</v>
      </c>
      <c r="AQ82" s="47">
        <f t="shared" si="22"/>
        <v>0</v>
      </c>
      <c r="AR82" s="47">
        <f t="shared" si="22"/>
        <v>0</v>
      </c>
      <c r="AS82" s="47">
        <f t="shared" si="22"/>
        <v>0</v>
      </c>
      <c r="AT82" s="47">
        <f t="shared" si="22"/>
        <v>0</v>
      </c>
      <c r="AU82" s="47">
        <f t="shared" si="22"/>
        <v>0</v>
      </c>
      <c r="AV82" s="47">
        <f t="shared" si="22"/>
        <v>0</v>
      </c>
      <c r="AW82" s="47">
        <f t="shared" si="22"/>
        <v>0</v>
      </c>
      <c r="AX82" s="47">
        <f t="shared" si="22"/>
        <v>0</v>
      </c>
      <c r="AY82" s="47">
        <f t="shared" si="22"/>
        <v>0</v>
      </c>
      <c r="AZ82" s="47">
        <f t="shared" si="22"/>
        <v>0</v>
      </c>
      <c r="BA82" s="47">
        <f t="shared" si="22"/>
        <v>0</v>
      </c>
      <c r="BB82" s="47">
        <f t="shared" si="22"/>
        <v>0</v>
      </c>
      <c r="BC82" s="47">
        <f t="shared" si="22"/>
        <v>0</v>
      </c>
      <c r="BD82" s="47">
        <f t="shared" si="22"/>
        <v>0</v>
      </c>
      <c r="BE82" s="47">
        <f t="shared" si="22"/>
        <v>0</v>
      </c>
      <c r="BF82" s="47">
        <f t="shared" si="22"/>
        <v>0</v>
      </c>
      <c r="BG82" s="47">
        <f t="shared" si="22"/>
        <v>0</v>
      </c>
      <c r="BH82" s="47">
        <f t="shared" si="22"/>
        <v>0</v>
      </c>
      <c r="BI82" s="47">
        <f t="shared" si="22"/>
        <v>0</v>
      </c>
      <c r="BJ82" s="47">
        <f t="shared" si="22"/>
        <v>0</v>
      </c>
      <c r="BK82" s="47">
        <f t="shared" si="22"/>
        <v>0</v>
      </c>
      <c r="BL82" s="47">
        <f t="shared" si="22"/>
        <v>0</v>
      </c>
      <c r="BM82" s="47">
        <f t="shared" si="22"/>
        <v>0</v>
      </c>
      <c r="BN82" s="47">
        <f t="shared" si="22"/>
        <v>0</v>
      </c>
      <c r="BO82" s="47">
        <f t="shared" si="22"/>
        <v>0</v>
      </c>
      <c r="BP82" s="47">
        <f t="shared" si="22"/>
        <v>0</v>
      </c>
      <c r="BQ82" s="47">
        <f t="shared" si="22"/>
        <v>0</v>
      </c>
      <c r="BR82" s="47">
        <f t="shared" si="22"/>
        <v>0</v>
      </c>
    </row>
    <row r="83" spans="2:70" x14ac:dyDescent="0.4">
      <c r="C83" s="3" t="str">
        <f>'Control Panel_개발'!$C$42</f>
        <v>토지매입비(계약금)</v>
      </c>
      <c r="E83" s="160">
        <v>0</v>
      </c>
      <c r="F83" s="161">
        <v>0</v>
      </c>
      <c r="G83" s="172">
        <f>1-F83</f>
        <v>1</v>
      </c>
      <c r="H83" s="162" t="s">
        <v>0</v>
      </c>
      <c r="I83" s="263">
        <f t="shared" si="20"/>
        <v>0</v>
      </c>
      <c r="J83" s="48">
        <f>'Control Panel_개발'!$F42*'사업비 지출내역'!J8</f>
        <v>0</v>
      </c>
      <c r="K83" s="49">
        <f>'Control Panel_개발'!$F42*'사업비 지출내역'!K8</f>
        <v>0</v>
      </c>
      <c r="L83" s="49">
        <f>'Control Panel_개발'!$F42*'사업비 지출내역'!L8</f>
        <v>0</v>
      </c>
      <c r="M83" s="49">
        <f>'Control Panel_개발'!$F42*'사업비 지출내역'!M8</f>
        <v>0</v>
      </c>
      <c r="N83" s="49">
        <f>'Control Panel_개발'!$F42*'사업비 지출내역'!N8</f>
        <v>0</v>
      </c>
      <c r="O83" s="49">
        <f>'Control Panel_개발'!$F42*'사업비 지출내역'!O8</f>
        <v>0</v>
      </c>
      <c r="P83" s="49">
        <f>'Control Panel_개발'!$F42*'사업비 지출내역'!P8</f>
        <v>0</v>
      </c>
      <c r="Q83" s="49">
        <f>'Control Panel_개발'!$F42*'사업비 지출내역'!Q8</f>
        <v>0</v>
      </c>
      <c r="R83" s="49">
        <f>'Control Panel_개발'!$F42*'사업비 지출내역'!R8</f>
        <v>0</v>
      </c>
      <c r="S83" s="49">
        <f>'Control Panel_개발'!$F42*'사업비 지출내역'!S8</f>
        <v>0</v>
      </c>
      <c r="T83" s="49">
        <f>'Control Panel_개발'!$F42*'사업비 지출내역'!T8</f>
        <v>0</v>
      </c>
      <c r="U83" s="49">
        <f>'Control Panel_개발'!$F42*'사업비 지출내역'!U8</f>
        <v>0</v>
      </c>
      <c r="V83" s="49">
        <f>'Control Panel_개발'!$F42*'사업비 지출내역'!V8</f>
        <v>0</v>
      </c>
      <c r="W83" s="49">
        <f>'Control Panel_개발'!$F42*'사업비 지출내역'!W8</f>
        <v>0</v>
      </c>
      <c r="X83" s="49">
        <f>'Control Panel_개발'!$F42*'사업비 지출내역'!X8</f>
        <v>0</v>
      </c>
      <c r="Y83" s="49">
        <f>'Control Panel_개발'!$F42*'사업비 지출내역'!Y8</f>
        <v>0</v>
      </c>
      <c r="Z83" s="49">
        <f>'Control Panel_개발'!$F42*'사업비 지출내역'!Z8</f>
        <v>0</v>
      </c>
      <c r="AA83" s="49">
        <f>'Control Panel_개발'!$F42*'사업비 지출내역'!AA8</f>
        <v>0</v>
      </c>
      <c r="AB83" s="49">
        <f>'Control Panel_개발'!$F42*'사업비 지출내역'!AB8</f>
        <v>0</v>
      </c>
      <c r="AC83" s="49">
        <f>'Control Panel_개발'!$F42*'사업비 지출내역'!AC8</f>
        <v>0</v>
      </c>
      <c r="AD83" s="49">
        <f>'Control Panel_개발'!$F42*'사업비 지출내역'!AD8</f>
        <v>0</v>
      </c>
      <c r="AE83" s="49">
        <f>'Control Panel_개발'!$F42*'사업비 지출내역'!AE8</f>
        <v>0</v>
      </c>
      <c r="AF83" s="49">
        <f>'Control Panel_개발'!$F42*'사업비 지출내역'!AF8</f>
        <v>0</v>
      </c>
      <c r="AG83" s="49">
        <f>'Control Panel_개발'!$F42*'사업비 지출내역'!AG8</f>
        <v>0</v>
      </c>
      <c r="AH83" s="49">
        <f>'Control Panel_개발'!$F42*'사업비 지출내역'!AH8</f>
        <v>0</v>
      </c>
      <c r="AI83" s="49">
        <f>'Control Panel_개발'!$F42*'사업비 지출내역'!AI8</f>
        <v>0</v>
      </c>
      <c r="AJ83" s="49">
        <f>'Control Panel_개발'!$F42*'사업비 지출내역'!AJ8</f>
        <v>0</v>
      </c>
      <c r="AK83" s="49">
        <f>'Control Panel_개발'!$F42*'사업비 지출내역'!AK8</f>
        <v>0</v>
      </c>
      <c r="AL83" s="49">
        <f>'Control Panel_개발'!$F42*'사업비 지출내역'!AL8</f>
        <v>0</v>
      </c>
      <c r="AM83" s="49">
        <f>'Control Panel_개발'!$F42*'사업비 지출내역'!AM8</f>
        <v>0</v>
      </c>
      <c r="AN83" s="49">
        <f>'Control Panel_개발'!$F42*'사업비 지출내역'!AN8</f>
        <v>0</v>
      </c>
      <c r="AO83" s="49">
        <f>'Control Panel_개발'!$F42*'사업비 지출내역'!AO8</f>
        <v>0</v>
      </c>
      <c r="AP83" s="49">
        <f>'Control Panel_개발'!$F42*'사업비 지출내역'!AP8</f>
        <v>0</v>
      </c>
      <c r="AQ83" s="49">
        <f>'Control Panel_개발'!$F42*'사업비 지출내역'!AQ8</f>
        <v>0</v>
      </c>
      <c r="AR83" s="49">
        <f>'Control Panel_개발'!$F42*'사업비 지출내역'!AR8</f>
        <v>0</v>
      </c>
      <c r="AS83" s="49">
        <f>'Control Panel_개발'!$F42*'사업비 지출내역'!AS8</f>
        <v>0</v>
      </c>
      <c r="AT83" s="49">
        <f>'Control Panel_개발'!$F42*'사업비 지출내역'!AT8</f>
        <v>0</v>
      </c>
      <c r="AU83" s="49">
        <f>'Control Panel_개발'!$F42*'사업비 지출내역'!AU8</f>
        <v>0</v>
      </c>
      <c r="AV83" s="49">
        <f>'Control Panel_개발'!$F42*'사업비 지출내역'!AV8</f>
        <v>0</v>
      </c>
      <c r="AW83" s="49">
        <f>'Control Panel_개발'!$F42*'사업비 지출내역'!AW8</f>
        <v>0</v>
      </c>
      <c r="AX83" s="49">
        <f>'Control Panel_개발'!$F42*'사업비 지출내역'!AX8</f>
        <v>0</v>
      </c>
      <c r="AY83" s="49">
        <f>'Control Panel_개발'!$F42*'사업비 지출내역'!AY8</f>
        <v>0</v>
      </c>
      <c r="AZ83" s="49">
        <f>'Control Panel_개발'!$F42*'사업비 지출내역'!AZ8</f>
        <v>0</v>
      </c>
      <c r="BA83" s="49">
        <f>'Control Panel_개발'!$F42*'사업비 지출내역'!BA8</f>
        <v>0</v>
      </c>
      <c r="BB83" s="49">
        <f>'Control Panel_개발'!$F42*'사업비 지출내역'!BB8</f>
        <v>0</v>
      </c>
      <c r="BC83" s="49">
        <f>'Control Panel_개발'!$F42*'사업비 지출내역'!BC8</f>
        <v>0</v>
      </c>
      <c r="BD83" s="49">
        <f>'Control Panel_개발'!$F42*'사업비 지출내역'!BD8</f>
        <v>0</v>
      </c>
      <c r="BE83" s="49">
        <f>'Control Panel_개발'!$F42*'사업비 지출내역'!BE8</f>
        <v>0</v>
      </c>
      <c r="BF83" s="49">
        <f>'Control Panel_개발'!$F42*'사업비 지출내역'!BF8</f>
        <v>0</v>
      </c>
      <c r="BG83" s="49">
        <f>'Control Panel_개발'!$F42*'사업비 지출내역'!BG8</f>
        <v>0</v>
      </c>
      <c r="BH83" s="49">
        <f>'Control Panel_개발'!$F42*'사업비 지출내역'!BH8</f>
        <v>0</v>
      </c>
      <c r="BI83" s="49">
        <f>'Control Panel_개발'!$F42*'사업비 지출내역'!BI8</f>
        <v>0</v>
      </c>
      <c r="BJ83" s="49">
        <f>'Control Panel_개발'!$F42*'사업비 지출내역'!BJ8</f>
        <v>0</v>
      </c>
      <c r="BK83" s="49">
        <f>'Control Panel_개발'!$F42*'사업비 지출내역'!BK8</f>
        <v>0</v>
      </c>
      <c r="BL83" s="49">
        <f>'Control Panel_개발'!$F42*'사업비 지출내역'!BL8</f>
        <v>0</v>
      </c>
      <c r="BM83" s="49">
        <f>'Control Panel_개발'!$F42*'사업비 지출내역'!BM8</f>
        <v>0</v>
      </c>
      <c r="BN83" s="49">
        <f>'Control Panel_개발'!$F42*'사업비 지출내역'!BN8</f>
        <v>0</v>
      </c>
      <c r="BO83" s="49">
        <f>'Control Panel_개발'!$F42*'사업비 지출내역'!BO8</f>
        <v>0</v>
      </c>
      <c r="BP83" s="49">
        <f>'Control Panel_개발'!$F42*'사업비 지출내역'!BP8</f>
        <v>0</v>
      </c>
      <c r="BQ83" s="49">
        <f>'Control Panel_개발'!$F42*'사업비 지출내역'!BQ8</f>
        <v>0</v>
      </c>
      <c r="BR83" s="49">
        <f>'Control Panel_개발'!$F42*'사업비 지출내역'!BR8</f>
        <v>0</v>
      </c>
    </row>
    <row r="84" spans="2:70" x14ac:dyDescent="0.4">
      <c r="C84" s="3" t="str">
        <f>'Control Panel_개발'!C43</f>
        <v>토지매입비(중도금)</v>
      </c>
      <c r="E84" s="160">
        <v>0</v>
      </c>
      <c r="F84" s="161">
        <v>0</v>
      </c>
      <c r="G84" s="172">
        <f t="shared" ref="G84:G95" si="23">1-F84</f>
        <v>1</v>
      </c>
      <c r="H84" s="162" t="s">
        <v>0</v>
      </c>
      <c r="I84" s="263">
        <f t="shared" si="20"/>
        <v>0</v>
      </c>
      <c r="J84" s="48">
        <f>'Control Panel_개발'!$F43*'사업비 지출내역'!J9</f>
        <v>0</v>
      </c>
      <c r="K84" s="49">
        <f>'Control Panel_개발'!$F43*'사업비 지출내역'!K9</f>
        <v>0</v>
      </c>
      <c r="L84" s="49">
        <f>'Control Panel_개발'!$F43*'사업비 지출내역'!L9</f>
        <v>0</v>
      </c>
      <c r="M84" s="49">
        <f>'Control Panel_개발'!$F43*'사업비 지출내역'!M9</f>
        <v>0</v>
      </c>
      <c r="N84" s="49">
        <f>'Control Panel_개발'!$F43*'사업비 지출내역'!N9</f>
        <v>0</v>
      </c>
      <c r="O84" s="49">
        <f>'Control Panel_개발'!$F43*'사업비 지출내역'!O9</f>
        <v>0</v>
      </c>
      <c r="P84" s="49">
        <f>'Control Panel_개발'!$F43*'사업비 지출내역'!P9</f>
        <v>0</v>
      </c>
      <c r="Q84" s="49">
        <f>'Control Panel_개발'!$F43*'사업비 지출내역'!Q9</f>
        <v>0</v>
      </c>
      <c r="R84" s="49">
        <f>'Control Panel_개발'!$F43*'사업비 지출내역'!R9</f>
        <v>0</v>
      </c>
      <c r="S84" s="49">
        <f>'Control Panel_개발'!$F43*'사업비 지출내역'!S9</f>
        <v>0</v>
      </c>
      <c r="T84" s="49">
        <f>'Control Panel_개발'!$F43*'사업비 지출내역'!T9</f>
        <v>0</v>
      </c>
      <c r="U84" s="49">
        <f>'Control Panel_개발'!$F43*'사업비 지출내역'!U9</f>
        <v>0</v>
      </c>
      <c r="V84" s="49">
        <f>'Control Panel_개발'!$F43*'사업비 지출내역'!V9</f>
        <v>0</v>
      </c>
      <c r="W84" s="49">
        <f>'Control Panel_개발'!$F43*'사업비 지출내역'!W9</f>
        <v>0</v>
      </c>
      <c r="X84" s="49">
        <f>'Control Panel_개발'!$F43*'사업비 지출내역'!X9</f>
        <v>0</v>
      </c>
      <c r="Y84" s="49">
        <f>'Control Panel_개발'!$F43*'사업비 지출내역'!Y9</f>
        <v>0</v>
      </c>
      <c r="Z84" s="49">
        <f>'Control Panel_개발'!$F43*'사업비 지출내역'!Z9</f>
        <v>0</v>
      </c>
      <c r="AA84" s="49">
        <f>'Control Panel_개발'!$F43*'사업비 지출내역'!AA9</f>
        <v>0</v>
      </c>
      <c r="AB84" s="49">
        <f>'Control Panel_개발'!$F43*'사업비 지출내역'!AB9</f>
        <v>0</v>
      </c>
      <c r="AC84" s="49">
        <f>'Control Panel_개발'!$F43*'사업비 지출내역'!AC9</f>
        <v>0</v>
      </c>
      <c r="AD84" s="49">
        <f>'Control Panel_개발'!$F43*'사업비 지출내역'!AD9</f>
        <v>0</v>
      </c>
      <c r="AE84" s="49">
        <f>'Control Panel_개발'!$F43*'사업비 지출내역'!AE9</f>
        <v>0</v>
      </c>
      <c r="AF84" s="49">
        <f>'Control Panel_개발'!$F43*'사업비 지출내역'!AF9</f>
        <v>0</v>
      </c>
      <c r="AG84" s="49">
        <f>'Control Panel_개발'!$F43*'사업비 지출내역'!AG9</f>
        <v>0</v>
      </c>
      <c r="AH84" s="49">
        <f>'Control Panel_개발'!$F43*'사업비 지출내역'!AH9</f>
        <v>0</v>
      </c>
      <c r="AI84" s="49">
        <f>'Control Panel_개발'!$F43*'사업비 지출내역'!AI9</f>
        <v>0</v>
      </c>
      <c r="AJ84" s="49">
        <f>'Control Panel_개발'!$F43*'사업비 지출내역'!AJ9</f>
        <v>0</v>
      </c>
      <c r="AK84" s="49">
        <f>'Control Panel_개발'!$F43*'사업비 지출내역'!AK9</f>
        <v>0</v>
      </c>
      <c r="AL84" s="49">
        <f>'Control Panel_개발'!$F43*'사업비 지출내역'!AL9</f>
        <v>0</v>
      </c>
      <c r="AM84" s="49">
        <f>'Control Panel_개발'!$F43*'사업비 지출내역'!AM9</f>
        <v>0</v>
      </c>
      <c r="AN84" s="49">
        <f>'Control Panel_개발'!$F43*'사업비 지출내역'!AN9</f>
        <v>0</v>
      </c>
      <c r="AO84" s="49">
        <f>'Control Panel_개발'!$F43*'사업비 지출내역'!AO9</f>
        <v>0</v>
      </c>
      <c r="AP84" s="49">
        <f>'Control Panel_개발'!$F43*'사업비 지출내역'!AP9</f>
        <v>0</v>
      </c>
      <c r="AQ84" s="49">
        <f>'Control Panel_개발'!$F43*'사업비 지출내역'!AQ9</f>
        <v>0</v>
      </c>
      <c r="AR84" s="49">
        <f>'Control Panel_개발'!$F43*'사업비 지출내역'!AR9</f>
        <v>0</v>
      </c>
      <c r="AS84" s="49">
        <f>'Control Panel_개발'!$F43*'사업비 지출내역'!AS9</f>
        <v>0</v>
      </c>
      <c r="AT84" s="49">
        <f>'Control Panel_개발'!$F43*'사업비 지출내역'!AT9</f>
        <v>0</v>
      </c>
      <c r="AU84" s="49">
        <f>'Control Panel_개발'!$F43*'사업비 지출내역'!AU9</f>
        <v>0</v>
      </c>
      <c r="AV84" s="49">
        <f>'Control Panel_개발'!$F43*'사업비 지출내역'!AV9</f>
        <v>0</v>
      </c>
      <c r="AW84" s="49">
        <f>'Control Panel_개발'!$F43*'사업비 지출내역'!AW9</f>
        <v>0</v>
      </c>
      <c r="AX84" s="49">
        <f>'Control Panel_개발'!$F43*'사업비 지출내역'!AX9</f>
        <v>0</v>
      </c>
      <c r="AY84" s="49">
        <f>'Control Panel_개발'!$F43*'사업비 지출내역'!AY9</f>
        <v>0</v>
      </c>
      <c r="AZ84" s="49">
        <f>'Control Panel_개발'!$F43*'사업비 지출내역'!AZ9</f>
        <v>0</v>
      </c>
      <c r="BA84" s="49">
        <f>'Control Panel_개발'!$F43*'사업비 지출내역'!BA9</f>
        <v>0</v>
      </c>
      <c r="BB84" s="49">
        <f>'Control Panel_개발'!$F43*'사업비 지출내역'!BB9</f>
        <v>0</v>
      </c>
      <c r="BC84" s="49">
        <f>'Control Panel_개발'!$F43*'사업비 지출내역'!BC9</f>
        <v>0</v>
      </c>
      <c r="BD84" s="49">
        <f>'Control Panel_개발'!$F43*'사업비 지출내역'!BD9</f>
        <v>0</v>
      </c>
      <c r="BE84" s="49">
        <f>'Control Panel_개발'!$F43*'사업비 지출내역'!BE9</f>
        <v>0</v>
      </c>
      <c r="BF84" s="49">
        <f>'Control Panel_개발'!$F43*'사업비 지출내역'!BF9</f>
        <v>0</v>
      </c>
      <c r="BG84" s="49">
        <f>'Control Panel_개발'!$F43*'사업비 지출내역'!BG9</f>
        <v>0</v>
      </c>
      <c r="BH84" s="49">
        <f>'Control Panel_개발'!$F43*'사업비 지출내역'!BH9</f>
        <v>0</v>
      </c>
      <c r="BI84" s="49">
        <f>'Control Panel_개발'!$F43*'사업비 지출내역'!BI9</f>
        <v>0</v>
      </c>
      <c r="BJ84" s="49">
        <f>'Control Panel_개발'!$F43*'사업비 지출내역'!BJ9</f>
        <v>0</v>
      </c>
      <c r="BK84" s="49">
        <f>'Control Panel_개발'!$F43*'사업비 지출내역'!BK9</f>
        <v>0</v>
      </c>
      <c r="BL84" s="49">
        <f>'Control Panel_개발'!$F43*'사업비 지출내역'!BL9</f>
        <v>0</v>
      </c>
      <c r="BM84" s="49">
        <f>'Control Panel_개발'!$F43*'사업비 지출내역'!BM9</f>
        <v>0</v>
      </c>
      <c r="BN84" s="49">
        <f>'Control Panel_개발'!$F43*'사업비 지출내역'!BN9</f>
        <v>0</v>
      </c>
      <c r="BO84" s="49">
        <f>'Control Panel_개발'!$F43*'사업비 지출내역'!BO9</f>
        <v>0</v>
      </c>
      <c r="BP84" s="49">
        <f>'Control Panel_개발'!$F43*'사업비 지출내역'!BP9</f>
        <v>0</v>
      </c>
      <c r="BQ84" s="49">
        <f>'Control Panel_개발'!$F43*'사업비 지출내역'!BQ9</f>
        <v>0</v>
      </c>
      <c r="BR84" s="49">
        <f>'Control Panel_개발'!$F43*'사업비 지출내역'!BR9</f>
        <v>0</v>
      </c>
    </row>
    <row r="85" spans="2:70" x14ac:dyDescent="0.4">
      <c r="C85" s="3" t="str">
        <f>'Control Panel_개발'!C44</f>
        <v>지료 선납금</v>
      </c>
      <c r="E85" s="160">
        <v>0</v>
      </c>
      <c r="F85" s="161">
        <v>0</v>
      </c>
      <c r="G85" s="172">
        <f t="shared" si="23"/>
        <v>1</v>
      </c>
      <c r="H85" s="162" t="s">
        <v>0</v>
      </c>
      <c r="I85" s="263">
        <f t="shared" si="20"/>
        <v>3000000</v>
      </c>
      <c r="J85" s="48">
        <f>'Control Panel_개발'!$F44*'사업비 지출내역'!J10</f>
        <v>3000000</v>
      </c>
      <c r="K85" s="49">
        <f>'Control Panel_개발'!$F44*'사업비 지출내역'!K10</f>
        <v>0</v>
      </c>
      <c r="L85" s="49">
        <f>'Control Panel_개발'!$F44*'사업비 지출내역'!L10</f>
        <v>0</v>
      </c>
      <c r="M85" s="49">
        <f>'Control Panel_개발'!$F44*'사업비 지출내역'!M10</f>
        <v>0</v>
      </c>
      <c r="N85" s="49">
        <f>'Control Panel_개발'!$F44*'사업비 지출내역'!N10</f>
        <v>0</v>
      </c>
      <c r="O85" s="49">
        <f>'Control Panel_개발'!$F44*'사업비 지출내역'!O10</f>
        <v>0</v>
      </c>
      <c r="P85" s="49">
        <f>'Control Panel_개발'!$F44*'사업비 지출내역'!P10</f>
        <v>0</v>
      </c>
      <c r="Q85" s="49">
        <f>'Control Panel_개발'!$F44*'사업비 지출내역'!Q10</f>
        <v>0</v>
      </c>
      <c r="R85" s="49">
        <f>'Control Panel_개발'!$F44*'사업비 지출내역'!R10</f>
        <v>0</v>
      </c>
      <c r="S85" s="49">
        <f>'Control Panel_개발'!$F44*'사업비 지출내역'!S10</f>
        <v>0</v>
      </c>
      <c r="T85" s="49">
        <f>'Control Panel_개발'!$F44*'사업비 지출내역'!T10</f>
        <v>0</v>
      </c>
      <c r="U85" s="49">
        <f>'Control Panel_개발'!$F44*'사업비 지출내역'!U10</f>
        <v>0</v>
      </c>
      <c r="V85" s="49">
        <f>'Control Panel_개발'!$F44*'사업비 지출내역'!V10</f>
        <v>0</v>
      </c>
      <c r="W85" s="49">
        <f>'Control Panel_개발'!$F44*'사업비 지출내역'!W10</f>
        <v>0</v>
      </c>
      <c r="X85" s="49">
        <f>'Control Panel_개발'!$F44*'사업비 지출내역'!X10</f>
        <v>0</v>
      </c>
      <c r="Y85" s="49">
        <f>'Control Panel_개발'!$F44*'사업비 지출내역'!Y10</f>
        <v>0</v>
      </c>
      <c r="Z85" s="49">
        <f>'Control Panel_개발'!$F44*'사업비 지출내역'!Z10</f>
        <v>0</v>
      </c>
      <c r="AA85" s="49">
        <f>'Control Panel_개발'!$F44*'사업비 지출내역'!AA10</f>
        <v>0</v>
      </c>
      <c r="AB85" s="49">
        <f>'Control Panel_개발'!$F44*'사업비 지출내역'!AB10</f>
        <v>0</v>
      </c>
      <c r="AC85" s="49">
        <f>'Control Panel_개발'!$F44*'사업비 지출내역'!AC10</f>
        <v>0</v>
      </c>
      <c r="AD85" s="49">
        <f>'Control Panel_개발'!$F44*'사업비 지출내역'!AD10</f>
        <v>0</v>
      </c>
      <c r="AE85" s="49">
        <f>'Control Panel_개발'!$F44*'사업비 지출내역'!AE10</f>
        <v>0</v>
      </c>
      <c r="AF85" s="49">
        <f>'Control Panel_개발'!$F44*'사업비 지출내역'!AF10</f>
        <v>0</v>
      </c>
      <c r="AG85" s="49">
        <f>'Control Panel_개발'!$F44*'사업비 지출내역'!AG10</f>
        <v>0</v>
      </c>
      <c r="AH85" s="49">
        <f>'Control Panel_개발'!$F44*'사업비 지출내역'!AH10</f>
        <v>0</v>
      </c>
      <c r="AI85" s="49">
        <f>'Control Panel_개발'!$F44*'사업비 지출내역'!AI10</f>
        <v>0</v>
      </c>
      <c r="AJ85" s="49">
        <f>'Control Panel_개발'!$F44*'사업비 지출내역'!AJ10</f>
        <v>0</v>
      </c>
      <c r="AK85" s="49">
        <f>'Control Panel_개발'!$F44*'사업비 지출내역'!AK10</f>
        <v>0</v>
      </c>
      <c r="AL85" s="49">
        <f>'Control Panel_개발'!$F44*'사업비 지출내역'!AL10</f>
        <v>0</v>
      </c>
      <c r="AM85" s="49">
        <f>'Control Panel_개발'!$F44*'사업비 지출내역'!AM10</f>
        <v>0</v>
      </c>
      <c r="AN85" s="49">
        <f>'Control Panel_개발'!$F44*'사업비 지출내역'!AN10</f>
        <v>0</v>
      </c>
      <c r="AO85" s="49">
        <f>'Control Panel_개발'!$F44*'사업비 지출내역'!AO10</f>
        <v>0</v>
      </c>
      <c r="AP85" s="49">
        <f>'Control Panel_개발'!$F44*'사업비 지출내역'!AP10</f>
        <v>0</v>
      </c>
      <c r="AQ85" s="49">
        <f>'Control Panel_개발'!$F44*'사업비 지출내역'!AQ10</f>
        <v>0</v>
      </c>
      <c r="AR85" s="49">
        <f>'Control Panel_개발'!$F44*'사업비 지출내역'!AR10</f>
        <v>0</v>
      </c>
      <c r="AS85" s="49">
        <f>'Control Panel_개발'!$F44*'사업비 지출내역'!AS10</f>
        <v>0</v>
      </c>
      <c r="AT85" s="49">
        <f>'Control Panel_개발'!$F44*'사업비 지출내역'!AT10</f>
        <v>0</v>
      </c>
      <c r="AU85" s="49">
        <f>'Control Panel_개발'!$F44*'사업비 지출내역'!AU10</f>
        <v>0</v>
      </c>
      <c r="AV85" s="49">
        <f>'Control Panel_개발'!$F44*'사업비 지출내역'!AV10</f>
        <v>0</v>
      </c>
      <c r="AW85" s="49">
        <f>'Control Panel_개발'!$F44*'사업비 지출내역'!AW10</f>
        <v>0</v>
      </c>
      <c r="AX85" s="49">
        <f>'Control Panel_개발'!$F44*'사업비 지출내역'!AX10</f>
        <v>0</v>
      </c>
      <c r="AY85" s="49">
        <f>'Control Panel_개발'!$F44*'사업비 지출내역'!AY10</f>
        <v>0</v>
      </c>
      <c r="AZ85" s="49">
        <f>'Control Panel_개발'!$F44*'사업비 지출내역'!AZ10</f>
        <v>0</v>
      </c>
      <c r="BA85" s="49">
        <f>'Control Panel_개발'!$F44*'사업비 지출내역'!BA10</f>
        <v>0</v>
      </c>
      <c r="BB85" s="49">
        <f>'Control Panel_개발'!$F44*'사업비 지출내역'!BB10</f>
        <v>0</v>
      </c>
      <c r="BC85" s="49">
        <f>'Control Panel_개발'!$F44*'사업비 지출내역'!BC10</f>
        <v>0</v>
      </c>
      <c r="BD85" s="49">
        <f>'Control Panel_개발'!$F44*'사업비 지출내역'!BD10</f>
        <v>0</v>
      </c>
      <c r="BE85" s="49">
        <f>'Control Panel_개발'!$F44*'사업비 지출내역'!BE10</f>
        <v>0</v>
      </c>
      <c r="BF85" s="49">
        <f>'Control Panel_개발'!$F44*'사업비 지출내역'!BF10</f>
        <v>0</v>
      </c>
      <c r="BG85" s="49">
        <f>'Control Panel_개발'!$F44*'사업비 지출내역'!BG10</f>
        <v>0</v>
      </c>
      <c r="BH85" s="49">
        <f>'Control Panel_개발'!$F44*'사업비 지출내역'!BH10</f>
        <v>0</v>
      </c>
      <c r="BI85" s="49">
        <f>'Control Panel_개발'!$F44*'사업비 지출내역'!BI10</f>
        <v>0</v>
      </c>
      <c r="BJ85" s="49">
        <f>'Control Panel_개발'!$F44*'사업비 지출내역'!BJ10</f>
        <v>0</v>
      </c>
      <c r="BK85" s="49">
        <f>'Control Panel_개발'!$F44*'사업비 지출내역'!BK10</f>
        <v>0</v>
      </c>
      <c r="BL85" s="49">
        <f>'Control Panel_개발'!$F44*'사업비 지출내역'!BL10</f>
        <v>0</v>
      </c>
      <c r="BM85" s="49">
        <f>'Control Panel_개발'!$F44*'사업비 지출내역'!BM10</f>
        <v>0</v>
      </c>
      <c r="BN85" s="49">
        <f>'Control Panel_개발'!$F44*'사업비 지출내역'!BN10</f>
        <v>0</v>
      </c>
      <c r="BO85" s="49">
        <f>'Control Panel_개발'!$F44*'사업비 지출내역'!BO10</f>
        <v>0</v>
      </c>
      <c r="BP85" s="49">
        <f>'Control Panel_개발'!$F44*'사업비 지출내역'!BP10</f>
        <v>0</v>
      </c>
      <c r="BQ85" s="49">
        <f>'Control Panel_개발'!$F44*'사업비 지출내역'!BQ10</f>
        <v>0</v>
      </c>
      <c r="BR85" s="49">
        <f>'Control Panel_개발'!$F44*'사업비 지출내역'!BR10</f>
        <v>0</v>
      </c>
    </row>
    <row r="86" spans="2:70" x14ac:dyDescent="0.4">
      <c r="C86" s="3" t="str">
        <f>'Control Panel_개발'!C45</f>
        <v>취등록세(토지)</v>
      </c>
      <c r="E86" s="160">
        <v>0</v>
      </c>
      <c r="F86" s="161">
        <v>0</v>
      </c>
      <c r="G86" s="172">
        <f t="shared" si="23"/>
        <v>1</v>
      </c>
      <c r="H86" s="162" t="s">
        <v>0</v>
      </c>
      <c r="I86" s="263">
        <f t="shared" si="20"/>
        <v>0</v>
      </c>
      <c r="J86" s="48">
        <f>'Control Panel_개발'!$F45*'사업비 지출내역'!J11</f>
        <v>0</v>
      </c>
      <c r="K86" s="49">
        <f>'Control Panel_개발'!$F45*'사업비 지출내역'!K11</f>
        <v>0</v>
      </c>
      <c r="L86" s="49">
        <f>'Control Panel_개발'!$F45*'사업비 지출내역'!L11</f>
        <v>0</v>
      </c>
      <c r="M86" s="49">
        <f>'Control Panel_개발'!$F45*'사업비 지출내역'!M11</f>
        <v>0</v>
      </c>
      <c r="N86" s="49">
        <f>'Control Panel_개발'!$F45*'사업비 지출내역'!N11</f>
        <v>0</v>
      </c>
      <c r="O86" s="49">
        <f>'Control Panel_개발'!$F45*'사업비 지출내역'!O11</f>
        <v>0</v>
      </c>
      <c r="P86" s="49">
        <f>'Control Panel_개발'!$F45*'사업비 지출내역'!P11</f>
        <v>0</v>
      </c>
      <c r="Q86" s="49">
        <f>'Control Panel_개발'!$F45*'사업비 지출내역'!Q11</f>
        <v>0</v>
      </c>
      <c r="R86" s="49">
        <f>'Control Panel_개발'!$F45*'사업비 지출내역'!R11</f>
        <v>0</v>
      </c>
      <c r="S86" s="49">
        <f>'Control Panel_개발'!$F45*'사업비 지출내역'!S11</f>
        <v>0</v>
      </c>
      <c r="T86" s="49">
        <f>'Control Panel_개발'!$F45*'사업비 지출내역'!T11</f>
        <v>0</v>
      </c>
      <c r="U86" s="49">
        <f>'Control Panel_개발'!$F45*'사업비 지출내역'!U11</f>
        <v>0</v>
      </c>
      <c r="V86" s="49">
        <f>'Control Panel_개발'!$F45*'사업비 지출내역'!V11</f>
        <v>0</v>
      </c>
      <c r="W86" s="49">
        <f>'Control Panel_개발'!$F45*'사업비 지출내역'!W11</f>
        <v>0</v>
      </c>
      <c r="X86" s="49">
        <f>'Control Panel_개발'!$F45*'사업비 지출내역'!X11</f>
        <v>0</v>
      </c>
      <c r="Y86" s="49">
        <f>'Control Panel_개발'!$F45*'사업비 지출내역'!Y11</f>
        <v>0</v>
      </c>
      <c r="Z86" s="49">
        <f>'Control Panel_개발'!$F45*'사업비 지출내역'!Z11</f>
        <v>0</v>
      </c>
      <c r="AA86" s="49">
        <f>'Control Panel_개발'!$F45*'사업비 지출내역'!AA11</f>
        <v>0</v>
      </c>
      <c r="AB86" s="49">
        <f>'Control Panel_개발'!$F45*'사업비 지출내역'!AB11</f>
        <v>0</v>
      </c>
      <c r="AC86" s="49">
        <f>'Control Panel_개발'!$F45*'사업비 지출내역'!AC11</f>
        <v>0</v>
      </c>
      <c r="AD86" s="49">
        <f>'Control Panel_개발'!$F45*'사업비 지출내역'!AD11</f>
        <v>0</v>
      </c>
      <c r="AE86" s="49">
        <f>'Control Panel_개발'!$F45*'사업비 지출내역'!AE11</f>
        <v>0</v>
      </c>
      <c r="AF86" s="49">
        <f>'Control Panel_개발'!$F45*'사업비 지출내역'!AF11</f>
        <v>0</v>
      </c>
      <c r="AG86" s="49">
        <f>'Control Panel_개발'!$F45*'사업비 지출내역'!AG11</f>
        <v>0</v>
      </c>
      <c r="AH86" s="49">
        <f>'Control Panel_개발'!$F45*'사업비 지출내역'!AH11</f>
        <v>0</v>
      </c>
      <c r="AI86" s="49">
        <f>'Control Panel_개발'!$F45*'사업비 지출내역'!AI11</f>
        <v>0</v>
      </c>
      <c r="AJ86" s="49">
        <f>'Control Panel_개발'!$F45*'사업비 지출내역'!AJ11</f>
        <v>0</v>
      </c>
      <c r="AK86" s="49">
        <f>'Control Panel_개발'!$F45*'사업비 지출내역'!AK11</f>
        <v>0</v>
      </c>
      <c r="AL86" s="49">
        <f>'Control Panel_개발'!$F45*'사업비 지출내역'!AL11</f>
        <v>0</v>
      </c>
      <c r="AM86" s="49">
        <f>'Control Panel_개발'!$F45*'사업비 지출내역'!AM11</f>
        <v>0</v>
      </c>
      <c r="AN86" s="49">
        <f>'Control Panel_개발'!$F45*'사업비 지출내역'!AN11</f>
        <v>0</v>
      </c>
      <c r="AO86" s="49">
        <f>'Control Panel_개발'!$F45*'사업비 지출내역'!AO11</f>
        <v>0</v>
      </c>
      <c r="AP86" s="49">
        <f>'Control Panel_개발'!$F45*'사업비 지출내역'!AP11</f>
        <v>0</v>
      </c>
      <c r="AQ86" s="49">
        <f>'Control Panel_개발'!$F45*'사업비 지출내역'!AQ11</f>
        <v>0</v>
      </c>
      <c r="AR86" s="49">
        <f>'Control Panel_개발'!$F45*'사업비 지출내역'!AR11</f>
        <v>0</v>
      </c>
      <c r="AS86" s="49">
        <f>'Control Panel_개발'!$F45*'사업비 지출내역'!AS11</f>
        <v>0</v>
      </c>
      <c r="AT86" s="49">
        <f>'Control Panel_개발'!$F45*'사업비 지출내역'!AT11</f>
        <v>0</v>
      </c>
      <c r="AU86" s="49">
        <f>'Control Panel_개발'!$F45*'사업비 지출내역'!AU11</f>
        <v>0</v>
      </c>
      <c r="AV86" s="49">
        <f>'Control Panel_개발'!$F45*'사업비 지출내역'!AV11</f>
        <v>0</v>
      </c>
      <c r="AW86" s="49">
        <f>'Control Panel_개발'!$F45*'사업비 지출내역'!AW11</f>
        <v>0</v>
      </c>
      <c r="AX86" s="49">
        <f>'Control Panel_개발'!$F45*'사업비 지출내역'!AX11</f>
        <v>0</v>
      </c>
      <c r="AY86" s="49">
        <f>'Control Panel_개발'!$F45*'사업비 지출내역'!AY11</f>
        <v>0</v>
      </c>
      <c r="AZ86" s="49">
        <f>'Control Panel_개발'!$F45*'사업비 지출내역'!AZ11</f>
        <v>0</v>
      </c>
      <c r="BA86" s="49">
        <f>'Control Panel_개발'!$F45*'사업비 지출내역'!BA11</f>
        <v>0</v>
      </c>
      <c r="BB86" s="49">
        <f>'Control Panel_개발'!$F45*'사업비 지출내역'!BB11</f>
        <v>0</v>
      </c>
      <c r="BC86" s="49">
        <f>'Control Panel_개발'!$F45*'사업비 지출내역'!BC11</f>
        <v>0</v>
      </c>
      <c r="BD86" s="49">
        <f>'Control Panel_개발'!$F45*'사업비 지출내역'!BD11</f>
        <v>0</v>
      </c>
      <c r="BE86" s="49">
        <f>'Control Panel_개발'!$F45*'사업비 지출내역'!BE11</f>
        <v>0</v>
      </c>
      <c r="BF86" s="49">
        <f>'Control Panel_개발'!$F45*'사업비 지출내역'!BF11</f>
        <v>0</v>
      </c>
      <c r="BG86" s="49">
        <f>'Control Panel_개발'!$F45*'사업비 지출내역'!BG11</f>
        <v>0</v>
      </c>
      <c r="BH86" s="49">
        <f>'Control Panel_개발'!$F45*'사업비 지출내역'!BH11</f>
        <v>0</v>
      </c>
      <c r="BI86" s="49">
        <f>'Control Panel_개발'!$F45*'사업비 지출내역'!BI11</f>
        <v>0</v>
      </c>
      <c r="BJ86" s="49">
        <f>'Control Panel_개발'!$F45*'사업비 지출내역'!BJ11</f>
        <v>0</v>
      </c>
      <c r="BK86" s="49">
        <f>'Control Panel_개발'!$F45*'사업비 지출내역'!BK11</f>
        <v>0</v>
      </c>
      <c r="BL86" s="49">
        <f>'Control Panel_개발'!$F45*'사업비 지출내역'!BL11</f>
        <v>0</v>
      </c>
      <c r="BM86" s="49">
        <f>'Control Panel_개발'!$F45*'사업비 지출내역'!BM11</f>
        <v>0</v>
      </c>
      <c r="BN86" s="49">
        <f>'Control Panel_개발'!$F45*'사업비 지출내역'!BN11</f>
        <v>0</v>
      </c>
      <c r="BO86" s="49">
        <f>'Control Panel_개발'!$F45*'사업비 지출내역'!BO11</f>
        <v>0</v>
      </c>
      <c r="BP86" s="49">
        <f>'Control Panel_개발'!$F45*'사업비 지출내역'!BP11</f>
        <v>0</v>
      </c>
      <c r="BQ86" s="49">
        <f>'Control Panel_개발'!$F45*'사업비 지출내역'!BQ11</f>
        <v>0</v>
      </c>
      <c r="BR86" s="49">
        <f>'Control Panel_개발'!$F45*'사업비 지출내역'!BR11</f>
        <v>0</v>
      </c>
    </row>
    <row r="87" spans="2:70" x14ac:dyDescent="0.4">
      <c r="C87" s="3" t="str">
        <f>'Control Panel_개발'!C46</f>
        <v>지상권 설정비(토지)</v>
      </c>
      <c r="E87" s="160">
        <v>0</v>
      </c>
      <c r="F87" s="161">
        <v>0</v>
      </c>
      <c r="G87" s="172">
        <f t="shared" si="23"/>
        <v>1</v>
      </c>
      <c r="H87" s="162" t="s">
        <v>0</v>
      </c>
      <c r="I87" s="263">
        <f t="shared" si="20"/>
        <v>50000</v>
      </c>
      <c r="J87" s="48">
        <f>'Control Panel_개발'!$F46*'사업비 지출내역'!J12</f>
        <v>50000</v>
      </c>
      <c r="K87" s="49">
        <f>'Control Panel_개발'!$F46*'사업비 지출내역'!K12</f>
        <v>0</v>
      </c>
      <c r="L87" s="49">
        <f>'Control Panel_개발'!$F46*'사업비 지출내역'!L12</f>
        <v>0</v>
      </c>
      <c r="M87" s="49">
        <f>'Control Panel_개발'!$F46*'사업비 지출내역'!M12</f>
        <v>0</v>
      </c>
      <c r="N87" s="49">
        <f>'Control Panel_개발'!$F46*'사업비 지출내역'!N12</f>
        <v>0</v>
      </c>
      <c r="O87" s="49">
        <f>'Control Panel_개발'!$F46*'사업비 지출내역'!O12</f>
        <v>0</v>
      </c>
      <c r="P87" s="49">
        <f>'Control Panel_개발'!$F46*'사업비 지출내역'!P12</f>
        <v>0</v>
      </c>
      <c r="Q87" s="49">
        <f>'Control Panel_개발'!$F46*'사업비 지출내역'!Q12</f>
        <v>0</v>
      </c>
      <c r="R87" s="49">
        <f>'Control Panel_개발'!$F46*'사업비 지출내역'!R12</f>
        <v>0</v>
      </c>
      <c r="S87" s="49">
        <f>'Control Panel_개발'!$F46*'사업비 지출내역'!S12</f>
        <v>0</v>
      </c>
      <c r="T87" s="49">
        <f>'Control Panel_개발'!$F46*'사업비 지출내역'!T12</f>
        <v>0</v>
      </c>
      <c r="U87" s="49">
        <f>'Control Panel_개발'!$F46*'사업비 지출내역'!U12</f>
        <v>0</v>
      </c>
      <c r="V87" s="49">
        <f>'Control Panel_개발'!$F46*'사업비 지출내역'!V12</f>
        <v>0</v>
      </c>
      <c r="W87" s="49">
        <f>'Control Panel_개발'!$F46*'사업비 지출내역'!W12</f>
        <v>0</v>
      </c>
      <c r="X87" s="49">
        <f>'Control Panel_개발'!$F46*'사업비 지출내역'!X12</f>
        <v>0</v>
      </c>
      <c r="Y87" s="49">
        <f>'Control Panel_개발'!$F46*'사업비 지출내역'!Y12</f>
        <v>0</v>
      </c>
      <c r="Z87" s="49">
        <f>'Control Panel_개발'!$F46*'사업비 지출내역'!Z12</f>
        <v>0</v>
      </c>
      <c r="AA87" s="49">
        <f>'Control Panel_개발'!$F46*'사업비 지출내역'!AA12</f>
        <v>0</v>
      </c>
      <c r="AB87" s="49">
        <f>'Control Panel_개발'!$F46*'사업비 지출내역'!AB12</f>
        <v>0</v>
      </c>
      <c r="AC87" s="49">
        <f>'Control Panel_개발'!$F46*'사업비 지출내역'!AC12</f>
        <v>0</v>
      </c>
      <c r="AD87" s="49">
        <f>'Control Panel_개발'!$F46*'사업비 지출내역'!AD12</f>
        <v>0</v>
      </c>
      <c r="AE87" s="49">
        <f>'Control Panel_개발'!$F46*'사업비 지출내역'!AE12</f>
        <v>0</v>
      </c>
      <c r="AF87" s="49">
        <f>'Control Panel_개발'!$F46*'사업비 지출내역'!AF12</f>
        <v>0</v>
      </c>
      <c r="AG87" s="49">
        <f>'Control Panel_개발'!$F46*'사업비 지출내역'!AG12</f>
        <v>0</v>
      </c>
      <c r="AH87" s="49">
        <f>'Control Panel_개발'!$F46*'사업비 지출내역'!AH12</f>
        <v>0</v>
      </c>
      <c r="AI87" s="49">
        <f>'Control Panel_개발'!$F46*'사업비 지출내역'!AI12</f>
        <v>0</v>
      </c>
      <c r="AJ87" s="49">
        <f>'Control Panel_개발'!$F46*'사업비 지출내역'!AJ12</f>
        <v>0</v>
      </c>
      <c r="AK87" s="49">
        <f>'Control Panel_개발'!$F46*'사업비 지출내역'!AK12</f>
        <v>0</v>
      </c>
      <c r="AL87" s="49">
        <f>'Control Panel_개발'!$F46*'사업비 지출내역'!AL12</f>
        <v>0</v>
      </c>
      <c r="AM87" s="49">
        <f>'Control Panel_개발'!$F46*'사업비 지출내역'!AM12</f>
        <v>0</v>
      </c>
      <c r="AN87" s="49">
        <f>'Control Panel_개발'!$F46*'사업비 지출내역'!AN12</f>
        <v>0</v>
      </c>
      <c r="AO87" s="49">
        <f>'Control Panel_개발'!$F46*'사업비 지출내역'!AO12</f>
        <v>0</v>
      </c>
      <c r="AP87" s="49">
        <f>'Control Panel_개발'!$F46*'사업비 지출내역'!AP12</f>
        <v>0</v>
      </c>
      <c r="AQ87" s="49">
        <f>'Control Panel_개발'!$F46*'사업비 지출내역'!AQ12</f>
        <v>0</v>
      </c>
      <c r="AR87" s="49">
        <f>'Control Panel_개발'!$F46*'사업비 지출내역'!AR12</f>
        <v>0</v>
      </c>
      <c r="AS87" s="49">
        <f>'Control Panel_개발'!$F46*'사업비 지출내역'!AS12</f>
        <v>0</v>
      </c>
      <c r="AT87" s="49">
        <f>'Control Panel_개발'!$F46*'사업비 지출내역'!AT12</f>
        <v>0</v>
      </c>
      <c r="AU87" s="49">
        <f>'Control Panel_개발'!$F46*'사업비 지출내역'!AU12</f>
        <v>0</v>
      </c>
      <c r="AV87" s="49">
        <f>'Control Panel_개발'!$F46*'사업비 지출내역'!AV12</f>
        <v>0</v>
      </c>
      <c r="AW87" s="49">
        <f>'Control Panel_개발'!$F46*'사업비 지출내역'!AW12</f>
        <v>0</v>
      </c>
      <c r="AX87" s="49">
        <f>'Control Panel_개발'!$F46*'사업비 지출내역'!AX12</f>
        <v>0</v>
      </c>
      <c r="AY87" s="49">
        <f>'Control Panel_개발'!$F46*'사업비 지출내역'!AY12</f>
        <v>0</v>
      </c>
      <c r="AZ87" s="49">
        <f>'Control Panel_개발'!$F46*'사업비 지출내역'!AZ12</f>
        <v>0</v>
      </c>
      <c r="BA87" s="49">
        <f>'Control Panel_개발'!$F46*'사업비 지출내역'!BA12</f>
        <v>0</v>
      </c>
      <c r="BB87" s="49">
        <f>'Control Panel_개발'!$F46*'사업비 지출내역'!BB12</f>
        <v>0</v>
      </c>
      <c r="BC87" s="49">
        <f>'Control Panel_개발'!$F46*'사업비 지출내역'!BC12</f>
        <v>0</v>
      </c>
      <c r="BD87" s="49">
        <f>'Control Panel_개발'!$F46*'사업비 지출내역'!BD12</f>
        <v>0</v>
      </c>
      <c r="BE87" s="49">
        <f>'Control Panel_개발'!$F46*'사업비 지출내역'!BE12</f>
        <v>0</v>
      </c>
      <c r="BF87" s="49">
        <f>'Control Panel_개발'!$F46*'사업비 지출내역'!BF12</f>
        <v>0</v>
      </c>
      <c r="BG87" s="49">
        <f>'Control Panel_개발'!$F46*'사업비 지출내역'!BG12</f>
        <v>0</v>
      </c>
      <c r="BH87" s="49">
        <f>'Control Panel_개발'!$F46*'사업비 지출내역'!BH12</f>
        <v>0</v>
      </c>
      <c r="BI87" s="49">
        <f>'Control Panel_개발'!$F46*'사업비 지출내역'!BI12</f>
        <v>0</v>
      </c>
      <c r="BJ87" s="49">
        <f>'Control Panel_개발'!$F46*'사업비 지출내역'!BJ12</f>
        <v>0</v>
      </c>
      <c r="BK87" s="49">
        <f>'Control Panel_개발'!$F46*'사업비 지출내역'!BK12</f>
        <v>0</v>
      </c>
      <c r="BL87" s="49">
        <f>'Control Panel_개발'!$F46*'사업비 지출내역'!BL12</f>
        <v>0</v>
      </c>
      <c r="BM87" s="49">
        <f>'Control Panel_개발'!$F46*'사업비 지출내역'!BM12</f>
        <v>0</v>
      </c>
      <c r="BN87" s="49">
        <f>'Control Panel_개발'!$F46*'사업비 지출내역'!BN12</f>
        <v>0</v>
      </c>
      <c r="BO87" s="49">
        <f>'Control Panel_개발'!$F46*'사업비 지출내역'!BO12</f>
        <v>0</v>
      </c>
      <c r="BP87" s="49">
        <f>'Control Panel_개발'!$F46*'사업비 지출내역'!BP12</f>
        <v>0</v>
      </c>
      <c r="BQ87" s="49">
        <f>'Control Panel_개발'!$F46*'사업비 지출내역'!BQ12</f>
        <v>0</v>
      </c>
      <c r="BR87" s="49">
        <f>'Control Panel_개발'!$F46*'사업비 지출내역'!BR12</f>
        <v>0</v>
      </c>
    </row>
    <row r="88" spans="2:70" x14ac:dyDescent="0.4">
      <c r="C88" s="3" t="str">
        <f>'Control Panel_개발'!C47</f>
        <v>국민주택채권매입(소유권 이전)</v>
      </c>
      <c r="E88" s="160">
        <v>0</v>
      </c>
      <c r="F88" s="161">
        <v>0</v>
      </c>
      <c r="G88" s="172">
        <f t="shared" si="23"/>
        <v>1</v>
      </c>
      <c r="H88" s="162" t="s">
        <v>0</v>
      </c>
      <c r="I88" s="263">
        <f t="shared" si="20"/>
        <v>0</v>
      </c>
      <c r="J88" s="48">
        <f>'Control Panel_개발'!$F47*'사업비 지출내역'!J13</f>
        <v>0</v>
      </c>
      <c r="K88" s="49">
        <f>'Control Panel_개발'!$F47*'사업비 지출내역'!K13</f>
        <v>0</v>
      </c>
      <c r="L88" s="49">
        <f>'Control Panel_개발'!$F47*'사업비 지출내역'!L13</f>
        <v>0</v>
      </c>
      <c r="M88" s="49">
        <f>'Control Panel_개발'!$F47*'사업비 지출내역'!M13</f>
        <v>0</v>
      </c>
      <c r="N88" s="49">
        <f>'Control Panel_개발'!$F47*'사업비 지출내역'!N13</f>
        <v>0</v>
      </c>
      <c r="O88" s="49">
        <f>'Control Panel_개발'!$F47*'사업비 지출내역'!O13</f>
        <v>0</v>
      </c>
      <c r="P88" s="49">
        <f>'Control Panel_개발'!$F47*'사업비 지출내역'!P13</f>
        <v>0</v>
      </c>
      <c r="Q88" s="49">
        <f>'Control Panel_개발'!$F47*'사업비 지출내역'!Q13</f>
        <v>0</v>
      </c>
      <c r="R88" s="49">
        <f>'Control Panel_개발'!$F47*'사업비 지출내역'!R13</f>
        <v>0</v>
      </c>
      <c r="S88" s="49">
        <f>'Control Panel_개발'!$F47*'사업비 지출내역'!S13</f>
        <v>0</v>
      </c>
      <c r="T88" s="49">
        <f>'Control Panel_개발'!$F47*'사업비 지출내역'!T13</f>
        <v>0</v>
      </c>
      <c r="U88" s="49">
        <f>'Control Panel_개발'!$F47*'사업비 지출내역'!U13</f>
        <v>0</v>
      </c>
      <c r="V88" s="49">
        <f>'Control Panel_개발'!$F47*'사업비 지출내역'!V13</f>
        <v>0</v>
      </c>
      <c r="W88" s="49">
        <f>'Control Panel_개발'!$F47*'사업비 지출내역'!W13</f>
        <v>0</v>
      </c>
      <c r="X88" s="49">
        <f>'Control Panel_개발'!$F47*'사업비 지출내역'!X13</f>
        <v>0</v>
      </c>
      <c r="Y88" s="49">
        <f>'Control Panel_개발'!$F47*'사업비 지출내역'!Y13</f>
        <v>0</v>
      </c>
      <c r="Z88" s="49">
        <f>'Control Panel_개발'!$F47*'사업비 지출내역'!Z13</f>
        <v>0</v>
      </c>
      <c r="AA88" s="49">
        <f>'Control Panel_개발'!$F47*'사업비 지출내역'!AA13</f>
        <v>0</v>
      </c>
      <c r="AB88" s="49">
        <f>'Control Panel_개발'!$F47*'사업비 지출내역'!AB13</f>
        <v>0</v>
      </c>
      <c r="AC88" s="49">
        <f>'Control Panel_개발'!$F47*'사업비 지출내역'!AC13</f>
        <v>0</v>
      </c>
      <c r="AD88" s="49">
        <f>'Control Panel_개발'!$F47*'사업비 지출내역'!AD13</f>
        <v>0</v>
      </c>
      <c r="AE88" s="49">
        <f>'Control Panel_개발'!$F47*'사업비 지출내역'!AE13</f>
        <v>0</v>
      </c>
      <c r="AF88" s="49">
        <f>'Control Panel_개발'!$F47*'사업비 지출내역'!AF13</f>
        <v>0</v>
      </c>
      <c r="AG88" s="49">
        <f>'Control Panel_개발'!$F47*'사업비 지출내역'!AG13</f>
        <v>0</v>
      </c>
      <c r="AH88" s="49">
        <f>'Control Panel_개발'!$F47*'사업비 지출내역'!AH13</f>
        <v>0</v>
      </c>
      <c r="AI88" s="49">
        <f>'Control Panel_개발'!$F47*'사업비 지출내역'!AI13</f>
        <v>0</v>
      </c>
      <c r="AJ88" s="49">
        <f>'Control Panel_개발'!$F47*'사업비 지출내역'!AJ13</f>
        <v>0</v>
      </c>
      <c r="AK88" s="49">
        <f>'Control Panel_개발'!$F47*'사업비 지출내역'!AK13</f>
        <v>0</v>
      </c>
      <c r="AL88" s="49">
        <f>'Control Panel_개발'!$F47*'사업비 지출내역'!AL13</f>
        <v>0</v>
      </c>
      <c r="AM88" s="49">
        <f>'Control Panel_개발'!$F47*'사업비 지출내역'!AM13</f>
        <v>0</v>
      </c>
      <c r="AN88" s="49">
        <f>'Control Panel_개발'!$F47*'사업비 지출내역'!AN13</f>
        <v>0</v>
      </c>
      <c r="AO88" s="49">
        <f>'Control Panel_개발'!$F47*'사업비 지출내역'!AO13</f>
        <v>0</v>
      </c>
      <c r="AP88" s="49">
        <f>'Control Panel_개발'!$F47*'사업비 지출내역'!AP13</f>
        <v>0</v>
      </c>
      <c r="AQ88" s="49">
        <f>'Control Panel_개발'!$F47*'사업비 지출내역'!AQ13</f>
        <v>0</v>
      </c>
      <c r="AR88" s="49">
        <f>'Control Panel_개발'!$F47*'사업비 지출내역'!AR13</f>
        <v>0</v>
      </c>
      <c r="AS88" s="49">
        <f>'Control Panel_개발'!$F47*'사업비 지출내역'!AS13</f>
        <v>0</v>
      </c>
      <c r="AT88" s="49">
        <f>'Control Panel_개발'!$F47*'사업비 지출내역'!AT13</f>
        <v>0</v>
      </c>
      <c r="AU88" s="49">
        <f>'Control Panel_개발'!$F47*'사업비 지출내역'!AU13</f>
        <v>0</v>
      </c>
      <c r="AV88" s="49">
        <f>'Control Panel_개발'!$F47*'사업비 지출내역'!AV13</f>
        <v>0</v>
      </c>
      <c r="AW88" s="49">
        <f>'Control Panel_개발'!$F47*'사업비 지출내역'!AW13</f>
        <v>0</v>
      </c>
      <c r="AX88" s="49">
        <f>'Control Panel_개발'!$F47*'사업비 지출내역'!AX13</f>
        <v>0</v>
      </c>
      <c r="AY88" s="49">
        <f>'Control Panel_개발'!$F47*'사업비 지출내역'!AY13</f>
        <v>0</v>
      </c>
      <c r="AZ88" s="49">
        <f>'Control Panel_개발'!$F47*'사업비 지출내역'!AZ13</f>
        <v>0</v>
      </c>
      <c r="BA88" s="49">
        <f>'Control Panel_개발'!$F47*'사업비 지출내역'!BA13</f>
        <v>0</v>
      </c>
      <c r="BB88" s="49">
        <f>'Control Panel_개발'!$F47*'사업비 지출내역'!BB13</f>
        <v>0</v>
      </c>
      <c r="BC88" s="49">
        <f>'Control Panel_개발'!$F47*'사업비 지출내역'!BC13</f>
        <v>0</v>
      </c>
      <c r="BD88" s="49">
        <f>'Control Panel_개발'!$F47*'사업비 지출내역'!BD13</f>
        <v>0</v>
      </c>
      <c r="BE88" s="49">
        <f>'Control Panel_개발'!$F47*'사업비 지출내역'!BE13</f>
        <v>0</v>
      </c>
      <c r="BF88" s="49">
        <f>'Control Panel_개발'!$F47*'사업비 지출내역'!BF13</f>
        <v>0</v>
      </c>
      <c r="BG88" s="49">
        <f>'Control Panel_개발'!$F47*'사업비 지출내역'!BG13</f>
        <v>0</v>
      </c>
      <c r="BH88" s="49">
        <f>'Control Panel_개발'!$F47*'사업비 지출내역'!BH13</f>
        <v>0</v>
      </c>
      <c r="BI88" s="49">
        <f>'Control Panel_개발'!$F47*'사업비 지출내역'!BI13</f>
        <v>0</v>
      </c>
      <c r="BJ88" s="49">
        <f>'Control Panel_개발'!$F47*'사업비 지출내역'!BJ13</f>
        <v>0</v>
      </c>
      <c r="BK88" s="49">
        <f>'Control Panel_개발'!$F47*'사업비 지출내역'!BK13</f>
        <v>0</v>
      </c>
      <c r="BL88" s="49">
        <f>'Control Panel_개발'!$F47*'사업비 지출내역'!BL13</f>
        <v>0</v>
      </c>
      <c r="BM88" s="49">
        <f>'Control Panel_개발'!$F47*'사업비 지출내역'!BM13</f>
        <v>0</v>
      </c>
      <c r="BN88" s="49">
        <f>'Control Panel_개발'!$F47*'사업비 지출내역'!BN13</f>
        <v>0</v>
      </c>
      <c r="BO88" s="49">
        <f>'Control Panel_개발'!$F47*'사업비 지출내역'!BO13</f>
        <v>0</v>
      </c>
      <c r="BP88" s="49">
        <f>'Control Panel_개발'!$F47*'사업비 지출내역'!BP13</f>
        <v>0</v>
      </c>
      <c r="BQ88" s="49">
        <f>'Control Panel_개발'!$F47*'사업비 지출내역'!BQ13</f>
        <v>0</v>
      </c>
      <c r="BR88" s="49">
        <f>'Control Panel_개발'!$F47*'사업비 지출내역'!BR13</f>
        <v>0</v>
      </c>
    </row>
    <row r="89" spans="2:70" x14ac:dyDescent="0.4">
      <c r="C89" s="3" t="str">
        <f>'Control Panel_개발'!C48</f>
        <v>국민주택채권매입(지상권 설정)</v>
      </c>
      <c r="E89" s="160">
        <v>0</v>
      </c>
      <c r="F89" s="161">
        <v>0</v>
      </c>
      <c r="G89" s="172">
        <f t="shared" si="23"/>
        <v>1</v>
      </c>
      <c r="H89" s="162" t="s">
        <v>0</v>
      </c>
      <c r="I89" s="263">
        <f t="shared" si="20"/>
        <v>0</v>
      </c>
      <c r="J89" s="48">
        <f>'Control Panel_개발'!$F48*'사업비 지출내역'!J14</f>
        <v>0</v>
      </c>
      <c r="K89" s="49">
        <f>'Control Panel_개발'!$F48*'사업비 지출내역'!K14</f>
        <v>0</v>
      </c>
      <c r="L89" s="49">
        <f>'Control Panel_개발'!$F48*'사업비 지출내역'!L14</f>
        <v>0</v>
      </c>
      <c r="M89" s="49">
        <f>'Control Panel_개발'!$F48*'사업비 지출내역'!M14</f>
        <v>0</v>
      </c>
      <c r="N89" s="49">
        <f>'Control Panel_개발'!$F48*'사업비 지출내역'!N14</f>
        <v>0</v>
      </c>
      <c r="O89" s="49">
        <f>'Control Panel_개발'!$F48*'사업비 지출내역'!O14</f>
        <v>0</v>
      </c>
      <c r="P89" s="49">
        <f>'Control Panel_개발'!$F48*'사업비 지출내역'!P14</f>
        <v>0</v>
      </c>
      <c r="Q89" s="49">
        <f>'Control Panel_개발'!$F48*'사업비 지출내역'!Q14</f>
        <v>0</v>
      </c>
      <c r="R89" s="49">
        <f>'Control Panel_개발'!$F48*'사업비 지출내역'!R14</f>
        <v>0</v>
      </c>
      <c r="S89" s="49">
        <f>'Control Panel_개발'!$F48*'사업비 지출내역'!S14</f>
        <v>0</v>
      </c>
      <c r="T89" s="49">
        <f>'Control Panel_개발'!$F48*'사업비 지출내역'!T14</f>
        <v>0</v>
      </c>
      <c r="U89" s="49">
        <f>'Control Panel_개발'!$F48*'사업비 지출내역'!U14</f>
        <v>0</v>
      </c>
      <c r="V89" s="49">
        <f>'Control Panel_개발'!$F48*'사업비 지출내역'!V14</f>
        <v>0</v>
      </c>
      <c r="W89" s="49">
        <f>'Control Panel_개발'!$F48*'사업비 지출내역'!W14</f>
        <v>0</v>
      </c>
      <c r="X89" s="49">
        <f>'Control Panel_개발'!$F48*'사업비 지출내역'!X14</f>
        <v>0</v>
      </c>
      <c r="Y89" s="49">
        <f>'Control Panel_개발'!$F48*'사업비 지출내역'!Y14</f>
        <v>0</v>
      </c>
      <c r="Z89" s="49">
        <f>'Control Panel_개발'!$F48*'사업비 지출내역'!Z14</f>
        <v>0</v>
      </c>
      <c r="AA89" s="49">
        <f>'Control Panel_개발'!$F48*'사업비 지출내역'!AA14</f>
        <v>0</v>
      </c>
      <c r="AB89" s="49">
        <f>'Control Panel_개발'!$F48*'사업비 지출내역'!AB14</f>
        <v>0</v>
      </c>
      <c r="AC89" s="49">
        <f>'Control Panel_개발'!$F48*'사업비 지출내역'!AC14</f>
        <v>0</v>
      </c>
      <c r="AD89" s="49">
        <f>'Control Panel_개발'!$F48*'사업비 지출내역'!AD14</f>
        <v>0</v>
      </c>
      <c r="AE89" s="49">
        <f>'Control Panel_개발'!$F48*'사업비 지출내역'!AE14</f>
        <v>0</v>
      </c>
      <c r="AF89" s="49">
        <f>'Control Panel_개발'!$F48*'사업비 지출내역'!AF14</f>
        <v>0</v>
      </c>
      <c r="AG89" s="49">
        <f>'Control Panel_개발'!$F48*'사업비 지출내역'!AG14</f>
        <v>0</v>
      </c>
      <c r="AH89" s="49">
        <f>'Control Panel_개발'!$F48*'사업비 지출내역'!AH14</f>
        <v>0</v>
      </c>
      <c r="AI89" s="49">
        <f>'Control Panel_개발'!$F48*'사업비 지출내역'!AI14</f>
        <v>0</v>
      </c>
      <c r="AJ89" s="49">
        <f>'Control Panel_개발'!$F48*'사업비 지출내역'!AJ14</f>
        <v>0</v>
      </c>
      <c r="AK89" s="49">
        <f>'Control Panel_개발'!$F48*'사업비 지출내역'!AK14</f>
        <v>0</v>
      </c>
      <c r="AL89" s="49">
        <f>'Control Panel_개발'!$F48*'사업비 지출내역'!AL14</f>
        <v>0</v>
      </c>
      <c r="AM89" s="49">
        <f>'Control Panel_개발'!$F48*'사업비 지출내역'!AM14</f>
        <v>0</v>
      </c>
      <c r="AN89" s="49">
        <f>'Control Panel_개발'!$F48*'사업비 지출내역'!AN14</f>
        <v>0</v>
      </c>
      <c r="AO89" s="49">
        <f>'Control Panel_개발'!$F48*'사업비 지출내역'!AO14</f>
        <v>0</v>
      </c>
      <c r="AP89" s="49">
        <f>'Control Panel_개발'!$F48*'사업비 지출내역'!AP14</f>
        <v>0</v>
      </c>
      <c r="AQ89" s="49">
        <f>'Control Panel_개발'!$F48*'사업비 지출내역'!AQ14</f>
        <v>0</v>
      </c>
      <c r="AR89" s="49">
        <f>'Control Panel_개발'!$F48*'사업비 지출내역'!AR14</f>
        <v>0</v>
      </c>
      <c r="AS89" s="49">
        <f>'Control Panel_개발'!$F48*'사업비 지출내역'!AS14</f>
        <v>0</v>
      </c>
      <c r="AT89" s="49">
        <f>'Control Panel_개발'!$F48*'사업비 지출내역'!AT14</f>
        <v>0</v>
      </c>
      <c r="AU89" s="49">
        <f>'Control Panel_개발'!$F48*'사업비 지출내역'!AU14</f>
        <v>0</v>
      </c>
      <c r="AV89" s="49">
        <f>'Control Panel_개발'!$F48*'사업비 지출내역'!AV14</f>
        <v>0</v>
      </c>
      <c r="AW89" s="49">
        <f>'Control Panel_개발'!$F48*'사업비 지출내역'!AW14</f>
        <v>0</v>
      </c>
      <c r="AX89" s="49">
        <f>'Control Panel_개발'!$F48*'사업비 지출내역'!AX14</f>
        <v>0</v>
      </c>
      <c r="AY89" s="49">
        <f>'Control Panel_개발'!$F48*'사업비 지출내역'!AY14</f>
        <v>0</v>
      </c>
      <c r="AZ89" s="49">
        <f>'Control Panel_개발'!$F48*'사업비 지출내역'!AZ14</f>
        <v>0</v>
      </c>
      <c r="BA89" s="49">
        <f>'Control Panel_개발'!$F48*'사업비 지출내역'!BA14</f>
        <v>0</v>
      </c>
      <c r="BB89" s="49">
        <f>'Control Panel_개발'!$F48*'사업비 지출내역'!BB14</f>
        <v>0</v>
      </c>
      <c r="BC89" s="49">
        <f>'Control Panel_개발'!$F48*'사업비 지출내역'!BC14</f>
        <v>0</v>
      </c>
      <c r="BD89" s="49">
        <f>'Control Panel_개발'!$F48*'사업비 지출내역'!BD14</f>
        <v>0</v>
      </c>
      <c r="BE89" s="49">
        <f>'Control Panel_개발'!$F48*'사업비 지출내역'!BE14</f>
        <v>0</v>
      </c>
      <c r="BF89" s="49">
        <f>'Control Panel_개발'!$F48*'사업비 지출내역'!BF14</f>
        <v>0</v>
      </c>
      <c r="BG89" s="49">
        <f>'Control Panel_개발'!$F48*'사업비 지출내역'!BG14</f>
        <v>0</v>
      </c>
      <c r="BH89" s="49">
        <f>'Control Panel_개발'!$F48*'사업비 지출내역'!BH14</f>
        <v>0</v>
      </c>
      <c r="BI89" s="49">
        <f>'Control Panel_개발'!$F48*'사업비 지출내역'!BI14</f>
        <v>0</v>
      </c>
      <c r="BJ89" s="49">
        <f>'Control Panel_개발'!$F48*'사업비 지출내역'!BJ14</f>
        <v>0</v>
      </c>
      <c r="BK89" s="49">
        <f>'Control Panel_개발'!$F48*'사업비 지출내역'!BK14</f>
        <v>0</v>
      </c>
      <c r="BL89" s="49">
        <f>'Control Panel_개발'!$F48*'사업비 지출내역'!BL14</f>
        <v>0</v>
      </c>
      <c r="BM89" s="49">
        <f>'Control Panel_개발'!$F48*'사업비 지출내역'!BM14</f>
        <v>0</v>
      </c>
      <c r="BN89" s="49">
        <f>'Control Panel_개발'!$F48*'사업비 지출내역'!BN14</f>
        <v>0</v>
      </c>
      <c r="BO89" s="49">
        <f>'Control Panel_개발'!$F48*'사업비 지출내역'!BO14</f>
        <v>0</v>
      </c>
      <c r="BP89" s="49">
        <f>'Control Panel_개발'!$F48*'사업비 지출내역'!BP14</f>
        <v>0</v>
      </c>
      <c r="BQ89" s="49">
        <f>'Control Panel_개발'!$F48*'사업비 지출내역'!BQ14</f>
        <v>0</v>
      </c>
      <c r="BR89" s="49">
        <f>'Control Panel_개발'!$F48*'사업비 지출내역'!BR14</f>
        <v>0</v>
      </c>
    </row>
    <row r="90" spans="2:70" x14ac:dyDescent="0.4">
      <c r="C90" s="3" t="str">
        <f>'Control Panel_개발'!C49</f>
        <v>법무사수수료(소유권 이전)</v>
      </c>
      <c r="E90" s="160">
        <v>1</v>
      </c>
      <c r="F90" s="161">
        <v>1</v>
      </c>
      <c r="G90" s="172">
        <f t="shared" si="23"/>
        <v>0</v>
      </c>
      <c r="H90" s="162" t="s">
        <v>0</v>
      </c>
      <c r="I90" s="263">
        <f t="shared" si="20"/>
        <v>0</v>
      </c>
      <c r="J90" s="48">
        <f>'Control Panel_개발'!$F49*'사업비 지출내역'!J15</f>
        <v>0</v>
      </c>
      <c r="K90" s="49">
        <f>'Control Panel_개발'!$F49*'사업비 지출내역'!K15</f>
        <v>0</v>
      </c>
      <c r="L90" s="49">
        <f>'Control Panel_개발'!$F49*'사업비 지출내역'!L15</f>
        <v>0</v>
      </c>
      <c r="M90" s="49">
        <f>'Control Panel_개발'!$F49*'사업비 지출내역'!M15</f>
        <v>0</v>
      </c>
      <c r="N90" s="49">
        <f>'Control Panel_개발'!$F49*'사업비 지출내역'!N15</f>
        <v>0</v>
      </c>
      <c r="O90" s="49">
        <f>'Control Panel_개발'!$F49*'사업비 지출내역'!O15</f>
        <v>0</v>
      </c>
      <c r="P90" s="49">
        <f>'Control Panel_개발'!$F49*'사업비 지출내역'!P15</f>
        <v>0</v>
      </c>
      <c r="Q90" s="49">
        <f>'Control Panel_개발'!$F49*'사업비 지출내역'!Q15</f>
        <v>0</v>
      </c>
      <c r="R90" s="49">
        <f>'Control Panel_개발'!$F49*'사업비 지출내역'!R15</f>
        <v>0</v>
      </c>
      <c r="S90" s="49">
        <f>'Control Panel_개발'!$F49*'사업비 지출내역'!S15</f>
        <v>0</v>
      </c>
      <c r="T90" s="49">
        <f>'Control Panel_개발'!$F49*'사업비 지출내역'!T15</f>
        <v>0</v>
      </c>
      <c r="U90" s="49">
        <f>'Control Panel_개발'!$F49*'사업비 지출내역'!U15</f>
        <v>0</v>
      </c>
      <c r="V90" s="49">
        <f>'Control Panel_개발'!$F49*'사업비 지출내역'!V15</f>
        <v>0</v>
      </c>
      <c r="W90" s="49">
        <f>'Control Panel_개발'!$F49*'사업비 지출내역'!W15</f>
        <v>0</v>
      </c>
      <c r="X90" s="49">
        <f>'Control Panel_개발'!$F49*'사업비 지출내역'!X15</f>
        <v>0</v>
      </c>
      <c r="Y90" s="49">
        <f>'Control Panel_개발'!$F49*'사업비 지출내역'!Y15</f>
        <v>0</v>
      </c>
      <c r="Z90" s="49">
        <f>'Control Panel_개발'!$F49*'사업비 지출내역'!Z15</f>
        <v>0</v>
      </c>
      <c r="AA90" s="49">
        <f>'Control Panel_개발'!$F49*'사업비 지출내역'!AA15</f>
        <v>0</v>
      </c>
      <c r="AB90" s="49">
        <f>'Control Panel_개발'!$F49*'사업비 지출내역'!AB15</f>
        <v>0</v>
      </c>
      <c r="AC90" s="49">
        <f>'Control Panel_개발'!$F49*'사업비 지출내역'!AC15</f>
        <v>0</v>
      </c>
      <c r="AD90" s="49">
        <f>'Control Panel_개발'!$F49*'사업비 지출내역'!AD15</f>
        <v>0</v>
      </c>
      <c r="AE90" s="49">
        <f>'Control Panel_개발'!$F49*'사업비 지출내역'!AE15</f>
        <v>0</v>
      </c>
      <c r="AF90" s="49">
        <f>'Control Panel_개발'!$F49*'사업비 지출내역'!AF15</f>
        <v>0</v>
      </c>
      <c r="AG90" s="49">
        <f>'Control Panel_개발'!$F49*'사업비 지출내역'!AG15</f>
        <v>0</v>
      </c>
      <c r="AH90" s="49">
        <f>'Control Panel_개발'!$F49*'사업비 지출내역'!AH15</f>
        <v>0</v>
      </c>
      <c r="AI90" s="49">
        <f>'Control Panel_개발'!$F49*'사업비 지출내역'!AI15</f>
        <v>0</v>
      </c>
      <c r="AJ90" s="49">
        <f>'Control Panel_개발'!$F49*'사업비 지출내역'!AJ15</f>
        <v>0</v>
      </c>
      <c r="AK90" s="49">
        <f>'Control Panel_개발'!$F49*'사업비 지출내역'!AK15</f>
        <v>0</v>
      </c>
      <c r="AL90" s="49">
        <f>'Control Panel_개발'!$F49*'사업비 지출내역'!AL15</f>
        <v>0</v>
      </c>
      <c r="AM90" s="49">
        <f>'Control Panel_개발'!$F49*'사업비 지출내역'!AM15</f>
        <v>0</v>
      </c>
      <c r="AN90" s="49">
        <f>'Control Panel_개발'!$F49*'사업비 지출내역'!AN15</f>
        <v>0</v>
      </c>
      <c r="AO90" s="49">
        <f>'Control Panel_개발'!$F49*'사업비 지출내역'!AO15</f>
        <v>0</v>
      </c>
      <c r="AP90" s="49">
        <f>'Control Panel_개발'!$F49*'사업비 지출내역'!AP15</f>
        <v>0</v>
      </c>
      <c r="AQ90" s="49">
        <f>'Control Panel_개발'!$F49*'사업비 지출내역'!AQ15</f>
        <v>0</v>
      </c>
      <c r="AR90" s="49">
        <f>'Control Panel_개발'!$F49*'사업비 지출내역'!AR15</f>
        <v>0</v>
      </c>
      <c r="AS90" s="49">
        <f>'Control Panel_개발'!$F49*'사업비 지출내역'!AS15</f>
        <v>0</v>
      </c>
      <c r="AT90" s="49">
        <f>'Control Panel_개발'!$F49*'사업비 지출내역'!AT15</f>
        <v>0</v>
      </c>
      <c r="AU90" s="49">
        <f>'Control Panel_개발'!$F49*'사업비 지출내역'!AU15</f>
        <v>0</v>
      </c>
      <c r="AV90" s="49">
        <f>'Control Panel_개발'!$F49*'사업비 지출내역'!AV15</f>
        <v>0</v>
      </c>
      <c r="AW90" s="49">
        <f>'Control Panel_개발'!$F49*'사업비 지출내역'!AW15</f>
        <v>0</v>
      </c>
      <c r="AX90" s="49">
        <f>'Control Panel_개발'!$F49*'사업비 지출내역'!AX15</f>
        <v>0</v>
      </c>
      <c r="AY90" s="49">
        <f>'Control Panel_개발'!$F49*'사업비 지출내역'!AY15</f>
        <v>0</v>
      </c>
      <c r="AZ90" s="49">
        <f>'Control Panel_개발'!$F49*'사업비 지출내역'!AZ15</f>
        <v>0</v>
      </c>
      <c r="BA90" s="49">
        <f>'Control Panel_개발'!$F49*'사업비 지출내역'!BA15</f>
        <v>0</v>
      </c>
      <c r="BB90" s="49">
        <f>'Control Panel_개발'!$F49*'사업비 지출내역'!BB15</f>
        <v>0</v>
      </c>
      <c r="BC90" s="49">
        <f>'Control Panel_개발'!$F49*'사업비 지출내역'!BC15</f>
        <v>0</v>
      </c>
      <c r="BD90" s="49">
        <f>'Control Panel_개발'!$F49*'사업비 지출내역'!BD15</f>
        <v>0</v>
      </c>
      <c r="BE90" s="49">
        <f>'Control Panel_개발'!$F49*'사업비 지출내역'!BE15</f>
        <v>0</v>
      </c>
      <c r="BF90" s="49">
        <f>'Control Panel_개발'!$F49*'사업비 지출내역'!BF15</f>
        <v>0</v>
      </c>
      <c r="BG90" s="49">
        <f>'Control Panel_개발'!$F49*'사업비 지출내역'!BG15</f>
        <v>0</v>
      </c>
      <c r="BH90" s="49">
        <f>'Control Panel_개발'!$F49*'사업비 지출내역'!BH15</f>
        <v>0</v>
      </c>
      <c r="BI90" s="49">
        <f>'Control Panel_개발'!$F49*'사업비 지출내역'!BI15</f>
        <v>0</v>
      </c>
      <c r="BJ90" s="49">
        <f>'Control Panel_개발'!$F49*'사업비 지출내역'!BJ15</f>
        <v>0</v>
      </c>
      <c r="BK90" s="49">
        <f>'Control Panel_개발'!$F49*'사업비 지출내역'!BK15</f>
        <v>0</v>
      </c>
      <c r="BL90" s="49">
        <f>'Control Panel_개발'!$F49*'사업비 지출내역'!BL15</f>
        <v>0</v>
      </c>
      <c r="BM90" s="49">
        <f>'Control Panel_개발'!$F49*'사업비 지출내역'!BM15</f>
        <v>0</v>
      </c>
      <c r="BN90" s="49">
        <f>'Control Panel_개발'!$F49*'사업비 지출내역'!BN15</f>
        <v>0</v>
      </c>
      <c r="BO90" s="49">
        <f>'Control Panel_개발'!$F49*'사업비 지출내역'!BO15</f>
        <v>0</v>
      </c>
      <c r="BP90" s="49">
        <f>'Control Panel_개발'!$F49*'사업비 지출내역'!BP15</f>
        <v>0</v>
      </c>
      <c r="BQ90" s="49">
        <f>'Control Panel_개발'!$F49*'사업비 지출내역'!BQ15</f>
        <v>0</v>
      </c>
      <c r="BR90" s="49">
        <f>'Control Panel_개발'!$F49*'사업비 지출내역'!BR15</f>
        <v>0</v>
      </c>
    </row>
    <row r="91" spans="2:70" x14ac:dyDescent="0.4">
      <c r="C91" s="3" t="str">
        <f>'Control Panel_개발'!C50</f>
        <v>법무사수수료(지상권 설정)</v>
      </c>
      <c r="E91" s="160">
        <v>1</v>
      </c>
      <c r="F91" s="161">
        <v>1</v>
      </c>
      <c r="G91" s="172">
        <f t="shared" si="23"/>
        <v>0</v>
      </c>
      <c r="H91" s="162" t="s">
        <v>0</v>
      </c>
      <c r="I91" s="263">
        <f t="shared" si="20"/>
        <v>1000</v>
      </c>
      <c r="J91" s="48">
        <f>'Control Panel_개발'!$F50*'사업비 지출내역'!J16</f>
        <v>1000</v>
      </c>
      <c r="K91" s="49">
        <f>'Control Panel_개발'!$F50*'사업비 지출내역'!K16</f>
        <v>0</v>
      </c>
      <c r="L91" s="49">
        <f>'Control Panel_개발'!$F50*'사업비 지출내역'!L16</f>
        <v>0</v>
      </c>
      <c r="M91" s="49">
        <f>'Control Panel_개발'!$F50*'사업비 지출내역'!M16</f>
        <v>0</v>
      </c>
      <c r="N91" s="49">
        <f>'Control Panel_개발'!$F50*'사업비 지출내역'!N16</f>
        <v>0</v>
      </c>
      <c r="O91" s="49">
        <f>'Control Panel_개발'!$F50*'사업비 지출내역'!O16</f>
        <v>0</v>
      </c>
      <c r="P91" s="49">
        <f>'Control Panel_개발'!$F50*'사업비 지출내역'!P16</f>
        <v>0</v>
      </c>
      <c r="Q91" s="49">
        <f>'Control Panel_개발'!$F50*'사업비 지출내역'!Q16</f>
        <v>0</v>
      </c>
      <c r="R91" s="49">
        <f>'Control Panel_개발'!$F50*'사업비 지출내역'!R16</f>
        <v>0</v>
      </c>
      <c r="S91" s="49">
        <f>'Control Panel_개발'!$F50*'사업비 지출내역'!S16</f>
        <v>0</v>
      </c>
      <c r="T91" s="49">
        <f>'Control Panel_개발'!$F50*'사업비 지출내역'!T16</f>
        <v>0</v>
      </c>
      <c r="U91" s="49">
        <f>'Control Panel_개발'!$F50*'사업비 지출내역'!U16</f>
        <v>0</v>
      </c>
      <c r="V91" s="49">
        <f>'Control Panel_개발'!$F50*'사업비 지출내역'!V16</f>
        <v>0</v>
      </c>
      <c r="W91" s="49">
        <f>'Control Panel_개발'!$F50*'사업비 지출내역'!W16</f>
        <v>0</v>
      </c>
      <c r="X91" s="49">
        <f>'Control Panel_개발'!$F50*'사업비 지출내역'!X16</f>
        <v>0</v>
      </c>
      <c r="Y91" s="49">
        <f>'Control Panel_개발'!$F50*'사업비 지출내역'!Y16</f>
        <v>0</v>
      </c>
      <c r="Z91" s="49">
        <f>'Control Panel_개발'!$F50*'사업비 지출내역'!Z16</f>
        <v>0</v>
      </c>
      <c r="AA91" s="49">
        <f>'Control Panel_개발'!$F50*'사업비 지출내역'!AA16</f>
        <v>0</v>
      </c>
      <c r="AB91" s="49">
        <f>'Control Panel_개발'!$F50*'사업비 지출내역'!AB16</f>
        <v>0</v>
      </c>
      <c r="AC91" s="49">
        <f>'Control Panel_개발'!$F50*'사업비 지출내역'!AC16</f>
        <v>0</v>
      </c>
      <c r="AD91" s="49">
        <f>'Control Panel_개발'!$F50*'사업비 지출내역'!AD16</f>
        <v>0</v>
      </c>
      <c r="AE91" s="49">
        <f>'Control Panel_개발'!$F50*'사업비 지출내역'!AE16</f>
        <v>0</v>
      </c>
      <c r="AF91" s="49">
        <f>'Control Panel_개발'!$F50*'사업비 지출내역'!AF16</f>
        <v>0</v>
      </c>
      <c r="AG91" s="49">
        <f>'Control Panel_개발'!$F50*'사업비 지출내역'!AG16</f>
        <v>0</v>
      </c>
      <c r="AH91" s="49">
        <f>'Control Panel_개발'!$F50*'사업비 지출내역'!AH16</f>
        <v>0</v>
      </c>
      <c r="AI91" s="49">
        <f>'Control Panel_개발'!$F50*'사업비 지출내역'!AI16</f>
        <v>0</v>
      </c>
      <c r="AJ91" s="49">
        <f>'Control Panel_개발'!$F50*'사업비 지출내역'!AJ16</f>
        <v>0</v>
      </c>
      <c r="AK91" s="49">
        <f>'Control Panel_개발'!$F50*'사업비 지출내역'!AK16</f>
        <v>0</v>
      </c>
      <c r="AL91" s="49">
        <f>'Control Panel_개발'!$F50*'사업비 지출내역'!AL16</f>
        <v>0</v>
      </c>
      <c r="AM91" s="49">
        <f>'Control Panel_개발'!$F50*'사업비 지출내역'!AM16</f>
        <v>0</v>
      </c>
      <c r="AN91" s="49">
        <f>'Control Panel_개발'!$F50*'사업비 지출내역'!AN16</f>
        <v>0</v>
      </c>
      <c r="AO91" s="49">
        <f>'Control Panel_개발'!$F50*'사업비 지출내역'!AO16</f>
        <v>0</v>
      </c>
      <c r="AP91" s="49">
        <f>'Control Panel_개발'!$F50*'사업비 지출내역'!AP16</f>
        <v>0</v>
      </c>
      <c r="AQ91" s="49">
        <f>'Control Panel_개발'!$F50*'사업비 지출내역'!AQ16</f>
        <v>0</v>
      </c>
      <c r="AR91" s="49">
        <f>'Control Panel_개발'!$F50*'사업비 지출내역'!AR16</f>
        <v>0</v>
      </c>
      <c r="AS91" s="49">
        <f>'Control Panel_개발'!$F50*'사업비 지출내역'!AS16</f>
        <v>0</v>
      </c>
      <c r="AT91" s="49">
        <f>'Control Panel_개발'!$F50*'사업비 지출내역'!AT16</f>
        <v>0</v>
      </c>
      <c r="AU91" s="49">
        <f>'Control Panel_개발'!$F50*'사업비 지출내역'!AU16</f>
        <v>0</v>
      </c>
      <c r="AV91" s="49">
        <f>'Control Panel_개발'!$F50*'사업비 지출내역'!AV16</f>
        <v>0</v>
      </c>
      <c r="AW91" s="49">
        <f>'Control Panel_개발'!$F50*'사업비 지출내역'!AW16</f>
        <v>0</v>
      </c>
      <c r="AX91" s="49">
        <f>'Control Panel_개발'!$F50*'사업비 지출내역'!AX16</f>
        <v>0</v>
      </c>
      <c r="AY91" s="49">
        <f>'Control Panel_개발'!$F50*'사업비 지출내역'!AY16</f>
        <v>0</v>
      </c>
      <c r="AZ91" s="49">
        <f>'Control Panel_개발'!$F50*'사업비 지출내역'!AZ16</f>
        <v>0</v>
      </c>
      <c r="BA91" s="49">
        <f>'Control Panel_개발'!$F50*'사업비 지출내역'!BA16</f>
        <v>0</v>
      </c>
      <c r="BB91" s="49">
        <f>'Control Panel_개발'!$F50*'사업비 지출내역'!BB16</f>
        <v>0</v>
      </c>
      <c r="BC91" s="49">
        <f>'Control Panel_개발'!$F50*'사업비 지출내역'!BC16</f>
        <v>0</v>
      </c>
      <c r="BD91" s="49">
        <f>'Control Panel_개발'!$F50*'사업비 지출내역'!BD16</f>
        <v>0</v>
      </c>
      <c r="BE91" s="49">
        <f>'Control Panel_개발'!$F50*'사업비 지출내역'!BE16</f>
        <v>0</v>
      </c>
      <c r="BF91" s="49">
        <f>'Control Panel_개발'!$F50*'사업비 지출내역'!BF16</f>
        <v>0</v>
      </c>
      <c r="BG91" s="49">
        <f>'Control Panel_개발'!$F50*'사업비 지출내역'!BG16</f>
        <v>0</v>
      </c>
      <c r="BH91" s="49">
        <f>'Control Panel_개발'!$F50*'사업비 지출내역'!BH16</f>
        <v>0</v>
      </c>
      <c r="BI91" s="49">
        <f>'Control Panel_개발'!$F50*'사업비 지출내역'!BI16</f>
        <v>0</v>
      </c>
      <c r="BJ91" s="49">
        <f>'Control Panel_개발'!$F50*'사업비 지출내역'!BJ16</f>
        <v>0</v>
      </c>
      <c r="BK91" s="49">
        <f>'Control Panel_개발'!$F50*'사업비 지출내역'!BK16</f>
        <v>0</v>
      </c>
      <c r="BL91" s="49">
        <f>'Control Panel_개발'!$F50*'사업비 지출내역'!BL16</f>
        <v>0</v>
      </c>
      <c r="BM91" s="49">
        <f>'Control Panel_개발'!$F50*'사업비 지출내역'!BM16</f>
        <v>0</v>
      </c>
      <c r="BN91" s="49">
        <f>'Control Panel_개발'!$F50*'사업비 지출내역'!BN16</f>
        <v>0</v>
      </c>
      <c r="BO91" s="49">
        <f>'Control Panel_개발'!$F50*'사업비 지출내역'!BO16</f>
        <v>0</v>
      </c>
      <c r="BP91" s="49">
        <f>'Control Panel_개발'!$F50*'사업비 지출내역'!BP16</f>
        <v>0</v>
      </c>
      <c r="BQ91" s="49">
        <f>'Control Panel_개발'!$F50*'사업비 지출내역'!BQ16</f>
        <v>0</v>
      </c>
      <c r="BR91" s="49">
        <f>'Control Panel_개발'!$F50*'사업비 지출내역'!BR16</f>
        <v>0</v>
      </c>
    </row>
    <row r="92" spans="2:70" x14ac:dyDescent="0.4">
      <c r="C92" s="3" t="str">
        <f>'Control Panel_개발'!C51</f>
        <v>토지매입세액불공제액</v>
      </c>
      <c r="E92" s="160"/>
      <c r="F92" s="161"/>
      <c r="G92" s="172"/>
      <c r="H92" s="162" t="s">
        <v>0</v>
      </c>
      <c r="I92" s="263">
        <f t="shared" si="20"/>
        <v>100</v>
      </c>
      <c r="J92" s="48">
        <f>ROUNDUP(SUMPRODUCT($E$83:$E$91,$F$83:$F$91,J83:J91)*'Control Panel_개발'!$N$3,3)</f>
        <v>100</v>
      </c>
      <c r="K92" s="49">
        <f>ROUNDUP(SUMPRODUCT($E$83:$E$91,$F$83:$F$91,K83:K91)*'Control Panel_개발'!$N$3,3)</f>
        <v>0</v>
      </c>
      <c r="L92" s="49">
        <f>ROUNDUP(SUMPRODUCT($E$83:$E$91,$F$83:$F$91,L83:L91)*'Control Panel_개발'!$N$3,3)</f>
        <v>0</v>
      </c>
      <c r="M92" s="49">
        <f>ROUNDUP(SUMPRODUCT($E$83:$E$91,$F$83:$F$91,M83:M91)*'Control Panel_개발'!$N$3,3)</f>
        <v>0</v>
      </c>
      <c r="N92" s="49">
        <f>ROUNDUP(SUMPRODUCT($E$83:$E$91,$F$83:$F$91,N83:N91)*'Control Panel_개발'!$N$3,3)</f>
        <v>0</v>
      </c>
      <c r="O92" s="49">
        <f>ROUNDUP(SUMPRODUCT($E$83:$E$91,$F$83:$F$91,O83:O91)*'Control Panel_개발'!$N$3,3)</f>
        <v>0</v>
      </c>
      <c r="P92" s="49">
        <f>ROUNDUP(SUMPRODUCT($E$83:$E$91,$F$83:$F$91,P83:P91)*'Control Panel_개발'!$N$3,3)</f>
        <v>0</v>
      </c>
      <c r="Q92" s="49">
        <f>ROUNDUP(SUMPRODUCT($E$83:$E$91,$F$83:$F$91,Q83:Q91)*'Control Panel_개발'!$N$3,3)</f>
        <v>0</v>
      </c>
      <c r="R92" s="49">
        <f>ROUNDUP(SUMPRODUCT($E$83:$E$91,$F$83:$F$91,R83:R91)*'Control Panel_개발'!$N$3,3)</f>
        <v>0</v>
      </c>
      <c r="S92" s="49">
        <f>ROUNDUP(SUMPRODUCT($E$83:$E$91,$F$83:$F$91,S83:S91)*'Control Panel_개발'!$N$3,3)</f>
        <v>0</v>
      </c>
      <c r="T92" s="49">
        <f>ROUNDUP(SUMPRODUCT($E$83:$E$91,$F$83:$F$91,T83:T91)*'Control Panel_개발'!$N$3,3)</f>
        <v>0</v>
      </c>
      <c r="U92" s="49">
        <f>ROUNDUP(SUMPRODUCT($E$83:$E$91,$F$83:$F$91,U83:U91)*'Control Panel_개발'!$N$3,3)</f>
        <v>0</v>
      </c>
      <c r="V92" s="49">
        <f>ROUNDUP(SUMPRODUCT($E$83:$E$91,$F$83:$F$91,V83:V91)*'Control Panel_개발'!$N$3,3)</f>
        <v>0</v>
      </c>
      <c r="W92" s="49">
        <f>ROUNDUP(SUMPRODUCT($E$83:$E$91,$F$83:$F$91,W83:W91)*'Control Panel_개발'!$N$3,3)</f>
        <v>0</v>
      </c>
      <c r="X92" s="49">
        <f>ROUNDUP(SUMPRODUCT($E$83:$E$91,$F$83:$F$91,X83:X91)*'Control Panel_개발'!$N$3,3)</f>
        <v>0</v>
      </c>
      <c r="Y92" s="49">
        <f>ROUNDUP(SUMPRODUCT($E$83:$E$91,$F$83:$F$91,Y83:Y91)*'Control Panel_개발'!$N$3,3)</f>
        <v>0</v>
      </c>
      <c r="Z92" s="49">
        <f>ROUNDUP(SUMPRODUCT($E$83:$E$91,$F$83:$F$91,Z83:Z91)*'Control Panel_개발'!$N$3,3)</f>
        <v>0</v>
      </c>
      <c r="AA92" s="49">
        <f>ROUNDUP(SUMPRODUCT($E$83:$E$91,$F$83:$F$91,AA83:AA91)*'Control Panel_개발'!$N$3,3)</f>
        <v>0</v>
      </c>
      <c r="AB92" s="49">
        <f>ROUNDUP(SUMPRODUCT($E$83:$E$91,$F$83:$F$91,AB83:AB91)*'Control Panel_개발'!$N$3,3)</f>
        <v>0</v>
      </c>
      <c r="AC92" s="49">
        <f>ROUNDUP(SUMPRODUCT($E$83:$E$91,$F$83:$F$91,AC83:AC91)*'Control Panel_개발'!$N$3,3)</f>
        <v>0</v>
      </c>
      <c r="AD92" s="49">
        <f>ROUNDUP(SUMPRODUCT($E$83:$E$91,$F$83:$F$91,AD83:AD91)*'Control Panel_개발'!$N$3,3)</f>
        <v>0</v>
      </c>
      <c r="AE92" s="49">
        <f>ROUNDUP(SUMPRODUCT($E$83:$E$91,$F$83:$F$91,AE83:AE91)*'Control Panel_개발'!$N$3,3)</f>
        <v>0</v>
      </c>
      <c r="AF92" s="49">
        <f>ROUNDUP(SUMPRODUCT($E$83:$E$91,$F$83:$F$91,AF83:AF91)*'Control Panel_개발'!$N$3,3)</f>
        <v>0</v>
      </c>
      <c r="AG92" s="49">
        <f>ROUNDUP(SUMPRODUCT($E$83:$E$91,$F$83:$F$91,AG83:AG91)*'Control Panel_개발'!$N$3,3)</f>
        <v>0</v>
      </c>
      <c r="AH92" s="49">
        <f>ROUNDUP(SUMPRODUCT($E$83:$E$91,$F$83:$F$91,AH83:AH91)*'Control Panel_개발'!$N$3,3)</f>
        <v>0</v>
      </c>
      <c r="AI92" s="49">
        <f>ROUNDUP(SUMPRODUCT($E$83:$E$91,$F$83:$F$91,AI83:AI91)*'Control Panel_개발'!$N$3,3)</f>
        <v>0</v>
      </c>
      <c r="AJ92" s="49">
        <f>ROUNDUP(SUMPRODUCT($E$83:$E$91,$F$83:$F$91,AJ83:AJ91)*'Control Panel_개발'!$N$3,3)</f>
        <v>0</v>
      </c>
      <c r="AK92" s="49">
        <f>ROUNDUP(SUMPRODUCT($E$83:$E$91,$F$83:$F$91,AK83:AK91)*'Control Panel_개발'!$N$3,3)</f>
        <v>0</v>
      </c>
      <c r="AL92" s="49">
        <f>ROUNDUP(SUMPRODUCT($E$83:$E$91,$F$83:$F$91,AL83:AL91)*'Control Panel_개발'!$N$3,3)</f>
        <v>0</v>
      </c>
      <c r="AM92" s="49">
        <f>ROUNDUP(SUMPRODUCT($E$83:$E$91,$F$83:$F$91,AM83:AM91)*'Control Panel_개발'!$N$3,3)</f>
        <v>0</v>
      </c>
      <c r="AN92" s="49">
        <f>ROUNDUP(SUMPRODUCT($E$83:$E$91,$F$83:$F$91,AN83:AN91)*'Control Panel_개발'!$N$3,3)</f>
        <v>0</v>
      </c>
      <c r="AO92" s="49">
        <f>ROUNDUP(SUMPRODUCT($E$83:$E$91,$F$83:$F$91,AO83:AO91)*'Control Panel_개발'!$N$3,3)</f>
        <v>0</v>
      </c>
      <c r="AP92" s="49">
        <f>ROUNDUP(SUMPRODUCT($E$83:$E$91,$F$83:$F$91,AP83:AP91)*'Control Panel_개발'!$N$3,3)</f>
        <v>0</v>
      </c>
      <c r="AQ92" s="49">
        <f>ROUNDUP(SUMPRODUCT($E$83:$E$91,$F$83:$F$91,AQ83:AQ91)*'Control Panel_개발'!$N$3,3)</f>
        <v>0</v>
      </c>
      <c r="AR92" s="49">
        <f>ROUNDUP(SUMPRODUCT($E$83:$E$91,$F$83:$F$91,AR83:AR91)*'Control Panel_개발'!$N$3,3)</f>
        <v>0</v>
      </c>
      <c r="AS92" s="49">
        <f>ROUNDUP(SUMPRODUCT($E$83:$E$91,$F$83:$F$91,AS83:AS91)*'Control Panel_개발'!$N$3,3)</f>
        <v>0</v>
      </c>
      <c r="AT92" s="49">
        <f>ROUNDUP(SUMPRODUCT($E$83:$E$91,$F$83:$F$91,AT83:AT91)*'Control Panel_개발'!$N$3,3)</f>
        <v>0</v>
      </c>
      <c r="AU92" s="49">
        <f>ROUNDUP(SUMPRODUCT($E$83:$E$91,$F$83:$F$91,AU83:AU91)*'Control Panel_개발'!$N$3,3)</f>
        <v>0</v>
      </c>
      <c r="AV92" s="49">
        <f>ROUNDUP(SUMPRODUCT($E$83:$E$91,$F$83:$F$91,AV83:AV91)*'Control Panel_개발'!$N$3,3)</f>
        <v>0</v>
      </c>
      <c r="AW92" s="49">
        <f>ROUNDUP(SUMPRODUCT($E$83:$E$91,$F$83:$F$91,AW83:AW91)*'Control Panel_개발'!$N$3,3)</f>
        <v>0</v>
      </c>
      <c r="AX92" s="49">
        <f>ROUNDUP(SUMPRODUCT($E$83:$E$91,$F$83:$F$91,AX83:AX91)*'Control Panel_개발'!$N$3,3)</f>
        <v>0</v>
      </c>
      <c r="AY92" s="49">
        <f>ROUNDUP(SUMPRODUCT($E$83:$E$91,$F$83:$F$91,AY83:AY91)*'Control Panel_개발'!$N$3,3)</f>
        <v>0</v>
      </c>
      <c r="AZ92" s="49">
        <f>ROUNDUP(SUMPRODUCT($E$83:$E$91,$F$83:$F$91,AZ83:AZ91)*'Control Panel_개발'!$N$3,3)</f>
        <v>0</v>
      </c>
      <c r="BA92" s="49">
        <f>ROUNDUP(SUMPRODUCT($E$83:$E$91,$F$83:$F$91,BA83:BA91)*'Control Panel_개발'!$N$3,3)</f>
        <v>0</v>
      </c>
      <c r="BB92" s="49">
        <f>ROUNDUP(SUMPRODUCT($E$83:$E$91,$F$83:$F$91,BB83:BB91)*'Control Panel_개발'!$N$3,3)</f>
        <v>0</v>
      </c>
      <c r="BC92" s="49">
        <f>ROUNDUP(SUMPRODUCT($E$83:$E$91,$F$83:$F$91,BC83:BC91)*'Control Panel_개발'!$N$3,3)</f>
        <v>0</v>
      </c>
      <c r="BD92" s="49">
        <f>ROUNDUP(SUMPRODUCT($E$83:$E$91,$F$83:$F$91,BD83:BD91)*'Control Panel_개발'!$N$3,3)</f>
        <v>0</v>
      </c>
      <c r="BE92" s="49">
        <f>ROUNDUP(SUMPRODUCT($E$83:$E$91,$F$83:$F$91,BE83:BE91)*'Control Panel_개발'!$N$3,3)</f>
        <v>0</v>
      </c>
      <c r="BF92" s="49">
        <f>ROUNDUP(SUMPRODUCT($E$83:$E$91,$F$83:$F$91,BF83:BF91)*'Control Panel_개발'!$N$3,3)</f>
        <v>0</v>
      </c>
      <c r="BG92" s="49">
        <f>ROUNDUP(SUMPRODUCT($E$83:$E$91,$F$83:$F$91,BG83:BG91)*'Control Panel_개발'!$N$3,3)</f>
        <v>0</v>
      </c>
      <c r="BH92" s="49">
        <f>ROUNDUP(SUMPRODUCT($E$83:$E$91,$F$83:$F$91,BH83:BH91)*'Control Panel_개발'!$N$3,3)</f>
        <v>0</v>
      </c>
      <c r="BI92" s="49">
        <f>ROUNDUP(SUMPRODUCT($E$83:$E$91,$F$83:$F$91,BI83:BI91)*'Control Panel_개발'!$N$3,3)</f>
        <v>0</v>
      </c>
      <c r="BJ92" s="49">
        <f>ROUNDUP(SUMPRODUCT($E$83:$E$91,$F$83:$F$91,BJ83:BJ91)*'Control Panel_개발'!$N$3,3)</f>
        <v>0</v>
      </c>
      <c r="BK92" s="49">
        <f>ROUNDUP(SUMPRODUCT($E$83:$E$91,$F$83:$F$91,BK83:BK91)*'Control Panel_개발'!$N$3,3)</f>
        <v>0</v>
      </c>
      <c r="BL92" s="49">
        <f>ROUNDUP(SUMPRODUCT($E$83:$E$91,$F$83:$F$91,BL83:BL91)*'Control Panel_개발'!$N$3,3)</f>
        <v>0</v>
      </c>
      <c r="BM92" s="49">
        <f>ROUNDUP(SUMPRODUCT($E$83:$E$91,$F$83:$F$91,BM83:BM91)*'Control Panel_개발'!$N$3,3)</f>
        <v>0</v>
      </c>
      <c r="BN92" s="49">
        <f>ROUNDUP(SUMPRODUCT($E$83:$E$91,$F$83:$F$91,BN83:BN91)*'Control Panel_개발'!$N$3,3)</f>
        <v>0</v>
      </c>
      <c r="BO92" s="49">
        <f>ROUNDUP(SUMPRODUCT($E$83:$E$91,$F$83:$F$91,BO83:BO91)*'Control Panel_개발'!$N$3,3)</f>
        <v>0</v>
      </c>
      <c r="BP92" s="49">
        <f>ROUNDUP(SUMPRODUCT($E$83:$E$91,$F$83:$F$91,BP83:BP91)*'Control Panel_개발'!$N$3,3)</f>
        <v>0</v>
      </c>
      <c r="BQ92" s="49">
        <f>ROUNDUP(SUMPRODUCT($E$83:$E$91,$F$83:$F$91,BQ83:BQ91)*'Control Panel_개발'!$N$3,3)</f>
        <v>0</v>
      </c>
      <c r="BR92" s="49">
        <f>ROUNDUP(SUMPRODUCT($E$83:$E$91,$F$83:$F$91,BR83:BR91)*'Control Panel_개발'!$N$3,3)</f>
        <v>0</v>
      </c>
    </row>
    <row r="93" spans="2:70" x14ac:dyDescent="0.4">
      <c r="C93" s="3" t="str">
        <f>'Control Panel_개발'!C52</f>
        <v>재산세(토지)</v>
      </c>
      <c r="E93" s="160">
        <v>0</v>
      </c>
      <c r="F93" s="161">
        <v>0</v>
      </c>
      <c r="G93" s="172">
        <f t="shared" si="23"/>
        <v>1</v>
      </c>
      <c r="H93" s="162" t="s">
        <v>0</v>
      </c>
      <c r="I93" s="263">
        <f t="shared" si="20"/>
        <v>0</v>
      </c>
      <c r="J93" s="48">
        <f>IF('Control Panel_개발'!$H$52="해당사항 없음",0,IF(MONTH(J$3)=MONTH('Control Panel_개발'!$N$8),HLOOKUP(YEAR(J$3),'제세공과금 및 부담금_개발'!$K$5:$O$27,'제세공과금 및 부담금_개발'!$Q$25-'제세공과금 및 부담금_개발'!$Q$5+1)/$C$1*Index_개발!E$8,0))</f>
        <v>0</v>
      </c>
      <c r="K93" s="49">
        <f>IF('Control Panel_개발'!$H$52="해당사항 없음",0,IF(MONTH(K$3)=MONTH('Control Panel_개발'!$N$8),HLOOKUP(YEAR(K$3),'제세공과금 및 부담금_개발'!$K$5:$O$27,'제세공과금 및 부담금_개발'!$Q$25-'제세공과금 및 부담금_개발'!$Q$5+1)/$C$1*Index_개발!F$8,0))</f>
        <v>0</v>
      </c>
      <c r="L93" s="49">
        <f>IF('Control Panel_개발'!$H$52="해당사항 없음",0,IF(MONTH(L$3)=MONTH('Control Panel_개발'!$N$8),HLOOKUP(YEAR(L$3),'제세공과금 및 부담금_개발'!$K$5:$O$27,'제세공과금 및 부담금_개발'!$Q$25-'제세공과금 및 부담금_개발'!$Q$5+1)/$C$1*Index_개발!G$8,0))</f>
        <v>0</v>
      </c>
      <c r="M93" s="49">
        <f>IF('Control Panel_개발'!$H$52="해당사항 없음",0,IF(MONTH(M$3)=MONTH('Control Panel_개발'!$N$8),HLOOKUP(YEAR(M$3),'제세공과금 및 부담금_개발'!$K$5:$O$27,'제세공과금 및 부담금_개발'!$Q$25-'제세공과금 및 부담금_개발'!$Q$5+1)/$C$1*Index_개발!H$8,0))</f>
        <v>0</v>
      </c>
      <c r="N93" s="49">
        <f>IF('Control Panel_개발'!$H$52="해당사항 없음",0,IF(MONTH(N$3)=MONTH('Control Panel_개발'!$N$8),HLOOKUP(YEAR(N$3),'제세공과금 및 부담금_개발'!$K$5:$O$27,'제세공과금 및 부담금_개발'!$Q$25-'제세공과금 및 부담금_개발'!$Q$5+1)/$C$1*Index_개발!I$8,0))</f>
        <v>0</v>
      </c>
      <c r="O93" s="49">
        <f>IF('Control Panel_개발'!$H$52="해당사항 없음",0,IF(MONTH(O$3)=MONTH('Control Panel_개발'!$N$8),HLOOKUP(YEAR(O$3),'제세공과금 및 부담금_개발'!$K$5:$O$27,'제세공과금 및 부담금_개발'!$Q$25-'제세공과금 및 부담금_개발'!$Q$5+1)/$C$1*Index_개발!J$8,0))</f>
        <v>0</v>
      </c>
      <c r="P93" s="49">
        <f>IF('Control Panel_개발'!$H$52="해당사항 없음",0,IF(MONTH(P$3)=MONTH('Control Panel_개발'!$N$8),HLOOKUP(YEAR(P$3),'제세공과금 및 부담금_개발'!$K$5:$O$27,'제세공과금 및 부담금_개발'!$Q$25-'제세공과금 및 부담금_개발'!$Q$5+1)/$C$1*Index_개발!K$8,0))</f>
        <v>0</v>
      </c>
      <c r="Q93" s="49">
        <f>IF('Control Panel_개발'!$H$52="해당사항 없음",0,IF(MONTH(Q$3)=MONTH('Control Panel_개발'!$N$8),HLOOKUP(YEAR(Q$3),'제세공과금 및 부담금_개발'!$K$5:$O$27,'제세공과금 및 부담금_개발'!$Q$25-'제세공과금 및 부담금_개발'!$Q$5+1)/$C$1*Index_개발!L$8,0))</f>
        <v>0</v>
      </c>
      <c r="R93" s="49">
        <f>IF('Control Panel_개발'!$H$52="해당사항 없음",0,IF(MONTH(R$3)=MONTH('Control Panel_개발'!$N$8),HLOOKUP(YEAR(R$3),'제세공과금 및 부담금_개발'!$K$5:$O$27,'제세공과금 및 부담금_개발'!$Q$25-'제세공과금 및 부담금_개발'!$Q$5+1)/$C$1*Index_개발!M$8,0))</f>
        <v>0</v>
      </c>
      <c r="S93" s="49">
        <f>IF('Control Panel_개발'!$H$52="해당사항 없음",0,IF(MONTH(S$3)=MONTH('Control Panel_개발'!$N$8),HLOOKUP(YEAR(S$3),'제세공과금 및 부담금_개발'!$K$5:$O$27,'제세공과금 및 부담금_개발'!$Q$25-'제세공과금 및 부담금_개발'!$Q$5+1)/$C$1*Index_개발!N$8,0))</f>
        <v>0</v>
      </c>
      <c r="T93" s="49">
        <f>IF('Control Panel_개발'!$H$52="해당사항 없음",0,IF(MONTH(T$3)=MONTH('Control Panel_개발'!$N$8),HLOOKUP(YEAR(T$3),'제세공과금 및 부담금_개발'!$K$5:$O$27,'제세공과금 및 부담금_개발'!$Q$25-'제세공과금 및 부담금_개발'!$Q$5+1)/$C$1*Index_개발!O$8,0))</f>
        <v>0</v>
      </c>
      <c r="U93" s="49">
        <f>IF('Control Panel_개발'!$H$52="해당사항 없음",0,IF(MONTH(U$3)=MONTH('Control Panel_개발'!$N$8),HLOOKUP(YEAR(U$3),'제세공과금 및 부담금_개발'!$K$5:$O$27,'제세공과금 및 부담금_개발'!$Q$25-'제세공과금 및 부담금_개발'!$Q$5+1)/$C$1*Index_개발!P$8,0))</f>
        <v>0</v>
      </c>
      <c r="V93" s="49">
        <f>IF('Control Panel_개발'!$H$52="해당사항 없음",0,IF(MONTH(V$3)=MONTH('Control Panel_개발'!$N$8),HLOOKUP(YEAR(V$3),'제세공과금 및 부담금_개발'!$K$5:$O$27,'제세공과금 및 부담금_개발'!$Q$25-'제세공과금 및 부담금_개발'!$Q$5+1)/$C$1*Index_개발!Q$8,0))</f>
        <v>0</v>
      </c>
      <c r="W93" s="49">
        <f>IF('Control Panel_개발'!$H$52="해당사항 없음",0,IF(MONTH(W$3)=MONTH('Control Panel_개발'!$N$8),HLOOKUP(YEAR(W$3),'제세공과금 및 부담금_개발'!$K$5:$O$27,'제세공과금 및 부담금_개발'!$Q$25-'제세공과금 및 부담금_개발'!$Q$5+1)/$C$1*Index_개발!R$8,0))</f>
        <v>0</v>
      </c>
      <c r="X93" s="49">
        <f>IF('Control Panel_개발'!$H$52="해당사항 없음",0,IF(MONTH(X$3)=MONTH('Control Panel_개발'!$N$8),HLOOKUP(YEAR(X$3),'제세공과금 및 부담금_개발'!$K$5:$O$27,'제세공과금 및 부담금_개발'!$Q$25-'제세공과금 및 부담금_개발'!$Q$5+1)/$C$1*Index_개발!S$8,0))</f>
        <v>0</v>
      </c>
      <c r="Y93" s="49">
        <f>IF('Control Panel_개발'!$H$52="해당사항 없음",0,IF(MONTH(Y$3)=MONTH('Control Panel_개발'!$N$8),HLOOKUP(YEAR(Y$3),'제세공과금 및 부담금_개발'!$K$5:$O$27,'제세공과금 및 부담금_개발'!$Q$25-'제세공과금 및 부담금_개발'!$Q$5+1)/$C$1*Index_개발!T$8,0))</f>
        <v>0</v>
      </c>
      <c r="Z93" s="49">
        <f>IF('Control Panel_개발'!$H$52="해당사항 없음",0,IF(MONTH(Z$3)=MONTH('Control Panel_개발'!$N$8),HLOOKUP(YEAR(Z$3),'제세공과금 및 부담금_개발'!$K$5:$O$27,'제세공과금 및 부담금_개발'!$Q$25-'제세공과금 및 부담금_개발'!$Q$5+1)/$C$1*Index_개발!U$8,0))</f>
        <v>0</v>
      </c>
      <c r="AA93" s="49">
        <f>IF('Control Panel_개발'!$H$52="해당사항 없음",0,IF(MONTH(AA$3)=MONTH('Control Panel_개발'!$N$8),HLOOKUP(YEAR(AA$3),'제세공과금 및 부담금_개발'!$K$5:$O$27,'제세공과금 및 부담금_개발'!$Q$25-'제세공과금 및 부담금_개발'!$Q$5+1)/$C$1*Index_개발!V$8,0))</f>
        <v>0</v>
      </c>
      <c r="AB93" s="49">
        <f>IF('Control Panel_개발'!$H$52="해당사항 없음",0,IF(MONTH(AB$3)=MONTH('Control Panel_개발'!$N$8),HLOOKUP(YEAR(AB$3),'제세공과금 및 부담금_개발'!$K$5:$O$27,'제세공과금 및 부담금_개발'!$Q$25-'제세공과금 및 부담금_개발'!$Q$5+1)/$C$1*Index_개발!W$8,0))</f>
        <v>0</v>
      </c>
      <c r="AC93" s="49">
        <f>IF('Control Panel_개발'!$H$52="해당사항 없음",0,IF(MONTH(AC$3)=MONTH('Control Panel_개발'!$N$8),HLOOKUP(YEAR(AC$3),'제세공과금 및 부담금_개발'!$K$5:$O$27,'제세공과금 및 부담금_개발'!$Q$25-'제세공과금 및 부담금_개발'!$Q$5+1)/$C$1*Index_개발!X$8,0))</f>
        <v>0</v>
      </c>
      <c r="AD93" s="49">
        <f>IF('Control Panel_개발'!$H$52="해당사항 없음",0,IF(MONTH(AD$3)=MONTH('Control Panel_개발'!$N$8),HLOOKUP(YEAR(AD$3),'제세공과금 및 부담금_개발'!$K$5:$O$27,'제세공과금 및 부담금_개발'!$Q$25-'제세공과금 및 부담금_개발'!$Q$5+1)/$C$1*Index_개발!Y$8,0))</f>
        <v>0</v>
      </c>
      <c r="AE93" s="49">
        <f>IF('Control Panel_개발'!$H$52="해당사항 없음",0,IF(MONTH(AE$3)=MONTH('Control Panel_개발'!$N$8),HLOOKUP(YEAR(AE$3),'제세공과금 및 부담금_개발'!$K$5:$O$27,'제세공과금 및 부담금_개발'!$Q$25-'제세공과금 및 부담금_개발'!$Q$5+1)/$C$1*Index_개발!Z$8,0))</f>
        <v>0</v>
      </c>
      <c r="AF93" s="49">
        <f>IF('Control Panel_개발'!$H$52="해당사항 없음",0,IF(MONTH(AF$3)=MONTH('Control Panel_개발'!$N$8),HLOOKUP(YEAR(AF$3),'제세공과금 및 부담금_개발'!$K$5:$O$27,'제세공과금 및 부담금_개발'!$Q$25-'제세공과금 및 부담금_개발'!$Q$5+1)/$C$1*Index_개발!AA$8,0))</f>
        <v>0</v>
      </c>
      <c r="AG93" s="49">
        <f>IF('Control Panel_개발'!$H$52="해당사항 없음",0,IF(MONTH(AG$3)=MONTH('Control Panel_개발'!$N$8),HLOOKUP(YEAR(AG$3),'제세공과금 및 부담금_개발'!$K$5:$O$27,'제세공과금 및 부담금_개발'!$Q$25-'제세공과금 및 부담금_개발'!$Q$5+1)/$C$1*Index_개발!AB$8,0))</f>
        <v>0</v>
      </c>
      <c r="AH93" s="49">
        <f>IF('Control Panel_개발'!$H$52="해당사항 없음",0,IF(MONTH(AH$3)=MONTH('Control Panel_개발'!$N$8),HLOOKUP(YEAR(AH$3),'제세공과금 및 부담금_개발'!$K$5:$O$27,'제세공과금 및 부담금_개발'!$Q$25-'제세공과금 및 부담금_개발'!$Q$5+1)/$C$1*Index_개발!AC$8,0))</f>
        <v>0</v>
      </c>
      <c r="AI93" s="49">
        <f>IF('Control Panel_개발'!$H$52="해당사항 없음",0,IF(MONTH(AI$3)=MONTH('Control Panel_개발'!$N$8),HLOOKUP(YEAR(AI$3),'제세공과금 및 부담금_개발'!$K$5:$O$27,'제세공과금 및 부담금_개발'!$Q$25-'제세공과금 및 부담금_개발'!$Q$5+1)/$C$1*Index_개발!AD$8,0))</f>
        <v>0</v>
      </c>
      <c r="AJ93" s="49">
        <f>IF('Control Panel_개발'!$H$52="해당사항 없음",0,IF(MONTH(AJ$3)=MONTH('Control Panel_개발'!$N$8),HLOOKUP(YEAR(AJ$3),'제세공과금 및 부담금_개발'!$K$5:$O$27,'제세공과금 및 부담금_개발'!$Q$25-'제세공과금 및 부담금_개발'!$Q$5+1)/$C$1*Index_개발!AE$8,0))</f>
        <v>0</v>
      </c>
      <c r="AK93" s="49">
        <f>IF('Control Panel_개발'!$H$52="해당사항 없음",0,IF(MONTH(AK$3)=MONTH('Control Panel_개발'!$N$8),HLOOKUP(YEAR(AK$3),'제세공과금 및 부담금_개발'!$K$5:$O$27,'제세공과금 및 부담금_개발'!$Q$25-'제세공과금 및 부담금_개발'!$Q$5+1)/$C$1*Index_개발!AF$8,0))</f>
        <v>0</v>
      </c>
      <c r="AL93" s="49">
        <f>IF('Control Panel_개발'!$H$52="해당사항 없음",0,IF(MONTH(AL$3)=MONTH('Control Panel_개발'!$N$8),HLOOKUP(YEAR(AL$3),'제세공과금 및 부담금_개발'!$K$5:$O$27,'제세공과금 및 부담금_개발'!$Q$25-'제세공과금 및 부담금_개발'!$Q$5+1)/$C$1*Index_개발!AG$8,0))</f>
        <v>0</v>
      </c>
      <c r="AM93" s="49">
        <f>IF('Control Panel_개발'!$H$52="해당사항 없음",0,IF(MONTH(AM$3)=MONTH('Control Panel_개발'!$N$8),HLOOKUP(YEAR(AM$3),'제세공과금 및 부담금_개발'!$K$5:$O$27,'제세공과금 및 부담금_개발'!$Q$25-'제세공과금 및 부담금_개발'!$Q$5+1)/$C$1*Index_개발!AH$8,0))</f>
        <v>0</v>
      </c>
      <c r="AN93" s="49">
        <f>IF('Control Panel_개발'!$H$52="해당사항 없음",0,IF(MONTH(AN$3)=MONTH('Control Panel_개발'!$N$8),HLOOKUP(YEAR(AN$3),'제세공과금 및 부담금_개발'!$K$5:$O$27,'제세공과금 및 부담금_개발'!$Q$25-'제세공과금 및 부담금_개발'!$Q$5+1)/$C$1*Index_개발!AI$8,0))</f>
        <v>0</v>
      </c>
      <c r="AO93" s="49">
        <f>IF('Control Panel_개발'!$H$52="해당사항 없음",0,IF(MONTH(AO$3)=MONTH('Control Panel_개발'!$N$8),HLOOKUP(YEAR(AO$3),'제세공과금 및 부담금_개발'!$K$5:$O$27,'제세공과금 및 부담금_개발'!$Q$25-'제세공과금 및 부담금_개발'!$Q$5+1)/$C$1*Index_개발!AJ$8,0))</f>
        <v>0</v>
      </c>
      <c r="AP93" s="49">
        <f>IF('Control Panel_개발'!$H$52="해당사항 없음",0,IF(MONTH(AP$3)=MONTH('Control Panel_개발'!$N$8),HLOOKUP(YEAR(AP$3),'제세공과금 및 부담금_개발'!$K$5:$O$27,'제세공과금 및 부담금_개발'!$Q$25-'제세공과금 및 부담금_개발'!$Q$5+1)/$C$1*Index_개발!AK$8,0))</f>
        <v>0</v>
      </c>
      <c r="AQ93" s="49">
        <f>IF('Control Panel_개발'!$H$52="해당사항 없음",0,IF(MONTH(AQ$3)=MONTH('Control Panel_개발'!$N$8),HLOOKUP(YEAR(AQ$3),'제세공과금 및 부담금_개발'!$K$5:$O$27,'제세공과금 및 부담금_개발'!$Q$25-'제세공과금 및 부담금_개발'!$Q$5+1)/$C$1*Index_개발!AL$8,0))</f>
        <v>0</v>
      </c>
      <c r="AR93" s="49">
        <f>IF('Control Panel_개발'!$H$52="해당사항 없음",0,IF(MONTH(AR$3)=MONTH('Control Panel_개발'!$N$8),HLOOKUP(YEAR(AR$3),'제세공과금 및 부담금_개발'!$K$5:$O$27,'제세공과금 및 부담금_개발'!$Q$25-'제세공과금 및 부담금_개발'!$Q$5+1)/$C$1*Index_개발!AM$8,0))</f>
        <v>0</v>
      </c>
      <c r="AS93" s="49">
        <f>IF('Control Panel_개발'!$H$52="해당사항 없음",0,IF(MONTH(AS$3)=MONTH('Control Panel_개발'!$N$8),HLOOKUP(YEAR(AS$3),'제세공과금 및 부담금_개발'!$K$5:$O$27,'제세공과금 및 부담금_개발'!$Q$25-'제세공과금 및 부담금_개발'!$Q$5+1)/$C$1*Index_개발!AN$8,0))</f>
        <v>0</v>
      </c>
      <c r="AT93" s="49">
        <f>IF('Control Panel_개발'!$H$52="해당사항 없음",0,IF(MONTH(AT$3)=MONTH('Control Panel_개발'!$N$8),HLOOKUP(YEAR(AT$3),'제세공과금 및 부담금_개발'!$K$5:$O$27,'제세공과금 및 부담금_개발'!$Q$25-'제세공과금 및 부담금_개발'!$Q$5+1)/$C$1*Index_개발!AO$8,0))</f>
        <v>0</v>
      </c>
      <c r="AU93" s="49">
        <f>IF('Control Panel_개발'!$H$52="해당사항 없음",0,IF(MONTH(AU$3)=MONTH('Control Panel_개발'!$N$8),HLOOKUP(YEAR(AU$3),'제세공과금 및 부담금_개발'!$K$5:$O$27,'제세공과금 및 부담금_개발'!$Q$25-'제세공과금 및 부담금_개발'!$Q$5+1)/$C$1*Index_개발!AP$8,0))</f>
        <v>0</v>
      </c>
      <c r="AV93" s="49">
        <f>IF('Control Panel_개발'!$H$52="해당사항 없음",0,IF(MONTH(AV$3)=MONTH('Control Panel_개발'!$N$8),HLOOKUP(YEAR(AV$3),'제세공과금 및 부담금_개발'!$K$5:$O$27,'제세공과금 및 부담금_개발'!$Q$25-'제세공과금 및 부담금_개발'!$Q$5+1)/$C$1*Index_개발!AQ$8,0))</f>
        <v>0</v>
      </c>
      <c r="AW93" s="49">
        <f>IF('Control Panel_개발'!$H$52="해당사항 없음",0,IF(MONTH(AW$3)=MONTH('Control Panel_개발'!$N$8),HLOOKUP(YEAR(AW$3),'제세공과금 및 부담금_개발'!$K$5:$O$27,'제세공과금 및 부담금_개발'!$Q$25-'제세공과금 및 부담금_개발'!$Q$5+1)/$C$1*Index_개발!AR$8,0))</f>
        <v>0</v>
      </c>
      <c r="AX93" s="49">
        <f>IF('Control Panel_개발'!$H$52="해당사항 없음",0,IF(MONTH(AX$3)=MONTH('Control Panel_개발'!$N$8),HLOOKUP(YEAR(AX$3),'제세공과금 및 부담금_개발'!$K$5:$O$27,'제세공과금 및 부담금_개발'!$Q$25-'제세공과금 및 부담금_개발'!$Q$5+1)/$C$1*Index_개발!AS$8,0))</f>
        <v>0</v>
      </c>
      <c r="AY93" s="49">
        <f>IF('Control Panel_개발'!$H$52="해당사항 없음",0,IF(MONTH(AY$3)=MONTH('Control Panel_개발'!$N$8),HLOOKUP(YEAR(AY$3),'제세공과금 및 부담금_개발'!$K$5:$O$27,'제세공과금 및 부담금_개발'!$Q$25-'제세공과금 및 부담금_개발'!$Q$5+1)/$C$1*Index_개발!AT$8,0))</f>
        <v>0</v>
      </c>
      <c r="AZ93" s="49">
        <f>IF('Control Panel_개발'!$H$52="해당사항 없음",0,IF(MONTH(AZ$3)=MONTH('Control Panel_개발'!$N$8),HLOOKUP(YEAR(AZ$3),'제세공과금 및 부담금_개발'!$K$5:$O$27,'제세공과금 및 부담금_개발'!$Q$25-'제세공과금 및 부담금_개발'!$Q$5+1)/$C$1*Index_개발!AU$8,0))</f>
        <v>0</v>
      </c>
      <c r="BA93" s="49">
        <f>IF('Control Panel_개발'!$H$52="해당사항 없음",0,IF(MONTH(BA$3)=MONTH('Control Panel_개발'!$N$8),HLOOKUP(YEAR(BA$3),'제세공과금 및 부담금_개발'!$K$5:$O$27,'제세공과금 및 부담금_개발'!$Q$25-'제세공과금 및 부담금_개발'!$Q$5+1)/$C$1*Index_개발!AV$8,0))</f>
        <v>0</v>
      </c>
      <c r="BB93" s="49">
        <f>IF('Control Panel_개발'!$H$52="해당사항 없음",0,IF(MONTH(BB$3)=MONTH('Control Panel_개발'!$N$8),HLOOKUP(YEAR(BB$3),'제세공과금 및 부담금_개발'!$K$5:$O$27,'제세공과금 및 부담금_개발'!$Q$25-'제세공과금 및 부담금_개발'!$Q$5+1)/$C$1*Index_개발!AW$8,0))</f>
        <v>0</v>
      </c>
      <c r="BC93" s="49">
        <f>IF('Control Panel_개발'!$H$52="해당사항 없음",0,IF(MONTH(BC$3)=MONTH('Control Panel_개발'!$N$8),HLOOKUP(YEAR(BC$3),'제세공과금 및 부담금_개발'!$K$5:$O$27,'제세공과금 및 부담금_개발'!$Q$25-'제세공과금 및 부담금_개발'!$Q$5+1)/$C$1*Index_개발!AX$8,0))</f>
        <v>0</v>
      </c>
      <c r="BD93" s="49">
        <f>IF('Control Panel_개발'!$H$52="해당사항 없음",0,IF(MONTH(BD$3)=MONTH('Control Panel_개발'!$N$8),HLOOKUP(YEAR(BD$3),'제세공과금 및 부담금_개발'!$K$5:$O$27,'제세공과금 및 부담금_개발'!$Q$25-'제세공과금 및 부담금_개발'!$Q$5+1)/$C$1*Index_개발!AY$8,0))</f>
        <v>0</v>
      </c>
      <c r="BE93" s="49">
        <f>IF('Control Panel_개발'!$H$52="해당사항 없음",0,IF(MONTH(BE$3)=MONTH('Control Panel_개발'!$N$8),HLOOKUP(YEAR(BE$3),'제세공과금 및 부담금_개발'!$K$5:$O$27,'제세공과금 및 부담금_개발'!$Q$25-'제세공과금 및 부담금_개발'!$Q$5+1)/$C$1*Index_개발!AZ$8,0))</f>
        <v>0</v>
      </c>
      <c r="BF93" s="49">
        <f>IF('Control Panel_개발'!$H$52="해당사항 없음",0,IF(MONTH(BF$3)=MONTH('Control Panel_개발'!$N$8),HLOOKUP(YEAR(BF$3),'제세공과금 및 부담금_개발'!$K$5:$O$27,'제세공과금 및 부담금_개발'!$Q$25-'제세공과금 및 부담금_개발'!$Q$5+1)/$C$1*Index_개발!BA$8,0))</f>
        <v>0</v>
      </c>
      <c r="BG93" s="49">
        <f>IF('Control Panel_개발'!$H$52="해당사항 없음",0,IF(MONTH(BG$3)=MONTH('Control Panel_개발'!$N$8),HLOOKUP(YEAR(BG$3),'제세공과금 및 부담금_개발'!$K$5:$O$27,'제세공과금 및 부담금_개발'!$Q$25-'제세공과금 및 부담금_개발'!$Q$5+1)/$C$1*Index_개발!BB$8,0))</f>
        <v>0</v>
      </c>
      <c r="BH93" s="49">
        <f>IF('Control Panel_개발'!$H$52="해당사항 없음",0,IF(MONTH(BH$3)=MONTH('Control Panel_개발'!$N$8),HLOOKUP(YEAR(BH$3),'제세공과금 및 부담금_개발'!$K$5:$O$27,'제세공과금 및 부담금_개발'!$Q$25-'제세공과금 및 부담금_개발'!$Q$5+1)/$C$1*Index_개발!BC$8,0))</f>
        <v>0</v>
      </c>
      <c r="BI93" s="49">
        <f>IF('Control Panel_개발'!$H$52="해당사항 없음",0,IF(MONTH(BI$3)=MONTH('Control Panel_개발'!$N$8),HLOOKUP(YEAR(BI$3),'제세공과금 및 부담금_개발'!$K$5:$O$27,'제세공과금 및 부담금_개발'!$Q$25-'제세공과금 및 부담금_개발'!$Q$5+1)/$C$1*Index_개발!BD$8,0))</f>
        <v>0</v>
      </c>
      <c r="BJ93" s="49">
        <f>IF('Control Panel_개발'!$H$52="해당사항 없음",0,IF(MONTH(BJ$3)=MONTH('Control Panel_개발'!$N$8),HLOOKUP(YEAR(BJ$3),'제세공과금 및 부담금_개발'!$K$5:$O$27,'제세공과금 및 부담금_개발'!$Q$25-'제세공과금 및 부담금_개발'!$Q$5+1)/$C$1*Index_개발!BE$8,0))</f>
        <v>0</v>
      </c>
      <c r="BK93" s="49">
        <f>IF('Control Panel_개발'!$H$52="해당사항 없음",0,IF(MONTH(BK$3)=MONTH('Control Panel_개발'!$N$8),HLOOKUP(YEAR(BK$3),'제세공과금 및 부담금_개발'!$K$5:$O$27,'제세공과금 및 부담금_개발'!$Q$25-'제세공과금 및 부담금_개발'!$Q$5+1)/$C$1*Index_개발!BF$8,0))</f>
        <v>0</v>
      </c>
      <c r="BL93" s="49">
        <f>IF('Control Panel_개발'!$H$52="해당사항 없음",0,IF(MONTH(BL$3)=MONTH('Control Panel_개발'!$N$8),HLOOKUP(YEAR(BL$3),'제세공과금 및 부담금_개발'!$K$5:$O$27,'제세공과금 및 부담금_개발'!$Q$25-'제세공과금 및 부담금_개발'!$Q$5+1)/$C$1*Index_개발!BG$8,0))</f>
        <v>0</v>
      </c>
      <c r="BM93" s="49">
        <f>IF('Control Panel_개발'!$H$52="해당사항 없음",0,IF(MONTH(BM$3)=MONTH('Control Panel_개발'!$N$8),HLOOKUP(YEAR(BM$3),'제세공과금 및 부담금_개발'!$K$5:$O$27,'제세공과금 및 부담금_개발'!$Q$25-'제세공과금 및 부담금_개발'!$Q$5+1)/$C$1*Index_개발!BH$8,0))</f>
        <v>0</v>
      </c>
      <c r="BN93" s="49">
        <f>IF('Control Panel_개발'!$H$52="해당사항 없음",0,IF(MONTH(BN$3)=MONTH('Control Panel_개발'!$N$8),HLOOKUP(YEAR(BN$3),'제세공과금 및 부담금_개발'!$K$5:$O$27,'제세공과금 및 부담금_개발'!$Q$25-'제세공과금 및 부담금_개발'!$Q$5+1)/$C$1*Index_개발!BI$8,0))</f>
        <v>0</v>
      </c>
      <c r="BO93" s="49">
        <f>IF('Control Panel_개발'!$H$52="해당사항 없음",0,IF(MONTH(BO$3)=MONTH('Control Panel_개발'!$N$8),HLOOKUP(YEAR(BO$3),'제세공과금 및 부담금_개발'!$K$5:$O$27,'제세공과금 및 부담금_개발'!$Q$25-'제세공과금 및 부담금_개발'!$Q$5+1)/$C$1*Index_개발!BJ$8,0))</f>
        <v>0</v>
      </c>
      <c r="BP93" s="49">
        <f>IF('Control Panel_개발'!$H$52="해당사항 없음",0,IF(MONTH(BP$3)=MONTH('Control Panel_개발'!$N$8),HLOOKUP(YEAR(BP$3),'제세공과금 및 부담금_개발'!$K$5:$O$27,'제세공과금 및 부담금_개발'!$Q$25-'제세공과금 및 부담금_개발'!$Q$5+1)/$C$1*Index_개발!BK$8,0))</f>
        <v>0</v>
      </c>
      <c r="BQ93" s="49">
        <f>IF('Control Panel_개발'!$H$52="해당사항 없음",0,IF(MONTH(BQ$3)=MONTH('Control Panel_개발'!$N$8),HLOOKUP(YEAR(BQ$3),'제세공과금 및 부담금_개발'!$K$5:$O$27,'제세공과금 및 부담금_개발'!$Q$25-'제세공과금 및 부담금_개발'!$Q$5+1)/$C$1*Index_개발!BL$8,0))</f>
        <v>0</v>
      </c>
      <c r="BR93" s="49">
        <f>IF('Control Panel_개발'!$H$52="해당사항 없음",0,IF(MONTH(BR$3)=MONTH('Control Panel_개발'!$N$8),HLOOKUP(YEAR(BR$3),'제세공과금 및 부담금_개발'!$K$5:$O$27,'제세공과금 및 부담금_개발'!$Q$25-'제세공과금 및 부담금_개발'!$Q$5+1)/$C$1*Index_개발!BM$8,0))</f>
        <v>0</v>
      </c>
    </row>
    <row r="94" spans="2:70" s="45" customFormat="1" x14ac:dyDescent="0.4">
      <c r="B94" s="45" t="s">
        <v>468</v>
      </c>
      <c r="E94" s="215"/>
      <c r="F94" s="216"/>
      <c r="G94" s="217"/>
      <c r="H94" s="218"/>
      <c r="I94" s="262">
        <f>SUM(J94:BR94)</f>
        <v>40497563.023499995</v>
      </c>
      <c r="J94" s="46">
        <f>SUM(J95:J103)</f>
        <v>0</v>
      </c>
      <c r="K94" s="47">
        <f t="shared" ref="K94:BR94" si="24">SUM(K95:K103)</f>
        <v>0</v>
      </c>
      <c r="L94" s="47">
        <f t="shared" si="24"/>
        <v>0</v>
      </c>
      <c r="M94" s="47">
        <f t="shared" si="24"/>
        <v>0</v>
      </c>
      <c r="N94" s="47">
        <f t="shared" si="24"/>
        <v>0</v>
      </c>
      <c r="O94" s="47">
        <f t="shared" si="24"/>
        <v>0</v>
      </c>
      <c r="P94" s="47">
        <f t="shared" si="24"/>
        <v>0</v>
      </c>
      <c r="Q94" s="47">
        <f t="shared" si="24"/>
        <v>131439.57749999998</v>
      </c>
      <c r="R94" s="47">
        <f t="shared" si="24"/>
        <v>131439.57749999998</v>
      </c>
      <c r="S94" s="47">
        <f t="shared" si="24"/>
        <v>131439.57749999998</v>
      </c>
      <c r="T94" s="47">
        <f t="shared" si="24"/>
        <v>131439.57749999998</v>
      </c>
      <c r="U94" s="47">
        <f t="shared" si="24"/>
        <v>131439.57749999998</v>
      </c>
      <c r="V94" s="47">
        <f t="shared" si="24"/>
        <v>131439.57749999998</v>
      </c>
      <c r="W94" s="47">
        <f t="shared" si="24"/>
        <v>131439.57749999998</v>
      </c>
      <c r="X94" s="47">
        <f t="shared" si="24"/>
        <v>131439.57749999998</v>
      </c>
      <c r="Y94" s="47">
        <f t="shared" si="24"/>
        <v>0</v>
      </c>
      <c r="Z94" s="47">
        <f t="shared" si="24"/>
        <v>431079.75792749994</v>
      </c>
      <c r="AA94" s="47">
        <f t="shared" si="24"/>
        <v>431079.75792749994</v>
      </c>
      <c r="AB94" s="47">
        <f t="shared" si="24"/>
        <v>744592.30914749962</v>
      </c>
      <c r="AC94" s="47">
        <f t="shared" si="24"/>
        <v>470268.82682999992</v>
      </c>
      <c r="AD94" s="47">
        <f t="shared" si="24"/>
        <v>509457.89573249978</v>
      </c>
      <c r="AE94" s="47">
        <f t="shared" si="24"/>
        <v>705403.24024499999</v>
      </c>
      <c r="AF94" s="47">
        <f t="shared" si="24"/>
        <v>1018915.7914649996</v>
      </c>
      <c r="AG94" s="47">
        <f t="shared" si="24"/>
        <v>1136482.9981724999</v>
      </c>
      <c r="AH94" s="47">
        <f t="shared" si="24"/>
        <v>1214861.1359774994</v>
      </c>
      <c r="AI94" s="47">
        <f t="shared" si="24"/>
        <v>1097293.92927</v>
      </c>
      <c r="AJ94" s="47">
        <f t="shared" si="24"/>
        <v>1097293.92927</v>
      </c>
      <c r="AK94" s="47">
        <f t="shared" si="24"/>
        <v>1097293.9292699986</v>
      </c>
      <c r="AL94" s="47">
        <f t="shared" si="24"/>
        <v>1293239.2737825001</v>
      </c>
      <c r="AM94" s="47">
        <f t="shared" si="24"/>
        <v>1606751.8250024987</v>
      </c>
      <c r="AN94" s="47">
        <f t="shared" si="24"/>
        <v>1998642.5140275001</v>
      </c>
      <c r="AO94" s="47">
        <f t="shared" si="24"/>
        <v>2429722.2719550002</v>
      </c>
      <c r="AP94" s="47">
        <f t="shared" si="24"/>
        <v>2704045.7542724991</v>
      </c>
      <c r="AQ94" s="47">
        <f t="shared" si="24"/>
        <v>2860802.0298824981</v>
      </c>
      <c r="AR94" s="47">
        <f t="shared" si="24"/>
        <v>2860802.0298824981</v>
      </c>
      <c r="AS94" s="47">
        <f t="shared" si="24"/>
        <v>3000212.3241749997</v>
      </c>
      <c r="AT94" s="47">
        <f t="shared" si="24"/>
        <v>2547289.4786624992</v>
      </c>
      <c r="AU94" s="47">
        <f t="shared" si="24"/>
        <v>2351344.1341499994</v>
      </c>
      <c r="AV94" s="47">
        <f t="shared" si="24"/>
        <v>2194587.8585400027</v>
      </c>
      <c r="AW94" s="47">
        <f t="shared" si="24"/>
        <v>1881075.3073199985</v>
      </c>
      <c r="AX94" s="47">
        <f t="shared" si="24"/>
        <v>1293239.2737824987</v>
      </c>
      <c r="AY94" s="47">
        <f t="shared" si="24"/>
        <v>470268.82683000102</v>
      </c>
      <c r="AZ94" s="47">
        <f t="shared" si="24"/>
        <v>0</v>
      </c>
      <c r="BA94" s="47">
        <f t="shared" si="24"/>
        <v>0</v>
      </c>
      <c r="BB94" s="47">
        <f t="shared" si="24"/>
        <v>0</v>
      </c>
      <c r="BC94" s="47">
        <f t="shared" si="24"/>
        <v>0</v>
      </c>
      <c r="BD94" s="47">
        <f t="shared" si="24"/>
        <v>0</v>
      </c>
      <c r="BE94" s="47">
        <f t="shared" si="24"/>
        <v>0</v>
      </c>
      <c r="BF94" s="47">
        <f t="shared" si="24"/>
        <v>0</v>
      </c>
      <c r="BG94" s="47">
        <f t="shared" si="24"/>
        <v>0</v>
      </c>
      <c r="BH94" s="47">
        <f t="shared" si="24"/>
        <v>0</v>
      </c>
      <c r="BI94" s="47">
        <f t="shared" si="24"/>
        <v>0</v>
      </c>
      <c r="BJ94" s="47">
        <f t="shared" si="24"/>
        <v>0</v>
      </c>
      <c r="BK94" s="47">
        <f t="shared" si="24"/>
        <v>0</v>
      </c>
      <c r="BL94" s="47">
        <f t="shared" si="24"/>
        <v>0</v>
      </c>
      <c r="BM94" s="47">
        <f t="shared" si="24"/>
        <v>0</v>
      </c>
      <c r="BN94" s="47">
        <f t="shared" si="24"/>
        <v>0</v>
      </c>
      <c r="BO94" s="47">
        <f t="shared" si="24"/>
        <v>0</v>
      </c>
      <c r="BP94" s="47">
        <f t="shared" si="24"/>
        <v>0</v>
      </c>
      <c r="BQ94" s="47">
        <f t="shared" si="24"/>
        <v>0</v>
      </c>
      <c r="BR94" s="47">
        <f t="shared" si="24"/>
        <v>0</v>
      </c>
    </row>
    <row r="95" spans="2:70" x14ac:dyDescent="0.4">
      <c r="B95" s="21"/>
      <c r="C95" s="21" t="str">
        <f>'Control Panel_개발'!C54</f>
        <v>도급공사비</v>
      </c>
      <c r="D95" s="21"/>
      <c r="E95" s="160">
        <v>1</v>
      </c>
      <c r="F95" s="161">
        <v>0</v>
      </c>
      <c r="G95" s="172">
        <f t="shared" si="23"/>
        <v>1</v>
      </c>
      <c r="H95" s="162" t="s">
        <v>1</v>
      </c>
      <c r="I95" s="263">
        <f t="shared" ref="I95:I156" si="25">SUM(J95:BR95)</f>
        <v>39189068.902499989</v>
      </c>
      <c r="J95" s="48">
        <f>'Control Panel_개발'!$F54*'사업비 지출내역'!J20</f>
        <v>0</v>
      </c>
      <c r="K95" s="49">
        <f>'Control Panel_개발'!$F54*'사업비 지출내역'!K20</f>
        <v>0</v>
      </c>
      <c r="L95" s="49">
        <f>'Control Panel_개발'!$F54*'사업비 지출내역'!L20</f>
        <v>0</v>
      </c>
      <c r="M95" s="49">
        <f>'Control Panel_개발'!$F54*'사업비 지출내역'!M20</f>
        <v>0</v>
      </c>
      <c r="N95" s="49">
        <f>'Control Panel_개발'!$F54*'사업비 지출내역'!N20</f>
        <v>0</v>
      </c>
      <c r="O95" s="49">
        <f>'Control Panel_개발'!$F54*'사업비 지출내역'!O20</f>
        <v>0</v>
      </c>
      <c r="P95" s="49">
        <f>'Control Panel_개발'!$F54*'사업비 지출내역'!P20</f>
        <v>0</v>
      </c>
      <c r="Q95" s="49">
        <f>'Control Panel_개발'!$F54*'사업비 지출내역'!Q20</f>
        <v>0</v>
      </c>
      <c r="R95" s="49">
        <f>'Control Panel_개발'!$F54*'사업비 지출내역'!R20</f>
        <v>0</v>
      </c>
      <c r="S95" s="49">
        <f>'Control Panel_개발'!$F54*'사업비 지출내역'!S20</f>
        <v>0</v>
      </c>
      <c r="T95" s="49">
        <f>'Control Panel_개발'!$F54*'사업비 지출내역'!T20</f>
        <v>0</v>
      </c>
      <c r="U95" s="49">
        <f>'Control Panel_개발'!$F54*'사업비 지출내역'!U20</f>
        <v>0</v>
      </c>
      <c r="V95" s="49">
        <f>'Control Panel_개발'!$F54*'사업비 지출내역'!V20</f>
        <v>0</v>
      </c>
      <c r="W95" s="49">
        <f>'Control Panel_개발'!$F54*'사업비 지출내역'!W20</f>
        <v>0</v>
      </c>
      <c r="X95" s="49">
        <f>'Control Panel_개발'!$F54*'사업비 지출내역'!X20</f>
        <v>0</v>
      </c>
      <c r="Y95" s="49">
        <f>'Control Panel_개발'!$F54*'사업비 지출내역'!Y20</f>
        <v>0</v>
      </c>
      <c r="Z95" s="49">
        <f>'Control Panel_개발'!$F54*'사업비 지출내역'!Z20</f>
        <v>431079.75792749994</v>
      </c>
      <c r="AA95" s="49">
        <f>'Control Panel_개발'!$F54*'사업비 지출내역'!AA20</f>
        <v>431079.75792749994</v>
      </c>
      <c r="AB95" s="49">
        <f>'Control Panel_개발'!$F54*'사업비 지출내역'!AB20</f>
        <v>744592.30914749962</v>
      </c>
      <c r="AC95" s="49">
        <f>'Control Panel_개발'!$F54*'사업비 지출내역'!AC20</f>
        <v>470268.82682999992</v>
      </c>
      <c r="AD95" s="49">
        <f>'Control Panel_개발'!$F54*'사업비 지출내역'!AD20</f>
        <v>509457.89573249978</v>
      </c>
      <c r="AE95" s="49">
        <f>'Control Panel_개발'!$F54*'사업비 지출내역'!AE20</f>
        <v>705403.24024499999</v>
      </c>
      <c r="AF95" s="49">
        <f>'Control Panel_개발'!$F54*'사업비 지출내역'!AF20</f>
        <v>1018915.7914649996</v>
      </c>
      <c r="AG95" s="49">
        <f>'Control Panel_개발'!$F54*'사업비 지출내역'!AG20</f>
        <v>1136482.9981724999</v>
      </c>
      <c r="AH95" s="49">
        <f>'Control Panel_개발'!$F54*'사업비 지출내역'!AH20</f>
        <v>1214861.1359774994</v>
      </c>
      <c r="AI95" s="49">
        <f>'Control Panel_개발'!$F54*'사업비 지출내역'!AI20</f>
        <v>1097293.92927</v>
      </c>
      <c r="AJ95" s="49">
        <f>'Control Panel_개발'!$F54*'사업비 지출내역'!AJ20</f>
        <v>1097293.92927</v>
      </c>
      <c r="AK95" s="49">
        <f>'Control Panel_개발'!$F54*'사업비 지출내역'!AK20</f>
        <v>1097293.9292699986</v>
      </c>
      <c r="AL95" s="49">
        <f>'Control Panel_개발'!$F54*'사업비 지출내역'!AL20</f>
        <v>1293239.2737825001</v>
      </c>
      <c r="AM95" s="49">
        <f>'Control Panel_개발'!$F54*'사업비 지출내역'!AM20</f>
        <v>1606751.8250024987</v>
      </c>
      <c r="AN95" s="49">
        <f>'Control Panel_개발'!$F54*'사업비 지출내역'!AN20</f>
        <v>1998642.5140275001</v>
      </c>
      <c r="AO95" s="49">
        <f>'Control Panel_개발'!$F54*'사업비 지출내역'!AO20</f>
        <v>2429722.2719550002</v>
      </c>
      <c r="AP95" s="49">
        <f>'Control Panel_개발'!$F54*'사업비 지출내역'!AP20</f>
        <v>2704045.7542724991</v>
      </c>
      <c r="AQ95" s="49">
        <f>'Control Panel_개발'!$F54*'사업비 지출내역'!AQ20</f>
        <v>2860802.0298824981</v>
      </c>
      <c r="AR95" s="49">
        <f>'Control Panel_개발'!$F54*'사업비 지출내역'!AR20</f>
        <v>2860802.0298824981</v>
      </c>
      <c r="AS95" s="49">
        <f>'Control Panel_개발'!$F54*'사업비 지출내역'!AS20</f>
        <v>2743234.8231749996</v>
      </c>
      <c r="AT95" s="49">
        <f>'Control Panel_개발'!$F54*'사업비 지출내역'!AT20</f>
        <v>2547289.4786624992</v>
      </c>
      <c r="AU95" s="49">
        <f>'Control Panel_개발'!$F54*'사업비 지출내역'!AU20</f>
        <v>2351344.1341499994</v>
      </c>
      <c r="AV95" s="49">
        <f>'Control Panel_개발'!$F54*'사업비 지출내역'!AV20</f>
        <v>2194587.8585400027</v>
      </c>
      <c r="AW95" s="49">
        <f>'Control Panel_개발'!$F54*'사업비 지출내역'!AW20</f>
        <v>1881075.3073199985</v>
      </c>
      <c r="AX95" s="49">
        <f>'Control Panel_개발'!$F54*'사업비 지출내역'!AX20</f>
        <v>1293239.2737824987</v>
      </c>
      <c r="AY95" s="49">
        <f>'Control Panel_개발'!$F54*'사업비 지출내역'!AY20</f>
        <v>470268.82683000102</v>
      </c>
      <c r="AZ95" s="49">
        <f>'Control Panel_개발'!$F54*'사업비 지출내역'!AZ20</f>
        <v>0</v>
      </c>
      <c r="BA95" s="49">
        <f>'Control Panel_개발'!$F54*'사업비 지출내역'!BA20</f>
        <v>0</v>
      </c>
      <c r="BB95" s="49">
        <f>'Control Panel_개발'!$F54*'사업비 지출내역'!BB20</f>
        <v>0</v>
      </c>
      <c r="BC95" s="49">
        <f>'Control Panel_개발'!$F54*'사업비 지출내역'!BC20</f>
        <v>0</v>
      </c>
      <c r="BD95" s="49">
        <f>'Control Panel_개발'!$F54*'사업비 지출내역'!BD20</f>
        <v>0</v>
      </c>
      <c r="BE95" s="49">
        <f>'Control Panel_개발'!$F54*'사업비 지출내역'!BE20</f>
        <v>0</v>
      </c>
      <c r="BF95" s="49">
        <f>'Control Panel_개발'!$F54*'사업비 지출내역'!BF20</f>
        <v>0</v>
      </c>
      <c r="BG95" s="49">
        <f>'Control Panel_개발'!$F54*'사업비 지출내역'!BG20</f>
        <v>0</v>
      </c>
      <c r="BH95" s="49">
        <f>'Control Panel_개발'!$F54*'사업비 지출내역'!BH20</f>
        <v>0</v>
      </c>
      <c r="BI95" s="49">
        <f>'Control Panel_개발'!$F54*'사업비 지출내역'!BI20</f>
        <v>0</v>
      </c>
      <c r="BJ95" s="49">
        <f>'Control Panel_개발'!$F54*'사업비 지출내역'!BJ20</f>
        <v>0</v>
      </c>
      <c r="BK95" s="49">
        <f>'Control Panel_개발'!$F54*'사업비 지출내역'!BK20</f>
        <v>0</v>
      </c>
      <c r="BL95" s="49">
        <f>'Control Panel_개발'!$F54*'사업비 지출내역'!BL20</f>
        <v>0</v>
      </c>
      <c r="BM95" s="49">
        <f>'Control Panel_개발'!$F54*'사업비 지출내역'!BM20</f>
        <v>0</v>
      </c>
      <c r="BN95" s="49">
        <f>'Control Panel_개발'!$F54*'사업비 지출내역'!BN20</f>
        <v>0</v>
      </c>
      <c r="BO95" s="49">
        <f>'Control Panel_개발'!$F54*'사업비 지출내역'!BO20</f>
        <v>0</v>
      </c>
      <c r="BP95" s="49">
        <f>'Control Panel_개발'!$F54*'사업비 지출내역'!BP20</f>
        <v>0</v>
      </c>
      <c r="BQ95" s="49">
        <f>'Control Panel_개발'!$F54*'사업비 지출내역'!BQ20</f>
        <v>0</v>
      </c>
      <c r="BR95" s="49">
        <f>'Control Panel_개발'!$F54*'사업비 지출내역'!BR20</f>
        <v>0</v>
      </c>
    </row>
    <row r="96" spans="2:70" x14ac:dyDescent="0.4">
      <c r="B96" s="21"/>
      <c r="C96" s="21" t="str">
        <f>'Control Panel_개발'!C55</f>
        <v>인입공사비_상하수도,전기,통신,도기가스 등</v>
      </c>
      <c r="D96" s="21"/>
      <c r="E96" s="160">
        <v>1</v>
      </c>
      <c r="F96" s="161">
        <v>0</v>
      </c>
      <c r="G96" s="172">
        <f t="shared" ref="G96:G97" si="26">1-F96</f>
        <v>1</v>
      </c>
      <c r="H96" s="162" t="s">
        <v>1</v>
      </c>
      <c r="I96" s="263">
        <f t="shared" si="25"/>
        <v>256977.50099999996</v>
      </c>
      <c r="J96" s="48">
        <f>'Control Panel_개발'!$F55*'사업비 지출내역'!J21</f>
        <v>0</v>
      </c>
      <c r="K96" s="49">
        <f>'Control Panel_개발'!$F55*'사업비 지출내역'!K21</f>
        <v>0</v>
      </c>
      <c r="L96" s="49">
        <f>'Control Panel_개발'!$F55*'사업비 지출내역'!L21</f>
        <v>0</v>
      </c>
      <c r="M96" s="49">
        <f>'Control Panel_개발'!$F55*'사업비 지출내역'!M21</f>
        <v>0</v>
      </c>
      <c r="N96" s="49">
        <f>'Control Panel_개발'!$F55*'사업비 지출내역'!N21</f>
        <v>0</v>
      </c>
      <c r="O96" s="49">
        <f>'Control Panel_개발'!$F55*'사업비 지출내역'!O21</f>
        <v>0</v>
      </c>
      <c r="P96" s="49">
        <f>'Control Panel_개발'!$F55*'사업비 지출내역'!P21</f>
        <v>0</v>
      </c>
      <c r="Q96" s="49">
        <f>'Control Panel_개발'!$F55*'사업비 지출내역'!Q21</f>
        <v>0</v>
      </c>
      <c r="R96" s="49">
        <f>'Control Panel_개발'!$F55*'사업비 지출내역'!R21</f>
        <v>0</v>
      </c>
      <c r="S96" s="49">
        <f>'Control Panel_개발'!$F55*'사업비 지출내역'!S21</f>
        <v>0</v>
      </c>
      <c r="T96" s="49">
        <f>'Control Panel_개발'!$F55*'사업비 지출내역'!T21</f>
        <v>0</v>
      </c>
      <c r="U96" s="49">
        <f>'Control Panel_개발'!$F55*'사업비 지출내역'!U21</f>
        <v>0</v>
      </c>
      <c r="V96" s="49">
        <f>'Control Panel_개발'!$F55*'사업비 지출내역'!V21</f>
        <v>0</v>
      </c>
      <c r="W96" s="49">
        <f>'Control Panel_개발'!$F55*'사업비 지출내역'!W21</f>
        <v>0</v>
      </c>
      <c r="X96" s="49">
        <f>'Control Panel_개발'!$F55*'사업비 지출내역'!X21</f>
        <v>0</v>
      </c>
      <c r="Y96" s="49">
        <f>'Control Panel_개발'!$F55*'사업비 지출내역'!Y21</f>
        <v>0</v>
      </c>
      <c r="Z96" s="49">
        <f>'Control Panel_개발'!$F55*'사업비 지출내역'!Z21</f>
        <v>0</v>
      </c>
      <c r="AA96" s="49">
        <f>'Control Panel_개발'!$F55*'사업비 지출내역'!AA21</f>
        <v>0</v>
      </c>
      <c r="AB96" s="49">
        <f>'Control Panel_개발'!$F55*'사업비 지출내역'!AB21</f>
        <v>0</v>
      </c>
      <c r="AC96" s="49">
        <f>'Control Panel_개발'!$F55*'사업비 지출내역'!AC21</f>
        <v>0</v>
      </c>
      <c r="AD96" s="49">
        <f>'Control Panel_개발'!$F55*'사업비 지출내역'!AD21</f>
        <v>0</v>
      </c>
      <c r="AE96" s="49">
        <f>'Control Panel_개발'!$F55*'사업비 지출내역'!AE21</f>
        <v>0</v>
      </c>
      <c r="AF96" s="49">
        <f>'Control Panel_개발'!$F55*'사업비 지출내역'!AF21</f>
        <v>0</v>
      </c>
      <c r="AG96" s="49">
        <f>'Control Panel_개발'!$F55*'사업비 지출내역'!AG21</f>
        <v>0</v>
      </c>
      <c r="AH96" s="49">
        <f>'Control Panel_개발'!$F55*'사업비 지출내역'!AH21</f>
        <v>0</v>
      </c>
      <c r="AI96" s="49">
        <f>'Control Panel_개발'!$F55*'사업비 지출내역'!AI21</f>
        <v>0</v>
      </c>
      <c r="AJ96" s="49">
        <f>'Control Panel_개발'!$F55*'사업비 지출내역'!AJ21</f>
        <v>0</v>
      </c>
      <c r="AK96" s="49">
        <f>'Control Panel_개발'!$F55*'사업비 지출내역'!AK21</f>
        <v>0</v>
      </c>
      <c r="AL96" s="49">
        <f>'Control Panel_개발'!$F55*'사업비 지출내역'!AL21</f>
        <v>0</v>
      </c>
      <c r="AM96" s="49">
        <f>'Control Panel_개발'!$F55*'사업비 지출내역'!AM21</f>
        <v>0</v>
      </c>
      <c r="AN96" s="49">
        <f>'Control Panel_개발'!$F55*'사업비 지출내역'!AN21</f>
        <v>0</v>
      </c>
      <c r="AO96" s="49">
        <f>'Control Panel_개발'!$F55*'사업비 지출내역'!AO21</f>
        <v>0</v>
      </c>
      <c r="AP96" s="49">
        <f>'Control Panel_개발'!$F55*'사업비 지출내역'!AP21</f>
        <v>0</v>
      </c>
      <c r="AQ96" s="49">
        <f>'Control Panel_개발'!$F55*'사업비 지출내역'!AQ21</f>
        <v>0</v>
      </c>
      <c r="AR96" s="49">
        <f>'Control Panel_개발'!$F55*'사업비 지출내역'!AR21</f>
        <v>0</v>
      </c>
      <c r="AS96" s="49">
        <f>'Control Panel_개발'!$F55*'사업비 지출내역'!AS21</f>
        <v>256977.50099999996</v>
      </c>
      <c r="AT96" s="49">
        <f>'Control Panel_개발'!$F55*'사업비 지출내역'!AT21</f>
        <v>0</v>
      </c>
      <c r="AU96" s="49">
        <f>'Control Panel_개발'!$F55*'사업비 지출내역'!AU21</f>
        <v>0</v>
      </c>
      <c r="AV96" s="49">
        <f>'Control Panel_개발'!$F55*'사업비 지출내역'!AV21</f>
        <v>0</v>
      </c>
      <c r="AW96" s="49">
        <f>'Control Panel_개발'!$F55*'사업비 지출내역'!AW21</f>
        <v>0</v>
      </c>
      <c r="AX96" s="49">
        <f>'Control Panel_개발'!$F55*'사업비 지출내역'!AX21</f>
        <v>0</v>
      </c>
      <c r="AY96" s="49">
        <f>'Control Panel_개발'!$F55*'사업비 지출내역'!AY21</f>
        <v>0</v>
      </c>
      <c r="AZ96" s="49">
        <f>'Control Panel_개발'!$F55*'사업비 지출내역'!AZ21</f>
        <v>0</v>
      </c>
      <c r="BA96" s="49">
        <f>'Control Panel_개발'!$F55*'사업비 지출내역'!BA21</f>
        <v>0</v>
      </c>
      <c r="BB96" s="49">
        <f>'Control Panel_개발'!$F55*'사업비 지출내역'!BB21</f>
        <v>0</v>
      </c>
      <c r="BC96" s="49">
        <f>'Control Panel_개발'!$F55*'사업비 지출내역'!BC21</f>
        <v>0</v>
      </c>
      <c r="BD96" s="49">
        <f>'Control Panel_개발'!$F55*'사업비 지출내역'!BD21</f>
        <v>0</v>
      </c>
      <c r="BE96" s="49">
        <f>'Control Panel_개발'!$F55*'사업비 지출내역'!BE21</f>
        <v>0</v>
      </c>
      <c r="BF96" s="49">
        <f>'Control Panel_개발'!$F55*'사업비 지출내역'!BF21</f>
        <v>0</v>
      </c>
      <c r="BG96" s="49">
        <f>'Control Panel_개발'!$F55*'사업비 지출내역'!BG21</f>
        <v>0</v>
      </c>
      <c r="BH96" s="49">
        <f>'Control Panel_개발'!$F55*'사업비 지출내역'!BH21</f>
        <v>0</v>
      </c>
      <c r="BI96" s="49">
        <f>'Control Panel_개발'!$F55*'사업비 지출내역'!BI21</f>
        <v>0</v>
      </c>
      <c r="BJ96" s="49">
        <f>'Control Panel_개발'!$F55*'사업비 지출내역'!BJ21</f>
        <v>0</v>
      </c>
      <c r="BK96" s="49">
        <f>'Control Panel_개발'!$F55*'사업비 지출내역'!BK21</f>
        <v>0</v>
      </c>
      <c r="BL96" s="49">
        <f>'Control Panel_개발'!$F55*'사업비 지출내역'!BL21</f>
        <v>0</v>
      </c>
      <c r="BM96" s="49">
        <f>'Control Panel_개발'!$F55*'사업비 지출내역'!BM21</f>
        <v>0</v>
      </c>
      <c r="BN96" s="49">
        <f>'Control Panel_개발'!$F55*'사업비 지출내역'!BN21</f>
        <v>0</v>
      </c>
      <c r="BO96" s="49">
        <f>'Control Panel_개발'!$F55*'사업비 지출내역'!BO21</f>
        <v>0</v>
      </c>
      <c r="BP96" s="49">
        <f>'Control Panel_개발'!$F55*'사업비 지출내역'!BP21</f>
        <v>0</v>
      </c>
      <c r="BQ96" s="49">
        <f>'Control Panel_개발'!$F55*'사업비 지출내역'!BQ21</f>
        <v>0</v>
      </c>
      <c r="BR96" s="49">
        <f>'Control Panel_개발'!$F55*'사업비 지출내역'!BR21</f>
        <v>0</v>
      </c>
    </row>
    <row r="97" spans="2:70" x14ac:dyDescent="0.4">
      <c r="B97" s="21"/>
      <c r="C97" s="21" t="str">
        <f>'Control Panel_개발'!C56</f>
        <v>철거공사비</v>
      </c>
      <c r="D97" s="21"/>
      <c r="E97" s="160">
        <v>1</v>
      </c>
      <c r="F97" s="161">
        <v>0</v>
      </c>
      <c r="G97" s="172">
        <f t="shared" si="26"/>
        <v>1</v>
      </c>
      <c r="H97" s="162" t="s">
        <v>1</v>
      </c>
      <c r="I97" s="263">
        <f t="shared" si="25"/>
        <v>1051516.6199999999</v>
      </c>
      <c r="J97" s="48">
        <f>'Control Panel_개발'!$F56*'사업비 지출내역'!J22</f>
        <v>0</v>
      </c>
      <c r="K97" s="48">
        <f>'Control Panel_개발'!$F56*'사업비 지출내역'!K22</f>
        <v>0</v>
      </c>
      <c r="L97" s="48">
        <f>'Control Panel_개발'!$F56*'사업비 지출내역'!L22</f>
        <v>0</v>
      </c>
      <c r="M97" s="48">
        <f>'Control Panel_개발'!$F56*'사업비 지출내역'!M22</f>
        <v>0</v>
      </c>
      <c r="N97" s="48">
        <f>'Control Panel_개발'!$F56*'사업비 지출내역'!N22</f>
        <v>0</v>
      </c>
      <c r="O97" s="48">
        <f>'Control Panel_개발'!$F56*'사업비 지출내역'!O22</f>
        <v>0</v>
      </c>
      <c r="P97" s="48">
        <f>'Control Panel_개발'!$F56*'사업비 지출내역'!P22</f>
        <v>0</v>
      </c>
      <c r="Q97" s="48">
        <f>'Control Panel_개발'!$F56*'사업비 지출내역'!Q22</f>
        <v>131439.57749999998</v>
      </c>
      <c r="R97" s="48">
        <f>'Control Panel_개발'!$F56*'사업비 지출내역'!R22</f>
        <v>131439.57749999998</v>
      </c>
      <c r="S97" s="48">
        <f>'Control Panel_개발'!$F56*'사업비 지출내역'!S22</f>
        <v>131439.57749999998</v>
      </c>
      <c r="T97" s="48">
        <f>'Control Panel_개발'!$F56*'사업비 지출내역'!T22</f>
        <v>131439.57749999998</v>
      </c>
      <c r="U97" s="48">
        <f>'Control Panel_개발'!$F56*'사업비 지출내역'!U22</f>
        <v>131439.57749999998</v>
      </c>
      <c r="V97" s="48">
        <f>'Control Panel_개발'!$F56*'사업비 지출내역'!V22</f>
        <v>131439.57749999998</v>
      </c>
      <c r="W97" s="48">
        <f>'Control Panel_개발'!$F56*'사업비 지출내역'!W22</f>
        <v>131439.57749999998</v>
      </c>
      <c r="X97" s="48">
        <f>'Control Panel_개발'!$F56*'사업비 지출내역'!X22</f>
        <v>131439.57749999998</v>
      </c>
      <c r="Y97" s="48">
        <f>'Control Panel_개발'!$F56*'사업비 지출내역'!Y22</f>
        <v>0</v>
      </c>
      <c r="Z97" s="48">
        <f>'Control Panel_개발'!$F56*'사업비 지출내역'!Z22</f>
        <v>0</v>
      </c>
      <c r="AA97" s="48">
        <f>'Control Panel_개발'!$F56*'사업비 지출내역'!AA22</f>
        <v>0</v>
      </c>
      <c r="AB97" s="48">
        <f>'Control Panel_개발'!$F56*'사업비 지출내역'!AB22</f>
        <v>0</v>
      </c>
      <c r="AC97" s="48">
        <f>'Control Panel_개발'!$F56*'사업비 지출내역'!AC22</f>
        <v>0</v>
      </c>
      <c r="AD97" s="48">
        <f>'Control Panel_개발'!$F56*'사업비 지출내역'!AD22</f>
        <v>0</v>
      </c>
      <c r="AE97" s="48">
        <f>'Control Panel_개발'!$F56*'사업비 지출내역'!AE22</f>
        <v>0</v>
      </c>
      <c r="AF97" s="48">
        <f>'Control Panel_개발'!$F56*'사업비 지출내역'!AF22</f>
        <v>0</v>
      </c>
      <c r="AG97" s="48">
        <f>'Control Panel_개발'!$F56*'사업비 지출내역'!AG22</f>
        <v>0</v>
      </c>
      <c r="AH97" s="48">
        <f>'Control Panel_개발'!$F56*'사업비 지출내역'!AH22</f>
        <v>0</v>
      </c>
      <c r="AI97" s="48">
        <f>'Control Panel_개발'!$F56*'사업비 지출내역'!AI22</f>
        <v>0</v>
      </c>
      <c r="AJ97" s="48">
        <f>'Control Panel_개발'!$F56*'사업비 지출내역'!AJ22</f>
        <v>0</v>
      </c>
      <c r="AK97" s="48">
        <f>'Control Panel_개발'!$F56*'사업비 지출내역'!AK22</f>
        <v>0</v>
      </c>
      <c r="AL97" s="48">
        <f>'Control Panel_개발'!$F56*'사업비 지출내역'!AL22</f>
        <v>0</v>
      </c>
      <c r="AM97" s="48">
        <f>'Control Panel_개발'!$F56*'사업비 지출내역'!AM22</f>
        <v>0</v>
      </c>
      <c r="AN97" s="48">
        <f>'Control Panel_개발'!$F56*'사업비 지출내역'!AN22</f>
        <v>0</v>
      </c>
      <c r="AO97" s="48">
        <f>'Control Panel_개발'!$F56*'사업비 지출내역'!AO22</f>
        <v>0</v>
      </c>
      <c r="AP97" s="48">
        <f>'Control Panel_개발'!$F56*'사업비 지출내역'!AP22</f>
        <v>0</v>
      </c>
      <c r="AQ97" s="48">
        <f>'Control Panel_개발'!$F56*'사업비 지출내역'!AQ22</f>
        <v>0</v>
      </c>
      <c r="AR97" s="48">
        <f>'Control Panel_개발'!$F56*'사업비 지출내역'!AR22</f>
        <v>0</v>
      </c>
      <c r="AS97" s="48">
        <f>'Control Panel_개발'!$F56*'사업비 지출내역'!AS22</f>
        <v>0</v>
      </c>
      <c r="AT97" s="48">
        <f>'Control Panel_개발'!$F56*'사업비 지출내역'!AT22</f>
        <v>0</v>
      </c>
      <c r="AU97" s="48">
        <f>'Control Panel_개발'!$F56*'사업비 지출내역'!AU22</f>
        <v>0</v>
      </c>
      <c r="AV97" s="48">
        <f>'Control Panel_개발'!$F56*'사업비 지출내역'!AV22</f>
        <v>0</v>
      </c>
      <c r="AW97" s="48">
        <f>'Control Panel_개발'!$F56*'사업비 지출내역'!AW22</f>
        <v>0</v>
      </c>
      <c r="AX97" s="48">
        <f>'Control Panel_개발'!$F56*'사업비 지출내역'!AX22</f>
        <v>0</v>
      </c>
      <c r="AY97" s="48">
        <f>'Control Panel_개발'!$F56*'사업비 지출내역'!AY22</f>
        <v>0</v>
      </c>
      <c r="AZ97" s="48">
        <f>'Control Panel_개발'!$F56*'사업비 지출내역'!AZ22</f>
        <v>0</v>
      </c>
      <c r="BA97" s="48">
        <f>'Control Panel_개발'!$F56*'사업비 지출내역'!BA22</f>
        <v>0</v>
      </c>
      <c r="BB97" s="48">
        <f>'Control Panel_개발'!$F56*'사업비 지출내역'!BB22</f>
        <v>0</v>
      </c>
      <c r="BC97" s="48">
        <f>'Control Panel_개발'!$F56*'사업비 지출내역'!BC22</f>
        <v>0</v>
      </c>
      <c r="BD97" s="48">
        <f>'Control Panel_개발'!$F56*'사업비 지출내역'!BD22</f>
        <v>0</v>
      </c>
      <c r="BE97" s="48">
        <f>'Control Panel_개발'!$F56*'사업비 지출내역'!BE22</f>
        <v>0</v>
      </c>
      <c r="BF97" s="48">
        <f>'Control Panel_개발'!$F56*'사업비 지출내역'!BF22</f>
        <v>0</v>
      </c>
      <c r="BG97" s="48">
        <f>'Control Panel_개발'!$F56*'사업비 지출내역'!BG22</f>
        <v>0</v>
      </c>
      <c r="BH97" s="48">
        <f>'Control Panel_개발'!$F56*'사업비 지출내역'!BH22</f>
        <v>0</v>
      </c>
      <c r="BI97" s="48">
        <f>'Control Panel_개발'!$F56*'사업비 지출내역'!BI22</f>
        <v>0</v>
      </c>
      <c r="BJ97" s="48">
        <f>'Control Panel_개발'!$F56*'사업비 지출내역'!BJ22</f>
        <v>0</v>
      </c>
      <c r="BK97" s="48">
        <f>'Control Panel_개발'!$F56*'사업비 지출내역'!BK22</f>
        <v>0</v>
      </c>
      <c r="BL97" s="48">
        <f>'Control Panel_개발'!$F56*'사업비 지출내역'!BL22</f>
        <v>0</v>
      </c>
      <c r="BM97" s="48">
        <f>'Control Panel_개발'!$F56*'사업비 지출내역'!BM22</f>
        <v>0</v>
      </c>
      <c r="BN97" s="48">
        <f>'Control Panel_개발'!$F56*'사업비 지출내역'!BN22</f>
        <v>0</v>
      </c>
      <c r="BO97" s="48">
        <f>'Control Panel_개발'!$F56*'사업비 지출내역'!BO22</f>
        <v>0</v>
      </c>
      <c r="BP97" s="48">
        <f>'Control Panel_개발'!$F56*'사업비 지출내역'!BP22</f>
        <v>0</v>
      </c>
      <c r="BQ97" s="48">
        <f>'Control Panel_개발'!$F56*'사업비 지출내역'!BQ22</f>
        <v>0</v>
      </c>
      <c r="BR97" s="48">
        <f>'Control Panel_개발'!$F56*'사업비 지출내역'!BR22</f>
        <v>0</v>
      </c>
    </row>
    <row r="98" spans="2:70" x14ac:dyDescent="0.4">
      <c r="B98" s="21"/>
      <c r="C98" s="21" t="str">
        <f>'Control Panel_개발'!C57</f>
        <v>철거공사비_지장물</v>
      </c>
      <c r="D98" s="21"/>
      <c r="E98" s="160"/>
      <c r="F98" s="161"/>
      <c r="G98" s="172"/>
      <c r="H98" s="162"/>
      <c r="I98" s="263"/>
      <c r="J98" s="48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</row>
    <row r="99" spans="2:70" x14ac:dyDescent="0.4">
      <c r="B99" s="21"/>
      <c r="C99" s="21" t="str">
        <f>'Control Panel_개발'!C58</f>
        <v>사업승인조건공사비</v>
      </c>
      <c r="D99" s="21"/>
      <c r="E99" s="160"/>
      <c r="F99" s="161"/>
      <c r="G99" s="172"/>
      <c r="H99" s="162"/>
      <c r="I99" s="263"/>
      <c r="J99" s="48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</row>
    <row r="100" spans="2:70" x14ac:dyDescent="0.4">
      <c r="B100" s="21"/>
      <c r="C100" s="21" t="str">
        <f>'Control Panel_개발'!C59</f>
        <v>특화공사비</v>
      </c>
      <c r="D100" s="21"/>
      <c r="E100" s="160"/>
      <c r="F100" s="161"/>
      <c r="G100" s="172"/>
      <c r="H100" s="162"/>
      <c r="I100" s="263"/>
      <c r="J100" s="48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</row>
    <row r="101" spans="2:70" x14ac:dyDescent="0.4">
      <c r="B101" s="21"/>
      <c r="C101" s="21" t="str">
        <f>'Control Panel_개발'!C60</f>
        <v>대지조성공사비</v>
      </c>
      <c r="D101" s="21"/>
      <c r="E101" s="160"/>
      <c r="F101" s="161"/>
      <c r="G101" s="172"/>
      <c r="H101" s="162"/>
      <c r="I101" s="263"/>
      <c r="J101" s="48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</row>
    <row r="102" spans="2:70" x14ac:dyDescent="0.4">
      <c r="B102" s="21"/>
      <c r="C102" s="21" t="str">
        <f>'Control Panel_개발'!C61</f>
        <v>안전관리예치금보증보험</v>
      </c>
      <c r="D102" s="21"/>
      <c r="E102" s="160"/>
      <c r="F102" s="161"/>
      <c r="G102" s="172"/>
      <c r="H102" s="162"/>
      <c r="I102" s="263"/>
      <c r="J102" s="48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</row>
    <row r="103" spans="2:70" x14ac:dyDescent="0.4">
      <c r="B103" s="21"/>
      <c r="C103" s="21" t="str">
        <f>'Control Panel_개발'!C62</f>
        <v>도로점용료</v>
      </c>
      <c r="D103" s="21"/>
      <c r="E103" s="160"/>
      <c r="F103" s="161"/>
      <c r="G103" s="172"/>
      <c r="H103" s="162"/>
      <c r="I103" s="263"/>
      <c r="J103" s="48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</row>
    <row r="104" spans="2:70" s="45" customFormat="1" x14ac:dyDescent="0.4">
      <c r="B104" s="45" t="s">
        <v>467</v>
      </c>
      <c r="E104" s="215"/>
      <c r="F104" s="216"/>
      <c r="G104" s="217"/>
      <c r="H104" s="218"/>
      <c r="I104" s="262">
        <f t="shared" ca="1" si="25"/>
        <v>6234670.0685985973</v>
      </c>
      <c r="J104" s="46">
        <f ca="1">SUM(J105:J126)</f>
        <v>507500</v>
      </c>
      <c r="K104" s="47">
        <f t="shared" ref="K104:BR104" ca="1" si="27">SUM(K105:K126)</f>
        <v>0</v>
      </c>
      <c r="L104" s="47">
        <f t="shared" ca="1" si="27"/>
        <v>0</v>
      </c>
      <c r="M104" s="47">
        <f t="shared" ca="1" si="27"/>
        <v>0</v>
      </c>
      <c r="N104" s="47">
        <f t="shared" ca="1" si="27"/>
        <v>0</v>
      </c>
      <c r="O104" s="47">
        <f t="shared" ca="1" si="27"/>
        <v>0</v>
      </c>
      <c r="P104" s="47">
        <f t="shared" ca="1" si="27"/>
        <v>0</v>
      </c>
      <c r="Q104" s="47">
        <f t="shared" ca="1" si="27"/>
        <v>0</v>
      </c>
      <c r="R104" s="47">
        <f t="shared" ca="1" si="27"/>
        <v>0</v>
      </c>
      <c r="S104" s="47">
        <f t="shared" ca="1" si="27"/>
        <v>0</v>
      </c>
      <c r="T104" s="47">
        <f t="shared" ca="1" si="27"/>
        <v>0</v>
      </c>
      <c r="U104" s="47">
        <f t="shared" ca="1" si="27"/>
        <v>0</v>
      </c>
      <c r="V104" s="47">
        <f t="shared" ca="1" si="27"/>
        <v>0</v>
      </c>
      <c r="W104" s="47">
        <f t="shared" ca="1" si="27"/>
        <v>0</v>
      </c>
      <c r="X104" s="47">
        <f t="shared" ca="1" si="27"/>
        <v>0</v>
      </c>
      <c r="Y104" s="47">
        <f t="shared" ca="1" si="27"/>
        <v>0</v>
      </c>
      <c r="Z104" s="47">
        <f t="shared" ca="1" si="27"/>
        <v>60166.370754584583</v>
      </c>
      <c r="AA104" s="47">
        <f t="shared" ca="1" si="27"/>
        <v>60166.370754584583</v>
      </c>
      <c r="AB104" s="47">
        <f t="shared" ca="1" si="27"/>
        <v>103923.73130337335</v>
      </c>
      <c r="AC104" s="47">
        <f t="shared" ca="1" si="27"/>
        <v>65636.040823183197</v>
      </c>
      <c r="AD104" s="47">
        <f t="shared" ca="1" si="27"/>
        <v>71105.710891781753</v>
      </c>
      <c r="AE104" s="47">
        <f t="shared" ca="1" si="27"/>
        <v>98454.061234774796</v>
      </c>
      <c r="AF104" s="47">
        <f t="shared" ca="1" si="27"/>
        <v>142211.42178356351</v>
      </c>
      <c r="AG104" s="47">
        <f t="shared" ca="1" si="27"/>
        <v>158620.43198935938</v>
      </c>
      <c r="AH104" s="47">
        <f t="shared" ca="1" si="27"/>
        <v>169559.77212655652</v>
      </c>
      <c r="AI104" s="47">
        <f t="shared" ca="1" si="27"/>
        <v>153150.76192076079</v>
      </c>
      <c r="AJ104" s="47">
        <f t="shared" ca="1" si="27"/>
        <v>153150.76192076079</v>
      </c>
      <c r="AK104" s="47">
        <f t="shared" ca="1" si="27"/>
        <v>153150.76192076059</v>
      </c>
      <c r="AL104" s="47">
        <f t="shared" ca="1" si="27"/>
        <v>180499.11226375378</v>
      </c>
      <c r="AM104" s="47">
        <f t="shared" ca="1" si="27"/>
        <v>224256.47281254243</v>
      </c>
      <c r="AN104" s="47">
        <f t="shared" ca="1" si="27"/>
        <v>278953.1734985286</v>
      </c>
      <c r="AO104" s="47">
        <f t="shared" ca="1" si="27"/>
        <v>339119.54425311321</v>
      </c>
      <c r="AP104" s="47">
        <f t="shared" ca="1" si="27"/>
        <v>377407.23473330319</v>
      </c>
      <c r="AQ104" s="47">
        <f t="shared" ca="1" si="27"/>
        <v>399285.91500769748</v>
      </c>
      <c r="AR104" s="47">
        <f t="shared" ca="1" si="27"/>
        <v>399285.91500769748</v>
      </c>
      <c r="AS104" s="47">
        <f t="shared" ca="1" si="27"/>
        <v>382876.9048019019</v>
      </c>
      <c r="AT104" s="47">
        <f t="shared" ca="1" si="27"/>
        <v>355528.55445890885</v>
      </c>
      <c r="AU104" s="47">
        <f t="shared" ca="1" si="27"/>
        <v>328180.20411591593</v>
      </c>
      <c r="AV104" s="47">
        <f t="shared" ca="1" si="27"/>
        <v>306301.52384152194</v>
      </c>
      <c r="AW104" s="47">
        <f t="shared" ca="1" si="27"/>
        <v>262544.16329273256</v>
      </c>
      <c r="AX104" s="47">
        <f t="shared" ca="1" si="27"/>
        <v>180499.1122637536</v>
      </c>
      <c r="AY104" s="47">
        <f t="shared" ca="1" si="27"/>
        <v>65636.040823183343</v>
      </c>
      <c r="AZ104" s="47">
        <f t="shared" ca="1" si="27"/>
        <v>257500</v>
      </c>
      <c r="BA104" s="47">
        <f t="shared" ca="1" si="27"/>
        <v>0</v>
      </c>
      <c r="BB104" s="47">
        <f t="shared" ca="1" si="27"/>
        <v>0</v>
      </c>
      <c r="BC104" s="47">
        <f t="shared" ca="1" si="27"/>
        <v>0</v>
      </c>
      <c r="BD104" s="47">
        <f t="shared" ca="1" si="27"/>
        <v>0</v>
      </c>
      <c r="BE104" s="47">
        <f t="shared" ca="1" si="27"/>
        <v>0</v>
      </c>
      <c r="BF104" s="47">
        <f t="shared" ca="1" si="27"/>
        <v>0</v>
      </c>
      <c r="BG104" s="47">
        <f t="shared" ca="1" si="27"/>
        <v>0</v>
      </c>
      <c r="BH104" s="47">
        <f t="shared" ca="1" si="27"/>
        <v>0</v>
      </c>
      <c r="BI104" s="47">
        <f t="shared" ca="1" si="27"/>
        <v>0</v>
      </c>
      <c r="BJ104" s="47">
        <f t="shared" ca="1" si="27"/>
        <v>0</v>
      </c>
      <c r="BK104" s="47">
        <f t="shared" ca="1" si="27"/>
        <v>0</v>
      </c>
      <c r="BL104" s="47">
        <f t="shared" ca="1" si="27"/>
        <v>0</v>
      </c>
      <c r="BM104" s="47">
        <f t="shared" ca="1" si="27"/>
        <v>0</v>
      </c>
      <c r="BN104" s="47">
        <f t="shared" ca="1" si="27"/>
        <v>0</v>
      </c>
      <c r="BO104" s="47">
        <f t="shared" ca="1" si="27"/>
        <v>0</v>
      </c>
      <c r="BP104" s="47">
        <f t="shared" ca="1" si="27"/>
        <v>0</v>
      </c>
      <c r="BQ104" s="47">
        <f t="shared" ca="1" si="27"/>
        <v>0</v>
      </c>
      <c r="BR104" s="47">
        <f t="shared" ca="1" si="27"/>
        <v>0</v>
      </c>
    </row>
    <row r="105" spans="2:70" x14ac:dyDescent="0.4">
      <c r="C105" s="3" t="str">
        <f>'Control Panel_개발'!C64</f>
        <v>설계비</v>
      </c>
      <c r="E105" s="160">
        <v>1</v>
      </c>
      <c r="F105" s="161">
        <v>0</v>
      </c>
      <c r="G105" s="172">
        <f t="shared" ref="G105:G115" si="28">1-F105</f>
        <v>1</v>
      </c>
      <c r="H105" s="162" t="s">
        <v>1</v>
      </c>
      <c r="I105" s="263">
        <f t="shared" si="25"/>
        <v>1100000</v>
      </c>
      <c r="J105" s="48">
        <f>'Control Panel_개발'!$F64*'사업비 지출내역'!J30</f>
        <v>330000</v>
      </c>
      <c r="K105" s="49">
        <f>'Control Panel_개발'!$F64*'사업비 지출내역'!K30</f>
        <v>0</v>
      </c>
      <c r="L105" s="49">
        <f>'Control Panel_개발'!$F64*'사업비 지출내역'!L30</f>
        <v>0</v>
      </c>
      <c r="M105" s="49">
        <f>'Control Panel_개발'!$F64*'사업비 지출내역'!M30</f>
        <v>0</v>
      </c>
      <c r="N105" s="49">
        <f>'Control Panel_개발'!$F64*'사업비 지출내역'!N30</f>
        <v>0</v>
      </c>
      <c r="O105" s="49">
        <f>'Control Panel_개발'!$F64*'사업비 지출내역'!O30</f>
        <v>0</v>
      </c>
      <c r="P105" s="49">
        <f>'Control Panel_개발'!$F64*'사업비 지출내역'!P30</f>
        <v>0</v>
      </c>
      <c r="Q105" s="49">
        <f>'Control Panel_개발'!$F64*'사업비 지출내역'!Q30</f>
        <v>0</v>
      </c>
      <c r="R105" s="49">
        <f>'Control Panel_개발'!$F64*'사업비 지출내역'!R30</f>
        <v>0</v>
      </c>
      <c r="S105" s="49">
        <f>'Control Panel_개발'!$F64*'사업비 지출내역'!S30</f>
        <v>0</v>
      </c>
      <c r="T105" s="49">
        <f>'Control Panel_개발'!$F64*'사업비 지출내역'!T30</f>
        <v>0</v>
      </c>
      <c r="U105" s="49">
        <f>'Control Panel_개발'!$F64*'사업비 지출내역'!U30</f>
        <v>0</v>
      </c>
      <c r="V105" s="49">
        <f>'Control Panel_개발'!$F64*'사업비 지출내역'!V30</f>
        <v>0</v>
      </c>
      <c r="W105" s="49">
        <f>'Control Panel_개발'!$F64*'사업비 지출내역'!W30</f>
        <v>0</v>
      </c>
      <c r="X105" s="49">
        <f>'Control Panel_개발'!$F64*'사업비 지출내역'!X30</f>
        <v>0</v>
      </c>
      <c r="Y105" s="49">
        <f>'Control Panel_개발'!$F64*'사업비 지출내역'!Y30</f>
        <v>0</v>
      </c>
      <c r="Z105" s="49">
        <f>'Control Panel_개발'!$F64*'사업비 지출내역'!Z30</f>
        <v>8470</v>
      </c>
      <c r="AA105" s="49">
        <f>'Control Panel_개발'!$F64*'사업비 지출내역'!AA30</f>
        <v>8470</v>
      </c>
      <c r="AB105" s="49">
        <f>'Control Panel_개발'!$F64*'사업비 지출내역'!AB30</f>
        <v>14629.999999999995</v>
      </c>
      <c r="AC105" s="49">
        <f>'Control Panel_개발'!$F64*'사업비 지출내역'!AC30</f>
        <v>9240.0000000000018</v>
      </c>
      <c r="AD105" s="49">
        <f>'Control Panel_개발'!$F64*'사업비 지출내역'!AD30</f>
        <v>10009.999999999996</v>
      </c>
      <c r="AE105" s="49">
        <f>'Control Panel_개발'!$F64*'사업비 지출내역'!AE30</f>
        <v>13860.000000000004</v>
      </c>
      <c r="AF105" s="49">
        <f>'Control Panel_개발'!$F64*'사업비 지출내역'!AF30</f>
        <v>20019.999999999993</v>
      </c>
      <c r="AG105" s="49">
        <f>'Control Panel_개발'!$F64*'사업비 지출내역'!AG30</f>
        <v>22330.000000000004</v>
      </c>
      <c r="AH105" s="49">
        <f>'Control Panel_개발'!$F64*'사업비 지출내역'!AH30</f>
        <v>23869.999999999996</v>
      </c>
      <c r="AI105" s="49">
        <f>'Control Panel_개발'!$F64*'사업비 지출내역'!AI30</f>
        <v>21560.000000000004</v>
      </c>
      <c r="AJ105" s="49">
        <f>'Control Panel_개발'!$F64*'사업비 지출내역'!AJ30</f>
        <v>21560.000000000004</v>
      </c>
      <c r="AK105" s="49">
        <f>'Control Panel_개발'!$F64*'사업비 지출내역'!AK30</f>
        <v>21559.999999999978</v>
      </c>
      <c r="AL105" s="49">
        <f>'Control Panel_개발'!$F64*'사업비 지출내역'!AL30</f>
        <v>25410.000000000007</v>
      </c>
      <c r="AM105" s="49">
        <f>'Control Panel_개발'!$F64*'사업비 지출내역'!AM30</f>
        <v>31569.999999999985</v>
      </c>
      <c r="AN105" s="49">
        <f>'Control Panel_개발'!$F64*'사업비 지출내역'!AN30</f>
        <v>39270.000000000007</v>
      </c>
      <c r="AO105" s="49">
        <f>'Control Panel_개발'!$F64*'사업비 지출내역'!AO30</f>
        <v>47740.000000000015</v>
      </c>
      <c r="AP105" s="49">
        <f>'Control Panel_개발'!$F64*'사업비 지출내역'!AP30</f>
        <v>53129.999999999985</v>
      </c>
      <c r="AQ105" s="49">
        <f>'Control Panel_개발'!$F64*'사업비 지출내역'!AQ30</f>
        <v>56209.999999999971</v>
      </c>
      <c r="AR105" s="49">
        <f>'Control Panel_개발'!$F64*'사업비 지출내역'!AR30</f>
        <v>56209.999999999971</v>
      </c>
      <c r="AS105" s="49">
        <f>'Control Panel_개발'!$F64*'사업비 지출내역'!AS30</f>
        <v>53900</v>
      </c>
      <c r="AT105" s="49">
        <f>'Control Panel_개발'!$F64*'사업비 지출내역'!AT30</f>
        <v>50050</v>
      </c>
      <c r="AU105" s="49">
        <f>'Control Panel_개발'!$F64*'사업비 지출내역'!AU30</f>
        <v>46199.999999999993</v>
      </c>
      <c r="AV105" s="49">
        <f>'Control Panel_개발'!$F64*'사업비 지출내역'!AV30</f>
        <v>43120.000000000058</v>
      </c>
      <c r="AW105" s="49">
        <f>'Control Panel_개발'!$F64*'사업비 지출내역'!AW30</f>
        <v>36959.999999999978</v>
      </c>
      <c r="AX105" s="49">
        <f>'Control Panel_개발'!$F64*'사업비 지출내역'!AX30</f>
        <v>25409.999999999978</v>
      </c>
      <c r="AY105" s="49">
        <f>'Control Panel_개발'!$F64*'사업비 지출내역'!AY30</f>
        <v>9240.0000000000218</v>
      </c>
      <c r="AZ105" s="49">
        <f>'Control Panel_개발'!$F64*'사업비 지출내역'!AZ30</f>
        <v>0</v>
      </c>
      <c r="BA105" s="49">
        <f>'Control Panel_개발'!$F64*'사업비 지출내역'!BA30</f>
        <v>0</v>
      </c>
      <c r="BB105" s="49">
        <f>'Control Panel_개발'!$F64*'사업비 지출내역'!BB30</f>
        <v>0</v>
      </c>
      <c r="BC105" s="49">
        <f>'Control Panel_개발'!$F64*'사업비 지출내역'!BC30</f>
        <v>0</v>
      </c>
      <c r="BD105" s="49">
        <f>'Control Panel_개발'!$F64*'사업비 지출내역'!BD30</f>
        <v>0</v>
      </c>
      <c r="BE105" s="49">
        <f>'Control Panel_개발'!$F64*'사업비 지출내역'!BE30</f>
        <v>0</v>
      </c>
      <c r="BF105" s="49">
        <f>'Control Panel_개발'!$F64*'사업비 지출내역'!BF30</f>
        <v>0</v>
      </c>
      <c r="BG105" s="49">
        <f>'Control Panel_개발'!$F64*'사업비 지출내역'!BG30</f>
        <v>0</v>
      </c>
      <c r="BH105" s="49">
        <f>'Control Panel_개발'!$F64*'사업비 지출내역'!BH30</f>
        <v>0</v>
      </c>
      <c r="BI105" s="49">
        <f>'Control Panel_개발'!$F64*'사업비 지출내역'!BI30</f>
        <v>0</v>
      </c>
      <c r="BJ105" s="49">
        <f>'Control Panel_개발'!$F64*'사업비 지출내역'!BJ30</f>
        <v>0</v>
      </c>
      <c r="BK105" s="49">
        <f>'Control Panel_개발'!$F64*'사업비 지출내역'!BK30</f>
        <v>0</v>
      </c>
      <c r="BL105" s="49">
        <f>'Control Panel_개발'!$F64*'사업비 지출내역'!BL30</f>
        <v>0</v>
      </c>
      <c r="BM105" s="49">
        <f>'Control Panel_개발'!$F64*'사업비 지출내역'!BM30</f>
        <v>0</v>
      </c>
      <c r="BN105" s="49">
        <f>'Control Panel_개발'!$F64*'사업비 지출내역'!BN30</f>
        <v>0</v>
      </c>
      <c r="BO105" s="49">
        <f>'Control Panel_개발'!$F64*'사업비 지출내역'!BO30</f>
        <v>0</v>
      </c>
      <c r="BP105" s="49">
        <f>'Control Panel_개발'!$F64*'사업비 지출내역'!BP30</f>
        <v>0</v>
      </c>
      <c r="BQ105" s="49">
        <f>'Control Panel_개발'!$F64*'사업비 지출내역'!BQ30</f>
        <v>0</v>
      </c>
      <c r="BR105" s="49">
        <f>'Control Panel_개발'!$F64*'사업비 지출내역'!BR30</f>
        <v>0</v>
      </c>
    </row>
    <row r="106" spans="2:70" x14ac:dyDescent="0.4">
      <c r="C106" s="3" t="str">
        <f>'Control Panel_개발'!C65</f>
        <v>감리비</v>
      </c>
      <c r="E106" s="160">
        <v>1</v>
      </c>
      <c r="F106" s="161">
        <v>0</v>
      </c>
      <c r="G106" s="172">
        <f t="shared" si="28"/>
        <v>1</v>
      </c>
      <c r="H106" s="162" t="s">
        <v>1</v>
      </c>
      <c r="I106" s="263">
        <f t="shared" si="25"/>
        <v>800000</v>
      </c>
      <c r="J106" s="48">
        <f>'Control Panel_개발'!$F65*'사업비 지출내역'!J31</f>
        <v>0</v>
      </c>
      <c r="K106" s="49">
        <f>'Control Panel_개발'!$F65*'사업비 지출내역'!K31</f>
        <v>0</v>
      </c>
      <c r="L106" s="49">
        <f>'Control Panel_개발'!$F65*'사업비 지출내역'!L31</f>
        <v>0</v>
      </c>
      <c r="M106" s="49">
        <f>'Control Panel_개발'!$F65*'사업비 지출내역'!M31</f>
        <v>0</v>
      </c>
      <c r="N106" s="49">
        <f>'Control Panel_개발'!$F65*'사업비 지출내역'!N31</f>
        <v>0</v>
      </c>
      <c r="O106" s="49">
        <f>'Control Panel_개발'!$F65*'사업비 지출내역'!O31</f>
        <v>0</v>
      </c>
      <c r="P106" s="49">
        <f>'Control Panel_개발'!$F65*'사업비 지출내역'!P31</f>
        <v>0</v>
      </c>
      <c r="Q106" s="49">
        <f>'Control Panel_개발'!$F65*'사업비 지출내역'!Q31</f>
        <v>0</v>
      </c>
      <c r="R106" s="49">
        <f>'Control Panel_개발'!$F65*'사업비 지출내역'!R31</f>
        <v>0</v>
      </c>
      <c r="S106" s="49">
        <f>'Control Panel_개발'!$F65*'사업비 지출내역'!S31</f>
        <v>0</v>
      </c>
      <c r="T106" s="49">
        <f>'Control Panel_개발'!$F65*'사업비 지출내역'!T31</f>
        <v>0</v>
      </c>
      <c r="U106" s="49">
        <f>'Control Panel_개발'!$F65*'사업비 지출내역'!U31</f>
        <v>0</v>
      </c>
      <c r="V106" s="49">
        <f>'Control Panel_개발'!$F65*'사업비 지출내역'!V31</f>
        <v>0</v>
      </c>
      <c r="W106" s="49">
        <f>'Control Panel_개발'!$F65*'사업비 지출내역'!W31</f>
        <v>0</v>
      </c>
      <c r="X106" s="49">
        <f>'Control Panel_개발'!$F65*'사업비 지출내역'!X31</f>
        <v>0</v>
      </c>
      <c r="Y106" s="49">
        <f>'Control Panel_개발'!$F65*'사업비 지출내역'!Y31</f>
        <v>0</v>
      </c>
      <c r="Z106" s="49">
        <f>'Control Panel_개발'!$F65*'사업비 지출내역'!Z31</f>
        <v>8800</v>
      </c>
      <c r="AA106" s="49">
        <f>'Control Panel_개발'!$F65*'사업비 지출내역'!AA31</f>
        <v>8800</v>
      </c>
      <c r="AB106" s="49">
        <f>'Control Panel_개발'!$F65*'사업비 지출내역'!AB31</f>
        <v>15199.999999999996</v>
      </c>
      <c r="AC106" s="49">
        <f>'Control Panel_개발'!$F65*'사업비 지출내역'!AC31</f>
        <v>9600.0000000000018</v>
      </c>
      <c r="AD106" s="49">
        <f>'Control Panel_개발'!$F65*'사업비 지출내역'!AD31</f>
        <v>10399.999999999998</v>
      </c>
      <c r="AE106" s="49">
        <f>'Control Panel_개발'!$F65*'사업비 지출내역'!AE31</f>
        <v>14400.000000000004</v>
      </c>
      <c r="AF106" s="49">
        <f>'Control Panel_개발'!$F65*'사업비 지출내역'!AF31</f>
        <v>20799.999999999996</v>
      </c>
      <c r="AG106" s="49">
        <f>'Control Panel_개발'!$F65*'사업비 지출내역'!AG31</f>
        <v>23200.000000000004</v>
      </c>
      <c r="AH106" s="49">
        <f>'Control Panel_개발'!$F65*'사업비 지출내역'!AH31</f>
        <v>24799.999999999996</v>
      </c>
      <c r="AI106" s="49">
        <f>'Control Panel_개발'!$F65*'사업비 지출내역'!AI31</f>
        <v>22400.000000000007</v>
      </c>
      <c r="AJ106" s="49">
        <f>'Control Panel_개발'!$F65*'사업비 지출내역'!AJ31</f>
        <v>22400.000000000007</v>
      </c>
      <c r="AK106" s="49">
        <f>'Control Panel_개발'!$F65*'사업비 지출내역'!AK31</f>
        <v>22399.999999999978</v>
      </c>
      <c r="AL106" s="49">
        <f>'Control Panel_개발'!$F65*'사업비 지출내역'!AL31</f>
        <v>26400.000000000007</v>
      </c>
      <c r="AM106" s="49">
        <f>'Control Panel_개발'!$F65*'사업비 지출내역'!AM31</f>
        <v>32799.999999999985</v>
      </c>
      <c r="AN106" s="49">
        <f>'Control Panel_개발'!$F65*'사업비 지출내역'!AN31</f>
        <v>40800.000000000015</v>
      </c>
      <c r="AO106" s="49">
        <f>'Control Panel_개발'!$F65*'사업비 지출내역'!AO31</f>
        <v>49600.000000000022</v>
      </c>
      <c r="AP106" s="49">
        <f>'Control Panel_개발'!$F65*'사업비 지출내역'!AP31</f>
        <v>55199.999999999993</v>
      </c>
      <c r="AQ106" s="49">
        <f>'Control Panel_개발'!$F65*'사업비 지출내역'!AQ31</f>
        <v>58399.999999999971</v>
      </c>
      <c r="AR106" s="49">
        <f>'Control Panel_개발'!$F65*'사업비 지출내역'!AR31</f>
        <v>58399.999999999971</v>
      </c>
      <c r="AS106" s="49">
        <f>'Control Panel_개발'!$F65*'사업비 지출내역'!AS31</f>
        <v>56000.000000000007</v>
      </c>
      <c r="AT106" s="49">
        <f>'Control Panel_개발'!$F65*'사업비 지출내역'!AT31</f>
        <v>52000</v>
      </c>
      <c r="AU106" s="49">
        <f>'Control Panel_개발'!$F65*'사업비 지출내역'!AU31</f>
        <v>48000</v>
      </c>
      <c r="AV106" s="49">
        <f>'Control Panel_개발'!$F65*'사업비 지출내역'!AV31</f>
        <v>44800.000000000065</v>
      </c>
      <c r="AW106" s="49">
        <f>'Control Panel_개발'!$F65*'사업비 지출내역'!AW31</f>
        <v>38399.999999999978</v>
      </c>
      <c r="AX106" s="49">
        <f>'Control Panel_개발'!$F65*'사업비 지출내역'!AX31</f>
        <v>26399.999999999978</v>
      </c>
      <c r="AY106" s="49">
        <f>'Control Panel_개발'!$F65*'사업비 지출내역'!AY31</f>
        <v>9600.0000000000236</v>
      </c>
      <c r="AZ106" s="49">
        <f>'Control Panel_개발'!$F65*'사업비 지출내역'!AZ31</f>
        <v>0</v>
      </c>
      <c r="BA106" s="49">
        <f>'Control Panel_개발'!$F65*'사업비 지출내역'!BA31</f>
        <v>0</v>
      </c>
      <c r="BB106" s="49">
        <f>'Control Panel_개발'!$F65*'사업비 지출내역'!BB31</f>
        <v>0</v>
      </c>
      <c r="BC106" s="49">
        <f>'Control Panel_개발'!$F65*'사업비 지출내역'!BC31</f>
        <v>0</v>
      </c>
      <c r="BD106" s="49">
        <f>'Control Panel_개발'!$F65*'사업비 지출내역'!BD31</f>
        <v>0</v>
      </c>
      <c r="BE106" s="49">
        <f>'Control Panel_개발'!$F65*'사업비 지출내역'!BE31</f>
        <v>0</v>
      </c>
      <c r="BF106" s="49">
        <f>'Control Panel_개발'!$F65*'사업비 지출내역'!BF31</f>
        <v>0</v>
      </c>
      <c r="BG106" s="49">
        <f>'Control Panel_개발'!$F65*'사업비 지출내역'!BG31</f>
        <v>0</v>
      </c>
      <c r="BH106" s="49">
        <f>'Control Panel_개발'!$F65*'사업비 지출내역'!BH31</f>
        <v>0</v>
      </c>
      <c r="BI106" s="49">
        <f>'Control Panel_개발'!$F65*'사업비 지출내역'!BI31</f>
        <v>0</v>
      </c>
      <c r="BJ106" s="49">
        <f>'Control Panel_개발'!$F65*'사업비 지출내역'!BJ31</f>
        <v>0</v>
      </c>
      <c r="BK106" s="49">
        <f>'Control Panel_개발'!$F65*'사업비 지출내역'!BK31</f>
        <v>0</v>
      </c>
      <c r="BL106" s="49">
        <f>'Control Panel_개발'!$F65*'사업비 지출내역'!BL31</f>
        <v>0</v>
      </c>
      <c r="BM106" s="49">
        <f>'Control Panel_개발'!$F65*'사업비 지출내역'!BM31</f>
        <v>0</v>
      </c>
      <c r="BN106" s="49">
        <f>'Control Panel_개발'!$F65*'사업비 지출내역'!BN31</f>
        <v>0</v>
      </c>
      <c r="BO106" s="49">
        <f>'Control Panel_개발'!$F65*'사업비 지출내역'!BO31</f>
        <v>0</v>
      </c>
      <c r="BP106" s="49">
        <f>'Control Panel_개발'!$F65*'사업비 지출내역'!BP31</f>
        <v>0</v>
      </c>
      <c r="BQ106" s="49">
        <f>'Control Panel_개발'!$F65*'사업비 지출내역'!BQ31</f>
        <v>0</v>
      </c>
      <c r="BR106" s="49">
        <f>'Control Panel_개발'!$F65*'사업비 지출내역'!BR31</f>
        <v>0</v>
      </c>
    </row>
    <row r="107" spans="2:70" x14ac:dyDescent="0.4">
      <c r="C107" s="3" t="str">
        <f>'Control Panel_개발'!C66</f>
        <v>특화설계비</v>
      </c>
      <c r="E107" s="160"/>
      <c r="F107" s="161"/>
      <c r="G107" s="172"/>
      <c r="H107" s="162"/>
      <c r="I107" s="263"/>
      <c r="J107" s="48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</row>
    <row r="108" spans="2:70" x14ac:dyDescent="0.4">
      <c r="C108" s="3" t="str">
        <f>'Control Panel_개발'!C67</f>
        <v>지질지반조사비</v>
      </c>
      <c r="E108" s="160"/>
      <c r="F108" s="161"/>
      <c r="G108" s="172"/>
      <c r="H108" s="162"/>
      <c r="I108" s="263"/>
      <c r="J108" s="48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</row>
    <row r="109" spans="2:70" x14ac:dyDescent="0.4">
      <c r="C109" s="3" t="str">
        <f>'Control Panel_개발'!C68</f>
        <v>지구단위계획용역비</v>
      </c>
      <c r="E109" s="160"/>
      <c r="F109" s="161"/>
      <c r="G109" s="172"/>
      <c r="H109" s="162"/>
      <c r="I109" s="263"/>
      <c r="J109" s="48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</row>
    <row r="110" spans="2:70" x14ac:dyDescent="0.4">
      <c r="C110" s="3" t="str">
        <f>'Control Panel_개발'!C69</f>
        <v>사전재해영향검토용역비</v>
      </c>
      <c r="E110" s="160"/>
      <c r="F110" s="161"/>
      <c r="G110" s="172"/>
      <c r="H110" s="162"/>
      <c r="I110" s="263"/>
      <c r="J110" s="48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</row>
    <row r="111" spans="2:70" x14ac:dyDescent="0.4">
      <c r="C111" s="3" t="str">
        <f>'Control Panel_개발'!C70</f>
        <v>교통영향평가용역비</v>
      </c>
      <c r="E111" s="160"/>
      <c r="F111" s="161"/>
      <c r="G111" s="172"/>
      <c r="H111" s="162"/>
      <c r="I111" s="263"/>
      <c r="J111" s="48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</row>
    <row r="112" spans="2:70" x14ac:dyDescent="0.4">
      <c r="C112" s="3" t="str">
        <f>'Control Panel_개발'!C71</f>
        <v>환경영향평가용역비</v>
      </c>
      <c r="E112" s="160"/>
      <c r="F112" s="161"/>
      <c r="G112" s="172"/>
      <c r="H112" s="162"/>
      <c r="I112" s="263"/>
      <c r="J112" s="48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</row>
    <row r="113" spans="2:70" x14ac:dyDescent="0.4">
      <c r="C113" s="3" t="str">
        <f>'Control Panel_개발'!C72</f>
        <v>엔지니어링컨설팅비</v>
      </c>
      <c r="E113" s="160"/>
      <c r="F113" s="161"/>
      <c r="G113" s="172"/>
      <c r="H113" s="162"/>
      <c r="I113" s="263"/>
      <c r="J113" s="48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</row>
    <row r="114" spans="2:70" x14ac:dyDescent="0.4">
      <c r="C114" s="3" t="str">
        <f>'Control Panel_개발'!C73</f>
        <v>측량수수료_경계복원/지적현황</v>
      </c>
      <c r="E114" s="160"/>
      <c r="F114" s="161"/>
      <c r="G114" s="172"/>
      <c r="H114" s="162"/>
      <c r="I114" s="263"/>
      <c r="J114" s="48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</row>
    <row r="115" spans="2:70" x14ac:dyDescent="0.4">
      <c r="C115" s="3" t="str">
        <f>'Control Panel_개발'!C74</f>
        <v>Construction Management(CM) FEE</v>
      </c>
      <c r="E115" s="160">
        <v>1</v>
      </c>
      <c r="F115" s="161">
        <v>0</v>
      </c>
      <c r="G115" s="172">
        <f t="shared" si="28"/>
        <v>1</v>
      </c>
      <c r="H115" s="162" t="s">
        <v>1</v>
      </c>
      <c r="I115" s="263">
        <f t="shared" si="25"/>
        <v>200000</v>
      </c>
      <c r="J115" s="48">
        <f>'Control Panel_개발'!$F74*'사업비 지출내역'!J40</f>
        <v>0</v>
      </c>
      <c r="K115" s="49">
        <f>'Control Panel_개발'!$F74*'사업비 지출내역'!K40</f>
        <v>0</v>
      </c>
      <c r="L115" s="49">
        <f>'Control Panel_개발'!$F74*'사업비 지출내역'!L40</f>
        <v>0</v>
      </c>
      <c r="M115" s="49">
        <f>'Control Panel_개발'!$F74*'사업비 지출내역'!M40</f>
        <v>0</v>
      </c>
      <c r="N115" s="49">
        <f>'Control Panel_개발'!$F74*'사업비 지출내역'!N40</f>
        <v>0</v>
      </c>
      <c r="O115" s="49">
        <f>'Control Panel_개발'!$F74*'사업비 지출내역'!O40</f>
        <v>0</v>
      </c>
      <c r="P115" s="49">
        <f>'Control Panel_개발'!$F74*'사업비 지출내역'!P40</f>
        <v>0</v>
      </c>
      <c r="Q115" s="49">
        <f>'Control Panel_개발'!$F74*'사업비 지출내역'!Q40</f>
        <v>0</v>
      </c>
      <c r="R115" s="49">
        <f>'Control Panel_개발'!$F74*'사업비 지출내역'!R40</f>
        <v>0</v>
      </c>
      <c r="S115" s="49">
        <f>'Control Panel_개발'!$F74*'사업비 지출내역'!S40</f>
        <v>0</v>
      </c>
      <c r="T115" s="49">
        <f>'Control Panel_개발'!$F74*'사업비 지출내역'!T40</f>
        <v>0</v>
      </c>
      <c r="U115" s="49">
        <f>'Control Panel_개발'!$F74*'사업비 지출내역'!U40</f>
        <v>0</v>
      </c>
      <c r="V115" s="49">
        <f>'Control Panel_개발'!$F74*'사업비 지출내역'!V40</f>
        <v>0</v>
      </c>
      <c r="W115" s="49">
        <f>'Control Panel_개발'!$F74*'사업비 지출내역'!W40</f>
        <v>0</v>
      </c>
      <c r="X115" s="49">
        <f>'Control Panel_개발'!$F74*'사업비 지출내역'!X40</f>
        <v>0</v>
      </c>
      <c r="Y115" s="49">
        <f>'Control Panel_개발'!$F74*'사업비 지출내역'!Y40</f>
        <v>0</v>
      </c>
      <c r="Z115" s="49">
        <f>'Control Panel_개발'!$F74*'사업비 지출내역'!Z40</f>
        <v>2200</v>
      </c>
      <c r="AA115" s="49">
        <f>'Control Panel_개발'!$F74*'사업비 지출내역'!AA40</f>
        <v>2200</v>
      </c>
      <c r="AB115" s="49">
        <f>'Control Panel_개발'!$F74*'사업비 지출내역'!AB40</f>
        <v>3799.9999999999991</v>
      </c>
      <c r="AC115" s="49">
        <f>'Control Panel_개발'!$F74*'사업비 지출내역'!AC40</f>
        <v>2400.0000000000005</v>
      </c>
      <c r="AD115" s="49">
        <f>'Control Panel_개발'!$F74*'사업비 지출내역'!AD40</f>
        <v>2599.9999999999995</v>
      </c>
      <c r="AE115" s="49">
        <f>'Control Panel_개발'!$F74*'사업비 지출내역'!AE40</f>
        <v>3600.0000000000009</v>
      </c>
      <c r="AF115" s="49">
        <f>'Control Panel_개발'!$F74*'사업비 지출내역'!AF40</f>
        <v>5199.9999999999991</v>
      </c>
      <c r="AG115" s="49">
        <f>'Control Panel_개발'!$F74*'사업비 지출내역'!AG40</f>
        <v>5800.0000000000009</v>
      </c>
      <c r="AH115" s="49">
        <f>'Control Panel_개발'!$F74*'사업비 지출내역'!AH40</f>
        <v>6199.9999999999991</v>
      </c>
      <c r="AI115" s="49">
        <f>'Control Panel_개발'!$F74*'사업비 지출내역'!AI40</f>
        <v>5600.0000000000018</v>
      </c>
      <c r="AJ115" s="49">
        <f>'Control Panel_개발'!$F74*'사업비 지출내역'!AJ40</f>
        <v>5600.0000000000018</v>
      </c>
      <c r="AK115" s="49">
        <f>'Control Panel_개발'!$F74*'사업비 지출내역'!AK40</f>
        <v>5599.9999999999945</v>
      </c>
      <c r="AL115" s="49">
        <f>'Control Panel_개발'!$F74*'사업비 지출내역'!AL40</f>
        <v>6600.0000000000018</v>
      </c>
      <c r="AM115" s="49">
        <f>'Control Panel_개발'!$F74*'사업비 지출내역'!AM40</f>
        <v>8199.9999999999964</v>
      </c>
      <c r="AN115" s="49">
        <f>'Control Panel_개발'!$F74*'사업비 지출내역'!AN40</f>
        <v>10200.000000000004</v>
      </c>
      <c r="AO115" s="49">
        <f>'Control Panel_개발'!$F74*'사업비 지출내역'!AO40</f>
        <v>12400.000000000005</v>
      </c>
      <c r="AP115" s="49">
        <f>'Control Panel_개발'!$F74*'사업비 지출내역'!AP40</f>
        <v>13799.999999999998</v>
      </c>
      <c r="AQ115" s="49">
        <f>'Control Panel_개발'!$F74*'사업비 지출내역'!AQ40</f>
        <v>14599.999999999993</v>
      </c>
      <c r="AR115" s="49">
        <f>'Control Panel_개발'!$F74*'사업비 지출내역'!AR40</f>
        <v>14599.999999999993</v>
      </c>
      <c r="AS115" s="49">
        <f>'Control Panel_개발'!$F74*'사업비 지출내역'!AS40</f>
        <v>14000.000000000002</v>
      </c>
      <c r="AT115" s="49">
        <f>'Control Panel_개발'!$F74*'사업비 지출내역'!AT40</f>
        <v>13000</v>
      </c>
      <c r="AU115" s="49">
        <f>'Control Panel_개발'!$F74*'사업비 지출내역'!AU40</f>
        <v>12000</v>
      </c>
      <c r="AV115" s="49">
        <f>'Control Panel_개발'!$F74*'사업비 지출내역'!AV40</f>
        <v>11200.000000000016</v>
      </c>
      <c r="AW115" s="49">
        <f>'Control Panel_개발'!$F74*'사업비 지출내역'!AW40</f>
        <v>9599.9999999999945</v>
      </c>
      <c r="AX115" s="49">
        <f>'Control Panel_개발'!$F74*'사업비 지출내역'!AX40</f>
        <v>6599.9999999999945</v>
      </c>
      <c r="AY115" s="49">
        <f>'Control Panel_개발'!$F74*'사업비 지출내역'!AY40</f>
        <v>2400.0000000000059</v>
      </c>
      <c r="AZ115" s="49">
        <f>'Control Panel_개발'!$F74*'사업비 지출내역'!AZ40</f>
        <v>0</v>
      </c>
      <c r="BA115" s="49">
        <f>'Control Panel_개발'!$F74*'사업비 지출내역'!BA40</f>
        <v>0</v>
      </c>
      <c r="BB115" s="49">
        <f>'Control Panel_개발'!$F74*'사업비 지출내역'!BB40</f>
        <v>0</v>
      </c>
      <c r="BC115" s="49">
        <f>'Control Panel_개발'!$F74*'사업비 지출내역'!BC40</f>
        <v>0</v>
      </c>
      <c r="BD115" s="49">
        <f>'Control Panel_개발'!$F74*'사업비 지출내역'!BD40</f>
        <v>0</v>
      </c>
      <c r="BE115" s="49">
        <f>'Control Panel_개발'!$F74*'사업비 지출내역'!BE40</f>
        <v>0</v>
      </c>
      <c r="BF115" s="49">
        <f>'Control Panel_개발'!$F74*'사업비 지출내역'!BF40</f>
        <v>0</v>
      </c>
      <c r="BG115" s="49">
        <f>'Control Panel_개발'!$F74*'사업비 지출내역'!BG40</f>
        <v>0</v>
      </c>
      <c r="BH115" s="49">
        <f>'Control Panel_개발'!$F74*'사업비 지출내역'!BH40</f>
        <v>0</v>
      </c>
      <c r="BI115" s="49">
        <f>'Control Panel_개발'!$F74*'사업비 지출내역'!BI40</f>
        <v>0</v>
      </c>
      <c r="BJ115" s="49">
        <f>'Control Panel_개발'!$F74*'사업비 지출내역'!BJ40</f>
        <v>0</v>
      </c>
      <c r="BK115" s="49">
        <f>'Control Panel_개발'!$F74*'사업비 지출내역'!BK40</f>
        <v>0</v>
      </c>
      <c r="BL115" s="49">
        <f>'Control Panel_개발'!$F74*'사업비 지출내역'!BL40</f>
        <v>0</v>
      </c>
      <c r="BM115" s="49">
        <f>'Control Panel_개발'!$F74*'사업비 지출내역'!BM40</f>
        <v>0</v>
      </c>
      <c r="BN115" s="49">
        <f>'Control Panel_개발'!$F74*'사업비 지출내역'!BN40</f>
        <v>0</v>
      </c>
      <c r="BO115" s="49">
        <f>'Control Panel_개발'!$F74*'사업비 지출내역'!BO40</f>
        <v>0</v>
      </c>
      <c r="BP115" s="49">
        <f>'Control Panel_개발'!$F74*'사업비 지출내역'!BP40</f>
        <v>0</v>
      </c>
      <c r="BQ115" s="49">
        <f>'Control Panel_개발'!$F74*'사업비 지출내역'!BQ40</f>
        <v>0</v>
      </c>
      <c r="BR115" s="49">
        <f>'Control Panel_개발'!$F74*'사업비 지출내역'!BR40</f>
        <v>0</v>
      </c>
    </row>
    <row r="116" spans="2:70" x14ac:dyDescent="0.4">
      <c r="C116" s="3" t="str">
        <f>'Control Panel_개발'!C75</f>
        <v>Project Management(PM) FEE</v>
      </c>
      <c r="E116" s="160">
        <v>1</v>
      </c>
      <c r="F116" s="161">
        <v>0</v>
      </c>
      <c r="G116" s="172">
        <f t="shared" ref="G116:G120" si="29">1-F116</f>
        <v>1</v>
      </c>
      <c r="H116" s="162" t="s">
        <v>1</v>
      </c>
      <c r="I116" s="263">
        <f t="shared" si="25"/>
        <v>0</v>
      </c>
      <c r="J116" s="48">
        <f>'Control Panel_개발'!$F$75/'Control Panel_개발'!$I$7*Index_개발!E$8</f>
        <v>0</v>
      </c>
      <c r="K116" s="49">
        <f>'Control Panel_개발'!$F$75/'Control Panel_개발'!$I$7*Index_개발!F$8</f>
        <v>0</v>
      </c>
      <c r="L116" s="49">
        <f>'Control Panel_개발'!$F$75/'Control Panel_개발'!$I$7*Index_개발!G$8</f>
        <v>0</v>
      </c>
      <c r="M116" s="49">
        <f>'Control Panel_개발'!$F$75/'Control Panel_개발'!$I$7*Index_개발!H$8</f>
        <v>0</v>
      </c>
      <c r="N116" s="49">
        <f>'Control Panel_개발'!$F$75/'Control Panel_개발'!$I$7*Index_개발!I$8</f>
        <v>0</v>
      </c>
      <c r="O116" s="49">
        <f>'Control Panel_개발'!$F$75/'Control Panel_개발'!$I$7*Index_개발!J$8</f>
        <v>0</v>
      </c>
      <c r="P116" s="49">
        <f>'Control Panel_개발'!$F$75/'Control Panel_개발'!$I$7*Index_개발!K$8</f>
        <v>0</v>
      </c>
      <c r="Q116" s="49">
        <f>'Control Panel_개발'!$F$75/'Control Panel_개발'!$I$7*Index_개발!L$8</f>
        <v>0</v>
      </c>
      <c r="R116" s="49">
        <f>'Control Panel_개발'!$F$75/'Control Panel_개발'!$I$7*Index_개발!M$8</f>
        <v>0</v>
      </c>
      <c r="S116" s="49">
        <f>'Control Panel_개발'!$F$75/'Control Panel_개발'!$I$7*Index_개발!N$8</f>
        <v>0</v>
      </c>
      <c r="T116" s="49">
        <f>'Control Panel_개발'!$F$75/'Control Panel_개발'!$I$7*Index_개발!O$8</f>
        <v>0</v>
      </c>
      <c r="U116" s="49">
        <f>'Control Panel_개발'!$F$75/'Control Panel_개발'!$I$7*Index_개발!P$8</f>
        <v>0</v>
      </c>
      <c r="V116" s="49">
        <f>'Control Panel_개발'!$F$75/'Control Panel_개발'!$I$7*Index_개발!Q$8</f>
        <v>0</v>
      </c>
      <c r="W116" s="49">
        <f>'Control Panel_개발'!$F$75/'Control Panel_개발'!$I$7*Index_개발!R$8</f>
        <v>0</v>
      </c>
      <c r="X116" s="49">
        <f>'Control Panel_개발'!$F$75/'Control Panel_개발'!$I$7*Index_개발!S$8</f>
        <v>0</v>
      </c>
      <c r="Y116" s="49">
        <f>'Control Panel_개발'!$F$75/'Control Panel_개발'!$I$7*Index_개발!T$8</f>
        <v>0</v>
      </c>
      <c r="Z116" s="49">
        <f>'Control Panel_개발'!$F$75/'Control Panel_개발'!$I$7*Index_개발!U$8</f>
        <v>0</v>
      </c>
      <c r="AA116" s="49">
        <f>'Control Panel_개발'!$F$75/'Control Panel_개발'!$I$7*Index_개발!V$8</f>
        <v>0</v>
      </c>
      <c r="AB116" s="49">
        <f>'Control Panel_개발'!$F$75/'Control Panel_개발'!$I$7*Index_개발!W$8</f>
        <v>0</v>
      </c>
      <c r="AC116" s="49">
        <f>'Control Panel_개발'!$F$75/'Control Panel_개발'!$I$7*Index_개발!X$8</f>
        <v>0</v>
      </c>
      <c r="AD116" s="49">
        <f>'Control Panel_개발'!$F$75/'Control Panel_개발'!$I$7*Index_개발!Y$8</f>
        <v>0</v>
      </c>
      <c r="AE116" s="49">
        <f>'Control Panel_개발'!$F$75/'Control Panel_개발'!$I$7*Index_개발!Z$8</f>
        <v>0</v>
      </c>
      <c r="AF116" s="49">
        <f>'Control Panel_개발'!$F$75/'Control Panel_개발'!$I$7*Index_개발!AA$8</f>
        <v>0</v>
      </c>
      <c r="AG116" s="49">
        <f>'Control Panel_개발'!$F$75/'Control Panel_개발'!$I$7*Index_개발!AB$8</f>
        <v>0</v>
      </c>
      <c r="AH116" s="49">
        <f>'Control Panel_개발'!$F$75/'Control Panel_개발'!$I$7*Index_개발!AC$8</f>
        <v>0</v>
      </c>
      <c r="AI116" s="49">
        <f>'Control Panel_개발'!$F$75/'Control Panel_개발'!$I$7*Index_개발!AD$8</f>
        <v>0</v>
      </c>
      <c r="AJ116" s="49">
        <f>'Control Panel_개발'!$F$75/'Control Panel_개발'!$I$7*Index_개발!AE$8</f>
        <v>0</v>
      </c>
      <c r="AK116" s="49">
        <f>'Control Panel_개발'!$F$75/'Control Panel_개발'!$I$7*Index_개발!AF$8</f>
        <v>0</v>
      </c>
      <c r="AL116" s="49">
        <f>'Control Panel_개발'!$F$75/'Control Panel_개발'!$I$7*Index_개발!AG$8</f>
        <v>0</v>
      </c>
      <c r="AM116" s="49">
        <f>'Control Panel_개발'!$F$75/'Control Panel_개발'!$I$7*Index_개발!AH$8</f>
        <v>0</v>
      </c>
      <c r="AN116" s="49">
        <f>'Control Panel_개발'!$F$75/'Control Panel_개발'!$I$7*Index_개발!AI$8</f>
        <v>0</v>
      </c>
      <c r="AO116" s="49">
        <f>'Control Panel_개발'!$F$75/'Control Panel_개발'!$I$7*Index_개발!AJ$8</f>
        <v>0</v>
      </c>
      <c r="AP116" s="49">
        <f>'Control Panel_개발'!$F$75/'Control Panel_개발'!$I$7*Index_개발!AK$8</f>
        <v>0</v>
      </c>
      <c r="AQ116" s="49">
        <f>'Control Panel_개발'!$F$75/'Control Panel_개발'!$I$7*Index_개발!AL$8</f>
        <v>0</v>
      </c>
      <c r="AR116" s="49">
        <f>'Control Panel_개발'!$F$75/'Control Panel_개발'!$I$7*Index_개발!AM$8</f>
        <v>0</v>
      </c>
      <c r="AS116" s="49">
        <f>'Control Panel_개발'!$F$75/'Control Panel_개발'!$I$7*Index_개발!AN$8</f>
        <v>0</v>
      </c>
      <c r="AT116" s="49">
        <f>'Control Panel_개발'!$F$75/'Control Panel_개발'!$I$7*Index_개발!AO$8</f>
        <v>0</v>
      </c>
      <c r="AU116" s="49">
        <f>'Control Panel_개발'!$F$75/'Control Panel_개발'!$I$7*Index_개발!AP$8</f>
        <v>0</v>
      </c>
      <c r="AV116" s="49">
        <f>'Control Panel_개발'!$F$75/'Control Panel_개발'!$I$7*Index_개발!AQ$8</f>
        <v>0</v>
      </c>
      <c r="AW116" s="49">
        <f>'Control Panel_개발'!$F$75/'Control Panel_개발'!$I$7*Index_개발!AR$8</f>
        <v>0</v>
      </c>
      <c r="AX116" s="49">
        <f>'Control Panel_개발'!$F$75/'Control Panel_개발'!$I$7*Index_개발!AS$8</f>
        <v>0</v>
      </c>
      <c r="AY116" s="49">
        <f>'Control Panel_개발'!$F$75/'Control Panel_개발'!$I$7*Index_개발!AT$8</f>
        <v>0</v>
      </c>
      <c r="AZ116" s="49">
        <f>'Control Panel_개발'!$F$75/'Control Panel_개발'!$I$7*Index_개발!AU$8</f>
        <v>0</v>
      </c>
      <c r="BA116" s="49">
        <f>'Control Panel_개발'!$F$75/'Control Panel_개발'!$I$7*Index_개발!AV$8</f>
        <v>0</v>
      </c>
      <c r="BB116" s="49">
        <f>'Control Panel_개발'!$F$75/'Control Panel_개발'!$I$7*Index_개발!AW$8</f>
        <v>0</v>
      </c>
      <c r="BC116" s="49">
        <f>'Control Panel_개발'!$F$75/'Control Panel_개발'!$I$7*Index_개발!AX$8</f>
        <v>0</v>
      </c>
      <c r="BD116" s="49">
        <f>'Control Panel_개발'!$F$75/'Control Panel_개발'!$I$7*Index_개발!AY$8</f>
        <v>0</v>
      </c>
      <c r="BE116" s="49">
        <f>'Control Panel_개발'!$F$75/'Control Panel_개발'!$I$7*Index_개발!AZ$8</f>
        <v>0</v>
      </c>
      <c r="BF116" s="49">
        <f>'Control Panel_개발'!$F$75/'Control Panel_개발'!$I$7*Index_개발!BA$8</f>
        <v>0</v>
      </c>
      <c r="BG116" s="49">
        <f>'Control Panel_개발'!$F$75/'Control Panel_개발'!$I$7*Index_개발!BB$8</f>
        <v>0</v>
      </c>
      <c r="BH116" s="49">
        <f>'Control Panel_개발'!$F$75/'Control Panel_개발'!$I$7*Index_개발!BC$8</f>
        <v>0</v>
      </c>
      <c r="BI116" s="49">
        <f>'Control Panel_개발'!$F$75/'Control Panel_개발'!$I$7*Index_개발!BD$8</f>
        <v>0</v>
      </c>
      <c r="BJ116" s="49">
        <f>'Control Panel_개발'!$F$75/'Control Panel_개발'!$I$7*Index_개발!BE$8</f>
        <v>0</v>
      </c>
      <c r="BK116" s="49">
        <f>'Control Panel_개발'!$F$75/'Control Panel_개발'!$I$7*Index_개발!BF$8</f>
        <v>0</v>
      </c>
      <c r="BL116" s="49">
        <f>'Control Panel_개발'!$F$75/'Control Panel_개발'!$I$7*Index_개발!BG$8</f>
        <v>0</v>
      </c>
      <c r="BM116" s="49">
        <f>'Control Panel_개발'!$F$75/'Control Panel_개발'!$I$7*Index_개발!BH$8</f>
        <v>0</v>
      </c>
      <c r="BN116" s="49">
        <f>'Control Panel_개발'!$F$75/'Control Panel_개발'!$I$7*Index_개발!BI$8</f>
        <v>0</v>
      </c>
      <c r="BO116" s="49">
        <f>'Control Panel_개발'!$F$75/'Control Panel_개발'!$I$7*Index_개발!BJ$8</f>
        <v>0</v>
      </c>
      <c r="BP116" s="49">
        <f>'Control Panel_개발'!$F$75/'Control Panel_개발'!$I$7*Index_개발!BK$8</f>
        <v>0</v>
      </c>
      <c r="BQ116" s="49">
        <f>'Control Panel_개발'!$F$75/'Control Panel_개발'!$I$7*Index_개발!BL$8</f>
        <v>0</v>
      </c>
      <c r="BR116" s="49">
        <f>'Control Panel_개발'!$F$75/'Control Panel_개발'!$I$7*Index_개발!BM$8</f>
        <v>0</v>
      </c>
    </row>
    <row r="117" spans="2:70" x14ac:dyDescent="0.4">
      <c r="C117" s="3" t="str">
        <f>'Control Panel_개발'!C76</f>
        <v>사업관리비</v>
      </c>
      <c r="E117" s="160">
        <v>1</v>
      </c>
      <c r="F117" s="161">
        <v>0</v>
      </c>
      <c r="G117" s="172">
        <f t="shared" si="29"/>
        <v>1</v>
      </c>
      <c r="H117" s="162" t="s">
        <v>1</v>
      </c>
      <c r="I117" s="263">
        <f t="shared" si="25"/>
        <v>0</v>
      </c>
      <c r="J117" s="48">
        <f>'Control Panel_개발'!$H$76*Index_개발!E$8/$C$1</f>
        <v>0</v>
      </c>
      <c r="K117" s="49">
        <f>'Control Panel_개발'!$H$76*Index_개발!F$8/$C$1</f>
        <v>0</v>
      </c>
      <c r="L117" s="49">
        <f>'Control Panel_개발'!$H$76*Index_개발!G$8/$C$1</f>
        <v>0</v>
      </c>
      <c r="M117" s="49">
        <f>'Control Panel_개발'!$H$76*Index_개발!H$8/$C$1</f>
        <v>0</v>
      </c>
      <c r="N117" s="49">
        <f>'Control Panel_개발'!$H$76*Index_개발!I$8/$C$1</f>
        <v>0</v>
      </c>
      <c r="O117" s="49">
        <f>'Control Panel_개발'!$H$76*Index_개발!J$8/$C$1</f>
        <v>0</v>
      </c>
      <c r="P117" s="49">
        <f>'Control Panel_개발'!$H$76*Index_개발!K$8/$C$1</f>
        <v>0</v>
      </c>
      <c r="Q117" s="49">
        <f>'Control Panel_개발'!$H$76*Index_개발!L$8/$C$1</f>
        <v>0</v>
      </c>
      <c r="R117" s="49">
        <f>'Control Panel_개발'!$H$76*Index_개발!M$8/$C$1</f>
        <v>0</v>
      </c>
      <c r="S117" s="49">
        <f>'Control Panel_개발'!$H$76*Index_개발!N$8/$C$1</f>
        <v>0</v>
      </c>
      <c r="T117" s="49">
        <f>'Control Panel_개발'!$H$76*Index_개발!O$8/$C$1</f>
        <v>0</v>
      </c>
      <c r="U117" s="49">
        <f>'Control Panel_개발'!$H$76*Index_개발!P$8/$C$1</f>
        <v>0</v>
      </c>
      <c r="V117" s="49">
        <f>'Control Panel_개발'!$H$76*Index_개발!Q$8/$C$1</f>
        <v>0</v>
      </c>
      <c r="W117" s="49">
        <f>'Control Panel_개발'!$H$76*Index_개발!R$8/$C$1</f>
        <v>0</v>
      </c>
      <c r="X117" s="49">
        <f>'Control Panel_개발'!$H$76*Index_개발!S$8/$C$1</f>
        <v>0</v>
      </c>
      <c r="Y117" s="49">
        <f>'Control Panel_개발'!$H$76*Index_개발!T$8/$C$1</f>
        <v>0</v>
      </c>
      <c r="Z117" s="49">
        <f>'Control Panel_개발'!$H$76*Index_개발!U$8/$C$1</f>
        <v>0</v>
      </c>
      <c r="AA117" s="49">
        <f>'Control Panel_개발'!$H$76*Index_개발!V$8/$C$1</f>
        <v>0</v>
      </c>
      <c r="AB117" s="49">
        <f>'Control Panel_개발'!$H$76*Index_개발!W$8/$C$1</f>
        <v>0</v>
      </c>
      <c r="AC117" s="49">
        <f>'Control Panel_개발'!$H$76*Index_개발!X$8/$C$1</f>
        <v>0</v>
      </c>
      <c r="AD117" s="49">
        <f>'Control Panel_개발'!$H$76*Index_개발!Y$8/$C$1</f>
        <v>0</v>
      </c>
      <c r="AE117" s="49">
        <f>'Control Panel_개발'!$H$76*Index_개발!Z$8/$C$1</f>
        <v>0</v>
      </c>
      <c r="AF117" s="49">
        <f>'Control Panel_개발'!$H$76*Index_개발!AA$8/$C$1</f>
        <v>0</v>
      </c>
      <c r="AG117" s="49">
        <f>'Control Panel_개발'!$H$76*Index_개발!AB$8/$C$1</f>
        <v>0</v>
      </c>
      <c r="AH117" s="49">
        <f>'Control Panel_개발'!$H$76*Index_개발!AC$8/$C$1</f>
        <v>0</v>
      </c>
      <c r="AI117" s="49">
        <f>'Control Panel_개발'!$H$76*Index_개발!AD$8/$C$1</f>
        <v>0</v>
      </c>
      <c r="AJ117" s="49">
        <f>'Control Panel_개발'!$H$76*Index_개발!AE$8/$C$1</f>
        <v>0</v>
      </c>
      <c r="AK117" s="49">
        <f>'Control Panel_개발'!$H$76*Index_개발!AF$8/$C$1</f>
        <v>0</v>
      </c>
      <c r="AL117" s="49">
        <f>'Control Panel_개발'!$H$76*Index_개발!AG$8/$C$1</f>
        <v>0</v>
      </c>
      <c r="AM117" s="49">
        <f>'Control Panel_개발'!$H$76*Index_개발!AH$8/$C$1</f>
        <v>0</v>
      </c>
      <c r="AN117" s="49">
        <f>'Control Panel_개발'!$H$76*Index_개발!AI$8/$C$1</f>
        <v>0</v>
      </c>
      <c r="AO117" s="49">
        <f>'Control Panel_개발'!$H$76*Index_개발!AJ$8/$C$1</f>
        <v>0</v>
      </c>
      <c r="AP117" s="49">
        <f>'Control Panel_개발'!$H$76*Index_개발!AK$8/$C$1</f>
        <v>0</v>
      </c>
      <c r="AQ117" s="49">
        <f>'Control Panel_개발'!$H$76*Index_개발!AL$8/$C$1</f>
        <v>0</v>
      </c>
      <c r="AR117" s="49">
        <f>'Control Panel_개발'!$H$76*Index_개발!AM$8/$C$1</f>
        <v>0</v>
      </c>
      <c r="AS117" s="49">
        <f>'Control Panel_개발'!$H$76*Index_개발!AN$8/$C$1</f>
        <v>0</v>
      </c>
      <c r="AT117" s="49">
        <f>'Control Panel_개발'!$H$76*Index_개발!AO$8/$C$1</f>
        <v>0</v>
      </c>
      <c r="AU117" s="49">
        <f>'Control Panel_개발'!$H$76*Index_개발!AP$8/$C$1</f>
        <v>0</v>
      </c>
      <c r="AV117" s="49">
        <f>'Control Panel_개발'!$H$76*Index_개발!AQ$8/$C$1</f>
        <v>0</v>
      </c>
      <c r="AW117" s="49">
        <f>'Control Panel_개발'!$H$76*Index_개발!AR$8/$C$1</f>
        <v>0</v>
      </c>
      <c r="AX117" s="49">
        <f>'Control Panel_개발'!$H$76*Index_개발!AS$8/$C$1</f>
        <v>0</v>
      </c>
      <c r="AY117" s="49">
        <f>'Control Panel_개발'!$H$76*Index_개발!AT$8/$C$1</f>
        <v>0</v>
      </c>
      <c r="AZ117" s="49">
        <f>'Control Panel_개발'!$H$76*Index_개발!AU$8/$C$1</f>
        <v>0</v>
      </c>
      <c r="BA117" s="49">
        <f>'Control Panel_개발'!$H$76*Index_개발!AV$8/$C$1</f>
        <v>0</v>
      </c>
      <c r="BB117" s="49">
        <f>'Control Panel_개발'!$H$76*Index_개발!AW$8/$C$1</f>
        <v>0</v>
      </c>
      <c r="BC117" s="49">
        <f>'Control Panel_개발'!$H$76*Index_개발!AX$8/$C$1</f>
        <v>0</v>
      </c>
      <c r="BD117" s="49">
        <f>'Control Panel_개발'!$H$76*Index_개발!AY$8/$C$1</f>
        <v>0</v>
      </c>
      <c r="BE117" s="49">
        <f>'Control Panel_개발'!$H$76*Index_개발!AZ$8/$C$1</f>
        <v>0</v>
      </c>
      <c r="BF117" s="49">
        <f>'Control Panel_개발'!$H$76*Index_개발!BA$8/$C$1</f>
        <v>0</v>
      </c>
      <c r="BG117" s="49">
        <f>'Control Panel_개발'!$H$76*Index_개발!BB$8/$C$1</f>
        <v>0</v>
      </c>
      <c r="BH117" s="49">
        <f>'Control Panel_개발'!$H$76*Index_개발!BC$8/$C$1</f>
        <v>0</v>
      </c>
      <c r="BI117" s="49">
        <f>'Control Panel_개발'!$H$76*Index_개발!BD$8/$C$1</f>
        <v>0</v>
      </c>
      <c r="BJ117" s="49">
        <f>'Control Panel_개발'!$H$76*Index_개발!BE$8/$C$1</f>
        <v>0</v>
      </c>
      <c r="BK117" s="49">
        <f>'Control Panel_개발'!$H$76*Index_개발!BF$8/$C$1</f>
        <v>0</v>
      </c>
      <c r="BL117" s="49">
        <f>'Control Panel_개발'!$H$76*Index_개발!BG$8/$C$1</f>
        <v>0</v>
      </c>
      <c r="BM117" s="49">
        <f>'Control Panel_개발'!$H$76*Index_개발!BH$8/$C$1</f>
        <v>0</v>
      </c>
      <c r="BN117" s="49">
        <f>'Control Panel_개발'!$H$76*Index_개발!BI$8/$C$1</f>
        <v>0</v>
      </c>
      <c r="BO117" s="49">
        <f>'Control Panel_개발'!$H$76*Index_개발!BJ$8/$C$1</f>
        <v>0</v>
      </c>
      <c r="BP117" s="49">
        <f>'Control Panel_개발'!$H$76*Index_개발!BK$8/$C$1</f>
        <v>0</v>
      </c>
      <c r="BQ117" s="49">
        <f>'Control Panel_개발'!$H$76*Index_개발!BL$8/$C$1</f>
        <v>0</v>
      </c>
      <c r="BR117" s="49">
        <f>'Control Panel_개발'!$H$76*Index_개발!BM$8/$C$1</f>
        <v>0</v>
      </c>
    </row>
    <row r="118" spans="2:70" x14ac:dyDescent="0.4">
      <c r="C118" s="3" t="str">
        <f>'Control Panel_개발'!C77</f>
        <v>법률자문수수료</v>
      </c>
      <c r="E118" s="160">
        <v>1</v>
      </c>
      <c r="F118" s="161">
        <v>0</v>
      </c>
      <c r="G118" s="172">
        <f t="shared" si="29"/>
        <v>1</v>
      </c>
      <c r="H118" s="162" t="s">
        <v>1</v>
      </c>
      <c r="I118" s="263">
        <f t="shared" si="25"/>
        <v>80000</v>
      </c>
      <c r="J118" s="48">
        <f>'Control Panel_개발'!$F77*'사업비 지출내역'!J43</f>
        <v>80000</v>
      </c>
      <c r="K118" s="49">
        <f>'Control Panel_개발'!$F77*'사업비 지출내역'!K43</f>
        <v>0</v>
      </c>
      <c r="L118" s="49">
        <f>'Control Panel_개발'!$F77*'사업비 지출내역'!L43</f>
        <v>0</v>
      </c>
      <c r="M118" s="49">
        <f>'Control Panel_개발'!$F77*'사업비 지출내역'!M43</f>
        <v>0</v>
      </c>
      <c r="N118" s="49">
        <f>'Control Panel_개발'!$F77*'사업비 지출내역'!N43</f>
        <v>0</v>
      </c>
      <c r="O118" s="49">
        <f>'Control Panel_개발'!$F77*'사업비 지출내역'!O43</f>
        <v>0</v>
      </c>
      <c r="P118" s="49">
        <f>'Control Panel_개발'!$F77*'사업비 지출내역'!P43</f>
        <v>0</v>
      </c>
      <c r="Q118" s="49">
        <f>'Control Panel_개발'!$F77*'사업비 지출내역'!Q43</f>
        <v>0</v>
      </c>
      <c r="R118" s="49">
        <f>'Control Panel_개발'!$F77*'사업비 지출내역'!R43</f>
        <v>0</v>
      </c>
      <c r="S118" s="49">
        <f>'Control Panel_개발'!$F77*'사업비 지출내역'!S43</f>
        <v>0</v>
      </c>
      <c r="T118" s="49">
        <f>'Control Panel_개발'!$F77*'사업비 지출내역'!T43</f>
        <v>0</v>
      </c>
      <c r="U118" s="49">
        <f>'Control Panel_개발'!$F77*'사업비 지출내역'!U43</f>
        <v>0</v>
      </c>
      <c r="V118" s="49">
        <f>'Control Panel_개발'!$F77*'사업비 지출내역'!V43</f>
        <v>0</v>
      </c>
      <c r="W118" s="49">
        <f>'Control Panel_개발'!$F77*'사업비 지출내역'!W43</f>
        <v>0</v>
      </c>
      <c r="X118" s="49">
        <f>'Control Panel_개발'!$F77*'사업비 지출내역'!X43</f>
        <v>0</v>
      </c>
      <c r="Y118" s="49">
        <f>'Control Panel_개발'!$F77*'사업비 지출내역'!Y43</f>
        <v>0</v>
      </c>
      <c r="Z118" s="49">
        <f>'Control Panel_개발'!$F77*'사업비 지출내역'!Z43</f>
        <v>0</v>
      </c>
      <c r="AA118" s="49">
        <f>'Control Panel_개발'!$F77*'사업비 지출내역'!AA43</f>
        <v>0</v>
      </c>
      <c r="AB118" s="49">
        <f>'Control Panel_개발'!$F77*'사업비 지출내역'!AB43</f>
        <v>0</v>
      </c>
      <c r="AC118" s="49">
        <f>'Control Panel_개발'!$F77*'사업비 지출내역'!AC43</f>
        <v>0</v>
      </c>
      <c r="AD118" s="49">
        <f>'Control Panel_개발'!$F77*'사업비 지출내역'!AD43</f>
        <v>0</v>
      </c>
      <c r="AE118" s="49">
        <f>'Control Panel_개발'!$F77*'사업비 지출내역'!AE43</f>
        <v>0</v>
      </c>
      <c r="AF118" s="49">
        <f>'Control Panel_개발'!$F77*'사업비 지출내역'!AF43</f>
        <v>0</v>
      </c>
      <c r="AG118" s="49">
        <f>'Control Panel_개발'!$F77*'사업비 지출내역'!AG43</f>
        <v>0</v>
      </c>
      <c r="AH118" s="49">
        <f>'Control Panel_개발'!$F77*'사업비 지출내역'!AH43</f>
        <v>0</v>
      </c>
      <c r="AI118" s="49">
        <f>'Control Panel_개발'!$F77*'사업비 지출내역'!AI43</f>
        <v>0</v>
      </c>
      <c r="AJ118" s="49">
        <f>'Control Panel_개발'!$F77*'사업비 지출내역'!AJ43</f>
        <v>0</v>
      </c>
      <c r="AK118" s="49">
        <f>'Control Panel_개발'!$F77*'사업비 지출내역'!AK43</f>
        <v>0</v>
      </c>
      <c r="AL118" s="49">
        <f>'Control Panel_개발'!$F77*'사업비 지출내역'!AL43</f>
        <v>0</v>
      </c>
      <c r="AM118" s="49">
        <f>'Control Panel_개발'!$F77*'사업비 지출내역'!AM43</f>
        <v>0</v>
      </c>
      <c r="AN118" s="49">
        <f>'Control Panel_개발'!$F77*'사업비 지출내역'!AN43</f>
        <v>0</v>
      </c>
      <c r="AO118" s="49">
        <f>'Control Panel_개발'!$F77*'사업비 지출내역'!AO43</f>
        <v>0</v>
      </c>
      <c r="AP118" s="49">
        <f>'Control Panel_개발'!$F77*'사업비 지출내역'!AP43</f>
        <v>0</v>
      </c>
      <c r="AQ118" s="49">
        <f>'Control Panel_개발'!$F77*'사업비 지출내역'!AQ43</f>
        <v>0</v>
      </c>
      <c r="AR118" s="49">
        <f>'Control Panel_개발'!$F77*'사업비 지출내역'!AR43</f>
        <v>0</v>
      </c>
      <c r="AS118" s="49">
        <f>'Control Panel_개발'!$F77*'사업비 지출내역'!AS43</f>
        <v>0</v>
      </c>
      <c r="AT118" s="49">
        <f>'Control Panel_개발'!$F77*'사업비 지출내역'!AT43</f>
        <v>0</v>
      </c>
      <c r="AU118" s="49">
        <f>'Control Panel_개발'!$F77*'사업비 지출내역'!AU43</f>
        <v>0</v>
      </c>
      <c r="AV118" s="49">
        <f>'Control Panel_개발'!$F77*'사업비 지출내역'!AV43</f>
        <v>0</v>
      </c>
      <c r="AW118" s="49">
        <f>'Control Panel_개발'!$F77*'사업비 지출내역'!AW43</f>
        <v>0</v>
      </c>
      <c r="AX118" s="49">
        <f>'Control Panel_개발'!$F77*'사업비 지출내역'!AX43</f>
        <v>0</v>
      </c>
      <c r="AY118" s="49">
        <f>'Control Panel_개발'!$F77*'사업비 지출내역'!AY43</f>
        <v>0</v>
      </c>
      <c r="AZ118" s="49">
        <f>'Control Panel_개발'!$F77*'사업비 지출내역'!AZ43</f>
        <v>0</v>
      </c>
      <c r="BA118" s="49">
        <f>'Control Panel_개발'!$F77*'사업비 지출내역'!BA43</f>
        <v>0</v>
      </c>
      <c r="BB118" s="49">
        <f>'Control Panel_개발'!$F77*'사업비 지출내역'!BB43</f>
        <v>0</v>
      </c>
      <c r="BC118" s="49">
        <f>'Control Panel_개발'!$F77*'사업비 지출내역'!BC43</f>
        <v>0</v>
      </c>
      <c r="BD118" s="49">
        <f>'Control Panel_개발'!$F77*'사업비 지출내역'!BD43</f>
        <v>0</v>
      </c>
      <c r="BE118" s="49">
        <f>'Control Panel_개발'!$F77*'사업비 지출내역'!BE43</f>
        <v>0</v>
      </c>
      <c r="BF118" s="49">
        <f>'Control Panel_개발'!$F77*'사업비 지출내역'!BF43</f>
        <v>0</v>
      </c>
      <c r="BG118" s="49">
        <f>'Control Panel_개발'!$F77*'사업비 지출내역'!BG43</f>
        <v>0</v>
      </c>
      <c r="BH118" s="49">
        <f>'Control Panel_개발'!$F77*'사업비 지출내역'!BH43</f>
        <v>0</v>
      </c>
      <c r="BI118" s="49">
        <f>'Control Panel_개발'!$F77*'사업비 지출내역'!BI43</f>
        <v>0</v>
      </c>
      <c r="BJ118" s="49">
        <f>'Control Panel_개발'!$F77*'사업비 지출내역'!BJ43</f>
        <v>0</v>
      </c>
      <c r="BK118" s="49">
        <f>'Control Panel_개발'!$F77*'사업비 지출내역'!BK43</f>
        <v>0</v>
      </c>
      <c r="BL118" s="49">
        <f>'Control Panel_개발'!$F77*'사업비 지출내역'!BL43</f>
        <v>0</v>
      </c>
      <c r="BM118" s="49">
        <f>'Control Panel_개발'!$F77*'사업비 지출내역'!BM43</f>
        <v>0</v>
      </c>
      <c r="BN118" s="49">
        <f>'Control Panel_개발'!$F77*'사업비 지출내역'!BN43</f>
        <v>0</v>
      </c>
      <c r="BO118" s="49">
        <f>'Control Panel_개발'!$F77*'사업비 지출내역'!BO43</f>
        <v>0</v>
      </c>
      <c r="BP118" s="49">
        <f>'Control Panel_개발'!$F77*'사업비 지출내역'!BP43</f>
        <v>0</v>
      </c>
      <c r="BQ118" s="49">
        <f>'Control Panel_개발'!$F77*'사업비 지출내역'!BQ43</f>
        <v>0</v>
      </c>
      <c r="BR118" s="49">
        <f>'Control Panel_개발'!$F77*'사업비 지출내역'!BR43</f>
        <v>0</v>
      </c>
    </row>
    <row r="119" spans="2:70" x14ac:dyDescent="0.4">
      <c r="C119" s="3" t="str">
        <f>'Control Panel_개발'!C78</f>
        <v>회계자문수수료</v>
      </c>
      <c r="E119" s="160">
        <v>1</v>
      </c>
      <c r="F119" s="161">
        <v>0</v>
      </c>
      <c r="G119" s="172">
        <f t="shared" si="29"/>
        <v>1</v>
      </c>
      <c r="H119" s="162" t="s">
        <v>1</v>
      </c>
      <c r="I119" s="263">
        <f t="shared" si="25"/>
        <v>50000</v>
      </c>
      <c r="J119" s="48">
        <f>'Control Panel_개발'!$F78*'사업비 지출내역'!J44</f>
        <v>50000</v>
      </c>
      <c r="K119" s="49">
        <f>'Control Panel_개발'!$F78*'사업비 지출내역'!K44</f>
        <v>0</v>
      </c>
      <c r="L119" s="49">
        <f>'Control Panel_개발'!$F78*'사업비 지출내역'!L44</f>
        <v>0</v>
      </c>
      <c r="M119" s="49">
        <f>'Control Panel_개발'!$F78*'사업비 지출내역'!M44</f>
        <v>0</v>
      </c>
      <c r="N119" s="49">
        <f>'Control Panel_개발'!$F78*'사업비 지출내역'!N44</f>
        <v>0</v>
      </c>
      <c r="O119" s="49">
        <f>'Control Panel_개발'!$F78*'사업비 지출내역'!O44</f>
        <v>0</v>
      </c>
      <c r="P119" s="49">
        <f>'Control Panel_개발'!$F78*'사업비 지출내역'!P44</f>
        <v>0</v>
      </c>
      <c r="Q119" s="49">
        <f>'Control Panel_개발'!$F78*'사업비 지출내역'!Q44</f>
        <v>0</v>
      </c>
      <c r="R119" s="49">
        <f>'Control Panel_개발'!$F78*'사업비 지출내역'!R44</f>
        <v>0</v>
      </c>
      <c r="S119" s="49">
        <f>'Control Panel_개발'!$F78*'사업비 지출내역'!S44</f>
        <v>0</v>
      </c>
      <c r="T119" s="49">
        <f>'Control Panel_개발'!$F78*'사업비 지출내역'!T44</f>
        <v>0</v>
      </c>
      <c r="U119" s="49">
        <f>'Control Panel_개발'!$F78*'사업비 지출내역'!U44</f>
        <v>0</v>
      </c>
      <c r="V119" s="49">
        <f>'Control Panel_개발'!$F78*'사업비 지출내역'!V44</f>
        <v>0</v>
      </c>
      <c r="W119" s="49">
        <f>'Control Panel_개발'!$F78*'사업비 지출내역'!W44</f>
        <v>0</v>
      </c>
      <c r="X119" s="49">
        <f>'Control Panel_개발'!$F78*'사업비 지출내역'!X44</f>
        <v>0</v>
      </c>
      <c r="Y119" s="49">
        <f>'Control Panel_개발'!$F78*'사업비 지출내역'!Y44</f>
        <v>0</v>
      </c>
      <c r="Z119" s="49">
        <f>'Control Panel_개발'!$F78*'사업비 지출내역'!Z44</f>
        <v>0</v>
      </c>
      <c r="AA119" s="49">
        <f>'Control Panel_개발'!$F78*'사업비 지출내역'!AA44</f>
        <v>0</v>
      </c>
      <c r="AB119" s="49">
        <f>'Control Panel_개발'!$F78*'사업비 지출내역'!AB44</f>
        <v>0</v>
      </c>
      <c r="AC119" s="49">
        <f>'Control Panel_개발'!$F78*'사업비 지출내역'!AC44</f>
        <v>0</v>
      </c>
      <c r="AD119" s="49">
        <f>'Control Panel_개발'!$F78*'사업비 지출내역'!AD44</f>
        <v>0</v>
      </c>
      <c r="AE119" s="49">
        <f>'Control Panel_개발'!$F78*'사업비 지출내역'!AE44</f>
        <v>0</v>
      </c>
      <c r="AF119" s="49">
        <f>'Control Panel_개발'!$F78*'사업비 지출내역'!AF44</f>
        <v>0</v>
      </c>
      <c r="AG119" s="49">
        <f>'Control Panel_개발'!$F78*'사업비 지출내역'!AG44</f>
        <v>0</v>
      </c>
      <c r="AH119" s="49">
        <f>'Control Panel_개발'!$F78*'사업비 지출내역'!AH44</f>
        <v>0</v>
      </c>
      <c r="AI119" s="49">
        <f>'Control Panel_개발'!$F78*'사업비 지출내역'!AI44</f>
        <v>0</v>
      </c>
      <c r="AJ119" s="49">
        <f>'Control Panel_개발'!$F78*'사업비 지출내역'!AJ44</f>
        <v>0</v>
      </c>
      <c r="AK119" s="49">
        <f>'Control Panel_개발'!$F78*'사업비 지출내역'!AK44</f>
        <v>0</v>
      </c>
      <c r="AL119" s="49">
        <f>'Control Panel_개발'!$F78*'사업비 지출내역'!AL44</f>
        <v>0</v>
      </c>
      <c r="AM119" s="49">
        <f>'Control Panel_개발'!$F78*'사업비 지출내역'!AM44</f>
        <v>0</v>
      </c>
      <c r="AN119" s="49">
        <f>'Control Panel_개발'!$F78*'사업비 지출내역'!AN44</f>
        <v>0</v>
      </c>
      <c r="AO119" s="49">
        <f>'Control Panel_개발'!$F78*'사업비 지출내역'!AO44</f>
        <v>0</v>
      </c>
      <c r="AP119" s="49">
        <f>'Control Panel_개발'!$F78*'사업비 지출내역'!AP44</f>
        <v>0</v>
      </c>
      <c r="AQ119" s="49">
        <f>'Control Panel_개발'!$F78*'사업비 지출내역'!AQ44</f>
        <v>0</v>
      </c>
      <c r="AR119" s="49">
        <f>'Control Panel_개발'!$F78*'사업비 지출내역'!AR44</f>
        <v>0</v>
      </c>
      <c r="AS119" s="49">
        <f>'Control Panel_개발'!$F78*'사업비 지출내역'!AS44</f>
        <v>0</v>
      </c>
      <c r="AT119" s="49">
        <f>'Control Panel_개발'!$F78*'사업비 지출내역'!AT44</f>
        <v>0</v>
      </c>
      <c r="AU119" s="49">
        <f>'Control Panel_개발'!$F78*'사업비 지출내역'!AU44</f>
        <v>0</v>
      </c>
      <c r="AV119" s="49">
        <f>'Control Panel_개발'!$F78*'사업비 지출내역'!AV44</f>
        <v>0</v>
      </c>
      <c r="AW119" s="49">
        <f>'Control Panel_개발'!$F78*'사업비 지출내역'!AW44</f>
        <v>0</v>
      </c>
      <c r="AX119" s="49">
        <f>'Control Panel_개발'!$F78*'사업비 지출내역'!AX44</f>
        <v>0</v>
      </c>
      <c r="AY119" s="49">
        <f>'Control Panel_개발'!$F78*'사업비 지출내역'!AY44</f>
        <v>0</v>
      </c>
      <c r="AZ119" s="49">
        <f>'Control Panel_개발'!$F78*'사업비 지출내역'!AZ44</f>
        <v>0</v>
      </c>
      <c r="BA119" s="49">
        <f>'Control Panel_개발'!$F78*'사업비 지출내역'!BA44</f>
        <v>0</v>
      </c>
      <c r="BB119" s="49">
        <f>'Control Panel_개발'!$F78*'사업비 지출내역'!BB44</f>
        <v>0</v>
      </c>
      <c r="BC119" s="49">
        <f>'Control Panel_개발'!$F78*'사업비 지출내역'!BC44</f>
        <v>0</v>
      </c>
      <c r="BD119" s="49">
        <f>'Control Panel_개발'!$F78*'사업비 지출내역'!BD44</f>
        <v>0</v>
      </c>
      <c r="BE119" s="49">
        <f>'Control Panel_개발'!$F78*'사업비 지출내역'!BE44</f>
        <v>0</v>
      </c>
      <c r="BF119" s="49">
        <f>'Control Panel_개발'!$F78*'사업비 지출내역'!BF44</f>
        <v>0</v>
      </c>
      <c r="BG119" s="49">
        <f>'Control Panel_개발'!$F78*'사업비 지출내역'!BG44</f>
        <v>0</v>
      </c>
      <c r="BH119" s="49">
        <f>'Control Panel_개발'!$F78*'사업비 지출내역'!BH44</f>
        <v>0</v>
      </c>
      <c r="BI119" s="49">
        <f>'Control Panel_개발'!$F78*'사업비 지출내역'!BI44</f>
        <v>0</v>
      </c>
      <c r="BJ119" s="49">
        <f>'Control Panel_개발'!$F78*'사업비 지출내역'!BJ44</f>
        <v>0</v>
      </c>
      <c r="BK119" s="49">
        <f>'Control Panel_개발'!$F78*'사업비 지출내역'!BK44</f>
        <v>0</v>
      </c>
      <c r="BL119" s="49">
        <f>'Control Panel_개발'!$F78*'사업비 지출내역'!BL44</f>
        <v>0</v>
      </c>
      <c r="BM119" s="49">
        <f>'Control Panel_개발'!$F78*'사업비 지출내역'!BM44</f>
        <v>0</v>
      </c>
      <c r="BN119" s="49">
        <f>'Control Panel_개발'!$F78*'사업비 지출내역'!BN44</f>
        <v>0</v>
      </c>
      <c r="BO119" s="49">
        <f>'Control Panel_개발'!$F78*'사업비 지출내역'!BO44</f>
        <v>0</v>
      </c>
      <c r="BP119" s="49">
        <f>'Control Panel_개발'!$F78*'사업비 지출내역'!BP44</f>
        <v>0</v>
      </c>
      <c r="BQ119" s="49">
        <f>'Control Panel_개발'!$F78*'사업비 지출내역'!BQ44</f>
        <v>0</v>
      </c>
      <c r="BR119" s="49">
        <f>'Control Panel_개발'!$F78*'사업비 지출내역'!BR44</f>
        <v>0</v>
      </c>
    </row>
    <row r="120" spans="2:70" x14ac:dyDescent="0.4">
      <c r="C120" s="3" t="str">
        <f>'Control Panel_개발'!C79</f>
        <v>감정평가수수료</v>
      </c>
      <c r="E120" s="160">
        <v>1</v>
      </c>
      <c r="F120" s="161">
        <v>0</v>
      </c>
      <c r="G120" s="172">
        <f t="shared" si="29"/>
        <v>1</v>
      </c>
      <c r="H120" s="162" t="s">
        <v>1</v>
      </c>
      <c r="I120" s="263">
        <f t="shared" si="25"/>
        <v>80000</v>
      </c>
      <c r="J120" s="48">
        <f>'Control Panel_개발'!$F79*'사업비 지출내역'!J45</f>
        <v>40000</v>
      </c>
      <c r="K120" s="49">
        <f>'Control Panel_개발'!$F79*'사업비 지출내역'!K45</f>
        <v>0</v>
      </c>
      <c r="L120" s="49">
        <f>'Control Panel_개발'!$F79*'사업비 지출내역'!L45</f>
        <v>0</v>
      </c>
      <c r="M120" s="49">
        <f>'Control Panel_개발'!$F79*'사업비 지출내역'!M45</f>
        <v>0</v>
      </c>
      <c r="N120" s="49">
        <f>'Control Panel_개발'!$F79*'사업비 지출내역'!N45</f>
        <v>0</v>
      </c>
      <c r="O120" s="49">
        <f>'Control Panel_개발'!$F79*'사업비 지출내역'!O45</f>
        <v>0</v>
      </c>
      <c r="P120" s="49">
        <f>'Control Panel_개발'!$F79*'사업비 지출내역'!P45</f>
        <v>0</v>
      </c>
      <c r="Q120" s="49">
        <f>'Control Panel_개발'!$F79*'사업비 지출내역'!Q45</f>
        <v>0</v>
      </c>
      <c r="R120" s="49">
        <f>'Control Panel_개발'!$F79*'사업비 지출내역'!R45</f>
        <v>0</v>
      </c>
      <c r="S120" s="49">
        <f>'Control Panel_개발'!$F79*'사업비 지출내역'!S45</f>
        <v>0</v>
      </c>
      <c r="T120" s="49">
        <f>'Control Panel_개발'!$F79*'사업비 지출내역'!T45</f>
        <v>0</v>
      </c>
      <c r="U120" s="49">
        <f>'Control Panel_개발'!$F79*'사업비 지출내역'!U45</f>
        <v>0</v>
      </c>
      <c r="V120" s="49">
        <f>'Control Panel_개발'!$F79*'사업비 지출내역'!V45</f>
        <v>0</v>
      </c>
      <c r="W120" s="49">
        <f>'Control Panel_개발'!$F79*'사업비 지출내역'!W45</f>
        <v>0</v>
      </c>
      <c r="X120" s="49">
        <f>'Control Panel_개발'!$F79*'사업비 지출내역'!X45</f>
        <v>0</v>
      </c>
      <c r="Y120" s="49">
        <f>'Control Panel_개발'!$F79*'사업비 지출내역'!Y45</f>
        <v>0</v>
      </c>
      <c r="Z120" s="49">
        <f>'Control Panel_개발'!$F79*'사업비 지출내역'!Z45</f>
        <v>0</v>
      </c>
      <c r="AA120" s="49">
        <f>'Control Panel_개발'!$F79*'사업비 지출내역'!AA45</f>
        <v>0</v>
      </c>
      <c r="AB120" s="49">
        <f>'Control Panel_개발'!$F79*'사업비 지출내역'!AB45</f>
        <v>0</v>
      </c>
      <c r="AC120" s="49">
        <f>'Control Panel_개발'!$F79*'사업비 지출내역'!AC45</f>
        <v>0</v>
      </c>
      <c r="AD120" s="49">
        <f>'Control Panel_개발'!$F79*'사업비 지출내역'!AD45</f>
        <v>0</v>
      </c>
      <c r="AE120" s="49">
        <f>'Control Panel_개발'!$F79*'사업비 지출내역'!AE45</f>
        <v>0</v>
      </c>
      <c r="AF120" s="49">
        <f>'Control Panel_개발'!$F79*'사업비 지출내역'!AF45</f>
        <v>0</v>
      </c>
      <c r="AG120" s="49">
        <f>'Control Panel_개발'!$F79*'사업비 지출내역'!AG45</f>
        <v>0</v>
      </c>
      <c r="AH120" s="49">
        <f>'Control Panel_개발'!$F79*'사업비 지출내역'!AH45</f>
        <v>0</v>
      </c>
      <c r="AI120" s="49">
        <f>'Control Panel_개발'!$F79*'사업비 지출내역'!AI45</f>
        <v>0</v>
      </c>
      <c r="AJ120" s="49">
        <f>'Control Panel_개발'!$F79*'사업비 지출내역'!AJ45</f>
        <v>0</v>
      </c>
      <c r="AK120" s="49">
        <f>'Control Panel_개발'!$F79*'사업비 지출내역'!AK45</f>
        <v>0</v>
      </c>
      <c r="AL120" s="49">
        <f>'Control Panel_개발'!$F79*'사업비 지출내역'!AL45</f>
        <v>0</v>
      </c>
      <c r="AM120" s="49">
        <f>'Control Panel_개발'!$F79*'사업비 지출내역'!AM45</f>
        <v>0</v>
      </c>
      <c r="AN120" s="49">
        <f>'Control Panel_개발'!$F79*'사업비 지출내역'!AN45</f>
        <v>0</v>
      </c>
      <c r="AO120" s="49">
        <f>'Control Panel_개발'!$F79*'사업비 지출내역'!AO45</f>
        <v>0</v>
      </c>
      <c r="AP120" s="49">
        <f>'Control Panel_개발'!$F79*'사업비 지출내역'!AP45</f>
        <v>0</v>
      </c>
      <c r="AQ120" s="49">
        <f>'Control Panel_개발'!$F79*'사업비 지출내역'!AQ45</f>
        <v>0</v>
      </c>
      <c r="AR120" s="49">
        <f>'Control Panel_개발'!$F79*'사업비 지출내역'!AR45</f>
        <v>0</v>
      </c>
      <c r="AS120" s="49">
        <f>'Control Panel_개발'!$F79*'사업비 지출내역'!AS45</f>
        <v>0</v>
      </c>
      <c r="AT120" s="49">
        <f>'Control Panel_개발'!$F79*'사업비 지출내역'!AT45</f>
        <v>0</v>
      </c>
      <c r="AU120" s="49">
        <f>'Control Panel_개발'!$F79*'사업비 지출내역'!AU45</f>
        <v>0</v>
      </c>
      <c r="AV120" s="49">
        <f>'Control Panel_개발'!$F79*'사업비 지출내역'!AV45</f>
        <v>0</v>
      </c>
      <c r="AW120" s="49">
        <f>'Control Panel_개발'!$F79*'사업비 지출내역'!AW45</f>
        <v>0</v>
      </c>
      <c r="AX120" s="49">
        <f>'Control Panel_개발'!$F79*'사업비 지출내역'!AX45</f>
        <v>0</v>
      </c>
      <c r="AY120" s="49">
        <f>'Control Panel_개발'!$F79*'사업비 지출내역'!AY45</f>
        <v>0</v>
      </c>
      <c r="AZ120" s="49">
        <f>'Control Panel_개발'!$F79*'사업비 지출내역'!AZ45</f>
        <v>40000</v>
      </c>
      <c r="BA120" s="49">
        <f>'Control Panel_개발'!$F79*'사업비 지출내역'!BA45</f>
        <v>0</v>
      </c>
      <c r="BB120" s="49">
        <f>'Control Panel_개발'!$F79*'사업비 지출내역'!BB45</f>
        <v>0</v>
      </c>
      <c r="BC120" s="49">
        <f>'Control Panel_개발'!$F79*'사업비 지출내역'!BC45</f>
        <v>0</v>
      </c>
      <c r="BD120" s="49">
        <f>'Control Panel_개발'!$F79*'사업비 지출내역'!BD45</f>
        <v>0</v>
      </c>
      <c r="BE120" s="49">
        <f>'Control Panel_개발'!$F79*'사업비 지출내역'!BE45</f>
        <v>0</v>
      </c>
      <c r="BF120" s="49">
        <f>'Control Panel_개발'!$F79*'사업비 지출내역'!BF45</f>
        <v>0</v>
      </c>
      <c r="BG120" s="49">
        <f>'Control Panel_개발'!$F79*'사업비 지출내역'!BG45</f>
        <v>0</v>
      </c>
      <c r="BH120" s="49">
        <f>'Control Panel_개발'!$F79*'사업비 지출내역'!BH45</f>
        <v>0</v>
      </c>
      <c r="BI120" s="49">
        <f>'Control Panel_개발'!$F79*'사업비 지출내역'!BI45</f>
        <v>0</v>
      </c>
      <c r="BJ120" s="49">
        <f>'Control Panel_개발'!$F79*'사업비 지출내역'!BJ45</f>
        <v>0</v>
      </c>
      <c r="BK120" s="49">
        <f>'Control Panel_개발'!$F79*'사업비 지출내역'!BK45</f>
        <v>0</v>
      </c>
      <c r="BL120" s="49">
        <f>'Control Panel_개발'!$F79*'사업비 지출내역'!BL45</f>
        <v>0</v>
      </c>
      <c r="BM120" s="49">
        <f>'Control Panel_개발'!$F79*'사업비 지출내역'!BM45</f>
        <v>0</v>
      </c>
      <c r="BN120" s="49">
        <f>'Control Panel_개발'!$F79*'사업비 지출내역'!BN45</f>
        <v>0</v>
      </c>
      <c r="BO120" s="49">
        <f>'Control Panel_개발'!$F79*'사업비 지출내역'!BO45</f>
        <v>0</v>
      </c>
      <c r="BP120" s="49">
        <f>'Control Panel_개발'!$F79*'사업비 지출내역'!BP45</f>
        <v>0</v>
      </c>
      <c r="BQ120" s="49">
        <f>'Control Panel_개발'!$F79*'사업비 지출내역'!BQ45</f>
        <v>0</v>
      </c>
      <c r="BR120" s="49">
        <f>'Control Panel_개발'!$F79*'사업비 지출내역'!BR45</f>
        <v>0</v>
      </c>
    </row>
    <row r="121" spans="2:70" x14ac:dyDescent="0.4">
      <c r="C121" s="3" t="str">
        <f>'Control Panel_개발'!C80</f>
        <v>세무자문수수료</v>
      </c>
      <c r="E121" s="160">
        <v>1</v>
      </c>
      <c r="F121" s="161">
        <v>0</v>
      </c>
      <c r="G121" s="172">
        <f t="shared" ref="G121:G146" si="30">1-F121</f>
        <v>1</v>
      </c>
      <c r="H121" s="162" t="s">
        <v>1</v>
      </c>
      <c r="I121" s="263">
        <f t="shared" si="25"/>
        <v>15000</v>
      </c>
      <c r="J121" s="48">
        <f>'Control Panel_개발'!$F80*'사업비 지출내역'!J46</f>
        <v>7500</v>
      </c>
      <c r="K121" s="49">
        <f>'Control Panel_개발'!$F80*'사업비 지출내역'!K46</f>
        <v>0</v>
      </c>
      <c r="L121" s="49">
        <f>'Control Panel_개발'!$F80*'사업비 지출내역'!L46</f>
        <v>0</v>
      </c>
      <c r="M121" s="49">
        <f>'Control Panel_개발'!$F80*'사업비 지출내역'!M46</f>
        <v>0</v>
      </c>
      <c r="N121" s="49">
        <f>'Control Panel_개발'!$F80*'사업비 지출내역'!N46</f>
        <v>0</v>
      </c>
      <c r="O121" s="49">
        <f>'Control Panel_개발'!$F80*'사업비 지출내역'!O46</f>
        <v>0</v>
      </c>
      <c r="P121" s="49">
        <f>'Control Panel_개발'!$F80*'사업비 지출내역'!P46</f>
        <v>0</v>
      </c>
      <c r="Q121" s="49">
        <f>'Control Panel_개발'!$F80*'사업비 지출내역'!Q46</f>
        <v>0</v>
      </c>
      <c r="R121" s="49">
        <f>'Control Panel_개발'!$F80*'사업비 지출내역'!R46</f>
        <v>0</v>
      </c>
      <c r="S121" s="49">
        <f>'Control Panel_개발'!$F80*'사업비 지출내역'!S46</f>
        <v>0</v>
      </c>
      <c r="T121" s="49">
        <f>'Control Panel_개발'!$F80*'사업비 지출내역'!T46</f>
        <v>0</v>
      </c>
      <c r="U121" s="49">
        <f>'Control Panel_개발'!$F80*'사업비 지출내역'!U46</f>
        <v>0</v>
      </c>
      <c r="V121" s="49">
        <f>'Control Panel_개발'!$F80*'사업비 지출내역'!V46</f>
        <v>0</v>
      </c>
      <c r="W121" s="49">
        <f>'Control Panel_개발'!$F80*'사업비 지출내역'!W46</f>
        <v>0</v>
      </c>
      <c r="X121" s="49">
        <f>'Control Panel_개발'!$F80*'사업비 지출내역'!X46</f>
        <v>0</v>
      </c>
      <c r="Y121" s="49">
        <f>'Control Panel_개발'!$F80*'사업비 지출내역'!Y46</f>
        <v>0</v>
      </c>
      <c r="Z121" s="49">
        <f>'Control Panel_개발'!$F80*'사업비 지출내역'!Z46</f>
        <v>0</v>
      </c>
      <c r="AA121" s="49">
        <f>'Control Panel_개발'!$F80*'사업비 지출내역'!AA46</f>
        <v>0</v>
      </c>
      <c r="AB121" s="49">
        <f>'Control Panel_개발'!$F80*'사업비 지출내역'!AB46</f>
        <v>0</v>
      </c>
      <c r="AC121" s="49">
        <f>'Control Panel_개발'!$F80*'사업비 지출내역'!AC46</f>
        <v>0</v>
      </c>
      <c r="AD121" s="49">
        <f>'Control Panel_개발'!$F80*'사업비 지출내역'!AD46</f>
        <v>0</v>
      </c>
      <c r="AE121" s="49">
        <f>'Control Panel_개발'!$F80*'사업비 지출내역'!AE46</f>
        <v>0</v>
      </c>
      <c r="AF121" s="49">
        <f>'Control Panel_개발'!$F80*'사업비 지출내역'!AF46</f>
        <v>0</v>
      </c>
      <c r="AG121" s="49">
        <f>'Control Panel_개발'!$F80*'사업비 지출내역'!AG46</f>
        <v>0</v>
      </c>
      <c r="AH121" s="49">
        <f>'Control Panel_개발'!$F80*'사업비 지출내역'!AH46</f>
        <v>0</v>
      </c>
      <c r="AI121" s="49">
        <f>'Control Panel_개발'!$F80*'사업비 지출내역'!AI46</f>
        <v>0</v>
      </c>
      <c r="AJ121" s="49">
        <f>'Control Panel_개발'!$F80*'사업비 지출내역'!AJ46</f>
        <v>0</v>
      </c>
      <c r="AK121" s="49">
        <f>'Control Panel_개발'!$F80*'사업비 지출내역'!AK46</f>
        <v>0</v>
      </c>
      <c r="AL121" s="49">
        <f>'Control Panel_개발'!$F80*'사업비 지출내역'!AL46</f>
        <v>0</v>
      </c>
      <c r="AM121" s="49">
        <f>'Control Panel_개발'!$F80*'사업비 지출내역'!AM46</f>
        <v>0</v>
      </c>
      <c r="AN121" s="49">
        <f>'Control Panel_개발'!$F80*'사업비 지출내역'!AN46</f>
        <v>0</v>
      </c>
      <c r="AO121" s="49">
        <f>'Control Panel_개발'!$F80*'사업비 지출내역'!AO46</f>
        <v>0</v>
      </c>
      <c r="AP121" s="49">
        <f>'Control Panel_개발'!$F80*'사업비 지출내역'!AP46</f>
        <v>0</v>
      </c>
      <c r="AQ121" s="49">
        <f>'Control Panel_개발'!$F80*'사업비 지출내역'!AQ46</f>
        <v>0</v>
      </c>
      <c r="AR121" s="49">
        <f>'Control Panel_개발'!$F80*'사업비 지출내역'!AR46</f>
        <v>0</v>
      </c>
      <c r="AS121" s="49">
        <f>'Control Panel_개발'!$F80*'사업비 지출내역'!AS46</f>
        <v>0</v>
      </c>
      <c r="AT121" s="49">
        <f>'Control Panel_개발'!$F80*'사업비 지출내역'!AT46</f>
        <v>0</v>
      </c>
      <c r="AU121" s="49">
        <f>'Control Panel_개발'!$F80*'사업비 지출내역'!AU46</f>
        <v>0</v>
      </c>
      <c r="AV121" s="49">
        <f>'Control Panel_개발'!$F80*'사업비 지출내역'!AV46</f>
        <v>0</v>
      </c>
      <c r="AW121" s="49">
        <f>'Control Panel_개발'!$F80*'사업비 지출내역'!AW46</f>
        <v>0</v>
      </c>
      <c r="AX121" s="49">
        <f>'Control Panel_개발'!$F80*'사업비 지출내역'!AX46</f>
        <v>0</v>
      </c>
      <c r="AY121" s="49">
        <f>'Control Panel_개발'!$F80*'사업비 지출내역'!AY46</f>
        <v>0</v>
      </c>
      <c r="AZ121" s="49">
        <f>'Control Panel_개발'!$F80*'사업비 지출내역'!AZ46</f>
        <v>7500</v>
      </c>
      <c r="BA121" s="49">
        <f>'Control Panel_개발'!$F80*'사업비 지출내역'!BA46</f>
        <v>0</v>
      </c>
      <c r="BB121" s="49">
        <f>'Control Panel_개발'!$F80*'사업비 지출내역'!BB46</f>
        <v>0</v>
      </c>
      <c r="BC121" s="49">
        <f>'Control Panel_개발'!$F80*'사업비 지출내역'!BC46</f>
        <v>0</v>
      </c>
      <c r="BD121" s="49">
        <f>'Control Panel_개발'!$F80*'사업비 지출내역'!BD46</f>
        <v>0</v>
      </c>
      <c r="BE121" s="49">
        <f>'Control Panel_개발'!$F80*'사업비 지출내역'!BE46</f>
        <v>0</v>
      </c>
      <c r="BF121" s="49">
        <f>'Control Panel_개발'!$F80*'사업비 지출내역'!BF46</f>
        <v>0</v>
      </c>
      <c r="BG121" s="49">
        <f>'Control Panel_개발'!$F80*'사업비 지출내역'!BG46</f>
        <v>0</v>
      </c>
      <c r="BH121" s="49">
        <f>'Control Panel_개발'!$F80*'사업비 지출내역'!BH46</f>
        <v>0</v>
      </c>
      <c r="BI121" s="49">
        <f>'Control Panel_개발'!$F80*'사업비 지출내역'!BI46</f>
        <v>0</v>
      </c>
      <c r="BJ121" s="49">
        <f>'Control Panel_개발'!$F80*'사업비 지출내역'!BJ46</f>
        <v>0</v>
      </c>
      <c r="BK121" s="49">
        <f>'Control Panel_개발'!$F80*'사업비 지출내역'!BK46</f>
        <v>0</v>
      </c>
      <c r="BL121" s="49">
        <f>'Control Panel_개발'!$F80*'사업비 지출내역'!BL46</f>
        <v>0</v>
      </c>
      <c r="BM121" s="49">
        <f>'Control Panel_개발'!$F80*'사업비 지출내역'!BM46</f>
        <v>0</v>
      </c>
      <c r="BN121" s="49">
        <f>'Control Panel_개발'!$F80*'사업비 지출내역'!BN46</f>
        <v>0</v>
      </c>
      <c r="BO121" s="49">
        <f>'Control Panel_개발'!$F80*'사업비 지출내역'!BO46</f>
        <v>0</v>
      </c>
      <c r="BP121" s="49">
        <f>'Control Panel_개발'!$F80*'사업비 지출내역'!BP46</f>
        <v>0</v>
      </c>
      <c r="BQ121" s="49">
        <f>'Control Panel_개발'!$F80*'사업비 지출내역'!BQ46</f>
        <v>0</v>
      </c>
      <c r="BR121" s="49">
        <f>'Control Panel_개발'!$F80*'사업비 지출내역'!BR46</f>
        <v>0</v>
      </c>
    </row>
    <row r="122" spans="2:70" x14ac:dyDescent="0.4">
      <c r="C122" s="3" t="str">
        <f>'Control Panel_개발'!C81</f>
        <v>임차권 설정비</v>
      </c>
      <c r="E122" s="160">
        <v>0</v>
      </c>
      <c r="F122" s="161">
        <v>0</v>
      </c>
      <c r="G122" s="172">
        <f t="shared" si="30"/>
        <v>1</v>
      </c>
      <c r="H122" s="162" t="s">
        <v>1</v>
      </c>
      <c r="I122" s="263">
        <f t="shared" si="25"/>
        <v>0</v>
      </c>
      <c r="J122" s="48">
        <f>'Control Panel_개발'!$F81*'사업비 지출내역'!J47</f>
        <v>0</v>
      </c>
      <c r="K122" s="49">
        <f>'Control Panel_개발'!$F81*'사업비 지출내역'!K47</f>
        <v>0</v>
      </c>
      <c r="L122" s="49">
        <f>'Control Panel_개발'!$F81*'사업비 지출내역'!L47</f>
        <v>0</v>
      </c>
      <c r="M122" s="49">
        <f>'Control Panel_개발'!$F81*'사업비 지출내역'!M47</f>
        <v>0</v>
      </c>
      <c r="N122" s="49">
        <f>'Control Panel_개발'!$F81*'사업비 지출내역'!N47</f>
        <v>0</v>
      </c>
      <c r="O122" s="49">
        <f>'Control Panel_개발'!$F81*'사업비 지출내역'!O47</f>
        <v>0</v>
      </c>
      <c r="P122" s="49">
        <f>'Control Panel_개발'!$F81*'사업비 지출내역'!P47</f>
        <v>0</v>
      </c>
      <c r="Q122" s="49">
        <f>'Control Panel_개발'!$F81*'사업비 지출내역'!Q47</f>
        <v>0</v>
      </c>
      <c r="R122" s="49">
        <f>'Control Panel_개발'!$F81*'사업비 지출내역'!R47</f>
        <v>0</v>
      </c>
      <c r="S122" s="49">
        <f>'Control Panel_개발'!$F81*'사업비 지출내역'!S47</f>
        <v>0</v>
      </c>
      <c r="T122" s="49">
        <f>'Control Panel_개발'!$F81*'사업비 지출내역'!T47</f>
        <v>0</v>
      </c>
      <c r="U122" s="49">
        <f>'Control Panel_개발'!$F81*'사업비 지출내역'!U47</f>
        <v>0</v>
      </c>
      <c r="V122" s="49">
        <f>'Control Panel_개발'!$F81*'사업비 지출내역'!V47</f>
        <v>0</v>
      </c>
      <c r="W122" s="49">
        <f>'Control Panel_개발'!$F81*'사업비 지출내역'!W47</f>
        <v>0</v>
      </c>
      <c r="X122" s="49">
        <f>'Control Panel_개발'!$F81*'사업비 지출내역'!X47</f>
        <v>0</v>
      </c>
      <c r="Y122" s="49">
        <f>'Control Panel_개발'!$F81*'사업비 지출내역'!Y47</f>
        <v>0</v>
      </c>
      <c r="Z122" s="49">
        <f>'Control Panel_개발'!$F81*'사업비 지출내역'!Z47</f>
        <v>0</v>
      </c>
      <c r="AA122" s="49">
        <f>'Control Panel_개발'!$F81*'사업비 지출내역'!AA47</f>
        <v>0</v>
      </c>
      <c r="AB122" s="49">
        <f>'Control Panel_개발'!$F81*'사업비 지출내역'!AB47</f>
        <v>0</v>
      </c>
      <c r="AC122" s="49">
        <f>'Control Panel_개발'!$F81*'사업비 지출내역'!AC47</f>
        <v>0</v>
      </c>
      <c r="AD122" s="49">
        <f>'Control Panel_개발'!$F81*'사업비 지출내역'!AD47</f>
        <v>0</v>
      </c>
      <c r="AE122" s="49">
        <f>'Control Panel_개발'!$F81*'사업비 지출내역'!AE47</f>
        <v>0</v>
      </c>
      <c r="AF122" s="49">
        <f>'Control Panel_개발'!$F81*'사업비 지출내역'!AF47</f>
        <v>0</v>
      </c>
      <c r="AG122" s="49">
        <f>'Control Panel_개발'!$F81*'사업비 지출내역'!AG47</f>
        <v>0</v>
      </c>
      <c r="AH122" s="49">
        <f>'Control Panel_개발'!$F81*'사업비 지출내역'!AH47</f>
        <v>0</v>
      </c>
      <c r="AI122" s="49">
        <f>'Control Panel_개발'!$F81*'사업비 지출내역'!AI47</f>
        <v>0</v>
      </c>
      <c r="AJ122" s="49">
        <f>'Control Panel_개발'!$F81*'사업비 지출내역'!AJ47</f>
        <v>0</v>
      </c>
      <c r="AK122" s="49">
        <f>'Control Panel_개발'!$F81*'사업비 지출내역'!AK47</f>
        <v>0</v>
      </c>
      <c r="AL122" s="49">
        <f>'Control Panel_개발'!$F81*'사업비 지출내역'!AL47</f>
        <v>0</v>
      </c>
      <c r="AM122" s="49">
        <f>'Control Panel_개발'!$F81*'사업비 지출내역'!AM47</f>
        <v>0</v>
      </c>
      <c r="AN122" s="49">
        <f>'Control Panel_개발'!$F81*'사업비 지출내역'!AN47</f>
        <v>0</v>
      </c>
      <c r="AO122" s="49">
        <f>'Control Panel_개발'!$F81*'사업비 지출내역'!AO47</f>
        <v>0</v>
      </c>
      <c r="AP122" s="49">
        <f>'Control Panel_개발'!$F81*'사업비 지출내역'!AP47</f>
        <v>0</v>
      </c>
      <c r="AQ122" s="49">
        <f>'Control Panel_개발'!$F81*'사업비 지출내역'!AQ47</f>
        <v>0</v>
      </c>
      <c r="AR122" s="49">
        <f>'Control Panel_개발'!$F81*'사업비 지출내역'!AR47</f>
        <v>0</v>
      </c>
      <c r="AS122" s="49">
        <f>'Control Panel_개발'!$F81*'사업비 지출내역'!AS47</f>
        <v>0</v>
      </c>
      <c r="AT122" s="49">
        <f>'Control Panel_개발'!$F81*'사업비 지출내역'!AT47</f>
        <v>0</v>
      </c>
      <c r="AU122" s="49">
        <f>'Control Panel_개발'!$F81*'사업비 지출내역'!AU47</f>
        <v>0</v>
      </c>
      <c r="AV122" s="49">
        <f>'Control Panel_개발'!$F81*'사업비 지출내역'!AV47</f>
        <v>0</v>
      </c>
      <c r="AW122" s="49">
        <f>'Control Panel_개발'!$F81*'사업비 지출내역'!AW47</f>
        <v>0</v>
      </c>
      <c r="AX122" s="49">
        <f>'Control Panel_개발'!$F81*'사업비 지출내역'!AX47</f>
        <v>0</v>
      </c>
      <c r="AY122" s="49">
        <f>'Control Panel_개발'!$F81*'사업비 지출내역'!AY47</f>
        <v>0</v>
      </c>
      <c r="AZ122" s="49">
        <f>'Control Panel_개발'!$F81*'사업비 지출내역'!AZ47</f>
        <v>0</v>
      </c>
      <c r="BA122" s="49">
        <f>'Control Panel_개발'!$F81*'사업비 지출내역'!BA47</f>
        <v>0</v>
      </c>
      <c r="BB122" s="49">
        <f>'Control Panel_개발'!$F81*'사업비 지출내역'!BB47</f>
        <v>0</v>
      </c>
      <c r="BC122" s="49">
        <f>'Control Panel_개발'!$F81*'사업비 지출내역'!BC47</f>
        <v>0</v>
      </c>
      <c r="BD122" s="49">
        <f>'Control Panel_개발'!$F81*'사업비 지출내역'!BD47</f>
        <v>0</v>
      </c>
      <c r="BE122" s="49">
        <f>'Control Panel_개발'!$F81*'사업비 지출내역'!BE47</f>
        <v>0</v>
      </c>
      <c r="BF122" s="49">
        <f>'Control Panel_개발'!$F81*'사업비 지출내역'!BF47</f>
        <v>0</v>
      </c>
      <c r="BG122" s="49">
        <f>'Control Panel_개발'!$F81*'사업비 지출내역'!BG47</f>
        <v>0</v>
      </c>
      <c r="BH122" s="49">
        <f>'Control Panel_개발'!$F81*'사업비 지출내역'!BH47</f>
        <v>0</v>
      </c>
      <c r="BI122" s="49">
        <f>'Control Panel_개발'!$F81*'사업비 지출내역'!BI47</f>
        <v>0</v>
      </c>
      <c r="BJ122" s="49">
        <f>'Control Panel_개발'!$F81*'사업비 지출내역'!BJ47</f>
        <v>0</v>
      </c>
      <c r="BK122" s="49">
        <f>'Control Panel_개발'!$F81*'사업비 지출내역'!BK47</f>
        <v>0</v>
      </c>
      <c r="BL122" s="49">
        <f>'Control Panel_개발'!$F81*'사업비 지출내역'!BL47</f>
        <v>0</v>
      </c>
      <c r="BM122" s="49">
        <f>'Control Panel_개발'!$F81*'사업비 지출내역'!BM47</f>
        <v>0</v>
      </c>
      <c r="BN122" s="49">
        <f>'Control Panel_개발'!$F81*'사업비 지출내역'!BN47</f>
        <v>0</v>
      </c>
      <c r="BO122" s="49">
        <f>'Control Panel_개발'!$F81*'사업비 지출내역'!BO47</f>
        <v>0</v>
      </c>
      <c r="BP122" s="49">
        <f>'Control Panel_개발'!$F81*'사업비 지출내역'!BP47</f>
        <v>0</v>
      </c>
      <c r="BQ122" s="49">
        <f>'Control Panel_개발'!$F81*'사업비 지출내역'!BQ47</f>
        <v>0</v>
      </c>
      <c r="BR122" s="49">
        <f>'Control Panel_개발'!$F81*'사업비 지출내역'!BR47</f>
        <v>0</v>
      </c>
    </row>
    <row r="123" spans="2:70" x14ac:dyDescent="0.4">
      <c r="C123" s="3" t="str">
        <f>'Control Panel_개발'!C82</f>
        <v>근저당 설정비(임차보증금)</v>
      </c>
      <c r="E123" s="160">
        <v>0</v>
      </c>
      <c r="F123" s="161">
        <v>0</v>
      </c>
      <c r="G123" s="172">
        <f t="shared" si="30"/>
        <v>1</v>
      </c>
      <c r="H123" s="162" t="s">
        <v>1</v>
      </c>
      <c r="I123" s="263">
        <f t="shared" si="25"/>
        <v>0</v>
      </c>
      <c r="J123" s="48">
        <f>'Control Panel_개발'!$F82*'사업비 지출내역'!J48</f>
        <v>0</v>
      </c>
      <c r="K123" s="49">
        <f>'Control Panel_개발'!$F82*'사업비 지출내역'!K48</f>
        <v>0</v>
      </c>
      <c r="L123" s="49">
        <f>'Control Panel_개발'!$F82*'사업비 지출내역'!L48</f>
        <v>0</v>
      </c>
      <c r="M123" s="49">
        <f>'Control Panel_개발'!$F82*'사업비 지출내역'!M48</f>
        <v>0</v>
      </c>
      <c r="N123" s="49">
        <f>'Control Panel_개발'!$F82*'사업비 지출내역'!N48</f>
        <v>0</v>
      </c>
      <c r="O123" s="49">
        <f>'Control Panel_개발'!$F82*'사업비 지출내역'!O48</f>
        <v>0</v>
      </c>
      <c r="P123" s="49">
        <f>'Control Panel_개발'!$F82*'사업비 지출내역'!P48</f>
        <v>0</v>
      </c>
      <c r="Q123" s="49">
        <f>'Control Panel_개발'!$F82*'사업비 지출내역'!Q48</f>
        <v>0</v>
      </c>
      <c r="R123" s="49">
        <f>'Control Panel_개발'!$F82*'사업비 지출내역'!R48</f>
        <v>0</v>
      </c>
      <c r="S123" s="49">
        <f>'Control Panel_개발'!$F82*'사업비 지출내역'!S48</f>
        <v>0</v>
      </c>
      <c r="T123" s="49">
        <f>'Control Panel_개발'!$F82*'사업비 지출내역'!T48</f>
        <v>0</v>
      </c>
      <c r="U123" s="49">
        <f>'Control Panel_개발'!$F82*'사업비 지출내역'!U48</f>
        <v>0</v>
      </c>
      <c r="V123" s="49">
        <f>'Control Panel_개발'!$F82*'사업비 지출내역'!V48</f>
        <v>0</v>
      </c>
      <c r="W123" s="49">
        <f>'Control Panel_개발'!$F82*'사업비 지출내역'!W48</f>
        <v>0</v>
      </c>
      <c r="X123" s="49">
        <f>'Control Panel_개발'!$F82*'사업비 지출내역'!X48</f>
        <v>0</v>
      </c>
      <c r="Y123" s="49">
        <f>'Control Panel_개발'!$F82*'사업비 지출내역'!Y48</f>
        <v>0</v>
      </c>
      <c r="Z123" s="49">
        <f>'Control Panel_개발'!$F82*'사업비 지출내역'!Z48</f>
        <v>0</v>
      </c>
      <c r="AA123" s="49">
        <f>'Control Panel_개발'!$F82*'사업비 지출내역'!AA48</f>
        <v>0</v>
      </c>
      <c r="AB123" s="49">
        <f>'Control Panel_개발'!$F82*'사업비 지출내역'!AB48</f>
        <v>0</v>
      </c>
      <c r="AC123" s="49">
        <f>'Control Panel_개발'!$F82*'사업비 지출내역'!AC48</f>
        <v>0</v>
      </c>
      <c r="AD123" s="49">
        <f>'Control Panel_개발'!$F82*'사업비 지출내역'!AD48</f>
        <v>0</v>
      </c>
      <c r="AE123" s="49">
        <f>'Control Panel_개발'!$F82*'사업비 지출내역'!AE48</f>
        <v>0</v>
      </c>
      <c r="AF123" s="49">
        <f>'Control Panel_개발'!$F82*'사업비 지출내역'!AF48</f>
        <v>0</v>
      </c>
      <c r="AG123" s="49">
        <f>'Control Panel_개발'!$F82*'사업비 지출내역'!AG48</f>
        <v>0</v>
      </c>
      <c r="AH123" s="49">
        <f>'Control Panel_개발'!$F82*'사업비 지출내역'!AH48</f>
        <v>0</v>
      </c>
      <c r="AI123" s="49">
        <f>'Control Panel_개발'!$F82*'사업비 지출내역'!AI48</f>
        <v>0</v>
      </c>
      <c r="AJ123" s="49">
        <f>'Control Panel_개발'!$F82*'사업비 지출내역'!AJ48</f>
        <v>0</v>
      </c>
      <c r="AK123" s="49">
        <f>'Control Panel_개발'!$F82*'사업비 지출내역'!AK48</f>
        <v>0</v>
      </c>
      <c r="AL123" s="49">
        <f>'Control Panel_개발'!$F82*'사업비 지출내역'!AL48</f>
        <v>0</v>
      </c>
      <c r="AM123" s="49">
        <f>'Control Panel_개발'!$F82*'사업비 지출내역'!AM48</f>
        <v>0</v>
      </c>
      <c r="AN123" s="49">
        <f>'Control Panel_개발'!$F82*'사업비 지출내역'!AN48</f>
        <v>0</v>
      </c>
      <c r="AO123" s="49">
        <f>'Control Panel_개발'!$F82*'사업비 지출내역'!AO48</f>
        <v>0</v>
      </c>
      <c r="AP123" s="49">
        <f>'Control Panel_개발'!$F82*'사업비 지출내역'!AP48</f>
        <v>0</v>
      </c>
      <c r="AQ123" s="49">
        <f>'Control Panel_개발'!$F82*'사업비 지출내역'!AQ48</f>
        <v>0</v>
      </c>
      <c r="AR123" s="49">
        <f>'Control Panel_개발'!$F82*'사업비 지출내역'!AR48</f>
        <v>0</v>
      </c>
      <c r="AS123" s="49">
        <f>'Control Panel_개발'!$F82*'사업비 지출내역'!AS48</f>
        <v>0</v>
      </c>
      <c r="AT123" s="49">
        <f>'Control Panel_개발'!$F82*'사업비 지출내역'!AT48</f>
        <v>0</v>
      </c>
      <c r="AU123" s="49">
        <f>'Control Panel_개발'!$F82*'사업비 지출내역'!AU48</f>
        <v>0</v>
      </c>
      <c r="AV123" s="49">
        <f>'Control Panel_개발'!$F82*'사업비 지출내역'!AV48</f>
        <v>0</v>
      </c>
      <c r="AW123" s="49">
        <f>'Control Panel_개발'!$F82*'사업비 지출내역'!AW48</f>
        <v>0</v>
      </c>
      <c r="AX123" s="49">
        <f>'Control Panel_개발'!$F82*'사업비 지출내역'!AX48</f>
        <v>0</v>
      </c>
      <c r="AY123" s="49">
        <f>'Control Panel_개발'!$F82*'사업비 지출내역'!AY48</f>
        <v>0</v>
      </c>
      <c r="AZ123" s="49">
        <f>'Control Panel_개발'!$F82*'사업비 지출내역'!AZ48</f>
        <v>0</v>
      </c>
      <c r="BA123" s="49">
        <f>'Control Panel_개발'!$F82*'사업비 지출내역'!BA48</f>
        <v>0</v>
      </c>
      <c r="BB123" s="49">
        <f>'Control Panel_개발'!$F82*'사업비 지출내역'!BB48</f>
        <v>0</v>
      </c>
      <c r="BC123" s="49">
        <f>'Control Panel_개발'!$F82*'사업비 지출내역'!BC48</f>
        <v>0</v>
      </c>
      <c r="BD123" s="49">
        <f>'Control Panel_개발'!$F82*'사업비 지출내역'!BD48</f>
        <v>0</v>
      </c>
      <c r="BE123" s="49">
        <f>'Control Panel_개발'!$F82*'사업비 지출내역'!BE48</f>
        <v>0</v>
      </c>
      <c r="BF123" s="49">
        <f>'Control Panel_개발'!$F82*'사업비 지출내역'!BF48</f>
        <v>0</v>
      </c>
      <c r="BG123" s="49">
        <f>'Control Panel_개발'!$F82*'사업비 지출내역'!BG48</f>
        <v>0</v>
      </c>
      <c r="BH123" s="49">
        <f>'Control Panel_개발'!$F82*'사업비 지출내역'!BH48</f>
        <v>0</v>
      </c>
      <c r="BI123" s="49">
        <f>'Control Panel_개발'!$F82*'사업비 지출내역'!BI48</f>
        <v>0</v>
      </c>
      <c r="BJ123" s="49">
        <f>'Control Panel_개발'!$F82*'사업비 지출내역'!BJ48</f>
        <v>0</v>
      </c>
      <c r="BK123" s="49">
        <f>'Control Panel_개발'!$F82*'사업비 지출내역'!BK48</f>
        <v>0</v>
      </c>
      <c r="BL123" s="49">
        <f>'Control Panel_개발'!$F82*'사업비 지출내역'!BL48</f>
        <v>0</v>
      </c>
      <c r="BM123" s="49">
        <f>'Control Panel_개발'!$F82*'사업비 지출내역'!BM48</f>
        <v>0</v>
      </c>
      <c r="BN123" s="49">
        <f>'Control Panel_개발'!$F82*'사업비 지출내역'!BN48</f>
        <v>0</v>
      </c>
      <c r="BO123" s="49">
        <f>'Control Panel_개발'!$F82*'사업비 지출내역'!BO48</f>
        <v>0</v>
      </c>
      <c r="BP123" s="49">
        <f>'Control Panel_개발'!$F82*'사업비 지출내역'!BP48</f>
        <v>0</v>
      </c>
      <c r="BQ123" s="49">
        <f>'Control Panel_개발'!$F82*'사업비 지출내역'!BQ48</f>
        <v>0</v>
      </c>
      <c r="BR123" s="49">
        <f>'Control Panel_개발'!$F82*'사업비 지출내역'!BR48</f>
        <v>0</v>
      </c>
    </row>
    <row r="124" spans="2:70" x14ac:dyDescent="0.4">
      <c r="C124" s="3" t="str">
        <f>'Control Panel_개발'!C83</f>
        <v>근저당 설정비(건물)</v>
      </c>
      <c r="E124" s="160">
        <v>0</v>
      </c>
      <c r="F124" s="161">
        <v>0</v>
      </c>
      <c r="G124" s="172">
        <f t="shared" si="30"/>
        <v>1</v>
      </c>
      <c r="H124" s="162" t="s">
        <v>1</v>
      </c>
      <c r="I124" s="263">
        <f t="shared" si="25"/>
        <v>200000</v>
      </c>
      <c r="J124" s="48">
        <f>'Control Panel_개발'!$F83*'사업비 지출내역'!J49</f>
        <v>0</v>
      </c>
      <c r="K124" s="49">
        <f>'Control Panel_개발'!$F83*'사업비 지출내역'!K49</f>
        <v>0</v>
      </c>
      <c r="L124" s="49">
        <f>'Control Panel_개발'!$F83*'사업비 지출내역'!L49</f>
        <v>0</v>
      </c>
      <c r="M124" s="49">
        <f>'Control Panel_개발'!$F83*'사업비 지출내역'!M49</f>
        <v>0</v>
      </c>
      <c r="N124" s="49">
        <f>'Control Panel_개발'!$F83*'사업비 지출내역'!N49</f>
        <v>0</v>
      </c>
      <c r="O124" s="49">
        <f>'Control Panel_개발'!$F83*'사업비 지출내역'!O49</f>
        <v>0</v>
      </c>
      <c r="P124" s="49">
        <f>'Control Panel_개발'!$F83*'사업비 지출내역'!P49</f>
        <v>0</v>
      </c>
      <c r="Q124" s="49">
        <f>'Control Panel_개발'!$F83*'사업비 지출내역'!Q49</f>
        <v>0</v>
      </c>
      <c r="R124" s="49">
        <f>'Control Panel_개발'!$F83*'사업비 지출내역'!R49</f>
        <v>0</v>
      </c>
      <c r="S124" s="49">
        <f>'Control Panel_개발'!$F83*'사업비 지출내역'!S49</f>
        <v>0</v>
      </c>
      <c r="T124" s="49">
        <f>'Control Panel_개발'!$F83*'사업비 지출내역'!T49</f>
        <v>0</v>
      </c>
      <c r="U124" s="49">
        <f>'Control Panel_개발'!$F83*'사업비 지출내역'!U49</f>
        <v>0</v>
      </c>
      <c r="V124" s="49">
        <f>'Control Panel_개발'!$F83*'사업비 지출내역'!V49</f>
        <v>0</v>
      </c>
      <c r="W124" s="49">
        <f>'Control Panel_개발'!$F83*'사업비 지출내역'!W49</f>
        <v>0</v>
      </c>
      <c r="X124" s="49">
        <f>'Control Panel_개발'!$F83*'사업비 지출내역'!X49</f>
        <v>0</v>
      </c>
      <c r="Y124" s="49">
        <f>'Control Panel_개발'!$F83*'사업비 지출내역'!Y49</f>
        <v>0</v>
      </c>
      <c r="Z124" s="49">
        <f>'Control Panel_개발'!$F83*'사업비 지출내역'!Z49</f>
        <v>0</v>
      </c>
      <c r="AA124" s="49">
        <f>'Control Panel_개발'!$F83*'사업비 지출내역'!AA49</f>
        <v>0</v>
      </c>
      <c r="AB124" s="49">
        <f>'Control Panel_개발'!$F83*'사업비 지출내역'!AB49</f>
        <v>0</v>
      </c>
      <c r="AC124" s="49">
        <f>'Control Panel_개발'!$F83*'사업비 지출내역'!AC49</f>
        <v>0</v>
      </c>
      <c r="AD124" s="49">
        <f>'Control Panel_개발'!$F83*'사업비 지출내역'!AD49</f>
        <v>0</v>
      </c>
      <c r="AE124" s="49">
        <f>'Control Panel_개발'!$F83*'사업비 지출내역'!AE49</f>
        <v>0</v>
      </c>
      <c r="AF124" s="49">
        <f>'Control Panel_개발'!$F83*'사업비 지출내역'!AF49</f>
        <v>0</v>
      </c>
      <c r="AG124" s="49">
        <f>'Control Panel_개발'!$F83*'사업비 지출내역'!AG49</f>
        <v>0</v>
      </c>
      <c r="AH124" s="49">
        <f>'Control Panel_개발'!$F83*'사업비 지출내역'!AH49</f>
        <v>0</v>
      </c>
      <c r="AI124" s="49">
        <f>'Control Panel_개발'!$F83*'사업비 지출내역'!AI49</f>
        <v>0</v>
      </c>
      <c r="AJ124" s="49">
        <f>'Control Panel_개발'!$F83*'사업비 지출내역'!AJ49</f>
        <v>0</v>
      </c>
      <c r="AK124" s="49">
        <f>'Control Panel_개발'!$F83*'사업비 지출내역'!AK49</f>
        <v>0</v>
      </c>
      <c r="AL124" s="49">
        <f>'Control Panel_개발'!$F83*'사업비 지출내역'!AL49</f>
        <v>0</v>
      </c>
      <c r="AM124" s="49">
        <f>'Control Panel_개발'!$F83*'사업비 지출내역'!AM49</f>
        <v>0</v>
      </c>
      <c r="AN124" s="49">
        <f>'Control Panel_개발'!$F83*'사업비 지출내역'!AN49</f>
        <v>0</v>
      </c>
      <c r="AO124" s="49">
        <f>'Control Panel_개발'!$F83*'사업비 지출내역'!AO49</f>
        <v>0</v>
      </c>
      <c r="AP124" s="49">
        <f>'Control Panel_개발'!$F83*'사업비 지출내역'!AP49</f>
        <v>0</v>
      </c>
      <c r="AQ124" s="49">
        <f>'Control Panel_개발'!$F83*'사업비 지출내역'!AQ49</f>
        <v>0</v>
      </c>
      <c r="AR124" s="49">
        <f>'Control Panel_개발'!$F83*'사업비 지출내역'!AR49</f>
        <v>0</v>
      </c>
      <c r="AS124" s="49">
        <f>'Control Panel_개발'!$F83*'사업비 지출내역'!AS49</f>
        <v>0</v>
      </c>
      <c r="AT124" s="49">
        <f>'Control Panel_개발'!$F83*'사업비 지출내역'!AT49</f>
        <v>0</v>
      </c>
      <c r="AU124" s="49">
        <f>'Control Panel_개발'!$F83*'사업비 지출내역'!AU49</f>
        <v>0</v>
      </c>
      <c r="AV124" s="49">
        <f>'Control Panel_개발'!$F83*'사업비 지출내역'!AV49</f>
        <v>0</v>
      </c>
      <c r="AW124" s="49">
        <f>'Control Panel_개발'!$F83*'사업비 지출내역'!AW49</f>
        <v>0</v>
      </c>
      <c r="AX124" s="49">
        <f>'Control Panel_개발'!$F83*'사업비 지출내역'!AX49</f>
        <v>0</v>
      </c>
      <c r="AY124" s="49">
        <f>'Control Panel_개발'!$F83*'사업비 지출내역'!AY49</f>
        <v>0</v>
      </c>
      <c r="AZ124" s="49">
        <f>'Control Panel_개발'!$F83*'사업비 지출내역'!AZ49</f>
        <v>200000</v>
      </c>
      <c r="BA124" s="49">
        <f>'Control Panel_개발'!$F83*'사업비 지출내역'!BA49</f>
        <v>0</v>
      </c>
      <c r="BB124" s="49">
        <f>'Control Panel_개발'!$F83*'사업비 지출내역'!BB49</f>
        <v>0</v>
      </c>
      <c r="BC124" s="49">
        <f>'Control Panel_개발'!$F83*'사업비 지출내역'!BC49</f>
        <v>0</v>
      </c>
      <c r="BD124" s="49">
        <f>'Control Panel_개발'!$F83*'사업비 지출내역'!BD49</f>
        <v>0</v>
      </c>
      <c r="BE124" s="49">
        <f>'Control Panel_개발'!$F83*'사업비 지출내역'!BE49</f>
        <v>0</v>
      </c>
      <c r="BF124" s="49">
        <f>'Control Panel_개발'!$F83*'사업비 지출내역'!BF49</f>
        <v>0</v>
      </c>
      <c r="BG124" s="49">
        <f>'Control Panel_개발'!$F83*'사업비 지출내역'!BG49</f>
        <v>0</v>
      </c>
      <c r="BH124" s="49">
        <f>'Control Panel_개발'!$F83*'사업비 지출내역'!BH49</f>
        <v>0</v>
      </c>
      <c r="BI124" s="49">
        <f>'Control Panel_개발'!$F83*'사업비 지출내역'!BI49</f>
        <v>0</v>
      </c>
      <c r="BJ124" s="49">
        <f>'Control Panel_개발'!$F83*'사업비 지출내역'!BJ49</f>
        <v>0</v>
      </c>
      <c r="BK124" s="49">
        <f>'Control Panel_개발'!$F83*'사업비 지출내역'!BK49</f>
        <v>0</v>
      </c>
      <c r="BL124" s="49">
        <f>'Control Panel_개발'!$F83*'사업비 지출내역'!BL49</f>
        <v>0</v>
      </c>
      <c r="BM124" s="49">
        <f>'Control Panel_개발'!$F83*'사업비 지출내역'!BM49</f>
        <v>0</v>
      </c>
      <c r="BN124" s="49">
        <f>'Control Panel_개발'!$F83*'사업비 지출내역'!BN49</f>
        <v>0</v>
      </c>
      <c r="BO124" s="49">
        <f>'Control Panel_개발'!$F83*'사업비 지출내역'!BO49</f>
        <v>0</v>
      </c>
      <c r="BP124" s="49">
        <f>'Control Panel_개발'!$F83*'사업비 지출내역'!BP49</f>
        <v>0</v>
      </c>
      <c r="BQ124" s="49">
        <f>'Control Panel_개발'!$F83*'사업비 지출내역'!BQ49</f>
        <v>0</v>
      </c>
      <c r="BR124" s="49">
        <f>'Control Panel_개발'!$F83*'사업비 지출내역'!BR49</f>
        <v>0</v>
      </c>
    </row>
    <row r="125" spans="2:70" x14ac:dyDescent="0.4">
      <c r="C125" s="3" t="str">
        <f>'Control Panel_개발'!C84</f>
        <v>법무사수수료(근저당 설정_건물)</v>
      </c>
      <c r="E125" s="160">
        <v>1</v>
      </c>
      <c r="F125" s="161">
        <v>0</v>
      </c>
      <c r="G125" s="172">
        <f t="shared" si="30"/>
        <v>1</v>
      </c>
      <c r="H125" s="162" t="s">
        <v>1</v>
      </c>
      <c r="I125" s="263">
        <f t="shared" si="25"/>
        <v>10000</v>
      </c>
      <c r="J125" s="48">
        <f>'Control Panel_개발'!$F84*'사업비 지출내역'!J50</f>
        <v>0</v>
      </c>
      <c r="K125" s="49">
        <f>'Control Panel_개발'!$F84*'사업비 지출내역'!K50</f>
        <v>0</v>
      </c>
      <c r="L125" s="49">
        <f>'Control Panel_개발'!$F84*'사업비 지출내역'!L50</f>
        <v>0</v>
      </c>
      <c r="M125" s="49">
        <f>'Control Panel_개발'!$F84*'사업비 지출내역'!M50</f>
        <v>0</v>
      </c>
      <c r="N125" s="49">
        <f>'Control Panel_개발'!$F84*'사업비 지출내역'!N50</f>
        <v>0</v>
      </c>
      <c r="O125" s="49">
        <f>'Control Panel_개발'!$F84*'사업비 지출내역'!O50</f>
        <v>0</v>
      </c>
      <c r="P125" s="49">
        <f>'Control Panel_개발'!$F84*'사업비 지출내역'!P50</f>
        <v>0</v>
      </c>
      <c r="Q125" s="49">
        <f>'Control Panel_개발'!$F84*'사업비 지출내역'!Q50</f>
        <v>0</v>
      </c>
      <c r="R125" s="49">
        <f>'Control Panel_개발'!$F84*'사업비 지출내역'!R50</f>
        <v>0</v>
      </c>
      <c r="S125" s="49">
        <f>'Control Panel_개발'!$F84*'사업비 지출내역'!S50</f>
        <v>0</v>
      </c>
      <c r="T125" s="49">
        <f>'Control Panel_개발'!$F84*'사업비 지출내역'!T50</f>
        <v>0</v>
      </c>
      <c r="U125" s="49">
        <f>'Control Panel_개발'!$F84*'사업비 지출내역'!U50</f>
        <v>0</v>
      </c>
      <c r="V125" s="49">
        <f>'Control Panel_개발'!$F84*'사업비 지출내역'!V50</f>
        <v>0</v>
      </c>
      <c r="W125" s="49">
        <f>'Control Panel_개발'!$F84*'사업비 지출내역'!W50</f>
        <v>0</v>
      </c>
      <c r="X125" s="49">
        <f>'Control Panel_개발'!$F84*'사업비 지출내역'!X50</f>
        <v>0</v>
      </c>
      <c r="Y125" s="49">
        <f>'Control Panel_개발'!$F84*'사업비 지출내역'!Y50</f>
        <v>0</v>
      </c>
      <c r="Z125" s="49">
        <f>'Control Panel_개발'!$F84*'사업비 지출내역'!Z50</f>
        <v>0</v>
      </c>
      <c r="AA125" s="49">
        <f>'Control Panel_개발'!$F84*'사업비 지출내역'!AA50</f>
        <v>0</v>
      </c>
      <c r="AB125" s="49">
        <f>'Control Panel_개발'!$F84*'사업비 지출내역'!AB50</f>
        <v>0</v>
      </c>
      <c r="AC125" s="49">
        <f>'Control Panel_개발'!$F84*'사업비 지출내역'!AC50</f>
        <v>0</v>
      </c>
      <c r="AD125" s="49">
        <f>'Control Panel_개발'!$F84*'사업비 지출내역'!AD50</f>
        <v>0</v>
      </c>
      <c r="AE125" s="49">
        <f>'Control Panel_개발'!$F84*'사업비 지출내역'!AE50</f>
        <v>0</v>
      </c>
      <c r="AF125" s="49">
        <f>'Control Panel_개발'!$F84*'사업비 지출내역'!AF50</f>
        <v>0</v>
      </c>
      <c r="AG125" s="49">
        <f>'Control Panel_개발'!$F84*'사업비 지출내역'!AG50</f>
        <v>0</v>
      </c>
      <c r="AH125" s="49">
        <f>'Control Panel_개발'!$F84*'사업비 지출내역'!AH50</f>
        <v>0</v>
      </c>
      <c r="AI125" s="49">
        <f>'Control Panel_개발'!$F84*'사업비 지출내역'!AI50</f>
        <v>0</v>
      </c>
      <c r="AJ125" s="49">
        <f>'Control Panel_개발'!$F84*'사업비 지출내역'!AJ50</f>
        <v>0</v>
      </c>
      <c r="AK125" s="49">
        <f>'Control Panel_개발'!$F84*'사업비 지출내역'!AK50</f>
        <v>0</v>
      </c>
      <c r="AL125" s="49">
        <f>'Control Panel_개발'!$F84*'사업비 지출내역'!AL50</f>
        <v>0</v>
      </c>
      <c r="AM125" s="49">
        <f>'Control Panel_개발'!$F84*'사업비 지출내역'!AM50</f>
        <v>0</v>
      </c>
      <c r="AN125" s="49">
        <f>'Control Panel_개발'!$F84*'사업비 지출내역'!AN50</f>
        <v>0</v>
      </c>
      <c r="AO125" s="49">
        <f>'Control Panel_개발'!$F84*'사업비 지출내역'!AO50</f>
        <v>0</v>
      </c>
      <c r="AP125" s="49">
        <f>'Control Panel_개발'!$F84*'사업비 지출내역'!AP50</f>
        <v>0</v>
      </c>
      <c r="AQ125" s="49">
        <f>'Control Panel_개발'!$F84*'사업비 지출내역'!AQ50</f>
        <v>0</v>
      </c>
      <c r="AR125" s="49">
        <f>'Control Panel_개발'!$F84*'사업비 지출내역'!AR50</f>
        <v>0</v>
      </c>
      <c r="AS125" s="49">
        <f>'Control Panel_개발'!$F84*'사업비 지출내역'!AS50</f>
        <v>0</v>
      </c>
      <c r="AT125" s="49">
        <f>'Control Panel_개발'!$F84*'사업비 지출내역'!AT50</f>
        <v>0</v>
      </c>
      <c r="AU125" s="49">
        <f>'Control Panel_개발'!$F84*'사업비 지출내역'!AU50</f>
        <v>0</v>
      </c>
      <c r="AV125" s="49">
        <f>'Control Panel_개발'!$F84*'사업비 지출내역'!AV50</f>
        <v>0</v>
      </c>
      <c r="AW125" s="49">
        <f>'Control Panel_개발'!$F84*'사업비 지출내역'!AW50</f>
        <v>0</v>
      </c>
      <c r="AX125" s="49">
        <f>'Control Panel_개발'!$F84*'사업비 지출내역'!AX50</f>
        <v>0</v>
      </c>
      <c r="AY125" s="49">
        <f>'Control Panel_개발'!$F84*'사업비 지출내역'!AY50</f>
        <v>0</v>
      </c>
      <c r="AZ125" s="49">
        <f>'Control Panel_개발'!$F84*'사업비 지출내역'!AZ50</f>
        <v>10000</v>
      </c>
      <c r="BA125" s="49">
        <f>'Control Panel_개발'!$F84*'사업비 지출내역'!BA50</f>
        <v>0</v>
      </c>
      <c r="BB125" s="49">
        <f>'Control Panel_개발'!$F84*'사업비 지출내역'!BB50</f>
        <v>0</v>
      </c>
      <c r="BC125" s="49">
        <f>'Control Panel_개발'!$F84*'사업비 지출내역'!BC50</f>
        <v>0</v>
      </c>
      <c r="BD125" s="49">
        <f>'Control Panel_개발'!$F84*'사업비 지출내역'!BD50</f>
        <v>0</v>
      </c>
      <c r="BE125" s="49">
        <f>'Control Panel_개발'!$F84*'사업비 지출내역'!BE50</f>
        <v>0</v>
      </c>
      <c r="BF125" s="49">
        <f>'Control Panel_개발'!$F84*'사업비 지출내역'!BF50</f>
        <v>0</v>
      </c>
      <c r="BG125" s="49">
        <f>'Control Panel_개발'!$F84*'사업비 지출내역'!BG50</f>
        <v>0</v>
      </c>
      <c r="BH125" s="49">
        <f>'Control Panel_개발'!$F84*'사업비 지출내역'!BH50</f>
        <v>0</v>
      </c>
      <c r="BI125" s="49">
        <f>'Control Panel_개발'!$F84*'사업비 지출내역'!BI50</f>
        <v>0</v>
      </c>
      <c r="BJ125" s="49">
        <f>'Control Panel_개발'!$F84*'사업비 지출내역'!BJ50</f>
        <v>0</v>
      </c>
      <c r="BK125" s="49">
        <f>'Control Panel_개발'!$F84*'사업비 지출내역'!BK50</f>
        <v>0</v>
      </c>
      <c r="BL125" s="49">
        <f>'Control Panel_개발'!$F84*'사업비 지출내역'!BL50</f>
        <v>0</v>
      </c>
      <c r="BM125" s="49">
        <f>'Control Panel_개발'!$F84*'사업비 지출내역'!BM50</f>
        <v>0</v>
      </c>
      <c r="BN125" s="49">
        <f>'Control Panel_개발'!$F84*'사업비 지출내역'!BN50</f>
        <v>0</v>
      </c>
      <c r="BO125" s="49">
        <f>'Control Panel_개발'!$F84*'사업비 지출내역'!BO50</f>
        <v>0</v>
      </c>
      <c r="BP125" s="49">
        <f>'Control Panel_개발'!$F84*'사업비 지출내역'!BP50</f>
        <v>0</v>
      </c>
      <c r="BQ125" s="49">
        <f>'Control Panel_개발'!$F84*'사업비 지출내역'!BQ50</f>
        <v>0</v>
      </c>
      <c r="BR125" s="49">
        <f>'Control Panel_개발'!$F84*'사업비 지출내역'!BR50</f>
        <v>0</v>
      </c>
    </row>
    <row r="126" spans="2:70" x14ac:dyDescent="0.4">
      <c r="C126" s="3" t="str">
        <f>'Control Panel_개발'!C85</f>
        <v>민원처리비(명도포함) 및 공사성 예비비</v>
      </c>
      <c r="E126" s="160">
        <v>1</v>
      </c>
      <c r="F126" s="161">
        <v>0</v>
      </c>
      <c r="G126" s="172">
        <f t="shared" si="30"/>
        <v>1</v>
      </c>
      <c r="H126" s="162" t="s">
        <v>1</v>
      </c>
      <c r="I126" s="263">
        <f t="shared" ca="1" si="25"/>
        <v>3699670.0685985982</v>
      </c>
      <c r="J126" s="48">
        <f ca="1">'Control Panel_개발'!$F85*J51</f>
        <v>0</v>
      </c>
      <c r="K126" s="49">
        <f ca="1">'Control Panel_개발'!$F85*K51</f>
        <v>0</v>
      </c>
      <c r="L126" s="49">
        <f ca="1">'Control Panel_개발'!$F85*L51</f>
        <v>0</v>
      </c>
      <c r="M126" s="49">
        <f ca="1">'Control Panel_개발'!$F85*M51</f>
        <v>0</v>
      </c>
      <c r="N126" s="49">
        <f ca="1">'Control Panel_개발'!$F85*N51</f>
        <v>0</v>
      </c>
      <c r="O126" s="49">
        <f ca="1">'Control Panel_개발'!$F85*O51</f>
        <v>0</v>
      </c>
      <c r="P126" s="49">
        <f ca="1">'Control Panel_개발'!$F85*P51</f>
        <v>0</v>
      </c>
      <c r="Q126" s="49">
        <f ca="1">'Control Panel_개발'!$F85*Q51</f>
        <v>0</v>
      </c>
      <c r="R126" s="49">
        <f ca="1">'Control Panel_개발'!$F85*R51</f>
        <v>0</v>
      </c>
      <c r="S126" s="49">
        <f ca="1">'Control Panel_개발'!$F85*S51</f>
        <v>0</v>
      </c>
      <c r="T126" s="49">
        <f ca="1">'Control Panel_개발'!$F85*T51</f>
        <v>0</v>
      </c>
      <c r="U126" s="49">
        <f ca="1">'Control Panel_개발'!$F85*U51</f>
        <v>0</v>
      </c>
      <c r="V126" s="49">
        <f ca="1">'Control Panel_개발'!$F85*V51</f>
        <v>0</v>
      </c>
      <c r="W126" s="49">
        <f ca="1">'Control Panel_개발'!$F85*W51</f>
        <v>0</v>
      </c>
      <c r="X126" s="49">
        <f ca="1">'Control Panel_개발'!$F85*X51</f>
        <v>0</v>
      </c>
      <c r="Y126" s="49">
        <f ca="1">'Control Panel_개발'!$F85*Y51</f>
        <v>0</v>
      </c>
      <c r="Z126" s="49">
        <f ca="1">'Control Panel_개발'!$F85*Z51</f>
        <v>40696.370754584583</v>
      </c>
      <c r="AA126" s="49">
        <f ca="1">'Control Panel_개발'!$F85*AA51</f>
        <v>40696.370754584583</v>
      </c>
      <c r="AB126" s="49">
        <f ca="1">'Control Panel_개발'!$F85*AB51</f>
        <v>70293.731303373352</v>
      </c>
      <c r="AC126" s="49">
        <f ca="1">'Control Panel_개발'!$F85*AC51</f>
        <v>44396.04082318319</v>
      </c>
      <c r="AD126" s="49">
        <f ca="1">'Control Panel_개발'!$F85*AD51</f>
        <v>48095.710891781768</v>
      </c>
      <c r="AE126" s="49">
        <f ca="1">'Control Panel_개발'!$F85*AE51</f>
        <v>66594.061234774796</v>
      </c>
      <c r="AF126" s="49">
        <f ca="1">'Control Panel_개발'!$F85*AF51</f>
        <v>96191.421783563535</v>
      </c>
      <c r="AG126" s="49">
        <f ca="1">'Control Panel_개발'!$F85*AG51</f>
        <v>107290.43198935936</v>
      </c>
      <c r="AH126" s="49">
        <f ca="1">'Control Panel_개발'!$F85*AH51</f>
        <v>114689.77212655653</v>
      </c>
      <c r="AI126" s="49">
        <f ca="1">'Control Panel_개발'!$F85*AI51</f>
        <v>103590.76192076078</v>
      </c>
      <c r="AJ126" s="49">
        <f ca="1">'Control Panel_개발'!$F85*AJ51</f>
        <v>103590.76192076078</v>
      </c>
      <c r="AK126" s="49">
        <f ca="1">'Control Panel_개발'!$F85*AK51</f>
        <v>103590.76192076065</v>
      </c>
      <c r="AL126" s="49">
        <f ca="1">'Control Panel_개발'!$F85*AL51</f>
        <v>122089.11226375378</v>
      </c>
      <c r="AM126" s="49">
        <f ca="1">'Control Panel_개발'!$F85*AM51</f>
        <v>151686.47281254246</v>
      </c>
      <c r="AN126" s="49">
        <f ca="1">'Control Panel_개발'!$F85*AN51</f>
        <v>188683.17349852857</v>
      </c>
      <c r="AO126" s="49">
        <f ca="1">'Control Panel_개발'!$F85*AO51</f>
        <v>229379.54425311318</v>
      </c>
      <c r="AP126" s="49">
        <f ca="1">'Control Panel_개발'!$F85*AP51</f>
        <v>255277.23473330325</v>
      </c>
      <c r="AQ126" s="49">
        <f ca="1">'Control Panel_개발'!$F85*AQ51</f>
        <v>270075.91500769753</v>
      </c>
      <c r="AR126" s="49">
        <f ca="1">'Control Panel_개발'!$F85*AR51</f>
        <v>270075.91500769753</v>
      </c>
      <c r="AS126" s="49">
        <f ca="1">'Control Panel_개발'!$F85*AS51</f>
        <v>258976.9048019019</v>
      </c>
      <c r="AT126" s="49">
        <f ca="1">'Control Panel_개발'!$F85*AT51</f>
        <v>240478.55445890888</v>
      </c>
      <c r="AU126" s="49">
        <f ca="1">'Control Panel_개발'!$F85*AU51</f>
        <v>221980.2041159159</v>
      </c>
      <c r="AV126" s="49">
        <f ca="1">'Control Panel_개발'!$F85*AV51</f>
        <v>207181.52384152182</v>
      </c>
      <c r="AW126" s="49">
        <f ca="1">'Control Panel_개발'!$F85*AW51</f>
        <v>177584.16329273261</v>
      </c>
      <c r="AX126" s="49">
        <f ca="1">'Control Panel_개발'!$F85*AX51</f>
        <v>122089.11226375365</v>
      </c>
      <c r="AY126" s="49">
        <f ca="1">'Control Panel_개발'!$F85*AY51</f>
        <v>44396.040823183292</v>
      </c>
      <c r="AZ126" s="49">
        <f ca="1">'Control Panel_개발'!$F85*AZ51</f>
        <v>0</v>
      </c>
      <c r="BA126" s="49">
        <f ca="1">'Control Panel_개발'!$F85*BA51</f>
        <v>0</v>
      </c>
      <c r="BB126" s="49">
        <f ca="1">'Control Panel_개발'!$F85*BB51</f>
        <v>0</v>
      </c>
      <c r="BC126" s="49">
        <f ca="1">'Control Panel_개발'!$F85*BC51</f>
        <v>0</v>
      </c>
      <c r="BD126" s="49">
        <f ca="1">'Control Panel_개발'!$F85*BD51</f>
        <v>0</v>
      </c>
      <c r="BE126" s="49">
        <f ca="1">'Control Panel_개발'!$F85*BE51</f>
        <v>0</v>
      </c>
      <c r="BF126" s="49">
        <f ca="1">'Control Panel_개발'!$F85*BF51</f>
        <v>0</v>
      </c>
      <c r="BG126" s="49">
        <f ca="1">'Control Panel_개발'!$F85*BG51</f>
        <v>0</v>
      </c>
      <c r="BH126" s="49">
        <f ca="1">'Control Panel_개발'!$F85*BH51</f>
        <v>0</v>
      </c>
      <c r="BI126" s="49">
        <f ca="1">'Control Panel_개발'!$F85*BI51</f>
        <v>0</v>
      </c>
      <c r="BJ126" s="49">
        <f ca="1">'Control Panel_개발'!$F85*BJ51</f>
        <v>0</v>
      </c>
      <c r="BK126" s="49">
        <f ca="1">'Control Panel_개발'!$F85*BK51</f>
        <v>0</v>
      </c>
      <c r="BL126" s="49">
        <f ca="1">'Control Panel_개발'!$F85*BL51</f>
        <v>0</v>
      </c>
      <c r="BM126" s="49">
        <f ca="1">'Control Panel_개발'!$F85*BM51</f>
        <v>0</v>
      </c>
      <c r="BN126" s="49">
        <f ca="1">'Control Panel_개발'!$F85*BN51</f>
        <v>0</v>
      </c>
      <c r="BO126" s="49">
        <f ca="1">'Control Panel_개발'!$F85*BO51</f>
        <v>0</v>
      </c>
      <c r="BP126" s="49">
        <f ca="1">'Control Panel_개발'!$F85*BP51</f>
        <v>0</v>
      </c>
      <c r="BQ126" s="49">
        <f ca="1">'Control Panel_개발'!$F85*BQ51</f>
        <v>0</v>
      </c>
      <c r="BR126" s="49">
        <f ca="1">'Control Panel_개발'!$F85*BR51</f>
        <v>0</v>
      </c>
    </row>
    <row r="127" spans="2:70" s="45" customFormat="1" x14ac:dyDescent="0.4">
      <c r="B127" s="45" t="s">
        <v>466</v>
      </c>
      <c r="E127" s="215"/>
      <c r="F127" s="216"/>
      <c r="G127" s="217"/>
      <c r="H127" s="218"/>
      <c r="I127" s="262">
        <f t="shared" ca="1" si="25"/>
        <v>2572927.1349014156</v>
      </c>
      <c r="J127" s="46">
        <f ca="1">SUM(J128:J134)</f>
        <v>0</v>
      </c>
      <c r="K127" s="47">
        <f t="shared" ref="K127:BR127" ca="1" si="31">SUM(K128:K134)</f>
        <v>0</v>
      </c>
      <c r="L127" s="47">
        <f t="shared" ca="1" si="31"/>
        <v>0</v>
      </c>
      <c r="M127" s="47">
        <f t="shared" ca="1" si="31"/>
        <v>0</v>
      </c>
      <c r="N127" s="47">
        <f t="shared" ca="1" si="31"/>
        <v>0</v>
      </c>
      <c r="O127" s="47">
        <f t="shared" ca="1" si="31"/>
        <v>0</v>
      </c>
      <c r="P127" s="47">
        <f t="shared" ca="1" si="31"/>
        <v>0</v>
      </c>
      <c r="Q127" s="47">
        <f t="shared" ca="1" si="31"/>
        <v>0</v>
      </c>
      <c r="R127" s="47">
        <f t="shared" ca="1" si="31"/>
        <v>0</v>
      </c>
      <c r="S127" s="47">
        <f t="shared" ca="1" si="31"/>
        <v>0</v>
      </c>
      <c r="T127" s="47">
        <f t="shared" ca="1" si="31"/>
        <v>0</v>
      </c>
      <c r="U127" s="47">
        <f t="shared" ca="1" si="31"/>
        <v>0</v>
      </c>
      <c r="V127" s="47">
        <f t="shared" ca="1" si="31"/>
        <v>0</v>
      </c>
      <c r="W127" s="47">
        <f t="shared" ca="1" si="31"/>
        <v>0</v>
      </c>
      <c r="X127" s="47">
        <f t="shared" ca="1" si="31"/>
        <v>0</v>
      </c>
      <c r="Y127" s="47">
        <f t="shared" ca="1" si="31"/>
        <v>0</v>
      </c>
      <c r="Z127" s="47">
        <f t="shared" ca="1" si="31"/>
        <v>440000</v>
      </c>
      <c r="AA127" s="47">
        <f t="shared" ca="1" si="31"/>
        <v>0</v>
      </c>
      <c r="AB127" s="47">
        <f t="shared" ca="1" si="31"/>
        <v>0</v>
      </c>
      <c r="AC127" s="47">
        <f t="shared" ca="1" si="31"/>
        <v>0</v>
      </c>
      <c r="AD127" s="47">
        <f t="shared" ca="1" si="31"/>
        <v>0</v>
      </c>
      <c r="AE127" s="47">
        <f t="shared" ca="1" si="31"/>
        <v>0</v>
      </c>
      <c r="AF127" s="47">
        <f t="shared" ca="1" si="31"/>
        <v>0</v>
      </c>
      <c r="AG127" s="47">
        <f t="shared" ca="1" si="31"/>
        <v>0</v>
      </c>
      <c r="AH127" s="47">
        <f t="shared" ca="1" si="31"/>
        <v>0</v>
      </c>
      <c r="AI127" s="47">
        <f t="shared" ca="1" si="31"/>
        <v>0</v>
      </c>
      <c r="AJ127" s="47">
        <f t="shared" ca="1" si="31"/>
        <v>0</v>
      </c>
      <c r="AK127" s="47">
        <f t="shared" ca="1" si="31"/>
        <v>0</v>
      </c>
      <c r="AL127" s="47">
        <f t="shared" ca="1" si="31"/>
        <v>0</v>
      </c>
      <c r="AM127" s="47">
        <f t="shared" ca="1" si="31"/>
        <v>0</v>
      </c>
      <c r="AN127" s="47">
        <f t="shared" ca="1" si="31"/>
        <v>0</v>
      </c>
      <c r="AO127" s="47">
        <f t="shared" ca="1" si="31"/>
        <v>0</v>
      </c>
      <c r="AP127" s="47">
        <f t="shared" ca="1" si="31"/>
        <v>0</v>
      </c>
      <c r="AQ127" s="47">
        <f t="shared" ca="1" si="31"/>
        <v>0</v>
      </c>
      <c r="AR127" s="47">
        <f t="shared" ca="1" si="31"/>
        <v>0</v>
      </c>
      <c r="AS127" s="47">
        <f t="shared" ca="1" si="31"/>
        <v>0</v>
      </c>
      <c r="AT127" s="47">
        <f t="shared" ca="1" si="31"/>
        <v>0</v>
      </c>
      <c r="AU127" s="47">
        <f t="shared" ca="1" si="31"/>
        <v>0</v>
      </c>
      <c r="AV127" s="47">
        <f t="shared" ca="1" si="31"/>
        <v>0</v>
      </c>
      <c r="AW127" s="47">
        <f t="shared" ca="1" si="31"/>
        <v>0</v>
      </c>
      <c r="AX127" s="47">
        <f t="shared" ca="1" si="31"/>
        <v>0</v>
      </c>
      <c r="AY127" s="47">
        <f t="shared" ca="1" si="31"/>
        <v>300000</v>
      </c>
      <c r="AZ127" s="47">
        <f t="shared" ca="1" si="31"/>
        <v>1832927.1349014156</v>
      </c>
      <c r="BA127" s="47">
        <f t="shared" ca="1" si="31"/>
        <v>0</v>
      </c>
      <c r="BB127" s="47">
        <f t="shared" ca="1" si="31"/>
        <v>0</v>
      </c>
      <c r="BC127" s="47">
        <f t="shared" ca="1" si="31"/>
        <v>0</v>
      </c>
      <c r="BD127" s="47">
        <f t="shared" ca="1" si="31"/>
        <v>0</v>
      </c>
      <c r="BE127" s="47">
        <f t="shared" ca="1" si="31"/>
        <v>0</v>
      </c>
      <c r="BF127" s="47">
        <f t="shared" ca="1" si="31"/>
        <v>0</v>
      </c>
      <c r="BG127" s="47">
        <f t="shared" ca="1" si="31"/>
        <v>0</v>
      </c>
      <c r="BH127" s="47">
        <f t="shared" ca="1" si="31"/>
        <v>0</v>
      </c>
      <c r="BI127" s="47">
        <f t="shared" ca="1" si="31"/>
        <v>0</v>
      </c>
      <c r="BJ127" s="47">
        <f t="shared" ca="1" si="31"/>
        <v>0</v>
      </c>
      <c r="BK127" s="47">
        <f t="shared" ca="1" si="31"/>
        <v>0</v>
      </c>
      <c r="BL127" s="47">
        <f t="shared" ca="1" si="31"/>
        <v>0</v>
      </c>
      <c r="BM127" s="47">
        <f t="shared" ca="1" si="31"/>
        <v>0</v>
      </c>
      <c r="BN127" s="47">
        <f t="shared" ca="1" si="31"/>
        <v>0</v>
      </c>
      <c r="BO127" s="47">
        <f t="shared" ca="1" si="31"/>
        <v>0</v>
      </c>
      <c r="BP127" s="47">
        <f t="shared" ca="1" si="31"/>
        <v>0</v>
      </c>
      <c r="BQ127" s="47">
        <f t="shared" ca="1" si="31"/>
        <v>0</v>
      </c>
      <c r="BR127" s="47">
        <f t="shared" ca="1" si="31"/>
        <v>0</v>
      </c>
    </row>
    <row r="128" spans="2:70" x14ac:dyDescent="0.4">
      <c r="C128" s="3" t="str">
        <f>'Control Panel_개발'!C87</f>
        <v>취등록세(건물 보존등기)</v>
      </c>
      <c r="E128" s="160">
        <v>0</v>
      </c>
      <c r="F128" s="161">
        <v>0</v>
      </c>
      <c r="G128" s="172">
        <f t="shared" si="30"/>
        <v>1</v>
      </c>
      <c r="H128" s="162" t="s">
        <v>1</v>
      </c>
      <c r="I128" s="263">
        <f ca="1">SUM(J128:BR128)</f>
        <v>1820780.1723307485</v>
      </c>
      <c r="J128" s="48">
        <f ca="1">'Control Panel_개발'!$F87*'사업비 지출내역'!J53</f>
        <v>0</v>
      </c>
      <c r="K128" s="49">
        <f ca="1">'Control Panel_개발'!$F87*'사업비 지출내역'!K53</f>
        <v>0</v>
      </c>
      <c r="L128" s="49">
        <f ca="1">'Control Panel_개발'!$F87*'사업비 지출내역'!L53</f>
        <v>0</v>
      </c>
      <c r="M128" s="49">
        <f ca="1">'Control Panel_개발'!$F87*'사업비 지출내역'!M53</f>
        <v>0</v>
      </c>
      <c r="N128" s="49">
        <f ca="1">'Control Panel_개발'!$F87*'사업비 지출내역'!N53</f>
        <v>0</v>
      </c>
      <c r="O128" s="49">
        <f ca="1">'Control Panel_개발'!$F87*'사업비 지출내역'!O53</f>
        <v>0</v>
      </c>
      <c r="P128" s="49">
        <f ca="1">'Control Panel_개발'!$F87*'사업비 지출내역'!P53</f>
        <v>0</v>
      </c>
      <c r="Q128" s="49">
        <f ca="1">'Control Panel_개발'!$F87*'사업비 지출내역'!Q53</f>
        <v>0</v>
      </c>
      <c r="R128" s="49">
        <f ca="1">'Control Panel_개발'!$F87*'사업비 지출내역'!R53</f>
        <v>0</v>
      </c>
      <c r="S128" s="49">
        <f ca="1">'Control Panel_개발'!$F87*'사업비 지출내역'!S53</f>
        <v>0</v>
      </c>
      <c r="T128" s="49">
        <f ca="1">'Control Panel_개발'!$F87*'사업비 지출내역'!T53</f>
        <v>0</v>
      </c>
      <c r="U128" s="49">
        <f ca="1">'Control Panel_개발'!$F87*'사업비 지출내역'!U53</f>
        <v>0</v>
      </c>
      <c r="V128" s="49">
        <f ca="1">'Control Panel_개발'!$F87*'사업비 지출내역'!V53</f>
        <v>0</v>
      </c>
      <c r="W128" s="49">
        <f ca="1">'Control Panel_개발'!$F87*'사업비 지출내역'!W53</f>
        <v>0</v>
      </c>
      <c r="X128" s="49">
        <f ca="1">'Control Panel_개발'!$F87*'사업비 지출내역'!X53</f>
        <v>0</v>
      </c>
      <c r="Y128" s="49">
        <f ca="1">'Control Panel_개발'!$F87*'사업비 지출내역'!Y53</f>
        <v>0</v>
      </c>
      <c r="Z128" s="49">
        <f ca="1">'Control Panel_개발'!$F87*'사업비 지출내역'!Z53</f>
        <v>0</v>
      </c>
      <c r="AA128" s="49">
        <f ca="1">'Control Panel_개발'!$F87*'사업비 지출내역'!AA53</f>
        <v>0</v>
      </c>
      <c r="AB128" s="49">
        <f ca="1">'Control Panel_개발'!$F87*'사업비 지출내역'!AB53</f>
        <v>0</v>
      </c>
      <c r="AC128" s="49">
        <f ca="1">'Control Panel_개발'!$F87*'사업비 지출내역'!AC53</f>
        <v>0</v>
      </c>
      <c r="AD128" s="49">
        <f ca="1">'Control Panel_개발'!$F87*'사업비 지출내역'!AD53</f>
        <v>0</v>
      </c>
      <c r="AE128" s="49">
        <f ca="1">'Control Panel_개발'!$F87*'사업비 지출내역'!AE53</f>
        <v>0</v>
      </c>
      <c r="AF128" s="49">
        <f ca="1">'Control Panel_개발'!$F87*AF53</f>
        <v>0</v>
      </c>
      <c r="AG128" s="49">
        <f ca="1">'Control Panel_개발'!$F87*'사업비 지출내역'!AG53</f>
        <v>0</v>
      </c>
      <c r="AH128" s="49">
        <f ca="1">'Control Panel_개발'!$F87*'사업비 지출내역'!AH53</f>
        <v>0</v>
      </c>
      <c r="AI128" s="49">
        <f ca="1">'Control Panel_개발'!$F87*'사업비 지출내역'!AI53</f>
        <v>0</v>
      </c>
      <c r="AJ128" s="49">
        <f ca="1">'Control Panel_개발'!$F87*'사업비 지출내역'!AJ53</f>
        <v>0</v>
      </c>
      <c r="AK128" s="49">
        <f ca="1">'Control Panel_개발'!$F87*'사업비 지출내역'!AK53</f>
        <v>0</v>
      </c>
      <c r="AL128" s="49">
        <f ca="1">'Control Panel_개발'!$F87*'사업비 지출내역'!AL53</f>
        <v>0</v>
      </c>
      <c r="AM128" s="49">
        <f ca="1">'Control Panel_개발'!$F87*'사업비 지출내역'!AM53</f>
        <v>0</v>
      </c>
      <c r="AN128" s="49">
        <f ca="1">'Control Panel_개발'!$F87*'사업비 지출내역'!AN53</f>
        <v>0</v>
      </c>
      <c r="AO128" s="49">
        <f ca="1">'Control Panel_개발'!$F87*'사업비 지출내역'!AO53</f>
        <v>0</v>
      </c>
      <c r="AP128" s="49">
        <f ca="1">'Control Panel_개발'!$F87*'사업비 지출내역'!AP53</f>
        <v>0</v>
      </c>
      <c r="AQ128" s="49">
        <f ca="1">'Control Panel_개발'!$F87*'사업비 지출내역'!AQ53</f>
        <v>0</v>
      </c>
      <c r="AR128" s="49">
        <f ca="1">'Control Panel_개발'!$F87*'사업비 지출내역'!AR53</f>
        <v>0</v>
      </c>
      <c r="AS128" s="49">
        <f ca="1">'Control Panel_개발'!$F87*'사업비 지출내역'!AS53</f>
        <v>0</v>
      </c>
      <c r="AT128" s="49">
        <f ca="1">'Control Panel_개발'!$F87*'사업비 지출내역'!AT53</f>
        <v>0</v>
      </c>
      <c r="AU128" s="49">
        <f ca="1">'Control Panel_개발'!$F87*'사업비 지출내역'!AU53</f>
        <v>0</v>
      </c>
      <c r="AV128" s="49">
        <f ca="1">'Control Panel_개발'!$F87*'사업비 지출내역'!AV53</f>
        <v>0</v>
      </c>
      <c r="AW128" s="49">
        <f ca="1">'Control Panel_개발'!$F87*'사업비 지출내역'!AW53</f>
        <v>0</v>
      </c>
      <c r="AX128" s="49">
        <f ca="1">'Control Panel_개발'!$F87*'사업비 지출내역'!AX53</f>
        <v>0</v>
      </c>
      <c r="AY128" s="49">
        <f ca="1">'Control Panel_개발'!$F87*'사업비 지출내역'!AY53</f>
        <v>0</v>
      </c>
      <c r="AZ128" s="49">
        <f ca="1">'Control Panel_개발'!$F87*'사업비 지출내역'!AZ53</f>
        <v>1820780.1723307485</v>
      </c>
      <c r="BA128" s="49">
        <f ca="1">'Control Panel_개발'!$F87*'사업비 지출내역'!BA53</f>
        <v>0</v>
      </c>
      <c r="BB128" s="49">
        <f ca="1">'Control Panel_개발'!$F87*'사업비 지출내역'!BB53</f>
        <v>0</v>
      </c>
      <c r="BC128" s="49">
        <f ca="1">'Control Panel_개발'!$F87*'사업비 지출내역'!BC53</f>
        <v>0</v>
      </c>
      <c r="BD128" s="49">
        <f ca="1">'Control Panel_개발'!$F87*'사업비 지출내역'!BD53</f>
        <v>0</v>
      </c>
      <c r="BE128" s="49">
        <f ca="1">'Control Panel_개발'!$F87*'사업비 지출내역'!BE53</f>
        <v>0</v>
      </c>
      <c r="BF128" s="49">
        <f ca="1">'Control Panel_개발'!$F87*'사업비 지출내역'!BF53</f>
        <v>0</v>
      </c>
      <c r="BG128" s="49">
        <f ca="1">'Control Panel_개발'!$F87*'사업비 지출내역'!BG53</f>
        <v>0</v>
      </c>
      <c r="BH128" s="49">
        <f ca="1">'Control Panel_개발'!$F87*'사업비 지출내역'!BH53</f>
        <v>0</v>
      </c>
      <c r="BI128" s="49">
        <f ca="1">'Control Panel_개발'!$F87*'사업비 지출내역'!BI53</f>
        <v>0</v>
      </c>
      <c r="BJ128" s="49">
        <f ca="1">'Control Panel_개발'!$F87*'사업비 지출내역'!BJ53</f>
        <v>0</v>
      </c>
      <c r="BK128" s="49">
        <f ca="1">'Control Panel_개발'!$F87*'사업비 지출내역'!BK53</f>
        <v>0</v>
      </c>
      <c r="BL128" s="49">
        <f ca="1">'Control Panel_개발'!$F87*'사업비 지출내역'!BL53</f>
        <v>0</v>
      </c>
      <c r="BM128" s="49">
        <f ca="1">'Control Panel_개발'!$F87*'사업비 지출내역'!BM53</f>
        <v>0</v>
      </c>
      <c r="BN128" s="49">
        <f ca="1">'Control Panel_개발'!$F87*'사업비 지출내역'!BN53</f>
        <v>0</v>
      </c>
      <c r="BO128" s="49">
        <f ca="1">'Control Panel_개발'!$F87*'사업비 지출내역'!BO53</f>
        <v>0</v>
      </c>
      <c r="BP128" s="49">
        <f ca="1">'Control Panel_개발'!$F87*'사업비 지출내역'!BP53</f>
        <v>0</v>
      </c>
      <c r="BQ128" s="49">
        <f ca="1">'Control Panel_개발'!$F87*'사업비 지출내역'!BQ53</f>
        <v>0</v>
      </c>
      <c r="BR128" s="49">
        <f ca="1">'Control Panel_개발'!$F87*'사업비 지출내역'!BR53</f>
        <v>0</v>
      </c>
    </row>
    <row r="129" spans="1:70" x14ac:dyDescent="0.4">
      <c r="C129" s="3" t="str">
        <f>'Control Panel_개발'!C88</f>
        <v>법무사수수료(건물 보존등기)</v>
      </c>
      <c r="E129" s="160">
        <v>1</v>
      </c>
      <c r="F129" s="161">
        <v>0</v>
      </c>
      <c r="G129" s="172">
        <f t="shared" si="30"/>
        <v>1</v>
      </c>
      <c r="H129" s="162" t="s">
        <v>1</v>
      </c>
      <c r="I129" s="263">
        <f t="shared" ca="1" si="25"/>
        <v>12146.962570666927</v>
      </c>
      <c r="J129" s="48">
        <f ca="1">'Control Panel_개발'!$F88*'사업비 지출내역'!J54</f>
        <v>0</v>
      </c>
      <c r="K129" s="49">
        <f ca="1">'Control Panel_개발'!$F88*'사업비 지출내역'!K54</f>
        <v>0</v>
      </c>
      <c r="L129" s="49">
        <f ca="1">'Control Panel_개발'!$F88*'사업비 지출내역'!L54</f>
        <v>0</v>
      </c>
      <c r="M129" s="49">
        <f ca="1">'Control Panel_개발'!$F88*'사업비 지출내역'!M54</f>
        <v>0</v>
      </c>
      <c r="N129" s="49">
        <f ca="1">'Control Panel_개발'!$F88*'사업비 지출내역'!N54</f>
        <v>0</v>
      </c>
      <c r="O129" s="49">
        <f ca="1">'Control Panel_개발'!$F88*'사업비 지출내역'!O54</f>
        <v>0</v>
      </c>
      <c r="P129" s="49">
        <f ca="1">'Control Panel_개발'!$F88*'사업비 지출내역'!P54</f>
        <v>0</v>
      </c>
      <c r="Q129" s="49">
        <f ca="1">'Control Panel_개발'!$F88*'사업비 지출내역'!Q54</f>
        <v>0</v>
      </c>
      <c r="R129" s="49">
        <f ca="1">'Control Panel_개발'!$F88*'사업비 지출내역'!R54</f>
        <v>0</v>
      </c>
      <c r="S129" s="49">
        <f ca="1">'Control Panel_개발'!$F88*'사업비 지출내역'!S54</f>
        <v>0</v>
      </c>
      <c r="T129" s="49">
        <f ca="1">'Control Panel_개발'!$F88*'사업비 지출내역'!T54</f>
        <v>0</v>
      </c>
      <c r="U129" s="49">
        <f ca="1">'Control Panel_개발'!$F88*'사업비 지출내역'!U54</f>
        <v>0</v>
      </c>
      <c r="V129" s="49">
        <f ca="1">'Control Panel_개발'!$F88*'사업비 지출내역'!V54</f>
        <v>0</v>
      </c>
      <c r="W129" s="49">
        <f ca="1">'Control Panel_개발'!$F88*'사업비 지출내역'!W54</f>
        <v>0</v>
      </c>
      <c r="X129" s="49">
        <f ca="1">'Control Panel_개발'!$F88*'사업비 지출내역'!X54</f>
        <v>0</v>
      </c>
      <c r="Y129" s="49">
        <f ca="1">'Control Panel_개발'!$F88*'사업비 지출내역'!Y54</f>
        <v>0</v>
      </c>
      <c r="Z129" s="49">
        <f ca="1">'Control Panel_개발'!$F88*'사업비 지출내역'!Z54</f>
        <v>0</v>
      </c>
      <c r="AA129" s="49">
        <f ca="1">'Control Panel_개발'!$F88*'사업비 지출내역'!AA54</f>
        <v>0</v>
      </c>
      <c r="AB129" s="49">
        <f ca="1">'Control Panel_개발'!$F88*'사업비 지출내역'!AB54</f>
        <v>0</v>
      </c>
      <c r="AC129" s="49">
        <f ca="1">'Control Panel_개발'!$F88*'사업비 지출내역'!AC54</f>
        <v>0</v>
      </c>
      <c r="AD129" s="49">
        <f ca="1">'Control Panel_개발'!$F88*'사업비 지출내역'!AD54</f>
        <v>0</v>
      </c>
      <c r="AE129" s="49">
        <f ca="1">'Control Panel_개발'!$F88*'사업비 지출내역'!AE54</f>
        <v>0</v>
      </c>
      <c r="AF129" s="49">
        <f ca="1">'Control Panel_개발'!$F88*'사업비 지출내역'!AF54</f>
        <v>0</v>
      </c>
      <c r="AG129" s="49">
        <f ca="1">'Control Panel_개발'!$F88*'사업비 지출내역'!AG54</f>
        <v>0</v>
      </c>
      <c r="AH129" s="49">
        <f ca="1">'Control Panel_개발'!$F88*'사업비 지출내역'!AH54</f>
        <v>0</v>
      </c>
      <c r="AI129" s="49">
        <f ca="1">'Control Panel_개발'!$F88*'사업비 지출내역'!AI54</f>
        <v>0</v>
      </c>
      <c r="AJ129" s="49">
        <f ca="1">'Control Panel_개발'!$F88*'사업비 지출내역'!AJ54</f>
        <v>0</v>
      </c>
      <c r="AK129" s="49">
        <f ca="1">'Control Panel_개발'!$F88*'사업비 지출내역'!AK54</f>
        <v>0</v>
      </c>
      <c r="AL129" s="49">
        <f ca="1">'Control Panel_개발'!$F88*'사업비 지출내역'!AL54</f>
        <v>0</v>
      </c>
      <c r="AM129" s="49">
        <f ca="1">'Control Panel_개발'!$F88*'사업비 지출내역'!AM54</f>
        <v>0</v>
      </c>
      <c r="AN129" s="49">
        <f ca="1">'Control Panel_개발'!$F88*'사업비 지출내역'!AN54</f>
        <v>0</v>
      </c>
      <c r="AO129" s="49">
        <f ca="1">'Control Panel_개발'!$F88*'사업비 지출내역'!AO54</f>
        <v>0</v>
      </c>
      <c r="AP129" s="49">
        <f ca="1">'Control Panel_개발'!$F88*'사업비 지출내역'!AP54</f>
        <v>0</v>
      </c>
      <c r="AQ129" s="49">
        <f ca="1">'Control Panel_개발'!$F88*'사업비 지출내역'!AQ54</f>
        <v>0</v>
      </c>
      <c r="AR129" s="49">
        <f ca="1">'Control Panel_개발'!$F88*'사업비 지출내역'!AR54</f>
        <v>0</v>
      </c>
      <c r="AS129" s="49">
        <f ca="1">'Control Panel_개발'!$F88*'사업비 지출내역'!AS54</f>
        <v>0</v>
      </c>
      <c r="AT129" s="49">
        <f ca="1">'Control Panel_개발'!$F88*'사업비 지출내역'!AT54</f>
        <v>0</v>
      </c>
      <c r="AU129" s="49">
        <f ca="1">'Control Panel_개발'!$F88*'사업비 지출내역'!AU54</f>
        <v>0</v>
      </c>
      <c r="AV129" s="49">
        <f ca="1">'Control Panel_개발'!$F88*'사업비 지출내역'!AV54</f>
        <v>0</v>
      </c>
      <c r="AW129" s="49">
        <f ca="1">'Control Panel_개발'!$F88*'사업비 지출내역'!AW54</f>
        <v>0</v>
      </c>
      <c r="AX129" s="49">
        <f ca="1">'Control Panel_개발'!$F88*'사업비 지출내역'!AX54</f>
        <v>0</v>
      </c>
      <c r="AY129" s="49">
        <f ca="1">'Control Panel_개발'!$F88*'사업비 지출내역'!AY54</f>
        <v>0</v>
      </c>
      <c r="AZ129" s="49">
        <f ca="1">'Control Panel_개발'!$F88*'사업비 지출내역'!AZ54</f>
        <v>12146.962570666927</v>
      </c>
      <c r="BA129" s="49">
        <f ca="1">'Control Panel_개발'!$F88*'사업비 지출내역'!BA54</f>
        <v>0</v>
      </c>
      <c r="BB129" s="49">
        <f ca="1">'Control Panel_개발'!$F88*'사업비 지출내역'!BB54</f>
        <v>0</v>
      </c>
      <c r="BC129" s="49">
        <f ca="1">'Control Panel_개발'!$F88*'사업비 지출내역'!BC54</f>
        <v>0</v>
      </c>
      <c r="BD129" s="49">
        <f ca="1">'Control Panel_개발'!$F88*'사업비 지출내역'!BD54</f>
        <v>0</v>
      </c>
      <c r="BE129" s="49">
        <f ca="1">'Control Panel_개발'!$F88*'사업비 지출내역'!BE54</f>
        <v>0</v>
      </c>
      <c r="BF129" s="49">
        <f ca="1">'Control Panel_개발'!$F88*'사업비 지출내역'!BF54</f>
        <v>0</v>
      </c>
      <c r="BG129" s="49">
        <f ca="1">'Control Panel_개발'!$F88*'사업비 지출내역'!BG54</f>
        <v>0</v>
      </c>
      <c r="BH129" s="49">
        <f ca="1">'Control Panel_개발'!$F88*'사업비 지출내역'!BH54</f>
        <v>0</v>
      </c>
      <c r="BI129" s="49">
        <f ca="1">'Control Panel_개발'!$F88*'사업비 지출내역'!BI54</f>
        <v>0</v>
      </c>
      <c r="BJ129" s="49">
        <f ca="1">'Control Panel_개발'!$F88*'사업비 지출내역'!BJ54</f>
        <v>0</v>
      </c>
      <c r="BK129" s="49">
        <f ca="1">'Control Panel_개발'!$F88*'사업비 지출내역'!BK54</f>
        <v>0</v>
      </c>
      <c r="BL129" s="49">
        <f ca="1">'Control Panel_개발'!$F88*'사업비 지출내역'!BL54</f>
        <v>0</v>
      </c>
      <c r="BM129" s="49">
        <f ca="1">'Control Panel_개발'!$F88*'사업비 지출내역'!BM54</f>
        <v>0</v>
      </c>
      <c r="BN129" s="49">
        <f ca="1">'Control Panel_개발'!$F88*'사업비 지출내역'!BN54</f>
        <v>0</v>
      </c>
      <c r="BO129" s="49">
        <f ca="1">'Control Panel_개발'!$F88*'사업비 지출내역'!BO54</f>
        <v>0</v>
      </c>
      <c r="BP129" s="49">
        <f ca="1">'Control Panel_개발'!$F88*'사업비 지출내역'!BP54</f>
        <v>0</v>
      </c>
      <c r="BQ129" s="49">
        <f ca="1">'Control Panel_개발'!$F88*'사업비 지출내역'!BQ54</f>
        <v>0</v>
      </c>
      <c r="BR129" s="49">
        <f ca="1">'Control Panel_개발'!$F88*'사업비 지출내역'!BR54</f>
        <v>0</v>
      </c>
    </row>
    <row r="130" spans="1:70" x14ac:dyDescent="0.4">
      <c r="C130" s="3" t="str">
        <f>'Control Panel_개발'!C89</f>
        <v>상수도원인자부담금</v>
      </c>
      <c r="E130" s="160">
        <v>1</v>
      </c>
      <c r="F130" s="161">
        <v>0</v>
      </c>
      <c r="G130" s="172">
        <f t="shared" si="30"/>
        <v>1</v>
      </c>
      <c r="H130" s="162" t="s">
        <v>1</v>
      </c>
      <c r="I130" s="263">
        <f t="shared" si="25"/>
        <v>28000</v>
      </c>
      <c r="J130" s="48">
        <f>'Control Panel_개발'!$F89*'사업비 지출내역'!J55</f>
        <v>0</v>
      </c>
      <c r="K130" s="49">
        <f>'Control Panel_개발'!$F89*'사업비 지출내역'!K55</f>
        <v>0</v>
      </c>
      <c r="L130" s="49">
        <f>'Control Panel_개발'!$F89*'사업비 지출내역'!L55</f>
        <v>0</v>
      </c>
      <c r="M130" s="49">
        <f>'Control Panel_개발'!$F89*'사업비 지출내역'!M55</f>
        <v>0</v>
      </c>
      <c r="N130" s="49">
        <f>'Control Panel_개발'!$F89*'사업비 지출내역'!N55</f>
        <v>0</v>
      </c>
      <c r="O130" s="49">
        <f>'Control Panel_개발'!$F89*'사업비 지출내역'!O55</f>
        <v>0</v>
      </c>
      <c r="P130" s="49">
        <f>'Control Panel_개발'!$F89*'사업비 지출내역'!P55</f>
        <v>0</v>
      </c>
      <c r="Q130" s="49">
        <f>'Control Panel_개발'!$F89*'사업비 지출내역'!Q55</f>
        <v>0</v>
      </c>
      <c r="R130" s="49">
        <f>'Control Panel_개발'!$F89*'사업비 지출내역'!R55</f>
        <v>0</v>
      </c>
      <c r="S130" s="49">
        <f>'Control Panel_개발'!$F89*'사업비 지출내역'!S55</f>
        <v>0</v>
      </c>
      <c r="T130" s="49">
        <f>'Control Panel_개발'!$F89*'사업비 지출내역'!T55</f>
        <v>0</v>
      </c>
      <c r="U130" s="49">
        <f>'Control Panel_개발'!$F89*'사업비 지출내역'!U55</f>
        <v>0</v>
      </c>
      <c r="V130" s="49">
        <f>'Control Panel_개발'!$F89*'사업비 지출내역'!V55</f>
        <v>0</v>
      </c>
      <c r="W130" s="49">
        <f>'Control Panel_개발'!$F89*'사업비 지출내역'!W55</f>
        <v>0</v>
      </c>
      <c r="X130" s="49">
        <f>'Control Panel_개발'!$F89*'사업비 지출내역'!X55</f>
        <v>0</v>
      </c>
      <c r="Y130" s="49">
        <f>'Control Panel_개발'!$F89*'사업비 지출내역'!Y55</f>
        <v>0</v>
      </c>
      <c r="Z130" s="49">
        <f>'Control Panel_개발'!$F89*'사업비 지출내역'!Z55</f>
        <v>28000</v>
      </c>
      <c r="AA130" s="49">
        <f>'Control Panel_개발'!$F89*'사업비 지출내역'!AA55</f>
        <v>0</v>
      </c>
      <c r="AB130" s="49">
        <f>'Control Panel_개발'!$F89*'사업비 지출내역'!AB55</f>
        <v>0</v>
      </c>
      <c r="AC130" s="49">
        <f>'Control Panel_개발'!$F89*'사업비 지출내역'!AC55</f>
        <v>0</v>
      </c>
      <c r="AD130" s="49">
        <f>'Control Panel_개발'!$F89*'사업비 지출내역'!AD55</f>
        <v>0</v>
      </c>
      <c r="AE130" s="49">
        <f>'Control Panel_개발'!$F89*'사업비 지출내역'!AE55</f>
        <v>0</v>
      </c>
      <c r="AF130" s="49">
        <f>'Control Panel_개발'!$F89*'사업비 지출내역'!AF55</f>
        <v>0</v>
      </c>
      <c r="AG130" s="49">
        <f>'Control Panel_개발'!$F89*'사업비 지출내역'!AG55</f>
        <v>0</v>
      </c>
      <c r="AH130" s="49">
        <f>'Control Panel_개발'!$F89*'사업비 지출내역'!AH55</f>
        <v>0</v>
      </c>
      <c r="AI130" s="49">
        <f>'Control Panel_개발'!$F89*'사업비 지출내역'!AI55</f>
        <v>0</v>
      </c>
      <c r="AJ130" s="49">
        <f>'Control Panel_개발'!$F89*'사업비 지출내역'!AJ55</f>
        <v>0</v>
      </c>
      <c r="AK130" s="49">
        <f>'Control Panel_개발'!$F89*'사업비 지출내역'!AK55</f>
        <v>0</v>
      </c>
      <c r="AL130" s="49">
        <f>'Control Panel_개발'!$F89*'사업비 지출내역'!AL55</f>
        <v>0</v>
      </c>
      <c r="AM130" s="49">
        <f>'Control Panel_개발'!$F89*'사업비 지출내역'!AM55</f>
        <v>0</v>
      </c>
      <c r="AN130" s="49">
        <f>'Control Panel_개발'!$F89*'사업비 지출내역'!AN55</f>
        <v>0</v>
      </c>
      <c r="AO130" s="49">
        <f>'Control Panel_개발'!$F89*'사업비 지출내역'!AO55</f>
        <v>0</v>
      </c>
      <c r="AP130" s="49">
        <f>'Control Panel_개발'!$F89*'사업비 지출내역'!AP55</f>
        <v>0</v>
      </c>
      <c r="AQ130" s="49">
        <f>'Control Panel_개발'!$F89*'사업비 지출내역'!AQ55</f>
        <v>0</v>
      </c>
      <c r="AR130" s="49">
        <f>'Control Panel_개발'!$F89*'사업비 지출내역'!AR55</f>
        <v>0</v>
      </c>
      <c r="AS130" s="49">
        <f>'Control Panel_개발'!$F89*'사업비 지출내역'!AS55</f>
        <v>0</v>
      </c>
      <c r="AT130" s="49">
        <f>'Control Panel_개발'!$F89*'사업비 지출내역'!AT55</f>
        <v>0</v>
      </c>
      <c r="AU130" s="49">
        <f>'Control Panel_개발'!$F89*'사업비 지출내역'!AU55</f>
        <v>0</v>
      </c>
      <c r="AV130" s="49">
        <f>'Control Panel_개발'!$F89*'사업비 지출내역'!AV55</f>
        <v>0</v>
      </c>
      <c r="AW130" s="49">
        <f>'Control Panel_개발'!$F89*'사업비 지출내역'!AW55</f>
        <v>0</v>
      </c>
      <c r="AX130" s="49">
        <f>'Control Panel_개발'!$F89*'사업비 지출내역'!AX55</f>
        <v>0</v>
      </c>
      <c r="AY130" s="49">
        <f>'Control Panel_개발'!$F89*'사업비 지출내역'!AY55</f>
        <v>0</v>
      </c>
      <c r="AZ130" s="49">
        <f>'Control Panel_개발'!$F89*'사업비 지출내역'!AZ55</f>
        <v>0</v>
      </c>
      <c r="BA130" s="49">
        <f>'Control Panel_개발'!$F89*'사업비 지출내역'!BA55</f>
        <v>0</v>
      </c>
      <c r="BB130" s="49">
        <f>'Control Panel_개발'!$F89*'사업비 지출내역'!BB55</f>
        <v>0</v>
      </c>
      <c r="BC130" s="49">
        <f>'Control Panel_개발'!$F89*'사업비 지출내역'!BC55</f>
        <v>0</v>
      </c>
      <c r="BD130" s="49">
        <f>'Control Panel_개발'!$F89*'사업비 지출내역'!BD55</f>
        <v>0</v>
      </c>
      <c r="BE130" s="49">
        <f>'Control Panel_개발'!$F89*'사업비 지출내역'!BE55</f>
        <v>0</v>
      </c>
      <c r="BF130" s="49">
        <f>'Control Panel_개발'!$F89*'사업비 지출내역'!BF55</f>
        <v>0</v>
      </c>
      <c r="BG130" s="49">
        <f>'Control Panel_개발'!$F89*'사업비 지출내역'!BG55</f>
        <v>0</v>
      </c>
      <c r="BH130" s="49">
        <f>'Control Panel_개발'!$F89*'사업비 지출내역'!BH55</f>
        <v>0</v>
      </c>
      <c r="BI130" s="49">
        <f>'Control Panel_개발'!$F89*'사업비 지출내역'!BI55</f>
        <v>0</v>
      </c>
      <c r="BJ130" s="49">
        <f>'Control Panel_개발'!$F89*'사업비 지출내역'!BJ55</f>
        <v>0</v>
      </c>
      <c r="BK130" s="49">
        <f>'Control Panel_개발'!$F89*'사업비 지출내역'!BK55</f>
        <v>0</v>
      </c>
      <c r="BL130" s="49">
        <f>'Control Panel_개발'!$F89*'사업비 지출내역'!BL55</f>
        <v>0</v>
      </c>
      <c r="BM130" s="49">
        <f>'Control Panel_개발'!$F89*'사업비 지출내역'!BM55</f>
        <v>0</v>
      </c>
      <c r="BN130" s="49">
        <f>'Control Panel_개발'!$F89*'사업비 지출내역'!BN55</f>
        <v>0</v>
      </c>
      <c r="BO130" s="49">
        <f>'Control Panel_개발'!$F89*'사업비 지출내역'!BO55</f>
        <v>0</v>
      </c>
      <c r="BP130" s="49">
        <f>'Control Panel_개발'!$F89*'사업비 지출내역'!BP55</f>
        <v>0</v>
      </c>
      <c r="BQ130" s="49">
        <f>'Control Panel_개발'!$F89*'사업비 지출내역'!BQ55</f>
        <v>0</v>
      </c>
      <c r="BR130" s="49">
        <f>'Control Panel_개발'!$F89*'사업비 지출내역'!BR55</f>
        <v>0</v>
      </c>
    </row>
    <row r="131" spans="1:70" x14ac:dyDescent="0.4">
      <c r="C131" s="3" t="str">
        <f>'Control Panel_개발'!C90</f>
        <v>하수도원인자부담금</v>
      </c>
      <c r="E131" s="160">
        <v>1</v>
      </c>
      <c r="F131" s="161">
        <v>0</v>
      </c>
      <c r="G131" s="172">
        <f t="shared" si="30"/>
        <v>1</v>
      </c>
      <c r="H131" s="162" t="s">
        <v>1</v>
      </c>
      <c r="I131" s="263">
        <f t="shared" si="25"/>
        <v>155000</v>
      </c>
      <c r="J131" s="48">
        <f>'Control Panel_개발'!$F90*'사업비 지출내역'!J56</f>
        <v>0</v>
      </c>
      <c r="K131" s="49">
        <f>'Control Panel_개발'!$F90*'사업비 지출내역'!K56</f>
        <v>0</v>
      </c>
      <c r="L131" s="49">
        <f>'Control Panel_개발'!$F90*'사업비 지출내역'!L56</f>
        <v>0</v>
      </c>
      <c r="M131" s="49">
        <f>'Control Panel_개발'!$F90*'사업비 지출내역'!M56</f>
        <v>0</v>
      </c>
      <c r="N131" s="49">
        <f>'Control Panel_개발'!$F90*'사업비 지출내역'!N56</f>
        <v>0</v>
      </c>
      <c r="O131" s="49">
        <f>'Control Panel_개발'!$F90*'사업비 지출내역'!O56</f>
        <v>0</v>
      </c>
      <c r="P131" s="49">
        <f>'Control Panel_개발'!$F90*'사업비 지출내역'!P56</f>
        <v>0</v>
      </c>
      <c r="Q131" s="49">
        <f>'Control Panel_개발'!$F90*'사업비 지출내역'!Q56</f>
        <v>0</v>
      </c>
      <c r="R131" s="49">
        <f>'Control Panel_개발'!$F90*'사업비 지출내역'!R56</f>
        <v>0</v>
      </c>
      <c r="S131" s="49">
        <f>'Control Panel_개발'!$F90*'사업비 지출내역'!S56</f>
        <v>0</v>
      </c>
      <c r="T131" s="49">
        <f>'Control Panel_개발'!$F90*'사업비 지출내역'!T56</f>
        <v>0</v>
      </c>
      <c r="U131" s="49">
        <f>'Control Panel_개발'!$F90*'사업비 지출내역'!U56</f>
        <v>0</v>
      </c>
      <c r="V131" s="49">
        <f>'Control Panel_개발'!$F90*'사업비 지출내역'!V56</f>
        <v>0</v>
      </c>
      <c r="W131" s="49">
        <f>'Control Panel_개발'!$F90*'사업비 지출내역'!W56</f>
        <v>0</v>
      </c>
      <c r="X131" s="49">
        <f>'Control Panel_개발'!$F90*'사업비 지출내역'!X56</f>
        <v>0</v>
      </c>
      <c r="Y131" s="49">
        <f>'Control Panel_개발'!$F90*'사업비 지출내역'!Y56</f>
        <v>0</v>
      </c>
      <c r="Z131" s="49">
        <f>'Control Panel_개발'!$F90*'사업비 지출내역'!Z56</f>
        <v>155000</v>
      </c>
      <c r="AA131" s="49">
        <f>'Control Panel_개발'!$F90*'사업비 지출내역'!AA56</f>
        <v>0</v>
      </c>
      <c r="AB131" s="49">
        <f>'Control Panel_개발'!$F90*'사업비 지출내역'!AB56</f>
        <v>0</v>
      </c>
      <c r="AC131" s="49">
        <f>'Control Panel_개발'!$F90*'사업비 지출내역'!AC56</f>
        <v>0</v>
      </c>
      <c r="AD131" s="49">
        <f>'Control Panel_개발'!$F90*'사업비 지출내역'!AD56</f>
        <v>0</v>
      </c>
      <c r="AE131" s="49">
        <f>'Control Panel_개발'!$F90*'사업비 지출내역'!AE56</f>
        <v>0</v>
      </c>
      <c r="AF131" s="49">
        <f>'Control Panel_개발'!$F90*'사업비 지출내역'!AF56</f>
        <v>0</v>
      </c>
      <c r="AG131" s="49">
        <f>'Control Panel_개발'!$F90*'사업비 지출내역'!AG56</f>
        <v>0</v>
      </c>
      <c r="AH131" s="49">
        <f>'Control Panel_개발'!$F90*'사업비 지출내역'!AH56</f>
        <v>0</v>
      </c>
      <c r="AI131" s="49">
        <f>'Control Panel_개발'!$F90*'사업비 지출내역'!AI56</f>
        <v>0</v>
      </c>
      <c r="AJ131" s="49">
        <f>'Control Panel_개발'!$F90*'사업비 지출내역'!AJ56</f>
        <v>0</v>
      </c>
      <c r="AK131" s="49">
        <f>'Control Panel_개발'!$F90*'사업비 지출내역'!AK56</f>
        <v>0</v>
      </c>
      <c r="AL131" s="49">
        <f>'Control Panel_개발'!$F90*'사업비 지출내역'!AL56</f>
        <v>0</v>
      </c>
      <c r="AM131" s="49">
        <f>'Control Panel_개발'!$F90*'사업비 지출내역'!AM56</f>
        <v>0</v>
      </c>
      <c r="AN131" s="49">
        <f>'Control Panel_개발'!$F90*'사업비 지출내역'!AN56</f>
        <v>0</v>
      </c>
      <c r="AO131" s="49">
        <f>'Control Panel_개발'!$F90*'사업비 지출내역'!AO56</f>
        <v>0</v>
      </c>
      <c r="AP131" s="49">
        <f>'Control Panel_개발'!$F90*'사업비 지출내역'!AP56</f>
        <v>0</v>
      </c>
      <c r="AQ131" s="49">
        <f>'Control Panel_개발'!$F90*'사업비 지출내역'!AQ56</f>
        <v>0</v>
      </c>
      <c r="AR131" s="49">
        <f>'Control Panel_개발'!$F90*'사업비 지출내역'!AR56</f>
        <v>0</v>
      </c>
      <c r="AS131" s="49">
        <f>'Control Panel_개발'!$F90*'사업비 지출내역'!AS56</f>
        <v>0</v>
      </c>
      <c r="AT131" s="49">
        <f>'Control Panel_개발'!$F90*'사업비 지출내역'!AT56</f>
        <v>0</v>
      </c>
      <c r="AU131" s="49">
        <f>'Control Panel_개발'!$F90*'사업비 지출내역'!AU56</f>
        <v>0</v>
      </c>
      <c r="AV131" s="49">
        <f>'Control Panel_개발'!$F90*'사업비 지출내역'!AV56</f>
        <v>0</v>
      </c>
      <c r="AW131" s="49">
        <f>'Control Panel_개발'!$F90*'사업비 지출내역'!AW56</f>
        <v>0</v>
      </c>
      <c r="AX131" s="49">
        <f>'Control Panel_개발'!$F90*'사업비 지출내역'!AX56</f>
        <v>0</v>
      </c>
      <c r="AY131" s="49">
        <f>'Control Panel_개발'!$F90*'사업비 지출내역'!AY56</f>
        <v>0</v>
      </c>
      <c r="AZ131" s="49">
        <f>'Control Panel_개발'!$F90*'사업비 지출내역'!AZ56</f>
        <v>0</v>
      </c>
      <c r="BA131" s="49">
        <f>'Control Panel_개발'!$F90*'사업비 지출내역'!BA56</f>
        <v>0</v>
      </c>
      <c r="BB131" s="49">
        <f>'Control Panel_개발'!$F90*'사업비 지출내역'!BB56</f>
        <v>0</v>
      </c>
      <c r="BC131" s="49">
        <f>'Control Panel_개발'!$F90*'사업비 지출내역'!BC56</f>
        <v>0</v>
      </c>
      <c r="BD131" s="49">
        <f>'Control Panel_개발'!$F90*'사업비 지출내역'!BD56</f>
        <v>0</v>
      </c>
      <c r="BE131" s="49">
        <f>'Control Panel_개발'!$F90*'사업비 지출내역'!BE56</f>
        <v>0</v>
      </c>
      <c r="BF131" s="49">
        <f>'Control Panel_개발'!$F90*'사업비 지출내역'!BF56</f>
        <v>0</v>
      </c>
      <c r="BG131" s="49">
        <f>'Control Panel_개발'!$F90*'사업비 지출내역'!BG56</f>
        <v>0</v>
      </c>
      <c r="BH131" s="49">
        <f>'Control Panel_개발'!$F90*'사업비 지출내역'!BH56</f>
        <v>0</v>
      </c>
      <c r="BI131" s="49">
        <f>'Control Panel_개발'!$F90*'사업비 지출내역'!BI56</f>
        <v>0</v>
      </c>
      <c r="BJ131" s="49">
        <f>'Control Panel_개발'!$F90*'사업비 지출내역'!BJ56</f>
        <v>0</v>
      </c>
      <c r="BK131" s="49">
        <f>'Control Panel_개발'!$F90*'사업비 지출내역'!BK56</f>
        <v>0</v>
      </c>
      <c r="BL131" s="49">
        <f>'Control Panel_개발'!$F90*'사업비 지출내역'!BL56</f>
        <v>0</v>
      </c>
      <c r="BM131" s="49">
        <f>'Control Panel_개발'!$F90*'사업비 지출내역'!BM56</f>
        <v>0</v>
      </c>
      <c r="BN131" s="49">
        <f>'Control Panel_개발'!$F90*'사업비 지출내역'!BN56</f>
        <v>0</v>
      </c>
      <c r="BO131" s="49">
        <f>'Control Panel_개발'!$F90*'사업비 지출내역'!BO56</f>
        <v>0</v>
      </c>
      <c r="BP131" s="49">
        <f>'Control Panel_개발'!$F90*'사업비 지출내역'!BP56</f>
        <v>0</v>
      </c>
      <c r="BQ131" s="49">
        <f>'Control Panel_개발'!$F90*'사업비 지출내역'!BQ56</f>
        <v>0</v>
      </c>
      <c r="BR131" s="49">
        <f>'Control Panel_개발'!$F90*'사업비 지출내역'!BR56</f>
        <v>0</v>
      </c>
    </row>
    <row r="132" spans="1:70" x14ac:dyDescent="0.4">
      <c r="C132" s="3" t="str">
        <f>'Control Panel_개발'!C91</f>
        <v>가스인입시설부담금</v>
      </c>
      <c r="E132" s="160">
        <v>1</v>
      </c>
      <c r="F132" s="161">
        <v>0</v>
      </c>
      <c r="G132" s="172">
        <f t="shared" si="30"/>
        <v>1</v>
      </c>
      <c r="H132" s="162" t="s">
        <v>1</v>
      </c>
      <c r="I132" s="263">
        <f t="shared" si="25"/>
        <v>257000</v>
      </c>
      <c r="J132" s="48">
        <f>'Control Panel_개발'!$F91*'사업비 지출내역'!J57</f>
        <v>0</v>
      </c>
      <c r="K132" s="49">
        <f>'Control Panel_개발'!$F91*'사업비 지출내역'!K57</f>
        <v>0</v>
      </c>
      <c r="L132" s="49">
        <f>'Control Panel_개발'!$F91*'사업비 지출내역'!L57</f>
        <v>0</v>
      </c>
      <c r="M132" s="49">
        <f>'Control Panel_개발'!$F91*'사업비 지출내역'!M57</f>
        <v>0</v>
      </c>
      <c r="N132" s="49">
        <f>'Control Panel_개발'!$F91*'사업비 지출내역'!N57</f>
        <v>0</v>
      </c>
      <c r="O132" s="49">
        <f>'Control Panel_개발'!$F91*'사업비 지출내역'!O57</f>
        <v>0</v>
      </c>
      <c r="P132" s="49">
        <f>'Control Panel_개발'!$F91*'사업비 지출내역'!P57</f>
        <v>0</v>
      </c>
      <c r="Q132" s="49">
        <f>'Control Panel_개발'!$F91*'사업비 지출내역'!Q57</f>
        <v>0</v>
      </c>
      <c r="R132" s="49">
        <f>'Control Panel_개발'!$F91*'사업비 지출내역'!R57</f>
        <v>0</v>
      </c>
      <c r="S132" s="49">
        <f>'Control Panel_개발'!$F91*'사업비 지출내역'!S57</f>
        <v>0</v>
      </c>
      <c r="T132" s="49">
        <f>'Control Panel_개발'!$F91*'사업비 지출내역'!T57</f>
        <v>0</v>
      </c>
      <c r="U132" s="49">
        <f>'Control Panel_개발'!$F91*'사업비 지출내역'!U57</f>
        <v>0</v>
      </c>
      <c r="V132" s="49">
        <f>'Control Panel_개발'!$F91*'사업비 지출내역'!V57</f>
        <v>0</v>
      </c>
      <c r="W132" s="49">
        <f>'Control Panel_개발'!$F91*'사업비 지출내역'!W57</f>
        <v>0</v>
      </c>
      <c r="X132" s="49">
        <f>'Control Panel_개발'!$F91*'사업비 지출내역'!X57</f>
        <v>0</v>
      </c>
      <c r="Y132" s="49">
        <f>'Control Panel_개발'!$F91*'사업비 지출내역'!Y57</f>
        <v>0</v>
      </c>
      <c r="Z132" s="49">
        <f>'Control Panel_개발'!$F91*'사업비 지출내역'!Z57</f>
        <v>257000</v>
      </c>
      <c r="AA132" s="49">
        <f>'Control Panel_개발'!$F91*'사업비 지출내역'!AA57</f>
        <v>0</v>
      </c>
      <c r="AB132" s="49">
        <f>'Control Panel_개발'!$F91*'사업비 지출내역'!AB57</f>
        <v>0</v>
      </c>
      <c r="AC132" s="49">
        <f>'Control Panel_개발'!$F91*'사업비 지출내역'!AC57</f>
        <v>0</v>
      </c>
      <c r="AD132" s="49">
        <f>'Control Panel_개발'!$F91*'사업비 지출내역'!AD57</f>
        <v>0</v>
      </c>
      <c r="AE132" s="49">
        <f>'Control Panel_개발'!$F91*'사업비 지출내역'!AE57</f>
        <v>0</v>
      </c>
      <c r="AF132" s="49">
        <f>'Control Panel_개발'!$F91*'사업비 지출내역'!AF57</f>
        <v>0</v>
      </c>
      <c r="AG132" s="49">
        <f>'Control Panel_개발'!$F91*'사업비 지출내역'!AG57</f>
        <v>0</v>
      </c>
      <c r="AH132" s="49">
        <f>'Control Panel_개발'!$F91*'사업비 지출내역'!AH57</f>
        <v>0</v>
      </c>
      <c r="AI132" s="49">
        <f>'Control Panel_개발'!$F91*'사업비 지출내역'!AI57</f>
        <v>0</v>
      </c>
      <c r="AJ132" s="49">
        <f>'Control Panel_개발'!$F91*'사업비 지출내역'!AJ57</f>
        <v>0</v>
      </c>
      <c r="AK132" s="49">
        <f>'Control Panel_개발'!$F91*'사업비 지출내역'!AK57</f>
        <v>0</v>
      </c>
      <c r="AL132" s="49">
        <f>'Control Panel_개발'!$F91*'사업비 지출내역'!AL57</f>
        <v>0</v>
      </c>
      <c r="AM132" s="49">
        <f>'Control Panel_개발'!$F91*'사업비 지출내역'!AM57</f>
        <v>0</v>
      </c>
      <c r="AN132" s="49">
        <f>'Control Panel_개발'!$F91*'사업비 지출내역'!AN57</f>
        <v>0</v>
      </c>
      <c r="AO132" s="49">
        <f>'Control Panel_개발'!$F91*'사업비 지출내역'!AO57</f>
        <v>0</v>
      </c>
      <c r="AP132" s="49">
        <f>'Control Panel_개발'!$F91*'사업비 지출내역'!AP57</f>
        <v>0</v>
      </c>
      <c r="AQ132" s="49">
        <f>'Control Panel_개발'!$F91*'사업비 지출내역'!AQ57</f>
        <v>0</v>
      </c>
      <c r="AR132" s="49">
        <f>'Control Panel_개발'!$F91*'사업비 지출내역'!AR57</f>
        <v>0</v>
      </c>
      <c r="AS132" s="49">
        <f>'Control Panel_개발'!$F91*'사업비 지출내역'!AS57</f>
        <v>0</v>
      </c>
      <c r="AT132" s="49">
        <f>'Control Panel_개발'!$F91*'사업비 지출내역'!AT57</f>
        <v>0</v>
      </c>
      <c r="AU132" s="49">
        <f>'Control Panel_개발'!$F91*'사업비 지출내역'!AU57</f>
        <v>0</v>
      </c>
      <c r="AV132" s="49">
        <f>'Control Panel_개발'!$F91*'사업비 지출내역'!AV57</f>
        <v>0</v>
      </c>
      <c r="AW132" s="49">
        <f>'Control Panel_개발'!$F91*'사업비 지출내역'!AW57</f>
        <v>0</v>
      </c>
      <c r="AX132" s="49">
        <f>'Control Panel_개발'!$F91*'사업비 지출내역'!AX57</f>
        <v>0</v>
      </c>
      <c r="AY132" s="49">
        <f>'Control Panel_개발'!$F91*'사업비 지출내역'!AY57</f>
        <v>0</v>
      </c>
      <c r="AZ132" s="49">
        <f>'Control Panel_개발'!$F91*'사업비 지출내역'!AZ57</f>
        <v>0</v>
      </c>
      <c r="BA132" s="49">
        <f>'Control Panel_개발'!$F91*'사업비 지출내역'!BA57</f>
        <v>0</v>
      </c>
      <c r="BB132" s="49">
        <f>'Control Panel_개발'!$F91*'사업비 지출내역'!BB57</f>
        <v>0</v>
      </c>
      <c r="BC132" s="49">
        <f>'Control Panel_개발'!$F91*'사업비 지출내역'!BC57</f>
        <v>0</v>
      </c>
      <c r="BD132" s="49">
        <f>'Control Panel_개발'!$F91*'사업비 지출내역'!BD57</f>
        <v>0</v>
      </c>
      <c r="BE132" s="49">
        <f>'Control Panel_개발'!$F91*'사업비 지출내역'!BE57</f>
        <v>0</v>
      </c>
      <c r="BF132" s="49">
        <f>'Control Panel_개발'!$F91*'사업비 지출내역'!BF57</f>
        <v>0</v>
      </c>
      <c r="BG132" s="49">
        <f>'Control Panel_개발'!$F91*'사업비 지출내역'!BG57</f>
        <v>0</v>
      </c>
      <c r="BH132" s="49">
        <f>'Control Panel_개발'!$F91*'사업비 지출내역'!BH57</f>
        <v>0</v>
      </c>
      <c r="BI132" s="49">
        <f>'Control Panel_개발'!$F91*'사업비 지출내역'!BI57</f>
        <v>0</v>
      </c>
      <c r="BJ132" s="49">
        <f>'Control Panel_개발'!$F91*'사업비 지출내역'!BJ57</f>
        <v>0</v>
      </c>
      <c r="BK132" s="49">
        <f>'Control Panel_개발'!$F91*'사업비 지출내역'!BK57</f>
        <v>0</v>
      </c>
      <c r="BL132" s="49">
        <f>'Control Panel_개발'!$F91*'사업비 지출내역'!BL57</f>
        <v>0</v>
      </c>
      <c r="BM132" s="49">
        <f>'Control Panel_개발'!$F91*'사업비 지출내역'!BM57</f>
        <v>0</v>
      </c>
      <c r="BN132" s="49">
        <f>'Control Panel_개발'!$F91*'사업비 지출내역'!BN57</f>
        <v>0</v>
      </c>
      <c r="BO132" s="49">
        <f>'Control Panel_개발'!$F91*'사업비 지출내역'!BO57</f>
        <v>0</v>
      </c>
      <c r="BP132" s="49">
        <f>'Control Panel_개발'!$F91*'사업비 지출내역'!BP57</f>
        <v>0</v>
      </c>
      <c r="BQ132" s="49">
        <f>'Control Panel_개발'!$F91*'사업비 지출내역'!BQ57</f>
        <v>0</v>
      </c>
      <c r="BR132" s="49">
        <f>'Control Panel_개발'!$F91*'사업비 지출내역'!BR57</f>
        <v>0</v>
      </c>
    </row>
    <row r="133" spans="1:70" x14ac:dyDescent="0.4">
      <c r="C133" s="3" t="str">
        <f>'Control Panel_개발'!C92</f>
        <v>전력인입시설부담금</v>
      </c>
      <c r="E133" s="160">
        <v>1</v>
      </c>
      <c r="F133" s="161">
        <v>0</v>
      </c>
      <c r="G133" s="172">
        <f t="shared" si="30"/>
        <v>1</v>
      </c>
      <c r="H133" s="162" t="s">
        <v>1</v>
      </c>
      <c r="I133" s="263">
        <f t="shared" si="25"/>
        <v>0</v>
      </c>
      <c r="J133" s="48">
        <f>'Control Panel_개발'!$F92*'사업비 지출내역'!J58</f>
        <v>0</v>
      </c>
      <c r="K133" s="49">
        <f>'Control Panel_개발'!$F92*'사업비 지출내역'!K58</f>
        <v>0</v>
      </c>
      <c r="L133" s="49">
        <f>'Control Panel_개발'!$F92*'사업비 지출내역'!L58</f>
        <v>0</v>
      </c>
      <c r="M133" s="49">
        <f>'Control Panel_개발'!$F92*'사업비 지출내역'!M58</f>
        <v>0</v>
      </c>
      <c r="N133" s="49">
        <f>'Control Panel_개발'!$F92*'사업비 지출내역'!N58</f>
        <v>0</v>
      </c>
      <c r="O133" s="49">
        <f>'Control Panel_개발'!$F92*'사업비 지출내역'!O58</f>
        <v>0</v>
      </c>
      <c r="P133" s="49">
        <f>'Control Panel_개발'!$F92*'사업비 지출내역'!P58</f>
        <v>0</v>
      </c>
      <c r="Q133" s="49">
        <f>'Control Panel_개발'!$F92*'사업비 지출내역'!Q58</f>
        <v>0</v>
      </c>
      <c r="R133" s="49">
        <f>'Control Panel_개발'!$F92*'사업비 지출내역'!R58</f>
        <v>0</v>
      </c>
      <c r="S133" s="49">
        <f>'Control Panel_개발'!$F92*'사업비 지출내역'!S58</f>
        <v>0</v>
      </c>
      <c r="T133" s="49">
        <f>'Control Panel_개발'!$F92*'사업비 지출내역'!T58</f>
        <v>0</v>
      </c>
      <c r="U133" s="49">
        <f>'Control Panel_개발'!$F92*'사업비 지출내역'!U58</f>
        <v>0</v>
      </c>
      <c r="V133" s="49">
        <f>'Control Panel_개발'!$F92*'사업비 지출내역'!V58</f>
        <v>0</v>
      </c>
      <c r="W133" s="49">
        <f>'Control Panel_개발'!$F92*'사업비 지출내역'!W58</f>
        <v>0</v>
      </c>
      <c r="X133" s="49">
        <f>'Control Panel_개발'!$F92*'사업비 지출내역'!X58</f>
        <v>0</v>
      </c>
      <c r="Y133" s="49">
        <f>'Control Panel_개발'!$F92*'사업비 지출내역'!Y58</f>
        <v>0</v>
      </c>
      <c r="Z133" s="49">
        <f>'Control Panel_개발'!$F92*'사업비 지출내역'!Z58</f>
        <v>0</v>
      </c>
      <c r="AA133" s="49">
        <f>'Control Panel_개발'!$F92*'사업비 지출내역'!AA58</f>
        <v>0</v>
      </c>
      <c r="AB133" s="49">
        <f>'Control Panel_개발'!$F92*'사업비 지출내역'!AB58</f>
        <v>0</v>
      </c>
      <c r="AC133" s="49">
        <f>'Control Panel_개발'!$F92*'사업비 지출내역'!AC58</f>
        <v>0</v>
      </c>
      <c r="AD133" s="49">
        <f>'Control Panel_개발'!$F92*'사업비 지출내역'!AD58</f>
        <v>0</v>
      </c>
      <c r="AE133" s="49">
        <f>'Control Panel_개발'!$F92*'사업비 지출내역'!AE58</f>
        <v>0</v>
      </c>
      <c r="AF133" s="49">
        <f>'Control Panel_개발'!$F92*'사업비 지출내역'!AF58</f>
        <v>0</v>
      </c>
      <c r="AG133" s="49">
        <f>'Control Panel_개발'!$F92*'사업비 지출내역'!AG58</f>
        <v>0</v>
      </c>
      <c r="AH133" s="49">
        <f>'Control Panel_개발'!$F92*'사업비 지출내역'!AH58</f>
        <v>0</v>
      </c>
      <c r="AI133" s="49">
        <f>'Control Panel_개발'!$F92*'사업비 지출내역'!AI58</f>
        <v>0</v>
      </c>
      <c r="AJ133" s="49">
        <f>'Control Panel_개발'!$F92*'사업비 지출내역'!AJ58</f>
        <v>0</v>
      </c>
      <c r="AK133" s="49">
        <f>'Control Panel_개발'!$F92*'사업비 지출내역'!AK58</f>
        <v>0</v>
      </c>
      <c r="AL133" s="49">
        <f>'Control Panel_개발'!$F92*'사업비 지출내역'!AL58</f>
        <v>0</v>
      </c>
      <c r="AM133" s="49">
        <f>'Control Panel_개발'!$F92*'사업비 지출내역'!AM58</f>
        <v>0</v>
      </c>
      <c r="AN133" s="49">
        <f>'Control Panel_개발'!$F92*'사업비 지출내역'!AN58</f>
        <v>0</v>
      </c>
      <c r="AO133" s="49">
        <f>'Control Panel_개발'!$F92*'사업비 지출내역'!AO58</f>
        <v>0</v>
      </c>
      <c r="AP133" s="49">
        <f>'Control Panel_개발'!$F92*'사업비 지출내역'!AP58</f>
        <v>0</v>
      </c>
      <c r="AQ133" s="49">
        <f>'Control Panel_개발'!$F92*'사업비 지출내역'!AQ58</f>
        <v>0</v>
      </c>
      <c r="AR133" s="49">
        <f>'Control Panel_개발'!$F92*'사업비 지출내역'!AR58</f>
        <v>0</v>
      </c>
      <c r="AS133" s="49">
        <f>'Control Panel_개발'!$F92*'사업비 지출내역'!AS58</f>
        <v>0</v>
      </c>
      <c r="AT133" s="49">
        <f>'Control Panel_개발'!$F92*'사업비 지출내역'!AT58</f>
        <v>0</v>
      </c>
      <c r="AU133" s="49">
        <f>'Control Panel_개발'!$F92*'사업비 지출내역'!AU58</f>
        <v>0</v>
      </c>
      <c r="AV133" s="49">
        <f>'Control Panel_개발'!$F92*'사업비 지출내역'!AV58</f>
        <v>0</v>
      </c>
      <c r="AW133" s="49">
        <f>'Control Panel_개발'!$F92*'사업비 지출내역'!AW58</f>
        <v>0</v>
      </c>
      <c r="AX133" s="49">
        <f>'Control Panel_개발'!$F92*'사업비 지출내역'!AX58</f>
        <v>0</v>
      </c>
      <c r="AY133" s="49">
        <f>'Control Panel_개발'!$F92*'사업비 지출내역'!AY58</f>
        <v>0</v>
      </c>
      <c r="AZ133" s="49">
        <f>'Control Panel_개발'!$F92*'사업비 지출내역'!AZ58</f>
        <v>0</v>
      </c>
      <c r="BA133" s="49">
        <f>'Control Panel_개발'!$F92*'사업비 지출내역'!BA58</f>
        <v>0</v>
      </c>
      <c r="BB133" s="49">
        <f>'Control Panel_개발'!$F92*'사업비 지출내역'!BB58</f>
        <v>0</v>
      </c>
      <c r="BC133" s="49">
        <f>'Control Panel_개발'!$F92*'사업비 지출내역'!BC58</f>
        <v>0</v>
      </c>
      <c r="BD133" s="49">
        <f>'Control Panel_개발'!$F92*'사업비 지출내역'!BD58</f>
        <v>0</v>
      </c>
      <c r="BE133" s="49">
        <f>'Control Panel_개발'!$F92*'사업비 지출내역'!BE58</f>
        <v>0</v>
      </c>
      <c r="BF133" s="49">
        <f>'Control Panel_개발'!$F92*'사업비 지출내역'!BF58</f>
        <v>0</v>
      </c>
      <c r="BG133" s="49">
        <f>'Control Panel_개발'!$F92*'사업비 지출내역'!BG58</f>
        <v>0</v>
      </c>
      <c r="BH133" s="49">
        <f>'Control Panel_개발'!$F92*'사업비 지출내역'!BH58</f>
        <v>0</v>
      </c>
      <c r="BI133" s="49">
        <f>'Control Panel_개발'!$F92*'사업비 지출내역'!BI58</f>
        <v>0</v>
      </c>
      <c r="BJ133" s="49">
        <f>'Control Panel_개발'!$F92*'사업비 지출내역'!BJ58</f>
        <v>0</v>
      </c>
      <c r="BK133" s="49">
        <f>'Control Panel_개발'!$F92*'사업비 지출내역'!BK58</f>
        <v>0</v>
      </c>
      <c r="BL133" s="49">
        <f>'Control Panel_개발'!$F92*'사업비 지출내역'!BL58</f>
        <v>0</v>
      </c>
      <c r="BM133" s="49">
        <f>'Control Panel_개발'!$F92*'사업비 지출내역'!BM58</f>
        <v>0</v>
      </c>
      <c r="BN133" s="49">
        <f>'Control Panel_개발'!$F92*'사업비 지출내역'!BN58</f>
        <v>0</v>
      </c>
      <c r="BO133" s="49">
        <f>'Control Panel_개발'!$F92*'사업비 지출내역'!BO58</f>
        <v>0</v>
      </c>
      <c r="BP133" s="49">
        <f>'Control Panel_개발'!$F92*'사업비 지출내역'!BP58</f>
        <v>0</v>
      </c>
      <c r="BQ133" s="49">
        <f>'Control Panel_개발'!$F92*'사업비 지출내역'!BQ58</f>
        <v>0</v>
      </c>
      <c r="BR133" s="49">
        <f>'Control Panel_개발'!$F92*'사업비 지출내역'!BR58</f>
        <v>0</v>
      </c>
    </row>
    <row r="134" spans="1:70" x14ac:dyDescent="0.4">
      <c r="C134" s="3" t="str">
        <f>'Control Panel_개발'!C93</f>
        <v>미술장식품설치비</v>
      </c>
      <c r="E134" s="160">
        <v>1</v>
      </c>
      <c r="F134" s="161">
        <v>0</v>
      </c>
      <c r="G134" s="172">
        <f t="shared" si="30"/>
        <v>1</v>
      </c>
      <c r="H134" s="162" t="s">
        <v>1</v>
      </c>
      <c r="I134" s="263">
        <f t="shared" si="25"/>
        <v>300000</v>
      </c>
      <c r="J134" s="48">
        <f>'Control Panel_개발'!$F93*'사업비 지출내역'!J59</f>
        <v>0</v>
      </c>
      <c r="K134" s="49">
        <f>'Control Panel_개발'!$F93*'사업비 지출내역'!K59</f>
        <v>0</v>
      </c>
      <c r="L134" s="49">
        <f>'Control Panel_개발'!$F93*'사업비 지출내역'!L59</f>
        <v>0</v>
      </c>
      <c r="M134" s="49">
        <f>'Control Panel_개발'!$F93*'사업비 지출내역'!M59</f>
        <v>0</v>
      </c>
      <c r="N134" s="49">
        <f>'Control Panel_개발'!$F93*'사업비 지출내역'!N59</f>
        <v>0</v>
      </c>
      <c r="O134" s="49">
        <f>'Control Panel_개발'!$F93*'사업비 지출내역'!O59</f>
        <v>0</v>
      </c>
      <c r="P134" s="49">
        <f>'Control Panel_개발'!$F93*'사업비 지출내역'!P59</f>
        <v>0</v>
      </c>
      <c r="Q134" s="49">
        <f>'Control Panel_개발'!$F93*'사업비 지출내역'!Q59</f>
        <v>0</v>
      </c>
      <c r="R134" s="49">
        <f>'Control Panel_개발'!$F93*'사업비 지출내역'!R59</f>
        <v>0</v>
      </c>
      <c r="S134" s="49">
        <f>'Control Panel_개발'!$F93*'사업비 지출내역'!S59</f>
        <v>0</v>
      </c>
      <c r="T134" s="49">
        <f>'Control Panel_개발'!$F93*'사업비 지출내역'!T59</f>
        <v>0</v>
      </c>
      <c r="U134" s="49">
        <f>'Control Panel_개발'!$F93*'사업비 지출내역'!U59</f>
        <v>0</v>
      </c>
      <c r="V134" s="49">
        <f>'Control Panel_개발'!$F93*'사업비 지출내역'!V59</f>
        <v>0</v>
      </c>
      <c r="W134" s="49">
        <f>'Control Panel_개발'!$F93*'사업비 지출내역'!W59</f>
        <v>0</v>
      </c>
      <c r="X134" s="49">
        <f>'Control Panel_개발'!$F93*'사업비 지출내역'!X59</f>
        <v>0</v>
      </c>
      <c r="Y134" s="49">
        <f>'Control Panel_개발'!$F93*'사업비 지출내역'!Y59</f>
        <v>0</v>
      </c>
      <c r="Z134" s="49">
        <f>'Control Panel_개발'!$F93*'사업비 지출내역'!Z59</f>
        <v>0</v>
      </c>
      <c r="AA134" s="49">
        <f>'Control Panel_개발'!$F93*'사업비 지출내역'!AA59</f>
        <v>0</v>
      </c>
      <c r="AB134" s="49">
        <f>'Control Panel_개발'!$F93*'사업비 지출내역'!AB59</f>
        <v>0</v>
      </c>
      <c r="AC134" s="49">
        <f>'Control Panel_개발'!$F93*'사업비 지출내역'!AC59</f>
        <v>0</v>
      </c>
      <c r="AD134" s="49">
        <f>'Control Panel_개발'!$F93*'사업비 지출내역'!AD59</f>
        <v>0</v>
      </c>
      <c r="AE134" s="49">
        <f>'Control Panel_개발'!$F93*'사업비 지출내역'!AE59</f>
        <v>0</v>
      </c>
      <c r="AF134" s="49">
        <f>'Control Panel_개발'!$F93*'사업비 지출내역'!AF59</f>
        <v>0</v>
      </c>
      <c r="AG134" s="49">
        <f>'Control Panel_개발'!$F93*'사업비 지출내역'!AG59</f>
        <v>0</v>
      </c>
      <c r="AH134" s="49">
        <f>'Control Panel_개발'!$F93*'사업비 지출내역'!AH59</f>
        <v>0</v>
      </c>
      <c r="AI134" s="49">
        <f>'Control Panel_개발'!$F93*'사업비 지출내역'!AI59</f>
        <v>0</v>
      </c>
      <c r="AJ134" s="49">
        <f>'Control Panel_개발'!$F93*'사업비 지출내역'!AJ59</f>
        <v>0</v>
      </c>
      <c r="AK134" s="49">
        <f>'Control Panel_개발'!$F93*'사업비 지출내역'!AK59</f>
        <v>0</v>
      </c>
      <c r="AL134" s="49">
        <f>'Control Panel_개발'!$F93*'사업비 지출내역'!AL59</f>
        <v>0</v>
      </c>
      <c r="AM134" s="49">
        <f>'Control Panel_개발'!$F93*'사업비 지출내역'!AM59</f>
        <v>0</v>
      </c>
      <c r="AN134" s="49">
        <f>'Control Panel_개발'!$F93*'사업비 지출내역'!AN59</f>
        <v>0</v>
      </c>
      <c r="AO134" s="49">
        <f>'Control Panel_개발'!$F93*'사업비 지출내역'!AO59</f>
        <v>0</v>
      </c>
      <c r="AP134" s="49">
        <f>'Control Panel_개발'!$F93*'사업비 지출내역'!AP59</f>
        <v>0</v>
      </c>
      <c r="AQ134" s="49">
        <f>'Control Panel_개발'!$F93*'사업비 지출내역'!AQ59</f>
        <v>0</v>
      </c>
      <c r="AR134" s="49">
        <f>'Control Panel_개발'!$F93*'사업비 지출내역'!AR59</f>
        <v>0</v>
      </c>
      <c r="AS134" s="49">
        <f>'Control Panel_개발'!$F93*'사업비 지출내역'!AS59</f>
        <v>0</v>
      </c>
      <c r="AT134" s="49">
        <f>'Control Panel_개발'!$F93*'사업비 지출내역'!AT59</f>
        <v>0</v>
      </c>
      <c r="AU134" s="49">
        <f>'Control Panel_개발'!$F93*'사업비 지출내역'!AU59</f>
        <v>0</v>
      </c>
      <c r="AV134" s="49">
        <f>'Control Panel_개발'!$F93*'사업비 지출내역'!AV59</f>
        <v>0</v>
      </c>
      <c r="AW134" s="49">
        <f>'Control Panel_개발'!$F93*'사업비 지출내역'!AW59</f>
        <v>0</v>
      </c>
      <c r="AX134" s="49">
        <f>'Control Panel_개발'!$F93*'사업비 지출내역'!AX59</f>
        <v>0</v>
      </c>
      <c r="AY134" s="49">
        <f>'Control Panel_개발'!$F93*'사업비 지출내역'!AY59</f>
        <v>300000</v>
      </c>
      <c r="AZ134" s="49">
        <f>'Control Panel_개발'!$F93*'사업비 지출내역'!AZ59</f>
        <v>0</v>
      </c>
      <c r="BA134" s="49">
        <f>'Control Panel_개발'!$F93*'사업비 지출내역'!BA59</f>
        <v>0</v>
      </c>
      <c r="BB134" s="49">
        <f>'Control Panel_개발'!$F93*'사업비 지출내역'!BB59</f>
        <v>0</v>
      </c>
      <c r="BC134" s="49">
        <f>'Control Panel_개발'!$F93*'사업비 지출내역'!BC59</f>
        <v>0</v>
      </c>
      <c r="BD134" s="49">
        <f>'Control Panel_개발'!$F93*'사업비 지출내역'!BD59</f>
        <v>0</v>
      </c>
      <c r="BE134" s="49">
        <f>'Control Panel_개발'!$F93*'사업비 지출내역'!BE59</f>
        <v>0</v>
      </c>
      <c r="BF134" s="49">
        <f>'Control Panel_개발'!$F93*'사업비 지출내역'!BF59</f>
        <v>0</v>
      </c>
      <c r="BG134" s="49">
        <f>'Control Panel_개발'!$F93*'사업비 지출내역'!BG59</f>
        <v>0</v>
      </c>
      <c r="BH134" s="49">
        <f>'Control Panel_개발'!$F93*'사업비 지출내역'!BH59</f>
        <v>0</v>
      </c>
      <c r="BI134" s="49">
        <f>'Control Panel_개발'!$F93*'사업비 지출내역'!BI59</f>
        <v>0</v>
      </c>
      <c r="BJ134" s="49">
        <f>'Control Panel_개발'!$F93*'사업비 지출내역'!BJ59</f>
        <v>0</v>
      </c>
      <c r="BK134" s="49">
        <f>'Control Panel_개발'!$F93*'사업비 지출내역'!BK59</f>
        <v>0</v>
      </c>
      <c r="BL134" s="49">
        <f>'Control Panel_개발'!$F93*'사업비 지출내역'!BL59</f>
        <v>0</v>
      </c>
      <c r="BM134" s="49">
        <f>'Control Panel_개발'!$F93*'사업비 지출내역'!BM59</f>
        <v>0</v>
      </c>
      <c r="BN134" s="49">
        <f>'Control Panel_개발'!$F93*'사업비 지출내역'!BN59</f>
        <v>0</v>
      </c>
      <c r="BO134" s="49">
        <f>'Control Panel_개발'!$F93*'사업비 지출내역'!BO59</f>
        <v>0</v>
      </c>
      <c r="BP134" s="49">
        <f>'Control Panel_개발'!$F93*'사업비 지출내역'!BP59</f>
        <v>0</v>
      </c>
      <c r="BQ134" s="49">
        <f>'Control Panel_개발'!$F93*'사업비 지출내역'!BQ59</f>
        <v>0</v>
      </c>
      <c r="BR134" s="49">
        <f>'Control Panel_개발'!$F93*'사업비 지출내역'!BR59</f>
        <v>0</v>
      </c>
    </row>
    <row r="135" spans="1:70" s="45" customFormat="1" x14ac:dyDescent="0.4">
      <c r="B135" s="45" t="s">
        <v>465</v>
      </c>
      <c r="E135" s="215"/>
      <c r="F135" s="216"/>
      <c r="G135" s="217"/>
      <c r="H135" s="218"/>
      <c r="I135" s="262">
        <f t="shared" ca="1" si="25"/>
        <v>11443739.773000002</v>
      </c>
      <c r="J135" s="46">
        <f>SUM(J136:J143,J146:J147)</f>
        <v>1490000</v>
      </c>
      <c r="K135" s="47">
        <f t="shared" ref="K135:BR135" si="32">SUM(K136:K143,K146:K147)</f>
        <v>23753.424657534248</v>
      </c>
      <c r="L135" s="47">
        <f t="shared" si="32"/>
        <v>24545.205479452055</v>
      </c>
      <c r="M135" s="47">
        <f t="shared" si="32"/>
        <v>23753.424657534248</v>
      </c>
      <c r="N135" s="47">
        <f t="shared" si="32"/>
        <v>24545.205479452055</v>
      </c>
      <c r="O135" s="47">
        <f t="shared" si="32"/>
        <v>24478.142076502732</v>
      </c>
      <c r="P135" s="47">
        <f t="shared" si="32"/>
        <v>615734.30310382519</v>
      </c>
      <c r="Q135" s="47">
        <f t="shared" si="32"/>
        <v>24478.142076502732</v>
      </c>
      <c r="R135" s="47">
        <f t="shared" ca="1" si="32"/>
        <v>23688.524590163932</v>
      </c>
      <c r="S135" s="47">
        <f t="shared" si="32"/>
        <v>24478.142076502732</v>
      </c>
      <c r="T135" s="47">
        <f t="shared" si="32"/>
        <v>23688.524590163932</v>
      </c>
      <c r="U135" s="47">
        <f t="shared" si="32"/>
        <v>24478.142076502732</v>
      </c>
      <c r="V135" s="47">
        <f t="shared" si="32"/>
        <v>622729.5100765028</v>
      </c>
      <c r="W135" s="47">
        <f t="shared" si="32"/>
        <v>23688.524590163932</v>
      </c>
      <c r="X135" s="47">
        <f t="shared" ca="1" si="32"/>
        <v>24478.142076502732</v>
      </c>
      <c r="Y135" s="47">
        <f t="shared" si="32"/>
        <v>23688.524590163932</v>
      </c>
      <c r="Z135" s="47">
        <f t="shared" si="32"/>
        <v>24478.142076502732</v>
      </c>
      <c r="AA135" s="47">
        <f t="shared" si="32"/>
        <v>24545.205479452055</v>
      </c>
      <c r="AB135" s="47">
        <f t="shared" si="32"/>
        <v>611192.69701369852</v>
      </c>
      <c r="AC135" s="47">
        <f t="shared" si="32"/>
        <v>24545.205479452055</v>
      </c>
      <c r="AD135" s="47">
        <f t="shared" ca="1" si="32"/>
        <v>23753.424657534248</v>
      </c>
      <c r="AE135" s="47">
        <f t="shared" si="32"/>
        <v>24545.205479452055</v>
      </c>
      <c r="AF135" s="47">
        <f t="shared" si="32"/>
        <v>23753.424657534248</v>
      </c>
      <c r="AG135" s="47">
        <f t="shared" si="32"/>
        <v>24545.205479452055</v>
      </c>
      <c r="AH135" s="47">
        <f t="shared" si="32"/>
        <v>624435.62147945201</v>
      </c>
      <c r="AI135" s="47">
        <f t="shared" si="32"/>
        <v>23753.424657534248</v>
      </c>
      <c r="AJ135" s="47">
        <f t="shared" ca="1" si="32"/>
        <v>24545.205479452055</v>
      </c>
      <c r="AK135" s="47">
        <f t="shared" ca="1" si="32"/>
        <v>47313.700657534246</v>
      </c>
      <c r="AL135" s="47">
        <f t="shared" si="32"/>
        <v>24545.205479452055</v>
      </c>
      <c r="AM135" s="47">
        <f t="shared" si="32"/>
        <v>24545.205479452055</v>
      </c>
      <c r="AN135" s="47">
        <f t="shared" ca="1" si="32"/>
        <v>705059.59501369868</v>
      </c>
      <c r="AO135" s="47">
        <f t="shared" si="32"/>
        <v>24545.205479452055</v>
      </c>
      <c r="AP135" s="47">
        <f t="shared" ca="1" si="32"/>
        <v>23753.424657534248</v>
      </c>
      <c r="AQ135" s="47">
        <f t="shared" ca="1" si="32"/>
        <v>251419.17947945208</v>
      </c>
      <c r="AR135" s="47">
        <f t="shared" si="32"/>
        <v>23753.424657534248</v>
      </c>
      <c r="AS135" s="47">
        <f t="shared" si="32"/>
        <v>24545.205479452055</v>
      </c>
      <c r="AT135" s="47">
        <f t="shared" ca="1" si="32"/>
        <v>1022611.650479452</v>
      </c>
      <c r="AU135" s="47">
        <f t="shared" si="32"/>
        <v>23753.424657534248</v>
      </c>
      <c r="AV135" s="47">
        <f t="shared" ca="1" si="32"/>
        <v>24545.205479452055</v>
      </c>
      <c r="AW135" s="47">
        <f t="shared" ca="1" si="32"/>
        <v>588090.41265753424</v>
      </c>
      <c r="AX135" s="47">
        <f t="shared" si="32"/>
        <v>24545.205479452055</v>
      </c>
      <c r="AY135" s="47">
        <f t="shared" si="32"/>
        <v>24545.205479452055</v>
      </c>
      <c r="AZ135" s="47">
        <f t="shared" ca="1" si="32"/>
        <v>1782415.7590136984</v>
      </c>
      <c r="BA135" s="47">
        <f t="shared" si="32"/>
        <v>24545.205479452055</v>
      </c>
      <c r="BB135" s="47">
        <f t="shared" ca="1" si="32"/>
        <v>23753.424657534248</v>
      </c>
      <c r="BC135" s="47">
        <f t="shared" ca="1" si="32"/>
        <v>796967.12547945196</v>
      </c>
      <c r="BD135" s="47">
        <f t="shared" si="32"/>
        <v>23753.424657534248</v>
      </c>
      <c r="BE135" s="47">
        <f t="shared" si="32"/>
        <v>24545.205479452055</v>
      </c>
      <c r="BF135" s="47">
        <f t="shared" ca="1" si="32"/>
        <v>1413889.7334794521</v>
      </c>
      <c r="BG135" s="47">
        <f t="shared" si="32"/>
        <v>0</v>
      </c>
      <c r="BH135" s="47">
        <f t="shared" ca="1" si="32"/>
        <v>0</v>
      </c>
      <c r="BI135" s="47">
        <f t="shared" si="32"/>
        <v>0</v>
      </c>
      <c r="BJ135" s="47">
        <f t="shared" si="32"/>
        <v>0</v>
      </c>
      <c r="BK135" s="47">
        <f t="shared" si="32"/>
        <v>0</v>
      </c>
      <c r="BL135" s="47">
        <f t="shared" si="32"/>
        <v>0</v>
      </c>
      <c r="BM135" s="47">
        <f t="shared" si="32"/>
        <v>0</v>
      </c>
      <c r="BN135" s="47">
        <f t="shared" ca="1" si="32"/>
        <v>0</v>
      </c>
      <c r="BO135" s="47">
        <f t="shared" si="32"/>
        <v>0</v>
      </c>
      <c r="BP135" s="47">
        <f t="shared" si="32"/>
        <v>0</v>
      </c>
      <c r="BQ135" s="47">
        <f t="shared" si="32"/>
        <v>0</v>
      </c>
      <c r="BR135" s="47">
        <f t="shared" si="32"/>
        <v>0</v>
      </c>
    </row>
    <row r="136" spans="1:70" x14ac:dyDescent="0.4">
      <c r="C136" s="3" t="str">
        <f>'Control Panel_개발'!C95</f>
        <v>선순위차입금 이자비용</v>
      </c>
      <c r="E136" s="160">
        <v>0</v>
      </c>
      <c r="F136" s="161">
        <v>0</v>
      </c>
      <c r="G136" s="172">
        <f t="shared" si="30"/>
        <v>1</v>
      </c>
      <c r="H136" s="162" t="s">
        <v>1</v>
      </c>
      <c r="I136" s="263">
        <f ca="1">SUM(J136:BR136)</f>
        <v>3537739.7390000001</v>
      </c>
      <c r="J136" s="48">
        <f>금융비용!G36</f>
        <v>0</v>
      </c>
      <c r="K136" s="49">
        <f>금융비용!H36</f>
        <v>0</v>
      </c>
      <c r="L136" s="49">
        <f>금융비용!I36</f>
        <v>0</v>
      </c>
      <c r="M136" s="49">
        <f>금융비용!J36</f>
        <v>0</v>
      </c>
      <c r="N136" s="49">
        <f>금융비용!K36</f>
        <v>0</v>
      </c>
      <c r="O136" s="49">
        <f>금융비용!L36</f>
        <v>0</v>
      </c>
      <c r="P136" s="49">
        <f>금융비용!M36</f>
        <v>0</v>
      </c>
      <c r="Q136" s="49">
        <f>금융비용!N36</f>
        <v>0</v>
      </c>
      <c r="R136" s="49">
        <f>금융비용!O36</f>
        <v>0</v>
      </c>
      <c r="S136" s="49">
        <f>금융비용!P36</f>
        <v>0</v>
      </c>
      <c r="T136" s="49">
        <f>금융비용!Q36</f>
        <v>0</v>
      </c>
      <c r="U136" s="49">
        <f>금융비용!R36</f>
        <v>0</v>
      </c>
      <c r="V136" s="49">
        <f>금융비용!S36</f>
        <v>0</v>
      </c>
      <c r="W136" s="49">
        <f>금융비용!T36</f>
        <v>0</v>
      </c>
      <c r="X136" s="49">
        <f>금융비용!U36</f>
        <v>0</v>
      </c>
      <c r="Y136" s="49">
        <f>금융비용!V36</f>
        <v>0</v>
      </c>
      <c r="Z136" s="49">
        <f>금융비용!W36</f>
        <v>0</v>
      </c>
      <c r="AA136" s="49">
        <f>금융비용!X36</f>
        <v>0</v>
      </c>
      <c r="AB136" s="49">
        <f>금융비용!Y36</f>
        <v>0</v>
      </c>
      <c r="AC136" s="49">
        <f>금융비용!Z36</f>
        <v>0</v>
      </c>
      <c r="AD136" s="49">
        <f>금융비용!AA36</f>
        <v>0</v>
      </c>
      <c r="AE136" s="49">
        <f>금융비용!AB36</f>
        <v>0</v>
      </c>
      <c r="AF136" s="49">
        <f>금융비용!AC36</f>
        <v>0</v>
      </c>
      <c r="AG136" s="49">
        <f>금융비용!AD36</f>
        <v>0</v>
      </c>
      <c r="AH136" s="49">
        <f>금융비용!AE36</f>
        <v>0</v>
      </c>
      <c r="AI136" s="49">
        <f>금융비용!AF36</f>
        <v>0</v>
      </c>
      <c r="AJ136" s="49">
        <f>금융비용!AG36</f>
        <v>0</v>
      </c>
      <c r="AK136" s="49">
        <f ca="1">금융비용!AH36</f>
        <v>23560.275999999998</v>
      </c>
      <c r="AL136" s="49">
        <f>금융비용!AI36</f>
        <v>0</v>
      </c>
      <c r="AM136" s="49">
        <f>금융비용!AJ36</f>
        <v>0</v>
      </c>
      <c r="AN136" s="49">
        <f ca="1">금융비용!AK36</f>
        <v>92780.137999999992</v>
      </c>
      <c r="AO136" s="49">
        <f>금융비용!AL36</f>
        <v>0</v>
      </c>
      <c r="AP136" s="49">
        <f>금융비용!AM36</f>
        <v>0</v>
      </c>
      <c r="AQ136" s="49">
        <f ca="1">금융비용!AN36</f>
        <v>226873.97400000002</v>
      </c>
      <c r="AR136" s="49">
        <f>금융비용!AO36</f>
        <v>0</v>
      </c>
      <c r="AS136" s="49">
        <f>금융비용!AP36</f>
        <v>0</v>
      </c>
      <c r="AT136" s="49">
        <f ca="1">금융비용!AQ36</f>
        <v>398176.02899999998</v>
      </c>
      <c r="AU136" s="49">
        <f>금융비용!AR36</f>
        <v>0</v>
      </c>
      <c r="AV136" s="49">
        <f>금융비용!AS36</f>
        <v>0</v>
      </c>
      <c r="AW136" s="49">
        <f ca="1">금융비용!AT36</f>
        <v>564336.98800000001</v>
      </c>
      <c r="AX136" s="49">
        <f>금융비용!AU36</f>
        <v>0</v>
      </c>
      <c r="AY136" s="49">
        <f>금융비용!AV36</f>
        <v>0</v>
      </c>
      <c r="AZ136" s="49">
        <f ca="1">금융비용!AW36</f>
        <v>670136.30199999991</v>
      </c>
      <c r="BA136" s="49">
        <f>금융비용!AX36</f>
        <v>0</v>
      </c>
      <c r="BB136" s="49">
        <f>금융비용!AY36</f>
        <v>0</v>
      </c>
      <c r="BC136" s="49">
        <f ca="1">금융비용!AZ36</f>
        <v>772421.91999999993</v>
      </c>
      <c r="BD136" s="49">
        <f>금융비용!BA36</f>
        <v>0</v>
      </c>
      <c r="BE136" s="49">
        <f>금융비용!BB36</f>
        <v>0</v>
      </c>
      <c r="BF136" s="49">
        <f ca="1">금융비용!BC36</f>
        <v>789454.11199999996</v>
      </c>
      <c r="BG136" s="49">
        <f>금융비용!BD36</f>
        <v>0</v>
      </c>
      <c r="BH136" s="49">
        <f>금융비용!BE36</f>
        <v>0</v>
      </c>
      <c r="BI136" s="49">
        <f>금융비용!BF36</f>
        <v>0</v>
      </c>
      <c r="BJ136" s="49">
        <f>금융비용!BG36</f>
        <v>0</v>
      </c>
      <c r="BK136" s="49">
        <f>금융비용!BH36</f>
        <v>0</v>
      </c>
      <c r="BL136" s="49">
        <f>금융비용!BI36</f>
        <v>0</v>
      </c>
      <c r="BM136" s="49">
        <f>금융비용!BJ36</f>
        <v>0</v>
      </c>
      <c r="BN136" s="49">
        <f>금융비용!BK36</f>
        <v>0</v>
      </c>
      <c r="BO136" s="49">
        <f>금융비용!BL36</f>
        <v>0</v>
      </c>
      <c r="BP136" s="49">
        <f>금융비용!BM36</f>
        <v>0</v>
      </c>
      <c r="BQ136" s="49">
        <f>금융비용!BN36</f>
        <v>0</v>
      </c>
      <c r="BR136" s="49">
        <f>금융비용!BO36</f>
        <v>0</v>
      </c>
    </row>
    <row r="137" spans="1:70" x14ac:dyDescent="0.4">
      <c r="C137" s="3" t="str">
        <f>'Control Panel_개발'!C96</f>
        <v>중순위차입금 이자비용</v>
      </c>
      <c r="E137" s="160">
        <v>0</v>
      </c>
      <c r="F137" s="161">
        <v>0</v>
      </c>
      <c r="G137" s="172">
        <f>1-F137</f>
        <v>1</v>
      </c>
      <c r="H137" s="162" t="s">
        <v>1</v>
      </c>
      <c r="I137" s="263">
        <f t="shared" si="25"/>
        <v>0</v>
      </c>
      <c r="J137" s="48">
        <f>금융비용!G42</f>
        <v>0</v>
      </c>
      <c r="K137" s="49">
        <f>금융비용!H42</f>
        <v>0</v>
      </c>
      <c r="L137" s="49">
        <f>금융비용!I42</f>
        <v>0</v>
      </c>
      <c r="M137" s="49">
        <f>금융비용!J42</f>
        <v>0</v>
      </c>
      <c r="N137" s="49">
        <f>금융비용!K42</f>
        <v>0</v>
      </c>
      <c r="O137" s="49">
        <f>금융비용!L42</f>
        <v>0</v>
      </c>
      <c r="P137" s="49">
        <f>금융비용!M42</f>
        <v>0</v>
      </c>
      <c r="Q137" s="49">
        <f>금융비용!N42</f>
        <v>0</v>
      </c>
      <c r="R137" s="49">
        <f>금융비용!O42</f>
        <v>0</v>
      </c>
      <c r="S137" s="49">
        <f>금융비용!P42</f>
        <v>0</v>
      </c>
      <c r="T137" s="49">
        <f>금융비용!Q42</f>
        <v>0</v>
      </c>
      <c r="U137" s="49">
        <f>금융비용!R42</f>
        <v>0</v>
      </c>
      <c r="V137" s="49">
        <f>금융비용!S42</f>
        <v>0</v>
      </c>
      <c r="W137" s="49">
        <f>금융비용!T42</f>
        <v>0</v>
      </c>
      <c r="X137" s="49">
        <f>금융비용!U42</f>
        <v>0</v>
      </c>
      <c r="Y137" s="49">
        <f>금융비용!V42</f>
        <v>0</v>
      </c>
      <c r="Z137" s="49">
        <f>금융비용!W42</f>
        <v>0</v>
      </c>
      <c r="AA137" s="49">
        <f>금융비용!X42</f>
        <v>0</v>
      </c>
      <c r="AB137" s="49">
        <f>금융비용!Y42</f>
        <v>0</v>
      </c>
      <c r="AC137" s="49">
        <f>금융비용!Z42</f>
        <v>0</v>
      </c>
      <c r="AD137" s="49">
        <f>금융비용!AA42</f>
        <v>0</v>
      </c>
      <c r="AE137" s="49">
        <f>금융비용!AB42</f>
        <v>0</v>
      </c>
      <c r="AF137" s="49">
        <f>금융비용!AC42</f>
        <v>0</v>
      </c>
      <c r="AG137" s="49">
        <f>금융비용!AD42</f>
        <v>0</v>
      </c>
      <c r="AH137" s="49">
        <f>금융비용!AE42</f>
        <v>0</v>
      </c>
      <c r="AI137" s="49">
        <f>금융비용!AF42</f>
        <v>0</v>
      </c>
      <c r="AJ137" s="49">
        <f>금융비용!AG42</f>
        <v>0</v>
      </c>
      <c r="AK137" s="49">
        <f>금융비용!AH42</f>
        <v>0</v>
      </c>
      <c r="AL137" s="49">
        <f>금융비용!AI42</f>
        <v>0</v>
      </c>
      <c r="AM137" s="49">
        <f>금융비용!AJ42</f>
        <v>0</v>
      </c>
      <c r="AN137" s="49">
        <f>금융비용!AK42</f>
        <v>0</v>
      </c>
      <c r="AO137" s="49">
        <f>금융비용!AL42</f>
        <v>0</v>
      </c>
      <c r="AP137" s="49">
        <f>금융비용!AM42</f>
        <v>0</v>
      </c>
      <c r="AQ137" s="49">
        <f>금융비용!AN42</f>
        <v>0</v>
      </c>
      <c r="AR137" s="49">
        <f>금융비용!AO42</f>
        <v>0</v>
      </c>
      <c r="AS137" s="49">
        <f>금융비용!AP42</f>
        <v>0</v>
      </c>
      <c r="AT137" s="49">
        <f>금융비용!AQ42</f>
        <v>0</v>
      </c>
      <c r="AU137" s="49">
        <f>금융비용!AR42</f>
        <v>0</v>
      </c>
      <c r="AV137" s="49">
        <f>금융비용!AS42</f>
        <v>0</v>
      </c>
      <c r="AW137" s="49">
        <f>금융비용!AT42</f>
        <v>0</v>
      </c>
      <c r="AX137" s="49">
        <f>금융비용!AU42</f>
        <v>0</v>
      </c>
      <c r="AY137" s="49">
        <f>금융비용!AV42</f>
        <v>0</v>
      </c>
      <c r="AZ137" s="49">
        <f>금융비용!AW42</f>
        <v>0</v>
      </c>
      <c r="BA137" s="49">
        <f>금융비용!AX42</f>
        <v>0</v>
      </c>
      <c r="BB137" s="49">
        <f>금융비용!AY42</f>
        <v>0</v>
      </c>
      <c r="BC137" s="49">
        <f>금융비용!AZ42</f>
        <v>0</v>
      </c>
      <c r="BD137" s="49">
        <f>금융비용!BA42</f>
        <v>0</v>
      </c>
      <c r="BE137" s="49">
        <f>금융비용!BB42</f>
        <v>0</v>
      </c>
      <c r="BF137" s="49">
        <f>금융비용!BC42</f>
        <v>0</v>
      </c>
      <c r="BG137" s="49">
        <f>금융비용!BD42</f>
        <v>0</v>
      </c>
      <c r="BH137" s="49">
        <f>금융비용!BE42</f>
        <v>0</v>
      </c>
      <c r="BI137" s="49">
        <f>금융비용!BF42</f>
        <v>0</v>
      </c>
      <c r="BJ137" s="49">
        <f>금융비용!BG42</f>
        <v>0</v>
      </c>
      <c r="BK137" s="49">
        <f>금융비용!BH42</f>
        <v>0</v>
      </c>
      <c r="BL137" s="49">
        <f>금융비용!BI42</f>
        <v>0</v>
      </c>
      <c r="BM137" s="49">
        <f>금융비용!BJ42</f>
        <v>0</v>
      </c>
      <c r="BN137" s="49">
        <f>금융비용!BK42</f>
        <v>0</v>
      </c>
      <c r="BO137" s="49">
        <f>금융비용!BL42</f>
        <v>0</v>
      </c>
      <c r="BP137" s="49">
        <f>금융비용!BM42</f>
        <v>0</v>
      </c>
      <c r="BQ137" s="49">
        <f>금융비용!BN42</f>
        <v>0</v>
      </c>
      <c r="BR137" s="49">
        <f>금융비용!BO42</f>
        <v>0</v>
      </c>
    </row>
    <row r="138" spans="1:70" x14ac:dyDescent="0.4">
      <c r="C138" s="3" t="str">
        <f>'Control Panel_개발'!C97</f>
        <v>단기차입금 이자비용(VAT)</v>
      </c>
      <c r="E138" s="160">
        <v>0</v>
      </c>
      <c r="F138" s="161">
        <v>0</v>
      </c>
      <c r="G138" s="172">
        <f t="shared" si="30"/>
        <v>1</v>
      </c>
      <c r="H138" s="162" t="s">
        <v>1</v>
      </c>
      <c r="I138" s="263">
        <f t="shared" ca="1" si="25"/>
        <v>0</v>
      </c>
      <c r="J138" s="48">
        <f>금융비용!G49</f>
        <v>0</v>
      </c>
      <c r="K138" s="49">
        <f>금융비용!H49</f>
        <v>0</v>
      </c>
      <c r="L138" s="49">
        <f>금융비용!I49</f>
        <v>0</v>
      </c>
      <c r="M138" s="49">
        <f>금융비용!J49</f>
        <v>0</v>
      </c>
      <c r="N138" s="49">
        <f>금융비용!K49</f>
        <v>0</v>
      </c>
      <c r="O138" s="49">
        <f>금융비용!L49</f>
        <v>0</v>
      </c>
      <c r="P138" s="49">
        <f>금융비용!M49</f>
        <v>0</v>
      </c>
      <c r="Q138" s="49">
        <f>금융비용!N49</f>
        <v>0</v>
      </c>
      <c r="R138" s="49">
        <f ca="1">금융비용!O49</f>
        <v>0</v>
      </c>
      <c r="S138" s="49">
        <f>금융비용!P49</f>
        <v>0</v>
      </c>
      <c r="T138" s="49">
        <f>금융비용!Q49</f>
        <v>0</v>
      </c>
      <c r="U138" s="49">
        <f>금융비용!R49</f>
        <v>0</v>
      </c>
      <c r="V138" s="49">
        <f>금융비용!S49</f>
        <v>0</v>
      </c>
      <c r="W138" s="49">
        <f>금융비용!T49</f>
        <v>0</v>
      </c>
      <c r="X138" s="49">
        <f ca="1">금융비용!U49</f>
        <v>0</v>
      </c>
      <c r="Y138" s="49">
        <f>금융비용!V49</f>
        <v>0</v>
      </c>
      <c r="Z138" s="49">
        <f>금융비용!W49</f>
        <v>0</v>
      </c>
      <c r="AA138" s="49">
        <f>금융비용!X49</f>
        <v>0</v>
      </c>
      <c r="AB138" s="49">
        <f>금융비용!Y49</f>
        <v>0</v>
      </c>
      <c r="AC138" s="49">
        <f>금융비용!Z49</f>
        <v>0</v>
      </c>
      <c r="AD138" s="49">
        <f ca="1">금융비용!AA49</f>
        <v>0</v>
      </c>
      <c r="AE138" s="49">
        <f>금융비용!AB49</f>
        <v>0</v>
      </c>
      <c r="AF138" s="49">
        <f>금융비용!AC49</f>
        <v>0</v>
      </c>
      <c r="AG138" s="49">
        <f>금융비용!AD49</f>
        <v>0</v>
      </c>
      <c r="AH138" s="49">
        <f>금융비용!AE49</f>
        <v>0</v>
      </c>
      <c r="AI138" s="49">
        <f>금융비용!AF49</f>
        <v>0</v>
      </c>
      <c r="AJ138" s="49">
        <f ca="1">금융비용!AG49</f>
        <v>0</v>
      </c>
      <c r="AK138" s="49">
        <f>금융비용!AH49</f>
        <v>0</v>
      </c>
      <c r="AL138" s="49">
        <f>금융비용!AI49</f>
        <v>0</v>
      </c>
      <c r="AM138" s="49">
        <f>금융비용!AJ49</f>
        <v>0</v>
      </c>
      <c r="AN138" s="49">
        <f>금융비용!AK49</f>
        <v>0</v>
      </c>
      <c r="AO138" s="49">
        <f>금융비용!AL49</f>
        <v>0</v>
      </c>
      <c r="AP138" s="49">
        <f ca="1">금융비용!AM49</f>
        <v>0</v>
      </c>
      <c r="AQ138" s="49">
        <f>금융비용!AN49</f>
        <v>0</v>
      </c>
      <c r="AR138" s="49">
        <f>금융비용!AO49</f>
        <v>0</v>
      </c>
      <c r="AS138" s="49">
        <f>금융비용!AP49</f>
        <v>0</v>
      </c>
      <c r="AT138" s="49">
        <f>금융비용!AQ49</f>
        <v>0</v>
      </c>
      <c r="AU138" s="49">
        <f>금융비용!AR49</f>
        <v>0</v>
      </c>
      <c r="AV138" s="49">
        <f ca="1">금융비용!AS49</f>
        <v>0</v>
      </c>
      <c r="AW138" s="49">
        <f>금융비용!AT49</f>
        <v>0</v>
      </c>
      <c r="AX138" s="49">
        <f>금융비용!AU49</f>
        <v>0</v>
      </c>
      <c r="AY138" s="49">
        <f>금융비용!AV49</f>
        <v>0</v>
      </c>
      <c r="AZ138" s="49">
        <f>금융비용!AW49</f>
        <v>0</v>
      </c>
      <c r="BA138" s="49">
        <f>금융비용!AX49</f>
        <v>0</v>
      </c>
      <c r="BB138" s="49">
        <f ca="1">금융비용!AY49</f>
        <v>0</v>
      </c>
      <c r="BC138" s="49">
        <f>금융비용!AZ49</f>
        <v>0</v>
      </c>
      <c r="BD138" s="49">
        <f>금융비용!BA49</f>
        <v>0</v>
      </c>
      <c r="BE138" s="49">
        <f>금융비용!BB49</f>
        <v>0</v>
      </c>
      <c r="BF138" s="49">
        <f>금융비용!BC49</f>
        <v>0</v>
      </c>
      <c r="BG138" s="49">
        <f>금융비용!BD49</f>
        <v>0</v>
      </c>
      <c r="BH138" s="49">
        <f ca="1">금융비용!BE49</f>
        <v>0</v>
      </c>
      <c r="BI138" s="49">
        <f>금융비용!BF49</f>
        <v>0</v>
      </c>
      <c r="BJ138" s="49">
        <f>금융비용!BG49</f>
        <v>0</v>
      </c>
      <c r="BK138" s="49">
        <f>금융비용!BH49</f>
        <v>0</v>
      </c>
      <c r="BL138" s="49">
        <f>금융비용!BI49</f>
        <v>0</v>
      </c>
      <c r="BM138" s="49">
        <f>금융비용!BJ49</f>
        <v>0</v>
      </c>
      <c r="BN138" s="49">
        <f ca="1">금융비용!BK49</f>
        <v>0</v>
      </c>
      <c r="BO138" s="49">
        <f>금융비용!BL49</f>
        <v>0</v>
      </c>
      <c r="BP138" s="49">
        <f>금융비용!BM49</f>
        <v>0</v>
      </c>
      <c r="BQ138" s="49">
        <f>금융비용!BN49</f>
        <v>0</v>
      </c>
      <c r="BR138" s="49">
        <f>금융비용!BO49</f>
        <v>0</v>
      </c>
    </row>
    <row r="139" spans="1:70" x14ac:dyDescent="0.4">
      <c r="C139" s="3" t="str">
        <f>'Control Panel_개발'!C98</f>
        <v>선순위대출취급수수료</v>
      </c>
      <c r="E139" s="160">
        <v>0</v>
      </c>
      <c r="F139" s="161">
        <v>0</v>
      </c>
      <c r="G139" s="172">
        <f t="shared" si="30"/>
        <v>1</v>
      </c>
      <c r="H139" s="162" t="s">
        <v>1</v>
      </c>
      <c r="I139" s="263">
        <f t="shared" si="25"/>
        <v>480000</v>
      </c>
      <c r="J139" s="48">
        <f>'Control Panel_개발'!$F$98*J64</f>
        <v>480000</v>
      </c>
      <c r="K139" s="49">
        <f>'Control Panel_개발'!$F$98*K64</f>
        <v>0</v>
      </c>
      <c r="L139" s="49">
        <f>'Control Panel_개발'!$F$98*L64</f>
        <v>0</v>
      </c>
      <c r="M139" s="49">
        <f>'Control Panel_개발'!$F$98*M64</f>
        <v>0</v>
      </c>
      <c r="N139" s="49">
        <f>'Control Panel_개발'!$F$98*N64</f>
        <v>0</v>
      </c>
      <c r="O139" s="49">
        <f>'Control Panel_개발'!$F$98*O64</f>
        <v>0</v>
      </c>
      <c r="P139" s="49">
        <f>'Control Panel_개발'!$F$98*P64</f>
        <v>0</v>
      </c>
      <c r="Q139" s="49">
        <f>'Control Panel_개발'!$F$98*Q64</f>
        <v>0</v>
      </c>
      <c r="R139" s="49">
        <f>'Control Panel_개발'!$F$98*R64</f>
        <v>0</v>
      </c>
      <c r="S139" s="49">
        <f>'Control Panel_개발'!$F$98*S64</f>
        <v>0</v>
      </c>
      <c r="T139" s="49">
        <f>'Control Panel_개발'!$F$98*T64</f>
        <v>0</v>
      </c>
      <c r="U139" s="49">
        <f>'Control Panel_개발'!$F$98*U64</f>
        <v>0</v>
      </c>
      <c r="V139" s="49">
        <f>'Control Panel_개발'!$F$98*V64</f>
        <v>0</v>
      </c>
      <c r="W139" s="49">
        <f>'Control Panel_개발'!$F$98*W64</f>
        <v>0</v>
      </c>
      <c r="X139" s="49">
        <f>'Control Panel_개발'!$F$98*X64</f>
        <v>0</v>
      </c>
      <c r="Y139" s="49">
        <f>'Control Panel_개발'!$F$98*Y64</f>
        <v>0</v>
      </c>
      <c r="Z139" s="49">
        <f>'Control Panel_개발'!$F$98*Z64</f>
        <v>0</v>
      </c>
      <c r="AA139" s="49">
        <f>'Control Panel_개발'!$F$98*AA64</f>
        <v>0</v>
      </c>
      <c r="AB139" s="49">
        <f>'Control Panel_개발'!$F$98*AB64</f>
        <v>0</v>
      </c>
      <c r="AC139" s="49">
        <f>'Control Panel_개발'!$F$98*AC64</f>
        <v>0</v>
      </c>
      <c r="AD139" s="49">
        <f>'Control Panel_개발'!$F$98*AD64</f>
        <v>0</v>
      </c>
      <c r="AE139" s="49">
        <f>'Control Panel_개발'!$F$98*AE64</f>
        <v>0</v>
      </c>
      <c r="AF139" s="49">
        <f>'Control Panel_개발'!$F$98*AF64</f>
        <v>0</v>
      </c>
      <c r="AG139" s="49">
        <f>'Control Panel_개발'!$F$98*AG64</f>
        <v>0</v>
      </c>
      <c r="AH139" s="49">
        <f>'Control Panel_개발'!$F$98*AH64</f>
        <v>0</v>
      </c>
      <c r="AI139" s="49">
        <f>'Control Panel_개발'!$F$98*AI64</f>
        <v>0</v>
      </c>
      <c r="AJ139" s="49">
        <f>'Control Panel_개발'!$F$98*AJ64</f>
        <v>0</v>
      </c>
      <c r="AK139" s="49">
        <f>'Control Panel_개발'!$F$98*AK64</f>
        <v>0</v>
      </c>
      <c r="AL139" s="49">
        <f>'Control Panel_개발'!$F$98*AL64</f>
        <v>0</v>
      </c>
      <c r="AM139" s="49">
        <f>'Control Panel_개발'!$F$98*AM64</f>
        <v>0</v>
      </c>
      <c r="AN139" s="49">
        <f>'Control Panel_개발'!$F$98*AN64</f>
        <v>0</v>
      </c>
      <c r="AO139" s="49">
        <f>'Control Panel_개발'!$F$98*AO64</f>
        <v>0</v>
      </c>
      <c r="AP139" s="49">
        <f>'Control Panel_개발'!$F$98*AP64</f>
        <v>0</v>
      </c>
      <c r="AQ139" s="49">
        <f>'Control Panel_개발'!$F$98*AQ64</f>
        <v>0</v>
      </c>
      <c r="AR139" s="49">
        <f>'Control Panel_개발'!$F$98*AR64</f>
        <v>0</v>
      </c>
      <c r="AS139" s="49">
        <f>'Control Panel_개발'!$F$98*AS64</f>
        <v>0</v>
      </c>
      <c r="AT139" s="49">
        <f>'Control Panel_개발'!$F$98*AT64</f>
        <v>0</v>
      </c>
      <c r="AU139" s="49">
        <f>'Control Panel_개발'!$F$98*AU64</f>
        <v>0</v>
      </c>
      <c r="AV139" s="49">
        <f>'Control Panel_개발'!$F$98*AV64</f>
        <v>0</v>
      </c>
      <c r="AW139" s="49">
        <f>'Control Panel_개발'!$F$98*AW64</f>
        <v>0</v>
      </c>
      <c r="AX139" s="49">
        <f>'Control Panel_개발'!$F$98*AX64</f>
        <v>0</v>
      </c>
      <c r="AY139" s="49">
        <f>'Control Panel_개발'!$F$98*AY64</f>
        <v>0</v>
      </c>
      <c r="AZ139" s="49">
        <f>'Control Panel_개발'!$F$98*AZ64</f>
        <v>0</v>
      </c>
      <c r="BA139" s="49">
        <f>'Control Panel_개발'!$F$98*BA64</f>
        <v>0</v>
      </c>
      <c r="BB139" s="49">
        <f>'Control Panel_개발'!$F$98*BB64</f>
        <v>0</v>
      </c>
      <c r="BC139" s="49">
        <f>'Control Panel_개발'!$F$98*BC64</f>
        <v>0</v>
      </c>
      <c r="BD139" s="49">
        <f>'Control Panel_개발'!$F$98*BD64</f>
        <v>0</v>
      </c>
      <c r="BE139" s="49">
        <f>'Control Panel_개발'!$F$98*BE64</f>
        <v>0</v>
      </c>
      <c r="BF139" s="49">
        <f>'Control Panel_개발'!$F$98*BF64</f>
        <v>0</v>
      </c>
      <c r="BG139" s="49">
        <f>'Control Panel_개발'!$F$98*BG64</f>
        <v>0</v>
      </c>
      <c r="BH139" s="49">
        <f>'Control Panel_개발'!$F$98*BH64</f>
        <v>0</v>
      </c>
      <c r="BI139" s="49">
        <f>'Control Panel_개발'!$F$98*BI64</f>
        <v>0</v>
      </c>
      <c r="BJ139" s="49">
        <f>'Control Panel_개발'!$F$98*BJ64</f>
        <v>0</v>
      </c>
      <c r="BK139" s="49">
        <f>'Control Panel_개발'!$F$98*BK64</f>
        <v>0</v>
      </c>
      <c r="BL139" s="49">
        <f>'Control Panel_개발'!$F$98*BL64</f>
        <v>0</v>
      </c>
      <c r="BM139" s="49">
        <f>'Control Panel_개발'!$F$98*BM64</f>
        <v>0</v>
      </c>
      <c r="BN139" s="49">
        <f>'Control Panel_개발'!$F$98*BN64</f>
        <v>0</v>
      </c>
      <c r="BO139" s="49">
        <f>'Control Panel_개발'!$F$98*BO64</f>
        <v>0</v>
      </c>
      <c r="BP139" s="49">
        <f>'Control Panel_개발'!$F$98*BP64</f>
        <v>0</v>
      </c>
      <c r="BQ139" s="49">
        <f>'Control Panel_개발'!$F$98*BQ64</f>
        <v>0</v>
      </c>
      <c r="BR139" s="49">
        <f>'Control Panel_개발'!$F$98*BR64</f>
        <v>0</v>
      </c>
    </row>
    <row r="140" spans="1:70" x14ac:dyDescent="0.4">
      <c r="C140" s="3" t="str">
        <f>'Control Panel_개발'!C99</f>
        <v>중순위대출취급수수료</v>
      </c>
      <c r="E140" s="160">
        <v>0</v>
      </c>
      <c r="F140" s="161">
        <v>0</v>
      </c>
      <c r="G140" s="172">
        <f>1-F140</f>
        <v>1</v>
      </c>
      <c r="H140" s="162" t="s">
        <v>1</v>
      </c>
      <c r="I140" s="263">
        <f t="shared" si="25"/>
        <v>0</v>
      </c>
      <c r="J140" s="48">
        <f>'Control Panel_개발'!$F$99*J65</f>
        <v>0</v>
      </c>
      <c r="K140" s="49">
        <f>'Control Panel_개발'!$F$99*K65</f>
        <v>0</v>
      </c>
      <c r="L140" s="49">
        <f>'Control Panel_개발'!$F$99*L65</f>
        <v>0</v>
      </c>
      <c r="M140" s="49">
        <f>'Control Panel_개발'!$F$99*M65</f>
        <v>0</v>
      </c>
      <c r="N140" s="49">
        <f>'Control Panel_개발'!$F$99*N65</f>
        <v>0</v>
      </c>
      <c r="O140" s="49">
        <f>'Control Panel_개발'!$F$99*O65</f>
        <v>0</v>
      </c>
      <c r="P140" s="49">
        <f>'Control Panel_개발'!$F$99*P65</f>
        <v>0</v>
      </c>
      <c r="Q140" s="49">
        <f>'Control Panel_개발'!$F$99*Q65</f>
        <v>0</v>
      </c>
      <c r="R140" s="49">
        <f>'Control Panel_개발'!$F$99*R65</f>
        <v>0</v>
      </c>
      <c r="S140" s="49">
        <f>'Control Panel_개발'!$F$99*S65</f>
        <v>0</v>
      </c>
      <c r="T140" s="49">
        <f>'Control Panel_개발'!$F$99*T65</f>
        <v>0</v>
      </c>
      <c r="U140" s="49">
        <f>'Control Panel_개발'!$F$99*U65</f>
        <v>0</v>
      </c>
      <c r="V140" s="49">
        <f>'Control Panel_개발'!$F$99*V65</f>
        <v>0</v>
      </c>
      <c r="W140" s="49">
        <f>'Control Panel_개발'!$F$99*W65</f>
        <v>0</v>
      </c>
      <c r="X140" s="49">
        <f>'Control Panel_개발'!$F$99*X65</f>
        <v>0</v>
      </c>
      <c r="Y140" s="49">
        <f>'Control Panel_개발'!$F$99*Y65</f>
        <v>0</v>
      </c>
      <c r="Z140" s="49">
        <f>'Control Panel_개발'!$F$99*Z65</f>
        <v>0</v>
      </c>
      <c r="AA140" s="49">
        <f>'Control Panel_개발'!$F$99*AA65</f>
        <v>0</v>
      </c>
      <c r="AB140" s="49">
        <f>'Control Panel_개발'!$F$99*AB65</f>
        <v>0</v>
      </c>
      <c r="AC140" s="49">
        <f>'Control Panel_개발'!$F$99*AC65</f>
        <v>0</v>
      </c>
      <c r="AD140" s="49">
        <f>'Control Panel_개발'!$F$99*AD65</f>
        <v>0</v>
      </c>
      <c r="AE140" s="49">
        <f>'Control Panel_개발'!$F$99*AE65</f>
        <v>0</v>
      </c>
      <c r="AF140" s="49">
        <f>'Control Panel_개발'!$F$99*AF65</f>
        <v>0</v>
      </c>
      <c r="AG140" s="49">
        <f>'Control Panel_개발'!$F$99*AG65</f>
        <v>0</v>
      </c>
      <c r="AH140" s="49">
        <f>'Control Panel_개발'!$F$99*AH65</f>
        <v>0</v>
      </c>
      <c r="AI140" s="49">
        <f>'Control Panel_개발'!$F$99*AI65</f>
        <v>0</v>
      </c>
      <c r="AJ140" s="49">
        <f>'Control Panel_개발'!$F$99*AJ65</f>
        <v>0</v>
      </c>
      <c r="AK140" s="49">
        <f>'Control Panel_개발'!$F$99*AK65</f>
        <v>0</v>
      </c>
      <c r="AL140" s="49">
        <f>'Control Panel_개발'!$F$99*AL65</f>
        <v>0</v>
      </c>
      <c r="AM140" s="49">
        <f>'Control Panel_개발'!$F$99*AM65</f>
        <v>0</v>
      </c>
      <c r="AN140" s="49">
        <f>'Control Panel_개발'!$F$99*AN65</f>
        <v>0</v>
      </c>
      <c r="AO140" s="49">
        <f>'Control Panel_개발'!$F$99*AO65</f>
        <v>0</v>
      </c>
      <c r="AP140" s="49">
        <f>'Control Panel_개발'!$F$99*AP65</f>
        <v>0</v>
      </c>
      <c r="AQ140" s="49">
        <f>'Control Panel_개발'!$F$99*AQ65</f>
        <v>0</v>
      </c>
      <c r="AR140" s="49">
        <f>'Control Panel_개발'!$F$99*AR65</f>
        <v>0</v>
      </c>
      <c r="AS140" s="49">
        <f>'Control Panel_개발'!$F$99*AS65</f>
        <v>0</v>
      </c>
      <c r="AT140" s="49">
        <f>'Control Panel_개발'!$F$99*AT65</f>
        <v>0</v>
      </c>
      <c r="AU140" s="49">
        <f>'Control Panel_개발'!$F$99*AU65</f>
        <v>0</v>
      </c>
      <c r="AV140" s="49">
        <f>'Control Panel_개발'!$F$99*AV65</f>
        <v>0</v>
      </c>
      <c r="AW140" s="49">
        <f>'Control Panel_개발'!$F$99*AW65</f>
        <v>0</v>
      </c>
      <c r="AX140" s="49">
        <f>'Control Panel_개발'!$F$99*AX65</f>
        <v>0</v>
      </c>
      <c r="AY140" s="49">
        <f>'Control Panel_개발'!$F$99*AY65</f>
        <v>0</v>
      </c>
      <c r="AZ140" s="49">
        <f>'Control Panel_개발'!$F$99*AZ65</f>
        <v>0</v>
      </c>
      <c r="BA140" s="49">
        <f>'Control Panel_개발'!$F$99*BA65</f>
        <v>0</v>
      </c>
      <c r="BB140" s="49">
        <f>'Control Panel_개발'!$F$99*BB65</f>
        <v>0</v>
      </c>
      <c r="BC140" s="49">
        <f>'Control Panel_개발'!$F$99*BC65</f>
        <v>0</v>
      </c>
      <c r="BD140" s="49">
        <f>'Control Panel_개발'!$F$99*BD65</f>
        <v>0</v>
      </c>
      <c r="BE140" s="49">
        <f>'Control Panel_개발'!$F$99*BE65</f>
        <v>0</v>
      </c>
      <c r="BF140" s="49">
        <f>'Control Panel_개발'!$F$99*BF65</f>
        <v>0</v>
      </c>
      <c r="BG140" s="49">
        <f>'Control Panel_개발'!$F$99*BG65</f>
        <v>0</v>
      </c>
      <c r="BH140" s="49">
        <f>'Control Panel_개발'!$F$99*BH65</f>
        <v>0</v>
      </c>
      <c r="BI140" s="49">
        <f>'Control Panel_개발'!$F$99*BI65</f>
        <v>0</v>
      </c>
      <c r="BJ140" s="49">
        <f>'Control Panel_개발'!$F$99*BJ65</f>
        <v>0</v>
      </c>
      <c r="BK140" s="49">
        <f>'Control Panel_개발'!$F$99*BK65</f>
        <v>0</v>
      </c>
      <c r="BL140" s="49">
        <f>'Control Panel_개발'!$F$99*BL65</f>
        <v>0</v>
      </c>
      <c r="BM140" s="49">
        <f>'Control Panel_개발'!$F$99*BM65</f>
        <v>0</v>
      </c>
      <c r="BN140" s="49">
        <f>'Control Panel_개발'!$F$99*BN65</f>
        <v>0</v>
      </c>
      <c r="BO140" s="49">
        <f>'Control Panel_개발'!$F$99*BO65</f>
        <v>0</v>
      </c>
      <c r="BP140" s="49">
        <f>'Control Panel_개발'!$F$99*BP65</f>
        <v>0</v>
      </c>
      <c r="BQ140" s="49">
        <f>'Control Panel_개발'!$F$99*BQ65</f>
        <v>0</v>
      </c>
      <c r="BR140" s="49">
        <f>'Control Panel_개발'!$F$99*BR65</f>
        <v>0</v>
      </c>
    </row>
    <row r="141" spans="1:70" x14ac:dyDescent="0.4">
      <c r="C141" s="3" t="str">
        <f>'Control Panel_개발'!C100</f>
        <v>중순위대출약정수수료</v>
      </c>
      <c r="E141" s="160">
        <v>0</v>
      </c>
      <c r="F141" s="161">
        <v>0</v>
      </c>
      <c r="G141" s="172">
        <f>1-F141</f>
        <v>1</v>
      </c>
      <c r="H141" s="162" t="s">
        <v>1</v>
      </c>
      <c r="I141" s="263">
        <f t="shared" si="25"/>
        <v>0</v>
      </c>
      <c r="J141" s="48">
        <f>'Control Panel_개발'!$F$100*'사업비 지출내역'!J66</f>
        <v>0</v>
      </c>
      <c r="K141" s="49">
        <f>'Control Panel_개발'!$F$100*'사업비 지출내역'!K66</f>
        <v>0</v>
      </c>
      <c r="L141" s="49">
        <f>'Control Panel_개발'!$F$100*'사업비 지출내역'!L66</f>
        <v>0</v>
      </c>
      <c r="M141" s="49">
        <f>'Control Panel_개발'!$F$100*'사업비 지출내역'!M66</f>
        <v>0</v>
      </c>
      <c r="N141" s="49">
        <f>'Control Panel_개발'!$F$100*'사업비 지출내역'!N66</f>
        <v>0</v>
      </c>
      <c r="O141" s="49">
        <f>'Control Panel_개발'!$F$100*'사업비 지출내역'!O66</f>
        <v>0</v>
      </c>
      <c r="P141" s="49">
        <f>'Control Panel_개발'!$F$100*'사업비 지출내역'!P66</f>
        <v>0</v>
      </c>
      <c r="Q141" s="49">
        <f>'Control Panel_개발'!$F$100*'사업비 지출내역'!Q66</f>
        <v>0</v>
      </c>
      <c r="R141" s="49">
        <f>'Control Panel_개발'!$F$100*'사업비 지출내역'!R66</f>
        <v>0</v>
      </c>
      <c r="S141" s="49">
        <f>'Control Panel_개발'!$F$100*'사업비 지출내역'!S66</f>
        <v>0</v>
      </c>
      <c r="T141" s="49">
        <f>'Control Panel_개발'!$F$100*'사업비 지출내역'!T66</f>
        <v>0</v>
      </c>
      <c r="U141" s="49">
        <f>'Control Panel_개발'!$F$100*'사업비 지출내역'!U66</f>
        <v>0</v>
      </c>
      <c r="V141" s="49">
        <f>'Control Panel_개발'!$F$100*'사업비 지출내역'!V66</f>
        <v>0</v>
      </c>
      <c r="W141" s="49">
        <f>'Control Panel_개발'!$F$100*'사업비 지출내역'!W66</f>
        <v>0</v>
      </c>
      <c r="X141" s="49">
        <f>'Control Panel_개발'!$F$100*'사업비 지출내역'!X66</f>
        <v>0</v>
      </c>
      <c r="Y141" s="49">
        <f>'Control Panel_개발'!$F$100*'사업비 지출내역'!Y66</f>
        <v>0</v>
      </c>
      <c r="Z141" s="49">
        <f>'Control Panel_개발'!$F$100*'사업비 지출내역'!Z66</f>
        <v>0</v>
      </c>
      <c r="AA141" s="49">
        <f>'Control Panel_개발'!$F$100*'사업비 지출내역'!AA66</f>
        <v>0</v>
      </c>
      <c r="AB141" s="49">
        <f>'Control Panel_개발'!$F$100*'사업비 지출내역'!AB66</f>
        <v>0</v>
      </c>
      <c r="AC141" s="49">
        <f>'Control Panel_개발'!$F$100*'사업비 지출내역'!AC66</f>
        <v>0</v>
      </c>
      <c r="AD141" s="49">
        <f>'Control Panel_개발'!$F$100*'사업비 지출내역'!AD66</f>
        <v>0</v>
      </c>
      <c r="AE141" s="49">
        <f>'Control Panel_개발'!$F$100*'사업비 지출내역'!AE66</f>
        <v>0</v>
      </c>
      <c r="AF141" s="49">
        <f>'Control Panel_개발'!$F$100*'사업비 지출내역'!AF66</f>
        <v>0</v>
      </c>
      <c r="AG141" s="49">
        <f>'Control Panel_개발'!$F$100*'사업비 지출내역'!AG66</f>
        <v>0</v>
      </c>
      <c r="AH141" s="49">
        <f>'Control Panel_개발'!$F$100*'사업비 지출내역'!AH66</f>
        <v>0</v>
      </c>
      <c r="AI141" s="49">
        <f>'Control Panel_개발'!$F$100*'사업비 지출내역'!AI66</f>
        <v>0</v>
      </c>
      <c r="AJ141" s="49">
        <f>'Control Panel_개발'!$F$100*'사업비 지출내역'!AJ66</f>
        <v>0</v>
      </c>
      <c r="AK141" s="49">
        <f>'Control Panel_개발'!$F$100*'사업비 지출내역'!AK66</f>
        <v>0</v>
      </c>
      <c r="AL141" s="49">
        <f>'Control Panel_개발'!$F$100*'사업비 지출내역'!AL66</f>
        <v>0</v>
      </c>
      <c r="AM141" s="49">
        <f>'Control Panel_개발'!$F$100*'사업비 지출내역'!AM66</f>
        <v>0</v>
      </c>
      <c r="AN141" s="49">
        <f>'Control Panel_개발'!$F$100*'사업비 지출내역'!AN66</f>
        <v>0</v>
      </c>
      <c r="AO141" s="49">
        <f>'Control Panel_개발'!$F$100*'사업비 지출내역'!AO66</f>
        <v>0</v>
      </c>
      <c r="AP141" s="49">
        <f>'Control Panel_개발'!$F$100*'사업비 지출내역'!AP66</f>
        <v>0</v>
      </c>
      <c r="AQ141" s="49">
        <f>'Control Panel_개발'!$F$100*'사업비 지출내역'!AQ66</f>
        <v>0</v>
      </c>
      <c r="AR141" s="49">
        <f>'Control Panel_개발'!$F$100*'사업비 지출내역'!AR66</f>
        <v>0</v>
      </c>
      <c r="AS141" s="49">
        <f>'Control Panel_개발'!$F$100*'사업비 지출내역'!AS66</f>
        <v>0</v>
      </c>
      <c r="AT141" s="49">
        <f>'Control Panel_개발'!$F$100*'사업비 지출내역'!AT66</f>
        <v>0</v>
      </c>
      <c r="AU141" s="49">
        <f>'Control Panel_개발'!$F$100*'사업비 지출내역'!AU66</f>
        <v>0</v>
      </c>
      <c r="AV141" s="49">
        <f>'Control Panel_개발'!$F$100*'사업비 지출내역'!AV66</f>
        <v>0</v>
      </c>
      <c r="AW141" s="49">
        <f>'Control Panel_개발'!$F$100*'사업비 지출내역'!AW66</f>
        <v>0</v>
      </c>
      <c r="AX141" s="49">
        <f>'Control Panel_개발'!$F$100*'사업비 지출내역'!AX66</f>
        <v>0</v>
      </c>
      <c r="AY141" s="49">
        <f>'Control Panel_개발'!$F$100*'사업비 지출내역'!AY66</f>
        <v>0</v>
      </c>
      <c r="AZ141" s="49">
        <f>'Control Panel_개발'!$F$100*'사업비 지출내역'!AZ66</f>
        <v>0</v>
      </c>
      <c r="BA141" s="49">
        <f>'Control Panel_개발'!$F$100*'사업비 지출내역'!BA66</f>
        <v>0</v>
      </c>
      <c r="BB141" s="49">
        <f>'Control Panel_개발'!$F$100*'사업비 지출내역'!BB66</f>
        <v>0</v>
      </c>
      <c r="BC141" s="49">
        <f>'Control Panel_개발'!$F$100*'사업비 지출내역'!BC66</f>
        <v>0</v>
      </c>
      <c r="BD141" s="49">
        <f>'Control Panel_개발'!$F$100*'사업비 지출내역'!BD66</f>
        <v>0</v>
      </c>
      <c r="BE141" s="49">
        <f>'Control Panel_개발'!$F$100*'사업비 지출내역'!BE66</f>
        <v>0</v>
      </c>
      <c r="BF141" s="49">
        <f>'Control Panel_개발'!$F$100*'사업비 지출내역'!BF66</f>
        <v>0</v>
      </c>
      <c r="BG141" s="49">
        <f>'Control Panel_개발'!$F$100*'사업비 지출내역'!BG66</f>
        <v>0</v>
      </c>
      <c r="BH141" s="49">
        <f>'Control Panel_개발'!$F$100*'사업비 지출내역'!BH66</f>
        <v>0</v>
      </c>
      <c r="BI141" s="49">
        <f>'Control Panel_개발'!$F$100*'사업비 지출내역'!BI66</f>
        <v>0</v>
      </c>
      <c r="BJ141" s="49">
        <f>'Control Panel_개발'!$F$100*'사업비 지출내역'!BJ66</f>
        <v>0</v>
      </c>
      <c r="BK141" s="49">
        <f>'Control Panel_개발'!$F$100*'사업비 지출내역'!BK66</f>
        <v>0</v>
      </c>
      <c r="BL141" s="49">
        <f>'Control Panel_개발'!$F$100*'사업비 지출내역'!BL66</f>
        <v>0</v>
      </c>
      <c r="BM141" s="49">
        <f>'Control Panel_개발'!$F$100*'사업비 지출내역'!BM66</f>
        <v>0</v>
      </c>
      <c r="BN141" s="49">
        <f>'Control Panel_개발'!$F$100*'사업비 지출내역'!BN66</f>
        <v>0</v>
      </c>
      <c r="BO141" s="49">
        <f>'Control Panel_개발'!$F$100*'사업비 지출내역'!BO66</f>
        <v>0</v>
      </c>
      <c r="BP141" s="49">
        <f>'Control Panel_개발'!$F$100*'사업비 지출내역'!BP66</f>
        <v>0</v>
      </c>
      <c r="BQ141" s="49">
        <f>'Control Panel_개발'!$F$100*'사업비 지출내역'!BQ66</f>
        <v>0</v>
      </c>
      <c r="BR141" s="49">
        <f>'Control Panel_개발'!$F$100*'사업비 지출내역'!BR66</f>
        <v>0</v>
      </c>
    </row>
    <row r="142" spans="1:70" x14ac:dyDescent="0.4">
      <c r="C142" s="3" t="str">
        <f>'Control Panel_개발'!C101</f>
        <v>원본취급수수료</v>
      </c>
      <c r="E142" s="160">
        <v>0</v>
      </c>
      <c r="F142" s="161">
        <v>0</v>
      </c>
      <c r="G142" s="172">
        <f>1-F142</f>
        <v>1</v>
      </c>
      <c r="H142" s="162" t="s">
        <v>1</v>
      </c>
      <c r="I142" s="263">
        <f t="shared" si="25"/>
        <v>510000</v>
      </c>
      <c r="J142" s="48">
        <f>'Control Panel_개발'!$F$101*J67</f>
        <v>510000</v>
      </c>
      <c r="K142" s="49">
        <f>'Control Panel_개발'!$F$101*K67</f>
        <v>0</v>
      </c>
      <c r="L142" s="49">
        <f>'Control Panel_개발'!$F$101*L67</f>
        <v>0</v>
      </c>
      <c r="M142" s="49">
        <f>'Control Panel_개발'!$F$101*M67</f>
        <v>0</v>
      </c>
      <c r="N142" s="49">
        <f>'Control Panel_개발'!$F$101*N67</f>
        <v>0</v>
      </c>
      <c r="O142" s="49">
        <f>'Control Panel_개발'!$F$101*O67</f>
        <v>0</v>
      </c>
      <c r="P142" s="49">
        <f>'Control Panel_개발'!$F$101*P67</f>
        <v>0</v>
      </c>
      <c r="Q142" s="49">
        <f>'Control Panel_개발'!$F$101*Q67</f>
        <v>0</v>
      </c>
      <c r="R142" s="49">
        <f>'Control Panel_개발'!$F$101*R67</f>
        <v>0</v>
      </c>
      <c r="S142" s="49">
        <f>'Control Panel_개발'!$F$101*S67</f>
        <v>0</v>
      </c>
      <c r="T142" s="49">
        <f>'Control Panel_개발'!$F$101*T67</f>
        <v>0</v>
      </c>
      <c r="U142" s="49">
        <f>'Control Panel_개발'!$F$101*U67</f>
        <v>0</v>
      </c>
      <c r="V142" s="49">
        <f>'Control Panel_개발'!$F$101*V67</f>
        <v>0</v>
      </c>
      <c r="W142" s="49">
        <f>'Control Panel_개발'!$F$101*W67</f>
        <v>0</v>
      </c>
      <c r="X142" s="49">
        <f>'Control Panel_개발'!$F$101*X67</f>
        <v>0</v>
      </c>
      <c r="Y142" s="49">
        <f>'Control Panel_개발'!$F$101*Y67</f>
        <v>0</v>
      </c>
      <c r="Z142" s="49">
        <f>'Control Panel_개발'!$F$101*Z67</f>
        <v>0</v>
      </c>
      <c r="AA142" s="49">
        <f>'Control Panel_개발'!$F$101*AA67</f>
        <v>0</v>
      </c>
      <c r="AB142" s="49">
        <f>'Control Panel_개발'!$F$101*AB67</f>
        <v>0</v>
      </c>
      <c r="AC142" s="49">
        <f>'Control Panel_개발'!$F$101*AC67</f>
        <v>0</v>
      </c>
      <c r="AD142" s="49">
        <f>'Control Panel_개발'!$F$101*AD67</f>
        <v>0</v>
      </c>
      <c r="AE142" s="49">
        <f>'Control Panel_개발'!$F$101*AE67</f>
        <v>0</v>
      </c>
      <c r="AF142" s="49">
        <f>'Control Panel_개발'!$F$101*AF67</f>
        <v>0</v>
      </c>
      <c r="AG142" s="49">
        <f>'Control Panel_개발'!$F$101*AG67</f>
        <v>0</v>
      </c>
      <c r="AH142" s="49">
        <f>'Control Panel_개발'!$F$101*AH67</f>
        <v>0</v>
      </c>
      <c r="AI142" s="49">
        <f>'Control Panel_개발'!$F$101*AI67</f>
        <v>0</v>
      </c>
      <c r="AJ142" s="49">
        <f>'Control Panel_개발'!$F$101*AJ67</f>
        <v>0</v>
      </c>
      <c r="AK142" s="49">
        <f>'Control Panel_개발'!$F$101*AK67</f>
        <v>0</v>
      </c>
      <c r="AL142" s="49">
        <f>'Control Panel_개발'!$F$101*AL67</f>
        <v>0</v>
      </c>
      <c r="AM142" s="49">
        <f>'Control Panel_개발'!$F$101*AM67</f>
        <v>0</v>
      </c>
      <c r="AN142" s="49">
        <f>'Control Panel_개발'!$F$101*AN67</f>
        <v>0</v>
      </c>
      <c r="AO142" s="49">
        <f>'Control Panel_개발'!$F$101*AO67</f>
        <v>0</v>
      </c>
      <c r="AP142" s="49">
        <f>'Control Panel_개발'!$F$101*AP67</f>
        <v>0</v>
      </c>
      <c r="AQ142" s="49">
        <f>'Control Panel_개발'!$F$101*AQ67</f>
        <v>0</v>
      </c>
      <c r="AR142" s="49">
        <f>'Control Panel_개발'!$F$101*AR67</f>
        <v>0</v>
      </c>
      <c r="AS142" s="49">
        <f>'Control Panel_개발'!$F$101*AS67</f>
        <v>0</v>
      </c>
      <c r="AT142" s="49">
        <f>'Control Panel_개발'!$F$101*AT67</f>
        <v>0</v>
      </c>
      <c r="AU142" s="49">
        <f>'Control Panel_개발'!$F$101*AU67</f>
        <v>0</v>
      </c>
      <c r="AV142" s="49">
        <f>'Control Panel_개발'!$F$101*AV67</f>
        <v>0</v>
      </c>
      <c r="AW142" s="49">
        <f>'Control Panel_개발'!$F$101*AW67</f>
        <v>0</v>
      </c>
      <c r="AX142" s="49">
        <f>'Control Panel_개발'!$F$101*AX67</f>
        <v>0</v>
      </c>
      <c r="AY142" s="49">
        <f>'Control Panel_개발'!$F$101*AY67</f>
        <v>0</v>
      </c>
      <c r="AZ142" s="49">
        <f>'Control Panel_개발'!$F$101*AZ67</f>
        <v>0</v>
      </c>
      <c r="BA142" s="49">
        <f>'Control Panel_개발'!$F$101*BA67</f>
        <v>0</v>
      </c>
      <c r="BB142" s="49">
        <f>'Control Panel_개발'!$F$101*BB67</f>
        <v>0</v>
      </c>
      <c r="BC142" s="49">
        <f>'Control Panel_개발'!$F$101*BC67</f>
        <v>0</v>
      </c>
      <c r="BD142" s="49">
        <f>'Control Panel_개발'!$F$101*BD67</f>
        <v>0</v>
      </c>
      <c r="BE142" s="49">
        <f>'Control Panel_개발'!$F$101*BE67</f>
        <v>0</v>
      </c>
      <c r="BF142" s="49">
        <f>'Control Panel_개발'!$F$101*BF67</f>
        <v>0</v>
      </c>
      <c r="BG142" s="49">
        <f>'Control Panel_개발'!$F$101*BG67</f>
        <v>0</v>
      </c>
      <c r="BH142" s="49">
        <f>'Control Panel_개발'!$F$101*BH67</f>
        <v>0</v>
      </c>
      <c r="BI142" s="49">
        <f>'Control Panel_개발'!$F$101*BI67</f>
        <v>0</v>
      </c>
      <c r="BJ142" s="49">
        <f>'Control Panel_개발'!$F$101*BJ67</f>
        <v>0</v>
      </c>
      <c r="BK142" s="49">
        <f>'Control Panel_개발'!$F$101*BK67</f>
        <v>0</v>
      </c>
      <c r="BL142" s="49">
        <f>'Control Panel_개발'!$F$101*BL67</f>
        <v>0</v>
      </c>
      <c r="BM142" s="49">
        <f>'Control Panel_개발'!$F$101*BM67</f>
        <v>0</v>
      </c>
      <c r="BN142" s="49">
        <f>'Control Panel_개발'!$F$101*BN67</f>
        <v>0</v>
      </c>
      <c r="BO142" s="49">
        <f>'Control Panel_개발'!$F$101*BO67</f>
        <v>0</v>
      </c>
      <c r="BP142" s="49">
        <f>'Control Panel_개발'!$F$101*BP67</f>
        <v>0</v>
      </c>
      <c r="BQ142" s="49">
        <f>'Control Panel_개발'!$F$101*BQ67</f>
        <v>0</v>
      </c>
      <c r="BR142" s="49">
        <f>'Control Panel_개발'!$F$101*BR67</f>
        <v>0</v>
      </c>
    </row>
    <row r="143" spans="1:70" x14ac:dyDescent="0.4">
      <c r="C143" s="3" t="str">
        <f>'Control Panel_개발'!C102</f>
        <v>투자자문수수료</v>
      </c>
      <c r="E143" s="160"/>
      <c r="F143" s="172"/>
      <c r="G143" s="172"/>
      <c r="H143" s="162"/>
      <c r="I143" s="263">
        <f t="shared" si="25"/>
        <v>0</v>
      </c>
      <c r="J143" s="48">
        <f>SUM(J144:J145)</f>
        <v>0</v>
      </c>
      <c r="K143" s="49">
        <f t="shared" ref="K143:BR143" si="33">SUM(K144:K145)</f>
        <v>0</v>
      </c>
      <c r="L143" s="49">
        <f t="shared" si="33"/>
        <v>0</v>
      </c>
      <c r="M143" s="49">
        <f t="shared" si="33"/>
        <v>0</v>
      </c>
      <c r="N143" s="49">
        <f t="shared" si="33"/>
        <v>0</v>
      </c>
      <c r="O143" s="49">
        <f t="shared" si="33"/>
        <v>0</v>
      </c>
      <c r="P143" s="49">
        <f t="shared" si="33"/>
        <v>0</v>
      </c>
      <c r="Q143" s="49">
        <f t="shared" si="33"/>
        <v>0</v>
      </c>
      <c r="R143" s="49">
        <f t="shared" si="33"/>
        <v>0</v>
      </c>
      <c r="S143" s="49">
        <f t="shared" si="33"/>
        <v>0</v>
      </c>
      <c r="T143" s="49">
        <f t="shared" si="33"/>
        <v>0</v>
      </c>
      <c r="U143" s="49">
        <f t="shared" si="33"/>
        <v>0</v>
      </c>
      <c r="V143" s="49">
        <f t="shared" si="33"/>
        <v>0</v>
      </c>
      <c r="W143" s="49">
        <f t="shared" si="33"/>
        <v>0</v>
      </c>
      <c r="X143" s="49">
        <f t="shared" si="33"/>
        <v>0</v>
      </c>
      <c r="Y143" s="49">
        <f t="shared" si="33"/>
        <v>0</v>
      </c>
      <c r="Z143" s="49">
        <f t="shared" si="33"/>
        <v>0</v>
      </c>
      <c r="AA143" s="49">
        <f t="shared" si="33"/>
        <v>0</v>
      </c>
      <c r="AB143" s="49">
        <f t="shared" si="33"/>
        <v>0</v>
      </c>
      <c r="AC143" s="49">
        <f t="shared" si="33"/>
        <v>0</v>
      </c>
      <c r="AD143" s="49">
        <f t="shared" si="33"/>
        <v>0</v>
      </c>
      <c r="AE143" s="49">
        <f t="shared" si="33"/>
        <v>0</v>
      </c>
      <c r="AF143" s="49">
        <f t="shared" si="33"/>
        <v>0</v>
      </c>
      <c r="AG143" s="49">
        <f t="shared" si="33"/>
        <v>0</v>
      </c>
      <c r="AH143" s="49">
        <f t="shared" si="33"/>
        <v>0</v>
      </c>
      <c r="AI143" s="49">
        <f t="shared" si="33"/>
        <v>0</v>
      </c>
      <c r="AJ143" s="49">
        <f t="shared" si="33"/>
        <v>0</v>
      </c>
      <c r="AK143" s="49">
        <f t="shared" si="33"/>
        <v>0</v>
      </c>
      <c r="AL143" s="49">
        <f t="shared" si="33"/>
        <v>0</v>
      </c>
      <c r="AM143" s="49">
        <f t="shared" si="33"/>
        <v>0</v>
      </c>
      <c r="AN143" s="49">
        <f t="shared" si="33"/>
        <v>0</v>
      </c>
      <c r="AO143" s="49">
        <f t="shared" si="33"/>
        <v>0</v>
      </c>
      <c r="AP143" s="49">
        <f t="shared" si="33"/>
        <v>0</v>
      </c>
      <c r="AQ143" s="49">
        <f t="shared" si="33"/>
        <v>0</v>
      </c>
      <c r="AR143" s="49">
        <f t="shared" si="33"/>
        <v>0</v>
      </c>
      <c r="AS143" s="49">
        <f t="shared" si="33"/>
        <v>0</v>
      </c>
      <c r="AT143" s="49">
        <f t="shared" si="33"/>
        <v>0</v>
      </c>
      <c r="AU143" s="49">
        <f t="shared" si="33"/>
        <v>0</v>
      </c>
      <c r="AV143" s="49">
        <f t="shared" si="33"/>
        <v>0</v>
      </c>
      <c r="AW143" s="49">
        <f t="shared" si="33"/>
        <v>0</v>
      </c>
      <c r="AX143" s="49">
        <f t="shared" si="33"/>
        <v>0</v>
      </c>
      <c r="AY143" s="49">
        <f t="shared" si="33"/>
        <v>0</v>
      </c>
      <c r="AZ143" s="49">
        <f t="shared" si="33"/>
        <v>0</v>
      </c>
      <c r="BA143" s="49">
        <f t="shared" si="33"/>
        <v>0</v>
      </c>
      <c r="BB143" s="49">
        <f t="shared" si="33"/>
        <v>0</v>
      </c>
      <c r="BC143" s="49">
        <f t="shared" si="33"/>
        <v>0</v>
      </c>
      <c r="BD143" s="49">
        <f t="shared" si="33"/>
        <v>0</v>
      </c>
      <c r="BE143" s="49">
        <f t="shared" si="33"/>
        <v>0</v>
      </c>
      <c r="BF143" s="49">
        <f t="shared" si="33"/>
        <v>0</v>
      </c>
      <c r="BG143" s="49">
        <f t="shared" si="33"/>
        <v>0</v>
      </c>
      <c r="BH143" s="49">
        <f t="shared" si="33"/>
        <v>0</v>
      </c>
      <c r="BI143" s="49">
        <f t="shared" si="33"/>
        <v>0</v>
      </c>
      <c r="BJ143" s="49">
        <f t="shared" si="33"/>
        <v>0</v>
      </c>
      <c r="BK143" s="49">
        <f t="shared" si="33"/>
        <v>0</v>
      </c>
      <c r="BL143" s="49">
        <f t="shared" si="33"/>
        <v>0</v>
      </c>
      <c r="BM143" s="49">
        <f t="shared" si="33"/>
        <v>0</v>
      </c>
      <c r="BN143" s="49">
        <f t="shared" si="33"/>
        <v>0</v>
      </c>
      <c r="BO143" s="49">
        <f t="shared" si="33"/>
        <v>0</v>
      </c>
      <c r="BP143" s="49">
        <f t="shared" si="33"/>
        <v>0</v>
      </c>
      <c r="BQ143" s="49">
        <f t="shared" si="33"/>
        <v>0</v>
      </c>
      <c r="BR143" s="49">
        <f t="shared" si="33"/>
        <v>0</v>
      </c>
    </row>
    <row r="144" spans="1:70" s="109" customFormat="1" outlineLevel="1" x14ac:dyDescent="0.4">
      <c r="A144" s="3"/>
      <c r="B144" s="3"/>
      <c r="C144" s="3"/>
      <c r="D144" s="1370" t="str">
        <f>'Control Panel_개발'!$D$103</f>
        <v>금융자문수수료</v>
      </c>
      <c r="E144" s="163">
        <v>1</v>
      </c>
      <c r="F144" s="164">
        <v>0</v>
      </c>
      <c r="G144" s="173">
        <f>1-F144</f>
        <v>1</v>
      </c>
      <c r="H144" s="165" t="s">
        <v>1</v>
      </c>
      <c r="I144" s="269">
        <f t="shared" si="25"/>
        <v>0</v>
      </c>
      <c r="J144" s="273">
        <f>'Control Panel_개발'!$F$103*'사업비 지출내역'!J69</f>
        <v>0</v>
      </c>
      <c r="K144" s="274">
        <f>'Control Panel_개발'!$F$103*'사업비 지출내역'!K69</f>
        <v>0</v>
      </c>
      <c r="L144" s="274">
        <f>'Control Panel_개발'!$F$103*'사업비 지출내역'!L69</f>
        <v>0</v>
      </c>
      <c r="M144" s="274">
        <f>'Control Panel_개발'!$F$103*'사업비 지출내역'!M69</f>
        <v>0</v>
      </c>
      <c r="N144" s="274">
        <f>'Control Panel_개발'!$F$103*'사업비 지출내역'!N69</f>
        <v>0</v>
      </c>
      <c r="O144" s="274">
        <f>'Control Panel_개발'!$F$103*'사업비 지출내역'!O69</f>
        <v>0</v>
      </c>
      <c r="P144" s="274">
        <f>'Control Panel_개발'!$F$103*'사업비 지출내역'!P69</f>
        <v>0</v>
      </c>
      <c r="Q144" s="274">
        <f>'Control Panel_개발'!$F$103*'사업비 지출내역'!Q69</f>
        <v>0</v>
      </c>
      <c r="R144" s="274">
        <f>'Control Panel_개발'!$F$103*'사업비 지출내역'!R69</f>
        <v>0</v>
      </c>
      <c r="S144" s="274">
        <f>'Control Panel_개발'!$F$103*'사업비 지출내역'!S69</f>
        <v>0</v>
      </c>
      <c r="T144" s="274">
        <f>'Control Panel_개발'!$F$103*'사업비 지출내역'!T69</f>
        <v>0</v>
      </c>
      <c r="U144" s="274">
        <f>'Control Panel_개발'!$F$103*'사업비 지출내역'!U69</f>
        <v>0</v>
      </c>
      <c r="V144" s="274">
        <f>'Control Panel_개발'!$F$103*'사업비 지출내역'!V69</f>
        <v>0</v>
      </c>
      <c r="W144" s="274">
        <f>'Control Panel_개발'!$F$103*'사업비 지출내역'!W69</f>
        <v>0</v>
      </c>
      <c r="X144" s="274">
        <f>'Control Panel_개발'!$F$103*'사업비 지출내역'!X69</f>
        <v>0</v>
      </c>
      <c r="Y144" s="274">
        <f>'Control Panel_개발'!$F$103*'사업비 지출내역'!Y69</f>
        <v>0</v>
      </c>
      <c r="Z144" s="274">
        <f>'Control Panel_개발'!$F$103*'사업비 지출내역'!Z69</f>
        <v>0</v>
      </c>
      <c r="AA144" s="274">
        <f>'Control Panel_개발'!$F$103*'사업비 지출내역'!AA69</f>
        <v>0</v>
      </c>
      <c r="AB144" s="274">
        <f>'Control Panel_개발'!$F$103*'사업비 지출내역'!AB69</f>
        <v>0</v>
      </c>
      <c r="AC144" s="274">
        <f>'Control Panel_개발'!$F$103*'사업비 지출내역'!AC69</f>
        <v>0</v>
      </c>
      <c r="AD144" s="274">
        <f>'Control Panel_개발'!$F$103*'사업비 지출내역'!AD69</f>
        <v>0</v>
      </c>
      <c r="AE144" s="274">
        <f>'Control Panel_개발'!$F$103*'사업비 지출내역'!AE69</f>
        <v>0</v>
      </c>
      <c r="AF144" s="274">
        <f>'Control Panel_개발'!$F$103*'사업비 지출내역'!AF69</f>
        <v>0</v>
      </c>
      <c r="AG144" s="274">
        <f>'Control Panel_개발'!$F$103*'사업비 지출내역'!AG69</f>
        <v>0</v>
      </c>
      <c r="AH144" s="274">
        <f>'Control Panel_개발'!$F$103*'사업비 지출내역'!AH69</f>
        <v>0</v>
      </c>
      <c r="AI144" s="274">
        <f>'Control Panel_개발'!$F$103*'사업비 지출내역'!AI69</f>
        <v>0</v>
      </c>
      <c r="AJ144" s="274">
        <f>'Control Panel_개발'!$F$103*'사업비 지출내역'!AJ69</f>
        <v>0</v>
      </c>
      <c r="AK144" s="274">
        <f>'Control Panel_개발'!$F$103*'사업비 지출내역'!AK69</f>
        <v>0</v>
      </c>
      <c r="AL144" s="274">
        <f>'Control Panel_개발'!$F$103*'사업비 지출내역'!AL69</f>
        <v>0</v>
      </c>
      <c r="AM144" s="274">
        <f>'Control Panel_개발'!$F$103*'사업비 지출내역'!AM69</f>
        <v>0</v>
      </c>
      <c r="AN144" s="274">
        <f>'Control Panel_개발'!$F$103*'사업비 지출내역'!AN69</f>
        <v>0</v>
      </c>
      <c r="AO144" s="274">
        <f>'Control Panel_개발'!$F$103*'사업비 지출내역'!AO69</f>
        <v>0</v>
      </c>
      <c r="AP144" s="274">
        <f>'Control Panel_개발'!$F$103*'사업비 지출내역'!AP69</f>
        <v>0</v>
      </c>
      <c r="AQ144" s="274">
        <f>'Control Panel_개발'!$F$103*'사업비 지출내역'!AQ69</f>
        <v>0</v>
      </c>
      <c r="AR144" s="274">
        <f>'Control Panel_개발'!$F$103*'사업비 지출내역'!AR69</f>
        <v>0</v>
      </c>
      <c r="AS144" s="274">
        <f>'Control Panel_개발'!$F$103*'사업비 지출내역'!AS69</f>
        <v>0</v>
      </c>
      <c r="AT144" s="274">
        <f>'Control Panel_개발'!$F$103*'사업비 지출내역'!AT69</f>
        <v>0</v>
      </c>
      <c r="AU144" s="274">
        <f>'Control Panel_개발'!$F$103*'사업비 지출내역'!AU69</f>
        <v>0</v>
      </c>
      <c r="AV144" s="274">
        <f>'Control Panel_개발'!$F$103*'사업비 지출내역'!AV69</f>
        <v>0</v>
      </c>
      <c r="AW144" s="274">
        <f>'Control Panel_개발'!$F$103*'사업비 지출내역'!AW69</f>
        <v>0</v>
      </c>
      <c r="AX144" s="274">
        <f>'Control Panel_개발'!$F$103*'사업비 지출내역'!AX69</f>
        <v>0</v>
      </c>
      <c r="AY144" s="274">
        <f>'Control Panel_개발'!$F$103*'사업비 지출내역'!AY69</f>
        <v>0</v>
      </c>
      <c r="AZ144" s="274">
        <f>'Control Panel_개발'!$F$103*'사업비 지출내역'!AZ69</f>
        <v>0</v>
      </c>
      <c r="BA144" s="274">
        <f>'Control Panel_개발'!$F$103*'사업비 지출내역'!BA69</f>
        <v>0</v>
      </c>
      <c r="BB144" s="274">
        <f>'Control Panel_개발'!$F$103*'사업비 지출내역'!BB69</f>
        <v>0</v>
      </c>
      <c r="BC144" s="274">
        <f>'Control Panel_개발'!$F$103*'사업비 지출내역'!BC69</f>
        <v>0</v>
      </c>
      <c r="BD144" s="274">
        <f>'Control Panel_개발'!$F$103*'사업비 지출내역'!BD69</f>
        <v>0</v>
      </c>
      <c r="BE144" s="274">
        <f>'Control Panel_개발'!$F$103*'사업비 지출내역'!BE69</f>
        <v>0</v>
      </c>
      <c r="BF144" s="274">
        <f>'Control Panel_개발'!$F$103*'사업비 지출내역'!BF69</f>
        <v>0</v>
      </c>
      <c r="BG144" s="274">
        <f>'Control Panel_개발'!$F$103*'사업비 지출내역'!BG69</f>
        <v>0</v>
      </c>
      <c r="BH144" s="274">
        <f>'Control Panel_개발'!$F$103*'사업비 지출내역'!BH69</f>
        <v>0</v>
      </c>
      <c r="BI144" s="274">
        <f>'Control Panel_개발'!$F$103*'사업비 지출내역'!BI69</f>
        <v>0</v>
      </c>
      <c r="BJ144" s="274">
        <f>'Control Panel_개발'!$F$103*'사업비 지출내역'!BJ69</f>
        <v>0</v>
      </c>
      <c r="BK144" s="274">
        <f>'Control Panel_개발'!$F$103*'사업비 지출내역'!BK69</f>
        <v>0</v>
      </c>
      <c r="BL144" s="274">
        <f>'Control Panel_개발'!$F$103*'사업비 지출내역'!BL69</f>
        <v>0</v>
      </c>
      <c r="BM144" s="274">
        <f>'Control Panel_개발'!$F$103*'사업비 지출내역'!BM69</f>
        <v>0</v>
      </c>
      <c r="BN144" s="274">
        <f>'Control Panel_개발'!$F$103*'사업비 지출내역'!BN69</f>
        <v>0</v>
      </c>
      <c r="BO144" s="274">
        <f>'Control Panel_개발'!$F$103*'사업비 지출내역'!BO69</f>
        <v>0</v>
      </c>
      <c r="BP144" s="274">
        <f>'Control Panel_개발'!$F$103*'사업비 지출내역'!BP69</f>
        <v>0</v>
      </c>
      <c r="BQ144" s="274">
        <f>'Control Panel_개발'!$F$103*'사업비 지출내역'!BQ69</f>
        <v>0</v>
      </c>
      <c r="BR144" s="274">
        <f>'Control Panel_개발'!$F$103*'사업비 지출내역'!BR69</f>
        <v>0</v>
      </c>
    </row>
    <row r="145" spans="1:70" s="110" customFormat="1" outlineLevel="1" x14ac:dyDescent="0.4">
      <c r="A145" s="3"/>
      <c r="B145" s="3"/>
      <c r="C145" s="3"/>
      <c r="D145" s="1371" t="str">
        <f>'Control Panel_개발'!D104</f>
        <v>매입약정수수료</v>
      </c>
      <c r="E145" s="166">
        <v>1</v>
      </c>
      <c r="F145" s="167">
        <v>0</v>
      </c>
      <c r="G145" s="174">
        <f>1-F145</f>
        <v>1</v>
      </c>
      <c r="H145" s="168" t="s">
        <v>1190</v>
      </c>
      <c r="I145" s="270">
        <f t="shared" si="25"/>
        <v>0</v>
      </c>
      <c r="J145" s="275">
        <f>'Control Panel_개발'!$F$104*'사업비 지출내역'!J70</f>
        <v>0</v>
      </c>
      <c r="K145" s="276">
        <f>'Control Panel_개발'!$F$104*'사업비 지출내역'!K70</f>
        <v>0</v>
      </c>
      <c r="L145" s="276">
        <f>'Control Panel_개발'!$F$104*'사업비 지출내역'!L70</f>
        <v>0</v>
      </c>
      <c r="M145" s="276">
        <f>'Control Panel_개발'!$F$104*'사업비 지출내역'!M70</f>
        <v>0</v>
      </c>
      <c r="N145" s="276">
        <f>'Control Panel_개발'!$F$104*'사업비 지출내역'!N70</f>
        <v>0</v>
      </c>
      <c r="O145" s="276">
        <f>'Control Panel_개발'!$F$104*'사업비 지출내역'!O70</f>
        <v>0</v>
      </c>
      <c r="P145" s="276">
        <f>'Control Panel_개발'!$F$104*'사업비 지출내역'!P70</f>
        <v>0</v>
      </c>
      <c r="Q145" s="276">
        <f>'Control Panel_개발'!$F$104*'사업비 지출내역'!Q70</f>
        <v>0</v>
      </c>
      <c r="R145" s="276">
        <f>'Control Panel_개발'!$F$104*'사업비 지출내역'!R70</f>
        <v>0</v>
      </c>
      <c r="S145" s="276">
        <f>'Control Panel_개발'!$F$104*'사업비 지출내역'!S70</f>
        <v>0</v>
      </c>
      <c r="T145" s="276">
        <f>'Control Panel_개발'!$F$104*'사업비 지출내역'!T70</f>
        <v>0</v>
      </c>
      <c r="U145" s="276">
        <f>'Control Panel_개발'!$F$104*'사업비 지출내역'!U70</f>
        <v>0</v>
      </c>
      <c r="V145" s="276">
        <f>'Control Panel_개발'!$F$104*'사업비 지출내역'!V70</f>
        <v>0</v>
      </c>
      <c r="W145" s="276">
        <f>'Control Panel_개발'!$F$104*'사업비 지출내역'!W70</f>
        <v>0</v>
      </c>
      <c r="X145" s="276">
        <f>'Control Panel_개발'!$F$104*'사업비 지출내역'!X70</f>
        <v>0</v>
      </c>
      <c r="Y145" s="276">
        <f>'Control Panel_개발'!$F$104*'사업비 지출내역'!Y70</f>
        <v>0</v>
      </c>
      <c r="Z145" s="276">
        <f>'Control Panel_개발'!$F$104*'사업비 지출내역'!Z70</f>
        <v>0</v>
      </c>
      <c r="AA145" s="276">
        <f>'Control Panel_개발'!$F$104*'사업비 지출내역'!AA70</f>
        <v>0</v>
      </c>
      <c r="AB145" s="276">
        <f>'Control Panel_개발'!$F$104*'사업비 지출내역'!AB70</f>
        <v>0</v>
      </c>
      <c r="AC145" s="276">
        <f>'Control Panel_개발'!$F$104*'사업비 지출내역'!AC70</f>
        <v>0</v>
      </c>
      <c r="AD145" s="276">
        <f>'Control Panel_개발'!$F$104*'사업비 지출내역'!AD70</f>
        <v>0</v>
      </c>
      <c r="AE145" s="276">
        <f>'Control Panel_개발'!$F$104*'사업비 지출내역'!AE70</f>
        <v>0</v>
      </c>
      <c r="AF145" s="276">
        <f>'Control Panel_개발'!$F$104*'사업비 지출내역'!AF70</f>
        <v>0</v>
      </c>
      <c r="AG145" s="276">
        <f>'Control Panel_개발'!$F$104*'사업비 지출내역'!AG70</f>
        <v>0</v>
      </c>
      <c r="AH145" s="276">
        <f>'Control Panel_개발'!$F$104*'사업비 지출내역'!AH70</f>
        <v>0</v>
      </c>
      <c r="AI145" s="276">
        <f>'Control Panel_개발'!$F$104*'사업비 지출내역'!AI70</f>
        <v>0</v>
      </c>
      <c r="AJ145" s="276">
        <f>'Control Panel_개발'!$F$104*'사업비 지출내역'!AJ70</f>
        <v>0</v>
      </c>
      <c r="AK145" s="276">
        <f>'Control Panel_개발'!$F$104*'사업비 지출내역'!AK70</f>
        <v>0</v>
      </c>
      <c r="AL145" s="276">
        <f>'Control Panel_개발'!$F$104*'사업비 지출내역'!AL70</f>
        <v>0</v>
      </c>
      <c r="AM145" s="276">
        <f>'Control Panel_개발'!$F$104*'사업비 지출내역'!AM70</f>
        <v>0</v>
      </c>
      <c r="AN145" s="276">
        <f>'Control Panel_개발'!$F$104*'사업비 지출내역'!AN70</f>
        <v>0</v>
      </c>
      <c r="AO145" s="276">
        <f>'Control Panel_개발'!$F$104*'사업비 지출내역'!AO70</f>
        <v>0</v>
      </c>
      <c r="AP145" s="276">
        <f>'Control Panel_개발'!$F$104*'사업비 지출내역'!AP70</f>
        <v>0</v>
      </c>
      <c r="AQ145" s="276">
        <f>'Control Panel_개발'!$F$104*'사업비 지출내역'!AQ70</f>
        <v>0</v>
      </c>
      <c r="AR145" s="276">
        <f>'Control Panel_개발'!$F$104*'사업비 지출내역'!AR70</f>
        <v>0</v>
      </c>
      <c r="AS145" s="276">
        <f>'Control Panel_개발'!$F$104*'사업비 지출내역'!AS70</f>
        <v>0</v>
      </c>
      <c r="AT145" s="276">
        <f>'Control Panel_개발'!$F$104*'사업비 지출내역'!AT70</f>
        <v>0</v>
      </c>
      <c r="AU145" s="276">
        <f>'Control Panel_개발'!$F$104*'사업비 지출내역'!AU70</f>
        <v>0</v>
      </c>
      <c r="AV145" s="276">
        <f>'Control Panel_개발'!$F$104*'사업비 지출내역'!AV70</f>
        <v>0</v>
      </c>
      <c r="AW145" s="276">
        <f>'Control Panel_개발'!$F$104*'사업비 지출내역'!AW70</f>
        <v>0</v>
      </c>
      <c r="AX145" s="276">
        <f>'Control Panel_개발'!$F$104*'사업비 지출내역'!AX70</f>
        <v>0</v>
      </c>
      <c r="AY145" s="276">
        <f>'Control Panel_개발'!$F$104*'사업비 지출내역'!AY70</f>
        <v>0</v>
      </c>
      <c r="AZ145" s="276">
        <f>'Control Panel_개발'!$F$104*'사업비 지출내역'!AZ70</f>
        <v>0</v>
      </c>
      <c r="BA145" s="276">
        <f>'Control Panel_개발'!$F$104*'사업비 지출내역'!BA70</f>
        <v>0</v>
      </c>
      <c r="BB145" s="276">
        <f>'Control Panel_개발'!$F$104*'사업비 지출내역'!BB70</f>
        <v>0</v>
      </c>
      <c r="BC145" s="276">
        <f>'Control Panel_개발'!$F$104*'사업비 지출내역'!BC70</f>
        <v>0</v>
      </c>
      <c r="BD145" s="276">
        <f>'Control Panel_개발'!$F$104*'사업비 지출내역'!BD70</f>
        <v>0</v>
      </c>
      <c r="BE145" s="276">
        <f>'Control Panel_개발'!$F$104*'사업비 지출내역'!BE70</f>
        <v>0</v>
      </c>
      <c r="BF145" s="276">
        <f>'Control Panel_개발'!$F$104*'사업비 지출내역'!BF70</f>
        <v>0</v>
      </c>
      <c r="BG145" s="276">
        <f>'Control Panel_개발'!$F$104*'사업비 지출내역'!BG70</f>
        <v>0</v>
      </c>
      <c r="BH145" s="276">
        <f>'Control Panel_개발'!$F$104*'사업비 지출내역'!BH70</f>
        <v>0</v>
      </c>
      <c r="BI145" s="276">
        <f>'Control Panel_개발'!$F$104*'사업비 지출내역'!BI70</f>
        <v>0</v>
      </c>
      <c r="BJ145" s="276">
        <f>'Control Panel_개발'!$F$104*'사업비 지출내역'!BJ70</f>
        <v>0</v>
      </c>
      <c r="BK145" s="276">
        <f>'Control Panel_개발'!$F$104*'사업비 지출내역'!BK70</f>
        <v>0</v>
      </c>
      <c r="BL145" s="276">
        <f>'Control Panel_개발'!$F$104*'사업비 지출내역'!BL70</f>
        <v>0</v>
      </c>
      <c r="BM145" s="276">
        <f>'Control Panel_개발'!$F$104*'사업비 지출내역'!BM70</f>
        <v>0</v>
      </c>
      <c r="BN145" s="276">
        <f>'Control Panel_개발'!$F$104*'사업비 지출내역'!BN70</f>
        <v>0</v>
      </c>
      <c r="BO145" s="276">
        <f>'Control Panel_개발'!$F$104*'사업비 지출내역'!BO70</f>
        <v>0</v>
      </c>
      <c r="BP145" s="276">
        <f>'Control Panel_개발'!$F$104*'사업비 지출내역'!BP70</f>
        <v>0</v>
      </c>
      <c r="BQ145" s="276">
        <f>'Control Panel_개발'!$F$104*'사업비 지출내역'!BQ70</f>
        <v>0</v>
      </c>
      <c r="BR145" s="276">
        <f>'Control Panel_개발'!$F$104*'사업비 지출내역'!BR70</f>
        <v>0</v>
      </c>
    </row>
    <row r="146" spans="1:70" x14ac:dyDescent="0.4">
      <c r="C146" s="3" t="str">
        <f>'Control Panel_개발'!C105</f>
        <v>이익분배금(투자자배당)</v>
      </c>
      <c r="E146" s="160">
        <v>1</v>
      </c>
      <c r="F146" s="161">
        <v>0</v>
      </c>
      <c r="G146" s="172">
        <f t="shared" si="30"/>
        <v>1</v>
      </c>
      <c r="H146" s="162" t="s">
        <v>1</v>
      </c>
      <c r="I146" s="263">
        <f t="shared" si="25"/>
        <v>4760000.0339999991</v>
      </c>
      <c r="J146" s="48">
        <f>금융비용!G59</f>
        <v>0</v>
      </c>
      <c r="K146" s="49">
        <f>금융비용!H59</f>
        <v>0</v>
      </c>
      <c r="L146" s="49">
        <f>금융비용!I59</f>
        <v>0</v>
      </c>
      <c r="M146" s="49">
        <f>금융비용!J59</f>
        <v>0</v>
      </c>
      <c r="N146" s="49">
        <f>금융비용!K59</f>
        <v>0</v>
      </c>
      <c r="O146" s="49">
        <f>금융비용!L59</f>
        <v>0</v>
      </c>
      <c r="P146" s="49">
        <f>금융비용!M59</f>
        <v>592835.39600000007</v>
      </c>
      <c r="Q146" s="49">
        <f>금융비용!N59</f>
        <v>0</v>
      </c>
      <c r="R146" s="49">
        <f>금융비용!O59</f>
        <v>0</v>
      </c>
      <c r="S146" s="49">
        <f>금융비용!P59</f>
        <v>0</v>
      </c>
      <c r="T146" s="49">
        <f>금융비용!Q59</f>
        <v>0</v>
      </c>
      <c r="U146" s="49">
        <f>금융비용!R59</f>
        <v>0</v>
      </c>
      <c r="V146" s="49">
        <f>금융비용!S59</f>
        <v>598251.36800000002</v>
      </c>
      <c r="W146" s="49">
        <f>금융비용!T59</f>
        <v>0</v>
      </c>
      <c r="X146" s="49">
        <f>금융비용!U59</f>
        <v>0</v>
      </c>
      <c r="Y146" s="49">
        <f>금융비용!V59</f>
        <v>0</v>
      </c>
      <c r="Z146" s="49">
        <f>금융비용!W59</f>
        <v>0</v>
      </c>
      <c r="AA146" s="49">
        <f>금융비용!X59</f>
        <v>0</v>
      </c>
      <c r="AB146" s="49">
        <f>금융비용!Y59</f>
        <v>589022.83399999992</v>
      </c>
      <c r="AC146" s="49">
        <f>금융비용!Z59</f>
        <v>0</v>
      </c>
      <c r="AD146" s="49">
        <f>금융비용!AA59</f>
        <v>0</v>
      </c>
      <c r="AE146" s="49">
        <f>금융비용!AB59</f>
        <v>0</v>
      </c>
      <c r="AF146" s="49">
        <f>금융비용!AC59</f>
        <v>0</v>
      </c>
      <c r="AG146" s="49">
        <f>금융비용!AD59</f>
        <v>0</v>
      </c>
      <c r="AH146" s="49">
        <f>금융비용!AE59</f>
        <v>599890.41599999997</v>
      </c>
      <c r="AI146" s="49">
        <f>금융비용!AF59</f>
        <v>0</v>
      </c>
      <c r="AJ146" s="49">
        <f>금융비용!AG59</f>
        <v>0</v>
      </c>
      <c r="AK146" s="49">
        <f>금융비용!AH59</f>
        <v>0</v>
      </c>
      <c r="AL146" s="49">
        <f>금융비용!AI59</f>
        <v>0</v>
      </c>
      <c r="AM146" s="49">
        <f>금융비용!AJ59</f>
        <v>0</v>
      </c>
      <c r="AN146" s="49">
        <f>금융비용!AK59</f>
        <v>590109.59400000004</v>
      </c>
      <c r="AO146" s="49">
        <f>금융비용!AL59</f>
        <v>0</v>
      </c>
      <c r="AP146" s="49">
        <f>금융비용!AM59</f>
        <v>0</v>
      </c>
      <c r="AQ146" s="49">
        <f>금융비용!AN59</f>
        <v>0</v>
      </c>
      <c r="AR146" s="49">
        <f>금융비용!AO59</f>
        <v>0</v>
      </c>
      <c r="AS146" s="49">
        <f>금융비용!AP59</f>
        <v>0</v>
      </c>
      <c r="AT146" s="49">
        <f>금융비용!AQ59</f>
        <v>599890.41599999997</v>
      </c>
      <c r="AU146" s="49">
        <f>금융비용!AR59</f>
        <v>0</v>
      </c>
      <c r="AV146" s="49">
        <f>금융비용!AS59</f>
        <v>0</v>
      </c>
      <c r="AW146" s="49">
        <f>금융비용!AT59</f>
        <v>0</v>
      </c>
      <c r="AX146" s="49">
        <f>금융비용!AU59</f>
        <v>0</v>
      </c>
      <c r="AY146" s="49">
        <f>금융비용!AV59</f>
        <v>0</v>
      </c>
      <c r="AZ146" s="49">
        <f>금융비용!AW59</f>
        <v>590109.59400000004</v>
      </c>
      <c r="BA146" s="49">
        <f>금융비용!AX59</f>
        <v>0</v>
      </c>
      <c r="BB146" s="49">
        <f>금융비용!AY59</f>
        <v>0</v>
      </c>
      <c r="BC146" s="49">
        <f>금융비용!AZ59</f>
        <v>0</v>
      </c>
      <c r="BD146" s="49">
        <f>금융비용!BA59</f>
        <v>0</v>
      </c>
      <c r="BE146" s="49">
        <f>금융비용!BB59</f>
        <v>0</v>
      </c>
      <c r="BF146" s="49">
        <f>금융비용!BC59</f>
        <v>599890.41599999997</v>
      </c>
      <c r="BG146" s="49">
        <f>금융비용!BD59</f>
        <v>0</v>
      </c>
      <c r="BH146" s="49">
        <f>금융비용!BE59</f>
        <v>0</v>
      </c>
      <c r="BI146" s="49">
        <f>금융비용!BF59</f>
        <v>0</v>
      </c>
      <c r="BJ146" s="49">
        <f>금융비용!BG59</f>
        <v>0</v>
      </c>
      <c r="BK146" s="49">
        <f>금융비용!BH59</f>
        <v>0</v>
      </c>
      <c r="BL146" s="49">
        <f>금융비용!BI59</f>
        <v>0</v>
      </c>
      <c r="BM146" s="49">
        <f>금융비용!BJ59</f>
        <v>0</v>
      </c>
      <c r="BN146" s="49">
        <f>금융비용!BK59</f>
        <v>0</v>
      </c>
      <c r="BO146" s="49">
        <f>금융비용!BL59</f>
        <v>0</v>
      </c>
      <c r="BP146" s="49">
        <f>금융비용!BM59</f>
        <v>0</v>
      </c>
      <c r="BQ146" s="49">
        <f>금융비용!BN59</f>
        <v>0</v>
      </c>
      <c r="BR146" s="49">
        <f>금융비용!BO59</f>
        <v>0</v>
      </c>
    </row>
    <row r="147" spans="1:70" x14ac:dyDescent="0.4">
      <c r="C147" s="3" t="str">
        <f>'Control Panel_개발'!C106</f>
        <v>펀드운용보수</v>
      </c>
      <c r="E147" s="160"/>
      <c r="F147" s="161"/>
      <c r="G147" s="172"/>
      <c r="H147" s="162"/>
      <c r="I147" s="263">
        <f t="shared" si="25"/>
        <v>2156000.0000000023</v>
      </c>
      <c r="J147" s="48">
        <f>SUM(J148:J152)</f>
        <v>500000</v>
      </c>
      <c r="K147" s="49">
        <f t="shared" ref="K147:BR147" si="34">SUM(K148:K152)</f>
        <v>23753.424657534248</v>
      </c>
      <c r="L147" s="49">
        <f t="shared" si="34"/>
        <v>24545.205479452055</v>
      </c>
      <c r="M147" s="49">
        <f t="shared" si="34"/>
        <v>23753.424657534248</v>
      </c>
      <c r="N147" s="49">
        <f t="shared" si="34"/>
        <v>24545.205479452055</v>
      </c>
      <c r="O147" s="49">
        <f t="shared" si="34"/>
        <v>24478.142076502732</v>
      </c>
      <c r="P147" s="49">
        <f t="shared" si="34"/>
        <v>22898.907103825135</v>
      </c>
      <c r="Q147" s="49">
        <f t="shared" si="34"/>
        <v>24478.142076502732</v>
      </c>
      <c r="R147" s="49">
        <f t="shared" si="34"/>
        <v>23688.524590163932</v>
      </c>
      <c r="S147" s="49">
        <f t="shared" si="34"/>
        <v>24478.142076502732</v>
      </c>
      <c r="T147" s="49">
        <f t="shared" si="34"/>
        <v>23688.524590163932</v>
      </c>
      <c r="U147" s="49">
        <f t="shared" si="34"/>
        <v>24478.142076502732</v>
      </c>
      <c r="V147" s="49">
        <f t="shared" si="34"/>
        <v>24478.142076502732</v>
      </c>
      <c r="W147" s="49">
        <f t="shared" si="34"/>
        <v>23688.524590163932</v>
      </c>
      <c r="X147" s="49">
        <f t="shared" si="34"/>
        <v>24478.142076502732</v>
      </c>
      <c r="Y147" s="49">
        <f t="shared" si="34"/>
        <v>23688.524590163932</v>
      </c>
      <c r="Z147" s="49">
        <f t="shared" si="34"/>
        <v>24478.142076502732</v>
      </c>
      <c r="AA147" s="49">
        <f t="shared" si="34"/>
        <v>24545.205479452055</v>
      </c>
      <c r="AB147" s="49">
        <f t="shared" si="34"/>
        <v>22169.863013698628</v>
      </c>
      <c r="AC147" s="49">
        <f t="shared" si="34"/>
        <v>24545.205479452055</v>
      </c>
      <c r="AD147" s="49">
        <f t="shared" si="34"/>
        <v>23753.424657534248</v>
      </c>
      <c r="AE147" s="49">
        <f t="shared" si="34"/>
        <v>24545.205479452055</v>
      </c>
      <c r="AF147" s="49">
        <f t="shared" si="34"/>
        <v>23753.424657534248</v>
      </c>
      <c r="AG147" s="49">
        <f t="shared" si="34"/>
        <v>24545.205479452055</v>
      </c>
      <c r="AH147" s="49">
        <f t="shared" si="34"/>
        <v>24545.205479452055</v>
      </c>
      <c r="AI147" s="49">
        <f t="shared" si="34"/>
        <v>23753.424657534248</v>
      </c>
      <c r="AJ147" s="49">
        <f t="shared" si="34"/>
        <v>24545.205479452055</v>
      </c>
      <c r="AK147" s="49">
        <f t="shared" si="34"/>
        <v>23753.424657534248</v>
      </c>
      <c r="AL147" s="49">
        <f t="shared" si="34"/>
        <v>24545.205479452055</v>
      </c>
      <c r="AM147" s="49">
        <f t="shared" si="34"/>
        <v>24545.205479452055</v>
      </c>
      <c r="AN147" s="49">
        <f t="shared" si="34"/>
        <v>22169.863013698628</v>
      </c>
      <c r="AO147" s="49">
        <f t="shared" si="34"/>
        <v>24545.205479452055</v>
      </c>
      <c r="AP147" s="49">
        <f t="shared" si="34"/>
        <v>23753.424657534248</v>
      </c>
      <c r="AQ147" s="49">
        <f t="shared" si="34"/>
        <v>24545.205479452055</v>
      </c>
      <c r="AR147" s="49">
        <f t="shared" si="34"/>
        <v>23753.424657534248</v>
      </c>
      <c r="AS147" s="49">
        <f t="shared" si="34"/>
        <v>24545.205479452055</v>
      </c>
      <c r="AT147" s="49">
        <f t="shared" si="34"/>
        <v>24545.205479452055</v>
      </c>
      <c r="AU147" s="49">
        <f t="shared" si="34"/>
        <v>23753.424657534248</v>
      </c>
      <c r="AV147" s="49">
        <f t="shared" si="34"/>
        <v>24545.205479452055</v>
      </c>
      <c r="AW147" s="49">
        <f t="shared" si="34"/>
        <v>23753.424657534248</v>
      </c>
      <c r="AX147" s="49">
        <f t="shared" si="34"/>
        <v>24545.205479452055</v>
      </c>
      <c r="AY147" s="49">
        <f t="shared" si="34"/>
        <v>24545.205479452055</v>
      </c>
      <c r="AZ147" s="49">
        <f t="shared" si="34"/>
        <v>522169.8630136986</v>
      </c>
      <c r="BA147" s="49">
        <f t="shared" si="34"/>
        <v>24545.205479452055</v>
      </c>
      <c r="BB147" s="49">
        <f t="shared" si="34"/>
        <v>23753.424657534248</v>
      </c>
      <c r="BC147" s="49">
        <f t="shared" si="34"/>
        <v>24545.205479452055</v>
      </c>
      <c r="BD147" s="49">
        <f t="shared" si="34"/>
        <v>23753.424657534248</v>
      </c>
      <c r="BE147" s="49">
        <f t="shared" si="34"/>
        <v>24545.205479452055</v>
      </c>
      <c r="BF147" s="49">
        <f t="shared" si="34"/>
        <v>24545.205479452055</v>
      </c>
      <c r="BG147" s="49">
        <f t="shared" si="34"/>
        <v>0</v>
      </c>
      <c r="BH147" s="49">
        <f t="shared" si="34"/>
        <v>0</v>
      </c>
      <c r="BI147" s="49">
        <f t="shared" si="34"/>
        <v>0</v>
      </c>
      <c r="BJ147" s="49">
        <f t="shared" si="34"/>
        <v>0</v>
      </c>
      <c r="BK147" s="49">
        <f t="shared" si="34"/>
        <v>0</v>
      </c>
      <c r="BL147" s="49">
        <f t="shared" si="34"/>
        <v>0</v>
      </c>
      <c r="BM147" s="49">
        <f t="shared" si="34"/>
        <v>0</v>
      </c>
      <c r="BN147" s="49">
        <f t="shared" si="34"/>
        <v>0</v>
      </c>
      <c r="BO147" s="49">
        <f t="shared" si="34"/>
        <v>0</v>
      </c>
      <c r="BP147" s="49">
        <f t="shared" si="34"/>
        <v>0</v>
      </c>
      <c r="BQ147" s="49">
        <f t="shared" si="34"/>
        <v>0</v>
      </c>
      <c r="BR147" s="49">
        <f t="shared" si="34"/>
        <v>0</v>
      </c>
    </row>
    <row r="148" spans="1:70" s="109" customFormat="1" outlineLevel="1" x14ac:dyDescent="0.4">
      <c r="A148" s="3"/>
      <c r="B148" s="3"/>
      <c r="C148" s="3"/>
      <c r="D148" s="140" t="str">
        <f>'Control Panel_개발'!D107</f>
        <v>매입보수</v>
      </c>
      <c r="E148" s="163">
        <v>1</v>
      </c>
      <c r="F148" s="164">
        <v>0</v>
      </c>
      <c r="G148" s="173">
        <f>1-F148</f>
        <v>1</v>
      </c>
      <c r="H148" s="165" t="s">
        <v>915</v>
      </c>
      <c r="I148" s="264">
        <f t="shared" si="25"/>
        <v>1000000</v>
      </c>
      <c r="J148" s="155">
        <f>'Control Panel_개발'!$F107*'사업비 지출내역'!J73</f>
        <v>500000</v>
      </c>
      <c r="K148" s="156">
        <f>'Control Panel_개발'!$F107*'사업비 지출내역'!K73</f>
        <v>0</v>
      </c>
      <c r="L148" s="156">
        <f>'Control Panel_개발'!$F107*'사업비 지출내역'!L73</f>
        <v>0</v>
      </c>
      <c r="M148" s="156">
        <f>'Control Panel_개발'!$F107*'사업비 지출내역'!M73</f>
        <v>0</v>
      </c>
      <c r="N148" s="156">
        <f>'Control Panel_개발'!$F107*'사업비 지출내역'!N73</f>
        <v>0</v>
      </c>
      <c r="O148" s="156">
        <f>'Control Panel_개발'!$F107*'사업비 지출내역'!O73</f>
        <v>0</v>
      </c>
      <c r="P148" s="156">
        <f>'Control Panel_개발'!$F107*'사업비 지출내역'!P73</f>
        <v>0</v>
      </c>
      <c r="Q148" s="156">
        <f>'Control Panel_개발'!$F107*'사업비 지출내역'!Q73</f>
        <v>0</v>
      </c>
      <c r="R148" s="156">
        <f>'Control Panel_개발'!$F107*'사업비 지출내역'!R73</f>
        <v>0</v>
      </c>
      <c r="S148" s="156">
        <f>'Control Panel_개발'!$F107*'사업비 지출내역'!S73</f>
        <v>0</v>
      </c>
      <c r="T148" s="156">
        <f>'Control Panel_개발'!$F107*'사업비 지출내역'!T73</f>
        <v>0</v>
      </c>
      <c r="U148" s="156">
        <f>'Control Panel_개발'!$F107*'사업비 지출내역'!U73</f>
        <v>0</v>
      </c>
      <c r="V148" s="156">
        <f>'Control Panel_개발'!$F107*'사업비 지출내역'!V73</f>
        <v>0</v>
      </c>
      <c r="W148" s="156">
        <f>'Control Panel_개발'!$F107*'사업비 지출내역'!W73</f>
        <v>0</v>
      </c>
      <c r="X148" s="156">
        <f>'Control Panel_개발'!$F107*'사업비 지출내역'!X73</f>
        <v>0</v>
      </c>
      <c r="Y148" s="156">
        <f>'Control Panel_개발'!$F107*'사업비 지출내역'!Y73</f>
        <v>0</v>
      </c>
      <c r="Z148" s="156">
        <f>'Control Panel_개발'!$F107*'사업비 지출내역'!Z73</f>
        <v>0</v>
      </c>
      <c r="AA148" s="156">
        <f>'Control Panel_개발'!$F107*'사업비 지출내역'!AA73</f>
        <v>0</v>
      </c>
      <c r="AB148" s="156">
        <f>'Control Panel_개발'!$F107*'사업비 지출내역'!AB73</f>
        <v>0</v>
      </c>
      <c r="AC148" s="156">
        <f>'Control Panel_개발'!$F107*'사업비 지출내역'!AC73</f>
        <v>0</v>
      </c>
      <c r="AD148" s="156">
        <f>'Control Panel_개발'!$F107*'사업비 지출내역'!AD73</f>
        <v>0</v>
      </c>
      <c r="AE148" s="156">
        <f>'Control Panel_개발'!$F107*'사업비 지출내역'!AE73</f>
        <v>0</v>
      </c>
      <c r="AF148" s="156">
        <f>'Control Panel_개발'!$F107*'사업비 지출내역'!AF73</f>
        <v>0</v>
      </c>
      <c r="AG148" s="156">
        <f>'Control Panel_개발'!$F107*'사업비 지출내역'!AG73</f>
        <v>0</v>
      </c>
      <c r="AH148" s="156">
        <f>'Control Panel_개발'!$F107*'사업비 지출내역'!AH73</f>
        <v>0</v>
      </c>
      <c r="AI148" s="156">
        <f>'Control Panel_개발'!$F107*'사업비 지출내역'!AI73</f>
        <v>0</v>
      </c>
      <c r="AJ148" s="156">
        <f>'Control Panel_개발'!$F107*'사업비 지출내역'!AJ73</f>
        <v>0</v>
      </c>
      <c r="AK148" s="156">
        <f>'Control Panel_개발'!$F107*'사업비 지출내역'!AK73</f>
        <v>0</v>
      </c>
      <c r="AL148" s="156">
        <f>'Control Panel_개발'!$F107*'사업비 지출내역'!AL73</f>
        <v>0</v>
      </c>
      <c r="AM148" s="156">
        <f>'Control Panel_개발'!$F107*'사업비 지출내역'!AM73</f>
        <v>0</v>
      </c>
      <c r="AN148" s="156">
        <f>'Control Panel_개발'!$F107*'사업비 지출내역'!AN73</f>
        <v>0</v>
      </c>
      <c r="AO148" s="156">
        <f>'Control Panel_개발'!$F107*'사업비 지출내역'!AO73</f>
        <v>0</v>
      </c>
      <c r="AP148" s="156">
        <f>'Control Panel_개발'!$F107*'사업비 지출내역'!AP73</f>
        <v>0</v>
      </c>
      <c r="AQ148" s="156">
        <f>'Control Panel_개발'!$F107*'사업비 지출내역'!AQ73</f>
        <v>0</v>
      </c>
      <c r="AR148" s="156">
        <f>'Control Panel_개발'!$F107*'사업비 지출내역'!AR73</f>
        <v>0</v>
      </c>
      <c r="AS148" s="156">
        <f>'Control Panel_개발'!$F107*'사업비 지출내역'!AS73</f>
        <v>0</v>
      </c>
      <c r="AT148" s="156">
        <f>'Control Panel_개발'!$F107*'사업비 지출내역'!AT73</f>
        <v>0</v>
      </c>
      <c r="AU148" s="156">
        <f>'Control Panel_개발'!$F107*'사업비 지출내역'!AU73</f>
        <v>0</v>
      </c>
      <c r="AV148" s="156">
        <f>'Control Panel_개발'!$F107*'사업비 지출내역'!AV73</f>
        <v>0</v>
      </c>
      <c r="AW148" s="156">
        <f>'Control Panel_개발'!$F107*'사업비 지출내역'!AW73</f>
        <v>0</v>
      </c>
      <c r="AX148" s="156">
        <f>'Control Panel_개발'!$F107*'사업비 지출내역'!AX73</f>
        <v>0</v>
      </c>
      <c r="AY148" s="156">
        <f>'Control Panel_개발'!$F107*'사업비 지출내역'!AY73</f>
        <v>0</v>
      </c>
      <c r="AZ148" s="156">
        <f>'Control Panel_개발'!$F107*'사업비 지출내역'!AZ73</f>
        <v>500000</v>
      </c>
      <c r="BA148" s="156">
        <f>'Control Panel_개발'!$F107*'사업비 지출내역'!BA73</f>
        <v>0</v>
      </c>
      <c r="BB148" s="156">
        <f>'Control Panel_개발'!$F107*'사업비 지출내역'!BB73</f>
        <v>0</v>
      </c>
      <c r="BC148" s="156">
        <f>'Control Panel_개발'!$F107*'사업비 지출내역'!BC73</f>
        <v>0</v>
      </c>
      <c r="BD148" s="156">
        <f>'Control Panel_개발'!$F107*'사업비 지출내역'!BD73</f>
        <v>0</v>
      </c>
      <c r="BE148" s="156">
        <f>'Control Panel_개발'!$F107*'사업비 지출내역'!BE73</f>
        <v>0</v>
      </c>
      <c r="BF148" s="156">
        <f>'Control Panel_개발'!$F107*'사업비 지출내역'!BF73</f>
        <v>0</v>
      </c>
      <c r="BG148" s="156">
        <f>'Control Panel_개발'!$F107*'사업비 지출내역'!BG73</f>
        <v>0</v>
      </c>
      <c r="BH148" s="156">
        <f>'Control Panel_개발'!$F107*'사업비 지출내역'!BH73</f>
        <v>0</v>
      </c>
      <c r="BI148" s="156">
        <f>'Control Panel_개발'!$F107*'사업비 지출내역'!BI73</f>
        <v>0</v>
      </c>
      <c r="BJ148" s="156">
        <f>'Control Panel_개발'!$F107*'사업비 지출내역'!BJ73</f>
        <v>0</v>
      </c>
      <c r="BK148" s="156">
        <f>'Control Panel_개발'!$F107*'사업비 지출내역'!BK73</f>
        <v>0</v>
      </c>
      <c r="BL148" s="156">
        <f>'Control Panel_개발'!$F107*'사업비 지출내역'!BL73</f>
        <v>0</v>
      </c>
      <c r="BM148" s="156">
        <f>'Control Panel_개발'!$F107*'사업비 지출내역'!BM73</f>
        <v>0</v>
      </c>
      <c r="BN148" s="156">
        <f>'Control Panel_개발'!$F107*'사업비 지출내역'!BN73</f>
        <v>0</v>
      </c>
      <c r="BO148" s="156">
        <f>'Control Panel_개발'!$F107*'사업비 지출내역'!BO73</f>
        <v>0</v>
      </c>
      <c r="BP148" s="156">
        <f>'Control Panel_개발'!$F107*'사업비 지출내역'!BP73</f>
        <v>0</v>
      </c>
      <c r="BQ148" s="156">
        <f>'Control Panel_개발'!$F107*'사업비 지출내역'!BQ73</f>
        <v>0</v>
      </c>
      <c r="BR148" s="156">
        <f>'Control Panel_개발'!$F107*'사업비 지출내역'!BR73</f>
        <v>0</v>
      </c>
    </row>
    <row r="149" spans="1:70" outlineLevel="1" x14ac:dyDescent="0.4">
      <c r="D149" s="141" t="str">
        <f>'Control Panel_개발'!D108</f>
        <v>운영보수(개발기간)</v>
      </c>
      <c r="E149" s="160">
        <v>1</v>
      </c>
      <c r="F149" s="161">
        <v>0</v>
      </c>
      <c r="G149" s="172">
        <f>1-F149</f>
        <v>1</v>
      </c>
      <c r="H149" s="162" t="s">
        <v>1</v>
      </c>
      <c r="I149" s="263">
        <f t="shared" si="25"/>
        <v>816000.00000000058</v>
      </c>
      <c r="J149" s="48">
        <f>금융비용!G69</f>
        <v>0</v>
      </c>
      <c r="K149" s="49">
        <f>금융비용!H69</f>
        <v>16767.123287671231</v>
      </c>
      <c r="L149" s="49">
        <f>금융비용!I69</f>
        <v>17326.027397260274</v>
      </c>
      <c r="M149" s="49">
        <f>금융비용!J69</f>
        <v>16767.123287671231</v>
      </c>
      <c r="N149" s="49">
        <f>금융비용!K69</f>
        <v>17326.027397260274</v>
      </c>
      <c r="O149" s="49">
        <f>금융비용!L69</f>
        <v>17278.688524590165</v>
      </c>
      <c r="P149" s="49">
        <f>금융비용!M69</f>
        <v>16163.934426229509</v>
      </c>
      <c r="Q149" s="49">
        <f>금융비용!N69</f>
        <v>17278.688524590165</v>
      </c>
      <c r="R149" s="49">
        <f>금융비용!O69</f>
        <v>16721.311475409835</v>
      </c>
      <c r="S149" s="49">
        <f>금융비용!P69</f>
        <v>17278.688524590165</v>
      </c>
      <c r="T149" s="49">
        <f>금융비용!Q69</f>
        <v>16721.311475409835</v>
      </c>
      <c r="U149" s="49">
        <f>금융비용!R69</f>
        <v>17278.688524590165</v>
      </c>
      <c r="V149" s="49">
        <f>금융비용!S69</f>
        <v>17278.688524590165</v>
      </c>
      <c r="W149" s="49">
        <f>금융비용!T69</f>
        <v>16721.311475409835</v>
      </c>
      <c r="X149" s="49">
        <f>금융비용!U69</f>
        <v>17278.688524590165</v>
      </c>
      <c r="Y149" s="49">
        <f>금융비용!V69</f>
        <v>16721.311475409835</v>
      </c>
      <c r="Z149" s="49">
        <f>금융비용!W69</f>
        <v>17278.688524590165</v>
      </c>
      <c r="AA149" s="49">
        <f>금융비용!X69</f>
        <v>17326.027397260274</v>
      </c>
      <c r="AB149" s="49">
        <f>금융비용!Y69</f>
        <v>15649.315068493152</v>
      </c>
      <c r="AC149" s="49">
        <f>금융비용!Z69</f>
        <v>17326.027397260274</v>
      </c>
      <c r="AD149" s="49">
        <f>금융비용!AA69</f>
        <v>16767.123287671231</v>
      </c>
      <c r="AE149" s="49">
        <f>금융비용!AB69</f>
        <v>17326.027397260274</v>
      </c>
      <c r="AF149" s="49">
        <f>금융비용!AC69</f>
        <v>16767.123287671231</v>
      </c>
      <c r="AG149" s="49">
        <f>금융비용!AD69</f>
        <v>17326.027397260274</v>
      </c>
      <c r="AH149" s="49">
        <f>금융비용!AE69</f>
        <v>17326.027397260274</v>
      </c>
      <c r="AI149" s="49">
        <f>금융비용!AF69</f>
        <v>16767.123287671231</v>
      </c>
      <c r="AJ149" s="49">
        <f>금융비용!AG69</f>
        <v>17326.027397260274</v>
      </c>
      <c r="AK149" s="49">
        <f>금융비용!AH69</f>
        <v>16767.123287671231</v>
      </c>
      <c r="AL149" s="49">
        <f>금융비용!AI69</f>
        <v>17326.027397260274</v>
      </c>
      <c r="AM149" s="49">
        <f>금융비용!AJ69</f>
        <v>17326.027397260274</v>
      </c>
      <c r="AN149" s="49">
        <f>금융비용!AK69</f>
        <v>15649.315068493152</v>
      </c>
      <c r="AO149" s="49">
        <f>금융비용!AL69</f>
        <v>17326.027397260274</v>
      </c>
      <c r="AP149" s="49">
        <f>금융비용!AM69</f>
        <v>16767.123287671231</v>
      </c>
      <c r="AQ149" s="49">
        <f>금융비용!AN69</f>
        <v>17326.027397260274</v>
      </c>
      <c r="AR149" s="49">
        <f>금융비용!AO69</f>
        <v>16767.123287671231</v>
      </c>
      <c r="AS149" s="49">
        <f>금융비용!AP69</f>
        <v>17326.027397260274</v>
      </c>
      <c r="AT149" s="49">
        <f>금융비용!AQ69</f>
        <v>17326.027397260274</v>
      </c>
      <c r="AU149" s="49">
        <f>금융비용!AR69</f>
        <v>16767.123287671231</v>
      </c>
      <c r="AV149" s="49">
        <f>금융비용!AS69</f>
        <v>17326.027397260274</v>
      </c>
      <c r="AW149" s="49">
        <f>금융비용!AT69</f>
        <v>16767.123287671231</v>
      </c>
      <c r="AX149" s="49">
        <f>금융비용!AU69</f>
        <v>17326.027397260274</v>
      </c>
      <c r="AY149" s="49">
        <f>금융비용!AV69</f>
        <v>17326.027397260274</v>
      </c>
      <c r="AZ149" s="49">
        <f>금융비용!AW69</f>
        <v>15649.315068493152</v>
      </c>
      <c r="BA149" s="49">
        <f>금융비용!AX69</f>
        <v>17326.027397260274</v>
      </c>
      <c r="BB149" s="49">
        <f>금융비용!AY69</f>
        <v>16767.123287671231</v>
      </c>
      <c r="BC149" s="49">
        <f>금융비용!AZ69</f>
        <v>17326.027397260274</v>
      </c>
      <c r="BD149" s="49">
        <f>금융비용!BA69</f>
        <v>16767.123287671231</v>
      </c>
      <c r="BE149" s="49">
        <f>금융비용!BB69</f>
        <v>17326.027397260274</v>
      </c>
      <c r="BF149" s="49">
        <f>금융비용!BC69</f>
        <v>17326.027397260274</v>
      </c>
      <c r="BG149" s="49">
        <f>금융비용!BD69</f>
        <v>0</v>
      </c>
      <c r="BH149" s="49">
        <f>금융비용!BE69</f>
        <v>0</v>
      </c>
      <c r="BI149" s="49">
        <f>금융비용!BF69</f>
        <v>0</v>
      </c>
      <c r="BJ149" s="49">
        <f>금융비용!BG69</f>
        <v>0</v>
      </c>
      <c r="BK149" s="49">
        <f>금융비용!BH69</f>
        <v>0</v>
      </c>
      <c r="BL149" s="49">
        <f>금융비용!BI69</f>
        <v>0</v>
      </c>
      <c r="BM149" s="49">
        <f>금융비용!BJ69</f>
        <v>0</v>
      </c>
      <c r="BN149" s="49">
        <f>금융비용!BK69</f>
        <v>0</v>
      </c>
      <c r="BO149" s="49">
        <f>금융비용!BL69</f>
        <v>0</v>
      </c>
      <c r="BP149" s="49">
        <f>금융비용!BM69</f>
        <v>0</v>
      </c>
      <c r="BQ149" s="49">
        <f>금융비용!BN69</f>
        <v>0</v>
      </c>
      <c r="BR149" s="49">
        <f>금융비용!BO69</f>
        <v>0</v>
      </c>
    </row>
    <row r="150" spans="1:70" outlineLevel="1" x14ac:dyDescent="0.4">
      <c r="D150" s="141" t="str">
        <f>'Control Panel_개발'!D109</f>
        <v>판매보수(개발기간)</v>
      </c>
      <c r="E150" s="160">
        <v>0</v>
      </c>
      <c r="F150" s="161">
        <v>0</v>
      </c>
      <c r="G150" s="172">
        <f>1-F150</f>
        <v>1</v>
      </c>
      <c r="H150" s="162" t="s">
        <v>1</v>
      </c>
      <c r="I150" s="263">
        <f t="shared" si="25"/>
        <v>34000.000000000022</v>
      </c>
      <c r="J150" s="48">
        <f>금융비용!G70</f>
        <v>0</v>
      </c>
      <c r="K150" s="49">
        <f>금융비용!H70</f>
        <v>698.63013698630141</v>
      </c>
      <c r="L150" s="49">
        <f>금융비용!I70</f>
        <v>721.91780821917803</v>
      </c>
      <c r="M150" s="49">
        <f>금융비용!J70</f>
        <v>698.63013698630141</v>
      </c>
      <c r="N150" s="49">
        <f>금융비용!K70</f>
        <v>721.91780821917803</v>
      </c>
      <c r="O150" s="49">
        <f>금융비용!L70</f>
        <v>719.94535519125679</v>
      </c>
      <c r="P150" s="49">
        <f>금융비용!M70</f>
        <v>673.49726775956287</v>
      </c>
      <c r="Q150" s="49">
        <f>금융비용!N70</f>
        <v>719.94535519125679</v>
      </c>
      <c r="R150" s="49">
        <f>금융비용!O70</f>
        <v>696.72131147540983</v>
      </c>
      <c r="S150" s="49">
        <f>금융비용!P70</f>
        <v>719.94535519125679</v>
      </c>
      <c r="T150" s="49">
        <f>금융비용!Q70</f>
        <v>696.72131147540983</v>
      </c>
      <c r="U150" s="49">
        <f>금융비용!R70</f>
        <v>719.94535519125679</v>
      </c>
      <c r="V150" s="49">
        <f>금융비용!S70</f>
        <v>719.94535519125679</v>
      </c>
      <c r="W150" s="49">
        <f>금융비용!T70</f>
        <v>696.72131147540983</v>
      </c>
      <c r="X150" s="49">
        <f>금융비용!U70</f>
        <v>719.94535519125679</v>
      </c>
      <c r="Y150" s="49">
        <f>금융비용!V70</f>
        <v>696.72131147540983</v>
      </c>
      <c r="Z150" s="49">
        <f>금융비용!W70</f>
        <v>719.94535519125679</v>
      </c>
      <c r="AA150" s="49">
        <f>금융비용!X70</f>
        <v>721.91780821917803</v>
      </c>
      <c r="AB150" s="49">
        <f>금융비용!Y70</f>
        <v>652.05479452054794</v>
      </c>
      <c r="AC150" s="49">
        <f>금융비용!Z70</f>
        <v>721.91780821917803</v>
      </c>
      <c r="AD150" s="49">
        <f>금융비용!AA70</f>
        <v>698.63013698630141</v>
      </c>
      <c r="AE150" s="49">
        <f>금융비용!AB70</f>
        <v>721.91780821917803</v>
      </c>
      <c r="AF150" s="49">
        <f>금융비용!AC70</f>
        <v>698.63013698630141</v>
      </c>
      <c r="AG150" s="49">
        <f>금융비용!AD70</f>
        <v>721.91780821917803</v>
      </c>
      <c r="AH150" s="49">
        <f>금융비용!AE70</f>
        <v>721.91780821917803</v>
      </c>
      <c r="AI150" s="49">
        <f>금융비용!AF70</f>
        <v>698.63013698630141</v>
      </c>
      <c r="AJ150" s="49">
        <f>금융비용!AG70</f>
        <v>721.91780821917803</v>
      </c>
      <c r="AK150" s="49">
        <f>금융비용!AH70</f>
        <v>698.63013698630141</v>
      </c>
      <c r="AL150" s="49">
        <f>금융비용!AI70</f>
        <v>721.91780821917803</v>
      </c>
      <c r="AM150" s="49">
        <f>금융비용!AJ70</f>
        <v>721.91780821917803</v>
      </c>
      <c r="AN150" s="49">
        <f>금융비용!AK70</f>
        <v>652.05479452054794</v>
      </c>
      <c r="AO150" s="49">
        <f>금융비용!AL70</f>
        <v>721.91780821917803</v>
      </c>
      <c r="AP150" s="49">
        <f>금융비용!AM70</f>
        <v>698.63013698630141</v>
      </c>
      <c r="AQ150" s="49">
        <f>금융비용!AN70</f>
        <v>721.91780821917803</v>
      </c>
      <c r="AR150" s="49">
        <f>금융비용!AO70</f>
        <v>698.63013698630141</v>
      </c>
      <c r="AS150" s="49">
        <f>금융비용!AP70</f>
        <v>721.91780821917803</v>
      </c>
      <c r="AT150" s="49">
        <f>금융비용!AQ70</f>
        <v>721.91780821917803</v>
      </c>
      <c r="AU150" s="49">
        <f>금융비용!AR70</f>
        <v>698.63013698630141</v>
      </c>
      <c r="AV150" s="49">
        <f>금융비용!AS70</f>
        <v>721.91780821917803</v>
      </c>
      <c r="AW150" s="49">
        <f>금융비용!AT70</f>
        <v>698.63013698630141</v>
      </c>
      <c r="AX150" s="49">
        <f>금융비용!AU70</f>
        <v>721.91780821917803</v>
      </c>
      <c r="AY150" s="49">
        <f>금융비용!AV70</f>
        <v>721.91780821917803</v>
      </c>
      <c r="AZ150" s="49">
        <f>금융비용!AW70</f>
        <v>652.05479452054794</v>
      </c>
      <c r="BA150" s="49">
        <f>금융비용!AX70</f>
        <v>721.91780821917803</v>
      </c>
      <c r="BB150" s="49">
        <f>금융비용!AY70</f>
        <v>698.63013698630141</v>
      </c>
      <c r="BC150" s="49">
        <f>금융비용!AZ70</f>
        <v>721.91780821917803</v>
      </c>
      <c r="BD150" s="49">
        <f>금융비용!BA70</f>
        <v>698.63013698630141</v>
      </c>
      <c r="BE150" s="49">
        <f>금융비용!BB70</f>
        <v>721.91780821917803</v>
      </c>
      <c r="BF150" s="49">
        <f>금융비용!BC70</f>
        <v>721.91780821917803</v>
      </c>
      <c r="BG150" s="49">
        <f>금융비용!BD70</f>
        <v>0</v>
      </c>
      <c r="BH150" s="49">
        <f>금융비용!BE70</f>
        <v>0</v>
      </c>
      <c r="BI150" s="49">
        <f>금융비용!BF70</f>
        <v>0</v>
      </c>
      <c r="BJ150" s="49">
        <f>금융비용!BG70</f>
        <v>0</v>
      </c>
      <c r="BK150" s="49">
        <f>금융비용!BH70</f>
        <v>0</v>
      </c>
      <c r="BL150" s="49">
        <f>금융비용!BI70</f>
        <v>0</v>
      </c>
      <c r="BM150" s="49">
        <f>금융비용!BJ70</f>
        <v>0</v>
      </c>
      <c r="BN150" s="49">
        <f>금융비용!BK70</f>
        <v>0</v>
      </c>
      <c r="BO150" s="49">
        <f>금융비용!BL70</f>
        <v>0</v>
      </c>
      <c r="BP150" s="49">
        <f>금융비용!BM70</f>
        <v>0</v>
      </c>
      <c r="BQ150" s="49">
        <f>금융비용!BN70</f>
        <v>0</v>
      </c>
      <c r="BR150" s="49">
        <f>금융비용!BO70</f>
        <v>0</v>
      </c>
    </row>
    <row r="151" spans="1:70" outlineLevel="1" x14ac:dyDescent="0.4">
      <c r="D151" s="141" t="str">
        <f>'Control Panel_개발'!D110</f>
        <v>신탁보수(개발기간)</v>
      </c>
      <c r="E151" s="160">
        <v>1</v>
      </c>
      <c r="F151" s="161">
        <v>0</v>
      </c>
      <c r="G151" s="172">
        <f>1-F151</f>
        <v>1</v>
      </c>
      <c r="H151" s="162" t="s">
        <v>1</v>
      </c>
      <c r="I151" s="263">
        <f t="shared" si="25"/>
        <v>272000.00000000017</v>
      </c>
      <c r="J151" s="48">
        <f>금융비용!G71</f>
        <v>0</v>
      </c>
      <c r="K151" s="49">
        <f>금융비용!H71</f>
        <v>5589.0410958904113</v>
      </c>
      <c r="L151" s="49">
        <f>금융비용!I71</f>
        <v>5775.3424657534242</v>
      </c>
      <c r="M151" s="49">
        <f>금융비용!J71</f>
        <v>5589.0410958904113</v>
      </c>
      <c r="N151" s="49">
        <f>금융비용!K71</f>
        <v>5775.3424657534242</v>
      </c>
      <c r="O151" s="49">
        <f>금융비용!L71</f>
        <v>5759.5628415300544</v>
      </c>
      <c r="P151" s="49">
        <f>금융비용!M71</f>
        <v>5387.978142076503</v>
      </c>
      <c r="Q151" s="49">
        <f>금융비용!N71</f>
        <v>5759.5628415300544</v>
      </c>
      <c r="R151" s="49">
        <f>금융비용!O71</f>
        <v>5573.7704918032787</v>
      </c>
      <c r="S151" s="49">
        <f>금융비용!P71</f>
        <v>5759.5628415300544</v>
      </c>
      <c r="T151" s="49">
        <f>금융비용!Q71</f>
        <v>5573.7704918032787</v>
      </c>
      <c r="U151" s="49">
        <f>금융비용!R71</f>
        <v>5759.5628415300544</v>
      </c>
      <c r="V151" s="49">
        <f>금융비용!S71</f>
        <v>5759.5628415300544</v>
      </c>
      <c r="W151" s="49">
        <f>금융비용!T71</f>
        <v>5573.7704918032787</v>
      </c>
      <c r="X151" s="49">
        <f>금융비용!U71</f>
        <v>5759.5628415300544</v>
      </c>
      <c r="Y151" s="49">
        <f>금융비용!V71</f>
        <v>5573.7704918032787</v>
      </c>
      <c r="Z151" s="49">
        <f>금융비용!W71</f>
        <v>5759.5628415300544</v>
      </c>
      <c r="AA151" s="49">
        <f>금융비용!X71</f>
        <v>5775.3424657534242</v>
      </c>
      <c r="AB151" s="49">
        <f>금융비용!Y71</f>
        <v>5216.4383561643835</v>
      </c>
      <c r="AC151" s="49">
        <f>금융비용!Z71</f>
        <v>5775.3424657534242</v>
      </c>
      <c r="AD151" s="49">
        <f>금융비용!AA71</f>
        <v>5589.0410958904113</v>
      </c>
      <c r="AE151" s="49">
        <f>금융비용!AB71</f>
        <v>5775.3424657534242</v>
      </c>
      <c r="AF151" s="49">
        <f>금융비용!AC71</f>
        <v>5589.0410958904113</v>
      </c>
      <c r="AG151" s="49">
        <f>금융비용!AD71</f>
        <v>5775.3424657534242</v>
      </c>
      <c r="AH151" s="49">
        <f>금융비용!AE71</f>
        <v>5775.3424657534242</v>
      </c>
      <c r="AI151" s="49">
        <f>금융비용!AF71</f>
        <v>5589.0410958904113</v>
      </c>
      <c r="AJ151" s="49">
        <f>금융비용!AG71</f>
        <v>5775.3424657534242</v>
      </c>
      <c r="AK151" s="49">
        <f>금융비용!AH71</f>
        <v>5589.0410958904113</v>
      </c>
      <c r="AL151" s="49">
        <f>금융비용!AI71</f>
        <v>5775.3424657534242</v>
      </c>
      <c r="AM151" s="49">
        <f>금융비용!AJ71</f>
        <v>5775.3424657534242</v>
      </c>
      <c r="AN151" s="49">
        <f>금융비용!AK71</f>
        <v>5216.4383561643835</v>
      </c>
      <c r="AO151" s="49">
        <f>금융비용!AL71</f>
        <v>5775.3424657534242</v>
      </c>
      <c r="AP151" s="49">
        <f>금융비용!AM71</f>
        <v>5589.0410958904113</v>
      </c>
      <c r="AQ151" s="49">
        <f>금융비용!AN71</f>
        <v>5775.3424657534242</v>
      </c>
      <c r="AR151" s="49">
        <f>금융비용!AO71</f>
        <v>5589.0410958904113</v>
      </c>
      <c r="AS151" s="49">
        <f>금융비용!AP71</f>
        <v>5775.3424657534242</v>
      </c>
      <c r="AT151" s="49">
        <f>금융비용!AQ71</f>
        <v>5775.3424657534242</v>
      </c>
      <c r="AU151" s="49">
        <f>금융비용!AR71</f>
        <v>5589.0410958904113</v>
      </c>
      <c r="AV151" s="49">
        <f>금융비용!AS71</f>
        <v>5775.3424657534242</v>
      </c>
      <c r="AW151" s="49">
        <f>금융비용!AT71</f>
        <v>5589.0410958904113</v>
      </c>
      <c r="AX151" s="49">
        <f>금융비용!AU71</f>
        <v>5775.3424657534242</v>
      </c>
      <c r="AY151" s="49">
        <f>금융비용!AV71</f>
        <v>5775.3424657534242</v>
      </c>
      <c r="AZ151" s="49">
        <f>금융비용!AW71</f>
        <v>5216.4383561643835</v>
      </c>
      <c r="BA151" s="49">
        <f>금융비용!AX71</f>
        <v>5775.3424657534242</v>
      </c>
      <c r="BB151" s="49">
        <f>금융비용!AY71</f>
        <v>5589.0410958904113</v>
      </c>
      <c r="BC151" s="49">
        <f>금융비용!AZ71</f>
        <v>5775.3424657534242</v>
      </c>
      <c r="BD151" s="49">
        <f>금융비용!BA71</f>
        <v>5589.0410958904113</v>
      </c>
      <c r="BE151" s="49">
        <f>금융비용!BB71</f>
        <v>5775.3424657534242</v>
      </c>
      <c r="BF151" s="49">
        <f>금융비용!BC71</f>
        <v>5775.3424657534242</v>
      </c>
      <c r="BG151" s="49">
        <f>금융비용!BD71</f>
        <v>0</v>
      </c>
      <c r="BH151" s="49">
        <f>금융비용!BE71</f>
        <v>0</v>
      </c>
      <c r="BI151" s="49">
        <f>금융비용!BF71</f>
        <v>0</v>
      </c>
      <c r="BJ151" s="49">
        <f>금융비용!BG71</f>
        <v>0</v>
      </c>
      <c r="BK151" s="49">
        <f>금융비용!BH71</f>
        <v>0</v>
      </c>
      <c r="BL151" s="49">
        <f>금융비용!BI71</f>
        <v>0</v>
      </c>
      <c r="BM151" s="49">
        <f>금융비용!BJ71</f>
        <v>0</v>
      </c>
      <c r="BN151" s="49">
        <f>금융비용!BK71</f>
        <v>0</v>
      </c>
      <c r="BO151" s="49">
        <f>금융비용!BL71</f>
        <v>0</v>
      </c>
      <c r="BP151" s="49">
        <f>금융비용!BM71</f>
        <v>0</v>
      </c>
      <c r="BQ151" s="49">
        <f>금융비용!BN71</f>
        <v>0</v>
      </c>
      <c r="BR151" s="49">
        <f>금융비용!BO71</f>
        <v>0</v>
      </c>
    </row>
    <row r="152" spans="1:70" s="110" customFormat="1" outlineLevel="1" x14ac:dyDescent="0.4">
      <c r="A152" s="3"/>
      <c r="B152" s="3"/>
      <c r="C152" s="3"/>
      <c r="D152" s="142" t="str">
        <f>'Control Panel_개발'!D111</f>
        <v>일반사무관리보수(개발기간)</v>
      </c>
      <c r="E152" s="166">
        <v>0</v>
      </c>
      <c r="F152" s="167">
        <v>0</v>
      </c>
      <c r="G152" s="174">
        <f>1-F152</f>
        <v>1</v>
      </c>
      <c r="H152" s="168" t="s">
        <v>1</v>
      </c>
      <c r="I152" s="265">
        <f t="shared" si="25"/>
        <v>34000.000000000022</v>
      </c>
      <c r="J152" s="157">
        <f>금융비용!G72</f>
        <v>0</v>
      </c>
      <c r="K152" s="158">
        <f>금융비용!H72</f>
        <v>698.63013698630141</v>
      </c>
      <c r="L152" s="158">
        <f>금융비용!I72</f>
        <v>721.91780821917803</v>
      </c>
      <c r="M152" s="158">
        <f>금융비용!J72</f>
        <v>698.63013698630141</v>
      </c>
      <c r="N152" s="158">
        <f>금융비용!K72</f>
        <v>721.91780821917803</v>
      </c>
      <c r="O152" s="158">
        <f>금융비용!L72</f>
        <v>719.94535519125679</v>
      </c>
      <c r="P152" s="158">
        <f>금융비용!M72</f>
        <v>673.49726775956287</v>
      </c>
      <c r="Q152" s="158">
        <f>금융비용!N72</f>
        <v>719.94535519125679</v>
      </c>
      <c r="R152" s="158">
        <f>금융비용!O72</f>
        <v>696.72131147540983</v>
      </c>
      <c r="S152" s="158">
        <f>금융비용!P72</f>
        <v>719.94535519125679</v>
      </c>
      <c r="T152" s="158">
        <f>금융비용!Q72</f>
        <v>696.72131147540983</v>
      </c>
      <c r="U152" s="158">
        <f>금융비용!R72</f>
        <v>719.94535519125679</v>
      </c>
      <c r="V152" s="158">
        <f>금융비용!S72</f>
        <v>719.94535519125679</v>
      </c>
      <c r="W152" s="158">
        <f>금융비용!T72</f>
        <v>696.72131147540983</v>
      </c>
      <c r="X152" s="158">
        <f>금융비용!U72</f>
        <v>719.94535519125679</v>
      </c>
      <c r="Y152" s="158">
        <f>금융비용!V72</f>
        <v>696.72131147540983</v>
      </c>
      <c r="Z152" s="158">
        <f>금융비용!W72</f>
        <v>719.94535519125679</v>
      </c>
      <c r="AA152" s="158">
        <f>금융비용!X72</f>
        <v>721.91780821917803</v>
      </c>
      <c r="AB152" s="158">
        <f>금융비용!Y72</f>
        <v>652.05479452054794</v>
      </c>
      <c r="AC152" s="158">
        <f>금융비용!Z72</f>
        <v>721.91780821917803</v>
      </c>
      <c r="AD152" s="158">
        <f>금융비용!AA72</f>
        <v>698.63013698630141</v>
      </c>
      <c r="AE152" s="158">
        <f>금융비용!AB72</f>
        <v>721.91780821917803</v>
      </c>
      <c r="AF152" s="158">
        <f>금융비용!AC72</f>
        <v>698.63013698630141</v>
      </c>
      <c r="AG152" s="158">
        <f>금융비용!AD72</f>
        <v>721.91780821917803</v>
      </c>
      <c r="AH152" s="158">
        <f>금융비용!AE72</f>
        <v>721.91780821917803</v>
      </c>
      <c r="AI152" s="158">
        <f>금융비용!AF72</f>
        <v>698.63013698630141</v>
      </c>
      <c r="AJ152" s="158">
        <f>금융비용!AG72</f>
        <v>721.91780821917803</v>
      </c>
      <c r="AK152" s="158">
        <f>금융비용!AH72</f>
        <v>698.63013698630141</v>
      </c>
      <c r="AL152" s="158">
        <f>금융비용!AI72</f>
        <v>721.91780821917803</v>
      </c>
      <c r="AM152" s="158">
        <f>금융비용!AJ72</f>
        <v>721.91780821917803</v>
      </c>
      <c r="AN152" s="158">
        <f>금융비용!AK72</f>
        <v>652.05479452054794</v>
      </c>
      <c r="AO152" s="158">
        <f>금융비용!AL72</f>
        <v>721.91780821917803</v>
      </c>
      <c r="AP152" s="158">
        <f>금융비용!AM72</f>
        <v>698.63013698630141</v>
      </c>
      <c r="AQ152" s="158">
        <f>금융비용!AN72</f>
        <v>721.91780821917803</v>
      </c>
      <c r="AR152" s="158">
        <f>금융비용!AO72</f>
        <v>698.63013698630141</v>
      </c>
      <c r="AS152" s="158">
        <f>금융비용!AP72</f>
        <v>721.91780821917803</v>
      </c>
      <c r="AT152" s="158">
        <f>금융비용!AQ72</f>
        <v>721.91780821917803</v>
      </c>
      <c r="AU152" s="158">
        <f>금융비용!AR72</f>
        <v>698.63013698630141</v>
      </c>
      <c r="AV152" s="158">
        <f>금융비용!AS72</f>
        <v>721.91780821917803</v>
      </c>
      <c r="AW152" s="158">
        <f>금융비용!AT72</f>
        <v>698.63013698630141</v>
      </c>
      <c r="AX152" s="158">
        <f>금융비용!AU72</f>
        <v>721.91780821917803</v>
      </c>
      <c r="AY152" s="158">
        <f>금융비용!AV72</f>
        <v>721.91780821917803</v>
      </c>
      <c r="AZ152" s="158">
        <f>금융비용!AW72</f>
        <v>652.05479452054794</v>
      </c>
      <c r="BA152" s="158">
        <f>금융비용!AX72</f>
        <v>721.91780821917803</v>
      </c>
      <c r="BB152" s="158">
        <f>금융비용!AY72</f>
        <v>698.63013698630141</v>
      </c>
      <c r="BC152" s="158">
        <f>금융비용!AZ72</f>
        <v>721.91780821917803</v>
      </c>
      <c r="BD152" s="158">
        <f>금융비용!BA72</f>
        <v>698.63013698630141</v>
      </c>
      <c r="BE152" s="158">
        <f>금융비용!BB72</f>
        <v>721.91780821917803</v>
      </c>
      <c r="BF152" s="158">
        <f>금융비용!BC72</f>
        <v>721.91780821917803</v>
      </c>
      <c r="BG152" s="158">
        <f>금융비용!BD72</f>
        <v>0</v>
      </c>
      <c r="BH152" s="158">
        <f>금융비용!BE72</f>
        <v>0</v>
      </c>
      <c r="BI152" s="158">
        <f>금융비용!BF72</f>
        <v>0</v>
      </c>
      <c r="BJ152" s="158">
        <f>금융비용!BG72</f>
        <v>0</v>
      </c>
      <c r="BK152" s="158">
        <f>금융비용!BH72</f>
        <v>0</v>
      </c>
      <c r="BL152" s="158">
        <f>금융비용!BI72</f>
        <v>0</v>
      </c>
      <c r="BM152" s="158">
        <f>금융비용!BJ72</f>
        <v>0</v>
      </c>
      <c r="BN152" s="158">
        <f>금융비용!BK72</f>
        <v>0</v>
      </c>
      <c r="BO152" s="158">
        <f>금융비용!BL72</f>
        <v>0</v>
      </c>
      <c r="BP152" s="158">
        <f>금융비용!BM72</f>
        <v>0</v>
      </c>
      <c r="BQ152" s="158">
        <f>금융비용!BN72</f>
        <v>0</v>
      </c>
      <c r="BR152" s="158">
        <f>금융비용!BO72</f>
        <v>0</v>
      </c>
    </row>
    <row r="153" spans="1:70" x14ac:dyDescent="0.4">
      <c r="B153" s="23"/>
      <c r="D153" s="23"/>
      <c r="E153" s="169"/>
      <c r="F153" s="170"/>
      <c r="G153" s="175"/>
      <c r="H153" s="171"/>
      <c r="I153" s="263"/>
      <c r="J153" s="48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</row>
    <row r="154" spans="1:70" s="50" customFormat="1" x14ac:dyDescent="0.4">
      <c r="B154" s="50" t="s">
        <v>495</v>
      </c>
      <c r="E154" s="222"/>
      <c r="F154" s="223"/>
      <c r="G154" s="224"/>
      <c r="H154" s="225"/>
      <c r="I154" s="266">
        <f t="shared" ca="1" si="25"/>
        <v>63800000</v>
      </c>
      <c r="J154" s="51">
        <f t="shared" ref="J154:AO154" ca="1" si="35">J82+J94+J104+J127+J135</f>
        <v>5048600</v>
      </c>
      <c r="K154" s="52">
        <f t="shared" ca="1" si="35"/>
        <v>23753.424657534248</v>
      </c>
      <c r="L154" s="52">
        <f t="shared" ca="1" si="35"/>
        <v>24545.205479452055</v>
      </c>
      <c r="M154" s="52">
        <f t="shared" ca="1" si="35"/>
        <v>23753.424657534248</v>
      </c>
      <c r="N154" s="52">
        <f t="shared" ca="1" si="35"/>
        <v>24545.205479452055</v>
      </c>
      <c r="O154" s="52">
        <f t="shared" ca="1" si="35"/>
        <v>24478.142076502732</v>
      </c>
      <c r="P154" s="52">
        <f t="shared" ca="1" si="35"/>
        <v>615734.30310382519</v>
      </c>
      <c r="Q154" s="52">
        <f t="shared" ca="1" si="35"/>
        <v>155917.71957650271</v>
      </c>
      <c r="R154" s="52">
        <f t="shared" ca="1" si="35"/>
        <v>155128.10209016391</v>
      </c>
      <c r="S154" s="52">
        <f t="shared" ca="1" si="35"/>
        <v>155917.71957650271</v>
      </c>
      <c r="T154" s="52">
        <f t="shared" ca="1" si="35"/>
        <v>155128.10209016391</v>
      </c>
      <c r="U154" s="52">
        <f t="shared" ca="1" si="35"/>
        <v>155917.71957650271</v>
      </c>
      <c r="V154" s="52">
        <f t="shared" ca="1" si="35"/>
        <v>754169.08757650282</v>
      </c>
      <c r="W154" s="52">
        <f t="shared" ca="1" si="35"/>
        <v>155128.10209016391</v>
      </c>
      <c r="X154" s="52">
        <f t="shared" ca="1" si="35"/>
        <v>155917.71957650271</v>
      </c>
      <c r="Y154" s="52">
        <f t="shared" ca="1" si="35"/>
        <v>23688.524590163932</v>
      </c>
      <c r="Z154" s="52">
        <f t="shared" ca="1" si="35"/>
        <v>955724.27075858728</v>
      </c>
      <c r="AA154" s="52">
        <f t="shared" ca="1" si="35"/>
        <v>515791.33416153654</v>
      </c>
      <c r="AB154" s="52">
        <f t="shared" ca="1" si="35"/>
        <v>1459708.7374645714</v>
      </c>
      <c r="AC154" s="52">
        <f t="shared" ca="1" si="35"/>
        <v>560450.07313263521</v>
      </c>
      <c r="AD154" s="52">
        <f t="shared" ca="1" si="35"/>
        <v>604317.03128181573</v>
      </c>
      <c r="AE154" s="52">
        <f t="shared" ca="1" si="35"/>
        <v>828402.5069592268</v>
      </c>
      <c r="AF154" s="52">
        <f t="shared" ca="1" si="35"/>
        <v>1184880.6379060973</v>
      </c>
      <c r="AG154" s="52">
        <f t="shared" ca="1" si="35"/>
        <v>1319648.6356413115</v>
      </c>
      <c r="AH154" s="52">
        <f t="shared" ca="1" si="35"/>
        <v>2008856.5295835081</v>
      </c>
      <c r="AI154" s="52">
        <f t="shared" ca="1" si="35"/>
        <v>1274198.1158482952</v>
      </c>
      <c r="AJ154" s="52">
        <f t="shared" ca="1" si="35"/>
        <v>1274989.896670213</v>
      </c>
      <c r="AK154" s="52">
        <f t="shared" ca="1" si="35"/>
        <v>1297758.3918482934</v>
      </c>
      <c r="AL154" s="52">
        <f t="shared" ca="1" si="35"/>
        <v>1498283.591525706</v>
      </c>
      <c r="AM154" s="52">
        <f t="shared" ca="1" si="35"/>
        <v>1855553.5032944933</v>
      </c>
      <c r="AN154" s="52">
        <f t="shared" ca="1" si="35"/>
        <v>2982655.2825397272</v>
      </c>
      <c r="AO154" s="52">
        <f t="shared" ca="1" si="35"/>
        <v>2793387.0216875654</v>
      </c>
      <c r="AP154" s="52">
        <f t="shared" ref="AP154:BR154" ca="1" si="36">AP82+AP94+AP104+AP127+AP135</f>
        <v>3105206.4136633365</v>
      </c>
      <c r="AQ154" s="52">
        <f t="shared" ca="1" si="36"/>
        <v>3511507.1243696474</v>
      </c>
      <c r="AR154" s="52">
        <f t="shared" ca="1" si="36"/>
        <v>3283841.3695477298</v>
      </c>
      <c r="AS154" s="52">
        <f t="shared" ca="1" si="36"/>
        <v>3407634.4344563535</v>
      </c>
      <c r="AT154" s="52">
        <f t="shared" ca="1" si="36"/>
        <v>3925429.6836008597</v>
      </c>
      <c r="AU154" s="52">
        <f t="shared" ca="1" si="36"/>
        <v>2703277.7629234497</v>
      </c>
      <c r="AV154" s="52">
        <f t="shared" ca="1" si="36"/>
        <v>2525434.5878609768</v>
      </c>
      <c r="AW154" s="52">
        <f t="shared" ca="1" si="36"/>
        <v>2731709.8832702651</v>
      </c>
      <c r="AX154" s="52">
        <f t="shared" ca="1" si="36"/>
        <v>1498283.5915257044</v>
      </c>
      <c r="AY154" s="52">
        <f t="shared" ca="1" si="36"/>
        <v>860450.07313263637</v>
      </c>
      <c r="AZ154" s="52">
        <f t="shared" ca="1" si="36"/>
        <v>3872842.893915114</v>
      </c>
      <c r="BA154" s="52">
        <f t="shared" ca="1" si="36"/>
        <v>24545.205479452055</v>
      </c>
      <c r="BB154" s="52">
        <f t="shared" ca="1" si="36"/>
        <v>23753.424657534248</v>
      </c>
      <c r="BC154" s="52">
        <f t="shared" ca="1" si="36"/>
        <v>796967.12547945196</v>
      </c>
      <c r="BD154" s="52">
        <f t="shared" ca="1" si="36"/>
        <v>23753.424657534248</v>
      </c>
      <c r="BE154" s="52">
        <f t="shared" ca="1" si="36"/>
        <v>24545.205479452055</v>
      </c>
      <c r="BF154" s="52">
        <f t="shared" ca="1" si="36"/>
        <v>1413889.7334794521</v>
      </c>
      <c r="BG154" s="52">
        <f t="shared" ca="1" si="36"/>
        <v>0</v>
      </c>
      <c r="BH154" s="52">
        <f t="shared" ca="1" si="36"/>
        <v>0</v>
      </c>
      <c r="BI154" s="52">
        <f t="shared" ca="1" si="36"/>
        <v>0</v>
      </c>
      <c r="BJ154" s="52">
        <f t="shared" ca="1" si="36"/>
        <v>0</v>
      </c>
      <c r="BK154" s="52">
        <f t="shared" ca="1" si="36"/>
        <v>0</v>
      </c>
      <c r="BL154" s="52">
        <f t="shared" ca="1" si="36"/>
        <v>0</v>
      </c>
      <c r="BM154" s="52">
        <f t="shared" ca="1" si="36"/>
        <v>0</v>
      </c>
      <c r="BN154" s="52">
        <f t="shared" ca="1" si="36"/>
        <v>0</v>
      </c>
      <c r="BO154" s="52">
        <f t="shared" ca="1" si="36"/>
        <v>0</v>
      </c>
      <c r="BP154" s="52">
        <f t="shared" ca="1" si="36"/>
        <v>0</v>
      </c>
      <c r="BQ154" s="52">
        <f t="shared" ca="1" si="36"/>
        <v>0</v>
      </c>
      <c r="BR154" s="52">
        <f t="shared" ca="1" si="36"/>
        <v>0</v>
      </c>
    </row>
    <row r="155" spans="1:70" s="21" customFormat="1" x14ac:dyDescent="0.4">
      <c r="C155" s="21" t="s">
        <v>501</v>
      </c>
      <c r="E155" s="160"/>
      <c r="F155" s="161"/>
      <c r="G155" s="172"/>
      <c r="H155" s="162"/>
      <c r="I155" s="267">
        <f t="shared" ca="1" si="25"/>
        <v>5413238.0269999988</v>
      </c>
      <c r="J155" s="186">
        <f ca="1">ROUNDUP(SUMPRODUCT($E$94:$E$153,$G$94:$G$153,J94:J153)*'Control Panel_개발'!$N$3,3)</f>
        <v>100750</v>
      </c>
      <c r="K155" s="187">
        <f ca="1">ROUNDUP(SUMPRODUCT($E$94:$E$153,$G$94:$G$153,K94:K153)*'Control Panel_개발'!$N$3,3)</f>
        <v>2235.6170000000002</v>
      </c>
      <c r="L155" s="187">
        <f ca="1">ROUNDUP(SUMPRODUCT($E$94:$E$153,$G$94:$G$153,L94:L153)*'Control Panel_개발'!$N$3,3)</f>
        <v>2310.1370000000002</v>
      </c>
      <c r="M155" s="187">
        <f ca="1">ROUNDUP(SUMPRODUCT($E$94:$E$153,$G$94:$G$153,M94:M153)*'Control Panel_개발'!$N$3,3)</f>
        <v>2235.6170000000002</v>
      </c>
      <c r="N155" s="187">
        <f ca="1">ROUNDUP(SUMPRODUCT($E$94:$E$153,$G$94:$G$153,N94:N153)*'Control Panel_개발'!$N$3,3)</f>
        <v>2310.1370000000002</v>
      </c>
      <c r="O155" s="187">
        <f ca="1">ROUNDUP(SUMPRODUCT($E$94:$E$153,$G$94:$G$153,O94:O153)*'Control Panel_개발'!$N$3,3)</f>
        <v>2303.826</v>
      </c>
      <c r="P155" s="187">
        <f ca="1">ROUNDUP(SUMPRODUCT($E$94:$E$153,$G$94:$G$153,P94:P153)*'Control Panel_개발'!$N$3,3)</f>
        <v>61438.731</v>
      </c>
      <c r="Q155" s="187">
        <f ca="1">ROUNDUP(SUMPRODUCT($E$94:$E$153,$G$94:$G$153,Q94:Q153)*'Control Panel_개발'!$N$3,3)</f>
        <v>15447.782999999999</v>
      </c>
      <c r="R155" s="187">
        <f ca="1">ROUNDUP(SUMPRODUCT($E$94:$E$153,$G$94:$G$153,R94:R153)*'Control Panel_개발'!$N$3,3)</f>
        <v>15373.466</v>
      </c>
      <c r="S155" s="187">
        <f ca="1">ROUNDUP(SUMPRODUCT($E$94:$E$153,$G$94:$G$153,S94:S153)*'Control Panel_개발'!$N$3,3)</f>
        <v>15447.782999999999</v>
      </c>
      <c r="T155" s="187">
        <f ca="1">ROUNDUP(SUMPRODUCT($E$94:$E$153,$G$94:$G$153,T94:T153)*'Control Panel_개발'!$N$3,3)</f>
        <v>15373.466</v>
      </c>
      <c r="U155" s="187">
        <f ca="1">ROUNDUP(SUMPRODUCT($E$94:$E$153,$G$94:$G$153,U94:U153)*'Control Panel_개발'!$N$3,3)</f>
        <v>15447.782999999999</v>
      </c>
      <c r="V155" s="187">
        <f ca="1">ROUNDUP(SUMPRODUCT($E$94:$E$153,$G$94:$G$153,V94:V153)*'Control Panel_개발'!$N$3,3)</f>
        <v>75272.92</v>
      </c>
      <c r="W155" s="187">
        <f ca="1">ROUNDUP(SUMPRODUCT($E$94:$E$153,$G$94:$G$153,W94:W153)*'Control Panel_개발'!$N$3,3)</f>
        <v>15373.466</v>
      </c>
      <c r="X155" s="187">
        <f ca="1">ROUNDUP(SUMPRODUCT($E$94:$E$153,$G$94:$G$153,X94:X153)*'Control Panel_개발'!$N$3,3)</f>
        <v>15447.782999999999</v>
      </c>
      <c r="Y155" s="187">
        <f ca="1">ROUNDUP(SUMPRODUCT($E$94:$E$153,$G$94:$G$153,Y94:Y153)*'Control Panel_개발'!$N$3,3)</f>
        <v>2229.509</v>
      </c>
      <c r="Z155" s="187">
        <f ca="1">ROUNDUP(SUMPRODUCT($E$94:$E$153,$G$94:$G$153,Z94:Z153)*'Control Panel_개발'!$N$3,3)</f>
        <v>95428.438999999998</v>
      </c>
      <c r="AA155" s="187">
        <f ca="1">ROUNDUP(SUMPRODUCT($E$94:$E$153,$G$94:$G$153,AA94:AA153)*'Control Panel_개발'!$N$3,3)</f>
        <v>51434.75</v>
      </c>
      <c r="AB155" s="187">
        <f ca="1">ROUNDUP(SUMPRODUCT($E$94:$E$153,$G$94:$G$153,AB94:AB153)*'Control Panel_개발'!$N$3,3)</f>
        <v>145840.46299999999</v>
      </c>
      <c r="AC155" s="187">
        <f ca="1">ROUNDUP(SUMPRODUCT($E$94:$E$153,$G$94:$G$153,AC94:AC153)*'Control Panel_개발'!$N$3,3)</f>
        <v>55900.623999999996</v>
      </c>
      <c r="AD155" s="187">
        <f ca="1">ROUNDUP(SUMPRODUCT($E$94:$E$153,$G$94:$G$153,AD94:AD153)*'Control Panel_개발'!$N$3,3)</f>
        <v>60291.977999999996</v>
      </c>
      <c r="AE155" s="187">
        <f ca="1">ROUNDUP(SUMPRODUCT($E$94:$E$153,$G$94:$G$153,AE94:AE153)*'Control Panel_개발'!$N$3,3)</f>
        <v>82695.868000000002</v>
      </c>
      <c r="AF155" s="187">
        <f ca="1">ROUNDUP(SUMPRODUCT($E$94:$E$153,$G$94:$G$153,AF94:AF153)*'Control Panel_개발'!$N$3,3)</f>
        <v>118348.338</v>
      </c>
      <c r="AG155" s="187">
        <f ca="1">ROUNDUP(SUMPRODUCT($E$94:$E$153,$G$94:$G$153,AG94:AG153)*'Control Panel_개발'!$N$3,3)</f>
        <v>131820.481</v>
      </c>
      <c r="AH155" s="187">
        <f ca="1">ROUNDUP(SUMPRODUCT($E$94:$E$153,$G$94:$G$153,AH94:AH153)*'Control Panel_개발'!$N$3,3)</f>
        <v>200741.27</v>
      </c>
      <c r="AI155" s="187">
        <f ca="1">ROUNDUP(SUMPRODUCT($E$94:$E$153,$G$94:$G$153,AI94:AI153)*'Control Panel_개발'!$N$3,3)</f>
        <v>127280.08600000001</v>
      </c>
      <c r="AJ155" s="187">
        <f ca="1">ROUNDUP(SUMPRODUCT($E$94:$E$153,$G$94:$G$153,AJ94:AJ153)*'Control Panel_개발'!$N$3,3)</f>
        <v>127354.607</v>
      </c>
      <c r="AK155" s="187">
        <f ca="1">ROUNDUP(SUMPRODUCT($E$94:$E$153,$G$94:$G$153,AK94:AK153)*'Control Panel_개발'!$N$3,3)</f>
        <v>127280.08600000001</v>
      </c>
      <c r="AL155" s="187">
        <f ca="1">ROUNDUP(SUMPRODUCT($E$94:$E$153,$G$94:$G$153,AL94:AL153)*'Control Panel_개발'!$N$3,3)</f>
        <v>149683.976</v>
      </c>
      <c r="AM155" s="187">
        <f ca="1">ROUNDUP(SUMPRODUCT($E$94:$E$153,$G$94:$G$153,AM94:AM153)*'Control Panel_개발'!$N$3,3)</f>
        <v>185410.96699999998</v>
      </c>
      <c r="AN155" s="187">
        <f ca="1">ROUNDUP(SUMPRODUCT($E$94:$E$153,$G$94:$G$153,AN94:AN153)*'Control Panel_개발'!$N$3,3)</f>
        <v>288857.10399999999</v>
      </c>
      <c r="AO155" s="187">
        <f ca="1">ROUNDUP(SUMPRODUCT($E$94:$E$153,$G$94:$G$153,AO94:AO153)*'Control Panel_개발'!$N$3,3)</f>
        <v>279194.31900000002</v>
      </c>
      <c r="AP155" s="187">
        <f ca="1">ROUNDUP(SUMPRODUCT($E$94:$E$153,$G$94:$G$153,AP94:AP153)*'Control Panel_개발'!$N$3,3)</f>
        <v>310380.91599999997</v>
      </c>
      <c r="AQ155" s="187">
        <f ca="1">ROUNDUP(SUMPRODUCT($E$94:$E$153,$G$94:$G$153,AQ94:AQ153)*'Control Panel_개발'!$N$3,3)</f>
        <v>328318.93199999997</v>
      </c>
      <c r="AR155" s="187">
        <f ca="1">ROUNDUP(SUMPRODUCT($E$94:$E$153,$G$94:$G$153,AR94:AR153)*'Control Panel_개발'!$N$3,3)</f>
        <v>328244.41099999996</v>
      </c>
      <c r="AS155" s="187">
        <f ca="1">ROUNDUP(SUMPRODUCT($E$94:$E$153,$G$94:$G$153,AS94:AS153)*'Control Panel_개발'!$N$3,3)</f>
        <v>340619.06</v>
      </c>
      <c r="AT155" s="187">
        <f ca="1">ROUNDUP(SUMPRODUCT($E$94:$E$153,$G$94:$G$153,AT94:AT153)*'Control Panel_개발'!$N$3,3)</f>
        <v>352580.98200000002</v>
      </c>
      <c r="AU155" s="187">
        <f ca="1">ROUNDUP(SUMPRODUCT($E$94:$E$153,$G$94:$G$153,AU94:AU153)*'Control Panel_개발'!$N$3,3)</f>
        <v>270188.05099999998</v>
      </c>
      <c r="AV155" s="187">
        <f ca="1">ROUNDUP(SUMPRODUCT($E$94:$E$153,$G$94:$G$153,AV94:AV153)*'Control Panel_개발'!$N$3,3)</f>
        <v>252399.076</v>
      </c>
      <c r="AW155" s="187">
        <f ca="1">ROUNDUP(SUMPRODUCT($E$94:$E$153,$G$94:$G$153,AW94:AW153)*'Control Panel_개발'!$N$3,3)</f>
        <v>216597.56399999998</v>
      </c>
      <c r="AX155" s="187">
        <f ca="1">ROUNDUP(SUMPRODUCT($E$94:$E$153,$G$94:$G$153,AX94:AX153)*'Control Panel_개발'!$N$3,3)</f>
        <v>149683.976</v>
      </c>
      <c r="AY155" s="187">
        <f ca="1">ROUNDUP(SUMPRODUCT($E$94:$E$153,$G$94:$G$153,AY94:AY153)*'Control Panel_개발'!$N$3,3)</f>
        <v>85900.624000000011</v>
      </c>
      <c r="AZ155" s="187">
        <f ca="1">ROUNDUP(SUMPRODUCT($E$94:$E$153,$G$94:$G$153,AZ94:AZ153)*'Control Panel_개발'!$N$3,3)</f>
        <v>118062.231</v>
      </c>
      <c r="BA155" s="187">
        <f ca="1">ROUNDUP(SUMPRODUCT($E$94:$E$153,$G$94:$G$153,BA94:BA153)*'Control Panel_개발'!$N$3,3)</f>
        <v>2310.1370000000002</v>
      </c>
      <c r="BB155" s="187">
        <f ca="1">ROUNDUP(SUMPRODUCT($E$94:$E$153,$G$94:$G$153,BB94:BB153)*'Control Panel_개발'!$N$3,3)</f>
        <v>2235.6170000000002</v>
      </c>
      <c r="BC155" s="187">
        <f ca="1">ROUNDUP(SUMPRODUCT($E$94:$E$153,$G$94:$G$153,BC94:BC153)*'Control Panel_개발'!$N$3,3)</f>
        <v>2310.1370000000002</v>
      </c>
      <c r="BD155" s="187">
        <f ca="1">ROUNDUP(SUMPRODUCT($E$94:$E$153,$G$94:$G$153,BD94:BD153)*'Control Panel_개발'!$N$3,3)</f>
        <v>2235.6170000000002</v>
      </c>
      <c r="BE155" s="187">
        <f ca="1">ROUNDUP(SUMPRODUCT($E$94:$E$153,$G$94:$G$153,BE94:BE153)*'Control Panel_개발'!$N$3,3)</f>
        <v>2310.1370000000002</v>
      </c>
      <c r="BF155" s="187">
        <f ca="1">ROUNDUP(SUMPRODUCT($E$94:$E$153,$G$94:$G$153,BF94:BF153)*'Control Panel_개발'!$N$3,3)</f>
        <v>62299.178999999996</v>
      </c>
      <c r="BG155" s="187">
        <f ca="1">ROUNDUP(SUMPRODUCT($E$94:$E$153,$G$94:$G$153,BG94:BG153)*'Control Panel_개발'!$N$3,3)</f>
        <v>0</v>
      </c>
      <c r="BH155" s="187">
        <f ca="1">ROUNDUP(SUMPRODUCT($E$94:$E$153,$G$94:$G$153,BH94:BH153)*'Control Panel_개발'!$N$3,3)</f>
        <v>0</v>
      </c>
      <c r="BI155" s="187">
        <f ca="1">ROUNDUP(SUMPRODUCT($E$94:$E$153,$G$94:$G$153,BI94:BI153)*'Control Panel_개발'!$N$3,3)</f>
        <v>0</v>
      </c>
      <c r="BJ155" s="187">
        <f ca="1">ROUNDUP(SUMPRODUCT($E$94:$E$153,$G$94:$G$153,BJ94:BJ153)*'Control Panel_개발'!$N$3,3)</f>
        <v>0</v>
      </c>
      <c r="BK155" s="187">
        <f ca="1">ROUNDUP(SUMPRODUCT($E$94:$E$153,$G$94:$G$153,BK94:BK153)*'Control Panel_개발'!$N$3,3)</f>
        <v>0</v>
      </c>
      <c r="BL155" s="187">
        <f ca="1">ROUNDUP(SUMPRODUCT($E$94:$E$153,$G$94:$G$153,BL94:BL153)*'Control Panel_개발'!$N$3,3)</f>
        <v>0</v>
      </c>
      <c r="BM155" s="187">
        <f ca="1">ROUNDUP(SUMPRODUCT($E$94:$E$153,$G$94:$G$153,BM94:BM153)*'Control Panel_개발'!$N$3,3)</f>
        <v>0</v>
      </c>
      <c r="BN155" s="187">
        <f ca="1">ROUNDUP(SUMPRODUCT($E$94:$E$153,$G$94:$G$153,BN94:BN153)*'Control Panel_개발'!$N$3,3)</f>
        <v>0</v>
      </c>
      <c r="BO155" s="187">
        <f ca="1">ROUNDUP(SUMPRODUCT($E$94:$E$153,$G$94:$G$153,BO94:BO153)*'Control Panel_개발'!$N$3,3)</f>
        <v>0</v>
      </c>
      <c r="BP155" s="187">
        <f ca="1">ROUNDUP(SUMPRODUCT($E$94:$E$153,$G$94:$G$153,BP94:BP153)*'Control Panel_개발'!$N$3,3)</f>
        <v>0</v>
      </c>
      <c r="BQ155" s="187">
        <f ca="1">ROUNDUP(SUMPRODUCT($E$94:$E$153,$G$94:$G$153,BQ94:BQ153)*'Control Panel_개발'!$N$3,3)</f>
        <v>0</v>
      </c>
      <c r="BR155" s="187">
        <f ca="1">ROUNDUP(SUMPRODUCT($E$94:$E$153,$G$94:$G$153,BR94:BR153)*'Control Panel_개발'!$N$3,3)</f>
        <v>0</v>
      </c>
    </row>
    <row r="156" spans="1:70" s="50" customFormat="1" x14ac:dyDescent="0.4">
      <c r="B156" s="50" t="s">
        <v>496</v>
      </c>
      <c r="E156" s="222"/>
      <c r="F156" s="223"/>
      <c r="G156" s="224"/>
      <c r="H156" s="225"/>
      <c r="I156" s="266">
        <f t="shared" ca="1" si="25"/>
        <v>69213238.02700001</v>
      </c>
      <c r="J156" s="51">
        <f ca="1">J154+J155</f>
        <v>5149350</v>
      </c>
      <c r="K156" s="52">
        <f t="shared" ref="K156:BR156" ca="1" si="37">K154+K155</f>
        <v>25989.041657534246</v>
      </c>
      <c r="L156" s="52">
        <f t="shared" ca="1" si="37"/>
        <v>26855.342479452054</v>
      </c>
      <c r="M156" s="52">
        <f t="shared" ca="1" si="37"/>
        <v>25989.041657534246</v>
      </c>
      <c r="N156" s="52">
        <f t="shared" ca="1" si="37"/>
        <v>26855.342479452054</v>
      </c>
      <c r="O156" s="52">
        <f t="shared" ca="1" si="37"/>
        <v>26781.968076502733</v>
      </c>
      <c r="P156" s="52">
        <f t="shared" ca="1" si="37"/>
        <v>677173.03410382522</v>
      </c>
      <c r="Q156" s="52">
        <f t="shared" ca="1" si="37"/>
        <v>171365.50257650271</v>
      </c>
      <c r="R156" s="52">
        <f t="shared" ca="1" si="37"/>
        <v>170501.56809016393</v>
      </c>
      <c r="S156" s="52">
        <f t="shared" ca="1" si="37"/>
        <v>171365.50257650271</v>
      </c>
      <c r="T156" s="52">
        <f t="shared" ca="1" si="37"/>
        <v>170501.56809016393</v>
      </c>
      <c r="U156" s="52">
        <f t="shared" ca="1" si="37"/>
        <v>171365.50257650271</v>
      </c>
      <c r="V156" s="52">
        <f t="shared" ca="1" si="37"/>
        <v>829442.00757650286</v>
      </c>
      <c r="W156" s="52">
        <f t="shared" ca="1" si="37"/>
        <v>170501.56809016393</v>
      </c>
      <c r="X156" s="52">
        <f t="shared" ca="1" si="37"/>
        <v>171365.50257650271</v>
      </c>
      <c r="Y156" s="52">
        <f t="shared" ca="1" si="37"/>
        <v>25918.033590163934</v>
      </c>
      <c r="Z156" s="52">
        <f t="shared" ca="1" si="37"/>
        <v>1051152.7097585872</v>
      </c>
      <c r="AA156" s="52">
        <f t="shared" ca="1" si="37"/>
        <v>567226.08416153654</v>
      </c>
      <c r="AB156" s="52">
        <f t="shared" ca="1" si="37"/>
        <v>1605549.2004645714</v>
      </c>
      <c r="AC156" s="52">
        <f t="shared" ca="1" si="37"/>
        <v>616350.69713263516</v>
      </c>
      <c r="AD156" s="52">
        <f t="shared" ca="1" si="37"/>
        <v>664609.00928181573</v>
      </c>
      <c r="AE156" s="52">
        <f t="shared" ca="1" si="37"/>
        <v>911098.37495922681</v>
      </c>
      <c r="AF156" s="52">
        <f t="shared" ca="1" si="37"/>
        <v>1303228.9759060973</v>
      </c>
      <c r="AG156" s="52">
        <f t="shared" ca="1" si="37"/>
        <v>1451469.1166413114</v>
      </c>
      <c r="AH156" s="52">
        <f t="shared" ca="1" si="37"/>
        <v>2209597.7995835082</v>
      </c>
      <c r="AI156" s="52">
        <f t="shared" ca="1" si="37"/>
        <v>1401478.2018482951</v>
      </c>
      <c r="AJ156" s="52">
        <f t="shared" ca="1" si="37"/>
        <v>1402344.503670213</v>
      </c>
      <c r="AK156" s="52">
        <f t="shared" ca="1" si="37"/>
        <v>1425038.4778482933</v>
      </c>
      <c r="AL156" s="52">
        <f t="shared" ca="1" si="37"/>
        <v>1647967.567525706</v>
      </c>
      <c r="AM156" s="52">
        <f t="shared" ca="1" si="37"/>
        <v>2040964.4702944933</v>
      </c>
      <c r="AN156" s="52">
        <f t="shared" ca="1" si="37"/>
        <v>3271512.386539727</v>
      </c>
      <c r="AO156" s="52">
        <f t="shared" ca="1" si="37"/>
        <v>3072581.3406875655</v>
      </c>
      <c r="AP156" s="52">
        <f t="shared" ca="1" si="37"/>
        <v>3415587.3296633363</v>
      </c>
      <c r="AQ156" s="52">
        <f t="shared" ca="1" si="37"/>
        <v>3839826.0563696474</v>
      </c>
      <c r="AR156" s="52">
        <f t="shared" ca="1" si="37"/>
        <v>3612085.7805477297</v>
      </c>
      <c r="AS156" s="52">
        <f t="shared" ca="1" si="37"/>
        <v>3748253.4944563536</v>
      </c>
      <c r="AT156" s="52">
        <f t="shared" ca="1" si="37"/>
        <v>4278010.6656008596</v>
      </c>
      <c r="AU156" s="52">
        <f t="shared" ca="1" si="37"/>
        <v>2973465.8139234497</v>
      </c>
      <c r="AV156" s="52">
        <f t="shared" ca="1" si="37"/>
        <v>2777833.6638609767</v>
      </c>
      <c r="AW156" s="52">
        <f t="shared" ca="1" si="37"/>
        <v>2948307.4472702648</v>
      </c>
      <c r="AX156" s="52">
        <f t="shared" ca="1" si="37"/>
        <v>1647967.5675257044</v>
      </c>
      <c r="AY156" s="52">
        <f t="shared" ca="1" si="37"/>
        <v>946350.69713263633</v>
      </c>
      <c r="AZ156" s="52">
        <f t="shared" ca="1" si="37"/>
        <v>3990905.1249151141</v>
      </c>
      <c r="BA156" s="52">
        <f t="shared" ca="1" si="37"/>
        <v>26855.342479452054</v>
      </c>
      <c r="BB156" s="52">
        <f t="shared" ca="1" si="37"/>
        <v>25989.041657534246</v>
      </c>
      <c r="BC156" s="52">
        <f t="shared" ca="1" si="37"/>
        <v>799277.26247945195</v>
      </c>
      <c r="BD156" s="52">
        <f t="shared" ca="1" si="37"/>
        <v>25989.041657534246</v>
      </c>
      <c r="BE156" s="52">
        <f t="shared" ca="1" si="37"/>
        <v>26855.342479452054</v>
      </c>
      <c r="BF156" s="52">
        <f t="shared" ca="1" si="37"/>
        <v>1476188.9124794521</v>
      </c>
      <c r="BG156" s="52">
        <f t="shared" ca="1" si="37"/>
        <v>0</v>
      </c>
      <c r="BH156" s="52">
        <f t="shared" ca="1" si="37"/>
        <v>0</v>
      </c>
      <c r="BI156" s="52">
        <f t="shared" ca="1" si="37"/>
        <v>0</v>
      </c>
      <c r="BJ156" s="52">
        <f t="shared" ca="1" si="37"/>
        <v>0</v>
      </c>
      <c r="BK156" s="52">
        <f t="shared" ca="1" si="37"/>
        <v>0</v>
      </c>
      <c r="BL156" s="52">
        <f t="shared" ca="1" si="37"/>
        <v>0</v>
      </c>
      <c r="BM156" s="52">
        <f t="shared" ca="1" si="37"/>
        <v>0</v>
      </c>
      <c r="BN156" s="52">
        <f t="shared" ca="1" si="37"/>
        <v>0</v>
      </c>
      <c r="BO156" s="52">
        <f t="shared" ca="1" si="37"/>
        <v>0</v>
      </c>
      <c r="BP156" s="52">
        <f t="shared" ca="1" si="37"/>
        <v>0</v>
      </c>
      <c r="BQ156" s="52">
        <f t="shared" ca="1" si="37"/>
        <v>0</v>
      </c>
      <c r="BR156" s="52">
        <f t="shared" ca="1" si="37"/>
        <v>0</v>
      </c>
    </row>
    <row r="159" spans="1:70" s="92" customFormat="1" x14ac:dyDescent="0.4">
      <c r="C159" s="92" t="s">
        <v>548</v>
      </c>
      <c r="E159" s="285"/>
      <c r="F159" s="286"/>
      <c r="G159" s="286"/>
      <c r="H159" s="287"/>
      <c r="I159" s="288">
        <f ca="1">SUM(J159:BR159)</f>
        <v>5413238.0269999988</v>
      </c>
      <c r="J159" s="289">
        <v>0</v>
      </c>
      <c r="K159" s="290">
        <f>IF(AND(K$3&gt;='Control Panel_개발'!$N$5,MOD(MONTH(K$3),'Control Panel_개발'!$N$4)='Control Panel_개발'!$O$5),SUM($J155:K155)-SUM($J159:J159),)</f>
        <v>0</v>
      </c>
      <c r="L159" s="290">
        <f>IF(AND(L$3&gt;='Control Panel_개발'!$N$5,MOD(MONTH(L$3),'Control Panel_개발'!$N$4)='Control Panel_개발'!$O$5),SUM($J155:L155)-SUM($J159:K159),)</f>
        <v>0</v>
      </c>
      <c r="M159" s="290">
        <f>IF(AND(M$3&gt;='Control Panel_개발'!$N$5,MOD(MONTH(M$3),'Control Panel_개발'!$N$4)='Control Panel_개발'!$O$5),SUM($J155:M155)-SUM($J159:L159),)</f>
        <v>0</v>
      </c>
      <c r="N159" s="290">
        <f>IF(AND(N$3&gt;='Control Panel_개발'!$N$5,MOD(MONTH(N$3),'Control Panel_개발'!$N$4)='Control Panel_개발'!$O$5),SUM($J155:N155)-SUM($J159:M159),)</f>
        <v>0</v>
      </c>
      <c r="O159" s="290">
        <f>IF(AND(O$3&gt;='Control Panel_개발'!$N$5,MOD(MONTH(O$3),'Control Panel_개발'!$N$4)='Control Panel_개발'!$O$5),SUM($J155:O155)-SUM($J159:N159),)</f>
        <v>0</v>
      </c>
      <c r="P159" s="290">
        <f ca="1">IF(AND(P$3&gt;='Control Panel_개발'!$N$5,MOD(MONTH(P$3),'Control Panel_개발'!$N$4)='Control Panel_개발'!$O$5),SUM($J155:P155)-SUM($J159:O159),)</f>
        <v>173584.065</v>
      </c>
      <c r="Q159" s="290">
        <f>IF(AND(Q$3&gt;='Control Panel_개발'!$N$5,MOD(MONTH(Q$3),'Control Panel_개발'!$N$4)='Control Panel_개발'!$O$5),SUM($J155:Q155)-SUM($J159:P159),)</f>
        <v>0</v>
      </c>
      <c r="R159" s="290">
        <f>IF(AND(R$3&gt;='Control Panel_개발'!$N$5,MOD(MONTH(R$3),'Control Panel_개발'!$N$4)='Control Panel_개발'!$O$5),SUM($J155:R155)-SUM($J159:Q159),)</f>
        <v>0</v>
      </c>
      <c r="S159" s="290">
        <f>IF(AND(S$3&gt;='Control Panel_개발'!$N$5,MOD(MONTH(S$3),'Control Panel_개발'!$N$4)='Control Panel_개발'!$O$5),SUM($J155:S155)-SUM($J159:R159),)</f>
        <v>0</v>
      </c>
      <c r="T159" s="290">
        <f>IF(AND(T$3&gt;='Control Panel_개발'!$N$5,MOD(MONTH(T$3),'Control Panel_개발'!$N$4)='Control Panel_개발'!$O$5),SUM($J155:T155)-SUM($J159:S159),)</f>
        <v>0</v>
      </c>
      <c r="U159" s="290">
        <f>IF(AND(U$3&gt;='Control Panel_개발'!$N$5,MOD(MONTH(U$3),'Control Panel_개발'!$N$4)='Control Panel_개발'!$O$5),SUM($J155:U155)-SUM($J159:T159),)</f>
        <v>0</v>
      </c>
      <c r="V159" s="290">
        <f ca="1">IF(AND(V$3&gt;='Control Panel_개발'!$N$5,MOD(MONTH(V$3),'Control Panel_개발'!$N$4)='Control Panel_개발'!$O$5),SUM($J155:V155)-SUM($J159:U159),)</f>
        <v>152363.201</v>
      </c>
      <c r="W159" s="290">
        <f>IF(AND(W$3&gt;='Control Panel_개발'!$N$5,MOD(MONTH(W$3),'Control Panel_개발'!$N$4)='Control Panel_개발'!$O$5),SUM($J155:W155)-SUM($J159:V159),)</f>
        <v>0</v>
      </c>
      <c r="X159" s="290">
        <f>IF(AND(X$3&gt;='Control Panel_개발'!$N$5,MOD(MONTH(X$3),'Control Panel_개발'!$N$4)='Control Panel_개발'!$O$5),SUM($J155:X155)-SUM($J159:W159),)</f>
        <v>0</v>
      </c>
      <c r="Y159" s="290">
        <f>IF(AND(Y$3&gt;='Control Panel_개발'!$N$5,MOD(MONTH(Y$3),'Control Panel_개발'!$N$4)='Control Panel_개발'!$O$5),SUM($J155:Y155)-SUM($J159:X159),)</f>
        <v>0</v>
      </c>
      <c r="Z159" s="290">
        <f>IF(AND(Z$3&gt;='Control Panel_개발'!$N$5,MOD(MONTH(Z$3),'Control Panel_개발'!$N$4)='Control Panel_개발'!$O$5),SUM($J155:Z155)-SUM($J159:Y159),)</f>
        <v>0</v>
      </c>
      <c r="AA159" s="290">
        <f>IF(AND(AA$3&gt;='Control Panel_개발'!$N$5,MOD(MONTH(AA$3),'Control Panel_개발'!$N$4)='Control Panel_개발'!$O$5),SUM($J155:AA155)-SUM($J159:Z159),)</f>
        <v>0</v>
      </c>
      <c r="AB159" s="290">
        <f ca="1">IF(AND(AB$3&gt;='Control Panel_개발'!$N$5,MOD(MONTH(AB$3),'Control Panel_개발'!$N$4)='Control Panel_개발'!$O$5),SUM($J155:AB155)-SUM($J159:AA159),)</f>
        <v>325754.40999999997</v>
      </c>
      <c r="AC159" s="290">
        <f>IF(AND(AC$3&gt;='Control Panel_개발'!$N$5,MOD(MONTH(AC$3),'Control Panel_개발'!$N$4)='Control Panel_개발'!$O$5),SUM($J155:AC155)-SUM($J159:AB159),)</f>
        <v>0</v>
      </c>
      <c r="AD159" s="290">
        <f>IF(AND(AD$3&gt;='Control Panel_개발'!$N$5,MOD(MONTH(AD$3),'Control Panel_개발'!$N$4)='Control Panel_개발'!$O$5),SUM($J155:AD155)-SUM($J159:AC159),)</f>
        <v>0</v>
      </c>
      <c r="AE159" s="290">
        <f>IF(AND(AE$3&gt;='Control Panel_개발'!$N$5,MOD(MONTH(AE$3),'Control Panel_개발'!$N$4)='Control Panel_개발'!$O$5),SUM($J155:AE155)-SUM($J159:AD159),)</f>
        <v>0</v>
      </c>
      <c r="AF159" s="290">
        <f>IF(AND(AF$3&gt;='Control Panel_개발'!$N$5,MOD(MONTH(AF$3),'Control Panel_개발'!$N$4)='Control Panel_개발'!$O$5),SUM($J155:AF155)-SUM($J159:AE159),)</f>
        <v>0</v>
      </c>
      <c r="AG159" s="290">
        <f>IF(AND(AG$3&gt;='Control Panel_개발'!$N$5,MOD(MONTH(AG$3),'Control Panel_개발'!$N$4)='Control Panel_개발'!$O$5),SUM($J155:AG155)-SUM($J159:AF159),)</f>
        <v>0</v>
      </c>
      <c r="AH159" s="290">
        <f ca="1">IF(AND(AH$3&gt;='Control Panel_개발'!$N$5,MOD(MONTH(AH$3),'Control Panel_개발'!$N$4)='Control Panel_개발'!$O$5),SUM($J155:AH155)-SUM($J159:AG159),)</f>
        <v>649798.55899999989</v>
      </c>
      <c r="AI159" s="290">
        <f>IF(AND(AI$3&gt;='Control Panel_개발'!$N$5,MOD(MONTH(AI$3),'Control Panel_개발'!$N$4)='Control Panel_개발'!$O$5),SUM($J155:AI155)-SUM($J159:AH159),)</f>
        <v>0</v>
      </c>
      <c r="AJ159" s="290">
        <f>IF(AND(AJ$3&gt;='Control Panel_개발'!$N$5,MOD(MONTH(AJ$3),'Control Panel_개발'!$N$4)='Control Panel_개발'!$O$5),SUM($J155:AJ155)-SUM($J159:AI159),)</f>
        <v>0</v>
      </c>
      <c r="AK159" s="290">
        <f>IF(AND(AK$3&gt;='Control Panel_개발'!$N$5,MOD(MONTH(AK$3),'Control Panel_개발'!$N$4)='Control Panel_개발'!$O$5),SUM($J155:AK155)-SUM($J159:AJ159),)</f>
        <v>0</v>
      </c>
      <c r="AL159" s="290">
        <f>IF(AND(AL$3&gt;='Control Panel_개발'!$N$5,MOD(MONTH(AL$3),'Control Panel_개발'!$N$4)='Control Panel_개발'!$O$5),SUM($J155:AL155)-SUM($J159:AK159),)</f>
        <v>0</v>
      </c>
      <c r="AM159" s="290">
        <f>IF(AND(AM$3&gt;='Control Panel_개발'!$N$5,MOD(MONTH(AM$3),'Control Panel_개발'!$N$4)='Control Panel_개발'!$O$5),SUM($J155:AM155)-SUM($J159:AL159),)</f>
        <v>0</v>
      </c>
      <c r="AN159" s="290">
        <f ca="1">IF(AND(AN$3&gt;='Control Panel_개발'!$N$5,MOD(MONTH(AN$3),'Control Panel_개발'!$N$4)='Control Panel_개발'!$O$5),SUM($J155:AN155)-SUM($J159:AM159),)</f>
        <v>1005866.8259999999</v>
      </c>
      <c r="AO159" s="290">
        <f>IF(AND(AO$3&gt;='Control Panel_개발'!$N$5,MOD(MONTH(AO$3),'Control Panel_개발'!$N$4)='Control Panel_개발'!$O$5),SUM($J155:AO155)-SUM($J159:AN159),)</f>
        <v>0</v>
      </c>
      <c r="AP159" s="290">
        <f>IF(AND(AP$3&gt;='Control Panel_개발'!$N$5,MOD(MONTH(AP$3),'Control Panel_개발'!$N$4)='Control Panel_개발'!$O$5),SUM($J155:AP155)-SUM($J159:AO159),)</f>
        <v>0</v>
      </c>
      <c r="AQ159" s="290">
        <f>IF(AND(AQ$3&gt;='Control Panel_개발'!$N$5,MOD(MONTH(AQ$3),'Control Panel_개발'!$N$4)='Control Panel_개발'!$O$5),SUM($J155:AQ155)-SUM($J159:AP159),)</f>
        <v>0</v>
      </c>
      <c r="AR159" s="290">
        <f>IF(AND(AR$3&gt;='Control Panel_개발'!$N$5,MOD(MONTH(AR$3),'Control Panel_개발'!$N$4)='Control Panel_개발'!$O$5),SUM($J155:AR155)-SUM($J159:AQ159),)</f>
        <v>0</v>
      </c>
      <c r="AS159" s="290">
        <f>IF(AND(AS$3&gt;='Control Panel_개발'!$N$5,MOD(MONTH(AS$3),'Control Panel_개발'!$N$4)='Control Panel_개발'!$O$5),SUM($J155:AS155)-SUM($J159:AR159),)</f>
        <v>0</v>
      </c>
      <c r="AT159" s="290">
        <f ca="1">IF(AND(AT$3&gt;='Control Panel_개발'!$N$5,MOD(MONTH(AT$3),'Control Panel_개발'!$N$4)='Control Panel_개발'!$O$5),SUM($J155:AT155)-SUM($J159:AS159),)</f>
        <v>1939338.62</v>
      </c>
      <c r="AU159" s="290">
        <f>IF(AND(AU$3&gt;='Control Panel_개발'!$N$5,MOD(MONTH(AU$3),'Control Panel_개발'!$N$4)='Control Panel_개발'!$O$5),SUM($J155:AU155)-SUM($J159:AT159),)</f>
        <v>0</v>
      </c>
      <c r="AV159" s="290">
        <f>IF(AND(AV$3&gt;='Control Panel_개발'!$N$5,MOD(MONTH(AV$3),'Control Panel_개발'!$N$4)='Control Panel_개발'!$O$5),SUM($J155:AV155)-SUM($J159:AU159),)</f>
        <v>0</v>
      </c>
      <c r="AW159" s="290">
        <f>IF(AND(AW$3&gt;='Control Panel_개발'!$N$5,MOD(MONTH(AW$3),'Control Panel_개발'!$N$4)='Control Panel_개발'!$O$5),SUM($J155:AW155)-SUM($J159:AV159),)</f>
        <v>0</v>
      </c>
      <c r="AX159" s="290">
        <f>IF(AND(AX$3&gt;='Control Panel_개발'!$N$5,MOD(MONTH(AX$3),'Control Panel_개발'!$N$4)='Control Panel_개발'!$O$5),SUM($J155:AX155)-SUM($J159:AW159),)</f>
        <v>0</v>
      </c>
      <c r="AY159" s="290">
        <f>IF(AND(AY$3&gt;='Control Panel_개발'!$N$5,MOD(MONTH(AY$3),'Control Panel_개발'!$N$4)='Control Panel_개발'!$O$5),SUM($J155:AY155)-SUM($J159:AX159),)</f>
        <v>0</v>
      </c>
      <c r="AZ159" s="290">
        <f ca="1">IF(AND(AZ$3&gt;='Control Panel_개발'!$N$5,MOD(MONTH(AZ$3),'Control Panel_개발'!$N$4)='Control Panel_개발'!$O$5),SUM($J155:AZ155)-SUM($J159:AY159),)</f>
        <v>1092831.5219999999</v>
      </c>
      <c r="BA159" s="290">
        <f>IF(AND(BA$3&gt;='Control Panel_개발'!$N$5,MOD(MONTH(BA$3),'Control Panel_개발'!$N$4)='Control Panel_개발'!$O$5),SUM($J155:BA155)-SUM($J159:AZ159),)</f>
        <v>0</v>
      </c>
      <c r="BB159" s="290">
        <f>IF(AND(BB$3&gt;='Control Panel_개발'!$N$5,MOD(MONTH(BB$3),'Control Panel_개발'!$N$4)='Control Panel_개발'!$O$5),SUM($J155:BB155)-SUM($J159:BA159),)</f>
        <v>0</v>
      </c>
      <c r="BC159" s="290">
        <f>IF(AND(BC$3&gt;='Control Panel_개발'!$N$5,MOD(MONTH(BC$3),'Control Panel_개발'!$N$4)='Control Panel_개발'!$O$5),SUM($J155:BC155)-SUM($J159:BB159),)</f>
        <v>0</v>
      </c>
      <c r="BD159" s="290">
        <f>IF(AND(BD$3&gt;='Control Panel_개발'!$N$5,MOD(MONTH(BD$3),'Control Panel_개발'!$N$4)='Control Panel_개발'!$O$5),SUM($J155:BD155)-SUM($J159:BC159),)</f>
        <v>0</v>
      </c>
      <c r="BE159" s="290">
        <f>IF(AND(BE$3&gt;='Control Panel_개발'!$N$5,MOD(MONTH(BE$3),'Control Panel_개발'!$N$4)='Control Panel_개발'!$O$5),SUM($J155:BE155)-SUM($J159:BD159),)</f>
        <v>0</v>
      </c>
      <c r="BF159" s="290">
        <f ca="1">IF(AND(BF$3&gt;='Control Panel_개발'!$N$5,MOD(MONTH(BF$3),'Control Panel_개발'!$N$4)='Control Panel_개발'!$O$5),SUM($J155:BF155)-SUM($J159:BE159),)</f>
        <v>73700.823999999091</v>
      </c>
      <c r="BG159" s="290">
        <f>IF(AND(BG$3&gt;='Control Panel_개발'!$N$5,MOD(MONTH(BG$3),'Control Panel_개발'!$N$4)='Control Panel_개발'!$O$5),SUM($J155:BG155)-SUM($J159:BF159),)</f>
        <v>0</v>
      </c>
      <c r="BH159" s="290">
        <f>IF(AND(BH$3&gt;='Control Panel_개발'!$N$5,MOD(MONTH(BH$3),'Control Panel_개발'!$N$4)='Control Panel_개발'!$O$5),SUM($J155:BH155)-SUM($J159:BG159),)</f>
        <v>0</v>
      </c>
      <c r="BI159" s="290">
        <f>IF(AND(BI$3&gt;='Control Panel_개발'!$N$5,MOD(MONTH(BI$3),'Control Panel_개발'!$N$4)='Control Panel_개발'!$O$5),SUM($J155:BI155)-SUM($J159:BH159),)</f>
        <v>0</v>
      </c>
      <c r="BJ159" s="290">
        <f>IF(AND(BJ$3&gt;='Control Panel_개발'!$N$5,MOD(MONTH(BJ$3),'Control Panel_개발'!$N$4)='Control Panel_개발'!$O$5),SUM($J155:BJ155)-SUM($J159:BI159),)</f>
        <v>0</v>
      </c>
      <c r="BK159" s="290">
        <f>IF(AND(BK$3&gt;='Control Panel_개발'!$N$5,MOD(MONTH(BK$3),'Control Panel_개발'!$N$4)='Control Panel_개발'!$O$5),SUM($J155:BK155)-SUM($J159:BJ159),)</f>
        <v>0</v>
      </c>
      <c r="BL159" s="290">
        <f ca="1">IF(AND(BL$3&gt;='Control Panel_개발'!$N$5,MOD(MONTH(BL$3),'Control Panel_개발'!$N$4)='Control Panel_개발'!$O$5),SUM($J155:BL155)-SUM($J159:BK159),)</f>
        <v>0</v>
      </c>
      <c r="BM159" s="290">
        <f>IF(AND(BM$3&gt;='Control Panel_개발'!$N$5,MOD(MONTH(BM$3),'Control Panel_개발'!$N$4)='Control Panel_개발'!$O$5),SUM($J155:BM155)-SUM($J159:BL159),)</f>
        <v>0</v>
      </c>
      <c r="BN159" s="290">
        <f>IF(AND(BN$3&gt;='Control Panel_개발'!$N$5,MOD(MONTH(BN$3),'Control Panel_개발'!$N$4)='Control Panel_개발'!$O$5),SUM($J155:BN155)-SUM($J159:BM159),)</f>
        <v>0</v>
      </c>
      <c r="BO159" s="290">
        <f>IF(AND(BO$3&gt;='Control Panel_개발'!$N$5,MOD(MONTH(BO$3),'Control Panel_개발'!$N$4)='Control Panel_개발'!$O$5),SUM($J155:BO155)-SUM($J159:BN159),)</f>
        <v>0</v>
      </c>
      <c r="BP159" s="290">
        <f>IF(AND(BP$3&gt;='Control Panel_개발'!$N$5,MOD(MONTH(BP$3),'Control Panel_개발'!$N$4)='Control Panel_개발'!$O$5),SUM($J155:BP155)-SUM($J159:BO159),)</f>
        <v>0</v>
      </c>
      <c r="BQ159" s="290">
        <f>IF(AND(BQ$3&gt;='Control Panel_개발'!$N$5,MOD(MONTH(BQ$3),'Control Panel_개발'!$N$4)='Control Panel_개발'!$O$5),SUM($J155:BQ155)-SUM($J159:BP159),)</f>
        <v>0</v>
      </c>
      <c r="BR159" s="290">
        <f ca="1">IF(AND(BR$3&gt;='Control Panel_개발'!$N$5,MOD(MONTH(BR$3),'Control Panel_개발'!$N$4)='Control Panel_개발'!$O$5),SUM($J155:BR155)-SUM($J159:BQ159),)</f>
        <v>0</v>
      </c>
    </row>
    <row r="160" spans="1:70" s="92" customFormat="1" x14ac:dyDescent="0.4">
      <c r="C160" s="92" t="s">
        <v>549</v>
      </c>
      <c r="E160" s="285"/>
      <c r="F160" s="286"/>
      <c r="G160" s="286"/>
      <c r="H160" s="287"/>
      <c r="I160" s="288">
        <f ca="1">SUM(J160:BR160)</f>
        <v>5413238.0269999988</v>
      </c>
      <c r="J160" s="289">
        <v>0</v>
      </c>
      <c r="K160" s="290">
        <f>IF(MOD(MONTH(K$3),'Control Panel_개발'!$N$4)='Control Panel_개발'!$O$5+'Control Panel_개발'!$N$6,SUM($J159:K159)-SUM($J160:J160),)</f>
        <v>0</v>
      </c>
      <c r="L160" s="290">
        <f>IF(MOD(MONTH(L$3),'Control Panel_개발'!$N$4)='Control Panel_개발'!$O$5+'Control Panel_개발'!$N$6,SUM($J159:L159)-SUM($J160:K160),)</f>
        <v>0</v>
      </c>
      <c r="M160" s="290">
        <f>IF(MOD(MONTH(M$3),'Control Panel_개발'!$N$4)='Control Panel_개발'!$O$5+'Control Panel_개발'!$N$6,SUM($J159:M159)-SUM($J160:L160),)</f>
        <v>0</v>
      </c>
      <c r="N160" s="290">
        <f>IF(MOD(MONTH(N$3),'Control Panel_개발'!$N$4)='Control Panel_개발'!$O$5+'Control Panel_개발'!$N$6,SUM($J159:N159)-SUM($J160:M160),)</f>
        <v>0</v>
      </c>
      <c r="O160" s="290">
        <f>IF(MOD(MONTH(O$3),'Control Panel_개발'!$N$4)='Control Panel_개발'!$O$5+'Control Panel_개발'!$N$6,SUM($J159:O159)-SUM($J160:N160),)</f>
        <v>0</v>
      </c>
      <c r="P160" s="290">
        <f>IF(MOD(MONTH(P$3),'Control Panel_개발'!$N$4)='Control Panel_개발'!$O$5+'Control Panel_개발'!$N$6,SUM($J159:P159)-SUM($J160:O160),)</f>
        <v>0</v>
      </c>
      <c r="Q160" s="290">
        <f>IF(MOD(MONTH(Q$3),'Control Panel_개발'!$N$4)='Control Panel_개발'!$O$5+'Control Panel_개발'!$N$6,SUM($J159:Q159)-SUM($J160:P160),)</f>
        <v>0</v>
      </c>
      <c r="R160" s="290">
        <f ca="1">IF(MOD(MONTH(R$3),'Control Panel_개발'!$N$4)='Control Panel_개발'!$O$5+'Control Panel_개발'!$N$6,SUM($J159:R159)-SUM($J160:Q160),)</f>
        <v>173584.065</v>
      </c>
      <c r="S160" s="290">
        <f>IF(MOD(MONTH(S$3),'Control Panel_개발'!$N$4)='Control Panel_개발'!$O$5+'Control Panel_개발'!$N$6,SUM($J159:S159)-SUM($J160:R160),)</f>
        <v>0</v>
      </c>
      <c r="T160" s="290">
        <f>IF(MOD(MONTH(T$3),'Control Panel_개발'!$N$4)='Control Panel_개발'!$O$5+'Control Panel_개발'!$N$6,SUM($J159:T159)-SUM($J160:S160),)</f>
        <v>0</v>
      </c>
      <c r="U160" s="290">
        <f>IF(MOD(MONTH(U$3),'Control Panel_개발'!$N$4)='Control Panel_개발'!$O$5+'Control Panel_개발'!$N$6,SUM($J159:U159)-SUM($J160:T160),)</f>
        <v>0</v>
      </c>
      <c r="V160" s="290">
        <f>IF(MOD(MONTH(V$3),'Control Panel_개발'!$N$4)='Control Panel_개발'!$O$5+'Control Panel_개발'!$N$6,SUM($J159:V159)-SUM($J160:U160),)</f>
        <v>0</v>
      </c>
      <c r="W160" s="290">
        <f>IF(MOD(MONTH(W$3),'Control Panel_개발'!$N$4)='Control Panel_개발'!$O$5+'Control Panel_개발'!$N$6,SUM($J159:W159)-SUM($J160:V160),)</f>
        <v>0</v>
      </c>
      <c r="X160" s="290">
        <f ca="1">IF(MOD(MONTH(X$3),'Control Panel_개발'!$N$4)='Control Panel_개발'!$O$5+'Control Panel_개발'!$N$6,SUM($J159:X159)-SUM($J160:W160),)</f>
        <v>152363.201</v>
      </c>
      <c r="Y160" s="290">
        <f>IF(MOD(MONTH(Y$3),'Control Panel_개발'!$N$4)='Control Panel_개발'!$O$5+'Control Panel_개발'!$N$6,SUM($J159:Y159)-SUM($J160:X160),)</f>
        <v>0</v>
      </c>
      <c r="Z160" s="290">
        <f>IF(MOD(MONTH(Z$3),'Control Panel_개발'!$N$4)='Control Panel_개발'!$O$5+'Control Panel_개발'!$N$6,SUM($J159:Z159)-SUM($J160:Y160),)</f>
        <v>0</v>
      </c>
      <c r="AA160" s="290">
        <f>IF(MOD(MONTH(AA$3),'Control Panel_개발'!$N$4)='Control Panel_개발'!$O$5+'Control Panel_개발'!$N$6,SUM($J159:AA159)-SUM($J160:Z160),)</f>
        <v>0</v>
      </c>
      <c r="AB160" s="290">
        <f>IF(MOD(MONTH(AB$3),'Control Panel_개발'!$N$4)='Control Panel_개발'!$O$5+'Control Panel_개발'!$N$6,SUM($J159:AB159)-SUM($J160:AA160),)</f>
        <v>0</v>
      </c>
      <c r="AC160" s="290">
        <f>IF(MOD(MONTH(AC$3),'Control Panel_개발'!$N$4)='Control Panel_개발'!$O$5+'Control Panel_개발'!$N$6,SUM($J159:AC159)-SUM($J160:AB160),)</f>
        <v>0</v>
      </c>
      <c r="AD160" s="290">
        <f ca="1">IF(MOD(MONTH(AD$3),'Control Panel_개발'!$N$4)='Control Panel_개발'!$O$5+'Control Panel_개발'!$N$6,SUM($J159:AD159)-SUM($J160:AC160),)</f>
        <v>325754.40999999997</v>
      </c>
      <c r="AE160" s="290">
        <f>IF(MOD(MONTH(AE$3),'Control Panel_개발'!$N$4)='Control Panel_개발'!$O$5+'Control Panel_개발'!$N$6,SUM($J159:AE159)-SUM($J160:AD160),)</f>
        <v>0</v>
      </c>
      <c r="AF160" s="290">
        <f>IF(MOD(MONTH(AF$3),'Control Panel_개발'!$N$4)='Control Panel_개발'!$O$5+'Control Panel_개발'!$N$6,SUM($J159:AF159)-SUM($J160:AE160),)</f>
        <v>0</v>
      </c>
      <c r="AG160" s="290">
        <f>IF(MOD(MONTH(AG$3),'Control Panel_개발'!$N$4)='Control Panel_개발'!$O$5+'Control Panel_개발'!$N$6,SUM($J159:AG159)-SUM($J160:AF160),)</f>
        <v>0</v>
      </c>
      <c r="AH160" s="290">
        <f>IF(MOD(MONTH(AH$3),'Control Panel_개발'!$N$4)='Control Panel_개발'!$O$5+'Control Panel_개발'!$N$6,SUM($J159:AH159)-SUM($J160:AG160),)</f>
        <v>0</v>
      </c>
      <c r="AI160" s="290">
        <f>IF(MOD(MONTH(AI$3),'Control Panel_개발'!$N$4)='Control Panel_개발'!$O$5+'Control Panel_개발'!$N$6,SUM($J159:AI159)-SUM($J160:AH160),)</f>
        <v>0</v>
      </c>
      <c r="AJ160" s="290">
        <f ca="1">IF(MOD(MONTH(AJ$3),'Control Panel_개발'!$N$4)='Control Panel_개발'!$O$5+'Control Panel_개발'!$N$6,SUM($J159:AJ159)-SUM($J160:AI160),)</f>
        <v>649798.55899999989</v>
      </c>
      <c r="AK160" s="290">
        <f>IF(MOD(MONTH(AK$3),'Control Panel_개발'!$N$4)='Control Panel_개발'!$O$5+'Control Panel_개발'!$N$6,SUM($J159:AK159)-SUM($J160:AJ160),)</f>
        <v>0</v>
      </c>
      <c r="AL160" s="290">
        <f>IF(MOD(MONTH(AL$3),'Control Panel_개발'!$N$4)='Control Panel_개발'!$O$5+'Control Panel_개발'!$N$6,SUM($J159:AL159)-SUM($J160:AK160),)</f>
        <v>0</v>
      </c>
      <c r="AM160" s="290">
        <f>IF(MOD(MONTH(AM$3),'Control Panel_개발'!$N$4)='Control Panel_개발'!$O$5+'Control Panel_개발'!$N$6,SUM($J159:AM159)-SUM($J160:AL160),)</f>
        <v>0</v>
      </c>
      <c r="AN160" s="290">
        <f>IF(MOD(MONTH(AN$3),'Control Panel_개발'!$N$4)='Control Panel_개발'!$O$5+'Control Panel_개발'!$N$6,SUM($J159:AN159)-SUM($J160:AM160),)</f>
        <v>0</v>
      </c>
      <c r="AO160" s="290">
        <f>IF(MOD(MONTH(AO$3),'Control Panel_개발'!$N$4)='Control Panel_개발'!$O$5+'Control Panel_개발'!$N$6,SUM($J159:AO159)-SUM($J160:AN160),)</f>
        <v>0</v>
      </c>
      <c r="AP160" s="290">
        <f ca="1">IF(MOD(MONTH(AP$3),'Control Panel_개발'!$N$4)='Control Panel_개발'!$O$5+'Control Panel_개발'!$N$6,SUM($J159:AP159)-SUM($J160:AO160),)</f>
        <v>1005866.8259999999</v>
      </c>
      <c r="AQ160" s="290">
        <f>IF(MOD(MONTH(AQ$3),'Control Panel_개발'!$N$4)='Control Panel_개발'!$O$5+'Control Panel_개발'!$N$6,SUM($J159:AQ159)-SUM($J160:AP160),)</f>
        <v>0</v>
      </c>
      <c r="AR160" s="290">
        <f>IF(MOD(MONTH(AR$3),'Control Panel_개발'!$N$4)='Control Panel_개발'!$O$5+'Control Panel_개발'!$N$6,SUM($J159:AR159)-SUM($J160:AQ160),)</f>
        <v>0</v>
      </c>
      <c r="AS160" s="290">
        <f>IF(MOD(MONTH(AS$3),'Control Panel_개발'!$N$4)='Control Panel_개발'!$O$5+'Control Panel_개발'!$N$6,SUM($J159:AS159)-SUM($J160:AR160),)</f>
        <v>0</v>
      </c>
      <c r="AT160" s="290">
        <f>IF(MOD(MONTH(AT$3),'Control Panel_개발'!$N$4)='Control Panel_개발'!$O$5+'Control Panel_개발'!$N$6,SUM($J159:AT159)-SUM($J160:AS160),)</f>
        <v>0</v>
      </c>
      <c r="AU160" s="290">
        <f>IF(MOD(MONTH(AU$3),'Control Panel_개발'!$N$4)='Control Panel_개발'!$O$5+'Control Panel_개발'!$N$6,SUM($J159:AU159)-SUM($J160:AT160),)</f>
        <v>0</v>
      </c>
      <c r="AV160" s="290">
        <f ca="1">IF(MOD(MONTH(AV$3),'Control Panel_개발'!$N$4)='Control Panel_개발'!$O$5+'Control Panel_개발'!$N$6,SUM($J159:AV159)-SUM($J160:AU160),)</f>
        <v>1939338.62</v>
      </c>
      <c r="AW160" s="290">
        <f>IF(MOD(MONTH(AW$3),'Control Panel_개발'!$N$4)='Control Panel_개발'!$O$5+'Control Panel_개발'!$N$6,SUM($J159:AW159)-SUM($J160:AV160),)</f>
        <v>0</v>
      </c>
      <c r="AX160" s="290">
        <f>IF(MOD(MONTH(AX$3),'Control Panel_개발'!$N$4)='Control Panel_개발'!$O$5+'Control Panel_개발'!$N$6,SUM($J159:AX159)-SUM($J160:AW160),)</f>
        <v>0</v>
      </c>
      <c r="AY160" s="290">
        <f>IF(MOD(MONTH(AY$3),'Control Panel_개발'!$N$4)='Control Panel_개발'!$O$5+'Control Panel_개발'!$N$6,SUM($J159:AY159)-SUM($J160:AX160),)</f>
        <v>0</v>
      </c>
      <c r="AZ160" s="290">
        <f>IF(MOD(MONTH(AZ$3),'Control Panel_개발'!$N$4)='Control Panel_개발'!$O$5+'Control Panel_개발'!$N$6,SUM($J159:AZ159)-SUM($J160:AY160),)</f>
        <v>0</v>
      </c>
      <c r="BA160" s="290">
        <f>IF(MOD(MONTH(BA$3),'Control Panel_개발'!$N$4)='Control Panel_개발'!$O$5+'Control Panel_개발'!$N$6,SUM($J159:BA159)-SUM($J160:AZ160),)</f>
        <v>0</v>
      </c>
      <c r="BB160" s="290">
        <f ca="1">IF(MOD(MONTH(BB$3),'Control Panel_개발'!$N$4)='Control Panel_개발'!$O$5+'Control Panel_개발'!$N$6,SUM($J159:BB159)-SUM($J160:BA160),)</f>
        <v>1092831.5219999999</v>
      </c>
      <c r="BC160" s="290">
        <f>IF(MOD(MONTH(BC$3),'Control Panel_개발'!$N$4)='Control Panel_개발'!$O$5+'Control Panel_개발'!$N$6,SUM($J159:BC159)-SUM($J160:BB160),)</f>
        <v>0</v>
      </c>
      <c r="BD160" s="290">
        <f>IF(MOD(MONTH(BD$3),'Control Panel_개발'!$N$4)='Control Panel_개발'!$O$5+'Control Panel_개발'!$N$6,SUM($J159:BD159)-SUM($J160:BC160),)</f>
        <v>0</v>
      </c>
      <c r="BE160" s="290">
        <f>IF(MOD(MONTH(BE$3),'Control Panel_개발'!$N$4)='Control Panel_개발'!$O$5+'Control Panel_개발'!$N$6,SUM($J159:BE159)-SUM($J160:BD160),)</f>
        <v>0</v>
      </c>
      <c r="BF160" s="290">
        <f>IF(MOD(MONTH(BF$3),'Control Panel_개발'!$N$4)='Control Panel_개발'!$O$5+'Control Panel_개발'!$N$6,SUM($J159:BF159)-SUM($J160:BE160),)</f>
        <v>0</v>
      </c>
      <c r="BG160" s="290">
        <f>IF(MOD(MONTH(BG$3),'Control Panel_개발'!$N$4)='Control Panel_개발'!$O$5+'Control Panel_개발'!$N$6,SUM($J159:BG159)-SUM($J160:BF160),)</f>
        <v>0</v>
      </c>
      <c r="BH160" s="290">
        <f ca="1">IF(MOD(MONTH(BH$3),'Control Panel_개발'!$N$4)='Control Panel_개발'!$O$5+'Control Panel_개발'!$N$6,SUM($J159:BH159)-SUM($J160:BG160),)</f>
        <v>73700.823999999091</v>
      </c>
      <c r="BI160" s="290">
        <f>IF(MOD(MONTH(BI$3),'Control Panel_개발'!$N$4)='Control Panel_개발'!$O$5+'Control Panel_개발'!$N$6,SUM($J159:BI159)-SUM($J160:BH160),)</f>
        <v>0</v>
      </c>
      <c r="BJ160" s="290">
        <f>IF(MOD(MONTH(BJ$3),'Control Panel_개발'!$N$4)='Control Panel_개발'!$O$5+'Control Panel_개발'!$N$6,SUM($J159:BJ159)-SUM($J160:BI160),)</f>
        <v>0</v>
      </c>
      <c r="BK160" s="290">
        <f>IF(MOD(MONTH(BK$3),'Control Panel_개발'!$N$4)='Control Panel_개발'!$O$5+'Control Panel_개발'!$N$6,SUM($J159:BK159)-SUM($J160:BJ160),)</f>
        <v>0</v>
      </c>
      <c r="BL160" s="290">
        <f>IF(MOD(MONTH(BL$3),'Control Panel_개발'!$N$4)='Control Panel_개발'!$O$5+'Control Panel_개발'!$N$6,SUM($J159:BL159)-SUM($J160:BK160),)</f>
        <v>0</v>
      </c>
      <c r="BM160" s="290">
        <f>IF(MOD(MONTH(BM$3),'Control Panel_개발'!$N$4)='Control Panel_개발'!$O$5+'Control Panel_개발'!$N$6,SUM($J159:BM159)-SUM($J160:BL160),)</f>
        <v>0</v>
      </c>
      <c r="BN160" s="290">
        <f ca="1">IF(MOD(MONTH(BN$3),'Control Panel_개발'!$N$4)='Control Panel_개발'!$O$5+'Control Panel_개발'!$N$6,SUM($J159:BN159)-SUM($J160:BM160),)</f>
        <v>0</v>
      </c>
      <c r="BO160" s="290">
        <f>IF(MOD(MONTH(BO$3),'Control Panel_개발'!$N$4)='Control Panel_개발'!$O$5+'Control Panel_개발'!$N$6,SUM($J159:BO159)-SUM($J160:BN160),)</f>
        <v>0</v>
      </c>
      <c r="BP160" s="290">
        <f>IF(MOD(MONTH(BP$3),'Control Panel_개발'!$N$4)='Control Panel_개발'!$O$5+'Control Panel_개발'!$N$6,SUM($J159:BP159)-SUM($J160:BO160),)</f>
        <v>0</v>
      </c>
      <c r="BQ160" s="290">
        <f>IF(MOD(MONTH(BQ$3),'Control Panel_개발'!$N$4)='Control Panel_개발'!$O$5+'Control Panel_개발'!$N$6,SUM($J159:BQ159)-SUM($J160:BP160),)</f>
        <v>0</v>
      </c>
      <c r="BR160" s="290">
        <f>IF(MOD(MONTH(BR$3),'Control Panel_개발'!$N$4)='Control Panel_개발'!$O$5+'Control Panel_개발'!$N$6,SUM($J159:BR159)-SUM($J160:BQ160),)</f>
        <v>0</v>
      </c>
    </row>
  </sheetData>
  <mergeCells count="2">
    <mergeCell ref="E3:H3"/>
    <mergeCell ref="I1:I4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-0.499984740745262"/>
  </sheetPr>
  <dimension ref="A1:BO43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T24" sqref="AT24"/>
    </sheetView>
  </sheetViews>
  <sheetFormatPr defaultColWidth="9" defaultRowHeight="10.8" x14ac:dyDescent="0.4"/>
  <cols>
    <col min="1" max="1" width="2.09765625" style="3" customWidth="1"/>
    <col min="2" max="2" width="10.8984375" style="3" customWidth="1"/>
    <col min="3" max="3" width="7.3984375" style="3" customWidth="1"/>
    <col min="4" max="4" width="9.09765625" style="3" customWidth="1"/>
    <col min="5" max="5" width="9" style="3"/>
    <col min="6" max="6" width="10.59765625" style="260" customWidth="1"/>
    <col min="7" max="7" width="10.59765625" style="42" customWidth="1"/>
    <col min="8" max="67" width="10.59765625" style="43" customWidth="1"/>
    <col min="68" max="16384" width="9" style="3"/>
  </cols>
  <sheetData>
    <row r="1" spans="1:67" s="21" customFormat="1" ht="11.25" customHeight="1" x14ac:dyDescent="0.4">
      <c r="B1" s="6" t="s">
        <v>69</v>
      </c>
      <c r="C1" s="326">
        <f>'Control Panel_운영'!$N$93</f>
        <v>1000</v>
      </c>
      <c r="D1" s="22"/>
      <c r="E1" s="148"/>
      <c r="F1" s="1407" t="s">
        <v>74</v>
      </c>
      <c r="G1" s="24">
        <f>Index_개발!E$1</f>
        <v>0</v>
      </c>
      <c r="H1" s="25">
        <f>Index_개발!F$1</f>
        <v>1</v>
      </c>
      <c r="I1" s="25">
        <f>Index_개발!G$1</f>
        <v>1</v>
      </c>
      <c r="J1" s="25">
        <f>Index_개발!H$1</f>
        <v>1</v>
      </c>
      <c r="K1" s="25">
        <f>Index_개발!I$1</f>
        <v>1</v>
      </c>
      <c r="L1" s="25">
        <f>Index_개발!J$1</f>
        <v>1</v>
      </c>
      <c r="M1" s="25">
        <f>Index_개발!K$1</f>
        <v>1</v>
      </c>
      <c r="N1" s="25">
        <f>Index_개발!L$1</f>
        <v>1</v>
      </c>
      <c r="O1" s="25">
        <f>Index_개발!M$1</f>
        <v>1</v>
      </c>
      <c r="P1" s="25">
        <f>Index_개발!N$1</f>
        <v>1</v>
      </c>
      <c r="Q1" s="25">
        <f>Index_개발!O$1</f>
        <v>1</v>
      </c>
      <c r="R1" s="25">
        <f>Index_개발!P$1</f>
        <v>1</v>
      </c>
      <c r="S1" s="25">
        <f>Index_개발!Q$1</f>
        <v>1</v>
      </c>
      <c r="T1" s="25">
        <f>Index_개발!R$1</f>
        <v>2</v>
      </c>
      <c r="U1" s="25">
        <f>Index_개발!S$1</f>
        <v>2</v>
      </c>
      <c r="V1" s="25">
        <f>Index_개발!T$1</f>
        <v>2</v>
      </c>
      <c r="W1" s="25">
        <f>Index_개발!U$1</f>
        <v>2</v>
      </c>
      <c r="X1" s="25">
        <f>Index_개발!V$1</f>
        <v>2</v>
      </c>
      <c r="Y1" s="25">
        <f>Index_개발!W$1</f>
        <v>2</v>
      </c>
      <c r="Z1" s="25">
        <f>Index_개발!X$1</f>
        <v>2</v>
      </c>
      <c r="AA1" s="25">
        <f>Index_개발!Y$1</f>
        <v>2</v>
      </c>
      <c r="AB1" s="25">
        <f>Index_개발!Z$1</f>
        <v>2</v>
      </c>
      <c r="AC1" s="25">
        <f>Index_개발!AA$1</f>
        <v>2</v>
      </c>
      <c r="AD1" s="25">
        <f>Index_개발!AB$1</f>
        <v>2</v>
      </c>
      <c r="AE1" s="25">
        <f>Index_개발!AC$1</f>
        <v>2</v>
      </c>
      <c r="AF1" s="25">
        <f>Index_개발!AD$1</f>
        <v>3</v>
      </c>
      <c r="AG1" s="25">
        <f>Index_개발!AE$1</f>
        <v>3</v>
      </c>
      <c r="AH1" s="25">
        <f>Index_개발!AF$1</f>
        <v>3</v>
      </c>
      <c r="AI1" s="25">
        <f>Index_개발!AG$1</f>
        <v>3</v>
      </c>
      <c r="AJ1" s="25">
        <f>Index_개발!AH$1</f>
        <v>3</v>
      </c>
      <c r="AK1" s="25">
        <f>Index_개발!AI$1</f>
        <v>3</v>
      </c>
      <c r="AL1" s="25">
        <f>Index_개발!AJ$1</f>
        <v>3</v>
      </c>
      <c r="AM1" s="25">
        <f>Index_개발!AK$1</f>
        <v>3</v>
      </c>
      <c r="AN1" s="25">
        <f>Index_개발!AL$1</f>
        <v>3</v>
      </c>
      <c r="AO1" s="25">
        <f>Index_개발!AM$1</f>
        <v>3</v>
      </c>
      <c r="AP1" s="25">
        <f>Index_개발!AN$1</f>
        <v>3</v>
      </c>
      <c r="AQ1" s="25">
        <f>Index_개발!AO$1</f>
        <v>3</v>
      </c>
      <c r="AR1" s="25">
        <f>Index_개발!AP$1</f>
        <v>4</v>
      </c>
      <c r="AS1" s="25">
        <f>Index_개발!AQ$1</f>
        <v>4</v>
      </c>
      <c r="AT1" s="25">
        <f>Index_개발!AR$1</f>
        <v>4</v>
      </c>
      <c r="AU1" s="25">
        <f>Index_개발!AS$1</f>
        <v>4</v>
      </c>
      <c r="AV1" s="25">
        <f>Index_개발!AT$1</f>
        <v>4</v>
      </c>
      <c r="AW1" s="25">
        <f>Index_개발!AU$1</f>
        <v>4</v>
      </c>
      <c r="AX1" s="25">
        <f>Index_개발!AV$1</f>
        <v>4</v>
      </c>
      <c r="AY1" s="25">
        <f>Index_개발!AW$1</f>
        <v>4</v>
      </c>
      <c r="AZ1" s="25">
        <f>Index_개발!AX$1</f>
        <v>4</v>
      </c>
      <c r="BA1" s="25">
        <f>Index_개발!AY$1</f>
        <v>4</v>
      </c>
      <c r="BB1" s="25">
        <f>Index_개발!AZ$1</f>
        <v>4</v>
      </c>
      <c r="BC1" s="25">
        <f>Index_개발!BA$1</f>
        <v>4</v>
      </c>
      <c r="BD1" s="25">
        <f>Index_개발!BB$1</f>
        <v>5</v>
      </c>
      <c r="BE1" s="25">
        <f>Index_개발!BC$1</f>
        <v>5</v>
      </c>
      <c r="BF1" s="25">
        <f>Index_개발!BD$1</f>
        <v>5</v>
      </c>
      <c r="BG1" s="25">
        <f>Index_개발!BE$1</f>
        <v>5</v>
      </c>
      <c r="BH1" s="25">
        <f>Index_개발!BF$1</f>
        <v>5</v>
      </c>
      <c r="BI1" s="25">
        <f>Index_개발!BG$1</f>
        <v>5</v>
      </c>
      <c r="BJ1" s="25">
        <f>Index_개발!BH$1</f>
        <v>5</v>
      </c>
      <c r="BK1" s="25">
        <f>Index_개발!BI$1</f>
        <v>5</v>
      </c>
      <c r="BL1" s="25">
        <f>Index_개발!BJ$1</f>
        <v>5</v>
      </c>
      <c r="BM1" s="25">
        <f>Index_개발!BK$1</f>
        <v>5</v>
      </c>
      <c r="BN1" s="25">
        <f>Index_개발!BL$1</f>
        <v>5</v>
      </c>
      <c r="BO1" s="25">
        <f>Index_개발!BM$1</f>
        <v>5</v>
      </c>
    </row>
    <row r="2" spans="1:67" s="21" customFormat="1" x14ac:dyDescent="0.4">
      <c r="C2" s="23"/>
      <c r="D2" s="23"/>
      <c r="E2" s="148"/>
      <c r="F2" s="1407"/>
      <c r="G2" s="363">
        <f>Index_개발!E$2</f>
        <v>0</v>
      </c>
      <c r="H2" s="362">
        <f>Index_개발!F$2</f>
        <v>1</v>
      </c>
      <c r="I2" s="362">
        <f>Index_개발!G$2</f>
        <v>1</v>
      </c>
      <c r="J2" s="362">
        <f>Index_개발!H$2</f>
        <v>1</v>
      </c>
      <c r="K2" s="362">
        <f>Index_개발!I$2</f>
        <v>1</v>
      </c>
      <c r="L2" s="362">
        <f>Index_개발!J$2</f>
        <v>1</v>
      </c>
      <c r="M2" s="362">
        <f>Index_개발!K$2</f>
        <v>1</v>
      </c>
      <c r="N2" s="362">
        <f>Index_개발!L$2</f>
        <v>2</v>
      </c>
      <c r="O2" s="362">
        <f>Index_개발!M$2</f>
        <v>2</v>
      </c>
      <c r="P2" s="362">
        <f>Index_개발!N$2</f>
        <v>2</v>
      </c>
      <c r="Q2" s="362">
        <f>Index_개발!O$2</f>
        <v>2</v>
      </c>
      <c r="R2" s="362">
        <f>Index_개발!P$2</f>
        <v>2</v>
      </c>
      <c r="S2" s="362">
        <f>Index_개발!Q$2</f>
        <v>2</v>
      </c>
      <c r="T2" s="362">
        <f>Index_개발!R$2</f>
        <v>3</v>
      </c>
      <c r="U2" s="362">
        <f>Index_개발!S$2</f>
        <v>3</v>
      </c>
      <c r="V2" s="362">
        <f>Index_개발!T$2</f>
        <v>3</v>
      </c>
      <c r="W2" s="362">
        <f>Index_개발!U$2</f>
        <v>3</v>
      </c>
      <c r="X2" s="362">
        <f>Index_개발!V$2</f>
        <v>3</v>
      </c>
      <c r="Y2" s="362">
        <f>Index_개발!W$2</f>
        <v>3</v>
      </c>
      <c r="Z2" s="362">
        <f>Index_개발!X$2</f>
        <v>4</v>
      </c>
      <c r="AA2" s="362">
        <f>Index_개발!Y$2</f>
        <v>4</v>
      </c>
      <c r="AB2" s="362">
        <f>Index_개발!Z$2</f>
        <v>4</v>
      </c>
      <c r="AC2" s="362">
        <f>Index_개발!AA$2</f>
        <v>4</v>
      </c>
      <c r="AD2" s="362">
        <f>Index_개발!AB$2</f>
        <v>4</v>
      </c>
      <c r="AE2" s="362">
        <f>Index_개발!AC$2</f>
        <v>4</v>
      </c>
      <c r="AF2" s="362">
        <f>Index_개발!AD$2</f>
        <v>5</v>
      </c>
      <c r="AG2" s="362">
        <f>Index_개발!AE$2</f>
        <v>5</v>
      </c>
      <c r="AH2" s="362">
        <f>Index_개발!AF$2</f>
        <v>5</v>
      </c>
      <c r="AI2" s="362">
        <f>Index_개발!AG$2</f>
        <v>5</v>
      </c>
      <c r="AJ2" s="362">
        <f>Index_개발!AH$2</f>
        <v>5</v>
      </c>
      <c r="AK2" s="362">
        <f>Index_개발!AI$2</f>
        <v>5</v>
      </c>
      <c r="AL2" s="362">
        <f>Index_개발!AJ$2</f>
        <v>6</v>
      </c>
      <c r="AM2" s="362">
        <f>Index_개발!AK$2</f>
        <v>6</v>
      </c>
      <c r="AN2" s="362">
        <f>Index_개발!AL$2</f>
        <v>6</v>
      </c>
      <c r="AO2" s="362">
        <f>Index_개발!AM$2</f>
        <v>6</v>
      </c>
      <c r="AP2" s="362">
        <f>Index_개발!AN$2</f>
        <v>6</v>
      </c>
      <c r="AQ2" s="362">
        <f>Index_개발!AO$2</f>
        <v>6</v>
      </c>
      <c r="AR2" s="362">
        <f>Index_개발!AP$2</f>
        <v>7</v>
      </c>
      <c r="AS2" s="362">
        <f>Index_개발!AQ$2</f>
        <v>7</v>
      </c>
      <c r="AT2" s="362">
        <f>Index_개발!AR$2</f>
        <v>7</v>
      </c>
      <c r="AU2" s="362">
        <f>Index_개발!AS$2</f>
        <v>7</v>
      </c>
      <c r="AV2" s="362">
        <f>Index_개발!AT$2</f>
        <v>7</v>
      </c>
      <c r="AW2" s="362">
        <f>Index_개발!AU$2</f>
        <v>7</v>
      </c>
      <c r="AX2" s="362">
        <f>Index_개발!AV$2</f>
        <v>8</v>
      </c>
      <c r="AY2" s="362">
        <f>Index_개발!AW$2</f>
        <v>8</v>
      </c>
      <c r="AZ2" s="362">
        <f>Index_개발!AX$2</f>
        <v>8</v>
      </c>
      <c r="BA2" s="362">
        <f>Index_개발!AY$2</f>
        <v>8</v>
      </c>
      <c r="BB2" s="362">
        <f>Index_개발!AZ$2</f>
        <v>8</v>
      </c>
      <c r="BC2" s="362">
        <f>Index_개발!BA$2</f>
        <v>8</v>
      </c>
      <c r="BD2" s="362">
        <f>Index_개발!BB$2</f>
        <v>9</v>
      </c>
      <c r="BE2" s="362">
        <f>Index_개발!BC$2</f>
        <v>9</v>
      </c>
      <c r="BF2" s="362">
        <f>Index_개발!BD$2</f>
        <v>9</v>
      </c>
      <c r="BG2" s="362">
        <f>Index_개발!BE$2</f>
        <v>9</v>
      </c>
      <c r="BH2" s="362">
        <f>Index_개발!BF$2</f>
        <v>9</v>
      </c>
      <c r="BI2" s="362">
        <f>Index_개발!BG$2</f>
        <v>9</v>
      </c>
      <c r="BJ2" s="362">
        <f>Index_개발!BH$2</f>
        <v>10</v>
      </c>
      <c r="BK2" s="362">
        <f>Index_개발!BI$2</f>
        <v>10</v>
      </c>
      <c r="BL2" s="362">
        <f>Index_개발!BJ$2</f>
        <v>10</v>
      </c>
      <c r="BM2" s="362">
        <f>Index_개발!BK$2</f>
        <v>10</v>
      </c>
      <c r="BN2" s="362">
        <f>Index_개발!BL$2</f>
        <v>10</v>
      </c>
      <c r="BO2" s="362">
        <f>Index_개발!BM$2</f>
        <v>10</v>
      </c>
    </row>
    <row r="3" spans="1:67" s="38" customFormat="1" ht="11.25" customHeight="1" x14ac:dyDescent="0.4">
      <c r="A3" s="21"/>
      <c r="B3" s="21"/>
      <c r="C3" s="23"/>
      <c r="D3" s="23"/>
      <c r="E3" s="23"/>
      <c r="F3" s="1407"/>
      <c r="G3" s="26">
        <f>Index_개발!E$3</f>
        <v>43708</v>
      </c>
      <c r="H3" s="27">
        <f>Index_개발!F$3</f>
        <v>43738</v>
      </c>
      <c r="I3" s="27">
        <f>Index_개발!G$3</f>
        <v>43769</v>
      </c>
      <c r="J3" s="27">
        <f>Index_개발!H$3</f>
        <v>43799</v>
      </c>
      <c r="K3" s="27">
        <f>Index_개발!I$3</f>
        <v>43830</v>
      </c>
      <c r="L3" s="27">
        <f>Index_개발!J$3</f>
        <v>43861</v>
      </c>
      <c r="M3" s="27">
        <f>Index_개발!K$3</f>
        <v>43890</v>
      </c>
      <c r="N3" s="27">
        <f>Index_개발!L$3</f>
        <v>43921</v>
      </c>
      <c r="O3" s="27">
        <f>Index_개발!M$3</f>
        <v>43951</v>
      </c>
      <c r="P3" s="27">
        <f>Index_개발!N$3</f>
        <v>43982</v>
      </c>
      <c r="Q3" s="27">
        <f>Index_개발!O$3</f>
        <v>44012</v>
      </c>
      <c r="R3" s="27">
        <f>Index_개발!P$3</f>
        <v>44043</v>
      </c>
      <c r="S3" s="27">
        <f>Index_개발!Q$3</f>
        <v>44074</v>
      </c>
      <c r="T3" s="27">
        <f>Index_개발!R$3</f>
        <v>44104</v>
      </c>
      <c r="U3" s="27">
        <f>Index_개발!S$3</f>
        <v>44135</v>
      </c>
      <c r="V3" s="27">
        <f>Index_개발!T$3</f>
        <v>44165</v>
      </c>
      <c r="W3" s="27">
        <f>Index_개발!U$3</f>
        <v>44196</v>
      </c>
      <c r="X3" s="27">
        <f>Index_개발!V$3</f>
        <v>44227</v>
      </c>
      <c r="Y3" s="27">
        <f>Index_개발!W$3</f>
        <v>44255</v>
      </c>
      <c r="Z3" s="27">
        <f>Index_개발!X$3</f>
        <v>44286</v>
      </c>
      <c r="AA3" s="27">
        <f>Index_개발!Y$3</f>
        <v>44316</v>
      </c>
      <c r="AB3" s="27">
        <f>Index_개발!Z$3</f>
        <v>44347</v>
      </c>
      <c r="AC3" s="27">
        <f>Index_개발!AA$3</f>
        <v>44377</v>
      </c>
      <c r="AD3" s="27">
        <f>Index_개발!AB$3</f>
        <v>44408</v>
      </c>
      <c r="AE3" s="27">
        <f>Index_개발!AC$3</f>
        <v>44439</v>
      </c>
      <c r="AF3" s="27">
        <f>Index_개발!AD$3</f>
        <v>44469</v>
      </c>
      <c r="AG3" s="27">
        <f>Index_개발!AE$3</f>
        <v>44500</v>
      </c>
      <c r="AH3" s="27">
        <f>Index_개발!AF$3</f>
        <v>44530</v>
      </c>
      <c r="AI3" s="27">
        <f>Index_개발!AG$3</f>
        <v>44561</v>
      </c>
      <c r="AJ3" s="27">
        <f>Index_개발!AH$3</f>
        <v>44592</v>
      </c>
      <c r="AK3" s="27">
        <f>Index_개발!AI$3</f>
        <v>44620</v>
      </c>
      <c r="AL3" s="27">
        <f>Index_개발!AJ$3</f>
        <v>44651</v>
      </c>
      <c r="AM3" s="27">
        <f>Index_개발!AK$3</f>
        <v>44681</v>
      </c>
      <c r="AN3" s="27">
        <f>Index_개발!AL$3</f>
        <v>44712</v>
      </c>
      <c r="AO3" s="27">
        <f>Index_개발!AM$3</f>
        <v>44742</v>
      </c>
      <c r="AP3" s="27">
        <f>Index_개발!AN$3</f>
        <v>44773</v>
      </c>
      <c r="AQ3" s="27">
        <f>Index_개발!AO$3</f>
        <v>44804</v>
      </c>
      <c r="AR3" s="27">
        <f>Index_개발!AP$3</f>
        <v>44834</v>
      </c>
      <c r="AS3" s="27">
        <f>Index_개발!AQ$3</f>
        <v>44865</v>
      </c>
      <c r="AT3" s="27">
        <f>Index_개발!AR$3</f>
        <v>44895</v>
      </c>
      <c r="AU3" s="27">
        <f>Index_개발!AS$3</f>
        <v>44926</v>
      </c>
      <c r="AV3" s="27">
        <f>Index_개발!AT$3</f>
        <v>44957</v>
      </c>
      <c r="AW3" s="27">
        <f>Index_개발!AU$3</f>
        <v>44985</v>
      </c>
      <c r="AX3" s="27">
        <f>Index_개발!AV$3</f>
        <v>45016</v>
      </c>
      <c r="AY3" s="27">
        <f>Index_개발!AW$3</f>
        <v>45046</v>
      </c>
      <c r="AZ3" s="27">
        <f>Index_개발!AX$3</f>
        <v>45077</v>
      </c>
      <c r="BA3" s="27">
        <f>Index_개발!AY$3</f>
        <v>45107</v>
      </c>
      <c r="BB3" s="27">
        <f>Index_개발!AZ$3</f>
        <v>45138</v>
      </c>
      <c r="BC3" s="27">
        <f>Index_개발!BA$3</f>
        <v>45169</v>
      </c>
      <c r="BD3" s="27">
        <f>Index_개발!BB$3</f>
        <v>45199</v>
      </c>
      <c r="BE3" s="27">
        <f>Index_개발!BC$3</f>
        <v>45230</v>
      </c>
      <c r="BF3" s="27">
        <f>Index_개발!BD$3</f>
        <v>45260</v>
      </c>
      <c r="BG3" s="27">
        <f>Index_개발!BE$3</f>
        <v>45291</v>
      </c>
      <c r="BH3" s="27">
        <f>Index_개발!BF$3</f>
        <v>45322</v>
      </c>
      <c r="BI3" s="27">
        <f>Index_개발!BG$3</f>
        <v>45351</v>
      </c>
      <c r="BJ3" s="27">
        <f>Index_개발!BH$3</f>
        <v>45382</v>
      </c>
      <c r="BK3" s="27">
        <f>Index_개발!BI$3</f>
        <v>45412</v>
      </c>
      <c r="BL3" s="27">
        <f>Index_개발!BJ$3</f>
        <v>45443</v>
      </c>
      <c r="BM3" s="27">
        <f>Index_개발!BK$3</f>
        <v>45473</v>
      </c>
      <c r="BN3" s="27">
        <f>Index_개발!BL$3</f>
        <v>45504</v>
      </c>
      <c r="BO3" s="27">
        <f>Index_개발!BM$3</f>
        <v>45535</v>
      </c>
    </row>
    <row r="4" spans="1:67" s="30" customFormat="1" x14ac:dyDescent="0.4">
      <c r="C4" s="150"/>
      <c r="D4" s="150"/>
      <c r="E4" s="151"/>
      <c r="F4" s="1408"/>
      <c r="G4" s="28">
        <f t="shared" ref="G4:AL4" si="0">DAY(G3)</f>
        <v>31</v>
      </c>
      <c r="H4" s="29">
        <f t="shared" si="0"/>
        <v>30</v>
      </c>
      <c r="I4" s="29">
        <f t="shared" si="0"/>
        <v>31</v>
      </c>
      <c r="J4" s="29">
        <f t="shared" si="0"/>
        <v>30</v>
      </c>
      <c r="K4" s="29">
        <f t="shared" si="0"/>
        <v>31</v>
      </c>
      <c r="L4" s="29">
        <f t="shared" si="0"/>
        <v>31</v>
      </c>
      <c r="M4" s="29">
        <f t="shared" si="0"/>
        <v>29</v>
      </c>
      <c r="N4" s="29">
        <f t="shared" si="0"/>
        <v>31</v>
      </c>
      <c r="O4" s="29">
        <f t="shared" si="0"/>
        <v>30</v>
      </c>
      <c r="P4" s="29">
        <f t="shared" si="0"/>
        <v>31</v>
      </c>
      <c r="Q4" s="29">
        <f t="shared" si="0"/>
        <v>30</v>
      </c>
      <c r="R4" s="29">
        <f t="shared" si="0"/>
        <v>31</v>
      </c>
      <c r="S4" s="29">
        <f t="shared" si="0"/>
        <v>31</v>
      </c>
      <c r="T4" s="29">
        <f t="shared" si="0"/>
        <v>30</v>
      </c>
      <c r="U4" s="29">
        <f t="shared" si="0"/>
        <v>31</v>
      </c>
      <c r="V4" s="29">
        <f t="shared" si="0"/>
        <v>30</v>
      </c>
      <c r="W4" s="29">
        <f t="shared" si="0"/>
        <v>31</v>
      </c>
      <c r="X4" s="29">
        <f t="shared" si="0"/>
        <v>31</v>
      </c>
      <c r="Y4" s="29">
        <f t="shared" si="0"/>
        <v>28</v>
      </c>
      <c r="Z4" s="29">
        <f t="shared" si="0"/>
        <v>31</v>
      </c>
      <c r="AA4" s="29">
        <f t="shared" si="0"/>
        <v>30</v>
      </c>
      <c r="AB4" s="29">
        <f t="shared" si="0"/>
        <v>31</v>
      </c>
      <c r="AC4" s="29">
        <f t="shared" si="0"/>
        <v>30</v>
      </c>
      <c r="AD4" s="29">
        <f t="shared" si="0"/>
        <v>31</v>
      </c>
      <c r="AE4" s="29">
        <f t="shared" si="0"/>
        <v>31</v>
      </c>
      <c r="AF4" s="29">
        <f t="shared" si="0"/>
        <v>30</v>
      </c>
      <c r="AG4" s="29">
        <f t="shared" si="0"/>
        <v>31</v>
      </c>
      <c r="AH4" s="29">
        <f t="shared" si="0"/>
        <v>30</v>
      </c>
      <c r="AI4" s="29">
        <f t="shared" si="0"/>
        <v>31</v>
      </c>
      <c r="AJ4" s="29">
        <f t="shared" si="0"/>
        <v>31</v>
      </c>
      <c r="AK4" s="29">
        <f t="shared" si="0"/>
        <v>28</v>
      </c>
      <c r="AL4" s="29">
        <f t="shared" si="0"/>
        <v>31</v>
      </c>
      <c r="AM4" s="29">
        <f t="shared" ref="AM4:BO4" si="1">DAY(AM3)</f>
        <v>30</v>
      </c>
      <c r="AN4" s="29">
        <f t="shared" si="1"/>
        <v>31</v>
      </c>
      <c r="AO4" s="29">
        <f t="shared" si="1"/>
        <v>30</v>
      </c>
      <c r="AP4" s="29">
        <f t="shared" si="1"/>
        <v>31</v>
      </c>
      <c r="AQ4" s="29">
        <f t="shared" si="1"/>
        <v>31</v>
      </c>
      <c r="AR4" s="29">
        <f t="shared" si="1"/>
        <v>30</v>
      </c>
      <c r="AS4" s="29">
        <f t="shared" si="1"/>
        <v>31</v>
      </c>
      <c r="AT4" s="29">
        <f t="shared" si="1"/>
        <v>30</v>
      </c>
      <c r="AU4" s="29">
        <f t="shared" si="1"/>
        <v>31</v>
      </c>
      <c r="AV4" s="29">
        <f t="shared" si="1"/>
        <v>31</v>
      </c>
      <c r="AW4" s="29">
        <f t="shared" si="1"/>
        <v>28</v>
      </c>
      <c r="AX4" s="29">
        <f t="shared" si="1"/>
        <v>31</v>
      </c>
      <c r="AY4" s="29">
        <f t="shared" si="1"/>
        <v>30</v>
      </c>
      <c r="AZ4" s="29">
        <f t="shared" si="1"/>
        <v>31</v>
      </c>
      <c r="BA4" s="29">
        <f t="shared" si="1"/>
        <v>30</v>
      </c>
      <c r="BB4" s="29">
        <f t="shared" si="1"/>
        <v>31</v>
      </c>
      <c r="BC4" s="29">
        <f t="shared" si="1"/>
        <v>31</v>
      </c>
      <c r="BD4" s="29">
        <f t="shared" si="1"/>
        <v>30</v>
      </c>
      <c r="BE4" s="29">
        <f t="shared" si="1"/>
        <v>31</v>
      </c>
      <c r="BF4" s="29">
        <f t="shared" si="1"/>
        <v>30</v>
      </c>
      <c r="BG4" s="29">
        <f t="shared" si="1"/>
        <v>31</v>
      </c>
      <c r="BH4" s="29">
        <f t="shared" si="1"/>
        <v>31</v>
      </c>
      <c r="BI4" s="29">
        <f t="shared" si="1"/>
        <v>29</v>
      </c>
      <c r="BJ4" s="29">
        <f t="shared" si="1"/>
        <v>31</v>
      </c>
      <c r="BK4" s="29">
        <f t="shared" si="1"/>
        <v>30</v>
      </c>
      <c r="BL4" s="29">
        <f t="shared" si="1"/>
        <v>31</v>
      </c>
      <c r="BM4" s="29">
        <f t="shared" si="1"/>
        <v>30</v>
      </c>
      <c r="BN4" s="29">
        <f t="shared" si="1"/>
        <v>31</v>
      </c>
      <c r="BO4" s="29">
        <f t="shared" si="1"/>
        <v>31</v>
      </c>
    </row>
    <row r="5" spans="1:67" x14ac:dyDescent="0.4">
      <c r="G5" s="48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</row>
    <row r="6" spans="1:67" s="45" customFormat="1" x14ac:dyDescent="0.4">
      <c r="B6" s="45" t="s">
        <v>505</v>
      </c>
      <c r="F6" s="262">
        <f ca="1">SUM(G6:BO6)</f>
        <v>63902985.617000014</v>
      </c>
      <c r="G6" s="46">
        <f ca="1">SUM(G7:G9)</f>
        <v>5149350</v>
      </c>
      <c r="H6" s="47">
        <f ca="1">SUM(H7:H9)</f>
        <v>25989.041657534246</v>
      </c>
      <c r="I6" s="47">
        <f ca="1">SUM(I7)</f>
        <v>24545.205479452055</v>
      </c>
      <c r="J6" s="47">
        <f t="shared" ref="J6:BO6" ca="1" si="2">SUM(J7)</f>
        <v>23753.424657534248</v>
      </c>
      <c r="K6" s="47">
        <f t="shared" ca="1" si="2"/>
        <v>24545.205479452055</v>
      </c>
      <c r="L6" s="47">
        <f t="shared" ca="1" si="2"/>
        <v>24478.142076502732</v>
      </c>
      <c r="M6" s="47">
        <f t="shared" ca="1" si="2"/>
        <v>615734.30310382519</v>
      </c>
      <c r="N6" s="47">
        <f t="shared" ca="1" si="2"/>
        <v>155917.71957650271</v>
      </c>
      <c r="O6" s="47">
        <f t="shared" ca="1" si="2"/>
        <v>155128.10209016391</v>
      </c>
      <c r="P6" s="47">
        <f t="shared" ca="1" si="2"/>
        <v>155917.71957650271</v>
      </c>
      <c r="Q6" s="47">
        <f t="shared" ca="1" si="2"/>
        <v>155128.10209016391</v>
      </c>
      <c r="R6" s="47">
        <f t="shared" ca="1" si="2"/>
        <v>155917.71957650271</v>
      </c>
      <c r="S6" s="47">
        <f t="shared" ca="1" si="2"/>
        <v>754169.08757650282</v>
      </c>
      <c r="T6" s="47">
        <f t="shared" ca="1" si="2"/>
        <v>155128.10209016391</v>
      </c>
      <c r="U6" s="47">
        <f t="shared" ca="1" si="2"/>
        <v>155917.71957650271</v>
      </c>
      <c r="V6" s="47">
        <f t="shared" ca="1" si="2"/>
        <v>23688.524590163932</v>
      </c>
      <c r="W6" s="47">
        <f t="shared" ca="1" si="2"/>
        <v>955724.27075858728</v>
      </c>
      <c r="X6" s="47">
        <f t="shared" ca="1" si="2"/>
        <v>515791.33416153654</v>
      </c>
      <c r="Y6" s="47">
        <f t="shared" ca="1" si="2"/>
        <v>1459708.7374645714</v>
      </c>
      <c r="Z6" s="47">
        <f t="shared" ca="1" si="2"/>
        <v>560450.07313263521</v>
      </c>
      <c r="AA6" s="47">
        <f t="shared" ca="1" si="2"/>
        <v>604317.03128181573</v>
      </c>
      <c r="AB6" s="47">
        <f t="shared" ca="1" si="2"/>
        <v>828402.5069592268</v>
      </c>
      <c r="AC6" s="47">
        <f t="shared" ca="1" si="2"/>
        <v>1184880.6379060973</v>
      </c>
      <c r="AD6" s="47">
        <f t="shared" ca="1" si="2"/>
        <v>1319648.6356413115</v>
      </c>
      <c r="AE6" s="47">
        <f t="shared" ca="1" si="2"/>
        <v>2008856.5295835081</v>
      </c>
      <c r="AF6" s="47">
        <f t="shared" ca="1" si="2"/>
        <v>1274198.1158482952</v>
      </c>
      <c r="AG6" s="47">
        <f t="shared" ca="1" si="2"/>
        <v>1274989.896670213</v>
      </c>
      <c r="AH6" s="47">
        <f t="shared" ca="1" si="2"/>
        <v>1297758.3918482934</v>
      </c>
      <c r="AI6" s="47">
        <f t="shared" ca="1" si="2"/>
        <v>1498283.591525706</v>
      </c>
      <c r="AJ6" s="47">
        <f t="shared" ca="1" si="2"/>
        <v>1855553.5032944933</v>
      </c>
      <c r="AK6" s="47">
        <f t="shared" ca="1" si="2"/>
        <v>2982655.2825397272</v>
      </c>
      <c r="AL6" s="47">
        <f t="shared" ca="1" si="2"/>
        <v>2793387.0216875654</v>
      </c>
      <c r="AM6" s="47">
        <f t="shared" ca="1" si="2"/>
        <v>3105206.4136633365</v>
      </c>
      <c r="AN6" s="47">
        <f t="shared" ca="1" si="2"/>
        <v>3511507.1243696474</v>
      </c>
      <c r="AO6" s="47">
        <f t="shared" ca="1" si="2"/>
        <v>3283841.3695477298</v>
      </c>
      <c r="AP6" s="47">
        <f t="shared" ca="1" si="2"/>
        <v>3407634.4344563535</v>
      </c>
      <c r="AQ6" s="47">
        <f t="shared" ca="1" si="2"/>
        <v>3925429.6836008597</v>
      </c>
      <c r="AR6" s="47">
        <f t="shared" ca="1" si="2"/>
        <v>2703277.7629234497</v>
      </c>
      <c r="AS6" s="47">
        <f t="shared" ca="1" si="2"/>
        <v>2525434.5878609768</v>
      </c>
      <c r="AT6" s="47">
        <f t="shared" ca="1" si="2"/>
        <v>2731709.8832702651</v>
      </c>
      <c r="AU6" s="47">
        <f t="shared" ca="1" si="2"/>
        <v>1498283.5915257044</v>
      </c>
      <c r="AV6" s="47">
        <f t="shared" ca="1" si="2"/>
        <v>860450.07313263637</v>
      </c>
      <c r="AW6" s="47">
        <f t="shared" ca="1" si="2"/>
        <v>3872842.893915114</v>
      </c>
      <c r="AX6" s="47">
        <f t="shared" ca="1" si="2"/>
        <v>24545.205479452055</v>
      </c>
      <c r="AY6" s="47">
        <f t="shared" ca="1" si="2"/>
        <v>23753.424657534248</v>
      </c>
      <c r="AZ6" s="47">
        <f t="shared" ca="1" si="2"/>
        <v>796967.12547945196</v>
      </c>
      <c r="BA6" s="47">
        <f t="shared" ca="1" si="2"/>
        <v>23753.424657534248</v>
      </c>
      <c r="BB6" s="47">
        <f t="shared" ca="1" si="2"/>
        <v>24545.205479452055</v>
      </c>
      <c r="BC6" s="47">
        <f t="shared" ca="1" si="2"/>
        <v>1413889.7334794521</v>
      </c>
      <c r="BD6" s="47">
        <f t="shared" ca="1" si="2"/>
        <v>0</v>
      </c>
      <c r="BE6" s="47">
        <f t="shared" ca="1" si="2"/>
        <v>0</v>
      </c>
      <c r="BF6" s="47">
        <f t="shared" ca="1" si="2"/>
        <v>0</v>
      </c>
      <c r="BG6" s="47">
        <f t="shared" ca="1" si="2"/>
        <v>0</v>
      </c>
      <c r="BH6" s="47">
        <f t="shared" ca="1" si="2"/>
        <v>0</v>
      </c>
      <c r="BI6" s="47">
        <f t="shared" ca="1" si="2"/>
        <v>0</v>
      </c>
      <c r="BJ6" s="47">
        <f t="shared" ca="1" si="2"/>
        <v>0</v>
      </c>
      <c r="BK6" s="47">
        <f t="shared" ca="1" si="2"/>
        <v>0</v>
      </c>
      <c r="BL6" s="47">
        <f t="shared" ca="1" si="2"/>
        <v>0</v>
      </c>
      <c r="BM6" s="47">
        <f t="shared" ca="1" si="2"/>
        <v>0</v>
      </c>
      <c r="BN6" s="47">
        <f t="shared" ca="1" si="2"/>
        <v>0</v>
      </c>
      <c r="BO6" s="47">
        <f t="shared" ca="1" si="2"/>
        <v>0</v>
      </c>
    </row>
    <row r="7" spans="1:67" s="110" customFormat="1" x14ac:dyDescent="0.4">
      <c r="C7" s="110" t="s">
        <v>506</v>
      </c>
      <c r="F7" s="265">
        <f ca="1">SUM(G7:BO7)</f>
        <v>63800000</v>
      </c>
      <c r="G7" s="157">
        <f ca="1">'사업비 지출내역'!J$154</f>
        <v>5048600</v>
      </c>
      <c r="H7" s="158">
        <f ca="1">'사업비 지출내역'!K$154</f>
        <v>23753.424657534248</v>
      </c>
      <c r="I7" s="158">
        <f ca="1">'사업비 지출내역'!L$154</f>
        <v>24545.205479452055</v>
      </c>
      <c r="J7" s="158">
        <f ca="1">'사업비 지출내역'!M$154</f>
        <v>23753.424657534248</v>
      </c>
      <c r="K7" s="158">
        <f ca="1">'사업비 지출내역'!N$154</f>
        <v>24545.205479452055</v>
      </c>
      <c r="L7" s="158">
        <f ca="1">'사업비 지출내역'!O$154</f>
        <v>24478.142076502732</v>
      </c>
      <c r="M7" s="158">
        <f ca="1">'사업비 지출내역'!P$154</f>
        <v>615734.30310382519</v>
      </c>
      <c r="N7" s="158">
        <f ca="1">'사업비 지출내역'!Q$154</f>
        <v>155917.71957650271</v>
      </c>
      <c r="O7" s="158">
        <f ca="1">'사업비 지출내역'!R$154</f>
        <v>155128.10209016391</v>
      </c>
      <c r="P7" s="158">
        <f ca="1">'사업비 지출내역'!S$154</f>
        <v>155917.71957650271</v>
      </c>
      <c r="Q7" s="158">
        <f ca="1">'사업비 지출내역'!T$154</f>
        <v>155128.10209016391</v>
      </c>
      <c r="R7" s="158">
        <f ca="1">'사업비 지출내역'!U$154</f>
        <v>155917.71957650271</v>
      </c>
      <c r="S7" s="158">
        <f ca="1">'사업비 지출내역'!V$154</f>
        <v>754169.08757650282</v>
      </c>
      <c r="T7" s="158">
        <f ca="1">'사업비 지출내역'!W$154</f>
        <v>155128.10209016391</v>
      </c>
      <c r="U7" s="158">
        <f ca="1">'사업비 지출내역'!X$154</f>
        <v>155917.71957650271</v>
      </c>
      <c r="V7" s="158">
        <f ca="1">'사업비 지출내역'!Y$154</f>
        <v>23688.524590163932</v>
      </c>
      <c r="W7" s="158">
        <f ca="1">'사업비 지출내역'!Z$154</f>
        <v>955724.27075858728</v>
      </c>
      <c r="X7" s="158">
        <f ca="1">'사업비 지출내역'!AA$154</f>
        <v>515791.33416153654</v>
      </c>
      <c r="Y7" s="158">
        <f ca="1">'사업비 지출내역'!AB$154</f>
        <v>1459708.7374645714</v>
      </c>
      <c r="Z7" s="158">
        <f ca="1">'사업비 지출내역'!AC$154</f>
        <v>560450.07313263521</v>
      </c>
      <c r="AA7" s="158">
        <f ca="1">'사업비 지출내역'!AD$154</f>
        <v>604317.03128181573</v>
      </c>
      <c r="AB7" s="158">
        <f ca="1">'사업비 지출내역'!AE$154</f>
        <v>828402.5069592268</v>
      </c>
      <c r="AC7" s="158">
        <f ca="1">'사업비 지출내역'!AF$154</f>
        <v>1184880.6379060973</v>
      </c>
      <c r="AD7" s="158">
        <f ca="1">'사업비 지출내역'!AG$154</f>
        <v>1319648.6356413115</v>
      </c>
      <c r="AE7" s="158">
        <f ca="1">'사업비 지출내역'!AH$154</f>
        <v>2008856.5295835081</v>
      </c>
      <c r="AF7" s="158">
        <f ca="1">'사업비 지출내역'!AI$154</f>
        <v>1274198.1158482952</v>
      </c>
      <c r="AG7" s="158">
        <f ca="1">'사업비 지출내역'!AJ$154</f>
        <v>1274989.896670213</v>
      </c>
      <c r="AH7" s="158">
        <f ca="1">'사업비 지출내역'!AK$154</f>
        <v>1297758.3918482934</v>
      </c>
      <c r="AI7" s="158">
        <f ca="1">'사업비 지출내역'!AL$154</f>
        <v>1498283.591525706</v>
      </c>
      <c r="AJ7" s="158">
        <f ca="1">'사업비 지출내역'!AM$154</f>
        <v>1855553.5032944933</v>
      </c>
      <c r="AK7" s="158">
        <f ca="1">'사업비 지출내역'!AN$154</f>
        <v>2982655.2825397272</v>
      </c>
      <c r="AL7" s="158">
        <f ca="1">'사업비 지출내역'!AO$154</f>
        <v>2793387.0216875654</v>
      </c>
      <c r="AM7" s="158">
        <f ca="1">'사업비 지출내역'!AP$154</f>
        <v>3105206.4136633365</v>
      </c>
      <c r="AN7" s="158">
        <f ca="1">'사업비 지출내역'!AQ$154</f>
        <v>3511507.1243696474</v>
      </c>
      <c r="AO7" s="158">
        <f ca="1">'사업비 지출내역'!AR$154</f>
        <v>3283841.3695477298</v>
      </c>
      <c r="AP7" s="158">
        <f ca="1">'사업비 지출내역'!AS$154</f>
        <v>3407634.4344563535</v>
      </c>
      <c r="AQ7" s="158">
        <f ca="1">'사업비 지출내역'!AT$154</f>
        <v>3925429.6836008597</v>
      </c>
      <c r="AR7" s="158">
        <f ca="1">'사업비 지출내역'!AU$154</f>
        <v>2703277.7629234497</v>
      </c>
      <c r="AS7" s="158">
        <f ca="1">'사업비 지출내역'!AV$154</f>
        <v>2525434.5878609768</v>
      </c>
      <c r="AT7" s="158">
        <f ca="1">'사업비 지출내역'!AW$154</f>
        <v>2731709.8832702651</v>
      </c>
      <c r="AU7" s="158">
        <f ca="1">'사업비 지출내역'!AX$154</f>
        <v>1498283.5915257044</v>
      </c>
      <c r="AV7" s="158">
        <f ca="1">'사업비 지출내역'!AY$154</f>
        <v>860450.07313263637</v>
      </c>
      <c r="AW7" s="158">
        <f ca="1">'사업비 지출내역'!AZ$154</f>
        <v>3872842.893915114</v>
      </c>
      <c r="AX7" s="158">
        <f ca="1">'사업비 지출내역'!BA$154</f>
        <v>24545.205479452055</v>
      </c>
      <c r="AY7" s="158">
        <f ca="1">'사업비 지출내역'!BB$154</f>
        <v>23753.424657534248</v>
      </c>
      <c r="AZ7" s="158">
        <f ca="1">'사업비 지출내역'!BC$154</f>
        <v>796967.12547945196</v>
      </c>
      <c r="BA7" s="158">
        <f ca="1">'사업비 지출내역'!BD$154</f>
        <v>23753.424657534248</v>
      </c>
      <c r="BB7" s="158">
        <f ca="1">'사업비 지출내역'!BE$154</f>
        <v>24545.205479452055</v>
      </c>
      <c r="BC7" s="158">
        <f ca="1">'사업비 지출내역'!BF$154</f>
        <v>1413889.7334794521</v>
      </c>
      <c r="BD7" s="158">
        <f ca="1">'사업비 지출내역'!BG$154</f>
        <v>0</v>
      </c>
      <c r="BE7" s="158">
        <f ca="1">'사업비 지출내역'!BH$154</f>
        <v>0</v>
      </c>
      <c r="BF7" s="158">
        <f ca="1">'사업비 지출내역'!BI$154</f>
        <v>0</v>
      </c>
      <c r="BG7" s="158">
        <f ca="1">'사업비 지출내역'!BJ$154</f>
        <v>0</v>
      </c>
      <c r="BH7" s="158">
        <f ca="1">'사업비 지출내역'!BK$154</f>
        <v>0</v>
      </c>
      <c r="BI7" s="158">
        <f ca="1">'사업비 지출내역'!BL$154</f>
        <v>0</v>
      </c>
      <c r="BJ7" s="158">
        <f ca="1">'사업비 지출내역'!BM$154</f>
        <v>0</v>
      </c>
      <c r="BK7" s="158">
        <f ca="1">'사업비 지출내역'!BN$154</f>
        <v>0</v>
      </c>
      <c r="BL7" s="158">
        <f ca="1">'사업비 지출내역'!BO$154</f>
        <v>0</v>
      </c>
      <c r="BM7" s="158">
        <f ca="1">'사업비 지출내역'!BP$154</f>
        <v>0</v>
      </c>
      <c r="BN7" s="158">
        <f ca="1">'사업비 지출내역'!BQ$154</f>
        <v>0</v>
      </c>
      <c r="BO7" s="158">
        <f ca="1">'사업비 지출내역'!BR$154</f>
        <v>0</v>
      </c>
    </row>
    <row r="8" spans="1:67" s="280" customFormat="1" x14ac:dyDescent="0.4">
      <c r="C8" s="280" t="s">
        <v>507</v>
      </c>
      <c r="F8" s="284">
        <f ca="1">SUM(G8:BO8)</f>
        <v>5413238.0269999988</v>
      </c>
      <c r="G8" s="282">
        <f ca="1">'사업비 지출내역'!J$155</f>
        <v>100750</v>
      </c>
      <c r="H8" s="283">
        <f ca="1">'사업비 지출내역'!K$155</f>
        <v>2235.6170000000002</v>
      </c>
      <c r="I8" s="283">
        <f ca="1">'사업비 지출내역'!L$155</f>
        <v>2310.1370000000002</v>
      </c>
      <c r="J8" s="283">
        <f ca="1">'사업비 지출내역'!M$155</f>
        <v>2235.6170000000002</v>
      </c>
      <c r="K8" s="283">
        <f ca="1">'사업비 지출내역'!N$155</f>
        <v>2310.1370000000002</v>
      </c>
      <c r="L8" s="283">
        <f ca="1">'사업비 지출내역'!O$155</f>
        <v>2303.826</v>
      </c>
      <c r="M8" s="283">
        <f ca="1">'사업비 지출내역'!P$155</f>
        <v>61438.731</v>
      </c>
      <c r="N8" s="283">
        <f ca="1">'사업비 지출내역'!Q$155</f>
        <v>15447.782999999999</v>
      </c>
      <c r="O8" s="283">
        <f ca="1">'사업비 지출내역'!R$155</f>
        <v>15373.466</v>
      </c>
      <c r="P8" s="283">
        <f ca="1">'사업비 지출내역'!S$155</f>
        <v>15447.782999999999</v>
      </c>
      <c r="Q8" s="283">
        <f ca="1">'사업비 지출내역'!T$155</f>
        <v>15373.466</v>
      </c>
      <c r="R8" s="283">
        <f ca="1">'사업비 지출내역'!U$155</f>
        <v>15447.782999999999</v>
      </c>
      <c r="S8" s="283">
        <f ca="1">'사업비 지출내역'!V$155</f>
        <v>75272.92</v>
      </c>
      <c r="T8" s="283">
        <f ca="1">'사업비 지출내역'!W$155</f>
        <v>15373.466</v>
      </c>
      <c r="U8" s="283">
        <f ca="1">'사업비 지출내역'!X$155</f>
        <v>15447.782999999999</v>
      </c>
      <c r="V8" s="283">
        <f ca="1">'사업비 지출내역'!Y$155</f>
        <v>2229.509</v>
      </c>
      <c r="W8" s="283">
        <f ca="1">'사업비 지출내역'!Z$155</f>
        <v>95428.438999999998</v>
      </c>
      <c r="X8" s="283">
        <f ca="1">'사업비 지출내역'!AA$155</f>
        <v>51434.75</v>
      </c>
      <c r="Y8" s="283">
        <f ca="1">'사업비 지출내역'!AB$155</f>
        <v>145840.46299999999</v>
      </c>
      <c r="Z8" s="283">
        <f ca="1">'사업비 지출내역'!AC$155</f>
        <v>55900.623999999996</v>
      </c>
      <c r="AA8" s="283">
        <f ca="1">'사업비 지출내역'!AD$155</f>
        <v>60291.977999999996</v>
      </c>
      <c r="AB8" s="283">
        <f ca="1">'사업비 지출내역'!AE$155</f>
        <v>82695.868000000002</v>
      </c>
      <c r="AC8" s="283">
        <f ca="1">'사업비 지출내역'!AF$155</f>
        <v>118348.338</v>
      </c>
      <c r="AD8" s="283">
        <f ca="1">'사업비 지출내역'!AG$155</f>
        <v>131820.481</v>
      </c>
      <c r="AE8" s="283">
        <f ca="1">'사업비 지출내역'!AH$155</f>
        <v>200741.27</v>
      </c>
      <c r="AF8" s="283">
        <f ca="1">'사업비 지출내역'!AI$155</f>
        <v>127280.08600000001</v>
      </c>
      <c r="AG8" s="283">
        <f ca="1">'사업비 지출내역'!AJ$155</f>
        <v>127354.607</v>
      </c>
      <c r="AH8" s="283">
        <f ca="1">'사업비 지출내역'!AK$155</f>
        <v>127280.08600000001</v>
      </c>
      <c r="AI8" s="283">
        <f ca="1">'사업비 지출내역'!AL$155</f>
        <v>149683.976</v>
      </c>
      <c r="AJ8" s="283">
        <f ca="1">'사업비 지출내역'!AM$155</f>
        <v>185410.96699999998</v>
      </c>
      <c r="AK8" s="283">
        <f ca="1">'사업비 지출내역'!AN$155</f>
        <v>288857.10399999999</v>
      </c>
      <c r="AL8" s="283">
        <f ca="1">'사업비 지출내역'!AO$155</f>
        <v>279194.31900000002</v>
      </c>
      <c r="AM8" s="283">
        <f ca="1">'사업비 지출내역'!AP$155</f>
        <v>310380.91599999997</v>
      </c>
      <c r="AN8" s="283">
        <f ca="1">'사업비 지출내역'!AQ$155</f>
        <v>328318.93199999997</v>
      </c>
      <c r="AO8" s="283">
        <f ca="1">'사업비 지출내역'!AR$155</f>
        <v>328244.41099999996</v>
      </c>
      <c r="AP8" s="283">
        <f ca="1">'사업비 지출내역'!AS$155</f>
        <v>340619.06</v>
      </c>
      <c r="AQ8" s="283">
        <f ca="1">'사업비 지출내역'!AT$155</f>
        <v>352580.98200000002</v>
      </c>
      <c r="AR8" s="283">
        <f ca="1">'사업비 지출내역'!AU$155</f>
        <v>270188.05099999998</v>
      </c>
      <c r="AS8" s="283">
        <f ca="1">'사업비 지출내역'!AV$155</f>
        <v>252399.076</v>
      </c>
      <c r="AT8" s="283">
        <f ca="1">'사업비 지출내역'!AW$155</f>
        <v>216597.56399999998</v>
      </c>
      <c r="AU8" s="283">
        <f ca="1">'사업비 지출내역'!AX$155</f>
        <v>149683.976</v>
      </c>
      <c r="AV8" s="283">
        <f ca="1">'사업비 지출내역'!AY$155</f>
        <v>85900.624000000011</v>
      </c>
      <c r="AW8" s="283">
        <f ca="1">'사업비 지출내역'!AZ$155</f>
        <v>118062.231</v>
      </c>
      <c r="AX8" s="283">
        <f ca="1">'사업비 지출내역'!BA$155</f>
        <v>2310.1370000000002</v>
      </c>
      <c r="AY8" s="283">
        <f ca="1">'사업비 지출내역'!BB$155</f>
        <v>2235.6170000000002</v>
      </c>
      <c r="AZ8" s="283">
        <f ca="1">'사업비 지출내역'!BC$155</f>
        <v>2310.1370000000002</v>
      </c>
      <c r="BA8" s="283">
        <f ca="1">'사업비 지출내역'!BD$155</f>
        <v>2235.6170000000002</v>
      </c>
      <c r="BB8" s="283">
        <f ca="1">'사업비 지출내역'!BE$155</f>
        <v>2310.1370000000002</v>
      </c>
      <c r="BC8" s="283">
        <f ca="1">'사업비 지출내역'!BF$155</f>
        <v>62299.178999999996</v>
      </c>
      <c r="BD8" s="283">
        <f ca="1">'사업비 지출내역'!BG$155</f>
        <v>0</v>
      </c>
      <c r="BE8" s="283">
        <f ca="1">'사업비 지출내역'!BH$155</f>
        <v>0</v>
      </c>
      <c r="BF8" s="283">
        <f ca="1">'사업비 지출내역'!BI$155</f>
        <v>0</v>
      </c>
      <c r="BG8" s="283">
        <f ca="1">'사업비 지출내역'!BJ$155</f>
        <v>0</v>
      </c>
      <c r="BH8" s="283">
        <f ca="1">'사업비 지출내역'!BK$155</f>
        <v>0</v>
      </c>
      <c r="BI8" s="283">
        <f ca="1">'사업비 지출내역'!BL$155</f>
        <v>0</v>
      </c>
      <c r="BJ8" s="283">
        <f ca="1">'사업비 지출내역'!BM$155</f>
        <v>0</v>
      </c>
      <c r="BK8" s="283">
        <f ca="1">'사업비 지출내역'!BN$155</f>
        <v>0</v>
      </c>
      <c r="BL8" s="283">
        <f ca="1">'사업비 지출내역'!BO$155</f>
        <v>0</v>
      </c>
      <c r="BM8" s="283">
        <f ca="1">'사업비 지출내역'!BP$155</f>
        <v>0</v>
      </c>
      <c r="BN8" s="283">
        <f ca="1">'사업비 지출내역'!BQ$155</f>
        <v>0</v>
      </c>
      <c r="BO8" s="283">
        <f ca="1">'사업비 지출내역'!BR$155</f>
        <v>0</v>
      </c>
    </row>
    <row r="9" spans="1:67" x14ac:dyDescent="0.4">
      <c r="G9" s="48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</row>
    <row r="10" spans="1:67" s="280" customFormat="1" x14ac:dyDescent="0.4">
      <c r="C10" s="280" t="s">
        <v>517</v>
      </c>
      <c r="F10" s="281"/>
      <c r="G10" s="282">
        <f ca="1">IF(G$3&gt;'Control Panel_개발'!$I$10,0,SUM($G$7:G7))</f>
        <v>5048600</v>
      </c>
      <c r="H10" s="283">
        <f ca="1">IF(H$3&gt;'Control Panel_개발'!$I$10,0,SUM($G$7:H7))</f>
        <v>5072353.4246575339</v>
      </c>
      <c r="I10" s="283">
        <f ca="1">IF(I$3&gt;'Control Panel_개발'!$I$10,0,SUM($G$7:I7))</f>
        <v>5096898.6301369863</v>
      </c>
      <c r="J10" s="283">
        <f ca="1">IF(J$3&gt;'Control Panel_개발'!$I$10,0,SUM($G$7:J7))</f>
        <v>5120652.0547945201</v>
      </c>
      <c r="K10" s="283">
        <f ca="1">IF(K$3&gt;'Control Panel_개발'!$I$10,0,SUM($G$7:K7))</f>
        <v>5145197.2602739725</v>
      </c>
      <c r="L10" s="283">
        <f ca="1">IF(L$3&gt;'Control Panel_개발'!$I$10,0,SUM($G$7:L7))</f>
        <v>5169675.4023504751</v>
      </c>
      <c r="M10" s="283">
        <f ca="1">IF(M$3&gt;'Control Panel_개발'!$I$10,0,SUM($G$7:M7))</f>
        <v>5785409.7054543002</v>
      </c>
      <c r="N10" s="283">
        <f ca="1">IF(N$3&gt;'Control Panel_개발'!$I$10,0,SUM($G$7:N7))</f>
        <v>5941327.4250308033</v>
      </c>
      <c r="O10" s="283">
        <f ca="1">IF(O$3&gt;'Control Panel_개발'!$I$10,0,SUM($G$7:O7))</f>
        <v>6096455.5271209674</v>
      </c>
      <c r="P10" s="283">
        <f ca="1">IF(P$3&gt;'Control Panel_개발'!$I$10,0,SUM($G$7:P7))</f>
        <v>6252373.2466974705</v>
      </c>
      <c r="Q10" s="283">
        <f ca="1">IF(Q$3&gt;'Control Panel_개발'!$I$10,0,SUM($G$7:Q7))</f>
        <v>6407501.3487876346</v>
      </c>
      <c r="R10" s="283">
        <f ca="1">IF(R$3&gt;'Control Panel_개발'!$I$10,0,SUM($G$7:R7))</f>
        <v>6563419.0683641378</v>
      </c>
      <c r="S10" s="283">
        <f ca="1">IF(S$3&gt;'Control Panel_개발'!$I$10,0,SUM($G$7:S7))</f>
        <v>7317588.1559406407</v>
      </c>
      <c r="T10" s="283">
        <f ca="1">IF(T$3&gt;'Control Panel_개발'!$I$10,0,SUM($G$7:T7))</f>
        <v>7472716.2580308048</v>
      </c>
      <c r="U10" s="283">
        <f ca="1">IF(U$3&gt;'Control Panel_개발'!$I$10,0,SUM($G$7:U7))</f>
        <v>7628633.977607308</v>
      </c>
      <c r="V10" s="283">
        <f ca="1">IF(V$3&gt;'Control Panel_개발'!$I$10,0,SUM($G$7:V7))</f>
        <v>7652322.5021974714</v>
      </c>
      <c r="W10" s="283">
        <f ca="1">IF(W$3&gt;'Control Panel_개발'!$I$10,0,SUM($G$7:W7))</f>
        <v>8608046.7729560584</v>
      </c>
      <c r="X10" s="283">
        <f ca="1">IF(X$3&gt;'Control Panel_개발'!$I$10,0,SUM($G$7:X7))</f>
        <v>9123838.1071175952</v>
      </c>
      <c r="Y10" s="283">
        <f ca="1">IF(Y$3&gt;'Control Panel_개발'!$I$10,0,SUM($G$7:Y7))</f>
        <v>10583546.844582167</v>
      </c>
      <c r="Z10" s="283">
        <f ca="1">IF(Z$3&gt;'Control Panel_개발'!$I$10,0,SUM($G$7:Z7))</f>
        <v>11143996.917714803</v>
      </c>
      <c r="AA10" s="283">
        <f ca="1">IF(AA$3&gt;'Control Panel_개발'!$I$10,0,SUM($G$7:AA7))</f>
        <v>11748313.948996618</v>
      </c>
      <c r="AB10" s="283">
        <f ca="1">IF(AB$3&gt;'Control Panel_개발'!$I$10,0,SUM($G$7:AB7))</f>
        <v>12576716.455955844</v>
      </c>
      <c r="AC10" s="283">
        <f ca="1">IF(AC$3&gt;'Control Panel_개발'!$I$10,0,SUM($G$7:AC7))</f>
        <v>13761597.093861941</v>
      </c>
      <c r="AD10" s="283">
        <f ca="1">IF(AD$3&gt;'Control Panel_개발'!$I$10,0,SUM($G$7:AD7))</f>
        <v>15081245.729503253</v>
      </c>
      <c r="AE10" s="283">
        <f ca="1">IF(AE$3&gt;'Control Panel_개발'!$I$10,0,SUM($G$7:AE7))</f>
        <v>17090102.259086762</v>
      </c>
      <c r="AF10" s="283">
        <f ca="1">IF(AF$3&gt;'Control Panel_개발'!$I$10,0,SUM($G$7:AF7))</f>
        <v>18364300.374935057</v>
      </c>
      <c r="AG10" s="283">
        <f ca="1">IF(AG$3&gt;'Control Panel_개발'!$I$10,0,SUM($G$7:AG7))</f>
        <v>19639290.271605268</v>
      </c>
      <c r="AH10" s="283">
        <f ca="1">IF(AH$3&gt;'Control Panel_개발'!$I$10,0,SUM($G$7:AH7))</f>
        <v>20937048.66345356</v>
      </c>
      <c r="AI10" s="283">
        <f ca="1">IF(AI$3&gt;'Control Panel_개발'!$I$10,0,SUM($G$7:AI7))</f>
        <v>22435332.254979268</v>
      </c>
      <c r="AJ10" s="283">
        <f ca="1">IF(AJ$3&gt;'Control Panel_개발'!$I$10,0,SUM($G$7:AJ7))</f>
        <v>24290885.758273762</v>
      </c>
      <c r="AK10" s="283">
        <f ca="1">IF(AK$3&gt;'Control Panel_개발'!$I$10,0,SUM($G$7:AK7))</f>
        <v>27273541.040813491</v>
      </c>
      <c r="AL10" s="283">
        <f ca="1">IF(AL$3&gt;'Control Panel_개발'!$I$10,0,SUM($G$7:AL7))</f>
        <v>30066928.062501058</v>
      </c>
      <c r="AM10" s="283">
        <f ca="1">IF(AM$3&gt;'Control Panel_개발'!$I$10,0,SUM($G$7:AM7))</f>
        <v>33172134.476164393</v>
      </c>
      <c r="AN10" s="283">
        <f ca="1">IF(AN$3&gt;'Control Panel_개발'!$I$10,0,SUM($G$7:AN7))</f>
        <v>36683641.600534037</v>
      </c>
      <c r="AO10" s="283">
        <f ca="1">IF(AO$3&gt;'Control Panel_개발'!$I$10,0,SUM($G$7:AO7))</f>
        <v>39967482.970081769</v>
      </c>
      <c r="AP10" s="283">
        <f ca="1">IF(AP$3&gt;'Control Panel_개발'!$I$10,0,SUM($G$7:AP7))</f>
        <v>43375117.404538125</v>
      </c>
      <c r="AQ10" s="283">
        <f ca="1">IF(AQ$3&gt;'Control Panel_개발'!$I$10,0,SUM($G$7:AQ7))</f>
        <v>47300547.088138983</v>
      </c>
      <c r="AR10" s="283">
        <f ca="1">IF(AR$3&gt;'Control Panel_개발'!$I$10,0,SUM($G$7:AR7))</f>
        <v>50003824.851062432</v>
      </c>
      <c r="AS10" s="283">
        <f ca="1">IF(AS$3&gt;'Control Panel_개발'!$I$10,0,SUM($G$7:AS7))</f>
        <v>52529259.438923411</v>
      </c>
      <c r="AT10" s="283">
        <f ca="1">IF(AT$3&gt;'Control Panel_개발'!$I$10,0,SUM($G$7:AT7))</f>
        <v>55260969.322193675</v>
      </c>
      <c r="AU10" s="283">
        <f ca="1">IF(AU$3&gt;'Control Panel_개발'!$I$10,0,SUM($G$7:AU7))</f>
        <v>56759252.913719378</v>
      </c>
      <c r="AV10" s="283">
        <f ca="1">IF(AV$3&gt;'Control Panel_개발'!$I$10,0,SUM($G$7:AV7))</f>
        <v>57619702.986852013</v>
      </c>
      <c r="AW10" s="283">
        <f ca="1">IF(AW$3&gt;'Control Panel_개발'!$I$10,0,SUM($G$7:AW7))</f>
        <v>61492545.880767129</v>
      </c>
      <c r="AX10" s="283">
        <f ca="1">IF(AX$3&gt;'Control Panel_개발'!$I$10,0,SUM($G$7:AX7))</f>
        <v>61517091.08624658</v>
      </c>
      <c r="AY10" s="283">
        <f ca="1">IF(AY$3&gt;'Control Panel_개발'!$I$10,0,SUM($G$7:AY7))</f>
        <v>61540844.510904111</v>
      </c>
      <c r="AZ10" s="283">
        <f ca="1">IF(AZ$3&gt;'Control Panel_개발'!$I$10,0,SUM($G$7:AZ7))</f>
        <v>62337811.636383563</v>
      </c>
      <c r="BA10" s="283">
        <f ca="1">IF(BA$3&gt;'Control Panel_개발'!$I$10,0,SUM($G$7:BA7))</f>
        <v>62361565.061041094</v>
      </c>
      <c r="BB10" s="283">
        <f ca="1">IF(BB$3&gt;'Control Panel_개발'!$I$10,0,SUM($G$7:BB7))</f>
        <v>62386110.266520545</v>
      </c>
      <c r="BC10" s="283">
        <f ca="1">IF(BC$3&gt;'Control Panel_개발'!$I$10,0,SUM($G$7:BC7))</f>
        <v>63800000</v>
      </c>
      <c r="BD10" s="283">
        <f>IF(BD$3&gt;'Control Panel_개발'!$I$10,0,SUM($G$7:BD7))</f>
        <v>0</v>
      </c>
      <c r="BE10" s="283">
        <f>IF(BE$3&gt;'Control Panel_개발'!$I$10,0,SUM($G$7:BE7))</f>
        <v>0</v>
      </c>
      <c r="BF10" s="283">
        <f>IF(BF$3&gt;'Control Panel_개발'!$I$10,0,SUM($G$7:BF7))</f>
        <v>0</v>
      </c>
      <c r="BG10" s="283">
        <f>IF(BG$3&gt;'Control Panel_개발'!$I$10,0,SUM($G$7:BG7))</f>
        <v>0</v>
      </c>
      <c r="BH10" s="283">
        <f>IF(BH$3&gt;'Control Panel_개발'!$I$10,0,SUM($G$7:BH7))</f>
        <v>0</v>
      </c>
      <c r="BI10" s="283">
        <f>IF(BI$3&gt;'Control Panel_개발'!$I$10,0,SUM($G$7:BI7))</f>
        <v>0</v>
      </c>
      <c r="BJ10" s="283">
        <f>IF(BJ$3&gt;'Control Panel_개발'!$I$10,0,SUM($G$7:BJ7))</f>
        <v>0</v>
      </c>
      <c r="BK10" s="283">
        <f>IF(BK$3&gt;'Control Panel_개발'!$I$10,0,SUM($G$7:BK7))</f>
        <v>0</v>
      </c>
      <c r="BL10" s="283">
        <f>IF(BL$3&gt;'Control Panel_개발'!$I$10,0,SUM($G$7:BL7))</f>
        <v>0</v>
      </c>
      <c r="BM10" s="283">
        <f>IF(BM$3&gt;'Control Panel_개발'!$I$10,0,SUM($G$7:BM7))</f>
        <v>0</v>
      </c>
      <c r="BN10" s="283">
        <f>IF(BN$3&gt;'Control Panel_개발'!$I$10,0,SUM($G$7:BN7))</f>
        <v>0</v>
      </c>
      <c r="BO10" s="283">
        <f>IF(BO$3&gt;'Control Panel_개발'!$I$10,0,SUM($G$7:BO7))</f>
        <v>0</v>
      </c>
    </row>
    <row r="11" spans="1:67" s="280" customFormat="1" x14ac:dyDescent="0.4">
      <c r="C11" s="280" t="s">
        <v>557</v>
      </c>
      <c r="F11" s="281"/>
      <c r="G11" s="282">
        <f ca="1">IF(G$3&gt;'Control Panel_개발'!$I$10,0,SUM($G$27:G$27)+SUM($G$22:G$22)-G$10)</f>
        <v>11951400</v>
      </c>
      <c r="H11" s="283">
        <f ca="1">IF(H$3&gt;'Control Panel_개발'!$I$10,0,SUM($G$27:H$27)+SUM($G$22:H$22)-H$10)</f>
        <v>11927646.575342465</v>
      </c>
      <c r="I11" s="283">
        <f ca="1">IF(I$3&gt;'Control Panel_개발'!$I$10,0,SUM($G$27:I$27)+SUM($G$22:I$22)-I$10)</f>
        <v>11903101.369863015</v>
      </c>
      <c r="J11" s="283">
        <f ca="1">IF(J$3&gt;'Control Panel_개발'!$I$10,0,SUM($G$27:J$27)+SUM($G$22:J$22)-J$10)</f>
        <v>11879347.94520548</v>
      </c>
      <c r="K11" s="283">
        <f ca="1">IF(K$3&gt;'Control Panel_개발'!$I$10,0,SUM($G$27:K$27)+SUM($G$22:K$22)-K$10)</f>
        <v>11854802.739726027</v>
      </c>
      <c r="L11" s="283">
        <f ca="1">IF(L$3&gt;'Control Panel_개발'!$I$10,0,SUM($G$27:L$27)+SUM($G$22:L$22)-L$10)</f>
        <v>11830324.597649526</v>
      </c>
      <c r="M11" s="283">
        <f ca="1">IF(M$3&gt;'Control Panel_개발'!$I$10,0,SUM($G$27:M$27)+SUM($G$22:M$22)-M$10)</f>
        <v>11214590.294545699</v>
      </c>
      <c r="N11" s="283">
        <f ca="1">IF(N$3&gt;'Control Panel_개발'!$I$10,0,SUM($G$27:N$27)+SUM($G$22:N$22)-N$10)</f>
        <v>11058672.574969197</v>
      </c>
      <c r="O11" s="283">
        <f ca="1">IF(O$3&gt;'Control Panel_개발'!$I$10,0,SUM($G$27:O$27)+SUM($G$22:O$22)-O$10)</f>
        <v>10903544.472879034</v>
      </c>
      <c r="P11" s="283">
        <f ca="1">IF(P$3&gt;'Control Panel_개발'!$I$10,0,SUM($G$27:P$27)+SUM($G$22:P$22)-P$10)</f>
        <v>10747626.753302529</v>
      </c>
      <c r="Q11" s="283">
        <f ca="1">IF(Q$3&gt;'Control Panel_개발'!$I$10,0,SUM($G$27:Q$27)+SUM($G$22:Q$22)-Q$10)</f>
        <v>10592498.651212364</v>
      </c>
      <c r="R11" s="283">
        <f ca="1">IF(R$3&gt;'Control Panel_개발'!$I$10,0,SUM($G$27:R$27)+SUM($G$22:R$22)-R$10)</f>
        <v>10436580.931635862</v>
      </c>
      <c r="S11" s="283">
        <f ca="1">IF(S$3&gt;'Control Panel_개발'!$I$10,0,SUM($G$27:S$27)+SUM($G$22:S$22)-S$10)</f>
        <v>9682411.8440593593</v>
      </c>
      <c r="T11" s="283">
        <f ca="1">IF(T$3&gt;'Control Panel_개발'!$I$10,0,SUM($G$27:T$27)+SUM($G$22:T$22)-T$10)</f>
        <v>9527283.7419691943</v>
      </c>
      <c r="U11" s="283">
        <f ca="1">IF(U$3&gt;'Control Panel_개발'!$I$10,0,SUM($G$27:U$27)+SUM($G$22:U$22)-U$10)</f>
        <v>9371366.022392692</v>
      </c>
      <c r="V11" s="283">
        <f ca="1">IF(V$3&gt;'Control Panel_개발'!$I$10,0,SUM($G$27:V$27)+SUM($G$22:V$22)-V$10)</f>
        <v>9347677.4978025295</v>
      </c>
      <c r="W11" s="283">
        <f ca="1">IF(W$3&gt;'Control Panel_개발'!$I$10,0,SUM($G$27:W$27)+SUM($G$22:W$22)-W$10)</f>
        <v>8391953.2270439416</v>
      </c>
      <c r="X11" s="283">
        <f ca="1">IF(X$3&gt;'Control Panel_개발'!$I$10,0,SUM($G$27:X$27)+SUM($G$22:X$22)-X$10)</f>
        <v>7876161.8928824048</v>
      </c>
      <c r="Y11" s="283">
        <f ca="1">IF(Y$3&gt;'Control Panel_개발'!$I$10,0,SUM($G$27:Y$27)+SUM($G$22:Y$22)-Y$10)</f>
        <v>6416453.1554178335</v>
      </c>
      <c r="Z11" s="283">
        <f ca="1">IF(Z$3&gt;'Control Panel_개발'!$I$10,0,SUM($G$27:Z$27)+SUM($G$22:Z$22)-Z$10)</f>
        <v>5856003.0822851975</v>
      </c>
      <c r="AA11" s="283">
        <f ca="1">IF(AA$3&gt;'Control Panel_개발'!$I$10,0,SUM($G$27:AA$27)+SUM($G$22:AA$22)-AA$10)</f>
        <v>5251686.0510033816</v>
      </c>
      <c r="AB11" s="283">
        <f ca="1">IF(AB$3&gt;'Control Panel_개발'!$I$10,0,SUM($G$27:AB$27)+SUM($G$22:AB$22)-AB$10)</f>
        <v>4423283.5440441556</v>
      </c>
      <c r="AC11" s="283">
        <f ca="1">IF(AC$3&gt;'Control Panel_개발'!$I$10,0,SUM($G$27:AC$27)+SUM($G$22:AC$22)-AC$10)</f>
        <v>3238402.9061380588</v>
      </c>
      <c r="AD11" s="283">
        <f ca="1">IF(AD$3&gt;'Control Panel_개발'!$I$10,0,SUM($G$27:AD$27)+SUM($G$22:AD$22)-AD$10)</f>
        <v>1918754.2704967465</v>
      </c>
      <c r="AE11" s="283">
        <f ca="1">IF(AE$3&gt;'Control Panel_개발'!$I$10,0,SUM($G$27:AE$27)+SUM($G$22:AE$22)-AE$10)</f>
        <v>-90102.259086761624</v>
      </c>
      <c r="AF11" s="283">
        <f ca="1">IF(AF$3&gt;'Control Panel_개발'!$I$10,0,SUM($G$27:AF$27)+SUM($G$22:AF$22)-AF$10)</f>
        <v>-1364300.374935057</v>
      </c>
      <c r="AG11" s="283">
        <f ca="1">IF(AG$3&gt;'Control Panel_개발'!$I$10,0,SUM($G$27:AG$27)+SUM($G$22:AG$22)-AG$10)</f>
        <v>-2639290.2716052681</v>
      </c>
      <c r="AH11" s="283">
        <f ca="1">IF(AH$3&gt;'Control Panel_개발'!$I$10,0,SUM($G$27:AH$27)+SUM($G$22:AH$22)-AH$10)</f>
        <v>-3937048.6634535603</v>
      </c>
      <c r="AI11" s="283">
        <f ca="1">IF(AI$3&gt;'Control Panel_개발'!$I$10,0,SUM($G$27:AI$27)+SUM($G$22:AI$22)-AI$10)</f>
        <v>-5435332.2549792677</v>
      </c>
      <c r="AJ11" s="283">
        <f ca="1">IF(AJ$3&gt;'Control Panel_개발'!$I$10,0,SUM($G$27:AJ$27)+SUM($G$22:AJ$22)-AJ$10)</f>
        <v>-7290885.7582737617</v>
      </c>
      <c r="AK11" s="283">
        <f ca="1">IF(AK$3&gt;'Control Panel_개발'!$I$10,0,SUM($G$27:AK$27)+SUM($G$22:AK$22)-AK$10)</f>
        <v>-10273541.040813491</v>
      </c>
      <c r="AL11" s="283">
        <f ca="1">IF(AL$3&gt;'Control Panel_개발'!$I$10,0,SUM($G$27:AL$27)+SUM($G$22:AL$22)-AL$10)</f>
        <v>-13066928.062501058</v>
      </c>
      <c r="AM11" s="283">
        <f ca="1">IF(AM$3&gt;'Control Panel_개발'!$I$10,0,SUM($G$27:AM$27)+SUM($G$22:AM$22)-AM$10)</f>
        <v>-16172134.476164393</v>
      </c>
      <c r="AN11" s="283">
        <f ca="1">IF(AN$3&gt;'Control Panel_개발'!$I$10,0,SUM($G$27:AN$27)+SUM($G$22:AN$22)-AN$10)</f>
        <v>-19683641.600534037</v>
      </c>
      <c r="AO11" s="283">
        <f ca="1">IF(AO$3&gt;'Control Panel_개발'!$I$10,0,SUM($G$27:AO$27)+SUM($G$22:AO$22)-AO$10)</f>
        <v>-22967482.970081769</v>
      </c>
      <c r="AP11" s="283">
        <f ca="1">IF(AP$3&gt;'Control Panel_개발'!$I$10,0,SUM($G$27:AP$27)+SUM($G$22:AP$22)-AP$10)</f>
        <v>-26375117.404538125</v>
      </c>
      <c r="AQ11" s="283">
        <f ca="1">IF(AQ$3&gt;'Control Panel_개발'!$I$10,0,SUM($G$27:AQ$27)+SUM($G$22:AQ$22)-AQ$10)</f>
        <v>-30300547.088138983</v>
      </c>
      <c r="AR11" s="283">
        <f ca="1">IF(AR$3&gt;'Control Panel_개발'!$I$10,0,SUM($G$27:AR$27)+SUM($G$22:AR$22)-AR$10)</f>
        <v>-33003824.851062432</v>
      </c>
      <c r="AS11" s="283">
        <f ca="1">IF(AS$3&gt;'Control Panel_개발'!$I$10,0,SUM($G$27:AS$27)+SUM($G$22:AS$22)-AS$10)</f>
        <v>-35529259.438923411</v>
      </c>
      <c r="AT11" s="283">
        <f ca="1">IF(AT$3&gt;'Control Panel_개발'!$I$10,0,SUM($G$27:AT$27)+SUM($G$22:AT$22)-AT$10)</f>
        <v>-38260969.322193675</v>
      </c>
      <c r="AU11" s="283">
        <f ca="1">IF(AU$3&gt;'Control Panel_개발'!$I$10,0,SUM($G$27:AU$27)+SUM($G$22:AU$22)-AU$10)</f>
        <v>-39759252.913719378</v>
      </c>
      <c r="AV11" s="283">
        <f ca="1">IF(AV$3&gt;'Control Panel_개발'!$I$10,0,SUM($G$27:AV$27)+SUM($G$22:AV$22)-AV$10)</f>
        <v>-40619702.986852013</v>
      </c>
      <c r="AW11" s="283">
        <f ca="1">IF(AW$3&gt;'Control Panel_개발'!$I$10,0,SUM($G$27:AW$27)+SUM($G$22:AW$22)-AW$10)</f>
        <v>-44492545.880767129</v>
      </c>
      <c r="AX11" s="283">
        <f ca="1">IF(AX$3&gt;'Control Panel_개발'!$I$10,0,SUM($G$27:AX$27)+SUM($G$22:AX$22)-AX$10)</f>
        <v>-44517091.08624658</v>
      </c>
      <c r="AY11" s="283">
        <f ca="1">IF(AY$3&gt;'Control Panel_개발'!$I$10,0,SUM($G$27:AY$27)+SUM($G$22:AY$22)-AY$10)</f>
        <v>-44540844.510904111</v>
      </c>
      <c r="AZ11" s="283">
        <f ca="1">IF(AZ$3&gt;'Control Panel_개발'!$I$10,0,SUM($G$27:AZ$27)+SUM($G$22:AZ$22)-AZ$10)</f>
        <v>-45337811.636383563</v>
      </c>
      <c r="BA11" s="283">
        <f ca="1">IF(BA$3&gt;'Control Panel_개발'!$I$10,0,SUM($G$27:BA$27)+SUM($G$22:BA$22)-BA$10)</f>
        <v>-45361565.061041094</v>
      </c>
      <c r="BB11" s="283">
        <f ca="1">IF(BB$3&gt;'Control Panel_개발'!$I$10,0,SUM($G$27:BB$27)+SUM($G$22:BB$22)-BB$10)</f>
        <v>-45386110.266520545</v>
      </c>
      <c r="BC11" s="283">
        <f ca="1">IF(BC$3&gt;'Control Panel_개발'!$I$10,0,SUM($G$27:BC$27)+SUM($G$22:BC$22)-BC$10)</f>
        <v>-46800000</v>
      </c>
      <c r="BD11" s="283">
        <f>IF(BD$3&gt;'Control Panel_개발'!$I$10,0,SUM($G$27:BD$27)+SUM($G$22:BD$22)-BD$10)</f>
        <v>0</v>
      </c>
      <c r="BE11" s="283">
        <f>IF(BE$3&gt;'Control Panel_개발'!$I$10,0,SUM($G$27:BE$27)+SUM($G$22:BE$22)-BE$10)</f>
        <v>0</v>
      </c>
      <c r="BF11" s="283">
        <f>IF(BF$3&gt;'Control Panel_개발'!$I$10,0,SUM($G$27:BF$27)+SUM($G$22:BF$22)-BF$10)</f>
        <v>0</v>
      </c>
      <c r="BG11" s="283">
        <f>IF(BG$3&gt;'Control Panel_개발'!$I$10,0,SUM($G$27:BG$27)+SUM($G$22:BG$22)-BG$10)</f>
        <v>0</v>
      </c>
      <c r="BH11" s="283">
        <f>IF(BH$3&gt;'Control Panel_개발'!$I$10,0,SUM($G$27:BH$27)+SUM($G$22:BH$22)-BH$10)</f>
        <v>0</v>
      </c>
      <c r="BI11" s="283">
        <f>IF(BI$3&gt;'Control Panel_개발'!$I$10,0,SUM($G$27:BI$27)+SUM($G$22:BI$22)-BI$10)</f>
        <v>0</v>
      </c>
      <c r="BJ11" s="283">
        <f>IF(BJ$3&gt;'Control Panel_개발'!$I$10,0,SUM($G$27:BJ$27)+SUM($G$22:BJ$22)-BJ$10)</f>
        <v>0</v>
      </c>
      <c r="BK11" s="283">
        <f>IF(BK$3&gt;'Control Panel_개발'!$I$10,0,SUM($G$27:BK$27)+SUM($G$22:BK$22)-BK$10)</f>
        <v>0</v>
      </c>
      <c r="BL11" s="283">
        <f>IF(BL$3&gt;'Control Panel_개발'!$I$10,0,SUM($G$27:BL$27)+SUM($G$22:BL$22)-BL$10)</f>
        <v>0</v>
      </c>
      <c r="BM11" s="283">
        <f>IF(BM$3&gt;'Control Panel_개발'!$I$10,0,SUM($G$27:BM$27)+SUM($G$22:BM$22)-BM$10)</f>
        <v>0</v>
      </c>
      <c r="BN11" s="283">
        <f>IF(BN$3&gt;'Control Panel_개발'!$I$10,0,SUM($G$27:BN$27)+SUM($G$22:BN$22)-BN$10)</f>
        <v>0</v>
      </c>
      <c r="BO11" s="283">
        <f>IF(BO$3&gt;'Control Panel_개발'!$I$10,0,SUM($G$27:BO$27)+SUM($G$22:BO$22)-BO$10)</f>
        <v>0</v>
      </c>
    </row>
    <row r="12" spans="1:67" s="280" customFormat="1" x14ac:dyDescent="0.4">
      <c r="C12" s="280" t="s">
        <v>583</v>
      </c>
      <c r="F12" s="281"/>
      <c r="G12" s="282">
        <v>0</v>
      </c>
      <c r="H12" s="283">
        <v>0</v>
      </c>
      <c r="I12" s="283">
        <v>0</v>
      </c>
      <c r="J12" s="283">
        <v>0</v>
      </c>
      <c r="K12" s="283">
        <v>0</v>
      </c>
      <c r="L12" s="283">
        <v>0</v>
      </c>
      <c r="M12" s="283">
        <v>0</v>
      </c>
      <c r="N12" s="283">
        <v>0</v>
      </c>
      <c r="O12" s="283">
        <v>0</v>
      </c>
      <c r="P12" s="283">
        <v>0</v>
      </c>
      <c r="Q12" s="283">
        <v>0</v>
      </c>
      <c r="R12" s="283">
        <v>0</v>
      </c>
      <c r="S12" s="283">
        <v>0</v>
      </c>
      <c r="T12" s="283">
        <v>0</v>
      </c>
      <c r="U12" s="283">
        <v>0</v>
      </c>
      <c r="V12" s="283">
        <v>0</v>
      </c>
      <c r="W12" s="283">
        <v>0</v>
      </c>
      <c r="X12" s="283">
        <v>0</v>
      </c>
      <c r="Y12" s="283">
        <v>0</v>
      </c>
      <c r="Z12" s="283">
        <v>0</v>
      </c>
      <c r="AA12" s="283">
        <v>0</v>
      </c>
      <c r="AB12" s="283">
        <v>0</v>
      </c>
      <c r="AC12" s="283">
        <v>0</v>
      </c>
      <c r="AD12" s="283">
        <v>0</v>
      </c>
      <c r="AE12" s="283">
        <f ca="1">-AE11</f>
        <v>90102.259086761624</v>
      </c>
      <c r="AF12" s="283">
        <f ca="1">IF(AF$3&gt;'Control Panel_개발'!$I$10,0,-AF11+AE11)</f>
        <v>1274198.1158482954</v>
      </c>
      <c r="AG12" s="283">
        <f ca="1">IF(AG$3&gt;'Control Panel_개발'!$I$10,0,-AG11+AF11)</f>
        <v>1274989.8966702111</v>
      </c>
      <c r="AH12" s="283">
        <f ca="1">IF(AH$3&gt;'Control Panel_개발'!$I$10,0,-AH11+AG11)</f>
        <v>1297758.3918482922</v>
      </c>
      <c r="AI12" s="283">
        <f ca="1">IF(AI$3&gt;'Control Panel_개발'!$I$10,0,-AI11+AH11)</f>
        <v>1498283.5915257074</v>
      </c>
      <c r="AJ12" s="283">
        <f ca="1">IF(AJ$3&gt;'Control Panel_개발'!$I$10,0,-AJ11+AI11)</f>
        <v>1855553.503294494</v>
      </c>
      <c r="AK12" s="283">
        <f ca="1">IF(AK$3&gt;'Control Panel_개발'!$I$10,0,-AK11+AJ11)</f>
        <v>2982655.282539729</v>
      </c>
      <c r="AL12" s="283">
        <f ca="1">IF(AL$3&gt;'Control Panel_개발'!$I$10,0,-AL11+AK11)</f>
        <v>2793387.0216875672</v>
      </c>
      <c r="AM12" s="283">
        <f ca="1">IF(AM$3&gt;'Control Panel_개발'!$I$10,0,-AM11+AL11)</f>
        <v>3105206.4136633351</v>
      </c>
      <c r="AN12" s="283">
        <f ca="1">IF(AN$3&gt;'Control Panel_개발'!$I$10,0,-AN11+AM11)</f>
        <v>3511507.1243696436</v>
      </c>
      <c r="AO12" s="283">
        <f ca="1">IF(AO$3&gt;'Control Panel_개발'!$I$10,0,-AO11+AN11)</f>
        <v>3283841.3695477322</v>
      </c>
      <c r="AP12" s="283">
        <f ca="1">IF(AP$3&gt;'Control Panel_개발'!$I$10,0,-AP11+AO11)</f>
        <v>3407634.4344563559</v>
      </c>
      <c r="AQ12" s="283">
        <f ca="1">IF(AQ$3&gt;'Control Panel_개발'!$I$10,0,-AQ11+AP11)</f>
        <v>3925429.6836008579</v>
      </c>
      <c r="AR12" s="283">
        <f ca="1">IF(AR$3&gt;'Control Panel_개발'!$I$10,0,-AR11+AQ11)</f>
        <v>2703277.7629234493</v>
      </c>
      <c r="AS12" s="283">
        <f ca="1">IF(AS$3&gt;'Control Panel_개발'!$I$10,0,-AS11+AR11)</f>
        <v>2525434.5878609791</v>
      </c>
      <c r="AT12" s="283">
        <f ca="1">IF(AT$3&gt;'Control Panel_개발'!$I$10,0,-AT11+AS11)</f>
        <v>2731709.8832702637</v>
      </c>
      <c r="AU12" s="283">
        <f ca="1">IF(AU$3&gt;'Control Panel_개발'!$I$10,0,-AU11+AT11)</f>
        <v>1498283.5915257037</v>
      </c>
      <c r="AV12" s="283">
        <f ca="1">IF(AV$3&gt;'Control Panel_개발'!$I$10,0,-AV11+AU11)</f>
        <v>860450.07313263416</v>
      </c>
      <c r="AW12" s="283">
        <f ca="1">IF(AW$3&gt;'Control Panel_개발'!$I$10,0,-AW11+AV11)</f>
        <v>3872842.8939151168</v>
      </c>
      <c r="AX12" s="283">
        <f ca="1">IF(AX$3&gt;'Control Panel_개발'!$I$10,0,-AX11+AW11)</f>
        <v>24545.205479450524</v>
      </c>
      <c r="AY12" s="283">
        <f ca="1">IF(AY$3&gt;'Control Panel_개발'!$I$10,0,-AY11+AX11)</f>
        <v>23753.424657531083</v>
      </c>
      <c r="AZ12" s="283">
        <f ca="1">IF(AZ$3&gt;'Control Panel_개발'!$I$10,0,-AZ11+AY11)</f>
        <v>796967.12547945231</v>
      </c>
      <c r="BA12" s="283">
        <f ca="1">IF(BA$3&gt;'Control Panel_개발'!$I$10,0,-BA11+AZ11)</f>
        <v>23753.424657531083</v>
      </c>
      <c r="BB12" s="283">
        <f ca="1">IF(BB$3&gt;'Control Panel_개발'!$I$10,0,-BB11+BA11)</f>
        <v>24545.205479450524</v>
      </c>
      <c r="BC12" s="283">
        <f ca="1">IF(BC$3&gt;'Control Panel_개발'!$I$10,0,-BC11+BB11)</f>
        <v>1413889.7334794551</v>
      </c>
      <c r="BD12" s="283">
        <f>IF(BD$3&gt;'Control Panel_개발'!$I$10,0,-BD11+BC11)</f>
        <v>0</v>
      </c>
      <c r="BE12" s="283">
        <f>IF(BE$3&gt;'Control Panel_개발'!$I$10,0,-BE11+BD11)</f>
        <v>0</v>
      </c>
      <c r="BF12" s="283">
        <f>IF(BF$3&gt;'Control Panel_개발'!$I$10,0,-BF11+BE11)</f>
        <v>0</v>
      </c>
      <c r="BG12" s="283">
        <f>IF(BG$3&gt;'Control Panel_개발'!$I$10,0,-BG11+BF11)</f>
        <v>0</v>
      </c>
      <c r="BH12" s="283">
        <f>IF(BH$3&gt;'Control Panel_개발'!$I$10,0,-BH11+BG11)</f>
        <v>0</v>
      </c>
      <c r="BI12" s="283">
        <f>IF(BI$3&gt;'Control Panel_개발'!$I$10,0,-BI11+BH11)</f>
        <v>0</v>
      </c>
      <c r="BJ12" s="283">
        <f>IF(BJ$3&gt;'Control Panel_개발'!$I$10,0,-BJ11+BI11)</f>
        <v>0</v>
      </c>
      <c r="BK12" s="283">
        <f>IF(BK$3&gt;'Control Panel_개발'!$I$10,0,-BK11+BJ11)</f>
        <v>0</v>
      </c>
      <c r="BL12" s="283">
        <f>IF(BL$3&gt;'Control Panel_개발'!$I$10,0,-BL11+BK11)</f>
        <v>0</v>
      </c>
      <c r="BM12" s="283">
        <f>IF(BM$3&gt;'Control Panel_개발'!$I$10,0,-BM11+BL11)</f>
        <v>0</v>
      </c>
      <c r="BN12" s="283">
        <f>IF(BN$3&gt;'Control Panel_개발'!$I$10,0,-BN11+BM11)</f>
        <v>0</v>
      </c>
      <c r="BO12" s="283">
        <f>IF(BO$3&gt;'Control Panel_개발'!$I$10,0,-BO11+BN11)</f>
        <v>0</v>
      </c>
    </row>
    <row r="13" spans="1:67" x14ac:dyDescent="0.4">
      <c r="G13" s="48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</row>
    <row r="14" spans="1:67" x14ac:dyDescent="0.4">
      <c r="G14" s="48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</row>
    <row r="15" spans="1:67" s="45" customFormat="1" x14ac:dyDescent="0.4">
      <c r="B15" s="45" t="s">
        <v>508</v>
      </c>
      <c r="F15" s="262">
        <f ca="1">SUM(G15:BO15)</f>
        <v>65000000</v>
      </c>
      <c r="G15" s="46">
        <f>G18+G22+G23+G27</f>
        <v>17000000</v>
      </c>
      <c r="H15" s="47">
        <f t="shared" ref="H15:BO15" si="3">H18+H22+H23+H27</f>
        <v>0</v>
      </c>
      <c r="I15" s="47">
        <f t="shared" si="3"/>
        <v>0</v>
      </c>
      <c r="J15" s="47">
        <f t="shared" si="3"/>
        <v>0</v>
      </c>
      <c r="K15" s="47">
        <f t="shared" si="3"/>
        <v>0</v>
      </c>
      <c r="L15" s="47">
        <f t="shared" si="3"/>
        <v>0</v>
      </c>
      <c r="M15" s="47">
        <f t="shared" si="3"/>
        <v>0</v>
      </c>
      <c r="N15" s="47">
        <f t="shared" si="3"/>
        <v>0</v>
      </c>
      <c r="O15" s="47">
        <f t="shared" si="3"/>
        <v>0</v>
      </c>
      <c r="P15" s="47">
        <f t="shared" si="3"/>
        <v>0</v>
      </c>
      <c r="Q15" s="47">
        <f t="shared" si="3"/>
        <v>0</v>
      </c>
      <c r="R15" s="47">
        <f t="shared" si="3"/>
        <v>0</v>
      </c>
      <c r="S15" s="47">
        <f t="shared" si="3"/>
        <v>0</v>
      </c>
      <c r="T15" s="47">
        <f t="shared" si="3"/>
        <v>0</v>
      </c>
      <c r="U15" s="47">
        <f t="shared" si="3"/>
        <v>0</v>
      </c>
      <c r="V15" s="47">
        <f t="shared" si="3"/>
        <v>0</v>
      </c>
      <c r="W15" s="47">
        <f t="shared" si="3"/>
        <v>0</v>
      </c>
      <c r="X15" s="47">
        <f t="shared" si="3"/>
        <v>0</v>
      </c>
      <c r="Y15" s="47">
        <f t="shared" si="3"/>
        <v>0</v>
      </c>
      <c r="Z15" s="47">
        <f t="shared" si="3"/>
        <v>0</v>
      </c>
      <c r="AA15" s="47">
        <f t="shared" si="3"/>
        <v>0</v>
      </c>
      <c r="AB15" s="47">
        <f t="shared" si="3"/>
        <v>0</v>
      </c>
      <c r="AC15" s="47">
        <f t="shared" si="3"/>
        <v>0</v>
      </c>
      <c r="AD15" s="47">
        <f t="shared" si="3"/>
        <v>0</v>
      </c>
      <c r="AE15" s="47">
        <f t="shared" ca="1" si="3"/>
        <v>100000</v>
      </c>
      <c r="AF15" s="47">
        <f t="shared" ca="1" si="3"/>
        <v>1300000</v>
      </c>
      <c r="AG15" s="47">
        <f t="shared" ca="1" si="3"/>
        <v>1300000</v>
      </c>
      <c r="AH15" s="47">
        <f t="shared" ca="1" si="3"/>
        <v>1300000</v>
      </c>
      <c r="AI15" s="47">
        <f t="shared" ca="1" si="3"/>
        <v>1500000</v>
      </c>
      <c r="AJ15" s="47">
        <f t="shared" ca="1" si="3"/>
        <v>1900000</v>
      </c>
      <c r="AK15" s="47">
        <f t="shared" ca="1" si="3"/>
        <v>3000000</v>
      </c>
      <c r="AL15" s="47">
        <f t="shared" ca="1" si="3"/>
        <v>2800000</v>
      </c>
      <c r="AM15" s="47">
        <f t="shared" ca="1" si="3"/>
        <v>3200000</v>
      </c>
      <c r="AN15" s="47">
        <f t="shared" ca="1" si="3"/>
        <v>3600000</v>
      </c>
      <c r="AO15" s="47">
        <f t="shared" ca="1" si="3"/>
        <v>3300000</v>
      </c>
      <c r="AP15" s="47">
        <f t="shared" ca="1" si="3"/>
        <v>3500000</v>
      </c>
      <c r="AQ15" s="47">
        <f t="shared" ca="1" si="3"/>
        <v>4000000</v>
      </c>
      <c r="AR15" s="47">
        <f t="shared" ca="1" si="3"/>
        <v>2800000</v>
      </c>
      <c r="AS15" s="47">
        <f t="shared" ca="1" si="3"/>
        <v>2600000</v>
      </c>
      <c r="AT15" s="47">
        <f t="shared" ca="1" si="3"/>
        <v>2800000</v>
      </c>
      <c r="AU15" s="47">
        <f t="shared" ca="1" si="3"/>
        <v>1500000</v>
      </c>
      <c r="AV15" s="47">
        <f t="shared" ca="1" si="3"/>
        <v>900000</v>
      </c>
      <c r="AW15" s="47">
        <f t="shared" ca="1" si="3"/>
        <v>3900000</v>
      </c>
      <c r="AX15" s="47">
        <f t="shared" ca="1" si="3"/>
        <v>100000</v>
      </c>
      <c r="AY15" s="47">
        <f t="shared" ca="1" si="3"/>
        <v>100000</v>
      </c>
      <c r="AZ15" s="47">
        <f t="shared" ca="1" si="3"/>
        <v>800000</v>
      </c>
      <c r="BA15" s="47">
        <f t="shared" ca="1" si="3"/>
        <v>100000</v>
      </c>
      <c r="BB15" s="47">
        <f t="shared" ca="1" si="3"/>
        <v>100000</v>
      </c>
      <c r="BC15" s="47">
        <f t="shared" ca="1" si="3"/>
        <v>1500000</v>
      </c>
      <c r="BD15" s="47">
        <f t="shared" si="3"/>
        <v>0</v>
      </c>
      <c r="BE15" s="47">
        <f t="shared" si="3"/>
        <v>0</v>
      </c>
      <c r="BF15" s="47">
        <f t="shared" si="3"/>
        <v>0</v>
      </c>
      <c r="BG15" s="47">
        <f t="shared" si="3"/>
        <v>0</v>
      </c>
      <c r="BH15" s="47">
        <f t="shared" si="3"/>
        <v>0</v>
      </c>
      <c r="BI15" s="47">
        <f t="shared" si="3"/>
        <v>0</v>
      </c>
      <c r="BJ15" s="47">
        <f t="shared" si="3"/>
        <v>0</v>
      </c>
      <c r="BK15" s="47">
        <f t="shared" si="3"/>
        <v>0</v>
      </c>
      <c r="BL15" s="47">
        <f t="shared" si="3"/>
        <v>0</v>
      </c>
      <c r="BM15" s="47">
        <f t="shared" si="3"/>
        <v>0</v>
      </c>
      <c r="BN15" s="47">
        <f t="shared" si="3"/>
        <v>0</v>
      </c>
      <c r="BO15" s="47">
        <f t="shared" si="3"/>
        <v>0</v>
      </c>
    </row>
    <row r="16" spans="1:67" s="110" customFormat="1" x14ac:dyDescent="0.4">
      <c r="C16" s="110" t="str">
        <f>'Control Panel_개발'!$C23</f>
        <v>선순위차입금(PF대출)</v>
      </c>
      <c r="F16" s="265"/>
      <c r="G16" s="157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</row>
    <row r="17" spans="2:67" s="280" customFormat="1" x14ac:dyDescent="0.4">
      <c r="D17" s="280" t="s">
        <v>94</v>
      </c>
      <c r="F17" s="284"/>
      <c r="G17" s="282">
        <v>0</v>
      </c>
      <c r="H17" s="283">
        <f>IF(H$3&gt;'Control Panel_개발'!$I$10,0,G17+G18-G19)</f>
        <v>0</v>
      </c>
      <c r="I17" s="283">
        <f>IF(I$3&gt;'Control Panel_개발'!$I$10,0,H17+H18-H19)</f>
        <v>0</v>
      </c>
      <c r="J17" s="283">
        <f>IF(J$3&gt;'Control Panel_개발'!$I$10,0,I17+I18-I19)</f>
        <v>0</v>
      </c>
      <c r="K17" s="283">
        <f>IF(K$3&gt;'Control Panel_개발'!$I$10,0,J17+J18-J19)</f>
        <v>0</v>
      </c>
      <c r="L17" s="283">
        <f>IF(L$3&gt;'Control Panel_개발'!$I$10,0,K17+K18-K19)</f>
        <v>0</v>
      </c>
      <c r="M17" s="283">
        <f>IF(M$3&gt;'Control Panel_개발'!$I$10,0,L17+L18-L19)</f>
        <v>0</v>
      </c>
      <c r="N17" s="283">
        <f>IF(N$3&gt;'Control Panel_개발'!$I$10,0,M17+M18-M19)</f>
        <v>0</v>
      </c>
      <c r="O17" s="283">
        <f>IF(O$3&gt;'Control Panel_개발'!$I$10,0,N17+N18-N19)</f>
        <v>0</v>
      </c>
      <c r="P17" s="283">
        <f>IF(P$3&gt;'Control Panel_개발'!$I$10,0,O17+O18-O19)</f>
        <v>0</v>
      </c>
      <c r="Q17" s="283">
        <f>IF(Q$3&gt;'Control Panel_개발'!$I$10,0,P17+P18-P19)</f>
        <v>0</v>
      </c>
      <c r="R17" s="283">
        <f>IF(R$3&gt;'Control Panel_개발'!$I$10,0,Q17+Q18-Q19)</f>
        <v>0</v>
      </c>
      <c r="S17" s="283">
        <f>IF(S$3&gt;'Control Panel_개발'!$I$10,0,R17+R18-R19)</f>
        <v>0</v>
      </c>
      <c r="T17" s="283">
        <f>IF(T$3&gt;'Control Panel_개발'!$I$10,0,S17+S18-S19)</f>
        <v>0</v>
      </c>
      <c r="U17" s="283">
        <f>IF(U$3&gt;'Control Panel_개발'!$I$10,0,T17+T18-T19)</f>
        <v>0</v>
      </c>
      <c r="V17" s="283">
        <f>IF(V$3&gt;'Control Panel_개발'!$I$10,0,U17+U18-U19)</f>
        <v>0</v>
      </c>
      <c r="W17" s="283">
        <f>IF(W$3&gt;'Control Panel_개발'!$I$10,0,V17+V18-V19)</f>
        <v>0</v>
      </c>
      <c r="X17" s="283">
        <f>IF(X$3&gt;'Control Panel_개발'!$I$10,0,W17+W18-W19)</f>
        <v>0</v>
      </c>
      <c r="Y17" s="283">
        <f>IF(Y$3&gt;'Control Panel_개발'!$I$10,0,X17+X18-X19)</f>
        <v>0</v>
      </c>
      <c r="Z17" s="283">
        <f>IF(Z$3&gt;'Control Panel_개발'!$I$10,0,Y17+Y18-Y19)</f>
        <v>0</v>
      </c>
      <c r="AA17" s="283">
        <f>IF(AA$3&gt;'Control Panel_개발'!$I$10,0,Z17+Z18-Z19)</f>
        <v>0</v>
      </c>
      <c r="AB17" s="283">
        <f>IF(AB$3&gt;'Control Panel_개발'!$I$10,0,AA17+AA18-AA19)</f>
        <v>0</v>
      </c>
      <c r="AC17" s="283">
        <f>IF(AC$3&gt;'Control Panel_개발'!$I$10,0,AB17+AB18-AB19)</f>
        <v>0</v>
      </c>
      <c r="AD17" s="283">
        <f>IF(AD$3&gt;'Control Panel_개발'!$I$10,0,AC17+AC18-AC19)</f>
        <v>0</v>
      </c>
      <c r="AE17" s="283">
        <f>IF(AE$3&gt;'Control Panel_개발'!$I$10,0,AD17+AD18-AD19)</f>
        <v>0</v>
      </c>
      <c r="AF17" s="283">
        <f ca="1">IF(AF$3&gt;'Control Panel_개발'!$I$10,0,AE17+AE18-AE19)</f>
        <v>100000</v>
      </c>
      <c r="AG17" s="283">
        <f ca="1">IF(AG$3&gt;'Control Panel_개발'!$I$10,0,AF17+AF18-AF19)</f>
        <v>1400000</v>
      </c>
      <c r="AH17" s="283">
        <f ca="1">IF(AH$3&gt;'Control Panel_개발'!$I$10,0,AG17+AG18-AG19)</f>
        <v>2700000</v>
      </c>
      <c r="AI17" s="283">
        <f ca="1">IF(AI$3&gt;'Control Panel_개발'!$I$10,0,AH17+AH18-AH19)</f>
        <v>4000000</v>
      </c>
      <c r="AJ17" s="283">
        <f ca="1">IF(AJ$3&gt;'Control Panel_개발'!$I$10,0,AI17+AI18-AI19)</f>
        <v>5500000</v>
      </c>
      <c r="AK17" s="283">
        <f ca="1">IF(AK$3&gt;'Control Panel_개발'!$I$10,0,AJ17+AJ18-AJ19)</f>
        <v>7400000</v>
      </c>
      <c r="AL17" s="283">
        <f ca="1">IF(AL$3&gt;'Control Panel_개발'!$I$10,0,AK17+AK18-AK19)</f>
        <v>10400000</v>
      </c>
      <c r="AM17" s="283">
        <f ca="1">IF(AM$3&gt;'Control Panel_개발'!$I$10,0,AL17+AL18-AL19)</f>
        <v>13200000</v>
      </c>
      <c r="AN17" s="283">
        <f ca="1">IF(AN$3&gt;'Control Panel_개발'!$I$10,0,AM17+AM18-AM19)</f>
        <v>16400000</v>
      </c>
      <c r="AO17" s="283">
        <f ca="1">IF(AO$3&gt;'Control Panel_개발'!$I$10,0,AN17+AN18-AN19)</f>
        <v>20000000</v>
      </c>
      <c r="AP17" s="283">
        <f ca="1">IF(AP$3&gt;'Control Panel_개발'!$I$10,0,AO17+AO18-AO19)</f>
        <v>23300000</v>
      </c>
      <c r="AQ17" s="283">
        <f ca="1">IF(AQ$3&gt;'Control Panel_개발'!$I$10,0,AP17+AP18-AP19)</f>
        <v>26800000</v>
      </c>
      <c r="AR17" s="283">
        <f ca="1">IF(AR$3&gt;'Control Panel_개발'!$I$10,0,AQ17+AQ18-AQ19)</f>
        <v>30800000</v>
      </c>
      <c r="AS17" s="283">
        <f ca="1">IF(AS$3&gt;'Control Panel_개발'!$I$10,0,AR17+AR18-AR19)</f>
        <v>33600000</v>
      </c>
      <c r="AT17" s="283">
        <f ca="1">IF(AT$3&gt;'Control Panel_개발'!$I$10,0,AS17+AS18-AS19)</f>
        <v>36200000</v>
      </c>
      <c r="AU17" s="283">
        <f ca="1">IF(AU$3&gt;'Control Panel_개발'!$I$10,0,AT17+AT18-AT19)</f>
        <v>39000000</v>
      </c>
      <c r="AV17" s="283">
        <f ca="1">IF(AV$3&gt;'Control Panel_개발'!$I$10,0,AU17+AU18-AU19)</f>
        <v>40500000</v>
      </c>
      <c r="AW17" s="283">
        <f ca="1">IF(AW$3&gt;'Control Panel_개발'!$I$10,0,AV17+AV18-AV19)</f>
        <v>41400000</v>
      </c>
      <c r="AX17" s="283">
        <f ca="1">IF(AX$3&gt;'Control Panel_개발'!$I$10,0,AW17+AW18-AW19)</f>
        <v>45300000</v>
      </c>
      <c r="AY17" s="283">
        <f ca="1">IF(AY$3&gt;'Control Panel_개발'!$I$10,0,AX17+AX18-AX19)</f>
        <v>45400000</v>
      </c>
      <c r="AZ17" s="283">
        <f ca="1">IF(AZ$3&gt;'Control Panel_개발'!$I$10,0,AY17+AY18-AY19)</f>
        <v>45500000</v>
      </c>
      <c r="BA17" s="283">
        <f ca="1">IF(BA$3&gt;'Control Panel_개발'!$I$10,0,AZ17+AZ18-AZ19)</f>
        <v>46300000</v>
      </c>
      <c r="BB17" s="283">
        <f ca="1">IF(BB$3&gt;'Control Panel_개발'!$I$10,0,BA17+BA18-BA19)</f>
        <v>46400000</v>
      </c>
      <c r="BC17" s="283">
        <f ca="1">IF(BC$3&gt;'Control Panel_개발'!$I$10,0,BB17+BB18-BB19)</f>
        <v>46500000</v>
      </c>
      <c r="BD17" s="283">
        <f>IF(BD$3&gt;'Control Panel_개발'!$I$10,0,BC17+BC18-BC19)</f>
        <v>0</v>
      </c>
      <c r="BE17" s="283">
        <f>IF(BE$3&gt;'Control Panel_개발'!$I$10,0,BD17+BD18-BD19)</f>
        <v>0</v>
      </c>
      <c r="BF17" s="283">
        <f>IF(BF$3&gt;'Control Panel_개발'!$I$10,0,BE17+BE18-BE19)</f>
        <v>0</v>
      </c>
      <c r="BG17" s="283">
        <f>IF(BG$3&gt;'Control Panel_개발'!$I$10,0,BF17+BF18-BF19)</f>
        <v>0</v>
      </c>
      <c r="BH17" s="283">
        <f>IF(BH$3&gt;'Control Panel_개발'!$I$10,0,BG17+BG18-BG19)</f>
        <v>0</v>
      </c>
      <c r="BI17" s="283">
        <f>IF(BI$3&gt;'Control Panel_개발'!$I$10,0,BH17+BH18-BH19)</f>
        <v>0</v>
      </c>
      <c r="BJ17" s="283">
        <f>IF(BJ$3&gt;'Control Panel_개발'!$I$10,0,BI17+BI18-BI19)</f>
        <v>0</v>
      </c>
      <c r="BK17" s="283">
        <f>IF(BK$3&gt;'Control Panel_개발'!$I$10,0,BJ17+BJ18-BJ19)</f>
        <v>0</v>
      </c>
      <c r="BL17" s="283">
        <f>IF(BL$3&gt;'Control Panel_개발'!$I$10,0,BK17+BK18-BK19)</f>
        <v>0</v>
      </c>
      <c r="BM17" s="283">
        <f>IF(BM$3&gt;'Control Panel_개발'!$I$10,0,BL17+BL18-BL19)</f>
        <v>0</v>
      </c>
      <c r="BN17" s="283">
        <f>IF(BN$3&gt;'Control Panel_개발'!$I$10,0,BM17+BM18-BM19)</f>
        <v>0</v>
      </c>
      <c r="BO17" s="283">
        <f>IF(BO$3&gt;'Control Panel_개발'!$I$10,0,BN17+BN18-BN19)</f>
        <v>0</v>
      </c>
    </row>
    <row r="18" spans="2:67" s="280" customFormat="1" x14ac:dyDescent="0.4">
      <c r="D18" s="280" t="s">
        <v>553</v>
      </c>
      <c r="F18" s="284">
        <f ca="1">SUM(G18:BO18)</f>
        <v>48000000</v>
      </c>
      <c r="G18" s="282">
        <f>ROUNDUP(G12,-5)</f>
        <v>0</v>
      </c>
      <c r="H18" s="283">
        <f t="shared" ref="H18:BO18" si="4">ROUNDUP(H12,-5)</f>
        <v>0</v>
      </c>
      <c r="I18" s="283">
        <f t="shared" si="4"/>
        <v>0</v>
      </c>
      <c r="J18" s="283">
        <f t="shared" si="4"/>
        <v>0</v>
      </c>
      <c r="K18" s="283">
        <f t="shared" si="4"/>
        <v>0</v>
      </c>
      <c r="L18" s="283">
        <f t="shared" si="4"/>
        <v>0</v>
      </c>
      <c r="M18" s="283">
        <f t="shared" si="4"/>
        <v>0</v>
      </c>
      <c r="N18" s="283">
        <f t="shared" si="4"/>
        <v>0</v>
      </c>
      <c r="O18" s="283">
        <f t="shared" si="4"/>
        <v>0</v>
      </c>
      <c r="P18" s="283">
        <f t="shared" si="4"/>
        <v>0</v>
      </c>
      <c r="Q18" s="283">
        <f t="shared" si="4"/>
        <v>0</v>
      </c>
      <c r="R18" s="283">
        <f t="shared" si="4"/>
        <v>0</v>
      </c>
      <c r="S18" s="283">
        <f t="shared" si="4"/>
        <v>0</v>
      </c>
      <c r="T18" s="283">
        <f t="shared" si="4"/>
        <v>0</v>
      </c>
      <c r="U18" s="283">
        <f t="shared" si="4"/>
        <v>0</v>
      </c>
      <c r="V18" s="283">
        <f t="shared" si="4"/>
        <v>0</v>
      </c>
      <c r="W18" s="283">
        <f t="shared" si="4"/>
        <v>0</v>
      </c>
      <c r="X18" s="283">
        <f t="shared" si="4"/>
        <v>0</v>
      </c>
      <c r="Y18" s="283">
        <f t="shared" si="4"/>
        <v>0</v>
      </c>
      <c r="Z18" s="283">
        <f t="shared" si="4"/>
        <v>0</v>
      </c>
      <c r="AA18" s="283">
        <f t="shared" si="4"/>
        <v>0</v>
      </c>
      <c r="AB18" s="283">
        <f t="shared" si="4"/>
        <v>0</v>
      </c>
      <c r="AC18" s="283">
        <f t="shared" si="4"/>
        <v>0</v>
      </c>
      <c r="AD18" s="283">
        <f t="shared" si="4"/>
        <v>0</v>
      </c>
      <c r="AE18" s="283">
        <f t="shared" ca="1" si="4"/>
        <v>100000</v>
      </c>
      <c r="AF18" s="283">
        <f t="shared" ca="1" si="4"/>
        <v>1300000</v>
      </c>
      <c r="AG18" s="283">
        <f t="shared" ca="1" si="4"/>
        <v>1300000</v>
      </c>
      <c r="AH18" s="283">
        <f t="shared" ca="1" si="4"/>
        <v>1300000</v>
      </c>
      <c r="AI18" s="283">
        <f t="shared" ca="1" si="4"/>
        <v>1500000</v>
      </c>
      <c r="AJ18" s="283">
        <f t="shared" ca="1" si="4"/>
        <v>1900000</v>
      </c>
      <c r="AK18" s="283">
        <f t="shared" ca="1" si="4"/>
        <v>3000000</v>
      </c>
      <c r="AL18" s="283">
        <f t="shared" ca="1" si="4"/>
        <v>2800000</v>
      </c>
      <c r="AM18" s="283">
        <f t="shared" ca="1" si="4"/>
        <v>3200000</v>
      </c>
      <c r="AN18" s="283">
        <f t="shared" ca="1" si="4"/>
        <v>3600000</v>
      </c>
      <c r="AO18" s="283">
        <f t="shared" ca="1" si="4"/>
        <v>3300000</v>
      </c>
      <c r="AP18" s="283">
        <f t="shared" ca="1" si="4"/>
        <v>3500000</v>
      </c>
      <c r="AQ18" s="283">
        <f t="shared" ca="1" si="4"/>
        <v>4000000</v>
      </c>
      <c r="AR18" s="283">
        <f t="shared" ca="1" si="4"/>
        <v>2800000</v>
      </c>
      <c r="AS18" s="283">
        <f t="shared" ca="1" si="4"/>
        <v>2600000</v>
      </c>
      <c r="AT18" s="283">
        <f t="shared" ca="1" si="4"/>
        <v>2800000</v>
      </c>
      <c r="AU18" s="283">
        <f t="shared" ca="1" si="4"/>
        <v>1500000</v>
      </c>
      <c r="AV18" s="283">
        <f t="shared" ca="1" si="4"/>
        <v>900000</v>
      </c>
      <c r="AW18" s="283">
        <f t="shared" ca="1" si="4"/>
        <v>3900000</v>
      </c>
      <c r="AX18" s="283">
        <f t="shared" ca="1" si="4"/>
        <v>100000</v>
      </c>
      <c r="AY18" s="283">
        <f t="shared" ca="1" si="4"/>
        <v>100000</v>
      </c>
      <c r="AZ18" s="283">
        <f t="shared" ca="1" si="4"/>
        <v>800000</v>
      </c>
      <c r="BA18" s="283">
        <f t="shared" ca="1" si="4"/>
        <v>100000</v>
      </c>
      <c r="BB18" s="283">
        <f t="shared" ca="1" si="4"/>
        <v>100000</v>
      </c>
      <c r="BC18" s="283">
        <f t="shared" ca="1" si="4"/>
        <v>1500000</v>
      </c>
      <c r="BD18" s="283">
        <f t="shared" si="4"/>
        <v>0</v>
      </c>
      <c r="BE18" s="283">
        <f t="shared" si="4"/>
        <v>0</v>
      </c>
      <c r="BF18" s="283">
        <f t="shared" si="4"/>
        <v>0</v>
      </c>
      <c r="BG18" s="283">
        <f t="shared" si="4"/>
        <v>0</v>
      </c>
      <c r="BH18" s="283">
        <f t="shared" si="4"/>
        <v>0</v>
      </c>
      <c r="BI18" s="283">
        <f t="shared" si="4"/>
        <v>0</v>
      </c>
      <c r="BJ18" s="283">
        <f t="shared" si="4"/>
        <v>0</v>
      </c>
      <c r="BK18" s="283">
        <f t="shared" si="4"/>
        <v>0</v>
      </c>
      <c r="BL18" s="283">
        <f t="shared" si="4"/>
        <v>0</v>
      </c>
      <c r="BM18" s="283">
        <f t="shared" si="4"/>
        <v>0</v>
      </c>
      <c r="BN18" s="283">
        <f t="shared" si="4"/>
        <v>0</v>
      </c>
      <c r="BO18" s="283">
        <f t="shared" si="4"/>
        <v>0</v>
      </c>
    </row>
    <row r="19" spans="2:67" s="280" customFormat="1" x14ac:dyDescent="0.4">
      <c r="D19" s="280" t="s">
        <v>114</v>
      </c>
      <c r="F19" s="284"/>
      <c r="G19" s="282">
        <v>0</v>
      </c>
      <c r="H19" s="283">
        <v>0</v>
      </c>
      <c r="I19" s="283">
        <v>0</v>
      </c>
      <c r="J19" s="283">
        <v>0</v>
      </c>
      <c r="K19" s="283">
        <v>0</v>
      </c>
      <c r="L19" s="283">
        <v>0</v>
      </c>
      <c r="M19" s="283">
        <v>0</v>
      </c>
      <c r="N19" s="283">
        <v>0</v>
      </c>
      <c r="O19" s="283">
        <v>0</v>
      </c>
      <c r="P19" s="283">
        <v>0</v>
      </c>
      <c r="Q19" s="283">
        <v>0</v>
      </c>
      <c r="R19" s="283">
        <v>0</v>
      </c>
      <c r="S19" s="283">
        <v>0</v>
      </c>
      <c r="T19" s="283">
        <v>0</v>
      </c>
      <c r="U19" s="283">
        <v>0</v>
      </c>
      <c r="V19" s="283">
        <v>0</v>
      </c>
      <c r="W19" s="283">
        <v>0</v>
      </c>
      <c r="X19" s="283">
        <v>0</v>
      </c>
      <c r="Y19" s="283">
        <v>0</v>
      </c>
      <c r="Z19" s="283">
        <v>0</v>
      </c>
      <c r="AA19" s="283">
        <v>0</v>
      </c>
      <c r="AB19" s="283">
        <v>0</v>
      </c>
      <c r="AC19" s="283">
        <v>0</v>
      </c>
      <c r="AD19" s="283">
        <v>0</v>
      </c>
      <c r="AE19" s="283">
        <v>0</v>
      </c>
      <c r="AF19" s="283">
        <v>0</v>
      </c>
      <c r="AG19" s="283">
        <v>0</v>
      </c>
      <c r="AH19" s="283">
        <v>0</v>
      </c>
      <c r="AI19" s="283">
        <v>0</v>
      </c>
      <c r="AJ19" s="283">
        <v>0</v>
      </c>
      <c r="AK19" s="283">
        <v>0</v>
      </c>
      <c r="AL19" s="283">
        <v>0</v>
      </c>
      <c r="AM19" s="283">
        <v>0</v>
      </c>
      <c r="AN19" s="283">
        <v>0</v>
      </c>
      <c r="AO19" s="283">
        <v>0</v>
      </c>
      <c r="AP19" s="283">
        <v>0</v>
      </c>
      <c r="AQ19" s="283">
        <v>0</v>
      </c>
      <c r="AR19" s="283">
        <v>0</v>
      </c>
      <c r="AS19" s="283">
        <v>0</v>
      </c>
      <c r="AT19" s="283">
        <v>0</v>
      </c>
      <c r="AU19" s="283">
        <v>0</v>
      </c>
      <c r="AV19" s="283">
        <v>0</v>
      </c>
      <c r="AW19" s="283">
        <v>0</v>
      </c>
      <c r="AX19" s="283">
        <v>0</v>
      </c>
      <c r="AY19" s="283">
        <v>0</v>
      </c>
      <c r="AZ19" s="283">
        <v>0</v>
      </c>
      <c r="BA19" s="283">
        <v>0</v>
      </c>
      <c r="BB19" s="283">
        <v>0</v>
      </c>
      <c r="BC19" s="283">
        <v>0</v>
      </c>
      <c r="BD19" s="283">
        <v>0</v>
      </c>
      <c r="BE19" s="283">
        <v>0</v>
      </c>
      <c r="BF19" s="283">
        <v>0</v>
      </c>
      <c r="BG19" s="283">
        <v>0</v>
      </c>
      <c r="BH19" s="283">
        <v>0</v>
      </c>
      <c r="BI19" s="283">
        <v>0</v>
      </c>
      <c r="BJ19" s="283">
        <v>0</v>
      </c>
      <c r="BK19" s="283">
        <v>0</v>
      </c>
      <c r="BL19" s="283">
        <v>0</v>
      </c>
      <c r="BM19" s="283">
        <v>0</v>
      </c>
      <c r="BN19" s="283">
        <v>0</v>
      </c>
      <c r="BO19" s="283">
        <v>0</v>
      </c>
    </row>
    <row r="20" spans="2:67" s="280" customFormat="1" x14ac:dyDescent="0.4">
      <c r="D20" s="280" t="s">
        <v>97</v>
      </c>
      <c r="F20" s="284"/>
      <c r="G20" s="282">
        <f>G17+G18-G19</f>
        <v>0</v>
      </c>
      <c r="H20" s="283">
        <f t="shared" ref="H20:BO20" si="5">H17+H18-H19</f>
        <v>0</v>
      </c>
      <c r="I20" s="283">
        <f t="shared" si="5"/>
        <v>0</v>
      </c>
      <c r="J20" s="283">
        <f t="shared" si="5"/>
        <v>0</v>
      </c>
      <c r="K20" s="283">
        <f t="shared" si="5"/>
        <v>0</v>
      </c>
      <c r="L20" s="283">
        <f t="shared" si="5"/>
        <v>0</v>
      </c>
      <c r="M20" s="283">
        <f t="shared" si="5"/>
        <v>0</v>
      </c>
      <c r="N20" s="283">
        <f t="shared" si="5"/>
        <v>0</v>
      </c>
      <c r="O20" s="283">
        <f t="shared" si="5"/>
        <v>0</v>
      </c>
      <c r="P20" s="283">
        <f t="shared" si="5"/>
        <v>0</v>
      </c>
      <c r="Q20" s="283">
        <f t="shared" si="5"/>
        <v>0</v>
      </c>
      <c r="R20" s="283">
        <f t="shared" si="5"/>
        <v>0</v>
      </c>
      <c r="S20" s="283">
        <f t="shared" si="5"/>
        <v>0</v>
      </c>
      <c r="T20" s="283">
        <f t="shared" si="5"/>
        <v>0</v>
      </c>
      <c r="U20" s="283">
        <f t="shared" si="5"/>
        <v>0</v>
      </c>
      <c r="V20" s="283">
        <f t="shared" si="5"/>
        <v>0</v>
      </c>
      <c r="W20" s="283">
        <f t="shared" si="5"/>
        <v>0</v>
      </c>
      <c r="X20" s="283">
        <f t="shared" si="5"/>
        <v>0</v>
      </c>
      <c r="Y20" s="283">
        <f t="shared" si="5"/>
        <v>0</v>
      </c>
      <c r="Z20" s="283">
        <f t="shared" si="5"/>
        <v>0</v>
      </c>
      <c r="AA20" s="283">
        <f t="shared" si="5"/>
        <v>0</v>
      </c>
      <c r="AB20" s="283">
        <f t="shared" si="5"/>
        <v>0</v>
      </c>
      <c r="AC20" s="283">
        <f t="shared" si="5"/>
        <v>0</v>
      </c>
      <c r="AD20" s="283">
        <f t="shared" si="5"/>
        <v>0</v>
      </c>
      <c r="AE20" s="283">
        <f t="shared" ca="1" si="5"/>
        <v>100000</v>
      </c>
      <c r="AF20" s="283">
        <f t="shared" ca="1" si="5"/>
        <v>1400000</v>
      </c>
      <c r="AG20" s="283">
        <f t="shared" ca="1" si="5"/>
        <v>2700000</v>
      </c>
      <c r="AH20" s="283">
        <f t="shared" ca="1" si="5"/>
        <v>4000000</v>
      </c>
      <c r="AI20" s="283">
        <f t="shared" ca="1" si="5"/>
        <v>5500000</v>
      </c>
      <c r="AJ20" s="283">
        <f t="shared" ca="1" si="5"/>
        <v>7400000</v>
      </c>
      <c r="AK20" s="283">
        <f t="shared" ca="1" si="5"/>
        <v>10400000</v>
      </c>
      <c r="AL20" s="283">
        <f t="shared" ca="1" si="5"/>
        <v>13200000</v>
      </c>
      <c r="AM20" s="283">
        <f t="shared" ca="1" si="5"/>
        <v>16400000</v>
      </c>
      <c r="AN20" s="283">
        <f t="shared" ca="1" si="5"/>
        <v>20000000</v>
      </c>
      <c r="AO20" s="283">
        <f t="shared" ca="1" si="5"/>
        <v>23300000</v>
      </c>
      <c r="AP20" s="283">
        <f t="shared" ca="1" si="5"/>
        <v>26800000</v>
      </c>
      <c r="AQ20" s="283">
        <f t="shared" ca="1" si="5"/>
        <v>30800000</v>
      </c>
      <c r="AR20" s="283">
        <f t="shared" ca="1" si="5"/>
        <v>33600000</v>
      </c>
      <c r="AS20" s="283">
        <f t="shared" ca="1" si="5"/>
        <v>36200000</v>
      </c>
      <c r="AT20" s="283">
        <f t="shared" ca="1" si="5"/>
        <v>39000000</v>
      </c>
      <c r="AU20" s="283">
        <f t="shared" ca="1" si="5"/>
        <v>40500000</v>
      </c>
      <c r="AV20" s="283">
        <f t="shared" ca="1" si="5"/>
        <v>41400000</v>
      </c>
      <c r="AW20" s="283">
        <f t="shared" ca="1" si="5"/>
        <v>45300000</v>
      </c>
      <c r="AX20" s="283">
        <f t="shared" ca="1" si="5"/>
        <v>45400000</v>
      </c>
      <c r="AY20" s="283">
        <f t="shared" ca="1" si="5"/>
        <v>45500000</v>
      </c>
      <c r="AZ20" s="283">
        <f t="shared" ca="1" si="5"/>
        <v>46300000</v>
      </c>
      <c r="BA20" s="283">
        <f t="shared" ca="1" si="5"/>
        <v>46400000</v>
      </c>
      <c r="BB20" s="283">
        <f t="shared" ca="1" si="5"/>
        <v>46500000</v>
      </c>
      <c r="BC20" s="283">
        <f t="shared" ca="1" si="5"/>
        <v>48000000</v>
      </c>
      <c r="BD20" s="283">
        <f t="shared" si="5"/>
        <v>0</v>
      </c>
      <c r="BE20" s="283">
        <f t="shared" si="5"/>
        <v>0</v>
      </c>
      <c r="BF20" s="283">
        <f t="shared" si="5"/>
        <v>0</v>
      </c>
      <c r="BG20" s="283">
        <f t="shared" si="5"/>
        <v>0</v>
      </c>
      <c r="BH20" s="283">
        <f t="shared" si="5"/>
        <v>0</v>
      </c>
      <c r="BI20" s="283">
        <f t="shared" si="5"/>
        <v>0</v>
      </c>
      <c r="BJ20" s="283">
        <f t="shared" si="5"/>
        <v>0</v>
      </c>
      <c r="BK20" s="283">
        <f t="shared" si="5"/>
        <v>0</v>
      </c>
      <c r="BL20" s="283">
        <f t="shared" si="5"/>
        <v>0</v>
      </c>
      <c r="BM20" s="283">
        <f t="shared" si="5"/>
        <v>0</v>
      </c>
      <c r="BN20" s="283">
        <f t="shared" si="5"/>
        <v>0</v>
      </c>
      <c r="BO20" s="283">
        <f t="shared" si="5"/>
        <v>0</v>
      </c>
    </row>
    <row r="21" spans="2:67" s="109" customFormat="1" x14ac:dyDescent="0.4">
      <c r="F21" s="264"/>
      <c r="G21" s="155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</row>
    <row r="22" spans="2:67" s="110" customFormat="1" x14ac:dyDescent="0.4">
      <c r="C22" s="110" t="str">
        <f>'Control Panel_개발'!$C24</f>
        <v>중순위차입금(Mezz.)</v>
      </c>
      <c r="F22" s="265">
        <f>SUM(G22:BO22)</f>
        <v>0</v>
      </c>
      <c r="G22" s="157">
        <f>IF(G$3='Control Panel_개발'!$I$4,'Control Panel_개발'!$F$24,)</f>
        <v>0</v>
      </c>
      <c r="H22" s="158">
        <f>IF(H$3='Control Panel_개발'!$I$4,'Control Panel_개발'!$F$24,)</f>
        <v>0</v>
      </c>
      <c r="I22" s="158">
        <f>IF(I$3='Control Panel_개발'!$I$4,'Control Panel_개발'!$F$24,)</f>
        <v>0</v>
      </c>
      <c r="J22" s="158">
        <f>IF(J$3='Control Panel_개발'!$I$4,'Control Panel_개발'!$F$24,)</f>
        <v>0</v>
      </c>
      <c r="K22" s="158">
        <f>IF(K$3='Control Panel_개발'!$I$4,'Control Panel_개발'!$F$24,)</f>
        <v>0</v>
      </c>
      <c r="L22" s="158">
        <f>IF(L$3='Control Panel_개발'!$I$4,'Control Panel_개발'!$F$24,)</f>
        <v>0</v>
      </c>
      <c r="M22" s="158">
        <f>IF(M$3='Control Panel_개발'!$I$4,'Control Panel_개발'!$F$24,)</f>
        <v>0</v>
      </c>
      <c r="N22" s="158">
        <f>IF(N$3='Control Panel_개발'!$I$4,'Control Panel_개발'!$F$24,)</f>
        <v>0</v>
      </c>
      <c r="O22" s="158">
        <f>IF(O$3='Control Panel_개발'!$I$4,'Control Panel_개발'!$F$24,)</f>
        <v>0</v>
      </c>
      <c r="P22" s="158">
        <f>IF(P$3='Control Panel_개발'!$I$4,'Control Panel_개발'!$F$24,)</f>
        <v>0</v>
      </c>
      <c r="Q22" s="158">
        <f>IF(Q$3='Control Panel_개발'!$I$4,'Control Panel_개발'!$F$24,)</f>
        <v>0</v>
      </c>
      <c r="R22" s="158">
        <f>IF(R$3='Control Panel_개발'!$I$4,'Control Panel_개발'!$F$24,)</f>
        <v>0</v>
      </c>
      <c r="S22" s="158">
        <f>IF(S$3='Control Panel_개발'!$I$4,'Control Panel_개발'!$F$24,)</f>
        <v>0</v>
      </c>
      <c r="T22" s="158">
        <f>IF(T$3='Control Panel_개발'!$I$4,'Control Panel_개발'!$F$24,)</f>
        <v>0</v>
      </c>
      <c r="U22" s="158">
        <f>IF(U$3='Control Panel_개발'!$I$4,'Control Panel_개발'!$F$24,)</f>
        <v>0</v>
      </c>
      <c r="V22" s="158">
        <f>IF(V$3='Control Panel_개발'!$I$4,'Control Panel_개발'!$F$24,)</f>
        <v>0</v>
      </c>
      <c r="W22" s="158">
        <f>IF(W$3='Control Panel_개발'!$I$4,'Control Panel_개발'!$F$24,)</f>
        <v>0</v>
      </c>
      <c r="X22" s="158">
        <f>IF(X$3='Control Panel_개발'!$I$4,'Control Panel_개발'!$F$24,)</f>
        <v>0</v>
      </c>
      <c r="Y22" s="158">
        <f>IF(Y$3='Control Panel_개발'!$I$4,'Control Panel_개발'!$F$24,)</f>
        <v>0</v>
      </c>
      <c r="Z22" s="158">
        <f>IF(Z$3='Control Panel_개발'!$I$4,'Control Panel_개발'!$F$24,)</f>
        <v>0</v>
      </c>
      <c r="AA22" s="158">
        <f>IF(AA$3='Control Panel_개발'!$I$4,'Control Panel_개발'!$F$24,)</f>
        <v>0</v>
      </c>
      <c r="AB22" s="158">
        <f>IF(AB$3='Control Panel_개발'!$I$4,'Control Panel_개발'!$F$24,)</f>
        <v>0</v>
      </c>
      <c r="AC22" s="158">
        <f>IF(AC$3='Control Panel_개발'!$I$4,'Control Panel_개발'!$F$24,)</f>
        <v>0</v>
      </c>
      <c r="AD22" s="158">
        <f>IF(AD$3='Control Panel_개발'!$I$4,'Control Panel_개발'!$F$24,)</f>
        <v>0</v>
      </c>
      <c r="AE22" s="158">
        <f>IF(AE$3='Control Panel_개발'!$I$4,'Control Panel_개발'!$F$24,)</f>
        <v>0</v>
      </c>
      <c r="AF22" s="158">
        <f>IF(AF$3='Control Panel_개발'!$I$4,'Control Panel_개발'!$F$24,)</f>
        <v>0</v>
      </c>
      <c r="AG22" s="158">
        <f>IF(AG$3='Control Panel_개발'!$I$4,'Control Panel_개발'!$F$24,)</f>
        <v>0</v>
      </c>
      <c r="AH22" s="158">
        <f>IF(AH$3='Control Panel_개발'!$I$4,'Control Panel_개발'!$F$24,)</f>
        <v>0</v>
      </c>
      <c r="AI22" s="158">
        <f>IF(AI$3='Control Panel_개발'!$I$4,'Control Panel_개발'!$F$24,)</f>
        <v>0</v>
      </c>
      <c r="AJ22" s="158">
        <f>IF(AJ$3='Control Panel_개발'!$I$4,'Control Panel_개발'!$F$24,)</f>
        <v>0</v>
      </c>
      <c r="AK22" s="158">
        <f>IF(AK$3='Control Panel_개발'!$I$4,'Control Panel_개발'!$F$24,)</f>
        <v>0</v>
      </c>
      <c r="AL22" s="158">
        <f>IF(AL$3='Control Panel_개발'!$I$4,'Control Panel_개발'!$F$24,)</f>
        <v>0</v>
      </c>
      <c r="AM22" s="158">
        <f>IF(AM$3='Control Panel_개발'!$I$4,'Control Panel_개발'!$F$24,)</f>
        <v>0</v>
      </c>
      <c r="AN22" s="158">
        <f>IF(AN$3='Control Panel_개발'!$I$4,'Control Panel_개발'!$F$24,)</f>
        <v>0</v>
      </c>
      <c r="AO22" s="158">
        <f>IF(AO$3='Control Panel_개발'!$I$4,'Control Panel_개발'!$F$24,)</f>
        <v>0</v>
      </c>
      <c r="AP22" s="158">
        <f>IF(AP$3='Control Panel_개발'!$I$4,'Control Panel_개발'!$F$24,)</f>
        <v>0</v>
      </c>
      <c r="AQ22" s="158">
        <f>IF(AQ$3='Control Panel_개발'!$I$4,'Control Panel_개발'!$F$24,)</f>
        <v>0</v>
      </c>
      <c r="AR22" s="158">
        <f>IF(AR$3='Control Panel_개발'!$I$4,'Control Panel_개발'!$F$24,)</f>
        <v>0</v>
      </c>
      <c r="AS22" s="158">
        <f>IF(AS$3='Control Panel_개발'!$I$4,'Control Panel_개발'!$F$24,)</f>
        <v>0</v>
      </c>
      <c r="AT22" s="158">
        <f>IF(AT$3='Control Panel_개발'!$I$4,'Control Panel_개발'!$F$24,)</f>
        <v>0</v>
      </c>
      <c r="AU22" s="158">
        <f>IF(AU$3='Control Panel_개발'!$I$4,'Control Panel_개발'!$F$24,)</f>
        <v>0</v>
      </c>
      <c r="AV22" s="158">
        <f>IF(AV$3='Control Panel_개발'!$I$4,'Control Panel_개발'!$F$24,)</f>
        <v>0</v>
      </c>
      <c r="AW22" s="158">
        <f>IF(AW$3='Control Panel_개발'!$I$4,'Control Panel_개발'!$F$24,)</f>
        <v>0</v>
      </c>
      <c r="AX22" s="158">
        <f>IF(AX$3='Control Panel_개발'!$I$4,'Control Panel_개발'!$F$24,)</f>
        <v>0</v>
      </c>
      <c r="AY22" s="158">
        <f>IF(AY$3='Control Panel_개발'!$I$4,'Control Panel_개발'!$F$24,)</f>
        <v>0</v>
      </c>
      <c r="AZ22" s="158">
        <f>IF(AZ$3='Control Panel_개발'!$I$4,'Control Panel_개발'!$F$24,)</f>
        <v>0</v>
      </c>
      <c r="BA22" s="158">
        <f>IF(BA$3='Control Panel_개발'!$I$4,'Control Panel_개발'!$F$24,)</f>
        <v>0</v>
      </c>
      <c r="BB22" s="158">
        <f>IF(BB$3='Control Panel_개발'!$I$4,'Control Panel_개발'!$F$24,)</f>
        <v>0</v>
      </c>
      <c r="BC22" s="158">
        <f>IF(BC$3='Control Panel_개발'!$I$4,'Control Panel_개발'!$F$24,)</f>
        <v>0</v>
      </c>
      <c r="BD22" s="158">
        <f>IF(BD$3='Control Panel_개발'!$I$4,'Control Panel_개발'!$F$24,)</f>
        <v>0</v>
      </c>
      <c r="BE22" s="158">
        <f>IF(BE$3='Control Panel_개발'!$I$4,'Control Panel_개발'!$F$24,)</f>
        <v>0</v>
      </c>
      <c r="BF22" s="158">
        <f>IF(BF$3='Control Panel_개발'!$I$4,'Control Panel_개발'!$F$24,)</f>
        <v>0</v>
      </c>
      <c r="BG22" s="158">
        <f>IF(BG$3='Control Panel_개발'!$I$4,'Control Panel_개발'!$F$24,)</f>
        <v>0</v>
      </c>
      <c r="BH22" s="158">
        <f>IF(BH$3='Control Panel_개발'!$I$4,'Control Panel_개발'!$F$24,)</f>
        <v>0</v>
      </c>
      <c r="BI22" s="158">
        <f>IF(BI$3='Control Panel_개발'!$I$4,'Control Panel_개발'!$F$24,)</f>
        <v>0</v>
      </c>
      <c r="BJ22" s="158">
        <f>IF(BJ$3='Control Panel_개발'!$I$4,'Control Panel_개발'!$F$24,)</f>
        <v>0</v>
      </c>
      <c r="BK22" s="158">
        <f>IF(BK$3='Control Panel_개발'!$I$4,'Control Panel_개발'!$F$24,)</f>
        <v>0</v>
      </c>
      <c r="BL22" s="158">
        <f>IF(BL$3='Control Panel_개발'!$I$4,'Control Panel_개발'!$F$24,)</f>
        <v>0</v>
      </c>
      <c r="BM22" s="158">
        <f>IF(BM$3='Control Panel_개발'!$I$4,'Control Panel_개발'!$F$24,)</f>
        <v>0</v>
      </c>
      <c r="BN22" s="158">
        <f>IF(BN$3='Control Panel_개발'!$I$4,'Control Panel_개발'!$F$24,)</f>
        <v>0</v>
      </c>
      <c r="BO22" s="158">
        <f>IF(BO$3='Control Panel_개발'!$I$4,'Control Panel_개발'!$F$24,)</f>
        <v>0</v>
      </c>
    </row>
    <row r="23" spans="2:67" s="280" customFormat="1" x14ac:dyDescent="0.4">
      <c r="C23" s="280" t="str">
        <f>'Control Panel_개발'!$C25</f>
        <v>보증금</v>
      </c>
      <c r="F23" s="284">
        <f>SUM(G23:BO23)</f>
        <v>0</v>
      </c>
      <c r="G23" s="282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T23" s="283"/>
      <c r="AU23" s="283"/>
      <c r="AV23" s="283"/>
      <c r="AW23" s="283"/>
      <c r="AX23" s="283"/>
      <c r="AY23" s="283"/>
      <c r="AZ23" s="283"/>
      <c r="BA23" s="283"/>
      <c r="BB23" s="283"/>
      <c r="BC23" s="283"/>
      <c r="BD23" s="283"/>
      <c r="BE23" s="283"/>
      <c r="BF23" s="283"/>
      <c r="BG23" s="283"/>
      <c r="BH23" s="283"/>
      <c r="BI23" s="283"/>
      <c r="BJ23" s="283"/>
      <c r="BK23" s="283"/>
      <c r="BL23" s="283"/>
      <c r="BM23" s="283"/>
      <c r="BN23" s="283"/>
      <c r="BO23" s="283"/>
    </row>
    <row r="24" spans="2:67" x14ac:dyDescent="0.4">
      <c r="F24" s="263"/>
      <c r="G24" s="48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</row>
    <row r="25" spans="2:67" s="280" customFormat="1" x14ac:dyDescent="0.4">
      <c r="C25" s="280" t="s">
        <v>509</v>
      </c>
      <c r="F25" s="284">
        <f ca="1">SUM(G25:BO25)</f>
        <v>0</v>
      </c>
      <c r="G25" s="282">
        <f>G49</f>
        <v>0</v>
      </c>
      <c r="H25" s="283">
        <f t="shared" ref="H25:BO25" si="6">H49</f>
        <v>0</v>
      </c>
      <c r="I25" s="283">
        <f t="shared" si="6"/>
        <v>0</v>
      </c>
      <c r="J25" s="283">
        <f t="shared" si="6"/>
        <v>0</v>
      </c>
      <c r="K25" s="283">
        <f t="shared" si="6"/>
        <v>0</v>
      </c>
      <c r="L25" s="283">
        <f t="shared" si="6"/>
        <v>0</v>
      </c>
      <c r="M25" s="283">
        <f t="shared" si="6"/>
        <v>0</v>
      </c>
      <c r="N25" s="283">
        <f t="shared" si="6"/>
        <v>0</v>
      </c>
      <c r="O25" s="283">
        <f t="shared" ca="1" si="6"/>
        <v>0</v>
      </c>
      <c r="P25" s="283">
        <f t="shared" si="6"/>
        <v>0</v>
      </c>
      <c r="Q25" s="283">
        <f t="shared" si="6"/>
        <v>0</v>
      </c>
      <c r="R25" s="283">
        <f t="shared" si="6"/>
        <v>0</v>
      </c>
      <c r="S25" s="283">
        <f t="shared" si="6"/>
        <v>0</v>
      </c>
      <c r="T25" s="283">
        <f t="shared" si="6"/>
        <v>0</v>
      </c>
      <c r="U25" s="283">
        <f t="shared" ca="1" si="6"/>
        <v>0</v>
      </c>
      <c r="V25" s="283">
        <f t="shared" si="6"/>
        <v>0</v>
      </c>
      <c r="W25" s="283">
        <f t="shared" si="6"/>
        <v>0</v>
      </c>
      <c r="X25" s="283">
        <f t="shared" si="6"/>
        <v>0</v>
      </c>
      <c r="Y25" s="283">
        <f t="shared" si="6"/>
        <v>0</v>
      </c>
      <c r="Z25" s="283">
        <f t="shared" si="6"/>
        <v>0</v>
      </c>
      <c r="AA25" s="283">
        <f t="shared" ca="1" si="6"/>
        <v>0</v>
      </c>
      <c r="AB25" s="283">
        <f t="shared" si="6"/>
        <v>0</v>
      </c>
      <c r="AC25" s="283">
        <f t="shared" si="6"/>
        <v>0</v>
      </c>
      <c r="AD25" s="283">
        <f t="shared" si="6"/>
        <v>0</v>
      </c>
      <c r="AE25" s="283">
        <f t="shared" si="6"/>
        <v>0</v>
      </c>
      <c r="AF25" s="283">
        <f t="shared" si="6"/>
        <v>0</v>
      </c>
      <c r="AG25" s="283">
        <f ca="1">AG49</f>
        <v>0</v>
      </c>
      <c r="AH25" s="283">
        <f t="shared" si="6"/>
        <v>0</v>
      </c>
      <c r="AI25" s="283">
        <f t="shared" si="6"/>
        <v>0</v>
      </c>
      <c r="AJ25" s="283">
        <f t="shared" si="6"/>
        <v>0</v>
      </c>
      <c r="AK25" s="283">
        <f t="shared" si="6"/>
        <v>0</v>
      </c>
      <c r="AL25" s="283">
        <f t="shared" si="6"/>
        <v>0</v>
      </c>
      <c r="AM25" s="283">
        <f t="shared" ca="1" si="6"/>
        <v>0</v>
      </c>
      <c r="AN25" s="283">
        <f t="shared" si="6"/>
        <v>0</v>
      </c>
      <c r="AO25" s="283">
        <f t="shared" si="6"/>
        <v>0</v>
      </c>
      <c r="AP25" s="283">
        <f t="shared" si="6"/>
        <v>0</v>
      </c>
      <c r="AQ25" s="283">
        <f t="shared" si="6"/>
        <v>0</v>
      </c>
      <c r="AR25" s="283">
        <f t="shared" si="6"/>
        <v>0</v>
      </c>
      <c r="AS25" s="283">
        <f t="shared" ca="1" si="6"/>
        <v>0</v>
      </c>
      <c r="AT25" s="283">
        <f t="shared" si="6"/>
        <v>0</v>
      </c>
      <c r="AU25" s="283">
        <f t="shared" si="6"/>
        <v>0</v>
      </c>
      <c r="AV25" s="283">
        <f t="shared" si="6"/>
        <v>0</v>
      </c>
      <c r="AW25" s="283">
        <f t="shared" si="6"/>
        <v>0</v>
      </c>
      <c r="AX25" s="283">
        <f t="shared" si="6"/>
        <v>0</v>
      </c>
      <c r="AY25" s="283">
        <f t="shared" ca="1" si="6"/>
        <v>0</v>
      </c>
      <c r="AZ25" s="283">
        <f t="shared" si="6"/>
        <v>0</v>
      </c>
      <c r="BA25" s="283">
        <f t="shared" si="6"/>
        <v>0</v>
      </c>
      <c r="BB25" s="283">
        <f t="shared" si="6"/>
        <v>0</v>
      </c>
      <c r="BC25" s="283">
        <f t="shared" si="6"/>
        <v>0</v>
      </c>
      <c r="BD25" s="283">
        <f t="shared" si="6"/>
        <v>0</v>
      </c>
      <c r="BE25" s="283">
        <f t="shared" ca="1" si="6"/>
        <v>0</v>
      </c>
      <c r="BF25" s="283">
        <f t="shared" si="6"/>
        <v>0</v>
      </c>
      <c r="BG25" s="283">
        <f t="shared" si="6"/>
        <v>0</v>
      </c>
      <c r="BH25" s="283">
        <f t="shared" si="6"/>
        <v>0</v>
      </c>
      <c r="BI25" s="283">
        <f t="shared" si="6"/>
        <v>0</v>
      </c>
      <c r="BJ25" s="283">
        <f t="shared" si="6"/>
        <v>0</v>
      </c>
      <c r="BK25" s="283">
        <f t="shared" ca="1" si="6"/>
        <v>0</v>
      </c>
      <c r="BL25" s="283">
        <f t="shared" si="6"/>
        <v>0</v>
      </c>
      <c r="BM25" s="283">
        <f t="shared" si="6"/>
        <v>0</v>
      </c>
      <c r="BN25" s="283">
        <f t="shared" si="6"/>
        <v>0</v>
      </c>
      <c r="BO25" s="283">
        <f t="shared" si="6"/>
        <v>0</v>
      </c>
    </row>
    <row r="26" spans="2:67" x14ac:dyDescent="0.4">
      <c r="F26" s="263"/>
      <c r="G26" s="48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</row>
    <row r="27" spans="2:67" s="280" customFormat="1" x14ac:dyDescent="0.4">
      <c r="C27" s="280" t="s">
        <v>510</v>
      </c>
      <c r="F27" s="284">
        <f>SUM(G27:BO27)</f>
        <v>17000000</v>
      </c>
      <c r="G27" s="282">
        <f>IF(G$3='Control Panel_개발'!$I$4,'Control Panel_개발'!$F$30,)</f>
        <v>17000000</v>
      </c>
      <c r="H27" s="283">
        <f>IF(H$3='Control Panel_개발'!$I$4,'Control Panel_개발'!$F$30,)</f>
        <v>0</v>
      </c>
      <c r="I27" s="283">
        <f>IF(I$3='Control Panel_개발'!$I$4,'Control Panel_개발'!$F$30,)</f>
        <v>0</v>
      </c>
      <c r="J27" s="283">
        <f>IF(J$3='Control Panel_개발'!$I$4,'Control Panel_개발'!$F$30,)</f>
        <v>0</v>
      </c>
      <c r="K27" s="283">
        <f>IF(K$3='Control Panel_개발'!$I$4,'Control Panel_개발'!$F$30,)</f>
        <v>0</v>
      </c>
      <c r="L27" s="283">
        <f>IF(L$3='Control Panel_개발'!$I$4,'Control Panel_개발'!$F$30,)</f>
        <v>0</v>
      </c>
      <c r="M27" s="283">
        <f>IF(M$3='Control Panel_개발'!$I$4,'Control Panel_개발'!$F$30,)</f>
        <v>0</v>
      </c>
      <c r="N27" s="283">
        <f>IF(N$3='Control Panel_개발'!$I$4,'Control Panel_개발'!$F$30,)</f>
        <v>0</v>
      </c>
      <c r="O27" s="283">
        <f>IF(O$3='Control Panel_개발'!$I$4,'Control Panel_개발'!$F$30,)</f>
        <v>0</v>
      </c>
      <c r="P27" s="283">
        <f>IF(P$3='Control Panel_개발'!$I$4,'Control Panel_개발'!$F$30,)</f>
        <v>0</v>
      </c>
      <c r="Q27" s="283">
        <f>IF(Q$3='Control Panel_개발'!$I$4,'Control Panel_개발'!$F$30,)</f>
        <v>0</v>
      </c>
      <c r="R27" s="283">
        <f>IF(R$3='Control Panel_개발'!$I$4,'Control Panel_개발'!$F$30,)</f>
        <v>0</v>
      </c>
      <c r="S27" s="283">
        <f>IF(S$3='Control Panel_개발'!$I$4,'Control Panel_개발'!$F$30,)</f>
        <v>0</v>
      </c>
      <c r="T27" s="283">
        <f>IF(T$3='Control Panel_개발'!$I$4,'Control Panel_개발'!$F$30,)</f>
        <v>0</v>
      </c>
      <c r="U27" s="283">
        <f>IF(U$3='Control Panel_개발'!$I$4,'Control Panel_개발'!$F$30,)</f>
        <v>0</v>
      </c>
      <c r="V27" s="283">
        <f>IF(V$3='Control Panel_개발'!$I$4,'Control Panel_개발'!$F$30,)</f>
        <v>0</v>
      </c>
      <c r="W27" s="283">
        <f>IF(W$3='Control Panel_개발'!$I$4,'Control Panel_개발'!$F$30,)</f>
        <v>0</v>
      </c>
      <c r="X27" s="283">
        <f>IF(X$3='Control Panel_개발'!$I$4,'Control Panel_개발'!$F$30,)</f>
        <v>0</v>
      </c>
      <c r="Y27" s="283">
        <f>IF(Y$3='Control Panel_개발'!$I$4,'Control Panel_개발'!$F$30,)</f>
        <v>0</v>
      </c>
      <c r="Z27" s="283">
        <f>IF(Z$3='Control Panel_개발'!$I$4,'Control Panel_개발'!$F$30,)</f>
        <v>0</v>
      </c>
      <c r="AA27" s="283">
        <f>IF(AA$3='Control Panel_개발'!$I$4,'Control Panel_개발'!$F$30,)</f>
        <v>0</v>
      </c>
      <c r="AB27" s="283">
        <f>IF(AB$3='Control Panel_개발'!$I$4,'Control Panel_개발'!$F$30,)</f>
        <v>0</v>
      </c>
      <c r="AC27" s="283">
        <f>IF(AC$3='Control Panel_개발'!$I$4,'Control Panel_개발'!$F$30,)</f>
        <v>0</v>
      </c>
      <c r="AD27" s="283">
        <f>IF(AD$3='Control Panel_개발'!$I$4,'Control Panel_개발'!$F$30,)</f>
        <v>0</v>
      </c>
      <c r="AE27" s="283">
        <f>IF(AE$3='Control Panel_개발'!$I$4,'Control Panel_개발'!$F$30,)</f>
        <v>0</v>
      </c>
      <c r="AF27" s="283">
        <f>IF(AF$3='Control Panel_개발'!$I$4,'Control Panel_개발'!$F$30,)</f>
        <v>0</v>
      </c>
      <c r="AG27" s="283">
        <f>IF(AG$3='Control Panel_개발'!$I$4,'Control Panel_개발'!$F$30,)</f>
        <v>0</v>
      </c>
      <c r="AH27" s="283">
        <f>IF(AH$3='Control Panel_개발'!$I$4,'Control Panel_개발'!$F$30,)</f>
        <v>0</v>
      </c>
      <c r="AI27" s="283">
        <f>IF(AI$3='Control Panel_개발'!$I$4,'Control Panel_개발'!$F$30,)</f>
        <v>0</v>
      </c>
      <c r="AJ27" s="283">
        <f>IF(AJ$3='Control Panel_개발'!$I$4,'Control Panel_개발'!$F$30,)</f>
        <v>0</v>
      </c>
      <c r="AK27" s="283">
        <f>IF(AK$3='Control Panel_개발'!$I$4,'Control Panel_개발'!$F$30,)</f>
        <v>0</v>
      </c>
      <c r="AL27" s="283">
        <f>IF(AL$3='Control Panel_개발'!$I$4,'Control Panel_개발'!$F$30,)</f>
        <v>0</v>
      </c>
      <c r="AM27" s="283">
        <f>IF(AM$3='Control Panel_개발'!$I$4,'Control Panel_개발'!$F$30,)</f>
        <v>0</v>
      </c>
      <c r="AN27" s="283">
        <f>IF(AN$3='Control Panel_개발'!$I$4,'Control Panel_개발'!$F$30,)</f>
        <v>0</v>
      </c>
      <c r="AO27" s="283">
        <f>IF(AO$3='Control Panel_개발'!$I$4,'Control Panel_개발'!$F$30,)</f>
        <v>0</v>
      </c>
      <c r="AP27" s="283">
        <f>IF(AP$3='Control Panel_개발'!$I$4,'Control Panel_개발'!$F$30,)</f>
        <v>0</v>
      </c>
      <c r="AQ27" s="283">
        <f>IF(AQ$3='Control Panel_개발'!$I$4,'Control Panel_개발'!$F$30,)</f>
        <v>0</v>
      </c>
      <c r="AR27" s="283">
        <f>IF(AR$3='Control Panel_개발'!$I$4,'Control Panel_개발'!$F$30,)</f>
        <v>0</v>
      </c>
      <c r="AS27" s="283">
        <f>IF(AS$3='Control Panel_개발'!$I$4,'Control Panel_개발'!$F$30,)</f>
        <v>0</v>
      </c>
      <c r="AT27" s="283">
        <f>IF(AT$3='Control Panel_개발'!$I$4,'Control Panel_개발'!$F$30,)</f>
        <v>0</v>
      </c>
      <c r="AU27" s="283">
        <f>IF(AU$3='Control Panel_개발'!$I$4,'Control Panel_개발'!$F$30,)</f>
        <v>0</v>
      </c>
      <c r="AV27" s="283">
        <f>IF(AV$3='Control Panel_개발'!$I$4,'Control Panel_개발'!$F$30,)</f>
        <v>0</v>
      </c>
      <c r="AW27" s="283">
        <f>IF(AW$3='Control Panel_개발'!$I$4,'Control Panel_개발'!$F$30,)</f>
        <v>0</v>
      </c>
      <c r="AX27" s="283">
        <f>IF(AX$3='Control Panel_개발'!$I$4,'Control Panel_개발'!$F$30,)</f>
        <v>0</v>
      </c>
      <c r="AY27" s="283">
        <f>IF(AY$3='Control Panel_개발'!$I$4,'Control Panel_개발'!$F$30,)</f>
        <v>0</v>
      </c>
      <c r="AZ27" s="283">
        <f>IF(AZ$3='Control Panel_개발'!$I$4,'Control Panel_개발'!$F$30,)</f>
        <v>0</v>
      </c>
      <c r="BA27" s="283">
        <f>IF(BA$3='Control Panel_개발'!$I$4,'Control Panel_개발'!$F$30,)</f>
        <v>0</v>
      </c>
      <c r="BB27" s="283">
        <f>IF(BB$3='Control Panel_개발'!$I$4,'Control Panel_개발'!$F$30,)</f>
        <v>0</v>
      </c>
      <c r="BC27" s="283">
        <f>IF(BC$3='Control Panel_개발'!$I$4,'Control Panel_개발'!$F$30,)</f>
        <v>0</v>
      </c>
      <c r="BD27" s="283">
        <f>IF(BD$3='Control Panel_개발'!$I$4,'Control Panel_개발'!$F$30,)</f>
        <v>0</v>
      </c>
      <c r="BE27" s="283">
        <f>IF(BE$3='Control Panel_개발'!$I$4,'Control Panel_개발'!$F$30,)</f>
        <v>0</v>
      </c>
      <c r="BF27" s="283">
        <f>IF(BF$3='Control Panel_개발'!$I$4,'Control Panel_개발'!$F$30,)</f>
        <v>0</v>
      </c>
      <c r="BG27" s="283">
        <f>IF(BG$3='Control Panel_개발'!$I$4,'Control Panel_개발'!$F$30,)</f>
        <v>0</v>
      </c>
      <c r="BH27" s="283">
        <f>IF(BH$3='Control Panel_개발'!$I$4,'Control Panel_개발'!$F$30,)</f>
        <v>0</v>
      </c>
      <c r="BI27" s="283">
        <f>IF(BI$3='Control Panel_개발'!$I$4,'Control Panel_개발'!$F$30,)</f>
        <v>0</v>
      </c>
      <c r="BJ27" s="283">
        <f>IF(BJ$3='Control Panel_개발'!$I$4,'Control Panel_개발'!$F$30,)</f>
        <v>0</v>
      </c>
      <c r="BK27" s="283">
        <f>IF(BK$3='Control Panel_개발'!$I$4,'Control Panel_개발'!$F$30,)</f>
        <v>0</v>
      </c>
      <c r="BL27" s="283">
        <f>IF(BL$3='Control Panel_개발'!$I$4,'Control Panel_개발'!$F$30,)</f>
        <v>0</v>
      </c>
      <c r="BM27" s="283">
        <f>IF(BM$3='Control Panel_개발'!$I$4,'Control Panel_개발'!$F$30,)</f>
        <v>0</v>
      </c>
      <c r="BN27" s="283">
        <f>IF(BN$3='Control Panel_개발'!$I$4,'Control Panel_개발'!$F$30,)</f>
        <v>0</v>
      </c>
      <c r="BO27" s="283">
        <f>IF(BO$3='Control Panel_개발'!$I$4,'Control Panel_개발'!$F$30,)</f>
        <v>0</v>
      </c>
    </row>
    <row r="28" spans="2:67" x14ac:dyDescent="0.4">
      <c r="G28" s="48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</row>
    <row r="29" spans="2:67" x14ac:dyDescent="0.4">
      <c r="G29" s="48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</row>
    <row r="30" spans="2:67" s="45" customFormat="1" x14ac:dyDescent="0.4">
      <c r="B30" s="45" t="s">
        <v>108</v>
      </c>
      <c r="F30" s="262"/>
      <c r="G30" s="46">
        <f>G35+G41</f>
        <v>0</v>
      </c>
      <c r="H30" s="47">
        <f t="shared" ref="H30:BO30" si="7">H35+H41</f>
        <v>0</v>
      </c>
      <c r="I30" s="47">
        <f t="shared" si="7"/>
        <v>0</v>
      </c>
      <c r="J30" s="47">
        <f t="shared" si="7"/>
        <v>0</v>
      </c>
      <c r="K30" s="47">
        <f t="shared" si="7"/>
        <v>0</v>
      </c>
      <c r="L30" s="47">
        <f t="shared" si="7"/>
        <v>0</v>
      </c>
      <c r="M30" s="47">
        <f t="shared" si="7"/>
        <v>0</v>
      </c>
      <c r="N30" s="47">
        <f t="shared" si="7"/>
        <v>0</v>
      </c>
      <c r="O30" s="47">
        <f t="shared" si="7"/>
        <v>0</v>
      </c>
      <c r="P30" s="47">
        <f t="shared" si="7"/>
        <v>0</v>
      </c>
      <c r="Q30" s="47">
        <f t="shared" si="7"/>
        <v>0</v>
      </c>
      <c r="R30" s="47">
        <f t="shared" si="7"/>
        <v>0</v>
      </c>
      <c r="S30" s="47">
        <f t="shared" si="7"/>
        <v>0</v>
      </c>
      <c r="T30" s="47">
        <f t="shared" si="7"/>
        <v>0</v>
      </c>
      <c r="U30" s="47">
        <f t="shared" si="7"/>
        <v>0</v>
      </c>
      <c r="V30" s="47">
        <f t="shared" si="7"/>
        <v>0</v>
      </c>
      <c r="W30" s="47">
        <f t="shared" si="7"/>
        <v>0</v>
      </c>
      <c r="X30" s="47">
        <f t="shared" si="7"/>
        <v>0</v>
      </c>
      <c r="Y30" s="47">
        <f t="shared" si="7"/>
        <v>0</v>
      </c>
      <c r="Z30" s="47">
        <f t="shared" si="7"/>
        <v>0</v>
      </c>
      <c r="AA30" s="47">
        <f t="shared" si="7"/>
        <v>0</v>
      </c>
      <c r="AB30" s="47">
        <f t="shared" si="7"/>
        <v>0</v>
      </c>
      <c r="AC30" s="47">
        <f t="shared" si="7"/>
        <v>0</v>
      </c>
      <c r="AD30" s="47">
        <f t="shared" si="7"/>
        <v>0</v>
      </c>
      <c r="AE30" s="47">
        <f t="shared" si="7"/>
        <v>0</v>
      </c>
      <c r="AF30" s="47">
        <f t="shared" ca="1" si="7"/>
        <v>554.79499999999996</v>
      </c>
      <c r="AG30" s="47">
        <f t="shared" ca="1" si="7"/>
        <v>8026.0280000000002</v>
      </c>
      <c r="AH30" s="47">
        <f t="shared" ca="1" si="7"/>
        <v>14979.453</v>
      </c>
      <c r="AI30" s="47">
        <f t="shared" ca="1" si="7"/>
        <v>22931.507000000001</v>
      </c>
      <c r="AJ30" s="47">
        <f t="shared" ca="1" si="7"/>
        <v>31530.822</v>
      </c>
      <c r="AK30" s="47">
        <f t="shared" ca="1" si="7"/>
        <v>38317.808999999994</v>
      </c>
      <c r="AL30" s="47">
        <f t="shared" ca="1" si="7"/>
        <v>59621.917999999998</v>
      </c>
      <c r="AM30" s="47">
        <f t="shared" ca="1" si="7"/>
        <v>73232.877000000008</v>
      </c>
      <c r="AN30" s="47">
        <f t="shared" ca="1" si="7"/>
        <v>94019.179000000004</v>
      </c>
      <c r="AO30" s="47">
        <f t="shared" ca="1" si="7"/>
        <v>110958.905</v>
      </c>
      <c r="AP30" s="47">
        <f t="shared" ca="1" si="7"/>
        <v>133576.02799999999</v>
      </c>
      <c r="AQ30" s="47">
        <f t="shared" ca="1" si="7"/>
        <v>153641.09599999999</v>
      </c>
      <c r="AR30" s="47">
        <f t="shared" ca="1" si="7"/>
        <v>170876.71299999999</v>
      </c>
      <c r="AS30" s="47">
        <f t="shared" ca="1" si="7"/>
        <v>192624.658</v>
      </c>
      <c r="AT30" s="47">
        <f t="shared" ca="1" si="7"/>
        <v>200835.617</v>
      </c>
      <c r="AU30" s="47">
        <f t="shared" ca="1" si="7"/>
        <v>223582.19199999998</v>
      </c>
      <c r="AV30" s="47">
        <f t="shared" ca="1" si="7"/>
        <v>232181.50699999998</v>
      </c>
      <c r="AW30" s="47">
        <f t="shared" ca="1" si="7"/>
        <v>214372.603</v>
      </c>
      <c r="AX30" s="47">
        <f t="shared" ca="1" si="7"/>
        <v>259699.31599999999</v>
      </c>
      <c r="AY30" s="47">
        <f t="shared" ca="1" si="7"/>
        <v>251876.71299999999</v>
      </c>
      <c r="AZ30" s="47">
        <f t="shared" ca="1" si="7"/>
        <v>260845.891</v>
      </c>
      <c r="BA30" s="47">
        <f t="shared" ca="1" si="7"/>
        <v>256869.864</v>
      </c>
      <c r="BB30" s="47">
        <f t="shared" ca="1" si="7"/>
        <v>266005.48</v>
      </c>
      <c r="BC30" s="47">
        <f t="shared" ca="1" si="7"/>
        <v>266578.76799999998</v>
      </c>
      <c r="BD30" s="47">
        <f t="shared" si="7"/>
        <v>0</v>
      </c>
      <c r="BE30" s="47">
        <f t="shared" si="7"/>
        <v>0</v>
      </c>
      <c r="BF30" s="47">
        <f t="shared" si="7"/>
        <v>0</v>
      </c>
      <c r="BG30" s="47">
        <f t="shared" si="7"/>
        <v>0</v>
      </c>
      <c r="BH30" s="47">
        <f t="shared" si="7"/>
        <v>0</v>
      </c>
      <c r="BI30" s="47">
        <f t="shared" si="7"/>
        <v>0</v>
      </c>
      <c r="BJ30" s="47">
        <f t="shared" si="7"/>
        <v>0</v>
      </c>
      <c r="BK30" s="47">
        <f t="shared" si="7"/>
        <v>0</v>
      </c>
      <c r="BL30" s="47">
        <f t="shared" si="7"/>
        <v>0</v>
      </c>
      <c r="BM30" s="47">
        <f t="shared" si="7"/>
        <v>0</v>
      </c>
      <c r="BN30" s="47">
        <f t="shared" si="7"/>
        <v>0</v>
      </c>
      <c r="BO30" s="47">
        <f t="shared" si="7"/>
        <v>0</v>
      </c>
    </row>
    <row r="31" spans="2:67" s="241" customFormat="1" x14ac:dyDescent="0.4">
      <c r="F31" s="271"/>
      <c r="G31" s="242">
        <f>YEAR(G$3)</f>
        <v>2019</v>
      </c>
      <c r="H31" s="243">
        <f t="shared" ref="H31:BO31" si="8">YEAR(H$3)</f>
        <v>2019</v>
      </c>
      <c r="I31" s="243">
        <f t="shared" si="8"/>
        <v>2019</v>
      </c>
      <c r="J31" s="243">
        <f t="shared" si="8"/>
        <v>2019</v>
      </c>
      <c r="K31" s="243">
        <f t="shared" si="8"/>
        <v>2019</v>
      </c>
      <c r="L31" s="243">
        <f t="shared" si="8"/>
        <v>2020</v>
      </c>
      <c r="M31" s="243">
        <f t="shared" si="8"/>
        <v>2020</v>
      </c>
      <c r="N31" s="243">
        <f t="shared" si="8"/>
        <v>2020</v>
      </c>
      <c r="O31" s="243">
        <f t="shared" si="8"/>
        <v>2020</v>
      </c>
      <c r="P31" s="243">
        <f t="shared" si="8"/>
        <v>2020</v>
      </c>
      <c r="Q31" s="243">
        <f t="shared" si="8"/>
        <v>2020</v>
      </c>
      <c r="R31" s="243">
        <f t="shared" si="8"/>
        <v>2020</v>
      </c>
      <c r="S31" s="243">
        <f t="shared" si="8"/>
        <v>2020</v>
      </c>
      <c r="T31" s="243">
        <f t="shared" si="8"/>
        <v>2020</v>
      </c>
      <c r="U31" s="243">
        <f t="shared" si="8"/>
        <v>2020</v>
      </c>
      <c r="V31" s="243">
        <f t="shared" si="8"/>
        <v>2020</v>
      </c>
      <c r="W31" s="243">
        <f t="shared" si="8"/>
        <v>2020</v>
      </c>
      <c r="X31" s="243">
        <f t="shared" si="8"/>
        <v>2021</v>
      </c>
      <c r="Y31" s="243">
        <f t="shared" si="8"/>
        <v>2021</v>
      </c>
      <c r="Z31" s="243">
        <f t="shared" si="8"/>
        <v>2021</v>
      </c>
      <c r="AA31" s="243">
        <f t="shared" si="8"/>
        <v>2021</v>
      </c>
      <c r="AB31" s="243">
        <f t="shared" si="8"/>
        <v>2021</v>
      </c>
      <c r="AC31" s="243">
        <f t="shared" si="8"/>
        <v>2021</v>
      </c>
      <c r="AD31" s="243">
        <f t="shared" si="8"/>
        <v>2021</v>
      </c>
      <c r="AE31" s="243">
        <f t="shared" si="8"/>
        <v>2021</v>
      </c>
      <c r="AF31" s="243">
        <f t="shared" si="8"/>
        <v>2021</v>
      </c>
      <c r="AG31" s="243">
        <f t="shared" si="8"/>
        <v>2021</v>
      </c>
      <c r="AH31" s="243">
        <f t="shared" si="8"/>
        <v>2021</v>
      </c>
      <c r="AI31" s="243">
        <f t="shared" si="8"/>
        <v>2021</v>
      </c>
      <c r="AJ31" s="243">
        <f t="shared" si="8"/>
        <v>2022</v>
      </c>
      <c r="AK31" s="243">
        <f t="shared" si="8"/>
        <v>2022</v>
      </c>
      <c r="AL31" s="243">
        <f t="shared" si="8"/>
        <v>2022</v>
      </c>
      <c r="AM31" s="243">
        <f t="shared" si="8"/>
        <v>2022</v>
      </c>
      <c r="AN31" s="243">
        <f t="shared" si="8"/>
        <v>2022</v>
      </c>
      <c r="AO31" s="243">
        <f t="shared" si="8"/>
        <v>2022</v>
      </c>
      <c r="AP31" s="243">
        <f t="shared" si="8"/>
        <v>2022</v>
      </c>
      <c r="AQ31" s="243">
        <f t="shared" si="8"/>
        <v>2022</v>
      </c>
      <c r="AR31" s="243">
        <f t="shared" si="8"/>
        <v>2022</v>
      </c>
      <c r="AS31" s="243">
        <f t="shared" si="8"/>
        <v>2022</v>
      </c>
      <c r="AT31" s="243">
        <f t="shared" si="8"/>
        <v>2022</v>
      </c>
      <c r="AU31" s="243">
        <f t="shared" si="8"/>
        <v>2022</v>
      </c>
      <c r="AV31" s="243">
        <f t="shared" si="8"/>
        <v>2023</v>
      </c>
      <c r="AW31" s="243">
        <f t="shared" si="8"/>
        <v>2023</v>
      </c>
      <c r="AX31" s="243">
        <f t="shared" si="8"/>
        <v>2023</v>
      </c>
      <c r="AY31" s="243">
        <f t="shared" si="8"/>
        <v>2023</v>
      </c>
      <c r="AZ31" s="243">
        <f t="shared" si="8"/>
        <v>2023</v>
      </c>
      <c r="BA31" s="243">
        <f t="shared" si="8"/>
        <v>2023</v>
      </c>
      <c r="BB31" s="243">
        <f t="shared" si="8"/>
        <v>2023</v>
      </c>
      <c r="BC31" s="243">
        <f t="shared" si="8"/>
        <v>2023</v>
      </c>
      <c r="BD31" s="243">
        <f t="shared" si="8"/>
        <v>2023</v>
      </c>
      <c r="BE31" s="243">
        <f t="shared" si="8"/>
        <v>2023</v>
      </c>
      <c r="BF31" s="243">
        <f t="shared" si="8"/>
        <v>2023</v>
      </c>
      <c r="BG31" s="243">
        <f t="shared" si="8"/>
        <v>2023</v>
      </c>
      <c r="BH31" s="243">
        <f t="shared" si="8"/>
        <v>2024</v>
      </c>
      <c r="BI31" s="243">
        <f t="shared" si="8"/>
        <v>2024</v>
      </c>
      <c r="BJ31" s="243">
        <f t="shared" si="8"/>
        <v>2024</v>
      </c>
      <c r="BK31" s="243">
        <f t="shared" si="8"/>
        <v>2024</v>
      </c>
      <c r="BL31" s="243">
        <f t="shared" si="8"/>
        <v>2024</v>
      </c>
      <c r="BM31" s="243">
        <f t="shared" si="8"/>
        <v>2024</v>
      </c>
      <c r="BN31" s="243">
        <f t="shared" si="8"/>
        <v>2024</v>
      </c>
      <c r="BO31" s="243">
        <f t="shared" si="8"/>
        <v>2024</v>
      </c>
    </row>
    <row r="32" spans="2:67" s="244" customFormat="1" x14ac:dyDescent="0.4">
      <c r="F32" s="272"/>
      <c r="G32" s="242">
        <f>IF(G31=YEAR('Control Panel_개발'!$I$4),'Control Panel_개발'!$J$5+SUMIF($G$31:$BO$31,G$31,$G$4:$BO$4),SUMIF($G$31:$BO$31,G$31,$G$4:$BO$4))</f>
        <v>365</v>
      </c>
      <c r="H32" s="243">
        <f>IF(H31=YEAR('Control Panel_개발'!$I$4),'Control Panel_개발'!$J$5+SUMIF($G$31:$BO$31,H$31,$G$4:$BO$4),SUMIF($G$31:$BO$31,H$31,$G$4:$BO$4))</f>
        <v>365</v>
      </c>
      <c r="I32" s="243">
        <f>IF(I31=YEAR('Control Panel_개발'!$I$4),'Control Panel_개발'!$J$5+SUMIF($G$31:$BO$31,I$31,$G$4:$BO$4),SUMIF($G$31:$BO$31,I$31,$G$4:$BO$4))</f>
        <v>365</v>
      </c>
      <c r="J32" s="243">
        <f>IF(J31=YEAR('Control Panel_개발'!$I$4),'Control Panel_개발'!$J$5+SUMIF($G$31:$BO$31,J$31,$G$4:$BO$4),SUMIF($G$31:$BO$31,J$31,$G$4:$BO$4))</f>
        <v>365</v>
      </c>
      <c r="K32" s="243">
        <f>IF(K31=YEAR('Control Panel_개발'!$I$4),'Control Panel_개발'!$J$5+SUMIF($G$31:$BO$31,K$31,$G$4:$BO$4),SUMIF($G$31:$BO$31,K$31,$G$4:$BO$4))</f>
        <v>365</v>
      </c>
      <c r="L32" s="243">
        <f>IF(L31=YEAR('Control Panel_개발'!$I$4),'Control Panel_개발'!$J$5+SUMIF($G$31:$BO$31,L$31,$G$4:$BO$4),SUMIF($G$31:$BO$31,L$31,$G$4:$BO$4))</f>
        <v>366</v>
      </c>
      <c r="M32" s="243">
        <f>IF(M31=YEAR('Control Panel_개발'!$I$4),'Control Panel_개발'!$J$5+SUMIF($G$31:$BO$31,M$31,$G$4:$BO$4),SUMIF($G$31:$BO$31,M$31,$G$4:$BO$4))</f>
        <v>366</v>
      </c>
      <c r="N32" s="243">
        <f>IF(N31=YEAR('Control Panel_개발'!$I$4),'Control Panel_개발'!$J$5+SUMIF($G$31:$BO$31,N$31,$G$4:$BO$4),SUMIF($G$31:$BO$31,N$31,$G$4:$BO$4))</f>
        <v>366</v>
      </c>
      <c r="O32" s="243">
        <f>IF(O31=YEAR('Control Panel_개발'!$I$4),'Control Panel_개발'!$J$5+SUMIF($G$31:$BO$31,O$31,$G$4:$BO$4),SUMIF($G$31:$BO$31,O$31,$G$4:$BO$4))</f>
        <v>366</v>
      </c>
      <c r="P32" s="243">
        <f>IF(P31=YEAR('Control Panel_개발'!$I$4),'Control Panel_개발'!$J$5+SUMIF($G$31:$BO$31,P$31,$G$4:$BO$4),SUMIF($G$31:$BO$31,P$31,$G$4:$BO$4))</f>
        <v>366</v>
      </c>
      <c r="Q32" s="243">
        <f>IF(Q31=YEAR('Control Panel_개발'!$I$4),'Control Panel_개발'!$J$5+SUMIF($G$31:$BO$31,Q$31,$G$4:$BO$4),SUMIF($G$31:$BO$31,Q$31,$G$4:$BO$4))</f>
        <v>366</v>
      </c>
      <c r="R32" s="243">
        <f>IF(R31=YEAR('Control Panel_개발'!$I$4),'Control Panel_개발'!$J$5+SUMIF($G$31:$BO$31,R$31,$G$4:$BO$4),SUMIF($G$31:$BO$31,R$31,$G$4:$BO$4))</f>
        <v>366</v>
      </c>
      <c r="S32" s="243">
        <f>IF(S31=YEAR('Control Panel_개발'!$I$4),'Control Panel_개발'!$J$5+SUMIF($G$31:$BO$31,S$31,$G$4:$BO$4),SUMIF($G$31:$BO$31,S$31,$G$4:$BO$4))</f>
        <v>366</v>
      </c>
      <c r="T32" s="243">
        <f>IF(T31=YEAR('Control Panel_개발'!$I$4),'Control Panel_개발'!$J$5+SUMIF($G$31:$BO$31,T$31,$G$4:$BO$4),SUMIF($G$31:$BO$31,T$31,$G$4:$BO$4))</f>
        <v>366</v>
      </c>
      <c r="U32" s="243">
        <f>IF(U31=YEAR('Control Panel_개발'!$I$4),'Control Panel_개발'!$J$5+SUMIF($G$31:$BO$31,U$31,$G$4:$BO$4),SUMIF($G$31:$BO$31,U$31,$G$4:$BO$4))</f>
        <v>366</v>
      </c>
      <c r="V32" s="243">
        <f>IF(V31=YEAR('Control Panel_개발'!$I$4),'Control Panel_개발'!$J$5+SUMIF($G$31:$BO$31,V$31,$G$4:$BO$4),SUMIF($G$31:$BO$31,V$31,$G$4:$BO$4))</f>
        <v>366</v>
      </c>
      <c r="W32" s="243">
        <f>IF(W31=YEAR('Control Panel_개발'!$I$4),'Control Panel_개발'!$J$5+SUMIF($G$31:$BO$31,W$31,$G$4:$BO$4),SUMIF($G$31:$BO$31,W$31,$G$4:$BO$4))</f>
        <v>366</v>
      </c>
      <c r="X32" s="243">
        <f>IF(X31=YEAR('Control Panel_개발'!$I$4),'Control Panel_개발'!$J$5+SUMIF($G$31:$BO$31,X$31,$G$4:$BO$4),SUMIF($G$31:$BO$31,X$31,$G$4:$BO$4))</f>
        <v>365</v>
      </c>
      <c r="Y32" s="243">
        <f>IF(Y31=YEAR('Control Panel_개발'!$I$4),'Control Panel_개발'!$J$5+SUMIF($G$31:$BO$31,Y$31,$G$4:$BO$4),SUMIF($G$31:$BO$31,Y$31,$G$4:$BO$4))</f>
        <v>365</v>
      </c>
      <c r="Z32" s="243">
        <f>IF(Z31=YEAR('Control Panel_개발'!$I$4),'Control Panel_개발'!$J$5+SUMIF($G$31:$BO$31,Z$31,$G$4:$BO$4),SUMIF($G$31:$BO$31,Z$31,$G$4:$BO$4))</f>
        <v>365</v>
      </c>
      <c r="AA32" s="243">
        <f>IF(AA31=YEAR('Control Panel_개발'!$I$4),'Control Panel_개발'!$J$5+SUMIF($G$31:$BO$31,AA$31,$G$4:$BO$4),SUMIF($G$31:$BO$31,AA$31,$G$4:$BO$4))</f>
        <v>365</v>
      </c>
      <c r="AB32" s="243">
        <f>IF(AB31=YEAR('Control Panel_개발'!$I$4),'Control Panel_개발'!$J$5+SUMIF($G$31:$BO$31,AB$31,$G$4:$BO$4),SUMIF($G$31:$BO$31,AB$31,$G$4:$BO$4))</f>
        <v>365</v>
      </c>
      <c r="AC32" s="243">
        <f>IF(AC31=YEAR('Control Panel_개발'!$I$4),'Control Panel_개발'!$J$5+SUMIF($G$31:$BO$31,AC$31,$G$4:$BO$4),SUMIF($G$31:$BO$31,AC$31,$G$4:$BO$4))</f>
        <v>365</v>
      </c>
      <c r="AD32" s="243">
        <f>IF(AD31=YEAR('Control Panel_개발'!$I$4),'Control Panel_개발'!$J$5+SUMIF($G$31:$BO$31,AD$31,$G$4:$BO$4),SUMIF($G$31:$BO$31,AD$31,$G$4:$BO$4))</f>
        <v>365</v>
      </c>
      <c r="AE32" s="243">
        <f>IF(AE31=YEAR('Control Panel_개발'!$I$4),'Control Panel_개발'!$J$5+SUMIF($G$31:$BO$31,AE$31,$G$4:$BO$4),SUMIF($G$31:$BO$31,AE$31,$G$4:$BO$4))</f>
        <v>365</v>
      </c>
      <c r="AF32" s="243">
        <f>IF(AF31=YEAR('Control Panel_개발'!$I$4),'Control Panel_개발'!$J$5+SUMIF($G$31:$BO$31,AF$31,$G$4:$BO$4),SUMIF($G$31:$BO$31,AF$31,$G$4:$BO$4))</f>
        <v>365</v>
      </c>
      <c r="AG32" s="243">
        <f>IF(AG31=YEAR('Control Panel_개발'!$I$4),'Control Panel_개발'!$J$5+SUMIF($G$31:$BO$31,AG$31,$G$4:$BO$4),SUMIF($G$31:$BO$31,AG$31,$G$4:$BO$4))</f>
        <v>365</v>
      </c>
      <c r="AH32" s="243">
        <f>IF(AH31=YEAR('Control Panel_개발'!$I$4),'Control Panel_개발'!$J$5+SUMIF($G$31:$BO$31,AH$31,$G$4:$BO$4),SUMIF($G$31:$BO$31,AH$31,$G$4:$BO$4))</f>
        <v>365</v>
      </c>
      <c r="AI32" s="243">
        <f>IF(AI31=YEAR('Control Panel_개발'!$I$4),'Control Panel_개발'!$J$5+SUMIF($G$31:$BO$31,AI$31,$G$4:$BO$4),SUMIF($G$31:$BO$31,AI$31,$G$4:$BO$4))</f>
        <v>365</v>
      </c>
      <c r="AJ32" s="243">
        <f>IF(AJ31=YEAR('Control Panel_개발'!$I$4),'Control Panel_개발'!$J$5+SUMIF($G$31:$BO$31,AJ$31,$G$4:$BO$4),SUMIF($G$31:$BO$31,AJ$31,$G$4:$BO$4))</f>
        <v>365</v>
      </c>
      <c r="AK32" s="243">
        <f>IF(AK31=YEAR('Control Panel_개발'!$I$4),'Control Panel_개발'!$J$5+SUMIF($G$31:$BO$31,AK$31,$G$4:$BO$4),SUMIF($G$31:$BO$31,AK$31,$G$4:$BO$4))</f>
        <v>365</v>
      </c>
      <c r="AL32" s="243">
        <f>IF(AL31=YEAR('Control Panel_개발'!$I$4),'Control Panel_개발'!$J$5+SUMIF($G$31:$BO$31,AL$31,$G$4:$BO$4),SUMIF($G$31:$BO$31,AL$31,$G$4:$BO$4))</f>
        <v>365</v>
      </c>
      <c r="AM32" s="243">
        <f>IF(AM31=YEAR('Control Panel_개발'!$I$4),'Control Panel_개발'!$J$5+SUMIF($G$31:$BO$31,AM$31,$G$4:$BO$4),SUMIF($G$31:$BO$31,AM$31,$G$4:$BO$4))</f>
        <v>365</v>
      </c>
      <c r="AN32" s="243">
        <f>IF(AN31=YEAR('Control Panel_개발'!$I$4),'Control Panel_개발'!$J$5+SUMIF($G$31:$BO$31,AN$31,$G$4:$BO$4),SUMIF($G$31:$BO$31,AN$31,$G$4:$BO$4))</f>
        <v>365</v>
      </c>
      <c r="AO32" s="243">
        <f>IF(AO31=YEAR('Control Panel_개발'!$I$4),'Control Panel_개발'!$J$5+SUMIF($G$31:$BO$31,AO$31,$G$4:$BO$4),SUMIF($G$31:$BO$31,AO$31,$G$4:$BO$4))</f>
        <v>365</v>
      </c>
      <c r="AP32" s="243">
        <f>IF(AP31=YEAR('Control Panel_개발'!$I$4),'Control Panel_개발'!$J$5+SUMIF($G$31:$BO$31,AP$31,$G$4:$BO$4),SUMIF($G$31:$BO$31,AP$31,$G$4:$BO$4))</f>
        <v>365</v>
      </c>
      <c r="AQ32" s="243">
        <f>IF(AQ31=YEAR('Control Panel_개발'!$I$4),'Control Panel_개발'!$J$5+SUMIF($G$31:$BO$31,AQ$31,$G$4:$BO$4),SUMIF($G$31:$BO$31,AQ$31,$G$4:$BO$4))</f>
        <v>365</v>
      </c>
      <c r="AR32" s="243">
        <f>IF(AR31=YEAR('Control Panel_개발'!$I$4),'Control Panel_개발'!$J$5+SUMIF($G$31:$BO$31,AR$31,$G$4:$BO$4),SUMIF($G$31:$BO$31,AR$31,$G$4:$BO$4))</f>
        <v>365</v>
      </c>
      <c r="AS32" s="243">
        <f>IF(AS31=YEAR('Control Panel_개발'!$I$4),'Control Panel_개발'!$J$5+SUMIF($G$31:$BO$31,AS$31,$G$4:$BO$4),SUMIF($G$31:$BO$31,AS$31,$G$4:$BO$4))</f>
        <v>365</v>
      </c>
      <c r="AT32" s="243">
        <f>IF(AT31=YEAR('Control Panel_개발'!$I$4),'Control Panel_개발'!$J$5+SUMIF($G$31:$BO$31,AT$31,$G$4:$BO$4),SUMIF($G$31:$BO$31,AT$31,$G$4:$BO$4))</f>
        <v>365</v>
      </c>
      <c r="AU32" s="243">
        <f>IF(AU31=YEAR('Control Panel_개발'!$I$4),'Control Panel_개발'!$J$5+SUMIF($G$31:$BO$31,AU$31,$G$4:$BO$4),SUMIF($G$31:$BO$31,AU$31,$G$4:$BO$4))</f>
        <v>365</v>
      </c>
      <c r="AV32" s="243">
        <f>IF(AV31=YEAR('Control Panel_개발'!$I$4),'Control Panel_개발'!$J$5+SUMIF($G$31:$BO$31,AV$31,$G$4:$BO$4),SUMIF($G$31:$BO$31,AV$31,$G$4:$BO$4))</f>
        <v>365</v>
      </c>
      <c r="AW32" s="243">
        <f>IF(AW31=YEAR('Control Panel_개발'!$I$4),'Control Panel_개발'!$J$5+SUMIF($G$31:$BO$31,AW$31,$G$4:$BO$4),SUMIF($G$31:$BO$31,AW$31,$G$4:$BO$4))</f>
        <v>365</v>
      </c>
      <c r="AX32" s="243">
        <f>IF(AX31=YEAR('Control Panel_개발'!$I$4),'Control Panel_개발'!$J$5+SUMIF($G$31:$BO$31,AX$31,$G$4:$BO$4),SUMIF($G$31:$BO$31,AX$31,$G$4:$BO$4))</f>
        <v>365</v>
      </c>
      <c r="AY32" s="243">
        <f>IF(AY31=YEAR('Control Panel_개발'!$I$4),'Control Panel_개발'!$J$5+SUMIF($G$31:$BO$31,AY$31,$G$4:$BO$4),SUMIF($G$31:$BO$31,AY$31,$G$4:$BO$4))</f>
        <v>365</v>
      </c>
      <c r="AZ32" s="243">
        <f>IF(AZ31=YEAR('Control Panel_개발'!$I$4),'Control Panel_개발'!$J$5+SUMIF($G$31:$BO$31,AZ$31,$G$4:$BO$4),SUMIF($G$31:$BO$31,AZ$31,$G$4:$BO$4))</f>
        <v>365</v>
      </c>
      <c r="BA32" s="243">
        <f>IF(BA31=YEAR('Control Panel_개발'!$I$4),'Control Panel_개발'!$J$5+SUMIF($G$31:$BO$31,BA$31,$G$4:$BO$4),SUMIF($G$31:$BO$31,BA$31,$G$4:$BO$4))</f>
        <v>365</v>
      </c>
      <c r="BB32" s="243">
        <f>IF(BB31=YEAR('Control Panel_개발'!$I$4),'Control Panel_개발'!$J$5+SUMIF($G$31:$BO$31,BB$31,$G$4:$BO$4),SUMIF($G$31:$BO$31,BB$31,$G$4:$BO$4))</f>
        <v>365</v>
      </c>
      <c r="BC32" s="243">
        <f>IF(BC31=YEAR('Control Panel_개발'!$I$4),'Control Panel_개발'!$J$5+SUMIF($G$31:$BO$31,BC$31,$G$4:$BO$4),SUMIF($G$31:$BO$31,BC$31,$G$4:$BO$4))</f>
        <v>365</v>
      </c>
      <c r="BD32" s="243">
        <f>IF(BD31=YEAR('Control Panel_개발'!$I$4),'Control Panel_개발'!$J$5+SUMIF($G$31:$BO$31,BD$31,$G$4:$BO$4),SUMIF($G$31:$BO$31,BD$31,$G$4:$BO$4))</f>
        <v>365</v>
      </c>
      <c r="BE32" s="243">
        <f>IF(BE31=YEAR('Control Panel_개발'!$I$4),'Control Panel_개발'!$J$5+SUMIF($G$31:$BO$31,BE$31,$G$4:$BO$4),SUMIF($G$31:$BO$31,BE$31,$G$4:$BO$4))</f>
        <v>365</v>
      </c>
      <c r="BF32" s="243">
        <f>IF(BF31=YEAR('Control Panel_개발'!$I$4),'Control Panel_개발'!$J$5+SUMIF($G$31:$BO$31,BF$31,$G$4:$BO$4),SUMIF($G$31:$BO$31,BF$31,$G$4:$BO$4))</f>
        <v>365</v>
      </c>
      <c r="BG32" s="243">
        <f>IF(BG31=YEAR('Control Panel_개발'!$I$4),'Control Panel_개발'!$J$5+SUMIF($G$31:$BO$31,BG$31,$G$4:$BO$4),SUMIF($G$31:$BO$31,BG$31,$G$4:$BO$4))</f>
        <v>365</v>
      </c>
      <c r="BH32" s="243">
        <f>IF(BH31=YEAR('Control Panel_개발'!$I$4),'Control Panel_개발'!$J$5+SUMIF($G$31:$BO$31,BH$31,$G$4:$BO$4),SUMIF($G$31:$BO$31,BH$31,$G$4:$BO$4))</f>
        <v>244</v>
      </c>
      <c r="BI32" s="243">
        <f>IF(BI31=YEAR('Control Panel_개발'!$I$4),'Control Panel_개발'!$J$5+SUMIF($G$31:$BO$31,BI$31,$G$4:$BO$4),SUMIF($G$31:$BO$31,BI$31,$G$4:$BO$4))</f>
        <v>244</v>
      </c>
      <c r="BJ32" s="243">
        <f>IF(BJ31=YEAR('Control Panel_개발'!$I$4),'Control Panel_개발'!$J$5+SUMIF($G$31:$BO$31,BJ$31,$G$4:$BO$4),SUMIF($G$31:$BO$31,BJ$31,$G$4:$BO$4))</f>
        <v>244</v>
      </c>
      <c r="BK32" s="243">
        <f>IF(BK31=YEAR('Control Panel_개발'!$I$4),'Control Panel_개발'!$J$5+SUMIF($G$31:$BO$31,BK$31,$G$4:$BO$4),SUMIF($G$31:$BO$31,BK$31,$G$4:$BO$4))</f>
        <v>244</v>
      </c>
      <c r="BL32" s="243">
        <f>IF(BL31=YEAR('Control Panel_개발'!$I$4),'Control Panel_개발'!$J$5+SUMIF($G$31:$BO$31,BL$31,$G$4:$BO$4),SUMIF($G$31:$BO$31,BL$31,$G$4:$BO$4))</f>
        <v>244</v>
      </c>
      <c r="BM32" s="243">
        <f>IF(BM31=YEAR('Control Panel_개발'!$I$4),'Control Panel_개발'!$J$5+SUMIF($G$31:$BO$31,BM$31,$G$4:$BO$4),SUMIF($G$31:$BO$31,BM$31,$G$4:$BO$4))</f>
        <v>244</v>
      </c>
      <c r="BN32" s="243">
        <f>IF(BN31=YEAR('Control Panel_개발'!$I$4),'Control Panel_개발'!$J$5+SUMIF($G$31:$BO$31,BN$31,$G$4:$BO$4),SUMIF($G$31:$BO$31,BN$31,$G$4:$BO$4))</f>
        <v>244</v>
      </c>
      <c r="BO32" s="243">
        <f>IF(BO31=YEAR('Control Panel_개발'!$I$4),'Control Panel_개발'!$J$5+SUMIF($G$31:$BO$31,BO$31,$G$4:$BO$4),SUMIF($G$31:$BO$31,BO$31,$G$4:$BO$4))</f>
        <v>244</v>
      </c>
    </row>
    <row r="33" spans="3:67" s="244" customFormat="1" x14ac:dyDescent="0.4">
      <c r="C33" s="248" t="str">
        <f>C16</f>
        <v>선순위차입금(PF대출)</v>
      </c>
      <c r="F33" s="272"/>
      <c r="G33" s="242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  <c r="BA33" s="243"/>
      <c r="BB33" s="243"/>
      <c r="BC33" s="243"/>
      <c r="BD33" s="243"/>
      <c r="BE33" s="243"/>
      <c r="BF33" s="243"/>
      <c r="BG33" s="243"/>
      <c r="BH33" s="243"/>
      <c r="BI33" s="243"/>
      <c r="BJ33" s="243"/>
      <c r="BK33" s="243"/>
      <c r="BL33" s="243"/>
      <c r="BM33" s="243"/>
      <c r="BN33" s="243"/>
      <c r="BO33" s="243"/>
    </row>
    <row r="34" spans="3:67" s="280" customFormat="1" x14ac:dyDescent="0.4">
      <c r="D34" s="280" t="s">
        <v>94</v>
      </c>
      <c r="F34" s="281"/>
      <c r="G34" s="282">
        <v>0</v>
      </c>
      <c r="H34" s="283">
        <f>G37</f>
        <v>0</v>
      </c>
      <c r="I34" s="283">
        <f t="shared" ref="I34:BO34" si="9">H37</f>
        <v>0</v>
      </c>
      <c r="J34" s="283">
        <f t="shared" si="9"/>
        <v>0</v>
      </c>
      <c r="K34" s="283">
        <f t="shared" si="9"/>
        <v>0</v>
      </c>
      <c r="L34" s="283">
        <f t="shared" si="9"/>
        <v>0</v>
      </c>
      <c r="M34" s="283">
        <f t="shared" si="9"/>
        <v>0</v>
      </c>
      <c r="N34" s="283">
        <f t="shared" si="9"/>
        <v>0</v>
      </c>
      <c r="O34" s="283">
        <f t="shared" si="9"/>
        <v>0</v>
      </c>
      <c r="P34" s="283">
        <f t="shared" si="9"/>
        <v>0</v>
      </c>
      <c r="Q34" s="283">
        <f t="shared" si="9"/>
        <v>0</v>
      </c>
      <c r="R34" s="283">
        <f t="shared" si="9"/>
        <v>0</v>
      </c>
      <c r="S34" s="283">
        <f t="shared" si="9"/>
        <v>0</v>
      </c>
      <c r="T34" s="283">
        <f t="shared" si="9"/>
        <v>0</v>
      </c>
      <c r="U34" s="283">
        <f t="shared" si="9"/>
        <v>0</v>
      </c>
      <c r="V34" s="283">
        <f t="shared" si="9"/>
        <v>0</v>
      </c>
      <c r="W34" s="283">
        <f t="shared" si="9"/>
        <v>0</v>
      </c>
      <c r="X34" s="283">
        <f t="shared" si="9"/>
        <v>0</v>
      </c>
      <c r="Y34" s="283">
        <f t="shared" si="9"/>
        <v>0</v>
      </c>
      <c r="Z34" s="283">
        <f t="shared" si="9"/>
        <v>0</v>
      </c>
      <c r="AA34" s="283">
        <f t="shared" si="9"/>
        <v>0</v>
      </c>
      <c r="AB34" s="283">
        <f t="shared" si="9"/>
        <v>0</v>
      </c>
      <c r="AC34" s="283">
        <f t="shared" si="9"/>
        <v>0</v>
      </c>
      <c r="AD34" s="283">
        <f t="shared" si="9"/>
        <v>0</v>
      </c>
      <c r="AE34" s="283">
        <f t="shared" si="9"/>
        <v>0</v>
      </c>
      <c r="AF34" s="283">
        <f t="shared" si="9"/>
        <v>0</v>
      </c>
      <c r="AG34" s="283">
        <f t="shared" ca="1" si="9"/>
        <v>554.79499999999996</v>
      </c>
      <c r="AH34" s="283">
        <f t="shared" ca="1" si="9"/>
        <v>8580.8230000000003</v>
      </c>
      <c r="AI34" s="283">
        <f t="shared" ca="1" si="9"/>
        <v>0</v>
      </c>
      <c r="AJ34" s="283">
        <f t="shared" ca="1" si="9"/>
        <v>22931.507000000001</v>
      </c>
      <c r="AK34" s="283">
        <f t="shared" ca="1" si="9"/>
        <v>54462.328999999998</v>
      </c>
      <c r="AL34" s="283">
        <f t="shared" ca="1" si="9"/>
        <v>0</v>
      </c>
      <c r="AM34" s="283">
        <f t="shared" ca="1" si="9"/>
        <v>59621.917999999998</v>
      </c>
      <c r="AN34" s="283">
        <f t="shared" ca="1" si="9"/>
        <v>132854.79500000001</v>
      </c>
      <c r="AO34" s="283">
        <f t="shared" ca="1" si="9"/>
        <v>0</v>
      </c>
      <c r="AP34" s="283">
        <f t="shared" ca="1" si="9"/>
        <v>110958.905</v>
      </c>
      <c r="AQ34" s="283">
        <f t="shared" ca="1" si="9"/>
        <v>244534.93299999999</v>
      </c>
      <c r="AR34" s="283">
        <f t="shared" ca="1" si="9"/>
        <v>0</v>
      </c>
      <c r="AS34" s="283">
        <f t="shared" ca="1" si="9"/>
        <v>170876.71299999999</v>
      </c>
      <c r="AT34" s="283">
        <f t="shared" ca="1" si="9"/>
        <v>363501.37099999998</v>
      </c>
      <c r="AU34" s="283">
        <f t="shared" ca="1" si="9"/>
        <v>0</v>
      </c>
      <c r="AV34" s="283">
        <f t="shared" ca="1" si="9"/>
        <v>223582.19199999998</v>
      </c>
      <c r="AW34" s="283">
        <f t="shared" ca="1" si="9"/>
        <v>455763.69899999996</v>
      </c>
      <c r="AX34" s="283">
        <f t="shared" ca="1" si="9"/>
        <v>0</v>
      </c>
      <c r="AY34" s="283">
        <f t="shared" ca="1" si="9"/>
        <v>259699.31599999999</v>
      </c>
      <c r="AZ34" s="283">
        <f t="shared" ca="1" si="9"/>
        <v>511576.02899999998</v>
      </c>
      <c r="BA34" s="283">
        <f t="shared" ca="1" si="9"/>
        <v>0</v>
      </c>
      <c r="BB34" s="283">
        <f t="shared" ca="1" si="9"/>
        <v>256869.864</v>
      </c>
      <c r="BC34" s="283">
        <f t="shared" ca="1" si="9"/>
        <v>522875.34399999998</v>
      </c>
      <c r="BD34" s="283">
        <f t="shared" ca="1" si="9"/>
        <v>0</v>
      </c>
      <c r="BE34" s="283">
        <f t="shared" ca="1" si="9"/>
        <v>0</v>
      </c>
      <c r="BF34" s="283">
        <f t="shared" ca="1" si="9"/>
        <v>0</v>
      </c>
      <c r="BG34" s="283">
        <f t="shared" ca="1" si="9"/>
        <v>0</v>
      </c>
      <c r="BH34" s="283">
        <f t="shared" ca="1" si="9"/>
        <v>0</v>
      </c>
      <c r="BI34" s="283">
        <f t="shared" ca="1" si="9"/>
        <v>0</v>
      </c>
      <c r="BJ34" s="283">
        <f t="shared" ca="1" si="9"/>
        <v>0</v>
      </c>
      <c r="BK34" s="283">
        <f t="shared" ca="1" si="9"/>
        <v>0</v>
      </c>
      <c r="BL34" s="283">
        <f t="shared" ca="1" si="9"/>
        <v>0</v>
      </c>
      <c r="BM34" s="283">
        <f t="shared" ca="1" si="9"/>
        <v>0</v>
      </c>
      <c r="BN34" s="283">
        <f t="shared" ca="1" si="9"/>
        <v>0</v>
      </c>
      <c r="BO34" s="283">
        <f t="shared" ca="1" si="9"/>
        <v>0</v>
      </c>
    </row>
    <row r="35" spans="3:67" s="280" customFormat="1" x14ac:dyDescent="0.4">
      <c r="D35" s="280" t="s">
        <v>95</v>
      </c>
      <c r="F35" s="284">
        <f ca="1">SUM(G35:BO35)</f>
        <v>3537739.7390000001</v>
      </c>
      <c r="G35" s="282">
        <f>ROUNDUP((G17*'Control Panel_개발'!$K$23*G$4/G$32)*Index_개발!E$8,3)</f>
        <v>0</v>
      </c>
      <c r="H35" s="283">
        <f>ROUNDUP((H17*'Control Panel_개발'!$K$23*H$4/H$32)*Index_개발!F$8,3)</f>
        <v>0</v>
      </c>
      <c r="I35" s="283">
        <f>ROUNDUP((I17*'Control Panel_개발'!$K$23*I$4/I$32)*Index_개발!G$8,3)</f>
        <v>0</v>
      </c>
      <c r="J35" s="283">
        <f>ROUNDUP((J17*'Control Panel_개발'!$K$23*J$4/J$32)*Index_개발!H$8,3)</f>
        <v>0</v>
      </c>
      <c r="K35" s="283">
        <f>ROUNDUP((K17*'Control Panel_개발'!$K$23*K$4/K$32)*Index_개발!I$8,3)</f>
        <v>0</v>
      </c>
      <c r="L35" s="283">
        <f>ROUNDUP((L17*'Control Panel_개발'!$K$23*L$4/L$32)*Index_개발!J$8,3)</f>
        <v>0</v>
      </c>
      <c r="M35" s="283">
        <f>ROUNDUP((M17*'Control Panel_개발'!$K$23*M$4/M$32)*Index_개발!K$8,3)</f>
        <v>0</v>
      </c>
      <c r="N35" s="283">
        <f>ROUNDUP((N17*'Control Panel_개발'!$K$23*N$4/N$32)*Index_개발!L$8,3)</f>
        <v>0</v>
      </c>
      <c r="O35" s="283">
        <f>ROUNDUP((O17*'Control Panel_개발'!$K$23*O$4/O$32)*Index_개발!M$8,3)</f>
        <v>0</v>
      </c>
      <c r="P35" s="283">
        <f>ROUNDUP((P17*'Control Panel_개발'!$K$23*P$4/P$32)*Index_개발!N$8,3)</f>
        <v>0</v>
      </c>
      <c r="Q35" s="283">
        <f>ROUNDUP((Q17*'Control Panel_개발'!$K$23*Q$4/Q$32)*Index_개발!O$8,3)</f>
        <v>0</v>
      </c>
      <c r="R35" s="283">
        <f>ROUNDUP((R17*'Control Panel_개발'!$K$23*R$4/R$32)*Index_개발!P$8,3)</f>
        <v>0</v>
      </c>
      <c r="S35" s="283">
        <f>ROUNDUP((S17*'Control Panel_개발'!$K$23*S$4/S$32)*Index_개발!Q$8,3)</f>
        <v>0</v>
      </c>
      <c r="T35" s="283">
        <f>ROUNDUP((T17*'Control Panel_개발'!$K$23*T$4/T$32)*Index_개발!R$8,3)</f>
        <v>0</v>
      </c>
      <c r="U35" s="283">
        <f>ROUNDUP((U17*'Control Panel_개발'!$K$23*U$4/U$32)*Index_개발!S$8,3)</f>
        <v>0</v>
      </c>
      <c r="V35" s="283">
        <f>ROUNDUP((V17*'Control Panel_개발'!$K$23*V$4/V$32)*Index_개발!T$8,3)</f>
        <v>0</v>
      </c>
      <c r="W35" s="283">
        <f>ROUNDUP((W17*'Control Panel_개발'!$K$23*W$4/W$32)*Index_개발!U$8,3)</f>
        <v>0</v>
      </c>
      <c r="X35" s="283">
        <f>ROUNDUP((X17*'Control Panel_개발'!$K$23*X$4/X$32)*Index_개발!V$8,3)</f>
        <v>0</v>
      </c>
      <c r="Y35" s="283">
        <f>ROUNDUP((Y17*'Control Panel_개발'!$K$23*Y$4/Y$32)*Index_개발!W$8,3)</f>
        <v>0</v>
      </c>
      <c r="Z35" s="283">
        <f>ROUNDUP((Z17*'Control Panel_개발'!$K$23*Z$4/Z$32)*Index_개발!X$8,3)</f>
        <v>0</v>
      </c>
      <c r="AA35" s="283">
        <f>ROUNDUP((AA17*'Control Panel_개발'!$K$23*AA$4/AA$32)*Index_개발!Y$8,3)</f>
        <v>0</v>
      </c>
      <c r="AB35" s="283">
        <f>ROUNDUP((AB17*'Control Panel_개발'!$K$23*AB$4/AB$32)*Index_개발!Z$8,3)</f>
        <v>0</v>
      </c>
      <c r="AC35" s="283">
        <f>ROUNDUP((AC17*'Control Panel_개발'!$K$23*AC$4/AC$32)*Index_개발!AA$8,3)</f>
        <v>0</v>
      </c>
      <c r="AD35" s="283">
        <f>ROUNDUP((AD17*'Control Panel_개발'!$K$23*AD$4/AD$32)*Index_개발!AB$8,3)</f>
        <v>0</v>
      </c>
      <c r="AE35" s="283">
        <f>ROUNDUP((AE17*'Control Panel_개발'!$K$23*AE$4/AE$32)*Index_개발!AC$8,3)</f>
        <v>0</v>
      </c>
      <c r="AF35" s="283">
        <f ca="1">ROUNDUP((AF17*'Control Panel_개발'!$K$23*AF$4/AF$32)*Index_개발!AD$8,3)</f>
        <v>554.79499999999996</v>
      </c>
      <c r="AG35" s="283">
        <f ca="1">ROUNDUP((AG17*'Control Panel_개발'!$K$23*AG$4/AG$32)*Index_개발!AE$8,3)</f>
        <v>8026.0280000000002</v>
      </c>
      <c r="AH35" s="283">
        <f ca="1">ROUNDUP((AH17*'Control Panel_개발'!$K$23*AH$4/AH$32)*Index_개발!AF$8,3)</f>
        <v>14979.453</v>
      </c>
      <c r="AI35" s="283">
        <f ca="1">ROUNDUP((AI17*'Control Panel_개발'!$K$23*AI$4/AI$32)*Index_개발!AG$8,3)</f>
        <v>22931.507000000001</v>
      </c>
      <c r="AJ35" s="283">
        <f ca="1">ROUNDUP((AJ17*'Control Panel_개발'!$K$23*AJ$4/AJ$32)*Index_개발!AH$8,3)</f>
        <v>31530.822</v>
      </c>
      <c r="AK35" s="283">
        <f ca="1">ROUNDUP((AK17*'Control Panel_개발'!$K$23*AK$4/AK$32)*Index_개발!AI$8,3)</f>
        <v>38317.808999999994</v>
      </c>
      <c r="AL35" s="283">
        <f ca="1">ROUNDUP((AL17*'Control Panel_개발'!$K$23*AL$4/AL$32)*Index_개발!AJ$8,3)</f>
        <v>59621.917999999998</v>
      </c>
      <c r="AM35" s="283">
        <f ca="1">ROUNDUP((AM17*'Control Panel_개발'!$K$23*AM$4/AM$32)*Index_개발!AK$8,3)</f>
        <v>73232.877000000008</v>
      </c>
      <c r="AN35" s="283">
        <f ca="1">ROUNDUP((AN17*'Control Panel_개발'!$K$23*AN$4/AN$32)*Index_개발!AL$8,3)</f>
        <v>94019.179000000004</v>
      </c>
      <c r="AO35" s="283">
        <f ca="1">ROUNDUP((AO17*'Control Panel_개발'!$K$23*AO$4/AO$32)*Index_개발!AM$8,3)</f>
        <v>110958.905</v>
      </c>
      <c r="AP35" s="283">
        <f ca="1">ROUNDUP((AP17*'Control Panel_개발'!$K$23*AP$4/AP$32)*Index_개발!AN$8,3)</f>
        <v>133576.02799999999</v>
      </c>
      <c r="AQ35" s="283">
        <f ca="1">ROUNDUP((AQ17*'Control Panel_개발'!$K$23*AQ$4/AQ$32)*Index_개발!AO$8,3)</f>
        <v>153641.09599999999</v>
      </c>
      <c r="AR35" s="283">
        <f ca="1">ROUNDUP((AR17*'Control Panel_개발'!$K$23*AR$4/AR$32)*Index_개발!AP$8,3)</f>
        <v>170876.71299999999</v>
      </c>
      <c r="AS35" s="283">
        <f ca="1">ROUNDUP((AS17*'Control Panel_개발'!$K$23*AS$4/AS$32)*Index_개발!AQ$8,3)</f>
        <v>192624.658</v>
      </c>
      <c r="AT35" s="283">
        <f ca="1">ROUNDUP((AT17*'Control Panel_개발'!$K$23*AT$4/AT$32)*Index_개발!AR$8,3)</f>
        <v>200835.617</v>
      </c>
      <c r="AU35" s="283">
        <f ca="1">ROUNDUP((AU17*'Control Panel_개발'!$K$23*AU$4/AU$32)*Index_개발!AS$8,3)</f>
        <v>223582.19199999998</v>
      </c>
      <c r="AV35" s="283">
        <f ca="1">ROUNDUP((AV17*'Control Panel_개발'!$K$23*AV$4/AV$32)*Index_개발!AT$8,3)</f>
        <v>232181.50699999998</v>
      </c>
      <c r="AW35" s="283">
        <f ca="1">ROUNDUP((AW17*'Control Panel_개발'!$K$23*AW$4/AW$32)*Index_개발!AU$8,3)</f>
        <v>214372.603</v>
      </c>
      <c r="AX35" s="283">
        <f ca="1">ROUNDUP((AX17*'Control Panel_개발'!$K$23*AX$4/AX$32)*Index_개발!AV$8,3)</f>
        <v>259699.31599999999</v>
      </c>
      <c r="AY35" s="283">
        <f ca="1">ROUNDUP((AY17*'Control Panel_개발'!$K$23*AY$4/AY$32)*Index_개발!AW$8,3)</f>
        <v>251876.71299999999</v>
      </c>
      <c r="AZ35" s="283">
        <f ca="1">ROUNDUP((AZ17*'Control Panel_개발'!$K$23*AZ$4/AZ$32)*Index_개발!AX$8,3)</f>
        <v>260845.891</v>
      </c>
      <c r="BA35" s="283">
        <f ca="1">ROUNDUP((BA17*'Control Panel_개발'!$K$23*BA$4/BA$32)*Index_개발!AY$8,3)</f>
        <v>256869.864</v>
      </c>
      <c r="BB35" s="283">
        <f ca="1">ROUNDUP((BB17*'Control Panel_개발'!$K$23*BB$4/BB$32)*Index_개발!AZ$8,3)</f>
        <v>266005.48</v>
      </c>
      <c r="BC35" s="283">
        <f ca="1">ROUNDUP((BC17*'Control Panel_개발'!$K$23*BC$4/BC$32)*Index_개발!BA$8,3)</f>
        <v>266578.76799999998</v>
      </c>
      <c r="BD35" s="283">
        <f>ROUNDUP((BD17*'Control Panel_개발'!$K$23*BD$4/BD$32)*Index_개발!BB$8,3)</f>
        <v>0</v>
      </c>
      <c r="BE35" s="283">
        <f>ROUNDUP((BE17*'Control Panel_개발'!$K$23*BE$4/BE$32)*Index_개발!BC$8,3)</f>
        <v>0</v>
      </c>
      <c r="BF35" s="283">
        <f>ROUNDUP((BF17*'Control Panel_개발'!$K$23*BF$4/BF$32)*Index_개발!BD$8,3)</f>
        <v>0</v>
      </c>
      <c r="BG35" s="283">
        <f>ROUNDUP((BG17*'Control Panel_개발'!$K$23*BG$4/BG$32)*Index_개발!BE$8,3)</f>
        <v>0</v>
      </c>
      <c r="BH35" s="283">
        <f>ROUNDUP((BH17*'Control Panel_개발'!$K$23*BH$4/BH$32)*Index_개발!BF$8,3)</f>
        <v>0</v>
      </c>
      <c r="BI35" s="283">
        <f>ROUNDUP((BI17*'Control Panel_개발'!$K$23*BI$4/BI$32)*Index_개발!BG$8,3)</f>
        <v>0</v>
      </c>
      <c r="BJ35" s="283">
        <f>ROUNDUP((BJ17*'Control Panel_개발'!$K$23*BJ$4/BJ$32)*Index_개발!BH$8,3)</f>
        <v>0</v>
      </c>
      <c r="BK35" s="283">
        <f>ROUNDUP((BK17*'Control Panel_개발'!$K$23*BK$4/BK$32)*Index_개발!BI$8,3)</f>
        <v>0</v>
      </c>
      <c r="BL35" s="283">
        <f>ROUNDUP((BL17*'Control Panel_개발'!$K$23*BL$4/BL$32)*Index_개발!BJ$8,3)</f>
        <v>0</v>
      </c>
      <c r="BM35" s="283">
        <f>ROUNDUP((BM17*'Control Panel_개발'!$K$23*BM$4/BM$32)*Index_개발!BK$8,3)</f>
        <v>0</v>
      </c>
      <c r="BN35" s="283">
        <f>ROUNDUP((BN17*'Control Panel_개발'!$K$23*BN$4/BN$32)*Index_개발!BL$8,3)</f>
        <v>0</v>
      </c>
      <c r="BO35" s="283">
        <f>ROUNDUP((BO17*'Control Panel_개발'!$K$23*BO$4/BO$32)*Index_개발!BM$8,3)</f>
        <v>0</v>
      </c>
    </row>
    <row r="36" spans="3:67" s="280" customFormat="1" x14ac:dyDescent="0.4">
      <c r="D36" s="280" t="s">
        <v>96</v>
      </c>
      <c r="F36" s="284">
        <f ca="1">SUM(G36:BO36)</f>
        <v>3537739.7390000001</v>
      </c>
      <c r="G36" s="282">
        <v>0</v>
      </c>
      <c r="H36" s="283">
        <f>IF(H$3&gt;'Control Panel_개발'!$I$10,0,IF(OR(H$3='Control Panel_개발'!$I$10,AND(H$3&gt;='Control Panel_개발'!$I$12,MOD(MONTH(H$3),'Control Panel_개발'!$I$11)='Control Panel_개발'!$J$12)),H34+H35,0))</f>
        <v>0</v>
      </c>
      <c r="I36" s="283">
        <f>IF(I$3&gt;'Control Panel_개발'!$I$10,0,IF(OR(I$3='Control Panel_개발'!$I$10,AND(I$3&gt;='Control Panel_개발'!$I$12,MOD(MONTH(I$3),'Control Panel_개발'!$I$11)='Control Panel_개발'!$J$12)),I34+I35,0))</f>
        <v>0</v>
      </c>
      <c r="J36" s="283">
        <f>IF(J$3&gt;'Control Panel_개발'!$I$10,0,IF(OR(J$3='Control Panel_개발'!$I$10,AND(J$3&gt;='Control Panel_개발'!$I$12,MOD(MONTH(J$3),'Control Panel_개발'!$I$11)='Control Panel_개발'!$J$12)),J34+J35,0))</f>
        <v>0</v>
      </c>
      <c r="K36" s="283">
        <f>IF(K$3&gt;'Control Panel_개발'!$I$10,0,IF(OR(K$3='Control Panel_개발'!$I$10,AND(K$3&gt;='Control Panel_개발'!$I$12,MOD(MONTH(K$3),'Control Panel_개발'!$I$11)='Control Panel_개발'!$J$12)),K34+K35,0))</f>
        <v>0</v>
      </c>
      <c r="L36" s="283">
        <f>IF(L$3&gt;'Control Panel_개발'!$I$10,0,IF(OR(L$3='Control Panel_개발'!$I$10,AND(L$3&gt;='Control Panel_개발'!$I$12,MOD(MONTH(L$3),'Control Panel_개발'!$I$11)='Control Panel_개발'!$J$12)),L34+L35,0))</f>
        <v>0</v>
      </c>
      <c r="M36" s="283">
        <f>IF(M$3&gt;'Control Panel_개발'!$I$10,0,IF(OR(M$3='Control Panel_개발'!$I$10,AND(M$3&gt;='Control Panel_개발'!$I$12,MOD(MONTH(M$3),'Control Panel_개발'!$I$11)='Control Panel_개발'!$J$12)),M34+M35,0))</f>
        <v>0</v>
      </c>
      <c r="N36" s="283">
        <f>IF(N$3&gt;'Control Panel_개발'!$I$10,0,IF(OR(N$3='Control Panel_개발'!$I$10,AND(N$3&gt;='Control Panel_개발'!$I$12,MOD(MONTH(N$3),'Control Panel_개발'!$I$11)='Control Panel_개발'!$J$12)),N34+N35,0))</f>
        <v>0</v>
      </c>
      <c r="O36" s="283">
        <f>IF(O$3&gt;'Control Panel_개발'!$I$10,0,IF(OR(O$3='Control Panel_개발'!$I$10,AND(O$3&gt;='Control Panel_개발'!$I$12,MOD(MONTH(O$3),'Control Panel_개발'!$I$11)='Control Panel_개발'!$J$12)),O34+O35,0))</f>
        <v>0</v>
      </c>
      <c r="P36" s="283">
        <f>IF(P$3&gt;'Control Panel_개발'!$I$10,0,IF(OR(P$3='Control Panel_개발'!$I$10,AND(P$3&gt;='Control Panel_개발'!$I$12,MOD(MONTH(P$3),'Control Panel_개발'!$I$11)='Control Panel_개발'!$J$12)),P34+P35,0))</f>
        <v>0</v>
      </c>
      <c r="Q36" s="283">
        <f>IF(Q$3&gt;'Control Panel_개발'!$I$10,0,IF(OR(Q$3='Control Panel_개발'!$I$10,AND(Q$3&gt;='Control Panel_개발'!$I$12,MOD(MONTH(Q$3),'Control Panel_개발'!$I$11)='Control Panel_개발'!$J$12)),Q34+Q35,0))</f>
        <v>0</v>
      </c>
      <c r="R36" s="283">
        <f>IF(R$3&gt;'Control Panel_개발'!$I$10,0,IF(OR(R$3='Control Panel_개발'!$I$10,AND(R$3&gt;='Control Panel_개발'!$I$12,MOD(MONTH(R$3),'Control Panel_개발'!$I$11)='Control Panel_개발'!$J$12)),R34+R35,0))</f>
        <v>0</v>
      </c>
      <c r="S36" s="283">
        <f>IF(S$3&gt;'Control Panel_개발'!$I$10,0,IF(OR(S$3='Control Panel_개발'!$I$10,AND(S$3&gt;='Control Panel_개발'!$I$12,MOD(MONTH(S$3),'Control Panel_개발'!$I$11)='Control Panel_개발'!$J$12)),S34+S35,0))</f>
        <v>0</v>
      </c>
      <c r="T36" s="283">
        <f>IF(T$3&gt;'Control Panel_개발'!$I$10,0,IF(OR(T$3='Control Panel_개발'!$I$10,AND(T$3&gt;='Control Panel_개발'!$I$12,MOD(MONTH(T$3),'Control Panel_개발'!$I$11)='Control Panel_개발'!$J$12)),T34+T35,0))</f>
        <v>0</v>
      </c>
      <c r="U36" s="283">
        <f>IF(U$3&gt;'Control Panel_개발'!$I$10,0,IF(OR(U$3='Control Panel_개발'!$I$10,AND(U$3&gt;='Control Panel_개발'!$I$12,MOD(MONTH(U$3),'Control Panel_개발'!$I$11)='Control Panel_개발'!$J$12)),U34+U35,0))</f>
        <v>0</v>
      </c>
      <c r="V36" s="283">
        <f>IF(V$3&gt;'Control Panel_개발'!$I$10,0,IF(OR(V$3='Control Panel_개발'!$I$10,AND(V$3&gt;='Control Panel_개발'!$I$12,MOD(MONTH(V$3),'Control Panel_개발'!$I$11)='Control Panel_개발'!$J$12)),V34+V35,0))</f>
        <v>0</v>
      </c>
      <c r="W36" s="283">
        <f>IF(W$3&gt;'Control Panel_개발'!$I$10,0,IF(OR(W$3='Control Panel_개발'!$I$10,AND(W$3&gt;='Control Panel_개발'!$I$12,MOD(MONTH(W$3),'Control Panel_개발'!$I$11)='Control Panel_개발'!$J$12)),W34+W35,0))</f>
        <v>0</v>
      </c>
      <c r="X36" s="283">
        <f>IF(X$3&gt;'Control Panel_개발'!$I$10,0,IF(OR(X$3='Control Panel_개발'!$I$10,AND(X$3&gt;='Control Panel_개발'!$I$12,MOD(MONTH(X$3),'Control Panel_개발'!$I$11)='Control Panel_개발'!$J$12)),X34+X35,0))</f>
        <v>0</v>
      </c>
      <c r="Y36" s="283">
        <f>IF(Y$3&gt;'Control Panel_개발'!$I$10,0,IF(OR(Y$3='Control Panel_개발'!$I$10,AND(Y$3&gt;='Control Panel_개발'!$I$12,MOD(MONTH(Y$3),'Control Panel_개발'!$I$11)='Control Panel_개발'!$J$12)),Y34+Y35,0))</f>
        <v>0</v>
      </c>
      <c r="Z36" s="283">
        <f>IF(Z$3&gt;'Control Panel_개발'!$I$10,0,IF(OR(Z$3='Control Panel_개발'!$I$10,AND(Z$3&gt;='Control Panel_개발'!$I$12,MOD(MONTH(Z$3),'Control Panel_개발'!$I$11)='Control Panel_개발'!$J$12)),Z34+Z35,0))</f>
        <v>0</v>
      </c>
      <c r="AA36" s="283">
        <f>IF(AA$3&gt;'Control Panel_개발'!$I$10,0,IF(OR(AA$3='Control Panel_개발'!$I$10,AND(AA$3&gt;='Control Panel_개발'!$I$12,MOD(MONTH(AA$3),'Control Panel_개발'!$I$11)='Control Panel_개발'!$J$12)),AA34+AA35,0))</f>
        <v>0</v>
      </c>
      <c r="AB36" s="283">
        <f>IF(AB$3&gt;'Control Panel_개발'!$I$10,0,IF(OR(AB$3='Control Panel_개발'!$I$10,AND(AB$3&gt;='Control Panel_개발'!$I$12,MOD(MONTH(AB$3),'Control Panel_개발'!$I$11)='Control Panel_개발'!$J$12)),AB34+AB35,0))</f>
        <v>0</v>
      </c>
      <c r="AC36" s="283">
        <f>IF(AC$3&gt;'Control Panel_개발'!$I$10,0,IF(OR(AC$3='Control Panel_개발'!$I$10,AND(AC$3&gt;='Control Panel_개발'!$I$12,MOD(MONTH(AC$3),'Control Panel_개발'!$I$11)='Control Panel_개발'!$J$12)),AC34+AC35,0))</f>
        <v>0</v>
      </c>
      <c r="AD36" s="283">
        <f>IF(AD$3&gt;'Control Panel_개발'!$I$10,0,IF(OR(AD$3='Control Panel_개발'!$I$10,AND(AD$3&gt;='Control Panel_개발'!$I$12,MOD(MONTH(AD$3),'Control Panel_개발'!$I$11)='Control Panel_개발'!$J$12)),AD34+AD35,0))</f>
        <v>0</v>
      </c>
      <c r="AE36" s="283">
        <f>IF(AE$3&gt;'Control Panel_개발'!$I$10,0,IF(OR(AE$3='Control Panel_개발'!$I$10,AND(AE$3&gt;='Control Panel_개발'!$I$12,MOD(MONTH(AE$3),'Control Panel_개발'!$I$11)='Control Panel_개발'!$J$12)),AE34+AE35,0))</f>
        <v>0</v>
      </c>
      <c r="AF36" s="283">
        <f>IF(AF$3&gt;'Control Panel_개발'!$I$10,0,IF(OR(AF$3='Control Panel_개발'!$I$10,AND(AF$3&gt;='Control Panel_개발'!$I$12,MOD(MONTH(AF$3),'Control Panel_개발'!$I$11)='Control Panel_개발'!$J$12)),AF34+AF35,0))</f>
        <v>0</v>
      </c>
      <c r="AG36" s="283">
        <f>IF(AG$3&gt;'Control Panel_개발'!$I$10,0,IF(OR(AG$3='Control Panel_개발'!$I$10,AND(AG$3&gt;='Control Panel_개발'!$I$12,MOD(MONTH(AG$3),'Control Panel_개발'!$I$11)='Control Panel_개발'!$J$12)),AG34+AG35,0))</f>
        <v>0</v>
      </c>
      <c r="AH36" s="283">
        <f ca="1">IF(AH$3&gt;'Control Panel_개발'!$I$10,0,IF(OR(AH$3='Control Panel_개발'!$I$10,AND(AH$3&gt;='Control Panel_개발'!$I$12,MOD(MONTH(AH$3),'Control Panel_개발'!$I$11)='Control Panel_개발'!$J$12)),AH34+AH35,0))</f>
        <v>23560.275999999998</v>
      </c>
      <c r="AI36" s="283">
        <f>IF(AI$3&gt;'Control Panel_개발'!$I$10,0,IF(OR(AI$3='Control Panel_개발'!$I$10,AND(AI$3&gt;='Control Panel_개발'!$I$12,MOD(MONTH(AI$3),'Control Panel_개발'!$I$11)='Control Panel_개발'!$J$12)),AI34+AI35,0))</f>
        <v>0</v>
      </c>
      <c r="AJ36" s="283">
        <f>IF(AJ$3&gt;'Control Panel_개발'!$I$10,0,IF(OR(AJ$3='Control Panel_개발'!$I$10,AND(AJ$3&gt;='Control Panel_개발'!$I$12,MOD(MONTH(AJ$3),'Control Panel_개발'!$I$11)='Control Panel_개발'!$J$12)),AJ34+AJ35,0))</f>
        <v>0</v>
      </c>
      <c r="AK36" s="283">
        <f ca="1">IF(AK$3&gt;'Control Panel_개발'!$I$10,0,IF(OR(AK$3='Control Panel_개발'!$I$10,AND(AK$3&gt;='Control Panel_개발'!$I$12,MOD(MONTH(AK$3),'Control Panel_개발'!$I$11)='Control Panel_개발'!$J$12)),AK34+AK35,0))</f>
        <v>92780.137999999992</v>
      </c>
      <c r="AL36" s="283">
        <f>IF(AL$3&gt;'Control Panel_개발'!$I$10,0,IF(OR(AL$3='Control Panel_개발'!$I$10,AND(AL$3&gt;='Control Panel_개발'!$I$12,MOD(MONTH(AL$3),'Control Panel_개발'!$I$11)='Control Panel_개발'!$J$12)),AL34+AL35,0))</f>
        <v>0</v>
      </c>
      <c r="AM36" s="283">
        <f>IF(AM$3&gt;'Control Panel_개발'!$I$10,0,IF(OR(AM$3='Control Panel_개발'!$I$10,AND(AM$3&gt;='Control Panel_개발'!$I$12,MOD(MONTH(AM$3),'Control Panel_개발'!$I$11)='Control Panel_개발'!$J$12)),AM34+AM35,0))</f>
        <v>0</v>
      </c>
      <c r="AN36" s="283">
        <f ca="1">IF(AN$3&gt;'Control Panel_개발'!$I$10,0,IF(OR(AN$3='Control Panel_개발'!$I$10,AND(AN$3&gt;='Control Panel_개발'!$I$12,MOD(MONTH(AN$3),'Control Panel_개발'!$I$11)='Control Panel_개발'!$J$12)),AN34+AN35,0))</f>
        <v>226873.97400000002</v>
      </c>
      <c r="AO36" s="283">
        <f>IF(AO$3&gt;'Control Panel_개발'!$I$10,0,IF(OR(AO$3='Control Panel_개발'!$I$10,AND(AO$3&gt;='Control Panel_개발'!$I$12,MOD(MONTH(AO$3),'Control Panel_개발'!$I$11)='Control Panel_개발'!$J$12)),AO34+AO35,0))</f>
        <v>0</v>
      </c>
      <c r="AP36" s="283">
        <f>IF(AP$3&gt;'Control Panel_개발'!$I$10,0,IF(OR(AP$3='Control Panel_개발'!$I$10,AND(AP$3&gt;='Control Panel_개발'!$I$12,MOD(MONTH(AP$3),'Control Panel_개발'!$I$11)='Control Panel_개발'!$J$12)),AP34+AP35,0))</f>
        <v>0</v>
      </c>
      <c r="AQ36" s="283">
        <f ca="1">IF(AQ$3&gt;'Control Panel_개발'!$I$10,0,IF(OR(AQ$3='Control Panel_개발'!$I$10,AND(AQ$3&gt;='Control Panel_개발'!$I$12,MOD(MONTH(AQ$3),'Control Panel_개발'!$I$11)='Control Panel_개발'!$J$12)),AQ34+AQ35,0))</f>
        <v>398176.02899999998</v>
      </c>
      <c r="AR36" s="283">
        <f>IF(AR$3&gt;'Control Panel_개발'!$I$10,0,IF(OR(AR$3='Control Panel_개발'!$I$10,AND(AR$3&gt;='Control Panel_개발'!$I$12,MOD(MONTH(AR$3),'Control Panel_개발'!$I$11)='Control Panel_개발'!$J$12)),AR34+AR35,0))</f>
        <v>0</v>
      </c>
      <c r="AS36" s="283">
        <f>IF(AS$3&gt;'Control Panel_개발'!$I$10,0,IF(OR(AS$3='Control Panel_개발'!$I$10,AND(AS$3&gt;='Control Panel_개발'!$I$12,MOD(MONTH(AS$3),'Control Panel_개발'!$I$11)='Control Panel_개발'!$J$12)),AS34+AS35,0))</f>
        <v>0</v>
      </c>
      <c r="AT36" s="283">
        <f ca="1">IF(AT$3&gt;'Control Panel_개발'!$I$10,0,IF(OR(AT$3='Control Panel_개발'!$I$10,AND(AT$3&gt;='Control Panel_개발'!$I$12,MOD(MONTH(AT$3),'Control Panel_개발'!$I$11)='Control Panel_개발'!$J$12)),AT34+AT35,0))</f>
        <v>564336.98800000001</v>
      </c>
      <c r="AU36" s="283">
        <f>IF(AU$3&gt;'Control Panel_개발'!$I$10,0,IF(OR(AU$3='Control Panel_개발'!$I$10,AND(AU$3&gt;='Control Panel_개발'!$I$12,MOD(MONTH(AU$3),'Control Panel_개발'!$I$11)='Control Panel_개발'!$J$12)),AU34+AU35,0))</f>
        <v>0</v>
      </c>
      <c r="AV36" s="283">
        <f>IF(AV$3&gt;'Control Panel_개발'!$I$10,0,IF(OR(AV$3='Control Panel_개발'!$I$10,AND(AV$3&gt;='Control Panel_개발'!$I$12,MOD(MONTH(AV$3),'Control Panel_개발'!$I$11)='Control Panel_개발'!$J$12)),AV34+AV35,0))</f>
        <v>0</v>
      </c>
      <c r="AW36" s="283">
        <f ca="1">IF(AW$3&gt;'Control Panel_개발'!$I$10,0,IF(OR(AW$3='Control Panel_개발'!$I$10,AND(AW$3&gt;='Control Panel_개발'!$I$12,MOD(MONTH(AW$3),'Control Panel_개발'!$I$11)='Control Panel_개발'!$J$12)),AW34+AW35,0))</f>
        <v>670136.30199999991</v>
      </c>
      <c r="AX36" s="283">
        <f>IF(AX$3&gt;'Control Panel_개발'!$I$10,0,IF(OR(AX$3='Control Panel_개발'!$I$10,AND(AX$3&gt;='Control Panel_개발'!$I$12,MOD(MONTH(AX$3),'Control Panel_개발'!$I$11)='Control Panel_개발'!$J$12)),AX34+AX35,0))</f>
        <v>0</v>
      </c>
      <c r="AY36" s="283">
        <f>IF(AY$3&gt;'Control Panel_개발'!$I$10,0,IF(OR(AY$3='Control Panel_개발'!$I$10,AND(AY$3&gt;='Control Panel_개발'!$I$12,MOD(MONTH(AY$3),'Control Panel_개발'!$I$11)='Control Panel_개발'!$J$12)),AY34+AY35,0))</f>
        <v>0</v>
      </c>
      <c r="AZ36" s="283">
        <f ca="1">IF(AZ$3&gt;'Control Panel_개발'!$I$10,0,IF(OR(AZ$3='Control Panel_개발'!$I$10,AND(AZ$3&gt;='Control Panel_개발'!$I$12,MOD(MONTH(AZ$3),'Control Panel_개발'!$I$11)='Control Panel_개발'!$J$12)),AZ34+AZ35,0))</f>
        <v>772421.91999999993</v>
      </c>
      <c r="BA36" s="283">
        <f>IF(BA$3&gt;'Control Panel_개발'!$I$10,0,IF(OR(BA$3='Control Panel_개발'!$I$10,AND(BA$3&gt;='Control Panel_개발'!$I$12,MOD(MONTH(BA$3),'Control Panel_개발'!$I$11)='Control Panel_개발'!$J$12)),BA34+BA35,0))</f>
        <v>0</v>
      </c>
      <c r="BB36" s="283">
        <f>IF(BB$3&gt;'Control Panel_개발'!$I$10,0,IF(OR(BB$3='Control Panel_개발'!$I$10,AND(BB$3&gt;='Control Panel_개발'!$I$12,MOD(MONTH(BB$3),'Control Panel_개발'!$I$11)='Control Panel_개발'!$J$12)),BB34+BB35,0))</f>
        <v>0</v>
      </c>
      <c r="BC36" s="283">
        <f ca="1">IF(BC$3&gt;'Control Panel_개발'!$I$10,0,IF(OR(BC$3='Control Panel_개발'!$I$10,AND(BC$3&gt;='Control Panel_개발'!$I$12,MOD(MONTH(BC$3),'Control Panel_개발'!$I$11)='Control Panel_개발'!$J$12)),BC34+BC35,0))</f>
        <v>789454.11199999996</v>
      </c>
      <c r="BD36" s="283">
        <f>IF(BD$3&gt;'Control Panel_개발'!$I$10,0,IF(OR(BD$3='Control Panel_개발'!$I$10,AND(BD$3&gt;='Control Panel_개발'!$I$12,MOD(MONTH(BD$3),'Control Panel_개발'!$I$11)='Control Panel_개발'!$J$12)),BD34+BD35,0))</f>
        <v>0</v>
      </c>
      <c r="BE36" s="283">
        <f>IF(BE$3&gt;'Control Panel_개발'!$I$10,0,IF(OR(BE$3='Control Panel_개발'!$I$10,AND(BE$3&gt;='Control Panel_개발'!$I$12,MOD(MONTH(BE$3),'Control Panel_개발'!$I$11)='Control Panel_개발'!$J$12)),BE34+BE35,0))</f>
        <v>0</v>
      </c>
      <c r="BF36" s="283">
        <f>IF(BF$3&gt;'Control Panel_개발'!$I$10,0,IF(OR(BF$3='Control Panel_개발'!$I$10,AND(BF$3&gt;='Control Panel_개발'!$I$12,MOD(MONTH(BF$3),'Control Panel_개발'!$I$11)='Control Panel_개발'!$J$12)),BF34+BF35,0))</f>
        <v>0</v>
      </c>
      <c r="BG36" s="283">
        <f>IF(BG$3&gt;'Control Panel_개발'!$I$10,0,IF(OR(BG$3='Control Panel_개발'!$I$10,AND(BG$3&gt;='Control Panel_개발'!$I$12,MOD(MONTH(BG$3),'Control Panel_개발'!$I$11)='Control Panel_개발'!$J$12)),BG34+BG35,0))</f>
        <v>0</v>
      </c>
      <c r="BH36" s="283">
        <f>IF(BH$3&gt;'Control Panel_개발'!$I$10,0,IF(OR(BH$3='Control Panel_개발'!$I$10,AND(BH$3&gt;='Control Panel_개발'!$I$12,MOD(MONTH(BH$3),'Control Panel_개발'!$I$11)='Control Panel_개발'!$J$12)),BH34+BH35,0))</f>
        <v>0</v>
      </c>
      <c r="BI36" s="283">
        <f>IF(BI$3&gt;'Control Panel_개발'!$I$10,0,IF(OR(BI$3='Control Panel_개발'!$I$10,AND(BI$3&gt;='Control Panel_개발'!$I$12,MOD(MONTH(BI$3),'Control Panel_개발'!$I$11)='Control Panel_개발'!$J$12)),BI34+BI35,0))</f>
        <v>0</v>
      </c>
      <c r="BJ36" s="283">
        <f>IF(BJ$3&gt;'Control Panel_개발'!$I$10,0,IF(OR(BJ$3='Control Panel_개발'!$I$10,AND(BJ$3&gt;='Control Panel_개발'!$I$12,MOD(MONTH(BJ$3),'Control Panel_개발'!$I$11)='Control Panel_개발'!$J$12)),BJ34+BJ35,0))</f>
        <v>0</v>
      </c>
      <c r="BK36" s="283">
        <f>IF(BK$3&gt;'Control Panel_개발'!$I$10,0,IF(OR(BK$3='Control Panel_개발'!$I$10,AND(BK$3&gt;='Control Panel_개발'!$I$12,MOD(MONTH(BK$3),'Control Panel_개발'!$I$11)='Control Panel_개발'!$J$12)),BK34+BK35,0))</f>
        <v>0</v>
      </c>
      <c r="BL36" s="283">
        <f>IF(BL$3&gt;'Control Panel_개발'!$I$10,0,IF(OR(BL$3='Control Panel_개발'!$I$10,AND(BL$3&gt;='Control Panel_개발'!$I$12,MOD(MONTH(BL$3),'Control Panel_개발'!$I$11)='Control Panel_개발'!$J$12)),BL34+BL35,0))</f>
        <v>0</v>
      </c>
      <c r="BM36" s="283">
        <f>IF(BM$3&gt;'Control Panel_개발'!$I$10,0,IF(OR(BM$3='Control Panel_개발'!$I$10,AND(BM$3&gt;='Control Panel_개발'!$I$12,MOD(MONTH(BM$3),'Control Panel_개발'!$I$11)='Control Panel_개발'!$J$12)),BM34+BM35,0))</f>
        <v>0</v>
      </c>
      <c r="BN36" s="283">
        <f>IF(BN$3&gt;'Control Panel_개발'!$I$10,0,IF(OR(BN$3='Control Panel_개발'!$I$10,AND(BN$3&gt;='Control Panel_개발'!$I$12,MOD(MONTH(BN$3),'Control Panel_개발'!$I$11)='Control Panel_개발'!$J$12)),BN34+BN35,0))</f>
        <v>0</v>
      </c>
      <c r="BO36" s="283">
        <f>IF(BO$3&gt;'Control Panel_개발'!$I$10,0,IF(OR(BO$3='Control Panel_개발'!$I$10,AND(BO$3&gt;='Control Panel_개발'!$I$12,MOD(MONTH(BO$3),'Control Panel_개발'!$I$11)='Control Panel_개발'!$J$12)),BO34+BO35,0))</f>
        <v>0</v>
      </c>
    </row>
    <row r="37" spans="3:67" s="280" customFormat="1" x14ac:dyDescent="0.4">
      <c r="D37" s="280" t="s">
        <v>97</v>
      </c>
      <c r="F37" s="281"/>
      <c r="G37" s="282">
        <f>G34+G35-G36</f>
        <v>0</v>
      </c>
      <c r="H37" s="283">
        <f t="shared" ref="H37:BO37" si="10">H34+H35-H36</f>
        <v>0</v>
      </c>
      <c r="I37" s="283">
        <f t="shared" si="10"/>
        <v>0</v>
      </c>
      <c r="J37" s="283">
        <f>J34+J35-J36</f>
        <v>0</v>
      </c>
      <c r="K37" s="283">
        <f t="shared" si="10"/>
        <v>0</v>
      </c>
      <c r="L37" s="283">
        <f t="shared" si="10"/>
        <v>0</v>
      </c>
      <c r="M37" s="283">
        <f t="shared" si="10"/>
        <v>0</v>
      </c>
      <c r="N37" s="283">
        <f t="shared" si="10"/>
        <v>0</v>
      </c>
      <c r="O37" s="283">
        <f t="shared" si="10"/>
        <v>0</v>
      </c>
      <c r="P37" s="283">
        <f t="shared" si="10"/>
        <v>0</v>
      </c>
      <c r="Q37" s="283">
        <f t="shared" si="10"/>
        <v>0</v>
      </c>
      <c r="R37" s="283">
        <f t="shared" si="10"/>
        <v>0</v>
      </c>
      <c r="S37" s="283">
        <f t="shared" si="10"/>
        <v>0</v>
      </c>
      <c r="T37" s="283">
        <f t="shared" si="10"/>
        <v>0</v>
      </c>
      <c r="U37" s="283">
        <f t="shared" si="10"/>
        <v>0</v>
      </c>
      <c r="V37" s="283">
        <f t="shared" si="10"/>
        <v>0</v>
      </c>
      <c r="W37" s="283">
        <f t="shared" si="10"/>
        <v>0</v>
      </c>
      <c r="X37" s="283">
        <f t="shared" si="10"/>
        <v>0</v>
      </c>
      <c r="Y37" s="283">
        <f t="shared" si="10"/>
        <v>0</v>
      </c>
      <c r="Z37" s="283">
        <f t="shared" si="10"/>
        <v>0</v>
      </c>
      <c r="AA37" s="283">
        <f t="shared" si="10"/>
        <v>0</v>
      </c>
      <c r="AB37" s="283">
        <f t="shared" si="10"/>
        <v>0</v>
      </c>
      <c r="AC37" s="283">
        <f t="shared" si="10"/>
        <v>0</v>
      </c>
      <c r="AD37" s="283">
        <f t="shared" si="10"/>
        <v>0</v>
      </c>
      <c r="AE37" s="283">
        <f t="shared" si="10"/>
        <v>0</v>
      </c>
      <c r="AF37" s="283">
        <f t="shared" ca="1" si="10"/>
        <v>554.79499999999996</v>
      </c>
      <c r="AG37" s="283">
        <f t="shared" ca="1" si="10"/>
        <v>8580.8230000000003</v>
      </c>
      <c r="AH37" s="283">
        <f t="shared" ca="1" si="10"/>
        <v>0</v>
      </c>
      <c r="AI37" s="283">
        <f ca="1">AI34+AI35-AI36</f>
        <v>22931.507000000001</v>
      </c>
      <c r="AJ37" s="283">
        <f t="shared" ca="1" si="10"/>
        <v>54462.328999999998</v>
      </c>
      <c r="AK37" s="283">
        <f t="shared" ca="1" si="10"/>
        <v>0</v>
      </c>
      <c r="AL37" s="283">
        <f t="shared" ca="1" si="10"/>
        <v>59621.917999999998</v>
      </c>
      <c r="AM37" s="283">
        <f t="shared" ca="1" si="10"/>
        <v>132854.79500000001</v>
      </c>
      <c r="AN37" s="283">
        <f t="shared" ca="1" si="10"/>
        <v>0</v>
      </c>
      <c r="AO37" s="283">
        <f t="shared" ca="1" si="10"/>
        <v>110958.905</v>
      </c>
      <c r="AP37" s="283">
        <f t="shared" ca="1" si="10"/>
        <v>244534.93299999999</v>
      </c>
      <c r="AQ37" s="283">
        <f t="shared" ca="1" si="10"/>
        <v>0</v>
      </c>
      <c r="AR37" s="283">
        <f t="shared" ca="1" si="10"/>
        <v>170876.71299999999</v>
      </c>
      <c r="AS37" s="283">
        <f t="shared" ca="1" si="10"/>
        <v>363501.37099999998</v>
      </c>
      <c r="AT37" s="283">
        <f t="shared" ca="1" si="10"/>
        <v>0</v>
      </c>
      <c r="AU37" s="283">
        <f t="shared" ca="1" si="10"/>
        <v>223582.19199999998</v>
      </c>
      <c r="AV37" s="283">
        <f t="shared" ca="1" si="10"/>
        <v>455763.69899999996</v>
      </c>
      <c r="AW37" s="283">
        <f t="shared" ca="1" si="10"/>
        <v>0</v>
      </c>
      <c r="AX37" s="283">
        <f t="shared" ca="1" si="10"/>
        <v>259699.31599999999</v>
      </c>
      <c r="AY37" s="283">
        <f t="shared" ca="1" si="10"/>
        <v>511576.02899999998</v>
      </c>
      <c r="AZ37" s="283">
        <f t="shared" ca="1" si="10"/>
        <v>0</v>
      </c>
      <c r="BA37" s="283">
        <f t="shared" ca="1" si="10"/>
        <v>256869.864</v>
      </c>
      <c r="BB37" s="283">
        <f t="shared" ca="1" si="10"/>
        <v>522875.34399999998</v>
      </c>
      <c r="BC37" s="283">
        <f t="shared" ca="1" si="10"/>
        <v>0</v>
      </c>
      <c r="BD37" s="283">
        <f t="shared" ca="1" si="10"/>
        <v>0</v>
      </c>
      <c r="BE37" s="283">
        <f t="shared" ca="1" si="10"/>
        <v>0</v>
      </c>
      <c r="BF37" s="283">
        <f t="shared" ca="1" si="10"/>
        <v>0</v>
      </c>
      <c r="BG37" s="283">
        <f t="shared" ca="1" si="10"/>
        <v>0</v>
      </c>
      <c r="BH37" s="283">
        <f t="shared" ca="1" si="10"/>
        <v>0</v>
      </c>
      <c r="BI37" s="283">
        <f t="shared" ca="1" si="10"/>
        <v>0</v>
      </c>
      <c r="BJ37" s="283">
        <f t="shared" ca="1" si="10"/>
        <v>0</v>
      </c>
      <c r="BK37" s="283">
        <f t="shared" ca="1" si="10"/>
        <v>0</v>
      </c>
      <c r="BL37" s="283">
        <f t="shared" ca="1" si="10"/>
        <v>0</v>
      </c>
      <c r="BM37" s="283">
        <f t="shared" ca="1" si="10"/>
        <v>0</v>
      </c>
      <c r="BN37" s="283">
        <f t="shared" ca="1" si="10"/>
        <v>0</v>
      </c>
      <c r="BO37" s="283">
        <f t="shared" ca="1" si="10"/>
        <v>0</v>
      </c>
    </row>
    <row r="38" spans="3:67" x14ac:dyDescent="0.4">
      <c r="G38" s="48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</row>
    <row r="39" spans="3:67" x14ac:dyDescent="0.4">
      <c r="C39" s="3" t="str">
        <f>C22</f>
        <v>중순위차입금(Mezz.)</v>
      </c>
      <c r="G39" s="48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</row>
    <row r="40" spans="3:67" s="280" customFormat="1" x14ac:dyDescent="0.4">
      <c r="D40" s="280" t="s">
        <v>94</v>
      </c>
      <c r="F40" s="281"/>
      <c r="G40" s="282">
        <v>0</v>
      </c>
      <c r="H40" s="283">
        <f>G43</f>
        <v>0</v>
      </c>
      <c r="I40" s="283">
        <f t="shared" ref="I40:BO40" si="11">H43</f>
        <v>0</v>
      </c>
      <c r="J40" s="283">
        <f t="shared" si="11"/>
        <v>0</v>
      </c>
      <c r="K40" s="283">
        <f t="shared" si="11"/>
        <v>0</v>
      </c>
      <c r="L40" s="283">
        <f t="shared" si="11"/>
        <v>0</v>
      </c>
      <c r="M40" s="283">
        <f t="shared" si="11"/>
        <v>0</v>
      </c>
      <c r="N40" s="283">
        <f t="shared" si="11"/>
        <v>0</v>
      </c>
      <c r="O40" s="283">
        <f t="shared" si="11"/>
        <v>0</v>
      </c>
      <c r="P40" s="283">
        <f t="shared" si="11"/>
        <v>0</v>
      </c>
      <c r="Q40" s="283">
        <f t="shared" si="11"/>
        <v>0</v>
      </c>
      <c r="R40" s="283">
        <f t="shared" si="11"/>
        <v>0</v>
      </c>
      <c r="S40" s="283">
        <f t="shared" si="11"/>
        <v>0</v>
      </c>
      <c r="T40" s="283">
        <f t="shared" si="11"/>
        <v>0</v>
      </c>
      <c r="U40" s="283">
        <f t="shared" si="11"/>
        <v>0</v>
      </c>
      <c r="V40" s="283">
        <f t="shared" si="11"/>
        <v>0</v>
      </c>
      <c r="W40" s="283">
        <f t="shared" si="11"/>
        <v>0</v>
      </c>
      <c r="X40" s="283">
        <f t="shared" si="11"/>
        <v>0</v>
      </c>
      <c r="Y40" s="283">
        <f t="shared" si="11"/>
        <v>0</v>
      </c>
      <c r="Z40" s="283">
        <f t="shared" si="11"/>
        <v>0</v>
      </c>
      <c r="AA40" s="283">
        <f t="shared" si="11"/>
        <v>0</v>
      </c>
      <c r="AB40" s="283">
        <f t="shared" si="11"/>
        <v>0</v>
      </c>
      <c r="AC40" s="283">
        <f t="shared" si="11"/>
        <v>0</v>
      </c>
      <c r="AD40" s="283">
        <f t="shared" si="11"/>
        <v>0</v>
      </c>
      <c r="AE40" s="283">
        <f t="shared" si="11"/>
        <v>0</v>
      </c>
      <c r="AF40" s="283">
        <f t="shared" si="11"/>
        <v>0</v>
      </c>
      <c r="AG40" s="283">
        <f t="shared" si="11"/>
        <v>0</v>
      </c>
      <c r="AH40" s="283">
        <f t="shared" si="11"/>
        <v>0</v>
      </c>
      <c r="AI40" s="283">
        <f t="shared" si="11"/>
        <v>0</v>
      </c>
      <c r="AJ40" s="283">
        <f t="shared" si="11"/>
        <v>0</v>
      </c>
      <c r="AK40" s="283">
        <f t="shared" si="11"/>
        <v>0</v>
      </c>
      <c r="AL40" s="283">
        <f t="shared" si="11"/>
        <v>0</v>
      </c>
      <c r="AM40" s="283">
        <f t="shared" si="11"/>
        <v>0</v>
      </c>
      <c r="AN40" s="283">
        <f t="shared" si="11"/>
        <v>0</v>
      </c>
      <c r="AO40" s="283">
        <f t="shared" si="11"/>
        <v>0</v>
      </c>
      <c r="AP40" s="283">
        <f t="shared" si="11"/>
        <v>0</v>
      </c>
      <c r="AQ40" s="283">
        <f t="shared" si="11"/>
        <v>0</v>
      </c>
      <c r="AR40" s="283">
        <f t="shared" si="11"/>
        <v>0</v>
      </c>
      <c r="AS40" s="283">
        <f t="shared" si="11"/>
        <v>0</v>
      </c>
      <c r="AT40" s="283">
        <f t="shared" si="11"/>
        <v>0</v>
      </c>
      <c r="AU40" s="283">
        <f t="shared" si="11"/>
        <v>0</v>
      </c>
      <c r="AV40" s="283">
        <f t="shared" si="11"/>
        <v>0</v>
      </c>
      <c r="AW40" s="283">
        <f t="shared" si="11"/>
        <v>0</v>
      </c>
      <c r="AX40" s="283">
        <f t="shared" si="11"/>
        <v>0</v>
      </c>
      <c r="AY40" s="283">
        <f t="shared" si="11"/>
        <v>0</v>
      </c>
      <c r="AZ40" s="283">
        <f t="shared" si="11"/>
        <v>0</v>
      </c>
      <c r="BA40" s="283">
        <f t="shared" si="11"/>
        <v>0</v>
      </c>
      <c r="BB40" s="283">
        <f t="shared" si="11"/>
        <v>0</v>
      </c>
      <c r="BC40" s="283">
        <f t="shared" si="11"/>
        <v>0</v>
      </c>
      <c r="BD40" s="283">
        <f t="shared" si="11"/>
        <v>0</v>
      </c>
      <c r="BE40" s="283">
        <f t="shared" si="11"/>
        <v>0</v>
      </c>
      <c r="BF40" s="283">
        <f t="shared" si="11"/>
        <v>0</v>
      </c>
      <c r="BG40" s="283">
        <f t="shared" si="11"/>
        <v>0</v>
      </c>
      <c r="BH40" s="283">
        <f t="shared" si="11"/>
        <v>0</v>
      </c>
      <c r="BI40" s="283">
        <f t="shared" si="11"/>
        <v>0</v>
      </c>
      <c r="BJ40" s="283">
        <f t="shared" si="11"/>
        <v>0</v>
      </c>
      <c r="BK40" s="283">
        <f t="shared" si="11"/>
        <v>0</v>
      </c>
      <c r="BL40" s="283">
        <f t="shared" si="11"/>
        <v>0</v>
      </c>
      <c r="BM40" s="283">
        <f t="shared" si="11"/>
        <v>0</v>
      </c>
      <c r="BN40" s="283">
        <f t="shared" si="11"/>
        <v>0</v>
      </c>
      <c r="BO40" s="283">
        <f t="shared" si="11"/>
        <v>0</v>
      </c>
    </row>
    <row r="41" spans="3:67" s="280" customFormat="1" x14ac:dyDescent="0.4">
      <c r="D41" s="280" t="s">
        <v>95</v>
      </c>
      <c r="F41" s="284">
        <f>SUM(G41:BO41)</f>
        <v>0</v>
      </c>
      <c r="G41" s="282">
        <f>($F$22*'Control Panel_개발'!$K$24*G$4/G$32)*Index_개발!E$8</f>
        <v>0</v>
      </c>
      <c r="H41" s="283">
        <f>($F$22*'Control Panel_개발'!$K$24*H$4/H$32)*Index_개발!F$8</f>
        <v>0</v>
      </c>
      <c r="I41" s="283">
        <f>($F$22*'Control Panel_개발'!$K$24*I$4/I$32)*Index_개발!G$8</f>
        <v>0</v>
      </c>
      <c r="J41" s="283">
        <f>($F$22*'Control Panel_개발'!$K$24*J$4/J$32)*Index_개발!H$8</f>
        <v>0</v>
      </c>
      <c r="K41" s="283">
        <f>($F$22*'Control Panel_개발'!$K$24*K$4/K$32)*Index_개발!I$8</f>
        <v>0</v>
      </c>
      <c r="L41" s="283">
        <f>($F$22*'Control Panel_개발'!$K$24*L$4/L$32)*Index_개발!J$8</f>
        <v>0</v>
      </c>
      <c r="M41" s="283">
        <f>($F$22*'Control Panel_개발'!$K$24*M$4/M$32)*Index_개발!K$8</f>
        <v>0</v>
      </c>
      <c r="N41" s="283">
        <f>($F$22*'Control Panel_개발'!$K$24*N$4/N$32)*Index_개발!L$8</f>
        <v>0</v>
      </c>
      <c r="O41" s="283">
        <f>($F$22*'Control Panel_개발'!$K$24*O$4/O$32)*Index_개발!M$8</f>
        <v>0</v>
      </c>
      <c r="P41" s="283">
        <f>($F$22*'Control Panel_개발'!$K$24*P$4/P$32)*Index_개발!N$8</f>
        <v>0</v>
      </c>
      <c r="Q41" s="283">
        <f>($F$22*'Control Panel_개발'!$K$24*Q$4/Q$32)*Index_개발!O$8</f>
        <v>0</v>
      </c>
      <c r="R41" s="283">
        <f>($F$22*'Control Panel_개발'!$K$24*R$4/R$32)*Index_개발!P$8</f>
        <v>0</v>
      </c>
      <c r="S41" s="283">
        <f>($F$22*'Control Panel_개발'!$K$24*S$4/S$32)*Index_개발!Q$8</f>
        <v>0</v>
      </c>
      <c r="T41" s="283">
        <f>($F$22*'Control Panel_개발'!$K$24*T$4/T$32)*Index_개발!R$8</f>
        <v>0</v>
      </c>
      <c r="U41" s="283">
        <f>($F$22*'Control Panel_개발'!$K$24*U$4/U$32)*Index_개발!S$8</f>
        <v>0</v>
      </c>
      <c r="V41" s="283">
        <f>($F$22*'Control Panel_개발'!$K$24*V$4/V$32)*Index_개발!T$8</f>
        <v>0</v>
      </c>
      <c r="W41" s="283">
        <f>($F$22*'Control Panel_개발'!$K$24*W$4/W$32)*Index_개발!U$8</f>
        <v>0</v>
      </c>
      <c r="X41" s="283">
        <f>($F$22*'Control Panel_개발'!$K$24*X$4/X$32)*Index_개발!V$8</f>
        <v>0</v>
      </c>
      <c r="Y41" s="283">
        <f>($F$22*'Control Panel_개발'!$K$24*Y$4/Y$32)*Index_개발!W$8</f>
        <v>0</v>
      </c>
      <c r="Z41" s="283">
        <f>($F$22*'Control Panel_개발'!$K$24*Z$4/Z$32)*Index_개발!X$8</f>
        <v>0</v>
      </c>
      <c r="AA41" s="283">
        <f>($F$22*'Control Panel_개발'!$K$24*AA$4/AA$32)*Index_개발!Y$8</f>
        <v>0</v>
      </c>
      <c r="AB41" s="283">
        <f>($F$22*'Control Panel_개발'!$K$24*AB$4/AB$32)*Index_개발!Z$8</f>
        <v>0</v>
      </c>
      <c r="AC41" s="283">
        <f>($F$22*'Control Panel_개발'!$K$24*AC$4/AC$32)*Index_개발!AA$8</f>
        <v>0</v>
      </c>
      <c r="AD41" s="283">
        <f>($F$22*'Control Panel_개발'!$K$24*AD$4/AD$32)*Index_개발!AB$8</f>
        <v>0</v>
      </c>
      <c r="AE41" s="283">
        <f>($F$22*'Control Panel_개발'!$K$24*AE$4/AE$32)*Index_개발!AC$8</f>
        <v>0</v>
      </c>
      <c r="AF41" s="283">
        <f>($F$22*'Control Panel_개발'!$K$24*AF$4/AF$32)*Index_개발!AD$8</f>
        <v>0</v>
      </c>
      <c r="AG41" s="283">
        <f>($F$22*'Control Panel_개발'!$K$24*AG$4/AG$32)*Index_개발!AE$8</f>
        <v>0</v>
      </c>
      <c r="AH41" s="283">
        <f>($F$22*'Control Panel_개발'!$K$24*AH$4/AH$32)*Index_개발!AF$8</f>
        <v>0</v>
      </c>
      <c r="AI41" s="283">
        <f>($F$22*'Control Panel_개발'!$K$24*AI$4/AI$32)*Index_개발!AG$8</f>
        <v>0</v>
      </c>
      <c r="AJ41" s="283">
        <f>($F$22*'Control Panel_개발'!$K$24*AJ$4/AJ$32)*Index_개발!AH$8</f>
        <v>0</v>
      </c>
      <c r="AK41" s="283">
        <f>($F$22*'Control Panel_개발'!$K$24*AK$4/AK$32)*Index_개발!AI$8</f>
        <v>0</v>
      </c>
      <c r="AL41" s="283">
        <f>($F$22*'Control Panel_개발'!$K$24*AL$4/AL$32)*Index_개발!AJ$8</f>
        <v>0</v>
      </c>
      <c r="AM41" s="283">
        <f>($F$22*'Control Panel_개발'!$K$24*AM$4/AM$32)*Index_개발!AK$8</f>
        <v>0</v>
      </c>
      <c r="AN41" s="283">
        <f>($F$22*'Control Panel_개발'!$K$24*AN$4/AN$32)*Index_개발!AL$8</f>
        <v>0</v>
      </c>
      <c r="AO41" s="283">
        <f>($F$22*'Control Panel_개발'!$K$24*AO$4/AO$32)*Index_개발!AM$8</f>
        <v>0</v>
      </c>
      <c r="AP41" s="283">
        <f>($F$22*'Control Panel_개발'!$K$24*AP$4/AP$32)*Index_개발!AN$8</f>
        <v>0</v>
      </c>
      <c r="AQ41" s="283">
        <f>($F$22*'Control Panel_개발'!$K$24*AQ$4/AQ$32)*Index_개발!AO$8</f>
        <v>0</v>
      </c>
      <c r="AR41" s="283">
        <f>($F$22*'Control Panel_개발'!$K$24*AR$4/AR$32)*Index_개발!AP$8</f>
        <v>0</v>
      </c>
      <c r="AS41" s="283">
        <f>($F$22*'Control Panel_개발'!$K$24*AS$4/AS$32)*Index_개발!AQ$8</f>
        <v>0</v>
      </c>
      <c r="AT41" s="283">
        <f>($F$22*'Control Panel_개발'!$K$24*AT$4/AT$32)*Index_개발!AR$8</f>
        <v>0</v>
      </c>
      <c r="AU41" s="283">
        <f>($F$22*'Control Panel_개발'!$K$24*AU$4/AU$32)*Index_개발!AS$8</f>
        <v>0</v>
      </c>
      <c r="AV41" s="283">
        <f>($F$22*'Control Panel_개발'!$K$24*AV$4/AV$32)*Index_개발!AT$8</f>
        <v>0</v>
      </c>
      <c r="AW41" s="283">
        <f>($F$22*'Control Panel_개발'!$K$24*AW$4/AW$32)*Index_개발!AU$8</f>
        <v>0</v>
      </c>
      <c r="AX41" s="283">
        <f>($F$22*'Control Panel_개발'!$K$24*AX$4/AX$32)*Index_개발!AV$8</f>
        <v>0</v>
      </c>
      <c r="AY41" s="283">
        <f>($F$22*'Control Panel_개발'!$K$24*AY$4/AY$32)*Index_개발!AW$8</f>
        <v>0</v>
      </c>
      <c r="AZ41" s="283">
        <f>($F$22*'Control Panel_개발'!$K$24*AZ$4/AZ$32)*Index_개발!AX$8</f>
        <v>0</v>
      </c>
      <c r="BA41" s="283">
        <f>($F$22*'Control Panel_개발'!$K$24*BA$4/BA$32)*Index_개발!AY$8</f>
        <v>0</v>
      </c>
      <c r="BB41" s="283">
        <f>($F$22*'Control Panel_개발'!$K$24*BB$4/BB$32)*Index_개발!AZ$8</f>
        <v>0</v>
      </c>
      <c r="BC41" s="283">
        <f>($F$22*'Control Panel_개발'!$K$24*BC$4/BC$32)*Index_개발!BA$8</f>
        <v>0</v>
      </c>
      <c r="BD41" s="283">
        <f>($F$22*'Control Panel_개발'!$K$24*BD$4/BD$32)*Index_개발!BB$8</f>
        <v>0</v>
      </c>
      <c r="BE41" s="283">
        <f>($F$22*'Control Panel_개발'!$K$24*BE$4/BE$32)*Index_개발!BC$8</f>
        <v>0</v>
      </c>
      <c r="BF41" s="283">
        <f>($F$22*'Control Panel_개발'!$K$24*BF$4/BF$32)*Index_개발!BD$8</f>
        <v>0</v>
      </c>
      <c r="BG41" s="283">
        <f>($F$22*'Control Panel_개발'!$K$24*BG$4/BG$32)*Index_개발!BE$8</f>
        <v>0</v>
      </c>
      <c r="BH41" s="283">
        <f>($F$22*'Control Panel_개발'!$K$24*BH$4/BH$32)*Index_개발!BF$8</f>
        <v>0</v>
      </c>
      <c r="BI41" s="283">
        <f>($F$22*'Control Panel_개발'!$K$24*BI$4/BI$32)*Index_개발!BG$8</f>
        <v>0</v>
      </c>
      <c r="BJ41" s="283">
        <f>($F$22*'Control Panel_개발'!$K$24*BJ$4/BJ$32)*Index_개발!BH$8</f>
        <v>0</v>
      </c>
      <c r="BK41" s="283">
        <f>($F$22*'Control Panel_개발'!$K$24*BK$4/BK$32)*Index_개발!BI$8</f>
        <v>0</v>
      </c>
      <c r="BL41" s="283">
        <f>($F$22*'Control Panel_개발'!$K$24*BL$4/BL$32)*Index_개발!BJ$8</f>
        <v>0</v>
      </c>
      <c r="BM41" s="283">
        <f>($F$22*'Control Panel_개발'!$K$24*BM$4/BM$32)*Index_개발!BK$8</f>
        <v>0</v>
      </c>
      <c r="BN41" s="283">
        <f>($F$22*'Control Panel_개발'!$K$24*BN$4/BN$32)*Index_개발!BL$8</f>
        <v>0</v>
      </c>
      <c r="BO41" s="283">
        <f>($F$22*'Control Panel_개발'!$K$24*BO$4/BO$32)*Index_개발!BM$8</f>
        <v>0</v>
      </c>
    </row>
    <row r="42" spans="3:67" s="280" customFormat="1" x14ac:dyDescent="0.4">
      <c r="D42" s="280" t="s">
        <v>96</v>
      </c>
      <c r="F42" s="284">
        <f>SUM(G42:BO42)</f>
        <v>0</v>
      </c>
      <c r="G42" s="282">
        <v>0</v>
      </c>
      <c r="H42" s="283">
        <f>IF(H$3&gt;'Control Panel_개발'!$I$10,0,IF(OR(H$3='Control Panel_개발'!$I$10,AND(H$3&gt;='Control Panel_개발'!$I$13,MOD(MONTH(H$3),'Control Panel_개발'!$I$11)='Control Panel_개발'!$J$13)),H40+H41,0))</f>
        <v>0</v>
      </c>
      <c r="I42" s="283">
        <f>IF(I$3&gt;'Control Panel_개발'!$I$10,0,IF(OR(I$3='Control Panel_개발'!$I$10,AND(I$3&gt;='Control Panel_개발'!$I$13,MOD(MONTH(I$3),'Control Panel_개발'!$I$11)='Control Panel_개발'!$J$13)),I40+I41,0))</f>
        <v>0</v>
      </c>
      <c r="J42" s="283">
        <f>IF(J$3&gt;'Control Panel_개발'!$I$10,0,IF(OR(J$3='Control Panel_개발'!$I$10,AND(J$3&gt;='Control Panel_개발'!$I$13,MOD(MONTH(J$3),'Control Panel_개발'!$I$11)='Control Panel_개발'!$J$13)),J40+J41,0))</f>
        <v>0</v>
      </c>
      <c r="K42" s="283">
        <f>IF(K$3&gt;'Control Panel_개발'!$I$10,0,IF(OR(K$3='Control Panel_개발'!$I$10,AND(K$3&gt;='Control Panel_개발'!$I$13,MOD(MONTH(K$3),'Control Panel_개발'!$I$11)='Control Panel_개발'!$J$13)),K40+K41,0))</f>
        <v>0</v>
      </c>
      <c r="L42" s="283">
        <f>IF(L$3&gt;'Control Panel_개발'!$I$10,0,IF(OR(L$3='Control Panel_개발'!$I$10,AND(L$3&gt;='Control Panel_개발'!$I$13,MOD(MONTH(L$3),'Control Panel_개발'!$I$11)='Control Panel_개발'!$J$13)),L40+L41,0))</f>
        <v>0</v>
      </c>
      <c r="M42" s="283">
        <f>IF(M$3&gt;'Control Panel_개발'!$I$10,0,IF(OR(M$3='Control Panel_개발'!$I$10,AND(M$3&gt;='Control Panel_개발'!$I$13,MOD(MONTH(M$3),'Control Panel_개발'!$I$11)='Control Panel_개발'!$J$13)),M40+M41,0))</f>
        <v>0</v>
      </c>
      <c r="N42" s="283">
        <f>IF(N$3&gt;'Control Panel_개발'!$I$10,0,IF(OR(N$3='Control Panel_개발'!$I$10,AND(N$3&gt;='Control Panel_개발'!$I$13,MOD(MONTH(N$3),'Control Panel_개발'!$I$11)='Control Panel_개발'!$J$13)),N40+N41,0))</f>
        <v>0</v>
      </c>
      <c r="O42" s="283">
        <f>IF(O$3&gt;'Control Panel_개발'!$I$10,0,IF(OR(O$3='Control Panel_개발'!$I$10,AND(O$3&gt;='Control Panel_개발'!$I$13,MOD(MONTH(O$3),'Control Panel_개발'!$I$11)='Control Panel_개발'!$J$13)),O40+O41,0))</f>
        <v>0</v>
      </c>
      <c r="P42" s="283">
        <f>IF(P$3&gt;'Control Panel_개발'!$I$10,0,IF(OR(P$3='Control Panel_개발'!$I$10,AND(P$3&gt;='Control Panel_개발'!$I$13,MOD(MONTH(P$3),'Control Panel_개발'!$I$11)='Control Panel_개발'!$J$13)),P40+P41,0))</f>
        <v>0</v>
      </c>
      <c r="Q42" s="283">
        <f>IF(Q$3&gt;'Control Panel_개발'!$I$10,0,IF(OR(Q$3='Control Panel_개발'!$I$10,AND(Q$3&gt;='Control Panel_개발'!$I$13,MOD(MONTH(Q$3),'Control Panel_개발'!$I$11)='Control Panel_개발'!$J$13)),Q40+Q41,0))</f>
        <v>0</v>
      </c>
      <c r="R42" s="283">
        <f>IF(R$3&gt;'Control Panel_개발'!$I$10,0,IF(OR(R$3='Control Panel_개발'!$I$10,AND(R$3&gt;='Control Panel_개발'!$I$13,MOD(MONTH(R$3),'Control Panel_개발'!$I$11)='Control Panel_개발'!$J$13)),R40+R41,0))</f>
        <v>0</v>
      </c>
      <c r="S42" s="283">
        <f>IF(S$3&gt;'Control Panel_개발'!$I$10,0,IF(OR(S$3='Control Panel_개발'!$I$10,AND(S$3&gt;='Control Panel_개발'!$I$13,MOD(MONTH(S$3),'Control Panel_개발'!$I$11)='Control Panel_개발'!$J$13)),S40+S41,0))</f>
        <v>0</v>
      </c>
      <c r="T42" s="283">
        <f>IF(T$3&gt;'Control Panel_개발'!$I$10,0,IF(OR(T$3='Control Panel_개발'!$I$10,AND(T$3&gt;='Control Panel_개발'!$I$13,MOD(MONTH(T$3),'Control Panel_개발'!$I$11)='Control Panel_개발'!$J$13)),T40+T41,0))</f>
        <v>0</v>
      </c>
      <c r="U42" s="283">
        <f>IF(U$3&gt;'Control Panel_개발'!$I$10,0,IF(OR(U$3='Control Panel_개발'!$I$10,AND(U$3&gt;='Control Panel_개발'!$I$13,MOD(MONTH(U$3),'Control Panel_개발'!$I$11)='Control Panel_개발'!$J$13)),U40+U41,0))</f>
        <v>0</v>
      </c>
      <c r="V42" s="283">
        <f>IF(V$3&gt;'Control Panel_개발'!$I$10,0,IF(OR(V$3='Control Panel_개발'!$I$10,AND(V$3&gt;='Control Panel_개발'!$I$13,MOD(MONTH(V$3),'Control Panel_개발'!$I$11)='Control Panel_개발'!$J$13)),V40+V41,0))</f>
        <v>0</v>
      </c>
      <c r="W42" s="283">
        <f>IF(W$3&gt;'Control Panel_개발'!$I$10,0,IF(OR(W$3='Control Panel_개발'!$I$10,AND(W$3&gt;='Control Panel_개발'!$I$13,MOD(MONTH(W$3),'Control Panel_개발'!$I$11)='Control Panel_개발'!$J$13)),W40+W41,0))</f>
        <v>0</v>
      </c>
      <c r="X42" s="283">
        <f>IF(X$3&gt;'Control Panel_개발'!$I$10,0,IF(OR(X$3='Control Panel_개발'!$I$10,AND(X$3&gt;='Control Panel_개발'!$I$13,MOD(MONTH(X$3),'Control Panel_개발'!$I$11)='Control Panel_개발'!$J$13)),X40+X41,0))</f>
        <v>0</v>
      </c>
      <c r="Y42" s="283">
        <f>IF(Y$3&gt;'Control Panel_개발'!$I$10,0,IF(OR(Y$3='Control Panel_개발'!$I$10,AND(Y$3&gt;='Control Panel_개발'!$I$13,MOD(MONTH(Y$3),'Control Panel_개발'!$I$11)='Control Panel_개발'!$J$13)),Y40+Y41,0))</f>
        <v>0</v>
      </c>
      <c r="Z42" s="283">
        <f>IF(Z$3&gt;'Control Panel_개발'!$I$10,0,IF(OR(Z$3='Control Panel_개발'!$I$10,AND(Z$3&gt;='Control Panel_개발'!$I$13,MOD(MONTH(Z$3),'Control Panel_개발'!$I$11)='Control Panel_개발'!$J$13)),Z40+Z41,0))</f>
        <v>0</v>
      </c>
      <c r="AA42" s="283">
        <f>IF(AA$3&gt;'Control Panel_개발'!$I$10,0,IF(OR(AA$3='Control Panel_개발'!$I$10,AND(AA$3&gt;='Control Panel_개발'!$I$13,MOD(MONTH(AA$3),'Control Panel_개발'!$I$11)='Control Panel_개발'!$J$13)),AA40+AA41,0))</f>
        <v>0</v>
      </c>
      <c r="AB42" s="283">
        <f>IF(AB$3&gt;'Control Panel_개발'!$I$10,0,IF(OR(AB$3='Control Panel_개발'!$I$10,AND(AB$3&gt;='Control Panel_개발'!$I$13,MOD(MONTH(AB$3),'Control Panel_개발'!$I$11)='Control Panel_개발'!$J$13)),AB40+AB41,0))</f>
        <v>0</v>
      </c>
      <c r="AC42" s="283">
        <f>IF(AC$3&gt;'Control Panel_개발'!$I$10,0,IF(OR(AC$3='Control Panel_개발'!$I$10,AND(AC$3&gt;='Control Panel_개발'!$I$13,MOD(MONTH(AC$3),'Control Panel_개발'!$I$11)='Control Panel_개발'!$J$13)),AC40+AC41,0))</f>
        <v>0</v>
      </c>
      <c r="AD42" s="283">
        <f>IF(AD$3&gt;'Control Panel_개발'!$I$10,0,IF(OR(AD$3='Control Panel_개발'!$I$10,AND(AD$3&gt;='Control Panel_개발'!$I$13,MOD(MONTH(AD$3),'Control Panel_개발'!$I$11)='Control Panel_개발'!$J$13)),AD40+AD41,0))</f>
        <v>0</v>
      </c>
      <c r="AE42" s="283">
        <f>IF(AE$3&gt;'Control Panel_개발'!$I$10,0,IF(OR(AE$3='Control Panel_개발'!$I$10,AND(AE$3&gt;='Control Panel_개발'!$I$13,MOD(MONTH(AE$3),'Control Panel_개발'!$I$11)='Control Panel_개발'!$J$13)),AE40+AE41,0))</f>
        <v>0</v>
      </c>
      <c r="AF42" s="283">
        <f>IF(AF$3&gt;'Control Panel_개발'!$I$10,0,IF(OR(AF$3='Control Panel_개발'!$I$10,AND(AF$3&gt;='Control Panel_개발'!$I$13,MOD(MONTH(AF$3),'Control Panel_개발'!$I$11)='Control Panel_개발'!$J$13)),AF40+AF41,0))</f>
        <v>0</v>
      </c>
      <c r="AG42" s="283">
        <f>IF(AG$3&gt;'Control Panel_개발'!$I$10,0,IF(OR(AG$3='Control Panel_개발'!$I$10,AND(AG$3&gt;='Control Panel_개발'!$I$13,MOD(MONTH(AG$3),'Control Panel_개발'!$I$11)='Control Panel_개발'!$J$13)),AG40+AG41,0))</f>
        <v>0</v>
      </c>
      <c r="AH42" s="283">
        <f>IF(AH$3&gt;'Control Panel_개발'!$I$10,0,IF(OR(AH$3='Control Panel_개발'!$I$10,AND(AH$3&gt;='Control Panel_개발'!$I$13,MOD(MONTH(AH$3),'Control Panel_개발'!$I$11)='Control Panel_개발'!$J$13)),AH40+AH41,0))</f>
        <v>0</v>
      </c>
      <c r="AI42" s="283">
        <f>IF(AI$3&gt;'Control Panel_개발'!$I$10,0,IF(OR(AI$3='Control Panel_개발'!$I$10,AND(AI$3&gt;='Control Panel_개발'!$I$13,MOD(MONTH(AI$3),'Control Panel_개발'!$I$11)='Control Panel_개발'!$J$13)),AI40+AI41,0))</f>
        <v>0</v>
      </c>
      <c r="AJ42" s="283">
        <f>IF(AJ$3&gt;'Control Panel_개발'!$I$10,0,IF(OR(AJ$3='Control Panel_개발'!$I$10,AND(AJ$3&gt;='Control Panel_개발'!$I$13,MOD(MONTH(AJ$3),'Control Panel_개발'!$I$11)='Control Panel_개발'!$J$13)),AJ40+AJ41,0))</f>
        <v>0</v>
      </c>
      <c r="AK42" s="283">
        <f>IF(AK$3&gt;'Control Panel_개발'!$I$10,0,IF(OR(AK$3='Control Panel_개발'!$I$10,AND(AK$3&gt;='Control Panel_개발'!$I$13,MOD(MONTH(AK$3),'Control Panel_개발'!$I$11)='Control Panel_개발'!$J$13)),AK40+AK41,0))</f>
        <v>0</v>
      </c>
      <c r="AL42" s="283">
        <f>IF(AL$3&gt;'Control Panel_개발'!$I$10,0,IF(OR(AL$3='Control Panel_개발'!$I$10,AND(AL$3&gt;='Control Panel_개발'!$I$13,MOD(MONTH(AL$3),'Control Panel_개발'!$I$11)='Control Panel_개발'!$J$13)),AL40+AL41,0))</f>
        <v>0</v>
      </c>
      <c r="AM42" s="283">
        <f>IF(AM$3&gt;'Control Panel_개발'!$I$10,0,IF(OR(AM$3='Control Panel_개발'!$I$10,AND(AM$3&gt;='Control Panel_개발'!$I$13,MOD(MONTH(AM$3),'Control Panel_개발'!$I$11)='Control Panel_개발'!$J$13)),AM40+AM41,0))</f>
        <v>0</v>
      </c>
      <c r="AN42" s="283">
        <f>IF(AN$3&gt;'Control Panel_개발'!$I$10,0,IF(OR(AN$3='Control Panel_개발'!$I$10,AND(AN$3&gt;='Control Panel_개발'!$I$13,MOD(MONTH(AN$3),'Control Panel_개발'!$I$11)='Control Panel_개발'!$J$13)),AN40+AN41,0))</f>
        <v>0</v>
      </c>
      <c r="AO42" s="283">
        <f>IF(AO$3&gt;'Control Panel_개발'!$I$10,0,IF(OR(AO$3='Control Panel_개발'!$I$10,AND(AO$3&gt;='Control Panel_개발'!$I$13,MOD(MONTH(AO$3),'Control Panel_개발'!$I$11)='Control Panel_개발'!$J$13)),AO40+AO41,0))</f>
        <v>0</v>
      </c>
      <c r="AP42" s="283">
        <f>IF(AP$3&gt;'Control Panel_개발'!$I$10,0,IF(OR(AP$3='Control Panel_개발'!$I$10,AND(AP$3&gt;='Control Panel_개발'!$I$13,MOD(MONTH(AP$3),'Control Panel_개발'!$I$11)='Control Panel_개발'!$J$13)),AP40+AP41,0))</f>
        <v>0</v>
      </c>
      <c r="AQ42" s="283">
        <f>IF(AQ$3&gt;'Control Panel_개발'!$I$10,0,IF(OR(AQ$3='Control Panel_개발'!$I$10,AND(AQ$3&gt;='Control Panel_개발'!$I$13,MOD(MONTH(AQ$3),'Control Panel_개발'!$I$11)='Control Panel_개발'!$J$13)),AQ40+AQ41,0))</f>
        <v>0</v>
      </c>
      <c r="AR42" s="283">
        <f>IF(AR$3&gt;'Control Panel_개발'!$I$10,0,IF(OR(AR$3='Control Panel_개발'!$I$10,AND(AR$3&gt;='Control Panel_개발'!$I$13,MOD(MONTH(AR$3),'Control Panel_개발'!$I$11)='Control Panel_개발'!$J$13)),AR40+AR41,0))</f>
        <v>0</v>
      </c>
      <c r="AS42" s="283">
        <f>IF(AS$3&gt;'Control Panel_개발'!$I$10,0,IF(OR(AS$3='Control Panel_개발'!$I$10,AND(AS$3&gt;='Control Panel_개발'!$I$13,MOD(MONTH(AS$3),'Control Panel_개발'!$I$11)='Control Panel_개발'!$J$13)),AS40+AS41,0))</f>
        <v>0</v>
      </c>
      <c r="AT42" s="283">
        <f>IF(AT$3&gt;'Control Panel_개발'!$I$10,0,IF(OR(AT$3='Control Panel_개발'!$I$10,AND(AT$3&gt;='Control Panel_개발'!$I$13,MOD(MONTH(AT$3),'Control Panel_개발'!$I$11)='Control Panel_개발'!$J$13)),AT40+AT41,0))</f>
        <v>0</v>
      </c>
      <c r="AU42" s="283">
        <f>IF(AU$3&gt;'Control Panel_개발'!$I$10,0,IF(OR(AU$3='Control Panel_개발'!$I$10,AND(AU$3&gt;='Control Panel_개발'!$I$13,MOD(MONTH(AU$3),'Control Panel_개발'!$I$11)='Control Panel_개발'!$J$13)),AU40+AU41,0))</f>
        <v>0</v>
      </c>
      <c r="AV42" s="283">
        <f>IF(AV$3&gt;'Control Panel_개발'!$I$10,0,IF(OR(AV$3='Control Panel_개발'!$I$10,AND(AV$3&gt;='Control Panel_개발'!$I$13,MOD(MONTH(AV$3),'Control Panel_개발'!$I$11)='Control Panel_개발'!$J$13)),AV40+AV41,0))</f>
        <v>0</v>
      </c>
      <c r="AW42" s="283">
        <f>IF(AW$3&gt;'Control Panel_개발'!$I$10,0,IF(OR(AW$3='Control Panel_개발'!$I$10,AND(AW$3&gt;='Control Panel_개발'!$I$13,MOD(MONTH(AW$3),'Control Panel_개발'!$I$11)='Control Panel_개발'!$J$13)),AW40+AW41,0))</f>
        <v>0</v>
      </c>
      <c r="AX42" s="283">
        <f>IF(AX$3&gt;'Control Panel_개발'!$I$10,0,IF(OR(AX$3='Control Panel_개발'!$I$10,AND(AX$3&gt;='Control Panel_개발'!$I$13,MOD(MONTH(AX$3),'Control Panel_개발'!$I$11)='Control Panel_개발'!$J$13)),AX40+AX41,0))</f>
        <v>0</v>
      </c>
      <c r="AY42" s="283">
        <f>IF(AY$3&gt;'Control Panel_개발'!$I$10,0,IF(OR(AY$3='Control Panel_개발'!$I$10,AND(AY$3&gt;='Control Panel_개발'!$I$13,MOD(MONTH(AY$3),'Control Panel_개발'!$I$11)='Control Panel_개발'!$J$13)),AY40+AY41,0))</f>
        <v>0</v>
      </c>
      <c r="AZ42" s="283">
        <f>IF(AZ$3&gt;'Control Panel_개발'!$I$10,0,IF(OR(AZ$3='Control Panel_개발'!$I$10,AND(AZ$3&gt;='Control Panel_개발'!$I$13,MOD(MONTH(AZ$3),'Control Panel_개발'!$I$11)='Control Panel_개발'!$J$13)),AZ40+AZ41,0))</f>
        <v>0</v>
      </c>
      <c r="BA42" s="283">
        <f>IF(BA$3&gt;'Control Panel_개발'!$I$10,0,IF(OR(BA$3='Control Panel_개발'!$I$10,AND(BA$3&gt;='Control Panel_개발'!$I$13,MOD(MONTH(BA$3),'Control Panel_개발'!$I$11)='Control Panel_개발'!$J$13)),BA40+BA41,0))</f>
        <v>0</v>
      </c>
      <c r="BB42" s="283">
        <f>IF(BB$3&gt;'Control Panel_개발'!$I$10,0,IF(OR(BB$3='Control Panel_개발'!$I$10,AND(BB$3&gt;='Control Panel_개발'!$I$13,MOD(MONTH(BB$3),'Control Panel_개발'!$I$11)='Control Panel_개발'!$J$13)),BB40+BB41,0))</f>
        <v>0</v>
      </c>
      <c r="BC42" s="283">
        <f>IF(BC$3&gt;'Control Panel_개발'!$I$10,0,IF(OR(BC$3='Control Panel_개발'!$I$10,AND(BC$3&gt;='Control Panel_개발'!$I$13,MOD(MONTH(BC$3),'Control Panel_개발'!$I$11)='Control Panel_개발'!$J$13)),BC40+BC41,0))</f>
        <v>0</v>
      </c>
      <c r="BD42" s="283">
        <f>IF(BD$3&gt;'Control Panel_개발'!$I$10,0,IF(OR(BD$3='Control Panel_개발'!$I$10,AND(BD$3&gt;='Control Panel_개발'!$I$13,MOD(MONTH(BD$3),'Control Panel_개발'!$I$11)='Control Panel_개발'!$J$13)),BD40+BD41,0))</f>
        <v>0</v>
      </c>
      <c r="BE42" s="283">
        <f>IF(BE$3&gt;'Control Panel_개발'!$I$10,0,IF(OR(BE$3='Control Panel_개발'!$I$10,AND(BE$3&gt;='Control Panel_개발'!$I$13,MOD(MONTH(BE$3),'Control Panel_개발'!$I$11)='Control Panel_개발'!$J$13)),BE40+BE41,0))</f>
        <v>0</v>
      </c>
      <c r="BF42" s="283">
        <f>IF(BF$3&gt;'Control Panel_개발'!$I$10,0,IF(OR(BF$3='Control Panel_개발'!$I$10,AND(BF$3&gt;='Control Panel_개발'!$I$13,MOD(MONTH(BF$3),'Control Panel_개발'!$I$11)='Control Panel_개발'!$J$13)),BF40+BF41,0))</f>
        <v>0</v>
      </c>
      <c r="BG42" s="283">
        <f>IF(BG$3&gt;'Control Panel_개발'!$I$10,0,IF(OR(BG$3='Control Panel_개발'!$I$10,AND(BG$3&gt;='Control Panel_개발'!$I$13,MOD(MONTH(BG$3),'Control Panel_개발'!$I$11)='Control Panel_개발'!$J$13)),BG40+BG41,0))</f>
        <v>0</v>
      </c>
      <c r="BH42" s="283">
        <f>IF(BH$3&gt;'Control Panel_개발'!$I$10,0,IF(OR(BH$3='Control Panel_개발'!$I$10,AND(BH$3&gt;='Control Panel_개발'!$I$13,MOD(MONTH(BH$3),'Control Panel_개발'!$I$11)='Control Panel_개발'!$J$13)),BH40+BH41,0))</f>
        <v>0</v>
      </c>
      <c r="BI42" s="283">
        <f>IF(BI$3&gt;'Control Panel_개발'!$I$10,0,IF(OR(BI$3='Control Panel_개발'!$I$10,AND(BI$3&gt;='Control Panel_개발'!$I$13,MOD(MONTH(BI$3),'Control Panel_개발'!$I$11)='Control Panel_개발'!$J$13)),BI40+BI41,0))</f>
        <v>0</v>
      </c>
      <c r="BJ42" s="283">
        <f>IF(BJ$3&gt;'Control Panel_개발'!$I$10,0,IF(OR(BJ$3='Control Panel_개발'!$I$10,AND(BJ$3&gt;='Control Panel_개발'!$I$13,MOD(MONTH(BJ$3),'Control Panel_개발'!$I$11)='Control Panel_개발'!$J$13)),BJ40+BJ41,0))</f>
        <v>0</v>
      </c>
      <c r="BK42" s="283">
        <f>IF(BK$3&gt;'Control Panel_개발'!$I$10,0,IF(OR(BK$3='Control Panel_개발'!$I$10,AND(BK$3&gt;='Control Panel_개발'!$I$13,MOD(MONTH(BK$3),'Control Panel_개발'!$I$11)='Control Panel_개발'!$J$13)),BK40+BK41,0))</f>
        <v>0</v>
      </c>
      <c r="BL42" s="283">
        <f>IF(BL$3&gt;'Control Panel_개발'!$I$10,0,IF(OR(BL$3='Control Panel_개발'!$I$10,AND(BL$3&gt;='Control Panel_개발'!$I$13,MOD(MONTH(BL$3),'Control Panel_개발'!$I$11)='Control Panel_개발'!$J$13)),BL40+BL41,0))</f>
        <v>0</v>
      </c>
      <c r="BM42" s="283">
        <f>IF(BM$3&gt;'Control Panel_개발'!$I$10,0,IF(OR(BM$3='Control Panel_개발'!$I$10,AND(BM$3&gt;='Control Panel_개발'!$I$13,MOD(MONTH(BM$3),'Control Panel_개발'!$I$11)='Control Panel_개발'!$J$13)),BM40+BM41,0))</f>
        <v>0</v>
      </c>
      <c r="BN42" s="283">
        <f>IF(BN$3&gt;'Control Panel_개발'!$I$10,0,IF(OR(BN$3='Control Panel_개발'!$I$10,AND(BN$3&gt;='Control Panel_개발'!$I$13,MOD(MONTH(BN$3),'Control Panel_개발'!$I$11)='Control Panel_개발'!$J$13)),BN40+BN41,0))</f>
        <v>0</v>
      </c>
      <c r="BO42" s="283">
        <f>IF(BO$3&gt;'Control Panel_개발'!$I$10,0,IF(OR(BO$3='Control Panel_개발'!$I$10,AND(BO$3&gt;='Control Panel_개발'!$I$13,MOD(MONTH(BO$3),'Control Panel_개발'!$I$11)='Control Panel_개발'!$J$13)),BO40+BO41,0))</f>
        <v>0</v>
      </c>
    </row>
    <row r="43" spans="3:67" s="280" customFormat="1" x14ac:dyDescent="0.4">
      <c r="D43" s="280" t="s">
        <v>97</v>
      </c>
      <c r="F43" s="281"/>
      <c r="G43" s="282">
        <f>G40+G41-G42</f>
        <v>0</v>
      </c>
      <c r="H43" s="283">
        <f>H40+H41-H42</f>
        <v>0</v>
      </c>
      <c r="I43" s="283">
        <f t="shared" ref="I43:BO43" si="12">I40+I41-I42</f>
        <v>0</v>
      </c>
      <c r="J43" s="283">
        <f t="shared" si="12"/>
        <v>0</v>
      </c>
      <c r="K43" s="283">
        <f t="shared" si="12"/>
        <v>0</v>
      </c>
      <c r="L43" s="283">
        <f t="shared" si="12"/>
        <v>0</v>
      </c>
      <c r="M43" s="283">
        <f t="shared" si="12"/>
        <v>0</v>
      </c>
      <c r="N43" s="283">
        <f t="shared" si="12"/>
        <v>0</v>
      </c>
      <c r="O43" s="283">
        <f t="shared" si="12"/>
        <v>0</v>
      </c>
      <c r="P43" s="283">
        <f t="shared" si="12"/>
        <v>0</v>
      </c>
      <c r="Q43" s="283">
        <f t="shared" si="12"/>
        <v>0</v>
      </c>
      <c r="R43" s="283">
        <f t="shared" si="12"/>
        <v>0</v>
      </c>
      <c r="S43" s="283">
        <f t="shared" si="12"/>
        <v>0</v>
      </c>
      <c r="T43" s="283">
        <f t="shared" si="12"/>
        <v>0</v>
      </c>
      <c r="U43" s="283">
        <f t="shared" si="12"/>
        <v>0</v>
      </c>
      <c r="V43" s="283">
        <f t="shared" si="12"/>
        <v>0</v>
      </c>
      <c r="W43" s="283">
        <f t="shared" si="12"/>
        <v>0</v>
      </c>
      <c r="X43" s="283">
        <f t="shared" si="12"/>
        <v>0</v>
      </c>
      <c r="Y43" s="283">
        <f t="shared" si="12"/>
        <v>0</v>
      </c>
      <c r="Z43" s="283">
        <f t="shared" si="12"/>
        <v>0</v>
      </c>
      <c r="AA43" s="283">
        <f t="shared" si="12"/>
        <v>0</v>
      </c>
      <c r="AB43" s="283">
        <f t="shared" si="12"/>
        <v>0</v>
      </c>
      <c r="AC43" s="283">
        <f t="shared" si="12"/>
        <v>0</v>
      </c>
      <c r="AD43" s="283">
        <f t="shared" si="12"/>
        <v>0</v>
      </c>
      <c r="AE43" s="283">
        <f t="shared" si="12"/>
        <v>0</v>
      </c>
      <c r="AF43" s="283">
        <f t="shared" si="12"/>
        <v>0</v>
      </c>
      <c r="AG43" s="283">
        <f t="shared" si="12"/>
        <v>0</v>
      </c>
      <c r="AH43" s="283">
        <f t="shared" si="12"/>
        <v>0</v>
      </c>
      <c r="AI43" s="283">
        <f t="shared" si="12"/>
        <v>0</v>
      </c>
      <c r="AJ43" s="283">
        <f t="shared" si="12"/>
        <v>0</v>
      </c>
      <c r="AK43" s="283">
        <f t="shared" si="12"/>
        <v>0</v>
      </c>
      <c r="AL43" s="283">
        <f t="shared" si="12"/>
        <v>0</v>
      </c>
      <c r="AM43" s="283">
        <f t="shared" si="12"/>
        <v>0</v>
      </c>
      <c r="AN43" s="283">
        <f t="shared" si="12"/>
        <v>0</v>
      </c>
      <c r="AO43" s="283">
        <f t="shared" si="12"/>
        <v>0</v>
      </c>
      <c r="AP43" s="283">
        <f t="shared" si="12"/>
        <v>0</v>
      </c>
      <c r="AQ43" s="283">
        <f t="shared" si="12"/>
        <v>0</v>
      </c>
      <c r="AR43" s="283">
        <f t="shared" si="12"/>
        <v>0</v>
      </c>
      <c r="AS43" s="283">
        <f t="shared" si="12"/>
        <v>0</v>
      </c>
      <c r="AT43" s="283">
        <f t="shared" si="12"/>
        <v>0</v>
      </c>
      <c r="AU43" s="283">
        <f t="shared" si="12"/>
        <v>0</v>
      </c>
      <c r="AV43" s="283">
        <f t="shared" si="12"/>
        <v>0</v>
      </c>
      <c r="AW43" s="283">
        <f t="shared" si="12"/>
        <v>0</v>
      </c>
      <c r="AX43" s="283">
        <f t="shared" si="12"/>
        <v>0</v>
      </c>
      <c r="AY43" s="283">
        <f t="shared" si="12"/>
        <v>0</v>
      </c>
      <c r="AZ43" s="283">
        <f t="shared" si="12"/>
        <v>0</v>
      </c>
      <c r="BA43" s="283">
        <f t="shared" si="12"/>
        <v>0</v>
      </c>
      <c r="BB43" s="283">
        <f t="shared" si="12"/>
        <v>0</v>
      </c>
      <c r="BC43" s="283">
        <f t="shared" si="12"/>
        <v>0</v>
      </c>
      <c r="BD43" s="283">
        <f t="shared" si="12"/>
        <v>0</v>
      </c>
      <c r="BE43" s="283">
        <f t="shared" si="12"/>
        <v>0</v>
      </c>
      <c r="BF43" s="283">
        <f t="shared" si="12"/>
        <v>0</v>
      </c>
      <c r="BG43" s="283">
        <f t="shared" si="12"/>
        <v>0</v>
      </c>
      <c r="BH43" s="283">
        <f t="shared" si="12"/>
        <v>0</v>
      </c>
      <c r="BI43" s="283">
        <f t="shared" si="12"/>
        <v>0</v>
      </c>
      <c r="BJ43" s="283">
        <f t="shared" si="12"/>
        <v>0</v>
      </c>
      <c r="BK43" s="283">
        <f t="shared" si="12"/>
        <v>0</v>
      </c>
      <c r="BL43" s="283">
        <f t="shared" si="12"/>
        <v>0</v>
      </c>
      <c r="BM43" s="283">
        <f t="shared" si="12"/>
        <v>0</v>
      </c>
      <c r="BN43" s="283">
        <f t="shared" si="12"/>
        <v>0</v>
      </c>
      <c r="BO43" s="283">
        <f t="shared" si="12"/>
        <v>0</v>
      </c>
    </row>
    <row r="44" spans="3:67" x14ac:dyDescent="0.4">
      <c r="G44" s="48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</row>
    <row r="45" spans="3:67" x14ac:dyDescent="0.4">
      <c r="C45" s="3" t="s">
        <v>509</v>
      </c>
      <c r="G45" s="48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</row>
    <row r="46" spans="3:67" x14ac:dyDescent="0.4">
      <c r="C46" s="3" t="s">
        <v>552</v>
      </c>
      <c r="G46" s="48">
        <f>SUM('사업비 지출내역'!$J$159:J159)-SUM('사업비 지출내역'!$J$160:J160)</f>
        <v>0</v>
      </c>
      <c r="H46" s="49">
        <f>SUM('사업비 지출내역'!$J$159:K159)-SUM('사업비 지출내역'!$J$160:K160)</f>
        <v>0</v>
      </c>
      <c r="I46" s="49">
        <f>SUM('사업비 지출내역'!$J$159:L159)-SUM('사업비 지출내역'!$J$160:L160)</f>
        <v>0</v>
      </c>
      <c r="J46" s="49">
        <f>SUM('사업비 지출내역'!$J$159:M159)-SUM('사업비 지출내역'!$J$160:M160)</f>
        <v>0</v>
      </c>
      <c r="K46" s="49">
        <f>SUM('사업비 지출내역'!$J$159:N159)-SUM('사업비 지출내역'!$J$160:N160)</f>
        <v>0</v>
      </c>
      <c r="L46" s="49">
        <f>SUM('사업비 지출내역'!$J$159:O159)-SUM('사업비 지출내역'!$J$160:O160)</f>
        <v>0</v>
      </c>
      <c r="M46" s="49">
        <f ca="1">SUM('사업비 지출내역'!$J$159:P159)-SUM('사업비 지출내역'!$J$160:P160)</f>
        <v>173584.065</v>
      </c>
      <c r="N46" s="49">
        <f ca="1">SUM('사업비 지출내역'!$J$159:Q159)-SUM('사업비 지출내역'!$J$160:Q160)</f>
        <v>173584.065</v>
      </c>
      <c r="O46" s="49">
        <f ca="1">SUM('사업비 지출내역'!$J$159:R159)-SUM('사업비 지출내역'!$J$160:R160)</f>
        <v>0</v>
      </c>
      <c r="P46" s="49">
        <f ca="1">SUM('사업비 지출내역'!$J$159:S159)-SUM('사업비 지출내역'!$J$160:S160)</f>
        <v>0</v>
      </c>
      <c r="Q46" s="49">
        <f ca="1">SUM('사업비 지출내역'!$J$159:T159)-SUM('사업비 지출내역'!$J$160:T160)</f>
        <v>0</v>
      </c>
      <c r="R46" s="49">
        <f ca="1">SUM('사업비 지출내역'!$J$159:U159)-SUM('사업비 지출내역'!$J$160:U160)</f>
        <v>0</v>
      </c>
      <c r="S46" s="49">
        <f ca="1">SUM('사업비 지출내역'!$J$159:V159)-SUM('사업비 지출내역'!$J$160:V160)</f>
        <v>152363.201</v>
      </c>
      <c r="T46" s="49">
        <f ca="1">SUM('사업비 지출내역'!$J$159:W159)-SUM('사업비 지출내역'!$J$160:W160)</f>
        <v>152363.201</v>
      </c>
      <c r="U46" s="49">
        <f ca="1">SUM('사업비 지출내역'!$J$159:X159)-SUM('사업비 지출내역'!$J$160:X160)</f>
        <v>0</v>
      </c>
      <c r="V46" s="49">
        <f ca="1">SUM('사업비 지출내역'!$J$159:Y159)-SUM('사업비 지출내역'!$J$160:Y160)</f>
        <v>0</v>
      </c>
      <c r="W46" s="49">
        <f ca="1">SUM('사업비 지출내역'!$J$159:Z159)-SUM('사업비 지출내역'!$J$160:Z160)</f>
        <v>0</v>
      </c>
      <c r="X46" s="49">
        <f ca="1">SUM('사업비 지출내역'!$J$159:AA159)-SUM('사업비 지출내역'!$J$160:AA160)</f>
        <v>0</v>
      </c>
      <c r="Y46" s="49">
        <f ca="1">SUM('사업비 지출내역'!$J$159:AB159)-SUM('사업비 지출내역'!$J$160:AB160)</f>
        <v>325754.40999999997</v>
      </c>
      <c r="Z46" s="49">
        <f ca="1">SUM('사업비 지출내역'!$J$159:AC159)-SUM('사업비 지출내역'!$J$160:AC160)</f>
        <v>325754.40999999997</v>
      </c>
      <c r="AA46" s="49">
        <f ca="1">SUM('사업비 지출내역'!$J$159:AD159)-SUM('사업비 지출내역'!$J$160:AD160)</f>
        <v>0</v>
      </c>
      <c r="AB46" s="49">
        <f ca="1">SUM('사업비 지출내역'!$J$159:AE159)-SUM('사업비 지출내역'!$J$160:AE160)</f>
        <v>0</v>
      </c>
      <c r="AC46" s="49">
        <f ca="1">SUM('사업비 지출내역'!$J$159:AF159)-SUM('사업비 지출내역'!$J$160:AF160)</f>
        <v>0</v>
      </c>
      <c r="AD46" s="49">
        <f ca="1">SUM('사업비 지출내역'!$J$159:AG159)-SUM('사업비 지출내역'!$J$160:AG160)</f>
        <v>0</v>
      </c>
      <c r="AE46" s="49">
        <f ca="1">SUM('사업비 지출내역'!$J$159:AH159)-SUM('사업비 지출내역'!$J$160:AH160)</f>
        <v>649798.55899999989</v>
      </c>
      <c r="AF46" s="49">
        <f ca="1">SUM('사업비 지출내역'!$J$159:AI159)-SUM('사업비 지출내역'!$J$160:AI160)</f>
        <v>649798.55899999989</v>
      </c>
      <c r="AG46" s="49">
        <f ca="1">SUM('사업비 지출내역'!$J$159:AJ159)-SUM('사업비 지출내역'!$J$160:AJ160)</f>
        <v>0</v>
      </c>
      <c r="AH46" s="49">
        <f ca="1">SUM('사업비 지출내역'!$J$159:AK159)-SUM('사업비 지출내역'!$J$160:AK160)</f>
        <v>0</v>
      </c>
      <c r="AI46" s="49">
        <f ca="1">SUM('사업비 지출내역'!$J$159:AL159)-SUM('사업비 지출내역'!$J$160:AL160)</f>
        <v>0</v>
      </c>
      <c r="AJ46" s="49">
        <f ca="1">SUM('사업비 지출내역'!$J$159:AM159)-SUM('사업비 지출내역'!$J$160:AM160)</f>
        <v>0</v>
      </c>
      <c r="AK46" s="49">
        <f ca="1">SUM('사업비 지출내역'!$J$159:AN159)-SUM('사업비 지출내역'!$J$160:AN160)</f>
        <v>1005866.8259999999</v>
      </c>
      <c r="AL46" s="49">
        <f ca="1">SUM('사업비 지출내역'!$J$159:AO159)-SUM('사업비 지출내역'!$J$160:AO160)</f>
        <v>1005866.8259999999</v>
      </c>
      <c r="AM46" s="49">
        <f ca="1">SUM('사업비 지출내역'!$J$159:AP159)-SUM('사업비 지출내역'!$J$160:AP160)</f>
        <v>0</v>
      </c>
      <c r="AN46" s="49">
        <f ca="1">SUM('사업비 지출내역'!$J$159:AQ159)-SUM('사업비 지출내역'!$J$160:AQ160)</f>
        <v>0</v>
      </c>
      <c r="AO46" s="49">
        <f ca="1">SUM('사업비 지출내역'!$J$159:AR159)-SUM('사업비 지출내역'!$J$160:AR160)</f>
        <v>0</v>
      </c>
      <c r="AP46" s="49">
        <f ca="1">SUM('사업비 지출내역'!$J$159:AS159)-SUM('사업비 지출내역'!$J$160:AS160)</f>
        <v>0</v>
      </c>
      <c r="AQ46" s="49">
        <f ca="1">SUM('사업비 지출내역'!$J$159:AT159)-SUM('사업비 지출내역'!$J$160:AT160)</f>
        <v>1939338.62</v>
      </c>
      <c r="AR46" s="49">
        <f ca="1">SUM('사업비 지출내역'!$J$159:AU159)-SUM('사업비 지출내역'!$J$160:AU160)</f>
        <v>1939338.62</v>
      </c>
      <c r="AS46" s="49">
        <f ca="1">SUM('사업비 지출내역'!$J$159:AV159)-SUM('사업비 지출내역'!$J$160:AV160)</f>
        <v>0</v>
      </c>
      <c r="AT46" s="49">
        <f ca="1">SUM('사업비 지출내역'!$J$159:AW159)-SUM('사업비 지출내역'!$J$160:AW160)</f>
        <v>0</v>
      </c>
      <c r="AU46" s="49">
        <f ca="1">SUM('사업비 지출내역'!$J$159:AX159)-SUM('사업비 지출내역'!$J$160:AX160)</f>
        <v>0</v>
      </c>
      <c r="AV46" s="49">
        <f ca="1">SUM('사업비 지출내역'!$J$159:AY159)-SUM('사업비 지출내역'!$J$160:AY160)</f>
        <v>0</v>
      </c>
      <c r="AW46" s="49">
        <f ca="1">SUM('사업비 지출내역'!$J$159:AZ159)-SUM('사업비 지출내역'!$J$160:AZ160)</f>
        <v>1092831.5219999999</v>
      </c>
      <c r="AX46" s="49">
        <f ca="1">SUM('사업비 지출내역'!$J$159:BA159)-SUM('사업비 지출내역'!$J$160:BA160)</f>
        <v>1092831.5219999999</v>
      </c>
      <c r="AY46" s="49">
        <f ca="1">SUM('사업비 지출내역'!$J$159:BB159)-SUM('사업비 지출내역'!$J$160:BB160)</f>
        <v>0</v>
      </c>
      <c r="AZ46" s="49">
        <f ca="1">SUM('사업비 지출내역'!$J$159:BC159)-SUM('사업비 지출내역'!$J$160:BC160)</f>
        <v>0</v>
      </c>
      <c r="BA46" s="49">
        <f ca="1">SUM('사업비 지출내역'!$J$159:BD159)-SUM('사업비 지출내역'!$J$160:BD160)</f>
        <v>0</v>
      </c>
      <c r="BB46" s="49">
        <f ca="1">SUM('사업비 지출내역'!$J$159:BE159)-SUM('사업비 지출내역'!$J$160:BE160)</f>
        <v>0</v>
      </c>
      <c r="BC46" s="49">
        <f ca="1">SUM('사업비 지출내역'!$J$159:BF159)-SUM('사업비 지출내역'!$J$160:BF160)</f>
        <v>73700.823999999091</v>
      </c>
      <c r="BD46" s="49">
        <f ca="1">SUM('사업비 지출내역'!$J$159:BG159)-SUM('사업비 지출내역'!$J$160:BG160)</f>
        <v>73700.823999999091</v>
      </c>
      <c r="BE46" s="49">
        <f ca="1">SUM('사업비 지출내역'!$J$159:BH159)-SUM('사업비 지출내역'!$J$160:BH160)</f>
        <v>0</v>
      </c>
      <c r="BF46" s="49">
        <f ca="1">SUM('사업비 지출내역'!$J$159:BI159)-SUM('사업비 지출내역'!$J$160:BI160)</f>
        <v>0</v>
      </c>
      <c r="BG46" s="49">
        <f ca="1">SUM('사업비 지출내역'!$J$159:BJ159)-SUM('사업비 지출내역'!$J$160:BJ160)</f>
        <v>0</v>
      </c>
      <c r="BH46" s="49">
        <f ca="1">SUM('사업비 지출내역'!$J$159:BK159)-SUM('사업비 지출내역'!$J$160:BK160)</f>
        <v>0</v>
      </c>
      <c r="BI46" s="49">
        <f ca="1">SUM('사업비 지출내역'!$J$159:BL159)-SUM('사업비 지출내역'!$J$160:BL160)</f>
        <v>0</v>
      </c>
      <c r="BJ46" s="49">
        <f ca="1">SUM('사업비 지출내역'!$J$159:BM159)-SUM('사업비 지출내역'!$J$160:BM160)</f>
        <v>0</v>
      </c>
      <c r="BK46" s="49">
        <f ca="1">SUM('사업비 지출내역'!$J$159:BN159)-SUM('사업비 지출내역'!$J$160:BN160)</f>
        <v>0</v>
      </c>
      <c r="BL46" s="49">
        <f ca="1">SUM('사업비 지출내역'!$J$159:BO159)-SUM('사업비 지출내역'!$J$160:BO160)</f>
        <v>0</v>
      </c>
      <c r="BM46" s="49">
        <f ca="1">SUM('사업비 지출내역'!$J$159:BP159)-SUM('사업비 지출내역'!$J$160:BP160)</f>
        <v>0</v>
      </c>
      <c r="BN46" s="49">
        <f ca="1">SUM('사업비 지출내역'!$J$159:BQ159)-SUM('사업비 지출내역'!$J$160:BQ160)</f>
        <v>0</v>
      </c>
      <c r="BO46" s="49">
        <f ca="1">SUM('사업비 지출내역'!$J$159:BR159)-SUM('사업비 지출내역'!$J$160:BR160)</f>
        <v>0</v>
      </c>
    </row>
    <row r="47" spans="3:67" s="280" customFormat="1" x14ac:dyDescent="0.4">
      <c r="D47" s="280" t="s">
        <v>94</v>
      </c>
      <c r="F47" s="281"/>
      <c r="G47" s="282">
        <f>IF(G$2=0,0,F50)</f>
        <v>0</v>
      </c>
      <c r="H47" s="283">
        <f t="shared" ref="H47:BO47" si="13">IF(H$2=0,0,G50)</f>
        <v>0</v>
      </c>
      <c r="I47" s="283">
        <f t="shared" si="13"/>
        <v>0</v>
      </c>
      <c r="J47" s="283">
        <f t="shared" si="13"/>
        <v>0</v>
      </c>
      <c r="K47" s="283">
        <f t="shared" si="13"/>
        <v>0</v>
      </c>
      <c r="L47" s="283">
        <f t="shared" si="13"/>
        <v>0</v>
      </c>
      <c r="M47" s="283">
        <f t="shared" si="13"/>
        <v>0</v>
      </c>
      <c r="N47" s="283">
        <f t="shared" ca="1" si="13"/>
        <v>0</v>
      </c>
      <c r="O47" s="283">
        <f t="shared" ca="1" si="13"/>
        <v>0</v>
      </c>
      <c r="P47" s="283">
        <f t="shared" ca="1" si="13"/>
        <v>0</v>
      </c>
      <c r="Q47" s="283">
        <f t="shared" ca="1" si="13"/>
        <v>0</v>
      </c>
      <c r="R47" s="283">
        <f t="shared" ca="1" si="13"/>
        <v>0</v>
      </c>
      <c r="S47" s="283">
        <f t="shared" ca="1" si="13"/>
        <v>0</v>
      </c>
      <c r="T47" s="283">
        <f t="shared" ca="1" si="13"/>
        <v>0</v>
      </c>
      <c r="U47" s="283">
        <f t="shared" ca="1" si="13"/>
        <v>0</v>
      </c>
      <c r="V47" s="283">
        <f t="shared" ca="1" si="13"/>
        <v>0</v>
      </c>
      <c r="W47" s="283">
        <f t="shared" ca="1" si="13"/>
        <v>0</v>
      </c>
      <c r="X47" s="283">
        <f t="shared" ca="1" si="13"/>
        <v>0</v>
      </c>
      <c r="Y47" s="283">
        <f t="shared" ca="1" si="13"/>
        <v>0</v>
      </c>
      <c r="Z47" s="283">
        <f t="shared" ca="1" si="13"/>
        <v>0</v>
      </c>
      <c r="AA47" s="283">
        <f t="shared" ca="1" si="13"/>
        <v>0</v>
      </c>
      <c r="AB47" s="283">
        <f t="shared" ca="1" si="13"/>
        <v>0</v>
      </c>
      <c r="AC47" s="283">
        <f t="shared" ca="1" si="13"/>
        <v>0</v>
      </c>
      <c r="AD47" s="283">
        <f t="shared" ca="1" si="13"/>
        <v>0</v>
      </c>
      <c r="AE47" s="283">
        <f t="shared" ca="1" si="13"/>
        <v>0</v>
      </c>
      <c r="AF47" s="283">
        <f t="shared" ca="1" si="13"/>
        <v>0</v>
      </c>
      <c r="AG47" s="283">
        <f t="shared" ca="1" si="13"/>
        <v>0</v>
      </c>
      <c r="AH47" s="283">
        <f t="shared" ca="1" si="13"/>
        <v>0</v>
      </c>
      <c r="AI47" s="283">
        <f t="shared" ca="1" si="13"/>
        <v>0</v>
      </c>
      <c r="AJ47" s="283">
        <f t="shared" ca="1" si="13"/>
        <v>0</v>
      </c>
      <c r="AK47" s="283">
        <f t="shared" ca="1" si="13"/>
        <v>0</v>
      </c>
      <c r="AL47" s="283">
        <f t="shared" ca="1" si="13"/>
        <v>0</v>
      </c>
      <c r="AM47" s="283">
        <f t="shared" ca="1" si="13"/>
        <v>0</v>
      </c>
      <c r="AN47" s="283">
        <f t="shared" ca="1" si="13"/>
        <v>0</v>
      </c>
      <c r="AO47" s="283">
        <f t="shared" ca="1" si="13"/>
        <v>0</v>
      </c>
      <c r="AP47" s="283">
        <f t="shared" ca="1" si="13"/>
        <v>0</v>
      </c>
      <c r="AQ47" s="283">
        <f t="shared" ca="1" si="13"/>
        <v>0</v>
      </c>
      <c r="AR47" s="283">
        <f t="shared" ca="1" si="13"/>
        <v>0</v>
      </c>
      <c r="AS47" s="283">
        <f t="shared" ca="1" si="13"/>
        <v>0</v>
      </c>
      <c r="AT47" s="283">
        <f t="shared" ca="1" si="13"/>
        <v>0</v>
      </c>
      <c r="AU47" s="283">
        <f t="shared" ca="1" si="13"/>
        <v>0</v>
      </c>
      <c r="AV47" s="283">
        <f t="shared" ca="1" si="13"/>
        <v>0</v>
      </c>
      <c r="AW47" s="283">
        <f t="shared" ca="1" si="13"/>
        <v>0</v>
      </c>
      <c r="AX47" s="283">
        <f t="shared" ca="1" si="13"/>
        <v>0</v>
      </c>
      <c r="AY47" s="283">
        <f t="shared" ca="1" si="13"/>
        <v>0</v>
      </c>
      <c r="AZ47" s="283">
        <f t="shared" ca="1" si="13"/>
        <v>0</v>
      </c>
      <c r="BA47" s="283">
        <f t="shared" ca="1" si="13"/>
        <v>0</v>
      </c>
      <c r="BB47" s="283">
        <f t="shared" ca="1" si="13"/>
        <v>0</v>
      </c>
      <c r="BC47" s="283">
        <f t="shared" ca="1" si="13"/>
        <v>0</v>
      </c>
      <c r="BD47" s="283">
        <f t="shared" ca="1" si="13"/>
        <v>0</v>
      </c>
      <c r="BE47" s="283">
        <f t="shared" ca="1" si="13"/>
        <v>0</v>
      </c>
      <c r="BF47" s="283">
        <f t="shared" ca="1" si="13"/>
        <v>0</v>
      </c>
      <c r="BG47" s="283">
        <f t="shared" ca="1" si="13"/>
        <v>0</v>
      </c>
      <c r="BH47" s="283">
        <f t="shared" ca="1" si="13"/>
        <v>0</v>
      </c>
      <c r="BI47" s="283">
        <f t="shared" ca="1" si="13"/>
        <v>0</v>
      </c>
      <c r="BJ47" s="283">
        <f t="shared" ca="1" si="13"/>
        <v>0</v>
      </c>
      <c r="BK47" s="283">
        <f t="shared" ca="1" si="13"/>
        <v>0</v>
      </c>
      <c r="BL47" s="283">
        <f t="shared" ca="1" si="13"/>
        <v>0</v>
      </c>
      <c r="BM47" s="283">
        <f t="shared" ca="1" si="13"/>
        <v>0</v>
      </c>
      <c r="BN47" s="283">
        <f t="shared" ca="1" si="13"/>
        <v>0</v>
      </c>
      <c r="BO47" s="283">
        <f t="shared" ca="1" si="13"/>
        <v>0</v>
      </c>
    </row>
    <row r="48" spans="3:67" s="280" customFormat="1" x14ac:dyDescent="0.4">
      <c r="D48" s="280" t="s">
        <v>95</v>
      </c>
      <c r="F48" s="284">
        <f ca="1">SUM(G48:BO48)</f>
        <v>0</v>
      </c>
      <c r="G48" s="282">
        <f>G46*'Control Panel_개발'!$K$27*G4/G32</f>
        <v>0</v>
      </c>
      <c r="H48" s="283">
        <f>H46*'Control Panel_개발'!$K$27*H4/H32</f>
        <v>0</v>
      </c>
      <c r="I48" s="283">
        <f>I46*'Control Panel_개발'!$K$27*I4/I32</f>
        <v>0</v>
      </c>
      <c r="J48" s="283">
        <f>J46*'Control Panel_개발'!$K$27*J4/J32</f>
        <v>0</v>
      </c>
      <c r="K48" s="283">
        <f>K46*'Control Panel_개발'!$K$27*K4/K32</f>
        <v>0</v>
      </c>
      <c r="L48" s="283">
        <f>L46*'Control Panel_개발'!$K$27*L4/L32</f>
        <v>0</v>
      </c>
      <c r="M48" s="283">
        <f ca="1">M46*'Control Panel_개발'!$K$27*M4/M32</f>
        <v>0</v>
      </c>
      <c r="N48" s="283">
        <f ca="1">N46*'Control Panel_개발'!$K$27*N4/N32</f>
        <v>0</v>
      </c>
      <c r="O48" s="283">
        <f ca="1">O46*'Control Panel_개발'!$K$27*O4/O32</f>
        <v>0</v>
      </c>
      <c r="P48" s="283">
        <f ca="1">P46*'Control Panel_개발'!$K$27*P4/P32</f>
        <v>0</v>
      </c>
      <c r="Q48" s="283">
        <f ca="1">Q46*'Control Panel_개발'!$K$27*Q4/Q32</f>
        <v>0</v>
      </c>
      <c r="R48" s="283">
        <f ca="1">R46*'Control Panel_개발'!$K$27*R4/R32</f>
        <v>0</v>
      </c>
      <c r="S48" s="283">
        <f ca="1">S46*'Control Panel_개발'!$K$27*S4/S32</f>
        <v>0</v>
      </c>
      <c r="T48" s="283">
        <f ca="1">T46*'Control Panel_개발'!$K$27*T4/T32</f>
        <v>0</v>
      </c>
      <c r="U48" s="283">
        <f ca="1">U46*'Control Panel_개발'!$K$27*U4/U32</f>
        <v>0</v>
      </c>
      <c r="V48" s="283">
        <f ca="1">V46*'Control Panel_개발'!$K$27*V4/V32</f>
        <v>0</v>
      </c>
      <c r="W48" s="283">
        <f ca="1">W46*'Control Panel_개발'!$K$27*W4/W32</f>
        <v>0</v>
      </c>
      <c r="X48" s="283">
        <f ca="1">X46*'Control Panel_개발'!$K$27*X4/X32</f>
        <v>0</v>
      </c>
      <c r="Y48" s="283">
        <f ca="1">Y46*'Control Panel_개발'!$K$27*Y4/Y32</f>
        <v>0</v>
      </c>
      <c r="Z48" s="283">
        <f ca="1">Z46*'Control Panel_개발'!$K$27*Z4/Z32</f>
        <v>0</v>
      </c>
      <c r="AA48" s="283">
        <f ca="1">AA46*'Control Panel_개발'!$K$27*AA4/AA32</f>
        <v>0</v>
      </c>
      <c r="AB48" s="283">
        <f ca="1">AB46*'Control Panel_개발'!$K$27*AB4/AB32</f>
        <v>0</v>
      </c>
      <c r="AC48" s="283">
        <f ca="1">AC46*'Control Panel_개발'!$K$27*AC4/AC32</f>
        <v>0</v>
      </c>
      <c r="AD48" s="283">
        <f ca="1">AD46*'Control Panel_개발'!$K$27*AD4/AD32</f>
        <v>0</v>
      </c>
      <c r="AE48" s="283">
        <f ca="1">AE46*'Control Panel_개발'!$K$27*AE4/AE32</f>
        <v>0</v>
      </c>
      <c r="AF48" s="283">
        <f ca="1">AF46*'Control Panel_개발'!$K$27*AF4/AF32</f>
        <v>0</v>
      </c>
      <c r="AG48" s="283">
        <f ca="1">AG46*'Control Panel_개발'!$K$27*AG4/AG32</f>
        <v>0</v>
      </c>
      <c r="AH48" s="283">
        <f ca="1">AH46*'Control Panel_개발'!$K$27*AH4/AH32</f>
        <v>0</v>
      </c>
      <c r="AI48" s="283">
        <f ca="1">AI46*'Control Panel_개발'!$K$27*AI4/AI32</f>
        <v>0</v>
      </c>
      <c r="AJ48" s="283">
        <f ca="1">AJ46*'Control Panel_개발'!$K$27*AJ4/AJ32</f>
        <v>0</v>
      </c>
      <c r="AK48" s="283">
        <f ca="1">AK46*'Control Panel_개발'!$K$27*AK4/AK32</f>
        <v>0</v>
      </c>
      <c r="AL48" s="283">
        <f ca="1">AL46*'Control Panel_개발'!$K$27*AL4/AL32</f>
        <v>0</v>
      </c>
      <c r="AM48" s="283">
        <f ca="1">AM46*'Control Panel_개발'!$K$27*AM4/AM32</f>
        <v>0</v>
      </c>
      <c r="AN48" s="283">
        <f ca="1">AN46*'Control Panel_개발'!$K$27*AN4/AN32</f>
        <v>0</v>
      </c>
      <c r="AO48" s="283">
        <f ca="1">AO46*'Control Panel_개발'!$K$27*AO4/AO32</f>
        <v>0</v>
      </c>
      <c r="AP48" s="283">
        <f ca="1">AP46*'Control Panel_개발'!$K$27*AP4/AP32</f>
        <v>0</v>
      </c>
      <c r="AQ48" s="283">
        <f ca="1">AQ46*'Control Panel_개발'!$K$27*AQ4/AQ32</f>
        <v>0</v>
      </c>
      <c r="AR48" s="283">
        <f ca="1">AR46*'Control Panel_개발'!$K$27*AR4/AR32</f>
        <v>0</v>
      </c>
      <c r="AS48" s="283">
        <f ca="1">AS46*'Control Panel_개발'!$K$27*AS4/AS32</f>
        <v>0</v>
      </c>
      <c r="AT48" s="283">
        <f ca="1">AT46*'Control Panel_개발'!$K$27*AT4/AT32</f>
        <v>0</v>
      </c>
      <c r="AU48" s="283">
        <f ca="1">AU46*'Control Panel_개발'!$K$27*AU4/AU32</f>
        <v>0</v>
      </c>
      <c r="AV48" s="283">
        <f ca="1">AV46*'Control Panel_개발'!$K$27*AV4/AV32</f>
        <v>0</v>
      </c>
      <c r="AW48" s="283">
        <f ca="1">AW46*'Control Panel_개발'!$K$27*AW4/AW32</f>
        <v>0</v>
      </c>
      <c r="AX48" s="283">
        <f ca="1">AX46*'Control Panel_개발'!$K$27*AX4/AX32</f>
        <v>0</v>
      </c>
      <c r="AY48" s="283">
        <f ca="1">AY46*'Control Panel_개발'!$K$27*AY4/AY32</f>
        <v>0</v>
      </c>
      <c r="AZ48" s="283">
        <f ca="1">AZ46*'Control Panel_개발'!$K$27*AZ4/AZ32</f>
        <v>0</v>
      </c>
      <c r="BA48" s="283">
        <f ca="1">BA46*'Control Panel_개발'!$K$27*BA4/BA32</f>
        <v>0</v>
      </c>
      <c r="BB48" s="283">
        <f ca="1">BB46*'Control Panel_개발'!$K$27*BB4/BB32</f>
        <v>0</v>
      </c>
      <c r="BC48" s="283">
        <f ca="1">BC46*'Control Panel_개발'!$K$27*BC4/BC32</f>
        <v>0</v>
      </c>
      <c r="BD48" s="283">
        <f ca="1">BD46*'Control Panel_개발'!$K$27*BD4/BD32</f>
        <v>0</v>
      </c>
      <c r="BE48" s="283">
        <f ca="1">BE46*'Control Panel_개발'!$K$27*BE4/BE32</f>
        <v>0</v>
      </c>
      <c r="BF48" s="283">
        <f ca="1">BF46*'Control Panel_개발'!$K$27*BF4/BF32</f>
        <v>0</v>
      </c>
      <c r="BG48" s="283">
        <f ca="1">BG46*'Control Panel_개발'!$K$27*BG4/BG32</f>
        <v>0</v>
      </c>
      <c r="BH48" s="283">
        <f ca="1">BH46*'Control Panel_개발'!$K$27*BH4/BH32</f>
        <v>0</v>
      </c>
      <c r="BI48" s="283">
        <f ca="1">BI46*'Control Panel_개발'!$K$27*BI4/BI32</f>
        <v>0</v>
      </c>
      <c r="BJ48" s="283">
        <f ca="1">BJ46*'Control Panel_개발'!$K$27*BJ4/BJ32</f>
        <v>0</v>
      </c>
      <c r="BK48" s="283">
        <f ca="1">BK46*'Control Panel_개발'!$K$27*BK4/BK32</f>
        <v>0</v>
      </c>
      <c r="BL48" s="283">
        <f ca="1">BL46*'Control Panel_개발'!$K$27*BL4/BL32</f>
        <v>0</v>
      </c>
      <c r="BM48" s="283">
        <f ca="1">BM46*'Control Panel_개발'!$K$27*BM4/BM32</f>
        <v>0</v>
      </c>
      <c r="BN48" s="283">
        <f ca="1">BN46*'Control Panel_개발'!$K$27*BN4/BN32</f>
        <v>0</v>
      </c>
      <c r="BO48" s="283">
        <f ca="1">BO46*'Control Panel_개발'!$K$27*BO4/BO32</f>
        <v>0</v>
      </c>
    </row>
    <row r="49" spans="2:67" s="280" customFormat="1" x14ac:dyDescent="0.4">
      <c r="D49" s="280" t="s">
        <v>96</v>
      </c>
      <c r="F49" s="284">
        <f ca="1">SUM(G49:BO49)</f>
        <v>0</v>
      </c>
      <c r="G49" s="282">
        <v>0</v>
      </c>
      <c r="H49" s="283">
        <f>IF(MOD(MONTH(H$3),'Control Panel_개발'!$N$4)='Control Panel_개발'!$O$5+'Control Panel_개발'!$N$6,H47+H48,)</f>
        <v>0</v>
      </c>
      <c r="I49" s="283">
        <f>IF(MOD(MONTH(I$3),'Control Panel_개발'!$N$4)='Control Panel_개발'!$O$5+'Control Panel_개발'!$N$6,I47+I48,)</f>
        <v>0</v>
      </c>
      <c r="J49" s="283">
        <f>IF(MOD(MONTH(J$3),'Control Panel_개발'!$N$4)='Control Panel_개발'!$O$5+'Control Panel_개발'!$N$6,J47+J48,)</f>
        <v>0</v>
      </c>
      <c r="K49" s="283">
        <f>IF(MOD(MONTH(K$3),'Control Panel_개발'!$N$4)='Control Panel_개발'!$O$5+'Control Panel_개발'!$N$6,K47+K48,)</f>
        <v>0</v>
      </c>
      <c r="L49" s="283">
        <f>IF(MOD(MONTH(L$3),'Control Panel_개발'!$N$4)='Control Panel_개발'!$O$5+'Control Panel_개발'!$N$6,L47+L48,)</f>
        <v>0</v>
      </c>
      <c r="M49" s="283">
        <f>IF(MOD(MONTH(M$3),'Control Panel_개발'!$N$4)='Control Panel_개발'!$O$5+'Control Panel_개발'!$N$6,M47+M48,)</f>
        <v>0</v>
      </c>
      <c r="N49" s="283">
        <f>IF(MOD(MONTH(N$3),'Control Panel_개발'!$N$4)='Control Panel_개발'!$O$5+'Control Panel_개발'!$N$6,N47+N48,)</f>
        <v>0</v>
      </c>
      <c r="O49" s="283">
        <f ca="1">IF(MOD(MONTH(O$3),'Control Panel_개발'!$N$4)='Control Panel_개발'!$O$5+'Control Panel_개발'!$N$6,O47+O48,)</f>
        <v>0</v>
      </c>
      <c r="P49" s="283">
        <f>IF(MOD(MONTH(P$3),'Control Panel_개발'!$N$4)='Control Panel_개발'!$O$5+'Control Panel_개발'!$N$6,P47+P48,)</f>
        <v>0</v>
      </c>
      <c r="Q49" s="283">
        <f>IF(MOD(MONTH(Q$3),'Control Panel_개발'!$N$4)='Control Panel_개발'!$O$5+'Control Panel_개발'!$N$6,Q47+Q48,)</f>
        <v>0</v>
      </c>
      <c r="R49" s="283">
        <f>IF(MOD(MONTH(R$3),'Control Panel_개발'!$N$4)='Control Panel_개발'!$O$5+'Control Panel_개발'!$N$6,R47+R48,)</f>
        <v>0</v>
      </c>
      <c r="S49" s="283">
        <f>IF(MOD(MONTH(S$3),'Control Panel_개발'!$N$4)='Control Panel_개발'!$O$5+'Control Panel_개발'!$N$6,S47+S48,)</f>
        <v>0</v>
      </c>
      <c r="T49" s="283">
        <f>IF(MOD(MONTH(T$3),'Control Panel_개발'!$N$4)='Control Panel_개발'!$O$5+'Control Panel_개발'!$N$6,T47+T48,)</f>
        <v>0</v>
      </c>
      <c r="U49" s="283">
        <f ca="1">IF(MOD(MONTH(U$3),'Control Panel_개발'!$N$4)='Control Panel_개발'!$O$5+'Control Panel_개발'!$N$6,U47+U48,)</f>
        <v>0</v>
      </c>
      <c r="V49" s="283">
        <f>IF(MOD(MONTH(V$3),'Control Panel_개발'!$N$4)='Control Panel_개발'!$O$5+'Control Panel_개발'!$N$6,V47+V48,)</f>
        <v>0</v>
      </c>
      <c r="W49" s="283">
        <f>IF(MOD(MONTH(W$3),'Control Panel_개발'!$N$4)='Control Panel_개발'!$O$5+'Control Panel_개발'!$N$6,W47+W48,)</f>
        <v>0</v>
      </c>
      <c r="X49" s="283">
        <f>IF(MOD(MONTH(X$3),'Control Panel_개발'!$N$4)='Control Panel_개발'!$O$5+'Control Panel_개발'!$N$6,X47+X48,)</f>
        <v>0</v>
      </c>
      <c r="Y49" s="283">
        <f>IF(MOD(MONTH(Y$3),'Control Panel_개발'!$N$4)='Control Panel_개발'!$O$5+'Control Panel_개발'!$N$6,Y47+Y48,)</f>
        <v>0</v>
      </c>
      <c r="Z49" s="283">
        <f>IF(MOD(MONTH(Z$3),'Control Panel_개발'!$N$4)='Control Panel_개발'!$O$5+'Control Panel_개발'!$N$6,Z47+Z48,)</f>
        <v>0</v>
      </c>
      <c r="AA49" s="283">
        <f ca="1">IF(MOD(MONTH(AA$3),'Control Panel_개발'!$N$4)='Control Panel_개발'!$O$5+'Control Panel_개발'!$N$6,AA47+AA48,)</f>
        <v>0</v>
      </c>
      <c r="AB49" s="283">
        <f>IF(MOD(MONTH(AB$3),'Control Panel_개발'!$N$4)='Control Panel_개발'!$O$5+'Control Panel_개발'!$N$6,AB47+AB48,)</f>
        <v>0</v>
      </c>
      <c r="AC49" s="283">
        <f>IF(MOD(MONTH(AC$3),'Control Panel_개발'!$N$4)='Control Panel_개발'!$O$5+'Control Panel_개발'!$N$6,AC47+AC48,)</f>
        <v>0</v>
      </c>
      <c r="AD49" s="283">
        <f>IF(MOD(MONTH(AD$3),'Control Panel_개발'!$N$4)='Control Panel_개발'!$O$5+'Control Panel_개발'!$N$6,AD47+AD48,)</f>
        <v>0</v>
      </c>
      <c r="AE49" s="283">
        <f>IF(MOD(MONTH(AE$3),'Control Panel_개발'!$N$4)='Control Panel_개발'!$O$5+'Control Panel_개발'!$N$6,AE47+AE48,)</f>
        <v>0</v>
      </c>
      <c r="AF49" s="283">
        <f>IF(MOD(MONTH(AF$3),'Control Panel_개발'!$N$4)='Control Panel_개발'!$O$5+'Control Panel_개발'!$N$6,AF47+AF48,)</f>
        <v>0</v>
      </c>
      <c r="AG49" s="283">
        <f ca="1">IF(MOD(MONTH(AG$3),'Control Panel_개발'!$N$4)='Control Panel_개발'!$O$5+'Control Panel_개발'!$N$6,AG47+AG48,)</f>
        <v>0</v>
      </c>
      <c r="AH49" s="283">
        <f>IF(MOD(MONTH(AH$3),'Control Panel_개발'!$N$4)='Control Panel_개발'!$O$5+'Control Panel_개발'!$N$6,AH47+AH48,)</f>
        <v>0</v>
      </c>
      <c r="AI49" s="283">
        <f>IF(MOD(MONTH(AI$3),'Control Panel_개발'!$N$4)='Control Panel_개발'!$O$5+'Control Panel_개발'!$N$6,AI47+AI48,)</f>
        <v>0</v>
      </c>
      <c r="AJ49" s="283">
        <f>IF(MOD(MONTH(AJ$3),'Control Panel_개발'!$N$4)='Control Panel_개발'!$O$5+'Control Panel_개발'!$N$6,AJ47+AJ48,)</f>
        <v>0</v>
      </c>
      <c r="AK49" s="283">
        <f>IF(MOD(MONTH(AK$3),'Control Panel_개발'!$N$4)='Control Panel_개발'!$O$5+'Control Panel_개발'!$N$6,AK47+AK48,)</f>
        <v>0</v>
      </c>
      <c r="AL49" s="283">
        <f>IF(MOD(MONTH(AL$3),'Control Panel_개발'!$N$4)='Control Panel_개발'!$O$5+'Control Panel_개발'!$N$6,AL47+AL48,)</f>
        <v>0</v>
      </c>
      <c r="AM49" s="283">
        <f ca="1">IF(MOD(MONTH(AM$3),'Control Panel_개발'!$N$4)='Control Panel_개발'!$O$5+'Control Panel_개발'!$N$6,AM47+AM48,)</f>
        <v>0</v>
      </c>
      <c r="AN49" s="283">
        <f>IF(MOD(MONTH(AN$3),'Control Panel_개발'!$N$4)='Control Panel_개발'!$O$5+'Control Panel_개발'!$N$6,AN47+AN48,)</f>
        <v>0</v>
      </c>
      <c r="AO49" s="283">
        <f>IF(MOD(MONTH(AO$3),'Control Panel_개발'!$N$4)='Control Panel_개발'!$O$5+'Control Panel_개발'!$N$6,AO47+AO48,)</f>
        <v>0</v>
      </c>
      <c r="AP49" s="283">
        <f>IF(MOD(MONTH(AP$3),'Control Panel_개발'!$N$4)='Control Panel_개발'!$O$5+'Control Panel_개발'!$N$6,AP47+AP48,)</f>
        <v>0</v>
      </c>
      <c r="AQ49" s="283">
        <f>IF(MOD(MONTH(AQ$3),'Control Panel_개발'!$N$4)='Control Panel_개발'!$O$5+'Control Panel_개발'!$N$6,AQ47+AQ48,)</f>
        <v>0</v>
      </c>
      <c r="AR49" s="283">
        <f>IF(MOD(MONTH(AR$3),'Control Panel_개발'!$N$4)='Control Panel_개발'!$O$5+'Control Panel_개발'!$N$6,AR47+AR48,)</f>
        <v>0</v>
      </c>
      <c r="AS49" s="283">
        <f ca="1">IF(MOD(MONTH(AS$3),'Control Panel_개발'!$N$4)='Control Panel_개발'!$O$5+'Control Panel_개발'!$N$6,AS47+AS48,)</f>
        <v>0</v>
      </c>
      <c r="AT49" s="283">
        <f>IF(MOD(MONTH(AT$3),'Control Panel_개발'!$N$4)='Control Panel_개발'!$O$5+'Control Panel_개발'!$N$6,AT47+AT48,)</f>
        <v>0</v>
      </c>
      <c r="AU49" s="283">
        <f>IF(MOD(MONTH(AU$3),'Control Panel_개발'!$N$4)='Control Panel_개발'!$O$5+'Control Panel_개발'!$N$6,AU47+AU48,)</f>
        <v>0</v>
      </c>
      <c r="AV49" s="283">
        <f>IF(MOD(MONTH(AV$3),'Control Panel_개발'!$N$4)='Control Panel_개발'!$O$5+'Control Panel_개발'!$N$6,AV47+AV48,)</f>
        <v>0</v>
      </c>
      <c r="AW49" s="283">
        <f>IF(MOD(MONTH(AW$3),'Control Panel_개발'!$N$4)='Control Panel_개발'!$O$5+'Control Panel_개발'!$N$6,AW47+AW48,)</f>
        <v>0</v>
      </c>
      <c r="AX49" s="283">
        <f>IF(MOD(MONTH(AX$3),'Control Panel_개발'!$N$4)='Control Panel_개발'!$O$5+'Control Panel_개발'!$N$6,AX47+AX48,)</f>
        <v>0</v>
      </c>
      <c r="AY49" s="283">
        <f ca="1">IF(MOD(MONTH(AY$3),'Control Panel_개발'!$N$4)='Control Panel_개발'!$O$5+'Control Panel_개발'!$N$6,AY47+AY48,)</f>
        <v>0</v>
      </c>
      <c r="AZ49" s="283">
        <f>IF(MOD(MONTH(AZ$3),'Control Panel_개발'!$N$4)='Control Panel_개발'!$O$5+'Control Panel_개발'!$N$6,AZ47+AZ48,)</f>
        <v>0</v>
      </c>
      <c r="BA49" s="283">
        <f>IF(MOD(MONTH(BA$3),'Control Panel_개발'!$N$4)='Control Panel_개발'!$O$5+'Control Panel_개발'!$N$6,BA47+BA48,)</f>
        <v>0</v>
      </c>
      <c r="BB49" s="283">
        <f>IF(MOD(MONTH(BB$3),'Control Panel_개발'!$N$4)='Control Panel_개발'!$O$5+'Control Panel_개발'!$N$6,BB47+BB48,)</f>
        <v>0</v>
      </c>
      <c r="BC49" s="283">
        <f>IF(MOD(MONTH(BC$3),'Control Panel_개발'!$N$4)='Control Panel_개발'!$O$5+'Control Panel_개발'!$N$6,BC47+BC48,)</f>
        <v>0</v>
      </c>
      <c r="BD49" s="283">
        <f>IF(MOD(MONTH(BD$3),'Control Panel_개발'!$N$4)='Control Panel_개발'!$O$5+'Control Panel_개발'!$N$6,BD47+BD48,)</f>
        <v>0</v>
      </c>
      <c r="BE49" s="283">
        <f ca="1">IF(MOD(MONTH(BE$3),'Control Panel_개발'!$N$4)='Control Panel_개발'!$O$5+'Control Panel_개발'!$N$6,BE47+BE48,)</f>
        <v>0</v>
      </c>
      <c r="BF49" s="283">
        <f>IF(MOD(MONTH(BF$3),'Control Panel_개발'!$N$4)='Control Panel_개발'!$O$5+'Control Panel_개발'!$N$6,BF47+BF48,)</f>
        <v>0</v>
      </c>
      <c r="BG49" s="283">
        <f>IF(MOD(MONTH(BG$3),'Control Panel_개발'!$N$4)='Control Panel_개발'!$O$5+'Control Panel_개발'!$N$6,BG47+BG48,)</f>
        <v>0</v>
      </c>
      <c r="BH49" s="283">
        <f>IF(MOD(MONTH(BH$3),'Control Panel_개발'!$N$4)='Control Panel_개발'!$O$5+'Control Panel_개발'!$N$6,BH47+BH48,)</f>
        <v>0</v>
      </c>
      <c r="BI49" s="283">
        <f>IF(MOD(MONTH(BI$3),'Control Panel_개발'!$N$4)='Control Panel_개발'!$O$5+'Control Panel_개발'!$N$6,BI47+BI48,)</f>
        <v>0</v>
      </c>
      <c r="BJ49" s="283">
        <f>IF(MOD(MONTH(BJ$3),'Control Panel_개발'!$N$4)='Control Panel_개발'!$O$5+'Control Panel_개발'!$N$6,BJ47+BJ48,)</f>
        <v>0</v>
      </c>
      <c r="BK49" s="283">
        <f ca="1">IF(MOD(MONTH(BK$3),'Control Panel_개발'!$N$4)='Control Panel_개발'!$O$5+'Control Panel_개발'!$N$6,BK47+BK48,)</f>
        <v>0</v>
      </c>
      <c r="BL49" s="283">
        <f>IF(MOD(MONTH(BL$3),'Control Panel_개발'!$N$4)='Control Panel_개발'!$O$5+'Control Panel_개발'!$N$6,BL47+BL48,)</f>
        <v>0</v>
      </c>
      <c r="BM49" s="283">
        <f>IF(MOD(MONTH(BM$3),'Control Panel_개발'!$N$4)='Control Panel_개발'!$O$5+'Control Panel_개발'!$N$6,BM47+BM48,)</f>
        <v>0</v>
      </c>
      <c r="BN49" s="283">
        <f>IF(MOD(MONTH(BN$3),'Control Panel_개발'!$N$4)='Control Panel_개발'!$O$5+'Control Panel_개발'!$N$6,BN47+BN48,)</f>
        <v>0</v>
      </c>
      <c r="BO49" s="283">
        <f>IF(MOD(MONTH(BO$3),'Control Panel_개발'!$N$4)='Control Panel_개발'!$O$5+'Control Panel_개발'!$N$6,BO47+BO48,)</f>
        <v>0</v>
      </c>
    </row>
    <row r="50" spans="2:67" s="280" customFormat="1" x14ac:dyDescent="0.4">
      <c r="D50" s="280" t="s">
        <v>97</v>
      </c>
      <c r="F50" s="281"/>
      <c r="G50" s="282">
        <f>G47+G48-G49</f>
        <v>0</v>
      </c>
      <c r="H50" s="283">
        <f t="shared" ref="H50:BO50" si="14">H47+H48-H49</f>
        <v>0</v>
      </c>
      <c r="I50" s="283">
        <f t="shared" si="14"/>
        <v>0</v>
      </c>
      <c r="J50" s="283">
        <f t="shared" si="14"/>
        <v>0</v>
      </c>
      <c r="K50" s="283">
        <f t="shared" si="14"/>
        <v>0</v>
      </c>
      <c r="L50" s="283">
        <f t="shared" si="14"/>
        <v>0</v>
      </c>
      <c r="M50" s="283">
        <f t="shared" ca="1" si="14"/>
        <v>0</v>
      </c>
      <c r="N50" s="283">
        <f t="shared" ca="1" si="14"/>
        <v>0</v>
      </c>
      <c r="O50" s="283">
        <f t="shared" ca="1" si="14"/>
        <v>0</v>
      </c>
      <c r="P50" s="283">
        <f t="shared" ca="1" si="14"/>
        <v>0</v>
      </c>
      <c r="Q50" s="283">
        <f t="shared" ca="1" si="14"/>
        <v>0</v>
      </c>
      <c r="R50" s="283">
        <f t="shared" ca="1" si="14"/>
        <v>0</v>
      </c>
      <c r="S50" s="283">
        <f t="shared" ca="1" si="14"/>
        <v>0</v>
      </c>
      <c r="T50" s="283">
        <f t="shared" ca="1" si="14"/>
        <v>0</v>
      </c>
      <c r="U50" s="283">
        <f t="shared" ca="1" si="14"/>
        <v>0</v>
      </c>
      <c r="V50" s="283">
        <f t="shared" ca="1" si="14"/>
        <v>0</v>
      </c>
      <c r="W50" s="283">
        <f t="shared" ca="1" si="14"/>
        <v>0</v>
      </c>
      <c r="X50" s="283">
        <f t="shared" ca="1" si="14"/>
        <v>0</v>
      </c>
      <c r="Y50" s="283">
        <f t="shared" ca="1" si="14"/>
        <v>0</v>
      </c>
      <c r="Z50" s="283">
        <f t="shared" ca="1" si="14"/>
        <v>0</v>
      </c>
      <c r="AA50" s="283">
        <f t="shared" ca="1" si="14"/>
        <v>0</v>
      </c>
      <c r="AB50" s="283">
        <f t="shared" ca="1" si="14"/>
        <v>0</v>
      </c>
      <c r="AC50" s="283">
        <f t="shared" ca="1" si="14"/>
        <v>0</v>
      </c>
      <c r="AD50" s="283">
        <f t="shared" ca="1" si="14"/>
        <v>0</v>
      </c>
      <c r="AE50" s="283">
        <f t="shared" ca="1" si="14"/>
        <v>0</v>
      </c>
      <c r="AF50" s="283">
        <f t="shared" ca="1" si="14"/>
        <v>0</v>
      </c>
      <c r="AG50" s="283">
        <f t="shared" ca="1" si="14"/>
        <v>0</v>
      </c>
      <c r="AH50" s="283">
        <f t="shared" ca="1" si="14"/>
        <v>0</v>
      </c>
      <c r="AI50" s="283">
        <f t="shared" ca="1" si="14"/>
        <v>0</v>
      </c>
      <c r="AJ50" s="283">
        <f t="shared" ca="1" si="14"/>
        <v>0</v>
      </c>
      <c r="AK50" s="283">
        <f t="shared" ca="1" si="14"/>
        <v>0</v>
      </c>
      <c r="AL50" s="283">
        <f t="shared" ca="1" si="14"/>
        <v>0</v>
      </c>
      <c r="AM50" s="283">
        <f t="shared" ca="1" si="14"/>
        <v>0</v>
      </c>
      <c r="AN50" s="283">
        <f t="shared" ca="1" si="14"/>
        <v>0</v>
      </c>
      <c r="AO50" s="283">
        <f t="shared" ca="1" si="14"/>
        <v>0</v>
      </c>
      <c r="AP50" s="283">
        <f t="shared" ca="1" si="14"/>
        <v>0</v>
      </c>
      <c r="AQ50" s="283">
        <f t="shared" ca="1" si="14"/>
        <v>0</v>
      </c>
      <c r="AR50" s="283">
        <f t="shared" ca="1" si="14"/>
        <v>0</v>
      </c>
      <c r="AS50" s="283">
        <f t="shared" ca="1" si="14"/>
        <v>0</v>
      </c>
      <c r="AT50" s="283">
        <f t="shared" ca="1" si="14"/>
        <v>0</v>
      </c>
      <c r="AU50" s="283">
        <f t="shared" ca="1" si="14"/>
        <v>0</v>
      </c>
      <c r="AV50" s="283">
        <f t="shared" ca="1" si="14"/>
        <v>0</v>
      </c>
      <c r="AW50" s="283">
        <f t="shared" ca="1" si="14"/>
        <v>0</v>
      </c>
      <c r="AX50" s="283">
        <f t="shared" ca="1" si="14"/>
        <v>0</v>
      </c>
      <c r="AY50" s="283">
        <f t="shared" ca="1" si="14"/>
        <v>0</v>
      </c>
      <c r="AZ50" s="283">
        <f t="shared" ca="1" si="14"/>
        <v>0</v>
      </c>
      <c r="BA50" s="283">
        <f t="shared" ca="1" si="14"/>
        <v>0</v>
      </c>
      <c r="BB50" s="283">
        <f t="shared" ca="1" si="14"/>
        <v>0</v>
      </c>
      <c r="BC50" s="283">
        <f t="shared" ca="1" si="14"/>
        <v>0</v>
      </c>
      <c r="BD50" s="283">
        <f t="shared" ca="1" si="14"/>
        <v>0</v>
      </c>
      <c r="BE50" s="283">
        <f t="shared" ca="1" si="14"/>
        <v>0</v>
      </c>
      <c r="BF50" s="283">
        <f t="shared" ca="1" si="14"/>
        <v>0</v>
      </c>
      <c r="BG50" s="283">
        <f t="shared" ca="1" si="14"/>
        <v>0</v>
      </c>
      <c r="BH50" s="283">
        <f t="shared" ca="1" si="14"/>
        <v>0</v>
      </c>
      <c r="BI50" s="283">
        <f t="shared" ca="1" si="14"/>
        <v>0</v>
      </c>
      <c r="BJ50" s="283">
        <f t="shared" ca="1" si="14"/>
        <v>0</v>
      </c>
      <c r="BK50" s="283">
        <f t="shared" ca="1" si="14"/>
        <v>0</v>
      </c>
      <c r="BL50" s="283">
        <f t="shared" ca="1" si="14"/>
        <v>0</v>
      </c>
      <c r="BM50" s="283">
        <f t="shared" ca="1" si="14"/>
        <v>0</v>
      </c>
      <c r="BN50" s="283">
        <f t="shared" ca="1" si="14"/>
        <v>0</v>
      </c>
      <c r="BO50" s="283">
        <f t="shared" ca="1" si="14"/>
        <v>0</v>
      </c>
    </row>
    <row r="51" spans="2:67" x14ac:dyDescent="0.4">
      <c r="G51" s="48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</row>
    <row r="52" spans="2:67" x14ac:dyDescent="0.4">
      <c r="G52" s="48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</row>
    <row r="53" spans="2:67" s="45" customFormat="1" x14ac:dyDescent="0.4">
      <c r="B53" s="45" t="s">
        <v>458</v>
      </c>
      <c r="F53" s="262"/>
      <c r="G53" s="46">
        <f>G58</f>
        <v>0</v>
      </c>
      <c r="H53" s="47">
        <f t="shared" ref="H53:BO53" si="15">H58</f>
        <v>97808.22</v>
      </c>
      <c r="I53" s="47">
        <f t="shared" si="15"/>
        <v>101068.49400000001</v>
      </c>
      <c r="J53" s="47">
        <f t="shared" si="15"/>
        <v>97808.22</v>
      </c>
      <c r="K53" s="47">
        <f t="shared" si="15"/>
        <v>101068.49400000001</v>
      </c>
      <c r="L53" s="47">
        <f t="shared" si="15"/>
        <v>100792.35</v>
      </c>
      <c r="M53" s="47">
        <f t="shared" si="15"/>
        <v>94289.618000000002</v>
      </c>
      <c r="N53" s="47">
        <f t="shared" si="15"/>
        <v>100792.35</v>
      </c>
      <c r="O53" s="47">
        <f t="shared" si="15"/>
        <v>97540.983999999997</v>
      </c>
      <c r="P53" s="47">
        <f t="shared" si="15"/>
        <v>100792.35</v>
      </c>
      <c r="Q53" s="47">
        <f t="shared" si="15"/>
        <v>97540.983999999997</v>
      </c>
      <c r="R53" s="47">
        <f t="shared" si="15"/>
        <v>100792.35</v>
      </c>
      <c r="S53" s="47">
        <f t="shared" si="15"/>
        <v>100792.35</v>
      </c>
      <c r="T53" s="47">
        <f t="shared" si="15"/>
        <v>97540.983999999997</v>
      </c>
      <c r="U53" s="47">
        <f t="shared" si="15"/>
        <v>100792.35</v>
      </c>
      <c r="V53" s="47">
        <f t="shared" si="15"/>
        <v>97540.983999999997</v>
      </c>
      <c r="W53" s="47">
        <f t="shared" si="15"/>
        <v>100792.35</v>
      </c>
      <c r="X53" s="47">
        <f t="shared" si="15"/>
        <v>101068.49400000001</v>
      </c>
      <c r="Y53" s="47">
        <f t="shared" si="15"/>
        <v>91287.672000000006</v>
      </c>
      <c r="Z53" s="47">
        <f t="shared" si="15"/>
        <v>101068.49400000001</v>
      </c>
      <c r="AA53" s="47">
        <f t="shared" si="15"/>
        <v>97808.22</v>
      </c>
      <c r="AB53" s="47">
        <f t="shared" si="15"/>
        <v>101068.49400000001</v>
      </c>
      <c r="AC53" s="47">
        <f t="shared" si="15"/>
        <v>97808.22</v>
      </c>
      <c r="AD53" s="47">
        <f t="shared" si="15"/>
        <v>101068.49400000001</v>
      </c>
      <c r="AE53" s="47">
        <f t="shared" si="15"/>
        <v>101068.49400000001</v>
      </c>
      <c r="AF53" s="47">
        <f t="shared" si="15"/>
        <v>97808.22</v>
      </c>
      <c r="AG53" s="47">
        <f t="shared" si="15"/>
        <v>101068.49400000001</v>
      </c>
      <c r="AH53" s="47">
        <f t="shared" si="15"/>
        <v>97808.22</v>
      </c>
      <c r="AI53" s="47">
        <f t="shared" si="15"/>
        <v>101068.49400000001</v>
      </c>
      <c r="AJ53" s="47">
        <f t="shared" si="15"/>
        <v>101068.49400000001</v>
      </c>
      <c r="AK53" s="47">
        <f t="shared" si="15"/>
        <v>91287.672000000006</v>
      </c>
      <c r="AL53" s="47">
        <f t="shared" si="15"/>
        <v>101068.49400000001</v>
      </c>
      <c r="AM53" s="47">
        <f t="shared" si="15"/>
        <v>97808.22</v>
      </c>
      <c r="AN53" s="47">
        <f t="shared" si="15"/>
        <v>101068.49400000001</v>
      </c>
      <c r="AO53" s="47">
        <f t="shared" si="15"/>
        <v>97808.22</v>
      </c>
      <c r="AP53" s="47">
        <f t="shared" si="15"/>
        <v>101068.49400000001</v>
      </c>
      <c r="AQ53" s="47">
        <f t="shared" si="15"/>
        <v>101068.49400000001</v>
      </c>
      <c r="AR53" s="47">
        <f t="shared" si="15"/>
        <v>97808.22</v>
      </c>
      <c r="AS53" s="47">
        <f t="shared" si="15"/>
        <v>101068.49400000001</v>
      </c>
      <c r="AT53" s="47">
        <f t="shared" si="15"/>
        <v>97808.22</v>
      </c>
      <c r="AU53" s="47">
        <f t="shared" si="15"/>
        <v>101068.49400000001</v>
      </c>
      <c r="AV53" s="47">
        <f t="shared" si="15"/>
        <v>101068.49400000001</v>
      </c>
      <c r="AW53" s="47">
        <f t="shared" si="15"/>
        <v>91287.672000000006</v>
      </c>
      <c r="AX53" s="47">
        <f t="shared" si="15"/>
        <v>101068.49400000001</v>
      </c>
      <c r="AY53" s="47">
        <f t="shared" si="15"/>
        <v>97808.22</v>
      </c>
      <c r="AZ53" s="47">
        <f t="shared" si="15"/>
        <v>101068.49400000001</v>
      </c>
      <c r="BA53" s="47">
        <f t="shared" si="15"/>
        <v>97808.22</v>
      </c>
      <c r="BB53" s="47">
        <f t="shared" si="15"/>
        <v>101068.49400000001</v>
      </c>
      <c r="BC53" s="47">
        <f t="shared" si="15"/>
        <v>101068.49400000001</v>
      </c>
      <c r="BD53" s="47">
        <f t="shared" si="15"/>
        <v>0</v>
      </c>
      <c r="BE53" s="47">
        <f t="shared" si="15"/>
        <v>0</v>
      </c>
      <c r="BF53" s="47">
        <f t="shared" si="15"/>
        <v>0</v>
      </c>
      <c r="BG53" s="47">
        <f t="shared" si="15"/>
        <v>0</v>
      </c>
      <c r="BH53" s="47">
        <f t="shared" si="15"/>
        <v>0</v>
      </c>
      <c r="BI53" s="47">
        <f t="shared" si="15"/>
        <v>0</v>
      </c>
      <c r="BJ53" s="47">
        <f t="shared" si="15"/>
        <v>0</v>
      </c>
      <c r="BK53" s="47">
        <f t="shared" si="15"/>
        <v>0</v>
      </c>
      <c r="BL53" s="47">
        <f t="shared" si="15"/>
        <v>0</v>
      </c>
      <c r="BM53" s="47">
        <f t="shared" si="15"/>
        <v>0</v>
      </c>
      <c r="BN53" s="47">
        <f t="shared" si="15"/>
        <v>0</v>
      </c>
      <c r="BO53" s="47">
        <f t="shared" si="15"/>
        <v>0</v>
      </c>
    </row>
    <row r="54" spans="2:67" s="241" customFormat="1" x14ac:dyDescent="0.4">
      <c r="F54" s="271"/>
      <c r="G54" s="242">
        <f>YEAR(G$3)</f>
        <v>2019</v>
      </c>
      <c r="H54" s="243">
        <f t="shared" ref="H54:BO54" si="16">YEAR(H$3)</f>
        <v>2019</v>
      </c>
      <c r="I54" s="243">
        <f t="shared" si="16"/>
        <v>2019</v>
      </c>
      <c r="J54" s="243">
        <f t="shared" si="16"/>
        <v>2019</v>
      </c>
      <c r="K54" s="243">
        <f t="shared" si="16"/>
        <v>2019</v>
      </c>
      <c r="L54" s="243">
        <f t="shared" si="16"/>
        <v>2020</v>
      </c>
      <c r="M54" s="243">
        <f t="shared" si="16"/>
        <v>2020</v>
      </c>
      <c r="N54" s="243">
        <f t="shared" si="16"/>
        <v>2020</v>
      </c>
      <c r="O54" s="243">
        <f t="shared" si="16"/>
        <v>2020</v>
      </c>
      <c r="P54" s="243">
        <f t="shared" si="16"/>
        <v>2020</v>
      </c>
      <c r="Q54" s="243">
        <f t="shared" si="16"/>
        <v>2020</v>
      </c>
      <c r="R54" s="243">
        <f t="shared" si="16"/>
        <v>2020</v>
      </c>
      <c r="S54" s="243">
        <f t="shared" si="16"/>
        <v>2020</v>
      </c>
      <c r="T54" s="243">
        <f t="shared" si="16"/>
        <v>2020</v>
      </c>
      <c r="U54" s="243">
        <f t="shared" si="16"/>
        <v>2020</v>
      </c>
      <c r="V54" s="243">
        <f t="shared" si="16"/>
        <v>2020</v>
      </c>
      <c r="W54" s="243">
        <f t="shared" si="16"/>
        <v>2020</v>
      </c>
      <c r="X54" s="243">
        <f t="shared" si="16"/>
        <v>2021</v>
      </c>
      <c r="Y54" s="243">
        <f t="shared" si="16"/>
        <v>2021</v>
      </c>
      <c r="Z54" s="243">
        <f t="shared" si="16"/>
        <v>2021</v>
      </c>
      <c r="AA54" s="243">
        <f t="shared" si="16"/>
        <v>2021</v>
      </c>
      <c r="AB54" s="243">
        <f t="shared" si="16"/>
        <v>2021</v>
      </c>
      <c r="AC54" s="243">
        <f t="shared" si="16"/>
        <v>2021</v>
      </c>
      <c r="AD54" s="243">
        <f t="shared" si="16"/>
        <v>2021</v>
      </c>
      <c r="AE54" s="243">
        <f t="shared" si="16"/>
        <v>2021</v>
      </c>
      <c r="AF54" s="243">
        <f t="shared" si="16"/>
        <v>2021</v>
      </c>
      <c r="AG54" s="243">
        <f t="shared" si="16"/>
        <v>2021</v>
      </c>
      <c r="AH54" s="243">
        <f t="shared" si="16"/>
        <v>2021</v>
      </c>
      <c r="AI54" s="243">
        <f t="shared" si="16"/>
        <v>2021</v>
      </c>
      <c r="AJ54" s="243">
        <f t="shared" si="16"/>
        <v>2022</v>
      </c>
      <c r="AK54" s="243">
        <f t="shared" si="16"/>
        <v>2022</v>
      </c>
      <c r="AL54" s="243">
        <f t="shared" si="16"/>
        <v>2022</v>
      </c>
      <c r="AM54" s="243">
        <f t="shared" si="16"/>
        <v>2022</v>
      </c>
      <c r="AN54" s="243">
        <f t="shared" si="16"/>
        <v>2022</v>
      </c>
      <c r="AO54" s="243">
        <f t="shared" si="16"/>
        <v>2022</v>
      </c>
      <c r="AP54" s="243">
        <f t="shared" si="16"/>
        <v>2022</v>
      </c>
      <c r="AQ54" s="243">
        <f t="shared" si="16"/>
        <v>2022</v>
      </c>
      <c r="AR54" s="243">
        <f t="shared" si="16"/>
        <v>2022</v>
      </c>
      <c r="AS54" s="243">
        <f t="shared" si="16"/>
        <v>2022</v>
      </c>
      <c r="AT54" s="243">
        <f t="shared" si="16"/>
        <v>2022</v>
      </c>
      <c r="AU54" s="243">
        <f t="shared" si="16"/>
        <v>2022</v>
      </c>
      <c r="AV54" s="243">
        <f t="shared" si="16"/>
        <v>2023</v>
      </c>
      <c r="AW54" s="243">
        <f t="shared" si="16"/>
        <v>2023</v>
      </c>
      <c r="AX54" s="243">
        <f t="shared" si="16"/>
        <v>2023</v>
      </c>
      <c r="AY54" s="243">
        <f t="shared" si="16"/>
        <v>2023</v>
      </c>
      <c r="AZ54" s="243">
        <f t="shared" si="16"/>
        <v>2023</v>
      </c>
      <c r="BA54" s="243">
        <f t="shared" si="16"/>
        <v>2023</v>
      </c>
      <c r="BB54" s="243">
        <f t="shared" si="16"/>
        <v>2023</v>
      </c>
      <c r="BC54" s="243">
        <f t="shared" si="16"/>
        <v>2023</v>
      </c>
      <c r="BD54" s="243">
        <f t="shared" si="16"/>
        <v>2023</v>
      </c>
      <c r="BE54" s="243">
        <f t="shared" si="16"/>
        <v>2023</v>
      </c>
      <c r="BF54" s="243">
        <f t="shared" si="16"/>
        <v>2023</v>
      </c>
      <c r="BG54" s="243">
        <f t="shared" si="16"/>
        <v>2023</v>
      </c>
      <c r="BH54" s="243">
        <f t="shared" si="16"/>
        <v>2024</v>
      </c>
      <c r="BI54" s="243">
        <f t="shared" si="16"/>
        <v>2024</v>
      </c>
      <c r="BJ54" s="243">
        <f t="shared" si="16"/>
        <v>2024</v>
      </c>
      <c r="BK54" s="243">
        <f t="shared" si="16"/>
        <v>2024</v>
      </c>
      <c r="BL54" s="243">
        <f t="shared" si="16"/>
        <v>2024</v>
      </c>
      <c r="BM54" s="243">
        <f t="shared" si="16"/>
        <v>2024</v>
      </c>
      <c r="BN54" s="243">
        <f t="shared" si="16"/>
        <v>2024</v>
      </c>
      <c r="BO54" s="243">
        <f t="shared" si="16"/>
        <v>2024</v>
      </c>
    </row>
    <row r="55" spans="2:67" s="244" customFormat="1" x14ac:dyDescent="0.4">
      <c r="F55" s="272"/>
      <c r="G55" s="242">
        <f>IF(G54=YEAR('Control Panel_개발'!$I$4),'Control Panel_개발'!$J$5+SUMIF($G$31:$BO$31,G$31,$G$4:$BO$4),SUMIF($G$31:$BO$31,G$31,$G$4:$BO$4))</f>
        <v>365</v>
      </c>
      <c r="H55" s="243">
        <f>IF(H54=YEAR('Control Panel_개발'!$I$4),'Control Panel_개발'!$J$5+SUMIF($G$31:$BO$31,H$31,$G$4:$BO$4),SUMIF($G$31:$BO$31,H$31,$G$4:$BO$4))</f>
        <v>365</v>
      </c>
      <c r="I55" s="243">
        <f>IF(I54=YEAR('Control Panel_개발'!$I$4),'Control Panel_개발'!$J$5+SUMIF($G$31:$BO$31,I$31,$G$4:$BO$4),SUMIF($G$31:$BO$31,I$31,$G$4:$BO$4))</f>
        <v>365</v>
      </c>
      <c r="J55" s="243">
        <f>IF(J54=YEAR('Control Panel_개발'!$I$4),'Control Panel_개발'!$J$5+SUMIF($G$31:$BO$31,J$31,$G$4:$BO$4),SUMIF($G$31:$BO$31,J$31,$G$4:$BO$4))</f>
        <v>365</v>
      </c>
      <c r="K55" s="243">
        <f>IF(K54=YEAR('Control Panel_개발'!$I$4),'Control Panel_개발'!$J$5+SUMIF($G$31:$BO$31,K$31,$G$4:$BO$4),SUMIF($G$31:$BO$31,K$31,$G$4:$BO$4))</f>
        <v>365</v>
      </c>
      <c r="L55" s="243">
        <f>IF(L54=YEAR('Control Panel_개발'!$I$4),'Control Panel_개발'!$J$5+SUMIF($G$31:$BO$31,L$31,$G$4:$BO$4),SUMIF($G$31:$BO$31,L$31,$G$4:$BO$4))</f>
        <v>366</v>
      </c>
      <c r="M55" s="243">
        <f>IF(M54=YEAR('Control Panel_개발'!$I$4),'Control Panel_개발'!$J$5+SUMIF($G$31:$BO$31,M$31,$G$4:$BO$4),SUMIF($G$31:$BO$31,M$31,$G$4:$BO$4))</f>
        <v>366</v>
      </c>
      <c r="N55" s="243">
        <f>IF(N54=YEAR('Control Panel_개발'!$I$4),'Control Panel_개발'!$J$5+SUMIF($G$31:$BO$31,N$31,$G$4:$BO$4),SUMIF($G$31:$BO$31,N$31,$G$4:$BO$4))</f>
        <v>366</v>
      </c>
      <c r="O55" s="243">
        <f>IF(O54=YEAR('Control Panel_개발'!$I$4),'Control Panel_개발'!$J$5+SUMIF($G$31:$BO$31,O$31,$G$4:$BO$4),SUMIF($G$31:$BO$31,O$31,$G$4:$BO$4))</f>
        <v>366</v>
      </c>
      <c r="P55" s="243">
        <f>IF(P54=YEAR('Control Panel_개발'!$I$4),'Control Panel_개발'!$J$5+SUMIF($G$31:$BO$31,P$31,$G$4:$BO$4),SUMIF($G$31:$BO$31,P$31,$G$4:$BO$4))</f>
        <v>366</v>
      </c>
      <c r="Q55" s="243">
        <f>IF(Q54=YEAR('Control Panel_개발'!$I$4),'Control Panel_개발'!$J$5+SUMIF($G$31:$BO$31,Q$31,$G$4:$BO$4),SUMIF($G$31:$BO$31,Q$31,$G$4:$BO$4))</f>
        <v>366</v>
      </c>
      <c r="R55" s="243">
        <f>IF(R54=YEAR('Control Panel_개발'!$I$4),'Control Panel_개발'!$J$5+SUMIF($G$31:$BO$31,R$31,$G$4:$BO$4),SUMIF($G$31:$BO$31,R$31,$G$4:$BO$4))</f>
        <v>366</v>
      </c>
      <c r="S55" s="243">
        <f>IF(S54=YEAR('Control Panel_개발'!$I$4),'Control Panel_개발'!$J$5+SUMIF($G$31:$BO$31,S$31,$G$4:$BO$4),SUMIF($G$31:$BO$31,S$31,$G$4:$BO$4))</f>
        <v>366</v>
      </c>
      <c r="T55" s="243">
        <f>IF(T54=YEAR('Control Panel_개발'!$I$4),'Control Panel_개발'!$J$5+SUMIF($G$31:$BO$31,T$31,$G$4:$BO$4),SUMIF($G$31:$BO$31,T$31,$G$4:$BO$4))</f>
        <v>366</v>
      </c>
      <c r="U55" s="243">
        <f>IF(U54=YEAR('Control Panel_개발'!$I$4),'Control Panel_개발'!$J$5+SUMIF($G$31:$BO$31,U$31,$G$4:$BO$4),SUMIF($G$31:$BO$31,U$31,$G$4:$BO$4))</f>
        <v>366</v>
      </c>
      <c r="V55" s="243">
        <f>IF(V54=YEAR('Control Panel_개발'!$I$4),'Control Panel_개발'!$J$5+SUMIF($G$31:$BO$31,V$31,$G$4:$BO$4),SUMIF($G$31:$BO$31,V$31,$G$4:$BO$4))</f>
        <v>366</v>
      </c>
      <c r="W55" s="243">
        <f>IF(W54=YEAR('Control Panel_개발'!$I$4),'Control Panel_개발'!$J$5+SUMIF($G$31:$BO$31,W$31,$G$4:$BO$4),SUMIF($G$31:$BO$31,W$31,$G$4:$BO$4))</f>
        <v>366</v>
      </c>
      <c r="X55" s="243">
        <f>IF(X54=YEAR('Control Panel_개발'!$I$4),'Control Panel_개발'!$J$5+SUMIF($G$31:$BO$31,X$31,$G$4:$BO$4),SUMIF($G$31:$BO$31,X$31,$G$4:$BO$4))</f>
        <v>365</v>
      </c>
      <c r="Y55" s="243">
        <f>IF(Y54=YEAR('Control Panel_개발'!$I$4),'Control Panel_개발'!$J$5+SUMIF($G$31:$BO$31,Y$31,$G$4:$BO$4),SUMIF($G$31:$BO$31,Y$31,$G$4:$BO$4))</f>
        <v>365</v>
      </c>
      <c r="Z55" s="243">
        <f>IF(Z54=YEAR('Control Panel_개발'!$I$4),'Control Panel_개발'!$J$5+SUMIF($G$31:$BO$31,Z$31,$G$4:$BO$4),SUMIF($G$31:$BO$31,Z$31,$G$4:$BO$4))</f>
        <v>365</v>
      </c>
      <c r="AA55" s="243">
        <f>IF(AA54=YEAR('Control Panel_개발'!$I$4),'Control Panel_개발'!$J$5+SUMIF($G$31:$BO$31,AA$31,$G$4:$BO$4),SUMIF($G$31:$BO$31,AA$31,$G$4:$BO$4))</f>
        <v>365</v>
      </c>
      <c r="AB55" s="243">
        <f>IF(AB54=YEAR('Control Panel_개발'!$I$4),'Control Panel_개발'!$J$5+SUMIF($G$31:$BO$31,AB$31,$G$4:$BO$4),SUMIF($G$31:$BO$31,AB$31,$G$4:$BO$4))</f>
        <v>365</v>
      </c>
      <c r="AC55" s="243">
        <f>IF(AC54=YEAR('Control Panel_개발'!$I$4),'Control Panel_개발'!$J$5+SUMIF($G$31:$BO$31,AC$31,$G$4:$BO$4),SUMIF($G$31:$BO$31,AC$31,$G$4:$BO$4))</f>
        <v>365</v>
      </c>
      <c r="AD55" s="243">
        <f>IF(AD54=YEAR('Control Panel_개발'!$I$4),'Control Panel_개발'!$J$5+SUMIF($G$31:$BO$31,AD$31,$G$4:$BO$4),SUMIF($G$31:$BO$31,AD$31,$G$4:$BO$4))</f>
        <v>365</v>
      </c>
      <c r="AE55" s="243">
        <f>IF(AE54=YEAR('Control Panel_개발'!$I$4),'Control Panel_개발'!$J$5+SUMIF($G$31:$BO$31,AE$31,$G$4:$BO$4),SUMIF($G$31:$BO$31,AE$31,$G$4:$BO$4))</f>
        <v>365</v>
      </c>
      <c r="AF55" s="243">
        <f>IF(AF54=YEAR('Control Panel_개발'!$I$4),'Control Panel_개발'!$J$5+SUMIF($G$31:$BO$31,AF$31,$G$4:$BO$4),SUMIF($G$31:$BO$31,AF$31,$G$4:$BO$4))</f>
        <v>365</v>
      </c>
      <c r="AG55" s="243">
        <f>IF(AG54=YEAR('Control Panel_개발'!$I$4),'Control Panel_개발'!$J$5+SUMIF($G$31:$BO$31,AG$31,$G$4:$BO$4),SUMIF($G$31:$BO$31,AG$31,$G$4:$BO$4))</f>
        <v>365</v>
      </c>
      <c r="AH55" s="243">
        <f>IF(AH54=YEAR('Control Panel_개발'!$I$4),'Control Panel_개발'!$J$5+SUMIF($G$31:$BO$31,AH$31,$G$4:$BO$4),SUMIF($G$31:$BO$31,AH$31,$G$4:$BO$4))</f>
        <v>365</v>
      </c>
      <c r="AI55" s="243">
        <f>IF(AI54=YEAR('Control Panel_개발'!$I$4),'Control Panel_개발'!$J$5+SUMIF($G$31:$BO$31,AI$31,$G$4:$BO$4),SUMIF($G$31:$BO$31,AI$31,$G$4:$BO$4))</f>
        <v>365</v>
      </c>
      <c r="AJ55" s="243">
        <f>IF(AJ54=YEAR('Control Panel_개발'!$I$4),'Control Panel_개발'!$J$5+SUMIF($G$31:$BO$31,AJ$31,$G$4:$BO$4),SUMIF($G$31:$BO$31,AJ$31,$G$4:$BO$4))</f>
        <v>365</v>
      </c>
      <c r="AK55" s="243">
        <f>IF(AK54=YEAR('Control Panel_개발'!$I$4),'Control Panel_개발'!$J$5+SUMIF($G$31:$BO$31,AK$31,$G$4:$BO$4),SUMIF($G$31:$BO$31,AK$31,$G$4:$BO$4))</f>
        <v>365</v>
      </c>
      <c r="AL55" s="243">
        <f>IF(AL54=YEAR('Control Panel_개발'!$I$4),'Control Panel_개발'!$J$5+SUMIF($G$31:$BO$31,AL$31,$G$4:$BO$4),SUMIF($G$31:$BO$31,AL$31,$G$4:$BO$4))</f>
        <v>365</v>
      </c>
      <c r="AM55" s="243">
        <f>IF(AM54=YEAR('Control Panel_개발'!$I$4),'Control Panel_개발'!$J$5+SUMIF($G$31:$BO$31,AM$31,$G$4:$BO$4),SUMIF($G$31:$BO$31,AM$31,$G$4:$BO$4))</f>
        <v>365</v>
      </c>
      <c r="AN55" s="243">
        <f>IF(AN54=YEAR('Control Panel_개발'!$I$4),'Control Panel_개발'!$J$5+SUMIF($G$31:$BO$31,AN$31,$G$4:$BO$4),SUMIF($G$31:$BO$31,AN$31,$G$4:$BO$4))</f>
        <v>365</v>
      </c>
      <c r="AO55" s="243">
        <f>IF(AO54=YEAR('Control Panel_개발'!$I$4),'Control Panel_개발'!$J$5+SUMIF($G$31:$BO$31,AO$31,$G$4:$BO$4),SUMIF($G$31:$BO$31,AO$31,$G$4:$BO$4))</f>
        <v>365</v>
      </c>
      <c r="AP55" s="243">
        <f>IF(AP54=YEAR('Control Panel_개발'!$I$4),'Control Panel_개발'!$J$5+SUMIF($G$31:$BO$31,AP$31,$G$4:$BO$4),SUMIF($G$31:$BO$31,AP$31,$G$4:$BO$4))</f>
        <v>365</v>
      </c>
      <c r="AQ55" s="243">
        <f>IF(AQ54=YEAR('Control Panel_개발'!$I$4),'Control Panel_개발'!$J$5+SUMIF($G$31:$BO$31,AQ$31,$G$4:$BO$4),SUMIF($G$31:$BO$31,AQ$31,$G$4:$BO$4))</f>
        <v>365</v>
      </c>
      <c r="AR55" s="243">
        <f>IF(AR54=YEAR('Control Panel_개발'!$I$4),'Control Panel_개발'!$J$5+SUMIF($G$31:$BO$31,AR$31,$G$4:$BO$4),SUMIF($G$31:$BO$31,AR$31,$G$4:$BO$4))</f>
        <v>365</v>
      </c>
      <c r="AS55" s="243">
        <f>IF(AS54=YEAR('Control Panel_개발'!$I$4),'Control Panel_개발'!$J$5+SUMIF($G$31:$BO$31,AS$31,$G$4:$BO$4),SUMIF($G$31:$BO$31,AS$31,$G$4:$BO$4))</f>
        <v>365</v>
      </c>
      <c r="AT55" s="243">
        <f>IF(AT54=YEAR('Control Panel_개발'!$I$4),'Control Panel_개발'!$J$5+SUMIF($G$31:$BO$31,AT$31,$G$4:$BO$4),SUMIF($G$31:$BO$31,AT$31,$G$4:$BO$4))</f>
        <v>365</v>
      </c>
      <c r="AU55" s="243">
        <f>IF(AU54=YEAR('Control Panel_개발'!$I$4),'Control Panel_개발'!$J$5+SUMIF($G$31:$BO$31,AU$31,$G$4:$BO$4),SUMIF($G$31:$BO$31,AU$31,$G$4:$BO$4))</f>
        <v>365</v>
      </c>
      <c r="AV55" s="243">
        <f>IF(AV54=YEAR('Control Panel_개발'!$I$4),'Control Panel_개발'!$J$5+SUMIF($G$31:$BO$31,AV$31,$G$4:$BO$4),SUMIF($G$31:$BO$31,AV$31,$G$4:$BO$4))</f>
        <v>365</v>
      </c>
      <c r="AW55" s="243">
        <f>IF(AW54=YEAR('Control Panel_개발'!$I$4),'Control Panel_개발'!$J$5+SUMIF($G$31:$BO$31,AW$31,$G$4:$BO$4),SUMIF($G$31:$BO$31,AW$31,$G$4:$BO$4))</f>
        <v>365</v>
      </c>
      <c r="AX55" s="243">
        <f>IF(AX54=YEAR('Control Panel_개발'!$I$4),'Control Panel_개발'!$J$5+SUMIF($G$31:$BO$31,AX$31,$G$4:$BO$4),SUMIF($G$31:$BO$31,AX$31,$G$4:$BO$4))</f>
        <v>365</v>
      </c>
      <c r="AY55" s="243">
        <f>IF(AY54=YEAR('Control Panel_개발'!$I$4),'Control Panel_개발'!$J$5+SUMIF($G$31:$BO$31,AY$31,$G$4:$BO$4),SUMIF($G$31:$BO$31,AY$31,$G$4:$BO$4))</f>
        <v>365</v>
      </c>
      <c r="AZ55" s="243">
        <f>IF(AZ54=YEAR('Control Panel_개발'!$I$4),'Control Panel_개발'!$J$5+SUMIF($G$31:$BO$31,AZ$31,$G$4:$BO$4),SUMIF($G$31:$BO$31,AZ$31,$G$4:$BO$4))</f>
        <v>365</v>
      </c>
      <c r="BA55" s="243">
        <f>IF(BA54=YEAR('Control Panel_개발'!$I$4),'Control Panel_개발'!$J$5+SUMIF($G$31:$BO$31,BA$31,$G$4:$BO$4),SUMIF($G$31:$BO$31,BA$31,$G$4:$BO$4))</f>
        <v>365</v>
      </c>
      <c r="BB55" s="243">
        <f>IF(BB54=YEAR('Control Panel_개발'!$I$4),'Control Panel_개발'!$J$5+SUMIF($G$31:$BO$31,BB$31,$G$4:$BO$4),SUMIF($G$31:$BO$31,BB$31,$G$4:$BO$4))</f>
        <v>365</v>
      </c>
      <c r="BC55" s="243">
        <f>IF(BC54=YEAR('Control Panel_개발'!$I$4),'Control Panel_개발'!$J$5+SUMIF($G$31:$BO$31,BC$31,$G$4:$BO$4),SUMIF($G$31:$BO$31,BC$31,$G$4:$BO$4))</f>
        <v>365</v>
      </c>
      <c r="BD55" s="243">
        <f>IF(BD54=YEAR('Control Panel_개발'!$I$4),'Control Panel_개발'!$J$5+SUMIF($G$31:$BO$31,BD$31,$G$4:$BO$4),SUMIF($G$31:$BO$31,BD$31,$G$4:$BO$4))</f>
        <v>365</v>
      </c>
      <c r="BE55" s="243">
        <f>IF(BE54=YEAR('Control Panel_개발'!$I$4),'Control Panel_개발'!$J$5+SUMIF($G$31:$BO$31,BE$31,$G$4:$BO$4),SUMIF($G$31:$BO$31,BE$31,$G$4:$BO$4))</f>
        <v>365</v>
      </c>
      <c r="BF55" s="243">
        <f>IF(BF54=YEAR('Control Panel_개발'!$I$4),'Control Panel_개발'!$J$5+SUMIF($G$31:$BO$31,BF$31,$G$4:$BO$4),SUMIF($G$31:$BO$31,BF$31,$G$4:$BO$4))</f>
        <v>365</v>
      </c>
      <c r="BG55" s="243">
        <f>IF(BG54=YEAR('Control Panel_개발'!$I$4),'Control Panel_개발'!$J$5+SUMIF($G$31:$BO$31,BG$31,$G$4:$BO$4),SUMIF($G$31:$BO$31,BG$31,$G$4:$BO$4))</f>
        <v>365</v>
      </c>
      <c r="BH55" s="243">
        <f>IF(BH54=YEAR('Control Panel_개발'!$I$4),'Control Panel_개발'!$J$5+SUMIF($G$31:$BO$31,BH$31,$G$4:$BO$4),SUMIF($G$31:$BO$31,BH$31,$G$4:$BO$4))</f>
        <v>244</v>
      </c>
      <c r="BI55" s="243">
        <f>IF(BI54=YEAR('Control Panel_개발'!$I$4),'Control Panel_개발'!$J$5+SUMIF($G$31:$BO$31,BI$31,$G$4:$BO$4),SUMIF($G$31:$BO$31,BI$31,$G$4:$BO$4))</f>
        <v>244</v>
      </c>
      <c r="BJ55" s="243">
        <f>IF(BJ54=YEAR('Control Panel_개발'!$I$4),'Control Panel_개발'!$J$5+SUMIF($G$31:$BO$31,BJ$31,$G$4:$BO$4),SUMIF($G$31:$BO$31,BJ$31,$G$4:$BO$4))</f>
        <v>244</v>
      </c>
      <c r="BK55" s="243">
        <f>IF(BK54=YEAR('Control Panel_개발'!$I$4),'Control Panel_개발'!$J$5+SUMIF($G$31:$BO$31,BK$31,$G$4:$BO$4),SUMIF($G$31:$BO$31,BK$31,$G$4:$BO$4))</f>
        <v>244</v>
      </c>
      <c r="BL55" s="243">
        <f>IF(BL54=YEAR('Control Panel_개발'!$I$4),'Control Panel_개발'!$J$5+SUMIF($G$31:$BO$31,BL$31,$G$4:$BO$4),SUMIF($G$31:$BO$31,BL$31,$G$4:$BO$4))</f>
        <v>244</v>
      </c>
      <c r="BM55" s="243">
        <f>IF(BM54=YEAR('Control Panel_개발'!$I$4),'Control Panel_개발'!$J$5+SUMIF($G$31:$BO$31,BM$31,$G$4:$BO$4),SUMIF($G$31:$BO$31,BM$31,$G$4:$BO$4))</f>
        <v>244</v>
      </c>
      <c r="BN55" s="243">
        <f>IF(BN54=YEAR('Control Panel_개발'!$I$4),'Control Panel_개발'!$J$5+SUMIF($G$31:$BO$31,BN$31,$G$4:$BO$4),SUMIF($G$31:$BO$31,BN$31,$G$4:$BO$4))</f>
        <v>244</v>
      </c>
      <c r="BO55" s="243">
        <f>IF(BO54=YEAR('Control Panel_개발'!$I$4),'Control Panel_개발'!$J$5+SUMIF($G$31:$BO$31,BO$31,$G$4:$BO$4),SUMIF($G$31:$BO$31,BO$31,$G$4:$BO$4))</f>
        <v>244</v>
      </c>
    </row>
    <row r="56" spans="2:67" x14ac:dyDescent="0.4">
      <c r="G56" s="48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</row>
    <row r="57" spans="2:67" s="280" customFormat="1" x14ac:dyDescent="0.4">
      <c r="D57" s="280" t="s">
        <v>94</v>
      </c>
      <c r="F57" s="281"/>
      <c r="G57" s="282">
        <f>IF(G$3='Control Panel_개발'!$I$4,0,F60)</f>
        <v>0</v>
      </c>
      <c r="H57" s="283">
        <f>IF(H$3='Control Panel_개발'!$I$4,0,G60)</f>
        <v>0</v>
      </c>
      <c r="I57" s="283">
        <f>IF(I$3='Control Panel_개발'!$I$4,0,H60)</f>
        <v>97808.22</v>
      </c>
      <c r="J57" s="283">
        <f>IF(J$3='Control Panel_개발'!$I$4,0,I60)</f>
        <v>198876.71400000001</v>
      </c>
      <c r="K57" s="283">
        <f>IF(K$3='Control Panel_개발'!$I$4,0,J60)</f>
        <v>296684.93400000001</v>
      </c>
      <c r="L57" s="283">
        <f>IF(L$3='Control Panel_개발'!$I$4,0,K60)</f>
        <v>397753.42800000001</v>
      </c>
      <c r="M57" s="283">
        <f>IF(M$3='Control Panel_개발'!$I$4,0,L60)</f>
        <v>498545.77800000005</v>
      </c>
      <c r="N57" s="283">
        <f>IF(N$3='Control Panel_개발'!$I$4,0,M60)</f>
        <v>0</v>
      </c>
      <c r="O57" s="283">
        <f>IF(O$3='Control Panel_개발'!$I$4,0,N60)</f>
        <v>100792.35</v>
      </c>
      <c r="P57" s="283">
        <f>IF(P$3='Control Panel_개발'!$I$4,0,O60)</f>
        <v>198333.334</v>
      </c>
      <c r="Q57" s="283">
        <f>IF(Q$3='Control Panel_개발'!$I$4,0,P60)</f>
        <v>299125.68400000001</v>
      </c>
      <c r="R57" s="283">
        <f>IF(R$3='Control Panel_개발'!$I$4,0,Q60)</f>
        <v>396666.66800000001</v>
      </c>
      <c r="S57" s="283">
        <f>IF(S$3='Control Panel_개발'!$I$4,0,R60)</f>
        <v>497459.01800000004</v>
      </c>
      <c r="T57" s="283">
        <f>IF(T$3='Control Panel_개발'!$I$4,0,S60)</f>
        <v>0</v>
      </c>
      <c r="U57" s="283">
        <f>IF(U$3='Control Panel_개발'!$I$4,0,T60)</f>
        <v>97540.983999999997</v>
      </c>
      <c r="V57" s="283">
        <f>IF(V$3='Control Panel_개발'!$I$4,0,U60)</f>
        <v>198333.334</v>
      </c>
      <c r="W57" s="283">
        <f>IF(W$3='Control Panel_개발'!$I$4,0,V60)</f>
        <v>295874.31799999997</v>
      </c>
      <c r="X57" s="283">
        <f>IF(X$3='Control Panel_개발'!$I$4,0,W60)</f>
        <v>396666.66799999995</v>
      </c>
      <c r="Y57" s="283">
        <f>IF(Y$3='Control Panel_개발'!$I$4,0,X60)</f>
        <v>497735.16199999995</v>
      </c>
      <c r="Z57" s="283">
        <f>IF(Z$3='Control Panel_개발'!$I$4,0,Y60)</f>
        <v>0</v>
      </c>
      <c r="AA57" s="283">
        <f>IF(AA$3='Control Panel_개발'!$I$4,0,Z60)</f>
        <v>101068.49400000001</v>
      </c>
      <c r="AB57" s="283">
        <f>IF(AB$3='Control Panel_개발'!$I$4,0,AA60)</f>
        <v>198876.71400000001</v>
      </c>
      <c r="AC57" s="283">
        <f>IF(AC$3='Control Panel_개발'!$I$4,0,AB60)</f>
        <v>299945.20799999998</v>
      </c>
      <c r="AD57" s="283">
        <f>IF(AD$3='Control Panel_개발'!$I$4,0,AC60)</f>
        <v>397753.42799999996</v>
      </c>
      <c r="AE57" s="283">
        <f>IF(AE$3='Control Panel_개발'!$I$4,0,AD60)</f>
        <v>498821.92199999996</v>
      </c>
      <c r="AF57" s="283">
        <f>IF(AF$3='Control Panel_개발'!$I$4,0,AE60)</f>
        <v>0</v>
      </c>
      <c r="AG57" s="283">
        <f>IF(AG$3='Control Panel_개발'!$I$4,0,AF60)</f>
        <v>97808.22</v>
      </c>
      <c r="AH57" s="283">
        <f>IF(AH$3='Control Panel_개발'!$I$4,0,AG60)</f>
        <v>198876.71400000001</v>
      </c>
      <c r="AI57" s="283">
        <f>IF(AI$3='Control Panel_개발'!$I$4,0,AH60)</f>
        <v>296684.93400000001</v>
      </c>
      <c r="AJ57" s="283">
        <f>IF(AJ$3='Control Panel_개발'!$I$4,0,AI60)</f>
        <v>397753.42800000001</v>
      </c>
      <c r="AK57" s="283">
        <f>IF(AK$3='Control Panel_개발'!$I$4,0,AJ60)</f>
        <v>498821.92200000002</v>
      </c>
      <c r="AL57" s="283">
        <f>IF(AL$3='Control Panel_개발'!$I$4,0,AK60)</f>
        <v>0</v>
      </c>
      <c r="AM57" s="283">
        <f>IF(AM$3='Control Panel_개발'!$I$4,0,AL60)</f>
        <v>101068.49400000001</v>
      </c>
      <c r="AN57" s="283">
        <f>IF(AN$3='Control Panel_개발'!$I$4,0,AM60)</f>
        <v>198876.71400000001</v>
      </c>
      <c r="AO57" s="283">
        <f>IF(AO$3='Control Panel_개발'!$I$4,0,AN60)</f>
        <v>299945.20799999998</v>
      </c>
      <c r="AP57" s="283">
        <f>IF(AP$3='Control Panel_개발'!$I$4,0,AO60)</f>
        <v>397753.42799999996</v>
      </c>
      <c r="AQ57" s="283">
        <f>IF(AQ$3='Control Panel_개발'!$I$4,0,AP60)</f>
        <v>498821.92199999996</v>
      </c>
      <c r="AR57" s="283">
        <f>IF(AR$3='Control Panel_개발'!$I$4,0,AQ60)</f>
        <v>0</v>
      </c>
      <c r="AS57" s="283">
        <f>IF(AS$3='Control Panel_개발'!$I$4,0,AR60)</f>
        <v>97808.22</v>
      </c>
      <c r="AT57" s="283">
        <f>IF(AT$3='Control Panel_개발'!$I$4,0,AS60)</f>
        <v>198876.71400000001</v>
      </c>
      <c r="AU57" s="283">
        <f>IF(AU$3='Control Panel_개발'!$I$4,0,AT60)</f>
        <v>296684.93400000001</v>
      </c>
      <c r="AV57" s="283">
        <f>IF(AV$3='Control Panel_개발'!$I$4,0,AU60)</f>
        <v>397753.42800000001</v>
      </c>
      <c r="AW57" s="283">
        <f>IF(AW$3='Control Panel_개발'!$I$4,0,AV60)</f>
        <v>498821.92200000002</v>
      </c>
      <c r="AX57" s="283">
        <f>IF(AX$3='Control Panel_개발'!$I$4,0,AW60)</f>
        <v>0</v>
      </c>
      <c r="AY57" s="283">
        <f>IF(AY$3='Control Panel_개발'!$I$4,0,AX60)</f>
        <v>101068.49400000001</v>
      </c>
      <c r="AZ57" s="283">
        <f>IF(AZ$3='Control Panel_개발'!$I$4,0,AY60)</f>
        <v>198876.71400000001</v>
      </c>
      <c r="BA57" s="283">
        <f>IF(BA$3='Control Panel_개발'!$I$4,0,AZ60)</f>
        <v>299945.20799999998</v>
      </c>
      <c r="BB57" s="283">
        <f>IF(BB$3='Control Panel_개발'!$I$4,0,BA60)</f>
        <v>397753.42799999996</v>
      </c>
      <c r="BC57" s="283">
        <f>IF(BC$3='Control Panel_개발'!$I$4,0,BB60)</f>
        <v>498821.92199999996</v>
      </c>
      <c r="BD57" s="283">
        <f>IF(BD$3='Control Panel_개발'!$I$4,0,BC60)</f>
        <v>0</v>
      </c>
      <c r="BE57" s="283">
        <f>IF(BE$3='Control Panel_개발'!$I$4,0,BD60)</f>
        <v>0</v>
      </c>
      <c r="BF57" s="283">
        <f>IF(BF$3='Control Panel_개발'!$I$4,0,BE60)</f>
        <v>0</v>
      </c>
      <c r="BG57" s="283">
        <f>IF(BG$3='Control Panel_개발'!$I$4,0,BF60)</f>
        <v>0</v>
      </c>
      <c r="BH57" s="283">
        <f>IF(BH$3='Control Panel_개발'!$I$4,0,BG60)</f>
        <v>0</v>
      </c>
      <c r="BI57" s="283">
        <f>IF(BI$3='Control Panel_개발'!$I$4,0,BH60)</f>
        <v>0</v>
      </c>
      <c r="BJ57" s="283">
        <f>IF(BJ$3='Control Panel_개발'!$I$4,0,BI60)</f>
        <v>0</v>
      </c>
      <c r="BK57" s="283">
        <f>IF(BK$3='Control Panel_개발'!$I$4,0,BJ60)</f>
        <v>0</v>
      </c>
      <c r="BL57" s="283">
        <f>IF(BL$3='Control Panel_개발'!$I$4,0,BK60)</f>
        <v>0</v>
      </c>
      <c r="BM57" s="283">
        <f>IF(BM$3='Control Panel_개발'!$I$4,0,BL60)</f>
        <v>0</v>
      </c>
      <c r="BN57" s="283">
        <f>IF(BN$3='Control Panel_개발'!$I$4,0,BM60)</f>
        <v>0</v>
      </c>
      <c r="BO57" s="283">
        <f>IF(BO$3='Control Panel_개발'!$I$4,0,BN60)</f>
        <v>0</v>
      </c>
    </row>
    <row r="58" spans="2:67" s="280" customFormat="1" x14ac:dyDescent="0.4">
      <c r="D58" s="280" t="s">
        <v>95</v>
      </c>
      <c r="F58" s="281"/>
      <c r="G58" s="282">
        <f>ROUNDUP($F$27*'Control Panel_개발'!$K$30*G$4/G$55*Index_개발!E$8,3)</f>
        <v>0</v>
      </c>
      <c r="H58" s="283">
        <f>ROUNDUP($F$27*'Control Panel_개발'!$K$30*H$4/H$55*Index_개발!F$8,3)</f>
        <v>97808.22</v>
      </c>
      <c r="I58" s="283">
        <f>ROUNDUP($F$27*'Control Panel_개발'!$K$30*I$4/I$55*Index_개발!G$8,3)</f>
        <v>101068.49400000001</v>
      </c>
      <c r="J58" s="283">
        <f>ROUNDUP($F$27*'Control Panel_개발'!$K$30*J$4/J$55*Index_개발!H$8,3)</f>
        <v>97808.22</v>
      </c>
      <c r="K58" s="283">
        <f>ROUNDUP($F$27*'Control Panel_개발'!$K$30*K$4/K$55*Index_개발!I$8,3)</f>
        <v>101068.49400000001</v>
      </c>
      <c r="L58" s="283">
        <f>ROUNDUP($F$27*'Control Panel_개발'!$K$30*L$4/L$55*Index_개발!J$8,3)</f>
        <v>100792.35</v>
      </c>
      <c r="M58" s="283">
        <f>ROUNDUP($F$27*'Control Panel_개발'!$K$30*M$4/M$55*Index_개발!K$8,3)</f>
        <v>94289.618000000002</v>
      </c>
      <c r="N58" s="283">
        <f>ROUNDUP($F$27*'Control Panel_개발'!$K$30*N$4/N$55*Index_개발!L$8,3)</f>
        <v>100792.35</v>
      </c>
      <c r="O58" s="283">
        <f>ROUNDUP($F$27*'Control Panel_개발'!$K$30*O$4/O$55*Index_개발!M$8,3)</f>
        <v>97540.983999999997</v>
      </c>
      <c r="P58" s="283">
        <f>ROUNDUP($F$27*'Control Panel_개발'!$K$30*P$4/P$55*Index_개발!N$8,3)</f>
        <v>100792.35</v>
      </c>
      <c r="Q58" s="283">
        <f>ROUNDUP($F$27*'Control Panel_개발'!$K$30*Q$4/Q$55*Index_개발!O$8,3)</f>
        <v>97540.983999999997</v>
      </c>
      <c r="R58" s="283">
        <f>ROUNDUP($F$27*'Control Panel_개발'!$K$30*R$4/R$55*Index_개발!P$8,3)</f>
        <v>100792.35</v>
      </c>
      <c r="S58" s="283">
        <f>ROUNDUP($F$27*'Control Panel_개발'!$K$30*S$4/S$55*Index_개발!Q$8,3)</f>
        <v>100792.35</v>
      </c>
      <c r="T58" s="283">
        <f>ROUNDUP($F$27*'Control Panel_개발'!$K$30*T$4/T$55*Index_개발!R$8,3)</f>
        <v>97540.983999999997</v>
      </c>
      <c r="U58" s="283">
        <f>ROUNDUP($F$27*'Control Panel_개발'!$K$30*U$4/U$55*Index_개발!S$8,3)</f>
        <v>100792.35</v>
      </c>
      <c r="V58" s="283">
        <f>ROUNDUP($F$27*'Control Panel_개발'!$K$30*V$4/V$55*Index_개발!T$8,3)</f>
        <v>97540.983999999997</v>
      </c>
      <c r="W58" s="283">
        <f>ROUNDUP($F$27*'Control Panel_개발'!$K$30*W$4/W$55*Index_개발!U$8,3)</f>
        <v>100792.35</v>
      </c>
      <c r="X58" s="283">
        <f>ROUNDUP($F$27*'Control Panel_개발'!$K$30*X$4/X$55*Index_개발!V$8,3)</f>
        <v>101068.49400000001</v>
      </c>
      <c r="Y58" s="283">
        <f>ROUNDUP($F$27*'Control Panel_개발'!$K$30*Y$4/Y$55*Index_개발!W$8,3)</f>
        <v>91287.672000000006</v>
      </c>
      <c r="Z58" s="283">
        <f>ROUNDUP($F$27*'Control Panel_개발'!$K$30*Z$4/Z$55*Index_개발!X$8,3)</f>
        <v>101068.49400000001</v>
      </c>
      <c r="AA58" s="283">
        <f>ROUNDUP($F$27*'Control Panel_개발'!$K$30*AA$4/AA$55*Index_개발!Y$8,3)</f>
        <v>97808.22</v>
      </c>
      <c r="AB58" s="283">
        <f>ROUNDUP($F$27*'Control Panel_개발'!$K$30*AB$4/AB$55*Index_개발!Z$8,3)</f>
        <v>101068.49400000001</v>
      </c>
      <c r="AC58" s="283">
        <f>ROUNDUP($F$27*'Control Panel_개발'!$K$30*AC$4/AC$55*Index_개발!AA$8,3)</f>
        <v>97808.22</v>
      </c>
      <c r="AD58" s="283">
        <f>ROUNDUP($F$27*'Control Panel_개발'!$K$30*AD$4/AD$55*Index_개발!AB$8,3)</f>
        <v>101068.49400000001</v>
      </c>
      <c r="AE58" s="283">
        <f>ROUNDUP($F$27*'Control Panel_개발'!$K$30*AE$4/AE$55*Index_개발!AC$8,3)</f>
        <v>101068.49400000001</v>
      </c>
      <c r="AF58" s="283">
        <f>ROUNDUP($F$27*'Control Panel_개발'!$K$30*AF$4/AF$55*Index_개발!AD$8,3)</f>
        <v>97808.22</v>
      </c>
      <c r="AG58" s="283">
        <f>ROUNDUP($F$27*'Control Panel_개발'!$K$30*AG$4/AG$55*Index_개발!AE$8,3)</f>
        <v>101068.49400000001</v>
      </c>
      <c r="AH58" s="283">
        <f>ROUNDUP($F$27*'Control Panel_개발'!$K$30*AH$4/AH$55*Index_개발!AF$8,3)</f>
        <v>97808.22</v>
      </c>
      <c r="AI58" s="283">
        <f>ROUNDUP($F$27*'Control Panel_개발'!$K$30*AI$4/AI$55*Index_개발!AG$8,3)</f>
        <v>101068.49400000001</v>
      </c>
      <c r="AJ58" s="283">
        <f>ROUNDUP($F$27*'Control Panel_개발'!$K$30*AJ$4/AJ$55*Index_개발!AH$8,3)</f>
        <v>101068.49400000001</v>
      </c>
      <c r="AK58" s="283">
        <f>ROUNDUP($F$27*'Control Panel_개발'!$K$30*AK$4/AK$55*Index_개발!AI$8,3)</f>
        <v>91287.672000000006</v>
      </c>
      <c r="AL58" s="283">
        <f>ROUNDUP($F$27*'Control Panel_개발'!$K$30*AL$4/AL$55*Index_개발!AJ$8,3)</f>
        <v>101068.49400000001</v>
      </c>
      <c r="AM58" s="283">
        <f>ROUNDUP($F$27*'Control Panel_개발'!$K$30*AM$4/AM$55*Index_개발!AK$8,3)</f>
        <v>97808.22</v>
      </c>
      <c r="AN58" s="283">
        <f>ROUNDUP($F$27*'Control Panel_개발'!$K$30*AN$4/AN$55*Index_개발!AL$8,3)</f>
        <v>101068.49400000001</v>
      </c>
      <c r="AO58" s="283">
        <f>ROUNDUP($F$27*'Control Panel_개발'!$K$30*AO$4/AO$55*Index_개발!AM$8,3)</f>
        <v>97808.22</v>
      </c>
      <c r="AP58" s="283">
        <f>ROUNDUP($F$27*'Control Panel_개발'!$K$30*AP$4/AP$55*Index_개발!AN$8,3)</f>
        <v>101068.49400000001</v>
      </c>
      <c r="AQ58" s="283">
        <f>ROUNDUP($F$27*'Control Panel_개발'!$K$30*AQ$4/AQ$55*Index_개발!AO$8,3)</f>
        <v>101068.49400000001</v>
      </c>
      <c r="AR58" s="283">
        <f>ROUNDUP($F$27*'Control Panel_개발'!$K$30*AR$4/AR$55*Index_개발!AP$8,3)</f>
        <v>97808.22</v>
      </c>
      <c r="AS58" s="283">
        <f>ROUNDUP($F$27*'Control Panel_개발'!$K$30*AS$4/AS$55*Index_개발!AQ$8,3)</f>
        <v>101068.49400000001</v>
      </c>
      <c r="AT58" s="283">
        <f>ROUNDUP($F$27*'Control Panel_개발'!$K$30*AT$4/AT$55*Index_개발!AR$8,3)</f>
        <v>97808.22</v>
      </c>
      <c r="AU58" s="283">
        <f>ROUNDUP($F$27*'Control Panel_개발'!$K$30*AU$4/AU$55*Index_개발!AS$8,3)</f>
        <v>101068.49400000001</v>
      </c>
      <c r="AV58" s="283">
        <f>ROUNDUP($F$27*'Control Panel_개발'!$K$30*AV$4/AV$55*Index_개발!AT$8,3)</f>
        <v>101068.49400000001</v>
      </c>
      <c r="AW58" s="283">
        <f>ROUNDUP($F$27*'Control Panel_개발'!$K$30*AW$4/AW$55*Index_개발!AU$8,3)</f>
        <v>91287.672000000006</v>
      </c>
      <c r="AX58" s="283">
        <f>ROUNDUP($F$27*'Control Panel_개발'!$K$30*AX$4/AX$55*Index_개발!AV$8,3)</f>
        <v>101068.49400000001</v>
      </c>
      <c r="AY58" s="283">
        <f>ROUNDUP($F$27*'Control Panel_개발'!$K$30*AY$4/AY$55*Index_개발!AW$8,3)</f>
        <v>97808.22</v>
      </c>
      <c r="AZ58" s="283">
        <f>ROUNDUP($F$27*'Control Panel_개발'!$K$30*AZ$4/AZ$55*Index_개발!AX$8,3)</f>
        <v>101068.49400000001</v>
      </c>
      <c r="BA58" s="283">
        <f>ROUNDUP($F$27*'Control Panel_개발'!$K$30*BA$4/BA$55*Index_개발!AY$8,3)</f>
        <v>97808.22</v>
      </c>
      <c r="BB58" s="283">
        <f>ROUNDUP($F$27*'Control Panel_개발'!$K$30*BB$4/BB$55*Index_개발!AZ$8,3)</f>
        <v>101068.49400000001</v>
      </c>
      <c r="BC58" s="283">
        <f>ROUNDUP($F$27*'Control Panel_개발'!$K$30*BC$4/BC$55*Index_개발!BA$8,3)</f>
        <v>101068.49400000001</v>
      </c>
      <c r="BD58" s="283">
        <f>ROUNDUP($F$27*'Control Panel_개발'!$K$30*BD$4/BD$55*Index_개발!BB$8,3)</f>
        <v>0</v>
      </c>
      <c r="BE58" s="283">
        <f>ROUNDUP($F$27*'Control Panel_개발'!$K$30*BE$4/BE$55*Index_개발!BC$8,3)</f>
        <v>0</v>
      </c>
      <c r="BF58" s="283">
        <f>ROUNDUP($F$27*'Control Panel_개발'!$K$30*BF$4/BF$55*Index_개발!BD$8,3)</f>
        <v>0</v>
      </c>
      <c r="BG58" s="283">
        <f>ROUNDUP($F$27*'Control Panel_개발'!$K$30*BG$4/BG$55*Index_개발!BE$8,3)</f>
        <v>0</v>
      </c>
      <c r="BH58" s="283">
        <f>ROUNDUP($F$27*'Control Panel_개발'!$K$30*BH$4/BH$55*Index_개발!BF$8,3)</f>
        <v>0</v>
      </c>
      <c r="BI58" s="283">
        <f>ROUNDUP($F$27*'Control Panel_개발'!$K$30*BI$4/BI$55*Index_개발!BG$8,3)</f>
        <v>0</v>
      </c>
      <c r="BJ58" s="283">
        <f>ROUNDUP($F$27*'Control Panel_개발'!$K$30*BJ$4/BJ$55*Index_개발!BH$8,3)</f>
        <v>0</v>
      </c>
      <c r="BK58" s="283">
        <f>ROUNDUP($F$27*'Control Panel_개발'!$K$30*BK$4/BK$55*Index_개발!BI$8,3)</f>
        <v>0</v>
      </c>
      <c r="BL58" s="283">
        <f>ROUNDUP($F$27*'Control Panel_개발'!$K$30*BL$4/BL$55*Index_개발!BJ$8,3)</f>
        <v>0</v>
      </c>
      <c r="BM58" s="283">
        <f>ROUNDUP($F$27*'Control Panel_개발'!$K$30*BM$4/BM$55*Index_개발!BK$8,3)</f>
        <v>0</v>
      </c>
      <c r="BN58" s="283">
        <f>ROUNDUP($F$27*'Control Panel_개발'!$K$30*BN$4/BN$55*Index_개발!BL$8,3)</f>
        <v>0</v>
      </c>
      <c r="BO58" s="283">
        <f>ROUNDUP($F$27*'Control Panel_개발'!$K$30*BO$4/BO$55*Index_개발!BM$8,3)</f>
        <v>0</v>
      </c>
    </row>
    <row r="59" spans="2:67" s="280" customFormat="1" x14ac:dyDescent="0.4">
      <c r="D59" s="280" t="s">
        <v>96</v>
      </c>
      <c r="F59" s="281"/>
      <c r="G59" s="282">
        <v>0</v>
      </c>
      <c r="H59" s="283">
        <f>IF(H$3&gt;'Control Panel_개발'!$I$10,0,IF(OR(H$3='Control Panel_개발'!$I$10,AND(H$3&gt;='Control Panel_개발'!$I$15,MOD(MONTH(H$3),'Control Panel_개발'!$I$14)='Control Panel_개발'!$J$15)),H57+H58,0))</f>
        <v>0</v>
      </c>
      <c r="I59" s="283">
        <f>IF(I$3&gt;'Control Panel_개발'!$I$10,0,IF(OR(I$3='Control Panel_개발'!$I$10,AND(I$3&gt;='Control Panel_개발'!$I$15,MOD(MONTH(I$3),'Control Panel_개발'!$I$14)='Control Panel_개발'!$J$15)),I57+I58,0))</f>
        <v>0</v>
      </c>
      <c r="J59" s="283">
        <f>IF(J$3&gt;'Control Panel_개발'!$I$10,0,IF(OR(J$3='Control Panel_개발'!$I$10,AND(J$3&gt;='Control Panel_개발'!$I$15,MOD(MONTH(J$3),'Control Panel_개발'!$I$14)='Control Panel_개발'!$J$15)),J57+J58,0))</f>
        <v>0</v>
      </c>
      <c r="K59" s="283">
        <f>IF(K$3&gt;'Control Panel_개발'!$I$10,0,IF(OR(K$3='Control Panel_개발'!$I$10,AND(K$3&gt;='Control Panel_개발'!$I$15,MOD(MONTH(K$3),'Control Panel_개발'!$I$14)='Control Panel_개발'!$J$15)),K57+K58,0))</f>
        <v>0</v>
      </c>
      <c r="L59" s="283">
        <f>IF(L$3&gt;'Control Panel_개발'!$I$10,0,IF(OR(L$3='Control Panel_개발'!$I$10,AND(L$3&gt;='Control Panel_개발'!$I$15,MOD(MONTH(L$3),'Control Panel_개발'!$I$14)='Control Panel_개발'!$J$15)),L57+L58,0))</f>
        <v>0</v>
      </c>
      <c r="M59" s="283">
        <f>IF(M$3&gt;'Control Panel_개발'!$I$10,0,IF(OR(M$3='Control Panel_개발'!$I$10,AND(M$3&gt;='Control Panel_개발'!$I$15,MOD(MONTH(M$3),'Control Panel_개발'!$I$14)='Control Panel_개발'!$J$15)),M57+M58,0))</f>
        <v>592835.39600000007</v>
      </c>
      <c r="N59" s="283">
        <f>IF(N$3&gt;'Control Panel_개발'!$I$10,0,IF(OR(N$3='Control Panel_개발'!$I$10,AND(N$3&gt;='Control Panel_개발'!$I$15,MOD(MONTH(N$3),'Control Panel_개발'!$I$14)='Control Panel_개발'!$J$15)),N57+N58,0))</f>
        <v>0</v>
      </c>
      <c r="O59" s="283">
        <f>IF(O$3&gt;'Control Panel_개발'!$I$10,0,IF(OR(O$3='Control Panel_개발'!$I$10,AND(O$3&gt;='Control Panel_개발'!$I$15,MOD(MONTH(O$3),'Control Panel_개발'!$I$14)='Control Panel_개발'!$J$15)),O57+O58,0))</f>
        <v>0</v>
      </c>
      <c r="P59" s="283">
        <f>IF(P$3&gt;'Control Panel_개발'!$I$10,0,IF(OR(P$3='Control Panel_개발'!$I$10,AND(P$3&gt;='Control Panel_개발'!$I$15,MOD(MONTH(P$3),'Control Panel_개발'!$I$14)='Control Panel_개발'!$J$15)),P57+P58,0))</f>
        <v>0</v>
      </c>
      <c r="Q59" s="283">
        <f>IF(Q$3&gt;'Control Panel_개발'!$I$10,0,IF(OR(Q$3='Control Panel_개발'!$I$10,AND(Q$3&gt;='Control Panel_개발'!$I$15,MOD(MONTH(Q$3),'Control Panel_개발'!$I$14)='Control Panel_개발'!$J$15)),Q57+Q58,0))</f>
        <v>0</v>
      </c>
      <c r="R59" s="283">
        <f>IF(R$3&gt;'Control Panel_개발'!$I$10,0,IF(OR(R$3='Control Panel_개발'!$I$10,AND(R$3&gt;='Control Panel_개발'!$I$15,MOD(MONTH(R$3),'Control Panel_개발'!$I$14)='Control Panel_개발'!$J$15)),R57+R58,0))</f>
        <v>0</v>
      </c>
      <c r="S59" s="283">
        <f>IF(S$3&gt;'Control Panel_개발'!$I$10,0,IF(OR(S$3='Control Panel_개발'!$I$10,AND(S$3&gt;='Control Panel_개발'!$I$15,MOD(MONTH(S$3),'Control Panel_개발'!$I$14)='Control Panel_개발'!$J$15)),S57+S58,0))</f>
        <v>598251.36800000002</v>
      </c>
      <c r="T59" s="283">
        <f>IF(T$3&gt;'Control Panel_개발'!$I$10,0,IF(OR(T$3='Control Panel_개발'!$I$10,AND(T$3&gt;='Control Panel_개발'!$I$15,MOD(MONTH(T$3),'Control Panel_개발'!$I$14)='Control Panel_개발'!$J$15)),T57+T58,0))</f>
        <v>0</v>
      </c>
      <c r="U59" s="283">
        <f>IF(U$3&gt;'Control Panel_개발'!$I$10,0,IF(OR(U$3='Control Panel_개발'!$I$10,AND(U$3&gt;='Control Panel_개발'!$I$15,MOD(MONTH(U$3),'Control Panel_개발'!$I$14)='Control Panel_개발'!$J$15)),U57+U58,0))</f>
        <v>0</v>
      </c>
      <c r="V59" s="283">
        <f>IF(V$3&gt;'Control Panel_개발'!$I$10,0,IF(OR(V$3='Control Panel_개발'!$I$10,AND(V$3&gt;='Control Panel_개발'!$I$15,MOD(MONTH(V$3),'Control Panel_개발'!$I$14)='Control Panel_개발'!$J$15)),V57+V58,0))</f>
        <v>0</v>
      </c>
      <c r="W59" s="283">
        <f>IF(W$3&gt;'Control Panel_개발'!$I$10,0,IF(OR(W$3='Control Panel_개발'!$I$10,AND(W$3&gt;='Control Panel_개발'!$I$15,MOD(MONTH(W$3),'Control Panel_개발'!$I$14)='Control Panel_개발'!$J$15)),W57+W58,0))</f>
        <v>0</v>
      </c>
      <c r="X59" s="283">
        <f>IF(X$3&gt;'Control Panel_개발'!$I$10,0,IF(OR(X$3='Control Panel_개발'!$I$10,AND(X$3&gt;='Control Panel_개발'!$I$15,MOD(MONTH(X$3),'Control Panel_개발'!$I$14)='Control Panel_개발'!$J$15)),X57+X58,0))</f>
        <v>0</v>
      </c>
      <c r="Y59" s="283">
        <f>IF(Y$3&gt;'Control Panel_개발'!$I$10,0,IF(OR(Y$3='Control Panel_개발'!$I$10,AND(Y$3&gt;='Control Panel_개발'!$I$15,MOD(MONTH(Y$3),'Control Panel_개발'!$I$14)='Control Panel_개발'!$J$15)),Y57+Y58,0))</f>
        <v>589022.83399999992</v>
      </c>
      <c r="Z59" s="283">
        <f>IF(Z$3&gt;'Control Panel_개발'!$I$10,0,IF(OR(Z$3='Control Panel_개발'!$I$10,AND(Z$3&gt;='Control Panel_개발'!$I$15,MOD(MONTH(Z$3),'Control Panel_개발'!$I$14)='Control Panel_개발'!$J$15)),Z57+Z58,0))</f>
        <v>0</v>
      </c>
      <c r="AA59" s="283">
        <f>IF(AA$3&gt;'Control Panel_개발'!$I$10,0,IF(OR(AA$3='Control Panel_개발'!$I$10,AND(AA$3&gt;='Control Panel_개발'!$I$15,MOD(MONTH(AA$3),'Control Panel_개발'!$I$14)='Control Panel_개발'!$J$15)),AA57+AA58,0))</f>
        <v>0</v>
      </c>
      <c r="AB59" s="283">
        <f>IF(AB$3&gt;'Control Panel_개발'!$I$10,0,IF(OR(AB$3='Control Panel_개발'!$I$10,AND(AB$3&gt;='Control Panel_개발'!$I$15,MOD(MONTH(AB$3),'Control Panel_개발'!$I$14)='Control Panel_개발'!$J$15)),AB57+AB58,0))</f>
        <v>0</v>
      </c>
      <c r="AC59" s="283">
        <f>IF(AC$3&gt;'Control Panel_개발'!$I$10,0,IF(OR(AC$3='Control Panel_개발'!$I$10,AND(AC$3&gt;='Control Panel_개발'!$I$15,MOD(MONTH(AC$3),'Control Panel_개발'!$I$14)='Control Panel_개발'!$J$15)),AC57+AC58,0))</f>
        <v>0</v>
      </c>
      <c r="AD59" s="283">
        <f>IF(AD$3&gt;'Control Panel_개발'!$I$10,0,IF(OR(AD$3='Control Panel_개발'!$I$10,AND(AD$3&gt;='Control Panel_개발'!$I$15,MOD(MONTH(AD$3),'Control Panel_개발'!$I$14)='Control Panel_개발'!$J$15)),AD57+AD58,0))</f>
        <v>0</v>
      </c>
      <c r="AE59" s="283">
        <f>IF(AE$3&gt;'Control Panel_개발'!$I$10,0,IF(OR(AE$3='Control Panel_개발'!$I$10,AND(AE$3&gt;='Control Panel_개발'!$I$15,MOD(MONTH(AE$3),'Control Panel_개발'!$I$14)='Control Panel_개발'!$J$15)),AE57+AE58,0))</f>
        <v>599890.41599999997</v>
      </c>
      <c r="AF59" s="283">
        <f>IF(AF$3&gt;'Control Panel_개발'!$I$10,0,IF(OR(AF$3='Control Panel_개발'!$I$10,AND(AF$3&gt;='Control Panel_개발'!$I$15,MOD(MONTH(AF$3),'Control Panel_개발'!$I$14)='Control Panel_개발'!$J$15)),AF57+AF58,0))</f>
        <v>0</v>
      </c>
      <c r="AG59" s="283">
        <f>IF(AG$3&gt;'Control Panel_개발'!$I$10,0,IF(OR(AG$3='Control Panel_개발'!$I$10,AND(AG$3&gt;='Control Panel_개발'!$I$15,MOD(MONTH(AG$3),'Control Panel_개발'!$I$14)='Control Panel_개발'!$J$15)),AG57+AG58,0))</f>
        <v>0</v>
      </c>
      <c r="AH59" s="283">
        <f>IF(AH$3&gt;'Control Panel_개발'!$I$10,0,IF(OR(AH$3='Control Panel_개발'!$I$10,AND(AH$3&gt;='Control Panel_개발'!$I$15,MOD(MONTH(AH$3),'Control Panel_개발'!$I$14)='Control Panel_개발'!$J$15)),AH57+AH58,0))</f>
        <v>0</v>
      </c>
      <c r="AI59" s="283">
        <f>IF(AI$3&gt;'Control Panel_개발'!$I$10,0,IF(OR(AI$3='Control Panel_개발'!$I$10,AND(AI$3&gt;='Control Panel_개발'!$I$15,MOD(MONTH(AI$3),'Control Panel_개발'!$I$14)='Control Panel_개발'!$J$15)),AI57+AI58,0))</f>
        <v>0</v>
      </c>
      <c r="AJ59" s="283">
        <f>IF(AJ$3&gt;'Control Panel_개발'!$I$10,0,IF(OR(AJ$3='Control Panel_개발'!$I$10,AND(AJ$3&gt;='Control Panel_개발'!$I$15,MOD(MONTH(AJ$3),'Control Panel_개발'!$I$14)='Control Panel_개발'!$J$15)),AJ57+AJ58,0))</f>
        <v>0</v>
      </c>
      <c r="AK59" s="283">
        <f>IF(AK$3&gt;'Control Panel_개발'!$I$10,0,IF(OR(AK$3='Control Panel_개발'!$I$10,AND(AK$3&gt;='Control Panel_개발'!$I$15,MOD(MONTH(AK$3),'Control Panel_개발'!$I$14)='Control Panel_개발'!$J$15)),AK57+AK58,0))</f>
        <v>590109.59400000004</v>
      </c>
      <c r="AL59" s="283">
        <f>IF(AL$3&gt;'Control Panel_개발'!$I$10,0,IF(OR(AL$3='Control Panel_개발'!$I$10,AND(AL$3&gt;='Control Panel_개발'!$I$15,MOD(MONTH(AL$3),'Control Panel_개발'!$I$14)='Control Panel_개발'!$J$15)),AL57+AL58,0))</f>
        <v>0</v>
      </c>
      <c r="AM59" s="283">
        <f>IF(AM$3&gt;'Control Panel_개발'!$I$10,0,IF(OR(AM$3='Control Panel_개발'!$I$10,AND(AM$3&gt;='Control Panel_개발'!$I$15,MOD(MONTH(AM$3),'Control Panel_개발'!$I$14)='Control Panel_개발'!$J$15)),AM57+AM58,0))</f>
        <v>0</v>
      </c>
      <c r="AN59" s="283">
        <f>IF(AN$3&gt;'Control Panel_개발'!$I$10,0,IF(OR(AN$3='Control Panel_개발'!$I$10,AND(AN$3&gt;='Control Panel_개발'!$I$15,MOD(MONTH(AN$3),'Control Panel_개발'!$I$14)='Control Panel_개발'!$J$15)),AN57+AN58,0))</f>
        <v>0</v>
      </c>
      <c r="AO59" s="283">
        <f>IF(AO$3&gt;'Control Panel_개발'!$I$10,0,IF(OR(AO$3='Control Panel_개발'!$I$10,AND(AO$3&gt;='Control Panel_개발'!$I$15,MOD(MONTH(AO$3),'Control Panel_개발'!$I$14)='Control Panel_개발'!$J$15)),AO57+AO58,0))</f>
        <v>0</v>
      </c>
      <c r="AP59" s="283">
        <f>IF(AP$3&gt;'Control Panel_개발'!$I$10,0,IF(OR(AP$3='Control Panel_개발'!$I$10,AND(AP$3&gt;='Control Panel_개발'!$I$15,MOD(MONTH(AP$3),'Control Panel_개발'!$I$14)='Control Panel_개발'!$J$15)),AP57+AP58,0))</f>
        <v>0</v>
      </c>
      <c r="AQ59" s="283">
        <f>IF(AQ$3&gt;'Control Panel_개발'!$I$10,0,IF(OR(AQ$3='Control Panel_개발'!$I$10,AND(AQ$3&gt;='Control Panel_개발'!$I$15,MOD(MONTH(AQ$3),'Control Panel_개발'!$I$14)='Control Panel_개발'!$J$15)),AQ57+AQ58,0))</f>
        <v>599890.41599999997</v>
      </c>
      <c r="AR59" s="283">
        <f>IF(AR$3&gt;'Control Panel_개발'!$I$10,0,IF(OR(AR$3='Control Panel_개발'!$I$10,AND(AR$3&gt;='Control Panel_개발'!$I$15,MOD(MONTH(AR$3),'Control Panel_개발'!$I$14)='Control Panel_개발'!$J$15)),AR57+AR58,0))</f>
        <v>0</v>
      </c>
      <c r="AS59" s="283">
        <f>IF(AS$3&gt;'Control Panel_개발'!$I$10,0,IF(OR(AS$3='Control Panel_개발'!$I$10,AND(AS$3&gt;='Control Panel_개발'!$I$15,MOD(MONTH(AS$3),'Control Panel_개발'!$I$14)='Control Panel_개발'!$J$15)),AS57+AS58,0))</f>
        <v>0</v>
      </c>
      <c r="AT59" s="283">
        <f>IF(AT$3&gt;'Control Panel_개발'!$I$10,0,IF(OR(AT$3='Control Panel_개발'!$I$10,AND(AT$3&gt;='Control Panel_개발'!$I$15,MOD(MONTH(AT$3),'Control Panel_개발'!$I$14)='Control Panel_개발'!$J$15)),AT57+AT58,0))</f>
        <v>0</v>
      </c>
      <c r="AU59" s="283">
        <f>IF(AU$3&gt;'Control Panel_개발'!$I$10,0,IF(OR(AU$3='Control Panel_개발'!$I$10,AND(AU$3&gt;='Control Panel_개발'!$I$15,MOD(MONTH(AU$3),'Control Panel_개발'!$I$14)='Control Panel_개발'!$J$15)),AU57+AU58,0))</f>
        <v>0</v>
      </c>
      <c r="AV59" s="283">
        <f>IF(AV$3&gt;'Control Panel_개발'!$I$10,0,IF(OR(AV$3='Control Panel_개발'!$I$10,AND(AV$3&gt;='Control Panel_개발'!$I$15,MOD(MONTH(AV$3),'Control Panel_개발'!$I$14)='Control Panel_개발'!$J$15)),AV57+AV58,0))</f>
        <v>0</v>
      </c>
      <c r="AW59" s="283">
        <f>IF(AW$3&gt;'Control Panel_개발'!$I$10,0,IF(OR(AW$3='Control Panel_개발'!$I$10,AND(AW$3&gt;='Control Panel_개발'!$I$15,MOD(MONTH(AW$3),'Control Panel_개발'!$I$14)='Control Panel_개발'!$J$15)),AW57+AW58,0))</f>
        <v>590109.59400000004</v>
      </c>
      <c r="AX59" s="283">
        <f>IF(AX$3&gt;'Control Panel_개발'!$I$10,0,IF(OR(AX$3='Control Panel_개발'!$I$10,AND(AX$3&gt;='Control Panel_개발'!$I$15,MOD(MONTH(AX$3),'Control Panel_개발'!$I$14)='Control Panel_개발'!$J$15)),AX57+AX58,0))</f>
        <v>0</v>
      </c>
      <c r="AY59" s="283">
        <f>IF(AY$3&gt;'Control Panel_개발'!$I$10,0,IF(OR(AY$3='Control Panel_개발'!$I$10,AND(AY$3&gt;='Control Panel_개발'!$I$15,MOD(MONTH(AY$3),'Control Panel_개발'!$I$14)='Control Panel_개발'!$J$15)),AY57+AY58,0))</f>
        <v>0</v>
      </c>
      <c r="AZ59" s="283">
        <f>IF(AZ$3&gt;'Control Panel_개발'!$I$10,0,IF(OR(AZ$3='Control Panel_개발'!$I$10,AND(AZ$3&gt;='Control Panel_개발'!$I$15,MOD(MONTH(AZ$3),'Control Panel_개발'!$I$14)='Control Panel_개발'!$J$15)),AZ57+AZ58,0))</f>
        <v>0</v>
      </c>
      <c r="BA59" s="283">
        <f>IF(BA$3&gt;'Control Panel_개발'!$I$10,0,IF(OR(BA$3='Control Panel_개발'!$I$10,AND(BA$3&gt;='Control Panel_개발'!$I$15,MOD(MONTH(BA$3),'Control Panel_개발'!$I$14)='Control Panel_개발'!$J$15)),BA57+BA58,0))</f>
        <v>0</v>
      </c>
      <c r="BB59" s="283">
        <f>IF(BB$3&gt;'Control Panel_개발'!$I$10,0,IF(OR(BB$3='Control Panel_개발'!$I$10,AND(BB$3&gt;='Control Panel_개발'!$I$15,MOD(MONTH(BB$3),'Control Panel_개발'!$I$14)='Control Panel_개발'!$J$15)),BB57+BB58,0))</f>
        <v>0</v>
      </c>
      <c r="BC59" s="283">
        <f>IF(BC$3&gt;'Control Panel_개발'!$I$10,0,IF(OR(BC$3='Control Panel_개발'!$I$10,AND(BC$3&gt;='Control Panel_개발'!$I$15,MOD(MONTH(BC$3),'Control Panel_개발'!$I$14)='Control Panel_개발'!$J$15)),BC57+BC58,0))</f>
        <v>599890.41599999997</v>
      </c>
      <c r="BD59" s="283">
        <f>IF(BD$3&gt;'Control Panel_개발'!$I$10,0,IF(OR(BD$3='Control Panel_개발'!$I$10,AND(BD$3&gt;='Control Panel_개발'!$I$15,MOD(MONTH(BD$3),'Control Panel_개발'!$I$14)='Control Panel_개발'!$J$15)),BD57+BD58,0))</f>
        <v>0</v>
      </c>
      <c r="BE59" s="283">
        <f>IF(BE$3&gt;'Control Panel_개발'!$I$10,0,IF(OR(BE$3='Control Panel_개발'!$I$10,AND(BE$3&gt;='Control Panel_개발'!$I$15,MOD(MONTH(BE$3),'Control Panel_개발'!$I$14)='Control Panel_개발'!$J$15)),BE57+BE58,0))</f>
        <v>0</v>
      </c>
      <c r="BF59" s="283">
        <f>IF(BF$3&gt;'Control Panel_개발'!$I$10,0,IF(OR(BF$3='Control Panel_개발'!$I$10,AND(BF$3&gt;='Control Panel_개발'!$I$15,MOD(MONTH(BF$3),'Control Panel_개발'!$I$14)='Control Panel_개발'!$J$15)),BF57+BF58,0))</f>
        <v>0</v>
      </c>
      <c r="BG59" s="283">
        <f>IF(BG$3&gt;'Control Panel_개발'!$I$10,0,IF(OR(BG$3='Control Panel_개발'!$I$10,AND(BG$3&gt;='Control Panel_개발'!$I$15,MOD(MONTH(BG$3),'Control Panel_개발'!$I$14)='Control Panel_개발'!$J$15)),BG57+BG58,0))</f>
        <v>0</v>
      </c>
      <c r="BH59" s="283">
        <f>IF(BH$3&gt;'Control Panel_개발'!$I$10,0,IF(OR(BH$3='Control Panel_개발'!$I$10,AND(BH$3&gt;='Control Panel_개발'!$I$15,MOD(MONTH(BH$3),'Control Panel_개발'!$I$14)='Control Panel_개발'!$J$15)),BH57+BH58,0))</f>
        <v>0</v>
      </c>
      <c r="BI59" s="283">
        <f>IF(BI$3&gt;'Control Panel_개발'!$I$10,0,IF(OR(BI$3='Control Panel_개발'!$I$10,AND(BI$3&gt;='Control Panel_개발'!$I$15,MOD(MONTH(BI$3),'Control Panel_개발'!$I$14)='Control Panel_개발'!$J$15)),BI57+BI58,0))</f>
        <v>0</v>
      </c>
      <c r="BJ59" s="283">
        <f>IF(BJ$3&gt;'Control Panel_개발'!$I$10,0,IF(OR(BJ$3='Control Panel_개발'!$I$10,AND(BJ$3&gt;='Control Panel_개발'!$I$15,MOD(MONTH(BJ$3),'Control Panel_개발'!$I$14)='Control Panel_개발'!$J$15)),BJ57+BJ58,0))</f>
        <v>0</v>
      </c>
      <c r="BK59" s="283">
        <f>IF(BK$3&gt;'Control Panel_개발'!$I$10,0,IF(OR(BK$3='Control Panel_개발'!$I$10,AND(BK$3&gt;='Control Panel_개발'!$I$15,MOD(MONTH(BK$3),'Control Panel_개발'!$I$14)='Control Panel_개발'!$J$15)),BK57+BK58,0))</f>
        <v>0</v>
      </c>
      <c r="BL59" s="283">
        <f>IF(BL$3&gt;'Control Panel_개발'!$I$10,0,IF(OR(BL$3='Control Panel_개발'!$I$10,AND(BL$3&gt;='Control Panel_개발'!$I$15,MOD(MONTH(BL$3),'Control Panel_개발'!$I$14)='Control Panel_개발'!$J$15)),BL57+BL58,0))</f>
        <v>0</v>
      </c>
      <c r="BM59" s="283">
        <f>IF(BM$3&gt;'Control Panel_개발'!$I$10,0,IF(OR(BM$3='Control Panel_개발'!$I$10,AND(BM$3&gt;='Control Panel_개발'!$I$15,MOD(MONTH(BM$3),'Control Panel_개발'!$I$14)='Control Panel_개발'!$J$15)),BM57+BM58,0))</f>
        <v>0</v>
      </c>
      <c r="BN59" s="283">
        <f>IF(BN$3&gt;'Control Panel_개발'!$I$10,0,IF(OR(BN$3='Control Panel_개발'!$I$10,AND(BN$3&gt;='Control Panel_개발'!$I$15,MOD(MONTH(BN$3),'Control Panel_개발'!$I$14)='Control Panel_개발'!$J$15)),BN57+BN58,0))</f>
        <v>0</v>
      </c>
      <c r="BO59" s="283">
        <f>IF(BO$3&gt;'Control Panel_개발'!$I$10,0,IF(OR(BO$3='Control Panel_개발'!$I$10,AND(BO$3&gt;='Control Panel_개발'!$I$15,MOD(MONTH(BO$3),'Control Panel_개발'!$I$14)='Control Panel_개발'!$J$15)),BO57+BO58,0))</f>
        <v>0</v>
      </c>
    </row>
    <row r="60" spans="2:67" s="280" customFormat="1" x14ac:dyDescent="0.4">
      <c r="D60" s="280" t="s">
        <v>97</v>
      </c>
      <c r="F60" s="281"/>
      <c r="G60" s="282">
        <f>G57+G58-G59</f>
        <v>0</v>
      </c>
      <c r="H60" s="283">
        <f t="shared" ref="H60:BO60" si="17">H57+H58-H59</f>
        <v>97808.22</v>
      </c>
      <c r="I60" s="283">
        <f t="shared" si="17"/>
        <v>198876.71400000001</v>
      </c>
      <c r="J60" s="283">
        <f t="shared" si="17"/>
        <v>296684.93400000001</v>
      </c>
      <c r="K60" s="283">
        <f t="shared" si="17"/>
        <v>397753.42800000001</v>
      </c>
      <c r="L60" s="283">
        <f t="shared" si="17"/>
        <v>498545.77800000005</v>
      </c>
      <c r="M60" s="283">
        <f t="shared" si="17"/>
        <v>0</v>
      </c>
      <c r="N60" s="283">
        <f t="shared" si="17"/>
        <v>100792.35</v>
      </c>
      <c r="O60" s="283">
        <f t="shared" si="17"/>
        <v>198333.334</v>
      </c>
      <c r="P60" s="283">
        <f t="shared" si="17"/>
        <v>299125.68400000001</v>
      </c>
      <c r="Q60" s="283">
        <f t="shared" si="17"/>
        <v>396666.66800000001</v>
      </c>
      <c r="R60" s="283">
        <f t="shared" si="17"/>
        <v>497459.01800000004</v>
      </c>
      <c r="S60" s="283">
        <f t="shared" si="17"/>
        <v>0</v>
      </c>
      <c r="T60" s="283">
        <f t="shared" si="17"/>
        <v>97540.983999999997</v>
      </c>
      <c r="U60" s="283">
        <f t="shared" si="17"/>
        <v>198333.334</v>
      </c>
      <c r="V60" s="283">
        <f t="shared" si="17"/>
        <v>295874.31799999997</v>
      </c>
      <c r="W60" s="283">
        <f t="shared" si="17"/>
        <v>396666.66799999995</v>
      </c>
      <c r="X60" s="283">
        <f t="shared" si="17"/>
        <v>497735.16199999995</v>
      </c>
      <c r="Y60" s="283">
        <f t="shared" si="17"/>
        <v>0</v>
      </c>
      <c r="Z60" s="283">
        <f t="shared" si="17"/>
        <v>101068.49400000001</v>
      </c>
      <c r="AA60" s="283">
        <f t="shared" si="17"/>
        <v>198876.71400000001</v>
      </c>
      <c r="AB60" s="283">
        <f t="shared" si="17"/>
        <v>299945.20799999998</v>
      </c>
      <c r="AC60" s="283">
        <f t="shared" si="17"/>
        <v>397753.42799999996</v>
      </c>
      <c r="AD60" s="283">
        <f t="shared" si="17"/>
        <v>498821.92199999996</v>
      </c>
      <c r="AE60" s="283">
        <f t="shared" si="17"/>
        <v>0</v>
      </c>
      <c r="AF60" s="283">
        <f t="shared" si="17"/>
        <v>97808.22</v>
      </c>
      <c r="AG60" s="283">
        <f t="shared" si="17"/>
        <v>198876.71400000001</v>
      </c>
      <c r="AH60" s="283">
        <f t="shared" si="17"/>
        <v>296684.93400000001</v>
      </c>
      <c r="AI60" s="283">
        <f t="shared" si="17"/>
        <v>397753.42800000001</v>
      </c>
      <c r="AJ60" s="283">
        <f t="shared" si="17"/>
        <v>498821.92200000002</v>
      </c>
      <c r="AK60" s="283">
        <f t="shared" si="17"/>
        <v>0</v>
      </c>
      <c r="AL60" s="283">
        <f t="shared" si="17"/>
        <v>101068.49400000001</v>
      </c>
      <c r="AM60" s="283">
        <f t="shared" si="17"/>
        <v>198876.71400000001</v>
      </c>
      <c r="AN60" s="283">
        <f t="shared" si="17"/>
        <v>299945.20799999998</v>
      </c>
      <c r="AO60" s="283">
        <f t="shared" si="17"/>
        <v>397753.42799999996</v>
      </c>
      <c r="AP60" s="283">
        <f t="shared" si="17"/>
        <v>498821.92199999996</v>
      </c>
      <c r="AQ60" s="283">
        <f t="shared" si="17"/>
        <v>0</v>
      </c>
      <c r="AR60" s="283">
        <f t="shared" si="17"/>
        <v>97808.22</v>
      </c>
      <c r="AS60" s="283">
        <f t="shared" si="17"/>
        <v>198876.71400000001</v>
      </c>
      <c r="AT60" s="283">
        <f t="shared" si="17"/>
        <v>296684.93400000001</v>
      </c>
      <c r="AU60" s="283">
        <f t="shared" si="17"/>
        <v>397753.42800000001</v>
      </c>
      <c r="AV60" s="283">
        <f t="shared" si="17"/>
        <v>498821.92200000002</v>
      </c>
      <c r="AW60" s="283">
        <f t="shared" si="17"/>
        <v>0</v>
      </c>
      <c r="AX60" s="283">
        <f t="shared" si="17"/>
        <v>101068.49400000001</v>
      </c>
      <c r="AY60" s="283">
        <f t="shared" si="17"/>
        <v>198876.71400000001</v>
      </c>
      <c r="AZ60" s="283">
        <f t="shared" si="17"/>
        <v>299945.20799999998</v>
      </c>
      <c r="BA60" s="283">
        <f t="shared" si="17"/>
        <v>397753.42799999996</v>
      </c>
      <c r="BB60" s="283">
        <f t="shared" si="17"/>
        <v>498821.92199999996</v>
      </c>
      <c r="BC60" s="283">
        <f t="shared" si="17"/>
        <v>0</v>
      </c>
      <c r="BD60" s="283">
        <f t="shared" si="17"/>
        <v>0</v>
      </c>
      <c r="BE60" s="283">
        <f t="shared" si="17"/>
        <v>0</v>
      </c>
      <c r="BF60" s="283">
        <f t="shared" si="17"/>
        <v>0</v>
      </c>
      <c r="BG60" s="283">
        <f t="shared" si="17"/>
        <v>0</v>
      </c>
      <c r="BH60" s="283">
        <f t="shared" si="17"/>
        <v>0</v>
      </c>
      <c r="BI60" s="283">
        <f t="shared" si="17"/>
        <v>0</v>
      </c>
      <c r="BJ60" s="283">
        <f t="shared" si="17"/>
        <v>0</v>
      </c>
      <c r="BK60" s="283">
        <f t="shared" si="17"/>
        <v>0</v>
      </c>
      <c r="BL60" s="283">
        <f t="shared" si="17"/>
        <v>0</v>
      </c>
      <c r="BM60" s="283">
        <f t="shared" si="17"/>
        <v>0</v>
      </c>
      <c r="BN60" s="283">
        <f t="shared" si="17"/>
        <v>0</v>
      </c>
      <c r="BO60" s="283">
        <f t="shared" si="17"/>
        <v>0</v>
      </c>
    </row>
    <row r="61" spans="2:67" x14ac:dyDescent="0.4">
      <c r="G61" s="48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</row>
    <row r="62" spans="2:67" x14ac:dyDescent="0.4">
      <c r="G62" s="48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</row>
    <row r="63" spans="2:67" s="45" customFormat="1" x14ac:dyDescent="0.4">
      <c r="B63" s="45" t="s">
        <v>535</v>
      </c>
      <c r="F63" s="262"/>
      <c r="G63" s="46">
        <f>SUM(G69:G72)</f>
        <v>0</v>
      </c>
      <c r="H63" s="47">
        <f t="shared" ref="H63:BO63" si="18">SUM(H69:H72)</f>
        <v>23753.424657534248</v>
      </c>
      <c r="I63" s="47">
        <f t="shared" si="18"/>
        <v>24545.205479452055</v>
      </c>
      <c r="J63" s="47">
        <f t="shared" si="18"/>
        <v>23753.424657534248</v>
      </c>
      <c r="K63" s="47">
        <f t="shared" si="18"/>
        <v>24545.205479452055</v>
      </c>
      <c r="L63" s="47">
        <f t="shared" si="18"/>
        <v>24478.142076502732</v>
      </c>
      <c r="M63" s="47">
        <f t="shared" si="18"/>
        <v>22898.907103825135</v>
      </c>
      <c r="N63" s="47">
        <f t="shared" si="18"/>
        <v>24478.142076502732</v>
      </c>
      <c r="O63" s="47">
        <f t="shared" si="18"/>
        <v>23688.524590163932</v>
      </c>
      <c r="P63" s="47">
        <f t="shared" si="18"/>
        <v>24478.142076502732</v>
      </c>
      <c r="Q63" s="47">
        <f t="shared" si="18"/>
        <v>23688.524590163932</v>
      </c>
      <c r="R63" s="47">
        <f t="shared" si="18"/>
        <v>24478.142076502732</v>
      </c>
      <c r="S63" s="47">
        <f t="shared" si="18"/>
        <v>24478.142076502732</v>
      </c>
      <c r="T63" s="47">
        <f t="shared" si="18"/>
        <v>23688.524590163932</v>
      </c>
      <c r="U63" s="47">
        <f t="shared" si="18"/>
        <v>24478.142076502732</v>
      </c>
      <c r="V63" s="47">
        <f t="shared" si="18"/>
        <v>23688.524590163932</v>
      </c>
      <c r="W63" s="47">
        <f t="shared" si="18"/>
        <v>24478.142076502732</v>
      </c>
      <c r="X63" s="47">
        <f t="shared" si="18"/>
        <v>24545.205479452055</v>
      </c>
      <c r="Y63" s="47">
        <f t="shared" si="18"/>
        <v>22169.863013698628</v>
      </c>
      <c r="Z63" s="47">
        <f t="shared" si="18"/>
        <v>24545.205479452055</v>
      </c>
      <c r="AA63" s="47">
        <f t="shared" si="18"/>
        <v>23753.424657534248</v>
      </c>
      <c r="AB63" s="47">
        <f t="shared" si="18"/>
        <v>24545.205479452055</v>
      </c>
      <c r="AC63" s="47">
        <f t="shared" si="18"/>
        <v>23753.424657534248</v>
      </c>
      <c r="AD63" s="47">
        <f t="shared" si="18"/>
        <v>24545.205479452055</v>
      </c>
      <c r="AE63" s="47">
        <f t="shared" si="18"/>
        <v>24545.205479452055</v>
      </c>
      <c r="AF63" s="47">
        <f t="shared" si="18"/>
        <v>23753.424657534248</v>
      </c>
      <c r="AG63" s="47">
        <f t="shared" si="18"/>
        <v>24545.205479452055</v>
      </c>
      <c r="AH63" s="47">
        <f t="shared" si="18"/>
        <v>23753.424657534248</v>
      </c>
      <c r="AI63" s="47">
        <f t="shared" si="18"/>
        <v>24545.205479452055</v>
      </c>
      <c r="AJ63" s="47">
        <f t="shared" si="18"/>
        <v>24545.205479452055</v>
      </c>
      <c r="AK63" s="47">
        <f t="shared" si="18"/>
        <v>22169.863013698628</v>
      </c>
      <c r="AL63" s="47">
        <f t="shared" si="18"/>
        <v>24545.205479452055</v>
      </c>
      <c r="AM63" s="47">
        <f t="shared" si="18"/>
        <v>23753.424657534248</v>
      </c>
      <c r="AN63" s="47">
        <f t="shared" si="18"/>
        <v>24545.205479452055</v>
      </c>
      <c r="AO63" s="47">
        <f t="shared" si="18"/>
        <v>23753.424657534248</v>
      </c>
      <c r="AP63" s="47">
        <f t="shared" si="18"/>
        <v>24545.205479452055</v>
      </c>
      <c r="AQ63" s="47">
        <f t="shared" si="18"/>
        <v>24545.205479452055</v>
      </c>
      <c r="AR63" s="47">
        <f t="shared" si="18"/>
        <v>23753.424657534248</v>
      </c>
      <c r="AS63" s="47">
        <f t="shared" si="18"/>
        <v>24545.205479452055</v>
      </c>
      <c r="AT63" s="47">
        <f t="shared" si="18"/>
        <v>23753.424657534248</v>
      </c>
      <c r="AU63" s="47">
        <f t="shared" si="18"/>
        <v>24545.205479452055</v>
      </c>
      <c r="AV63" s="47">
        <f t="shared" si="18"/>
        <v>24545.205479452055</v>
      </c>
      <c r="AW63" s="47">
        <f t="shared" si="18"/>
        <v>22169.863013698628</v>
      </c>
      <c r="AX63" s="47">
        <f t="shared" si="18"/>
        <v>24545.205479452055</v>
      </c>
      <c r="AY63" s="47">
        <f t="shared" si="18"/>
        <v>23753.424657534248</v>
      </c>
      <c r="AZ63" s="47">
        <f t="shared" si="18"/>
        <v>24545.205479452055</v>
      </c>
      <c r="BA63" s="47">
        <f t="shared" si="18"/>
        <v>23753.424657534248</v>
      </c>
      <c r="BB63" s="47">
        <f t="shared" si="18"/>
        <v>24545.205479452055</v>
      </c>
      <c r="BC63" s="47">
        <f t="shared" si="18"/>
        <v>24545.205479452055</v>
      </c>
      <c r="BD63" s="47">
        <f t="shared" si="18"/>
        <v>0</v>
      </c>
      <c r="BE63" s="47">
        <f t="shared" si="18"/>
        <v>0</v>
      </c>
      <c r="BF63" s="47">
        <f t="shared" si="18"/>
        <v>0</v>
      </c>
      <c r="BG63" s="47">
        <f t="shared" si="18"/>
        <v>0</v>
      </c>
      <c r="BH63" s="47">
        <f t="shared" si="18"/>
        <v>0</v>
      </c>
      <c r="BI63" s="47">
        <f t="shared" si="18"/>
        <v>0</v>
      </c>
      <c r="BJ63" s="47">
        <f t="shared" si="18"/>
        <v>0</v>
      </c>
      <c r="BK63" s="47">
        <f t="shared" si="18"/>
        <v>0</v>
      </c>
      <c r="BL63" s="47">
        <f t="shared" si="18"/>
        <v>0</v>
      </c>
      <c r="BM63" s="47">
        <f t="shared" si="18"/>
        <v>0</v>
      </c>
      <c r="BN63" s="47">
        <f t="shared" si="18"/>
        <v>0</v>
      </c>
      <c r="BO63" s="47">
        <f t="shared" si="18"/>
        <v>0</v>
      </c>
    </row>
    <row r="64" spans="2:67" s="241" customFormat="1" x14ac:dyDescent="0.4">
      <c r="F64" s="271"/>
      <c r="G64" s="242">
        <f>YEAR(G$3)</f>
        <v>2019</v>
      </c>
      <c r="H64" s="243">
        <f t="shared" ref="H64:BO64" si="19">YEAR(H$3)</f>
        <v>2019</v>
      </c>
      <c r="I64" s="243">
        <f t="shared" si="19"/>
        <v>2019</v>
      </c>
      <c r="J64" s="243">
        <f t="shared" si="19"/>
        <v>2019</v>
      </c>
      <c r="K64" s="243">
        <f t="shared" si="19"/>
        <v>2019</v>
      </c>
      <c r="L64" s="243">
        <f t="shared" si="19"/>
        <v>2020</v>
      </c>
      <c r="M64" s="243">
        <f t="shared" si="19"/>
        <v>2020</v>
      </c>
      <c r="N64" s="243">
        <f t="shared" si="19"/>
        <v>2020</v>
      </c>
      <c r="O64" s="243">
        <f t="shared" si="19"/>
        <v>2020</v>
      </c>
      <c r="P64" s="243">
        <f t="shared" si="19"/>
        <v>2020</v>
      </c>
      <c r="Q64" s="243">
        <f t="shared" si="19"/>
        <v>2020</v>
      </c>
      <c r="R64" s="243">
        <f t="shared" si="19"/>
        <v>2020</v>
      </c>
      <c r="S64" s="243">
        <f t="shared" si="19"/>
        <v>2020</v>
      </c>
      <c r="T64" s="243">
        <f t="shared" si="19"/>
        <v>2020</v>
      </c>
      <c r="U64" s="243">
        <f t="shared" si="19"/>
        <v>2020</v>
      </c>
      <c r="V64" s="243">
        <f t="shared" si="19"/>
        <v>2020</v>
      </c>
      <c r="W64" s="243">
        <f t="shared" si="19"/>
        <v>2020</v>
      </c>
      <c r="X64" s="243">
        <f t="shared" si="19"/>
        <v>2021</v>
      </c>
      <c r="Y64" s="243">
        <f t="shared" si="19"/>
        <v>2021</v>
      </c>
      <c r="Z64" s="243">
        <f t="shared" si="19"/>
        <v>2021</v>
      </c>
      <c r="AA64" s="243">
        <f t="shared" si="19"/>
        <v>2021</v>
      </c>
      <c r="AB64" s="243">
        <f t="shared" si="19"/>
        <v>2021</v>
      </c>
      <c r="AC64" s="243">
        <f t="shared" si="19"/>
        <v>2021</v>
      </c>
      <c r="AD64" s="243">
        <f t="shared" si="19"/>
        <v>2021</v>
      </c>
      <c r="AE64" s="243">
        <f t="shared" si="19"/>
        <v>2021</v>
      </c>
      <c r="AF64" s="243">
        <f t="shared" si="19"/>
        <v>2021</v>
      </c>
      <c r="AG64" s="243">
        <f t="shared" si="19"/>
        <v>2021</v>
      </c>
      <c r="AH64" s="243">
        <f t="shared" si="19"/>
        <v>2021</v>
      </c>
      <c r="AI64" s="243">
        <f t="shared" si="19"/>
        <v>2021</v>
      </c>
      <c r="AJ64" s="243">
        <f t="shared" si="19"/>
        <v>2022</v>
      </c>
      <c r="AK64" s="243">
        <f t="shared" si="19"/>
        <v>2022</v>
      </c>
      <c r="AL64" s="243">
        <f t="shared" si="19"/>
        <v>2022</v>
      </c>
      <c r="AM64" s="243">
        <f t="shared" si="19"/>
        <v>2022</v>
      </c>
      <c r="AN64" s="243">
        <f t="shared" si="19"/>
        <v>2022</v>
      </c>
      <c r="AO64" s="243">
        <f t="shared" si="19"/>
        <v>2022</v>
      </c>
      <c r="AP64" s="243">
        <f t="shared" si="19"/>
        <v>2022</v>
      </c>
      <c r="AQ64" s="243">
        <f t="shared" si="19"/>
        <v>2022</v>
      </c>
      <c r="AR64" s="243">
        <f t="shared" si="19"/>
        <v>2022</v>
      </c>
      <c r="AS64" s="243">
        <f t="shared" si="19"/>
        <v>2022</v>
      </c>
      <c r="AT64" s="243">
        <f t="shared" si="19"/>
        <v>2022</v>
      </c>
      <c r="AU64" s="243">
        <f t="shared" si="19"/>
        <v>2022</v>
      </c>
      <c r="AV64" s="243">
        <f t="shared" si="19"/>
        <v>2023</v>
      </c>
      <c r="AW64" s="243">
        <f t="shared" si="19"/>
        <v>2023</v>
      </c>
      <c r="AX64" s="243">
        <f t="shared" si="19"/>
        <v>2023</v>
      </c>
      <c r="AY64" s="243">
        <f t="shared" si="19"/>
        <v>2023</v>
      </c>
      <c r="AZ64" s="243">
        <f t="shared" si="19"/>
        <v>2023</v>
      </c>
      <c r="BA64" s="243">
        <f t="shared" si="19"/>
        <v>2023</v>
      </c>
      <c r="BB64" s="243">
        <f t="shared" si="19"/>
        <v>2023</v>
      </c>
      <c r="BC64" s="243">
        <f t="shared" si="19"/>
        <v>2023</v>
      </c>
      <c r="BD64" s="243">
        <f t="shared" si="19"/>
        <v>2023</v>
      </c>
      <c r="BE64" s="243">
        <f t="shared" si="19"/>
        <v>2023</v>
      </c>
      <c r="BF64" s="243">
        <f t="shared" si="19"/>
        <v>2023</v>
      </c>
      <c r="BG64" s="243">
        <f t="shared" si="19"/>
        <v>2023</v>
      </c>
      <c r="BH64" s="243">
        <f t="shared" si="19"/>
        <v>2024</v>
      </c>
      <c r="BI64" s="243">
        <f t="shared" si="19"/>
        <v>2024</v>
      </c>
      <c r="BJ64" s="243">
        <f t="shared" si="19"/>
        <v>2024</v>
      </c>
      <c r="BK64" s="243">
        <f t="shared" si="19"/>
        <v>2024</v>
      </c>
      <c r="BL64" s="243">
        <f t="shared" si="19"/>
        <v>2024</v>
      </c>
      <c r="BM64" s="243">
        <f t="shared" si="19"/>
        <v>2024</v>
      </c>
      <c r="BN64" s="243">
        <f t="shared" si="19"/>
        <v>2024</v>
      </c>
      <c r="BO64" s="243">
        <f t="shared" si="19"/>
        <v>2024</v>
      </c>
    </row>
    <row r="65" spans="3:67" s="244" customFormat="1" x14ac:dyDescent="0.4">
      <c r="F65" s="272"/>
      <c r="G65" s="242">
        <f>IF(G64=YEAR('Control Panel_개발'!$I$4),'Control Panel_개발'!$J$5+SUMIF($G$31:$BO$31,G$31,$G$4:$BO$4),SUMIF($G$31:$BO$31,G$31,$G$4:$BO$4))</f>
        <v>365</v>
      </c>
      <c r="H65" s="243">
        <f>IF(H64=YEAR('Control Panel_개발'!$I$4),'Control Panel_개발'!$J$5+SUMIF($G$31:$BO$31,H$31,$G$4:$BO$4),SUMIF($G$31:$BO$31,H$31,$G$4:$BO$4))</f>
        <v>365</v>
      </c>
      <c r="I65" s="243">
        <f>IF(I64=YEAR('Control Panel_개발'!$I$4),'Control Panel_개발'!$J$5+SUMIF($G$31:$BO$31,I$31,$G$4:$BO$4),SUMIF($G$31:$BO$31,I$31,$G$4:$BO$4))</f>
        <v>365</v>
      </c>
      <c r="J65" s="243">
        <f>IF(J64=YEAR('Control Panel_개발'!$I$4),'Control Panel_개발'!$J$5+SUMIF($G$31:$BO$31,J$31,$G$4:$BO$4),SUMIF($G$31:$BO$31,J$31,$G$4:$BO$4))</f>
        <v>365</v>
      </c>
      <c r="K65" s="243">
        <f>IF(K64=YEAR('Control Panel_개발'!$I$4),'Control Panel_개발'!$J$5+SUMIF($G$31:$BO$31,K$31,$G$4:$BO$4),SUMIF($G$31:$BO$31,K$31,$G$4:$BO$4))</f>
        <v>365</v>
      </c>
      <c r="L65" s="243">
        <f>IF(L64=YEAR('Control Panel_개발'!$I$4),'Control Panel_개발'!$J$5+SUMIF($G$31:$BO$31,L$31,$G$4:$BO$4),SUMIF($G$31:$BO$31,L$31,$G$4:$BO$4))</f>
        <v>366</v>
      </c>
      <c r="M65" s="243">
        <f>IF(M64=YEAR('Control Panel_개발'!$I$4),'Control Panel_개발'!$J$5+SUMIF($G$31:$BO$31,M$31,$G$4:$BO$4),SUMIF($G$31:$BO$31,M$31,$G$4:$BO$4))</f>
        <v>366</v>
      </c>
      <c r="N65" s="243">
        <f>IF(N64=YEAR('Control Panel_개발'!$I$4),'Control Panel_개발'!$J$5+SUMIF($G$31:$BO$31,N$31,$G$4:$BO$4),SUMIF($G$31:$BO$31,N$31,$G$4:$BO$4))</f>
        <v>366</v>
      </c>
      <c r="O65" s="243">
        <f>IF(O64=YEAR('Control Panel_개발'!$I$4),'Control Panel_개발'!$J$5+SUMIF($G$31:$BO$31,O$31,$G$4:$BO$4),SUMIF($G$31:$BO$31,O$31,$G$4:$BO$4))</f>
        <v>366</v>
      </c>
      <c r="P65" s="243">
        <f>IF(P64=YEAR('Control Panel_개발'!$I$4),'Control Panel_개발'!$J$5+SUMIF($G$31:$BO$31,P$31,$G$4:$BO$4),SUMIF($G$31:$BO$31,P$31,$G$4:$BO$4))</f>
        <v>366</v>
      </c>
      <c r="Q65" s="243">
        <f>IF(Q64=YEAR('Control Panel_개발'!$I$4),'Control Panel_개발'!$J$5+SUMIF($G$31:$BO$31,Q$31,$G$4:$BO$4),SUMIF($G$31:$BO$31,Q$31,$G$4:$BO$4))</f>
        <v>366</v>
      </c>
      <c r="R65" s="243">
        <f>IF(R64=YEAR('Control Panel_개발'!$I$4),'Control Panel_개발'!$J$5+SUMIF($G$31:$BO$31,R$31,$G$4:$BO$4),SUMIF($G$31:$BO$31,R$31,$G$4:$BO$4))</f>
        <v>366</v>
      </c>
      <c r="S65" s="243">
        <f>IF(S64=YEAR('Control Panel_개발'!$I$4),'Control Panel_개발'!$J$5+SUMIF($G$31:$BO$31,S$31,$G$4:$BO$4),SUMIF($G$31:$BO$31,S$31,$G$4:$BO$4))</f>
        <v>366</v>
      </c>
      <c r="T65" s="243">
        <f>IF(T64=YEAR('Control Panel_개발'!$I$4),'Control Panel_개발'!$J$5+SUMIF($G$31:$BO$31,T$31,$G$4:$BO$4),SUMIF($G$31:$BO$31,T$31,$G$4:$BO$4))</f>
        <v>366</v>
      </c>
      <c r="U65" s="243">
        <f>IF(U64=YEAR('Control Panel_개발'!$I$4),'Control Panel_개발'!$J$5+SUMIF($G$31:$BO$31,U$31,$G$4:$BO$4),SUMIF($G$31:$BO$31,U$31,$G$4:$BO$4))</f>
        <v>366</v>
      </c>
      <c r="V65" s="243">
        <f>IF(V64=YEAR('Control Panel_개발'!$I$4),'Control Panel_개발'!$J$5+SUMIF($G$31:$BO$31,V$31,$G$4:$BO$4),SUMIF($G$31:$BO$31,V$31,$G$4:$BO$4))</f>
        <v>366</v>
      </c>
      <c r="W65" s="243">
        <f>IF(W64=YEAR('Control Panel_개발'!$I$4),'Control Panel_개발'!$J$5+SUMIF($G$31:$BO$31,W$31,$G$4:$BO$4),SUMIF($G$31:$BO$31,W$31,$G$4:$BO$4))</f>
        <v>366</v>
      </c>
      <c r="X65" s="243">
        <f>IF(X64=YEAR('Control Panel_개발'!$I$4),'Control Panel_개발'!$J$5+SUMIF($G$31:$BO$31,X$31,$G$4:$BO$4),SUMIF($G$31:$BO$31,X$31,$G$4:$BO$4))</f>
        <v>365</v>
      </c>
      <c r="Y65" s="243">
        <f>IF(Y64=YEAR('Control Panel_개발'!$I$4),'Control Panel_개발'!$J$5+SUMIF($G$31:$BO$31,Y$31,$G$4:$BO$4),SUMIF($G$31:$BO$31,Y$31,$G$4:$BO$4))</f>
        <v>365</v>
      </c>
      <c r="Z65" s="243">
        <f>IF(Z64=YEAR('Control Panel_개발'!$I$4),'Control Panel_개발'!$J$5+SUMIF($G$31:$BO$31,Z$31,$G$4:$BO$4),SUMIF($G$31:$BO$31,Z$31,$G$4:$BO$4))</f>
        <v>365</v>
      </c>
      <c r="AA65" s="243">
        <f>IF(AA64=YEAR('Control Panel_개발'!$I$4),'Control Panel_개발'!$J$5+SUMIF($G$31:$BO$31,AA$31,$G$4:$BO$4),SUMIF($G$31:$BO$31,AA$31,$G$4:$BO$4))</f>
        <v>365</v>
      </c>
      <c r="AB65" s="243">
        <f>IF(AB64=YEAR('Control Panel_개발'!$I$4),'Control Panel_개발'!$J$5+SUMIF($G$31:$BO$31,AB$31,$G$4:$BO$4),SUMIF($G$31:$BO$31,AB$31,$G$4:$BO$4))</f>
        <v>365</v>
      </c>
      <c r="AC65" s="243">
        <f>IF(AC64=YEAR('Control Panel_개발'!$I$4),'Control Panel_개발'!$J$5+SUMIF($G$31:$BO$31,AC$31,$G$4:$BO$4),SUMIF($G$31:$BO$31,AC$31,$G$4:$BO$4))</f>
        <v>365</v>
      </c>
      <c r="AD65" s="243">
        <f>IF(AD64=YEAR('Control Panel_개발'!$I$4),'Control Panel_개발'!$J$5+SUMIF($G$31:$BO$31,AD$31,$G$4:$BO$4),SUMIF($G$31:$BO$31,AD$31,$G$4:$BO$4))</f>
        <v>365</v>
      </c>
      <c r="AE65" s="243">
        <f>IF(AE64=YEAR('Control Panel_개발'!$I$4),'Control Panel_개발'!$J$5+SUMIF($G$31:$BO$31,AE$31,$G$4:$BO$4),SUMIF($G$31:$BO$31,AE$31,$G$4:$BO$4))</f>
        <v>365</v>
      </c>
      <c r="AF65" s="243">
        <f>IF(AF64=YEAR('Control Panel_개발'!$I$4),'Control Panel_개발'!$J$5+SUMIF($G$31:$BO$31,AF$31,$G$4:$BO$4),SUMIF($G$31:$BO$31,AF$31,$G$4:$BO$4))</f>
        <v>365</v>
      </c>
      <c r="AG65" s="243">
        <f>IF(AG64=YEAR('Control Panel_개발'!$I$4),'Control Panel_개발'!$J$5+SUMIF($G$31:$BO$31,AG$31,$G$4:$BO$4),SUMIF($G$31:$BO$31,AG$31,$G$4:$BO$4))</f>
        <v>365</v>
      </c>
      <c r="AH65" s="243">
        <f>IF(AH64=YEAR('Control Panel_개발'!$I$4),'Control Panel_개발'!$J$5+SUMIF($G$31:$BO$31,AH$31,$G$4:$BO$4),SUMIF($G$31:$BO$31,AH$31,$G$4:$BO$4))</f>
        <v>365</v>
      </c>
      <c r="AI65" s="243">
        <f>IF(AI64=YEAR('Control Panel_개발'!$I$4),'Control Panel_개발'!$J$5+SUMIF($G$31:$BO$31,AI$31,$G$4:$BO$4),SUMIF($G$31:$BO$31,AI$31,$G$4:$BO$4))</f>
        <v>365</v>
      </c>
      <c r="AJ65" s="243">
        <f>IF(AJ64=YEAR('Control Panel_개발'!$I$4),'Control Panel_개발'!$J$5+SUMIF($G$31:$BO$31,AJ$31,$G$4:$BO$4),SUMIF($G$31:$BO$31,AJ$31,$G$4:$BO$4))</f>
        <v>365</v>
      </c>
      <c r="AK65" s="243">
        <f>IF(AK64=YEAR('Control Panel_개발'!$I$4),'Control Panel_개발'!$J$5+SUMIF($G$31:$BO$31,AK$31,$G$4:$BO$4),SUMIF($G$31:$BO$31,AK$31,$G$4:$BO$4))</f>
        <v>365</v>
      </c>
      <c r="AL65" s="243">
        <f>IF(AL64=YEAR('Control Panel_개발'!$I$4),'Control Panel_개발'!$J$5+SUMIF($G$31:$BO$31,AL$31,$G$4:$BO$4),SUMIF($G$31:$BO$31,AL$31,$G$4:$BO$4))</f>
        <v>365</v>
      </c>
      <c r="AM65" s="243">
        <f>IF(AM64=YEAR('Control Panel_개발'!$I$4),'Control Panel_개발'!$J$5+SUMIF($G$31:$BO$31,AM$31,$G$4:$BO$4),SUMIF($G$31:$BO$31,AM$31,$G$4:$BO$4))</f>
        <v>365</v>
      </c>
      <c r="AN65" s="243">
        <f>IF(AN64=YEAR('Control Panel_개발'!$I$4),'Control Panel_개발'!$J$5+SUMIF($G$31:$BO$31,AN$31,$G$4:$BO$4),SUMIF($G$31:$BO$31,AN$31,$G$4:$BO$4))</f>
        <v>365</v>
      </c>
      <c r="AO65" s="243">
        <f>IF(AO64=YEAR('Control Panel_개발'!$I$4),'Control Panel_개발'!$J$5+SUMIF($G$31:$BO$31,AO$31,$G$4:$BO$4),SUMIF($G$31:$BO$31,AO$31,$G$4:$BO$4))</f>
        <v>365</v>
      </c>
      <c r="AP65" s="243">
        <f>IF(AP64=YEAR('Control Panel_개발'!$I$4),'Control Panel_개발'!$J$5+SUMIF($G$31:$BO$31,AP$31,$G$4:$BO$4),SUMIF($G$31:$BO$31,AP$31,$G$4:$BO$4))</f>
        <v>365</v>
      </c>
      <c r="AQ65" s="243">
        <f>IF(AQ64=YEAR('Control Panel_개발'!$I$4),'Control Panel_개발'!$J$5+SUMIF($G$31:$BO$31,AQ$31,$G$4:$BO$4),SUMIF($G$31:$BO$31,AQ$31,$G$4:$BO$4))</f>
        <v>365</v>
      </c>
      <c r="AR65" s="243">
        <f>IF(AR64=YEAR('Control Panel_개발'!$I$4),'Control Panel_개발'!$J$5+SUMIF($G$31:$BO$31,AR$31,$G$4:$BO$4),SUMIF($G$31:$BO$31,AR$31,$G$4:$BO$4))</f>
        <v>365</v>
      </c>
      <c r="AS65" s="243">
        <f>IF(AS64=YEAR('Control Panel_개발'!$I$4),'Control Panel_개발'!$J$5+SUMIF($G$31:$BO$31,AS$31,$G$4:$BO$4),SUMIF($G$31:$BO$31,AS$31,$G$4:$BO$4))</f>
        <v>365</v>
      </c>
      <c r="AT65" s="243">
        <f>IF(AT64=YEAR('Control Panel_개발'!$I$4),'Control Panel_개발'!$J$5+SUMIF($G$31:$BO$31,AT$31,$G$4:$BO$4),SUMIF($G$31:$BO$31,AT$31,$G$4:$BO$4))</f>
        <v>365</v>
      </c>
      <c r="AU65" s="243">
        <f>IF(AU64=YEAR('Control Panel_개발'!$I$4),'Control Panel_개발'!$J$5+SUMIF($G$31:$BO$31,AU$31,$G$4:$BO$4),SUMIF($G$31:$BO$31,AU$31,$G$4:$BO$4))</f>
        <v>365</v>
      </c>
      <c r="AV65" s="243">
        <f>IF(AV64=YEAR('Control Panel_개발'!$I$4),'Control Panel_개발'!$J$5+SUMIF($G$31:$BO$31,AV$31,$G$4:$BO$4),SUMIF($G$31:$BO$31,AV$31,$G$4:$BO$4))</f>
        <v>365</v>
      </c>
      <c r="AW65" s="243">
        <f>IF(AW64=YEAR('Control Panel_개발'!$I$4),'Control Panel_개발'!$J$5+SUMIF($G$31:$BO$31,AW$31,$G$4:$BO$4),SUMIF($G$31:$BO$31,AW$31,$G$4:$BO$4))</f>
        <v>365</v>
      </c>
      <c r="AX65" s="243">
        <f>IF(AX64=YEAR('Control Panel_개발'!$I$4),'Control Panel_개발'!$J$5+SUMIF($G$31:$BO$31,AX$31,$G$4:$BO$4),SUMIF($G$31:$BO$31,AX$31,$G$4:$BO$4))</f>
        <v>365</v>
      </c>
      <c r="AY65" s="243">
        <f>IF(AY64=YEAR('Control Panel_개발'!$I$4),'Control Panel_개발'!$J$5+SUMIF($G$31:$BO$31,AY$31,$G$4:$BO$4),SUMIF($G$31:$BO$31,AY$31,$G$4:$BO$4))</f>
        <v>365</v>
      </c>
      <c r="AZ65" s="243">
        <f>IF(AZ64=YEAR('Control Panel_개발'!$I$4),'Control Panel_개발'!$J$5+SUMIF($G$31:$BO$31,AZ$31,$G$4:$BO$4),SUMIF($G$31:$BO$31,AZ$31,$G$4:$BO$4))</f>
        <v>365</v>
      </c>
      <c r="BA65" s="243">
        <f>IF(BA64=YEAR('Control Panel_개발'!$I$4),'Control Panel_개발'!$J$5+SUMIF($G$31:$BO$31,BA$31,$G$4:$BO$4),SUMIF($G$31:$BO$31,BA$31,$G$4:$BO$4))</f>
        <v>365</v>
      </c>
      <c r="BB65" s="243">
        <f>IF(BB64=YEAR('Control Panel_개발'!$I$4),'Control Panel_개발'!$J$5+SUMIF($G$31:$BO$31,BB$31,$G$4:$BO$4),SUMIF($G$31:$BO$31,BB$31,$G$4:$BO$4))</f>
        <v>365</v>
      </c>
      <c r="BC65" s="243">
        <f>IF(BC64=YEAR('Control Panel_개발'!$I$4),'Control Panel_개발'!$J$5+SUMIF($G$31:$BO$31,BC$31,$G$4:$BO$4),SUMIF($G$31:$BO$31,BC$31,$G$4:$BO$4))</f>
        <v>365</v>
      </c>
      <c r="BD65" s="243">
        <f>IF(BD64=YEAR('Control Panel_개발'!$I$4),'Control Panel_개발'!$J$5+SUMIF($G$31:$BO$31,BD$31,$G$4:$BO$4),SUMIF($G$31:$BO$31,BD$31,$G$4:$BO$4))</f>
        <v>365</v>
      </c>
      <c r="BE65" s="243">
        <f>IF(BE64=YEAR('Control Panel_개발'!$I$4),'Control Panel_개발'!$J$5+SUMIF($G$31:$BO$31,BE$31,$G$4:$BO$4),SUMIF($G$31:$BO$31,BE$31,$G$4:$BO$4))</f>
        <v>365</v>
      </c>
      <c r="BF65" s="243">
        <f>IF(BF64=YEAR('Control Panel_개발'!$I$4),'Control Panel_개발'!$J$5+SUMIF($G$31:$BO$31,BF$31,$G$4:$BO$4),SUMIF($G$31:$BO$31,BF$31,$G$4:$BO$4))</f>
        <v>365</v>
      </c>
      <c r="BG65" s="243">
        <f>IF(BG64=YEAR('Control Panel_개발'!$I$4),'Control Panel_개발'!$J$5+SUMIF($G$31:$BO$31,BG$31,$G$4:$BO$4),SUMIF($G$31:$BO$31,BG$31,$G$4:$BO$4))</f>
        <v>365</v>
      </c>
      <c r="BH65" s="243">
        <f>IF(BH64=YEAR('Control Panel_개발'!$I$4),'Control Panel_개발'!$J$5+SUMIF($G$31:$BO$31,BH$31,$G$4:$BO$4),SUMIF($G$31:$BO$31,BH$31,$G$4:$BO$4))</f>
        <v>244</v>
      </c>
      <c r="BI65" s="243">
        <f>IF(BI64=YEAR('Control Panel_개발'!$I$4),'Control Panel_개발'!$J$5+SUMIF($G$31:$BO$31,BI$31,$G$4:$BO$4),SUMIF($G$31:$BO$31,BI$31,$G$4:$BO$4))</f>
        <v>244</v>
      </c>
      <c r="BJ65" s="243">
        <f>IF(BJ64=YEAR('Control Panel_개발'!$I$4),'Control Panel_개발'!$J$5+SUMIF($G$31:$BO$31,BJ$31,$G$4:$BO$4),SUMIF($G$31:$BO$31,BJ$31,$G$4:$BO$4))</f>
        <v>244</v>
      </c>
      <c r="BK65" s="243">
        <f>IF(BK64=YEAR('Control Panel_개발'!$I$4),'Control Panel_개발'!$J$5+SUMIF($G$31:$BO$31,BK$31,$G$4:$BO$4),SUMIF($G$31:$BO$31,BK$31,$G$4:$BO$4))</f>
        <v>244</v>
      </c>
      <c r="BL65" s="243">
        <f>IF(BL64=YEAR('Control Panel_개발'!$I$4),'Control Panel_개발'!$J$5+SUMIF($G$31:$BO$31,BL$31,$G$4:$BO$4),SUMIF($G$31:$BO$31,BL$31,$G$4:$BO$4))</f>
        <v>244</v>
      </c>
      <c r="BM65" s="243">
        <f>IF(BM64=YEAR('Control Panel_개발'!$I$4),'Control Panel_개발'!$J$5+SUMIF($G$31:$BO$31,BM$31,$G$4:$BO$4),SUMIF($G$31:$BO$31,BM$31,$G$4:$BO$4))</f>
        <v>244</v>
      </c>
      <c r="BN65" s="243">
        <f>IF(BN64=YEAR('Control Panel_개발'!$I$4),'Control Panel_개발'!$J$5+SUMIF($G$31:$BO$31,BN$31,$G$4:$BO$4),SUMIF($G$31:$BO$31,BN$31,$G$4:$BO$4))</f>
        <v>244</v>
      </c>
      <c r="BO65" s="243">
        <f>IF(BO64=YEAR('Control Panel_개발'!$I$4),'Control Panel_개발'!$J$5+SUMIF($G$31:$BO$31,BO$31,$G$4:$BO$4),SUMIF($G$31:$BO$31,BO$31,$G$4:$BO$4))</f>
        <v>244</v>
      </c>
    </row>
    <row r="66" spans="3:67" s="244" customFormat="1" x14ac:dyDescent="0.4">
      <c r="F66" s="272"/>
      <c r="G66" s="242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  <c r="BF66" s="243"/>
      <c r="BG66" s="243"/>
      <c r="BH66" s="243"/>
      <c r="BI66" s="243"/>
      <c r="BJ66" s="243"/>
      <c r="BK66" s="243"/>
      <c r="BL66" s="243"/>
      <c r="BM66" s="243"/>
      <c r="BN66" s="243"/>
      <c r="BO66" s="243"/>
    </row>
    <row r="67" spans="3:67" s="91" customFormat="1" x14ac:dyDescent="0.4">
      <c r="C67" s="91" t="s">
        <v>547</v>
      </c>
      <c r="F67" s="304"/>
      <c r="G67" s="305">
        <f>'Control Panel_개발'!$F$29*Index_개발!E$8</f>
        <v>0</v>
      </c>
      <c r="H67" s="306">
        <f>'Control Panel_개발'!$F$29*Index_개발!F$8</f>
        <v>17000000</v>
      </c>
      <c r="I67" s="306">
        <f>'Control Panel_개발'!$F$29*Index_개발!G$8</f>
        <v>17000000</v>
      </c>
      <c r="J67" s="306">
        <f>'Control Panel_개발'!$F$29*Index_개발!H$8</f>
        <v>17000000</v>
      </c>
      <c r="K67" s="306">
        <f>'Control Panel_개발'!$F$29*Index_개발!I$8</f>
        <v>17000000</v>
      </c>
      <c r="L67" s="306">
        <f>'Control Panel_개발'!$F$29*Index_개발!J$8</f>
        <v>17000000</v>
      </c>
      <c r="M67" s="306">
        <f>'Control Panel_개발'!$F$29*Index_개발!K$8</f>
        <v>17000000</v>
      </c>
      <c r="N67" s="306">
        <f>'Control Panel_개발'!$F$29*Index_개발!L$8</f>
        <v>17000000</v>
      </c>
      <c r="O67" s="306">
        <f>'Control Panel_개발'!$F$29*Index_개발!M$8</f>
        <v>17000000</v>
      </c>
      <c r="P67" s="306">
        <f>'Control Panel_개발'!$F$29*Index_개발!N$8</f>
        <v>17000000</v>
      </c>
      <c r="Q67" s="306">
        <f>'Control Panel_개발'!$F$29*Index_개발!O$8</f>
        <v>17000000</v>
      </c>
      <c r="R67" s="306">
        <f>'Control Panel_개발'!$F$29*Index_개발!P$8</f>
        <v>17000000</v>
      </c>
      <c r="S67" s="306">
        <f>'Control Panel_개발'!$F$29*Index_개발!Q$8</f>
        <v>17000000</v>
      </c>
      <c r="T67" s="306">
        <f>'Control Panel_개발'!$F$29*Index_개발!R$8</f>
        <v>17000000</v>
      </c>
      <c r="U67" s="306">
        <f>'Control Panel_개발'!$F$29*Index_개발!S$8</f>
        <v>17000000</v>
      </c>
      <c r="V67" s="306">
        <f>'Control Panel_개발'!$F$29*Index_개발!T$8</f>
        <v>17000000</v>
      </c>
      <c r="W67" s="306">
        <f>'Control Panel_개발'!$F$29*Index_개발!U$8</f>
        <v>17000000</v>
      </c>
      <c r="X67" s="306">
        <f>'Control Panel_개발'!$F$29*Index_개발!V$8</f>
        <v>17000000</v>
      </c>
      <c r="Y67" s="306">
        <f>'Control Panel_개발'!$F$29*Index_개발!W$8</f>
        <v>17000000</v>
      </c>
      <c r="Z67" s="306">
        <f>'Control Panel_개발'!$F$29*Index_개발!X$8</f>
        <v>17000000</v>
      </c>
      <c r="AA67" s="306">
        <f>'Control Panel_개발'!$F$29*Index_개발!Y$8</f>
        <v>17000000</v>
      </c>
      <c r="AB67" s="306">
        <f>'Control Panel_개발'!$F$29*Index_개발!Z$8</f>
        <v>17000000</v>
      </c>
      <c r="AC67" s="306">
        <f>'Control Panel_개발'!$F$29*Index_개발!AA$8</f>
        <v>17000000</v>
      </c>
      <c r="AD67" s="306">
        <f>'Control Panel_개발'!$F$29*Index_개발!AB$8</f>
        <v>17000000</v>
      </c>
      <c r="AE67" s="306">
        <f>'Control Panel_개발'!$F$29*Index_개발!AC$8</f>
        <v>17000000</v>
      </c>
      <c r="AF67" s="306">
        <f>'Control Panel_개발'!$F$29*Index_개발!AD$8</f>
        <v>17000000</v>
      </c>
      <c r="AG67" s="306">
        <f>'Control Panel_개발'!$F$29*Index_개발!AE$8</f>
        <v>17000000</v>
      </c>
      <c r="AH67" s="306">
        <f>'Control Panel_개발'!$F$29*Index_개발!AF$8</f>
        <v>17000000</v>
      </c>
      <c r="AI67" s="306">
        <f>'Control Panel_개발'!$F$29*Index_개발!AG$8</f>
        <v>17000000</v>
      </c>
      <c r="AJ67" s="306">
        <f>'Control Panel_개발'!$F$29*Index_개발!AH$8</f>
        <v>17000000</v>
      </c>
      <c r="AK67" s="306">
        <f>'Control Panel_개발'!$F$29*Index_개발!AI$8</f>
        <v>17000000</v>
      </c>
      <c r="AL67" s="306">
        <f>'Control Panel_개발'!$F$29*Index_개발!AJ$8</f>
        <v>17000000</v>
      </c>
      <c r="AM67" s="306">
        <f>'Control Panel_개발'!$F$29*Index_개발!AK$8</f>
        <v>17000000</v>
      </c>
      <c r="AN67" s="306">
        <f>'Control Panel_개발'!$F$29*Index_개발!AL$8</f>
        <v>17000000</v>
      </c>
      <c r="AO67" s="306">
        <f>'Control Panel_개발'!$F$29*Index_개발!AM$8</f>
        <v>17000000</v>
      </c>
      <c r="AP67" s="306">
        <f>'Control Panel_개발'!$F$29*Index_개발!AN$8</f>
        <v>17000000</v>
      </c>
      <c r="AQ67" s="306">
        <f>'Control Panel_개발'!$F$29*Index_개발!AO$8</f>
        <v>17000000</v>
      </c>
      <c r="AR67" s="306">
        <f>'Control Panel_개발'!$F$29*Index_개발!AP$8</f>
        <v>17000000</v>
      </c>
      <c r="AS67" s="306">
        <f>'Control Panel_개발'!$F$29*Index_개발!AQ$8</f>
        <v>17000000</v>
      </c>
      <c r="AT67" s="306">
        <f>'Control Panel_개발'!$F$29*Index_개발!AR$8</f>
        <v>17000000</v>
      </c>
      <c r="AU67" s="306">
        <f>'Control Panel_개발'!$F$29*Index_개발!AS$8</f>
        <v>17000000</v>
      </c>
      <c r="AV67" s="306">
        <f>'Control Panel_개발'!$F$29*Index_개발!AT$8</f>
        <v>17000000</v>
      </c>
      <c r="AW67" s="306">
        <f>'Control Panel_개발'!$F$29*Index_개발!AU$8</f>
        <v>17000000</v>
      </c>
      <c r="AX67" s="306">
        <f>'Control Panel_개발'!$F$29*Index_개발!AV$8</f>
        <v>17000000</v>
      </c>
      <c r="AY67" s="306">
        <f>'Control Panel_개발'!$F$29*Index_개발!AW$8</f>
        <v>17000000</v>
      </c>
      <c r="AZ67" s="306">
        <f>'Control Panel_개발'!$F$29*Index_개발!AX$8</f>
        <v>17000000</v>
      </c>
      <c r="BA67" s="306">
        <f>'Control Panel_개발'!$F$29*Index_개발!AY$8</f>
        <v>17000000</v>
      </c>
      <c r="BB67" s="306">
        <f>'Control Panel_개발'!$F$29*Index_개발!AZ$8</f>
        <v>17000000</v>
      </c>
      <c r="BC67" s="306">
        <f>'Control Panel_개발'!$F$29*Index_개발!BA$8</f>
        <v>17000000</v>
      </c>
      <c r="BD67" s="306">
        <f>'Control Panel_개발'!$F$29*Index_개발!BB$8</f>
        <v>0</v>
      </c>
      <c r="BE67" s="306">
        <f>'Control Panel_개발'!$F$29*Index_개발!BC$8</f>
        <v>0</v>
      </c>
      <c r="BF67" s="306">
        <f>'Control Panel_개발'!$F$29*Index_개발!BD$8</f>
        <v>0</v>
      </c>
      <c r="BG67" s="306">
        <f>'Control Panel_개발'!$F$29*Index_개발!BE$8</f>
        <v>0</v>
      </c>
      <c r="BH67" s="306">
        <f>'Control Panel_개발'!$F$29*Index_개발!BF$8</f>
        <v>0</v>
      </c>
      <c r="BI67" s="306">
        <f>'Control Panel_개발'!$F$29*Index_개발!BG$8</f>
        <v>0</v>
      </c>
      <c r="BJ67" s="306">
        <f>'Control Panel_개발'!$F$29*Index_개발!BH$8</f>
        <v>0</v>
      </c>
      <c r="BK67" s="306">
        <f>'Control Panel_개발'!$F$29*Index_개발!BI$8</f>
        <v>0</v>
      </c>
      <c r="BL67" s="306">
        <f>'Control Panel_개발'!$F$29*Index_개발!BJ$8</f>
        <v>0</v>
      </c>
      <c r="BM67" s="306">
        <f>'Control Panel_개발'!$F$29*Index_개발!BK$8</f>
        <v>0</v>
      </c>
      <c r="BN67" s="306">
        <f>'Control Panel_개발'!$F$29*Index_개발!BL$8</f>
        <v>0</v>
      </c>
      <c r="BO67" s="306">
        <f>'Control Panel_개발'!$F$29*Index_개발!BM$8</f>
        <v>0</v>
      </c>
    </row>
    <row r="68" spans="3:67" x14ac:dyDescent="0.4">
      <c r="G68" s="48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</row>
    <row r="69" spans="3:67" s="280" customFormat="1" x14ac:dyDescent="0.4">
      <c r="C69" s="280" t="str">
        <f>'사업비 지출내역'!D149</f>
        <v>운영보수(개발기간)</v>
      </c>
      <c r="F69" s="281"/>
      <c r="G69" s="282">
        <f>G$67*'Control Panel_개발'!$H108*G$4/G$65</f>
        <v>0</v>
      </c>
      <c r="H69" s="283">
        <f>H$67*'Control Panel_개발'!$H108*H$4/H$65</f>
        <v>16767.123287671231</v>
      </c>
      <c r="I69" s="283">
        <f>I$67*'Control Panel_개발'!$H108*I$4/I$65</f>
        <v>17326.027397260274</v>
      </c>
      <c r="J69" s="283">
        <f>J$67*'Control Panel_개발'!$H108*J$4/J$65</f>
        <v>16767.123287671231</v>
      </c>
      <c r="K69" s="283">
        <f>K$67*'Control Panel_개발'!$H108*K$4/K$65</f>
        <v>17326.027397260274</v>
      </c>
      <c r="L69" s="283">
        <f>L$67*'Control Panel_개발'!$H108*L$4/L$65</f>
        <v>17278.688524590165</v>
      </c>
      <c r="M69" s="283">
        <f>M$67*'Control Panel_개발'!$H108*M$4/M$65</f>
        <v>16163.934426229509</v>
      </c>
      <c r="N69" s="283">
        <f>N$67*'Control Panel_개발'!$H108*N$4/N$65</f>
        <v>17278.688524590165</v>
      </c>
      <c r="O69" s="283">
        <f>O$67*'Control Panel_개발'!$H108*O$4/O$65</f>
        <v>16721.311475409835</v>
      </c>
      <c r="P69" s="283">
        <f>P$67*'Control Panel_개발'!$H108*P$4/P$65</f>
        <v>17278.688524590165</v>
      </c>
      <c r="Q69" s="283">
        <f>Q$67*'Control Panel_개발'!$H108*Q$4/Q$65</f>
        <v>16721.311475409835</v>
      </c>
      <c r="R69" s="283">
        <f>R$67*'Control Panel_개발'!$H108*R$4/R$65</f>
        <v>17278.688524590165</v>
      </c>
      <c r="S69" s="283">
        <f>S$67*'Control Panel_개발'!$H108*S$4/S$65</f>
        <v>17278.688524590165</v>
      </c>
      <c r="T69" s="283">
        <f>T$67*'Control Panel_개발'!$H108*T$4/T$65</f>
        <v>16721.311475409835</v>
      </c>
      <c r="U69" s="283">
        <f>U$67*'Control Panel_개발'!$H108*U$4/U$65</f>
        <v>17278.688524590165</v>
      </c>
      <c r="V69" s="283">
        <f>V$67*'Control Panel_개발'!$H108*V$4/V$65</f>
        <v>16721.311475409835</v>
      </c>
      <c r="W69" s="283">
        <f>W$67*'Control Panel_개발'!$H108*W$4/W$65</f>
        <v>17278.688524590165</v>
      </c>
      <c r="X69" s="283">
        <f>X$67*'Control Panel_개발'!$H108*X$4/X$65</f>
        <v>17326.027397260274</v>
      </c>
      <c r="Y69" s="283">
        <f>Y$67*'Control Panel_개발'!$H108*Y$4/Y$65</f>
        <v>15649.315068493152</v>
      </c>
      <c r="Z69" s="283">
        <f>Z$67*'Control Panel_개발'!$H108*Z$4/Z$65</f>
        <v>17326.027397260274</v>
      </c>
      <c r="AA69" s="283">
        <f>AA$67*'Control Panel_개발'!$H108*AA$4/AA$65</f>
        <v>16767.123287671231</v>
      </c>
      <c r="AB69" s="283">
        <f>AB$67*'Control Panel_개발'!$H108*AB$4/AB$65</f>
        <v>17326.027397260274</v>
      </c>
      <c r="AC69" s="283">
        <f>AC$67*'Control Panel_개발'!$H108*AC$4/AC$65</f>
        <v>16767.123287671231</v>
      </c>
      <c r="AD69" s="283">
        <f>AD$67*'Control Panel_개발'!$H108*AD$4/AD$65</f>
        <v>17326.027397260274</v>
      </c>
      <c r="AE69" s="283">
        <f>AE$67*'Control Panel_개발'!$H108*AE$4/AE$65</f>
        <v>17326.027397260274</v>
      </c>
      <c r="AF69" s="283">
        <f>AF$67*'Control Panel_개발'!$H108*AF$4/AF$65</f>
        <v>16767.123287671231</v>
      </c>
      <c r="AG69" s="283">
        <f>AG$67*'Control Panel_개발'!$H108*AG$4/AG$65</f>
        <v>17326.027397260274</v>
      </c>
      <c r="AH69" s="283">
        <f>AH$67*'Control Panel_개발'!$H108*AH$4/AH$65</f>
        <v>16767.123287671231</v>
      </c>
      <c r="AI69" s="283">
        <f>AI$67*'Control Panel_개발'!$H108*AI$4/AI$65</f>
        <v>17326.027397260274</v>
      </c>
      <c r="AJ69" s="283">
        <f>AJ$67*'Control Panel_개발'!$H108*AJ$4/AJ$65</f>
        <v>17326.027397260274</v>
      </c>
      <c r="AK69" s="283">
        <f>AK$67*'Control Panel_개발'!$H108*AK$4/AK$65</f>
        <v>15649.315068493152</v>
      </c>
      <c r="AL69" s="283">
        <f>AL$67*'Control Panel_개발'!$H108*AL$4/AL$65</f>
        <v>17326.027397260274</v>
      </c>
      <c r="AM69" s="283">
        <f>AM$67*'Control Panel_개발'!$H108*AM$4/AM$65</f>
        <v>16767.123287671231</v>
      </c>
      <c r="AN69" s="283">
        <f>AN$67*'Control Panel_개발'!$H108*AN$4/AN$65</f>
        <v>17326.027397260274</v>
      </c>
      <c r="AO69" s="283">
        <f>AO$67*'Control Panel_개발'!$H108*AO$4/AO$65</f>
        <v>16767.123287671231</v>
      </c>
      <c r="AP69" s="283">
        <f>AP$67*'Control Panel_개발'!$H108*AP$4/AP$65</f>
        <v>17326.027397260274</v>
      </c>
      <c r="AQ69" s="283">
        <f>AQ$67*'Control Panel_개발'!$H108*AQ$4/AQ$65</f>
        <v>17326.027397260274</v>
      </c>
      <c r="AR69" s="283">
        <f>AR$67*'Control Panel_개발'!$H108*AR$4/AR$65</f>
        <v>16767.123287671231</v>
      </c>
      <c r="AS69" s="283">
        <f>AS$67*'Control Panel_개발'!$H108*AS$4/AS$65</f>
        <v>17326.027397260274</v>
      </c>
      <c r="AT69" s="283">
        <f>AT$67*'Control Panel_개발'!$H108*AT$4/AT$65</f>
        <v>16767.123287671231</v>
      </c>
      <c r="AU69" s="283">
        <f>AU$67*'Control Panel_개발'!$H108*AU$4/AU$65</f>
        <v>17326.027397260274</v>
      </c>
      <c r="AV69" s="283">
        <f>AV$67*'Control Panel_개발'!$H108*AV$4/AV$65</f>
        <v>17326.027397260274</v>
      </c>
      <c r="AW69" s="283">
        <f>AW$67*'Control Panel_개발'!$H108*AW$4/AW$65</f>
        <v>15649.315068493152</v>
      </c>
      <c r="AX69" s="283">
        <f>AX$67*'Control Panel_개발'!$H108*AX$4/AX$65</f>
        <v>17326.027397260274</v>
      </c>
      <c r="AY69" s="283">
        <f>AY$67*'Control Panel_개발'!$H108*AY$4/AY$65</f>
        <v>16767.123287671231</v>
      </c>
      <c r="AZ69" s="283">
        <f>AZ$67*'Control Panel_개발'!$H108*AZ$4/AZ$65</f>
        <v>17326.027397260274</v>
      </c>
      <c r="BA69" s="283">
        <f>BA$67*'Control Panel_개발'!$H108*BA$4/BA$65</f>
        <v>16767.123287671231</v>
      </c>
      <c r="BB69" s="283">
        <f>BB$67*'Control Panel_개발'!$H108*BB$4/BB$65</f>
        <v>17326.027397260274</v>
      </c>
      <c r="BC69" s="283">
        <f>BC$67*'Control Panel_개발'!$H108*BC$4/BC$65</f>
        <v>17326.027397260274</v>
      </c>
      <c r="BD69" s="283">
        <f>BD$67*'Control Panel_개발'!$H108*BD$4/BD$65</f>
        <v>0</v>
      </c>
      <c r="BE69" s="283">
        <f>BE$67*'Control Panel_개발'!$H108*BE$4/BE$65</f>
        <v>0</v>
      </c>
      <c r="BF69" s="283">
        <f>BF$67*'Control Panel_개발'!$H108*BF$4/BF$65</f>
        <v>0</v>
      </c>
      <c r="BG69" s="283">
        <f>BG$67*'Control Panel_개발'!$H108*BG$4/BG$65</f>
        <v>0</v>
      </c>
      <c r="BH69" s="283">
        <f>BH$67*'Control Panel_개발'!$H108*BH$4/BH$65</f>
        <v>0</v>
      </c>
      <c r="BI69" s="283">
        <f>BI$67*'Control Panel_개발'!$H108*BI$4/BI$65</f>
        <v>0</v>
      </c>
      <c r="BJ69" s="283">
        <f>BJ$67*'Control Panel_개발'!$H108*BJ$4/BJ$65</f>
        <v>0</v>
      </c>
      <c r="BK69" s="283">
        <f>BK$67*'Control Panel_개발'!$H108*BK$4/BK$65</f>
        <v>0</v>
      </c>
      <c r="BL69" s="283">
        <f>BL$67*'Control Panel_개발'!$H108*BL$4/BL$65</f>
        <v>0</v>
      </c>
      <c r="BM69" s="283">
        <f>BM$67*'Control Panel_개발'!$H108*BM$4/BM$65</f>
        <v>0</v>
      </c>
      <c r="BN69" s="283">
        <f>BN$67*'Control Panel_개발'!$H108*BN$4/BN$65</f>
        <v>0</v>
      </c>
      <c r="BO69" s="283">
        <f>BO$67*'Control Panel_개발'!$H108*BO$4/BO$65</f>
        <v>0</v>
      </c>
    </row>
    <row r="70" spans="3:67" s="280" customFormat="1" x14ac:dyDescent="0.4">
      <c r="C70" s="280" t="str">
        <f>'사업비 지출내역'!D150</f>
        <v>판매보수(개발기간)</v>
      </c>
      <c r="F70" s="281"/>
      <c r="G70" s="282">
        <f>G$67*'Control Panel_개발'!$H109*G$4/G$65</f>
        <v>0</v>
      </c>
      <c r="H70" s="283">
        <f>H$67*'Control Panel_개발'!$H109*H$4/H$65</f>
        <v>698.63013698630141</v>
      </c>
      <c r="I70" s="283">
        <f>I$67*'Control Panel_개발'!$H109*I$4/I$65</f>
        <v>721.91780821917803</v>
      </c>
      <c r="J70" s="283">
        <f>J$67*'Control Panel_개발'!$H109*J$4/J$65</f>
        <v>698.63013698630141</v>
      </c>
      <c r="K70" s="283">
        <f>K$67*'Control Panel_개발'!$H109*K$4/K$65</f>
        <v>721.91780821917803</v>
      </c>
      <c r="L70" s="283">
        <f>L$67*'Control Panel_개발'!$H109*L$4/L$65</f>
        <v>719.94535519125679</v>
      </c>
      <c r="M70" s="283">
        <f>M$67*'Control Panel_개발'!$H109*M$4/M$65</f>
        <v>673.49726775956287</v>
      </c>
      <c r="N70" s="283">
        <f>N$67*'Control Panel_개발'!$H109*N$4/N$65</f>
        <v>719.94535519125679</v>
      </c>
      <c r="O70" s="283">
        <f>O$67*'Control Panel_개발'!$H109*O$4/O$65</f>
        <v>696.72131147540983</v>
      </c>
      <c r="P70" s="283">
        <f>P$67*'Control Panel_개발'!$H109*P$4/P$65</f>
        <v>719.94535519125679</v>
      </c>
      <c r="Q70" s="283">
        <f>Q$67*'Control Panel_개발'!$H109*Q$4/Q$65</f>
        <v>696.72131147540983</v>
      </c>
      <c r="R70" s="283">
        <f>R$67*'Control Panel_개발'!$H109*R$4/R$65</f>
        <v>719.94535519125679</v>
      </c>
      <c r="S70" s="283">
        <f>S$67*'Control Panel_개발'!$H109*S$4/S$65</f>
        <v>719.94535519125679</v>
      </c>
      <c r="T70" s="283">
        <f>T$67*'Control Panel_개발'!$H109*T$4/T$65</f>
        <v>696.72131147540983</v>
      </c>
      <c r="U70" s="283">
        <f>U$67*'Control Panel_개발'!$H109*U$4/U$65</f>
        <v>719.94535519125679</v>
      </c>
      <c r="V70" s="283">
        <f>V$67*'Control Panel_개발'!$H109*V$4/V$65</f>
        <v>696.72131147540983</v>
      </c>
      <c r="W70" s="283">
        <f>W$67*'Control Panel_개발'!$H109*W$4/W$65</f>
        <v>719.94535519125679</v>
      </c>
      <c r="X70" s="283">
        <f>X$67*'Control Panel_개발'!$H109*X$4/X$65</f>
        <v>721.91780821917803</v>
      </c>
      <c r="Y70" s="283">
        <f>Y$67*'Control Panel_개발'!$H109*Y$4/Y$65</f>
        <v>652.05479452054794</v>
      </c>
      <c r="Z70" s="283">
        <f>Z$67*'Control Panel_개발'!$H109*Z$4/Z$65</f>
        <v>721.91780821917803</v>
      </c>
      <c r="AA70" s="283">
        <f>AA$67*'Control Panel_개발'!$H109*AA$4/AA$65</f>
        <v>698.63013698630141</v>
      </c>
      <c r="AB70" s="283">
        <f>AB$67*'Control Panel_개발'!$H109*AB$4/AB$65</f>
        <v>721.91780821917803</v>
      </c>
      <c r="AC70" s="283">
        <f>AC$67*'Control Panel_개발'!$H109*AC$4/AC$65</f>
        <v>698.63013698630141</v>
      </c>
      <c r="AD70" s="283">
        <f>AD$67*'Control Panel_개발'!$H109*AD$4/AD$65</f>
        <v>721.91780821917803</v>
      </c>
      <c r="AE70" s="283">
        <f>AE$67*'Control Panel_개발'!$H109*AE$4/AE$65</f>
        <v>721.91780821917803</v>
      </c>
      <c r="AF70" s="283">
        <f>AF$67*'Control Panel_개발'!$H109*AF$4/AF$65</f>
        <v>698.63013698630141</v>
      </c>
      <c r="AG70" s="283">
        <f>AG$67*'Control Panel_개발'!$H109*AG$4/AG$65</f>
        <v>721.91780821917803</v>
      </c>
      <c r="AH70" s="283">
        <f>AH$67*'Control Panel_개발'!$H109*AH$4/AH$65</f>
        <v>698.63013698630141</v>
      </c>
      <c r="AI70" s="283">
        <f>AI$67*'Control Panel_개발'!$H109*AI$4/AI$65</f>
        <v>721.91780821917803</v>
      </c>
      <c r="AJ70" s="283">
        <f>AJ$67*'Control Panel_개발'!$H109*AJ$4/AJ$65</f>
        <v>721.91780821917803</v>
      </c>
      <c r="AK70" s="283">
        <f>AK$67*'Control Panel_개발'!$H109*AK$4/AK$65</f>
        <v>652.05479452054794</v>
      </c>
      <c r="AL70" s="283">
        <f>AL$67*'Control Panel_개발'!$H109*AL$4/AL$65</f>
        <v>721.91780821917803</v>
      </c>
      <c r="AM70" s="283">
        <f>AM$67*'Control Panel_개발'!$H109*AM$4/AM$65</f>
        <v>698.63013698630141</v>
      </c>
      <c r="AN70" s="283">
        <f>AN$67*'Control Panel_개발'!$H109*AN$4/AN$65</f>
        <v>721.91780821917803</v>
      </c>
      <c r="AO70" s="283">
        <f>AO$67*'Control Panel_개발'!$H109*AO$4/AO$65</f>
        <v>698.63013698630141</v>
      </c>
      <c r="AP70" s="283">
        <f>AP$67*'Control Panel_개발'!$H109*AP$4/AP$65</f>
        <v>721.91780821917803</v>
      </c>
      <c r="AQ70" s="283">
        <f>AQ$67*'Control Panel_개발'!$H109*AQ$4/AQ$65</f>
        <v>721.91780821917803</v>
      </c>
      <c r="AR70" s="283">
        <f>AR$67*'Control Panel_개발'!$H109*AR$4/AR$65</f>
        <v>698.63013698630141</v>
      </c>
      <c r="AS70" s="283">
        <f>AS$67*'Control Panel_개발'!$H109*AS$4/AS$65</f>
        <v>721.91780821917803</v>
      </c>
      <c r="AT70" s="283">
        <f>AT$67*'Control Panel_개발'!$H109*AT$4/AT$65</f>
        <v>698.63013698630141</v>
      </c>
      <c r="AU70" s="283">
        <f>AU$67*'Control Panel_개발'!$H109*AU$4/AU$65</f>
        <v>721.91780821917803</v>
      </c>
      <c r="AV70" s="283">
        <f>AV$67*'Control Panel_개발'!$H109*AV$4/AV$65</f>
        <v>721.91780821917803</v>
      </c>
      <c r="AW70" s="283">
        <f>AW$67*'Control Panel_개발'!$H109*AW$4/AW$65</f>
        <v>652.05479452054794</v>
      </c>
      <c r="AX70" s="283">
        <f>AX$67*'Control Panel_개발'!$H109*AX$4/AX$65</f>
        <v>721.91780821917803</v>
      </c>
      <c r="AY70" s="283">
        <f>AY$67*'Control Panel_개발'!$H109*AY$4/AY$65</f>
        <v>698.63013698630141</v>
      </c>
      <c r="AZ70" s="283">
        <f>AZ$67*'Control Panel_개발'!$H109*AZ$4/AZ$65</f>
        <v>721.91780821917803</v>
      </c>
      <c r="BA70" s="283">
        <f>BA$67*'Control Panel_개발'!$H109*BA$4/BA$65</f>
        <v>698.63013698630141</v>
      </c>
      <c r="BB70" s="283">
        <f>BB$67*'Control Panel_개발'!$H109*BB$4/BB$65</f>
        <v>721.91780821917803</v>
      </c>
      <c r="BC70" s="283">
        <f>BC$67*'Control Panel_개발'!$H109*BC$4/BC$65</f>
        <v>721.91780821917803</v>
      </c>
      <c r="BD70" s="283">
        <f>BD$67*'Control Panel_개발'!$H109*BD$4/BD$65</f>
        <v>0</v>
      </c>
      <c r="BE70" s="283">
        <f>BE$67*'Control Panel_개발'!$H109*BE$4/BE$65</f>
        <v>0</v>
      </c>
      <c r="BF70" s="283">
        <f>BF$67*'Control Panel_개발'!$H109*BF$4/BF$65</f>
        <v>0</v>
      </c>
      <c r="BG70" s="283">
        <f>BG$67*'Control Panel_개발'!$H109*BG$4/BG$65</f>
        <v>0</v>
      </c>
      <c r="BH70" s="283">
        <f>BH$67*'Control Panel_개발'!$H109*BH$4/BH$65</f>
        <v>0</v>
      </c>
      <c r="BI70" s="283">
        <f>BI$67*'Control Panel_개발'!$H109*BI$4/BI$65</f>
        <v>0</v>
      </c>
      <c r="BJ70" s="283">
        <f>BJ$67*'Control Panel_개발'!$H109*BJ$4/BJ$65</f>
        <v>0</v>
      </c>
      <c r="BK70" s="283">
        <f>BK$67*'Control Panel_개발'!$H109*BK$4/BK$65</f>
        <v>0</v>
      </c>
      <c r="BL70" s="283">
        <f>BL$67*'Control Panel_개발'!$H109*BL$4/BL$65</f>
        <v>0</v>
      </c>
      <c r="BM70" s="283">
        <f>BM$67*'Control Panel_개발'!$H109*BM$4/BM$65</f>
        <v>0</v>
      </c>
      <c r="BN70" s="283">
        <f>BN$67*'Control Panel_개발'!$H109*BN$4/BN$65</f>
        <v>0</v>
      </c>
      <c r="BO70" s="283">
        <f>BO$67*'Control Panel_개발'!$H109*BO$4/BO$65</f>
        <v>0</v>
      </c>
    </row>
    <row r="71" spans="3:67" s="280" customFormat="1" x14ac:dyDescent="0.4">
      <c r="C71" s="280" t="str">
        <f>'사업비 지출내역'!D151</f>
        <v>신탁보수(개발기간)</v>
      </c>
      <c r="F71" s="281"/>
      <c r="G71" s="282">
        <f>G$67*'Control Panel_개발'!$H110*G$4/G$65</f>
        <v>0</v>
      </c>
      <c r="H71" s="283">
        <f>H$67*'Control Panel_개발'!$H110*H$4/H$65</f>
        <v>5589.0410958904113</v>
      </c>
      <c r="I71" s="283">
        <f>I$67*'Control Panel_개발'!$H110*I$4/I$65</f>
        <v>5775.3424657534242</v>
      </c>
      <c r="J71" s="283">
        <f>J$67*'Control Panel_개발'!$H110*J$4/J$65</f>
        <v>5589.0410958904113</v>
      </c>
      <c r="K71" s="283">
        <f>K$67*'Control Panel_개발'!$H110*K$4/K$65</f>
        <v>5775.3424657534242</v>
      </c>
      <c r="L71" s="283">
        <f>L$67*'Control Panel_개발'!$H110*L$4/L$65</f>
        <v>5759.5628415300544</v>
      </c>
      <c r="M71" s="283">
        <f>M$67*'Control Panel_개발'!$H110*M$4/M$65</f>
        <v>5387.978142076503</v>
      </c>
      <c r="N71" s="283">
        <f>N$67*'Control Panel_개발'!$H110*N$4/N$65</f>
        <v>5759.5628415300544</v>
      </c>
      <c r="O71" s="283">
        <f>O$67*'Control Panel_개발'!$H110*O$4/O$65</f>
        <v>5573.7704918032787</v>
      </c>
      <c r="P71" s="283">
        <f>P$67*'Control Panel_개발'!$H110*P$4/P$65</f>
        <v>5759.5628415300544</v>
      </c>
      <c r="Q71" s="283">
        <f>Q$67*'Control Panel_개발'!$H110*Q$4/Q$65</f>
        <v>5573.7704918032787</v>
      </c>
      <c r="R71" s="283">
        <f>R$67*'Control Panel_개발'!$H110*R$4/R$65</f>
        <v>5759.5628415300544</v>
      </c>
      <c r="S71" s="283">
        <f>S$67*'Control Panel_개발'!$H110*S$4/S$65</f>
        <v>5759.5628415300544</v>
      </c>
      <c r="T71" s="283">
        <f>T$67*'Control Panel_개발'!$H110*T$4/T$65</f>
        <v>5573.7704918032787</v>
      </c>
      <c r="U71" s="283">
        <f>U$67*'Control Panel_개발'!$H110*U$4/U$65</f>
        <v>5759.5628415300544</v>
      </c>
      <c r="V71" s="283">
        <f>V$67*'Control Panel_개발'!$H110*V$4/V$65</f>
        <v>5573.7704918032787</v>
      </c>
      <c r="W71" s="283">
        <f>W$67*'Control Panel_개발'!$H110*W$4/W$65</f>
        <v>5759.5628415300544</v>
      </c>
      <c r="X71" s="283">
        <f>X$67*'Control Panel_개발'!$H110*X$4/X$65</f>
        <v>5775.3424657534242</v>
      </c>
      <c r="Y71" s="283">
        <f>Y$67*'Control Panel_개발'!$H110*Y$4/Y$65</f>
        <v>5216.4383561643835</v>
      </c>
      <c r="Z71" s="283">
        <f>Z$67*'Control Panel_개발'!$H110*Z$4/Z$65</f>
        <v>5775.3424657534242</v>
      </c>
      <c r="AA71" s="283">
        <f>AA$67*'Control Panel_개발'!$H110*AA$4/AA$65</f>
        <v>5589.0410958904113</v>
      </c>
      <c r="AB71" s="283">
        <f>AB$67*'Control Panel_개발'!$H110*AB$4/AB$65</f>
        <v>5775.3424657534242</v>
      </c>
      <c r="AC71" s="283">
        <f>AC$67*'Control Panel_개발'!$H110*AC$4/AC$65</f>
        <v>5589.0410958904113</v>
      </c>
      <c r="AD71" s="283">
        <f>AD$67*'Control Panel_개발'!$H110*AD$4/AD$65</f>
        <v>5775.3424657534242</v>
      </c>
      <c r="AE71" s="283">
        <f>AE$67*'Control Panel_개발'!$H110*AE$4/AE$65</f>
        <v>5775.3424657534242</v>
      </c>
      <c r="AF71" s="283">
        <f>AF$67*'Control Panel_개발'!$H110*AF$4/AF$65</f>
        <v>5589.0410958904113</v>
      </c>
      <c r="AG71" s="283">
        <f>AG$67*'Control Panel_개발'!$H110*AG$4/AG$65</f>
        <v>5775.3424657534242</v>
      </c>
      <c r="AH71" s="283">
        <f>AH$67*'Control Panel_개발'!$H110*AH$4/AH$65</f>
        <v>5589.0410958904113</v>
      </c>
      <c r="AI71" s="283">
        <f>AI$67*'Control Panel_개발'!$H110*AI$4/AI$65</f>
        <v>5775.3424657534242</v>
      </c>
      <c r="AJ71" s="283">
        <f>AJ$67*'Control Panel_개발'!$H110*AJ$4/AJ$65</f>
        <v>5775.3424657534242</v>
      </c>
      <c r="AK71" s="283">
        <f>AK$67*'Control Panel_개발'!$H110*AK$4/AK$65</f>
        <v>5216.4383561643835</v>
      </c>
      <c r="AL71" s="283">
        <f>AL$67*'Control Panel_개발'!$H110*AL$4/AL$65</f>
        <v>5775.3424657534242</v>
      </c>
      <c r="AM71" s="283">
        <f>AM$67*'Control Panel_개발'!$H110*AM$4/AM$65</f>
        <v>5589.0410958904113</v>
      </c>
      <c r="AN71" s="283">
        <f>AN$67*'Control Panel_개발'!$H110*AN$4/AN$65</f>
        <v>5775.3424657534242</v>
      </c>
      <c r="AO71" s="283">
        <f>AO$67*'Control Panel_개발'!$H110*AO$4/AO$65</f>
        <v>5589.0410958904113</v>
      </c>
      <c r="AP71" s="283">
        <f>AP$67*'Control Panel_개발'!$H110*AP$4/AP$65</f>
        <v>5775.3424657534242</v>
      </c>
      <c r="AQ71" s="283">
        <f>AQ$67*'Control Panel_개발'!$H110*AQ$4/AQ$65</f>
        <v>5775.3424657534242</v>
      </c>
      <c r="AR71" s="283">
        <f>AR$67*'Control Panel_개발'!$H110*AR$4/AR$65</f>
        <v>5589.0410958904113</v>
      </c>
      <c r="AS71" s="283">
        <f>AS$67*'Control Panel_개발'!$H110*AS$4/AS$65</f>
        <v>5775.3424657534242</v>
      </c>
      <c r="AT71" s="283">
        <f>AT$67*'Control Panel_개발'!$H110*AT$4/AT$65</f>
        <v>5589.0410958904113</v>
      </c>
      <c r="AU71" s="283">
        <f>AU$67*'Control Panel_개발'!$H110*AU$4/AU$65</f>
        <v>5775.3424657534242</v>
      </c>
      <c r="AV71" s="283">
        <f>AV$67*'Control Panel_개발'!$H110*AV$4/AV$65</f>
        <v>5775.3424657534242</v>
      </c>
      <c r="AW71" s="283">
        <f>AW$67*'Control Panel_개발'!$H110*AW$4/AW$65</f>
        <v>5216.4383561643835</v>
      </c>
      <c r="AX71" s="283">
        <f>AX$67*'Control Panel_개발'!$H110*AX$4/AX$65</f>
        <v>5775.3424657534242</v>
      </c>
      <c r="AY71" s="283">
        <f>AY$67*'Control Panel_개발'!$H110*AY$4/AY$65</f>
        <v>5589.0410958904113</v>
      </c>
      <c r="AZ71" s="283">
        <f>AZ$67*'Control Panel_개발'!$H110*AZ$4/AZ$65</f>
        <v>5775.3424657534242</v>
      </c>
      <c r="BA71" s="283">
        <f>BA$67*'Control Panel_개발'!$H110*BA$4/BA$65</f>
        <v>5589.0410958904113</v>
      </c>
      <c r="BB71" s="283">
        <f>BB$67*'Control Panel_개발'!$H110*BB$4/BB$65</f>
        <v>5775.3424657534242</v>
      </c>
      <c r="BC71" s="283">
        <f>BC$67*'Control Panel_개발'!$H110*BC$4/BC$65</f>
        <v>5775.3424657534242</v>
      </c>
      <c r="BD71" s="283">
        <f>BD$67*'Control Panel_개발'!$H110*BD$4/BD$65</f>
        <v>0</v>
      </c>
      <c r="BE71" s="283">
        <f>BE$67*'Control Panel_개발'!$H110*BE$4/BE$65</f>
        <v>0</v>
      </c>
      <c r="BF71" s="283">
        <f>BF$67*'Control Panel_개발'!$H110*BF$4/BF$65</f>
        <v>0</v>
      </c>
      <c r="BG71" s="283">
        <f>BG$67*'Control Panel_개발'!$H110*BG$4/BG$65</f>
        <v>0</v>
      </c>
      <c r="BH71" s="283">
        <f>BH$67*'Control Panel_개발'!$H110*BH$4/BH$65</f>
        <v>0</v>
      </c>
      <c r="BI71" s="283">
        <f>BI$67*'Control Panel_개발'!$H110*BI$4/BI$65</f>
        <v>0</v>
      </c>
      <c r="BJ71" s="283">
        <f>BJ$67*'Control Panel_개발'!$H110*BJ$4/BJ$65</f>
        <v>0</v>
      </c>
      <c r="BK71" s="283">
        <f>BK$67*'Control Panel_개발'!$H110*BK$4/BK$65</f>
        <v>0</v>
      </c>
      <c r="BL71" s="283">
        <f>BL$67*'Control Panel_개발'!$H110*BL$4/BL$65</f>
        <v>0</v>
      </c>
      <c r="BM71" s="283">
        <f>BM$67*'Control Panel_개발'!$H110*BM$4/BM$65</f>
        <v>0</v>
      </c>
      <c r="BN71" s="283">
        <f>BN$67*'Control Panel_개발'!$H110*BN$4/BN$65</f>
        <v>0</v>
      </c>
      <c r="BO71" s="283">
        <f>BO$67*'Control Panel_개발'!$H110*BO$4/BO$65</f>
        <v>0</v>
      </c>
    </row>
    <row r="72" spans="3:67" s="280" customFormat="1" x14ac:dyDescent="0.4">
      <c r="C72" s="280" t="str">
        <f>'사업비 지출내역'!D152</f>
        <v>일반사무관리보수(개발기간)</v>
      </c>
      <c r="F72" s="281"/>
      <c r="G72" s="282">
        <f>G$67*'Control Panel_개발'!$H111*G$4/G$65</f>
        <v>0</v>
      </c>
      <c r="H72" s="283">
        <f>H$67*'Control Panel_개발'!$H111*H$4/H$65</f>
        <v>698.63013698630141</v>
      </c>
      <c r="I72" s="283">
        <f>I$67*'Control Panel_개발'!$H111*I$4/I$65</f>
        <v>721.91780821917803</v>
      </c>
      <c r="J72" s="283">
        <f>J$67*'Control Panel_개발'!$H111*J$4/J$65</f>
        <v>698.63013698630141</v>
      </c>
      <c r="K72" s="283">
        <f>K$67*'Control Panel_개발'!$H111*K$4/K$65</f>
        <v>721.91780821917803</v>
      </c>
      <c r="L72" s="283">
        <f>L$67*'Control Panel_개발'!$H111*L$4/L$65</f>
        <v>719.94535519125679</v>
      </c>
      <c r="M72" s="283">
        <f>M$67*'Control Panel_개발'!$H111*M$4/M$65</f>
        <v>673.49726775956287</v>
      </c>
      <c r="N72" s="283">
        <f>N$67*'Control Panel_개발'!$H111*N$4/N$65</f>
        <v>719.94535519125679</v>
      </c>
      <c r="O72" s="283">
        <f>O$67*'Control Panel_개발'!$H111*O$4/O$65</f>
        <v>696.72131147540983</v>
      </c>
      <c r="P72" s="283">
        <f>P$67*'Control Panel_개발'!$H111*P$4/P$65</f>
        <v>719.94535519125679</v>
      </c>
      <c r="Q72" s="283">
        <f>Q$67*'Control Panel_개발'!$H111*Q$4/Q$65</f>
        <v>696.72131147540983</v>
      </c>
      <c r="R72" s="283">
        <f>R$67*'Control Panel_개발'!$H111*R$4/R$65</f>
        <v>719.94535519125679</v>
      </c>
      <c r="S72" s="283">
        <f>S$67*'Control Panel_개발'!$H111*S$4/S$65</f>
        <v>719.94535519125679</v>
      </c>
      <c r="T72" s="283">
        <f>T$67*'Control Panel_개발'!$H111*T$4/T$65</f>
        <v>696.72131147540983</v>
      </c>
      <c r="U72" s="283">
        <f>U$67*'Control Panel_개발'!$H111*U$4/U$65</f>
        <v>719.94535519125679</v>
      </c>
      <c r="V72" s="283">
        <f>V$67*'Control Panel_개발'!$H111*V$4/V$65</f>
        <v>696.72131147540983</v>
      </c>
      <c r="W72" s="283">
        <f>W$67*'Control Panel_개발'!$H111*W$4/W$65</f>
        <v>719.94535519125679</v>
      </c>
      <c r="X72" s="283">
        <f>X$67*'Control Panel_개발'!$H111*X$4/X$65</f>
        <v>721.91780821917803</v>
      </c>
      <c r="Y72" s="283">
        <f>Y$67*'Control Panel_개발'!$H111*Y$4/Y$65</f>
        <v>652.05479452054794</v>
      </c>
      <c r="Z72" s="283">
        <f>Z$67*'Control Panel_개발'!$H111*Z$4/Z$65</f>
        <v>721.91780821917803</v>
      </c>
      <c r="AA72" s="283">
        <f>AA$67*'Control Panel_개발'!$H111*AA$4/AA$65</f>
        <v>698.63013698630141</v>
      </c>
      <c r="AB72" s="283">
        <f>AB$67*'Control Panel_개발'!$H111*AB$4/AB$65</f>
        <v>721.91780821917803</v>
      </c>
      <c r="AC72" s="283">
        <f>AC$67*'Control Panel_개발'!$H111*AC$4/AC$65</f>
        <v>698.63013698630141</v>
      </c>
      <c r="AD72" s="283">
        <f>AD$67*'Control Panel_개발'!$H111*AD$4/AD$65</f>
        <v>721.91780821917803</v>
      </c>
      <c r="AE72" s="283">
        <f>AE$67*'Control Panel_개발'!$H111*AE$4/AE$65</f>
        <v>721.91780821917803</v>
      </c>
      <c r="AF72" s="283">
        <f>AF$67*'Control Panel_개발'!$H111*AF$4/AF$65</f>
        <v>698.63013698630141</v>
      </c>
      <c r="AG72" s="283">
        <f>AG$67*'Control Panel_개발'!$H111*AG$4/AG$65</f>
        <v>721.91780821917803</v>
      </c>
      <c r="AH72" s="283">
        <f>AH$67*'Control Panel_개발'!$H111*AH$4/AH$65</f>
        <v>698.63013698630141</v>
      </c>
      <c r="AI72" s="283">
        <f>AI$67*'Control Panel_개발'!$H111*AI$4/AI$65</f>
        <v>721.91780821917803</v>
      </c>
      <c r="AJ72" s="283">
        <f>AJ$67*'Control Panel_개발'!$H111*AJ$4/AJ$65</f>
        <v>721.91780821917803</v>
      </c>
      <c r="AK72" s="283">
        <f>AK$67*'Control Panel_개발'!$H111*AK$4/AK$65</f>
        <v>652.05479452054794</v>
      </c>
      <c r="AL72" s="283">
        <f>AL$67*'Control Panel_개발'!$H111*AL$4/AL$65</f>
        <v>721.91780821917803</v>
      </c>
      <c r="AM72" s="283">
        <f>AM$67*'Control Panel_개발'!$H111*AM$4/AM$65</f>
        <v>698.63013698630141</v>
      </c>
      <c r="AN72" s="283">
        <f>AN$67*'Control Panel_개발'!$H111*AN$4/AN$65</f>
        <v>721.91780821917803</v>
      </c>
      <c r="AO72" s="283">
        <f>AO$67*'Control Panel_개발'!$H111*AO$4/AO$65</f>
        <v>698.63013698630141</v>
      </c>
      <c r="AP72" s="283">
        <f>AP$67*'Control Panel_개발'!$H111*AP$4/AP$65</f>
        <v>721.91780821917803</v>
      </c>
      <c r="AQ72" s="283">
        <f>AQ$67*'Control Panel_개발'!$H111*AQ$4/AQ$65</f>
        <v>721.91780821917803</v>
      </c>
      <c r="AR72" s="283">
        <f>AR$67*'Control Panel_개발'!$H111*AR$4/AR$65</f>
        <v>698.63013698630141</v>
      </c>
      <c r="AS72" s="283">
        <f>AS$67*'Control Panel_개발'!$H111*AS$4/AS$65</f>
        <v>721.91780821917803</v>
      </c>
      <c r="AT72" s="283">
        <f>AT$67*'Control Panel_개발'!$H111*AT$4/AT$65</f>
        <v>698.63013698630141</v>
      </c>
      <c r="AU72" s="283">
        <f>AU$67*'Control Panel_개발'!$H111*AU$4/AU$65</f>
        <v>721.91780821917803</v>
      </c>
      <c r="AV72" s="283">
        <f>AV$67*'Control Panel_개발'!$H111*AV$4/AV$65</f>
        <v>721.91780821917803</v>
      </c>
      <c r="AW72" s="283">
        <f>AW$67*'Control Panel_개발'!$H111*AW$4/AW$65</f>
        <v>652.05479452054794</v>
      </c>
      <c r="AX72" s="283">
        <f>AX$67*'Control Panel_개발'!$H111*AX$4/AX$65</f>
        <v>721.91780821917803</v>
      </c>
      <c r="AY72" s="283">
        <f>AY$67*'Control Panel_개발'!$H111*AY$4/AY$65</f>
        <v>698.63013698630141</v>
      </c>
      <c r="AZ72" s="283">
        <f>AZ$67*'Control Panel_개발'!$H111*AZ$4/AZ$65</f>
        <v>721.91780821917803</v>
      </c>
      <c r="BA72" s="283">
        <f>BA$67*'Control Panel_개발'!$H111*BA$4/BA$65</f>
        <v>698.63013698630141</v>
      </c>
      <c r="BB72" s="283">
        <f>BB$67*'Control Panel_개발'!$H111*BB$4/BB$65</f>
        <v>721.91780821917803</v>
      </c>
      <c r="BC72" s="283">
        <f>BC$67*'Control Panel_개발'!$H111*BC$4/BC$65</f>
        <v>721.91780821917803</v>
      </c>
      <c r="BD72" s="283">
        <f>BD$67*'Control Panel_개발'!$H111*BD$4/BD$65</f>
        <v>0</v>
      </c>
      <c r="BE72" s="283">
        <f>BE$67*'Control Panel_개발'!$H111*BE$4/BE$65</f>
        <v>0</v>
      </c>
      <c r="BF72" s="283">
        <f>BF$67*'Control Panel_개발'!$H111*BF$4/BF$65</f>
        <v>0</v>
      </c>
      <c r="BG72" s="283">
        <f>BG$67*'Control Panel_개발'!$H111*BG$4/BG$65</f>
        <v>0</v>
      </c>
      <c r="BH72" s="283">
        <f>BH$67*'Control Panel_개발'!$H111*BH$4/BH$65</f>
        <v>0</v>
      </c>
      <c r="BI72" s="283">
        <f>BI$67*'Control Panel_개발'!$H111*BI$4/BI$65</f>
        <v>0</v>
      </c>
      <c r="BJ72" s="283">
        <f>BJ$67*'Control Panel_개발'!$H111*BJ$4/BJ$65</f>
        <v>0</v>
      </c>
      <c r="BK72" s="283">
        <f>BK$67*'Control Panel_개발'!$H111*BK$4/BK$65</f>
        <v>0</v>
      </c>
      <c r="BL72" s="283">
        <f>BL$67*'Control Panel_개발'!$H111*BL$4/BL$65</f>
        <v>0</v>
      </c>
      <c r="BM72" s="283">
        <f>BM$67*'Control Panel_개발'!$H111*BM$4/BM$65</f>
        <v>0</v>
      </c>
      <c r="BN72" s="283">
        <f>BN$67*'Control Panel_개발'!$H111*BN$4/BN$65</f>
        <v>0</v>
      </c>
      <c r="BO72" s="283">
        <f>BO$67*'Control Panel_개발'!$H111*BO$4/BO$65</f>
        <v>0</v>
      </c>
    </row>
    <row r="73" spans="3:67" x14ac:dyDescent="0.4">
      <c r="G73" s="48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</row>
    <row r="74" spans="3:67" x14ac:dyDescent="0.4">
      <c r="G74" s="48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</row>
    <row r="75" spans="3:67" x14ac:dyDescent="0.4">
      <c r="G75" s="48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</row>
    <row r="76" spans="3:67" x14ac:dyDescent="0.4">
      <c r="G76" s="48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</row>
    <row r="77" spans="3:67" x14ac:dyDescent="0.4">
      <c r="G77" s="48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</row>
    <row r="78" spans="3:67" x14ac:dyDescent="0.4">
      <c r="G78" s="48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</row>
    <row r="79" spans="3:67" x14ac:dyDescent="0.4">
      <c r="G79" s="48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</row>
    <row r="80" spans="3:67" x14ac:dyDescent="0.4">
      <c r="G80" s="48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</row>
    <row r="81" spans="7:67" x14ac:dyDescent="0.4">
      <c r="G81" s="48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</row>
    <row r="82" spans="7:67" x14ac:dyDescent="0.4">
      <c r="G82" s="48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</row>
    <row r="83" spans="7:67" x14ac:dyDescent="0.4">
      <c r="G83" s="48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</row>
    <row r="84" spans="7:67" x14ac:dyDescent="0.4">
      <c r="G84" s="48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</row>
    <row r="85" spans="7:67" x14ac:dyDescent="0.4">
      <c r="G85" s="48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</row>
    <row r="86" spans="7:67" x14ac:dyDescent="0.4">
      <c r="G86" s="48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</row>
    <row r="87" spans="7:67" x14ac:dyDescent="0.4">
      <c r="G87" s="48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</row>
    <row r="88" spans="7:67" x14ac:dyDescent="0.4">
      <c r="G88" s="48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</row>
    <row r="89" spans="7:67" x14ac:dyDescent="0.4">
      <c r="G89" s="48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</row>
    <row r="90" spans="7:67" x14ac:dyDescent="0.4">
      <c r="G90" s="48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</row>
    <row r="91" spans="7:67" x14ac:dyDescent="0.4">
      <c r="G91" s="48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</row>
    <row r="92" spans="7:67" x14ac:dyDescent="0.4">
      <c r="G92" s="48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</row>
    <row r="93" spans="7:67" x14ac:dyDescent="0.4">
      <c r="G93" s="48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</row>
    <row r="94" spans="7:67" x14ac:dyDescent="0.4">
      <c r="G94" s="48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</row>
    <row r="95" spans="7:67" x14ac:dyDescent="0.4">
      <c r="G95" s="48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</row>
    <row r="96" spans="7:67" x14ac:dyDescent="0.4">
      <c r="G96" s="48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</row>
    <row r="97" spans="7:67" x14ac:dyDescent="0.4">
      <c r="G97" s="48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</row>
    <row r="98" spans="7:67" x14ac:dyDescent="0.4">
      <c r="G98" s="48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</row>
    <row r="99" spans="7:67" x14ac:dyDescent="0.4">
      <c r="G99" s="48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</row>
    <row r="100" spans="7:67" x14ac:dyDescent="0.4">
      <c r="G100" s="48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</row>
    <row r="101" spans="7:67" x14ac:dyDescent="0.4">
      <c r="G101" s="48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</row>
    <row r="102" spans="7:67" x14ac:dyDescent="0.4">
      <c r="G102" s="48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</row>
    <row r="103" spans="7:67" x14ac:dyDescent="0.4">
      <c r="G103" s="48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</row>
    <row r="104" spans="7:67" x14ac:dyDescent="0.4">
      <c r="G104" s="48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</row>
    <row r="105" spans="7:67" x14ac:dyDescent="0.4">
      <c r="G105" s="48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</row>
    <row r="106" spans="7:67" x14ac:dyDescent="0.4">
      <c r="G106" s="48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</row>
    <row r="107" spans="7:67" x14ac:dyDescent="0.4">
      <c r="G107" s="48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</row>
    <row r="108" spans="7:67" x14ac:dyDescent="0.4">
      <c r="G108" s="48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</row>
    <row r="109" spans="7:67" x14ac:dyDescent="0.4">
      <c r="G109" s="48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</row>
    <row r="110" spans="7:67" x14ac:dyDescent="0.4">
      <c r="G110" s="48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</row>
    <row r="111" spans="7:67" x14ac:dyDescent="0.4">
      <c r="G111" s="48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</row>
    <row r="112" spans="7:67" x14ac:dyDescent="0.4">
      <c r="G112" s="48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</row>
    <row r="113" spans="7:67" x14ac:dyDescent="0.4">
      <c r="G113" s="48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</row>
    <row r="114" spans="7:67" x14ac:dyDescent="0.4">
      <c r="G114" s="48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</row>
    <row r="115" spans="7:67" x14ac:dyDescent="0.4">
      <c r="G115" s="48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</row>
    <row r="116" spans="7:67" x14ac:dyDescent="0.4">
      <c r="G116" s="48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</row>
    <row r="117" spans="7:67" x14ac:dyDescent="0.4">
      <c r="G117" s="48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</row>
    <row r="118" spans="7:67" x14ac:dyDescent="0.4">
      <c r="G118" s="48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</row>
    <row r="119" spans="7:67" x14ac:dyDescent="0.4">
      <c r="G119" s="48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</row>
    <row r="120" spans="7:67" x14ac:dyDescent="0.4">
      <c r="G120" s="48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</row>
    <row r="121" spans="7:67" x14ac:dyDescent="0.4">
      <c r="G121" s="48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</row>
    <row r="122" spans="7:67" x14ac:dyDescent="0.4">
      <c r="G122" s="48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</row>
    <row r="123" spans="7:67" x14ac:dyDescent="0.4">
      <c r="G123" s="48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</row>
    <row r="124" spans="7:67" x14ac:dyDescent="0.4">
      <c r="G124" s="48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</row>
    <row r="125" spans="7:67" x14ac:dyDescent="0.4">
      <c r="G125" s="48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</row>
    <row r="126" spans="7:67" x14ac:dyDescent="0.4">
      <c r="G126" s="48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</row>
    <row r="127" spans="7:67" x14ac:dyDescent="0.4">
      <c r="G127" s="48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</row>
    <row r="128" spans="7:67" x14ac:dyDescent="0.4">
      <c r="G128" s="48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</row>
    <row r="129" spans="7:67" x14ac:dyDescent="0.4">
      <c r="G129" s="48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</row>
    <row r="130" spans="7:67" x14ac:dyDescent="0.4">
      <c r="G130" s="48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</row>
    <row r="131" spans="7:67" x14ac:dyDescent="0.4">
      <c r="G131" s="48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</row>
    <row r="132" spans="7:67" x14ac:dyDescent="0.4">
      <c r="G132" s="48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</row>
    <row r="133" spans="7:67" x14ac:dyDescent="0.4">
      <c r="G133" s="48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</row>
    <row r="134" spans="7:67" x14ac:dyDescent="0.4">
      <c r="G134" s="48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</row>
    <row r="135" spans="7:67" x14ac:dyDescent="0.4">
      <c r="G135" s="48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</row>
    <row r="136" spans="7:67" x14ac:dyDescent="0.4">
      <c r="G136" s="48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</row>
    <row r="137" spans="7:67" x14ac:dyDescent="0.4">
      <c r="G137" s="48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</row>
    <row r="138" spans="7:67" x14ac:dyDescent="0.4">
      <c r="G138" s="48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</row>
    <row r="139" spans="7:67" x14ac:dyDescent="0.4">
      <c r="G139" s="48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  <c r="AY139" s="49"/>
      <c r="AZ139" s="49"/>
      <c r="BA139" s="49"/>
      <c r="BB139" s="49"/>
      <c r="BC139" s="49"/>
      <c r="BD139" s="49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</row>
    <row r="140" spans="7:67" x14ac:dyDescent="0.4">
      <c r="G140" s="48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  <c r="BA140" s="49"/>
      <c r="BB140" s="49"/>
      <c r="BC140" s="49"/>
      <c r="BD140" s="49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</row>
    <row r="141" spans="7:67" x14ac:dyDescent="0.4">
      <c r="G141" s="48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  <c r="BA141" s="49"/>
      <c r="BB141" s="49"/>
      <c r="BC141" s="49"/>
      <c r="BD141" s="49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</row>
    <row r="142" spans="7:67" x14ac:dyDescent="0.4">
      <c r="G142" s="48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/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</row>
    <row r="143" spans="7:67" x14ac:dyDescent="0.4">
      <c r="G143" s="48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</row>
    <row r="144" spans="7:67" x14ac:dyDescent="0.4">
      <c r="G144" s="48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</row>
    <row r="145" spans="7:67" x14ac:dyDescent="0.4">
      <c r="G145" s="48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</row>
    <row r="146" spans="7:67" x14ac:dyDescent="0.4">
      <c r="G146" s="48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</row>
    <row r="147" spans="7:67" x14ac:dyDescent="0.4">
      <c r="G147" s="48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</row>
    <row r="148" spans="7:67" x14ac:dyDescent="0.4">
      <c r="G148" s="48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</row>
    <row r="149" spans="7:67" x14ac:dyDescent="0.4">
      <c r="G149" s="48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</row>
    <row r="150" spans="7:67" x14ac:dyDescent="0.4">
      <c r="G150" s="48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</row>
    <row r="151" spans="7:67" x14ac:dyDescent="0.4">
      <c r="G151" s="48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</row>
    <row r="152" spans="7:67" x14ac:dyDescent="0.4">
      <c r="G152" s="48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</row>
    <row r="153" spans="7:67" x14ac:dyDescent="0.4">
      <c r="G153" s="48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</row>
    <row r="154" spans="7:67" x14ac:dyDescent="0.4">
      <c r="G154" s="48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</row>
    <row r="155" spans="7:67" x14ac:dyDescent="0.4">
      <c r="G155" s="48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</row>
    <row r="156" spans="7:67" x14ac:dyDescent="0.4">
      <c r="G156" s="48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</row>
    <row r="157" spans="7:67" x14ac:dyDescent="0.4">
      <c r="G157" s="48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</row>
    <row r="158" spans="7:67" x14ac:dyDescent="0.4">
      <c r="G158" s="48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</row>
    <row r="159" spans="7:67" x14ac:dyDescent="0.4">
      <c r="G159" s="48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</row>
    <row r="160" spans="7:67" x14ac:dyDescent="0.4">
      <c r="G160" s="48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</row>
    <row r="161" spans="7:67" x14ac:dyDescent="0.4">
      <c r="G161" s="48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  <c r="AQ161" s="49"/>
      <c r="AR161" s="49"/>
      <c r="AS161" s="49"/>
      <c r="AT161" s="49"/>
      <c r="AU161" s="49"/>
      <c r="AV161" s="49"/>
      <c r="AW161" s="49"/>
      <c r="AX161" s="49"/>
      <c r="AY161" s="49"/>
      <c r="AZ161" s="49"/>
      <c r="BA161" s="49"/>
      <c r="BB161" s="49"/>
      <c r="BC161" s="49"/>
      <c r="BD161" s="49"/>
      <c r="BE161" s="49"/>
      <c r="BF161" s="49"/>
      <c r="BG161" s="49"/>
      <c r="BH161" s="49"/>
      <c r="BI161" s="49"/>
      <c r="BJ161" s="49"/>
      <c r="BK161" s="49"/>
      <c r="BL161" s="49"/>
      <c r="BM161" s="49"/>
      <c r="BN161" s="49"/>
      <c r="BO161" s="49"/>
    </row>
    <row r="162" spans="7:67" x14ac:dyDescent="0.4">
      <c r="G162" s="48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</row>
    <row r="163" spans="7:67" x14ac:dyDescent="0.4">
      <c r="G163" s="48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</row>
    <row r="164" spans="7:67" x14ac:dyDescent="0.4">
      <c r="G164" s="48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</row>
    <row r="165" spans="7:67" x14ac:dyDescent="0.4">
      <c r="G165" s="48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</row>
    <row r="166" spans="7:67" x14ac:dyDescent="0.4">
      <c r="G166" s="48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</row>
    <row r="167" spans="7:67" x14ac:dyDescent="0.4">
      <c r="G167" s="48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</row>
    <row r="168" spans="7:67" x14ac:dyDescent="0.4">
      <c r="G168" s="48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</row>
    <row r="169" spans="7:67" x14ac:dyDescent="0.4">
      <c r="G169" s="48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</row>
    <row r="170" spans="7:67" x14ac:dyDescent="0.4">
      <c r="G170" s="48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</row>
    <row r="171" spans="7:67" x14ac:dyDescent="0.4">
      <c r="G171" s="48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</row>
    <row r="172" spans="7:67" x14ac:dyDescent="0.4">
      <c r="G172" s="48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/>
      <c r="BJ172" s="49"/>
      <c r="BK172" s="49"/>
      <c r="BL172" s="49"/>
      <c r="BM172" s="49"/>
      <c r="BN172" s="49"/>
      <c r="BO172" s="49"/>
    </row>
    <row r="173" spans="7:67" x14ac:dyDescent="0.4">
      <c r="G173" s="48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49"/>
      <c r="AS173" s="49"/>
      <c r="AT173" s="49"/>
      <c r="AU173" s="49"/>
      <c r="AV173" s="49"/>
      <c r="AW173" s="49"/>
      <c r="AX173" s="49"/>
      <c r="AY173" s="49"/>
      <c r="AZ173" s="49"/>
      <c r="BA173" s="49"/>
      <c r="BB173" s="49"/>
      <c r="BC173" s="49"/>
      <c r="BD173" s="49"/>
      <c r="BE173" s="49"/>
      <c r="BF173" s="49"/>
      <c r="BG173" s="49"/>
      <c r="BH173" s="49"/>
      <c r="BI173" s="49"/>
      <c r="BJ173" s="49"/>
      <c r="BK173" s="49"/>
      <c r="BL173" s="49"/>
      <c r="BM173" s="49"/>
      <c r="BN173" s="49"/>
      <c r="BO173" s="49"/>
    </row>
    <row r="174" spans="7:67" x14ac:dyDescent="0.4">
      <c r="G174" s="48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49"/>
      <c r="AS174" s="49"/>
      <c r="AT174" s="49"/>
      <c r="AU174" s="49"/>
      <c r="AV174" s="49"/>
      <c r="AW174" s="49"/>
      <c r="AX174" s="49"/>
      <c r="AY174" s="49"/>
      <c r="AZ174" s="49"/>
      <c r="BA174" s="49"/>
      <c r="BB174" s="49"/>
      <c r="BC174" s="49"/>
      <c r="BD174" s="49"/>
      <c r="BE174" s="49"/>
      <c r="BF174" s="49"/>
      <c r="BG174" s="49"/>
      <c r="BH174" s="49"/>
      <c r="BI174" s="49"/>
      <c r="BJ174" s="49"/>
      <c r="BK174" s="49"/>
      <c r="BL174" s="49"/>
      <c r="BM174" s="49"/>
      <c r="BN174" s="49"/>
      <c r="BO174" s="49"/>
    </row>
    <row r="175" spans="7:67" x14ac:dyDescent="0.4">
      <c r="G175" s="48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  <c r="AX175" s="49"/>
      <c r="AY175" s="49"/>
      <c r="AZ175" s="49"/>
      <c r="BA175" s="49"/>
      <c r="BB175" s="49"/>
      <c r="BC175" s="49"/>
      <c r="BD175" s="49"/>
      <c r="BE175" s="49"/>
      <c r="BF175" s="49"/>
      <c r="BG175" s="49"/>
      <c r="BH175" s="49"/>
      <c r="BI175" s="49"/>
      <c r="BJ175" s="49"/>
      <c r="BK175" s="49"/>
      <c r="BL175" s="49"/>
      <c r="BM175" s="49"/>
      <c r="BN175" s="49"/>
      <c r="BO175" s="49"/>
    </row>
    <row r="176" spans="7:67" x14ac:dyDescent="0.4">
      <c r="G176" s="48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49"/>
      <c r="AY176" s="49"/>
      <c r="AZ176" s="49"/>
      <c r="BA176" s="49"/>
      <c r="BB176" s="49"/>
      <c r="BC176" s="49"/>
      <c r="BD176" s="49"/>
      <c r="BE176" s="49"/>
      <c r="BF176" s="49"/>
      <c r="BG176" s="49"/>
      <c r="BH176" s="49"/>
      <c r="BI176" s="49"/>
      <c r="BJ176" s="49"/>
      <c r="BK176" s="49"/>
      <c r="BL176" s="49"/>
      <c r="BM176" s="49"/>
      <c r="BN176" s="49"/>
      <c r="BO176" s="49"/>
    </row>
    <row r="177" spans="7:67" x14ac:dyDescent="0.4">
      <c r="G177" s="48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</row>
    <row r="178" spans="7:67" x14ac:dyDescent="0.4">
      <c r="G178" s="48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</row>
    <row r="179" spans="7:67" x14ac:dyDescent="0.4">
      <c r="G179" s="48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</row>
    <row r="180" spans="7:67" x14ac:dyDescent="0.4">
      <c r="G180" s="48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</row>
    <row r="181" spans="7:67" x14ac:dyDescent="0.4">
      <c r="G181" s="48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</row>
    <row r="182" spans="7:67" x14ac:dyDescent="0.4">
      <c r="G182" s="48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</row>
    <row r="183" spans="7:67" x14ac:dyDescent="0.4">
      <c r="G183" s="48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</row>
    <row r="184" spans="7:67" x14ac:dyDescent="0.4">
      <c r="G184" s="48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</row>
    <row r="185" spans="7:67" x14ac:dyDescent="0.4">
      <c r="G185" s="48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</row>
    <row r="186" spans="7:67" x14ac:dyDescent="0.4">
      <c r="G186" s="48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</row>
    <row r="187" spans="7:67" x14ac:dyDescent="0.4">
      <c r="G187" s="48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</row>
    <row r="188" spans="7:67" x14ac:dyDescent="0.4">
      <c r="G188" s="48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</row>
    <row r="189" spans="7:67" x14ac:dyDescent="0.4">
      <c r="G189" s="48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</row>
    <row r="190" spans="7:67" x14ac:dyDescent="0.4">
      <c r="G190" s="48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</row>
    <row r="191" spans="7:67" x14ac:dyDescent="0.4">
      <c r="G191" s="48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</row>
    <row r="192" spans="7:67" x14ac:dyDescent="0.4">
      <c r="G192" s="48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</row>
    <row r="193" spans="7:67" x14ac:dyDescent="0.4">
      <c r="G193" s="48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</row>
    <row r="194" spans="7:67" x14ac:dyDescent="0.4">
      <c r="G194" s="48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</row>
    <row r="195" spans="7:67" x14ac:dyDescent="0.4">
      <c r="G195" s="48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</row>
    <row r="196" spans="7:67" x14ac:dyDescent="0.4">
      <c r="G196" s="48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</row>
    <row r="197" spans="7:67" x14ac:dyDescent="0.4">
      <c r="G197" s="48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</row>
    <row r="198" spans="7:67" x14ac:dyDescent="0.4">
      <c r="G198" s="48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</row>
    <row r="199" spans="7:67" x14ac:dyDescent="0.4">
      <c r="G199" s="48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</row>
    <row r="200" spans="7:67" x14ac:dyDescent="0.4">
      <c r="G200" s="48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</row>
    <row r="201" spans="7:67" x14ac:dyDescent="0.4">
      <c r="G201" s="48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</row>
    <row r="202" spans="7:67" x14ac:dyDescent="0.4">
      <c r="G202" s="48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</row>
    <row r="203" spans="7:67" x14ac:dyDescent="0.4">
      <c r="G203" s="48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</row>
    <row r="204" spans="7:67" x14ac:dyDescent="0.4">
      <c r="G204" s="48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</row>
    <row r="205" spans="7:67" x14ac:dyDescent="0.4">
      <c r="G205" s="48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</row>
    <row r="206" spans="7:67" x14ac:dyDescent="0.4">
      <c r="G206" s="48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</row>
    <row r="207" spans="7:67" x14ac:dyDescent="0.4">
      <c r="G207" s="48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</row>
    <row r="208" spans="7:67" x14ac:dyDescent="0.4">
      <c r="G208" s="48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</row>
    <row r="209" spans="7:67" x14ac:dyDescent="0.4">
      <c r="G209" s="48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</row>
    <row r="210" spans="7:67" x14ac:dyDescent="0.4">
      <c r="G210" s="48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</row>
    <row r="211" spans="7:67" x14ac:dyDescent="0.4">
      <c r="G211" s="48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</row>
    <row r="212" spans="7:67" x14ac:dyDescent="0.4">
      <c r="G212" s="48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</row>
    <row r="213" spans="7:67" x14ac:dyDescent="0.4">
      <c r="G213" s="48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</row>
    <row r="214" spans="7:67" x14ac:dyDescent="0.4">
      <c r="G214" s="48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</row>
    <row r="215" spans="7:67" x14ac:dyDescent="0.4">
      <c r="G215" s="48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</row>
    <row r="216" spans="7:67" x14ac:dyDescent="0.4">
      <c r="G216" s="48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</row>
    <row r="217" spans="7:67" x14ac:dyDescent="0.4">
      <c r="G217" s="48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</row>
    <row r="218" spans="7:67" x14ac:dyDescent="0.4">
      <c r="G218" s="48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</row>
    <row r="219" spans="7:67" x14ac:dyDescent="0.4">
      <c r="G219" s="48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</row>
    <row r="220" spans="7:67" x14ac:dyDescent="0.4">
      <c r="G220" s="48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</row>
    <row r="221" spans="7:67" x14ac:dyDescent="0.4">
      <c r="G221" s="48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</row>
    <row r="222" spans="7:67" x14ac:dyDescent="0.4">
      <c r="G222" s="48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</row>
    <row r="223" spans="7:67" x14ac:dyDescent="0.4">
      <c r="G223" s="48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</row>
    <row r="224" spans="7:67" x14ac:dyDescent="0.4">
      <c r="G224" s="48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</row>
    <row r="225" spans="7:67" x14ac:dyDescent="0.4">
      <c r="G225" s="48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</row>
    <row r="226" spans="7:67" x14ac:dyDescent="0.4">
      <c r="G226" s="48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</row>
    <row r="227" spans="7:67" x14ac:dyDescent="0.4">
      <c r="G227" s="48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</row>
    <row r="228" spans="7:67" x14ac:dyDescent="0.4">
      <c r="G228" s="48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</row>
    <row r="229" spans="7:67" x14ac:dyDescent="0.4">
      <c r="G229" s="48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</row>
    <row r="230" spans="7:67" x14ac:dyDescent="0.4">
      <c r="G230" s="48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</row>
    <row r="231" spans="7:67" x14ac:dyDescent="0.4">
      <c r="G231" s="48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</row>
    <row r="232" spans="7:67" x14ac:dyDescent="0.4">
      <c r="G232" s="48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</row>
    <row r="233" spans="7:67" x14ac:dyDescent="0.4">
      <c r="G233" s="48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</row>
    <row r="234" spans="7:67" x14ac:dyDescent="0.4">
      <c r="G234" s="48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</row>
    <row r="235" spans="7:67" x14ac:dyDescent="0.4">
      <c r="G235" s="48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</row>
    <row r="236" spans="7:67" x14ac:dyDescent="0.4">
      <c r="G236" s="48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</row>
    <row r="237" spans="7:67" x14ac:dyDescent="0.4">
      <c r="G237" s="48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</row>
    <row r="238" spans="7:67" x14ac:dyDescent="0.4">
      <c r="G238" s="48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</row>
    <row r="239" spans="7:67" x14ac:dyDescent="0.4">
      <c r="G239" s="48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</row>
    <row r="240" spans="7:67" x14ac:dyDescent="0.4">
      <c r="G240" s="48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</row>
    <row r="241" spans="7:67" x14ac:dyDescent="0.4">
      <c r="G241" s="48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</row>
    <row r="242" spans="7:67" x14ac:dyDescent="0.4">
      <c r="G242" s="48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</row>
    <row r="243" spans="7:67" x14ac:dyDescent="0.4">
      <c r="G243" s="48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</row>
    <row r="244" spans="7:67" x14ac:dyDescent="0.4">
      <c r="G244" s="48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</row>
    <row r="245" spans="7:67" x14ac:dyDescent="0.4">
      <c r="G245" s="48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</row>
    <row r="246" spans="7:67" x14ac:dyDescent="0.4">
      <c r="G246" s="48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</row>
    <row r="247" spans="7:67" x14ac:dyDescent="0.4">
      <c r="G247" s="48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</row>
    <row r="248" spans="7:67" x14ac:dyDescent="0.4">
      <c r="G248" s="48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</row>
    <row r="249" spans="7:67" x14ac:dyDescent="0.4">
      <c r="G249" s="48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</row>
    <row r="250" spans="7:67" x14ac:dyDescent="0.4">
      <c r="G250" s="48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</row>
    <row r="251" spans="7:67" x14ac:dyDescent="0.4">
      <c r="G251" s="48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</row>
    <row r="252" spans="7:67" x14ac:dyDescent="0.4">
      <c r="G252" s="48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</row>
    <row r="253" spans="7:67" x14ac:dyDescent="0.4">
      <c r="G253" s="48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</row>
    <row r="254" spans="7:67" x14ac:dyDescent="0.4">
      <c r="G254" s="48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</row>
    <row r="255" spans="7:67" x14ac:dyDescent="0.4">
      <c r="G255" s="48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</row>
    <row r="256" spans="7:67" x14ac:dyDescent="0.4">
      <c r="G256" s="48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</row>
    <row r="257" spans="7:67" x14ac:dyDescent="0.4">
      <c r="G257" s="48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</row>
    <row r="258" spans="7:67" x14ac:dyDescent="0.4">
      <c r="G258" s="48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</row>
    <row r="259" spans="7:67" x14ac:dyDescent="0.4">
      <c r="G259" s="48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</row>
    <row r="260" spans="7:67" x14ac:dyDescent="0.4">
      <c r="G260" s="48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</row>
    <row r="261" spans="7:67" x14ac:dyDescent="0.4">
      <c r="G261" s="48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</row>
    <row r="262" spans="7:67" x14ac:dyDescent="0.4">
      <c r="G262" s="48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</row>
    <row r="263" spans="7:67" x14ac:dyDescent="0.4">
      <c r="G263" s="48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</row>
    <row r="264" spans="7:67" x14ac:dyDescent="0.4">
      <c r="G264" s="48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</row>
    <row r="265" spans="7:67" x14ac:dyDescent="0.4">
      <c r="G265" s="48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</row>
    <row r="266" spans="7:67" x14ac:dyDescent="0.4">
      <c r="G266" s="48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</row>
    <row r="267" spans="7:67" x14ac:dyDescent="0.4">
      <c r="G267" s="48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</row>
    <row r="268" spans="7:67" x14ac:dyDescent="0.4">
      <c r="G268" s="48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</row>
    <row r="269" spans="7:67" x14ac:dyDescent="0.4">
      <c r="G269" s="48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</row>
    <row r="270" spans="7:67" x14ac:dyDescent="0.4">
      <c r="G270" s="48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</row>
    <row r="271" spans="7:67" x14ac:dyDescent="0.4">
      <c r="G271" s="48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</row>
    <row r="272" spans="7:67" x14ac:dyDescent="0.4">
      <c r="G272" s="48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</row>
    <row r="273" spans="7:67" x14ac:dyDescent="0.4">
      <c r="G273" s="48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</row>
    <row r="274" spans="7:67" x14ac:dyDescent="0.4">
      <c r="G274" s="48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</row>
    <row r="275" spans="7:67" x14ac:dyDescent="0.4">
      <c r="G275" s="48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</row>
    <row r="276" spans="7:67" x14ac:dyDescent="0.4">
      <c r="G276" s="48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</row>
    <row r="277" spans="7:67" x14ac:dyDescent="0.4">
      <c r="G277" s="48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</row>
    <row r="278" spans="7:67" x14ac:dyDescent="0.4">
      <c r="G278" s="48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</row>
    <row r="279" spans="7:67" x14ac:dyDescent="0.4">
      <c r="G279" s="48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</row>
    <row r="280" spans="7:67" x14ac:dyDescent="0.4">
      <c r="G280" s="48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</row>
    <row r="281" spans="7:67" x14ac:dyDescent="0.4">
      <c r="G281" s="48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</row>
    <row r="282" spans="7:67" x14ac:dyDescent="0.4">
      <c r="G282" s="48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</row>
    <row r="283" spans="7:67" x14ac:dyDescent="0.4">
      <c r="G283" s="48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</row>
    <row r="284" spans="7:67" x14ac:dyDescent="0.4">
      <c r="G284" s="48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</row>
    <row r="285" spans="7:67" x14ac:dyDescent="0.4">
      <c r="G285" s="48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</row>
    <row r="286" spans="7:67" x14ac:dyDescent="0.4">
      <c r="G286" s="48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  <c r="AT286" s="49"/>
      <c r="AU286" s="49"/>
      <c r="AV286" s="49"/>
      <c r="AW286" s="49"/>
      <c r="AX286" s="49"/>
      <c r="AY286" s="49"/>
      <c r="AZ286" s="49"/>
      <c r="BA286" s="49"/>
      <c r="BB286" s="49"/>
      <c r="BC286" s="49"/>
      <c r="BD286" s="49"/>
      <c r="BE286" s="49"/>
      <c r="BF286" s="49"/>
      <c r="BG286" s="49"/>
      <c r="BH286" s="49"/>
      <c r="BI286" s="49"/>
      <c r="BJ286" s="49"/>
      <c r="BK286" s="49"/>
      <c r="BL286" s="49"/>
      <c r="BM286" s="49"/>
      <c r="BN286" s="49"/>
      <c r="BO286" s="49"/>
    </row>
    <row r="287" spans="7:67" x14ac:dyDescent="0.4">
      <c r="G287" s="48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49"/>
      <c r="BB287" s="49"/>
      <c r="BC287" s="49"/>
      <c r="BD287" s="49"/>
      <c r="BE287" s="49"/>
      <c r="BF287" s="49"/>
      <c r="BG287" s="49"/>
      <c r="BH287" s="49"/>
      <c r="BI287" s="49"/>
      <c r="BJ287" s="49"/>
      <c r="BK287" s="49"/>
      <c r="BL287" s="49"/>
      <c r="BM287" s="49"/>
      <c r="BN287" s="49"/>
      <c r="BO287" s="49"/>
    </row>
    <row r="288" spans="7:67" x14ac:dyDescent="0.4">
      <c r="G288" s="48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  <c r="AT288" s="49"/>
      <c r="AU288" s="49"/>
      <c r="AV288" s="49"/>
      <c r="AW288" s="49"/>
      <c r="AX288" s="49"/>
      <c r="AY288" s="49"/>
      <c r="AZ288" s="49"/>
      <c r="BA288" s="49"/>
      <c r="BB288" s="49"/>
      <c r="BC288" s="49"/>
      <c r="BD288" s="49"/>
      <c r="BE288" s="49"/>
      <c r="BF288" s="49"/>
      <c r="BG288" s="49"/>
      <c r="BH288" s="49"/>
      <c r="BI288" s="49"/>
      <c r="BJ288" s="49"/>
      <c r="BK288" s="49"/>
      <c r="BL288" s="49"/>
      <c r="BM288" s="49"/>
      <c r="BN288" s="49"/>
      <c r="BO288" s="49"/>
    </row>
    <row r="289" spans="7:67" x14ac:dyDescent="0.4">
      <c r="G289" s="48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  <c r="AT289" s="49"/>
      <c r="AU289" s="49"/>
      <c r="AV289" s="49"/>
      <c r="AW289" s="49"/>
      <c r="AX289" s="49"/>
      <c r="AY289" s="49"/>
      <c r="AZ289" s="49"/>
      <c r="BA289" s="49"/>
      <c r="BB289" s="49"/>
      <c r="BC289" s="49"/>
      <c r="BD289" s="49"/>
      <c r="BE289" s="49"/>
      <c r="BF289" s="49"/>
      <c r="BG289" s="49"/>
      <c r="BH289" s="49"/>
      <c r="BI289" s="49"/>
      <c r="BJ289" s="49"/>
      <c r="BK289" s="49"/>
      <c r="BL289" s="49"/>
      <c r="BM289" s="49"/>
      <c r="BN289" s="49"/>
      <c r="BO289" s="49"/>
    </row>
    <row r="290" spans="7:67" x14ac:dyDescent="0.4">
      <c r="G290" s="48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  <c r="AT290" s="49"/>
      <c r="AU290" s="49"/>
      <c r="AV290" s="49"/>
      <c r="AW290" s="49"/>
      <c r="AX290" s="49"/>
      <c r="AY290" s="49"/>
      <c r="AZ290" s="49"/>
      <c r="BA290" s="49"/>
      <c r="BB290" s="49"/>
      <c r="BC290" s="49"/>
      <c r="BD290" s="49"/>
      <c r="BE290" s="49"/>
      <c r="BF290" s="49"/>
      <c r="BG290" s="49"/>
      <c r="BH290" s="49"/>
      <c r="BI290" s="49"/>
      <c r="BJ290" s="49"/>
      <c r="BK290" s="49"/>
      <c r="BL290" s="49"/>
      <c r="BM290" s="49"/>
      <c r="BN290" s="49"/>
      <c r="BO290" s="49"/>
    </row>
    <row r="291" spans="7:67" x14ac:dyDescent="0.4">
      <c r="G291" s="48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49"/>
      <c r="BE291" s="49"/>
      <c r="BF291" s="49"/>
      <c r="BG291" s="49"/>
      <c r="BH291" s="49"/>
      <c r="BI291" s="49"/>
      <c r="BJ291" s="49"/>
      <c r="BK291" s="49"/>
      <c r="BL291" s="49"/>
      <c r="BM291" s="49"/>
      <c r="BN291" s="49"/>
      <c r="BO291" s="49"/>
    </row>
    <row r="292" spans="7:67" x14ac:dyDescent="0.4">
      <c r="G292" s="48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  <c r="AT292" s="49"/>
      <c r="AU292" s="49"/>
      <c r="AV292" s="49"/>
      <c r="AW292" s="49"/>
      <c r="AX292" s="49"/>
      <c r="AY292" s="49"/>
      <c r="AZ292" s="49"/>
      <c r="BA292" s="49"/>
      <c r="BB292" s="49"/>
      <c r="BC292" s="49"/>
      <c r="BD292" s="49"/>
      <c r="BE292" s="49"/>
      <c r="BF292" s="49"/>
      <c r="BG292" s="49"/>
      <c r="BH292" s="49"/>
      <c r="BI292" s="49"/>
      <c r="BJ292" s="49"/>
      <c r="BK292" s="49"/>
      <c r="BL292" s="49"/>
      <c r="BM292" s="49"/>
      <c r="BN292" s="49"/>
      <c r="BO292" s="49"/>
    </row>
    <row r="293" spans="7:67" x14ac:dyDescent="0.4">
      <c r="G293" s="48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  <c r="AT293" s="49"/>
      <c r="AU293" s="49"/>
      <c r="AV293" s="49"/>
      <c r="AW293" s="49"/>
      <c r="AX293" s="49"/>
      <c r="AY293" s="49"/>
      <c r="AZ293" s="49"/>
      <c r="BA293" s="49"/>
      <c r="BB293" s="49"/>
      <c r="BC293" s="49"/>
      <c r="BD293" s="49"/>
      <c r="BE293" s="49"/>
      <c r="BF293" s="49"/>
      <c r="BG293" s="49"/>
      <c r="BH293" s="49"/>
      <c r="BI293" s="49"/>
      <c r="BJ293" s="49"/>
      <c r="BK293" s="49"/>
      <c r="BL293" s="49"/>
      <c r="BM293" s="49"/>
      <c r="BN293" s="49"/>
      <c r="BO293" s="49"/>
    </row>
    <row r="294" spans="7:67" x14ac:dyDescent="0.4">
      <c r="G294" s="48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BJ294" s="49"/>
      <c r="BK294" s="49"/>
      <c r="BL294" s="49"/>
      <c r="BM294" s="49"/>
      <c r="BN294" s="49"/>
      <c r="BO294" s="49"/>
    </row>
    <row r="295" spans="7:67" x14ac:dyDescent="0.4">
      <c r="G295" s="48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  <c r="AT295" s="49"/>
      <c r="AU295" s="49"/>
      <c r="AV295" s="49"/>
      <c r="AW295" s="49"/>
      <c r="AX295" s="49"/>
      <c r="AY295" s="49"/>
      <c r="AZ295" s="49"/>
      <c r="BA295" s="49"/>
      <c r="BB295" s="49"/>
      <c r="BC295" s="49"/>
      <c r="BD295" s="49"/>
      <c r="BE295" s="49"/>
      <c r="BF295" s="49"/>
      <c r="BG295" s="49"/>
      <c r="BH295" s="49"/>
      <c r="BI295" s="49"/>
      <c r="BJ295" s="49"/>
      <c r="BK295" s="49"/>
      <c r="BL295" s="49"/>
      <c r="BM295" s="49"/>
      <c r="BN295" s="49"/>
      <c r="BO295" s="49"/>
    </row>
    <row r="296" spans="7:67" x14ac:dyDescent="0.4">
      <c r="G296" s="48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  <c r="AT296" s="49"/>
      <c r="AU296" s="49"/>
      <c r="AV296" s="49"/>
      <c r="AW296" s="49"/>
      <c r="AX296" s="49"/>
      <c r="AY296" s="49"/>
      <c r="AZ296" s="49"/>
      <c r="BA296" s="49"/>
      <c r="BB296" s="49"/>
      <c r="BC296" s="49"/>
      <c r="BD296" s="49"/>
      <c r="BE296" s="49"/>
      <c r="BF296" s="49"/>
      <c r="BG296" s="49"/>
      <c r="BH296" s="49"/>
      <c r="BI296" s="49"/>
      <c r="BJ296" s="49"/>
      <c r="BK296" s="49"/>
      <c r="BL296" s="49"/>
      <c r="BM296" s="49"/>
      <c r="BN296" s="49"/>
      <c r="BO296" s="49"/>
    </row>
    <row r="297" spans="7:67" x14ac:dyDescent="0.4">
      <c r="G297" s="48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  <c r="AT297" s="49"/>
      <c r="AU297" s="49"/>
      <c r="AV297" s="49"/>
      <c r="AW297" s="49"/>
      <c r="AX297" s="49"/>
      <c r="AY297" s="49"/>
      <c r="AZ297" s="49"/>
      <c r="BA297" s="49"/>
      <c r="BB297" s="49"/>
      <c r="BC297" s="49"/>
      <c r="BD297" s="49"/>
      <c r="BE297" s="49"/>
      <c r="BF297" s="49"/>
      <c r="BG297" s="49"/>
      <c r="BH297" s="49"/>
      <c r="BI297" s="49"/>
      <c r="BJ297" s="49"/>
      <c r="BK297" s="49"/>
      <c r="BL297" s="49"/>
      <c r="BM297" s="49"/>
      <c r="BN297" s="49"/>
      <c r="BO297" s="49"/>
    </row>
    <row r="298" spans="7:67" x14ac:dyDescent="0.4">
      <c r="G298" s="48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49"/>
      <c r="BE298" s="49"/>
      <c r="BF298" s="49"/>
      <c r="BG298" s="49"/>
      <c r="BH298" s="49"/>
      <c r="BI298" s="49"/>
      <c r="BJ298" s="49"/>
      <c r="BK298" s="49"/>
      <c r="BL298" s="49"/>
      <c r="BM298" s="49"/>
      <c r="BN298" s="49"/>
      <c r="BO298" s="49"/>
    </row>
    <row r="299" spans="7:67" x14ac:dyDescent="0.4">
      <c r="G299" s="48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49"/>
      <c r="BA299" s="49"/>
      <c r="BB299" s="49"/>
      <c r="BC299" s="49"/>
      <c r="BD299" s="49"/>
      <c r="BE299" s="49"/>
      <c r="BF299" s="49"/>
      <c r="BG299" s="49"/>
      <c r="BH299" s="49"/>
      <c r="BI299" s="49"/>
      <c r="BJ299" s="49"/>
      <c r="BK299" s="49"/>
      <c r="BL299" s="49"/>
      <c r="BM299" s="49"/>
      <c r="BN299" s="49"/>
      <c r="BO299" s="49"/>
    </row>
    <row r="300" spans="7:67" x14ac:dyDescent="0.4">
      <c r="G300" s="48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  <c r="AT300" s="49"/>
      <c r="AU300" s="49"/>
      <c r="AV300" s="49"/>
      <c r="AW300" s="49"/>
      <c r="AX300" s="49"/>
      <c r="AY300" s="49"/>
      <c r="AZ300" s="49"/>
      <c r="BA300" s="49"/>
      <c r="BB300" s="49"/>
      <c r="BC300" s="49"/>
      <c r="BD300" s="49"/>
      <c r="BE300" s="49"/>
      <c r="BF300" s="49"/>
      <c r="BG300" s="49"/>
      <c r="BH300" s="49"/>
      <c r="BI300" s="49"/>
      <c r="BJ300" s="49"/>
      <c r="BK300" s="49"/>
      <c r="BL300" s="49"/>
      <c r="BM300" s="49"/>
      <c r="BN300" s="49"/>
      <c r="BO300" s="49"/>
    </row>
    <row r="301" spans="7:67" x14ac:dyDescent="0.4">
      <c r="G301" s="48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  <c r="AT301" s="49"/>
      <c r="AU301" s="49"/>
      <c r="AV301" s="49"/>
      <c r="AW301" s="49"/>
      <c r="AX301" s="49"/>
      <c r="AY301" s="49"/>
      <c r="AZ301" s="49"/>
      <c r="BA301" s="49"/>
      <c r="BB301" s="49"/>
      <c r="BC301" s="49"/>
      <c r="BD301" s="49"/>
      <c r="BE301" s="49"/>
      <c r="BF301" s="49"/>
      <c r="BG301" s="49"/>
      <c r="BH301" s="49"/>
      <c r="BI301" s="49"/>
      <c r="BJ301" s="49"/>
      <c r="BK301" s="49"/>
      <c r="BL301" s="49"/>
      <c r="BM301" s="49"/>
      <c r="BN301" s="49"/>
      <c r="BO301" s="49"/>
    </row>
    <row r="302" spans="7:67" x14ac:dyDescent="0.4">
      <c r="G302" s="48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/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/>
    </row>
    <row r="303" spans="7:67" x14ac:dyDescent="0.4">
      <c r="G303" s="48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/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49"/>
    </row>
    <row r="304" spans="7:67" x14ac:dyDescent="0.4">
      <c r="G304" s="48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  <c r="AT304" s="49"/>
      <c r="AU304" s="49"/>
      <c r="AV304" s="49"/>
      <c r="AW304" s="49"/>
      <c r="AX304" s="49"/>
      <c r="AY304" s="49"/>
      <c r="AZ304" s="49"/>
      <c r="BA304" s="49"/>
      <c r="BB304" s="49"/>
      <c r="BC304" s="49"/>
      <c r="BD304" s="49"/>
      <c r="BE304" s="49"/>
      <c r="BF304" s="49"/>
      <c r="BG304" s="49"/>
      <c r="BH304" s="49"/>
      <c r="BI304" s="49"/>
      <c r="BJ304" s="49"/>
      <c r="BK304" s="49"/>
      <c r="BL304" s="49"/>
      <c r="BM304" s="49"/>
      <c r="BN304" s="49"/>
      <c r="BO304" s="49"/>
    </row>
    <row r="305" spans="7:67" x14ac:dyDescent="0.4">
      <c r="G305" s="48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49"/>
      <c r="BE305" s="49"/>
      <c r="BF305" s="49"/>
      <c r="BG305" s="49"/>
      <c r="BH305" s="49"/>
      <c r="BI305" s="49"/>
      <c r="BJ305" s="49"/>
      <c r="BK305" s="49"/>
      <c r="BL305" s="49"/>
      <c r="BM305" s="49"/>
      <c r="BN305" s="49"/>
      <c r="BO305" s="49"/>
    </row>
    <row r="306" spans="7:67" x14ac:dyDescent="0.4">
      <c r="G306" s="48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  <c r="AT306" s="49"/>
      <c r="AU306" s="49"/>
      <c r="AV306" s="49"/>
      <c r="AW306" s="49"/>
      <c r="AX306" s="49"/>
      <c r="AY306" s="49"/>
      <c r="AZ306" s="49"/>
      <c r="BA306" s="49"/>
      <c r="BB306" s="49"/>
      <c r="BC306" s="49"/>
      <c r="BD306" s="49"/>
      <c r="BE306" s="49"/>
      <c r="BF306" s="49"/>
      <c r="BG306" s="49"/>
      <c r="BH306" s="49"/>
      <c r="BI306" s="49"/>
      <c r="BJ306" s="49"/>
      <c r="BK306" s="49"/>
      <c r="BL306" s="49"/>
      <c r="BM306" s="49"/>
      <c r="BN306" s="49"/>
      <c r="BO306" s="49"/>
    </row>
    <row r="307" spans="7:67" x14ac:dyDescent="0.4">
      <c r="G307" s="48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  <c r="AT307" s="49"/>
      <c r="AU307" s="49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49"/>
      <c r="BI307" s="49"/>
      <c r="BJ307" s="49"/>
      <c r="BK307" s="49"/>
      <c r="BL307" s="49"/>
      <c r="BM307" s="49"/>
      <c r="BN307" s="49"/>
      <c r="BO307" s="49"/>
    </row>
    <row r="308" spans="7:67" x14ac:dyDescent="0.4">
      <c r="G308" s="48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  <c r="AT308" s="49"/>
      <c r="AU308" s="49"/>
      <c r="AV308" s="49"/>
      <c r="AW308" s="49"/>
      <c r="AX308" s="49"/>
      <c r="AY308" s="49"/>
      <c r="AZ308" s="49"/>
      <c r="BA308" s="49"/>
      <c r="BB308" s="49"/>
      <c r="BC308" s="49"/>
      <c r="BD308" s="49"/>
      <c r="BE308" s="49"/>
      <c r="BF308" s="49"/>
      <c r="BG308" s="49"/>
      <c r="BH308" s="49"/>
      <c r="BI308" s="49"/>
      <c r="BJ308" s="49"/>
      <c r="BK308" s="49"/>
      <c r="BL308" s="49"/>
      <c r="BM308" s="49"/>
      <c r="BN308" s="49"/>
      <c r="BO308" s="49"/>
    </row>
    <row r="309" spans="7:67" x14ac:dyDescent="0.4">
      <c r="G309" s="48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  <c r="AT309" s="49"/>
      <c r="AU309" s="49"/>
      <c r="AV309" s="49"/>
      <c r="AW309" s="49"/>
      <c r="AX309" s="49"/>
      <c r="AY309" s="49"/>
      <c r="AZ309" s="49"/>
      <c r="BA309" s="49"/>
      <c r="BB309" s="49"/>
      <c r="BC309" s="49"/>
      <c r="BD309" s="49"/>
      <c r="BE309" s="49"/>
      <c r="BF309" s="49"/>
      <c r="BG309" s="49"/>
      <c r="BH309" s="49"/>
      <c r="BI309" s="49"/>
      <c r="BJ309" s="49"/>
      <c r="BK309" s="49"/>
      <c r="BL309" s="49"/>
      <c r="BM309" s="49"/>
      <c r="BN309" s="49"/>
      <c r="BO309" s="49"/>
    </row>
    <row r="310" spans="7:67" x14ac:dyDescent="0.4">
      <c r="G310" s="48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49"/>
      <c r="BJ310" s="49"/>
      <c r="BK310" s="49"/>
      <c r="BL310" s="49"/>
      <c r="BM310" s="49"/>
      <c r="BN310" s="49"/>
      <c r="BO310" s="49"/>
    </row>
    <row r="311" spans="7:67" x14ac:dyDescent="0.4">
      <c r="G311" s="48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49"/>
    </row>
    <row r="312" spans="7:67" x14ac:dyDescent="0.4">
      <c r="G312" s="48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49"/>
      <c r="BE312" s="49"/>
      <c r="BF312" s="49"/>
      <c r="BG312" s="49"/>
      <c r="BH312" s="49"/>
      <c r="BI312" s="49"/>
      <c r="BJ312" s="49"/>
      <c r="BK312" s="49"/>
      <c r="BL312" s="49"/>
      <c r="BM312" s="49"/>
      <c r="BN312" s="49"/>
      <c r="BO312" s="49"/>
    </row>
    <row r="313" spans="7:67" x14ac:dyDescent="0.4">
      <c r="G313" s="48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49"/>
      <c r="BB313" s="49"/>
      <c r="BC313" s="49"/>
      <c r="BD313" s="49"/>
      <c r="BE313" s="49"/>
      <c r="BF313" s="49"/>
      <c r="BG313" s="49"/>
      <c r="BH313" s="49"/>
      <c r="BI313" s="49"/>
      <c r="BJ313" s="49"/>
      <c r="BK313" s="49"/>
      <c r="BL313" s="49"/>
      <c r="BM313" s="49"/>
      <c r="BN313" s="49"/>
      <c r="BO313" s="49"/>
    </row>
    <row r="314" spans="7:67" x14ac:dyDescent="0.4">
      <c r="G314" s="48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</row>
    <row r="315" spans="7:67" x14ac:dyDescent="0.4">
      <c r="G315" s="48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</row>
    <row r="316" spans="7:67" x14ac:dyDescent="0.4">
      <c r="G316" s="48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</row>
    <row r="317" spans="7:67" x14ac:dyDescent="0.4">
      <c r="G317" s="48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</row>
    <row r="318" spans="7:67" x14ac:dyDescent="0.4">
      <c r="G318" s="48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</row>
    <row r="319" spans="7:67" x14ac:dyDescent="0.4">
      <c r="G319" s="48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</row>
    <row r="320" spans="7:67" x14ac:dyDescent="0.4">
      <c r="G320" s="48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</row>
    <row r="321" spans="7:67" x14ac:dyDescent="0.4">
      <c r="G321" s="48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</row>
    <row r="322" spans="7:67" x14ac:dyDescent="0.4">
      <c r="G322" s="48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</row>
    <row r="323" spans="7:67" x14ac:dyDescent="0.4">
      <c r="G323" s="48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</row>
    <row r="324" spans="7:67" x14ac:dyDescent="0.4">
      <c r="G324" s="48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</row>
    <row r="325" spans="7:67" x14ac:dyDescent="0.4">
      <c r="G325" s="48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</row>
    <row r="326" spans="7:67" x14ac:dyDescent="0.4">
      <c r="G326" s="48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</row>
    <row r="327" spans="7:67" x14ac:dyDescent="0.4">
      <c r="G327" s="48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</row>
    <row r="328" spans="7:67" x14ac:dyDescent="0.4">
      <c r="G328" s="48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</row>
    <row r="329" spans="7:67" x14ac:dyDescent="0.4">
      <c r="G329" s="48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</row>
    <row r="330" spans="7:67" x14ac:dyDescent="0.4">
      <c r="G330" s="48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</row>
    <row r="331" spans="7:67" x14ac:dyDescent="0.4">
      <c r="G331" s="48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</row>
    <row r="332" spans="7:67" x14ac:dyDescent="0.4">
      <c r="G332" s="48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</row>
    <row r="333" spans="7:67" x14ac:dyDescent="0.4">
      <c r="G333" s="48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</row>
    <row r="334" spans="7:67" x14ac:dyDescent="0.4">
      <c r="G334" s="48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</row>
    <row r="335" spans="7:67" x14ac:dyDescent="0.4">
      <c r="G335" s="48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</row>
    <row r="336" spans="7:67" x14ac:dyDescent="0.4">
      <c r="G336" s="48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</row>
    <row r="337" spans="7:67" x14ac:dyDescent="0.4">
      <c r="G337" s="48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</row>
    <row r="338" spans="7:67" x14ac:dyDescent="0.4">
      <c r="G338" s="48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</row>
    <row r="339" spans="7:67" x14ac:dyDescent="0.4">
      <c r="G339" s="48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</row>
    <row r="340" spans="7:67" x14ac:dyDescent="0.4">
      <c r="G340" s="48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</row>
    <row r="341" spans="7:67" x14ac:dyDescent="0.4">
      <c r="G341" s="48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</row>
    <row r="342" spans="7:67" x14ac:dyDescent="0.4">
      <c r="G342" s="48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</row>
    <row r="343" spans="7:67" x14ac:dyDescent="0.4">
      <c r="G343" s="48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</row>
    <row r="344" spans="7:67" x14ac:dyDescent="0.4">
      <c r="G344" s="48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</row>
    <row r="345" spans="7:67" x14ac:dyDescent="0.4">
      <c r="G345" s="48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  <c r="AT345" s="49"/>
      <c r="AU345" s="49"/>
      <c r="AV345" s="49"/>
      <c r="AW345" s="49"/>
      <c r="AX345" s="49"/>
      <c r="AY345" s="49"/>
      <c r="AZ345" s="49"/>
      <c r="BA345" s="49"/>
      <c r="BB345" s="49"/>
      <c r="BC345" s="49"/>
      <c r="BD345" s="49"/>
      <c r="BE345" s="49"/>
      <c r="BF345" s="49"/>
      <c r="BG345" s="49"/>
      <c r="BH345" s="49"/>
      <c r="BI345" s="49"/>
      <c r="BJ345" s="49"/>
      <c r="BK345" s="49"/>
      <c r="BL345" s="49"/>
      <c r="BM345" s="49"/>
      <c r="BN345" s="49"/>
      <c r="BO345" s="49"/>
    </row>
    <row r="346" spans="7:67" x14ac:dyDescent="0.4">
      <c r="G346" s="48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  <c r="AT346" s="49"/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/>
      <c r="BG346" s="49"/>
      <c r="BH346" s="49"/>
      <c r="BI346" s="49"/>
      <c r="BJ346" s="49"/>
      <c r="BK346" s="49"/>
      <c r="BL346" s="49"/>
      <c r="BM346" s="49"/>
      <c r="BN346" s="49"/>
      <c r="BO346" s="49"/>
    </row>
    <row r="347" spans="7:67" x14ac:dyDescent="0.4">
      <c r="G347" s="48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  <c r="AT347" s="49"/>
      <c r="AU347" s="49"/>
      <c r="AV347" s="49"/>
      <c r="AW347" s="49"/>
      <c r="AX347" s="49"/>
      <c r="AY347" s="49"/>
      <c r="AZ347" s="49"/>
      <c r="BA347" s="49"/>
      <c r="BB347" s="49"/>
      <c r="BC347" s="49"/>
      <c r="BD347" s="49"/>
      <c r="BE347" s="49"/>
      <c r="BF347" s="49"/>
      <c r="BG347" s="49"/>
      <c r="BH347" s="49"/>
      <c r="BI347" s="49"/>
      <c r="BJ347" s="49"/>
      <c r="BK347" s="49"/>
      <c r="BL347" s="49"/>
      <c r="BM347" s="49"/>
      <c r="BN347" s="49"/>
      <c r="BO347" s="49"/>
    </row>
    <row r="348" spans="7:67" x14ac:dyDescent="0.4">
      <c r="G348" s="48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/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49"/>
      <c r="BJ348" s="49"/>
      <c r="BK348" s="49"/>
      <c r="BL348" s="49"/>
      <c r="BM348" s="49"/>
      <c r="BN348" s="49"/>
      <c r="BO348" s="49"/>
    </row>
    <row r="349" spans="7:67" x14ac:dyDescent="0.4">
      <c r="G349" s="48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49"/>
      <c r="BJ349" s="49"/>
      <c r="BK349" s="49"/>
      <c r="BL349" s="49"/>
      <c r="BM349" s="49"/>
      <c r="BN349" s="49"/>
      <c r="BO349" s="49"/>
    </row>
    <row r="350" spans="7:67" x14ac:dyDescent="0.4">
      <c r="G350" s="48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  <c r="AT350" s="49"/>
      <c r="AU350" s="49"/>
      <c r="AV350" s="49"/>
      <c r="AW350" s="49"/>
      <c r="AX350" s="49"/>
      <c r="AY350" s="49"/>
      <c r="AZ350" s="49"/>
      <c r="BA350" s="49"/>
      <c r="BB350" s="49"/>
      <c r="BC350" s="49"/>
      <c r="BD350" s="49"/>
      <c r="BE350" s="49"/>
      <c r="BF350" s="49"/>
      <c r="BG350" s="49"/>
      <c r="BH350" s="49"/>
      <c r="BI350" s="49"/>
      <c r="BJ350" s="49"/>
      <c r="BK350" s="49"/>
      <c r="BL350" s="49"/>
      <c r="BM350" s="49"/>
      <c r="BN350" s="49"/>
      <c r="BO350" s="49"/>
    </row>
    <row r="351" spans="7:67" x14ac:dyDescent="0.4">
      <c r="G351" s="48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49"/>
    </row>
    <row r="352" spans="7:67" x14ac:dyDescent="0.4">
      <c r="G352" s="48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</row>
    <row r="353" spans="7:67" x14ac:dyDescent="0.4">
      <c r="G353" s="48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</row>
    <row r="354" spans="7:67" x14ac:dyDescent="0.4">
      <c r="G354" s="48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</row>
    <row r="355" spans="7:67" x14ac:dyDescent="0.4">
      <c r="G355" s="48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</row>
    <row r="356" spans="7:67" x14ac:dyDescent="0.4">
      <c r="G356" s="48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</row>
    <row r="357" spans="7:67" x14ac:dyDescent="0.4">
      <c r="G357" s="48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</row>
    <row r="358" spans="7:67" x14ac:dyDescent="0.4">
      <c r="G358" s="48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</row>
    <row r="359" spans="7:67" x14ac:dyDescent="0.4">
      <c r="G359" s="48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</row>
    <row r="360" spans="7:67" x14ac:dyDescent="0.4">
      <c r="G360" s="48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</row>
    <row r="361" spans="7:67" x14ac:dyDescent="0.4">
      <c r="G361" s="48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</row>
    <row r="362" spans="7:67" x14ac:dyDescent="0.4">
      <c r="G362" s="48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/>
      <c r="BI362" s="49"/>
      <c r="BJ362" s="49"/>
      <c r="BK362" s="49"/>
      <c r="BL362" s="49"/>
      <c r="BM362" s="49"/>
      <c r="BN362" s="49"/>
      <c r="BO362" s="49"/>
    </row>
    <row r="363" spans="7:67" x14ac:dyDescent="0.4">
      <c r="G363" s="48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49"/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</row>
    <row r="364" spans="7:67" x14ac:dyDescent="0.4">
      <c r="G364" s="48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49"/>
      <c r="BC364" s="49"/>
      <c r="BD364" s="49"/>
      <c r="BE364" s="49"/>
      <c r="BF364" s="49"/>
      <c r="BG364" s="49"/>
      <c r="BH364" s="49"/>
      <c r="BI364" s="49"/>
      <c r="BJ364" s="49"/>
      <c r="BK364" s="49"/>
      <c r="BL364" s="49"/>
      <c r="BM364" s="49"/>
      <c r="BN364" s="49"/>
      <c r="BO364" s="49"/>
    </row>
    <row r="365" spans="7:67" x14ac:dyDescent="0.4">
      <c r="G365" s="48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49"/>
      <c r="BC365" s="49"/>
      <c r="BD365" s="49"/>
      <c r="BE365" s="49"/>
      <c r="BF365" s="49"/>
      <c r="BG365" s="49"/>
      <c r="BH365" s="49"/>
      <c r="BI365" s="49"/>
      <c r="BJ365" s="49"/>
      <c r="BK365" s="49"/>
      <c r="BL365" s="49"/>
      <c r="BM365" s="49"/>
      <c r="BN365" s="49"/>
      <c r="BO365" s="49"/>
    </row>
    <row r="366" spans="7:67" x14ac:dyDescent="0.4">
      <c r="G366" s="48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49"/>
      <c r="BC366" s="49"/>
      <c r="BD366" s="49"/>
      <c r="BE366" s="49"/>
      <c r="BF366" s="49"/>
      <c r="BG366" s="49"/>
      <c r="BH366" s="49"/>
      <c r="BI366" s="49"/>
      <c r="BJ366" s="49"/>
      <c r="BK366" s="49"/>
      <c r="BL366" s="49"/>
      <c r="BM366" s="49"/>
      <c r="BN366" s="49"/>
      <c r="BO366" s="49"/>
    </row>
    <row r="367" spans="7:67" x14ac:dyDescent="0.4">
      <c r="G367" s="48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49"/>
      <c r="BC367" s="49"/>
      <c r="BD367" s="49"/>
      <c r="BE367" s="49"/>
      <c r="BF367" s="49"/>
      <c r="BG367" s="49"/>
      <c r="BH367" s="49"/>
      <c r="BI367" s="49"/>
      <c r="BJ367" s="49"/>
      <c r="BK367" s="49"/>
      <c r="BL367" s="49"/>
      <c r="BM367" s="49"/>
      <c r="BN367" s="49"/>
      <c r="BO367" s="49"/>
    </row>
    <row r="368" spans="7:67" x14ac:dyDescent="0.4">
      <c r="G368" s="48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49"/>
      <c r="BC368" s="49"/>
      <c r="BD368" s="49"/>
      <c r="BE368" s="49"/>
      <c r="BF368" s="49"/>
      <c r="BG368" s="49"/>
      <c r="BH368" s="49"/>
      <c r="BI368" s="49"/>
      <c r="BJ368" s="49"/>
      <c r="BK368" s="49"/>
      <c r="BL368" s="49"/>
      <c r="BM368" s="49"/>
      <c r="BN368" s="49"/>
      <c r="BO368" s="49"/>
    </row>
    <row r="369" spans="7:67" x14ac:dyDescent="0.4">
      <c r="G369" s="48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</row>
    <row r="370" spans="7:67" x14ac:dyDescent="0.4">
      <c r="G370" s="48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</row>
    <row r="371" spans="7:67" x14ac:dyDescent="0.4">
      <c r="G371" s="48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</row>
    <row r="372" spans="7:67" x14ac:dyDescent="0.4">
      <c r="G372" s="48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49"/>
      <c r="BC372" s="49"/>
      <c r="BD372" s="49"/>
      <c r="BE372" s="49"/>
      <c r="BF372" s="49"/>
      <c r="BG372" s="49"/>
      <c r="BH372" s="49"/>
      <c r="BI372" s="49"/>
      <c r="BJ372" s="49"/>
      <c r="BK372" s="49"/>
      <c r="BL372" s="49"/>
      <c r="BM372" s="49"/>
      <c r="BN372" s="49"/>
      <c r="BO372" s="49"/>
    </row>
    <row r="373" spans="7:67" x14ac:dyDescent="0.4">
      <c r="G373" s="48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  <c r="AT373" s="49"/>
      <c r="AU373" s="49"/>
      <c r="AV373" s="49"/>
      <c r="AW373" s="49"/>
      <c r="AX373" s="49"/>
      <c r="AY373" s="49"/>
      <c r="AZ373" s="49"/>
      <c r="BA373" s="49"/>
      <c r="BB373" s="49"/>
      <c r="BC373" s="49"/>
      <c r="BD373" s="49"/>
      <c r="BE373" s="49"/>
      <c r="BF373" s="49"/>
      <c r="BG373" s="49"/>
      <c r="BH373" s="49"/>
      <c r="BI373" s="49"/>
      <c r="BJ373" s="49"/>
      <c r="BK373" s="49"/>
      <c r="BL373" s="49"/>
      <c r="BM373" s="49"/>
      <c r="BN373" s="49"/>
      <c r="BO373" s="49"/>
    </row>
    <row r="374" spans="7:67" x14ac:dyDescent="0.4">
      <c r="G374" s="48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  <c r="AT374" s="49"/>
      <c r="AU374" s="49"/>
      <c r="AV374" s="49"/>
      <c r="AW374" s="49"/>
      <c r="AX374" s="49"/>
      <c r="AY374" s="49"/>
      <c r="AZ374" s="49"/>
      <c r="BA374" s="49"/>
      <c r="BB374" s="49"/>
      <c r="BC374" s="49"/>
      <c r="BD374" s="49"/>
      <c r="BE374" s="49"/>
      <c r="BF374" s="49"/>
      <c r="BG374" s="49"/>
      <c r="BH374" s="49"/>
      <c r="BI374" s="49"/>
      <c r="BJ374" s="49"/>
      <c r="BK374" s="49"/>
      <c r="BL374" s="49"/>
      <c r="BM374" s="49"/>
      <c r="BN374" s="49"/>
      <c r="BO374" s="49"/>
    </row>
    <row r="375" spans="7:67" x14ac:dyDescent="0.4">
      <c r="G375" s="48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  <c r="AT375" s="49"/>
      <c r="AU375" s="49"/>
      <c r="AV375" s="49"/>
      <c r="AW375" s="49"/>
      <c r="AX375" s="49"/>
      <c r="AY375" s="49"/>
      <c r="AZ375" s="49"/>
      <c r="BA375" s="49"/>
      <c r="BB375" s="49"/>
      <c r="BC375" s="49"/>
      <c r="BD375" s="49"/>
      <c r="BE375" s="49"/>
      <c r="BF375" s="49"/>
      <c r="BG375" s="49"/>
      <c r="BH375" s="49"/>
      <c r="BI375" s="49"/>
      <c r="BJ375" s="49"/>
      <c r="BK375" s="49"/>
      <c r="BL375" s="49"/>
      <c r="BM375" s="49"/>
      <c r="BN375" s="49"/>
      <c r="BO375" s="49"/>
    </row>
    <row r="376" spans="7:67" x14ac:dyDescent="0.4">
      <c r="G376" s="48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  <c r="AT376" s="49"/>
      <c r="AU376" s="49"/>
      <c r="AV376" s="49"/>
      <c r="AW376" s="49"/>
      <c r="AX376" s="49"/>
      <c r="AY376" s="49"/>
      <c r="AZ376" s="49"/>
      <c r="BA376" s="49"/>
      <c r="BB376" s="49"/>
      <c r="BC376" s="49"/>
      <c r="BD376" s="49"/>
      <c r="BE376" s="49"/>
      <c r="BF376" s="49"/>
      <c r="BG376" s="49"/>
      <c r="BH376" s="49"/>
      <c r="BI376" s="49"/>
      <c r="BJ376" s="49"/>
      <c r="BK376" s="49"/>
      <c r="BL376" s="49"/>
      <c r="BM376" s="49"/>
      <c r="BN376" s="49"/>
      <c r="BO376" s="49"/>
    </row>
    <row r="377" spans="7:67" x14ac:dyDescent="0.4">
      <c r="G377" s="48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  <c r="AT377" s="49"/>
      <c r="AU377" s="49"/>
      <c r="AV377" s="49"/>
      <c r="AW377" s="49"/>
      <c r="AX377" s="49"/>
      <c r="AY377" s="49"/>
      <c r="AZ377" s="49"/>
      <c r="BA377" s="49"/>
      <c r="BB377" s="49"/>
      <c r="BC377" s="49"/>
      <c r="BD377" s="49"/>
      <c r="BE377" s="49"/>
      <c r="BF377" s="49"/>
      <c r="BG377" s="49"/>
      <c r="BH377" s="49"/>
      <c r="BI377" s="49"/>
      <c r="BJ377" s="49"/>
      <c r="BK377" s="49"/>
      <c r="BL377" s="49"/>
      <c r="BM377" s="49"/>
      <c r="BN377" s="49"/>
      <c r="BO377" s="49"/>
    </row>
    <row r="378" spans="7:67" x14ac:dyDescent="0.4">
      <c r="G378" s="48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  <c r="AT378" s="49"/>
      <c r="AU378" s="49"/>
      <c r="AV378" s="49"/>
      <c r="AW378" s="49"/>
      <c r="AX378" s="49"/>
      <c r="AY378" s="49"/>
      <c r="AZ378" s="49"/>
      <c r="BA378" s="49"/>
      <c r="BB378" s="49"/>
      <c r="BC378" s="49"/>
      <c r="BD378" s="49"/>
      <c r="BE378" s="49"/>
      <c r="BF378" s="49"/>
      <c r="BG378" s="49"/>
      <c r="BH378" s="49"/>
      <c r="BI378" s="49"/>
      <c r="BJ378" s="49"/>
      <c r="BK378" s="49"/>
      <c r="BL378" s="49"/>
      <c r="BM378" s="49"/>
      <c r="BN378" s="49"/>
      <c r="BO378" s="49"/>
    </row>
    <row r="379" spans="7:67" x14ac:dyDescent="0.4">
      <c r="G379" s="48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  <c r="AT379" s="49"/>
      <c r="AU379" s="49"/>
      <c r="AV379" s="49"/>
      <c r="AW379" s="49"/>
      <c r="AX379" s="49"/>
      <c r="AY379" s="49"/>
      <c r="AZ379" s="49"/>
      <c r="BA379" s="49"/>
      <c r="BB379" s="49"/>
      <c r="BC379" s="49"/>
      <c r="BD379" s="49"/>
      <c r="BE379" s="49"/>
      <c r="BF379" s="49"/>
      <c r="BG379" s="49"/>
      <c r="BH379" s="49"/>
      <c r="BI379" s="49"/>
      <c r="BJ379" s="49"/>
      <c r="BK379" s="49"/>
      <c r="BL379" s="49"/>
      <c r="BM379" s="49"/>
      <c r="BN379" s="49"/>
      <c r="BO379" s="49"/>
    </row>
    <row r="380" spans="7:67" x14ac:dyDescent="0.4">
      <c r="G380" s="48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49"/>
      <c r="BK380" s="49"/>
      <c r="BL380" s="49"/>
      <c r="BM380" s="49"/>
      <c r="BN380" s="49"/>
      <c r="BO380" s="49"/>
    </row>
    <row r="381" spans="7:67" x14ac:dyDescent="0.4">
      <c r="G381" s="48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  <c r="AT381" s="49"/>
      <c r="AU381" s="49"/>
      <c r="AV381" s="49"/>
      <c r="AW381" s="49"/>
      <c r="AX381" s="49"/>
      <c r="AY381" s="49"/>
      <c r="AZ381" s="49"/>
      <c r="BA381" s="49"/>
      <c r="BB381" s="49"/>
      <c r="BC381" s="49"/>
      <c r="BD381" s="49"/>
      <c r="BE381" s="49"/>
      <c r="BF381" s="49"/>
      <c r="BG381" s="49"/>
      <c r="BH381" s="49"/>
      <c r="BI381" s="49"/>
      <c r="BJ381" s="49"/>
      <c r="BK381" s="49"/>
      <c r="BL381" s="49"/>
      <c r="BM381" s="49"/>
      <c r="BN381" s="49"/>
      <c r="BO381" s="49"/>
    </row>
    <row r="382" spans="7:67" x14ac:dyDescent="0.4">
      <c r="G382" s="48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/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/>
    </row>
    <row r="383" spans="7:67" x14ac:dyDescent="0.4">
      <c r="G383" s="48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/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49"/>
    </row>
    <row r="384" spans="7:67" x14ac:dyDescent="0.4">
      <c r="G384" s="48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  <c r="AT384" s="49"/>
      <c r="AU384" s="49"/>
      <c r="AV384" s="49"/>
      <c r="AW384" s="49"/>
      <c r="AX384" s="49"/>
      <c r="AY384" s="49"/>
      <c r="AZ384" s="49"/>
      <c r="BA384" s="49"/>
      <c r="BB384" s="49"/>
      <c r="BC384" s="49"/>
      <c r="BD384" s="49"/>
      <c r="BE384" s="49"/>
      <c r="BF384" s="49"/>
      <c r="BG384" s="49"/>
      <c r="BH384" s="49"/>
      <c r="BI384" s="49"/>
      <c r="BJ384" s="49"/>
      <c r="BK384" s="49"/>
      <c r="BL384" s="49"/>
      <c r="BM384" s="49"/>
      <c r="BN384" s="49"/>
      <c r="BO384" s="49"/>
    </row>
    <row r="385" spans="7:67" x14ac:dyDescent="0.4">
      <c r="G385" s="48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  <c r="AT385" s="49"/>
      <c r="AU385" s="49"/>
      <c r="AV385" s="49"/>
      <c r="AW385" s="49"/>
      <c r="AX385" s="49"/>
      <c r="AY385" s="49"/>
      <c r="AZ385" s="49"/>
      <c r="BA385" s="49"/>
      <c r="BB385" s="49"/>
      <c r="BC385" s="49"/>
      <c r="BD385" s="49"/>
      <c r="BE385" s="49"/>
      <c r="BF385" s="49"/>
      <c r="BG385" s="49"/>
      <c r="BH385" s="49"/>
      <c r="BI385" s="49"/>
      <c r="BJ385" s="49"/>
      <c r="BK385" s="49"/>
      <c r="BL385" s="49"/>
      <c r="BM385" s="49"/>
      <c r="BN385" s="49"/>
      <c r="BO385" s="49"/>
    </row>
    <row r="386" spans="7:67" x14ac:dyDescent="0.4">
      <c r="G386" s="48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/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49"/>
      <c r="BJ386" s="49"/>
      <c r="BK386" s="49"/>
      <c r="BL386" s="49"/>
      <c r="BM386" s="49"/>
      <c r="BN386" s="49"/>
      <c r="BO386" s="49"/>
    </row>
    <row r="387" spans="7:67" x14ac:dyDescent="0.4">
      <c r="G387" s="48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49"/>
      <c r="BJ387" s="49"/>
      <c r="BK387" s="49"/>
      <c r="BL387" s="49"/>
      <c r="BM387" s="49"/>
      <c r="BN387" s="49"/>
      <c r="BO387" s="49"/>
    </row>
    <row r="388" spans="7:67" x14ac:dyDescent="0.4">
      <c r="G388" s="48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  <c r="AT388" s="49"/>
      <c r="AU388" s="49"/>
      <c r="AV388" s="49"/>
      <c r="AW388" s="49"/>
      <c r="AX388" s="49"/>
      <c r="AY388" s="49"/>
      <c r="AZ388" s="49"/>
      <c r="BA388" s="49"/>
      <c r="BB388" s="49"/>
      <c r="BC388" s="49"/>
      <c r="BD388" s="49"/>
      <c r="BE388" s="49"/>
      <c r="BF388" s="49"/>
      <c r="BG388" s="49"/>
      <c r="BH388" s="49"/>
      <c r="BI388" s="49"/>
      <c r="BJ388" s="49"/>
      <c r="BK388" s="49"/>
      <c r="BL388" s="49"/>
      <c r="BM388" s="49"/>
      <c r="BN388" s="49"/>
      <c r="BO388" s="49"/>
    </row>
    <row r="389" spans="7:67" x14ac:dyDescent="0.4">
      <c r="G389" s="48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  <c r="AT389" s="49"/>
      <c r="AU389" s="49"/>
      <c r="AV389" s="49"/>
      <c r="AW389" s="49"/>
      <c r="AX389" s="49"/>
      <c r="AY389" s="49"/>
      <c r="AZ389" s="49"/>
      <c r="BA389" s="49"/>
      <c r="BB389" s="49"/>
      <c r="BC389" s="49"/>
      <c r="BD389" s="49"/>
      <c r="BE389" s="49"/>
      <c r="BF389" s="49"/>
      <c r="BG389" s="49"/>
      <c r="BH389" s="49"/>
      <c r="BI389" s="49"/>
      <c r="BJ389" s="49"/>
      <c r="BK389" s="49"/>
      <c r="BL389" s="49"/>
      <c r="BM389" s="49"/>
      <c r="BN389" s="49"/>
      <c r="BO389" s="49"/>
    </row>
    <row r="390" spans="7:67" x14ac:dyDescent="0.4">
      <c r="G390" s="48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</row>
    <row r="391" spans="7:67" x14ac:dyDescent="0.4">
      <c r="G391" s="48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</row>
    <row r="392" spans="7:67" x14ac:dyDescent="0.4">
      <c r="G392" s="48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</row>
    <row r="393" spans="7:67" x14ac:dyDescent="0.4">
      <c r="G393" s="48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</row>
    <row r="394" spans="7:67" x14ac:dyDescent="0.4">
      <c r="G394" s="48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</row>
    <row r="395" spans="7:67" x14ac:dyDescent="0.4">
      <c r="G395" s="48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</row>
    <row r="396" spans="7:67" x14ac:dyDescent="0.4">
      <c r="G396" s="48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</row>
    <row r="397" spans="7:67" x14ac:dyDescent="0.4">
      <c r="G397" s="48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</row>
    <row r="398" spans="7:67" x14ac:dyDescent="0.4">
      <c r="G398" s="48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</row>
    <row r="399" spans="7:67" x14ac:dyDescent="0.4">
      <c r="G399" s="48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</row>
    <row r="400" spans="7:67" x14ac:dyDescent="0.4">
      <c r="G400" s="48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  <c r="AT400" s="49"/>
      <c r="AU400" s="49"/>
      <c r="AV400" s="49"/>
      <c r="AW400" s="49"/>
      <c r="AX400" s="49"/>
      <c r="AY400" s="49"/>
      <c r="AZ400" s="49"/>
      <c r="BA400" s="49"/>
      <c r="BB400" s="49"/>
      <c r="BC400" s="49"/>
      <c r="BD400" s="49"/>
      <c r="BE400" s="49"/>
      <c r="BF400" s="49"/>
      <c r="BG400" s="49"/>
      <c r="BH400" s="49"/>
      <c r="BI400" s="49"/>
      <c r="BJ400" s="49"/>
      <c r="BK400" s="49"/>
      <c r="BL400" s="49"/>
      <c r="BM400" s="49"/>
      <c r="BN400" s="49"/>
      <c r="BO400" s="49"/>
    </row>
    <row r="401" spans="7:67" x14ac:dyDescent="0.4">
      <c r="G401" s="48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  <c r="AT401" s="49"/>
      <c r="AU401" s="49"/>
      <c r="AV401" s="49"/>
      <c r="AW401" s="49"/>
      <c r="AX401" s="49"/>
      <c r="AY401" s="49"/>
      <c r="AZ401" s="49"/>
      <c r="BA401" s="49"/>
      <c r="BB401" s="49"/>
      <c r="BC401" s="49"/>
      <c r="BD401" s="49"/>
      <c r="BE401" s="49"/>
      <c r="BF401" s="49"/>
      <c r="BG401" s="49"/>
      <c r="BH401" s="49"/>
      <c r="BI401" s="49"/>
      <c r="BJ401" s="49"/>
      <c r="BK401" s="49"/>
      <c r="BL401" s="49"/>
      <c r="BM401" s="49"/>
      <c r="BN401" s="49"/>
      <c r="BO401" s="49"/>
    </row>
    <row r="402" spans="7:67" x14ac:dyDescent="0.4">
      <c r="G402" s="48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  <c r="AT402" s="49"/>
      <c r="AU402" s="49"/>
      <c r="AV402" s="49"/>
      <c r="AW402" s="49"/>
      <c r="AX402" s="49"/>
      <c r="AY402" s="49"/>
      <c r="AZ402" s="49"/>
      <c r="BA402" s="49"/>
      <c r="BB402" s="49"/>
      <c r="BC402" s="49"/>
      <c r="BD402" s="49"/>
      <c r="BE402" s="49"/>
      <c r="BF402" s="49"/>
      <c r="BG402" s="49"/>
      <c r="BH402" s="49"/>
      <c r="BI402" s="49"/>
      <c r="BJ402" s="49"/>
      <c r="BK402" s="49"/>
      <c r="BL402" s="49"/>
      <c r="BM402" s="49"/>
      <c r="BN402" s="49"/>
      <c r="BO402" s="49"/>
    </row>
    <row r="403" spans="7:67" x14ac:dyDescent="0.4">
      <c r="G403" s="48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  <c r="AT403" s="49"/>
      <c r="AU403" s="49"/>
      <c r="AV403" s="49"/>
      <c r="AW403" s="49"/>
      <c r="AX403" s="49"/>
      <c r="AY403" s="49"/>
      <c r="AZ403" s="49"/>
      <c r="BA403" s="49"/>
      <c r="BB403" s="49"/>
      <c r="BC403" s="49"/>
      <c r="BD403" s="49"/>
      <c r="BE403" s="49"/>
      <c r="BF403" s="49"/>
      <c r="BG403" s="49"/>
      <c r="BH403" s="49"/>
      <c r="BI403" s="49"/>
      <c r="BJ403" s="49"/>
      <c r="BK403" s="49"/>
      <c r="BL403" s="49"/>
      <c r="BM403" s="49"/>
      <c r="BN403" s="49"/>
      <c r="BO403" s="49"/>
    </row>
    <row r="404" spans="7:67" x14ac:dyDescent="0.4">
      <c r="G404" s="48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  <c r="AT404" s="49"/>
      <c r="AU404" s="49"/>
      <c r="AV404" s="49"/>
      <c r="AW404" s="49"/>
      <c r="AX404" s="49"/>
      <c r="AY404" s="49"/>
      <c r="AZ404" s="49"/>
      <c r="BA404" s="49"/>
      <c r="BB404" s="49"/>
      <c r="BC404" s="49"/>
      <c r="BD404" s="49"/>
      <c r="BE404" s="49"/>
      <c r="BF404" s="49"/>
      <c r="BG404" s="49"/>
      <c r="BH404" s="49"/>
      <c r="BI404" s="49"/>
      <c r="BJ404" s="49"/>
      <c r="BK404" s="49"/>
      <c r="BL404" s="49"/>
      <c r="BM404" s="49"/>
      <c r="BN404" s="49"/>
      <c r="BO404" s="49"/>
    </row>
    <row r="405" spans="7:67" x14ac:dyDescent="0.4">
      <c r="G405" s="48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  <c r="AT405" s="49"/>
      <c r="AU405" s="49"/>
      <c r="AV405" s="49"/>
      <c r="AW405" s="49"/>
      <c r="AX405" s="49"/>
      <c r="AY405" s="49"/>
      <c r="AZ405" s="49"/>
      <c r="BA405" s="49"/>
      <c r="BB405" s="49"/>
      <c r="BC405" s="49"/>
      <c r="BD405" s="49"/>
      <c r="BE405" s="49"/>
      <c r="BF405" s="49"/>
      <c r="BG405" s="49"/>
      <c r="BH405" s="49"/>
      <c r="BI405" s="49"/>
      <c r="BJ405" s="49"/>
      <c r="BK405" s="49"/>
      <c r="BL405" s="49"/>
      <c r="BM405" s="49"/>
      <c r="BN405" s="49"/>
      <c r="BO405" s="49"/>
    </row>
    <row r="406" spans="7:67" x14ac:dyDescent="0.4">
      <c r="G406" s="48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  <c r="AT406" s="49"/>
      <c r="AU406" s="49"/>
      <c r="AV406" s="49"/>
      <c r="AW406" s="49"/>
      <c r="AX406" s="49"/>
      <c r="AY406" s="49"/>
      <c r="AZ406" s="49"/>
      <c r="BA406" s="49"/>
      <c r="BB406" s="49"/>
      <c r="BC406" s="49"/>
      <c r="BD406" s="49"/>
      <c r="BE406" s="49"/>
      <c r="BF406" s="49"/>
      <c r="BG406" s="49"/>
      <c r="BH406" s="49"/>
      <c r="BI406" s="49"/>
      <c r="BJ406" s="49"/>
      <c r="BK406" s="49"/>
      <c r="BL406" s="49"/>
      <c r="BM406" s="49"/>
      <c r="BN406" s="49"/>
      <c r="BO406" s="49"/>
    </row>
    <row r="407" spans="7:67" x14ac:dyDescent="0.4">
      <c r="G407" s="48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  <c r="AT407" s="49"/>
      <c r="AU407" s="49"/>
      <c r="AV407" s="49"/>
      <c r="AW407" s="49"/>
      <c r="AX407" s="49"/>
      <c r="AY407" s="49"/>
      <c r="AZ407" s="49"/>
      <c r="BA407" s="49"/>
      <c r="BB407" s="49"/>
      <c r="BC407" s="49"/>
      <c r="BD407" s="49"/>
      <c r="BE407" s="49"/>
      <c r="BF407" s="49"/>
      <c r="BG407" s="49"/>
      <c r="BH407" s="49"/>
      <c r="BI407" s="49"/>
      <c r="BJ407" s="49"/>
      <c r="BK407" s="49"/>
      <c r="BL407" s="49"/>
      <c r="BM407" s="49"/>
      <c r="BN407" s="49"/>
      <c r="BO407" s="49"/>
    </row>
    <row r="408" spans="7:67" x14ac:dyDescent="0.4">
      <c r="G408" s="48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  <c r="AT408" s="49"/>
      <c r="AU408" s="49"/>
      <c r="AV408" s="49"/>
      <c r="AW408" s="49"/>
      <c r="AX408" s="49"/>
      <c r="AY408" s="49"/>
      <c r="AZ408" s="49"/>
      <c r="BA408" s="49"/>
      <c r="BB408" s="49"/>
      <c r="BC408" s="49"/>
      <c r="BD408" s="49"/>
      <c r="BE408" s="49"/>
      <c r="BF408" s="49"/>
      <c r="BG408" s="49"/>
      <c r="BH408" s="49"/>
      <c r="BI408" s="49"/>
      <c r="BJ408" s="49"/>
      <c r="BK408" s="49"/>
      <c r="BL408" s="49"/>
      <c r="BM408" s="49"/>
      <c r="BN408" s="49"/>
      <c r="BO408" s="49"/>
    </row>
    <row r="409" spans="7:67" x14ac:dyDescent="0.4">
      <c r="G409" s="48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  <c r="AT409" s="49"/>
      <c r="AU409" s="49"/>
      <c r="AV409" s="49"/>
      <c r="AW409" s="49"/>
      <c r="AX409" s="49"/>
      <c r="AY409" s="49"/>
      <c r="AZ409" s="49"/>
      <c r="BA409" s="49"/>
      <c r="BB409" s="49"/>
      <c r="BC409" s="49"/>
      <c r="BD409" s="49"/>
      <c r="BE409" s="49"/>
      <c r="BF409" s="49"/>
      <c r="BG409" s="49"/>
      <c r="BH409" s="49"/>
      <c r="BI409" s="49"/>
      <c r="BJ409" s="49"/>
      <c r="BK409" s="49"/>
      <c r="BL409" s="49"/>
      <c r="BM409" s="49"/>
      <c r="BN409" s="49"/>
      <c r="BO409" s="49"/>
    </row>
    <row r="410" spans="7:67" x14ac:dyDescent="0.4">
      <c r="G410" s="48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  <c r="AT410" s="49"/>
      <c r="AU410" s="49"/>
      <c r="AV410" s="49"/>
      <c r="AW410" s="49"/>
      <c r="AX410" s="49"/>
      <c r="AY410" s="49"/>
      <c r="AZ410" s="49"/>
      <c r="BA410" s="49"/>
      <c r="BB410" s="49"/>
      <c r="BC410" s="49"/>
      <c r="BD410" s="49"/>
      <c r="BE410" s="49"/>
      <c r="BF410" s="49"/>
      <c r="BG410" s="49"/>
      <c r="BH410" s="49"/>
      <c r="BI410" s="49"/>
      <c r="BJ410" s="49"/>
      <c r="BK410" s="49"/>
      <c r="BL410" s="49"/>
      <c r="BM410" s="49"/>
      <c r="BN410" s="49"/>
      <c r="BO410" s="49"/>
    </row>
    <row r="411" spans="7:67" x14ac:dyDescent="0.4">
      <c r="G411" s="48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  <c r="AT411" s="49"/>
      <c r="AU411" s="49"/>
      <c r="AV411" s="49"/>
      <c r="AW411" s="49"/>
      <c r="AX411" s="49"/>
      <c r="AY411" s="49"/>
      <c r="AZ411" s="49"/>
      <c r="BA411" s="49"/>
      <c r="BB411" s="49"/>
      <c r="BC411" s="49"/>
      <c r="BD411" s="49"/>
      <c r="BE411" s="49"/>
      <c r="BF411" s="49"/>
      <c r="BG411" s="49"/>
      <c r="BH411" s="49"/>
      <c r="BI411" s="49"/>
      <c r="BJ411" s="49"/>
      <c r="BK411" s="49"/>
      <c r="BL411" s="49"/>
      <c r="BM411" s="49"/>
      <c r="BN411" s="49"/>
      <c r="BO411" s="49"/>
    </row>
    <row r="412" spans="7:67" x14ac:dyDescent="0.4">
      <c r="G412" s="48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  <c r="AT412" s="49"/>
      <c r="AU412" s="49"/>
      <c r="AV412" s="49"/>
      <c r="AW412" s="49"/>
      <c r="AX412" s="49"/>
      <c r="AY412" s="49"/>
      <c r="AZ412" s="49"/>
      <c r="BA412" s="49"/>
      <c r="BB412" s="49"/>
      <c r="BC412" s="49"/>
      <c r="BD412" s="49"/>
      <c r="BE412" s="49"/>
      <c r="BF412" s="49"/>
      <c r="BG412" s="49"/>
      <c r="BH412" s="49"/>
      <c r="BI412" s="49"/>
      <c r="BJ412" s="49"/>
      <c r="BK412" s="49"/>
      <c r="BL412" s="49"/>
      <c r="BM412" s="49"/>
      <c r="BN412" s="49"/>
      <c r="BO412" s="49"/>
    </row>
    <row r="413" spans="7:67" x14ac:dyDescent="0.4">
      <c r="G413" s="48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  <c r="AT413" s="49"/>
      <c r="AU413" s="49"/>
      <c r="AV413" s="49"/>
      <c r="AW413" s="49"/>
      <c r="AX413" s="49"/>
      <c r="AY413" s="49"/>
      <c r="AZ413" s="49"/>
      <c r="BA413" s="49"/>
      <c r="BB413" s="49"/>
      <c r="BC413" s="49"/>
      <c r="BD413" s="49"/>
      <c r="BE413" s="49"/>
      <c r="BF413" s="49"/>
      <c r="BG413" s="49"/>
      <c r="BH413" s="49"/>
      <c r="BI413" s="49"/>
      <c r="BJ413" s="49"/>
      <c r="BK413" s="49"/>
      <c r="BL413" s="49"/>
      <c r="BM413" s="49"/>
      <c r="BN413" s="49"/>
      <c r="BO413" s="49"/>
    </row>
    <row r="414" spans="7:67" x14ac:dyDescent="0.4">
      <c r="G414" s="48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  <c r="AT414" s="49"/>
      <c r="AU414" s="49"/>
      <c r="AV414" s="49"/>
      <c r="AW414" s="49"/>
      <c r="AX414" s="49"/>
      <c r="AY414" s="49"/>
      <c r="AZ414" s="49"/>
      <c r="BA414" s="49"/>
      <c r="BB414" s="49"/>
      <c r="BC414" s="49"/>
      <c r="BD414" s="49"/>
      <c r="BE414" s="49"/>
      <c r="BF414" s="49"/>
      <c r="BG414" s="49"/>
      <c r="BH414" s="49"/>
      <c r="BI414" s="49"/>
      <c r="BJ414" s="49"/>
      <c r="BK414" s="49"/>
      <c r="BL414" s="49"/>
      <c r="BM414" s="49"/>
      <c r="BN414" s="49"/>
      <c r="BO414" s="49"/>
    </row>
    <row r="415" spans="7:67" x14ac:dyDescent="0.4">
      <c r="G415" s="48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  <c r="AT415" s="49"/>
      <c r="AU415" s="49"/>
      <c r="AV415" s="49"/>
      <c r="AW415" s="49"/>
      <c r="AX415" s="49"/>
      <c r="AY415" s="49"/>
      <c r="AZ415" s="49"/>
      <c r="BA415" s="49"/>
      <c r="BB415" s="49"/>
      <c r="BC415" s="49"/>
      <c r="BD415" s="49"/>
      <c r="BE415" s="49"/>
      <c r="BF415" s="49"/>
      <c r="BG415" s="49"/>
      <c r="BH415" s="49"/>
      <c r="BI415" s="49"/>
      <c r="BJ415" s="49"/>
      <c r="BK415" s="49"/>
      <c r="BL415" s="49"/>
      <c r="BM415" s="49"/>
      <c r="BN415" s="49"/>
      <c r="BO415" s="49"/>
    </row>
    <row r="416" spans="7:67" x14ac:dyDescent="0.4">
      <c r="G416" s="48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/>
      <c r="AU416" s="49"/>
      <c r="AV416" s="49"/>
      <c r="AW416" s="49"/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/>
      <c r="BJ416" s="49"/>
      <c r="BK416" s="49"/>
      <c r="BL416" s="49"/>
      <c r="BM416" s="49"/>
      <c r="BN416" s="49"/>
      <c r="BO416" s="49"/>
    </row>
    <row r="417" spans="7:67" x14ac:dyDescent="0.4">
      <c r="G417" s="48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  <c r="AT417" s="49"/>
      <c r="AU417" s="49"/>
      <c r="AV417" s="49"/>
      <c r="AW417" s="49"/>
      <c r="AX417" s="49"/>
      <c r="AY417" s="49"/>
      <c r="AZ417" s="49"/>
      <c r="BA417" s="49"/>
      <c r="BB417" s="49"/>
      <c r="BC417" s="49"/>
      <c r="BD417" s="49"/>
      <c r="BE417" s="49"/>
      <c r="BF417" s="49"/>
      <c r="BG417" s="49"/>
      <c r="BH417" s="49"/>
      <c r="BI417" s="49"/>
      <c r="BJ417" s="49"/>
      <c r="BK417" s="49"/>
      <c r="BL417" s="49"/>
      <c r="BM417" s="49"/>
      <c r="BN417" s="49"/>
      <c r="BO417" s="49"/>
    </row>
    <row r="418" spans="7:67" x14ac:dyDescent="0.4">
      <c r="G418" s="48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  <c r="AT418" s="49"/>
      <c r="AU418" s="49"/>
      <c r="AV418" s="49"/>
      <c r="AW418" s="49"/>
      <c r="AX418" s="49"/>
      <c r="AY418" s="49"/>
      <c r="AZ418" s="49"/>
      <c r="BA418" s="49"/>
      <c r="BB418" s="49"/>
      <c r="BC418" s="49"/>
      <c r="BD418" s="49"/>
      <c r="BE418" s="49"/>
      <c r="BF418" s="49"/>
      <c r="BG418" s="49"/>
      <c r="BH418" s="49"/>
      <c r="BI418" s="49"/>
      <c r="BJ418" s="49"/>
      <c r="BK418" s="49"/>
      <c r="BL418" s="49"/>
      <c r="BM418" s="49"/>
      <c r="BN418" s="49"/>
      <c r="BO418" s="49"/>
    </row>
    <row r="419" spans="7:67" x14ac:dyDescent="0.4">
      <c r="G419" s="48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  <c r="AT419" s="49"/>
      <c r="AU419" s="49"/>
      <c r="AV419" s="49"/>
      <c r="AW419" s="49"/>
      <c r="AX419" s="49"/>
      <c r="AY419" s="49"/>
      <c r="AZ419" s="49"/>
      <c r="BA419" s="49"/>
      <c r="BB419" s="49"/>
      <c r="BC419" s="49"/>
      <c r="BD419" s="49"/>
      <c r="BE419" s="49"/>
      <c r="BF419" s="49"/>
      <c r="BG419" s="49"/>
      <c r="BH419" s="49"/>
      <c r="BI419" s="49"/>
      <c r="BJ419" s="49"/>
      <c r="BK419" s="49"/>
      <c r="BL419" s="49"/>
      <c r="BM419" s="49"/>
      <c r="BN419" s="49"/>
      <c r="BO419" s="49"/>
    </row>
    <row r="420" spans="7:67" x14ac:dyDescent="0.4">
      <c r="G420" s="48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  <c r="AT420" s="49"/>
      <c r="AU420" s="49"/>
      <c r="AV420" s="49"/>
      <c r="AW420" s="49"/>
      <c r="AX420" s="49"/>
      <c r="AY420" s="49"/>
      <c r="AZ420" s="49"/>
      <c r="BA420" s="49"/>
      <c r="BB420" s="49"/>
      <c r="BC420" s="49"/>
      <c r="BD420" s="49"/>
      <c r="BE420" s="49"/>
      <c r="BF420" s="49"/>
      <c r="BG420" s="49"/>
      <c r="BH420" s="49"/>
      <c r="BI420" s="49"/>
      <c r="BJ420" s="49"/>
      <c r="BK420" s="49"/>
      <c r="BL420" s="49"/>
      <c r="BM420" s="49"/>
      <c r="BN420" s="49"/>
      <c r="BO420" s="49"/>
    </row>
    <row r="421" spans="7:67" x14ac:dyDescent="0.4">
      <c r="G421" s="48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  <c r="AT421" s="49"/>
      <c r="AU421" s="49"/>
      <c r="AV421" s="49"/>
      <c r="AW421" s="49"/>
      <c r="AX421" s="49"/>
      <c r="AY421" s="49"/>
      <c r="AZ421" s="49"/>
      <c r="BA421" s="49"/>
      <c r="BB421" s="49"/>
      <c r="BC421" s="49"/>
      <c r="BD421" s="49"/>
      <c r="BE421" s="49"/>
      <c r="BF421" s="49"/>
      <c r="BG421" s="49"/>
      <c r="BH421" s="49"/>
      <c r="BI421" s="49"/>
      <c r="BJ421" s="49"/>
      <c r="BK421" s="49"/>
      <c r="BL421" s="49"/>
      <c r="BM421" s="49"/>
      <c r="BN421" s="49"/>
      <c r="BO421" s="49"/>
    </row>
    <row r="422" spans="7:67" x14ac:dyDescent="0.4">
      <c r="G422" s="48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/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/>
    </row>
    <row r="423" spans="7:67" x14ac:dyDescent="0.4">
      <c r="G423" s="48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/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49"/>
    </row>
    <row r="424" spans="7:67" x14ac:dyDescent="0.4">
      <c r="G424" s="48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/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49"/>
      <c r="BJ424" s="49"/>
      <c r="BK424" s="49"/>
      <c r="BL424" s="49"/>
      <c r="BM424" s="49"/>
      <c r="BN424" s="49"/>
      <c r="BO424" s="49"/>
    </row>
    <row r="425" spans="7:67" x14ac:dyDescent="0.4">
      <c r="G425" s="48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49"/>
      <c r="BJ425" s="49"/>
      <c r="BK425" s="49"/>
      <c r="BL425" s="49"/>
      <c r="BM425" s="49"/>
      <c r="BN425" s="49"/>
      <c r="BO425" s="49"/>
    </row>
    <row r="426" spans="7:67" x14ac:dyDescent="0.4">
      <c r="G426" s="48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  <c r="AT426" s="49"/>
      <c r="AU426" s="49"/>
      <c r="AV426" s="49"/>
      <c r="AW426" s="49"/>
      <c r="AX426" s="49"/>
      <c r="AY426" s="49"/>
      <c r="AZ426" s="49"/>
      <c r="BA426" s="49"/>
      <c r="BB426" s="49"/>
      <c r="BC426" s="49"/>
      <c r="BD426" s="49"/>
      <c r="BE426" s="49"/>
      <c r="BF426" s="49"/>
      <c r="BG426" s="49"/>
      <c r="BH426" s="49"/>
      <c r="BI426" s="49"/>
      <c r="BJ426" s="49"/>
      <c r="BK426" s="49"/>
      <c r="BL426" s="49"/>
      <c r="BM426" s="49"/>
      <c r="BN426" s="49"/>
      <c r="BO426" s="49"/>
    </row>
    <row r="427" spans="7:67" x14ac:dyDescent="0.4">
      <c r="G427" s="48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  <c r="AT427" s="49"/>
      <c r="AU427" s="49"/>
      <c r="AV427" s="49"/>
      <c r="AW427" s="49"/>
      <c r="AX427" s="49"/>
      <c r="AY427" s="49"/>
      <c r="AZ427" s="49"/>
      <c r="BA427" s="49"/>
      <c r="BB427" s="49"/>
      <c r="BC427" s="49"/>
      <c r="BD427" s="49"/>
      <c r="BE427" s="49"/>
      <c r="BF427" s="49"/>
      <c r="BG427" s="49"/>
      <c r="BH427" s="49"/>
      <c r="BI427" s="49"/>
      <c r="BJ427" s="49"/>
      <c r="BK427" s="49"/>
      <c r="BL427" s="49"/>
      <c r="BM427" s="49"/>
      <c r="BN427" s="49"/>
      <c r="BO427" s="49"/>
    </row>
    <row r="428" spans="7:67" x14ac:dyDescent="0.4">
      <c r="G428" s="48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</row>
    <row r="429" spans="7:67" x14ac:dyDescent="0.4">
      <c r="G429" s="48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</row>
    <row r="430" spans="7:67" x14ac:dyDescent="0.4">
      <c r="G430" s="48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</row>
    <row r="431" spans="7:67" x14ac:dyDescent="0.4">
      <c r="G431" s="48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</row>
  </sheetData>
  <mergeCells count="1">
    <mergeCell ref="F1:F4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B1:W41"/>
  <sheetViews>
    <sheetView zoomScaleNormal="100" workbookViewId="0">
      <selection activeCell="F45" sqref="F45"/>
    </sheetView>
  </sheetViews>
  <sheetFormatPr defaultColWidth="9" defaultRowHeight="10.8" x14ac:dyDescent="0.4"/>
  <cols>
    <col min="1" max="1" width="2.09765625" style="3" customWidth="1"/>
    <col min="2" max="2" width="14.09765625" style="3" customWidth="1"/>
    <col min="3" max="3" width="6.19921875" style="3" customWidth="1"/>
    <col min="4" max="4" width="7.09765625" style="3" customWidth="1"/>
    <col min="5" max="5" width="12.59765625" style="3" customWidth="1"/>
    <col min="6" max="6" width="30.8984375" style="3" customWidth="1"/>
    <col min="7" max="7" width="2.09765625" style="3" customWidth="1"/>
    <col min="8" max="8" width="14.09765625" style="3" customWidth="1"/>
    <col min="9" max="9" width="6.19921875" style="3" customWidth="1"/>
    <col min="10" max="10" width="7.09765625" style="3" customWidth="1"/>
    <col min="11" max="15" width="12.59765625" style="3" customWidth="1"/>
    <col min="16" max="16" width="30.8984375" style="3" customWidth="1"/>
    <col min="17" max="17" width="2.69921875" style="91" customWidth="1"/>
    <col min="18" max="18" width="2.09765625" style="3" customWidth="1"/>
    <col min="19" max="19" width="14.09765625" style="3" customWidth="1"/>
    <col min="20" max="20" width="6.19921875" style="3" customWidth="1"/>
    <col min="21" max="21" width="7.09765625" style="3" customWidth="1"/>
    <col min="22" max="22" width="13.8984375" style="3" customWidth="1"/>
    <col min="23" max="23" width="30.8984375" style="3" customWidth="1"/>
    <col min="24" max="16384" width="9" style="3"/>
  </cols>
  <sheetData>
    <row r="1" spans="2:23" x14ac:dyDescent="0.4">
      <c r="B1" s="6" t="s">
        <v>69</v>
      </c>
      <c r="C1" s="326">
        <f>'Control Panel_운영'!$N$93</f>
        <v>1000</v>
      </c>
      <c r="E1" s="7" t="s">
        <v>121</v>
      </c>
      <c r="F1" s="3" t="s">
        <v>122</v>
      </c>
      <c r="H1" s="6"/>
      <c r="I1" s="44"/>
      <c r="K1" s="7"/>
      <c r="L1" s="7"/>
      <c r="M1" s="7"/>
      <c r="N1" s="7"/>
      <c r="O1" s="7"/>
    </row>
    <row r="2" spans="2:23" x14ac:dyDescent="0.4">
      <c r="E2" s="7" t="s">
        <v>174</v>
      </c>
      <c r="F2" s="3" t="s">
        <v>172</v>
      </c>
      <c r="K2" s="7"/>
      <c r="L2" s="7"/>
      <c r="M2" s="7"/>
      <c r="N2" s="7"/>
      <c r="O2" s="7"/>
    </row>
    <row r="3" spans="2:23" x14ac:dyDescent="0.4">
      <c r="F3" s="64" t="s">
        <v>173</v>
      </c>
      <c r="P3" s="64"/>
    </row>
    <row r="5" spans="2:23" x14ac:dyDescent="0.4">
      <c r="B5" s="2" t="s">
        <v>217</v>
      </c>
      <c r="C5" s="2"/>
      <c r="D5" s="2"/>
      <c r="E5" s="2"/>
      <c r="F5" s="2"/>
      <c r="H5" s="2" t="s">
        <v>474</v>
      </c>
      <c r="I5" s="2"/>
      <c r="J5" s="2"/>
      <c r="K5" s="138">
        <v>2018</v>
      </c>
      <c r="L5" s="138">
        <f>K5+1</f>
        <v>2019</v>
      </c>
      <c r="M5" s="138">
        <f>L5+1</f>
        <v>2020</v>
      </c>
      <c r="N5" s="138">
        <f>M5+1</f>
        <v>2021</v>
      </c>
      <c r="O5" s="138">
        <f>N5+1</f>
        <v>2022</v>
      </c>
      <c r="P5" s="2"/>
      <c r="Q5" s="91">
        <f>ROW(Q5)</f>
        <v>5</v>
      </c>
      <c r="S5" s="2" t="s">
        <v>475</v>
      </c>
      <c r="T5" s="2"/>
      <c r="U5" s="2"/>
      <c r="V5" s="2"/>
      <c r="W5" s="2"/>
    </row>
    <row r="6" spans="2:23" x14ac:dyDescent="0.4">
      <c r="B6" s="23" t="s">
        <v>472</v>
      </c>
      <c r="H6" s="23" t="s">
        <v>18</v>
      </c>
      <c r="K6" s="95"/>
      <c r="L6" s="95"/>
      <c r="M6" s="95"/>
      <c r="N6" s="95"/>
      <c r="O6" s="95"/>
      <c r="S6" s="23" t="s">
        <v>473</v>
      </c>
    </row>
    <row r="7" spans="2:23" x14ac:dyDescent="0.4">
      <c r="B7" s="67" t="s">
        <v>124</v>
      </c>
      <c r="C7" s="68"/>
      <c r="D7" s="69"/>
      <c r="E7" s="86" t="e">
        <f>SUM('Control Panel_개발'!F42:F44,'Control Panel_개발'!F47,'Control Panel_개발'!F49,'Control Panel_개발'!#REF!)*$C$1</f>
        <v>#REF!</v>
      </c>
      <c r="H7" s="76" t="s">
        <v>120</v>
      </c>
      <c r="I7" s="66"/>
      <c r="J7" s="75" t="s">
        <v>155</v>
      </c>
      <c r="K7" s="75" t="s">
        <v>142</v>
      </c>
      <c r="L7" s="75" t="s">
        <v>142</v>
      </c>
      <c r="M7" s="75" t="s">
        <v>142</v>
      </c>
      <c r="N7" s="75" t="s">
        <v>142</v>
      </c>
      <c r="O7" s="75" t="s">
        <v>142</v>
      </c>
      <c r="P7" s="75" t="s">
        <v>119</v>
      </c>
      <c r="S7" s="67" t="s">
        <v>124</v>
      </c>
      <c r="T7" s="68"/>
      <c r="U7" s="69"/>
      <c r="V7" s="86">
        <f ca="1">SUM('Control Panel_개발'!F54,'Control Panel_개발'!F64:F85,'Control Panel_개발'!F88:F93,'Control Panel_개발'!F95:F106)*$C$1</f>
        <v>57619625706.669258</v>
      </c>
    </row>
    <row r="8" spans="2:23" x14ac:dyDescent="0.4">
      <c r="B8" s="67" t="s">
        <v>18</v>
      </c>
      <c r="C8" s="68"/>
      <c r="D8" s="69"/>
      <c r="E8" s="86">
        <f>K10</f>
        <v>16552900000</v>
      </c>
      <c r="F8" s="96"/>
      <c r="H8" s="67" t="s">
        <v>156</v>
      </c>
      <c r="I8" s="69"/>
      <c r="J8" s="79" t="s">
        <v>157</v>
      </c>
      <c r="K8" s="78">
        <f>'Control Panel_개발'!$E$8</f>
        <v>1547</v>
      </c>
      <c r="L8" s="78">
        <f>'Control Panel_개발'!$E$8</f>
        <v>1547</v>
      </c>
      <c r="M8" s="78">
        <f>'Control Panel_개발'!$E$8</f>
        <v>1547</v>
      </c>
      <c r="N8" s="78">
        <f>'Control Panel_개발'!$E$8</f>
        <v>1547</v>
      </c>
      <c r="O8" s="78">
        <f>'Control Panel_개발'!$E$8</f>
        <v>1547</v>
      </c>
      <c r="P8" s="55"/>
      <c r="S8" s="75" t="s">
        <v>120</v>
      </c>
      <c r="T8" s="75" t="s">
        <v>125</v>
      </c>
      <c r="U8" s="75" t="s">
        <v>126</v>
      </c>
      <c r="V8" s="75" t="s">
        <v>142</v>
      </c>
      <c r="W8" s="75" t="s">
        <v>119</v>
      </c>
    </row>
    <row r="9" spans="2:23" x14ac:dyDescent="0.4">
      <c r="B9" s="75" t="s">
        <v>120</v>
      </c>
      <c r="C9" s="75" t="s">
        <v>125</v>
      </c>
      <c r="D9" s="75" t="s">
        <v>126</v>
      </c>
      <c r="E9" s="75" t="s">
        <v>142</v>
      </c>
      <c r="F9" s="75" t="s">
        <v>119</v>
      </c>
      <c r="H9" s="67" t="s">
        <v>158</v>
      </c>
      <c r="I9" s="69"/>
      <c r="J9" s="79" t="s">
        <v>159</v>
      </c>
      <c r="K9" s="102">
        <f>K31</f>
        <v>10700000</v>
      </c>
      <c r="L9" s="102">
        <f>K9*(1+$H$33)</f>
        <v>11318917.85493567</v>
      </c>
      <c r="M9" s="102">
        <f t="shared" ref="M9:O9" si="0">L9*(1+$H$33)</f>
        <v>11973635.645493601</v>
      </c>
      <c r="N9" s="102">
        <f t="shared" si="0"/>
        <v>12666224.139838478</v>
      </c>
      <c r="O9" s="102">
        <f t="shared" si="0"/>
        <v>13398873.885143453</v>
      </c>
      <c r="P9" s="55" t="s">
        <v>160</v>
      </c>
      <c r="S9" s="70" t="s">
        <v>127</v>
      </c>
      <c r="T9" s="79" t="s">
        <v>128</v>
      </c>
      <c r="U9" s="57">
        <v>2.8000000000000001E-2</v>
      </c>
      <c r="V9" s="86">
        <f ca="1">V7*U9</f>
        <v>1613349519.7867393</v>
      </c>
      <c r="W9" s="55" t="s">
        <v>143</v>
      </c>
    </row>
    <row r="10" spans="2:23" x14ac:dyDescent="0.4">
      <c r="B10" s="70" t="s">
        <v>127</v>
      </c>
      <c r="C10" s="79" t="s">
        <v>128</v>
      </c>
      <c r="D10" s="57">
        <v>0.04</v>
      </c>
      <c r="E10" s="86" t="e">
        <f>E7*D10</f>
        <v>#REF!</v>
      </c>
      <c r="F10" s="55" t="s">
        <v>143</v>
      </c>
      <c r="H10" s="94" t="s">
        <v>220</v>
      </c>
      <c r="I10" s="69"/>
      <c r="J10" s="79" t="s">
        <v>161</v>
      </c>
      <c r="K10" s="90">
        <f>K8*K9</f>
        <v>16552900000</v>
      </c>
      <c r="L10" s="90">
        <f>L8*L9</f>
        <v>17510365921.585484</v>
      </c>
      <c r="M10" s="90">
        <f>M8*M9</f>
        <v>18523214343.578602</v>
      </c>
      <c r="N10" s="90">
        <f>N8*N9</f>
        <v>19594648744.330124</v>
      </c>
      <c r="O10" s="90">
        <f>O8*O9</f>
        <v>20728057900.316921</v>
      </c>
      <c r="P10" s="55"/>
      <c r="S10" s="70" t="s">
        <v>129</v>
      </c>
      <c r="T10" s="79" t="s">
        <v>128</v>
      </c>
      <c r="U10" s="57">
        <v>1.6000000000000001E-3</v>
      </c>
      <c r="V10" s="86">
        <f ca="1">V7*U10</f>
        <v>92191401.130670816</v>
      </c>
      <c r="W10" s="55" t="s">
        <v>144</v>
      </c>
    </row>
    <row r="11" spans="2:23" x14ac:dyDescent="0.4">
      <c r="B11" s="70" t="s">
        <v>129</v>
      </c>
      <c r="C11" s="79" t="s">
        <v>128</v>
      </c>
      <c r="D11" s="57">
        <v>4.0000000000000001E-3</v>
      </c>
      <c r="E11" s="86" t="e">
        <f>E7*D11</f>
        <v>#REF!</v>
      </c>
      <c r="F11" s="55" t="s">
        <v>144</v>
      </c>
      <c r="S11" s="70" t="s">
        <v>130</v>
      </c>
      <c r="T11" s="79" t="s">
        <v>128</v>
      </c>
      <c r="U11" s="57">
        <v>2E-3</v>
      </c>
      <c r="V11" s="86">
        <f ca="1">V7*U11</f>
        <v>115239251.41333851</v>
      </c>
      <c r="W11" s="55" t="s">
        <v>145</v>
      </c>
    </row>
    <row r="12" spans="2:23" x14ac:dyDescent="0.4">
      <c r="B12" s="70" t="s">
        <v>130</v>
      </c>
      <c r="C12" s="79" t="s">
        <v>128</v>
      </c>
      <c r="D12" s="57">
        <v>2E-3</v>
      </c>
      <c r="E12" s="86" t="e">
        <f>E7*D12</f>
        <v>#REF!</v>
      </c>
      <c r="F12" s="55" t="s">
        <v>145</v>
      </c>
      <c r="H12" s="23" t="s">
        <v>175</v>
      </c>
      <c r="S12" s="71" t="s">
        <v>131</v>
      </c>
      <c r="T12" s="80" t="s">
        <v>187</v>
      </c>
      <c r="U12" s="84">
        <v>15000</v>
      </c>
      <c r="V12" s="87">
        <f>U12*U13</f>
        <v>30000</v>
      </c>
      <c r="W12" s="54" t="s">
        <v>146</v>
      </c>
    </row>
    <row r="13" spans="2:23" x14ac:dyDescent="0.4">
      <c r="B13" s="71" t="s">
        <v>131</v>
      </c>
      <c r="C13" s="80" t="s">
        <v>187</v>
      </c>
      <c r="D13" s="84">
        <v>15000</v>
      </c>
      <c r="E13" s="87">
        <f>D13*D14</f>
        <v>30000</v>
      </c>
      <c r="F13" s="54" t="s">
        <v>146</v>
      </c>
      <c r="H13" s="67" t="s">
        <v>176</v>
      </c>
      <c r="I13" s="68"/>
      <c r="J13" s="69"/>
      <c r="K13" s="86">
        <f>K10</f>
        <v>16552900000</v>
      </c>
      <c r="L13" s="86">
        <f>L10</f>
        <v>17510365921.585484</v>
      </c>
      <c r="M13" s="86">
        <f>M10</f>
        <v>18523214343.578602</v>
      </c>
      <c r="N13" s="86">
        <f>N10</f>
        <v>19594648744.330124</v>
      </c>
      <c r="O13" s="86">
        <f>O10</f>
        <v>20728057900.316921</v>
      </c>
      <c r="S13" s="72"/>
      <c r="T13" s="81" t="s">
        <v>186</v>
      </c>
      <c r="U13" s="77">
        <v>2</v>
      </c>
      <c r="V13" s="88"/>
      <c r="W13" s="53"/>
    </row>
    <row r="14" spans="2:23" x14ac:dyDescent="0.4">
      <c r="B14" s="72"/>
      <c r="C14" s="81" t="s">
        <v>186</v>
      </c>
      <c r="D14" s="77">
        <v>2</v>
      </c>
      <c r="E14" s="88"/>
      <c r="F14" s="53"/>
      <c r="H14" s="67" t="s">
        <v>177</v>
      </c>
      <c r="I14" s="68"/>
      <c r="J14" s="69"/>
      <c r="K14" s="65">
        <v>0.7</v>
      </c>
      <c r="L14" s="65">
        <v>0.7</v>
      </c>
      <c r="M14" s="65">
        <v>0.7</v>
      </c>
      <c r="N14" s="65">
        <v>0.7</v>
      </c>
      <c r="O14" s="65">
        <v>0.7</v>
      </c>
      <c r="S14" s="70" t="s">
        <v>132</v>
      </c>
      <c r="T14" s="79"/>
      <c r="U14" s="119"/>
      <c r="V14" s="89">
        <v>350000</v>
      </c>
      <c r="W14" s="55" t="s">
        <v>147</v>
      </c>
    </row>
    <row r="15" spans="2:23" x14ac:dyDescent="0.4">
      <c r="B15" s="70" t="s">
        <v>132</v>
      </c>
      <c r="C15" s="79"/>
      <c r="D15" s="119"/>
      <c r="E15" s="89">
        <v>350000</v>
      </c>
      <c r="F15" s="55" t="s">
        <v>147</v>
      </c>
      <c r="H15" s="67" t="s">
        <v>1124</v>
      </c>
      <c r="I15" s="68"/>
      <c r="J15" s="69"/>
      <c r="K15" s="65">
        <v>0.8</v>
      </c>
      <c r="L15" s="65">
        <v>0.85</v>
      </c>
      <c r="M15" s="65">
        <v>0.9</v>
      </c>
      <c r="N15" s="65">
        <v>0.95</v>
      </c>
      <c r="O15" s="65">
        <v>1</v>
      </c>
      <c r="S15" s="70" t="s">
        <v>136</v>
      </c>
      <c r="T15" s="79"/>
      <c r="U15" s="131"/>
      <c r="V15" s="86"/>
      <c r="W15" s="55" t="s">
        <v>150</v>
      </c>
    </row>
    <row r="16" spans="2:23" x14ac:dyDescent="0.4">
      <c r="B16" s="71" t="s">
        <v>133</v>
      </c>
      <c r="C16" s="80" t="s">
        <v>134</v>
      </c>
      <c r="D16" s="58">
        <v>0.05</v>
      </c>
      <c r="E16" s="87">
        <f>E8*D16*D17</f>
        <v>24829350</v>
      </c>
      <c r="F16" s="54" t="s">
        <v>148</v>
      </c>
      <c r="H16" s="67" t="s">
        <v>123</v>
      </c>
      <c r="I16" s="68"/>
      <c r="J16" s="69"/>
      <c r="K16" s="86">
        <f>K13*K14</f>
        <v>11587030000</v>
      </c>
      <c r="L16" s="86">
        <f>L13*L14</f>
        <v>12257256145.109838</v>
      </c>
      <c r="M16" s="86">
        <f>M13*M14</f>
        <v>12966250040.50502</v>
      </c>
      <c r="N16" s="86">
        <f>N13*N14</f>
        <v>13716254121.031086</v>
      </c>
      <c r="O16" s="86">
        <f>O13*O14</f>
        <v>14509640530.221844</v>
      </c>
      <c r="S16" s="71" t="s">
        <v>137</v>
      </c>
      <c r="T16" s="80" t="s">
        <v>138</v>
      </c>
      <c r="U16" s="85">
        <v>6000</v>
      </c>
      <c r="V16" s="87">
        <f>U16*U17</f>
        <v>12000</v>
      </c>
      <c r="W16" s="54" t="s">
        <v>151</v>
      </c>
    </row>
    <row r="17" spans="2:23" x14ac:dyDescent="0.4">
      <c r="B17" s="72"/>
      <c r="C17" s="81" t="s">
        <v>135</v>
      </c>
      <c r="D17" s="59">
        <v>0.03</v>
      </c>
      <c r="E17" s="88"/>
      <c r="F17" s="53" t="s">
        <v>149</v>
      </c>
      <c r="H17" s="67" t="s">
        <v>1125</v>
      </c>
      <c r="I17" s="68"/>
      <c r="J17" s="69"/>
      <c r="K17" s="86">
        <f>IF(K10&gt;8000000000,(K13-8000000000)*K15,0)</f>
        <v>6842320000</v>
      </c>
      <c r="L17" s="86">
        <f t="shared" ref="L17:N17" si="1">IF(L10&gt;8000000000,(L13-8000000000)*L15,0)</f>
        <v>8083811033.347661</v>
      </c>
      <c r="M17" s="86">
        <f t="shared" si="1"/>
        <v>9470892909.2207413</v>
      </c>
      <c r="N17" s="86">
        <f t="shared" si="1"/>
        <v>11014916307.113617</v>
      </c>
      <c r="O17" s="86">
        <f t="shared" ref="O17" si="2">IF(O10&gt;8000000000,(O13-8000000000)*O15,0)</f>
        <v>12728057900.316921</v>
      </c>
      <c r="S17" s="72"/>
      <c r="T17" s="81" t="s">
        <v>188</v>
      </c>
      <c r="U17" s="77">
        <v>2</v>
      </c>
      <c r="V17" s="88"/>
      <c r="W17" s="53"/>
    </row>
    <row r="18" spans="2:23" x14ac:dyDescent="0.4">
      <c r="B18" s="70" t="s">
        <v>136</v>
      </c>
      <c r="C18" s="79"/>
      <c r="D18" s="131"/>
      <c r="E18" s="86"/>
      <c r="F18" s="55" t="s">
        <v>150</v>
      </c>
      <c r="H18" s="75" t="s">
        <v>120</v>
      </c>
      <c r="I18" s="75" t="s">
        <v>125</v>
      </c>
      <c r="J18" s="75" t="s">
        <v>126</v>
      </c>
      <c r="K18" s="75" t="s">
        <v>142</v>
      </c>
      <c r="L18" s="75" t="s">
        <v>142</v>
      </c>
      <c r="M18" s="75" t="s">
        <v>142</v>
      </c>
      <c r="N18" s="75" t="s">
        <v>142</v>
      </c>
      <c r="O18" s="75"/>
      <c r="P18" s="75" t="s">
        <v>119</v>
      </c>
      <c r="S18" s="70" t="s">
        <v>139</v>
      </c>
      <c r="T18" s="79" t="s">
        <v>128</v>
      </c>
      <c r="U18" s="57">
        <v>0.2</v>
      </c>
      <c r="V18" s="86">
        <f>V16*U18</f>
        <v>2400</v>
      </c>
      <c r="W18" s="55" t="s">
        <v>144</v>
      </c>
    </row>
    <row r="19" spans="2:23" x14ac:dyDescent="0.4">
      <c r="B19" s="71" t="s">
        <v>137</v>
      </c>
      <c r="C19" s="80" t="s">
        <v>138</v>
      </c>
      <c r="D19" s="85">
        <v>6000</v>
      </c>
      <c r="E19" s="87">
        <f>D19*D20</f>
        <v>12000</v>
      </c>
      <c r="F19" s="54" t="s">
        <v>151</v>
      </c>
      <c r="H19" s="70" t="s">
        <v>178</v>
      </c>
      <c r="I19" s="79" t="s">
        <v>128</v>
      </c>
      <c r="J19" s="57">
        <v>4.0000000000000001E-3</v>
      </c>
      <c r="K19" s="86">
        <f>2800000+((K$16-1000000000)*$J19)</f>
        <v>45148120</v>
      </c>
      <c r="L19" s="86">
        <f t="shared" ref="L19:O19" si="3">2800000+((L$16-1000000000)*$J19)</f>
        <v>47829024.580439351</v>
      </c>
      <c r="M19" s="86">
        <f t="shared" si="3"/>
        <v>50665000.16202008</v>
      </c>
      <c r="N19" s="86">
        <f t="shared" si="3"/>
        <v>53665016.484124348</v>
      </c>
      <c r="O19" s="86">
        <f t="shared" si="3"/>
        <v>56838562.120887376</v>
      </c>
      <c r="P19" s="55" t="s">
        <v>179</v>
      </c>
      <c r="S19" s="70" t="s">
        <v>140</v>
      </c>
      <c r="T19" s="79"/>
      <c r="U19" s="55"/>
      <c r="V19" s="86"/>
      <c r="W19" s="55" t="s">
        <v>146</v>
      </c>
    </row>
    <row r="20" spans="2:23" x14ac:dyDescent="0.4">
      <c r="B20" s="72"/>
      <c r="C20" s="81" t="s">
        <v>188</v>
      </c>
      <c r="D20" s="77">
        <v>2</v>
      </c>
      <c r="E20" s="88"/>
      <c r="F20" s="53"/>
      <c r="H20" s="70" t="s">
        <v>180</v>
      </c>
      <c r="I20" s="79" t="s">
        <v>128</v>
      </c>
      <c r="J20" s="57">
        <v>1.4E-3</v>
      </c>
      <c r="K20" s="86">
        <f t="shared" ref="K20:O21" si="4">K$16*$J20</f>
        <v>16221842</v>
      </c>
      <c r="L20" s="86">
        <f t="shared" si="4"/>
        <v>17160158.603153773</v>
      </c>
      <c r="M20" s="86">
        <f t="shared" si="4"/>
        <v>18152750.056707028</v>
      </c>
      <c r="N20" s="86">
        <f t="shared" si="4"/>
        <v>19202755.769443519</v>
      </c>
      <c r="O20" s="86">
        <f t="shared" si="4"/>
        <v>20313496.74231058</v>
      </c>
      <c r="P20" s="55" t="s">
        <v>181</v>
      </c>
      <c r="S20" s="105" t="s">
        <v>230</v>
      </c>
      <c r="T20" s="82"/>
      <c r="U20" s="63"/>
      <c r="V20" s="106">
        <f ca="1">V22+(V7-V21)*U21</f>
        <v>12146962.570666926</v>
      </c>
      <c r="W20" s="63" t="s">
        <v>231</v>
      </c>
    </row>
    <row r="21" spans="2:23" x14ac:dyDescent="0.4">
      <c r="B21" s="70" t="s">
        <v>139</v>
      </c>
      <c r="C21" s="79" t="s">
        <v>128</v>
      </c>
      <c r="D21" s="57">
        <v>0.2</v>
      </c>
      <c r="E21" s="86">
        <f>E19*D21</f>
        <v>2400</v>
      </c>
      <c r="F21" s="55" t="s">
        <v>144</v>
      </c>
      <c r="H21" s="70" t="s">
        <v>182</v>
      </c>
      <c r="I21" s="79" t="s">
        <v>128</v>
      </c>
      <c r="J21" s="57">
        <f>J19*20%</f>
        <v>8.0000000000000004E-4</v>
      </c>
      <c r="K21" s="86">
        <f t="shared" si="4"/>
        <v>9269624</v>
      </c>
      <c r="L21" s="86">
        <f t="shared" si="4"/>
        <v>9805804.9160878714</v>
      </c>
      <c r="M21" s="86">
        <f t="shared" si="4"/>
        <v>10373000.032404017</v>
      </c>
      <c r="N21" s="86">
        <f t="shared" si="4"/>
        <v>10973003.296824869</v>
      </c>
      <c r="O21" s="86">
        <f t="shared" si="4"/>
        <v>11607712.424177475</v>
      </c>
      <c r="P21" s="55" t="s">
        <v>144</v>
      </c>
      <c r="S21" s="104"/>
      <c r="T21" s="83" t="s">
        <v>232</v>
      </c>
      <c r="U21" s="107">
        <f>1/10000</f>
        <v>1E-4</v>
      </c>
      <c r="V21" s="116">
        <v>20000000000</v>
      </c>
      <c r="W21" s="62" t="s">
        <v>233</v>
      </c>
    </row>
    <row r="22" spans="2:23" x14ac:dyDescent="0.4">
      <c r="B22" s="70" t="s">
        <v>140</v>
      </c>
      <c r="C22" s="79"/>
      <c r="D22" s="55"/>
      <c r="E22" s="86"/>
      <c r="F22" s="55" t="s">
        <v>146</v>
      </c>
      <c r="H22" s="1321" t="s">
        <v>1126</v>
      </c>
      <c r="I22" s="79" t="s">
        <v>128</v>
      </c>
      <c r="J22" s="57">
        <v>5.0000000000000001E-3</v>
      </c>
      <c r="K22" s="86">
        <f>K$17*$J22</f>
        <v>34211600</v>
      </c>
      <c r="L22" s="86">
        <f t="shared" ref="L22:O22" si="5">L$17*$J22</f>
        <v>40419055.166738309</v>
      </c>
      <c r="M22" s="86">
        <f t="shared" si="5"/>
        <v>47354464.546103708</v>
      </c>
      <c r="N22" s="86">
        <f t="shared" si="5"/>
        <v>55074581.535568088</v>
      </c>
      <c r="O22" s="86">
        <f t="shared" si="5"/>
        <v>63640289.501584604</v>
      </c>
      <c r="P22" s="55" t="s">
        <v>1123</v>
      </c>
      <c r="S22" s="103"/>
      <c r="T22" s="81"/>
      <c r="U22" s="61"/>
      <c r="V22" s="117">
        <v>8385000</v>
      </c>
      <c r="W22" s="53" t="s">
        <v>235</v>
      </c>
    </row>
    <row r="23" spans="2:23" x14ac:dyDescent="0.4">
      <c r="B23" s="105" t="s">
        <v>230</v>
      </c>
      <c r="C23" s="82"/>
      <c r="D23" s="63"/>
      <c r="E23" s="106" t="e">
        <f>E25+(E7-E24)*D24</f>
        <v>#REF!</v>
      </c>
      <c r="F23" s="63" t="s">
        <v>231</v>
      </c>
      <c r="H23" s="1322" t="s">
        <v>1128</v>
      </c>
      <c r="I23" s="79" t="s">
        <v>128</v>
      </c>
      <c r="J23" s="57"/>
      <c r="K23" s="86">
        <f>-K19*((2800000+(((K17*K14)-1000000000)*$J19))/K19)</f>
        <v>-17958496</v>
      </c>
      <c r="L23" s="86">
        <f t="shared" ref="L23:O23" si="6">-L19*((2800000+(((L17*L14)-1000000000)*$J19))/L19)</f>
        <v>-21434670.893373452</v>
      </c>
      <c r="M23" s="86">
        <f t="shared" si="6"/>
        <v>-25318500.145818073</v>
      </c>
      <c r="N23" s="86">
        <f t="shared" si="6"/>
        <v>-29641765.659918126</v>
      </c>
      <c r="O23" s="86">
        <f t="shared" si="6"/>
        <v>-34438562.120887376</v>
      </c>
      <c r="P23" s="55" t="s">
        <v>1127</v>
      </c>
      <c r="S23" s="67" t="s">
        <v>141</v>
      </c>
      <c r="T23" s="130"/>
      <c r="U23" s="69"/>
      <c r="V23" s="90">
        <f ca="1">SUM(V9:V20)</f>
        <v>1833321534.9014156</v>
      </c>
      <c r="W23" s="55"/>
    </row>
    <row r="24" spans="2:23" x14ac:dyDescent="0.4">
      <c r="B24" s="104"/>
      <c r="C24" s="83" t="s">
        <v>232</v>
      </c>
      <c r="D24" s="107">
        <f>1/10000</f>
        <v>1E-4</v>
      </c>
      <c r="E24" s="116">
        <v>20000000000</v>
      </c>
      <c r="F24" s="62" t="s">
        <v>233</v>
      </c>
      <c r="H24" s="1321" t="s">
        <v>1129</v>
      </c>
      <c r="I24" s="79" t="s">
        <v>128</v>
      </c>
      <c r="J24" s="57">
        <v>0.2</v>
      </c>
      <c r="K24" s="86">
        <f>(K22+K23)*$J24</f>
        <v>3250620.8000000003</v>
      </c>
      <c r="L24" s="86">
        <f t="shared" ref="L24:O24" si="7">(L22+L23)*$J24</f>
        <v>3796876.8546729716</v>
      </c>
      <c r="M24" s="86">
        <f t="shared" si="7"/>
        <v>4407192.8800571272</v>
      </c>
      <c r="N24" s="86">
        <f t="shared" si="7"/>
        <v>5086563.1751299929</v>
      </c>
      <c r="O24" s="86">
        <f t="shared" si="7"/>
        <v>5840345.4761394458</v>
      </c>
      <c r="P24" s="55" t="s">
        <v>1123</v>
      </c>
    </row>
    <row r="25" spans="2:23" x14ac:dyDescent="0.4">
      <c r="B25" s="103"/>
      <c r="C25" s="81"/>
      <c r="D25" s="61"/>
      <c r="E25" s="117">
        <v>8385000</v>
      </c>
      <c r="F25" s="53" t="s">
        <v>235</v>
      </c>
      <c r="H25" s="94" t="s">
        <v>141</v>
      </c>
      <c r="I25" s="68"/>
      <c r="J25" s="69"/>
      <c r="K25" s="90">
        <f>SUM(K19:K24)</f>
        <v>90143310.799999997</v>
      </c>
      <c r="L25" s="90">
        <f t="shared" ref="L25:O25" si="8">SUM(L19:L24)</f>
        <v>97576249.2277188</v>
      </c>
      <c r="M25" s="90">
        <f t="shared" si="8"/>
        <v>105633907.53147389</v>
      </c>
      <c r="N25" s="90">
        <f t="shared" si="8"/>
        <v>114360154.6011727</v>
      </c>
      <c r="O25" s="90">
        <f t="shared" si="8"/>
        <v>123801844.14421211</v>
      </c>
      <c r="P25" s="115" t="s">
        <v>244</v>
      </c>
      <c r="Q25" s="91">
        <f>ROW(Q25)</f>
        <v>25</v>
      </c>
      <c r="S25" s="23" t="s">
        <v>189</v>
      </c>
    </row>
    <row r="26" spans="2:23" x14ac:dyDescent="0.4">
      <c r="B26" s="67" t="s">
        <v>141</v>
      </c>
      <c r="C26" s="130"/>
      <c r="D26" s="69"/>
      <c r="E26" s="90" t="e">
        <f>SUM(E10:E23)</f>
        <v>#REF!</v>
      </c>
      <c r="F26" s="55"/>
      <c r="H26" s="67" t="s">
        <v>219</v>
      </c>
      <c r="I26" s="68"/>
      <c r="J26" s="69"/>
      <c r="K26" s="93"/>
      <c r="L26" s="93"/>
      <c r="M26" s="93"/>
      <c r="N26" s="93"/>
      <c r="O26" s="93"/>
      <c r="P26" s="55"/>
      <c r="Q26" s="91">
        <f>ROW(Q26)</f>
        <v>26</v>
      </c>
      <c r="S26" s="67" t="s">
        <v>12</v>
      </c>
      <c r="T26" s="68"/>
      <c r="U26" s="69"/>
      <c r="V26" s="86">
        <f>'Control Panel_운영'!$O$148*$C$1</f>
        <v>48000000000</v>
      </c>
    </row>
    <row r="27" spans="2:23" x14ac:dyDescent="0.4">
      <c r="H27" s="67" t="s">
        <v>221</v>
      </c>
      <c r="I27" s="68"/>
      <c r="J27" s="69"/>
      <c r="K27" s="93"/>
      <c r="L27" s="93"/>
      <c r="M27" s="93"/>
      <c r="N27" s="93"/>
      <c r="O27" s="93"/>
      <c r="P27" s="55"/>
      <c r="S27" s="67" t="s">
        <v>13</v>
      </c>
      <c r="T27" s="68"/>
      <c r="U27" s="56">
        <f>'Control Panel_운영'!$E$128</f>
        <v>1.2</v>
      </c>
      <c r="V27" s="86">
        <f>V26*U27</f>
        <v>57600000000</v>
      </c>
    </row>
    <row r="28" spans="2:23" x14ac:dyDescent="0.4">
      <c r="B28" s="23" t="s">
        <v>189</v>
      </c>
      <c r="S28" s="75" t="s">
        <v>120</v>
      </c>
      <c r="T28" s="75" t="s">
        <v>125</v>
      </c>
      <c r="U28" s="75" t="s">
        <v>126</v>
      </c>
      <c r="V28" s="75" t="s">
        <v>142</v>
      </c>
      <c r="W28" s="75" t="s">
        <v>119</v>
      </c>
    </row>
    <row r="29" spans="2:23" x14ac:dyDescent="0.4">
      <c r="B29" s="67" t="s">
        <v>12</v>
      </c>
      <c r="C29" s="68"/>
      <c r="D29" s="69"/>
      <c r="E29" s="86">
        <f>SUM('Control Panel_개발'!F23,'Control Panel_개발'!F24)*$C$1</f>
        <v>48000000000</v>
      </c>
      <c r="H29" s="31" t="s">
        <v>502</v>
      </c>
      <c r="I29" s="31"/>
      <c r="J29" s="31"/>
      <c r="K29" s="31"/>
      <c r="S29" s="70" t="s">
        <v>152</v>
      </c>
      <c r="T29" s="79" t="s">
        <v>128</v>
      </c>
      <c r="U29" s="57">
        <v>2E-3</v>
      </c>
      <c r="V29" s="86">
        <f>V27*U29</f>
        <v>115200000</v>
      </c>
      <c r="W29" s="55" t="s">
        <v>151</v>
      </c>
    </row>
    <row r="30" spans="2:23" x14ac:dyDescent="0.4">
      <c r="B30" s="67" t="s">
        <v>13</v>
      </c>
      <c r="C30" s="68"/>
      <c r="D30" s="139">
        <v>1.2</v>
      </c>
      <c r="E30" s="86">
        <f>E29*D30</f>
        <v>57600000000</v>
      </c>
      <c r="H30" s="66" t="s">
        <v>229</v>
      </c>
      <c r="I30" s="75" t="s">
        <v>223</v>
      </c>
      <c r="J30" s="75" t="s">
        <v>54</v>
      </c>
      <c r="K30" s="76" t="s">
        <v>224</v>
      </c>
      <c r="S30" s="70" t="s">
        <v>129</v>
      </c>
      <c r="T30" s="79" t="s">
        <v>128</v>
      </c>
      <c r="U30" s="57">
        <v>4.0000000000000002E-4</v>
      </c>
      <c r="V30" s="86">
        <f>V27*U30</f>
        <v>23040000</v>
      </c>
      <c r="W30" s="55" t="s">
        <v>144</v>
      </c>
    </row>
    <row r="31" spans="2:23" x14ac:dyDescent="0.4">
      <c r="B31" s="75" t="s">
        <v>120</v>
      </c>
      <c r="C31" s="75" t="s">
        <v>125</v>
      </c>
      <c r="D31" s="75" t="s">
        <v>126</v>
      </c>
      <c r="E31" s="75" t="s">
        <v>142</v>
      </c>
      <c r="F31" s="75" t="s">
        <v>119</v>
      </c>
      <c r="H31" s="101"/>
      <c r="I31" s="200">
        <v>2018</v>
      </c>
      <c r="J31" s="179">
        <f t="shared" ref="J31:J40" si="9">K31/K32-1</f>
        <v>7.9935405732741271E-2</v>
      </c>
      <c r="K31" s="201">
        <v>10700000</v>
      </c>
      <c r="S31" s="71" t="s">
        <v>153</v>
      </c>
      <c r="T31" s="80" t="s">
        <v>187</v>
      </c>
      <c r="U31" s="85">
        <v>15000</v>
      </c>
      <c r="V31" s="87">
        <f>U31*U32</f>
        <v>0</v>
      </c>
      <c r="W31" s="54" t="s">
        <v>146</v>
      </c>
    </row>
    <row r="32" spans="2:23" x14ac:dyDescent="0.4">
      <c r="B32" s="70" t="s">
        <v>152</v>
      </c>
      <c r="C32" s="79" t="s">
        <v>128</v>
      </c>
      <c r="D32" s="57">
        <v>2E-3</v>
      </c>
      <c r="E32" s="86">
        <f>E30*D32</f>
        <v>115200000</v>
      </c>
      <c r="F32" s="55" t="s">
        <v>151</v>
      </c>
      <c r="H32" s="108" t="s">
        <v>225</v>
      </c>
      <c r="I32" s="202">
        <f>I31-1</f>
        <v>2017</v>
      </c>
      <c r="J32" s="179">
        <f t="shared" si="9"/>
        <v>6.0586598158852478E-2</v>
      </c>
      <c r="K32" s="201">
        <v>9908000</v>
      </c>
      <c r="S32" s="72"/>
      <c r="T32" s="81" t="s">
        <v>186</v>
      </c>
      <c r="U32" s="77">
        <v>0</v>
      </c>
      <c r="V32" s="88"/>
      <c r="W32" s="53"/>
    </row>
    <row r="33" spans="2:23" x14ac:dyDescent="0.4">
      <c r="B33" s="70" t="s">
        <v>129</v>
      </c>
      <c r="C33" s="79" t="s">
        <v>128</v>
      </c>
      <c r="D33" s="57">
        <v>4.0000000000000002E-4</v>
      </c>
      <c r="E33" s="86">
        <f>E30*D33</f>
        <v>23040000</v>
      </c>
      <c r="F33" s="55" t="s">
        <v>144</v>
      </c>
      <c r="H33" s="203">
        <f>GEOMEAN(J31+1,J32+1,J33+1)-1</f>
        <v>5.7842790180903769E-2</v>
      </c>
      <c r="I33" s="204">
        <f t="shared" ref="I33:I41" si="10">I32-1</f>
        <v>2016</v>
      </c>
      <c r="J33" s="205">
        <f t="shared" si="9"/>
        <v>3.3521407235313605E-2</v>
      </c>
      <c r="K33" s="206">
        <v>9342000</v>
      </c>
      <c r="S33" s="71" t="s">
        <v>154</v>
      </c>
      <c r="T33" s="80" t="s">
        <v>134</v>
      </c>
      <c r="U33" s="60">
        <v>0.01</v>
      </c>
      <c r="V33" s="87">
        <f>V27*U33*U34</f>
        <v>17280000</v>
      </c>
      <c r="W33" s="54" t="s">
        <v>148</v>
      </c>
    </row>
    <row r="34" spans="2:23" x14ac:dyDescent="0.4">
      <c r="B34" s="71" t="s">
        <v>153</v>
      </c>
      <c r="C34" s="80" t="s">
        <v>187</v>
      </c>
      <c r="D34" s="85">
        <v>15000</v>
      </c>
      <c r="E34" s="87">
        <f>D34*D35</f>
        <v>0</v>
      </c>
      <c r="F34" s="54" t="s">
        <v>146</v>
      </c>
      <c r="H34" s="108" t="s">
        <v>226</v>
      </c>
      <c r="I34" s="202">
        <f t="shared" si="10"/>
        <v>2015</v>
      </c>
      <c r="J34" s="179">
        <f t="shared" si="9"/>
        <v>6.5417256011315317E-2</v>
      </c>
      <c r="K34" s="207">
        <v>9039000</v>
      </c>
      <c r="S34" s="72"/>
      <c r="T34" s="81" t="s">
        <v>135</v>
      </c>
      <c r="U34" s="61">
        <v>0.03</v>
      </c>
      <c r="V34" s="88"/>
      <c r="W34" s="53" t="s">
        <v>149</v>
      </c>
    </row>
    <row r="35" spans="2:23" x14ac:dyDescent="0.4">
      <c r="B35" s="72"/>
      <c r="C35" s="81" t="s">
        <v>186</v>
      </c>
      <c r="D35" s="77">
        <v>0</v>
      </c>
      <c r="E35" s="88"/>
      <c r="F35" s="53"/>
      <c r="H35" s="203">
        <f>GEOMEAN(J31+1,J32+1,J33+1,J34+1,J35+1)-1</f>
        <v>5.6213890177520431E-2</v>
      </c>
      <c r="I35" s="204">
        <f t="shared" si="10"/>
        <v>2014</v>
      </c>
      <c r="J35" s="205">
        <f t="shared" si="9"/>
        <v>4.2260442260442233E-2</v>
      </c>
      <c r="K35" s="206">
        <v>8484000</v>
      </c>
      <c r="S35" s="105" t="s">
        <v>230</v>
      </c>
      <c r="T35" s="82"/>
      <c r="U35" s="63"/>
      <c r="V35" s="106">
        <f>V37+(V27-V36)*U36</f>
        <v>3501000</v>
      </c>
      <c r="W35" s="63" t="s">
        <v>231</v>
      </c>
    </row>
    <row r="36" spans="2:23" x14ac:dyDescent="0.4">
      <c r="B36" s="71" t="s">
        <v>154</v>
      </c>
      <c r="C36" s="80" t="s">
        <v>134</v>
      </c>
      <c r="D36" s="60">
        <v>0.01</v>
      </c>
      <c r="E36" s="87">
        <f>E30*D36*D37</f>
        <v>17280000</v>
      </c>
      <c r="F36" s="54" t="s">
        <v>148</v>
      </c>
      <c r="H36" s="108" t="s">
        <v>227</v>
      </c>
      <c r="I36" s="202">
        <f t="shared" si="10"/>
        <v>2013</v>
      </c>
      <c r="J36" s="179">
        <f t="shared" si="9"/>
        <v>2.7777777777777679E-2</v>
      </c>
      <c r="K36" s="207">
        <v>8140000</v>
      </c>
      <c r="S36" s="104"/>
      <c r="T36" s="83" t="s">
        <v>232</v>
      </c>
      <c r="U36" s="107">
        <f>1/20000</f>
        <v>5.0000000000000002E-5</v>
      </c>
      <c r="V36" s="116">
        <v>10000000000</v>
      </c>
      <c r="W36" s="62" t="s">
        <v>233</v>
      </c>
    </row>
    <row r="37" spans="2:23" x14ac:dyDescent="0.4">
      <c r="B37" s="72"/>
      <c r="C37" s="81" t="s">
        <v>135</v>
      </c>
      <c r="D37" s="61">
        <v>0.03</v>
      </c>
      <c r="E37" s="88"/>
      <c r="F37" s="53" t="s">
        <v>149</v>
      </c>
      <c r="H37" s="203">
        <f>GEOMEAN(J31+1,J32+1,J33+1,J34+1,J35+1,J36+1,J37+1)-1</f>
        <v>4.8905661950122026E-2</v>
      </c>
      <c r="I37" s="204">
        <f t="shared" si="10"/>
        <v>2012</v>
      </c>
      <c r="J37" s="205">
        <f t="shared" si="9"/>
        <v>3.3942558746736351E-2</v>
      </c>
      <c r="K37" s="206">
        <v>7920000</v>
      </c>
      <c r="S37" s="103"/>
      <c r="T37" s="81"/>
      <c r="U37" s="61"/>
      <c r="V37" s="117">
        <v>1121000</v>
      </c>
      <c r="W37" s="53" t="s">
        <v>234</v>
      </c>
    </row>
    <row r="38" spans="2:23" x14ac:dyDescent="0.4">
      <c r="B38" s="105" t="s">
        <v>230</v>
      </c>
      <c r="C38" s="82"/>
      <c r="D38" s="63"/>
      <c r="E38" s="106">
        <f>E40+(E30-E39)*D39</f>
        <v>3501000</v>
      </c>
      <c r="F38" s="63" t="s">
        <v>231</v>
      </c>
      <c r="H38" s="101"/>
      <c r="I38" s="202">
        <f t="shared" si="10"/>
        <v>2011</v>
      </c>
      <c r="J38" s="179">
        <f t="shared" si="9"/>
        <v>1.1889035667107084E-2</v>
      </c>
      <c r="K38" s="207">
        <v>7660000</v>
      </c>
      <c r="S38" s="67" t="s">
        <v>141</v>
      </c>
      <c r="T38" s="68"/>
      <c r="U38" s="73"/>
      <c r="V38" s="90">
        <f>SUM(V29:V35)</f>
        <v>159021000</v>
      </c>
      <c r="W38" s="55"/>
    </row>
    <row r="39" spans="2:23" x14ac:dyDescent="0.4">
      <c r="B39" s="104"/>
      <c r="C39" s="83" t="s">
        <v>232</v>
      </c>
      <c r="D39" s="107">
        <f>1/20000</f>
        <v>5.0000000000000002E-5</v>
      </c>
      <c r="E39" s="116">
        <v>10000000000</v>
      </c>
      <c r="F39" s="62" t="s">
        <v>233</v>
      </c>
      <c r="H39" s="108" t="s">
        <v>228</v>
      </c>
      <c r="I39" s="202">
        <f t="shared" si="10"/>
        <v>2010</v>
      </c>
      <c r="J39" s="179">
        <f t="shared" si="9"/>
        <v>4.8476454293628901E-2</v>
      </c>
      <c r="K39" s="201">
        <v>7570000</v>
      </c>
    </row>
    <row r="40" spans="2:23" x14ac:dyDescent="0.4">
      <c r="B40" s="103"/>
      <c r="C40" s="81"/>
      <c r="D40" s="61"/>
      <c r="E40" s="117">
        <v>1121000</v>
      </c>
      <c r="F40" s="53" t="s">
        <v>234</v>
      </c>
      <c r="H40" s="203">
        <f>GEOMEAN(J31+1,J32+1,J33+1,J34+1,J35+1,J36+1,J37+1,J38+1,J39+1,J40+1)-1</f>
        <v>3.8977378321886746E-2</v>
      </c>
      <c r="I40" s="204">
        <f t="shared" si="10"/>
        <v>2009</v>
      </c>
      <c r="J40" s="205">
        <f t="shared" si="9"/>
        <v>-1.0958904109588996E-2</v>
      </c>
      <c r="K40" s="206">
        <v>7220000</v>
      </c>
    </row>
    <row r="41" spans="2:23" x14ac:dyDescent="0.4">
      <c r="B41" s="67" t="s">
        <v>141</v>
      </c>
      <c r="C41" s="68"/>
      <c r="D41" s="73"/>
      <c r="E41" s="90">
        <f>SUM(E32:E38)</f>
        <v>159021000</v>
      </c>
      <c r="F41" s="55"/>
      <c r="H41" s="101"/>
      <c r="I41" s="202">
        <f t="shared" si="10"/>
        <v>2008</v>
      </c>
      <c r="J41" s="62"/>
      <c r="K41" s="207">
        <v>7300000</v>
      </c>
    </row>
  </sheetData>
  <phoneticPr fontId="2" type="noConversion"/>
  <dataValidations disablePrompts="1" count="1">
    <dataValidation type="list" allowBlank="1" showInputMessage="1" showErrorMessage="1" sqref="P25" xr:uid="{00000000-0002-0000-0800-000000000000}">
      <formula1>"임차인부담,임대인부담"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</sheetPr>
  <dimension ref="B2:AY56"/>
  <sheetViews>
    <sheetView workbookViewId="0">
      <selection activeCell="B2" sqref="B2:C2"/>
    </sheetView>
  </sheetViews>
  <sheetFormatPr defaultColWidth="9" defaultRowHeight="10.8" x14ac:dyDescent="0.4"/>
  <cols>
    <col min="1" max="1" width="2.09765625" style="3" customWidth="1"/>
    <col min="2" max="16384" width="9" style="3"/>
  </cols>
  <sheetData>
    <row r="2" spans="2:51" x14ac:dyDescent="0.4">
      <c r="B2" s="315" t="s">
        <v>484</v>
      </c>
      <c r="C2" s="313">
        <f>'Control Panel_개발'!$I$7</f>
        <v>26</v>
      </c>
    </row>
    <row r="3" spans="2:51" x14ac:dyDescent="0.4">
      <c r="B3" s="316"/>
      <c r="C3" s="323">
        <f>C8</f>
        <v>1</v>
      </c>
      <c r="D3" s="323">
        <f t="shared" ref="D3:AX3" si="0">D8</f>
        <v>2</v>
      </c>
      <c r="E3" s="323">
        <f t="shared" si="0"/>
        <v>3</v>
      </c>
      <c r="F3" s="323">
        <f t="shared" si="0"/>
        <v>4</v>
      </c>
      <c r="G3" s="323">
        <f t="shared" si="0"/>
        <v>5</v>
      </c>
      <c r="H3" s="323">
        <f t="shared" si="0"/>
        <v>6</v>
      </c>
      <c r="I3" s="323">
        <f t="shared" si="0"/>
        <v>7</v>
      </c>
      <c r="J3" s="323">
        <f t="shared" si="0"/>
        <v>8</v>
      </c>
      <c r="K3" s="323">
        <f t="shared" si="0"/>
        <v>9</v>
      </c>
      <c r="L3" s="323">
        <f t="shared" si="0"/>
        <v>10</v>
      </c>
      <c r="M3" s="323">
        <f t="shared" si="0"/>
        <v>11</v>
      </c>
      <c r="N3" s="323">
        <f t="shared" si="0"/>
        <v>12</v>
      </c>
      <c r="O3" s="323">
        <f t="shared" si="0"/>
        <v>13</v>
      </c>
      <c r="P3" s="323">
        <f t="shared" si="0"/>
        <v>14</v>
      </c>
      <c r="Q3" s="323">
        <f t="shared" si="0"/>
        <v>15</v>
      </c>
      <c r="R3" s="323">
        <f t="shared" si="0"/>
        <v>16</v>
      </c>
      <c r="S3" s="323">
        <f t="shared" si="0"/>
        <v>17</v>
      </c>
      <c r="T3" s="323">
        <f t="shared" si="0"/>
        <v>18</v>
      </c>
      <c r="U3" s="323">
        <f t="shared" si="0"/>
        <v>19</v>
      </c>
      <c r="V3" s="323">
        <f t="shared" si="0"/>
        <v>20</v>
      </c>
      <c r="W3" s="323">
        <f t="shared" si="0"/>
        <v>21</v>
      </c>
      <c r="X3" s="323">
        <f t="shared" si="0"/>
        <v>22</v>
      </c>
      <c r="Y3" s="323">
        <f t="shared" si="0"/>
        <v>23</v>
      </c>
      <c r="Z3" s="323">
        <f t="shared" si="0"/>
        <v>24</v>
      </c>
      <c r="AA3" s="323">
        <f t="shared" si="0"/>
        <v>25</v>
      </c>
      <c r="AB3" s="323">
        <f t="shared" si="0"/>
        <v>26</v>
      </c>
      <c r="AC3" s="323">
        <f t="shared" si="0"/>
        <v>27</v>
      </c>
      <c r="AD3" s="323">
        <f t="shared" si="0"/>
        <v>28</v>
      </c>
      <c r="AE3" s="323">
        <f t="shared" si="0"/>
        <v>29</v>
      </c>
      <c r="AF3" s="323">
        <f t="shared" si="0"/>
        <v>30</v>
      </c>
      <c r="AG3" s="323">
        <f t="shared" si="0"/>
        <v>31</v>
      </c>
      <c r="AH3" s="323">
        <f t="shared" si="0"/>
        <v>32</v>
      </c>
      <c r="AI3" s="323">
        <f t="shared" si="0"/>
        <v>33</v>
      </c>
      <c r="AJ3" s="323">
        <f t="shared" si="0"/>
        <v>34</v>
      </c>
      <c r="AK3" s="323">
        <f t="shared" si="0"/>
        <v>35</v>
      </c>
      <c r="AL3" s="323">
        <f t="shared" si="0"/>
        <v>36</v>
      </c>
      <c r="AM3" s="323">
        <f t="shared" si="0"/>
        <v>37</v>
      </c>
      <c r="AN3" s="323">
        <f t="shared" si="0"/>
        <v>38</v>
      </c>
      <c r="AO3" s="323">
        <f t="shared" si="0"/>
        <v>39</v>
      </c>
      <c r="AP3" s="323">
        <f t="shared" si="0"/>
        <v>40</v>
      </c>
      <c r="AQ3" s="323">
        <f t="shared" si="0"/>
        <v>41</v>
      </c>
      <c r="AR3" s="323">
        <f t="shared" si="0"/>
        <v>42</v>
      </c>
      <c r="AS3" s="323">
        <f t="shared" si="0"/>
        <v>43</v>
      </c>
      <c r="AT3" s="323">
        <f t="shared" si="0"/>
        <v>44</v>
      </c>
      <c r="AU3" s="323">
        <f t="shared" si="0"/>
        <v>45</v>
      </c>
      <c r="AV3" s="323">
        <f t="shared" si="0"/>
        <v>46</v>
      </c>
      <c r="AW3" s="323">
        <f t="shared" si="0"/>
        <v>47</v>
      </c>
      <c r="AX3" s="323">
        <f t="shared" si="0"/>
        <v>48</v>
      </c>
    </row>
    <row r="4" spans="2:51" x14ac:dyDescent="0.4">
      <c r="B4" s="317" t="s">
        <v>558</v>
      </c>
      <c r="C4" s="314">
        <f>VLOOKUP($C$2,$B$9:$AX$56,C8+1)</f>
        <v>1.1000000000000001E-2</v>
      </c>
      <c r="D4" s="308">
        <f>VLOOKUP($C$2,$B$9:$AX$56,D8+1)</f>
        <v>1.1000000000000001E-2</v>
      </c>
      <c r="E4" s="308">
        <f t="shared" ref="E4:AX4" si="1">VLOOKUP($C$2,$B$9:$AX$56,E8+1)</f>
        <v>1.8999999999999996E-2</v>
      </c>
      <c r="F4" s="308">
        <f t="shared" si="1"/>
        <v>1.2000000000000002E-2</v>
      </c>
      <c r="G4" s="308">
        <f t="shared" si="1"/>
        <v>1.2999999999999998E-2</v>
      </c>
      <c r="H4" s="308">
        <f t="shared" si="1"/>
        <v>1.8000000000000006E-2</v>
      </c>
      <c r="I4" s="308">
        <f t="shared" si="1"/>
        <v>2.5999999999999995E-2</v>
      </c>
      <c r="J4" s="308">
        <f t="shared" si="1"/>
        <v>2.9000000000000005E-2</v>
      </c>
      <c r="K4" s="308">
        <f t="shared" si="1"/>
        <v>3.0999999999999996E-2</v>
      </c>
      <c r="L4" s="308">
        <f t="shared" si="1"/>
        <v>2.8000000000000008E-2</v>
      </c>
      <c r="M4" s="308">
        <f t="shared" si="1"/>
        <v>2.8000000000000008E-2</v>
      </c>
      <c r="N4" s="308">
        <f t="shared" si="1"/>
        <v>2.7999999999999973E-2</v>
      </c>
      <c r="O4" s="308">
        <f t="shared" si="1"/>
        <v>3.3000000000000008E-2</v>
      </c>
      <c r="P4" s="308">
        <f t="shared" si="1"/>
        <v>4.0999999999999981E-2</v>
      </c>
      <c r="Q4" s="308">
        <f t="shared" si="1"/>
        <v>5.1000000000000018E-2</v>
      </c>
      <c r="R4" s="308">
        <f t="shared" si="1"/>
        <v>6.2000000000000027E-2</v>
      </c>
      <c r="S4" s="308">
        <f t="shared" si="1"/>
        <v>6.8999999999999992E-2</v>
      </c>
      <c r="T4" s="308">
        <f t="shared" si="1"/>
        <v>7.2999999999999968E-2</v>
      </c>
      <c r="U4" s="308">
        <f t="shared" si="1"/>
        <v>7.2999999999999968E-2</v>
      </c>
      <c r="V4" s="308">
        <f t="shared" si="1"/>
        <v>7.0000000000000007E-2</v>
      </c>
      <c r="W4" s="308">
        <f t="shared" si="1"/>
        <v>6.5000000000000002E-2</v>
      </c>
      <c r="X4" s="308">
        <f t="shared" si="1"/>
        <v>0.06</v>
      </c>
      <c r="Y4" s="308">
        <f t="shared" si="1"/>
        <v>5.6000000000000084E-2</v>
      </c>
      <c r="Z4" s="308">
        <f t="shared" si="1"/>
        <v>4.7999999999999973E-2</v>
      </c>
      <c r="AA4" s="308">
        <f t="shared" si="1"/>
        <v>3.2999999999999974E-2</v>
      </c>
      <c r="AB4" s="308">
        <f t="shared" si="1"/>
        <v>1.200000000000003E-2</v>
      </c>
      <c r="AC4" s="308">
        <f t="shared" si="1"/>
        <v>0</v>
      </c>
      <c r="AD4" s="308">
        <f t="shared" si="1"/>
        <v>0</v>
      </c>
      <c r="AE4" s="308">
        <f t="shared" si="1"/>
        <v>0</v>
      </c>
      <c r="AF4" s="308">
        <f t="shared" si="1"/>
        <v>0</v>
      </c>
      <c r="AG4" s="308">
        <f t="shared" si="1"/>
        <v>0</v>
      </c>
      <c r="AH4" s="308">
        <f t="shared" si="1"/>
        <v>0</v>
      </c>
      <c r="AI4" s="308">
        <f t="shared" si="1"/>
        <v>0</v>
      </c>
      <c r="AJ4" s="308">
        <f t="shared" si="1"/>
        <v>0</v>
      </c>
      <c r="AK4" s="308">
        <f t="shared" si="1"/>
        <v>0</v>
      </c>
      <c r="AL4" s="308">
        <f t="shared" si="1"/>
        <v>0</v>
      </c>
      <c r="AM4" s="308">
        <f t="shared" si="1"/>
        <v>0</v>
      </c>
      <c r="AN4" s="308">
        <f t="shared" si="1"/>
        <v>0</v>
      </c>
      <c r="AO4" s="308">
        <f t="shared" si="1"/>
        <v>0</v>
      </c>
      <c r="AP4" s="308">
        <f t="shared" si="1"/>
        <v>0</v>
      </c>
      <c r="AQ4" s="308">
        <f t="shared" si="1"/>
        <v>0</v>
      </c>
      <c r="AR4" s="308">
        <f t="shared" si="1"/>
        <v>0</v>
      </c>
      <c r="AS4" s="308">
        <f t="shared" si="1"/>
        <v>0</v>
      </c>
      <c r="AT4" s="308">
        <f t="shared" si="1"/>
        <v>0</v>
      </c>
      <c r="AU4" s="308">
        <f t="shared" si="1"/>
        <v>0</v>
      </c>
      <c r="AV4" s="308">
        <f t="shared" si="1"/>
        <v>0</v>
      </c>
      <c r="AW4" s="308">
        <f t="shared" si="1"/>
        <v>0</v>
      </c>
      <c r="AX4" s="308">
        <f t="shared" si="1"/>
        <v>0</v>
      </c>
    </row>
    <row r="8" spans="2:51" x14ac:dyDescent="0.4">
      <c r="B8" s="320"/>
      <c r="C8" s="323">
        <v>1</v>
      </c>
      <c r="D8" s="323">
        <v>2</v>
      </c>
      <c r="E8" s="323">
        <v>3</v>
      </c>
      <c r="F8" s="323">
        <v>4</v>
      </c>
      <c r="G8" s="323">
        <v>5</v>
      </c>
      <c r="H8" s="323">
        <v>6</v>
      </c>
      <c r="I8" s="323">
        <v>7</v>
      </c>
      <c r="J8" s="323">
        <v>8</v>
      </c>
      <c r="K8" s="323">
        <v>9</v>
      </c>
      <c r="L8" s="323">
        <v>10</v>
      </c>
      <c r="M8" s="323">
        <v>11</v>
      </c>
      <c r="N8" s="323">
        <v>12</v>
      </c>
      <c r="O8" s="323">
        <v>13</v>
      </c>
      <c r="P8" s="323">
        <v>14</v>
      </c>
      <c r="Q8" s="323">
        <v>15</v>
      </c>
      <c r="R8" s="323">
        <v>16</v>
      </c>
      <c r="S8" s="323">
        <v>17</v>
      </c>
      <c r="T8" s="323">
        <v>18</v>
      </c>
      <c r="U8" s="323">
        <v>19</v>
      </c>
      <c r="V8" s="323">
        <v>20</v>
      </c>
      <c r="W8" s="323">
        <v>21</v>
      </c>
      <c r="X8" s="323">
        <v>22</v>
      </c>
      <c r="Y8" s="323">
        <v>23</v>
      </c>
      <c r="Z8" s="323">
        <v>24</v>
      </c>
      <c r="AA8" s="323">
        <v>25</v>
      </c>
      <c r="AB8" s="323">
        <v>26</v>
      </c>
      <c r="AC8" s="323">
        <v>27</v>
      </c>
      <c r="AD8" s="323">
        <v>28</v>
      </c>
      <c r="AE8" s="323">
        <v>29</v>
      </c>
      <c r="AF8" s="323">
        <v>30</v>
      </c>
      <c r="AG8" s="323">
        <v>31</v>
      </c>
      <c r="AH8" s="323">
        <v>32</v>
      </c>
      <c r="AI8" s="323">
        <v>33</v>
      </c>
      <c r="AJ8" s="323">
        <v>34</v>
      </c>
      <c r="AK8" s="323">
        <v>35</v>
      </c>
      <c r="AL8" s="323">
        <v>36</v>
      </c>
      <c r="AM8" s="323">
        <v>37</v>
      </c>
      <c r="AN8" s="323">
        <v>38</v>
      </c>
      <c r="AO8" s="323">
        <v>39</v>
      </c>
      <c r="AP8" s="323">
        <v>40</v>
      </c>
      <c r="AQ8" s="323">
        <v>41</v>
      </c>
      <c r="AR8" s="323">
        <v>42</v>
      </c>
      <c r="AS8" s="323">
        <v>43</v>
      </c>
      <c r="AT8" s="323">
        <v>44</v>
      </c>
      <c r="AU8" s="323">
        <v>45</v>
      </c>
      <c r="AV8" s="323">
        <v>46</v>
      </c>
      <c r="AW8" s="323">
        <v>47</v>
      </c>
      <c r="AX8" s="323">
        <v>48</v>
      </c>
      <c r="AY8" s="307" t="s">
        <v>74</v>
      </c>
    </row>
    <row r="9" spans="2:51" x14ac:dyDescent="0.4">
      <c r="B9" s="321">
        <v>1</v>
      </c>
      <c r="C9" s="318">
        <v>1</v>
      </c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09">
        <f>SUM(C9:AX9)</f>
        <v>1</v>
      </c>
    </row>
    <row r="10" spans="2:51" x14ac:dyDescent="0.4">
      <c r="B10" s="321">
        <v>2</v>
      </c>
      <c r="C10" s="318">
        <v>0.28699999999999998</v>
      </c>
      <c r="D10" s="65">
        <v>0.71299999999999997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09">
        <f t="shared" ref="AY10:AY56" si="2">SUM(C10:AX10)</f>
        <v>1</v>
      </c>
    </row>
    <row r="11" spans="2:51" x14ac:dyDescent="0.4">
      <c r="B11" s="321">
        <v>3</v>
      </c>
      <c r="C11" s="318">
        <v>0.16</v>
      </c>
      <c r="D11" s="65">
        <v>0.374</v>
      </c>
      <c r="E11" s="65">
        <v>0.46599999999999997</v>
      </c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09">
        <f t="shared" si="2"/>
        <v>1</v>
      </c>
    </row>
    <row r="12" spans="2:51" x14ac:dyDescent="0.4">
      <c r="B12" s="321">
        <v>4</v>
      </c>
      <c r="C12" s="318">
        <v>9.6000000000000002E-2</v>
      </c>
      <c r="D12" s="65">
        <v>0.191</v>
      </c>
      <c r="E12" s="65">
        <v>0.40399999999999991</v>
      </c>
      <c r="F12" s="65">
        <v>0.30900000000000005</v>
      </c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09">
        <f t="shared" si="2"/>
        <v>1</v>
      </c>
    </row>
    <row r="13" spans="2:51" x14ac:dyDescent="0.4">
      <c r="B13" s="321">
        <v>5</v>
      </c>
      <c r="C13" s="318">
        <v>6.9000000000000006E-2</v>
      </c>
      <c r="D13" s="65">
        <v>0.14000000000000001</v>
      </c>
      <c r="E13" s="65">
        <v>0.20600000000000002</v>
      </c>
      <c r="F13" s="65">
        <v>0.36299999999999999</v>
      </c>
      <c r="G13" s="65">
        <v>0.22200000000000003</v>
      </c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09">
        <f t="shared" si="2"/>
        <v>1</v>
      </c>
    </row>
    <row r="14" spans="2:51" x14ac:dyDescent="0.4">
      <c r="B14" s="321">
        <v>6</v>
      </c>
      <c r="C14" s="318">
        <v>5.7000000000000002E-2</v>
      </c>
      <c r="D14" s="65">
        <v>0.10300000000000001</v>
      </c>
      <c r="E14" s="65">
        <v>0.127</v>
      </c>
      <c r="F14" s="65">
        <v>0.247</v>
      </c>
      <c r="G14" s="65">
        <v>0.29800000000000004</v>
      </c>
      <c r="H14" s="65">
        <v>0.16799999999999998</v>
      </c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09">
        <f t="shared" si="2"/>
        <v>1</v>
      </c>
    </row>
    <row r="15" spans="2:51" x14ac:dyDescent="0.4">
      <c r="B15" s="321">
        <v>7</v>
      </c>
      <c r="C15" s="318">
        <v>0.05</v>
      </c>
      <c r="D15" s="65">
        <v>7.1999999999999995E-2</v>
      </c>
      <c r="E15" s="65">
        <v>0.10800000000000001</v>
      </c>
      <c r="F15" s="65">
        <v>0.14100000000000001</v>
      </c>
      <c r="G15" s="65">
        <v>0.254</v>
      </c>
      <c r="H15" s="65">
        <v>0.24299999999999997</v>
      </c>
      <c r="I15" s="65">
        <v>0.13200000000000003</v>
      </c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09">
        <f t="shared" si="2"/>
        <v>1</v>
      </c>
    </row>
    <row r="16" spans="2:51" x14ac:dyDescent="0.4">
      <c r="B16" s="321">
        <v>8</v>
      </c>
      <c r="C16" s="318">
        <v>4.4000000000000004E-2</v>
      </c>
      <c r="D16" s="65">
        <v>5.1999999999999991E-2</v>
      </c>
      <c r="E16" s="65">
        <v>9.5000000000000001E-2</v>
      </c>
      <c r="F16" s="65">
        <v>9.5999999999999974E-2</v>
      </c>
      <c r="G16" s="65">
        <v>0.17099999999999999</v>
      </c>
      <c r="H16" s="65">
        <v>0.23299999999999998</v>
      </c>
      <c r="I16" s="65">
        <v>0.20300000000000012</v>
      </c>
      <c r="J16" s="65">
        <v>0.10599999999999994</v>
      </c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09">
        <f t="shared" si="2"/>
        <v>1</v>
      </c>
    </row>
    <row r="17" spans="2:51" x14ac:dyDescent="0.4">
      <c r="B17" s="321">
        <v>9</v>
      </c>
      <c r="C17" s="318">
        <v>3.9E-2</v>
      </c>
      <c r="D17" s="65">
        <v>4.0999999999999995E-2</v>
      </c>
      <c r="E17" s="65">
        <v>0.08</v>
      </c>
      <c r="F17" s="65">
        <v>8.1000000000000016E-2</v>
      </c>
      <c r="G17" s="65">
        <v>0.10899999999999999</v>
      </c>
      <c r="H17" s="65">
        <v>0.184</v>
      </c>
      <c r="I17" s="65">
        <v>0.20600000000000002</v>
      </c>
      <c r="J17" s="65">
        <v>0.17299999999999996</v>
      </c>
      <c r="K17" s="65">
        <v>8.7000000000000036E-2</v>
      </c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09">
        <f t="shared" si="2"/>
        <v>1</v>
      </c>
    </row>
    <row r="18" spans="2:51" x14ac:dyDescent="0.4">
      <c r="B18" s="321">
        <v>10</v>
      </c>
      <c r="C18" s="318">
        <v>3.4000000000000002E-2</v>
      </c>
      <c r="D18" s="65">
        <v>3.5000000000000003E-2</v>
      </c>
      <c r="E18" s="65">
        <v>6.4000000000000001E-2</v>
      </c>
      <c r="F18" s="65">
        <v>7.5999999999999984E-2</v>
      </c>
      <c r="G18" s="65">
        <v>7.8000000000000014E-2</v>
      </c>
      <c r="H18" s="65">
        <v>0.128</v>
      </c>
      <c r="I18" s="65">
        <v>0.18299999999999997</v>
      </c>
      <c r="J18" s="65">
        <v>0.18</v>
      </c>
      <c r="K18" s="65">
        <v>0.14900000000000005</v>
      </c>
      <c r="L18" s="65">
        <v>7.2999999999999968E-2</v>
      </c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09">
        <f t="shared" si="2"/>
        <v>1</v>
      </c>
    </row>
    <row r="19" spans="2:51" x14ac:dyDescent="0.4">
      <c r="B19" s="321">
        <v>11</v>
      </c>
      <c r="C19" s="318">
        <v>2.8999999999999998E-2</v>
      </c>
      <c r="D19" s="65">
        <v>3.3000000000000002E-2</v>
      </c>
      <c r="E19" s="65">
        <v>0.05</v>
      </c>
      <c r="F19" s="65">
        <v>7.1000000000000008E-2</v>
      </c>
      <c r="G19" s="65">
        <v>6.5000000000000002E-2</v>
      </c>
      <c r="H19" s="65">
        <v>8.9000000000000024E-2</v>
      </c>
      <c r="I19" s="65">
        <v>0.14099999999999993</v>
      </c>
      <c r="J19" s="65">
        <v>0.17200000000000004</v>
      </c>
      <c r="K19" s="65">
        <v>0.15799999999999997</v>
      </c>
      <c r="L19" s="65">
        <v>0.13100000000000009</v>
      </c>
      <c r="M19" s="65">
        <v>6.0999999999999943E-2</v>
      </c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  <c r="AJ19" s="312"/>
      <c r="AK19" s="312"/>
      <c r="AL19" s="312"/>
      <c r="AM19" s="312"/>
      <c r="AN19" s="312"/>
      <c r="AO19" s="312"/>
      <c r="AP19" s="312"/>
      <c r="AQ19" s="312"/>
      <c r="AR19" s="312"/>
      <c r="AS19" s="312"/>
      <c r="AT19" s="312"/>
      <c r="AU19" s="312"/>
      <c r="AV19" s="312"/>
      <c r="AW19" s="312"/>
      <c r="AX19" s="312"/>
      <c r="AY19" s="309">
        <f t="shared" si="2"/>
        <v>1</v>
      </c>
    </row>
    <row r="20" spans="2:51" x14ac:dyDescent="0.4">
      <c r="B20" s="321">
        <v>12</v>
      </c>
      <c r="C20" s="318">
        <v>2.6000000000000002E-2</v>
      </c>
      <c r="D20" s="65">
        <v>3.1E-2</v>
      </c>
      <c r="E20" s="65">
        <v>3.8999999999999993E-2</v>
      </c>
      <c r="F20" s="65">
        <v>6.4000000000000001E-2</v>
      </c>
      <c r="G20" s="65">
        <v>6.1000000000000013E-2</v>
      </c>
      <c r="H20" s="65">
        <v>6.5999999999999975E-2</v>
      </c>
      <c r="I20" s="65">
        <v>0.10199999999999999</v>
      </c>
      <c r="J20" s="65">
        <v>0.14499999999999999</v>
      </c>
      <c r="K20" s="65">
        <v>0.15699999999999995</v>
      </c>
      <c r="L20" s="65">
        <v>0.1410000000000001</v>
      </c>
      <c r="M20" s="65">
        <v>0.115</v>
      </c>
      <c r="N20" s="65">
        <v>5.2999999999999971E-2</v>
      </c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09">
        <f t="shared" si="2"/>
        <v>1</v>
      </c>
    </row>
    <row r="21" spans="2:51" x14ac:dyDescent="0.4">
      <c r="B21" s="321">
        <v>13</v>
      </c>
      <c r="C21" s="318">
        <v>2.2000000000000002E-2</v>
      </c>
      <c r="D21" s="65">
        <v>3.0999999999999996E-2</v>
      </c>
      <c r="E21" s="65">
        <v>3.1000000000000007E-2</v>
      </c>
      <c r="F21" s="65">
        <v>5.5E-2</v>
      </c>
      <c r="G21" s="65">
        <v>5.9000000000000004E-2</v>
      </c>
      <c r="H21" s="65">
        <v>5.599999999999998E-2</v>
      </c>
      <c r="I21" s="65">
        <v>7.3999999999999982E-2</v>
      </c>
      <c r="J21" s="65">
        <v>0.11300000000000004</v>
      </c>
      <c r="K21" s="65">
        <v>0.14199999999999996</v>
      </c>
      <c r="L21" s="65">
        <v>0.14299999999999996</v>
      </c>
      <c r="M21" s="65">
        <v>0.125</v>
      </c>
      <c r="N21" s="65">
        <v>0.10400000000000005</v>
      </c>
      <c r="O21" s="65">
        <v>4.4999999999999998E-2</v>
      </c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2"/>
      <c r="AM21" s="312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09">
        <f t="shared" si="2"/>
        <v>1</v>
      </c>
    </row>
    <row r="22" spans="2:51" x14ac:dyDescent="0.4">
      <c r="B22" s="321">
        <v>14</v>
      </c>
      <c r="C22" s="318">
        <v>0.02</v>
      </c>
      <c r="D22" s="65">
        <v>0.03</v>
      </c>
      <c r="E22" s="65">
        <v>2.5999999999999995E-2</v>
      </c>
      <c r="F22" s="65">
        <v>4.5999999999999999E-2</v>
      </c>
      <c r="G22" s="65">
        <v>5.6000000000000015E-2</v>
      </c>
      <c r="H22" s="65">
        <v>5.1999999999999991E-2</v>
      </c>
      <c r="I22" s="65">
        <v>5.6999999999999995E-2</v>
      </c>
      <c r="J22" s="65">
        <v>8.4000000000000019E-2</v>
      </c>
      <c r="K22" s="65">
        <v>0.11899999999999998</v>
      </c>
      <c r="L22" s="65">
        <v>0.13500000000000001</v>
      </c>
      <c r="M22" s="65">
        <v>0.12900000000000006</v>
      </c>
      <c r="N22" s="65">
        <v>0.11399999999999992</v>
      </c>
      <c r="O22" s="65">
        <v>9.2000000000000026E-2</v>
      </c>
      <c r="P22" s="65">
        <v>0.04</v>
      </c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312"/>
      <c r="AV22" s="312"/>
      <c r="AW22" s="312"/>
      <c r="AX22" s="312"/>
      <c r="AY22" s="309">
        <f t="shared" si="2"/>
        <v>1</v>
      </c>
    </row>
    <row r="23" spans="2:51" x14ac:dyDescent="0.4">
      <c r="B23" s="321">
        <v>15</v>
      </c>
      <c r="C23" s="318">
        <v>1.7000000000000001E-2</v>
      </c>
      <c r="D23" s="65">
        <v>0.03</v>
      </c>
      <c r="E23" s="65">
        <v>2.2000000000000002E-2</v>
      </c>
      <c r="F23" s="65">
        <v>3.9000000000000007E-2</v>
      </c>
      <c r="G23" s="65">
        <v>5.1999999999999991E-2</v>
      </c>
      <c r="H23" s="65">
        <v>4.8999999999999988E-2</v>
      </c>
      <c r="I23" s="65">
        <v>4.9000000000000023E-2</v>
      </c>
      <c r="J23" s="65">
        <v>6.4000000000000015E-2</v>
      </c>
      <c r="K23" s="65">
        <v>9.2999999999999972E-2</v>
      </c>
      <c r="L23" s="65">
        <v>0.11899999999999998</v>
      </c>
      <c r="M23" s="65">
        <v>0.12699999999999995</v>
      </c>
      <c r="N23" s="65">
        <v>0.11700000000000003</v>
      </c>
      <c r="O23" s="65">
        <v>0.10400000000000005</v>
      </c>
      <c r="P23" s="65">
        <v>8.2999999999999977E-2</v>
      </c>
      <c r="Q23" s="65">
        <v>3.5000000000000003E-2</v>
      </c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09">
        <f t="shared" si="2"/>
        <v>0.99999999999999989</v>
      </c>
    </row>
    <row r="24" spans="2:51" x14ac:dyDescent="0.4">
      <c r="B24" s="321">
        <v>16</v>
      </c>
      <c r="C24" s="318">
        <v>1.4999999999999999E-2</v>
      </c>
      <c r="D24" s="65">
        <v>2.9000000000000005E-2</v>
      </c>
      <c r="E24" s="65">
        <v>0.02</v>
      </c>
      <c r="F24" s="65">
        <v>3.1999999999999994E-2</v>
      </c>
      <c r="G24" s="65">
        <v>4.7000000000000014E-2</v>
      </c>
      <c r="H24" s="65">
        <v>4.8000000000000008E-2</v>
      </c>
      <c r="I24" s="65">
        <v>4.4999999999999998E-2</v>
      </c>
      <c r="J24" s="65">
        <v>5.0999999999999976E-2</v>
      </c>
      <c r="K24" s="65">
        <v>7.1999999999999995E-2</v>
      </c>
      <c r="L24" s="65">
        <v>9.8999999999999991E-2</v>
      </c>
      <c r="M24" s="65">
        <v>0.11600000000000002</v>
      </c>
      <c r="N24" s="65">
        <v>0.11699999999999995</v>
      </c>
      <c r="O24" s="65">
        <v>0.10800000000000011</v>
      </c>
      <c r="P24" s="65">
        <v>9.5000000000000001E-2</v>
      </c>
      <c r="Q24" s="65">
        <v>7.4999999999999997E-2</v>
      </c>
      <c r="R24" s="65">
        <v>3.0999999999999941E-2</v>
      </c>
      <c r="S24" s="312"/>
      <c r="T24" s="312"/>
      <c r="U24" s="312"/>
      <c r="V24" s="312"/>
      <c r="W24" s="312"/>
      <c r="X24" s="312"/>
      <c r="Y24" s="312"/>
      <c r="Z24" s="312"/>
      <c r="AA24" s="312"/>
      <c r="AB24" s="312"/>
      <c r="AC24" s="312"/>
      <c r="AD24" s="312"/>
      <c r="AE24" s="312"/>
      <c r="AF24" s="312"/>
      <c r="AG24" s="312"/>
      <c r="AH24" s="312"/>
      <c r="AI24" s="312"/>
      <c r="AJ24" s="312"/>
      <c r="AK24" s="312"/>
      <c r="AL24" s="312"/>
      <c r="AM24" s="312"/>
      <c r="AN24" s="312"/>
      <c r="AO24" s="312"/>
      <c r="AP24" s="312"/>
      <c r="AQ24" s="312"/>
      <c r="AR24" s="312"/>
      <c r="AS24" s="312"/>
      <c r="AT24" s="312"/>
      <c r="AU24" s="312"/>
      <c r="AV24" s="312"/>
      <c r="AW24" s="312"/>
      <c r="AX24" s="312"/>
      <c r="AY24" s="309">
        <f t="shared" si="2"/>
        <v>1</v>
      </c>
    </row>
    <row r="25" spans="2:51" x14ac:dyDescent="0.4">
      <c r="B25" s="321">
        <v>17</v>
      </c>
      <c r="C25" s="318">
        <v>1.3999999999999999E-2</v>
      </c>
      <c r="D25" s="65">
        <v>2.6999999999999996E-2</v>
      </c>
      <c r="E25" s="65">
        <v>1.9000000000000003E-2</v>
      </c>
      <c r="F25" s="65">
        <v>2.6999999999999993E-2</v>
      </c>
      <c r="G25" s="65">
        <v>4.1000000000000016E-2</v>
      </c>
      <c r="H25" s="65">
        <v>4.6999999999999993E-2</v>
      </c>
      <c r="I25" s="65">
        <v>4.300000000000001E-2</v>
      </c>
      <c r="J25" s="65">
        <v>4.300000000000001E-2</v>
      </c>
      <c r="K25" s="65">
        <v>5.599999999999998E-2</v>
      </c>
      <c r="L25" s="65">
        <v>0.08</v>
      </c>
      <c r="M25" s="65">
        <v>0.10099999999999994</v>
      </c>
      <c r="N25" s="65">
        <v>0.11100000000000002</v>
      </c>
      <c r="O25" s="65">
        <v>0.10899999999999999</v>
      </c>
      <c r="P25" s="65">
        <v>9.7999999999999976E-2</v>
      </c>
      <c r="Q25" s="65">
        <v>8.800000000000012E-2</v>
      </c>
      <c r="R25" s="65">
        <v>6.7999999999999977E-2</v>
      </c>
      <c r="S25" s="65">
        <v>2.7999999999999969E-2</v>
      </c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09">
        <f t="shared" si="2"/>
        <v>1</v>
      </c>
    </row>
    <row r="26" spans="2:51" x14ac:dyDescent="0.4">
      <c r="B26" s="321">
        <v>18</v>
      </c>
      <c r="C26" s="318">
        <v>1.3000000000000001E-2</v>
      </c>
      <c r="D26" s="65">
        <v>2.5999999999999995E-2</v>
      </c>
      <c r="E26" s="65">
        <v>1.8000000000000002E-2</v>
      </c>
      <c r="F26" s="65">
        <v>2.3E-2</v>
      </c>
      <c r="G26" s="65">
        <v>3.5999999999999997E-2</v>
      </c>
      <c r="H26" s="65">
        <v>4.4000000000000004E-2</v>
      </c>
      <c r="I26" s="65">
        <v>4.1000000000000016E-2</v>
      </c>
      <c r="J26" s="65">
        <v>0.04</v>
      </c>
      <c r="K26" s="65">
        <v>4.5999999999999978E-2</v>
      </c>
      <c r="L26" s="65">
        <v>6.3E-2</v>
      </c>
      <c r="M26" s="65">
        <v>8.3999999999999991E-2</v>
      </c>
      <c r="N26" s="65">
        <v>0.1</v>
      </c>
      <c r="O26" s="65">
        <v>0.10600000000000001</v>
      </c>
      <c r="P26" s="65">
        <v>0.1</v>
      </c>
      <c r="Q26" s="65">
        <v>9.2000000000000026E-2</v>
      </c>
      <c r="R26" s="65">
        <v>8.0999999999999947E-2</v>
      </c>
      <c r="S26" s="65">
        <v>6.2000000000000027E-2</v>
      </c>
      <c r="T26" s="65">
        <v>2.5000000000000001E-2</v>
      </c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09">
        <f t="shared" si="2"/>
        <v>0.99999999999999989</v>
      </c>
    </row>
    <row r="27" spans="2:51" x14ac:dyDescent="0.4">
      <c r="B27" s="321">
        <v>19</v>
      </c>
      <c r="C27" s="318">
        <v>1.2E-2</v>
      </c>
      <c r="D27" s="65">
        <v>2.4000000000000004E-2</v>
      </c>
      <c r="E27" s="65">
        <v>1.9E-2</v>
      </c>
      <c r="F27" s="65">
        <v>1.9000000000000003E-2</v>
      </c>
      <c r="G27" s="65">
        <v>3.0999999999999996E-2</v>
      </c>
      <c r="H27" s="65">
        <v>4.0999999999999995E-2</v>
      </c>
      <c r="I27" s="65">
        <v>0.04</v>
      </c>
      <c r="J27" s="65">
        <v>3.7999999999999971E-2</v>
      </c>
      <c r="K27" s="65">
        <v>0.04</v>
      </c>
      <c r="L27" s="65">
        <v>0.05</v>
      </c>
      <c r="M27" s="65">
        <v>6.8000000000000047E-2</v>
      </c>
      <c r="N27" s="65">
        <v>8.6999999999999952E-2</v>
      </c>
      <c r="O27" s="65">
        <v>9.8999999999999991E-2</v>
      </c>
      <c r="P27" s="65">
        <v>9.900000000000006E-2</v>
      </c>
      <c r="Q27" s="65">
        <v>9.2999999999999972E-2</v>
      </c>
      <c r="R27" s="65">
        <v>8.5000000000000006E-2</v>
      </c>
      <c r="S27" s="65">
        <v>7.5999999999999943E-2</v>
      </c>
      <c r="T27" s="65">
        <v>5.700000000000003E-2</v>
      </c>
      <c r="U27" s="65">
        <v>2.2000000000000026E-2</v>
      </c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09">
        <f t="shared" si="2"/>
        <v>1.0000000000000002</v>
      </c>
    </row>
    <row r="28" spans="2:51" x14ac:dyDescent="0.4">
      <c r="B28" s="321">
        <v>20</v>
      </c>
      <c r="C28" s="318">
        <v>1.1000000000000001E-2</v>
      </c>
      <c r="D28" s="65">
        <v>2.3E-2</v>
      </c>
      <c r="E28" s="65">
        <v>1.8000000000000002E-2</v>
      </c>
      <c r="F28" s="65">
        <v>1.7000000000000001E-2</v>
      </c>
      <c r="G28" s="65">
        <v>2.6999999999999993E-2</v>
      </c>
      <c r="H28" s="65">
        <v>3.7000000000000012E-2</v>
      </c>
      <c r="I28" s="65">
        <v>0.04</v>
      </c>
      <c r="J28" s="65">
        <v>3.5999999999999976E-2</v>
      </c>
      <c r="K28" s="65">
        <v>3.6000000000000011E-2</v>
      </c>
      <c r="L28" s="65">
        <v>4.1999999999999996E-2</v>
      </c>
      <c r="M28" s="65">
        <v>5.5E-2</v>
      </c>
      <c r="N28" s="65">
        <v>7.2999999999999968E-2</v>
      </c>
      <c r="O28" s="65">
        <v>8.7999999999999967E-2</v>
      </c>
      <c r="P28" s="65">
        <v>9.5000000000000001E-2</v>
      </c>
      <c r="Q28" s="65">
        <v>9.2999999999999972E-2</v>
      </c>
      <c r="R28" s="65">
        <v>8.7000000000000022E-2</v>
      </c>
      <c r="S28" s="65">
        <v>7.9000000000000056E-2</v>
      </c>
      <c r="T28" s="65">
        <v>7.0000000000000007E-2</v>
      </c>
      <c r="U28" s="65">
        <v>5.2999999999999971E-2</v>
      </c>
      <c r="V28" s="65">
        <v>0.02</v>
      </c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09">
        <f t="shared" si="2"/>
        <v>0.99999999999999978</v>
      </c>
    </row>
    <row r="29" spans="2:51" x14ac:dyDescent="0.4">
      <c r="B29" s="321">
        <v>21</v>
      </c>
      <c r="C29" s="318">
        <v>1.1000000000000001E-2</v>
      </c>
      <c r="D29" s="65">
        <v>2.1000000000000001E-2</v>
      </c>
      <c r="E29" s="65">
        <v>1.7999999999999999E-2</v>
      </c>
      <c r="F29" s="65">
        <v>1.4999999999999999E-2</v>
      </c>
      <c r="G29" s="65">
        <v>2.4000000000000004E-2</v>
      </c>
      <c r="H29" s="65">
        <v>3.2999999999999988E-2</v>
      </c>
      <c r="I29" s="65">
        <v>3.8000000000000006E-2</v>
      </c>
      <c r="J29" s="65">
        <v>3.6000000000000011E-2</v>
      </c>
      <c r="K29" s="65">
        <v>3.3999999999999989E-2</v>
      </c>
      <c r="L29" s="65">
        <v>3.6000000000000011E-2</v>
      </c>
      <c r="M29" s="65">
        <v>4.4999999999999998E-2</v>
      </c>
      <c r="N29" s="65">
        <v>0.06</v>
      </c>
      <c r="O29" s="65">
        <v>7.6000000000000012E-2</v>
      </c>
      <c r="P29" s="65">
        <v>8.6999999999999952E-2</v>
      </c>
      <c r="Q29" s="65">
        <v>9.1000000000000011E-2</v>
      </c>
      <c r="R29" s="65">
        <v>8.7999999999999967E-2</v>
      </c>
      <c r="S29" s="65">
        <v>8.1000000000000086E-2</v>
      </c>
      <c r="T29" s="65">
        <v>7.3999999999999913E-2</v>
      </c>
      <c r="U29" s="65">
        <v>6.5000000000000002E-2</v>
      </c>
      <c r="V29" s="65">
        <v>4.7999999999999973E-2</v>
      </c>
      <c r="W29" s="65">
        <v>1.9000000000000055E-2</v>
      </c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09">
        <f t="shared" si="2"/>
        <v>0.99999999999999978</v>
      </c>
    </row>
    <row r="30" spans="2:51" x14ac:dyDescent="0.4">
      <c r="B30" s="321">
        <v>22</v>
      </c>
      <c r="C30" s="318">
        <v>1.1000000000000001E-2</v>
      </c>
      <c r="D30" s="65">
        <v>1.7999999999999999E-2</v>
      </c>
      <c r="E30" s="65">
        <v>1.9E-2</v>
      </c>
      <c r="F30" s="65">
        <v>1.4000000000000004E-2</v>
      </c>
      <c r="G30" s="65">
        <v>0.02</v>
      </c>
      <c r="H30" s="65">
        <v>0.03</v>
      </c>
      <c r="I30" s="65">
        <v>3.5000000000000003E-2</v>
      </c>
      <c r="J30" s="65">
        <v>3.6000000000000011E-2</v>
      </c>
      <c r="K30" s="65">
        <v>3.3000000000000008E-2</v>
      </c>
      <c r="L30" s="65">
        <v>3.1999999999999994E-2</v>
      </c>
      <c r="M30" s="65">
        <v>3.8999999999999986E-2</v>
      </c>
      <c r="N30" s="65">
        <v>0.05</v>
      </c>
      <c r="O30" s="65">
        <v>6.3999999999999987E-2</v>
      </c>
      <c r="P30" s="65">
        <v>7.6999999999999957E-2</v>
      </c>
      <c r="Q30" s="65">
        <v>8.5000000000000006E-2</v>
      </c>
      <c r="R30" s="65">
        <v>8.7000000000000022E-2</v>
      </c>
      <c r="S30" s="65">
        <v>8.2000000000000031E-2</v>
      </c>
      <c r="T30" s="65">
        <v>7.5999999999999943E-2</v>
      </c>
      <c r="U30" s="65">
        <v>6.9000000000000061E-2</v>
      </c>
      <c r="V30" s="65">
        <v>6.2000000000000027E-2</v>
      </c>
      <c r="W30" s="65">
        <v>4.3999999999999914E-2</v>
      </c>
      <c r="X30" s="65">
        <v>1.7000000000000026E-2</v>
      </c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09">
        <f t="shared" si="2"/>
        <v>1</v>
      </c>
    </row>
    <row r="31" spans="2:51" x14ac:dyDescent="0.4">
      <c r="B31" s="321">
        <v>23</v>
      </c>
      <c r="C31" s="318">
        <v>1.1000000000000001E-2</v>
      </c>
      <c r="D31" s="65">
        <v>1.6E-2</v>
      </c>
      <c r="E31" s="65">
        <v>1.8999999999999996E-2</v>
      </c>
      <c r="F31" s="65">
        <v>1.4000000000000004E-2</v>
      </c>
      <c r="G31" s="65">
        <v>1.7000000000000001E-2</v>
      </c>
      <c r="H31" s="65">
        <v>2.7000000000000003E-2</v>
      </c>
      <c r="I31" s="65">
        <v>3.1999999999999994E-2</v>
      </c>
      <c r="J31" s="65">
        <v>3.5000000000000003E-2</v>
      </c>
      <c r="K31" s="65">
        <v>3.1999999999999994E-2</v>
      </c>
      <c r="L31" s="65">
        <v>3.0999999999999979E-2</v>
      </c>
      <c r="M31" s="65">
        <v>3.3000000000000008E-2</v>
      </c>
      <c r="N31" s="65">
        <v>4.1999999999999996E-2</v>
      </c>
      <c r="O31" s="65">
        <v>5.3999999999999986E-2</v>
      </c>
      <c r="P31" s="65">
        <v>6.7000000000000032E-2</v>
      </c>
      <c r="Q31" s="65">
        <v>7.7000000000000027E-2</v>
      </c>
      <c r="R31" s="65">
        <v>8.2999999999999977E-2</v>
      </c>
      <c r="S31" s="65">
        <v>8.0999999999999947E-2</v>
      </c>
      <c r="T31" s="65">
        <v>7.8000000000000111E-2</v>
      </c>
      <c r="U31" s="65">
        <v>7.0999999999999938E-2</v>
      </c>
      <c r="V31" s="65">
        <v>6.5999999999999948E-2</v>
      </c>
      <c r="W31" s="65">
        <v>5.700000000000003E-2</v>
      </c>
      <c r="X31" s="65">
        <v>4.1000000000000085E-2</v>
      </c>
      <c r="Y31" s="65">
        <v>1.5999999999999941E-2</v>
      </c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09">
        <f t="shared" si="2"/>
        <v>1</v>
      </c>
    </row>
    <row r="32" spans="2:51" x14ac:dyDescent="0.4">
      <c r="B32" s="321">
        <v>24</v>
      </c>
      <c r="C32" s="318">
        <v>1.1000000000000001E-2</v>
      </c>
      <c r="D32" s="65">
        <v>1.4999999999999999E-2</v>
      </c>
      <c r="E32" s="65">
        <v>1.8000000000000002E-2</v>
      </c>
      <c r="F32" s="65">
        <v>1.2999999999999998E-2</v>
      </c>
      <c r="G32" s="65">
        <v>1.5999999999999997E-2</v>
      </c>
      <c r="H32" s="65">
        <v>2.3E-2</v>
      </c>
      <c r="I32" s="65">
        <v>0.03</v>
      </c>
      <c r="J32" s="65">
        <v>3.4000000000000002E-2</v>
      </c>
      <c r="K32" s="65">
        <v>3.1000000000000014E-2</v>
      </c>
      <c r="L32" s="65">
        <v>0.03</v>
      </c>
      <c r="M32" s="65">
        <v>0.03</v>
      </c>
      <c r="N32" s="65">
        <v>3.5999999999999976E-2</v>
      </c>
      <c r="O32" s="65">
        <v>4.4999999999999998E-2</v>
      </c>
      <c r="P32" s="65">
        <v>5.699999999999996E-2</v>
      </c>
      <c r="Q32" s="65">
        <v>6.8999999999999992E-2</v>
      </c>
      <c r="R32" s="65">
        <v>7.6000000000000012E-2</v>
      </c>
      <c r="S32" s="65">
        <v>0.08</v>
      </c>
      <c r="T32" s="65">
        <v>7.6999999999999957E-2</v>
      </c>
      <c r="U32" s="65">
        <v>7.300000000000012E-2</v>
      </c>
      <c r="V32" s="65">
        <v>6.7999999999999977E-2</v>
      </c>
      <c r="W32" s="65">
        <v>6.2000000000000027E-2</v>
      </c>
      <c r="X32" s="65">
        <v>5.2999999999999971E-2</v>
      </c>
      <c r="Y32" s="65">
        <v>3.8999999999999917E-2</v>
      </c>
      <c r="Z32" s="65">
        <v>1.4000000000000058E-2</v>
      </c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09">
        <f t="shared" si="2"/>
        <v>0.99999999999999989</v>
      </c>
    </row>
    <row r="33" spans="2:51" x14ac:dyDescent="0.4">
      <c r="B33" s="321">
        <v>25</v>
      </c>
      <c r="C33" s="318">
        <v>1.1000000000000001E-2</v>
      </c>
      <c r="D33" s="65">
        <v>1.2999999999999998E-2</v>
      </c>
      <c r="E33" s="65">
        <v>1.8000000000000002E-2</v>
      </c>
      <c r="F33" s="65">
        <v>1.2999999999999998E-2</v>
      </c>
      <c r="G33" s="65">
        <v>1.4000000000000004E-2</v>
      </c>
      <c r="H33" s="65">
        <v>2.0999999999999998E-2</v>
      </c>
      <c r="I33" s="65">
        <v>2.8000000000000008E-2</v>
      </c>
      <c r="J33" s="65">
        <v>3.0999999999999996E-2</v>
      </c>
      <c r="K33" s="65">
        <v>3.0999999999999996E-2</v>
      </c>
      <c r="L33" s="65">
        <v>2.8999999999999984E-2</v>
      </c>
      <c r="M33" s="65">
        <v>2.9000000000000022E-2</v>
      </c>
      <c r="N33" s="65">
        <v>3.0999999999999979E-2</v>
      </c>
      <c r="O33" s="65">
        <v>3.8000000000000006E-2</v>
      </c>
      <c r="P33" s="65">
        <v>4.8000000000000008E-2</v>
      </c>
      <c r="Q33" s="65">
        <v>0.06</v>
      </c>
      <c r="R33" s="65">
        <v>7.0000000000000007E-2</v>
      </c>
      <c r="S33" s="65">
        <v>7.4999999999999997E-2</v>
      </c>
      <c r="T33" s="65">
        <v>7.6000000000000012E-2</v>
      </c>
      <c r="U33" s="65">
        <v>7.3000000000000037E-2</v>
      </c>
      <c r="V33" s="65">
        <v>6.8999999999999909E-2</v>
      </c>
      <c r="W33" s="65">
        <v>6.4000000000000057E-2</v>
      </c>
      <c r="X33" s="65">
        <v>5.8999999999999914E-2</v>
      </c>
      <c r="Y33" s="65">
        <v>0.05</v>
      </c>
      <c r="Z33" s="65">
        <v>3.6000000000000087E-2</v>
      </c>
      <c r="AA33" s="65">
        <v>1.2999999999999972E-2</v>
      </c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09">
        <f t="shared" si="2"/>
        <v>1</v>
      </c>
    </row>
    <row r="34" spans="2:51" x14ac:dyDescent="0.4">
      <c r="B34" s="321">
        <v>26</v>
      </c>
      <c r="C34" s="318">
        <v>1.1000000000000001E-2</v>
      </c>
      <c r="D34" s="65">
        <v>1.1000000000000001E-2</v>
      </c>
      <c r="E34" s="65">
        <v>1.8999999999999996E-2</v>
      </c>
      <c r="F34" s="65">
        <v>1.2000000000000002E-2</v>
      </c>
      <c r="G34" s="65">
        <v>1.2999999999999998E-2</v>
      </c>
      <c r="H34" s="65">
        <v>1.8000000000000006E-2</v>
      </c>
      <c r="I34" s="65">
        <v>2.5999999999999995E-2</v>
      </c>
      <c r="J34" s="65">
        <v>2.9000000000000005E-2</v>
      </c>
      <c r="K34" s="65">
        <v>3.0999999999999996E-2</v>
      </c>
      <c r="L34" s="65">
        <v>2.8000000000000008E-2</v>
      </c>
      <c r="M34" s="65">
        <v>2.8000000000000008E-2</v>
      </c>
      <c r="N34" s="65">
        <v>2.7999999999999973E-2</v>
      </c>
      <c r="O34" s="65">
        <v>3.3000000000000008E-2</v>
      </c>
      <c r="P34" s="65">
        <v>4.0999999999999981E-2</v>
      </c>
      <c r="Q34" s="65">
        <v>5.1000000000000018E-2</v>
      </c>
      <c r="R34" s="65">
        <v>6.2000000000000027E-2</v>
      </c>
      <c r="S34" s="65">
        <v>6.8999999999999992E-2</v>
      </c>
      <c r="T34" s="65">
        <v>7.2999999999999968E-2</v>
      </c>
      <c r="U34" s="65">
        <v>7.2999999999999968E-2</v>
      </c>
      <c r="V34" s="65">
        <v>7.0000000000000007E-2</v>
      </c>
      <c r="W34" s="65">
        <v>6.5000000000000002E-2</v>
      </c>
      <c r="X34" s="65">
        <v>0.06</v>
      </c>
      <c r="Y34" s="65">
        <v>5.6000000000000084E-2</v>
      </c>
      <c r="Z34" s="65">
        <v>4.7999999999999973E-2</v>
      </c>
      <c r="AA34" s="65">
        <v>3.2999999999999974E-2</v>
      </c>
      <c r="AB34" s="65">
        <v>1.200000000000003E-2</v>
      </c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09">
        <f t="shared" si="2"/>
        <v>1</v>
      </c>
    </row>
    <row r="35" spans="2:51" x14ac:dyDescent="0.4">
      <c r="B35" s="321">
        <v>27</v>
      </c>
      <c r="C35" s="318">
        <v>1.1000000000000001E-2</v>
      </c>
      <c r="D35" s="65">
        <v>0.01</v>
      </c>
      <c r="E35" s="65">
        <v>1.7999999999999999E-2</v>
      </c>
      <c r="F35" s="65">
        <v>1.3000000000000003E-2</v>
      </c>
      <c r="G35" s="65">
        <v>1.0999999999999996E-2</v>
      </c>
      <c r="H35" s="65">
        <v>1.7000000000000001E-2</v>
      </c>
      <c r="I35" s="65">
        <v>2.1999999999999992E-2</v>
      </c>
      <c r="J35" s="65">
        <v>2.8000000000000008E-2</v>
      </c>
      <c r="K35" s="65">
        <v>0.03</v>
      </c>
      <c r="L35" s="65">
        <v>2.8000000000000008E-2</v>
      </c>
      <c r="M35" s="65">
        <v>2.6999999999999993E-2</v>
      </c>
      <c r="N35" s="65">
        <v>2.6000000000000013E-2</v>
      </c>
      <c r="O35" s="65">
        <v>2.8999999999999984E-2</v>
      </c>
      <c r="P35" s="65">
        <v>3.5000000000000003E-2</v>
      </c>
      <c r="Q35" s="65">
        <v>4.4999999999999998E-2</v>
      </c>
      <c r="R35" s="65">
        <v>5.2999999999999971E-2</v>
      </c>
      <c r="S35" s="65">
        <v>6.3000000000000042E-2</v>
      </c>
      <c r="T35" s="65">
        <v>6.7999999999999977E-2</v>
      </c>
      <c r="U35" s="65">
        <v>7.1000000000000008E-2</v>
      </c>
      <c r="V35" s="65">
        <v>6.9000000000000061E-2</v>
      </c>
      <c r="W35" s="65">
        <v>6.5999999999999948E-2</v>
      </c>
      <c r="X35" s="65">
        <v>6.2000000000000027E-2</v>
      </c>
      <c r="Y35" s="65">
        <v>5.7999999999999968E-2</v>
      </c>
      <c r="Z35" s="65">
        <v>5.2999999999999971E-2</v>
      </c>
      <c r="AA35" s="65">
        <v>4.4999999999999998E-2</v>
      </c>
      <c r="AB35" s="65">
        <v>0.03</v>
      </c>
      <c r="AC35" s="65">
        <v>1.200000000000003E-2</v>
      </c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09">
        <f t="shared" si="2"/>
        <v>1</v>
      </c>
    </row>
    <row r="36" spans="2:51" x14ac:dyDescent="0.4">
      <c r="B36" s="321">
        <v>28</v>
      </c>
      <c r="C36" s="318">
        <v>1.2E-2</v>
      </c>
      <c r="D36" s="65">
        <v>8.0000000000000002E-3</v>
      </c>
      <c r="E36" s="65">
        <v>1.7000000000000001E-2</v>
      </c>
      <c r="F36" s="65">
        <v>1.2999999999999998E-2</v>
      </c>
      <c r="G36" s="65">
        <v>1.0999999999999996E-2</v>
      </c>
      <c r="H36" s="65">
        <v>1.4999999999999999E-2</v>
      </c>
      <c r="I36" s="65">
        <v>0.02</v>
      </c>
      <c r="J36" s="65">
        <v>2.5999999999999995E-2</v>
      </c>
      <c r="K36" s="65">
        <v>2.8000000000000008E-2</v>
      </c>
      <c r="L36" s="65">
        <v>2.8000000000000008E-2</v>
      </c>
      <c r="M36" s="65">
        <v>2.5999999999999978E-2</v>
      </c>
      <c r="N36" s="65">
        <v>2.6000000000000013E-2</v>
      </c>
      <c r="O36" s="65">
        <v>2.6000000000000013E-2</v>
      </c>
      <c r="P36" s="65">
        <v>3.0999999999999979E-2</v>
      </c>
      <c r="Q36" s="65">
        <v>3.8000000000000006E-2</v>
      </c>
      <c r="R36" s="65">
        <v>4.6000000000000013E-2</v>
      </c>
      <c r="S36" s="65">
        <v>5.6000000000000015E-2</v>
      </c>
      <c r="T36" s="65">
        <v>6.2999999999999973E-2</v>
      </c>
      <c r="U36" s="65">
        <v>6.7000000000000032E-2</v>
      </c>
      <c r="V36" s="65">
        <v>6.7999999999999977E-2</v>
      </c>
      <c r="W36" s="65">
        <v>6.5999999999999948E-2</v>
      </c>
      <c r="X36" s="65">
        <v>6.3000000000000111E-2</v>
      </c>
      <c r="Y36" s="65">
        <v>5.8999999999999914E-2</v>
      </c>
      <c r="Z36" s="65">
        <v>5.5E-2</v>
      </c>
      <c r="AA36" s="65">
        <v>0.05</v>
      </c>
      <c r="AB36" s="65">
        <v>4.200000000000003E-2</v>
      </c>
      <c r="AC36" s="65">
        <v>2.9000000000000057E-2</v>
      </c>
      <c r="AD36" s="65">
        <v>1.0999999999999944E-2</v>
      </c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09">
        <f t="shared" si="2"/>
        <v>1</v>
      </c>
    </row>
    <row r="37" spans="2:51" x14ac:dyDescent="0.4">
      <c r="B37" s="321">
        <v>29</v>
      </c>
      <c r="C37" s="318">
        <v>1.2E-2</v>
      </c>
      <c r="D37" s="65">
        <v>6.000000000000001E-3</v>
      </c>
      <c r="E37" s="65">
        <v>1.7000000000000001E-2</v>
      </c>
      <c r="F37" s="65">
        <v>1.4000000000000004E-2</v>
      </c>
      <c r="G37" s="65">
        <v>0.01</v>
      </c>
      <c r="H37" s="65">
        <v>1.2999999999999998E-2</v>
      </c>
      <c r="I37" s="65">
        <v>1.8999999999999996E-2</v>
      </c>
      <c r="J37" s="65">
        <v>2.3000000000000007E-2</v>
      </c>
      <c r="K37" s="65">
        <v>2.6999999999999993E-2</v>
      </c>
      <c r="L37" s="65">
        <v>2.799999999999999E-2</v>
      </c>
      <c r="M37" s="65">
        <v>2.6000000000000013E-2</v>
      </c>
      <c r="N37" s="65">
        <v>2.3999999999999987E-2</v>
      </c>
      <c r="O37" s="65">
        <v>2.5000000000000001E-2</v>
      </c>
      <c r="P37" s="65">
        <v>2.7000000000000027E-2</v>
      </c>
      <c r="Q37" s="65">
        <v>3.2999999999999974E-2</v>
      </c>
      <c r="R37" s="65">
        <v>4.1000000000000016E-2</v>
      </c>
      <c r="S37" s="65">
        <v>4.7999999999999973E-2</v>
      </c>
      <c r="T37" s="65">
        <v>5.700000000000003E-2</v>
      </c>
      <c r="U37" s="65">
        <v>6.2999999999999973E-2</v>
      </c>
      <c r="V37" s="65">
        <v>6.5000000000000002E-2</v>
      </c>
      <c r="W37" s="65">
        <v>6.6000000000000086E-2</v>
      </c>
      <c r="X37" s="65">
        <v>6.2999999999999973E-2</v>
      </c>
      <c r="Y37" s="65">
        <v>0.06</v>
      </c>
      <c r="Z37" s="65">
        <v>5.5999999999999946E-2</v>
      </c>
      <c r="AA37" s="65">
        <v>5.2000000000000025E-2</v>
      </c>
      <c r="AB37" s="65">
        <v>4.7999999999999973E-2</v>
      </c>
      <c r="AC37" s="65">
        <v>0.04</v>
      </c>
      <c r="AD37" s="65">
        <v>2.7000000000000027E-2</v>
      </c>
      <c r="AE37" s="65">
        <v>0.01</v>
      </c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09">
        <f t="shared" si="2"/>
        <v>1</v>
      </c>
    </row>
    <row r="38" spans="2:51" x14ac:dyDescent="0.4">
      <c r="B38" s="321">
        <v>30</v>
      </c>
      <c r="C38" s="318">
        <v>1.2E-2</v>
      </c>
      <c r="D38" s="65">
        <v>5.0000000000000001E-3</v>
      </c>
      <c r="E38" s="65">
        <v>1.7000000000000001E-2</v>
      </c>
      <c r="F38" s="65">
        <v>1.3000000000000003E-2</v>
      </c>
      <c r="G38" s="65">
        <v>0.01</v>
      </c>
      <c r="H38" s="65">
        <v>1.2000000000000002E-2</v>
      </c>
      <c r="I38" s="65">
        <v>1.6999999999999994E-2</v>
      </c>
      <c r="J38" s="65">
        <v>2.2000000000000009E-2</v>
      </c>
      <c r="K38" s="65">
        <v>2.5000000000000001E-2</v>
      </c>
      <c r="L38" s="65">
        <v>2.6999999999999993E-2</v>
      </c>
      <c r="M38" s="65">
        <v>2.5000000000000001E-2</v>
      </c>
      <c r="N38" s="65">
        <v>2.3999999999999987E-2</v>
      </c>
      <c r="O38" s="65">
        <v>2.4000000000000021E-2</v>
      </c>
      <c r="P38" s="65">
        <v>2.5000000000000001E-2</v>
      </c>
      <c r="Q38" s="65">
        <v>2.8999999999999984E-2</v>
      </c>
      <c r="R38" s="65">
        <v>3.5000000000000003E-2</v>
      </c>
      <c r="S38" s="65">
        <v>4.2999999999999969E-2</v>
      </c>
      <c r="T38" s="65">
        <v>0.05</v>
      </c>
      <c r="U38" s="65">
        <v>5.7999999999999968E-2</v>
      </c>
      <c r="V38" s="65">
        <v>6.1000000000000013E-2</v>
      </c>
      <c r="W38" s="65">
        <v>6.3999999999999987E-2</v>
      </c>
      <c r="X38" s="65">
        <v>6.2999999999999973E-2</v>
      </c>
      <c r="Y38" s="65">
        <v>0.06</v>
      </c>
      <c r="Z38" s="65">
        <v>5.700000000000003E-2</v>
      </c>
      <c r="AA38" s="65">
        <v>5.4000000000000055E-2</v>
      </c>
      <c r="AB38" s="65">
        <v>0.05</v>
      </c>
      <c r="AC38" s="65">
        <v>4.4999999999999998E-2</v>
      </c>
      <c r="AD38" s="65">
        <v>3.7999999999999971E-2</v>
      </c>
      <c r="AE38" s="65">
        <v>2.5000000000000001E-2</v>
      </c>
      <c r="AF38" s="65">
        <v>0.01</v>
      </c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09">
        <f t="shared" si="2"/>
        <v>1</v>
      </c>
    </row>
    <row r="39" spans="2:51" x14ac:dyDescent="0.4">
      <c r="B39" s="321">
        <v>31</v>
      </c>
      <c r="C39" s="318">
        <v>1.3000000000000001E-2</v>
      </c>
      <c r="D39" s="65">
        <v>3.0000000000000005E-3</v>
      </c>
      <c r="E39" s="65">
        <v>1.6E-2</v>
      </c>
      <c r="F39" s="65">
        <v>1.3999999999999995E-2</v>
      </c>
      <c r="G39" s="65">
        <v>0.01</v>
      </c>
      <c r="H39" s="65">
        <v>1.1000000000000005E-2</v>
      </c>
      <c r="I39" s="65">
        <v>1.4999999999999999E-2</v>
      </c>
      <c r="J39" s="65">
        <v>0.02</v>
      </c>
      <c r="K39" s="65">
        <v>2.3000000000000007E-2</v>
      </c>
      <c r="L39" s="65">
        <v>2.5999999999999995E-2</v>
      </c>
      <c r="M39" s="65">
        <v>2.5000000000000001E-2</v>
      </c>
      <c r="N39" s="65">
        <v>2.3999999999999987E-2</v>
      </c>
      <c r="O39" s="65">
        <v>2.3000000000000007E-2</v>
      </c>
      <c r="P39" s="65">
        <v>2.3000000000000007E-2</v>
      </c>
      <c r="Q39" s="65">
        <v>2.5999999999999978E-2</v>
      </c>
      <c r="R39" s="65">
        <v>3.1000000000000014E-2</v>
      </c>
      <c r="S39" s="65">
        <v>3.6999999999999991E-2</v>
      </c>
      <c r="T39" s="65">
        <v>4.4999999999999998E-2</v>
      </c>
      <c r="U39" s="65">
        <v>5.2000000000000025E-2</v>
      </c>
      <c r="V39" s="65">
        <v>5.699999999999996E-2</v>
      </c>
      <c r="W39" s="65">
        <v>6.1000000000000013E-2</v>
      </c>
      <c r="X39" s="65">
        <v>6.1000000000000013E-2</v>
      </c>
      <c r="Y39" s="65">
        <v>6.1000000000000013E-2</v>
      </c>
      <c r="Z39" s="65">
        <v>5.700000000000003E-2</v>
      </c>
      <c r="AA39" s="65">
        <v>5.5E-2</v>
      </c>
      <c r="AB39" s="65">
        <v>5.0999999999999941E-2</v>
      </c>
      <c r="AC39" s="65">
        <v>4.7999999999999973E-2</v>
      </c>
      <c r="AD39" s="65">
        <v>4.2999999999999969E-2</v>
      </c>
      <c r="AE39" s="65">
        <v>3.6000000000000087E-2</v>
      </c>
      <c r="AF39" s="65">
        <v>2.3999999999999914E-2</v>
      </c>
      <c r="AG39" s="65">
        <v>9.0000000000000566E-3</v>
      </c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09">
        <f t="shared" si="2"/>
        <v>1</v>
      </c>
    </row>
    <row r="40" spans="2:51" x14ac:dyDescent="0.4">
      <c r="B40" s="321">
        <v>32</v>
      </c>
      <c r="C40" s="318">
        <v>1.3000000000000001E-2</v>
      </c>
      <c r="D40" s="65">
        <v>1.9999999999999996E-3</v>
      </c>
      <c r="E40" s="65">
        <v>1.6E-2</v>
      </c>
      <c r="F40" s="65">
        <v>1.3000000000000003E-2</v>
      </c>
      <c r="G40" s="65">
        <v>0.01</v>
      </c>
      <c r="H40" s="65">
        <v>0.01</v>
      </c>
      <c r="I40" s="65">
        <v>1.3999999999999995E-2</v>
      </c>
      <c r="J40" s="65">
        <v>1.7999999999999999E-2</v>
      </c>
      <c r="K40" s="65">
        <v>2.2000000000000009E-2</v>
      </c>
      <c r="L40" s="65">
        <v>2.5000000000000001E-2</v>
      </c>
      <c r="M40" s="65">
        <v>2.5000000000000001E-2</v>
      </c>
      <c r="N40" s="65">
        <v>2.3000000000000007E-2</v>
      </c>
      <c r="O40" s="65">
        <v>2.2999999999999972E-2</v>
      </c>
      <c r="P40" s="65">
        <v>2.200000000000003E-2</v>
      </c>
      <c r="Q40" s="65">
        <v>2.3999999999999987E-2</v>
      </c>
      <c r="R40" s="65">
        <v>2.6999999999999993E-2</v>
      </c>
      <c r="S40" s="65">
        <v>3.1999999999999994E-2</v>
      </c>
      <c r="T40" s="65">
        <v>0.04</v>
      </c>
      <c r="U40" s="65">
        <v>4.6000000000000013E-2</v>
      </c>
      <c r="V40" s="65">
        <v>5.2999999999999971E-2</v>
      </c>
      <c r="W40" s="65">
        <v>5.700000000000003E-2</v>
      </c>
      <c r="X40" s="65">
        <v>5.8999999999999983E-2</v>
      </c>
      <c r="Y40" s="65">
        <v>0.06</v>
      </c>
      <c r="Z40" s="65">
        <v>5.699999999999996E-2</v>
      </c>
      <c r="AA40" s="65">
        <v>5.5E-2</v>
      </c>
      <c r="AB40" s="65">
        <v>5.3000000000000116E-2</v>
      </c>
      <c r="AC40" s="65">
        <v>4.8999999999999912E-2</v>
      </c>
      <c r="AD40" s="65">
        <v>4.6000000000000082E-2</v>
      </c>
      <c r="AE40" s="65">
        <v>4.0999999999999946E-2</v>
      </c>
      <c r="AF40" s="65">
        <v>3.4000000000000058E-2</v>
      </c>
      <c r="AG40" s="65">
        <v>2.1999999999999888E-2</v>
      </c>
      <c r="AH40" s="65">
        <v>9.0000000000000566E-3</v>
      </c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09">
        <f t="shared" si="2"/>
        <v>0.99999999999999989</v>
      </c>
    </row>
    <row r="41" spans="2:51" x14ac:dyDescent="0.4">
      <c r="B41" s="321">
        <v>33</v>
      </c>
      <c r="C41" s="318">
        <v>1.3999999999999999E-2</v>
      </c>
      <c r="D41" s="65">
        <v>1.0000000000000009E-3</v>
      </c>
      <c r="E41" s="65">
        <v>1.3999999999999999E-2</v>
      </c>
      <c r="F41" s="65">
        <v>1.3999999999999999E-2</v>
      </c>
      <c r="G41" s="65">
        <v>0.01</v>
      </c>
      <c r="H41" s="65">
        <v>9.0000000000000028E-3</v>
      </c>
      <c r="I41" s="65">
        <v>1.2999999999999998E-2</v>
      </c>
      <c r="J41" s="65">
        <v>1.5999999999999997E-2</v>
      </c>
      <c r="K41" s="65">
        <v>2.0999999999999998E-2</v>
      </c>
      <c r="L41" s="65">
        <v>2.3000000000000007E-2</v>
      </c>
      <c r="M41" s="65">
        <v>2.5000000000000001E-2</v>
      </c>
      <c r="N41" s="65">
        <v>2.3000000000000007E-2</v>
      </c>
      <c r="O41" s="65">
        <v>2.1999999999999992E-2</v>
      </c>
      <c r="P41" s="65">
        <v>2.1000000000000015E-2</v>
      </c>
      <c r="Q41" s="65">
        <v>2.1999999999999992E-2</v>
      </c>
      <c r="R41" s="65">
        <v>2.5000000000000001E-2</v>
      </c>
      <c r="S41" s="65">
        <v>2.8999999999999984E-2</v>
      </c>
      <c r="T41" s="65">
        <v>3.5000000000000003E-2</v>
      </c>
      <c r="U41" s="65">
        <v>4.0999999999999946E-2</v>
      </c>
      <c r="V41" s="65">
        <v>4.7000000000000028E-2</v>
      </c>
      <c r="W41" s="65">
        <v>5.2999999999999971E-2</v>
      </c>
      <c r="X41" s="65">
        <v>5.6000000000000015E-2</v>
      </c>
      <c r="Y41" s="65">
        <v>5.8000000000000045E-2</v>
      </c>
      <c r="Z41" s="65">
        <v>5.7999999999999968E-2</v>
      </c>
      <c r="AA41" s="65">
        <v>5.5E-2</v>
      </c>
      <c r="AB41" s="65">
        <v>5.2999999999999971E-2</v>
      </c>
      <c r="AC41" s="65">
        <v>0.05</v>
      </c>
      <c r="AD41" s="65">
        <v>4.7000000000000028E-2</v>
      </c>
      <c r="AE41" s="65">
        <v>4.400000000000006E-2</v>
      </c>
      <c r="AF41" s="65">
        <v>0.04</v>
      </c>
      <c r="AG41" s="65">
        <v>3.199999999999989E-2</v>
      </c>
      <c r="AH41" s="65">
        <v>2.1000000000000085E-2</v>
      </c>
      <c r="AI41" s="65">
        <v>7.9999999999999724E-3</v>
      </c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12"/>
      <c r="AY41" s="309">
        <f t="shared" si="2"/>
        <v>1</v>
      </c>
    </row>
    <row r="42" spans="2:51" x14ac:dyDescent="0.4">
      <c r="B42" s="321">
        <v>34</v>
      </c>
      <c r="C42" s="318">
        <v>1.2999999999999998E-2</v>
      </c>
      <c r="D42" s="65">
        <v>1.0000000000000009E-3</v>
      </c>
      <c r="E42" s="65">
        <v>1.3999999999999999E-2</v>
      </c>
      <c r="F42" s="65">
        <v>1.2999999999999998E-2</v>
      </c>
      <c r="G42" s="65">
        <v>0.01</v>
      </c>
      <c r="H42" s="65">
        <v>9.0000000000000028E-3</v>
      </c>
      <c r="I42" s="65">
        <v>1.2000000000000002E-2</v>
      </c>
      <c r="J42" s="65">
        <v>1.4999999999999999E-2</v>
      </c>
      <c r="K42" s="65">
        <v>1.9000000000000003E-2</v>
      </c>
      <c r="L42" s="65">
        <v>2.2000000000000009E-2</v>
      </c>
      <c r="M42" s="65">
        <v>2.3999999999999987E-2</v>
      </c>
      <c r="N42" s="65">
        <v>2.3000000000000007E-2</v>
      </c>
      <c r="O42" s="65">
        <v>2.1999999999999992E-2</v>
      </c>
      <c r="P42" s="65">
        <v>2.1000000000000015E-2</v>
      </c>
      <c r="Q42" s="65">
        <v>2.0999999999999977E-2</v>
      </c>
      <c r="R42" s="65">
        <v>2.200000000000003E-2</v>
      </c>
      <c r="S42" s="65">
        <v>2.5999999999999978E-2</v>
      </c>
      <c r="T42" s="65">
        <v>0.03</v>
      </c>
      <c r="U42" s="65">
        <v>3.6999999999999991E-2</v>
      </c>
      <c r="V42" s="65">
        <v>4.3000000000000045E-2</v>
      </c>
      <c r="W42" s="65">
        <v>4.7999999999999973E-2</v>
      </c>
      <c r="X42" s="65">
        <v>5.2999999999999971E-2</v>
      </c>
      <c r="Y42" s="65">
        <v>5.5E-2</v>
      </c>
      <c r="Z42" s="65">
        <v>5.6000000000000015E-2</v>
      </c>
      <c r="AA42" s="65">
        <v>5.500000000000007E-2</v>
      </c>
      <c r="AB42" s="65">
        <v>5.3999999999999916E-2</v>
      </c>
      <c r="AC42" s="65">
        <v>0.05</v>
      </c>
      <c r="AD42" s="65">
        <v>4.7999999999999973E-2</v>
      </c>
      <c r="AE42" s="65">
        <v>4.6000000000000082E-2</v>
      </c>
      <c r="AF42" s="65">
        <v>4.200000000000003E-2</v>
      </c>
      <c r="AG42" s="65">
        <v>3.7999999999999971E-2</v>
      </c>
      <c r="AH42" s="65">
        <v>0.03</v>
      </c>
      <c r="AI42" s="65">
        <v>0.02</v>
      </c>
      <c r="AJ42" s="65">
        <v>7.9999999999999724E-3</v>
      </c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09">
        <f t="shared" si="2"/>
        <v>1</v>
      </c>
    </row>
    <row r="43" spans="2:51" x14ac:dyDescent="0.4">
      <c r="B43" s="321">
        <v>35</v>
      </c>
      <c r="C43" s="318">
        <v>1.0999999999999999E-2</v>
      </c>
      <c r="D43" s="65">
        <v>1.9999999999999996E-3</v>
      </c>
      <c r="E43" s="65">
        <v>1.4000000000000002E-2</v>
      </c>
      <c r="F43" s="65">
        <v>1.2999999999999998E-2</v>
      </c>
      <c r="G43" s="65">
        <v>0.01</v>
      </c>
      <c r="H43" s="65">
        <v>9.0000000000000028E-3</v>
      </c>
      <c r="I43" s="65">
        <v>0.01</v>
      </c>
      <c r="J43" s="65">
        <v>1.4000000000000004E-2</v>
      </c>
      <c r="K43" s="65">
        <v>1.7999999999999988E-2</v>
      </c>
      <c r="L43" s="65">
        <v>2.0999999999999998E-2</v>
      </c>
      <c r="M43" s="65">
        <v>2.2000000000000009E-2</v>
      </c>
      <c r="N43" s="65">
        <v>2.2999999999999989E-2</v>
      </c>
      <c r="O43" s="65">
        <v>2.1999999999999992E-2</v>
      </c>
      <c r="P43" s="65">
        <v>0.02</v>
      </c>
      <c r="Q43" s="65">
        <v>2.1000000000000015E-2</v>
      </c>
      <c r="R43" s="65">
        <v>0.02</v>
      </c>
      <c r="S43" s="65">
        <v>2.3999999999999987E-2</v>
      </c>
      <c r="T43" s="65">
        <v>2.7000000000000027E-2</v>
      </c>
      <c r="U43" s="65">
        <v>3.1999999999999959E-2</v>
      </c>
      <c r="V43" s="65">
        <v>3.8000000000000041E-2</v>
      </c>
      <c r="W43" s="65">
        <v>4.3999999999999984E-2</v>
      </c>
      <c r="X43" s="65">
        <v>4.8999999999999988E-2</v>
      </c>
      <c r="Y43" s="65">
        <v>5.2000000000000025E-2</v>
      </c>
      <c r="Z43" s="65">
        <v>5.5E-2</v>
      </c>
      <c r="AA43" s="65">
        <v>5.3999999999999986E-2</v>
      </c>
      <c r="AB43" s="65">
        <v>5.2999999999999971E-2</v>
      </c>
      <c r="AC43" s="65">
        <v>5.1000000000000087E-2</v>
      </c>
      <c r="AD43" s="65">
        <v>4.8999999999999912E-2</v>
      </c>
      <c r="AE43" s="65">
        <v>4.6000000000000082E-2</v>
      </c>
      <c r="AF43" s="65">
        <v>4.3999999999999914E-2</v>
      </c>
      <c r="AG43" s="65">
        <v>4.1000000000000085E-2</v>
      </c>
      <c r="AH43" s="65">
        <v>3.5999999999999942E-2</v>
      </c>
      <c r="AI43" s="65">
        <v>2.9000000000000057E-2</v>
      </c>
      <c r="AJ43" s="65">
        <v>1.8999999999999916E-2</v>
      </c>
      <c r="AK43" s="65">
        <v>7.0000000000000288E-3</v>
      </c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09">
        <f t="shared" si="2"/>
        <v>0.99999999999999978</v>
      </c>
    </row>
    <row r="44" spans="2:51" x14ac:dyDescent="0.4">
      <c r="B44" s="321">
        <v>36</v>
      </c>
      <c r="C44" s="318">
        <v>0.01</v>
      </c>
      <c r="D44" s="65">
        <v>3.0000000000000005E-3</v>
      </c>
      <c r="E44" s="65">
        <v>1.3000000000000001E-2</v>
      </c>
      <c r="F44" s="65">
        <v>1.2999999999999998E-2</v>
      </c>
      <c r="G44" s="65">
        <v>0.01</v>
      </c>
      <c r="H44" s="65">
        <v>7.9999999999999984E-3</v>
      </c>
      <c r="I44" s="65">
        <v>0.01</v>
      </c>
      <c r="J44" s="65">
        <v>1.2999999999999998E-2</v>
      </c>
      <c r="K44" s="65">
        <v>1.5999999999999997E-2</v>
      </c>
      <c r="L44" s="65">
        <v>0.02</v>
      </c>
      <c r="M44" s="65">
        <v>2.0999999999999998E-2</v>
      </c>
      <c r="N44" s="65">
        <v>2.3000000000000007E-2</v>
      </c>
      <c r="O44" s="65">
        <v>2.1000000000000015E-2</v>
      </c>
      <c r="P44" s="65">
        <v>0.02</v>
      </c>
      <c r="Q44" s="65">
        <v>0.02</v>
      </c>
      <c r="R44" s="65">
        <v>0.02</v>
      </c>
      <c r="S44" s="65">
        <v>2.0999999999999977E-2</v>
      </c>
      <c r="T44" s="65">
        <v>2.5000000000000001E-2</v>
      </c>
      <c r="U44" s="65">
        <v>2.9000000000000022E-2</v>
      </c>
      <c r="V44" s="65">
        <v>3.3999999999999989E-2</v>
      </c>
      <c r="W44" s="65">
        <v>3.8999999999999986E-2</v>
      </c>
      <c r="X44" s="65">
        <v>4.4999999999999998E-2</v>
      </c>
      <c r="Y44" s="65">
        <v>4.8999999999999988E-2</v>
      </c>
      <c r="Z44" s="65">
        <v>5.1000000000000018E-2</v>
      </c>
      <c r="AA44" s="65">
        <v>5.300000000000004E-2</v>
      </c>
      <c r="AB44" s="65">
        <v>5.2999999999999971E-2</v>
      </c>
      <c r="AC44" s="65">
        <v>5.0999999999999941E-2</v>
      </c>
      <c r="AD44" s="65">
        <v>4.9000000000000057E-2</v>
      </c>
      <c r="AE44" s="65">
        <v>4.7000000000000028E-2</v>
      </c>
      <c r="AF44" s="65">
        <v>4.4999999999999998E-2</v>
      </c>
      <c r="AG44" s="65">
        <v>4.200000000000003E-2</v>
      </c>
      <c r="AH44" s="65">
        <v>3.8999999999999917E-2</v>
      </c>
      <c r="AI44" s="65">
        <v>3.4000000000000058E-2</v>
      </c>
      <c r="AJ44" s="65">
        <v>2.7999999999999973E-2</v>
      </c>
      <c r="AK44" s="65">
        <v>1.7999999999999971E-2</v>
      </c>
      <c r="AL44" s="65">
        <v>7.0000000000000288E-3</v>
      </c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12"/>
      <c r="AY44" s="309">
        <f t="shared" si="2"/>
        <v>1.0000000000000002</v>
      </c>
    </row>
    <row r="45" spans="2:51" x14ac:dyDescent="0.4">
      <c r="B45" s="321">
        <v>37</v>
      </c>
      <c r="C45" s="318">
        <v>7.9999999999999984E-3</v>
      </c>
      <c r="D45" s="65">
        <v>4.000000000000001E-3</v>
      </c>
      <c r="E45" s="65">
        <v>1.2E-2</v>
      </c>
      <c r="F45" s="65">
        <v>1.3999999999999999E-2</v>
      </c>
      <c r="G45" s="65">
        <v>0.01</v>
      </c>
      <c r="H45" s="65">
        <v>7.9999999999999984E-3</v>
      </c>
      <c r="I45" s="65">
        <v>9.0000000000000028E-3</v>
      </c>
      <c r="J45" s="65">
        <v>1.2000000000000002E-2</v>
      </c>
      <c r="K45" s="65">
        <v>1.4999999999999999E-2</v>
      </c>
      <c r="L45" s="65">
        <v>1.8000000000000006E-2</v>
      </c>
      <c r="M45" s="65">
        <v>2.0999999999999998E-2</v>
      </c>
      <c r="N45" s="65">
        <v>2.0999999999999998E-2</v>
      </c>
      <c r="O45" s="65">
        <v>2.1999999999999992E-2</v>
      </c>
      <c r="P45" s="65">
        <v>0.02</v>
      </c>
      <c r="Q45" s="65">
        <v>1.900000000000002E-2</v>
      </c>
      <c r="R45" s="65">
        <v>1.8999999999999986E-2</v>
      </c>
      <c r="S45" s="65">
        <v>0.02</v>
      </c>
      <c r="T45" s="65">
        <v>2.1999999999999992E-2</v>
      </c>
      <c r="U45" s="65">
        <v>2.6000000000000013E-2</v>
      </c>
      <c r="V45" s="65">
        <v>0.03</v>
      </c>
      <c r="W45" s="65">
        <v>3.6000000000000011E-2</v>
      </c>
      <c r="X45" s="65">
        <v>4.1000000000000016E-2</v>
      </c>
      <c r="Y45" s="65">
        <v>4.4999999999999998E-2</v>
      </c>
      <c r="Z45" s="65">
        <v>4.8999999999999988E-2</v>
      </c>
      <c r="AA45" s="65">
        <v>5.1000000000000018E-2</v>
      </c>
      <c r="AB45" s="65">
        <v>5.0999999999999941E-2</v>
      </c>
      <c r="AC45" s="65">
        <v>5.1000000000000087E-2</v>
      </c>
      <c r="AD45" s="65">
        <v>0.05</v>
      </c>
      <c r="AE45" s="65">
        <v>4.6999999999999889E-2</v>
      </c>
      <c r="AF45" s="65">
        <v>4.4999999999999998E-2</v>
      </c>
      <c r="AG45" s="65">
        <v>4.3000000000000115E-2</v>
      </c>
      <c r="AH45" s="65">
        <v>0.04</v>
      </c>
      <c r="AI45" s="65">
        <v>3.7999999999999971E-2</v>
      </c>
      <c r="AJ45" s="65">
        <v>3.2999999999999974E-2</v>
      </c>
      <c r="AK45" s="65">
        <v>2.5999999999999943E-2</v>
      </c>
      <c r="AL45" s="65">
        <v>1.7000000000000029E-2</v>
      </c>
      <c r="AM45" s="65">
        <v>7.0000000000000288E-3</v>
      </c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09">
        <f t="shared" si="2"/>
        <v>1.0000000000000002</v>
      </c>
    </row>
    <row r="46" spans="2:51" x14ac:dyDescent="0.4">
      <c r="B46" s="321">
        <v>38</v>
      </c>
      <c r="C46" s="318">
        <v>7.000000000000001E-3</v>
      </c>
      <c r="D46" s="65">
        <v>5.0000000000000001E-3</v>
      </c>
      <c r="E46" s="65">
        <v>1.0999999999999999E-2</v>
      </c>
      <c r="F46" s="65">
        <v>1.3000000000000003E-2</v>
      </c>
      <c r="G46" s="65">
        <v>0.01</v>
      </c>
      <c r="H46" s="65">
        <v>9.0000000000000028E-3</v>
      </c>
      <c r="I46" s="65">
        <v>7.9999999999999984E-3</v>
      </c>
      <c r="J46" s="65">
        <v>1.1000000000000005E-2</v>
      </c>
      <c r="K46" s="65">
        <v>1.4000000000000004E-2</v>
      </c>
      <c r="L46" s="65">
        <v>1.6999999999999994E-2</v>
      </c>
      <c r="M46" s="65">
        <v>0.02</v>
      </c>
      <c r="N46" s="65">
        <v>2.0999999999999998E-2</v>
      </c>
      <c r="O46" s="65">
        <v>0.02</v>
      </c>
      <c r="P46" s="65">
        <v>0.02</v>
      </c>
      <c r="Q46" s="65">
        <v>0.02</v>
      </c>
      <c r="R46" s="65">
        <v>1.7999999999999971E-2</v>
      </c>
      <c r="S46" s="65">
        <v>1.900000000000002E-2</v>
      </c>
      <c r="T46" s="65">
        <v>2.0999999999999977E-2</v>
      </c>
      <c r="U46" s="65">
        <v>2.3000000000000007E-2</v>
      </c>
      <c r="V46" s="65">
        <v>2.6999999999999993E-2</v>
      </c>
      <c r="W46" s="65">
        <v>3.2000000000000028E-2</v>
      </c>
      <c r="X46" s="65">
        <v>3.6000000000000011E-2</v>
      </c>
      <c r="Y46" s="65">
        <v>4.1999999999999954E-2</v>
      </c>
      <c r="Z46" s="65">
        <v>4.4999999999999998E-2</v>
      </c>
      <c r="AA46" s="65">
        <v>4.8999999999999988E-2</v>
      </c>
      <c r="AB46" s="65">
        <v>0.05</v>
      </c>
      <c r="AC46" s="65">
        <v>0.05</v>
      </c>
      <c r="AD46" s="65">
        <v>4.9000000000000057E-2</v>
      </c>
      <c r="AE46" s="65">
        <v>4.7999999999999973E-2</v>
      </c>
      <c r="AF46" s="65">
        <v>4.4999999999999998E-2</v>
      </c>
      <c r="AG46" s="65">
        <v>4.400000000000006E-2</v>
      </c>
      <c r="AH46" s="65">
        <v>4.0999999999999946E-2</v>
      </c>
      <c r="AI46" s="65">
        <v>3.9000000000000055E-2</v>
      </c>
      <c r="AJ46" s="65">
        <v>3.6999999999999887E-2</v>
      </c>
      <c r="AK46" s="65">
        <v>3.1000000000000087E-2</v>
      </c>
      <c r="AL46" s="65">
        <v>2.5999999999999943E-2</v>
      </c>
      <c r="AM46" s="65">
        <v>1.6000000000000084E-2</v>
      </c>
      <c r="AN46" s="65">
        <v>5.9999999999999429E-3</v>
      </c>
      <c r="AO46" s="312"/>
      <c r="AP46" s="312"/>
      <c r="AQ46" s="312"/>
      <c r="AR46" s="312"/>
      <c r="AS46" s="312"/>
      <c r="AT46" s="312"/>
      <c r="AU46" s="312"/>
      <c r="AV46" s="312"/>
      <c r="AW46" s="312"/>
      <c r="AX46" s="312"/>
      <c r="AY46" s="309">
        <f t="shared" si="2"/>
        <v>1</v>
      </c>
    </row>
    <row r="47" spans="2:51" x14ac:dyDescent="0.4">
      <c r="B47" s="321">
        <v>39</v>
      </c>
      <c r="C47" s="318">
        <v>7.000000000000001E-3</v>
      </c>
      <c r="D47" s="65">
        <v>5.0000000000000001E-3</v>
      </c>
      <c r="E47" s="65">
        <v>0.01</v>
      </c>
      <c r="F47" s="65">
        <v>1.2999999999999998E-2</v>
      </c>
      <c r="G47" s="65">
        <v>0.01</v>
      </c>
      <c r="H47" s="65">
        <v>7.9999999999999984E-3</v>
      </c>
      <c r="I47" s="65">
        <v>7.9999999999999984E-3</v>
      </c>
      <c r="J47" s="65">
        <v>0.01</v>
      </c>
      <c r="K47" s="65">
        <v>1.3000000000000006E-2</v>
      </c>
      <c r="L47" s="65">
        <v>1.5999999999999997E-2</v>
      </c>
      <c r="M47" s="65">
        <v>1.9000000000000003E-2</v>
      </c>
      <c r="N47" s="65">
        <v>0.02</v>
      </c>
      <c r="O47" s="65">
        <v>2.0999999999999998E-2</v>
      </c>
      <c r="P47" s="65">
        <v>1.8999999999999986E-2</v>
      </c>
      <c r="Q47" s="65">
        <v>1.900000000000002E-2</v>
      </c>
      <c r="R47" s="65">
        <v>1.8999999999999986E-2</v>
      </c>
      <c r="S47" s="65">
        <v>1.8000000000000006E-2</v>
      </c>
      <c r="T47" s="65">
        <v>1.8999999999999986E-2</v>
      </c>
      <c r="U47" s="65">
        <v>2.1000000000000015E-2</v>
      </c>
      <c r="V47" s="65">
        <v>2.3999999999999987E-2</v>
      </c>
      <c r="W47" s="65">
        <v>2.8999999999999984E-2</v>
      </c>
      <c r="X47" s="65">
        <v>3.3000000000000043E-2</v>
      </c>
      <c r="Y47" s="65">
        <v>3.7999999999999971E-2</v>
      </c>
      <c r="Z47" s="65">
        <v>4.200000000000003E-2</v>
      </c>
      <c r="AA47" s="65">
        <v>4.6000000000000013E-2</v>
      </c>
      <c r="AB47" s="65">
        <v>4.6999999999999958E-2</v>
      </c>
      <c r="AC47" s="65">
        <v>4.8999999999999988E-2</v>
      </c>
      <c r="AD47" s="65">
        <v>4.9000000000000057E-2</v>
      </c>
      <c r="AE47" s="65">
        <v>4.7999999999999973E-2</v>
      </c>
      <c r="AF47" s="65">
        <v>4.5999999999999944E-2</v>
      </c>
      <c r="AG47" s="65">
        <v>4.400000000000006E-2</v>
      </c>
      <c r="AH47" s="65">
        <v>4.0999999999999946E-2</v>
      </c>
      <c r="AI47" s="65">
        <v>0.04</v>
      </c>
      <c r="AJ47" s="65">
        <v>3.8000000000000117E-2</v>
      </c>
      <c r="AK47" s="65">
        <v>3.5000000000000003E-2</v>
      </c>
      <c r="AL47" s="65">
        <v>3.0999999999999944E-2</v>
      </c>
      <c r="AM47" s="65">
        <v>2.4000000000000056E-2</v>
      </c>
      <c r="AN47" s="65">
        <v>1.4999999999999999E-2</v>
      </c>
      <c r="AO47" s="65">
        <v>5.9999999999999429E-3</v>
      </c>
      <c r="AP47" s="312"/>
      <c r="AQ47" s="312"/>
      <c r="AR47" s="312"/>
      <c r="AS47" s="312"/>
      <c r="AT47" s="312"/>
      <c r="AU47" s="312"/>
      <c r="AV47" s="312"/>
      <c r="AW47" s="312"/>
      <c r="AX47" s="312"/>
      <c r="AY47" s="309">
        <f t="shared" si="2"/>
        <v>0.99999999999999989</v>
      </c>
    </row>
    <row r="48" spans="2:51" x14ac:dyDescent="0.4">
      <c r="B48" s="321">
        <v>40</v>
      </c>
      <c r="C48" s="318">
        <v>4.0000000000000036E-3</v>
      </c>
      <c r="D48" s="65">
        <v>6.9999999999999993E-3</v>
      </c>
      <c r="E48" s="65">
        <v>0.01</v>
      </c>
      <c r="F48" s="65">
        <v>1.2999999999999998E-2</v>
      </c>
      <c r="G48" s="65">
        <v>0.01</v>
      </c>
      <c r="H48" s="65">
        <v>7.9999999999999984E-3</v>
      </c>
      <c r="I48" s="65">
        <v>7.9999999999999984E-3</v>
      </c>
      <c r="J48" s="65">
        <v>9.0000000000000028E-3</v>
      </c>
      <c r="K48" s="65">
        <v>1.1999999999999993E-2</v>
      </c>
      <c r="L48" s="65">
        <v>1.4999999999999999E-2</v>
      </c>
      <c r="M48" s="65">
        <v>1.8000000000000006E-2</v>
      </c>
      <c r="N48" s="65">
        <v>1.9000000000000003E-2</v>
      </c>
      <c r="O48" s="65">
        <v>0.02</v>
      </c>
      <c r="P48" s="65">
        <v>0.02</v>
      </c>
      <c r="Q48" s="65">
        <v>1.8000000000000006E-2</v>
      </c>
      <c r="R48" s="65">
        <v>1.7999999999999971E-2</v>
      </c>
      <c r="S48" s="65">
        <v>1.8000000000000006E-2</v>
      </c>
      <c r="T48" s="65">
        <v>1.8000000000000006E-2</v>
      </c>
      <c r="U48" s="65">
        <v>0.02</v>
      </c>
      <c r="V48" s="65">
        <v>2.1999999999999992E-2</v>
      </c>
      <c r="W48" s="65">
        <v>2.5000000000000001E-2</v>
      </c>
      <c r="X48" s="65">
        <v>0.03</v>
      </c>
      <c r="Y48" s="65">
        <v>3.5000000000000003E-2</v>
      </c>
      <c r="Z48" s="65">
        <v>3.7999999999999971E-2</v>
      </c>
      <c r="AA48" s="65">
        <v>4.2999999999999969E-2</v>
      </c>
      <c r="AB48" s="65">
        <v>4.4999999999999998E-2</v>
      </c>
      <c r="AC48" s="65">
        <v>4.7000000000000028E-2</v>
      </c>
      <c r="AD48" s="65">
        <v>4.7999999999999973E-2</v>
      </c>
      <c r="AE48" s="65">
        <v>4.7000000000000028E-2</v>
      </c>
      <c r="AF48" s="65">
        <v>4.5999999999999944E-2</v>
      </c>
      <c r="AG48" s="65">
        <v>4.4999999999999998E-2</v>
      </c>
      <c r="AH48" s="65">
        <v>4.200000000000003E-2</v>
      </c>
      <c r="AI48" s="65">
        <v>4.1000000000000085E-2</v>
      </c>
      <c r="AJ48" s="65">
        <v>3.7999999999999971E-2</v>
      </c>
      <c r="AK48" s="65">
        <v>3.7000000000000026E-2</v>
      </c>
      <c r="AL48" s="65">
        <v>3.2999999999999974E-2</v>
      </c>
      <c r="AM48" s="65">
        <v>0.03</v>
      </c>
      <c r="AN48" s="65">
        <v>2.2999999999999972E-2</v>
      </c>
      <c r="AO48" s="65">
        <v>1.4000000000000058E-2</v>
      </c>
      <c r="AP48" s="65">
        <v>5.9999999999999429E-3</v>
      </c>
      <c r="AQ48" s="312"/>
      <c r="AR48" s="312"/>
      <c r="AS48" s="312"/>
      <c r="AT48" s="312"/>
      <c r="AU48" s="312"/>
      <c r="AV48" s="312"/>
      <c r="AW48" s="312"/>
      <c r="AX48" s="312"/>
      <c r="AY48" s="309">
        <f t="shared" si="2"/>
        <v>1</v>
      </c>
    </row>
    <row r="49" spans="2:51" x14ac:dyDescent="0.4">
      <c r="B49" s="321">
        <v>41</v>
      </c>
      <c r="C49" s="318">
        <v>4.0000000000000036E-3</v>
      </c>
      <c r="D49" s="65">
        <v>6.9999999999999993E-3</v>
      </c>
      <c r="E49" s="65">
        <v>0.01</v>
      </c>
      <c r="F49" s="65">
        <v>1.2999999999999998E-2</v>
      </c>
      <c r="G49" s="65">
        <v>0.01</v>
      </c>
      <c r="H49" s="65">
        <v>7.9999999999999984E-3</v>
      </c>
      <c r="I49" s="65">
        <v>7.9999999999999984E-3</v>
      </c>
      <c r="J49" s="65">
        <v>9.0000000000000028E-3</v>
      </c>
      <c r="K49" s="65">
        <v>1.1999999999999993E-2</v>
      </c>
      <c r="L49" s="65">
        <v>1.4999999999999999E-2</v>
      </c>
      <c r="M49" s="65">
        <v>1.8000000000000006E-2</v>
      </c>
      <c r="N49" s="65">
        <v>1.9000000000000003E-2</v>
      </c>
      <c r="O49" s="65">
        <v>0.02</v>
      </c>
      <c r="P49" s="65">
        <v>0.02</v>
      </c>
      <c r="Q49" s="65">
        <v>1.8000000000000006E-2</v>
      </c>
      <c r="R49" s="65">
        <v>1.7999999999999971E-2</v>
      </c>
      <c r="S49" s="65">
        <v>1.8000000000000006E-2</v>
      </c>
      <c r="T49" s="65">
        <v>1.8000000000000006E-2</v>
      </c>
      <c r="U49" s="65">
        <v>0.02</v>
      </c>
      <c r="V49" s="65">
        <v>2.1999999999999992E-2</v>
      </c>
      <c r="W49" s="65">
        <v>2.5000000000000001E-2</v>
      </c>
      <c r="X49" s="65">
        <v>0.03</v>
      </c>
      <c r="Y49" s="65">
        <v>3.5000000000000003E-2</v>
      </c>
      <c r="Z49" s="65">
        <v>3.7999999999999971E-2</v>
      </c>
      <c r="AA49" s="65">
        <v>4.2999999999999969E-2</v>
      </c>
      <c r="AB49" s="65">
        <v>4.4999999999999998E-2</v>
      </c>
      <c r="AC49" s="65">
        <v>4.7000000000000028E-2</v>
      </c>
      <c r="AD49" s="65">
        <v>4.7999999999999973E-2</v>
      </c>
      <c r="AE49" s="65">
        <v>4.7000000000000028E-2</v>
      </c>
      <c r="AF49" s="65">
        <v>4.5999999999999944E-2</v>
      </c>
      <c r="AG49" s="65">
        <v>4.4999999999999998E-2</v>
      </c>
      <c r="AH49" s="65">
        <v>4.200000000000003E-2</v>
      </c>
      <c r="AI49" s="65">
        <v>4.1000000000000085E-2</v>
      </c>
      <c r="AJ49" s="65">
        <v>3.7999999999999971E-2</v>
      </c>
      <c r="AK49" s="65">
        <v>3.5999999999999997E-2</v>
      </c>
      <c r="AL49" s="65">
        <v>3.2999999999999974E-2</v>
      </c>
      <c r="AM49" s="65">
        <v>2.8000000000000001E-2</v>
      </c>
      <c r="AN49" s="65">
        <v>2.1999999999999999E-2</v>
      </c>
      <c r="AO49" s="65">
        <v>1.2999999999999999E-2</v>
      </c>
      <c r="AP49" s="65">
        <v>5.9999999999999429E-3</v>
      </c>
      <c r="AQ49" s="65">
        <v>5.0000000000000001E-3</v>
      </c>
      <c r="AR49" s="312"/>
      <c r="AS49" s="312"/>
      <c r="AT49" s="312"/>
      <c r="AU49" s="312"/>
      <c r="AV49" s="312"/>
      <c r="AW49" s="312"/>
      <c r="AX49" s="312"/>
      <c r="AY49" s="309">
        <f t="shared" si="2"/>
        <v>1</v>
      </c>
    </row>
    <row r="50" spans="2:51" x14ac:dyDescent="0.4">
      <c r="B50" s="321">
        <v>42</v>
      </c>
      <c r="C50" s="318">
        <v>4.0000000000000036E-3</v>
      </c>
      <c r="D50" s="65">
        <v>6.9999999999999993E-3</v>
      </c>
      <c r="E50" s="65">
        <v>0.01</v>
      </c>
      <c r="F50" s="65">
        <v>1.2999999999999998E-2</v>
      </c>
      <c r="G50" s="65">
        <v>0.01</v>
      </c>
      <c r="H50" s="65">
        <v>7.9999999999999984E-3</v>
      </c>
      <c r="I50" s="65">
        <v>7.9999999999999984E-3</v>
      </c>
      <c r="J50" s="65">
        <v>9.0000000000000028E-3</v>
      </c>
      <c r="K50" s="65">
        <v>1.1999999999999993E-2</v>
      </c>
      <c r="L50" s="65">
        <v>1.4999999999999999E-2</v>
      </c>
      <c r="M50" s="65">
        <v>1.8000000000000006E-2</v>
      </c>
      <c r="N50" s="65">
        <v>1.9000000000000003E-2</v>
      </c>
      <c r="O50" s="65">
        <v>0.02</v>
      </c>
      <c r="P50" s="65">
        <v>0.02</v>
      </c>
      <c r="Q50" s="65">
        <v>1.8000000000000006E-2</v>
      </c>
      <c r="R50" s="65">
        <v>1.7999999999999971E-2</v>
      </c>
      <c r="S50" s="65">
        <v>1.8000000000000006E-2</v>
      </c>
      <c r="T50" s="65">
        <v>1.8000000000000006E-2</v>
      </c>
      <c r="U50" s="65">
        <v>0.02</v>
      </c>
      <c r="V50" s="65">
        <v>2.1999999999999992E-2</v>
      </c>
      <c r="W50" s="65">
        <v>2.5000000000000001E-2</v>
      </c>
      <c r="X50" s="65">
        <v>0.03</v>
      </c>
      <c r="Y50" s="65">
        <v>3.2000000000000001E-2</v>
      </c>
      <c r="Z50" s="65">
        <v>3.5000000000000003E-2</v>
      </c>
      <c r="AA50" s="65">
        <v>3.9E-2</v>
      </c>
      <c r="AB50" s="65">
        <v>0.04</v>
      </c>
      <c r="AC50" s="65">
        <v>4.2000000000000003E-2</v>
      </c>
      <c r="AD50" s="65">
        <v>4.4999999999999998E-2</v>
      </c>
      <c r="AE50" s="65">
        <v>4.5999999999999999E-2</v>
      </c>
      <c r="AF50" s="65">
        <v>4.7E-2</v>
      </c>
      <c r="AG50" s="65">
        <v>4.4999999999999998E-2</v>
      </c>
      <c r="AH50" s="65">
        <v>4.1000000000000002E-2</v>
      </c>
      <c r="AI50" s="65">
        <v>0.04</v>
      </c>
      <c r="AJ50" s="65">
        <v>3.6999999999999998E-2</v>
      </c>
      <c r="AK50" s="65">
        <v>3.5000000000000003E-2</v>
      </c>
      <c r="AL50" s="65">
        <v>3.2999999999999974E-2</v>
      </c>
      <c r="AM50" s="65">
        <v>0.03</v>
      </c>
      <c r="AN50" s="65">
        <v>2.5000000000000001E-2</v>
      </c>
      <c r="AO50" s="65">
        <v>2.1999999999999999E-2</v>
      </c>
      <c r="AP50" s="65">
        <v>1.2999999999999999E-2</v>
      </c>
      <c r="AQ50" s="65">
        <v>5.9999999999999429E-3</v>
      </c>
      <c r="AR50" s="65">
        <v>5.0000000000000001E-3</v>
      </c>
      <c r="AS50" s="312"/>
      <c r="AT50" s="312"/>
      <c r="AU50" s="312"/>
      <c r="AV50" s="312"/>
      <c r="AW50" s="312"/>
      <c r="AX50" s="312"/>
      <c r="AY50" s="309">
        <f t="shared" si="2"/>
        <v>1.0000000000000004</v>
      </c>
    </row>
    <row r="51" spans="2:51" x14ac:dyDescent="0.4">
      <c r="B51" s="321">
        <v>43</v>
      </c>
      <c r="C51" s="318">
        <v>4.0000000000000036E-3</v>
      </c>
      <c r="D51" s="65">
        <v>6.9999999999999993E-3</v>
      </c>
      <c r="E51" s="65">
        <v>0.01</v>
      </c>
      <c r="F51" s="65">
        <v>1.2999999999999998E-2</v>
      </c>
      <c r="G51" s="65">
        <v>0.01</v>
      </c>
      <c r="H51" s="65">
        <v>7.9999999999999984E-3</v>
      </c>
      <c r="I51" s="65">
        <v>7.9999999999999984E-3</v>
      </c>
      <c r="J51" s="65">
        <v>9.0000000000000028E-3</v>
      </c>
      <c r="K51" s="65">
        <v>1.1999999999999993E-2</v>
      </c>
      <c r="L51" s="65">
        <v>1.4999999999999999E-2</v>
      </c>
      <c r="M51" s="65">
        <v>1.8000000000000006E-2</v>
      </c>
      <c r="N51" s="65">
        <v>1.9000000000000003E-2</v>
      </c>
      <c r="O51" s="65">
        <v>1.9E-2</v>
      </c>
      <c r="P51" s="65">
        <v>0.02</v>
      </c>
      <c r="Q51" s="65">
        <v>1.8000000000000006E-2</v>
      </c>
      <c r="R51" s="65">
        <v>1.7999999999999971E-2</v>
      </c>
      <c r="S51" s="65">
        <v>1.8000000000000006E-2</v>
      </c>
      <c r="T51" s="65">
        <v>1.8000000000000006E-2</v>
      </c>
      <c r="U51" s="65">
        <v>0.02</v>
      </c>
      <c r="V51" s="65">
        <v>2.1999999999999992E-2</v>
      </c>
      <c r="W51" s="65">
        <v>2.4E-2</v>
      </c>
      <c r="X51" s="65">
        <v>0.03</v>
      </c>
      <c r="Y51" s="65">
        <v>3.2000000000000001E-2</v>
      </c>
      <c r="Z51" s="65">
        <v>3.5000000000000003E-2</v>
      </c>
      <c r="AA51" s="65">
        <v>3.9E-2</v>
      </c>
      <c r="AB51" s="65">
        <v>0.04</v>
      </c>
      <c r="AC51" s="65">
        <v>4.1000000000000002E-2</v>
      </c>
      <c r="AD51" s="65">
        <v>4.4999999999999998E-2</v>
      </c>
      <c r="AE51" s="65">
        <v>4.5999999999999999E-2</v>
      </c>
      <c r="AF51" s="65">
        <v>4.7E-2</v>
      </c>
      <c r="AG51" s="65">
        <v>4.4999999999999998E-2</v>
      </c>
      <c r="AH51" s="65">
        <v>4.1000000000000002E-2</v>
      </c>
      <c r="AI51" s="65">
        <v>0.04</v>
      </c>
      <c r="AJ51" s="65">
        <v>3.6999999999999998E-2</v>
      </c>
      <c r="AK51" s="65">
        <v>3.5000000000000003E-2</v>
      </c>
      <c r="AL51" s="65">
        <v>3.2999999999999974E-2</v>
      </c>
      <c r="AM51" s="65">
        <v>0.03</v>
      </c>
      <c r="AN51" s="65">
        <v>2.5000000000000001E-2</v>
      </c>
      <c r="AO51" s="65">
        <v>2.1999999999999999E-2</v>
      </c>
      <c r="AP51" s="65">
        <v>1.2E-2</v>
      </c>
      <c r="AQ51" s="65">
        <v>5.9999999999999429E-3</v>
      </c>
      <c r="AR51" s="65">
        <v>5.0000000000000001E-3</v>
      </c>
      <c r="AS51" s="65">
        <v>4.0000000000000001E-3</v>
      </c>
      <c r="AT51" s="312"/>
      <c r="AU51" s="312"/>
      <c r="AV51" s="312"/>
      <c r="AW51" s="312"/>
      <c r="AX51" s="312"/>
      <c r="AY51" s="309">
        <f t="shared" si="2"/>
        <v>1.0000000000000002</v>
      </c>
    </row>
    <row r="52" spans="2:51" x14ac:dyDescent="0.4">
      <c r="B52" s="321">
        <v>44</v>
      </c>
      <c r="C52" s="318">
        <v>4.0000000000000036E-3</v>
      </c>
      <c r="D52" s="65">
        <v>6.9999999999999993E-3</v>
      </c>
      <c r="E52" s="65">
        <v>0.01</v>
      </c>
      <c r="F52" s="65">
        <v>1.2999999999999998E-2</v>
      </c>
      <c r="G52" s="65">
        <v>0.01</v>
      </c>
      <c r="H52" s="65">
        <v>7.9999999999999984E-3</v>
      </c>
      <c r="I52" s="65">
        <v>7.9999999999999984E-3</v>
      </c>
      <c r="J52" s="65">
        <v>9.0000000000000028E-3</v>
      </c>
      <c r="K52" s="65">
        <v>1.1999999999999993E-2</v>
      </c>
      <c r="L52" s="65">
        <v>1.4999999999999999E-2</v>
      </c>
      <c r="M52" s="65">
        <v>1.8000000000000006E-2</v>
      </c>
      <c r="N52" s="65">
        <v>1.9000000000000003E-2</v>
      </c>
      <c r="O52" s="65">
        <v>1.9E-2</v>
      </c>
      <c r="P52" s="65">
        <v>0.02</v>
      </c>
      <c r="Q52" s="65">
        <v>1.8000000000000006E-2</v>
      </c>
      <c r="R52" s="65">
        <v>1.7999999999999971E-2</v>
      </c>
      <c r="S52" s="65">
        <v>1.8000000000000006E-2</v>
      </c>
      <c r="T52" s="65">
        <v>1.8000000000000006E-2</v>
      </c>
      <c r="U52" s="65">
        <v>0.02</v>
      </c>
      <c r="V52" s="65">
        <v>2.1999999999999992E-2</v>
      </c>
      <c r="W52" s="65">
        <v>2.4E-2</v>
      </c>
      <c r="X52" s="65">
        <v>0.03</v>
      </c>
      <c r="Y52" s="65">
        <v>3.2000000000000001E-2</v>
      </c>
      <c r="Z52" s="65">
        <v>3.5000000000000003E-2</v>
      </c>
      <c r="AA52" s="65">
        <v>3.9E-2</v>
      </c>
      <c r="AB52" s="65">
        <v>0.04</v>
      </c>
      <c r="AC52" s="65">
        <v>4.1000000000000002E-2</v>
      </c>
      <c r="AD52" s="65">
        <v>4.4999999999999998E-2</v>
      </c>
      <c r="AE52" s="65">
        <v>4.5999999999999999E-2</v>
      </c>
      <c r="AF52" s="65">
        <v>4.7E-2</v>
      </c>
      <c r="AG52" s="65">
        <v>4.4999999999999998E-2</v>
      </c>
      <c r="AH52" s="65">
        <v>4.1000000000000002E-2</v>
      </c>
      <c r="AI52" s="65">
        <v>0.04</v>
      </c>
      <c r="AJ52" s="65">
        <v>3.6999999999999998E-2</v>
      </c>
      <c r="AK52" s="65">
        <v>3.5000000000000003E-2</v>
      </c>
      <c r="AL52" s="65">
        <v>3.2999999999999974E-2</v>
      </c>
      <c r="AM52" s="65">
        <v>0.03</v>
      </c>
      <c r="AN52" s="65">
        <v>2.5000000000000001E-2</v>
      </c>
      <c r="AO52" s="65">
        <v>1.6E-2</v>
      </c>
      <c r="AP52" s="65">
        <v>0.01</v>
      </c>
      <c r="AQ52" s="65">
        <v>8.0000000000000002E-3</v>
      </c>
      <c r="AR52" s="65">
        <v>6.0000000000000001E-3</v>
      </c>
      <c r="AS52" s="65">
        <v>5.0000000000000001E-3</v>
      </c>
      <c r="AT52" s="65">
        <v>4.0000000000000001E-3</v>
      </c>
      <c r="AU52" s="312"/>
      <c r="AV52" s="312"/>
      <c r="AW52" s="312"/>
      <c r="AX52" s="312"/>
      <c r="AY52" s="309">
        <f t="shared" si="2"/>
        <v>1.0000000000000004</v>
      </c>
    </row>
    <row r="53" spans="2:51" x14ac:dyDescent="0.4">
      <c r="B53" s="321">
        <v>45</v>
      </c>
      <c r="C53" s="318">
        <v>4.0000000000000036E-3</v>
      </c>
      <c r="D53" s="65">
        <v>6.9999999999999993E-3</v>
      </c>
      <c r="E53" s="65">
        <v>0.01</v>
      </c>
      <c r="F53" s="65">
        <v>1.2999999999999998E-2</v>
      </c>
      <c r="G53" s="65">
        <v>0.01</v>
      </c>
      <c r="H53" s="65">
        <v>7.9999999999999984E-3</v>
      </c>
      <c r="I53" s="65">
        <v>7.9999999999999984E-3</v>
      </c>
      <c r="J53" s="65">
        <v>9.0000000000000028E-3</v>
      </c>
      <c r="K53" s="65">
        <v>1.1999999999999993E-2</v>
      </c>
      <c r="L53" s="65">
        <v>1.4999999999999999E-2</v>
      </c>
      <c r="M53" s="65">
        <v>1.8000000000000006E-2</v>
      </c>
      <c r="N53" s="65">
        <v>1.9000000000000003E-2</v>
      </c>
      <c r="O53" s="65">
        <v>1.9E-2</v>
      </c>
      <c r="P53" s="65">
        <v>0.02</v>
      </c>
      <c r="Q53" s="65">
        <v>1.8000000000000006E-2</v>
      </c>
      <c r="R53" s="65">
        <v>1.7999999999999971E-2</v>
      </c>
      <c r="S53" s="65">
        <v>1.8000000000000006E-2</v>
      </c>
      <c r="T53" s="65">
        <v>1.8000000000000006E-2</v>
      </c>
      <c r="U53" s="65">
        <v>0.02</v>
      </c>
      <c r="V53" s="65">
        <v>2.1999999999999992E-2</v>
      </c>
      <c r="W53" s="65">
        <v>2.4E-2</v>
      </c>
      <c r="X53" s="65">
        <v>0.03</v>
      </c>
      <c r="Y53" s="65">
        <v>3.2000000000000001E-2</v>
      </c>
      <c r="Z53" s="65">
        <v>3.5000000000000003E-2</v>
      </c>
      <c r="AA53" s="65">
        <v>3.9E-2</v>
      </c>
      <c r="AB53" s="65">
        <v>0.04</v>
      </c>
      <c r="AC53" s="65">
        <v>4.1000000000000002E-2</v>
      </c>
      <c r="AD53" s="65">
        <v>4.4999999999999998E-2</v>
      </c>
      <c r="AE53" s="65">
        <v>4.5999999999999999E-2</v>
      </c>
      <c r="AF53" s="65">
        <v>4.4999999999999998E-2</v>
      </c>
      <c r="AG53" s="65">
        <v>4.2000000000000003E-2</v>
      </c>
      <c r="AH53" s="65">
        <v>3.6999999999999998E-2</v>
      </c>
      <c r="AI53" s="65">
        <v>3.5000000000000003E-2</v>
      </c>
      <c r="AJ53" s="65">
        <v>3.4000000000000002E-2</v>
      </c>
      <c r="AK53" s="65">
        <v>3.3000000000000002E-2</v>
      </c>
      <c r="AL53" s="65">
        <v>0.03</v>
      </c>
      <c r="AM53" s="65">
        <v>2.7E-2</v>
      </c>
      <c r="AN53" s="65">
        <v>2.5000000000000001E-2</v>
      </c>
      <c r="AO53" s="65">
        <v>2.5000000000000001E-2</v>
      </c>
      <c r="AP53" s="65">
        <v>1.6E-2</v>
      </c>
      <c r="AQ53" s="65">
        <v>0.01</v>
      </c>
      <c r="AR53" s="65">
        <v>8.0000000000000002E-3</v>
      </c>
      <c r="AS53" s="65">
        <v>6.0000000000000001E-3</v>
      </c>
      <c r="AT53" s="65">
        <v>5.0000000000000001E-3</v>
      </c>
      <c r="AU53" s="65">
        <v>4.0000000000000001E-3</v>
      </c>
      <c r="AV53" s="312"/>
      <c r="AW53" s="312"/>
      <c r="AX53" s="312"/>
      <c r="AY53" s="309">
        <f t="shared" si="2"/>
        <v>1.0000000000000004</v>
      </c>
    </row>
    <row r="54" spans="2:51" x14ac:dyDescent="0.4">
      <c r="B54" s="321">
        <v>46</v>
      </c>
      <c r="C54" s="318">
        <v>4.0000000000000036E-3</v>
      </c>
      <c r="D54" s="65">
        <v>6.9999999999999993E-3</v>
      </c>
      <c r="E54" s="65">
        <v>8.0000000000000002E-3</v>
      </c>
      <c r="F54" s="65">
        <v>0.01</v>
      </c>
      <c r="G54" s="65">
        <v>0.01</v>
      </c>
      <c r="H54" s="65">
        <v>7.9999999999999984E-3</v>
      </c>
      <c r="I54" s="65">
        <v>7.9999999999999984E-3</v>
      </c>
      <c r="J54" s="65">
        <v>9.0000000000000028E-3</v>
      </c>
      <c r="K54" s="65">
        <v>1.1999999999999993E-2</v>
      </c>
      <c r="L54" s="65">
        <v>1.4999999999999999E-2</v>
      </c>
      <c r="M54" s="65">
        <v>1.8000000000000006E-2</v>
      </c>
      <c r="N54" s="65">
        <v>1.9000000000000003E-2</v>
      </c>
      <c r="O54" s="65">
        <v>1.9E-2</v>
      </c>
      <c r="P54" s="65">
        <v>0.02</v>
      </c>
      <c r="Q54" s="65">
        <v>1.8000000000000006E-2</v>
      </c>
      <c r="R54" s="65">
        <v>1.7999999999999971E-2</v>
      </c>
      <c r="S54" s="65">
        <v>1.8000000000000006E-2</v>
      </c>
      <c r="T54" s="65">
        <v>1.8000000000000006E-2</v>
      </c>
      <c r="U54" s="65">
        <v>1.7999999999999999E-2</v>
      </c>
      <c r="V54" s="65">
        <v>2.1999999999999992E-2</v>
      </c>
      <c r="W54" s="65">
        <v>2.4E-2</v>
      </c>
      <c r="X54" s="65">
        <v>0.03</v>
      </c>
      <c r="Y54" s="65">
        <v>3.2000000000000001E-2</v>
      </c>
      <c r="Z54" s="65">
        <v>3.5000000000000003E-2</v>
      </c>
      <c r="AA54" s="65">
        <v>3.9E-2</v>
      </c>
      <c r="AB54" s="65">
        <v>0.04</v>
      </c>
      <c r="AC54" s="65">
        <v>4.1000000000000002E-2</v>
      </c>
      <c r="AD54" s="65">
        <v>4.4999999999999998E-2</v>
      </c>
      <c r="AE54" s="65">
        <v>4.4999999999999998E-2</v>
      </c>
      <c r="AF54" s="65">
        <v>4.4999999999999998E-2</v>
      </c>
      <c r="AG54" s="65">
        <v>4.2000000000000003E-2</v>
      </c>
      <c r="AH54" s="65">
        <v>3.6999999999999998E-2</v>
      </c>
      <c r="AI54" s="65">
        <v>3.5000000000000003E-2</v>
      </c>
      <c r="AJ54" s="65">
        <v>3.4000000000000002E-2</v>
      </c>
      <c r="AK54" s="65">
        <v>3.1E-2</v>
      </c>
      <c r="AL54" s="65">
        <v>0.03</v>
      </c>
      <c r="AM54" s="65">
        <v>2.7E-2</v>
      </c>
      <c r="AN54" s="65">
        <v>2.5000000000000001E-2</v>
      </c>
      <c r="AO54" s="65">
        <v>2.5000000000000001E-2</v>
      </c>
      <c r="AP54" s="65">
        <v>1.4E-2</v>
      </c>
      <c r="AQ54" s="65">
        <v>1.2E-2</v>
      </c>
      <c r="AR54" s="65">
        <v>0.01</v>
      </c>
      <c r="AS54" s="65">
        <v>8.0000000000000002E-3</v>
      </c>
      <c r="AT54" s="65">
        <v>6.0000000000000001E-3</v>
      </c>
      <c r="AU54" s="65">
        <v>5.0000000000000001E-3</v>
      </c>
      <c r="AV54" s="65">
        <v>4.0000000000000001E-3</v>
      </c>
      <c r="AW54" s="312"/>
      <c r="AX54" s="312"/>
      <c r="AY54" s="309">
        <f t="shared" si="2"/>
        <v>1.0000000000000004</v>
      </c>
    </row>
    <row r="55" spans="2:51" x14ac:dyDescent="0.4">
      <c r="B55" s="321">
        <v>47</v>
      </c>
      <c r="C55" s="318">
        <v>4.0000000000000036E-3</v>
      </c>
      <c r="D55" s="65">
        <v>6.9999999999999993E-3</v>
      </c>
      <c r="E55" s="65">
        <v>8.0000000000000002E-3</v>
      </c>
      <c r="F55" s="65">
        <v>0.01</v>
      </c>
      <c r="G55" s="65">
        <v>0.01</v>
      </c>
      <c r="H55" s="65">
        <v>7.9999999999999984E-3</v>
      </c>
      <c r="I55" s="65">
        <v>7.9999999999999984E-3</v>
      </c>
      <c r="J55" s="65">
        <v>9.0000000000000028E-3</v>
      </c>
      <c r="K55" s="65">
        <v>1.1999999999999993E-2</v>
      </c>
      <c r="L55" s="65">
        <v>1.4999999999999999E-2</v>
      </c>
      <c r="M55" s="65">
        <v>1.8000000000000006E-2</v>
      </c>
      <c r="N55" s="65">
        <v>1.7999999999999999E-2</v>
      </c>
      <c r="O55" s="65">
        <v>1.7999999999999999E-2</v>
      </c>
      <c r="P55" s="65">
        <v>1.9E-2</v>
      </c>
      <c r="Q55" s="65">
        <v>1.8000000000000006E-2</v>
      </c>
      <c r="R55" s="65">
        <v>1.7999999999999971E-2</v>
      </c>
      <c r="S55" s="65">
        <v>1.8000000000000006E-2</v>
      </c>
      <c r="T55" s="65">
        <v>1.8000000000000006E-2</v>
      </c>
      <c r="U55" s="65">
        <v>1.7999999999999999E-2</v>
      </c>
      <c r="V55" s="65">
        <v>2.1999999999999992E-2</v>
      </c>
      <c r="W55" s="65">
        <v>2.4E-2</v>
      </c>
      <c r="X55" s="65">
        <v>0.03</v>
      </c>
      <c r="Y55" s="65">
        <v>3.2000000000000001E-2</v>
      </c>
      <c r="Z55" s="65">
        <v>3.5000000000000003E-2</v>
      </c>
      <c r="AA55" s="65">
        <v>3.9E-2</v>
      </c>
      <c r="AB55" s="65">
        <v>0.04</v>
      </c>
      <c r="AC55" s="65">
        <v>4.1000000000000002E-2</v>
      </c>
      <c r="AD55" s="65">
        <v>4.4999999999999998E-2</v>
      </c>
      <c r="AE55" s="65">
        <v>4.4999999999999998E-2</v>
      </c>
      <c r="AF55" s="65">
        <v>4.4999999999999998E-2</v>
      </c>
      <c r="AG55" s="65">
        <v>4.2000000000000003E-2</v>
      </c>
      <c r="AH55" s="65">
        <v>3.6999999999999998E-2</v>
      </c>
      <c r="AI55" s="65">
        <v>3.5000000000000003E-2</v>
      </c>
      <c r="AJ55" s="65">
        <v>3.4000000000000002E-2</v>
      </c>
      <c r="AK55" s="65">
        <v>3.1E-2</v>
      </c>
      <c r="AL55" s="65">
        <v>0.03</v>
      </c>
      <c r="AM55" s="65">
        <v>2.7E-2</v>
      </c>
      <c r="AN55" s="65">
        <v>2.5000000000000001E-2</v>
      </c>
      <c r="AO55" s="65">
        <v>2.5000000000000001E-2</v>
      </c>
      <c r="AP55" s="65">
        <v>1.4E-2</v>
      </c>
      <c r="AQ55" s="65">
        <v>1.2E-2</v>
      </c>
      <c r="AR55" s="65">
        <v>0.01</v>
      </c>
      <c r="AS55" s="65">
        <v>8.0000000000000002E-3</v>
      </c>
      <c r="AT55" s="65">
        <v>6.0000000000000001E-3</v>
      </c>
      <c r="AU55" s="65">
        <v>5.0000000000000001E-3</v>
      </c>
      <c r="AV55" s="65">
        <v>4.0000000000000001E-3</v>
      </c>
      <c r="AW55" s="65">
        <v>3.0000000000000001E-3</v>
      </c>
      <c r="AX55" s="312"/>
      <c r="AY55" s="309">
        <f t="shared" si="2"/>
        <v>1.0000000000000004</v>
      </c>
    </row>
    <row r="56" spans="2:51" x14ac:dyDescent="0.4">
      <c r="B56" s="322">
        <v>48</v>
      </c>
      <c r="C56" s="319">
        <v>4.0000000000000036E-3</v>
      </c>
      <c r="D56" s="311">
        <v>6.9999999999999993E-3</v>
      </c>
      <c r="E56" s="311">
        <v>8.0000000000000002E-3</v>
      </c>
      <c r="F56" s="311">
        <v>0.01</v>
      </c>
      <c r="G56" s="311">
        <v>0.01</v>
      </c>
      <c r="H56" s="311">
        <v>7.9999999999999984E-3</v>
      </c>
      <c r="I56" s="311">
        <v>7.9999999999999984E-3</v>
      </c>
      <c r="J56" s="311">
        <v>9.0000000000000028E-3</v>
      </c>
      <c r="K56" s="311">
        <v>1.1999999999999993E-2</v>
      </c>
      <c r="L56" s="311">
        <v>1.4999999999999999E-2</v>
      </c>
      <c r="M56" s="311">
        <v>1.8000000000000006E-2</v>
      </c>
      <c r="N56" s="311">
        <v>1.7999999999999999E-2</v>
      </c>
      <c r="O56" s="311">
        <v>1.7999999999999999E-2</v>
      </c>
      <c r="P56" s="311">
        <v>1.9E-2</v>
      </c>
      <c r="Q56" s="311">
        <v>1.8000000000000006E-2</v>
      </c>
      <c r="R56" s="311">
        <v>1.7999999999999971E-2</v>
      </c>
      <c r="S56" s="311">
        <v>1.8000000000000006E-2</v>
      </c>
      <c r="T56" s="311">
        <v>1.8000000000000006E-2</v>
      </c>
      <c r="U56" s="311">
        <v>1.7999999999999999E-2</v>
      </c>
      <c r="V56" s="311">
        <v>2.1999999999999992E-2</v>
      </c>
      <c r="W56" s="311">
        <v>2.4E-2</v>
      </c>
      <c r="X56" s="311">
        <v>0.03</v>
      </c>
      <c r="Y56" s="311">
        <v>3.2000000000000001E-2</v>
      </c>
      <c r="Z56" s="311">
        <v>3.5000000000000003E-2</v>
      </c>
      <c r="AA56" s="311">
        <v>3.9E-2</v>
      </c>
      <c r="AB56" s="311">
        <v>0.04</v>
      </c>
      <c r="AC56" s="311">
        <v>4.1000000000000002E-2</v>
      </c>
      <c r="AD56" s="311">
        <v>4.1000000000000002E-2</v>
      </c>
      <c r="AE56" s="311">
        <v>4.1000000000000002E-2</v>
      </c>
      <c r="AF56" s="311">
        <v>4.2999999999999997E-2</v>
      </c>
      <c r="AG56" s="311">
        <v>4.2000000000000003E-2</v>
      </c>
      <c r="AH56" s="311">
        <v>3.6999999999999998E-2</v>
      </c>
      <c r="AI56" s="311">
        <v>3.5000000000000003E-2</v>
      </c>
      <c r="AJ56" s="311">
        <v>3.4000000000000002E-2</v>
      </c>
      <c r="AK56" s="311">
        <v>3.1E-2</v>
      </c>
      <c r="AL56" s="311">
        <v>0.03</v>
      </c>
      <c r="AM56" s="311">
        <v>2.7E-2</v>
      </c>
      <c r="AN56" s="311">
        <v>2.5000000000000001E-2</v>
      </c>
      <c r="AO56" s="311">
        <v>2.5000000000000001E-2</v>
      </c>
      <c r="AP56" s="311">
        <v>1.4E-2</v>
      </c>
      <c r="AQ56" s="311">
        <v>1.2E-2</v>
      </c>
      <c r="AR56" s="311">
        <v>0.01</v>
      </c>
      <c r="AS56" s="311">
        <v>0.01</v>
      </c>
      <c r="AT56" s="311">
        <v>8.0000000000000002E-3</v>
      </c>
      <c r="AU56" s="311">
        <v>6.0000000000000001E-3</v>
      </c>
      <c r="AV56" s="311">
        <v>5.0000000000000001E-3</v>
      </c>
      <c r="AW56" s="311">
        <v>4.0000000000000001E-3</v>
      </c>
      <c r="AX56" s="311">
        <v>3.0000000000000001E-3</v>
      </c>
      <c r="AY56" s="310">
        <f t="shared" si="2"/>
        <v>1.0000000000000004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-0.499984740745262"/>
  </sheetPr>
  <dimension ref="B2:R153"/>
  <sheetViews>
    <sheetView topLeftCell="A7" zoomScaleNormal="100" workbookViewId="0">
      <selection activeCell="O82" sqref="O82:R83"/>
    </sheetView>
  </sheetViews>
  <sheetFormatPr defaultColWidth="9" defaultRowHeight="10.8" x14ac:dyDescent="0.4"/>
  <cols>
    <col min="1" max="1" width="2.09765625" style="3" customWidth="1"/>
    <col min="2" max="2" width="9.69921875" style="3" customWidth="1"/>
    <col min="3" max="6" width="9" style="3"/>
    <col min="7" max="7" width="14.09765625" style="3" customWidth="1"/>
    <col min="8" max="8" width="9" style="3"/>
    <col min="9" max="9" width="9.19921875" style="3" bestFit="1" customWidth="1"/>
    <col min="10" max="16" width="9" style="3"/>
    <col min="17" max="17" width="9.69921875" style="3" bestFit="1" customWidth="1"/>
    <col min="18" max="18" width="10" style="3" bestFit="1" customWidth="1"/>
    <col min="19" max="16384" width="9" style="3"/>
  </cols>
  <sheetData>
    <row r="2" spans="2:12" x14ac:dyDescent="0.4">
      <c r="B2" s="3" t="s">
        <v>245</v>
      </c>
      <c r="C2" s="3" t="s">
        <v>246</v>
      </c>
      <c r="G2" s="23" t="s">
        <v>433</v>
      </c>
    </row>
    <row r="3" spans="2:12" x14ac:dyDescent="0.4">
      <c r="C3" s="3" t="s">
        <v>395</v>
      </c>
      <c r="G3" s="1412" t="s">
        <v>339</v>
      </c>
      <c r="H3" s="1412" t="s">
        <v>19</v>
      </c>
      <c r="I3" s="1412"/>
      <c r="J3" s="1412" t="s">
        <v>20</v>
      </c>
      <c r="K3" s="1412"/>
      <c r="L3" s="119" t="s">
        <v>74</v>
      </c>
    </row>
    <row r="4" spans="2:12" x14ac:dyDescent="0.4">
      <c r="C4" s="3" t="s">
        <v>27</v>
      </c>
      <c r="G4" s="1412"/>
      <c r="H4" s="119" t="s">
        <v>340</v>
      </c>
      <c r="I4" s="119" t="s">
        <v>341</v>
      </c>
      <c r="J4" s="119" t="s">
        <v>340</v>
      </c>
      <c r="K4" s="119" t="s">
        <v>341</v>
      </c>
      <c r="L4" s="119" t="s">
        <v>343</v>
      </c>
    </row>
    <row r="5" spans="2:12" x14ac:dyDescent="0.4">
      <c r="C5" s="3" t="s">
        <v>248</v>
      </c>
      <c r="G5" s="55" t="s">
        <v>342</v>
      </c>
      <c r="H5" s="119" t="s">
        <v>343</v>
      </c>
      <c r="I5" s="122">
        <v>0.02</v>
      </c>
      <c r="J5" s="119" t="s">
        <v>344</v>
      </c>
      <c r="K5" s="122">
        <v>0.1</v>
      </c>
      <c r="L5" s="120">
        <f>I5+(I5*K5)</f>
        <v>2.1999999999999999E-2</v>
      </c>
    </row>
    <row r="6" spans="2:12" x14ac:dyDescent="0.4">
      <c r="C6" s="3" t="s">
        <v>396</v>
      </c>
      <c r="G6" s="55" t="s">
        <v>345</v>
      </c>
      <c r="H6" s="119" t="s">
        <v>343</v>
      </c>
      <c r="I6" s="122">
        <v>0.01</v>
      </c>
      <c r="J6" s="119" t="s">
        <v>344</v>
      </c>
      <c r="K6" s="122">
        <v>0.1</v>
      </c>
      <c r="L6" s="120">
        <f>I6+(I6*K6)</f>
        <v>1.0999999999999999E-2</v>
      </c>
    </row>
    <row r="7" spans="2:12" x14ac:dyDescent="0.4">
      <c r="C7" s="3" t="s">
        <v>249</v>
      </c>
      <c r="G7" s="55" t="s">
        <v>440</v>
      </c>
      <c r="H7" s="119" t="s">
        <v>343</v>
      </c>
      <c r="I7" s="122">
        <v>0.02</v>
      </c>
      <c r="J7" s="119" t="s">
        <v>344</v>
      </c>
      <c r="K7" s="122">
        <v>0.1</v>
      </c>
      <c r="L7" s="120">
        <f>I7+(I7*K7)</f>
        <v>2.1999999999999999E-2</v>
      </c>
    </row>
    <row r="8" spans="2:12" x14ac:dyDescent="0.4">
      <c r="C8" s="3" t="s">
        <v>394</v>
      </c>
      <c r="G8" s="23"/>
    </row>
    <row r="9" spans="2:12" x14ac:dyDescent="0.4">
      <c r="C9" s="3" t="s">
        <v>247</v>
      </c>
      <c r="G9" s="23" t="s">
        <v>434</v>
      </c>
    </row>
    <row r="10" spans="2:12" x14ac:dyDescent="0.4">
      <c r="C10" s="3" t="s">
        <v>250</v>
      </c>
      <c r="G10" s="1412" t="s">
        <v>339</v>
      </c>
      <c r="H10" s="1412" t="s">
        <v>346</v>
      </c>
      <c r="I10" s="1412"/>
      <c r="J10" s="1412" t="s">
        <v>15</v>
      </c>
      <c r="K10" s="1412"/>
      <c r="L10" s="119" t="s">
        <v>74</v>
      </c>
    </row>
    <row r="11" spans="2:12" x14ac:dyDescent="0.4">
      <c r="C11" s="3" t="s">
        <v>251</v>
      </c>
      <c r="G11" s="1412"/>
      <c r="H11" s="119" t="s">
        <v>340</v>
      </c>
      <c r="I11" s="119" t="s">
        <v>341</v>
      </c>
      <c r="J11" s="119" t="s">
        <v>340</v>
      </c>
      <c r="K11" s="119" t="s">
        <v>341</v>
      </c>
      <c r="L11" s="119" t="s">
        <v>343</v>
      </c>
    </row>
    <row r="12" spans="2:12" x14ac:dyDescent="0.4">
      <c r="B12" s="3" t="s">
        <v>252</v>
      </c>
      <c r="C12" s="3" t="s">
        <v>253</v>
      </c>
      <c r="G12" s="55" t="s">
        <v>342</v>
      </c>
      <c r="H12" s="119" t="s">
        <v>343</v>
      </c>
      <c r="I12" s="122">
        <v>0.02</v>
      </c>
      <c r="J12" s="119" t="s">
        <v>350</v>
      </c>
      <c r="K12" s="122">
        <v>0.2</v>
      </c>
      <c r="L12" s="120">
        <f t="shared" ref="L12:L17" si="0">I12+(I12*K12)</f>
        <v>2.4E-2</v>
      </c>
    </row>
    <row r="13" spans="2:12" x14ac:dyDescent="0.4">
      <c r="C13" s="3" t="s">
        <v>254</v>
      </c>
      <c r="G13" s="55" t="s">
        <v>345</v>
      </c>
      <c r="H13" s="119" t="s">
        <v>343</v>
      </c>
      <c r="I13" s="122">
        <v>0.01</v>
      </c>
      <c r="J13" s="119" t="s">
        <v>350</v>
      </c>
      <c r="K13" s="122">
        <v>0.2</v>
      </c>
      <c r="L13" s="120">
        <f t="shared" si="0"/>
        <v>1.2E-2</v>
      </c>
    </row>
    <row r="14" spans="2:12" x14ac:dyDescent="0.4">
      <c r="C14" s="3" t="s">
        <v>255</v>
      </c>
      <c r="G14" s="55" t="s">
        <v>347</v>
      </c>
      <c r="H14" s="119" t="s">
        <v>343</v>
      </c>
      <c r="I14" s="122">
        <v>8.0000000000000002E-3</v>
      </c>
      <c r="J14" s="119" t="s">
        <v>350</v>
      </c>
      <c r="K14" s="122">
        <v>0.2</v>
      </c>
      <c r="L14" s="120">
        <f t="shared" si="0"/>
        <v>9.6000000000000009E-3</v>
      </c>
    </row>
    <row r="15" spans="2:12" x14ac:dyDescent="0.4">
      <c r="C15" s="3" t="s">
        <v>256</v>
      </c>
      <c r="G15" s="55" t="s">
        <v>348</v>
      </c>
      <c r="H15" s="119" t="s">
        <v>343</v>
      </c>
      <c r="I15" s="122">
        <v>8.0000000000000002E-3</v>
      </c>
      <c r="J15" s="119" t="s">
        <v>350</v>
      </c>
      <c r="K15" s="122">
        <v>0.2</v>
      </c>
      <c r="L15" s="120">
        <f t="shared" si="0"/>
        <v>9.6000000000000009E-3</v>
      </c>
    </row>
    <row r="16" spans="2:12" x14ac:dyDescent="0.4">
      <c r="C16" s="3" t="s">
        <v>257</v>
      </c>
      <c r="G16" s="55" t="s">
        <v>349</v>
      </c>
      <c r="H16" s="119" t="s">
        <v>343</v>
      </c>
      <c r="I16" s="122">
        <v>1.4999999999999999E-2</v>
      </c>
      <c r="J16" s="119" t="s">
        <v>350</v>
      </c>
      <c r="K16" s="122">
        <v>0.2</v>
      </c>
      <c r="L16" s="120">
        <f t="shared" si="0"/>
        <v>1.7999999999999999E-2</v>
      </c>
    </row>
    <row r="17" spans="2:12" x14ac:dyDescent="0.4">
      <c r="C17" s="3" t="s">
        <v>258</v>
      </c>
      <c r="G17" s="55" t="s">
        <v>386</v>
      </c>
      <c r="H17" s="119" t="s">
        <v>387</v>
      </c>
      <c r="I17" s="122">
        <v>2E-3</v>
      </c>
      <c r="J17" s="119" t="s">
        <v>350</v>
      </c>
      <c r="K17" s="122">
        <v>0.2</v>
      </c>
      <c r="L17" s="120">
        <f t="shared" si="0"/>
        <v>2.4000000000000002E-3</v>
      </c>
    </row>
    <row r="18" spans="2:12" x14ac:dyDescent="0.4">
      <c r="C18" s="3" t="s">
        <v>259</v>
      </c>
    </row>
    <row r="19" spans="2:12" x14ac:dyDescent="0.4">
      <c r="C19" s="3" t="s">
        <v>260</v>
      </c>
      <c r="G19" s="23" t="s">
        <v>435</v>
      </c>
    </row>
    <row r="20" spans="2:12" x14ac:dyDescent="0.4">
      <c r="C20" s="3" t="s">
        <v>261</v>
      </c>
      <c r="G20" s="21" t="s">
        <v>360</v>
      </c>
    </row>
    <row r="21" spans="2:12" x14ac:dyDescent="0.4">
      <c r="C21" s="3" t="s">
        <v>191</v>
      </c>
      <c r="G21" s="119" t="s">
        <v>351</v>
      </c>
      <c r="H21" s="119" t="s">
        <v>352</v>
      </c>
    </row>
    <row r="22" spans="2:12" x14ac:dyDescent="0.4">
      <c r="C22" s="3" t="s">
        <v>251</v>
      </c>
      <c r="G22" s="119" t="s">
        <v>353</v>
      </c>
      <c r="H22" s="121" t="s">
        <v>359</v>
      </c>
    </row>
    <row r="23" spans="2:12" x14ac:dyDescent="0.4">
      <c r="B23" s="3" t="s">
        <v>278</v>
      </c>
      <c r="C23" s="3" t="s">
        <v>262</v>
      </c>
      <c r="G23" s="55" t="s">
        <v>354</v>
      </c>
      <c r="H23" s="123">
        <v>20000</v>
      </c>
    </row>
    <row r="24" spans="2:12" x14ac:dyDescent="0.4">
      <c r="C24" s="3" t="s">
        <v>263</v>
      </c>
      <c r="G24" s="55" t="s">
        <v>355</v>
      </c>
      <c r="H24" s="123">
        <v>40000</v>
      </c>
    </row>
    <row r="25" spans="2:12" x14ac:dyDescent="0.4">
      <c r="C25" s="3" t="s">
        <v>264</v>
      </c>
      <c r="G25" s="55" t="s">
        <v>356</v>
      </c>
      <c r="H25" s="123">
        <v>70000</v>
      </c>
    </row>
    <row r="26" spans="2:12" x14ac:dyDescent="0.4">
      <c r="C26" s="3" t="s">
        <v>265</v>
      </c>
      <c r="G26" s="55" t="s">
        <v>357</v>
      </c>
      <c r="H26" s="123">
        <v>150000</v>
      </c>
    </row>
    <row r="27" spans="2:12" x14ac:dyDescent="0.4">
      <c r="C27" s="3" t="s">
        <v>266</v>
      </c>
      <c r="G27" s="55" t="s">
        <v>358</v>
      </c>
      <c r="H27" s="123">
        <v>350000</v>
      </c>
    </row>
    <row r="28" spans="2:12" x14ac:dyDescent="0.4">
      <c r="C28" s="3" t="s">
        <v>267</v>
      </c>
    </row>
    <row r="29" spans="2:12" x14ac:dyDescent="0.4">
      <c r="C29" s="3" t="s">
        <v>268</v>
      </c>
    </row>
    <row r="30" spans="2:12" x14ac:dyDescent="0.4">
      <c r="C30" s="3" t="s">
        <v>269</v>
      </c>
      <c r="G30" s="23" t="s">
        <v>436</v>
      </c>
    </row>
    <row r="31" spans="2:12" x14ac:dyDescent="0.4">
      <c r="C31" s="3" t="s">
        <v>270</v>
      </c>
      <c r="G31" s="3" t="s">
        <v>388</v>
      </c>
    </row>
    <row r="32" spans="2:12" x14ac:dyDescent="0.4">
      <c r="C32" s="3" t="s">
        <v>271</v>
      </c>
      <c r="G32" s="119" t="s">
        <v>29</v>
      </c>
      <c r="H32" s="1409" t="s">
        <v>361</v>
      </c>
      <c r="I32" s="1411"/>
      <c r="J32" s="1410"/>
    </row>
    <row r="33" spans="2:10" x14ac:dyDescent="0.4">
      <c r="C33" s="3" t="s">
        <v>272</v>
      </c>
      <c r="G33" s="119" t="s">
        <v>353</v>
      </c>
      <c r="H33" s="119" t="s">
        <v>370</v>
      </c>
      <c r="I33" s="1409" t="s">
        <v>371</v>
      </c>
      <c r="J33" s="1410"/>
    </row>
    <row r="34" spans="2:10" x14ac:dyDescent="0.4">
      <c r="C34" s="3" t="s">
        <v>273</v>
      </c>
      <c r="G34" s="55" t="s">
        <v>362</v>
      </c>
      <c r="H34" s="123">
        <v>0</v>
      </c>
      <c r="I34" s="121" t="s">
        <v>369</v>
      </c>
      <c r="J34" s="124">
        <v>1E-3</v>
      </c>
    </row>
    <row r="35" spans="2:10" x14ac:dyDescent="0.4">
      <c r="C35" s="3" t="s">
        <v>274</v>
      </c>
      <c r="G35" s="55" t="s">
        <v>356</v>
      </c>
      <c r="H35" s="123">
        <v>40000</v>
      </c>
      <c r="I35" s="121" t="s">
        <v>369</v>
      </c>
      <c r="J35" s="124">
        <v>8.9999999999999998E-4</v>
      </c>
    </row>
    <row r="36" spans="2:10" x14ac:dyDescent="0.4">
      <c r="C36" s="3" t="s">
        <v>275</v>
      </c>
      <c r="G36" s="55" t="s">
        <v>363</v>
      </c>
      <c r="H36" s="123">
        <v>85000</v>
      </c>
      <c r="I36" s="121" t="s">
        <v>369</v>
      </c>
      <c r="J36" s="124">
        <v>8.0000000000000004E-4</v>
      </c>
    </row>
    <row r="37" spans="2:10" x14ac:dyDescent="0.4">
      <c r="C37" s="3" t="s">
        <v>276</v>
      </c>
      <c r="G37" s="55" t="s">
        <v>364</v>
      </c>
      <c r="H37" s="123">
        <v>245000</v>
      </c>
      <c r="I37" s="121" t="s">
        <v>369</v>
      </c>
      <c r="J37" s="124">
        <v>6.9999999999999999E-4</v>
      </c>
    </row>
    <row r="38" spans="2:10" x14ac:dyDescent="0.4">
      <c r="C38" s="3" t="s">
        <v>277</v>
      </c>
      <c r="G38" s="55" t="s">
        <v>365</v>
      </c>
      <c r="H38" s="123">
        <v>385000</v>
      </c>
      <c r="I38" s="121" t="s">
        <v>369</v>
      </c>
      <c r="J38" s="124">
        <v>5.9999999999999995E-4</v>
      </c>
    </row>
    <row r="39" spans="2:10" x14ac:dyDescent="0.4">
      <c r="C39" s="3" t="s">
        <v>251</v>
      </c>
      <c r="G39" s="55" t="s">
        <v>366</v>
      </c>
      <c r="H39" s="123">
        <v>685000</v>
      </c>
      <c r="I39" s="121" t="s">
        <v>369</v>
      </c>
      <c r="J39" s="124">
        <v>5.0000000000000001E-4</v>
      </c>
    </row>
    <row r="40" spans="2:10" x14ac:dyDescent="0.4">
      <c r="B40" s="3" t="s">
        <v>46</v>
      </c>
      <c r="C40" s="3" t="s">
        <v>280</v>
      </c>
      <c r="G40" s="55" t="s">
        <v>367</v>
      </c>
      <c r="H40" s="123">
        <v>1185000</v>
      </c>
      <c r="I40" s="121" t="s">
        <v>369</v>
      </c>
      <c r="J40" s="124">
        <v>4.0000000000000002E-4</v>
      </c>
    </row>
    <row r="41" spans="2:10" x14ac:dyDescent="0.4">
      <c r="C41" s="3" t="s">
        <v>281</v>
      </c>
      <c r="G41" s="55" t="s">
        <v>368</v>
      </c>
      <c r="H41" s="123">
        <v>8385000</v>
      </c>
      <c r="I41" s="121" t="s">
        <v>369</v>
      </c>
      <c r="J41" s="124">
        <v>1E-4</v>
      </c>
    </row>
    <row r="42" spans="2:10" x14ac:dyDescent="0.4">
      <c r="C42" s="3" t="s">
        <v>28</v>
      </c>
      <c r="G42" s="3" t="s">
        <v>389</v>
      </c>
    </row>
    <row r="43" spans="2:10" x14ac:dyDescent="0.4">
      <c r="C43" s="3" t="s">
        <v>282</v>
      </c>
      <c r="G43" s="119" t="s">
        <v>13</v>
      </c>
      <c r="H43" s="1409" t="s">
        <v>361</v>
      </c>
      <c r="I43" s="1411"/>
      <c r="J43" s="1410"/>
    </row>
    <row r="44" spans="2:10" x14ac:dyDescent="0.4">
      <c r="C44" s="3" t="s">
        <v>283</v>
      </c>
      <c r="G44" s="119" t="s">
        <v>353</v>
      </c>
      <c r="H44" s="55" t="s">
        <v>370</v>
      </c>
      <c r="I44" s="1409" t="s">
        <v>371</v>
      </c>
      <c r="J44" s="1410"/>
    </row>
    <row r="45" spans="2:10" x14ac:dyDescent="0.4">
      <c r="C45" s="3" t="s">
        <v>284</v>
      </c>
      <c r="G45" s="55" t="s">
        <v>362</v>
      </c>
      <c r="H45" s="123">
        <v>0</v>
      </c>
      <c r="I45" s="121" t="s">
        <v>369</v>
      </c>
      <c r="J45" s="124">
        <v>4.0000000000000002E-4</v>
      </c>
    </row>
    <row r="46" spans="2:10" x14ac:dyDescent="0.4">
      <c r="C46" s="3" t="s">
        <v>251</v>
      </c>
      <c r="G46" s="55" t="s">
        <v>390</v>
      </c>
      <c r="H46" s="123">
        <v>16000</v>
      </c>
      <c r="I46" s="121" t="s">
        <v>369</v>
      </c>
      <c r="J46" s="124">
        <v>2.9999999999999997E-4</v>
      </c>
    </row>
    <row r="47" spans="2:10" x14ac:dyDescent="0.4">
      <c r="B47" s="3" t="s">
        <v>279</v>
      </c>
      <c r="C47" s="3" t="s">
        <v>285</v>
      </c>
      <c r="G47" s="55" t="s">
        <v>391</v>
      </c>
      <c r="H47" s="123">
        <v>61000</v>
      </c>
      <c r="I47" s="121" t="s">
        <v>369</v>
      </c>
      <c r="J47" s="124">
        <v>2.0000000000000001E-4</v>
      </c>
    </row>
    <row r="48" spans="2:10" x14ac:dyDescent="0.4">
      <c r="C48" s="3" t="s">
        <v>218</v>
      </c>
      <c r="G48" s="55" t="s">
        <v>392</v>
      </c>
      <c r="H48" s="123">
        <v>221000</v>
      </c>
      <c r="I48" s="121" t="s">
        <v>369</v>
      </c>
      <c r="J48" s="124">
        <v>1E-4</v>
      </c>
    </row>
    <row r="49" spans="2:10" x14ac:dyDescent="0.4">
      <c r="C49" s="3" t="s">
        <v>286</v>
      </c>
      <c r="G49" s="55" t="s">
        <v>393</v>
      </c>
      <c r="H49" s="123">
        <v>1121000</v>
      </c>
      <c r="I49" s="121" t="s">
        <v>369</v>
      </c>
      <c r="J49" s="125">
        <v>5.0000000000000002E-5</v>
      </c>
    </row>
    <row r="50" spans="2:10" x14ac:dyDescent="0.4">
      <c r="C50" s="3" t="s">
        <v>287</v>
      </c>
      <c r="G50" s="118" t="s">
        <v>372</v>
      </c>
    </row>
    <row r="51" spans="2:10" x14ac:dyDescent="0.4">
      <c r="C51" s="3" t="s">
        <v>288</v>
      </c>
      <c r="G51" s="118" t="s">
        <v>373</v>
      </c>
    </row>
    <row r="52" spans="2:10" x14ac:dyDescent="0.4">
      <c r="C52" s="3" t="s">
        <v>289</v>
      </c>
      <c r="G52" s="118" t="s">
        <v>374</v>
      </c>
    </row>
    <row r="53" spans="2:10" x14ac:dyDescent="0.4">
      <c r="C53" s="3" t="s">
        <v>290</v>
      </c>
      <c r="G53" s="118" t="s">
        <v>375</v>
      </c>
    </row>
    <row r="54" spans="2:10" x14ac:dyDescent="0.4">
      <c r="C54" s="3" t="s">
        <v>291</v>
      </c>
      <c r="G54" s="118" t="s">
        <v>376</v>
      </c>
    </row>
    <row r="55" spans="2:10" x14ac:dyDescent="0.4">
      <c r="C55" s="3" t="s">
        <v>292</v>
      </c>
      <c r="G55" s="118" t="s">
        <v>377</v>
      </c>
    </row>
    <row r="56" spans="2:10" x14ac:dyDescent="0.4">
      <c r="C56" s="3" t="s">
        <v>293</v>
      </c>
      <c r="G56" s="118" t="s">
        <v>378</v>
      </c>
    </row>
    <row r="57" spans="2:10" x14ac:dyDescent="0.4">
      <c r="C57" s="3" t="s">
        <v>294</v>
      </c>
    </row>
    <row r="58" spans="2:10" x14ac:dyDescent="0.4">
      <c r="C58" s="3" t="s">
        <v>295</v>
      </c>
      <c r="G58" s="23" t="s">
        <v>16</v>
      </c>
    </row>
    <row r="59" spans="2:10" x14ac:dyDescent="0.4">
      <c r="C59" s="3" t="s">
        <v>296</v>
      </c>
      <c r="G59" s="3" t="s">
        <v>398</v>
      </c>
      <c r="H59" s="3" t="s">
        <v>397</v>
      </c>
    </row>
    <row r="60" spans="2:10" x14ac:dyDescent="0.4">
      <c r="C60" s="3" t="s">
        <v>251</v>
      </c>
      <c r="G60" s="3" t="s">
        <v>379</v>
      </c>
      <c r="H60" s="3" t="s">
        <v>380</v>
      </c>
    </row>
    <row r="61" spans="2:10" x14ac:dyDescent="0.4">
      <c r="B61" s="3" t="s">
        <v>297</v>
      </c>
      <c r="C61" s="3" t="s">
        <v>298</v>
      </c>
      <c r="H61" s="3" t="s">
        <v>381</v>
      </c>
    </row>
    <row r="62" spans="2:10" x14ac:dyDescent="0.4">
      <c r="C62" s="3" t="s">
        <v>4</v>
      </c>
      <c r="G62" s="3" t="s">
        <v>382</v>
      </c>
      <c r="H62" s="3" t="s">
        <v>383</v>
      </c>
    </row>
    <row r="63" spans="2:10" x14ac:dyDescent="0.4">
      <c r="C63" s="3" t="s">
        <v>5</v>
      </c>
      <c r="G63" s="3" t="s">
        <v>384</v>
      </c>
      <c r="H63" s="3" t="s">
        <v>385</v>
      </c>
    </row>
    <row r="64" spans="2:10" x14ac:dyDescent="0.4">
      <c r="C64" s="3" t="s">
        <v>299</v>
      </c>
    </row>
    <row r="65" spans="2:8" x14ac:dyDescent="0.4">
      <c r="C65" s="3" t="s">
        <v>300</v>
      </c>
    </row>
    <row r="66" spans="2:8" x14ac:dyDescent="0.4">
      <c r="C66" s="3" t="s">
        <v>7</v>
      </c>
      <c r="G66" s="23" t="s">
        <v>437</v>
      </c>
    </row>
    <row r="67" spans="2:8" x14ac:dyDescent="0.4">
      <c r="C67" s="3" t="s">
        <v>8</v>
      </c>
      <c r="G67" s="3" t="s">
        <v>398</v>
      </c>
      <c r="H67" s="3" t="s">
        <v>399</v>
      </c>
    </row>
    <row r="68" spans="2:8" x14ac:dyDescent="0.4">
      <c r="C68" s="3" t="s">
        <v>9</v>
      </c>
      <c r="G68" s="3" t="s">
        <v>400</v>
      </c>
      <c r="H68" s="3" t="s">
        <v>401</v>
      </c>
    </row>
    <row r="69" spans="2:8" x14ac:dyDescent="0.4">
      <c r="C69" s="3" t="s">
        <v>301</v>
      </c>
      <c r="H69" s="3" t="s">
        <v>402</v>
      </c>
    </row>
    <row r="70" spans="2:8" x14ac:dyDescent="0.4">
      <c r="C70" s="3" t="s">
        <v>10</v>
      </c>
      <c r="H70" s="3" t="s">
        <v>403</v>
      </c>
    </row>
    <row r="71" spans="2:8" x14ac:dyDescent="0.4">
      <c r="C71" s="3" t="s">
        <v>302</v>
      </c>
      <c r="H71" s="3" t="s">
        <v>404</v>
      </c>
    </row>
    <row r="72" spans="2:8" x14ac:dyDescent="0.4">
      <c r="C72" s="3" t="s">
        <v>303</v>
      </c>
      <c r="H72" s="3" t="s">
        <v>405</v>
      </c>
    </row>
    <row r="73" spans="2:8" x14ac:dyDescent="0.4">
      <c r="C73" s="3" t="s">
        <v>251</v>
      </c>
      <c r="H73" s="3" t="s">
        <v>406</v>
      </c>
    </row>
    <row r="74" spans="2:8" x14ac:dyDescent="0.4">
      <c r="B74" s="3" t="s">
        <v>304</v>
      </c>
      <c r="C74" s="3" t="s">
        <v>305</v>
      </c>
      <c r="H74" s="3" t="s">
        <v>407</v>
      </c>
    </row>
    <row r="75" spans="2:8" x14ac:dyDescent="0.4">
      <c r="C75" s="3" t="s">
        <v>306</v>
      </c>
      <c r="H75" s="3" t="s">
        <v>408</v>
      </c>
    </row>
    <row r="76" spans="2:8" x14ac:dyDescent="0.4">
      <c r="C76" s="3" t="s">
        <v>307</v>
      </c>
      <c r="H76" s="3" t="s">
        <v>409</v>
      </c>
    </row>
    <row r="77" spans="2:8" x14ac:dyDescent="0.4">
      <c r="C77" s="3" t="s">
        <v>308</v>
      </c>
      <c r="H77" s="3" t="s">
        <v>410</v>
      </c>
    </row>
    <row r="78" spans="2:8" x14ac:dyDescent="0.4">
      <c r="C78" s="3" t="s">
        <v>309</v>
      </c>
      <c r="H78" s="3" t="s">
        <v>411</v>
      </c>
    </row>
    <row r="79" spans="2:8" x14ac:dyDescent="0.4">
      <c r="C79" s="3" t="s">
        <v>310</v>
      </c>
      <c r="H79" s="3" t="s">
        <v>412</v>
      </c>
    </row>
    <row r="80" spans="2:8" x14ac:dyDescent="0.4">
      <c r="C80" s="3" t="s">
        <v>311</v>
      </c>
      <c r="H80" s="3" t="s">
        <v>413</v>
      </c>
    </row>
    <row r="81" spans="2:18" x14ac:dyDescent="0.4">
      <c r="C81" s="3" t="s">
        <v>312</v>
      </c>
      <c r="G81" s="3" t="s">
        <v>414</v>
      </c>
      <c r="H81" s="3" t="s">
        <v>415</v>
      </c>
    </row>
    <row r="82" spans="2:18" x14ac:dyDescent="0.4">
      <c r="C82" s="3" t="s">
        <v>313</v>
      </c>
      <c r="H82" s="3" t="s">
        <v>416</v>
      </c>
      <c r="R82" s="1359"/>
    </row>
    <row r="83" spans="2:18" x14ac:dyDescent="0.4">
      <c r="C83" s="3" t="s">
        <v>314</v>
      </c>
      <c r="G83" s="3" t="s">
        <v>417</v>
      </c>
      <c r="H83" s="3" t="s">
        <v>428</v>
      </c>
      <c r="R83" s="1359"/>
    </row>
    <row r="84" spans="2:18" x14ac:dyDescent="0.4">
      <c r="C84" s="3" t="s">
        <v>251</v>
      </c>
      <c r="I84" s="8" t="s">
        <v>420</v>
      </c>
      <c r="J84" s="13">
        <v>1E-3</v>
      </c>
      <c r="K84" s="99" t="s">
        <v>418</v>
      </c>
    </row>
    <row r="85" spans="2:18" x14ac:dyDescent="0.4">
      <c r="B85" s="3" t="s">
        <v>315</v>
      </c>
      <c r="C85" s="3" t="s">
        <v>316</v>
      </c>
      <c r="I85" s="11" t="s">
        <v>420</v>
      </c>
      <c r="J85" s="15">
        <v>7.0000000000000001E-3</v>
      </c>
      <c r="K85" s="100" t="s">
        <v>419</v>
      </c>
    </row>
    <row r="86" spans="2:18" x14ac:dyDescent="0.4">
      <c r="C86" s="3" t="s">
        <v>317</v>
      </c>
      <c r="I86" s="3" t="s">
        <v>431</v>
      </c>
    </row>
    <row r="87" spans="2:18" x14ac:dyDescent="0.4">
      <c r="C87" s="3" t="s">
        <v>318</v>
      </c>
      <c r="H87" s="3" t="s">
        <v>429</v>
      </c>
    </row>
    <row r="88" spans="2:18" x14ac:dyDescent="0.4">
      <c r="C88" s="3" t="s">
        <v>319</v>
      </c>
      <c r="H88" s="3" t="s">
        <v>422</v>
      </c>
    </row>
    <row r="89" spans="2:18" x14ac:dyDescent="0.4">
      <c r="C89" s="3" t="s">
        <v>320</v>
      </c>
      <c r="I89" s="8" t="s">
        <v>421</v>
      </c>
      <c r="J89" s="13">
        <v>5.0000000000000001E-3</v>
      </c>
      <c r="K89" s="99" t="s">
        <v>418</v>
      </c>
    </row>
    <row r="90" spans="2:18" x14ac:dyDescent="0.4">
      <c r="C90" s="3" t="s">
        <v>321</v>
      </c>
      <c r="I90" s="11" t="s">
        <v>421</v>
      </c>
      <c r="J90" s="15">
        <v>7.0000000000000001E-3</v>
      </c>
      <c r="K90" s="100" t="s">
        <v>419</v>
      </c>
    </row>
    <row r="91" spans="2:18" x14ac:dyDescent="0.4">
      <c r="C91" s="3" t="s">
        <v>322</v>
      </c>
      <c r="I91" s="3" t="s">
        <v>431</v>
      </c>
    </row>
    <row r="92" spans="2:18" x14ac:dyDescent="0.4">
      <c r="C92" s="3" t="s">
        <v>299</v>
      </c>
      <c r="H92" s="3" t="s">
        <v>423</v>
      </c>
    </row>
    <row r="93" spans="2:18" x14ac:dyDescent="0.4">
      <c r="C93" s="3" t="s">
        <v>5</v>
      </c>
      <c r="H93" s="3" t="s">
        <v>424</v>
      </c>
    </row>
    <row r="94" spans="2:18" x14ac:dyDescent="0.4">
      <c r="C94" s="3" t="s">
        <v>251</v>
      </c>
      <c r="I94" s="126" t="s">
        <v>420</v>
      </c>
      <c r="J94" s="129">
        <v>7.0000000000000001E-3</v>
      </c>
      <c r="K94" s="98"/>
    </row>
    <row r="95" spans="2:18" x14ac:dyDescent="0.4">
      <c r="B95" s="3" t="s">
        <v>323</v>
      </c>
      <c r="C95" s="3" t="s">
        <v>324</v>
      </c>
      <c r="H95" s="3" t="s">
        <v>425</v>
      </c>
    </row>
    <row r="96" spans="2:18" x14ac:dyDescent="0.4">
      <c r="C96" s="3" t="s">
        <v>325</v>
      </c>
      <c r="I96" s="8" t="s">
        <v>427</v>
      </c>
      <c r="J96" s="9"/>
      <c r="K96" s="127">
        <v>7.0000000000000001E-3</v>
      </c>
    </row>
    <row r="97" spans="2:11" x14ac:dyDescent="0.4">
      <c r="C97" s="3" t="s">
        <v>326</v>
      </c>
      <c r="I97" s="11" t="s">
        <v>426</v>
      </c>
      <c r="J97" s="12"/>
      <c r="K97" s="128">
        <v>5.0000000000000001E-3</v>
      </c>
    </row>
    <row r="98" spans="2:11" x14ac:dyDescent="0.4">
      <c r="C98" s="3" t="s">
        <v>327</v>
      </c>
      <c r="H98" s="3" t="s">
        <v>430</v>
      </c>
    </row>
    <row r="99" spans="2:11" x14ac:dyDescent="0.4">
      <c r="C99" s="3" t="s">
        <v>328</v>
      </c>
      <c r="I99" s="126" t="s">
        <v>420</v>
      </c>
      <c r="J99" s="129">
        <v>0.01</v>
      </c>
      <c r="K99" s="98"/>
    </row>
    <row r="100" spans="2:11" x14ac:dyDescent="0.4">
      <c r="C100" s="3" t="s">
        <v>329</v>
      </c>
      <c r="H100" s="3" t="s">
        <v>432</v>
      </c>
    </row>
    <row r="101" spans="2:11" x14ac:dyDescent="0.4">
      <c r="C101" s="3" t="s">
        <v>330</v>
      </c>
    </row>
    <row r="102" spans="2:11" x14ac:dyDescent="0.4">
      <c r="C102" s="3" t="s">
        <v>331</v>
      </c>
      <c r="G102" s="23" t="s">
        <v>65</v>
      </c>
    </row>
    <row r="103" spans="2:11" x14ac:dyDescent="0.4">
      <c r="C103" s="3" t="s">
        <v>332</v>
      </c>
      <c r="G103" s="3" t="s">
        <v>398</v>
      </c>
      <c r="H103" s="3" t="s">
        <v>438</v>
      </c>
    </row>
    <row r="104" spans="2:11" x14ac:dyDescent="0.4">
      <c r="C104" s="3" t="s">
        <v>333</v>
      </c>
    </row>
    <row r="105" spans="2:11" x14ac:dyDescent="0.4">
      <c r="C105" s="3" t="s">
        <v>334</v>
      </c>
    </row>
    <row r="106" spans="2:11" x14ac:dyDescent="0.4">
      <c r="C106" s="3" t="s">
        <v>335</v>
      </c>
      <c r="G106" s="23" t="s">
        <v>252</v>
      </c>
    </row>
    <row r="107" spans="2:11" x14ac:dyDescent="0.4">
      <c r="C107" s="3" t="s">
        <v>251</v>
      </c>
      <c r="G107" s="3" t="s">
        <v>584</v>
      </c>
    </row>
    <row r="108" spans="2:11" x14ac:dyDescent="0.4">
      <c r="B108" s="3" t="s">
        <v>336</v>
      </c>
      <c r="C108" s="3" t="s">
        <v>337</v>
      </c>
      <c r="G108" s="119" t="s">
        <v>585</v>
      </c>
      <c r="H108" s="119" t="s">
        <v>586</v>
      </c>
      <c r="I108" s="1409" t="s">
        <v>587</v>
      </c>
      <c r="J108" s="1410"/>
    </row>
    <row r="109" spans="2:11" x14ac:dyDescent="0.4">
      <c r="C109" s="3" t="s">
        <v>338</v>
      </c>
      <c r="G109" s="386" t="s">
        <v>588</v>
      </c>
      <c r="H109" s="386" t="s">
        <v>620</v>
      </c>
      <c r="I109" s="377">
        <v>3400000</v>
      </c>
      <c r="J109" s="378">
        <v>3700000</v>
      </c>
    </row>
    <row r="110" spans="2:11" x14ac:dyDescent="0.4">
      <c r="C110" s="3" t="s">
        <v>251</v>
      </c>
      <c r="G110" s="387"/>
      <c r="H110" s="387" t="s">
        <v>619</v>
      </c>
      <c r="I110" s="379">
        <v>3300000</v>
      </c>
      <c r="J110" s="380">
        <v>3600000</v>
      </c>
    </row>
    <row r="111" spans="2:11" x14ac:dyDescent="0.4">
      <c r="B111" s="3" t="s">
        <v>74</v>
      </c>
      <c r="G111" s="386" t="s">
        <v>589</v>
      </c>
      <c r="H111" s="386" t="s">
        <v>590</v>
      </c>
      <c r="I111" s="377">
        <v>4300000</v>
      </c>
      <c r="J111" s="378">
        <v>4900000</v>
      </c>
    </row>
    <row r="112" spans="2:11" x14ac:dyDescent="0.4">
      <c r="G112" s="376"/>
      <c r="H112" s="376" t="s">
        <v>591</v>
      </c>
      <c r="I112" s="354">
        <v>4800000</v>
      </c>
      <c r="J112" s="381">
        <v>5000000</v>
      </c>
    </row>
    <row r="113" spans="7:10" x14ac:dyDescent="0.4">
      <c r="G113" s="376"/>
      <c r="H113" s="387" t="s">
        <v>592</v>
      </c>
      <c r="I113" s="379">
        <v>5500000</v>
      </c>
      <c r="J113" s="380"/>
    </row>
    <row r="114" spans="7:10" x14ac:dyDescent="0.4">
      <c r="G114" s="1409" t="s">
        <v>593</v>
      </c>
      <c r="H114" s="1410"/>
      <c r="I114" s="382">
        <v>4000000</v>
      </c>
      <c r="J114" s="383"/>
    </row>
    <row r="115" spans="7:10" x14ac:dyDescent="0.4">
      <c r="G115" s="386" t="s">
        <v>594</v>
      </c>
      <c r="H115" s="386" t="s">
        <v>590</v>
      </c>
      <c r="I115" s="377">
        <v>4200000</v>
      </c>
      <c r="J115" s="378"/>
    </row>
    <row r="116" spans="7:10" x14ac:dyDescent="0.4">
      <c r="G116" s="387"/>
      <c r="H116" s="387" t="s">
        <v>592</v>
      </c>
      <c r="I116" s="379">
        <v>5700000</v>
      </c>
      <c r="J116" s="380"/>
    </row>
    <row r="117" spans="7:10" x14ac:dyDescent="0.4">
      <c r="G117" s="386" t="s">
        <v>595</v>
      </c>
      <c r="H117" s="386" t="s">
        <v>590</v>
      </c>
      <c r="I117" s="377">
        <v>5500000</v>
      </c>
      <c r="J117" s="378"/>
    </row>
    <row r="118" spans="7:10" x14ac:dyDescent="0.4">
      <c r="G118" s="387"/>
      <c r="H118" s="387" t="s">
        <v>592</v>
      </c>
      <c r="I118" s="379">
        <v>6500000</v>
      </c>
      <c r="J118" s="380"/>
    </row>
    <row r="119" spans="7:10" x14ac:dyDescent="0.4">
      <c r="G119" s="386" t="s">
        <v>596</v>
      </c>
      <c r="H119" s="386" t="s">
        <v>597</v>
      </c>
      <c r="I119" s="377">
        <v>5600000</v>
      </c>
      <c r="J119" s="378"/>
    </row>
    <row r="120" spans="7:10" x14ac:dyDescent="0.4">
      <c r="G120" s="387"/>
      <c r="H120" s="387" t="s">
        <v>598</v>
      </c>
      <c r="I120" s="379">
        <v>3900000</v>
      </c>
      <c r="J120" s="380">
        <v>4500000</v>
      </c>
    </row>
    <row r="121" spans="7:10" x14ac:dyDescent="0.4">
      <c r="G121" s="386" t="s">
        <v>599</v>
      </c>
      <c r="H121" s="386" t="s">
        <v>600</v>
      </c>
      <c r="I121" s="377">
        <v>5200000</v>
      </c>
      <c r="J121" s="378">
        <v>7000000</v>
      </c>
    </row>
    <row r="122" spans="7:10" x14ac:dyDescent="0.4">
      <c r="G122" s="387"/>
      <c r="H122" s="387" t="s">
        <v>601</v>
      </c>
      <c r="I122" s="379">
        <v>10000000</v>
      </c>
      <c r="J122" s="380"/>
    </row>
    <row r="123" spans="7:10" x14ac:dyDescent="0.4">
      <c r="G123" s="386" t="s">
        <v>602</v>
      </c>
      <c r="H123" s="386" t="s">
        <v>603</v>
      </c>
      <c r="I123" s="377">
        <v>4600000</v>
      </c>
      <c r="J123" s="378">
        <v>6300000</v>
      </c>
    </row>
    <row r="124" spans="7:10" x14ac:dyDescent="0.4">
      <c r="G124" s="376"/>
      <c r="H124" s="376" t="s">
        <v>604</v>
      </c>
      <c r="I124" s="354">
        <v>3600000</v>
      </c>
      <c r="J124" s="381">
        <v>4500000</v>
      </c>
    </row>
    <row r="125" spans="7:10" x14ac:dyDescent="0.4">
      <c r="G125" s="387"/>
      <c r="H125" s="387" t="s">
        <v>605</v>
      </c>
      <c r="I125" s="379">
        <v>3300000</v>
      </c>
      <c r="J125" s="380">
        <v>4200000</v>
      </c>
    </row>
    <row r="126" spans="7:10" x14ac:dyDescent="0.4">
      <c r="G126" s="386" t="s">
        <v>606</v>
      </c>
      <c r="H126" s="386" t="s">
        <v>607</v>
      </c>
      <c r="I126" s="377">
        <v>3100000</v>
      </c>
      <c r="J126" s="378">
        <v>3600000</v>
      </c>
    </row>
    <row r="127" spans="7:10" x14ac:dyDescent="0.4">
      <c r="G127" s="387" t="s">
        <v>609</v>
      </c>
      <c r="H127" s="387" t="s">
        <v>608</v>
      </c>
      <c r="I127" s="379">
        <v>3200000</v>
      </c>
      <c r="J127" s="380">
        <v>3700000</v>
      </c>
    </row>
    <row r="128" spans="7:10" x14ac:dyDescent="0.4">
      <c r="G128" s="386" t="s">
        <v>610</v>
      </c>
      <c r="H128" s="386" t="s">
        <v>610</v>
      </c>
      <c r="I128" s="377">
        <v>4600000</v>
      </c>
      <c r="J128" s="378">
        <v>5600000</v>
      </c>
    </row>
    <row r="129" spans="7:11" x14ac:dyDescent="0.4">
      <c r="G129" s="387"/>
      <c r="H129" s="387" t="s">
        <v>611</v>
      </c>
      <c r="I129" s="379">
        <v>5000000</v>
      </c>
      <c r="J129" s="380"/>
    </row>
    <row r="130" spans="7:11" x14ac:dyDescent="0.4">
      <c r="G130" s="386" t="s">
        <v>612</v>
      </c>
      <c r="H130" s="386" t="s">
        <v>613</v>
      </c>
      <c r="I130" s="377">
        <v>4900000</v>
      </c>
      <c r="J130" s="378"/>
    </row>
    <row r="131" spans="7:11" x14ac:dyDescent="0.4">
      <c r="G131" s="387"/>
      <c r="H131" s="387" t="s">
        <v>614</v>
      </c>
      <c r="I131" s="379">
        <v>6600000</v>
      </c>
      <c r="J131" s="380"/>
    </row>
    <row r="132" spans="7:11" x14ac:dyDescent="0.4">
      <c r="G132" s="1409" t="s">
        <v>615</v>
      </c>
      <c r="H132" s="1410"/>
      <c r="I132" s="382">
        <v>3000000</v>
      </c>
      <c r="J132" s="383">
        <v>3400000</v>
      </c>
    </row>
    <row r="133" spans="7:11" x14ac:dyDescent="0.4">
      <c r="G133" s="1409" t="s">
        <v>616</v>
      </c>
      <c r="H133" s="1410"/>
      <c r="I133" s="382">
        <v>4000000</v>
      </c>
      <c r="J133" s="383"/>
    </row>
    <row r="134" spans="7:11" x14ac:dyDescent="0.4">
      <c r="G134" s="119" t="s">
        <v>617</v>
      </c>
      <c r="H134" s="119" t="s">
        <v>618</v>
      </c>
      <c r="I134" s="384" t="s">
        <v>621</v>
      </c>
      <c r="J134" s="385" t="s">
        <v>622</v>
      </c>
    </row>
    <row r="137" spans="7:11" x14ac:dyDescent="0.4">
      <c r="G137" s="23" t="s">
        <v>633</v>
      </c>
    </row>
    <row r="138" spans="7:11" x14ac:dyDescent="0.4">
      <c r="G138" s="3" t="s">
        <v>398</v>
      </c>
      <c r="H138" s="3" t="s">
        <v>634</v>
      </c>
    </row>
    <row r="139" spans="7:11" x14ac:dyDescent="0.4">
      <c r="G139" s="3" t="s">
        <v>635</v>
      </c>
      <c r="H139" s="3" t="s">
        <v>202</v>
      </c>
      <c r="I139" s="393">
        <v>1000</v>
      </c>
      <c r="J139" s="3" t="s">
        <v>636</v>
      </c>
    </row>
    <row r="140" spans="7:11" x14ac:dyDescent="0.4">
      <c r="G140" s="3" t="s">
        <v>638</v>
      </c>
      <c r="H140" s="3" t="s">
        <v>637</v>
      </c>
      <c r="I140" s="6"/>
      <c r="J140" s="124">
        <v>0.01</v>
      </c>
      <c r="K140" s="6"/>
    </row>
    <row r="141" spans="7:11" x14ac:dyDescent="0.4">
      <c r="G141" s="3" t="s">
        <v>639</v>
      </c>
      <c r="H141" s="3" t="s">
        <v>640</v>
      </c>
    </row>
    <row r="142" spans="7:11" x14ac:dyDescent="0.4">
      <c r="H142" s="3" t="s">
        <v>641</v>
      </c>
    </row>
    <row r="144" spans="7:11" x14ac:dyDescent="0.4">
      <c r="G144" s="23" t="s">
        <v>642</v>
      </c>
    </row>
    <row r="145" spans="7:12" x14ac:dyDescent="0.4">
      <c r="G145" s="3" t="s">
        <v>643</v>
      </c>
      <c r="H145" s="8" t="s">
        <v>644</v>
      </c>
      <c r="I145" s="9" t="s">
        <v>649</v>
      </c>
      <c r="J145" s="9"/>
      <c r="K145" s="9"/>
      <c r="L145" s="99"/>
    </row>
    <row r="146" spans="7:12" x14ac:dyDescent="0.4">
      <c r="H146" s="10" t="s">
        <v>645</v>
      </c>
      <c r="I146" s="3" t="s">
        <v>650</v>
      </c>
      <c r="L146" s="101"/>
    </row>
    <row r="147" spans="7:12" x14ac:dyDescent="0.4">
      <c r="H147" s="10" t="s">
        <v>646</v>
      </c>
      <c r="I147" s="3" t="s">
        <v>651</v>
      </c>
      <c r="L147" s="101"/>
    </row>
    <row r="148" spans="7:12" x14ac:dyDescent="0.4">
      <c r="H148" s="10" t="s">
        <v>647</v>
      </c>
      <c r="I148" s="3" t="s">
        <v>652</v>
      </c>
      <c r="L148" s="101"/>
    </row>
    <row r="149" spans="7:12" x14ac:dyDescent="0.4">
      <c r="H149" s="11" t="s">
        <v>648</v>
      </c>
      <c r="I149" s="12" t="s">
        <v>653</v>
      </c>
      <c r="J149" s="12"/>
      <c r="K149" s="12"/>
      <c r="L149" s="100"/>
    </row>
    <row r="150" spans="7:12" x14ac:dyDescent="0.4">
      <c r="G150" s="3" t="s">
        <v>654</v>
      </c>
      <c r="H150" s="8" t="s">
        <v>655</v>
      </c>
      <c r="I150" s="9"/>
      <c r="J150" s="9"/>
      <c r="K150" s="9"/>
      <c r="L150" s="99"/>
    </row>
    <row r="151" spans="7:12" x14ac:dyDescent="0.4">
      <c r="H151" s="10" t="s">
        <v>656</v>
      </c>
      <c r="L151" s="101"/>
    </row>
    <row r="152" spans="7:12" x14ac:dyDescent="0.4">
      <c r="H152" s="10" t="s">
        <v>657</v>
      </c>
      <c r="L152" s="101"/>
    </row>
    <row r="153" spans="7:12" x14ac:dyDescent="0.4">
      <c r="H153" s="11" t="s">
        <v>658</v>
      </c>
      <c r="I153" s="12"/>
      <c r="J153" s="12"/>
      <c r="K153" s="12"/>
      <c r="L153" s="100"/>
    </row>
  </sheetData>
  <mergeCells count="14">
    <mergeCell ref="I108:J108"/>
    <mergeCell ref="G114:H114"/>
    <mergeCell ref="G132:H132"/>
    <mergeCell ref="G133:H133"/>
    <mergeCell ref="I44:J44"/>
    <mergeCell ref="I33:J33"/>
    <mergeCell ref="H32:J32"/>
    <mergeCell ref="H43:J43"/>
    <mergeCell ref="G3:G4"/>
    <mergeCell ref="H3:I3"/>
    <mergeCell ref="J3:K3"/>
    <mergeCell ref="G10:G11"/>
    <mergeCell ref="H10:I10"/>
    <mergeCell ref="J10:K10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499984740745262"/>
  </sheetPr>
  <dimension ref="A1:AE739"/>
  <sheetViews>
    <sheetView topLeftCell="A211" zoomScaleNormal="100" zoomScaleSheetLayoutView="55" workbookViewId="0">
      <selection activeCell="L235" sqref="L235"/>
    </sheetView>
  </sheetViews>
  <sheetFormatPr defaultColWidth="9" defaultRowHeight="12" customHeight="1" x14ac:dyDescent="0.4"/>
  <cols>
    <col min="1" max="1" width="1.69921875" style="718" customWidth="1"/>
    <col min="2" max="28" width="13.3984375" style="21" customWidth="1"/>
    <col min="29" max="29" width="36.19921875" style="21" customWidth="1"/>
    <col min="30" max="30" width="2.69921875" style="501" customWidth="1"/>
    <col min="31" max="31" width="1.59765625" style="501" customWidth="1"/>
    <col min="32" max="16384" width="9" style="21"/>
  </cols>
  <sheetData>
    <row r="1" spans="1:31" ht="12" customHeight="1" x14ac:dyDescent="0.4">
      <c r="B1" s="32" t="s">
        <v>69</v>
      </c>
      <c r="C1" s="428">
        <f>'Control Panel_운영'!$N$93</f>
        <v>1000</v>
      </c>
      <c r="E1" s="35" t="s">
        <v>121</v>
      </c>
      <c r="F1" s="21" t="s">
        <v>122</v>
      </c>
    </row>
    <row r="2" spans="1:31" ht="12" customHeight="1" x14ac:dyDescent="0.4">
      <c r="E2" s="35" t="s">
        <v>174</v>
      </c>
      <c r="F2" s="21" t="s">
        <v>172</v>
      </c>
    </row>
    <row r="3" spans="1:31" ht="12" customHeight="1" x14ac:dyDescent="0.4">
      <c r="F3" s="64" t="s">
        <v>173</v>
      </c>
      <c r="U3" s="502"/>
      <c r="V3" s="502"/>
    </row>
    <row r="4" spans="1:31" s="1054" customFormat="1" ht="12" customHeight="1" x14ac:dyDescent="0.4">
      <c r="A4" s="1049" t="s">
        <v>849</v>
      </c>
      <c r="F4" s="1055"/>
      <c r="U4" s="1056"/>
      <c r="V4" s="1056"/>
      <c r="AD4" s="1057"/>
      <c r="AE4" s="1057"/>
    </row>
    <row r="5" spans="1:31" ht="12" customHeight="1" x14ac:dyDescent="0.4">
      <c r="B5" s="1003" t="s">
        <v>916</v>
      </c>
      <c r="C5" s="1004"/>
      <c r="D5" s="1413" t="s">
        <v>905</v>
      </c>
      <c r="E5" s="1413"/>
      <c r="F5" s="1413" t="s">
        <v>906</v>
      </c>
      <c r="G5" s="1413"/>
    </row>
    <row r="6" spans="1:31" ht="12" customHeight="1" x14ac:dyDescent="0.4">
      <c r="B6" s="897" t="str">
        <f>'Control Panel_운영'!$C$2</f>
        <v>월드비전 여의도 사옥</v>
      </c>
      <c r="C6" s="898"/>
      <c r="D6" s="786">
        <f>E6/(E6+G6)</f>
        <v>1</v>
      </c>
      <c r="E6" s="511">
        <f>G257</f>
        <v>17546074000</v>
      </c>
      <c r="F6" s="786">
        <f>G6/(E6+G6)</f>
        <v>0</v>
      </c>
      <c r="G6" s="511">
        <f>G405</f>
        <v>0</v>
      </c>
    </row>
    <row r="7" spans="1:31" ht="12" customHeight="1" x14ac:dyDescent="0.4">
      <c r="B7" s="899">
        <f>'Control Panel_운영'!$K$2</f>
        <v>0</v>
      </c>
      <c r="C7" s="898"/>
      <c r="D7" s="786" t="e">
        <f>E7/(E7+G7)</f>
        <v>#DIV/0!</v>
      </c>
      <c r="E7" s="511">
        <f>G282</f>
        <v>0</v>
      </c>
      <c r="F7" s="786" t="e">
        <f>G7/(E7+G7)</f>
        <v>#DIV/0!</v>
      </c>
      <c r="G7" s="511">
        <f>G433</f>
        <v>0</v>
      </c>
    </row>
    <row r="8" spans="1:31" ht="12" customHeight="1" x14ac:dyDescent="0.4">
      <c r="B8" s="899">
        <f>'Control Panel_운영'!$C$29</f>
        <v>0</v>
      </c>
      <c r="C8" s="898"/>
      <c r="D8" s="786" t="e">
        <f>E8/(E8+G8)</f>
        <v>#DIV/0!</v>
      </c>
      <c r="E8" s="511">
        <f>G307</f>
        <v>0</v>
      </c>
      <c r="F8" s="786" t="e">
        <f>G8/(E8+G8)</f>
        <v>#DIV/0!</v>
      </c>
      <c r="G8" s="511">
        <f>G461</f>
        <v>0</v>
      </c>
    </row>
    <row r="9" spans="1:31" ht="12" customHeight="1" x14ac:dyDescent="0.4">
      <c r="B9" s="897">
        <f>'Control Panel_운영'!$K$29</f>
        <v>0</v>
      </c>
      <c r="C9" s="898"/>
      <c r="D9" s="786" t="e">
        <f>E9/(E9+G9)</f>
        <v>#DIV/0!</v>
      </c>
      <c r="E9" s="511">
        <f>G332</f>
        <v>0</v>
      </c>
      <c r="F9" s="786" t="e">
        <f>G9/(E9+G9)</f>
        <v>#DIV/0!</v>
      </c>
      <c r="G9" s="511">
        <f>G489</f>
        <v>0</v>
      </c>
    </row>
    <row r="10" spans="1:31" ht="12" customHeight="1" x14ac:dyDescent="0.4">
      <c r="B10" s="897">
        <f>'Control Panel_운영'!$C$56</f>
        <v>0</v>
      </c>
      <c r="C10" s="898"/>
      <c r="D10" s="786" t="e">
        <f>E10/(E10+G10)</f>
        <v>#DIV/0!</v>
      </c>
      <c r="E10" s="511">
        <f>G357</f>
        <v>0</v>
      </c>
      <c r="F10" s="786" t="e">
        <f>G10/(E10+G10)</f>
        <v>#DIV/0!</v>
      </c>
      <c r="G10" s="511">
        <f>G517</f>
        <v>0</v>
      </c>
    </row>
    <row r="11" spans="1:31" ht="12" customHeight="1" x14ac:dyDescent="0.4">
      <c r="B11" s="1003" t="s">
        <v>724</v>
      </c>
      <c r="C11" s="1004"/>
      <c r="D11" s="1413" t="s">
        <v>0</v>
      </c>
      <c r="E11" s="1413"/>
      <c r="F11" s="1413" t="s">
        <v>1</v>
      </c>
      <c r="G11" s="1413"/>
    </row>
    <row r="12" spans="1:31" ht="12" customHeight="1" x14ac:dyDescent="0.4">
      <c r="B12" s="897" t="str">
        <f>'Control Panel_운영'!$C$2</f>
        <v>월드비전 여의도 사옥</v>
      </c>
      <c r="C12" s="898"/>
      <c r="D12" s="786" t="e">
        <f>E12/(E12+G12)</f>
        <v>#DIV/0!</v>
      </c>
      <c r="E12" s="529">
        <v>0</v>
      </c>
      <c r="F12" s="786" t="e">
        <f>G12/(E12+G12)</f>
        <v>#DIV/0!</v>
      </c>
      <c r="G12" s="529">
        <v>0</v>
      </c>
    </row>
    <row r="13" spans="1:31" ht="12" customHeight="1" x14ac:dyDescent="0.4">
      <c r="B13" s="899">
        <f>'Control Panel_운영'!$K$2</f>
        <v>0</v>
      </c>
      <c r="C13" s="898"/>
      <c r="D13" s="786" t="e">
        <f>E13/(E13+G13)</f>
        <v>#DIV/0!</v>
      </c>
      <c r="E13" s="529">
        <v>0</v>
      </c>
      <c r="F13" s="786" t="e">
        <f>G13/(E13+G13)</f>
        <v>#DIV/0!</v>
      </c>
      <c r="G13" s="529">
        <v>0</v>
      </c>
    </row>
    <row r="14" spans="1:31" ht="12" customHeight="1" x14ac:dyDescent="0.4">
      <c r="B14" s="899">
        <f>'Control Panel_운영'!$C$29</f>
        <v>0</v>
      </c>
      <c r="C14" s="898"/>
      <c r="D14" s="786" t="e">
        <f>E14/(E14+G14)</f>
        <v>#DIV/0!</v>
      </c>
      <c r="E14" s="529">
        <v>0</v>
      </c>
      <c r="F14" s="786" t="e">
        <f>G14/(E14+G14)</f>
        <v>#DIV/0!</v>
      </c>
      <c r="G14" s="529">
        <v>0</v>
      </c>
    </row>
    <row r="15" spans="1:31" ht="12" customHeight="1" x14ac:dyDescent="0.4">
      <c r="B15" s="897">
        <f>'Control Panel_운영'!$K$29</f>
        <v>0</v>
      </c>
      <c r="C15" s="898"/>
      <c r="D15" s="786" t="e">
        <f>E15/(E15+G15)</f>
        <v>#DIV/0!</v>
      </c>
      <c r="E15" s="529">
        <v>0</v>
      </c>
      <c r="F15" s="786" t="e">
        <f>G15/(E15+G15)</f>
        <v>#DIV/0!</v>
      </c>
      <c r="G15" s="529">
        <v>0</v>
      </c>
    </row>
    <row r="16" spans="1:31" ht="12" customHeight="1" x14ac:dyDescent="0.4">
      <c r="B16" s="897">
        <f>'Control Panel_운영'!$C$56</f>
        <v>0</v>
      </c>
      <c r="C16" s="898"/>
      <c r="D16" s="786" t="e">
        <f>E16/(E16+G16)</f>
        <v>#DIV/0!</v>
      </c>
      <c r="E16" s="529">
        <v>0</v>
      </c>
      <c r="F16" s="786" t="e">
        <f>G16/(E16+G16)</f>
        <v>#DIV/0!</v>
      </c>
      <c r="G16" s="529">
        <v>0</v>
      </c>
    </row>
    <row r="17" spans="2:7" ht="12" customHeight="1" x14ac:dyDescent="0.4">
      <c r="B17" s="1003" t="s">
        <v>917</v>
      </c>
      <c r="C17" s="1005"/>
      <c r="D17" s="982"/>
      <c r="E17" s="90">
        <f>'Control Panel_운영'!F141*$C$1</f>
        <v>64500000000</v>
      </c>
      <c r="F17" s="931" t="str">
        <f>IF(E17=SUM(E18:E22),"OK","Error")</f>
        <v>OK</v>
      </c>
    </row>
    <row r="18" spans="2:7" ht="12" customHeight="1" x14ac:dyDescent="0.4">
      <c r="B18" s="897" t="str">
        <f>'Control Panel_운영'!$C$2</f>
        <v>월드비전 여의도 사옥</v>
      </c>
      <c r="C18" s="900"/>
      <c r="D18" s="901"/>
      <c r="E18" s="90">
        <f>('Control Panel_운영'!F21+(('Control Panel_운영'!$G$107+'Control Panel_운영'!$G$115+'Control Panel_운영'!$G$125)*'Control Panel_운영'!F21/'Control Panel_운영'!$G$102)+('Control Panel_운영'!$G$126*'Control Panel_운영'!F25/'Control Panel_운영'!$O$148))*$C$1</f>
        <v>64500000000</v>
      </c>
      <c r="F18" s="814"/>
    </row>
    <row r="19" spans="2:7" ht="12" customHeight="1" x14ac:dyDescent="0.4">
      <c r="B19" s="899">
        <f>'Control Panel_운영'!$K$2</f>
        <v>0</v>
      </c>
      <c r="C19" s="900"/>
      <c r="D19" s="901"/>
      <c r="E19" s="90">
        <f>('Control Panel_운영'!N21+(('Control Panel_운영'!$G$107+'Control Panel_운영'!$G$115+'Control Panel_운영'!$G$125)*'Control Panel_운영'!N21/'Control Panel_운영'!$G$102)+('Control Panel_운영'!$G$126*'Control Panel_운영'!N25/'Control Panel_운영'!$O$148))*$C$1</f>
        <v>0</v>
      </c>
    </row>
    <row r="20" spans="2:7" ht="12" customHeight="1" x14ac:dyDescent="0.4">
      <c r="B20" s="899">
        <f>'Control Panel_운영'!$C$29</f>
        <v>0</v>
      </c>
      <c r="C20" s="900"/>
      <c r="D20" s="901"/>
      <c r="E20" s="90">
        <f>('Control Panel_운영'!F48+(('Control Panel_운영'!$G$107+'Control Panel_운영'!$G$115+'Control Panel_운영'!$G$125)*'Control Panel_운영'!F48/'Control Panel_운영'!$G$102)+('Control Panel_운영'!$G$126*'Control Panel_운영'!F52/'Control Panel_운영'!$O$148))*$C$1</f>
        <v>0</v>
      </c>
    </row>
    <row r="21" spans="2:7" ht="12" customHeight="1" x14ac:dyDescent="0.4">
      <c r="B21" s="897">
        <f>'Control Panel_운영'!$K$29</f>
        <v>0</v>
      </c>
      <c r="C21" s="900"/>
      <c r="D21" s="901"/>
      <c r="E21" s="90">
        <f>('Control Panel_운영'!N48+(('Control Panel_운영'!$G$107+'Control Panel_운영'!$G$115+'Control Panel_운영'!$G$125)*'Control Panel_운영'!N48/'Control Panel_운영'!$G$102)+('Control Panel_운영'!$G$126*'Control Panel_운영'!N52/'Control Panel_운영'!$O$148))*$C$1</f>
        <v>0</v>
      </c>
    </row>
    <row r="22" spans="2:7" ht="12" customHeight="1" x14ac:dyDescent="0.4">
      <c r="B22" s="897">
        <f>'Control Panel_운영'!$C$56</f>
        <v>0</v>
      </c>
      <c r="C22" s="900"/>
      <c r="D22" s="901"/>
      <c r="E22" s="90">
        <f>('Control Panel_운영'!F75+(('Control Panel_운영'!$G$107+'Control Panel_운영'!$G$115+'Control Panel_운영'!$G$125)*'Control Panel_운영'!F75/'Control Panel_운영'!$G$102)+('Control Panel_운영'!$G$126*'Control Panel_운영'!F79/'Control Panel_운영'!$O$148))*$C$1</f>
        <v>0</v>
      </c>
    </row>
    <row r="23" spans="2:7" ht="12" customHeight="1" x14ac:dyDescent="0.4">
      <c r="B23" s="1007" t="s">
        <v>120</v>
      </c>
      <c r="C23" s="1007" t="s">
        <v>125</v>
      </c>
      <c r="D23" s="1007" t="s">
        <v>126</v>
      </c>
      <c r="E23" s="1007" t="s">
        <v>142</v>
      </c>
      <c r="F23" s="1008" t="s">
        <v>119</v>
      </c>
      <c r="G23" s="1009"/>
    </row>
    <row r="24" spans="2:7" ht="12" customHeight="1" x14ac:dyDescent="0.4">
      <c r="B24" s="1010" t="s">
        <v>918</v>
      </c>
      <c r="C24" s="911" t="s">
        <v>128</v>
      </c>
      <c r="D24" s="862">
        <v>0.04</v>
      </c>
      <c r="E24" s="90">
        <f>TRUNC(E17*D24,-1)</f>
        <v>2580000000</v>
      </c>
      <c r="F24" s="547" t="s">
        <v>143</v>
      </c>
      <c r="G24" s="549"/>
    </row>
    <row r="25" spans="2:7" ht="12" customHeight="1" x14ac:dyDescent="0.4">
      <c r="B25" s="1010" t="s">
        <v>919</v>
      </c>
      <c r="C25" s="911" t="s">
        <v>128</v>
      </c>
      <c r="D25" s="862">
        <v>4.0000000000000001E-3</v>
      </c>
      <c r="E25" s="90">
        <f>TRUNC(E17*D25,-1)</f>
        <v>258000000</v>
      </c>
      <c r="F25" s="547" t="s">
        <v>144</v>
      </c>
      <c r="G25" s="549"/>
    </row>
    <row r="26" spans="2:7" ht="12" customHeight="1" x14ac:dyDescent="0.4">
      <c r="B26" s="1010" t="s">
        <v>920</v>
      </c>
      <c r="C26" s="911" t="s">
        <v>128</v>
      </c>
      <c r="D26" s="862">
        <v>2E-3</v>
      </c>
      <c r="E26" s="90">
        <f>TRUNC(E17*D26,-1)</f>
        <v>129000000</v>
      </c>
      <c r="F26" s="547" t="s">
        <v>145</v>
      </c>
      <c r="G26" s="549"/>
    </row>
    <row r="27" spans="2:7" ht="12" customHeight="1" x14ac:dyDescent="0.4">
      <c r="B27" s="1010" t="s">
        <v>921</v>
      </c>
      <c r="C27" s="911" t="s">
        <v>186</v>
      </c>
      <c r="D27" s="1109">
        <v>1</v>
      </c>
      <c r="E27" s="1281">
        <f>350000*D27</f>
        <v>350000</v>
      </c>
      <c r="F27" s="547" t="s">
        <v>147</v>
      </c>
      <c r="G27" s="549"/>
    </row>
    <row r="28" spans="2:7" ht="12" customHeight="1" x14ac:dyDescent="0.4">
      <c r="B28" s="1011" t="s">
        <v>922</v>
      </c>
      <c r="C28" s="1012" t="s">
        <v>134</v>
      </c>
      <c r="D28" s="1110">
        <f>50/1000</f>
        <v>0.05</v>
      </c>
      <c r="E28" s="513">
        <f>TRUNC(SUM(E6)*D28*D29,-3)</f>
        <v>43865000</v>
      </c>
      <c r="F28" s="410" t="s">
        <v>148</v>
      </c>
      <c r="G28" s="543"/>
    </row>
    <row r="29" spans="2:7" ht="12" customHeight="1" x14ac:dyDescent="0.4">
      <c r="B29" s="908" t="s">
        <v>909</v>
      </c>
      <c r="C29" s="909" t="s">
        <v>135</v>
      </c>
      <c r="D29" s="1111">
        <v>0.05</v>
      </c>
      <c r="E29" s="515"/>
      <c r="F29" s="412" t="s">
        <v>149</v>
      </c>
      <c r="G29" s="545"/>
    </row>
    <row r="30" spans="2:7" ht="12" customHeight="1" x14ac:dyDescent="0.4">
      <c r="B30" s="1011" t="s">
        <v>922</v>
      </c>
      <c r="C30" s="1012" t="s">
        <v>134</v>
      </c>
      <c r="D30" s="1110">
        <f>45/1000</f>
        <v>4.4999999999999998E-2</v>
      </c>
      <c r="E30" s="513">
        <f>TRUNC(SUM(E7)*D30*D31,-3)</f>
        <v>0</v>
      </c>
      <c r="F30" s="410" t="s">
        <v>148</v>
      </c>
      <c r="G30" s="543"/>
    </row>
    <row r="31" spans="2:7" ht="12" customHeight="1" x14ac:dyDescent="0.4">
      <c r="B31" s="1013" t="s">
        <v>910</v>
      </c>
      <c r="C31" s="909" t="s">
        <v>135</v>
      </c>
      <c r="D31" s="1111">
        <v>0.05</v>
      </c>
      <c r="E31" s="515"/>
      <c r="F31" s="412" t="s">
        <v>149</v>
      </c>
      <c r="G31" s="545"/>
    </row>
    <row r="32" spans="2:7" ht="12" customHeight="1" x14ac:dyDescent="0.4">
      <c r="B32" s="1011" t="s">
        <v>923</v>
      </c>
      <c r="C32" s="1012" t="s">
        <v>134</v>
      </c>
      <c r="D32" s="1110">
        <f>20/1000</f>
        <v>0.02</v>
      </c>
      <c r="E32" s="513">
        <f>TRUNC(SUM(G6)*D32*D33,-3)</f>
        <v>0</v>
      </c>
      <c r="F32" s="410" t="s">
        <v>1030</v>
      </c>
      <c r="G32" s="543"/>
    </row>
    <row r="33" spans="2:7" ht="12" customHeight="1" x14ac:dyDescent="0.4">
      <c r="B33" s="908" t="s">
        <v>909</v>
      </c>
      <c r="C33" s="909" t="s">
        <v>135</v>
      </c>
      <c r="D33" s="1111">
        <v>0.05</v>
      </c>
      <c r="E33" s="515"/>
      <c r="F33" s="412" t="s">
        <v>149</v>
      </c>
      <c r="G33" s="545"/>
    </row>
    <row r="34" spans="2:7" ht="12" customHeight="1" x14ac:dyDescent="0.4">
      <c r="B34" s="1011" t="s">
        <v>923</v>
      </c>
      <c r="C34" s="1012" t="s">
        <v>134</v>
      </c>
      <c r="D34" s="1110">
        <f>18/1000</f>
        <v>1.7999999999999999E-2</v>
      </c>
      <c r="E34" s="513">
        <f>TRUNC(SUM(G7)*D34*D35,-3)</f>
        <v>0</v>
      </c>
      <c r="F34" s="410" t="s">
        <v>148</v>
      </c>
      <c r="G34" s="543"/>
    </row>
    <row r="35" spans="2:7" ht="12" customHeight="1" x14ac:dyDescent="0.4">
      <c r="B35" s="1013" t="s">
        <v>910</v>
      </c>
      <c r="C35" s="909" t="s">
        <v>135</v>
      </c>
      <c r="D35" s="1111">
        <v>0.05</v>
      </c>
      <c r="E35" s="515"/>
      <c r="F35" s="412" t="s">
        <v>149</v>
      </c>
      <c r="G35" s="545"/>
    </row>
    <row r="36" spans="2:7" ht="12" customHeight="1" x14ac:dyDescent="0.4">
      <c r="B36" s="1011" t="s">
        <v>924</v>
      </c>
      <c r="C36" s="1012" t="s">
        <v>138</v>
      </c>
      <c r="D36" s="1112">
        <v>6000</v>
      </c>
      <c r="E36" s="513">
        <f>D36*D37</f>
        <v>30000</v>
      </c>
      <c r="F36" s="410" t="s">
        <v>151</v>
      </c>
      <c r="G36" s="543"/>
    </row>
    <row r="37" spans="2:7" ht="12" customHeight="1" x14ac:dyDescent="0.4">
      <c r="B37" s="1013"/>
      <c r="C37" s="909" t="s">
        <v>713</v>
      </c>
      <c r="D37" s="1113">
        <v>5</v>
      </c>
      <c r="E37" s="515"/>
      <c r="F37" s="412" t="s">
        <v>887</v>
      </c>
      <c r="G37" s="545"/>
    </row>
    <row r="38" spans="2:7" ht="12" customHeight="1" x14ac:dyDescent="0.4">
      <c r="B38" s="1010" t="s">
        <v>925</v>
      </c>
      <c r="C38" s="911" t="s">
        <v>128</v>
      </c>
      <c r="D38" s="862">
        <v>0.2</v>
      </c>
      <c r="E38" s="90">
        <f>E36*D38</f>
        <v>6000</v>
      </c>
      <c r="F38" s="547" t="s">
        <v>144</v>
      </c>
      <c r="G38" s="549"/>
    </row>
    <row r="39" spans="2:7" ht="12" customHeight="1" x14ac:dyDescent="0.4">
      <c r="B39" s="1011" t="s">
        <v>926</v>
      </c>
      <c r="C39" s="1012"/>
      <c r="D39" s="912"/>
      <c r="E39" s="513">
        <f>E40+E42</f>
        <v>125000</v>
      </c>
      <c r="F39" s="547" t="s">
        <v>146</v>
      </c>
      <c r="G39" s="549"/>
    </row>
    <row r="40" spans="2:7" ht="12" customHeight="1" x14ac:dyDescent="0.4">
      <c r="B40" s="913" t="s">
        <v>885</v>
      </c>
      <c r="C40" s="907" t="s">
        <v>187</v>
      </c>
      <c r="D40" s="1114">
        <v>15000</v>
      </c>
      <c r="E40" s="914">
        <f>D40*D41</f>
        <v>75000</v>
      </c>
      <c r="F40" s="410"/>
      <c r="G40" s="543"/>
    </row>
    <row r="41" spans="2:7" ht="12" customHeight="1" x14ac:dyDescent="0.4">
      <c r="B41" s="915"/>
      <c r="C41" s="903" t="s">
        <v>713</v>
      </c>
      <c r="D41" s="1115">
        <v>5</v>
      </c>
      <c r="E41" s="794"/>
      <c r="F41" s="412" t="s">
        <v>887</v>
      </c>
      <c r="G41" s="545"/>
    </row>
    <row r="42" spans="2:7" ht="12" customHeight="1" x14ac:dyDescent="0.4">
      <c r="B42" s="913" t="s">
        <v>719</v>
      </c>
      <c r="C42" s="907" t="s">
        <v>187</v>
      </c>
      <c r="D42" s="1114">
        <v>10000</v>
      </c>
      <c r="E42" s="948">
        <f>D42*D43</f>
        <v>50000</v>
      </c>
      <c r="F42" s="410"/>
      <c r="G42" s="543"/>
    </row>
    <row r="43" spans="2:7" ht="12" customHeight="1" x14ac:dyDescent="0.4">
      <c r="B43" s="949"/>
      <c r="C43" s="909" t="s">
        <v>1027</v>
      </c>
      <c r="D43" s="1113">
        <v>5</v>
      </c>
      <c r="E43" s="950"/>
      <c r="F43" s="412" t="s">
        <v>1028</v>
      </c>
      <c r="G43" s="545"/>
    </row>
    <row r="44" spans="2:7" ht="12" customHeight="1" x14ac:dyDescent="0.4">
      <c r="B44" s="1014" t="s">
        <v>927</v>
      </c>
      <c r="C44" s="1015"/>
      <c r="D44" s="521"/>
      <c r="E44" s="758">
        <f>TRUNC(E46+(E18-E45)*D45,-3)+TRUNC(E48+(E19-E47)*D47,-3)+TRUNC(E50+(E20-E49)*D49,-3)+TRUNC(E52+(E21-E51)*D51,-3)+TRUNC(E54+(E22-E53)*D53,-3)+E55</f>
        <v>13618000</v>
      </c>
      <c r="F44" s="719"/>
      <c r="G44" s="720"/>
    </row>
    <row r="45" spans="2:7" ht="12" customHeight="1" x14ac:dyDescent="0.4">
      <c r="B45" s="902" t="s">
        <v>1092</v>
      </c>
      <c r="C45" s="903" t="s">
        <v>232</v>
      </c>
      <c r="D45" s="1116">
        <f>1/10000</f>
        <v>1E-4</v>
      </c>
      <c r="E45" s="523">
        <v>20000000000</v>
      </c>
      <c r="F45" s="411" t="s">
        <v>1026</v>
      </c>
      <c r="G45" s="544"/>
    </row>
    <row r="46" spans="2:7" ht="12" customHeight="1" x14ac:dyDescent="0.4">
      <c r="B46" s="904"/>
      <c r="C46" s="905" t="s">
        <v>1024</v>
      </c>
      <c r="D46" s="815"/>
      <c r="E46" s="1118">
        <v>8584000</v>
      </c>
      <c r="F46" s="412"/>
      <c r="G46" s="545"/>
    </row>
    <row r="47" spans="2:7" ht="12" customHeight="1" x14ac:dyDescent="0.4">
      <c r="B47" s="906" t="s">
        <v>1093</v>
      </c>
      <c r="C47" s="907" t="s">
        <v>232</v>
      </c>
      <c r="D47" s="1116">
        <f>4/10000</f>
        <v>4.0000000000000002E-4</v>
      </c>
      <c r="E47" s="816">
        <v>2000000000</v>
      </c>
      <c r="F47" s="411" t="s">
        <v>1026</v>
      </c>
      <c r="G47" s="544"/>
    </row>
    <row r="48" spans="2:7" ht="12" customHeight="1" x14ac:dyDescent="0.4">
      <c r="B48" s="904"/>
      <c r="C48" s="905" t="s">
        <v>1025</v>
      </c>
      <c r="D48" s="815"/>
      <c r="E48" s="1118">
        <v>1384000</v>
      </c>
      <c r="F48" s="412"/>
      <c r="G48" s="545"/>
    </row>
    <row r="49" spans="1:31" ht="12" customHeight="1" x14ac:dyDescent="0.4">
      <c r="B49" s="906" t="s">
        <v>945</v>
      </c>
      <c r="C49" s="907" t="s">
        <v>232</v>
      </c>
      <c r="D49" s="1117">
        <v>0</v>
      </c>
      <c r="E49" s="816">
        <v>2000000000</v>
      </c>
      <c r="F49" s="411" t="s">
        <v>1026</v>
      </c>
      <c r="G49" s="544"/>
    </row>
    <row r="50" spans="1:31" ht="12" customHeight="1" x14ac:dyDescent="0.4">
      <c r="B50" s="904"/>
      <c r="C50" s="905" t="s">
        <v>1025</v>
      </c>
      <c r="D50" s="815"/>
      <c r="E50" s="1118">
        <v>0</v>
      </c>
      <c r="F50" s="412"/>
      <c r="G50" s="545"/>
    </row>
    <row r="51" spans="1:31" ht="12" customHeight="1" x14ac:dyDescent="0.4">
      <c r="B51" s="906" t="s">
        <v>946</v>
      </c>
      <c r="C51" s="907" t="s">
        <v>232</v>
      </c>
      <c r="D51" s="1117">
        <v>0</v>
      </c>
      <c r="E51" s="816">
        <v>20000000000</v>
      </c>
      <c r="F51" s="411" t="s">
        <v>1026</v>
      </c>
      <c r="G51" s="544"/>
    </row>
    <row r="52" spans="1:31" ht="12" customHeight="1" x14ac:dyDescent="0.4">
      <c r="B52" s="904"/>
      <c r="C52" s="905" t="s">
        <v>1025</v>
      </c>
      <c r="D52" s="815"/>
      <c r="E52" s="1118">
        <v>0</v>
      </c>
      <c r="F52" s="412"/>
      <c r="G52" s="545"/>
    </row>
    <row r="53" spans="1:31" ht="12" customHeight="1" x14ac:dyDescent="0.4">
      <c r="B53" s="906" t="s">
        <v>947</v>
      </c>
      <c r="C53" s="907" t="s">
        <v>232</v>
      </c>
      <c r="D53" s="1117">
        <v>0</v>
      </c>
      <c r="E53" s="816">
        <v>20000000000</v>
      </c>
      <c r="F53" s="411" t="s">
        <v>1026</v>
      </c>
      <c r="G53" s="544"/>
    </row>
    <row r="54" spans="1:31" ht="12" customHeight="1" x14ac:dyDescent="0.4">
      <c r="B54" s="908"/>
      <c r="C54" s="909" t="s">
        <v>1025</v>
      </c>
      <c r="D54" s="525"/>
      <c r="E54" s="1119">
        <v>0</v>
      </c>
      <c r="F54" s="412"/>
      <c r="G54" s="545"/>
    </row>
    <row r="55" spans="1:31" ht="12" customHeight="1" x14ac:dyDescent="0.4">
      <c r="B55" s="910" t="s">
        <v>722</v>
      </c>
      <c r="C55" s="911"/>
      <c r="D55" s="519"/>
      <c r="E55" s="529">
        <v>0</v>
      </c>
      <c r="F55" s="547"/>
      <c r="G55" s="549"/>
    </row>
    <row r="56" spans="1:31" ht="12" customHeight="1" x14ac:dyDescent="0.4">
      <c r="B56" s="1010" t="s">
        <v>1046</v>
      </c>
      <c r="C56" s="911" t="s">
        <v>186</v>
      </c>
      <c r="D56" s="1109">
        <v>1</v>
      </c>
      <c r="E56" s="696">
        <f>100000*D56</f>
        <v>100000</v>
      </c>
      <c r="F56" s="547"/>
      <c r="G56" s="957"/>
    </row>
    <row r="57" spans="1:31" ht="12" customHeight="1" x14ac:dyDescent="0.4">
      <c r="B57" s="1016" t="s">
        <v>141</v>
      </c>
      <c r="C57" s="1017"/>
      <c r="D57" s="1018"/>
      <c r="E57" s="90">
        <f>SUM(E24,E25,E26,E27,E28,E30,E32,E34,E36,E38,E39,E44,E56)</f>
        <v>3025094000</v>
      </c>
      <c r="F57" s="547"/>
      <c r="G57" s="549"/>
    </row>
    <row r="59" spans="1:31" s="1050" customFormat="1" ht="12" customHeight="1" x14ac:dyDescent="0.4">
      <c r="A59" s="1049" t="s">
        <v>1002</v>
      </c>
      <c r="F59" s="1051"/>
      <c r="U59" s="1052"/>
      <c r="V59" s="1052"/>
      <c r="AD59" s="1053"/>
      <c r="AE59" s="1053"/>
    </row>
    <row r="60" spans="1:31" ht="12" customHeight="1" x14ac:dyDescent="0.4">
      <c r="B60" s="1003" t="s">
        <v>968</v>
      </c>
      <c r="C60" s="1004"/>
      <c r="D60" s="1413" t="s">
        <v>0</v>
      </c>
      <c r="E60" s="1413"/>
      <c r="F60" s="1413" t="s">
        <v>1</v>
      </c>
      <c r="G60" s="1413"/>
      <c r="H60" s="1007" t="s">
        <v>911</v>
      </c>
    </row>
    <row r="61" spans="1:31" ht="12" customHeight="1" x14ac:dyDescent="0.4">
      <c r="B61" s="897" t="str">
        <f>'Control Panel_운영'!$C$2</f>
        <v>월드비전 여의도 사옥</v>
      </c>
      <c r="C61" s="898"/>
      <c r="D61" s="786">
        <f>'Control Panel_운영'!$D$22</f>
        <v>0.5</v>
      </c>
      <c r="E61" s="511">
        <f>'Control Panel_운영'!$F22*$C$1</f>
        <v>32250000000</v>
      </c>
      <c r="F61" s="786">
        <f>'Control Panel_운영'!$D$23</f>
        <v>0.5</v>
      </c>
      <c r="G61" s="511">
        <f>'Control Panel_운영'!$F23*$C$1</f>
        <v>32250000000</v>
      </c>
      <c r="H61" s="93">
        <f>E61+G61</f>
        <v>64500000000</v>
      </c>
    </row>
    <row r="62" spans="1:31" ht="12" customHeight="1" x14ac:dyDescent="0.4">
      <c r="B62" s="899">
        <f>'Control Panel_운영'!$K$2</f>
        <v>0</v>
      </c>
      <c r="C62" s="898"/>
      <c r="D62" s="786">
        <f>'Control Panel_운영'!$L$22</f>
        <v>0</v>
      </c>
      <c r="E62" s="511">
        <f>'Control Panel_운영'!$N22*$C$1</f>
        <v>0</v>
      </c>
      <c r="F62" s="786">
        <f>'Control Panel_운영'!$L$23</f>
        <v>0</v>
      </c>
      <c r="G62" s="511">
        <f>'Control Panel_운영'!$N23*$C$1</f>
        <v>0</v>
      </c>
      <c r="H62" s="93">
        <f t="shared" ref="H62:H66" si="0">E62+G62</f>
        <v>0</v>
      </c>
    </row>
    <row r="63" spans="1:31" ht="12" customHeight="1" x14ac:dyDescent="0.4">
      <c r="B63" s="899">
        <f>'Control Panel_운영'!$C$29</f>
        <v>0</v>
      </c>
      <c r="C63" s="898"/>
      <c r="D63" s="786">
        <f>'Control Panel_운영'!$D$49</f>
        <v>0</v>
      </c>
      <c r="E63" s="511">
        <f>'Control Panel_운영'!$F49*$C$1</f>
        <v>0</v>
      </c>
      <c r="F63" s="786">
        <f>'Control Panel_운영'!$D$50</f>
        <v>0</v>
      </c>
      <c r="G63" s="511">
        <f>'Control Panel_운영'!$F50*$C$1</f>
        <v>0</v>
      </c>
      <c r="H63" s="93">
        <f t="shared" si="0"/>
        <v>0</v>
      </c>
    </row>
    <row r="64" spans="1:31" ht="12" customHeight="1" x14ac:dyDescent="0.4">
      <c r="B64" s="897">
        <f>'Control Panel_운영'!$K$29</f>
        <v>0</v>
      </c>
      <c r="C64" s="898"/>
      <c r="D64" s="786">
        <f>'Control Panel_운영'!$L$49</f>
        <v>0</v>
      </c>
      <c r="E64" s="511">
        <f>'Control Panel_운영'!$N49*$C$1</f>
        <v>0</v>
      </c>
      <c r="F64" s="786">
        <f>'Control Panel_운영'!$L$50</f>
        <v>0</v>
      </c>
      <c r="G64" s="511">
        <f>'Control Panel_운영'!$N50*$C$1</f>
        <v>0</v>
      </c>
      <c r="H64" s="93">
        <f t="shared" si="0"/>
        <v>0</v>
      </c>
    </row>
    <row r="65" spans="2:9" ht="12" customHeight="1" x14ac:dyDescent="0.4">
      <c r="B65" s="897">
        <f>'Control Panel_운영'!$C$56</f>
        <v>0</v>
      </c>
      <c r="C65" s="898"/>
      <c r="D65" s="786">
        <f>'Control Panel_운영'!$D$76</f>
        <v>0</v>
      </c>
      <c r="E65" s="511">
        <f>'Control Panel_운영'!$F76*$C$1</f>
        <v>0</v>
      </c>
      <c r="F65" s="786">
        <f>'Control Panel_운영'!$D$77</f>
        <v>0</v>
      </c>
      <c r="G65" s="511">
        <f>'Control Panel_운영'!$F77*$C$1</f>
        <v>0</v>
      </c>
      <c r="H65" s="93">
        <f t="shared" si="0"/>
        <v>0</v>
      </c>
      <c r="I65" s="884" t="s">
        <v>860</v>
      </c>
    </row>
    <row r="66" spans="2:9" ht="12" customHeight="1" x14ac:dyDescent="0.4">
      <c r="B66" s="1016" t="s">
        <v>969</v>
      </c>
      <c r="C66" s="1019"/>
      <c r="D66" s="1127"/>
      <c r="E66" s="90">
        <f>SUM(E61:E65)</f>
        <v>32250000000</v>
      </c>
      <c r="F66" s="1128"/>
      <c r="G66" s="90">
        <f>SUM(G61:G65)</f>
        <v>32250000000</v>
      </c>
      <c r="H66" s="90">
        <f t="shared" si="0"/>
        <v>64500000000</v>
      </c>
      <c r="I66" s="896" t="str">
        <f>IF(H66='Control Panel_운영'!G102*'Control Panel_운영'!N93,"OK","Error")</f>
        <v>OK</v>
      </c>
    </row>
    <row r="67" spans="2:9" ht="12" customHeight="1" x14ac:dyDescent="0.4">
      <c r="D67" s="817"/>
      <c r="E67" s="818"/>
      <c r="G67" s="818"/>
    </row>
    <row r="68" spans="2:9" ht="12" customHeight="1" x14ac:dyDescent="0.4">
      <c r="B68" s="1003" t="s">
        <v>928</v>
      </c>
      <c r="C68" s="1004"/>
      <c r="D68" s="1413" t="s">
        <v>0</v>
      </c>
      <c r="E68" s="1413"/>
      <c r="F68" s="1413" t="s">
        <v>1</v>
      </c>
      <c r="G68" s="1413"/>
      <c r="H68" s="1007" t="s">
        <v>911</v>
      </c>
    </row>
    <row r="69" spans="2:9" ht="12" customHeight="1" x14ac:dyDescent="0.4">
      <c r="B69" s="897" t="str">
        <f>'Control Panel_운영'!$C$2</f>
        <v>월드비전 여의도 사옥</v>
      </c>
      <c r="C69" s="898"/>
      <c r="D69" s="786">
        <v>0</v>
      </c>
      <c r="E69" s="511">
        <f>E61*D69</f>
        <v>0</v>
      </c>
      <c r="F69" s="786">
        <f>'Control Panel_운영'!$D$151</f>
        <v>0.1</v>
      </c>
      <c r="G69" s="511">
        <f>G61*F69</f>
        <v>3225000000</v>
      </c>
      <c r="H69" s="93">
        <f>E69+G69</f>
        <v>3225000000</v>
      </c>
    </row>
    <row r="70" spans="2:9" ht="12" customHeight="1" x14ac:dyDescent="0.4">
      <c r="B70" s="899">
        <f>'Control Panel_운영'!$K$2</f>
        <v>0</v>
      </c>
      <c r="C70" s="898"/>
      <c r="D70" s="786">
        <v>0</v>
      </c>
      <c r="E70" s="511">
        <f t="shared" ref="E70:E73" si="1">E62*D70</f>
        <v>0</v>
      </c>
      <c r="F70" s="786">
        <f>'Control Panel_운영'!$D$151</f>
        <v>0.1</v>
      </c>
      <c r="G70" s="511">
        <f t="shared" ref="G70:G73" si="2">G62*F70</f>
        <v>0</v>
      </c>
      <c r="H70" s="93">
        <f t="shared" ref="H70:H74" si="3">E70+G70</f>
        <v>0</v>
      </c>
    </row>
    <row r="71" spans="2:9" ht="12" customHeight="1" x14ac:dyDescent="0.4">
      <c r="B71" s="899">
        <f>'Control Panel_운영'!$C$29</f>
        <v>0</v>
      </c>
      <c r="C71" s="898"/>
      <c r="D71" s="786">
        <v>0</v>
      </c>
      <c r="E71" s="511">
        <f t="shared" si="1"/>
        <v>0</v>
      </c>
      <c r="F71" s="786">
        <f>'Control Panel_운영'!$D$151</f>
        <v>0.1</v>
      </c>
      <c r="G71" s="511">
        <f t="shared" si="2"/>
        <v>0</v>
      </c>
      <c r="H71" s="93">
        <f t="shared" si="3"/>
        <v>0</v>
      </c>
    </row>
    <row r="72" spans="2:9" ht="12" customHeight="1" x14ac:dyDescent="0.4">
      <c r="B72" s="897">
        <f>'Control Panel_운영'!$K$29</f>
        <v>0</v>
      </c>
      <c r="C72" s="898"/>
      <c r="D72" s="786">
        <v>0</v>
      </c>
      <c r="E72" s="511">
        <f t="shared" si="1"/>
        <v>0</v>
      </c>
      <c r="F72" s="786">
        <f>'Control Panel_운영'!$D$151</f>
        <v>0.1</v>
      </c>
      <c r="G72" s="511">
        <f t="shared" si="2"/>
        <v>0</v>
      </c>
      <c r="H72" s="93">
        <f t="shared" si="3"/>
        <v>0</v>
      </c>
    </row>
    <row r="73" spans="2:9" ht="12" customHeight="1" x14ac:dyDescent="0.4">
      <c r="B73" s="897">
        <f>'Control Panel_운영'!$C$56</f>
        <v>0</v>
      </c>
      <c r="C73" s="898"/>
      <c r="D73" s="786">
        <v>0</v>
      </c>
      <c r="E73" s="511">
        <f t="shared" si="1"/>
        <v>0</v>
      </c>
      <c r="F73" s="786">
        <f>'Control Panel_운영'!$D$151</f>
        <v>0.1</v>
      </c>
      <c r="G73" s="511">
        <f t="shared" si="2"/>
        <v>0</v>
      </c>
      <c r="H73" s="93">
        <f t="shared" si="3"/>
        <v>0</v>
      </c>
    </row>
    <row r="74" spans="2:9" ht="12" customHeight="1" x14ac:dyDescent="0.4">
      <c r="B74" s="1016" t="s">
        <v>969</v>
      </c>
      <c r="C74" s="1019"/>
      <c r="D74" s="1127"/>
      <c r="E74" s="90">
        <f>SUM(E69:E73)</f>
        <v>0</v>
      </c>
      <c r="F74" s="1128"/>
      <c r="G74" s="90">
        <f>SUM(G69:G73)</f>
        <v>3225000000</v>
      </c>
      <c r="H74" s="90">
        <f t="shared" si="3"/>
        <v>3225000000</v>
      </c>
    </row>
    <row r="75" spans="2:9" ht="12" customHeight="1" x14ac:dyDescent="0.4">
      <c r="D75" s="817"/>
      <c r="E75" s="818"/>
      <c r="G75" s="818"/>
    </row>
    <row r="76" spans="2:9" ht="12" customHeight="1" x14ac:dyDescent="0.4">
      <c r="B76" s="1003" t="s">
        <v>970</v>
      </c>
      <c r="C76" s="1004"/>
      <c r="D76" s="1413" t="s">
        <v>0</v>
      </c>
      <c r="E76" s="1413"/>
      <c r="F76" s="1413" t="s">
        <v>1</v>
      </c>
      <c r="G76" s="1413"/>
      <c r="H76" s="1007" t="s">
        <v>911</v>
      </c>
    </row>
    <row r="77" spans="2:9" ht="12" customHeight="1" x14ac:dyDescent="0.4">
      <c r="B77" s="897" t="str">
        <f>'Control Panel_운영'!$C$2</f>
        <v>월드비전 여의도 사옥</v>
      </c>
      <c r="C77" s="898"/>
      <c r="D77" s="786">
        <f>'Control Panel_운영'!$D$22</f>
        <v>0.5</v>
      </c>
      <c r="E77" s="511">
        <f>H77*D77</f>
        <v>0</v>
      </c>
      <c r="F77" s="786">
        <f>'Control Panel_운영'!$D$23</f>
        <v>0.5</v>
      </c>
      <c r="G77" s="511">
        <f>H77*F77</f>
        <v>0</v>
      </c>
      <c r="H77" s="93">
        <f>$H$82*(H61/$H$66)</f>
        <v>0</v>
      </c>
    </row>
    <row r="78" spans="2:9" ht="12" customHeight="1" x14ac:dyDescent="0.4">
      <c r="B78" s="899">
        <f>'Control Panel_운영'!$K$2</f>
        <v>0</v>
      </c>
      <c r="C78" s="898"/>
      <c r="D78" s="786">
        <f>'Control Panel_운영'!$L$22</f>
        <v>0</v>
      </c>
      <c r="E78" s="511">
        <f t="shared" ref="E78:E81" si="4">H78*D78</f>
        <v>0</v>
      </c>
      <c r="F78" s="786">
        <f>'Control Panel_운영'!$L$23</f>
        <v>0</v>
      </c>
      <c r="G78" s="511">
        <f t="shared" ref="G78:G81" si="5">H78*F78</f>
        <v>0</v>
      </c>
      <c r="H78" s="93">
        <f t="shared" ref="H78:H81" si="6">$H$82*(H62/$H$66)</f>
        <v>0</v>
      </c>
    </row>
    <row r="79" spans="2:9" ht="12" customHeight="1" x14ac:dyDescent="0.4">
      <c r="B79" s="899">
        <f>'Control Panel_운영'!$C$29</f>
        <v>0</v>
      </c>
      <c r="C79" s="898"/>
      <c r="D79" s="786">
        <f>'Control Panel_운영'!$D$49</f>
        <v>0</v>
      </c>
      <c r="E79" s="511">
        <f t="shared" si="4"/>
        <v>0</v>
      </c>
      <c r="F79" s="786">
        <f>'Control Panel_운영'!$D$50</f>
        <v>0</v>
      </c>
      <c r="G79" s="511">
        <f t="shared" si="5"/>
        <v>0</v>
      </c>
      <c r="H79" s="93">
        <f t="shared" si="6"/>
        <v>0</v>
      </c>
    </row>
    <row r="80" spans="2:9" ht="12" customHeight="1" x14ac:dyDescent="0.4">
      <c r="B80" s="897">
        <f>'Control Panel_운영'!$K$29</f>
        <v>0</v>
      </c>
      <c r="C80" s="898"/>
      <c r="D80" s="786">
        <f>'Control Panel_운영'!$L$49</f>
        <v>0</v>
      </c>
      <c r="E80" s="511">
        <f t="shared" si="4"/>
        <v>0</v>
      </c>
      <c r="F80" s="786">
        <f>'Control Panel_운영'!$L$50</f>
        <v>0</v>
      </c>
      <c r="G80" s="511">
        <f t="shared" si="5"/>
        <v>0</v>
      </c>
      <c r="H80" s="93">
        <f t="shared" si="6"/>
        <v>0</v>
      </c>
    </row>
    <row r="81" spans="2:9" ht="12" customHeight="1" x14ac:dyDescent="0.4">
      <c r="B81" s="897">
        <f>'Control Panel_운영'!$C$56</f>
        <v>0</v>
      </c>
      <c r="C81" s="898"/>
      <c r="D81" s="786">
        <f>'Control Panel_운영'!$D$76</f>
        <v>0</v>
      </c>
      <c r="E81" s="511">
        <f t="shared" si="4"/>
        <v>0</v>
      </c>
      <c r="F81" s="786">
        <f>'Control Panel_운영'!$D$77</f>
        <v>0</v>
      </c>
      <c r="G81" s="511">
        <f t="shared" si="5"/>
        <v>0</v>
      </c>
      <c r="H81" s="93">
        <f t="shared" si="6"/>
        <v>0</v>
      </c>
      <c r="I81" s="884" t="s">
        <v>860</v>
      </c>
    </row>
    <row r="82" spans="2:9" ht="12" customHeight="1" x14ac:dyDescent="0.4">
      <c r="B82" s="1016" t="s">
        <v>969</v>
      </c>
      <c r="C82" s="1019"/>
      <c r="D82" s="1127"/>
      <c r="E82" s="90">
        <f>SUM(E77:E81)</f>
        <v>0</v>
      </c>
      <c r="F82" s="1128"/>
      <c r="G82" s="90">
        <f>SUM(G77:G81)</f>
        <v>0</v>
      </c>
      <c r="H82" s="90">
        <f>D110</f>
        <v>0</v>
      </c>
      <c r="I82" s="896" t="str">
        <f>IF(H82=SUM(E82,G82),"OK","Error")</f>
        <v>OK</v>
      </c>
    </row>
    <row r="83" spans="2:9" ht="12" customHeight="1" x14ac:dyDescent="0.4">
      <c r="D83" s="817"/>
      <c r="E83" s="818"/>
      <c r="G83" s="818"/>
    </row>
    <row r="84" spans="2:9" ht="12" customHeight="1" x14ac:dyDescent="0.4">
      <c r="B84" s="1003" t="s">
        <v>928</v>
      </c>
      <c r="C84" s="1004"/>
      <c r="D84" s="1413" t="s">
        <v>0</v>
      </c>
      <c r="E84" s="1413"/>
      <c r="F84" s="1413" t="s">
        <v>1</v>
      </c>
      <c r="G84" s="1413"/>
      <c r="H84" s="1007" t="s">
        <v>911</v>
      </c>
    </row>
    <row r="85" spans="2:9" ht="12" customHeight="1" x14ac:dyDescent="0.4">
      <c r="B85" s="897" t="str">
        <f>'Control Panel_운영'!$C$2</f>
        <v>월드비전 여의도 사옥</v>
      </c>
      <c r="C85" s="898"/>
      <c r="D85" s="786">
        <f>'Control Panel_운영'!$D$151</f>
        <v>0.1</v>
      </c>
      <c r="E85" s="511">
        <f>E77*D85</f>
        <v>0</v>
      </c>
      <c r="F85" s="786">
        <f>'Control Panel_운영'!$D$151</f>
        <v>0.1</v>
      </c>
      <c r="G85" s="511">
        <f>G77*F85</f>
        <v>0</v>
      </c>
      <c r="H85" s="93">
        <f>E85+G85</f>
        <v>0</v>
      </c>
    </row>
    <row r="86" spans="2:9" ht="12" customHeight="1" x14ac:dyDescent="0.4">
      <c r="B86" s="899">
        <f>'Control Panel_운영'!$K$2</f>
        <v>0</v>
      </c>
      <c r="C86" s="898"/>
      <c r="D86" s="786">
        <f>'Control Panel_운영'!$D$151</f>
        <v>0.1</v>
      </c>
      <c r="E86" s="511">
        <f t="shared" ref="E86:E89" si="7">E78*D86</f>
        <v>0</v>
      </c>
      <c r="F86" s="786">
        <f>'Control Panel_운영'!$D$151</f>
        <v>0.1</v>
      </c>
      <c r="G86" s="511">
        <f t="shared" ref="G86:G89" si="8">G78*F86</f>
        <v>0</v>
      </c>
      <c r="H86" s="93">
        <f t="shared" ref="H86:H90" si="9">E86+G86</f>
        <v>0</v>
      </c>
    </row>
    <row r="87" spans="2:9" ht="12" customHeight="1" x14ac:dyDescent="0.4">
      <c r="B87" s="899">
        <f>'Control Panel_운영'!$C$29</f>
        <v>0</v>
      </c>
      <c r="C87" s="898"/>
      <c r="D87" s="786">
        <f>'Control Panel_운영'!$D$151</f>
        <v>0.1</v>
      </c>
      <c r="E87" s="511">
        <f t="shared" si="7"/>
        <v>0</v>
      </c>
      <c r="F87" s="786">
        <f>'Control Panel_운영'!$D$151</f>
        <v>0.1</v>
      </c>
      <c r="G87" s="511">
        <f t="shared" si="8"/>
        <v>0</v>
      </c>
      <c r="H87" s="93">
        <f t="shared" si="9"/>
        <v>0</v>
      </c>
    </row>
    <row r="88" spans="2:9" ht="12" customHeight="1" x14ac:dyDescent="0.4">
      <c r="B88" s="897">
        <f>'Control Panel_운영'!$K$29</f>
        <v>0</v>
      </c>
      <c r="C88" s="898"/>
      <c r="D88" s="786">
        <f>'Control Panel_운영'!$D$151</f>
        <v>0.1</v>
      </c>
      <c r="E88" s="511">
        <f t="shared" si="7"/>
        <v>0</v>
      </c>
      <c r="F88" s="786">
        <f>'Control Panel_운영'!$D$151</f>
        <v>0.1</v>
      </c>
      <c r="G88" s="511">
        <f t="shared" si="8"/>
        <v>0</v>
      </c>
      <c r="H88" s="93">
        <f t="shared" si="9"/>
        <v>0</v>
      </c>
    </row>
    <row r="89" spans="2:9" ht="12" customHeight="1" x14ac:dyDescent="0.4">
      <c r="B89" s="897">
        <f>'Control Panel_운영'!$C$56</f>
        <v>0</v>
      </c>
      <c r="C89" s="898"/>
      <c r="D89" s="786">
        <f>'Control Panel_운영'!$D$151</f>
        <v>0.1</v>
      </c>
      <c r="E89" s="511">
        <f t="shared" si="7"/>
        <v>0</v>
      </c>
      <c r="F89" s="786">
        <f>'Control Panel_운영'!$D$151</f>
        <v>0.1</v>
      </c>
      <c r="G89" s="511">
        <f t="shared" si="8"/>
        <v>0</v>
      </c>
      <c r="H89" s="93">
        <f t="shared" si="9"/>
        <v>0</v>
      </c>
    </row>
    <row r="90" spans="2:9" ht="12" customHeight="1" x14ac:dyDescent="0.4">
      <c r="B90" s="1016" t="s">
        <v>969</v>
      </c>
      <c r="C90" s="1019"/>
      <c r="D90" s="1127"/>
      <c r="E90" s="90">
        <f>SUM(E85:E89)</f>
        <v>0</v>
      </c>
      <c r="F90" s="1128"/>
      <c r="G90" s="90">
        <f>SUM(G85:G89)</f>
        <v>0</v>
      </c>
      <c r="H90" s="90">
        <f t="shared" si="9"/>
        <v>0</v>
      </c>
    </row>
    <row r="91" spans="2:9" ht="12" customHeight="1" x14ac:dyDescent="0.4">
      <c r="D91" s="817"/>
      <c r="E91" s="818"/>
      <c r="G91" s="818"/>
    </row>
    <row r="92" spans="2:9" ht="12" customHeight="1" x14ac:dyDescent="0.4">
      <c r="B92" s="1003" t="s">
        <v>912</v>
      </c>
      <c r="C92" s="1006"/>
      <c r="D92" s="1413" t="s">
        <v>0</v>
      </c>
      <c r="E92" s="1413"/>
      <c r="F92" s="1413" t="s">
        <v>1</v>
      </c>
      <c r="G92" s="1413"/>
      <c r="H92" s="1007" t="s">
        <v>911</v>
      </c>
    </row>
    <row r="93" spans="2:9" ht="12" customHeight="1" x14ac:dyDescent="0.4">
      <c r="B93" s="1016" t="s">
        <v>936</v>
      </c>
      <c r="C93" s="901"/>
      <c r="D93" s="786">
        <f>'Control Panel_운영'!$D$151</f>
        <v>0.1</v>
      </c>
      <c r="E93" s="90">
        <f>E74+E90</f>
        <v>0</v>
      </c>
      <c r="F93" s="786">
        <f>'Control Panel_운영'!$D$151</f>
        <v>0.1</v>
      </c>
      <c r="G93" s="90">
        <f>G74+G90</f>
        <v>3225000000</v>
      </c>
      <c r="H93" s="90">
        <f>E93+G93</f>
        <v>3225000000</v>
      </c>
    </row>
    <row r="94" spans="2:9" ht="12" customHeight="1" x14ac:dyDescent="0.4">
      <c r="D94" s="817"/>
      <c r="E94" s="818"/>
      <c r="G94" s="818"/>
    </row>
    <row r="95" spans="2:9" ht="12" customHeight="1" x14ac:dyDescent="0.4">
      <c r="B95" s="1003" t="s">
        <v>929</v>
      </c>
      <c r="C95" s="1004"/>
      <c r="D95" s="1007" t="s">
        <v>75</v>
      </c>
      <c r="E95" s="818"/>
      <c r="G95" s="818"/>
    </row>
    <row r="96" spans="2:9" ht="12" customHeight="1" x14ac:dyDescent="0.4">
      <c r="B96" s="897" t="str">
        <f>'Control Panel_운영'!$C108</f>
        <v>감정평가수수료</v>
      </c>
      <c r="C96" s="901"/>
      <c r="D96" s="511">
        <f>'Control Panel_운영'!G108*$C$1</f>
        <v>0</v>
      </c>
      <c r="E96" s="818"/>
      <c r="G96" s="818"/>
    </row>
    <row r="97" spans="1:31" ht="12" customHeight="1" x14ac:dyDescent="0.4">
      <c r="B97" s="897" t="str">
        <f>'Control Panel_운영'!$C109</f>
        <v>법률자문수수료</v>
      </c>
      <c r="C97" s="901"/>
      <c r="D97" s="511">
        <f>'Control Panel_운영'!G109*$C$1</f>
        <v>0</v>
      </c>
      <c r="E97" s="818"/>
      <c r="G97" s="818"/>
    </row>
    <row r="98" spans="1:31" ht="12" customHeight="1" x14ac:dyDescent="0.4">
      <c r="B98" s="897" t="str">
        <f>'Control Panel_운영'!$C110</f>
        <v>재무실사수수료</v>
      </c>
      <c r="C98" s="901"/>
      <c r="D98" s="511">
        <f>'Control Panel_운영'!G110*$C$1</f>
        <v>0</v>
      </c>
      <c r="E98" s="818"/>
      <c r="G98" s="818"/>
    </row>
    <row r="99" spans="1:31" ht="12" customHeight="1" x14ac:dyDescent="0.4">
      <c r="B99" s="897" t="str">
        <f>'Control Panel_운영'!$C111</f>
        <v>물리실사수수료</v>
      </c>
      <c r="C99" s="901"/>
      <c r="D99" s="511">
        <f>'Control Panel_운영'!G111*$C$1</f>
        <v>0</v>
      </c>
      <c r="E99" s="818"/>
      <c r="G99" s="818"/>
    </row>
    <row r="100" spans="1:31" ht="12" customHeight="1" x14ac:dyDescent="0.4">
      <c r="B100" s="897" t="str">
        <f>'Control Panel_운영'!$C112</f>
        <v>시장조사수수료</v>
      </c>
      <c r="C100" s="901"/>
      <c r="D100" s="511">
        <f>'Control Panel_운영'!G112*$C$1</f>
        <v>0</v>
      </c>
      <c r="E100" s="818"/>
      <c r="G100" s="818"/>
    </row>
    <row r="101" spans="1:31" ht="12" customHeight="1" x14ac:dyDescent="0.4">
      <c r="B101" s="897" t="str">
        <f>'Control Panel_운영'!$C113</f>
        <v>기타자문수수료</v>
      </c>
      <c r="C101" s="901"/>
      <c r="D101" s="511">
        <f>'Control Panel_운영'!G113*$C$1</f>
        <v>0</v>
      </c>
      <c r="E101" s="818"/>
      <c r="G101" s="818"/>
    </row>
    <row r="102" spans="1:31" ht="12" customHeight="1" x14ac:dyDescent="0.4">
      <c r="B102" s="897" t="str">
        <f>'Control Panel_운영'!$C114</f>
        <v>매입자문수수료</v>
      </c>
      <c r="C102" s="901"/>
      <c r="D102" s="511">
        <f>'Control Panel_운영'!G114*$C$1</f>
        <v>0</v>
      </c>
      <c r="E102" s="818"/>
      <c r="G102" s="818"/>
    </row>
    <row r="103" spans="1:31" ht="12" customHeight="1" x14ac:dyDescent="0.4">
      <c r="B103" s="897" t="str">
        <f>'Control Panel_운영'!$C116</f>
        <v>매입수수료</v>
      </c>
      <c r="C103" s="901"/>
      <c r="D103" s="511">
        <f>'Control Panel_운영'!G116*$C$1</f>
        <v>0</v>
      </c>
      <c r="E103" s="818"/>
      <c r="G103" s="818"/>
    </row>
    <row r="104" spans="1:31" ht="12" customHeight="1" x14ac:dyDescent="0.4">
      <c r="B104" s="897" t="str">
        <f>'Control Panel_운영'!$C117</f>
        <v>금융자문수수료</v>
      </c>
      <c r="C104" s="901"/>
      <c r="D104" s="511">
        <f>'Control Panel_운영'!G117*$C$1</f>
        <v>0</v>
      </c>
    </row>
    <row r="105" spans="1:31" ht="12" customHeight="1" x14ac:dyDescent="0.4">
      <c r="B105" s="897" t="str">
        <f>'Control Panel_운영'!$C120</f>
        <v>기타수수료</v>
      </c>
      <c r="C105" s="901"/>
      <c r="D105" s="511">
        <f>'Control Panel_운영'!G120*$C$1</f>
        <v>0</v>
      </c>
    </row>
    <row r="106" spans="1:31" ht="12" customHeight="1" x14ac:dyDescent="0.4">
      <c r="B106" s="897" t="str">
        <f>'Control Panel_운영'!$C122</f>
        <v>법무사수수료(이전및신탁)</v>
      </c>
      <c r="C106" s="901"/>
      <c r="D106" s="511">
        <f>'Control Panel_운영'!G122*$C$1</f>
        <v>0</v>
      </c>
    </row>
    <row r="107" spans="1:31" ht="12" customHeight="1" x14ac:dyDescent="0.4">
      <c r="B107" s="897" t="str">
        <f>'Control Panel_운영'!$C123</f>
        <v>법무사수수료(근저당설정_매입자금)</v>
      </c>
      <c r="C107" s="901"/>
      <c r="D107" s="511">
        <f>'Control Panel_운영'!G123*$C$1</f>
        <v>0</v>
      </c>
    </row>
    <row r="108" spans="1:31" ht="12" customHeight="1" x14ac:dyDescent="0.4">
      <c r="B108" s="897" t="str">
        <f>'Control Panel_운영'!$C124</f>
        <v>법무사수수료(근저당설정_임차보증금)</v>
      </c>
      <c r="C108" s="901"/>
      <c r="D108" s="511">
        <f>'Control Panel_운영'!G124*$C$1</f>
        <v>0</v>
      </c>
    </row>
    <row r="109" spans="1:31" ht="12" customHeight="1" x14ac:dyDescent="0.4">
      <c r="B109" s="897" t="str">
        <f>'Control Panel_운영'!$C125</f>
        <v>기타수수료</v>
      </c>
      <c r="C109" s="901"/>
      <c r="D109" s="511">
        <f>'Control Panel_운영'!G125*$C$1</f>
        <v>0</v>
      </c>
    </row>
    <row r="110" spans="1:31" ht="12" customHeight="1" x14ac:dyDescent="0.4">
      <c r="B110" s="1016" t="s">
        <v>969</v>
      </c>
      <c r="C110" s="1020"/>
      <c r="D110" s="90">
        <f>SUM(D96:D109)</f>
        <v>0</v>
      </c>
    </row>
    <row r="112" spans="1:31" s="926" customFormat="1" ht="12" customHeight="1" x14ac:dyDescent="0.4">
      <c r="A112" s="1049" t="s">
        <v>1006</v>
      </c>
      <c r="AD112" s="927"/>
      <c r="AE112" s="927"/>
    </row>
    <row r="113" spans="2:7" ht="12" customHeight="1" x14ac:dyDescent="0.4">
      <c r="B113" s="1016" t="s">
        <v>12</v>
      </c>
      <c r="C113" s="898"/>
      <c r="D113" s="1018"/>
      <c r="E113" s="90">
        <f>SUM(E114:E118)</f>
        <v>48000000000</v>
      </c>
    </row>
    <row r="114" spans="2:7" ht="12" customHeight="1" x14ac:dyDescent="0.4">
      <c r="B114" s="897" t="str">
        <f>'Control Panel_운영'!$C$2</f>
        <v>월드비전 여의도 사옥</v>
      </c>
      <c r="C114" s="900"/>
      <c r="D114" s="901"/>
      <c r="E114" s="93">
        <f>'Control Panel_운영'!$F$25*$C$1</f>
        <v>48000000000</v>
      </c>
    </row>
    <row r="115" spans="2:7" ht="12" customHeight="1" x14ac:dyDescent="0.4">
      <c r="B115" s="899">
        <f>'Control Panel_운영'!$K$2</f>
        <v>0</v>
      </c>
      <c r="C115" s="900"/>
      <c r="D115" s="901"/>
      <c r="E115" s="93">
        <f>'Control Panel_운영'!$N$25*$C$1</f>
        <v>0</v>
      </c>
    </row>
    <row r="116" spans="2:7" ht="12" customHeight="1" x14ac:dyDescent="0.4">
      <c r="B116" s="899">
        <f>'Control Panel_운영'!$C$29</f>
        <v>0</v>
      </c>
      <c r="C116" s="900"/>
      <c r="D116" s="901"/>
      <c r="E116" s="93">
        <f>'Control Panel_운영'!$F$52*$C$1</f>
        <v>0</v>
      </c>
    </row>
    <row r="117" spans="2:7" ht="12" customHeight="1" x14ac:dyDescent="0.4">
      <c r="B117" s="897">
        <f>'Control Panel_운영'!$K$29</f>
        <v>0</v>
      </c>
      <c r="C117" s="900"/>
      <c r="D117" s="901"/>
      <c r="E117" s="93">
        <f>'Control Panel_운영'!$N$52*$C$1</f>
        <v>0</v>
      </c>
    </row>
    <row r="118" spans="2:7" ht="12" customHeight="1" x14ac:dyDescent="0.4">
      <c r="B118" s="897">
        <f>'Control Panel_운영'!$C$56</f>
        <v>0</v>
      </c>
      <c r="C118" s="900"/>
      <c r="D118" s="901"/>
      <c r="E118" s="93">
        <f>'Control Panel_운영'!$F$79*$C$1</f>
        <v>0</v>
      </c>
    </row>
    <row r="119" spans="2:7" ht="12" customHeight="1" x14ac:dyDescent="0.4">
      <c r="B119" s="1016" t="s">
        <v>13</v>
      </c>
      <c r="C119" s="898"/>
      <c r="D119" s="786">
        <f>'Control Panel_운영'!$E$128</f>
        <v>1.2</v>
      </c>
      <c r="E119" s="90">
        <f>SUM(E120:E124)</f>
        <v>57600000000</v>
      </c>
    </row>
    <row r="120" spans="2:7" ht="12" customHeight="1" x14ac:dyDescent="0.4">
      <c r="B120" s="897" t="str">
        <f>'Control Panel_운영'!$C$2</f>
        <v>월드비전 여의도 사옥</v>
      </c>
      <c r="C120" s="900"/>
      <c r="D120" s="901"/>
      <c r="E120" s="93">
        <f>E114*$D$119</f>
        <v>57600000000</v>
      </c>
    </row>
    <row r="121" spans="2:7" ht="12" customHeight="1" x14ac:dyDescent="0.4">
      <c r="B121" s="899">
        <f>'Control Panel_운영'!$K$2</f>
        <v>0</v>
      </c>
      <c r="C121" s="900"/>
      <c r="D121" s="901"/>
      <c r="E121" s="93">
        <f t="shared" ref="E121:E124" si="10">E115*$D$119</f>
        <v>0</v>
      </c>
    </row>
    <row r="122" spans="2:7" ht="12" customHeight="1" x14ac:dyDescent="0.4">
      <c r="B122" s="899">
        <f>'Control Panel_운영'!$C$29</f>
        <v>0</v>
      </c>
      <c r="C122" s="900"/>
      <c r="D122" s="901"/>
      <c r="E122" s="93">
        <f t="shared" si="10"/>
        <v>0</v>
      </c>
    </row>
    <row r="123" spans="2:7" ht="12" customHeight="1" x14ac:dyDescent="0.4">
      <c r="B123" s="897">
        <f>'Control Panel_운영'!$K$29</f>
        <v>0</v>
      </c>
      <c r="C123" s="900"/>
      <c r="D123" s="901"/>
      <c r="E123" s="93">
        <f t="shared" si="10"/>
        <v>0</v>
      </c>
    </row>
    <row r="124" spans="2:7" ht="12" customHeight="1" x14ac:dyDescent="0.4">
      <c r="B124" s="897">
        <f>'Control Panel_운영'!$C$56</f>
        <v>0</v>
      </c>
      <c r="C124" s="900"/>
      <c r="D124" s="901"/>
      <c r="E124" s="93">
        <f t="shared" si="10"/>
        <v>0</v>
      </c>
    </row>
    <row r="125" spans="2:7" ht="12" customHeight="1" x14ac:dyDescent="0.4">
      <c r="B125" s="1007" t="s">
        <v>120</v>
      </c>
      <c r="C125" s="1007" t="s">
        <v>125</v>
      </c>
      <c r="D125" s="1007" t="s">
        <v>126</v>
      </c>
      <c r="E125" s="1007" t="s">
        <v>142</v>
      </c>
      <c r="F125" s="1008" t="s">
        <v>119</v>
      </c>
      <c r="G125" s="1009"/>
    </row>
    <row r="126" spans="2:7" ht="12" customHeight="1" x14ac:dyDescent="0.4">
      <c r="B126" s="1010" t="s">
        <v>930</v>
      </c>
      <c r="C126" s="911" t="s">
        <v>128</v>
      </c>
      <c r="D126" s="862">
        <v>2E-3</v>
      </c>
      <c r="E126" s="90">
        <f>TRUNC(E119*D126,-1)</f>
        <v>115200000</v>
      </c>
      <c r="F126" s="547" t="s">
        <v>151</v>
      </c>
      <c r="G126" s="549"/>
    </row>
    <row r="127" spans="2:7" ht="12" customHeight="1" x14ac:dyDescent="0.4">
      <c r="B127" s="1010" t="s">
        <v>919</v>
      </c>
      <c r="C127" s="911" t="s">
        <v>128</v>
      </c>
      <c r="D127" s="862">
        <v>4.0000000000000002E-4</v>
      </c>
      <c r="E127" s="90">
        <f>TRUNC(E119*D127,-1)</f>
        <v>23040000</v>
      </c>
      <c r="F127" s="547" t="s">
        <v>144</v>
      </c>
      <c r="G127" s="549"/>
    </row>
    <row r="128" spans="2:7" ht="12" customHeight="1" x14ac:dyDescent="0.4">
      <c r="B128" s="1010" t="s">
        <v>931</v>
      </c>
      <c r="C128" s="911" t="s">
        <v>186</v>
      </c>
      <c r="D128" s="1109">
        <v>2</v>
      </c>
      <c r="E128" s="1281">
        <f>350000*D128</f>
        <v>700000</v>
      </c>
      <c r="F128" s="547" t="s">
        <v>886</v>
      </c>
      <c r="G128" s="549"/>
    </row>
    <row r="129" spans="2:7" ht="12" customHeight="1" x14ac:dyDescent="0.4">
      <c r="B129" s="1011" t="s">
        <v>932</v>
      </c>
      <c r="C129" s="1012" t="s">
        <v>134</v>
      </c>
      <c r="D129" s="1100">
        <f>10/1000</f>
        <v>0.01</v>
      </c>
      <c r="E129" s="513">
        <f>TRUNC(E119*D129*D130,-3)</f>
        <v>28800000</v>
      </c>
      <c r="F129" s="410" t="s">
        <v>148</v>
      </c>
      <c r="G129" s="543"/>
    </row>
    <row r="130" spans="2:7" ht="12" customHeight="1" x14ac:dyDescent="0.4">
      <c r="B130" s="1013"/>
      <c r="C130" s="909" t="s">
        <v>135</v>
      </c>
      <c r="D130" s="1120">
        <v>0.05</v>
      </c>
      <c r="E130" s="515"/>
      <c r="F130" s="412" t="s">
        <v>149</v>
      </c>
      <c r="G130" s="545"/>
    </row>
    <row r="131" spans="2:7" ht="12" customHeight="1" x14ac:dyDescent="0.4">
      <c r="B131" s="1010" t="s">
        <v>933</v>
      </c>
      <c r="C131" s="911"/>
      <c r="D131" s="1121"/>
      <c r="E131" s="90">
        <f>E132+E134</f>
        <v>50000</v>
      </c>
      <c r="F131" s="547" t="s">
        <v>146</v>
      </c>
      <c r="G131" s="549"/>
    </row>
    <row r="132" spans="2:7" ht="12" customHeight="1" x14ac:dyDescent="0.4">
      <c r="B132" s="1021" t="s">
        <v>885</v>
      </c>
      <c r="C132" s="1012" t="s">
        <v>717</v>
      </c>
      <c r="D132" s="1112">
        <v>15000</v>
      </c>
      <c r="E132" s="520">
        <f>D132*D133</f>
        <v>30000</v>
      </c>
      <c r="F132" s="410"/>
      <c r="G132" s="543"/>
    </row>
    <row r="133" spans="2:7" ht="12" customHeight="1" x14ac:dyDescent="0.4">
      <c r="B133" s="1022"/>
      <c r="C133" s="905" t="s">
        <v>713</v>
      </c>
      <c r="D133" s="1122">
        <v>2</v>
      </c>
      <c r="E133" s="795"/>
      <c r="F133" s="412" t="s">
        <v>887</v>
      </c>
      <c r="G133" s="545"/>
    </row>
    <row r="134" spans="2:7" ht="12" customHeight="1" x14ac:dyDescent="0.4">
      <c r="B134" s="1023" t="s">
        <v>719</v>
      </c>
      <c r="C134" s="1024" t="s">
        <v>894</v>
      </c>
      <c r="D134" s="1123">
        <v>2</v>
      </c>
      <c r="E134" s="801">
        <f>10000*D134</f>
        <v>20000</v>
      </c>
      <c r="F134" s="547" t="s">
        <v>888</v>
      </c>
      <c r="G134" s="549"/>
    </row>
    <row r="135" spans="2:7" ht="12" customHeight="1" x14ac:dyDescent="0.4">
      <c r="B135" s="1014" t="s">
        <v>927</v>
      </c>
      <c r="C135" s="1015"/>
      <c r="D135" s="521"/>
      <c r="E135" s="758">
        <f>TRUNC(E137+(E120-E136)*D136,-3)+TRUNC(E139+(E121-E138)*D138,-3)+TRUNC(E141+(E122-E140)*D140,-3)+TRUNC(E143+(E123-E142)*D142,-3)+TRUNC(E145+(E124-E144)*D144,-3)+E146</f>
        <v>12830000</v>
      </c>
      <c r="F135" s="719"/>
      <c r="G135" s="720"/>
    </row>
    <row r="136" spans="2:7" ht="12" customHeight="1" x14ac:dyDescent="0.4">
      <c r="B136" s="902" t="s">
        <v>1092</v>
      </c>
      <c r="C136" s="903" t="s">
        <v>232</v>
      </c>
      <c r="D136" s="1116">
        <f>1/10000</f>
        <v>1E-4</v>
      </c>
      <c r="E136" s="523">
        <v>20000000000</v>
      </c>
      <c r="F136" s="411" t="s">
        <v>994</v>
      </c>
      <c r="G136" s="544"/>
    </row>
    <row r="137" spans="2:7" ht="12" customHeight="1" x14ac:dyDescent="0.4">
      <c r="B137" s="904"/>
      <c r="C137" s="905" t="s">
        <v>725</v>
      </c>
      <c r="D137" s="815"/>
      <c r="E137" s="1118">
        <v>8535000</v>
      </c>
      <c r="F137" s="412"/>
      <c r="G137" s="545"/>
    </row>
    <row r="138" spans="2:7" ht="12" customHeight="1" x14ac:dyDescent="0.4">
      <c r="B138" s="906" t="s">
        <v>1093</v>
      </c>
      <c r="C138" s="907" t="s">
        <v>232</v>
      </c>
      <c r="D138" s="1116">
        <f>4/10000</f>
        <v>4.0000000000000002E-4</v>
      </c>
      <c r="E138" s="816">
        <v>2000000000</v>
      </c>
      <c r="F138" s="411" t="s">
        <v>994</v>
      </c>
      <c r="G138" s="544"/>
    </row>
    <row r="139" spans="2:7" ht="12" customHeight="1" x14ac:dyDescent="0.4">
      <c r="B139" s="904"/>
      <c r="C139" s="905" t="s">
        <v>725</v>
      </c>
      <c r="D139" s="815"/>
      <c r="E139" s="1118">
        <v>1335000</v>
      </c>
      <c r="F139" s="412"/>
      <c r="G139" s="545"/>
    </row>
    <row r="140" spans="2:7" ht="12" customHeight="1" x14ac:dyDescent="0.4">
      <c r="B140" s="906" t="s">
        <v>945</v>
      </c>
      <c r="C140" s="907" t="s">
        <v>232</v>
      </c>
      <c r="D140" s="1117">
        <v>0</v>
      </c>
      <c r="E140" s="816">
        <v>20000000000</v>
      </c>
      <c r="F140" s="411" t="s">
        <v>994</v>
      </c>
      <c r="G140" s="544"/>
    </row>
    <row r="141" spans="2:7" ht="12" customHeight="1" x14ac:dyDescent="0.4">
      <c r="B141" s="904"/>
      <c r="C141" s="905" t="s">
        <v>725</v>
      </c>
      <c r="D141" s="815"/>
      <c r="E141" s="1118">
        <v>0</v>
      </c>
      <c r="F141" s="412"/>
      <c r="G141" s="545"/>
    </row>
    <row r="142" spans="2:7" ht="12" customHeight="1" x14ac:dyDescent="0.4">
      <c r="B142" s="906" t="s">
        <v>946</v>
      </c>
      <c r="C142" s="907" t="s">
        <v>232</v>
      </c>
      <c r="D142" s="1117">
        <v>0</v>
      </c>
      <c r="E142" s="816">
        <v>20000000000</v>
      </c>
      <c r="F142" s="411" t="s">
        <v>994</v>
      </c>
      <c r="G142" s="544"/>
    </row>
    <row r="143" spans="2:7" ht="12" customHeight="1" x14ac:dyDescent="0.4">
      <c r="B143" s="904"/>
      <c r="C143" s="905" t="s">
        <v>725</v>
      </c>
      <c r="D143" s="815"/>
      <c r="E143" s="1118">
        <v>0</v>
      </c>
      <c r="F143" s="412"/>
      <c r="G143" s="545"/>
    </row>
    <row r="144" spans="2:7" ht="12" customHeight="1" x14ac:dyDescent="0.4">
      <c r="B144" s="906" t="s">
        <v>947</v>
      </c>
      <c r="C144" s="907" t="s">
        <v>232</v>
      </c>
      <c r="D144" s="1117">
        <v>0</v>
      </c>
      <c r="E144" s="816">
        <v>20000000000</v>
      </c>
      <c r="F144" s="411" t="s">
        <v>994</v>
      </c>
      <c r="G144" s="544"/>
    </row>
    <row r="145" spans="1:31" ht="12" customHeight="1" x14ac:dyDescent="0.4">
      <c r="B145" s="908"/>
      <c r="C145" s="909" t="s">
        <v>725</v>
      </c>
      <c r="D145" s="525"/>
      <c r="E145" s="1119">
        <v>0</v>
      </c>
      <c r="F145" s="412"/>
      <c r="G145" s="545"/>
    </row>
    <row r="146" spans="1:31" ht="12" customHeight="1" x14ac:dyDescent="0.4">
      <c r="B146" s="910" t="s">
        <v>722</v>
      </c>
      <c r="C146" s="911"/>
      <c r="D146" s="519"/>
      <c r="E146" s="529">
        <v>0</v>
      </c>
      <c r="F146" s="547"/>
      <c r="G146" s="549"/>
    </row>
    <row r="147" spans="1:31" ht="12" customHeight="1" x14ac:dyDescent="0.4">
      <c r="B147" s="1016" t="s">
        <v>141</v>
      </c>
      <c r="C147" s="898"/>
      <c r="D147" s="1026"/>
      <c r="E147" s="90">
        <f>SUM(E126,E127,E128,E129,E131,E135)</f>
        <v>180620000</v>
      </c>
      <c r="F147" s="547"/>
      <c r="G147" s="549"/>
    </row>
    <row r="149" spans="1:31" s="718" customFormat="1" ht="12" customHeight="1" x14ac:dyDescent="0.4">
      <c r="A149" s="1049" t="s">
        <v>889</v>
      </c>
      <c r="B149" s="926"/>
      <c r="C149" s="926"/>
      <c r="D149" s="926"/>
      <c r="E149" s="926"/>
      <c r="F149" s="926"/>
      <c r="G149" s="926"/>
      <c r="AD149" s="726"/>
      <c r="AE149" s="726"/>
    </row>
    <row r="150" spans="1:31" ht="12" customHeight="1" x14ac:dyDescent="0.4">
      <c r="B150" s="1016" t="s">
        <v>1029</v>
      </c>
      <c r="C150" s="898"/>
      <c r="D150" s="1018"/>
      <c r="E150" s="93">
        <f>'Control Panel_운영'!$O$158*$C$1</f>
        <v>0</v>
      </c>
    </row>
    <row r="151" spans="1:31" ht="12" customHeight="1" x14ac:dyDescent="0.4">
      <c r="B151" s="1016" t="s">
        <v>13</v>
      </c>
      <c r="C151" s="898"/>
      <c r="D151" s="786">
        <f>'Control Panel_운영'!$E$135</f>
        <v>0</v>
      </c>
      <c r="E151" s="93">
        <f>E150*D151</f>
        <v>0</v>
      </c>
    </row>
    <row r="152" spans="1:31" ht="12" customHeight="1" x14ac:dyDescent="0.4">
      <c r="B152" s="1007" t="s">
        <v>120</v>
      </c>
      <c r="C152" s="1007" t="s">
        <v>125</v>
      </c>
      <c r="D152" s="1007" t="s">
        <v>126</v>
      </c>
      <c r="E152" s="1007" t="s">
        <v>142</v>
      </c>
      <c r="F152" s="1008" t="s">
        <v>119</v>
      </c>
      <c r="G152" s="1009"/>
    </row>
    <row r="153" spans="1:31" ht="12" customHeight="1" x14ac:dyDescent="0.4">
      <c r="B153" s="1010" t="s">
        <v>930</v>
      </c>
      <c r="C153" s="911" t="s">
        <v>128</v>
      </c>
      <c r="D153" s="862">
        <v>2E-3</v>
      </c>
      <c r="E153" s="90">
        <f>TRUNC(E151*D153,-1)</f>
        <v>0</v>
      </c>
      <c r="F153" s="547" t="s">
        <v>151</v>
      </c>
      <c r="G153" s="549"/>
    </row>
    <row r="154" spans="1:31" ht="12" customHeight="1" x14ac:dyDescent="0.4">
      <c r="B154" s="1010" t="s">
        <v>919</v>
      </c>
      <c r="C154" s="911" t="s">
        <v>128</v>
      </c>
      <c r="D154" s="862">
        <v>4.0000000000000002E-4</v>
      </c>
      <c r="E154" s="90">
        <f>TRUNC(E151*D154,-1)</f>
        <v>0</v>
      </c>
      <c r="F154" s="547" t="s">
        <v>144</v>
      </c>
      <c r="G154" s="549"/>
    </row>
    <row r="155" spans="1:31" ht="12" customHeight="1" x14ac:dyDescent="0.4">
      <c r="B155" s="1010" t="s">
        <v>931</v>
      </c>
      <c r="C155" s="911" t="s">
        <v>186</v>
      </c>
      <c r="D155" s="1109">
        <v>0</v>
      </c>
      <c r="E155" s="1281">
        <f>350000*D155</f>
        <v>0</v>
      </c>
      <c r="F155" s="547" t="s">
        <v>886</v>
      </c>
      <c r="G155" s="549"/>
    </row>
    <row r="156" spans="1:31" ht="12" customHeight="1" x14ac:dyDescent="0.4">
      <c r="B156" s="1011" t="s">
        <v>934</v>
      </c>
      <c r="C156" s="1012" t="s">
        <v>134</v>
      </c>
      <c r="D156" s="1100">
        <v>0</v>
      </c>
      <c r="E156" s="513">
        <f>TRUNC(E151*D156*D157,-3)</f>
        <v>0</v>
      </c>
      <c r="F156" s="410" t="s">
        <v>148</v>
      </c>
      <c r="G156" s="543"/>
    </row>
    <row r="157" spans="1:31" ht="12" customHeight="1" x14ac:dyDescent="0.4">
      <c r="B157" s="1013"/>
      <c r="C157" s="909" t="s">
        <v>135</v>
      </c>
      <c r="D157" s="1120">
        <v>0.05</v>
      </c>
      <c r="E157" s="515"/>
      <c r="F157" s="412" t="s">
        <v>149</v>
      </c>
      <c r="G157" s="545"/>
    </row>
    <row r="158" spans="1:31" ht="12" customHeight="1" x14ac:dyDescent="0.4">
      <c r="B158" s="1010" t="s">
        <v>935</v>
      </c>
      <c r="C158" s="911"/>
      <c r="D158" s="1121"/>
      <c r="E158" s="90">
        <f>E159+E161</f>
        <v>0</v>
      </c>
      <c r="F158" s="547" t="s">
        <v>146</v>
      </c>
      <c r="G158" s="549"/>
    </row>
    <row r="159" spans="1:31" ht="12" customHeight="1" x14ac:dyDescent="0.4">
      <c r="B159" s="1021" t="s">
        <v>885</v>
      </c>
      <c r="C159" s="1012" t="s">
        <v>717</v>
      </c>
      <c r="D159" s="1112">
        <v>15000</v>
      </c>
      <c r="E159" s="520">
        <f>D159*D160</f>
        <v>0</v>
      </c>
      <c r="F159" s="410"/>
      <c r="G159" s="543"/>
    </row>
    <row r="160" spans="1:31" ht="12" customHeight="1" x14ac:dyDescent="0.4">
      <c r="B160" s="1022"/>
      <c r="C160" s="905" t="s">
        <v>713</v>
      </c>
      <c r="D160" s="1122">
        <v>0</v>
      </c>
      <c r="E160" s="795"/>
      <c r="F160" s="412" t="s">
        <v>887</v>
      </c>
      <c r="G160" s="545"/>
    </row>
    <row r="161" spans="1:31" ht="12" customHeight="1" x14ac:dyDescent="0.4">
      <c r="B161" s="1023" t="s">
        <v>719</v>
      </c>
      <c r="C161" s="1024" t="s">
        <v>894</v>
      </c>
      <c r="D161" s="1123">
        <v>0</v>
      </c>
      <c r="E161" s="801">
        <f>10000*D161</f>
        <v>0</v>
      </c>
      <c r="F161" s="547" t="s">
        <v>888</v>
      </c>
      <c r="G161" s="549"/>
    </row>
    <row r="162" spans="1:31" ht="12" customHeight="1" x14ac:dyDescent="0.4">
      <c r="B162" s="1014" t="s">
        <v>927</v>
      </c>
      <c r="C162" s="1015"/>
      <c r="D162" s="521"/>
      <c r="E162" s="758">
        <f>TRUNC(E164+(E151-E163)*D163,-3)+TRUNC(E166+(E151-E165)*D165,-3)+TRUNC(E168+(E151-E167)*D167,-3)+TRUNC(E170+(E151-E169)*D169,-3)+TRUNC(E172+(E151-E171)*D171,-3)+E173</f>
        <v>0</v>
      </c>
      <c r="F162" s="719"/>
      <c r="G162" s="720"/>
    </row>
    <row r="163" spans="1:31" ht="12" customHeight="1" x14ac:dyDescent="0.4">
      <c r="B163" s="902" t="s">
        <v>1092</v>
      </c>
      <c r="C163" s="903" t="s">
        <v>232</v>
      </c>
      <c r="D163" s="1116">
        <v>0</v>
      </c>
      <c r="E163" s="523">
        <v>20000000000</v>
      </c>
      <c r="F163" s="411" t="s">
        <v>994</v>
      </c>
      <c r="G163" s="544"/>
    </row>
    <row r="164" spans="1:31" ht="12" customHeight="1" x14ac:dyDescent="0.4">
      <c r="B164" s="904"/>
      <c r="C164" s="905" t="s">
        <v>725</v>
      </c>
      <c r="D164" s="815"/>
      <c r="E164" s="1118">
        <v>0</v>
      </c>
      <c r="F164" s="412"/>
      <c r="G164" s="545"/>
    </row>
    <row r="165" spans="1:31" ht="12" customHeight="1" x14ac:dyDescent="0.4">
      <c r="B165" s="906" t="s">
        <v>1093</v>
      </c>
      <c r="C165" s="907" t="s">
        <v>232</v>
      </c>
      <c r="D165" s="1116">
        <v>0</v>
      </c>
      <c r="E165" s="816">
        <v>2000000000</v>
      </c>
      <c r="F165" s="411" t="s">
        <v>994</v>
      </c>
      <c r="G165" s="544"/>
    </row>
    <row r="166" spans="1:31" ht="12" customHeight="1" x14ac:dyDescent="0.4">
      <c r="B166" s="904"/>
      <c r="C166" s="905" t="s">
        <v>725</v>
      </c>
      <c r="D166" s="815"/>
      <c r="E166" s="1118">
        <v>0</v>
      </c>
      <c r="F166" s="412"/>
      <c r="G166" s="545"/>
    </row>
    <row r="167" spans="1:31" ht="12" customHeight="1" x14ac:dyDescent="0.4">
      <c r="B167" s="906" t="s">
        <v>945</v>
      </c>
      <c r="C167" s="907" t="s">
        <v>232</v>
      </c>
      <c r="D167" s="1117">
        <v>0</v>
      </c>
      <c r="E167" s="816">
        <v>2000000000</v>
      </c>
      <c r="F167" s="411" t="s">
        <v>994</v>
      </c>
      <c r="G167" s="544"/>
    </row>
    <row r="168" spans="1:31" ht="12" customHeight="1" x14ac:dyDescent="0.4">
      <c r="B168" s="904"/>
      <c r="C168" s="905" t="s">
        <v>725</v>
      </c>
      <c r="D168" s="815"/>
      <c r="E168" s="1118">
        <v>0</v>
      </c>
      <c r="F168" s="412"/>
      <c r="G168" s="545"/>
    </row>
    <row r="169" spans="1:31" ht="12" customHeight="1" x14ac:dyDescent="0.4">
      <c r="B169" s="906" t="s">
        <v>946</v>
      </c>
      <c r="C169" s="907" t="s">
        <v>232</v>
      </c>
      <c r="D169" s="1117">
        <v>0</v>
      </c>
      <c r="E169" s="816">
        <v>20000000000</v>
      </c>
      <c r="F169" s="411" t="s">
        <v>994</v>
      </c>
      <c r="G169" s="544"/>
    </row>
    <row r="170" spans="1:31" ht="12" customHeight="1" x14ac:dyDescent="0.4">
      <c r="B170" s="904"/>
      <c r="C170" s="905" t="s">
        <v>725</v>
      </c>
      <c r="D170" s="815"/>
      <c r="E170" s="1118">
        <v>0</v>
      </c>
      <c r="F170" s="412"/>
      <c r="G170" s="545"/>
    </row>
    <row r="171" spans="1:31" ht="12" customHeight="1" x14ac:dyDescent="0.4">
      <c r="B171" s="906" t="s">
        <v>947</v>
      </c>
      <c r="C171" s="907" t="s">
        <v>232</v>
      </c>
      <c r="D171" s="1117">
        <v>0</v>
      </c>
      <c r="E171" s="816">
        <v>20000000000</v>
      </c>
      <c r="F171" s="411" t="s">
        <v>994</v>
      </c>
      <c r="G171" s="544"/>
    </row>
    <row r="172" spans="1:31" ht="12" customHeight="1" x14ac:dyDescent="0.4">
      <c r="B172" s="908"/>
      <c r="C172" s="909" t="s">
        <v>725</v>
      </c>
      <c r="D172" s="525"/>
      <c r="E172" s="1119">
        <v>0</v>
      </c>
      <c r="F172" s="412"/>
      <c r="G172" s="545"/>
    </row>
    <row r="173" spans="1:31" ht="12" customHeight="1" x14ac:dyDescent="0.4">
      <c r="B173" s="910" t="s">
        <v>722</v>
      </c>
      <c r="C173" s="911"/>
      <c r="D173" s="519"/>
      <c r="E173" s="529">
        <v>0</v>
      </c>
      <c r="F173" s="547"/>
      <c r="G173" s="549"/>
    </row>
    <row r="174" spans="1:31" ht="12" customHeight="1" x14ac:dyDescent="0.4">
      <c r="B174" s="1016" t="s">
        <v>141</v>
      </c>
      <c r="C174" s="898"/>
      <c r="D174" s="1026"/>
      <c r="E174" s="90">
        <f>SUM(E153,E154,E156,E158,E162)</f>
        <v>0</v>
      </c>
      <c r="F174" s="547"/>
      <c r="G174" s="549"/>
    </row>
    <row r="176" spans="1:31" s="1058" customFormat="1" ht="12" customHeight="1" x14ac:dyDescent="0.4">
      <c r="A176" s="1049" t="s">
        <v>4</v>
      </c>
      <c r="AD176" s="1059"/>
      <c r="AE176" s="1059"/>
    </row>
    <row r="177" spans="1:31" s="928" customFormat="1" ht="12" customHeight="1" x14ac:dyDescent="0.4">
      <c r="A177" s="718"/>
      <c r="B177" s="1417" t="s">
        <v>1022</v>
      </c>
      <c r="C177" s="1417"/>
      <c r="D177" s="1418"/>
      <c r="E177" s="1027" t="str">
        <f>$B$6</f>
        <v>월드비전 여의도 사옥</v>
      </c>
      <c r="F177" s="1027">
        <f>$B$7</f>
        <v>0</v>
      </c>
      <c r="G177" s="1027">
        <f>$B$8</f>
        <v>0</v>
      </c>
      <c r="H177" s="1027">
        <f>$B$9</f>
        <v>0</v>
      </c>
      <c r="I177" s="1027">
        <f>$B$10</f>
        <v>0</v>
      </c>
      <c r="AD177" s="929"/>
      <c r="AE177" s="929"/>
    </row>
    <row r="178" spans="1:31" ht="12" customHeight="1" x14ac:dyDescent="0.4">
      <c r="B178" s="897" t="s">
        <v>723</v>
      </c>
      <c r="C178" s="898"/>
      <c r="D178" s="1018"/>
      <c r="E178" s="529">
        <v>110000000000</v>
      </c>
      <c r="F178" s="511">
        <f>'Control Panel_운영'!$O21*$C$1</f>
        <v>0</v>
      </c>
      <c r="G178" s="511">
        <f>'Control Panel_운영'!$G48*$C$1</f>
        <v>0</v>
      </c>
      <c r="H178" s="511">
        <f>'Control Panel_운영'!$O48*$C$1</f>
        <v>0</v>
      </c>
      <c r="I178" s="511">
        <f>'Control Panel_운영'!$G75*$C$1</f>
        <v>0</v>
      </c>
    </row>
    <row r="179" spans="1:31" ht="12" customHeight="1" x14ac:dyDescent="0.4">
      <c r="B179" s="897" t="s">
        <v>724</v>
      </c>
      <c r="C179" s="898"/>
      <c r="D179" s="1018"/>
      <c r="E179" s="529">
        <v>110000000000</v>
      </c>
      <c r="F179" s="511">
        <f>F178</f>
        <v>0</v>
      </c>
      <c r="G179" s="511">
        <f>G178</f>
        <v>0</v>
      </c>
      <c r="H179" s="511">
        <f>H178</f>
        <v>0</v>
      </c>
      <c r="I179" s="511">
        <f>I178</f>
        <v>0</v>
      </c>
    </row>
    <row r="180" spans="1:31" ht="12" customHeight="1" x14ac:dyDescent="0.4">
      <c r="B180" s="897" t="s">
        <v>725</v>
      </c>
      <c r="C180" s="898"/>
      <c r="D180" s="1018"/>
      <c r="E180" s="529">
        <v>56845000</v>
      </c>
      <c r="F180" s="529">
        <v>7845000</v>
      </c>
      <c r="G180" s="529">
        <v>0</v>
      </c>
      <c r="H180" s="529">
        <v>0</v>
      </c>
      <c r="I180" s="529">
        <v>0</v>
      </c>
    </row>
    <row r="181" spans="1:31" ht="12" customHeight="1" x14ac:dyDescent="0.4">
      <c r="B181" s="897" t="s">
        <v>726</v>
      </c>
      <c r="C181" s="898"/>
      <c r="D181" s="1018"/>
      <c r="E181" s="530">
        <v>4.0000000000000002E-4</v>
      </c>
      <c r="F181" s="530">
        <v>5.9999999999999995E-4</v>
      </c>
      <c r="G181" s="530">
        <v>0</v>
      </c>
      <c r="H181" s="530">
        <v>0</v>
      </c>
      <c r="I181" s="530">
        <v>0</v>
      </c>
    </row>
    <row r="182" spans="1:31" ht="12" customHeight="1" x14ac:dyDescent="0.4">
      <c r="B182" s="897" t="s">
        <v>727</v>
      </c>
      <c r="C182" s="898"/>
      <c r="D182" s="1018"/>
      <c r="E182" s="529">
        <v>100000000000</v>
      </c>
      <c r="F182" s="529">
        <v>10000000000</v>
      </c>
      <c r="G182" s="529">
        <v>0</v>
      </c>
      <c r="H182" s="529">
        <v>0</v>
      </c>
      <c r="I182" s="529">
        <v>0</v>
      </c>
    </row>
    <row r="183" spans="1:31" ht="12" customHeight="1" x14ac:dyDescent="0.4">
      <c r="B183" s="1007" t="s">
        <v>120</v>
      </c>
      <c r="C183" s="1007" t="s">
        <v>125</v>
      </c>
      <c r="D183" s="1007" t="s">
        <v>844</v>
      </c>
      <c r="E183" s="1007" t="s">
        <v>142</v>
      </c>
      <c r="F183" s="1007" t="s">
        <v>142</v>
      </c>
      <c r="G183" s="1007" t="s">
        <v>142</v>
      </c>
      <c r="H183" s="1007" t="s">
        <v>142</v>
      </c>
      <c r="I183" s="1007" t="s">
        <v>142</v>
      </c>
    </row>
    <row r="184" spans="1:31" ht="12" customHeight="1" x14ac:dyDescent="0.4">
      <c r="B184" s="1028" t="s">
        <v>730</v>
      </c>
      <c r="C184" s="911" t="s">
        <v>729</v>
      </c>
      <c r="D184" s="1124">
        <v>0.4</v>
      </c>
      <c r="E184" s="93">
        <f>(E$180+((E179-E$182)*E$181))*(1-$D184)</f>
        <v>36507000</v>
      </c>
      <c r="F184" s="93">
        <f t="shared" ref="F184:I184" si="11">(F$180+((F179-F$182)*F$181))*(1-$D184)</f>
        <v>1107000.0000000005</v>
      </c>
      <c r="G184" s="93">
        <f t="shared" si="11"/>
        <v>0</v>
      </c>
      <c r="H184" s="93">
        <f t="shared" si="11"/>
        <v>0</v>
      </c>
      <c r="I184" s="93">
        <f t="shared" si="11"/>
        <v>0</v>
      </c>
    </row>
    <row r="185" spans="1:31" ht="12" customHeight="1" x14ac:dyDescent="0.4">
      <c r="B185" s="1028" t="s">
        <v>728</v>
      </c>
      <c r="C185" s="911" t="s">
        <v>729</v>
      </c>
      <c r="D185" s="1124">
        <v>0.1</v>
      </c>
      <c r="E185" s="93">
        <f>E184*$D185</f>
        <v>3650700</v>
      </c>
      <c r="F185" s="93">
        <f t="shared" ref="F185:I185" si="12">F184*$D185</f>
        <v>110700.00000000006</v>
      </c>
      <c r="G185" s="93">
        <f t="shared" si="12"/>
        <v>0</v>
      </c>
      <c r="H185" s="93">
        <f t="shared" si="12"/>
        <v>0</v>
      </c>
      <c r="I185" s="93">
        <f t="shared" si="12"/>
        <v>0</v>
      </c>
    </row>
    <row r="186" spans="1:31" ht="12" customHeight="1" x14ac:dyDescent="0.4">
      <c r="B186" s="897" t="s">
        <v>74</v>
      </c>
      <c r="C186" s="898"/>
      <c r="D186" s="1018"/>
      <c r="E186" s="93">
        <f>SUM(E184:E185)</f>
        <v>40157700</v>
      </c>
      <c r="F186" s="93">
        <f>SUM(F184:F185)</f>
        <v>1217700.0000000005</v>
      </c>
      <c r="G186" s="93">
        <f>SUM(G184:G185)</f>
        <v>0</v>
      </c>
      <c r="H186" s="93">
        <f>SUM(H184:H185)</f>
        <v>0</v>
      </c>
      <c r="I186" s="93">
        <f>SUM(I184:I185)</f>
        <v>0</v>
      </c>
    </row>
    <row r="207" spans="1:31" s="718" customFormat="1" ht="12" customHeight="1" x14ac:dyDescent="0.4">
      <c r="K207" s="727"/>
      <c r="AD207" s="726"/>
      <c r="AE207" s="726"/>
    </row>
    <row r="208" spans="1:31" s="1035" customFormat="1" ht="12" customHeight="1" x14ac:dyDescent="0.4">
      <c r="A208" s="724"/>
      <c r="B208" s="1029" t="s">
        <v>944</v>
      </c>
      <c r="C208" s="1030" t="str">
        <f>$B$6</f>
        <v>월드비전 여의도 사옥</v>
      </c>
      <c r="D208" s="1031"/>
      <c r="E208" s="1032"/>
      <c r="F208" s="1033">
        <f>$B$7</f>
        <v>0</v>
      </c>
      <c r="G208" s="1031"/>
      <c r="H208" s="1032"/>
      <c r="I208" s="1033">
        <f>$B$8</f>
        <v>0</v>
      </c>
      <c r="J208" s="1031"/>
      <c r="K208" s="1032"/>
      <c r="L208" s="1033">
        <f>$B$9</f>
        <v>0</v>
      </c>
      <c r="M208" s="1031"/>
      <c r="N208" s="1032"/>
      <c r="O208" s="1033">
        <f>$B$10</f>
        <v>0</v>
      </c>
      <c r="P208" s="1034"/>
      <c r="Q208" s="1034"/>
    </row>
    <row r="209" spans="1:17" ht="12" customHeight="1" x14ac:dyDescent="0.4">
      <c r="B209" s="1037" t="s">
        <v>223</v>
      </c>
      <c r="C209" s="1038" t="s">
        <v>229</v>
      </c>
      <c r="D209" s="1039" t="s">
        <v>54</v>
      </c>
      <c r="E209" s="1037" t="s">
        <v>224</v>
      </c>
      <c r="F209" s="1039" t="s">
        <v>229</v>
      </c>
      <c r="G209" s="1039" t="s">
        <v>54</v>
      </c>
      <c r="H209" s="1037" t="s">
        <v>224</v>
      </c>
      <c r="I209" s="1040" t="s">
        <v>229</v>
      </c>
      <c r="J209" s="1039" t="s">
        <v>54</v>
      </c>
      <c r="K209" s="1037" t="s">
        <v>224</v>
      </c>
      <c r="L209" s="1039" t="s">
        <v>229</v>
      </c>
      <c r="M209" s="1039" t="s">
        <v>54</v>
      </c>
      <c r="N209" s="1037" t="s">
        <v>224</v>
      </c>
      <c r="O209" s="1039" t="s">
        <v>229</v>
      </c>
      <c r="P209" s="1039" t="s">
        <v>54</v>
      </c>
      <c r="Q209" s="1039" t="s">
        <v>224</v>
      </c>
    </row>
    <row r="210" spans="1:17" ht="12" customHeight="1" x14ac:dyDescent="0.4">
      <c r="B210" s="1041">
        <v>2018</v>
      </c>
      <c r="C210" s="676">
        <v>0.06</v>
      </c>
      <c r="D210" s="721">
        <f t="shared" ref="D210:D219" si="13">E210/E211-1</f>
        <v>7.9935405732741271E-2</v>
      </c>
      <c r="E210" s="722">
        <v>10700000</v>
      </c>
      <c r="F210" s="676">
        <v>0</v>
      </c>
      <c r="G210" s="721" t="e">
        <f t="shared" ref="G210:G219" si="14">H210/H211-1</f>
        <v>#DIV/0!</v>
      </c>
      <c r="H210" s="723">
        <v>0</v>
      </c>
      <c r="I210" s="916">
        <v>0</v>
      </c>
      <c r="J210" s="721" t="e">
        <f t="shared" ref="J210:J219" si="15">K210/K211-1</f>
        <v>#DIV/0!</v>
      </c>
      <c r="K210" s="722">
        <v>0</v>
      </c>
      <c r="L210" s="676">
        <v>0</v>
      </c>
      <c r="M210" s="721" t="e">
        <f t="shared" ref="M210:M219" si="16">N210/N211-1</f>
        <v>#DIV/0!</v>
      </c>
      <c r="N210" s="722">
        <v>0</v>
      </c>
      <c r="O210" s="676">
        <v>0</v>
      </c>
      <c r="P210" s="721" t="e">
        <f t="shared" ref="P210:P219" si="17">Q210/Q211-1</f>
        <v>#DIV/0!</v>
      </c>
      <c r="Q210" s="528">
        <v>0</v>
      </c>
    </row>
    <row r="211" spans="1:17" ht="12" customHeight="1" x14ac:dyDescent="0.4">
      <c r="B211" s="1042">
        <f>B210-1</f>
        <v>2017</v>
      </c>
      <c r="C211" s="32" t="s">
        <v>877</v>
      </c>
      <c r="D211" s="721">
        <f t="shared" si="13"/>
        <v>6.0586598158852478E-2</v>
      </c>
      <c r="E211" s="722">
        <v>9908000</v>
      </c>
      <c r="F211" s="32" t="s">
        <v>877</v>
      </c>
      <c r="G211" s="721" t="e">
        <f t="shared" si="14"/>
        <v>#DIV/0!</v>
      </c>
      <c r="H211" s="722">
        <v>0</v>
      </c>
      <c r="I211" s="917" t="s">
        <v>877</v>
      </c>
      <c r="J211" s="721" t="e">
        <f t="shared" si="15"/>
        <v>#DIV/0!</v>
      </c>
      <c r="K211" s="722">
        <v>0</v>
      </c>
      <c r="L211" s="32" t="s">
        <v>877</v>
      </c>
      <c r="M211" s="721" t="e">
        <f t="shared" si="16"/>
        <v>#DIV/0!</v>
      </c>
      <c r="N211" s="722">
        <v>0</v>
      </c>
      <c r="O211" s="32" t="s">
        <v>877</v>
      </c>
      <c r="P211" s="721" t="e">
        <f t="shared" si="17"/>
        <v>#DIV/0!</v>
      </c>
      <c r="Q211" s="527">
        <v>0</v>
      </c>
    </row>
    <row r="212" spans="1:17" ht="12" customHeight="1" x14ac:dyDescent="0.4">
      <c r="B212" s="1043">
        <f t="shared" ref="B212:B220" si="18">B211-1</f>
        <v>2016</v>
      </c>
      <c r="C212" s="1044">
        <f>GEOMEAN(D210+1,D211+1,D212+1)-1</f>
        <v>5.7842790180903769E-2</v>
      </c>
      <c r="D212" s="1045">
        <f t="shared" si="13"/>
        <v>3.3521407235313605E-2</v>
      </c>
      <c r="E212" s="1046">
        <v>9342000</v>
      </c>
      <c r="F212" s="1044" t="e">
        <f>GEOMEAN(G210+1,G211+1,G212+1)-1</f>
        <v>#DIV/0!</v>
      </c>
      <c r="G212" s="1045" t="e">
        <f t="shared" si="14"/>
        <v>#DIV/0!</v>
      </c>
      <c r="H212" s="1046">
        <v>0</v>
      </c>
      <c r="I212" s="1047" t="e">
        <f>GEOMEAN(J210+1,J211+1,J212+1)-1</f>
        <v>#DIV/0!</v>
      </c>
      <c r="J212" s="1045" t="e">
        <f t="shared" si="15"/>
        <v>#DIV/0!</v>
      </c>
      <c r="K212" s="1046">
        <v>0</v>
      </c>
      <c r="L212" s="1044" t="e">
        <f>GEOMEAN(M210+1,M211+1,M212+1)-1</f>
        <v>#DIV/0!</v>
      </c>
      <c r="M212" s="1045" t="e">
        <f t="shared" si="16"/>
        <v>#DIV/0!</v>
      </c>
      <c r="N212" s="1046">
        <v>0</v>
      </c>
      <c r="O212" s="1044" t="e">
        <f>GEOMEAN(P210+1,P211+1,P212+1)-1</f>
        <v>#DIV/0!</v>
      </c>
      <c r="P212" s="1045" t="e">
        <f t="shared" si="17"/>
        <v>#DIV/0!</v>
      </c>
      <c r="Q212" s="1048">
        <v>0</v>
      </c>
    </row>
    <row r="213" spans="1:17" ht="12" customHeight="1" x14ac:dyDescent="0.4">
      <c r="B213" s="1042">
        <f t="shared" si="18"/>
        <v>2015</v>
      </c>
      <c r="C213" s="32" t="s">
        <v>878</v>
      </c>
      <c r="D213" s="721">
        <f t="shared" si="13"/>
        <v>6.5417256011315317E-2</v>
      </c>
      <c r="E213" s="722">
        <v>9039000</v>
      </c>
      <c r="F213" s="32" t="s">
        <v>878</v>
      </c>
      <c r="G213" s="721" t="e">
        <f t="shared" si="14"/>
        <v>#DIV/0!</v>
      </c>
      <c r="H213" s="722">
        <v>0</v>
      </c>
      <c r="I213" s="917" t="s">
        <v>878</v>
      </c>
      <c r="J213" s="721" t="e">
        <f t="shared" si="15"/>
        <v>#DIV/0!</v>
      </c>
      <c r="K213" s="722">
        <v>0</v>
      </c>
      <c r="L213" s="32" t="s">
        <v>878</v>
      </c>
      <c r="M213" s="721" t="e">
        <f t="shared" si="16"/>
        <v>#DIV/0!</v>
      </c>
      <c r="N213" s="722">
        <v>0</v>
      </c>
      <c r="O213" s="32" t="s">
        <v>878</v>
      </c>
      <c r="P213" s="721" t="e">
        <f t="shared" si="17"/>
        <v>#DIV/0!</v>
      </c>
      <c r="Q213" s="527">
        <v>0</v>
      </c>
    </row>
    <row r="214" spans="1:17" ht="12" customHeight="1" x14ac:dyDescent="0.4">
      <c r="B214" s="1043">
        <f t="shared" si="18"/>
        <v>2014</v>
      </c>
      <c r="C214" s="1044">
        <f>GEOMEAN(D210+1,D211+1,D212+1,D213+1,D214+1)-1</f>
        <v>5.6213890177520431E-2</v>
      </c>
      <c r="D214" s="1045">
        <f t="shared" si="13"/>
        <v>4.2260442260442233E-2</v>
      </c>
      <c r="E214" s="1046">
        <v>8484000</v>
      </c>
      <c r="F214" s="1044" t="e">
        <f>GEOMEAN(G210+1,G211+1,G212+1,G213+1,G214+1)-1</f>
        <v>#DIV/0!</v>
      </c>
      <c r="G214" s="1045" t="e">
        <f t="shared" si="14"/>
        <v>#DIV/0!</v>
      </c>
      <c r="H214" s="1046">
        <v>0</v>
      </c>
      <c r="I214" s="1047" t="e">
        <f>GEOMEAN(J210+1,J211+1,J212+1,J213+1,J214+1)-1</f>
        <v>#DIV/0!</v>
      </c>
      <c r="J214" s="1045" t="e">
        <f t="shared" si="15"/>
        <v>#DIV/0!</v>
      </c>
      <c r="K214" s="1046">
        <v>0</v>
      </c>
      <c r="L214" s="1044" t="e">
        <f>GEOMEAN(M210+1,M211+1,M212+1,M213+1,M214+1)-1</f>
        <v>#DIV/0!</v>
      </c>
      <c r="M214" s="1045" t="e">
        <f t="shared" si="16"/>
        <v>#DIV/0!</v>
      </c>
      <c r="N214" s="1046">
        <v>0</v>
      </c>
      <c r="O214" s="1044" t="e">
        <f>GEOMEAN(P210+1,P211+1,P212+1,P213+1,P214+1)-1</f>
        <v>#DIV/0!</v>
      </c>
      <c r="P214" s="1045" t="e">
        <f t="shared" si="17"/>
        <v>#DIV/0!</v>
      </c>
      <c r="Q214" s="1048">
        <v>0</v>
      </c>
    </row>
    <row r="215" spans="1:17" ht="12" customHeight="1" x14ac:dyDescent="0.4">
      <c r="B215" s="1042">
        <f t="shared" si="18"/>
        <v>2013</v>
      </c>
      <c r="C215" s="32" t="s">
        <v>879</v>
      </c>
      <c r="D215" s="721">
        <f t="shared" si="13"/>
        <v>2.7777777777777679E-2</v>
      </c>
      <c r="E215" s="722">
        <v>8140000</v>
      </c>
      <c r="F215" s="32" t="s">
        <v>879</v>
      </c>
      <c r="G215" s="721" t="e">
        <f t="shared" si="14"/>
        <v>#DIV/0!</v>
      </c>
      <c r="H215" s="722">
        <v>0</v>
      </c>
      <c r="I215" s="917" t="s">
        <v>879</v>
      </c>
      <c r="J215" s="721" t="e">
        <f t="shared" si="15"/>
        <v>#DIV/0!</v>
      </c>
      <c r="K215" s="722">
        <v>0</v>
      </c>
      <c r="L215" s="32" t="s">
        <v>879</v>
      </c>
      <c r="M215" s="721" t="e">
        <f t="shared" si="16"/>
        <v>#DIV/0!</v>
      </c>
      <c r="N215" s="722">
        <v>0</v>
      </c>
      <c r="O215" s="32" t="s">
        <v>879</v>
      </c>
      <c r="P215" s="721" t="e">
        <f t="shared" si="17"/>
        <v>#DIV/0!</v>
      </c>
      <c r="Q215" s="527">
        <v>0</v>
      </c>
    </row>
    <row r="216" spans="1:17" ht="12" customHeight="1" x14ac:dyDescent="0.4">
      <c r="B216" s="1043">
        <f t="shared" si="18"/>
        <v>2012</v>
      </c>
      <c r="C216" s="1044">
        <f>GEOMEAN(D210+1,D211+1,D212+1,D213+1,D214+1,D215+1,D216+1)-1</f>
        <v>4.8905661950122026E-2</v>
      </c>
      <c r="D216" s="1045">
        <f t="shared" si="13"/>
        <v>3.3942558746736351E-2</v>
      </c>
      <c r="E216" s="1046">
        <v>7920000</v>
      </c>
      <c r="F216" s="1044" t="e">
        <f>GEOMEAN(G210+1,G211+1,G212+1,G213+1,G214+1,G215+1,G216+1)-1</f>
        <v>#DIV/0!</v>
      </c>
      <c r="G216" s="1045" t="e">
        <f t="shared" si="14"/>
        <v>#DIV/0!</v>
      </c>
      <c r="H216" s="1046">
        <v>0</v>
      </c>
      <c r="I216" s="1047" t="e">
        <f>GEOMEAN(J210+1,J211+1,J212+1,J213+1,J214+1,J215+1,J216+1)-1</f>
        <v>#DIV/0!</v>
      </c>
      <c r="J216" s="1045" t="e">
        <f t="shared" si="15"/>
        <v>#DIV/0!</v>
      </c>
      <c r="K216" s="1046">
        <v>0</v>
      </c>
      <c r="L216" s="1044" t="e">
        <f>GEOMEAN(M210+1,M211+1,M212+1,M213+1,M214+1,M215+1,M216+1)-1</f>
        <v>#DIV/0!</v>
      </c>
      <c r="M216" s="1045" t="e">
        <f t="shared" si="16"/>
        <v>#DIV/0!</v>
      </c>
      <c r="N216" s="1046">
        <v>0</v>
      </c>
      <c r="O216" s="1044" t="e">
        <f>GEOMEAN(P210+1,P211+1,P212+1,P213+1,P214+1,P215+1,P216+1)-1</f>
        <v>#DIV/0!</v>
      </c>
      <c r="P216" s="1045" t="e">
        <f t="shared" si="17"/>
        <v>#DIV/0!</v>
      </c>
      <c r="Q216" s="1048">
        <v>0</v>
      </c>
    </row>
    <row r="217" spans="1:17" ht="12" customHeight="1" x14ac:dyDescent="0.4">
      <c r="B217" s="1042">
        <f t="shared" si="18"/>
        <v>2011</v>
      </c>
      <c r="D217" s="721">
        <f t="shared" si="13"/>
        <v>1.1889035667107084E-2</v>
      </c>
      <c r="E217" s="722">
        <v>7660000</v>
      </c>
      <c r="G217" s="721" t="e">
        <f t="shared" si="14"/>
        <v>#DIV/0!</v>
      </c>
      <c r="H217" s="722">
        <v>0</v>
      </c>
      <c r="I217" s="411"/>
      <c r="J217" s="721" t="e">
        <f t="shared" si="15"/>
        <v>#DIV/0!</v>
      </c>
      <c r="K217" s="722">
        <v>0</v>
      </c>
      <c r="M217" s="721" t="e">
        <f t="shared" si="16"/>
        <v>#DIV/0!</v>
      </c>
      <c r="N217" s="722">
        <v>0</v>
      </c>
      <c r="P217" s="721" t="e">
        <f t="shared" si="17"/>
        <v>#DIV/0!</v>
      </c>
      <c r="Q217" s="527">
        <v>0</v>
      </c>
    </row>
    <row r="218" spans="1:17" ht="12" customHeight="1" x14ac:dyDescent="0.4">
      <c r="B218" s="1042">
        <f t="shared" si="18"/>
        <v>2010</v>
      </c>
      <c r="C218" s="32" t="s">
        <v>880</v>
      </c>
      <c r="D218" s="721">
        <f t="shared" si="13"/>
        <v>4.8476454293628901E-2</v>
      </c>
      <c r="E218" s="722">
        <v>7570000</v>
      </c>
      <c r="F218" s="32" t="s">
        <v>880</v>
      </c>
      <c r="G218" s="721" t="e">
        <f t="shared" si="14"/>
        <v>#DIV/0!</v>
      </c>
      <c r="H218" s="722">
        <v>0</v>
      </c>
      <c r="I218" s="917" t="s">
        <v>880</v>
      </c>
      <c r="J218" s="721" t="e">
        <f t="shared" si="15"/>
        <v>#DIV/0!</v>
      </c>
      <c r="K218" s="722">
        <v>0</v>
      </c>
      <c r="L218" s="32" t="s">
        <v>880</v>
      </c>
      <c r="M218" s="721" t="e">
        <f t="shared" si="16"/>
        <v>#DIV/0!</v>
      </c>
      <c r="N218" s="722">
        <v>0</v>
      </c>
      <c r="O218" s="32" t="s">
        <v>880</v>
      </c>
      <c r="P218" s="721" t="e">
        <f t="shared" si="17"/>
        <v>#DIV/0!</v>
      </c>
      <c r="Q218" s="527">
        <v>0</v>
      </c>
    </row>
    <row r="219" spans="1:17" ht="12" customHeight="1" x14ac:dyDescent="0.4">
      <c r="B219" s="1043">
        <f t="shared" si="18"/>
        <v>2009</v>
      </c>
      <c r="C219" s="1044">
        <f>GEOMEAN(D210+1,D211+1,D212+1,D213+1,D214+1,D215+1,D216+1,D217+1,D218+1,D219+1)-1</f>
        <v>3.8977378321886746E-2</v>
      </c>
      <c r="D219" s="1045">
        <f t="shared" si="13"/>
        <v>-1.0958904109588996E-2</v>
      </c>
      <c r="E219" s="1046">
        <v>7220000</v>
      </c>
      <c r="F219" s="1044" t="e">
        <f>GEOMEAN(G210+1,G211+1,G212+1,G213+1,G214+1,G215+1,G216+1,G217+1,G218+1,G219+1)-1</f>
        <v>#DIV/0!</v>
      </c>
      <c r="G219" s="1045" t="e">
        <f t="shared" si="14"/>
        <v>#DIV/0!</v>
      </c>
      <c r="H219" s="1046">
        <v>0</v>
      </c>
      <c r="I219" s="1047" t="e">
        <f>GEOMEAN(J210+1,J211+1,J212+1,J213+1,J214+1,J215+1,J216+1,J217+1,J218+1,J219+1)-1</f>
        <v>#DIV/0!</v>
      </c>
      <c r="J219" s="1045" t="e">
        <f t="shared" si="15"/>
        <v>#DIV/0!</v>
      </c>
      <c r="K219" s="1046">
        <v>0</v>
      </c>
      <c r="L219" s="1044" t="e">
        <f>GEOMEAN(M210+1,M211+1,M212+1,M213+1,M214+1,M215+1,M216+1,M217+1,M218+1,M219+1)-1</f>
        <v>#DIV/0!</v>
      </c>
      <c r="M219" s="1045" t="e">
        <f t="shared" si="16"/>
        <v>#DIV/0!</v>
      </c>
      <c r="N219" s="1046">
        <v>0</v>
      </c>
      <c r="O219" s="1044" t="e">
        <f>GEOMEAN(P210+1,P211+1,P212+1,P213+1,P214+1,P215+1,P216+1,P217+1,P218+1,P219+1)-1</f>
        <v>#DIV/0!</v>
      </c>
      <c r="P219" s="1045" t="e">
        <f t="shared" si="17"/>
        <v>#DIV/0!</v>
      </c>
      <c r="Q219" s="1048">
        <v>0</v>
      </c>
    </row>
    <row r="220" spans="1:17" ht="12" customHeight="1" x14ac:dyDescent="0.4">
      <c r="B220" s="1042">
        <f t="shared" si="18"/>
        <v>2008</v>
      </c>
      <c r="D220" s="32"/>
      <c r="E220" s="722">
        <v>7300000</v>
      </c>
      <c r="G220" s="32"/>
      <c r="H220" s="722">
        <v>0</v>
      </c>
      <c r="I220" s="411"/>
      <c r="J220" s="32"/>
      <c r="K220" s="722">
        <v>0</v>
      </c>
      <c r="M220" s="32"/>
      <c r="N220" s="722">
        <v>0</v>
      </c>
      <c r="P220" s="32"/>
      <c r="Q220" s="527">
        <v>0</v>
      </c>
    </row>
    <row r="222" spans="1:17" s="1035" customFormat="1" ht="12" customHeight="1" x14ac:dyDescent="0.4">
      <c r="A222" s="724"/>
      <c r="B222" s="1029" t="s">
        <v>884</v>
      </c>
      <c r="C222" s="1036"/>
      <c r="D222" s="1036"/>
      <c r="E222" s="1036"/>
    </row>
    <row r="223" spans="1:17" ht="12" customHeight="1" x14ac:dyDescent="0.4">
      <c r="B223" s="1037" t="s">
        <v>223</v>
      </c>
      <c r="C223" s="1039" t="s">
        <v>229</v>
      </c>
      <c r="D223" s="1039" t="s">
        <v>54</v>
      </c>
      <c r="E223" s="1039" t="s">
        <v>224</v>
      </c>
    </row>
    <row r="224" spans="1:17" ht="12" customHeight="1" x14ac:dyDescent="0.4">
      <c r="B224" s="1041">
        <v>2019</v>
      </c>
      <c r="D224" s="721">
        <f t="shared" ref="D224:D233" si="19">E224/E225-1</f>
        <v>2.8985507246376718E-2</v>
      </c>
      <c r="E224" s="527">
        <v>710000</v>
      </c>
    </row>
    <row r="225" spans="1:31" ht="12" customHeight="1" x14ac:dyDescent="0.4">
      <c r="B225" s="1042">
        <f>B224-1</f>
        <v>2018</v>
      </c>
      <c r="C225" s="32" t="s">
        <v>877</v>
      </c>
      <c r="D225" s="721">
        <f t="shared" si="19"/>
        <v>2.9850746268656803E-2</v>
      </c>
      <c r="E225" s="527">
        <v>690000</v>
      </c>
    </row>
    <row r="226" spans="1:31" ht="12" customHeight="1" x14ac:dyDescent="0.4">
      <c r="B226" s="1043">
        <f t="shared" ref="B226:B234" si="20">B225-1</f>
        <v>2017</v>
      </c>
      <c r="C226" s="1044">
        <f>GEOMEAN(D224+1,D225+1,D226+1)-1</f>
        <v>2.464038965577986E-2</v>
      </c>
      <c r="D226" s="1045">
        <f t="shared" si="19"/>
        <v>1.5151515151515138E-2</v>
      </c>
      <c r="E226" s="1048">
        <v>670000</v>
      </c>
    </row>
    <row r="227" spans="1:31" ht="12" customHeight="1" x14ac:dyDescent="0.4">
      <c r="B227" s="1042">
        <f t="shared" si="20"/>
        <v>2016</v>
      </c>
      <c r="C227" s="32" t="s">
        <v>878</v>
      </c>
      <c r="D227" s="721">
        <f t="shared" si="19"/>
        <v>1.538461538461533E-2</v>
      </c>
      <c r="E227" s="527">
        <v>660000</v>
      </c>
    </row>
    <row r="228" spans="1:31" ht="12" customHeight="1" x14ac:dyDescent="0.4">
      <c r="B228" s="1043">
        <f t="shared" si="20"/>
        <v>2015</v>
      </c>
      <c r="C228" s="1044">
        <f>GEOMEAN(D224+1,D225+1,D226+1,D227+1,D228+1)-1</f>
        <v>2.0976333038736472E-2</v>
      </c>
      <c r="D228" s="1045">
        <f t="shared" si="19"/>
        <v>1.5625E-2</v>
      </c>
      <c r="E228" s="1048">
        <v>650000</v>
      </c>
    </row>
    <row r="229" spans="1:31" ht="12" customHeight="1" x14ac:dyDescent="0.4">
      <c r="B229" s="1042">
        <f t="shared" si="20"/>
        <v>2014</v>
      </c>
      <c r="C229" s="32" t="s">
        <v>879</v>
      </c>
      <c r="D229" s="721">
        <f t="shared" si="19"/>
        <v>3.2258064516129004E-2</v>
      </c>
      <c r="E229" s="527">
        <v>640000</v>
      </c>
    </row>
    <row r="230" spans="1:31" ht="12" customHeight="1" x14ac:dyDescent="0.4">
      <c r="B230" s="1043">
        <f t="shared" si="20"/>
        <v>2013</v>
      </c>
      <c r="C230" s="1044">
        <f>GEOMEAN(D224+1,D225+1,D226+1,D227+1,D228+1,D229+1,D230+1)-1</f>
        <v>2.1923436146083608E-2</v>
      </c>
      <c r="D230" s="1045">
        <f t="shared" si="19"/>
        <v>1.6393442622950838E-2</v>
      </c>
      <c r="E230" s="1048">
        <v>620000</v>
      </c>
    </row>
    <row r="231" spans="1:31" ht="12" customHeight="1" x14ac:dyDescent="0.4">
      <c r="B231" s="1042">
        <f t="shared" si="20"/>
        <v>2012</v>
      </c>
      <c r="D231" s="721">
        <f t="shared" si="19"/>
        <v>5.1724137931034475E-2</v>
      </c>
      <c r="E231" s="527">
        <v>610000</v>
      </c>
    </row>
    <row r="232" spans="1:31" ht="12" customHeight="1" x14ac:dyDescent="0.4">
      <c r="B232" s="1042">
        <f t="shared" si="20"/>
        <v>2011</v>
      </c>
      <c r="C232" s="32" t="s">
        <v>880</v>
      </c>
      <c r="D232" s="721">
        <f t="shared" si="19"/>
        <v>7.4074074074074181E-2</v>
      </c>
      <c r="E232" s="527">
        <v>580000</v>
      </c>
    </row>
    <row r="233" spans="1:31" ht="12" customHeight="1" x14ac:dyDescent="0.4">
      <c r="B233" s="1043">
        <f t="shared" si="20"/>
        <v>2010</v>
      </c>
      <c r="C233" s="1044">
        <f>GEOMEAN(D224+1,D225+1,D226+1,D227+1,D228+1,D229+1,D230+1,D231+1,D232+1,D233+1)-1</f>
        <v>3.3638833479941121E-2</v>
      </c>
      <c r="D233" s="1045">
        <f t="shared" si="19"/>
        <v>5.8823529411764719E-2</v>
      </c>
      <c r="E233" s="1048">
        <v>540000</v>
      </c>
    </row>
    <row r="234" spans="1:31" ht="12" customHeight="1" x14ac:dyDescent="0.4">
      <c r="B234" s="1042">
        <f t="shared" si="20"/>
        <v>2009</v>
      </c>
      <c r="D234" s="32"/>
      <c r="E234" s="527">
        <v>510000</v>
      </c>
      <c r="K234" s="1357"/>
    </row>
    <row r="235" spans="1:31" ht="12" customHeight="1" x14ac:dyDescent="0.4">
      <c r="B235" s="918"/>
      <c r="D235" s="32"/>
      <c r="E235" s="527"/>
      <c r="J235" s="536"/>
      <c r="K235" s="536"/>
      <c r="L235" s="536">
        <f>L257*4%</f>
        <v>939224200.53049397</v>
      </c>
    </row>
    <row r="237" spans="1:31" s="926" customFormat="1" ht="12" customHeight="1" x14ac:dyDescent="0.4">
      <c r="A237" s="1049" t="s">
        <v>1004</v>
      </c>
      <c r="K237" s="930"/>
      <c r="AD237" s="927"/>
      <c r="AE237" s="927"/>
    </row>
    <row r="238" spans="1:31" ht="12" customHeight="1" x14ac:dyDescent="0.4">
      <c r="B238" s="1091" t="s">
        <v>1005</v>
      </c>
      <c r="C238" s="1092"/>
      <c r="D238" s="1092"/>
      <c r="E238" s="1093">
        <f>'Control Panel_운영'!$N$92</f>
        <v>2017</v>
      </c>
      <c r="F238" s="1093">
        <f t="shared" ref="F238:N238" si="21">E238+1</f>
        <v>2018</v>
      </c>
      <c r="G238" s="1093">
        <f t="shared" si="21"/>
        <v>2019</v>
      </c>
      <c r="H238" s="1093">
        <f t="shared" si="21"/>
        <v>2020</v>
      </c>
      <c r="I238" s="1093">
        <f t="shared" si="21"/>
        <v>2021</v>
      </c>
      <c r="J238" s="1093">
        <f t="shared" si="21"/>
        <v>2022</v>
      </c>
      <c r="K238" s="1093">
        <f t="shared" si="21"/>
        <v>2023</v>
      </c>
      <c r="L238" s="1093">
        <f t="shared" si="21"/>
        <v>2024</v>
      </c>
      <c r="M238" s="1093">
        <f t="shared" si="21"/>
        <v>2025</v>
      </c>
      <c r="N238" s="1093">
        <f t="shared" si="21"/>
        <v>2026</v>
      </c>
      <c r="O238" s="1093">
        <f t="shared" ref="O238" si="22">N238+1</f>
        <v>2027</v>
      </c>
      <c r="P238" s="1093">
        <f t="shared" ref="P238" si="23">O238+1</f>
        <v>2028</v>
      </c>
      <c r="Q238" s="1093">
        <f t="shared" ref="Q238" si="24">P238+1</f>
        <v>2029</v>
      </c>
      <c r="R238" s="1094"/>
      <c r="S238" s="501">
        <f>ROW(S238)</f>
        <v>238</v>
      </c>
      <c r="T238" s="501"/>
    </row>
    <row r="239" spans="1:31" ht="12" customHeight="1" x14ac:dyDescent="0.4">
      <c r="B239" s="1008" t="s">
        <v>120</v>
      </c>
      <c r="C239" s="1009"/>
      <c r="D239" s="1007" t="s">
        <v>155</v>
      </c>
      <c r="E239" s="1007" t="s">
        <v>142</v>
      </c>
      <c r="F239" s="1007" t="s">
        <v>142</v>
      </c>
      <c r="G239" s="1007" t="s">
        <v>142</v>
      </c>
      <c r="H239" s="1007" t="s">
        <v>142</v>
      </c>
      <c r="I239" s="1007" t="s">
        <v>142</v>
      </c>
      <c r="J239" s="1007" t="s">
        <v>142</v>
      </c>
      <c r="K239" s="1007" t="s">
        <v>142</v>
      </c>
      <c r="L239" s="1007" t="s">
        <v>142</v>
      </c>
      <c r="M239" s="1007"/>
      <c r="N239" s="1007" t="s">
        <v>142</v>
      </c>
      <c r="O239" s="1007" t="s">
        <v>142</v>
      </c>
      <c r="P239" s="1007" t="s">
        <v>142</v>
      </c>
      <c r="Q239" s="1007" t="s">
        <v>142</v>
      </c>
      <c r="R239" s="1007" t="s">
        <v>119</v>
      </c>
      <c r="S239" s="501"/>
      <c r="T239" s="501"/>
    </row>
    <row r="240" spans="1:31" ht="12" customHeight="1" x14ac:dyDescent="0.4">
      <c r="B240" s="897" t="s">
        <v>156</v>
      </c>
      <c r="C240" s="1018"/>
      <c r="D240" s="911" t="s">
        <v>157</v>
      </c>
      <c r="E240" s="509">
        <f t="shared" ref="E240:Q240" si="25">SUM(E255,E280,E305,E330,E355)</f>
        <v>1547</v>
      </c>
      <c r="F240" s="509">
        <f t="shared" si="25"/>
        <v>1547</v>
      </c>
      <c r="G240" s="509">
        <f t="shared" si="25"/>
        <v>1547</v>
      </c>
      <c r="H240" s="509">
        <f t="shared" si="25"/>
        <v>1547</v>
      </c>
      <c r="I240" s="509">
        <f t="shared" si="25"/>
        <v>1547</v>
      </c>
      <c r="J240" s="509">
        <f t="shared" si="25"/>
        <v>1547</v>
      </c>
      <c r="K240" s="509">
        <f t="shared" si="25"/>
        <v>1547</v>
      </c>
      <c r="L240" s="509">
        <f t="shared" si="25"/>
        <v>1547</v>
      </c>
      <c r="M240" s="509">
        <f t="shared" si="25"/>
        <v>1547</v>
      </c>
      <c r="N240" s="509">
        <f t="shared" si="25"/>
        <v>1547</v>
      </c>
      <c r="O240" s="509">
        <f t="shared" si="25"/>
        <v>1547</v>
      </c>
      <c r="P240" s="509">
        <f t="shared" si="25"/>
        <v>1547</v>
      </c>
      <c r="Q240" s="509">
        <f t="shared" si="25"/>
        <v>1547</v>
      </c>
      <c r="R240" s="510"/>
      <c r="S240" s="501"/>
      <c r="T240" s="501"/>
    </row>
    <row r="241" spans="2:20" ht="12" customHeight="1" x14ac:dyDescent="0.4">
      <c r="B241" s="1016" t="s">
        <v>971</v>
      </c>
      <c r="C241" s="1065"/>
      <c r="D241" s="911" t="s">
        <v>161</v>
      </c>
      <c r="E241" s="90">
        <f t="shared" ref="E241:Q241" si="26">SUM(E257,E282,E307,E332,E357)</f>
        <v>15327676000</v>
      </c>
      <c r="F241" s="90">
        <f t="shared" si="26"/>
        <v>16552900000</v>
      </c>
      <c r="G241" s="90">
        <f t="shared" si="26"/>
        <v>17546074000</v>
      </c>
      <c r="H241" s="90">
        <f t="shared" si="26"/>
        <v>18598838440</v>
      </c>
      <c r="I241" s="90">
        <f t="shared" si="26"/>
        <v>19714768746.400002</v>
      </c>
      <c r="J241" s="90">
        <f t="shared" si="26"/>
        <v>20897654871.184002</v>
      </c>
      <c r="K241" s="90">
        <f t="shared" si="26"/>
        <v>22151514163.455044</v>
      </c>
      <c r="L241" s="90">
        <f t="shared" si="26"/>
        <v>23480605013.262348</v>
      </c>
      <c r="M241" s="90">
        <f t="shared" si="26"/>
        <v>24889441314.05809</v>
      </c>
      <c r="N241" s="90">
        <f t="shared" si="26"/>
        <v>26382807792.901577</v>
      </c>
      <c r="O241" s="90">
        <f t="shared" si="26"/>
        <v>27965776260.475674</v>
      </c>
      <c r="P241" s="90">
        <f t="shared" si="26"/>
        <v>29643722836.104214</v>
      </c>
      <c r="Q241" s="90">
        <f t="shared" si="26"/>
        <v>31422346206.27047</v>
      </c>
      <c r="R241" s="510"/>
      <c r="S241" s="501"/>
      <c r="T241" s="501"/>
    </row>
    <row r="242" spans="2:20" ht="12" customHeight="1" x14ac:dyDescent="0.4">
      <c r="B242" s="1016" t="s">
        <v>123</v>
      </c>
      <c r="C242" s="1019"/>
      <c r="D242" s="862">
        <v>0.7</v>
      </c>
      <c r="E242" s="90">
        <f t="shared" ref="E242:Q244" si="27">SUM(E258,E283,E308,E333,E358)</f>
        <v>10729373200</v>
      </c>
      <c r="F242" s="90">
        <f t="shared" si="27"/>
        <v>11587030000</v>
      </c>
      <c r="G242" s="90">
        <f t="shared" si="27"/>
        <v>12282251800</v>
      </c>
      <c r="H242" s="90">
        <f t="shared" si="27"/>
        <v>13019186908</v>
      </c>
      <c r="I242" s="90">
        <f t="shared" si="27"/>
        <v>13800338122.48</v>
      </c>
      <c r="J242" s="90">
        <f t="shared" si="27"/>
        <v>14628358409.8288</v>
      </c>
      <c r="K242" s="90">
        <f t="shared" si="27"/>
        <v>15506059914.41853</v>
      </c>
      <c r="L242" s="90">
        <f t="shared" si="27"/>
        <v>16436423509.283642</v>
      </c>
      <c r="M242" s="90">
        <f t="shared" si="27"/>
        <v>17422608919.840664</v>
      </c>
      <c r="N242" s="90">
        <f t="shared" si="27"/>
        <v>18467965455.031101</v>
      </c>
      <c r="O242" s="90">
        <f t="shared" si="27"/>
        <v>19576043382.33297</v>
      </c>
      <c r="P242" s="90">
        <f t="shared" si="27"/>
        <v>20750605985.272949</v>
      </c>
      <c r="Q242" s="90">
        <f t="shared" si="27"/>
        <v>21995642344.389328</v>
      </c>
      <c r="R242" s="510"/>
      <c r="S242" s="501"/>
      <c r="T242" s="501"/>
    </row>
    <row r="243" spans="2:20" ht="12" customHeight="1" x14ac:dyDescent="0.4">
      <c r="B243" s="1016" t="s">
        <v>1131</v>
      </c>
      <c r="C243" s="1323"/>
      <c r="D243" s="786" t="s">
        <v>1132</v>
      </c>
      <c r="E243" s="862">
        <v>0.8</v>
      </c>
      <c r="F243" s="862">
        <v>0.8</v>
      </c>
      <c r="G243" s="862">
        <v>0.8</v>
      </c>
      <c r="H243" s="862">
        <v>0.85</v>
      </c>
      <c r="I243" s="862">
        <v>0.9</v>
      </c>
      <c r="J243" s="862">
        <v>0.95</v>
      </c>
      <c r="K243" s="862">
        <v>1</v>
      </c>
      <c r="L243" s="862">
        <v>1</v>
      </c>
      <c r="M243" s="862">
        <v>1</v>
      </c>
      <c r="N243" s="862">
        <v>1</v>
      </c>
      <c r="O243" s="862">
        <v>1</v>
      </c>
      <c r="P243" s="862">
        <v>1</v>
      </c>
      <c r="Q243" s="862">
        <v>1</v>
      </c>
      <c r="R243" s="510"/>
      <c r="S243" s="501"/>
      <c r="T243" s="501"/>
    </row>
    <row r="244" spans="2:20" ht="12" customHeight="1" x14ac:dyDescent="0.4">
      <c r="B244" s="1016" t="s">
        <v>1136</v>
      </c>
      <c r="C244" s="1323"/>
      <c r="D244" s="786" t="s">
        <v>1132</v>
      </c>
      <c r="E244" s="90">
        <f t="shared" si="27"/>
        <v>5862140800</v>
      </c>
      <c r="F244" s="90">
        <f t="shared" si="27"/>
        <v>6842320000</v>
      </c>
      <c r="G244" s="90">
        <f t="shared" si="27"/>
        <v>7636859200</v>
      </c>
      <c r="H244" s="90">
        <f t="shared" si="27"/>
        <v>9009012674</v>
      </c>
      <c r="I244" s="90">
        <f t="shared" si="27"/>
        <v>10543291871.760002</v>
      </c>
      <c r="J244" s="90">
        <f t="shared" si="27"/>
        <v>12252772127.624802</v>
      </c>
      <c r="K244" s="90">
        <f t="shared" si="27"/>
        <v>14151514163.455044</v>
      </c>
      <c r="L244" s="90">
        <f t="shared" si="27"/>
        <v>15480605013.262348</v>
      </c>
      <c r="M244" s="90">
        <f t="shared" si="27"/>
        <v>16889441314.05809</v>
      </c>
      <c r="N244" s="90">
        <f t="shared" si="27"/>
        <v>18382807792.901577</v>
      </c>
      <c r="O244" s="90">
        <f t="shared" si="27"/>
        <v>19965776260.475674</v>
      </c>
      <c r="P244" s="90">
        <f t="shared" si="27"/>
        <v>21643722836.104214</v>
      </c>
      <c r="Q244" s="90">
        <f t="shared" si="27"/>
        <v>23422346206.27047</v>
      </c>
      <c r="R244" s="510"/>
      <c r="S244" s="501"/>
      <c r="T244" s="501"/>
    </row>
    <row r="245" spans="2:20" ht="12" customHeight="1" x14ac:dyDescent="0.4">
      <c r="B245" s="1007" t="s">
        <v>120</v>
      </c>
      <c r="C245" s="1007" t="s">
        <v>125</v>
      </c>
      <c r="D245" s="1007" t="s">
        <v>126</v>
      </c>
      <c r="E245" s="1007" t="s">
        <v>142</v>
      </c>
      <c r="F245" s="1007" t="s">
        <v>142</v>
      </c>
      <c r="G245" s="1007" t="s">
        <v>142</v>
      </c>
      <c r="H245" s="1007" t="s">
        <v>142</v>
      </c>
      <c r="I245" s="1007" t="s">
        <v>142</v>
      </c>
      <c r="J245" s="1007" t="s">
        <v>142</v>
      </c>
      <c r="K245" s="1007" t="s">
        <v>142</v>
      </c>
      <c r="L245" s="1007" t="s">
        <v>142</v>
      </c>
      <c r="M245" s="1007" t="s">
        <v>142</v>
      </c>
      <c r="N245" s="1007" t="s">
        <v>142</v>
      </c>
      <c r="O245" s="1007" t="s">
        <v>142</v>
      </c>
      <c r="P245" s="1007" t="s">
        <v>142</v>
      </c>
      <c r="Q245" s="1007" t="s">
        <v>142</v>
      </c>
      <c r="R245" s="1007" t="s">
        <v>119</v>
      </c>
      <c r="S245" s="501"/>
      <c r="T245" s="501"/>
    </row>
    <row r="246" spans="2:20" ht="12" customHeight="1" x14ac:dyDescent="0.4">
      <c r="B246" s="1066" t="s">
        <v>178</v>
      </c>
      <c r="C246" s="1012" t="s">
        <v>128</v>
      </c>
      <c r="D246" s="1100">
        <v>4.0000000000000001E-3</v>
      </c>
      <c r="E246" s="520">
        <f t="shared" ref="E246:Q246" si="28">SUM(E262,E287,E312,E337,E362)</f>
        <v>41717492.800000004</v>
      </c>
      <c r="F246" s="520">
        <f t="shared" si="28"/>
        <v>45148120</v>
      </c>
      <c r="G246" s="520">
        <f t="shared" si="28"/>
        <v>47929007.200000003</v>
      </c>
      <c r="H246" s="520">
        <f t="shared" si="28"/>
        <v>50876747.631999999</v>
      </c>
      <c r="I246" s="520">
        <f t="shared" si="28"/>
        <v>54001352.489919998</v>
      </c>
      <c r="J246" s="520">
        <f t="shared" si="28"/>
        <v>57313433.639315203</v>
      </c>
      <c r="K246" s="520">
        <f t="shared" si="28"/>
        <v>60824239.657674119</v>
      </c>
      <c r="L246" s="520">
        <f t="shared" si="28"/>
        <v>64545694.037134565</v>
      </c>
      <c r="M246" s="520">
        <f t="shared" si="28"/>
        <v>68490435.679362655</v>
      </c>
      <c r="N246" s="520">
        <f t="shared" si="28"/>
        <v>72671861.820124403</v>
      </c>
      <c r="O246" s="520">
        <f t="shared" si="28"/>
        <v>77104173.529331878</v>
      </c>
      <c r="P246" s="520">
        <f t="shared" si="28"/>
        <v>81802423.941091806</v>
      </c>
      <c r="Q246" s="520">
        <f t="shared" si="28"/>
        <v>86782569.377557307</v>
      </c>
      <c r="R246" s="510" t="s">
        <v>179</v>
      </c>
      <c r="S246" s="501"/>
      <c r="T246" s="501"/>
    </row>
    <row r="247" spans="2:20" ht="12" customHeight="1" x14ac:dyDescent="0.4">
      <c r="B247" s="1067" t="s">
        <v>180</v>
      </c>
      <c r="C247" s="903" t="s">
        <v>128</v>
      </c>
      <c r="D247" s="1101">
        <v>1.4E-3</v>
      </c>
      <c r="E247" s="794">
        <f t="shared" ref="E247:Q247" si="29">SUM(E263,E288,E313,E338,E363)</f>
        <v>15021122.48</v>
      </c>
      <c r="F247" s="794">
        <f t="shared" si="29"/>
        <v>16221842</v>
      </c>
      <c r="G247" s="794">
        <f t="shared" si="29"/>
        <v>17195152.52</v>
      </c>
      <c r="H247" s="794">
        <f t="shared" si="29"/>
        <v>18226861.6712</v>
      </c>
      <c r="I247" s="794">
        <f t="shared" si="29"/>
        <v>19320473.371471997</v>
      </c>
      <c r="J247" s="794">
        <f t="shared" si="29"/>
        <v>20479701.773760319</v>
      </c>
      <c r="K247" s="794">
        <f t="shared" si="29"/>
        <v>21708483.880185939</v>
      </c>
      <c r="L247" s="794">
        <f t="shared" si="29"/>
        <v>23010992.912997097</v>
      </c>
      <c r="M247" s="794">
        <f t="shared" si="29"/>
        <v>24391652.487776928</v>
      </c>
      <c r="N247" s="794">
        <f t="shared" si="29"/>
        <v>25855151.637043543</v>
      </c>
      <c r="O247" s="794">
        <f t="shared" si="29"/>
        <v>27406460.735266156</v>
      </c>
      <c r="P247" s="794">
        <f t="shared" si="29"/>
        <v>29050848.37938213</v>
      </c>
      <c r="Q247" s="794">
        <f t="shared" si="29"/>
        <v>30793899.282145061</v>
      </c>
      <c r="R247" s="510" t="s">
        <v>181</v>
      </c>
      <c r="S247" s="501"/>
      <c r="T247" s="501"/>
    </row>
    <row r="248" spans="2:20" ht="12" customHeight="1" x14ac:dyDescent="0.4">
      <c r="B248" s="1025" t="s">
        <v>182</v>
      </c>
      <c r="C248" s="905" t="s">
        <v>128</v>
      </c>
      <c r="D248" s="1329">
        <v>0.2</v>
      </c>
      <c r="E248" s="795">
        <f t="shared" ref="E248:Q248" si="30">SUM(E264,E289,E314,E339,E364)</f>
        <v>8343498.5600000015</v>
      </c>
      <c r="F248" s="795">
        <f t="shared" si="30"/>
        <v>9029624</v>
      </c>
      <c r="G248" s="795">
        <f t="shared" si="30"/>
        <v>9585801.4400000013</v>
      </c>
      <c r="H248" s="795">
        <f t="shared" si="30"/>
        <v>10175349.5264</v>
      </c>
      <c r="I248" s="795">
        <f t="shared" si="30"/>
        <v>10800270.497984</v>
      </c>
      <c r="J248" s="795">
        <f t="shared" si="30"/>
        <v>11462686.727863042</v>
      </c>
      <c r="K248" s="795">
        <f t="shared" si="30"/>
        <v>12164847.931534825</v>
      </c>
      <c r="L248" s="795">
        <f t="shared" si="30"/>
        <v>12909138.807426915</v>
      </c>
      <c r="M248" s="795">
        <f t="shared" si="30"/>
        <v>13698087.135872532</v>
      </c>
      <c r="N248" s="795">
        <f t="shared" si="30"/>
        <v>14534372.364024881</v>
      </c>
      <c r="O248" s="795">
        <f t="shared" si="30"/>
        <v>15420834.705866376</v>
      </c>
      <c r="P248" s="795">
        <f t="shared" si="30"/>
        <v>16360484.788218362</v>
      </c>
      <c r="Q248" s="795">
        <f t="shared" si="30"/>
        <v>17356513.875511464</v>
      </c>
      <c r="R248" s="510" t="s">
        <v>144</v>
      </c>
      <c r="S248" s="501"/>
      <c r="T248" s="501"/>
    </row>
    <row r="249" spans="2:20" ht="12" customHeight="1" x14ac:dyDescent="0.4">
      <c r="B249" s="1068" t="s">
        <v>141</v>
      </c>
      <c r="C249" s="1069"/>
      <c r="D249" s="1070"/>
      <c r="E249" s="796">
        <f t="shared" ref="E249:Q249" si="31">SUM(E268,E293,E318,E343,E368)</f>
        <v>85040964.400000006</v>
      </c>
      <c r="F249" s="796">
        <f t="shared" si="31"/>
        <v>93495010</v>
      </c>
      <c r="G249" s="796">
        <f t="shared" si="31"/>
        <v>100347910.59999999</v>
      </c>
      <c r="H249" s="796">
        <f t="shared" si="31"/>
        <v>109307799.38640001</v>
      </c>
      <c r="I249" s="796">
        <f t="shared" si="31"/>
        <v>119060630.34900799</v>
      </c>
      <c r="J249" s="796">
        <f t="shared" si="31"/>
        <v>129664692.94933793</v>
      </c>
      <c r="K249" s="796">
        <f t="shared" si="31"/>
        <v>141182416.79245105</v>
      </c>
      <c r="L249" s="796">
        <f t="shared" si="31"/>
        <v>151203761.79999807</v>
      </c>
      <c r="M249" s="796">
        <f t="shared" si="31"/>
        <v>161826387.50799802</v>
      </c>
      <c r="N249" s="796">
        <f t="shared" si="31"/>
        <v>173086370.7584779</v>
      </c>
      <c r="O249" s="796">
        <f t="shared" si="31"/>
        <v>185021953.00398657</v>
      </c>
      <c r="P249" s="796">
        <f t="shared" si="31"/>
        <v>197673670.18422577</v>
      </c>
      <c r="Q249" s="796">
        <f t="shared" si="31"/>
        <v>211084490.39527935</v>
      </c>
      <c r="R249" s="1107" t="str">
        <f>'Control Panel_운영'!$P$176</f>
        <v>임차인부담</v>
      </c>
      <c r="S249" s="501">
        <f>ROW(S249)</f>
        <v>249</v>
      </c>
      <c r="T249" s="501"/>
    </row>
    <row r="250" spans="2:20" ht="12" customHeight="1" x14ac:dyDescent="0.4">
      <c r="B250" s="897" t="s">
        <v>720</v>
      </c>
      <c r="C250" s="898"/>
      <c r="D250" s="1018"/>
      <c r="E250" s="93">
        <f t="shared" ref="E250:Q250" si="32">SUM(E275,E300,E325,E350,E375)</f>
        <v>0</v>
      </c>
      <c r="F250" s="93">
        <f t="shared" si="32"/>
        <v>0</v>
      </c>
      <c r="G250" s="93">
        <f t="shared" si="32"/>
        <v>0</v>
      </c>
      <c r="H250" s="93">
        <f t="shared" si="32"/>
        <v>0</v>
      </c>
      <c r="I250" s="93">
        <f t="shared" si="32"/>
        <v>0</v>
      </c>
      <c r="J250" s="93">
        <f t="shared" si="32"/>
        <v>0</v>
      </c>
      <c r="K250" s="93">
        <f t="shared" si="32"/>
        <v>93992677.48100166</v>
      </c>
      <c r="L250" s="93">
        <f t="shared" si="32"/>
        <v>0</v>
      </c>
      <c r="M250" s="93">
        <f t="shared" si="32"/>
        <v>0</v>
      </c>
      <c r="N250" s="93">
        <f t="shared" si="32"/>
        <v>0</v>
      </c>
      <c r="O250" s="93">
        <f t="shared" si="32"/>
        <v>0</v>
      </c>
      <c r="P250" s="93">
        <f t="shared" si="32"/>
        <v>65891223.394741923</v>
      </c>
      <c r="Q250" s="93">
        <f t="shared" si="32"/>
        <v>0</v>
      </c>
      <c r="R250" s="518"/>
      <c r="S250" s="501">
        <f>ROW(S250)</f>
        <v>250</v>
      </c>
      <c r="T250" s="501"/>
    </row>
    <row r="251" spans="2:20" ht="12" customHeight="1" x14ac:dyDescent="0.4">
      <c r="B251" s="1016" t="s">
        <v>721</v>
      </c>
      <c r="C251" s="898"/>
      <c r="D251" s="1018"/>
      <c r="E251" s="90">
        <f t="shared" ref="E251:Q251" si="33">SUM(E276,E301,E326,E351,E376)</f>
        <v>85040964.400000006</v>
      </c>
      <c r="F251" s="90">
        <f t="shared" si="33"/>
        <v>93495010</v>
      </c>
      <c r="G251" s="90">
        <f t="shared" si="33"/>
        <v>100347910.59999999</v>
      </c>
      <c r="H251" s="90">
        <f t="shared" si="33"/>
        <v>109307799.3864</v>
      </c>
      <c r="I251" s="90">
        <f t="shared" si="33"/>
        <v>119060630.34900799</v>
      </c>
      <c r="J251" s="90">
        <f t="shared" si="33"/>
        <v>129664692.94933793</v>
      </c>
      <c r="K251" s="90">
        <f t="shared" si="33"/>
        <v>47189739.311449394</v>
      </c>
      <c r="L251" s="90">
        <f t="shared" si="33"/>
        <v>151203761.79999807</v>
      </c>
      <c r="M251" s="90">
        <f t="shared" si="33"/>
        <v>161826387.50799802</v>
      </c>
      <c r="N251" s="90">
        <f t="shared" si="33"/>
        <v>173086370.7584779</v>
      </c>
      <c r="O251" s="90">
        <f t="shared" si="33"/>
        <v>185021953.00398657</v>
      </c>
      <c r="P251" s="90">
        <f t="shared" si="33"/>
        <v>131782446.78948385</v>
      </c>
      <c r="Q251" s="90">
        <f t="shared" si="33"/>
        <v>211084490.39527935</v>
      </c>
      <c r="R251" s="518"/>
      <c r="S251" s="501">
        <f>ROW(S251)</f>
        <v>251</v>
      </c>
      <c r="T251" s="501"/>
    </row>
    <row r="252" spans="2:20" ht="12" customHeight="1" x14ac:dyDescent="0.4">
      <c r="F252" s="536"/>
      <c r="G252" s="536"/>
      <c r="H252" s="672"/>
      <c r="S252" s="501"/>
      <c r="T252" s="501"/>
    </row>
    <row r="253" spans="2:20" ht="12" customHeight="1" x14ac:dyDescent="0.4">
      <c r="B253" s="23" t="str">
        <f>$B$6</f>
        <v>월드비전 여의도 사옥</v>
      </c>
      <c r="E253" s="95"/>
      <c r="S253" s="501"/>
      <c r="T253" s="501"/>
    </row>
    <row r="254" spans="2:20" ht="12" customHeight="1" x14ac:dyDescent="0.4">
      <c r="B254" s="1008" t="s">
        <v>120</v>
      </c>
      <c r="C254" s="1009"/>
      <c r="D254" s="1007" t="s">
        <v>155</v>
      </c>
      <c r="E254" s="1007" t="s">
        <v>142</v>
      </c>
      <c r="F254" s="1007" t="s">
        <v>142</v>
      </c>
      <c r="G254" s="1007" t="s">
        <v>142</v>
      </c>
      <c r="H254" s="1007" t="s">
        <v>142</v>
      </c>
      <c r="I254" s="1007" t="s">
        <v>142</v>
      </c>
      <c r="J254" s="1007" t="s">
        <v>142</v>
      </c>
      <c r="K254" s="1007" t="s">
        <v>142</v>
      </c>
      <c r="L254" s="1007" t="s">
        <v>142</v>
      </c>
      <c r="M254" s="1007" t="s">
        <v>142</v>
      </c>
      <c r="N254" s="1007" t="s">
        <v>142</v>
      </c>
      <c r="O254" s="1007" t="s">
        <v>142</v>
      </c>
      <c r="P254" s="1007" t="s">
        <v>142</v>
      </c>
      <c r="Q254" s="1007" t="s">
        <v>142</v>
      </c>
      <c r="R254" s="1007" t="s">
        <v>119</v>
      </c>
      <c r="S254" s="501"/>
      <c r="T254" s="501"/>
    </row>
    <row r="255" spans="2:20" ht="12" customHeight="1" x14ac:dyDescent="0.4">
      <c r="B255" s="897" t="s">
        <v>156</v>
      </c>
      <c r="C255" s="1018"/>
      <c r="D255" s="911" t="s">
        <v>157</v>
      </c>
      <c r="E255" s="695">
        <f>'Control Panel_운영'!C5</f>
        <v>1547</v>
      </c>
      <c r="F255" s="509">
        <f>E255</f>
        <v>1547</v>
      </c>
      <c r="G255" s="509">
        <f t="shared" ref="G255:N255" si="34">F255</f>
        <v>1547</v>
      </c>
      <c r="H255" s="509">
        <f t="shared" si="34"/>
        <v>1547</v>
      </c>
      <c r="I255" s="509">
        <f t="shared" si="34"/>
        <v>1547</v>
      </c>
      <c r="J255" s="509">
        <f t="shared" si="34"/>
        <v>1547</v>
      </c>
      <c r="K255" s="509">
        <f t="shared" si="34"/>
        <v>1547</v>
      </c>
      <c r="L255" s="509">
        <f t="shared" si="34"/>
        <v>1547</v>
      </c>
      <c r="M255" s="509">
        <f t="shared" si="34"/>
        <v>1547</v>
      </c>
      <c r="N255" s="509">
        <f t="shared" si="34"/>
        <v>1547</v>
      </c>
      <c r="O255" s="509">
        <f t="shared" ref="O255" si="35">N255</f>
        <v>1547</v>
      </c>
      <c r="P255" s="509">
        <f t="shared" ref="P255" si="36">O255</f>
        <v>1547</v>
      </c>
      <c r="Q255" s="509">
        <f t="shared" ref="Q255" si="37">P255</f>
        <v>1547</v>
      </c>
      <c r="R255" s="510"/>
      <c r="S255" s="501"/>
      <c r="T255" s="501"/>
    </row>
    <row r="256" spans="2:20" ht="12" customHeight="1" x14ac:dyDescent="0.4">
      <c r="B256" s="897" t="s">
        <v>158</v>
      </c>
      <c r="C256" s="1018"/>
      <c r="D256" s="911" t="s">
        <v>159</v>
      </c>
      <c r="E256" s="694">
        <f>VLOOKUP(E$238,$B$210:$Q$220,4,0)</f>
        <v>9908000</v>
      </c>
      <c r="F256" s="694">
        <f t="shared" ref="F256" si="38">VLOOKUP(F$238,$B$210:$Q$220,4,0)</f>
        <v>10700000</v>
      </c>
      <c r="G256" s="511">
        <f t="shared" ref="G256:N256" si="39">IFERROR(F256*(1+$C$210),0)</f>
        <v>11342000</v>
      </c>
      <c r="H256" s="511">
        <f t="shared" si="39"/>
        <v>12022520</v>
      </c>
      <c r="I256" s="511">
        <f t="shared" si="39"/>
        <v>12743871.200000001</v>
      </c>
      <c r="J256" s="511">
        <f t="shared" si="39"/>
        <v>13508503.472000001</v>
      </c>
      <c r="K256" s="511">
        <f t="shared" si="39"/>
        <v>14319013.680320002</v>
      </c>
      <c r="L256" s="511">
        <f t="shared" si="39"/>
        <v>15178154.501139203</v>
      </c>
      <c r="M256" s="511">
        <f t="shared" si="39"/>
        <v>16088843.771207556</v>
      </c>
      <c r="N256" s="511">
        <f t="shared" si="39"/>
        <v>17054174.397480011</v>
      </c>
      <c r="O256" s="511">
        <f t="shared" ref="O256" si="40">IFERROR(N256*(1+$C$210),0)</f>
        <v>18077424.861328814</v>
      </c>
      <c r="P256" s="511">
        <f t="shared" ref="P256" si="41">IFERROR(O256*(1+$C$210),0)</f>
        <v>19162070.353008542</v>
      </c>
      <c r="Q256" s="511">
        <f t="shared" ref="Q256" si="42">IFERROR(P256*(1+$C$210),0)</f>
        <v>20311794.574189056</v>
      </c>
      <c r="R256" s="510"/>
      <c r="S256" s="501"/>
      <c r="T256" s="501"/>
    </row>
    <row r="257" spans="2:20" ht="12" customHeight="1" x14ac:dyDescent="0.4">
      <c r="B257" s="1016" t="s">
        <v>972</v>
      </c>
      <c r="C257" s="1065"/>
      <c r="D257" s="911" t="s">
        <v>161</v>
      </c>
      <c r="E257" s="90">
        <f>E255*E256</f>
        <v>15327676000</v>
      </c>
      <c r="F257" s="90">
        <f>F255*F256</f>
        <v>16552900000</v>
      </c>
      <c r="G257" s="90">
        <f t="shared" ref="G257:M257" si="43">G255*G256</f>
        <v>17546074000</v>
      </c>
      <c r="H257" s="90">
        <f t="shared" si="43"/>
        <v>18598838440</v>
      </c>
      <c r="I257" s="90">
        <f t="shared" si="43"/>
        <v>19714768746.400002</v>
      </c>
      <c r="J257" s="90">
        <f t="shared" si="43"/>
        <v>20897654871.184002</v>
      </c>
      <c r="K257" s="90">
        <f t="shared" si="43"/>
        <v>22151514163.455044</v>
      </c>
      <c r="L257" s="90">
        <f t="shared" si="43"/>
        <v>23480605013.262348</v>
      </c>
      <c r="M257" s="90">
        <f t="shared" si="43"/>
        <v>24889441314.05809</v>
      </c>
      <c r="N257" s="90">
        <f t="shared" ref="N257:Q257" si="44">N255*N256</f>
        <v>26382807792.901577</v>
      </c>
      <c r="O257" s="90">
        <f t="shared" si="44"/>
        <v>27965776260.475674</v>
      </c>
      <c r="P257" s="90">
        <f t="shared" si="44"/>
        <v>29643722836.104214</v>
      </c>
      <c r="Q257" s="90">
        <f t="shared" si="44"/>
        <v>31422346206.27047</v>
      </c>
      <c r="R257" s="510"/>
      <c r="S257" s="501"/>
      <c r="T257" s="501"/>
    </row>
    <row r="258" spans="2:20" ht="12" customHeight="1" x14ac:dyDescent="0.4">
      <c r="B258" s="1016" t="s">
        <v>123</v>
      </c>
      <c r="C258" s="1019"/>
      <c r="D258" s="786">
        <f>D$242</f>
        <v>0.7</v>
      </c>
      <c r="E258" s="90">
        <f t="shared" ref="E258:N258" si="45">E257*$D258</f>
        <v>10729373200</v>
      </c>
      <c r="F258" s="90">
        <f t="shared" si="45"/>
        <v>11587030000</v>
      </c>
      <c r="G258" s="90">
        <f t="shared" si="45"/>
        <v>12282251800</v>
      </c>
      <c r="H258" s="90">
        <f t="shared" si="45"/>
        <v>13019186908</v>
      </c>
      <c r="I258" s="90">
        <f t="shared" si="45"/>
        <v>13800338122.48</v>
      </c>
      <c r="J258" s="90">
        <f t="shared" si="45"/>
        <v>14628358409.8288</v>
      </c>
      <c r="K258" s="90">
        <f t="shared" si="45"/>
        <v>15506059914.41853</v>
      </c>
      <c r="L258" s="90">
        <f t="shared" si="45"/>
        <v>16436423509.283642</v>
      </c>
      <c r="M258" s="90">
        <f t="shared" si="45"/>
        <v>17422608919.840664</v>
      </c>
      <c r="N258" s="90">
        <f t="shared" si="45"/>
        <v>18467965455.031101</v>
      </c>
      <c r="O258" s="90">
        <f t="shared" ref="O258:Q258" si="46">O257*$D258</f>
        <v>19576043382.33297</v>
      </c>
      <c r="P258" s="90">
        <f t="shared" si="46"/>
        <v>20750605985.272949</v>
      </c>
      <c r="Q258" s="90">
        <f t="shared" si="46"/>
        <v>21995642344.389328</v>
      </c>
      <c r="R258" s="510" t="s">
        <v>1012</v>
      </c>
      <c r="S258" s="501"/>
      <c r="T258" s="501"/>
    </row>
    <row r="259" spans="2:20" ht="12" customHeight="1" x14ac:dyDescent="0.4">
      <c r="B259" s="1016" t="s">
        <v>1131</v>
      </c>
      <c r="C259" s="1323"/>
      <c r="D259" s="786" t="s">
        <v>1132</v>
      </c>
      <c r="E259" s="786">
        <f>E$243</f>
        <v>0.8</v>
      </c>
      <c r="F259" s="786">
        <f t="shared" ref="F259:Q259" si="47">F$243</f>
        <v>0.8</v>
      </c>
      <c r="G259" s="786">
        <f t="shared" si="47"/>
        <v>0.8</v>
      </c>
      <c r="H259" s="786">
        <f t="shared" si="47"/>
        <v>0.85</v>
      </c>
      <c r="I259" s="786">
        <f t="shared" si="47"/>
        <v>0.9</v>
      </c>
      <c r="J259" s="786">
        <f t="shared" si="47"/>
        <v>0.95</v>
      </c>
      <c r="K259" s="786">
        <f t="shared" si="47"/>
        <v>1</v>
      </c>
      <c r="L259" s="786">
        <f t="shared" si="47"/>
        <v>1</v>
      </c>
      <c r="M259" s="786">
        <f t="shared" si="47"/>
        <v>1</v>
      </c>
      <c r="N259" s="786">
        <f t="shared" si="47"/>
        <v>1</v>
      </c>
      <c r="O259" s="786">
        <f t="shared" si="47"/>
        <v>1</v>
      </c>
      <c r="P259" s="786">
        <f t="shared" si="47"/>
        <v>1</v>
      </c>
      <c r="Q259" s="786">
        <f t="shared" si="47"/>
        <v>1</v>
      </c>
      <c r="R259" s="510"/>
      <c r="S259" s="501"/>
      <c r="T259" s="501"/>
    </row>
    <row r="260" spans="2:20" ht="12" customHeight="1" x14ac:dyDescent="0.4">
      <c r="B260" s="1016" t="s">
        <v>1136</v>
      </c>
      <c r="C260" s="1323"/>
      <c r="D260" s="529">
        <v>8000000000</v>
      </c>
      <c r="E260" s="90">
        <f>MAX((E257-$D260)*E259,0)</f>
        <v>5862140800</v>
      </c>
      <c r="F260" s="90">
        <f t="shared" ref="F260:Q260" si="48">MAX((F257-$D260)*F259,0)</f>
        <v>6842320000</v>
      </c>
      <c r="G260" s="90">
        <f t="shared" si="48"/>
        <v>7636859200</v>
      </c>
      <c r="H260" s="90">
        <f t="shared" si="48"/>
        <v>9009012674</v>
      </c>
      <c r="I260" s="90">
        <f t="shared" si="48"/>
        <v>10543291871.760002</v>
      </c>
      <c r="J260" s="90">
        <f t="shared" si="48"/>
        <v>12252772127.624802</v>
      </c>
      <c r="K260" s="90">
        <f t="shared" si="48"/>
        <v>14151514163.455044</v>
      </c>
      <c r="L260" s="90">
        <f t="shared" si="48"/>
        <v>15480605013.262348</v>
      </c>
      <c r="M260" s="90">
        <f t="shared" si="48"/>
        <v>16889441314.05809</v>
      </c>
      <c r="N260" s="90">
        <f t="shared" si="48"/>
        <v>18382807792.901577</v>
      </c>
      <c r="O260" s="90">
        <f t="shared" si="48"/>
        <v>19965776260.475674</v>
      </c>
      <c r="P260" s="90">
        <f t="shared" si="48"/>
        <v>21643722836.104214</v>
      </c>
      <c r="Q260" s="90">
        <f t="shared" si="48"/>
        <v>23422346206.27047</v>
      </c>
      <c r="R260" s="510"/>
      <c r="S260" s="501"/>
      <c r="T260" s="501"/>
    </row>
    <row r="261" spans="2:20" ht="12" customHeight="1" x14ac:dyDescent="0.4">
      <c r="B261" s="1007" t="s">
        <v>120</v>
      </c>
      <c r="C261" s="1007" t="s">
        <v>125</v>
      </c>
      <c r="D261" s="1007" t="s">
        <v>126</v>
      </c>
      <c r="E261" s="1007" t="s">
        <v>142</v>
      </c>
      <c r="F261" s="1007" t="s">
        <v>142</v>
      </c>
      <c r="G261" s="1007" t="s">
        <v>142</v>
      </c>
      <c r="H261" s="1007" t="s">
        <v>142</v>
      </c>
      <c r="I261" s="1007" t="s">
        <v>142</v>
      </c>
      <c r="J261" s="1007" t="s">
        <v>142</v>
      </c>
      <c r="K261" s="1007" t="s">
        <v>142</v>
      </c>
      <c r="L261" s="1007" t="s">
        <v>142</v>
      </c>
      <c r="M261" s="1007" t="s">
        <v>142</v>
      </c>
      <c r="N261" s="1007" t="s">
        <v>142</v>
      </c>
      <c r="O261" s="1007" t="s">
        <v>142</v>
      </c>
      <c r="P261" s="1007" t="s">
        <v>142</v>
      </c>
      <c r="Q261" s="1007" t="s">
        <v>142</v>
      </c>
      <c r="R261" s="1007" t="s">
        <v>119</v>
      </c>
      <c r="S261" s="501"/>
      <c r="T261" s="501"/>
    </row>
    <row r="262" spans="2:20" ht="12" customHeight="1" x14ac:dyDescent="0.4">
      <c r="B262" s="1066" t="s">
        <v>178</v>
      </c>
      <c r="C262" s="1012" t="s">
        <v>1137</v>
      </c>
      <c r="D262" s="1100">
        <v>4.0000000000000001E-3</v>
      </c>
      <c r="E262" s="520">
        <f>MAX(2800000+((E258-1000000000)*$D262),0)</f>
        <v>41717492.800000004</v>
      </c>
      <c r="F262" s="520">
        <f t="shared" ref="F262:Q262" si="49">MAX(2800000+((F258-1000000000)*$D262),0)</f>
        <v>45148120</v>
      </c>
      <c r="G262" s="520">
        <f t="shared" si="49"/>
        <v>47929007.200000003</v>
      </c>
      <c r="H262" s="520">
        <f t="shared" si="49"/>
        <v>50876747.631999999</v>
      </c>
      <c r="I262" s="520">
        <f t="shared" si="49"/>
        <v>54001352.489919998</v>
      </c>
      <c r="J262" s="520">
        <f t="shared" si="49"/>
        <v>57313433.639315203</v>
      </c>
      <c r="K262" s="520">
        <f t="shared" si="49"/>
        <v>60824239.657674119</v>
      </c>
      <c r="L262" s="520">
        <f t="shared" si="49"/>
        <v>64545694.037134565</v>
      </c>
      <c r="M262" s="520">
        <f t="shared" si="49"/>
        <v>68490435.679362655</v>
      </c>
      <c r="N262" s="520">
        <f t="shared" si="49"/>
        <v>72671861.820124403</v>
      </c>
      <c r="O262" s="520">
        <f t="shared" si="49"/>
        <v>77104173.529331878</v>
      </c>
      <c r="P262" s="520">
        <f t="shared" si="49"/>
        <v>81802423.941091806</v>
      </c>
      <c r="Q262" s="520">
        <f t="shared" si="49"/>
        <v>86782569.377557307</v>
      </c>
      <c r="R262" s="510" t="s">
        <v>179</v>
      </c>
      <c r="S262" s="501"/>
      <c r="T262" s="501"/>
    </row>
    <row r="263" spans="2:20" ht="12" customHeight="1" x14ac:dyDescent="0.4">
      <c r="B263" s="1067" t="s">
        <v>180</v>
      </c>
      <c r="C263" s="903" t="s">
        <v>1143</v>
      </c>
      <c r="D263" s="1101">
        <v>1.4E-3</v>
      </c>
      <c r="E263" s="794">
        <f t="shared" ref="E263:M263" si="50">E258*$D263</f>
        <v>15021122.48</v>
      </c>
      <c r="F263" s="794">
        <f t="shared" si="50"/>
        <v>16221842</v>
      </c>
      <c r="G263" s="794">
        <f t="shared" si="50"/>
        <v>17195152.52</v>
      </c>
      <c r="H263" s="794">
        <f t="shared" si="50"/>
        <v>18226861.6712</v>
      </c>
      <c r="I263" s="794">
        <f t="shared" si="50"/>
        <v>19320473.371471997</v>
      </c>
      <c r="J263" s="794">
        <f t="shared" si="50"/>
        <v>20479701.773760319</v>
      </c>
      <c r="K263" s="794">
        <f t="shared" si="50"/>
        <v>21708483.880185939</v>
      </c>
      <c r="L263" s="794">
        <f t="shared" si="50"/>
        <v>23010992.912997097</v>
      </c>
      <c r="M263" s="794">
        <f t="shared" si="50"/>
        <v>24391652.487776928</v>
      </c>
      <c r="N263" s="794">
        <f t="shared" ref="N263:Q263" si="51">N258*$D263</f>
        <v>25855151.637043543</v>
      </c>
      <c r="O263" s="794">
        <f t="shared" si="51"/>
        <v>27406460.735266156</v>
      </c>
      <c r="P263" s="794">
        <f t="shared" si="51"/>
        <v>29050848.37938213</v>
      </c>
      <c r="Q263" s="794">
        <f t="shared" si="51"/>
        <v>30793899.282145061</v>
      </c>
      <c r="R263" s="510" t="s">
        <v>181</v>
      </c>
      <c r="S263" s="501"/>
      <c r="T263" s="501"/>
    </row>
    <row r="264" spans="2:20" ht="12" customHeight="1" x14ac:dyDescent="0.4">
      <c r="B264" s="1067" t="s">
        <v>182</v>
      </c>
      <c r="C264" s="903" t="s">
        <v>1141</v>
      </c>
      <c r="D264" s="1328">
        <v>0.2</v>
      </c>
      <c r="E264" s="794">
        <f>E262*$D264</f>
        <v>8343498.5600000015</v>
      </c>
      <c r="F264" s="794">
        <f t="shared" ref="F264:Q264" si="52">F262*$D264</f>
        <v>9029624</v>
      </c>
      <c r="G264" s="794">
        <f t="shared" si="52"/>
        <v>9585801.4400000013</v>
      </c>
      <c r="H264" s="794">
        <f t="shared" si="52"/>
        <v>10175349.5264</v>
      </c>
      <c r="I264" s="794">
        <f t="shared" si="52"/>
        <v>10800270.497984</v>
      </c>
      <c r="J264" s="794">
        <f t="shared" si="52"/>
        <v>11462686.727863042</v>
      </c>
      <c r="K264" s="794">
        <f t="shared" si="52"/>
        <v>12164847.931534825</v>
      </c>
      <c r="L264" s="794">
        <f t="shared" si="52"/>
        <v>12909138.807426915</v>
      </c>
      <c r="M264" s="794">
        <f t="shared" si="52"/>
        <v>13698087.135872532</v>
      </c>
      <c r="N264" s="794">
        <f t="shared" si="52"/>
        <v>14534372.364024881</v>
      </c>
      <c r="O264" s="794">
        <f t="shared" si="52"/>
        <v>15420834.705866376</v>
      </c>
      <c r="P264" s="794">
        <f t="shared" si="52"/>
        <v>16360484.788218362</v>
      </c>
      <c r="Q264" s="794">
        <f t="shared" si="52"/>
        <v>17356513.875511464</v>
      </c>
      <c r="R264" s="510" t="s">
        <v>144</v>
      </c>
      <c r="S264" s="501"/>
      <c r="T264" s="501"/>
    </row>
    <row r="265" spans="2:20" ht="12" customHeight="1" x14ac:dyDescent="0.4">
      <c r="B265" s="1324" t="s">
        <v>1133</v>
      </c>
      <c r="C265" s="1327" t="s">
        <v>1138</v>
      </c>
      <c r="D265" s="1101">
        <v>5.0000000000000001E-3</v>
      </c>
      <c r="E265" s="794">
        <f>E260*$D265</f>
        <v>29310704</v>
      </c>
      <c r="F265" s="794">
        <f t="shared" ref="F265:Q265" si="53">F260*$D265</f>
        <v>34211600</v>
      </c>
      <c r="G265" s="794">
        <f t="shared" si="53"/>
        <v>38184296</v>
      </c>
      <c r="H265" s="794">
        <f t="shared" si="53"/>
        <v>45045063.369999997</v>
      </c>
      <c r="I265" s="794">
        <f t="shared" si="53"/>
        <v>52716459.358800009</v>
      </c>
      <c r="J265" s="794">
        <f t="shared" si="53"/>
        <v>61263860.638124011</v>
      </c>
      <c r="K265" s="794">
        <f t="shared" si="53"/>
        <v>70757570.817275226</v>
      </c>
      <c r="L265" s="794">
        <f t="shared" si="53"/>
        <v>77403025.066311747</v>
      </c>
      <c r="M265" s="794">
        <f t="shared" si="53"/>
        <v>84447206.570290446</v>
      </c>
      <c r="N265" s="794">
        <f t="shared" si="53"/>
        <v>91914038.964507893</v>
      </c>
      <c r="O265" s="794">
        <f t="shared" si="53"/>
        <v>99828881.302378371</v>
      </c>
      <c r="P265" s="794">
        <f t="shared" si="53"/>
        <v>108218614.18052107</v>
      </c>
      <c r="Q265" s="794">
        <f t="shared" si="53"/>
        <v>117111731.03135236</v>
      </c>
      <c r="R265" s="510"/>
      <c r="S265" s="501"/>
      <c r="T265" s="501"/>
    </row>
    <row r="266" spans="2:20" ht="12" customHeight="1" x14ac:dyDescent="0.4">
      <c r="B266" s="1324" t="s">
        <v>1134</v>
      </c>
      <c r="C266" s="903" t="s">
        <v>1139</v>
      </c>
      <c r="D266" s="1101"/>
      <c r="E266" s="794">
        <f>IFERROR(MIN(-E262*((2800000+(E260*$D258-1000000000)*$D262)/E262),0),0)</f>
        <v>-15213994.239999998</v>
      </c>
      <c r="F266" s="794">
        <f t="shared" ref="F266:Q266" si="54">IFERROR(MIN(-F262*((2800000+(F260*$D258-1000000000)*$D262)/F262),0),0)</f>
        <v>-17958496</v>
      </c>
      <c r="G266" s="794">
        <f t="shared" si="54"/>
        <v>-20183205.760000002</v>
      </c>
      <c r="H266" s="794">
        <f t="shared" si="54"/>
        <v>-24025235.487199996</v>
      </c>
      <c r="I266" s="794">
        <f t="shared" si="54"/>
        <v>-28321217.240928009</v>
      </c>
      <c r="J266" s="794">
        <f t="shared" si="54"/>
        <v>-33107761.957349446</v>
      </c>
      <c r="K266" s="794">
        <f t="shared" si="54"/>
        <v>-38424239.657674119</v>
      </c>
      <c r="L266" s="794">
        <f t="shared" si="54"/>
        <v>-42145694.037134573</v>
      </c>
      <c r="M266" s="794">
        <f t="shared" si="54"/>
        <v>-46090435.679362647</v>
      </c>
      <c r="N266" s="794">
        <f t="shared" si="54"/>
        <v>-50271861.82012441</v>
      </c>
      <c r="O266" s="794">
        <f t="shared" si="54"/>
        <v>-54704173.529331893</v>
      </c>
      <c r="P266" s="794">
        <f t="shared" si="54"/>
        <v>-59402423.941091798</v>
      </c>
      <c r="Q266" s="794">
        <f t="shared" si="54"/>
        <v>-64382569.377557315</v>
      </c>
      <c r="R266" s="510"/>
      <c r="S266" s="501"/>
      <c r="T266" s="501"/>
    </row>
    <row r="267" spans="2:20" ht="12" customHeight="1" x14ac:dyDescent="0.4">
      <c r="B267" s="1325" t="s">
        <v>1135</v>
      </c>
      <c r="C267" s="905" t="s">
        <v>1142</v>
      </c>
      <c r="D267" s="1329">
        <v>0.2</v>
      </c>
      <c r="E267" s="794">
        <f>E265*$D267</f>
        <v>5862140.8000000007</v>
      </c>
      <c r="F267" s="794">
        <f t="shared" ref="F267:Q267" si="55">F265*$D267</f>
        <v>6842320</v>
      </c>
      <c r="G267" s="794">
        <f t="shared" si="55"/>
        <v>7636859.2000000002</v>
      </c>
      <c r="H267" s="794">
        <f t="shared" si="55"/>
        <v>9009012.6740000006</v>
      </c>
      <c r="I267" s="794">
        <f t="shared" si="55"/>
        <v>10543291.871760003</v>
      </c>
      <c r="J267" s="794">
        <f t="shared" si="55"/>
        <v>12252772.127624802</v>
      </c>
      <c r="K267" s="794">
        <f t="shared" si="55"/>
        <v>14151514.163455047</v>
      </c>
      <c r="L267" s="794">
        <f t="shared" si="55"/>
        <v>15480605.01326235</v>
      </c>
      <c r="M267" s="794">
        <f t="shared" si="55"/>
        <v>16889441.314058091</v>
      </c>
      <c r="N267" s="794">
        <f t="shared" si="55"/>
        <v>18382807.792901579</v>
      </c>
      <c r="O267" s="794">
        <f t="shared" si="55"/>
        <v>19965776.260475677</v>
      </c>
      <c r="P267" s="794">
        <f t="shared" si="55"/>
        <v>21643722.836104214</v>
      </c>
      <c r="Q267" s="794">
        <f t="shared" si="55"/>
        <v>23422346.206270471</v>
      </c>
      <c r="R267" s="510"/>
      <c r="S267" s="501"/>
      <c r="T267" s="501"/>
    </row>
    <row r="268" spans="2:20" ht="12" customHeight="1" x14ac:dyDescent="0.4">
      <c r="B268" s="1068" t="s">
        <v>141</v>
      </c>
      <c r="C268" s="1069"/>
      <c r="D268" s="1070"/>
      <c r="E268" s="796">
        <f>SUM(E262:E267)</f>
        <v>85040964.400000006</v>
      </c>
      <c r="F268" s="796">
        <f t="shared" ref="F268:Q268" si="56">SUM(F262:F267)</f>
        <v>93495010</v>
      </c>
      <c r="G268" s="796">
        <f t="shared" si="56"/>
        <v>100347910.59999999</v>
      </c>
      <c r="H268" s="796">
        <f t="shared" si="56"/>
        <v>109307799.38640001</v>
      </c>
      <c r="I268" s="796">
        <f t="shared" si="56"/>
        <v>119060630.34900799</v>
      </c>
      <c r="J268" s="796">
        <f t="shared" si="56"/>
        <v>129664692.94933793</v>
      </c>
      <c r="K268" s="796">
        <f t="shared" si="56"/>
        <v>141182416.79245105</v>
      </c>
      <c r="L268" s="796">
        <f t="shared" si="56"/>
        <v>151203761.79999807</v>
      </c>
      <c r="M268" s="796">
        <f t="shared" si="56"/>
        <v>161826387.50799802</v>
      </c>
      <c r="N268" s="796">
        <f t="shared" si="56"/>
        <v>173086370.7584779</v>
      </c>
      <c r="O268" s="796">
        <f t="shared" si="56"/>
        <v>185021953.00398657</v>
      </c>
      <c r="P268" s="796">
        <f t="shared" si="56"/>
        <v>197673670.18422577</v>
      </c>
      <c r="Q268" s="796">
        <f t="shared" si="56"/>
        <v>211084490.39527935</v>
      </c>
      <c r="R268" s="1107" t="str">
        <f>'Control Panel_운영'!$P$176</f>
        <v>임차인부담</v>
      </c>
      <c r="S268" s="501">
        <f>ROW(S268)</f>
        <v>268</v>
      </c>
      <c r="T268" s="501"/>
    </row>
    <row r="269" spans="2:20" ht="12" customHeight="1" x14ac:dyDescent="0.4">
      <c r="B269" s="1071" t="s">
        <v>712</v>
      </c>
      <c r="C269" s="1072"/>
      <c r="D269" s="1076"/>
      <c r="E269" s="1099">
        <v>42736</v>
      </c>
      <c r="F269" s="1097">
        <f>E270+1</f>
        <v>43101</v>
      </c>
      <c r="G269" s="1097">
        <f t="shared" ref="G269:Q269" si="57">F270+1</f>
        <v>43466</v>
      </c>
      <c r="H269" s="1097">
        <f t="shared" si="57"/>
        <v>43831</v>
      </c>
      <c r="I269" s="1097">
        <f t="shared" si="57"/>
        <v>44197</v>
      </c>
      <c r="J269" s="1097">
        <f t="shared" si="57"/>
        <v>44562</v>
      </c>
      <c r="K269" s="1097">
        <f t="shared" si="57"/>
        <v>44927</v>
      </c>
      <c r="L269" s="1097">
        <f t="shared" si="57"/>
        <v>45292</v>
      </c>
      <c r="M269" s="1097">
        <f t="shared" si="57"/>
        <v>45658</v>
      </c>
      <c r="N269" s="1097">
        <f t="shared" si="57"/>
        <v>46023</v>
      </c>
      <c r="O269" s="1097">
        <f t="shared" si="57"/>
        <v>46388</v>
      </c>
      <c r="P269" s="1097">
        <f t="shared" si="57"/>
        <v>46753</v>
      </c>
      <c r="Q269" s="1097">
        <f t="shared" si="57"/>
        <v>47119</v>
      </c>
      <c r="R269" s="514"/>
      <c r="S269" s="501"/>
      <c r="T269" s="501"/>
    </row>
    <row r="270" spans="2:20" ht="12" customHeight="1" x14ac:dyDescent="0.4">
      <c r="B270" s="1073" t="s">
        <v>714</v>
      </c>
      <c r="C270" s="966"/>
      <c r="D270" s="1077"/>
      <c r="E270" s="1096">
        <f>EOMONTH(E269,11)</f>
        <v>43100</v>
      </c>
      <c r="F270" s="1096">
        <f t="shared" ref="F270:Q270" si="58">EOMONTH(F269,11)</f>
        <v>43465</v>
      </c>
      <c r="G270" s="1096">
        <f t="shared" si="58"/>
        <v>43830</v>
      </c>
      <c r="H270" s="1096">
        <f t="shared" si="58"/>
        <v>44196</v>
      </c>
      <c r="I270" s="1096">
        <f t="shared" si="58"/>
        <v>44561</v>
      </c>
      <c r="J270" s="1096">
        <f t="shared" si="58"/>
        <v>44926</v>
      </c>
      <c r="K270" s="1096">
        <f t="shared" si="58"/>
        <v>45291</v>
      </c>
      <c r="L270" s="1096">
        <f t="shared" si="58"/>
        <v>45657</v>
      </c>
      <c r="M270" s="1096">
        <f t="shared" si="58"/>
        <v>46022</v>
      </c>
      <c r="N270" s="1096">
        <f t="shared" si="58"/>
        <v>46387</v>
      </c>
      <c r="O270" s="1096">
        <f t="shared" si="58"/>
        <v>46752</v>
      </c>
      <c r="P270" s="1096">
        <f t="shared" si="58"/>
        <v>47118</v>
      </c>
      <c r="Q270" s="1096">
        <f t="shared" si="58"/>
        <v>47483</v>
      </c>
      <c r="R270" s="524"/>
      <c r="S270" s="501"/>
      <c r="T270" s="501"/>
    </row>
    <row r="271" spans="2:20" ht="12" customHeight="1" x14ac:dyDescent="0.4">
      <c r="B271" s="1073" t="s">
        <v>715</v>
      </c>
      <c r="C271" s="966"/>
      <c r="D271" s="1077"/>
      <c r="E271" s="1095">
        <f>E270-E269+1</f>
        <v>365</v>
      </c>
      <c r="F271" s="1095">
        <f>F270-F269+1</f>
        <v>365</v>
      </c>
      <c r="G271" s="1095">
        <f t="shared" ref="G271:M271" si="59">G270-G269+1</f>
        <v>365</v>
      </c>
      <c r="H271" s="1095">
        <f t="shared" si="59"/>
        <v>366</v>
      </c>
      <c r="I271" s="1095">
        <f t="shared" si="59"/>
        <v>365</v>
      </c>
      <c r="J271" s="1095">
        <f t="shared" si="59"/>
        <v>365</v>
      </c>
      <c r="K271" s="1095">
        <f t="shared" si="59"/>
        <v>365</v>
      </c>
      <c r="L271" s="1095">
        <f t="shared" si="59"/>
        <v>366</v>
      </c>
      <c r="M271" s="1095">
        <f t="shared" si="59"/>
        <v>365</v>
      </c>
      <c r="N271" s="1095">
        <f t="shared" ref="N271:Q271" si="60">N270-N269+1</f>
        <v>365</v>
      </c>
      <c r="O271" s="1095">
        <f t="shared" si="60"/>
        <v>365</v>
      </c>
      <c r="P271" s="1095">
        <f t="shared" si="60"/>
        <v>366</v>
      </c>
      <c r="Q271" s="1095">
        <f t="shared" si="60"/>
        <v>365</v>
      </c>
      <c r="R271" s="797"/>
      <c r="S271" s="501"/>
      <c r="T271" s="501"/>
    </row>
    <row r="272" spans="2:20" ht="12" customHeight="1" x14ac:dyDescent="0.4">
      <c r="B272" s="1073" t="s">
        <v>716</v>
      </c>
      <c r="C272" s="966"/>
      <c r="D272" s="1077"/>
      <c r="E272" s="1096">
        <f>IF(E$238=YEAR('Control Panel_운영'!$K$88),'Control Panel_운영'!$K$88,E269)</f>
        <v>42736</v>
      </c>
      <c r="F272" s="1096">
        <f>IF(F$238=YEAR('Control Panel_운영'!$K$88),'Control Panel_운영'!$K$88,F269)</f>
        <v>43101</v>
      </c>
      <c r="G272" s="1096">
        <f>IF(G$238=YEAR('Control Panel_운영'!$K$88),'Control Panel_운영'!$K$88,G269)</f>
        <v>43466</v>
      </c>
      <c r="H272" s="1096">
        <f>IF(H$238=YEAR('Control Panel_운영'!$K$88),'Control Panel_운영'!$K$88,H269)</f>
        <v>43831</v>
      </c>
      <c r="I272" s="1096">
        <f>IF(I$238=YEAR('Control Panel_운영'!$K$88),'Control Panel_운영'!$K$88,I269)</f>
        <v>44197</v>
      </c>
      <c r="J272" s="1096">
        <f>IF(J$238=YEAR('Control Panel_운영'!$K$88),'Control Panel_운영'!$K$88,J269)</f>
        <v>44562</v>
      </c>
      <c r="K272" s="1096">
        <f>IF(K$238=YEAR('Control Panel_운영'!$K$88),'Control Panel_운영'!$K$88,K269)</f>
        <v>45170</v>
      </c>
      <c r="L272" s="1096">
        <f>IF(L$238=YEAR('Control Panel_운영'!$K$88),'Control Panel_운영'!$K$88,L269)</f>
        <v>45292</v>
      </c>
      <c r="M272" s="1096">
        <f>IF(M$238=YEAR('Control Panel_운영'!$K$88),'Control Panel_운영'!$K$88,M269)</f>
        <v>45658</v>
      </c>
      <c r="N272" s="1096">
        <f>IF(N$238=YEAR('Control Panel_운영'!$K$88),'Control Panel_운영'!$K$88,N269)</f>
        <v>46023</v>
      </c>
      <c r="O272" s="1096">
        <f>IF(O$238=YEAR('Control Panel_운영'!$K$88),'Control Panel_운영'!$K$88,O269)</f>
        <v>46388</v>
      </c>
      <c r="P272" s="1096">
        <f>IF(P$238=YEAR('Control Panel_운영'!$K$88),'Control Panel_운영'!$K$88,P269)</f>
        <v>46753</v>
      </c>
      <c r="Q272" s="1096">
        <f>IF(Q$238=YEAR('Control Panel_운영'!$K$88),'Control Panel_운영'!$K$88,Q269)</f>
        <v>47119</v>
      </c>
      <c r="R272" s="797"/>
      <c r="S272" s="501"/>
      <c r="T272" s="501"/>
    </row>
    <row r="273" spans="2:20" ht="12" customHeight="1" x14ac:dyDescent="0.4">
      <c r="B273" s="1073" t="s">
        <v>718</v>
      </c>
      <c r="C273" s="966"/>
      <c r="D273" s="1077"/>
      <c r="E273" s="1096">
        <f>IF(E$238=YEAR('Control Panel_운영'!$K$90),'Control Panel_운영'!$K$90,E270)</f>
        <v>43100</v>
      </c>
      <c r="F273" s="1096">
        <f>IF(F$238=YEAR('Control Panel_운영'!$K$90),'Control Panel_운영'!$K$90,F270)</f>
        <v>43465</v>
      </c>
      <c r="G273" s="1096">
        <f>IF(G$238=YEAR('Control Panel_운영'!$K$90),'Control Panel_운영'!$K$90,G270)</f>
        <v>43830</v>
      </c>
      <c r="H273" s="1096">
        <f>IF(H$238=YEAR('Control Panel_운영'!$K$90),'Control Panel_운영'!$K$90,H270)</f>
        <v>44196</v>
      </c>
      <c r="I273" s="1096">
        <f>IF(I$238=YEAR('Control Panel_운영'!$K$90),'Control Panel_운영'!$K$90,I270)</f>
        <v>44561</v>
      </c>
      <c r="J273" s="1096">
        <f>IF(J$238=YEAR('Control Panel_운영'!$K$90),'Control Panel_운영'!$K$90,J270)</f>
        <v>44926</v>
      </c>
      <c r="K273" s="1096">
        <f>IF(K$238=YEAR('Control Panel_운영'!$K$90),'Control Panel_운영'!$K$90,K270)</f>
        <v>45291</v>
      </c>
      <c r="L273" s="1096">
        <f>IF(L$238=YEAR('Control Panel_운영'!$K$90),'Control Panel_운영'!$K$90,L270)</f>
        <v>45657</v>
      </c>
      <c r="M273" s="1096">
        <f>IF(M$238=YEAR('Control Panel_운영'!$K$90),'Control Panel_운영'!$K$90,M270)</f>
        <v>46022</v>
      </c>
      <c r="N273" s="1096">
        <f>IF(N$238=YEAR('Control Panel_운영'!$K$90),'Control Panel_운영'!$K$90,N270)</f>
        <v>46387</v>
      </c>
      <c r="O273" s="1096">
        <f>IF(O$238=YEAR('Control Panel_운영'!$K$90),'Control Panel_운영'!$K$90,O270)</f>
        <v>46752</v>
      </c>
      <c r="P273" s="1096">
        <f>IF(P$238=YEAR('Control Panel_운영'!$K$90),'Control Panel_운영'!$K$90,P270)</f>
        <v>46996</v>
      </c>
      <c r="Q273" s="1096">
        <f>IF(Q$238=YEAR('Control Panel_운영'!$K$90),'Control Panel_운영'!$K$90,Q270)</f>
        <v>47483</v>
      </c>
      <c r="R273" s="797"/>
      <c r="S273" s="501"/>
      <c r="T273" s="501"/>
    </row>
    <row r="274" spans="2:20" ht="12" customHeight="1" x14ac:dyDescent="0.4">
      <c r="B274" s="1074" t="s">
        <v>715</v>
      </c>
      <c r="C274" s="1075"/>
      <c r="D274" s="1078"/>
      <c r="E274" s="678">
        <f>E273-E272+1</f>
        <v>365</v>
      </c>
      <c r="F274" s="678">
        <f>F273-F272+1</f>
        <v>365</v>
      </c>
      <c r="G274" s="678">
        <f t="shared" ref="G274:M274" si="61">G273-G272+1</f>
        <v>365</v>
      </c>
      <c r="H274" s="678">
        <f t="shared" si="61"/>
        <v>366</v>
      </c>
      <c r="I274" s="678">
        <f t="shared" si="61"/>
        <v>365</v>
      </c>
      <c r="J274" s="678">
        <f t="shared" si="61"/>
        <v>365</v>
      </c>
      <c r="K274" s="678">
        <f t="shared" si="61"/>
        <v>122</v>
      </c>
      <c r="L274" s="678">
        <f t="shared" si="61"/>
        <v>366</v>
      </c>
      <c r="M274" s="678">
        <f t="shared" si="61"/>
        <v>365</v>
      </c>
      <c r="N274" s="678">
        <f t="shared" ref="N274:Q274" si="62">N273-N272+1</f>
        <v>365</v>
      </c>
      <c r="O274" s="678">
        <f t="shared" si="62"/>
        <v>365</v>
      </c>
      <c r="P274" s="678">
        <f t="shared" si="62"/>
        <v>244</v>
      </c>
      <c r="Q274" s="678">
        <f t="shared" si="62"/>
        <v>365</v>
      </c>
      <c r="R274" s="798"/>
      <c r="S274" s="501"/>
      <c r="T274" s="501"/>
    </row>
    <row r="275" spans="2:20" ht="12" customHeight="1" x14ac:dyDescent="0.4">
      <c r="B275" s="897" t="s">
        <v>720</v>
      </c>
      <c r="C275" s="898"/>
      <c r="D275" s="1018"/>
      <c r="E275" s="93">
        <f>E268-E276</f>
        <v>0</v>
      </c>
      <c r="F275" s="93">
        <f t="shared" ref="F275:M275" si="63">F268-F276</f>
        <v>0</v>
      </c>
      <c r="G275" s="93">
        <f t="shared" si="63"/>
        <v>0</v>
      </c>
      <c r="H275" s="93">
        <f t="shared" si="63"/>
        <v>0</v>
      </c>
      <c r="I275" s="93">
        <f t="shared" si="63"/>
        <v>0</v>
      </c>
      <c r="J275" s="93">
        <f t="shared" si="63"/>
        <v>0</v>
      </c>
      <c r="K275" s="93">
        <f t="shared" si="63"/>
        <v>93992677.48100166</v>
      </c>
      <c r="L275" s="93">
        <f t="shared" si="63"/>
        <v>0</v>
      </c>
      <c r="M275" s="93">
        <f t="shared" si="63"/>
        <v>0</v>
      </c>
      <c r="N275" s="93">
        <f t="shared" ref="N275:Q275" si="64">N268-N276</f>
        <v>0</v>
      </c>
      <c r="O275" s="93">
        <f t="shared" si="64"/>
        <v>0</v>
      </c>
      <c r="P275" s="93">
        <f t="shared" si="64"/>
        <v>65891223.394741923</v>
      </c>
      <c r="Q275" s="93">
        <f t="shared" si="64"/>
        <v>0</v>
      </c>
      <c r="R275" s="518"/>
      <c r="S275" s="501">
        <f>ROW(S275)</f>
        <v>275</v>
      </c>
      <c r="T275" s="501"/>
    </row>
    <row r="276" spans="2:20" ht="12" customHeight="1" x14ac:dyDescent="0.4">
      <c r="B276" s="1016" t="s">
        <v>721</v>
      </c>
      <c r="C276" s="898"/>
      <c r="D276" s="1018"/>
      <c r="E276" s="90">
        <f t="shared" ref="E276:N276" si="65">IF($R276="정산가정",E268*E274/E271,IF($R276="정산없음_매도인납부",0,IF($R276="정산없음_매수인납부",E268)))</f>
        <v>85040964.400000006</v>
      </c>
      <c r="F276" s="90">
        <f t="shared" si="65"/>
        <v>93495010</v>
      </c>
      <c r="G276" s="90">
        <f t="shared" si="65"/>
        <v>100347910.59999999</v>
      </c>
      <c r="H276" s="90">
        <f t="shared" si="65"/>
        <v>109307799.3864</v>
      </c>
      <c r="I276" s="90">
        <f t="shared" si="65"/>
        <v>119060630.34900799</v>
      </c>
      <c r="J276" s="90">
        <f t="shared" si="65"/>
        <v>129664692.94933793</v>
      </c>
      <c r="K276" s="90">
        <f t="shared" si="65"/>
        <v>47189739.311449394</v>
      </c>
      <c r="L276" s="90">
        <f t="shared" si="65"/>
        <v>151203761.79999807</v>
      </c>
      <c r="M276" s="90">
        <f t="shared" si="65"/>
        <v>161826387.50799802</v>
      </c>
      <c r="N276" s="90">
        <f t="shared" si="65"/>
        <v>173086370.7584779</v>
      </c>
      <c r="O276" s="90">
        <f t="shared" ref="O276:Q276" si="66">IF($R276="정산가정",O268*O274/O271,IF($R276="정산없음_매도인납부",0,IF($R276="정산없음_매수인납부",O268)))</f>
        <v>185021953.00398657</v>
      </c>
      <c r="P276" s="90">
        <f t="shared" si="66"/>
        <v>131782446.78948385</v>
      </c>
      <c r="Q276" s="90">
        <f t="shared" si="66"/>
        <v>211084490.39527935</v>
      </c>
      <c r="R276" s="517" t="s">
        <v>847</v>
      </c>
      <c r="S276" s="501">
        <f>ROW(S276)</f>
        <v>276</v>
      </c>
      <c r="T276" s="501"/>
    </row>
    <row r="277" spans="2:20" ht="12" customHeight="1" x14ac:dyDescent="0.4">
      <c r="B277" s="23"/>
      <c r="S277" s="501"/>
      <c r="T277" s="501"/>
    </row>
    <row r="278" spans="2:20" ht="12" customHeight="1" x14ac:dyDescent="0.4">
      <c r="B278" s="23">
        <f>$B$7</f>
        <v>0</v>
      </c>
      <c r="E278" s="95"/>
      <c r="S278" s="501"/>
      <c r="T278" s="501"/>
    </row>
    <row r="279" spans="2:20" ht="12" customHeight="1" x14ac:dyDescent="0.4">
      <c r="B279" s="1008" t="s">
        <v>120</v>
      </c>
      <c r="C279" s="1009"/>
      <c r="D279" s="1007" t="s">
        <v>155</v>
      </c>
      <c r="E279" s="1007" t="s">
        <v>142</v>
      </c>
      <c r="F279" s="1007" t="s">
        <v>142</v>
      </c>
      <c r="G279" s="1007" t="s">
        <v>142</v>
      </c>
      <c r="H279" s="1007" t="s">
        <v>142</v>
      </c>
      <c r="I279" s="1007" t="s">
        <v>142</v>
      </c>
      <c r="J279" s="1007" t="s">
        <v>142</v>
      </c>
      <c r="K279" s="1007" t="s">
        <v>142</v>
      </c>
      <c r="L279" s="1007" t="s">
        <v>142</v>
      </c>
      <c r="M279" s="1007" t="s">
        <v>142</v>
      </c>
      <c r="N279" s="1007" t="s">
        <v>142</v>
      </c>
      <c r="O279" s="1007" t="s">
        <v>142</v>
      </c>
      <c r="P279" s="1007" t="s">
        <v>142</v>
      </c>
      <c r="Q279" s="1007" t="s">
        <v>142</v>
      </c>
      <c r="R279" s="1007" t="s">
        <v>119</v>
      </c>
      <c r="S279" s="501"/>
      <c r="T279" s="501"/>
    </row>
    <row r="280" spans="2:20" ht="12" customHeight="1" x14ac:dyDescent="0.4">
      <c r="B280" s="897" t="s">
        <v>156</v>
      </c>
      <c r="C280" s="1018"/>
      <c r="D280" s="911" t="s">
        <v>157</v>
      </c>
      <c r="E280" s="695">
        <f>'Control Panel_운영'!K5</f>
        <v>0</v>
      </c>
      <c r="F280" s="509">
        <f>E280</f>
        <v>0</v>
      </c>
      <c r="G280" s="509">
        <f t="shared" ref="G280:N280" si="67">F280</f>
        <v>0</v>
      </c>
      <c r="H280" s="509">
        <f t="shared" si="67"/>
        <v>0</v>
      </c>
      <c r="I280" s="509">
        <f t="shared" si="67"/>
        <v>0</v>
      </c>
      <c r="J280" s="509">
        <f t="shared" si="67"/>
        <v>0</v>
      </c>
      <c r="K280" s="509">
        <f t="shared" si="67"/>
        <v>0</v>
      </c>
      <c r="L280" s="509">
        <f t="shared" si="67"/>
        <v>0</v>
      </c>
      <c r="M280" s="509">
        <f t="shared" si="67"/>
        <v>0</v>
      </c>
      <c r="N280" s="509">
        <f t="shared" si="67"/>
        <v>0</v>
      </c>
      <c r="O280" s="509">
        <f t="shared" ref="O280" si="68">N280</f>
        <v>0</v>
      </c>
      <c r="P280" s="509">
        <f t="shared" ref="P280" si="69">O280</f>
        <v>0</v>
      </c>
      <c r="Q280" s="509">
        <f t="shared" ref="Q280" si="70">P280</f>
        <v>0</v>
      </c>
      <c r="R280" s="510"/>
      <c r="S280" s="501"/>
      <c r="T280" s="501"/>
    </row>
    <row r="281" spans="2:20" ht="12" customHeight="1" x14ac:dyDescent="0.4">
      <c r="B281" s="897" t="s">
        <v>158</v>
      </c>
      <c r="C281" s="1018"/>
      <c r="D281" s="911" t="s">
        <v>159</v>
      </c>
      <c r="E281" s="694">
        <f>VLOOKUP(E$238,$B$210:$Q$220,7,0)</f>
        <v>0</v>
      </c>
      <c r="F281" s="694">
        <f>VLOOKUP(F$238,$B$210:$Q$220,7,0)</f>
        <v>0</v>
      </c>
      <c r="G281" s="511">
        <f>IFERROR(F281*(1+$F$210),0)</f>
        <v>0</v>
      </c>
      <c r="H281" s="511">
        <f>IFERROR(G281*(1+$F$210),0)</f>
        <v>0</v>
      </c>
      <c r="I281" s="511">
        <f t="shared" ref="I281:Q281" si="71">IFERROR(H281*(1+$F$210),0)</f>
        <v>0</v>
      </c>
      <c r="J281" s="511">
        <f t="shared" si="71"/>
        <v>0</v>
      </c>
      <c r="K281" s="511">
        <f t="shared" si="71"/>
        <v>0</v>
      </c>
      <c r="L281" s="511">
        <f t="shared" si="71"/>
        <v>0</v>
      </c>
      <c r="M281" s="511">
        <f t="shared" si="71"/>
        <v>0</v>
      </c>
      <c r="N281" s="511">
        <f t="shared" si="71"/>
        <v>0</v>
      </c>
      <c r="O281" s="511">
        <f t="shared" si="71"/>
        <v>0</v>
      </c>
      <c r="P281" s="511">
        <f t="shared" si="71"/>
        <v>0</v>
      </c>
      <c r="Q281" s="511">
        <f t="shared" si="71"/>
        <v>0</v>
      </c>
      <c r="R281" s="510"/>
      <c r="S281" s="501"/>
      <c r="T281" s="501"/>
    </row>
    <row r="282" spans="2:20" ht="12" customHeight="1" x14ac:dyDescent="0.4">
      <c r="B282" s="1016" t="s">
        <v>972</v>
      </c>
      <c r="C282" s="1065"/>
      <c r="D282" s="911" t="s">
        <v>161</v>
      </c>
      <c r="E282" s="90">
        <f>E280*E281</f>
        <v>0</v>
      </c>
      <c r="F282" s="90">
        <f>F280*F281</f>
        <v>0</v>
      </c>
      <c r="G282" s="90">
        <f t="shared" ref="G282:M282" si="72">G280*G281</f>
        <v>0</v>
      </c>
      <c r="H282" s="90">
        <f t="shared" si="72"/>
        <v>0</v>
      </c>
      <c r="I282" s="90">
        <f t="shared" si="72"/>
        <v>0</v>
      </c>
      <c r="J282" s="90">
        <f t="shared" si="72"/>
        <v>0</v>
      </c>
      <c r="K282" s="90">
        <f t="shared" si="72"/>
        <v>0</v>
      </c>
      <c r="L282" s="90">
        <f t="shared" si="72"/>
        <v>0</v>
      </c>
      <c r="M282" s="90">
        <f t="shared" si="72"/>
        <v>0</v>
      </c>
      <c r="N282" s="90">
        <f t="shared" ref="N282:Q282" si="73">N280*N281</f>
        <v>0</v>
      </c>
      <c r="O282" s="90">
        <f t="shared" si="73"/>
        <v>0</v>
      </c>
      <c r="P282" s="90">
        <f t="shared" si="73"/>
        <v>0</v>
      </c>
      <c r="Q282" s="90">
        <f t="shared" si="73"/>
        <v>0</v>
      </c>
      <c r="R282" s="510"/>
      <c r="S282" s="501"/>
      <c r="T282" s="501"/>
    </row>
    <row r="283" spans="2:20" ht="12" customHeight="1" x14ac:dyDescent="0.4">
      <c r="B283" s="1016" t="s">
        <v>123</v>
      </c>
      <c r="C283" s="1019"/>
      <c r="D283" s="786">
        <f>D$242</f>
        <v>0.7</v>
      </c>
      <c r="E283" s="90">
        <f t="shared" ref="E283:N283" si="74">E282*$D283</f>
        <v>0</v>
      </c>
      <c r="F283" s="90">
        <f t="shared" si="74"/>
        <v>0</v>
      </c>
      <c r="G283" s="90">
        <f t="shared" si="74"/>
        <v>0</v>
      </c>
      <c r="H283" s="90">
        <f t="shared" si="74"/>
        <v>0</v>
      </c>
      <c r="I283" s="90">
        <f t="shared" si="74"/>
        <v>0</v>
      </c>
      <c r="J283" s="90">
        <f t="shared" si="74"/>
        <v>0</v>
      </c>
      <c r="K283" s="90">
        <f t="shared" si="74"/>
        <v>0</v>
      </c>
      <c r="L283" s="90">
        <f t="shared" si="74"/>
        <v>0</v>
      </c>
      <c r="M283" s="90">
        <f t="shared" si="74"/>
        <v>0</v>
      </c>
      <c r="N283" s="90">
        <f t="shared" si="74"/>
        <v>0</v>
      </c>
      <c r="O283" s="90">
        <f t="shared" ref="O283:Q283" si="75">O282*$D283</f>
        <v>0</v>
      </c>
      <c r="P283" s="90">
        <f t="shared" si="75"/>
        <v>0</v>
      </c>
      <c r="Q283" s="90">
        <f t="shared" si="75"/>
        <v>0</v>
      </c>
      <c r="R283" s="510" t="s">
        <v>1021</v>
      </c>
      <c r="S283" s="501"/>
      <c r="T283" s="501"/>
    </row>
    <row r="284" spans="2:20" ht="12" customHeight="1" x14ac:dyDescent="0.4">
      <c r="B284" s="1016" t="s">
        <v>1131</v>
      </c>
      <c r="C284" s="1323"/>
      <c r="D284" s="786" t="s">
        <v>1132</v>
      </c>
      <c r="E284" s="786">
        <f>E$243</f>
        <v>0.8</v>
      </c>
      <c r="F284" s="786">
        <f t="shared" ref="F284:Q284" si="76">F$243</f>
        <v>0.8</v>
      </c>
      <c r="G284" s="786">
        <f t="shared" si="76"/>
        <v>0.8</v>
      </c>
      <c r="H284" s="786">
        <f t="shared" si="76"/>
        <v>0.85</v>
      </c>
      <c r="I284" s="786">
        <f t="shared" si="76"/>
        <v>0.9</v>
      </c>
      <c r="J284" s="786">
        <f t="shared" si="76"/>
        <v>0.95</v>
      </c>
      <c r="K284" s="786">
        <f t="shared" si="76"/>
        <v>1</v>
      </c>
      <c r="L284" s="786">
        <f t="shared" si="76"/>
        <v>1</v>
      </c>
      <c r="M284" s="786">
        <f t="shared" si="76"/>
        <v>1</v>
      </c>
      <c r="N284" s="786">
        <f t="shared" si="76"/>
        <v>1</v>
      </c>
      <c r="O284" s="786">
        <f t="shared" si="76"/>
        <v>1</v>
      </c>
      <c r="P284" s="786">
        <f t="shared" si="76"/>
        <v>1</v>
      </c>
      <c r="Q284" s="786">
        <f t="shared" si="76"/>
        <v>1</v>
      </c>
      <c r="R284" s="510"/>
      <c r="S284" s="501"/>
      <c r="T284" s="501"/>
    </row>
    <row r="285" spans="2:20" ht="12" customHeight="1" x14ac:dyDescent="0.4">
      <c r="B285" s="1016" t="s">
        <v>1136</v>
      </c>
      <c r="C285" s="1323"/>
      <c r="D285" s="529">
        <v>8000000000</v>
      </c>
      <c r="E285" s="90">
        <f>MAX((E282-$D285)*E284,0)</f>
        <v>0</v>
      </c>
      <c r="F285" s="90">
        <f t="shared" ref="F285" si="77">MAX((F282-$D285)*F284,0)</f>
        <v>0</v>
      </c>
      <c r="G285" s="90">
        <f t="shared" ref="G285" si="78">MAX((G282-$D285)*G284,0)</f>
        <v>0</v>
      </c>
      <c r="H285" s="90">
        <f t="shared" ref="H285" si="79">MAX((H282-$D285)*H284,0)</f>
        <v>0</v>
      </c>
      <c r="I285" s="90">
        <f t="shared" ref="I285" si="80">MAX((I282-$D285)*I284,0)</f>
        <v>0</v>
      </c>
      <c r="J285" s="90">
        <f t="shared" ref="J285" si="81">MAX((J282-$D285)*J284,0)</f>
        <v>0</v>
      </c>
      <c r="K285" s="90">
        <f t="shared" ref="K285" si="82">MAX((K282-$D285)*K284,0)</f>
        <v>0</v>
      </c>
      <c r="L285" s="90">
        <f t="shared" ref="L285" si="83">MAX((L282-$D285)*L284,0)</f>
        <v>0</v>
      </c>
      <c r="M285" s="90">
        <f t="shared" ref="M285" si="84">MAX((M282-$D285)*M284,0)</f>
        <v>0</v>
      </c>
      <c r="N285" s="90">
        <f t="shared" ref="N285" si="85">MAX((N282-$D285)*N284,0)</f>
        <v>0</v>
      </c>
      <c r="O285" s="90">
        <f t="shared" ref="O285" si="86">MAX((O282-$D285)*O284,0)</f>
        <v>0</v>
      </c>
      <c r="P285" s="90">
        <f t="shared" ref="P285" si="87">MAX((P282-$D285)*P284,0)</f>
        <v>0</v>
      </c>
      <c r="Q285" s="90">
        <f t="shared" ref="Q285" si="88">MAX((Q282-$D285)*Q284,0)</f>
        <v>0</v>
      </c>
      <c r="R285" s="510"/>
      <c r="S285" s="501"/>
      <c r="T285" s="501"/>
    </row>
    <row r="286" spans="2:20" ht="12" customHeight="1" x14ac:dyDescent="0.4">
      <c r="B286" s="1007" t="s">
        <v>120</v>
      </c>
      <c r="C286" s="1007" t="s">
        <v>125</v>
      </c>
      <c r="D286" s="1007" t="s">
        <v>126</v>
      </c>
      <c r="E286" s="1007" t="s">
        <v>142</v>
      </c>
      <c r="F286" s="1007" t="s">
        <v>142</v>
      </c>
      <c r="G286" s="1007" t="s">
        <v>142</v>
      </c>
      <c r="H286" s="1007" t="s">
        <v>142</v>
      </c>
      <c r="I286" s="1007" t="s">
        <v>142</v>
      </c>
      <c r="J286" s="1007" t="s">
        <v>142</v>
      </c>
      <c r="K286" s="1007" t="s">
        <v>142</v>
      </c>
      <c r="L286" s="1007" t="s">
        <v>142</v>
      </c>
      <c r="M286" s="1007" t="s">
        <v>142</v>
      </c>
      <c r="N286" s="1007" t="s">
        <v>142</v>
      </c>
      <c r="O286" s="1007" t="s">
        <v>142</v>
      </c>
      <c r="P286" s="1007" t="s">
        <v>142</v>
      </c>
      <c r="Q286" s="1007" t="s">
        <v>142</v>
      </c>
      <c r="R286" s="1007" t="s">
        <v>119</v>
      </c>
      <c r="S286" s="501"/>
      <c r="T286" s="501"/>
    </row>
    <row r="287" spans="2:20" ht="12" customHeight="1" x14ac:dyDescent="0.4">
      <c r="B287" s="1066" t="s">
        <v>178</v>
      </c>
      <c r="C287" s="1012" t="s">
        <v>128</v>
      </c>
      <c r="D287" s="1100">
        <v>4.0000000000000001E-3</v>
      </c>
      <c r="E287" s="520">
        <f>MAX(2800000+((E283-1000000000)*$D287),0)</f>
        <v>0</v>
      </c>
      <c r="F287" s="520">
        <f t="shared" ref="F287:Q287" si="89">MAX(2800000+((F283-1000000000)*$D287),0)</f>
        <v>0</v>
      </c>
      <c r="G287" s="520">
        <f t="shared" si="89"/>
        <v>0</v>
      </c>
      <c r="H287" s="520">
        <f t="shared" si="89"/>
        <v>0</v>
      </c>
      <c r="I287" s="520">
        <f t="shared" si="89"/>
        <v>0</v>
      </c>
      <c r="J287" s="520">
        <f t="shared" si="89"/>
        <v>0</v>
      </c>
      <c r="K287" s="520">
        <f t="shared" si="89"/>
        <v>0</v>
      </c>
      <c r="L287" s="520">
        <f t="shared" si="89"/>
        <v>0</v>
      </c>
      <c r="M287" s="520">
        <f t="shared" si="89"/>
        <v>0</v>
      </c>
      <c r="N287" s="520">
        <f t="shared" si="89"/>
        <v>0</v>
      </c>
      <c r="O287" s="520">
        <f t="shared" si="89"/>
        <v>0</v>
      </c>
      <c r="P287" s="520">
        <f t="shared" si="89"/>
        <v>0</v>
      </c>
      <c r="Q287" s="520">
        <f t="shared" si="89"/>
        <v>0</v>
      </c>
      <c r="R287" s="510" t="s">
        <v>179</v>
      </c>
      <c r="S287" s="501"/>
      <c r="T287" s="501"/>
    </row>
    <row r="288" spans="2:20" ht="12" customHeight="1" x14ac:dyDescent="0.4">
      <c r="B288" s="1067" t="s">
        <v>180</v>
      </c>
      <c r="C288" s="903" t="s">
        <v>128</v>
      </c>
      <c r="D288" s="1101">
        <v>1.4E-3</v>
      </c>
      <c r="E288" s="794">
        <f t="shared" ref="E288:M288" si="90">E283*$D288</f>
        <v>0</v>
      </c>
      <c r="F288" s="794">
        <f t="shared" si="90"/>
        <v>0</v>
      </c>
      <c r="G288" s="794">
        <f t="shared" si="90"/>
        <v>0</v>
      </c>
      <c r="H288" s="794">
        <f t="shared" si="90"/>
        <v>0</v>
      </c>
      <c r="I288" s="794">
        <f t="shared" si="90"/>
        <v>0</v>
      </c>
      <c r="J288" s="794">
        <f t="shared" si="90"/>
        <v>0</v>
      </c>
      <c r="K288" s="794">
        <f t="shared" si="90"/>
        <v>0</v>
      </c>
      <c r="L288" s="794">
        <f t="shared" si="90"/>
        <v>0</v>
      </c>
      <c r="M288" s="794">
        <f t="shared" si="90"/>
        <v>0</v>
      </c>
      <c r="N288" s="794">
        <f t="shared" ref="N288:Q288" si="91">N283*$D288</f>
        <v>0</v>
      </c>
      <c r="O288" s="794">
        <f t="shared" si="91"/>
        <v>0</v>
      </c>
      <c r="P288" s="794">
        <f t="shared" si="91"/>
        <v>0</v>
      </c>
      <c r="Q288" s="794">
        <f t="shared" si="91"/>
        <v>0</v>
      </c>
      <c r="R288" s="510" t="s">
        <v>181</v>
      </c>
      <c r="S288" s="501"/>
      <c r="T288" s="501"/>
    </row>
    <row r="289" spans="2:20" ht="12" customHeight="1" x14ac:dyDescent="0.4">
      <c r="B289" s="1067" t="s">
        <v>182</v>
      </c>
      <c r="C289" s="903" t="s">
        <v>128</v>
      </c>
      <c r="D289" s="1328">
        <v>0.2</v>
      </c>
      <c r="E289" s="794">
        <f>E287*$D289</f>
        <v>0</v>
      </c>
      <c r="F289" s="794">
        <f t="shared" ref="F289:Q289" si="92">F287*$D289</f>
        <v>0</v>
      </c>
      <c r="G289" s="794">
        <f t="shared" si="92"/>
        <v>0</v>
      </c>
      <c r="H289" s="794">
        <f t="shared" si="92"/>
        <v>0</v>
      </c>
      <c r="I289" s="794">
        <f t="shared" si="92"/>
        <v>0</v>
      </c>
      <c r="J289" s="794">
        <f t="shared" si="92"/>
        <v>0</v>
      </c>
      <c r="K289" s="794">
        <f t="shared" si="92"/>
        <v>0</v>
      </c>
      <c r="L289" s="794">
        <f t="shared" si="92"/>
        <v>0</v>
      </c>
      <c r="M289" s="794">
        <f t="shared" si="92"/>
        <v>0</v>
      </c>
      <c r="N289" s="794">
        <f t="shared" si="92"/>
        <v>0</v>
      </c>
      <c r="O289" s="794">
        <f t="shared" si="92"/>
        <v>0</v>
      </c>
      <c r="P289" s="794">
        <f t="shared" si="92"/>
        <v>0</v>
      </c>
      <c r="Q289" s="794">
        <f t="shared" si="92"/>
        <v>0</v>
      </c>
      <c r="R289" s="510" t="s">
        <v>144</v>
      </c>
      <c r="S289" s="501"/>
      <c r="T289" s="501"/>
    </row>
    <row r="290" spans="2:20" ht="12" customHeight="1" x14ac:dyDescent="0.4">
      <c r="B290" s="1324" t="s">
        <v>1133</v>
      </c>
      <c r="C290" s="1327" t="s">
        <v>1138</v>
      </c>
      <c r="D290" s="1101">
        <v>5.0000000000000001E-3</v>
      </c>
      <c r="E290" s="794">
        <f>E285*$D290</f>
        <v>0</v>
      </c>
      <c r="F290" s="794">
        <f t="shared" ref="F290:Q290" si="93">F285*$D290</f>
        <v>0</v>
      </c>
      <c r="G290" s="794">
        <f t="shared" si="93"/>
        <v>0</v>
      </c>
      <c r="H290" s="794">
        <f t="shared" si="93"/>
        <v>0</v>
      </c>
      <c r="I290" s="794">
        <f t="shared" si="93"/>
        <v>0</v>
      </c>
      <c r="J290" s="794">
        <f t="shared" si="93"/>
        <v>0</v>
      </c>
      <c r="K290" s="794">
        <f t="shared" si="93"/>
        <v>0</v>
      </c>
      <c r="L290" s="794">
        <f t="shared" si="93"/>
        <v>0</v>
      </c>
      <c r="M290" s="794">
        <f t="shared" si="93"/>
        <v>0</v>
      </c>
      <c r="N290" s="794">
        <f t="shared" si="93"/>
        <v>0</v>
      </c>
      <c r="O290" s="794">
        <f t="shared" si="93"/>
        <v>0</v>
      </c>
      <c r="P290" s="794">
        <f t="shared" si="93"/>
        <v>0</v>
      </c>
      <c r="Q290" s="794">
        <f t="shared" si="93"/>
        <v>0</v>
      </c>
      <c r="R290" s="510"/>
      <c r="S290" s="501"/>
      <c r="T290" s="501"/>
    </row>
    <row r="291" spans="2:20" ht="12" customHeight="1" x14ac:dyDescent="0.4">
      <c r="B291" s="1324" t="s">
        <v>1134</v>
      </c>
      <c r="C291" s="903" t="s">
        <v>1139</v>
      </c>
      <c r="D291" s="1101"/>
      <c r="E291" s="794">
        <f>IFERROR(MIN(-E287*((2800000+(E285*$D283-1000000000)*$D287)/E287),0),0)</f>
        <v>0</v>
      </c>
      <c r="F291" s="794">
        <f t="shared" ref="F291:Q291" si="94">IFERROR(MIN(-F287*((2800000+(F285*$D283-1000000000)*$D287)/F287),0),0)</f>
        <v>0</v>
      </c>
      <c r="G291" s="794">
        <f t="shared" si="94"/>
        <v>0</v>
      </c>
      <c r="H291" s="794">
        <f t="shared" si="94"/>
        <v>0</v>
      </c>
      <c r="I291" s="794">
        <f t="shared" si="94"/>
        <v>0</v>
      </c>
      <c r="J291" s="794">
        <f t="shared" si="94"/>
        <v>0</v>
      </c>
      <c r="K291" s="794">
        <f t="shared" si="94"/>
        <v>0</v>
      </c>
      <c r="L291" s="794">
        <f t="shared" si="94"/>
        <v>0</v>
      </c>
      <c r="M291" s="794">
        <f t="shared" si="94"/>
        <v>0</v>
      </c>
      <c r="N291" s="794">
        <f t="shared" si="94"/>
        <v>0</v>
      </c>
      <c r="O291" s="794">
        <f t="shared" si="94"/>
        <v>0</v>
      </c>
      <c r="P291" s="794">
        <f t="shared" si="94"/>
        <v>0</v>
      </c>
      <c r="Q291" s="794">
        <f t="shared" si="94"/>
        <v>0</v>
      </c>
      <c r="R291" s="510"/>
      <c r="S291" s="501"/>
      <c r="T291" s="501"/>
    </row>
    <row r="292" spans="2:20" ht="12" customHeight="1" x14ac:dyDescent="0.4">
      <c r="B292" s="1325" t="s">
        <v>1135</v>
      </c>
      <c r="C292" s="905" t="s">
        <v>1140</v>
      </c>
      <c r="D292" s="1329">
        <v>0.2</v>
      </c>
      <c r="E292" s="794">
        <f>E290*$D292</f>
        <v>0</v>
      </c>
      <c r="F292" s="794">
        <f t="shared" ref="F292:Q292" si="95">F290*$D292</f>
        <v>0</v>
      </c>
      <c r="G292" s="794">
        <f t="shared" si="95"/>
        <v>0</v>
      </c>
      <c r="H292" s="794">
        <f t="shared" si="95"/>
        <v>0</v>
      </c>
      <c r="I292" s="794">
        <f t="shared" si="95"/>
        <v>0</v>
      </c>
      <c r="J292" s="794">
        <f t="shared" si="95"/>
        <v>0</v>
      </c>
      <c r="K292" s="794">
        <f t="shared" si="95"/>
        <v>0</v>
      </c>
      <c r="L292" s="794">
        <f t="shared" si="95"/>
        <v>0</v>
      </c>
      <c r="M292" s="794">
        <f t="shared" si="95"/>
        <v>0</v>
      </c>
      <c r="N292" s="794">
        <f t="shared" si="95"/>
        <v>0</v>
      </c>
      <c r="O292" s="794">
        <f t="shared" si="95"/>
        <v>0</v>
      </c>
      <c r="P292" s="794">
        <f t="shared" si="95"/>
        <v>0</v>
      </c>
      <c r="Q292" s="794">
        <f t="shared" si="95"/>
        <v>0</v>
      </c>
      <c r="R292" s="510"/>
      <c r="S292" s="501"/>
      <c r="T292" s="501"/>
    </row>
    <row r="293" spans="2:20" ht="12" customHeight="1" x14ac:dyDescent="0.4">
      <c r="B293" s="1068" t="s">
        <v>141</v>
      </c>
      <c r="C293" s="1069"/>
      <c r="D293" s="1070"/>
      <c r="E293" s="796">
        <f>SUM(E287:E292)</f>
        <v>0</v>
      </c>
      <c r="F293" s="796">
        <f t="shared" ref="F293:Q293" si="96">SUM(F287:F292)</f>
        <v>0</v>
      </c>
      <c r="G293" s="796">
        <f t="shared" si="96"/>
        <v>0</v>
      </c>
      <c r="H293" s="796">
        <f t="shared" si="96"/>
        <v>0</v>
      </c>
      <c r="I293" s="796">
        <f t="shared" si="96"/>
        <v>0</v>
      </c>
      <c r="J293" s="796">
        <f t="shared" si="96"/>
        <v>0</v>
      </c>
      <c r="K293" s="796">
        <f t="shared" si="96"/>
        <v>0</v>
      </c>
      <c r="L293" s="796">
        <f t="shared" si="96"/>
        <v>0</v>
      </c>
      <c r="M293" s="796">
        <f t="shared" si="96"/>
        <v>0</v>
      </c>
      <c r="N293" s="796">
        <f t="shared" si="96"/>
        <v>0</v>
      </c>
      <c r="O293" s="796">
        <f t="shared" si="96"/>
        <v>0</v>
      </c>
      <c r="P293" s="796">
        <f t="shared" si="96"/>
        <v>0</v>
      </c>
      <c r="Q293" s="796">
        <f t="shared" si="96"/>
        <v>0</v>
      </c>
      <c r="R293" s="1107" t="str">
        <f>'Control Panel_운영'!$P$176</f>
        <v>임차인부담</v>
      </c>
      <c r="S293" s="501">
        <f>ROW(S293)</f>
        <v>293</v>
      </c>
      <c r="T293" s="501"/>
    </row>
    <row r="294" spans="2:20" ht="12" customHeight="1" x14ac:dyDescent="0.4">
      <c r="B294" s="1071" t="s">
        <v>712</v>
      </c>
      <c r="C294" s="1072"/>
      <c r="D294" s="1076"/>
      <c r="E294" s="1099">
        <v>42736</v>
      </c>
      <c r="F294" s="1097">
        <f>E295+1</f>
        <v>43101</v>
      </c>
      <c r="G294" s="1097">
        <f t="shared" ref="G294:Q294" si="97">F295+1</f>
        <v>43466</v>
      </c>
      <c r="H294" s="1097">
        <f t="shared" si="97"/>
        <v>43831</v>
      </c>
      <c r="I294" s="1097">
        <f t="shared" si="97"/>
        <v>44197</v>
      </c>
      <c r="J294" s="1097">
        <f t="shared" si="97"/>
        <v>44562</v>
      </c>
      <c r="K294" s="1097">
        <f t="shared" si="97"/>
        <v>44927</v>
      </c>
      <c r="L294" s="1097">
        <f t="shared" si="97"/>
        <v>45292</v>
      </c>
      <c r="M294" s="1097">
        <f t="shared" si="97"/>
        <v>45658</v>
      </c>
      <c r="N294" s="1097">
        <f t="shared" si="97"/>
        <v>46023</v>
      </c>
      <c r="O294" s="1097">
        <f t="shared" si="97"/>
        <v>46388</v>
      </c>
      <c r="P294" s="1097">
        <f t="shared" si="97"/>
        <v>46753</v>
      </c>
      <c r="Q294" s="1097">
        <f t="shared" si="97"/>
        <v>47119</v>
      </c>
      <c r="R294" s="514"/>
      <c r="S294" s="501"/>
      <c r="T294" s="501"/>
    </row>
    <row r="295" spans="2:20" ht="12" customHeight="1" x14ac:dyDescent="0.4">
      <c r="B295" s="1073" t="s">
        <v>714</v>
      </c>
      <c r="C295" s="966"/>
      <c r="D295" s="1077"/>
      <c r="E295" s="1096">
        <f>EOMONTH(E294,11)</f>
        <v>43100</v>
      </c>
      <c r="F295" s="1096">
        <f t="shared" ref="F295" si="98">EOMONTH(F294,11)</f>
        <v>43465</v>
      </c>
      <c r="G295" s="1096">
        <f t="shared" ref="G295" si="99">EOMONTH(G294,11)</f>
        <v>43830</v>
      </c>
      <c r="H295" s="1096">
        <f t="shared" ref="H295" si="100">EOMONTH(H294,11)</f>
        <v>44196</v>
      </c>
      <c r="I295" s="1096">
        <f t="shared" ref="I295" si="101">EOMONTH(I294,11)</f>
        <v>44561</v>
      </c>
      <c r="J295" s="1096">
        <f t="shared" ref="J295" si="102">EOMONTH(J294,11)</f>
        <v>44926</v>
      </c>
      <c r="K295" s="1096">
        <f t="shared" ref="K295" si="103">EOMONTH(K294,11)</f>
        <v>45291</v>
      </c>
      <c r="L295" s="1096">
        <f t="shared" ref="L295" si="104">EOMONTH(L294,11)</f>
        <v>45657</v>
      </c>
      <c r="M295" s="1096">
        <f t="shared" ref="M295" si="105">EOMONTH(M294,11)</f>
        <v>46022</v>
      </c>
      <c r="N295" s="1096">
        <f t="shared" ref="N295" si="106">EOMONTH(N294,11)</f>
        <v>46387</v>
      </c>
      <c r="O295" s="1096">
        <f t="shared" ref="O295" si="107">EOMONTH(O294,11)</f>
        <v>46752</v>
      </c>
      <c r="P295" s="1096">
        <f t="shared" ref="P295" si="108">EOMONTH(P294,11)</f>
        <v>47118</v>
      </c>
      <c r="Q295" s="1096">
        <f t="shared" ref="Q295" si="109">EOMONTH(Q294,11)</f>
        <v>47483</v>
      </c>
      <c r="R295" s="524"/>
      <c r="S295" s="501"/>
      <c r="T295" s="501"/>
    </row>
    <row r="296" spans="2:20" ht="12" customHeight="1" x14ac:dyDescent="0.4">
      <c r="B296" s="1073" t="s">
        <v>715</v>
      </c>
      <c r="C296" s="966"/>
      <c r="D296" s="1077"/>
      <c r="E296" s="1095">
        <f>E295-E294+1</f>
        <v>365</v>
      </c>
      <c r="F296" s="1095">
        <f>F295-F294+1</f>
        <v>365</v>
      </c>
      <c r="G296" s="1095">
        <f t="shared" ref="G296:Q296" si="110">G295-G294+1</f>
        <v>365</v>
      </c>
      <c r="H296" s="1095">
        <f t="shared" si="110"/>
        <v>366</v>
      </c>
      <c r="I296" s="1095">
        <f t="shared" si="110"/>
        <v>365</v>
      </c>
      <c r="J296" s="1095">
        <f t="shared" si="110"/>
        <v>365</v>
      </c>
      <c r="K296" s="1095">
        <f t="shared" si="110"/>
        <v>365</v>
      </c>
      <c r="L296" s="1095">
        <f t="shared" si="110"/>
        <v>366</v>
      </c>
      <c r="M296" s="1095">
        <f t="shared" si="110"/>
        <v>365</v>
      </c>
      <c r="N296" s="1095">
        <f t="shared" si="110"/>
        <v>365</v>
      </c>
      <c r="O296" s="1095">
        <f t="shared" si="110"/>
        <v>365</v>
      </c>
      <c r="P296" s="1095">
        <f t="shared" si="110"/>
        <v>366</v>
      </c>
      <c r="Q296" s="1095">
        <f t="shared" si="110"/>
        <v>365</v>
      </c>
      <c r="R296" s="797"/>
      <c r="S296" s="501"/>
      <c r="T296" s="501"/>
    </row>
    <row r="297" spans="2:20" ht="12" customHeight="1" x14ac:dyDescent="0.4">
      <c r="B297" s="1073" t="s">
        <v>716</v>
      </c>
      <c r="C297" s="966"/>
      <c r="D297" s="1077"/>
      <c r="E297" s="1096">
        <f>IF(E$238=YEAR('Control Panel_운영'!$K$88),'Control Panel_운영'!$K$88,E294)</f>
        <v>42736</v>
      </c>
      <c r="F297" s="1096">
        <f>IF(F$238=YEAR('Control Panel_운영'!$K$88),'Control Panel_운영'!$K$88,F294)</f>
        <v>43101</v>
      </c>
      <c r="G297" s="1096">
        <f>IF(G$238=YEAR('Control Panel_운영'!$K$88),'Control Panel_운영'!$K$88,G294)</f>
        <v>43466</v>
      </c>
      <c r="H297" s="1096">
        <f>IF(H$238=YEAR('Control Panel_운영'!$K$88),'Control Panel_운영'!$K$88,H294)</f>
        <v>43831</v>
      </c>
      <c r="I297" s="1096">
        <f>IF(I$238=YEAR('Control Panel_운영'!$K$88),'Control Panel_운영'!$K$88,I294)</f>
        <v>44197</v>
      </c>
      <c r="J297" s="1096">
        <f>IF(J$238=YEAR('Control Panel_운영'!$K$88),'Control Panel_운영'!$K$88,J294)</f>
        <v>44562</v>
      </c>
      <c r="K297" s="1096">
        <f>IF(K$238=YEAR('Control Panel_운영'!$K$88),'Control Panel_운영'!$K$88,K294)</f>
        <v>45170</v>
      </c>
      <c r="L297" s="1096">
        <f>IF(L$238=YEAR('Control Panel_운영'!$K$88),'Control Panel_운영'!$K$88,L294)</f>
        <v>45292</v>
      </c>
      <c r="M297" s="1096">
        <f>IF(M$238=YEAR('Control Panel_운영'!$K$88),'Control Panel_운영'!$K$88,M294)</f>
        <v>45658</v>
      </c>
      <c r="N297" s="1096">
        <f>IF(N$238=YEAR('Control Panel_운영'!$K$88),'Control Panel_운영'!$K$88,N294)</f>
        <v>46023</v>
      </c>
      <c r="O297" s="1096">
        <f>IF(O$238=YEAR('Control Panel_운영'!$K$88),'Control Panel_운영'!$K$88,O294)</f>
        <v>46388</v>
      </c>
      <c r="P297" s="1096">
        <f>IF(P$238=YEAR('Control Panel_운영'!$K$88),'Control Panel_운영'!$K$88,P294)</f>
        <v>46753</v>
      </c>
      <c r="Q297" s="1096">
        <f>IF(Q$238=YEAR('Control Panel_운영'!$K$88),'Control Panel_운영'!$K$88,Q294)</f>
        <v>47119</v>
      </c>
      <c r="R297" s="797"/>
      <c r="S297" s="501"/>
      <c r="T297" s="501"/>
    </row>
    <row r="298" spans="2:20" ht="12" customHeight="1" x14ac:dyDescent="0.4">
      <c r="B298" s="1073" t="s">
        <v>718</v>
      </c>
      <c r="C298" s="966"/>
      <c r="D298" s="1077"/>
      <c r="E298" s="1096">
        <f>IF(E$238=YEAR('Control Panel_운영'!$K$90),'Control Panel_운영'!$K$90,E295)</f>
        <v>43100</v>
      </c>
      <c r="F298" s="1096">
        <f>IF(F$238=YEAR('Control Panel_운영'!$K$90),'Control Panel_운영'!$K$90,F295)</f>
        <v>43465</v>
      </c>
      <c r="G298" s="1096">
        <f>IF(G$238=YEAR('Control Panel_운영'!$K$90),'Control Panel_운영'!$K$90,G295)</f>
        <v>43830</v>
      </c>
      <c r="H298" s="1096">
        <f>IF(H$238=YEAR('Control Panel_운영'!$K$90),'Control Panel_운영'!$K$90,H295)</f>
        <v>44196</v>
      </c>
      <c r="I298" s="1096">
        <f>IF(I$238=YEAR('Control Panel_운영'!$K$90),'Control Panel_운영'!$K$90,I295)</f>
        <v>44561</v>
      </c>
      <c r="J298" s="1096">
        <f>IF(J$238=YEAR('Control Panel_운영'!$K$90),'Control Panel_운영'!$K$90,J295)</f>
        <v>44926</v>
      </c>
      <c r="K298" s="1096">
        <f>IF(K$238=YEAR('Control Panel_운영'!$K$90),'Control Panel_운영'!$K$90,K295)</f>
        <v>45291</v>
      </c>
      <c r="L298" s="1096">
        <f>IF(L$238=YEAR('Control Panel_운영'!$K$90),'Control Panel_운영'!$K$90,L295)</f>
        <v>45657</v>
      </c>
      <c r="M298" s="1096">
        <f>IF(M$238=YEAR('Control Panel_운영'!$K$90),'Control Panel_운영'!$K$90,M295)</f>
        <v>46022</v>
      </c>
      <c r="N298" s="1096">
        <f>IF(N$238=YEAR('Control Panel_운영'!$K$90),'Control Panel_운영'!$K$90,N295)</f>
        <v>46387</v>
      </c>
      <c r="O298" s="1096">
        <f>IF(O$238=YEAR('Control Panel_운영'!$K$90),'Control Panel_운영'!$K$90,O295)</f>
        <v>46752</v>
      </c>
      <c r="P298" s="1096">
        <f>IF(P$238=YEAR('Control Panel_운영'!$K$90),'Control Panel_운영'!$K$90,P295)</f>
        <v>46996</v>
      </c>
      <c r="Q298" s="1096">
        <f>IF(Q$238=YEAR('Control Panel_운영'!$K$90),'Control Panel_운영'!$K$90,Q295)</f>
        <v>47483</v>
      </c>
      <c r="R298" s="797"/>
      <c r="S298" s="501"/>
      <c r="T298" s="501"/>
    </row>
    <row r="299" spans="2:20" ht="12" customHeight="1" x14ac:dyDescent="0.4">
      <c r="B299" s="1074" t="s">
        <v>715</v>
      </c>
      <c r="C299" s="1075"/>
      <c r="D299" s="1078"/>
      <c r="E299" s="678">
        <f>E298-E297+1</f>
        <v>365</v>
      </c>
      <c r="F299" s="678">
        <f>F298-F297+1</f>
        <v>365</v>
      </c>
      <c r="G299" s="678">
        <f t="shared" ref="G299:Q299" si="111">G298-G297+1</f>
        <v>365</v>
      </c>
      <c r="H299" s="678">
        <f t="shared" si="111"/>
        <v>366</v>
      </c>
      <c r="I299" s="678">
        <f t="shared" si="111"/>
        <v>365</v>
      </c>
      <c r="J299" s="678">
        <f t="shared" si="111"/>
        <v>365</v>
      </c>
      <c r="K299" s="678">
        <f t="shared" si="111"/>
        <v>122</v>
      </c>
      <c r="L299" s="678">
        <f t="shared" si="111"/>
        <v>366</v>
      </c>
      <c r="M299" s="678">
        <f t="shared" si="111"/>
        <v>365</v>
      </c>
      <c r="N299" s="678">
        <f t="shared" si="111"/>
        <v>365</v>
      </c>
      <c r="O299" s="678">
        <f t="shared" si="111"/>
        <v>365</v>
      </c>
      <c r="P299" s="678">
        <f t="shared" si="111"/>
        <v>244</v>
      </c>
      <c r="Q299" s="678">
        <f t="shared" si="111"/>
        <v>365</v>
      </c>
      <c r="R299" s="798"/>
      <c r="S299" s="501"/>
      <c r="T299" s="501"/>
    </row>
    <row r="300" spans="2:20" ht="12" customHeight="1" x14ac:dyDescent="0.4">
      <c r="B300" s="897" t="s">
        <v>720</v>
      </c>
      <c r="C300" s="898"/>
      <c r="D300" s="1018"/>
      <c r="E300" s="93">
        <f>E293-E301</f>
        <v>0</v>
      </c>
      <c r="F300" s="93">
        <f t="shared" ref="F300:M300" si="112">F293-F301</f>
        <v>0</v>
      </c>
      <c r="G300" s="93">
        <f t="shared" si="112"/>
        <v>0</v>
      </c>
      <c r="H300" s="93">
        <f t="shared" si="112"/>
        <v>0</v>
      </c>
      <c r="I300" s="93">
        <f t="shared" si="112"/>
        <v>0</v>
      </c>
      <c r="J300" s="93">
        <f t="shared" si="112"/>
        <v>0</v>
      </c>
      <c r="K300" s="93">
        <f t="shared" si="112"/>
        <v>0</v>
      </c>
      <c r="L300" s="93">
        <f t="shared" si="112"/>
        <v>0</v>
      </c>
      <c r="M300" s="93">
        <f t="shared" si="112"/>
        <v>0</v>
      </c>
      <c r="N300" s="93">
        <f t="shared" ref="N300:Q300" si="113">N293-N301</f>
        <v>0</v>
      </c>
      <c r="O300" s="93">
        <f t="shared" si="113"/>
        <v>0</v>
      </c>
      <c r="P300" s="93">
        <f t="shared" si="113"/>
        <v>0</v>
      </c>
      <c r="Q300" s="93">
        <f t="shared" si="113"/>
        <v>0</v>
      </c>
      <c r="R300" s="518"/>
      <c r="S300" s="501">
        <f>ROW(S300)</f>
        <v>300</v>
      </c>
      <c r="T300" s="501"/>
    </row>
    <row r="301" spans="2:20" ht="12" customHeight="1" x14ac:dyDescent="0.4">
      <c r="B301" s="1016" t="s">
        <v>721</v>
      </c>
      <c r="C301" s="898"/>
      <c r="D301" s="1018"/>
      <c r="E301" s="90">
        <f t="shared" ref="E301:N301" si="114">IF($R301="정산가정",E293*E299/E296,IF($R301="정산없음_매도인납부",0,IF($R301="정산없음_매수인납부",E293)))</f>
        <v>0</v>
      </c>
      <c r="F301" s="90">
        <f t="shared" si="114"/>
        <v>0</v>
      </c>
      <c r="G301" s="90">
        <f t="shared" si="114"/>
        <v>0</v>
      </c>
      <c r="H301" s="90">
        <f t="shared" si="114"/>
        <v>0</v>
      </c>
      <c r="I301" s="90">
        <f t="shared" si="114"/>
        <v>0</v>
      </c>
      <c r="J301" s="90">
        <f t="shared" si="114"/>
        <v>0</v>
      </c>
      <c r="K301" s="90">
        <f t="shared" si="114"/>
        <v>0</v>
      </c>
      <c r="L301" s="90">
        <f t="shared" si="114"/>
        <v>0</v>
      </c>
      <c r="M301" s="90">
        <f t="shared" si="114"/>
        <v>0</v>
      </c>
      <c r="N301" s="90">
        <f t="shared" si="114"/>
        <v>0</v>
      </c>
      <c r="O301" s="90">
        <f t="shared" ref="O301:Q301" si="115">IF($R301="정산가정",O293*O299/O296,IF($R301="정산없음_매도인납부",0,IF($R301="정산없음_매수인납부",O293)))</f>
        <v>0</v>
      </c>
      <c r="P301" s="90">
        <f t="shared" si="115"/>
        <v>0</v>
      </c>
      <c r="Q301" s="90">
        <f t="shared" si="115"/>
        <v>0</v>
      </c>
      <c r="R301" s="517" t="s">
        <v>847</v>
      </c>
      <c r="S301" s="501">
        <f>ROW(S301)</f>
        <v>301</v>
      </c>
      <c r="T301" s="501"/>
    </row>
    <row r="302" spans="2:20" ht="12" customHeight="1" x14ac:dyDescent="0.4">
      <c r="B302" s="23"/>
      <c r="S302" s="501"/>
      <c r="T302" s="501"/>
    </row>
    <row r="303" spans="2:20" ht="12" customHeight="1" x14ac:dyDescent="0.4">
      <c r="B303" s="23">
        <f>$B$8</f>
        <v>0</v>
      </c>
      <c r="E303" s="95"/>
      <c r="S303" s="501"/>
      <c r="T303" s="501"/>
    </row>
    <row r="304" spans="2:20" ht="12" customHeight="1" x14ac:dyDescent="0.4">
      <c r="B304" s="1008" t="s">
        <v>120</v>
      </c>
      <c r="C304" s="1009"/>
      <c r="D304" s="1007" t="s">
        <v>155</v>
      </c>
      <c r="E304" s="1007" t="s">
        <v>142</v>
      </c>
      <c r="F304" s="1007" t="s">
        <v>142</v>
      </c>
      <c r="G304" s="1007" t="s">
        <v>142</v>
      </c>
      <c r="H304" s="1007" t="s">
        <v>142</v>
      </c>
      <c r="I304" s="1007" t="s">
        <v>142</v>
      </c>
      <c r="J304" s="1007" t="s">
        <v>142</v>
      </c>
      <c r="K304" s="1007" t="s">
        <v>142</v>
      </c>
      <c r="L304" s="1007" t="s">
        <v>142</v>
      </c>
      <c r="M304" s="1007" t="s">
        <v>142</v>
      </c>
      <c r="N304" s="1007" t="s">
        <v>142</v>
      </c>
      <c r="O304" s="1007" t="s">
        <v>142</v>
      </c>
      <c r="P304" s="1007" t="s">
        <v>142</v>
      </c>
      <c r="Q304" s="1007" t="s">
        <v>142</v>
      </c>
      <c r="R304" s="1007" t="s">
        <v>119</v>
      </c>
      <c r="S304" s="501"/>
      <c r="T304" s="501"/>
    </row>
    <row r="305" spans="2:20" ht="12" customHeight="1" x14ac:dyDescent="0.4">
      <c r="B305" s="897" t="s">
        <v>156</v>
      </c>
      <c r="C305" s="1018"/>
      <c r="D305" s="911" t="s">
        <v>157</v>
      </c>
      <c r="E305" s="695">
        <f>'Control Panel_운영'!C32</f>
        <v>0</v>
      </c>
      <c r="F305" s="509">
        <f>E305</f>
        <v>0</v>
      </c>
      <c r="G305" s="509">
        <f t="shared" ref="G305" si="116">F305</f>
        <v>0</v>
      </c>
      <c r="H305" s="509">
        <f t="shared" ref="H305" si="117">G305</f>
        <v>0</v>
      </c>
      <c r="I305" s="509">
        <f t="shared" ref="I305" si="118">H305</f>
        <v>0</v>
      </c>
      <c r="J305" s="509">
        <f t="shared" ref="J305" si="119">I305</f>
        <v>0</v>
      </c>
      <c r="K305" s="509">
        <f t="shared" ref="K305" si="120">J305</f>
        <v>0</v>
      </c>
      <c r="L305" s="509">
        <f t="shared" ref="L305" si="121">K305</f>
        <v>0</v>
      </c>
      <c r="M305" s="509">
        <f t="shared" ref="M305" si="122">L305</f>
        <v>0</v>
      </c>
      <c r="N305" s="509">
        <f t="shared" ref="N305" si="123">M305</f>
        <v>0</v>
      </c>
      <c r="O305" s="509">
        <f t="shared" ref="O305" si="124">N305</f>
        <v>0</v>
      </c>
      <c r="P305" s="509">
        <f t="shared" ref="P305" si="125">O305</f>
        <v>0</v>
      </c>
      <c r="Q305" s="509">
        <f t="shared" ref="Q305" si="126">P305</f>
        <v>0</v>
      </c>
      <c r="R305" s="510"/>
      <c r="S305" s="501"/>
      <c r="T305" s="501"/>
    </row>
    <row r="306" spans="2:20" ht="12" customHeight="1" x14ac:dyDescent="0.4">
      <c r="B306" s="897" t="s">
        <v>158</v>
      </c>
      <c r="C306" s="1018"/>
      <c r="D306" s="911" t="s">
        <v>159</v>
      </c>
      <c r="E306" s="694">
        <f>VLOOKUP(E$238,$B$210:$Q$220,10,0)</f>
        <v>0</v>
      </c>
      <c r="F306" s="694">
        <f>VLOOKUP(F$238,$B$210:$Q$220,10,0)</f>
        <v>0</v>
      </c>
      <c r="G306" s="511">
        <f>IFERROR(F306*(1+$I$210),0)</f>
        <v>0</v>
      </c>
      <c r="H306" s="511">
        <f>IFERROR(G306*(1+$I$210),0)</f>
        <v>0</v>
      </c>
      <c r="I306" s="511">
        <f t="shared" ref="I306:Q306" si="127">IFERROR(H306*(1+$I$210),0)</f>
        <v>0</v>
      </c>
      <c r="J306" s="511">
        <f t="shared" si="127"/>
        <v>0</v>
      </c>
      <c r="K306" s="511">
        <f t="shared" si="127"/>
        <v>0</v>
      </c>
      <c r="L306" s="511">
        <f t="shared" si="127"/>
        <v>0</v>
      </c>
      <c r="M306" s="511">
        <f t="shared" si="127"/>
        <v>0</v>
      </c>
      <c r="N306" s="511">
        <f t="shared" si="127"/>
        <v>0</v>
      </c>
      <c r="O306" s="511">
        <f t="shared" si="127"/>
        <v>0</v>
      </c>
      <c r="P306" s="511">
        <f t="shared" si="127"/>
        <v>0</v>
      </c>
      <c r="Q306" s="511">
        <f t="shared" si="127"/>
        <v>0</v>
      </c>
      <c r="R306" s="510"/>
      <c r="S306" s="501"/>
      <c r="T306" s="501"/>
    </row>
    <row r="307" spans="2:20" ht="12" customHeight="1" x14ac:dyDescent="0.4">
      <c r="B307" s="1016" t="s">
        <v>972</v>
      </c>
      <c r="C307" s="1065"/>
      <c r="D307" s="911" t="s">
        <v>161</v>
      </c>
      <c r="E307" s="90">
        <f>E305*E306</f>
        <v>0</v>
      </c>
      <c r="F307" s="90">
        <f>F305*F306</f>
        <v>0</v>
      </c>
      <c r="G307" s="90">
        <f t="shared" ref="G307:N307" si="128">G305*G306</f>
        <v>0</v>
      </c>
      <c r="H307" s="90">
        <f t="shared" si="128"/>
        <v>0</v>
      </c>
      <c r="I307" s="90">
        <f t="shared" si="128"/>
        <v>0</v>
      </c>
      <c r="J307" s="90">
        <f t="shared" si="128"/>
        <v>0</v>
      </c>
      <c r="K307" s="90">
        <f t="shared" si="128"/>
        <v>0</v>
      </c>
      <c r="L307" s="90">
        <f t="shared" si="128"/>
        <v>0</v>
      </c>
      <c r="M307" s="90">
        <f t="shared" si="128"/>
        <v>0</v>
      </c>
      <c r="N307" s="90">
        <f t="shared" si="128"/>
        <v>0</v>
      </c>
      <c r="O307" s="90">
        <f t="shared" ref="O307:Q307" si="129">O305*O306</f>
        <v>0</v>
      </c>
      <c r="P307" s="90">
        <f t="shared" si="129"/>
        <v>0</v>
      </c>
      <c r="Q307" s="90">
        <f t="shared" si="129"/>
        <v>0</v>
      </c>
      <c r="R307" s="510"/>
      <c r="S307" s="501"/>
      <c r="T307" s="501"/>
    </row>
    <row r="308" spans="2:20" ht="12" customHeight="1" x14ac:dyDescent="0.4">
      <c r="B308" s="1016" t="s">
        <v>123</v>
      </c>
      <c r="C308" s="1019"/>
      <c r="D308" s="786">
        <f>D$242</f>
        <v>0.7</v>
      </c>
      <c r="E308" s="90">
        <f t="shared" ref="E308:N308" si="130">E307*$D308</f>
        <v>0</v>
      </c>
      <c r="F308" s="90">
        <f t="shared" si="130"/>
        <v>0</v>
      </c>
      <c r="G308" s="90">
        <f t="shared" si="130"/>
        <v>0</v>
      </c>
      <c r="H308" s="90">
        <f t="shared" si="130"/>
        <v>0</v>
      </c>
      <c r="I308" s="90">
        <f t="shared" si="130"/>
        <v>0</v>
      </c>
      <c r="J308" s="90">
        <f t="shared" si="130"/>
        <v>0</v>
      </c>
      <c r="K308" s="90">
        <f t="shared" si="130"/>
        <v>0</v>
      </c>
      <c r="L308" s="90">
        <f t="shared" si="130"/>
        <v>0</v>
      </c>
      <c r="M308" s="90">
        <f t="shared" si="130"/>
        <v>0</v>
      </c>
      <c r="N308" s="90">
        <f t="shared" si="130"/>
        <v>0</v>
      </c>
      <c r="O308" s="90">
        <f t="shared" ref="O308:Q308" si="131">O307*$D308</f>
        <v>0</v>
      </c>
      <c r="P308" s="90">
        <f t="shared" si="131"/>
        <v>0</v>
      </c>
      <c r="Q308" s="90">
        <f t="shared" si="131"/>
        <v>0</v>
      </c>
      <c r="R308" s="510" t="s">
        <v>1021</v>
      </c>
      <c r="S308" s="501"/>
      <c r="T308" s="501"/>
    </row>
    <row r="309" spans="2:20" ht="12" customHeight="1" x14ac:dyDescent="0.4">
      <c r="B309" s="1016" t="s">
        <v>1131</v>
      </c>
      <c r="C309" s="1323"/>
      <c r="D309" s="786" t="s">
        <v>1132</v>
      </c>
      <c r="E309" s="786">
        <f>E$243</f>
        <v>0.8</v>
      </c>
      <c r="F309" s="786">
        <f t="shared" ref="F309:Q309" si="132">F$243</f>
        <v>0.8</v>
      </c>
      <c r="G309" s="786">
        <f t="shared" si="132"/>
        <v>0.8</v>
      </c>
      <c r="H309" s="786">
        <f t="shared" si="132"/>
        <v>0.85</v>
      </c>
      <c r="I309" s="786">
        <f t="shared" si="132"/>
        <v>0.9</v>
      </c>
      <c r="J309" s="786">
        <f t="shared" si="132"/>
        <v>0.95</v>
      </c>
      <c r="K309" s="786">
        <f t="shared" si="132"/>
        <v>1</v>
      </c>
      <c r="L309" s="786">
        <f t="shared" si="132"/>
        <v>1</v>
      </c>
      <c r="M309" s="786">
        <f t="shared" si="132"/>
        <v>1</v>
      </c>
      <c r="N309" s="786">
        <f t="shared" si="132"/>
        <v>1</v>
      </c>
      <c r="O309" s="786">
        <f t="shared" si="132"/>
        <v>1</v>
      </c>
      <c r="P309" s="786">
        <f t="shared" si="132"/>
        <v>1</v>
      </c>
      <c r="Q309" s="786">
        <f t="shared" si="132"/>
        <v>1</v>
      </c>
      <c r="R309" s="510"/>
      <c r="S309" s="501"/>
      <c r="T309" s="501"/>
    </row>
    <row r="310" spans="2:20" ht="12" customHeight="1" x14ac:dyDescent="0.4">
      <c r="B310" s="1016" t="s">
        <v>1136</v>
      </c>
      <c r="C310" s="1323"/>
      <c r="D310" s="529">
        <v>8000000000</v>
      </c>
      <c r="E310" s="90">
        <f>MAX((E307-$D310)*E309,0)</f>
        <v>0</v>
      </c>
      <c r="F310" s="90">
        <f t="shared" ref="F310" si="133">MAX((F307-$D310)*F309,0)</f>
        <v>0</v>
      </c>
      <c r="G310" s="90">
        <f t="shared" ref="G310" si="134">MAX((G307-$D310)*G309,0)</f>
        <v>0</v>
      </c>
      <c r="H310" s="90">
        <f t="shared" ref="H310" si="135">MAX((H307-$D310)*H309,0)</f>
        <v>0</v>
      </c>
      <c r="I310" s="90">
        <f t="shared" ref="I310" si="136">MAX((I307-$D310)*I309,0)</f>
        <v>0</v>
      </c>
      <c r="J310" s="90">
        <f t="shared" ref="J310" si="137">MAX((J307-$D310)*J309,0)</f>
        <v>0</v>
      </c>
      <c r="K310" s="90">
        <f t="shared" ref="K310" si="138">MAX((K307-$D310)*K309,0)</f>
        <v>0</v>
      </c>
      <c r="L310" s="90">
        <f t="shared" ref="L310" si="139">MAX((L307-$D310)*L309,0)</f>
        <v>0</v>
      </c>
      <c r="M310" s="90">
        <f t="shared" ref="M310" si="140">MAX((M307-$D310)*M309,0)</f>
        <v>0</v>
      </c>
      <c r="N310" s="90">
        <f t="shared" ref="N310" si="141">MAX((N307-$D310)*N309,0)</f>
        <v>0</v>
      </c>
      <c r="O310" s="90">
        <f t="shared" ref="O310" si="142">MAX((O307-$D310)*O309,0)</f>
        <v>0</v>
      </c>
      <c r="P310" s="90">
        <f t="shared" ref="P310" si="143">MAX((P307-$D310)*P309,0)</f>
        <v>0</v>
      </c>
      <c r="Q310" s="90">
        <f t="shared" ref="Q310" si="144">MAX((Q307-$D310)*Q309,0)</f>
        <v>0</v>
      </c>
      <c r="R310" s="510"/>
      <c r="S310" s="501"/>
      <c r="T310" s="501"/>
    </row>
    <row r="311" spans="2:20" ht="12" customHeight="1" x14ac:dyDescent="0.4">
      <c r="B311" s="1007" t="s">
        <v>120</v>
      </c>
      <c r="C311" s="1007" t="s">
        <v>125</v>
      </c>
      <c r="D311" s="1007" t="s">
        <v>126</v>
      </c>
      <c r="E311" s="1007" t="s">
        <v>142</v>
      </c>
      <c r="F311" s="1007" t="s">
        <v>142</v>
      </c>
      <c r="G311" s="1007" t="s">
        <v>142</v>
      </c>
      <c r="H311" s="1007" t="s">
        <v>142</v>
      </c>
      <c r="I311" s="1007" t="s">
        <v>142</v>
      </c>
      <c r="J311" s="1007" t="s">
        <v>142</v>
      </c>
      <c r="K311" s="1007" t="s">
        <v>142</v>
      </c>
      <c r="L311" s="1007" t="s">
        <v>142</v>
      </c>
      <c r="M311" s="1007" t="s">
        <v>142</v>
      </c>
      <c r="N311" s="1007" t="s">
        <v>142</v>
      </c>
      <c r="O311" s="1007" t="s">
        <v>142</v>
      </c>
      <c r="P311" s="1007" t="s">
        <v>142</v>
      </c>
      <c r="Q311" s="1007" t="s">
        <v>142</v>
      </c>
      <c r="R311" s="1007" t="s">
        <v>119</v>
      </c>
      <c r="S311" s="501"/>
      <c r="T311" s="501"/>
    </row>
    <row r="312" spans="2:20" ht="12" customHeight="1" x14ac:dyDescent="0.4">
      <c r="B312" s="1066" t="s">
        <v>178</v>
      </c>
      <c r="C312" s="1012" t="s">
        <v>128</v>
      </c>
      <c r="D312" s="1100">
        <v>4.0000000000000001E-3</v>
      </c>
      <c r="E312" s="520">
        <f>MAX(2800000+((E308-1000000000)*$D312),0)</f>
        <v>0</v>
      </c>
      <c r="F312" s="520">
        <f t="shared" ref="F312:Q312" si="145">MAX(2800000+((F308-1000000000)*$D312),0)</f>
        <v>0</v>
      </c>
      <c r="G312" s="520">
        <f t="shared" si="145"/>
        <v>0</v>
      </c>
      <c r="H312" s="520">
        <f t="shared" si="145"/>
        <v>0</v>
      </c>
      <c r="I312" s="520">
        <f t="shared" si="145"/>
        <v>0</v>
      </c>
      <c r="J312" s="520">
        <f t="shared" si="145"/>
        <v>0</v>
      </c>
      <c r="K312" s="520">
        <f t="shared" si="145"/>
        <v>0</v>
      </c>
      <c r="L312" s="520">
        <f t="shared" si="145"/>
        <v>0</v>
      </c>
      <c r="M312" s="520">
        <f t="shared" si="145"/>
        <v>0</v>
      </c>
      <c r="N312" s="520">
        <f t="shared" si="145"/>
        <v>0</v>
      </c>
      <c r="O312" s="520">
        <f t="shared" si="145"/>
        <v>0</v>
      </c>
      <c r="P312" s="520">
        <f t="shared" si="145"/>
        <v>0</v>
      </c>
      <c r="Q312" s="520">
        <f t="shared" si="145"/>
        <v>0</v>
      </c>
      <c r="R312" s="510" t="s">
        <v>179</v>
      </c>
      <c r="S312" s="501"/>
      <c r="T312" s="501"/>
    </row>
    <row r="313" spans="2:20" ht="12" customHeight="1" x14ac:dyDescent="0.4">
      <c r="B313" s="1067" t="s">
        <v>180</v>
      </c>
      <c r="C313" s="903" t="s">
        <v>128</v>
      </c>
      <c r="D313" s="1101">
        <v>1.4E-3</v>
      </c>
      <c r="E313" s="794">
        <f t="shared" ref="E313:Q313" si="146">E308*$D313</f>
        <v>0</v>
      </c>
      <c r="F313" s="794">
        <f t="shared" si="146"/>
        <v>0</v>
      </c>
      <c r="G313" s="794">
        <f t="shared" si="146"/>
        <v>0</v>
      </c>
      <c r="H313" s="794">
        <f t="shared" si="146"/>
        <v>0</v>
      </c>
      <c r="I313" s="794">
        <f t="shared" si="146"/>
        <v>0</v>
      </c>
      <c r="J313" s="794">
        <f t="shared" si="146"/>
        <v>0</v>
      </c>
      <c r="K313" s="794">
        <f t="shared" si="146"/>
        <v>0</v>
      </c>
      <c r="L313" s="794">
        <f t="shared" si="146"/>
        <v>0</v>
      </c>
      <c r="M313" s="794">
        <f t="shared" si="146"/>
        <v>0</v>
      </c>
      <c r="N313" s="794">
        <f t="shared" si="146"/>
        <v>0</v>
      </c>
      <c r="O313" s="794">
        <f t="shared" si="146"/>
        <v>0</v>
      </c>
      <c r="P313" s="794">
        <f t="shared" si="146"/>
        <v>0</v>
      </c>
      <c r="Q313" s="794">
        <f t="shared" si="146"/>
        <v>0</v>
      </c>
      <c r="R313" s="510" t="s">
        <v>181</v>
      </c>
      <c r="S313" s="501"/>
      <c r="T313" s="501"/>
    </row>
    <row r="314" spans="2:20" ht="12" customHeight="1" x14ac:dyDescent="0.4">
      <c r="B314" s="1067" t="s">
        <v>182</v>
      </c>
      <c r="C314" s="903" t="s">
        <v>128</v>
      </c>
      <c r="D314" s="1328">
        <v>0.2</v>
      </c>
      <c r="E314" s="794">
        <f>E312*$D314</f>
        <v>0</v>
      </c>
      <c r="F314" s="794">
        <f t="shared" ref="F314:Q314" si="147">F312*$D314</f>
        <v>0</v>
      </c>
      <c r="G314" s="794">
        <f t="shared" si="147"/>
        <v>0</v>
      </c>
      <c r="H314" s="794">
        <f t="shared" si="147"/>
        <v>0</v>
      </c>
      <c r="I314" s="794">
        <f t="shared" si="147"/>
        <v>0</v>
      </c>
      <c r="J314" s="794">
        <f t="shared" si="147"/>
        <v>0</v>
      </c>
      <c r="K314" s="794">
        <f t="shared" si="147"/>
        <v>0</v>
      </c>
      <c r="L314" s="794">
        <f t="shared" si="147"/>
        <v>0</v>
      </c>
      <c r="M314" s="794">
        <f t="shared" si="147"/>
        <v>0</v>
      </c>
      <c r="N314" s="794">
        <f t="shared" si="147"/>
        <v>0</v>
      </c>
      <c r="O314" s="794">
        <f t="shared" si="147"/>
        <v>0</v>
      </c>
      <c r="P314" s="794">
        <f t="shared" si="147"/>
        <v>0</v>
      </c>
      <c r="Q314" s="794">
        <f t="shared" si="147"/>
        <v>0</v>
      </c>
      <c r="R314" s="510" t="s">
        <v>144</v>
      </c>
      <c r="S314" s="501"/>
      <c r="T314" s="501"/>
    </row>
    <row r="315" spans="2:20" ht="12" customHeight="1" x14ac:dyDescent="0.4">
      <c r="B315" s="1324" t="s">
        <v>1133</v>
      </c>
      <c r="C315" s="1327" t="s">
        <v>1138</v>
      </c>
      <c r="D315" s="1101">
        <v>5.0000000000000001E-3</v>
      </c>
      <c r="E315" s="794">
        <f>E310*$D315</f>
        <v>0</v>
      </c>
      <c r="F315" s="794">
        <f t="shared" ref="F315:Q315" si="148">F310*$D315</f>
        <v>0</v>
      </c>
      <c r="G315" s="794">
        <f t="shared" si="148"/>
        <v>0</v>
      </c>
      <c r="H315" s="794">
        <f t="shared" si="148"/>
        <v>0</v>
      </c>
      <c r="I315" s="794">
        <f t="shared" si="148"/>
        <v>0</v>
      </c>
      <c r="J315" s="794">
        <f t="shared" si="148"/>
        <v>0</v>
      </c>
      <c r="K315" s="794">
        <f t="shared" si="148"/>
        <v>0</v>
      </c>
      <c r="L315" s="794">
        <f t="shared" si="148"/>
        <v>0</v>
      </c>
      <c r="M315" s="794">
        <f t="shared" si="148"/>
        <v>0</v>
      </c>
      <c r="N315" s="794">
        <f t="shared" si="148"/>
        <v>0</v>
      </c>
      <c r="O315" s="794">
        <f t="shared" si="148"/>
        <v>0</v>
      </c>
      <c r="P315" s="794">
        <f t="shared" si="148"/>
        <v>0</v>
      </c>
      <c r="Q315" s="794">
        <f t="shared" si="148"/>
        <v>0</v>
      </c>
      <c r="R315" s="510"/>
      <c r="S315" s="501"/>
      <c r="T315" s="501"/>
    </row>
    <row r="316" spans="2:20" ht="12" customHeight="1" x14ac:dyDescent="0.4">
      <c r="B316" s="1324" t="s">
        <v>1134</v>
      </c>
      <c r="C316" s="903" t="s">
        <v>1139</v>
      </c>
      <c r="D316" s="1101"/>
      <c r="E316" s="794">
        <f>IFERROR(MIN(-E312*((2800000+(E310*$D308-1000000000)*$D312)/E312),0),0)</f>
        <v>0</v>
      </c>
      <c r="F316" s="794">
        <f t="shared" ref="F316:Q316" si="149">IFERROR(MIN(-F312*((2800000+(F310*$D308-1000000000)*$D312)/F312),0),0)</f>
        <v>0</v>
      </c>
      <c r="G316" s="794">
        <f t="shared" si="149"/>
        <v>0</v>
      </c>
      <c r="H316" s="794">
        <f t="shared" si="149"/>
        <v>0</v>
      </c>
      <c r="I316" s="794">
        <f t="shared" si="149"/>
        <v>0</v>
      </c>
      <c r="J316" s="794">
        <f t="shared" si="149"/>
        <v>0</v>
      </c>
      <c r="K316" s="794">
        <f t="shared" si="149"/>
        <v>0</v>
      </c>
      <c r="L316" s="794">
        <f t="shared" si="149"/>
        <v>0</v>
      </c>
      <c r="M316" s="794">
        <f t="shared" si="149"/>
        <v>0</v>
      </c>
      <c r="N316" s="794">
        <f t="shared" si="149"/>
        <v>0</v>
      </c>
      <c r="O316" s="794">
        <f t="shared" si="149"/>
        <v>0</v>
      </c>
      <c r="P316" s="794">
        <f t="shared" si="149"/>
        <v>0</v>
      </c>
      <c r="Q316" s="794">
        <f t="shared" si="149"/>
        <v>0</v>
      </c>
      <c r="R316" s="510"/>
      <c r="S316" s="501"/>
      <c r="T316" s="501"/>
    </row>
    <row r="317" spans="2:20" ht="12" customHeight="1" x14ac:dyDescent="0.4">
      <c r="B317" s="1325" t="s">
        <v>1135</v>
      </c>
      <c r="C317" s="905" t="s">
        <v>1140</v>
      </c>
      <c r="D317" s="1329">
        <v>0.2</v>
      </c>
      <c r="E317" s="794">
        <f>E315*$D317</f>
        <v>0</v>
      </c>
      <c r="F317" s="794">
        <f t="shared" ref="F317:Q317" si="150">F315*$D317</f>
        <v>0</v>
      </c>
      <c r="G317" s="794">
        <f t="shared" si="150"/>
        <v>0</v>
      </c>
      <c r="H317" s="794">
        <f t="shared" si="150"/>
        <v>0</v>
      </c>
      <c r="I317" s="794">
        <f t="shared" si="150"/>
        <v>0</v>
      </c>
      <c r="J317" s="794">
        <f t="shared" si="150"/>
        <v>0</v>
      </c>
      <c r="K317" s="794">
        <f t="shared" si="150"/>
        <v>0</v>
      </c>
      <c r="L317" s="794">
        <f t="shared" si="150"/>
        <v>0</v>
      </c>
      <c r="M317" s="794">
        <f t="shared" si="150"/>
        <v>0</v>
      </c>
      <c r="N317" s="794">
        <f t="shared" si="150"/>
        <v>0</v>
      </c>
      <c r="O317" s="794">
        <f t="shared" si="150"/>
        <v>0</v>
      </c>
      <c r="P317" s="794">
        <f t="shared" si="150"/>
        <v>0</v>
      </c>
      <c r="Q317" s="794">
        <f t="shared" si="150"/>
        <v>0</v>
      </c>
      <c r="R317" s="510"/>
      <c r="S317" s="501"/>
      <c r="T317" s="501"/>
    </row>
    <row r="318" spans="2:20" ht="12" customHeight="1" x14ac:dyDescent="0.4">
      <c r="B318" s="1068" t="s">
        <v>141</v>
      </c>
      <c r="C318" s="1069"/>
      <c r="D318" s="1070"/>
      <c r="E318" s="796">
        <f>SUM(E312:E317)</f>
        <v>0</v>
      </c>
      <c r="F318" s="796">
        <f t="shared" ref="F318" si="151">SUM(F312:F317)</f>
        <v>0</v>
      </c>
      <c r="G318" s="796">
        <f t="shared" ref="G318" si="152">SUM(G312:G317)</f>
        <v>0</v>
      </c>
      <c r="H318" s="796">
        <f t="shared" ref="H318" si="153">SUM(H312:H317)</f>
        <v>0</v>
      </c>
      <c r="I318" s="796">
        <f t="shared" ref="I318" si="154">SUM(I312:I317)</f>
        <v>0</v>
      </c>
      <c r="J318" s="796">
        <f t="shared" ref="J318" si="155">SUM(J312:J317)</f>
        <v>0</v>
      </c>
      <c r="K318" s="796">
        <f t="shared" ref="K318" si="156">SUM(K312:K317)</f>
        <v>0</v>
      </c>
      <c r="L318" s="796">
        <f t="shared" ref="L318" si="157">SUM(L312:L317)</f>
        <v>0</v>
      </c>
      <c r="M318" s="796">
        <f t="shared" ref="M318" si="158">SUM(M312:M317)</f>
        <v>0</v>
      </c>
      <c r="N318" s="796">
        <f t="shared" ref="N318" si="159">SUM(N312:N317)</f>
        <v>0</v>
      </c>
      <c r="O318" s="796">
        <f t="shared" ref="O318" si="160">SUM(O312:O317)</f>
        <v>0</v>
      </c>
      <c r="P318" s="796">
        <f t="shared" ref="P318" si="161">SUM(P312:P317)</f>
        <v>0</v>
      </c>
      <c r="Q318" s="796">
        <f t="shared" ref="Q318" si="162">SUM(Q312:Q317)</f>
        <v>0</v>
      </c>
      <c r="R318" s="1107" t="str">
        <f>'Control Panel_운영'!$P$176</f>
        <v>임차인부담</v>
      </c>
      <c r="S318" s="501">
        <f>ROW(S318)</f>
        <v>318</v>
      </c>
      <c r="T318" s="501"/>
    </row>
    <row r="319" spans="2:20" ht="12" customHeight="1" x14ac:dyDescent="0.4">
      <c r="B319" s="1071" t="s">
        <v>712</v>
      </c>
      <c r="C319" s="1072"/>
      <c r="D319" s="1076"/>
      <c r="E319" s="1099">
        <v>42736</v>
      </c>
      <c r="F319" s="1097">
        <f>E320+1</f>
        <v>43101</v>
      </c>
      <c r="G319" s="1097">
        <f t="shared" ref="G319:Q319" si="163">F320+1</f>
        <v>43466</v>
      </c>
      <c r="H319" s="1097">
        <f t="shared" si="163"/>
        <v>43831</v>
      </c>
      <c r="I319" s="1097">
        <f t="shared" si="163"/>
        <v>44197</v>
      </c>
      <c r="J319" s="1097">
        <f t="shared" si="163"/>
        <v>44562</v>
      </c>
      <c r="K319" s="1097">
        <f t="shared" si="163"/>
        <v>44927</v>
      </c>
      <c r="L319" s="1097">
        <f t="shared" si="163"/>
        <v>45292</v>
      </c>
      <c r="M319" s="1097">
        <f t="shared" si="163"/>
        <v>45658</v>
      </c>
      <c r="N319" s="1097">
        <f t="shared" si="163"/>
        <v>46023</v>
      </c>
      <c r="O319" s="1097">
        <f t="shared" si="163"/>
        <v>46388</v>
      </c>
      <c r="P319" s="1097">
        <f t="shared" si="163"/>
        <v>46753</v>
      </c>
      <c r="Q319" s="1097">
        <f t="shared" si="163"/>
        <v>47119</v>
      </c>
      <c r="R319" s="1108"/>
      <c r="S319" s="501"/>
      <c r="T319" s="501"/>
    </row>
    <row r="320" spans="2:20" ht="12" customHeight="1" x14ac:dyDescent="0.4">
      <c r="B320" s="1073" t="s">
        <v>714</v>
      </c>
      <c r="C320" s="966"/>
      <c r="D320" s="1077"/>
      <c r="E320" s="1096">
        <f>EOMONTH(E319,11)</f>
        <v>43100</v>
      </c>
      <c r="F320" s="1096">
        <f t="shared" ref="F320" si="164">EOMONTH(F319,11)</f>
        <v>43465</v>
      </c>
      <c r="G320" s="1096">
        <f t="shared" ref="G320" si="165">EOMONTH(G319,11)</f>
        <v>43830</v>
      </c>
      <c r="H320" s="1096">
        <f t="shared" ref="H320" si="166">EOMONTH(H319,11)</f>
        <v>44196</v>
      </c>
      <c r="I320" s="1096">
        <f t="shared" ref="I320" si="167">EOMONTH(I319,11)</f>
        <v>44561</v>
      </c>
      <c r="J320" s="1096">
        <f t="shared" ref="J320" si="168">EOMONTH(J319,11)</f>
        <v>44926</v>
      </c>
      <c r="K320" s="1096">
        <f t="shared" ref="K320" si="169">EOMONTH(K319,11)</f>
        <v>45291</v>
      </c>
      <c r="L320" s="1096">
        <f t="shared" ref="L320" si="170">EOMONTH(L319,11)</f>
        <v>45657</v>
      </c>
      <c r="M320" s="1096">
        <f t="shared" ref="M320" si="171">EOMONTH(M319,11)</f>
        <v>46022</v>
      </c>
      <c r="N320" s="1096">
        <f t="shared" ref="N320" si="172">EOMONTH(N319,11)</f>
        <v>46387</v>
      </c>
      <c r="O320" s="1096">
        <f t="shared" ref="O320" si="173">EOMONTH(O319,11)</f>
        <v>46752</v>
      </c>
      <c r="P320" s="1096">
        <f t="shared" ref="P320" si="174">EOMONTH(P319,11)</f>
        <v>47118</v>
      </c>
      <c r="Q320" s="1096">
        <f t="shared" ref="Q320" si="175">EOMONTH(Q319,11)</f>
        <v>47483</v>
      </c>
      <c r="R320" s="524"/>
      <c r="S320" s="501"/>
      <c r="T320" s="501"/>
    </row>
    <row r="321" spans="2:20" ht="12" customHeight="1" x14ac:dyDescent="0.4">
      <c r="B321" s="1073" t="s">
        <v>715</v>
      </c>
      <c r="C321" s="966"/>
      <c r="D321" s="1077"/>
      <c r="E321" s="1095">
        <f>E320-E319+1</f>
        <v>365</v>
      </c>
      <c r="F321" s="1095">
        <f>F320-F319+1</f>
        <v>365</v>
      </c>
      <c r="G321" s="1095">
        <f t="shared" ref="G321:Q321" si="176">G320-G319+1</f>
        <v>365</v>
      </c>
      <c r="H321" s="1095">
        <f t="shared" si="176"/>
        <v>366</v>
      </c>
      <c r="I321" s="1095">
        <f t="shared" si="176"/>
        <v>365</v>
      </c>
      <c r="J321" s="1095">
        <f t="shared" si="176"/>
        <v>365</v>
      </c>
      <c r="K321" s="1095">
        <f t="shared" si="176"/>
        <v>365</v>
      </c>
      <c r="L321" s="1095">
        <f t="shared" si="176"/>
        <v>366</v>
      </c>
      <c r="M321" s="1095">
        <f t="shared" si="176"/>
        <v>365</v>
      </c>
      <c r="N321" s="1095">
        <f t="shared" si="176"/>
        <v>365</v>
      </c>
      <c r="O321" s="1095">
        <f t="shared" si="176"/>
        <v>365</v>
      </c>
      <c r="P321" s="1095">
        <f t="shared" si="176"/>
        <v>366</v>
      </c>
      <c r="Q321" s="1095">
        <f t="shared" si="176"/>
        <v>365</v>
      </c>
      <c r="R321" s="797"/>
      <c r="S321" s="501"/>
      <c r="T321" s="501"/>
    </row>
    <row r="322" spans="2:20" ht="12" customHeight="1" x14ac:dyDescent="0.4">
      <c r="B322" s="1073" t="s">
        <v>716</v>
      </c>
      <c r="C322" s="966"/>
      <c r="D322" s="1077"/>
      <c r="E322" s="1096">
        <f>IF(E$238=YEAR('Control Panel_운영'!$K$88),'Control Panel_운영'!$K$88,E319)</f>
        <v>42736</v>
      </c>
      <c r="F322" s="1096">
        <f>IF(F$238=YEAR('Control Panel_운영'!$K$88),'Control Panel_운영'!$K$88,F319)</f>
        <v>43101</v>
      </c>
      <c r="G322" s="1096">
        <f>IF(G$238=YEAR('Control Panel_운영'!$K$88),'Control Panel_운영'!$K$88,G319)</f>
        <v>43466</v>
      </c>
      <c r="H322" s="1096">
        <f>IF(H$238=YEAR('Control Panel_운영'!$K$88),'Control Panel_운영'!$K$88,H319)</f>
        <v>43831</v>
      </c>
      <c r="I322" s="1096">
        <f>IF(I$238=YEAR('Control Panel_운영'!$K$88),'Control Panel_운영'!$K$88,I319)</f>
        <v>44197</v>
      </c>
      <c r="J322" s="1096">
        <f>IF(J$238=YEAR('Control Panel_운영'!$K$88),'Control Panel_운영'!$K$88,J319)</f>
        <v>44562</v>
      </c>
      <c r="K322" s="1096">
        <f>IF(K$238=YEAR('Control Panel_운영'!$K$88),'Control Panel_운영'!$K$88,K319)</f>
        <v>45170</v>
      </c>
      <c r="L322" s="1096">
        <f>IF(L$238=YEAR('Control Panel_운영'!$K$88),'Control Panel_운영'!$K$88,L319)</f>
        <v>45292</v>
      </c>
      <c r="M322" s="1096">
        <f>IF(M$238=YEAR('Control Panel_운영'!$K$88),'Control Panel_운영'!$K$88,M319)</f>
        <v>45658</v>
      </c>
      <c r="N322" s="1096">
        <f>IF(N$238=YEAR('Control Panel_운영'!$K$88),'Control Panel_운영'!$K$88,N319)</f>
        <v>46023</v>
      </c>
      <c r="O322" s="1096">
        <f>IF(O$238=YEAR('Control Panel_운영'!$K$88),'Control Panel_운영'!$K$88,O319)</f>
        <v>46388</v>
      </c>
      <c r="P322" s="1096">
        <f>IF(P$238=YEAR('Control Panel_운영'!$K$88),'Control Panel_운영'!$K$88,P319)</f>
        <v>46753</v>
      </c>
      <c r="Q322" s="1096">
        <f>IF(Q$238=YEAR('Control Panel_운영'!$K$88),'Control Panel_운영'!$K$88,Q319)</f>
        <v>47119</v>
      </c>
      <c r="R322" s="797"/>
      <c r="S322" s="501"/>
      <c r="T322" s="501"/>
    </row>
    <row r="323" spans="2:20" ht="12" customHeight="1" x14ac:dyDescent="0.4">
      <c r="B323" s="1073" t="s">
        <v>718</v>
      </c>
      <c r="C323" s="966"/>
      <c r="D323" s="1077"/>
      <c r="E323" s="1096">
        <f>IF(E$238=YEAR('Control Panel_운영'!$K$90),'Control Panel_운영'!$K$90,E320)</f>
        <v>43100</v>
      </c>
      <c r="F323" s="1096">
        <f>IF(F$238=YEAR('Control Panel_운영'!$K$90),'Control Panel_운영'!$K$90,F320)</f>
        <v>43465</v>
      </c>
      <c r="G323" s="1096">
        <f>IF(G$238=YEAR('Control Panel_운영'!$K$90),'Control Panel_운영'!$K$90,G320)</f>
        <v>43830</v>
      </c>
      <c r="H323" s="1096">
        <f>IF(H$238=YEAR('Control Panel_운영'!$K$90),'Control Panel_운영'!$K$90,H320)</f>
        <v>44196</v>
      </c>
      <c r="I323" s="1096">
        <f>IF(I$238=YEAR('Control Panel_운영'!$K$90),'Control Panel_운영'!$K$90,I320)</f>
        <v>44561</v>
      </c>
      <c r="J323" s="1096">
        <f>IF(J$238=YEAR('Control Panel_운영'!$K$90),'Control Panel_운영'!$K$90,J320)</f>
        <v>44926</v>
      </c>
      <c r="K323" s="1096">
        <f>IF(K$238=YEAR('Control Panel_운영'!$K$90),'Control Panel_운영'!$K$90,K320)</f>
        <v>45291</v>
      </c>
      <c r="L323" s="1096">
        <f>IF(L$238=YEAR('Control Panel_운영'!$K$90),'Control Panel_운영'!$K$90,L320)</f>
        <v>45657</v>
      </c>
      <c r="M323" s="1096">
        <f>IF(M$238=YEAR('Control Panel_운영'!$K$90),'Control Panel_운영'!$K$90,M320)</f>
        <v>46022</v>
      </c>
      <c r="N323" s="1096">
        <f>IF(N$238=YEAR('Control Panel_운영'!$K$90),'Control Panel_운영'!$K$90,N320)</f>
        <v>46387</v>
      </c>
      <c r="O323" s="1096">
        <f>IF(O$238=YEAR('Control Panel_운영'!$K$90),'Control Panel_운영'!$K$90,O320)</f>
        <v>46752</v>
      </c>
      <c r="P323" s="1096">
        <f>IF(P$238=YEAR('Control Panel_운영'!$K$90),'Control Panel_운영'!$K$90,P320)</f>
        <v>46996</v>
      </c>
      <c r="Q323" s="1096">
        <f>IF(Q$238=YEAR('Control Panel_운영'!$K$90),'Control Panel_운영'!$K$90,Q320)</f>
        <v>47483</v>
      </c>
      <c r="R323" s="797"/>
      <c r="S323" s="501"/>
      <c r="T323" s="501"/>
    </row>
    <row r="324" spans="2:20" ht="12" customHeight="1" x14ac:dyDescent="0.4">
      <c r="B324" s="1074" t="s">
        <v>715</v>
      </c>
      <c r="C324" s="1075"/>
      <c r="D324" s="1078"/>
      <c r="E324" s="678">
        <f>E323-E322+1</f>
        <v>365</v>
      </c>
      <c r="F324" s="678">
        <f>F323-F322+1</f>
        <v>365</v>
      </c>
      <c r="G324" s="678">
        <f t="shared" ref="G324:Q324" si="177">G323-G322+1</f>
        <v>365</v>
      </c>
      <c r="H324" s="678">
        <f t="shared" si="177"/>
        <v>366</v>
      </c>
      <c r="I324" s="678">
        <f t="shared" si="177"/>
        <v>365</v>
      </c>
      <c r="J324" s="678">
        <f t="shared" si="177"/>
        <v>365</v>
      </c>
      <c r="K324" s="678">
        <f t="shared" si="177"/>
        <v>122</v>
      </c>
      <c r="L324" s="678">
        <f t="shared" si="177"/>
        <v>366</v>
      </c>
      <c r="M324" s="678">
        <f t="shared" si="177"/>
        <v>365</v>
      </c>
      <c r="N324" s="678">
        <f t="shared" si="177"/>
        <v>365</v>
      </c>
      <c r="O324" s="678">
        <f t="shared" si="177"/>
        <v>365</v>
      </c>
      <c r="P324" s="678">
        <f t="shared" si="177"/>
        <v>244</v>
      </c>
      <c r="Q324" s="678">
        <f t="shared" si="177"/>
        <v>365</v>
      </c>
      <c r="R324" s="798"/>
      <c r="S324" s="501"/>
      <c r="T324" s="501"/>
    </row>
    <row r="325" spans="2:20" ht="12" customHeight="1" x14ac:dyDescent="0.4">
      <c r="B325" s="897" t="s">
        <v>720</v>
      </c>
      <c r="C325" s="898"/>
      <c r="D325" s="1018"/>
      <c r="E325" s="93">
        <f>E318-E326</f>
        <v>0</v>
      </c>
      <c r="F325" s="93">
        <f t="shared" ref="F325:N325" si="178">F318-F326</f>
        <v>0</v>
      </c>
      <c r="G325" s="93">
        <f t="shared" si="178"/>
        <v>0</v>
      </c>
      <c r="H325" s="93">
        <f t="shared" si="178"/>
        <v>0</v>
      </c>
      <c r="I325" s="93">
        <f t="shared" si="178"/>
        <v>0</v>
      </c>
      <c r="J325" s="93">
        <f t="shared" si="178"/>
        <v>0</v>
      </c>
      <c r="K325" s="93">
        <f t="shared" si="178"/>
        <v>0</v>
      </c>
      <c r="L325" s="93">
        <f t="shared" si="178"/>
        <v>0</v>
      </c>
      <c r="M325" s="93">
        <f t="shared" si="178"/>
        <v>0</v>
      </c>
      <c r="N325" s="93">
        <f t="shared" si="178"/>
        <v>0</v>
      </c>
      <c r="O325" s="93">
        <f t="shared" ref="O325:Q325" si="179">O318-O326</f>
        <v>0</v>
      </c>
      <c r="P325" s="93">
        <f t="shared" si="179"/>
        <v>0</v>
      </c>
      <c r="Q325" s="93">
        <f t="shared" si="179"/>
        <v>0</v>
      </c>
      <c r="R325" s="518"/>
      <c r="S325" s="501">
        <f>ROW(S325)</f>
        <v>325</v>
      </c>
      <c r="T325" s="501"/>
    </row>
    <row r="326" spans="2:20" ht="12" customHeight="1" x14ac:dyDescent="0.4">
      <c r="B326" s="1016" t="s">
        <v>721</v>
      </c>
      <c r="C326" s="898"/>
      <c r="D326" s="1018"/>
      <c r="E326" s="90">
        <f t="shared" ref="E326:N326" si="180">IF($R326="정산가정",E318*E324/E321,IF($R326="정산없음_매도인납부",0,IF($R326="정산없음_매수인납부",E318)))</f>
        <v>0</v>
      </c>
      <c r="F326" s="90">
        <f t="shared" si="180"/>
        <v>0</v>
      </c>
      <c r="G326" s="90">
        <f t="shared" si="180"/>
        <v>0</v>
      </c>
      <c r="H326" s="90">
        <f t="shared" si="180"/>
        <v>0</v>
      </c>
      <c r="I326" s="90">
        <f t="shared" si="180"/>
        <v>0</v>
      </c>
      <c r="J326" s="90">
        <f t="shared" si="180"/>
        <v>0</v>
      </c>
      <c r="K326" s="90">
        <f t="shared" si="180"/>
        <v>0</v>
      </c>
      <c r="L326" s="90">
        <f t="shared" si="180"/>
        <v>0</v>
      </c>
      <c r="M326" s="90">
        <f t="shared" si="180"/>
        <v>0</v>
      </c>
      <c r="N326" s="90">
        <f t="shared" si="180"/>
        <v>0</v>
      </c>
      <c r="O326" s="90">
        <f t="shared" ref="O326:Q326" si="181">IF($R326="정산가정",O318*O324/O321,IF($R326="정산없음_매도인납부",0,IF($R326="정산없음_매수인납부",O318)))</f>
        <v>0</v>
      </c>
      <c r="P326" s="90">
        <f t="shared" si="181"/>
        <v>0</v>
      </c>
      <c r="Q326" s="90">
        <f t="shared" si="181"/>
        <v>0</v>
      </c>
      <c r="R326" s="517" t="s">
        <v>847</v>
      </c>
      <c r="S326" s="501">
        <f>ROW(S326)</f>
        <v>326</v>
      </c>
      <c r="T326" s="501"/>
    </row>
    <row r="327" spans="2:20" ht="12" customHeight="1" x14ac:dyDescent="0.4">
      <c r="B327" s="23"/>
      <c r="S327" s="501"/>
      <c r="T327" s="501"/>
    </row>
    <row r="328" spans="2:20" ht="12" customHeight="1" x14ac:dyDescent="0.4">
      <c r="B328" s="23">
        <f>$B$9</f>
        <v>0</v>
      </c>
      <c r="E328" s="95"/>
      <c r="S328" s="501"/>
      <c r="T328" s="501"/>
    </row>
    <row r="329" spans="2:20" ht="12" customHeight="1" x14ac:dyDescent="0.4">
      <c r="B329" s="1008" t="s">
        <v>120</v>
      </c>
      <c r="C329" s="1009"/>
      <c r="D329" s="1007" t="s">
        <v>155</v>
      </c>
      <c r="E329" s="1007" t="s">
        <v>142</v>
      </c>
      <c r="F329" s="1007" t="s">
        <v>142</v>
      </c>
      <c r="G329" s="1007" t="s">
        <v>142</v>
      </c>
      <c r="H329" s="1007" t="s">
        <v>142</v>
      </c>
      <c r="I329" s="1007" t="s">
        <v>142</v>
      </c>
      <c r="J329" s="1007" t="s">
        <v>142</v>
      </c>
      <c r="K329" s="1007" t="s">
        <v>142</v>
      </c>
      <c r="L329" s="1007" t="s">
        <v>142</v>
      </c>
      <c r="M329" s="1007" t="s">
        <v>142</v>
      </c>
      <c r="N329" s="1007" t="s">
        <v>142</v>
      </c>
      <c r="O329" s="1007" t="s">
        <v>142</v>
      </c>
      <c r="P329" s="1007" t="s">
        <v>142</v>
      </c>
      <c r="Q329" s="1007" t="s">
        <v>142</v>
      </c>
      <c r="R329" s="1007" t="s">
        <v>119</v>
      </c>
      <c r="S329" s="501"/>
      <c r="T329" s="501"/>
    </row>
    <row r="330" spans="2:20" ht="12" customHeight="1" x14ac:dyDescent="0.4">
      <c r="B330" s="897" t="s">
        <v>156</v>
      </c>
      <c r="C330" s="1018"/>
      <c r="D330" s="911" t="s">
        <v>157</v>
      </c>
      <c r="E330" s="695">
        <f>'Control Panel_운영'!K32</f>
        <v>0</v>
      </c>
      <c r="F330" s="509">
        <f>E330</f>
        <v>0</v>
      </c>
      <c r="G330" s="509">
        <f t="shared" ref="G330" si="182">F330</f>
        <v>0</v>
      </c>
      <c r="H330" s="509">
        <f t="shared" ref="H330" si="183">G330</f>
        <v>0</v>
      </c>
      <c r="I330" s="509">
        <f t="shared" ref="I330" si="184">H330</f>
        <v>0</v>
      </c>
      <c r="J330" s="509">
        <f t="shared" ref="J330" si="185">I330</f>
        <v>0</v>
      </c>
      <c r="K330" s="509">
        <f t="shared" ref="K330" si="186">J330</f>
        <v>0</v>
      </c>
      <c r="L330" s="509">
        <f t="shared" ref="L330" si="187">K330</f>
        <v>0</v>
      </c>
      <c r="M330" s="509">
        <f t="shared" ref="M330" si="188">L330</f>
        <v>0</v>
      </c>
      <c r="N330" s="509">
        <f t="shared" ref="N330" si="189">M330</f>
        <v>0</v>
      </c>
      <c r="O330" s="509">
        <f t="shared" ref="O330" si="190">N330</f>
        <v>0</v>
      </c>
      <c r="P330" s="509">
        <f t="shared" ref="P330" si="191">O330</f>
        <v>0</v>
      </c>
      <c r="Q330" s="509">
        <f t="shared" ref="Q330" si="192">P330</f>
        <v>0</v>
      </c>
      <c r="R330" s="510"/>
      <c r="S330" s="501"/>
      <c r="T330" s="501"/>
    </row>
    <row r="331" spans="2:20" ht="12" customHeight="1" x14ac:dyDescent="0.4">
      <c r="B331" s="897" t="s">
        <v>158</v>
      </c>
      <c r="C331" s="1018"/>
      <c r="D331" s="911" t="s">
        <v>159</v>
      </c>
      <c r="E331" s="694">
        <f>VLOOKUP(E$238,$B$210:$Q$220,13,0)</f>
        <v>0</v>
      </c>
      <c r="F331" s="694">
        <f t="shared" ref="F331" si="193">VLOOKUP(F$238,$B$210:$Q$220,13,0)</f>
        <v>0</v>
      </c>
      <c r="G331" s="511">
        <f t="shared" ref="G331:Q331" si="194">IFERROR(F331*(1+$L$210),0)</f>
        <v>0</v>
      </c>
      <c r="H331" s="511">
        <f t="shared" si="194"/>
        <v>0</v>
      </c>
      <c r="I331" s="511">
        <f t="shared" si="194"/>
        <v>0</v>
      </c>
      <c r="J331" s="511">
        <f t="shared" si="194"/>
        <v>0</v>
      </c>
      <c r="K331" s="511">
        <f t="shared" si="194"/>
        <v>0</v>
      </c>
      <c r="L331" s="511">
        <f t="shared" si="194"/>
        <v>0</v>
      </c>
      <c r="M331" s="511">
        <f t="shared" si="194"/>
        <v>0</v>
      </c>
      <c r="N331" s="511">
        <f t="shared" si="194"/>
        <v>0</v>
      </c>
      <c r="O331" s="511">
        <f t="shared" si="194"/>
        <v>0</v>
      </c>
      <c r="P331" s="511">
        <f t="shared" si="194"/>
        <v>0</v>
      </c>
      <c r="Q331" s="511">
        <f t="shared" si="194"/>
        <v>0</v>
      </c>
      <c r="R331" s="510"/>
      <c r="S331" s="501"/>
      <c r="T331" s="501"/>
    </row>
    <row r="332" spans="2:20" ht="12" customHeight="1" x14ac:dyDescent="0.4">
      <c r="B332" s="1016" t="s">
        <v>972</v>
      </c>
      <c r="C332" s="1065"/>
      <c r="D332" s="911" t="s">
        <v>161</v>
      </c>
      <c r="E332" s="90">
        <f>E330*E331</f>
        <v>0</v>
      </c>
      <c r="F332" s="90">
        <f>F330*F331</f>
        <v>0</v>
      </c>
      <c r="G332" s="90">
        <f t="shared" ref="G332:N332" si="195">G330*G331</f>
        <v>0</v>
      </c>
      <c r="H332" s="90">
        <f t="shared" si="195"/>
        <v>0</v>
      </c>
      <c r="I332" s="90">
        <f t="shared" si="195"/>
        <v>0</v>
      </c>
      <c r="J332" s="90">
        <f t="shared" si="195"/>
        <v>0</v>
      </c>
      <c r="K332" s="90">
        <f t="shared" si="195"/>
        <v>0</v>
      </c>
      <c r="L332" s="90">
        <f t="shared" si="195"/>
        <v>0</v>
      </c>
      <c r="M332" s="90">
        <f t="shared" si="195"/>
        <v>0</v>
      </c>
      <c r="N332" s="90">
        <f t="shared" si="195"/>
        <v>0</v>
      </c>
      <c r="O332" s="90">
        <f t="shared" ref="O332:Q332" si="196">O330*O331</f>
        <v>0</v>
      </c>
      <c r="P332" s="90">
        <f t="shared" si="196"/>
        <v>0</v>
      </c>
      <c r="Q332" s="90">
        <f t="shared" si="196"/>
        <v>0</v>
      </c>
      <c r="R332" s="510"/>
      <c r="S332" s="501"/>
      <c r="T332" s="501"/>
    </row>
    <row r="333" spans="2:20" ht="12" customHeight="1" x14ac:dyDescent="0.4">
      <c r="B333" s="1016" t="s">
        <v>123</v>
      </c>
      <c r="C333" s="1019"/>
      <c r="D333" s="786">
        <f>D$242</f>
        <v>0.7</v>
      </c>
      <c r="E333" s="90">
        <f t="shared" ref="E333:N333" si="197">E332*$D333</f>
        <v>0</v>
      </c>
      <c r="F333" s="90">
        <f t="shared" si="197"/>
        <v>0</v>
      </c>
      <c r="G333" s="90">
        <f t="shared" si="197"/>
        <v>0</v>
      </c>
      <c r="H333" s="90">
        <f t="shared" si="197"/>
        <v>0</v>
      </c>
      <c r="I333" s="90">
        <f t="shared" si="197"/>
        <v>0</v>
      </c>
      <c r="J333" s="90">
        <f t="shared" si="197"/>
        <v>0</v>
      </c>
      <c r="K333" s="90">
        <f t="shared" si="197"/>
        <v>0</v>
      </c>
      <c r="L333" s="90">
        <f t="shared" si="197"/>
        <v>0</v>
      </c>
      <c r="M333" s="90">
        <f t="shared" si="197"/>
        <v>0</v>
      </c>
      <c r="N333" s="90">
        <f t="shared" si="197"/>
        <v>0</v>
      </c>
      <c r="O333" s="90">
        <f t="shared" ref="O333:Q333" si="198">O332*$D333</f>
        <v>0</v>
      </c>
      <c r="P333" s="90">
        <f t="shared" si="198"/>
        <v>0</v>
      </c>
      <c r="Q333" s="90">
        <f t="shared" si="198"/>
        <v>0</v>
      </c>
      <c r="R333" s="510" t="s">
        <v>1020</v>
      </c>
      <c r="S333" s="501"/>
      <c r="T333" s="501"/>
    </row>
    <row r="334" spans="2:20" ht="12" customHeight="1" x14ac:dyDescent="0.4">
      <c r="B334" s="1016" t="s">
        <v>1131</v>
      </c>
      <c r="C334" s="1323"/>
      <c r="D334" s="786" t="s">
        <v>1132</v>
      </c>
      <c r="E334" s="786">
        <f>E$243</f>
        <v>0.8</v>
      </c>
      <c r="F334" s="786">
        <f t="shared" ref="F334:Q334" si="199">F$243</f>
        <v>0.8</v>
      </c>
      <c r="G334" s="786">
        <f t="shared" si="199"/>
        <v>0.8</v>
      </c>
      <c r="H334" s="786">
        <f t="shared" si="199"/>
        <v>0.85</v>
      </c>
      <c r="I334" s="786">
        <f t="shared" si="199"/>
        <v>0.9</v>
      </c>
      <c r="J334" s="786">
        <f t="shared" si="199"/>
        <v>0.95</v>
      </c>
      <c r="K334" s="786">
        <f t="shared" si="199"/>
        <v>1</v>
      </c>
      <c r="L334" s="786">
        <f t="shared" si="199"/>
        <v>1</v>
      </c>
      <c r="M334" s="786">
        <f t="shared" si="199"/>
        <v>1</v>
      </c>
      <c r="N334" s="786">
        <f t="shared" si="199"/>
        <v>1</v>
      </c>
      <c r="O334" s="786">
        <f t="shared" si="199"/>
        <v>1</v>
      </c>
      <c r="P334" s="786">
        <f t="shared" si="199"/>
        <v>1</v>
      </c>
      <c r="Q334" s="786">
        <f t="shared" si="199"/>
        <v>1</v>
      </c>
      <c r="R334" s="510"/>
      <c r="S334" s="501"/>
      <c r="T334" s="501"/>
    </row>
    <row r="335" spans="2:20" ht="12" customHeight="1" x14ac:dyDescent="0.4">
      <c r="B335" s="1016" t="s">
        <v>1136</v>
      </c>
      <c r="C335" s="1323"/>
      <c r="D335" s="529">
        <v>8000000000</v>
      </c>
      <c r="E335" s="90">
        <f>MAX((E332-$D335)*E334,0)</f>
        <v>0</v>
      </c>
      <c r="F335" s="90">
        <f t="shared" ref="F335" si="200">MAX((F332-$D335)*F334,0)</f>
        <v>0</v>
      </c>
      <c r="G335" s="90">
        <f t="shared" ref="G335" si="201">MAX((G332-$D335)*G334,0)</f>
        <v>0</v>
      </c>
      <c r="H335" s="90">
        <f t="shared" ref="H335" si="202">MAX((H332-$D335)*H334,0)</f>
        <v>0</v>
      </c>
      <c r="I335" s="90">
        <f t="shared" ref="I335" si="203">MAX((I332-$D335)*I334,0)</f>
        <v>0</v>
      </c>
      <c r="J335" s="90">
        <f t="shared" ref="J335" si="204">MAX((J332-$D335)*J334,0)</f>
        <v>0</v>
      </c>
      <c r="K335" s="90">
        <f t="shared" ref="K335" si="205">MAX((K332-$D335)*K334,0)</f>
        <v>0</v>
      </c>
      <c r="L335" s="90">
        <f t="shared" ref="L335" si="206">MAX((L332-$D335)*L334,0)</f>
        <v>0</v>
      </c>
      <c r="M335" s="90">
        <f t="shared" ref="M335" si="207">MAX((M332-$D335)*M334,0)</f>
        <v>0</v>
      </c>
      <c r="N335" s="90">
        <f t="shared" ref="N335" si="208">MAX((N332-$D335)*N334,0)</f>
        <v>0</v>
      </c>
      <c r="O335" s="90">
        <f t="shared" ref="O335" si="209">MAX((O332-$D335)*O334,0)</f>
        <v>0</v>
      </c>
      <c r="P335" s="90">
        <f t="shared" ref="P335" si="210">MAX((P332-$D335)*P334,0)</f>
        <v>0</v>
      </c>
      <c r="Q335" s="90">
        <f t="shared" ref="Q335" si="211">MAX((Q332-$D335)*Q334,0)</f>
        <v>0</v>
      </c>
      <c r="R335" s="510"/>
      <c r="S335" s="501"/>
      <c r="T335" s="501"/>
    </row>
    <row r="336" spans="2:20" ht="12" customHeight="1" x14ac:dyDescent="0.4">
      <c r="B336" s="1007" t="s">
        <v>120</v>
      </c>
      <c r="C336" s="1007" t="s">
        <v>125</v>
      </c>
      <c r="D336" s="1007" t="s">
        <v>126</v>
      </c>
      <c r="E336" s="1007" t="s">
        <v>142</v>
      </c>
      <c r="F336" s="1007" t="s">
        <v>142</v>
      </c>
      <c r="G336" s="1007" t="s">
        <v>142</v>
      </c>
      <c r="H336" s="1007" t="s">
        <v>142</v>
      </c>
      <c r="I336" s="1007" t="s">
        <v>142</v>
      </c>
      <c r="J336" s="1007" t="s">
        <v>142</v>
      </c>
      <c r="K336" s="1007" t="s">
        <v>142</v>
      </c>
      <c r="L336" s="1007" t="s">
        <v>142</v>
      </c>
      <c r="M336" s="1007" t="s">
        <v>142</v>
      </c>
      <c r="N336" s="1007" t="s">
        <v>142</v>
      </c>
      <c r="O336" s="1007" t="s">
        <v>142</v>
      </c>
      <c r="P336" s="1007" t="s">
        <v>142</v>
      </c>
      <c r="Q336" s="1007" t="s">
        <v>142</v>
      </c>
      <c r="R336" s="1007" t="s">
        <v>119</v>
      </c>
      <c r="S336" s="501"/>
      <c r="T336" s="501"/>
    </row>
    <row r="337" spans="2:20" ht="12" customHeight="1" x14ac:dyDescent="0.4">
      <c r="B337" s="1066" t="s">
        <v>178</v>
      </c>
      <c r="C337" s="1012" t="s">
        <v>128</v>
      </c>
      <c r="D337" s="1100">
        <v>4.0000000000000001E-3</v>
      </c>
      <c r="E337" s="520">
        <f>MAX(2800000+((E333-1000000000)*$D337),0)</f>
        <v>0</v>
      </c>
      <c r="F337" s="520">
        <f t="shared" ref="F337:Q337" si="212">MAX(2800000+((F333-1000000000)*$D337),0)</f>
        <v>0</v>
      </c>
      <c r="G337" s="520">
        <f t="shared" si="212"/>
        <v>0</v>
      </c>
      <c r="H337" s="520">
        <f t="shared" si="212"/>
        <v>0</v>
      </c>
      <c r="I337" s="520">
        <f t="shared" si="212"/>
        <v>0</v>
      </c>
      <c r="J337" s="520">
        <f t="shared" si="212"/>
        <v>0</v>
      </c>
      <c r="K337" s="520">
        <f t="shared" si="212"/>
        <v>0</v>
      </c>
      <c r="L337" s="520">
        <f t="shared" si="212"/>
        <v>0</v>
      </c>
      <c r="M337" s="520">
        <f t="shared" si="212"/>
        <v>0</v>
      </c>
      <c r="N337" s="520">
        <f t="shared" si="212"/>
        <v>0</v>
      </c>
      <c r="O337" s="520">
        <f t="shared" si="212"/>
        <v>0</v>
      </c>
      <c r="P337" s="520">
        <f t="shared" si="212"/>
        <v>0</v>
      </c>
      <c r="Q337" s="520">
        <f t="shared" si="212"/>
        <v>0</v>
      </c>
      <c r="R337" s="510" t="s">
        <v>179</v>
      </c>
      <c r="S337" s="501"/>
      <c r="T337" s="501"/>
    </row>
    <row r="338" spans="2:20" ht="12" customHeight="1" x14ac:dyDescent="0.4">
      <c r="B338" s="1067" t="s">
        <v>180</v>
      </c>
      <c r="C338" s="903" t="s">
        <v>128</v>
      </c>
      <c r="D338" s="1101">
        <v>1.4E-3</v>
      </c>
      <c r="E338" s="794">
        <f t="shared" ref="E338:N338" si="213">E333*$D338</f>
        <v>0</v>
      </c>
      <c r="F338" s="794">
        <f t="shared" si="213"/>
        <v>0</v>
      </c>
      <c r="G338" s="794">
        <f t="shared" si="213"/>
        <v>0</v>
      </c>
      <c r="H338" s="794">
        <f t="shared" si="213"/>
        <v>0</v>
      </c>
      <c r="I338" s="794">
        <f t="shared" si="213"/>
        <v>0</v>
      </c>
      <c r="J338" s="794">
        <f t="shared" si="213"/>
        <v>0</v>
      </c>
      <c r="K338" s="794">
        <f t="shared" si="213"/>
        <v>0</v>
      </c>
      <c r="L338" s="794">
        <f t="shared" si="213"/>
        <v>0</v>
      </c>
      <c r="M338" s="794">
        <f t="shared" si="213"/>
        <v>0</v>
      </c>
      <c r="N338" s="794">
        <f t="shared" si="213"/>
        <v>0</v>
      </c>
      <c r="O338" s="794">
        <f t="shared" ref="O338:Q338" si="214">O333*$D338</f>
        <v>0</v>
      </c>
      <c r="P338" s="794">
        <f t="shared" si="214"/>
        <v>0</v>
      </c>
      <c r="Q338" s="794">
        <f t="shared" si="214"/>
        <v>0</v>
      </c>
      <c r="R338" s="510" t="s">
        <v>181</v>
      </c>
      <c r="S338" s="501"/>
      <c r="T338" s="501"/>
    </row>
    <row r="339" spans="2:20" ht="12" customHeight="1" x14ac:dyDescent="0.4">
      <c r="B339" s="1067" t="s">
        <v>182</v>
      </c>
      <c r="C339" s="903" t="s">
        <v>128</v>
      </c>
      <c r="D339" s="1328">
        <v>0.2</v>
      </c>
      <c r="E339" s="794">
        <f>E337*$D339</f>
        <v>0</v>
      </c>
      <c r="F339" s="794">
        <f t="shared" ref="F339:Q339" si="215">F337*$D339</f>
        <v>0</v>
      </c>
      <c r="G339" s="794">
        <f t="shared" si="215"/>
        <v>0</v>
      </c>
      <c r="H339" s="794">
        <f t="shared" si="215"/>
        <v>0</v>
      </c>
      <c r="I339" s="794">
        <f t="shared" si="215"/>
        <v>0</v>
      </c>
      <c r="J339" s="794">
        <f t="shared" si="215"/>
        <v>0</v>
      </c>
      <c r="K339" s="794">
        <f t="shared" si="215"/>
        <v>0</v>
      </c>
      <c r="L339" s="794">
        <f t="shared" si="215"/>
        <v>0</v>
      </c>
      <c r="M339" s="794">
        <f t="shared" si="215"/>
        <v>0</v>
      </c>
      <c r="N339" s="794">
        <f t="shared" si="215"/>
        <v>0</v>
      </c>
      <c r="O339" s="794">
        <f t="shared" si="215"/>
        <v>0</v>
      </c>
      <c r="P339" s="794">
        <f t="shared" si="215"/>
        <v>0</v>
      </c>
      <c r="Q339" s="794">
        <f t="shared" si="215"/>
        <v>0</v>
      </c>
      <c r="R339" s="510" t="s">
        <v>144</v>
      </c>
      <c r="S339" s="501"/>
      <c r="T339" s="501"/>
    </row>
    <row r="340" spans="2:20" ht="12" customHeight="1" x14ac:dyDescent="0.4">
      <c r="B340" s="1324" t="s">
        <v>1133</v>
      </c>
      <c r="C340" s="1327" t="s">
        <v>1138</v>
      </c>
      <c r="D340" s="1101">
        <v>5.0000000000000001E-3</v>
      </c>
      <c r="E340" s="794">
        <f>E335*$D340</f>
        <v>0</v>
      </c>
      <c r="F340" s="794">
        <f t="shared" ref="F340:Q340" si="216">F335*$D340</f>
        <v>0</v>
      </c>
      <c r="G340" s="794">
        <f t="shared" si="216"/>
        <v>0</v>
      </c>
      <c r="H340" s="794">
        <f t="shared" si="216"/>
        <v>0</v>
      </c>
      <c r="I340" s="794">
        <f t="shared" si="216"/>
        <v>0</v>
      </c>
      <c r="J340" s="794">
        <f t="shared" si="216"/>
        <v>0</v>
      </c>
      <c r="K340" s="794">
        <f t="shared" si="216"/>
        <v>0</v>
      </c>
      <c r="L340" s="794">
        <f t="shared" si="216"/>
        <v>0</v>
      </c>
      <c r="M340" s="794">
        <f t="shared" si="216"/>
        <v>0</v>
      </c>
      <c r="N340" s="794">
        <f t="shared" si="216"/>
        <v>0</v>
      </c>
      <c r="O340" s="794">
        <f t="shared" si="216"/>
        <v>0</v>
      </c>
      <c r="P340" s="794">
        <f t="shared" si="216"/>
        <v>0</v>
      </c>
      <c r="Q340" s="794">
        <f t="shared" si="216"/>
        <v>0</v>
      </c>
      <c r="R340" s="510"/>
      <c r="S340" s="501"/>
      <c r="T340" s="501"/>
    </row>
    <row r="341" spans="2:20" ht="12" customHeight="1" x14ac:dyDescent="0.4">
      <c r="B341" s="1324" t="s">
        <v>1134</v>
      </c>
      <c r="C341" s="903" t="s">
        <v>1139</v>
      </c>
      <c r="D341" s="1101"/>
      <c r="E341" s="794">
        <f>IFERROR(MIN(-E337*((2800000+(E335*$D333-1000000000)*$D337)/E337),0),0)</f>
        <v>0</v>
      </c>
      <c r="F341" s="794">
        <f t="shared" ref="F341:Q341" si="217">IFERROR(MIN(-F337*((2800000+(F335*$D333-1000000000)*$D337)/F337),0),0)</f>
        <v>0</v>
      </c>
      <c r="G341" s="794">
        <f t="shared" si="217"/>
        <v>0</v>
      </c>
      <c r="H341" s="794">
        <f t="shared" si="217"/>
        <v>0</v>
      </c>
      <c r="I341" s="794">
        <f t="shared" si="217"/>
        <v>0</v>
      </c>
      <c r="J341" s="794">
        <f t="shared" si="217"/>
        <v>0</v>
      </c>
      <c r="K341" s="794">
        <f t="shared" si="217"/>
        <v>0</v>
      </c>
      <c r="L341" s="794">
        <f t="shared" si="217"/>
        <v>0</v>
      </c>
      <c r="M341" s="794">
        <f t="shared" si="217"/>
        <v>0</v>
      </c>
      <c r="N341" s="794">
        <f t="shared" si="217"/>
        <v>0</v>
      </c>
      <c r="O341" s="794">
        <f t="shared" si="217"/>
        <v>0</v>
      </c>
      <c r="P341" s="794">
        <f t="shared" si="217"/>
        <v>0</v>
      </c>
      <c r="Q341" s="794">
        <f t="shared" si="217"/>
        <v>0</v>
      </c>
      <c r="R341" s="510"/>
      <c r="S341" s="501"/>
      <c r="T341" s="501"/>
    </row>
    <row r="342" spans="2:20" ht="12" customHeight="1" x14ac:dyDescent="0.4">
      <c r="B342" s="1325" t="s">
        <v>1135</v>
      </c>
      <c r="C342" s="905" t="s">
        <v>1140</v>
      </c>
      <c r="D342" s="1329">
        <v>0.2</v>
      </c>
      <c r="E342" s="794">
        <f>E340*$D342</f>
        <v>0</v>
      </c>
      <c r="F342" s="794">
        <f t="shared" ref="F342:Q342" si="218">F340*$D342</f>
        <v>0</v>
      </c>
      <c r="G342" s="794">
        <f t="shared" si="218"/>
        <v>0</v>
      </c>
      <c r="H342" s="794">
        <f t="shared" si="218"/>
        <v>0</v>
      </c>
      <c r="I342" s="794">
        <f t="shared" si="218"/>
        <v>0</v>
      </c>
      <c r="J342" s="794">
        <f t="shared" si="218"/>
        <v>0</v>
      </c>
      <c r="K342" s="794">
        <f t="shared" si="218"/>
        <v>0</v>
      </c>
      <c r="L342" s="794">
        <f t="shared" si="218"/>
        <v>0</v>
      </c>
      <c r="M342" s="794">
        <f t="shared" si="218"/>
        <v>0</v>
      </c>
      <c r="N342" s="794">
        <f t="shared" si="218"/>
        <v>0</v>
      </c>
      <c r="O342" s="794">
        <f t="shared" si="218"/>
        <v>0</v>
      </c>
      <c r="P342" s="794">
        <f t="shared" si="218"/>
        <v>0</v>
      </c>
      <c r="Q342" s="794">
        <f t="shared" si="218"/>
        <v>0</v>
      </c>
      <c r="R342" s="510"/>
      <c r="S342" s="501"/>
      <c r="T342" s="501"/>
    </row>
    <row r="343" spans="2:20" ht="12" customHeight="1" x14ac:dyDescent="0.4">
      <c r="B343" s="1068" t="s">
        <v>141</v>
      </c>
      <c r="C343" s="1069"/>
      <c r="D343" s="1070"/>
      <c r="E343" s="796">
        <f>SUM(E337:E342)</f>
        <v>0</v>
      </c>
      <c r="F343" s="796">
        <f t="shared" ref="F343" si="219">SUM(F337:F342)</f>
        <v>0</v>
      </c>
      <c r="G343" s="796">
        <f t="shared" ref="G343" si="220">SUM(G337:G342)</f>
        <v>0</v>
      </c>
      <c r="H343" s="796">
        <f t="shared" ref="H343" si="221">SUM(H337:H342)</f>
        <v>0</v>
      </c>
      <c r="I343" s="796">
        <f t="shared" ref="I343" si="222">SUM(I337:I342)</f>
        <v>0</v>
      </c>
      <c r="J343" s="796">
        <f t="shared" ref="J343" si="223">SUM(J337:J342)</f>
        <v>0</v>
      </c>
      <c r="K343" s="796">
        <f t="shared" ref="K343" si="224">SUM(K337:K342)</f>
        <v>0</v>
      </c>
      <c r="L343" s="796">
        <f t="shared" ref="L343" si="225">SUM(L337:L342)</f>
        <v>0</v>
      </c>
      <c r="M343" s="796">
        <f t="shared" ref="M343" si="226">SUM(M337:M342)</f>
        <v>0</v>
      </c>
      <c r="N343" s="796">
        <f t="shared" ref="N343" si="227">SUM(N337:N342)</f>
        <v>0</v>
      </c>
      <c r="O343" s="796">
        <f t="shared" ref="O343" si="228">SUM(O337:O342)</f>
        <v>0</v>
      </c>
      <c r="P343" s="796">
        <f t="shared" ref="P343" si="229">SUM(P337:P342)</f>
        <v>0</v>
      </c>
      <c r="Q343" s="796">
        <f t="shared" ref="Q343" si="230">SUM(Q337:Q342)</f>
        <v>0</v>
      </c>
      <c r="R343" s="1107" t="str">
        <f>'Control Panel_운영'!$P$176</f>
        <v>임차인부담</v>
      </c>
      <c r="S343" s="501">
        <f>ROW(S343)</f>
        <v>343</v>
      </c>
      <c r="T343" s="501"/>
    </row>
    <row r="344" spans="2:20" ht="12" customHeight="1" x14ac:dyDescent="0.4">
      <c r="B344" s="1071" t="s">
        <v>712</v>
      </c>
      <c r="C344" s="1072"/>
      <c r="D344" s="1076"/>
      <c r="E344" s="1099">
        <v>42736</v>
      </c>
      <c r="F344" s="1097">
        <f>E345+1</f>
        <v>43101</v>
      </c>
      <c r="G344" s="1097">
        <f t="shared" ref="G344:Q344" si="231">F345+1</f>
        <v>43466</v>
      </c>
      <c r="H344" s="1097">
        <f t="shared" si="231"/>
        <v>43831</v>
      </c>
      <c r="I344" s="1097">
        <f t="shared" si="231"/>
        <v>44197</v>
      </c>
      <c r="J344" s="1097">
        <f t="shared" si="231"/>
        <v>44562</v>
      </c>
      <c r="K344" s="1097">
        <f t="shared" si="231"/>
        <v>44927</v>
      </c>
      <c r="L344" s="1097">
        <f t="shared" si="231"/>
        <v>45292</v>
      </c>
      <c r="M344" s="1097">
        <f t="shared" si="231"/>
        <v>45658</v>
      </c>
      <c r="N344" s="1097">
        <f t="shared" si="231"/>
        <v>46023</v>
      </c>
      <c r="O344" s="1097">
        <f t="shared" si="231"/>
        <v>46388</v>
      </c>
      <c r="P344" s="1097">
        <f t="shared" si="231"/>
        <v>46753</v>
      </c>
      <c r="Q344" s="1097">
        <f t="shared" si="231"/>
        <v>47119</v>
      </c>
      <c r="R344" s="514"/>
      <c r="S344" s="501"/>
      <c r="T344" s="501"/>
    </row>
    <row r="345" spans="2:20" ht="12" customHeight="1" x14ac:dyDescent="0.4">
      <c r="B345" s="1073" t="s">
        <v>714</v>
      </c>
      <c r="C345" s="966"/>
      <c r="D345" s="1077"/>
      <c r="E345" s="1096">
        <f>EOMONTH(E344,11)</f>
        <v>43100</v>
      </c>
      <c r="F345" s="1096">
        <f t="shared" ref="F345" si="232">EOMONTH(F344,11)</f>
        <v>43465</v>
      </c>
      <c r="G345" s="1096">
        <f t="shared" ref="G345" si="233">EOMONTH(G344,11)</f>
        <v>43830</v>
      </c>
      <c r="H345" s="1096">
        <f t="shared" ref="H345" si="234">EOMONTH(H344,11)</f>
        <v>44196</v>
      </c>
      <c r="I345" s="1096">
        <f t="shared" ref="I345" si="235">EOMONTH(I344,11)</f>
        <v>44561</v>
      </c>
      <c r="J345" s="1096">
        <f t="shared" ref="J345" si="236">EOMONTH(J344,11)</f>
        <v>44926</v>
      </c>
      <c r="K345" s="1096">
        <f t="shared" ref="K345" si="237">EOMONTH(K344,11)</f>
        <v>45291</v>
      </c>
      <c r="L345" s="1096">
        <f t="shared" ref="L345" si="238">EOMONTH(L344,11)</f>
        <v>45657</v>
      </c>
      <c r="M345" s="1096">
        <f t="shared" ref="M345" si="239">EOMONTH(M344,11)</f>
        <v>46022</v>
      </c>
      <c r="N345" s="1096">
        <f t="shared" ref="N345" si="240">EOMONTH(N344,11)</f>
        <v>46387</v>
      </c>
      <c r="O345" s="1096">
        <f t="shared" ref="O345" si="241">EOMONTH(O344,11)</f>
        <v>46752</v>
      </c>
      <c r="P345" s="1096">
        <f t="shared" ref="P345" si="242">EOMONTH(P344,11)</f>
        <v>47118</v>
      </c>
      <c r="Q345" s="1096">
        <f t="shared" ref="Q345" si="243">EOMONTH(Q344,11)</f>
        <v>47483</v>
      </c>
      <c r="R345" s="524"/>
      <c r="S345" s="501"/>
      <c r="T345" s="501"/>
    </row>
    <row r="346" spans="2:20" ht="12" customHeight="1" x14ac:dyDescent="0.4">
      <c r="B346" s="1073" t="s">
        <v>715</v>
      </c>
      <c r="C346" s="966"/>
      <c r="D346" s="1077"/>
      <c r="E346" s="1095">
        <f>E345-E344+1</f>
        <v>365</v>
      </c>
      <c r="F346" s="1095">
        <f>F345-F344+1</f>
        <v>365</v>
      </c>
      <c r="G346" s="1095">
        <f t="shared" ref="G346:Q346" si="244">G345-G344+1</f>
        <v>365</v>
      </c>
      <c r="H346" s="1095">
        <f t="shared" si="244"/>
        <v>366</v>
      </c>
      <c r="I346" s="1095">
        <f t="shared" si="244"/>
        <v>365</v>
      </c>
      <c r="J346" s="1095">
        <f t="shared" si="244"/>
        <v>365</v>
      </c>
      <c r="K346" s="1095">
        <f t="shared" si="244"/>
        <v>365</v>
      </c>
      <c r="L346" s="1095">
        <f t="shared" si="244"/>
        <v>366</v>
      </c>
      <c r="M346" s="1095">
        <f t="shared" si="244"/>
        <v>365</v>
      </c>
      <c r="N346" s="1095">
        <f t="shared" si="244"/>
        <v>365</v>
      </c>
      <c r="O346" s="1095">
        <f t="shared" si="244"/>
        <v>365</v>
      </c>
      <c r="P346" s="1095">
        <f t="shared" si="244"/>
        <v>366</v>
      </c>
      <c r="Q346" s="1095">
        <f t="shared" si="244"/>
        <v>365</v>
      </c>
      <c r="R346" s="797"/>
      <c r="S346" s="501"/>
      <c r="T346" s="501"/>
    </row>
    <row r="347" spans="2:20" ht="12" customHeight="1" x14ac:dyDescent="0.4">
      <c r="B347" s="1073" t="s">
        <v>716</v>
      </c>
      <c r="C347" s="966"/>
      <c r="D347" s="1077"/>
      <c r="E347" s="1096">
        <f>IF(E$238=YEAR('Control Panel_운영'!$K$88),'Control Panel_운영'!$K$88,E344)</f>
        <v>42736</v>
      </c>
      <c r="F347" s="1096">
        <f>IF(F$238=YEAR('Control Panel_운영'!$K$88),'Control Panel_운영'!$K$88,F344)</f>
        <v>43101</v>
      </c>
      <c r="G347" s="1096">
        <f>IF(G$238=YEAR('Control Panel_운영'!$K$88),'Control Panel_운영'!$K$88,G344)</f>
        <v>43466</v>
      </c>
      <c r="H347" s="1096">
        <f>IF(H$238=YEAR('Control Panel_운영'!$K$88),'Control Panel_운영'!$K$88,H344)</f>
        <v>43831</v>
      </c>
      <c r="I347" s="1096">
        <f>IF(I$238=YEAR('Control Panel_운영'!$K$88),'Control Panel_운영'!$K$88,I344)</f>
        <v>44197</v>
      </c>
      <c r="J347" s="1096">
        <f>IF(J$238=YEAR('Control Panel_운영'!$K$88),'Control Panel_운영'!$K$88,J344)</f>
        <v>44562</v>
      </c>
      <c r="K347" s="1096">
        <f>IF(K$238=YEAR('Control Panel_운영'!$K$88),'Control Panel_운영'!$K$88,K344)</f>
        <v>45170</v>
      </c>
      <c r="L347" s="1096">
        <f>IF(L$238=YEAR('Control Panel_운영'!$K$88),'Control Panel_운영'!$K$88,L344)</f>
        <v>45292</v>
      </c>
      <c r="M347" s="1096">
        <f>IF(M$238=YEAR('Control Panel_운영'!$K$88),'Control Panel_운영'!$K$88,M344)</f>
        <v>45658</v>
      </c>
      <c r="N347" s="1096">
        <f>IF(N$238=YEAR('Control Panel_운영'!$K$88),'Control Panel_운영'!$K$88,N344)</f>
        <v>46023</v>
      </c>
      <c r="O347" s="1096">
        <f>IF(O$238=YEAR('Control Panel_운영'!$K$88),'Control Panel_운영'!$K$88,O344)</f>
        <v>46388</v>
      </c>
      <c r="P347" s="1096">
        <f>IF(P$238=YEAR('Control Panel_운영'!$K$88),'Control Panel_운영'!$K$88,P344)</f>
        <v>46753</v>
      </c>
      <c r="Q347" s="1096">
        <f>IF(Q$238=YEAR('Control Panel_운영'!$K$88),'Control Panel_운영'!$K$88,Q344)</f>
        <v>47119</v>
      </c>
      <c r="R347" s="797"/>
      <c r="S347" s="501"/>
      <c r="T347" s="501"/>
    </row>
    <row r="348" spans="2:20" ht="12" customHeight="1" x14ac:dyDescent="0.4">
      <c r="B348" s="1073" t="s">
        <v>718</v>
      </c>
      <c r="C348" s="966"/>
      <c r="D348" s="1077"/>
      <c r="E348" s="1096">
        <f>IF(E$238=YEAR('Control Panel_운영'!$K$90),'Control Panel_운영'!$K$90,E345)</f>
        <v>43100</v>
      </c>
      <c r="F348" s="1096">
        <f>IF(F$238=YEAR('Control Panel_운영'!$K$90),'Control Panel_운영'!$K$90,F345)</f>
        <v>43465</v>
      </c>
      <c r="G348" s="1096">
        <f>IF(G$238=YEAR('Control Panel_운영'!$K$90),'Control Panel_운영'!$K$90,G345)</f>
        <v>43830</v>
      </c>
      <c r="H348" s="1096">
        <f>IF(H$238=YEAR('Control Panel_운영'!$K$90),'Control Panel_운영'!$K$90,H345)</f>
        <v>44196</v>
      </c>
      <c r="I348" s="1096">
        <f>IF(I$238=YEAR('Control Panel_운영'!$K$90),'Control Panel_운영'!$K$90,I345)</f>
        <v>44561</v>
      </c>
      <c r="J348" s="1096">
        <f>IF(J$238=YEAR('Control Panel_운영'!$K$90),'Control Panel_운영'!$K$90,J345)</f>
        <v>44926</v>
      </c>
      <c r="K348" s="1096">
        <f>IF(K$238=YEAR('Control Panel_운영'!$K$90),'Control Panel_운영'!$K$90,K345)</f>
        <v>45291</v>
      </c>
      <c r="L348" s="1096">
        <f>IF(L$238=YEAR('Control Panel_운영'!$K$90),'Control Panel_운영'!$K$90,L345)</f>
        <v>45657</v>
      </c>
      <c r="M348" s="1096">
        <f>IF(M$238=YEAR('Control Panel_운영'!$K$90),'Control Panel_운영'!$K$90,M345)</f>
        <v>46022</v>
      </c>
      <c r="N348" s="1096">
        <f>IF(N$238=YEAR('Control Panel_운영'!$K$90),'Control Panel_운영'!$K$90,N345)</f>
        <v>46387</v>
      </c>
      <c r="O348" s="1096">
        <f>IF(O$238=YEAR('Control Panel_운영'!$K$90),'Control Panel_운영'!$K$90,O345)</f>
        <v>46752</v>
      </c>
      <c r="P348" s="1096">
        <f>IF(P$238=YEAR('Control Panel_운영'!$K$90),'Control Panel_운영'!$K$90,P345)</f>
        <v>46996</v>
      </c>
      <c r="Q348" s="1096">
        <f>IF(Q$238=YEAR('Control Panel_운영'!$K$90),'Control Panel_운영'!$K$90,Q345)</f>
        <v>47483</v>
      </c>
      <c r="R348" s="797"/>
      <c r="S348" s="501"/>
      <c r="T348" s="501"/>
    </row>
    <row r="349" spans="2:20" ht="12" customHeight="1" x14ac:dyDescent="0.4">
      <c r="B349" s="1074" t="s">
        <v>715</v>
      </c>
      <c r="C349" s="1075"/>
      <c r="D349" s="1078"/>
      <c r="E349" s="678">
        <f>E348-E347+1</f>
        <v>365</v>
      </c>
      <c r="F349" s="678">
        <f>F348-F347+1</f>
        <v>365</v>
      </c>
      <c r="G349" s="678">
        <f t="shared" ref="G349:Q349" si="245">G348-G347+1</f>
        <v>365</v>
      </c>
      <c r="H349" s="678">
        <f t="shared" si="245"/>
        <v>366</v>
      </c>
      <c r="I349" s="678">
        <f t="shared" si="245"/>
        <v>365</v>
      </c>
      <c r="J349" s="678">
        <f t="shared" si="245"/>
        <v>365</v>
      </c>
      <c r="K349" s="678">
        <f t="shared" si="245"/>
        <v>122</v>
      </c>
      <c r="L349" s="678">
        <f t="shared" si="245"/>
        <v>366</v>
      </c>
      <c r="M349" s="678">
        <f t="shared" si="245"/>
        <v>365</v>
      </c>
      <c r="N349" s="678">
        <f t="shared" si="245"/>
        <v>365</v>
      </c>
      <c r="O349" s="678">
        <f t="shared" si="245"/>
        <v>365</v>
      </c>
      <c r="P349" s="678">
        <f t="shared" si="245"/>
        <v>244</v>
      </c>
      <c r="Q349" s="678">
        <f t="shared" si="245"/>
        <v>365</v>
      </c>
      <c r="R349" s="798"/>
      <c r="S349" s="501"/>
      <c r="T349" s="501"/>
    </row>
    <row r="350" spans="2:20" ht="12" customHeight="1" x14ac:dyDescent="0.4">
      <c r="B350" s="897" t="s">
        <v>720</v>
      </c>
      <c r="C350" s="898"/>
      <c r="D350" s="1018"/>
      <c r="E350" s="93">
        <f>E343-E351</f>
        <v>0</v>
      </c>
      <c r="F350" s="93">
        <f t="shared" ref="F350:N350" si="246">F343-F351</f>
        <v>0</v>
      </c>
      <c r="G350" s="93">
        <f t="shared" si="246"/>
        <v>0</v>
      </c>
      <c r="H350" s="93">
        <f t="shared" si="246"/>
        <v>0</v>
      </c>
      <c r="I350" s="93">
        <f t="shared" si="246"/>
        <v>0</v>
      </c>
      <c r="J350" s="93">
        <f t="shared" si="246"/>
        <v>0</v>
      </c>
      <c r="K350" s="93">
        <f t="shared" si="246"/>
        <v>0</v>
      </c>
      <c r="L350" s="93">
        <f t="shared" si="246"/>
        <v>0</v>
      </c>
      <c r="M350" s="93">
        <f t="shared" si="246"/>
        <v>0</v>
      </c>
      <c r="N350" s="93">
        <f t="shared" si="246"/>
        <v>0</v>
      </c>
      <c r="O350" s="93">
        <f t="shared" ref="O350:Q350" si="247">O343-O351</f>
        <v>0</v>
      </c>
      <c r="P350" s="93">
        <f t="shared" si="247"/>
        <v>0</v>
      </c>
      <c r="Q350" s="93">
        <f t="shared" si="247"/>
        <v>0</v>
      </c>
      <c r="R350" s="518"/>
      <c r="S350" s="501">
        <f>ROW(S350)</f>
        <v>350</v>
      </c>
      <c r="T350" s="501"/>
    </row>
    <row r="351" spans="2:20" ht="12" customHeight="1" x14ac:dyDescent="0.4">
      <c r="B351" s="1016" t="s">
        <v>721</v>
      </c>
      <c r="C351" s="898"/>
      <c r="D351" s="1018"/>
      <c r="E351" s="90">
        <f t="shared" ref="E351:N351" si="248">IF($R351="정산가정",E343*E349/E346,IF($R351="정산없음_매도인납부",0,IF($R351="정산없음_매수인납부",E343)))</f>
        <v>0</v>
      </c>
      <c r="F351" s="90">
        <f t="shared" si="248"/>
        <v>0</v>
      </c>
      <c r="G351" s="90">
        <f t="shared" si="248"/>
        <v>0</v>
      </c>
      <c r="H351" s="90">
        <f t="shared" si="248"/>
        <v>0</v>
      </c>
      <c r="I351" s="90">
        <f t="shared" si="248"/>
        <v>0</v>
      </c>
      <c r="J351" s="90">
        <f t="shared" si="248"/>
        <v>0</v>
      </c>
      <c r="K351" s="90">
        <f t="shared" si="248"/>
        <v>0</v>
      </c>
      <c r="L351" s="90">
        <f t="shared" si="248"/>
        <v>0</v>
      </c>
      <c r="M351" s="90">
        <f t="shared" si="248"/>
        <v>0</v>
      </c>
      <c r="N351" s="90">
        <f t="shared" si="248"/>
        <v>0</v>
      </c>
      <c r="O351" s="90">
        <f t="shared" ref="O351:Q351" si="249">IF($R351="정산가정",O343*O349/O346,IF($R351="정산없음_매도인납부",0,IF($R351="정산없음_매수인납부",O343)))</f>
        <v>0</v>
      </c>
      <c r="P351" s="90">
        <f t="shared" si="249"/>
        <v>0</v>
      </c>
      <c r="Q351" s="90">
        <f t="shared" si="249"/>
        <v>0</v>
      </c>
      <c r="R351" s="517" t="s">
        <v>847</v>
      </c>
      <c r="S351" s="501">
        <f>ROW(S351)</f>
        <v>351</v>
      </c>
      <c r="T351" s="501"/>
    </row>
    <row r="352" spans="2:20" ht="12" customHeight="1" x14ac:dyDescent="0.4">
      <c r="B352" s="23"/>
      <c r="S352" s="501"/>
      <c r="T352" s="501"/>
    </row>
    <row r="353" spans="2:20" ht="12" customHeight="1" x14ac:dyDescent="0.4">
      <c r="B353" s="23">
        <f>$B$10</f>
        <v>0</v>
      </c>
      <c r="E353" s="95"/>
      <c r="H353" s="502"/>
      <c r="S353" s="501"/>
      <c r="T353" s="501"/>
    </row>
    <row r="354" spans="2:20" ht="12" customHeight="1" x14ac:dyDescent="0.4">
      <c r="B354" s="1008" t="s">
        <v>120</v>
      </c>
      <c r="C354" s="1009"/>
      <c r="D354" s="1007" t="s">
        <v>155</v>
      </c>
      <c r="E354" s="1007" t="s">
        <v>142</v>
      </c>
      <c r="F354" s="1007" t="s">
        <v>142</v>
      </c>
      <c r="G354" s="1007" t="s">
        <v>142</v>
      </c>
      <c r="H354" s="1007" t="s">
        <v>142</v>
      </c>
      <c r="I354" s="1007" t="s">
        <v>142</v>
      </c>
      <c r="J354" s="1007" t="s">
        <v>142</v>
      </c>
      <c r="K354" s="1007" t="s">
        <v>142</v>
      </c>
      <c r="L354" s="1007" t="s">
        <v>142</v>
      </c>
      <c r="M354" s="1007" t="s">
        <v>142</v>
      </c>
      <c r="N354" s="1007" t="s">
        <v>142</v>
      </c>
      <c r="O354" s="1007" t="s">
        <v>142</v>
      </c>
      <c r="P354" s="1007" t="s">
        <v>142</v>
      </c>
      <c r="Q354" s="1007" t="s">
        <v>142</v>
      </c>
      <c r="R354" s="1007" t="s">
        <v>119</v>
      </c>
      <c r="S354" s="501"/>
      <c r="T354" s="501"/>
    </row>
    <row r="355" spans="2:20" ht="12" customHeight="1" x14ac:dyDescent="0.4">
      <c r="B355" s="897" t="s">
        <v>156</v>
      </c>
      <c r="C355" s="1018"/>
      <c r="D355" s="911" t="s">
        <v>157</v>
      </c>
      <c r="E355" s="695">
        <f>'Control Panel_운영'!C59</f>
        <v>0</v>
      </c>
      <c r="F355" s="509">
        <f>E355</f>
        <v>0</v>
      </c>
      <c r="G355" s="509">
        <f t="shared" ref="G355" si="250">F355</f>
        <v>0</v>
      </c>
      <c r="H355" s="509">
        <f t="shared" ref="H355" si="251">G355</f>
        <v>0</v>
      </c>
      <c r="I355" s="509">
        <f t="shared" ref="I355" si="252">H355</f>
        <v>0</v>
      </c>
      <c r="J355" s="509">
        <f t="shared" ref="J355" si="253">I355</f>
        <v>0</v>
      </c>
      <c r="K355" s="509">
        <f t="shared" ref="K355" si="254">J355</f>
        <v>0</v>
      </c>
      <c r="L355" s="509">
        <f t="shared" ref="L355" si="255">K355</f>
        <v>0</v>
      </c>
      <c r="M355" s="509">
        <f t="shared" ref="M355" si="256">L355</f>
        <v>0</v>
      </c>
      <c r="N355" s="509">
        <f t="shared" ref="N355" si="257">M355</f>
        <v>0</v>
      </c>
      <c r="O355" s="509">
        <f t="shared" ref="O355" si="258">N355</f>
        <v>0</v>
      </c>
      <c r="P355" s="509">
        <f t="shared" ref="P355" si="259">O355</f>
        <v>0</v>
      </c>
      <c r="Q355" s="509">
        <f t="shared" ref="Q355" si="260">P355</f>
        <v>0</v>
      </c>
      <c r="R355" s="510"/>
      <c r="S355" s="501"/>
      <c r="T355" s="501"/>
    </row>
    <row r="356" spans="2:20" ht="12" customHeight="1" x14ac:dyDescent="0.4">
      <c r="B356" s="897" t="s">
        <v>158</v>
      </c>
      <c r="C356" s="1018"/>
      <c r="D356" s="911" t="s">
        <v>159</v>
      </c>
      <c r="E356" s="694">
        <f>VLOOKUP(E$238,$B$210:$Q$220,16,0)</f>
        <v>0</v>
      </c>
      <c r="F356" s="694">
        <f t="shared" ref="F356" si="261">VLOOKUP(F$238,$B$210:$Q$220,16,0)</f>
        <v>0</v>
      </c>
      <c r="G356" s="511">
        <f t="shared" ref="G356:Q356" si="262">IFERROR(F356*(1+$O$210),0)</f>
        <v>0</v>
      </c>
      <c r="H356" s="511">
        <f t="shared" si="262"/>
        <v>0</v>
      </c>
      <c r="I356" s="511">
        <f t="shared" si="262"/>
        <v>0</v>
      </c>
      <c r="J356" s="511">
        <f t="shared" si="262"/>
        <v>0</v>
      </c>
      <c r="K356" s="511">
        <f t="shared" si="262"/>
        <v>0</v>
      </c>
      <c r="L356" s="511">
        <f t="shared" si="262"/>
        <v>0</v>
      </c>
      <c r="M356" s="511">
        <f t="shared" si="262"/>
        <v>0</v>
      </c>
      <c r="N356" s="511">
        <f t="shared" si="262"/>
        <v>0</v>
      </c>
      <c r="O356" s="511">
        <f t="shared" si="262"/>
        <v>0</v>
      </c>
      <c r="P356" s="511">
        <f t="shared" si="262"/>
        <v>0</v>
      </c>
      <c r="Q356" s="511">
        <f t="shared" si="262"/>
        <v>0</v>
      </c>
      <c r="R356" s="510"/>
      <c r="S356" s="501"/>
      <c r="T356" s="501"/>
    </row>
    <row r="357" spans="2:20" ht="12" customHeight="1" x14ac:dyDescent="0.4">
      <c r="B357" s="1016" t="s">
        <v>972</v>
      </c>
      <c r="C357" s="1065"/>
      <c r="D357" s="911" t="s">
        <v>161</v>
      </c>
      <c r="E357" s="90">
        <f>E355*E356</f>
        <v>0</v>
      </c>
      <c r="F357" s="90">
        <f>F355*F356</f>
        <v>0</v>
      </c>
      <c r="G357" s="90">
        <f t="shared" ref="G357:N357" si="263">G355*G356</f>
        <v>0</v>
      </c>
      <c r="H357" s="90">
        <f t="shared" si="263"/>
        <v>0</v>
      </c>
      <c r="I357" s="90">
        <f t="shared" si="263"/>
        <v>0</v>
      </c>
      <c r="J357" s="90">
        <f t="shared" si="263"/>
        <v>0</v>
      </c>
      <c r="K357" s="90">
        <f t="shared" si="263"/>
        <v>0</v>
      </c>
      <c r="L357" s="90">
        <f t="shared" si="263"/>
        <v>0</v>
      </c>
      <c r="M357" s="90">
        <f t="shared" si="263"/>
        <v>0</v>
      </c>
      <c r="N357" s="90">
        <f t="shared" si="263"/>
        <v>0</v>
      </c>
      <c r="O357" s="90">
        <f t="shared" ref="O357:Q357" si="264">O355*O356</f>
        <v>0</v>
      </c>
      <c r="P357" s="90">
        <f t="shared" si="264"/>
        <v>0</v>
      </c>
      <c r="Q357" s="90">
        <f t="shared" si="264"/>
        <v>0</v>
      </c>
      <c r="R357" s="510"/>
      <c r="S357" s="501"/>
      <c r="T357" s="501"/>
    </row>
    <row r="358" spans="2:20" ht="12" customHeight="1" x14ac:dyDescent="0.4">
      <c r="B358" s="1016" t="s">
        <v>123</v>
      </c>
      <c r="C358" s="1019"/>
      <c r="D358" s="786">
        <f>D$242</f>
        <v>0.7</v>
      </c>
      <c r="E358" s="90">
        <f t="shared" ref="E358:N358" si="265">E357*$D358</f>
        <v>0</v>
      </c>
      <c r="F358" s="90">
        <f t="shared" si="265"/>
        <v>0</v>
      </c>
      <c r="G358" s="90">
        <f t="shared" si="265"/>
        <v>0</v>
      </c>
      <c r="H358" s="90">
        <f t="shared" si="265"/>
        <v>0</v>
      </c>
      <c r="I358" s="90">
        <f t="shared" si="265"/>
        <v>0</v>
      </c>
      <c r="J358" s="90">
        <f t="shared" si="265"/>
        <v>0</v>
      </c>
      <c r="K358" s="90">
        <f t="shared" si="265"/>
        <v>0</v>
      </c>
      <c r="L358" s="90">
        <f t="shared" si="265"/>
        <v>0</v>
      </c>
      <c r="M358" s="90">
        <f t="shared" si="265"/>
        <v>0</v>
      </c>
      <c r="N358" s="90">
        <f t="shared" si="265"/>
        <v>0</v>
      </c>
      <c r="O358" s="90">
        <f t="shared" ref="O358:Q358" si="266">O357*$D358</f>
        <v>0</v>
      </c>
      <c r="P358" s="90">
        <f t="shared" si="266"/>
        <v>0</v>
      </c>
      <c r="Q358" s="90">
        <f t="shared" si="266"/>
        <v>0</v>
      </c>
      <c r="R358" s="510" t="s">
        <v>1021</v>
      </c>
      <c r="S358" s="501"/>
      <c r="T358" s="501"/>
    </row>
    <row r="359" spans="2:20" ht="12" customHeight="1" x14ac:dyDescent="0.4">
      <c r="B359" s="1016" t="s">
        <v>1131</v>
      </c>
      <c r="C359" s="1323"/>
      <c r="D359" s="786" t="s">
        <v>1132</v>
      </c>
      <c r="E359" s="786">
        <f>E$243</f>
        <v>0.8</v>
      </c>
      <c r="F359" s="786">
        <f t="shared" ref="F359:Q359" si="267">F$243</f>
        <v>0.8</v>
      </c>
      <c r="G359" s="786">
        <f t="shared" si="267"/>
        <v>0.8</v>
      </c>
      <c r="H359" s="786">
        <f t="shared" si="267"/>
        <v>0.85</v>
      </c>
      <c r="I359" s="786">
        <f t="shared" si="267"/>
        <v>0.9</v>
      </c>
      <c r="J359" s="786">
        <f t="shared" si="267"/>
        <v>0.95</v>
      </c>
      <c r="K359" s="786">
        <f t="shared" si="267"/>
        <v>1</v>
      </c>
      <c r="L359" s="786">
        <f t="shared" si="267"/>
        <v>1</v>
      </c>
      <c r="M359" s="786">
        <f t="shared" si="267"/>
        <v>1</v>
      </c>
      <c r="N359" s="786">
        <f t="shared" si="267"/>
        <v>1</v>
      </c>
      <c r="O359" s="786">
        <f t="shared" si="267"/>
        <v>1</v>
      </c>
      <c r="P359" s="786">
        <f t="shared" si="267"/>
        <v>1</v>
      </c>
      <c r="Q359" s="786">
        <f t="shared" si="267"/>
        <v>1</v>
      </c>
      <c r="R359" s="510"/>
      <c r="S359" s="501"/>
      <c r="T359" s="501"/>
    </row>
    <row r="360" spans="2:20" ht="12" customHeight="1" x14ac:dyDescent="0.4">
      <c r="B360" s="1016" t="s">
        <v>1136</v>
      </c>
      <c r="C360" s="1323"/>
      <c r="D360" s="529">
        <v>8000000000</v>
      </c>
      <c r="E360" s="90">
        <f>MAX((E357-$D360)*E359,0)</f>
        <v>0</v>
      </c>
      <c r="F360" s="90">
        <f t="shared" ref="F360" si="268">MAX((F357-$D360)*F359,0)</f>
        <v>0</v>
      </c>
      <c r="G360" s="90">
        <f t="shared" ref="G360" si="269">MAX((G357-$D360)*G359,0)</f>
        <v>0</v>
      </c>
      <c r="H360" s="90">
        <f t="shared" ref="H360" si="270">MAX((H357-$D360)*H359,0)</f>
        <v>0</v>
      </c>
      <c r="I360" s="90">
        <f t="shared" ref="I360" si="271">MAX((I357-$D360)*I359,0)</f>
        <v>0</v>
      </c>
      <c r="J360" s="90">
        <f t="shared" ref="J360" si="272">MAX((J357-$D360)*J359,0)</f>
        <v>0</v>
      </c>
      <c r="K360" s="90">
        <f t="shared" ref="K360" si="273">MAX((K357-$D360)*K359,0)</f>
        <v>0</v>
      </c>
      <c r="L360" s="90">
        <f t="shared" ref="L360" si="274">MAX((L357-$D360)*L359,0)</f>
        <v>0</v>
      </c>
      <c r="M360" s="90">
        <f t="shared" ref="M360" si="275">MAX((M357-$D360)*M359,0)</f>
        <v>0</v>
      </c>
      <c r="N360" s="90">
        <f t="shared" ref="N360" si="276">MAX((N357-$D360)*N359,0)</f>
        <v>0</v>
      </c>
      <c r="O360" s="90">
        <f t="shared" ref="O360" si="277">MAX((O357-$D360)*O359,0)</f>
        <v>0</v>
      </c>
      <c r="P360" s="90">
        <f t="shared" ref="P360" si="278">MAX((P357-$D360)*P359,0)</f>
        <v>0</v>
      </c>
      <c r="Q360" s="90">
        <f t="shared" ref="Q360" si="279">MAX((Q357-$D360)*Q359,0)</f>
        <v>0</v>
      </c>
      <c r="R360" s="510"/>
      <c r="S360" s="501"/>
      <c r="T360" s="501"/>
    </row>
    <row r="361" spans="2:20" ht="12" customHeight="1" x14ac:dyDescent="0.4">
      <c r="B361" s="1007" t="s">
        <v>120</v>
      </c>
      <c r="C361" s="1007" t="s">
        <v>125</v>
      </c>
      <c r="D361" s="1007" t="s">
        <v>126</v>
      </c>
      <c r="E361" s="1007" t="s">
        <v>142</v>
      </c>
      <c r="F361" s="1007" t="s">
        <v>142</v>
      </c>
      <c r="G361" s="1007" t="s">
        <v>142</v>
      </c>
      <c r="H361" s="1007" t="s">
        <v>142</v>
      </c>
      <c r="I361" s="1007" t="s">
        <v>142</v>
      </c>
      <c r="J361" s="1007" t="s">
        <v>142</v>
      </c>
      <c r="K361" s="1007" t="s">
        <v>142</v>
      </c>
      <c r="L361" s="1007" t="s">
        <v>142</v>
      </c>
      <c r="M361" s="1007" t="s">
        <v>142</v>
      </c>
      <c r="N361" s="1007" t="s">
        <v>142</v>
      </c>
      <c r="O361" s="1007" t="s">
        <v>142</v>
      </c>
      <c r="P361" s="1007" t="s">
        <v>142</v>
      </c>
      <c r="Q361" s="1007" t="s">
        <v>142</v>
      </c>
      <c r="R361" s="1007" t="s">
        <v>119</v>
      </c>
      <c r="S361" s="501"/>
      <c r="T361" s="501"/>
    </row>
    <row r="362" spans="2:20" ht="12" customHeight="1" x14ac:dyDescent="0.4">
      <c r="B362" s="1066" t="s">
        <v>178</v>
      </c>
      <c r="C362" s="1012" t="s">
        <v>128</v>
      </c>
      <c r="D362" s="1100">
        <v>4.0000000000000001E-3</v>
      </c>
      <c r="E362" s="520">
        <f>MAX(2800000+((E358-1000000000)*$D362),0)</f>
        <v>0</v>
      </c>
      <c r="F362" s="520">
        <f t="shared" ref="F362:Q362" si="280">MAX(2800000+((F358-1000000000)*$D362),0)</f>
        <v>0</v>
      </c>
      <c r="G362" s="520">
        <f t="shared" si="280"/>
        <v>0</v>
      </c>
      <c r="H362" s="520">
        <f t="shared" si="280"/>
        <v>0</v>
      </c>
      <c r="I362" s="520">
        <f t="shared" si="280"/>
        <v>0</v>
      </c>
      <c r="J362" s="520">
        <f t="shared" si="280"/>
        <v>0</v>
      </c>
      <c r="K362" s="520">
        <f t="shared" si="280"/>
        <v>0</v>
      </c>
      <c r="L362" s="520">
        <f t="shared" si="280"/>
        <v>0</v>
      </c>
      <c r="M362" s="520">
        <f t="shared" si="280"/>
        <v>0</v>
      </c>
      <c r="N362" s="520">
        <f t="shared" si="280"/>
        <v>0</v>
      </c>
      <c r="O362" s="520">
        <f t="shared" si="280"/>
        <v>0</v>
      </c>
      <c r="P362" s="520">
        <f t="shared" si="280"/>
        <v>0</v>
      </c>
      <c r="Q362" s="520">
        <f t="shared" si="280"/>
        <v>0</v>
      </c>
      <c r="R362" s="510" t="s">
        <v>179</v>
      </c>
      <c r="S362" s="501"/>
      <c r="T362" s="501"/>
    </row>
    <row r="363" spans="2:20" ht="12" customHeight="1" x14ac:dyDescent="0.4">
      <c r="B363" s="1067" t="s">
        <v>180</v>
      </c>
      <c r="C363" s="903" t="s">
        <v>128</v>
      </c>
      <c r="D363" s="1101">
        <v>1.4E-3</v>
      </c>
      <c r="E363" s="794">
        <f t="shared" ref="E363:N363" si="281">E358*$D363</f>
        <v>0</v>
      </c>
      <c r="F363" s="794">
        <f t="shared" si="281"/>
        <v>0</v>
      </c>
      <c r="G363" s="794">
        <f t="shared" si="281"/>
        <v>0</v>
      </c>
      <c r="H363" s="794">
        <f t="shared" si="281"/>
        <v>0</v>
      </c>
      <c r="I363" s="794">
        <f t="shared" si="281"/>
        <v>0</v>
      </c>
      <c r="J363" s="794">
        <f t="shared" si="281"/>
        <v>0</v>
      </c>
      <c r="K363" s="794">
        <f t="shared" si="281"/>
        <v>0</v>
      </c>
      <c r="L363" s="794">
        <f t="shared" si="281"/>
        <v>0</v>
      </c>
      <c r="M363" s="794">
        <f t="shared" si="281"/>
        <v>0</v>
      </c>
      <c r="N363" s="794">
        <f t="shared" si="281"/>
        <v>0</v>
      </c>
      <c r="O363" s="794">
        <f t="shared" ref="O363:Q363" si="282">O358*$D363</f>
        <v>0</v>
      </c>
      <c r="P363" s="794">
        <f t="shared" si="282"/>
        <v>0</v>
      </c>
      <c r="Q363" s="794">
        <f t="shared" si="282"/>
        <v>0</v>
      </c>
      <c r="R363" s="510" t="s">
        <v>181</v>
      </c>
      <c r="S363" s="501"/>
      <c r="T363" s="501"/>
    </row>
    <row r="364" spans="2:20" ht="12" customHeight="1" x14ac:dyDescent="0.4">
      <c r="B364" s="1067" t="s">
        <v>182</v>
      </c>
      <c r="C364" s="903" t="s">
        <v>128</v>
      </c>
      <c r="D364" s="1328">
        <v>0.2</v>
      </c>
      <c r="E364" s="794">
        <f>E362*$D364</f>
        <v>0</v>
      </c>
      <c r="F364" s="794">
        <f t="shared" ref="F364:Q364" si="283">F362*$D364</f>
        <v>0</v>
      </c>
      <c r="G364" s="794">
        <f t="shared" si="283"/>
        <v>0</v>
      </c>
      <c r="H364" s="794">
        <f t="shared" si="283"/>
        <v>0</v>
      </c>
      <c r="I364" s="794">
        <f t="shared" si="283"/>
        <v>0</v>
      </c>
      <c r="J364" s="794">
        <f t="shared" si="283"/>
        <v>0</v>
      </c>
      <c r="K364" s="794">
        <f t="shared" si="283"/>
        <v>0</v>
      </c>
      <c r="L364" s="794">
        <f t="shared" si="283"/>
        <v>0</v>
      </c>
      <c r="M364" s="794">
        <f t="shared" si="283"/>
        <v>0</v>
      </c>
      <c r="N364" s="794">
        <f t="shared" si="283"/>
        <v>0</v>
      </c>
      <c r="O364" s="794">
        <f t="shared" si="283"/>
        <v>0</v>
      </c>
      <c r="P364" s="794">
        <f t="shared" si="283"/>
        <v>0</v>
      </c>
      <c r="Q364" s="794">
        <f t="shared" si="283"/>
        <v>0</v>
      </c>
      <c r="R364" s="510" t="s">
        <v>144</v>
      </c>
      <c r="S364" s="501"/>
      <c r="T364" s="501"/>
    </row>
    <row r="365" spans="2:20" ht="12" customHeight="1" x14ac:dyDescent="0.4">
      <c r="B365" s="1324" t="s">
        <v>1133</v>
      </c>
      <c r="C365" s="1327" t="s">
        <v>1138</v>
      </c>
      <c r="D365" s="1101">
        <v>5.0000000000000001E-3</v>
      </c>
      <c r="E365" s="794">
        <f>E360*$D365</f>
        <v>0</v>
      </c>
      <c r="F365" s="794">
        <f t="shared" ref="F365:Q365" si="284">F360*$D365</f>
        <v>0</v>
      </c>
      <c r="G365" s="794">
        <f t="shared" si="284"/>
        <v>0</v>
      </c>
      <c r="H365" s="794">
        <f t="shared" si="284"/>
        <v>0</v>
      </c>
      <c r="I365" s="794">
        <f t="shared" si="284"/>
        <v>0</v>
      </c>
      <c r="J365" s="794">
        <f t="shared" si="284"/>
        <v>0</v>
      </c>
      <c r="K365" s="794">
        <f t="shared" si="284"/>
        <v>0</v>
      </c>
      <c r="L365" s="794">
        <f t="shared" si="284"/>
        <v>0</v>
      </c>
      <c r="M365" s="794">
        <f t="shared" si="284"/>
        <v>0</v>
      </c>
      <c r="N365" s="794">
        <f t="shared" si="284"/>
        <v>0</v>
      </c>
      <c r="O365" s="794">
        <f t="shared" si="284"/>
        <v>0</v>
      </c>
      <c r="P365" s="794">
        <f t="shared" si="284"/>
        <v>0</v>
      </c>
      <c r="Q365" s="794">
        <f t="shared" si="284"/>
        <v>0</v>
      </c>
      <c r="R365" s="510"/>
      <c r="S365" s="501"/>
      <c r="T365" s="501"/>
    </row>
    <row r="366" spans="2:20" ht="12" customHeight="1" x14ac:dyDescent="0.4">
      <c r="B366" s="1324" t="s">
        <v>1134</v>
      </c>
      <c r="C366" s="903" t="s">
        <v>1139</v>
      </c>
      <c r="D366" s="1101"/>
      <c r="E366" s="794">
        <f>IFERROR(MIN(-E362*((2800000+(E360*$D358-1000000000)*$D362)/E362),0),0)</f>
        <v>0</v>
      </c>
      <c r="F366" s="794">
        <f t="shared" ref="F366:Q366" si="285">IFERROR(MIN(-F362*((2800000+(F360*$D358-1000000000)*$D362)/F362),0),0)</f>
        <v>0</v>
      </c>
      <c r="G366" s="794">
        <f t="shared" si="285"/>
        <v>0</v>
      </c>
      <c r="H366" s="794">
        <f t="shared" si="285"/>
        <v>0</v>
      </c>
      <c r="I366" s="794">
        <f t="shared" si="285"/>
        <v>0</v>
      </c>
      <c r="J366" s="794">
        <f t="shared" si="285"/>
        <v>0</v>
      </c>
      <c r="K366" s="794">
        <f t="shared" si="285"/>
        <v>0</v>
      </c>
      <c r="L366" s="794">
        <f t="shared" si="285"/>
        <v>0</v>
      </c>
      <c r="M366" s="794">
        <f t="shared" si="285"/>
        <v>0</v>
      </c>
      <c r="N366" s="794">
        <f t="shared" si="285"/>
        <v>0</v>
      </c>
      <c r="O366" s="794">
        <f t="shared" si="285"/>
        <v>0</v>
      </c>
      <c r="P366" s="794">
        <f t="shared" si="285"/>
        <v>0</v>
      </c>
      <c r="Q366" s="794">
        <f t="shared" si="285"/>
        <v>0</v>
      </c>
      <c r="R366" s="510"/>
      <c r="S366" s="501"/>
      <c r="T366" s="501"/>
    </row>
    <row r="367" spans="2:20" ht="12" customHeight="1" x14ac:dyDescent="0.4">
      <c r="B367" s="1325" t="s">
        <v>1135</v>
      </c>
      <c r="C367" s="905" t="s">
        <v>1140</v>
      </c>
      <c r="D367" s="1329">
        <v>0.2</v>
      </c>
      <c r="E367" s="794">
        <f>E365*$D367</f>
        <v>0</v>
      </c>
      <c r="F367" s="794">
        <f t="shared" ref="F367:Q367" si="286">F365*$D367</f>
        <v>0</v>
      </c>
      <c r="G367" s="794">
        <f t="shared" si="286"/>
        <v>0</v>
      </c>
      <c r="H367" s="794">
        <f t="shared" si="286"/>
        <v>0</v>
      </c>
      <c r="I367" s="794">
        <f t="shared" si="286"/>
        <v>0</v>
      </c>
      <c r="J367" s="794">
        <f t="shared" si="286"/>
        <v>0</v>
      </c>
      <c r="K367" s="794">
        <f t="shared" si="286"/>
        <v>0</v>
      </c>
      <c r="L367" s="794">
        <f t="shared" si="286"/>
        <v>0</v>
      </c>
      <c r="M367" s="794">
        <f t="shared" si="286"/>
        <v>0</v>
      </c>
      <c r="N367" s="794">
        <f t="shared" si="286"/>
        <v>0</v>
      </c>
      <c r="O367" s="794">
        <f t="shared" si="286"/>
        <v>0</v>
      </c>
      <c r="P367" s="794">
        <f t="shared" si="286"/>
        <v>0</v>
      </c>
      <c r="Q367" s="794">
        <f t="shared" si="286"/>
        <v>0</v>
      </c>
      <c r="R367" s="510"/>
      <c r="S367" s="501"/>
      <c r="T367" s="501"/>
    </row>
    <row r="368" spans="2:20" ht="12" customHeight="1" x14ac:dyDescent="0.4">
      <c r="B368" s="1068" t="s">
        <v>141</v>
      </c>
      <c r="C368" s="1069"/>
      <c r="D368" s="1070"/>
      <c r="E368" s="796">
        <f>SUM(E362:E367)</f>
        <v>0</v>
      </c>
      <c r="F368" s="796">
        <f t="shared" ref="F368" si="287">SUM(F362:F367)</f>
        <v>0</v>
      </c>
      <c r="G368" s="796">
        <f t="shared" ref="G368" si="288">SUM(G362:G367)</f>
        <v>0</v>
      </c>
      <c r="H368" s="796">
        <f t="shared" ref="H368" si="289">SUM(H362:H367)</f>
        <v>0</v>
      </c>
      <c r="I368" s="796">
        <f t="shared" ref="I368" si="290">SUM(I362:I367)</f>
        <v>0</v>
      </c>
      <c r="J368" s="796">
        <f t="shared" ref="J368" si="291">SUM(J362:J367)</f>
        <v>0</v>
      </c>
      <c r="K368" s="796">
        <f t="shared" ref="K368" si="292">SUM(K362:K367)</f>
        <v>0</v>
      </c>
      <c r="L368" s="796">
        <f t="shared" ref="L368" si="293">SUM(L362:L367)</f>
        <v>0</v>
      </c>
      <c r="M368" s="796">
        <f t="shared" ref="M368" si="294">SUM(M362:M367)</f>
        <v>0</v>
      </c>
      <c r="N368" s="796">
        <f t="shared" ref="N368" si="295">SUM(N362:N367)</f>
        <v>0</v>
      </c>
      <c r="O368" s="796">
        <f t="shared" ref="O368" si="296">SUM(O362:O367)</f>
        <v>0</v>
      </c>
      <c r="P368" s="796">
        <f t="shared" ref="P368" si="297">SUM(P362:P367)</f>
        <v>0</v>
      </c>
      <c r="Q368" s="796">
        <f t="shared" ref="Q368" si="298">SUM(Q362:Q367)</f>
        <v>0</v>
      </c>
      <c r="R368" s="1107" t="str">
        <f>'Control Panel_운영'!$P$176</f>
        <v>임차인부담</v>
      </c>
      <c r="S368" s="501">
        <f>ROW(S368)</f>
        <v>368</v>
      </c>
      <c r="T368" s="501"/>
    </row>
    <row r="369" spans="1:31" ht="12" customHeight="1" x14ac:dyDescent="0.4">
      <c r="B369" s="1071" t="s">
        <v>712</v>
      </c>
      <c r="C369" s="1072"/>
      <c r="D369" s="1076"/>
      <c r="E369" s="1099">
        <v>42736</v>
      </c>
      <c r="F369" s="1097">
        <f>E370+1</f>
        <v>43101</v>
      </c>
      <c r="G369" s="1097">
        <f t="shared" ref="G369:Q369" si="299">F370+1</f>
        <v>43466</v>
      </c>
      <c r="H369" s="1097">
        <f t="shared" si="299"/>
        <v>43831</v>
      </c>
      <c r="I369" s="1097">
        <f t="shared" si="299"/>
        <v>44197</v>
      </c>
      <c r="J369" s="1097">
        <f t="shared" si="299"/>
        <v>44562</v>
      </c>
      <c r="K369" s="1097">
        <f t="shared" si="299"/>
        <v>44927</v>
      </c>
      <c r="L369" s="1097">
        <f t="shared" si="299"/>
        <v>45292</v>
      </c>
      <c r="M369" s="1097">
        <f t="shared" si="299"/>
        <v>45658</v>
      </c>
      <c r="N369" s="1097">
        <f t="shared" si="299"/>
        <v>46023</v>
      </c>
      <c r="O369" s="1097">
        <f t="shared" si="299"/>
        <v>46388</v>
      </c>
      <c r="P369" s="1097">
        <f t="shared" si="299"/>
        <v>46753</v>
      </c>
      <c r="Q369" s="1097">
        <f t="shared" si="299"/>
        <v>47119</v>
      </c>
      <c r="R369" s="514"/>
      <c r="S369" s="501"/>
      <c r="T369" s="501"/>
    </row>
    <row r="370" spans="1:31" ht="12" customHeight="1" x14ac:dyDescent="0.4">
      <c r="B370" s="1073" t="s">
        <v>714</v>
      </c>
      <c r="C370" s="966"/>
      <c r="D370" s="1077"/>
      <c r="E370" s="1096">
        <f>EOMONTH(E369,11)</f>
        <v>43100</v>
      </c>
      <c r="F370" s="1096">
        <f t="shared" ref="F370" si="300">EOMONTH(F369,11)</f>
        <v>43465</v>
      </c>
      <c r="G370" s="1096">
        <f t="shared" ref="G370" si="301">EOMONTH(G369,11)</f>
        <v>43830</v>
      </c>
      <c r="H370" s="1096">
        <f t="shared" ref="H370" si="302">EOMONTH(H369,11)</f>
        <v>44196</v>
      </c>
      <c r="I370" s="1096">
        <f t="shared" ref="I370" si="303">EOMONTH(I369,11)</f>
        <v>44561</v>
      </c>
      <c r="J370" s="1096">
        <f t="shared" ref="J370" si="304">EOMONTH(J369,11)</f>
        <v>44926</v>
      </c>
      <c r="K370" s="1096">
        <f t="shared" ref="K370" si="305">EOMONTH(K369,11)</f>
        <v>45291</v>
      </c>
      <c r="L370" s="1096">
        <f t="shared" ref="L370" si="306">EOMONTH(L369,11)</f>
        <v>45657</v>
      </c>
      <c r="M370" s="1096">
        <f t="shared" ref="M370" si="307">EOMONTH(M369,11)</f>
        <v>46022</v>
      </c>
      <c r="N370" s="1096">
        <f t="shared" ref="N370" si="308">EOMONTH(N369,11)</f>
        <v>46387</v>
      </c>
      <c r="O370" s="1096">
        <f t="shared" ref="O370" si="309">EOMONTH(O369,11)</f>
        <v>46752</v>
      </c>
      <c r="P370" s="1096">
        <f t="shared" ref="P370" si="310">EOMONTH(P369,11)</f>
        <v>47118</v>
      </c>
      <c r="Q370" s="1096">
        <f t="shared" ref="Q370" si="311">EOMONTH(Q369,11)</f>
        <v>47483</v>
      </c>
      <c r="R370" s="524"/>
      <c r="S370" s="501"/>
      <c r="T370" s="501"/>
    </row>
    <row r="371" spans="1:31" ht="12" customHeight="1" x14ac:dyDescent="0.4">
      <c r="B371" s="1073" t="s">
        <v>715</v>
      </c>
      <c r="C371" s="966"/>
      <c r="D371" s="1077"/>
      <c r="E371" s="1095">
        <f>E370-E369+1</f>
        <v>365</v>
      </c>
      <c r="F371" s="1095">
        <f>F370-F369+1</f>
        <v>365</v>
      </c>
      <c r="G371" s="1095">
        <f t="shared" ref="G371:Q371" si="312">G370-G369+1</f>
        <v>365</v>
      </c>
      <c r="H371" s="1095">
        <f t="shared" si="312"/>
        <v>366</v>
      </c>
      <c r="I371" s="1095">
        <f t="shared" si="312"/>
        <v>365</v>
      </c>
      <c r="J371" s="1095">
        <f t="shared" si="312"/>
        <v>365</v>
      </c>
      <c r="K371" s="1095">
        <f t="shared" si="312"/>
        <v>365</v>
      </c>
      <c r="L371" s="1095">
        <f t="shared" si="312"/>
        <v>366</v>
      </c>
      <c r="M371" s="1095">
        <f t="shared" si="312"/>
        <v>365</v>
      </c>
      <c r="N371" s="1095">
        <f t="shared" si="312"/>
        <v>365</v>
      </c>
      <c r="O371" s="1095">
        <f t="shared" si="312"/>
        <v>365</v>
      </c>
      <c r="P371" s="1095">
        <f t="shared" si="312"/>
        <v>366</v>
      </c>
      <c r="Q371" s="1095">
        <f t="shared" si="312"/>
        <v>365</v>
      </c>
      <c r="R371" s="797"/>
      <c r="S371" s="501"/>
      <c r="T371" s="501"/>
    </row>
    <row r="372" spans="1:31" ht="12" customHeight="1" x14ac:dyDescent="0.4">
      <c r="B372" s="1073" t="s">
        <v>716</v>
      </c>
      <c r="C372" s="966"/>
      <c r="D372" s="1077"/>
      <c r="E372" s="1096">
        <f>IF(E$238=YEAR('Control Panel_운영'!$K$88),'Control Panel_운영'!$K$88,E369)</f>
        <v>42736</v>
      </c>
      <c r="F372" s="1096">
        <f>IF(F$238=YEAR('Control Panel_운영'!$K$88),'Control Panel_운영'!$K$88,F369)</f>
        <v>43101</v>
      </c>
      <c r="G372" s="1096">
        <f>IF(G$238=YEAR('Control Panel_운영'!$K$88),'Control Panel_운영'!$K$88,G369)</f>
        <v>43466</v>
      </c>
      <c r="H372" s="1096">
        <f>IF(H$238=YEAR('Control Panel_운영'!$K$88),'Control Panel_운영'!$K$88,H369)</f>
        <v>43831</v>
      </c>
      <c r="I372" s="1096">
        <f>IF(I$238=YEAR('Control Panel_운영'!$K$88),'Control Panel_운영'!$K$88,I369)</f>
        <v>44197</v>
      </c>
      <c r="J372" s="1096">
        <f>IF(J$238=YEAR('Control Panel_운영'!$K$88),'Control Panel_운영'!$K$88,J369)</f>
        <v>44562</v>
      </c>
      <c r="K372" s="1096">
        <f>IF(K$238=YEAR('Control Panel_운영'!$K$88),'Control Panel_운영'!$K$88,K369)</f>
        <v>45170</v>
      </c>
      <c r="L372" s="1096">
        <f>IF(L$238=YEAR('Control Panel_운영'!$K$88),'Control Panel_운영'!$K$88,L369)</f>
        <v>45292</v>
      </c>
      <c r="M372" s="1096">
        <f>IF(M$238=YEAR('Control Panel_운영'!$K$88),'Control Panel_운영'!$K$88,M369)</f>
        <v>45658</v>
      </c>
      <c r="N372" s="1096">
        <f>IF(N$238=YEAR('Control Panel_운영'!$K$88),'Control Panel_운영'!$K$88,N369)</f>
        <v>46023</v>
      </c>
      <c r="O372" s="1096">
        <f>IF(O$238=YEAR('Control Panel_운영'!$K$88),'Control Panel_운영'!$K$88,O369)</f>
        <v>46388</v>
      </c>
      <c r="P372" s="1096">
        <f>IF(P$238=YEAR('Control Panel_운영'!$K$88),'Control Panel_운영'!$K$88,P369)</f>
        <v>46753</v>
      </c>
      <c r="Q372" s="1096">
        <f>IF(Q$238=YEAR('Control Panel_운영'!$K$88),'Control Panel_운영'!$K$88,Q369)</f>
        <v>47119</v>
      </c>
      <c r="R372" s="797"/>
      <c r="S372" s="501"/>
      <c r="T372" s="501"/>
    </row>
    <row r="373" spans="1:31" ht="12" customHeight="1" x14ac:dyDescent="0.4">
      <c r="B373" s="1073" t="s">
        <v>718</v>
      </c>
      <c r="C373" s="966"/>
      <c r="D373" s="1077"/>
      <c r="E373" s="1096">
        <f>IF(E$238=YEAR('Control Panel_운영'!$K$90),'Control Panel_운영'!$K$90,E370)</f>
        <v>43100</v>
      </c>
      <c r="F373" s="1096">
        <f>IF(F$238=YEAR('Control Panel_운영'!$K$90),'Control Panel_운영'!$K$90,F370)</f>
        <v>43465</v>
      </c>
      <c r="G373" s="1096">
        <f>IF(G$238=YEAR('Control Panel_운영'!$K$90),'Control Panel_운영'!$K$90,G370)</f>
        <v>43830</v>
      </c>
      <c r="H373" s="1096">
        <f>IF(H$238=YEAR('Control Panel_운영'!$K$90),'Control Panel_운영'!$K$90,H370)</f>
        <v>44196</v>
      </c>
      <c r="I373" s="1096">
        <f>IF(I$238=YEAR('Control Panel_운영'!$K$90),'Control Panel_운영'!$K$90,I370)</f>
        <v>44561</v>
      </c>
      <c r="J373" s="1096">
        <f>IF(J$238=YEAR('Control Panel_운영'!$K$90),'Control Panel_운영'!$K$90,J370)</f>
        <v>44926</v>
      </c>
      <c r="K373" s="1096">
        <f>IF(K$238=YEAR('Control Panel_운영'!$K$90),'Control Panel_운영'!$K$90,K370)</f>
        <v>45291</v>
      </c>
      <c r="L373" s="1096">
        <f>IF(L$238=YEAR('Control Panel_운영'!$K$90),'Control Panel_운영'!$K$90,L370)</f>
        <v>45657</v>
      </c>
      <c r="M373" s="1096">
        <f>IF(M$238=YEAR('Control Panel_운영'!$K$90),'Control Panel_운영'!$K$90,M370)</f>
        <v>46022</v>
      </c>
      <c r="N373" s="1096">
        <f>IF(N$238=YEAR('Control Panel_운영'!$K$90),'Control Panel_운영'!$K$90,N370)</f>
        <v>46387</v>
      </c>
      <c r="O373" s="1096">
        <f>IF(O$238=YEAR('Control Panel_운영'!$K$90),'Control Panel_운영'!$K$90,O370)</f>
        <v>46752</v>
      </c>
      <c r="P373" s="1096">
        <f>IF(P$238=YEAR('Control Panel_운영'!$K$90),'Control Panel_운영'!$K$90,P370)</f>
        <v>46996</v>
      </c>
      <c r="Q373" s="1096">
        <f>IF(Q$238=YEAR('Control Panel_운영'!$K$90),'Control Panel_운영'!$K$90,Q370)</f>
        <v>47483</v>
      </c>
      <c r="R373" s="797"/>
      <c r="S373" s="501"/>
      <c r="T373" s="501"/>
    </row>
    <row r="374" spans="1:31" ht="12" customHeight="1" x14ac:dyDescent="0.4">
      <c r="B374" s="1074" t="s">
        <v>715</v>
      </c>
      <c r="C374" s="1075"/>
      <c r="D374" s="1078"/>
      <c r="E374" s="678">
        <f>E373-E372+1</f>
        <v>365</v>
      </c>
      <c r="F374" s="678">
        <f>F373-F372+1</f>
        <v>365</v>
      </c>
      <c r="G374" s="678">
        <f t="shared" ref="G374:Q374" si="313">G373-G372+1</f>
        <v>365</v>
      </c>
      <c r="H374" s="678">
        <f t="shared" si="313"/>
        <v>366</v>
      </c>
      <c r="I374" s="678">
        <f t="shared" si="313"/>
        <v>365</v>
      </c>
      <c r="J374" s="678">
        <f t="shared" si="313"/>
        <v>365</v>
      </c>
      <c r="K374" s="678">
        <f t="shared" si="313"/>
        <v>122</v>
      </c>
      <c r="L374" s="678">
        <f t="shared" si="313"/>
        <v>366</v>
      </c>
      <c r="M374" s="678">
        <f t="shared" si="313"/>
        <v>365</v>
      </c>
      <c r="N374" s="678">
        <f t="shared" si="313"/>
        <v>365</v>
      </c>
      <c r="O374" s="678">
        <f t="shared" si="313"/>
        <v>365</v>
      </c>
      <c r="P374" s="678">
        <f t="shared" si="313"/>
        <v>244</v>
      </c>
      <c r="Q374" s="678">
        <f t="shared" si="313"/>
        <v>365</v>
      </c>
      <c r="R374" s="798"/>
      <c r="S374" s="501"/>
      <c r="T374" s="501"/>
    </row>
    <row r="375" spans="1:31" ht="12" customHeight="1" x14ac:dyDescent="0.4">
      <c r="B375" s="897" t="s">
        <v>720</v>
      </c>
      <c r="C375" s="898"/>
      <c r="D375" s="1018"/>
      <c r="E375" s="93">
        <f>E368-E376</f>
        <v>0</v>
      </c>
      <c r="F375" s="93">
        <f t="shared" ref="F375:N375" si="314">F368-F376</f>
        <v>0</v>
      </c>
      <c r="G375" s="93">
        <f t="shared" si="314"/>
        <v>0</v>
      </c>
      <c r="H375" s="93">
        <f t="shared" si="314"/>
        <v>0</v>
      </c>
      <c r="I375" s="93">
        <f t="shared" si="314"/>
        <v>0</v>
      </c>
      <c r="J375" s="93">
        <f t="shared" si="314"/>
        <v>0</v>
      </c>
      <c r="K375" s="93">
        <f t="shared" si="314"/>
        <v>0</v>
      </c>
      <c r="L375" s="93">
        <f t="shared" si="314"/>
        <v>0</v>
      </c>
      <c r="M375" s="93">
        <f t="shared" si="314"/>
        <v>0</v>
      </c>
      <c r="N375" s="93">
        <f t="shared" si="314"/>
        <v>0</v>
      </c>
      <c r="O375" s="93">
        <f t="shared" ref="O375:Q375" si="315">O368-O376</f>
        <v>0</v>
      </c>
      <c r="P375" s="93">
        <f t="shared" si="315"/>
        <v>0</v>
      </c>
      <c r="Q375" s="93">
        <f t="shared" si="315"/>
        <v>0</v>
      </c>
      <c r="R375" s="518"/>
      <c r="S375" s="501">
        <f>ROW(S375)</f>
        <v>375</v>
      </c>
      <c r="T375" s="501"/>
    </row>
    <row r="376" spans="1:31" ht="12" customHeight="1" x14ac:dyDescent="0.4">
      <c r="B376" s="1016" t="s">
        <v>721</v>
      </c>
      <c r="C376" s="898"/>
      <c r="D376" s="1018"/>
      <c r="E376" s="90">
        <f t="shared" ref="E376:N376" si="316">IF($R376="정산가정",E368*E374/E371,IF($R376="정산없음_매도인납부",0,IF($R376="정산없음_매수인납부",E368)))</f>
        <v>0</v>
      </c>
      <c r="F376" s="90">
        <f t="shared" si="316"/>
        <v>0</v>
      </c>
      <c r="G376" s="90">
        <f t="shared" si="316"/>
        <v>0</v>
      </c>
      <c r="H376" s="90">
        <f t="shared" si="316"/>
        <v>0</v>
      </c>
      <c r="I376" s="90">
        <f t="shared" si="316"/>
        <v>0</v>
      </c>
      <c r="J376" s="90">
        <f t="shared" si="316"/>
        <v>0</v>
      </c>
      <c r="K376" s="90">
        <f t="shared" si="316"/>
        <v>0</v>
      </c>
      <c r="L376" s="90">
        <f t="shared" si="316"/>
        <v>0</v>
      </c>
      <c r="M376" s="90">
        <f t="shared" si="316"/>
        <v>0</v>
      </c>
      <c r="N376" s="90">
        <f t="shared" si="316"/>
        <v>0</v>
      </c>
      <c r="O376" s="90">
        <f t="shared" ref="O376:Q376" si="317">IF($R376="정산가정",O368*O374/O371,IF($R376="정산없음_매도인납부",0,IF($R376="정산없음_매수인납부",O368)))</f>
        <v>0</v>
      </c>
      <c r="P376" s="90">
        <f t="shared" si="317"/>
        <v>0</v>
      </c>
      <c r="Q376" s="90">
        <f t="shared" si="317"/>
        <v>0</v>
      </c>
      <c r="R376" s="517" t="s">
        <v>847</v>
      </c>
      <c r="S376" s="501">
        <f>ROW(S376)</f>
        <v>376</v>
      </c>
      <c r="T376" s="501"/>
    </row>
    <row r="377" spans="1:31" ht="12" customHeight="1" x14ac:dyDescent="0.4">
      <c r="B377" s="23"/>
      <c r="E377" s="919"/>
      <c r="F377" s="919"/>
      <c r="G377" s="919"/>
      <c r="H377" s="919"/>
      <c r="I377" s="919"/>
      <c r="J377" s="919"/>
      <c r="K377" s="919"/>
      <c r="L377" s="919"/>
      <c r="M377" s="919"/>
      <c r="N377" s="919"/>
      <c r="O377" s="919"/>
      <c r="P377" s="919"/>
      <c r="Q377" s="919"/>
      <c r="R377" s="419"/>
      <c r="S377" s="501"/>
      <c r="T377" s="501"/>
    </row>
    <row r="378" spans="1:31" ht="12" customHeight="1" x14ac:dyDescent="0.4">
      <c r="B378" s="23"/>
      <c r="S378" s="501"/>
      <c r="T378" s="501"/>
    </row>
    <row r="379" spans="1:31" s="926" customFormat="1" ht="12" customHeight="1" x14ac:dyDescent="0.4">
      <c r="A379" s="1049" t="s">
        <v>1003</v>
      </c>
      <c r="S379" s="927"/>
      <c r="T379" s="927"/>
      <c r="AD379" s="927"/>
      <c r="AE379" s="927"/>
    </row>
    <row r="380" spans="1:31" ht="12" customHeight="1" x14ac:dyDescent="0.4">
      <c r="B380" s="1091" t="s">
        <v>1005</v>
      </c>
      <c r="C380" s="1092"/>
      <c r="D380" s="1092"/>
      <c r="E380" s="1093">
        <f>'Control Panel_운영'!$N$92</f>
        <v>2017</v>
      </c>
      <c r="F380" s="1093">
        <f t="shared" ref="F380" si="318">E380+1</f>
        <v>2018</v>
      </c>
      <c r="G380" s="1093">
        <f t="shared" ref="G380" si="319">F380+1</f>
        <v>2019</v>
      </c>
      <c r="H380" s="1093">
        <f t="shared" ref="H380" si="320">G380+1</f>
        <v>2020</v>
      </c>
      <c r="I380" s="1093">
        <f t="shared" ref="I380" si="321">H380+1</f>
        <v>2021</v>
      </c>
      <c r="J380" s="1093">
        <f t="shared" ref="J380" si="322">I380+1</f>
        <v>2022</v>
      </c>
      <c r="K380" s="1093">
        <f t="shared" ref="K380" si="323">J380+1</f>
        <v>2023</v>
      </c>
      <c r="L380" s="1093">
        <f t="shared" ref="L380" si="324">K380+1</f>
        <v>2024</v>
      </c>
      <c r="M380" s="1093">
        <f t="shared" ref="M380" si="325">L380+1</f>
        <v>2025</v>
      </c>
      <c r="N380" s="1093">
        <f t="shared" ref="N380" si="326">M380+1</f>
        <v>2026</v>
      </c>
      <c r="O380" s="1093">
        <f t="shared" ref="O380" si="327">N380+1</f>
        <v>2027</v>
      </c>
      <c r="P380" s="1093">
        <f t="shared" ref="P380" si="328">O380+1</f>
        <v>2028</v>
      </c>
      <c r="Q380" s="1093">
        <f t="shared" ref="Q380" si="329">P380+1</f>
        <v>2029</v>
      </c>
      <c r="R380" s="1094"/>
      <c r="S380" s="501">
        <f>ROW(S380)</f>
        <v>380</v>
      </c>
      <c r="T380" s="501"/>
    </row>
    <row r="381" spans="1:31" ht="12" customHeight="1" x14ac:dyDescent="0.4">
      <c r="B381" s="1008" t="s">
        <v>120</v>
      </c>
      <c r="C381" s="1009"/>
      <c r="D381" s="1007" t="s">
        <v>155</v>
      </c>
      <c r="E381" s="1007" t="s">
        <v>142</v>
      </c>
      <c r="F381" s="1007" t="s">
        <v>142</v>
      </c>
      <c r="G381" s="1007" t="s">
        <v>142</v>
      </c>
      <c r="H381" s="1007" t="s">
        <v>142</v>
      </c>
      <c r="I381" s="1007" t="s">
        <v>142</v>
      </c>
      <c r="J381" s="1007" t="s">
        <v>142</v>
      </c>
      <c r="K381" s="1007" t="s">
        <v>142</v>
      </c>
      <c r="L381" s="1007" t="s">
        <v>142</v>
      </c>
      <c r="M381" s="1007" t="s">
        <v>142</v>
      </c>
      <c r="N381" s="1007" t="s">
        <v>142</v>
      </c>
      <c r="O381" s="1007" t="s">
        <v>142</v>
      </c>
      <c r="P381" s="1007" t="s">
        <v>142</v>
      </c>
      <c r="Q381" s="1007" t="s">
        <v>142</v>
      </c>
      <c r="R381" s="1007" t="s">
        <v>119</v>
      </c>
      <c r="S381" s="501"/>
      <c r="T381" s="501"/>
    </row>
    <row r="382" spans="1:31" ht="12" customHeight="1" x14ac:dyDescent="0.4">
      <c r="B382" s="897" t="s">
        <v>162</v>
      </c>
      <c r="C382" s="1018"/>
      <c r="D382" s="911" t="s">
        <v>157</v>
      </c>
      <c r="E382" s="556">
        <f t="shared" ref="E382:Q382" si="330">SUM(E397,E425,E453,E481,E509)</f>
        <v>21237.81</v>
      </c>
      <c r="F382" s="556">
        <f t="shared" si="330"/>
        <v>21237.81</v>
      </c>
      <c r="G382" s="556">
        <f t="shared" si="330"/>
        <v>21237.81</v>
      </c>
      <c r="H382" s="556">
        <f t="shared" si="330"/>
        <v>21237.81</v>
      </c>
      <c r="I382" s="556">
        <f t="shared" si="330"/>
        <v>21237.81</v>
      </c>
      <c r="J382" s="556">
        <f t="shared" si="330"/>
        <v>21237.81</v>
      </c>
      <c r="K382" s="556">
        <f t="shared" si="330"/>
        <v>21237.81</v>
      </c>
      <c r="L382" s="556">
        <f t="shared" si="330"/>
        <v>21237.81</v>
      </c>
      <c r="M382" s="556">
        <f t="shared" si="330"/>
        <v>21237.81</v>
      </c>
      <c r="N382" s="556">
        <f t="shared" si="330"/>
        <v>21237.81</v>
      </c>
      <c r="O382" s="556">
        <f t="shared" si="330"/>
        <v>21237.81</v>
      </c>
      <c r="P382" s="556">
        <f t="shared" si="330"/>
        <v>21237.81</v>
      </c>
      <c r="Q382" s="556">
        <f t="shared" si="330"/>
        <v>21237.81</v>
      </c>
      <c r="R382" s="510"/>
      <c r="S382" s="501"/>
      <c r="T382" s="501"/>
    </row>
    <row r="383" spans="1:31" ht="12" customHeight="1" x14ac:dyDescent="0.4">
      <c r="B383" s="897" t="s">
        <v>163</v>
      </c>
      <c r="C383" s="1018"/>
      <c r="D383" s="911" t="s">
        <v>159</v>
      </c>
      <c r="E383" s="694">
        <f>VLOOKUP(E380,$B$224:$E$234,4,0)</f>
        <v>670000</v>
      </c>
      <c r="F383" s="694">
        <f t="shared" ref="F383:G383" si="331">VLOOKUP(F380,$B$224:$E$234,4,0)</f>
        <v>690000</v>
      </c>
      <c r="G383" s="694">
        <f t="shared" si="331"/>
        <v>710000</v>
      </c>
      <c r="H383" s="511">
        <f>ROUND(G383*(1+$C$226),-4)</f>
        <v>730000</v>
      </c>
      <c r="I383" s="511">
        <f>ROUND(H383*(1+$C$226),-4)</f>
        <v>750000</v>
      </c>
      <c r="J383" s="511">
        <f t="shared" ref="J383:Q383" si="332">ROUND(I383*(1+$C$226),-4)</f>
        <v>770000</v>
      </c>
      <c r="K383" s="511">
        <f t="shared" si="332"/>
        <v>790000</v>
      </c>
      <c r="L383" s="511">
        <f t="shared" si="332"/>
        <v>810000</v>
      </c>
      <c r="M383" s="511">
        <f t="shared" si="332"/>
        <v>830000</v>
      </c>
      <c r="N383" s="511">
        <f t="shared" si="332"/>
        <v>850000</v>
      </c>
      <c r="O383" s="511">
        <f t="shared" si="332"/>
        <v>870000</v>
      </c>
      <c r="P383" s="511">
        <f t="shared" si="332"/>
        <v>890000</v>
      </c>
      <c r="Q383" s="511">
        <f t="shared" si="332"/>
        <v>910000</v>
      </c>
      <c r="R383" s="510"/>
      <c r="S383" s="501"/>
      <c r="T383" s="501"/>
    </row>
    <row r="384" spans="1:31" ht="12" customHeight="1" x14ac:dyDescent="0.4">
      <c r="B384" s="1016" t="s">
        <v>971</v>
      </c>
      <c r="C384" s="1065"/>
      <c r="D384" s="911" t="s">
        <v>732</v>
      </c>
      <c r="E384" s="90">
        <f t="shared" ref="E384:Q384" si="333">SUM(E405,E433,E461,E489,E517)</f>
        <v>0</v>
      </c>
      <c r="F384" s="90">
        <f t="shared" si="333"/>
        <v>0</v>
      </c>
      <c r="G384" s="90">
        <f t="shared" si="333"/>
        <v>0</v>
      </c>
      <c r="H384" s="90">
        <f t="shared" si="333"/>
        <v>0</v>
      </c>
      <c r="I384" s="90">
        <f t="shared" si="333"/>
        <v>32310660446.063999</v>
      </c>
      <c r="J384" s="90">
        <f t="shared" si="333"/>
        <v>32657979173.33952</v>
      </c>
      <c r="K384" s="90">
        <f t="shared" si="333"/>
        <v>32978581075.439999</v>
      </c>
      <c r="L384" s="90">
        <f t="shared" si="333"/>
        <v>33272466152.365437</v>
      </c>
      <c r="M384" s="90">
        <f t="shared" si="333"/>
        <v>33539634404.115833</v>
      </c>
      <c r="N384" s="90">
        <f t="shared" si="333"/>
        <v>33780085830.691193</v>
      </c>
      <c r="O384" s="90">
        <f t="shared" si="333"/>
        <v>33993820432.091515</v>
      </c>
      <c r="P384" s="90">
        <f t="shared" si="333"/>
        <v>34180838208.316799</v>
      </c>
      <c r="Q384" s="90">
        <f t="shared" si="333"/>
        <v>34341139159.367035</v>
      </c>
      <c r="R384" s="510"/>
      <c r="S384" s="501"/>
      <c r="T384" s="501"/>
    </row>
    <row r="385" spans="2:20" ht="12" customHeight="1" x14ac:dyDescent="0.4">
      <c r="B385" s="1016" t="s">
        <v>123</v>
      </c>
      <c r="C385" s="1019"/>
      <c r="D385" s="862">
        <v>0.7</v>
      </c>
      <c r="E385" s="90">
        <f t="shared" ref="E385:Q385" si="334">SUM(E407,E435,E463,E491,E519)</f>
        <v>0</v>
      </c>
      <c r="F385" s="90">
        <f t="shared" si="334"/>
        <v>0</v>
      </c>
      <c r="G385" s="90">
        <f t="shared" si="334"/>
        <v>0</v>
      </c>
      <c r="H385" s="90">
        <f t="shared" si="334"/>
        <v>0</v>
      </c>
      <c r="I385" s="90">
        <f t="shared" si="334"/>
        <v>22617462312.244797</v>
      </c>
      <c r="J385" s="90">
        <f t="shared" si="334"/>
        <v>22860585421.337662</v>
      </c>
      <c r="K385" s="90">
        <f t="shared" si="334"/>
        <v>23085006752.807999</v>
      </c>
      <c r="L385" s="90">
        <f t="shared" si="334"/>
        <v>23290726306.655804</v>
      </c>
      <c r="M385" s="90">
        <f t="shared" si="334"/>
        <v>23477744082.881081</v>
      </c>
      <c r="N385" s="90">
        <f t="shared" si="334"/>
        <v>23646060081.483833</v>
      </c>
      <c r="O385" s="90">
        <f t="shared" si="334"/>
        <v>23795674302.464058</v>
      </c>
      <c r="P385" s="90">
        <f t="shared" si="334"/>
        <v>23926586745.821758</v>
      </c>
      <c r="Q385" s="90">
        <f t="shared" si="334"/>
        <v>24038797411.556923</v>
      </c>
      <c r="R385" s="510" t="s">
        <v>1020</v>
      </c>
      <c r="S385" s="501"/>
      <c r="T385" s="501"/>
    </row>
    <row r="386" spans="2:20" ht="12" customHeight="1" x14ac:dyDescent="0.4">
      <c r="B386" s="1007" t="s">
        <v>120</v>
      </c>
      <c r="C386" s="1007" t="s">
        <v>125</v>
      </c>
      <c r="D386" s="1007" t="s">
        <v>126</v>
      </c>
      <c r="E386" s="1007" t="s">
        <v>142</v>
      </c>
      <c r="F386" s="1007" t="s">
        <v>142</v>
      </c>
      <c r="G386" s="1007" t="s">
        <v>142</v>
      </c>
      <c r="H386" s="1007" t="s">
        <v>142</v>
      </c>
      <c r="I386" s="1007" t="s">
        <v>142</v>
      </c>
      <c r="J386" s="1007" t="s">
        <v>142</v>
      </c>
      <c r="K386" s="1007" t="s">
        <v>142</v>
      </c>
      <c r="L386" s="1007" t="s">
        <v>142</v>
      </c>
      <c r="M386" s="1007" t="s">
        <v>142</v>
      </c>
      <c r="N386" s="1007" t="s">
        <v>142</v>
      </c>
      <c r="O386" s="1007" t="s">
        <v>142</v>
      </c>
      <c r="P386" s="1007" t="s">
        <v>142</v>
      </c>
      <c r="Q386" s="1007" t="s">
        <v>142</v>
      </c>
      <c r="R386" s="1007" t="s">
        <v>119</v>
      </c>
      <c r="S386" s="501"/>
      <c r="T386" s="501"/>
    </row>
    <row r="387" spans="2:20" ht="12" customHeight="1" x14ac:dyDescent="0.4">
      <c r="B387" s="1066" t="s">
        <v>178</v>
      </c>
      <c r="C387" s="1012" t="s">
        <v>128</v>
      </c>
      <c r="D387" s="1100">
        <v>2.5000000000000001E-3</v>
      </c>
      <c r="E387" s="520">
        <f t="shared" ref="E387:Q387" si="335">SUM(E409,E437,E465,E493,E521)</f>
        <v>0</v>
      </c>
      <c r="F387" s="520">
        <f t="shared" si="335"/>
        <v>0</v>
      </c>
      <c r="G387" s="520">
        <f t="shared" si="335"/>
        <v>0</v>
      </c>
      <c r="H387" s="520">
        <f t="shared" si="335"/>
        <v>0</v>
      </c>
      <c r="I387" s="520">
        <f t="shared" si="335"/>
        <v>56543655.780611992</v>
      </c>
      <c r="J387" s="520">
        <f t="shared" si="335"/>
        <v>57151463.553344153</v>
      </c>
      <c r="K387" s="520">
        <f t="shared" si="335"/>
        <v>57712516.882019997</v>
      </c>
      <c r="L387" s="520">
        <f t="shared" si="335"/>
        <v>58226815.766639508</v>
      </c>
      <c r="M387" s="520">
        <f t="shared" si="335"/>
        <v>58694360.207202703</v>
      </c>
      <c r="N387" s="520">
        <f t="shared" si="335"/>
        <v>59115150.203709587</v>
      </c>
      <c r="O387" s="520">
        <f t="shared" si="335"/>
        <v>59489185.756160147</v>
      </c>
      <c r="P387" s="520">
        <f t="shared" si="335"/>
        <v>59816466.864554398</v>
      </c>
      <c r="Q387" s="520">
        <f t="shared" si="335"/>
        <v>60096993.528892308</v>
      </c>
      <c r="R387" s="510" t="s">
        <v>179</v>
      </c>
      <c r="S387" s="501"/>
      <c r="T387" s="501"/>
    </row>
    <row r="388" spans="2:20" ht="12" customHeight="1" x14ac:dyDescent="0.4">
      <c r="B388" s="1067" t="s">
        <v>180</v>
      </c>
      <c r="C388" s="903" t="s">
        <v>128</v>
      </c>
      <c r="D388" s="1101">
        <v>1.4E-3</v>
      </c>
      <c r="E388" s="794">
        <f t="shared" ref="E388:Q388" si="336">SUM(E410,E438,E466,E494,E522)</f>
        <v>0</v>
      </c>
      <c r="F388" s="794">
        <f t="shared" si="336"/>
        <v>0</v>
      </c>
      <c r="G388" s="794">
        <f t="shared" si="336"/>
        <v>0</v>
      </c>
      <c r="H388" s="794">
        <f t="shared" si="336"/>
        <v>0</v>
      </c>
      <c r="I388" s="794">
        <f t="shared" si="336"/>
        <v>31664447.237142716</v>
      </c>
      <c r="J388" s="794">
        <f t="shared" si="336"/>
        <v>32004819.589872725</v>
      </c>
      <c r="K388" s="794">
        <f t="shared" si="336"/>
        <v>32319009.453931198</v>
      </c>
      <c r="L388" s="794">
        <f t="shared" si="336"/>
        <v>32607016.829318125</v>
      </c>
      <c r="M388" s="794">
        <f t="shared" si="336"/>
        <v>32868841.716033511</v>
      </c>
      <c r="N388" s="794">
        <f t="shared" si="336"/>
        <v>33104484.114077367</v>
      </c>
      <c r="O388" s="794">
        <f t="shared" si="336"/>
        <v>33313944.023449682</v>
      </c>
      <c r="P388" s="794">
        <f t="shared" si="336"/>
        <v>33497221.444150463</v>
      </c>
      <c r="Q388" s="794">
        <f t="shared" si="336"/>
        <v>33654316.376179695</v>
      </c>
      <c r="R388" s="510" t="s">
        <v>181</v>
      </c>
      <c r="S388" s="501"/>
      <c r="T388" s="501"/>
    </row>
    <row r="389" spans="2:20" ht="12" customHeight="1" x14ac:dyDescent="0.4">
      <c r="B389" s="1067" t="s">
        <v>183</v>
      </c>
      <c r="C389" s="903" t="s">
        <v>128</v>
      </c>
      <c r="D389" s="1101">
        <v>1.1999999999999999E-3</v>
      </c>
      <c r="E389" s="794">
        <f t="shared" ref="E389:Q389" si="337">SUM(E411,E439,E467,E495,E523)</f>
        <v>0</v>
      </c>
      <c r="F389" s="794">
        <f t="shared" si="337"/>
        <v>0</v>
      </c>
      <c r="G389" s="794">
        <f t="shared" si="337"/>
        <v>0</v>
      </c>
      <c r="H389" s="794">
        <f t="shared" si="337"/>
        <v>0</v>
      </c>
      <c r="I389" s="794">
        <f t="shared" si="337"/>
        <v>81339764.324081257</v>
      </c>
      <c r="J389" s="794">
        <f t="shared" si="337"/>
        <v>82215007.516815573</v>
      </c>
      <c r="K389" s="794">
        <f t="shared" si="337"/>
        <v>83022924.310108796</v>
      </c>
      <c r="L389" s="794">
        <f t="shared" si="337"/>
        <v>83763514.703960881</v>
      </c>
      <c r="M389" s="794">
        <f t="shared" si="337"/>
        <v>84436778.698371887</v>
      </c>
      <c r="N389" s="794">
        <f t="shared" si="337"/>
        <v>85042716.293341786</v>
      </c>
      <c r="O389" s="794">
        <f t="shared" si="337"/>
        <v>85581327.488870606</v>
      </c>
      <c r="P389" s="794">
        <f t="shared" si="337"/>
        <v>86052612.284958318</v>
      </c>
      <c r="Q389" s="794">
        <f t="shared" si="337"/>
        <v>86456570.681604922</v>
      </c>
      <c r="R389" s="510" t="s">
        <v>184</v>
      </c>
      <c r="S389" s="501"/>
      <c r="T389" s="501"/>
    </row>
    <row r="390" spans="2:20" ht="12" customHeight="1" x14ac:dyDescent="0.4">
      <c r="B390" s="1025" t="s">
        <v>185</v>
      </c>
      <c r="C390" s="905" t="s">
        <v>128</v>
      </c>
      <c r="D390" s="1102">
        <v>5.0000000000000001E-4</v>
      </c>
      <c r="E390" s="795">
        <f t="shared" ref="E390:Q390" si="338">SUM(E412,E440,E468,E496,E524)</f>
        <v>0</v>
      </c>
      <c r="F390" s="795">
        <f t="shared" si="338"/>
        <v>0</v>
      </c>
      <c r="G390" s="795">
        <f t="shared" si="338"/>
        <v>0</v>
      </c>
      <c r="H390" s="795">
        <f t="shared" si="338"/>
        <v>0</v>
      </c>
      <c r="I390" s="795">
        <f t="shared" si="338"/>
        <v>11308731.156122399</v>
      </c>
      <c r="J390" s="795">
        <f t="shared" si="338"/>
        <v>11430292.71066883</v>
      </c>
      <c r="K390" s="795">
        <f t="shared" si="338"/>
        <v>11542503.376404</v>
      </c>
      <c r="L390" s="795">
        <f t="shared" si="338"/>
        <v>11645363.153327903</v>
      </c>
      <c r="M390" s="795">
        <f t="shared" si="338"/>
        <v>11738872.041440541</v>
      </c>
      <c r="N390" s="795">
        <f t="shared" si="338"/>
        <v>11823030.040741917</v>
      </c>
      <c r="O390" s="795">
        <f t="shared" si="338"/>
        <v>11897837.151232028</v>
      </c>
      <c r="P390" s="795">
        <f t="shared" si="338"/>
        <v>11963293.37291088</v>
      </c>
      <c r="Q390" s="795">
        <f t="shared" si="338"/>
        <v>12019398.705778461</v>
      </c>
      <c r="R390" s="510" t="s">
        <v>144</v>
      </c>
      <c r="S390" s="501"/>
      <c r="T390" s="501"/>
    </row>
    <row r="391" spans="2:20" ht="12" customHeight="1" x14ac:dyDescent="0.4">
      <c r="B391" s="1068" t="s">
        <v>141</v>
      </c>
      <c r="C391" s="1069"/>
      <c r="D391" s="1070"/>
      <c r="E391" s="796">
        <f t="shared" ref="E391:Q391" si="339">SUM(E413,E441,E469,E497,E525)</f>
        <v>0</v>
      </c>
      <c r="F391" s="796">
        <f t="shared" si="339"/>
        <v>0</v>
      </c>
      <c r="G391" s="796">
        <f t="shared" si="339"/>
        <v>0</v>
      </c>
      <c r="H391" s="796">
        <f t="shared" si="339"/>
        <v>0</v>
      </c>
      <c r="I391" s="796">
        <f t="shared" si="339"/>
        <v>180856598.49795836</v>
      </c>
      <c r="J391" s="796">
        <f t="shared" si="339"/>
        <v>182801583.37070128</v>
      </c>
      <c r="K391" s="796">
        <f t="shared" si="339"/>
        <v>184596954.02246398</v>
      </c>
      <c r="L391" s="796">
        <f t="shared" si="339"/>
        <v>186242710.45324644</v>
      </c>
      <c r="M391" s="796">
        <f t="shared" si="339"/>
        <v>187738852.66304865</v>
      </c>
      <c r="N391" s="796">
        <f t="shared" si="339"/>
        <v>189085380.65187067</v>
      </c>
      <c r="O391" s="796">
        <f t="shared" si="339"/>
        <v>190282294.41971245</v>
      </c>
      <c r="P391" s="796">
        <f t="shared" si="339"/>
        <v>191329593.96657404</v>
      </c>
      <c r="Q391" s="796">
        <f t="shared" si="339"/>
        <v>192227279.29245538</v>
      </c>
      <c r="R391" s="1107" t="str">
        <f>'Control Panel_운영'!$P$177</f>
        <v>임대인부담</v>
      </c>
      <c r="S391" s="501">
        <f>ROW(S391)</f>
        <v>391</v>
      </c>
      <c r="T391" s="501"/>
    </row>
    <row r="392" spans="2:20" ht="12" customHeight="1" x14ac:dyDescent="0.4">
      <c r="B392" s="897" t="s">
        <v>720</v>
      </c>
      <c r="C392" s="898"/>
      <c r="D392" s="1018"/>
      <c r="E392" s="93">
        <f t="shared" ref="E392:Q392" si="340">SUM(E420,E448,E476,E504,E532)</f>
        <v>0</v>
      </c>
      <c r="F392" s="93">
        <f t="shared" si="340"/>
        <v>0</v>
      </c>
      <c r="G392" s="93">
        <f t="shared" si="340"/>
        <v>0</v>
      </c>
      <c r="H392" s="93">
        <f t="shared" si="340"/>
        <v>0</v>
      </c>
      <c r="I392" s="93">
        <f t="shared" si="340"/>
        <v>0</v>
      </c>
      <c r="J392" s="93">
        <f t="shared" si="340"/>
        <v>0</v>
      </c>
      <c r="K392" s="93">
        <f t="shared" si="340"/>
        <v>122896054.32180479</v>
      </c>
      <c r="L392" s="93">
        <f t="shared" si="340"/>
        <v>0</v>
      </c>
      <c r="M392" s="93">
        <f t="shared" si="340"/>
        <v>0</v>
      </c>
      <c r="N392" s="93">
        <f t="shared" si="340"/>
        <v>0</v>
      </c>
      <c r="O392" s="93">
        <f t="shared" si="340"/>
        <v>0</v>
      </c>
      <c r="P392" s="93">
        <f t="shared" si="340"/>
        <v>63776531.322191358</v>
      </c>
      <c r="Q392" s="93">
        <f t="shared" si="340"/>
        <v>0</v>
      </c>
      <c r="R392" s="518"/>
      <c r="S392" s="501">
        <f>ROW(S392)</f>
        <v>392</v>
      </c>
      <c r="T392" s="501"/>
    </row>
    <row r="393" spans="2:20" ht="12" customHeight="1" x14ac:dyDescent="0.4">
      <c r="B393" s="1016" t="s">
        <v>721</v>
      </c>
      <c r="C393" s="898"/>
      <c r="D393" s="1018"/>
      <c r="E393" s="90">
        <f t="shared" ref="E393:Q393" si="341">SUM(E421,E449,E477,E505,E533)</f>
        <v>0</v>
      </c>
      <c r="F393" s="90">
        <f t="shared" si="341"/>
        <v>0</v>
      </c>
      <c r="G393" s="90">
        <f t="shared" si="341"/>
        <v>0</v>
      </c>
      <c r="H393" s="90">
        <f t="shared" si="341"/>
        <v>0</v>
      </c>
      <c r="I393" s="90">
        <f t="shared" si="341"/>
        <v>180856598.49795836</v>
      </c>
      <c r="J393" s="90">
        <f t="shared" si="341"/>
        <v>182801583.37070128</v>
      </c>
      <c r="K393" s="90">
        <f t="shared" si="341"/>
        <v>61700899.700659193</v>
      </c>
      <c r="L393" s="90">
        <f t="shared" si="341"/>
        <v>186242710.45324644</v>
      </c>
      <c r="M393" s="90">
        <f t="shared" si="341"/>
        <v>187738852.66304865</v>
      </c>
      <c r="N393" s="90">
        <f t="shared" si="341"/>
        <v>189085380.6518707</v>
      </c>
      <c r="O393" s="90">
        <f t="shared" si="341"/>
        <v>190282294.41971248</v>
      </c>
      <c r="P393" s="90">
        <f t="shared" si="341"/>
        <v>127553062.64438269</v>
      </c>
      <c r="Q393" s="90">
        <f t="shared" si="341"/>
        <v>192227279.29245538</v>
      </c>
      <c r="R393" s="518"/>
      <c r="S393" s="501">
        <f>ROW(S393)</f>
        <v>393</v>
      </c>
      <c r="T393" s="501"/>
    </row>
    <row r="394" spans="2:20" ht="12" customHeight="1" x14ac:dyDescent="0.4">
      <c r="T394" s="501"/>
    </row>
    <row r="395" spans="2:20" ht="12" customHeight="1" x14ac:dyDescent="0.4">
      <c r="B395" s="23" t="str">
        <f>$B$6</f>
        <v>월드비전 여의도 사옥</v>
      </c>
      <c r="S395" s="501"/>
      <c r="T395" s="501"/>
    </row>
    <row r="396" spans="2:20" ht="12" customHeight="1" x14ac:dyDescent="0.4">
      <c r="B396" s="1008" t="s">
        <v>120</v>
      </c>
      <c r="C396" s="1009"/>
      <c r="D396" s="1007" t="s">
        <v>155</v>
      </c>
      <c r="E396" s="1007" t="s">
        <v>142</v>
      </c>
      <c r="F396" s="1007" t="s">
        <v>142</v>
      </c>
      <c r="G396" s="1007" t="s">
        <v>142</v>
      </c>
      <c r="H396" s="1007" t="s">
        <v>142</v>
      </c>
      <c r="I396" s="1007" t="s">
        <v>142</v>
      </c>
      <c r="J396" s="1007" t="s">
        <v>142</v>
      </c>
      <c r="K396" s="1007" t="s">
        <v>142</v>
      </c>
      <c r="L396" s="1007" t="s">
        <v>142</v>
      </c>
      <c r="M396" s="1007" t="s">
        <v>142</v>
      </c>
      <c r="N396" s="1007" t="s">
        <v>142</v>
      </c>
      <c r="O396" s="1007" t="s">
        <v>142</v>
      </c>
      <c r="P396" s="1007" t="s">
        <v>142</v>
      </c>
      <c r="Q396" s="1007" t="s">
        <v>142</v>
      </c>
      <c r="R396" s="1007" t="s">
        <v>119</v>
      </c>
      <c r="S396" s="501"/>
      <c r="T396" s="501"/>
    </row>
    <row r="397" spans="2:20" ht="12" customHeight="1" x14ac:dyDescent="0.4">
      <c r="B397" s="897" t="s">
        <v>162</v>
      </c>
      <c r="C397" s="1018"/>
      <c r="D397" s="911" t="s">
        <v>157</v>
      </c>
      <c r="E397" s="697">
        <f>'Control Panel_운영'!C7</f>
        <v>21237.81</v>
      </c>
      <c r="F397" s="556">
        <f>E397</f>
        <v>21237.81</v>
      </c>
      <c r="G397" s="556">
        <f t="shared" ref="G397:N397" si="342">F397</f>
        <v>21237.81</v>
      </c>
      <c r="H397" s="556">
        <f t="shared" si="342"/>
        <v>21237.81</v>
      </c>
      <c r="I397" s="556">
        <f t="shared" si="342"/>
        <v>21237.81</v>
      </c>
      <c r="J397" s="556">
        <f t="shared" si="342"/>
        <v>21237.81</v>
      </c>
      <c r="K397" s="556">
        <f t="shared" si="342"/>
        <v>21237.81</v>
      </c>
      <c r="L397" s="556">
        <f t="shared" si="342"/>
        <v>21237.81</v>
      </c>
      <c r="M397" s="556">
        <f t="shared" si="342"/>
        <v>21237.81</v>
      </c>
      <c r="N397" s="556">
        <f t="shared" si="342"/>
        <v>21237.81</v>
      </c>
      <c r="O397" s="556">
        <f t="shared" ref="O397" si="343">N397</f>
        <v>21237.81</v>
      </c>
      <c r="P397" s="556">
        <f t="shared" ref="P397" si="344">O397</f>
        <v>21237.81</v>
      </c>
      <c r="Q397" s="556">
        <f t="shared" ref="Q397" si="345">P397</f>
        <v>21237.81</v>
      </c>
      <c r="R397" s="510"/>
      <c r="S397" s="501"/>
      <c r="T397" s="501"/>
    </row>
    <row r="398" spans="2:20" ht="12" customHeight="1" x14ac:dyDescent="0.4">
      <c r="B398" s="897" t="s">
        <v>163</v>
      </c>
      <c r="C398" s="1018"/>
      <c r="D398" s="911" t="s">
        <v>159</v>
      </c>
      <c r="E398" s="511">
        <f>E$383</f>
        <v>670000</v>
      </c>
      <c r="F398" s="511">
        <f t="shared" ref="F398:Q398" si="346">F$383</f>
        <v>690000</v>
      </c>
      <c r="G398" s="511">
        <f t="shared" si="346"/>
        <v>710000</v>
      </c>
      <c r="H398" s="511">
        <f t="shared" si="346"/>
        <v>730000</v>
      </c>
      <c r="I398" s="511">
        <f t="shared" si="346"/>
        <v>750000</v>
      </c>
      <c r="J398" s="511">
        <f t="shared" si="346"/>
        <v>770000</v>
      </c>
      <c r="K398" s="511">
        <f t="shared" si="346"/>
        <v>790000</v>
      </c>
      <c r="L398" s="511">
        <f t="shared" si="346"/>
        <v>810000</v>
      </c>
      <c r="M398" s="511">
        <f t="shared" si="346"/>
        <v>830000</v>
      </c>
      <c r="N398" s="511">
        <f t="shared" si="346"/>
        <v>850000</v>
      </c>
      <c r="O398" s="511">
        <f t="shared" si="346"/>
        <v>870000</v>
      </c>
      <c r="P398" s="511">
        <f t="shared" si="346"/>
        <v>890000</v>
      </c>
      <c r="Q398" s="511">
        <f t="shared" si="346"/>
        <v>910000</v>
      </c>
      <c r="R398" s="510"/>
      <c r="S398" s="501"/>
      <c r="T398" s="501"/>
    </row>
    <row r="399" spans="2:20" ht="12" customHeight="1" x14ac:dyDescent="0.4">
      <c r="B399" s="1079" t="s">
        <v>164</v>
      </c>
      <c r="C399" s="1080"/>
      <c r="D399" s="1015" t="s">
        <v>165</v>
      </c>
      <c r="E399" s="531">
        <f>E400*E401*E402*E403*E404</f>
        <v>0</v>
      </c>
      <c r="F399" s="531">
        <f>F400*F401*F402*F403*F404</f>
        <v>0</v>
      </c>
      <c r="G399" s="531">
        <f t="shared" ref="G399:M399" si="347">G400*G401*G402*G403*G404</f>
        <v>0</v>
      </c>
      <c r="H399" s="531">
        <f t="shared" si="347"/>
        <v>0</v>
      </c>
      <c r="I399" s="531">
        <f t="shared" si="347"/>
        <v>2.0284991999999997</v>
      </c>
      <c r="J399" s="531">
        <f t="shared" si="347"/>
        <v>1.9970495999999998</v>
      </c>
      <c r="K399" s="531">
        <f t="shared" si="347"/>
        <v>1.9655999999999998</v>
      </c>
      <c r="L399" s="531">
        <f t="shared" si="347"/>
        <v>1.9341503999999998</v>
      </c>
      <c r="M399" s="531">
        <f t="shared" si="347"/>
        <v>1.9027007999999996</v>
      </c>
      <c r="N399" s="531">
        <f t="shared" ref="N399:Q399" si="348">N400*N401*N402*N403*N404</f>
        <v>1.8712511999999997</v>
      </c>
      <c r="O399" s="531">
        <f t="shared" si="348"/>
        <v>1.8398015999999997</v>
      </c>
      <c r="P399" s="531">
        <f t="shared" si="348"/>
        <v>1.808352</v>
      </c>
      <c r="Q399" s="531">
        <f t="shared" si="348"/>
        <v>1.7769023999999998</v>
      </c>
      <c r="R399" s="522"/>
      <c r="S399" s="501"/>
      <c r="T399" s="501"/>
    </row>
    <row r="400" spans="2:20" ht="12" customHeight="1" x14ac:dyDescent="0.4">
      <c r="B400" s="1073" t="s">
        <v>166</v>
      </c>
      <c r="C400" s="1077"/>
      <c r="D400" s="675">
        <v>1.2</v>
      </c>
      <c r="E400" s="534">
        <f t="shared" ref="E400:Q402" si="349">$D400</f>
        <v>1.2</v>
      </c>
      <c r="F400" s="534">
        <f t="shared" si="349"/>
        <v>1.2</v>
      </c>
      <c r="G400" s="534">
        <f t="shared" si="349"/>
        <v>1.2</v>
      </c>
      <c r="H400" s="535">
        <f t="shared" si="349"/>
        <v>1.2</v>
      </c>
      <c r="I400" s="535">
        <f t="shared" si="349"/>
        <v>1.2</v>
      </c>
      <c r="J400" s="535">
        <f t="shared" si="349"/>
        <v>1.2</v>
      </c>
      <c r="K400" s="535">
        <f t="shared" si="349"/>
        <v>1.2</v>
      </c>
      <c r="L400" s="535">
        <f t="shared" si="349"/>
        <v>1.2</v>
      </c>
      <c r="M400" s="535">
        <f t="shared" si="349"/>
        <v>1.2</v>
      </c>
      <c r="N400" s="535">
        <f t="shared" si="349"/>
        <v>1.2</v>
      </c>
      <c r="O400" s="535">
        <f t="shared" si="349"/>
        <v>1.2</v>
      </c>
      <c r="P400" s="535">
        <f t="shared" si="349"/>
        <v>1.2</v>
      </c>
      <c r="Q400" s="535">
        <f t="shared" si="349"/>
        <v>1.2</v>
      </c>
      <c r="R400" s="524"/>
      <c r="S400" s="501"/>
      <c r="T400" s="501"/>
    </row>
    <row r="401" spans="2:20" ht="12" customHeight="1" x14ac:dyDescent="0.4">
      <c r="B401" s="1073" t="s">
        <v>167</v>
      </c>
      <c r="C401" s="1077"/>
      <c r="D401" s="675">
        <v>1.17</v>
      </c>
      <c r="E401" s="534">
        <v>1.25</v>
      </c>
      <c r="F401" s="534">
        <v>1.25</v>
      </c>
      <c r="G401" s="534">
        <v>1.25</v>
      </c>
      <c r="H401" s="535">
        <f t="shared" si="349"/>
        <v>1.17</v>
      </c>
      <c r="I401" s="535">
        <f t="shared" si="349"/>
        <v>1.17</v>
      </c>
      <c r="J401" s="535">
        <f t="shared" si="349"/>
        <v>1.17</v>
      </c>
      <c r="K401" s="535">
        <f t="shared" si="349"/>
        <v>1.17</v>
      </c>
      <c r="L401" s="535">
        <f t="shared" si="349"/>
        <v>1.17</v>
      </c>
      <c r="M401" s="535">
        <f t="shared" si="349"/>
        <v>1.17</v>
      </c>
      <c r="N401" s="535">
        <f t="shared" si="349"/>
        <v>1.17</v>
      </c>
      <c r="O401" s="535">
        <f t="shared" si="349"/>
        <v>1.17</v>
      </c>
      <c r="P401" s="535">
        <f t="shared" si="349"/>
        <v>1.17</v>
      </c>
      <c r="Q401" s="535">
        <f t="shared" si="349"/>
        <v>1.17</v>
      </c>
      <c r="R401" s="524"/>
      <c r="S401" s="501"/>
      <c r="T401" s="501"/>
    </row>
    <row r="402" spans="2:20" ht="12" customHeight="1" x14ac:dyDescent="0.4">
      <c r="B402" s="1073" t="s">
        <v>168</v>
      </c>
      <c r="C402" s="1077"/>
      <c r="D402" s="675">
        <v>1.4</v>
      </c>
      <c r="E402" s="534">
        <v>1.4</v>
      </c>
      <c r="F402" s="534">
        <v>1.4</v>
      </c>
      <c r="G402" s="534">
        <v>1.4</v>
      </c>
      <c r="H402" s="535">
        <f t="shared" si="349"/>
        <v>1.4</v>
      </c>
      <c r="I402" s="535">
        <f t="shared" si="349"/>
        <v>1.4</v>
      </c>
      <c r="J402" s="535">
        <f t="shared" si="349"/>
        <v>1.4</v>
      </c>
      <c r="K402" s="535">
        <f t="shared" si="349"/>
        <v>1.4</v>
      </c>
      <c r="L402" s="535">
        <f t="shared" si="349"/>
        <v>1.4</v>
      </c>
      <c r="M402" s="535">
        <f t="shared" si="349"/>
        <v>1.4</v>
      </c>
      <c r="N402" s="535">
        <f t="shared" si="349"/>
        <v>1.4</v>
      </c>
      <c r="O402" s="535">
        <f t="shared" si="349"/>
        <v>1.4</v>
      </c>
      <c r="P402" s="535">
        <f t="shared" si="349"/>
        <v>1.4</v>
      </c>
      <c r="Q402" s="535">
        <f t="shared" si="349"/>
        <v>1.4</v>
      </c>
      <c r="R402" s="524"/>
      <c r="S402" s="501"/>
      <c r="T402" s="501"/>
    </row>
    <row r="403" spans="2:20" ht="12" customHeight="1" x14ac:dyDescent="0.4">
      <c r="B403" s="1073" t="s">
        <v>169</v>
      </c>
      <c r="C403" s="1077" t="s">
        <v>731</v>
      </c>
      <c r="D403" s="1106">
        <v>0.2</v>
      </c>
      <c r="E403" s="535">
        <f>MAX(1-((E$380-YEAR('Control Panel_운영'!$C$16))*0.016),$D403)</f>
        <v>1.0960000000000001</v>
      </c>
      <c r="F403" s="535">
        <f>MAX(1-((F$380-YEAR('Control Panel_운영'!$C$16))*0.016),$D403)</f>
        <v>1.08</v>
      </c>
      <c r="G403" s="535">
        <f>MAX(1-((G$380-YEAR('Control Panel_운영'!$C$16))*0.016),$D403)</f>
        <v>1.0640000000000001</v>
      </c>
      <c r="H403" s="535">
        <f>MAX(1-((H$380-YEAR('Control Panel_운영'!$C$16))*0.016),$D403)</f>
        <v>1.048</v>
      </c>
      <c r="I403" s="535">
        <f>MAX(1-((I$380-YEAR('Control Panel_운영'!$C$16))*0.016),$D403)</f>
        <v>1.032</v>
      </c>
      <c r="J403" s="535">
        <f>MAX(1-((J$380-YEAR('Control Panel_운영'!$C$16))*0.016),$D403)</f>
        <v>1.016</v>
      </c>
      <c r="K403" s="535">
        <f>MAX(1-((K$380-YEAR('Control Panel_운영'!$C$16))*0.016),$D403)</f>
        <v>1</v>
      </c>
      <c r="L403" s="535">
        <f>MAX(1-((L$380-YEAR('Control Panel_운영'!$C$16))*0.016),$D403)</f>
        <v>0.98399999999999999</v>
      </c>
      <c r="M403" s="535">
        <f>MAX(1-((M$380-YEAR('Control Panel_운영'!$C$16))*0.016),$D403)</f>
        <v>0.96799999999999997</v>
      </c>
      <c r="N403" s="535">
        <f>MAX(1-((N$380-YEAR('Control Panel_운영'!$C$16))*0.016),$D403)</f>
        <v>0.95199999999999996</v>
      </c>
      <c r="O403" s="535">
        <f>MAX(1-((O$380-YEAR('Control Panel_운영'!$C$16))*0.016),$D403)</f>
        <v>0.93599999999999994</v>
      </c>
      <c r="P403" s="535">
        <f>MAX(1-((P$380-YEAR('Control Panel_운영'!$C$16))*0.016),$D403)</f>
        <v>0.92</v>
      </c>
      <c r="Q403" s="535">
        <f>MAX(1-((Q$380-YEAR('Control Panel_운영'!$C$16))*0.016),$D403)</f>
        <v>0.90400000000000003</v>
      </c>
      <c r="R403" s="524"/>
      <c r="S403" s="501"/>
      <c r="T403" s="501"/>
    </row>
    <row r="404" spans="2:20" ht="12" customHeight="1" x14ac:dyDescent="0.4">
      <c r="B404" s="1073" t="s">
        <v>170</v>
      </c>
      <c r="C404" s="1077"/>
      <c r="D404" s="675">
        <v>1</v>
      </c>
      <c r="E404" s="698">
        <f>IFERROR(E406/E397/E398/E400/E401/E402/E403,0)</f>
        <v>0</v>
      </c>
      <c r="F404" s="698">
        <f>IFERROR(F406/F397/F398/F400/F401/F402/F403,0)</f>
        <v>0</v>
      </c>
      <c r="G404" s="698">
        <f>IFERROR(G406/G397/G398/G400/G401/G402/G403,0)</f>
        <v>0</v>
      </c>
      <c r="H404" s="698">
        <f>IFERROR(H406/H397/H398/H400/H401/H402/H403,0)</f>
        <v>0</v>
      </c>
      <c r="I404" s="534">
        <v>1</v>
      </c>
      <c r="J404" s="534">
        <v>1</v>
      </c>
      <c r="K404" s="534">
        <v>1</v>
      </c>
      <c r="L404" s="534">
        <v>1</v>
      </c>
      <c r="M404" s="534">
        <v>1</v>
      </c>
      <c r="N404" s="534">
        <v>1</v>
      </c>
      <c r="O404" s="534">
        <v>1</v>
      </c>
      <c r="P404" s="534">
        <v>1</v>
      </c>
      <c r="Q404" s="534">
        <v>1</v>
      </c>
      <c r="R404" s="516">
        <v>1</v>
      </c>
      <c r="S404" s="501"/>
      <c r="T404" s="501"/>
    </row>
    <row r="405" spans="2:20" ht="12" customHeight="1" x14ac:dyDescent="0.4">
      <c r="B405" s="1016" t="s">
        <v>972</v>
      </c>
      <c r="C405" s="1065"/>
      <c r="D405" s="911" t="s">
        <v>976</v>
      </c>
      <c r="E405" s="90">
        <f>E397*E398*E399</f>
        <v>0</v>
      </c>
      <c r="F405" s="90">
        <f t="shared" ref="F405:M405" si="350">F397*F398*F399</f>
        <v>0</v>
      </c>
      <c r="G405" s="90">
        <f t="shared" si="350"/>
        <v>0</v>
      </c>
      <c r="H405" s="90">
        <f t="shared" si="350"/>
        <v>0</v>
      </c>
      <c r="I405" s="90">
        <f t="shared" si="350"/>
        <v>32310660446.063999</v>
      </c>
      <c r="J405" s="90">
        <f t="shared" si="350"/>
        <v>32657979173.33952</v>
      </c>
      <c r="K405" s="90">
        <f t="shared" si="350"/>
        <v>32978581075.439999</v>
      </c>
      <c r="L405" s="90">
        <f t="shared" si="350"/>
        <v>33272466152.365437</v>
      </c>
      <c r="M405" s="90">
        <f t="shared" si="350"/>
        <v>33539634404.115833</v>
      </c>
      <c r="N405" s="90">
        <f t="shared" ref="N405:Q405" si="351">N397*N398*N399</f>
        <v>33780085830.691193</v>
      </c>
      <c r="O405" s="90">
        <f t="shared" si="351"/>
        <v>33993820432.091515</v>
      </c>
      <c r="P405" s="90">
        <f t="shared" si="351"/>
        <v>34180838208.316799</v>
      </c>
      <c r="Q405" s="90">
        <f t="shared" si="351"/>
        <v>34341139159.367035</v>
      </c>
      <c r="R405" s="510"/>
      <c r="S405" s="501"/>
      <c r="T405" s="501"/>
    </row>
    <row r="406" spans="2:20" ht="12" customHeight="1" x14ac:dyDescent="0.4">
      <c r="B406" s="1016" t="s">
        <v>973</v>
      </c>
      <c r="C406" s="1065"/>
      <c r="D406" s="911" t="s">
        <v>976</v>
      </c>
      <c r="E406" s="696">
        <v>0</v>
      </c>
      <c r="F406" s="696">
        <v>0</v>
      </c>
      <c r="G406" s="696">
        <v>0</v>
      </c>
      <c r="H406" s="696">
        <v>0</v>
      </c>
      <c r="I406" s="696">
        <v>0</v>
      </c>
      <c r="J406" s="696">
        <v>0</v>
      </c>
      <c r="K406" s="696">
        <v>0</v>
      </c>
      <c r="L406" s="696">
        <v>0</v>
      </c>
      <c r="M406" s="696">
        <v>0</v>
      </c>
      <c r="N406" s="696">
        <v>0</v>
      </c>
      <c r="O406" s="696">
        <v>0</v>
      </c>
      <c r="P406" s="696">
        <v>0</v>
      </c>
      <c r="Q406" s="696">
        <v>0</v>
      </c>
      <c r="R406" s="510"/>
      <c r="S406" s="501"/>
      <c r="T406" s="501"/>
    </row>
    <row r="407" spans="2:20" ht="12" customHeight="1" x14ac:dyDescent="0.4">
      <c r="B407" s="1016" t="s">
        <v>123</v>
      </c>
      <c r="C407" s="1019"/>
      <c r="D407" s="786">
        <f>D$385</f>
        <v>0.7</v>
      </c>
      <c r="E407" s="90">
        <f>E405*$D407</f>
        <v>0</v>
      </c>
      <c r="F407" s="90">
        <f t="shared" ref="F407:N407" si="352">F405*$D407</f>
        <v>0</v>
      </c>
      <c r="G407" s="90">
        <f t="shared" si="352"/>
        <v>0</v>
      </c>
      <c r="H407" s="90">
        <f t="shared" si="352"/>
        <v>0</v>
      </c>
      <c r="I407" s="90">
        <f t="shared" si="352"/>
        <v>22617462312.244797</v>
      </c>
      <c r="J407" s="90">
        <f t="shared" si="352"/>
        <v>22860585421.337662</v>
      </c>
      <c r="K407" s="90">
        <f t="shared" si="352"/>
        <v>23085006752.807999</v>
      </c>
      <c r="L407" s="90">
        <f t="shared" si="352"/>
        <v>23290726306.655804</v>
      </c>
      <c r="M407" s="90">
        <f t="shared" si="352"/>
        <v>23477744082.881081</v>
      </c>
      <c r="N407" s="90">
        <f t="shared" si="352"/>
        <v>23646060081.483833</v>
      </c>
      <c r="O407" s="90">
        <f t="shared" ref="O407:Q407" si="353">O405*$D407</f>
        <v>23795674302.464058</v>
      </c>
      <c r="P407" s="90">
        <f t="shared" si="353"/>
        <v>23926586745.821758</v>
      </c>
      <c r="Q407" s="90">
        <f t="shared" si="353"/>
        <v>24038797411.556923</v>
      </c>
      <c r="R407" s="510" t="s">
        <v>1012</v>
      </c>
      <c r="S407" s="501"/>
      <c r="T407" s="501"/>
    </row>
    <row r="408" spans="2:20" ht="12" customHeight="1" x14ac:dyDescent="0.4">
      <c r="B408" s="1007" t="s">
        <v>120</v>
      </c>
      <c r="C408" s="1007" t="s">
        <v>125</v>
      </c>
      <c r="D408" s="1007" t="s">
        <v>126</v>
      </c>
      <c r="E408" s="1007" t="s">
        <v>142</v>
      </c>
      <c r="F408" s="1007" t="s">
        <v>142</v>
      </c>
      <c r="G408" s="1007" t="s">
        <v>142</v>
      </c>
      <c r="H408" s="1007" t="s">
        <v>142</v>
      </c>
      <c r="I408" s="1007" t="s">
        <v>142</v>
      </c>
      <c r="J408" s="1007" t="s">
        <v>142</v>
      </c>
      <c r="K408" s="1007" t="s">
        <v>142</v>
      </c>
      <c r="L408" s="1007" t="s">
        <v>142</v>
      </c>
      <c r="M408" s="1007" t="s">
        <v>142</v>
      </c>
      <c r="N408" s="1007" t="s">
        <v>142</v>
      </c>
      <c r="O408" s="1007" t="s">
        <v>142</v>
      </c>
      <c r="P408" s="1007" t="s">
        <v>142</v>
      </c>
      <c r="Q408" s="1007" t="s">
        <v>142</v>
      </c>
      <c r="R408" s="1007" t="s">
        <v>119</v>
      </c>
      <c r="S408" s="501"/>
      <c r="T408" s="501"/>
    </row>
    <row r="409" spans="2:20" ht="12" customHeight="1" x14ac:dyDescent="0.4">
      <c r="B409" s="1066" t="s">
        <v>178</v>
      </c>
      <c r="C409" s="1012" t="s">
        <v>128</v>
      </c>
      <c r="D409" s="1103">
        <f>D$387</f>
        <v>2.5000000000000001E-3</v>
      </c>
      <c r="E409" s="520">
        <f>E407*$D409</f>
        <v>0</v>
      </c>
      <c r="F409" s="520">
        <f t="shared" ref="F409:N409" si="354">F407*$D409</f>
        <v>0</v>
      </c>
      <c r="G409" s="520">
        <f t="shared" si="354"/>
        <v>0</v>
      </c>
      <c r="H409" s="520">
        <f t="shared" si="354"/>
        <v>0</v>
      </c>
      <c r="I409" s="520">
        <f t="shared" si="354"/>
        <v>56543655.780611992</v>
      </c>
      <c r="J409" s="520">
        <f t="shared" si="354"/>
        <v>57151463.553344153</v>
      </c>
      <c r="K409" s="520">
        <f t="shared" si="354"/>
        <v>57712516.882019997</v>
      </c>
      <c r="L409" s="520">
        <f t="shared" si="354"/>
        <v>58226815.766639508</v>
      </c>
      <c r="M409" s="520">
        <f t="shared" si="354"/>
        <v>58694360.207202703</v>
      </c>
      <c r="N409" s="520">
        <f t="shared" si="354"/>
        <v>59115150.203709587</v>
      </c>
      <c r="O409" s="520">
        <f t="shared" ref="O409:Q409" si="355">O407*$D409</f>
        <v>59489185.756160147</v>
      </c>
      <c r="P409" s="520">
        <f t="shared" si="355"/>
        <v>59816466.864554398</v>
      </c>
      <c r="Q409" s="520">
        <f t="shared" si="355"/>
        <v>60096993.528892308</v>
      </c>
      <c r="R409" s="510" t="s">
        <v>179</v>
      </c>
      <c r="S409" s="501"/>
      <c r="T409" s="501"/>
    </row>
    <row r="410" spans="2:20" ht="12" customHeight="1" x14ac:dyDescent="0.4">
      <c r="B410" s="1067" t="s">
        <v>180</v>
      </c>
      <c r="C410" s="903" t="s">
        <v>128</v>
      </c>
      <c r="D410" s="1104">
        <f>D$388</f>
        <v>1.4E-3</v>
      </c>
      <c r="E410" s="794">
        <f>E407*$D410</f>
        <v>0</v>
      </c>
      <c r="F410" s="794">
        <f t="shared" ref="F410:N410" si="356">F407*$D410</f>
        <v>0</v>
      </c>
      <c r="G410" s="794">
        <f t="shared" si="356"/>
        <v>0</v>
      </c>
      <c r="H410" s="794">
        <f t="shared" si="356"/>
        <v>0</v>
      </c>
      <c r="I410" s="794">
        <f t="shared" si="356"/>
        <v>31664447.237142716</v>
      </c>
      <c r="J410" s="794">
        <f t="shared" si="356"/>
        <v>32004819.589872725</v>
      </c>
      <c r="K410" s="794">
        <f t="shared" si="356"/>
        <v>32319009.453931198</v>
      </c>
      <c r="L410" s="794">
        <f t="shared" si="356"/>
        <v>32607016.829318125</v>
      </c>
      <c r="M410" s="794">
        <f t="shared" si="356"/>
        <v>32868841.716033511</v>
      </c>
      <c r="N410" s="794">
        <f t="shared" si="356"/>
        <v>33104484.114077367</v>
      </c>
      <c r="O410" s="794">
        <f t="shared" ref="O410:Q410" si="357">O407*$D410</f>
        <v>33313944.023449682</v>
      </c>
      <c r="P410" s="794">
        <f t="shared" si="357"/>
        <v>33497221.444150463</v>
      </c>
      <c r="Q410" s="794">
        <f t="shared" si="357"/>
        <v>33654316.376179695</v>
      </c>
      <c r="R410" s="510" t="s">
        <v>181</v>
      </c>
      <c r="S410" s="501"/>
      <c r="T410" s="501"/>
    </row>
    <row r="411" spans="2:20" ht="12" customHeight="1" x14ac:dyDescent="0.4">
      <c r="B411" s="1067" t="s">
        <v>183</v>
      </c>
      <c r="C411" s="1330">
        <v>3</v>
      </c>
      <c r="D411" s="1104">
        <f>D$389</f>
        <v>1.1999999999999999E-3</v>
      </c>
      <c r="E411" s="794">
        <f>MAX(49100+(E407-64000000)*$D411,0)*$C411</f>
        <v>0</v>
      </c>
      <c r="F411" s="794">
        <f t="shared" ref="F411:N411" si="358">MAX(49100+(F407-64000000)*$D411,0)*$C411</f>
        <v>0</v>
      </c>
      <c r="G411" s="794">
        <f t="shared" si="358"/>
        <v>0</v>
      </c>
      <c r="H411" s="794">
        <f t="shared" si="358"/>
        <v>0</v>
      </c>
      <c r="I411" s="794">
        <f t="shared" si="358"/>
        <v>81339764.324081257</v>
      </c>
      <c r="J411" s="794">
        <f t="shared" si="358"/>
        <v>82215007.516815573</v>
      </c>
      <c r="K411" s="794">
        <f t="shared" si="358"/>
        <v>83022924.310108796</v>
      </c>
      <c r="L411" s="794">
        <f t="shared" si="358"/>
        <v>83763514.703960881</v>
      </c>
      <c r="M411" s="794">
        <f t="shared" si="358"/>
        <v>84436778.698371887</v>
      </c>
      <c r="N411" s="794">
        <f t="shared" si="358"/>
        <v>85042716.293341786</v>
      </c>
      <c r="O411" s="794">
        <f t="shared" ref="O411:Q411" si="359">MAX(49100+(O407-64000000)*$D411,0)*$C411</f>
        <v>85581327.488870606</v>
      </c>
      <c r="P411" s="794">
        <f t="shared" si="359"/>
        <v>86052612.284958318</v>
      </c>
      <c r="Q411" s="794">
        <f t="shared" si="359"/>
        <v>86456570.681604922</v>
      </c>
      <c r="R411" s="510" t="s">
        <v>184</v>
      </c>
      <c r="S411" s="501"/>
      <c r="T411" s="501"/>
    </row>
    <row r="412" spans="2:20" ht="12" customHeight="1" x14ac:dyDescent="0.4">
      <c r="B412" s="1025" t="s">
        <v>185</v>
      </c>
      <c r="C412" s="905" t="s">
        <v>128</v>
      </c>
      <c r="D412" s="1105">
        <f>D$390</f>
        <v>5.0000000000000001E-4</v>
      </c>
      <c r="E412" s="795">
        <f>E407*$D412</f>
        <v>0</v>
      </c>
      <c r="F412" s="795">
        <f t="shared" ref="F412:N412" si="360">F407*$D412</f>
        <v>0</v>
      </c>
      <c r="G412" s="795">
        <f t="shared" si="360"/>
        <v>0</v>
      </c>
      <c r="H412" s="795">
        <f t="shared" si="360"/>
        <v>0</v>
      </c>
      <c r="I412" s="795">
        <f t="shared" si="360"/>
        <v>11308731.156122399</v>
      </c>
      <c r="J412" s="795">
        <f t="shared" si="360"/>
        <v>11430292.71066883</v>
      </c>
      <c r="K412" s="795">
        <f t="shared" si="360"/>
        <v>11542503.376404</v>
      </c>
      <c r="L412" s="795">
        <f t="shared" si="360"/>
        <v>11645363.153327903</v>
      </c>
      <c r="M412" s="795">
        <f t="shared" si="360"/>
        <v>11738872.041440541</v>
      </c>
      <c r="N412" s="795">
        <f t="shared" si="360"/>
        <v>11823030.040741917</v>
      </c>
      <c r="O412" s="795">
        <f t="shared" ref="O412:Q412" si="361">O407*$D412</f>
        <v>11897837.151232028</v>
      </c>
      <c r="P412" s="795">
        <f t="shared" si="361"/>
        <v>11963293.37291088</v>
      </c>
      <c r="Q412" s="795">
        <f t="shared" si="361"/>
        <v>12019398.705778461</v>
      </c>
      <c r="R412" s="510" t="s">
        <v>144</v>
      </c>
      <c r="S412" s="501"/>
      <c r="T412" s="501"/>
    </row>
    <row r="413" spans="2:20" ht="12" customHeight="1" x14ac:dyDescent="0.4">
      <c r="B413" s="1068" t="s">
        <v>141</v>
      </c>
      <c r="C413" s="1069"/>
      <c r="D413" s="1070"/>
      <c r="E413" s="796">
        <f>SUM(E409:E412)</f>
        <v>0</v>
      </c>
      <c r="F413" s="796">
        <f>SUM(F409:F412)</f>
        <v>0</v>
      </c>
      <c r="G413" s="796">
        <f t="shared" ref="G413:M413" si="362">SUM(G409:G412)</f>
        <v>0</v>
      </c>
      <c r="H413" s="796">
        <f t="shared" si="362"/>
        <v>0</v>
      </c>
      <c r="I413" s="796">
        <f t="shared" si="362"/>
        <v>180856598.49795836</v>
      </c>
      <c r="J413" s="796">
        <f t="shared" si="362"/>
        <v>182801583.37070128</v>
      </c>
      <c r="K413" s="796">
        <f t="shared" si="362"/>
        <v>184596954.02246398</v>
      </c>
      <c r="L413" s="796">
        <f t="shared" si="362"/>
        <v>186242710.45324644</v>
      </c>
      <c r="M413" s="796">
        <f t="shared" si="362"/>
        <v>187738852.66304865</v>
      </c>
      <c r="N413" s="796">
        <f t="shared" ref="N413:Q413" si="363">SUM(N409:N412)</f>
        <v>189085380.65187067</v>
      </c>
      <c r="O413" s="796">
        <f t="shared" si="363"/>
        <v>190282294.41971245</v>
      </c>
      <c r="P413" s="796">
        <f t="shared" si="363"/>
        <v>191329593.96657404</v>
      </c>
      <c r="Q413" s="796">
        <f t="shared" si="363"/>
        <v>192227279.29245538</v>
      </c>
      <c r="R413" s="1107" t="str">
        <f>'Control Panel_운영'!$P$177</f>
        <v>임대인부담</v>
      </c>
      <c r="S413" s="501">
        <f>ROW(S413)</f>
        <v>413</v>
      </c>
      <c r="T413" s="501"/>
    </row>
    <row r="414" spans="2:20" ht="12" customHeight="1" x14ac:dyDescent="0.4">
      <c r="B414" s="1071" t="s">
        <v>712</v>
      </c>
      <c r="C414" s="1072"/>
      <c r="D414" s="1076"/>
      <c r="E414" s="1099">
        <v>42736</v>
      </c>
      <c r="F414" s="1097">
        <f>E415+1</f>
        <v>43101</v>
      </c>
      <c r="G414" s="1097">
        <f t="shared" ref="G414:Q414" si="364">F415+1</f>
        <v>43466</v>
      </c>
      <c r="H414" s="1097">
        <f t="shared" si="364"/>
        <v>43831</v>
      </c>
      <c r="I414" s="1097">
        <f t="shared" si="364"/>
        <v>44197</v>
      </c>
      <c r="J414" s="1097">
        <f t="shared" si="364"/>
        <v>44562</v>
      </c>
      <c r="K414" s="1097">
        <f t="shared" si="364"/>
        <v>44927</v>
      </c>
      <c r="L414" s="1097">
        <f t="shared" si="364"/>
        <v>45292</v>
      </c>
      <c r="M414" s="1097">
        <f t="shared" si="364"/>
        <v>45658</v>
      </c>
      <c r="N414" s="1097">
        <f t="shared" si="364"/>
        <v>46023</v>
      </c>
      <c r="O414" s="1097">
        <f t="shared" si="364"/>
        <v>46388</v>
      </c>
      <c r="P414" s="1097">
        <f t="shared" si="364"/>
        <v>46753</v>
      </c>
      <c r="Q414" s="1097">
        <f t="shared" si="364"/>
        <v>47119</v>
      </c>
      <c r="R414" s="514"/>
      <c r="S414" s="501"/>
      <c r="T414" s="501"/>
    </row>
    <row r="415" spans="2:20" ht="12" customHeight="1" x14ac:dyDescent="0.4">
      <c r="B415" s="1073" t="s">
        <v>714</v>
      </c>
      <c r="C415" s="966"/>
      <c r="D415" s="1077"/>
      <c r="E415" s="1096">
        <f>EOMONTH(E414,11)</f>
        <v>43100</v>
      </c>
      <c r="F415" s="1096">
        <f t="shared" ref="F415" si="365">EOMONTH(F414,11)</f>
        <v>43465</v>
      </c>
      <c r="G415" s="1096">
        <f t="shared" ref="G415" si="366">EOMONTH(G414,11)</f>
        <v>43830</v>
      </c>
      <c r="H415" s="1096">
        <f t="shared" ref="H415" si="367">EOMONTH(H414,11)</f>
        <v>44196</v>
      </c>
      <c r="I415" s="1096">
        <f t="shared" ref="I415" si="368">EOMONTH(I414,11)</f>
        <v>44561</v>
      </c>
      <c r="J415" s="1096">
        <f t="shared" ref="J415" si="369">EOMONTH(J414,11)</f>
        <v>44926</v>
      </c>
      <c r="K415" s="1096">
        <f t="shared" ref="K415" si="370">EOMONTH(K414,11)</f>
        <v>45291</v>
      </c>
      <c r="L415" s="1096">
        <f t="shared" ref="L415" si="371">EOMONTH(L414,11)</f>
        <v>45657</v>
      </c>
      <c r="M415" s="1096">
        <f t="shared" ref="M415" si="372">EOMONTH(M414,11)</f>
        <v>46022</v>
      </c>
      <c r="N415" s="1096">
        <f t="shared" ref="N415" si="373">EOMONTH(N414,11)</f>
        <v>46387</v>
      </c>
      <c r="O415" s="1096">
        <f t="shared" ref="O415" si="374">EOMONTH(O414,11)</f>
        <v>46752</v>
      </c>
      <c r="P415" s="1096">
        <f t="shared" ref="P415" si="375">EOMONTH(P414,11)</f>
        <v>47118</v>
      </c>
      <c r="Q415" s="1096">
        <f t="shared" ref="Q415" si="376">EOMONTH(Q414,11)</f>
        <v>47483</v>
      </c>
      <c r="R415" s="524"/>
      <c r="T415" s="501"/>
    </row>
    <row r="416" spans="2:20" ht="12" customHeight="1" x14ac:dyDescent="0.4">
      <c r="B416" s="1073" t="s">
        <v>715</v>
      </c>
      <c r="C416" s="966"/>
      <c r="D416" s="1077"/>
      <c r="E416" s="1095">
        <f>E415-E414+1</f>
        <v>365</v>
      </c>
      <c r="F416" s="1095">
        <f>F415-F414+1</f>
        <v>365</v>
      </c>
      <c r="G416" s="1095">
        <f t="shared" ref="G416:Q416" si="377">G415-G414+1</f>
        <v>365</v>
      </c>
      <c r="H416" s="1095">
        <f t="shared" si="377"/>
        <v>366</v>
      </c>
      <c r="I416" s="1095">
        <f t="shared" si="377"/>
        <v>365</v>
      </c>
      <c r="J416" s="1095">
        <f t="shared" si="377"/>
        <v>365</v>
      </c>
      <c r="K416" s="1095">
        <f t="shared" si="377"/>
        <v>365</v>
      </c>
      <c r="L416" s="1095">
        <f t="shared" si="377"/>
        <v>366</v>
      </c>
      <c r="M416" s="1095">
        <f t="shared" si="377"/>
        <v>365</v>
      </c>
      <c r="N416" s="1095">
        <f t="shared" si="377"/>
        <v>365</v>
      </c>
      <c r="O416" s="1095">
        <f t="shared" si="377"/>
        <v>365</v>
      </c>
      <c r="P416" s="1095">
        <f t="shared" si="377"/>
        <v>366</v>
      </c>
      <c r="Q416" s="1095">
        <f t="shared" si="377"/>
        <v>365</v>
      </c>
      <c r="R416" s="797"/>
      <c r="S416" s="501"/>
      <c r="T416" s="501"/>
    </row>
    <row r="417" spans="2:20" ht="12" customHeight="1" x14ac:dyDescent="0.4">
      <c r="B417" s="1073" t="s">
        <v>716</v>
      </c>
      <c r="C417" s="966"/>
      <c r="D417" s="1077"/>
      <c r="E417" s="1096">
        <f>IF(E$238=YEAR('Control Panel_운영'!$K$88),'Control Panel_운영'!$K$88,E414)</f>
        <v>42736</v>
      </c>
      <c r="F417" s="1096">
        <f>IF(F$238=YEAR('Control Panel_운영'!$K$88),'Control Panel_운영'!$K$88,F414)</f>
        <v>43101</v>
      </c>
      <c r="G417" s="1096">
        <f>IF(G$238=YEAR('Control Panel_운영'!$K$88),'Control Panel_운영'!$K$88,G414)</f>
        <v>43466</v>
      </c>
      <c r="H417" s="1096">
        <f>IF(H$238=YEAR('Control Panel_운영'!$K$88),'Control Panel_운영'!$K$88,H414)</f>
        <v>43831</v>
      </c>
      <c r="I417" s="1096">
        <f>IF(I$238=YEAR('Control Panel_운영'!$K$88),'Control Panel_운영'!$K$88,I414)</f>
        <v>44197</v>
      </c>
      <c r="J417" s="1096">
        <f>IF(J$238=YEAR('Control Panel_운영'!$K$88),'Control Panel_운영'!$K$88,J414)</f>
        <v>44562</v>
      </c>
      <c r="K417" s="1096">
        <f>IF(K$238=YEAR('Control Panel_운영'!$K$88),'Control Panel_운영'!$K$88,K414)</f>
        <v>45170</v>
      </c>
      <c r="L417" s="1096">
        <f>IF(L$238=YEAR('Control Panel_운영'!$K$88),'Control Panel_운영'!$K$88,L414)</f>
        <v>45292</v>
      </c>
      <c r="M417" s="1096">
        <f>IF(M$238=YEAR('Control Panel_운영'!$K$88),'Control Panel_운영'!$K$88,M414)</f>
        <v>45658</v>
      </c>
      <c r="N417" s="1096">
        <f>IF(N$238=YEAR('Control Panel_운영'!$K$88),'Control Panel_운영'!$K$88,N414)</f>
        <v>46023</v>
      </c>
      <c r="O417" s="1096">
        <f>IF(O$238=YEAR('Control Panel_운영'!$K$88),'Control Panel_운영'!$K$88,O414)</f>
        <v>46388</v>
      </c>
      <c r="P417" s="1096">
        <f>IF(P$238=YEAR('Control Panel_운영'!$K$88),'Control Panel_운영'!$K$88,P414)</f>
        <v>46753</v>
      </c>
      <c r="Q417" s="1096">
        <f>IF(Q$238=YEAR('Control Panel_운영'!$K$88),'Control Panel_운영'!$K$88,Q414)</f>
        <v>47119</v>
      </c>
      <c r="R417" s="797"/>
      <c r="T417" s="501"/>
    </row>
    <row r="418" spans="2:20" ht="12" customHeight="1" x14ac:dyDescent="0.4">
      <c r="B418" s="1073" t="s">
        <v>718</v>
      </c>
      <c r="C418" s="966"/>
      <c r="D418" s="1077"/>
      <c r="E418" s="1096">
        <f>IF(E$238=YEAR('Control Panel_운영'!$K$90),'Control Panel_운영'!$K$90,E415)</f>
        <v>43100</v>
      </c>
      <c r="F418" s="1096">
        <f>IF(F$238=YEAR('Control Panel_운영'!$K$90),'Control Panel_운영'!$K$90,F415)</f>
        <v>43465</v>
      </c>
      <c r="G418" s="1096">
        <f>IF(G$238=YEAR('Control Panel_운영'!$K$90),'Control Panel_운영'!$K$90,G415)</f>
        <v>43830</v>
      </c>
      <c r="H418" s="1096">
        <f>IF(H$238=YEAR('Control Panel_운영'!$K$90),'Control Panel_운영'!$K$90,H415)</f>
        <v>44196</v>
      </c>
      <c r="I418" s="1096">
        <f>IF(I$238=YEAR('Control Panel_운영'!$K$90),'Control Panel_운영'!$K$90,I415)</f>
        <v>44561</v>
      </c>
      <c r="J418" s="1096">
        <f>IF(J$238=YEAR('Control Panel_운영'!$K$90),'Control Panel_운영'!$K$90,J415)</f>
        <v>44926</v>
      </c>
      <c r="K418" s="1096">
        <f>IF(K$238=YEAR('Control Panel_운영'!$K$90),'Control Panel_운영'!$K$90,K415)</f>
        <v>45291</v>
      </c>
      <c r="L418" s="1096">
        <f>IF(L$238=YEAR('Control Panel_운영'!$K$90),'Control Panel_운영'!$K$90,L415)</f>
        <v>45657</v>
      </c>
      <c r="M418" s="1096">
        <f>IF(M$238=YEAR('Control Panel_운영'!$K$90),'Control Panel_운영'!$K$90,M415)</f>
        <v>46022</v>
      </c>
      <c r="N418" s="1096">
        <f>IF(N$238=YEAR('Control Panel_운영'!$K$90),'Control Panel_운영'!$K$90,N415)</f>
        <v>46387</v>
      </c>
      <c r="O418" s="1096">
        <f>IF(O$238=YEAR('Control Panel_운영'!$K$90),'Control Panel_운영'!$K$90,O415)</f>
        <v>46752</v>
      </c>
      <c r="P418" s="1096">
        <f>IF(P$238=YEAR('Control Panel_운영'!$K$90),'Control Panel_운영'!$K$90,P415)</f>
        <v>46996</v>
      </c>
      <c r="Q418" s="1096">
        <f>IF(Q$238=YEAR('Control Panel_운영'!$K$90),'Control Panel_운영'!$K$90,Q415)</f>
        <v>47483</v>
      </c>
      <c r="R418" s="797"/>
      <c r="T418" s="501"/>
    </row>
    <row r="419" spans="2:20" ht="12" customHeight="1" x14ac:dyDescent="0.4">
      <c r="B419" s="1074" t="s">
        <v>715</v>
      </c>
      <c r="C419" s="1075"/>
      <c r="D419" s="1078"/>
      <c r="E419" s="678">
        <f>E418-E417+1</f>
        <v>365</v>
      </c>
      <c r="F419" s="678">
        <f>F418-F417+1</f>
        <v>365</v>
      </c>
      <c r="G419" s="678">
        <f t="shared" ref="G419:Q419" si="378">G418-G417+1</f>
        <v>365</v>
      </c>
      <c r="H419" s="678">
        <f t="shared" si="378"/>
        <v>366</v>
      </c>
      <c r="I419" s="678">
        <f t="shared" si="378"/>
        <v>365</v>
      </c>
      <c r="J419" s="678">
        <f t="shared" si="378"/>
        <v>365</v>
      </c>
      <c r="K419" s="678">
        <f t="shared" si="378"/>
        <v>122</v>
      </c>
      <c r="L419" s="678">
        <f t="shared" si="378"/>
        <v>366</v>
      </c>
      <c r="M419" s="678">
        <f t="shared" si="378"/>
        <v>365</v>
      </c>
      <c r="N419" s="678">
        <f t="shared" si="378"/>
        <v>365</v>
      </c>
      <c r="O419" s="678">
        <f t="shared" si="378"/>
        <v>365</v>
      </c>
      <c r="P419" s="678">
        <f t="shared" si="378"/>
        <v>244</v>
      </c>
      <c r="Q419" s="678">
        <f t="shared" si="378"/>
        <v>365</v>
      </c>
      <c r="R419" s="798"/>
      <c r="T419" s="501"/>
    </row>
    <row r="420" spans="2:20" ht="12" customHeight="1" x14ac:dyDescent="0.4">
      <c r="B420" s="897" t="s">
        <v>720</v>
      </c>
      <c r="C420" s="898"/>
      <c r="D420" s="1018"/>
      <c r="E420" s="93">
        <f>E413-E421</f>
        <v>0</v>
      </c>
      <c r="F420" s="93">
        <f t="shared" ref="F420:M420" si="379">F413-F421</f>
        <v>0</v>
      </c>
      <c r="G420" s="93">
        <f t="shared" si="379"/>
        <v>0</v>
      </c>
      <c r="H420" s="93">
        <f t="shared" si="379"/>
        <v>0</v>
      </c>
      <c r="I420" s="93">
        <f t="shared" si="379"/>
        <v>0</v>
      </c>
      <c r="J420" s="93">
        <f t="shared" si="379"/>
        <v>0</v>
      </c>
      <c r="K420" s="93">
        <f t="shared" si="379"/>
        <v>122896054.32180479</v>
      </c>
      <c r="L420" s="93">
        <f t="shared" si="379"/>
        <v>0</v>
      </c>
      <c r="M420" s="93">
        <f t="shared" si="379"/>
        <v>0</v>
      </c>
      <c r="N420" s="93">
        <f t="shared" ref="N420:Q420" si="380">N413-N421</f>
        <v>0</v>
      </c>
      <c r="O420" s="93">
        <f t="shared" si="380"/>
        <v>0</v>
      </c>
      <c r="P420" s="93">
        <f t="shared" si="380"/>
        <v>63776531.322191358</v>
      </c>
      <c r="Q420" s="93">
        <f t="shared" si="380"/>
        <v>0</v>
      </c>
      <c r="R420" s="518"/>
      <c r="S420" s="501">
        <f>ROW(S420)</f>
        <v>420</v>
      </c>
      <c r="T420" s="501"/>
    </row>
    <row r="421" spans="2:20" ht="12" customHeight="1" x14ac:dyDescent="0.4">
      <c r="B421" s="1016" t="s">
        <v>721</v>
      </c>
      <c r="C421" s="898"/>
      <c r="D421" s="1018"/>
      <c r="E421" s="90">
        <f t="shared" ref="E421:N421" si="381">IF($R421="정산가정",E413*E419/E416,IF($R421="정산없음_매도인납부",0,IF($R421="정산없음_매수인납부",E413)))</f>
        <v>0</v>
      </c>
      <c r="F421" s="90">
        <f t="shared" si="381"/>
        <v>0</v>
      </c>
      <c r="G421" s="90">
        <f t="shared" si="381"/>
        <v>0</v>
      </c>
      <c r="H421" s="90">
        <f t="shared" si="381"/>
        <v>0</v>
      </c>
      <c r="I421" s="90">
        <f t="shared" si="381"/>
        <v>180856598.49795836</v>
      </c>
      <c r="J421" s="90">
        <f t="shared" si="381"/>
        <v>182801583.37070128</v>
      </c>
      <c r="K421" s="90">
        <f t="shared" si="381"/>
        <v>61700899.700659193</v>
      </c>
      <c r="L421" s="90">
        <f t="shared" si="381"/>
        <v>186242710.45324644</v>
      </c>
      <c r="M421" s="90">
        <f t="shared" si="381"/>
        <v>187738852.66304865</v>
      </c>
      <c r="N421" s="90">
        <f t="shared" si="381"/>
        <v>189085380.6518707</v>
      </c>
      <c r="O421" s="90">
        <f t="shared" ref="O421:Q421" si="382">IF($R421="정산가정",O413*O419/O416,IF($R421="정산없음_매도인납부",0,IF($R421="정산없음_매수인납부",O413)))</f>
        <v>190282294.41971248</v>
      </c>
      <c r="P421" s="90">
        <f t="shared" si="382"/>
        <v>127553062.64438269</v>
      </c>
      <c r="Q421" s="90">
        <f t="shared" si="382"/>
        <v>192227279.29245538</v>
      </c>
      <c r="R421" s="517" t="s">
        <v>847</v>
      </c>
      <c r="S421" s="501">
        <f>ROW(S421)</f>
        <v>421</v>
      </c>
      <c r="T421" s="501"/>
    </row>
    <row r="422" spans="2:20" ht="12" customHeight="1" x14ac:dyDescent="0.4">
      <c r="T422" s="501"/>
    </row>
    <row r="423" spans="2:20" ht="12" customHeight="1" x14ac:dyDescent="0.4">
      <c r="B423" s="23">
        <f>$B$7</f>
        <v>0</v>
      </c>
      <c r="S423" s="501"/>
      <c r="T423" s="501"/>
    </row>
    <row r="424" spans="2:20" ht="12" customHeight="1" x14ac:dyDescent="0.4">
      <c r="B424" s="1008" t="s">
        <v>120</v>
      </c>
      <c r="C424" s="1009"/>
      <c r="D424" s="1007" t="s">
        <v>155</v>
      </c>
      <c r="E424" s="1007" t="s">
        <v>142</v>
      </c>
      <c r="F424" s="1007" t="s">
        <v>142</v>
      </c>
      <c r="G424" s="1007" t="s">
        <v>142</v>
      </c>
      <c r="H424" s="1007" t="s">
        <v>142</v>
      </c>
      <c r="I424" s="1007" t="s">
        <v>142</v>
      </c>
      <c r="J424" s="1007" t="s">
        <v>142</v>
      </c>
      <c r="K424" s="1007" t="s">
        <v>142</v>
      </c>
      <c r="L424" s="1007" t="s">
        <v>142</v>
      </c>
      <c r="M424" s="1007" t="s">
        <v>142</v>
      </c>
      <c r="N424" s="1007" t="s">
        <v>142</v>
      </c>
      <c r="O424" s="1007" t="s">
        <v>142</v>
      </c>
      <c r="P424" s="1007" t="s">
        <v>142</v>
      </c>
      <c r="Q424" s="1007" t="s">
        <v>142</v>
      </c>
      <c r="R424" s="1007" t="s">
        <v>119</v>
      </c>
      <c r="S424" s="501"/>
      <c r="T424" s="501"/>
    </row>
    <row r="425" spans="2:20" ht="12" customHeight="1" x14ac:dyDescent="0.4">
      <c r="B425" s="897" t="s">
        <v>162</v>
      </c>
      <c r="C425" s="1018"/>
      <c r="D425" s="911" t="s">
        <v>157</v>
      </c>
      <c r="E425" s="697">
        <f>'Control Panel_운영'!K7</f>
        <v>0</v>
      </c>
      <c r="F425" s="556">
        <f>E425</f>
        <v>0</v>
      </c>
      <c r="G425" s="556">
        <f t="shared" ref="G425:N425" si="383">F425</f>
        <v>0</v>
      </c>
      <c r="H425" s="556">
        <f t="shared" si="383"/>
        <v>0</v>
      </c>
      <c r="I425" s="556">
        <f t="shared" si="383"/>
        <v>0</v>
      </c>
      <c r="J425" s="556">
        <f t="shared" si="383"/>
        <v>0</v>
      </c>
      <c r="K425" s="556">
        <f t="shared" si="383"/>
        <v>0</v>
      </c>
      <c r="L425" s="556">
        <f t="shared" si="383"/>
        <v>0</v>
      </c>
      <c r="M425" s="556">
        <f t="shared" si="383"/>
        <v>0</v>
      </c>
      <c r="N425" s="556">
        <f t="shared" si="383"/>
        <v>0</v>
      </c>
      <c r="O425" s="556">
        <f t="shared" ref="O425" si="384">N425</f>
        <v>0</v>
      </c>
      <c r="P425" s="556">
        <f t="shared" ref="P425" si="385">O425</f>
        <v>0</v>
      </c>
      <c r="Q425" s="556">
        <f t="shared" ref="Q425" si="386">P425</f>
        <v>0</v>
      </c>
      <c r="R425" s="510"/>
      <c r="S425" s="501"/>
      <c r="T425" s="501"/>
    </row>
    <row r="426" spans="2:20" ht="12" customHeight="1" x14ac:dyDescent="0.4">
      <c r="B426" s="897" t="s">
        <v>163</v>
      </c>
      <c r="C426" s="1018"/>
      <c r="D426" s="911" t="s">
        <v>159</v>
      </c>
      <c r="E426" s="511">
        <f>E$383</f>
        <v>670000</v>
      </c>
      <c r="F426" s="511">
        <f t="shared" ref="F426:Q426" si="387">F$383</f>
        <v>690000</v>
      </c>
      <c r="G426" s="511">
        <f t="shared" si="387"/>
        <v>710000</v>
      </c>
      <c r="H426" s="511">
        <f t="shared" si="387"/>
        <v>730000</v>
      </c>
      <c r="I426" s="511">
        <f t="shared" si="387"/>
        <v>750000</v>
      </c>
      <c r="J426" s="511">
        <f t="shared" si="387"/>
        <v>770000</v>
      </c>
      <c r="K426" s="511">
        <f t="shared" si="387"/>
        <v>790000</v>
      </c>
      <c r="L426" s="511">
        <f t="shared" si="387"/>
        <v>810000</v>
      </c>
      <c r="M426" s="511">
        <f t="shared" si="387"/>
        <v>830000</v>
      </c>
      <c r="N426" s="511">
        <f t="shared" si="387"/>
        <v>850000</v>
      </c>
      <c r="O426" s="511">
        <f t="shared" si="387"/>
        <v>870000</v>
      </c>
      <c r="P426" s="511">
        <f t="shared" si="387"/>
        <v>890000</v>
      </c>
      <c r="Q426" s="511">
        <f t="shared" si="387"/>
        <v>910000</v>
      </c>
      <c r="R426" s="510"/>
      <c r="S426" s="501"/>
      <c r="T426" s="501"/>
    </row>
    <row r="427" spans="2:20" ht="12" customHeight="1" x14ac:dyDescent="0.4">
      <c r="B427" s="1079" t="s">
        <v>164</v>
      </c>
      <c r="C427" s="1080"/>
      <c r="D427" s="1015" t="s">
        <v>165</v>
      </c>
      <c r="E427" s="531">
        <f>E428*E429*E430*E431*E432</f>
        <v>0</v>
      </c>
      <c r="F427" s="531">
        <f>F428*F429*F430*F431*F432</f>
        <v>0</v>
      </c>
      <c r="G427" s="531">
        <f t="shared" ref="G427:M427" si="388">G428*G429*G430*G431*G432</f>
        <v>0</v>
      </c>
      <c r="H427" s="531">
        <f t="shared" si="388"/>
        <v>0</v>
      </c>
      <c r="I427" s="531">
        <f t="shared" si="388"/>
        <v>0.215</v>
      </c>
      <c r="J427" s="531">
        <f t="shared" si="388"/>
        <v>0.21625</v>
      </c>
      <c r="K427" s="531">
        <f t="shared" si="388"/>
        <v>0.2175</v>
      </c>
      <c r="L427" s="531">
        <f t="shared" si="388"/>
        <v>0.21875</v>
      </c>
      <c r="M427" s="531">
        <f t="shared" si="388"/>
        <v>0.22</v>
      </c>
      <c r="N427" s="531">
        <f t="shared" ref="N427:Q427" si="389">N428*N429*N430*N431*N432</f>
        <v>0.22125</v>
      </c>
      <c r="O427" s="531">
        <f t="shared" si="389"/>
        <v>0.2225</v>
      </c>
      <c r="P427" s="531">
        <f t="shared" si="389"/>
        <v>0.22375</v>
      </c>
      <c r="Q427" s="531">
        <f t="shared" si="389"/>
        <v>0.22500000000000001</v>
      </c>
      <c r="R427" s="522"/>
      <c r="S427" s="501"/>
      <c r="T427" s="501"/>
    </row>
    <row r="428" spans="2:20" ht="12" customHeight="1" x14ac:dyDescent="0.4">
      <c r="B428" s="1073" t="s">
        <v>166</v>
      </c>
      <c r="C428" s="1077"/>
      <c r="D428" s="675">
        <v>1</v>
      </c>
      <c r="E428" s="534">
        <v>1</v>
      </c>
      <c r="F428" s="534">
        <v>1</v>
      </c>
      <c r="G428" s="534">
        <v>1</v>
      </c>
      <c r="H428" s="535">
        <f t="shared" ref="H428:Q430" si="390">$D428</f>
        <v>1</v>
      </c>
      <c r="I428" s="535">
        <f t="shared" si="390"/>
        <v>1</v>
      </c>
      <c r="J428" s="535">
        <f t="shared" si="390"/>
        <v>1</v>
      </c>
      <c r="K428" s="535">
        <f t="shared" si="390"/>
        <v>1</v>
      </c>
      <c r="L428" s="535">
        <f t="shared" si="390"/>
        <v>1</v>
      </c>
      <c r="M428" s="535">
        <f t="shared" si="390"/>
        <v>1</v>
      </c>
      <c r="N428" s="535">
        <f t="shared" si="390"/>
        <v>1</v>
      </c>
      <c r="O428" s="535">
        <f t="shared" si="390"/>
        <v>1</v>
      </c>
      <c r="P428" s="535">
        <f t="shared" si="390"/>
        <v>1</v>
      </c>
      <c r="Q428" s="535">
        <f t="shared" si="390"/>
        <v>1</v>
      </c>
      <c r="R428" s="524"/>
      <c r="S428" s="501"/>
      <c r="T428" s="501"/>
    </row>
    <row r="429" spans="2:20" ht="12" customHeight="1" x14ac:dyDescent="0.4">
      <c r="B429" s="1073" t="s">
        <v>167</v>
      </c>
      <c r="C429" s="1077"/>
      <c r="D429" s="675">
        <v>1.25</v>
      </c>
      <c r="E429" s="534">
        <v>1.25</v>
      </c>
      <c r="F429" s="534">
        <v>1.25</v>
      </c>
      <c r="G429" s="534">
        <v>1.25</v>
      </c>
      <c r="H429" s="535">
        <f t="shared" si="390"/>
        <v>1.25</v>
      </c>
      <c r="I429" s="535">
        <f t="shared" si="390"/>
        <v>1.25</v>
      </c>
      <c r="J429" s="535">
        <f t="shared" si="390"/>
        <v>1.25</v>
      </c>
      <c r="K429" s="535">
        <f t="shared" si="390"/>
        <v>1.25</v>
      </c>
      <c r="L429" s="535">
        <f t="shared" si="390"/>
        <v>1.25</v>
      </c>
      <c r="M429" s="535">
        <f t="shared" si="390"/>
        <v>1.25</v>
      </c>
      <c r="N429" s="535">
        <f t="shared" si="390"/>
        <v>1.25</v>
      </c>
      <c r="O429" s="535">
        <f t="shared" si="390"/>
        <v>1.25</v>
      </c>
      <c r="P429" s="535">
        <f t="shared" si="390"/>
        <v>1.25</v>
      </c>
      <c r="Q429" s="535">
        <f t="shared" si="390"/>
        <v>1.25</v>
      </c>
      <c r="R429" s="524"/>
      <c r="S429" s="501"/>
      <c r="T429" s="501"/>
    </row>
    <row r="430" spans="2:20" ht="12" customHeight="1" x14ac:dyDescent="0.4">
      <c r="B430" s="1073" t="s">
        <v>168</v>
      </c>
      <c r="C430" s="1077"/>
      <c r="D430" s="675">
        <v>1</v>
      </c>
      <c r="E430" s="534">
        <v>0.98</v>
      </c>
      <c r="F430" s="534">
        <v>0.98</v>
      </c>
      <c r="G430" s="534">
        <v>1</v>
      </c>
      <c r="H430" s="535">
        <f t="shared" si="390"/>
        <v>1</v>
      </c>
      <c r="I430" s="535">
        <f t="shared" si="390"/>
        <v>1</v>
      </c>
      <c r="J430" s="535">
        <f t="shared" si="390"/>
        <v>1</v>
      </c>
      <c r="K430" s="535">
        <f t="shared" si="390"/>
        <v>1</v>
      </c>
      <c r="L430" s="535">
        <f t="shared" si="390"/>
        <v>1</v>
      </c>
      <c r="M430" s="535">
        <f t="shared" si="390"/>
        <v>1</v>
      </c>
      <c r="N430" s="535">
        <f t="shared" si="390"/>
        <v>1</v>
      </c>
      <c r="O430" s="535">
        <f t="shared" si="390"/>
        <v>1</v>
      </c>
      <c r="P430" s="535">
        <f t="shared" si="390"/>
        <v>1</v>
      </c>
      <c r="Q430" s="535">
        <f t="shared" si="390"/>
        <v>1</v>
      </c>
      <c r="R430" s="524"/>
      <c r="S430" s="501"/>
      <c r="T430" s="501"/>
    </row>
    <row r="431" spans="2:20" ht="12" customHeight="1" x14ac:dyDescent="0.4">
      <c r="B431" s="1073" t="s">
        <v>169</v>
      </c>
      <c r="C431" s="1077" t="s">
        <v>731</v>
      </c>
      <c r="D431" s="1106">
        <v>0.2</v>
      </c>
      <c r="E431" s="535">
        <f>MAX(1-((E380-YEAR('Control Panel_운영'!$K$16))*0.016),$D431)</f>
        <v>0.2</v>
      </c>
      <c r="F431" s="535">
        <f>MAX(1-((F380-YEAR('Control Panel_운영'!$K$16))*0.016),$D431)</f>
        <v>0.2</v>
      </c>
      <c r="G431" s="535">
        <f>MAX(1-((G380-YEAR('Control Panel_운영'!$K$16))*0.016),$D431)</f>
        <v>0.2</v>
      </c>
      <c r="H431" s="535">
        <f>MAX(1-((H380-YEAR('Control Panel_운영'!$K$16))*0.016),$D431)</f>
        <v>0.2</v>
      </c>
      <c r="I431" s="535">
        <f>MAX(1-((I380-YEAR('Control Panel_운영'!$K$16))*0.016),$D431)</f>
        <v>0.2</v>
      </c>
      <c r="J431" s="535">
        <f>MAX(1-((J380-YEAR('Control Panel_운영'!$K$16))*0.016),$D431)</f>
        <v>0.2</v>
      </c>
      <c r="K431" s="535">
        <f>MAX(1-((K380-YEAR('Control Panel_운영'!$K$16))*0.016),$D431)</f>
        <v>0.2</v>
      </c>
      <c r="L431" s="535">
        <f>MAX(1-((L380-YEAR('Control Panel_운영'!$K$16))*0.016),$D431)</f>
        <v>0.2</v>
      </c>
      <c r="M431" s="535">
        <f>MAX(1-((M380-YEAR('Control Panel_운영'!$K$16))*0.016),$D431)</f>
        <v>0.2</v>
      </c>
      <c r="N431" s="535">
        <f>MAX(1-((N380-YEAR('Control Panel_운영'!$K$16))*0.016),$D431)</f>
        <v>0.2</v>
      </c>
      <c r="O431" s="535">
        <f>MAX(1-((O380-YEAR('Control Panel_운영'!$K$16))*0.016),$D431)</f>
        <v>0.2</v>
      </c>
      <c r="P431" s="535">
        <f>MAX(1-((P380-YEAR('Control Panel_운영'!$K$16))*0.016),$D431)</f>
        <v>0.2</v>
      </c>
      <c r="Q431" s="535">
        <f>MAX(1-((Q380-YEAR('Control Panel_운영'!$K$16))*0.016),$D431)</f>
        <v>0.2</v>
      </c>
      <c r="R431" s="524"/>
      <c r="S431" s="501"/>
      <c r="T431" s="501"/>
    </row>
    <row r="432" spans="2:20" ht="12" customHeight="1" x14ac:dyDescent="0.4">
      <c r="B432" s="1073" t="s">
        <v>170</v>
      </c>
      <c r="C432" s="1077"/>
      <c r="D432" s="675">
        <v>1</v>
      </c>
      <c r="E432" s="698">
        <f>IFERROR(E434/E425/E426/E428/E429/E430/E431,0)</f>
        <v>0</v>
      </c>
      <c r="F432" s="698">
        <f>IFERROR(F434/F425/F426/F428/F429/F430/F431,0)</f>
        <v>0</v>
      </c>
      <c r="G432" s="698">
        <f>IFERROR(G434/G425/G426/G428/G429/G430/G431,0)</f>
        <v>0</v>
      </c>
      <c r="H432" s="698">
        <f>IFERROR(H434/H425/H426/H428/H429/H430/H431,0)</f>
        <v>0</v>
      </c>
      <c r="I432" s="534">
        <v>0.86</v>
      </c>
      <c r="J432" s="534">
        <v>0.86499999999999999</v>
      </c>
      <c r="K432" s="534">
        <v>0.87</v>
      </c>
      <c r="L432" s="534">
        <v>0.875</v>
      </c>
      <c r="M432" s="534">
        <v>0.88</v>
      </c>
      <c r="N432" s="534">
        <v>0.88500000000000001</v>
      </c>
      <c r="O432" s="534">
        <v>0.89</v>
      </c>
      <c r="P432" s="534">
        <v>0.89500000000000002</v>
      </c>
      <c r="Q432" s="534">
        <v>0.9</v>
      </c>
      <c r="R432" s="516" t="s">
        <v>171</v>
      </c>
      <c r="S432" s="501"/>
      <c r="T432" s="501"/>
    </row>
    <row r="433" spans="2:20" ht="12" customHeight="1" x14ac:dyDescent="0.4">
      <c r="B433" s="1016" t="s">
        <v>972</v>
      </c>
      <c r="C433" s="1065"/>
      <c r="D433" s="911" t="s">
        <v>976</v>
      </c>
      <c r="E433" s="90">
        <f>E425*E426*E427</f>
        <v>0</v>
      </c>
      <c r="F433" s="90">
        <f t="shared" ref="F433:M433" si="391">F425*F426*F427</f>
        <v>0</v>
      </c>
      <c r="G433" s="90">
        <f t="shared" si="391"/>
        <v>0</v>
      </c>
      <c r="H433" s="90">
        <f t="shared" si="391"/>
        <v>0</v>
      </c>
      <c r="I433" s="90">
        <f t="shared" si="391"/>
        <v>0</v>
      </c>
      <c r="J433" s="90">
        <f t="shared" si="391"/>
        <v>0</v>
      </c>
      <c r="K433" s="90">
        <f t="shared" si="391"/>
        <v>0</v>
      </c>
      <c r="L433" s="90">
        <f t="shared" si="391"/>
        <v>0</v>
      </c>
      <c r="M433" s="90">
        <f t="shared" si="391"/>
        <v>0</v>
      </c>
      <c r="N433" s="90">
        <f t="shared" ref="N433:Q433" si="392">N425*N426*N427</f>
        <v>0</v>
      </c>
      <c r="O433" s="90">
        <f t="shared" si="392"/>
        <v>0</v>
      </c>
      <c r="P433" s="90">
        <f t="shared" si="392"/>
        <v>0</v>
      </c>
      <c r="Q433" s="90">
        <f t="shared" si="392"/>
        <v>0</v>
      </c>
      <c r="R433" s="510"/>
      <c r="S433" s="501"/>
      <c r="T433" s="501"/>
    </row>
    <row r="434" spans="2:20" ht="12" customHeight="1" x14ac:dyDescent="0.4">
      <c r="B434" s="1016" t="s">
        <v>973</v>
      </c>
      <c r="C434" s="1065"/>
      <c r="D434" s="911" t="s">
        <v>976</v>
      </c>
      <c r="E434" s="696">
        <v>0</v>
      </c>
      <c r="F434" s="696">
        <v>0</v>
      </c>
      <c r="G434" s="696">
        <v>0</v>
      </c>
      <c r="H434" s="696">
        <v>0</v>
      </c>
      <c r="I434" s="696">
        <v>0</v>
      </c>
      <c r="J434" s="696">
        <v>0</v>
      </c>
      <c r="K434" s="696">
        <v>0</v>
      </c>
      <c r="L434" s="696">
        <v>0</v>
      </c>
      <c r="M434" s="696">
        <v>0</v>
      </c>
      <c r="N434" s="696">
        <v>0</v>
      </c>
      <c r="O434" s="696">
        <v>0</v>
      </c>
      <c r="P434" s="696">
        <v>0</v>
      </c>
      <c r="Q434" s="696">
        <v>0</v>
      </c>
      <c r="R434" s="510"/>
      <c r="S434" s="501"/>
      <c r="T434" s="501"/>
    </row>
    <row r="435" spans="2:20" ht="12" customHeight="1" x14ac:dyDescent="0.4">
      <c r="B435" s="1016" t="s">
        <v>123</v>
      </c>
      <c r="C435" s="1019"/>
      <c r="D435" s="786">
        <f>D$385</f>
        <v>0.7</v>
      </c>
      <c r="E435" s="90">
        <f>E433*$D435</f>
        <v>0</v>
      </c>
      <c r="F435" s="90">
        <f t="shared" ref="F435:N435" si="393">F433*$D435</f>
        <v>0</v>
      </c>
      <c r="G435" s="90">
        <f t="shared" si="393"/>
        <v>0</v>
      </c>
      <c r="H435" s="90">
        <f t="shared" si="393"/>
        <v>0</v>
      </c>
      <c r="I435" s="90">
        <f t="shared" si="393"/>
        <v>0</v>
      </c>
      <c r="J435" s="90">
        <f t="shared" si="393"/>
        <v>0</v>
      </c>
      <c r="K435" s="90">
        <f t="shared" si="393"/>
        <v>0</v>
      </c>
      <c r="L435" s="90">
        <f t="shared" si="393"/>
        <v>0</v>
      </c>
      <c r="M435" s="90">
        <f t="shared" si="393"/>
        <v>0</v>
      </c>
      <c r="N435" s="90">
        <f t="shared" si="393"/>
        <v>0</v>
      </c>
      <c r="O435" s="90">
        <f t="shared" ref="O435:Q435" si="394">O433*$D435</f>
        <v>0</v>
      </c>
      <c r="P435" s="90">
        <f t="shared" si="394"/>
        <v>0</v>
      </c>
      <c r="Q435" s="90">
        <f t="shared" si="394"/>
        <v>0</v>
      </c>
      <c r="R435" s="510" t="s">
        <v>1013</v>
      </c>
      <c r="S435" s="501"/>
      <c r="T435" s="501"/>
    </row>
    <row r="436" spans="2:20" ht="12" customHeight="1" x14ac:dyDescent="0.4">
      <c r="B436" s="1007" t="s">
        <v>120</v>
      </c>
      <c r="C436" s="1007" t="s">
        <v>125</v>
      </c>
      <c r="D436" s="1007" t="s">
        <v>126</v>
      </c>
      <c r="E436" s="1007" t="s">
        <v>142</v>
      </c>
      <c r="F436" s="1007" t="s">
        <v>142</v>
      </c>
      <c r="G436" s="1007" t="s">
        <v>142</v>
      </c>
      <c r="H436" s="1007" t="s">
        <v>142</v>
      </c>
      <c r="I436" s="1007" t="s">
        <v>142</v>
      </c>
      <c r="J436" s="1007" t="s">
        <v>142</v>
      </c>
      <c r="K436" s="1007" t="s">
        <v>142</v>
      </c>
      <c r="L436" s="1007" t="s">
        <v>142</v>
      </c>
      <c r="M436" s="1007" t="s">
        <v>142</v>
      </c>
      <c r="N436" s="1007" t="s">
        <v>142</v>
      </c>
      <c r="O436" s="1007" t="s">
        <v>142</v>
      </c>
      <c r="P436" s="1007" t="s">
        <v>142</v>
      </c>
      <c r="Q436" s="1007" t="s">
        <v>142</v>
      </c>
      <c r="R436" s="1007" t="s">
        <v>119</v>
      </c>
      <c r="S436" s="501"/>
      <c r="T436" s="501"/>
    </row>
    <row r="437" spans="2:20" ht="12" customHeight="1" x14ac:dyDescent="0.4">
      <c r="B437" s="1066" t="s">
        <v>178</v>
      </c>
      <c r="C437" s="1012" t="s">
        <v>128</v>
      </c>
      <c r="D437" s="1103">
        <f>D$387</f>
        <v>2.5000000000000001E-3</v>
      </c>
      <c r="E437" s="520">
        <f>E435*$D437</f>
        <v>0</v>
      </c>
      <c r="F437" s="520">
        <f t="shared" ref="F437:N437" si="395">F435*$D437</f>
        <v>0</v>
      </c>
      <c r="G437" s="520">
        <f t="shared" si="395"/>
        <v>0</v>
      </c>
      <c r="H437" s="520">
        <f t="shared" si="395"/>
        <v>0</v>
      </c>
      <c r="I437" s="520">
        <f t="shared" si="395"/>
        <v>0</v>
      </c>
      <c r="J437" s="520">
        <f t="shared" si="395"/>
        <v>0</v>
      </c>
      <c r="K437" s="520">
        <f t="shared" si="395"/>
        <v>0</v>
      </c>
      <c r="L437" s="520">
        <f t="shared" si="395"/>
        <v>0</v>
      </c>
      <c r="M437" s="520">
        <f t="shared" si="395"/>
        <v>0</v>
      </c>
      <c r="N437" s="520">
        <f t="shared" si="395"/>
        <v>0</v>
      </c>
      <c r="O437" s="520">
        <f t="shared" ref="O437:Q437" si="396">O435*$D437</f>
        <v>0</v>
      </c>
      <c r="P437" s="520">
        <f t="shared" si="396"/>
        <v>0</v>
      </c>
      <c r="Q437" s="520">
        <f t="shared" si="396"/>
        <v>0</v>
      </c>
      <c r="R437" s="510" t="s">
        <v>179</v>
      </c>
      <c r="S437" s="501"/>
      <c r="T437" s="501"/>
    </row>
    <row r="438" spans="2:20" ht="12" customHeight="1" x14ac:dyDescent="0.4">
      <c r="B438" s="1067" t="s">
        <v>180</v>
      </c>
      <c r="C438" s="903" t="s">
        <v>128</v>
      </c>
      <c r="D438" s="1104">
        <f>D$388</f>
        <v>1.4E-3</v>
      </c>
      <c r="E438" s="794">
        <f>E435*$D438</f>
        <v>0</v>
      </c>
      <c r="F438" s="794">
        <f t="shared" ref="F438:N438" si="397">F435*$D438</f>
        <v>0</v>
      </c>
      <c r="G438" s="794">
        <f t="shared" si="397"/>
        <v>0</v>
      </c>
      <c r="H438" s="794">
        <f t="shared" si="397"/>
        <v>0</v>
      </c>
      <c r="I438" s="794">
        <f t="shared" si="397"/>
        <v>0</v>
      </c>
      <c r="J438" s="794">
        <f t="shared" si="397"/>
        <v>0</v>
      </c>
      <c r="K438" s="794">
        <f t="shared" si="397"/>
        <v>0</v>
      </c>
      <c r="L438" s="794">
        <f t="shared" si="397"/>
        <v>0</v>
      </c>
      <c r="M438" s="794">
        <f t="shared" si="397"/>
        <v>0</v>
      </c>
      <c r="N438" s="794">
        <f t="shared" si="397"/>
        <v>0</v>
      </c>
      <c r="O438" s="794">
        <f t="shared" ref="O438:Q438" si="398">O435*$D438</f>
        <v>0</v>
      </c>
      <c r="P438" s="794">
        <f t="shared" si="398"/>
        <v>0</v>
      </c>
      <c r="Q438" s="794">
        <f t="shared" si="398"/>
        <v>0</v>
      </c>
      <c r="R438" s="510" t="s">
        <v>181</v>
      </c>
      <c r="S438" s="501"/>
      <c r="T438" s="501"/>
    </row>
    <row r="439" spans="2:20" ht="12" customHeight="1" x14ac:dyDescent="0.4">
      <c r="B439" s="1067" t="s">
        <v>183</v>
      </c>
      <c r="C439" s="1330">
        <v>3</v>
      </c>
      <c r="D439" s="1104">
        <f>D$389</f>
        <v>1.1999999999999999E-3</v>
      </c>
      <c r="E439" s="794">
        <f>MAX(49100+(E435-64000000)*$D439,0)*$C439</f>
        <v>0</v>
      </c>
      <c r="F439" s="794">
        <f t="shared" ref="F439:N439" si="399">MAX(49100+(F435-64000000)*$D439,0)*$C439</f>
        <v>0</v>
      </c>
      <c r="G439" s="794">
        <f t="shared" si="399"/>
        <v>0</v>
      </c>
      <c r="H439" s="794">
        <f t="shared" si="399"/>
        <v>0</v>
      </c>
      <c r="I439" s="794">
        <f t="shared" si="399"/>
        <v>0</v>
      </c>
      <c r="J439" s="794">
        <f t="shared" si="399"/>
        <v>0</v>
      </c>
      <c r="K439" s="794">
        <f t="shared" si="399"/>
        <v>0</v>
      </c>
      <c r="L439" s="794">
        <f t="shared" si="399"/>
        <v>0</v>
      </c>
      <c r="M439" s="794">
        <f t="shared" si="399"/>
        <v>0</v>
      </c>
      <c r="N439" s="794">
        <f t="shared" si="399"/>
        <v>0</v>
      </c>
      <c r="O439" s="794">
        <f t="shared" ref="O439:Q439" si="400">MAX(49100+(O435-64000000)*$D439,0)*$C439</f>
        <v>0</v>
      </c>
      <c r="P439" s="794">
        <f t="shared" si="400"/>
        <v>0</v>
      </c>
      <c r="Q439" s="794">
        <f t="shared" si="400"/>
        <v>0</v>
      </c>
      <c r="R439" s="510" t="s">
        <v>184</v>
      </c>
      <c r="S439" s="501"/>
      <c r="T439" s="501"/>
    </row>
    <row r="440" spans="2:20" ht="12" customHeight="1" x14ac:dyDescent="0.4">
      <c r="B440" s="1025" t="s">
        <v>185</v>
      </c>
      <c r="C440" s="905" t="s">
        <v>128</v>
      </c>
      <c r="D440" s="1105">
        <f>D$390</f>
        <v>5.0000000000000001E-4</v>
      </c>
      <c r="E440" s="795">
        <f>E435*$D440</f>
        <v>0</v>
      </c>
      <c r="F440" s="795">
        <f t="shared" ref="F440:N440" si="401">F435*$D440</f>
        <v>0</v>
      </c>
      <c r="G440" s="795">
        <f t="shared" si="401"/>
        <v>0</v>
      </c>
      <c r="H440" s="795">
        <f t="shared" si="401"/>
        <v>0</v>
      </c>
      <c r="I440" s="795">
        <f t="shared" si="401"/>
        <v>0</v>
      </c>
      <c r="J440" s="795">
        <f t="shared" si="401"/>
        <v>0</v>
      </c>
      <c r="K440" s="795">
        <f t="shared" si="401"/>
        <v>0</v>
      </c>
      <c r="L440" s="795">
        <f t="shared" si="401"/>
        <v>0</v>
      </c>
      <c r="M440" s="795">
        <f t="shared" si="401"/>
        <v>0</v>
      </c>
      <c r="N440" s="795">
        <f t="shared" si="401"/>
        <v>0</v>
      </c>
      <c r="O440" s="795">
        <f t="shared" ref="O440:Q440" si="402">O435*$D440</f>
        <v>0</v>
      </c>
      <c r="P440" s="795">
        <f t="shared" si="402"/>
        <v>0</v>
      </c>
      <c r="Q440" s="795">
        <f t="shared" si="402"/>
        <v>0</v>
      </c>
      <c r="R440" s="510" t="s">
        <v>144</v>
      </c>
      <c r="S440" s="501"/>
      <c r="T440" s="501"/>
    </row>
    <row r="441" spans="2:20" ht="12" customHeight="1" x14ac:dyDescent="0.4">
      <c r="B441" s="1068" t="s">
        <v>141</v>
      </c>
      <c r="C441" s="1069"/>
      <c r="D441" s="1070"/>
      <c r="E441" s="796">
        <f>SUM(E437:E440)</f>
        <v>0</v>
      </c>
      <c r="F441" s="796">
        <f>SUM(F437:F440)</f>
        <v>0</v>
      </c>
      <c r="G441" s="796">
        <f t="shared" ref="G441:M441" si="403">SUM(G437:G440)</f>
        <v>0</v>
      </c>
      <c r="H441" s="796">
        <f t="shared" si="403"/>
        <v>0</v>
      </c>
      <c r="I441" s="796">
        <f t="shared" si="403"/>
        <v>0</v>
      </c>
      <c r="J441" s="796">
        <f t="shared" si="403"/>
        <v>0</v>
      </c>
      <c r="K441" s="796">
        <f t="shared" si="403"/>
        <v>0</v>
      </c>
      <c r="L441" s="796">
        <f t="shared" si="403"/>
        <v>0</v>
      </c>
      <c r="M441" s="796">
        <f t="shared" si="403"/>
        <v>0</v>
      </c>
      <c r="N441" s="796">
        <f t="shared" ref="N441:Q441" si="404">SUM(N437:N440)</f>
        <v>0</v>
      </c>
      <c r="O441" s="796">
        <f t="shared" si="404"/>
        <v>0</v>
      </c>
      <c r="P441" s="796">
        <f t="shared" si="404"/>
        <v>0</v>
      </c>
      <c r="Q441" s="796">
        <f t="shared" si="404"/>
        <v>0</v>
      </c>
      <c r="R441" s="1107" t="str">
        <f>'Control Panel_운영'!$P$177</f>
        <v>임대인부담</v>
      </c>
      <c r="S441" s="501">
        <f>ROW(S441)</f>
        <v>441</v>
      </c>
      <c r="T441" s="501"/>
    </row>
    <row r="442" spans="2:20" ht="12" customHeight="1" x14ac:dyDescent="0.4">
      <c r="B442" s="1071" t="s">
        <v>712</v>
      </c>
      <c r="C442" s="1072"/>
      <c r="D442" s="1076"/>
      <c r="E442" s="1099">
        <v>42736</v>
      </c>
      <c r="F442" s="1097">
        <f>E443+1</f>
        <v>43101</v>
      </c>
      <c r="G442" s="1097">
        <f t="shared" ref="G442:Q442" si="405">F443+1</f>
        <v>43466</v>
      </c>
      <c r="H442" s="1097">
        <f t="shared" si="405"/>
        <v>43831</v>
      </c>
      <c r="I442" s="1097">
        <f t="shared" si="405"/>
        <v>44197</v>
      </c>
      <c r="J442" s="1097">
        <f t="shared" si="405"/>
        <v>44562</v>
      </c>
      <c r="K442" s="1097">
        <f t="shared" si="405"/>
        <v>44927</v>
      </c>
      <c r="L442" s="1097">
        <f t="shared" si="405"/>
        <v>45292</v>
      </c>
      <c r="M442" s="1097">
        <f t="shared" si="405"/>
        <v>45658</v>
      </c>
      <c r="N442" s="1097">
        <f t="shared" si="405"/>
        <v>46023</v>
      </c>
      <c r="O442" s="1097">
        <f t="shared" si="405"/>
        <v>46388</v>
      </c>
      <c r="P442" s="1097">
        <f t="shared" si="405"/>
        <v>46753</v>
      </c>
      <c r="Q442" s="1097">
        <f t="shared" si="405"/>
        <v>47119</v>
      </c>
      <c r="R442" s="514"/>
      <c r="S442" s="501"/>
      <c r="T442" s="501"/>
    </row>
    <row r="443" spans="2:20" ht="12" customHeight="1" x14ac:dyDescent="0.4">
      <c r="B443" s="1073" t="s">
        <v>714</v>
      </c>
      <c r="C443" s="966"/>
      <c r="D443" s="1077"/>
      <c r="E443" s="1096">
        <f>EOMONTH(E442,11)</f>
        <v>43100</v>
      </c>
      <c r="F443" s="1096">
        <f t="shared" ref="F443" si="406">EOMONTH(F442,11)</f>
        <v>43465</v>
      </c>
      <c r="G443" s="1096">
        <f t="shared" ref="G443" si="407">EOMONTH(G442,11)</f>
        <v>43830</v>
      </c>
      <c r="H443" s="1096">
        <f t="shared" ref="H443" si="408">EOMONTH(H442,11)</f>
        <v>44196</v>
      </c>
      <c r="I443" s="1096">
        <f t="shared" ref="I443" si="409">EOMONTH(I442,11)</f>
        <v>44561</v>
      </c>
      <c r="J443" s="1096">
        <f t="shared" ref="J443" si="410">EOMONTH(J442,11)</f>
        <v>44926</v>
      </c>
      <c r="K443" s="1096">
        <f t="shared" ref="K443" si="411">EOMONTH(K442,11)</f>
        <v>45291</v>
      </c>
      <c r="L443" s="1096">
        <f t="shared" ref="L443" si="412">EOMONTH(L442,11)</f>
        <v>45657</v>
      </c>
      <c r="M443" s="1096">
        <f t="shared" ref="M443" si="413">EOMONTH(M442,11)</f>
        <v>46022</v>
      </c>
      <c r="N443" s="1096">
        <f t="shared" ref="N443" si="414">EOMONTH(N442,11)</f>
        <v>46387</v>
      </c>
      <c r="O443" s="1096">
        <f t="shared" ref="O443" si="415">EOMONTH(O442,11)</f>
        <v>46752</v>
      </c>
      <c r="P443" s="1096">
        <f t="shared" ref="P443" si="416">EOMONTH(P442,11)</f>
        <v>47118</v>
      </c>
      <c r="Q443" s="1096">
        <f t="shared" ref="Q443" si="417">EOMONTH(Q442,11)</f>
        <v>47483</v>
      </c>
      <c r="R443" s="524"/>
      <c r="T443" s="501"/>
    </row>
    <row r="444" spans="2:20" ht="12" customHeight="1" x14ac:dyDescent="0.4">
      <c r="B444" s="1073" t="s">
        <v>715</v>
      </c>
      <c r="C444" s="966"/>
      <c r="D444" s="1077"/>
      <c r="E444" s="1095">
        <f>E443-E442+1</f>
        <v>365</v>
      </c>
      <c r="F444" s="1095">
        <f>F443-F442+1</f>
        <v>365</v>
      </c>
      <c r="G444" s="1095">
        <f t="shared" ref="G444:Q444" si="418">G443-G442+1</f>
        <v>365</v>
      </c>
      <c r="H444" s="1095">
        <f t="shared" si="418"/>
        <v>366</v>
      </c>
      <c r="I444" s="1095">
        <f t="shared" si="418"/>
        <v>365</v>
      </c>
      <c r="J444" s="1095">
        <f t="shared" si="418"/>
        <v>365</v>
      </c>
      <c r="K444" s="1095">
        <f t="shared" si="418"/>
        <v>365</v>
      </c>
      <c r="L444" s="1095">
        <f t="shared" si="418"/>
        <v>366</v>
      </c>
      <c r="M444" s="1095">
        <f t="shared" si="418"/>
        <v>365</v>
      </c>
      <c r="N444" s="1095">
        <f t="shared" si="418"/>
        <v>365</v>
      </c>
      <c r="O444" s="1095">
        <f t="shared" si="418"/>
        <v>365</v>
      </c>
      <c r="P444" s="1095">
        <f t="shared" si="418"/>
        <v>366</v>
      </c>
      <c r="Q444" s="1095">
        <f t="shared" si="418"/>
        <v>365</v>
      </c>
      <c r="R444" s="797"/>
      <c r="S444" s="501"/>
      <c r="T444" s="501"/>
    </row>
    <row r="445" spans="2:20" ht="12" customHeight="1" x14ac:dyDescent="0.4">
      <c r="B445" s="1073" t="s">
        <v>716</v>
      </c>
      <c r="C445" s="966"/>
      <c r="D445" s="1077"/>
      <c r="E445" s="1096">
        <f>IF(E$238=YEAR('Control Panel_운영'!$K$88),'Control Panel_운영'!$K$88,E442)</f>
        <v>42736</v>
      </c>
      <c r="F445" s="1096">
        <f>IF(F$238=YEAR('Control Panel_운영'!$K$88),'Control Panel_운영'!$K$88,F442)</f>
        <v>43101</v>
      </c>
      <c r="G445" s="1096">
        <f>IF(G$238=YEAR('Control Panel_운영'!$K$88),'Control Panel_운영'!$K$88,G442)</f>
        <v>43466</v>
      </c>
      <c r="H445" s="1096">
        <f>IF(H$238=YEAR('Control Panel_운영'!$K$88),'Control Panel_운영'!$K$88,H442)</f>
        <v>43831</v>
      </c>
      <c r="I445" s="1096">
        <f>IF(I$238=YEAR('Control Panel_운영'!$K$88),'Control Panel_운영'!$K$88,I442)</f>
        <v>44197</v>
      </c>
      <c r="J445" s="1096">
        <f>IF(J$238=YEAR('Control Panel_운영'!$K$88),'Control Panel_운영'!$K$88,J442)</f>
        <v>44562</v>
      </c>
      <c r="K445" s="1096">
        <f>IF(K$238=YEAR('Control Panel_운영'!$K$88),'Control Panel_운영'!$K$88,K442)</f>
        <v>45170</v>
      </c>
      <c r="L445" s="1096">
        <f>IF(L$238=YEAR('Control Panel_운영'!$K$88),'Control Panel_운영'!$K$88,L442)</f>
        <v>45292</v>
      </c>
      <c r="M445" s="1096">
        <f>IF(M$238=YEAR('Control Panel_운영'!$K$88),'Control Panel_운영'!$K$88,M442)</f>
        <v>45658</v>
      </c>
      <c r="N445" s="1096">
        <f>IF(N$238=YEAR('Control Panel_운영'!$K$88),'Control Panel_운영'!$K$88,N442)</f>
        <v>46023</v>
      </c>
      <c r="O445" s="1096">
        <f>IF(O$238=YEAR('Control Panel_운영'!$K$88),'Control Panel_운영'!$K$88,O442)</f>
        <v>46388</v>
      </c>
      <c r="P445" s="1096">
        <f>IF(P$238=YEAR('Control Panel_운영'!$K$88),'Control Panel_운영'!$K$88,P442)</f>
        <v>46753</v>
      </c>
      <c r="Q445" s="1096">
        <f>IF(Q$238=YEAR('Control Panel_운영'!$K$88),'Control Panel_운영'!$K$88,Q442)</f>
        <v>47119</v>
      </c>
      <c r="R445" s="797"/>
      <c r="T445" s="501"/>
    </row>
    <row r="446" spans="2:20" ht="12" customHeight="1" x14ac:dyDescent="0.4">
      <c r="B446" s="1073" t="s">
        <v>718</v>
      </c>
      <c r="C446" s="966"/>
      <c r="D446" s="1077"/>
      <c r="E446" s="1096">
        <f>IF(E$238=YEAR('Control Panel_운영'!$K$90),'Control Panel_운영'!$K$90,E443)</f>
        <v>43100</v>
      </c>
      <c r="F446" s="1096">
        <f>IF(F$238=YEAR('Control Panel_운영'!$K$90),'Control Panel_운영'!$K$90,F443)</f>
        <v>43465</v>
      </c>
      <c r="G446" s="1096">
        <f>IF(G$238=YEAR('Control Panel_운영'!$K$90),'Control Panel_운영'!$K$90,G443)</f>
        <v>43830</v>
      </c>
      <c r="H446" s="1096">
        <f>IF(H$238=YEAR('Control Panel_운영'!$K$90),'Control Panel_운영'!$K$90,H443)</f>
        <v>44196</v>
      </c>
      <c r="I446" s="1096">
        <f>IF(I$238=YEAR('Control Panel_운영'!$K$90),'Control Panel_운영'!$K$90,I443)</f>
        <v>44561</v>
      </c>
      <c r="J446" s="1096">
        <f>IF(J$238=YEAR('Control Panel_운영'!$K$90),'Control Panel_운영'!$K$90,J443)</f>
        <v>44926</v>
      </c>
      <c r="K446" s="1096">
        <f>IF(K$238=YEAR('Control Panel_운영'!$K$90),'Control Panel_운영'!$K$90,K443)</f>
        <v>45291</v>
      </c>
      <c r="L446" s="1096">
        <f>IF(L$238=YEAR('Control Panel_운영'!$K$90),'Control Panel_운영'!$K$90,L443)</f>
        <v>45657</v>
      </c>
      <c r="M446" s="1096">
        <f>IF(M$238=YEAR('Control Panel_운영'!$K$90),'Control Panel_운영'!$K$90,M443)</f>
        <v>46022</v>
      </c>
      <c r="N446" s="1096">
        <f>IF(N$238=YEAR('Control Panel_운영'!$K$90),'Control Panel_운영'!$K$90,N443)</f>
        <v>46387</v>
      </c>
      <c r="O446" s="1096">
        <f>IF(O$238=YEAR('Control Panel_운영'!$K$90),'Control Panel_운영'!$K$90,O443)</f>
        <v>46752</v>
      </c>
      <c r="P446" s="1096">
        <f>IF(P$238=YEAR('Control Panel_운영'!$K$90),'Control Panel_운영'!$K$90,P443)</f>
        <v>46996</v>
      </c>
      <c r="Q446" s="1096">
        <f>IF(Q$238=YEAR('Control Panel_운영'!$K$90),'Control Panel_운영'!$K$90,Q443)</f>
        <v>47483</v>
      </c>
      <c r="R446" s="797"/>
      <c r="T446" s="501"/>
    </row>
    <row r="447" spans="2:20" ht="12" customHeight="1" x14ac:dyDescent="0.4">
      <c r="B447" s="1074" t="s">
        <v>715</v>
      </c>
      <c r="C447" s="1075"/>
      <c r="D447" s="1078"/>
      <c r="E447" s="678">
        <f>E446-E445+1</f>
        <v>365</v>
      </c>
      <c r="F447" s="678">
        <f>F446-F445+1</f>
        <v>365</v>
      </c>
      <c r="G447" s="678">
        <f t="shared" ref="G447:Q447" si="419">G446-G445+1</f>
        <v>365</v>
      </c>
      <c r="H447" s="678">
        <f t="shared" si="419"/>
        <v>366</v>
      </c>
      <c r="I447" s="678">
        <f t="shared" si="419"/>
        <v>365</v>
      </c>
      <c r="J447" s="678">
        <f t="shared" si="419"/>
        <v>365</v>
      </c>
      <c r="K447" s="678">
        <f t="shared" si="419"/>
        <v>122</v>
      </c>
      <c r="L447" s="678">
        <f t="shared" si="419"/>
        <v>366</v>
      </c>
      <c r="M447" s="678">
        <f t="shared" si="419"/>
        <v>365</v>
      </c>
      <c r="N447" s="678">
        <f t="shared" si="419"/>
        <v>365</v>
      </c>
      <c r="O447" s="678">
        <f t="shared" si="419"/>
        <v>365</v>
      </c>
      <c r="P447" s="678">
        <f t="shared" si="419"/>
        <v>244</v>
      </c>
      <c r="Q447" s="678">
        <f t="shared" si="419"/>
        <v>365</v>
      </c>
      <c r="R447" s="798"/>
      <c r="T447" s="501"/>
    </row>
    <row r="448" spans="2:20" ht="12" customHeight="1" x14ac:dyDescent="0.4">
      <c r="B448" s="897" t="s">
        <v>720</v>
      </c>
      <c r="C448" s="898"/>
      <c r="D448" s="1018"/>
      <c r="E448" s="93">
        <f>E441-E449</f>
        <v>0</v>
      </c>
      <c r="F448" s="93">
        <f t="shared" ref="F448:M448" si="420">F441-F449</f>
        <v>0</v>
      </c>
      <c r="G448" s="93">
        <f t="shared" si="420"/>
        <v>0</v>
      </c>
      <c r="H448" s="93">
        <f t="shared" si="420"/>
        <v>0</v>
      </c>
      <c r="I448" s="93">
        <f t="shared" si="420"/>
        <v>0</v>
      </c>
      <c r="J448" s="93">
        <f t="shared" si="420"/>
        <v>0</v>
      </c>
      <c r="K448" s="93">
        <f t="shared" si="420"/>
        <v>0</v>
      </c>
      <c r="L448" s="93">
        <f t="shared" si="420"/>
        <v>0</v>
      </c>
      <c r="M448" s="93">
        <f t="shared" si="420"/>
        <v>0</v>
      </c>
      <c r="N448" s="93">
        <f t="shared" ref="N448:Q448" si="421">N441-N449</f>
        <v>0</v>
      </c>
      <c r="O448" s="93">
        <f t="shared" si="421"/>
        <v>0</v>
      </c>
      <c r="P448" s="93">
        <f t="shared" si="421"/>
        <v>0</v>
      </c>
      <c r="Q448" s="93">
        <f t="shared" si="421"/>
        <v>0</v>
      </c>
      <c r="R448" s="518"/>
      <c r="S448" s="501">
        <f>ROW(S448)</f>
        <v>448</v>
      </c>
      <c r="T448" s="501"/>
    </row>
    <row r="449" spans="2:20" ht="12" customHeight="1" x14ac:dyDescent="0.4">
      <c r="B449" s="1016" t="s">
        <v>721</v>
      </c>
      <c r="C449" s="898"/>
      <c r="D449" s="1018"/>
      <c r="E449" s="90">
        <f t="shared" ref="E449:N449" si="422">IF($R449="정산가정",E441*E447/E444,IF($R449="정산없음_매도인납부",0,IF($R449="정산없음_매수인납부",E441)))</f>
        <v>0</v>
      </c>
      <c r="F449" s="90">
        <f t="shared" si="422"/>
        <v>0</v>
      </c>
      <c r="G449" s="90">
        <f t="shared" si="422"/>
        <v>0</v>
      </c>
      <c r="H449" s="90">
        <f t="shared" si="422"/>
        <v>0</v>
      </c>
      <c r="I449" s="90">
        <f t="shared" si="422"/>
        <v>0</v>
      </c>
      <c r="J449" s="90">
        <f t="shared" si="422"/>
        <v>0</v>
      </c>
      <c r="K449" s="90">
        <f t="shared" si="422"/>
        <v>0</v>
      </c>
      <c r="L449" s="90">
        <f t="shared" si="422"/>
        <v>0</v>
      </c>
      <c r="M449" s="90">
        <f t="shared" si="422"/>
        <v>0</v>
      </c>
      <c r="N449" s="90">
        <f t="shared" si="422"/>
        <v>0</v>
      </c>
      <c r="O449" s="90">
        <f t="shared" ref="O449:Q449" si="423">IF($R449="정산가정",O441*O447/O444,IF($R449="정산없음_매도인납부",0,IF($R449="정산없음_매수인납부",O441)))</f>
        <v>0</v>
      </c>
      <c r="P449" s="90">
        <f t="shared" si="423"/>
        <v>0</v>
      </c>
      <c r="Q449" s="90">
        <f t="shared" si="423"/>
        <v>0</v>
      </c>
      <c r="R449" s="517" t="s">
        <v>847</v>
      </c>
      <c r="S449" s="501">
        <f>ROW(S449)</f>
        <v>449</v>
      </c>
      <c r="T449" s="501"/>
    </row>
    <row r="450" spans="2:20" ht="12" customHeight="1" x14ac:dyDescent="0.4">
      <c r="T450" s="501"/>
    </row>
    <row r="451" spans="2:20" ht="12" customHeight="1" x14ac:dyDescent="0.4">
      <c r="B451" s="23">
        <f>$B$8</f>
        <v>0</v>
      </c>
      <c r="S451" s="501"/>
      <c r="T451" s="501"/>
    </row>
    <row r="452" spans="2:20" ht="12" customHeight="1" x14ac:dyDescent="0.4">
      <c r="B452" s="1008" t="s">
        <v>120</v>
      </c>
      <c r="C452" s="1009"/>
      <c r="D452" s="1007" t="s">
        <v>155</v>
      </c>
      <c r="E452" s="1007" t="s">
        <v>142</v>
      </c>
      <c r="F452" s="1007" t="s">
        <v>142</v>
      </c>
      <c r="G452" s="1007" t="s">
        <v>142</v>
      </c>
      <c r="H452" s="1007" t="s">
        <v>142</v>
      </c>
      <c r="I452" s="1007" t="s">
        <v>142</v>
      </c>
      <c r="J452" s="1007" t="s">
        <v>142</v>
      </c>
      <c r="K452" s="1007" t="s">
        <v>142</v>
      </c>
      <c r="L452" s="1007" t="s">
        <v>142</v>
      </c>
      <c r="M452" s="1007" t="s">
        <v>142</v>
      </c>
      <c r="N452" s="1007" t="s">
        <v>142</v>
      </c>
      <c r="O452" s="1007" t="s">
        <v>142</v>
      </c>
      <c r="P452" s="1007" t="s">
        <v>142</v>
      </c>
      <c r="Q452" s="1007" t="s">
        <v>142</v>
      </c>
      <c r="R452" s="1007" t="s">
        <v>119</v>
      </c>
      <c r="S452" s="501"/>
      <c r="T452" s="501"/>
    </row>
    <row r="453" spans="2:20" ht="12" customHeight="1" x14ac:dyDescent="0.4">
      <c r="B453" s="897" t="s">
        <v>162</v>
      </c>
      <c r="C453" s="1018"/>
      <c r="D453" s="911" t="s">
        <v>157</v>
      </c>
      <c r="E453" s="697">
        <f>'Control Panel_운영'!C34</f>
        <v>0</v>
      </c>
      <c r="F453" s="556">
        <f>E453</f>
        <v>0</v>
      </c>
      <c r="G453" s="556">
        <f t="shared" ref="G453:N453" si="424">F453</f>
        <v>0</v>
      </c>
      <c r="H453" s="556">
        <f t="shared" si="424"/>
        <v>0</v>
      </c>
      <c r="I453" s="556">
        <f t="shared" si="424"/>
        <v>0</v>
      </c>
      <c r="J453" s="556">
        <f t="shared" si="424"/>
        <v>0</v>
      </c>
      <c r="K453" s="556">
        <f t="shared" si="424"/>
        <v>0</v>
      </c>
      <c r="L453" s="556">
        <f t="shared" si="424"/>
        <v>0</v>
      </c>
      <c r="M453" s="556">
        <f t="shared" si="424"/>
        <v>0</v>
      </c>
      <c r="N453" s="556">
        <f t="shared" si="424"/>
        <v>0</v>
      </c>
      <c r="O453" s="556">
        <f t="shared" ref="O453" si="425">N453</f>
        <v>0</v>
      </c>
      <c r="P453" s="556">
        <f t="shared" ref="P453" si="426">O453</f>
        <v>0</v>
      </c>
      <c r="Q453" s="556">
        <f t="shared" ref="Q453" si="427">P453</f>
        <v>0</v>
      </c>
      <c r="R453" s="510"/>
      <c r="S453" s="501"/>
      <c r="T453" s="501"/>
    </row>
    <row r="454" spans="2:20" ht="12" customHeight="1" x14ac:dyDescent="0.4">
      <c r="B454" s="897" t="s">
        <v>163</v>
      </c>
      <c r="C454" s="1018"/>
      <c r="D454" s="911" t="s">
        <v>159</v>
      </c>
      <c r="E454" s="511">
        <f>E$383</f>
        <v>670000</v>
      </c>
      <c r="F454" s="511">
        <f t="shared" ref="F454:Q454" si="428">F$383</f>
        <v>690000</v>
      </c>
      <c r="G454" s="511">
        <f t="shared" si="428"/>
        <v>710000</v>
      </c>
      <c r="H454" s="511">
        <f t="shared" si="428"/>
        <v>730000</v>
      </c>
      <c r="I454" s="511">
        <f t="shared" si="428"/>
        <v>750000</v>
      </c>
      <c r="J454" s="511">
        <f t="shared" si="428"/>
        <v>770000</v>
      </c>
      <c r="K454" s="511">
        <f t="shared" si="428"/>
        <v>790000</v>
      </c>
      <c r="L454" s="511">
        <f t="shared" si="428"/>
        <v>810000</v>
      </c>
      <c r="M454" s="511">
        <f t="shared" si="428"/>
        <v>830000</v>
      </c>
      <c r="N454" s="511">
        <f t="shared" si="428"/>
        <v>850000</v>
      </c>
      <c r="O454" s="511">
        <f t="shared" si="428"/>
        <v>870000</v>
      </c>
      <c r="P454" s="511">
        <f t="shared" si="428"/>
        <v>890000</v>
      </c>
      <c r="Q454" s="511">
        <f t="shared" si="428"/>
        <v>910000</v>
      </c>
      <c r="R454" s="510"/>
      <c r="S454" s="501"/>
      <c r="T454" s="501"/>
    </row>
    <row r="455" spans="2:20" ht="12" customHeight="1" x14ac:dyDescent="0.4">
      <c r="B455" s="1079" t="s">
        <v>164</v>
      </c>
      <c r="C455" s="1080"/>
      <c r="D455" s="1015" t="s">
        <v>165</v>
      </c>
      <c r="E455" s="531">
        <f>E456*E457*E458*E459*E460</f>
        <v>0</v>
      </c>
      <c r="F455" s="531">
        <f>F456*F457*F458*F459*F460</f>
        <v>0</v>
      </c>
      <c r="G455" s="531">
        <f t="shared" ref="G455:N455" si="429">G456*G457*G458*G459*G460</f>
        <v>0</v>
      </c>
      <c r="H455" s="531">
        <f t="shared" si="429"/>
        <v>0.35000000000000003</v>
      </c>
      <c r="I455" s="531">
        <f t="shared" si="429"/>
        <v>0.35000000000000003</v>
      </c>
      <c r="J455" s="531">
        <f t="shared" si="429"/>
        <v>0.35000000000000003</v>
      </c>
      <c r="K455" s="531">
        <f t="shared" si="429"/>
        <v>0.35000000000000003</v>
      </c>
      <c r="L455" s="531">
        <f t="shared" si="429"/>
        <v>0.35000000000000003</v>
      </c>
      <c r="M455" s="531">
        <f t="shared" si="429"/>
        <v>0.35000000000000003</v>
      </c>
      <c r="N455" s="531">
        <f t="shared" si="429"/>
        <v>0.35000000000000003</v>
      </c>
      <c r="O455" s="531">
        <f t="shared" ref="O455:Q455" si="430">O456*O457*O458*O459*O460</f>
        <v>0.35000000000000003</v>
      </c>
      <c r="P455" s="531">
        <f t="shared" si="430"/>
        <v>0.35000000000000003</v>
      </c>
      <c r="Q455" s="531">
        <f t="shared" si="430"/>
        <v>0.35000000000000003</v>
      </c>
      <c r="R455" s="522"/>
      <c r="S455" s="501"/>
      <c r="T455" s="501"/>
    </row>
    <row r="456" spans="2:20" ht="12" customHeight="1" x14ac:dyDescent="0.4">
      <c r="B456" s="1073" t="s">
        <v>166</v>
      </c>
      <c r="C456" s="1077"/>
      <c r="D456" s="675">
        <v>1</v>
      </c>
      <c r="E456" s="535">
        <f t="shared" ref="E456:Q458" si="431">$D456</f>
        <v>1</v>
      </c>
      <c r="F456" s="535">
        <f t="shared" si="431"/>
        <v>1</v>
      </c>
      <c r="G456" s="535">
        <f t="shared" si="431"/>
        <v>1</v>
      </c>
      <c r="H456" s="535">
        <f t="shared" si="431"/>
        <v>1</v>
      </c>
      <c r="I456" s="535">
        <f t="shared" si="431"/>
        <v>1</v>
      </c>
      <c r="J456" s="535">
        <f t="shared" si="431"/>
        <v>1</v>
      </c>
      <c r="K456" s="535">
        <f t="shared" si="431"/>
        <v>1</v>
      </c>
      <c r="L456" s="535">
        <f t="shared" si="431"/>
        <v>1</v>
      </c>
      <c r="M456" s="535">
        <f t="shared" si="431"/>
        <v>1</v>
      </c>
      <c r="N456" s="535">
        <f t="shared" si="431"/>
        <v>1</v>
      </c>
      <c r="O456" s="535">
        <f t="shared" si="431"/>
        <v>1</v>
      </c>
      <c r="P456" s="535">
        <f t="shared" si="431"/>
        <v>1</v>
      </c>
      <c r="Q456" s="535">
        <f t="shared" si="431"/>
        <v>1</v>
      </c>
      <c r="R456" s="524"/>
      <c r="S456" s="501"/>
      <c r="T456" s="501"/>
    </row>
    <row r="457" spans="2:20" ht="12" customHeight="1" x14ac:dyDescent="0.4">
      <c r="B457" s="1073" t="s">
        <v>167</v>
      </c>
      <c r="C457" s="1077"/>
      <c r="D457" s="675">
        <v>1.25</v>
      </c>
      <c r="E457" s="535">
        <f t="shared" si="431"/>
        <v>1.25</v>
      </c>
      <c r="F457" s="535">
        <f t="shared" si="431"/>
        <v>1.25</v>
      </c>
      <c r="G457" s="535">
        <f t="shared" si="431"/>
        <v>1.25</v>
      </c>
      <c r="H457" s="535">
        <f t="shared" si="431"/>
        <v>1.25</v>
      </c>
      <c r="I457" s="535">
        <f t="shared" si="431"/>
        <v>1.25</v>
      </c>
      <c r="J457" s="535">
        <f t="shared" si="431"/>
        <v>1.25</v>
      </c>
      <c r="K457" s="535">
        <f t="shared" si="431"/>
        <v>1.25</v>
      </c>
      <c r="L457" s="535">
        <f t="shared" si="431"/>
        <v>1.25</v>
      </c>
      <c r="M457" s="535">
        <f t="shared" si="431"/>
        <v>1.25</v>
      </c>
      <c r="N457" s="535">
        <f t="shared" si="431"/>
        <v>1.25</v>
      </c>
      <c r="O457" s="535">
        <f t="shared" si="431"/>
        <v>1.25</v>
      </c>
      <c r="P457" s="535">
        <f t="shared" si="431"/>
        <v>1.25</v>
      </c>
      <c r="Q457" s="535">
        <f t="shared" si="431"/>
        <v>1.25</v>
      </c>
      <c r="R457" s="524"/>
      <c r="S457" s="501"/>
      <c r="T457" s="501"/>
    </row>
    <row r="458" spans="2:20" ht="12" customHeight="1" x14ac:dyDescent="0.4">
      <c r="B458" s="1073" t="s">
        <v>168</v>
      </c>
      <c r="C458" s="1077"/>
      <c r="D458" s="675">
        <v>1.4</v>
      </c>
      <c r="E458" s="535">
        <f t="shared" si="431"/>
        <v>1.4</v>
      </c>
      <c r="F458" s="535">
        <f t="shared" si="431"/>
        <v>1.4</v>
      </c>
      <c r="G458" s="535">
        <f t="shared" si="431"/>
        <v>1.4</v>
      </c>
      <c r="H458" s="535">
        <f t="shared" si="431"/>
        <v>1.4</v>
      </c>
      <c r="I458" s="535">
        <f t="shared" si="431"/>
        <v>1.4</v>
      </c>
      <c r="J458" s="535">
        <f t="shared" si="431"/>
        <v>1.4</v>
      </c>
      <c r="K458" s="535">
        <f t="shared" si="431"/>
        <v>1.4</v>
      </c>
      <c r="L458" s="535">
        <f t="shared" si="431"/>
        <v>1.4</v>
      </c>
      <c r="M458" s="535">
        <f t="shared" si="431"/>
        <v>1.4</v>
      </c>
      <c r="N458" s="535">
        <f t="shared" si="431"/>
        <v>1.4</v>
      </c>
      <c r="O458" s="535">
        <f t="shared" si="431"/>
        <v>1.4</v>
      </c>
      <c r="P458" s="535">
        <f t="shared" si="431"/>
        <v>1.4</v>
      </c>
      <c r="Q458" s="535">
        <f t="shared" si="431"/>
        <v>1.4</v>
      </c>
      <c r="R458" s="524"/>
      <c r="S458" s="501"/>
      <c r="T458" s="501"/>
    </row>
    <row r="459" spans="2:20" ht="12" customHeight="1" x14ac:dyDescent="0.4">
      <c r="B459" s="1073" t="s">
        <v>169</v>
      </c>
      <c r="C459" s="1077" t="s">
        <v>731</v>
      </c>
      <c r="D459" s="1106">
        <v>0.2</v>
      </c>
      <c r="E459" s="535">
        <f>MAX(1-((E380-YEAR('Control Panel_운영'!$C$43))*0.02),$D459)</f>
        <v>0.2</v>
      </c>
      <c r="F459" s="535">
        <f>MAX(1-((F380-YEAR('Control Panel_운영'!$C$43))*0.02),$D459)</f>
        <v>0.2</v>
      </c>
      <c r="G459" s="535">
        <f>MAX(1-((G380-YEAR('Control Panel_운영'!$C$43))*0.02),$D459)</f>
        <v>0.2</v>
      </c>
      <c r="H459" s="535">
        <f>MAX(1-((H380-YEAR('Control Panel_운영'!$C$43))*0.02),$D459)</f>
        <v>0.2</v>
      </c>
      <c r="I459" s="535">
        <f>MAX(1-((I380-YEAR('Control Panel_운영'!$C$43))*0.02),$D459)</f>
        <v>0.2</v>
      </c>
      <c r="J459" s="535">
        <f>MAX(1-((J380-YEAR('Control Panel_운영'!$C$43))*0.02),$D459)</f>
        <v>0.2</v>
      </c>
      <c r="K459" s="535">
        <f>MAX(1-((K380-YEAR('Control Panel_운영'!$C$43))*0.02),$D459)</f>
        <v>0.2</v>
      </c>
      <c r="L459" s="535">
        <f>MAX(1-((L380-YEAR('Control Panel_운영'!$C$43))*0.02),$D459)</f>
        <v>0.2</v>
      </c>
      <c r="M459" s="535">
        <f>MAX(1-((M380-YEAR('Control Panel_운영'!$C$43))*0.02),$D459)</f>
        <v>0.2</v>
      </c>
      <c r="N459" s="535">
        <f>MAX(1-((N380-YEAR('Control Panel_운영'!$C$43))*0.02),$D459)</f>
        <v>0.2</v>
      </c>
      <c r="O459" s="535">
        <f>MAX(1-((O380-YEAR('Control Panel_운영'!$C$43))*0.02),$D459)</f>
        <v>0.2</v>
      </c>
      <c r="P459" s="535">
        <f>MAX(1-((P380-YEAR('Control Panel_운영'!$C$43))*0.02),$D459)</f>
        <v>0.2</v>
      </c>
      <c r="Q459" s="535">
        <f>MAX(1-((Q380-YEAR('Control Panel_운영'!$C$43))*0.02),$D459)</f>
        <v>0.2</v>
      </c>
      <c r="R459" s="524"/>
      <c r="S459" s="501"/>
      <c r="T459" s="501"/>
    </row>
    <row r="460" spans="2:20" ht="12" customHeight="1" x14ac:dyDescent="0.4">
      <c r="B460" s="1073" t="s">
        <v>170</v>
      </c>
      <c r="C460" s="1077"/>
      <c r="D460" s="675">
        <v>1</v>
      </c>
      <c r="E460" s="698">
        <f>IFERROR(E462/E453/E454/E456/E457/E458/E459,0)</f>
        <v>0</v>
      </c>
      <c r="F460" s="698">
        <f>IFERROR(F462/F453/F454/F456/F457/F458/F459,0)</f>
        <v>0</v>
      </c>
      <c r="G460" s="698">
        <f>IFERROR(G462/G453/G454/G456/G457/G458/G459,0)</f>
        <v>0</v>
      </c>
      <c r="H460" s="534">
        <v>1</v>
      </c>
      <c r="I460" s="534">
        <v>1</v>
      </c>
      <c r="J460" s="534">
        <v>1</v>
      </c>
      <c r="K460" s="534">
        <v>1</v>
      </c>
      <c r="L460" s="534">
        <v>1</v>
      </c>
      <c r="M460" s="534">
        <v>1</v>
      </c>
      <c r="N460" s="534">
        <v>1</v>
      </c>
      <c r="O460" s="534">
        <v>1</v>
      </c>
      <c r="P460" s="534">
        <v>1</v>
      </c>
      <c r="Q460" s="534">
        <v>1</v>
      </c>
      <c r="R460" s="516" t="s">
        <v>171</v>
      </c>
      <c r="S460" s="501"/>
      <c r="T460" s="501"/>
    </row>
    <row r="461" spans="2:20" ht="12" customHeight="1" x14ac:dyDescent="0.4">
      <c r="B461" s="1016" t="s">
        <v>972</v>
      </c>
      <c r="C461" s="1065"/>
      <c r="D461" s="911" t="s">
        <v>976</v>
      </c>
      <c r="E461" s="90">
        <f>E453*E454*E455</f>
        <v>0</v>
      </c>
      <c r="F461" s="90">
        <f t="shared" ref="F461:N461" si="432">F453*F454*F455</f>
        <v>0</v>
      </c>
      <c r="G461" s="90">
        <f t="shared" si="432"/>
        <v>0</v>
      </c>
      <c r="H461" s="90">
        <f t="shared" si="432"/>
        <v>0</v>
      </c>
      <c r="I461" s="90">
        <f t="shared" si="432"/>
        <v>0</v>
      </c>
      <c r="J461" s="90">
        <f t="shared" si="432"/>
        <v>0</v>
      </c>
      <c r="K461" s="90">
        <f t="shared" si="432"/>
        <v>0</v>
      </c>
      <c r="L461" s="90">
        <f t="shared" si="432"/>
        <v>0</v>
      </c>
      <c r="M461" s="90">
        <f t="shared" si="432"/>
        <v>0</v>
      </c>
      <c r="N461" s="90">
        <f t="shared" si="432"/>
        <v>0</v>
      </c>
      <c r="O461" s="90">
        <f t="shared" ref="O461:Q461" si="433">O453*O454*O455</f>
        <v>0</v>
      </c>
      <c r="P461" s="90">
        <f t="shared" si="433"/>
        <v>0</v>
      </c>
      <c r="Q461" s="90">
        <f t="shared" si="433"/>
        <v>0</v>
      </c>
      <c r="R461" s="510"/>
      <c r="S461" s="501"/>
      <c r="T461" s="501"/>
    </row>
    <row r="462" spans="2:20" ht="12" customHeight="1" x14ac:dyDescent="0.4">
      <c r="B462" s="1016" t="s">
        <v>973</v>
      </c>
      <c r="C462" s="1065"/>
      <c r="D462" s="911" t="s">
        <v>976</v>
      </c>
      <c r="E462" s="696">
        <v>0</v>
      </c>
      <c r="F462" s="696">
        <v>0</v>
      </c>
      <c r="G462" s="696">
        <v>0</v>
      </c>
      <c r="H462" s="696">
        <v>0</v>
      </c>
      <c r="I462" s="696">
        <v>0</v>
      </c>
      <c r="J462" s="696">
        <v>0</v>
      </c>
      <c r="K462" s="696">
        <v>0</v>
      </c>
      <c r="L462" s="696">
        <v>0</v>
      </c>
      <c r="M462" s="696">
        <v>0</v>
      </c>
      <c r="N462" s="696">
        <v>0</v>
      </c>
      <c r="O462" s="696">
        <v>0</v>
      </c>
      <c r="P462" s="696">
        <v>0</v>
      </c>
      <c r="Q462" s="696">
        <v>0</v>
      </c>
      <c r="R462" s="510"/>
      <c r="S462" s="501"/>
      <c r="T462" s="501"/>
    </row>
    <row r="463" spans="2:20" ht="12" customHeight="1" x14ac:dyDescent="0.4">
      <c r="B463" s="1016" t="s">
        <v>123</v>
      </c>
      <c r="C463" s="1019"/>
      <c r="D463" s="786">
        <f>D$385</f>
        <v>0.7</v>
      </c>
      <c r="E463" s="90">
        <f>E461*$D463</f>
        <v>0</v>
      </c>
      <c r="F463" s="90">
        <f t="shared" ref="F463:N463" si="434">F461*$D463</f>
        <v>0</v>
      </c>
      <c r="G463" s="90">
        <f t="shared" si="434"/>
        <v>0</v>
      </c>
      <c r="H463" s="90">
        <f t="shared" si="434"/>
        <v>0</v>
      </c>
      <c r="I463" s="90">
        <f t="shared" si="434"/>
        <v>0</v>
      </c>
      <c r="J463" s="90">
        <f t="shared" si="434"/>
        <v>0</v>
      </c>
      <c r="K463" s="90">
        <f t="shared" si="434"/>
        <v>0</v>
      </c>
      <c r="L463" s="90">
        <f t="shared" si="434"/>
        <v>0</v>
      </c>
      <c r="M463" s="90">
        <f t="shared" si="434"/>
        <v>0</v>
      </c>
      <c r="N463" s="90">
        <f t="shared" si="434"/>
        <v>0</v>
      </c>
      <c r="O463" s="90">
        <f t="shared" ref="O463:Q463" si="435">O461*$D463</f>
        <v>0</v>
      </c>
      <c r="P463" s="90">
        <f t="shared" si="435"/>
        <v>0</v>
      </c>
      <c r="Q463" s="90">
        <f t="shared" si="435"/>
        <v>0</v>
      </c>
      <c r="R463" s="510" t="s">
        <v>1013</v>
      </c>
      <c r="S463" s="501"/>
      <c r="T463" s="501"/>
    </row>
    <row r="464" spans="2:20" ht="12" customHeight="1" x14ac:dyDescent="0.4">
      <c r="B464" s="1007" t="s">
        <v>120</v>
      </c>
      <c r="C464" s="1007" t="s">
        <v>125</v>
      </c>
      <c r="D464" s="1007" t="s">
        <v>126</v>
      </c>
      <c r="E464" s="1007" t="s">
        <v>142</v>
      </c>
      <c r="F464" s="1007" t="s">
        <v>142</v>
      </c>
      <c r="G464" s="1007" t="s">
        <v>142</v>
      </c>
      <c r="H464" s="1007" t="s">
        <v>142</v>
      </c>
      <c r="I464" s="1007" t="s">
        <v>142</v>
      </c>
      <c r="J464" s="1007" t="s">
        <v>142</v>
      </c>
      <c r="K464" s="1007" t="s">
        <v>142</v>
      </c>
      <c r="L464" s="1007" t="s">
        <v>142</v>
      </c>
      <c r="M464" s="1007" t="s">
        <v>142</v>
      </c>
      <c r="N464" s="1007" t="s">
        <v>142</v>
      </c>
      <c r="O464" s="1007" t="s">
        <v>142</v>
      </c>
      <c r="P464" s="1007" t="s">
        <v>142</v>
      </c>
      <c r="Q464" s="1007" t="s">
        <v>142</v>
      </c>
      <c r="R464" s="1007" t="s">
        <v>119</v>
      </c>
      <c r="S464" s="501"/>
      <c r="T464" s="501"/>
    </row>
    <row r="465" spans="2:20" ht="12" customHeight="1" x14ac:dyDescent="0.4">
      <c r="B465" s="1066" t="s">
        <v>178</v>
      </c>
      <c r="C465" s="1012" t="s">
        <v>128</v>
      </c>
      <c r="D465" s="1103">
        <f>D$387</f>
        <v>2.5000000000000001E-3</v>
      </c>
      <c r="E465" s="520">
        <f>E463*$D465</f>
        <v>0</v>
      </c>
      <c r="F465" s="520">
        <f t="shared" ref="F465:N465" si="436">F463*$D465</f>
        <v>0</v>
      </c>
      <c r="G465" s="520">
        <f t="shared" si="436"/>
        <v>0</v>
      </c>
      <c r="H465" s="520">
        <f t="shared" si="436"/>
        <v>0</v>
      </c>
      <c r="I465" s="520">
        <f t="shared" si="436"/>
        <v>0</v>
      </c>
      <c r="J465" s="520">
        <f t="shared" si="436"/>
        <v>0</v>
      </c>
      <c r="K465" s="520">
        <f t="shared" si="436"/>
        <v>0</v>
      </c>
      <c r="L465" s="520">
        <f t="shared" si="436"/>
        <v>0</v>
      </c>
      <c r="M465" s="520">
        <f t="shared" si="436"/>
        <v>0</v>
      </c>
      <c r="N465" s="520">
        <f t="shared" si="436"/>
        <v>0</v>
      </c>
      <c r="O465" s="520">
        <f t="shared" ref="O465:Q465" si="437">O463*$D465</f>
        <v>0</v>
      </c>
      <c r="P465" s="520">
        <f t="shared" si="437"/>
        <v>0</v>
      </c>
      <c r="Q465" s="520">
        <f t="shared" si="437"/>
        <v>0</v>
      </c>
      <c r="R465" s="510" t="s">
        <v>179</v>
      </c>
      <c r="S465" s="501"/>
      <c r="T465" s="501"/>
    </row>
    <row r="466" spans="2:20" ht="12" customHeight="1" x14ac:dyDescent="0.4">
      <c r="B466" s="1067" t="s">
        <v>180</v>
      </c>
      <c r="C466" s="903" t="s">
        <v>128</v>
      </c>
      <c r="D466" s="1104">
        <f>D$388</f>
        <v>1.4E-3</v>
      </c>
      <c r="E466" s="794">
        <f>E463*$D466</f>
        <v>0</v>
      </c>
      <c r="F466" s="794">
        <f t="shared" ref="F466:N466" si="438">F463*$D466</f>
        <v>0</v>
      </c>
      <c r="G466" s="794">
        <f t="shared" si="438"/>
        <v>0</v>
      </c>
      <c r="H466" s="794">
        <f t="shared" si="438"/>
        <v>0</v>
      </c>
      <c r="I466" s="794">
        <f t="shared" si="438"/>
        <v>0</v>
      </c>
      <c r="J466" s="794">
        <f t="shared" si="438"/>
        <v>0</v>
      </c>
      <c r="K466" s="794">
        <f t="shared" si="438"/>
        <v>0</v>
      </c>
      <c r="L466" s="794">
        <f t="shared" si="438"/>
        <v>0</v>
      </c>
      <c r="M466" s="794">
        <f t="shared" si="438"/>
        <v>0</v>
      </c>
      <c r="N466" s="794">
        <f t="shared" si="438"/>
        <v>0</v>
      </c>
      <c r="O466" s="794">
        <f t="shared" ref="O466:Q466" si="439">O463*$D466</f>
        <v>0</v>
      </c>
      <c r="P466" s="794">
        <f t="shared" si="439"/>
        <v>0</v>
      </c>
      <c r="Q466" s="794">
        <f t="shared" si="439"/>
        <v>0</v>
      </c>
      <c r="R466" s="510" t="s">
        <v>181</v>
      </c>
      <c r="S466" s="501"/>
      <c r="T466" s="501"/>
    </row>
    <row r="467" spans="2:20" ht="12" customHeight="1" x14ac:dyDescent="0.4">
      <c r="B467" s="1067" t="s">
        <v>183</v>
      </c>
      <c r="C467" s="1330">
        <v>3</v>
      </c>
      <c r="D467" s="1104">
        <f>D$389</f>
        <v>1.1999999999999999E-3</v>
      </c>
      <c r="E467" s="794">
        <f>MAX(49100+(E463-64000000)*$D467,0)*$C467</f>
        <v>0</v>
      </c>
      <c r="F467" s="794">
        <f t="shared" ref="F467:N467" si="440">MAX(49100+(F463-64000000)*$D467,0)*$C467</f>
        <v>0</v>
      </c>
      <c r="G467" s="794">
        <f t="shared" si="440"/>
        <v>0</v>
      </c>
      <c r="H467" s="794">
        <f t="shared" si="440"/>
        <v>0</v>
      </c>
      <c r="I467" s="794">
        <f t="shared" si="440"/>
        <v>0</v>
      </c>
      <c r="J467" s="794">
        <f t="shared" si="440"/>
        <v>0</v>
      </c>
      <c r="K467" s="794">
        <f t="shared" si="440"/>
        <v>0</v>
      </c>
      <c r="L467" s="794">
        <f t="shared" si="440"/>
        <v>0</v>
      </c>
      <c r="M467" s="794">
        <f t="shared" si="440"/>
        <v>0</v>
      </c>
      <c r="N467" s="794">
        <f t="shared" si="440"/>
        <v>0</v>
      </c>
      <c r="O467" s="794">
        <f t="shared" ref="O467:Q467" si="441">MAX(49100+(O463-64000000)*$D467,0)*$C467</f>
        <v>0</v>
      </c>
      <c r="P467" s="794">
        <f t="shared" si="441"/>
        <v>0</v>
      </c>
      <c r="Q467" s="794">
        <f t="shared" si="441"/>
        <v>0</v>
      </c>
      <c r="R467" s="510" t="s">
        <v>184</v>
      </c>
      <c r="S467" s="501"/>
      <c r="T467" s="501"/>
    </row>
    <row r="468" spans="2:20" ht="12" customHeight="1" x14ac:dyDescent="0.4">
      <c r="B468" s="1025" t="s">
        <v>185</v>
      </c>
      <c r="C468" s="905" t="s">
        <v>128</v>
      </c>
      <c r="D468" s="1105">
        <f>D$390</f>
        <v>5.0000000000000001E-4</v>
      </c>
      <c r="E468" s="795">
        <f>E463*$D468</f>
        <v>0</v>
      </c>
      <c r="F468" s="795">
        <f t="shared" ref="F468:N468" si="442">F463*$D468</f>
        <v>0</v>
      </c>
      <c r="G468" s="795">
        <f t="shared" si="442"/>
        <v>0</v>
      </c>
      <c r="H468" s="795">
        <f t="shared" si="442"/>
        <v>0</v>
      </c>
      <c r="I468" s="795">
        <f t="shared" si="442"/>
        <v>0</v>
      </c>
      <c r="J468" s="795">
        <f t="shared" si="442"/>
        <v>0</v>
      </c>
      <c r="K468" s="795">
        <f t="shared" si="442"/>
        <v>0</v>
      </c>
      <c r="L468" s="795">
        <f t="shared" si="442"/>
        <v>0</v>
      </c>
      <c r="M468" s="795">
        <f t="shared" si="442"/>
        <v>0</v>
      </c>
      <c r="N468" s="795">
        <f t="shared" si="442"/>
        <v>0</v>
      </c>
      <c r="O468" s="795">
        <f t="shared" ref="O468:Q468" si="443">O463*$D468</f>
        <v>0</v>
      </c>
      <c r="P468" s="795">
        <f t="shared" si="443"/>
        <v>0</v>
      </c>
      <c r="Q468" s="795">
        <f t="shared" si="443"/>
        <v>0</v>
      </c>
      <c r="R468" s="510" t="s">
        <v>144</v>
      </c>
      <c r="S468" s="501"/>
      <c r="T468" s="501"/>
    </row>
    <row r="469" spans="2:20" ht="12" customHeight="1" x14ac:dyDescent="0.4">
      <c r="B469" s="1068" t="s">
        <v>141</v>
      </c>
      <c r="C469" s="1069"/>
      <c r="D469" s="1070"/>
      <c r="E469" s="796">
        <f>SUM(E465:E468)</f>
        <v>0</v>
      </c>
      <c r="F469" s="796">
        <f>SUM(F465:F468)</f>
        <v>0</v>
      </c>
      <c r="G469" s="796">
        <f t="shared" ref="G469:N469" si="444">SUM(G465:G468)</f>
        <v>0</v>
      </c>
      <c r="H469" s="796">
        <f t="shared" si="444"/>
        <v>0</v>
      </c>
      <c r="I469" s="796">
        <f t="shared" si="444"/>
        <v>0</v>
      </c>
      <c r="J469" s="796">
        <f t="shared" si="444"/>
        <v>0</v>
      </c>
      <c r="K469" s="796">
        <f t="shared" si="444"/>
        <v>0</v>
      </c>
      <c r="L469" s="796">
        <f t="shared" si="444"/>
        <v>0</v>
      </c>
      <c r="M469" s="796">
        <f t="shared" si="444"/>
        <v>0</v>
      </c>
      <c r="N469" s="796">
        <f t="shared" si="444"/>
        <v>0</v>
      </c>
      <c r="O469" s="796">
        <f t="shared" ref="O469:Q469" si="445">SUM(O465:O468)</f>
        <v>0</v>
      </c>
      <c r="P469" s="796">
        <f t="shared" si="445"/>
        <v>0</v>
      </c>
      <c r="Q469" s="796">
        <f t="shared" si="445"/>
        <v>0</v>
      </c>
      <c r="R469" s="1107" t="str">
        <f>'Control Panel_운영'!$P$177</f>
        <v>임대인부담</v>
      </c>
      <c r="S469" s="501">
        <f>ROW(S469)</f>
        <v>469</v>
      </c>
      <c r="T469" s="501"/>
    </row>
    <row r="470" spans="2:20" ht="12" customHeight="1" x14ac:dyDescent="0.4">
      <c r="B470" s="1071" t="s">
        <v>712</v>
      </c>
      <c r="C470" s="1072"/>
      <c r="D470" s="1076"/>
      <c r="E470" s="1099">
        <v>42736</v>
      </c>
      <c r="F470" s="1097">
        <f>E471+1</f>
        <v>43101</v>
      </c>
      <c r="G470" s="1097">
        <f t="shared" ref="G470:Q470" si="446">F471+1</f>
        <v>43466</v>
      </c>
      <c r="H470" s="1097">
        <f t="shared" si="446"/>
        <v>43831</v>
      </c>
      <c r="I470" s="1097">
        <f t="shared" si="446"/>
        <v>44197</v>
      </c>
      <c r="J470" s="1097">
        <f t="shared" si="446"/>
        <v>44562</v>
      </c>
      <c r="K470" s="1097">
        <f t="shared" si="446"/>
        <v>44927</v>
      </c>
      <c r="L470" s="1097">
        <f t="shared" si="446"/>
        <v>45292</v>
      </c>
      <c r="M470" s="1097">
        <f t="shared" si="446"/>
        <v>45658</v>
      </c>
      <c r="N470" s="1097">
        <f t="shared" si="446"/>
        <v>46023</v>
      </c>
      <c r="O470" s="1097">
        <f t="shared" si="446"/>
        <v>46388</v>
      </c>
      <c r="P470" s="1097">
        <f t="shared" si="446"/>
        <v>46753</v>
      </c>
      <c r="Q470" s="1097">
        <f t="shared" si="446"/>
        <v>47119</v>
      </c>
      <c r="R470" s="514"/>
      <c r="S470" s="501"/>
      <c r="T470" s="501"/>
    </row>
    <row r="471" spans="2:20" ht="12" customHeight="1" x14ac:dyDescent="0.4">
      <c r="B471" s="1073" t="s">
        <v>714</v>
      </c>
      <c r="C471" s="966"/>
      <c r="D471" s="1077"/>
      <c r="E471" s="1096">
        <f>EOMONTH(E470,11)</f>
        <v>43100</v>
      </c>
      <c r="F471" s="1096">
        <f t="shared" ref="F471" si="447">EOMONTH(F470,11)</f>
        <v>43465</v>
      </c>
      <c r="G471" s="1096">
        <f t="shared" ref="G471" si="448">EOMONTH(G470,11)</f>
        <v>43830</v>
      </c>
      <c r="H471" s="1096">
        <f t="shared" ref="H471" si="449">EOMONTH(H470,11)</f>
        <v>44196</v>
      </c>
      <c r="I471" s="1096">
        <f t="shared" ref="I471" si="450">EOMONTH(I470,11)</f>
        <v>44561</v>
      </c>
      <c r="J471" s="1096">
        <f t="shared" ref="J471" si="451">EOMONTH(J470,11)</f>
        <v>44926</v>
      </c>
      <c r="K471" s="1096">
        <f t="shared" ref="K471" si="452">EOMONTH(K470,11)</f>
        <v>45291</v>
      </c>
      <c r="L471" s="1096">
        <f t="shared" ref="L471" si="453">EOMONTH(L470,11)</f>
        <v>45657</v>
      </c>
      <c r="M471" s="1096">
        <f t="shared" ref="M471" si="454">EOMONTH(M470,11)</f>
        <v>46022</v>
      </c>
      <c r="N471" s="1096">
        <f t="shared" ref="N471" si="455">EOMONTH(N470,11)</f>
        <v>46387</v>
      </c>
      <c r="O471" s="1096">
        <f t="shared" ref="O471" si="456">EOMONTH(O470,11)</f>
        <v>46752</v>
      </c>
      <c r="P471" s="1096">
        <f t="shared" ref="P471" si="457">EOMONTH(P470,11)</f>
        <v>47118</v>
      </c>
      <c r="Q471" s="1096">
        <f t="shared" ref="Q471" si="458">EOMONTH(Q470,11)</f>
        <v>47483</v>
      </c>
      <c r="R471" s="524"/>
      <c r="T471" s="501"/>
    </row>
    <row r="472" spans="2:20" ht="12" customHeight="1" x14ac:dyDescent="0.4">
      <c r="B472" s="1073" t="s">
        <v>715</v>
      </c>
      <c r="C472" s="966"/>
      <c r="D472" s="1077"/>
      <c r="E472" s="1095">
        <f>E471-E470+1</f>
        <v>365</v>
      </c>
      <c r="F472" s="1095">
        <f>F471-F470+1</f>
        <v>365</v>
      </c>
      <c r="G472" s="1095">
        <f t="shared" ref="G472:Q472" si="459">G471-G470+1</f>
        <v>365</v>
      </c>
      <c r="H472" s="1095">
        <f t="shared" si="459"/>
        <v>366</v>
      </c>
      <c r="I472" s="1095">
        <f t="shared" si="459"/>
        <v>365</v>
      </c>
      <c r="J472" s="1095">
        <f t="shared" si="459"/>
        <v>365</v>
      </c>
      <c r="K472" s="1095">
        <f t="shared" si="459"/>
        <v>365</v>
      </c>
      <c r="L472" s="1095">
        <f t="shared" si="459"/>
        <v>366</v>
      </c>
      <c r="M472" s="1095">
        <f t="shared" si="459"/>
        <v>365</v>
      </c>
      <c r="N472" s="1095">
        <f t="shared" si="459"/>
        <v>365</v>
      </c>
      <c r="O472" s="1095">
        <f t="shared" si="459"/>
        <v>365</v>
      </c>
      <c r="P472" s="1095">
        <f t="shared" si="459"/>
        <v>366</v>
      </c>
      <c r="Q472" s="1095">
        <f t="shared" si="459"/>
        <v>365</v>
      </c>
      <c r="R472" s="797"/>
      <c r="S472" s="501"/>
      <c r="T472" s="501"/>
    </row>
    <row r="473" spans="2:20" ht="12" customHeight="1" x14ac:dyDescent="0.4">
      <c r="B473" s="1073" t="s">
        <v>716</v>
      </c>
      <c r="C473" s="966"/>
      <c r="D473" s="1077"/>
      <c r="E473" s="1096">
        <f>IF(E$238=YEAR('Control Panel_운영'!$K$88),'Control Panel_운영'!$K$88,E470)</f>
        <v>42736</v>
      </c>
      <c r="F473" s="1096">
        <f>IF(F$238=YEAR('Control Panel_운영'!$K$88),'Control Panel_운영'!$K$88,F470)</f>
        <v>43101</v>
      </c>
      <c r="G473" s="1096">
        <f>IF(G$238=YEAR('Control Panel_운영'!$K$88),'Control Panel_운영'!$K$88,G470)</f>
        <v>43466</v>
      </c>
      <c r="H473" s="1096">
        <f>IF(H$238=YEAR('Control Panel_운영'!$K$88),'Control Panel_운영'!$K$88,H470)</f>
        <v>43831</v>
      </c>
      <c r="I473" s="1096">
        <f>IF(I$238=YEAR('Control Panel_운영'!$K$88),'Control Panel_운영'!$K$88,I470)</f>
        <v>44197</v>
      </c>
      <c r="J473" s="1096">
        <f>IF(J$238=YEAR('Control Panel_운영'!$K$88),'Control Panel_운영'!$K$88,J470)</f>
        <v>44562</v>
      </c>
      <c r="K473" s="1096">
        <f>IF(K$238=YEAR('Control Panel_운영'!$K$88),'Control Panel_운영'!$K$88,K470)</f>
        <v>45170</v>
      </c>
      <c r="L473" s="1096">
        <f>IF(L$238=YEAR('Control Panel_운영'!$K$88),'Control Panel_운영'!$K$88,L470)</f>
        <v>45292</v>
      </c>
      <c r="M473" s="1096">
        <f>IF(M$238=YEAR('Control Panel_운영'!$K$88),'Control Panel_운영'!$K$88,M470)</f>
        <v>45658</v>
      </c>
      <c r="N473" s="1096">
        <f>IF(N$238=YEAR('Control Panel_운영'!$K$88),'Control Panel_운영'!$K$88,N470)</f>
        <v>46023</v>
      </c>
      <c r="O473" s="1096">
        <f>IF(O$238=YEAR('Control Panel_운영'!$K$88),'Control Panel_운영'!$K$88,O470)</f>
        <v>46388</v>
      </c>
      <c r="P473" s="1096">
        <f>IF(P$238=YEAR('Control Panel_운영'!$K$88),'Control Panel_운영'!$K$88,P470)</f>
        <v>46753</v>
      </c>
      <c r="Q473" s="1096">
        <f>IF(Q$238=YEAR('Control Panel_운영'!$K$88),'Control Panel_운영'!$K$88,Q470)</f>
        <v>47119</v>
      </c>
      <c r="R473" s="797"/>
      <c r="T473" s="501"/>
    </row>
    <row r="474" spans="2:20" ht="12" customHeight="1" x14ac:dyDescent="0.4">
      <c r="B474" s="1073" t="s">
        <v>718</v>
      </c>
      <c r="C474" s="966"/>
      <c r="D474" s="1077"/>
      <c r="E474" s="1096">
        <f>IF(E$238=YEAR('Control Panel_운영'!$K$90),'Control Panel_운영'!$K$90,E471)</f>
        <v>43100</v>
      </c>
      <c r="F474" s="1096">
        <f>IF(F$238=YEAR('Control Panel_운영'!$K$90),'Control Panel_운영'!$K$90,F471)</f>
        <v>43465</v>
      </c>
      <c r="G474" s="1096">
        <f>IF(G$238=YEAR('Control Panel_운영'!$K$90),'Control Panel_운영'!$K$90,G471)</f>
        <v>43830</v>
      </c>
      <c r="H474" s="1096">
        <f>IF(H$238=YEAR('Control Panel_운영'!$K$90),'Control Panel_운영'!$K$90,H471)</f>
        <v>44196</v>
      </c>
      <c r="I474" s="1096">
        <f>IF(I$238=YEAR('Control Panel_운영'!$K$90),'Control Panel_운영'!$K$90,I471)</f>
        <v>44561</v>
      </c>
      <c r="J474" s="1096">
        <f>IF(J$238=YEAR('Control Panel_운영'!$K$90),'Control Panel_운영'!$K$90,J471)</f>
        <v>44926</v>
      </c>
      <c r="K474" s="1096">
        <f>IF(K$238=YEAR('Control Panel_운영'!$K$90),'Control Panel_운영'!$K$90,K471)</f>
        <v>45291</v>
      </c>
      <c r="L474" s="1096">
        <f>IF(L$238=YEAR('Control Panel_운영'!$K$90),'Control Panel_운영'!$K$90,L471)</f>
        <v>45657</v>
      </c>
      <c r="M474" s="1096">
        <f>IF(M$238=YEAR('Control Panel_운영'!$K$90),'Control Panel_운영'!$K$90,M471)</f>
        <v>46022</v>
      </c>
      <c r="N474" s="1096">
        <f>IF(N$238=YEAR('Control Panel_운영'!$K$90),'Control Panel_운영'!$K$90,N471)</f>
        <v>46387</v>
      </c>
      <c r="O474" s="1096">
        <f>IF(O$238=YEAR('Control Panel_운영'!$K$90),'Control Panel_운영'!$K$90,O471)</f>
        <v>46752</v>
      </c>
      <c r="P474" s="1096">
        <f>IF(P$238=YEAR('Control Panel_운영'!$K$90),'Control Panel_운영'!$K$90,P471)</f>
        <v>46996</v>
      </c>
      <c r="Q474" s="1096">
        <f>IF(Q$238=YEAR('Control Panel_운영'!$K$90),'Control Panel_운영'!$K$90,Q471)</f>
        <v>47483</v>
      </c>
      <c r="R474" s="797"/>
      <c r="T474" s="501"/>
    </row>
    <row r="475" spans="2:20" ht="12" customHeight="1" x14ac:dyDescent="0.4">
      <c r="B475" s="1074" t="s">
        <v>715</v>
      </c>
      <c r="C475" s="1075"/>
      <c r="D475" s="1078"/>
      <c r="E475" s="678">
        <f>E474-E473+1</f>
        <v>365</v>
      </c>
      <c r="F475" s="678">
        <f>F474-F473+1</f>
        <v>365</v>
      </c>
      <c r="G475" s="678">
        <f t="shared" ref="G475:Q475" si="460">G474-G473+1</f>
        <v>365</v>
      </c>
      <c r="H475" s="678">
        <f t="shared" si="460"/>
        <v>366</v>
      </c>
      <c r="I475" s="678">
        <f t="shared" si="460"/>
        <v>365</v>
      </c>
      <c r="J475" s="678">
        <f t="shared" si="460"/>
        <v>365</v>
      </c>
      <c r="K475" s="678">
        <f t="shared" si="460"/>
        <v>122</v>
      </c>
      <c r="L475" s="678">
        <f t="shared" si="460"/>
        <v>366</v>
      </c>
      <c r="M475" s="678">
        <f t="shared" si="460"/>
        <v>365</v>
      </c>
      <c r="N475" s="678">
        <f t="shared" si="460"/>
        <v>365</v>
      </c>
      <c r="O475" s="678">
        <f t="shared" si="460"/>
        <v>365</v>
      </c>
      <c r="P475" s="678">
        <f t="shared" si="460"/>
        <v>244</v>
      </c>
      <c r="Q475" s="678">
        <f t="shared" si="460"/>
        <v>365</v>
      </c>
      <c r="R475" s="798"/>
      <c r="T475" s="501"/>
    </row>
    <row r="476" spans="2:20" ht="12" customHeight="1" x14ac:dyDescent="0.4">
      <c r="B476" s="897" t="s">
        <v>720</v>
      </c>
      <c r="C476" s="898"/>
      <c r="D476" s="1018"/>
      <c r="E476" s="93">
        <f>E469-E477</f>
        <v>0</v>
      </c>
      <c r="F476" s="93">
        <f t="shared" ref="F476:N476" si="461">F469-F477</f>
        <v>0</v>
      </c>
      <c r="G476" s="93">
        <f t="shared" si="461"/>
        <v>0</v>
      </c>
      <c r="H476" s="93">
        <f t="shared" si="461"/>
        <v>0</v>
      </c>
      <c r="I476" s="93">
        <f t="shared" si="461"/>
        <v>0</v>
      </c>
      <c r="J476" s="93">
        <f t="shared" si="461"/>
        <v>0</v>
      </c>
      <c r="K476" s="93">
        <f t="shared" si="461"/>
        <v>0</v>
      </c>
      <c r="L476" s="93">
        <f t="shared" si="461"/>
        <v>0</v>
      </c>
      <c r="M476" s="93">
        <f t="shared" si="461"/>
        <v>0</v>
      </c>
      <c r="N476" s="93">
        <f t="shared" si="461"/>
        <v>0</v>
      </c>
      <c r="O476" s="93">
        <f t="shared" ref="O476:Q476" si="462">O469-O477</f>
        <v>0</v>
      </c>
      <c r="P476" s="93">
        <f t="shared" si="462"/>
        <v>0</v>
      </c>
      <c r="Q476" s="93">
        <f t="shared" si="462"/>
        <v>0</v>
      </c>
      <c r="R476" s="518"/>
      <c r="S476" s="501">
        <f>ROW(S476)</f>
        <v>476</v>
      </c>
      <c r="T476" s="501"/>
    </row>
    <row r="477" spans="2:20" ht="12" customHeight="1" x14ac:dyDescent="0.4">
      <c r="B477" s="1016" t="s">
        <v>721</v>
      </c>
      <c r="C477" s="898"/>
      <c r="D477" s="1018"/>
      <c r="E477" s="90">
        <f t="shared" ref="E477:N477" si="463">IF($R477="정산가정",E469*E475/E472,IF($R477="정산없음_매도인납부",0,IF($R477="정산없음_매수인납부",E469)))</f>
        <v>0</v>
      </c>
      <c r="F477" s="90">
        <f t="shared" si="463"/>
        <v>0</v>
      </c>
      <c r="G477" s="90">
        <f t="shared" si="463"/>
        <v>0</v>
      </c>
      <c r="H477" s="90">
        <f t="shared" si="463"/>
        <v>0</v>
      </c>
      <c r="I477" s="90">
        <f t="shared" si="463"/>
        <v>0</v>
      </c>
      <c r="J477" s="90">
        <f t="shared" si="463"/>
        <v>0</v>
      </c>
      <c r="K477" s="90">
        <f t="shared" si="463"/>
        <v>0</v>
      </c>
      <c r="L477" s="90">
        <f t="shared" si="463"/>
        <v>0</v>
      </c>
      <c r="M477" s="90">
        <f t="shared" si="463"/>
        <v>0</v>
      </c>
      <c r="N477" s="90">
        <f t="shared" si="463"/>
        <v>0</v>
      </c>
      <c r="O477" s="90">
        <f t="shared" ref="O477:Q477" si="464">IF($R477="정산가정",O469*O475/O472,IF($R477="정산없음_매도인납부",0,IF($R477="정산없음_매수인납부",O469)))</f>
        <v>0</v>
      </c>
      <c r="P477" s="90">
        <f t="shared" si="464"/>
        <v>0</v>
      </c>
      <c r="Q477" s="90">
        <f t="shared" si="464"/>
        <v>0</v>
      </c>
      <c r="R477" s="517" t="s">
        <v>847</v>
      </c>
      <c r="S477" s="501">
        <f>ROW(S477)</f>
        <v>477</v>
      </c>
      <c r="T477" s="501"/>
    </row>
    <row r="478" spans="2:20" ht="12" customHeight="1" x14ac:dyDescent="0.4">
      <c r="T478" s="501"/>
    </row>
    <row r="479" spans="2:20" ht="12" customHeight="1" x14ac:dyDescent="0.4">
      <c r="B479" s="23">
        <f>$B$9</f>
        <v>0</v>
      </c>
      <c r="S479" s="501"/>
      <c r="T479" s="501"/>
    </row>
    <row r="480" spans="2:20" ht="12" customHeight="1" x14ac:dyDescent="0.4">
      <c r="B480" s="1008" t="s">
        <v>120</v>
      </c>
      <c r="C480" s="1009"/>
      <c r="D480" s="1007" t="s">
        <v>155</v>
      </c>
      <c r="E480" s="1007" t="s">
        <v>142</v>
      </c>
      <c r="F480" s="1007" t="s">
        <v>142</v>
      </c>
      <c r="G480" s="1007" t="s">
        <v>142</v>
      </c>
      <c r="H480" s="1007" t="s">
        <v>142</v>
      </c>
      <c r="I480" s="1007" t="s">
        <v>142</v>
      </c>
      <c r="J480" s="1007" t="s">
        <v>142</v>
      </c>
      <c r="K480" s="1007" t="s">
        <v>142</v>
      </c>
      <c r="L480" s="1007" t="s">
        <v>142</v>
      </c>
      <c r="M480" s="1007" t="s">
        <v>142</v>
      </c>
      <c r="N480" s="1007" t="s">
        <v>142</v>
      </c>
      <c r="O480" s="1007" t="s">
        <v>142</v>
      </c>
      <c r="P480" s="1007" t="s">
        <v>142</v>
      </c>
      <c r="Q480" s="1007" t="s">
        <v>142</v>
      </c>
      <c r="R480" s="1007" t="s">
        <v>119</v>
      </c>
      <c r="S480" s="501"/>
      <c r="T480" s="501"/>
    </row>
    <row r="481" spans="2:20" ht="12" customHeight="1" x14ac:dyDescent="0.4">
      <c r="B481" s="897" t="s">
        <v>162</v>
      </c>
      <c r="C481" s="1018"/>
      <c r="D481" s="911" t="s">
        <v>157</v>
      </c>
      <c r="E481" s="697">
        <f>'Control Panel_운영'!K34</f>
        <v>0</v>
      </c>
      <c r="F481" s="556">
        <f>E481</f>
        <v>0</v>
      </c>
      <c r="G481" s="556">
        <f t="shared" ref="G481:N481" si="465">F481</f>
        <v>0</v>
      </c>
      <c r="H481" s="556">
        <f t="shared" si="465"/>
        <v>0</v>
      </c>
      <c r="I481" s="556">
        <f t="shared" si="465"/>
        <v>0</v>
      </c>
      <c r="J481" s="556">
        <f t="shared" si="465"/>
        <v>0</v>
      </c>
      <c r="K481" s="556">
        <f t="shared" si="465"/>
        <v>0</v>
      </c>
      <c r="L481" s="556">
        <f t="shared" si="465"/>
        <v>0</v>
      </c>
      <c r="M481" s="556">
        <f t="shared" si="465"/>
        <v>0</v>
      </c>
      <c r="N481" s="556">
        <f t="shared" si="465"/>
        <v>0</v>
      </c>
      <c r="O481" s="556">
        <f t="shared" ref="O481" si="466">N481</f>
        <v>0</v>
      </c>
      <c r="P481" s="556">
        <f t="shared" ref="P481" si="467">O481</f>
        <v>0</v>
      </c>
      <c r="Q481" s="556">
        <f t="shared" ref="Q481" si="468">P481</f>
        <v>0</v>
      </c>
      <c r="R481" s="510"/>
      <c r="S481" s="501"/>
      <c r="T481" s="501"/>
    </row>
    <row r="482" spans="2:20" ht="12" customHeight="1" x14ac:dyDescent="0.4">
      <c r="B482" s="897" t="s">
        <v>163</v>
      </c>
      <c r="C482" s="1018"/>
      <c r="D482" s="911" t="s">
        <v>159</v>
      </c>
      <c r="E482" s="511">
        <f>E$383</f>
        <v>670000</v>
      </c>
      <c r="F482" s="511">
        <f t="shared" ref="F482:Q482" si="469">F$383</f>
        <v>690000</v>
      </c>
      <c r="G482" s="511">
        <f t="shared" si="469"/>
        <v>710000</v>
      </c>
      <c r="H482" s="511">
        <f t="shared" si="469"/>
        <v>730000</v>
      </c>
      <c r="I482" s="511">
        <f t="shared" si="469"/>
        <v>750000</v>
      </c>
      <c r="J482" s="511">
        <f t="shared" si="469"/>
        <v>770000</v>
      </c>
      <c r="K482" s="511">
        <f t="shared" si="469"/>
        <v>790000</v>
      </c>
      <c r="L482" s="511">
        <f t="shared" si="469"/>
        <v>810000</v>
      </c>
      <c r="M482" s="511">
        <f t="shared" si="469"/>
        <v>830000</v>
      </c>
      <c r="N482" s="511">
        <f t="shared" si="469"/>
        <v>850000</v>
      </c>
      <c r="O482" s="511">
        <f t="shared" si="469"/>
        <v>870000</v>
      </c>
      <c r="P482" s="511">
        <f t="shared" si="469"/>
        <v>890000</v>
      </c>
      <c r="Q482" s="511">
        <f t="shared" si="469"/>
        <v>910000</v>
      </c>
      <c r="R482" s="510"/>
      <c r="S482" s="501"/>
      <c r="T482" s="501"/>
    </row>
    <row r="483" spans="2:20" ht="12" customHeight="1" x14ac:dyDescent="0.4">
      <c r="B483" s="1079" t="s">
        <v>164</v>
      </c>
      <c r="C483" s="1080"/>
      <c r="D483" s="1015" t="s">
        <v>165</v>
      </c>
      <c r="E483" s="531">
        <f>E484*E485*E486*E487*E488</f>
        <v>0</v>
      </c>
      <c r="F483" s="531">
        <f>F484*F485*F486*F487*F488</f>
        <v>0</v>
      </c>
      <c r="G483" s="531">
        <f t="shared" ref="G483:N483" si="470">G484*G485*G486*G487*G488</f>
        <v>0</v>
      </c>
      <c r="H483" s="531">
        <f t="shared" si="470"/>
        <v>0.35400000000000004</v>
      </c>
      <c r="I483" s="531">
        <f t="shared" si="470"/>
        <v>0.35400000000000004</v>
      </c>
      <c r="J483" s="531">
        <f t="shared" si="470"/>
        <v>0.35400000000000004</v>
      </c>
      <c r="K483" s="531">
        <f t="shared" si="470"/>
        <v>0.35400000000000004</v>
      </c>
      <c r="L483" s="531">
        <f t="shared" si="470"/>
        <v>0.35400000000000004</v>
      </c>
      <c r="M483" s="531">
        <f t="shared" si="470"/>
        <v>0.35400000000000004</v>
      </c>
      <c r="N483" s="531">
        <f t="shared" si="470"/>
        <v>0.35400000000000004</v>
      </c>
      <c r="O483" s="531">
        <f t="shared" ref="O483:Q483" si="471">O484*O485*O486*O487*O488</f>
        <v>0.35400000000000004</v>
      </c>
      <c r="P483" s="531">
        <f t="shared" si="471"/>
        <v>0.35400000000000004</v>
      </c>
      <c r="Q483" s="531">
        <f t="shared" si="471"/>
        <v>0.35400000000000004</v>
      </c>
      <c r="R483" s="522"/>
      <c r="S483" s="501"/>
      <c r="T483" s="501"/>
    </row>
    <row r="484" spans="2:20" ht="12" customHeight="1" x14ac:dyDescent="0.4">
      <c r="B484" s="1073" t="s">
        <v>166</v>
      </c>
      <c r="C484" s="1077"/>
      <c r="D484" s="675">
        <v>1.2</v>
      </c>
      <c r="E484" s="535">
        <f t="shared" ref="E484:Q486" si="472">$D484</f>
        <v>1.2</v>
      </c>
      <c r="F484" s="535">
        <f t="shared" si="472"/>
        <v>1.2</v>
      </c>
      <c r="G484" s="535">
        <f t="shared" si="472"/>
        <v>1.2</v>
      </c>
      <c r="H484" s="535">
        <f t="shared" si="472"/>
        <v>1.2</v>
      </c>
      <c r="I484" s="535">
        <f t="shared" si="472"/>
        <v>1.2</v>
      </c>
      <c r="J484" s="535">
        <f t="shared" si="472"/>
        <v>1.2</v>
      </c>
      <c r="K484" s="535">
        <f t="shared" si="472"/>
        <v>1.2</v>
      </c>
      <c r="L484" s="535">
        <f t="shared" si="472"/>
        <v>1.2</v>
      </c>
      <c r="M484" s="535">
        <f t="shared" si="472"/>
        <v>1.2</v>
      </c>
      <c r="N484" s="535">
        <f t="shared" si="472"/>
        <v>1.2</v>
      </c>
      <c r="O484" s="535">
        <f t="shared" si="472"/>
        <v>1.2</v>
      </c>
      <c r="P484" s="535">
        <f t="shared" si="472"/>
        <v>1.2</v>
      </c>
      <c r="Q484" s="535">
        <f t="shared" si="472"/>
        <v>1.2</v>
      </c>
      <c r="R484" s="524"/>
      <c r="S484" s="501"/>
      <c r="T484" s="501"/>
    </row>
    <row r="485" spans="2:20" ht="12" customHeight="1" x14ac:dyDescent="0.4">
      <c r="B485" s="1073" t="s">
        <v>167</v>
      </c>
      <c r="C485" s="1077"/>
      <c r="D485" s="675">
        <v>1.25</v>
      </c>
      <c r="E485" s="535">
        <f t="shared" si="472"/>
        <v>1.25</v>
      </c>
      <c r="F485" s="535">
        <f t="shared" si="472"/>
        <v>1.25</v>
      </c>
      <c r="G485" s="535">
        <f t="shared" si="472"/>
        <v>1.25</v>
      </c>
      <c r="H485" s="535">
        <f t="shared" si="472"/>
        <v>1.25</v>
      </c>
      <c r="I485" s="535">
        <f t="shared" si="472"/>
        <v>1.25</v>
      </c>
      <c r="J485" s="535">
        <f t="shared" si="472"/>
        <v>1.25</v>
      </c>
      <c r="K485" s="535">
        <f t="shared" si="472"/>
        <v>1.25</v>
      </c>
      <c r="L485" s="535">
        <f t="shared" si="472"/>
        <v>1.25</v>
      </c>
      <c r="M485" s="535">
        <f t="shared" si="472"/>
        <v>1.25</v>
      </c>
      <c r="N485" s="535">
        <f t="shared" si="472"/>
        <v>1.25</v>
      </c>
      <c r="O485" s="535">
        <f t="shared" si="472"/>
        <v>1.25</v>
      </c>
      <c r="P485" s="535">
        <f t="shared" si="472"/>
        <v>1.25</v>
      </c>
      <c r="Q485" s="535">
        <f t="shared" si="472"/>
        <v>1.25</v>
      </c>
      <c r="R485" s="524"/>
      <c r="S485" s="501"/>
      <c r="T485" s="501"/>
    </row>
    <row r="486" spans="2:20" ht="12" customHeight="1" x14ac:dyDescent="0.4">
      <c r="B486" s="1073" t="s">
        <v>168</v>
      </c>
      <c r="C486" s="1077"/>
      <c r="D486" s="675">
        <v>1.18</v>
      </c>
      <c r="E486" s="535">
        <f t="shared" si="472"/>
        <v>1.18</v>
      </c>
      <c r="F486" s="535">
        <f t="shared" si="472"/>
        <v>1.18</v>
      </c>
      <c r="G486" s="535">
        <f t="shared" si="472"/>
        <v>1.18</v>
      </c>
      <c r="H486" s="535">
        <f t="shared" si="472"/>
        <v>1.18</v>
      </c>
      <c r="I486" s="535">
        <f t="shared" si="472"/>
        <v>1.18</v>
      </c>
      <c r="J486" s="535">
        <f t="shared" si="472"/>
        <v>1.18</v>
      </c>
      <c r="K486" s="535">
        <f t="shared" si="472"/>
        <v>1.18</v>
      </c>
      <c r="L486" s="535">
        <f t="shared" si="472"/>
        <v>1.18</v>
      </c>
      <c r="M486" s="535">
        <f t="shared" si="472"/>
        <v>1.18</v>
      </c>
      <c r="N486" s="535">
        <f t="shared" si="472"/>
        <v>1.18</v>
      </c>
      <c r="O486" s="535">
        <f t="shared" si="472"/>
        <v>1.18</v>
      </c>
      <c r="P486" s="535">
        <f t="shared" si="472"/>
        <v>1.18</v>
      </c>
      <c r="Q486" s="535">
        <f t="shared" si="472"/>
        <v>1.18</v>
      </c>
      <c r="R486" s="524"/>
      <c r="S486" s="501"/>
      <c r="T486" s="501"/>
    </row>
    <row r="487" spans="2:20" ht="12" customHeight="1" x14ac:dyDescent="0.4">
      <c r="B487" s="1073" t="s">
        <v>169</v>
      </c>
      <c r="C487" s="1077" t="s">
        <v>731</v>
      </c>
      <c r="D487" s="1106">
        <v>0.2</v>
      </c>
      <c r="E487" s="535">
        <f>MAX(1-((E380-YEAR('Control Panel_운영'!$K$43))*0.02),$D487)</f>
        <v>0.2</v>
      </c>
      <c r="F487" s="535">
        <f>MAX(1-((F380-YEAR('Control Panel_운영'!$K$43))*0.02),$D487)</f>
        <v>0.2</v>
      </c>
      <c r="G487" s="535">
        <f>MAX(1-((G380-YEAR('Control Panel_운영'!$K$43))*0.02),$D487)</f>
        <v>0.2</v>
      </c>
      <c r="H487" s="535">
        <f>MAX(1-((H380-YEAR('Control Panel_운영'!$K$43))*0.02),$D487)</f>
        <v>0.2</v>
      </c>
      <c r="I487" s="535">
        <f>MAX(1-((I380-YEAR('Control Panel_운영'!$K$43))*0.02),$D487)</f>
        <v>0.2</v>
      </c>
      <c r="J487" s="535">
        <f>MAX(1-((J380-YEAR('Control Panel_운영'!$K$43))*0.02),$D487)</f>
        <v>0.2</v>
      </c>
      <c r="K487" s="535">
        <f>MAX(1-((K380-YEAR('Control Panel_운영'!$K$43))*0.02),$D487)</f>
        <v>0.2</v>
      </c>
      <c r="L487" s="535">
        <f>MAX(1-((L380-YEAR('Control Panel_운영'!$K$43))*0.02),$D487)</f>
        <v>0.2</v>
      </c>
      <c r="M487" s="535">
        <f>MAX(1-((M380-YEAR('Control Panel_운영'!$K$43))*0.02),$D487)</f>
        <v>0.2</v>
      </c>
      <c r="N487" s="535">
        <f>MAX(1-((N380-YEAR('Control Panel_운영'!$K$43))*0.02),$D487)</f>
        <v>0.2</v>
      </c>
      <c r="O487" s="535">
        <f>MAX(1-((O380-YEAR('Control Panel_운영'!$K$43))*0.02),$D487)</f>
        <v>0.2</v>
      </c>
      <c r="P487" s="535">
        <f>MAX(1-((P380-YEAR('Control Panel_운영'!$K$43))*0.02),$D487)</f>
        <v>0.2</v>
      </c>
      <c r="Q487" s="535">
        <f>MAX(1-((Q380-YEAR('Control Panel_운영'!$K$43))*0.02),$D487)</f>
        <v>0.2</v>
      </c>
      <c r="R487" s="524"/>
      <c r="S487" s="501"/>
      <c r="T487" s="501"/>
    </row>
    <row r="488" spans="2:20" ht="12" customHeight="1" x14ac:dyDescent="0.4">
      <c r="B488" s="1073" t="s">
        <v>170</v>
      </c>
      <c r="C488" s="1077"/>
      <c r="D488" s="675">
        <v>1</v>
      </c>
      <c r="E488" s="698">
        <f>IFERROR(E490/E481/E482/E484/E485/E486/E487,0)</f>
        <v>0</v>
      </c>
      <c r="F488" s="698">
        <f>IFERROR(F490/F481/F482/F484/F485/F486/F487,0)</f>
        <v>0</v>
      </c>
      <c r="G488" s="698">
        <f>IFERROR(G490/G481/G482/G484/G485/G486/G487,0)</f>
        <v>0</v>
      </c>
      <c r="H488" s="534">
        <v>1</v>
      </c>
      <c r="I488" s="534">
        <v>1</v>
      </c>
      <c r="J488" s="534">
        <v>1</v>
      </c>
      <c r="K488" s="534">
        <v>1</v>
      </c>
      <c r="L488" s="534">
        <v>1</v>
      </c>
      <c r="M488" s="534">
        <v>1</v>
      </c>
      <c r="N488" s="534">
        <v>1</v>
      </c>
      <c r="O488" s="534">
        <v>1</v>
      </c>
      <c r="P488" s="534">
        <v>1</v>
      </c>
      <c r="Q488" s="534">
        <v>1</v>
      </c>
      <c r="R488" s="516" t="s">
        <v>171</v>
      </c>
      <c r="S488" s="501"/>
      <c r="T488" s="501"/>
    </row>
    <row r="489" spans="2:20" ht="12" customHeight="1" x14ac:dyDescent="0.4">
      <c r="B489" s="1016" t="s">
        <v>972</v>
      </c>
      <c r="C489" s="1065"/>
      <c r="D489" s="911" t="s">
        <v>976</v>
      </c>
      <c r="E489" s="90">
        <f>E481*E482*E483</f>
        <v>0</v>
      </c>
      <c r="F489" s="90">
        <f t="shared" ref="F489:N489" si="473">F481*F482*F483</f>
        <v>0</v>
      </c>
      <c r="G489" s="90">
        <f t="shared" si="473"/>
        <v>0</v>
      </c>
      <c r="H489" s="90">
        <f t="shared" si="473"/>
        <v>0</v>
      </c>
      <c r="I489" s="90">
        <f t="shared" si="473"/>
        <v>0</v>
      </c>
      <c r="J489" s="90">
        <f t="shared" si="473"/>
        <v>0</v>
      </c>
      <c r="K489" s="90">
        <f t="shared" si="473"/>
        <v>0</v>
      </c>
      <c r="L489" s="90">
        <f t="shared" si="473"/>
        <v>0</v>
      </c>
      <c r="M489" s="90">
        <f t="shared" si="473"/>
        <v>0</v>
      </c>
      <c r="N489" s="90">
        <f t="shared" si="473"/>
        <v>0</v>
      </c>
      <c r="O489" s="90">
        <f t="shared" ref="O489:Q489" si="474">O481*O482*O483</f>
        <v>0</v>
      </c>
      <c r="P489" s="90">
        <f t="shared" si="474"/>
        <v>0</v>
      </c>
      <c r="Q489" s="90">
        <f t="shared" si="474"/>
        <v>0</v>
      </c>
      <c r="R489" s="510"/>
      <c r="S489" s="501"/>
      <c r="T489" s="501"/>
    </row>
    <row r="490" spans="2:20" ht="12" customHeight="1" x14ac:dyDescent="0.4">
      <c r="B490" s="1016" t="s">
        <v>973</v>
      </c>
      <c r="C490" s="1065"/>
      <c r="D490" s="911" t="s">
        <v>976</v>
      </c>
      <c r="E490" s="696">
        <v>0</v>
      </c>
      <c r="F490" s="696">
        <v>0</v>
      </c>
      <c r="G490" s="696">
        <v>0</v>
      </c>
      <c r="H490" s="696">
        <v>0</v>
      </c>
      <c r="I490" s="696">
        <v>0</v>
      </c>
      <c r="J490" s="696">
        <v>0</v>
      </c>
      <c r="K490" s="696">
        <v>0</v>
      </c>
      <c r="L490" s="696">
        <v>0</v>
      </c>
      <c r="M490" s="696">
        <v>0</v>
      </c>
      <c r="N490" s="696">
        <v>0</v>
      </c>
      <c r="O490" s="696">
        <v>0</v>
      </c>
      <c r="P490" s="696">
        <v>0</v>
      </c>
      <c r="Q490" s="696">
        <v>0</v>
      </c>
      <c r="R490" s="510"/>
      <c r="S490" s="501"/>
      <c r="T490" s="501"/>
    </row>
    <row r="491" spans="2:20" ht="12" customHeight="1" x14ac:dyDescent="0.4">
      <c r="B491" s="1016" t="s">
        <v>123</v>
      </c>
      <c r="C491" s="1019"/>
      <c r="D491" s="786">
        <f>D$385</f>
        <v>0.7</v>
      </c>
      <c r="E491" s="90">
        <f>E489*$D491</f>
        <v>0</v>
      </c>
      <c r="F491" s="90">
        <f t="shared" ref="F491:N491" si="475">F489*$D491</f>
        <v>0</v>
      </c>
      <c r="G491" s="90">
        <f t="shared" si="475"/>
        <v>0</v>
      </c>
      <c r="H491" s="90">
        <f t="shared" si="475"/>
        <v>0</v>
      </c>
      <c r="I491" s="90">
        <f t="shared" si="475"/>
        <v>0</v>
      </c>
      <c r="J491" s="90">
        <f t="shared" si="475"/>
        <v>0</v>
      </c>
      <c r="K491" s="90">
        <f t="shared" si="475"/>
        <v>0</v>
      </c>
      <c r="L491" s="90">
        <f t="shared" si="475"/>
        <v>0</v>
      </c>
      <c r="M491" s="90">
        <f t="shared" si="475"/>
        <v>0</v>
      </c>
      <c r="N491" s="90">
        <f t="shared" si="475"/>
        <v>0</v>
      </c>
      <c r="O491" s="90">
        <f t="shared" ref="O491:Q491" si="476">O489*$D491</f>
        <v>0</v>
      </c>
      <c r="P491" s="90">
        <f t="shared" si="476"/>
        <v>0</v>
      </c>
      <c r="Q491" s="90">
        <f t="shared" si="476"/>
        <v>0</v>
      </c>
      <c r="R491" s="510" t="s">
        <v>1013</v>
      </c>
      <c r="S491" s="501"/>
      <c r="T491" s="501"/>
    </row>
    <row r="492" spans="2:20" ht="12" customHeight="1" x14ac:dyDescent="0.4">
      <c r="B492" s="1007" t="s">
        <v>120</v>
      </c>
      <c r="C492" s="1007" t="s">
        <v>125</v>
      </c>
      <c r="D492" s="1007" t="s">
        <v>126</v>
      </c>
      <c r="E492" s="1007" t="s">
        <v>142</v>
      </c>
      <c r="F492" s="1007" t="s">
        <v>142</v>
      </c>
      <c r="G492" s="1007" t="s">
        <v>142</v>
      </c>
      <c r="H492" s="1007" t="s">
        <v>142</v>
      </c>
      <c r="I492" s="1007" t="s">
        <v>142</v>
      </c>
      <c r="J492" s="1007" t="s">
        <v>142</v>
      </c>
      <c r="K492" s="1007" t="s">
        <v>142</v>
      </c>
      <c r="L492" s="1007" t="s">
        <v>142</v>
      </c>
      <c r="M492" s="1007" t="s">
        <v>142</v>
      </c>
      <c r="N492" s="1007" t="s">
        <v>142</v>
      </c>
      <c r="O492" s="1007" t="s">
        <v>142</v>
      </c>
      <c r="P492" s="1007" t="s">
        <v>142</v>
      </c>
      <c r="Q492" s="1007" t="s">
        <v>142</v>
      </c>
      <c r="R492" s="1007" t="s">
        <v>119</v>
      </c>
      <c r="S492" s="501"/>
      <c r="T492" s="501"/>
    </row>
    <row r="493" spans="2:20" ht="12" customHeight="1" x14ac:dyDescent="0.4">
      <c r="B493" s="1066" t="s">
        <v>178</v>
      </c>
      <c r="C493" s="1012" t="s">
        <v>128</v>
      </c>
      <c r="D493" s="1103">
        <f>D$387</f>
        <v>2.5000000000000001E-3</v>
      </c>
      <c r="E493" s="520">
        <f>E491*$D493</f>
        <v>0</v>
      </c>
      <c r="F493" s="520">
        <f t="shared" ref="F493:N493" si="477">F491*$D493</f>
        <v>0</v>
      </c>
      <c r="G493" s="520">
        <f t="shared" si="477"/>
        <v>0</v>
      </c>
      <c r="H493" s="520">
        <f t="shared" si="477"/>
        <v>0</v>
      </c>
      <c r="I493" s="520">
        <f t="shared" si="477"/>
        <v>0</v>
      </c>
      <c r="J493" s="520">
        <f t="shared" si="477"/>
        <v>0</v>
      </c>
      <c r="K493" s="520">
        <f t="shared" si="477"/>
        <v>0</v>
      </c>
      <c r="L493" s="520">
        <f t="shared" si="477"/>
        <v>0</v>
      </c>
      <c r="M493" s="520">
        <f t="shared" si="477"/>
        <v>0</v>
      </c>
      <c r="N493" s="520">
        <f t="shared" si="477"/>
        <v>0</v>
      </c>
      <c r="O493" s="520">
        <f t="shared" ref="O493:Q493" si="478">O491*$D493</f>
        <v>0</v>
      </c>
      <c r="P493" s="520">
        <f t="shared" si="478"/>
        <v>0</v>
      </c>
      <c r="Q493" s="520">
        <f t="shared" si="478"/>
        <v>0</v>
      </c>
      <c r="R493" s="510" t="s">
        <v>179</v>
      </c>
      <c r="S493" s="501"/>
      <c r="T493" s="501"/>
    </row>
    <row r="494" spans="2:20" ht="12" customHeight="1" x14ac:dyDescent="0.4">
      <c r="B494" s="1067" t="s">
        <v>180</v>
      </c>
      <c r="C494" s="903" t="s">
        <v>128</v>
      </c>
      <c r="D494" s="1104">
        <f>D$388</f>
        <v>1.4E-3</v>
      </c>
      <c r="E494" s="794">
        <f>E491*$D494</f>
        <v>0</v>
      </c>
      <c r="F494" s="794">
        <f t="shared" ref="F494:N494" si="479">F491*$D494</f>
        <v>0</v>
      </c>
      <c r="G494" s="794">
        <f t="shared" si="479"/>
        <v>0</v>
      </c>
      <c r="H494" s="794">
        <f t="shared" si="479"/>
        <v>0</v>
      </c>
      <c r="I494" s="794">
        <f t="shared" si="479"/>
        <v>0</v>
      </c>
      <c r="J494" s="794">
        <f t="shared" si="479"/>
        <v>0</v>
      </c>
      <c r="K494" s="794">
        <f t="shared" si="479"/>
        <v>0</v>
      </c>
      <c r="L494" s="794">
        <f t="shared" si="479"/>
        <v>0</v>
      </c>
      <c r="M494" s="794">
        <f t="shared" si="479"/>
        <v>0</v>
      </c>
      <c r="N494" s="794">
        <f t="shared" si="479"/>
        <v>0</v>
      </c>
      <c r="O494" s="794">
        <f t="shared" ref="O494:Q494" si="480">O491*$D494</f>
        <v>0</v>
      </c>
      <c r="P494" s="794">
        <f t="shared" si="480"/>
        <v>0</v>
      </c>
      <c r="Q494" s="794">
        <f t="shared" si="480"/>
        <v>0</v>
      </c>
      <c r="R494" s="510" t="s">
        <v>181</v>
      </c>
      <c r="S494" s="501"/>
      <c r="T494" s="501"/>
    </row>
    <row r="495" spans="2:20" ht="12" customHeight="1" x14ac:dyDescent="0.4">
      <c r="B495" s="1067" t="s">
        <v>183</v>
      </c>
      <c r="C495" s="1330">
        <v>3</v>
      </c>
      <c r="D495" s="1104">
        <f>D$389</f>
        <v>1.1999999999999999E-3</v>
      </c>
      <c r="E495" s="794">
        <f>MAX(49100+(E491-64000000)*$D495,0)*$C495</f>
        <v>0</v>
      </c>
      <c r="F495" s="794">
        <f t="shared" ref="F495:N495" si="481">MAX(49100+(F491-64000000)*$D495,0)*$C495</f>
        <v>0</v>
      </c>
      <c r="G495" s="794">
        <f t="shared" si="481"/>
        <v>0</v>
      </c>
      <c r="H495" s="794">
        <f t="shared" si="481"/>
        <v>0</v>
      </c>
      <c r="I495" s="794">
        <f t="shared" si="481"/>
        <v>0</v>
      </c>
      <c r="J495" s="794">
        <f t="shared" si="481"/>
        <v>0</v>
      </c>
      <c r="K495" s="794">
        <f t="shared" si="481"/>
        <v>0</v>
      </c>
      <c r="L495" s="794">
        <f t="shared" si="481"/>
        <v>0</v>
      </c>
      <c r="M495" s="794">
        <f t="shared" si="481"/>
        <v>0</v>
      </c>
      <c r="N495" s="794">
        <f t="shared" si="481"/>
        <v>0</v>
      </c>
      <c r="O495" s="794">
        <f t="shared" ref="O495:Q495" si="482">MAX(49100+(O491-64000000)*$D495,0)*$C495</f>
        <v>0</v>
      </c>
      <c r="P495" s="794">
        <f t="shared" si="482"/>
        <v>0</v>
      </c>
      <c r="Q495" s="794">
        <f t="shared" si="482"/>
        <v>0</v>
      </c>
      <c r="R495" s="510" t="s">
        <v>184</v>
      </c>
      <c r="S495" s="501"/>
      <c r="T495" s="501"/>
    </row>
    <row r="496" spans="2:20" ht="12" customHeight="1" x14ac:dyDescent="0.4">
      <c r="B496" s="1025" t="s">
        <v>185</v>
      </c>
      <c r="C496" s="905" t="s">
        <v>128</v>
      </c>
      <c r="D496" s="1105">
        <f>D$390</f>
        <v>5.0000000000000001E-4</v>
      </c>
      <c r="E496" s="795">
        <f>E491*$D496</f>
        <v>0</v>
      </c>
      <c r="F496" s="795">
        <f t="shared" ref="F496:N496" si="483">F491*$D496</f>
        <v>0</v>
      </c>
      <c r="G496" s="795">
        <f t="shared" si="483"/>
        <v>0</v>
      </c>
      <c r="H496" s="795">
        <f t="shared" si="483"/>
        <v>0</v>
      </c>
      <c r="I496" s="795">
        <f t="shared" si="483"/>
        <v>0</v>
      </c>
      <c r="J496" s="795">
        <f t="shared" si="483"/>
        <v>0</v>
      </c>
      <c r="K496" s="795">
        <f t="shared" si="483"/>
        <v>0</v>
      </c>
      <c r="L496" s="795">
        <f t="shared" si="483"/>
        <v>0</v>
      </c>
      <c r="M496" s="795">
        <f t="shared" si="483"/>
        <v>0</v>
      </c>
      <c r="N496" s="795">
        <f t="shared" si="483"/>
        <v>0</v>
      </c>
      <c r="O496" s="795">
        <f t="shared" ref="O496:Q496" si="484">O491*$D496</f>
        <v>0</v>
      </c>
      <c r="P496" s="795">
        <f t="shared" si="484"/>
        <v>0</v>
      </c>
      <c r="Q496" s="795">
        <f t="shared" si="484"/>
        <v>0</v>
      </c>
      <c r="R496" s="510" t="s">
        <v>144</v>
      </c>
      <c r="S496" s="501"/>
      <c r="T496" s="501"/>
    </row>
    <row r="497" spans="2:20" ht="12" customHeight="1" x14ac:dyDescent="0.4">
      <c r="B497" s="1068" t="s">
        <v>141</v>
      </c>
      <c r="C497" s="1069"/>
      <c r="D497" s="1070"/>
      <c r="E497" s="796">
        <f>SUM(E493:E496)</f>
        <v>0</v>
      </c>
      <c r="F497" s="796">
        <f>SUM(F493:F496)</f>
        <v>0</v>
      </c>
      <c r="G497" s="796">
        <f t="shared" ref="G497:N497" si="485">SUM(G493:G496)</f>
        <v>0</v>
      </c>
      <c r="H497" s="796">
        <f t="shared" si="485"/>
        <v>0</v>
      </c>
      <c r="I497" s="796">
        <f t="shared" si="485"/>
        <v>0</v>
      </c>
      <c r="J497" s="796">
        <f t="shared" si="485"/>
        <v>0</v>
      </c>
      <c r="K497" s="796">
        <f t="shared" si="485"/>
        <v>0</v>
      </c>
      <c r="L497" s="796">
        <f t="shared" si="485"/>
        <v>0</v>
      </c>
      <c r="M497" s="796">
        <f t="shared" si="485"/>
        <v>0</v>
      </c>
      <c r="N497" s="796">
        <f t="shared" si="485"/>
        <v>0</v>
      </c>
      <c r="O497" s="796">
        <f t="shared" ref="O497:Q497" si="486">SUM(O493:O496)</f>
        <v>0</v>
      </c>
      <c r="P497" s="796">
        <f t="shared" si="486"/>
        <v>0</v>
      </c>
      <c r="Q497" s="796">
        <f t="shared" si="486"/>
        <v>0</v>
      </c>
      <c r="R497" s="1107" t="str">
        <f>'Control Panel_운영'!$P$177</f>
        <v>임대인부담</v>
      </c>
      <c r="S497" s="501">
        <f>ROW(S497)</f>
        <v>497</v>
      </c>
      <c r="T497" s="501"/>
    </row>
    <row r="498" spans="2:20" ht="12" customHeight="1" x14ac:dyDescent="0.4">
      <c r="B498" s="1071" t="s">
        <v>712</v>
      </c>
      <c r="C498" s="1072"/>
      <c r="D498" s="1076"/>
      <c r="E498" s="1099">
        <v>42736</v>
      </c>
      <c r="F498" s="1097">
        <f>E499+1</f>
        <v>43101</v>
      </c>
      <c r="G498" s="1097">
        <f t="shared" ref="G498:Q498" si="487">F499+1</f>
        <v>43466</v>
      </c>
      <c r="H498" s="1097">
        <f t="shared" si="487"/>
        <v>43831</v>
      </c>
      <c r="I498" s="1097">
        <f t="shared" si="487"/>
        <v>44197</v>
      </c>
      <c r="J498" s="1097">
        <f t="shared" si="487"/>
        <v>44562</v>
      </c>
      <c r="K498" s="1097">
        <f t="shared" si="487"/>
        <v>44927</v>
      </c>
      <c r="L498" s="1097">
        <f t="shared" si="487"/>
        <v>45292</v>
      </c>
      <c r="M498" s="1097">
        <f t="shared" si="487"/>
        <v>45658</v>
      </c>
      <c r="N498" s="1097">
        <f t="shared" si="487"/>
        <v>46023</v>
      </c>
      <c r="O498" s="1097">
        <f t="shared" si="487"/>
        <v>46388</v>
      </c>
      <c r="P498" s="1097">
        <f t="shared" si="487"/>
        <v>46753</v>
      </c>
      <c r="Q498" s="1097">
        <f t="shared" si="487"/>
        <v>47119</v>
      </c>
      <c r="R498" s="514"/>
      <c r="S498" s="501"/>
      <c r="T498" s="501"/>
    </row>
    <row r="499" spans="2:20" ht="12" customHeight="1" x14ac:dyDescent="0.4">
      <c r="B499" s="1073" t="s">
        <v>714</v>
      </c>
      <c r="C499" s="966"/>
      <c r="D499" s="1077"/>
      <c r="E499" s="1096">
        <f>EOMONTH(E498,11)</f>
        <v>43100</v>
      </c>
      <c r="F499" s="1096">
        <f t="shared" ref="F499" si="488">EOMONTH(F498,11)</f>
        <v>43465</v>
      </c>
      <c r="G499" s="1096">
        <f t="shared" ref="G499" si="489">EOMONTH(G498,11)</f>
        <v>43830</v>
      </c>
      <c r="H499" s="1096">
        <f t="shared" ref="H499" si="490">EOMONTH(H498,11)</f>
        <v>44196</v>
      </c>
      <c r="I499" s="1096">
        <f t="shared" ref="I499" si="491">EOMONTH(I498,11)</f>
        <v>44561</v>
      </c>
      <c r="J499" s="1096">
        <f t="shared" ref="J499" si="492">EOMONTH(J498,11)</f>
        <v>44926</v>
      </c>
      <c r="K499" s="1096">
        <f t="shared" ref="K499" si="493">EOMONTH(K498,11)</f>
        <v>45291</v>
      </c>
      <c r="L499" s="1096">
        <f t="shared" ref="L499" si="494">EOMONTH(L498,11)</f>
        <v>45657</v>
      </c>
      <c r="M499" s="1096">
        <f t="shared" ref="M499" si="495">EOMONTH(M498,11)</f>
        <v>46022</v>
      </c>
      <c r="N499" s="1096">
        <f t="shared" ref="N499" si="496">EOMONTH(N498,11)</f>
        <v>46387</v>
      </c>
      <c r="O499" s="1096">
        <f t="shared" ref="O499" si="497">EOMONTH(O498,11)</f>
        <v>46752</v>
      </c>
      <c r="P499" s="1096">
        <f t="shared" ref="P499" si="498">EOMONTH(P498,11)</f>
        <v>47118</v>
      </c>
      <c r="Q499" s="1096">
        <f t="shared" ref="Q499" si="499">EOMONTH(Q498,11)</f>
        <v>47483</v>
      </c>
      <c r="R499" s="524"/>
      <c r="T499" s="501"/>
    </row>
    <row r="500" spans="2:20" ht="12" customHeight="1" x14ac:dyDescent="0.4">
      <c r="B500" s="1073" t="s">
        <v>715</v>
      </c>
      <c r="C500" s="966"/>
      <c r="D500" s="1077"/>
      <c r="E500" s="1095">
        <f>E499-E498+1</f>
        <v>365</v>
      </c>
      <c r="F500" s="1095">
        <f>F499-F498+1</f>
        <v>365</v>
      </c>
      <c r="G500" s="1095">
        <f t="shared" ref="G500:Q500" si="500">G499-G498+1</f>
        <v>365</v>
      </c>
      <c r="H500" s="1095">
        <f t="shared" si="500"/>
        <v>366</v>
      </c>
      <c r="I500" s="1095">
        <f t="shared" si="500"/>
        <v>365</v>
      </c>
      <c r="J500" s="1095">
        <f t="shared" si="500"/>
        <v>365</v>
      </c>
      <c r="K500" s="1095">
        <f t="shared" si="500"/>
        <v>365</v>
      </c>
      <c r="L500" s="1095">
        <f t="shared" si="500"/>
        <v>366</v>
      </c>
      <c r="M500" s="1095">
        <f t="shared" si="500"/>
        <v>365</v>
      </c>
      <c r="N500" s="1095">
        <f t="shared" si="500"/>
        <v>365</v>
      </c>
      <c r="O500" s="1095">
        <f t="shared" si="500"/>
        <v>365</v>
      </c>
      <c r="P500" s="1095">
        <f t="shared" si="500"/>
        <v>366</v>
      </c>
      <c r="Q500" s="1095">
        <f t="shared" si="500"/>
        <v>365</v>
      </c>
      <c r="R500" s="797"/>
      <c r="S500" s="501"/>
      <c r="T500" s="501"/>
    </row>
    <row r="501" spans="2:20" ht="12" customHeight="1" x14ac:dyDescent="0.4">
      <c r="B501" s="1073" t="s">
        <v>716</v>
      </c>
      <c r="C501" s="966"/>
      <c r="D501" s="1077"/>
      <c r="E501" s="1096">
        <f>IF(E$238=YEAR('Control Panel_운영'!$K$88),'Control Panel_운영'!$K$88,E498)</f>
        <v>42736</v>
      </c>
      <c r="F501" s="1096">
        <f>IF(F$238=YEAR('Control Panel_운영'!$K$88),'Control Panel_운영'!$K$88,F498)</f>
        <v>43101</v>
      </c>
      <c r="G501" s="1096">
        <f>IF(G$238=YEAR('Control Panel_운영'!$K$88),'Control Panel_운영'!$K$88,G498)</f>
        <v>43466</v>
      </c>
      <c r="H501" s="1096">
        <f>IF(H$238=YEAR('Control Panel_운영'!$K$88),'Control Panel_운영'!$K$88,H498)</f>
        <v>43831</v>
      </c>
      <c r="I501" s="1096">
        <f>IF(I$238=YEAR('Control Panel_운영'!$K$88),'Control Panel_운영'!$K$88,I498)</f>
        <v>44197</v>
      </c>
      <c r="J501" s="1096">
        <f>IF(J$238=YEAR('Control Panel_운영'!$K$88),'Control Panel_운영'!$K$88,J498)</f>
        <v>44562</v>
      </c>
      <c r="K501" s="1096">
        <f>IF(K$238=YEAR('Control Panel_운영'!$K$88),'Control Panel_운영'!$K$88,K498)</f>
        <v>45170</v>
      </c>
      <c r="L501" s="1096">
        <f>IF(L$238=YEAR('Control Panel_운영'!$K$88),'Control Panel_운영'!$K$88,L498)</f>
        <v>45292</v>
      </c>
      <c r="M501" s="1096">
        <f>IF(M$238=YEAR('Control Panel_운영'!$K$88),'Control Panel_운영'!$K$88,M498)</f>
        <v>45658</v>
      </c>
      <c r="N501" s="1096">
        <f>IF(N$238=YEAR('Control Panel_운영'!$K$88),'Control Panel_운영'!$K$88,N498)</f>
        <v>46023</v>
      </c>
      <c r="O501" s="1096">
        <f>IF(O$238=YEAR('Control Panel_운영'!$K$88),'Control Panel_운영'!$K$88,O498)</f>
        <v>46388</v>
      </c>
      <c r="P501" s="1096">
        <f>IF(P$238=YEAR('Control Panel_운영'!$K$88),'Control Panel_운영'!$K$88,P498)</f>
        <v>46753</v>
      </c>
      <c r="Q501" s="1096">
        <f>IF(Q$238=YEAR('Control Panel_운영'!$K$88),'Control Panel_운영'!$K$88,Q498)</f>
        <v>47119</v>
      </c>
      <c r="R501" s="797"/>
      <c r="T501" s="501"/>
    </row>
    <row r="502" spans="2:20" ht="12" customHeight="1" x14ac:dyDescent="0.4">
      <c r="B502" s="1073" t="s">
        <v>718</v>
      </c>
      <c r="C502" s="966"/>
      <c r="D502" s="1077"/>
      <c r="E502" s="1096">
        <f>IF(E$238=YEAR('Control Panel_운영'!$K$90),'Control Panel_운영'!$K$90,E499)</f>
        <v>43100</v>
      </c>
      <c r="F502" s="1096">
        <f>IF(F$238=YEAR('Control Panel_운영'!$K$90),'Control Panel_운영'!$K$90,F499)</f>
        <v>43465</v>
      </c>
      <c r="G502" s="1096">
        <f>IF(G$238=YEAR('Control Panel_운영'!$K$90),'Control Panel_운영'!$K$90,G499)</f>
        <v>43830</v>
      </c>
      <c r="H502" s="1096">
        <f>IF(H$238=YEAR('Control Panel_운영'!$K$90),'Control Panel_운영'!$K$90,H499)</f>
        <v>44196</v>
      </c>
      <c r="I502" s="1096">
        <f>IF(I$238=YEAR('Control Panel_운영'!$K$90),'Control Panel_운영'!$K$90,I499)</f>
        <v>44561</v>
      </c>
      <c r="J502" s="1096">
        <f>IF(J$238=YEAR('Control Panel_운영'!$K$90),'Control Panel_운영'!$K$90,J499)</f>
        <v>44926</v>
      </c>
      <c r="K502" s="1096">
        <f>IF(K$238=YEAR('Control Panel_운영'!$K$90),'Control Panel_운영'!$K$90,K499)</f>
        <v>45291</v>
      </c>
      <c r="L502" s="1096">
        <f>IF(L$238=YEAR('Control Panel_운영'!$K$90),'Control Panel_운영'!$K$90,L499)</f>
        <v>45657</v>
      </c>
      <c r="M502" s="1096">
        <f>IF(M$238=YEAR('Control Panel_운영'!$K$90),'Control Panel_운영'!$K$90,M499)</f>
        <v>46022</v>
      </c>
      <c r="N502" s="1096">
        <f>IF(N$238=YEAR('Control Panel_운영'!$K$90),'Control Panel_운영'!$K$90,N499)</f>
        <v>46387</v>
      </c>
      <c r="O502" s="1096">
        <f>IF(O$238=YEAR('Control Panel_운영'!$K$90),'Control Panel_운영'!$K$90,O499)</f>
        <v>46752</v>
      </c>
      <c r="P502" s="1096">
        <f>IF(P$238=YEAR('Control Panel_운영'!$K$90),'Control Panel_운영'!$K$90,P499)</f>
        <v>46996</v>
      </c>
      <c r="Q502" s="1096">
        <f>IF(Q$238=YEAR('Control Panel_운영'!$K$90),'Control Panel_운영'!$K$90,Q499)</f>
        <v>47483</v>
      </c>
      <c r="R502" s="797"/>
      <c r="T502" s="501"/>
    </row>
    <row r="503" spans="2:20" ht="12" customHeight="1" x14ac:dyDescent="0.4">
      <c r="B503" s="1074" t="s">
        <v>715</v>
      </c>
      <c r="C503" s="1075"/>
      <c r="D503" s="1078"/>
      <c r="E503" s="678">
        <f>E502-E501+1</f>
        <v>365</v>
      </c>
      <c r="F503" s="678">
        <f>F502-F501+1</f>
        <v>365</v>
      </c>
      <c r="G503" s="678">
        <f t="shared" ref="G503:Q503" si="501">G502-G501+1</f>
        <v>365</v>
      </c>
      <c r="H503" s="678">
        <f t="shared" si="501"/>
        <v>366</v>
      </c>
      <c r="I503" s="678">
        <f t="shared" si="501"/>
        <v>365</v>
      </c>
      <c r="J503" s="678">
        <f t="shared" si="501"/>
        <v>365</v>
      </c>
      <c r="K503" s="678">
        <f t="shared" si="501"/>
        <v>122</v>
      </c>
      <c r="L503" s="678">
        <f t="shared" si="501"/>
        <v>366</v>
      </c>
      <c r="M503" s="678">
        <f t="shared" si="501"/>
        <v>365</v>
      </c>
      <c r="N503" s="678">
        <f t="shared" si="501"/>
        <v>365</v>
      </c>
      <c r="O503" s="678">
        <f t="shared" si="501"/>
        <v>365</v>
      </c>
      <c r="P503" s="678">
        <f t="shared" si="501"/>
        <v>244</v>
      </c>
      <c r="Q503" s="678">
        <f t="shared" si="501"/>
        <v>365</v>
      </c>
      <c r="R503" s="798"/>
      <c r="T503" s="501"/>
    </row>
    <row r="504" spans="2:20" ht="12" customHeight="1" x14ac:dyDescent="0.4">
      <c r="B504" s="897" t="s">
        <v>720</v>
      </c>
      <c r="C504" s="898"/>
      <c r="D504" s="1018"/>
      <c r="E504" s="93">
        <f>E497-E505</f>
        <v>0</v>
      </c>
      <c r="F504" s="93">
        <f t="shared" ref="F504:N504" si="502">F497-F505</f>
        <v>0</v>
      </c>
      <c r="G504" s="93">
        <f t="shared" si="502"/>
        <v>0</v>
      </c>
      <c r="H504" s="93">
        <f t="shared" si="502"/>
        <v>0</v>
      </c>
      <c r="I504" s="93">
        <f t="shared" si="502"/>
        <v>0</v>
      </c>
      <c r="J504" s="93">
        <f t="shared" si="502"/>
        <v>0</v>
      </c>
      <c r="K504" s="93">
        <f t="shared" si="502"/>
        <v>0</v>
      </c>
      <c r="L504" s="93">
        <f t="shared" si="502"/>
        <v>0</v>
      </c>
      <c r="M504" s="93">
        <f t="shared" si="502"/>
        <v>0</v>
      </c>
      <c r="N504" s="93">
        <f t="shared" si="502"/>
        <v>0</v>
      </c>
      <c r="O504" s="93">
        <f t="shared" ref="O504:Q504" si="503">O497-O505</f>
        <v>0</v>
      </c>
      <c r="P504" s="93">
        <f t="shared" si="503"/>
        <v>0</v>
      </c>
      <c r="Q504" s="93">
        <f t="shared" si="503"/>
        <v>0</v>
      </c>
      <c r="R504" s="518"/>
      <c r="S504" s="501">
        <f>ROW(S504)</f>
        <v>504</v>
      </c>
      <c r="T504" s="501"/>
    </row>
    <row r="505" spans="2:20" ht="12" customHeight="1" x14ac:dyDescent="0.4">
      <c r="B505" s="1016" t="s">
        <v>721</v>
      </c>
      <c r="C505" s="898"/>
      <c r="D505" s="1018"/>
      <c r="E505" s="90">
        <f>IF($R$449="정산가정",E497*E503/E500,IF($R$449="정산없음_매도인납부",0,IF($R$449="정산없음_매수인납부",E497)))</f>
        <v>0</v>
      </c>
      <c r="F505" s="90">
        <f t="shared" ref="F505:N505" si="504">IF($R$449="정산가정",F497*F503/F500,IF($R$449="정산없음_매도인납부",0,IF($R$449="정산없음_매수인납부",F497)))</f>
        <v>0</v>
      </c>
      <c r="G505" s="90">
        <f t="shared" si="504"/>
        <v>0</v>
      </c>
      <c r="H505" s="90">
        <f t="shared" si="504"/>
        <v>0</v>
      </c>
      <c r="I505" s="90">
        <f t="shared" si="504"/>
        <v>0</v>
      </c>
      <c r="J505" s="90">
        <f t="shared" si="504"/>
        <v>0</v>
      </c>
      <c r="K505" s="90">
        <f t="shared" si="504"/>
        <v>0</v>
      </c>
      <c r="L505" s="90">
        <f t="shared" si="504"/>
        <v>0</v>
      </c>
      <c r="M505" s="90">
        <f t="shared" si="504"/>
        <v>0</v>
      </c>
      <c r="N505" s="90">
        <f t="shared" si="504"/>
        <v>0</v>
      </c>
      <c r="O505" s="90">
        <f t="shared" ref="O505:Q505" si="505">IF($R$449="정산가정",O497*O503/O500,IF($R$449="정산없음_매도인납부",0,IF($R$449="정산없음_매수인납부",O497)))</f>
        <v>0</v>
      </c>
      <c r="P505" s="90">
        <f t="shared" si="505"/>
        <v>0</v>
      </c>
      <c r="Q505" s="90">
        <f t="shared" si="505"/>
        <v>0</v>
      </c>
      <c r="R505" s="517" t="s">
        <v>847</v>
      </c>
      <c r="S505" s="501">
        <f>ROW(S505)</f>
        <v>505</v>
      </c>
      <c r="T505" s="501"/>
    </row>
    <row r="506" spans="2:20" ht="12" customHeight="1" x14ac:dyDescent="0.4">
      <c r="T506" s="501"/>
    </row>
    <row r="507" spans="2:20" ht="12" customHeight="1" x14ac:dyDescent="0.4">
      <c r="B507" s="23">
        <f>$B$10</f>
        <v>0</v>
      </c>
      <c r="S507" s="501"/>
      <c r="T507" s="501"/>
    </row>
    <row r="508" spans="2:20" ht="12" customHeight="1" x14ac:dyDescent="0.4">
      <c r="B508" s="1008" t="s">
        <v>120</v>
      </c>
      <c r="C508" s="1009"/>
      <c r="D508" s="1007" t="s">
        <v>155</v>
      </c>
      <c r="E508" s="1007" t="s">
        <v>142</v>
      </c>
      <c r="F508" s="1007" t="s">
        <v>142</v>
      </c>
      <c r="G508" s="1007" t="s">
        <v>142</v>
      </c>
      <c r="H508" s="1007" t="s">
        <v>142</v>
      </c>
      <c r="I508" s="1007" t="s">
        <v>142</v>
      </c>
      <c r="J508" s="1007" t="s">
        <v>142</v>
      </c>
      <c r="K508" s="1007" t="s">
        <v>142</v>
      </c>
      <c r="L508" s="1007" t="s">
        <v>142</v>
      </c>
      <c r="M508" s="1007" t="s">
        <v>142</v>
      </c>
      <c r="N508" s="1007" t="s">
        <v>142</v>
      </c>
      <c r="O508" s="1007" t="s">
        <v>142</v>
      </c>
      <c r="P508" s="1007" t="s">
        <v>142</v>
      </c>
      <c r="Q508" s="1007" t="s">
        <v>142</v>
      </c>
      <c r="R508" s="1007" t="s">
        <v>119</v>
      </c>
      <c r="S508" s="501"/>
      <c r="T508" s="501"/>
    </row>
    <row r="509" spans="2:20" ht="12" customHeight="1" x14ac:dyDescent="0.4">
      <c r="B509" s="897" t="s">
        <v>162</v>
      </c>
      <c r="C509" s="1018"/>
      <c r="D509" s="911" t="s">
        <v>157</v>
      </c>
      <c r="E509" s="697">
        <f>'Control Panel_운영'!C61</f>
        <v>0</v>
      </c>
      <c r="F509" s="556">
        <f>E509</f>
        <v>0</v>
      </c>
      <c r="G509" s="556">
        <f t="shared" ref="G509:N509" si="506">F509</f>
        <v>0</v>
      </c>
      <c r="H509" s="556">
        <f t="shared" si="506"/>
        <v>0</v>
      </c>
      <c r="I509" s="556">
        <f t="shared" si="506"/>
        <v>0</v>
      </c>
      <c r="J509" s="556">
        <f t="shared" si="506"/>
        <v>0</v>
      </c>
      <c r="K509" s="556">
        <f t="shared" si="506"/>
        <v>0</v>
      </c>
      <c r="L509" s="556">
        <f t="shared" si="506"/>
        <v>0</v>
      </c>
      <c r="M509" s="556">
        <f t="shared" si="506"/>
        <v>0</v>
      </c>
      <c r="N509" s="556">
        <f t="shared" si="506"/>
        <v>0</v>
      </c>
      <c r="O509" s="556">
        <f t="shared" ref="O509" si="507">N509</f>
        <v>0</v>
      </c>
      <c r="P509" s="556">
        <f t="shared" ref="P509" si="508">O509</f>
        <v>0</v>
      </c>
      <c r="Q509" s="556">
        <f t="shared" ref="Q509" si="509">P509</f>
        <v>0</v>
      </c>
      <c r="R509" s="510"/>
      <c r="S509" s="501"/>
      <c r="T509" s="501"/>
    </row>
    <row r="510" spans="2:20" ht="12" customHeight="1" x14ac:dyDescent="0.4">
      <c r="B510" s="897" t="s">
        <v>163</v>
      </c>
      <c r="C510" s="1018"/>
      <c r="D510" s="911" t="s">
        <v>159</v>
      </c>
      <c r="E510" s="511">
        <f>E$383</f>
        <v>670000</v>
      </c>
      <c r="F510" s="511">
        <f t="shared" ref="F510:Q510" si="510">F$383</f>
        <v>690000</v>
      </c>
      <c r="G510" s="511">
        <f t="shared" si="510"/>
        <v>710000</v>
      </c>
      <c r="H510" s="511">
        <f t="shared" si="510"/>
        <v>730000</v>
      </c>
      <c r="I510" s="511">
        <f t="shared" si="510"/>
        <v>750000</v>
      </c>
      <c r="J510" s="511">
        <f t="shared" si="510"/>
        <v>770000</v>
      </c>
      <c r="K510" s="511">
        <f t="shared" si="510"/>
        <v>790000</v>
      </c>
      <c r="L510" s="511">
        <f t="shared" si="510"/>
        <v>810000</v>
      </c>
      <c r="M510" s="511">
        <f t="shared" si="510"/>
        <v>830000</v>
      </c>
      <c r="N510" s="511">
        <f t="shared" si="510"/>
        <v>850000</v>
      </c>
      <c r="O510" s="511">
        <f t="shared" si="510"/>
        <v>870000</v>
      </c>
      <c r="P510" s="511">
        <f t="shared" si="510"/>
        <v>890000</v>
      </c>
      <c r="Q510" s="511">
        <f t="shared" si="510"/>
        <v>910000</v>
      </c>
      <c r="R510" s="510"/>
      <c r="S510" s="501"/>
      <c r="T510" s="501"/>
    </row>
    <row r="511" spans="2:20" ht="12" customHeight="1" x14ac:dyDescent="0.4">
      <c r="B511" s="1079" t="s">
        <v>164</v>
      </c>
      <c r="C511" s="1080"/>
      <c r="D511" s="1015" t="s">
        <v>165</v>
      </c>
      <c r="E511" s="531">
        <f>E512*E513*E514*E515*E516</f>
        <v>0</v>
      </c>
      <c r="F511" s="531">
        <f>F512*F513*F514*F515*F516</f>
        <v>0</v>
      </c>
      <c r="G511" s="531">
        <f t="shared" ref="G511:N511" si="511">G512*G513*G514*G515*G516</f>
        <v>0</v>
      </c>
      <c r="H511" s="531">
        <f t="shared" si="511"/>
        <v>0.32700000000000007</v>
      </c>
      <c r="I511" s="531">
        <f t="shared" si="511"/>
        <v>0.32700000000000007</v>
      </c>
      <c r="J511" s="531">
        <f t="shared" si="511"/>
        <v>0.32700000000000007</v>
      </c>
      <c r="K511" s="531">
        <f t="shared" si="511"/>
        <v>0.32700000000000007</v>
      </c>
      <c r="L511" s="531">
        <f t="shared" si="511"/>
        <v>0.32700000000000007</v>
      </c>
      <c r="M511" s="531">
        <f t="shared" si="511"/>
        <v>0.32700000000000007</v>
      </c>
      <c r="N511" s="531">
        <f t="shared" si="511"/>
        <v>0.32700000000000007</v>
      </c>
      <c r="O511" s="531">
        <f t="shared" ref="O511:Q511" si="512">O512*O513*O514*O515*O516</f>
        <v>0.32700000000000007</v>
      </c>
      <c r="P511" s="531">
        <f t="shared" si="512"/>
        <v>0.32700000000000007</v>
      </c>
      <c r="Q511" s="531">
        <f t="shared" si="512"/>
        <v>0.32700000000000007</v>
      </c>
      <c r="R511" s="522"/>
      <c r="S511" s="501"/>
      <c r="T511" s="501"/>
    </row>
    <row r="512" spans="2:20" ht="12" customHeight="1" x14ac:dyDescent="0.4">
      <c r="B512" s="1073" t="s">
        <v>166</v>
      </c>
      <c r="C512" s="1077"/>
      <c r="D512" s="675">
        <v>1.2</v>
      </c>
      <c r="E512" s="535">
        <f t="shared" ref="E512:Q514" si="513">$D512</f>
        <v>1.2</v>
      </c>
      <c r="F512" s="535">
        <f t="shared" si="513"/>
        <v>1.2</v>
      </c>
      <c r="G512" s="535">
        <f t="shared" si="513"/>
        <v>1.2</v>
      </c>
      <c r="H512" s="535">
        <f t="shared" si="513"/>
        <v>1.2</v>
      </c>
      <c r="I512" s="535">
        <f t="shared" si="513"/>
        <v>1.2</v>
      </c>
      <c r="J512" s="535">
        <f t="shared" si="513"/>
        <v>1.2</v>
      </c>
      <c r="K512" s="535">
        <f t="shared" si="513"/>
        <v>1.2</v>
      </c>
      <c r="L512" s="535">
        <f t="shared" si="513"/>
        <v>1.2</v>
      </c>
      <c r="M512" s="535">
        <f t="shared" si="513"/>
        <v>1.2</v>
      </c>
      <c r="N512" s="535">
        <f t="shared" si="513"/>
        <v>1.2</v>
      </c>
      <c r="O512" s="535">
        <f t="shared" si="513"/>
        <v>1.2</v>
      </c>
      <c r="P512" s="535">
        <f t="shared" si="513"/>
        <v>1.2</v>
      </c>
      <c r="Q512" s="535">
        <f t="shared" si="513"/>
        <v>1.2</v>
      </c>
      <c r="R512" s="524"/>
      <c r="S512" s="501"/>
      <c r="T512" s="501"/>
    </row>
    <row r="513" spans="2:20" ht="12" customHeight="1" x14ac:dyDescent="0.4">
      <c r="B513" s="1073" t="s">
        <v>167</v>
      </c>
      <c r="C513" s="1077"/>
      <c r="D513" s="675">
        <v>1.25</v>
      </c>
      <c r="E513" s="535">
        <f t="shared" si="513"/>
        <v>1.25</v>
      </c>
      <c r="F513" s="535">
        <f t="shared" si="513"/>
        <v>1.25</v>
      </c>
      <c r="G513" s="535">
        <f t="shared" si="513"/>
        <v>1.25</v>
      </c>
      <c r="H513" s="535">
        <f t="shared" si="513"/>
        <v>1.25</v>
      </c>
      <c r="I513" s="535">
        <f t="shared" si="513"/>
        <v>1.25</v>
      </c>
      <c r="J513" s="535">
        <f t="shared" si="513"/>
        <v>1.25</v>
      </c>
      <c r="K513" s="535">
        <f t="shared" si="513"/>
        <v>1.25</v>
      </c>
      <c r="L513" s="535">
        <f t="shared" si="513"/>
        <v>1.25</v>
      </c>
      <c r="M513" s="535">
        <f t="shared" si="513"/>
        <v>1.25</v>
      </c>
      <c r="N513" s="535">
        <f t="shared" si="513"/>
        <v>1.25</v>
      </c>
      <c r="O513" s="535">
        <f t="shared" si="513"/>
        <v>1.25</v>
      </c>
      <c r="P513" s="535">
        <f t="shared" si="513"/>
        <v>1.25</v>
      </c>
      <c r="Q513" s="535">
        <f t="shared" si="513"/>
        <v>1.25</v>
      </c>
      <c r="R513" s="524"/>
      <c r="S513" s="501"/>
      <c r="T513" s="501"/>
    </row>
    <row r="514" spans="2:20" ht="12" customHeight="1" x14ac:dyDescent="0.4">
      <c r="B514" s="1073" t="s">
        <v>168</v>
      </c>
      <c r="C514" s="1077"/>
      <c r="D514" s="675">
        <v>1.0900000000000001</v>
      </c>
      <c r="E514" s="535">
        <f t="shared" si="513"/>
        <v>1.0900000000000001</v>
      </c>
      <c r="F514" s="535">
        <f t="shared" si="513"/>
        <v>1.0900000000000001</v>
      </c>
      <c r="G514" s="535">
        <f t="shared" si="513"/>
        <v>1.0900000000000001</v>
      </c>
      <c r="H514" s="535">
        <f t="shared" si="513"/>
        <v>1.0900000000000001</v>
      </c>
      <c r="I514" s="535">
        <f t="shared" si="513"/>
        <v>1.0900000000000001</v>
      </c>
      <c r="J514" s="535">
        <f t="shared" si="513"/>
        <v>1.0900000000000001</v>
      </c>
      <c r="K514" s="535">
        <f t="shared" si="513"/>
        <v>1.0900000000000001</v>
      </c>
      <c r="L514" s="535">
        <f t="shared" si="513"/>
        <v>1.0900000000000001</v>
      </c>
      <c r="M514" s="535">
        <f t="shared" si="513"/>
        <v>1.0900000000000001</v>
      </c>
      <c r="N514" s="535">
        <f t="shared" si="513"/>
        <v>1.0900000000000001</v>
      </c>
      <c r="O514" s="535">
        <f t="shared" si="513"/>
        <v>1.0900000000000001</v>
      </c>
      <c r="P514" s="535">
        <f t="shared" si="513"/>
        <v>1.0900000000000001</v>
      </c>
      <c r="Q514" s="535">
        <f t="shared" si="513"/>
        <v>1.0900000000000001</v>
      </c>
      <c r="R514" s="524"/>
      <c r="S514" s="501"/>
      <c r="T514" s="501"/>
    </row>
    <row r="515" spans="2:20" ht="12" customHeight="1" x14ac:dyDescent="0.4">
      <c r="B515" s="1073" t="s">
        <v>169</v>
      </c>
      <c r="C515" s="1077" t="s">
        <v>731</v>
      </c>
      <c r="D515" s="1106">
        <v>0.2</v>
      </c>
      <c r="E515" s="535">
        <f>MAX(1-((E380-YEAR('Control Panel_운영'!$C$70))*0.016),$D515)</f>
        <v>0.2</v>
      </c>
      <c r="F515" s="535">
        <f>MAX(1-((F380-YEAR('Control Panel_운영'!$C$70))*0.016),$D515)</f>
        <v>0.2</v>
      </c>
      <c r="G515" s="535">
        <f>MAX(1-((G380-YEAR('Control Panel_운영'!$C$70))*0.016),$D515)</f>
        <v>0.2</v>
      </c>
      <c r="H515" s="535">
        <f>MAX(1-((H380-YEAR('Control Panel_운영'!$C$70))*0.016),$D515)</f>
        <v>0.2</v>
      </c>
      <c r="I515" s="535">
        <f>MAX(1-((I380-YEAR('Control Panel_운영'!$C$70))*0.016),$D515)</f>
        <v>0.2</v>
      </c>
      <c r="J515" s="535">
        <f>MAX(1-((J380-YEAR('Control Panel_운영'!$C$70))*0.016),$D515)</f>
        <v>0.2</v>
      </c>
      <c r="K515" s="535">
        <f>MAX(1-((K380-YEAR('Control Panel_운영'!$C$70))*0.016),$D515)</f>
        <v>0.2</v>
      </c>
      <c r="L515" s="535">
        <f>MAX(1-((L380-YEAR('Control Panel_운영'!$C$70))*0.016),$D515)</f>
        <v>0.2</v>
      </c>
      <c r="M515" s="535">
        <f>MAX(1-((M380-YEAR('Control Panel_운영'!$C$70))*0.016),$D515)</f>
        <v>0.2</v>
      </c>
      <c r="N515" s="535">
        <f>MAX(1-((N380-YEAR('Control Panel_운영'!$C$70))*0.016),$D515)</f>
        <v>0.2</v>
      </c>
      <c r="O515" s="535">
        <f>MAX(1-((O380-YEAR('Control Panel_운영'!$C$70))*0.016),$D515)</f>
        <v>0.2</v>
      </c>
      <c r="P515" s="535">
        <f>MAX(1-((P380-YEAR('Control Panel_운영'!$C$70))*0.016),$D515)</f>
        <v>0.2</v>
      </c>
      <c r="Q515" s="535">
        <f>MAX(1-((Q380-YEAR('Control Panel_운영'!$C$70))*0.016),$D515)</f>
        <v>0.2</v>
      </c>
      <c r="R515" s="524"/>
      <c r="S515" s="501"/>
      <c r="T515" s="501"/>
    </row>
    <row r="516" spans="2:20" ht="12" customHeight="1" x14ac:dyDescent="0.4">
      <c r="B516" s="1073" t="s">
        <v>170</v>
      </c>
      <c r="C516" s="1077"/>
      <c r="D516" s="675">
        <v>1</v>
      </c>
      <c r="E516" s="698">
        <f>IFERROR(E518/E509/E510/E512/E513/E514/E515,0)</f>
        <v>0</v>
      </c>
      <c r="F516" s="698">
        <f>IFERROR(F518/F509/F510/F512/F513/F514/F515,0)</f>
        <v>0</v>
      </c>
      <c r="G516" s="698">
        <f>IFERROR(G518/G509/G510/G512/G513/G514/G515,0)</f>
        <v>0</v>
      </c>
      <c r="H516" s="534">
        <v>1</v>
      </c>
      <c r="I516" s="534">
        <v>1</v>
      </c>
      <c r="J516" s="534">
        <v>1</v>
      </c>
      <c r="K516" s="534">
        <v>1</v>
      </c>
      <c r="L516" s="534">
        <v>1</v>
      </c>
      <c r="M516" s="534">
        <v>1</v>
      </c>
      <c r="N516" s="534">
        <v>1</v>
      </c>
      <c r="O516" s="534">
        <v>1</v>
      </c>
      <c r="P516" s="534">
        <v>1</v>
      </c>
      <c r="Q516" s="534">
        <v>1</v>
      </c>
      <c r="R516" s="516" t="s">
        <v>171</v>
      </c>
      <c r="S516" s="501"/>
      <c r="T516" s="501"/>
    </row>
    <row r="517" spans="2:20" ht="12" customHeight="1" x14ac:dyDescent="0.4">
      <c r="B517" s="1016" t="s">
        <v>974</v>
      </c>
      <c r="C517" s="1065"/>
      <c r="D517" s="911" t="s">
        <v>976</v>
      </c>
      <c r="E517" s="90">
        <f>E509*E510*E511</f>
        <v>0</v>
      </c>
      <c r="F517" s="90">
        <f t="shared" ref="F517:N517" si="514">F509*F510*F511</f>
        <v>0</v>
      </c>
      <c r="G517" s="90">
        <f t="shared" si="514"/>
        <v>0</v>
      </c>
      <c r="H517" s="90">
        <f t="shared" si="514"/>
        <v>0</v>
      </c>
      <c r="I517" s="90">
        <f t="shared" si="514"/>
        <v>0</v>
      </c>
      <c r="J517" s="90">
        <f t="shared" si="514"/>
        <v>0</v>
      </c>
      <c r="K517" s="90">
        <f t="shared" si="514"/>
        <v>0</v>
      </c>
      <c r="L517" s="90">
        <f t="shared" si="514"/>
        <v>0</v>
      </c>
      <c r="M517" s="90">
        <f t="shared" si="514"/>
        <v>0</v>
      </c>
      <c r="N517" s="90">
        <f t="shared" si="514"/>
        <v>0</v>
      </c>
      <c r="O517" s="90">
        <f t="shared" ref="O517:Q517" si="515">O509*O510*O511</f>
        <v>0</v>
      </c>
      <c r="P517" s="90">
        <f t="shared" si="515"/>
        <v>0</v>
      </c>
      <c r="Q517" s="90">
        <f t="shared" si="515"/>
        <v>0</v>
      </c>
      <c r="R517" s="510"/>
      <c r="S517" s="501"/>
      <c r="T517" s="501"/>
    </row>
    <row r="518" spans="2:20" ht="12" customHeight="1" x14ac:dyDescent="0.4">
      <c r="B518" s="1016" t="s">
        <v>975</v>
      </c>
      <c r="C518" s="1065"/>
      <c r="D518" s="911" t="s">
        <v>976</v>
      </c>
      <c r="E518" s="696">
        <v>0</v>
      </c>
      <c r="F518" s="696">
        <v>0</v>
      </c>
      <c r="G518" s="696">
        <v>0</v>
      </c>
      <c r="H518" s="696">
        <v>0</v>
      </c>
      <c r="I518" s="696">
        <v>0</v>
      </c>
      <c r="J518" s="696">
        <v>0</v>
      </c>
      <c r="K518" s="696">
        <v>0</v>
      </c>
      <c r="L518" s="696">
        <v>0</v>
      </c>
      <c r="M518" s="696">
        <v>0</v>
      </c>
      <c r="N518" s="696">
        <v>0</v>
      </c>
      <c r="O518" s="696">
        <v>0</v>
      </c>
      <c r="P518" s="696">
        <v>0</v>
      </c>
      <c r="Q518" s="696">
        <v>0</v>
      </c>
      <c r="R518" s="510"/>
      <c r="S518" s="501"/>
      <c r="T518" s="501"/>
    </row>
    <row r="519" spans="2:20" ht="12" customHeight="1" x14ac:dyDescent="0.4">
      <c r="B519" s="1016" t="s">
        <v>123</v>
      </c>
      <c r="C519" s="1019"/>
      <c r="D519" s="786">
        <f>D$385</f>
        <v>0.7</v>
      </c>
      <c r="E519" s="90">
        <f t="shared" ref="E519:N519" si="516">E517*$D519</f>
        <v>0</v>
      </c>
      <c r="F519" s="90">
        <f t="shared" si="516"/>
        <v>0</v>
      </c>
      <c r="G519" s="90">
        <f t="shared" si="516"/>
        <v>0</v>
      </c>
      <c r="H519" s="90">
        <f t="shared" si="516"/>
        <v>0</v>
      </c>
      <c r="I519" s="90">
        <f t="shared" si="516"/>
        <v>0</v>
      </c>
      <c r="J519" s="90">
        <f t="shared" si="516"/>
        <v>0</v>
      </c>
      <c r="K519" s="90">
        <f t="shared" si="516"/>
        <v>0</v>
      </c>
      <c r="L519" s="90">
        <f t="shared" si="516"/>
        <v>0</v>
      </c>
      <c r="M519" s="90">
        <f t="shared" si="516"/>
        <v>0</v>
      </c>
      <c r="N519" s="90">
        <f t="shared" si="516"/>
        <v>0</v>
      </c>
      <c r="O519" s="90">
        <f t="shared" ref="O519:Q519" si="517">O517*$D519</f>
        <v>0</v>
      </c>
      <c r="P519" s="90">
        <f t="shared" si="517"/>
        <v>0</v>
      </c>
      <c r="Q519" s="90">
        <f t="shared" si="517"/>
        <v>0</v>
      </c>
      <c r="R519" s="510" t="s">
        <v>1013</v>
      </c>
      <c r="S519" s="501"/>
      <c r="T519" s="501"/>
    </row>
    <row r="520" spans="2:20" ht="12" customHeight="1" x14ac:dyDescent="0.4">
      <c r="B520" s="1007" t="s">
        <v>120</v>
      </c>
      <c r="C520" s="1007" t="s">
        <v>125</v>
      </c>
      <c r="D520" s="1007" t="s">
        <v>126</v>
      </c>
      <c r="E520" s="1007" t="s">
        <v>142</v>
      </c>
      <c r="F520" s="1007" t="s">
        <v>142</v>
      </c>
      <c r="G520" s="1007" t="s">
        <v>142</v>
      </c>
      <c r="H520" s="1007" t="s">
        <v>142</v>
      </c>
      <c r="I520" s="1007" t="s">
        <v>142</v>
      </c>
      <c r="J520" s="1007" t="s">
        <v>142</v>
      </c>
      <c r="K520" s="1007" t="s">
        <v>142</v>
      </c>
      <c r="L520" s="1007" t="s">
        <v>142</v>
      </c>
      <c r="M520" s="1007" t="s">
        <v>142</v>
      </c>
      <c r="N520" s="1007" t="s">
        <v>142</v>
      </c>
      <c r="O520" s="1007" t="s">
        <v>142</v>
      </c>
      <c r="P520" s="1007" t="s">
        <v>142</v>
      </c>
      <c r="Q520" s="1007" t="s">
        <v>142</v>
      </c>
      <c r="R520" s="1007" t="s">
        <v>119</v>
      </c>
      <c r="S520" s="501"/>
      <c r="T520" s="501"/>
    </row>
    <row r="521" spans="2:20" ht="12" customHeight="1" x14ac:dyDescent="0.4">
      <c r="B521" s="1066" t="s">
        <v>178</v>
      </c>
      <c r="C521" s="1012" t="s">
        <v>128</v>
      </c>
      <c r="D521" s="1103">
        <f>D$387</f>
        <v>2.5000000000000001E-3</v>
      </c>
      <c r="E521" s="520">
        <f>E519*$D521</f>
        <v>0</v>
      </c>
      <c r="F521" s="520">
        <f t="shared" ref="F521:N521" si="518">F519*$D521</f>
        <v>0</v>
      </c>
      <c r="G521" s="520">
        <f t="shared" si="518"/>
        <v>0</v>
      </c>
      <c r="H521" s="520">
        <f t="shared" si="518"/>
        <v>0</v>
      </c>
      <c r="I521" s="520">
        <f t="shared" si="518"/>
        <v>0</v>
      </c>
      <c r="J521" s="520">
        <f t="shared" si="518"/>
        <v>0</v>
      </c>
      <c r="K521" s="520">
        <f t="shared" si="518"/>
        <v>0</v>
      </c>
      <c r="L521" s="520">
        <f t="shared" si="518"/>
        <v>0</v>
      </c>
      <c r="M521" s="520">
        <f t="shared" si="518"/>
        <v>0</v>
      </c>
      <c r="N521" s="520">
        <f t="shared" si="518"/>
        <v>0</v>
      </c>
      <c r="O521" s="520">
        <f t="shared" ref="O521:Q521" si="519">O519*$D521</f>
        <v>0</v>
      </c>
      <c r="P521" s="520">
        <f t="shared" si="519"/>
        <v>0</v>
      </c>
      <c r="Q521" s="520">
        <f t="shared" si="519"/>
        <v>0</v>
      </c>
      <c r="R521" s="510" t="s">
        <v>179</v>
      </c>
      <c r="S521" s="501"/>
      <c r="T521" s="501"/>
    </row>
    <row r="522" spans="2:20" ht="12" customHeight="1" x14ac:dyDescent="0.4">
      <c r="B522" s="1067" t="s">
        <v>180</v>
      </c>
      <c r="C522" s="903" t="s">
        <v>128</v>
      </c>
      <c r="D522" s="1104">
        <f>D$388</f>
        <v>1.4E-3</v>
      </c>
      <c r="E522" s="794">
        <f>E519*$D522</f>
        <v>0</v>
      </c>
      <c r="F522" s="794">
        <f t="shared" ref="F522:N522" si="520">F519*$D522</f>
        <v>0</v>
      </c>
      <c r="G522" s="794">
        <f t="shared" si="520"/>
        <v>0</v>
      </c>
      <c r="H522" s="794">
        <f t="shared" si="520"/>
        <v>0</v>
      </c>
      <c r="I522" s="794">
        <f t="shared" si="520"/>
        <v>0</v>
      </c>
      <c r="J522" s="794">
        <f t="shared" si="520"/>
        <v>0</v>
      </c>
      <c r="K522" s="794">
        <f t="shared" si="520"/>
        <v>0</v>
      </c>
      <c r="L522" s="794">
        <f t="shared" si="520"/>
        <v>0</v>
      </c>
      <c r="M522" s="794">
        <f t="shared" si="520"/>
        <v>0</v>
      </c>
      <c r="N522" s="794">
        <f t="shared" si="520"/>
        <v>0</v>
      </c>
      <c r="O522" s="794">
        <f t="shared" ref="O522:Q522" si="521">O519*$D522</f>
        <v>0</v>
      </c>
      <c r="P522" s="794">
        <f t="shared" si="521"/>
        <v>0</v>
      </c>
      <c r="Q522" s="794">
        <f t="shared" si="521"/>
        <v>0</v>
      </c>
      <c r="R522" s="510" t="s">
        <v>181</v>
      </c>
      <c r="S522" s="501"/>
      <c r="T522" s="501"/>
    </row>
    <row r="523" spans="2:20" ht="12" customHeight="1" x14ac:dyDescent="0.4">
      <c r="B523" s="1067" t="s">
        <v>183</v>
      </c>
      <c r="C523" s="1330">
        <v>3</v>
      </c>
      <c r="D523" s="1104">
        <f>D$389</f>
        <v>1.1999999999999999E-3</v>
      </c>
      <c r="E523" s="794">
        <f>MAX(49100+(E519-64000000)*$D523,0)*$C523</f>
        <v>0</v>
      </c>
      <c r="F523" s="794">
        <f t="shared" ref="F523:N523" si="522">MAX(49100+(F519-64000000)*$D523,0)*$C523</f>
        <v>0</v>
      </c>
      <c r="G523" s="794">
        <f t="shared" si="522"/>
        <v>0</v>
      </c>
      <c r="H523" s="794">
        <f t="shared" si="522"/>
        <v>0</v>
      </c>
      <c r="I523" s="794">
        <f t="shared" si="522"/>
        <v>0</v>
      </c>
      <c r="J523" s="794">
        <f t="shared" si="522"/>
        <v>0</v>
      </c>
      <c r="K523" s="794">
        <f t="shared" si="522"/>
        <v>0</v>
      </c>
      <c r="L523" s="794">
        <f t="shared" si="522"/>
        <v>0</v>
      </c>
      <c r="M523" s="794">
        <f t="shared" si="522"/>
        <v>0</v>
      </c>
      <c r="N523" s="794">
        <f t="shared" si="522"/>
        <v>0</v>
      </c>
      <c r="O523" s="794">
        <f t="shared" ref="O523:Q523" si="523">MAX(49100+(O519-64000000)*$D523,0)*$C523</f>
        <v>0</v>
      </c>
      <c r="P523" s="794">
        <f t="shared" si="523"/>
        <v>0</v>
      </c>
      <c r="Q523" s="794">
        <f t="shared" si="523"/>
        <v>0</v>
      </c>
      <c r="R523" s="510" t="s">
        <v>184</v>
      </c>
      <c r="S523" s="501"/>
      <c r="T523" s="501"/>
    </row>
    <row r="524" spans="2:20" ht="12" customHeight="1" x14ac:dyDescent="0.4">
      <c r="B524" s="1025" t="s">
        <v>185</v>
      </c>
      <c r="C524" s="905" t="s">
        <v>128</v>
      </c>
      <c r="D524" s="1105">
        <f>D$390</f>
        <v>5.0000000000000001E-4</v>
      </c>
      <c r="E524" s="795">
        <f>E519*$D524</f>
        <v>0</v>
      </c>
      <c r="F524" s="795">
        <f t="shared" ref="F524:N524" si="524">F519*$D524</f>
        <v>0</v>
      </c>
      <c r="G524" s="795">
        <f t="shared" si="524"/>
        <v>0</v>
      </c>
      <c r="H524" s="795">
        <f t="shared" si="524"/>
        <v>0</v>
      </c>
      <c r="I524" s="795">
        <f t="shared" si="524"/>
        <v>0</v>
      </c>
      <c r="J524" s="795">
        <f t="shared" si="524"/>
        <v>0</v>
      </c>
      <c r="K524" s="795">
        <f t="shared" si="524"/>
        <v>0</v>
      </c>
      <c r="L524" s="795">
        <f t="shared" si="524"/>
        <v>0</v>
      </c>
      <c r="M524" s="795">
        <f t="shared" si="524"/>
        <v>0</v>
      </c>
      <c r="N524" s="795">
        <f t="shared" si="524"/>
        <v>0</v>
      </c>
      <c r="O524" s="795">
        <f t="shared" ref="O524:Q524" si="525">O519*$D524</f>
        <v>0</v>
      </c>
      <c r="P524" s="795">
        <f t="shared" si="525"/>
        <v>0</v>
      </c>
      <c r="Q524" s="795">
        <f t="shared" si="525"/>
        <v>0</v>
      </c>
      <c r="R524" s="510" t="s">
        <v>144</v>
      </c>
      <c r="S524" s="501"/>
      <c r="T524" s="501"/>
    </row>
    <row r="525" spans="2:20" ht="12" customHeight="1" x14ac:dyDescent="0.4">
      <c r="B525" s="1068" t="s">
        <v>141</v>
      </c>
      <c r="C525" s="1069"/>
      <c r="D525" s="1070"/>
      <c r="E525" s="796">
        <f>SUM(E521:E524)</f>
        <v>0</v>
      </c>
      <c r="F525" s="796">
        <f>SUM(F521:F524)</f>
        <v>0</v>
      </c>
      <c r="G525" s="796">
        <f t="shared" ref="G525:N525" si="526">SUM(G521:G524)</f>
        <v>0</v>
      </c>
      <c r="H525" s="796">
        <f t="shared" si="526"/>
        <v>0</v>
      </c>
      <c r="I525" s="796">
        <f t="shared" si="526"/>
        <v>0</v>
      </c>
      <c r="J525" s="796">
        <f t="shared" si="526"/>
        <v>0</v>
      </c>
      <c r="K525" s="796">
        <f t="shared" si="526"/>
        <v>0</v>
      </c>
      <c r="L525" s="796">
        <f t="shared" si="526"/>
        <v>0</v>
      </c>
      <c r="M525" s="796">
        <f t="shared" si="526"/>
        <v>0</v>
      </c>
      <c r="N525" s="796">
        <f t="shared" si="526"/>
        <v>0</v>
      </c>
      <c r="O525" s="796">
        <f t="shared" ref="O525:Q525" si="527">SUM(O521:O524)</f>
        <v>0</v>
      </c>
      <c r="P525" s="796">
        <f t="shared" si="527"/>
        <v>0</v>
      </c>
      <c r="Q525" s="796">
        <f t="shared" si="527"/>
        <v>0</v>
      </c>
      <c r="R525" s="1107" t="str">
        <f>'Control Panel_운영'!$P$177</f>
        <v>임대인부담</v>
      </c>
      <c r="S525" s="501">
        <f>ROW(S525)</f>
        <v>525</v>
      </c>
      <c r="T525" s="501"/>
    </row>
    <row r="526" spans="2:20" ht="12" customHeight="1" x14ac:dyDescent="0.4">
      <c r="B526" s="1071" t="s">
        <v>712</v>
      </c>
      <c r="C526" s="1072"/>
      <c r="D526" s="1076"/>
      <c r="E526" s="1099">
        <v>42736</v>
      </c>
      <c r="F526" s="1097">
        <f>E527+1</f>
        <v>43101</v>
      </c>
      <c r="G526" s="1097">
        <f t="shared" ref="G526:Q526" si="528">F527+1</f>
        <v>43466</v>
      </c>
      <c r="H526" s="1097">
        <f t="shared" si="528"/>
        <v>43831</v>
      </c>
      <c r="I526" s="1097">
        <f t="shared" si="528"/>
        <v>44197</v>
      </c>
      <c r="J526" s="1097">
        <f t="shared" si="528"/>
        <v>44562</v>
      </c>
      <c r="K526" s="1097">
        <f t="shared" si="528"/>
        <v>44927</v>
      </c>
      <c r="L526" s="1097">
        <f t="shared" si="528"/>
        <v>45292</v>
      </c>
      <c r="M526" s="1097">
        <f t="shared" si="528"/>
        <v>45658</v>
      </c>
      <c r="N526" s="1097">
        <f t="shared" si="528"/>
        <v>46023</v>
      </c>
      <c r="O526" s="1097">
        <f t="shared" si="528"/>
        <v>46388</v>
      </c>
      <c r="P526" s="1097">
        <f t="shared" si="528"/>
        <v>46753</v>
      </c>
      <c r="Q526" s="1097">
        <f t="shared" si="528"/>
        <v>47119</v>
      </c>
      <c r="R526" s="514"/>
      <c r="S526" s="501"/>
      <c r="T526" s="501"/>
    </row>
    <row r="527" spans="2:20" ht="12" customHeight="1" x14ac:dyDescent="0.4">
      <c r="B527" s="1073" t="s">
        <v>714</v>
      </c>
      <c r="C527" s="966"/>
      <c r="D527" s="1077"/>
      <c r="E527" s="1096">
        <f>EOMONTH(E526,11)</f>
        <v>43100</v>
      </c>
      <c r="F527" s="1096">
        <f t="shared" ref="F527" si="529">EOMONTH(F526,11)</f>
        <v>43465</v>
      </c>
      <c r="G527" s="1096">
        <f t="shared" ref="G527" si="530">EOMONTH(G526,11)</f>
        <v>43830</v>
      </c>
      <c r="H527" s="1096">
        <f t="shared" ref="H527" si="531">EOMONTH(H526,11)</f>
        <v>44196</v>
      </c>
      <c r="I527" s="1096">
        <f t="shared" ref="I527" si="532">EOMONTH(I526,11)</f>
        <v>44561</v>
      </c>
      <c r="J527" s="1096">
        <f t="shared" ref="J527" si="533">EOMONTH(J526,11)</f>
        <v>44926</v>
      </c>
      <c r="K527" s="1096">
        <f t="shared" ref="K527" si="534">EOMONTH(K526,11)</f>
        <v>45291</v>
      </c>
      <c r="L527" s="1096">
        <f t="shared" ref="L527" si="535">EOMONTH(L526,11)</f>
        <v>45657</v>
      </c>
      <c r="M527" s="1096">
        <f t="shared" ref="M527" si="536">EOMONTH(M526,11)</f>
        <v>46022</v>
      </c>
      <c r="N527" s="1096">
        <f t="shared" ref="N527" si="537">EOMONTH(N526,11)</f>
        <v>46387</v>
      </c>
      <c r="O527" s="1096">
        <f t="shared" ref="O527" si="538">EOMONTH(O526,11)</f>
        <v>46752</v>
      </c>
      <c r="P527" s="1096">
        <f t="shared" ref="P527" si="539">EOMONTH(P526,11)</f>
        <v>47118</v>
      </c>
      <c r="Q527" s="1096">
        <f t="shared" ref="Q527" si="540">EOMONTH(Q526,11)</f>
        <v>47483</v>
      </c>
      <c r="R527" s="524"/>
      <c r="T527" s="501"/>
    </row>
    <row r="528" spans="2:20" ht="12" customHeight="1" x14ac:dyDescent="0.4">
      <c r="B528" s="1073" t="s">
        <v>715</v>
      </c>
      <c r="C528" s="966"/>
      <c r="D528" s="1077"/>
      <c r="E528" s="1095">
        <f>E527-E526+1</f>
        <v>365</v>
      </c>
      <c r="F528" s="1095">
        <f>F527-F526+1</f>
        <v>365</v>
      </c>
      <c r="G528" s="1095">
        <f t="shared" ref="G528:Q528" si="541">G527-G526+1</f>
        <v>365</v>
      </c>
      <c r="H528" s="1095">
        <f t="shared" si="541"/>
        <v>366</v>
      </c>
      <c r="I528" s="1095">
        <f t="shared" si="541"/>
        <v>365</v>
      </c>
      <c r="J528" s="1095">
        <f t="shared" si="541"/>
        <v>365</v>
      </c>
      <c r="K528" s="1095">
        <f t="shared" si="541"/>
        <v>365</v>
      </c>
      <c r="L528" s="1095">
        <f t="shared" si="541"/>
        <v>366</v>
      </c>
      <c r="M528" s="1095">
        <f t="shared" si="541"/>
        <v>365</v>
      </c>
      <c r="N528" s="1095">
        <f t="shared" si="541"/>
        <v>365</v>
      </c>
      <c r="O528" s="1095">
        <f t="shared" si="541"/>
        <v>365</v>
      </c>
      <c r="P528" s="1095">
        <f t="shared" si="541"/>
        <v>366</v>
      </c>
      <c r="Q528" s="1095">
        <f t="shared" si="541"/>
        <v>365</v>
      </c>
      <c r="R528" s="797"/>
      <c r="S528" s="501"/>
      <c r="T528" s="501"/>
    </row>
    <row r="529" spans="1:31" ht="12" customHeight="1" x14ac:dyDescent="0.4">
      <c r="B529" s="1073" t="s">
        <v>716</v>
      </c>
      <c r="C529" s="966"/>
      <c r="D529" s="1077"/>
      <c r="E529" s="1096">
        <f>IF(E$238=YEAR('Control Panel_운영'!$K$88),'Control Panel_운영'!$K$88,E526)</f>
        <v>42736</v>
      </c>
      <c r="F529" s="1096">
        <f>IF(F$238=YEAR('Control Panel_운영'!$K$88),'Control Panel_운영'!$K$88,F526)</f>
        <v>43101</v>
      </c>
      <c r="G529" s="1096">
        <f>IF(G$238=YEAR('Control Panel_운영'!$K$88),'Control Panel_운영'!$K$88,G526)</f>
        <v>43466</v>
      </c>
      <c r="H529" s="1096">
        <f>IF(H$238=YEAR('Control Panel_운영'!$K$88),'Control Panel_운영'!$K$88,H526)</f>
        <v>43831</v>
      </c>
      <c r="I529" s="1096">
        <f>IF(I$238=YEAR('Control Panel_운영'!$K$88),'Control Panel_운영'!$K$88,I526)</f>
        <v>44197</v>
      </c>
      <c r="J529" s="1096">
        <f>IF(J$238=YEAR('Control Panel_운영'!$K$88),'Control Panel_운영'!$K$88,J526)</f>
        <v>44562</v>
      </c>
      <c r="K529" s="1096">
        <f>IF(K$238=YEAR('Control Panel_운영'!$K$88),'Control Panel_운영'!$K$88,K526)</f>
        <v>45170</v>
      </c>
      <c r="L529" s="1096">
        <f>IF(L$238=YEAR('Control Panel_운영'!$K$88),'Control Panel_운영'!$K$88,L526)</f>
        <v>45292</v>
      </c>
      <c r="M529" s="1096">
        <f>IF(M$238=YEAR('Control Panel_운영'!$K$88),'Control Panel_운영'!$K$88,M526)</f>
        <v>45658</v>
      </c>
      <c r="N529" s="1096">
        <f>IF(N$238=YEAR('Control Panel_운영'!$K$88),'Control Panel_운영'!$K$88,N526)</f>
        <v>46023</v>
      </c>
      <c r="O529" s="1096">
        <f>IF(O$238=YEAR('Control Panel_운영'!$K$88),'Control Panel_운영'!$K$88,O526)</f>
        <v>46388</v>
      </c>
      <c r="P529" s="1096">
        <f>IF(P$238=YEAR('Control Panel_운영'!$K$88),'Control Panel_운영'!$K$88,P526)</f>
        <v>46753</v>
      </c>
      <c r="Q529" s="1096">
        <f>IF(Q$238=YEAR('Control Panel_운영'!$K$88),'Control Panel_운영'!$K$88,Q526)</f>
        <v>47119</v>
      </c>
      <c r="R529" s="797"/>
      <c r="T529" s="501"/>
    </row>
    <row r="530" spans="1:31" ht="12" customHeight="1" x14ac:dyDescent="0.4">
      <c r="B530" s="1073" t="s">
        <v>718</v>
      </c>
      <c r="C530" s="966"/>
      <c r="D530" s="1077"/>
      <c r="E530" s="1096">
        <f>IF(E$238=YEAR('Control Panel_운영'!$K$90),'Control Panel_운영'!$K$90,E527)</f>
        <v>43100</v>
      </c>
      <c r="F530" s="1096">
        <f>IF(F$238=YEAR('Control Panel_운영'!$K$90),'Control Panel_운영'!$K$90,F527)</f>
        <v>43465</v>
      </c>
      <c r="G530" s="1096">
        <f>IF(G$238=YEAR('Control Panel_운영'!$K$90),'Control Panel_운영'!$K$90,G527)</f>
        <v>43830</v>
      </c>
      <c r="H530" s="1096">
        <f>IF(H$238=YEAR('Control Panel_운영'!$K$90),'Control Panel_운영'!$K$90,H527)</f>
        <v>44196</v>
      </c>
      <c r="I530" s="1096">
        <f>IF(I$238=YEAR('Control Panel_운영'!$K$90),'Control Panel_운영'!$K$90,I527)</f>
        <v>44561</v>
      </c>
      <c r="J530" s="1096">
        <f>IF(J$238=YEAR('Control Panel_운영'!$K$90),'Control Panel_운영'!$K$90,J527)</f>
        <v>44926</v>
      </c>
      <c r="K530" s="1096">
        <f>IF(K$238=YEAR('Control Panel_운영'!$K$90),'Control Panel_운영'!$K$90,K527)</f>
        <v>45291</v>
      </c>
      <c r="L530" s="1096">
        <f>IF(L$238=YEAR('Control Panel_운영'!$K$90),'Control Panel_운영'!$K$90,L527)</f>
        <v>45657</v>
      </c>
      <c r="M530" s="1096">
        <f>IF(M$238=YEAR('Control Panel_운영'!$K$90),'Control Panel_운영'!$K$90,M527)</f>
        <v>46022</v>
      </c>
      <c r="N530" s="1096">
        <f>IF(N$238=YEAR('Control Panel_운영'!$K$90),'Control Panel_운영'!$K$90,N527)</f>
        <v>46387</v>
      </c>
      <c r="O530" s="1096">
        <f>IF(O$238=YEAR('Control Panel_운영'!$K$90),'Control Panel_운영'!$K$90,O527)</f>
        <v>46752</v>
      </c>
      <c r="P530" s="1096">
        <f>IF(P$238=YEAR('Control Panel_운영'!$K$90),'Control Panel_운영'!$K$90,P527)</f>
        <v>46996</v>
      </c>
      <c r="Q530" s="1096">
        <f>IF(Q$238=YEAR('Control Panel_운영'!$K$90),'Control Panel_운영'!$K$90,Q527)</f>
        <v>47483</v>
      </c>
      <c r="R530" s="797"/>
      <c r="T530" s="501"/>
    </row>
    <row r="531" spans="1:31" ht="12" customHeight="1" x14ac:dyDescent="0.4">
      <c r="B531" s="1074" t="s">
        <v>715</v>
      </c>
      <c r="C531" s="1075"/>
      <c r="D531" s="1078"/>
      <c r="E531" s="678">
        <f>E530-E529+1</f>
        <v>365</v>
      </c>
      <c r="F531" s="678">
        <f>F530-F529+1</f>
        <v>365</v>
      </c>
      <c r="G531" s="678">
        <f t="shared" ref="G531:Q531" si="542">G530-G529+1</f>
        <v>365</v>
      </c>
      <c r="H531" s="678">
        <f t="shared" si="542"/>
        <v>366</v>
      </c>
      <c r="I531" s="678">
        <f t="shared" si="542"/>
        <v>365</v>
      </c>
      <c r="J531" s="678">
        <f t="shared" si="542"/>
        <v>365</v>
      </c>
      <c r="K531" s="678">
        <f t="shared" si="542"/>
        <v>122</v>
      </c>
      <c r="L531" s="678">
        <f t="shared" si="542"/>
        <v>366</v>
      </c>
      <c r="M531" s="678">
        <f t="shared" si="542"/>
        <v>365</v>
      </c>
      <c r="N531" s="678">
        <f t="shared" si="542"/>
        <v>365</v>
      </c>
      <c r="O531" s="678">
        <f t="shared" si="542"/>
        <v>365</v>
      </c>
      <c r="P531" s="678">
        <f t="shared" si="542"/>
        <v>244</v>
      </c>
      <c r="Q531" s="678">
        <f t="shared" si="542"/>
        <v>365</v>
      </c>
      <c r="R531" s="798"/>
      <c r="T531" s="501"/>
    </row>
    <row r="532" spans="1:31" ht="12" customHeight="1" x14ac:dyDescent="0.4">
      <c r="B532" s="897" t="s">
        <v>720</v>
      </c>
      <c r="C532" s="898"/>
      <c r="D532" s="1018"/>
      <c r="E532" s="93">
        <f>E525-E533</f>
        <v>0</v>
      </c>
      <c r="F532" s="93">
        <f t="shared" ref="F532:N532" si="543">F525-F533</f>
        <v>0</v>
      </c>
      <c r="G532" s="93">
        <f t="shared" si="543"/>
        <v>0</v>
      </c>
      <c r="H532" s="93">
        <f t="shared" si="543"/>
        <v>0</v>
      </c>
      <c r="I532" s="93">
        <f t="shared" si="543"/>
        <v>0</v>
      </c>
      <c r="J532" s="93">
        <f t="shared" si="543"/>
        <v>0</v>
      </c>
      <c r="K532" s="93">
        <f t="shared" si="543"/>
        <v>0</v>
      </c>
      <c r="L532" s="93">
        <f t="shared" si="543"/>
        <v>0</v>
      </c>
      <c r="M532" s="93">
        <f t="shared" si="543"/>
        <v>0</v>
      </c>
      <c r="N532" s="93">
        <f t="shared" si="543"/>
        <v>0</v>
      </c>
      <c r="O532" s="93">
        <f t="shared" ref="O532:Q532" si="544">O525-O533</f>
        <v>0</v>
      </c>
      <c r="P532" s="93">
        <f t="shared" si="544"/>
        <v>0</v>
      </c>
      <c r="Q532" s="93">
        <f t="shared" si="544"/>
        <v>0</v>
      </c>
      <c r="R532" s="518"/>
      <c r="S532" s="501">
        <f>ROW(S532)</f>
        <v>532</v>
      </c>
      <c r="T532" s="501"/>
    </row>
    <row r="533" spans="1:31" ht="12" customHeight="1" x14ac:dyDescent="0.4">
      <c r="B533" s="1016" t="s">
        <v>721</v>
      </c>
      <c r="C533" s="898"/>
      <c r="D533" s="1018"/>
      <c r="E533" s="90">
        <f>IF($R$449="정산가정",E525*E531/E528,IF($R$449="정산없음_매도인납부",0,IF($R$449="정산없음_매수인납부",E525)))</f>
        <v>0</v>
      </c>
      <c r="F533" s="90">
        <f t="shared" ref="F533:N533" si="545">IF($R$449="정산가정",F525*F531/F528,IF($R$449="정산없음_매도인납부",0,IF($R$449="정산없음_매수인납부",F525)))</f>
        <v>0</v>
      </c>
      <c r="G533" s="90">
        <f t="shared" si="545"/>
        <v>0</v>
      </c>
      <c r="H533" s="90">
        <f t="shared" si="545"/>
        <v>0</v>
      </c>
      <c r="I533" s="90">
        <f t="shared" si="545"/>
        <v>0</v>
      </c>
      <c r="J533" s="90">
        <f t="shared" si="545"/>
        <v>0</v>
      </c>
      <c r="K533" s="90">
        <f t="shared" si="545"/>
        <v>0</v>
      </c>
      <c r="L533" s="90">
        <f t="shared" si="545"/>
        <v>0</v>
      </c>
      <c r="M533" s="90">
        <f t="shared" si="545"/>
        <v>0</v>
      </c>
      <c r="N533" s="90">
        <f t="shared" si="545"/>
        <v>0</v>
      </c>
      <c r="O533" s="90">
        <f t="shared" ref="O533:Q533" si="546">IF($R$449="정산가정",O525*O531/O528,IF($R$449="정산없음_매도인납부",0,IF($R$449="정산없음_매수인납부",O525)))</f>
        <v>0</v>
      </c>
      <c r="P533" s="90">
        <f t="shared" si="546"/>
        <v>0</v>
      </c>
      <c r="Q533" s="90">
        <f t="shared" si="546"/>
        <v>0</v>
      </c>
      <c r="R533" s="517" t="s">
        <v>847</v>
      </c>
      <c r="S533" s="501">
        <f>ROW(S533)</f>
        <v>533</v>
      </c>
      <c r="T533" s="501"/>
    </row>
    <row r="534" spans="1:31" ht="12" customHeight="1" x14ac:dyDescent="0.4">
      <c r="T534" s="501"/>
    </row>
    <row r="535" spans="1:31" ht="12" customHeight="1" x14ac:dyDescent="0.4">
      <c r="T535" s="501"/>
    </row>
    <row r="536" spans="1:31" s="926" customFormat="1" ht="12" customHeight="1" x14ac:dyDescent="0.4">
      <c r="A536" s="1049" t="s">
        <v>1000</v>
      </c>
      <c r="T536" s="927"/>
      <c r="AD536" s="927"/>
      <c r="AE536" s="927"/>
    </row>
    <row r="537" spans="1:31" ht="12" customHeight="1" x14ac:dyDescent="0.4">
      <c r="B537" s="1091"/>
      <c r="C537" s="1092"/>
      <c r="D537" s="1092"/>
      <c r="E537" s="1093">
        <f>'Control Panel_운영'!$N$92</f>
        <v>2017</v>
      </c>
      <c r="F537" s="1093">
        <f t="shared" ref="F537" si="547">E537+1</f>
        <v>2018</v>
      </c>
      <c r="G537" s="1093">
        <f t="shared" ref="G537" si="548">F537+1</f>
        <v>2019</v>
      </c>
      <c r="H537" s="1093">
        <f t="shared" ref="H537" si="549">G537+1</f>
        <v>2020</v>
      </c>
      <c r="I537" s="1093">
        <f t="shared" ref="I537" si="550">H537+1</f>
        <v>2021</v>
      </c>
      <c r="J537" s="1093">
        <f t="shared" ref="J537" si="551">I537+1</f>
        <v>2022</v>
      </c>
      <c r="K537" s="1093">
        <f t="shared" ref="K537" si="552">J537+1</f>
        <v>2023</v>
      </c>
      <c r="L537" s="1093">
        <f t="shared" ref="L537" si="553">K537+1</f>
        <v>2024</v>
      </c>
      <c r="M537" s="1093">
        <f t="shared" ref="M537" si="554">L537+1</f>
        <v>2025</v>
      </c>
      <c r="N537" s="1093">
        <f t="shared" ref="N537" si="555">M537+1</f>
        <v>2026</v>
      </c>
      <c r="O537" s="1093">
        <f t="shared" ref="O537" si="556">N537+1</f>
        <v>2027</v>
      </c>
      <c r="P537" s="1093">
        <f t="shared" ref="P537" si="557">O537+1</f>
        <v>2028</v>
      </c>
      <c r="Q537" s="1093">
        <f t="shared" ref="Q537" si="558">P537+1</f>
        <v>2029</v>
      </c>
      <c r="R537" s="1094"/>
      <c r="S537" s="501">
        <f>ROW(S537)</f>
        <v>537</v>
      </c>
      <c r="T537" s="501"/>
    </row>
    <row r="538" spans="1:31" ht="12" customHeight="1" x14ac:dyDescent="0.4">
      <c r="B538" s="1414" t="s">
        <v>120</v>
      </c>
      <c r="C538" s="1415"/>
      <c r="D538" s="1416"/>
      <c r="E538" s="1007" t="s">
        <v>142</v>
      </c>
      <c r="F538" s="1007" t="s">
        <v>142</v>
      </c>
      <c r="G538" s="1007" t="s">
        <v>142</v>
      </c>
      <c r="H538" s="1007" t="s">
        <v>142</v>
      </c>
      <c r="I538" s="1007" t="s">
        <v>142</v>
      </c>
      <c r="J538" s="1007" t="s">
        <v>142</v>
      </c>
      <c r="K538" s="1007" t="s">
        <v>142</v>
      </c>
      <c r="L538" s="1007" t="s">
        <v>142</v>
      </c>
      <c r="M538" s="1007" t="s">
        <v>142</v>
      </c>
      <c r="N538" s="1007" t="s">
        <v>142</v>
      </c>
      <c r="O538" s="1007" t="s">
        <v>142</v>
      </c>
      <c r="P538" s="1007" t="s">
        <v>142</v>
      </c>
      <c r="Q538" s="1007" t="s">
        <v>142</v>
      </c>
      <c r="R538" s="1007" t="s">
        <v>119</v>
      </c>
      <c r="S538" s="501"/>
      <c r="T538" s="501"/>
      <c r="U538" s="21" t="s">
        <v>1076</v>
      </c>
      <c r="V538" s="21">
        <v>317.49</v>
      </c>
    </row>
    <row r="539" spans="1:31" ht="12" customHeight="1" x14ac:dyDescent="0.4">
      <c r="B539" s="1079" t="s">
        <v>733</v>
      </c>
      <c r="C539" s="1081"/>
      <c r="D539" s="1080"/>
      <c r="E539" s="799">
        <v>3000</v>
      </c>
      <c r="F539" s="799">
        <v>3000</v>
      </c>
      <c r="G539" s="799">
        <v>3000</v>
      </c>
      <c r="H539" s="799">
        <v>3000</v>
      </c>
      <c r="I539" s="799">
        <v>3000</v>
      </c>
      <c r="J539" s="799">
        <v>3000</v>
      </c>
      <c r="K539" s="799">
        <v>3000</v>
      </c>
      <c r="L539" s="799">
        <v>3000</v>
      </c>
      <c r="M539" s="799">
        <v>3000</v>
      </c>
      <c r="N539" s="799">
        <v>3000</v>
      </c>
      <c r="O539" s="799">
        <v>3000</v>
      </c>
      <c r="P539" s="799">
        <v>3000</v>
      </c>
      <c r="Q539" s="799">
        <v>3000</v>
      </c>
      <c r="R539" s="510"/>
      <c r="S539" s="501"/>
      <c r="T539" s="501"/>
      <c r="U539" s="21" t="s">
        <v>1079</v>
      </c>
      <c r="V539" s="21">
        <v>506.87</v>
      </c>
    </row>
    <row r="540" spans="1:31" ht="12" customHeight="1" x14ac:dyDescent="0.4">
      <c r="B540" s="1082" t="s">
        <v>734</v>
      </c>
      <c r="C540" s="1069"/>
      <c r="D540" s="1070"/>
      <c r="E540" s="800">
        <v>30000</v>
      </c>
      <c r="F540" s="800">
        <v>30000</v>
      </c>
      <c r="G540" s="800">
        <v>30000</v>
      </c>
      <c r="H540" s="800">
        <v>30000</v>
      </c>
      <c r="I540" s="800">
        <v>30000</v>
      </c>
      <c r="J540" s="800">
        <v>30000</v>
      </c>
      <c r="K540" s="800">
        <v>30000</v>
      </c>
      <c r="L540" s="800">
        <v>30000</v>
      </c>
      <c r="M540" s="800">
        <v>30000</v>
      </c>
      <c r="N540" s="800">
        <v>30000</v>
      </c>
      <c r="O540" s="800">
        <v>30000</v>
      </c>
      <c r="P540" s="800">
        <v>30000</v>
      </c>
      <c r="Q540" s="800">
        <v>30000</v>
      </c>
      <c r="R540" s="510"/>
      <c r="S540" s="501"/>
      <c r="T540" s="501"/>
      <c r="U540" s="21" t="s">
        <v>1077</v>
      </c>
      <c r="V540" s="21">
        <v>318.37</v>
      </c>
    </row>
    <row r="541" spans="1:31" ht="12" customHeight="1" x14ac:dyDescent="0.4">
      <c r="B541" s="897" t="s">
        <v>735</v>
      </c>
      <c r="C541" s="900"/>
      <c r="D541" s="901"/>
      <c r="E541" s="537">
        <v>21237.81</v>
      </c>
      <c r="F541" s="697">
        <f>E541</f>
        <v>21237.81</v>
      </c>
      <c r="G541" s="697">
        <f>F541</f>
        <v>21237.81</v>
      </c>
      <c r="H541" s="697">
        <f t="shared" ref="H541:N541" si="559">G541</f>
        <v>21237.81</v>
      </c>
      <c r="I541" s="697">
        <f t="shared" si="559"/>
        <v>21237.81</v>
      </c>
      <c r="J541" s="697">
        <f t="shared" si="559"/>
        <v>21237.81</v>
      </c>
      <c r="K541" s="697">
        <f t="shared" si="559"/>
        <v>21237.81</v>
      </c>
      <c r="L541" s="697">
        <f t="shared" si="559"/>
        <v>21237.81</v>
      </c>
      <c r="M541" s="697">
        <f t="shared" si="559"/>
        <v>21237.81</v>
      </c>
      <c r="N541" s="697">
        <f t="shared" si="559"/>
        <v>21237.81</v>
      </c>
      <c r="O541" s="697">
        <f t="shared" ref="O541:O546" si="560">N541</f>
        <v>21237.81</v>
      </c>
      <c r="P541" s="697">
        <f t="shared" ref="P541:P546" si="561">O541</f>
        <v>21237.81</v>
      </c>
      <c r="Q541" s="697">
        <f t="shared" ref="Q541:Q546" si="562">P541</f>
        <v>21237.81</v>
      </c>
      <c r="R541" s="510"/>
      <c r="S541" s="501"/>
      <c r="T541" s="501"/>
      <c r="U541" s="21" t="s">
        <v>1078</v>
      </c>
      <c r="V541" s="21">
        <v>393.44</v>
      </c>
    </row>
    <row r="542" spans="1:31" ht="12" customHeight="1" x14ac:dyDescent="0.4">
      <c r="B542" s="1071" t="s">
        <v>736</v>
      </c>
      <c r="C542" s="1072"/>
      <c r="D542" s="945"/>
      <c r="E542" s="554">
        <v>12647.6</v>
      </c>
      <c r="F542" s="933">
        <f>E542</f>
        <v>12647.6</v>
      </c>
      <c r="G542" s="933">
        <f t="shared" ref="G542:N542" si="563">F542</f>
        <v>12647.6</v>
      </c>
      <c r="H542" s="933">
        <f t="shared" si="563"/>
        <v>12647.6</v>
      </c>
      <c r="I542" s="933">
        <f t="shared" si="563"/>
        <v>12647.6</v>
      </c>
      <c r="J542" s="933">
        <f t="shared" si="563"/>
        <v>12647.6</v>
      </c>
      <c r="K542" s="933">
        <f t="shared" si="563"/>
        <v>12647.6</v>
      </c>
      <c r="L542" s="933">
        <f t="shared" si="563"/>
        <v>12647.6</v>
      </c>
      <c r="M542" s="933">
        <f t="shared" si="563"/>
        <v>12647.6</v>
      </c>
      <c r="N542" s="933">
        <f t="shared" si="563"/>
        <v>12647.6</v>
      </c>
      <c r="O542" s="933">
        <f t="shared" si="560"/>
        <v>12647.6</v>
      </c>
      <c r="P542" s="933">
        <f t="shared" si="561"/>
        <v>12647.6</v>
      </c>
      <c r="Q542" s="933">
        <f t="shared" si="562"/>
        <v>12647.6</v>
      </c>
      <c r="R542" s="510"/>
      <c r="S542" s="501"/>
      <c r="T542" s="501"/>
      <c r="U542" s="21" t="s">
        <v>1080</v>
      </c>
      <c r="V542" s="21">
        <v>131.88</v>
      </c>
    </row>
    <row r="543" spans="1:31" ht="12" customHeight="1" x14ac:dyDescent="0.4">
      <c r="B543" s="1073" t="s">
        <v>737</v>
      </c>
      <c r="C543" s="966"/>
      <c r="D543" s="946"/>
      <c r="E543" s="934">
        <v>2887.3</v>
      </c>
      <c r="F543" s="935">
        <f>E543</f>
        <v>2887.3</v>
      </c>
      <c r="G543" s="935">
        <f t="shared" ref="G543:N543" si="564">F543</f>
        <v>2887.3</v>
      </c>
      <c r="H543" s="935">
        <f t="shared" si="564"/>
        <v>2887.3</v>
      </c>
      <c r="I543" s="935">
        <f t="shared" si="564"/>
        <v>2887.3</v>
      </c>
      <c r="J543" s="935">
        <f t="shared" si="564"/>
        <v>2887.3</v>
      </c>
      <c r="K543" s="935">
        <f t="shared" si="564"/>
        <v>2887.3</v>
      </c>
      <c r="L543" s="935">
        <f t="shared" si="564"/>
        <v>2887.3</v>
      </c>
      <c r="M543" s="935">
        <f t="shared" si="564"/>
        <v>2887.3</v>
      </c>
      <c r="N543" s="935">
        <f t="shared" si="564"/>
        <v>2887.3</v>
      </c>
      <c r="O543" s="935">
        <f t="shared" si="560"/>
        <v>2887.3</v>
      </c>
      <c r="P543" s="935">
        <f t="shared" si="561"/>
        <v>2887.3</v>
      </c>
      <c r="Q543" s="935">
        <f t="shared" si="562"/>
        <v>2887.3</v>
      </c>
      <c r="R543" s="510"/>
      <c r="S543" s="501"/>
      <c r="T543" s="501"/>
      <c r="U543" s="21" t="s">
        <v>1081</v>
      </c>
      <c r="V543" s="21">
        <v>947.48</v>
      </c>
    </row>
    <row r="544" spans="1:31" ht="12" customHeight="1" x14ac:dyDescent="0.4">
      <c r="B544" s="1073" t="s">
        <v>738</v>
      </c>
      <c r="C544" s="966"/>
      <c r="D544" s="946"/>
      <c r="E544" s="934">
        <v>0</v>
      </c>
      <c r="F544" s="935">
        <f t="shared" ref="F544:N546" si="565">E544</f>
        <v>0</v>
      </c>
      <c r="G544" s="935">
        <f t="shared" si="565"/>
        <v>0</v>
      </c>
      <c r="H544" s="935">
        <f t="shared" si="565"/>
        <v>0</v>
      </c>
      <c r="I544" s="935">
        <f t="shared" si="565"/>
        <v>0</v>
      </c>
      <c r="J544" s="935">
        <f t="shared" si="565"/>
        <v>0</v>
      </c>
      <c r="K544" s="935">
        <f t="shared" si="565"/>
        <v>0</v>
      </c>
      <c r="L544" s="935">
        <f t="shared" si="565"/>
        <v>0</v>
      </c>
      <c r="M544" s="935">
        <f t="shared" si="565"/>
        <v>0</v>
      </c>
      <c r="N544" s="935">
        <f t="shared" si="565"/>
        <v>0</v>
      </c>
      <c r="O544" s="935">
        <f t="shared" si="560"/>
        <v>0</v>
      </c>
      <c r="P544" s="935">
        <f t="shared" si="561"/>
        <v>0</v>
      </c>
      <c r="Q544" s="935">
        <f t="shared" si="562"/>
        <v>0</v>
      </c>
      <c r="R544" s="510"/>
      <c r="S544" s="501"/>
      <c r="T544" s="501"/>
      <c r="U544" s="21" t="s">
        <v>1077</v>
      </c>
      <c r="V544" s="21">
        <v>341.63</v>
      </c>
    </row>
    <row r="545" spans="2:22" ht="12" customHeight="1" x14ac:dyDescent="0.4">
      <c r="B545" s="1073" t="s">
        <v>739</v>
      </c>
      <c r="C545" s="966"/>
      <c r="D545" s="946"/>
      <c r="E545" s="934">
        <v>0</v>
      </c>
      <c r="F545" s="935">
        <f t="shared" si="565"/>
        <v>0</v>
      </c>
      <c r="G545" s="935">
        <f t="shared" si="565"/>
        <v>0</v>
      </c>
      <c r="H545" s="935">
        <f t="shared" si="565"/>
        <v>0</v>
      </c>
      <c r="I545" s="935">
        <f t="shared" si="565"/>
        <v>0</v>
      </c>
      <c r="J545" s="935">
        <f t="shared" si="565"/>
        <v>0</v>
      </c>
      <c r="K545" s="935">
        <f t="shared" si="565"/>
        <v>0</v>
      </c>
      <c r="L545" s="935">
        <f t="shared" si="565"/>
        <v>0</v>
      </c>
      <c r="M545" s="935">
        <f t="shared" si="565"/>
        <v>0</v>
      </c>
      <c r="N545" s="935">
        <f t="shared" si="565"/>
        <v>0</v>
      </c>
      <c r="O545" s="935">
        <f t="shared" si="560"/>
        <v>0</v>
      </c>
      <c r="P545" s="935">
        <f t="shared" si="561"/>
        <v>0</v>
      </c>
      <c r="Q545" s="935">
        <f t="shared" si="562"/>
        <v>0</v>
      </c>
      <c r="R545" s="510"/>
      <c r="S545" s="501"/>
      <c r="T545" s="501"/>
      <c r="U545" s="21" t="s">
        <v>1082</v>
      </c>
      <c r="V545" s="21">
        <v>405.05</v>
      </c>
    </row>
    <row r="546" spans="2:22" ht="12" customHeight="1" x14ac:dyDescent="0.4">
      <c r="B546" s="1074" t="s">
        <v>1019</v>
      </c>
      <c r="C546" s="1075"/>
      <c r="D546" s="947"/>
      <c r="E546" s="553">
        <v>0</v>
      </c>
      <c r="F546" s="936">
        <f t="shared" si="565"/>
        <v>0</v>
      </c>
      <c r="G546" s="936">
        <f t="shared" si="565"/>
        <v>0</v>
      </c>
      <c r="H546" s="936">
        <f t="shared" si="565"/>
        <v>0</v>
      </c>
      <c r="I546" s="936">
        <f t="shared" si="565"/>
        <v>0</v>
      </c>
      <c r="J546" s="936">
        <f t="shared" si="565"/>
        <v>0</v>
      </c>
      <c r="K546" s="936">
        <f t="shared" si="565"/>
        <v>0</v>
      </c>
      <c r="L546" s="936">
        <f t="shared" si="565"/>
        <v>0</v>
      </c>
      <c r="M546" s="936">
        <f t="shared" si="565"/>
        <v>0</v>
      </c>
      <c r="N546" s="936">
        <f t="shared" si="565"/>
        <v>0</v>
      </c>
      <c r="O546" s="936">
        <f t="shared" si="560"/>
        <v>0</v>
      </c>
      <c r="P546" s="936">
        <f t="shared" si="561"/>
        <v>0</v>
      </c>
      <c r="Q546" s="936">
        <f t="shared" si="562"/>
        <v>0</v>
      </c>
      <c r="R546" s="510"/>
      <c r="S546" s="501"/>
      <c r="T546" s="501"/>
      <c r="U546" s="21" t="s">
        <v>1077</v>
      </c>
      <c r="V546" s="21">
        <v>1026.32</v>
      </c>
    </row>
    <row r="547" spans="2:22" ht="12" customHeight="1" x14ac:dyDescent="0.4">
      <c r="B547" s="1071" t="s">
        <v>740</v>
      </c>
      <c r="C547" s="1072"/>
      <c r="D547" s="932" t="s">
        <v>1014</v>
      </c>
      <c r="E547" s="1125">
        <v>700</v>
      </c>
      <c r="F547" s="1125">
        <v>700</v>
      </c>
      <c r="G547" s="1125">
        <v>700</v>
      </c>
      <c r="H547" s="1125">
        <v>700</v>
      </c>
      <c r="I547" s="1125">
        <v>700</v>
      </c>
      <c r="J547" s="1125">
        <v>700</v>
      </c>
      <c r="K547" s="1125">
        <v>700</v>
      </c>
      <c r="L547" s="1125">
        <v>700</v>
      </c>
      <c r="M547" s="1125">
        <v>700</v>
      </c>
      <c r="N547" s="1125">
        <v>700</v>
      </c>
      <c r="O547" s="1125">
        <v>700</v>
      </c>
      <c r="P547" s="1125">
        <v>700</v>
      </c>
      <c r="Q547" s="1125">
        <v>700</v>
      </c>
      <c r="R547" s="510"/>
      <c r="S547" s="501"/>
      <c r="T547" s="501"/>
      <c r="U547" s="21" t="s">
        <v>1082</v>
      </c>
      <c r="V547" s="21">
        <v>114.97</v>
      </c>
    </row>
    <row r="548" spans="2:22" ht="12" customHeight="1" x14ac:dyDescent="0.4">
      <c r="B548" s="1073" t="s">
        <v>741</v>
      </c>
      <c r="C548" s="966"/>
      <c r="D548" s="760" t="s">
        <v>1015</v>
      </c>
      <c r="E548" s="1126">
        <v>800</v>
      </c>
      <c r="F548" s="1126">
        <v>900</v>
      </c>
      <c r="G548" s="1126">
        <v>1000</v>
      </c>
      <c r="H548" s="1126">
        <v>1100</v>
      </c>
      <c r="I548" s="1126">
        <v>1200</v>
      </c>
      <c r="J548" s="1126">
        <v>1400</v>
      </c>
      <c r="K548" s="1126">
        <v>1400</v>
      </c>
      <c r="L548" s="1126">
        <v>1400</v>
      </c>
      <c r="M548" s="1126">
        <v>1400</v>
      </c>
      <c r="N548" s="1126">
        <v>1400</v>
      </c>
      <c r="O548" s="1126">
        <v>1400</v>
      </c>
      <c r="P548" s="1126">
        <v>1400</v>
      </c>
      <c r="Q548" s="1126">
        <v>1400</v>
      </c>
      <c r="R548" s="510"/>
      <c r="S548" s="501"/>
      <c r="T548" s="501"/>
      <c r="U548" s="21" t="s">
        <v>1083</v>
      </c>
      <c r="V548" s="21">
        <v>87.71</v>
      </c>
    </row>
    <row r="549" spans="2:22" ht="12" customHeight="1" x14ac:dyDescent="0.4">
      <c r="B549" s="1073" t="s">
        <v>742</v>
      </c>
      <c r="C549" s="966"/>
      <c r="D549" s="943" t="s">
        <v>1016</v>
      </c>
      <c r="E549" s="1126">
        <v>1000</v>
      </c>
      <c r="F549" s="1126">
        <v>1200</v>
      </c>
      <c r="G549" s="1126">
        <v>1400</v>
      </c>
      <c r="H549" s="1126">
        <v>1600</v>
      </c>
      <c r="I549" s="1126">
        <v>1800</v>
      </c>
      <c r="J549" s="1126">
        <v>2000</v>
      </c>
      <c r="K549" s="1126">
        <v>2000</v>
      </c>
      <c r="L549" s="1126">
        <v>2000</v>
      </c>
      <c r="M549" s="1126">
        <v>2000</v>
      </c>
      <c r="N549" s="1126">
        <v>2000</v>
      </c>
      <c r="O549" s="1126">
        <v>2000</v>
      </c>
      <c r="P549" s="1126">
        <v>2000</v>
      </c>
      <c r="Q549" s="1126">
        <v>2000</v>
      </c>
      <c r="R549" s="510"/>
      <c r="S549" s="501"/>
      <c r="T549" s="501"/>
      <c r="U549" s="21" t="s">
        <v>1082</v>
      </c>
      <c r="V549" s="21">
        <v>144.07</v>
      </c>
    </row>
    <row r="550" spans="2:22" ht="12" customHeight="1" x14ac:dyDescent="0.4">
      <c r="B550" s="1419" t="s">
        <v>743</v>
      </c>
      <c r="C550" s="1420"/>
      <c r="D550" s="1421"/>
      <c r="E550" s="801">
        <f>IFERROR(E$547*(E$539/E$541)+E$548*((E$541-E$539)/E$541),0)</f>
        <v>785.87424974608962</v>
      </c>
      <c r="F550" s="801">
        <f t="shared" ref="F550:Q550" si="566">IFERROR(F$547*(F$539/F$541)+F$548*((F$541-F$539)/F$541),0)</f>
        <v>871.74849949217935</v>
      </c>
      <c r="G550" s="801">
        <f t="shared" si="566"/>
        <v>957.62274923826897</v>
      </c>
      <c r="H550" s="801">
        <f t="shared" si="566"/>
        <v>1043.4969989843585</v>
      </c>
      <c r="I550" s="801">
        <f t="shared" si="566"/>
        <v>1129.3712487304481</v>
      </c>
      <c r="J550" s="801">
        <f t="shared" si="566"/>
        <v>1301.1197482226273</v>
      </c>
      <c r="K550" s="801">
        <f t="shared" si="566"/>
        <v>1301.1197482226273</v>
      </c>
      <c r="L550" s="801">
        <f t="shared" si="566"/>
        <v>1301.1197482226273</v>
      </c>
      <c r="M550" s="801">
        <f t="shared" si="566"/>
        <v>1301.1197482226273</v>
      </c>
      <c r="N550" s="801">
        <f t="shared" si="566"/>
        <v>1301.1197482226273</v>
      </c>
      <c r="O550" s="801">
        <f t="shared" si="566"/>
        <v>1301.1197482226273</v>
      </c>
      <c r="P550" s="801">
        <f t="shared" si="566"/>
        <v>1301.1197482226273</v>
      </c>
      <c r="Q550" s="801">
        <f t="shared" si="566"/>
        <v>1301.1197482226273</v>
      </c>
      <c r="R550" s="510"/>
      <c r="S550" s="501"/>
      <c r="T550" s="501"/>
      <c r="U550" s="21" t="s">
        <v>1077</v>
      </c>
      <c r="V550" s="21">
        <v>1547.44</v>
      </c>
    </row>
    <row r="551" spans="2:22" ht="12" customHeight="1" x14ac:dyDescent="0.4">
      <c r="B551" s="1071" t="s">
        <v>744</v>
      </c>
      <c r="C551" s="1072"/>
      <c r="D551" s="932" t="s">
        <v>1017</v>
      </c>
      <c r="E551" s="937">
        <v>1.8</v>
      </c>
      <c r="F551" s="938">
        <f>E551</f>
        <v>1.8</v>
      </c>
      <c r="G551" s="938">
        <f t="shared" ref="G551:N551" si="567">F551</f>
        <v>1.8</v>
      </c>
      <c r="H551" s="938">
        <f t="shared" si="567"/>
        <v>1.8</v>
      </c>
      <c r="I551" s="938">
        <f t="shared" si="567"/>
        <v>1.8</v>
      </c>
      <c r="J551" s="938">
        <f t="shared" si="567"/>
        <v>1.8</v>
      </c>
      <c r="K551" s="938">
        <f t="shared" si="567"/>
        <v>1.8</v>
      </c>
      <c r="L551" s="938">
        <f t="shared" si="567"/>
        <v>1.8</v>
      </c>
      <c r="M551" s="938">
        <f t="shared" si="567"/>
        <v>1.8</v>
      </c>
      <c r="N551" s="938">
        <f t="shared" si="567"/>
        <v>1.8</v>
      </c>
      <c r="O551" s="938">
        <f t="shared" ref="O551:O555" si="568">N551</f>
        <v>1.8</v>
      </c>
      <c r="P551" s="938">
        <f t="shared" ref="P551:P555" si="569">O551</f>
        <v>1.8</v>
      </c>
      <c r="Q551" s="938">
        <f t="shared" ref="Q551:Q555" si="570">P551</f>
        <v>1.8</v>
      </c>
      <c r="R551" s="510"/>
      <c r="S551" s="501"/>
      <c r="T551" s="501"/>
      <c r="U551" s="21" t="s">
        <v>1077</v>
      </c>
      <c r="V551" s="21">
        <v>1547.44</v>
      </c>
    </row>
    <row r="552" spans="2:22" ht="12" customHeight="1" x14ac:dyDescent="0.4">
      <c r="B552" s="1073" t="s">
        <v>745</v>
      </c>
      <c r="C552" s="966"/>
      <c r="D552" s="760" t="s">
        <v>1018</v>
      </c>
      <c r="E552" s="939">
        <v>2.56</v>
      </c>
      <c r="F552" s="940">
        <f>E552</f>
        <v>2.56</v>
      </c>
      <c r="G552" s="940">
        <f t="shared" ref="G552:N552" si="571">F552</f>
        <v>2.56</v>
      </c>
      <c r="H552" s="940">
        <f t="shared" si="571"/>
        <v>2.56</v>
      </c>
      <c r="I552" s="940">
        <f t="shared" si="571"/>
        <v>2.56</v>
      </c>
      <c r="J552" s="940">
        <f t="shared" si="571"/>
        <v>2.56</v>
      </c>
      <c r="K552" s="940">
        <f t="shared" si="571"/>
        <v>2.56</v>
      </c>
      <c r="L552" s="940">
        <f t="shared" si="571"/>
        <v>2.56</v>
      </c>
      <c r="M552" s="940">
        <f t="shared" si="571"/>
        <v>2.56</v>
      </c>
      <c r="N552" s="940">
        <f t="shared" si="571"/>
        <v>2.56</v>
      </c>
      <c r="O552" s="940">
        <f t="shared" si="568"/>
        <v>2.56</v>
      </c>
      <c r="P552" s="940">
        <f t="shared" si="569"/>
        <v>2.56</v>
      </c>
      <c r="Q552" s="940">
        <f t="shared" si="570"/>
        <v>2.56</v>
      </c>
      <c r="R552" s="510"/>
      <c r="S552" s="501"/>
      <c r="T552" s="501"/>
      <c r="U552" s="21" t="s">
        <v>1082</v>
      </c>
      <c r="V552" s="21">
        <v>144.07</v>
      </c>
    </row>
    <row r="553" spans="2:22" ht="12" customHeight="1" x14ac:dyDescent="0.4">
      <c r="B553" s="1073" t="s">
        <v>746</v>
      </c>
      <c r="C553" s="966"/>
      <c r="D553" s="760" t="s">
        <v>1018</v>
      </c>
      <c r="E553" s="939">
        <v>0</v>
      </c>
      <c r="F553" s="940">
        <f>E553</f>
        <v>0</v>
      </c>
      <c r="G553" s="940">
        <f t="shared" ref="G553:N553" si="572">F553</f>
        <v>0</v>
      </c>
      <c r="H553" s="940">
        <f t="shared" si="572"/>
        <v>0</v>
      </c>
      <c r="I553" s="940">
        <f t="shared" si="572"/>
        <v>0</v>
      </c>
      <c r="J553" s="940">
        <f t="shared" si="572"/>
        <v>0</v>
      </c>
      <c r="K553" s="940">
        <f t="shared" si="572"/>
        <v>0</v>
      </c>
      <c r="L553" s="940">
        <f t="shared" si="572"/>
        <v>0</v>
      </c>
      <c r="M553" s="940">
        <f t="shared" si="572"/>
        <v>0</v>
      </c>
      <c r="N553" s="940">
        <f t="shared" si="572"/>
        <v>0</v>
      </c>
      <c r="O553" s="940">
        <f t="shared" si="568"/>
        <v>0</v>
      </c>
      <c r="P553" s="940">
        <f t="shared" si="569"/>
        <v>0</v>
      </c>
      <c r="Q553" s="940">
        <f t="shared" si="570"/>
        <v>0</v>
      </c>
      <c r="R553" s="510"/>
      <c r="S553" s="501"/>
      <c r="T553" s="501"/>
      <c r="U553" s="21" t="s">
        <v>1077</v>
      </c>
      <c r="V553" s="21">
        <v>1547.44</v>
      </c>
    </row>
    <row r="554" spans="2:22" ht="12" customHeight="1" x14ac:dyDescent="0.4">
      <c r="B554" s="1073" t="s">
        <v>747</v>
      </c>
      <c r="C554" s="966"/>
      <c r="D554" s="760" t="s">
        <v>1018</v>
      </c>
      <c r="E554" s="939">
        <v>0</v>
      </c>
      <c r="F554" s="940">
        <f>E554</f>
        <v>0</v>
      </c>
      <c r="G554" s="940">
        <f t="shared" ref="G554:N554" si="573">F554</f>
        <v>0</v>
      </c>
      <c r="H554" s="940">
        <f t="shared" si="573"/>
        <v>0</v>
      </c>
      <c r="I554" s="940">
        <f t="shared" si="573"/>
        <v>0</v>
      </c>
      <c r="J554" s="940">
        <f t="shared" si="573"/>
        <v>0</v>
      </c>
      <c r="K554" s="940">
        <f t="shared" si="573"/>
        <v>0</v>
      </c>
      <c r="L554" s="940">
        <f t="shared" si="573"/>
        <v>0</v>
      </c>
      <c r="M554" s="940">
        <f t="shared" si="573"/>
        <v>0</v>
      </c>
      <c r="N554" s="940">
        <f t="shared" si="573"/>
        <v>0</v>
      </c>
      <c r="O554" s="940">
        <f t="shared" si="568"/>
        <v>0</v>
      </c>
      <c r="P554" s="940">
        <f t="shared" si="569"/>
        <v>0</v>
      </c>
      <c r="Q554" s="940">
        <f t="shared" si="570"/>
        <v>0</v>
      </c>
      <c r="R554" s="510"/>
      <c r="S554" s="501"/>
      <c r="T554" s="501"/>
      <c r="U554" s="21" t="s">
        <v>1082</v>
      </c>
      <c r="V554" s="21">
        <v>144.07</v>
      </c>
    </row>
    <row r="555" spans="2:22" ht="12" customHeight="1" x14ac:dyDescent="0.4">
      <c r="B555" s="1074" t="s">
        <v>665</v>
      </c>
      <c r="C555" s="1075"/>
      <c r="D555" s="944" t="s">
        <v>1018</v>
      </c>
      <c r="E555" s="941">
        <v>0</v>
      </c>
      <c r="F555" s="942">
        <f>E555</f>
        <v>0</v>
      </c>
      <c r="G555" s="942">
        <f t="shared" ref="G555:N555" si="574">F555</f>
        <v>0</v>
      </c>
      <c r="H555" s="942">
        <f t="shared" si="574"/>
        <v>0</v>
      </c>
      <c r="I555" s="942">
        <f t="shared" si="574"/>
        <v>0</v>
      </c>
      <c r="J555" s="942">
        <f t="shared" si="574"/>
        <v>0</v>
      </c>
      <c r="K555" s="942">
        <f t="shared" si="574"/>
        <v>0</v>
      </c>
      <c r="L555" s="942">
        <f t="shared" si="574"/>
        <v>0</v>
      </c>
      <c r="M555" s="942">
        <f t="shared" si="574"/>
        <v>0</v>
      </c>
      <c r="N555" s="942">
        <f t="shared" si="574"/>
        <v>0</v>
      </c>
      <c r="O555" s="942">
        <f t="shared" si="568"/>
        <v>0</v>
      </c>
      <c r="P555" s="942">
        <f t="shared" si="569"/>
        <v>0</v>
      </c>
      <c r="Q555" s="942">
        <f t="shared" si="570"/>
        <v>0</v>
      </c>
      <c r="R555" s="510"/>
      <c r="S555" s="501"/>
      <c r="T555" s="501"/>
      <c r="U555" s="21" t="s">
        <v>1077</v>
      </c>
      <c r="V555" s="21">
        <v>1547.44</v>
      </c>
    </row>
    <row r="556" spans="2:22" ht="12" customHeight="1" x14ac:dyDescent="0.4">
      <c r="B556" s="1071" t="s">
        <v>748</v>
      </c>
      <c r="C556" s="1072"/>
      <c r="D556" s="1083"/>
      <c r="E556" s="520">
        <f t="shared" ref="E556:M556" si="575">E542*E$550*E551</f>
        <v>17890961.68995956</v>
      </c>
      <c r="F556" s="520">
        <f t="shared" si="575"/>
        <v>19845947.379919119</v>
      </c>
      <c r="G556" s="520">
        <f t="shared" si="575"/>
        <v>21800933.069878675</v>
      </c>
      <c r="H556" s="520">
        <f t="shared" si="575"/>
        <v>23755918.759838231</v>
      </c>
      <c r="I556" s="520">
        <f t="shared" si="575"/>
        <v>25710904.44979779</v>
      </c>
      <c r="J556" s="520">
        <f t="shared" si="575"/>
        <v>29620875.829716902</v>
      </c>
      <c r="K556" s="520">
        <f t="shared" si="575"/>
        <v>29620875.829716902</v>
      </c>
      <c r="L556" s="520">
        <f t="shared" si="575"/>
        <v>29620875.829716902</v>
      </c>
      <c r="M556" s="520">
        <f t="shared" si="575"/>
        <v>29620875.829716902</v>
      </c>
      <c r="N556" s="520">
        <f t="shared" ref="N556:Q556" si="576">N542*N$550*N551</f>
        <v>29620875.829716902</v>
      </c>
      <c r="O556" s="520">
        <f t="shared" si="576"/>
        <v>29620875.829716902</v>
      </c>
      <c r="P556" s="520">
        <f t="shared" si="576"/>
        <v>29620875.829716902</v>
      </c>
      <c r="Q556" s="520">
        <f t="shared" si="576"/>
        <v>29620875.829716902</v>
      </c>
      <c r="R556" s="510"/>
      <c r="S556" s="501"/>
      <c r="T556" s="501"/>
      <c r="U556" s="21" t="s">
        <v>1082</v>
      </c>
      <c r="V556" s="21">
        <v>144.07</v>
      </c>
    </row>
    <row r="557" spans="2:22" ht="12" customHeight="1" x14ac:dyDescent="0.4">
      <c r="B557" s="1073" t="s">
        <v>749</v>
      </c>
      <c r="C557" s="966"/>
      <c r="D557" s="1084"/>
      <c r="E557" s="794">
        <f t="shared" ref="E557:M557" si="577">E543*E$550*E552</f>
        <v>5808780.0865072254</v>
      </c>
      <c r="F557" s="794">
        <f t="shared" si="577"/>
        <v>6443518.5730144503</v>
      </c>
      <c r="G557" s="794">
        <f t="shared" si="577"/>
        <v>7078257.0595216751</v>
      </c>
      <c r="H557" s="794">
        <f t="shared" si="577"/>
        <v>7712995.5460288981</v>
      </c>
      <c r="I557" s="794">
        <f t="shared" si="577"/>
        <v>8347734.0325361229</v>
      </c>
      <c r="J557" s="794">
        <f t="shared" si="577"/>
        <v>9617211.0055505726</v>
      </c>
      <c r="K557" s="794">
        <f t="shared" si="577"/>
        <v>9617211.0055505726</v>
      </c>
      <c r="L557" s="794">
        <f t="shared" si="577"/>
        <v>9617211.0055505726</v>
      </c>
      <c r="M557" s="794">
        <f t="shared" si="577"/>
        <v>9617211.0055505726</v>
      </c>
      <c r="N557" s="794">
        <f t="shared" ref="N557:Q557" si="578">N543*N$550*N552</f>
        <v>9617211.0055505726</v>
      </c>
      <c r="O557" s="794">
        <f t="shared" si="578"/>
        <v>9617211.0055505726</v>
      </c>
      <c r="P557" s="794">
        <f t="shared" si="578"/>
        <v>9617211.0055505726</v>
      </c>
      <c r="Q557" s="794">
        <f t="shared" si="578"/>
        <v>9617211.0055505726</v>
      </c>
      <c r="R557" s="510"/>
      <c r="S557" s="501"/>
      <c r="T557" s="501"/>
      <c r="U557" s="21" t="s">
        <v>1084</v>
      </c>
      <c r="V557" s="21">
        <v>1772.73</v>
      </c>
    </row>
    <row r="558" spans="2:22" ht="12" customHeight="1" x14ac:dyDescent="0.4">
      <c r="B558" s="1073" t="s">
        <v>750</v>
      </c>
      <c r="C558" s="966"/>
      <c r="D558" s="1084"/>
      <c r="E558" s="794">
        <f t="shared" ref="E558:M558" si="579">E544*E$550*E553</f>
        <v>0</v>
      </c>
      <c r="F558" s="794">
        <f t="shared" si="579"/>
        <v>0</v>
      </c>
      <c r="G558" s="794">
        <f t="shared" si="579"/>
        <v>0</v>
      </c>
      <c r="H558" s="794">
        <f t="shared" si="579"/>
        <v>0</v>
      </c>
      <c r="I558" s="794">
        <f t="shared" si="579"/>
        <v>0</v>
      </c>
      <c r="J558" s="794">
        <f t="shared" si="579"/>
        <v>0</v>
      </c>
      <c r="K558" s="794">
        <f t="shared" si="579"/>
        <v>0</v>
      </c>
      <c r="L558" s="794">
        <f t="shared" si="579"/>
        <v>0</v>
      </c>
      <c r="M558" s="794">
        <f t="shared" si="579"/>
        <v>0</v>
      </c>
      <c r="N558" s="794">
        <f t="shared" ref="N558:Q558" si="580">N544*N$550*N553</f>
        <v>0</v>
      </c>
      <c r="O558" s="794">
        <f t="shared" si="580"/>
        <v>0</v>
      </c>
      <c r="P558" s="794">
        <f t="shared" si="580"/>
        <v>0</v>
      </c>
      <c r="Q558" s="794">
        <f t="shared" si="580"/>
        <v>0</v>
      </c>
      <c r="R558" s="510"/>
      <c r="S558" s="501"/>
      <c r="T558" s="501"/>
      <c r="U558" s="21" t="s">
        <v>1085</v>
      </c>
      <c r="V558" s="21">
        <v>829.27</v>
      </c>
    </row>
    <row r="559" spans="2:22" ht="12" customHeight="1" x14ac:dyDescent="0.4">
      <c r="B559" s="1073" t="s">
        <v>751</v>
      </c>
      <c r="C559" s="966"/>
      <c r="D559" s="1084"/>
      <c r="E559" s="794">
        <f t="shared" ref="E559:M559" si="581">E545*E$550*E554</f>
        <v>0</v>
      </c>
      <c r="F559" s="794">
        <f t="shared" si="581"/>
        <v>0</v>
      </c>
      <c r="G559" s="794">
        <f t="shared" si="581"/>
        <v>0</v>
      </c>
      <c r="H559" s="794">
        <f t="shared" si="581"/>
        <v>0</v>
      </c>
      <c r="I559" s="794">
        <f t="shared" si="581"/>
        <v>0</v>
      </c>
      <c r="J559" s="794">
        <f t="shared" si="581"/>
        <v>0</v>
      </c>
      <c r="K559" s="794">
        <f t="shared" si="581"/>
        <v>0</v>
      </c>
      <c r="L559" s="794">
        <f t="shared" si="581"/>
        <v>0</v>
      </c>
      <c r="M559" s="794">
        <f t="shared" si="581"/>
        <v>0</v>
      </c>
      <c r="N559" s="794">
        <f t="shared" ref="N559:Q559" si="582">N545*N$550*N554</f>
        <v>0</v>
      </c>
      <c r="O559" s="794">
        <f t="shared" si="582"/>
        <v>0</v>
      </c>
      <c r="P559" s="794">
        <f t="shared" si="582"/>
        <v>0</v>
      </c>
      <c r="Q559" s="794">
        <f t="shared" si="582"/>
        <v>0</v>
      </c>
      <c r="R559" s="510"/>
      <c r="S559" s="501"/>
      <c r="T559" s="501"/>
      <c r="U559" s="21" t="s">
        <v>1085</v>
      </c>
      <c r="V559" s="21">
        <v>884.45</v>
      </c>
    </row>
    <row r="560" spans="2:22" ht="12" customHeight="1" x14ac:dyDescent="0.4">
      <c r="B560" s="1085" t="s">
        <v>752</v>
      </c>
      <c r="C560" s="1086"/>
      <c r="D560" s="1087"/>
      <c r="E560" s="795">
        <f t="shared" ref="E560:M560" si="583">E546*E$550*E555</f>
        <v>0</v>
      </c>
      <c r="F560" s="795">
        <f t="shared" si="583"/>
        <v>0</v>
      </c>
      <c r="G560" s="795">
        <f t="shared" si="583"/>
        <v>0</v>
      </c>
      <c r="H560" s="795">
        <f t="shared" si="583"/>
        <v>0</v>
      </c>
      <c r="I560" s="795">
        <f t="shared" si="583"/>
        <v>0</v>
      </c>
      <c r="J560" s="795">
        <f t="shared" si="583"/>
        <v>0</v>
      </c>
      <c r="K560" s="795">
        <f t="shared" si="583"/>
        <v>0</v>
      </c>
      <c r="L560" s="795">
        <f t="shared" si="583"/>
        <v>0</v>
      </c>
      <c r="M560" s="795">
        <f t="shared" si="583"/>
        <v>0</v>
      </c>
      <c r="N560" s="795">
        <f t="shared" ref="N560:Q560" si="584">N546*N$550*N555</f>
        <v>0</v>
      </c>
      <c r="O560" s="795">
        <f t="shared" si="584"/>
        <v>0</v>
      </c>
      <c r="P560" s="795">
        <f t="shared" si="584"/>
        <v>0</v>
      </c>
      <c r="Q560" s="795">
        <f t="shared" si="584"/>
        <v>0</v>
      </c>
      <c r="R560" s="510"/>
      <c r="S560" s="501"/>
      <c r="T560" s="501"/>
      <c r="U560" s="21" t="s">
        <v>1086</v>
      </c>
      <c r="V560" s="21">
        <v>72.7</v>
      </c>
    </row>
    <row r="561" spans="2:22" ht="12" customHeight="1" x14ac:dyDescent="0.4">
      <c r="B561" s="1068" t="s">
        <v>141</v>
      </c>
      <c r="C561" s="1069"/>
      <c r="D561" s="1088"/>
      <c r="E561" s="796">
        <f>SUM(E556:E560)</f>
        <v>23699741.776466787</v>
      </c>
      <c r="F561" s="796">
        <f t="shared" ref="F561:L561" si="585">SUM(F556:F560)</f>
        <v>26289465.952933569</v>
      </c>
      <c r="G561" s="796">
        <f t="shared" si="585"/>
        <v>28879190.12940035</v>
      </c>
      <c r="H561" s="796">
        <f t="shared" si="585"/>
        <v>31468914.305867128</v>
      </c>
      <c r="I561" s="796">
        <f t="shared" si="585"/>
        <v>34058638.482333913</v>
      </c>
      <c r="J561" s="796">
        <f t="shared" si="585"/>
        <v>39238086.835267477</v>
      </c>
      <c r="K561" s="796">
        <f t="shared" si="585"/>
        <v>39238086.835267477</v>
      </c>
      <c r="L561" s="796">
        <f t="shared" si="585"/>
        <v>39238086.835267477</v>
      </c>
      <c r="M561" s="796">
        <f>SUM(M556:M560)</f>
        <v>39238086.835267477</v>
      </c>
      <c r="N561" s="796">
        <f t="shared" ref="N561:Q561" si="586">SUM(N556:N560)</f>
        <v>39238086.835267477</v>
      </c>
      <c r="O561" s="796">
        <f t="shared" si="586"/>
        <v>39238086.835267477</v>
      </c>
      <c r="P561" s="796">
        <f t="shared" si="586"/>
        <v>39238086.835267477</v>
      </c>
      <c r="Q561" s="796">
        <f t="shared" si="586"/>
        <v>39238086.835267477</v>
      </c>
      <c r="R561" s="1107" t="str">
        <f>'Control Panel_운영'!$P$178</f>
        <v>임대인부담</v>
      </c>
      <c r="S561" s="501">
        <f>ROW(S561)</f>
        <v>561</v>
      </c>
      <c r="T561" s="501"/>
      <c r="U561" s="21" t="s">
        <v>1085</v>
      </c>
      <c r="V561" s="21">
        <v>1050.6099999999999</v>
      </c>
    </row>
    <row r="562" spans="2:22" ht="12" customHeight="1" x14ac:dyDescent="0.4">
      <c r="B562" s="1071" t="s">
        <v>712</v>
      </c>
      <c r="C562" s="1072"/>
      <c r="D562" s="1076"/>
      <c r="E562" s="1099">
        <v>42736</v>
      </c>
      <c r="F562" s="1097">
        <f>E563+1</f>
        <v>43101</v>
      </c>
      <c r="G562" s="1097">
        <f t="shared" ref="G562:Q562" si="587">F563+1</f>
        <v>43466</v>
      </c>
      <c r="H562" s="1097">
        <f t="shared" si="587"/>
        <v>43831</v>
      </c>
      <c r="I562" s="1097">
        <f t="shared" si="587"/>
        <v>44197</v>
      </c>
      <c r="J562" s="1097">
        <f t="shared" si="587"/>
        <v>44562</v>
      </c>
      <c r="K562" s="1097">
        <f t="shared" si="587"/>
        <v>44927</v>
      </c>
      <c r="L562" s="1097">
        <f t="shared" si="587"/>
        <v>45292</v>
      </c>
      <c r="M562" s="1097">
        <f t="shared" si="587"/>
        <v>45658</v>
      </c>
      <c r="N562" s="1097">
        <f t="shared" si="587"/>
        <v>46023</v>
      </c>
      <c r="O562" s="1097">
        <f t="shared" si="587"/>
        <v>46388</v>
      </c>
      <c r="P562" s="1097">
        <f t="shared" si="587"/>
        <v>46753</v>
      </c>
      <c r="Q562" s="1097">
        <f t="shared" si="587"/>
        <v>47119</v>
      </c>
      <c r="R562" s="514"/>
      <c r="T562" s="501"/>
      <c r="U562" s="21" t="s">
        <v>1085</v>
      </c>
      <c r="V562" s="21">
        <v>1050.6099999999999</v>
      </c>
    </row>
    <row r="563" spans="2:22" ht="12" customHeight="1" x14ac:dyDescent="0.4">
      <c r="B563" s="1073" t="s">
        <v>714</v>
      </c>
      <c r="C563" s="966"/>
      <c r="D563" s="1077"/>
      <c r="E563" s="1096">
        <f>EOMONTH(E562,11)</f>
        <v>43100</v>
      </c>
      <c r="F563" s="1096">
        <f t="shared" ref="F563" si="588">EOMONTH(F562,11)</f>
        <v>43465</v>
      </c>
      <c r="G563" s="1096">
        <f t="shared" ref="G563" si="589">EOMONTH(G562,11)</f>
        <v>43830</v>
      </c>
      <c r="H563" s="1096">
        <f t="shared" ref="H563" si="590">EOMONTH(H562,11)</f>
        <v>44196</v>
      </c>
      <c r="I563" s="1096">
        <f t="shared" ref="I563" si="591">EOMONTH(I562,11)</f>
        <v>44561</v>
      </c>
      <c r="J563" s="1096">
        <f t="shared" ref="J563" si="592">EOMONTH(J562,11)</f>
        <v>44926</v>
      </c>
      <c r="K563" s="1096">
        <f t="shared" ref="K563" si="593">EOMONTH(K562,11)</f>
        <v>45291</v>
      </c>
      <c r="L563" s="1096">
        <f t="shared" ref="L563" si="594">EOMONTH(L562,11)</f>
        <v>45657</v>
      </c>
      <c r="M563" s="1096">
        <f t="shared" ref="M563" si="595">EOMONTH(M562,11)</f>
        <v>46022</v>
      </c>
      <c r="N563" s="1096">
        <f t="shared" ref="N563" si="596">EOMONTH(N562,11)</f>
        <v>46387</v>
      </c>
      <c r="O563" s="1096">
        <f t="shared" ref="O563" si="597">EOMONTH(O562,11)</f>
        <v>46752</v>
      </c>
      <c r="P563" s="1096">
        <f t="shared" ref="P563" si="598">EOMONTH(P562,11)</f>
        <v>47118</v>
      </c>
      <c r="Q563" s="1096">
        <f t="shared" ref="Q563" si="599">EOMONTH(Q562,11)</f>
        <v>47483</v>
      </c>
      <c r="R563" s="524"/>
      <c r="T563" s="501"/>
      <c r="U563" s="21" t="s">
        <v>1085</v>
      </c>
      <c r="V563" s="21">
        <v>1050.6099999999999</v>
      </c>
    </row>
    <row r="564" spans="2:22" ht="12" customHeight="1" x14ac:dyDescent="0.4">
      <c r="B564" s="1073" t="s">
        <v>753</v>
      </c>
      <c r="C564" s="966"/>
      <c r="D564" s="1077"/>
      <c r="E564" s="1095">
        <f>E563-E562+1</f>
        <v>365</v>
      </c>
      <c r="F564" s="1095">
        <f>F563-F562+1</f>
        <v>365</v>
      </c>
      <c r="G564" s="1095">
        <f t="shared" ref="G564:Q564" si="600">G563-G562+1</f>
        <v>365</v>
      </c>
      <c r="H564" s="1095">
        <f t="shared" si="600"/>
        <v>366</v>
      </c>
      <c r="I564" s="1095">
        <f t="shared" si="600"/>
        <v>365</v>
      </c>
      <c r="J564" s="1095">
        <f t="shared" si="600"/>
        <v>365</v>
      </c>
      <c r="K564" s="1095">
        <f t="shared" si="600"/>
        <v>365</v>
      </c>
      <c r="L564" s="1095">
        <f t="shared" si="600"/>
        <v>366</v>
      </c>
      <c r="M564" s="1095">
        <f t="shared" si="600"/>
        <v>365</v>
      </c>
      <c r="N564" s="1095">
        <f t="shared" si="600"/>
        <v>365</v>
      </c>
      <c r="O564" s="1095">
        <f t="shared" si="600"/>
        <v>365</v>
      </c>
      <c r="P564" s="1095">
        <f t="shared" si="600"/>
        <v>366</v>
      </c>
      <c r="Q564" s="1095">
        <f t="shared" si="600"/>
        <v>365</v>
      </c>
      <c r="R564" s="797"/>
      <c r="T564" s="501"/>
      <c r="U564" s="21" t="s">
        <v>1085</v>
      </c>
      <c r="V564" s="21">
        <v>1050.6099999999999</v>
      </c>
    </row>
    <row r="565" spans="2:22" ht="12" customHeight="1" x14ac:dyDescent="0.4">
      <c r="B565" s="1073" t="s">
        <v>716</v>
      </c>
      <c r="C565" s="966"/>
      <c r="D565" s="1077"/>
      <c r="E565" s="1096">
        <f>IF(E$238=YEAR('Control Panel_운영'!$K$88),'Control Panel_운영'!$K$88,E562)</f>
        <v>42736</v>
      </c>
      <c r="F565" s="1096">
        <f>IF(F$238=YEAR('Control Panel_운영'!$K$88),'Control Panel_운영'!$K$88,F562)</f>
        <v>43101</v>
      </c>
      <c r="G565" s="1096">
        <f>IF(G$238=YEAR('Control Panel_운영'!$K$88),'Control Panel_운영'!$K$88,G562)</f>
        <v>43466</v>
      </c>
      <c r="H565" s="1096">
        <f>IF(H$238=YEAR('Control Panel_운영'!$K$88),'Control Panel_운영'!$K$88,H562)</f>
        <v>43831</v>
      </c>
      <c r="I565" s="1096">
        <f>IF(I$238=YEAR('Control Panel_운영'!$K$88),'Control Panel_운영'!$K$88,I562)</f>
        <v>44197</v>
      </c>
      <c r="J565" s="1096">
        <f>IF(J$238=YEAR('Control Panel_운영'!$K$88),'Control Panel_운영'!$K$88,J562)</f>
        <v>44562</v>
      </c>
      <c r="K565" s="1096">
        <f>IF(K$238=YEAR('Control Panel_운영'!$K$88),'Control Panel_운영'!$K$88,K562)</f>
        <v>45170</v>
      </c>
      <c r="L565" s="1096">
        <f>IF(L$238=YEAR('Control Panel_운영'!$K$88),'Control Panel_운영'!$K$88,L562)</f>
        <v>45292</v>
      </c>
      <c r="M565" s="1096">
        <f>IF(M$238=YEAR('Control Panel_운영'!$K$88),'Control Panel_운영'!$K$88,M562)</f>
        <v>45658</v>
      </c>
      <c r="N565" s="1096">
        <f>IF(N$238=YEAR('Control Panel_운영'!$K$88),'Control Panel_운영'!$K$88,N562)</f>
        <v>46023</v>
      </c>
      <c r="O565" s="1096">
        <f>IF(O$238=YEAR('Control Panel_운영'!$K$88),'Control Panel_운영'!$K$88,O562)</f>
        <v>46388</v>
      </c>
      <c r="P565" s="1096">
        <f>IF(P$238=YEAR('Control Panel_운영'!$K$88),'Control Panel_운영'!$K$88,P562)</f>
        <v>46753</v>
      </c>
      <c r="Q565" s="1096">
        <f>IF(Q$238=YEAR('Control Panel_운영'!$K$88),'Control Panel_운영'!$K$88,Q562)</f>
        <v>47119</v>
      </c>
      <c r="R565" s="524"/>
      <c r="T565" s="501"/>
      <c r="U565" s="21" t="s">
        <v>1085</v>
      </c>
      <c r="V565" s="21">
        <v>1050.6099999999999</v>
      </c>
    </row>
    <row r="566" spans="2:22" ht="12" customHeight="1" x14ac:dyDescent="0.4">
      <c r="B566" s="1073" t="s">
        <v>718</v>
      </c>
      <c r="C566" s="966"/>
      <c r="D566" s="1077"/>
      <c r="E566" s="1096">
        <f>IF(E$238=YEAR('Control Panel_운영'!$K$90),'Control Panel_운영'!$K$90,E563)</f>
        <v>43100</v>
      </c>
      <c r="F566" s="1096">
        <f>IF(F$238=YEAR('Control Panel_운영'!$K$90),'Control Panel_운영'!$K$90,F563)</f>
        <v>43465</v>
      </c>
      <c r="G566" s="1096">
        <f>IF(G$238=YEAR('Control Panel_운영'!$K$90),'Control Panel_운영'!$K$90,G563)</f>
        <v>43830</v>
      </c>
      <c r="H566" s="1096">
        <f>IF(H$238=YEAR('Control Panel_운영'!$K$90),'Control Panel_운영'!$K$90,H563)</f>
        <v>44196</v>
      </c>
      <c r="I566" s="1096">
        <f>IF(I$238=YEAR('Control Panel_운영'!$K$90),'Control Panel_운영'!$K$90,I563)</f>
        <v>44561</v>
      </c>
      <c r="J566" s="1096">
        <f>IF(J$238=YEAR('Control Panel_운영'!$K$90),'Control Panel_운영'!$K$90,J563)</f>
        <v>44926</v>
      </c>
      <c r="K566" s="1096">
        <f>IF(K$238=YEAR('Control Panel_운영'!$K$90),'Control Panel_운영'!$K$90,K563)</f>
        <v>45291</v>
      </c>
      <c r="L566" s="1096">
        <f>IF(L$238=YEAR('Control Panel_운영'!$K$90),'Control Panel_운영'!$K$90,L563)</f>
        <v>45657</v>
      </c>
      <c r="M566" s="1096">
        <f>IF(M$238=YEAR('Control Panel_운영'!$K$90),'Control Panel_운영'!$K$90,M563)</f>
        <v>46022</v>
      </c>
      <c r="N566" s="1096">
        <f>IF(N$238=YEAR('Control Panel_운영'!$K$90),'Control Panel_운영'!$K$90,N563)</f>
        <v>46387</v>
      </c>
      <c r="O566" s="1096">
        <f>IF(O$238=YEAR('Control Panel_운영'!$K$90),'Control Panel_운영'!$K$90,O563)</f>
        <v>46752</v>
      </c>
      <c r="P566" s="1096">
        <f>IF(P$238=YEAR('Control Panel_운영'!$K$90),'Control Panel_운영'!$K$90,P563)</f>
        <v>46996</v>
      </c>
      <c r="Q566" s="1096">
        <f>IF(Q$238=YEAR('Control Panel_운영'!$K$90),'Control Panel_운영'!$K$90,Q563)</f>
        <v>47483</v>
      </c>
      <c r="R566" s="524"/>
      <c r="T566" s="501"/>
      <c r="U566" s="21" t="s">
        <v>1085</v>
      </c>
      <c r="V566" s="21">
        <v>1050.6099999999999</v>
      </c>
    </row>
    <row r="567" spans="2:22" ht="12" customHeight="1" x14ac:dyDescent="0.4">
      <c r="B567" s="1074" t="s">
        <v>715</v>
      </c>
      <c r="C567" s="1075"/>
      <c r="D567" s="1078"/>
      <c r="E567" s="678">
        <f>E566-E565+1</f>
        <v>365</v>
      </c>
      <c r="F567" s="678">
        <f>F566-F565+1</f>
        <v>365</v>
      </c>
      <c r="G567" s="678">
        <f t="shared" ref="G567:Q567" si="601">G566-G565+1</f>
        <v>365</v>
      </c>
      <c r="H567" s="678">
        <f t="shared" si="601"/>
        <v>366</v>
      </c>
      <c r="I567" s="678">
        <f t="shared" si="601"/>
        <v>365</v>
      </c>
      <c r="J567" s="678">
        <f t="shared" si="601"/>
        <v>365</v>
      </c>
      <c r="K567" s="678">
        <f t="shared" si="601"/>
        <v>122</v>
      </c>
      <c r="L567" s="678">
        <f t="shared" si="601"/>
        <v>366</v>
      </c>
      <c r="M567" s="678">
        <f t="shared" si="601"/>
        <v>365</v>
      </c>
      <c r="N567" s="678">
        <f t="shared" si="601"/>
        <v>365</v>
      </c>
      <c r="O567" s="678">
        <f t="shared" si="601"/>
        <v>365</v>
      </c>
      <c r="P567" s="678">
        <f t="shared" si="601"/>
        <v>244</v>
      </c>
      <c r="Q567" s="678">
        <f t="shared" si="601"/>
        <v>365</v>
      </c>
      <c r="R567" s="798"/>
      <c r="T567" s="501"/>
      <c r="U567" s="21" t="s">
        <v>1085</v>
      </c>
      <c r="V567" s="21">
        <v>1050.6099999999999</v>
      </c>
    </row>
    <row r="568" spans="2:22" ht="12" customHeight="1" x14ac:dyDescent="0.4">
      <c r="B568" s="897" t="s">
        <v>720</v>
      </c>
      <c r="C568" s="898"/>
      <c r="D568" s="1018"/>
      <c r="E568" s="93">
        <f t="shared" ref="E568:M568" si="602">E561-E569</f>
        <v>0</v>
      </c>
      <c r="F568" s="93">
        <f t="shared" si="602"/>
        <v>0</v>
      </c>
      <c r="G568" s="93">
        <f t="shared" si="602"/>
        <v>0</v>
      </c>
      <c r="H568" s="93">
        <f t="shared" si="602"/>
        <v>0</v>
      </c>
      <c r="I568" s="93">
        <f t="shared" si="602"/>
        <v>0</v>
      </c>
      <c r="J568" s="93">
        <f t="shared" si="602"/>
        <v>0</v>
      </c>
      <c r="K568" s="93">
        <f t="shared" si="602"/>
        <v>26122890.687589034</v>
      </c>
      <c r="L568" s="93">
        <f t="shared" si="602"/>
        <v>0</v>
      </c>
      <c r="M568" s="93">
        <f t="shared" si="602"/>
        <v>0</v>
      </c>
      <c r="N568" s="93">
        <f t="shared" ref="N568:Q568" si="603">N561-N569</f>
        <v>0</v>
      </c>
      <c r="O568" s="93">
        <f t="shared" si="603"/>
        <v>0</v>
      </c>
      <c r="P568" s="93">
        <f t="shared" si="603"/>
        <v>13079362.278422493</v>
      </c>
      <c r="Q568" s="93">
        <f t="shared" si="603"/>
        <v>0</v>
      </c>
      <c r="R568" s="518"/>
      <c r="S568" s="501">
        <f>ROW(S568)</f>
        <v>568</v>
      </c>
      <c r="T568" s="501"/>
      <c r="U568" s="21" t="s">
        <v>1085</v>
      </c>
      <c r="V568" s="21">
        <v>1050.6099999999999</v>
      </c>
    </row>
    <row r="569" spans="2:22" ht="12" customHeight="1" x14ac:dyDescent="0.4">
      <c r="B569" s="1016" t="s">
        <v>721</v>
      </c>
      <c r="C569" s="898"/>
      <c r="D569" s="1018"/>
      <c r="E569" s="90">
        <f>IF($R$569="정산가정",E561*E567/E564,IF($R$569="정산없음_매도인납부",0,IF($R$569="정산없음_매수인납부",E561)))</f>
        <v>23699741.776466787</v>
      </c>
      <c r="F569" s="90">
        <f t="shared" ref="F569:M569" si="604">IF($R$569="정산가정",F561*F567/F564,IF($R$569="정산없음_매도인납부",0,IF($R$569="정산없음_매수인납부",F561)))</f>
        <v>26289465.952933569</v>
      </c>
      <c r="G569" s="90">
        <f t="shared" si="604"/>
        <v>28879190.129400354</v>
      </c>
      <c r="H569" s="90">
        <f t="shared" si="604"/>
        <v>31468914.305867128</v>
      </c>
      <c r="I569" s="90">
        <f t="shared" si="604"/>
        <v>34058638.482333913</v>
      </c>
      <c r="J569" s="90">
        <f t="shared" si="604"/>
        <v>39238086.835267477</v>
      </c>
      <c r="K569" s="90">
        <f t="shared" si="604"/>
        <v>13115196.147678442</v>
      </c>
      <c r="L569" s="90">
        <f t="shared" si="604"/>
        <v>39238086.835267477</v>
      </c>
      <c r="M569" s="90">
        <f t="shared" si="604"/>
        <v>39238086.835267477</v>
      </c>
      <c r="N569" s="90">
        <f t="shared" ref="N569:Q569" si="605">IF($R$569="정산가정",N561*N567/N564,IF($R$569="정산없음_매도인납부",0,IF($R$569="정산없음_매수인납부",N561)))</f>
        <v>39238086.835267477</v>
      </c>
      <c r="O569" s="90">
        <f t="shared" si="605"/>
        <v>39238086.835267477</v>
      </c>
      <c r="P569" s="90">
        <f t="shared" si="605"/>
        <v>26158724.556844983</v>
      </c>
      <c r="Q569" s="90">
        <f t="shared" si="605"/>
        <v>39238086.835267477</v>
      </c>
      <c r="R569" s="517" t="s">
        <v>847</v>
      </c>
      <c r="S569" s="501">
        <f>ROW(S569)</f>
        <v>569</v>
      </c>
      <c r="T569" s="501"/>
      <c r="U569" s="21" t="s">
        <v>1085</v>
      </c>
      <c r="V569" s="21">
        <v>1050.6099999999999</v>
      </c>
    </row>
    <row r="570" spans="2:22" ht="12" customHeight="1" x14ac:dyDescent="0.4">
      <c r="T570" s="501"/>
      <c r="U570" s="21" t="s">
        <v>1085</v>
      </c>
      <c r="V570" s="21">
        <v>1050.6099999999999</v>
      </c>
    </row>
    <row r="571" spans="2:22" ht="12" customHeight="1" x14ac:dyDescent="0.4">
      <c r="T571" s="501"/>
      <c r="U571" s="21" t="s">
        <v>1085</v>
      </c>
      <c r="V571" s="21">
        <v>1050.6099999999999</v>
      </c>
    </row>
    <row r="572" spans="2:22" ht="12" customHeight="1" x14ac:dyDescent="0.4">
      <c r="T572" s="501"/>
      <c r="U572" s="21" t="s">
        <v>1085</v>
      </c>
      <c r="V572" s="21">
        <v>1050.6099999999999</v>
      </c>
    </row>
    <row r="573" spans="2:22" ht="12" customHeight="1" x14ac:dyDescent="0.4">
      <c r="T573" s="501"/>
      <c r="U573" s="21" t="s">
        <v>1085</v>
      </c>
      <c r="V573" s="21">
        <v>1050.6099999999999</v>
      </c>
    </row>
    <row r="574" spans="2:22" ht="12" customHeight="1" x14ac:dyDescent="0.4">
      <c r="T574" s="501"/>
      <c r="U574" s="21" t="s">
        <v>1085</v>
      </c>
      <c r="V574" s="21">
        <v>1050.6099999999999</v>
      </c>
    </row>
    <row r="575" spans="2:22" ht="12" customHeight="1" x14ac:dyDescent="0.4">
      <c r="T575" s="501"/>
      <c r="U575" s="21" t="s">
        <v>1085</v>
      </c>
      <c r="V575" s="21">
        <v>1050.6099999999999</v>
      </c>
    </row>
    <row r="576" spans="2:22" ht="12" customHeight="1" x14ac:dyDescent="0.4">
      <c r="T576" s="501"/>
      <c r="U576" s="21" t="s">
        <v>1087</v>
      </c>
      <c r="V576" s="21">
        <v>244.17</v>
      </c>
    </row>
    <row r="577" spans="1:31" ht="12" customHeight="1" x14ac:dyDescent="0.4">
      <c r="T577" s="501"/>
    </row>
    <row r="578" spans="1:31" ht="12" customHeight="1" x14ac:dyDescent="0.4">
      <c r="T578" s="501"/>
    </row>
    <row r="579" spans="1:31" ht="12" customHeight="1" x14ac:dyDescent="0.4">
      <c r="T579" s="501"/>
    </row>
    <row r="580" spans="1:31" ht="12" customHeight="1" x14ac:dyDescent="0.4">
      <c r="T580" s="501"/>
    </row>
    <row r="581" spans="1:31" ht="12" customHeight="1" x14ac:dyDescent="0.4">
      <c r="T581" s="501"/>
    </row>
    <row r="582" spans="1:31" ht="12" customHeight="1" x14ac:dyDescent="0.4">
      <c r="T582" s="501"/>
    </row>
    <row r="583" spans="1:31" ht="12" customHeight="1" x14ac:dyDescent="0.4">
      <c r="T583" s="501"/>
    </row>
    <row r="584" spans="1:31" ht="12" customHeight="1" x14ac:dyDescent="0.4">
      <c r="T584" s="501"/>
    </row>
    <row r="585" spans="1:31" ht="12" customHeight="1" x14ac:dyDescent="0.4">
      <c r="T585" s="501"/>
    </row>
    <row r="586" spans="1:31" ht="12" customHeight="1" x14ac:dyDescent="0.4">
      <c r="T586" s="501"/>
    </row>
    <row r="587" spans="1:31" ht="12" customHeight="1" x14ac:dyDescent="0.4">
      <c r="T587" s="501"/>
    </row>
    <row r="588" spans="1:31" ht="12" customHeight="1" x14ac:dyDescent="0.4">
      <c r="T588" s="501"/>
    </row>
    <row r="589" spans="1:31" ht="12" customHeight="1" x14ac:dyDescent="0.4">
      <c r="T589" s="501"/>
    </row>
    <row r="590" spans="1:31" s="926" customFormat="1" ht="12" customHeight="1" x14ac:dyDescent="0.4">
      <c r="A590" s="1049" t="s">
        <v>1001</v>
      </c>
      <c r="T590" s="927"/>
      <c r="AD590" s="927"/>
      <c r="AE590" s="927"/>
    </row>
    <row r="591" spans="1:31" ht="12" customHeight="1" x14ac:dyDescent="0.4">
      <c r="B591" s="1091"/>
      <c r="C591" s="1092"/>
      <c r="D591" s="1092"/>
      <c r="E591" s="1093">
        <f>'Control Panel_운영'!$N$92</f>
        <v>2017</v>
      </c>
      <c r="F591" s="1093">
        <f t="shared" ref="F591" si="606">E591+1</f>
        <v>2018</v>
      </c>
      <c r="G591" s="1093">
        <f t="shared" ref="G591" si="607">F591+1</f>
        <v>2019</v>
      </c>
      <c r="H591" s="1093">
        <f t="shared" ref="H591" si="608">G591+1</f>
        <v>2020</v>
      </c>
      <c r="I591" s="1093">
        <f t="shared" ref="I591" si="609">H591+1</f>
        <v>2021</v>
      </c>
      <c r="J591" s="1093">
        <f t="shared" ref="J591" si="610">I591+1</f>
        <v>2022</v>
      </c>
      <c r="K591" s="1093">
        <f t="shared" ref="K591" si="611">J591+1</f>
        <v>2023</v>
      </c>
      <c r="L591" s="1093">
        <f t="shared" ref="L591" si="612">K591+1</f>
        <v>2024</v>
      </c>
      <c r="M591" s="1093">
        <f t="shared" ref="M591" si="613">L591+1</f>
        <v>2025</v>
      </c>
      <c r="N591" s="1093">
        <f t="shared" ref="N591" si="614">M591+1</f>
        <v>2026</v>
      </c>
      <c r="O591" s="1093">
        <f t="shared" ref="O591" si="615">N591+1</f>
        <v>2027</v>
      </c>
      <c r="P591" s="1093">
        <f t="shared" ref="P591" si="616">O591+1</f>
        <v>2028</v>
      </c>
      <c r="Q591" s="1093">
        <f t="shared" ref="Q591" si="617">P591+1</f>
        <v>2029</v>
      </c>
      <c r="R591" s="1094"/>
      <c r="S591" s="501">
        <f>ROW(S591)</f>
        <v>591</v>
      </c>
      <c r="T591" s="501"/>
    </row>
    <row r="592" spans="1:31" ht="12" customHeight="1" x14ac:dyDescent="0.4">
      <c r="B592" s="1414" t="s">
        <v>120</v>
      </c>
      <c r="C592" s="1416"/>
      <c r="D592" s="1007" t="s">
        <v>155</v>
      </c>
      <c r="E592" s="1007" t="s">
        <v>142</v>
      </c>
      <c r="F592" s="1007" t="s">
        <v>142</v>
      </c>
      <c r="G592" s="1007" t="s">
        <v>142</v>
      </c>
      <c r="H592" s="1007" t="s">
        <v>142</v>
      </c>
      <c r="I592" s="1007" t="s">
        <v>142</v>
      </c>
      <c r="J592" s="1007" t="s">
        <v>142</v>
      </c>
      <c r="K592" s="1007" t="s">
        <v>142</v>
      </c>
      <c r="L592" s="1007" t="s">
        <v>142</v>
      </c>
      <c r="M592" s="1007" t="s">
        <v>142</v>
      </c>
      <c r="N592" s="1007" t="s">
        <v>142</v>
      </c>
      <c r="O592" s="1007" t="s">
        <v>142</v>
      </c>
      <c r="P592" s="1007" t="s">
        <v>142</v>
      </c>
      <c r="Q592" s="1007" t="s">
        <v>142</v>
      </c>
      <c r="R592" s="1007" t="s">
        <v>119</v>
      </c>
      <c r="S592" s="501"/>
    </row>
    <row r="593" spans="2:20" ht="12" customHeight="1" x14ac:dyDescent="0.4">
      <c r="B593" s="897" t="s">
        <v>192</v>
      </c>
      <c r="C593" s="1018"/>
      <c r="D593" s="911"/>
      <c r="E593" s="537">
        <v>0</v>
      </c>
      <c r="F593" s="556">
        <f t="shared" ref="F593:Q593" si="618">$E$593</f>
        <v>0</v>
      </c>
      <c r="G593" s="556">
        <f t="shared" si="618"/>
        <v>0</v>
      </c>
      <c r="H593" s="556">
        <f t="shared" si="618"/>
        <v>0</v>
      </c>
      <c r="I593" s="556">
        <f t="shared" si="618"/>
        <v>0</v>
      </c>
      <c r="J593" s="556">
        <f t="shared" si="618"/>
        <v>0</v>
      </c>
      <c r="K593" s="556">
        <f t="shared" si="618"/>
        <v>0</v>
      </c>
      <c r="L593" s="556">
        <f t="shared" si="618"/>
        <v>0</v>
      </c>
      <c r="M593" s="556">
        <f t="shared" si="618"/>
        <v>0</v>
      </c>
      <c r="N593" s="556">
        <f t="shared" si="618"/>
        <v>0</v>
      </c>
      <c r="O593" s="556">
        <f t="shared" si="618"/>
        <v>0</v>
      </c>
      <c r="P593" s="556">
        <f t="shared" si="618"/>
        <v>0</v>
      </c>
      <c r="Q593" s="556">
        <f t="shared" si="618"/>
        <v>0</v>
      </c>
      <c r="R593" s="510"/>
      <c r="S593" s="501"/>
      <c r="T593" s="501"/>
    </row>
    <row r="594" spans="2:20" ht="12" customHeight="1" x14ac:dyDescent="0.4">
      <c r="B594" s="1071" t="s">
        <v>193</v>
      </c>
      <c r="C594" s="1083"/>
      <c r="D594" s="1083" t="s">
        <v>194</v>
      </c>
      <c r="E594" s="1099">
        <v>42736</v>
      </c>
      <c r="F594" s="1097">
        <f>E595+1</f>
        <v>43101</v>
      </c>
      <c r="G594" s="1097">
        <f t="shared" ref="G594:Q594" si="619">F595+1</f>
        <v>43466</v>
      </c>
      <c r="H594" s="1097">
        <f t="shared" si="619"/>
        <v>43831</v>
      </c>
      <c r="I594" s="1097">
        <f t="shared" si="619"/>
        <v>44197</v>
      </c>
      <c r="J594" s="1097">
        <f t="shared" si="619"/>
        <v>44562</v>
      </c>
      <c r="K594" s="1097">
        <f t="shared" si="619"/>
        <v>44927</v>
      </c>
      <c r="L594" s="1097">
        <f t="shared" si="619"/>
        <v>45292</v>
      </c>
      <c r="M594" s="1097">
        <f t="shared" si="619"/>
        <v>45658</v>
      </c>
      <c r="N594" s="1097">
        <f t="shared" si="619"/>
        <v>46023</v>
      </c>
      <c r="O594" s="1097">
        <f t="shared" si="619"/>
        <v>46388</v>
      </c>
      <c r="P594" s="1097">
        <f t="shared" si="619"/>
        <v>46753</v>
      </c>
      <c r="Q594" s="1097">
        <f t="shared" si="619"/>
        <v>47119</v>
      </c>
      <c r="R594" s="514"/>
      <c r="S594" s="501"/>
      <c r="T594" s="501"/>
    </row>
    <row r="595" spans="2:20" ht="12" customHeight="1" x14ac:dyDescent="0.4">
      <c r="B595" s="1073"/>
      <c r="C595" s="1084"/>
      <c r="D595" s="1084" t="s">
        <v>195</v>
      </c>
      <c r="E595" s="1096">
        <f>EOMONTH(E594,11)</f>
        <v>43100</v>
      </c>
      <c r="F595" s="1096">
        <f t="shared" ref="F595" si="620">EOMONTH(F594,11)</f>
        <v>43465</v>
      </c>
      <c r="G595" s="1096">
        <f t="shared" ref="G595" si="621">EOMONTH(G594,11)</f>
        <v>43830</v>
      </c>
      <c r="H595" s="1096">
        <f t="shared" ref="H595" si="622">EOMONTH(H594,11)</f>
        <v>44196</v>
      </c>
      <c r="I595" s="1096">
        <f t="shared" ref="I595" si="623">EOMONTH(I594,11)</f>
        <v>44561</v>
      </c>
      <c r="J595" s="1096">
        <f t="shared" ref="J595" si="624">EOMONTH(J594,11)</f>
        <v>44926</v>
      </c>
      <c r="K595" s="1096">
        <f t="shared" ref="K595" si="625">EOMONTH(K594,11)</f>
        <v>45291</v>
      </c>
      <c r="L595" s="1096">
        <f t="shared" ref="L595" si="626">EOMONTH(L594,11)</f>
        <v>45657</v>
      </c>
      <c r="M595" s="1096">
        <f t="shared" ref="M595" si="627">EOMONTH(M594,11)</f>
        <v>46022</v>
      </c>
      <c r="N595" s="1096">
        <f t="shared" ref="N595" si="628">EOMONTH(N594,11)</f>
        <v>46387</v>
      </c>
      <c r="O595" s="1096">
        <f t="shared" ref="O595" si="629">EOMONTH(O594,11)</f>
        <v>46752</v>
      </c>
      <c r="P595" s="1096">
        <f t="shared" ref="P595" si="630">EOMONTH(P594,11)</f>
        <v>47118</v>
      </c>
      <c r="Q595" s="1096">
        <f t="shared" ref="Q595" si="631">EOMONTH(Q594,11)</f>
        <v>47483</v>
      </c>
      <c r="R595" s="524"/>
      <c r="S595" s="501"/>
      <c r="T595" s="501"/>
    </row>
    <row r="596" spans="2:20" ht="12" customHeight="1" x14ac:dyDescent="0.4">
      <c r="B596" s="1074"/>
      <c r="C596" s="1089"/>
      <c r="D596" s="1089" t="s">
        <v>196</v>
      </c>
      <c r="E596" s="678">
        <f>E595-E594+1</f>
        <v>365</v>
      </c>
      <c r="F596" s="678">
        <f>F595-F594+1</f>
        <v>365</v>
      </c>
      <c r="G596" s="678">
        <f t="shared" ref="G596:Q596" si="632">G595-G594+1</f>
        <v>365</v>
      </c>
      <c r="H596" s="678">
        <f t="shared" si="632"/>
        <v>366</v>
      </c>
      <c r="I596" s="678">
        <f t="shared" si="632"/>
        <v>365</v>
      </c>
      <c r="J596" s="678">
        <f t="shared" si="632"/>
        <v>365</v>
      </c>
      <c r="K596" s="678">
        <f t="shared" si="632"/>
        <v>365</v>
      </c>
      <c r="L596" s="678">
        <f t="shared" si="632"/>
        <v>366</v>
      </c>
      <c r="M596" s="678">
        <f t="shared" si="632"/>
        <v>365</v>
      </c>
      <c r="N596" s="678">
        <f t="shared" si="632"/>
        <v>365</v>
      </c>
      <c r="O596" s="678">
        <f t="shared" si="632"/>
        <v>365</v>
      </c>
      <c r="P596" s="678">
        <f t="shared" si="632"/>
        <v>366</v>
      </c>
      <c r="Q596" s="678">
        <f t="shared" si="632"/>
        <v>365</v>
      </c>
      <c r="R596" s="516"/>
      <c r="S596" s="501"/>
      <c r="T596" s="501"/>
    </row>
    <row r="597" spans="2:20" ht="12" customHeight="1" x14ac:dyDescent="0.4">
      <c r="B597" s="1071" t="s">
        <v>851</v>
      </c>
      <c r="C597" s="1083"/>
      <c r="D597" s="1083" t="s">
        <v>194</v>
      </c>
      <c r="E597" s="1099">
        <v>42736</v>
      </c>
      <c r="F597" s="1099">
        <v>43101</v>
      </c>
      <c r="G597" s="1099">
        <v>43466</v>
      </c>
      <c r="H597" s="1099">
        <v>43831</v>
      </c>
      <c r="I597" s="1099">
        <v>44197</v>
      </c>
      <c r="J597" s="1099">
        <v>44562</v>
      </c>
      <c r="K597" s="1099">
        <v>44927</v>
      </c>
      <c r="L597" s="1099">
        <v>45292</v>
      </c>
      <c r="M597" s="1099">
        <v>45658</v>
      </c>
      <c r="N597" s="1099">
        <v>46023</v>
      </c>
      <c r="O597" s="1099">
        <v>46388</v>
      </c>
      <c r="P597" s="1099">
        <v>46753</v>
      </c>
      <c r="Q597" s="1099">
        <v>47119</v>
      </c>
      <c r="R597" s="514"/>
      <c r="S597" s="501"/>
      <c r="T597" s="501"/>
    </row>
    <row r="598" spans="2:20" ht="12" customHeight="1" x14ac:dyDescent="0.4">
      <c r="B598" s="1073"/>
      <c r="C598" s="1084"/>
      <c r="D598" s="1084" t="s">
        <v>195</v>
      </c>
      <c r="E598" s="1098">
        <v>43100</v>
      </c>
      <c r="F598" s="1098">
        <v>43465</v>
      </c>
      <c r="G598" s="1098">
        <v>43830</v>
      </c>
      <c r="H598" s="1098">
        <v>44196</v>
      </c>
      <c r="I598" s="1098">
        <v>44561</v>
      </c>
      <c r="J598" s="1098">
        <v>44926</v>
      </c>
      <c r="K598" s="1098">
        <v>45291</v>
      </c>
      <c r="L598" s="1098">
        <v>45657</v>
      </c>
      <c r="M598" s="1098">
        <v>46022</v>
      </c>
      <c r="N598" s="1098">
        <v>46387</v>
      </c>
      <c r="O598" s="1098">
        <v>46752</v>
      </c>
      <c r="P598" s="1098">
        <v>47118</v>
      </c>
      <c r="Q598" s="1098">
        <v>47483</v>
      </c>
      <c r="R598" s="524"/>
      <c r="S598" s="501"/>
      <c r="T598" s="501"/>
    </row>
    <row r="599" spans="2:20" ht="12" customHeight="1" x14ac:dyDescent="0.4">
      <c r="B599" s="1074"/>
      <c r="C599" s="1089"/>
      <c r="D599" s="1089" t="s">
        <v>196</v>
      </c>
      <c r="E599" s="678">
        <f>E598-E597+1</f>
        <v>365</v>
      </c>
      <c r="F599" s="678">
        <f t="shared" ref="F599:M599" si="633">F598-F597+1</f>
        <v>365</v>
      </c>
      <c r="G599" s="678">
        <f t="shared" si="633"/>
        <v>365</v>
      </c>
      <c r="H599" s="678">
        <f t="shared" si="633"/>
        <v>366</v>
      </c>
      <c r="I599" s="678">
        <f t="shared" si="633"/>
        <v>365</v>
      </c>
      <c r="J599" s="678">
        <f t="shared" si="633"/>
        <v>365</v>
      </c>
      <c r="K599" s="678">
        <f t="shared" si="633"/>
        <v>365</v>
      </c>
      <c r="L599" s="678">
        <f t="shared" si="633"/>
        <v>366</v>
      </c>
      <c r="M599" s="678">
        <f t="shared" si="633"/>
        <v>365</v>
      </c>
      <c r="N599" s="678">
        <f t="shared" ref="N599:Q599" si="634">N598-N597+1</f>
        <v>365</v>
      </c>
      <c r="O599" s="678">
        <f t="shared" si="634"/>
        <v>365</v>
      </c>
      <c r="P599" s="678">
        <f t="shared" si="634"/>
        <v>366</v>
      </c>
      <c r="Q599" s="678">
        <f t="shared" si="634"/>
        <v>365</v>
      </c>
      <c r="R599" s="516"/>
      <c r="S599" s="501"/>
      <c r="T599" s="501"/>
    </row>
    <row r="600" spans="2:20" ht="12" customHeight="1" x14ac:dyDescent="0.4">
      <c r="B600" s="897" t="s">
        <v>850</v>
      </c>
      <c r="C600" s="1018"/>
      <c r="D600" s="911"/>
      <c r="E600" s="93">
        <f>E213</f>
        <v>9039000</v>
      </c>
      <c r="F600" s="93">
        <f>E212</f>
        <v>9342000</v>
      </c>
      <c r="G600" s="93">
        <f>E211</f>
        <v>9908000</v>
      </c>
      <c r="H600" s="93">
        <f>E210</f>
        <v>10700000</v>
      </c>
      <c r="I600" s="93">
        <f t="shared" ref="I600:Q600" si="635">H256</f>
        <v>12022520</v>
      </c>
      <c r="J600" s="93">
        <f t="shared" si="635"/>
        <v>12743871.200000001</v>
      </c>
      <c r="K600" s="93">
        <f t="shared" si="635"/>
        <v>13508503.472000001</v>
      </c>
      <c r="L600" s="93">
        <f t="shared" si="635"/>
        <v>14319013.680320002</v>
      </c>
      <c r="M600" s="93">
        <f t="shared" si="635"/>
        <v>15178154.501139203</v>
      </c>
      <c r="N600" s="93">
        <f t="shared" si="635"/>
        <v>16088843.771207556</v>
      </c>
      <c r="O600" s="93">
        <f t="shared" si="635"/>
        <v>17054174.397480011</v>
      </c>
      <c r="P600" s="93">
        <f t="shared" si="635"/>
        <v>18077424.861328814</v>
      </c>
      <c r="Q600" s="93">
        <f t="shared" si="635"/>
        <v>19162070.353008542</v>
      </c>
      <c r="R600" s="510"/>
      <c r="S600" s="501"/>
      <c r="T600" s="501"/>
    </row>
    <row r="601" spans="2:20" ht="12" customHeight="1" x14ac:dyDescent="0.4">
      <c r="B601" s="897" t="s">
        <v>197</v>
      </c>
      <c r="C601" s="1018"/>
      <c r="D601" s="911" t="s">
        <v>165</v>
      </c>
      <c r="E601" s="539">
        <v>0.02</v>
      </c>
      <c r="F601" s="677">
        <f t="shared" ref="F601:Q601" si="636">$E$601</f>
        <v>0.02</v>
      </c>
      <c r="G601" s="677">
        <f t="shared" si="636"/>
        <v>0.02</v>
      </c>
      <c r="H601" s="677">
        <f t="shared" si="636"/>
        <v>0.02</v>
      </c>
      <c r="I601" s="677">
        <f t="shared" si="636"/>
        <v>0.02</v>
      </c>
      <c r="J601" s="677">
        <f t="shared" si="636"/>
        <v>0.02</v>
      </c>
      <c r="K601" s="677">
        <f t="shared" si="636"/>
        <v>0.02</v>
      </c>
      <c r="L601" s="677">
        <f t="shared" si="636"/>
        <v>0.02</v>
      </c>
      <c r="M601" s="677">
        <f t="shared" si="636"/>
        <v>0.02</v>
      </c>
      <c r="N601" s="677">
        <f t="shared" si="636"/>
        <v>0.02</v>
      </c>
      <c r="O601" s="677">
        <f t="shared" si="636"/>
        <v>0.02</v>
      </c>
      <c r="P601" s="677">
        <f t="shared" si="636"/>
        <v>0.02</v>
      </c>
      <c r="Q601" s="677">
        <f t="shared" si="636"/>
        <v>0.02</v>
      </c>
      <c r="R601" s="510" t="s">
        <v>1023</v>
      </c>
      <c r="S601" s="501"/>
      <c r="T601" s="501"/>
    </row>
    <row r="602" spans="2:20" ht="12" customHeight="1" x14ac:dyDescent="0.4">
      <c r="B602" s="897" t="s">
        <v>854</v>
      </c>
      <c r="C602" s="1018"/>
      <c r="D602" s="911"/>
      <c r="E602" s="93">
        <f t="shared" ref="E602:M602" si="637">E593*E600*E601*E599/E596</f>
        <v>0</v>
      </c>
      <c r="F602" s="93">
        <f t="shared" si="637"/>
        <v>0</v>
      </c>
      <c r="G602" s="93">
        <f t="shared" si="637"/>
        <v>0</v>
      </c>
      <c r="H602" s="93">
        <f t="shared" si="637"/>
        <v>0</v>
      </c>
      <c r="I602" s="93">
        <f t="shared" si="637"/>
        <v>0</v>
      </c>
      <c r="J602" s="93">
        <f t="shared" si="637"/>
        <v>0</v>
      </c>
      <c r="K602" s="93">
        <f t="shared" si="637"/>
        <v>0</v>
      </c>
      <c r="L602" s="93">
        <f t="shared" si="637"/>
        <v>0</v>
      </c>
      <c r="M602" s="93">
        <f t="shared" si="637"/>
        <v>0</v>
      </c>
      <c r="N602" s="93">
        <f t="shared" ref="N602:Q602" si="638">N593*N600*N601*N599/N596</f>
        <v>0</v>
      </c>
      <c r="O602" s="93">
        <f t="shared" si="638"/>
        <v>0</v>
      </c>
      <c r="P602" s="93">
        <f t="shared" si="638"/>
        <v>0</v>
      </c>
      <c r="Q602" s="93">
        <f t="shared" si="638"/>
        <v>0</v>
      </c>
      <c r="R602" s="510"/>
      <c r="S602" s="501"/>
      <c r="T602" s="501"/>
    </row>
    <row r="603" spans="2:20" ht="12" customHeight="1" x14ac:dyDescent="0.4">
      <c r="B603" s="897" t="s">
        <v>853</v>
      </c>
      <c r="C603" s="1018"/>
      <c r="D603" s="911"/>
      <c r="E603" s="529">
        <v>0</v>
      </c>
      <c r="F603" s="93">
        <f>E606</f>
        <v>0</v>
      </c>
      <c r="G603" s="93">
        <f t="shared" ref="G603:N603" si="639">F606</f>
        <v>0</v>
      </c>
      <c r="H603" s="93">
        <f t="shared" si="639"/>
        <v>0</v>
      </c>
      <c r="I603" s="93">
        <f t="shared" si="639"/>
        <v>0</v>
      </c>
      <c r="J603" s="93">
        <f t="shared" si="639"/>
        <v>0</v>
      </c>
      <c r="K603" s="93">
        <f t="shared" si="639"/>
        <v>0</v>
      </c>
      <c r="L603" s="93">
        <f t="shared" si="639"/>
        <v>0</v>
      </c>
      <c r="M603" s="93">
        <f t="shared" si="639"/>
        <v>0</v>
      </c>
      <c r="N603" s="93">
        <f t="shared" si="639"/>
        <v>0</v>
      </c>
      <c r="O603" s="93">
        <f t="shared" ref="O603" si="640">N606</f>
        <v>0</v>
      </c>
      <c r="P603" s="93">
        <f t="shared" ref="P603" si="641">O606</f>
        <v>0</v>
      </c>
      <c r="Q603" s="93">
        <f t="shared" ref="Q603" si="642">P606</f>
        <v>0</v>
      </c>
      <c r="R603" s="510"/>
      <c r="S603" s="501"/>
      <c r="T603" s="501"/>
    </row>
    <row r="604" spans="2:20" ht="12" customHeight="1" x14ac:dyDescent="0.4">
      <c r="B604" s="897" t="s">
        <v>852</v>
      </c>
      <c r="C604" s="1018"/>
      <c r="D604" s="911"/>
      <c r="E604" s="679">
        <f>IFERROR(E602/E603,0)</f>
        <v>0</v>
      </c>
      <c r="F604" s="680">
        <f t="shared" ref="F604:M604" si="643">IFERROR(F602/F603,0)</f>
        <v>0</v>
      </c>
      <c r="G604" s="680">
        <f t="shared" si="643"/>
        <v>0</v>
      </c>
      <c r="H604" s="680">
        <f t="shared" si="643"/>
        <v>0</v>
      </c>
      <c r="I604" s="680">
        <f t="shared" si="643"/>
        <v>0</v>
      </c>
      <c r="J604" s="680">
        <f t="shared" si="643"/>
        <v>0</v>
      </c>
      <c r="K604" s="680">
        <f t="shared" si="643"/>
        <v>0</v>
      </c>
      <c r="L604" s="680">
        <f t="shared" si="643"/>
        <v>0</v>
      </c>
      <c r="M604" s="680">
        <f t="shared" si="643"/>
        <v>0</v>
      </c>
      <c r="N604" s="680">
        <f t="shared" ref="N604:Q604" si="644">IFERROR(N602/N603,0)</f>
        <v>0</v>
      </c>
      <c r="O604" s="680">
        <f t="shared" si="644"/>
        <v>0</v>
      </c>
      <c r="P604" s="680">
        <f t="shared" si="644"/>
        <v>0</v>
      </c>
      <c r="Q604" s="680">
        <f t="shared" si="644"/>
        <v>0</v>
      </c>
      <c r="R604" s="510"/>
      <c r="S604" s="501"/>
      <c r="T604" s="501"/>
    </row>
    <row r="605" spans="2:20" ht="12" customHeight="1" x14ac:dyDescent="0.4">
      <c r="B605" s="897" t="s">
        <v>855</v>
      </c>
      <c r="C605" s="1018"/>
      <c r="D605" s="1129">
        <v>1.1000000000000001</v>
      </c>
      <c r="E605" s="93">
        <f t="shared" ref="E605:M605" si="645">E603*$D$605</f>
        <v>0</v>
      </c>
      <c r="F605" s="93">
        <f t="shared" si="645"/>
        <v>0</v>
      </c>
      <c r="G605" s="93">
        <f t="shared" si="645"/>
        <v>0</v>
      </c>
      <c r="H605" s="93">
        <f t="shared" si="645"/>
        <v>0</v>
      </c>
      <c r="I605" s="93">
        <f t="shared" si="645"/>
        <v>0</v>
      </c>
      <c r="J605" s="93">
        <f t="shared" si="645"/>
        <v>0</v>
      </c>
      <c r="K605" s="93">
        <f t="shared" si="645"/>
        <v>0</v>
      </c>
      <c r="L605" s="93">
        <f t="shared" si="645"/>
        <v>0</v>
      </c>
      <c r="M605" s="93">
        <f t="shared" si="645"/>
        <v>0</v>
      </c>
      <c r="N605" s="93">
        <f t="shared" ref="N605:Q605" si="646">N603*$D$605</f>
        <v>0</v>
      </c>
      <c r="O605" s="93">
        <f t="shared" si="646"/>
        <v>0</v>
      </c>
      <c r="P605" s="93">
        <f t="shared" si="646"/>
        <v>0</v>
      </c>
      <c r="Q605" s="93">
        <f t="shared" si="646"/>
        <v>0</v>
      </c>
      <c r="R605" s="510"/>
      <c r="S605" s="501"/>
      <c r="T605" s="501"/>
    </row>
    <row r="606" spans="2:20" ht="12" customHeight="1" x14ac:dyDescent="0.4">
      <c r="B606" s="1016" t="s">
        <v>198</v>
      </c>
      <c r="C606" s="1065"/>
      <c r="D606" s="1090"/>
      <c r="E606" s="90">
        <f t="shared" ref="E606:M606" si="647">ROUNDDOWN(IF(E604&gt;=$D$605,E605,E602),-2)</f>
        <v>0</v>
      </c>
      <c r="F606" s="90">
        <f t="shared" si="647"/>
        <v>0</v>
      </c>
      <c r="G606" s="90">
        <f t="shared" si="647"/>
        <v>0</v>
      </c>
      <c r="H606" s="90">
        <f t="shared" si="647"/>
        <v>0</v>
      </c>
      <c r="I606" s="90">
        <f t="shared" si="647"/>
        <v>0</v>
      </c>
      <c r="J606" s="90">
        <f t="shared" si="647"/>
        <v>0</v>
      </c>
      <c r="K606" s="90">
        <f t="shared" si="647"/>
        <v>0</v>
      </c>
      <c r="L606" s="90">
        <f t="shared" si="647"/>
        <v>0</v>
      </c>
      <c r="M606" s="90">
        <f t="shared" si="647"/>
        <v>0</v>
      </c>
      <c r="N606" s="90">
        <f t="shared" ref="N606:Q606" si="648">ROUNDDOWN(IF(N604&gt;=$D$605,N605,N602),-2)</f>
        <v>0</v>
      </c>
      <c r="O606" s="90">
        <f t="shared" si="648"/>
        <v>0</v>
      </c>
      <c r="P606" s="90">
        <f t="shared" si="648"/>
        <v>0</v>
      </c>
      <c r="Q606" s="90">
        <f t="shared" si="648"/>
        <v>0</v>
      </c>
      <c r="R606" s="1107" t="str">
        <f>'Control Panel_운영'!$P$179</f>
        <v>임대인부담</v>
      </c>
      <c r="S606" s="501">
        <f>ROW(S606)</f>
        <v>606</v>
      </c>
      <c r="T606" s="501"/>
    </row>
    <row r="607" spans="2:20" ht="12" customHeight="1" x14ac:dyDescent="0.4">
      <c r="B607" s="1071" t="s">
        <v>712</v>
      </c>
      <c r="C607" s="1072"/>
      <c r="D607" s="1076"/>
      <c r="E607" s="1099">
        <v>42736</v>
      </c>
      <c r="F607" s="1097">
        <f>E608+1</f>
        <v>43101</v>
      </c>
      <c r="G607" s="1097">
        <f t="shared" ref="G607:Q607" si="649">F608+1</f>
        <v>43466</v>
      </c>
      <c r="H607" s="1097">
        <f t="shared" si="649"/>
        <v>43831</v>
      </c>
      <c r="I607" s="1097">
        <f t="shared" si="649"/>
        <v>44197</v>
      </c>
      <c r="J607" s="1097">
        <f t="shared" si="649"/>
        <v>44562</v>
      </c>
      <c r="K607" s="1097">
        <f t="shared" si="649"/>
        <v>44927</v>
      </c>
      <c r="L607" s="1097">
        <f t="shared" si="649"/>
        <v>45292</v>
      </c>
      <c r="M607" s="1097">
        <f t="shared" si="649"/>
        <v>45658</v>
      </c>
      <c r="N607" s="1097">
        <f t="shared" si="649"/>
        <v>46023</v>
      </c>
      <c r="O607" s="1097">
        <f t="shared" si="649"/>
        <v>46388</v>
      </c>
      <c r="P607" s="1097">
        <f t="shared" si="649"/>
        <v>46753</v>
      </c>
      <c r="Q607" s="1097">
        <f t="shared" si="649"/>
        <v>47119</v>
      </c>
      <c r="R607" s="514"/>
      <c r="T607" s="501"/>
    </row>
    <row r="608" spans="2:20" ht="12" customHeight="1" x14ac:dyDescent="0.4">
      <c r="B608" s="1073" t="s">
        <v>714</v>
      </c>
      <c r="C608" s="966"/>
      <c r="D608" s="1077"/>
      <c r="E608" s="1096">
        <f>EOMONTH(E607,11)</f>
        <v>43100</v>
      </c>
      <c r="F608" s="1096">
        <f t="shared" ref="F608" si="650">EOMONTH(F607,11)</f>
        <v>43465</v>
      </c>
      <c r="G608" s="1096">
        <f t="shared" ref="G608" si="651">EOMONTH(G607,11)</f>
        <v>43830</v>
      </c>
      <c r="H608" s="1096">
        <f t="shared" ref="H608" si="652">EOMONTH(H607,11)</f>
        <v>44196</v>
      </c>
      <c r="I608" s="1096">
        <f t="shared" ref="I608" si="653">EOMONTH(I607,11)</f>
        <v>44561</v>
      </c>
      <c r="J608" s="1096">
        <f t="shared" ref="J608" si="654">EOMONTH(J607,11)</f>
        <v>44926</v>
      </c>
      <c r="K608" s="1096">
        <f t="shared" ref="K608" si="655">EOMONTH(K607,11)</f>
        <v>45291</v>
      </c>
      <c r="L608" s="1096">
        <f t="shared" ref="L608" si="656">EOMONTH(L607,11)</f>
        <v>45657</v>
      </c>
      <c r="M608" s="1096">
        <f t="shared" ref="M608" si="657">EOMONTH(M607,11)</f>
        <v>46022</v>
      </c>
      <c r="N608" s="1096">
        <f t="shared" ref="N608" si="658">EOMONTH(N607,11)</f>
        <v>46387</v>
      </c>
      <c r="O608" s="1096">
        <f t="shared" ref="O608" si="659">EOMONTH(O607,11)</f>
        <v>46752</v>
      </c>
      <c r="P608" s="1096">
        <f t="shared" ref="P608" si="660">EOMONTH(P607,11)</f>
        <v>47118</v>
      </c>
      <c r="Q608" s="1096">
        <f t="shared" ref="Q608" si="661">EOMONTH(Q607,11)</f>
        <v>47483</v>
      </c>
      <c r="R608" s="524"/>
      <c r="T608" s="501"/>
    </row>
    <row r="609" spans="2:20" ht="12" customHeight="1" x14ac:dyDescent="0.4">
      <c r="B609" s="1073" t="s">
        <v>753</v>
      </c>
      <c r="C609" s="966"/>
      <c r="D609" s="1077"/>
      <c r="E609" s="1095">
        <f>E608-E607+1</f>
        <v>365</v>
      </c>
      <c r="F609" s="1095">
        <f>F608-F607+1</f>
        <v>365</v>
      </c>
      <c r="G609" s="1095">
        <f t="shared" ref="G609:Q609" si="662">G608-G607+1</f>
        <v>365</v>
      </c>
      <c r="H609" s="1095">
        <f t="shared" si="662"/>
        <v>366</v>
      </c>
      <c r="I609" s="1095">
        <f t="shared" si="662"/>
        <v>365</v>
      </c>
      <c r="J609" s="1095">
        <f t="shared" si="662"/>
        <v>365</v>
      </c>
      <c r="K609" s="1095">
        <f t="shared" si="662"/>
        <v>365</v>
      </c>
      <c r="L609" s="1095">
        <f t="shared" si="662"/>
        <v>366</v>
      </c>
      <c r="M609" s="1095">
        <f t="shared" si="662"/>
        <v>365</v>
      </c>
      <c r="N609" s="1095">
        <f t="shared" si="662"/>
        <v>365</v>
      </c>
      <c r="O609" s="1095">
        <f t="shared" si="662"/>
        <v>365</v>
      </c>
      <c r="P609" s="1095">
        <f t="shared" si="662"/>
        <v>366</v>
      </c>
      <c r="Q609" s="1095">
        <f t="shared" si="662"/>
        <v>365</v>
      </c>
      <c r="R609" s="797"/>
      <c r="T609" s="501"/>
    </row>
    <row r="610" spans="2:20" ht="12" customHeight="1" x14ac:dyDescent="0.4">
      <c r="B610" s="1073" t="s">
        <v>716</v>
      </c>
      <c r="C610" s="966"/>
      <c r="D610" s="1077"/>
      <c r="E610" s="1096">
        <f>IF(E$238=YEAR('Control Panel_운영'!$K$88),'Control Panel_운영'!$K$88,E607)</f>
        <v>42736</v>
      </c>
      <c r="F610" s="1096">
        <f>IF(F$238=YEAR('Control Panel_운영'!$K$88),'Control Panel_운영'!$K$88,F607)</f>
        <v>43101</v>
      </c>
      <c r="G610" s="1096">
        <f>IF(G$238=YEAR('Control Panel_운영'!$K$88),'Control Panel_운영'!$K$88,G607)</f>
        <v>43466</v>
      </c>
      <c r="H610" s="1096">
        <f>IF(H$238=YEAR('Control Panel_운영'!$K$88),'Control Panel_운영'!$K$88,H607)</f>
        <v>43831</v>
      </c>
      <c r="I610" s="1096">
        <f>IF(I$238=YEAR('Control Panel_운영'!$K$88),'Control Panel_운영'!$K$88,I607)</f>
        <v>44197</v>
      </c>
      <c r="J610" s="1096">
        <f>IF(J$238=YEAR('Control Panel_운영'!$K$88),'Control Panel_운영'!$K$88,J607)</f>
        <v>44562</v>
      </c>
      <c r="K610" s="1096">
        <f>IF(K$238=YEAR('Control Panel_운영'!$K$88),'Control Panel_운영'!$K$88,K607)</f>
        <v>45170</v>
      </c>
      <c r="L610" s="1096">
        <f>IF(L$238=YEAR('Control Panel_운영'!$K$88),'Control Panel_운영'!$K$88,L607)</f>
        <v>45292</v>
      </c>
      <c r="M610" s="1096">
        <f>IF(M$238=YEAR('Control Panel_운영'!$K$88),'Control Panel_운영'!$K$88,M607)</f>
        <v>45658</v>
      </c>
      <c r="N610" s="1096">
        <f>IF(N$238=YEAR('Control Panel_운영'!$K$88),'Control Panel_운영'!$K$88,N607)</f>
        <v>46023</v>
      </c>
      <c r="O610" s="1096">
        <f>IF(O$238=YEAR('Control Panel_운영'!$K$88),'Control Panel_운영'!$K$88,O607)</f>
        <v>46388</v>
      </c>
      <c r="P610" s="1096">
        <f>IF(P$238=YEAR('Control Panel_운영'!$K$88),'Control Panel_운영'!$K$88,P607)</f>
        <v>46753</v>
      </c>
      <c r="Q610" s="1096">
        <f>IF(Q$238=YEAR('Control Panel_운영'!$K$88),'Control Panel_운영'!$K$88,Q607)</f>
        <v>47119</v>
      </c>
      <c r="R610" s="524"/>
      <c r="T610" s="501"/>
    </row>
    <row r="611" spans="2:20" ht="12" customHeight="1" x14ac:dyDescent="0.4">
      <c r="B611" s="1073" t="s">
        <v>718</v>
      </c>
      <c r="C611" s="966"/>
      <c r="D611" s="1077"/>
      <c r="E611" s="1096">
        <f>IF(E$238=YEAR('Control Panel_운영'!$K$90),'Control Panel_운영'!$K$90,E608)</f>
        <v>43100</v>
      </c>
      <c r="F611" s="1096">
        <f>IF(F$238=YEAR('Control Panel_운영'!$K$90),'Control Panel_운영'!$K$90,F608)</f>
        <v>43465</v>
      </c>
      <c r="G611" s="1096">
        <f>IF(G$238=YEAR('Control Panel_운영'!$K$90),'Control Panel_운영'!$K$90,G608)</f>
        <v>43830</v>
      </c>
      <c r="H611" s="1096">
        <f>IF(H$238=YEAR('Control Panel_운영'!$K$90),'Control Panel_운영'!$K$90,H608)</f>
        <v>44196</v>
      </c>
      <c r="I611" s="1096">
        <f>IF(I$238=YEAR('Control Panel_운영'!$K$90),'Control Panel_운영'!$K$90,I608)</f>
        <v>44561</v>
      </c>
      <c r="J611" s="1096">
        <f>IF(J$238=YEAR('Control Panel_운영'!$K$90),'Control Panel_운영'!$K$90,J608)</f>
        <v>44926</v>
      </c>
      <c r="K611" s="1096">
        <f>IF(K$238=YEAR('Control Panel_운영'!$K$90),'Control Panel_운영'!$K$90,K608)</f>
        <v>45291</v>
      </c>
      <c r="L611" s="1096">
        <f>IF(L$238=YEAR('Control Panel_운영'!$K$90),'Control Panel_운영'!$K$90,L608)</f>
        <v>45657</v>
      </c>
      <c r="M611" s="1096">
        <f>IF(M$238=YEAR('Control Panel_운영'!$K$90),'Control Panel_운영'!$K$90,M608)</f>
        <v>46022</v>
      </c>
      <c r="N611" s="1096">
        <f>IF(N$238=YEAR('Control Panel_운영'!$K$90),'Control Panel_운영'!$K$90,N608)</f>
        <v>46387</v>
      </c>
      <c r="O611" s="1096">
        <f>IF(O$238=YEAR('Control Panel_운영'!$K$90),'Control Panel_운영'!$K$90,O608)</f>
        <v>46752</v>
      </c>
      <c r="P611" s="1096">
        <f>IF(P$238=YEAR('Control Panel_운영'!$K$90),'Control Panel_운영'!$K$90,P608)</f>
        <v>46996</v>
      </c>
      <c r="Q611" s="1096">
        <f>IF(Q$238=YEAR('Control Panel_운영'!$K$90),'Control Panel_운영'!$K$90,Q608)</f>
        <v>47483</v>
      </c>
      <c r="R611" s="524"/>
      <c r="T611" s="501"/>
    </row>
    <row r="612" spans="2:20" ht="12" customHeight="1" x14ac:dyDescent="0.4">
      <c r="B612" s="1074" t="s">
        <v>715</v>
      </c>
      <c r="C612" s="1075"/>
      <c r="D612" s="1078"/>
      <c r="E612" s="678">
        <f>E611-E610+1</f>
        <v>365</v>
      </c>
      <c r="F612" s="678">
        <f>F611-F610+1</f>
        <v>365</v>
      </c>
      <c r="G612" s="678">
        <f t="shared" ref="G612:Q612" si="663">G611-G610+1</f>
        <v>365</v>
      </c>
      <c r="H612" s="678">
        <f t="shared" si="663"/>
        <v>366</v>
      </c>
      <c r="I612" s="678">
        <f t="shared" si="663"/>
        <v>365</v>
      </c>
      <c r="J612" s="678">
        <f t="shared" si="663"/>
        <v>365</v>
      </c>
      <c r="K612" s="678">
        <f t="shared" si="663"/>
        <v>122</v>
      </c>
      <c r="L612" s="678">
        <f t="shared" si="663"/>
        <v>366</v>
      </c>
      <c r="M612" s="678">
        <f t="shared" si="663"/>
        <v>365</v>
      </c>
      <c r="N612" s="678">
        <f t="shared" si="663"/>
        <v>365</v>
      </c>
      <c r="O612" s="678">
        <f t="shared" si="663"/>
        <v>365</v>
      </c>
      <c r="P612" s="678">
        <f t="shared" si="663"/>
        <v>244</v>
      </c>
      <c r="Q612" s="678">
        <f t="shared" si="663"/>
        <v>365</v>
      </c>
      <c r="R612" s="798"/>
      <c r="T612" s="501"/>
    </row>
    <row r="613" spans="2:20" ht="12" customHeight="1" x14ac:dyDescent="0.4">
      <c r="B613" s="897" t="s">
        <v>720</v>
      </c>
      <c r="C613" s="898"/>
      <c r="D613" s="1018"/>
      <c r="E613" s="93">
        <f t="shared" ref="E613:M613" si="664">E606-E614</f>
        <v>0</v>
      </c>
      <c r="F613" s="93">
        <f t="shared" si="664"/>
        <v>0</v>
      </c>
      <c r="G613" s="93">
        <f t="shared" si="664"/>
        <v>0</v>
      </c>
      <c r="H613" s="93">
        <f t="shared" si="664"/>
        <v>0</v>
      </c>
      <c r="I613" s="93">
        <f t="shared" si="664"/>
        <v>0</v>
      </c>
      <c r="J613" s="93">
        <f t="shared" si="664"/>
        <v>0</v>
      </c>
      <c r="K613" s="93">
        <f t="shared" si="664"/>
        <v>0</v>
      </c>
      <c r="L613" s="93">
        <f t="shared" si="664"/>
        <v>0</v>
      </c>
      <c r="M613" s="93">
        <f t="shared" si="664"/>
        <v>0</v>
      </c>
      <c r="N613" s="93">
        <f t="shared" ref="N613:Q613" si="665">N606-N614</f>
        <v>0</v>
      </c>
      <c r="O613" s="93">
        <f t="shared" si="665"/>
        <v>0</v>
      </c>
      <c r="P613" s="93">
        <f t="shared" si="665"/>
        <v>0</v>
      </c>
      <c r="Q613" s="93">
        <f t="shared" si="665"/>
        <v>0</v>
      </c>
      <c r="R613" s="518"/>
      <c r="S613" s="501">
        <f>ROW(S613)</f>
        <v>613</v>
      </c>
      <c r="T613" s="501"/>
    </row>
    <row r="614" spans="2:20" ht="12" customHeight="1" x14ac:dyDescent="0.4">
      <c r="B614" s="1016" t="s">
        <v>721</v>
      </c>
      <c r="C614" s="898"/>
      <c r="D614" s="1018"/>
      <c r="E614" s="90">
        <f>IF($R$614="정산가정",E606*E612/E609,IF($R$614="정산없음_매도인납부",0,IF($R$614="정산없음_매수인납부",E606)))</f>
        <v>0</v>
      </c>
      <c r="F614" s="90">
        <f t="shared" ref="F614:M614" si="666">IF($R$614="정산가정",F606*F612/F609,IF($R$614="정산없음_매도인납부",0,IF($R$614="정산없음_매수인납부",F606)))</f>
        <v>0</v>
      </c>
      <c r="G614" s="90">
        <f t="shared" si="666"/>
        <v>0</v>
      </c>
      <c r="H614" s="90">
        <f t="shared" si="666"/>
        <v>0</v>
      </c>
      <c r="I614" s="90">
        <f t="shared" si="666"/>
        <v>0</v>
      </c>
      <c r="J614" s="90">
        <f t="shared" si="666"/>
        <v>0</v>
      </c>
      <c r="K614" s="90">
        <f t="shared" si="666"/>
        <v>0</v>
      </c>
      <c r="L614" s="90">
        <f t="shared" si="666"/>
        <v>0</v>
      </c>
      <c r="M614" s="90">
        <f t="shared" si="666"/>
        <v>0</v>
      </c>
      <c r="N614" s="90">
        <f t="shared" ref="N614:Q614" si="667">IF($R$614="정산가정",N606*N612/N609,IF($R$614="정산없음_매도인납부",0,IF($R$614="정산없음_매수인납부",N606)))</f>
        <v>0</v>
      </c>
      <c r="O614" s="90">
        <f t="shared" si="667"/>
        <v>0</v>
      </c>
      <c r="P614" s="90">
        <f t="shared" si="667"/>
        <v>0</v>
      </c>
      <c r="Q614" s="90">
        <f t="shared" si="667"/>
        <v>0</v>
      </c>
      <c r="R614" s="517" t="s">
        <v>847</v>
      </c>
      <c r="S614" s="501">
        <f>ROW(S614)</f>
        <v>614</v>
      </c>
      <c r="T614" s="501"/>
    </row>
    <row r="615" spans="2:20" ht="12" customHeight="1" x14ac:dyDescent="0.4">
      <c r="T615" s="501"/>
    </row>
    <row r="616" spans="2:20" ht="12" customHeight="1" x14ac:dyDescent="0.4">
      <c r="T616" s="501"/>
    </row>
    <row r="617" spans="2:20" ht="12" customHeight="1" x14ac:dyDescent="0.4">
      <c r="T617" s="501"/>
    </row>
    <row r="618" spans="2:20" ht="12" customHeight="1" x14ac:dyDescent="0.4">
      <c r="T618" s="501"/>
    </row>
    <row r="619" spans="2:20" ht="12" customHeight="1" x14ac:dyDescent="0.4">
      <c r="T619" s="501"/>
    </row>
    <row r="620" spans="2:20" ht="12" customHeight="1" x14ac:dyDescent="0.4">
      <c r="T620" s="501"/>
    </row>
    <row r="621" spans="2:20" ht="12" customHeight="1" x14ac:dyDescent="0.4">
      <c r="T621" s="501"/>
    </row>
    <row r="622" spans="2:20" ht="12" customHeight="1" x14ac:dyDescent="0.4">
      <c r="T622" s="501"/>
    </row>
    <row r="623" spans="2:20" ht="12" customHeight="1" x14ac:dyDescent="0.4">
      <c r="T623" s="501"/>
    </row>
    <row r="624" spans="2:20" ht="12" customHeight="1" x14ac:dyDescent="0.4">
      <c r="T624" s="501"/>
    </row>
    <row r="625" spans="20:20" ht="12" customHeight="1" x14ac:dyDescent="0.4">
      <c r="T625" s="501"/>
    </row>
    <row r="626" spans="20:20" ht="12" customHeight="1" x14ac:dyDescent="0.4">
      <c r="T626" s="501"/>
    </row>
    <row r="627" spans="20:20" ht="12" customHeight="1" x14ac:dyDescent="0.4">
      <c r="T627" s="501"/>
    </row>
    <row r="628" spans="20:20" ht="12" customHeight="1" x14ac:dyDescent="0.4">
      <c r="T628" s="501"/>
    </row>
    <row r="629" spans="20:20" ht="12" customHeight="1" x14ac:dyDescent="0.4">
      <c r="T629" s="501"/>
    </row>
    <row r="630" spans="20:20" ht="12" customHeight="1" x14ac:dyDescent="0.4">
      <c r="T630" s="501"/>
    </row>
    <row r="631" spans="20:20" ht="12" customHeight="1" x14ac:dyDescent="0.4">
      <c r="T631" s="501"/>
    </row>
    <row r="632" spans="20:20" ht="12" customHeight="1" x14ac:dyDescent="0.4">
      <c r="T632" s="501"/>
    </row>
    <row r="633" spans="20:20" ht="12" customHeight="1" x14ac:dyDescent="0.4">
      <c r="T633" s="501"/>
    </row>
    <row r="634" spans="20:20" ht="12" customHeight="1" x14ac:dyDescent="0.4">
      <c r="T634" s="501"/>
    </row>
    <row r="635" spans="20:20" ht="12" customHeight="1" x14ac:dyDescent="0.4">
      <c r="T635" s="501"/>
    </row>
    <row r="636" spans="20:20" ht="12" customHeight="1" x14ac:dyDescent="0.4">
      <c r="T636" s="501"/>
    </row>
    <row r="637" spans="20:20" ht="12" customHeight="1" x14ac:dyDescent="0.4">
      <c r="T637" s="501"/>
    </row>
    <row r="638" spans="20:20" ht="12" customHeight="1" x14ac:dyDescent="0.4">
      <c r="T638" s="501"/>
    </row>
    <row r="639" spans="20:20" ht="12" customHeight="1" x14ac:dyDescent="0.4">
      <c r="T639" s="501"/>
    </row>
    <row r="640" spans="20:20" ht="12" customHeight="1" x14ac:dyDescent="0.4">
      <c r="T640" s="501"/>
    </row>
    <row r="641" spans="1:31" ht="12" customHeight="1" x14ac:dyDescent="0.4">
      <c r="T641" s="501"/>
    </row>
    <row r="642" spans="1:31" ht="12" customHeight="1" x14ac:dyDescent="0.4">
      <c r="T642" s="501"/>
    </row>
    <row r="643" spans="1:31" ht="12" customHeight="1" x14ac:dyDescent="0.4">
      <c r="T643" s="501"/>
    </row>
    <row r="644" spans="1:31" ht="12" customHeight="1" x14ac:dyDescent="0.4">
      <c r="T644" s="501"/>
    </row>
    <row r="645" spans="1:31" ht="12" customHeight="1" x14ac:dyDescent="0.4">
      <c r="T645" s="501"/>
    </row>
    <row r="646" spans="1:31" ht="12" customHeight="1" x14ac:dyDescent="0.4">
      <c r="T646" s="501"/>
    </row>
    <row r="647" spans="1:31" ht="12" customHeight="1" x14ac:dyDescent="0.4">
      <c r="T647" s="501"/>
    </row>
    <row r="648" spans="1:31" ht="12" customHeight="1" x14ac:dyDescent="0.4">
      <c r="T648" s="501"/>
    </row>
    <row r="649" spans="1:31" ht="12" customHeight="1" x14ac:dyDescent="0.4">
      <c r="T649" s="501"/>
    </row>
    <row r="650" spans="1:31" ht="12" customHeight="1" x14ac:dyDescent="0.4">
      <c r="T650" s="501"/>
    </row>
    <row r="651" spans="1:31" ht="12" customHeight="1" x14ac:dyDescent="0.4">
      <c r="T651" s="501"/>
    </row>
    <row r="652" spans="1:31" ht="12" customHeight="1" x14ac:dyDescent="0.4">
      <c r="T652" s="501"/>
    </row>
    <row r="653" spans="1:31" ht="12" customHeight="1" x14ac:dyDescent="0.4">
      <c r="T653" s="501"/>
    </row>
    <row r="654" spans="1:31" s="926" customFormat="1" ht="12" customHeight="1" x14ac:dyDescent="0.4">
      <c r="A654" s="1049" t="s">
        <v>895</v>
      </c>
      <c r="T654" s="927"/>
      <c r="AD654" s="927"/>
      <c r="AE654" s="927"/>
    </row>
    <row r="655" spans="1:31" ht="12" customHeight="1" x14ac:dyDescent="0.4">
      <c r="B655" s="21" t="s">
        <v>754</v>
      </c>
      <c r="S655" s="501"/>
      <c r="T655" s="501"/>
    </row>
    <row r="656" spans="1:31" ht="12" customHeight="1" x14ac:dyDescent="0.4">
      <c r="B656" s="542" t="s">
        <v>755</v>
      </c>
      <c r="C656" s="38"/>
      <c r="D656" s="38"/>
      <c r="E656" s="38"/>
      <c r="F656" s="38"/>
      <c r="G656" s="38"/>
      <c r="H656" s="543"/>
      <c r="S656" s="501"/>
      <c r="T656" s="501"/>
    </row>
    <row r="657" spans="2:20" ht="12" customHeight="1" x14ac:dyDescent="0.4">
      <c r="B657" s="411" t="s">
        <v>756</v>
      </c>
      <c r="H657" s="544"/>
      <c r="S657" s="501"/>
      <c r="T657" s="501"/>
    </row>
    <row r="658" spans="2:20" ht="12" customHeight="1" x14ac:dyDescent="0.4">
      <c r="B658" s="411" t="s">
        <v>757</v>
      </c>
      <c r="H658" s="544"/>
      <c r="S658" s="501"/>
      <c r="T658" s="501"/>
    </row>
    <row r="659" spans="2:20" ht="12" customHeight="1" x14ac:dyDescent="0.4">
      <c r="B659" s="411" t="s">
        <v>758</v>
      </c>
      <c r="H659" s="544"/>
      <c r="S659" s="501"/>
      <c r="T659" s="501"/>
    </row>
    <row r="660" spans="2:20" ht="12" customHeight="1" x14ac:dyDescent="0.4">
      <c r="B660" s="411" t="s">
        <v>759</v>
      </c>
      <c r="H660" s="544"/>
      <c r="S660" s="501"/>
      <c r="T660" s="501"/>
    </row>
    <row r="661" spans="2:20" ht="12" customHeight="1" x14ac:dyDescent="0.4">
      <c r="B661" s="411" t="s">
        <v>760</v>
      </c>
      <c r="H661" s="544"/>
      <c r="S661" s="501"/>
      <c r="T661" s="501"/>
    </row>
    <row r="662" spans="2:20" ht="12" customHeight="1" x14ac:dyDescent="0.4">
      <c r="B662" s="411" t="s">
        <v>761</v>
      </c>
      <c r="H662" s="544"/>
      <c r="S662" s="501"/>
      <c r="T662" s="501"/>
    </row>
    <row r="663" spans="2:20" ht="12" customHeight="1" x14ac:dyDescent="0.4">
      <c r="B663" s="412" t="s">
        <v>762</v>
      </c>
      <c r="C663" s="30"/>
      <c r="D663" s="30"/>
      <c r="E663" s="30"/>
      <c r="F663" s="30"/>
      <c r="G663" s="30"/>
      <c r="H663" s="545"/>
      <c r="S663" s="501"/>
      <c r="T663" s="501"/>
    </row>
    <row r="664" spans="2:20" ht="12" customHeight="1" x14ac:dyDescent="0.4">
      <c r="B664" s="503" t="s">
        <v>763</v>
      </c>
      <c r="C664" s="504"/>
      <c r="D664" s="505"/>
      <c r="E664" s="546">
        <v>1812000</v>
      </c>
      <c r="F664" s="547" t="s">
        <v>764</v>
      </c>
      <c r="G664" s="548"/>
      <c r="H664" s="549"/>
      <c r="S664" s="501"/>
      <c r="T664" s="501"/>
    </row>
    <row r="665" spans="2:20" ht="12" customHeight="1" x14ac:dyDescent="0.4">
      <c r="B665" s="410" t="s">
        <v>765</v>
      </c>
      <c r="C665" s="38"/>
      <c r="D665" s="38"/>
      <c r="E665" s="38"/>
      <c r="F665" s="38"/>
      <c r="G665" s="38"/>
      <c r="H665" s="543"/>
      <c r="S665" s="501"/>
      <c r="T665" s="501"/>
    </row>
    <row r="666" spans="2:20" ht="12" customHeight="1" x14ac:dyDescent="0.4">
      <c r="B666" s="532" t="s">
        <v>766</v>
      </c>
      <c r="C666" s="550"/>
      <c r="D666" s="550"/>
      <c r="E666" s="550"/>
      <c r="F666" s="550"/>
      <c r="G666" s="550"/>
      <c r="H666" s="533"/>
      <c r="S666" s="501"/>
      <c r="T666" s="501"/>
    </row>
    <row r="667" spans="2:20" ht="12" customHeight="1" x14ac:dyDescent="0.4">
      <c r="B667" s="541" t="s">
        <v>767</v>
      </c>
      <c r="C667" s="551"/>
      <c r="D667" s="551"/>
      <c r="E667" s="551"/>
      <c r="F667" s="551"/>
      <c r="G667" s="551"/>
      <c r="H667" s="552"/>
      <c r="S667" s="501"/>
      <c r="T667" s="501"/>
    </row>
    <row r="668" spans="2:20" ht="12" customHeight="1" x14ac:dyDescent="0.4">
      <c r="B668" s="541" t="s">
        <v>768</v>
      </c>
      <c r="C668" s="551"/>
      <c r="D668" s="552"/>
      <c r="E668" s="553">
        <v>25000</v>
      </c>
      <c r="S668" s="501"/>
      <c r="T668" s="501"/>
    </row>
    <row r="669" spans="2:20" ht="12" customHeight="1" x14ac:dyDescent="0.4">
      <c r="B669" s="503" t="s">
        <v>769</v>
      </c>
      <c r="C669" s="504"/>
      <c r="D669" s="505"/>
      <c r="E669" s="537">
        <v>15000</v>
      </c>
      <c r="S669" s="501"/>
      <c r="T669" s="501"/>
    </row>
    <row r="670" spans="2:20" ht="12" customHeight="1" x14ac:dyDescent="0.4">
      <c r="B670" s="506" t="s">
        <v>770</v>
      </c>
      <c r="C670" s="507"/>
      <c r="D670" s="538"/>
      <c r="E670" s="554">
        <v>15000</v>
      </c>
      <c r="S670" s="501"/>
      <c r="T670" s="501"/>
    </row>
    <row r="671" spans="2:20" ht="12" customHeight="1" x14ac:dyDescent="0.4">
      <c r="B671" s="541" t="s">
        <v>771</v>
      </c>
      <c r="C671" s="551"/>
      <c r="D671" s="552"/>
      <c r="E671" s="516"/>
      <c r="S671" s="501"/>
      <c r="T671" s="501"/>
    </row>
    <row r="672" spans="2:20" ht="12" customHeight="1" x14ac:dyDescent="0.4">
      <c r="B672" s="503" t="s">
        <v>772</v>
      </c>
      <c r="C672" s="504"/>
      <c r="D672" s="505"/>
      <c r="E672" s="537">
        <v>25000</v>
      </c>
      <c r="S672" s="501"/>
      <c r="T672" s="501"/>
    </row>
    <row r="673" spans="2:20" ht="12" customHeight="1" x14ac:dyDescent="0.4">
      <c r="B673" s="503" t="s">
        <v>773</v>
      </c>
      <c r="C673" s="504"/>
      <c r="D673" s="505"/>
      <c r="E673" s="555">
        <v>5000</v>
      </c>
      <c r="S673" s="501"/>
      <c r="T673" s="501"/>
    </row>
    <row r="674" spans="2:20" ht="12" customHeight="1" x14ac:dyDescent="0.4">
      <c r="S674" s="501"/>
      <c r="T674" s="501"/>
    </row>
    <row r="675" spans="2:20" ht="12" customHeight="1" x14ac:dyDescent="0.4">
      <c r="B675" s="21" t="s">
        <v>774</v>
      </c>
      <c r="S675" s="501"/>
      <c r="T675" s="501"/>
    </row>
    <row r="676" spans="2:20" ht="12" customHeight="1" x14ac:dyDescent="0.4">
      <c r="B676" s="21" t="s">
        <v>775</v>
      </c>
      <c r="S676" s="501"/>
      <c r="T676" s="501"/>
    </row>
    <row r="677" spans="2:20" ht="12" customHeight="1" x14ac:dyDescent="0.4">
      <c r="B677" s="21" t="s">
        <v>776</v>
      </c>
      <c r="S677" s="501"/>
      <c r="T677" s="501"/>
    </row>
    <row r="678" spans="2:20" ht="12" customHeight="1" x14ac:dyDescent="0.4">
      <c r="B678" s="506" t="s">
        <v>777</v>
      </c>
      <c r="C678" s="507"/>
      <c r="D678" s="508" t="s">
        <v>157</v>
      </c>
      <c r="E678" s="537">
        <v>0</v>
      </c>
      <c r="F678" s="510"/>
      <c r="S678" s="501"/>
      <c r="T678" s="501"/>
    </row>
    <row r="679" spans="2:20" ht="12" customHeight="1" x14ac:dyDescent="0.4">
      <c r="B679" s="503" t="s">
        <v>778</v>
      </c>
      <c r="C679" s="504"/>
      <c r="D679" s="508" t="s">
        <v>157</v>
      </c>
      <c r="E679" s="537">
        <v>0</v>
      </c>
      <c r="F679" s="510"/>
      <c r="S679" s="501"/>
      <c r="T679" s="501"/>
    </row>
    <row r="680" spans="2:20" ht="12" customHeight="1" x14ac:dyDescent="0.4">
      <c r="B680" s="503" t="s">
        <v>773</v>
      </c>
      <c r="C680" s="504"/>
      <c r="D680" s="508" t="s">
        <v>157</v>
      </c>
      <c r="E680" s="556">
        <f>$E$673</f>
        <v>5000</v>
      </c>
      <c r="F680" s="510"/>
      <c r="S680" s="501"/>
      <c r="T680" s="501"/>
    </row>
    <row r="681" spans="2:20" ht="12" customHeight="1" x14ac:dyDescent="0.4">
      <c r="B681" s="503" t="s">
        <v>779</v>
      </c>
      <c r="C681" s="504"/>
      <c r="D681" s="508" t="s">
        <v>159</v>
      </c>
      <c r="E681" s="557">
        <f>$E$664</f>
        <v>1812000</v>
      </c>
      <c r="F681" s="510"/>
      <c r="S681" s="501"/>
      <c r="T681" s="501"/>
    </row>
    <row r="682" spans="2:20" ht="12" customHeight="1" x14ac:dyDescent="0.4">
      <c r="B682" s="503" t="s">
        <v>780</v>
      </c>
      <c r="C682" s="504"/>
      <c r="D682" s="512"/>
      <c r="E682" s="539">
        <v>0.05</v>
      </c>
      <c r="F682" s="510"/>
      <c r="S682" s="501"/>
      <c r="T682" s="501"/>
    </row>
    <row r="683" spans="2:20" ht="12" customHeight="1" x14ac:dyDescent="0.4">
      <c r="B683" s="503" t="s">
        <v>781</v>
      </c>
      <c r="C683" s="504"/>
      <c r="D683" s="508" t="s">
        <v>157</v>
      </c>
      <c r="E683" s="537">
        <v>0</v>
      </c>
      <c r="F683" s="510"/>
      <c r="S683" s="501"/>
      <c r="T683" s="501"/>
    </row>
    <row r="684" spans="2:20" ht="12" customHeight="1" x14ac:dyDescent="0.4">
      <c r="B684" s="503" t="s">
        <v>779</v>
      </c>
      <c r="C684" s="504"/>
      <c r="D684" s="508" t="s">
        <v>159</v>
      </c>
      <c r="E684" s="557">
        <f>$E$664</f>
        <v>1812000</v>
      </c>
      <c r="F684" s="510"/>
      <c r="S684" s="501"/>
      <c r="T684" s="501"/>
    </row>
    <row r="685" spans="2:20" ht="12" customHeight="1" x14ac:dyDescent="0.4">
      <c r="B685" s="503" t="s">
        <v>780</v>
      </c>
      <c r="C685" s="504"/>
      <c r="D685" s="512"/>
      <c r="E685" s="539">
        <v>0.1</v>
      </c>
      <c r="F685" s="510"/>
      <c r="S685" s="501"/>
      <c r="T685" s="501"/>
    </row>
    <row r="686" spans="2:20" ht="12" customHeight="1" x14ac:dyDescent="0.4">
      <c r="B686" s="503" t="s">
        <v>74</v>
      </c>
      <c r="C686" s="504"/>
      <c r="D686" s="508" t="s">
        <v>161</v>
      </c>
      <c r="E686" s="511">
        <f>((E678-E679-E680)*E681*E682)+(E683*E684*E685)</f>
        <v>-453000000</v>
      </c>
      <c r="F686" s="510"/>
      <c r="S686" s="501"/>
      <c r="T686" s="501"/>
    </row>
    <row r="687" spans="2:20" ht="12" customHeight="1" x14ac:dyDescent="0.4">
      <c r="S687" s="501"/>
      <c r="T687" s="501"/>
    </row>
    <row r="688" spans="2:20" ht="12" customHeight="1" x14ac:dyDescent="0.4">
      <c r="B688" s="21" t="s">
        <v>782</v>
      </c>
      <c r="S688" s="501"/>
      <c r="T688" s="501"/>
    </row>
    <row r="689" spans="2:20" ht="12" customHeight="1" x14ac:dyDescent="0.4">
      <c r="B689" s="503" t="s">
        <v>783</v>
      </c>
      <c r="C689" s="504"/>
      <c r="D689" s="508" t="s">
        <v>157</v>
      </c>
      <c r="E689" s="537">
        <v>0</v>
      </c>
      <c r="F689" s="510"/>
      <c r="S689" s="501"/>
      <c r="T689" s="501"/>
    </row>
    <row r="690" spans="2:20" ht="12" customHeight="1" x14ac:dyDescent="0.4">
      <c r="B690" s="503" t="s">
        <v>778</v>
      </c>
      <c r="C690" s="504"/>
      <c r="D690" s="508" t="s">
        <v>157</v>
      </c>
      <c r="E690" s="537">
        <v>0</v>
      </c>
      <c r="F690" s="510"/>
      <c r="S690" s="501"/>
      <c r="T690" s="501"/>
    </row>
    <row r="691" spans="2:20" ht="12" customHeight="1" x14ac:dyDescent="0.4">
      <c r="B691" s="503" t="s">
        <v>773</v>
      </c>
      <c r="C691" s="504"/>
      <c r="D691" s="508" t="s">
        <v>157</v>
      </c>
      <c r="E691" s="556">
        <f>$E$673</f>
        <v>5000</v>
      </c>
      <c r="F691" s="510"/>
      <c r="S691" s="501"/>
      <c r="T691" s="501"/>
    </row>
    <row r="692" spans="2:20" ht="12" customHeight="1" x14ac:dyDescent="0.4">
      <c r="B692" s="503" t="s">
        <v>779</v>
      </c>
      <c r="C692" s="504"/>
      <c r="D692" s="508" t="s">
        <v>159</v>
      </c>
      <c r="E692" s="557">
        <f>$E$664</f>
        <v>1812000</v>
      </c>
      <c r="F692" s="510"/>
      <c r="S692" s="501"/>
      <c r="T692" s="501"/>
    </row>
    <row r="693" spans="2:20" ht="12" customHeight="1" x14ac:dyDescent="0.4">
      <c r="B693" s="503" t="s">
        <v>726</v>
      </c>
      <c r="C693" s="504"/>
      <c r="D693" s="512"/>
      <c r="E693" s="539">
        <v>0.1</v>
      </c>
      <c r="F693" s="510"/>
      <c r="S693" s="501"/>
      <c r="T693" s="501"/>
    </row>
    <row r="694" spans="2:20" ht="12" customHeight="1" x14ac:dyDescent="0.4">
      <c r="B694" s="503" t="s">
        <v>74</v>
      </c>
      <c r="C694" s="504"/>
      <c r="D694" s="508" t="s">
        <v>161</v>
      </c>
      <c r="E694" s="511">
        <f>(E689-E690-E691)*E692*E693</f>
        <v>-906000000</v>
      </c>
      <c r="F694" s="510"/>
      <c r="S694" s="501"/>
      <c r="T694" s="501"/>
    </row>
    <row r="695" spans="2:20" ht="12" customHeight="1" x14ac:dyDescent="0.4">
      <c r="S695" s="501"/>
      <c r="T695" s="501"/>
    </row>
    <row r="696" spans="2:20" ht="12" customHeight="1" x14ac:dyDescent="0.4">
      <c r="B696" s="21" t="s">
        <v>784</v>
      </c>
      <c r="S696" s="501"/>
      <c r="T696" s="501"/>
    </row>
    <row r="697" spans="2:20" ht="12" customHeight="1" x14ac:dyDescent="0.4">
      <c r="B697" s="21" t="s">
        <v>785</v>
      </c>
      <c r="S697" s="501"/>
      <c r="T697" s="501"/>
    </row>
    <row r="698" spans="2:20" ht="12" customHeight="1" x14ac:dyDescent="0.4">
      <c r="B698" s="21" t="s">
        <v>786</v>
      </c>
      <c r="S698" s="501"/>
      <c r="T698" s="501"/>
    </row>
    <row r="699" spans="2:20" ht="12" customHeight="1" x14ac:dyDescent="0.4">
      <c r="B699" s="503" t="s">
        <v>777</v>
      </c>
      <c r="C699" s="504"/>
      <c r="D699" s="508" t="s">
        <v>157</v>
      </c>
      <c r="E699" s="537">
        <v>0</v>
      </c>
      <c r="F699" s="510"/>
      <c r="S699" s="501"/>
      <c r="T699" s="501"/>
    </row>
    <row r="700" spans="2:20" ht="12" customHeight="1" x14ac:dyDescent="0.4">
      <c r="B700" s="503" t="s">
        <v>787</v>
      </c>
      <c r="C700" s="504"/>
      <c r="D700" s="508" t="s">
        <v>157</v>
      </c>
      <c r="E700" s="537">
        <v>0</v>
      </c>
      <c r="F700" s="510"/>
      <c r="S700" s="501"/>
      <c r="T700" s="501"/>
    </row>
    <row r="701" spans="2:20" ht="12" customHeight="1" x14ac:dyDescent="0.4">
      <c r="B701" s="503" t="s">
        <v>788</v>
      </c>
      <c r="C701" s="504"/>
      <c r="D701" s="508" t="s">
        <v>157</v>
      </c>
      <c r="E701" s="537">
        <v>0</v>
      </c>
      <c r="F701" s="510"/>
      <c r="S701" s="501"/>
      <c r="T701" s="501"/>
    </row>
    <row r="702" spans="2:20" ht="12" customHeight="1" x14ac:dyDescent="0.4">
      <c r="B702" s="503" t="s">
        <v>779</v>
      </c>
      <c r="C702" s="504"/>
      <c r="D702" s="508" t="s">
        <v>159</v>
      </c>
      <c r="E702" s="557">
        <f>$E$664</f>
        <v>1812000</v>
      </c>
      <c r="F702" s="510"/>
      <c r="S702" s="501"/>
      <c r="T702" s="501"/>
    </row>
    <row r="703" spans="2:20" ht="12" customHeight="1" x14ac:dyDescent="0.4">
      <c r="B703" s="503" t="s">
        <v>780</v>
      </c>
      <c r="C703" s="504"/>
      <c r="D703" s="512"/>
      <c r="E703" s="539">
        <v>0.05</v>
      </c>
      <c r="F703" s="510"/>
      <c r="S703" s="501"/>
      <c r="T703" s="501"/>
    </row>
    <row r="704" spans="2:20" ht="12" customHeight="1" x14ac:dyDescent="0.4">
      <c r="B704" s="503" t="s">
        <v>789</v>
      </c>
      <c r="C704" s="504"/>
      <c r="D704" s="508" t="s">
        <v>157</v>
      </c>
      <c r="E704" s="537">
        <v>0</v>
      </c>
      <c r="F704" s="510"/>
      <c r="S704" s="501"/>
      <c r="T704" s="501"/>
    </row>
    <row r="705" spans="2:20" ht="12" customHeight="1" x14ac:dyDescent="0.4">
      <c r="B705" s="503" t="s">
        <v>779</v>
      </c>
      <c r="C705" s="504"/>
      <c r="D705" s="508" t="s">
        <v>159</v>
      </c>
      <c r="E705" s="557">
        <f>$E$664</f>
        <v>1812000</v>
      </c>
      <c r="F705" s="510"/>
      <c r="S705" s="501"/>
      <c r="T705" s="501"/>
    </row>
    <row r="706" spans="2:20" ht="12" customHeight="1" x14ac:dyDescent="0.4">
      <c r="B706" s="503" t="s">
        <v>726</v>
      </c>
      <c r="C706" s="504"/>
      <c r="D706" s="512"/>
      <c r="E706" s="539">
        <v>0.1</v>
      </c>
      <c r="F706" s="510"/>
      <c r="S706" s="501"/>
      <c r="T706" s="501"/>
    </row>
    <row r="707" spans="2:20" ht="12" customHeight="1" x14ac:dyDescent="0.4">
      <c r="B707" s="503" t="s">
        <v>74</v>
      </c>
      <c r="C707" s="504"/>
      <c r="D707" s="508" t="s">
        <v>161</v>
      </c>
      <c r="E707" s="511">
        <f>((E699-E700-E701)*E702*E703)+(E704*E705*E706)</f>
        <v>0</v>
      </c>
      <c r="F707" s="510"/>
      <c r="S707" s="501"/>
      <c r="T707" s="501"/>
    </row>
    <row r="708" spans="2:20" ht="12" customHeight="1" x14ac:dyDescent="0.4">
      <c r="B708" s="21" t="s">
        <v>790</v>
      </c>
      <c r="S708" s="501"/>
      <c r="T708" s="501"/>
    </row>
    <row r="709" spans="2:20" ht="12" customHeight="1" x14ac:dyDescent="0.4">
      <c r="S709" s="501"/>
      <c r="T709" s="501"/>
    </row>
    <row r="710" spans="2:20" ht="12" customHeight="1" x14ac:dyDescent="0.4">
      <c r="B710" s="21" t="s">
        <v>791</v>
      </c>
      <c r="S710" s="501"/>
      <c r="T710" s="501"/>
    </row>
    <row r="711" spans="2:20" ht="12" customHeight="1" x14ac:dyDescent="0.4">
      <c r="B711" s="503" t="s">
        <v>792</v>
      </c>
      <c r="C711" s="504"/>
      <c r="D711" s="508" t="s">
        <v>157</v>
      </c>
      <c r="E711" s="537">
        <v>0</v>
      </c>
      <c r="F711" s="510"/>
      <c r="S711" s="501"/>
      <c r="T711" s="501"/>
    </row>
    <row r="712" spans="2:20" ht="12" customHeight="1" x14ac:dyDescent="0.4">
      <c r="B712" s="503" t="s">
        <v>787</v>
      </c>
      <c r="C712" s="504"/>
      <c r="D712" s="508" t="s">
        <v>157</v>
      </c>
      <c r="E712" s="537">
        <v>0</v>
      </c>
      <c r="F712" s="510"/>
      <c r="S712" s="501"/>
      <c r="T712" s="501"/>
    </row>
    <row r="713" spans="2:20" ht="12" customHeight="1" x14ac:dyDescent="0.4">
      <c r="B713" s="503" t="s">
        <v>788</v>
      </c>
      <c r="C713" s="504"/>
      <c r="D713" s="508" t="s">
        <v>157</v>
      </c>
      <c r="E713" s="537">
        <v>0</v>
      </c>
      <c r="F713" s="510"/>
      <c r="S713" s="501"/>
      <c r="T713" s="501"/>
    </row>
    <row r="714" spans="2:20" ht="12" customHeight="1" x14ac:dyDescent="0.4">
      <c r="B714" s="503" t="s">
        <v>779</v>
      </c>
      <c r="C714" s="504"/>
      <c r="D714" s="508" t="s">
        <v>159</v>
      </c>
      <c r="E714" s="557">
        <f>$E$664</f>
        <v>1812000</v>
      </c>
      <c r="F714" s="510"/>
      <c r="S714" s="501"/>
      <c r="T714" s="501"/>
    </row>
    <row r="715" spans="2:20" ht="12" customHeight="1" x14ac:dyDescent="0.4">
      <c r="B715" s="503" t="s">
        <v>726</v>
      </c>
      <c r="C715" s="504"/>
      <c r="D715" s="512"/>
      <c r="E715" s="539">
        <v>0.1</v>
      </c>
      <c r="F715" s="510"/>
      <c r="S715" s="501"/>
      <c r="T715" s="501"/>
    </row>
    <row r="716" spans="2:20" ht="12" customHeight="1" x14ac:dyDescent="0.4">
      <c r="B716" s="503" t="s">
        <v>74</v>
      </c>
      <c r="C716" s="504"/>
      <c r="D716" s="508" t="s">
        <v>161</v>
      </c>
      <c r="E716" s="511">
        <f>(E711-E712-E713)*E714*E715</f>
        <v>0</v>
      </c>
      <c r="F716" s="510"/>
      <c r="S716" s="501"/>
      <c r="T716" s="501"/>
    </row>
    <row r="717" spans="2:20" ht="12" customHeight="1" x14ac:dyDescent="0.4">
      <c r="B717" s="21" t="s">
        <v>790</v>
      </c>
      <c r="S717" s="501"/>
      <c r="T717" s="501"/>
    </row>
    <row r="718" spans="2:20" ht="12" customHeight="1" x14ac:dyDescent="0.4">
      <c r="S718" s="501"/>
      <c r="T718" s="501"/>
    </row>
    <row r="719" spans="2:20" ht="12" customHeight="1" x14ac:dyDescent="0.4">
      <c r="B719" s="21" t="s">
        <v>793</v>
      </c>
      <c r="S719" s="501"/>
      <c r="T719" s="501"/>
    </row>
    <row r="720" spans="2:20" ht="12" customHeight="1" x14ac:dyDescent="0.4">
      <c r="B720" s="503" t="s">
        <v>792</v>
      </c>
      <c r="C720" s="504"/>
      <c r="D720" s="508" t="s">
        <v>157</v>
      </c>
      <c r="E720" s="537">
        <v>0</v>
      </c>
      <c r="F720" s="510"/>
      <c r="S720" s="501"/>
      <c r="T720" s="501"/>
    </row>
    <row r="721" spans="2:20" ht="12" customHeight="1" x14ac:dyDescent="0.4">
      <c r="B721" s="503" t="s">
        <v>787</v>
      </c>
      <c r="C721" s="504"/>
      <c r="D721" s="508" t="s">
        <v>157</v>
      </c>
      <c r="E721" s="537">
        <v>0</v>
      </c>
      <c r="F721" s="510"/>
      <c r="S721" s="501"/>
      <c r="T721" s="501"/>
    </row>
    <row r="722" spans="2:20" ht="12" customHeight="1" x14ac:dyDescent="0.4">
      <c r="B722" s="503" t="s">
        <v>788</v>
      </c>
      <c r="C722" s="504"/>
      <c r="D722" s="508" t="s">
        <v>157</v>
      </c>
      <c r="E722" s="537">
        <v>0</v>
      </c>
      <c r="F722" s="510"/>
      <c r="S722" s="501"/>
      <c r="T722" s="501"/>
    </row>
    <row r="723" spans="2:20" ht="12" customHeight="1" x14ac:dyDescent="0.4">
      <c r="B723" s="503" t="s">
        <v>779</v>
      </c>
      <c r="C723" s="504"/>
      <c r="D723" s="508" t="s">
        <v>159</v>
      </c>
      <c r="E723" s="557">
        <f>$E$664</f>
        <v>1812000</v>
      </c>
      <c r="F723" s="510"/>
      <c r="S723" s="501"/>
      <c r="T723" s="501"/>
    </row>
    <row r="724" spans="2:20" ht="12" customHeight="1" x14ac:dyDescent="0.4">
      <c r="B724" s="503" t="s">
        <v>726</v>
      </c>
      <c r="C724" s="504"/>
      <c r="D724" s="512"/>
      <c r="E724" s="539">
        <v>0.1</v>
      </c>
      <c r="F724" s="510"/>
      <c r="S724" s="501"/>
      <c r="T724" s="501"/>
    </row>
    <row r="725" spans="2:20" ht="12" customHeight="1" x14ac:dyDescent="0.4">
      <c r="B725" s="503" t="s">
        <v>74</v>
      </c>
      <c r="C725" s="504"/>
      <c r="D725" s="508" t="s">
        <v>161</v>
      </c>
      <c r="E725" s="511">
        <f>(E720-E721-E722)*E723*E724</f>
        <v>0</v>
      </c>
      <c r="F725" s="510"/>
      <c r="S725" s="501"/>
      <c r="T725" s="501"/>
    </row>
    <row r="726" spans="2:20" ht="12" customHeight="1" x14ac:dyDescent="0.4">
      <c r="S726" s="501"/>
      <c r="T726" s="501"/>
    </row>
    <row r="727" spans="2:20" ht="12" customHeight="1" x14ac:dyDescent="0.4">
      <c r="B727" s="21" t="s">
        <v>794</v>
      </c>
      <c r="S727" s="501"/>
      <c r="T727" s="501"/>
    </row>
    <row r="728" spans="2:20" ht="12" customHeight="1" x14ac:dyDescent="0.4">
      <c r="B728" s="21" t="s">
        <v>795</v>
      </c>
      <c r="S728" s="501"/>
      <c r="T728" s="501"/>
    </row>
    <row r="729" spans="2:20" ht="12" customHeight="1" x14ac:dyDescent="0.4">
      <c r="B729" s="21" t="s">
        <v>796</v>
      </c>
      <c r="S729" s="501"/>
      <c r="T729" s="501"/>
    </row>
    <row r="730" spans="2:20" ht="12" customHeight="1" x14ac:dyDescent="0.4">
      <c r="S730" s="501"/>
      <c r="T730" s="501"/>
    </row>
    <row r="731" spans="2:20" ht="12" customHeight="1" x14ac:dyDescent="0.4">
      <c r="B731" s="21" t="s">
        <v>797</v>
      </c>
      <c r="S731" s="501"/>
      <c r="T731" s="501"/>
    </row>
    <row r="732" spans="2:20" ht="12" customHeight="1" x14ac:dyDescent="0.4">
      <c r="B732" s="21" t="s">
        <v>798</v>
      </c>
      <c r="S732" s="501"/>
      <c r="T732" s="501"/>
    </row>
    <row r="733" spans="2:20" ht="12" customHeight="1" x14ac:dyDescent="0.4">
      <c r="B733" s="21" t="s">
        <v>799</v>
      </c>
      <c r="S733" s="501"/>
      <c r="T733" s="501"/>
    </row>
    <row r="734" spans="2:20" ht="12" customHeight="1" x14ac:dyDescent="0.4">
      <c r="B734" s="21" t="s">
        <v>800</v>
      </c>
      <c r="S734" s="501"/>
      <c r="T734" s="501"/>
    </row>
    <row r="735" spans="2:20" ht="12" customHeight="1" x14ac:dyDescent="0.4">
      <c r="B735" s="21" t="s">
        <v>801</v>
      </c>
      <c r="S735" s="501"/>
      <c r="T735" s="501"/>
    </row>
    <row r="736" spans="2:20" ht="12" customHeight="1" x14ac:dyDescent="0.4">
      <c r="S736" s="501"/>
      <c r="T736" s="501"/>
    </row>
    <row r="737" spans="2:20" ht="12" customHeight="1" x14ac:dyDescent="0.4">
      <c r="B737" s="21" t="s">
        <v>802</v>
      </c>
      <c r="S737" s="501"/>
      <c r="T737" s="501"/>
    </row>
    <row r="738" spans="2:20" ht="12" customHeight="1" x14ac:dyDescent="0.4">
      <c r="B738" s="21" t="s">
        <v>803</v>
      </c>
      <c r="S738" s="501"/>
      <c r="T738" s="501"/>
    </row>
    <row r="739" spans="2:20" ht="12" customHeight="1" x14ac:dyDescent="0.4">
      <c r="B739" s="21" t="s">
        <v>804</v>
      </c>
      <c r="S739" s="501"/>
      <c r="T739" s="501"/>
    </row>
  </sheetData>
  <mergeCells count="18">
    <mergeCell ref="B538:D538"/>
    <mergeCell ref="B592:C592"/>
    <mergeCell ref="B177:D177"/>
    <mergeCell ref="B550:D550"/>
    <mergeCell ref="D76:E76"/>
    <mergeCell ref="F76:G76"/>
    <mergeCell ref="D84:E84"/>
    <mergeCell ref="F84:G84"/>
    <mergeCell ref="D92:E92"/>
    <mergeCell ref="F92:G92"/>
    <mergeCell ref="D5:E5"/>
    <mergeCell ref="F5:G5"/>
    <mergeCell ref="D60:E60"/>
    <mergeCell ref="F60:G60"/>
    <mergeCell ref="D68:E68"/>
    <mergeCell ref="F68:G68"/>
    <mergeCell ref="D11:E11"/>
    <mergeCell ref="F11:G11"/>
  </mergeCells>
  <phoneticPr fontId="2" type="noConversion"/>
  <dataValidations disablePrompts="1" count="1">
    <dataValidation type="list" allowBlank="1" showInputMessage="1" showErrorMessage="1" sqref="R569 R533 R614 R505 R477 R449 R421 R376:R377 R351 R326 R301 R276" xr:uid="{00000000-0002-0000-0B00-000000000000}">
      <formula1>"정산가정,정산없음_매도인납부,정산없음_매수인납부"</formula1>
    </dataValidation>
  </dataValidations>
  <pageMargins left="0.7" right="0.7" top="0.75" bottom="0.75" header="0.3" footer="0.3"/>
  <pageSetup paperSize="9" scale="42" orientation="portrait" r:id="rId1"/>
  <rowBreaks count="4" manualBreakCount="4">
    <brk id="54" max="16383" man="1"/>
    <brk id="392" max="16383" man="1"/>
    <brk id="417" max="54" man="1"/>
    <brk id="604" max="54" man="1"/>
  </rowBreaks>
  <colBreaks count="3" manualBreakCount="3">
    <brk id="6" max="1048575" man="1"/>
    <brk id="12" max="271" man="1"/>
    <brk id="30" max="1048575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499984740745262"/>
  </sheetPr>
  <dimension ref="A1:DV289"/>
  <sheetViews>
    <sheetView zoomScaleNormal="100" workbookViewId="0">
      <pane xSplit="5" ySplit="4" topLeftCell="F26" activePane="bottomRight" state="frozen"/>
      <selection pane="topRight" activeCell="F1" sqref="F1"/>
      <selection pane="bottomLeft" activeCell="A5" sqref="A5"/>
      <selection pane="bottomRight" activeCell="AE189" sqref="AE189"/>
    </sheetView>
  </sheetViews>
  <sheetFormatPr defaultColWidth="9" defaultRowHeight="10.8" outlineLevelRow="1" x14ac:dyDescent="0.4"/>
  <cols>
    <col min="1" max="1" width="0.8984375" style="724" customWidth="1"/>
    <col min="2" max="2" width="13.19921875" style="64" customWidth="1"/>
    <col min="3" max="3" width="10.09765625" style="64" customWidth="1"/>
    <col min="4" max="4" width="9.3984375" style="64" customWidth="1"/>
    <col min="5" max="5" width="6.19921875" style="595" customWidth="1"/>
    <col min="6" max="6" width="11.59765625" style="596" customWidth="1"/>
    <col min="7" max="126" width="11.59765625" style="597" customWidth="1"/>
    <col min="127" max="16384" width="9" style="64"/>
  </cols>
  <sheetData>
    <row r="1" spans="1:126" s="982" customFormat="1" x14ac:dyDescent="0.4">
      <c r="A1" s="718"/>
      <c r="B1" s="1225" t="s">
        <v>69</v>
      </c>
      <c r="C1" s="1226">
        <f>'Control Panel_운영'!$N$93</f>
        <v>1000</v>
      </c>
      <c r="D1" s="1034"/>
      <c r="E1" s="1227"/>
      <c r="F1" s="1228">
        <f>Index_운영!F$1</f>
        <v>0</v>
      </c>
      <c r="G1" s="1229">
        <f>Index_운영!G$1</f>
        <v>1</v>
      </c>
      <c r="H1" s="1229">
        <f>Index_운영!H$1</f>
        <v>1</v>
      </c>
      <c r="I1" s="1229">
        <f>Index_운영!I$1</f>
        <v>1</v>
      </c>
      <c r="J1" s="1229">
        <f>Index_운영!J$1</f>
        <v>1</v>
      </c>
      <c r="K1" s="1229">
        <f>Index_운영!K$1</f>
        <v>1</v>
      </c>
      <c r="L1" s="1229">
        <f>Index_운영!L$1</f>
        <v>1</v>
      </c>
      <c r="M1" s="1229">
        <f>Index_운영!M$1</f>
        <v>1</v>
      </c>
      <c r="N1" s="1229">
        <f>Index_운영!N$1</f>
        <v>1</v>
      </c>
      <c r="O1" s="1229">
        <f>Index_운영!O$1</f>
        <v>1</v>
      </c>
      <c r="P1" s="1229">
        <f>Index_운영!P$1</f>
        <v>1</v>
      </c>
      <c r="Q1" s="1229">
        <f>Index_운영!Q$1</f>
        <v>1</v>
      </c>
      <c r="R1" s="1229">
        <f>Index_운영!R$1</f>
        <v>1</v>
      </c>
      <c r="S1" s="1229">
        <f>Index_운영!S$1</f>
        <v>2</v>
      </c>
      <c r="T1" s="1229">
        <f>Index_운영!T$1</f>
        <v>2</v>
      </c>
      <c r="U1" s="1229">
        <f>Index_운영!U$1</f>
        <v>2</v>
      </c>
      <c r="V1" s="1229">
        <f>Index_운영!V$1</f>
        <v>2</v>
      </c>
      <c r="W1" s="1229">
        <f>Index_운영!W$1</f>
        <v>2</v>
      </c>
      <c r="X1" s="1229">
        <f>Index_운영!X$1</f>
        <v>2</v>
      </c>
      <c r="Y1" s="1229">
        <f>Index_운영!Y$1</f>
        <v>2</v>
      </c>
      <c r="Z1" s="1229">
        <f>Index_운영!Z$1</f>
        <v>2</v>
      </c>
      <c r="AA1" s="1229">
        <f>Index_운영!AA$1</f>
        <v>2</v>
      </c>
      <c r="AB1" s="1229">
        <f>Index_운영!AB$1</f>
        <v>2</v>
      </c>
      <c r="AC1" s="1229">
        <f>Index_운영!AC$1</f>
        <v>2</v>
      </c>
      <c r="AD1" s="1229">
        <f>Index_운영!AD$1</f>
        <v>2</v>
      </c>
      <c r="AE1" s="1229">
        <f>Index_운영!AE$1</f>
        <v>3</v>
      </c>
      <c r="AF1" s="1229">
        <f>Index_운영!AF$1</f>
        <v>3</v>
      </c>
      <c r="AG1" s="1229">
        <f>Index_운영!AG$1</f>
        <v>3</v>
      </c>
      <c r="AH1" s="1229">
        <f>Index_운영!AH$1</f>
        <v>3</v>
      </c>
      <c r="AI1" s="1229">
        <f>Index_운영!AI$1</f>
        <v>3</v>
      </c>
      <c r="AJ1" s="1229">
        <f>Index_운영!AJ$1</f>
        <v>3</v>
      </c>
      <c r="AK1" s="1229">
        <f>Index_운영!AK$1</f>
        <v>3</v>
      </c>
      <c r="AL1" s="1229">
        <f>Index_운영!AL$1</f>
        <v>3</v>
      </c>
      <c r="AM1" s="1229">
        <f>Index_운영!AM$1</f>
        <v>3</v>
      </c>
      <c r="AN1" s="1229">
        <f>Index_운영!AN$1</f>
        <v>3</v>
      </c>
      <c r="AO1" s="1229">
        <f>Index_운영!AO$1</f>
        <v>3</v>
      </c>
      <c r="AP1" s="1229">
        <f>Index_운영!AP$1</f>
        <v>3</v>
      </c>
      <c r="AQ1" s="1229">
        <f>Index_운영!AQ$1</f>
        <v>4</v>
      </c>
      <c r="AR1" s="1229">
        <f>Index_운영!AR$1</f>
        <v>4</v>
      </c>
      <c r="AS1" s="1229">
        <f>Index_운영!AS$1</f>
        <v>4</v>
      </c>
      <c r="AT1" s="1229">
        <f>Index_운영!AT$1</f>
        <v>4</v>
      </c>
      <c r="AU1" s="1229">
        <f>Index_운영!AU$1</f>
        <v>4</v>
      </c>
      <c r="AV1" s="1229">
        <f>Index_운영!AV$1</f>
        <v>4</v>
      </c>
      <c r="AW1" s="1229">
        <f>Index_운영!AW$1</f>
        <v>4</v>
      </c>
      <c r="AX1" s="1229">
        <f>Index_운영!AX$1</f>
        <v>4</v>
      </c>
      <c r="AY1" s="1229">
        <f>Index_운영!AY$1</f>
        <v>4</v>
      </c>
      <c r="AZ1" s="1229">
        <f>Index_운영!AZ$1</f>
        <v>4</v>
      </c>
      <c r="BA1" s="1229">
        <f>Index_운영!BA$1</f>
        <v>4</v>
      </c>
      <c r="BB1" s="1229">
        <f>Index_운영!BB$1</f>
        <v>4</v>
      </c>
      <c r="BC1" s="1229">
        <f>Index_운영!BC$1</f>
        <v>5</v>
      </c>
      <c r="BD1" s="1229">
        <f>Index_운영!BD$1</f>
        <v>5</v>
      </c>
      <c r="BE1" s="1229">
        <f>Index_운영!BE$1</f>
        <v>5</v>
      </c>
      <c r="BF1" s="1229">
        <f>Index_운영!BF$1</f>
        <v>5</v>
      </c>
      <c r="BG1" s="1229">
        <f>Index_운영!BG$1</f>
        <v>5</v>
      </c>
      <c r="BH1" s="1229">
        <f>Index_운영!BH$1</f>
        <v>5</v>
      </c>
      <c r="BI1" s="1229">
        <f>Index_운영!BI$1</f>
        <v>5</v>
      </c>
      <c r="BJ1" s="1229">
        <f>Index_운영!BJ$1</f>
        <v>5</v>
      </c>
      <c r="BK1" s="1229">
        <f>Index_운영!BK$1</f>
        <v>5</v>
      </c>
      <c r="BL1" s="1229">
        <f>Index_운영!BL$1</f>
        <v>5</v>
      </c>
      <c r="BM1" s="1229">
        <f>Index_운영!BM$1</f>
        <v>5</v>
      </c>
      <c r="BN1" s="1229">
        <f>Index_운영!BN$1</f>
        <v>5</v>
      </c>
      <c r="BO1" s="1229">
        <f>Index_운영!BO$1</f>
        <v>6</v>
      </c>
      <c r="BP1" s="1229">
        <f>Index_운영!BP$1</f>
        <v>6</v>
      </c>
      <c r="BQ1" s="1229">
        <f>Index_운영!BQ$1</f>
        <v>6</v>
      </c>
      <c r="BR1" s="1229">
        <f>Index_운영!BR$1</f>
        <v>6</v>
      </c>
      <c r="BS1" s="1229">
        <f>Index_운영!BS$1</f>
        <v>6</v>
      </c>
      <c r="BT1" s="1229">
        <f>Index_운영!BT$1</f>
        <v>6</v>
      </c>
      <c r="BU1" s="1229">
        <f>Index_운영!BU$1</f>
        <v>6</v>
      </c>
      <c r="BV1" s="1229">
        <f>Index_운영!BV$1</f>
        <v>6</v>
      </c>
      <c r="BW1" s="1229">
        <f>Index_운영!BW$1</f>
        <v>6</v>
      </c>
      <c r="BX1" s="1229">
        <f>Index_운영!BX$1</f>
        <v>6</v>
      </c>
      <c r="BY1" s="1229">
        <f>Index_운영!BY$1</f>
        <v>6</v>
      </c>
      <c r="BZ1" s="1229">
        <f>Index_운영!BZ$1</f>
        <v>6</v>
      </c>
      <c r="CA1" s="1229">
        <f>Index_운영!CA$1</f>
        <v>7</v>
      </c>
      <c r="CB1" s="1229">
        <f>Index_운영!CB$1</f>
        <v>7</v>
      </c>
      <c r="CC1" s="1229">
        <f>Index_운영!CC$1</f>
        <v>7</v>
      </c>
      <c r="CD1" s="1229">
        <f>Index_운영!CD$1</f>
        <v>7</v>
      </c>
      <c r="CE1" s="1229">
        <f>Index_운영!CE$1</f>
        <v>7</v>
      </c>
      <c r="CF1" s="1229">
        <f>Index_운영!CF$1</f>
        <v>7</v>
      </c>
      <c r="CG1" s="1229">
        <f>Index_운영!CG$1</f>
        <v>7</v>
      </c>
      <c r="CH1" s="1229">
        <f>Index_운영!CH$1</f>
        <v>7</v>
      </c>
      <c r="CI1" s="1229">
        <f>Index_운영!CI$1</f>
        <v>7</v>
      </c>
      <c r="CJ1" s="1229">
        <f>Index_운영!CJ$1</f>
        <v>7</v>
      </c>
      <c r="CK1" s="1229">
        <f>Index_운영!CK$1</f>
        <v>7</v>
      </c>
      <c r="CL1" s="1229">
        <f>Index_운영!CL$1</f>
        <v>7</v>
      </c>
      <c r="CM1" s="1229">
        <f>Index_운영!CM$1</f>
        <v>8</v>
      </c>
      <c r="CN1" s="1229">
        <f>Index_운영!CN$1</f>
        <v>8</v>
      </c>
      <c r="CO1" s="1229">
        <f>Index_운영!CO$1</f>
        <v>8</v>
      </c>
      <c r="CP1" s="1229">
        <f>Index_운영!CP$1</f>
        <v>8</v>
      </c>
      <c r="CQ1" s="1229">
        <f>Index_운영!CQ$1</f>
        <v>8</v>
      </c>
      <c r="CR1" s="1229">
        <f>Index_운영!CR$1</f>
        <v>8</v>
      </c>
      <c r="CS1" s="1229">
        <f>Index_운영!CS$1</f>
        <v>8</v>
      </c>
      <c r="CT1" s="1229">
        <f>Index_운영!CT$1</f>
        <v>8</v>
      </c>
      <c r="CU1" s="1229">
        <f>Index_운영!CU$1</f>
        <v>8</v>
      </c>
      <c r="CV1" s="1229">
        <f>Index_운영!CV$1</f>
        <v>8</v>
      </c>
      <c r="CW1" s="1229">
        <f>Index_운영!CW$1</f>
        <v>8</v>
      </c>
      <c r="CX1" s="1229">
        <f>Index_운영!CX$1</f>
        <v>8</v>
      </c>
      <c r="CY1" s="1229">
        <f>Index_운영!CY$1</f>
        <v>9</v>
      </c>
      <c r="CZ1" s="1229">
        <f>Index_운영!CZ$1</f>
        <v>9</v>
      </c>
      <c r="DA1" s="1229">
        <f>Index_운영!DA$1</f>
        <v>9</v>
      </c>
      <c r="DB1" s="1229">
        <f>Index_운영!DB$1</f>
        <v>9</v>
      </c>
      <c r="DC1" s="1229">
        <f>Index_운영!DC$1</f>
        <v>9</v>
      </c>
      <c r="DD1" s="1229">
        <f>Index_운영!DD$1</f>
        <v>9</v>
      </c>
      <c r="DE1" s="1229">
        <f>Index_운영!DE$1</f>
        <v>9</v>
      </c>
      <c r="DF1" s="1229">
        <f>Index_운영!DF$1</f>
        <v>9</v>
      </c>
      <c r="DG1" s="1229">
        <f>Index_운영!DG$1</f>
        <v>9</v>
      </c>
      <c r="DH1" s="1229">
        <f>Index_운영!DH$1</f>
        <v>9</v>
      </c>
      <c r="DI1" s="1229">
        <f>Index_운영!DI$1</f>
        <v>9</v>
      </c>
      <c r="DJ1" s="1229">
        <f>Index_운영!DJ$1</f>
        <v>9</v>
      </c>
      <c r="DK1" s="1229">
        <f>Index_운영!DK$1</f>
        <v>10</v>
      </c>
      <c r="DL1" s="1229">
        <f>Index_운영!DL$1</f>
        <v>10</v>
      </c>
      <c r="DM1" s="1229">
        <f>Index_운영!DM$1</f>
        <v>10</v>
      </c>
      <c r="DN1" s="1229">
        <f>Index_운영!DN$1</f>
        <v>10</v>
      </c>
      <c r="DO1" s="1229">
        <f>Index_운영!DO$1</f>
        <v>10</v>
      </c>
      <c r="DP1" s="1229">
        <f>Index_운영!DP$1</f>
        <v>10</v>
      </c>
      <c r="DQ1" s="1229">
        <f>Index_운영!DQ$1</f>
        <v>10</v>
      </c>
      <c r="DR1" s="1229">
        <f>Index_운영!DR$1</f>
        <v>10</v>
      </c>
      <c r="DS1" s="1229">
        <f>Index_운영!DS$1</f>
        <v>10</v>
      </c>
      <c r="DT1" s="1229">
        <f>Index_운영!DT$1</f>
        <v>10</v>
      </c>
      <c r="DU1" s="1229">
        <f>Index_운영!DU$1</f>
        <v>10</v>
      </c>
      <c r="DV1" s="1229">
        <f>Index_운영!DV$1</f>
        <v>10</v>
      </c>
    </row>
    <row r="2" spans="1:126" s="982" customFormat="1" x14ac:dyDescent="0.4">
      <c r="A2" s="718"/>
      <c r="B2" s="1225" t="s">
        <v>66</v>
      </c>
      <c r="C2" s="1230">
        <f>'Control Panel_운영'!$N$94</f>
        <v>3.3</v>
      </c>
      <c r="D2" s="1231">
        <f>'Control Panel_운영'!$N$95</f>
        <v>0.30249999999999999</v>
      </c>
      <c r="E2" s="1227"/>
      <c r="F2" s="1232">
        <f>Index_운영!F$2</f>
        <v>0</v>
      </c>
      <c r="G2" s="1131">
        <f>Index_운영!G$2</f>
        <v>1</v>
      </c>
      <c r="H2" s="1131">
        <f>Index_운영!H$2</f>
        <v>1</v>
      </c>
      <c r="I2" s="1131">
        <f>Index_운영!I$2</f>
        <v>1</v>
      </c>
      <c r="J2" s="1131">
        <f>Index_운영!J$2</f>
        <v>2</v>
      </c>
      <c r="K2" s="1131">
        <f>Index_운영!K$2</f>
        <v>2</v>
      </c>
      <c r="L2" s="1131">
        <f>Index_운영!L$2</f>
        <v>2</v>
      </c>
      <c r="M2" s="1131">
        <f>Index_운영!M$2</f>
        <v>3</v>
      </c>
      <c r="N2" s="1131">
        <f>Index_운영!N$2</f>
        <v>3</v>
      </c>
      <c r="O2" s="1131">
        <f>Index_운영!O$2</f>
        <v>3</v>
      </c>
      <c r="P2" s="1131">
        <f>Index_운영!P$2</f>
        <v>4</v>
      </c>
      <c r="Q2" s="1131">
        <f>Index_운영!Q$2</f>
        <v>4</v>
      </c>
      <c r="R2" s="1131">
        <f>Index_운영!R$2</f>
        <v>4</v>
      </c>
      <c r="S2" s="1131">
        <f>Index_운영!S$2</f>
        <v>5</v>
      </c>
      <c r="T2" s="1131">
        <f>Index_운영!T$2</f>
        <v>5</v>
      </c>
      <c r="U2" s="1131">
        <f>Index_운영!U$2</f>
        <v>5</v>
      </c>
      <c r="V2" s="1131">
        <f>Index_운영!V$2</f>
        <v>6</v>
      </c>
      <c r="W2" s="1131">
        <f>Index_운영!W$2</f>
        <v>6</v>
      </c>
      <c r="X2" s="1131">
        <f>Index_운영!X$2</f>
        <v>6</v>
      </c>
      <c r="Y2" s="1131">
        <f>Index_운영!Y$2</f>
        <v>7</v>
      </c>
      <c r="Z2" s="1131">
        <f>Index_운영!Z$2</f>
        <v>7</v>
      </c>
      <c r="AA2" s="1131">
        <f>Index_운영!AA$2</f>
        <v>7</v>
      </c>
      <c r="AB2" s="1131">
        <f>Index_운영!AB$2</f>
        <v>8</v>
      </c>
      <c r="AC2" s="1131">
        <f>Index_운영!AC$2</f>
        <v>8</v>
      </c>
      <c r="AD2" s="1131">
        <f>Index_운영!AD$2</f>
        <v>8</v>
      </c>
      <c r="AE2" s="1131">
        <f>Index_운영!AE$2</f>
        <v>9</v>
      </c>
      <c r="AF2" s="1131">
        <f>Index_운영!AF$2</f>
        <v>9</v>
      </c>
      <c r="AG2" s="1131">
        <f>Index_운영!AG$2</f>
        <v>9</v>
      </c>
      <c r="AH2" s="1131">
        <f>Index_운영!AH$2</f>
        <v>10</v>
      </c>
      <c r="AI2" s="1131">
        <f>Index_운영!AI$2</f>
        <v>10</v>
      </c>
      <c r="AJ2" s="1131">
        <f>Index_운영!AJ$2</f>
        <v>10</v>
      </c>
      <c r="AK2" s="1131">
        <f>Index_운영!AK$2</f>
        <v>11</v>
      </c>
      <c r="AL2" s="1131">
        <f>Index_운영!AL$2</f>
        <v>11</v>
      </c>
      <c r="AM2" s="1131">
        <f>Index_운영!AM$2</f>
        <v>11</v>
      </c>
      <c r="AN2" s="1131">
        <f>Index_운영!AN$2</f>
        <v>12</v>
      </c>
      <c r="AO2" s="1131">
        <f>Index_운영!AO$2</f>
        <v>12</v>
      </c>
      <c r="AP2" s="1131">
        <f>Index_운영!AP$2</f>
        <v>12</v>
      </c>
      <c r="AQ2" s="1131">
        <f>Index_운영!AQ$2</f>
        <v>13</v>
      </c>
      <c r="AR2" s="1131">
        <f>Index_운영!AR$2</f>
        <v>13</v>
      </c>
      <c r="AS2" s="1131">
        <f>Index_운영!AS$2</f>
        <v>13</v>
      </c>
      <c r="AT2" s="1131">
        <f>Index_운영!AT$2</f>
        <v>14</v>
      </c>
      <c r="AU2" s="1131">
        <f>Index_운영!AU$2</f>
        <v>14</v>
      </c>
      <c r="AV2" s="1131">
        <f>Index_운영!AV$2</f>
        <v>14</v>
      </c>
      <c r="AW2" s="1131">
        <f>Index_운영!AW$2</f>
        <v>15</v>
      </c>
      <c r="AX2" s="1131">
        <f>Index_운영!AX$2</f>
        <v>15</v>
      </c>
      <c r="AY2" s="1131">
        <f>Index_운영!AY$2</f>
        <v>15</v>
      </c>
      <c r="AZ2" s="1131">
        <f>Index_운영!AZ$2</f>
        <v>16</v>
      </c>
      <c r="BA2" s="1131">
        <f>Index_운영!BA$2</f>
        <v>16</v>
      </c>
      <c r="BB2" s="1131">
        <f>Index_운영!BB$2</f>
        <v>16</v>
      </c>
      <c r="BC2" s="1131">
        <f>Index_운영!BC$2</f>
        <v>17</v>
      </c>
      <c r="BD2" s="1131">
        <f>Index_운영!BD$2</f>
        <v>17</v>
      </c>
      <c r="BE2" s="1131">
        <f>Index_운영!BE$2</f>
        <v>17</v>
      </c>
      <c r="BF2" s="1131">
        <f>Index_운영!BF$2</f>
        <v>18</v>
      </c>
      <c r="BG2" s="1131">
        <f>Index_운영!BG$2</f>
        <v>18</v>
      </c>
      <c r="BH2" s="1131">
        <f>Index_운영!BH$2</f>
        <v>18</v>
      </c>
      <c r="BI2" s="1131">
        <f>Index_운영!BI$2</f>
        <v>19</v>
      </c>
      <c r="BJ2" s="1131">
        <f>Index_운영!BJ$2</f>
        <v>19</v>
      </c>
      <c r="BK2" s="1131">
        <f>Index_운영!BK$2</f>
        <v>19</v>
      </c>
      <c r="BL2" s="1131">
        <f>Index_운영!BL$2</f>
        <v>20</v>
      </c>
      <c r="BM2" s="1131">
        <f>Index_운영!BM$2</f>
        <v>20</v>
      </c>
      <c r="BN2" s="1131">
        <f>Index_운영!BN$2</f>
        <v>20</v>
      </c>
      <c r="BO2" s="1131">
        <f>Index_운영!BO$2</f>
        <v>21</v>
      </c>
      <c r="BP2" s="1131">
        <f>Index_운영!BP$2</f>
        <v>21</v>
      </c>
      <c r="BQ2" s="1131">
        <f>Index_운영!BQ$2</f>
        <v>21</v>
      </c>
      <c r="BR2" s="1131">
        <f>Index_운영!BR$2</f>
        <v>22</v>
      </c>
      <c r="BS2" s="1131">
        <f>Index_운영!BS$2</f>
        <v>22</v>
      </c>
      <c r="BT2" s="1131">
        <f>Index_운영!BT$2</f>
        <v>22</v>
      </c>
      <c r="BU2" s="1131">
        <f>Index_운영!BU$2</f>
        <v>23</v>
      </c>
      <c r="BV2" s="1131">
        <f>Index_운영!BV$2</f>
        <v>23</v>
      </c>
      <c r="BW2" s="1131">
        <f>Index_운영!BW$2</f>
        <v>23</v>
      </c>
      <c r="BX2" s="1131">
        <f>Index_운영!BX$2</f>
        <v>24</v>
      </c>
      <c r="BY2" s="1131">
        <f>Index_운영!BY$2</f>
        <v>24</v>
      </c>
      <c r="BZ2" s="1131">
        <f>Index_운영!BZ$2</f>
        <v>24</v>
      </c>
      <c r="CA2" s="1131">
        <f>Index_운영!CA$2</f>
        <v>25</v>
      </c>
      <c r="CB2" s="1131">
        <f>Index_운영!CB$2</f>
        <v>25</v>
      </c>
      <c r="CC2" s="1131">
        <f>Index_운영!CC$2</f>
        <v>25</v>
      </c>
      <c r="CD2" s="1131">
        <f>Index_운영!CD$2</f>
        <v>26</v>
      </c>
      <c r="CE2" s="1131">
        <f>Index_운영!CE$2</f>
        <v>26</v>
      </c>
      <c r="CF2" s="1131">
        <f>Index_운영!CF$2</f>
        <v>26</v>
      </c>
      <c r="CG2" s="1131">
        <f>Index_운영!CG$2</f>
        <v>27</v>
      </c>
      <c r="CH2" s="1131">
        <f>Index_운영!CH$2</f>
        <v>27</v>
      </c>
      <c r="CI2" s="1131">
        <f>Index_운영!CI$2</f>
        <v>27</v>
      </c>
      <c r="CJ2" s="1131">
        <f>Index_운영!CJ$2</f>
        <v>28</v>
      </c>
      <c r="CK2" s="1131">
        <f>Index_운영!CK$2</f>
        <v>28</v>
      </c>
      <c r="CL2" s="1131">
        <f>Index_운영!CL$2</f>
        <v>28</v>
      </c>
      <c r="CM2" s="1131">
        <f>Index_운영!CM$2</f>
        <v>29</v>
      </c>
      <c r="CN2" s="1131">
        <f>Index_운영!CN$2</f>
        <v>29</v>
      </c>
      <c r="CO2" s="1131">
        <f>Index_운영!CO$2</f>
        <v>29</v>
      </c>
      <c r="CP2" s="1131">
        <f>Index_운영!CP$2</f>
        <v>30</v>
      </c>
      <c r="CQ2" s="1131">
        <f>Index_운영!CQ$2</f>
        <v>30</v>
      </c>
      <c r="CR2" s="1131">
        <f>Index_운영!CR$2</f>
        <v>30</v>
      </c>
      <c r="CS2" s="1131">
        <f>Index_운영!CS$2</f>
        <v>31</v>
      </c>
      <c r="CT2" s="1131">
        <f>Index_운영!CT$2</f>
        <v>31</v>
      </c>
      <c r="CU2" s="1131">
        <f>Index_운영!CU$2</f>
        <v>31</v>
      </c>
      <c r="CV2" s="1131">
        <f>Index_운영!CV$2</f>
        <v>32</v>
      </c>
      <c r="CW2" s="1131">
        <f>Index_운영!CW$2</f>
        <v>32</v>
      </c>
      <c r="CX2" s="1131">
        <f>Index_운영!CX$2</f>
        <v>32</v>
      </c>
      <c r="CY2" s="1131">
        <f>Index_운영!CY$2</f>
        <v>33</v>
      </c>
      <c r="CZ2" s="1131">
        <f>Index_운영!CZ$2</f>
        <v>33</v>
      </c>
      <c r="DA2" s="1131">
        <f>Index_운영!DA$2</f>
        <v>33</v>
      </c>
      <c r="DB2" s="1131">
        <f>Index_운영!DB$2</f>
        <v>34</v>
      </c>
      <c r="DC2" s="1131">
        <f>Index_운영!DC$2</f>
        <v>34</v>
      </c>
      <c r="DD2" s="1131">
        <f>Index_운영!DD$2</f>
        <v>34</v>
      </c>
      <c r="DE2" s="1131">
        <f>Index_운영!DE$2</f>
        <v>35</v>
      </c>
      <c r="DF2" s="1131">
        <f>Index_운영!DF$2</f>
        <v>35</v>
      </c>
      <c r="DG2" s="1131">
        <f>Index_운영!DG$2</f>
        <v>35</v>
      </c>
      <c r="DH2" s="1131">
        <f>Index_운영!DH$2</f>
        <v>36</v>
      </c>
      <c r="DI2" s="1131">
        <f>Index_운영!DI$2</f>
        <v>36</v>
      </c>
      <c r="DJ2" s="1131">
        <f>Index_운영!DJ$2</f>
        <v>36</v>
      </c>
      <c r="DK2" s="1131">
        <f>Index_운영!DK$2</f>
        <v>37</v>
      </c>
      <c r="DL2" s="1131">
        <f>Index_운영!DL$2</f>
        <v>37</v>
      </c>
      <c r="DM2" s="1131">
        <f>Index_운영!DM$2</f>
        <v>37</v>
      </c>
      <c r="DN2" s="1131">
        <f>Index_운영!DN$2</f>
        <v>38</v>
      </c>
      <c r="DO2" s="1131">
        <f>Index_운영!DO$2</f>
        <v>38</v>
      </c>
      <c r="DP2" s="1131">
        <f>Index_운영!DP$2</f>
        <v>38</v>
      </c>
      <c r="DQ2" s="1131">
        <f>Index_운영!DQ$2</f>
        <v>39</v>
      </c>
      <c r="DR2" s="1131">
        <f>Index_운영!DR$2</f>
        <v>39</v>
      </c>
      <c r="DS2" s="1131">
        <f>Index_운영!DS$2</f>
        <v>39</v>
      </c>
      <c r="DT2" s="1131">
        <f>Index_운영!DT$2</f>
        <v>40</v>
      </c>
      <c r="DU2" s="1131">
        <f>Index_운영!DU$2</f>
        <v>40</v>
      </c>
      <c r="DV2" s="1131">
        <f>Index_운영!DV$2</f>
        <v>40</v>
      </c>
    </row>
    <row r="3" spans="1:126" s="982" customFormat="1" x14ac:dyDescent="0.4">
      <c r="A3" s="718"/>
      <c r="C3" s="981"/>
      <c r="D3" s="981"/>
      <c r="E3" s="1227"/>
      <c r="F3" s="1233">
        <f>Index_운영!F$3</f>
        <v>45169</v>
      </c>
      <c r="G3" s="1234">
        <f>Index_운영!G$3</f>
        <v>45199</v>
      </c>
      <c r="H3" s="1234">
        <f>Index_운영!H$3</f>
        <v>45230</v>
      </c>
      <c r="I3" s="1234">
        <f>Index_운영!I$3</f>
        <v>45260</v>
      </c>
      <c r="J3" s="1234">
        <f>Index_운영!J$3</f>
        <v>45291</v>
      </c>
      <c r="K3" s="1234">
        <f>Index_운영!K$3</f>
        <v>45322</v>
      </c>
      <c r="L3" s="1234">
        <f>Index_운영!L$3</f>
        <v>45351</v>
      </c>
      <c r="M3" s="1234">
        <f>Index_운영!M$3</f>
        <v>45382</v>
      </c>
      <c r="N3" s="1234">
        <f>Index_운영!N$3</f>
        <v>45412</v>
      </c>
      <c r="O3" s="1234">
        <f>Index_운영!O$3</f>
        <v>45443</v>
      </c>
      <c r="P3" s="1234">
        <f>Index_운영!P$3</f>
        <v>45473</v>
      </c>
      <c r="Q3" s="1234">
        <f>Index_운영!Q$3</f>
        <v>45504</v>
      </c>
      <c r="R3" s="1234">
        <f>Index_운영!R$3</f>
        <v>45535</v>
      </c>
      <c r="S3" s="1234">
        <f>Index_운영!S$3</f>
        <v>45565</v>
      </c>
      <c r="T3" s="1234">
        <f>Index_운영!T$3</f>
        <v>45596</v>
      </c>
      <c r="U3" s="1234">
        <f>Index_운영!U$3</f>
        <v>45626</v>
      </c>
      <c r="V3" s="1234">
        <f>Index_운영!V$3</f>
        <v>45657</v>
      </c>
      <c r="W3" s="1234">
        <f>Index_운영!W$3</f>
        <v>45688</v>
      </c>
      <c r="X3" s="1234">
        <f>Index_운영!X$3</f>
        <v>45716</v>
      </c>
      <c r="Y3" s="1234">
        <f>Index_운영!Y$3</f>
        <v>45747</v>
      </c>
      <c r="Z3" s="1234">
        <f>Index_운영!Z$3</f>
        <v>45777</v>
      </c>
      <c r="AA3" s="1234">
        <f>Index_운영!AA$3</f>
        <v>45808</v>
      </c>
      <c r="AB3" s="1234">
        <f>Index_운영!AB$3</f>
        <v>45838</v>
      </c>
      <c r="AC3" s="1234">
        <f>Index_운영!AC$3</f>
        <v>45869</v>
      </c>
      <c r="AD3" s="1234">
        <f>Index_운영!AD$3</f>
        <v>45900</v>
      </c>
      <c r="AE3" s="1234">
        <f>Index_운영!AE$3</f>
        <v>45930</v>
      </c>
      <c r="AF3" s="1234">
        <f>Index_운영!AF$3</f>
        <v>45961</v>
      </c>
      <c r="AG3" s="1234">
        <f>Index_운영!AG$3</f>
        <v>45991</v>
      </c>
      <c r="AH3" s="1234">
        <f>Index_운영!AH$3</f>
        <v>46022</v>
      </c>
      <c r="AI3" s="1234">
        <f>Index_운영!AI$3</f>
        <v>46053</v>
      </c>
      <c r="AJ3" s="1234">
        <f>Index_운영!AJ$3</f>
        <v>46081</v>
      </c>
      <c r="AK3" s="1234">
        <f>Index_운영!AK$3</f>
        <v>46112</v>
      </c>
      <c r="AL3" s="1234">
        <f>Index_운영!AL$3</f>
        <v>46142</v>
      </c>
      <c r="AM3" s="1234">
        <f>Index_운영!AM$3</f>
        <v>46173</v>
      </c>
      <c r="AN3" s="1234">
        <f>Index_운영!AN$3</f>
        <v>46203</v>
      </c>
      <c r="AO3" s="1234">
        <f>Index_운영!AO$3</f>
        <v>46234</v>
      </c>
      <c r="AP3" s="1234">
        <f>Index_운영!AP$3</f>
        <v>46265</v>
      </c>
      <c r="AQ3" s="1234">
        <f>Index_운영!AQ$3</f>
        <v>46295</v>
      </c>
      <c r="AR3" s="1234">
        <f>Index_운영!AR$3</f>
        <v>46326</v>
      </c>
      <c r="AS3" s="1234">
        <f>Index_운영!AS$3</f>
        <v>46356</v>
      </c>
      <c r="AT3" s="1234">
        <f>Index_운영!AT$3</f>
        <v>46387</v>
      </c>
      <c r="AU3" s="1234">
        <f>Index_운영!AU$3</f>
        <v>46418</v>
      </c>
      <c r="AV3" s="1234">
        <f>Index_운영!AV$3</f>
        <v>46446</v>
      </c>
      <c r="AW3" s="1234">
        <f>Index_운영!AW$3</f>
        <v>46477</v>
      </c>
      <c r="AX3" s="1234">
        <f>Index_운영!AX$3</f>
        <v>46507</v>
      </c>
      <c r="AY3" s="1234">
        <f>Index_운영!AY$3</f>
        <v>46538</v>
      </c>
      <c r="AZ3" s="1234">
        <f>Index_운영!AZ$3</f>
        <v>46568</v>
      </c>
      <c r="BA3" s="1234">
        <f>Index_운영!BA$3</f>
        <v>46599</v>
      </c>
      <c r="BB3" s="1234">
        <f>Index_운영!BB$3</f>
        <v>46630</v>
      </c>
      <c r="BC3" s="1234">
        <f>Index_운영!BC$3</f>
        <v>46660</v>
      </c>
      <c r="BD3" s="1234">
        <f>Index_운영!BD$3</f>
        <v>46691</v>
      </c>
      <c r="BE3" s="1234">
        <f>Index_운영!BE$3</f>
        <v>46721</v>
      </c>
      <c r="BF3" s="1234">
        <f>Index_운영!BF$3</f>
        <v>46752</v>
      </c>
      <c r="BG3" s="1234">
        <f>Index_운영!BG$3</f>
        <v>46783</v>
      </c>
      <c r="BH3" s="1234">
        <f>Index_운영!BH$3</f>
        <v>46812</v>
      </c>
      <c r="BI3" s="1234">
        <f>Index_운영!BI$3</f>
        <v>46843</v>
      </c>
      <c r="BJ3" s="1234">
        <f>Index_운영!BJ$3</f>
        <v>46873</v>
      </c>
      <c r="BK3" s="1234">
        <f>Index_운영!BK$3</f>
        <v>46904</v>
      </c>
      <c r="BL3" s="1234">
        <f>Index_운영!BL$3</f>
        <v>46934</v>
      </c>
      <c r="BM3" s="1234">
        <f>Index_운영!BM$3</f>
        <v>46965</v>
      </c>
      <c r="BN3" s="1234">
        <f>Index_운영!BN$3</f>
        <v>46996</v>
      </c>
      <c r="BO3" s="1234">
        <f>Index_운영!BO$3</f>
        <v>47026</v>
      </c>
      <c r="BP3" s="1234">
        <f>Index_운영!BP$3</f>
        <v>47057</v>
      </c>
      <c r="BQ3" s="1234">
        <f>Index_운영!BQ$3</f>
        <v>47087</v>
      </c>
      <c r="BR3" s="1234">
        <f>Index_운영!BR$3</f>
        <v>47118</v>
      </c>
      <c r="BS3" s="1234">
        <f>Index_운영!BS$3</f>
        <v>47149</v>
      </c>
      <c r="BT3" s="1234">
        <f>Index_운영!BT$3</f>
        <v>47177</v>
      </c>
      <c r="BU3" s="1234">
        <f>Index_운영!BU$3</f>
        <v>47208</v>
      </c>
      <c r="BV3" s="1234">
        <f>Index_운영!BV$3</f>
        <v>47238</v>
      </c>
      <c r="BW3" s="1234">
        <f>Index_운영!BW$3</f>
        <v>47269</v>
      </c>
      <c r="BX3" s="1234">
        <f>Index_운영!BX$3</f>
        <v>47299</v>
      </c>
      <c r="BY3" s="1234">
        <f>Index_운영!BY$3</f>
        <v>47330</v>
      </c>
      <c r="BZ3" s="1234">
        <f>Index_운영!BZ$3</f>
        <v>47361</v>
      </c>
      <c r="CA3" s="1234">
        <f>Index_운영!CA$3</f>
        <v>47391</v>
      </c>
      <c r="CB3" s="1234">
        <f>Index_운영!CB$3</f>
        <v>47422</v>
      </c>
      <c r="CC3" s="1234">
        <f>Index_운영!CC$3</f>
        <v>47452</v>
      </c>
      <c r="CD3" s="1234">
        <f>Index_운영!CD$3</f>
        <v>47483</v>
      </c>
      <c r="CE3" s="1234">
        <f>Index_운영!CE$3</f>
        <v>47514</v>
      </c>
      <c r="CF3" s="1234">
        <f>Index_운영!CF$3</f>
        <v>47542</v>
      </c>
      <c r="CG3" s="1234">
        <f>Index_운영!CG$3</f>
        <v>47573</v>
      </c>
      <c r="CH3" s="1234">
        <f>Index_운영!CH$3</f>
        <v>47603</v>
      </c>
      <c r="CI3" s="1234">
        <f>Index_운영!CI$3</f>
        <v>47634</v>
      </c>
      <c r="CJ3" s="1234">
        <f>Index_운영!CJ$3</f>
        <v>47664</v>
      </c>
      <c r="CK3" s="1234">
        <f>Index_운영!CK$3</f>
        <v>47695</v>
      </c>
      <c r="CL3" s="1234">
        <f>Index_운영!CL$3</f>
        <v>47726</v>
      </c>
      <c r="CM3" s="1234">
        <f>Index_운영!CM$3</f>
        <v>47756</v>
      </c>
      <c r="CN3" s="1234">
        <f>Index_운영!CN$3</f>
        <v>47787</v>
      </c>
      <c r="CO3" s="1234">
        <f>Index_운영!CO$3</f>
        <v>47817</v>
      </c>
      <c r="CP3" s="1234">
        <f>Index_운영!CP$3</f>
        <v>47848</v>
      </c>
      <c r="CQ3" s="1234">
        <f>Index_운영!CQ$3</f>
        <v>47879</v>
      </c>
      <c r="CR3" s="1234">
        <f>Index_운영!CR$3</f>
        <v>47907</v>
      </c>
      <c r="CS3" s="1234">
        <f>Index_운영!CS$3</f>
        <v>47938</v>
      </c>
      <c r="CT3" s="1234">
        <f>Index_운영!CT$3</f>
        <v>47968</v>
      </c>
      <c r="CU3" s="1234">
        <f>Index_운영!CU$3</f>
        <v>47999</v>
      </c>
      <c r="CV3" s="1234">
        <f>Index_운영!CV$3</f>
        <v>48029</v>
      </c>
      <c r="CW3" s="1234">
        <f>Index_운영!CW$3</f>
        <v>48060</v>
      </c>
      <c r="CX3" s="1234">
        <f>Index_운영!CX$3</f>
        <v>48091</v>
      </c>
      <c r="CY3" s="1234">
        <f>Index_운영!CY$3</f>
        <v>48121</v>
      </c>
      <c r="CZ3" s="1234">
        <f>Index_운영!CZ$3</f>
        <v>48152</v>
      </c>
      <c r="DA3" s="1234">
        <f>Index_운영!DA$3</f>
        <v>48182</v>
      </c>
      <c r="DB3" s="1234">
        <f>Index_운영!DB$3</f>
        <v>48213</v>
      </c>
      <c r="DC3" s="1234">
        <f>Index_운영!DC$3</f>
        <v>48244</v>
      </c>
      <c r="DD3" s="1234">
        <f>Index_운영!DD$3</f>
        <v>48273</v>
      </c>
      <c r="DE3" s="1234">
        <f>Index_운영!DE$3</f>
        <v>48304</v>
      </c>
      <c r="DF3" s="1234">
        <f>Index_운영!DF$3</f>
        <v>48334</v>
      </c>
      <c r="DG3" s="1234">
        <f>Index_운영!DG$3</f>
        <v>48365</v>
      </c>
      <c r="DH3" s="1234">
        <f>Index_운영!DH$3</f>
        <v>48395</v>
      </c>
      <c r="DI3" s="1234">
        <f>Index_운영!DI$3</f>
        <v>48426</v>
      </c>
      <c r="DJ3" s="1234">
        <f>Index_운영!DJ$3</f>
        <v>48457</v>
      </c>
      <c r="DK3" s="1234">
        <f>Index_운영!DK$3</f>
        <v>48487</v>
      </c>
      <c r="DL3" s="1234">
        <f>Index_운영!DL$3</f>
        <v>48518</v>
      </c>
      <c r="DM3" s="1234">
        <f>Index_운영!DM$3</f>
        <v>48548</v>
      </c>
      <c r="DN3" s="1234">
        <f>Index_운영!DN$3</f>
        <v>48579</v>
      </c>
      <c r="DO3" s="1234">
        <f>Index_운영!DO$3</f>
        <v>48610</v>
      </c>
      <c r="DP3" s="1234">
        <f>Index_운영!DP$3</f>
        <v>48638</v>
      </c>
      <c r="DQ3" s="1234">
        <f>Index_운영!DQ$3</f>
        <v>48669</v>
      </c>
      <c r="DR3" s="1234">
        <f>Index_운영!DR$3</f>
        <v>48699</v>
      </c>
      <c r="DS3" s="1234">
        <f>Index_운영!DS$3</f>
        <v>48730</v>
      </c>
      <c r="DT3" s="1234">
        <f>Index_운영!DT$3</f>
        <v>48760</v>
      </c>
      <c r="DU3" s="1234">
        <f>Index_운영!DU$3</f>
        <v>48791</v>
      </c>
      <c r="DV3" s="1234">
        <f>Index_운영!DV$3</f>
        <v>48822</v>
      </c>
    </row>
    <row r="4" spans="1:126" s="1235" customFormat="1" x14ac:dyDescent="0.4">
      <c r="A4" s="735"/>
      <c r="C4" s="1236"/>
      <c r="D4" s="1236"/>
      <c r="E4" s="1237"/>
      <c r="F4" s="1238">
        <f>DAY(F3)</f>
        <v>31</v>
      </c>
      <c r="G4" s="1141">
        <f t="shared" ref="G4:BR4" si="0">DAY(G3)</f>
        <v>30</v>
      </c>
      <c r="H4" s="1141">
        <f t="shared" si="0"/>
        <v>31</v>
      </c>
      <c r="I4" s="1141">
        <f t="shared" si="0"/>
        <v>30</v>
      </c>
      <c r="J4" s="1141">
        <f t="shared" si="0"/>
        <v>31</v>
      </c>
      <c r="K4" s="1141">
        <f t="shared" si="0"/>
        <v>31</v>
      </c>
      <c r="L4" s="1141">
        <f t="shared" si="0"/>
        <v>29</v>
      </c>
      <c r="M4" s="1141">
        <f t="shared" si="0"/>
        <v>31</v>
      </c>
      <c r="N4" s="1141">
        <f t="shared" si="0"/>
        <v>30</v>
      </c>
      <c r="O4" s="1141">
        <f t="shared" si="0"/>
        <v>31</v>
      </c>
      <c r="P4" s="1141">
        <f t="shared" si="0"/>
        <v>30</v>
      </c>
      <c r="Q4" s="1141">
        <f t="shared" si="0"/>
        <v>31</v>
      </c>
      <c r="R4" s="1141">
        <f t="shared" si="0"/>
        <v>31</v>
      </c>
      <c r="S4" s="1141">
        <f t="shared" si="0"/>
        <v>30</v>
      </c>
      <c r="T4" s="1141">
        <f t="shared" si="0"/>
        <v>31</v>
      </c>
      <c r="U4" s="1141">
        <f t="shared" si="0"/>
        <v>30</v>
      </c>
      <c r="V4" s="1141">
        <f t="shared" si="0"/>
        <v>31</v>
      </c>
      <c r="W4" s="1141">
        <f t="shared" si="0"/>
        <v>31</v>
      </c>
      <c r="X4" s="1141">
        <f t="shared" si="0"/>
        <v>28</v>
      </c>
      <c r="Y4" s="1141">
        <f t="shared" si="0"/>
        <v>31</v>
      </c>
      <c r="Z4" s="1141">
        <f t="shared" si="0"/>
        <v>30</v>
      </c>
      <c r="AA4" s="1141">
        <f t="shared" si="0"/>
        <v>31</v>
      </c>
      <c r="AB4" s="1141">
        <f t="shared" si="0"/>
        <v>30</v>
      </c>
      <c r="AC4" s="1141">
        <f t="shared" si="0"/>
        <v>31</v>
      </c>
      <c r="AD4" s="1141">
        <f t="shared" si="0"/>
        <v>31</v>
      </c>
      <c r="AE4" s="1141">
        <f t="shared" si="0"/>
        <v>30</v>
      </c>
      <c r="AF4" s="1141">
        <f t="shared" si="0"/>
        <v>31</v>
      </c>
      <c r="AG4" s="1141">
        <f t="shared" si="0"/>
        <v>30</v>
      </c>
      <c r="AH4" s="1141">
        <f t="shared" si="0"/>
        <v>31</v>
      </c>
      <c r="AI4" s="1141">
        <f t="shared" si="0"/>
        <v>31</v>
      </c>
      <c r="AJ4" s="1141">
        <f t="shared" si="0"/>
        <v>28</v>
      </c>
      <c r="AK4" s="1141">
        <f t="shared" si="0"/>
        <v>31</v>
      </c>
      <c r="AL4" s="1141">
        <f t="shared" si="0"/>
        <v>30</v>
      </c>
      <c r="AM4" s="1141">
        <f t="shared" si="0"/>
        <v>31</v>
      </c>
      <c r="AN4" s="1141">
        <f t="shared" si="0"/>
        <v>30</v>
      </c>
      <c r="AO4" s="1141">
        <f t="shared" si="0"/>
        <v>31</v>
      </c>
      <c r="AP4" s="1141">
        <f t="shared" si="0"/>
        <v>31</v>
      </c>
      <c r="AQ4" s="1141">
        <f t="shared" si="0"/>
        <v>30</v>
      </c>
      <c r="AR4" s="1141">
        <f t="shared" si="0"/>
        <v>31</v>
      </c>
      <c r="AS4" s="1141">
        <f t="shared" si="0"/>
        <v>30</v>
      </c>
      <c r="AT4" s="1141">
        <f t="shared" si="0"/>
        <v>31</v>
      </c>
      <c r="AU4" s="1141">
        <f t="shared" si="0"/>
        <v>31</v>
      </c>
      <c r="AV4" s="1141">
        <f t="shared" si="0"/>
        <v>28</v>
      </c>
      <c r="AW4" s="1141">
        <f t="shared" si="0"/>
        <v>31</v>
      </c>
      <c r="AX4" s="1141">
        <f t="shared" si="0"/>
        <v>30</v>
      </c>
      <c r="AY4" s="1141">
        <f t="shared" si="0"/>
        <v>31</v>
      </c>
      <c r="AZ4" s="1141">
        <f t="shared" si="0"/>
        <v>30</v>
      </c>
      <c r="BA4" s="1141">
        <f t="shared" si="0"/>
        <v>31</v>
      </c>
      <c r="BB4" s="1141">
        <f t="shared" si="0"/>
        <v>31</v>
      </c>
      <c r="BC4" s="1141">
        <f t="shared" si="0"/>
        <v>30</v>
      </c>
      <c r="BD4" s="1141">
        <f t="shared" si="0"/>
        <v>31</v>
      </c>
      <c r="BE4" s="1141">
        <f t="shared" si="0"/>
        <v>30</v>
      </c>
      <c r="BF4" s="1141">
        <f t="shared" si="0"/>
        <v>31</v>
      </c>
      <c r="BG4" s="1141">
        <f t="shared" si="0"/>
        <v>31</v>
      </c>
      <c r="BH4" s="1141">
        <f t="shared" si="0"/>
        <v>29</v>
      </c>
      <c r="BI4" s="1141">
        <f t="shared" si="0"/>
        <v>31</v>
      </c>
      <c r="BJ4" s="1141">
        <f t="shared" si="0"/>
        <v>30</v>
      </c>
      <c r="BK4" s="1141">
        <f t="shared" si="0"/>
        <v>31</v>
      </c>
      <c r="BL4" s="1141">
        <f t="shared" si="0"/>
        <v>30</v>
      </c>
      <c r="BM4" s="1141">
        <f t="shared" si="0"/>
        <v>31</v>
      </c>
      <c r="BN4" s="1141">
        <f t="shared" si="0"/>
        <v>31</v>
      </c>
      <c r="BO4" s="1141">
        <f t="shared" si="0"/>
        <v>30</v>
      </c>
      <c r="BP4" s="1141">
        <f t="shared" si="0"/>
        <v>31</v>
      </c>
      <c r="BQ4" s="1141">
        <f t="shared" si="0"/>
        <v>30</v>
      </c>
      <c r="BR4" s="1141">
        <f t="shared" si="0"/>
        <v>31</v>
      </c>
      <c r="BS4" s="1141">
        <f t="shared" ref="BS4:DV4" si="1">DAY(BS3)</f>
        <v>31</v>
      </c>
      <c r="BT4" s="1141">
        <f t="shared" si="1"/>
        <v>28</v>
      </c>
      <c r="BU4" s="1141">
        <f t="shared" si="1"/>
        <v>31</v>
      </c>
      <c r="BV4" s="1141">
        <f t="shared" si="1"/>
        <v>30</v>
      </c>
      <c r="BW4" s="1141">
        <f t="shared" si="1"/>
        <v>31</v>
      </c>
      <c r="BX4" s="1141">
        <f t="shared" si="1"/>
        <v>30</v>
      </c>
      <c r="BY4" s="1141">
        <f t="shared" si="1"/>
        <v>31</v>
      </c>
      <c r="BZ4" s="1141">
        <f t="shared" si="1"/>
        <v>31</v>
      </c>
      <c r="CA4" s="1141">
        <f t="shared" si="1"/>
        <v>30</v>
      </c>
      <c r="CB4" s="1141">
        <f t="shared" si="1"/>
        <v>31</v>
      </c>
      <c r="CC4" s="1141">
        <f t="shared" si="1"/>
        <v>30</v>
      </c>
      <c r="CD4" s="1141">
        <f t="shared" si="1"/>
        <v>31</v>
      </c>
      <c r="CE4" s="1141">
        <f t="shared" si="1"/>
        <v>31</v>
      </c>
      <c r="CF4" s="1141">
        <f t="shared" si="1"/>
        <v>28</v>
      </c>
      <c r="CG4" s="1141">
        <f t="shared" si="1"/>
        <v>31</v>
      </c>
      <c r="CH4" s="1141">
        <f t="shared" si="1"/>
        <v>30</v>
      </c>
      <c r="CI4" s="1141">
        <f t="shared" si="1"/>
        <v>31</v>
      </c>
      <c r="CJ4" s="1141">
        <f t="shared" si="1"/>
        <v>30</v>
      </c>
      <c r="CK4" s="1141">
        <f t="shared" si="1"/>
        <v>31</v>
      </c>
      <c r="CL4" s="1141">
        <f t="shared" si="1"/>
        <v>31</v>
      </c>
      <c r="CM4" s="1141">
        <f t="shared" si="1"/>
        <v>30</v>
      </c>
      <c r="CN4" s="1141">
        <f t="shared" si="1"/>
        <v>31</v>
      </c>
      <c r="CO4" s="1141">
        <f t="shared" si="1"/>
        <v>30</v>
      </c>
      <c r="CP4" s="1141">
        <f t="shared" si="1"/>
        <v>31</v>
      </c>
      <c r="CQ4" s="1141">
        <f t="shared" si="1"/>
        <v>31</v>
      </c>
      <c r="CR4" s="1141">
        <f t="shared" si="1"/>
        <v>28</v>
      </c>
      <c r="CS4" s="1141">
        <f t="shared" si="1"/>
        <v>31</v>
      </c>
      <c r="CT4" s="1141">
        <f t="shared" si="1"/>
        <v>30</v>
      </c>
      <c r="CU4" s="1141">
        <f t="shared" si="1"/>
        <v>31</v>
      </c>
      <c r="CV4" s="1141">
        <f t="shared" si="1"/>
        <v>30</v>
      </c>
      <c r="CW4" s="1141">
        <f t="shared" si="1"/>
        <v>31</v>
      </c>
      <c r="CX4" s="1141">
        <f t="shared" si="1"/>
        <v>31</v>
      </c>
      <c r="CY4" s="1141">
        <f t="shared" si="1"/>
        <v>30</v>
      </c>
      <c r="CZ4" s="1141">
        <f t="shared" si="1"/>
        <v>31</v>
      </c>
      <c r="DA4" s="1141">
        <f t="shared" si="1"/>
        <v>30</v>
      </c>
      <c r="DB4" s="1141">
        <f t="shared" si="1"/>
        <v>31</v>
      </c>
      <c r="DC4" s="1141">
        <f t="shared" si="1"/>
        <v>31</v>
      </c>
      <c r="DD4" s="1141">
        <f t="shared" si="1"/>
        <v>29</v>
      </c>
      <c r="DE4" s="1141">
        <f t="shared" si="1"/>
        <v>31</v>
      </c>
      <c r="DF4" s="1141">
        <f t="shared" si="1"/>
        <v>30</v>
      </c>
      <c r="DG4" s="1141">
        <f t="shared" si="1"/>
        <v>31</v>
      </c>
      <c r="DH4" s="1141">
        <f t="shared" si="1"/>
        <v>30</v>
      </c>
      <c r="DI4" s="1141">
        <f t="shared" si="1"/>
        <v>31</v>
      </c>
      <c r="DJ4" s="1141">
        <f t="shared" si="1"/>
        <v>31</v>
      </c>
      <c r="DK4" s="1141">
        <f t="shared" si="1"/>
        <v>30</v>
      </c>
      <c r="DL4" s="1141">
        <f t="shared" si="1"/>
        <v>31</v>
      </c>
      <c r="DM4" s="1141">
        <f t="shared" si="1"/>
        <v>30</v>
      </c>
      <c r="DN4" s="1141">
        <f t="shared" si="1"/>
        <v>31</v>
      </c>
      <c r="DO4" s="1141">
        <f t="shared" si="1"/>
        <v>31</v>
      </c>
      <c r="DP4" s="1141">
        <f t="shared" si="1"/>
        <v>28</v>
      </c>
      <c r="DQ4" s="1141">
        <f t="shared" si="1"/>
        <v>31</v>
      </c>
      <c r="DR4" s="1141">
        <f t="shared" si="1"/>
        <v>30</v>
      </c>
      <c r="DS4" s="1141">
        <f t="shared" si="1"/>
        <v>31</v>
      </c>
      <c r="DT4" s="1141">
        <f t="shared" si="1"/>
        <v>30</v>
      </c>
      <c r="DU4" s="1141">
        <f t="shared" si="1"/>
        <v>31</v>
      </c>
      <c r="DV4" s="1141">
        <f t="shared" si="1"/>
        <v>31</v>
      </c>
    </row>
    <row r="5" spans="1:126" s="718" customFormat="1" ht="4.95" customHeight="1" x14ac:dyDescent="0.4">
      <c r="C5" s="728"/>
      <c r="D5" s="728"/>
      <c r="E5" s="738"/>
      <c r="F5" s="739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  <c r="Y5" s="740"/>
      <c r="Z5" s="740"/>
      <c r="AA5" s="740"/>
      <c r="AB5" s="740"/>
      <c r="AC5" s="740"/>
      <c r="AD5" s="740"/>
      <c r="AE5" s="740"/>
      <c r="AF5" s="740"/>
      <c r="AG5" s="740"/>
      <c r="AH5" s="740"/>
      <c r="AI5" s="740"/>
      <c r="AJ5" s="740"/>
      <c r="AK5" s="740"/>
      <c r="AL5" s="740"/>
      <c r="AM5" s="740"/>
      <c r="AN5" s="740"/>
      <c r="AO5" s="740"/>
      <c r="AP5" s="740"/>
      <c r="AQ5" s="740"/>
      <c r="AR5" s="740"/>
      <c r="AS5" s="740"/>
      <c r="AT5" s="740"/>
      <c r="AU5" s="740"/>
      <c r="AV5" s="740"/>
      <c r="AW5" s="740"/>
      <c r="AX5" s="740"/>
      <c r="AY5" s="740"/>
      <c r="AZ5" s="740"/>
      <c r="BA5" s="740"/>
      <c r="BB5" s="740"/>
      <c r="BC5" s="740"/>
      <c r="BD5" s="740"/>
      <c r="BE5" s="740"/>
      <c r="BF5" s="740"/>
      <c r="BG5" s="740"/>
      <c r="BH5" s="740"/>
      <c r="BI5" s="740"/>
      <c r="BJ5" s="740"/>
      <c r="BK5" s="740"/>
      <c r="BL5" s="740"/>
      <c r="BM5" s="740"/>
      <c r="BN5" s="740"/>
      <c r="BO5" s="740"/>
      <c r="BP5" s="740"/>
      <c r="BQ5" s="740"/>
      <c r="BR5" s="740"/>
      <c r="BS5" s="740"/>
      <c r="BT5" s="740"/>
      <c r="BU5" s="740"/>
      <c r="BV5" s="740"/>
      <c r="BW5" s="740"/>
      <c r="BX5" s="740"/>
      <c r="BY5" s="740"/>
      <c r="BZ5" s="740"/>
      <c r="CA5" s="740"/>
      <c r="CB5" s="740"/>
      <c r="CC5" s="740"/>
      <c r="CD5" s="740"/>
      <c r="CE5" s="740"/>
      <c r="CF5" s="740"/>
      <c r="CG5" s="740"/>
      <c r="CH5" s="740"/>
      <c r="CI5" s="740"/>
      <c r="CJ5" s="740"/>
      <c r="CK5" s="740"/>
      <c r="CL5" s="740"/>
      <c r="CM5" s="740"/>
      <c r="CN5" s="740"/>
      <c r="CO5" s="740"/>
      <c r="CP5" s="740"/>
      <c r="CQ5" s="740"/>
      <c r="CR5" s="740"/>
      <c r="CS5" s="740"/>
      <c r="CT5" s="740"/>
      <c r="CU5" s="740"/>
      <c r="CV5" s="740"/>
      <c r="CW5" s="740"/>
      <c r="CX5" s="740"/>
      <c r="CY5" s="740"/>
      <c r="CZ5" s="740"/>
      <c r="DA5" s="740"/>
      <c r="DB5" s="740"/>
      <c r="DC5" s="740"/>
      <c r="DD5" s="740"/>
      <c r="DE5" s="740"/>
      <c r="DF5" s="740"/>
      <c r="DG5" s="740"/>
      <c r="DH5" s="740"/>
      <c r="DI5" s="740"/>
      <c r="DJ5" s="740"/>
      <c r="DK5" s="740"/>
      <c r="DL5" s="740"/>
      <c r="DM5" s="740"/>
      <c r="DN5" s="740"/>
      <c r="DO5" s="740"/>
      <c r="DP5" s="740"/>
      <c r="DQ5" s="740"/>
      <c r="DR5" s="740"/>
      <c r="DS5" s="740"/>
      <c r="DT5" s="740"/>
      <c r="DU5" s="740"/>
      <c r="DV5" s="740"/>
    </row>
    <row r="6" spans="1:126" x14ac:dyDescent="0.4">
      <c r="B6" s="711" t="s">
        <v>76</v>
      </c>
      <c r="C6" s="711"/>
      <c r="D6" s="711"/>
      <c r="E6" s="1222"/>
      <c r="F6" s="1223">
        <f t="shared" ref="F6:AK6" si="2">SUM(F9:F50)</f>
        <v>0</v>
      </c>
      <c r="G6" s="1224">
        <f t="shared" si="2"/>
        <v>0</v>
      </c>
      <c r="H6" s="1224">
        <f t="shared" si="2"/>
        <v>0</v>
      </c>
      <c r="I6" s="1224">
        <f t="shared" si="2"/>
        <v>0</v>
      </c>
      <c r="J6" s="1224">
        <f t="shared" si="2"/>
        <v>0</v>
      </c>
      <c r="K6" s="1224">
        <f t="shared" si="2"/>
        <v>0</v>
      </c>
      <c r="L6" s="1224">
        <f t="shared" si="2"/>
        <v>0</v>
      </c>
      <c r="M6" s="1224">
        <f t="shared" si="2"/>
        <v>0</v>
      </c>
      <c r="N6" s="1224">
        <f t="shared" si="2"/>
        <v>0</v>
      </c>
      <c r="O6" s="1224">
        <f t="shared" si="2"/>
        <v>0</v>
      </c>
      <c r="P6" s="1224">
        <f t="shared" si="2"/>
        <v>0</v>
      </c>
      <c r="Q6" s="1224">
        <f t="shared" si="2"/>
        <v>0</v>
      </c>
      <c r="R6" s="1224">
        <f t="shared" si="2"/>
        <v>0</v>
      </c>
      <c r="S6" s="1224">
        <f t="shared" si="2"/>
        <v>0</v>
      </c>
      <c r="T6" s="1224">
        <f t="shared" si="2"/>
        <v>0</v>
      </c>
      <c r="U6" s="1224">
        <f t="shared" si="2"/>
        <v>0</v>
      </c>
      <c r="V6" s="1224">
        <f t="shared" si="2"/>
        <v>0</v>
      </c>
      <c r="W6" s="1224">
        <f t="shared" si="2"/>
        <v>0</v>
      </c>
      <c r="X6" s="1224">
        <f t="shared" si="2"/>
        <v>0</v>
      </c>
      <c r="Y6" s="1224">
        <f t="shared" si="2"/>
        <v>0</v>
      </c>
      <c r="Z6" s="1224">
        <f t="shared" si="2"/>
        <v>0</v>
      </c>
      <c r="AA6" s="1224">
        <f t="shared" si="2"/>
        <v>0</v>
      </c>
      <c r="AB6" s="1224">
        <f t="shared" si="2"/>
        <v>0</v>
      </c>
      <c r="AC6" s="1224">
        <f t="shared" si="2"/>
        <v>0</v>
      </c>
      <c r="AD6" s="1224">
        <f t="shared" si="2"/>
        <v>0</v>
      </c>
      <c r="AE6" s="1224">
        <f t="shared" si="2"/>
        <v>0</v>
      </c>
      <c r="AF6" s="1224">
        <f t="shared" si="2"/>
        <v>0</v>
      </c>
      <c r="AG6" s="1224">
        <f t="shared" si="2"/>
        <v>0</v>
      </c>
      <c r="AH6" s="1224">
        <f t="shared" si="2"/>
        <v>0</v>
      </c>
      <c r="AI6" s="1224">
        <f t="shared" si="2"/>
        <v>0</v>
      </c>
      <c r="AJ6" s="1224">
        <f t="shared" si="2"/>
        <v>0</v>
      </c>
      <c r="AK6" s="1224">
        <f t="shared" si="2"/>
        <v>0</v>
      </c>
      <c r="AL6" s="1224">
        <f t="shared" ref="AL6:BQ6" si="3">SUM(AL9:AL50)</f>
        <v>0</v>
      </c>
      <c r="AM6" s="1224">
        <f t="shared" si="3"/>
        <v>0</v>
      </c>
      <c r="AN6" s="1224">
        <f t="shared" si="3"/>
        <v>0</v>
      </c>
      <c r="AO6" s="1224">
        <f t="shared" si="3"/>
        <v>0</v>
      </c>
      <c r="AP6" s="1224">
        <f t="shared" si="3"/>
        <v>0</v>
      </c>
      <c r="AQ6" s="1224">
        <f t="shared" si="3"/>
        <v>0</v>
      </c>
      <c r="AR6" s="1224">
        <f t="shared" si="3"/>
        <v>0</v>
      </c>
      <c r="AS6" s="1224">
        <f t="shared" si="3"/>
        <v>0</v>
      </c>
      <c r="AT6" s="1224">
        <f t="shared" si="3"/>
        <v>0</v>
      </c>
      <c r="AU6" s="1224">
        <f t="shared" si="3"/>
        <v>0</v>
      </c>
      <c r="AV6" s="1224">
        <f t="shared" si="3"/>
        <v>0</v>
      </c>
      <c r="AW6" s="1224">
        <f t="shared" si="3"/>
        <v>0</v>
      </c>
      <c r="AX6" s="1224">
        <f t="shared" si="3"/>
        <v>0</v>
      </c>
      <c r="AY6" s="1224">
        <f t="shared" si="3"/>
        <v>0</v>
      </c>
      <c r="AZ6" s="1224">
        <f t="shared" si="3"/>
        <v>0</v>
      </c>
      <c r="BA6" s="1224">
        <f t="shared" si="3"/>
        <v>0</v>
      </c>
      <c r="BB6" s="1224">
        <f t="shared" si="3"/>
        <v>0</v>
      </c>
      <c r="BC6" s="1224">
        <f t="shared" si="3"/>
        <v>0</v>
      </c>
      <c r="BD6" s="1224">
        <f t="shared" si="3"/>
        <v>0</v>
      </c>
      <c r="BE6" s="1224">
        <f t="shared" si="3"/>
        <v>0</v>
      </c>
      <c r="BF6" s="1224">
        <f t="shared" si="3"/>
        <v>0</v>
      </c>
      <c r="BG6" s="1224">
        <f t="shared" si="3"/>
        <v>0</v>
      </c>
      <c r="BH6" s="1224">
        <f t="shared" si="3"/>
        <v>0</v>
      </c>
      <c r="BI6" s="1224">
        <f t="shared" si="3"/>
        <v>0</v>
      </c>
      <c r="BJ6" s="1224">
        <f t="shared" si="3"/>
        <v>0</v>
      </c>
      <c r="BK6" s="1224">
        <f t="shared" si="3"/>
        <v>0</v>
      </c>
      <c r="BL6" s="1224">
        <f t="shared" si="3"/>
        <v>0</v>
      </c>
      <c r="BM6" s="1224">
        <f t="shared" si="3"/>
        <v>0</v>
      </c>
      <c r="BN6" s="1224">
        <f t="shared" si="3"/>
        <v>0</v>
      </c>
      <c r="BO6" s="1224">
        <f t="shared" si="3"/>
        <v>0</v>
      </c>
      <c r="BP6" s="1224">
        <f t="shared" si="3"/>
        <v>0</v>
      </c>
      <c r="BQ6" s="1224">
        <f t="shared" si="3"/>
        <v>0</v>
      </c>
      <c r="BR6" s="1224">
        <f t="shared" ref="BR6:CW6" si="4">SUM(BR9:BR50)</f>
        <v>0</v>
      </c>
      <c r="BS6" s="1224">
        <f t="shared" si="4"/>
        <v>0</v>
      </c>
      <c r="BT6" s="1224">
        <f t="shared" si="4"/>
        <v>0</v>
      </c>
      <c r="BU6" s="1224">
        <f t="shared" si="4"/>
        <v>0</v>
      </c>
      <c r="BV6" s="1224">
        <f t="shared" si="4"/>
        <v>0</v>
      </c>
      <c r="BW6" s="1224">
        <f t="shared" si="4"/>
        <v>0</v>
      </c>
      <c r="BX6" s="1224">
        <f t="shared" si="4"/>
        <v>0</v>
      </c>
      <c r="BY6" s="1224">
        <f t="shared" si="4"/>
        <v>0</v>
      </c>
      <c r="BZ6" s="1224">
        <f t="shared" si="4"/>
        <v>0</v>
      </c>
      <c r="CA6" s="1224">
        <f t="shared" si="4"/>
        <v>0</v>
      </c>
      <c r="CB6" s="1224">
        <f t="shared" si="4"/>
        <v>0</v>
      </c>
      <c r="CC6" s="1224">
        <f t="shared" si="4"/>
        <v>0</v>
      </c>
      <c r="CD6" s="1224">
        <f t="shared" si="4"/>
        <v>0</v>
      </c>
      <c r="CE6" s="1224">
        <f t="shared" si="4"/>
        <v>0</v>
      </c>
      <c r="CF6" s="1224">
        <f t="shared" si="4"/>
        <v>0</v>
      </c>
      <c r="CG6" s="1224">
        <f t="shared" si="4"/>
        <v>0</v>
      </c>
      <c r="CH6" s="1224">
        <f t="shared" si="4"/>
        <v>0</v>
      </c>
      <c r="CI6" s="1224">
        <f t="shared" si="4"/>
        <v>0</v>
      </c>
      <c r="CJ6" s="1224">
        <f t="shared" si="4"/>
        <v>0</v>
      </c>
      <c r="CK6" s="1224">
        <f t="shared" si="4"/>
        <v>0</v>
      </c>
      <c r="CL6" s="1224">
        <f t="shared" si="4"/>
        <v>0</v>
      </c>
      <c r="CM6" s="1224">
        <f t="shared" si="4"/>
        <v>0</v>
      </c>
      <c r="CN6" s="1224">
        <f t="shared" si="4"/>
        <v>0</v>
      </c>
      <c r="CO6" s="1224">
        <f t="shared" si="4"/>
        <v>0</v>
      </c>
      <c r="CP6" s="1224">
        <f t="shared" si="4"/>
        <v>0</v>
      </c>
      <c r="CQ6" s="1224">
        <f t="shared" si="4"/>
        <v>0</v>
      </c>
      <c r="CR6" s="1224">
        <f t="shared" si="4"/>
        <v>0</v>
      </c>
      <c r="CS6" s="1224">
        <f t="shared" si="4"/>
        <v>0</v>
      </c>
      <c r="CT6" s="1224">
        <f t="shared" si="4"/>
        <v>0</v>
      </c>
      <c r="CU6" s="1224">
        <f t="shared" si="4"/>
        <v>0</v>
      </c>
      <c r="CV6" s="1224">
        <f t="shared" si="4"/>
        <v>0</v>
      </c>
      <c r="CW6" s="1224">
        <f t="shared" si="4"/>
        <v>0</v>
      </c>
      <c r="CX6" s="1224">
        <f t="shared" ref="CX6:DV6" si="5">SUM(CX9:CX50)</f>
        <v>0</v>
      </c>
      <c r="CY6" s="1224">
        <f t="shared" si="5"/>
        <v>0</v>
      </c>
      <c r="CZ6" s="1224">
        <f t="shared" si="5"/>
        <v>0</v>
      </c>
      <c r="DA6" s="1224">
        <f t="shared" si="5"/>
        <v>0</v>
      </c>
      <c r="DB6" s="1224">
        <f t="shared" si="5"/>
        <v>0</v>
      </c>
      <c r="DC6" s="1224">
        <f t="shared" si="5"/>
        <v>0</v>
      </c>
      <c r="DD6" s="1224">
        <f t="shared" si="5"/>
        <v>0</v>
      </c>
      <c r="DE6" s="1224">
        <f t="shared" si="5"/>
        <v>0</v>
      </c>
      <c r="DF6" s="1224">
        <f t="shared" si="5"/>
        <v>0</v>
      </c>
      <c r="DG6" s="1224">
        <f t="shared" si="5"/>
        <v>0</v>
      </c>
      <c r="DH6" s="1224">
        <f t="shared" si="5"/>
        <v>0</v>
      </c>
      <c r="DI6" s="1224">
        <f t="shared" si="5"/>
        <v>0</v>
      </c>
      <c r="DJ6" s="1224">
        <f t="shared" si="5"/>
        <v>0</v>
      </c>
      <c r="DK6" s="1224">
        <f t="shared" si="5"/>
        <v>0</v>
      </c>
      <c r="DL6" s="1224">
        <f t="shared" si="5"/>
        <v>0</v>
      </c>
      <c r="DM6" s="1224">
        <f t="shared" si="5"/>
        <v>0</v>
      </c>
      <c r="DN6" s="1224">
        <f t="shared" si="5"/>
        <v>0</v>
      </c>
      <c r="DO6" s="1224">
        <f t="shared" si="5"/>
        <v>0</v>
      </c>
      <c r="DP6" s="1224">
        <f t="shared" si="5"/>
        <v>0</v>
      </c>
      <c r="DQ6" s="1224">
        <f t="shared" si="5"/>
        <v>0</v>
      </c>
      <c r="DR6" s="1224">
        <f t="shared" si="5"/>
        <v>0</v>
      </c>
      <c r="DS6" s="1224">
        <f t="shared" si="5"/>
        <v>0</v>
      </c>
      <c r="DT6" s="1224">
        <f t="shared" si="5"/>
        <v>0</v>
      </c>
      <c r="DU6" s="1224">
        <f t="shared" si="5"/>
        <v>0</v>
      </c>
      <c r="DV6" s="1224">
        <f t="shared" si="5"/>
        <v>0</v>
      </c>
    </row>
    <row r="7" spans="1:126" x14ac:dyDescent="0.4">
      <c r="B7" s="711" t="s">
        <v>681</v>
      </c>
      <c r="C7" s="711"/>
      <c r="D7" s="711"/>
      <c r="E7" s="1222"/>
      <c r="F7" s="1223">
        <f>F6-F6</f>
        <v>0</v>
      </c>
      <c r="G7" s="1224">
        <f>G6-F6</f>
        <v>0</v>
      </c>
      <c r="H7" s="1224">
        <f t="shared" ref="H7:M7" si="6">H6-G6</f>
        <v>0</v>
      </c>
      <c r="I7" s="1224">
        <f t="shared" si="6"/>
        <v>0</v>
      </c>
      <c r="J7" s="1224">
        <f t="shared" si="6"/>
        <v>0</v>
      </c>
      <c r="K7" s="1224">
        <f t="shared" si="6"/>
        <v>0</v>
      </c>
      <c r="L7" s="1224">
        <f t="shared" si="6"/>
        <v>0</v>
      </c>
      <c r="M7" s="1224">
        <f t="shared" si="6"/>
        <v>0</v>
      </c>
      <c r="N7" s="1224">
        <f t="shared" ref="N7:AS7" si="7">N6-M6</f>
        <v>0</v>
      </c>
      <c r="O7" s="1224">
        <f t="shared" si="7"/>
        <v>0</v>
      </c>
      <c r="P7" s="1224">
        <f t="shared" si="7"/>
        <v>0</v>
      </c>
      <c r="Q7" s="1224">
        <f t="shared" si="7"/>
        <v>0</v>
      </c>
      <c r="R7" s="1224">
        <f t="shared" si="7"/>
        <v>0</v>
      </c>
      <c r="S7" s="1224">
        <f t="shared" si="7"/>
        <v>0</v>
      </c>
      <c r="T7" s="1224">
        <f t="shared" si="7"/>
        <v>0</v>
      </c>
      <c r="U7" s="1224">
        <f t="shared" si="7"/>
        <v>0</v>
      </c>
      <c r="V7" s="1224">
        <f t="shared" si="7"/>
        <v>0</v>
      </c>
      <c r="W7" s="1224">
        <f t="shared" si="7"/>
        <v>0</v>
      </c>
      <c r="X7" s="1224">
        <f t="shared" si="7"/>
        <v>0</v>
      </c>
      <c r="Y7" s="1224">
        <f t="shared" si="7"/>
        <v>0</v>
      </c>
      <c r="Z7" s="1224">
        <f t="shared" si="7"/>
        <v>0</v>
      </c>
      <c r="AA7" s="1224">
        <f t="shared" si="7"/>
        <v>0</v>
      </c>
      <c r="AB7" s="1224">
        <f t="shared" si="7"/>
        <v>0</v>
      </c>
      <c r="AC7" s="1224">
        <f t="shared" si="7"/>
        <v>0</v>
      </c>
      <c r="AD7" s="1224">
        <f t="shared" si="7"/>
        <v>0</v>
      </c>
      <c r="AE7" s="1224">
        <f t="shared" si="7"/>
        <v>0</v>
      </c>
      <c r="AF7" s="1224">
        <f t="shared" si="7"/>
        <v>0</v>
      </c>
      <c r="AG7" s="1224">
        <f t="shared" si="7"/>
        <v>0</v>
      </c>
      <c r="AH7" s="1224">
        <f t="shared" si="7"/>
        <v>0</v>
      </c>
      <c r="AI7" s="1224">
        <f t="shared" si="7"/>
        <v>0</v>
      </c>
      <c r="AJ7" s="1224">
        <f t="shared" si="7"/>
        <v>0</v>
      </c>
      <c r="AK7" s="1224">
        <f t="shared" si="7"/>
        <v>0</v>
      </c>
      <c r="AL7" s="1224">
        <f t="shared" si="7"/>
        <v>0</v>
      </c>
      <c r="AM7" s="1224">
        <f t="shared" si="7"/>
        <v>0</v>
      </c>
      <c r="AN7" s="1224">
        <f t="shared" si="7"/>
        <v>0</v>
      </c>
      <c r="AO7" s="1224">
        <f t="shared" si="7"/>
        <v>0</v>
      </c>
      <c r="AP7" s="1224">
        <f t="shared" si="7"/>
        <v>0</v>
      </c>
      <c r="AQ7" s="1224">
        <f t="shared" si="7"/>
        <v>0</v>
      </c>
      <c r="AR7" s="1224">
        <f t="shared" si="7"/>
        <v>0</v>
      </c>
      <c r="AS7" s="1224">
        <f t="shared" si="7"/>
        <v>0</v>
      </c>
      <c r="AT7" s="1224">
        <f t="shared" ref="AT7:BY7" si="8">AT6-AS6</f>
        <v>0</v>
      </c>
      <c r="AU7" s="1224">
        <f t="shared" si="8"/>
        <v>0</v>
      </c>
      <c r="AV7" s="1224">
        <f t="shared" si="8"/>
        <v>0</v>
      </c>
      <c r="AW7" s="1224">
        <f t="shared" si="8"/>
        <v>0</v>
      </c>
      <c r="AX7" s="1224">
        <f t="shared" si="8"/>
        <v>0</v>
      </c>
      <c r="AY7" s="1224">
        <f t="shared" si="8"/>
        <v>0</v>
      </c>
      <c r="AZ7" s="1224">
        <f t="shared" si="8"/>
        <v>0</v>
      </c>
      <c r="BA7" s="1224">
        <f t="shared" si="8"/>
        <v>0</v>
      </c>
      <c r="BB7" s="1224">
        <f t="shared" si="8"/>
        <v>0</v>
      </c>
      <c r="BC7" s="1224">
        <f t="shared" si="8"/>
        <v>0</v>
      </c>
      <c r="BD7" s="1224">
        <f t="shared" si="8"/>
        <v>0</v>
      </c>
      <c r="BE7" s="1224">
        <f t="shared" si="8"/>
        <v>0</v>
      </c>
      <c r="BF7" s="1224">
        <f t="shared" si="8"/>
        <v>0</v>
      </c>
      <c r="BG7" s="1224">
        <f t="shared" si="8"/>
        <v>0</v>
      </c>
      <c r="BH7" s="1224">
        <f t="shared" si="8"/>
        <v>0</v>
      </c>
      <c r="BI7" s="1224">
        <f t="shared" si="8"/>
        <v>0</v>
      </c>
      <c r="BJ7" s="1224">
        <f t="shared" si="8"/>
        <v>0</v>
      </c>
      <c r="BK7" s="1224">
        <f t="shared" si="8"/>
        <v>0</v>
      </c>
      <c r="BL7" s="1224">
        <f t="shared" si="8"/>
        <v>0</v>
      </c>
      <c r="BM7" s="1224">
        <f t="shared" si="8"/>
        <v>0</v>
      </c>
      <c r="BN7" s="1224">
        <f t="shared" si="8"/>
        <v>0</v>
      </c>
      <c r="BO7" s="1224">
        <f t="shared" si="8"/>
        <v>0</v>
      </c>
      <c r="BP7" s="1224">
        <f t="shared" si="8"/>
        <v>0</v>
      </c>
      <c r="BQ7" s="1224">
        <f t="shared" si="8"/>
        <v>0</v>
      </c>
      <c r="BR7" s="1224">
        <f t="shared" si="8"/>
        <v>0</v>
      </c>
      <c r="BS7" s="1224">
        <f t="shared" si="8"/>
        <v>0</v>
      </c>
      <c r="BT7" s="1224">
        <f t="shared" si="8"/>
        <v>0</v>
      </c>
      <c r="BU7" s="1224">
        <f t="shared" si="8"/>
        <v>0</v>
      </c>
      <c r="BV7" s="1224">
        <f t="shared" si="8"/>
        <v>0</v>
      </c>
      <c r="BW7" s="1224">
        <f t="shared" si="8"/>
        <v>0</v>
      </c>
      <c r="BX7" s="1224">
        <f t="shared" si="8"/>
        <v>0</v>
      </c>
      <c r="BY7" s="1224">
        <f t="shared" si="8"/>
        <v>0</v>
      </c>
      <c r="BZ7" s="1224">
        <f t="shared" ref="BZ7:CS7" si="9">BZ6-BY6</f>
        <v>0</v>
      </c>
      <c r="CA7" s="1224">
        <f t="shared" si="9"/>
        <v>0</v>
      </c>
      <c r="CB7" s="1224">
        <f t="shared" si="9"/>
        <v>0</v>
      </c>
      <c r="CC7" s="1224">
        <f t="shared" si="9"/>
        <v>0</v>
      </c>
      <c r="CD7" s="1224">
        <f t="shared" si="9"/>
        <v>0</v>
      </c>
      <c r="CE7" s="1224">
        <f t="shared" si="9"/>
        <v>0</v>
      </c>
      <c r="CF7" s="1224">
        <f t="shared" si="9"/>
        <v>0</v>
      </c>
      <c r="CG7" s="1224">
        <f t="shared" si="9"/>
        <v>0</v>
      </c>
      <c r="CH7" s="1224">
        <f t="shared" si="9"/>
        <v>0</v>
      </c>
      <c r="CI7" s="1224">
        <f t="shared" si="9"/>
        <v>0</v>
      </c>
      <c r="CJ7" s="1224">
        <f t="shared" si="9"/>
        <v>0</v>
      </c>
      <c r="CK7" s="1224">
        <f t="shared" si="9"/>
        <v>0</v>
      </c>
      <c r="CL7" s="1224">
        <f t="shared" si="9"/>
        <v>0</v>
      </c>
      <c r="CM7" s="1224">
        <f t="shared" si="9"/>
        <v>0</v>
      </c>
      <c r="CN7" s="1224">
        <f t="shared" si="9"/>
        <v>0</v>
      </c>
      <c r="CO7" s="1224">
        <f t="shared" si="9"/>
        <v>0</v>
      </c>
      <c r="CP7" s="1224">
        <f t="shared" si="9"/>
        <v>0</v>
      </c>
      <c r="CQ7" s="1224">
        <f t="shared" si="9"/>
        <v>0</v>
      </c>
      <c r="CR7" s="1224">
        <f t="shared" si="9"/>
        <v>0</v>
      </c>
      <c r="CS7" s="1224">
        <f t="shared" si="9"/>
        <v>0</v>
      </c>
      <c r="CT7" s="1224"/>
      <c r="CU7" s="1224"/>
      <c r="CV7" s="1224"/>
      <c r="CW7" s="1224"/>
      <c r="CX7" s="1224"/>
      <c r="CY7" s="1224"/>
      <c r="CZ7" s="1224"/>
      <c r="DA7" s="1224"/>
      <c r="DB7" s="1224"/>
      <c r="DC7" s="1224"/>
      <c r="DD7" s="1224"/>
      <c r="DE7" s="1224"/>
      <c r="DF7" s="1224"/>
      <c r="DG7" s="1224"/>
      <c r="DH7" s="1224"/>
      <c r="DI7" s="1224"/>
      <c r="DJ7" s="1224"/>
      <c r="DK7" s="1224"/>
      <c r="DL7" s="1224"/>
      <c r="DM7" s="1224"/>
      <c r="DN7" s="1224"/>
      <c r="DO7" s="1224"/>
      <c r="DP7" s="1224"/>
      <c r="DQ7" s="1224"/>
      <c r="DR7" s="1224"/>
      <c r="DS7" s="1224"/>
      <c r="DT7" s="1224"/>
      <c r="DU7" s="1224"/>
      <c r="DV7" s="1224"/>
    </row>
    <row r="8" spans="1:126" s="585" customFormat="1" x14ac:dyDescent="0.4">
      <c r="A8" s="724"/>
      <c r="B8" s="526" t="s">
        <v>84</v>
      </c>
      <c r="C8" s="717" t="s">
        <v>77</v>
      </c>
      <c r="D8" s="526" t="s">
        <v>85</v>
      </c>
      <c r="E8" s="540" t="s">
        <v>54</v>
      </c>
      <c r="F8" s="1247"/>
      <c r="G8" s="1248"/>
      <c r="H8" s="1248"/>
      <c r="I8" s="1248"/>
      <c r="J8" s="1248"/>
      <c r="K8" s="1248"/>
      <c r="L8" s="1248"/>
      <c r="M8" s="1248"/>
      <c r="N8" s="1248"/>
      <c r="O8" s="1248"/>
      <c r="P8" s="1248"/>
      <c r="Q8" s="1248"/>
      <c r="R8" s="1248"/>
      <c r="S8" s="1248"/>
      <c r="T8" s="1248"/>
      <c r="U8" s="1248"/>
      <c r="V8" s="1248"/>
      <c r="W8" s="1248"/>
      <c r="X8" s="1248"/>
      <c r="Y8" s="1248"/>
      <c r="Z8" s="1248"/>
      <c r="AA8" s="1248"/>
      <c r="AB8" s="1248"/>
      <c r="AC8" s="1248"/>
      <c r="AD8" s="1248"/>
      <c r="AE8" s="1248"/>
      <c r="AF8" s="1248"/>
      <c r="AG8" s="1248"/>
      <c r="AH8" s="1248"/>
      <c r="AI8" s="1248"/>
      <c r="AJ8" s="1248"/>
      <c r="AK8" s="1248"/>
      <c r="AL8" s="1248"/>
      <c r="AM8" s="1248"/>
      <c r="AN8" s="1248"/>
      <c r="AO8" s="1248"/>
      <c r="AP8" s="1248"/>
      <c r="AQ8" s="1248"/>
      <c r="AR8" s="1248"/>
      <c r="AS8" s="1248"/>
      <c r="AT8" s="1248"/>
      <c r="AU8" s="1248"/>
      <c r="AV8" s="1248"/>
      <c r="AW8" s="1248"/>
      <c r="AX8" s="1248"/>
      <c r="AY8" s="1248"/>
      <c r="AZ8" s="1248"/>
      <c r="BA8" s="1248"/>
      <c r="BB8" s="1248"/>
      <c r="BC8" s="1248"/>
      <c r="BD8" s="1248"/>
      <c r="BE8" s="1248"/>
      <c r="BF8" s="1248"/>
      <c r="BG8" s="1248"/>
      <c r="BH8" s="1248"/>
      <c r="BI8" s="1248"/>
      <c r="BJ8" s="1248"/>
      <c r="BK8" s="1248"/>
      <c r="BL8" s="1248"/>
      <c r="BM8" s="1248"/>
      <c r="BN8" s="1248"/>
      <c r="BO8" s="1248"/>
      <c r="BP8" s="1248"/>
      <c r="BQ8" s="1248"/>
      <c r="BR8" s="1248"/>
      <c r="BS8" s="1248"/>
      <c r="BT8" s="1248"/>
      <c r="BU8" s="1248"/>
      <c r="BV8" s="1248"/>
      <c r="BW8" s="1248"/>
      <c r="BX8" s="1248"/>
      <c r="BY8" s="1248"/>
      <c r="BZ8" s="1248"/>
      <c r="CA8" s="1248"/>
      <c r="CB8" s="1248"/>
      <c r="CC8" s="1248"/>
      <c r="CD8" s="1248"/>
      <c r="CE8" s="1248"/>
      <c r="CF8" s="1248"/>
      <c r="CG8" s="1248"/>
      <c r="CH8" s="1248"/>
      <c r="CI8" s="1248"/>
      <c r="CJ8" s="1248"/>
      <c r="CK8" s="1248"/>
      <c r="CL8" s="1248"/>
      <c r="CM8" s="1248"/>
      <c r="CN8" s="1248"/>
      <c r="CO8" s="1248"/>
      <c r="CP8" s="1248"/>
      <c r="CQ8" s="1248"/>
      <c r="CR8" s="1248"/>
      <c r="CS8" s="1248"/>
      <c r="CT8" s="1248"/>
      <c r="CU8" s="1248"/>
      <c r="CV8" s="1248"/>
      <c r="CW8" s="1248"/>
      <c r="CX8" s="1248"/>
      <c r="CY8" s="1248"/>
      <c r="CZ8" s="1248"/>
      <c r="DA8" s="1248"/>
      <c r="DB8" s="1248"/>
      <c r="DC8" s="1248"/>
      <c r="DD8" s="1248"/>
      <c r="DE8" s="1248"/>
      <c r="DF8" s="1248"/>
      <c r="DG8" s="1248"/>
      <c r="DH8" s="1248"/>
      <c r="DI8" s="1248"/>
      <c r="DJ8" s="1248"/>
      <c r="DK8" s="1248"/>
      <c r="DL8" s="1248"/>
      <c r="DM8" s="1248"/>
      <c r="DN8" s="1248"/>
      <c r="DO8" s="1248"/>
      <c r="DP8" s="1248"/>
      <c r="DQ8" s="1248"/>
      <c r="DR8" s="1248"/>
      <c r="DS8" s="1248"/>
      <c r="DT8" s="1248"/>
      <c r="DU8" s="1248"/>
      <c r="DV8" s="1248"/>
    </row>
    <row r="9" spans="1:126" s="464" customFormat="1" x14ac:dyDescent="0.4">
      <c r="A9" s="736"/>
      <c r="B9" s="464" t="str">
        <f>'Rent Roll'!$B5</f>
        <v>월드비전</v>
      </c>
      <c r="C9" s="1219">
        <f>'Rent Roll'!$K5</f>
        <v>3099.04</v>
      </c>
      <c r="D9" s="1220">
        <f>'Rent Roll'!$M5</f>
        <v>0</v>
      </c>
      <c r="E9" s="1221">
        <f>'Rent Roll'!$N5</f>
        <v>0</v>
      </c>
      <c r="F9" s="588">
        <f>IFERROR(IF(F$3=EOMONTH('Rent Roll'!$C5-1,0),$C9*$D9/$C$1,IF(F$3=EOMONTH('Rent Roll'!$D5,0),0,IF(NOT(E9=0),NOT(Index_운영!F31=0)*E9*(1+$E9*Index_운영!F163),$C9*$D9/$C$1*Index_운영!F31))),0)</f>
        <v>0</v>
      </c>
      <c r="G9" s="589">
        <f>IFERROR(IF(G$3=EOMONTH('Rent Roll'!$C5-1,0),$C9*$D9/$C$1,IF(G$3=EOMONTH('Rent Roll'!$D5,0),0,IF(NOT(F9=0),NOT(Index_운영!G31=0)*F9*(1+$E9*Index_운영!G163),$C9*$D9/$C$1*Index_운영!G31))),0)</f>
        <v>0</v>
      </c>
      <c r="H9" s="589">
        <f>IFERROR(IF(H$3=EOMONTH('Rent Roll'!$C5-1,0),$C9*$D9/$C$1,IF(H$3=EOMONTH('Rent Roll'!$D5,0),0,IF(NOT(G9=0),NOT(Index_운영!H31=0)*G9*(1+$E9*Index_운영!H163),$C9*$D9/$C$1*Index_운영!H31))),0)</f>
        <v>0</v>
      </c>
      <c r="I9" s="589">
        <f>IFERROR(IF(I$3=EOMONTH('Rent Roll'!$C5-1,0),$C9*$D9/$C$1,IF(I$3=EOMONTH('Rent Roll'!$D5,0),0,IF(NOT(H9=0),NOT(Index_운영!I31=0)*H9*(1+$E9*Index_운영!I163),$C9*$D9/$C$1*Index_운영!I31))),0)</f>
        <v>0</v>
      </c>
      <c r="J9" s="589">
        <f>IFERROR(IF(J$3=EOMONTH('Rent Roll'!$C5-1,0),$C9*$D9/$C$1,IF(J$3=EOMONTH('Rent Roll'!$D5,0),0,IF(NOT(I9=0),NOT(Index_운영!J31=0)*I9*(1+$E9*Index_운영!J163),$C9*$D9/$C$1*Index_운영!J31))),0)</f>
        <v>0</v>
      </c>
      <c r="K9" s="589">
        <f>IFERROR(IF(K$3=EOMONTH('Rent Roll'!$C5-1,0),$C9*$D9/$C$1,IF(K$3=EOMONTH('Rent Roll'!$D5,0),0,IF(NOT(J9=0),NOT(Index_운영!K31=0)*J9*(1+$E9*Index_운영!K163),$C9*$D9/$C$1*Index_운영!K31))),0)</f>
        <v>0</v>
      </c>
      <c r="L9" s="589">
        <f>IFERROR(IF(L$3=EOMONTH('Rent Roll'!$C5-1,0),$C9*$D9/$C$1,IF(L$3=EOMONTH('Rent Roll'!$D5,0),0,IF(NOT(K9=0),NOT(Index_운영!L31=0)*K9*(1+$E9*Index_운영!L163),$C9*$D9/$C$1*Index_운영!L31))),0)</f>
        <v>0</v>
      </c>
      <c r="M9" s="589">
        <f>IFERROR(IF(M$3=EOMONTH('Rent Roll'!$C5-1,0),$C9*$D9/$C$1,IF(M$3=EOMONTH('Rent Roll'!$D5,0),0,IF(NOT(L9=0),NOT(Index_운영!M31=0)*L9*(1+$E9*Index_운영!M163),$C9*$D9/$C$1*Index_운영!M31))),0)</f>
        <v>0</v>
      </c>
      <c r="N9" s="589">
        <f>IFERROR(IF(N$3=EOMONTH('Rent Roll'!$C5-1,0),$C9*$D9/$C$1,IF(N$3=EOMONTH('Rent Roll'!$D5,0),0,IF(NOT(M9=0),NOT(Index_운영!N31=0)*M9*(1+$E9*Index_운영!N163),$C9*$D9/$C$1*Index_운영!N31))),0)</f>
        <v>0</v>
      </c>
      <c r="O9" s="589">
        <f>IFERROR(IF(O$3=EOMONTH('Rent Roll'!$C5-1,0),$C9*$D9/$C$1,IF(O$3=EOMONTH('Rent Roll'!$D5,0),0,IF(NOT(N9=0),NOT(Index_운영!O31=0)*N9*(1+$E9*Index_운영!O163),$C9*$D9/$C$1*Index_운영!O31))),0)</f>
        <v>0</v>
      </c>
      <c r="P9" s="589">
        <f>IFERROR(IF(P$3=EOMONTH('Rent Roll'!$C5-1,0),$C9*$D9/$C$1,IF(P$3=EOMONTH('Rent Roll'!$D5,0),0,IF(NOT(O9=0),NOT(Index_운영!P31=0)*O9*(1+$E9*Index_운영!P163),$C9*$D9/$C$1*Index_운영!P31))),0)</f>
        <v>0</v>
      </c>
      <c r="Q9" s="589">
        <f>IFERROR(IF(Q$3=EOMONTH('Rent Roll'!$C5-1,0),$C9*$D9/$C$1,IF(Q$3=EOMONTH('Rent Roll'!$D5,0),0,IF(NOT(P9=0),NOT(Index_운영!Q31=0)*P9*(1+$E9*Index_운영!Q163),$C9*$D9/$C$1*Index_운영!Q31))),0)</f>
        <v>0</v>
      </c>
      <c r="R9" s="589">
        <f>IFERROR(IF(R$3=EOMONTH('Rent Roll'!$C5-1,0),$C9*$D9/$C$1,IF(R$3=EOMONTH('Rent Roll'!$D5,0),0,IF(NOT(Q9=0),NOT(Index_운영!R31=0)*Q9*(1+$E9*Index_운영!R163),$C9*$D9/$C$1*Index_운영!R31))),0)</f>
        <v>0</v>
      </c>
      <c r="S9" s="589">
        <f>IFERROR(IF(S$3=EOMONTH('Rent Roll'!$C5-1,0),$C9*$D9/$C$1,IF(S$3=EOMONTH('Rent Roll'!$D5,0),0,IF(NOT(R9=0),NOT(Index_운영!S31=0)*R9*(1+$E9*Index_운영!S163),$C9*$D9/$C$1*Index_운영!S31))),0)</f>
        <v>0</v>
      </c>
      <c r="T9" s="589">
        <f>IFERROR(IF(T$3=EOMONTH('Rent Roll'!$C5-1,0),$C9*$D9/$C$1,IF(T$3=EOMONTH('Rent Roll'!$D5,0),0,IF(NOT(S9=0),NOT(Index_운영!T31=0)*S9*(1+$E9*Index_운영!T163),$C9*$D9/$C$1*Index_운영!T31))),0)</f>
        <v>0</v>
      </c>
      <c r="U9" s="589">
        <f>IFERROR(IF(U$3=EOMONTH('Rent Roll'!$C5-1,0),$C9*$D9/$C$1,IF(U$3=EOMONTH('Rent Roll'!$D5,0),0,IF(NOT(T9=0),NOT(Index_운영!U31=0)*T9*(1+$E9*Index_운영!U163),$C9*$D9/$C$1*Index_운영!U31))),0)</f>
        <v>0</v>
      </c>
      <c r="V9" s="589">
        <f>IFERROR(IF(V$3=EOMONTH('Rent Roll'!$C5-1,0),$C9*$D9/$C$1,IF(V$3=EOMONTH('Rent Roll'!$D5,0),0,IF(NOT(U9=0),NOT(Index_운영!V31=0)*U9*(1+$E9*Index_운영!V163),$C9*$D9/$C$1*Index_운영!V31))),0)</f>
        <v>0</v>
      </c>
      <c r="W9" s="589">
        <f>IFERROR(IF(W$3=EOMONTH('Rent Roll'!$C5-1,0),$C9*$D9/$C$1,IF(W$3=EOMONTH('Rent Roll'!$D5,0),0,IF(NOT(V9=0),NOT(Index_운영!W31=0)*V9*(1+$E9*Index_운영!W163),$C9*$D9/$C$1*Index_운영!W31))),0)</f>
        <v>0</v>
      </c>
      <c r="X9" s="589">
        <f>IFERROR(IF(X$3=EOMONTH('Rent Roll'!$C5-1,0),$C9*$D9/$C$1,IF(X$3=EOMONTH('Rent Roll'!$D5,0),0,IF(NOT(W9=0),NOT(Index_운영!X31=0)*W9*(1+$E9*Index_운영!X163),$C9*$D9/$C$1*Index_운영!X31))),0)</f>
        <v>0</v>
      </c>
      <c r="Y9" s="589">
        <f>IFERROR(IF(Y$3=EOMONTH('Rent Roll'!$C5-1,0),$C9*$D9/$C$1,IF(Y$3=EOMONTH('Rent Roll'!$D5,0),0,IF(NOT(X9=0),NOT(Index_운영!Y31=0)*X9*(1+$E9*Index_운영!Y163),$C9*$D9/$C$1*Index_운영!Y31))),0)</f>
        <v>0</v>
      </c>
      <c r="Z9" s="589">
        <f>IFERROR(IF(Z$3=EOMONTH('Rent Roll'!$C5-1,0),$C9*$D9/$C$1,IF(Z$3=EOMONTH('Rent Roll'!$D5,0),0,IF(NOT(Y9=0),NOT(Index_운영!Z31=0)*Y9*(1+$E9*Index_운영!Z163),$C9*$D9/$C$1*Index_운영!Z31))),0)</f>
        <v>0</v>
      </c>
      <c r="AA9" s="589">
        <f>IFERROR(IF(AA$3=EOMONTH('Rent Roll'!$C5-1,0),$C9*$D9/$C$1,IF(AA$3=EOMONTH('Rent Roll'!$D5,0),0,IF(NOT(Z9=0),NOT(Index_운영!AA31=0)*Z9*(1+$E9*Index_운영!AA163),$C9*$D9/$C$1*Index_운영!AA31))),0)</f>
        <v>0</v>
      </c>
      <c r="AB9" s="589">
        <f>IFERROR(IF(AB$3=EOMONTH('Rent Roll'!$C5-1,0),$C9*$D9/$C$1,IF(AB$3=EOMONTH('Rent Roll'!$D5,0),0,IF(NOT(AA9=0),NOT(Index_운영!AB31=0)*AA9*(1+$E9*Index_운영!AB163),$C9*$D9/$C$1*Index_운영!AB31))),0)</f>
        <v>0</v>
      </c>
      <c r="AC9" s="589">
        <f>IFERROR(IF(AC$3=EOMONTH('Rent Roll'!$C5-1,0),$C9*$D9/$C$1,IF(AC$3=EOMONTH('Rent Roll'!$D5,0),0,IF(NOT(AB9=0),NOT(Index_운영!AC31=0)*AB9*(1+$E9*Index_운영!AC163),$C9*$D9/$C$1*Index_운영!AC31))),0)</f>
        <v>0</v>
      </c>
      <c r="AD9" s="589">
        <f>IFERROR(IF(AD$3=EOMONTH('Rent Roll'!$C5-1,0),$C9*$D9/$C$1,IF(AD$3=EOMONTH('Rent Roll'!$D5,0),0,IF(NOT(AC9=0),NOT(Index_운영!AD31=0)*AC9*(1+$E9*Index_운영!AD163),$C9*$D9/$C$1*Index_운영!AD31))),0)</f>
        <v>0</v>
      </c>
      <c r="AE9" s="589">
        <f>IFERROR(IF(AE$3=EOMONTH('Rent Roll'!$C5-1,0),$C9*$D9/$C$1,IF(AE$3=EOMONTH('Rent Roll'!$D5,0),0,IF(NOT(AD9=0),NOT(Index_운영!AE31=0)*AD9*(1+$E9*Index_운영!AE163),$C9*$D9/$C$1*Index_운영!AE31))),0)</f>
        <v>0</v>
      </c>
      <c r="AF9" s="589">
        <f>IFERROR(IF(AF$3=EOMONTH('Rent Roll'!$C5-1,0),$C9*$D9/$C$1,IF(AF$3=EOMONTH('Rent Roll'!$D5,0),0,IF(NOT(AE9=0),NOT(Index_운영!AF31=0)*AE9*(1+$E9*Index_운영!AF163),$C9*$D9/$C$1*Index_운영!AF31))),0)</f>
        <v>0</v>
      </c>
      <c r="AG9" s="589">
        <f>IFERROR(IF(AG$3=EOMONTH('Rent Roll'!$C5-1,0),$C9*$D9/$C$1,IF(AG$3=EOMONTH('Rent Roll'!$D5,0),0,IF(NOT(AF9=0),NOT(Index_운영!AG31=0)*AF9*(1+$E9*Index_운영!AG163),$C9*$D9/$C$1*Index_운영!AG31))),0)</f>
        <v>0</v>
      </c>
      <c r="AH9" s="589">
        <f>IFERROR(IF(AH$3=EOMONTH('Rent Roll'!$C5-1,0),$C9*$D9/$C$1,IF(AH$3=EOMONTH('Rent Roll'!$D5,0),0,IF(NOT(AG9=0),NOT(Index_운영!AH31=0)*AG9*(1+$E9*Index_운영!AH163),$C9*$D9/$C$1*Index_운영!AH31))),0)</f>
        <v>0</v>
      </c>
      <c r="AI9" s="589">
        <f>IFERROR(IF(AI$3=EOMONTH('Rent Roll'!$C5-1,0),$C9*$D9/$C$1,IF(AI$3=EOMONTH('Rent Roll'!$D5,0),0,IF(NOT(AH9=0),NOT(Index_운영!AI31=0)*AH9*(1+$E9*Index_운영!AI163),$C9*$D9/$C$1*Index_운영!AI31))),0)</f>
        <v>0</v>
      </c>
      <c r="AJ9" s="589">
        <f>IFERROR(IF(AJ$3=EOMONTH('Rent Roll'!$C5-1,0),$C9*$D9/$C$1,IF(AJ$3=EOMONTH('Rent Roll'!$D5,0),0,IF(NOT(AI9=0),NOT(Index_운영!AJ31=0)*AI9*(1+$E9*Index_운영!AJ163),$C9*$D9/$C$1*Index_운영!AJ31))),0)</f>
        <v>0</v>
      </c>
      <c r="AK9" s="589">
        <f>IFERROR(IF(AK$3=EOMONTH('Rent Roll'!$C5-1,0),$C9*$D9/$C$1,IF(AK$3=EOMONTH('Rent Roll'!$D5,0),0,IF(NOT(AJ9=0),NOT(Index_운영!AK31=0)*AJ9*(1+$E9*Index_운영!AK163),$C9*$D9/$C$1*Index_운영!AK31))),0)</f>
        <v>0</v>
      </c>
      <c r="AL9" s="589">
        <f>IFERROR(IF(AL$3=EOMONTH('Rent Roll'!$C5-1,0),$C9*$D9/$C$1,IF(AL$3=EOMONTH('Rent Roll'!$D5,0),0,IF(NOT(AK9=0),NOT(Index_운영!AL31=0)*AK9*(1+$E9*Index_운영!AL163),$C9*$D9/$C$1*Index_운영!AL31))),0)</f>
        <v>0</v>
      </c>
      <c r="AM9" s="589">
        <f>IFERROR(IF(AM$3=EOMONTH('Rent Roll'!$C5-1,0),$C9*$D9/$C$1,IF(AM$3=EOMONTH('Rent Roll'!$D5,0),0,IF(NOT(AL9=0),NOT(Index_운영!AM31=0)*AL9*(1+$E9*Index_운영!AM163),$C9*$D9/$C$1*Index_운영!AM31))),0)</f>
        <v>0</v>
      </c>
      <c r="AN9" s="589">
        <f>IFERROR(IF(AN$3=EOMONTH('Rent Roll'!$C5-1,0),$C9*$D9/$C$1,IF(AN$3=EOMONTH('Rent Roll'!$D5,0),0,IF(NOT(AM9=0),NOT(Index_운영!AN31=0)*AM9*(1+$E9*Index_운영!AN163),$C9*$D9/$C$1*Index_운영!AN31))),0)</f>
        <v>0</v>
      </c>
      <c r="AO9" s="589">
        <f>IFERROR(IF(AO$3=EOMONTH('Rent Roll'!$C5-1,0),$C9*$D9/$C$1,IF(AO$3=EOMONTH('Rent Roll'!$D5,0),0,IF(NOT(AN9=0),NOT(Index_운영!AO31=0)*AN9*(1+$E9*Index_운영!AO163),$C9*$D9/$C$1*Index_운영!AO31))),0)</f>
        <v>0</v>
      </c>
      <c r="AP9" s="589">
        <f>IFERROR(IF(AP$3=EOMONTH('Rent Roll'!$C5-1,0),$C9*$D9/$C$1,IF(AP$3=EOMONTH('Rent Roll'!$D5,0),0,IF(NOT(AO9=0),NOT(Index_운영!AP31=0)*AO9*(1+$E9*Index_운영!AP163),$C9*$D9/$C$1*Index_운영!AP31))),0)</f>
        <v>0</v>
      </c>
      <c r="AQ9" s="589">
        <f>IFERROR(IF(AQ$3=EOMONTH('Rent Roll'!$C5-1,0),$C9*$D9/$C$1,IF(AQ$3=EOMONTH('Rent Roll'!$D5,0),0,IF(NOT(AP9=0),NOT(Index_운영!AQ31=0)*AP9*(1+$E9*Index_운영!AQ163),$C9*$D9/$C$1*Index_운영!AQ31))),0)</f>
        <v>0</v>
      </c>
      <c r="AR9" s="589">
        <f>IFERROR(IF(AR$3=EOMONTH('Rent Roll'!$C5-1,0),$C9*$D9/$C$1,IF(AR$3=EOMONTH('Rent Roll'!$D5,0),0,IF(NOT(AQ9=0),NOT(Index_운영!AR31=0)*AQ9*(1+$E9*Index_운영!AR163),$C9*$D9/$C$1*Index_운영!AR31))),0)</f>
        <v>0</v>
      </c>
      <c r="AS9" s="589">
        <f>IFERROR(IF(AS$3=EOMONTH('Rent Roll'!$C5-1,0),$C9*$D9/$C$1,IF(AS$3=EOMONTH('Rent Roll'!$D5,0),0,IF(NOT(AR9=0),NOT(Index_운영!AS31=0)*AR9*(1+$E9*Index_운영!AS163),$C9*$D9/$C$1*Index_운영!AS31))),0)</f>
        <v>0</v>
      </c>
      <c r="AT9" s="589">
        <f>IFERROR(IF(AT$3=EOMONTH('Rent Roll'!$C5-1,0),$C9*$D9/$C$1,IF(AT$3=EOMONTH('Rent Roll'!$D5,0),0,IF(NOT(AS9=0),NOT(Index_운영!AT31=0)*AS9*(1+$E9*Index_운영!AT163),$C9*$D9/$C$1*Index_운영!AT31))),0)</f>
        <v>0</v>
      </c>
      <c r="AU9" s="589">
        <f>IFERROR(IF(AU$3=EOMONTH('Rent Roll'!$C5-1,0),$C9*$D9/$C$1,IF(AU$3=EOMONTH('Rent Roll'!$D5,0),0,IF(NOT(AT9=0),NOT(Index_운영!AU31=0)*AT9*(1+$E9*Index_운영!AU163),$C9*$D9/$C$1*Index_운영!AU31))),0)</f>
        <v>0</v>
      </c>
      <c r="AV9" s="589">
        <f>IFERROR(IF(AV$3=EOMONTH('Rent Roll'!$C5-1,0),$C9*$D9/$C$1,IF(AV$3=EOMONTH('Rent Roll'!$D5,0),0,IF(NOT(AU9=0),NOT(Index_운영!AV31=0)*AU9*(1+$E9*Index_운영!AV163),$C9*$D9/$C$1*Index_운영!AV31))),0)</f>
        <v>0</v>
      </c>
      <c r="AW9" s="589">
        <f>IFERROR(IF(AW$3=EOMONTH('Rent Roll'!$C5-1,0),$C9*$D9/$C$1,IF(AW$3=EOMONTH('Rent Roll'!$D5,0),0,IF(NOT(AV9=0),NOT(Index_운영!AW31=0)*AV9*(1+$E9*Index_운영!AW163),$C9*$D9/$C$1*Index_운영!AW31))),0)</f>
        <v>0</v>
      </c>
      <c r="AX9" s="589">
        <f>IFERROR(IF(AX$3=EOMONTH('Rent Roll'!$C5-1,0),$C9*$D9/$C$1,IF(AX$3=EOMONTH('Rent Roll'!$D5,0),0,IF(NOT(AW9=0),NOT(Index_운영!AX31=0)*AW9*(1+$E9*Index_운영!AX163),$C9*$D9/$C$1*Index_운영!AX31))),0)</f>
        <v>0</v>
      </c>
      <c r="AY9" s="589">
        <f>IFERROR(IF(AY$3=EOMONTH('Rent Roll'!$C5-1,0),$C9*$D9/$C$1,IF(AY$3=EOMONTH('Rent Roll'!$D5,0),0,IF(NOT(AX9=0),NOT(Index_운영!AY31=0)*AX9*(1+$E9*Index_운영!AY163),$C9*$D9/$C$1*Index_운영!AY31))),0)</f>
        <v>0</v>
      </c>
      <c r="AZ9" s="589">
        <f>IFERROR(IF(AZ$3=EOMONTH('Rent Roll'!$C5-1,0),$C9*$D9/$C$1,IF(AZ$3=EOMONTH('Rent Roll'!$D5,0),0,IF(NOT(AY9=0),NOT(Index_운영!AZ31=0)*AY9*(1+$E9*Index_운영!AZ163),$C9*$D9/$C$1*Index_운영!AZ31))),0)</f>
        <v>0</v>
      </c>
      <c r="BA9" s="589">
        <f>IFERROR(IF(BA$3=EOMONTH('Rent Roll'!$C5-1,0),$C9*$D9/$C$1,IF(BA$3=EOMONTH('Rent Roll'!$D5,0),0,IF(NOT(AZ9=0),NOT(Index_운영!BA31=0)*AZ9*(1+$E9*Index_운영!BA163),$C9*$D9/$C$1*Index_운영!BA31))),0)</f>
        <v>0</v>
      </c>
      <c r="BB9" s="589">
        <f>IFERROR(IF(BB$3=EOMONTH('Rent Roll'!$C5-1,0),$C9*$D9/$C$1,IF(BB$3=EOMONTH('Rent Roll'!$D5,0),0,IF(NOT(BA9=0),NOT(Index_운영!BB31=0)*BA9*(1+$E9*Index_운영!BB163),$C9*$D9/$C$1*Index_운영!BB31))),0)</f>
        <v>0</v>
      </c>
      <c r="BC9" s="589">
        <f>IFERROR(IF(BC$3=EOMONTH('Rent Roll'!$C5-1,0),$C9*$D9/$C$1,IF(BC$3=EOMONTH('Rent Roll'!$D5,0),0,IF(NOT(BB9=0),NOT(Index_운영!BC31=0)*BB9*(1+$E9*Index_운영!BC163),$C9*$D9/$C$1*Index_운영!BC31))),0)</f>
        <v>0</v>
      </c>
      <c r="BD9" s="589">
        <f>IFERROR(IF(BD$3=EOMONTH('Rent Roll'!$C5-1,0),$C9*$D9/$C$1,IF(BD$3=EOMONTH('Rent Roll'!$D5,0),0,IF(NOT(BC9=0),NOT(Index_운영!BD31=0)*BC9*(1+$E9*Index_운영!BD163),$C9*$D9/$C$1*Index_운영!BD31))),0)</f>
        <v>0</v>
      </c>
      <c r="BE9" s="589">
        <f>IFERROR(IF(BE$3=EOMONTH('Rent Roll'!$C5-1,0),$C9*$D9/$C$1,IF(BE$3=EOMONTH('Rent Roll'!$D5,0),0,IF(NOT(BD9=0),NOT(Index_운영!BE31=0)*BD9*(1+$E9*Index_운영!BE163),$C9*$D9/$C$1*Index_운영!BE31))),0)</f>
        <v>0</v>
      </c>
      <c r="BF9" s="589">
        <f>IFERROR(IF(BF$3=EOMONTH('Rent Roll'!$C5-1,0),$C9*$D9/$C$1,IF(BF$3=EOMONTH('Rent Roll'!$D5,0),0,IF(NOT(BE9=0),NOT(Index_운영!BF31=0)*BE9*(1+$E9*Index_운영!BF163),$C9*$D9/$C$1*Index_운영!BF31))),0)</f>
        <v>0</v>
      </c>
      <c r="BG9" s="589">
        <f>IFERROR(IF(BG$3=EOMONTH('Rent Roll'!$C5-1,0),$C9*$D9/$C$1,IF(BG$3=EOMONTH('Rent Roll'!$D5,0),0,IF(NOT(BF9=0),NOT(Index_운영!BG31=0)*BF9*(1+$E9*Index_운영!BG163),$C9*$D9/$C$1*Index_운영!BG31))),0)</f>
        <v>0</v>
      </c>
      <c r="BH9" s="589">
        <f>IFERROR(IF(BH$3=EOMONTH('Rent Roll'!$C5-1,0),$C9*$D9/$C$1,IF(BH$3=EOMONTH('Rent Roll'!$D5,0),0,IF(NOT(BG9=0),NOT(Index_운영!BH31=0)*BG9*(1+$E9*Index_운영!BH163),$C9*$D9/$C$1*Index_운영!BH31))),0)</f>
        <v>0</v>
      </c>
      <c r="BI9" s="589">
        <f>IFERROR(IF(BI$3=EOMONTH('Rent Roll'!$C5-1,0),$C9*$D9/$C$1,IF(BI$3=EOMONTH('Rent Roll'!$D5,0),0,IF(NOT(BH9=0),NOT(Index_운영!BI31=0)*BH9*(1+$E9*Index_운영!BI163),$C9*$D9/$C$1*Index_운영!BI31))),0)</f>
        <v>0</v>
      </c>
      <c r="BJ9" s="589">
        <f>IFERROR(IF(BJ$3=EOMONTH('Rent Roll'!$C5-1,0),$C9*$D9/$C$1,IF(BJ$3=EOMONTH('Rent Roll'!$D5,0),0,IF(NOT(BI9=0),NOT(Index_운영!BJ31=0)*BI9*(1+$E9*Index_운영!BJ163),$C9*$D9/$C$1*Index_운영!BJ31))),0)</f>
        <v>0</v>
      </c>
      <c r="BK9" s="589">
        <f>IFERROR(IF(BK$3=EOMONTH('Rent Roll'!$C5-1,0),$C9*$D9/$C$1,IF(BK$3=EOMONTH('Rent Roll'!$D5,0),0,IF(NOT(BJ9=0),NOT(Index_운영!BK31=0)*BJ9*(1+$E9*Index_운영!BK163),$C9*$D9/$C$1*Index_운영!BK31))),0)</f>
        <v>0</v>
      </c>
      <c r="BL9" s="589">
        <f>IFERROR(IF(BL$3=EOMONTH('Rent Roll'!$C5-1,0),$C9*$D9/$C$1,IF(BL$3=EOMONTH('Rent Roll'!$D5,0),0,IF(NOT(BK9=0),NOT(Index_운영!BL31=0)*BK9*(1+$E9*Index_운영!BL163),$C9*$D9/$C$1*Index_운영!BL31))),0)</f>
        <v>0</v>
      </c>
      <c r="BM9" s="589">
        <f>IFERROR(IF(BM$3=EOMONTH('Rent Roll'!$C5-1,0),$C9*$D9/$C$1,IF(BM$3=EOMONTH('Rent Roll'!$D5,0),0,IF(NOT(BL9=0),NOT(Index_운영!BM31=0)*BL9*(1+$E9*Index_운영!BM163),$C9*$D9/$C$1*Index_운영!BM31))),0)</f>
        <v>0</v>
      </c>
      <c r="BN9" s="589">
        <f>IFERROR(IF(BN$3=EOMONTH('Rent Roll'!$C5-1,0),$C9*$D9/$C$1,IF(BN$3=EOMONTH('Rent Roll'!$D5,0),0,IF(NOT(BM9=0),NOT(Index_운영!BN31=0)*BM9*(1+$E9*Index_운영!BN163),$C9*$D9/$C$1*Index_운영!BN31))),0)</f>
        <v>0</v>
      </c>
      <c r="BO9" s="589">
        <f>IFERROR(IF(BO$3=EOMONTH('Rent Roll'!$C5-1,0),$C9*$D9/$C$1,IF(BO$3=EOMONTH('Rent Roll'!$D5,0),0,IF(NOT(BN9=0),NOT(Index_운영!BO31=0)*BN9*(1+$E9*Index_운영!BO163),$C9*$D9/$C$1*Index_운영!BO31))),0)</f>
        <v>0</v>
      </c>
      <c r="BP9" s="589">
        <f>IFERROR(IF(BP$3=EOMONTH('Rent Roll'!$C5-1,0),$C9*$D9/$C$1,IF(BP$3=EOMONTH('Rent Roll'!$D5,0),0,IF(NOT(BO9=0),NOT(Index_운영!BP31=0)*BO9*(1+$E9*Index_운영!BP163),$C9*$D9/$C$1*Index_운영!BP31))),0)</f>
        <v>0</v>
      </c>
      <c r="BQ9" s="589">
        <f>IFERROR(IF(BQ$3=EOMONTH('Rent Roll'!$C5-1,0),$C9*$D9/$C$1,IF(BQ$3=EOMONTH('Rent Roll'!$D5,0),0,IF(NOT(BP9=0),NOT(Index_운영!BQ31=0)*BP9*(1+$E9*Index_운영!BQ163),$C9*$D9/$C$1*Index_운영!BQ31))),0)</f>
        <v>0</v>
      </c>
      <c r="BR9" s="589">
        <f>IFERROR(IF(BR$3=EOMONTH('Rent Roll'!$C5-1,0),$C9*$D9/$C$1,IF(BR$3=EOMONTH('Rent Roll'!$D5,0),0,IF(NOT(BQ9=0),NOT(Index_운영!BR31=0)*BQ9*(1+$E9*Index_운영!BR163),$C9*$D9/$C$1*Index_운영!BR31))),0)</f>
        <v>0</v>
      </c>
      <c r="BS9" s="589">
        <f>IFERROR(IF(BS$3=EOMONTH('Rent Roll'!$C5-1,0),$C9*$D9/$C$1,IF(BS$3=EOMONTH('Rent Roll'!$D5,0),0,IF(NOT(BR9=0),NOT(Index_운영!BS31=0)*BR9*(1+$E9*Index_운영!BS163),$C9*$D9/$C$1*Index_운영!BS31))),0)</f>
        <v>0</v>
      </c>
      <c r="BT9" s="589">
        <f>IFERROR(IF(BT$3=EOMONTH('Rent Roll'!$C5-1,0),$C9*$D9/$C$1,IF(BT$3=EOMONTH('Rent Roll'!$D5,0),0,IF(NOT(BS9=0),NOT(Index_운영!BT31=0)*BS9*(1+$E9*Index_운영!BT163),$C9*$D9/$C$1*Index_운영!BT31))),0)</f>
        <v>0</v>
      </c>
      <c r="BU9" s="589">
        <f>IFERROR(IF(BU$3=EOMONTH('Rent Roll'!$C5-1,0),$C9*$D9/$C$1,IF(BU$3=EOMONTH('Rent Roll'!$D5,0),0,IF(NOT(BT9=0),NOT(Index_운영!BU31=0)*BT9*(1+$E9*Index_운영!BU163),$C9*$D9/$C$1*Index_운영!BU31))),0)</f>
        <v>0</v>
      </c>
      <c r="BV9" s="589">
        <f>IFERROR(IF(BV$3=EOMONTH('Rent Roll'!$C5-1,0),$C9*$D9/$C$1,IF(BV$3=EOMONTH('Rent Roll'!$D5,0),0,IF(NOT(BU9=0),NOT(Index_운영!BV31=0)*BU9*(1+$E9*Index_운영!BV163),$C9*$D9/$C$1*Index_운영!BV31))),0)</f>
        <v>0</v>
      </c>
      <c r="BW9" s="589">
        <f>IFERROR(IF(BW$3=EOMONTH('Rent Roll'!$C5-1,0),$C9*$D9/$C$1,IF(BW$3=EOMONTH('Rent Roll'!$D5,0),0,IF(NOT(BV9=0),NOT(Index_운영!BW31=0)*BV9*(1+$E9*Index_운영!BW163),$C9*$D9/$C$1*Index_운영!BW31))),0)</f>
        <v>0</v>
      </c>
      <c r="BX9" s="589">
        <f>IFERROR(IF(BX$3=EOMONTH('Rent Roll'!$C5-1,0),$C9*$D9/$C$1,IF(BX$3=EOMONTH('Rent Roll'!$D5,0),0,IF(NOT(BW9=0),NOT(Index_운영!BX31=0)*BW9*(1+$E9*Index_운영!BX163),$C9*$D9/$C$1*Index_운영!BX31))),0)</f>
        <v>0</v>
      </c>
      <c r="BY9" s="589">
        <f>IFERROR(IF(BY$3=EOMONTH('Rent Roll'!$C5-1,0),$C9*$D9/$C$1,IF(BY$3=EOMONTH('Rent Roll'!$D5,0),0,IF(NOT(BX9=0),NOT(Index_운영!BY31=0)*BX9*(1+$E9*Index_운영!BY163),$C9*$D9/$C$1*Index_운영!BY31))),0)</f>
        <v>0</v>
      </c>
      <c r="BZ9" s="589">
        <f>IFERROR(IF(BZ$3=EOMONTH('Rent Roll'!$C5-1,0),$C9*$D9/$C$1,IF(BZ$3=EOMONTH('Rent Roll'!$D5,0),0,IF(NOT(BY9=0),NOT(Index_운영!BZ31=0)*BY9*(1+$E9*Index_운영!BZ163),$C9*$D9/$C$1*Index_운영!BZ31))),0)</f>
        <v>0</v>
      </c>
      <c r="CA9" s="589">
        <f>IFERROR(IF(CA$3=EOMONTH('Rent Roll'!$C5-1,0),$C9*$D9/$C$1,IF(CA$3=EOMONTH('Rent Roll'!$D5,0),0,IF(NOT(BZ9=0),NOT(Index_운영!CA31=0)*BZ9*(1+$E9*Index_운영!CA163),$C9*$D9/$C$1*Index_운영!CA31))),0)</f>
        <v>0</v>
      </c>
      <c r="CB9" s="589">
        <f>IFERROR(IF(CB$3=EOMONTH('Rent Roll'!$C5-1,0),$C9*$D9/$C$1,IF(CB$3=EOMONTH('Rent Roll'!$D5,0),0,IF(NOT(CA9=0),NOT(Index_운영!CB31=0)*CA9*(1+$E9*Index_운영!CB163),$C9*$D9/$C$1*Index_운영!CB31))),0)</f>
        <v>0</v>
      </c>
      <c r="CC9" s="589">
        <f>IFERROR(IF(CC$3=EOMONTH('Rent Roll'!$C5-1,0),$C9*$D9/$C$1,IF(CC$3=EOMONTH('Rent Roll'!$D5,0),0,IF(NOT(CB9=0),NOT(Index_운영!CC31=0)*CB9*(1+$E9*Index_운영!CC163),$C9*$D9/$C$1*Index_운영!CC31))),0)</f>
        <v>0</v>
      </c>
      <c r="CD9" s="589">
        <f>IFERROR(IF(CD$3=EOMONTH('Rent Roll'!$C5-1,0),$C9*$D9/$C$1,IF(CD$3=EOMONTH('Rent Roll'!$D5,0),0,IF(NOT(CC9=0),NOT(Index_운영!CD31=0)*CC9*(1+$E9*Index_운영!CD163),$C9*$D9/$C$1*Index_운영!CD31))),0)</f>
        <v>0</v>
      </c>
      <c r="CE9" s="589">
        <f>IFERROR(IF(CE$3=EOMONTH('Rent Roll'!$C5-1,0),$C9*$D9/$C$1,IF(CE$3=EOMONTH('Rent Roll'!$D5,0),0,IF(NOT(CD9=0),NOT(Index_운영!CE31=0)*CD9*(1+$E9*Index_운영!CE163),$C9*$D9/$C$1*Index_운영!CE31))),0)</f>
        <v>0</v>
      </c>
      <c r="CF9" s="589">
        <f>IFERROR(IF(CF$3=EOMONTH('Rent Roll'!$C5-1,0),$C9*$D9/$C$1,IF(CF$3=EOMONTH('Rent Roll'!$D5,0),0,IF(NOT(CE9=0),NOT(Index_운영!CF31=0)*CE9*(1+$E9*Index_운영!CF163),$C9*$D9/$C$1*Index_운영!CF31))),0)</f>
        <v>0</v>
      </c>
      <c r="CG9" s="589">
        <f>IFERROR(IF(CG$3=EOMONTH('Rent Roll'!$C5-1,0),$C9*$D9/$C$1,IF(CG$3=EOMONTH('Rent Roll'!$D5,0),0,IF(NOT(CF9=0),NOT(Index_운영!CG31=0)*CF9*(1+$E9*Index_운영!CG163),$C9*$D9/$C$1*Index_운영!CG31))),0)</f>
        <v>0</v>
      </c>
      <c r="CH9" s="589">
        <f>IFERROR(IF(CH$3=EOMONTH('Rent Roll'!$C5-1,0),$C9*$D9/$C$1,IF(CH$3=EOMONTH('Rent Roll'!$D5,0),0,IF(NOT(CG9=0),NOT(Index_운영!CH31=0)*CG9*(1+$E9*Index_운영!CH163),$C9*$D9/$C$1*Index_운영!CH31))),0)</f>
        <v>0</v>
      </c>
      <c r="CI9" s="589">
        <f>IFERROR(IF(CI$3=EOMONTH('Rent Roll'!$C5-1,0),$C9*$D9/$C$1,IF(CI$3=EOMONTH('Rent Roll'!$D5,0),0,IF(NOT(CH9=0),NOT(Index_운영!CI31=0)*CH9*(1+$E9*Index_운영!CI163),$C9*$D9/$C$1*Index_운영!CI31))),0)</f>
        <v>0</v>
      </c>
      <c r="CJ9" s="589">
        <f>IFERROR(IF(CJ$3=EOMONTH('Rent Roll'!$C5-1,0),$C9*$D9/$C$1,IF(CJ$3=EOMONTH('Rent Roll'!$D5,0),0,IF(NOT(CI9=0),NOT(Index_운영!CJ31=0)*CI9*(1+$E9*Index_운영!CJ163),$C9*$D9/$C$1*Index_운영!CJ31))),0)</f>
        <v>0</v>
      </c>
      <c r="CK9" s="589">
        <f>IFERROR(IF(CK$3=EOMONTH('Rent Roll'!$C5-1,0),$C9*$D9/$C$1,IF(CK$3=EOMONTH('Rent Roll'!$D5,0),0,IF(NOT(CJ9=0),NOT(Index_운영!CK31=0)*CJ9*(1+$E9*Index_운영!CK163),$C9*$D9/$C$1*Index_운영!CK31))),0)</f>
        <v>0</v>
      </c>
      <c r="CL9" s="589">
        <f>IFERROR(IF(CL$3=EOMONTH('Rent Roll'!$C5-1,0),$C9*$D9/$C$1,IF(CL$3=EOMONTH('Rent Roll'!$D5,0),0,IF(NOT(CK9=0),NOT(Index_운영!CL31=0)*CK9*(1+$E9*Index_운영!CL163),$C9*$D9/$C$1*Index_운영!CL31))),0)</f>
        <v>0</v>
      </c>
      <c r="CM9" s="589">
        <f>IFERROR(IF(CM$3=EOMONTH('Rent Roll'!$C5-1,0),$C9*$D9/$C$1,IF(CM$3=EOMONTH('Rent Roll'!$D5,0),0,IF(NOT(CL9=0),NOT(Index_운영!CM31=0)*CL9*(1+$E9*Index_운영!CM163),$C9*$D9/$C$1*Index_운영!CM31))),0)</f>
        <v>0</v>
      </c>
      <c r="CN9" s="589">
        <f>IFERROR(IF(CN$3=EOMONTH('Rent Roll'!$C5-1,0),$C9*$D9/$C$1,IF(CN$3=EOMONTH('Rent Roll'!$D5,0),0,IF(NOT(CM9=0),NOT(Index_운영!CN31=0)*CM9*(1+$E9*Index_운영!CN163),$C9*$D9/$C$1*Index_운영!CN31))),0)</f>
        <v>0</v>
      </c>
      <c r="CO9" s="589">
        <f>IFERROR(IF(CO$3=EOMONTH('Rent Roll'!$C5-1,0),$C9*$D9/$C$1,IF(CO$3=EOMONTH('Rent Roll'!$D5,0),0,IF(NOT(CN9=0),NOT(Index_운영!CO31=0)*CN9*(1+$E9*Index_운영!CO163),$C9*$D9/$C$1*Index_운영!CO31))),0)</f>
        <v>0</v>
      </c>
      <c r="CP9" s="589">
        <f>IFERROR(IF(CP$3=EOMONTH('Rent Roll'!$C5-1,0),$C9*$D9/$C$1,IF(CP$3=EOMONTH('Rent Roll'!$D5,0),0,IF(NOT(CO9=0),NOT(Index_운영!CP31=0)*CO9*(1+$E9*Index_운영!CP163),$C9*$D9/$C$1*Index_운영!CP31))),0)</f>
        <v>0</v>
      </c>
      <c r="CQ9" s="589">
        <f>IFERROR(IF(CQ$3=EOMONTH('Rent Roll'!$C5-1,0),$C9*$D9/$C$1,IF(CQ$3=EOMONTH('Rent Roll'!$D5,0),0,IF(NOT(CP9=0),NOT(Index_운영!CQ31=0)*CP9*(1+$E9*Index_운영!CQ163),$C9*$D9/$C$1*Index_운영!CQ31))),0)</f>
        <v>0</v>
      </c>
      <c r="CR9" s="589">
        <f>IFERROR(IF(CR$3=EOMONTH('Rent Roll'!$C5-1,0),$C9*$D9/$C$1,IF(CR$3=EOMONTH('Rent Roll'!$D5,0),0,IF(NOT(CQ9=0),NOT(Index_운영!CR31=0)*CQ9*(1+$E9*Index_운영!CR163),$C9*$D9/$C$1*Index_운영!CR31))),0)</f>
        <v>0</v>
      </c>
      <c r="CS9" s="589">
        <f>IFERROR(IF(CS$3=EOMONTH('Rent Roll'!$C5-1,0),$C9*$D9/$C$1,IF(CS$3=EOMONTH('Rent Roll'!$D5,0),0,IF(NOT(CR9=0),NOT(Index_운영!CS31=0)*CR9*(1+$E9*Index_운영!CS163),$C9*$D9/$C$1*Index_운영!CS31))),0)</f>
        <v>0</v>
      </c>
      <c r="CT9" s="589">
        <f>IFERROR(IF(CT$3=EOMONTH('Rent Roll'!$C5-1,0),$C9*$D9/$C$1,IF(CT$3=EOMONTH('Rent Roll'!$D5,0),0,IF(NOT(CS9=0),NOT(Index_운영!CT31=0)*CS9*(1+$E9*Index_운영!CT163),$C9*$D9/$C$1*Index_운영!CT31))),0)</f>
        <v>0</v>
      </c>
      <c r="CU9" s="589">
        <f>IFERROR(IF(CU$3=EOMONTH('Rent Roll'!$C5-1,0),$C9*$D9/$C$1,IF(CU$3=EOMONTH('Rent Roll'!$D5,0),0,IF(NOT(CT9=0),NOT(Index_운영!CU31=0)*CT9*(1+$E9*Index_운영!CU163),$C9*$D9/$C$1*Index_운영!CU31))),0)</f>
        <v>0</v>
      </c>
      <c r="CV9" s="589">
        <f>IFERROR(IF(CV$3=EOMONTH('Rent Roll'!$C5-1,0),$C9*$D9/$C$1,IF(CV$3=EOMONTH('Rent Roll'!$D5,0),0,IF(NOT(CU9=0),NOT(Index_운영!CV31=0)*CU9*(1+$E9*Index_운영!CV163),$C9*$D9/$C$1*Index_운영!CV31))),0)</f>
        <v>0</v>
      </c>
      <c r="CW9" s="589">
        <f>IFERROR(IF(CW$3=EOMONTH('Rent Roll'!$C5-1,0),$C9*$D9/$C$1,IF(CW$3=EOMONTH('Rent Roll'!$D5,0),0,IF(NOT(CV9=0),NOT(Index_운영!CW31=0)*CV9*(1+$E9*Index_운영!CW163),$C9*$D9/$C$1*Index_운영!CW31))),0)</f>
        <v>0</v>
      </c>
      <c r="CX9" s="589">
        <f>IFERROR(IF(CX$3=EOMONTH('Rent Roll'!$C5-1,0),$C9*$D9/$C$1,IF(CX$3=EOMONTH('Rent Roll'!$D5,0),0,IF(NOT(CW9=0),NOT(Index_운영!CX31=0)*CW9*(1+$E9*Index_운영!CX163),$C9*$D9/$C$1*Index_운영!CX31))),0)</f>
        <v>0</v>
      </c>
      <c r="CY9" s="589">
        <f>IFERROR(IF(CY$3=EOMONTH('Rent Roll'!$C5-1,0),$C9*$D9/$C$1,IF(CY$3=EOMONTH('Rent Roll'!$D5,0),0,IF(NOT(CX9=0),NOT(Index_운영!CY31=0)*CX9*(1+$E9*Index_운영!CY163),$C9*$D9/$C$1*Index_운영!CY31))),0)</f>
        <v>0</v>
      </c>
      <c r="CZ9" s="589">
        <f>IFERROR(IF(CZ$3=EOMONTH('Rent Roll'!$C5-1,0),$C9*$D9/$C$1,IF(CZ$3=EOMONTH('Rent Roll'!$D5,0),0,IF(NOT(CY9=0),NOT(Index_운영!CZ31=0)*CY9*(1+$E9*Index_운영!CZ163),$C9*$D9/$C$1*Index_운영!CZ31))),0)</f>
        <v>0</v>
      </c>
      <c r="DA9" s="589">
        <f>IFERROR(IF(DA$3=EOMONTH('Rent Roll'!$C5-1,0),$C9*$D9/$C$1,IF(DA$3=EOMONTH('Rent Roll'!$D5,0),0,IF(NOT(CZ9=0),NOT(Index_운영!DA31=0)*CZ9*(1+$E9*Index_운영!DA163),$C9*$D9/$C$1*Index_운영!DA31))),0)</f>
        <v>0</v>
      </c>
      <c r="DB9" s="589">
        <f>IFERROR(IF(DB$3=EOMONTH('Rent Roll'!$C5-1,0),$C9*$D9/$C$1,IF(DB$3=EOMONTH('Rent Roll'!$D5,0),0,IF(NOT(DA9=0),NOT(Index_운영!DB31=0)*DA9*(1+$E9*Index_운영!DB163),$C9*$D9/$C$1*Index_운영!DB31))),0)</f>
        <v>0</v>
      </c>
      <c r="DC9" s="589">
        <f>IFERROR(IF(DC$3=EOMONTH('Rent Roll'!$C5-1,0),$C9*$D9/$C$1,IF(DC$3=EOMONTH('Rent Roll'!$D5,0),0,IF(NOT(DB9=0),NOT(Index_운영!DC31=0)*DB9*(1+$E9*Index_운영!DC163),$C9*$D9/$C$1*Index_운영!DC31))),0)</f>
        <v>0</v>
      </c>
      <c r="DD9" s="589">
        <f>IFERROR(IF(DD$3=EOMONTH('Rent Roll'!$C5-1,0),$C9*$D9/$C$1,IF(DD$3=EOMONTH('Rent Roll'!$D5,0),0,IF(NOT(DC9=0),NOT(Index_운영!DD31=0)*DC9*(1+$E9*Index_운영!DD163),$C9*$D9/$C$1*Index_운영!DD31))),0)</f>
        <v>0</v>
      </c>
      <c r="DE9" s="589">
        <f>IFERROR(IF(DE$3=EOMONTH('Rent Roll'!$C5-1,0),$C9*$D9/$C$1,IF(DE$3=EOMONTH('Rent Roll'!$D5,0),0,IF(NOT(DD9=0),NOT(Index_운영!DE31=0)*DD9*(1+$E9*Index_운영!DE163),$C9*$D9/$C$1*Index_운영!DE31))),0)</f>
        <v>0</v>
      </c>
      <c r="DF9" s="589">
        <f>IFERROR(IF(DF$3=EOMONTH('Rent Roll'!$C5-1,0),$C9*$D9/$C$1,IF(DF$3=EOMONTH('Rent Roll'!$D5,0),0,IF(NOT(DE9=0),NOT(Index_운영!DF31=0)*DE9*(1+$E9*Index_운영!DF163),$C9*$D9/$C$1*Index_운영!DF31))),0)</f>
        <v>0</v>
      </c>
      <c r="DG9" s="589">
        <f>IFERROR(IF(DG$3=EOMONTH('Rent Roll'!$C5-1,0),$C9*$D9/$C$1,IF(DG$3=EOMONTH('Rent Roll'!$D5,0),0,IF(NOT(DF9=0),NOT(Index_운영!DG31=0)*DF9*(1+$E9*Index_운영!DG163),$C9*$D9/$C$1*Index_운영!DG31))),0)</f>
        <v>0</v>
      </c>
      <c r="DH9" s="589">
        <f>IFERROR(IF(DH$3=EOMONTH('Rent Roll'!$C5-1,0),$C9*$D9/$C$1,IF(DH$3=EOMONTH('Rent Roll'!$D5,0),0,IF(NOT(DG9=0),NOT(Index_운영!DH31=0)*DG9*(1+$E9*Index_운영!DH163),$C9*$D9/$C$1*Index_운영!DH31))),0)</f>
        <v>0</v>
      </c>
      <c r="DI9" s="589">
        <f>IFERROR(IF(DI$3=EOMONTH('Rent Roll'!$C5-1,0),$C9*$D9/$C$1,IF(DI$3=EOMONTH('Rent Roll'!$D5,0),0,IF(NOT(DH9=0),NOT(Index_운영!DI31=0)*DH9*(1+$E9*Index_운영!DI163),$C9*$D9/$C$1*Index_운영!DI31))),0)</f>
        <v>0</v>
      </c>
      <c r="DJ9" s="589">
        <f>IFERROR(IF(DJ$3=EOMONTH('Rent Roll'!$C5-1,0),$C9*$D9/$C$1,IF(DJ$3=EOMONTH('Rent Roll'!$D5,0),0,IF(NOT(DI9=0),NOT(Index_운영!DJ31=0)*DI9*(1+$E9*Index_운영!DJ163),$C9*$D9/$C$1*Index_운영!DJ31))),0)</f>
        <v>0</v>
      </c>
      <c r="DK9" s="589">
        <f>IFERROR(IF(DK$3=EOMONTH('Rent Roll'!$C5-1,0),$C9*$D9/$C$1,IF(DK$3=EOMONTH('Rent Roll'!$D5,0),0,IF(NOT(DJ9=0),NOT(Index_운영!DK31=0)*DJ9*(1+$E9*Index_운영!DK163),$C9*$D9/$C$1*Index_운영!DK31))),0)</f>
        <v>0</v>
      </c>
      <c r="DL9" s="589">
        <f>IFERROR(IF(DL$3=EOMONTH('Rent Roll'!$C5-1,0),$C9*$D9/$C$1,IF(DL$3=EOMONTH('Rent Roll'!$D5,0),0,IF(NOT(DK9=0),NOT(Index_운영!DL31=0)*DK9*(1+$E9*Index_운영!DL163),$C9*$D9/$C$1*Index_운영!DL31))),0)</f>
        <v>0</v>
      </c>
      <c r="DM9" s="589">
        <f>IFERROR(IF(DM$3=EOMONTH('Rent Roll'!$C5-1,0),$C9*$D9/$C$1,IF(DM$3=EOMONTH('Rent Roll'!$D5,0),0,IF(NOT(DL9=0),NOT(Index_운영!DM31=0)*DL9*(1+$E9*Index_운영!DM163),$C9*$D9/$C$1*Index_운영!DM31))),0)</f>
        <v>0</v>
      </c>
      <c r="DN9" s="589">
        <f>IFERROR(IF(DN$3=EOMONTH('Rent Roll'!$C5-1,0),$C9*$D9/$C$1,IF(DN$3=EOMONTH('Rent Roll'!$D5,0),0,IF(NOT(DM9=0),NOT(Index_운영!DN31=0)*DM9*(1+$E9*Index_운영!DN163),$C9*$D9/$C$1*Index_운영!DN31))),0)</f>
        <v>0</v>
      </c>
      <c r="DO9" s="589">
        <f>IFERROR(IF(DO$3=EOMONTH('Rent Roll'!$C5-1,0),$C9*$D9/$C$1,IF(DO$3=EOMONTH('Rent Roll'!$D5,0),0,IF(NOT(DN9=0),NOT(Index_운영!DO31=0)*DN9*(1+$E9*Index_운영!DO163),$C9*$D9/$C$1*Index_운영!DO31))),0)</f>
        <v>0</v>
      </c>
      <c r="DP9" s="589">
        <f>IFERROR(IF(DP$3=EOMONTH('Rent Roll'!$C5-1,0),$C9*$D9/$C$1,IF(DP$3=EOMONTH('Rent Roll'!$D5,0),0,IF(NOT(DO9=0),NOT(Index_운영!DP31=0)*DO9*(1+$E9*Index_운영!DP163),$C9*$D9/$C$1*Index_운영!DP31))),0)</f>
        <v>0</v>
      </c>
      <c r="DQ9" s="589">
        <f>IFERROR(IF(DQ$3=EOMONTH('Rent Roll'!$C5-1,0),$C9*$D9/$C$1,IF(DQ$3=EOMONTH('Rent Roll'!$D5,0),0,IF(NOT(DP9=0),NOT(Index_운영!DQ31=0)*DP9*(1+$E9*Index_운영!DQ163),$C9*$D9/$C$1*Index_운영!DQ31))),0)</f>
        <v>0</v>
      </c>
      <c r="DR9" s="589">
        <f>IFERROR(IF(DR$3=EOMONTH('Rent Roll'!$C5-1,0),$C9*$D9/$C$1,IF(DR$3=EOMONTH('Rent Roll'!$D5,0),0,IF(NOT(DQ9=0),NOT(Index_운영!DR31=0)*DQ9*(1+$E9*Index_운영!DR163),$C9*$D9/$C$1*Index_운영!DR31))),0)</f>
        <v>0</v>
      </c>
      <c r="DS9" s="589">
        <f>IFERROR(IF(DS$3=EOMONTH('Rent Roll'!$C5-1,0),$C9*$D9/$C$1,IF(DS$3=EOMONTH('Rent Roll'!$D5,0),0,IF(NOT(DR9=0),NOT(Index_운영!DS31=0)*DR9*(1+$E9*Index_운영!DS163),$C9*$D9/$C$1*Index_운영!DS31))),0)</f>
        <v>0</v>
      </c>
      <c r="DT9" s="589">
        <f>IFERROR(IF(DT$3=EOMONTH('Rent Roll'!$C5-1,0),$C9*$D9/$C$1,IF(DT$3=EOMONTH('Rent Roll'!$D5,0),0,IF(NOT(DS9=0),NOT(Index_운영!DT31=0)*DS9*(1+$E9*Index_운영!DT163),$C9*$D9/$C$1*Index_운영!DT31))),0)</f>
        <v>0</v>
      </c>
      <c r="DU9" s="589">
        <f>IFERROR(IF(DU$3=EOMONTH('Rent Roll'!$C5-1,0),$C9*$D9/$C$1,IF(DU$3=EOMONTH('Rent Roll'!$D5,0),0,IF(NOT(DT9=0),NOT(Index_운영!DU31=0)*DT9*(1+$E9*Index_운영!DU163),$C9*$D9/$C$1*Index_운영!DU31))),0)</f>
        <v>0</v>
      </c>
      <c r="DV9" s="589">
        <f>IFERROR(IF(DV$3=EOMONTH('Rent Roll'!$C5-1,0),$C9*$D9/$C$1,IF(DV$3=EOMONTH('Rent Roll'!$D5,0),0,IF(NOT(DU9=0),NOT(Index_운영!DV31=0)*DU9*(1+$E9*Index_운영!DV163),$C9*$D9/$C$1*Index_운영!DV31))),0)</f>
        <v>0</v>
      </c>
    </row>
    <row r="10" spans="1:126" s="464" customFormat="1" outlineLevel="1" x14ac:dyDescent="0.4">
      <c r="A10" s="736"/>
      <c r="B10" s="464" t="str">
        <f>'Rent Roll'!$B6</f>
        <v>16층</v>
      </c>
      <c r="C10" s="1219">
        <f>'Rent Roll'!$K6</f>
        <v>389.65</v>
      </c>
      <c r="D10" s="1220">
        <f>'Rent Roll'!$M6</f>
        <v>0</v>
      </c>
      <c r="E10" s="1221">
        <f>'Rent Roll'!$N6</f>
        <v>0</v>
      </c>
      <c r="F10" s="588">
        <f>IFERROR(IF(F$3=EOMONTH('Rent Roll'!$C6-1,0),$C10*$D10/$C$1,IF(F$3=EOMONTH('Rent Roll'!$D6,0),0,IF(NOT(E10=0),NOT(Index_운영!F32=0)*E10*(1+$E10*Index_운영!F164),$C10*$D10/$C$1*Index_운영!F32))),0)</f>
        <v>0</v>
      </c>
      <c r="G10" s="589">
        <f>IFERROR(IF(G$3=EOMONTH('Rent Roll'!$C6-1,0),$C10*$D10/$C$1,IF(G$3=EOMONTH('Rent Roll'!$D6,0),0,IF(NOT(F10=0),NOT(Index_운영!G32=0)*F10*(1+$E10*Index_운영!G164),$C10*$D10/$C$1*Index_운영!G32))),0)</f>
        <v>0</v>
      </c>
      <c r="H10" s="589">
        <f>IFERROR(IF(H$3=EOMONTH('Rent Roll'!$C6-1,0),$C10*$D10/$C$1,IF(H$3=EOMONTH('Rent Roll'!$D6,0),0,IF(NOT(G10=0),NOT(Index_운영!H32=0)*G10*(1+$E10*Index_운영!H164),$C10*$D10/$C$1*Index_운영!H32))),0)</f>
        <v>0</v>
      </c>
      <c r="I10" s="589">
        <f>IFERROR(IF(I$3=EOMONTH('Rent Roll'!$C6-1,0),$C10*$D10/$C$1,IF(I$3=EOMONTH('Rent Roll'!$D6,0),0,IF(NOT(H10=0),NOT(Index_운영!I32=0)*H10*(1+$E10*Index_운영!I164),$C10*$D10/$C$1*Index_운영!I32))),0)</f>
        <v>0</v>
      </c>
      <c r="J10" s="589">
        <f>IFERROR(IF(J$3=EOMONTH('Rent Roll'!$C6-1,0),$C10*$D10/$C$1,IF(J$3=EOMONTH('Rent Roll'!$D6,0),0,IF(NOT(I10=0),NOT(Index_운영!J32=0)*I10*(1+$E10*Index_운영!J164),$C10*$D10/$C$1*Index_운영!J32))),0)</f>
        <v>0</v>
      </c>
      <c r="K10" s="589">
        <f>IFERROR(IF(K$3=EOMONTH('Rent Roll'!$C6-1,0),$C10*$D10/$C$1,IF(K$3=EOMONTH('Rent Roll'!$D6,0),0,IF(NOT(J10=0),NOT(Index_운영!K32=0)*J10*(1+$E10*Index_운영!K164),$C10*$D10/$C$1*Index_운영!K32))),0)</f>
        <v>0</v>
      </c>
      <c r="L10" s="589">
        <f>IFERROR(IF(L$3=EOMONTH('Rent Roll'!$C6-1,0),$C10*$D10/$C$1,IF(L$3=EOMONTH('Rent Roll'!$D6,0),0,IF(NOT(K10=0),NOT(Index_운영!L32=0)*K10*(1+$E10*Index_운영!L164),$C10*$D10/$C$1*Index_운영!L32))),0)</f>
        <v>0</v>
      </c>
      <c r="M10" s="589">
        <f>IFERROR(IF(M$3=EOMONTH('Rent Roll'!$C6-1,0),$C10*$D10/$C$1,IF(M$3=EOMONTH('Rent Roll'!$D6,0),0,IF(NOT(L10=0),NOT(Index_운영!M32=0)*L10*(1+$E10*Index_운영!M164),$C10*$D10/$C$1*Index_운영!M32))),0)</f>
        <v>0</v>
      </c>
      <c r="N10" s="589">
        <f>IFERROR(IF(N$3=EOMONTH('Rent Roll'!$C6-1,0),$C10*$D10/$C$1,IF(N$3=EOMONTH('Rent Roll'!$D6,0),0,IF(NOT(M10=0),NOT(Index_운영!N32=0)*M10*(1+$E10*Index_운영!N164),$C10*$D10/$C$1*Index_운영!N32))),0)</f>
        <v>0</v>
      </c>
      <c r="O10" s="589">
        <f>IFERROR(IF(O$3=EOMONTH('Rent Roll'!$C6-1,0),$C10*$D10/$C$1,IF(O$3=EOMONTH('Rent Roll'!$D6,0),0,IF(NOT(N10=0),NOT(Index_운영!O32=0)*N10*(1+$E10*Index_운영!O164),$C10*$D10/$C$1*Index_운영!O32))),0)</f>
        <v>0</v>
      </c>
      <c r="P10" s="589">
        <f>IFERROR(IF(P$3=EOMONTH('Rent Roll'!$C6-1,0),$C10*$D10/$C$1,IF(P$3=EOMONTH('Rent Roll'!$D6,0),0,IF(NOT(O10=0),NOT(Index_운영!P32=0)*O10*(1+$E10*Index_운영!P164),$C10*$D10/$C$1*Index_운영!P32))),0)</f>
        <v>0</v>
      </c>
      <c r="Q10" s="589">
        <f>IFERROR(IF(Q$3=EOMONTH('Rent Roll'!$C6-1,0),$C10*$D10/$C$1,IF(Q$3=EOMONTH('Rent Roll'!$D6,0),0,IF(NOT(P10=0),NOT(Index_운영!Q32=0)*P10*(1+$E10*Index_운영!Q164),$C10*$D10/$C$1*Index_운영!Q32))),0)</f>
        <v>0</v>
      </c>
      <c r="R10" s="589">
        <f>IFERROR(IF(R$3=EOMONTH('Rent Roll'!$C6-1,0),$C10*$D10/$C$1,IF(R$3=EOMONTH('Rent Roll'!$D6,0),0,IF(NOT(Q10=0),NOT(Index_운영!R32=0)*Q10*(1+$E10*Index_운영!R164),$C10*$D10/$C$1*Index_운영!R32))),0)</f>
        <v>0</v>
      </c>
      <c r="S10" s="589">
        <f>IFERROR(IF(S$3=EOMONTH('Rent Roll'!$C6-1,0),$C10*$D10/$C$1,IF(S$3=EOMONTH('Rent Roll'!$D6,0),0,IF(NOT(R10=0),NOT(Index_운영!S32=0)*R10*(1+$E10*Index_운영!S164),$C10*$D10/$C$1*Index_운영!S32))),0)</f>
        <v>0</v>
      </c>
      <c r="T10" s="589">
        <f>IFERROR(IF(T$3=EOMONTH('Rent Roll'!$C6-1,0),$C10*$D10/$C$1,IF(T$3=EOMONTH('Rent Roll'!$D6,0),0,IF(NOT(S10=0),NOT(Index_운영!T32=0)*S10*(1+$E10*Index_운영!T164),$C10*$D10/$C$1*Index_운영!T32))),0)</f>
        <v>0</v>
      </c>
      <c r="U10" s="589">
        <f>IFERROR(IF(U$3=EOMONTH('Rent Roll'!$C6-1,0),$C10*$D10/$C$1,IF(U$3=EOMONTH('Rent Roll'!$D6,0),0,IF(NOT(T10=0),NOT(Index_운영!U32=0)*T10*(1+$E10*Index_운영!U164),$C10*$D10/$C$1*Index_운영!U32))),0)</f>
        <v>0</v>
      </c>
      <c r="V10" s="589">
        <f>IFERROR(IF(V$3=EOMONTH('Rent Roll'!$C6-1,0),$C10*$D10/$C$1,IF(V$3=EOMONTH('Rent Roll'!$D6,0),0,IF(NOT(U10=0),NOT(Index_운영!V32=0)*U10*(1+$E10*Index_운영!V164),$C10*$D10/$C$1*Index_운영!V32))),0)</f>
        <v>0</v>
      </c>
      <c r="W10" s="589">
        <f>IFERROR(IF(W$3=EOMONTH('Rent Roll'!$C6-1,0),$C10*$D10/$C$1,IF(W$3=EOMONTH('Rent Roll'!$D6,0),0,IF(NOT(V10=0),NOT(Index_운영!W32=0)*V10*(1+$E10*Index_운영!W164),$C10*$D10/$C$1*Index_운영!W32))),0)</f>
        <v>0</v>
      </c>
      <c r="X10" s="589">
        <f>IFERROR(IF(X$3=EOMONTH('Rent Roll'!$C6-1,0),$C10*$D10/$C$1,IF(X$3=EOMONTH('Rent Roll'!$D6,0),0,IF(NOT(W10=0),NOT(Index_운영!X32=0)*W10*(1+$E10*Index_운영!X164),$C10*$D10/$C$1*Index_운영!X32))),0)</f>
        <v>0</v>
      </c>
      <c r="Y10" s="589">
        <f>IFERROR(IF(Y$3=EOMONTH('Rent Roll'!$C6-1,0),$C10*$D10/$C$1,IF(Y$3=EOMONTH('Rent Roll'!$D6,0),0,IF(NOT(X10=0),NOT(Index_운영!Y32=0)*X10*(1+$E10*Index_운영!Y164),$C10*$D10/$C$1*Index_운영!Y32))),0)</f>
        <v>0</v>
      </c>
      <c r="Z10" s="589">
        <f>IFERROR(IF(Z$3=EOMONTH('Rent Roll'!$C6-1,0),$C10*$D10/$C$1,IF(Z$3=EOMONTH('Rent Roll'!$D6,0),0,IF(NOT(Y10=0),NOT(Index_운영!Z32=0)*Y10*(1+$E10*Index_운영!Z164),$C10*$D10/$C$1*Index_운영!Z32))),0)</f>
        <v>0</v>
      </c>
      <c r="AA10" s="589">
        <f>IFERROR(IF(AA$3=EOMONTH('Rent Roll'!$C6-1,0),$C10*$D10/$C$1,IF(AA$3=EOMONTH('Rent Roll'!$D6,0),0,IF(NOT(Z10=0),NOT(Index_운영!AA32=0)*Z10*(1+$E10*Index_운영!AA164),$C10*$D10/$C$1*Index_운영!AA32))),0)</f>
        <v>0</v>
      </c>
      <c r="AB10" s="589">
        <f>IFERROR(IF(AB$3=EOMONTH('Rent Roll'!$C6-1,0),$C10*$D10/$C$1,IF(AB$3=EOMONTH('Rent Roll'!$D6,0),0,IF(NOT(AA10=0),NOT(Index_운영!AB32=0)*AA10*(1+$E10*Index_운영!AB164),$C10*$D10/$C$1*Index_운영!AB32))),0)</f>
        <v>0</v>
      </c>
      <c r="AC10" s="589">
        <f>IFERROR(IF(AC$3=EOMONTH('Rent Roll'!$C6-1,0),$C10*$D10/$C$1,IF(AC$3=EOMONTH('Rent Roll'!$D6,0),0,IF(NOT(AB10=0),NOT(Index_운영!AC32=0)*AB10*(1+$E10*Index_운영!AC164),$C10*$D10/$C$1*Index_운영!AC32))),0)</f>
        <v>0</v>
      </c>
      <c r="AD10" s="589">
        <f>IFERROR(IF(AD$3=EOMONTH('Rent Roll'!$C6-1,0),$C10*$D10/$C$1,IF(AD$3=EOMONTH('Rent Roll'!$D6,0),0,IF(NOT(AC10=0),NOT(Index_운영!AD32=0)*AC10*(1+$E10*Index_운영!AD164),$C10*$D10/$C$1*Index_운영!AD32))),0)</f>
        <v>0</v>
      </c>
      <c r="AE10" s="589">
        <f>IFERROR(IF(AE$3=EOMONTH('Rent Roll'!$C6-1,0),$C10*$D10/$C$1,IF(AE$3=EOMONTH('Rent Roll'!$D6,0),0,IF(NOT(AD10=0),NOT(Index_운영!AE32=0)*AD10*(1+$E10*Index_운영!AE164),$C10*$D10/$C$1*Index_운영!AE32))),0)</f>
        <v>0</v>
      </c>
      <c r="AF10" s="589">
        <f>IFERROR(IF(AF$3=EOMONTH('Rent Roll'!$C6-1,0),$C10*$D10/$C$1,IF(AF$3=EOMONTH('Rent Roll'!$D6,0),0,IF(NOT(AE10=0),NOT(Index_운영!AF32=0)*AE10*(1+$E10*Index_운영!AF164),$C10*$D10/$C$1*Index_운영!AF32))),0)</f>
        <v>0</v>
      </c>
      <c r="AG10" s="589">
        <f>IFERROR(IF(AG$3=EOMONTH('Rent Roll'!$C6-1,0),$C10*$D10/$C$1,IF(AG$3=EOMONTH('Rent Roll'!$D6,0),0,IF(NOT(AF10=0),NOT(Index_운영!AG32=0)*AF10*(1+$E10*Index_운영!AG164),$C10*$D10/$C$1*Index_운영!AG32))),0)</f>
        <v>0</v>
      </c>
      <c r="AH10" s="589">
        <f>IFERROR(IF(AH$3=EOMONTH('Rent Roll'!$C6-1,0),$C10*$D10/$C$1,IF(AH$3=EOMONTH('Rent Roll'!$D6,0),0,IF(NOT(AG10=0),NOT(Index_운영!AH32=0)*AG10*(1+$E10*Index_운영!AH164),$C10*$D10/$C$1*Index_운영!AH32))),0)</f>
        <v>0</v>
      </c>
      <c r="AI10" s="589">
        <f>IFERROR(IF(AI$3=EOMONTH('Rent Roll'!$C6-1,0),$C10*$D10/$C$1,IF(AI$3=EOMONTH('Rent Roll'!$D6,0),0,IF(NOT(AH10=0),NOT(Index_운영!AI32=0)*AH10*(1+$E10*Index_운영!AI164),$C10*$D10/$C$1*Index_운영!AI32))),0)</f>
        <v>0</v>
      </c>
      <c r="AJ10" s="589">
        <f>IFERROR(IF(AJ$3=EOMONTH('Rent Roll'!$C6-1,0),$C10*$D10/$C$1,IF(AJ$3=EOMONTH('Rent Roll'!$D6,0),0,IF(NOT(AI10=0),NOT(Index_운영!AJ32=0)*AI10*(1+$E10*Index_운영!AJ164),$C10*$D10/$C$1*Index_운영!AJ32))),0)</f>
        <v>0</v>
      </c>
      <c r="AK10" s="589">
        <f>IFERROR(IF(AK$3=EOMONTH('Rent Roll'!$C6-1,0),$C10*$D10/$C$1,IF(AK$3=EOMONTH('Rent Roll'!$D6,0),0,IF(NOT(AJ10=0),NOT(Index_운영!AK32=0)*AJ10*(1+$E10*Index_운영!AK164),$C10*$D10/$C$1*Index_운영!AK32))),0)</f>
        <v>0</v>
      </c>
      <c r="AL10" s="589">
        <f>IFERROR(IF(AL$3=EOMONTH('Rent Roll'!$C6-1,0),$C10*$D10/$C$1,IF(AL$3=EOMONTH('Rent Roll'!$D6,0),0,IF(NOT(AK10=0),NOT(Index_운영!AL32=0)*AK10*(1+$E10*Index_운영!AL164),$C10*$D10/$C$1*Index_운영!AL32))),0)</f>
        <v>0</v>
      </c>
      <c r="AM10" s="589">
        <f>IFERROR(IF(AM$3=EOMONTH('Rent Roll'!$C6-1,0),$C10*$D10/$C$1,IF(AM$3=EOMONTH('Rent Roll'!$D6,0),0,IF(NOT(AL10=0),NOT(Index_운영!AM32=0)*AL10*(1+$E10*Index_운영!AM164),$C10*$D10/$C$1*Index_운영!AM32))),0)</f>
        <v>0</v>
      </c>
      <c r="AN10" s="589">
        <f>IFERROR(IF(AN$3=EOMONTH('Rent Roll'!$C6-1,0),$C10*$D10/$C$1,IF(AN$3=EOMONTH('Rent Roll'!$D6,0),0,IF(NOT(AM10=0),NOT(Index_운영!AN32=0)*AM10*(1+$E10*Index_운영!AN164),$C10*$D10/$C$1*Index_운영!AN32))),0)</f>
        <v>0</v>
      </c>
      <c r="AO10" s="589">
        <f>IFERROR(IF(AO$3=EOMONTH('Rent Roll'!$C6-1,0),$C10*$D10/$C$1,IF(AO$3=EOMONTH('Rent Roll'!$D6,0),0,IF(NOT(AN10=0),NOT(Index_운영!AO32=0)*AN10*(1+$E10*Index_운영!AO164),$C10*$D10/$C$1*Index_운영!AO32))),0)</f>
        <v>0</v>
      </c>
      <c r="AP10" s="589">
        <f>IFERROR(IF(AP$3=EOMONTH('Rent Roll'!$C6-1,0),$C10*$D10/$C$1,IF(AP$3=EOMONTH('Rent Roll'!$D6,0),0,IF(NOT(AO10=0),NOT(Index_운영!AP32=0)*AO10*(1+$E10*Index_운영!AP164),$C10*$D10/$C$1*Index_운영!AP32))),0)</f>
        <v>0</v>
      </c>
      <c r="AQ10" s="589">
        <f>IFERROR(IF(AQ$3=EOMONTH('Rent Roll'!$C6-1,0),$C10*$D10/$C$1,IF(AQ$3=EOMONTH('Rent Roll'!$D6,0),0,IF(NOT(AP10=0),NOT(Index_운영!AQ32=0)*AP10*(1+$E10*Index_운영!AQ164),$C10*$D10/$C$1*Index_운영!AQ32))),0)</f>
        <v>0</v>
      </c>
      <c r="AR10" s="589">
        <f>IFERROR(IF(AR$3=EOMONTH('Rent Roll'!$C6-1,0),$C10*$D10/$C$1,IF(AR$3=EOMONTH('Rent Roll'!$D6,0),0,IF(NOT(AQ10=0),NOT(Index_운영!AR32=0)*AQ10*(1+$E10*Index_운영!AR164),$C10*$D10/$C$1*Index_운영!AR32))),0)</f>
        <v>0</v>
      </c>
      <c r="AS10" s="589">
        <f>IFERROR(IF(AS$3=EOMONTH('Rent Roll'!$C6-1,0),$C10*$D10/$C$1,IF(AS$3=EOMONTH('Rent Roll'!$D6,0),0,IF(NOT(AR10=0),NOT(Index_운영!AS32=0)*AR10*(1+$E10*Index_운영!AS164),$C10*$D10/$C$1*Index_운영!AS32))),0)</f>
        <v>0</v>
      </c>
      <c r="AT10" s="589">
        <f>IFERROR(IF(AT$3=EOMONTH('Rent Roll'!$C6-1,0),$C10*$D10/$C$1,IF(AT$3=EOMONTH('Rent Roll'!$D6,0),0,IF(NOT(AS10=0),NOT(Index_운영!AT32=0)*AS10*(1+$E10*Index_운영!AT164),$C10*$D10/$C$1*Index_운영!AT32))),0)</f>
        <v>0</v>
      </c>
      <c r="AU10" s="589">
        <f>IFERROR(IF(AU$3=EOMONTH('Rent Roll'!$C6-1,0),$C10*$D10/$C$1,IF(AU$3=EOMONTH('Rent Roll'!$D6,0),0,IF(NOT(AT10=0),NOT(Index_운영!AU32=0)*AT10*(1+$E10*Index_운영!AU164),$C10*$D10/$C$1*Index_운영!AU32))),0)</f>
        <v>0</v>
      </c>
      <c r="AV10" s="589">
        <f>IFERROR(IF(AV$3=EOMONTH('Rent Roll'!$C6-1,0),$C10*$D10/$C$1,IF(AV$3=EOMONTH('Rent Roll'!$D6,0),0,IF(NOT(AU10=0),NOT(Index_운영!AV32=0)*AU10*(1+$E10*Index_운영!AV164),$C10*$D10/$C$1*Index_운영!AV32))),0)</f>
        <v>0</v>
      </c>
      <c r="AW10" s="589">
        <f>IFERROR(IF(AW$3=EOMONTH('Rent Roll'!$C6-1,0),$C10*$D10/$C$1,IF(AW$3=EOMONTH('Rent Roll'!$D6,0),0,IF(NOT(AV10=0),NOT(Index_운영!AW32=0)*AV10*(1+$E10*Index_운영!AW164),$C10*$D10/$C$1*Index_운영!AW32))),0)</f>
        <v>0</v>
      </c>
      <c r="AX10" s="589">
        <f>IFERROR(IF(AX$3=EOMONTH('Rent Roll'!$C6-1,0),$C10*$D10/$C$1,IF(AX$3=EOMONTH('Rent Roll'!$D6,0),0,IF(NOT(AW10=0),NOT(Index_운영!AX32=0)*AW10*(1+$E10*Index_운영!AX164),$C10*$D10/$C$1*Index_운영!AX32))),0)</f>
        <v>0</v>
      </c>
      <c r="AY10" s="589">
        <f>IFERROR(IF(AY$3=EOMONTH('Rent Roll'!$C6-1,0),$C10*$D10/$C$1,IF(AY$3=EOMONTH('Rent Roll'!$D6,0),0,IF(NOT(AX10=0),NOT(Index_운영!AY32=0)*AX10*(1+$E10*Index_운영!AY164),$C10*$D10/$C$1*Index_운영!AY32))),0)</f>
        <v>0</v>
      </c>
      <c r="AZ10" s="589">
        <f>IFERROR(IF(AZ$3=EOMONTH('Rent Roll'!$C6-1,0),$C10*$D10/$C$1,IF(AZ$3=EOMONTH('Rent Roll'!$D6,0),0,IF(NOT(AY10=0),NOT(Index_운영!AZ32=0)*AY10*(1+$E10*Index_운영!AZ164),$C10*$D10/$C$1*Index_운영!AZ32))),0)</f>
        <v>0</v>
      </c>
      <c r="BA10" s="589">
        <f>IFERROR(IF(BA$3=EOMONTH('Rent Roll'!$C6-1,0),$C10*$D10/$C$1,IF(BA$3=EOMONTH('Rent Roll'!$D6,0),0,IF(NOT(AZ10=0),NOT(Index_운영!BA32=0)*AZ10*(1+$E10*Index_운영!BA164),$C10*$D10/$C$1*Index_운영!BA32))),0)</f>
        <v>0</v>
      </c>
      <c r="BB10" s="589">
        <f>IFERROR(IF(BB$3=EOMONTH('Rent Roll'!$C6-1,0),$C10*$D10/$C$1,IF(BB$3=EOMONTH('Rent Roll'!$D6,0),0,IF(NOT(BA10=0),NOT(Index_운영!BB32=0)*BA10*(1+$E10*Index_운영!BB164),$C10*$D10/$C$1*Index_운영!BB32))),0)</f>
        <v>0</v>
      </c>
      <c r="BC10" s="589">
        <f>IFERROR(IF(BC$3=EOMONTH('Rent Roll'!$C6-1,0),$C10*$D10/$C$1,IF(BC$3=EOMONTH('Rent Roll'!$D6,0),0,IF(NOT(BB10=0),NOT(Index_운영!BC32=0)*BB10*(1+$E10*Index_운영!BC164),$C10*$D10/$C$1*Index_운영!BC32))),0)</f>
        <v>0</v>
      </c>
      <c r="BD10" s="589">
        <f>IFERROR(IF(BD$3=EOMONTH('Rent Roll'!$C6-1,0),$C10*$D10/$C$1,IF(BD$3=EOMONTH('Rent Roll'!$D6,0),0,IF(NOT(BC10=0),NOT(Index_운영!BD32=0)*BC10*(1+$E10*Index_운영!BD164),$C10*$D10/$C$1*Index_운영!BD32))),0)</f>
        <v>0</v>
      </c>
      <c r="BE10" s="589">
        <f>IFERROR(IF(BE$3=EOMONTH('Rent Roll'!$C6-1,0),$C10*$D10/$C$1,IF(BE$3=EOMONTH('Rent Roll'!$D6,0),0,IF(NOT(BD10=0),NOT(Index_운영!BE32=0)*BD10*(1+$E10*Index_운영!BE164),$C10*$D10/$C$1*Index_운영!BE32))),0)</f>
        <v>0</v>
      </c>
      <c r="BF10" s="589">
        <f>IFERROR(IF(BF$3=EOMONTH('Rent Roll'!$C6-1,0),$C10*$D10/$C$1,IF(BF$3=EOMONTH('Rent Roll'!$D6,0),0,IF(NOT(BE10=0),NOT(Index_운영!BF32=0)*BE10*(1+$E10*Index_운영!BF164),$C10*$D10/$C$1*Index_운영!BF32))),0)</f>
        <v>0</v>
      </c>
      <c r="BG10" s="589">
        <f>IFERROR(IF(BG$3=EOMONTH('Rent Roll'!$C6-1,0),$C10*$D10/$C$1,IF(BG$3=EOMONTH('Rent Roll'!$D6,0),0,IF(NOT(BF10=0),NOT(Index_운영!BG32=0)*BF10*(1+$E10*Index_운영!BG164),$C10*$D10/$C$1*Index_운영!BG32))),0)</f>
        <v>0</v>
      </c>
      <c r="BH10" s="589">
        <f>IFERROR(IF(BH$3=EOMONTH('Rent Roll'!$C6-1,0),$C10*$D10/$C$1,IF(BH$3=EOMONTH('Rent Roll'!$D6,0),0,IF(NOT(BG10=0),NOT(Index_운영!BH32=0)*BG10*(1+$E10*Index_운영!BH164),$C10*$D10/$C$1*Index_운영!BH32))),0)</f>
        <v>0</v>
      </c>
      <c r="BI10" s="589">
        <f>IFERROR(IF(BI$3=EOMONTH('Rent Roll'!$C6-1,0),$C10*$D10/$C$1,IF(BI$3=EOMONTH('Rent Roll'!$D6,0),0,IF(NOT(BH10=0),NOT(Index_운영!BI32=0)*BH10*(1+$E10*Index_운영!BI164),$C10*$D10/$C$1*Index_운영!BI32))),0)</f>
        <v>0</v>
      </c>
      <c r="BJ10" s="589">
        <f>IFERROR(IF(BJ$3=EOMONTH('Rent Roll'!$C6-1,0),$C10*$D10/$C$1,IF(BJ$3=EOMONTH('Rent Roll'!$D6,0),0,IF(NOT(BI10=0),NOT(Index_운영!BJ32=0)*BI10*(1+$E10*Index_운영!BJ164),$C10*$D10/$C$1*Index_운영!BJ32))),0)</f>
        <v>0</v>
      </c>
      <c r="BK10" s="589">
        <f>IFERROR(IF(BK$3=EOMONTH('Rent Roll'!$C6-1,0),$C10*$D10/$C$1,IF(BK$3=EOMONTH('Rent Roll'!$D6,0),0,IF(NOT(BJ10=0),NOT(Index_운영!BK32=0)*BJ10*(1+$E10*Index_운영!BK164),$C10*$D10/$C$1*Index_운영!BK32))),0)</f>
        <v>0</v>
      </c>
      <c r="BL10" s="589">
        <f>IFERROR(IF(BL$3=EOMONTH('Rent Roll'!$C6-1,0),$C10*$D10/$C$1,IF(BL$3=EOMONTH('Rent Roll'!$D6,0),0,IF(NOT(BK10=0),NOT(Index_운영!BL32=0)*BK10*(1+$E10*Index_운영!BL164),$C10*$D10/$C$1*Index_운영!BL32))),0)</f>
        <v>0</v>
      </c>
      <c r="BM10" s="589">
        <f>IFERROR(IF(BM$3=EOMONTH('Rent Roll'!$C6-1,0),$C10*$D10/$C$1,IF(BM$3=EOMONTH('Rent Roll'!$D6,0),0,IF(NOT(BL10=0),NOT(Index_운영!BM32=0)*BL10*(1+$E10*Index_운영!BM164),$C10*$D10/$C$1*Index_운영!BM32))),0)</f>
        <v>0</v>
      </c>
      <c r="BN10" s="589">
        <f>IFERROR(IF(BN$3=EOMONTH('Rent Roll'!$C6-1,0),$C10*$D10/$C$1,IF(BN$3=EOMONTH('Rent Roll'!$D6,0),0,IF(NOT(BM10=0),NOT(Index_운영!BN32=0)*BM10*(1+$E10*Index_운영!BN164),$C10*$D10/$C$1*Index_운영!BN32))),0)</f>
        <v>0</v>
      </c>
      <c r="BO10" s="589">
        <f>IFERROR(IF(BO$3=EOMONTH('Rent Roll'!$C6-1,0),$C10*$D10/$C$1,IF(BO$3=EOMONTH('Rent Roll'!$D6,0),0,IF(NOT(BN10=0),NOT(Index_운영!BO32=0)*BN10*(1+$E10*Index_운영!BO164),$C10*$D10/$C$1*Index_운영!BO32))),0)</f>
        <v>0</v>
      </c>
      <c r="BP10" s="589">
        <f>IFERROR(IF(BP$3=EOMONTH('Rent Roll'!$C6-1,0),$C10*$D10/$C$1,IF(BP$3=EOMONTH('Rent Roll'!$D6,0),0,IF(NOT(BO10=0),NOT(Index_운영!BP32=0)*BO10*(1+$E10*Index_운영!BP164),$C10*$D10/$C$1*Index_운영!BP32))),0)</f>
        <v>0</v>
      </c>
      <c r="BQ10" s="589">
        <f>IFERROR(IF(BQ$3=EOMONTH('Rent Roll'!$C6-1,0),$C10*$D10/$C$1,IF(BQ$3=EOMONTH('Rent Roll'!$D6,0),0,IF(NOT(BP10=0),NOT(Index_운영!BQ32=0)*BP10*(1+$E10*Index_운영!BQ164),$C10*$D10/$C$1*Index_운영!BQ32))),0)</f>
        <v>0</v>
      </c>
      <c r="BR10" s="589">
        <f>IFERROR(IF(BR$3=EOMONTH('Rent Roll'!$C6-1,0),$C10*$D10/$C$1,IF(BR$3=EOMONTH('Rent Roll'!$D6,0),0,IF(NOT(BQ10=0),NOT(Index_운영!BR32=0)*BQ10*(1+$E10*Index_운영!BR164),$C10*$D10/$C$1*Index_운영!BR32))),0)</f>
        <v>0</v>
      </c>
      <c r="BS10" s="589">
        <f>IFERROR(IF(BS$3=EOMONTH('Rent Roll'!$C6-1,0),$C10*$D10/$C$1,IF(BS$3=EOMONTH('Rent Roll'!$D6,0),0,IF(NOT(BR10=0),NOT(Index_운영!BS32=0)*BR10*(1+$E10*Index_운영!BS164),$C10*$D10/$C$1*Index_운영!BS32))),0)</f>
        <v>0</v>
      </c>
      <c r="BT10" s="589">
        <f>IFERROR(IF(BT$3=EOMONTH('Rent Roll'!$C6-1,0),$C10*$D10/$C$1,IF(BT$3=EOMONTH('Rent Roll'!$D6,0),0,IF(NOT(BS10=0),NOT(Index_운영!BT32=0)*BS10*(1+$E10*Index_운영!BT164),$C10*$D10/$C$1*Index_운영!BT32))),0)</f>
        <v>0</v>
      </c>
      <c r="BU10" s="589">
        <f>IFERROR(IF(BU$3=EOMONTH('Rent Roll'!$C6-1,0),$C10*$D10/$C$1,IF(BU$3=EOMONTH('Rent Roll'!$D6,0),0,IF(NOT(BT10=0),NOT(Index_운영!BU32=0)*BT10*(1+$E10*Index_운영!BU164),$C10*$D10/$C$1*Index_운영!BU32))),0)</f>
        <v>0</v>
      </c>
      <c r="BV10" s="589">
        <f>IFERROR(IF(BV$3=EOMONTH('Rent Roll'!$C6-1,0),$C10*$D10/$C$1,IF(BV$3=EOMONTH('Rent Roll'!$D6,0),0,IF(NOT(BU10=0),NOT(Index_운영!BV32=0)*BU10*(1+$E10*Index_운영!BV164),$C10*$D10/$C$1*Index_운영!BV32))),0)</f>
        <v>0</v>
      </c>
      <c r="BW10" s="589">
        <f>IFERROR(IF(BW$3=EOMONTH('Rent Roll'!$C6-1,0),$C10*$D10/$C$1,IF(BW$3=EOMONTH('Rent Roll'!$D6,0),0,IF(NOT(BV10=0),NOT(Index_운영!BW32=0)*BV10*(1+$E10*Index_운영!BW164),$C10*$D10/$C$1*Index_운영!BW32))),0)</f>
        <v>0</v>
      </c>
      <c r="BX10" s="589">
        <f>IFERROR(IF(BX$3=EOMONTH('Rent Roll'!$C6-1,0),$C10*$D10/$C$1,IF(BX$3=EOMONTH('Rent Roll'!$D6,0),0,IF(NOT(BW10=0),NOT(Index_운영!BX32=0)*BW10*(1+$E10*Index_운영!BX164),$C10*$D10/$C$1*Index_운영!BX32))),0)</f>
        <v>0</v>
      </c>
      <c r="BY10" s="589">
        <f>IFERROR(IF(BY$3=EOMONTH('Rent Roll'!$C6-1,0),$C10*$D10/$C$1,IF(BY$3=EOMONTH('Rent Roll'!$D6,0),0,IF(NOT(BX10=0),NOT(Index_운영!BY32=0)*BX10*(1+$E10*Index_운영!BY164),$C10*$D10/$C$1*Index_운영!BY32))),0)</f>
        <v>0</v>
      </c>
      <c r="BZ10" s="589">
        <f>IFERROR(IF(BZ$3=EOMONTH('Rent Roll'!$C6-1,0),$C10*$D10/$C$1,IF(BZ$3=EOMONTH('Rent Roll'!$D6,0),0,IF(NOT(BY10=0),NOT(Index_운영!BZ32=0)*BY10*(1+$E10*Index_운영!BZ164),$C10*$D10/$C$1*Index_운영!BZ32))),0)</f>
        <v>0</v>
      </c>
      <c r="CA10" s="589">
        <f>IFERROR(IF(CA$3=EOMONTH('Rent Roll'!$C6-1,0),$C10*$D10/$C$1,IF(CA$3=EOMONTH('Rent Roll'!$D6,0),0,IF(NOT(BZ10=0),NOT(Index_운영!CA32=0)*BZ10*(1+$E10*Index_운영!CA164),$C10*$D10/$C$1*Index_운영!CA32))),0)</f>
        <v>0</v>
      </c>
      <c r="CB10" s="589">
        <f>IFERROR(IF(CB$3=EOMONTH('Rent Roll'!$C6-1,0),$C10*$D10/$C$1,IF(CB$3=EOMONTH('Rent Roll'!$D6,0),0,IF(NOT(CA10=0),NOT(Index_운영!CB32=0)*CA10*(1+$E10*Index_운영!CB164),$C10*$D10/$C$1*Index_운영!CB32))),0)</f>
        <v>0</v>
      </c>
      <c r="CC10" s="589">
        <f>IFERROR(IF(CC$3=EOMONTH('Rent Roll'!$C6-1,0),$C10*$D10/$C$1,IF(CC$3=EOMONTH('Rent Roll'!$D6,0),0,IF(NOT(CB10=0),NOT(Index_운영!CC32=0)*CB10*(1+$E10*Index_운영!CC164),$C10*$D10/$C$1*Index_운영!CC32))),0)</f>
        <v>0</v>
      </c>
      <c r="CD10" s="589">
        <f>IFERROR(IF(CD$3=EOMONTH('Rent Roll'!$C6-1,0),$C10*$D10/$C$1,IF(CD$3=EOMONTH('Rent Roll'!$D6,0),0,IF(NOT(CC10=0),NOT(Index_운영!CD32=0)*CC10*(1+$E10*Index_운영!CD164),$C10*$D10/$C$1*Index_운영!CD32))),0)</f>
        <v>0</v>
      </c>
      <c r="CE10" s="589">
        <f>IFERROR(IF(CE$3=EOMONTH('Rent Roll'!$C6-1,0),$C10*$D10/$C$1,IF(CE$3=EOMONTH('Rent Roll'!$D6,0),0,IF(NOT(CD10=0),NOT(Index_운영!CE32=0)*CD10*(1+$E10*Index_운영!CE164),$C10*$D10/$C$1*Index_운영!CE32))),0)</f>
        <v>0</v>
      </c>
      <c r="CF10" s="589">
        <f>IFERROR(IF(CF$3=EOMONTH('Rent Roll'!$C6-1,0),$C10*$D10/$C$1,IF(CF$3=EOMONTH('Rent Roll'!$D6,0),0,IF(NOT(CE10=0),NOT(Index_운영!CF32=0)*CE10*(1+$E10*Index_운영!CF164),$C10*$D10/$C$1*Index_운영!CF32))),0)</f>
        <v>0</v>
      </c>
      <c r="CG10" s="589">
        <f>IFERROR(IF(CG$3=EOMONTH('Rent Roll'!$C6-1,0),$C10*$D10/$C$1,IF(CG$3=EOMONTH('Rent Roll'!$D6,0),0,IF(NOT(CF10=0),NOT(Index_운영!CG32=0)*CF10*(1+$E10*Index_운영!CG164),$C10*$D10/$C$1*Index_운영!CG32))),0)</f>
        <v>0</v>
      </c>
      <c r="CH10" s="589">
        <f>IFERROR(IF(CH$3=EOMONTH('Rent Roll'!$C6-1,0),$C10*$D10/$C$1,IF(CH$3=EOMONTH('Rent Roll'!$D6,0),0,IF(NOT(CG10=0),NOT(Index_운영!CH32=0)*CG10*(1+$E10*Index_운영!CH164),$C10*$D10/$C$1*Index_운영!CH32))),0)</f>
        <v>0</v>
      </c>
      <c r="CI10" s="589">
        <f>IFERROR(IF(CI$3=EOMONTH('Rent Roll'!$C6-1,0),$C10*$D10/$C$1,IF(CI$3=EOMONTH('Rent Roll'!$D6,0),0,IF(NOT(CH10=0),NOT(Index_운영!CI32=0)*CH10*(1+$E10*Index_운영!CI164),$C10*$D10/$C$1*Index_운영!CI32))),0)</f>
        <v>0</v>
      </c>
      <c r="CJ10" s="589">
        <f>IFERROR(IF(CJ$3=EOMONTH('Rent Roll'!$C6-1,0),$C10*$D10/$C$1,IF(CJ$3=EOMONTH('Rent Roll'!$D6,0),0,IF(NOT(CI10=0),NOT(Index_운영!CJ32=0)*CI10*(1+$E10*Index_운영!CJ164),$C10*$D10/$C$1*Index_운영!CJ32))),0)</f>
        <v>0</v>
      </c>
      <c r="CK10" s="589">
        <f>IFERROR(IF(CK$3=EOMONTH('Rent Roll'!$C6-1,0),$C10*$D10/$C$1,IF(CK$3=EOMONTH('Rent Roll'!$D6,0),0,IF(NOT(CJ10=0),NOT(Index_운영!CK32=0)*CJ10*(1+$E10*Index_운영!CK164),$C10*$D10/$C$1*Index_운영!CK32))),0)</f>
        <v>0</v>
      </c>
      <c r="CL10" s="589">
        <f>IFERROR(IF(CL$3=EOMONTH('Rent Roll'!$C6-1,0),$C10*$D10/$C$1,IF(CL$3=EOMONTH('Rent Roll'!$D6,0),0,IF(NOT(CK10=0),NOT(Index_운영!CL32=0)*CK10*(1+$E10*Index_운영!CL164),$C10*$D10/$C$1*Index_운영!CL32))),0)</f>
        <v>0</v>
      </c>
      <c r="CM10" s="589">
        <f>IFERROR(IF(CM$3=EOMONTH('Rent Roll'!$C6-1,0),$C10*$D10/$C$1,IF(CM$3=EOMONTH('Rent Roll'!$D6,0),0,IF(NOT(CL10=0),NOT(Index_운영!CM32=0)*CL10*(1+$E10*Index_운영!CM164),$C10*$D10/$C$1*Index_운영!CM32))),0)</f>
        <v>0</v>
      </c>
      <c r="CN10" s="589">
        <f>IFERROR(IF(CN$3=EOMONTH('Rent Roll'!$C6-1,0),$C10*$D10/$C$1,IF(CN$3=EOMONTH('Rent Roll'!$D6,0),0,IF(NOT(CM10=0),NOT(Index_운영!CN32=0)*CM10*(1+$E10*Index_운영!CN164),$C10*$D10/$C$1*Index_운영!CN32))),0)</f>
        <v>0</v>
      </c>
      <c r="CO10" s="589">
        <f>IFERROR(IF(CO$3=EOMONTH('Rent Roll'!$C6-1,0),$C10*$D10/$C$1,IF(CO$3=EOMONTH('Rent Roll'!$D6,0),0,IF(NOT(CN10=0),NOT(Index_운영!CO32=0)*CN10*(1+$E10*Index_운영!CO164),$C10*$D10/$C$1*Index_운영!CO32))),0)</f>
        <v>0</v>
      </c>
      <c r="CP10" s="589">
        <f>IFERROR(IF(CP$3=EOMONTH('Rent Roll'!$C6-1,0),$C10*$D10/$C$1,IF(CP$3=EOMONTH('Rent Roll'!$D6,0),0,IF(NOT(CO10=0),NOT(Index_운영!CP32=0)*CO10*(1+$E10*Index_운영!CP164),$C10*$D10/$C$1*Index_운영!CP32))),0)</f>
        <v>0</v>
      </c>
      <c r="CQ10" s="589">
        <f>IFERROR(IF(CQ$3=EOMONTH('Rent Roll'!$C6-1,0),$C10*$D10/$C$1,IF(CQ$3=EOMONTH('Rent Roll'!$D6,0),0,IF(NOT(CP10=0),NOT(Index_운영!CQ32=0)*CP10*(1+$E10*Index_운영!CQ164),$C10*$D10/$C$1*Index_운영!CQ32))),0)</f>
        <v>0</v>
      </c>
      <c r="CR10" s="589">
        <f>IFERROR(IF(CR$3=EOMONTH('Rent Roll'!$C6-1,0),$C10*$D10/$C$1,IF(CR$3=EOMONTH('Rent Roll'!$D6,0),0,IF(NOT(CQ10=0),NOT(Index_운영!CR32=0)*CQ10*(1+$E10*Index_운영!CR164),$C10*$D10/$C$1*Index_운영!CR32))),0)</f>
        <v>0</v>
      </c>
      <c r="CS10" s="589">
        <f>IFERROR(IF(CS$3=EOMONTH('Rent Roll'!$C6-1,0),$C10*$D10/$C$1,IF(CS$3=EOMONTH('Rent Roll'!$D6,0),0,IF(NOT(CR10=0),NOT(Index_운영!CS32=0)*CR10*(1+$E10*Index_운영!CS164),$C10*$D10/$C$1*Index_운영!CS32))),0)</f>
        <v>0</v>
      </c>
      <c r="CT10" s="589">
        <f>IFERROR(IF(CT$3=EOMONTH('Rent Roll'!$C6-1,0),$C10*$D10/$C$1,IF(CT$3=EOMONTH('Rent Roll'!$D6,0),0,IF(NOT(CS10=0),NOT(Index_운영!CT32=0)*CS10*(1+$E10*Index_운영!CT164),$C10*$D10/$C$1*Index_운영!CT32))),0)</f>
        <v>0</v>
      </c>
      <c r="CU10" s="589">
        <f>IFERROR(IF(CU$3=EOMONTH('Rent Roll'!$C6-1,0),$C10*$D10/$C$1,IF(CU$3=EOMONTH('Rent Roll'!$D6,0),0,IF(NOT(CT10=0),NOT(Index_운영!CU32=0)*CT10*(1+$E10*Index_운영!CU164),$C10*$D10/$C$1*Index_운영!CU32))),0)</f>
        <v>0</v>
      </c>
      <c r="CV10" s="589">
        <f>IFERROR(IF(CV$3=EOMONTH('Rent Roll'!$C6-1,0),$C10*$D10/$C$1,IF(CV$3=EOMONTH('Rent Roll'!$D6,0),0,IF(NOT(CU10=0),NOT(Index_운영!CV32=0)*CU10*(1+$E10*Index_운영!CV164),$C10*$D10/$C$1*Index_운영!CV32))),0)</f>
        <v>0</v>
      </c>
      <c r="CW10" s="589">
        <f>IFERROR(IF(CW$3=EOMONTH('Rent Roll'!$C6-1,0),$C10*$D10/$C$1,IF(CW$3=EOMONTH('Rent Roll'!$D6,0),0,IF(NOT(CV10=0),NOT(Index_운영!CW32=0)*CV10*(1+$E10*Index_운영!CW164),$C10*$D10/$C$1*Index_운영!CW32))),0)</f>
        <v>0</v>
      </c>
      <c r="CX10" s="589">
        <f>IFERROR(IF(CX$3=EOMONTH('Rent Roll'!$C6-1,0),$C10*$D10/$C$1,IF(CX$3=EOMONTH('Rent Roll'!$D6,0),0,IF(NOT(CW10=0),NOT(Index_운영!CX32=0)*CW10*(1+$E10*Index_운영!CX164),$C10*$D10/$C$1*Index_운영!CX32))),0)</f>
        <v>0</v>
      </c>
      <c r="CY10" s="589">
        <f>IFERROR(IF(CY$3=EOMONTH('Rent Roll'!$C6-1,0),$C10*$D10/$C$1,IF(CY$3=EOMONTH('Rent Roll'!$D6,0),0,IF(NOT(CX10=0),NOT(Index_운영!CY32=0)*CX10*(1+$E10*Index_운영!CY164),$C10*$D10/$C$1*Index_운영!CY32))),0)</f>
        <v>0</v>
      </c>
      <c r="CZ10" s="589">
        <f>IFERROR(IF(CZ$3=EOMONTH('Rent Roll'!$C6-1,0),$C10*$D10/$C$1,IF(CZ$3=EOMONTH('Rent Roll'!$D6,0),0,IF(NOT(CY10=0),NOT(Index_운영!CZ32=0)*CY10*(1+$E10*Index_운영!CZ164),$C10*$D10/$C$1*Index_운영!CZ32))),0)</f>
        <v>0</v>
      </c>
      <c r="DA10" s="589">
        <f>IFERROR(IF(DA$3=EOMONTH('Rent Roll'!$C6-1,0),$C10*$D10/$C$1,IF(DA$3=EOMONTH('Rent Roll'!$D6,0),0,IF(NOT(CZ10=0),NOT(Index_운영!DA32=0)*CZ10*(1+$E10*Index_운영!DA164),$C10*$D10/$C$1*Index_운영!DA32))),0)</f>
        <v>0</v>
      </c>
      <c r="DB10" s="589">
        <f>IFERROR(IF(DB$3=EOMONTH('Rent Roll'!$C6-1,0),$C10*$D10/$C$1,IF(DB$3=EOMONTH('Rent Roll'!$D6,0),0,IF(NOT(DA10=0),NOT(Index_운영!DB32=0)*DA10*(1+$E10*Index_운영!DB164),$C10*$D10/$C$1*Index_운영!DB32))),0)</f>
        <v>0</v>
      </c>
      <c r="DC10" s="589">
        <f>IFERROR(IF(DC$3=EOMONTH('Rent Roll'!$C6-1,0),$C10*$D10/$C$1,IF(DC$3=EOMONTH('Rent Roll'!$D6,0),0,IF(NOT(DB10=0),NOT(Index_운영!DC32=0)*DB10*(1+$E10*Index_운영!DC164),$C10*$D10/$C$1*Index_운영!DC32))),0)</f>
        <v>0</v>
      </c>
      <c r="DD10" s="589">
        <f>IFERROR(IF(DD$3=EOMONTH('Rent Roll'!$C6-1,0),$C10*$D10/$C$1,IF(DD$3=EOMONTH('Rent Roll'!$D6,0),0,IF(NOT(DC10=0),NOT(Index_운영!DD32=0)*DC10*(1+$E10*Index_운영!DD164),$C10*$D10/$C$1*Index_운영!DD32))),0)</f>
        <v>0</v>
      </c>
      <c r="DE10" s="589">
        <f>IFERROR(IF(DE$3=EOMONTH('Rent Roll'!$C6-1,0),$C10*$D10/$C$1,IF(DE$3=EOMONTH('Rent Roll'!$D6,0),0,IF(NOT(DD10=0),NOT(Index_운영!DE32=0)*DD10*(1+$E10*Index_운영!DE164),$C10*$D10/$C$1*Index_운영!DE32))),0)</f>
        <v>0</v>
      </c>
      <c r="DF10" s="589">
        <f>IFERROR(IF(DF$3=EOMONTH('Rent Roll'!$C6-1,0),$C10*$D10/$C$1,IF(DF$3=EOMONTH('Rent Roll'!$D6,0),0,IF(NOT(DE10=0),NOT(Index_운영!DF32=0)*DE10*(1+$E10*Index_운영!DF164),$C10*$D10/$C$1*Index_운영!DF32))),0)</f>
        <v>0</v>
      </c>
      <c r="DG10" s="589">
        <f>IFERROR(IF(DG$3=EOMONTH('Rent Roll'!$C6-1,0),$C10*$D10/$C$1,IF(DG$3=EOMONTH('Rent Roll'!$D6,0),0,IF(NOT(DF10=0),NOT(Index_운영!DG32=0)*DF10*(1+$E10*Index_운영!DG164),$C10*$D10/$C$1*Index_운영!DG32))),0)</f>
        <v>0</v>
      </c>
      <c r="DH10" s="589">
        <f>IFERROR(IF(DH$3=EOMONTH('Rent Roll'!$C6-1,0),$C10*$D10/$C$1,IF(DH$3=EOMONTH('Rent Roll'!$D6,0),0,IF(NOT(DG10=0),NOT(Index_운영!DH32=0)*DG10*(1+$E10*Index_운영!DH164),$C10*$D10/$C$1*Index_운영!DH32))),0)</f>
        <v>0</v>
      </c>
      <c r="DI10" s="589">
        <f>IFERROR(IF(DI$3=EOMONTH('Rent Roll'!$C6-1,0),$C10*$D10/$C$1,IF(DI$3=EOMONTH('Rent Roll'!$D6,0),0,IF(NOT(DH10=0),NOT(Index_운영!DI32=0)*DH10*(1+$E10*Index_운영!DI164),$C10*$D10/$C$1*Index_운영!DI32))),0)</f>
        <v>0</v>
      </c>
      <c r="DJ10" s="589">
        <f>IFERROR(IF(DJ$3=EOMONTH('Rent Roll'!$C6-1,0),$C10*$D10/$C$1,IF(DJ$3=EOMONTH('Rent Roll'!$D6,0),0,IF(NOT(DI10=0),NOT(Index_운영!DJ32=0)*DI10*(1+$E10*Index_운영!DJ164),$C10*$D10/$C$1*Index_운영!DJ32))),0)</f>
        <v>0</v>
      </c>
      <c r="DK10" s="589">
        <f>IFERROR(IF(DK$3=EOMONTH('Rent Roll'!$C6-1,0),$C10*$D10/$C$1,IF(DK$3=EOMONTH('Rent Roll'!$D6,0),0,IF(NOT(DJ10=0),NOT(Index_운영!DK32=0)*DJ10*(1+$E10*Index_운영!DK164),$C10*$D10/$C$1*Index_운영!DK32))),0)</f>
        <v>0</v>
      </c>
      <c r="DL10" s="589">
        <f>IFERROR(IF(DL$3=EOMONTH('Rent Roll'!$C6-1,0),$C10*$D10/$C$1,IF(DL$3=EOMONTH('Rent Roll'!$D6,0),0,IF(NOT(DK10=0),NOT(Index_운영!DL32=0)*DK10*(1+$E10*Index_운영!DL164),$C10*$D10/$C$1*Index_운영!DL32))),0)</f>
        <v>0</v>
      </c>
      <c r="DM10" s="589">
        <f>IFERROR(IF(DM$3=EOMONTH('Rent Roll'!$C6-1,0),$C10*$D10/$C$1,IF(DM$3=EOMONTH('Rent Roll'!$D6,0),0,IF(NOT(DL10=0),NOT(Index_운영!DM32=0)*DL10*(1+$E10*Index_운영!DM164),$C10*$D10/$C$1*Index_운영!DM32))),0)</f>
        <v>0</v>
      </c>
      <c r="DN10" s="589">
        <f>IFERROR(IF(DN$3=EOMONTH('Rent Roll'!$C6-1,0),$C10*$D10/$C$1,IF(DN$3=EOMONTH('Rent Roll'!$D6,0),0,IF(NOT(DM10=0),NOT(Index_운영!DN32=0)*DM10*(1+$E10*Index_운영!DN164),$C10*$D10/$C$1*Index_운영!DN32))),0)</f>
        <v>0</v>
      </c>
      <c r="DO10" s="589">
        <f>IFERROR(IF(DO$3=EOMONTH('Rent Roll'!$C6-1,0),$C10*$D10/$C$1,IF(DO$3=EOMONTH('Rent Roll'!$D6,0),0,IF(NOT(DN10=0),NOT(Index_운영!DO32=0)*DN10*(1+$E10*Index_운영!DO164),$C10*$D10/$C$1*Index_운영!DO32))),0)</f>
        <v>0</v>
      </c>
      <c r="DP10" s="589">
        <f>IFERROR(IF(DP$3=EOMONTH('Rent Roll'!$C6-1,0),$C10*$D10/$C$1,IF(DP$3=EOMONTH('Rent Roll'!$D6,0),0,IF(NOT(DO10=0),NOT(Index_운영!DP32=0)*DO10*(1+$E10*Index_운영!DP164),$C10*$D10/$C$1*Index_운영!DP32))),0)</f>
        <v>0</v>
      </c>
      <c r="DQ10" s="589">
        <f>IFERROR(IF(DQ$3=EOMONTH('Rent Roll'!$C6-1,0),$C10*$D10/$C$1,IF(DQ$3=EOMONTH('Rent Roll'!$D6,0),0,IF(NOT(DP10=0),NOT(Index_운영!DQ32=0)*DP10*(1+$E10*Index_운영!DQ164),$C10*$D10/$C$1*Index_운영!DQ32))),0)</f>
        <v>0</v>
      </c>
      <c r="DR10" s="589">
        <f>IFERROR(IF(DR$3=EOMONTH('Rent Roll'!$C6-1,0),$C10*$D10/$C$1,IF(DR$3=EOMONTH('Rent Roll'!$D6,0),0,IF(NOT(DQ10=0),NOT(Index_운영!DR32=0)*DQ10*(1+$E10*Index_운영!DR164),$C10*$D10/$C$1*Index_운영!DR32))),0)</f>
        <v>0</v>
      </c>
      <c r="DS10" s="589">
        <f>IFERROR(IF(DS$3=EOMONTH('Rent Roll'!$C6-1,0),$C10*$D10/$C$1,IF(DS$3=EOMONTH('Rent Roll'!$D6,0),0,IF(NOT(DR10=0),NOT(Index_운영!DS32=0)*DR10*(1+$E10*Index_운영!DS164),$C10*$D10/$C$1*Index_운영!DS32))),0)</f>
        <v>0</v>
      </c>
      <c r="DT10" s="589">
        <f>IFERROR(IF(DT$3=EOMONTH('Rent Roll'!$C6-1,0),$C10*$D10/$C$1,IF(DT$3=EOMONTH('Rent Roll'!$D6,0),0,IF(NOT(DS10=0),NOT(Index_운영!DT32=0)*DS10*(1+$E10*Index_운영!DT164),$C10*$D10/$C$1*Index_운영!DT32))),0)</f>
        <v>0</v>
      </c>
      <c r="DU10" s="589">
        <f>IFERROR(IF(DU$3=EOMONTH('Rent Roll'!$C6-1,0),$C10*$D10/$C$1,IF(DU$3=EOMONTH('Rent Roll'!$D6,0),0,IF(NOT(DT10=0),NOT(Index_운영!DU32=0)*DT10*(1+$E10*Index_운영!DU164),$C10*$D10/$C$1*Index_운영!DU32))),0)</f>
        <v>0</v>
      </c>
      <c r="DV10" s="589">
        <f>IFERROR(IF(DV$3=EOMONTH('Rent Roll'!$C6-1,0),$C10*$D10/$C$1,IF(DV$3=EOMONTH('Rent Roll'!$D6,0),0,IF(NOT(DU10=0),NOT(Index_운영!DV32=0)*DU10*(1+$E10*Index_운영!DV164),$C10*$D10/$C$1*Index_운영!DV32))),0)</f>
        <v>0</v>
      </c>
    </row>
    <row r="11" spans="1:126" s="464" customFormat="1" outlineLevel="1" x14ac:dyDescent="0.4">
      <c r="A11" s="736"/>
      <c r="B11" s="464" t="str">
        <f>'Rent Roll'!$B7</f>
        <v>7층</v>
      </c>
      <c r="C11" s="1219">
        <f>'Rent Roll'!$K7</f>
        <v>380.56</v>
      </c>
      <c r="D11" s="1220">
        <f>'Rent Roll'!$M7</f>
        <v>0</v>
      </c>
      <c r="E11" s="1221">
        <f>'Rent Roll'!$N7</f>
        <v>0</v>
      </c>
      <c r="F11" s="588">
        <f>IFERROR(IF(F$3=EOMONTH('Rent Roll'!$C7-1,0),$C11*$D11/$C$1,IF(F$3=EOMONTH('Rent Roll'!$D7,0),0,IF(NOT(E11=0),NOT(Index_운영!F33=0)*E11*(1+$E11*Index_운영!F165),$C11*$D11/$C$1*Index_운영!F33))),0)</f>
        <v>0</v>
      </c>
      <c r="G11" s="589">
        <f>IFERROR(IF(G$3=EOMONTH('Rent Roll'!$C7-1,0),$C11*$D11/$C$1,IF(G$3=EOMONTH('Rent Roll'!$D7,0),0,IF(NOT(F11=0),NOT(Index_운영!G33=0)*F11*(1+$E11*Index_운영!G165),$C11*$D11/$C$1*Index_운영!G33))),0)</f>
        <v>0</v>
      </c>
      <c r="H11" s="589">
        <f>IFERROR(IF(H$3=EOMONTH('Rent Roll'!$C7-1,0),$C11*$D11/$C$1,IF(H$3=EOMONTH('Rent Roll'!$D7,0),0,IF(NOT(G11=0),NOT(Index_운영!H33=0)*G11*(1+$E11*Index_운영!H165),$C11*$D11/$C$1*Index_운영!H33))),0)</f>
        <v>0</v>
      </c>
      <c r="I11" s="589">
        <f>IFERROR(IF(I$3=EOMONTH('Rent Roll'!$C7-1,0),$C11*$D11/$C$1,IF(I$3=EOMONTH('Rent Roll'!$D7,0),0,IF(NOT(H11=0),NOT(Index_운영!I33=0)*H11*(1+$E11*Index_운영!I165),$C11*$D11/$C$1*Index_운영!I33))),0)</f>
        <v>0</v>
      </c>
      <c r="J11" s="589">
        <f>IFERROR(IF(J$3=EOMONTH('Rent Roll'!$C7-1,0),$C11*$D11/$C$1,IF(J$3=EOMONTH('Rent Roll'!$D7,0),0,IF(NOT(I11=0),NOT(Index_운영!J33=0)*I11*(1+$E11*Index_운영!J165),$C11*$D11/$C$1*Index_운영!J33))),0)</f>
        <v>0</v>
      </c>
      <c r="K11" s="589">
        <f>IFERROR(IF(K$3=EOMONTH('Rent Roll'!$C7-1,0),$C11*$D11/$C$1,IF(K$3=EOMONTH('Rent Roll'!$D7,0),0,IF(NOT(J11=0),NOT(Index_운영!K33=0)*J11*(1+$E11*Index_운영!K165),$C11*$D11/$C$1*Index_운영!K33))),0)</f>
        <v>0</v>
      </c>
      <c r="L11" s="589">
        <f>IFERROR(IF(L$3=EOMONTH('Rent Roll'!$C7-1,0),$C11*$D11/$C$1,IF(L$3=EOMONTH('Rent Roll'!$D7,0),0,IF(NOT(K11=0),NOT(Index_운영!L33=0)*K11*(1+$E11*Index_운영!L165),$C11*$D11/$C$1*Index_운영!L33))),0)</f>
        <v>0</v>
      </c>
      <c r="M11" s="589">
        <f>IFERROR(IF(M$3=EOMONTH('Rent Roll'!$C7-1,0),$C11*$D11/$C$1,IF(M$3=EOMONTH('Rent Roll'!$D7,0),0,IF(NOT(L11=0),NOT(Index_운영!M33=0)*L11*(1+$E11*Index_운영!M165),$C11*$D11/$C$1*Index_운영!M33))),0)</f>
        <v>0</v>
      </c>
      <c r="N11" s="589">
        <f>IFERROR(IF(N$3=EOMONTH('Rent Roll'!$C7-1,0),$C11*$D11/$C$1,IF(N$3=EOMONTH('Rent Roll'!$D7,0),0,IF(NOT(M11=0),NOT(Index_운영!N33=0)*M11*(1+$E11*Index_운영!N165),$C11*$D11/$C$1*Index_운영!N33))),0)</f>
        <v>0</v>
      </c>
      <c r="O11" s="589">
        <f>IFERROR(IF(O$3=EOMONTH('Rent Roll'!$C7-1,0),$C11*$D11/$C$1,IF(O$3=EOMONTH('Rent Roll'!$D7,0),0,IF(NOT(N11=0),NOT(Index_운영!O33=0)*N11*(1+$E11*Index_운영!O165),$C11*$D11/$C$1*Index_운영!O33))),0)</f>
        <v>0</v>
      </c>
      <c r="P11" s="589">
        <f>IFERROR(IF(P$3=EOMONTH('Rent Roll'!$C7-1,0),$C11*$D11/$C$1,IF(P$3=EOMONTH('Rent Roll'!$D7,0),0,IF(NOT(O11=0),NOT(Index_운영!P33=0)*O11*(1+$E11*Index_운영!P165),$C11*$D11/$C$1*Index_운영!P33))),0)</f>
        <v>0</v>
      </c>
      <c r="Q11" s="589">
        <f>IFERROR(IF(Q$3=EOMONTH('Rent Roll'!$C7-1,0),$C11*$D11/$C$1,IF(Q$3=EOMONTH('Rent Roll'!$D7,0),0,IF(NOT(P11=0),NOT(Index_운영!Q33=0)*P11*(1+$E11*Index_운영!Q165),$C11*$D11/$C$1*Index_운영!Q33))),0)</f>
        <v>0</v>
      </c>
      <c r="R11" s="589">
        <f>IFERROR(IF(R$3=EOMONTH('Rent Roll'!$C7-1,0),$C11*$D11/$C$1,IF(R$3=EOMONTH('Rent Roll'!$D7,0),0,IF(NOT(Q11=0),NOT(Index_운영!R33=0)*Q11*(1+$E11*Index_운영!R165),$C11*$D11/$C$1*Index_운영!R33))),0)</f>
        <v>0</v>
      </c>
      <c r="S11" s="589">
        <f>IFERROR(IF(S$3=EOMONTH('Rent Roll'!$C7-1,0),$C11*$D11/$C$1,IF(S$3=EOMONTH('Rent Roll'!$D7,0),0,IF(NOT(R11=0),NOT(Index_운영!S33=0)*R11*(1+$E11*Index_운영!S165),$C11*$D11/$C$1*Index_운영!S33))),0)</f>
        <v>0</v>
      </c>
      <c r="T11" s="589">
        <f>IFERROR(IF(T$3=EOMONTH('Rent Roll'!$C7-1,0),$C11*$D11/$C$1,IF(T$3=EOMONTH('Rent Roll'!$D7,0),0,IF(NOT(S11=0),NOT(Index_운영!T33=0)*S11*(1+$E11*Index_운영!T165),$C11*$D11/$C$1*Index_운영!T33))),0)</f>
        <v>0</v>
      </c>
      <c r="U11" s="589">
        <f>IFERROR(IF(U$3=EOMONTH('Rent Roll'!$C7-1,0),$C11*$D11/$C$1,IF(U$3=EOMONTH('Rent Roll'!$D7,0),0,IF(NOT(T11=0),NOT(Index_운영!U33=0)*T11*(1+$E11*Index_운영!U165),$C11*$D11/$C$1*Index_운영!U33))),0)</f>
        <v>0</v>
      </c>
      <c r="V11" s="589">
        <f>IFERROR(IF(V$3=EOMONTH('Rent Roll'!$C7-1,0),$C11*$D11/$C$1,IF(V$3=EOMONTH('Rent Roll'!$D7,0),0,IF(NOT(U11=0),NOT(Index_운영!V33=0)*U11*(1+$E11*Index_운영!V165),$C11*$D11/$C$1*Index_운영!V33))),0)</f>
        <v>0</v>
      </c>
      <c r="W11" s="589">
        <f>IFERROR(IF(W$3=EOMONTH('Rent Roll'!$C7-1,0),$C11*$D11/$C$1,IF(W$3=EOMONTH('Rent Roll'!$D7,0),0,IF(NOT(V11=0),NOT(Index_운영!W33=0)*V11*(1+$E11*Index_운영!W165),$C11*$D11/$C$1*Index_운영!W33))),0)</f>
        <v>0</v>
      </c>
      <c r="X11" s="589">
        <f>IFERROR(IF(X$3=EOMONTH('Rent Roll'!$C7-1,0),$C11*$D11/$C$1,IF(X$3=EOMONTH('Rent Roll'!$D7,0),0,IF(NOT(W11=0),NOT(Index_운영!X33=0)*W11*(1+$E11*Index_운영!X165),$C11*$D11/$C$1*Index_운영!X33))),0)</f>
        <v>0</v>
      </c>
      <c r="Y11" s="589">
        <f>IFERROR(IF(Y$3=EOMONTH('Rent Roll'!$C7-1,0),$C11*$D11/$C$1,IF(Y$3=EOMONTH('Rent Roll'!$D7,0),0,IF(NOT(X11=0),NOT(Index_운영!Y33=0)*X11*(1+$E11*Index_운영!Y165),$C11*$D11/$C$1*Index_운영!Y33))),0)</f>
        <v>0</v>
      </c>
      <c r="Z11" s="589">
        <f>IFERROR(IF(Z$3=EOMONTH('Rent Roll'!$C7-1,0),$C11*$D11/$C$1,IF(Z$3=EOMONTH('Rent Roll'!$D7,0),0,IF(NOT(Y11=0),NOT(Index_운영!Z33=0)*Y11*(1+$E11*Index_운영!Z165),$C11*$D11/$C$1*Index_운영!Z33))),0)</f>
        <v>0</v>
      </c>
      <c r="AA11" s="589">
        <f>IFERROR(IF(AA$3=EOMONTH('Rent Roll'!$C7-1,0),$C11*$D11/$C$1,IF(AA$3=EOMONTH('Rent Roll'!$D7,0),0,IF(NOT(Z11=0),NOT(Index_운영!AA33=0)*Z11*(1+$E11*Index_운영!AA165),$C11*$D11/$C$1*Index_운영!AA33))),0)</f>
        <v>0</v>
      </c>
      <c r="AB11" s="589">
        <f>IFERROR(IF(AB$3=EOMONTH('Rent Roll'!$C7-1,0),$C11*$D11/$C$1,IF(AB$3=EOMONTH('Rent Roll'!$D7,0),0,IF(NOT(AA11=0),NOT(Index_운영!AB33=0)*AA11*(1+$E11*Index_운영!AB165),$C11*$D11/$C$1*Index_운영!AB33))),0)</f>
        <v>0</v>
      </c>
      <c r="AC11" s="589">
        <f>IFERROR(IF(AC$3=EOMONTH('Rent Roll'!$C7-1,0),$C11*$D11/$C$1,IF(AC$3=EOMONTH('Rent Roll'!$D7,0),0,IF(NOT(AB11=0),NOT(Index_운영!AC33=0)*AB11*(1+$E11*Index_운영!AC165),$C11*$D11/$C$1*Index_운영!AC33))),0)</f>
        <v>0</v>
      </c>
      <c r="AD11" s="589">
        <f>IFERROR(IF(AD$3=EOMONTH('Rent Roll'!$C7-1,0),$C11*$D11/$C$1,IF(AD$3=EOMONTH('Rent Roll'!$D7,0),0,IF(NOT(AC11=0),NOT(Index_운영!AD33=0)*AC11*(1+$E11*Index_운영!AD165),$C11*$D11/$C$1*Index_운영!AD33))),0)</f>
        <v>0</v>
      </c>
      <c r="AE11" s="589">
        <f>IFERROR(IF(AE$3=EOMONTH('Rent Roll'!$C7-1,0),$C11*$D11/$C$1,IF(AE$3=EOMONTH('Rent Roll'!$D7,0),0,IF(NOT(AD11=0),NOT(Index_운영!AE33=0)*AD11*(1+$E11*Index_운영!AE165),$C11*$D11/$C$1*Index_운영!AE33))),0)</f>
        <v>0</v>
      </c>
      <c r="AF11" s="589">
        <f>IFERROR(IF(AF$3=EOMONTH('Rent Roll'!$C7-1,0),$C11*$D11/$C$1,IF(AF$3=EOMONTH('Rent Roll'!$D7,0),0,IF(NOT(AE11=0),NOT(Index_운영!AF33=0)*AE11*(1+$E11*Index_운영!AF165),$C11*$D11/$C$1*Index_운영!AF33))),0)</f>
        <v>0</v>
      </c>
      <c r="AG11" s="589">
        <f>IFERROR(IF(AG$3=EOMONTH('Rent Roll'!$C7-1,0),$C11*$D11/$C$1,IF(AG$3=EOMONTH('Rent Roll'!$D7,0),0,IF(NOT(AF11=0),NOT(Index_운영!AG33=0)*AF11*(1+$E11*Index_운영!AG165),$C11*$D11/$C$1*Index_운영!AG33))),0)</f>
        <v>0</v>
      </c>
      <c r="AH11" s="589">
        <f>IFERROR(IF(AH$3=EOMONTH('Rent Roll'!$C7-1,0),$C11*$D11/$C$1,IF(AH$3=EOMONTH('Rent Roll'!$D7,0),0,IF(NOT(AG11=0),NOT(Index_운영!AH33=0)*AG11*(1+$E11*Index_운영!AH165),$C11*$D11/$C$1*Index_운영!AH33))),0)</f>
        <v>0</v>
      </c>
      <c r="AI11" s="589">
        <f>IFERROR(IF(AI$3=EOMONTH('Rent Roll'!$C7-1,0),$C11*$D11/$C$1,IF(AI$3=EOMONTH('Rent Roll'!$D7,0),0,IF(NOT(AH11=0),NOT(Index_운영!AI33=0)*AH11*(1+$E11*Index_운영!AI165),$C11*$D11/$C$1*Index_운영!AI33))),0)</f>
        <v>0</v>
      </c>
      <c r="AJ11" s="589">
        <f>IFERROR(IF(AJ$3=EOMONTH('Rent Roll'!$C7-1,0),$C11*$D11/$C$1,IF(AJ$3=EOMONTH('Rent Roll'!$D7,0),0,IF(NOT(AI11=0),NOT(Index_운영!AJ33=0)*AI11*(1+$E11*Index_운영!AJ165),$C11*$D11/$C$1*Index_운영!AJ33))),0)</f>
        <v>0</v>
      </c>
      <c r="AK11" s="589">
        <f>IFERROR(IF(AK$3=EOMONTH('Rent Roll'!$C7-1,0),$C11*$D11/$C$1,IF(AK$3=EOMONTH('Rent Roll'!$D7,0),0,IF(NOT(AJ11=0),NOT(Index_운영!AK33=0)*AJ11*(1+$E11*Index_운영!AK165),$C11*$D11/$C$1*Index_운영!AK33))),0)</f>
        <v>0</v>
      </c>
      <c r="AL11" s="589">
        <f>IFERROR(IF(AL$3=EOMONTH('Rent Roll'!$C7-1,0),$C11*$D11/$C$1,IF(AL$3=EOMONTH('Rent Roll'!$D7,0),0,IF(NOT(AK11=0),NOT(Index_운영!AL33=0)*AK11*(1+$E11*Index_운영!AL165),$C11*$D11/$C$1*Index_운영!AL33))),0)</f>
        <v>0</v>
      </c>
      <c r="AM11" s="589">
        <f>IFERROR(IF(AM$3=EOMONTH('Rent Roll'!$C7-1,0),$C11*$D11/$C$1,IF(AM$3=EOMONTH('Rent Roll'!$D7,0),0,IF(NOT(AL11=0),NOT(Index_운영!AM33=0)*AL11*(1+$E11*Index_운영!AM165),$C11*$D11/$C$1*Index_운영!AM33))),0)</f>
        <v>0</v>
      </c>
      <c r="AN11" s="589">
        <f>IFERROR(IF(AN$3=EOMONTH('Rent Roll'!$C7-1,0),$C11*$D11/$C$1,IF(AN$3=EOMONTH('Rent Roll'!$D7,0),0,IF(NOT(AM11=0),NOT(Index_운영!AN33=0)*AM11*(1+$E11*Index_운영!AN165),$C11*$D11/$C$1*Index_운영!AN33))),0)</f>
        <v>0</v>
      </c>
      <c r="AO11" s="589">
        <f>IFERROR(IF(AO$3=EOMONTH('Rent Roll'!$C7-1,0),$C11*$D11/$C$1,IF(AO$3=EOMONTH('Rent Roll'!$D7,0),0,IF(NOT(AN11=0),NOT(Index_운영!AO33=0)*AN11*(1+$E11*Index_운영!AO165),$C11*$D11/$C$1*Index_운영!AO33))),0)</f>
        <v>0</v>
      </c>
      <c r="AP11" s="589">
        <f>IFERROR(IF(AP$3=EOMONTH('Rent Roll'!$C7-1,0),$C11*$D11/$C$1,IF(AP$3=EOMONTH('Rent Roll'!$D7,0),0,IF(NOT(AO11=0),NOT(Index_운영!AP33=0)*AO11*(1+$E11*Index_운영!AP165),$C11*$D11/$C$1*Index_운영!AP33))),0)</f>
        <v>0</v>
      </c>
      <c r="AQ11" s="589">
        <f>IFERROR(IF(AQ$3=EOMONTH('Rent Roll'!$C7-1,0),$C11*$D11/$C$1,IF(AQ$3=EOMONTH('Rent Roll'!$D7,0),0,IF(NOT(AP11=0),NOT(Index_운영!AQ33=0)*AP11*(1+$E11*Index_운영!AQ165),$C11*$D11/$C$1*Index_운영!AQ33))),0)</f>
        <v>0</v>
      </c>
      <c r="AR11" s="589">
        <f>IFERROR(IF(AR$3=EOMONTH('Rent Roll'!$C7-1,0),$C11*$D11/$C$1,IF(AR$3=EOMONTH('Rent Roll'!$D7,0),0,IF(NOT(AQ11=0),NOT(Index_운영!AR33=0)*AQ11*(1+$E11*Index_운영!AR165),$C11*$D11/$C$1*Index_운영!AR33))),0)</f>
        <v>0</v>
      </c>
      <c r="AS11" s="589">
        <f>IFERROR(IF(AS$3=EOMONTH('Rent Roll'!$C7-1,0),$C11*$D11/$C$1,IF(AS$3=EOMONTH('Rent Roll'!$D7,0),0,IF(NOT(AR11=0),NOT(Index_운영!AS33=0)*AR11*(1+$E11*Index_운영!AS165),$C11*$D11/$C$1*Index_운영!AS33))),0)</f>
        <v>0</v>
      </c>
      <c r="AT11" s="589">
        <f>IFERROR(IF(AT$3=EOMONTH('Rent Roll'!$C7-1,0),$C11*$D11/$C$1,IF(AT$3=EOMONTH('Rent Roll'!$D7,0),0,IF(NOT(AS11=0),NOT(Index_운영!AT33=0)*AS11*(1+$E11*Index_운영!AT165),$C11*$D11/$C$1*Index_운영!AT33))),0)</f>
        <v>0</v>
      </c>
      <c r="AU11" s="589">
        <f>IFERROR(IF(AU$3=EOMONTH('Rent Roll'!$C7-1,0),$C11*$D11/$C$1,IF(AU$3=EOMONTH('Rent Roll'!$D7,0),0,IF(NOT(AT11=0),NOT(Index_운영!AU33=0)*AT11*(1+$E11*Index_운영!AU165),$C11*$D11/$C$1*Index_운영!AU33))),0)</f>
        <v>0</v>
      </c>
      <c r="AV11" s="589">
        <f>IFERROR(IF(AV$3=EOMONTH('Rent Roll'!$C7-1,0),$C11*$D11/$C$1,IF(AV$3=EOMONTH('Rent Roll'!$D7,0),0,IF(NOT(AU11=0),NOT(Index_운영!AV33=0)*AU11*(1+$E11*Index_운영!AV165),$C11*$D11/$C$1*Index_운영!AV33))),0)</f>
        <v>0</v>
      </c>
      <c r="AW11" s="589">
        <f>IFERROR(IF(AW$3=EOMONTH('Rent Roll'!$C7-1,0),$C11*$D11/$C$1,IF(AW$3=EOMONTH('Rent Roll'!$D7,0),0,IF(NOT(AV11=0),NOT(Index_운영!AW33=0)*AV11*(1+$E11*Index_운영!AW165),$C11*$D11/$C$1*Index_운영!AW33))),0)</f>
        <v>0</v>
      </c>
      <c r="AX11" s="589">
        <f>IFERROR(IF(AX$3=EOMONTH('Rent Roll'!$C7-1,0),$C11*$D11/$C$1,IF(AX$3=EOMONTH('Rent Roll'!$D7,0),0,IF(NOT(AW11=0),NOT(Index_운영!AX33=0)*AW11*(1+$E11*Index_운영!AX165),$C11*$D11/$C$1*Index_운영!AX33))),0)</f>
        <v>0</v>
      </c>
      <c r="AY11" s="589">
        <f>IFERROR(IF(AY$3=EOMONTH('Rent Roll'!$C7-1,0),$C11*$D11/$C$1,IF(AY$3=EOMONTH('Rent Roll'!$D7,0),0,IF(NOT(AX11=0),NOT(Index_운영!AY33=0)*AX11*(1+$E11*Index_운영!AY165),$C11*$D11/$C$1*Index_운영!AY33))),0)</f>
        <v>0</v>
      </c>
      <c r="AZ11" s="589">
        <f>IFERROR(IF(AZ$3=EOMONTH('Rent Roll'!$C7-1,0),$C11*$D11/$C$1,IF(AZ$3=EOMONTH('Rent Roll'!$D7,0),0,IF(NOT(AY11=0),NOT(Index_운영!AZ33=0)*AY11*(1+$E11*Index_운영!AZ165),$C11*$D11/$C$1*Index_운영!AZ33))),0)</f>
        <v>0</v>
      </c>
      <c r="BA11" s="589">
        <f>IFERROR(IF(BA$3=EOMONTH('Rent Roll'!$C7-1,0),$C11*$D11/$C$1,IF(BA$3=EOMONTH('Rent Roll'!$D7,0),0,IF(NOT(AZ11=0),NOT(Index_운영!BA33=0)*AZ11*(1+$E11*Index_운영!BA165),$C11*$D11/$C$1*Index_운영!BA33))),0)</f>
        <v>0</v>
      </c>
      <c r="BB11" s="589">
        <f>IFERROR(IF(BB$3=EOMONTH('Rent Roll'!$C7-1,0),$C11*$D11/$C$1,IF(BB$3=EOMONTH('Rent Roll'!$D7,0),0,IF(NOT(BA11=0),NOT(Index_운영!BB33=0)*BA11*(1+$E11*Index_운영!BB165),$C11*$D11/$C$1*Index_운영!BB33))),0)</f>
        <v>0</v>
      </c>
      <c r="BC11" s="589">
        <f>IFERROR(IF(BC$3=EOMONTH('Rent Roll'!$C7-1,0),$C11*$D11/$C$1,IF(BC$3=EOMONTH('Rent Roll'!$D7,0),0,IF(NOT(BB11=0),NOT(Index_운영!BC33=0)*BB11*(1+$E11*Index_운영!BC165),$C11*$D11/$C$1*Index_운영!BC33))),0)</f>
        <v>0</v>
      </c>
      <c r="BD11" s="589">
        <f>IFERROR(IF(BD$3=EOMONTH('Rent Roll'!$C7-1,0),$C11*$D11/$C$1,IF(BD$3=EOMONTH('Rent Roll'!$D7,0),0,IF(NOT(BC11=0),NOT(Index_운영!BD33=0)*BC11*(1+$E11*Index_운영!BD165),$C11*$D11/$C$1*Index_운영!BD33))),0)</f>
        <v>0</v>
      </c>
      <c r="BE11" s="589">
        <f>IFERROR(IF(BE$3=EOMONTH('Rent Roll'!$C7-1,0),$C11*$D11/$C$1,IF(BE$3=EOMONTH('Rent Roll'!$D7,0),0,IF(NOT(BD11=0),NOT(Index_운영!BE33=0)*BD11*(1+$E11*Index_운영!BE165),$C11*$D11/$C$1*Index_운영!BE33))),0)</f>
        <v>0</v>
      </c>
      <c r="BF11" s="589">
        <f>IFERROR(IF(BF$3=EOMONTH('Rent Roll'!$C7-1,0),$C11*$D11/$C$1,IF(BF$3=EOMONTH('Rent Roll'!$D7,0),0,IF(NOT(BE11=0),NOT(Index_운영!BF33=0)*BE11*(1+$E11*Index_운영!BF165),$C11*$D11/$C$1*Index_운영!BF33))),0)</f>
        <v>0</v>
      </c>
      <c r="BG11" s="589">
        <f>IFERROR(IF(BG$3=EOMONTH('Rent Roll'!$C7-1,0),$C11*$D11/$C$1,IF(BG$3=EOMONTH('Rent Roll'!$D7,0),0,IF(NOT(BF11=0),NOT(Index_운영!BG33=0)*BF11*(1+$E11*Index_운영!BG165),$C11*$D11/$C$1*Index_운영!BG33))),0)</f>
        <v>0</v>
      </c>
      <c r="BH11" s="589">
        <f>IFERROR(IF(BH$3=EOMONTH('Rent Roll'!$C7-1,0),$C11*$D11/$C$1,IF(BH$3=EOMONTH('Rent Roll'!$D7,0),0,IF(NOT(BG11=0),NOT(Index_운영!BH33=0)*BG11*(1+$E11*Index_운영!BH165),$C11*$D11/$C$1*Index_운영!BH33))),0)</f>
        <v>0</v>
      </c>
      <c r="BI11" s="589">
        <f>IFERROR(IF(BI$3=EOMONTH('Rent Roll'!$C7-1,0),$C11*$D11/$C$1,IF(BI$3=EOMONTH('Rent Roll'!$D7,0),0,IF(NOT(BH11=0),NOT(Index_운영!BI33=0)*BH11*(1+$E11*Index_운영!BI165),$C11*$D11/$C$1*Index_운영!BI33))),0)</f>
        <v>0</v>
      </c>
      <c r="BJ11" s="589">
        <f>IFERROR(IF(BJ$3=EOMONTH('Rent Roll'!$C7-1,0),$C11*$D11/$C$1,IF(BJ$3=EOMONTH('Rent Roll'!$D7,0),0,IF(NOT(BI11=0),NOT(Index_운영!BJ33=0)*BI11*(1+$E11*Index_운영!BJ165),$C11*$D11/$C$1*Index_운영!BJ33))),0)</f>
        <v>0</v>
      </c>
      <c r="BK11" s="589">
        <f>IFERROR(IF(BK$3=EOMONTH('Rent Roll'!$C7-1,0),$C11*$D11/$C$1,IF(BK$3=EOMONTH('Rent Roll'!$D7,0),0,IF(NOT(BJ11=0),NOT(Index_운영!BK33=0)*BJ11*(1+$E11*Index_운영!BK165),$C11*$D11/$C$1*Index_운영!BK33))),0)</f>
        <v>0</v>
      </c>
      <c r="BL11" s="589">
        <f>IFERROR(IF(BL$3=EOMONTH('Rent Roll'!$C7-1,0),$C11*$D11/$C$1,IF(BL$3=EOMONTH('Rent Roll'!$D7,0),0,IF(NOT(BK11=0),NOT(Index_운영!BL33=0)*BK11*(1+$E11*Index_운영!BL165),$C11*$D11/$C$1*Index_운영!BL33))),0)</f>
        <v>0</v>
      </c>
      <c r="BM11" s="589">
        <f>IFERROR(IF(BM$3=EOMONTH('Rent Roll'!$C7-1,0),$C11*$D11/$C$1,IF(BM$3=EOMONTH('Rent Roll'!$D7,0),0,IF(NOT(BL11=0),NOT(Index_운영!BM33=0)*BL11*(1+$E11*Index_운영!BM165),$C11*$D11/$C$1*Index_운영!BM33))),0)</f>
        <v>0</v>
      </c>
      <c r="BN11" s="589">
        <f>IFERROR(IF(BN$3=EOMONTH('Rent Roll'!$C7-1,0),$C11*$D11/$C$1,IF(BN$3=EOMONTH('Rent Roll'!$D7,0),0,IF(NOT(BM11=0),NOT(Index_운영!BN33=0)*BM11*(1+$E11*Index_운영!BN165),$C11*$D11/$C$1*Index_운영!BN33))),0)</f>
        <v>0</v>
      </c>
      <c r="BO11" s="589">
        <f>IFERROR(IF(BO$3=EOMONTH('Rent Roll'!$C7-1,0),$C11*$D11/$C$1,IF(BO$3=EOMONTH('Rent Roll'!$D7,0),0,IF(NOT(BN11=0),NOT(Index_운영!BO33=0)*BN11*(1+$E11*Index_운영!BO165),$C11*$D11/$C$1*Index_운영!BO33))),0)</f>
        <v>0</v>
      </c>
      <c r="BP11" s="589">
        <f>IFERROR(IF(BP$3=EOMONTH('Rent Roll'!$C7-1,0),$C11*$D11/$C$1,IF(BP$3=EOMONTH('Rent Roll'!$D7,0),0,IF(NOT(BO11=0),NOT(Index_운영!BP33=0)*BO11*(1+$E11*Index_운영!BP165),$C11*$D11/$C$1*Index_운영!BP33))),0)</f>
        <v>0</v>
      </c>
      <c r="BQ11" s="589">
        <f>IFERROR(IF(BQ$3=EOMONTH('Rent Roll'!$C7-1,0),$C11*$D11/$C$1,IF(BQ$3=EOMONTH('Rent Roll'!$D7,0),0,IF(NOT(BP11=0),NOT(Index_운영!BQ33=0)*BP11*(1+$E11*Index_운영!BQ165),$C11*$D11/$C$1*Index_운영!BQ33))),0)</f>
        <v>0</v>
      </c>
      <c r="BR11" s="589">
        <f>IFERROR(IF(BR$3=EOMONTH('Rent Roll'!$C7-1,0),$C11*$D11/$C$1,IF(BR$3=EOMONTH('Rent Roll'!$D7,0),0,IF(NOT(BQ11=0),NOT(Index_운영!BR33=0)*BQ11*(1+$E11*Index_운영!BR165),$C11*$D11/$C$1*Index_운영!BR33))),0)</f>
        <v>0</v>
      </c>
      <c r="BS11" s="589">
        <f>IFERROR(IF(BS$3=EOMONTH('Rent Roll'!$C7-1,0),$C11*$D11/$C$1,IF(BS$3=EOMONTH('Rent Roll'!$D7,0),0,IF(NOT(BR11=0),NOT(Index_운영!BS33=0)*BR11*(1+$E11*Index_운영!BS165),$C11*$D11/$C$1*Index_운영!BS33))),0)</f>
        <v>0</v>
      </c>
      <c r="BT11" s="589">
        <f>IFERROR(IF(BT$3=EOMONTH('Rent Roll'!$C7-1,0),$C11*$D11/$C$1,IF(BT$3=EOMONTH('Rent Roll'!$D7,0),0,IF(NOT(BS11=0),NOT(Index_운영!BT33=0)*BS11*(1+$E11*Index_운영!BT165),$C11*$D11/$C$1*Index_운영!BT33))),0)</f>
        <v>0</v>
      </c>
      <c r="BU11" s="589">
        <f>IFERROR(IF(BU$3=EOMONTH('Rent Roll'!$C7-1,0),$C11*$D11/$C$1,IF(BU$3=EOMONTH('Rent Roll'!$D7,0),0,IF(NOT(BT11=0),NOT(Index_운영!BU33=0)*BT11*(1+$E11*Index_운영!BU165),$C11*$D11/$C$1*Index_운영!BU33))),0)</f>
        <v>0</v>
      </c>
      <c r="BV11" s="589">
        <f>IFERROR(IF(BV$3=EOMONTH('Rent Roll'!$C7-1,0),$C11*$D11/$C$1,IF(BV$3=EOMONTH('Rent Roll'!$D7,0),0,IF(NOT(BU11=0),NOT(Index_운영!BV33=0)*BU11*(1+$E11*Index_운영!BV165),$C11*$D11/$C$1*Index_운영!BV33))),0)</f>
        <v>0</v>
      </c>
      <c r="BW11" s="589">
        <f>IFERROR(IF(BW$3=EOMONTH('Rent Roll'!$C7-1,0),$C11*$D11/$C$1,IF(BW$3=EOMONTH('Rent Roll'!$D7,0),0,IF(NOT(BV11=0),NOT(Index_운영!BW33=0)*BV11*(1+$E11*Index_운영!BW165),$C11*$D11/$C$1*Index_운영!BW33))),0)</f>
        <v>0</v>
      </c>
      <c r="BX11" s="589">
        <f>IFERROR(IF(BX$3=EOMONTH('Rent Roll'!$C7-1,0),$C11*$D11/$C$1,IF(BX$3=EOMONTH('Rent Roll'!$D7,0),0,IF(NOT(BW11=0),NOT(Index_운영!BX33=0)*BW11*(1+$E11*Index_운영!BX165),$C11*$D11/$C$1*Index_운영!BX33))),0)</f>
        <v>0</v>
      </c>
      <c r="BY11" s="589">
        <f>IFERROR(IF(BY$3=EOMONTH('Rent Roll'!$C7-1,0),$C11*$D11/$C$1,IF(BY$3=EOMONTH('Rent Roll'!$D7,0),0,IF(NOT(BX11=0),NOT(Index_운영!BY33=0)*BX11*(1+$E11*Index_운영!BY165),$C11*$D11/$C$1*Index_운영!BY33))),0)</f>
        <v>0</v>
      </c>
      <c r="BZ11" s="589">
        <f>IFERROR(IF(BZ$3=EOMONTH('Rent Roll'!$C7-1,0),$C11*$D11/$C$1,IF(BZ$3=EOMONTH('Rent Roll'!$D7,0),0,IF(NOT(BY11=0),NOT(Index_운영!BZ33=0)*BY11*(1+$E11*Index_운영!BZ165),$C11*$D11/$C$1*Index_운영!BZ33))),0)</f>
        <v>0</v>
      </c>
      <c r="CA11" s="589">
        <f>IFERROR(IF(CA$3=EOMONTH('Rent Roll'!$C7-1,0),$C11*$D11/$C$1,IF(CA$3=EOMONTH('Rent Roll'!$D7,0),0,IF(NOT(BZ11=0),NOT(Index_운영!CA33=0)*BZ11*(1+$E11*Index_운영!CA165),$C11*$D11/$C$1*Index_운영!CA33))),0)</f>
        <v>0</v>
      </c>
      <c r="CB11" s="589">
        <f>IFERROR(IF(CB$3=EOMONTH('Rent Roll'!$C7-1,0),$C11*$D11/$C$1,IF(CB$3=EOMONTH('Rent Roll'!$D7,0),0,IF(NOT(CA11=0),NOT(Index_운영!CB33=0)*CA11*(1+$E11*Index_운영!CB165),$C11*$D11/$C$1*Index_운영!CB33))),0)</f>
        <v>0</v>
      </c>
      <c r="CC11" s="589">
        <f>IFERROR(IF(CC$3=EOMONTH('Rent Roll'!$C7-1,0),$C11*$D11/$C$1,IF(CC$3=EOMONTH('Rent Roll'!$D7,0),0,IF(NOT(CB11=0),NOT(Index_운영!CC33=0)*CB11*(1+$E11*Index_운영!CC165),$C11*$D11/$C$1*Index_운영!CC33))),0)</f>
        <v>0</v>
      </c>
      <c r="CD11" s="589">
        <f>IFERROR(IF(CD$3=EOMONTH('Rent Roll'!$C7-1,0),$C11*$D11/$C$1,IF(CD$3=EOMONTH('Rent Roll'!$D7,0),0,IF(NOT(CC11=0),NOT(Index_운영!CD33=0)*CC11*(1+$E11*Index_운영!CD165),$C11*$D11/$C$1*Index_운영!CD33))),0)</f>
        <v>0</v>
      </c>
      <c r="CE11" s="589">
        <f>IFERROR(IF(CE$3=EOMONTH('Rent Roll'!$C7-1,0),$C11*$D11/$C$1,IF(CE$3=EOMONTH('Rent Roll'!$D7,0),0,IF(NOT(CD11=0),NOT(Index_운영!CE33=0)*CD11*(1+$E11*Index_운영!CE165),$C11*$D11/$C$1*Index_운영!CE33))),0)</f>
        <v>0</v>
      </c>
      <c r="CF11" s="589">
        <f>IFERROR(IF(CF$3=EOMONTH('Rent Roll'!$C7-1,0),$C11*$D11/$C$1,IF(CF$3=EOMONTH('Rent Roll'!$D7,0),0,IF(NOT(CE11=0),NOT(Index_운영!CF33=0)*CE11*(1+$E11*Index_운영!CF165),$C11*$D11/$C$1*Index_운영!CF33))),0)</f>
        <v>0</v>
      </c>
      <c r="CG11" s="589">
        <f>IFERROR(IF(CG$3=EOMONTH('Rent Roll'!$C7-1,0),$C11*$D11/$C$1,IF(CG$3=EOMONTH('Rent Roll'!$D7,0),0,IF(NOT(CF11=0),NOT(Index_운영!CG33=0)*CF11*(1+$E11*Index_운영!CG165),$C11*$D11/$C$1*Index_운영!CG33))),0)</f>
        <v>0</v>
      </c>
      <c r="CH11" s="589">
        <f>IFERROR(IF(CH$3=EOMONTH('Rent Roll'!$C7-1,0),$C11*$D11/$C$1,IF(CH$3=EOMONTH('Rent Roll'!$D7,0),0,IF(NOT(CG11=0),NOT(Index_운영!CH33=0)*CG11*(1+$E11*Index_운영!CH165),$C11*$D11/$C$1*Index_운영!CH33))),0)</f>
        <v>0</v>
      </c>
      <c r="CI11" s="589">
        <f>IFERROR(IF(CI$3=EOMONTH('Rent Roll'!$C7-1,0),$C11*$D11/$C$1,IF(CI$3=EOMONTH('Rent Roll'!$D7,0),0,IF(NOT(CH11=0),NOT(Index_운영!CI33=0)*CH11*(1+$E11*Index_운영!CI165),$C11*$D11/$C$1*Index_운영!CI33))),0)</f>
        <v>0</v>
      </c>
      <c r="CJ11" s="589">
        <f>IFERROR(IF(CJ$3=EOMONTH('Rent Roll'!$C7-1,0),$C11*$D11/$C$1,IF(CJ$3=EOMONTH('Rent Roll'!$D7,0),0,IF(NOT(CI11=0),NOT(Index_운영!CJ33=0)*CI11*(1+$E11*Index_운영!CJ165),$C11*$D11/$C$1*Index_운영!CJ33))),0)</f>
        <v>0</v>
      </c>
      <c r="CK11" s="589">
        <f>IFERROR(IF(CK$3=EOMONTH('Rent Roll'!$C7-1,0),$C11*$D11/$C$1,IF(CK$3=EOMONTH('Rent Roll'!$D7,0),0,IF(NOT(CJ11=0),NOT(Index_운영!CK33=0)*CJ11*(1+$E11*Index_운영!CK165),$C11*$D11/$C$1*Index_운영!CK33))),0)</f>
        <v>0</v>
      </c>
      <c r="CL11" s="589">
        <f>IFERROR(IF(CL$3=EOMONTH('Rent Roll'!$C7-1,0),$C11*$D11/$C$1,IF(CL$3=EOMONTH('Rent Roll'!$D7,0),0,IF(NOT(CK11=0),NOT(Index_운영!CL33=0)*CK11*(1+$E11*Index_운영!CL165),$C11*$D11/$C$1*Index_운영!CL33))),0)</f>
        <v>0</v>
      </c>
      <c r="CM11" s="589">
        <f>IFERROR(IF(CM$3=EOMONTH('Rent Roll'!$C7-1,0),$C11*$D11/$C$1,IF(CM$3=EOMONTH('Rent Roll'!$D7,0),0,IF(NOT(CL11=0),NOT(Index_운영!CM33=0)*CL11*(1+$E11*Index_운영!CM165),$C11*$D11/$C$1*Index_운영!CM33))),0)</f>
        <v>0</v>
      </c>
      <c r="CN11" s="589">
        <f>IFERROR(IF(CN$3=EOMONTH('Rent Roll'!$C7-1,0),$C11*$D11/$C$1,IF(CN$3=EOMONTH('Rent Roll'!$D7,0),0,IF(NOT(CM11=0),NOT(Index_운영!CN33=0)*CM11*(1+$E11*Index_운영!CN165),$C11*$D11/$C$1*Index_운영!CN33))),0)</f>
        <v>0</v>
      </c>
      <c r="CO11" s="589">
        <f>IFERROR(IF(CO$3=EOMONTH('Rent Roll'!$C7-1,0),$C11*$D11/$C$1,IF(CO$3=EOMONTH('Rent Roll'!$D7,0),0,IF(NOT(CN11=0),NOT(Index_운영!CO33=0)*CN11*(1+$E11*Index_운영!CO165),$C11*$D11/$C$1*Index_운영!CO33))),0)</f>
        <v>0</v>
      </c>
      <c r="CP11" s="589">
        <f>IFERROR(IF(CP$3=EOMONTH('Rent Roll'!$C7-1,0),$C11*$D11/$C$1,IF(CP$3=EOMONTH('Rent Roll'!$D7,0),0,IF(NOT(CO11=0),NOT(Index_운영!CP33=0)*CO11*(1+$E11*Index_운영!CP165),$C11*$D11/$C$1*Index_운영!CP33))),0)</f>
        <v>0</v>
      </c>
      <c r="CQ11" s="589">
        <f>IFERROR(IF(CQ$3=EOMONTH('Rent Roll'!$C7-1,0),$C11*$D11/$C$1,IF(CQ$3=EOMONTH('Rent Roll'!$D7,0),0,IF(NOT(CP11=0),NOT(Index_운영!CQ33=0)*CP11*(1+$E11*Index_운영!CQ165),$C11*$D11/$C$1*Index_운영!CQ33))),0)</f>
        <v>0</v>
      </c>
      <c r="CR11" s="589">
        <f>IFERROR(IF(CR$3=EOMONTH('Rent Roll'!$C7-1,0),$C11*$D11/$C$1,IF(CR$3=EOMONTH('Rent Roll'!$D7,0),0,IF(NOT(CQ11=0),NOT(Index_운영!CR33=0)*CQ11*(1+$E11*Index_운영!CR165),$C11*$D11/$C$1*Index_운영!CR33))),0)</f>
        <v>0</v>
      </c>
      <c r="CS11" s="589">
        <f>IFERROR(IF(CS$3=EOMONTH('Rent Roll'!$C7-1,0),$C11*$D11/$C$1,IF(CS$3=EOMONTH('Rent Roll'!$D7,0),0,IF(NOT(CR11=0),NOT(Index_운영!CS33=0)*CR11*(1+$E11*Index_운영!CS165),$C11*$D11/$C$1*Index_운영!CS33))),0)</f>
        <v>0</v>
      </c>
      <c r="CT11" s="589">
        <f>IFERROR(IF(CT$3=EOMONTH('Rent Roll'!$C7-1,0),$C11*$D11/$C$1,IF(CT$3=EOMONTH('Rent Roll'!$D7,0),0,IF(NOT(CS11=0),NOT(Index_운영!CT33=0)*CS11*(1+$E11*Index_운영!CT165),$C11*$D11/$C$1*Index_운영!CT33))),0)</f>
        <v>0</v>
      </c>
      <c r="CU11" s="589">
        <f>IFERROR(IF(CU$3=EOMONTH('Rent Roll'!$C7-1,0),$C11*$D11/$C$1,IF(CU$3=EOMONTH('Rent Roll'!$D7,0),0,IF(NOT(CT11=0),NOT(Index_운영!CU33=0)*CT11*(1+$E11*Index_운영!CU165),$C11*$D11/$C$1*Index_운영!CU33))),0)</f>
        <v>0</v>
      </c>
      <c r="CV11" s="589">
        <f>IFERROR(IF(CV$3=EOMONTH('Rent Roll'!$C7-1,0),$C11*$D11/$C$1,IF(CV$3=EOMONTH('Rent Roll'!$D7,0),0,IF(NOT(CU11=0),NOT(Index_운영!CV33=0)*CU11*(1+$E11*Index_운영!CV165),$C11*$D11/$C$1*Index_운영!CV33))),0)</f>
        <v>0</v>
      </c>
      <c r="CW11" s="589">
        <f>IFERROR(IF(CW$3=EOMONTH('Rent Roll'!$C7-1,0),$C11*$D11/$C$1,IF(CW$3=EOMONTH('Rent Roll'!$D7,0),0,IF(NOT(CV11=0),NOT(Index_운영!CW33=0)*CV11*(1+$E11*Index_운영!CW165),$C11*$D11/$C$1*Index_운영!CW33))),0)</f>
        <v>0</v>
      </c>
      <c r="CX11" s="589">
        <f>IFERROR(IF(CX$3=EOMONTH('Rent Roll'!$C7-1,0),$C11*$D11/$C$1,IF(CX$3=EOMONTH('Rent Roll'!$D7,0),0,IF(NOT(CW11=0),NOT(Index_운영!CX33=0)*CW11*(1+$E11*Index_운영!CX165),$C11*$D11/$C$1*Index_운영!CX33))),0)</f>
        <v>0</v>
      </c>
      <c r="CY11" s="589">
        <f>IFERROR(IF(CY$3=EOMONTH('Rent Roll'!$C7-1,0),$C11*$D11/$C$1,IF(CY$3=EOMONTH('Rent Roll'!$D7,0),0,IF(NOT(CX11=0),NOT(Index_운영!CY33=0)*CX11*(1+$E11*Index_운영!CY165),$C11*$D11/$C$1*Index_운영!CY33))),0)</f>
        <v>0</v>
      </c>
      <c r="CZ11" s="589">
        <f>IFERROR(IF(CZ$3=EOMONTH('Rent Roll'!$C7-1,0),$C11*$D11/$C$1,IF(CZ$3=EOMONTH('Rent Roll'!$D7,0),0,IF(NOT(CY11=0),NOT(Index_운영!CZ33=0)*CY11*(1+$E11*Index_운영!CZ165),$C11*$D11/$C$1*Index_운영!CZ33))),0)</f>
        <v>0</v>
      </c>
      <c r="DA11" s="589">
        <f>IFERROR(IF(DA$3=EOMONTH('Rent Roll'!$C7-1,0),$C11*$D11/$C$1,IF(DA$3=EOMONTH('Rent Roll'!$D7,0),0,IF(NOT(CZ11=0),NOT(Index_운영!DA33=0)*CZ11*(1+$E11*Index_운영!DA165),$C11*$D11/$C$1*Index_운영!DA33))),0)</f>
        <v>0</v>
      </c>
      <c r="DB11" s="589">
        <f>IFERROR(IF(DB$3=EOMONTH('Rent Roll'!$C7-1,0),$C11*$D11/$C$1,IF(DB$3=EOMONTH('Rent Roll'!$D7,0),0,IF(NOT(DA11=0),NOT(Index_운영!DB33=0)*DA11*(1+$E11*Index_운영!DB165),$C11*$D11/$C$1*Index_운영!DB33))),0)</f>
        <v>0</v>
      </c>
      <c r="DC11" s="589">
        <f>IFERROR(IF(DC$3=EOMONTH('Rent Roll'!$C7-1,0),$C11*$D11/$C$1,IF(DC$3=EOMONTH('Rent Roll'!$D7,0),0,IF(NOT(DB11=0),NOT(Index_운영!DC33=0)*DB11*(1+$E11*Index_운영!DC165),$C11*$D11/$C$1*Index_운영!DC33))),0)</f>
        <v>0</v>
      </c>
      <c r="DD11" s="589">
        <f>IFERROR(IF(DD$3=EOMONTH('Rent Roll'!$C7-1,0),$C11*$D11/$C$1,IF(DD$3=EOMONTH('Rent Roll'!$D7,0),0,IF(NOT(DC11=0),NOT(Index_운영!DD33=0)*DC11*(1+$E11*Index_운영!DD165),$C11*$D11/$C$1*Index_운영!DD33))),0)</f>
        <v>0</v>
      </c>
      <c r="DE11" s="589">
        <f>IFERROR(IF(DE$3=EOMONTH('Rent Roll'!$C7-1,0),$C11*$D11/$C$1,IF(DE$3=EOMONTH('Rent Roll'!$D7,0),0,IF(NOT(DD11=0),NOT(Index_운영!DE33=0)*DD11*(1+$E11*Index_운영!DE165),$C11*$D11/$C$1*Index_운영!DE33))),0)</f>
        <v>0</v>
      </c>
      <c r="DF11" s="589">
        <f>IFERROR(IF(DF$3=EOMONTH('Rent Roll'!$C7-1,0),$C11*$D11/$C$1,IF(DF$3=EOMONTH('Rent Roll'!$D7,0),0,IF(NOT(DE11=0),NOT(Index_운영!DF33=0)*DE11*(1+$E11*Index_운영!DF165),$C11*$D11/$C$1*Index_운영!DF33))),0)</f>
        <v>0</v>
      </c>
      <c r="DG11" s="589">
        <f>IFERROR(IF(DG$3=EOMONTH('Rent Roll'!$C7-1,0),$C11*$D11/$C$1,IF(DG$3=EOMONTH('Rent Roll'!$D7,0),0,IF(NOT(DF11=0),NOT(Index_운영!DG33=0)*DF11*(1+$E11*Index_운영!DG165),$C11*$D11/$C$1*Index_운영!DG33))),0)</f>
        <v>0</v>
      </c>
      <c r="DH11" s="589">
        <f>IFERROR(IF(DH$3=EOMONTH('Rent Roll'!$C7-1,0),$C11*$D11/$C$1,IF(DH$3=EOMONTH('Rent Roll'!$D7,0),0,IF(NOT(DG11=0),NOT(Index_운영!DH33=0)*DG11*(1+$E11*Index_운영!DH165),$C11*$D11/$C$1*Index_운영!DH33))),0)</f>
        <v>0</v>
      </c>
      <c r="DI11" s="589">
        <f>IFERROR(IF(DI$3=EOMONTH('Rent Roll'!$C7-1,0),$C11*$D11/$C$1,IF(DI$3=EOMONTH('Rent Roll'!$D7,0),0,IF(NOT(DH11=0),NOT(Index_운영!DI33=0)*DH11*(1+$E11*Index_운영!DI165),$C11*$D11/$C$1*Index_운영!DI33))),0)</f>
        <v>0</v>
      </c>
      <c r="DJ11" s="589">
        <f>IFERROR(IF(DJ$3=EOMONTH('Rent Roll'!$C7-1,0),$C11*$D11/$C$1,IF(DJ$3=EOMONTH('Rent Roll'!$D7,0),0,IF(NOT(DI11=0),NOT(Index_운영!DJ33=0)*DI11*(1+$E11*Index_운영!DJ165),$C11*$D11/$C$1*Index_운영!DJ33))),0)</f>
        <v>0</v>
      </c>
      <c r="DK11" s="589">
        <f>IFERROR(IF(DK$3=EOMONTH('Rent Roll'!$C7-1,0),$C11*$D11/$C$1,IF(DK$3=EOMONTH('Rent Roll'!$D7,0),0,IF(NOT(DJ11=0),NOT(Index_운영!DK33=0)*DJ11*(1+$E11*Index_운영!DK165),$C11*$D11/$C$1*Index_운영!DK33))),0)</f>
        <v>0</v>
      </c>
      <c r="DL11" s="589">
        <f>IFERROR(IF(DL$3=EOMONTH('Rent Roll'!$C7-1,0),$C11*$D11/$C$1,IF(DL$3=EOMONTH('Rent Roll'!$D7,0),0,IF(NOT(DK11=0),NOT(Index_운영!DL33=0)*DK11*(1+$E11*Index_운영!DL165),$C11*$D11/$C$1*Index_운영!DL33))),0)</f>
        <v>0</v>
      </c>
      <c r="DM11" s="589">
        <f>IFERROR(IF(DM$3=EOMONTH('Rent Roll'!$C7-1,0),$C11*$D11/$C$1,IF(DM$3=EOMONTH('Rent Roll'!$D7,0),0,IF(NOT(DL11=0),NOT(Index_운영!DM33=0)*DL11*(1+$E11*Index_운영!DM165),$C11*$D11/$C$1*Index_운영!DM33))),0)</f>
        <v>0</v>
      </c>
      <c r="DN11" s="589">
        <f>IFERROR(IF(DN$3=EOMONTH('Rent Roll'!$C7-1,0),$C11*$D11/$C$1,IF(DN$3=EOMONTH('Rent Roll'!$D7,0),0,IF(NOT(DM11=0),NOT(Index_운영!DN33=0)*DM11*(1+$E11*Index_운영!DN165),$C11*$D11/$C$1*Index_운영!DN33))),0)</f>
        <v>0</v>
      </c>
      <c r="DO11" s="589">
        <f>IFERROR(IF(DO$3=EOMONTH('Rent Roll'!$C7-1,0),$C11*$D11/$C$1,IF(DO$3=EOMONTH('Rent Roll'!$D7,0),0,IF(NOT(DN11=0),NOT(Index_운영!DO33=0)*DN11*(1+$E11*Index_운영!DO165),$C11*$D11/$C$1*Index_운영!DO33))),0)</f>
        <v>0</v>
      </c>
      <c r="DP11" s="589">
        <f>IFERROR(IF(DP$3=EOMONTH('Rent Roll'!$C7-1,0),$C11*$D11/$C$1,IF(DP$3=EOMONTH('Rent Roll'!$D7,0),0,IF(NOT(DO11=0),NOT(Index_운영!DP33=0)*DO11*(1+$E11*Index_운영!DP165),$C11*$D11/$C$1*Index_운영!DP33))),0)</f>
        <v>0</v>
      </c>
      <c r="DQ11" s="589">
        <f>IFERROR(IF(DQ$3=EOMONTH('Rent Roll'!$C7-1,0),$C11*$D11/$C$1,IF(DQ$3=EOMONTH('Rent Roll'!$D7,0),0,IF(NOT(DP11=0),NOT(Index_운영!DQ33=0)*DP11*(1+$E11*Index_운영!DQ165),$C11*$D11/$C$1*Index_운영!DQ33))),0)</f>
        <v>0</v>
      </c>
      <c r="DR11" s="589">
        <f>IFERROR(IF(DR$3=EOMONTH('Rent Roll'!$C7-1,0),$C11*$D11/$C$1,IF(DR$3=EOMONTH('Rent Roll'!$D7,0),0,IF(NOT(DQ11=0),NOT(Index_운영!DR33=0)*DQ11*(1+$E11*Index_운영!DR165),$C11*$D11/$C$1*Index_운영!DR33))),0)</f>
        <v>0</v>
      </c>
      <c r="DS11" s="589">
        <f>IFERROR(IF(DS$3=EOMONTH('Rent Roll'!$C7-1,0),$C11*$D11/$C$1,IF(DS$3=EOMONTH('Rent Roll'!$D7,0),0,IF(NOT(DR11=0),NOT(Index_운영!DS33=0)*DR11*(1+$E11*Index_운영!DS165),$C11*$D11/$C$1*Index_운영!DS33))),0)</f>
        <v>0</v>
      </c>
      <c r="DT11" s="589">
        <f>IFERROR(IF(DT$3=EOMONTH('Rent Roll'!$C7-1,0),$C11*$D11/$C$1,IF(DT$3=EOMONTH('Rent Roll'!$D7,0),0,IF(NOT(DS11=0),NOT(Index_운영!DT33=0)*DS11*(1+$E11*Index_운영!DT165),$C11*$D11/$C$1*Index_운영!DT33))),0)</f>
        <v>0</v>
      </c>
      <c r="DU11" s="589">
        <f>IFERROR(IF(DU$3=EOMONTH('Rent Roll'!$C7-1,0),$C11*$D11/$C$1,IF(DU$3=EOMONTH('Rent Roll'!$D7,0),0,IF(NOT(DT11=0),NOT(Index_운영!DU33=0)*DT11*(1+$E11*Index_운영!DU165),$C11*$D11/$C$1*Index_운영!DU33))),0)</f>
        <v>0</v>
      </c>
      <c r="DV11" s="589">
        <f>IFERROR(IF(DV$3=EOMONTH('Rent Roll'!$C7-1,0),$C11*$D11/$C$1,IF(DV$3=EOMONTH('Rent Roll'!$D7,0),0,IF(NOT(DU11=0),NOT(Index_운영!DV33=0)*DU11*(1+$E11*Index_운영!DV165),$C11*$D11/$C$1*Index_운영!DV33))),0)</f>
        <v>0</v>
      </c>
    </row>
    <row r="12" spans="1:126" s="464" customFormat="1" outlineLevel="1" x14ac:dyDescent="0.4">
      <c r="A12" s="736"/>
      <c r="B12" s="464" t="str">
        <f>'Rent Roll'!$B8</f>
        <v>6층</v>
      </c>
      <c r="C12" s="1219">
        <f>'Rent Roll'!$K8</f>
        <v>380.56</v>
      </c>
      <c r="D12" s="1220">
        <f>'Rent Roll'!$M8</f>
        <v>0</v>
      </c>
      <c r="E12" s="1221">
        <f>'Rent Roll'!$N8</f>
        <v>0</v>
      </c>
      <c r="F12" s="588">
        <f>IFERROR(IF(F$3=EOMONTH('Rent Roll'!$C8-1,0),$C12*$D12/$C$1,IF(F$3=EOMONTH('Rent Roll'!$D8,0),0,IF(NOT(E12=0),NOT(Index_운영!F34=0)*E12*(1+$E12*Index_운영!F166),$C12*$D12/$C$1*Index_운영!F34))),0)</f>
        <v>0</v>
      </c>
      <c r="G12" s="589">
        <f>IFERROR(IF(G$3=EOMONTH('Rent Roll'!$C8-1,0),$C12*$D12/$C$1,IF(G$3=EOMONTH('Rent Roll'!$D8,0),0,IF(NOT(F12=0),NOT(Index_운영!G34=0)*F12*(1+$E12*Index_운영!G166),$C12*$D12/$C$1*Index_운영!G34))),0)</f>
        <v>0</v>
      </c>
      <c r="H12" s="589">
        <f>IFERROR(IF(H$3=EOMONTH('Rent Roll'!$C8-1,0),$C12*$D12/$C$1,IF(H$3=EOMONTH('Rent Roll'!$D8,0),0,IF(NOT(G12=0),NOT(Index_운영!H34=0)*G12*(1+$E12*Index_운영!H166),$C12*$D12/$C$1*Index_운영!H34))),0)</f>
        <v>0</v>
      </c>
      <c r="I12" s="589">
        <f>IFERROR(IF(I$3=EOMONTH('Rent Roll'!$C8-1,0),$C12*$D12/$C$1,IF(I$3=EOMONTH('Rent Roll'!$D8,0),0,IF(NOT(H12=0),NOT(Index_운영!I34=0)*H12*(1+$E12*Index_운영!I166),$C12*$D12/$C$1*Index_운영!I34))),0)</f>
        <v>0</v>
      </c>
      <c r="J12" s="589">
        <f>IFERROR(IF(J$3=EOMONTH('Rent Roll'!$C8-1,0),$C12*$D12/$C$1,IF(J$3=EOMONTH('Rent Roll'!$D8,0),0,IF(NOT(I12=0),NOT(Index_운영!J34=0)*I12*(1+$E12*Index_운영!J166),$C12*$D12/$C$1*Index_운영!J34))),0)</f>
        <v>0</v>
      </c>
      <c r="K12" s="589">
        <f>IFERROR(IF(K$3=EOMONTH('Rent Roll'!$C8-1,0),$C12*$D12/$C$1,IF(K$3=EOMONTH('Rent Roll'!$D8,0),0,IF(NOT(J12=0),NOT(Index_운영!K34=0)*J12*(1+$E12*Index_운영!K166),$C12*$D12/$C$1*Index_운영!K34))),0)</f>
        <v>0</v>
      </c>
      <c r="L12" s="589">
        <f>IFERROR(IF(L$3=EOMONTH('Rent Roll'!$C8-1,0),$C12*$D12/$C$1,IF(L$3=EOMONTH('Rent Roll'!$D8,0),0,IF(NOT(K12=0),NOT(Index_운영!L34=0)*K12*(1+$E12*Index_운영!L166),$C12*$D12/$C$1*Index_운영!L34))),0)</f>
        <v>0</v>
      </c>
      <c r="M12" s="589">
        <f>IFERROR(IF(M$3=EOMONTH('Rent Roll'!$C8-1,0),$C12*$D12/$C$1,IF(M$3=EOMONTH('Rent Roll'!$D8,0),0,IF(NOT(L12=0),NOT(Index_운영!M34=0)*L12*(1+$E12*Index_운영!M166),$C12*$D12/$C$1*Index_운영!M34))),0)</f>
        <v>0</v>
      </c>
      <c r="N12" s="589">
        <f>IFERROR(IF(N$3=EOMONTH('Rent Roll'!$C8-1,0),$C12*$D12/$C$1,IF(N$3=EOMONTH('Rent Roll'!$D8,0),0,IF(NOT(M12=0),NOT(Index_운영!N34=0)*M12*(1+$E12*Index_운영!N166),$C12*$D12/$C$1*Index_운영!N34))),0)</f>
        <v>0</v>
      </c>
      <c r="O12" s="589">
        <f>IFERROR(IF(O$3=EOMONTH('Rent Roll'!$C8-1,0),$C12*$D12/$C$1,IF(O$3=EOMONTH('Rent Roll'!$D8,0),0,IF(NOT(N12=0),NOT(Index_운영!O34=0)*N12*(1+$E12*Index_운영!O166),$C12*$D12/$C$1*Index_운영!O34))),0)</f>
        <v>0</v>
      </c>
      <c r="P12" s="589">
        <f>IFERROR(IF(P$3=EOMONTH('Rent Roll'!$C8-1,0),$C12*$D12/$C$1,IF(P$3=EOMONTH('Rent Roll'!$D8,0),0,IF(NOT(O12=0),NOT(Index_운영!P34=0)*O12*(1+$E12*Index_운영!P166),$C12*$D12/$C$1*Index_운영!P34))),0)</f>
        <v>0</v>
      </c>
      <c r="Q12" s="589">
        <f>IFERROR(IF(Q$3=EOMONTH('Rent Roll'!$C8-1,0),$C12*$D12/$C$1,IF(Q$3=EOMONTH('Rent Roll'!$D8,0),0,IF(NOT(P12=0),NOT(Index_운영!Q34=0)*P12*(1+$E12*Index_운영!Q166),$C12*$D12/$C$1*Index_운영!Q34))),0)</f>
        <v>0</v>
      </c>
      <c r="R12" s="589">
        <f>IFERROR(IF(R$3=EOMONTH('Rent Roll'!$C8-1,0),$C12*$D12/$C$1,IF(R$3=EOMONTH('Rent Roll'!$D8,0),0,IF(NOT(Q12=0),NOT(Index_운영!R34=0)*Q12*(1+$E12*Index_운영!R166),$C12*$D12/$C$1*Index_운영!R34))),0)</f>
        <v>0</v>
      </c>
      <c r="S12" s="589">
        <f>IFERROR(IF(S$3=EOMONTH('Rent Roll'!$C8-1,0),$C12*$D12/$C$1,IF(S$3=EOMONTH('Rent Roll'!$D8,0),0,IF(NOT(R12=0),NOT(Index_운영!S34=0)*R12*(1+$E12*Index_운영!S166),$C12*$D12/$C$1*Index_운영!S34))),0)</f>
        <v>0</v>
      </c>
      <c r="T12" s="589">
        <f>IFERROR(IF(T$3=EOMONTH('Rent Roll'!$C8-1,0),$C12*$D12/$C$1,IF(T$3=EOMONTH('Rent Roll'!$D8,0),0,IF(NOT(S12=0),NOT(Index_운영!T34=0)*S12*(1+$E12*Index_운영!T166),$C12*$D12/$C$1*Index_운영!T34))),0)</f>
        <v>0</v>
      </c>
      <c r="U12" s="589">
        <f>IFERROR(IF(U$3=EOMONTH('Rent Roll'!$C8-1,0),$C12*$D12/$C$1,IF(U$3=EOMONTH('Rent Roll'!$D8,0),0,IF(NOT(T12=0),NOT(Index_운영!U34=0)*T12*(1+$E12*Index_운영!U166),$C12*$D12/$C$1*Index_운영!U34))),0)</f>
        <v>0</v>
      </c>
      <c r="V12" s="589">
        <f>IFERROR(IF(V$3=EOMONTH('Rent Roll'!$C8-1,0),$C12*$D12/$C$1,IF(V$3=EOMONTH('Rent Roll'!$D8,0),0,IF(NOT(U12=0),NOT(Index_운영!V34=0)*U12*(1+$E12*Index_운영!V166),$C12*$D12/$C$1*Index_운영!V34))),0)</f>
        <v>0</v>
      </c>
      <c r="W12" s="589">
        <f>IFERROR(IF(W$3=EOMONTH('Rent Roll'!$C8-1,0),$C12*$D12/$C$1,IF(W$3=EOMONTH('Rent Roll'!$D8,0),0,IF(NOT(V12=0),NOT(Index_운영!W34=0)*V12*(1+$E12*Index_운영!W166),$C12*$D12/$C$1*Index_운영!W34))),0)</f>
        <v>0</v>
      </c>
      <c r="X12" s="589">
        <f>IFERROR(IF(X$3=EOMONTH('Rent Roll'!$C8-1,0),$C12*$D12/$C$1,IF(X$3=EOMONTH('Rent Roll'!$D8,0),0,IF(NOT(W12=0),NOT(Index_운영!X34=0)*W12*(1+$E12*Index_운영!X166),$C12*$D12/$C$1*Index_운영!X34))),0)</f>
        <v>0</v>
      </c>
      <c r="Y12" s="589">
        <f>IFERROR(IF(Y$3=EOMONTH('Rent Roll'!$C8-1,0),$C12*$D12/$C$1,IF(Y$3=EOMONTH('Rent Roll'!$D8,0),0,IF(NOT(X12=0),NOT(Index_운영!Y34=0)*X12*(1+$E12*Index_운영!Y166),$C12*$D12/$C$1*Index_운영!Y34))),0)</f>
        <v>0</v>
      </c>
      <c r="Z12" s="589">
        <f>IFERROR(IF(Z$3=EOMONTH('Rent Roll'!$C8-1,0),$C12*$D12/$C$1,IF(Z$3=EOMONTH('Rent Roll'!$D8,0),0,IF(NOT(Y12=0),NOT(Index_운영!Z34=0)*Y12*(1+$E12*Index_운영!Z166),$C12*$D12/$C$1*Index_운영!Z34))),0)</f>
        <v>0</v>
      </c>
      <c r="AA12" s="589">
        <f>IFERROR(IF(AA$3=EOMONTH('Rent Roll'!$C8-1,0),$C12*$D12/$C$1,IF(AA$3=EOMONTH('Rent Roll'!$D8,0),0,IF(NOT(Z12=0),NOT(Index_운영!AA34=0)*Z12*(1+$E12*Index_운영!AA166),$C12*$D12/$C$1*Index_운영!AA34))),0)</f>
        <v>0</v>
      </c>
      <c r="AB12" s="589">
        <f>IFERROR(IF(AB$3=EOMONTH('Rent Roll'!$C8-1,0),$C12*$D12/$C$1,IF(AB$3=EOMONTH('Rent Roll'!$D8,0),0,IF(NOT(AA12=0),NOT(Index_운영!AB34=0)*AA12*(1+$E12*Index_운영!AB166),$C12*$D12/$C$1*Index_운영!AB34))),0)</f>
        <v>0</v>
      </c>
      <c r="AC12" s="589">
        <f>IFERROR(IF(AC$3=EOMONTH('Rent Roll'!$C8-1,0),$C12*$D12/$C$1,IF(AC$3=EOMONTH('Rent Roll'!$D8,0),0,IF(NOT(AB12=0),NOT(Index_운영!AC34=0)*AB12*(1+$E12*Index_운영!AC166),$C12*$D12/$C$1*Index_운영!AC34))),0)</f>
        <v>0</v>
      </c>
      <c r="AD12" s="589">
        <f>IFERROR(IF(AD$3=EOMONTH('Rent Roll'!$C8-1,0),$C12*$D12/$C$1,IF(AD$3=EOMONTH('Rent Roll'!$D8,0),0,IF(NOT(AC12=0),NOT(Index_운영!AD34=0)*AC12*(1+$E12*Index_운영!AD166),$C12*$D12/$C$1*Index_운영!AD34))),0)</f>
        <v>0</v>
      </c>
      <c r="AE12" s="589">
        <f>IFERROR(IF(AE$3=EOMONTH('Rent Roll'!$C8-1,0),$C12*$D12/$C$1,IF(AE$3=EOMONTH('Rent Roll'!$D8,0),0,IF(NOT(AD12=0),NOT(Index_운영!AE34=0)*AD12*(1+$E12*Index_운영!AE166),$C12*$D12/$C$1*Index_운영!AE34))),0)</f>
        <v>0</v>
      </c>
      <c r="AF12" s="589">
        <f>IFERROR(IF(AF$3=EOMONTH('Rent Roll'!$C8-1,0),$C12*$D12/$C$1,IF(AF$3=EOMONTH('Rent Roll'!$D8,0),0,IF(NOT(AE12=0),NOT(Index_운영!AF34=0)*AE12*(1+$E12*Index_운영!AF166),$C12*$D12/$C$1*Index_운영!AF34))),0)</f>
        <v>0</v>
      </c>
      <c r="AG12" s="589">
        <f>IFERROR(IF(AG$3=EOMONTH('Rent Roll'!$C8-1,0),$C12*$D12/$C$1,IF(AG$3=EOMONTH('Rent Roll'!$D8,0),0,IF(NOT(AF12=0),NOT(Index_운영!AG34=0)*AF12*(1+$E12*Index_운영!AG166),$C12*$D12/$C$1*Index_운영!AG34))),0)</f>
        <v>0</v>
      </c>
      <c r="AH12" s="589">
        <f>IFERROR(IF(AH$3=EOMONTH('Rent Roll'!$C8-1,0),$C12*$D12/$C$1,IF(AH$3=EOMONTH('Rent Roll'!$D8,0),0,IF(NOT(AG12=0),NOT(Index_운영!AH34=0)*AG12*(1+$E12*Index_운영!AH166),$C12*$D12/$C$1*Index_운영!AH34))),0)</f>
        <v>0</v>
      </c>
      <c r="AI12" s="589">
        <f>IFERROR(IF(AI$3=EOMONTH('Rent Roll'!$C8-1,0),$C12*$D12/$C$1,IF(AI$3=EOMONTH('Rent Roll'!$D8,0),0,IF(NOT(AH12=0),NOT(Index_운영!AI34=0)*AH12*(1+$E12*Index_운영!AI166),$C12*$D12/$C$1*Index_운영!AI34))),0)</f>
        <v>0</v>
      </c>
      <c r="AJ12" s="589">
        <f>IFERROR(IF(AJ$3=EOMONTH('Rent Roll'!$C8-1,0),$C12*$D12/$C$1,IF(AJ$3=EOMONTH('Rent Roll'!$D8,0),0,IF(NOT(AI12=0),NOT(Index_운영!AJ34=0)*AI12*(1+$E12*Index_운영!AJ166),$C12*$D12/$C$1*Index_운영!AJ34))),0)</f>
        <v>0</v>
      </c>
      <c r="AK12" s="589">
        <f>IFERROR(IF(AK$3=EOMONTH('Rent Roll'!$C8-1,0),$C12*$D12/$C$1,IF(AK$3=EOMONTH('Rent Roll'!$D8,0),0,IF(NOT(AJ12=0),NOT(Index_운영!AK34=0)*AJ12*(1+$E12*Index_운영!AK166),$C12*$D12/$C$1*Index_운영!AK34))),0)</f>
        <v>0</v>
      </c>
      <c r="AL12" s="589">
        <f>IFERROR(IF(AL$3=EOMONTH('Rent Roll'!$C8-1,0),$C12*$D12/$C$1,IF(AL$3=EOMONTH('Rent Roll'!$D8,0),0,IF(NOT(AK12=0),NOT(Index_운영!AL34=0)*AK12*(1+$E12*Index_운영!AL166),$C12*$D12/$C$1*Index_운영!AL34))),0)</f>
        <v>0</v>
      </c>
      <c r="AM12" s="589">
        <f>IFERROR(IF(AM$3=EOMONTH('Rent Roll'!$C8-1,0),$C12*$D12/$C$1,IF(AM$3=EOMONTH('Rent Roll'!$D8,0),0,IF(NOT(AL12=0),NOT(Index_운영!AM34=0)*AL12*(1+$E12*Index_운영!AM166),$C12*$D12/$C$1*Index_운영!AM34))),0)</f>
        <v>0</v>
      </c>
      <c r="AN12" s="589">
        <f>IFERROR(IF(AN$3=EOMONTH('Rent Roll'!$C8-1,0),$C12*$D12/$C$1,IF(AN$3=EOMONTH('Rent Roll'!$D8,0),0,IF(NOT(AM12=0),NOT(Index_운영!AN34=0)*AM12*(1+$E12*Index_운영!AN166),$C12*$D12/$C$1*Index_운영!AN34))),0)</f>
        <v>0</v>
      </c>
      <c r="AO12" s="589">
        <f>IFERROR(IF(AO$3=EOMONTH('Rent Roll'!$C8-1,0),$C12*$D12/$C$1,IF(AO$3=EOMONTH('Rent Roll'!$D8,0),0,IF(NOT(AN12=0),NOT(Index_운영!AO34=0)*AN12*(1+$E12*Index_운영!AO166),$C12*$D12/$C$1*Index_운영!AO34))),0)</f>
        <v>0</v>
      </c>
      <c r="AP12" s="589">
        <f>IFERROR(IF(AP$3=EOMONTH('Rent Roll'!$C8-1,0),$C12*$D12/$C$1,IF(AP$3=EOMONTH('Rent Roll'!$D8,0),0,IF(NOT(AO12=0),NOT(Index_운영!AP34=0)*AO12*(1+$E12*Index_운영!AP166),$C12*$D12/$C$1*Index_운영!AP34))),0)</f>
        <v>0</v>
      </c>
      <c r="AQ12" s="589">
        <f>IFERROR(IF(AQ$3=EOMONTH('Rent Roll'!$C8-1,0),$C12*$D12/$C$1,IF(AQ$3=EOMONTH('Rent Roll'!$D8,0),0,IF(NOT(AP12=0),NOT(Index_운영!AQ34=0)*AP12*(1+$E12*Index_운영!AQ166),$C12*$D12/$C$1*Index_운영!AQ34))),0)</f>
        <v>0</v>
      </c>
      <c r="AR12" s="589">
        <f>IFERROR(IF(AR$3=EOMONTH('Rent Roll'!$C8-1,0),$C12*$D12/$C$1,IF(AR$3=EOMONTH('Rent Roll'!$D8,0),0,IF(NOT(AQ12=0),NOT(Index_운영!AR34=0)*AQ12*(1+$E12*Index_운영!AR166),$C12*$D12/$C$1*Index_운영!AR34))),0)</f>
        <v>0</v>
      </c>
      <c r="AS12" s="589">
        <f>IFERROR(IF(AS$3=EOMONTH('Rent Roll'!$C8-1,0),$C12*$D12/$C$1,IF(AS$3=EOMONTH('Rent Roll'!$D8,0),0,IF(NOT(AR12=0),NOT(Index_운영!AS34=0)*AR12*(1+$E12*Index_운영!AS166),$C12*$D12/$C$1*Index_운영!AS34))),0)</f>
        <v>0</v>
      </c>
      <c r="AT12" s="589">
        <f>IFERROR(IF(AT$3=EOMONTH('Rent Roll'!$C8-1,0),$C12*$D12/$C$1,IF(AT$3=EOMONTH('Rent Roll'!$D8,0),0,IF(NOT(AS12=0),NOT(Index_운영!AT34=0)*AS12*(1+$E12*Index_운영!AT166),$C12*$D12/$C$1*Index_운영!AT34))),0)</f>
        <v>0</v>
      </c>
      <c r="AU12" s="589">
        <f>IFERROR(IF(AU$3=EOMONTH('Rent Roll'!$C8-1,0),$C12*$D12/$C$1,IF(AU$3=EOMONTH('Rent Roll'!$D8,0),0,IF(NOT(AT12=0),NOT(Index_운영!AU34=0)*AT12*(1+$E12*Index_운영!AU166),$C12*$D12/$C$1*Index_운영!AU34))),0)</f>
        <v>0</v>
      </c>
      <c r="AV12" s="589">
        <f>IFERROR(IF(AV$3=EOMONTH('Rent Roll'!$C8-1,0),$C12*$D12/$C$1,IF(AV$3=EOMONTH('Rent Roll'!$D8,0),0,IF(NOT(AU12=0),NOT(Index_운영!AV34=0)*AU12*(1+$E12*Index_운영!AV166),$C12*$D12/$C$1*Index_운영!AV34))),0)</f>
        <v>0</v>
      </c>
      <c r="AW12" s="589">
        <f>IFERROR(IF(AW$3=EOMONTH('Rent Roll'!$C8-1,0),$C12*$D12/$C$1,IF(AW$3=EOMONTH('Rent Roll'!$D8,0),0,IF(NOT(AV12=0),NOT(Index_운영!AW34=0)*AV12*(1+$E12*Index_운영!AW166),$C12*$D12/$C$1*Index_운영!AW34))),0)</f>
        <v>0</v>
      </c>
      <c r="AX12" s="589">
        <f>IFERROR(IF(AX$3=EOMONTH('Rent Roll'!$C8-1,0),$C12*$D12/$C$1,IF(AX$3=EOMONTH('Rent Roll'!$D8,0),0,IF(NOT(AW12=0),NOT(Index_운영!AX34=0)*AW12*(1+$E12*Index_운영!AX166),$C12*$D12/$C$1*Index_운영!AX34))),0)</f>
        <v>0</v>
      </c>
      <c r="AY12" s="589">
        <f>IFERROR(IF(AY$3=EOMONTH('Rent Roll'!$C8-1,0),$C12*$D12/$C$1,IF(AY$3=EOMONTH('Rent Roll'!$D8,0),0,IF(NOT(AX12=0),NOT(Index_운영!AY34=0)*AX12*(1+$E12*Index_운영!AY166),$C12*$D12/$C$1*Index_운영!AY34))),0)</f>
        <v>0</v>
      </c>
      <c r="AZ12" s="589">
        <f>IFERROR(IF(AZ$3=EOMONTH('Rent Roll'!$C8-1,0),$C12*$D12/$C$1,IF(AZ$3=EOMONTH('Rent Roll'!$D8,0),0,IF(NOT(AY12=0),NOT(Index_운영!AZ34=0)*AY12*(1+$E12*Index_운영!AZ166),$C12*$D12/$C$1*Index_운영!AZ34))),0)</f>
        <v>0</v>
      </c>
      <c r="BA12" s="589">
        <f>IFERROR(IF(BA$3=EOMONTH('Rent Roll'!$C8-1,0),$C12*$D12/$C$1,IF(BA$3=EOMONTH('Rent Roll'!$D8,0),0,IF(NOT(AZ12=0),NOT(Index_운영!BA34=0)*AZ12*(1+$E12*Index_운영!BA166),$C12*$D12/$C$1*Index_운영!BA34))),0)</f>
        <v>0</v>
      </c>
      <c r="BB12" s="589">
        <f>IFERROR(IF(BB$3=EOMONTH('Rent Roll'!$C8-1,0),$C12*$D12/$C$1,IF(BB$3=EOMONTH('Rent Roll'!$D8,0),0,IF(NOT(BA12=0),NOT(Index_운영!BB34=0)*BA12*(1+$E12*Index_운영!BB166),$C12*$D12/$C$1*Index_운영!BB34))),0)</f>
        <v>0</v>
      </c>
      <c r="BC12" s="589">
        <f>IFERROR(IF(BC$3=EOMONTH('Rent Roll'!$C8-1,0),$C12*$D12/$C$1,IF(BC$3=EOMONTH('Rent Roll'!$D8,0),0,IF(NOT(BB12=0),NOT(Index_운영!BC34=0)*BB12*(1+$E12*Index_운영!BC166),$C12*$D12/$C$1*Index_운영!BC34))),0)</f>
        <v>0</v>
      </c>
      <c r="BD12" s="589">
        <f>IFERROR(IF(BD$3=EOMONTH('Rent Roll'!$C8-1,0),$C12*$D12/$C$1,IF(BD$3=EOMONTH('Rent Roll'!$D8,0),0,IF(NOT(BC12=0),NOT(Index_운영!BD34=0)*BC12*(1+$E12*Index_운영!BD166),$C12*$D12/$C$1*Index_운영!BD34))),0)</f>
        <v>0</v>
      </c>
      <c r="BE12" s="589">
        <f>IFERROR(IF(BE$3=EOMONTH('Rent Roll'!$C8-1,0),$C12*$D12/$C$1,IF(BE$3=EOMONTH('Rent Roll'!$D8,0),0,IF(NOT(BD12=0),NOT(Index_운영!BE34=0)*BD12*(1+$E12*Index_운영!BE166),$C12*$D12/$C$1*Index_운영!BE34))),0)</f>
        <v>0</v>
      </c>
      <c r="BF12" s="589">
        <f>IFERROR(IF(BF$3=EOMONTH('Rent Roll'!$C8-1,0),$C12*$D12/$C$1,IF(BF$3=EOMONTH('Rent Roll'!$D8,0),0,IF(NOT(BE12=0),NOT(Index_운영!BF34=0)*BE12*(1+$E12*Index_운영!BF166),$C12*$D12/$C$1*Index_운영!BF34))),0)</f>
        <v>0</v>
      </c>
      <c r="BG12" s="589">
        <f>IFERROR(IF(BG$3=EOMONTH('Rent Roll'!$C8-1,0),$C12*$D12/$C$1,IF(BG$3=EOMONTH('Rent Roll'!$D8,0),0,IF(NOT(BF12=0),NOT(Index_운영!BG34=0)*BF12*(1+$E12*Index_운영!BG166),$C12*$D12/$C$1*Index_운영!BG34))),0)</f>
        <v>0</v>
      </c>
      <c r="BH12" s="589">
        <f>IFERROR(IF(BH$3=EOMONTH('Rent Roll'!$C8-1,0),$C12*$D12/$C$1,IF(BH$3=EOMONTH('Rent Roll'!$D8,0),0,IF(NOT(BG12=0),NOT(Index_운영!BH34=0)*BG12*(1+$E12*Index_운영!BH166),$C12*$D12/$C$1*Index_운영!BH34))),0)</f>
        <v>0</v>
      </c>
      <c r="BI12" s="589">
        <f>IFERROR(IF(BI$3=EOMONTH('Rent Roll'!$C8-1,0),$C12*$D12/$C$1,IF(BI$3=EOMONTH('Rent Roll'!$D8,0),0,IF(NOT(BH12=0),NOT(Index_운영!BI34=0)*BH12*(1+$E12*Index_운영!BI166),$C12*$D12/$C$1*Index_운영!BI34))),0)</f>
        <v>0</v>
      </c>
      <c r="BJ12" s="589">
        <f>IFERROR(IF(BJ$3=EOMONTH('Rent Roll'!$C8-1,0),$C12*$D12/$C$1,IF(BJ$3=EOMONTH('Rent Roll'!$D8,0),0,IF(NOT(BI12=0),NOT(Index_운영!BJ34=0)*BI12*(1+$E12*Index_운영!BJ166),$C12*$D12/$C$1*Index_운영!BJ34))),0)</f>
        <v>0</v>
      </c>
      <c r="BK12" s="589">
        <f>IFERROR(IF(BK$3=EOMONTH('Rent Roll'!$C8-1,0),$C12*$D12/$C$1,IF(BK$3=EOMONTH('Rent Roll'!$D8,0),0,IF(NOT(BJ12=0),NOT(Index_운영!BK34=0)*BJ12*(1+$E12*Index_운영!BK166),$C12*$D12/$C$1*Index_운영!BK34))),0)</f>
        <v>0</v>
      </c>
      <c r="BL12" s="589">
        <f>IFERROR(IF(BL$3=EOMONTH('Rent Roll'!$C8-1,0),$C12*$D12/$C$1,IF(BL$3=EOMONTH('Rent Roll'!$D8,0),0,IF(NOT(BK12=0),NOT(Index_운영!BL34=0)*BK12*(1+$E12*Index_운영!BL166),$C12*$D12/$C$1*Index_운영!BL34))),0)</f>
        <v>0</v>
      </c>
      <c r="BM12" s="589">
        <f>IFERROR(IF(BM$3=EOMONTH('Rent Roll'!$C8-1,0),$C12*$D12/$C$1,IF(BM$3=EOMONTH('Rent Roll'!$D8,0),0,IF(NOT(BL12=0),NOT(Index_운영!BM34=0)*BL12*(1+$E12*Index_운영!BM166),$C12*$D12/$C$1*Index_운영!BM34))),0)</f>
        <v>0</v>
      </c>
      <c r="BN12" s="589">
        <f>IFERROR(IF(BN$3=EOMONTH('Rent Roll'!$C8-1,0),$C12*$D12/$C$1,IF(BN$3=EOMONTH('Rent Roll'!$D8,0),0,IF(NOT(BM12=0),NOT(Index_운영!BN34=0)*BM12*(1+$E12*Index_운영!BN166),$C12*$D12/$C$1*Index_운영!BN34))),0)</f>
        <v>0</v>
      </c>
      <c r="BO12" s="589">
        <f>IFERROR(IF(BO$3=EOMONTH('Rent Roll'!$C8-1,0),$C12*$D12/$C$1,IF(BO$3=EOMONTH('Rent Roll'!$D8,0),0,IF(NOT(BN12=0),NOT(Index_운영!BO34=0)*BN12*(1+$E12*Index_운영!BO166),$C12*$D12/$C$1*Index_운영!BO34))),0)</f>
        <v>0</v>
      </c>
      <c r="BP12" s="589">
        <f>IFERROR(IF(BP$3=EOMONTH('Rent Roll'!$C8-1,0),$C12*$D12/$C$1,IF(BP$3=EOMONTH('Rent Roll'!$D8,0),0,IF(NOT(BO12=0),NOT(Index_운영!BP34=0)*BO12*(1+$E12*Index_운영!BP166),$C12*$D12/$C$1*Index_운영!BP34))),0)</f>
        <v>0</v>
      </c>
      <c r="BQ12" s="589">
        <f>IFERROR(IF(BQ$3=EOMONTH('Rent Roll'!$C8-1,0),$C12*$D12/$C$1,IF(BQ$3=EOMONTH('Rent Roll'!$D8,0),0,IF(NOT(BP12=0),NOT(Index_운영!BQ34=0)*BP12*(1+$E12*Index_운영!BQ166),$C12*$D12/$C$1*Index_운영!BQ34))),0)</f>
        <v>0</v>
      </c>
      <c r="BR12" s="589">
        <f>IFERROR(IF(BR$3=EOMONTH('Rent Roll'!$C8-1,0),$C12*$D12/$C$1,IF(BR$3=EOMONTH('Rent Roll'!$D8,0),0,IF(NOT(BQ12=0),NOT(Index_운영!BR34=0)*BQ12*(1+$E12*Index_운영!BR166),$C12*$D12/$C$1*Index_운영!BR34))),0)</f>
        <v>0</v>
      </c>
      <c r="BS12" s="589">
        <f>IFERROR(IF(BS$3=EOMONTH('Rent Roll'!$C8-1,0),$C12*$D12/$C$1,IF(BS$3=EOMONTH('Rent Roll'!$D8,0),0,IF(NOT(BR12=0),NOT(Index_운영!BS34=0)*BR12*(1+$E12*Index_운영!BS166),$C12*$D12/$C$1*Index_운영!BS34))),0)</f>
        <v>0</v>
      </c>
      <c r="BT12" s="589">
        <f>IFERROR(IF(BT$3=EOMONTH('Rent Roll'!$C8-1,0),$C12*$D12/$C$1,IF(BT$3=EOMONTH('Rent Roll'!$D8,0),0,IF(NOT(BS12=0),NOT(Index_운영!BT34=0)*BS12*(1+$E12*Index_운영!BT166),$C12*$D12/$C$1*Index_운영!BT34))),0)</f>
        <v>0</v>
      </c>
      <c r="BU12" s="589">
        <f>IFERROR(IF(BU$3=EOMONTH('Rent Roll'!$C8-1,0),$C12*$D12/$C$1,IF(BU$3=EOMONTH('Rent Roll'!$D8,0),0,IF(NOT(BT12=0),NOT(Index_운영!BU34=0)*BT12*(1+$E12*Index_운영!BU166),$C12*$D12/$C$1*Index_운영!BU34))),0)</f>
        <v>0</v>
      </c>
      <c r="BV12" s="589">
        <f>IFERROR(IF(BV$3=EOMONTH('Rent Roll'!$C8-1,0),$C12*$D12/$C$1,IF(BV$3=EOMONTH('Rent Roll'!$D8,0),0,IF(NOT(BU12=0),NOT(Index_운영!BV34=0)*BU12*(1+$E12*Index_운영!BV166),$C12*$D12/$C$1*Index_운영!BV34))),0)</f>
        <v>0</v>
      </c>
      <c r="BW12" s="589">
        <f>IFERROR(IF(BW$3=EOMONTH('Rent Roll'!$C8-1,0),$C12*$D12/$C$1,IF(BW$3=EOMONTH('Rent Roll'!$D8,0),0,IF(NOT(BV12=0),NOT(Index_운영!BW34=0)*BV12*(1+$E12*Index_운영!BW166),$C12*$D12/$C$1*Index_운영!BW34))),0)</f>
        <v>0</v>
      </c>
      <c r="BX12" s="589">
        <f>IFERROR(IF(BX$3=EOMONTH('Rent Roll'!$C8-1,0),$C12*$D12/$C$1,IF(BX$3=EOMONTH('Rent Roll'!$D8,0),0,IF(NOT(BW12=0),NOT(Index_운영!BX34=0)*BW12*(1+$E12*Index_운영!BX166),$C12*$D12/$C$1*Index_운영!BX34))),0)</f>
        <v>0</v>
      </c>
      <c r="BY12" s="589">
        <f>IFERROR(IF(BY$3=EOMONTH('Rent Roll'!$C8-1,0),$C12*$D12/$C$1,IF(BY$3=EOMONTH('Rent Roll'!$D8,0),0,IF(NOT(BX12=0),NOT(Index_운영!BY34=0)*BX12*(1+$E12*Index_운영!BY166),$C12*$D12/$C$1*Index_운영!BY34))),0)</f>
        <v>0</v>
      </c>
      <c r="BZ12" s="589">
        <f>IFERROR(IF(BZ$3=EOMONTH('Rent Roll'!$C8-1,0),$C12*$D12/$C$1,IF(BZ$3=EOMONTH('Rent Roll'!$D8,0),0,IF(NOT(BY12=0),NOT(Index_운영!BZ34=0)*BY12*(1+$E12*Index_운영!BZ166),$C12*$D12/$C$1*Index_운영!BZ34))),0)</f>
        <v>0</v>
      </c>
      <c r="CA12" s="589">
        <f>IFERROR(IF(CA$3=EOMONTH('Rent Roll'!$C8-1,0),$C12*$D12/$C$1,IF(CA$3=EOMONTH('Rent Roll'!$D8,0),0,IF(NOT(BZ12=0),NOT(Index_운영!CA34=0)*BZ12*(1+$E12*Index_운영!CA166),$C12*$D12/$C$1*Index_운영!CA34))),0)</f>
        <v>0</v>
      </c>
      <c r="CB12" s="589">
        <f>IFERROR(IF(CB$3=EOMONTH('Rent Roll'!$C8-1,0),$C12*$D12/$C$1,IF(CB$3=EOMONTH('Rent Roll'!$D8,0),0,IF(NOT(CA12=0),NOT(Index_운영!CB34=0)*CA12*(1+$E12*Index_운영!CB166),$C12*$D12/$C$1*Index_운영!CB34))),0)</f>
        <v>0</v>
      </c>
      <c r="CC12" s="589">
        <f>IFERROR(IF(CC$3=EOMONTH('Rent Roll'!$C8-1,0),$C12*$D12/$C$1,IF(CC$3=EOMONTH('Rent Roll'!$D8,0),0,IF(NOT(CB12=0),NOT(Index_운영!CC34=0)*CB12*(1+$E12*Index_운영!CC166),$C12*$D12/$C$1*Index_운영!CC34))),0)</f>
        <v>0</v>
      </c>
      <c r="CD12" s="589">
        <f>IFERROR(IF(CD$3=EOMONTH('Rent Roll'!$C8-1,0),$C12*$D12/$C$1,IF(CD$3=EOMONTH('Rent Roll'!$D8,0),0,IF(NOT(CC12=0),NOT(Index_운영!CD34=0)*CC12*(1+$E12*Index_운영!CD166),$C12*$D12/$C$1*Index_운영!CD34))),0)</f>
        <v>0</v>
      </c>
      <c r="CE12" s="589">
        <f>IFERROR(IF(CE$3=EOMONTH('Rent Roll'!$C8-1,0),$C12*$D12/$C$1,IF(CE$3=EOMONTH('Rent Roll'!$D8,0),0,IF(NOT(CD12=0),NOT(Index_운영!CE34=0)*CD12*(1+$E12*Index_운영!CE166),$C12*$D12/$C$1*Index_운영!CE34))),0)</f>
        <v>0</v>
      </c>
      <c r="CF12" s="589">
        <f>IFERROR(IF(CF$3=EOMONTH('Rent Roll'!$C8-1,0),$C12*$D12/$C$1,IF(CF$3=EOMONTH('Rent Roll'!$D8,0),0,IF(NOT(CE12=0),NOT(Index_운영!CF34=0)*CE12*(1+$E12*Index_운영!CF166),$C12*$D12/$C$1*Index_운영!CF34))),0)</f>
        <v>0</v>
      </c>
      <c r="CG12" s="589">
        <f>IFERROR(IF(CG$3=EOMONTH('Rent Roll'!$C8-1,0),$C12*$D12/$C$1,IF(CG$3=EOMONTH('Rent Roll'!$D8,0),0,IF(NOT(CF12=0),NOT(Index_운영!CG34=0)*CF12*(1+$E12*Index_운영!CG166),$C12*$D12/$C$1*Index_운영!CG34))),0)</f>
        <v>0</v>
      </c>
      <c r="CH12" s="589">
        <f>IFERROR(IF(CH$3=EOMONTH('Rent Roll'!$C8-1,0),$C12*$D12/$C$1,IF(CH$3=EOMONTH('Rent Roll'!$D8,0),0,IF(NOT(CG12=0),NOT(Index_운영!CH34=0)*CG12*(1+$E12*Index_운영!CH166),$C12*$D12/$C$1*Index_운영!CH34))),0)</f>
        <v>0</v>
      </c>
      <c r="CI12" s="589">
        <f>IFERROR(IF(CI$3=EOMONTH('Rent Roll'!$C8-1,0),$C12*$D12/$C$1,IF(CI$3=EOMONTH('Rent Roll'!$D8,0),0,IF(NOT(CH12=0),NOT(Index_운영!CI34=0)*CH12*(1+$E12*Index_운영!CI166),$C12*$D12/$C$1*Index_운영!CI34))),0)</f>
        <v>0</v>
      </c>
      <c r="CJ12" s="589">
        <f>IFERROR(IF(CJ$3=EOMONTH('Rent Roll'!$C8-1,0),$C12*$D12/$C$1,IF(CJ$3=EOMONTH('Rent Roll'!$D8,0),0,IF(NOT(CI12=0),NOT(Index_운영!CJ34=0)*CI12*(1+$E12*Index_운영!CJ166),$C12*$D12/$C$1*Index_운영!CJ34))),0)</f>
        <v>0</v>
      </c>
      <c r="CK12" s="589">
        <f>IFERROR(IF(CK$3=EOMONTH('Rent Roll'!$C8-1,0),$C12*$D12/$C$1,IF(CK$3=EOMONTH('Rent Roll'!$D8,0),0,IF(NOT(CJ12=0),NOT(Index_운영!CK34=0)*CJ12*(1+$E12*Index_운영!CK166),$C12*$D12/$C$1*Index_운영!CK34))),0)</f>
        <v>0</v>
      </c>
      <c r="CL12" s="589">
        <f>IFERROR(IF(CL$3=EOMONTH('Rent Roll'!$C8-1,0),$C12*$D12/$C$1,IF(CL$3=EOMONTH('Rent Roll'!$D8,0),0,IF(NOT(CK12=0),NOT(Index_운영!CL34=0)*CK12*(1+$E12*Index_운영!CL166),$C12*$D12/$C$1*Index_운영!CL34))),0)</f>
        <v>0</v>
      </c>
      <c r="CM12" s="589">
        <f>IFERROR(IF(CM$3=EOMONTH('Rent Roll'!$C8-1,0),$C12*$D12/$C$1,IF(CM$3=EOMONTH('Rent Roll'!$D8,0),0,IF(NOT(CL12=0),NOT(Index_운영!CM34=0)*CL12*(1+$E12*Index_운영!CM166),$C12*$D12/$C$1*Index_운영!CM34))),0)</f>
        <v>0</v>
      </c>
      <c r="CN12" s="589">
        <f>IFERROR(IF(CN$3=EOMONTH('Rent Roll'!$C8-1,0),$C12*$D12/$C$1,IF(CN$3=EOMONTH('Rent Roll'!$D8,0),0,IF(NOT(CM12=0),NOT(Index_운영!CN34=0)*CM12*(1+$E12*Index_운영!CN166),$C12*$D12/$C$1*Index_운영!CN34))),0)</f>
        <v>0</v>
      </c>
      <c r="CO12" s="589">
        <f>IFERROR(IF(CO$3=EOMONTH('Rent Roll'!$C8-1,0),$C12*$D12/$C$1,IF(CO$3=EOMONTH('Rent Roll'!$D8,0),0,IF(NOT(CN12=0),NOT(Index_운영!CO34=0)*CN12*(1+$E12*Index_운영!CO166),$C12*$D12/$C$1*Index_운영!CO34))),0)</f>
        <v>0</v>
      </c>
      <c r="CP12" s="589">
        <f>IFERROR(IF(CP$3=EOMONTH('Rent Roll'!$C8-1,0),$C12*$D12/$C$1,IF(CP$3=EOMONTH('Rent Roll'!$D8,0),0,IF(NOT(CO12=0),NOT(Index_운영!CP34=0)*CO12*(1+$E12*Index_운영!CP166),$C12*$D12/$C$1*Index_운영!CP34))),0)</f>
        <v>0</v>
      </c>
      <c r="CQ12" s="589">
        <f>IFERROR(IF(CQ$3=EOMONTH('Rent Roll'!$C8-1,0),$C12*$D12/$C$1,IF(CQ$3=EOMONTH('Rent Roll'!$D8,0),0,IF(NOT(CP12=0),NOT(Index_운영!CQ34=0)*CP12*(1+$E12*Index_운영!CQ166),$C12*$D12/$C$1*Index_운영!CQ34))),0)</f>
        <v>0</v>
      </c>
      <c r="CR12" s="589">
        <f>IFERROR(IF(CR$3=EOMONTH('Rent Roll'!$C8-1,0),$C12*$D12/$C$1,IF(CR$3=EOMONTH('Rent Roll'!$D8,0),0,IF(NOT(CQ12=0),NOT(Index_운영!CR34=0)*CQ12*(1+$E12*Index_운영!CR166),$C12*$D12/$C$1*Index_운영!CR34))),0)</f>
        <v>0</v>
      </c>
      <c r="CS12" s="589">
        <f>IFERROR(IF(CS$3=EOMONTH('Rent Roll'!$C8-1,0),$C12*$D12/$C$1,IF(CS$3=EOMONTH('Rent Roll'!$D8,0),0,IF(NOT(CR12=0),NOT(Index_운영!CS34=0)*CR12*(1+$E12*Index_운영!CS166),$C12*$D12/$C$1*Index_운영!CS34))),0)</f>
        <v>0</v>
      </c>
      <c r="CT12" s="589">
        <f>IFERROR(IF(CT$3=EOMONTH('Rent Roll'!$C8-1,0),$C12*$D12/$C$1,IF(CT$3=EOMONTH('Rent Roll'!$D8,0),0,IF(NOT(CS12=0),NOT(Index_운영!CT34=0)*CS12*(1+$E12*Index_운영!CT166),$C12*$D12/$C$1*Index_운영!CT34))),0)</f>
        <v>0</v>
      </c>
      <c r="CU12" s="589">
        <f>IFERROR(IF(CU$3=EOMONTH('Rent Roll'!$C8-1,0),$C12*$D12/$C$1,IF(CU$3=EOMONTH('Rent Roll'!$D8,0),0,IF(NOT(CT12=0),NOT(Index_운영!CU34=0)*CT12*(1+$E12*Index_운영!CU166),$C12*$D12/$C$1*Index_운영!CU34))),0)</f>
        <v>0</v>
      </c>
      <c r="CV12" s="589">
        <f>IFERROR(IF(CV$3=EOMONTH('Rent Roll'!$C8-1,0),$C12*$D12/$C$1,IF(CV$3=EOMONTH('Rent Roll'!$D8,0),0,IF(NOT(CU12=0),NOT(Index_운영!CV34=0)*CU12*(1+$E12*Index_운영!CV166),$C12*$D12/$C$1*Index_운영!CV34))),0)</f>
        <v>0</v>
      </c>
      <c r="CW12" s="589">
        <f>IFERROR(IF(CW$3=EOMONTH('Rent Roll'!$C8-1,0),$C12*$D12/$C$1,IF(CW$3=EOMONTH('Rent Roll'!$D8,0),0,IF(NOT(CV12=0),NOT(Index_운영!CW34=0)*CV12*(1+$E12*Index_운영!CW166),$C12*$D12/$C$1*Index_운영!CW34))),0)</f>
        <v>0</v>
      </c>
      <c r="CX12" s="589">
        <f>IFERROR(IF(CX$3=EOMONTH('Rent Roll'!$C8-1,0),$C12*$D12/$C$1,IF(CX$3=EOMONTH('Rent Roll'!$D8,0),0,IF(NOT(CW12=0),NOT(Index_운영!CX34=0)*CW12*(1+$E12*Index_운영!CX166),$C12*$D12/$C$1*Index_운영!CX34))),0)</f>
        <v>0</v>
      </c>
      <c r="CY12" s="589">
        <f>IFERROR(IF(CY$3=EOMONTH('Rent Roll'!$C8-1,0),$C12*$D12/$C$1,IF(CY$3=EOMONTH('Rent Roll'!$D8,0),0,IF(NOT(CX12=0),NOT(Index_운영!CY34=0)*CX12*(1+$E12*Index_운영!CY166),$C12*$D12/$C$1*Index_운영!CY34))),0)</f>
        <v>0</v>
      </c>
      <c r="CZ12" s="589">
        <f>IFERROR(IF(CZ$3=EOMONTH('Rent Roll'!$C8-1,0),$C12*$D12/$C$1,IF(CZ$3=EOMONTH('Rent Roll'!$D8,0),0,IF(NOT(CY12=0),NOT(Index_운영!CZ34=0)*CY12*(1+$E12*Index_운영!CZ166),$C12*$D12/$C$1*Index_운영!CZ34))),0)</f>
        <v>0</v>
      </c>
      <c r="DA12" s="589">
        <f>IFERROR(IF(DA$3=EOMONTH('Rent Roll'!$C8-1,0),$C12*$D12/$C$1,IF(DA$3=EOMONTH('Rent Roll'!$D8,0),0,IF(NOT(CZ12=0),NOT(Index_운영!DA34=0)*CZ12*(1+$E12*Index_운영!DA166),$C12*$D12/$C$1*Index_운영!DA34))),0)</f>
        <v>0</v>
      </c>
      <c r="DB12" s="589">
        <f>IFERROR(IF(DB$3=EOMONTH('Rent Roll'!$C8-1,0),$C12*$D12/$C$1,IF(DB$3=EOMONTH('Rent Roll'!$D8,0),0,IF(NOT(DA12=0),NOT(Index_운영!DB34=0)*DA12*(1+$E12*Index_운영!DB166),$C12*$D12/$C$1*Index_운영!DB34))),0)</f>
        <v>0</v>
      </c>
      <c r="DC12" s="589">
        <f>IFERROR(IF(DC$3=EOMONTH('Rent Roll'!$C8-1,0),$C12*$D12/$C$1,IF(DC$3=EOMONTH('Rent Roll'!$D8,0),0,IF(NOT(DB12=0),NOT(Index_운영!DC34=0)*DB12*(1+$E12*Index_운영!DC166),$C12*$D12/$C$1*Index_운영!DC34))),0)</f>
        <v>0</v>
      </c>
      <c r="DD12" s="589">
        <f>IFERROR(IF(DD$3=EOMONTH('Rent Roll'!$C8-1,0),$C12*$D12/$C$1,IF(DD$3=EOMONTH('Rent Roll'!$D8,0),0,IF(NOT(DC12=0),NOT(Index_운영!DD34=0)*DC12*(1+$E12*Index_운영!DD166),$C12*$D12/$C$1*Index_운영!DD34))),0)</f>
        <v>0</v>
      </c>
      <c r="DE12" s="589">
        <f>IFERROR(IF(DE$3=EOMONTH('Rent Roll'!$C8-1,0),$C12*$D12/$C$1,IF(DE$3=EOMONTH('Rent Roll'!$D8,0),0,IF(NOT(DD12=0),NOT(Index_운영!DE34=0)*DD12*(1+$E12*Index_운영!DE166),$C12*$D12/$C$1*Index_운영!DE34))),0)</f>
        <v>0</v>
      </c>
      <c r="DF12" s="589">
        <f>IFERROR(IF(DF$3=EOMONTH('Rent Roll'!$C8-1,0),$C12*$D12/$C$1,IF(DF$3=EOMONTH('Rent Roll'!$D8,0),0,IF(NOT(DE12=0),NOT(Index_운영!DF34=0)*DE12*(1+$E12*Index_운영!DF166),$C12*$D12/$C$1*Index_운영!DF34))),0)</f>
        <v>0</v>
      </c>
      <c r="DG12" s="589">
        <f>IFERROR(IF(DG$3=EOMONTH('Rent Roll'!$C8-1,0),$C12*$D12/$C$1,IF(DG$3=EOMONTH('Rent Roll'!$D8,0),0,IF(NOT(DF12=0),NOT(Index_운영!DG34=0)*DF12*(1+$E12*Index_운영!DG166),$C12*$D12/$C$1*Index_운영!DG34))),0)</f>
        <v>0</v>
      </c>
      <c r="DH12" s="589">
        <f>IFERROR(IF(DH$3=EOMONTH('Rent Roll'!$C8-1,0),$C12*$D12/$C$1,IF(DH$3=EOMONTH('Rent Roll'!$D8,0),0,IF(NOT(DG12=0),NOT(Index_운영!DH34=0)*DG12*(1+$E12*Index_운영!DH166),$C12*$D12/$C$1*Index_운영!DH34))),0)</f>
        <v>0</v>
      </c>
      <c r="DI12" s="589">
        <f>IFERROR(IF(DI$3=EOMONTH('Rent Roll'!$C8-1,0),$C12*$D12/$C$1,IF(DI$3=EOMONTH('Rent Roll'!$D8,0),0,IF(NOT(DH12=0),NOT(Index_운영!DI34=0)*DH12*(1+$E12*Index_운영!DI166),$C12*$D12/$C$1*Index_운영!DI34))),0)</f>
        <v>0</v>
      </c>
      <c r="DJ12" s="589">
        <f>IFERROR(IF(DJ$3=EOMONTH('Rent Roll'!$C8-1,0),$C12*$D12/$C$1,IF(DJ$3=EOMONTH('Rent Roll'!$D8,0),0,IF(NOT(DI12=0),NOT(Index_운영!DJ34=0)*DI12*(1+$E12*Index_운영!DJ166),$C12*$D12/$C$1*Index_운영!DJ34))),0)</f>
        <v>0</v>
      </c>
      <c r="DK12" s="589">
        <f>IFERROR(IF(DK$3=EOMONTH('Rent Roll'!$C8-1,0),$C12*$D12/$C$1,IF(DK$3=EOMONTH('Rent Roll'!$D8,0),0,IF(NOT(DJ12=0),NOT(Index_운영!DK34=0)*DJ12*(1+$E12*Index_운영!DK166),$C12*$D12/$C$1*Index_운영!DK34))),0)</f>
        <v>0</v>
      </c>
      <c r="DL12" s="589">
        <f>IFERROR(IF(DL$3=EOMONTH('Rent Roll'!$C8-1,0),$C12*$D12/$C$1,IF(DL$3=EOMONTH('Rent Roll'!$D8,0),0,IF(NOT(DK12=0),NOT(Index_운영!DL34=0)*DK12*(1+$E12*Index_운영!DL166),$C12*$D12/$C$1*Index_운영!DL34))),0)</f>
        <v>0</v>
      </c>
      <c r="DM12" s="589">
        <f>IFERROR(IF(DM$3=EOMONTH('Rent Roll'!$C8-1,0),$C12*$D12/$C$1,IF(DM$3=EOMONTH('Rent Roll'!$D8,0),0,IF(NOT(DL12=0),NOT(Index_운영!DM34=0)*DL12*(1+$E12*Index_운영!DM166),$C12*$D12/$C$1*Index_운영!DM34))),0)</f>
        <v>0</v>
      </c>
      <c r="DN12" s="589">
        <f>IFERROR(IF(DN$3=EOMONTH('Rent Roll'!$C8-1,0),$C12*$D12/$C$1,IF(DN$3=EOMONTH('Rent Roll'!$D8,0),0,IF(NOT(DM12=0),NOT(Index_운영!DN34=0)*DM12*(1+$E12*Index_운영!DN166),$C12*$D12/$C$1*Index_운영!DN34))),0)</f>
        <v>0</v>
      </c>
      <c r="DO12" s="589">
        <f>IFERROR(IF(DO$3=EOMONTH('Rent Roll'!$C8-1,0),$C12*$D12/$C$1,IF(DO$3=EOMONTH('Rent Roll'!$D8,0),0,IF(NOT(DN12=0),NOT(Index_운영!DO34=0)*DN12*(1+$E12*Index_운영!DO166),$C12*$D12/$C$1*Index_운영!DO34))),0)</f>
        <v>0</v>
      </c>
      <c r="DP12" s="589">
        <f>IFERROR(IF(DP$3=EOMONTH('Rent Roll'!$C8-1,0),$C12*$D12/$C$1,IF(DP$3=EOMONTH('Rent Roll'!$D8,0),0,IF(NOT(DO12=0),NOT(Index_운영!DP34=0)*DO12*(1+$E12*Index_운영!DP166),$C12*$D12/$C$1*Index_운영!DP34))),0)</f>
        <v>0</v>
      </c>
      <c r="DQ12" s="589">
        <f>IFERROR(IF(DQ$3=EOMONTH('Rent Roll'!$C8-1,0),$C12*$D12/$C$1,IF(DQ$3=EOMONTH('Rent Roll'!$D8,0),0,IF(NOT(DP12=0),NOT(Index_운영!DQ34=0)*DP12*(1+$E12*Index_운영!DQ166),$C12*$D12/$C$1*Index_운영!DQ34))),0)</f>
        <v>0</v>
      </c>
      <c r="DR12" s="589">
        <f>IFERROR(IF(DR$3=EOMONTH('Rent Roll'!$C8-1,0),$C12*$D12/$C$1,IF(DR$3=EOMONTH('Rent Roll'!$D8,0),0,IF(NOT(DQ12=0),NOT(Index_운영!DR34=0)*DQ12*(1+$E12*Index_운영!DR166),$C12*$D12/$C$1*Index_운영!DR34))),0)</f>
        <v>0</v>
      </c>
      <c r="DS12" s="589">
        <f>IFERROR(IF(DS$3=EOMONTH('Rent Roll'!$C8-1,0),$C12*$D12/$C$1,IF(DS$3=EOMONTH('Rent Roll'!$D8,0),0,IF(NOT(DR12=0),NOT(Index_운영!DS34=0)*DR12*(1+$E12*Index_운영!DS166),$C12*$D12/$C$1*Index_운영!DS34))),0)</f>
        <v>0</v>
      </c>
      <c r="DT12" s="589">
        <f>IFERROR(IF(DT$3=EOMONTH('Rent Roll'!$C8-1,0),$C12*$D12/$C$1,IF(DT$3=EOMONTH('Rent Roll'!$D8,0),0,IF(NOT(DS12=0),NOT(Index_운영!DT34=0)*DS12*(1+$E12*Index_운영!DT166),$C12*$D12/$C$1*Index_운영!DT34))),0)</f>
        <v>0</v>
      </c>
      <c r="DU12" s="589">
        <f>IFERROR(IF(DU$3=EOMONTH('Rent Roll'!$C8-1,0),$C12*$D12/$C$1,IF(DU$3=EOMONTH('Rent Roll'!$D8,0),0,IF(NOT(DT12=0),NOT(Index_운영!DU34=0)*DT12*(1+$E12*Index_운영!DU166),$C12*$D12/$C$1*Index_운영!DU34))),0)</f>
        <v>0</v>
      </c>
      <c r="DV12" s="589">
        <f>IFERROR(IF(DV$3=EOMONTH('Rent Roll'!$C8-1,0),$C12*$D12/$C$1,IF(DV$3=EOMONTH('Rent Roll'!$D8,0),0,IF(NOT(DU12=0),NOT(Index_운영!DV34=0)*DU12*(1+$E12*Index_운영!DV166),$C12*$D12/$C$1*Index_운영!DV34))),0)</f>
        <v>0</v>
      </c>
    </row>
    <row r="13" spans="1:126" s="464" customFormat="1" outlineLevel="1" x14ac:dyDescent="0.4">
      <c r="A13" s="736"/>
      <c r="B13" s="464" t="str">
        <f>'Rent Roll'!$B9</f>
        <v>5층</v>
      </c>
      <c r="C13" s="1219">
        <f>'Rent Roll'!$K9</f>
        <v>380.56</v>
      </c>
      <c r="D13" s="1220">
        <f>'Rent Roll'!$M9</f>
        <v>0</v>
      </c>
      <c r="E13" s="1221">
        <f>'Rent Roll'!$N9</f>
        <v>0</v>
      </c>
      <c r="F13" s="588">
        <f>IFERROR(IF(F$3=EOMONTH('Rent Roll'!$C9-1,0),$C13*$D13/$C$1,IF(F$3=EOMONTH('Rent Roll'!$D9,0),0,IF(NOT(E13=0),NOT(Index_운영!F35=0)*E13*(1+$E13*Index_운영!F167),$C13*$D13/$C$1*Index_운영!F35))),0)</f>
        <v>0</v>
      </c>
      <c r="G13" s="589">
        <f>IFERROR(IF(G$3=EOMONTH('Rent Roll'!$C9-1,0),$C13*$D13/$C$1,IF(G$3=EOMONTH('Rent Roll'!$D9,0),0,IF(NOT(F13=0),NOT(Index_운영!G35=0)*F13*(1+$E13*Index_운영!G167),$C13*$D13/$C$1*Index_운영!G35))),0)</f>
        <v>0</v>
      </c>
      <c r="H13" s="589">
        <f>IFERROR(IF(H$3=EOMONTH('Rent Roll'!$C9-1,0),$C13*$D13/$C$1,IF(H$3=EOMONTH('Rent Roll'!$D9,0),0,IF(NOT(G13=0),NOT(Index_운영!H35=0)*G13*(1+$E13*Index_운영!H167),$C13*$D13/$C$1*Index_운영!H35))),0)</f>
        <v>0</v>
      </c>
      <c r="I13" s="589">
        <f>IFERROR(IF(I$3=EOMONTH('Rent Roll'!$C9-1,0),$C13*$D13/$C$1,IF(I$3=EOMONTH('Rent Roll'!$D9,0),0,IF(NOT(H13=0),NOT(Index_운영!I35=0)*H13*(1+$E13*Index_운영!I167),$C13*$D13/$C$1*Index_운영!I35))),0)</f>
        <v>0</v>
      </c>
      <c r="J13" s="589">
        <f>IFERROR(IF(J$3=EOMONTH('Rent Roll'!$C9-1,0),$C13*$D13/$C$1,IF(J$3=EOMONTH('Rent Roll'!$D9,0),0,IF(NOT(I13=0),NOT(Index_운영!J35=0)*I13*(1+$E13*Index_운영!J167),$C13*$D13/$C$1*Index_운영!J35))),0)</f>
        <v>0</v>
      </c>
      <c r="K13" s="589">
        <f>IFERROR(IF(K$3=EOMONTH('Rent Roll'!$C9-1,0),$C13*$D13/$C$1,IF(K$3=EOMONTH('Rent Roll'!$D9,0),0,IF(NOT(J13=0),NOT(Index_운영!K35=0)*J13*(1+$E13*Index_운영!K167),$C13*$D13/$C$1*Index_운영!K35))),0)</f>
        <v>0</v>
      </c>
      <c r="L13" s="589">
        <f>IFERROR(IF(L$3=EOMONTH('Rent Roll'!$C9-1,0),$C13*$D13/$C$1,IF(L$3=EOMONTH('Rent Roll'!$D9,0),0,IF(NOT(K13=0),NOT(Index_운영!L35=0)*K13*(1+$E13*Index_운영!L167),$C13*$D13/$C$1*Index_운영!L35))),0)</f>
        <v>0</v>
      </c>
      <c r="M13" s="589">
        <f>IFERROR(IF(M$3=EOMONTH('Rent Roll'!$C9-1,0),$C13*$D13/$C$1,IF(M$3=EOMONTH('Rent Roll'!$D9,0),0,IF(NOT(L13=0),NOT(Index_운영!M35=0)*L13*(1+$E13*Index_운영!M167),$C13*$D13/$C$1*Index_운영!M35))),0)</f>
        <v>0</v>
      </c>
      <c r="N13" s="589">
        <f>IFERROR(IF(N$3=EOMONTH('Rent Roll'!$C9-1,0),$C13*$D13/$C$1,IF(N$3=EOMONTH('Rent Roll'!$D9,0),0,IF(NOT(M13=0),NOT(Index_운영!N35=0)*M13*(1+$E13*Index_운영!N167),$C13*$D13/$C$1*Index_운영!N35))),0)</f>
        <v>0</v>
      </c>
      <c r="O13" s="589">
        <f>IFERROR(IF(O$3=EOMONTH('Rent Roll'!$C9-1,0),$C13*$D13/$C$1,IF(O$3=EOMONTH('Rent Roll'!$D9,0),0,IF(NOT(N13=0),NOT(Index_운영!O35=0)*N13*(1+$E13*Index_운영!O167),$C13*$D13/$C$1*Index_운영!O35))),0)</f>
        <v>0</v>
      </c>
      <c r="P13" s="589">
        <f>IFERROR(IF(P$3=EOMONTH('Rent Roll'!$C9-1,0),$C13*$D13/$C$1,IF(P$3=EOMONTH('Rent Roll'!$D9,0),0,IF(NOT(O13=0),NOT(Index_운영!P35=0)*O13*(1+$E13*Index_운영!P167),$C13*$D13/$C$1*Index_운영!P35))),0)</f>
        <v>0</v>
      </c>
      <c r="Q13" s="589">
        <f>IFERROR(IF(Q$3=EOMONTH('Rent Roll'!$C9-1,0),$C13*$D13/$C$1,IF(Q$3=EOMONTH('Rent Roll'!$D9,0),0,IF(NOT(P13=0),NOT(Index_운영!Q35=0)*P13*(1+$E13*Index_운영!Q167),$C13*$D13/$C$1*Index_운영!Q35))),0)</f>
        <v>0</v>
      </c>
      <c r="R13" s="589">
        <f>IFERROR(IF(R$3=EOMONTH('Rent Roll'!$C9-1,0),$C13*$D13/$C$1,IF(R$3=EOMONTH('Rent Roll'!$D9,0),0,IF(NOT(Q13=0),NOT(Index_운영!R35=0)*Q13*(1+$E13*Index_운영!R167),$C13*$D13/$C$1*Index_운영!R35))),0)</f>
        <v>0</v>
      </c>
      <c r="S13" s="589">
        <f>IFERROR(IF(S$3=EOMONTH('Rent Roll'!$C9-1,0),$C13*$D13/$C$1,IF(S$3=EOMONTH('Rent Roll'!$D9,0),0,IF(NOT(R13=0),NOT(Index_운영!S35=0)*R13*(1+$E13*Index_운영!S167),$C13*$D13/$C$1*Index_운영!S35))),0)</f>
        <v>0</v>
      </c>
      <c r="T13" s="589">
        <f>IFERROR(IF(T$3=EOMONTH('Rent Roll'!$C9-1,0),$C13*$D13/$C$1,IF(T$3=EOMONTH('Rent Roll'!$D9,0),0,IF(NOT(S13=0),NOT(Index_운영!T35=0)*S13*(1+$E13*Index_운영!T167),$C13*$D13/$C$1*Index_운영!T35))),0)</f>
        <v>0</v>
      </c>
      <c r="U13" s="589">
        <f>IFERROR(IF(U$3=EOMONTH('Rent Roll'!$C9-1,0),$C13*$D13/$C$1,IF(U$3=EOMONTH('Rent Roll'!$D9,0),0,IF(NOT(T13=0),NOT(Index_운영!U35=0)*T13*(1+$E13*Index_운영!U167),$C13*$D13/$C$1*Index_운영!U35))),0)</f>
        <v>0</v>
      </c>
      <c r="V13" s="589">
        <f>IFERROR(IF(V$3=EOMONTH('Rent Roll'!$C9-1,0),$C13*$D13/$C$1,IF(V$3=EOMONTH('Rent Roll'!$D9,0),0,IF(NOT(U13=0),NOT(Index_운영!V35=0)*U13*(1+$E13*Index_운영!V167),$C13*$D13/$C$1*Index_운영!V35))),0)</f>
        <v>0</v>
      </c>
      <c r="W13" s="589">
        <f>IFERROR(IF(W$3=EOMONTH('Rent Roll'!$C9-1,0),$C13*$D13/$C$1,IF(W$3=EOMONTH('Rent Roll'!$D9,0),0,IF(NOT(V13=0),NOT(Index_운영!W35=0)*V13*(1+$E13*Index_운영!W167),$C13*$D13/$C$1*Index_운영!W35))),0)</f>
        <v>0</v>
      </c>
      <c r="X13" s="589">
        <f>IFERROR(IF(X$3=EOMONTH('Rent Roll'!$C9-1,0),$C13*$D13/$C$1,IF(X$3=EOMONTH('Rent Roll'!$D9,0),0,IF(NOT(W13=0),NOT(Index_운영!X35=0)*W13*(1+$E13*Index_운영!X167),$C13*$D13/$C$1*Index_운영!X35))),0)</f>
        <v>0</v>
      </c>
      <c r="Y13" s="589">
        <f>IFERROR(IF(Y$3=EOMONTH('Rent Roll'!$C9-1,0),$C13*$D13/$C$1,IF(Y$3=EOMONTH('Rent Roll'!$D9,0),0,IF(NOT(X13=0),NOT(Index_운영!Y35=0)*X13*(1+$E13*Index_운영!Y167),$C13*$D13/$C$1*Index_운영!Y35))),0)</f>
        <v>0</v>
      </c>
      <c r="Z13" s="589">
        <f>IFERROR(IF(Z$3=EOMONTH('Rent Roll'!$C9-1,0),$C13*$D13/$C$1,IF(Z$3=EOMONTH('Rent Roll'!$D9,0),0,IF(NOT(Y13=0),NOT(Index_운영!Z35=0)*Y13*(1+$E13*Index_운영!Z167),$C13*$D13/$C$1*Index_운영!Z35))),0)</f>
        <v>0</v>
      </c>
      <c r="AA13" s="589">
        <f>IFERROR(IF(AA$3=EOMONTH('Rent Roll'!$C9-1,0),$C13*$D13/$C$1,IF(AA$3=EOMONTH('Rent Roll'!$D9,0),0,IF(NOT(Z13=0),NOT(Index_운영!AA35=0)*Z13*(1+$E13*Index_운영!AA167),$C13*$D13/$C$1*Index_운영!AA35))),0)</f>
        <v>0</v>
      </c>
      <c r="AB13" s="589">
        <f>IFERROR(IF(AB$3=EOMONTH('Rent Roll'!$C9-1,0),$C13*$D13/$C$1,IF(AB$3=EOMONTH('Rent Roll'!$D9,0),0,IF(NOT(AA13=0),NOT(Index_운영!AB35=0)*AA13*(1+$E13*Index_운영!AB167),$C13*$D13/$C$1*Index_운영!AB35))),0)</f>
        <v>0</v>
      </c>
      <c r="AC13" s="589">
        <f>IFERROR(IF(AC$3=EOMONTH('Rent Roll'!$C9-1,0),$C13*$D13/$C$1,IF(AC$3=EOMONTH('Rent Roll'!$D9,0),0,IF(NOT(AB13=0),NOT(Index_운영!AC35=0)*AB13*(1+$E13*Index_운영!AC167),$C13*$D13/$C$1*Index_운영!AC35))),0)</f>
        <v>0</v>
      </c>
      <c r="AD13" s="589">
        <f>IFERROR(IF(AD$3=EOMONTH('Rent Roll'!$C9-1,0),$C13*$D13/$C$1,IF(AD$3=EOMONTH('Rent Roll'!$D9,0),0,IF(NOT(AC13=0),NOT(Index_운영!AD35=0)*AC13*(1+$E13*Index_운영!AD167),$C13*$D13/$C$1*Index_운영!AD35))),0)</f>
        <v>0</v>
      </c>
      <c r="AE13" s="589">
        <f>IFERROR(IF(AE$3=EOMONTH('Rent Roll'!$C9-1,0),$C13*$D13/$C$1,IF(AE$3=EOMONTH('Rent Roll'!$D9,0),0,IF(NOT(AD13=0),NOT(Index_운영!AE35=0)*AD13*(1+$E13*Index_운영!AE167),$C13*$D13/$C$1*Index_운영!AE35))),0)</f>
        <v>0</v>
      </c>
      <c r="AF13" s="589">
        <f>IFERROR(IF(AF$3=EOMONTH('Rent Roll'!$C9-1,0),$C13*$D13/$C$1,IF(AF$3=EOMONTH('Rent Roll'!$D9,0),0,IF(NOT(AE13=0),NOT(Index_운영!AF35=0)*AE13*(1+$E13*Index_운영!AF167),$C13*$D13/$C$1*Index_운영!AF35))),0)</f>
        <v>0</v>
      </c>
      <c r="AG13" s="589">
        <f>IFERROR(IF(AG$3=EOMONTH('Rent Roll'!$C9-1,0),$C13*$D13/$C$1,IF(AG$3=EOMONTH('Rent Roll'!$D9,0),0,IF(NOT(AF13=0),NOT(Index_운영!AG35=0)*AF13*(1+$E13*Index_운영!AG167),$C13*$D13/$C$1*Index_운영!AG35))),0)</f>
        <v>0</v>
      </c>
      <c r="AH13" s="589">
        <f>IFERROR(IF(AH$3=EOMONTH('Rent Roll'!$C9-1,0),$C13*$D13/$C$1,IF(AH$3=EOMONTH('Rent Roll'!$D9,0),0,IF(NOT(AG13=0),NOT(Index_운영!AH35=0)*AG13*(1+$E13*Index_운영!AH167),$C13*$D13/$C$1*Index_운영!AH35))),0)</f>
        <v>0</v>
      </c>
      <c r="AI13" s="589">
        <f>IFERROR(IF(AI$3=EOMONTH('Rent Roll'!$C9-1,0),$C13*$D13/$C$1,IF(AI$3=EOMONTH('Rent Roll'!$D9,0),0,IF(NOT(AH13=0),NOT(Index_운영!AI35=0)*AH13*(1+$E13*Index_운영!AI167),$C13*$D13/$C$1*Index_운영!AI35))),0)</f>
        <v>0</v>
      </c>
      <c r="AJ13" s="589">
        <f>IFERROR(IF(AJ$3=EOMONTH('Rent Roll'!$C9-1,0),$C13*$D13/$C$1,IF(AJ$3=EOMONTH('Rent Roll'!$D9,0),0,IF(NOT(AI13=0),NOT(Index_운영!AJ35=0)*AI13*(1+$E13*Index_운영!AJ167),$C13*$D13/$C$1*Index_운영!AJ35))),0)</f>
        <v>0</v>
      </c>
      <c r="AK13" s="589">
        <f>IFERROR(IF(AK$3=EOMONTH('Rent Roll'!$C9-1,0),$C13*$D13/$C$1,IF(AK$3=EOMONTH('Rent Roll'!$D9,0),0,IF(NOT(AJ13=0),NOT(Index_운영!AK35=0)*AJ13*(1+$E13*Index_운영!AK167),$C13*$D13/$C$1*Index_운영!AK35))),0)</f>
        <v>0</v>
      </c>
      <c r="AL13" s="589">
        <f>IFERROR(IF(AL$3=EOMONTH('Rent Roll'!$C9-1,0),$C13*$D13/$C$1,IF(AL$3=EOMONTH('Rent Roll'!$D9,0),0,IF(NOT(AK13=0),NOT(Index_운영!AL35=0)*AK13*(1+$E13*Index_운영!AL167),$C13*$D13/$C$1*Index_운영!AL35))),0)</f>
        <v>0</v>
      </c>
      <c r="AM13" s="589">
        <f>IFERROR(IF(AM$3=EOMONTH('Rent Roll'!$C9-1,0),$C13*$D13/$C$1,IF(AM$3=EOMONTH('Rent Roll'!$D9,0),0,IF(NOT(AL13=0),NOT(Index_운영!AM35=0)*AL13*(1+$E13*Index_운영!AM167),$C13*$D13/$C$1*Index_운영!AM35))),0)</f>
        <v>0</v>
      </c>
      <c r="AN13" s="589">
        <f>IFERROR(IF(AN$3=EOMONTH('Rent Roll'!$C9-1,0),$C13*$D13/$C$1,IF(AN$3=EOMONTH('Rent Roll'!$D9,0),0,IF(NOT(AM13=0),NOT(Index_운영!AN35=0)*AM13*(1+$E13*Index_운영!AN167),$C13*$D13/$C$1*Index_운영!AN35))),0)</f>
        <v>0</v>
      </c>
      <c r="AO13" s="589">
        <f>IFERROR(IF(AO$3=EOMONTH('Rent Roll'!$C9-1,0),$C13*$D13/$C$1,IF(AO$3=EOMONTH('Rent Roll'!$D9,0),0,IF(NOT(AN13=0),NOT(Index_운영!AO35=0)*AN13*(1+$E13*Index_운영!AO167),$C13*$D13/$C$1*Index_운영!AO35))),0)</f>
        <v>0</v>
      </c>
      <c r="AP13" s="589">
        <f>IFERROR(IF(AP$3=EOMONTH('Rent Roll'!$C9-1,0),$C13*$D13/$C$1,IF(AP$3=EOMONTH('Rent Roll'!$D9,0),0,IF(NOT(AO13=0),NOT(Index_운영!AP35=0)*AO13*(1+$E13*Index_운영!AP167),$C13*$D13/$C$1*Index_운영!AP35))),0)</f>
        <v>0</v>
      </c>
      <c r="AQ13" s="589">
        <f>IFERROR(IF(AQ$3=EOMONTH('Rent Roll'!$C9-1,0),$C13*$D13/$C$1,IF(AQ$3=EOMONTH('Rent Roll'!$D9,0),0,IF(NOT(AP13=0),NOT(Index_운영!AQ35=0)*AP13*(1+$E13*Index_운영!AQ167),$C13*$D13/$C$1*Index_운영!AQ35))),0)</f>
        <v>0</v>
      </c>
      <c r="AR13" s="589">
        <f>IFERROR(IF(AR$3=EOMONTH('Rent Roll'!$C9-1,0),$C13*$D13/$C$1,IF(AR$3=EOMONTH('Rent Roll'!$D9,0),0,IF(NOT(AQ13=0),NOT(Index_운영!AR35=0)*AQ13*(1+$E13*Index_운영!AR167),$C13*$D13/$C$1*Index_운영!AR35))),0)</f>
        <v>0</v>
      </c>
      <c r="AS13" s="589">
        <f>IFERROR(IF(AS$3=EOMONTH('Rent Roll'!$C9-1,0),$C13*$D13/$C$1,IF(AS$3=EOMONTH('Rent Roll'!$D9,0),0,IF(NOT(AR13=0),NOT(Index_운영!AS35=0)*AR13*(1+$E13*Index_운영!AS167),$C13*$D13/$C$1*Index_운영!AS35))),0)</f>
        <v>0</v>
      </c>
      <c r="AT13" s="589">
        <f>IFERROR(IF(AT$3=EOMONTH('Rent Roll'!$C9-1,0),$C13*$D13/$C$1,IF(AT$3=EOMONTH('Rent Roll'!$D9,0),0,IF(NOT(AS13=0),NOT(Index_운영!AT35=0)*AS13*(1+$E13*Index_운영!AT167),$C13*$D13/$C$1*Index_운영!AT35))),0)</f>
        <v>0</v>
      </c>
      <c r="AU13" s="589">
        <f>IFERROR(IF(AU$3=EOMONTH('Rent Roll'!$C9-1,0),$C13*$D13/$C$1,IF(AU$3=EOMONTH('Rent Roll'!$D9,0),0,IF(NOT(AT13=0),NOT(Index_운영!AU35=0)*AT13*(1+$E13*Index_운영!AU167),$C13*$D13/$C$1*Index_운영!AU35))),0)</f>
        <v>0</v>
      </c>
      <c r="AV13" s="589">
        <f>IFERROR(IF(AV$3=EOMONTH('Rent Roll'!$C9-1,0),$C13*$D13/$C$1,IF(AV$3=EOMONTH('Rent Roll'!$D9,0),0,IF(NOT(AU13=0),NOT(Index_운영!AV35=0)*AU13*(1+$E13*Index_운영!AV167),$C13*$D13/$C$1*Index_운영!AV35))),0)</f>
        <v>0</v>
      </c>
      <c r="AW13" s="589">
        <f>IFERROR(IF(AW$3=EOMONTH('Rent Roll'!$C9-1,0),$C13*$D13/$C$1,IF(AW$3=EOMONTH('Rent Roll'!$D9,0),0,IF(NOT(AV13=0),NOT(Index_운영!AW35=0)*AV13*(1+$E13*Index_운영!AW167),$C13*$D13/$C$1*Index_운영!AW35))),0)</f>
        <v>0</v>
      </c>
      <c r="AX13" s="589">
        <f>IFERROR(IF(AX$3=EOMONTH('Rent Roll'!$C9-1,0),$C13*$D13/$C$1,IF(AX$3=EOMONTH('Rent Roll'!$D9,0),0,IF(NOT(AW13=0),NOT(Index_운영!AX35=0)*AW13*(1+$E13*Index_운영!AX167),$C13*$D13/$C$1*Index_운영!AX35))),0)</f>
        <v>0</v>
      </c>
      <c r="AY13" s="589">
        <f>IFERROR(IF(AY$3=EOMONTH('Rent Roll'!$C9-1,0),$C13*$D13/$C$1,IF(AY$3=EOMONTH('Rent Roll'!$D9,0),0,IF(NOT(AX13=0),NOT(Index_운영!AY35=0)*AX13*(1+$E13*Index_운영!AY167),$C13*$D13/$C$1*Index_운영!AY35))),0)</f>
        <v>0</v>
      </c>
      <c r="AZ13" s="589">
        <f>IFERROR(IF(AZ$3=EOMONTH('Rent Roll'!$C9-1,0),$C13*$D13/$C$1,IF(AZ$3=EOMONTH('Rent Roll'!$D9,0),0,IF(NOT(AY13=0),NOT(Index_운영!AZ35=0)*AY13*(1+$E13*Index_운영!AZ167),$C13*$D13/$C$1*Index_운영!AZ35))),0)</f>
        <v>0</v>
      </c>
      <c r="BA13" s="589">
        <f>IFERROR(IF(BA$3=EOMONTH('Rent Roll'!$C9-1,0),$C13*$D13/$C$1,IF(BA$3=EOMONTH('Rent Roll'!$D9,0),0,IF(NOT(AZ13=0),NOT(Index_운영!BA35=0)*AZ13*(1+$E13*Index_운영!BA167),$C13*$D13/$C$1*Index_운영!BA35))),0)</f>
        <v>0</v>
      </c>
      <c r="BB13" s="589">
        <f>IFERROR(IF(BB$3=EOMONTH('Rent Roll'!$C9-1,0),$C13*$D13/$C$1,IF(BB$3=EOMONTH('Rent Roll'!$D9,0),0,IF(NOT(BA13=0),NOT(Index_운영!BB35=0)*BA13*(1+$E13*Index_운영!BB167),$C13*$D13/$C$1*Index_운영!BB35))),0)</f>
        <v>0</v>
      </c>
      <c r="BC13" s="589">
        <f>IFERROR(IF(BC$3=EOMONTH('Rent Roll'!$C9-1,0),$C13*$D13/$C$1,IF(BC$3=EOMONTH('Rent Roll'!$D9,0),0,IF(NOT(BB13=0),NOT(Index_운영!BC35=0)*BB13*(1+$E13*Index_운영!BC167),$C13*$D13/$C$1*Index_운영!BC35))),0)</f>
        <v>0</v>
      </c>
      <c r="BD13" s="589">
        <f>IFERROR(IF(BD$3=EOMONTH('Rent Roll'!$C9-1,0),$C13*$D13/$C$1,IF(BD$3=EOMONTH('Rent Roll'!$D9,0),0,IF(NOT(BC13=0),NOT(Index_운영!BD35=0)*BC13*(1+$E13*Index_운영!BD167),$C13*$D13/$C$1*Index_운영!BD35))),0)</f>
        <v>0</v>
      </c>
      <c r="BE13" s="589">
        <f>IFERROR(IF(BE$3=EOMONTH('Rent Roll'!$C9-1,0),$C13*$D13/$C$1,IF(BE$3=EOMONTH('Rent Roll'!$D9,0),0,IF(NOT(BD13=0),NOT(Index_운영!BE35=0)*BD13*(1+$E13*Index_운영!BE167),$C13*$D13/$C$1*Index_운영!BE35))),0)</f>
        <v>0</v>
      </c>
      <c r="BF13" s="589">
        <f>IFERROR(IF(BF$3=EOMONTH('Rent Roll'!$C9-1,0),$C13*$D13/$C$1,IF(BF$3=EOMONTH('Rent Roll'!$D9,0),0,IF(NOT(BE13=0),NOT(Index_운영!BF35=0)*BE13*(1+$E13*Index_운영!BF167),$C13*$D13/$C$1*Index_운영!BF35))),0)</f>
        <v>0</v>
      </c>
      <c r="BG13" s="589">
        <f>IFERROR(IF(BG$3=EOMONTH('Rent Roll'!$C9-1,0),$C13*$D13/$C$1,IF(BG$3=EOMONTH('Rent Roll'!$D9,0),0,IF(NOT(BF13=0),NOT(Index_운영!BG35=0)*BF13*(1+$E13*Index_운영!BG167),$C13*$D13/$C$1*Index_운영!BG35))),0)</f>
        <v>0</v>
      </c>
      <c r="BH13" s="589">
        <f>IFERROR(IF(BH$3=EOMONTH('Rent Roll'!$C9-1,0),$C13*$D13/$C$1,IF(BH$3=EOMONTH('Rent Roll'!$D9,0),0,IF(NOT(BG13=0),NOT(Index_운영!BH35=0)*BG13*(1+$E13*Index_운영!BH167),$C13*$D13/$C$1*Index_운영!BH35))),0)</f>
        <v>0</v>
      </c>
      <c r="BI13" s="589">
        <f>IFERROR(IF(BI$3=EOMONTH('Rent Roll'!$C9-1,0),$C13*$D13/$C$1,IF(BI$3=EOMONTH('Rent Roll'!$D9,0),0,IF(NOT(BH13=0),NOT(Index_운영!BI35=0)*BH13*(1+$E13*Index_운영!BI167),$C13*$D13/$C$1*Index_운영!BI35))),0)</f>
        <v>0</v>
      </c>
      <c r="BJ13" s="589">
        <f>IFERROR(IF(BJ$3=EOMONTH('Rent Roll'!$C9-1,0),$C13*$D13/$C$1,IF(BJ$3=EOMONTH('Rent Roll'!$D9,0),0,IF(NOT(BI13=0),NOT(Index_운영!BJ35=0)*BI13*(1+$E13*Index_운영!BJ167),$C13*$D13/$C$1*Index_운영!BJ35))),0)</f>
        <v>0</v>
      </c>
      <c r="BK13" s="589">
        <f>IFERROR(IF(BK$3=EOMONTH('Rent Roll'!$C9-1,0),$C13*$D13/$C$1,IF(BK$3=EOMONTH('Rent Roll'!$D9,0),0,IF(NOT(BJ13=0),NOT(Index_운영!BK35=0)*BJ13*(1+$E13*Index_운영!BK167),$C13*$D13/$C$1*Index_운영!BK35))),0)</f>
        <v>0</v>
      </c>
      <c r="BL13" s="589">
        <f>IFERROR(IF(BL$3=EOMONTH('Rent Roll'!$C9-1,0),$C13*$D13/$C$1,IF(BL$3=EOMONTH('Rent Roll'!$D9,0),0,IF(NOT(BK13=0),NOT(Index_운영!BL35=0)*BK13*(1+$E13*Index_운영!BL167),$C13*$D13/$C$1*Index_운영!BL35))),0)</f>
        <v>0</v>
      </c>
      <c r="BM13" s="589">
        <f>IFERROR(IF(BM$3=EOMONTH('Rent Roll'!$C9-1,0),$C13*$D13/$C$1,IF(BM$3=EOMONTH('Rent Roll'!$D9,0),0,IF(NOT(BL13=0),NOT(Index_운영!BM35=0)*BL13*(1+$E13*Index_운영!BM167),$C13*$D13/$C$1*Index_운영!BM35))),0)</f>
        <v>0</v>
      </c>
      <c r="BN13" s="589">
        <f>IFERROR(IF(BN$3=EOMONTH('Rent Roll'!$C9-1,0),$C13*$D13/$C$1,IF(BN$3=EOMONTH('Rent Roll'!$D9,0),0,IF(NOT(BM13=0),NOT(Index_운영!BN35=0)*BM13*(1+$E13*Index_운영!BN167),$C13*$D13/$C$1*Index_운영!BN35))),0)</f>
        <v>0</v>
      </c>
      <c r="BO13" s="589">
        <f>IFERROR(IF(BO$3=EOMONTH('Rent Roll'!$C9-1,0),$C13*$D13/$C$1,IF(BO$3=EOMONTH('Rent Roll'!$D9,0),0,IF(NOT(BN13=0),NOT(Index_운영!BO35=0)*BN13*(1+$E13*Index_운영!BO167),$C13*$D13/$C$1*Index_운영!BO35))),0)</f>
        <v>0</v>
      </c>
      <c r="BP13" s="589">
        <f>IFERROR(IF(BP$3=EOMONTH('Rent Roll'!$C9-1,0),$C13*$D13/$C$1,IF(BP$3=EOMONTH('Rent Roll'!$D9,0),0,IF(NOT(BO13=0),NOT(Index_운영!BP35=0)*BO13*(1+$E13*Index_운영!BP167),$C13*$D13/$C$1*Index_운영!BP35))),0)</f>
        <v>0</v>
      </c>
      <c r="BQ13" s="589">
        <f>IFERROR(IF(BQ$3=EOMONTH('Rent Roll'!$C9-1,0),$C13*$D13/$C$1,IF(BQ$3=EOMONTH('Rent Roll'!$D9,0),0,IF(NOT(BP13=0),NOT(Index_운영!BQ35=0)*BP13*(1+$E13*Index_운영!BQ167),$C13*$D13/$C$1*Index_운영!BQ35))),0)</f>
        <v>0</v>
      </c>
      <c r="BR13" s="589">
        <f>IFERROR(IF(BR$3=EOMONTH('Rent Roll'!$C9-1,0),$C13*$D13/$C$1,IF(BR$3=EOMONTH('Rent Roll'!$D9,0),0,IF(NOT(BQ13=0),NOT(Index_운영!BR35=0)*BQ13*(1+$E13*Index_운영!BR167),$C13*$D13/$C$1*Index_운영!BR35))),0)</f>
        <v>0</v>
      </c>
      <c r="BS13" s="589">
        <f>IFERROR(IF(BS$3=EOMONTH('Rent Roll'!$C9-1,0),$C13*$D13/$C$1,IF(BS$3=EOMONTH('Rent Roll'!$D9,0),0,IF(NOT(BR13=0),NOT(Index_운영!BS35=0)*BR13*(1+$E13*Index_운영!BS167),$C13*$D13/$C$1*Index_운영!BS35))),0)</f>
        <v>0</v>
      </c>
      <c r="BT13" s="589">
        <f>IFERROR(IF(BT$3=EOMONTH('Rent Roll'!$C9-1,0),$C13*$D13/$C$1,IF(BT$3=EOMONTH('Rent Roll'!$D9,0),0,IF(NOT(BS13=0),NOT(Index_운영!BT35=0)*BS13*(1+$E13*Index_운영!BT167),$C13*$D13/$C$1*Index_운영!BT35))),0)</f>
        <v>0</v>
      </c>
      <c r="BU13" s="589">
        <f>IFERROR(IF(BU$3=EOMONTH('Rent Roll'!$C9-1,0),$C13*$D13/$C$1,IF(BU$3=EOMONTH('Rent Roll'!$D9,0),0,IF(NOT(BT13=0),NOT(Index_운영!BU35=0)*BT13*(1+$E13*Index_운영!BU167),$C13*$D13/$C$1*Index_운영!BU35))),0)</f>
        <v>0</v>
      </c>
      <c r="BV13" s="589">
        <f>IFERROR(IF(BV$3=EOMONTH('Rent Roll'!$C9-1,0),$C13*$D13/$C$1,IF(BV$3=EOMONTH('Rent Roll'!$D9,0),0,IF(NOT(BU13=0),NOT(Index_운영!BV35=0)*BU13*(1+$E13*Index_운영!BV167),$C13*$D13/$C$1*Index_운영!BV35))),0)</f>
        <v>0</v>
      </c>
      <c r="BW13" s="589">
        <f>IFERROR(IF(BW$3=EOMONTH('Rent Roll'!$C9-1,0),$C13*$D13/$C$1,IF(BW$3=EOMONTH('Rent Roll'!$D9,0),0,IF(NOT(BV13=0),NOT(Index_운영!BW35=0)*BV13*(1+$E13*Index_운영!BW167),$C13*$D13/$C$1*Index_운영!BW35))),0)</f>
        <v>0</v>
      </c>
      <c r="BX13" s="589">
        <f>IFERROR(IF(BX$3=EOMONTH('Rent Roll'!$C9-1,0),$C13*$D13/$C$1,IF(BX$3=EOMONTH('Rent Roll'!$D9,0),0,IF(NOT(BW13=0),NOT(Index_운영!BX35=0)*BW13*(1+$E13*Index_운영!BX167),$C13*$D13/$C$1*Index_운영!BX35))),0)</f>
        <v>0</v>
      </c>
      <c r="BY13" s="589">
        <f>IFERROR(IF(BY$3=EOMONTH('Rent Roll'!$C9-1,0),$C13*$D13/$C$1,IF(BY$3=EOMONTH('Rent Roll'!$D9,0),0,IF(NOT(BX13=0),NOT(Index_운영!BY35=0)*BX13*(1+$E13*Index_운영!BY167),$C13*$D13/$C$1*Index_운영!BY35))),0)</f>
        <v>0</v>
      </c>
      <c r="BZ13" s="589">
        <f>IFERROR(IF(BZ$3=EOMONTH('Rent Roll'!$C9-1,0),$C13*$D13/$C$1,IF(BZ$3=EOMONTH('Rent Roll'!$D9,0),0,IF(NOT(BY13=0),NOT(Index_운영!BZ35=0)*BY13*(1+$E13*Index_운영!BZ167),$C13*$D13/$C$1*Index_운영!BZ35))),0)</f>
        <v>0</v>
      </c>
      <c r="CA13" s="589">
        <f>IFERROR(IF(CA$3=EOMONTH('Rent Roll'!$C9-1,0),$C13*$D13/$C$1,IF(CA$3=EOMONTH('Rent Roll'!$D9,0),0,IF(NOT(BZ13=0),NOT(Index_운영!CA35=0)*BZ13*(1+$E13*Index_운영!CA167),$C13*$D13/$C$1*Index_운영!CA35))),0)</f>
        <v>0</v>
      </c>
      <c r="CB13" s="589">
        <f>IFERROR(IF(CB$3=EOMONTH('Rent Roll'!$C9-1,0),$C13*$D13/$C$1,IF(CB$3=EOMONTH('Rent Roll'!$D9,0),0,IF(NOT(CA13=0),NOT(Index_운영!CB35=0)*CA13*(1+$E13*Index_운영!CB167),$C13*$D13/$C$1*Index_운영!CB35))),0)</f>
        <v>0</v>
      </c>
      <c r="CC13" s="589">
        <f>IFERROR(IF(CC$3=EOMONTH('Rent Roll'!$C9-1,0),$C13*$D13/$C$1,IF(CC$3=EOMONTH('Rent Roll'!$D9,0),0,IF(NOT(CB13=0),NOT(Index_운영!CC35=0)*CB13*(1+$E13*Index_운영!CC167),$C13*$D13/$C$1*Index_운영!CC35))),0)</f>
        <v>0</v>
      </c>
      <c r="CD13" s="589">
        <f>IFERROR(IF(CD$3=EOMONTH('Rent Roll'!$C9-1,0),$C13*$D13/$C$1,IF(CD$3=EOMONTH('Rent Roll'!$D9,0),0,IF(NOT(CC13=0),NOT(Index_운영!CD35=0)*CC13*(1+$E13*Index_운영!CD167),$C13*$D13/$C$1*Index_운영!CD35))),0)</f>
        <v>0</v>
      </c>
      <c r="CE13" s="589">
        <f>IFERROR(IF(CE$3=EOMONTH('Rent Roll'!$C9-1,0),$C13*$D13/$C$1,IF(CE$3=EOMONTH('Rent Roll'!$D9,0),0,IF(NOT(CD13=0),NOT(Index_운영!CE35=0)*CD13*(1+$E13*Index_운영!CE167),$C13*$D13/$C$1*Index_운영!CE35))),0)</f>
        <v>0</v>
      </c>
      <c r="CF13" s="589">
        <f>IFERROR(IF(CF$3=EOMONTH('Rent Roll'!$C9-1,0),$C13*$D13/$C$1,IF(CF$3=EOMONTH('Rent Roll'!$D9,0),0,IF(NOT(CE13=0),NOT(Index_운영!CF35=0)*CE13*(1+$E13*Index_운영!CF167),$C13*$D13/$C$1*Index_운영!CF35))),0)</f>
        <v>0</v>
      </c>
      <c r="CG13" s="589">
        <f>IFERROR(IF(CG$3=EOMONTH('Rent Roll'!$C9-1,0),$C13*$D13/$C$1,IF(CG$3=EOMONTH('Rent Roll'!$D9,0),0,IF(NOT(CF13=0),NOT(Index_운영!CG35=0)*CF13*(1+$E13*Index_운영!CG167),$C13*$D13/$C$1*Index_운영!CG35))),0)</f>
        <v>0</v>
      </c>
      <c r="CH13" s="589">
        <f>IFERROR(IF(CH$3=EOMONTH('Rent Roll'!$C9-1,0),$C13*$D13/$C$1,IF(CH$3=EOMONTH('Rent Roll'!$D9,0),0,IF(NOT(CG13=0),NOT(Index_운영!CH35=0)*CG13*(1+$E13*Index_운영!CH167),$C13*$D13/$C$1*Index_운영!CH35))),0)</f>
        <v>0</v>
      </c>
      <c r="CI13" s="589">
        <f>IFERROR(IF(CI$3=EOMONTH('Rent Roll'!$C9-1,0),$C13*$D13/$C$1,IF(CI$3=EOMONTH('Rent Roll'!$D9,0),0,IF(NOT(CH13=0),NOT(Index_운영!CI35=0)*CH13*(1+$E13*Index_운영!CI167),$C13*$D13/$C$1*Index_운영!CI35))),0)</f>
        <v>0</v>
      </c>
      <c r="CJ13" s="589">
        <f>IFERROR(IF(CJ$3=EOMONTH('Rent Roll'!$C9-1,0),$C13*$D13/$C$1,IF(CJ$3=EOMONTH('Rent Roll'!$D9,0),0,IF(NOT(CI13=0),NOT(Index_운영!CJ35=0)*CI13*(1+$E13*Index_운영!CJ167),$C13*$D13/$C$1*Index_운영!CJ35))),0)</f>
        <v>0</v>
      </c>
      <c r="CK13" s="589">
        <f>IFERROR(IF(CK$3=EOMONTH('Rent Roll'!$C9-1,0),$C13*$D13/$C$1,IF(CK$3=EOMONTH('Rent Roll'!$D9,0),0,IF(NOT(CJ13=0),NOT(Index_운영!CK35=0)*CJ13*(1+$E13*Index_운영!CK167),$C13*$D13/$C$1*Index_운영!CK35))),0)</f>
        <v>0</v>
      </c>
      <c r="CL13" s="589">
        <f>IFERROR(IF(CL$3=EOMONTH('Rent Roll'!$C9-1,0),$C13*$D13/$C$1,IF(CL$3=EOMONTH('Rent Roll'!$D9,0),0,IF(NOT(CK13=0),NOT(Index_운영!CL35=0)*CK13*(1+$E13*Index_운영!CL167),$C13*$D13/$C$1*Index_운영!CL35))),0)</f>
        <v>0</v>
      </c>
      <c r="CM13" s="589">
        <f>IFERROR(IF(CM$3=EOMONTH('Rent Roll'!$C9-1,0),$C13*$D13/$C$1,IF(CM$3=EOMONTH('Rent Roll'!$D9,0),0,IF(NOT(CL13=0),NOT(Index_운영!CM35=0)*CL13*(1+$E13*Index_운영!CM167),$C13*$D13/$C$1*Index_운영!CM35))),0)</f>
        <v>0</v>
      </c>
      <c r="CN13" s="589">
        <f>IFERROR(IF(CN$3=EOMONTH('Rent Roll'!$C9-1,0),$C13*$D13/$C$1,IF(CN$3=EOMONTH('Rent Roll'!$D9,0),0,IF(NOT(CM13=0),NOT(Index_운영!CN35=0)*CM13*(1+$E13*Index_운영!CN167),$C13*$D13/$C$1*Index_운영!CN35))),0)</f>
        <v>0</v>
      </c>
      <c r="CO13" s="589">
        <f>IFERROR(IF(CO$3=EOMONTH('Rent Roll'!$C9-1,0),$C13*$D13/$C$1,IF(CO$3=EOMONTH('Rent Roll'!$D9,0),0,IF(NOT(CN13=0),NOT(Index_운영!CO35=0)*CN13*(1+$E13*Index_운영!CO167),$C13*$D13/$C$1*Index_운영!CO35))),0)</f>
        <v>0</v>
      </c>
      <c r="CP13" s="589">
        <f>IFERROR(IF(CP$3=EOMONTH('Rent Roll'!$C9-1,0),$C13*$D13/$C$1,IF(CP$3=EOMONTH('Rent Roll'!$D9,0),0,IF(NOT(CO13=0),NOT(Index_운영!CP35=0)*CO13*(1+$E13*Index_운영!CP167),$C13*$D13/$C$1*Index_운영!CP35))),0)</f>
        <v>0</v>
      </c>
      <c r="CQ13" s="589">
        <f>IFERROR(IF(CQ$3=EOMONTH('Rent Roll'!$C9-1,0),$C13*$D13/$C$1,IF(CQ$3=EOMONTH('Rent Roll'!$D9,0),0,IF(NOT(CP13=0),NOT(Index_운영!CQ35=0)*CP13*(1+$E13*Index_운영!CQ167),$C13*$D13/$C$1*Index_운영!CQ35))),0)</f>
        <v>0</v>
      </c>
      <c r="CR13" s="589">
        <f>IFERROR(IF(CR$3=EOMONTH('Rent Roll'!$C9-1,0),$C13*$D13/$C$1,IF(CR$3=EOMONTH('Rent Roll'!$D9,0),0,IF(NOT(CQ13=0),NOT(Index_운영!CR35=0)*CQ13*(1+$E13*Index_운영!CR167),$C13*$D13/$C$1*Index_운영!CR35))),0)</f>
        <v>0</v>
      </c>
      <c r="CS13" s="589">
        <f>IFERROR(IF(CS$3=EOMONTH('Rent Roll'!$C9-1,0),$C13*$D13/$C$1,IF(CS$3=EOMONTH('Rent Roll'!$D9,0),0,IF(NOT(CR13=0),NOT(Index_운영!CS35=0)*CR13*(1+$E13*Index_운영!CS167),$C13*$D13/$C$1*Index_운영!CS35))),0)</f>
        <v>0</v>
      </c>
      <c r="CT13" s="589">
        <f>IFERROR(IF(CT$3=EOMONTH('Rent Roll'!$C9-1,0),$C13*$D13/$C$1,IF(CT$3=EOMONTH('Rent Roll'!$D9,0),0,IF(NOT(CS13=0),NOT(Index_운영!CT35=0)*CS13*(1+$E13*Index_운영!CT167),$C13*$D13/$C$1*Index_운영!CT35))),0)</f>
        <v>0</v>
      </c>
      <c r="CU13" s="589">
        <f>IFERROR(IF(CU$3=EOMONTH('Rent Roll'!$C9-1,0),$C13*$D13/$C$1,IF(CU$3=EOMONTH('Rent Roll'!$D9,0),0,IF(NOT(CT13=0),NOT(Index_운영!CU35=0)*CT13*(1+$E13*Index_운영!CU167),$C13*$D13/$C$1*Index_운영!CU35))),0)</f>
        <v>0</v>
      </c>
      <c r="CV13" s="589">
        <f>IFERROR(IF(CV$3=EOMONTH('Rent Roll'!$C9-1,0),$C13*$D13/$C$1,IF(CV$3=EOMONTH('Rent Roll'!$D9,0),0,IF(NOT(CU13=0),NOT(Index_운영!CV35=0)*CU13*(1+$E13*Index_운영!CV167),$C13*$D13/$C$1*Index_운영!CV35))),0)</f>
        <v>0</v>
      </c>
      <c r="CW13" s="589">
        <f>IFERROR(IF(CW$3=EOMONTH('Rent Roll'!$C9-1,0),$C13*$D13/$C$1,IF(CW$3=EOMONTH('Rent Roll'!$D9,0),0,IF(NOT(CV13=0),NOT(Index_운영!CW35=0)*CV13*(1+$E13*Index_운영!CW167),$C13*$D13/$C$1*Index_운영!CW35))),0)</f>
        <v>0</v>
      </c>
      <c r="CX13" s="589">
        <f>IFERROR(IF(CX$3=EOMONTH('Rent Roll'!$C9-1,0),$C13*$D13/$C$1,IF(CX$3=EOMONTH('Rent Roll'!$D9,0),0,IF(NOT(CW13=0),NOT(Index_운영!CX35=0)*CW13*(1+$E13*Index_운영!CX167),$C13*$D13/$C$1*Index_운영!CX35))),0)</f>
        <v>0</v>
      </c>
      <c r="CY13" s="589">
        <f>IFERROR(IF(CY$3=EOMONTH('Rent Roll'!$C9-1,0),$C13*$D13/$C$1,IF(CY$3=EOMONTH('Rent Roll'!$D9,0),0,IF(NOT(CX13=0),NOT(Index_운영!CY35=0)*CX13*(1+$E13*Index_운영!CY167),$C13*$D13/$C$1*Index_운영!CY35))),0)</f>
        <v>0</v>
      </c>
      <c r="CZ13" s="589">
        <f>IFERROR(IF(CZ$3=EOMONTH('Rent Roll'!$C9-1,0),$C13*$D13/$C$1,IF(CZ$3=EOMONTH('Rent Roll'!$D9,0),0,IF(NOT(CY13=0),NOT(Index_운영!CZ35=0)*CY13*(1+$E13*Index_운영!CZ167),$C13*$D13/$C$1*Index_운영!CZ35))),0)</f>
        <v>0</v>
      </c>
      <c r="DA13" s="589">
        <f>IFERROR(IF(DA$3=EOMONTH('Rent Roll'!$C9-1,0),$C13*$D13/$C$1,IF(DA$3=EOMONTH('Rent Roll'!$D9,0),0,IF(NOT(CZ13=0),NOT(Index_운영!DA35=0)*CZ13*(1+$E13*Index_운영!DA167),$C13*$D13/$C$1*Index_운영!DA35))),0)</f>
        <v>0</v>
      </c>
      <c r="DB13" s="589">
        <f>IFERROR(IF(DB$3=EOMONTH('Rent Roll'!$C9-1,0),$C13*$D13/$C$1,IF(DB$3=EOMONTH('Rent Roll'!$D9,0),0,IF(NOT(DA13=0),NOT(Index_운영!DB35=0)*DA13*(1+$E13*Index_운영!DB167),$C13*$D13/$C$1*Index_운영!DB35))),0)</f>
        <v>0</v>
      </c>
      <c r="DC13" s="589">
        <f>IFERROR(IF(DC$3=EOMONTH('Rent Roll'!$C9-1,0),$C13*$D13/$C$1,IF(DC$3=EOMONTH('Rent Roll'!$D9,0),0,IF(NOT(DB13=0),NOT(Index_운영!DC35=0)*DB13*(1+$E13*Index_운영!DC167),$C13*$D13/$C$1*Index_운영!DC35))),0)</f>
        <v>0</v>
      </c>
      <c r="DD13" s="589">
        <f>IFERROR(IF(DD$3=EOMONTH('Rent Roll'!$C9-1,0),$C13*$D13/$C$1,IF(DD$3=EOMONTH('Rent Roll'!$D9,0),0,IF(NOT(DC13=0),NOT(Index_운영!DD35=0)*DC13*(1+$E13*Index_운영!DD167),$C13*$D13/$C$1*Index_운영!DD35))),0)</f>
        <v>0</v>
      </c>
      <c r="DE13" s="589">
        <f>IFERROR(IF(DE$3=EOMONTH('Rent Roll'!$C9-1,0),$C13*$D13/$C$1,IF(DE$3=EOMONTH('Rent Roll'!$D9,0),0,IF(NOT(DD13=0),NOT(Index_운영!DE35=0)*DD13*(1+$E13*Index_운영!DE167),$C13*$D13/$C$1*Index_운영!DE35))),0)</f>
        <v>0</v>
      </c>
      <c r="DF13" s="589">
        <f>IFERROR(IF(DF$3=EOMONTH('Rent Roll'!$C9-1,0),$C13*$D13/$C$1,IF(DF$3=EOMONTH('Rent Roll'!$D9,0),0,IF(NOT(DE13=0),NOT(Index_운영!DF35=0)*DE13*(1+$E13*Index_운영!DF167),$C13*$D13/$C$1*Index_운영!DF35))),0)</f>
        <v>0</v>
      </c>
      <c r="DG13" s="589">
        <f>IFERROR(IF(DG$3=EOMONTH('Rent Roll'!$C9-1,0),$C13*$D13/$C$1,IF(DG$3=EOMONTH('Rent Roll'!$D9,0),0,IF(NOT(DF13=0),NOT(Index_운영!DG35=0)*DF13*(1+$E13*Index_운영!DG167),$C13*$D13/$C$1*Index_운영!DG35))),0)</f>
        <v>0</v>
      </c>
      <c r="DH13" s="589">
        <f>IFERROR(IF(DH$3=EOMONTH('Rent Roll'!$C9-1,0),$C13*$D13/$C$1,IF(DH$3=EOMONTH('Rent Roll'!$D9,0),0,IF(NOT(DG13=0),NOT(Index_운영!DH35=0)*DG13*(1+$E13*Index_운영!DH167),$C13*$D13/$C$1*Index_운영!DH35))),0)</f>
        <v>0</v>
      </c>
      <c r="DI13" s="589">
        <f>IFERROR(IF(DI$3=EOMONTH('Rent Roll'!$C9-1,0),$C13*$D13/$C$1,IF(DI$3=EOMONTH('Rent Roll'!$D9,0),0,IF(NOT(DH13=0),NOT(Index_운영!DI35=0)*DH13*(1+$E13*Index_운영!DI167),$C13*$D13/$C$1*Index_운영!DI35))),0)</f>
        <v>0</v>
      </c>
      <c r="DJ13" s="589">
        <f>IFERROR(IF(DJ$3=EOMONTH('Rent Roll'!$C9-1,0),$C13*$D13/$C$1,IF(DJ$3=EOMONTH('Rent Roll'!$D9,0),0,IF(NOT(DI13=0),NOT(Index_운영!DJ35=0)*DI13*(1+$E13*Index_운영!DJ167),$C13*$D13/$C$1*Index_운영!DJ35))),0)</f>
        <v>0</v>
      </c>
      <c r="DK13" s="589">
        <f>IFERROR(IF(DK$3=EOMONTH('Rent Roll'!$C9-1,0),$C13*$D13/$C$1,IF(DK$3=EOMONTH('Rent Roll'!$D9,0),0,IF(NOT(DJ13=0),NOT(Index_운영!DK35=0)*DJ13*(1+$E13*Index_운영!DK167),$C13*$D13/$C$1*Index_운영!DK35))),0)</f>
        <v>0</v>
      </c>
      <c r="DL13" s="589">
        <f>IFERROR(IF(DL$3=EOMONTH('Rent Roll'!$C9-1,0),$C13*$D13/$C$1,IF(DL$3=EOMONTH('Rent Roll'!$D9,0),0,IF(NOT(DK13=0),NOT(Index_운영!DL35=0)*DK13*(1+$E13*Index_운영!DL167),$C13*$D13/$C$1*Index_운영!DL35))),0)</f>
        <v>0</v>
      </c>
      <c r="DM13" s="589">
        <f>IFERROR(IF(DM$3=EOMONTH('Rent Roll'!$C9-1,0),$C13*$D13/$C$1,IF(DM$3=EOMONTH('Rent Roll'!$D9,0),0,IF(NOT(DL13=0),NOT(Index_운영!DM35=0)*DL13*(1+$E13*Index_운영!DM167),$C13*$D13/$C$1*Index_운영!DM35))),0)</f>
        <v>0</v>
      </c>
      <c r="DN13" s="589">
        <f>IFERROR(IF(DN$3=EOMONTH('Rent Roll'!$C9-1,0),$C13*$D13/$C$1,IF(DN$3=EOMONTH('Rent Roll'!$D9,0),0,IF(NOT(DM13=0),NOT(Index_운영!DN35=0)*DM13*(1+$E13*Index_운영!DN167),$C13*$D13/$C$1*Index_운영!DN35))),0)</f>
        <v>0</v>
      </c>
      <c r="DO13" s="589">
        <f>IFERROR(IF(DO$3=EOMONTH('Rent Roll'!$C9-1,0),$C13*$D13/$C$1,IF(DO$3=EOMONTH('Rent Roll'!$D9,0),0,IF(NOT(DN13=0),NOT(Index_운영!DO35=0)*DN13*(1+$E13*Index_운영!DO167),$C13*$D13/$C$1*Index_운영!DO35))),0)</f>
        <v>0</v>
      </c>
      <c r="DP13" s="589">
        <f>IFERROR(IF(DP$3=EOMONTH('Rent Roll'!$C9-1,0),$C13*$D13/$C$1,IF(DP$3=EOMONTH('Rent Roll'!$D9,0),0,IF(NOT(DO13=0),NOT(Index_운영!DP35=0)*DO13*(1+$E13*Index_운영!DP167),$C13*$D13/$C$1*Index_운영!DP35))),0)</f>
        <v>0</v>
      </c>
      <c r="DQ13" s="589">
        <f>IFERROR(IF(DQ$3=EOMONTH('Rent Roll'!$C9-1,0),$C13*$D13/$C$1,IF(DQ$3=EOMONTH('Rent Roll'!$D9,0),0,IF(NOT(DP13=0),NOT(Index_운영!DQ35=0)*DP13*(1+$E13*Index_운영!DQ167),$C13*$D13/$C$1*Index_운영!DQ35))),0)</f>
        <v>0</v>
      </c>
      <c r="DR13" s="589">
        <f>IFERROR(IF(DR$3=EOMONTH('Rent Roll'!$C9-1,0),$C13*$D13/$C$1,IF(DR$3=EOMONTH('Rent Roll'!$D9,0),0,IF(NOT(DQ13=0),NOT(Index_운영!DR35=0)*DQ13*(1+$E13*Index_운영!DR167),$C13*$D13/$C$1*Index_운영!DR35))),0)</f>
        <v>0</v>
      </c>
      <c r="DS13" s="589">
        <f>IFERROR(IF(DS$3=EOMONTH('Rent Roll'!$C9-1,0),$C13*$D13/$C$1,IF(DS$3=EOMONTH('Rent Roll'!$D9,0),0,IF(NOT(DR13=0),NOT(Index_운영!DS35=0)*DR13*(1+$E13*Index_운영!DS167),$C13*$D13/$C$1*Index_운영!DS35))),0)</f>
        <v>0</v>
      </c>
      <c r="DT13" s="589">
        <f>IFERROR(IF(DT$3=EOMONTH('Rent Roll'!$C9-1,0),$C13*$D13/$C$1,IF(DT$3=EOMONTH('Rent Roll'!$D9,0),0,IF(NOT(DS13=0),NOT(Index_운영!DT35=0)*DS13*(1+$E13*Index_운영!DT167),$C13*$D13/$C$1*Index_운영!DT35))),0)</f>
        <v>0</v>
      </c>
      <c r="DU13" s="589">
        <f>IFERROR(IF(DU$3=EOMONTH('Rent Roll'!$C9-1,0),$C13*$D13/$C$1,IF(DU$3=EOMONTH('Rent Roll'!$D9,0),0,IF(NOT(DT13=0),NOT(Index_운영!DU35=0)*DT13*(1+$E13*Index_운영!DU167),$C13*$D13/$C$1*Index_운영!DU35))),0)</f>
        <v>0</v>
      </c>
      <c r="DV13" s="589">
        <f>IFERROR(IF(DV$3=EOMONTH('Rent Roll'!$C9-1,0),$C13*$D13/$C$1,IF(DV$3=EOMONTH('Rent Roll'!$D9,0),0,IF(NOT(DU13=0),NOT(Index_운영!DV35=0)*DU13*(1+$E13*Index_운영!DV167),$C13*$D13/$C$1*Index_운영!DV35))),0)</f>
        <v>0</v>
      </c>
    </row>
    <row r="14" spans="1:126" s="464" customFormat="1" outlineLevel="1" x14ac:dyDescent="0.4">
      <c r="A14" s="736"/>
      <c r="B14" s="464" t="str">
        <f>'Rent Roll'!$B10</f>
        <v>4층</v>
      </c>
      <c r="C14" s="1219">
        <f>'Rent Roll'!$K10</f>
        <v>380.56</v>
      </c>
      <c r="D14" s="1220">
        <f>'Rent Roll'!$M10</f>
        <v>0</v>
      </c>
      <c r="E14" s="1221">
        <f>'Rent Roll'!$N10</f>
        <v>0</v>
      </c>
      <c r="F14" s="588">
        <f>IFERROR(IF(F$3=EOMONTH('Rent Roll'!$C10-1,0),$C14*$D14/$C$1,IF(F$3=EOMONTH('Rent Roll'!$D10,0),0,IF(NOT(E14=0),NOT(Index_운영!F36=0)*E14*(1+$E14*Index_운영!F168),$C14*$D14/$C$1*Index_운영!F36))),0)</f>
        <v>0</v>
      </c>
      <c r="G14" s="589">
        <f>IFERROR(IF(G$3=EOMONTH('Rent Roll'!$C10-1,0),$C14*$D14/$C$1,IF(G$3=EOMONTH('Rent Roll'!$D10,0),0,IF(NOT(F14=0),NOT(Index_운영!G36=0)*F14*(1+$E14*Index_운영!G168),$C14*$D14/$C$1*Index_운영!G36))),0)</f>
        <v>0</v>
      </c>
      <c r="H14" s="589">
        <f>IFERROR(IF(H$3=EOMONTH('Rent Roll'!$C10-1,0),$C14*$D14/$C$1,IF(H$3=EOMONTH('Rent Roll'!$D10,0),0,IF(NOT(G14=0),NOT(Index_운영!H36=0)*G14*(1+$E14*Index_운영!H168),$C14*$D14/$C$1*Index_운영!H36))),0)</f>
        <v>0</v>
      </c>
      <c r="I14" s="589">
        <f>IFERROR(IF(I$3=EOMONTH('Rent Roll'!$C10-1,0),$C14*$D14/$C$1,IF(I$3=EOMONTH('Rent Roll'!$D10,0),0,IF(NOT(H14=0),NOT(Index_운영!I36=0)*H14*(1+$E14*Index_운영!I168),$C14*$D14/$C$1*Index_운영!I36))),0)</f>
        <v>0</v>
      </c>
      <c r="J14" s="589">
        <f>IFERROR(IF(J$3=EOMONTH('Rent Roll'!$C10-1,0),$C14*$D14/$C$1,IF(J$3=EOMONTH('Rent Roll'!$D10,0),0,IF(NOT(I14=0),NOT(Index_운영!J36=0)*I14*(1+$E14*Index_운영!J168),$C14*$D14/$C$1*Index_운영!J36))),0)</f>
        <v>0</v>
      </c>
      <c r="K14" s="589">
        <f>IFERROR(IF(K$3=EOMONTH('Rent Roll'!$C10-1,0),$C14*$D14/$C$1,IF(K$3=EOMONTH('Rent Roll'!$D10,0),0,IF(NOT(J14=0),NOT(Index_운영!K36=0)*J14*(1+$E14*Index_운영!K168),$C14*$D14/$C$1*Index_운영!K36))),0)</f>
        <v>0</v>
      </c>
      <c r="L14" s="589">
        <f>IFERROR(IF(L$3=EOMONTH('Rent Roll'!$C10-1,0),$C14*$D14/$C$1,IF(L$3=EOMONTH('Rent Roll'!$D10,0),0,IF(NOT(K14=0),NOT(Index_운영!L36=0)*K14*(1+$E14*Index_운영!L168),$C14*$D14/$C$1*Index_운영!L36))),0)</f>
        <v>0</v>
      </c>
      <c r="M14" s="589">
        <f>IFERROR(IF(M$3=EOMONTH('Rent Roll'!$C10-1,0),$C14*$D14/$C$1,IF(M$3=EOMONTH('Rent Roll'!$D10,0),0,IF(NOT(L14=0),NOT(Index_운영!M36=0)*L14*(1+$E14*Index_운영!M168),$C14*$D14/$C$1*Index_운영!M36))),0)</f>
        <v>0</v>
      </c>
      <c r="N14" s="589">
        <f>IFERROR(IF(N$3=EOMONTH('Rent Roll'!$C10-1,0),$C14*$D14/$C$1,IF(N$3=EOMONTH('Rent Roll'!$D10,0),0,IF(NOT(M14=0),NOT(Index_운영!N36=0)*M14*(1+$E14*Index_운영!N168),$C14*$D14/$C$1*Index_운영!N36))),0)</f>
        <v>0</v>
      </c>
      <c r="O14" s="589">
        <f>IFERROR(IF(O$3=EOMONTH('Rent Roll'!$C10-1,0),$C14*$D14/$C$1,IF(O$3=EOMONTH('Rent Roll'!$D10,0),0,IF(NOT(N14=0),NOT(Index_운영!O36=0)*N14*(1+$E14*Index_운영!O168),$C14*$D14/$C$1*Index_운영!O36))),0)</f>
        <v>0</v>
      </c>
      <c r="P14" s="589">
        <f>IFERROR(IF(P$3=EOMONTH('Rent Roll'!$C10-1,0),$C14*$D14/$C$1,IF(P$3=EOMONTH('Rent Roll'!$D10,0),0,IF(NOT(O14=0),NOT(Index_운영!P36=0)*O14*(1+$E14*Index_운영!P168),$C14*$D14/$C$1*Index_운영!P36))),0)</f>
        <v>0</v>
      </c>
      <c r="Q14" s="589">
        <f>IFERROR(IF(Q$3=EOMONTH('Rent Roll'!$C10-1,0),$C14*$D14/$C$1,IF(Q$3=EOMONTH('Rent Roll'!$D10,0),0,IF(NOT(P14=0),NOT(Index_운영!Q36=0)*P14*(1+$E14*Index_운영!Q168),$C14*$D14/$C$1*Index_운영!Q36))),0)</f>
        <v>0</v>
      </c>
      <c r="R14" s="589">
        <f>IFERROR(IF(R$3=EOMONTH('Rent Roll'!$C10-1,0),$C14*$D14/$C$1,IF(R$3=EOMONTH('Rent Roll'!$D10,0),0,IF(NOT(Q14=0),NOT(Index_운영!R36=0)*Q14*(1+$E14*Index_운영!R168),$C14*$D14/$C$1*Index_운영!R36))),0)</f>
        <v>0</v>
      </c>
      <c r="S14" s="589">
        <f>IFERROR(IF(S$3=EOMONTH('Rent Roll'!$C10-1,0),$C14*$D14/$C$1,IF(S$3=EOMONTH('Rent Roll'!$D10,0),0,IF(NOT(R14=0),NOT(Index_운영!S36=0)*R14*(1+$E14*Index_운영!S168),$C14*$D14/$C$1*Index_운영!S36))),0)</f>
        <v>0</v>
      </c>
      <c r="T14" s="589">
        <f>IFERROR(IF(T$3=EOMONTH('Rent Roll'!$C10-1,0),$C14*$D14/$C$1,IF(T$3=EOMONTH('Rent Roll'!$D10,0),0,IF(NOT(S14=0),NOT(Index_운영!T36=0)*S14*(1+$E14*Index_운영!T168),$C14*$D14/$C$1*Index_운영!T36))),0)</f>
        <v>0</v>
      </c>
      <c r="U14" s="589">
        <f>IFERROR(IF(U$3=EOMONTH('Rent Roll'!$C10-1,0),$C14*$D14/$C$1,IF(U$3=EOMONTH('Rent Roll'!$D10,0),0,IF(NOT(T14=0),NOT(Index_운영!U36=0)*T14*(1+$E14*Index_운영!U168),$C14*$D14/$C$1*Index_운영!U36))),0)</f>
        <v>0</v>
      </c>
      <c r="V14" s="589">
        <f>IFERROR(IF(V$3=EOMONTH('Rent Roll'!$C10-1,0),$C14*$D14/$C$1,IF(V$3=EOMONTH('Rent Roll'!$D10,0),0,IF(NOT(U14=0),NOT(Index_운영!V36=0)*U14*(1+$E14*Index_운영!V168),$C14*$D14/$C$1*Index_운영!V36))),0)</f>
        <v>0</v>
      </c>
      <c r="W14" s="589">
        <f>IFERROR(IF(W$3=EOMONTH('Rent Roll'!$C10-1,0),$C14*$D14/$C$1,IF(W$3=EOMONTH('Rent Roll'!$D10,0),0,IF(NOT(V14=0),NOT(Index_운영!W36=0)*V14*(1+$E14*Index_운영!W168),$C14*$D14/$C$1*Index_운영!W36))),0)</f>
        <v>0</v>
      </c>
      <c r="X14" s="589">
        <f>IFERROR(IF(X$3=EOMONTH('Rent Roll'!$C10-1,0),$C14*$D14/$C$1,IF(X$3=EOMONTH('Rent Roll'!$D10,0),0,IF(NOT(W14=0),NOT(Index_운영!X36=0)*W14*(1+$E14*Index_운영!X168),$C14*$D14/$C$1*Index_운영!X36))),0)</f>
        <v>0</v>
      </c>
      <c r="Y14" s="589">
        <f>IFERROR(IF(Y$3=EOMONTH('Rent Roll'!$C10-1,0),$C14*$D14/$C$1,IF(Y$3=EOMONTH('Rent Roll'!$D10,0),0,IF(NOT(X14=0),NOT(Index_운영!Y36=0)*X14*(1+$E14*Index_운영!Y168),$C14*$D14/$C$1*Index_운영!Y36))),0)</f>
        <v>0</v>
      </c>
      <c r="Z14" s="589">
        <f>IFERROR(IF(Z$3=EOMONTH('Rent Roll'!$C10-1,0),$C14*$D14/$C$1,IF(Z$3=EOMONTH('Rent Roll'!$D10,0),0,IF(NOT(Y14=0),NOT(Index_운영!Z36=0)*Y14*(1+$E14*Index_운영!Z168),$C14*$D14/$C$1*Index_운영!Z36))),0)</f>
        <v>0</v>
      </c>
      <c r="AA14" s="589">
        <f>IFERROR(IF(AA$3=EOMONTH('Rent Roll'!$C10-1,0),$C14*$D14/$C$1,IF(AA$3=EOMONTH('Rent Roll'!$D10,0),0,IF(NOT(Z14=0),NOT(Index_운영!AA36=0)*Z14*(1+$E14*Index_운영!AA168),$C14*$D14/$C$1*Index_운영!AA36))),0)</f>
        <v>0</v>
      </c>
      <c r="AB14" s="589">
        <f>IFERROR(IF(AB$3=EOMONTH('Rent Roll'!$C10-1,0),$C14*$D14/$C$1,IF(AB$3=EOMONTH('Rent Roll'!$D10,0),0,IF(NOT(AA14=0),NOT(Index_운영!AB36=0)*AA14*(1+$E14*Index_운영!AB168),$C14*$D14/$C$1*Index_운영!AB36))),0)</f>
        <v>0</v>
      </c>
      <c r="AC14" s="589">
        <f>IFERROR(IF(AC$3=EOMONTH('Rent Roll'!$C10-1,0),$C14*$D14/$C$1,IF(AC$3=EOMONTH('Rent Roll'!$D10,0),0,IF(NOT(AB14=0),NOT(Index_운영!AC36=0)*AB14*(1+$E14*Index_운영!AC168),$C14*$D14/$C$1*Index_운영!AC36))),0)</f>
        <v>0</v>
      </c>
      <c r="AD14" s="589">
        <f>IFERROR(IF(AD$3=EOMONTH('Rent Roll'!$C10-1,0),$C14*$D14/$C$1,IF(AD$3=EOMONTH('Rent Roll'!$D10,0),0,IF(NOT(AC14=0),NOT(Index_운영!AD36=0)*AC14*(1+$E14*Index_운영!AD168),$C14*$D14/$C$1*Index_운영!AD36))),0)</f>
        <v>0</v>
      </c>
      <c r="AE14" s="589">
        <f>IFERROR(IF(AE$3=EOMONTH('Rent Roll'!$C10-1,0),$C14*$D14/$C$1,IF(AE$3=EOMONTH('Rent Roll'!$D10,0),0,IF(NOT(AD14=0),NOT(Index_운영!AE36=0)*AD14*(1+$E14*Index_운영!AE168),$C14*$D14/$C$1*Index_운영!AE36))),0)</f>
        <v>0</v>
      </c>
      <c r="AF14" s="589">
        <f>IFERROR(IF(AF$3=EOMONTH('Rent Roll'!$C10-1,0),$C14*$D14/$C$1,IF(AF$3=EOMONTH('Rent Roll'!$D10,0),0,IF(NOT(AE14=0),NOT(Index_운영!AF36=0)*AE14*(1+$E14*Index_운영!AF168),$C14*$D14/$C$1*Index_운영!AF36))),0)</f>
        <v>0</v>
      </c>
      <c r="AG14" s="589">
        <f>IFERROR(IF(AG$3=EOMONTH('Rent Roll'!$C10-1,0),$C14*$D14/$C$1,IF(AG$3=EOMONTH('Rent Roll'!$D10,0),0,IF(NOT(AF14=0),NOT(Index_운영!AG36=0)*AF14*(1+$E14*Index_운영!AG168),$C14*$D14/$C$1*Index_운영!AG36))),0)</f>
        <v>0</v>
      </c>
      <c r="AH14" s="589">
        <f>IFERROR(IF(AH$3=EOMONTH('Rent Roll'!$C10-1,0),$C14*$D14/$C$1,IF(AH$3=EOMONTH('Rent Roll'!$D10,0),0,IF(NOT(AG14=0),NOT(Index_운영!AH36=0)*AG14*(1+$E14*Index_운영!AH168),$C14*$D14/$C$1*Index_운영!AH36))),0)</f>
        <v>0</v>
      </c>
      <c r="AI14" s="589">
        <f>IFERROR(IF(AI$3=EOMONTH('Rent Roll'!$C10-1,0),$C14*$D14/$C$1,IF(AI$3=EOMONTH('Rent Roll'!$D10,0),0,IF(NOT(AH14=0),NOT(Index_운영!AI36=0)*AH14*(1+$E14*Index_운영!AI168),$C14*$D14/$C$1*Index_운영!AI36))),0)</f>
        <v>0</v>
      </c>
      <c r="AJ14" s="589">
        <f>IFERROR(IF(AJ$3=EOMONTH('Rent Roll'!$C10-1,0),$C14*$D14/$C$1,IF(AJ$3=EOMONTH('Rent Roll'!$D10,0),0,IF(NOT(AI14=0),NOT(Index_운영!AJ36=0)*AI14*(1+$E14*Index_운영!AJ168),$C14*$D14/$C$1*Index_운영!AJ36))),0)</f>
        <v>0</v>
      </c>
      <c r="AK14" s="589">
        <f>IFERROR(IF(AK$3=EOMONTH('Rent Roll'!$C10-1,0),$C14*$D14/$C$1,IF(AK$3=EOMONTH('Rent Roll'!$D10,0),0,IF(NOT(AJ14=0),NOT(Index_운영!AK36=0)*AJ14*(1+$E14*Index_운영!AK168),$C14*$D14/$C$1*Index_운영!AK36))),0)</f>
        <v>0</v>
      </c>
      <c r="AL14" s="589">
        <f>IFERROR(IF(AL$3=EOMONTH('Rent Roll'!$C10-1,0),$C14*$D14/$C$1,IF(AL$3=EOMONTH('Rent Roll'!$D10,0),0,IF(NOT(AK14=0),NOT(Index_운영!AL36=0)*AK14*(1+$E14*Index_운영!AL168),$C14*$D14/$C$1*Index_운영!AL36))),0)</f>
        <v>0</v>
      </c>
      <c r="AM14" s="589">
        <f>IFERROR(IF(AM$3=EOMONTH('Rent Roll'!$C10-1,0),$C14*$D14/$C$1,IF(AM$3=EOMONTH('Rent Roll'!$D10,0),0,IF(NOT(AL14=0),NOT(Index_운영!AM36=0)*AL14*(1+$E14*Index_운영!AM168),$C14*$D14/$C$1*Index_운영!AM36))),0)</f>
        <v>0</v>
      </c>
      <c r="AN14" s="589">
        <f>IFERROR(IF(AN$3=EOMONTH('Rent Roll'!$C10-1,0),$C14*$D14/$C$1,IF(AN$3=EOMONTH('Rent Roll'!$D10,0),0,IF(NOT(AM14=0),NOT(Index_운영!AN36=0)*AM14*(1+$E14*Index_운영!AN168),$C14*$D14/$C$1*Index_운영!AN36))),0)</f>
        <v>0</v>
      </c>
      <c r="AO14" s="589">
        <f>IFERROR(IF(AO$3=EOMONTH('Rent Roll'!$C10-1,0),$C14*$D14/$C$1,IF(AO$3=EOMONTH('Rent Roll'!$D10,0),0,IF(NOT(AN14=0),NOT(Index_운영!AO36=0)*AN14*(1+$E14*Index_운영!AO168),$C14*$D14/$C$1*Index_운영!AO36))),0)</f>
        <v>0</v>
      </c>
      <c r="AP14" s="589">
        <f>IFERROR(IF(AP$3=EOMONTH('Rent Roll'!$C10-1,0),$C14*$D14/$C$1,IF(AP$3=EOMONTH('Rent Roll'!$D10,0),0,IF(NOT(AO14=0),NOT(Index_운영!AP36=0)*AO14*(1+$E14*Index_운영!AP168),$C14*$D14/$C$1*Index_운영!AP36))),0)</f>
        <v>0</v>
      </c>
      <c r="AQ14" s="589">
        <f>IFERROR(IF(AQ$3=EOMONTH('Rent Roll'!$C10-1,0),$C14*$D14/$C$1,IF(AQ$3=EOMONTH('Rent Roll'!$D10,0),0,IF(NOT(AP14=0),NOT(Index_운영!AQ36=0)*AP14*(1+$E14*Index_운영!AQ168),$C14*$D14/$C$1*Index_운영!AQ36))),0)</f>
        <v>0</v>
      </c>
      <c r="AR14" s="589">
        <f>IFERROR(IF(AR$3=EOMONTH('Rent Roll'!$C10-1,0),$C14*$D14/$C$1,IF(AR$3=EOMONTH('Rent Roll'!$D10,0),0,IF(NOT(AQ14=0),NOT(Index_운영!AR36=0)*AQ14*(1+$E14*Index_운영!AR168),$C14*$D14/$C$1*Index_운영!AR36))),0)</f>
        <v>0</v>
      </c>
      <c r="AS14" s="589">
        <f>IFERROR(IF(AS$3=EOMONTH('Rent Roll'!$C10-1,0),$C14*$D14/$C$1,IF(AS$3=EOMONTH('Rent Roll'!$D10,0),0,IF(NOT(AR14=0),NOT(Index_운영!AS36=0)*AR14*(1+$E14*Index_운영!AS168),$C14*$D14/$C$1*Index_운영!AS36))),0)</f>
        <v>0</v>
      </c>
      <c r="AT14" s="589">
        <f>IFERROR(IF(AT$3=EOMONTH('Rent Roll'!$C10-1,0),$C14*$D14/$C$1,IF(AT$3=EOMONTH('Rent Roll'!$D10,0),0,IF(NOT(AS14=0),NOT(Index_운영!AT36=0)*AS14*(1+$E14*Index_운영!AT168),$C14*$D14/$C$1*Index_운영!AT36))),0)</f>
        <v>0</v>
      </c>
      <c r="AU14" s="589">
        <f>IFERROR(IF(AU$3=EOMONTH('Rent Roll'!$C10-1,0),$C14*$D14/$C$1,IF(AU$3=EOMONTH('Rent Roll'!$D10,0),0,IF(NOT(AT14=0),NOT(Index_운영!AU36=0)*AT14*(1+$E14*Index_운영!AU168),$C14*$D14/$C$1*Index_운영!AU36))),0)</f>
        <v>0</v>
      </c>
      <c r="AV14" s="589">
        <f>IFERROR(IF(AV$3=EOMONTH('Rent Roll'!$C10-1,0),$C14*$D14/$C$1,IF(AV$3=EOMONTH('Rent Roll'!$D10,0),0,IF(NOT(AU14=0),NOT(Index_운영!AV36=0)*AU14*(1+$E14*Index_운영!AV168),$C14*$D14/$C$1*Index_운영!AV36))),0)</f>
        <v>0</v>
      </c>
      <c r="AW14" s="589">
        <f>IFERROR(IF(AW$3=EOMONTH('Rent Roll'!$C10-1,0),$C14*$D14/$C$1,IF(AW$3=EOMONTH('Rent Roll'!$D10,0),0,IF(NOT(AV14=0),NOT(Index_운영!AW36=0)*AV14*(1+$E14*Index_운영!AW168),$C14*$D14/$C$1*Index_운영!AW36))),0)</f>
        <v>0</v>
      </c>
      <c r="AX14" s="589">
        <f>IFERROR(IF(AX$3=EOMONTH('Rent Roll'!$C10-1,0),$C14*$D14/$C$1,IF(AX$3=EOMONTH('Rent Roll'!$D10,0),0,IF(NOT(AW14=0),NOT(Index_운영!AX36=0)*AW14*(1+$E14*Index_운영!AX168),$C14*$D14/$C$1*Index_운영!AX36))),0)</f>
        <v>0</v>
      </c>
      <c r="AY14" s="589">
        <f>IFERROR(IF(AY$3=EOMONTH('Rent Roll'!$C10-1,0),$C14*$D14/$C$1,IF(AY$3=EOMONTH('Rent Roll'!$D10,0),0,IF(NOT(AX14=0),NOT(Index_운영!AY36=0)*AX14*(1+$E14*Index_운영!AY168),$C14*$D14/$C$1*Index_운영!AY36))),0)</f>
        <v>0</v>
      </c>
      <c r="AZ14" s="589">
        <f>IFERROR(IF(AZ$3=EOMONTH('Rent Roll'!$C10-1,0),$C14*$D14/$C$1,IF(AZ$3=EOMONTH('Rent Roll'!$D10,0),0,IF(NOT(AY14=0),NOT(Index_운영!AZ36=0)*AY14*(1+$E14*Index_운영!AZ168),$C14*$D14/$C$1*Index_운영!AZ36))),0)</f>
        <v>0</v>
      </c>
      <c r="BA14" s="589">
        <f>IFERROR(IF(BA$3=EOMONTH('Rent Roll'!$C10-1,0),$C14*$D14/$C$1,IF(BA$3=EOMONTH('Rent Roll'!$D10,0),0,IF(NOT(AZ14=0),NOT(Index_운영!BA36=0)*AZ14*(1+$E14*Index_운영!BA168),$C14*$D14/$C$1*Index_운영!BA36))),0)</f>
        <v>0</v>
      </c>
      <c r="BB14" s="589">
        <f>IFERROR(IF(BB$3=EOMONTH('Rent Roll'!$C10-1,0),$C14*$D14/$C$1,IF(BB$3=EOMONTH('Rent Roll'!$D10,0),0,IF(NOT(BA14=0),NOT(Index_운영!BB36=0)*BA14*(1+$E14*Index_운영!BB168),$C14*$D14/$C$1*Index_운영!BB36))),0)</f>
        <v>0</v>
      </c>
      <c r="BC14" s="589">
        <f>IFERROR(IF(BC$3=EOMONTH('Rent Roll'!$C10-1,0),$C14*$D14/$C$1,IF(BC$3=EOMONTH('Rent Roll'!$D10,0),0,IF(NOT(BB14=0),NOT(Index_운영!BC36=0)*BB14*(1+$E14*Index_운영!BC168),$C14*$D14/$C$1*Index_운영!BC36))),0)</f>
        <v>0</v>
      </c>
      <c r="BD14" s="589">
        <f>IFERROR(IF(BD$3=EOMONTH('Rent Roll'!$C10-1,0),$C14*$D14/$C$1,IF(BD$3=EOMONTH('Rent Roll'!$D10,0),0,IF(NOT(BC14=0),NOT(Index_운영!BD36=0)*BC14*(1+$E14*Index_운영!BD168),$C14*$D14/$C$1*Index_운영!BD36))),0)</f>
        <v>0</v>
      </c>
      <c r="BE14" s="589">
        <f>IFERROR(IF(BE$3=EOMONTH('Rent Roll'!$C10-1,0),$C14*$D14/$C$1,IF(BE$3=EOMONTH('Rent Roll'!$D10,0),0,IF(NOT(BD14=0),NOT(Index_운영!BE36=0)*BD14*(1+$E14*Index_운영!BE168),$C14*$D14/$C$1*Index_운영!BE36))),0)</f>
        <v>0</v>
      </c>
      <c r="BF14" s="589">
        <f>IFERROR(IF(BF$3=EOMONTH('Rent Roll'!$C10-1,0),$C14*$D14/$C$1,IF(BF$3=EOMONTH('Rent Roll'!$D10,0),0,IF(NOT(BE14=0),NOT(Index_운영!BF36=0)*BE14*(1+$E14*Index_운영!BF168),$C14*$D14/$C$1*Index_운영!BF36))),0)</f>
        <v>0</v>
      </c>
      <c r="BG14" s="589">
        <f>IFERROR(IF(BG$3=EOMONTH('Rent Roll'!$C10-1,0),$C14*$D14/$C$1,IF(BG$3=EOMONTH('Rent Roll'!$D10,0),0,IF(NOT(BF14=0),NOT(Index_운영!BG36=0)*BF14*(1+$E14*Index_운영!BG168),$C14*$D14/$C$1*Index_운영!BG36))),0)</f>
        <v>0</v>
      </c>
      <c r="BH14" s="589">
        <f>IFERROR(IF(BH$3=EOMONTH('Rent Roll'!$C10-1,0),$C14*$D14/$C$1,IF(BH$3=EOMONTH('Rent Roll'!$D10,0),0,IF(NOT(BG14=0),NOT(Index_운영!BH36=0)*BG14*(1+$E14*Index_운영!BH168),$C14*$D14/$C$1*Index_운영!BH36))),0)</f>
        <v>0</v>
      </c>
      <c r="BI14" s="589">
        <f>IFERROR(IF(BI$3=EOMONTH('Rent Roll'!$C10-1,0),$C14*$D14/$C$1,IF(BI$3=EOMONTH('Rent Roll'!$D10,0),0,IF(NOT(BH14=0),NOT(Index_운영!BI36=0)*BH14*(1+$E14*Index_운영!BI168),$C14*$D14/$C$1*Index_운영!BI36))),0)</f>
        <v>0</v>
      </c>
      <c r="BJ14" s="589">
        <f>IFERROR(IF(BJ$3=EOMONTH('Rent Roll'!$C10-1,0),$C14*$D14/$C$1,IF(BJ$3=EOMONTH('Rent Roll'!$D10,0),0,IF(NOT(BI14=0),NOT(Index_운영!BJ36=0)*BI14*(1+$E14*Index_운영!BJ168),$C14*$D14/$C$1*Index_운영!BJ36))),0)</f>
        <v>0</v>
      </c>
      <c r="BK14" s="589">
        <f>IFERROR(IF(BK$3=EOMONTH('Rent Roll'!$C10-1,0),$C14*$D14/$C$1,IF(BK$3=EOMONTH('Rent Roll'!$D10,0),0,IF(NOT(BJ14=0),NOT(Index_운영!BK36=0)*BJ14*(1+$E14*Index_운영!BK168),$C14*$D14/$C$1*Index_운영!BK36))),0)</f>
        <v>0</v>
      </c>
      <c r="BL14" s="589">
        <f>IFERROR(IF(BL$3=EOMONTH('Rent Roll'!$C10-1,0),$C14*$D14/$C$1,IF(BL$3=EOMONTH('Rent Roll'!$D10,0),0,IF(NOT(BK14=0),NOT(Index_운영!BL36=0)*BK14*(1+$E14*Index_운영!BL168),$C14*$D14/$C$1*Index_운영!BL36))),0)</f>
        <v>0</v>
      </c>
      <c r="BM14" s="589">
        <f>IFERROR(IF(BM$3=EOMONTH('Rent Roll'!$C10-1,0),$C14*$D14/$C$1,IF(BM$3=EOMONTH('Rent Roll'!$D10,0),0,IF(NOT(BL14=0),NOT(Index_운영!BM36=0)*BL14*(1+$E14*Index_운영!BM168),$C14*$D14/$C$1*Index_운영!BM36))),0)</f>
        <v>0</v>
      </c>
      <c r="BN14" s="589">
        <f>IFERROR(IF(BN$3=EOMONTH('Rent Roll'!$C10-1,0),$C14*$D14/$C$1,IF(BN$3=EOMONTH('Rent Roll'!$D10,0),0,IF(NOT(BM14=0),NOT(Index_운영!BN36=0)*BM14*(1+$E14*Index_운영!BN168),$C14*$D14/$C$1*Index_운영!BN36))),0)</f>
        <v>0</v>
      </c>
      <c r="BO14" s="589">
        <f>IFERROR(IF(BO$3=EOMONTH('Rent Roll'!$C10-1,0),$C14*$D14/$C$1,IF(BO$3=EOMONTH('Rent Roll'!$D10,0),0,IF(NOT(BN14=0),NOT(Index_운영!BO36=0)*BN14*(1+$E14*Index_운영!BO168),$C14*$D14/$C$1*Index_운영!BO36))),0)</f>
        <v>0</v>
      </c>
      <c r="BP14" s="589">
        <f>IFERROR(IF(BP$3=EOMONTH('Rent Roll'!$C10-1,0),$C14*$D14/$C$1,IF(BP$3=EOMONTH('Rent Roll'!$D10,0),0,IF(NOT(BO14=0),NOT(Index_운영!BP36=0)*BO14*(1+$E14*Index_운영!BP168),$C14*$D14/$C$1*Index_운영!BP36))),0)</f>
        <v>0</v>
      </c>
      <c r="BQ14" s="589">
        <f>IFERROR(IF(BQ$3=EOMONTH('Rent Roll'!$C10-1,0),$C14*$D14/$C$1,IF(BQ$3=EOMONTH('Rent Roll'!$D10,0),0,IF(NOT(BP14=0),NOT(Index_운영!BQ36=0)*BP14*(1+$E14*Index_운영!BQ168),$C14*$D14/$C$1*Index_운영!BQ36))),0)</f>
        <v>0</v>
      </c>
      <c r="BR14" s="589">
        <f>IFERROR(IF(BR$3=EOMONTH('Rent Roll'!$C10-1,0),$C14*$D14/$C$1,IF(BR$3=EOMONTH('Rent Roll'!$D10,0),0,IF(NOT(BQ14=0),NOT(Index_운영!BR36=0)*BQ14*(1+$E14*Index_운영!BR168),$C14*$D14/$C$1*Index_운영!BR36))),0)</f>
        <v>0</v>
      </c>
      <c r="BS14" s="589">
        <f>IFERROR(IF(BS$3=EOMONTH('Rent Roll'!$C10-1,0),$C14*$D14/$C$1,IF(BS$3=EOMONTH('Rent Roll'!$D10,0),0,IF(NOT(BR14=0),NOT(Index_운영!BS36=0)*BR14*(1+$E14*Index_운영!BS168),$C14*$D14/$C$1*Index_운영!BS36))),0)</f>
        <v>0</v>
      </c>
      <c r="BT14" s="589">
        <f>IFERROR(IF(BT$3=EOMONTH('Rent Roll'!$C10-1,0),$C14*$D14/$C$1,IF(BT$3=EOMONTH('Rent Roll'!$D10,0),0,IF(NOT(BS14=0),NOT(Index_운영!BT36=0)*BS14*(1+$E14*Index_운영!BT168),$C14*$D14/$C$1*Index_운영!BT36))),0)</f>
        <v>0</v>
      </c>
      <c r="BU14" s="589">
        <f>IFERROR(IF(BU$3=EOMONTH('Rent Roll'!$C10-1,0),$C14*$D14/$C$1,IF(BU$3=EOMONTH('Rent Roll'!$D10,0),0,IF(NOT(BT14=0),NOT(Index_운영!BU36=0)*BT14*(1+$E14*Index_운영!BU168),$C14*$D14/$C$1*Index_운영!BU36))),0)</f>
        <v>0</v>
      </c>
      <c r="BV14" s="589">
        <f>IFERROR(IF(BV$3=EOMONTH('Rent Roll'!$C10-1,0),$C14*$D14/$C$1,IF(BV$3=EOMONTH('Rent Roll'!$D10,0),0,IF(NOT(BU14=0),NOT(Index_운영!BV36=0)*BU14*(1+$E14*Index_운영!BV168),$C14*$D14/$C$1*Index_운영!BV36))),0)</f>
        <v>0</v>
      </c>
      <c r="BW14" s="589">
        <f>IFERROR(IF(BW$3=EOMONTH('Rent Roll'!$C10-1,0),$C14*$D14/$C$1,IF(BW$3=EOMONTH('Rent Roll'!$D10,0),0,IF(NOT(BV14=0),NOT(Index_운영!BW36=0)*BV14*(1+$E14*Index_운영!BW168),$C14*$D14/$C$1*Index_운영!BW36))),0)</f>
        <v>0</v>
      </c>
      <c r="BX14" s="589">
        <f>IFERROR(IF(BX$3=EOMONTH('Rent Roll'!$C10-1,0),$C14*$D14/$C$1,IF(BX$3=EOMONTH('Rent Roll'!$D10,0),0,IF(NOT(BW14=0),NOT(Index_운영!BX36=0)*BW14*(1+$E14*Index_운영!BX168),$C14*$D14/$C$1*Index_운영!BX36))),0)</f>
        <v>0</v>
      </c>
      <c r="BY14" s="589">
        <f>IFERROR(IF(BY$3=EOMONTH('Rent Roll'!$C10-1,0),$C14*$D14/$C$1,IF(BY$3=EOMONTH('Rent Roll'!$D10,0),0,IF(NOT(BX14=0),NOT(Index_운영!BY36=0)*BX14*(1+$E14*Index_운영!BY168),$C14*$D14/$C$1*Index_운영!BY36))),0)</f>
        <v>0</v>
      </c>
      <c r="BZ14" s="589">
        <f>IFERROR(IF(BZ$3=EOMONTH('Rent Roll'!$C10-1,0),$C14*$D14/$C$1,IF(BZ$3=EOMONTH('Rent Roll'!$D10,0),0,IF(NOT(BY14=0),NOT(Index_운영!BZ36=0)*BY14*(1+$E14*Index_운영!BZ168),$C14*$D14/$C$1*Index_운영!BZ36))),0)</f>
        <v>0</v>
      </c>
      <c r="CA14" s="589">
        <f>IFERROR(IF(CA$3=EOMONTH('Rent Roll'!$C10-1,0),$C14*$D14/$C$1,IF(CA$3=EOMONTH('Rent Roll'!$D10,0),0,IF(NOT(BZ14=0),NOT(Index_운영!CA36=0)*BZ14*(1+$E14*Index_운영!CA168),$C14*$D14/$C$1*Index_운영!CA36))),0)</f>
        <v>0</v>
      </c>
      <c r="CB14" s="589">
        <f>IFERROR(IF(CB$3=EOMONTH('Rent Roll'!$C10-1,0),$C14*$D14/$C$1,IF(CB$3=EOMONTH('Rent Roll'!$D10,0),0,IF(NOT(CA14=0),NOT(Index_운영!CB36=0)*CA14*(1+$E14*Index_운영!CB168),$C14*$D14/$C$1*Index_운영!CB36))),0)</f>
        <v>0</v>
      </c>
      <c r="CC14" s="589">
        <f>IFERROR(IF(CC$3=EOMONTH('Rent Roll'!$C10-1,0),$C14*$D14/$C$1,IF(CC$3=EOMONTH('Rent Roll'!$D10,0),0,IF(NOT(CB14=0),NOT(Index_운영!CC36=0)*CB14*(1+$E14*Index_운영!CC168),$C14*$D14/$C$1*Index_운영!CC36))),0)</f>
        <v>0</v>
      </c>
      <c r="CD14" s="589">
        <f>IFERROR(IF(CD$3=EOMONTH('Rent Roll'!$C10-1,0),$C14*$D14/$C$1,IF(CD$3=EOMONTH('Rent Roll'!$D10,0),0,IF(NOT(CC14=0),NOT(Index_운영!CD36=0)*CC14*(1+$E14*Index_운영!CD168),$C14*$D14/$C$1*Index_운영!CD36))),0)</f>
        <v>0</v>
      </c>
      <c r="CE14" s="589">
        <f>IFERROR(IF(CE$3=EOMONTH('Rent Roll'!$C10-1,0),$C14*$D14/$C$1,IF(CE$3=EOMONTH('Rent Roll'!$D10,0),0,IF(NOT(CD14=0),NOT(Index_운영!CE36=0)*CD14*(1+$E14*Index_운영!CE168),$C14*$D14/$C$1*Index_운영!CE36))),0)</f>
        <v>0</v>
      </c>
      <c r="CF14" s="589">
        <f>IFERROR(IF(CF$3=EOMONTH('Rent Roll'!$C10-1,0),$C14*$D14/$C$1,IF(CF$3=EOMONTH('Rent Roll'!$D10,0),0,IF(NOT(CE14=0),NOT(Index_운영!CF36=0)*CE14*(1+$E14*Index_운영!CF168),$C14*$D14/$C$1*Index_운영!CF36))),0)</f>
        <v>0</v>
      </c>
      <c r="CG14" s="589">
        <f>IFERROR(IF(CG$3=EOMONTH('Rent Roll'!$C10-1,0),$C14*$D14/$C$1,IF(CG$3=EOMONTH('Rent Roll'!$D10,0),0,IF(NOT(CF14=0),NOT(Index_운영!CG36=0)*CF14*(1+$E14*Index_운영!CG168),$C14*$D14/$C$1*Index_운영!CG36))),0)</f>
        <v>0</v>
      </c>
      <c r="CH14" s="589">
        <f>IFERROR(IF(CH$3=EOMONTH('Rent Roll'!$C10-1,0),$C14*$D14/$C$1,IF(CH$3=EOMONTH('Rent Roll'!$D10,0),0,IF(NOT(CG14=0),NOT(Index_운영!CH36=0)*CG14*(1+$E14*Index_운영!CH168),$C14*$D14/$C$1*Index_운영!CH36))),0)</f>
        <v>0</v>
      </c>
      <c r="CI14" s="589">
        <f>IFERROR(IF(CI$3=EOMONTH('Rent Roll'!$C10-1,0),$C14*$D14/$C$1,IF(CI$3=EOMONTH('Rent Roll'!$D10,0),0,IF(NOT(CH14=0),NOT(Index_운영!CI36=0)*CH14*(1+$E14*Index_운영!CI168),$C14*$D14/$C$1*Index_운영!CI36))),0)</f>
        <v>0</v>
      </c>
      <c r="CJ14" s="589">
        <f>IFERROR(IF(CJ$3=EOMONTH('Rent Roll'!$C10-1,0),$C14*$D14/$C$1,IF(CJ$3=EOMONTH('Rent Roll'!$D10,0),0,IF(NOT(CI14=0),NOT(Index_운영!CJ36=0)*CI14*(1+$E14*Index_운영!CJ168),$C14*$D14/$C$1*Index_운영!CJ36))),0)</f>
        <v>0</v>
      </c>
      <c r="CK14" s="589">
        <f>IFERROR(IF(CK$3=EOMONTH('Rent Roll'!$C10-1,0),$C14*$D14/$C$1,IF(CK$3=EOMONTH('Rent Roll'!$D10,0),0,IF(NOT(CJ14=0),NOT(Index_운영!CK36=0)*CJ14*(1+$E14*Index_운영!CK168),$C14*$D14/$C$1*Index_운영!CK36))),0)</f>
        <v>0</v>
      </c>
      <c r="CL14" s="589">
        <f>IFERROR(IF(CL$3=EOMONTH('Rent Roll'!$C10-1,0),$C14*$D14/$C$1,IF(CL$3=EOMONTH('Rent Roll'!$D10,0),0,IF(NOT(CK14=0),NOT(Index_운영!CL36=0)*CK14*(1+$E14*Index_운영!CL168),$C14*$D14/$C$1*Index_운영!CL36))),0)</f>
        <v>0</v>
      </c>
      <c r="CM14" s="589">
        <f>IFERROR(IF(CM$3=EOMONTH('Rent Roll'!$C10-1,0),$C14*$D14/$C$1,IF(CM$3=EOMONTH('Rent Roll'!$D10,0),0,IF(NOT(CL14=0),NOT(Index_운영!CM36=0)*CL14*(1+$E14*Index_운영!CM168),$C14*$D14/$C$1*Index_운영!CM36))),0)</f>
        <v>0</v>
      </c>
      <c r="CN14" s="589">
        <f>IFERROR(IF(CN$3=EOMONTH('Rent Roll'!$C10-1,0),$C14*$D14/$C$1,IF(CN$3=EOMONTH('Rent Roll'!$D10,0),0,IF(NOT(CM14=0),NOT(Index_운영!CN36=0)*CM14*(1+$E14*Index_운영!CN168),$C14*$D14/$C$1*Index_운영!CN36))),0)</f>
        <v>0</v>
      </c>
      <c r="CO14" s="589">
        <f>IFERROR(IF(CO$3=EOMONTH('Rent Roll'!$C10-1,0),$C14*$D14/$C$1,IF(CO$3=EOMONTH('Rent Roll'!$D10,0),0,IF(NOT(CN14=0),NOT(Index_운영!CO36=0)*CN14*(1+$E14*Index_운영!CO168),$C14*$D14/$C$1*Index_운영!CO36))),0)</f>
        <v>0</v>
      </c>
      <c r="CP14" s="589">
        <f>IFERROR(IF(CP$3=EOMONTH('Rent Roll'!$C10-1,0),$C14*$D14/$C$1,IF(CP$3=EOMONTH('Rent Roll'!$D10,0),0,IF(NOT(CO14=0),NOT(Index_운영!CP36=0)*CO14*(1+$E14*Index_운영!CP168),$C14*$D14/$C$1*Index_운영!CP36))),0)</f>
        <v>0</v>
      </c>
      <c r="CQ14" s="589">
        <f>IFERROR(IF(CQ$3=EOMONTH('Rent Roll'!$C10-1,0),$C14*$D14/$C$1,IF(CQ$3=EOMONTH('Rent Roll'!$D10,0),0,IF(NOT(CP14=0),NOT(Index_운영!CQ36=0)*CP14*(1+$E14*Index_운영!CQ168),$C14*$D14/$C$1*Index_운영!CQ36))),0)</f>
        <v>0</v>
      </c>
      <c r="CR14" s="589">
        <f>IFERROR(IF(CR$3=EOMONTH('Rent Roll'!$C10-1,0),$C14*$D14/$C$1,IF(CR$3=EOMONTH('Rent Roll'!$D10,0),0,IF(NOT(CQ14=0),NOT(Index_운영!CR36=0)*CQ14*(1+$E14*Index_운영!CR168),$C14*$D14/$C$1*Index_운영!CR36))),0)</f>
        <v>0</v>
      </c>
      <c r="CS14" s="589">
        <f>IFERROR(IF(CS$3=EOMONTH('Rent Roll'!$C10-1,0),$C14*$D14/$C$1,IF(CS$3=EOMONTH('Rent Roll'!$D10,0),0,IF(NOT(CR14=0),NOT(Index_운영!CS36=0)*CR14*(1+$E14*Index_운영!CS168),$C14*$D14/$C$1*Index_운영!CS36))),0)</f>
        <v>0</v>
      </c>
      <c r="CT14" s="589">
        <f>IFERROR(IF(CT$3=EOMONTH('Rent Roll'!$C10-1,0),$C14*$D14/$C$1,IF(CT$3=EOMONTH('Rent Roll'!$D10,0),0,IF(NOT(CS14=0),NOT(Index_운영!CT36=0)*CS14*(1+$E14*Index_운영!CT168),$C14*$D14/$C$1*Index_운영!CT36))),0)</f>
        <v>0</v>
      </c>
      <c r="CU14" s="589">
        <f>IFERROR(IF(CU$3=EOMONTH('Rent Roll'!$C10-1,0),$C14*$D14/$C$1,IF(CU$3=EOMONTH('Rent Roll'!$D10,0),0,IF(NOT(CT14=0),NOT(Index_운영!CU36=0)*CT14*(1+$E14*Index_운영!CU168),$C14*$D14/$C$1*Index_운영!CU36))),0)</f>
        <v>0</v>
      </c>
      <c r="CV14" s="589">
        <f>IFERROR(IF(CV$3=EOMONTH('Rent Roll'!$C10-1,0),$C14*$D14/$C$1,IF(CV$3=EOMONTH('Rent Roll'!$D10,0),0,IF(NOT(CU14=0),NOT(Index_운영!CV36=0)*CU14*(1+$E14*Index_운영!CV168),$C14*$D14/$C$1*Index_운영!CV36))),0)</f>
        <v>0</v>
      </c>
      <c r="CW14" s="589">
        <f>IFERROR(IF(CW$3=EOMONTH('Rent Roll'!$C10-1,0),$C14*$D14/$C$1,IF(CW$3=EOMONTH('Rent Roll'!$D10,0),0,IF(NOT(CV14=0),NOT(Index_운영!CW36=0)*CV14*(1+$E14*Index_운영!CW168),$C14*$D14/$C$1*Index_운영!CW36))),0)</f>
        <v>0</v>
      </c>
      <c r="CX14" s="589">
        <f>IFERROR(IF(CX$3=EOMONTH('Rent Roll'!$C10-1,0),$C14*$D14/$C$1,IF(CX$3=EOMONTH('Rent Roll'!$D10,0),0,IF(NOT(CW14=0),NOT(Index_운영!CX36=0)*CW14*(1+$E14*Index_운영!CX168),$C14*$D14/$C$1*Index_운영!CX36))),0)</f>
        <v>0</v>
      </c>
      <c r="CY14" s="589">
        <f>IFERROR(IF(CY$3=EOMONTH('Rent Roll'!$C10-1,0),$C14*$D14/$C$1,IF(CY$3=EOMONTH('Rent Roll'!$D10,0),0,IF(NOT(CX14=0),NOT(Index_운영!CY36=0)*CX14*(1+$E14*Index_운영!CY168),$C14*$D14/$C$1*Index_운영!CY36))),0)</f>
        <v>0</v>
      </c>
      <c r="CZ14" s="589">
        <f>IFERROR(IF(CZ$3=EOMONTH('Rent Roll'!$C10-1,0),$C14*$D14/$C$1,IF(CZ$3=EOMONTH('Rent Roll'!$D10,0),0,IF(NOT(CY14=0),NOT(Index_운영!CZ36=0)*CY14*(1+$E14*Index_운영!CZ168),$C14*$D14/$C$1*Index_운영!CZ36))),0)</f>
        <v>0</v>
      </c>
      <c r="DA14" s="589">
        <f>IFERROR(IF(DA$3=EOMONTH('Rent Roll'!$C10-1,0),$C14*$D14/$C$1,IF(DA$3=EOMONTH('Rent Roll'!$D10,0),0,IF(NOT(CZ14=0),NOT(Index_운영!DA36=0)*CZ14*(1+$E14*Index_운영!DA168),$C14*$D14/$C$1*Index_운영!DA36))),0)</f>
        <v>0</v>
      </c>
      <c r="DB14" s="589">
        <f>IFERROR(IF(DB$3=EOMONTH('Rent Roll'!$C10-1,0),$C14*$D14/$C$1,IF(DB$3=EOMONTH('Rent Roll'!$D10,0),0,IF(NOT(DA14=0),NOT(Index_운영!DB36=0)*DA14*(1+$E14*Index_운영!DB168),$C14*$D14/$C$1*Index_운영!DB36))),0)</f>
        <v>0</v>
      </c>
      <c r="DC14" s="589">
        <f>IFERROR(IF(DC$3=EOMONTH('Rent Roll'!$C10-1,0),$C14*$D14/$C$1,IF(DC$3=EOMONTH('Rent Roll'!$D10,0),0,IF(NOT(DB14=0),NOT(Index_운영!DC36=0)*DB14*(1+$E14*Index_운영!DC168),$C14*$D14/$C$1*Index_운영!DC36))),0)</f>
        <v>0</v>
      </c>
      <c r="DD14" s="589">
        <f>IFERROR(IF(DD$3=EOMONTH('Rent Roll'!$C10-1,0),$C14*$D14/$C$1,IF(DD$3=EOMONTH('Rent Roll'!$D10,0),0,IF(NOT(DC14=0),NOT(Index_운영!DD36=0)*DC14*(1+$E14*Index_운영!DD168),$C14*$D14/$C$1*Index_운영!DD36))),0)</f>
        <v>0</v>
      </c>
      <c r="DE14" s="589">
        <f>IFERROR(IF(DE$3=EOMONTH('Rent Roll'!$C10-1,0),$C14*$D14/$C$1,IF(DE$3=EOMONTH('Rent Roll'!$D10,0),0,IF(NOT(DD14=0),NOT(Index_운영!DE36=0)*DD14*(1+$E14*Index_운영!DE168),$C14*$D14/$C$1*Index_운영!DE36))),0)</f>
        <v>0</v>
      </c>
      <c r="DF14" s="589">
        <f>IFERROR(IF(DF$3=EOMONTH('Rent Roll'!$C10-1,0),$C14*$D14/$C$1,IF(DF$3=EOMONTH('Rent Roll'!$D10,0),0,IF(NOT(DE14=0),NOT(Index_운영!DF36=0)*DE14*(1+$E14*Index_운영!DF168),$C14*$D14/$C$1*Index_운영!DF36))),0)</f>
        <v>0</v>
      </c>
      <c r="DG14" s="589">
        <f>IFERROR(IF(DG$3=EOMONTH('Rent Roll'!$C10-1,0),$C14*$D14/$C$1,IF(DG$3=EOMONTH('Rent Roll'!$D10,0),0,IF(NOT(DF14=0),NOT(Index_운영!DG36=0)*DF14*(1+$E14*Index_운영!DG168),$C14*$D14/$C$1*Index_운영!DG36))),0)</f>
        <v>0</v>
      </c>
      <c r="DH14" s="589">
        <f>IFERROR(IF(DH$3=EOMONTH('Rent Roll'!$C10-1,0),$C14*$D14/$C$1,IF(DH$3=EOMONTH('Rent Roll'!$D10,0),0,IF(NOT(DG14=0),NOT(Index_운영!DH36=0)*DG14*(1+$E14*Index_운영!DH168),$C14*$D14/$C$1*Index_운영!DH36))),0)</f>
        <v>0</v>
      </c>
      <c r="DI14" s="589">
        <f>IFERROR(IF(DI$3=EOMONTH('Rent Roll'!$C10-1,0),$C14*$D14/$C$1,IF(DI$3=EOMONTH('Rent Roll'!$D10,0),0,IF(NOT(DH14=0),NOT(Index_운영!DI36=0)*DH14*(1+$E14*Index_운영!DI168),$C14*$D14/$C$1*Index_운영!DI36))),0)</f>
        <v>0</v>
      </c>
      <c r="DJ14" s="589">
        <f>IFERROR(IF(DJ$3=EOMONTH('Rent Roll'!$C10-1,0),$C14*$D14/$C$1,IF(DJ$3=EOMONTH('Rent Roll'!$D10,0),0,IF(NOT(DI14=0),NOT(Index_운영!DJ36=0)*DI14*(1+$E14*Index_운영!DJ168),$C14*$D14/$C$1*Index_운영!DJ36))),0)</f>
        <v>0</v>
      </c>
      <c r="DK14" s="589">
        <f>IFERROR(IF(DK$3=EOMONTH('Rent Roll'!$C10-1,0),$C14*$D14/$C$1,IF(DK$3=EOMONTH('Rent Roll'!$D10,0),0,IF(NOT(DJ14=0),NOT(Index_운영!DK36=0)*DJ14*(1+$E14*Index_운영!DK168),$C14*$D14/$C$1*Index_운영!DK36))),0)</f>
        <v>0</v>
      </c>
      <c r="DL14" s="589">
        <f>IFERROR(IF(DL$3=EOMONTH('Rent Roll'!$C10-1,0),$C14*$D14/$C$1,IF(DL$3=EOMONTH('Rent Roll'!$D10,0),0,IF(NOT(DK14=0),NOT(Index_운영!DL36=0)*DK14*(1+$E14*Index_운영!DL168),$C14*$D14/$C$1*Index_운영!DL36))),0)</f>
        <v>0</v>
      </c>
      <c r="DM14" s="589">
        <f>IFERROR(IF(DM$3=EOMONTH('Rent Roll'!$C10-1,0),$C14*$D14/$C$1,IF(DM$3=EOMONTH('Rent Roll'!$D10,0),0,IF(NOT(DL14=0),NOT(Index_운영!DM36=0)*DL14*(1+$E14*Index_운영!DM168),$C14*$D14/$C$1*Index_운영!DM36))),0)</f>
        <v>0</v>
      </c>
      <c r="DN14" s="589">
        <f>IFERROR(IF(DN$3=EOMONTH('Rent Roll'!$C10-1,0),$C14*$D14/$C$1,IF(DN$3=EOMONTH('Rent Roll'!$D10,0),0,IF(NOT(DM14=0),NOT(Index_운영!DN36=0)*DM14*(1+$E14*Index_운영!DN168),$C14*$D14/$C$1*Index_운영!DN36))),0)</f>
        <v>0</v>
      </c>
      <c r="DO14" s="589">
        <f>IFERROR(IF(DO$3=EOMONTH('Rent Roll'!$C10-1,0),$C14*$D14/$C$1,IF(DO$3=EOMONTH('Rent Roll'!$D10,0),0,IF(NOT(DN14=0),NOT(Index_운영!DO36=0)*DN14*(1+$E14*Index_운영!DO168),$C14*$D14/$C$1*Index_운영!DO36))),0)</f>
        <v>0</v>
      </c>
      <c r="DP14" s="589">
        <f>IFERROR(IF(DP$3=EOMONTH('Rent Roll'!$C10-1,0),$C14*$D14/$C$1,IF(DP$3=EOMONTH('Rent Roll'!$D10,0),0,IF(NOT(DO14=0),NOT(Index_운영!DP36=0)*DO14*(1+$E14*Index_운영!DP168),$C14*$D14/$C$1*Index_운영!DP36))),0)</f>
        <v>0</v>
      </c>
      <c r="DQ14" s="589">
        <f>IFERROR(IF(DQ$3=EOMONTH('Rent Roll'!$C10-1,0),$C14*$D14/$C$1,IF(DQ$3=EOMONTH('Rent Roll'!$D10,0),0,IF(NOT(DP14=0),NOT(Index_운영!DQ36=0)*DP14*(1+$E14*Index_운영!DQ168),$C14*$D14/$C$1*Index_운영!DQ36))),0)</f>
        <v>0</v>
      </c>
      <c r="DR14" s="589">
        <f>IFERROR(IF(DR$3=EOMONTH('Rent Roll'!$C10-1,0),$C14*$D14/$C$1,IF(DR$3=EOMONTH('Rent Roll'!$D10,0),0,IF(NOT(DQ14=0),NOT(Index_운영!DR36=0)*DQ14*(1+$E14*Index_운영!DR168),$C14*$D14/$C$1*Index_운영!DR36))),0)</f>
        <v>0</v>
      </c>
      <c r="DS14" s="589">
        <f>IFERROR(IF(DS$3=EOMONTH('Rent Roll'!$C10-1,0),$C14*$D14/$C$1,IF(DS$3=EOMONTH('Rent Roll'!$D10,0),0,IF(NOT(DR14=0),NOT(Index_운영!DS36=0)*DR14*(1+$E14*Index_운영!DS168),$C14*$D14/$C$1*Index_운영!DS36))),0)</f>
        <v>0</v>
      </c>
      <c r="DT14" s="589">
        <f>IFERROR(IF(DT$3=EOMONTH('Rent Roll'!$C10-1,0),$C14*$D14/$C$1,IF(DT$3=EOMONTH('Rent Roll'!$D10,0),0,IF(NOT(DS14=0),NOT(Index_운영!DT36=0)*DS14*(1+$E14*Index_운영!DT168),$C14*$D14/$C$1*Index_운영!DT36))),0)</f>
        <v>0</v>
      </c>
      <c r="DU14" s="589">
        <f>IFERROR(IF(DU$3=EOMONTH('Rent Roll'!$C10-1,0),$C14*$D14/$C$1,IF(DU$3=EOMONTH('Rent Roll'!$D10,0),0,IF(NOT(DT14=0),NOT(Index_운영!DU36=0)*DT14*(1+$E14*Index_운영!DU168),$C14*$D14/$C$1*Index_운영!DU36))),0)</f>
        <v>0</v>
      </c>
      <c r="DV14" s="589">
        <f>IFERROR(IF(DV$3=EOMONTH('Rent Roll'!$C10-1,0),$C14*$D14/$C$1,IF(DV$3=EOMONTH('Rent Roll'!$D10,0),0,IF(NOT(DU14=0),NOT(Index_운영!DV36=0)*DU14*(1+$E14*Index_운영!DV168),$C14*$D14/$C$1*Index_운영!DV36))),0)</f>
        <v>0</v>
      </c>
    </row>
    <row r="15" spans="1:126" s="464" customFormat="1" outlineLevel="1" x14ac:dyDescent="0.4">
      <c r="A15" s="736"/>
      <c r="B15" s="464" t="str">
        <f>'Rent Roll'!$B11</f>
        <v>3층</v>
      </c>
      <c r="C15" s="1219">
        <f>'Rent Roll'!$K11</f>
        <v>380.56</v>
      </c>
      <c r="D15" s="1220">
        <f>'Rent Roll'!$M11</f>
        <v>0</v>
      </c>
      <c r="E15" s="1221">
        <f>'Rent Roll'!$N11</f>
        <v>0</v>
      </c>
      <c r="F15" s="588">
        <f>IFERROR(IF(F$3=EOMONTH('Rent Roll'!$C11-1,0),$C15*$D15/$C$1,IF(F$3=EOMONTH('Rent Roll'!$D11,0),0,IF(NOT(E15=0),NOT(Index_운영!F37=0)*E15*(1+$E15*Index_운영!F169),$C15*$D15/$C$1*Index_운영!F37))),0)</f>
        <v>0</v>
      </c>
      <c r="G15" s="589">
        <f>IFERROR(IF(G$3=EOMONTH('Rent Roll'!$C11-1,0),$C15*$D15/$C$1,IF(G$3=EOMONTH('Rent Roll'!$D11,0),0,IF(NOT(F15=0),NOT(Index_운영!G37=0)*F15*(1+$E15*Index_운영!G169),$C15*$D15/$C$1*Index_운영!G37))),0)</f>
        <v>0</v>
      </c>
      <c r="H15" s="589">
        <f>IFERROR(IF(H$3=EOMONTH('Rent Roll'!$C11-1,0),$C15*$D15/$C$1,IF(H$3=EOMONTH('Rent Roll'!$D11,0),0,IF(NOT(G15=0),NOT(Index_운영!H37=0)*G15*(1+$E15*Index_운영!H169),$C15*$D15/$C$1*Index_운영!H37))),0)</f>
        <v>0</v>
      </c>
      <c r="I15" s="589">
        <f>IFERROR(IF(I$3=EOMONTH('Rent Roll'!$C11-1,0),$C15*$D15/$C$1,IF(I$3=EOMONTH('Rent Roll'!$D11,0),0,IF(NOT(H15=0),NOT(Index_운영!I37=0)*H15*(1+$E15*Index_운영!I169),$C15*$D15/$C$1*Index_운영!I37))),0)</f>
        <v>0</v>
      </c>
      <c r="J15" s="589">
        <f>IFERROR(IF(J$3=EOMONTH('Rent Roll'!$C11-1,0),$C15*$D15/$C$1,IF(J$3=EOMONTH('Rent Roll'!$D11,0),0,IF(NOT(I15=0),NOT(Index_운영!J37=0)*I15*(1+$E15*Index_운영!J169),$C15*$D15/$C$1*Index_운영!J37))),0)</f>
        <v>0</v>
      </c>
      <c r="K15" s="589">
        <f>IFERROR(IF(K$3=EOMONTH('Rent Roll'!$C11-1,0),$C15*$D15/$C$1,IF(K$3=EOMONTH('Rent Roll'!$D11,0),0,IF(NOT(J15=0),NOT(Index_운영!K37=0)*J15*(1+$E15*Index_운영!K169),$C15*$D15/$C$1*Index_운영!K37))),0)</f>
        <v>0</v>
      </c>
      <c r="L15" s="589">
        <f>IFERROR(IF(L$3=EOMONTH('Rent Roll'!$C11-1,0),$C15*$D15/$C$1,IF(L$3=EOMONTH('Rent Roll'!$D11,0),0,IF(NOT(K15=0),NOT(Index_운영!L37=0)*K15*(1+$E15*Index_운영!L169),$C15*$D15/$C$1*Index_운영!L37))),0)</f>
        <v>0</v>
      </c>
      <c r="M15" s="589">
        <f>IFERROR(IF(M$3=EOMONTH('Rent Roll'!$C11-1,0),$C15*$D15/$C$1,IF(M$3=EOMONTH('Rent Roll'!$D11,0),0,IF(NOT(L15=0),NOT(Index_운영!M37=0)*L15*(1+$E15*Index_운영!M169),$C15*$D15/$C$1*Index_운영!M37))),0)</f>
        <v>0</v>
      </c>
      <c r="N15" s="589">
        <f>IFERROR(IF(N$3=EOMONTH('Rent Roll'!$C11-1,0),$C15*$D15/$C$1,IF(N$3=EOMONTH('Rent Roll'!$D11,0),0,IF(NOT(M15=0),NOT(Index_운영!N37=0)*M15*(1+$E15*Index_운영!N169),$C15*$D15/$C$1*Index_운영!N37))),0)</f>
        <v>0</v>
      </c>
      <c r="O15" s="589">
        <f>IFERROR(IF(O$3=EOMONTH('Rent Roll'!$C11-1,0),$C15*$D15/$C$1,IF(O$3=EOMONTH('Rent Roll'!$D11,0),0,IF(NOT(N15=0),NOT(Index_운영!O37=0)*N15*(1+$E15*Index_운영!O169),$C15*$D15/$C$1*Index_운영!O37))),0)</f>
        <v>0</v>
      </c>
      <c r="P15" s="589">
        <f>IFERROR(IF(P$3=EOMONTH('Rent Roll'!$C11-1,0),$C15*$D15/$C$1,IF(P$3=EOMONTH('Rent Roll'!$D11,0),0,IF(NOT(O15=0),NOT(Index_운영!P37=0)*O15*(1+$E15*Index_운영!P169),$C15*$D15/$C$1*Index_운영!P37))),0)</f>
        <v>0</v>
      </c>
      <c r="Q15" s="589">
        <f>IFERROR(IF(Q$3=EOMONTH('Rent Roll'!$C11-1,0),$C15*$D15/$C$1,IF(Q$3=EOMONTH('Rent Roll'!$D11,0),0,IF(NOT(P15=0),NOT(Index_운영!Q37=0)*P15*(1+$E15*Index_운영!Q169),$C15*$D15/$C$1*Index_운영!Q37))),0)</f>
        <v>0</v>
      </c>
      <c r="R15" s="589">
        <f>IFERROR(IF(R$3=EOMONTH('Rent Roll'!$C11-1,0),$C15*$D15/$C$1,IF(R$3=EOMONTH('Rent Roll'!$D11,0),0,IF(NOT(Q15=0),NOT(Index_운영!R37=0)*Q15*(1+$E15*Index_운영!R169),$C15*$D15/$C$1*Index_운영!R37))),0)</f>
        <v>0</v>
      </c>
      <c r="S15" s="589">
        <f>IFERROR(IF(S$3=EOMONTH('Rent Roll'!$C11-1,0),$C15*$D15/$C$1,IF(S$3=EOMONTH('Rent Roll'!$D11,0),0,IF(NOT(R15=0),NOT(Index_운영!S37=0)*R15*(1+$E15*Index_운영!S169),$C15*$D15/$C$1*Index_운영!S37))),0)</f>
        <v>0</v>
      </c>
      <c r="T15" s="589">
        <f>IFERROR(IF(T$3=EOMONTH('Rent Roll'!$C11-1,0),$C15*$D15/$C$1,IF(T$3=EOMONTH('Rent Roll'!$D11,0),0,IF(NOT(S15=0),NOT(Index_운영!T37=0)*S15*(1+$E15*Index_운영!T169),$C15*$D15/$C$1*Index_운영!T37))),0)</f>
        <v>0</v>
      </c>
      <c r="U15" s="589">
        <f>IFERROR(IF(U$3=EOMONTH('Rent Roll'!$C11-1,0),$C15*$D15/$C$1,IF(U$3=EOMONTH('Rent Roll'!$D11,0),0,IF(NOT(T15=0),NOT(Index_운영!U37=0)*T15*(1+$E15*Index_운영!U169),$C15*$D15/$C$1*Index_운영!U37))),0)</f>
        <v>0</v>
      </c>
      <c r="V15" s="589">
        <f>IFERROR(IF(V$3=EOMONTH('Rent Roll'!$C11-1,0),$C15*$D15/$C$1,IF(V$3=EOMONTH('Rent Roll'!$D11,0),0,IF(NOT(U15=0),NOT(Index_운영!V37=0)*U15*(1+$E15*Index_운영!V169),$C15*$D15/$C$1*Index_운영!V37))),0)</f>
        <v>0</v>
      </c>
      <c r="W15" s="589">
        <f>IFERROR(IF(W$3=EOMONTH('Rent Roll'!$C11-1,0),$C15*$D15/$C$1,IF(W$3=EOMONTH('Rent Roll'!$D11,0),0,IF(NOT(V15=0),NOT(Index_운영!W37=0)*V15*(1+$E15*Index_운영!W169),$C15*$D15/$C$1*Index_운영!W37))),0)</f>
        <v>0</v>
      </c>
      <c r="X15" s="589">
        <f>IFERROR(IF(X$3=EOMONTH('Rent Roll'!$C11-1,0),$C15*$D15/$C$1,IF(X$3=EOMONTH('Rent Roll'!$D11,0),0,IF(NOT(W15=0),NOT(Index_운영!X37=0)*W15*(1+$E15*Index_운영!X169),$C15*$D15/$C$1*Index_운영!X37))),0)</f>
        <v>0</v>
      </c>
      <c r="Y15" s="589">
        <f>IFERROR(IF(Y$3=EOMONTH('Rent Roll'!$C11-1,0),$C15*$D15/$C$1,IF(Y$3=EOMONTH('Rent Roll'!$D11,0),0,IF(NOT(X15=0),NOT(Index_운영!Y37=0)*X15*(1+$E15*Index_운영!Y169),$C15*$D15/$C$1*Index_운영!Y37))),0)</f>
        <v>0</v>
      </c>
      <c r="Z15" s="589">
        <f>IFERROR(IF(Z$3=EOMONTH('Rent Roll'!$C11-1,0),$C15*$D15/$C$1,IF(Z$3=EOMONTH('Rent Roll'!$D11,0),0,IF(NOT(Y15=0),NOT(Index_운영!Z37=0)*Y15*(1+$E15*Index_운영!Z169),$C15*$D15/$C$1*Index_운영!Z37))),0)</f>
        <v>0</v>
      </c>
      <c r="AA15" s="589">
        <f>IFERROR(IF(AA$3=EOMONTH('Rent Roll'!$C11-1,0),$C15*$D15/$C$1,IF(AA$3=EOMONTH('Rent Roll'!$D11,0),0,IF(NOT(Z15=0),NOT(Index_운영!AA37=0)*Z15*(1+$E15*Index_운영!AA169),$C15*$D15/$C$1*Index_운영!AA37))),0)</f>
        <v>0</v>
      </c>
      <c r="AB15" s="589">
        <f>IFERROR(IF(AB$3=EOMONTH('Rent Roll'!$C11-1,0),$C15*$D15/$C$1,IF(AB$3=EOMONTH('Rent Roll'!$D11,0),0,IF(NOT(AA15=0),NOT(Index_운영!AB37=0)*AA15*(1+$E15*Index_운영!AB169),$C15*$D15/$C$1*Index_운영!AB37))),0)</f>
        <v>0</v>
      </c>
      <c r="AC15" s="589">
        <f>IFERROR(IF(AC$3=EOMONTH('Rent Roll'!$C11-1,0),$C15*$D15/$C$1,IF(AC$3=EOMONTH('Rent Roll'!$D11,0),0,IF(NOT(AB15=0),NOT(Index_운영!AC37=0)*AB15*(1+$E15*Index_운영!AC169),$C15*$D15/$C$1*Index_운영!AC37))),0)</f>
        <v>0</v>
      </c>
      <c r="AD15" s="589">
        <f>IFERROR(IF(AD$3=EOMONTH('Rent Roll'!$C11-1,0),$C15*$D15/$C$1,IF(AD$3=EOMONTH('Rent Roll'!$D11,0),0,IF(NOT(AC15=0),NOT(Index_운영!AD37=0)*AC15*(1+$E15*Index_운영!AD169),$C15*$D15/$C$1*Index_운영!AD37))),0)</f>
        <v>0</v>
      </c>
      <c r="AE15" s="589">
        <f>IFERROR(IF(AE$3=EOMONTH('Rent Roll'!$C11-1,0),$C15*$D15/$C$1,IF(AE$3=EOMONTH('Rent Roll'!$D11,0),0,IF(NOT(AD15=0),NOT(Index_운영!AE37=0)*AD15*(1+$E15*Index_운영!AE169),$C15*$D15/$C$1*Index_운영!AE37))),0)</f>
        <v>0</v>
      </c>
      <c r="AF15" s="589">
        <f>IFERROR(IF(AF$3=EOMONTH('Rent Roll'!$C11-1,0),$C15*$D15/$C$1,IF(AF$3=EOMONTH('Rent Roll'!$D11,0),0,IF(NOT(AE15=0),NOT(Index_운영!AF37=0)*AE15*(1+$E15*Index_운영!AF169),$C15*$D15/$C$1*Index_운영!AF37))),0)</f>
        <v>0</v>
      </c>
      <c r="AG15" s="589">
        <f>IFERROR(IF(AG$3=EOMONTH('Rent Roll'!$C11-1,0),$C15*$D15/$C$1,IF(AG$3=EOMONTH('Rent Roll'!$D11,0),0,IF(NOT(AF15=0),NOT(Index_운영!AG37=0)*AF15*(1+$E15*Index_운영!AG169),$C15*$D15/$C$1*Index_운영!AG37))),0)</f>
        <v>0</v>
      </c>
      <c r="AH15" s="589">
        <f>IFERROR(IF(AH$3=EOMONTH('Rent Roll'!$C11-1,0),$C15*$D15/$C$1,IF(AH$3=EOMONTH('Rent Roll'!$D11,0),0,IF(NOT(AG15=0),NOT(Index_운영!AH37=0)*AG15*(1+$E15*Index_운영!AH169),$C15*$D15/$C$1*Index_운영!AH37))),0)</f>
        <v>0</v>
      </c>
      <c r="AI15" s="589">
        <f>IFERROR(IF(AI$3=EOMONTH('Rent Roll'!$C11-1,0),$C15*$D15/$C$1,IF(AI$3=EOMONTH('Rent Roll'!$D11,0),0,IF(NOT(AH15=0),NOT(Index_운영!AI37=0)*AH15*(1+$E15*Index_운영!AI169),$C15*$D15/$C$1*Index_운영!AI37))),0)</f>
        <v>0</v>
      </c>
      <c r="AJ15" s="589">
        <f>IFERROR(IF(AJ$3=EOMONTH('Rent Roll'!$C11-1,0),$C15*$D15/$C$1,IF(AJ$3=EOMONTH('Rent Roll'!$D11,0),0,IF(NOT(AI15=0),NOT(Index_운영!AJ37=0)*AI15*(1+$E15*Index_운영!AJ169),$C15*$D15/$C$1*Index_운영!AJ37))),0)</f>
        <v>0</v>
      </c>
      <c r="AK15" s="589">
        <f>IFERROR(IF(AK$3=EOMONTH('Rent Roll'!$C11-1,0),$C15*$D15/$C$1,IF(AK$3=EOMONTH('Rent Roll'!$D11,0),0,IF(NOT(AJ15=0),NOT(Index_운영!AK37=0)*AJ15*(1+$E15*Index_운영!AK169),$C15*$D15/$C$1*Index_운영!AK37))),0)</f>
        <v>0</v>
      </c>
      <c r="AL15" s="589">
        <f>IFERROR(IF(AL$3=EOMONTH('Rent Roll'!$C11-1,0),$C15*$D15/$C$1,IF(AL$3=EOMONTH('Rent Roll'!$D11,0),0,IF(NOT(AK15=0),NOT(Index_운영!AL37=0)*AK15*(1+$E15*Index_운영!AL169),$C15*$D15/$C$1*Index_운영!AL37))),0)</f>
        <v>0</v>
      </c>
      <c r="AM15" s="589">
        <f>IFERROR(IF(AM$3=EOMONTH('Rent Roll'!$C11-1,0),$C15*$D15/$C$1,IF(AM$3=EOMONTH('Rent Roll'!$D11,0),0,IF(NOT(AL15=0),NOT(Index_운영!AM37=0)*AL15*(1+$E15*Index_운영!AM169),$C15*$D15/$C$1*Index_운영!AM37))),0)</f>
        <v>0</v>
      </c>
      <c r="AN15" s="589">
        <f>IFERROR(IF(AN$3=EOMONTH('Rent Roll'!$C11-1,0),$C15*$D15/$C$1,IF(AN$3=EOMONTH('Rent Roll'!$D11,0),0,IF(NOT(AM15=0),NOT(Index_운영!AN37=0)*AM15*(1+$E15*Index_운영!AN169),$C15*$D15/$C$1*Index_운영!AN37))),0)</f>
        <v>0</v>
      </c>
      <c r="AO15" s="589">
        <f>IFERROR(IF(AO$3=EOMONTH('Rent Roll'!$C11-1,0),$C15*$D15/$C$1,IF(AO$3=EOMONTH('Rent Roll'!$D11,0),0,IF(NOT(AN15=0),NOT(Index_운영!AO37=0)*AN15*(1+$E15*Index_운영!AO169),$C15*$D15/$C$1*Index_운영!AO37))),0)</f>
        <v>0</v>
      </c>
      <c r="AP15" s="589">
        <f>IFERROR(IF(AP$3=EOMONTH('Rent Roll'!$C11-1,0),$C15*$D15/$C$1,IF(AP$3=EOMONTH('Rent Roll'!$D11,0),0,IF(NOT(AO15=0),NOT(Index_운영!AP37=0)*AO15*(1+$E15*Index_운영!AP169),$C15*$D15/$C$1*Index_운영!AP37))),0)</f>
        <v>0</v>
      </c>
      <c r="AQ15" s="589">
        <f>IFERROR(IF(AQ$3=EOMONTH('Rent Roll'!$C11-1,0),$C15*$D15/$C$1,IF(AQ$3=EOMONTH('Rent Roll'!$D11,0),0,IF(NOT(AP15=0),NOT(Index_운영!AQ37=0)*AP15*(1+$E15*Index_운영!AQ169),$C15*$D15/$C$1*Index_운영!AQ37))),0)</f>
        <v>0</v>
      </c>
      <c r="AR15" s="589">
        <f>IFERROR(IF(AR$3=EOMONTH('Rent Roll'!$C11-1,0),$C15*$D15/$C$1,IF(AR$3=EOMONTH('Rent Roll'!$D11,0),0,IF(NOT(AQ15=0),NOT(Index_운영!AR37=0)*AQ15*(1+$E15*Index_운영!AR169),$C15*$D15/$C$1*Index_운영!AR37))),0)</f>
        <v>0</v>
      </c>
      <c r="AS15" s="589">
        <f>IFERROR(IF(AS$3=EOMONTH('Rent Roll'!$C11-1,0),$C15*$D15/$C$1,IF(AS$3=EOMONTH('Rent Roll'!$D11,0),0,IF(NOT(AR15=0),NOT(Index_운영!AS37=0)*AR15*(1+$E15*Index_운영!AS169),$C15*$D15/$C$1*Index_운영!AS37))),0)</f>
        <v>0</v>
      </c>
      <c r="AT15" s="589">
        <f>IFERROR(IF(AT$3=EOMONTH('Rent Roll'!$C11-1,0),$C15*$D15/$C$1,IF(AT$3=EOMONTH('Rent Roll'!$D11,0),0,IF(NOT(AS15=0),NOT(Index_운영!AT37=0)*AS15*(1+$E15*Index_운영!AT169),$C15*$D15/$C$1*Index_운영!AT37))),0)</f>
        <v>0</v>
      </c>
      <c r="AU15" s="589">
        <f>IFERROR(IF(AU$3=EOMONTH('Rent Roll'!$C11-1,0),$C15*$D15/$C$1,IF(AU$3=EOMONTH('Rent Roll'!$D11,0),0,IF(NOT(AT15=0),NOT(Index_운영!AU37=0)*AT15*(1+$E15*Index_운영!AU169),$C15*$D15/$C$1*Index_운영!AU37))),0)</f>
        <v>0</v>
      </c>
      <c r="AV15" s="589">
        <f>IFERROR(IF(AV$3=EOMONTH('Rent Roll'!$C11-1,0),$C15*$D15/$C$1,IF(AV$3=EOMONTH('Rent Roll'!$D11,0),0,IF(NOT(AU15=0),NOT(Index_운영!AV37=0)*AU15*(1+$E15*Index_운영!AV169),$C15*$D15/$C$1*Index_운영!AV37))),0)</f>
        <v>0</v>
      </c>
      <c r="AW15" s="589">
        <f>IFERROR(IF(AW$3=EOMONTH('Rent Roll'!$C11-1,0),$C15*$D15/$C$1,IF(AW$3=EOMONTH('Rent Roll'!$D11,0),0,IF(NOT(AV15=0),NOT(Index_운영!AW37=0)*AV15*(1+$E15*Index_운영!AW169),$C15*$D15/$C$1*Index_운영!AW37))),0)</f>
        <v>0</v>
      </c>
      <c r="AX15" s="589">
        <f>IFERROR(IF(AX$3=EOMONTH('Rent Roll'!$C11-1,0),$C15*$D15/$C$1,IF(AX$3=EOMONTH('Rent Roll'!$D11,0),0,IF(NOT(AW15=0),NOT(Index_운영!AX37=0)*AW15*(1+$E15*Index_운영!AX169),$C15*$D15/$C$1*Index_운영!AX37))),0)</f>
        <v>0</v>
      </c>
      <c r="AY15" s="589">
        <f>IFERROR(IF(AY$3=EOMONTH('Rent Roll'!$C11-1,0),$C15*$D15/$C$1,IF(AY$3=EOMONTH('Rent Roll'!$D11,0),0,IF(NOT(AX15=0),NOT(Index_운영!AY37=0)*AX15*(1+$E15*Index_운영!AY169),$C15*$D15/$C$1*Index_운영!AY37))),0)</f>
        <v>0</v>
      </c>
      <c r="AZ15" s="589">
        <f>IFERROR(IF(AZ$3=EOMONTH('Rent Roll'!$C11-1,0),$C15*$D15/$C$1,IF(AZ$3=EOMONTH('Rent Roll'!$D11,0),0,IF(NOT(AY15=0),NOT(Index_운영!AZ37=0)*AY15*(1+$E15*Index_운영!AZ169),$C15*$D15/$C$1*Index_운영!AZ37))),0)</f>
        <v>0</v>
      </c>
      <c r="BA15" s="589">
        <f>IFERROR(IF(BA$3=EOMONTH('Rent Roll'!$C11-1,0),$C15*$D15/$C$1,IF(BA$3=EOMONTH('Rent Roll'!$D11,0),0,IF(NOT(AZ15=0),NOT(Index_운영!BA37=0)*AZ15*(1+$E15*Index_운영!BA169),$C15*$D15/$C$1*Index_운영!BA37))),0)</f>
        <v>0</v>
      </c>
      <c r="BB15" s="589">
        <f>IFERROR(IF(BB$3=EOMONTH('Rent Roll'!$C11-1,0),$C15*$D15/$C$1,IF(BB$3=EOMONTH('Rent Roll'!$D11,0),0,IF(NOT(BA15=0),NOT(Index_운영!BB37=0)*BA15*(1+$E15*Index_운영!BB169),$C15*$D15/$C$1*Index_운영!BB37))),0)</f>
        <v>0</v>
      </c>
      <c r="BC15" s="589">
        <f>IFERROR(IF(BC$3=EOMONTH('Rent Roll'!$C11-1,0),$C15*$D15/$C$1,IF(BC$3=EOMONTH('Rent Roll'!$D11,0),0,IF(NOT(BB15=0),NOT(Index_운영!BC37=0)*BB15*(1+$E15*Index_운영!BC169),$C15*$D15/$C$1*Index_운영!BC37))),0)</f>
        <v>0</v>
      </c>
      <c r="BD15" s="589">
        <f>IFERROR(IF(BD$3=EOMONTH('Rent Roll'!$C11-1,0),$C15*$D15/$C$1,IF(BD$3=EOMONTH('Rent Roll'!$D11,0),0,IF(NOT(BC15=0),NOT(Index_운영!BD37=0)*BC15*(1+$E15*Index_운영!BD169),$C15*$D15/$C$1*Index_운영!BD37))),0)</f>
        <v>0</v>
      </c>
      <c r="BE15" s="589">
        <f>IFERROR(IF(BE$3=EOMONTH('Rent Roll'!$C11-1,0),$C15*$D15/$C$1,IF(BE$3=EOMONTH('Rent Roll'!$D11,0),0,IF(NOT(BD15=0),NOT(Index_운영!BE37=0)*BD15*(1+$E15*Index_운영!BE169),$C15*$D15/$C$1*Index_운영!BE37))),0)</f>
        <v>0</v>
      </c>
      <c r="BF15" s="589">
        <f>IFERROR(IF(BF$3=EOMONTH('Rent Roll'!$C11-1,0),$C15*$D15/$C$1,IF(BF$3=EOMONTH('Rent Roll'!$D11,0),0,IF(NOT(BE15=0),NOT(Index_운영!BF37=0)*BE15*(1+$E15*Index_운영!BF169),$C15*$D15/$C$1*Index_운영!BF37))),0)</f>
        <v>0</v>
      </c>
      <c r="BG15" s="589">
        <f>IFERROR(IF(BG$3=EOMONTH('Rent Roll'!$C11-1,0),$C15*$D15/$C$1,IF(BG$3=EOMONTH('Rent Roll'!$D11,0),0,IF(NOT(BF15=0),NOT(Index_운영!BG37=0)*BF15*(1+$E15*Index_운영!BG169),$C15*$D15/$C$1*Index_운영!BG37))),0)</f>
        <v>0</v>
      </c>
      <c r="BH15" s="589">
        <f>IFERROR(IF(BH$3=EOMONTH('Rent Roll'!$C11-1,0),$C15*$D15/$C$1,IF(BH$3=EOMONTH('Rent Roll'!$D11,0),0,IF(NOT(BG15=0),NOT(Index_운영!BH37=0)*BG15*(1+$E15*Index_운영!BH169),$C15*$D15/$C$1*Index_운영!BH37))),0)</f>
        <v>0</v>
      </c>
      <c r="BI15" s="589">
        <f>IFERROR(IF(BI$3=EOMONTH('Rent Roll'!$C11-1,0),$C15*$D15/$C$1,IF(BI$3=EOMONTH('Rent Roll'!$D11,0),0,IF(NOT(BH15=0),NOT(Index_운영!BI37=0)*BH15*(1+$E15*Index_운영!BI169),$C15*$D15/$C$1*Index_운영!BI37))),0)</f>
        <v>0</v>
      </c>
      <c r="BJ15" s="589">
        <f>IFERROR(IF(BJ$3=EOMONTH('Rent Roll'!$C11-1,0),$C15*$D15/$C$1,IF(BJ$3=EOMONTH('Rent Roll'!$D11,0),0,IF(NOT(BI15=0),NOT(Index_운영!BJ37=0)*BI15*(1+$E15*Index_운영!BJ169),$C15*$D15/$C$1*Index_운영!BJ37))),0)</f>
        <v>0</v>
      </c>
      <c r="BK15" s="589">
        <f>IFERROR(IF(BK$3=EOMONTH('Rent Roll'!$C11-1,0),$C15*$D15/$C$1,IF(BK$3=EOMONTH('Rent Roll'!$D11,0),0,IF(NOT(BJ15=0),NOT(Index_운영!BK37=0)*BJ15*(1+$E15*Index_운영!BK169),$C15*$D15/$C$1*Index_운영!BK37))),0)</f>
        <v>0</v>
      </c>
      <c r="BL15" s="589">
        <f>IFERROR(IF(BL$3=EOMONTH('Rent Roll'!$C11-1,0),$C15*$D15/$C$1,IF(BL$3=EOMONTH('Rent Roll'!$D11,0),0,IF(NOT(BK15=0),NOT(Index_운영!BL37=0)*BK15*(1+$E15*Index_운영!BL169),$C15*$D15/$C$1*Index_운영!BL37))),0)</f>
        <v>0</v>
      </c>
      <c r="BM15" s="589">
        <f>IFERROR(IF(BM$3=EOMONTH('Rent Roll'!$C11-1,0),$C15*$D15/$C$1,IF(BM$3=EOMONTH('Rent Roll'!$D11,0),0,IF(NOT(BL15=0),NOT(Index_운영!BM37=0)*BL15*(1+$E15*Index_운영!BM169),$C15*$D15/$C$1*Index_운영!BM37))),0)</f>
        <v>0</v>
      </c>
      <c r="BN15" s="589">
        <f>IFERROR(IF(BN$3=EOMONTH('Rent Roll'!$C11-1,0),$C15*$D15/$C$1,IF(BN$3=EOMONTH('Rent Roll'!$D11,0),0,IF(NOT(BM15=0),NOT(Index_운영!BN37=0)*BM15*(1+$E15*Index_운영!BN169),$C15*$D15/$C$1*Index_운영!BN37))),0)</f>
        <v>0</v>
      </c>
      <c r="BO15" s="589">
        <f>IFERROR(IF(BO$3=EOMONTH('Rent Roll'!$C11-1,0),$C15*$D15/$C$1,IF(BO$3=EOMONTH('Rent Roll'!$D11,0),0,IF(NOT(BN15=0),NOT(Index_운영!BO37=0)*BN15*(1+$E15*Index_운영!BO169),$C15*$D15/$C$1*Index_운영!BO37))),0)</f>
        <v>0</v>
      </c>
      <c r="BP15" s="589">
        <f>IFERROR(IF(BP$3=EOMONTH('Rent Roll'!$C11-1,0),$C15*$D15/$C$1,IF(BP$3=EOMONTH('Rent Roll'!$D11,0),0,IF(NOT(BO15=0),NOT(Index_운영!BP37=0)*BO15*(1+$E15*Index_운영!BP169),$C15*$D15/$C$1*Index_운영!BP37))),0)</f>
        <v>0</v>
      </c>
      <c r="BQ15" s="589">
        <f>IFERROR(IF(BQ$3=EOMONTH('Rent Roll'!$C11-1,0),$C15*$D15/$C$1,IF(BQ$3=EOMONTH('Rent Roll'!$D11,0),0,IF(NOT(BP15=0),NOT(Index_운영!BQ37=0)*BP15*(1+$E15*Index_운영!BQ169),$C15*$D15/$C$1*Index_운영!BQ37))),0)</f>
        <v>0</v>
      </c>
      <c r="BR15" s="589">
        <f>IFERROR(IF(BR$3=EOMONTH('Rent Roll'!$C11-1,0),$C15*$D15/$C$1,IF(BR$3=EOMONTH('Rent Roll'!$D11,0),0,IF(NOT(BQ15=0),NOT(Index_운영!BR37=0)*BQ15*(1+$E15*Index_운영!BR169),$C15*$D15/$C$1*Index_운영!BR37))),0)</f>
        <v>0</v>
      </c>
      <c r="BS15" s="589">
        <f>IFERROR(IF(BS$3=EOMONTH('Rent Roll'!$C11-1,0),$C15*$D15/$C$1,IF(BS$3=EOMONTH('Rent Roll'!$D11,0),0,IF(NOT(BR15=0),NOT(Index_운영!BS37=0)*BR15*(1+$E15*Index_운영!BS169),$C15*$D15/$C$1*Index_운영!BS37))),0)</f>
        <v>0</v>
      </c>
      <c r="BT15" s="589">
        <f>IFERROR(IF(BT$3=EOMONTH('Rent Roll'!$C11-1,0),$C15*$D15/$C$1,IF(BT$3=EOMONTH('Rent Roll'!$D11,0),0,IF(NOT(BS15=0),NOT(Index_운영!BT37=0)*BS15*(1+$E15*Index_운영!BT169),$C15*$D15/$C$1*Index_운영!BT37))),0)</f>
        <v>0</v>
      </c>
      <c r="BU15" s="589">
        <f>IFERROR(IF(BU$3=EOMONTH('Rent Roll'!$C11-1,0),$C15*$D15/$C$1,IF(BU$3=EOMONTH('Rent Roll'!$D11,0),0,IF(NOT(BT15=0),NOT(Index_운영!BU37=0)*BT15*(1+$E15*Index_운영!BU169),$C15*$D15/$C$1*Index_운영!BU37))),0)</f>
        <v>0</v>
      </c>
      <c r="BV15" s="589">
        <f>IFERROR(IF(BV$3=EOMONTH('Rent Roll'!$C11-1,0),$C15*$D15/$C$1,IF(BV$3=EOMONTH('Rent Roll'!$D11,0),0,IF(NOT(BU15=0),NOT(Index_운영!BV37=0)*BU15*(1+$E15*Index_운영!BV169),$C15*$D15/$C$1*Index_운영!BV37))),0)</f>
        <v>0</v>
      </c>
      <c r="BW15" s="589">
        <f>IFERROR(IF(BW$3=EOMONTH('Rent Roll'!$C11-1,0),$C15*$D15/$C$1,IF(BW$3=EOMONTH('Rent Roll'!$D11,0),0,IF(NOT(BV15=0),NOT(Index_운영!BW37=0)*BV15*(1+$E15*Index_운영!BW169),$C15*$D15/$C$1*Index_운영!BW37))),0)</f>
        <v>0</v>
      </c>
      <c r="BX15" s="589">
        <f>IFERROR(IF(BX$3=EOMONTH('Rent Roll'!$C11-1,0),$C15*$D15/$C$1,IF(BX$3=EOMONTH('Rent Roll'!$D11,0),0,IF(NOT(BW15=0),NOT(Index_운영!BX37=0)*BW15*(1+$E15*Index_운영!BX169),$C15*$D15/$C$1*Index_운영!BX37))),0)</f>
        <v>0</v>
      </c>
      <c r="BY15" s="589">
        <f>IFERROR(IF(BY$3=EOMONTH('Rent Roll'!$C11-1,0),$C15*$D15/$C$1,IF(BY$3=EOMONTH('Rent Roll'!$D11,0),0,IF(NOT(BX15=0),NOT(Index_운영!BY37=0)*BX15*(1+$E15*Index_운영!BY169),$C15*$D15/$C$1*Index_운영!BY37))),0)</f>
        <v>0</v>
      </c>
      <c r="BZ15" s="589">
        <f>IFERROR(IF(BZ$3=EOMONTH('Rent Roll'!$C11-1,0),$C15*$D15/$C$1,IF(BZ$3=EOMONTH('Rent Roll'!$D11,0),0,IF(NOT(BY15=0),NOT(Index_운영!BZ37=0)*BY15*(1+$E15*Index_운영!BZ169),$C15*$D15/$C$1*Index_운영!BZ37))),0)</f>
        <v>0</v>
      </c>
      <c r="CA15" s="589">
        <f>IFERROR(IF(CA$3=EOMONTH('Rent Roll'!$C11-1,0),$C15*$D15/$C$1,IF(CA$3=EOMONTH('Rent Roll'!$D11,0),0,IF(NOT(BZ15=0),NOT(Index_운영!CA37=0)*BZ15*(1+$E15*Index_운영!CA169),$C15*$D15/$C$1*Index_운영!CA37))),0)</f>
        <v>0</v>
      </c>
      <c r="CB15" s="589">
        <f>IFERROR(IF(CB$3=EOMONTH('Rent Roll'!$C11-1,0),$C15*$D15/$C$1,IF(CB$3=EOMONTH('Rent Roll'!$D11,0),0,IF(NOT(CA15=0),NOT(Index_운영!CB37=0)*CA15*(1+$E15*Index_운영!CB169),$C15*$D15/$C$1*Index_운영!CB37))),0)</f>
        <v>0</v>
      </c>
      <c r="CC15" s="589">
        <f>IFERROR(IF(CC$3=EOMONTH('Rent Roll'!$C11-1,0),$C15*$D15/$C$1,IF(CC$3=EOMONTH('Rent Roll'!$D11,0),0,IF(NOT(CB15=0),NOT(Index_운영!CC37=0)*CB15*(1+$E15*Index_운영!CC169),$C15*$D15/$C$1*Index_운영!CC37))),0)</f>
        <v>0</v>
      </c>
      <c r="CD15" s="589">
        <f>IFERROR(IF(CD$3=EOMONTH('Rent Roll'!$C11-1,0),$C15*$D15/$C$1,IF(CD$3=EOMONTH('Rent Roll'!$D11,0),0,IF(NOT(CC15=0),NOT(Index_운영!CD37=0)*CC15*(1+$E15*Index_운영!CD169),$C15*$D15/$C$1*Index_운영!CD37))),0)</f>
        <v>0</v>
      </c>
      <c r="CE15" s="589">
        <f>IFERROR(IF(CE$3=EOMONTH('Rent Roll'!$C11-1,0),$C15*$D15/$C$1,IF(CE$3=EOMONTH('Rent Roll'!$D11,0),0,IF(NOT(CD15=0),NOT(Index_운영!CE37=0)*CD15*(1+$E15*Index_운영!CE169),$C15*$D15/$C$1*Index_운영!CE37))),0)</f>
        <v>0</v>
      </c>
      <c r="CF15" s="589">
        <f>IFERROR(IF(CF$3=EOMONTH('Rent Roll'!$C11-1,0),$C15*$D15/$C$1,IF(CF$3=EOMONTH('Rent Roll'!$D11,0),0,IF(NOT(CE15=0),NOT(Index_운영!CF37=0)*CE15*(1+$E15*Index_운영!CF169),$C15*$D15/$C$1*Index_운영!CF37))),0)</f>
        <v>0</v>
      </c>
      <c r="CG15" s="589">
        <f>IFERROR(IF(CG$3=EOMONTH('Rent Roll'!$C11-1,0),$C15*$D15/$C$1,IF(CG$3=EOMONTH('Rent Roll'!$D11,0),0,IF(NOT(CF15=0),NOT(Index_운영!CG37=0)*CF15*(1+$E15*Index_운영!CG169),$C15*$D15/$C$1*Index_운영!CG37))),0)</f>
        <v>0</v>
      </c>
      <c r="CH15" s="589">
        <f>IFERROR(IF(CH$3=EOMONTH('Rent Roll'!$C11-1,0),$C15*$D15/$C$1,IF(CH$3=EOMONTH('Rent Roll'!$D11,0),0,IF(NOT(CG15=0),NOT(Index_운영!CH37=0)*CG15*(1+$E15*Index_운영!CH169),$C15*$D15/$C$1*Index_운영!CH37))),0)</f>
        <v>0</v>
      </c>
      <c r="CI15" s="589">
        <f>IFERROR(IF(CI$3=EOMONTH('Rent Roll'!$C11-1,0),$C15*$D15/$C$1,IF(CI$3=EOMONTH('Rent Roll'!$D11,0),0,IF(NOT(CH15=0),NOT(Index_운영!CI37=0)*CH15*(1+$E15*Index_운영!CI169),$C15*$D15/$C$1*Index_운영!CI37))),0)</f>
        <v>0</v>
      </c>
      <c r="CJ15" s="589">
        <f>IFERROR(IF(CJ$3=EOMONTH('Rent Roll'!$C11-1,0),$C15*$D15/$C$1,IF(CJ$3=EOMONTH('Rent Roll'!$D11,0),0,IF(NOT(CI15=0),NOT(Index_운영!CJ37=0)*CI15*(1+$E15*Index_운영!CJ169),$C15*$D15/$C$1*Index_운영!CJ37))),0)</f>
        <v>0</v>
      </c>
      <c r="CK15" s="589">
        <f>IFERROR(IF(CK$3=EOMONTH('Rent Roll'!$C11-1,0),$C15*$D15/$C$1,IF(CK$3=EOMONTH('Rent Roll'!$D11,0),0,IF(NOT(CJ15=0),NOT(Index_운영!CK37=0)*CJ15*(1+$E15*Index_운영!CK169),$C15*$D15/$C$1*Index_운영!CK37))),0)</f>
        <v>0</v>
      </c>
      <c r="CL15" s="589">
        <f>IFERROR(IF(CL$3=EOMONTH('Rent Roll'!$C11-1,0),$C15*$D15/$C$1,IF(CL$3=EOMONTH('Rent Roll'!$D11,0),0,IF(NOT(CK15=0),NOT(Index_운영!CL37=0)*CK15*(1+$E15*Index_운영!CL169),$C15*$D15/$C$1*Index_운영!CL37))),0)</f>
        <v>0</v>
      </c>
      <c r="CM15" s="589">
        <f>IFERROR(IF(CM$3=EOMONTH('Rent Roll'!$C11-1,0),$C15*$D15/$C$1,IF(CM$3=EOMONTH('Rent Roll'!$D11,0),0,IF(NOT(CL15=0),NOT(Index_운영!CM37=0)*CL15*(1+$E15*Index_운영!CM169),$C15*$D15/$C$1*Index_운영!CM37))),0)</f>
        <v>0</v>
      </c>
      <c r="CN15" s="589">
        <f>IFERROR(IF(CN$3=EOMONTH('Rent Roll'!$C11-1,0),$C15*$D15/$C$1,IF(CN$3=EOMONTH('Rent Roll'!$D11,0),0,IF(NOT(CM15=0),NOT(Index_운영!CN37=0)*CM15*(1+$E15*Index_운영!CN169),$C15*$D15/$C$1*Index_운영!CN37))),0)</f>
        <v>0</v>
      </c>
      <c r="CO15" s="589">
        <f>IFERROR(IF(CO$3=EOMONTH('Rent Roll'!$C11-1,0),$C15*$D15/$C$1,IF(CO$3=EOMONTH('Rent Roll'!$D11,0),0,IF(NOT(CN15=0),NOT(Index_운영!CO37=0)*CN15*(1+$E15*Index_운영!CO169),$C15*$D15/$C$1*Index_운영!CO37))),0)</f>
        <v>0</v>
      </c>
      <c r="CP15" s="589">
        <f>IFERROR(IF(CP$3=EOMONTH('Rent Roll'!$C11-1,0),$C15*$D15/$C$1,IF(CP$3=EOMONTH('Rent Roll'!$D11,0),0,IF(NOT(CO15=0),NOT(Index_운영!CP37=0)*CO15*(1+$E15*Index_운영!CP169),$C15*$D15/$C$1*Index_운영!CP37))),0)</f>
        <v>0</v>
      </c>
      <c r="CQ15" s="589">
        <f>IFERROR(IF(CQ$3=EOMONTH('Rent Roll'!$C11-1,0),$C15*$D15/$C$1,IF(CQ$3=EOMONTH('Rent Roll'!$D11,0),0,IF(NOT(CP15=0),NOT(Index_운영!CQ37=0)*CP15*(1+$E15*Index_운영!CQ169),$C15*$D15/$C$1*Index_운영!CQ37))),0)</f>
        <v>0</v>
      </c>
      <c r="CR15" s="589">
        <f>IFERROR(IF(CR$3=EOMONTH('Rent Roll'!$C11-1,0),$C15*$D15/$C$1,IF(CR$3=EOMONTH('Rent Roll'!$D11,0),0,IF(NOT(CQ15=0),NOT(Index_운영!CR37=0)*CQ15*(1+$E15*Index_운영!CR169),$C15*$D15/$C$1*Index_운영!CR37))),0)</f>
        <v>0</v>
      </c>
      <c r="CS15" s="589">
        <f>IFERROR(IF(CS$3=EOMONTH('Rent Roll'!$C11-1,0),$C15*$D15/$C$1,IF(CS$3=EOMONTH('Rent Roll'!$D11,0),0,IF(NOT(CR15=0),NOT(Index_운영!CS37=0)*CR15*(1+$E15*Index_운영!CS169),$C15*$D15/$C$1*Index_운영!CS37))),0)</f>
        <v>0</v>
      </c>
      <c r="CT15" s="589">
        <f>IFERROR(IF(CT$3=EOMONTH('Rent Roll'!$C11-1,0),$C15*$D15/$C$1,IF(CT$3=EOMONTH('Rent Roll'!$D11,0),0,IF(NOT(CS15=0),NOT(Index_운영!CT37=0)*CS15*(1+$E15*Index_운영!CT169),$C15*$D15/$C$1*Index_운영!CT37))),0)</f>
        <v>0</v>
      </c>
      <c r="CU15" s="589">
        <f>IFERROR(IF(CU$3=EOMONTH('Rent Roll'!$C11-1,0),$C15*$D15/$C$1,IF(CU$3=EOMONTH('Rent Roll'!$D11,0),0,IF(NOT(CT15=0),NOT(Index_운영!CU37=0)*CT15*(1+$E15*Index_운영!CU169),$C15*$D15/$C$1*Index_운영!CU37))),0)</f>
        <v>0</v>
      </c>
      <c r="CV15" s="589">
        <f>IFERROR(IF(CV$3=EOMONTH('Rent Roll'!$C11-1,0),$C15*$D15/$C$1,IF(CV$3=EOMONTH('Rent Roll'!$D11,0),0,IF(NOT(CU15=0),NOT(Index_운영!CV37=0)*CU15*(1+$E15*Index_운영!CV169),$C15*$D15/$C$1*Index_운영!CV37))),0)</f>
        <v>0</v>
      </c>
      <c r="CW15" s="589">
        <f>IFERROR(IF(CW$3=EOMONTH('Rent Roll'!$C11-1,0),$C15*$D15/$C$1,IF(CW$3=EOMONTH('Rent Roll'!$D11,0),0,IF(NOT(CV15=0),NOT(Index_운영!CW37=0)*CV15*(1+$E15*Index_운영!CW169),$C15*$D15/$C$1*Index_운영!CW37))),0)</f>
        <v>0</v>
      </c>
      <c r="CX15" s="589">
        <f>IFERROR(IF(CX$3=EOMONTH('Rent Roll'!$C11-1,0),$C15*$D15/$C$1,IF(CX$3=EOMONTH('Rent Roll'!$D11,0),0,IF(NOT(CW15=0),NOT(Index_운영!CX37=0)*CW15*(1+$E15*Index_운영!CX169),$C15*$D15/$C$1*Index_운영!CX37))),0)</f>
        <v>0</v>
      </c>
      <c r="CY15" s="589">
        <f>IFERROR(IF(CY$3=EOMONTH('Rent Roll'!$C11-1,0),$C15*$D15/$C$1,IF(CY$3=EOMONTH('Rent Roll'!$D11,0),0,IF(NOT(CX15=0),NOT(Index_운영!CY37=0)*CX15*(1+$E15*Index_운영!CY169),$C15*$D15/$C$1*Index_운영!CY37))),0)</f>
        <v>0</v>
      </c>
      <c r="CZ15" s="589">
        <f>IFERROR(IF(CZ$3=EOMONTH('Rent Roll'!$C11-1,0),$C15*$D15/$C$1,IF(CZ$3=EOMONTH('Rent Roll'!$D11,0),0,IF(NOT(CY15=0),NOT(Index_운영!CZ37=0)*CY15*(1+$E15*Index_운영!CZ169),$C15*$D15/$C$1*Index_운영!CZ37))),0)</f>
        <v>0</v>
      </c>
      <c r="DA15" s="589">
        <f>IFERROR(IF(DA$3=EOMONTH('Rent Roll'!$C11-1,0),$C15*$D15/$C$1,IF(DA$3=EOMONTH('Rent Roll'!$D11,0),0,IF(NOT(CZ15=0),NOT(Index_운영!DA37=0)*CZ15*(1+$E15*Index_운영!DA169),$C15*$D15/$C$1*Index_운영!DA37))),0)</f>
        <v>0</v>
      </c>
      <c r="DB15" s="589">
        <f>IFERROR(IF(DB$3=EOMONTH('Rent Roll'!$C11-1,0),$C15*$D15/$C$1,IF(DB$3=EOMONTH('Rent Roll'!$D11,0),0,IF(NOT(DA15=0),NOT(Index_운영!DB37=0)*DA15*(1+$E15*Index_운영!DB169),$C15*$D15/$C$1*Index_운영!DB37))),0)</f>
        <v>0</v>
      </c>
      <c r="DC15" s="589">
        <f>IFERROR(IF(DC$3=EOMONTH('Rent Roll'!$C11-1,0),$C15*$D15/$C$1,IF(DC$3=EOMONTH('Rent Roll'!$D11,0),0,IF(NOT(DB15=0),NOT(Index_운영!DC37=0)*DB15*(1+$E15*Index_운영!DC169),$C15*$D15/$C$1*Index_운영!DC37))),0)</f>
        <v>0</v>
      </c>
      <c r="DD15" s="589">
        <f>IFERROR(IF(DD$3=EOMONTH('Rent Roll'!$C11-1,0),$C15*$D15/$C$1,IF(DD$3=EOMONTH('Rent Roll'!$D11,0),0,IF(NOT(DC15=0),NOT(Index_운영!DD37=0)*DC15*(1+$E15*Index_운영!DD169),$C15*$D15/$C$1*Index_운영!DD37))),0)</f>
        <v>0</v>
      </c>
      <c r="DE15" s="589">
        <f>IFERROR(IF(DE$3=EOMONTH('Rent Roll'!$C11-1,0),$C15*$D15/$C$1,IF(DE$3=EOMONTH('Rent Roll'!$D11,0),0,IF(NOT(DD15=0),NOT(Index_운영!DE37=0)*DD15*(1+$E15*Index_운영!DE169),$C15*$D15/$C$1*Index_운영!DE37))),0)</f>
        <v>0</v>
      </c>
      <c r="DF15" s="589">
        <f>IFERROR(IF(DF$3=EOMONTH('Rent Roll'!$C11-1,0),$C15*$D15/$C$1,IF(DF$3=EOMONTH('Rent Roll'!$D11,0),0,IF(NOT(DE15=0),NOT(Index_운영!DF37=0)*DE15*(1+$E15*Index_운영!DF169),$C15*$D15/$C$1*Index_운영!DF37))),0)</f>
        <v>0</v>
      </c>
      <c r="DG15" s="589">
        <f>IFERROR(IF(DG$3=EOMONTH('Rent Roll'!$C11-1,0),$C15*$D15/$C$1,IF(DG$3=EOMONTH('Rent Roll'!$D11,0),0,IF(NOT(DF15=0),NOT(Index_운영!DG37=0)*DF15*(1+$E15*Index_운영!DG169),$C15*$D15/$C$1*Index_운영!DG37))),0)</f>
        <v>0</v>
      </c>
      <c r="DH15" s="589">
        <f>IFERROR(IF(DH$3=EOMONTH('Rent Roll'!$C11-1,0),$C15*$D15/$C$1,IF(DH$3=EOMONTH('Rent Roll'!$D11,0),0,IF(NOT(DG15=0),NOT(Index_운영!DH37=0)*DG15*(1+$E15*Index_운영!DH169),$C15*$D15/$C$1*Index_운영!DH37))),0)</f>
        <v>0</v>
      </c>
      <c r="DI15" s="589">
        <f>IFERROR(IF(DI$3=EOMONTH('Rent Roll'!$C11-1,0),$C15*$D15/$C$1,IF(DI$3=EOMONTH('Rent Roll'!$D11,0),0,IF(NOT(DH15=0),NOT(Index_운영!DI37=0)*DH15*(1+$E15*Index_운영!DI169),$C15*$D15/$C$1*Index_운영!DI37))),0)</f>
        <v>0</v>
      </c>
      <c r="DJ15" s="589">
        <f>IFERROR(IF(DJ$3=EOMONTH('Rent Roll'!$C11-1,0),$C15*$D15/$C$1,IF(DJ$3=EOMONTH('Rent Roll'!$D11,0),0,IF(NOT(DI15=0),NOT(Index_운영!DJ37=0)*DI15*(1+$E15*Index_운영!DJ169),$C15*$D15/$C$1*Index_운영!DJ37))),0)</f>
        <v>0</v>
      </c>
      <c r="DK15" s="589">
        <f>IFERROR(IF(DK$3=EOMONTH('Rent Roll'!$C11-1,0),$C15*$D15/$C$1,IF(DK$3=EOMONTH('Rent Roll'!$D11,0),0,IF(NOT(DJ15=0),NOT(Index_운영!DK37=0)*DJ15*(1+$E15*Index_운영!DK169),$C15*$D15/$C$1*Index_운영!DK37))),0)</f>
        <v>0</v>
      </c>
      <c r="DL15" s="589">
        <f>IFERROR(IF(DL$3=EOMONTH('Rent Roll'!$C11-1,0),$C15*$D15/$C$1,IF(DL$3=EOMONTH('Rent Roll'!$D11,0),0,IF(NOT(DK15=0),NOT(Index_운영!DL37=0)*DK15*(1+$E15*Index_운영!DL169),$C15*$D15/$C$1*Index_운영!DL37))),0)</f>
        <v>0</v>
      </c>
      <c r="DM15" s="589">
        <f>IFERROR(IF(DM$3=EOMONTH('Rent Roll'!$C11-1,0),$C15*$D15/$C$1,IF(DM$3=EOMONTH('Rent Roll'!$D11,0),0,IF(NOT(DL15=0),NOT(Index_운영!DM37=0)*DL15*(1+$E15*Index_운영!DM169),$C15*$D15/$C$1*Index_운영!DM37))),0)</f>
        <v>0</v>
      </c>
      <c r="DN15" s="589">
        <f>IFERROR(IF(DN$3=EOMONTH('Rent Roll'!$C11-1,0),$C15*$D15/$C$1,IF(DN$3=EOMONTH('Rent Roll'!$D11,0),0,IF(NOT(DM15=0),NOT(Index_운영!DN37=0)*DM15*(1+$E15*Index_운영!DN169),$C15*$D15/$C$1*Index_운영!DN37))),0)</f>
        <v>0</v>
      </c>
      <c r="DO15" s="589">
        <f>IFERROR(IF(DO$3=EOMONTH('Rent Roll'!$C11-1,0),$C15*$D15/$C$1,IF(DO$3=EOMONTH('Rent Roll'!$D11,0),0,IF(NOT(DN15=0),NOT(Index_운영!DO37=0)*DN15*(1+$E15*Index_운영!DO169),$C15*$D15/$C$1*Index_운영!DO37))),0)</f>
        <v>0</v>
      </c>
      <c r="DP15" s="589">
        <f>IFERROR(IF(DP$3=EOMONTH('Rent Roll'!$C11-1,0),$C15*$D15/$C$1,IF(DP$3=EOMONTH('Rent Roll'!$D11,0),0,IF(NOT(DO15=0),NOT(Index_운영!DP37=0)*DO15*(1+$E15*Index_운영!DP169),$C15*$D15/$C$1*Index_운영!DP37))),0)</f>
        <v>0</v>
      </c>
      <c r="DQ15" s="589">
        <f>IFERROR(IF(DQ$3=EOMONTH('Rent Roll'!$C11-1,0),$C15*$D15/$C$1,IF(DQ$3=EOMONTH('Rent Roll'!$D11,0),0,IF(NOT(DP15=0),NOT(Index_운영!DQ37=0)*DP15*(1+$E15*Index_운영!DQ169),$C15*$D15/$C$1*Index_운영!DQ37))),0)</f>
        <v>0</v>
      </c>
      <c r="DR15" s="589">
        <f>IFERROR(IF(DR$3=EOMONTH('Rent Roll'!$C11-1,0),$C15*$D15/$C$1,IF(DR$3=EOMONTH('Rent Roll'!$D11,0),0,IF(NOT(DQ15=0),NOT(Index_운영!DR37=0)*DQ15*(1+$E15*Index_운영!DR169),$C15*$D15/$C$1*Index_운영!DR37))),0)</f>
        <v>0</v>
      </c>
      <c r="DS15" s="589">
        <f>IFERROR(IF(DS$3=EOMONTH('Rent Roll'!$C11-1,0),$C15*$D15/$C$1,IF(DS$3=EOMONTH('Rent Roll'!$D11,0),0,IF(NOT(DR15=0),NOT(Index_운영!DS37=0)*DR15*(1+$E15*Index_운영!DS169),$C15*$D15/$C$1*Index_운영!DS37))),0)</f>
        <v>0</v>
      </c>
      <c r="DT15" s="589">
        <f>IFERROR(IF(DT$3=EOMONTH('Rent Roll'!$C11-1,0),$C15*$D15/$C$1,IF(DT$3=EOMONTH('Rent Roll'!$D11,0),0,IF(NOT(DS15=0),NOT(Index_운영!DT37=0)*DS15*(1+$E15*Index_운영!DT169),$C15*$D15/$C$1*Index_운영!DT37))),0)</f>
        <v>0</v>
      </c>
      <c r="DU15" s="589">
        <f>IFERROR(IF(DU$3=EOMONTH('Rent Roll'!$C11-1,0),$C15*$D15/$C$1,IF(DU$3=EOMONTH('Rent Roll'!$D11,0),0,IF(NOT(DT15=0),NOT(Index_운영!DU37=0)*DT15*(1+$E15*Index_운영!DU169),$C15*$D15/$C$1*Index_운영!DU37))),0)</f>
        <v>0</v>
      </c>
      <c r="DV15" s="589">
        <f>IFERROR(IF(DV$3=EOMONTH('Rent Roll'!$C11-1,0),$C15*$D15/$C$1,IF(DV$3=EOMONTH('Rent Roll'!$D11,0),0,IF(NOT(DU15=0),NOT(Index_운영!DV37=0)*DU15*(1+$E15*Index_운영!DV169),$C15*$D15/$C$1*Index_운영!DV37))),0)</f>
        <v>0</v>
      </c>
    </row>
    <row r="16" spans="1:126" s="464" customFormat="1" outlineLevel="1" x14ac:dyDescent="0.4">
      <c r="A16" s="736"/>
      <c r="B16" s="464" t="str">
        <f>'Rent Roll'!$B12</f>
        <v>2층</v>
      </c>
      <c r="C16" s="1219">
        <f>'Rent Roll'!$K12</f>
        <v>397.37</v>
      </c>
      <c r="D16" s="1220">
        <f>'Rent Roll'!$M12</f>
        <v>0</v>
      </c>
      <c r="E16" s="1221">
        <f>'Rent Roll'!$N12</f>
        <v>0</v>
      </c>
      <c r="F16" s="588">
        <f>IFERROR(IF(F$3=EOMONTH('Rent Roll'!$C12-1,0),$C16*$D16/$C$1,IF(F$3=EOMONTH('Rent Roll'!$D12,0),0,IF(NOT(E16=0),NOT(Index_운영!F38=0)*E16*(1+$E16*Index_운영!F170),$C16*$D16/$C$1*Index_운영!F38))),0)</f>
        <v>0</v>
      </c>
      <c r="G16" s="589">
        <f>IFERROR(IF(G$3=EOMONTH('Rent Roll'!$C12-1,0),$C16*$D16/$C$1,IF(G$3=EOMONTH('Rent Roll'!$D12,0),0,IF(NOT(F16=0),NOT(Index_운영!G38=0)*F16*(1+$E16*Index_운영!G170),$C16*$D16/$C$1*Index_운영!G38))),0)</f>
        <v>0</v>
      </c>
      <c r="H16" s="589">
        <f>IFERROR(IF(H$3=EOMONTH('Rent Roll'!$C12-1,0),$C16*$D16/$C$1,IF(H$3=EOMONTH('Rent Roll'!$D12,0),0,IF(NOT(G16=0),NOT(Index_운영!H38=0)*G16*(1+$E16*Index_운영!H170),$C16*$D16/$C$1*Index_운영!H38))),0)</f>
        <v>0</v>
      </c>
      <c r="I16" s="589">
        <f>IFERROR(IF(I$3=EOMONTH('Rent Roll'!$C12-1,0),$C16*$D16/$C$1,IF(I$3=EOMONTH('Rent Roll'!$D12,0),0,IF(NOT(H16=0),NOT(Index_운영!I38=0)*H16*(1+$E16*Index_운영!I170),$C16*$D16/$C$1*Index_운영!I38))),0)</f>
        <v>0</v>
      </c>
      <c r="J16" s="589">
        <f>IFERROR(IF(J$3=EOMONTH('Rent Roll'!$C12-1,0),$C16*$D16/$C$1,IF(J$3=EOMONTH('Rent Roll'!$D12,0),0,IF(NOT(I16=0),NOT(Index_운영!J38=0)*I16*(1+$E16*Index_운영!J170),$C16*$D16/$C$1*Index_운영!J38))),0)</f>
        <v>0</v>
      </c>
      <c r="K16" s="589">
        <f>IFERROR(IF(K$3=EOMONTH('Rent Roll'!$C12-1,0),$C16*$D16/$C$1,IF(K$3=EOMONTH('Rent Roll'!$D12,0),0,IF(NOT(J16=0),NOT(Index_운영!K38=0)*J16*(1+$E16*Index_운영!K170),$C16*$D16/$C$1*Index_운영!K38))),0)</f>
        <v>0</v>
      </c>
      <c r="L16" s="589">
        <f>IFERROR(IF(L$3=EOMONTH('Rent Roll'!$C12-1,0),$C16*$D16/$C$1,IF(L$3=EOMONTH('Rent Roll'!$D12,0),0,IF(NOT(K16=0),NOT(Index_운영!L38=0)*K16*(1+$E16*Index_운영!L170),$C16*$D16/$C$1*Index_운영!L38))),0)</f>
        <v>0</v>
      </c>
      <c r="M16" s="589">
        <f>IFERROR(IF(M$3=EOMONTH('Rent Roll'!$C12-1,0),$C16*$D16/$C$1,IF(M$3=EOMONTH('Rent Roll'!$D12,0),0,IF(NOT(L16=0),NOT(Index_운영!M38=0)*L16*(1+$E16*Index_운영!M170),$C16*$D16/$C$1*Index_운영!M38))),0)</f>
        <v>0</v>
      </c>
      <c r="N16" s="589">
        <f>IFERROR(IF(N$3=EOMONTH('Rent Roll'!$C12-1,0),$C16*$D16/$C$1,IF(N$3=EOMONTH('Rent Roll'!$D12,0),0,IF(NOT(M16=0),NOT(Index_운영!N38=0)*M16*(1+$E16*Index_운영!N170),$C16*$D16/$C$1*Index_운영!N38))),0)</f>
        <v>0</v>
      </c>
      <c r="O16" s="589">
        <f>IFERROR(IF(O$3=EOMONTH('Rent Roll'!$C12-1,0),$C16*$D16/$C$1,IF(O$3=EOMONTH('Rent Roll'!$D12,0),0,IF(NOT(N16=0),NOT(Index_운영!O38=0)*N16*(1+$E16*Index_운영!O170),$C16*$D16/$C$1*Index_운영!O38))),0)</f>
        <v>0</v>
      </c>
      <c r="P16" s="589">
        <f>IFERROR(IF(P$3=EOMONTH('Rent Roll'!$C12-1,0),$C16*$D16/$C$1,IF(P$3=EOMONTH('Rent Roll'!$D12,0),0,IF(NOT(O16=0),NOT(Index_운영!P38=0)*O16*(1+$E16*Index_운영!P170),$C16*$D16/$C$1*Index_운영!P38))),0)</f>
        <v>0</v>
      </c>
      <c r="Q16" s="589">
        <f>IFERROR(IF(Q$3=EOMONTH('Rent Roll'!$C12-1,0),$C16*$D16/$C$1,IF(Q$3=EOMONTH('Rent Roll'!$D12,0),0,IF(NOT(P16=0),NOT(Index_운영!Q38=0)*P16*(1+$E16*Index_운영!Q170),$C16*$D16/$C$1*Index_운영!Q38))),0)</f>
        <v>0</v>
      </c>
      <c r="R16" s="589">
        <f>IFERROR(IF(R$3=EOMONTH('Rent Roll'!$C12-1,0),$C16*$D16/$C$1,IF(R$3=EOMONTH('Rent Roll'!$D12,0),0,IF(NOT(Q16=0),NOT(Index_운영!R38=0)*Q16*(1+$E16*Index_운영!R170),$C16*$D16/$C$1*Index_운영!R38))),0)</f>
        <v>0</v>
      </c>
      <c r="S16" s="589">
        <f>IFERROR(IF(S$3=EOMONTH('Rent Roll'!$C12-1,0),$C16*$D16/$C$1,IF(S$3=EOMONTH('Rent Roll'!$D12,0),0,IF(NOT(R16=0),NOT(Index_운영!S38=0)*R16*(1+$E16*Index_운영!S170),$C16*$D16/$C$1*Index_운영!S38))),0)</f>
        <v>0</v>
      </c>
      <c r="T16" s="589">
        <f>IFERROR(IF(T$3=EOMONTH('Rent Roll'!$C12-1,0),$C16*$D16/$C$1,IF(T$3=EOMONTH('Rent Roll'!$D12,0),0,IF(NOT(S16=0),NOT(Index_운영!T38=0)*S16*(1+$E16*Index_운영!T170),$C16*$D16/$C$1*Index_운영!T38))),0)</f>
        <v>0</v>
      </c>
      <c r="U16" s="589">
        <f>IFERROR(IF(U$3=EOMONTH('Rent Roll'!$C12-1,0),$C16*$D16/$C$1,IF(U$3=EOMONTH('Rent Roll'!$D12,0),0,IF(NOT(T16=0),NOT(Index_운영!U38=0)*T16*(1+$E16*Index_운영!U170),$C16*$D16/$C$1*Index_운영!U38))),0)</f>
        <v>0</v>
      </c>
      <c r="V16" s="589">
        <f>IFERROR(IF(V$3=EOMONTH('Rent Roll'!$C12-1,0),$C16*$D16/$C$1,IF(V$3=EOMONTH('Rent Roll'!$D12,0),0,IF(NOT(U16=0),NOT(Index_운영!V38=0)*U16*(1+$E16*Index_운영!V170),$C16*$D16/$C$1*Index_운영!V38))),0)</f>
        <v>0</v>
      </c>
      <c r="W16" s="589">
        <f>IFERROR(IF(W$3=EOMONTH('Rent Roll'!$C12-1,0),$C16*$D16/$C$1,IF(W$3=EOMONTH('Rent Roll'!$D12,0),0,IF(NOT(V16=0),NOT(Index_운영!W38=0)*V16*(1+$E16*Index_운영!W170),$C16*$D16/$C$1*Index_운영!W38))),0)</f>
        <v>0</v>
      </c>
      <c r="X16" s="589">
        <f>IFERROR(IF(X$3=EOMONTH('Rent Roll'!$C12-1,0),$C16*$D16/$C$1,IF(X$3=EOMONTH('Rent Roll'!$D12,0),0,IF(NOT(W16=0),NOT(Index_운영!X38=0)*W16*(1+$E16*Index_운영!X170),$C16*$D16/$C$1*Index_운영!X38))),0)</f>
        <v>0</v>
      </c>
      <c r="Y16" s="589">
        <f>IFERROR(IF(Y$3=EOMONTH('Rent Roll'!$C12-1,0),$C16*$D16/$C$1,IF(Y$3=EOMONTH('Rent Roll'!$D12,0),0,IF(NOT(X16=0),NOT(Index_운영!Y38=0)*X16*(1+$E16*Index_운영!Y170),$C16*$D16/$C$1*Index_운영!Y38))),0)</f>
        <v>0</v>
      </c>
      <c r="Z16" s="589">
        <f>IFERROR(IF(Z$3=EOMONTH('Rent Roll'!$C12-1,0),$C16*$D16/$C$1,IF(Z$3=EOMONTH('Rent Roll'!$D12,0),0,IF(NOT(Y16=0),NOT(Index_운영!Z38=0)*Y16*(1+$E16*Index_운영!Z170),$C16*$D16/$C$1*Index_운영!Z38))),0)</f>
        <v>0</v>
      </c>
      <c r="AA16" s="589">
        <f>IFERROR(IF(AA$3=EOMONTH('Rent Roll'!$C12-1,0),$C16*$D16/$C$1,IF(AA$3=EOMONTH('Rent Roll'!$D12,0),0,IF(NOT(Z16=0),NOT(Index_운영!AA38=0)*Z16*(1+$E16*Index_운영!AA170),$C16*$D16/$C$1*Index_운영!AA38))),0)</f>
        <v>0</v>
      </c>
      <c r="AB16" s="589">
        <f>IFERROR(IF(AB$3=EOMONTH('Rent Roll'!$C12-1,0),$C16*$D16/$C$1,IF(AB$3=EOMONTH('Rent Roll'!$D12,0),0,IF(NOT(AA16=0),NOT(Index_운영!AB38=0)*AA16*(1+$E16*Index_운영!AB170),$C16*$D16/$C$1*Index_운영!AB38))),0)</f>
        <v>0</v>
      </c>
      <c r="AC16" s="589">
        <f>IFERROR(IF(AC$3=EOMONTH('Rent Roll'!$C12-1,0),$C16*$D16/$C$1,IF(AC$3=EOMONTH('Rent Roll'!$D12,0),0,IF(NOT(AB16=0),NOT(Index_운영!AC38=0)*AB16*(1+$E16*Index_운영!AC170),$C16*$D16/$C$1*Index_운영!AC38))),0)</f>
        <v>0</v>
      </c>
      <c r="AD16" s="589">
        <f>IFERROR(IF(AD$3=EOMONTH('Rent Roll'!$C12-1,0),$C16*$D16/$C$1,IF(AD$3=EOMONTH('Rent Roll'!$D12,0),0,IF(NOT(AC16=0),NOT(Index_운영!AD38=0)*AC16*(1+$E16*Index_운영!AD170),$C16*$D16/$C$1*Index_운영!AD38))),0)</f>
        <v>0</v>
      </c>
      <c r="AE16" s="589">
        <f>IFERROR(IF(AE$3=EOMONTH('Rent Roll'!$C12-1,0),$C16*$D16/$C$1,IF(AE$3=EOMONTH('Rent Roll'!$D12,0),0,IF(NOT(AD16=0),NOT(Index_운영!AE38=0)*AD16*(1+$E16*Index_운영!AE170),$C16*$D16/$C$1*Index_운영!AE38))),0)</f>
        <v>0</v>
      </c>
      <c r="AF16" s="589">
        <f>IFERROR(IF(AF$3=EOMONTH('Rent Roll'!$C12-1,0),$C16*$D16/$C$1,IF(AF$3=EOMONTH('Rent Roll'!$D12,0),0,IF(NOT(AE16=0),NOT(Index_운영!AF38=0)*AE16*(1+$E16*Index_운영!AF170),$C16*$D16/$C$1*Index_운영!AF38))),0)</f>
        <v>0</v>
      </c>
      <c r="AG16" s="589">
        <f>IFERROR(IF(AG$3=EOMONTH('Rent Roll'!$C12-1,0),$C16*$D16/$C$1,IF(AG$3=EOMONTH('Rent Roll'!$D12,0),0,IF(NOT(AF16=0),NOT(Index_운영!AG38=0)*AF16*(1+$E16*Index_운영!AG170),$C16*$D16/$C$1*Index_운영!AG38))),0)</f>
        <v>0</v>
      </c>
      <c r="AH16" s="589">
        <f>IFERROR(IF(AH$3=EOMONTH('Rent Roll'!$C12-1,0),$C16*$D16/$C$1,IF(AH$3=EOMONTH('Rent Roll'!$D12,0),0,IF(NOT(AG16=0),NOT(Index_운영!AH38=0)*AG16*(1+$E16*Index_운영!AH170),$C16*$D16/$C$1*Index_운영!AH38))),0)</f>
        <v>0</v>
      </c>
      <c r="AI16" s="589">
        <f>IFERROR(IF(AI$3=EOMONTH('Rent Roll'!$C12-1,0),$C16*$D16/$C$1,IF(AI$3=EOMONTH('Rent Roll'!$D12,0),0,IF(NOT(AH16=0),NOT(Index_운영!AI38=0)*AH16*(1+$E16*Index_운영!AI170),$C16*$D16/$C$1*Index_운영!AI38))),0)</f>
        <v>0</v>
      </c>
      <c r="AJ16" s="589">
        <f>IFERROR(IF(AJ$3=EOMONTH('Rent Roll'!$C12-1,0),$C16*$D16/$C$1,IF(AJ$3=EOMONTH('Rent Roll'!$D12,0),0,IF(NOT(AI16=0),NOT(Index_운영!AJ38=0)*AI16*(1+$E16*Index_운영!AJ170),$C16*$D16/$C$1*Index_운영!AJ38))),0)</f>
        <v>0</v>
      </c>
      <c r="AK16" s="589">
        <f>IFERROR(IF(AK$3=EOMONTH('Rent Roll'!$C12-1,0),$C16*$D16/$C$1,IF(AK$3=EOMONTH('Rent Roll'!$D12,0),0,IF(NOT(AJ16=0),NOT(Index_운영!AK38=0)*AJ16*(1+$E16*Index_운영!AK170),$C16*$D16/$C$1*Index_운영!AK38))),0)</f>
        <v>0</v>
      </c>
      <c r="AL16" s="589">
        <f>IFERROR(IF(AL$3=EOMONTH('Rent Roll'!$C12-1,0),$C16*$D16/$C$1,IF(AL$3=EOMONTH('Rent Roll'!$D12,0),0,IF(NOT(AK16=0),NOT(Index_운영!AL38=0)*AK16*(1+$E16*Index_운영!AL170),$C16*$D16/$C$1*Index_운영!AL38))),0)</f>
        <v>0</v>
      </c>
      <c r="AM16" s="589">
        <f>IFERROR(IF(AM$3=EOMONTH('Rent Roll'!$C12-1,0),$C16*$D16/$C$1,IF(AM$3=EOMONTH('Rent Roll'!$D12,0),0,IF(NOT(AL16=0),NOT(Index_운영!AM38=0)*AL16*(1+$E16*Index_운영!AM170),$C16*$D16/$C$1*Index_운영!AM38))),0)</f>
        <v>0</v>
      </c>
      <c r="AN16" s="589">
        <f>IFERROR(IF(AN$3=EOMONTH('Rent Roll'!$C12-1,0),$C16*$D16/$C$1,IF(AN$3=EOMONTH('Rent Roll'!$D12,0),0,IF(NOT(AM16=0),NOT(Index_운영!AN38=0)*AM16*(1+$E16*Index_운영!AN170),$C16*$D16/$C$1*Index_운영!AN38))),0)</f>
        <v>0</v>
      </c>
      <c r="AO16" s="589">
        <f>IFERROR(IF(AO$3=EOMONTH('Rent Roll'!$C12-1,0),$C16*$D16/$C$1,IF(AO$3=EOMONTH('Rent Roll'!$D12,0),0,IF(NOT(AN16=0),NOT(Index_운영!AO38=0)*AN16*(1+$E16*Index_운영!AO170),$C16*$D16/$C$1*Index_운영!AO38))),0)</f>
        <v>0</v>
      </c>
      <c r="AP16" s="589">
        <f>IFERROR(IF(AP$3=EOMONTH('Rent Roll'!$C12-1,0),$C16*$D16/$C$1,IF(AP$3=EOMONTH('Rent Roll'!$D12,0),0,IF(NOT(AO16=0),NOT(Index_운영!AP38=0)*AO16*(1+$E16*Index_운영!AP170),$C16*$D16/$C$1*Index_운영!AP38))),0)</f>
        <v>0</v>
      </c>
      <c r="AQ16" s="589">
        <f>IFERROR(IF(AQ$3=EOMONTH('Rent Roll'!$C12-1,0),$C16*$D16/$C$1,IF(AQ$3=EOMONTH('Rent Roll'!$D12,0),0,IF(NOT(AP16=0),NOT(Index_운영!AQ38=0)*AP16*(1+$E16*Index_운영!AQ170),$C16*$D16/$C$1*Index_운영!AQ38))),0)</f>
        <v>0</v>
      </c>
      <c r="AR16" s="589">
        <f>IFERROR(IF(AR$3=EOMONTH('Rent Roll'!$C12-1,0),$C16*$D16/$C$1,IF(AR$3=EOMONTH('Rent Roll'!$D12,0),0,IF(NOT(AQ16=0),NOT(Index_운영!AR38=0)*AQ16*(1+$E16*Index_운영!AR170),$C16*$D16/$C$1*Index_운영!AR38))),0)</f>
        <v>0</v>
      </c>
      <c r="AS16" s="589">
        <f>IFERROR(IF(AS$3=EOMONTH('Rent Roll'!$C12-1,0),$C16*$D16/$C$1,IF(AS$3=EOMONTH('Rent Roll'!$D12,0),0,IF(NOT(AR16=0),NOT(Index_운영!AS38=0)*AR16*(1+$E16*Index_운영!AS170),$C16*$D16/$C$1*Index_운영!AS38))),0)</f>
        <v>0</v>
      </c>
      <c r="AT16" s="589">
        <f>IFERROR(IF(AT$3=EOMONTH('Rent Roll'!$C12-1,0),$C16*$D16/$C$1,IF(AT$3=EOMONTH('Rent Roll'!$D12,0),0,IF(NOT(AS16=0),NOT(Index_운영!AT38=0)*AS16*(1+$E16*Index_운영!AT170),$C16*$D16/$C$1*Index_운영!AT38))),0)</f>
        <v>0</v>
      </c>
      <c r="AU16" s="589">
        <f>IFERROR(IF(AU$3=EOMONTH('Rent Roll'!$C12-1,0),$C16*$D16/$C$1,IF(AU$3=EOMONTH('Rent Roll'!$D12,0),0,IF(NOT(AT16=0),NOT(Index_운영!AU38=0)*AT16*(1+$E16*Index_운영!AU170),$C16*$D16/$C$1*Index_운영!AU38))),0)</f>
        <v>0</v>
      </c>
      <c r="AV16" s="589">
        <f>IFERROR(IF(AV$3=EOMONTH('Rent Roll'!$C12-1,0),$C16*$D16/$C$1,IF(AV$3=EOMONTH('Rent Roll'!$D12,0),0,IF(NOT(AU16=0),NOT(Index_운영!AV38=0)*AU16*(1+$E16*Index_운영!AV170),$C16*$D16/$C$1*Index_운영!AV38))),0)</f>
        <v>0</v>
      </c>
      <c r="AW16" s="589">
        <f>IFERROR(IF(AW$3=EOMONTH('Rent Roll'!$C12-1,0),$C16*$D16/$C$1,IF(AW$3=EOMONTH('Rent Roll'!$D12,0),0,IF(NOT(AV16=0),NOT(Index_운영!AW38=0)*AV16*(1+$E16*Index_운영!AW170),$C16*$D16/$C$1*Index_운영!AW38))),0)</f>
        <v>0</v>
      </c>
      <c r="AX16" s="589">
        <f>IFERROR(IF(AX$3=EOMONTH('Rent Roll'!$C12-1,0),$C16*$D16/$C$1,IF(AX$3=EOMONTH('Rent Roll'!$D12,0),0,IF(NOT(AW16=0),NOT(Index_운영!AX38=0)*AW16*(1+$E16*Index_운영!AX170),$C16*$D16/$C$1*Index_운영!AX38))),0)</f>
        <v>0</v>
      </c>
      <c r="AY16" s="589">
        <f>IFERROR(IF(AY$3=EOMONTH('Rent Roll'!$C12-1,0),$C16*$D16/$C$1,IF(AY$3=EOMONTH('Rent Roll'!$D12,0),0,IF(NOT(AX16=0),NOT(Index_운영!AY38=0)*AX16*(1+$E16*Index_운영!AY170),$C16*$D16/$C$1*Index_운영!AY38))),0)</f>
        <v>0</v>
      </c>
      <c r="AZ16" s="589">
        <f>IFERROR(IF(AZ$3=EOMONTH('Rent Roll'!$C12-1,0),$C16*$D16/$C$1,IF(AZ$3=EOMONTH('Rent Roll'!$D12,0),0,IF(NOT(AY16=0),NOT(Index_운영!AZ38=0)*AY16*(1+$E16*Index_운영!AZ170),$C16*$D16/$C$1*Index_운영!AZ38))),0)</f>
        <v>0</v>
      </c>
      <c r="BA16" s="589">
        <f>IFERROR(IF(BA$3=EOMONTH('Rent Roll'!$C12-1,0),$C16*$D16/$C$1,IF(BA$3=EOMONTH('Rent Roll'!$D12,0),0,IF(NOT(AZ16=0),NOT(Index_운영!BA38=0)*AZ16*(1+$E16*Index_운영!BA170),$C16*$D16/$C$1*Index_운영!BA38))),0)</f>
        <v>0</v>
      </c>
      <c r="BB16" s="589">
        <f>IFERROR(IF(BB$3=EOMONTH('Rent Roll'!$C12-1,0),$C16*$D16/$C$1,IF(BB$3=EOMONTH('Rent Roll'!$D12,0),0,IF(NOT(BA16=0),NOT(Index_운영!BB38=0)*BA16*(1+$E16*Index_운영!BB170),$C16*$D16/$C$1*Index_운영!BB38))),0)</f>
        <v>0</v>
      </c>
      <c r="BC16" s="589">
        <f>IFERROR(IF(BC$3=EOMONTH('Rent Roll'!$C12-1,0),$C16*$D16/$C$1,IF(BC$3=EOMONTH('Rent Roll'!$D12,0),0,IF(NOT(BB16=0),NOT(Index_운영!BC38=0)*BB16*(1+$E16*Index_운영!BC170),$C16*$D16/$C$1*Index_운영!BC38))),0)</f>
        <v>0</v>
      </c>
      <c r="BD16" s="589">
        <f>IFERROR(IF(BD$3=EOMONTH('Rent Roll'!$C12-1,0),$C16*$D16/$C$1,IF(BD$3=EOMONTH('Rent Roll'!$D12,0),0,IF(NOT(BC16=0),NOT(Index_운영!BD38=0)*BC16*(1+$E16*Index_운영!BD170),$C16*$D16/$C$1*Index_운영!BD38))),0)</f>
        <v>0</v>
      </c>
      <c r="BE16" s="589">
        <f>IFERROR(IF(BE$3=EOMONTH('Rent Roll'!$C12-1,0),$C16*$D16/$C$1,IF(BE$3=EOMONTH('Rent Roll'!$D12,0),0,IF(NOT(BD16=0),NOT(Index_운영!BE38=0)*BD16*(1+$E16*Index_운영!BE170),$C16*$D16/$C$1*Index_운영!BE38))),0)</f>
        <v>0</v>
      </c>
      <c r="BF16" s="589">
        <f>IFERROR(IF(BF$3=EOMONTH('Rent Roll'!$C12-1,0),$C16*$D16/$C$1,IF(BF$3=EOMONTH('Rent Roll'!$D12,0),0,IF(NOT(BE16=0),NOT(Index_운영!BF38=0)*BE16*(1+$E16*Index_운영!BF170),$C16*$D16/$C$1*Index_운영!BF38))),0)</f>
        <v>0</v>
      </c>
      <c r="BG16" s="589">
        <f>IFERROR(IF(BG$3=EOMONTH('Rent Roll'!$C12-1,0),$C16*$D16/$C$1,IF(BG$3=EOMONTH('Rent Roll'!$D12,0),0,IF(NOT(BF16=0),NOT(Index_운영!BG38=0)*BF16*(1+$E16*Index_운영!BG170),$C16*$D16/$C$1*Index_운영!BG38))),0)</f>
        <v>0</v>
      </c>
      <c r="BH16" s="589">
        <f>IFERROR(IF(BH$3=EOMONTH('Rent Roll'!$C12-1,0),$C16*$D16/$C$1,IF(BH$3=EOMONTH('Rent Roll'!$D12,0),0,IF(NOT(BG16=0),NOT(Index_운영!BH38=0)*BG16*(1+$E16*Index_운영!BH170),$C16*$D16/$C$1*Index_운영!BH38))),0)</f>
        <v>0</v>
      </c>
      <c r="BI16" s="589">
        <f>IFERROR(IF(BI$3=EOMONTH('Rent Roll'!$C12-1,0),$C16*$D16/$C$1,IF(BI$3=EOMONTH('Rent Roll'!$D12,0),0,IF(NOT(BH16=0),NOT(Index_운영!BI38=0)*BH16*(1+$E16*Index_운영!BI170),$C16*$D16/$C$1*Index_운영!BI38))),0)</f>
        <v>0</v>
      </c>
      <c r="BJ16" s="589">
        <f>IFERROR(IF(BJ$3=EOMONTH('Rent Roll'!$C12-1,0),$C16*$D16/$C$1,IF(BJ$3=EOMONTH('Rent Roll'!$D12,0),0,IF(NOT(BI16=0),NOT(Index_운영!BJ38=0)*BI16*(1+$E16*Index_운영!BJ170),$C16*$D16/$C$1*Index_운영!BJ38))),0)</f>
        <v>0</v>
      </c>
      <c r="BK16" s="589">
        <f>IFERROR(IF(BK$3=EOMONTH('Rent Roll'!$C12-1,0),$C16*$D16/$C$1,IF(BK$3=EOMONTH('Rent Roll'!$D12,0),0,IF(NOT(BJ16=0),NOT(Index_운영!BK38=0)*BJ16*(1+$E16*Index_운영!BK170),$C16*$D16/$C$1*Index_운영!BK38))),0)</f>
        <v>0</v>
      </c>
      <c r="BL16" s="589">
        <f>IFERROR(IF(BL$3=EOMONTH('Rent Roll'!$C12-1,0),$C16*$D16/$C$1,IF(BL$3=EOMONTH('Rent Roll'!$D12,0),0,IF(NOT(BK16=0),NOT(Index_운영!BL38=0)*BK16*(1+$E16*Index_운영!BL170),$C16*$D16/$C$1*Index_운영!BL38))),0)</f>
        <v>0</v>
      </c>
      <c r="BM16" s="589">
        <f>IFERROR(IF(BM$3=EOMONTH('Rent Roll'!$C12-1,0),$C16*$D16/$C$1,IF(BM$3=EOMONTH('Rent Roll'!$D12,0),0,IF(NOT(BL16=0),NOT(Index_운영!BM38=0)*BL16*(1+$E16*Index_운영!BM170),$C16*$D16/$C$1*Index_운영!BM38))),0)</f>
        <v>0</v>
      </c>
      <c r="BN16" s="589">
        <f>IFERROR(IF(BN$3=EOMONTH('Rent Roll'!$C12-1,0),$C16*$D16/$C$1,IF(BN$3=EOMONTH('Rent Roll'!$D12,0),0,IF(NOT(BM16=0),NOT(Index_운영!BN38=0)*BM16*(1+$E16*Index_운영!BN170),$C16*$D16/$C$1*Index_운영!BN38))),0)</f>
        <v>0</v>
      </c>
      <c r="BO16" s="589">
        <f>IFERROR(IF(BO$3=EOMONTH('Rent Roll'!$C12-1,0),$C16*$D16/$C$1,IF(BO$3=EOMONTH('Rent Roll'!$D12,0),0,IF(NOT(BN16=0),NOT(Index_운영!BO38=0)*BN16*(1+$E16*Index_운영!BO170),$C16*$D16/$C$1*Index_운영!BO38))),0)</f>
        <v>0</v>
      </c>
      <c r="BP16" s="589">
        <f>IFERROR(IF(BP$3=EOMONTH('Rent Roll'!$C12-1,0),$C16*$D16/$C$1,IF(BP$3=EOMONTH('Rent Roll'!$D12,0),0,IF(NOT(BO16=0),NOT(Index_운영!BP38=0)*BO16*(1+$E16*Index_운영!BP170),$C16*$D16/$C$1*Index_운영!BP38))),0)</f>
        <v>0</v>
      </c>
      <c r="BQ16" s="589">
        <f>IFERROR(IF(BQ$3=EOMONTH('Rent Roll'!$C12-1,0),$C16*$D16/$C$1,IF(BQ$3=EOMONTH('Rent Roll'!$D12,0),0,IF(NOT(BP16=0),NOT(Index_운영!BQ38=0)*BP16*(1+$E16*Index_운영!BQ170),$C16*$D16/$C$1*Index_운영!BQ38))),0)</f>
        <v>0</v>
      </c>
      <c r="BR16" s="589">
        <f>IFERROR(IF(BR$3=EOMONTH('Rent Roll'!$C12-1,0),$C16*$D16/$C$1,IF(BR$3=EOMONTH('Rent Roll'!$D12,0),0,IF(NOT(BQ16=0),NOT(Index_운영!BR38=0)*BQ16*(1+$E16*Index_운영!BR170),$C16*$D16/$C$1*Index_운영!BR38))),0)</f>
        <v>0</v>
      </c>
      <c r="BS16" s="589">
        <f>IFERROR(IF(BS$3=EOMONTH('Rent Roll'!$C12-1,0),$C16*$D16/$C$1,IF(BS$3=EOMONTH('Rent Roll'!$D12,0),0,IF(NOT(BR16=0),NOT(Index_운영!BS38=0)*BR16*(1+$E16*Index_운영!BS170),$C16*$D16/$C$1*Index_운영!BS38))),0)</f>
        <v>0</v>
      </c>
      <c r="BT16" s="589">
        <f>IFERROR(IF(BT$3=EOMONTH('Rent Roll'!$C12-1,0),$C16*$D16/$C$1,IF(BT$3=EOMONTH('Rent Roll'!$D12,0),0,IF(NOT(BS16=0),NOT(Index_운영!BT38=0)*BS16*(1+$E16*Index_운영!BT170),$C16*$D16/$C$1*Index_운영!BT38))),0)</f>
        <v>0</v>
      </c>
      <c r="BU16" s="589">
        <f>IFERROR(IF(BU$3=EOMONTH('Rent Roll'!$C12-1,0),$C16*$D16/$C$1,IF(BU$3=EOMONTH('Rent Roll'!$D12,0),0,IF(NOT(BT16=0),NOT(Index_운영!BU38=0)*BT16*(1+$E16*Index_운영!BU170),$C16*$D16/$C$1*Index_운영!BU38))),0)</f>
        <v>0</v>
      </c>
      <c r="BV16" s="589">
        <f>IFERROR(IF(BV$3=EOMONTH('Rent Roll'!$C12-1,0),$C16*$D16/$C$1,IF(BV$3=EOMONTH('Rent Roll'!$D12,0),0,IF(NOT(BU16=0),NOT(Index_운영!BV38=0)*BU16*(1+$E16*Index_운영!BV170),$C16*$D16/$C$1*Index_운영!BV38))),0)</f>
        <v>0</v>
      </c>
      <c r="BW16" s="589">
        <f>IFERROR(IF(BW$3=EOMONTH('Rent Roll'!$C12-1,0),$C16*$D16/$C$1,IF(BW$3=EOMONTH('Rent Roll'!$D12,0),0,IF(NOT(BV16=0),NOT(Index_운영!BW38=0)*BV16*(1+$E16*Index_운영!BW170),$C16*$D16/$C$1*Index_운영!BW38))),0)</f>
        <v>0</v>
      </c>
      <c r="BX16" s="589">
        <f>IFERROR(IF(BX$3=EOMONTH('Rent Roll'!$C12-1,0),$C16*$D16/$C$1,IF(BX$3=EOMONTH('Rent Roll'!$D12,0),0,IF(NOT(BW16=0),NOT(Index_운영!BX38=0)*BW16*(1+$E16*Index_운영!BX170),$C16*$D16/$C$1*Index_운영!BX38))),0)</f>
        <v>0</v>
      </c>
      <c r="BY16" s="589">
        <f>IFERROR(IF(BY$3=EOMONTH('Rent Roll'!$C12-1,0),$C16*$D16/$C$1,IF(BY$3=EOMONTH('Rent Roll'!$D12,0),0,IF(NOT(BX16=0),NOT(Index_운영!BY38=0)*BX16*(1+$E16*Index_운영!BY170),$C16*$D16/$C$1*Index_운영!BY38))),0)</f>
        <v>0</v>
      </c>
      <c r="BZ16" s="589">
        <f>IFERROR(IF(BZ$3=EOMONTH('Rent Roll'!$C12-1,0),$C16*$D16/$C$1,IF(BZ$3=EOMONTH('Rent Roll'!$D12,0),0,IF(NOT(BY16=0),NOT(Index_운영!BZ38=0)*BY16*(1+$E16*Index_운영!BZ170),$C16*$D16/$C$1*Index_운영!BZ38))),0)</f>
        <v>0</v>
      </c>
      <c r="CA16" s="589">
        <f>IFERROR(IF(CA$3=EOMONTH('Rent Roll'!$C12-1,0),$C16*$D16/$C$1,IF(CA$3=EOMONTH('Rent Roll'!$D12,0),0,IF(NOT(BZ16=0),NOT(Index_운영!CA38=0)*BZ16*(1+$E16*Index_운영!CA170),$C16*$D16/$C$1*Index_운영!CA38))),0)</f>
        <v>0</v>
      </c>
      <c r="CB16" s="589">
        <f>IFERROR(IF(CB$3=EOMONTH('Rent Roll'!$C12-1,0),$C16*$D16/$C$1,IF(CB$3=EOMONTH('Rent Roll'!$D12,0),0,IF(NOT(CA16=0),NOT(Index_운영!CB38=0)*CA16*(1+$E16*Index_운영!CB170),$C16*$D16/$C$1*Index_운영!CB38))),0)</f>
        <v>0</v>
      </c>
      <c r="CC16" s="589">
        <f>IFERROR(IF(CC$3=EOMONTH('Rent Roll'!$C12-1,0),$C16*$D16/$C$1,IF(CC$3=EOMONTH('Rent Roll'!$D12,0),0,IF(NOT(CB16=0),NOT(Index_운영!CC38=0)*CB16*(1+$E16*Index_운영!CC170),$C16*$D16/$C$1*Index_운영!CC38))),0)</f>
        <v>0</v>
      </c>
      <c r="CD16" s="589">
        <f>IFERROR(IF(CD$3=EOMONTH('Rent Roll'!$C12-1,0),$C16*$D16/$C$1,IF(CD$3=EOMONTH('Rent Roll'!$D12,0),0,IF(NOT(CC16=0),NOT(Index_운영!CD38=0)*CC16*(1+$E16*Index_운영!CD170),$C16*$D16/$C$1*Index_운영!CD38))),0)</f>
        <v>0</v>
      </c>
      <c r="CE16" s="589">
        <f>IFERROR(IF(CE$3=EOMONTH('Rent Roll'!$C12-1,0),$C16*$D16/$C$1,IF(CE$3=EOMONTH('Rent Roll'!$D12,0),0,IF(NOT(CD16=0),NOT(Index_운영!CE38=0)*CD16*(1+$E16*Index_운영!CE170),$C16*$D16/$C$1*Index_운영!CE38))),0)</f>
        <v>0</v>
      </c>
      <c r="CF16" s="589">
        <f>IFERROR(IF(CF$3=EOMONTH('Rent Roll'!$C12-1,0),$C16*$D16/$C$1,IF(CF$3=EOMONTH('Rent Roll'!$D12,0),0,IF(NOT(CE16=0),NOT(Index_운영!CF38=0)*CE16*(1+$E16*Index_운영!CF170),$C16*$D16/$C$1*Index_운영!CF38))),0)</f>
        <v>0</v>
      </c>
      <c r="CG16" s="589">
        <f>IFERROR(IF(CG$3=EOMONTH('Rent Roll'!$C12-1,0),$C16*$D16/$C$1,IF(CG$3=EOMONTH('Rent Roll'!$D12,0),0,IF(NOT(CF16=0),NOT(Index_운영!CG38=0)*CF16*(1+$E16*Index_운영!CG170),$C16*$D16/$C$1*Index_운영!CG38))),0)</f>
        <v>0</v>
      </c>
      <c r="CH16" s="589">
        <f>IFERROR(IF(CH$3=EOMONTH('Rent Roll'!$C12-1,0),$C16*$D16/$C$1,IF(CH$3=EOMONTH('Rent Roll'!$D12,0),0,IF(NOT(CG16=0),NOT(Index_운영!CH38=0)*CG16*(1+$E16*Index_운영!CH170),$C16*$D16/$C$1*Index_운영!CH38))),0)</f>
        <v>0</v>
      </c>
      <c r="CI16" s="589">
        <f>IFERROR(IF(CI$3=EOMONTH('Rent Roll'!$C12-1,0),$C16*$D16/$C$1,IF(CI$3=EOMONTH('Rent Roll'!$D12,0),0,IF(NOT(CH16=0),NOT(Index_운영!CI38=0)*CH16*(1+$E16*Index_운영!CI170),$C16*$D16/$C$1*Index_운영!CI38))),0)</f>
        <v>0</v>
      </c>
      <c r="CJ16" s="589">
        <f>IFERROR(IF(CJ$3=EOMONTH('Rent Roll'!$C12-1,0),$C16*$D16/$C$1,IF(CJ$3=EOMONTH('Rent Roll'!$D12,0),0,IF(NOT(CI16=0),NOT(Index_운영!CJ38=0)*CI16*(1+$E16*Index_운영!CJ170),$C16*$D16/$C$1*Index_운영!CJ38))),0)</f>
        <v>0</v>
      </c>
      <c r="CK16" s="589">
        <f>IFERROR(IF(CK$3=EOMONTH('Rent Roll'!$C12-1,0),$C16*$D16/$C$1,IF(CK$3=EOMONTH('Rent Roll'!$D12,0),0,IF(NOT(CJ16=0),NOT(Index_운영!CK38=0)*CJ16*(1+$E16*Index_운영!CK170),$C16*$D16/$C$1*Index_운영!CK38))),0)</f>
        <v>0</v>
      </c>
      <c r="CL16" s="589">
        <f>IFERROR(IF(CL$3=EOMONTH('Rent Roll'!$C12-1,0),$C16*$D16/$C$1,IF(CL$3=EOMONTH('Rent Roll'!$D12,0),0,IF(NOT(CK16=0),NOT(Index_운영!CL38=0)*CK16*(1+$E16*Index_운영!CL170),$C16*$D16/$C$1*Index_운영!CL38))),0)</f>
        <v>0</v>
      </c>
      <c r="CM16" s="589">
        <f>IFERROR(IF(CM$3=EOMONTH('Rent Roll'!$C12-1,0),$C16*$D16/$C$1,IF(CM$3=EOMONTH('Rent Roll'!$D12,0),0,IF(NOT(CL16=0),NOT(Index_운영!CM38=0)*CL16*(1+$E16*Index_운영!CM170),$C16*$D16/$C$1*Index_운영!CM38))),0)</f>
        <v>0</v>
      </c>
      <c r="CN16" s="589">
        <f>IFERROR(IF(CN$3=EOMONTH('Rent Roll'!$C12-1,0),$C16*$D16/$C$1,IF(CN$3=EOMONTH('Rent Roll'!$D12,0),0,IF(NOT(CM16=0),NOT(Index_운영!CN38=0)*CM16*(1+$E16*Index_운영!CN170),$C16*$D16/$C$1*Index_운영!CN38))),0)</f>
        <v>0</v>
      </c>
      <c r="CO16" s="589">
        <f>IFERROR(IF(CO$3=EOMONTH('Rent Roll'!$C12-1,0),$C16*$D16/$C$1,IF(CO$3=EOMONTH('Rent Roll'!$D12,0),0,IF(NOT(CN16=0),NOT(Index_운영!CO38=0)*CN16*(1+$E16*Index_운영!CO170),$C16*$D16/$C$1*Index_운영!CO38))),0)</f>
        <v>0</v>
      </c>
      <c r="CP16" s="589">
        <f>IFERROR(IF(CP$3=EOMONTH('Rent Roll'!$C12-1,0),$C16*$D16/$C$1,IF(CP$3=EOMONTH('Rent Roll'!$D12,0),0,IF(NOT(CO16=0),NOT(Index_운영!CP38=0)*CO16*(1+$E16*Index_운영!CP170),$C16*$D16/$C$1*Index_운영!CP38))),0)</f>
        <v>0</v>
      </c>
      <c r="CQ16" s="589">
        <f>IFERROR(IF(CQ$3=EOMONTH('Rent Roll'!$C12-1,0),$C16*$D16/$C$1,IF(CQ$3=EOMONTH('Rent Roll'!$D12,0),0,IF(NOT(CP16=0),NOT(Index_운영!CQ38=0)*CP16*(1+$E16*Index_운영!CQ170),$C16*$D16/$C$1*Index_운영!CQ38))),0)</f>
        <v>0</v>
      </c>
      <c r="CR16" s="589">
        <f>IFERROR(IF(CR$3=EOMONTH('Rent Roll'!$C12-1,0),$C16*$D16/$C$1,IF(CR$3=EOMONTH('Rent Roll'!$D12,0),0,IF(NOT(CQ16=0),NOT(Index_운영!CR38=0)*CQ16*(1+$E16*Index_운영!CR170),$C16*$D16/$C$1*Index_운영!CR38))),0)</f>
        <v>0</v>
      </c>
      <c r="CS16" s="589">
        <f>IFERROR(IF(CS$3=EOMONTH('Rent Roll'!$C12-1,0),$C16*$D16/$C$1,IF(CS$3=EOMONTH('Rent Roll'!$D12,0),0,IF(NOT(CR16=0),NOT(Index_운영!CS38=0)*CR16*(1+$E16*Index_운영!CS170),$C16*$D16/$C$1*Index_운영!CS38))),0)</f>
        <v>0</v>
      </c>
      <c r="CT16" s="589">
        <f>IFERROR(IF(CT$3=EOMONTH('Rent Roll'!$C12-1,0),$C16*$D16/$C$1,IF(CT$3=EOMONTH('Rent Roll'!$D12,0),0,IF(NOT(CS16=0),NOT(Index_운영!CT38=0)*CS16*(1+$E16*Index_운영!CT170),$C16*$D16/$C$1*Index_운영!CT38))),0)</f>
        <v>0</v>
      </c>
      <c r="CU16" s="589">
        <f>IFERROR(IF(CU$3=EOMONTH('Rent Roll'!$C12-1,0),$C16*$D16/$C$1,IF(CU$3=EOMONTH('Rent Roll'!$D12,0),0,IF(NOT(CT16=0),NOT(Index_운영!CU38=0)*CT16*(1+$E16*Index_운영!CU170),$C16*$D16/$C$1*Index_운영!CU38))),0)</f>
        <v>0</v>
      </c>
      <c r="CV16" s="589">
        <f>IFERROR(IF(CV$3=EOMONTH('Rent Roll'!$C12-1,0),$C16*$D16/$C$1,IF(CV$3=EOMONTH('Rent Roll'!$D12,0),0,IF(NOT(CU16=0),NOT(Index_운영!CV38=0)*CU16*(1+$E16*Index_운영!CV170),$C16*$D16/$C$1*Index_운영!CV38))),0)</f>
        <v>0</v>
      </c>
      <c r="CW16" s="589">
        <f>IFERROR(IF(CW$3=EOMONTH('Rent Roll'!$C12-1,0),$C16*$D16/$C$1,IF(CW$3=EOMONTH('Rent Roll'!$D12,0),0,IF(NOT(CV16=0),NOT(Index_운영!CW38=0)*CV16*(1+$E16*Index_운영!CW170),$C16*$D16/$C$1*Index_운영!CW38))),0)</f>
        <v>0</v>
      </c>
      <c r="CX16" s="589">
        <f>IFERROR(IF(CX$3=EOMONTH('Rent Roll'!$C12-1,0),$C16*$D16/$C$1,IF(CX$3=EOMONTH('Rent Roll'!$D12,0),0,IF(NOT(CW16=0),NOT(Index_운영!CX38=0)*CW16*(1+$E16*Index_운영!CX170),$C16*$D16/$C$1*Index_운영!CX38))),0)</f>
        <v>0</v>
      </c>
      <c r="CY16" s="589">
        <f>IFERROR(IF(CY$3=EOMONTH('Rent Roll'!$C12-1,0),$C16*$D16/$C$1,IF(CY$3=EOMONTH('Rent Roll'!$D12,0),0,IF(NOT(CX16=0),NOT(Index_운영!CY38=0)*CX16*(1+$E16*Index_운영!CY170),$C16*$D16/$C$1*Index_운영!CY38))),0)</f>
        <v>0</v>
      </c>
      <c r="CZ16" s="589">
        <f>IFERROR(IF(CZ$3=EOMONTH('Rent Roll'!$C12-1,0),$C16*$D16/$C$1,IF(CZ$3=EOMONTH('Rent Roll'!$D12,0),0,IF(NOT(CY16=0),NOT(Index_운영!CZ38=0)*CY16*(1+$E16*Index_운영!CZ170),$C16*$D16/$C$1*Index_운영!CZ38))),0)</f>
        <v>0</v>
      </c>
      <c r="DA16" s="589">
        <f>IFERROR(IF(DA$3=EOMONTH('Rent Roll'!$C12-1,0),$C16*$D16/$C$1,IF(DA$3=EOMONTH('Rent Roll'!$D12,0),0,IF(NOT(CZ16=0),NOT(Index_운영!DA38=0)*CZ16*(1+$E16*Index_운영!DA170),$C16*$D16/$C$1*Index_운영!DA38))),0)</f>
        <v>0</v>
      </c>
      <c r="DB16" s="589">
        <f>IFERROR(IF(DB$3=EOMONTH('Rent Roll'!$C12-1,0),$C16*$D16/$C$1,IF(DB$3=EOMONTH('Rent Roll'!$D12,0),0,IF(NOT(DA16=0),NOT(Index_운영!DB38=0)*DA16*(1+$E16*Index_운영!DB170),$C16*$D16/$C$1*Index_운영!DB38))),0)</f>
        <v>0</v>
      </c>
      <c r="DC16" s="589">
        <f>IFERROR(IF(DC$3=EOMONTH('Rent Roll'!$C12-1,0),$C16*$D16/$C$1,IF(DC$3=EOMONTH('Rent Roll'!$D12,0),0,IF(NOT(DB16=0),NOT(Index_운영!DC38=0)*DB16*(1+$E16*Index_운영!DC170),$C16*$D16/$C$1*Index_운영!DC38))),0)</f>
        <v>0</v>
      </c>
      <c r="DD16" s="589">
        <f>IFERROR(IF(DD$3=EOMONTH('Rent Roll'!$C12-1,0),$C16*$D16/$C$1,IF(DD$3=EOMONTH('Rent Roll'!$D12,0),0,IF(NOT(DC16=0),NOT(Index_운영!DD38=0)*DC16*(1+$E16*Index_운영!DD170),$C16*$D16/$C$1*Index_운영!DD38))),0)</f>
        <v>0</v>
      </c>
      <c r="DE16" s="589">
        <f>IFERROR(IF(DE$3=EOMONTH('Rent Roll'!$C12-1,0),$C16*$D16/$C$1,IF(DE$3=EOMONTH('Rent Roll'!$D12,0),0,IF(NOT(DD16=0),NOT(Index_운영!DE38=0)*DD16*(1+$E16*Index_운영!DE170),$C16*$D16/$C$1*Index_운영!DE38))),0)</f>
        <v>0</v>
      </c>
      <c r="DF16" s="589">
        <f>IFERROR(IF(DF$3=EOMONTH('Rent Roll'!$C12-1,0),$C16*$D16/$C$1,IF(DF$3=EOMONTH('Rent Roll'!$D12,0),0,IF(NOT(DE16=0),NOT(Index_운영!DF38=0)*DE16*(1+$E16*Index_운영!DF170),$C16*$D16/$C$1*Index_운영!DF38))),0)</f>
        <v>0</v>
      </c>
      <c r="DG16" s="589">
        <f>IFERROR(IF(DG$3=EOMONTH('Rent Roll'!$C12-1,0),$C16*$D16/$C$1,IF(DG$3=EOMONTH('Rent Roll'!$D12,0),0,IF(NOT(DF16=0),NOT(Index_운영!DG38=0)*DF16*(1+$E16*Index_운영!DG170),$C16*$D16/$C$1*Index_운영!DG38))),0)</f>
        <v>0</v>
      </c>
      <c r="DH16" s="589">
        <f>IFERROR(IF(DH$3=EOMONTH('Rent Roll'!$C12-1,0),$C16*$D16/$C$1,IF(DH$3=EOMONTH('Rent Roll'!$D12,0),0,IF(NOT(DG16=0),NOT(Index_운영!DH38=0)*DG16*(1+$E16*Index_운영!DH170),$C16*$D16/$C$1*Index_운영!DH38))),0)</f>
        <v>0</v>
      </c>
      <c r="DI16" s="589">
        <f>IFERROR(IF(DI$3=EOMONTH('Rent Roll'!$C12-1,0),$C16*$D16/$C$1,IF(DI$3=EOMONTH('Rent Roll'!$D12,0),0,IF(NOT(DH16=0),NOT(Index_운영!DI38=0)*DH16*(1+$E16*Index_운영!DI170),$C16*$D16/$C$1*Index_운영!DI38))),0)</f>
        <v>0</v>
      </c>
      <c r="DJ16" s="589">
        <f>IFERROR(IF(DJ$3=EOMONTH('Rent Roll'!$C12-1,0),$C16*$D16/$C$1,IF(DJ$3=EOMONTH('Rent Roll'!$D12,0),0,IF(NOT(DI16=0),NOT(Index_운영!DJ38=0)*DI16*(1+$E16*Index_운영!DJ170),$C16*$D16/$C$1*Index_운영!DJ38))),0)</f>
        <v>0</v>
      </c>
      <c r="DK16" s="589">
        <f>IFERROR(IF(DK$3=EOMONTH('Rent Roll'!$C12-1,0),$C16*$D16/$C$1,IF(DK$3=EOMONTH('Rent Roll'!$D12,0),0,IF(NOT(DJ16=0),NOT(Index_운영!DK38=0)*DJ16*(1+$E16*Index_운영!DK170),$C16*$D16/$C$1*Index_운영!DK38))),0)</f>
        <v>0</v>
      </c>
      <c r="DL16" s="589">
        <f>IFERROR(IF(DL$3=EOMONTH('Rent Roll'!$C12-1,0),$C16*$D16/$C$1,IF(DL$3=EOMONTH('Rent Roll'!$D12,0),0,IF(NOT(DK16=0),NOT(Index_운영!DL38=0)*DK16*(1+$E16*Index_운영!DL170),$C16*$D16/$C$1*Index_운영!DL38))),0)</f>
        <v>0</v>
      </c>
      <c r="DM16" s="589">
        <f>IFERROR(IF(DM$3=EOMONTH('Rent Roll'!$C12-1,0),$C16*$D16/$C$1,IF(DM$3=EOMONTH('Rent Roll'!$D12,0),0,IF(NOT(DL16=0),NOT(Index_운영!DM38=0)*DL16*(1+$E16*Index_운영!DM170),$C16*$D16/$C$1*Index_운영!DM38))),0)</f>
        <v>0</v>
      </c>
      <c r="DN16" s="589">
        <f>IFERROR(IF(DN$3=EOMONTH('Rent Roll'!$C12-1,0),$C16*$D16/$C$1,IF(DN$3=EOMONTH('Rent Roll'!$D12,0),0,IF(NOT(DM16=0),NOT(Index_운영!DN38=0)*DM16*(1+$E16*Index_운영!DN170),$C16*$D16/$C$1*Index_운영!DN38))),0)</f>
        <v>0</v>
      </c>
      <c r="DO16" s="589">
        <f>IFERROR(IF(DO$3=EOMONTH('Rent Roll'!$C12-1,0),$C16*$D16/$C$1,IF(DO$3=EOMONTH('Rent Roll'!$D12,0),0,IF(NOT(DN16=0),NOT(Index_운영!DO38=0)*DN16*(1+$E16*Index_운영!DO170),$C16*$D16/$C$1*Index_운영!DO38))),0)</f>
        <v>0</v>
      </c>
      <c r="DP16" s="589">
        <f>IFERROR(IF(DP$3=EOMONTH('Rent Roll'!$C12-1,0),$C16*$D16/$C$1,IF(DP$3=EOMONTH('Rent Roll'!$D12,0),0,IF(NOT(DO16=0),NOT(Index_운영!DP38=0)*DO16*(1+$E16*Index_운영!DP170),$C16*$D16/$C$1*Index_운영!DP38))),0)</f>
        <v>0</v>
      </c>
      <c r="DQ16" s="589">
        <f>IFERROR(IF(DQ$3=EOMONTH('Rent Roll'!$C12-1,0),$C16*$D16/$C$1,IF(DQ$3=EOMONTH('Rent Roll'!$D12,0),0,IF(NOT(DP16=0),NOT(Index_운영!DQ38=0)*DP16*(1+$E16*Index_운영!DQ170),$C16*$D16/$C$1*Index_운영!DQ38))),0)</f>
        <v>0</v>
      </c>
      <c r="DR16" s="589">
        <f>IFERROR(IF(DR$3=EOMONTH('Rent Roll'!$C12-1,0),$C16*$D16/$C$1,IF(DR$3=EOMONTH('Rent Roll'!$D12,0),0,IF(NOT(DQ16=0),NOT(Index_운영!DR38=0)*DQ16*(1+$E16*Index_운영!DR170),$C16*$D16/$C$1*Index_운영!DR38))),0)</f>
        <v>0</v>
      </c>
      <c r="DS16" s="589">
        <f>IFERROR(IF(DS$3=EOMONTH('Rent Roll'!$C12-1,0),$C16*$D16/$C$1,IF(DS$3=EOMONTH('Rent Roll'!$D12,0),0,IF(NOT(DR16=0),NOT(Index_운영!DS38=0)*DR16*(1+$E16*Index_운영!DS170),$C16*$D16/$C$1*Index_운영!DS38))),0)</f>
        <v>0</v>
      </c>
      <c r="DT16" s="589">
        <f>IFERROR(IF(DT$3=EOMONTH('Rent Roll'!$C12-1,0),$C16*$D16/$C$1,IF(DT$3=EOMONTH('Rent Roll'!$D12,0),0,IF(NOT(DS16=0),NOT(Index_운영!DT38=0)*DS16*(1+$E16*Index_운영!DT170),$C16*$D16/$C$1*Index_운영!DT38))),0)</f>
        <v>0</v>
      </c>
      <c r="DU16" s="589">
        <f>IFERROR(IF(DU$3=EOMONTH('Rent Roll'!$C12-1,0),$C16*$D16/$C$1,IF(DU$3=EOMONTH('Rent Roll'!$D12,0),0,IF(NOT(DT16=0),NOT(Index_운영!DU38=0)*DT16*(1+$E16*Index_운영!DU170),$C16*$D16/$C$1*Index_운영!DU38))),0)</f>
        <v>0</v>
      </c>
      <c r="DV16" s="589">
        <f>IFERROR(IF(DV$3=EOMONTH('Rent Roll'!$C12-1,0),$C16*$D16/$C$1,IF(DV$3=EOMONTH('Rent Roll'!$D12,0),0,IF(NOT(DU16=0),NOT(Index_운영!DV38=0)*DU16*(1+$E16*Index_운영!DV170),$C16*$D16/$C$1*Index_운영!DV38))),0)</f>
        <v>0</v>
      </c>
    </row>
    <row r="17" spans="1:126" s="464" customFormat="1" outlineLevel="1" x14ac:dyDescent="0.4">
      <c r="A17" s="736"/>
      <c r="B17" s="464" t="str">
        <f>'Rent Roll'!$B13</f>
        <v>1층</v>
      </c>
      <c r="C17" s="1219">
        <f>'Rent Roll'!$K13</f>
        <v>245.38</v>
      </c>
      <c r="D17" s="1220">
        <f>'Rent Roll'!$M13</f>
        <v>0</v>
      </c>
      <c r="E17" s="1221">
        <f>'Rent Roll'!$N13</f>
        <v>0</v>
      </c>
      <c r="F17" s="588">
        <f>IFERROR(IF(F$3=EOMONTH('Rent Roll'!$C13-1,0),$C17*$D17/$C$1,IF(F$3=EOMONTH('Rent Roll'!$D13,0),0,IF(NOT(E17=0),NOT(Index_운영!F39=0)*E17*(1+$E17*Index_운영!F171),$C17*$D17/$C$1*Index_운영!F39))),0)</f>
        <v>0</v>
      </c>
      <c r="G17" s="589">
        <f>IFERROR(IF(G$3=EOMONTH('Rent Roll'!$C13-1,0),$C17*$D17/$C$1,IF(G$3=EOMONTH('Rent Roll'!$D13,0),0,IF(NOT(F17=0),NOT(Index_운영!G39=0)*F17*(1+$E17*Index_운영!G171),$C17*$D17/$C$1*Index_운영!G39))),0)</f>
        <v>0</v>
      </c>
      <c r="H17" s="589">
        <f>IFERROR(IF(H$3=EOMONTH('Rent Roll'!$C13-1,0),$C17*$D17/$C$1,IF(H$3=EOMONTH('Rent Roll'!$D13,0),0,IF(NOT(G17=0),NOT(Index_운영!H39=0)*G17*(1+$E17*Index_운영!H171),$C17*$D17/$C$1*Index_운영!H39))),0)</f>
        <v>0</v>
      </c>
      <c r="I17" s="589">
        <f>IFERROR(IF(I$3=EOMONTH('Rent Roll'!$C13-1,0),$C17*$D17/$C$1,IF(I$3=EOMONTH('Rent Roll'!$D13,0),0,IF(NOT(H17=0),NOT(Index_운영!I39=0)*H17*(1+$E17*Index_운영!I171),$C17*$D17/$C$1*Index_운영!I39))),0)</f>
        <v>0</v>
      </c>
      <c r="J17" s="589">
        <f>IFERROR(IF(J$3=EOMONTH('Rent Roll'!$C13-1,0),$C17*$D17/$C$1,IF(J$3=EOMONTH('Rent Roll'!$D13,0),0,IF(NOT(I17=0),NOT(Index_운영!J39=0)*I17*(1+$E17*Index_운영!J171),$C17*$D17/$C$1*Index_운영!J39))),0)</f>
        <v>0</v>
      </c>
      <c r="K17" s="589">
        <f>IFERROR(IF(K$3=EOMONTH('Rent Roll'!$C13-1,0),$C17*$D17/$C$1,IF(K$3=EOMONTH('Rent Roll'!$D13,0),0,IF(NOT(J17=0),NOT(Index_운영!K39=0)*J17*(1+$E17*Index_운영!K171),$C17*$D17/$C$1*Index_운영!K39))),0)</f>
        <v>0</v>
      </c>
      <c r="L17" s="589">
        <f>IFERROR(IF(L$3=EOMONTH('Rent Roll'!$C13-1,0),$C17*$D17/$C$1,IF(L$3=EOMONTH('Rent Roll'!$D13,0),0,IF(NOT(K17=0),NOT(Index_운영!L39=0)*K17*(1+$E17*Index_운영!L171),$C17*$D17/$C$1*Index_운영!L39))),0)</f>
        <v>0</v>
      </c>
      <c r="M17" s="589">
        <f>IFERROR(IF(M$3=EOMONTH('Rent Roll'!$C13-1,0),$C17*$D17/$C$1,IF(M$3=EOMONTH('Rent Roll'!$D13,0),0,IF(NOT(L17=0),NOT(Index_운영!M39=0)*L17*(1+$E17*Index_운영!M171),$C17*$D17/$C$1*Index_운영!M39))),0)</f>
        <v>0</v>
      </c>
      <c r="N17" s="589">
        <f>IFERROR(IF(N$3=EOMONTH('Rent Roll'!$C13-1,0),$C17*$D17/$C$1,IF(N$3=EOMONTH('Rent Roll'!$D13,0),0,IF(NOT(M17=0),NOT(Index_운영!N39=0)*M17*(1+$E17*Index_운영!N171),$C17*$D17/$C$1*Index_운영!N39))),0)</f>
        <v>0</v>
      </c>
      <c r="O17" s="589">
        <f>IFERROR(IF(O$3=EOMONTH('Rent Roll'!$C13-1,0),$C17*$D17/$C$1,IF(O$3=EOMONTH('Rent Roll'!$D13,0),0,IF(NOT(N17=0),NOT(Index_운영!O39=0)*N17*(1+$E17*Index_운영!O171),$C17*$D17/$C$1*Index_운영!O39))),0)</f>
        <v>0</v>
      </c>
      <c r="P17" s="589">
        <f>IFERROR(IF(P$3=EOMONTH('Rent Roll'!$C13-1,0),$C17*$D17/$C$1,IF(P$3=EOMONTH('Rent Roll'!$D13,0),0,IF(NOT(O17=0),NOT(Index_운영!P39=0)*O17*(1+$E17*Index_운영!P171),$C17*$D17/$C$1*Index_운영!P39))),0)</f>
        <v>0</v>
      </c>
      <c r="Q17" s="589">
        <f>IFERROR(IF(Q$3=EOMONTH('Rent Roll'!$C13-1,0),$C17*$D17/$C$1,IF(Q$3=EOMONTH('Rent Roll'!$D13,0),0,IF(NOT(P17=0),NOT(Index_운영!Q39=0)*P17*(1+$E17*Index_운영!Q171),$C17*$D17/$C$1*Index_운영!Q39))),0)</f>
        <v>0</v>
      </c>
      <c r="R17" s="589">
        <f>IFERROR(IF(R$3=EOMONTH('Rent Roll'!$C13-1,0),$C17*$D17/$C$1,IF(R$3=EOMONTH('Rent Roll'!$D13,0),0,IF(NOT(Q17=0),NOT(Index_운영!R39=0)*Q17*(1+$E17*Index_운영!R171),$C17*$D17/$C$1*Index_운영!R39))),0)</f>
        <v>0</v>
      </c>
      <c r="S17" s="589">
        <f>IFERROR(IF(S$3=EOMONTH('Rent Roll'!$C13-1,0),$C17*$D17/$C$1,IF(S$3=EOMONTH('Rent Roll'!$D13,0),0,IF(NOT(R17=0),NOT(Index_운영!S39=0)*R17*(1+$E17*Index_운영!S171),$C17*$D17/$C$1*Index_운영!S39))),0)</f>
        <v>0</v>
      </c>
      <c r="T17" s="589">
        <f>IFERROR(IF(T$3=EOMONTH('Rent Roll'!$C13-1,0),$C17*$D17/$C$1,IF(T$3=EOMONTH('Rent Roll'!$D13,0),0,IF(NOT(S17=0),NOT(Index_운영!T39=0)*S17*(1+$E17*Index_운영!T171),$C17*$D17/$C$1*Index_운영!T39))),0)</f>
        <v>0</v>
      </c>
      <c r="U17" s="589">
        <f>IFERROR(IF(U$3=EOMONTH('Rent Roll'!$C13-1,0),$C17*$D17/$C$1,IF(U$3=EOMONTH('Rent Roll'!$D13,0),0,IF(NOT(T17=0),NOT(Index_운영!U39=0)*T17*(1+$E17*Index_운영!U171),$C17*$D17/$C$1*Index_운영!U39))),0)</f>
        <v>0</v>
      </c>
      <c r="V17" s="589">
        <f>IFERROR(IF(V$3=EOMONTH('Rent Roll'!$C13-1,0),$C17*$D17/$C$1,IF(V$3=EOMONTH('Rent Roll'!$D13,0),0,IF(NOT(U17=0),NOT(Index_운영!V39=0)*U17*(1+$E17*Index_운영!V171),$C17*$D17/$C$1*Index_운영!V39))),0)</f>
        <v>0</v>
      </c>
      <c r="W17" s="589">
        <f>IFERROR(IF(W$3=EOMONTH('Rent Roll'!$C13-1,0),$C17*$D17/$C$1,IF(W$3=EOMONTH('Rent Roll'!$D13,0),0,IF(NOT(V17=0),NOT(Index_운영!W39=0)*V17*(1+$E17*Index_운영!W171),$C17*$D17/$C$1*Index_운영!W39))),0)</f>
        <v>0</v>
      </c>
      <c r="X17" s="589">
        <f>IFERROR(IF(X$3=EOMONTH('Rent Roll'!$C13-1,0),$C17*$D17/$C$1,IF(X$3=EOMONTH('Rent Roll'!$D13,0),0,IF(NOT(W17=0),NOT(Index_운영!X39=0)*W17*(1+$E17*Index_운영!X171),$C17*$D17/$C$1*Index_운영!X39))),0)</f>
        <v>0</v>
      </c>
      <c r="Y17" s="589">
        <f>IFERROR(IF(Y$3=EOMONTH('Rent Roll'!$C13-1,0),$C17*$D17/$C$1,IF(Y$3=EOMONTH('Rent Roll'!$D13,0),0,IF(NOT(X17=0),NOT(Index_운영!Y39=0)*X17*(1+$E17*Index_운영!Y171),$C17*$D17/$C$1*Index_운영!Y39))),0)</f>
        <v>0</v>
      </c>
      <c r="Z17" s="589">
        <f>IFERROR(IF(Z$3=EOMONTH('Rent Roll'!$C13-1,0),$C17*$D17/$C$1,IF(Z$3=EOMONTH('Rent Roll'!$D13,0),0,IF(NOT(Y17=0),NOT(Index_운영!Z39=0)*Y17*(1+$E17*Index_운영!Z171),$C17*$D17/$C$1*Index_운영!Z39))),0)</f>
        <v>0</v>
      </c>
      <c r="AA17" s="589">
        <f>IFERROR(IF(AA$3=EOMONTH('Rent Roll'!$C13-1,0),$C17*$D17/$C$1,IF(AA$3=EOMONTH('Rent Roll'!$D13,0),0,IF(NOT(Z17=0),NOT(Index_운영!AA39=0)*Z17*(1+$E17*Index_운영!AA171),$C17*$D17/$C$1*Index_운영!AA39))),0)</f>
        <v>0</v>
      </c>
      <c r="AB17" s="589">
        <f>IFERROR(IF(AB$3=EOMONTH('Rent Roll'!$C13-1,0),$C17*$D17/$C$1,IF(AB$3=EOMONTH('Rent Roll'!$D13,0),0,IF(NOT(AA17=0),NOT(Index_운영!AB39=0)*AA17*(1+$E17*Index_운영!AB171),$C17*$D17/$C$1*Index_운영!AB39))),0)</f>
        <v>0</v>
      </c>
      <c r="AC17" s="589">
        <f>IFERROR(IF(AC$3=EOMONTH('Rent Roll'!$C13-1,0),$C17*$D17/$C$1,IF(AC$3=EOMONTH('Rent Roll'!$D13,0),0,IF(NOT(AB17=0),NOT(Index_운영!AC39=0)*AB17*(1+$E17*Index_운영!AC171),$C17*$D17/$C$1*Index_운영!AC39))),0)</f>
        <v>0</v>
      </c>
      <c r="AD17" s="589">
        <f>IFERROR(IF(AD$3=EOMONTH('Rent Roll'!$C13-1,0),$C17*$D17/$C$1,IF(AD$3=EOMONTH('Rent Roll'!$D13,0),0,IF(NOT(AC17=0),NOT(Index_운영!AD39=0)*AC17*(1+$E17*Index_운영!AD171),$C17*$D17/$C$1*Index_운영!AD39))),0)</f>
        <v>0</v>
      </c>
      <c r="AE17" s="589">
        <f>IFERROR(IF(AE$3=EOMONTH('Rent Roll'!$C13-1,0),$C17*$D17/$C$1,IF(AE$3=EOMONTH('Rent Roll'!$D13,0),0,IF(NOT(AD17=0),NOT(Index_운영!AE39=0)*AD17*(1+$E17*Index_운영!AE171),$C17*$D17/$C$1*Index_운영!AE39))),0)</f>
        <v>0</v>
      </c>
      <c r="AF17" s="589">
        <f>IFERROR(IF(AF$3=EOMONTH('Rent Roll'!$C13-1,0),$C17*$D17/$C$1,IF(AF$3=EOMONTH('Rent Roll'!$D13,0),0,IF(NOT(AE17=0),NOT(Index_운영!AF39=0)*AE17*(1+$E17*Index_운영!AF171),$C17*$D17/$C$1*Index_운영!AF39))),0)</f>
        <v>0</v>
      </c>
      <c r="AG17" s="589">
        <f>IFERROR(IF(AG$3=EOMONTH('Rent Roll'!$C13-1,0),$C17*$D17/$C$1,IF(AG$3=EOMONTH('Rent Roll'!$D13,0),0,IF(NOT(AF17=0),NOT(Index_운영!AG39=0)*AF17*(1+$E17*Index_운영!AG171),$C17*$D17/$C$1*Index_운영!AG39))),0)</f>
        <v>0</v>
      </c>
      <c r="AH17" s="589">
        <f>IFERROR(IF(AH$3=EOMONTH('Rent Roll'!$C13-1,0),$C17*$D17/$C$1,IF(AH$3=EOMONTH('Rent Roll'!$D13,0),0,IF(NOT(AG17=0),NOT(Index_운영!AH39=0)*AG17*(1+$E17*Index_운영!AH171),$C17*$D17/$C$1*Index_운영!AH39))),0)</f>
        <v>0</v>
      </c>
      <c r="AI17" s="589">
        <f>IFERROR(IF(AI$3=EOMONTH('Rent Roll'!$C13-1,0),$C17*$D17/$C$1,IF(AI$3=EOMONTH('Rent Roll'!$D13,0),0,IF(NOT(AH17=0),NOT(Index_운영!AI39=0)*AH17*(1+$E17*Index_운영!AI171),$C17*$D17/$C$1*Index_운영!AI39))),0)</f>
        <v>0</v>
      </c>
      <c r="AJ17" s="589">
        <f>IFERROR(IF(AJ$3=EOMONTH('Rent Roll'!$C13-1,0),$C17*$D17/$C$1,IF(AJ$3=EOMONTH('Rent Roll'!$D13,0),0,IF(NOT(AI17=0),NOT(Index_운영!AJ39=0)*AI17*(1+$E17*Index_운영!AJ171),$C17*$D17/$C$1*Index_운영!AJ39))),0)</f>
        <v>0</v>
      </c>
      <c r="AK17" s="589">
        <f>IFERROR(IF(AK$3=EOMONTH('Rent Roll'!$C13-1,0),$C17*$D17/$C$1,IF(AK$3=EOMONTH('Rent Roll'!$D13,0),0,IF(NOT(AJ17=0),NOT(Index_운영!AK39=0)*AJ17*(1+$E17*Index_운영!AK171),$C17*$D17/$C$1*Index_운영!AK39))),0)</f>
        <v>0</v>
      </c>
      <c r="AL17" s="589">
        <f>IFERROR(IF(AL$3=EOMONTH('Rent Roll'!$C13-1,0),$C17*$D17/$C$1,IF(AL$3=EOMONTH('Rent Roll'!$D13,0),0,IF(NOT(AK17=0),NOT(Index_운영!AL39=0)*AK17*(1+$E17*Index_운영!AL171),$C17*$D17/$C$1*Index_운영!AL39))),0)</f>
        <v>0</v>
      </c>
      <c r="AM17" s="589">
        <f>IFERROR(IF(AM$3=EOMONTH('Rent Roll'!$C13-1,0),$C17*$D17/$C$1,IF(AM$3=EOMONTH('Rent Roll'!$D13,0),0,IF(NOT(AL17=0),NOT(Index_운영!AM39=0)*AL17*(1+$E17*Index_운영!AM171),$C17*$D17/$C$1*Index_운영!AM39))),0)</f>
        <v>0</v>
      </c>
      <c r="AN17" s="589">
        <f>IFERROR(IF(AN$3=EOMONTH('Rent Roll'!$C13-1,0),$C17*$D17/$C$1,IF(AN$3=EOMONTH('Rent Roll'!$D13,0),0,IF(NOT(AM17=0),NOT(Index_운영!AN39=0)*AM17*(1+$E17*Index_운영!AN171),$C17*$D17/$C$1*Index_운영!AN39))),0)</f>
        <v>0</v>
      </c>
      <c r="AO17" s="589">
        <f>IFERROR(IF(AO$3=EOMONTH('Rent Roll'!$C13-1,0),$C17*$D17/$C$1,IF(AO$3=EOMONTH('Rent Roll'!$D13,0),0,IF(NOT(AN17=0),NOT(Index_운영!AO39=0)*AN17*(1+$E17*Index_운영!AO171),$C17*$D17/$C$1*Index_운영!AO39))),0)</f>
        <v>0</v>
      </c>
      <c r="AP17" s="589">
        <f>IFERROR(IF(AP$3=EOMONTH('Rent Roll'!$C13-1,0),$C17*$D17/$C$1,IF(AP$3=EOMONTH('Rent Roll'!$D13,0),0,IF(NOT(AO17=0),NOT(Index_운영!AP39=0)*AO17*(1+$E17*Index_운영!AP171),$C17*$D17/$C$1*Index_운영!AP39))),0)</f>
        <v>0</v>
      </c>
      <c r="AQ17" s="589">
        <f>IFERROR(IF(AQ$3=EOMONTH('Rent Roll'!$C13-1,0),$C17*$D17/$C$1,IF(AQ$3=EOMONTH('Rent Roll'!$D13,0),0,IF(NOT(AP17=0),NOT(Index_운영!AQ39=0)*AP17*(1+$E17*Index_운영!AQ171),$C17*$D17/$C$1*Index_운영!AQ39))),0)</f>
        <v>0</v>
      </c>
      <c r="AR17" s="589">
        <f>IFERROR(IF(AR$3=EOMONTH('Rent Roll'!$C13-1,0),$C17*$D17/$C$1,IF(AR$3=EOMONTH('Rent Roll'!$D13,0),0,IF(NOT(AQ17=0),NOT(Index_운영!AR39=0)*AQ17*(1+$E17*Index_운영!AR171),$C17*$D17/$C$1*Index_운영!AR39))),0)</f>
        <v>0</v>
      </c>
      <c r="AS17" s="589">
        <f>IFERROR(IF(AS$3=EOMONTH('Rent Roll'!$C13-1,0),$C17*$D17/$C$1,IF(AS$3=EOMONTH('Rent Roll'!$D13,0),0,IF(NOT(AR17=0),NOT(Index_운영!AS39=0)*AR17*(1+$E17*Index_운영!AS171),$C17*$D17/$C$1*Index_운영!AS39))),0)</f>
        <v>0</v>
      </c>
      <c r="AT17" s="589">
        <f>IFERROR(IF(AT$3=EOMONTH('Rent Roll'!$C13-1,0),$C17*$D17/$C$1,IF(AT$3=EOMONTH('Rent Roll'!$D13,0),0,IF(NOT(AS17=0),NOT(Index_운영!AT39=0)*AS17*(1+$E17*Index_운영!AT171),$C17*$D17/$C$1*Index_운영!AT39))),0)</f>
        <v>0</v>
      </c>
      <c r="AU17" s="589">
        <f>IFERROR(IF(AU$3=EOMONTH('Rent Roll'!$C13-1,0),$C17*$D17/$C$1,IF(AU$3=EOMONTH('Rent Roll'!$D13,0),0,IF(NOT(AT17=0),NOT(Index_운영!AU39=0)*AT17*(1+$E17*Index_운영!AU171),$C17*$D17/$C$1*Index_운영!AU39))),0)</f>
        <v>0</v>
      </c>
      <c r="AV17" s="589">
        <f>IFERROR(IF(AV$3=EOMONTH('Rent Roll'!$C13-1,0),$C17*$D17/$C$1,IF(AV$3=EOMONTH('Rent Roll'!$D13,0),0,IF(NOT(AU17=0),NOT(Index_운영!AV39=0)*AU17*(1+$E17*Index_운영!AV171),$C17*$D17/$C$1*Index_운영!AV39))),0)</f>
        <v>0</v>
      </c>
      <c r="AW17" s="589">
        <f>IFERROR(IF(AW$3=EOMONTH('Rent Roll'!$C13-1,0),$C17*$D17/$C$1,IF(AW$3=EOMONTH('Rent Roll'!$D13,0),0,IF(NOT(AV17=0),NOT(Index_운영!AW39=0)*AV17*(1+$E17*Index_운영!AW171),$C17*$D17/$C$1*Index_운영!AW39))),0)</f>
        <v>0</v>
      </c>
      <c r="AX17" s="589">
        <f>IFERROR(IF(AX$3=EOMONTH('Rent Roll'!$C13-1,0),$C17*$D17/$C$1,IF(AX$3=EOMONTH('Rent Roll'!$D13,0),0,IF(NOT(AW17=0),NOT(Index_운영!AX39=0)*AW17*(1+$E17*Index_운영!AX171),$C17*$D17/$C$1*Index_운영!AX39))),0)</f>
        <v>0</v>
      </c>
      <c r="AY17" s="589">
        <f>IFERROR(IF(AY$3=EOMONTH('Rent Roll'!$C13-1,0),$C17*$D17/$C$1,IF(AY$3=EOMONTH('Rent Roll'!$D13,0),0,IF(NOT(AX17=0),NOT(Index_운영!AY39=0)*AX17*(1+$E17*Index_운영!AY171),$C17*$D17/$C$1*Index_운영!AY39))),0)</f>
        <v>0</v>
      </c>
      <c r="AZ17" s="589">
        <f>IFERROR(IF(AZ$3=EOMONTH('Rent Roll'!$C13-1,0),$C17*$D17/$C$1,IF(AZ$3=EOMONTH('Rent Roll'!$D13,0),0,IF(NOT(AY17=0),NOT(Index_운영!AZ39=0)*AY17*(1+$E17*Index_운영!AZ171),$C17*$D17/$C$1*Index_운영!AZ39))),0)</f>
        <v>0</v>
      </c>
      <c r="BA17" s="589">
        <f>IFERROR(IF(BA$3=EOMONTH('Rent Roll'!$C13-1,0),$C17*$D17/$C$1,IF(BA$3=EOMONTH('Rent Roll'!$D13,0),0,IF(NOT(AZ17=0),NOT(Index_운영!BA39=0)*AZ17*(1+$E17*Index_운영!BA171),$C17*$D17/$C$1*Index_운영!BA39))),0)</f>
        <v>0</v>
      </c>
      <c r="BB17" s="589">
        <f>IFERROR(IF(BB$3=EOMONTH('Rent Roll'!$C13-1,0),$C17*$D17/$C$1,IF(BB$3=EOMONTH('Rent Roll'!$D13,0),0,IF(NOT(BA17=0),NOT(Index_운영!BB39=0)*BA17*(1+$E17*Index_운영!BB171),$C17*$D17/$C$1*Index_운영!BB39))),0)</f>
        <v>0</v>
      </c>
      <c r="BC17" s="589">
        <f>IFERROR(IF(BC$3=EOMONTH('Rent Roll'!$C13-1,0),$C17*$D17/$C$1,IF(BC$3=EOMONTH('Rent Roll'!$D13,0),0,IF(NOT(BB17=0),NOT(Index_운영!BC39=0)*BB17*(1+$E17*Index_운영!BC171),$C17*$D17/$C$1*Index_운영!BC39))),0)</f>
        <v>0</v>
      </c>
      <c r="BD17" s="589">
        <f>IFERROR(IF(BD$3=EOMONTH('Rent Roll'!$C13-1,0),$C17*$D17/$C$1,IF(BD$3=EOMONTH('Rent Roll'!$D13,0),0,IF(NOT(BC17=0),NOT(Index_운영!BD39=0)*BC17*(1+$E17*Index_운영!BD171),$C17*$D17/$C$1*Index_운영!BD39))),0)</f>
        <v>0</v>
      </c>
      <c r="BE17" s="589">
        <f>IFERROR(IF(BE$3=EOMONTH('Rent Roll'!$C13-1,0),$C17*$D17/$C$1,IF(BE$3=EOMONTH('Rent Roll'!$D13,0),0,IF(NOT(BD17=0),NOT(Index_운영!BE39=0)*BD17*(1+$E17*Index_운영!BE171),$C17*$D17/$C$1*Index_운영!BE39))),0)</f>
        <v>0</v>
      </c>
      <c r="BF17" s="589">
        <f>IFERROR(IF(BF$3=EOMONTH('Rent Roll'!$C13-1,0),$C17*$D17/$C$1,IF(BF$3=EOMONTH('Rent Roll'!$D13,0),0,IF(NOT(BE17=0),NOT(Index_운영!BF39=0)*BE17*(1+$E17*Index_운영!BF171),$C17*$D17/$C$1*Index_운영!BF39))),0)</f>
        <v>0</v>
      </c>
      <c r="BG17" s="589">
        <f>IFERROR(IF(BG$3=EOMONTH('Rent Roll'!$C13-1,0),$C17*$D17/$C$1,IF(BG$3=EOMONTH('Rent Roll'!$D13,0),0,IF(NOT(BF17=0),NOT(Index_운영!BG39=0)*BF17*(1+$E17*Index_운영!BG171),$C17*$D17/$C$1*Index_운영!BG39))),0)</f>
        <v>0</v>
      </c>
      <c r="BH17" s="589">
        <f>IFERROR(IF(BH$3=EOMONTH('Rent Roll'!$C13-1,0),$C17*$D17/$C$1,IF(BH$3=EOMONTH('Rent Roll'!$D13,0),0,IF(NOT(BG17=0),NOT(Index_운영!BH39=0)*BG17*(1+$E17*Index_운영!BH171),$C17*$D17/$C$1*Index_운영!BH39))),0)</f>
        <v>0</v>
      </c>
      <c r="BI17" s="589">
        <f>IFERROR(IF(BI$3=EOMONTH('Rent Roll'!$C13-1,0),$C17*$D17/$C$1,IF(BI$3=EOMONTH('Rent Roll'!$D13,0),0,IF(NOT(BH17=0),NOT(Index_운영!BI39=0)*BH17*(1+$E17*Index_운영!BI171),$C17*$D17/$C$1*Index_운영!BI39))),0)</f>
        <v>0</v>
      </c>
      <c r="BJ17" s="589">
        <f>IFERROR(IF(BJ$3=EOMONTH('Rent Roll'!$C13-1,0),$C17*$D17/$C$1,IF(BJ$3=EOMONTH('Rent Roll'!$D13,0),0,IF(NOT(BI17=0),NOT(Index_운영!BJ39=0)*BI17*(1+$E17*Index_운영!BJ171),$C17*$D17/$C$1*Index_운영!BJ39))),0)</f>
        <v>0</v>
      </c>
      <c r="BK17" s="589">
        <f>IFERROR(IF(BK$3=EOMONTH('Rent Roll'!$C13-1,0),$C17*$D17/$C$1,IF(BK$3=EOMONTH('Rent Roll'!$D13,0),0,IF(NOT(BJ17=0),NOT(Index_운영!BK39=0)*BJ17*(1+$E17*Index_운영!BK171),$C17*$D17/$C$1*Index_운영!BK39))),0)</f>
        <v>0</v>
      </c>
      <c r="BL17" s="589">
        <f>IFERROR(IF(BL$3=EOMONTH('Rent Roll'!$C13-1,0),$C17*$D17/$C$1,IF(BL$3=EOMONTH('Rent Roll'!$D13,0),0,IF(NOT(BK17=0),NOT(Index_운영!BL39=0)*BK17*(1+$E17*Index_운영!BL171),$C17*$D17/$C$1*Index_운영!BL39))),0)</f>
        <v>0</v>
      </c>
      <c r="BM17" s="589">
        <f>IFERROR(IF(BM$3=EOMONTH('Rent Roll'!$C13-1,0),$C17*$D17/$C$1,IF(BM$3=EOMONTH('Rent Roll'!$D13,0),0,IF(NOT(BL17=0),NOT(Index_운영!BM39=0)*BL17*(1+$E17*Index_운영!BM171),$C17*$D17/$C$1*Index_운영!BM39))),0)</f>
        <v>0</v>
      </c>
      <c r="BN17" s="589">
        <f>IFERROR(IF(BN$3=EOMONTH('Rent Roll'!$C13-1,0),$C17*$D17/$C$1,IF(BN$3=EOMONTH('Rent Roll'!$D13,0),0,IF(NOT(BM17=0),NOT(Index_운영!BN39=0)*BM17*(1+$E17*Index_운영!BN171),$C17*$D17/$C$1*Index_운영!BN39))),0)</f>
        <v>0</v>
      </c>
      <c r="BO17" s="589">
        <f>IFERROR(IF(BO$3=EOMONTH('Rent Roll'!$C13-1,0),$C17*$D17/$C$1,IF(BO$3=EOMONTH('Rent Roll'!$D13,0),0,IF(NOT(BN17=0),NOT(Index_운영!BO39=0)*BN17*(1+$E17*Index_운영!BO171),$C17*$D17/$C$1*Index_운영!BO39))),0)</f>
        <v>0</v>
      </c>
      <c r="BP17" s="589">
        <f>IFERROR(IF(BP$3=EOMONTH('Rent Roll'!$C13-1,0),$C17*$D17/$C$1,IF(BP$3=EOMONTH('Rent Roll'!$D13,0),0,IF(NOT(BO17=0),NOT(Index_운영!BP39=0)*BO17*(1+$E17*Index_운영!BP171),$C17*$D17/$C$1*Index_운영!BP39))),0)</f>
        <v>0</v>
      </c>
      <c r="BQ17" s="589">
        <f>IFERROR(IF(BQ$3=EOMONTH('Rent Roll'!$C13-1,0),$C17*$D17/$C$1,IF(BQ$3=EOMONTH('Rent Roll'!$D13,0),0,IF(NOT(BP17=0),NOT(Index_운영!BQ39=0)*BP17*(1+$E17*Index_운영!BQ171),$C17*$D17/$C$1*Index_운영!BQ39))),0)</f>
        <v>0</v>
      </c>
      <c r="BR17" s="589">
        <f>IFERROR(IF(BR$3=EOMONTH('Rent Roll'!$C13-1,0),$C17*$D17/$C$1,IF(BR$3=EOMONTH('Rent Roll'!$D13,0),0,IF(NOT(BQ17=0),NOT(Index_운영!BR39=0)*BQ17*(1+$E17*Index_운영!BR171),$C17*$D17/$C$1*Index_운영!BR39))),0)</f>
        <v>0</v>
      </c>
      <c r="BS17" s="589">
        <f>IFERROR(IF(BS$3=EOMONTH('Rent Roll'!$C13-1,0),$C17*$D17/$C$1,IF(BS$3=EOMONTH('Rent Roll'!$D13,0),0,IF(NOT(BR17=0),NOT(Index_운영!BS39=0)*BR17*(1+$E17*Index_운영!BS171),$C17*$D17/$C$1*Index_운영!BS39))),0)</f>
        <v>0</v>
      </c>
      <c r="BT17" s="589">
        <f>IFERROR(IF(BT$3=EOMONTH('Rent Roll'!$C13-1,0),$C17*$D17/$C$1,IF(BT$3=EOMONTH('Rent Roll'!$D13,0),0,IF(NOT(BS17=0),NOT(Index_운영!BT39=0)*BS17*(1+$E17*Index_운영!BT171),$C17*$D17/$C$1*Index_운영!BT39))),0)</f>
        <v>0</v>
      </c>
      <c r="BU17" s="589">
        <f>IFERROR(IF(BU$3=EOMONTH('Rent Roll'!$C13-1,0),$C17*$D17/$C$1,IF(BU$3=EOMONTH('Rent Roll'!$D13,0),0,IF(NOT(BT17=0),NOT(Index_운영!BU39=0)*BT17*(1+$E17*Index_운영!BU171),$C17*$D17/$C$1*Index_운영!BU39))),0)</f>
        <v>0</v>
      </c>
      <c r="BV17" s="589">
        <f>IFERROR(IF(BV$3=EOMONTH('Rent Roll'!$C13-1,0),$C17*$D17/$C$1,IF(BV$3=EOMONTH('Rent Roll'!$D13,0),0,IF(NOT(BU17=0),NOT(Index_운영!BV39=0)*BU17*(1+$E17*Index_운영!BV171),$C17*$D17/$C$1*Index_운영!BV39))),0)</f>
        <v>0</v>
      </c>
      <c r="BW17" s="589">
        <f>IFERROR(IF(BW$3=EOMONTH('Rent Roll'!$C13-1,0),$C17*$D17/$C$1,IF(BW$3=EOMONTH('Rent Roll'!$D13,0),0,IF(NOT(BV17=0),NOT(Index_운영!BW39=0)*BV17*(1+$E17*Index_운영!BW171),$C17*$D17/$C$1*Index_운영!BW39))),0)</f>
        <v>0</v>
      </c>
      <c r="BX17" s="589">
        <f>IFERROR(IF(BX$3=EOMONTH('Rent Roll'!$C13-1,0),$C17*$D17/$C$1,IF(BX$3=EOMONTH('Rent Roll'!$D13,0),0,IF(NOT(BW17=0),NOT(Index_운영!BX39=0)*BW17*(1+$E17*Index_운영!BX171),$C17*$D17/$C$1*Index_운영!BX39))),0)</f>
        <v>0</v>
      </c>
      <c r="BY17" s="589">
        <f>IFERROR(IF(BY$3=EOMONTH('Rent Roll'!$C13-1,0),$C17*$D17/$C$1,IF(BY$3=EOMONTH('Rent Roll'!$D13,0),0,IF(NOT(BX17=0),NOT(Index_운영!BY39=0)*BX17*(1+$E17*Index_운영!BY171),$C17*$D17/$C$1*Index_운영!BY39))),0)</f>
        <v>0</v>
      </c>
      <c r="BZ17" s="589">
        <f>IFERROR(IF(BZ$3=EOMONTH('Rent Roll'!$C13-1,0),$C17*$D17/$C$1,IF(BZ$3=EOMONTH('Rent Roll'!$D13,0),0,IF(NOT(BY17=0),NOT(Index_운영!BZ39=0)*BY17*(1+$E17*Index_운영!BZ171),$C17*$D17/$C$1*Index_운영!BZ39))),0)</f>
        <v>0</v>
      </c>
      <c r="CA17" s="589">
        <f>IFERROR(IF(CA$3=EOMONTH('Rent Roll'!$C13-1,0),$C17*$D17/$C$1,IF(CA$3=EOMONTH('Rent Roll'!$D13,0),0,IF(NOT(BZ17=0),NOT(Index_운영!CA39=0)*BZ17*(1+$E17*Index_운영!CA171),$C17*$D17/$C$1*Index_운영!CA39))),0)</f>
        <v>0</v>
      </c>
      <c r="CB17" s="589">
        <f>IFERROR(IF(CB$3=EOMONTH('Rent Roll'!$C13-1,0),$C17*$D17/$C$1,IF(CB$3=EOMONTH('Rent Roll'!$D13,0),0,IF(NOT(CA17=0),NOT(Index_운영!CB39=0)*CA17*(1+$E17*Index_운영!CB171),$C17*$D17/$C$1*Index_운영!CB39))),0)</f>
        <v>0</v>
      </c>
      <c r="CC17" s="589">
        <f>IFERROR(IF(CC$3=EOMONTH('Rent Roll'!$C13-1,0),$C17*$D17/$C$1,IF(CC$3=EOMONTH('Rent Roll'!$D13,0),0,IF(NOT(CB17=0),NOT(Index_운영!CC39=0)*CB17*(1+$E17*Index_운영!CC171),$C17*$D17/$C$1*Index_운영!CC39))),0)</f>
        <v>0</v>
      </c>
      <c r="CD17" s="589">
        <f>IFERROR(IF(CD$3=EOMONTH('Rent Roll'!$C13-1,0),$C17*$D17/$C$1,IF(CD$3=EOMONTH('Rent Roll'!$D13,0),0,IF(NOT(CC17=0),NOT(Index_운영!CD39=0)*CC17*(1+$E17*Index_운영!CD171),$C17*$D17/$C$1*Index_운영!CD39))),0)</f>
        <v>0</v>
      </c>
      <c r="CE17" s="589">
        <f>IFERROR(IF(CE$3=EOMONTH('Rent Roll'!$C13-1,0),$C17*$D17/$C$1,IF(CE$3=EOMONTH('Rent Roll'!$D13,0),0,IF(NOT(CD17=0),NOT(Index_운영!CE39=0)*CD17*(1+$E17*Index_운영!CE171),$C17*$D17/$C$1*Index_운영!CE39))),0)</f>
        <v>0</v>
      </c>
      <c r="CF17" s="589">
        <f>IFERROR(IF(CF$3=EOMONTH('Rent Roll'!$C13-1,0),$C17*$D17/$C$1,IF(CF$3=EOMONTH('Rent Roll'!$D13,0),0,IF(NOT(CE17=0),NOT(Index_운영!CF39=0)*CE17*(1+$E17*Index_운영!CF171),$C17*$D17/$C$1*Index_운영!CF39))),0)</f>
        <v>0</v>
      </c>
      <c r="CG17" s="589">
        <f>IFERROR(IF(CG$3=EOMONTH('Rent Roll'!$C13-1,0),$C17*$D17/$C$1,IF(CG$3=EOMONTH('Rent Roll'!$D13,0),0,IF(NOT(CF17=0),NOT(Index_운영!CG39=0)*CF17*(1+$E17*Index_운영!CG171),$C17*$D17/$C$1*Index_운영!CG39))),0)</f>
        <v>0</v>
      </c>
      <c r="CH17" s="589">
        <f>IFERROR(IF(CH$3=EOMONTH('Rent Roll'!$C13-1,0),$C17*$D17/$C$1,IF(CH$3=EOMONTH('Rent Roll'!$D13,0),0,IF(NOT(CG17=0),NOT(Index_운영!CH39=0)*CG17*(1+$E17*Index_운영!CH171),$C17*$D17/$C$1*Index_운영!CH39))),0)</f>
        <v>0</v>
      </c>
      <c r="CI17" s="589">
        <f>IFERROR(IF(CI$3=EOMONTH('Rent Roll'!$C13-1,0),$C17*$D17/$C$1,IF(CI$3=EOMONTH('Rent Roll'!$D13,0),0,IF(NOT(CH17=0),NOT(Index_운영!CI39=0)*CH17*(1+$E17*Index_운영!CI171),$C17*$D17/$C$1*Index_운영!CI39))),0)</f>
        <v>0</v>
      </c>
      <c r="CJ17" s="589">
        <f>IFERROR(IF(CJ$3=EOMONTH('Rent Roll'!$C13-1,0),$C17*$D17/$C$1,IF(CJ$3=EOMONTH('Rent Roll'!$D13,0),0,IF(NOT(CI17=0),NOT(Index_운영!CJ39=0)*CI17*(1+$E17*Index_운영!CJ171),$C17*$D17/$C$1*Index_운영!CJ39))),0)</f>
        <v>0</v>
      </c>
      <c r="CK17" s="589">
        <f>IFERROR(IF(CK$3=EOMONTH('Rent Roll'!$C13-1,0),$C17*$D17/$C$1,IF(CK$3=EOMONTH('Rent Roll'!$D13,0),0,IF(NOT(CJ17=0),NOT(Index_운영!CK39=0)*CJ17*(1+$E17*Index_운영!CK171),$C17*$D17/$C$1*Index_운영!CK39))),0)</f>
        <v>0</v>
      </c>
      <c r="CL17" s="589">
        <f>IFERROR(IF(CL$3=EOMONTH('Rent Roll'!$C13-1,0),$C17*$D17/$C$1,IF(CL$3=EOMONTH('Rent Roll'!$D13,0),0,IF(NOT(CK17=0),NOT(Index_운영!CL39=0)*CK17*(1+$E17*Index_운영!CL171),$C17*$D17/$C$1*Index_운영!CL39))),0)</f>
        <v>0</v>
      </c>
      <c r="CM17" s="589">
        <f>IFERROR(IF(CM$3=EOMONTH('Rent Roll'!$C13-1,0),$C17*$D17/$C$1,IF(CM$3=EOMONTH('Rent Roll'!$D13,0),0,IF(NOT(CL17=0),NOT(Index_운영!CM39=0)*CL17*(1+$E17*Index_운영!CM171),$C17*$D17/$C$1*Index_운영!CM39))),0)</f>
        <v>0</v>
      </c>
      <c r="CN17" s="589">
        <f>IFERROR(IF(CN$3=EOMONTH('Rent Roll'!$C13-1,0),$C17*$D17/$C$1,IF(CN$3=EOMONTH('Rent Roll'!$D13,0),0,IF(NOT(CM17=0),NOT(Index_운영!CN39=0)*CM17*(1+$E17*Index_운영!CN171),$C17*$D17/$C$1*Index_운영!CN39))),0)</f>
        <v>0</v>
      </c>
      <c r="CO17" s="589">
        <f>IFERROR(IF(CO$3=EOMONTH('Rent Roll'!$C13-1,0),$C17*$D17/$C$1,IF(CO$3=EOMONTH('Rent Roll'!$D13,0),0,IF(NOT(CN17=0),NOT(Index_운영!CO39=0)*CN17*(1+$E17*Index_운영!CO171),$C17*$D17/$C$1*Index_운영!CO39))),0)</f>
        <v>0</v>
      </c>
      <c r="CP17" s="589">
        <f>IFERROR(IF(CP$3=EOMONTH('Rent Roll'!$C13-1,0),$C17*$D17/$C$1,IF(CP$3=EOMONTH('Rent Roll'!$D13,0),0,IF(NOT(CO17=0),NOT(Index_운영!CP39=0)*CO17*(1+$E17*Index_운영!CP171),$C17*$D17/$C$1*Index_운영!CP39))),0)</f>
        <v>0</v>
      </c>
      <c r="CQ17" s="589">
        <f>IFERROR(IF(CQ$3=EOMONTH('Rent Roll'!$C13-1,0),$C17*$D17/$C$1,IF(CQ$3=EOMONTH('Rent Roll'!$D13,0),0,IF(NOT(CP17=0),NOT(Index_운영!CQ39=0)*CP17*(1+$E17*Index_운영!CQ171),$C17*$D17/$C$1*Index_운영!CQ39))),0)</f>
        <v>0</v>
      </c>
      <c r="CR17" s="589">
        <f>IFERROR(IF(CR$3=EOMONTH('Rent Roll'!$C13-1,0),$C17*$D17/$C$1,IF(CR$3=EOMONTH('Rent Roll'!$D13,0),0,IF(NOT(CQ17=0),NOT(Index_운영!CR39=0)*CQ17*(1+$E17*Index_운영!CR171),$C17*$D17/$C$1*Index_운영!CR39))),0)</f>
        <v>0</v>
      </c>
      <c r="CS17" s="589">
        <f>IFERROR(IF(CS$3=EOMONTH('Rent Roll'!$C13-1,0),$C17*$D17/$C$1,IF(CS$3=EOMONTH('Rent Roll'!$D13,0),0,IF(NOT(CR17=0),NOT(Index_운영!CS39=0)*CR17*(1+$E17*Index_운영!CS171),$C17*$D17/$C$1*Index_운영!CS39))),0)</f>
        <v>0</v>
      </c>
      <c r="CT17" s="589">
        <f>IFERROR(IF(CT$3=EOMONTH('Rent Roll'!$C13-1,0),$C17*$D17/$C$1,IF(CT$3=EOMONTH('Rent Roll'!$D13,0),0,IF(NOT(CS17=0),NOT(Index_운영!CT39=0)*CS17*(1+$E17*Index_운영!CT171),$C17*$D17/$C$1*Index_운영!CT39))),0)</f>
        <v>0</v>
      </c>
      <c r="CU17" s="589">
        <f>IFERROR(IF(CU$3=EOMONTH('Rent Roll'!$C13-1,0),$C17*$D17/$C$1,IF(CU$3=EOMONTH('Rent Roll'!$D13,0),0,IF(NOT(CT17=0),NOT(Index_운영!CU39=0)*CT17*(1+$E17*Index_운영!CU171),$C17*$D17/$C$1*Index_운영!CU39))),0)</f>
        <v>0</v>
      </c>
      <c r="CV17" s="589">
        <f>IFERROR(IF(CV$3=EOMONTH('Rent Roll'!$C13-1,0),$C17*$D17/$C$1,IF(CV$3=EOMONTH('Rent Roll'!$D13,0),0,IF(NOT(CU17=0),NOT(Index_운영!CV39=0)*CU17*(1+$E17*Index_운영!CV171),$C17*$D17/$C$1*Index_운영!CV39))),0)</f>
        <v>0</v>
      </c>
      <c r="CW17" s="589">
        <f>IFERROR(IF(CW$3=EOMONTH('Rent Roll'!$C13-1,0),$C17*$D17/$C$1,IF(CW$3=EOMONTH('Rent Roll'!$D13,0),0,IF(NOT(CV17=0),NOT(Index_운영!CW39=0)*CV17*(1+$E17*Index_운영!CW171),$C17*$D17/$C$1*Index_운영!CW39))),0)</f>
        <v>0</v>
      </c>
      <c r="CX17" s="589">
        <f>IFERROR(IF(CX$3=EOMONTH('Rent Roll'!$C13-1,0),$C17*$D17/$C$1,IF(CX$3=EOMONTH('Rent Roll'!$D13,0),0,IF(NOT(CW17=0),NOT(Index_운영!CX39=0)*CW17*(1+$E17*Index_운영!CX171),$C17*$D17/$C$1*Index_운영!CX39))),0)</f>
        <v>0</v>
      </c>
      <c r="CY17" s="589">
        <f>IFERROR(IF(CY$3=EOMONTH('Rent Roll'!$C13-1,0),$C17*$D17/$C$1,IF(CY$3=EOMONTH('Rent Roll'!$D13,0),0,IF(NOT(CX17=0),NOT(Index_운영!CY39=0)*CX17*(1+$E17*Index_운영!CY171),$C17*$D17/$C$1*Index_운영!CY39))),0)</f>
        <v>0</v>
      </c>
      <c r="CZ17" s="589">
        <f>IFERROR(IF(CZ$3=EOMONTH('Rent Roll'!$C13-1,0),$C17*$D17/$C$1,IF(CZ$3=EOMONTH('Rent Roll'!$D13,0),0,IF(NOT(CY17=0),NOT(Index_운영!CZ39=0)*CY17*(1+$E17*Index_운영!CZ171),$C17*$D17/$C$1*Index_운영!CZ39))),0)</f>
        <v>0</v>
      </c>
      <c r="DA17" s="589">
        <f>IFERROR(IF(DA$3=EOMONTH('Rent Roll'!$C13-1,0),$C17*$D17/$C$1,IF(DA$3=EOMONTH('Rent Roll'!$D13,0),0,IF(NOT(CZ17=0),NOT(Index_운영!DA39=0)*CZ17*(1+$E17*Index_운영!DA171),$C17*$D17/$C$1*Index_운영!DA39))),0)</f>
        <v>0</v>
      </c>
      <c r="DB17" s="589">
        <f>IFERROR(IF(DB$3=EOMONTH('Rent Roll'!$C13-1,0),$C17*$D17/$C$1,IF(DB$3=EOMONTH('Rent Roll'!$D13,0),0,IF(NOT(DA17=0),NOT(Index_운영!DB39=0)*DA17*(1+$E17*Index_운영!DB171),$C17*$D17/$C$1*Index_운영!DB39))),0)</f>
        <v>0</v>
      </c>
      <c r="DC17" s="589">
        <f>IFERROR(IF(DC$3=EOMONTH('Rent Roll'!$C13-1,0),$C17*$D17/$C$1,IF(DC$3=EOMONTH('Rent Roll'!$D13,0),0,IF(NOT(DB17=0),NOT(Index_운영!DC39=0)*DB17*(1+$E17*Index_운영!DC171),$C17*$D17/$C$1*Index_운영!DC39))),0)</f>
        <v>0</v>
      </c>
      <c r="DD17" s="589">
        <f>IFERROR(IF(DD$3=EOMONTH('Rent Roll'!$C13-1,0),$C17*$D17/$C$1,IF(DD$3=EOMONTH('Rent Roll'!$D13,0),0,IF(NOT(DC17=0),NOT(Index_운영!DD39=0)*DC17*(1+$E17*Index_운영!DD171),$C17*$D17/$C$1*Index_운영!DD39))),0)</f>
        <v>0</v>
      </c>
      <c r="DE17" s="589">
        <f>IFERROR(IF(DE$3=EOMONTH('Rent Roll'!$C13-1,0),$C17*$D17/$C$1,IF(DE$3=EOMONTH('Rent Roll'!$D13,0),0,IF(NOT(DD17=0),NOT(Index_운영!DE39=0)*DD17*(1+$E17*Index_운영!DE171),$C17*$D17/$C$1*Index_운영!DE39))),0)</f>
        <v>0</v>
      </c>
      <c r="DF17" s="589">
        <f>IFERROR(IF(DF$3=EOMONTH('Rent Roll'!$C13-1,0),$C17*$D17/$C$1,IF(DF$3=EOMONTH('Rent Roll'!$D13,0),0,IF(NOT(DE17=0),NOT(Index_운영!DF39=0)*DE17*(1+$E17*Index_운영!DF171),$C17*$D17/$C$1*Index_운영!DF39))),0)</f>
        <v>0</v>
      </c>
      <c r="DG17" s="589">
        <f>IFERROR(IF(DG$3=EOMONTH('Rent Roll'!$C13-1,0),$C17*$D17/$C$1,IF(DG$3=EOMONTH('Rent Roll'!$D13,0),0,IF(NOT(DF17=0),NOT(Index_운영!DG39=0)*DF17*(1+$E17*Index_운영!DG171),$C17*$D17/$C$1*Index_운영!DG39))),0)</f>
        <v>0</v>
      </c>
      <c r="DH17" s="589">
        <f>IFERROR(IF(DH$3=EOMONTH('Rent Roll'!$C13-1,0),$C17*$D17/$C$1,IF(DH$3=EOMONTH('Rent Roll'!$D13,0),0,IF(NOT(DG17=0),NOT(Index_운영!DH39=0)*DG17*(1+$E17*Index_운영!DH171),$C17*$D17/$C$1*Index_운영!DH39))),0)</f>
        <v>0</v>
      </c>
      <c r="DI17" s="589">
        <f>IFERROR(IF(DI$3=EOMONTH('Rent Roll'!$C13-1,0),$C17*$D17/$C$1,IF(DI$3=EOMONTH('Rent Roll'!$D13,0),0,IF(NOT(DH17=0),NOT(Index_운영!DI39=0)*DH17*(1+$E17*Index_운영!DI171),$C17*$D17/$C$1*Index_운영!DI39))),0)</f>
        <v>0</v>
      </c>
      <c r="DJ17" s="589">
        <f>IFERROR(IF(DJ$3=EOMONTH('Rent Roll'!$C13-1,0),$C17*$D17/$C$1,IF(DJ$3=EOMONTH('Rent Roll'!$D13,0),0,IF(NOT(DI17=0),NOT(Index_운영!DJ39=0)*DI17*(1+$E17*Index_운영!DJ171),$C17*$D17/$C$1*Index_운영!DJ39))),0)</f>
        <v>0</v>
      </c>
      <c r="DK17" s="589">
        <f>IFERROR(IF(DK$3=EOMONTH('Rent Roll'!$C13-1,0),$C17*$D17/$C$1,IF(DK$3=EOMONTH('Rent Roll'!$D13,0),0,IF(NOT(DJ17=0),NOT(Index_운영!DK39=0)*DJ17*(1+$E17*Index_운영!DK171),$C17*$D17/$C$1*Index_운영!DK39))),0)</f>
        <v>0</v>
      </c>
      <c r="DL17" s="589">
        <f>IFERROR(IF(DL$3=EOMONTH('Rent Roll'!$C13-1,0),$C17*$D17/$C$1,IF(DL$3=EOMONTH('Rent Roll'!$D13,0),0,IF(NOT(DK17=0),NOT(Index_운영!DL39=0)*DK17*(1+$E17*Index_운영!DL171),$C17*$D17/$C$1*Index_운영!DL39))),0)</f>
        <v>0</v>
      </c>
      <c r="DM17" s="589">
        <f>IFERROR(IF(DM$3=EOMONTH('Rent Roll'!$C13-1,0),$C17*$D17/$C$1,IF(DM$3=EOMONTH('Rent Roll'!$D13,0),0,IF(NOT(DL17=0),NOT(Index_운영!DM39=0)*DL17*(1+$E17*Index_운영!DM171),$C17*$D17/$C$1*Index_운영!DM39))),0)</f>
        <v>0</v>
      </c>
      <c r="DN17" s="589">
        <f>IFERROR(IF(DN$3=EOMONTH('Rent Roll'!$C13-1,0),$C17*$D17/$C$1,IF(DN$3=EOMONTH('Rent Roll'!$D13,0),0,IF(NOT(DM17=0),NOT(Index_운영!DN39=0)*DM17*(1+$E17*Index_운영!DN171),$C17*$D17/$C$1*Index_운영!DN39))),0)</f>
        <v>0</v>
      </c>
      <c r="DO17" s="589">
        <f>IFERROR(IF(DO$3=EOMONTH('Rent Roll'!$C13-1,0),$C17*$D17/$C$1,IF(DO$3=EOMONTH('Rent Roll'!$D13,0),0,IF(NOT(DN17=0),NOT(Index_운영!DO39=0)*DN17*(1+$E17*Index_운영!DO171),$C17*$D17/$C$1*Index_운영!DO39))),0)</f>
        <v>0</v>
      </c>
      <c r="DP17" s="589">
        <f>IFERROR(IF(DP$3=EOMONTH('Rent Roll'!$C13-1,0),$C17*$D17/$C$1,IF(DP$3=EOMONTH('Rent Roll'!$D13,0),0,IF(NOT(DO17=0),NOT(Index_운영!DP39=0)*DO17*(1+$E17*Index_운영!DP171),$C17*$D17/$C$1*Index_운영!DP39))),0)</f>
        <v>0</v>
      </c>
      <c r="DQ17" s="589">
        <f>IFERROR(IF(DQ$3=EOMONTH('Rent Roll'!$C13-1,0),$C17*$D17/$C$1,IF(DQ$3=EOMONTH('Rent Roll'!$D13,0),0,IF(NOT(DP17=0),NOT(Index_운영!DQ39=0)*DP17*(1+$E17*Index_운영!DQ171),$C17*$D17/$C$1*Index_운영!DQ39))),0)</f>
        <v>0</v>
      </c>
      <c r="DR17" s="589">
        <f>IFERROR(IF(DR$3=EOMONTH('Rent Roll'!$C13-1,0),$C17*$D17/$C$1,IF(DR$3=EOMONTH('Rent Roll'!$D13,0),0,IF(NOT(DQ17=0),NOT(Index_운영!DR39=0)*DQ17*(1+$E17*Index_운영!DR171),$C17*$D17/$C$1*Index_운영!DR39))),0)</f>
        <v>0</v>
      </c>
      <c r="DS17" s="589">
        <f>IFERROR(IF(DS$3=EOMONTH('Rent Roll'!$C13-1,0),$C17*$D17/$C$1,IF(DS$3=EOMONTH('Rent Roll'!$D13,0),0,IF(NOT(DR17=0),NOT(Index_운영!DS39=0)*DR17*(1+$E17*Index_운영!DS171),$C17*$D17/$C$1*Index_운영!DS39))),0)</f>
        <v>0</v>
      </c>
      <c r="DT17" s="589">
        <f>IFERROR(IF(DT$3=EOMONTH('Rent Roll'!$C13-1,0),$C17*$D17/$C$1,IF(DT$3=EOMONTH('Rent Roll'!$D13,0),0,IF(NOT(DS17=0),NOT(Index_운영!DT39=0)*DS17*(1+$E17*Index_운영!DT171),$C17*$D17/$C$1*Index_운영!DT39))),0)</f>
        <v>0</v>
      </c>
      <c r="DU17" s="589">
        <f>IFERROR(IF(DU$3=EOMONTH('Rent Roll'!$C13-1,0),$C17*$D17/$C$1,IF(DU$3=EOMONTH('Rent Roll'!$D13,0),0,IF(NOT(DT17=0),NOT(Index_운영!DU39=0)*DT17*(1+$E17*Index_운영!DU171),$C17*$D17/$C$1*Index_운영!DU39))),0)</f>
        <v>0</v>
      </c>
      <c r="DV17" s="589">
        <f>IFERROR(IF(DV$3=EOMONTH('Rent Roll'!$C13-1,0),$C17*$D17/$C$1,IF(DV$3=EOMONTH('Rent Roll'!$D13,0),0,IF(NOT(DU17=0),NOT(Index_운영!DV39=0)*DU17*(1+$E17*Index_운영!DV171),$C17*$D17/$C$1*Index_운영!DV39))),0)</f>
        <v>0</v>
      </c>
    </row>
    <row r="18" spans="1:126" s="464" customFormat="1" outlineLevel="1" x14ac:dyDescent="0.4">
      <c r="A18" s="736"/>
      <c r="B18" s="464" t="str">
        <f>'Rent Roll'!$B14</f>
        <v>지하1층</v>
      </c>
      <c r="C18" s="1219">
        <f>'Rent Roll'!$K14</f>
        <v>390.2</v>
      </c>
      <c r="D18" s="1220">
        <f>'Rent Roll'!$M14</f>
        <v>0</v>
      </c>
      <c r="E18" s="1221">
        <f>'Rent Roll'!$N14</f>
        <v>0</v>
      </c>
      <c r="F18" s="588">
        <f>IFERROR(IF(F$3=EOMONTH('Rent Roll'!$C14-1,0),$C18*$D18/$C$1,IF(F$3=EOMONTH('Rent Roll'!$D14,0),0,IF(NOT(E18=0),NOT(Index_운영!F40=0)*E18*(1+$E18*Index_운영!F172),$C18*$D18/$C$1*Index_운영!F40))),0)</f>
        <v>0</v>
      </c>
      <c r="G18" s="589">
        <f>IFERROR(IF(G$3=EOMONTH('Rent Roll'!$C14-1,0),$C18*$D18/$C$1,IF(G$3=EOMONTH('Rent Roll'!$D14,0),0,IF(NOT(F18=0),NOT(Index_운영!G40=0)*F18*(1+$E18*Index_운영!G172),$C18*$D18/$C$1*Index_운영!G40))),0)</f>
        <v>0</v>
      </c>
      <c r="H18" s="589">
        <f>IFERROR(IF(H$3=EOMONTH('Rent Roll'!$C14-1,0),$C18*$D18/$C$1,IF(H$3=EOMONTH('Rent Roll'!$D14,0),0,IF(NOT(G18=0),NOT(Index_운영!H40=0)*G18*(1+$E18*Index_운영!H172),$C18*$D18/$C$1*Index_운영!H40))),0)</f>
        <v>0</v>
      </c>
      <c r="I18" s="589">
        <f>IFERROR(IF(I$3=EOMONTH('Rent Roll'!$C14-1,0),$C18*$D18/$C$1,IF(I$3=EOMONTH('Rent Roll'!$D14,0),0,IF(NOT(H18=0),NOT(Index_운영!I40=0)*H18*(1+$E18*Index_운영!I172),$C18*$D18/$C$1*Index_운영!I40))),0)</f>
        <v>0</v>
      </c>
      <c r="J18" s="589">
        <f>IFERROR(IF(J$3=EOMONTH('Rent Roll'!$C14-1,0),$C18*$D18/$C$1,IF(J$3=EOMONTH('Rent Roll'!$D14,0),0,IF(NOT(I18=0),NOT(Index_운영!J40=0)*I18*(1+$E18*Index_운영!J172),$C18*$D18/$C$1*Index_운영!J40))),0)</f>
        <v>0</v>
      </c>
      <c r="K18" s="589">
        <f>IFERROR(IF(K$3=EOMONTH('Rent Roll'!$C14-1,0),$C18*$D18/$C$1,IF(K$3=EOMONTH('Rent Roll'!$D14,0),0,IF(NOT(J18=0),NOT(Index_운영!K40=0)*J18*(1+$E18*Index_운영!K172),$C18*$D18/$C$1*Index_운영!K40))),0)</f>
        <v>0</v>
      </c>
      <c r="L18" s="589">
        <f>IFERROR(IF(L$3=EOMONTH('Rent Roll'!$C14-1,0),$C18*$D18/$C$1,IF(L$3=EOMONTH('Rent Roll'!$D14,0),0,IF(NOT(K18=0),NOT(Index_운영!L40=0)*K18*(1+$E18*Index_운영!L172),$C18*$D18/$C$1*Index_운영!L40))),0)</f>
        <v>0</v>
      </c>
      <c r="M18" s="589">
        <f>IFERROR(IF(M$3=EOMONTH('Rent Roll'!$C14-1,0),$C18*$D18/$C$1,IF(M$3=EOMONTH('Rent Roll'!$D14,0),0,IF(NOT(L18=0),NOT(Index_운영!M40=0)*L18*(1+$E18*Index_운영!M172),$C18*$D18/$C$1*Index_운영!M40))),0)</f>
        <v>0</v>
      </c>
      <c r="N18" s="589">
        <f>IFERROR(IF(N$3=EOMONTH('Rent Roll'!$C14-1,0),$C18*$D18/$C$1,IF(N$3=EOMONTH('Rent Roll'!$D14,0),0,IF(NOT(M18=0),NOT(Index_운영!N40=0)*M18*(1+$E18*Index_운영!N172),$C18*$D18/$C$1*Index_운영!N40))),0)</f>
        <v>0</v>
      </c>
      <c r="O18" s="589">
        <f>IFERROR(IF(O$3=EOMONTH('Rent Roll'!$C14-1,0),$C18*$D18/$C$1,IF(O$3=EOMONTH('Rent Roll'!$D14,0),0,IF(NOT(N18=0),NOT(Index_운영!O40=0)*N18*(1+$E18*Index_운영!O172),$C18*$D18/$C$1*Index_운영!O40))),0)</f>
        <v>0</v>
      </c>
      <c r="P18" s="589">
        <f>IFERROR(IF(P$3=EOMONTH('Rent Roll'!$C14-1,0),$C18*$D18/$C$1,IF(P$3=EOMONTH('Rent Roll'!$D14,0),0,IF(NOT(O18=0),NOT(Index_운영!P40=0)*O18*(1+$E18*Index_운영!P172),$C18*$D18/$C$1*Index_운영!P40))),0)</f>
        <v>0</v>
      </c>
      <c r="Q18" s="589">
        <f>IFERROR(IF(Q$3=EOMONTH('Rent Roll'!$C14-1,0),$C18*$D18/$C$1,IF(Q$3=EOMONTH('Rent Roll'!$D14,0),0,IF(NOT(P18=0),NOT(Index_운영!Q40=0)*P18*(1+$E18*Index_운영!Q172),$C18*$D18/$C$1*Index_운영!Q40))),0)</f>
        <v>0</v>
      </c>
      <c r="R18" s="589">
        <f>IFERROR(IF(R$3=EOMONTH('Rent Roll'!$C14-1,0),$C18*$D18/$C$1,IF(R$3=EOMONTH('Rent Roll'!$D14,0),0,IF(NOT(Q18=0),NOT(Index_운영!R40=0)*Q18*(1+$E18*Index_운영!R172),$C18*$D18/$C$1*Index_운영!R40))),0)</f>
        <v>0</v>
      </c>
      <c r="S18" s="589">
        <f>IFERROR(IF(S$3=EOMONTH('Rent Roll'!$C14-1,0),$C18*$D18/$C$1,IF(S$3=EOMONTH('Rent Roll'!$D14,0),0,IF(NOT(R18=0),NOT(Index_운영!S40=0)*R18*(1+$E18*Index_운영!S172),$C18*$D18/$C$1*Index_운영!S40))),0)</f>
        <v>0</v>
      </c>
      <c r="T18" s="589">
        <f>IFERROR(IF(T$3=EOMONTH('Rent Roll'!$C14-1,0),$C18*$D18/$C$1,IF(T$3=EOMONTH('Rent Roll'!$D14,0),0,IF(NOT(S18=0),NOT(Index_운영!T40=0)*S18*(1+$E18*Index_운영!T172),$C18*$D18/$C$1*Index_운영!T40))),0)</f>
        <v>0</v>
      </c>
      <c r="U18" s="589">
        <f>IFERROR(IF(U$3=EOMONTH('Rent Roll'!$C14-1,0),$C18*$D18/$C$1,IF(U$3=EOMONTH('Rent Roll'!$D14,0),0,IF(NOT(T18=0),NOT(Index_운영!U40=0)*T18*(1+$E18*Index_운영!U172),$C18*$D18/$C$1*Index_운영!U40))),0)</f>
        <v>0</v>
      </c>
      <c r="V18" s="589">
        <f>IFERROR(IF(V$3=EOMONTH('Rent Roll'!$C14-1,0),$C18*$D18/$C$1,IF(V$3=EOMONTH('Rent Roll'!$D14,0),0,IF(NOT(U18=0),NOT(Index_운영!V40=0)*U18*(1+$E18*Index_운영!V172),$C18*$D18/$C$1*Index_운영!V40))),0)</f>
        <v>0</v>
      </c>
      <c r="W18" s="589">
        <f>IFERROR(IF(W$3=EOMONTH('Rent Roll'!$C14-1,0),$C18*$D18/$C$1,IF(W$3=EOMONTH('Rent Roll'!$D14,0),0,IF(NOT(V18=0),NOT(Index_운영!W40=0)*V18*(1+$E18*Index_운영!W172),$C18*$D18/$C$1*Index_운영!W40))),0)</f>
        <v>0</v>
      </c>
      <c r="X18" s="589">
        <f>IFERROR(IF(X$3=EOMONTH('Rent Roll'!$C14-1,0),$C18*$D18/$C$1,IF(X$3=EOMONTH('Rent Roll'!$D14,0),0,IF(NOT(W18=0),NOT(Index_운영!X40=0)*W18*(1+$E18*Index_운영!X172),$C18*$D18/$C$1*Index_운영!X40))),0)</f>
        <v>0</v>
      </c>
      <c r="Y18" s="589">
        <f>IFERROR(IF(Y$3=EOMONTH('Rent Roll'!$C14-1,0),$C18*$D18/$C$1,IF(Y$3=EOMONTH('Rent Roll'!$D14,0),0,IF(NOT(X18=0),NOT(Index_운영!Y40=0)*X18*(1+$E18*Index_운영!Y172),$C18*$D18/$C$1*Index_운영!Y40))),0)</f>
        <v>0</v>
      </c>
      <c r="Z18" s="589">
        <f>IFERROR(IF(Z$3=EOMONTH('Rent Roll'!$C14-1,0),$C18*$D18/$C$1,IF(Z$3=EOMONTH('Rent Roll'!$D14,0),0,IF(NOT(Y18=0),NOT(Index_운영!Z40=0)*Y18*(1+$E18*Index_운영!Z172),$C18*$D18/$C$1*Index_운영!Z40))),0)</f>
        <v>0</v>
      </c>
      <c r="AA18" s="589">
        <f>IFERROR(IF(AA$3=EOMONTH('Rent Roll'!$C14-1,0),$C18*$D18/$C$1,IF(AA$3=EOMONTH('Rent Roll'!$D14,0),0,IF(NOT(Z18=0),NOT(Index_운영!AA40=0)*Z18*(1+$E18*Index_운영!AA172),$C18*$D18/$C$1*Index_운영!AA40))),0)</f>
        <v>0</v>
      </c>
      <c r="AB18" s="589">
        <f>IFERROR(IF(AB$3=EOMONTH('Rent Roll'!$C14-1,0),$C18*$D18/$C$1,IF(AB$3=EOMONTH('Rent Roll'!$D14,0),0,IF(NOT(AA18=0),NOT(Index_운영!AB40=0)*AA18*(1+$E18*Index_운영!AB172),$C18*$D18/$C$1*Index_운영!AB40))),0)</f>
        <v>0</v>
      </c>
      <c r="AC18" s="589">
        <f>IFERROR(IF(AC$3=EOMONTH('Rent Roll'!$C14-1,0),$C18*$D18/$C$1,IF(AC$3=EOMONTH('Rent Roll'!$D14,0),0,IF(NOT(AB18=0),NOT(Index_운영!AC40=0)*AB18*(1+$E18*Index_운영!AC172),$C18*$D18/$C$1*Index_운영!AC40))),0)</f>
        <v>0</v>
      </c>
      <c r="AD18" s="589">
        <f>IFERROR(IF(AD$3=EOMONTH('Rent Roll'!$C14-1,0),$C18*$D18/$C$1,IF(AD$3=EOMONTH('Rent Roll'!$D14,0),0,IF(NOT(AC18=0),NOT(Index_운영!AD40=0)*AC18*(1+$E18*Index_운영!AD172),$C18*$D18/$C$1*Index_운영!AD40))),0)</f>
        <v>0</v>
      </c>
      <c r="AE18" s="589">
        <f>IFERROR(IF(AE$3=EOMONTH('Rent Roll'!$C14-1,0),$C18*$D18/$C$1,IF(AE$3=EOMONTH('Rent Roll'!$D14,0),0,IF(NOT(AD18=0),NOT(Index_운영!AE40=0)*AD18*(1+$E18*Index_운영!AE172),$C18*$D18/$C$1*Index_운영!AE40))),0)</f>
        <v>0</v>
      </c>
      <c r="AF18" s="589">
        <f>IFERROR(IF(AF$3=EOMONTH('Rent Roll'!$C14-1,0),$C18*$D18/$C$1,IF(AF$3=EOMONTH('Rent Roll'!$D14,0),0,IF(NOT(AE18=0),NOT(Index_운영!AF40=0)*AE18*(1+$E18*Index_운영!AF172),$C18*$D18/$C$1*Index_운영!AF40))),0)</f>
        <v>0</v>
      </c>
      <c r="AG18" s="589">
        <f>IFERROR(IF(AG$3=EOMONTH('Rent Roll'!$C14-1,0),$C18*$D18/$C$1,IF(AG$3=EOMONTH('Rent Roll'!$D14,0),0,IF(NOT(AF18=0),NOT(Index_운영!AG40=0)*AF18*(1+$E18*Index_운영!AG172),$C18*$D18/$C$1*Index_운영!AG40))),0)</f>
        <v>0</v>
      </c>
      <c r="AH18" s="589">
        <f>IFERROR(IF(AH$3=EOMONTH('Rent Roll'!$C14-1,0),$C18*$D18/$C$1,IF(AH$3=EOMONTH('Rent Roll'!$D14,0),0,IF(NOT(AG18=0),NOT(Index_운영!AH40=0)*AG18*(1+$E18*Index_운영!AH172),$C18*$D18/$C$1*Index_운영!AH40))),0)</f>
        <v>0</v>
      </c>
      <c r="AI18" s="589">
        <f>IFERROR(IF(AI$3=EOMONTH('Rent Roll'!$C14-1,0),$C18*$D18/$C$1,IF(AI$3=EOMONTH('Rent Roll'!$D14,0),0,IF(NOT(AH18=0),NOT(Index_운영!AI40=0)*AH18*(1+$E18*Index_운영!AI172),$C18*$D18/$C$1*Index_운영!AI40))),0)</f>
        <v>0</v>
      </c>
      <c r="AJ18" s="589">
        <f>IFERROR(IF(AJ$3=EOMONTH('Rent Roll'!$C14-1,0),$C18*$D18/$C$1,IF(AJ$3=EOMONTH('Rent Roll'!$D14,0),0,IF(NOT(AI18=0),NOT(Index_운영!AJ40=0)*AI18*(1+$E18*Index_운영!AJ172),$C18*$D18/$C$1*Index_운영!AJ40))),0)</f>
        <v>0</v>
      </c>
      <c r="AK18" s="589">
        <f>IFERROR(IF(AK$3=EOMONTH('Rent Roll'!$C14-1,0),$C18*$D18/$C$1,IF(AK$3=EOMONTH('Rent Roll'!$D14,0),0,IF(NOT(AJ18=0),NOT(Index_운영!AK40=0)*AJ18*(1+$E18*Index_운영!AK172),$C18*$D18/$C$1*Index_운영!AK40))),0)</f>
        <v>0</v>
      </c>
      <c r="AL18" s="589">
        <f>IFERROR(IF(AL$3=EOMONTH('Rent Roll'!$C14-1,0),$C18*$D18/$C$1,IF(AL$3=EOMONTH('Rent Roll'!$D14,0),0,IF(NOT(AK18=0),NOT(Index_운영!AL40=0)*AK18*(1+$E18*Index_운영!AL172),$C18*$D18/$C$1*Index_운영!AL40))),0)</f>
        <v>0</v>
      </c>
      <c r="AM18" s="589">
        <f>IFERROR(IF(AM$3=EOMONTH('Rent Roll'!$C14-1,0),$C18*$D18/$C$1,IF(AM$3=EOMONTH('Rent Roll'!$D14,0),0,IF(NOT(AL18=0),NOT(Index_운영!AM40=0)*AL18*(1+$E18*Index_운영!AM172),$C18*$D18/$C$1*Index_운영!AM40))),0)</f>
        <v>0</v>
      </c>
      <c r="AN18" s="589">
        <f>IFERROR(IF(AN$3=EOMONTH('Rent Roll'!$C14-1,0),$C18*$D18/$C$1,IF(AN$3=EOMONTH('Rent Roll'!$D14,0),0,IF(NOT(AM18=0),NOT(Index_운영!AN40=0)*AM18*(1+$E18*Index_운영!AN172),$C18*$D18/$C$1*Index_운영!AN40))),0)</f>
        <v>0</v>
      </c>
      <c r="AO18" s="589">
        <f>IFERROR(IF(AO$3=EOMONTH('Rent Roll'!$C14-1,0),$C18*$D18/$C$1,IF(AO$3=EOMONTH('Rent Roll'!$D14,0),0,IF(NOT(AN18=0),NOT(Index_운영!AO40=0)*AN18*(1+$E18*Index_운영!AO172),$C18*$D18/$C$1*Index_운영!AO40))),0)</f>
        <v>0</v>
      </c>
      <c r="AP18" s="589">
        <f>IFERROR(IF(AP$3=EOMONTH('Rent Roll'!$C14-1,0),$C18*$D18/$C$1,IF(AP$3=EOMONTH('Rent Roll'!$D14,0),0,IF(NOT(AO18=0),NOT(Index_운영!AP40=0)*AO18*(1+$E18*Index_운영!AP172),$C18*$D18/$C$1*Index_운영!AP40))),0)</f>
        <v>0</v>
      </c>
      <c r="AQ18" s="589">
        <f>IFERROR(IF(AQ$3=EOMONTH('Rent Roll'!$C14-1,0),$C18*$D18/$C$1,IF(AQ$3=EOMONTH('Rent Roll'!$D14,0),0,IF(NOT(AP18=0),NOT(Index_운영!AQ40=0)*AP18*(1+$E18*Index_운영!AQ172),$C18*$D18/$C$1*Index_운영!AQ40))),0)</f>
        <v>0</v>
      </c>
      <c r="AR18" s="589">
        <f>IFERROR(IF(AR$3=EOMONTH('Rent Roll'!$C14-1,0),$C18*$D18/$C$1,IF(AR$3=EOMONTH('Rent Roll'!$D14,0),0,IF(NOT(AQ18=0),NOT(Index_운영!AR40=0)*AQ18*(1+$E18*Index_운영!AR172),$C18*$D18/$C$1*Index_운영!AR40))),0)</f>
        <v>0</v>
      </c>
      <c r="AS18" s="589">
        <f>IFERROR(IF(AS$3=EOMONTH('Rent Roll'!$C14-1,0),$C18*$D18/$C$1,IF(AS$3=EOMONTH('Rent Roll'!$D14,0),0,IF(NOT(AR18=0),NOT(Index_운영!AS40=0)*AR18*(1+$E18*Index_운영!AS172),$C18*$D18/$C$1*Index_운영!AS40))),0)</f>
        <v>0</v>
      </c>
      <c r="AT18" s="589">
        <f>IFERROR(IF(AT$3=EOMONTH('Rent Roll'!$C14-1,0),$C18*$D18/$C$1,IF(AT$3=EOMONTH('Rent Roll'!$D14,0),0,IF(NOT(AS18=0),NOT(Index_운영!AT40=0)*AS18*(1+$E18*Index_운영!AT172),$C18*$D18/$C$1*Index_운영!AT40))),0)</f>
        <v>0</v>
      </c>
      <c r="AU18" s="589">
        <f>IFERROR(IF(AU$3=EOMONTH('Rent Roll'!$C14-1,0),$C18*$D18/$C$1,IF(AU$3=EOMONTH('Rent Roll'!$D14,0),0,IF(NOT(AT18=0),NOT(Index_운영!AU40=0)*AT18*(1+$E18*Index_운영!AU172),$C18*$D18/$C$1*Index_운영!AU40))),0)</f>
        <v>0</v>
      </c>
      <c r="AV18" s="589">
        <f>IFERROR(IF(AV$3=EOMONTH('Rent Roll'!$C14-1,0),$C18*$D18/$C$1,IF(AV$3=EOMONTH('Rent Roll'!$D14,0),0,IF(NOT(AU18=0),NOT(Index_운영!AV40=0)*AU18*(1+$E18*Index_운영!AV172),$C18*$D18/$C$1*Index_운영!AV40))),0)</f>
        <v>0</v>
      </c>
      <c r="AW18" s="589">
        <f>IFERROR(IF(AW$3=EOMONTH('Rent Roll'!$C14-1,0),$C18*$D18/$C$1,IF(AW$3=EOMONTH('Rent Roll'!$D14,0),0,IF(NOT(AV18=0),NOT(Index_운영!AW40=0)*AV18*(1+$E18*Index_운영!AW172),$C18*$D18/$C$1*Index_운영!AW40))),0)</f>
        <v>0</v>
      </c>
      <c r="AX18" s="589">
        <f>IFERROR(IF(AX$3=EOMONTH('Rent Roll'!$C14-1,0),$C18*$D18/$C$1,IF(AX$3=EOMONTH('Rent Roll'!$D14,0),0,IF(NOT(AW18=0),NOT(Index_운영!AX40=0)*AW18*(1+$E18*Index_운영!AX172),$C18*$D18/$C$1*Index_운영!AX40))),0)</f>
        <v>0</v>
      </c>
      <c r="AY18" s="589">
        <f>IFERROR(IF(AY$3=EOMONTH('Rent Roll'!$C14-1,0),$C18*$D18/$C$1,IF(AY$3=EOMONTH('Rent Roll'!$D14,0),0,IF(NOT(AX18=0),NOT(Index_운영!AY40=0)*AX18*(1+$E18*Index_운영!AY172),$C18*$D18/$C$1*Index_운영!AY40))),0)</f>
        <v>0</v>
      </c>
      <c r="AZ18" s="589">
        <f>IFERROR(IF(AZ$3=EOMONTH('Rent Roll'!$C14-1,0),$C18*$D18/$C$1,IF(AZ$3=EOMONTH('Rent Roll'!$D14,0),0,IF(NOT(AY18=0),NOT(Index_운영!AZ40=0)*AY18*(1+$E18*Index_운영!AZ172),$C18*$D18/$C$1*Index_운영!AZ40))),0)</f>
        <v>0</v>
      </c>
      <c r="BA18" s="589">
        <f>IFERROR(IF(BA$3=EOMONTH('Rent Roll'!$C14-1,0),$C18*$D18/$C$1,IF(BA$3=EOMONTH('Rent Roll'!$D14,0),0,IF(NOT(AZ18=0),NOT(Index_운영!BA40=0)*AZ18*(1+$E18*Index_운영!BA172),$C18*$D18/$C$1*Index_운영!BA40))),0)</f>
        <v>0</v>
      </c>
      <c r="BB18" s="589">
        <f>IFERROR(IF(BB$3=EOMONTH('Rent Roll'!$C14-1,0),$C18*$D18/$C$1,IF(BB$3=EOMONTH('Rent Roll'!$D14,0),0,IF(NOT(BA18=0),NOT(Index_운영!BB40=0)*BA18*(1+$E18*Index_운영!BB172),$C18*$D18/$C$1*Index_운영!BB40))),0)</f>
        <v>0</v>
      </c>
      <c r="BC18" s="589">
        <f>IFERROR(IF(BC$3=EOMONTH('Rent Roll'!$C14-1,0),$C18*$D18/$C$1,IF(BC$3=EOMONTH('Rent Roll'!$D14,0),0,IF(NOT(BB18=0),NOT(Index_운영!BC40=0)*BB18*(1+$E18*Index_운영!BC172),$C18*$D18/$C$1*Index_운영!BC40))),0)</f>
        <v>0</v>
      </c>
      <c r="BD18" s="589">
        <f>IFERROR(IF(BD$3=EOMONTH('Rent Roll'!$C14-1,0),$C18*$D18/$C$1,IF(BD$3=EOMONTH('Rent Roll'!$D14,0),0,IF(NOT(BC18=0),NOT(Index_운영!BD40=0)*BC18*(1+$E18*Index_운영!BD172),$C18*$D18/$C$1*Index_운영!BD40))),0)</f>
        <v>0</v>
      </c>
      <c r="BE18" s="589">
        <f>IFERROR(IF(BE$3=EOMONTH('Rent Roll'!$C14-1,0),$C18*$D18/$C$1,IF(BE$3=EOMONTH('Rent Roll'!$D14,0),0,IF(NOT(BD18=0),NOT(Index_운영!BE40=0)*BD18*(1+$E18*Index_운영!BE172),$C18*$D18/$C$1*Index_운영!BE40))),0)</f>
        <v>0</v>
      </c>
      <c r="BF18" s="589">
        <f>IFERROR(IF(BF$3=EOMONTH('Rent Roll'!$C14-1,0),$C18*$D18/$C$1,IF(BF$3=EOMONTH('Rent Roll'!$D14,0),0,IF(NOT(BE18=0),NOT(Index_운영!BF40=0)*BE18*(1+$E18*Index_운영!BF172),$C18*$D18/$C$1*Index_운영!BF40))),0)</f>
        <v>0</v>
      </c>
      <c r="BG18" s="589">
        <f>IFERROR(IF(BG$3=EOMONTH('Rent Roll'!$C14-1,0),$C18*$D18/$C$1,IF(BG$3=EOMONTH('Rent Roll'!$D14,0),0,IF(NOT(BF18=0),NOT(Index_운영!BG40=0)*BF18*(1+$E18*Index_운영!BG172),$C18*$D18/$C$1*Index_운영!BG40))),0)</f>
        <v>0</v>
      </c>
      <c r="BH18" s="589">
        <f>IFERROR(IF(BH$3=EOMONTH('Rent Roll'!$C14-1,0),$C18*$D18/$C$1,IF(BH$3=EOMONTH('Rent Roll'!$D14,0),0,IF(NOT(BG18=0),NOT(Index_운영!BH40=0)*BG18*(1+$E18*Index_운영!BH172),$C18*$D18/$C$1*Index_운영!BH40))),0)</f>
        <v>0</v>
      </c>
      <c r="BI18" s="589">
        <f>IFERROR(IF(BI$3=EOMONTH('Rent Roll'!$C14-1,0),$C18*$D18/$C$1,IF(BI$3=EOMONTH('Rent Roll'!$D14,0),0,IF(NOT(BH18=0),NOT(Index_운영!BI40=0)*BH18*(1+$E18*Index_운영!BI172),$C18*$D18/$C$1*Index_운영!BI40))),0)</f>
        <v>0</v>
      </c>
      <c r="BJ18" s="589">
        <f>IFERROR(IF(BJ$3=EOMONTH('Rent Roll'!$C14-1,0),$C18*$D18/$C$1,IF(BJ$3=EOMONTH('Rent Roll'!$D14,0),0,IF(NOT(BI18=0),NOT(Index_운영!BJ40=0)*BI18*(1+$E18*Index_운영!BJ172),$C18*$D18/$C$1*Index_운영!BJ40))),0)</f>
        <v>0</v>
      </c>
      <c r="BK18" s="589">
        <f>IFERROR(IF(BK$3=EOMONTH('Rent Roll'!$C14-1,0),$C18*$D18/$C$1,IF(BK$3=EOMONTH('Rent Roll'!$D14,0),0,IF(NOT(BJ18=0),NOT(Index_운영!BK40=0)*BJ18*(1+$E18*Index_운영!BK172),$C18*$D18/$C$1*Index_운영!BK40))),0)</f>
        <v>0</v>
      </c>
      <c r="BL18" s="589">
        <f>IFERROR(IF(BL$3=EOMONTH('Rent Roll'!$C14-1,0),$C18*$D18/$C$1,IF(BL$3=EOMONTH('Rent Roll'!$D14,0),0,IF(NOT(BK18=0),NOT(Index_운영!BL40=0)*BK18*(1+$E18*Index_운영!BL172),$C18*$D18/$C$1*Index_운영!BL40))),0)</f>
        <v>0</v>
      </c>
      <c r="BM18" s="589">
        <f>IFERROR(IF(BM$3=EOMONTH('Rent Roll'!$C14-1,0),$C18*$D18/$C$1,IF(BM$3=EOMONTH('Rent Roll'!$D14,0),0,IF(NOT(BL18=0),NOT(Index_운영!BM40=0)*BL18*(1+$E18*Index_운영!BM172),$C18*$D18/$C$1*Index_운영!BM40))),0)</f>
        <v>0</v>
      </c>
      <c r="BN18" s="589">
        <f>IFERROR(IF(BN$3=EOMONTH('Rent Roll'!$C14-1,0),$C18*$D18/$C$1,IF(BN$3=EOMONTH('Rent Roll'!$D14,0),0,IF(NOT(BM18=0),NOT(Index_운영!BN40=0)*BM18*(1+$E18*Index_운영!BN172),$C18*$D18/$C$1*Index_운영!BN40))),0)</f>
        <v>0</v>
      </c>
      <c r="BO18" s="589">
        <f>IFERROR(IF(BO$3=EOMONTH('Rent Roll'!$C14-1,0),$C18*$D18/$C$1,IF(BO$3=EOMONTH('Rent Roll'!$D14,0),0,IF(NOT(BN18=0),NOT(Index_운영!BO40=0)*BN18*(1+$E18*Index_운영!BO172),$C18*$D18/$C$1*Index_운영!BO40))),0)</f>
        <v>0</v>
      </c>
      <c r="BP18" s="589">
        <f>IFERROR(IF(BP$3=EOMONTH('Rent Roll'!$C14-1,0),$C18*$D18/$C$1,IF(BP$3=EOMONTH('Rent Roll'!$D14,0),0,IF(NOT(BO18=0),NOT(Index_운영!BP40=0)*BO18*(1+$E18*Index_운영!BP172),$C18*$D18/$C$1*Index_운영!BP40))),0)</f>
        <v>0</v>
      </c>
      <c r="BQ18" s="589">
        <f>IFERROR(IF(BQ$3=EOMONTH('Rent Roll'!$C14-1,0),$C18*$D18/$C$1,IF(BQ$3=EOMONTH('Rent Roll'!$D14,0),0,IF(NOT(BP18=0),NOT(Index_운영!BQ40=0)*BP18*(1+$E18*Index_운영!BQ172),$C18*$D18/$C$1*Index_운영!BQ40))),0)</f>
        <v>0</v>
      </c>
      <c r="BR18" s="589">
        <f>IFERROR(IF(BR$3=EOMONTH('Rent Roll'!$C14-1,0),$C18*$D18/$C$1,IF(BR$3=EOMONTH('Rent Roll'!$D14,0),0,IF(NOT(BQ18=0),NOT(Index_운영!BR40=0)*BQ18*(1+$E18*Index_운영!BR172),$C18*$D18/$C$1*Index_운영!BR40))),0)</f>
        <v>0</v>
      </c>
      <c r="BS18" s="589">
        <f>IFERROR(IF(BS$3=EOMONTH('Rent Roll'!$C14-1,0),$C18*$D18/$C$1,IF(BS$3=EOMONTH('Rent Roll'!$D14,0),0,IF(NOT(BR18=0),NOT(Index_운영!BS40=0)*BR18*(1+$E18*Index_운영!BS172),$C18*$D18/$C$1*Index_운영!BS40))),0)</f>
        <v>0</v>
      </c>
      <c r="BT18" s="589">
        <f>IFERROR(IF(BT$3=EOMONTH('Rent Roll'!$C14-1,0),$C18*$D18/$C$1,IF(BT$3=EOMONTH('Rent Roll'!$D14,0),0,IF(NOT(BS18=0),NOT(Index_운영!BT40=0)*BS18*(1+$E18*Index_운영!BT172),$C18*$D18/$C$1*Index_운영!BT40))),0)</f>
        <v>0</v>
      </c>
      <c r="BU18" s="589">
        <f>IFERROR(IF(BU$3=EOMONTH('Rent Roll'!$C14-1,0),$C18*$D18/$C$1,IF(BU$3=EOMONTH('Rent Roll'!$D14,0),0,IF(NOT(BT18=0),NOT(Index_운영!BU40=0)*BT18*(1+$E18*Index_운영!BU172),$C18*$D18/$C$1*Index_운영!BU40))),0)</f>
        <v>0</v>
      </c>
      <c r="BV18" s="589">
        <f>IFERROR(IF(BV$3=EOMONTH('Rent Roll'!$C14-1,0),$C18*$D18/$C$1,IF(BV$3=EOMONTH('Rent Roll'!$D14,0),0,IF(NOT(BU18=0),NOT(Index_운영!BV40=0)*BU18*(1+$E18*Index_운영!BV172),$C18*$D18/$C$1*Index_운영!BV40))),0)</f>
        <v>0</v>
      </c>
      <c r="BW18" s="589">
        <f>IFERROR(IF(BW$3=EOMONTH('Rent Roll'!$C14-1,0),$C18*$D18/$C$1,IF(BW$3=EOMONTH('Rent Roll'!$D14,0),0,IF(NOT(BV18=0),NOT(Index_운영!BW40=0)*BV18*(1+$E18*Index_운영!BW172),$C18*$D18/$C$1*Index_운영!BW40))),0)</f>
        <v>0</v>
      </c>
      <c r="BX18" s="589">
        <f>IFERROR(IF(BX$3=EOMONTH('Rent Roll'!$C14-1,0),$C18*$D18/$C$1,IF(BX$3=EOMONTH('Rent Roll'!$D14,0),0,IF(NOT(BW18=0),NOT(Index_운영!BX40=0)*BW18*(1+$E18*Index_운영!BX172),$C18*$D18/$C$1*Index_운영!BX40))),0)</f>
        <v>0</v>
      </c>
      <c r="BY18" s="589">
        <f>IFERROR(IF(BY$3=EOMONTH('Rent Roll'!$C14-1,0),$C18*$D18/$C$1,IF(BY$3=EOMONTH('Rent Roll'!$D14,0),0,IF(NOT(BX18=0),NOT(Index_운영!BY40=0)*BX18*(1+$E18*Index_운영!BY172),$C18*$D18/$C$1*Index_운영!BY40))),0)</f>
        <v>0</v>
      </c>
      <c r="BZ18" s="589">
        <f>IFERROR(IF(BZ$3=EOMONTH('Rent Roll'!$C14-1,0),$C18*$D18/$C$1,IF(BZ$3=EOMONTH('Rent Roll'!$D14,0),0,IF(NOT(BY18=0),NOT(Index_운영!BZ40=0)*BY18*(1+$E18*Index_운영!BZ172),$C18*$D18/$C$1*Index_운영!BZ40))),0)</f>
        <v>0</v>
      </c>
      <c r="CA18" s="589">
        <f>IFERROR(IF(CA$3=EOMONTH('Rent Roll'!$C14-1,0),$C18*$D18/$C$1,IF(CA$3=EOMONTH('Rent Roll'!$D14,0),0,IF(NOT(BZ18=0),NOT(Index_운영!CA40=0)*BZ18*(1+$E18*Index_운영!CA172),$C18*$D18/$C$1*Index_운영!CA40))),0)</f>
        <v>0</v>
      </c>
      <c r="CB18" s="589">
        <f>IFERROR(IF(CB$3=EOMONTH('Rent Roll'!$C14-1,0),$C18*$D18/$C$1,IF(CB$3=EOMONTH('Rent Roll'!$D14,0),0,IF(NOT(CA18=0),NOT(Index_운영!CB40=0)*CA18*(1+$E18*Index_운영!CB172),$C18*$D18/$C$1*Index_운영!CB40))),0)</f>
        <v>0</v>
      </c>
      <c r="CC18" s="589">
        <f>IFERROR(IF(CC$3=EOMONTH('Rent Roll'!$C14-1,0),$C18*$D18/$C$1,IF(CC$3=EOMONTH('Rent Roll'!$D14,0),0,IF(NOT(CB18=0),NOT(Index_운영!CC40=0)*CB18*(1+$E18*Index_운영!CC172),$C18*$D18/$C$1*Index_운영!CC40))),0)</f>
        <v>0</v>
      </c>
      <c r="CD18" s="589">
        <f>IFERROR(IF(CD$3=EOMONTH('Rent Roll'!$C14-1,0),$C18*$D18/$C$1,IF(CD$3=EOMONTH('Rent Roll'!$D14,0),0,IF(NOT(CC18=0),NOT(Index_운영!CD40=0)*CC18*(1+$E18*Index_운영!CD172),$C18*$D18/$C$1*Index_운영!CD40))),0)</f>
        <v>0</v>
      </c>
      <c r="CE18" s="589">
        <f>IFERROR(IF(CE$3=EOMONTH('Rent Roll'!$C14-1,0),$C18*$D18/$C$1,IF(CE$3=EOMONTH('Rent Roll'!$D14,0),0,IF(NOT(CD18=0),NOT(Index_운영!CE40=0)*CD18*(1+$E18*Index_운영!CE172),$C18*$D18/$C$1*Index_운영!CE40))),0)</f>
        <v>0</v>
      </c>
      <c r="CF18" s="589">
        <f>IFERROR(IF(CF$3=EOMONTH('Rent Roll'!$C14-1,0),$C18*$D18/$C$1,IF(CF$3=EOMONTH('Rent Roll'!$D14,0),0,IF(NOT(CE18=0),NOT(Index_운영!CF40=0)*CE18*(1+$E18*Index_운영!CF172),$C18*$D18/$C$1*Index_운영!CF40))),0)</f>
        <v>0</v>
      </c>
      <c r="CG18" s="589">
        <f>IFERROR(IF(CG$3=EOMONTH('Rent Roll'!$C14-1,0),$C18*$D18/$C$1,IF(CG$3=EOMONTH('Rent Roll'!$D14,0),0,IF(NOT(CF18=0),NOT(Index_운영!CG40=0)*CF18*(1+$E18*Index_운영!CG172),$C18*$D18/$C$1*Index_운영!CG40))),0)</f>
        <v>0</v>
      </c>
      <c r="CH18" s="589">
        <f>IFERROR(IF(CH$3=EOMONTH('Rent Roll'!$C14-1,0),$C18*$D18/$C$1,IF(CH$3=EOMONTH('Rent Roll'!$D14,0),0,IF(NOT(CG18=0),NOT(Index_운영!CH40=0)*CG18*(1+$E18*Index_운영!CH172),$C18*$D18/$C$1*Index_운영!CH40))),0)</f>
        <v>0</v>
      </c>
      <c r="CI18" s="589">
        <f>IFERROR(IF(CI$3=EOMONTH('Rent Roll'!$C14-1,0),$C18*$D18/$C$1,IF(CI$3=EOMONTH('Rent Roll'!$D14,0),0,IF(NOT(CH18=0),NOT(Index_운영!CI40=0)*CH18*(1+$E18*Index_운영!CI172),$C18*$D18/$C$1*Index_운영!CI40))),0)</f>
        <v>0</v>
      </c>
      <c r="CJ18" s="589">
        <f>IFERROR(IF(CJ$3=EOMONTH('Rent Roll'!$C14-1,0),$C18*$D18/$C$1,IF(CJ$3=EOMONTH('Rent Roll'!$D14,0),0,IF(NOT(CI18=0),NOT(Index_운영!CJ40=0)*CI18*(1+$E18*Index_운영!CJ172),$C18*$D18/$C$1*Index_운영!CJ40))),0)</f>
        <v>0</v>
      </c>
      <c r="CK18" s="589">
        <f>IFERROR(IF(CK$3=EOMONTH('Rent Roll'!$C14-1,0),$C18*$D18/$C$1,IF(CK$3=EOMONTH('Rent Roll'!$D14,0),0,IF(NOT(CJ18=0),NOT(Index_운영!CK40=0)*CJ18*(1+$E18*Index_운영!CK172),$C18*$D18/$C$1*Index_운영!CK40))),0)</f>
        <v>0</v>
      </c>
      <c r="CL18" s="589">
        <f>IFERROR(IF(CL$3=EOMONTH('Rent Roll'!$C14-1,0),$C18*$D18/$C$1,IF(CL$3=EOMONTH('Rent Roll'!$D14,0),0,IF(NOT(CK18=0),NOT(Index_운영!CL40=0)*CK18*(1+$E18*Index_운영!CL172),$C18*$D18/$C$1*Index_운영!CL40))),0)</f>
        <v>0</v>
      </c>
      <c r="CM18" s="589">
        <f>IFERROR(IF(CM$3=EOMONTH('Rent Roll'!$C14-1,0),$C18*$D18/$C$1,IF(CM$3=EOMONTH('Rent Roll'!$D14,0),0,IF(NOT(CL18=0),NOT(Index_운영!CM40=0)*CL18*(1+$E18*Index_운영!CM172),$C18*$D18/$C$1*Index_운영!CM40))),0)</f>
        <v>0</v>
      </c>
      <c r="CN18" s="589">
        <f>IFERROR(IF(CN$3=EOMONTH('Rent Roll'!$C14-1,0),$C18*$D18/$C$1,IF(CN$3=EOMONTH('Rent Roll'!$D14,0),0,IF(NOT(CM18=0),NOT(Index_운영!CN40=0)*CM18*(1+$E18*Index_운영!CN172),$C18*$D18/$C$1*Index_운영!CN40))),0)</f>
        <v>0</v>
      </c>
      <c r="CO18" s="589">
        <f>IFERROR(IF(CO$3=EOMONTH('Rent Roll'!$C14-1,0),$C18*$D18/$C$1,IF(CO$3=EOMONTH('Rent Roll'!$D14,0),0,IF(NOT(CN18=0),NOT(Index_운영!CO40=0)*CN18*(1+$E18*Index_운영!CO172),$C18*$D18/$C$1*Index_운영!CO40))),0)</f>
        <v>0</v>
      </c>
      <c r="CP18" s="589">
        <f>IFERROR(IF(CP$3=EOMONTH('Rent Roll'!$C14-1,0),$C18*$D18/$C$1,IF(CP$3=EOMONTH('Rent Roll'!$D14,0),0,IF(NOT(CO18=0),NOT(Index_운영!CP40=0)*CO18*(1+$E18*Index_운영!CP172),$C18*$D18/$C$1*Index_운영!CP40))),0)</f>
        <v>0</v>
      </c>
      <c r="CQ18" s="589">
        <f>IFERROR(IF(CQ$3=EOMONTH('Rent Roll'!$C14-1,0),$C18*$D18/$C$1,IF(CQ$3=EOMONTH('Rent Roll'!$D14,0),0,IF(NOT(CP18=0),NOT(Index_운영!CQ40=0)*CP18*(1+$E18*Index_운영!CQ172),$C18*$D18/$C$1*Index_운영!CQ40))),0)</f>
        <v>0</v>
      </c>
      <c r="CR18" s="589">
        <f>IFERROR(IF(CR$3=EOMONTH('Rent Roll'!$C14-1,0),$C18*$D18/$C$1,IF(CR$3=EOMONTH('Rent Roll'!$D14,0),0,IF(NOT(CQ18=0),NOT(Index_운영!CR40=0)*CQ18*(1+$E18*Index_운영!CR172),$C18*$D18/$C$1*Index_운영!CR40))),0)</f>
        <v>0</v>
      </c>
      <c r="CS18" s="589">
        <f>IFERROR(IF(CS$3=EOMONTH('Rent Roll'!$C14-1,0),$C18*$D18/$C$1,IF(CS$3=EOMONTH('Rent Roll'!$D14,0),0,IF(NOT(CR18=0),NOT(Index_운영!CS40=0)*CR18*(1+$E18*Index_운영!CS172),$C18*$D18/$C$1*Index_운영!CS40))),0)</f>
        <v>0</v>
      </c>
      <c r="CT18" s="589">
        <f>IFERROR(IF(CT$3=EOMONTH('Rent Roll'!$C14-1,0),$C18*$D18/$C$1,IF(CT$3=EOMONTH('Rent Roll'!$D14,0),0,IF(NOT(CS18=0),NOT(Index_운영!CT40=0)*CS18*(1+$E18*Index_운영!CT172),$C18*$D18/$C$1*Index_운영!CT40))),0)</f>
        <v>0</v>
      </c>
      <c r="CU18" s="589">
        <f>IFERROR(IF(CU$3=EOMONTH('Rent Roll'!$C14-1,0),$C18*$D18/$C$1,IF(CU$3=EOMONTH('Rent Roll'!$D14,0),0,IF(NOT(CT18=0),NOT(Index_운영!CU40=0)*CT18*(1+$E18*Index_운영!CU172),$C18*$D18/$C$1*Index_운영!CU40))),0)</f>
        <v>0</v>
      </c>
      <c r="CV18" s="589">
        <f>IFERROR(IF(CV$3=EOMONTH('Rent Roll'!$C14-1,0),$C18*$D18/$C$1,IF(CV$3=EOMONTH('Rent Roll'!$D14,0),0,IF(NOT(CU18=0),NOT(Index_운영!CV40=0)*CU18*(1+$E18*Index_운영!CV172),$C18*$D18/$C$1*Index_운영!CV40))),0)</f>
        <v>0</v>
      </c>
      <c r="CW18" s="589">
        <f>IFERROR(IF(CW$3=EOMONTH('Rent Roll'!$C14-1,0),$C18*$D18/$C$1,IF(CW$3=EOMONTH('Rent Roll'!$D14,0),0,IF(NOT(CV18=0),NOT(Index_운영!CW40=0)*CV18*(1+$E18*Index_운영!CW172),$C18*$D18/$C$1*Index_운영!CW40))),0)</f>
        <v>0</v>
      </c>
      <c r="CX18" s="589">
        <f>IFERROR(IF(CX$3=EOMONTH('Rent Roll'!$C14-1,0),$C18*$D18/$C$1,IF(CX$3=EOMONTH('Rent Roll'!$D14,0),0,IF(NOT(CW18=0),NOT(Index_운영!CX40=0)*CW18*(1+$E18*Index_운영!CX172),$C18*$D18/$C$1*Index_운영!CX40))),0)</f>
        <v>0</v>
      </c>
      <c r="CY18" s="589">
        <f>IFERROR(IF(CY$3=EOMONTH('Rent Roll'!$C14-1,0),$C18*$D18/$C$1,IF(CY$3=EOMONTH('Rent Roll'!$D14,0),0,IF(NOT(CX18=0),NOT(Index_운영!CY40=0)*CX18*(1+$E18*Index_운영!CY172),$C18*$D18/$C$1*Index_운영!CY40))),0)</f>
        <v>0</v>
      </c>
      <c r="CZ18" s="589">
        <f>IFERROR(IF(CZ$3=EOMONTH('Rent Roll'!$C14-1,0),$C18*$D18/$C$1,IF(CZ$3=EOMONTH('Rent Roll'!$D14,0),0,IF(NOT(CY18=0),NOT(Index_운영!CZ40=0)*CY18*(1+$E18*Index_운영!CZ172),$C18*$D18/$C$1*Index_운영!CZ40))),0)</f>
        <v>0</v>
      </c>
      <c r="DA18" s="589">
        <f>IFERROR(IF(DA$3=EOMONTH('Rent Roll'!$C14-1,0),$C18*$D18/$C$1,IF(DA$3=EOMONTH('Rent Roll'!$D14,0),0,IF(NOT(CZ18=0),NOT(Index_운영!DA40=0)*CZ18*(1+$E18*Index_운영!DA172),$C18*$D18/$C$1*Index_운영!DA40))),0)</f>
        <v>0</v>
      </c>
      <c r="DB18" s="589">
        <f>IFERROR(IF(DB$3=EOMONTH('Rent Roll'!$C14-1,0),$C18*$D18/$C$1,IF(DB$3=EOMONTH('Rent Roll'!$D14,0),0,IF(NOT(DA18=0),NOT(Index_운영!DB40=0)*DA18*(1+$E18*Index_운영!DB172),$C18*$D18/$C$1*Index_운영!DB40))),0)</f>
        <v>0</v>
      </c>
      <c r="DC18" s="589">
        <f>IFERROR(IF(DC$3=EOMONTH('Rent Roll'!$C14-1,0),$C18*$D18/$C$1,IF(DC$3=EOMONTH('Rent Roll'!$D14,0),0,IF(NOT(DB18=0),NOT(Index_운영!DC40=0)*DB18*(1+$E18*Index_운영!DC172),$C18*$D18/$C$1*Index_운영!DC40))),0)</f>
        <v>0</v>
      </c>
      <c r="DD18" s="589">
        <f>IFERROR(IF(DD$3=EOMONTH('Rent Roll'!$C14-1,0),$C18*$D18/$C$1,IF(DD$3=EOMONTH('Rent Roll'!$D14,0),0,IF(NOT(DC18=0),NOT(Index_운영!DD40=0)*DC18*(1+$E18*Index_운영!DD172),$C18*$D18/$C$1*Index_운영!DD40))),0)</f>
        <v>0</v>
      </c>
      <c r="DE18" s="589">
        <f>IFERROR(IF(DE$3=EOMONTH('Rent Roll'!$C14-1,0),$C18*$D18/$C$1,IF(DE$3=EOMONTH('Rent Roll'!$D14,0),0,IF(NOT(DD18=0),NOT(Index_운영!DE40=0)*DD18*(1+$E18*Index_운영!DE172),$C18*$D18/$C$1*Index_운영!DE40))),0)</f>
        <v>0</v>
      </c>
      <c r="DF18" s="589">
        <f>IFERROR(IF(DF$3=EOMONTH('Rent Roll'!$C14-1,0),$C18*$D18/$C$1,IF(DF$3=EOMONTH('Rent Roll'!$D14,0),0,IF(NOT(DE18=0),NOT(Index_운영!DF40=0)*DE18*(1+$E18*Index_운영!DF172),$C18*$D18/$C$1*Index_운영!DF40))),0)</f>
        <v>0</v>
      </c>
      <c r="DG18" s="589">
        <f>IFERROR(IF(DG$3=EOMONTH('Rent Roll'!$C14-1,0),$C18*$D18/$C$1,IF(DG$3=EOMONTH('Rent Roll'!$D14,0),0,IF(NOT(DF18=0),NOT(Index_운영!DG40=0)*DF18*(1+$E18*Index_운영!DG172),$C18*$D18/$C$1*Index_운영!DG40))),0)</f>
        <v>0</v>
      </c>
      <c r="DH18" s="589">
        <f>IFERROR(IF(DH$3=EOMONTH('Rent Roll'!$C14-1,0),$C18*$D18/$C$1,IF(DH$3=EOMONTH('Rent Roll'!$D14,0),0,IF(NOT(DG18=0),NOT(Index_운영!DH40=0)*DG18*(1+$E18*Index_운영!DH172),$C18*$D18/$C$1*Index_운영!DH40))),0)</f>
        <v>0</v>
      </c>
      <c r="DI18" s="589">
        <f>IFERROR(IF(DI$3=EOMONTH('Rent Roll'!$C14-1,0),$C18*$D18/$C$1,IF(DI$3=EOMONTH('Rent Roll'!$D14,0),0,IF(NOT(DH18=0),NOT(Index_운영!DI40=0)*DH18*(1+$E18*Index_운영!DI172),$C18*$D18/$C$1*Index_운영!DI40))),0)</f>
        <v>0</v>
      </c>
      <c r="DJ18" s="589">
        <f>IFERROR(IF(DJ$3=EOMONTH('Rent Roll'!$C14-1,0),$C18*$D18/$C$1,IF(DJ$3=EOMONTH('Rent Roll'!$D14,0),0,IF(NOT(DI18=0),NOT(Index_운영!DJ40=0)*DI18*(1+$E18*Index_운영!DJ172),$C18*$D18/$C$1*Index_운영!DJ40))),0)</f>
        <v>0</v>
      </c>
      <c r="DK18" s="589">
        <f>IFERROR(IF(DK$3=EOMONTH('Rent Roll'!$C14-1,0),$C18*$D18/$C$1,IF(DK$3=EOMONTH('Rent Roll'!$D14,0),0,IF(NOT(DJ18=0),NOT(Index_운영!DK40=0)*DJ18*(1+$E18*Index_운영!DK172),$C18*$D18/$C$1*Index_운영!DK40))),0)</f>
        <v>0</v>
      </c>
      <c r="DL18" s="589">
        <f>IFERROR(IF(DL$3=EOMONTH('Rent Roll'!$C14-1,0),$C18*$D18/$C$1,IF(DL$3=EOMONTH('Rent Roll'!$D14,0),0,IF(NOT(DK18=0),NOT(Index_운영!DL40=0)*DK18*(1+$E18*Index_운영!DL172),$C18*$D18/$C$1*Index_운영!DL40))),0)</f>
        <v>0</v>
      </c>
      <c r="DM18" s="589">
        <f>IFERROR(IF(DM$3=EOMONTH('Rent Roll'!$C14-1,0),$C18*$D18/$C$1,IF(DM$3=EOMONTH('Rent Roll'!$D14,0),0,IF(NOT(DL18=0),NOT(Index_운영!DM40=0)*DL18*(1+$E18*Index_운영!DM172),$C18*$D18/$C$1*Index_운영!DM40))),0)</f>
        <v>0</v>
      </c>
      <c r="DN18" s="589">
        <f>IFERROR(IF(DN$3=EOMONTH('Rent Roll'!$C14-1,0),$C18*$D18/$C$1,IF(DN$3=EOMONTH('Rent Roll'!$D14,0),0,IF(NOT(DM18=0),NOT(Index_운영!DN40=0)*DM18*(1+$E18*Index_운영!DN172),$C18*$D18/$C$1*Index_운영!DN40))),0)</f>
        <v>0</v>
      </c>
      <c r="DO18" s="589">
        <f>IFERROR(IF(DO$3=EOMONTH('Rent Roll'!$C14-1,0),$C18*$D18/$C$1,IF(DO$3=EOMONTH('Rent Roll'!$D14,0),0,IF(NOT(DN18=0),NOT(Index_운영!DO40=0)*DN18*(1+$E18*Index_운영!DO172),$C18*$D18/$C$1*Index_운영!DO40))),0)</f>
        <v>0</v>
      </c>
      <c r="DP18" s="589">
        <f>IFERROR(IF(DP$3=EOMONTH('Rent Roll'!$C14-1,0),$C18*$D18/$C$1,IF(DP$3=EOMONTH('Rent Roll'!$D14,0),0,IF(NOT(DO18=0),NOT(Index_운영!DP40=0)*DO18*(1+$E18*Index_운영!DP172),$C18*$D18/$C$1*Index_운영!DP40))),0)</f>
        <v>0</v>
      </c>
      <c r="DQ18" s="589">
        <f>IFERROR(IF(DQ$3=EOMONTH('Rent Roll'!$C14-1,0),$C18*$D18/$C$1,IF(DQ$3=EOMONTH('Rent Roll'!$D14,0),0,IF(NOT(DP18=0),NOT(Index_운영!DQ40=0)*DP18*(1+$E18*Index_운영!DQ172),$C18*$D18/$C$1*Index_운영!DQ40))),0)</f>
        <v>0</v>
      </c>
      <c r="DR18" s="589">
        <f>IFERROR(IF(DR$3=EOMONTH('Rent Roll'!$C14-1,0),$C18*$D18/$C$1,IF(DR$3=EOMONTH('Rent Roll'!$D14,0),0,IF(NOT(DQ18=0),NOT(Index_운영!DR40=0)*DQ18*(1+$E18*Index_운영!DR172),$C18*$D18/$C$1*Index_운영!DR40))),0)</f>
        <v>0</v>
      </c>
      <c r="DS18" s="589">
        <f>IFERROR(IF(DS$3=EOMONTH('Rent Roll'!$C14-1,0),$C18*$D18/$C$1,IF(DS$3=EOMONTH('Rent Roll'!$D14,0),0,IF(NOT(DR18=0),NOT(Index_운영!DS40=0)*DR18*(1+$E18*Index_운영!DS172),$C18*$D18/$C$1*Index_운영!DS40))),0)</f>
        <v>0</v>
      </c>
      <c r="DT18" s="589">
        <f>IFERROR(IF(DT$3=EOMONTH('Rent Roll'!$C14-1,0),$C18*$D18/$C$1,IF(DT$3=EOMONTH('Rent Roll'!$D14,0),0,IF(NOT(DS18=0),NOT(Index_운영!DT40=0)*DS18*(1+$E18*Index_운영!DT172),$C18*$D18/$C$1*Index_운영!DT40))),0)</f>
        <v>0</v>
      </c>
      <c r="DU18" s="589">
        <f>IFERROR(IF(DU$3=EOMONTH('Rent Roll'!$C14-1,0),$C18*$D18/$C$1,IF(DU$3=EOMONTH('Rent Roll'!$D14,0),0,IF(NOT(DT18=0),NOT(Index_운영!DU40=0)*DT18*(1+$E18*Index_운영!DU172),$C18*$D18/$C$1*Index_운영!DU40))),0)</f>
        <v>0</v>
      </c>
      <c r="DV18" s="589">
        <f>IFERROR(IF(DV$3=EOMONTH('Rent Roll'!$C14-1,0),$C18*$D18/$C$1,IF(DV$3=EOMONTH('Rent Roll'!$D14,0),0,IF(NOT(DU18=0),NOT(Index_운영!DV40=0)*DU18*(1+$E18*Index_운영!DV172),$C18*$D18/$C$1*Index_운영!DV40))),0)</f>
        <v>0</v>
      </c>
    </row>
    <row r="19" spans="1:126" s="464" customFormat="1" outlineLevel="1" x14ac:dyDescent="0.4">
      <c r="A19" s="736"/>
      <c r="B19" s="464">
        <f>'Rent Roll'!$B15</f>
        <v>0</v>
      </c>
      <c r="C19" s="1219">
        <f>'Rent Roll'!$K15</f>
        <v>0</v>
      </c>
      <c r="D19" s="1220">
        <f>'Rent Roll'!$M15</f>
        <v>0</v>
      </c>
      <c r="E19" s="1221">
        <f>'Rent Roll'!$N15</f>
        <v>0</v>
      </c>
      <c r="F19" s="588">
        <f>IFERROR(IF(F$3=EOMONTH('Rent Roll'!$C15-1,0),$C19*$D19/$C$1,IF(F$3=EOMONTH('Rent Roll'!$D15,0),0,IF(NOT(E19=0),NOT(Index_운영!F41=0)*E19*(1+$E19*Index_운영!F173),$C19*$D19/$C$1*Index_운영!F41))),0)</f>
        <v>0</v>
      </c>
      <c r="G19" s="589">
        <f>IFERROR(IF(G$3=EOMONTH('Rent Roll'!$C15-1,0),$C19*$D19/$C$1,IF(G$3=EOMONTH('Rent Roll'!$D15,0),0,IF(NOT(F19=0),NOT(Index_운영!G41=0)*F19*(1+$E19*Index_운영!G173),$C19*$D19/$C$1*Index_운영!G41))),0)</f>
        <v>0</v>
      </c>
      <c r="H19" s="589">
        <f>IFERROR(IF(H$3=EOMONTH('Rent Roll'!$C15-1,0),$C19*$D19/$C$1,IF(H$3=EOMONTH('Rent Roll'!$D15,0),0,IF(NOT(G19=0),NOT(Index_운영!H41=0)*G19*(1+$E19*Index_운영!H173),$C19*$D19/$C$1*Index_운영!H41))),0)</f>
        <v>0</v>
      </c>
      <c r="I19" s="589">
        <f>IFERROR(IF(I$3=EOMONTH('Rent Roll'!$C15-1,0),$C19*$D19/$C$1,IF(I$3=EOMONTH('Rent Roll'!$D15,0),0,IF(NOT(H19=0),NOT(Index_운영!I41=0)*H19*(1+$E19*Index_운영!I173),$C19*$D19/$C$1*Index_운영!I41))),0)</f>
        <v>0</v>
      </c>
      <c r="J19" s="589">
        <f>IFERROR(IF(J$3=EOMONTH('Rent Roll'!$C15-1,0),$C19*$D19/$C$1,IF(J$3=EOMONTH('Rent Roll'!$D15,0),0,IF(NOT(I19=0),NOT(Index_운영!J41=0)*I19*(1+$E19*Index_운영!J173),$C19*$D19/$C$1*Index_운영!J41))),0)</f>
        <v>0</v>
      </c>
      <c r="K19" s="589">
        <f>IFERROR(IF(K$3=EOMONTH('Rent Roll'!$C15-1,0),$C19*$D19/$C$1,IF(K$3=EOMONTH('Rent Roll'!$D15,0),0,IF(NOT(J19=0),NOT(Index_운영!K41=0)*J19*(1+$E19*Index_운영!K173),$C19*$D19/$C$1*Index_운영!K41))),0)</f>
        <v>0</v>
      </c>
      <c r="L19" s="589">
        <f>IFERROR(IF(L$3=EOMONTH('Rent Roll'!$C15-1,0),$C19*$D19/$C$1,IF(L$3=EOMONTH('Rent Roll'!$D15,0),0,IF(NOT(K19=0),NOT(Index_운영!L41=0)*K19*(1+$E19*Index_운영!L173),$C19*$D19/$C$1*Index_운영!L41))),0)</f>
        <v>0</v>
      </c>
      <c r="M19" s="589">
        <f>IFERROR(IF(M$3=EOMONTH('Rent Roll'!$C15-1,0),$C19*$D19/$C$1,IF(M$3=EOMONTH('Rent Roll'!$D15,0),0,IF(NOT(L19=0),NOT(Index_운영!M41=0)*L19*(1+$E19*Index_운영!M173),$C19*$D19/$C$1*Index_운영!M41))),0)</f>
        <v>0</v>
      </c>
      <c r="N19" s="589">
        <f>IFERROR(IF(N$3=EOMONTH('Rent Roll'!$C15-1,0),$C19*$D19/$C$1,IF(N$3=EOMONTH('Rent Roll'!$D15,0),0,IF(NOT(M19=0),NOT(Index_운영!N41=0)*M19*(1+$E19*Index_운영!N173),$C19*$D19/$C$1*Index_운영!N41))),0)</f>
        <v>0</v>
      </c>
      <c r="O19" s="589">
        <f>IFERROR(IF(O$3=EOMONTH('Rent Roll'!$C15-1,0),$C19*$D19/$C$1,IF(O$3=EOMONTH('Rent Roll'!$D15,0),0,IF(NOT(N19=0),NOT(Index_운영!O41=0)*N19*(1+$E19*Index_운영!O173),$C19*$D19/$C$1*Index_운영!O41))),0)</f>
        <v>0</v>
      </c>
      <c r="P19" s="589">
        <f>IFERROR(IF(P$3=EOMONTH('Rent Roll'!$C15-1,0),$C19*$D19/$C$1,IF(P$3=EOMONTH('Rent Roll'!$D15,0),0,IF(NOT(O19=0),NOT(Index_운영!P41=0)*O19*(1+$E19*Index_운영!P173),$C19*$D19/$C$1*Index_운영!P41))),0)</f>
        <v>0</v>
      </c>
      <c r="Q19" s="589">
        <f>IFERROR(IF(Q$3=EOMONTH('Rent Roll'!$C15-1,0),$C19*$D19/$C$1,IF(Q$3=EOMONTH('Rent Roll'!$D15,0),0,IF(NOT(P19=0),NOT(Index_운영!Q41=0)*P19*(1+$E19*Index_운영!Q173),$C19*$D19/$C$1*Index_운영!Q41))),0)</f>
        <v>0</v>
      </c>
      <c r="R19" s="589">
        <f>IFERROR(IF(R$3=EOMONTH('Rent Roll'!$C15-1,0),$C19*$D19/$C$1,IF(R$3=EOMONTH('Rent Roll'!$D15,0),0,IF(NOT(Q19=0),NOT(Index_운영!R41=0)*Q19*(1+$E19*Index_운영!R173),$C19*$D19/$C$1*Index_운영!R41))),0)</f>
        <v>0</v>
      </c>
      <c r="S19" s="589">
        <f>IFERROR(IF(S$3=EOMONTH('Rent Roll'!$C15-1,0),$C19*$D19/$C$1,IF(S$3=EOMONTH('Rent Roll'!$D15,0),0,IF(NOT(R19=0),NOT(Index_운영!S41=0)*R19*(1+$E19*Index_운영!S173),$C19*$D19/$C$1*Index_운영!S41))),0)</f>
        <v>0</v>
      </c>
      <c r="T19" s="589">
        <f>IFERROR(IF(T$3=EOMONTH('Rent Roll'!$C15-1,0),$C19*$D19/$C$1,IF(T$3=EOMONTH('Rent Roll'!$D15,0),0,IF(NOT(S19=0),NOT(Index_운영!T41=0)*S19*(1+$E19*Index_운영!T173),$C19*$D19/$C$1*Index_운영!T41))),0)</f>
        <v>0</v>
      </c>
      <c r="U19" s="589">
        <f>IFERROR(IF(U$3=EOMONTH('Rent Roll'!$C15-1,0),$C19*$D19/$C$1,IF(U$3=EOMONTH('Rent Roll'!$D15,0),0,IF(NOT(T19=0),NOT(Index_운영!U41=0)*T19*(1+$E19*Index_운영!U173),$C19*$D19/$C$1*Index_운영!U41))),0)</f>
        <v>0</v>
      </c>
      <c r="V19" s="589">
        <f>IFERROR(IF(V$3=EOMONTH('Rent Roll'!$C15-1,0),$C19*$D19/$C$1,IF(V$3=EOMONTH('Rent Roll'!$D15,0),0,IF(NOT(U19=0),NOT(Index_운영!V41=0)*U19*(1+$E19*Index_운영!V173),$C19*$D19/$C$1*Index_운영!V41))),0)</f>
        <v>0</v>
      </c>
      <c r="W19" s="589">
        <f>IFERROR(IF(W$3=EOMONTH('Rent Roll'!$C15-1,0),$C19*$D19/$C$1,IF(W$3=EOMONTH('Rent Roll'!$D15,0),0,IF(NOT(V19=0),NOT(Index_운영!W41=0)*V19*(1+$E19*Index_운영!W173),$C19*$D19/$C$1*Index_운영!W41))),0)</f>
        <v>0</v>
      </c>
      <c r="X19" s="589">
        <f>IFERROR(IF(X$3=EOMONTH('Rent Roll'!$C15-1,0),$C19*$D19/$C$1,IF(X$3=EOMONTH('Rent Roll'!$D15,0),0,IF(NOT(W19=0),NOT(Index_운영!X41=0)*W19*(1+$E19*Index_운영!X173),$C19*$D19/$C$1*Index_운영!X41))),0)</f>
        <v>0</v>
      </c>
      <c r="Y19" s="589">
        <f>IFERROR(IF(Y$3=EOMONTH('Rent Roll'!$C15-1,0),$C19*$D19/$C$1,IF(Y$3=EOMONTH('Rent Roll'!$D15,0),0,IF(NOT(X19=0),NOT(Index_운영!Y41=0)*X19*(1+$E19*Index_운영!Y173),$C19*$D19/$C$1*Index_운영!Y41))),0)</f>
        <v>0</v>
      </c>
      <c r="Z19" s="589">
        <f>IFERROR(IF(Z$3=EOMONTH('Rent Roll'!$C15-1,0),$C19*$D19/$C$1,IF(Z$3=EOMONTH('Rent Roll'!$D15,0),0,IF(NOT(Y19=0),NOT(Index_운영!Z41=0)*Y19*(1+$E19*Index_운영!Z173),$C19*$D19/$C$1*Index_운영!Z41))),0)</f>
        <v>0</v>
      </c>
      <c r="AA19" s="589">
        <f>IFERROR(IF(AA$3=EOMONTH('Rent Roll'!$C15-1,0),$C19*$D19/$C$1,IF(AA$3=EOMONTH('Rent Roll'!$D15,0),0,IF(NOT(Z19=0),NOT(Index_운영!AA41=0)*Z19*(1+$E19*Index_운영!AA173),$C19*$D19/$C$1*Index_운영!AA41))),0)</f>
        <v>0</v>
      </c>
      <c r="AB19" s="589">
        <f>IFERROR(IF(AB$3=EOMONTH('Rent Roll'!$C15-1,0),$C19*$D19/$C$1,IF(AB$3=EOMONTH('Rent Roll'!$D15,0),0,IF(NOT(AA19=0),NOT(Index_운영!AB41=0)*AA19*(1+$E19*Index_운영!AB173),$C19*$D19/$C$1*Index_운영!AB41))),0)</f>
        <v>0</v>
      </c>
      <c r="AC19" s="589">
        <f>IFERROR(IF(AC$3=EOMONTH('Rent Roll'!$C15-1,0),$C19*$D19/$C$1,IF(AC$3=EOMONTH('Rent Roll'!$D15,0),0,IF(NOT(AB19=0),NOT(Index_운영!AC41=0)*AB19*(1+$E19*Index_운영!AC173),$C19*$D19/$C$1*Index_운영!AC41))),0)</f>
        <v>0</v>
      </c>
      <c r="AD19" s="589">
        <f>IFERROR(IF(AD$3=EOMONTH('Rent Roll'!$C15-1,0),$C19*$D19/$C$1,IF(AD$3=EOMONTH('Rent Roll'!$D15,0),0,IF(NOT(AC19=0),NOT(Index_운영!AD41=0)*AC19*(1+$E19*Index_운영!AD173),$C19*$D19/$C$1*Index_운영!AD41))),0)</f>
        <v>0</v>
      </c>
      <c r="AE19" s="589">
        <f>IFERROR(IF(AE$3=EOMONTH('Rent Roll'!$C15-1,0),$C19*$D19/$C$1,IF(AE$3=EOMONTH('Rent Roll'!$D15,0),0,IF(NOT(AD19=0),NOT(Index_운영!AE41=0)*AD19*(1+$E19*Index_운영!AE173),$C19*$D19/$C$1*Index_운영!AE41))),0)</f>
        <v>0</v>
      </c>
      <c r="AF19" s="589">
        <f>IFERROR(IF(AF$3=EOMONTH('Rent Roll'!$C15-1,0),$C19*$D19/$C$1,IF(AF$3=EOMONTH('Rent Roll'!$D15,0),0,IF(NOT(AE19=0),NOT(Index_운영!AF41=0)*AE19*(1+$E19*Index_운영!AF173),$C19*$D19/$C$1*Index_운영!AF41))),0)</f>
        <v>0</v>
      </c>
      <c r="AG19" s="589">
        <f>IFERROR(IF(AG$3=EOMONTH('Rent Roll'!$C15-1,0),$C19*$D19/$C$1,IF(AG$3=EOMONTH('Rent Roll'!$D15,0),0,IF(NOT(AF19=0),NOT(Index_운영!AG41=0)*AF19*(1+$E19*Index_운영!AG173),$C19*$D19/$C$1*Index_운영!AG41))),0)</f>
        <v>0</v>
      </c>
      <c r="AH19" s="589">
        <f>IFERROR(IF(AH$3=EOMONTH('Rent Roll'!$C15-1,0),$C19*$D19/$C$1,IF(AH$3=EOMONTH('Rent Roll'!$D15,0),0,IF(NOT(AG19=0),NOT(Index_운영!AH41=0)*AG19*(1+$E19*Index_운영!AH173),$C19*$D19/$C$1*Index_운영!AH41))),0)</f>
        <v>0</v>
      </c>
      <c r="AI19" s="589">
        <f>IFERROR(IF(AI$3=EOMONTH('Rent Roll'!$C15-1,0),$C19*$D19/$C$1,IF(AI$3=EOMONTH('Rent Roll'!$D15,0),0,IF(NOT(AH19=0),NOT(Index_운영!AI41=0)*AH19*(1+$E19*Index_운영!AI173),$C19*$D19/$C$1*Index_운영!AI41))),0)</f>
        <v>0</v>
      </c>
      <c r="AJ19" s="589">
        <f>IFERROR(IF(AJ$3=EOMONTH('Rent Roll'!$C15-1,0),$C19*$D19/$C$1,IF(AJ$3=EOMONTH('Rent Roll'!$D15,0),0,IF(NOT(AI19=0),NOT(Index_운영!AJ41=0)*AI19*(1+$E19*Index_운영!AJ173),$C19*$D19/$C$1*Index_운영!AJ41))),0)</f>
        <v>0</v>
      </c>
      <c r="AK19" s="589">
        <f>IFERROR(IF(AK$3=EOMONTH('Rent Roll'!$C15-1,0),$C19*$D19/$C$1,IF(AK$3=EOMONTH('Rent Roll'!$D15,0),0,IF(NOT(AJ19=0),NOT(Index_운영!AK41=0)*AJ19*(1+$E19*Index_운영!AK173),$C19*$D19/$C$1*Index_운영!AK41))),0)</f>
        <v>0</v>
      </c>
      <c r="AL19" s="589">
        <f>IFERROR(IF(AL$3=EOMONTH('Rent Roll'!$C15-1,0),$C19*$D19/$C$1,IF(AL$3=EOMONTH('Rent Roll'!$D15,0),0,IF(NOT(AK19=0),NOT(Index_운영!AL41=0)*AK19*(1+$E19*Index_운영!AL173),$C19*$D19/$C$1*Index_운영!AL41))),0)</f>
        <v>0</v>
      </c>
      <c r="AM19" s="589">
        <f>IFERROR(IF(AM$3=EOMONTH('Rent Roll'!$C15-1,0),$C19*$D19/$C$1,IF(AM$3=EOMONTH('Rent Roll'!$D15,0),0,IF(NOT(AL19=0),NOT(Index_운영!AM41=0)*AL19*(1+$E19*Index_운영!AM173),$C19*$D19/$C$1*Index_운영!AM41))),0)</f>
        <v>0</v>
      </c>
      <c r="AN19" s="589">
        <f>IFERROR(IF(AN$3=EOMONTH('Rent Roll'!$C15-1,0),$C19*$D19/$C$1,IF(AN$3=EOMONTH('Rent Roll'!$D15,0),0,IF(NOT(AM19=0),NOT(Index_운영!AN41=0)*AM19*(1+$E19*Index_운영!AN173),$C19*$D19/$C$1*Index_운영!AN41))),0)</f>
        <v>0</v>
      </c>
      <c r="AO19" s="589">
        <f>IFERROR(IF(AO$3=EOMONTH('Rent Roll'!$C15-1,0),$C19*$D19/$C$1,IF(AO$3=EOMONTH('Rent Roll'!$D15,0),0,IF(NOT(AN19=0),NOT(Index_운영!AO41=0)*AN19*(1+$E19*Index_운영!AO173),$C19*$D19/$C$1*Index_운영!AO41))),0)</f>
        <v>0</v>
      </c>
      <c r="AP19" s="589">
        <f>IFERROR(IF(AP$3=EOMONTH('Rent Roll'!$C15-1,0),$C19*$D19/$C$1,IF(AP$3=EOMONTH('Rent Roll'!$D15,0),0,IF(NOT(AO19=0),NOT(Index_운영!AP41=0)*AO19*(1+$E19*Index_운영!AP173),$C19*$D19/$C$1*Index_운영!AP41))),0)</f>
        <v>0</v>
      </c>
      <c r="AQ19" s="589">
        <f>IFERROR(IF(AQ$3=EOMONTH('Rent Roll'!$C15-1,0),$C19*$D19/$C$1,IF(AQ$3=EOMONTH('Rent Roll'!$D15,0),0,IF(NOT(AP19=0),NOT(Index_운영!AQ41=0)*AP19*(1+$E19*Index_운영!AQ173),$C19*$D19/$C$1*Index_운영!AQ41))),0)</f>
        <v>0</v>
      </c>
      <c r="AR19" s="589">
        <f>IFERROR(IF(AR$3=EOMONTH('Rent Roll'!$C15-1,0),$C19*$D19/$C$1,IF(AR$3=EOMONTH('Rent Roll'!$D15,0),0,IF(NOT(AQ19=0),NOT(Index_운영!AR41=0)*AQ19*(1+$E19*Index_운영!AR173),$C19*$D19/$C$1*Index_운영!AR41))),0)</f>
        <v>0</v>
      </c>
      <c r="AS19" s="589">
        <f>IFERROR(IF(AS$3=EOMONTH('Rent Roll'!$C15-1,0),$C19*$D19/$C$1,IF(AS$3=EOMONTH('Rent Roll'!$D15,0),0,IF(NOT(AR19=0),NOT(Index_운영!AS41=0)*AR19*(1+$E19*Index_운영!AS173),$C19*$D19/$C$1*Index_운영!AS41))),0)</f>
        <v>0</v>
      </c>
      <c r="AT19" s="589">
        <f>IFERROR(IF(AT$3=EOMONTH('Rent Roll'!$C15-1,0),$C19*$D19/$C$1,IF(AT$3=EOMONTH('Rent Roll'!$D15,0),0,IF(NOT(AS19=0),NOT(Index_운영!AT41=0)*AS19*(1+$E19*Index_운영!AT173),$C19*$D19/$C$1*Index_운영!AT41))),0)</f>
        <v>0</v>
      </c>
      <c r="AU19" s="589">
        <f>IFERROR(IF(AU$3=EOMONTH('Rent Roll'!$C15-1,0),$C19*$D19/$C$1,IF(AU$3=EOMONTH('Rent Roll'!$D15,0),0,IF(NOT(AT19=0),NOT(Index_운영!AU41=0)*AT19*(1+$E19*Index_운영!AU173),$C19*$D19/$C$1*Index_운영!AU41))),0)</f>
        <v>0</v>
      </c>
      <c r="AV19" s="589">
        <f>IFERROR(IF(AV$3=EOMONTH('Rent Roll'!$C15-1,0),$C19*$D19/$C$1,IF(AV$3=EOMONTH('Rent Roll'!$D15,0),0,IF(NOT(AU19=0),NOT(Index_운영!AV41=0)*AU19*(1+$E19*Index_운영!AV173),$C19*$D19/$C$1*Index_운영!AV41))),0)</f>
        <v>0</v>
      </c>
      <c r="AW19" s="589">
        <f>IFERROR(IF(AW$3=EOMONTH('Rent Roll'!$C15-1,0),$C19*$D19/$C$1,IF(AW$3=EOMONTH('Rent Roll'!$D15,0),0,IF(NOT(AV19=0),NOT(Index_운영!AW41=0)*AV19*(1+$E19*Index_운영!AW173),$C19*$D19/$C$1*Index_운영!AW41))),0)</f>
        <v>0</v>
      </c>
      <c r="AX19" s="589">
        <f>IFERROR(IF(AX$3=EOMONTH('Rent Roll'!$C15-1,0),$C19*$D19/$C$1,IF(AX$3=EOMONTH('Rent Roll'!$D15,0),0,IF(NOT(AW19=0),NOT(Index_운영!AX41=0)*AW19*(1+$E19*Index_운영!AX173),$C19*$D19/$C$1*Index_운영!AX41))),0)</f>
        <v>0</v>
      </c>
      <c r="AY19" s="589">
        <f>IFERROR(IF(AY$3=EOMONTH('Rent Roll'!$C15-1,0),$C19*$D19/$C$1,IF(AY$3=EOMONTH('Rent Roll'!$D15,0),0,IF(NOT(AX19=0),NOT(Index_운영!AY41=0)*AX19*(1+$E19*Index_운영!AY173),$C19*$D19/$C$1*Index_운영!AY41))),0)</f>
        <v>0</v>
      </c>
      <c r="AZ19" s="589">
        <f>IFERROR(IF(AZ$3=EOMONTH('Rent Roll'!$C15-1,0),$C19*$D19/$C$1,IF(AZ$3=EOMONTH('Rent Roll'!$D15,0),0,IF(NOT(AY19=0),NOT(Index_운영!AZ41=0)*AY19*(1+$E19*Index_운영!AZ173),$C19*$D19/$C$1*Index_운영!AZ41))),0)</f>
        <v>0</v>
      </c>
      <c r="BA19" s="589">
        <f>IFERROR(IF(BA$3=EOMONTH('Rent Roll'!$C15-1,0),$C19*$D19/$C$1,IF(BA$3=EOMONTH('Rent Roll'!$D15,0),0,IF(NOT(AZ19=0),NOT(Index_운영!BA41=0)*AZ19*(1+$E19*Index_운영!BA173),$C19*$D19/$C$1*Index_운영!BA41))),0)</f>
        <v>0</v>
      </c>
      <c r="BB19" s="589">
        <f>IFERROR(IF(BB$3=EOMONTH('Rent Roll'!$C15-1,0),$C19*$D19/$C$1,IF(BB$3=EOMONTH('Rent Roll'!$D15,0),0,IF(NOT(BA19=0),NOT(Index_운영!BB41=0)*BA19*(1+$E19*Index_운영!BB173),$C19*$D19/$C$1*Index_운영!BB41))),0)</f>
        <v>0</v>
      </c>
      <c r="BC19" s="589">
        <f>IFERROR(IF(BC$3=EOMONTH('Rent Roll'!$C15-1,0),$C19*$D19/$C$1,IF(BC$3=EOMONTH('Rent Roll'!$D15,0),0,IF(NOT(BB19=0),NOT(Index_운영!BC41=0)*BB19*(1+$E19*Index_운영!BC173),$C19*$D19/$C$1*Index_운영!BC41))),0)</f>
        <v>0</v>
      </c>
      <c r="BD19" s="589">
        <f>IFERROR(IF(BD$3=EOMONTH('Rent Roll'!$C15-1,0),$C19*$D19/$C$1,IF(BD$3=EOMONTH('Rent Roll'!$D15,0),0,IF(NOT(BC19=0),NOT(Index_운영!BD41=0)*BC19*(1+$E19*Index_운영!BD173),$C19*$D19/$C$1*Index_운영!BD41))),0)</f>
        <v>0</v>
      </c>
      <c r="BE19" s="589">
        <f>IFERROR(IF(BE$3=EOMONTH('Rent Roll'!$C15-1,0),$C19*$D19/$C$1,IF(BE$3=EOMONTH('Rent Roll'!$D15,0),0,IF(NOT(BD19=0),NOT(Index_운영!BE41=0)*BD19*(1+$E19*Index_운영!BE173),$C19*$D19/$C$1*Index_운영!BE41))),0)</f>
        <v>0</v>
      </c>
      <c r="BF19" s="589">
        <f>IFERROR(IF(BF$3=EOMONTH('Rent Roll'!$C15-1,0),$C19*$D19/$C$1,IF(BF$3=EOMONTH('Rent Roll'!$D15,0),0,IF(NOT(BE19=0),NOT(Index_운영!BF41=0)*BE19*(1+$E19*Index_운영!BF173),$C19*$D19/$C$1*Index_운영!BF41))),0)</f>
        <v>0</v>
      </c>
      <c r="BG19" s="589">
        <f>IFERROR(IF(BG$3=EOMONTH('Rent Roll'!$C15-1,0),$C19*$D19/$C$1,IF(BG$3=EOMONTH('Rent Roll'!$D15,0),0,IF(NOT(BF19=0),NOT(Index_운영!BG41=0)*BF19*(1+$E19*Index_운영!BG173),$C19*$D19/$C$1*Index_운영!BG41))),0)</f>
        <v>0</v>
      </c>
      <c r="BH19" s="589">
        <f>IFERROR(IF(BH$3=EOMONTH('Rent Roll'!$C15-1,0),$C19*$D19/$C$1,IF(BH$3=EOMONTH('Rent Roll'!$D15,0),0,IF(NOT(BG19=0),NOT(Index_운영!BH41=0)*BG19*(1+$E19*Index_운영!BH173),$C19*$D19/$C$1*Index_운영!BH41))),0)</f>
        <v>0</v>
      </c>
      <c r="BI19" s="589">
        <f>IFERROR(IF(BI$3=EOMONTH('Rent Roll'!$C15-1,0),$C19*$D19/$C$1,IF(BI$3=EOMONTH('Rent Roll'!$D15,0),0,IF(NOT(BH19=0),NOT(Index_운영!BI41=0)*BH19*(1+$E19*Index_운영!BI173),$C19*$D19/$C$1*Index_운영!BI41))),0)</f>
        <v>0</v>
      </c>
      <c r="BJ19" s="589">
        <f>IFERROR(IF(BJ$3=EOMONTH('Rent Roll'!$C15-1,0),$C19*$D19/$C$1,IF(BJ$3=EOMONTH('Rent Roll'!$D15,0),0,IF(NOT(BI19=0),NOT(Index_운영!BJ41=0)*BI19*(1+$E19*Index_운영!BJ173),$C19*$D19/$C$1*Index_운영!BJ41))),0)</f>
        <v>0</v>
      </c>
      <c r="BK19" s="589">
        <f>IFERROR(IF(BK$3=EOMONTH('Rent Roll'!$C15-1,0),$C19*$D19/$C$1,IF(BK$3=EOMONTH('Rent Roll'!$D15,0),0,IF(NOT(BJ19=0),NOT(Index_운영!BK41=0)*BJ19*(1+$E19*Index_운영!BK173),$C19*$D19/$C$1*Index_운영!BK41))),0)</f>
        <v>0</v>
      </c>
      <c r="BL19" s="589">
        <f>IFERROR(IF(BL$3=EOMONTH('Rent Roll'!$C15-1,0),$C19*$D19/$C$1,IF(BL$3=EOMONTH('Rent Roll'!$D15,0),0,IF(NOT(BK19=0),NOT(Index_운영!BL41=0)*BK19*(1+$E19*Index_운영!BL173),$C19*$D19/$C$1*Index_운영!BL41))),0)</f>
        <v>0</v>
      </c>
      <c r="BM19" s="589">
        <f>IFERROR(IF(BM$3=EOMONTH('Rent Roll'!$C15-1,0),$C19*$D19/$C$1,IF(BM$3=EOMONTH('Rent Roll'!$D15,0),0,IF(NOT(BL19=0),NOT(Index_운영!BM41=0)*BL19*(1+$E19*Index_운영!BM173),$C19*$D19/$C$1*Index_운영!BM41))),0)</f>
        <v>0</v>
      </c>
      <c r="BN19" s="589">
        <f>IFERROR(IF(BN$3=EOMONTH('Rent Roll'!$C15-1,0),$C19*$D19/$C$1,IF(BN$3=EOMONTH('Rent Roll'!$D15,0),0,IF(NOT(BM19=0),NOT(Index_운영!BN41=0)*BM19*(1+$E19*Index_운영!BN173),$C19*$D19/$C$1*Index_운영!BN41))),0)</f>
        <v>0</v>
      </c>
      <c r="BO19" s="589">
        <f>IFERROR(IF(BO$3=EOMONTH('Rent Roll'!$C15-1,0),$C19*$D19/$C$1,IF(BO$3=EOMONTH('Rent Roll'!$D15,0),0,IF(NOT(BN19=0),NOT(Index_운영!BO41=0)*BN19*(1+$E19*Index_운영!BO173),$C19*$D19/$C$1*Index_운영!BO41))),0)</f>
        <v>0</v>
      </c>
      <c r="BP19" s="589">
        <f>IFERROR(IF(BP$3=EOMONTH('Rent Roll'!$C15-1,0),$C19*$D19/$C$1,IF(BP$3=EOMONTH('Rent Roll'!$D15,0),0,IF(NOT(BO19=0),NOT(Index_운영!BP41=0)*BO19*(1+$E19*Index_운영!BP173),$C19*$D19/$C$1*Index_운영!BP41))),0)</f>
        <v>0</v>
      </c>
      <c r="BQ19" s="589">
        <f>IFERROR(IF(BQ$3=EOMONTH('Rent Roll'!$C15-1,0),$C19*$D19/$C$1,IF(BQ$3=EOMONTH('Rent Roll'!$D15,0),0,IF(NOT(BP19=0),NOT(Index_운영!BQ41=0)*BP19*(1+$E19*Index_운영!BQ173),$C19*$D19/$C$1*Index_운영!BQ41))),0)</f>
        <v>0</v>
      </c>
      <c r="BR19" s="589">
        <f>IFERROR(IF(BR$3=EOMONTH('Rent Roll'!$C15-1,0),$C19*$D19/$C$1,IF(BR$3=EOMONTH('Rent Roll'!$D15,0),0,IF(NOT(BQ19=0),NOT(Index_운영!BR41=0)*BQ19*(1+$E19*Index_운영!BR173),$C19*$D19/$C$1*Index_운영!BR41))),0)</f>
        <v>0</v>
      </c>
      <c r="BS19" s="589">
        <f>IFERROR(IF(BS$3=EOMONTH('Rent Roll'!$C15-1,0),$C19*$D19/$C$1,IF(BS$3=EOMONTH('Rent Roll'!$D15,0),0,IF(NOT(BR19=0),NOT(Index_운영!BS41=0)*BR19*(1+$E19*Index_운영!BS173),$C19*$D19/$C$1*Index_운영!BS41))),0)</f>
        <v>0</v>
      </c>
      <c r="BT19" s="589">
        <f>IFERROR(IF(BT$3=EOMONTH('Rent Roll'!$C15-1,0),$C19*$D19/$C$1,IF(BT$3=EOMONTH('Rent Roll'!$D15,0),0,IF(NOT(BS19=0),NOT(Index_운영!BT41=0)*BS19*(1+$E19*Index_운영!BT173),$C19*$D19/$C$1*Index_운영!BT41))),0)</f>
        <v>0</v>
      </c>
      <c r="BU19" s="589">
        <f>IFERROR(IF(BU$3=EOMONTH('Rent Roll'!$C15-1,0),$C19*$D19/$C$1,IF(BU$3=EOMONTH('Rent Roll'!$D15,0),0,IF(NOT(BT19=0),NOT(Index_운영!BU41=0)*BT19*(1+$E19*Index_운영!BU173),$C19*$D19/$C$1*Index_운영!BU41))),0)</f>
        <v>0</v>
      </c>
      <c r="BV19" s="589">
        <f>IFERROR(IF(BV$3=EOMONTH('Rent Roll'!$C15-1,0),$C19*$D19/$C$1,IF(BV$3=EOMONTH('Rent Roll'!$D15,0),0,IF(NOT(BU19=0),NOT(Index_운영!BV41=0)*BU19*(1+$E19*Index_운영!BV173),$C19*$D19/$C$1*Index_운영!BV41))),0)</f>
        <v>0</v>
      </c>
      <c r="BW19" s="589">
        <f>IFERROR(IF(BW$3=EOMONTH('Rent Roll'!$C15-1,0),$C19*$D19/$C$1,IF(BW$3=EOMONTH('Rent Roll'!$D15,0),0,IF(NOT(BV19=0),NOT(Index_운영!BW41=0)*BV19*(1+$E19*Index_운영!BW173),$C19*$D19/$C$1*Index_운영!BW41))),0)</f>
        <v>0</v>
      </c>
      <c r="BX19" s="589">
        <f>IFERROR(IF(BX$3=EOMONTH('Rent Roll'!$C15-1,0),$C19*$D19/$C$1,IF(BX$3=EOMONTH('Rent Roll'!$D15,0),0,IF(NOT(BW19=0),NOT(Index_운영!BX41=0)*BW19*(1+$E19*Index_운영!BX173),$C19*$D19/$C$1*Index_운영!BX41))),0)</f>
        <v>0</v>
      </c>
      <c r="BY19" s="589">
        <f>IFERROR(IF(BY$3=EOMONTH('Rent Roll'!$C15-1,0),$C19*$D19/$C$1,IF(BY$3=EOMONTH('Rent Roll'!$D15,0),0,IF(NOT(BX19=0),NOT(Index_운영!BY41=0)*BX19*(1+$E19*Index_운영!BY173),$C19*$D19/$C$1*Index_운영!BY41))),0)</f>
        <v>0</v>
      </c>
      <c r="BZ19" s="589">
        <f>IFERROR(IF(BZ$3=EOMONTH('Rent Roll'!$C15-1,0),$C19*$D19/$C$1,IF(BZ$3=EOMONTH('Rent Roll'!$D15,0),0,IF(NOT(BY19=0),NOT(Index_운영!BZ41=0)*BY19*(1+$E19*Index_운영!BZ173),$C19*$D19/$C$1*Index_운영!BZ41))),0)</f>
        <v>0</v>
      </c>
      <c r="CA19" s="589">
        <f>IFERROR(IF(CA$3=EOMONTH('Rent Roll'!$C15-1,0),$C19*$D19/$C$1,IF(CA$3=EOMONTH('Rent Roll'!$D15,0),0,IF(NOT(BZ19=0),NOT(Index_운영!CA41=0)*BZ19*(1+$E19*Index_운영!CA173),$C19*$D19/$C$1*Index_운영!CA41))),0)</f>
        <v>0</v>
      </c>
      <c r="CB19" s="589">
        <f>IFERROR(IF(CB$3=EOMONTH('Rent Roll'!$C15-1,0),$C19*$D19/$C$1,IF(CB$3=EOMONTH('Rent Roll'!$D15,0),0,IF(NOT(CA19=0),NOT(Index_운영!CB41=0)*CA19*(1+$E19*Index_운영!CB173),$C19*$D19/$C$1*Index_운영!CB41))),0)</f>
        <v>0</v>
      </c>
      <c r="CC19" s="589">
        <f>IFERROR(IF(CC$3=EOMONTH('Rent Roll'!$C15-1,0),$C19*$D19/$C$1,IF(CC$3=EOMONTH('Rent Roll'!$D15,0),0,IF(NOT(CB19=0),NOT(Index_운영!CC41=0)*CB19*(1+$E19*Index_운영!CC173),$C19*$D19/$C$1*Index_운영!CC41))),0)</f>
        <v>0</v>
      </c>
      <c r="CD19" s="589">
        <f>IFERROR(IF(CD$3=EOMONTH('Rent Roll'!$C15-1,0),$C19*$D19/$C$1,IF(CD$3=EOMONTH('Rent Roll'!$D15,0),0,IF(NOT(CC19=0),NOT(Index_운영!CD41=0)*CC19*(1+$E19*Index_운영!CD173),$C19*$D19/$C$1*Index_운영!CD41))),0)</f>
        <v>0</v>
      </c>
      <c r="CE19" s="589">
        <f>IFERROR(IF(CE$3=EOMONTH('Rent Roll'!$C15-1,0),$C19*$D19/$C$1,IF(CE$3=EOMONTH('Rent Roll'!$D15,0),0,IF(NOT(CD19=0),NOT(Index_운영!CE41=0)*CD19*(1+$E19*Index_운영!CE173),$C19*$D19/$C$1*Index_운영!CE41))),0)</f>
        <v>0</v>
      </c>
      <c r="CF19" s="589">
        <f>IFERROR(IF(CF$3=EOMONTH('Rent Roll'!$C15-1,0),$C19*$D19/$C$1,IF(CF$3=EOMONTH('Rent Roll'!$D15,0),0,IF(NOT(CE19=0),NOT(Index_운영!CF41=0)*CE19*(1+$E19*Index_운영!CF173),$C19*$D19/$C$1*Index_운영!CF41))),0)</f>
        <v>0</v>
      </c>
      <c r="CG19" s="589">
        <f>IFERROR(IF(CG$3=EOMONTH('Rent Roll'!$C15-1,0),$C19*$D19/$C$1,IF(CG$3=EOMONTH('Rent Roll'!$D15,0),0,IF(NOT(CF19=0),NOT(Index_운영!CG41=0)*CF19*(1+$E19*Index_운영!CG173),$C19*$D19/$C$1*Index_운영!CG41))),0)</f>
        <v>0</v>
      </c>
      <c r="CH19" s="589">
        <f>IFERROR(IF(CH$3=EOMONTH('Rent Roll'!$C15-1,0),$C19*$D19/$C$1,IF(CH$3=EOMONTH('Rent Roll'!$D15,0),0,IF(NOT(CG19=0),NOT(Index_운영!CH41=0)*CG19*(1+$E19*Index_운영!CH173),$C19*$D19/$C$1*Index_운영!CH41))),0)</f>
        <v>0</v>
      </c>
      <c r="CI19" s="589">
        <f>IFERROR(IF(CI$3=EOMONTH('Rent Roll'!$C15-1,0),$C19*$D19/$C$1,IF(CI$3=EOMONTH('Rent Roll'!$D15,0),0,IF(NOT(CH19=0),NOT(Index_운영!CI41=0)*CH19*(1+$E19*Index_운영!CI173),$C19*$D19/$C$1*Index_운영!CI41))),0)</f>
        <v>0</v>
      </c>
      <c r="CJ19" s="589">
        <f>IFERROR(IF(CJ$3=EOMONTH('Rent Roll'!$C15-1,0),$C19*$D19/$C$1,IF(CJ$3=EOMONTH('Rent Roll'!$D15,0),0,IF(NOT(CI19=0),NOT(Index_운영!CJ41=0)*CI19*(1+$E19*Index_운영!CJ173),$C19*$D19/$C$1*Index_운영!CJ41))),0)</f>
        <v>0</v>
      </c>
      <c r="CK19" s="589">
        <f>IFERROR(IF(CK$3=EOMONTH('Rent Roll'!$C15-1,0),$C19*$D19/$C$1,IF(CK$3=EOMONTH('Rent Roll'!$D15,0),0,IF(NOT(CJ19=0),NOT(Index_운영!CK41=0)*CJ19*(1+$E19*Index_운영!CK173),$C19*$D19/$C$1*Index_운영!CK41))),0)</f>
        <v>0</v>
      </c>
      <c r="CL19" s="589">
        <f>IFERROR(IF(CL$3=EOMONTH('Rent Roll'!$C15-1,0),$C19*$D19/$C$1,IF(CL$3=EOMONTH('Rent Roll'!$D15,0),0,IF(NOT(CK19=0),NOT(Index_운영!CL41=0)*CK19*(1+$E19*Index_운영!CL173),$C19*$D19/$C$1*Index_운영!CL41))),0)</f>
        <v>0</v>
      </c>
      <c r="CM19" s="589">
        <f>IFERROR(IF(CM$3=EOMONTH('Rent Roll'!$C15-1,0),$C19*$D19/$C$1,IF(CM$3=EOMONTH('Rent Roll'!$D15,0),0,IF(NOT(CL19=0),NOT(Index_운영!CM41=0)*CL19*(1+$E19*Index_운영!CM173),$C19*$D19/$C$1*Index_운영!CM41))),0)</f>
        <v>0</v>
      </c>
      <c r="CN19" s="589">
        <f>IFERROR(IF(CN$3=EOMONTH('Rent Roll'!$C15-1,0),$C19*$D19/$C$1,IF(CN$3=EOMONTH('Rent Roll'!$D15,0),0,IF(NOT(CM19=0),NOT(Index_운영!CN41=0)*CM19*(1+$E19*Index_운영!CN173),$C19*$D19/$C$1*Index_운영!CN41))),0)</f>
        <v>0</v>
      </c>
      <c r="CO19" s="589">
        <f>IFERROR(IF(CO$3=EOMONTH('Rent Roll'!$C15-1,0),$C19*$D19/$C$1,IF(CO$3=EOMONTH('Rent Roll'!$D15,0),0,IF(NOT(CN19=0),NOT(Index_운영!CO41=0)*CN19*(1+$E19*Index_운영!CO173),$C19*$D19/$C$1*Index_운영!CO41))),0)</f>
        <v>0</v>
      </c>
      <c r="CP19" s="589">
        <f>IFERROR(IF(CP$3=EOMONTH('Rent Roll'!$C15-1,0),$C19*$D19/$C$1,IF(CP$3=EOMONTH('Rent Roll'!$D15,0),0,IF(NOT(CO19=0),NOT(Index_운영!CP41=0)*CO19*(1+$E19*Index_운영!CP173),$C19*$D19/$C$1*Index_운영!CP41))),0)</f>
        <v>0</v>
      </c>
      <c r="CQ19" s="589">
        <f>IFERROR(IF(CQ$3=EOMONTH('Rent Roll'!$C15-1,0),$C19*$D19/$C$1,IF(CQ$3=EOMONTH('Rent Roll'!$D15,0),0,IF(NOT(CP19=0),NOT(Index_운영!CQ41=0)*CP19*(1+$E19*Index_운영!CQ173),$C19*$D19/$C$1*Index_운영!CQ41))),0)</f>
        <v>0</v>
      </c>
      <c r="CR19" s="589">
        <f>IFERROR(IF(CR$3=EOMONTH('Rent Roll'!$C15-1,0),$C19*$D19/$C$1,IF(CR$3=EOMONTH('Rent Roll'!$D15,0),0,IF(NOT(CQ19=0),NOT(Index_운영!CR41=0)*CQ19*(1+$E19*Index_운영!CR173),$C19*$D19/$C$1*Index_운영!CR41))),0)</f>
        <v>0</v>
      </c>
      <c r="CS19" s="589">
        <f>IFERROR(IF(CS$3=EOMONTH('Rent Roll'!$C15-1,0),$C19*$D19/$C$1,IF(CS$3=EOMONTH('Rent Roll'!$D15,0),0,IF(NOT(CR19=0),NOT(Index_운영!CS41=0)*CR19*(1+$E19*Index_운영!CS173),$C19*$D19/$C$1*Index_운영!CS41))),0)</f>
        <v>0</v>
      </c>
      <c r="CT19" s="589">
        <f>IFERROR(IF(CT$3=EOMONTH('Rent Roll'!$C15-1,0),$C19*$D19/$C$1,IF(CT$3=EOMONTH('Rent Roll'!$D15,0),0,IF(NOT(CS19=0),NOT(Index_운영!CT41=0)*CS19*(1+$E19*Index_운영!CT173),$C19*$D19/$C$1*Index_운영!CT41))),0)</f>
        <v>0</v>
      </c>
      <c r="CU19" s="589">
        <f>IFERROR(IF(CU$3=EOMONTH('Rent Roll'!$C15-1,0),$C19*$D19/$C$1,IF(CU$3=EOMONTH('Rent Roll'!$D15,0),0,IF(NOT(CT19=0),NOT(Index_운영!CU41=0)*CT19*(1+$E19*Index_운영!CU173),$C19*$D19/$C$1*Index_운영!CU41))),0)</f>
        <v>0</v>
      </c>
      <c r="CV19" s="589">
        <f>IFERROR(IF(CV$3=EOMONTH('Rent Roll'!$C15-1,0),$C19*$D19/$C$1,IF(CV$3=EOMONTH('Rent Roll'!$D15,0),0,IF(NOT(CU19=0),NOT(Index_운영!CV41=0)*CU19*(1+$E19*Index_운영!CV173),$C19*$D19/$C$1*Index_운영!CV41))),0)</f>
        <v>0</v>
      </c>
      <c r="CW19" s="589">
        <f>IFERROR(IF(CW$3=EOMONTH('Rent Roll'!$C15-1,0),$C19*$D19/$C$1,IF(CW$3=EOMONTH('Rent Roll'!$D15,0),0,IF(NOT(CV19=0),NOT(Index_운영!CW41=0)*CV19*(1+$E19*Index_운영!CW173),$C19*$D19/$C$1*Index_운영!CW41))),0)</f>
        <v>0</v>
      </c>
      <c r="CX19" s="589">
        <f>IFERROR(IF(CX$3=EOMONTH('Rent Roll'!$C15-1,0),$C19*$D19/$C$1,IF(CX$3=EOMONTH('Rent Roll'!$D15,0),0,IF(NOT(CW19=0),NOT(Index_운영!CX41=0)*CW19*(1+$E19*Index_운영!CX173),$C19*$D19/$C$1*Index_운영!CX41))),0)</f>
        <v>0</v>
      </c>
      <c r="CY19" s="589">
        <f>IFERROR(IF(CY$3=EOMONTH('Rent Roll'!$C15-1,0),$C19*$D19/$C$1,IF(CY$3=EOMONTH('Rent Roll'!$D15,0),0,IF(NOT(CX19=0),NOT(Index_운영!CY41=0)*CX19*(1+$E19*Index_운영!CY173),$C19*$D19/$C$1*Index_운영!CY41))),0)</f>
        <v>0</v>
      </c>
      <c r="CZ19" s="589">
        <f>IFERROR(IF(CZ$3=EOMONTH('Rent Roll'!$C15-1,0),$C19*$D19/$C$1,IF(CZ$3=EOMONTH('Rent Roll'!$D15,0),0,IF(NOT(CY19=0),NOT(Index_운영!CZ41=0)*CY19*(1+$E19*Index_운영!CZ173),$C19*$D19/$C$1*Index_운영!CZ41))),0)</f>
        <v>0</v>
      </c>
      <c r="DA19" s="589">
        <f>IFERROR(IF(DA$3=EOMONTH('Rent Roll'!$C15-1,0),$C19*$D19/$C$1,IF(DA$3=EOMONTH('Rent Roll'!$D15,0),0,IF(NOT(CZ19=0),NOT(Index_운영!DA41=0)*CZ19*(1+$E19*Index_운영!DA173),$C19*$D19/$C$1*Index_운영!DA41))),0)</f>
        <v>0</v>
      </c>
      <c r="DB19" s="589">
        <f>IFERROR(IF(DB$3=EOMONTH('Rent Roll'!$C15-1,0),$C19*$D19/$C$1,IF(DB$3=EOMONTH('Rent Roll'!$D15,0),0,IF(NOT(DA19=0),NOT(Index_운영!DB41=0)*DA19*(1+$E19*Index_운영!DB173),$C19*$D19/$C$1*Index_운영!DB41))),0)</f>
        <v>0</v>
      </c>
      <c r="DC19" s="589">
        <f>IFERROR(IF(DC$3=EOMONTH('Rent Roll'!$C15-1,0),$C19*$D19/$C$1,IF(DC$3=EOMONTH('Rent Roll'!$D15,0),0,IF(NOT(DB19=0),NOT(Index_운영!DC41=0)*DB19*(1+$E19*Index_운영!DC173),$C19*$D19/$C$1*Index_운영!DC41))),0)</f>
        <v>0</v>
      </c>
      <c r="DD19" s="589">
        <f>IFERROR(IF(DD$3=EOMONTH('Rent Roll'!$C15-1,0),$C19*$D19/$C$1,IF(DD$3=EOMONTH('Rent Roll'!$D15,0),0,IF(NOT(DC19=0),NOT(Index_운영!DD41=0)*DC19*(1+$E19*Index_운영!DD173),$C19*$D19/$C$1*Index_운영!DD41))),0)</f>
        <v>0</v>
      </c>
      <c r="DE19" s="589">
        <f>IFERROR(IF(DE$3=EOMONTH('Rent Roll'!$C15-1,0),$C19*$D19/$C$1,IF(DE$3=EOMONTH('Rent Roll'!$D15,0),0,IF(NOT(DD19=0),NOT(Index_운영!DE41=0)*DD19*(1+$E19*Index_운영!DE173),$C19*$D19/$C$1*Index_운영!DE41))),0)</f>
        <v>0</v>
      </c>
      <c r="DF19" s="589">
        <f>IFERROR(IF(DF$3=EOMONTH('Rent Roll'!$C15-1,0),$C19*$D19/$C$1,IF(DF$3=EOMONTH('Rent Roll'!$D15,0),0,IF(NOT(DE19=0),NOT(Index_운영!DF41=0)*DE19*(1+$E19*Index_운영!DF173),$C19*$D19/$C$1*Index_운영!DF41))),0)</f>
        <v>0</v>
      </c>
      <c r="DG19" s="589">
        <f>IFERROR(IF(DG$3=EOMONTH('Rent Roll'!$C15-1,0),$C19*$D19/$C$1,IF(DG$3=EOMONTH('Rent Roll'!$D15,0),0,IF(NOT(DF19=0),NOT(Index_운영!DG41=0)*DF19*(1+$E19*Index_운영!DG173),$C19*$D19/$C$1*Index_운영!DG41))),0)</f>
        <v>0</v>
      </c>
      <c r="DH19" s="589">
        <f>IFERROR(IF(DH$3=EOMONTH('Rent Roll'!$C15-1,0),$C19*$D19/$C$1,IF(DH$3=EOMONTH('Rent Roll'!$D15,0),0,IF(NOT(DG19=0),NOT(Index_운영!DH41=0)*DG19*(1+$E19*Index_운영!DH173),$C19*$D19/$C$1*Index_운영!DH41))),0)</f>
        <v>0</v>
      </c>
      <c r="DI19" s="589">
        <f>IFERROR(IF(DI$3=EOMONTH('Rent Roll'!$C15-1,0),$C19*$D19/$C$1,IF(DI$3=EOMONTH('Rent Roll'!$D15,0),0,IF(NOT(DH19=0),NOT(Index_운영!DI41=0)*DH19*(1+$E19*Index_운영!DI173),$C19*$D19/$C$1*Index_운영!DI41))),0)</f>
        <v>0</v>
      </c>
      <c r="DJ19" s="589">
        <f>IFERROR(IF(DJ$3=EOMONTH('Rent Roll'!$C15-1,0),$C19*$D19/$C$1,IF(DJ$3=EOMONTH('Rent Roll'!$D15,0),0,IF(NOT(DI19=0),NOT(Index_운영!DJ41=0)*DI19*(1+$E19*Index_운영!DJ173),$C19*$D19/$C$1*Index_운영!DJ41))),0)</f>
        <v>0</v>
      </c>
      <c r="DK19" s="589">
        <f>IFERROR(IF(DK$3=EOMONTH('Rent Roll'!$C15-1,0),$C19*$D19/$C$1,IF(DK$3=EOMONTH('Rent Roll'!$D15,0),0,IF(NOT(DJ19=0),NOT(Index_운영!DK41=0)*DJ19*(1+$E19*Index_운영!DK173),$C19*$D19/$C$1*Index_운영!DK41))),0)</f>
        <v>0</v>
      </c>
      <c r="DL19" s="589">
        <f>IFERROR(IF(DL$3=EOMONTH('Rent Roll'!$C15-1,0),$C19*$D19/$C$1,IF(DL$3=EOMONTH('Rent Roll'!$D15,0),0,IF(NOT(DK19=0),NOT(Index_운영!DL41=0)*DK19*(1+$E19*Index_운영!DL173),$C19*$D19/$C$1*Index_운영!DL41))),0)</f>
        <v>0</v>
      </c>
      <c r="DM19" s="589">
        <f>IFERROR(IF(DM$3=EOMONTH('Rent Roll'!$C15-1,0),$C19*$D19/$C$1,IF(DM$3=EOMONTH('Rent Roll'!$D15,0),0,IF(NOT(DL19=0),NOT(Index_운영!DM41=0)*DL19*(1+$E19*Index_운영!DM173),$C19*$D19/$C$1*Index_운영!DM41))),0)</f>
        <v>0</v>
      </c>
      <c r="DN19" s="589">
        <f>IFERROR(IF(DN$3=EOMONTH('Rent Roll'!$C15-1,0),$C19*$D19/$C$1,IF(DN$3=EOMONTH('Rent Roll'!$D15,0),0,IF(NOT(DM19=0),NOT(Index_운영!DN41=0)*DM19*(1+$E19*Index_운영!DN173),$C19*$D19/$C$1*Index_운영!DN41))),0)</f>
        <v>0</v>
      </c>
      <c r="DO19" s="589">
        <f>IFERROR(IF(DO$3=EOMONTH('Rent Roll'!$C15-1,0),$C19*$D19/$C$1,IF(DO$3=EOMONTH('Rent Roll'!$D15,0),0,IF(NOT(DN19=0),NOT(Index_운영!DO41=0)*DN19*(1+$E19*Index_운영!DO173),$C19*$D19/$C$1*Index_운영!DO41))),0)</f>
        <v>0</v>
      </c>
      <c r="DP19" s="589">
        <f>IFERROR(IF(DP$3=EOMONTH('Rent Roll'!$C15-1,0),$C19*$D19/$C$1,IF(DP$3=EOMONTH('Rent Roll'!$D15,0),0,IF(NOT(DO19=0),NOT(Index_운영!DP41=0)*DO19*(1+$E19*Index_운영!DP173),$C19*$D19/$C$1*Index_운영!DP41))),0)</f>
        <v>0</v>
      </c>
      <c r="DQ19" s="589">
        <f>IFERROR(IF(DQ$3=EOMONTH('Rent Roll'!$C15-1,0),$C19*$D19/$C$1,IF(DQ$3=EOMONTH('Rent Roll'!$D15,0),0,IF(NOT(DP19=0),NOT(Index_운영!DQ41=0)*DP19*(1+$E19*Index_운영!DQ173),$C19*$D19/$C$1*Index_운영!DQ41))),0)</f>
        <v>0</v>
      </c>
      <c r="DR19" s="589">
        <f>IFERROR(IF(DR$3=EOMONTH('Rent Roll'!$C15-1,0),$C19*$D19/$C$1,IF(DR$3=EOMONTH('Rent Roll'!$D15,0),0,IF(NOT(DQ19=0),NOT(Index_운영!DR41=0)*DQ19*(1+$E19*Index_운영!DR173),$C19*$D19/$C$1*Index_운영!DR41))),0)</f>
        <v>0</v>
      </c>
      <c r="DS19" s="589">
        <f>IFERROR(IF(DS$3=EOMONTH('Rent Roll'!$C15-1,0),$C19*$D19/$C$1,IF(DS$3=EOMONTH('Rent Roll'!$D15,0),0,IF(NOT(DR19=0),NOT(Index_운영!DS41=0)*DR19*(1+$E19*Index_운영!DS173),$C19*$D19/$C$1*Index_운영!DS41))),0)</f>
        <v>0</v>
      </c>
      <c r="DT19" s="589">
        <f>IFERROR(IF(DT$3=EOMONTH('Rent Roll'!$C15-1,0),$C19*$D19/$C$1,IF(DT$3=EOMONTH('Rent Roll'!$D15,0),0,IF(NOT(DS19=0),NOT(Index_운영!DT41=0)*DS19*(1+$E19*Index_운영!DT173),$C19*$D19/$C$1*Index_운영!DT41))),0)</f>
        <v>0</v>
      </c>
      <c r="DU19" s="589">
        <f>IFERROR(IF(DU$3=EOMONTH('Rent Roll'!$C15-1,0),$C19*$D19/$C$1,IF(DU$3=EOMONTH('Rent Roll'!$D15,0),0,IF(NOT(DT19=0),NOT(Index_운영!DU41=0)*DT19*(1+$E19*Index_운영!DU173),$C19*$D19/$C$1*Index_운영!DU41))),0)</f>
        <v>0</v>
      </c>
      <c r="DV19" s="589">
        <f>IFERROR(IF(DV$3=EOMONTH('Rent Roll'!$C15-1,0),$C19*$D19/$C$1,IF(DV$3=EOMONTH('Rent Roll'!$D15,0),0,IF(NOT(DU19=0),NOT(Index_운영!DV41=0)*DU19*(1+$E19*Index_운영!DV173),$C19*$D19/$C$1*Index_운영!DV41))),0)</f>
        <v>0</v>
      </c>
    </row>
    <row r="20" spans="1:126" s="464" customFormat="1" outlineLevel="1" x14ac:dyDescent="0.4">
      <c r="A20" s="736"/>
      <c r="B20" s="464">
        <f>'Rent Roll'!$B16</f>
        <v>0</v>
      </c>
      <c r="C20" s="1219">
        <f>'Rent Roll'!$K16</f>
        <v>0</v>
      </c>
      <c r="D20" s="1220">
        <f>'Rent Roll'!$M16</f>
        <v>0</v>
      </c>
      <c r="E20" s="1221">
        <f>'Rent Roll'!$N16</f>
        <v>0</v>
      </c>
      <c r="F20" s="588">
        <f>IFERROR(IF(F$3=EOMONTH('Rent Roll'!$C16-1,0),$C20*$D20/$C$1,IF(F$3=EOMONTH('Rent Roll'!$D16,0),0,IF(NOT(E20=0),NOT(Index_운영!F42=0)*E20*(1+$E20*Index_운영!F174),$C20*$D20/$C$1*Index_운영!F42))),0)</f>
        <v>0</v>
      </c>
      <c r="G20" s="589">
        <f>IFERROR(IF(G$3=EOMONTH('Rent Roll'!$C16-1,0),$C20*$D20/$C$1,IF(G$3=EOMONTH('Rent Roll'!$D16,0),0,IF(NOT(F20=0),NOT(Index_운영!G42=0)*F20*(1+$E20*Index_운영!G174),$C20*$D20/$C$1*Index_운영!G42))),0)</f>
        <v>0</v>
      </c>
      <c r="H20" s="589">
        <f>IFERROR(IF(H$3=EOMONTH('Rent Roll'!$C16-1,0),$C20*$D20/$C$1,IF(H$3=EOMONTH('Rent Roll'!$D16,0),0,IF(NOT(G20=0),NOT(Index_운영!H42=0)*G20*(1+$E20*Index_운영!H174),$C20*$D20/$C$1*Index_운영!H42))),0)</f>
        <v>0</v>
      </c>
      <c r="I20" s="589">
        <f>IFERROR(IF(I$3=EOMONTH('Rent Roll'!$C16-1,0),$C20*$D20/$C$1,IF(I$3=EOMONTH('Rent Roll'!$D16,0),0,IF(NOT(H20=0),NOT(Index_운영!I42=0)*H20*(1+$E20*Index_운영!I174),$C20*$D20/$C$1*Index_운영!I42))),0)</f>
        <v>0</v>
      </c>
      <c r="J20" s="589">
        <f>IFERROR(IF(J$3=EOMONTH('Rent Roll'!$C16-1,0),$C20*$D20/$C$1,IF(J$3=EOMONTH('Rent Roll'!$D16,0),0,IF(NOT(I20=0),NOT(Index_운영!J42=0)*I20*(1+$E20*Index_운영!J174),$C20*$D20/$C$1*Index_운영!J42))),0)</f>
        <v>0</v>
      </c>
      <c r="K20" s="589">
        <f>IFERROR(IF(K$3=EOMONTH('Rent Roll'!$C16-1,0),$C20*$D20/$C$1,IF(K$3=EOMONTH('Rent Roll'!$D16,0),0,IF(NOT(J20=0),NOT(Index_운영!K42=0)*J20*(1+$E20*Index_운영!K174),$C20*$D20/$C$1*Index_운영!K42))),0)</f>
        <v>0</v>
      </c>
      <c r="L20" s="589">
        <f>IFERROR(IF(L$3=EOMONTH('Rent Roll'!$C16-1,0),$C20*$D20/$C$1,IF(L$3=EOMONTH('Rent Roll'!$D16,0),0,IF(NOT(K20=0),NOT(Index_운영!L42=0)*K20*(1+$E20*Index_운영!L174),$C20*$D20/$C$1*Index_운영!L42))),0)</f>
        <v>0</v>
      </c>
      <c r="M20" s="589">
        <f>IFERROR(IF(M$3=EOMONTH('Rent Roll'!$C16-1,0),$C20*$D20/$C$1,IF(M$3=EOMONTH('Rent Roll'!$D16,0),0,IF(NOT(L20=0),NOT(Index_운영!M42=0)*L20*(1+$E20*Index_운영!M174),$C20*$D20/$C$1*Index_운영!M42))),0)</f>
        <v>0</v>
      </c>
      <c r="N20" s="589">
        <f>IFERROR(IF(N$3=EOMONTH('Rent Roll'!$C16-1,0),$C20*$D20/$C$1,IF(N$3=EOMONTH('Rent Roll'!$D16,0),0,IF(NOT(M20=0),NOT(Index_운영!N42=0)*M20*(1+$E20*Index_운영!N174),$C20*$D20/$C$1*Index_운영!N42))),0)</f>
        <v>0</v>
      </c>
      <c r="O20" s="589">
        <f>IFERROR(IF(O$3=EOMONTH('Rent Roll'!$C16-1,0),$C20*$D20/$C$1,IF(O$3=EOMONTH('Rent Roll'!$D16,0),0,IF(NOT(N20=0),NOT(Index_운영!O42=0)*N20*(1+$E20*Index_운영!O174),$C20*$D20/$C$1*Index_운영!O42))),0)</f>
        <v>0</v>
      </c>
      <c r="P20" s="589">
        <f>IFERROR(IF(P$3=EOMONTH('Rent Roll'!$C16-1,0),$C20*$D20/$C$1,IF(P$3=EOMONTH('Rent Roll'!$D16,0),0,IF(NOT(O20=0),NOT(Index_운영!P42=0)*O20*(1+$E20*Index_운영!P174),$C20*$D20/$C$1*Index_운영!P42))),0)</f>
        <v>0</v>
      </c>
      <c r="Q20" s="589">
        <f>IFERROR(IF(Q$3=EOMONTH('Rent Roll'!$C16-1,0),$C20*$D20/$C$1,IF(Q$3=EOMONTH('Rent Roll'!$D16,0),0,IF(NOT(P20=0),NOT(Index_운영!Q42=0)*P20*(1+$E20*Index_운영!Q174),$C20*$D20/$C$1*Index_운영!Q42))),0)</f>
        <v>0</v>
      </c>
      <c r="R20" s="589">
        <f>IFERROR(IF(R$3=EOMONTH('Rent Roll'!$C16-1,0),$C20*$D20/$C$1,IF(R$3=EOMONTH('Rent Roll'!$D16,0),0,IF(NOT(Q20=0),NOT(Index_운영!R42=0)*Q20*(1+$E20*Index_운영!R174),$C20*$D20/$C$1*Index_운영!R42))),0)</f>
        <v>0</v>
      </c>
      <c r="S20" s="589">
        <f>IFERROR(IF(S$3=EOMONTH('Rent Roll'!$C16-1,0),$C20*$D20/$C$1,IF(S$3=EOMONTH('Rent Roll'!$D16,0),0,IF(NOT(R20=0),NOT(Index_운영!S42=0)*R20*(1+$E20*Index_운영!S174),$C20*$D20/$C$1*Index_운영!S42))),0)</f>
        <v>0</v>
      </c>
      <c r="T20" s="589">
        <f>IFERROR(IF(T$3=EOMONTH('Rent Roll'!$C16-1,0),$C20*$D20/$C$1,IF(T$3=EOMONTH('Rent Roll'!$D16,0),0,IF(NOT(S20=0),NOT(Index_운영!T42=0)*S20*(1+$E20*Index_운영!T174),$C20*$D20/$C$1*Index_운영!T42))),0)</f>
        <v>0</v>
      </c>
      <c r="U20" s="589">
        <f>IFERROR(IF(U$3=EOMONTH('Rent Roll'!$C16-1,0),$C20*$D20/$C$1,IF(U$3=EOMONTH('Rent Roll'!$D16,0),0,IF(NOT(T20=0),NOT(Index_운영!U42=0)*T20*(1+$E20*Index_운영!U174),$C20*$D20/$C$1*Index_운영!U42))),0)</f>
        <v>0</v>
      </c>
      <c r="V20" s="589">
        <f>IFERROR(IF(V$3=EOMONTH('Rent Roll'!$C16-1,0),$C20*$D20/$C$1,IF(V$3=EOMONTH('Rent Roll'!$D16,0),0,IF(NOT(U20=0),NOT(Index_운영!V42=0)*U20*(1+$E20*Index_운영!V174),$C20*$D20/$C$1*Index_운영!V42))),0)</f>
        <v>0</v>
      </c>
      <c r="W20" s="589">
        <f>IFERROR(IF(W$3=EOMONTH('Rent Roll'!$C16-1,0),$C20*$D20/$C$1,IF(W$3=EOMONTH('Rent Roll'!$D16,0),0,IF(NOT(V20=0),NOT(Index_운영!W42=0)*V20*(1+$E20*Index_운영!W174),$C20*$D20/$C$1*Index_운영!W42))),0)</f>
        <v>0</v>
      </c>
      <c r="X20" s="589">
        <f>IFERROR(IF(X$3=EOMONTH('Rent Roll'!$C16-1,0),$C20*$D20/$C$1,IF(X$3=EOMONTH('Rent Roll'!$D16,0),0,IF(NOT(W20=0),NOT(Index_운영!X42=0)*W20*(1+$E20*Index_운영!X174),$C20*$D20/$C$1*Index_운영!X42))),0)</f>
        <v>0</v>
      </c>
      <c r="Y20" s="589">
        <f>IFERROR(IF(Y$3=EOMONTH('Rent Roll'!$C16-1,0),$C20*$D20/$C$1,IF(Y$3=EOMONTH('Rent Roll'!$D16,0),0,IF(NOT(X20=0),NOT(Index_운영!Y42=0)*X20*(1+$E20*Index_운영!Y174),$C20*$D20/$C$1*Index_운영!Y42))),0)</f>
        <v>0</v>
      </c>
      <c r="Z20" s="589">
        <f>IFERROR(IF(Z$3=EOMONTH('Rent Roll'!$C16-1,0),$C20*$D20/$C$1,IF(Z$3=EOMONTH('Rent Roll'!$D16,0),0,IF(NOT(Y20=0),NOT(Index_운영!Z42=0)*Y20*(1+$E20*Index_운영!Z174),$C20*$D20/$C$1*Index_운영!Z42))),0)</f>
        <v>0</v>
      </c>
      <c r="AA20" s="589">
        <f>IFERROR(IF(AA$3=EOMONTH('Rent Roll'!$C16-1,0),$C20*$D20/$C$1,IF(AA$3=EOMONTH('Rent Roll'!$D16,0),0,IF(NOT(Z20=0),NOT(Index_운영!AA42=0)*Z20*(1+$E20*Index_운영!AA174),$C20*$D20/$C$1*Index_운영!AA42))),0)</f>
        <v>0</v>
      </c>
      <c r="AB20" s="589">
        <f>IFERROR(IF(AB$3=EOMONTH('Rent Roll'!$C16-1,0),$C20*$D20/$C$1,IF(AB$3=EOMONTH('Rent Roll'!$D16,0),0,IF(NOT(AA20=0),NOT(Index_운영!AB42=0)*AA20*(1+$E20*Index_운영!AB174),$C20*$D20/$C$1*Index_운영!AB42))),0)</f>
        <v>0</v>
      </c>
      <c r="AC20" s="589">
        <f>IFERROR(IF(AC$3=EOMONTH('Rent Roll'!$C16-1,0),$C20*$D20/$C$1,IF(AC$3=EOMONTH('Rent Roll'!$D16,0),0,IF(NOT(AB20=0),NOT(Index_운영!AC42=0)*AB20*(1+$E20*Index_운영!AC174),$C20*$D20/$C$1*Index_운영!AC42))),0)</f>
        <v>0</v>
      </c>
      <c r="AD20" s="589">
        <f>IFERROR(IF(AD$3=EOMONTH('Rent Roll'!$C16-1,0),$C20*$D20/$C$1,IF(AD$3=EOMONTH('Rent Roll'!$D16,0),0,IF(NOT(AC20=0),NOT(Index_운영!AD42=0)*AC20*(1+$E20*Index_운영!AD174),$C20*$D20/$C$1*Index_운영!AD42))),0)</f>
        <v>0</v>
      </c>
      <c r="AE20" s="589">
        <f>IFERROR(IF(AE$3=EOMONTH('Rent Roll'!$C16-1,0),$C20*$D20/$C$1,IF(AE$3=EOMONTH('Rent Roll'!$D16,0),0,IF(NOT(AD20=0),NOT(Index_운영!AE42=0)*AD20*(1+$E20*Index_운영!AE174),$C20*$D20/$C$1*Index_운영!AE42))),0)</f>
        <v>0</v>
      </c>
      <c r="AF20" s="589">
        <f>IFERROR(IF(AF$3=EOMONTH('Rent Roll'!$C16-1,0),$C20*$D20/$C$1,IF(AF$3=EOMONTH('Rent Roll'!$D16,0),0,IF(NOT(AE20=0),NOT(Index_운영!AF42=0)*AE20*(1+$E20*Index_운영!AF174),$C20*$D20/$C$1*Index_운영!AF42))),0)</f>
        <v>0</v>
      </c>
      <c r="AG20" s="589">
        <f>IFERROR(IF(AG$3=EOMONTH('Rent Roll'!$C16-1,0),$C20*$D20/$C$1,IF(AG$3=EOMONTH('Rent Roll'!$D16,0),0,IF(NOT(AF20=0),NOT(Index_운영!AG42=0)*AF20*(1+$E20*Index_운영!AG174),$C20*$D20/$C$1*Index_운영!AG42))),0)</f>
        <v>0</v>
      </c>
      <c r="AH20" s="589">
        <f>IFERROR(IF(AH$3=EOMONTH('Rent Roll'!$C16-1,0),$C20*$D20/$C$1,IF(AH$3=EOMONTH('Rent Roll'!$D16,0),0,IF(NOT(AG20=0),NOT(Index_운영!AH42=0)*AG20*(1+$E20*Index_운영!AH174),$C20*$D20/$C$1*Index_운영!AH42))),0)</f>
        <v>0</v>
      </c>
      <c r="AI20" s="589">
        <f>IFERROR(IF(AI$3=EOMONTH('Rent Roll'!$C16-1,0),$C20*$D20/$C$1,IF(AI$3=EOMONTH('Rent Roll'!$D16,0),0,IF(NOT(AH20=0),NOT(Index_운영!AI42=0)*AH20*(1+$E20*Index_운영!AI174),$C20*$D20/$C$1*Index_운영!AI42))),0)</f>
        <v>0</v>
      </c>
      <c r="AJ20" s="589">
        <f>IFERROR(IF(AJ$3=EOMONTH('Rent Roll'!$C16-1,0),$C20*$D20/$C$1,IF(AJ$3=EOMONTH('Rent Roll'!$D16,0),0,IF(NOT(AI20=0),NOT(Index_운영!AJ42=0)*AI20*(1+$E20*Index_운영!AJ174),$C20*$D20/$C$1*Index_운영!AJ42))),0)</f>
        <v>0</v>
      </c>
      <c r="AK20" s="589">
        <f>IFERROR(IF(AK$3=EOMONTH('Rent Roll'!$C16-1,0),$C20*$D20/$C$1,IF(AK$3=EOMONTH('Rent Roll'!$D16,0),0,IF(NOT(AJ20=0),NOT(Index_운영!AK42=0)*AJ20*(1+$E20*Index_운영!AK174),$C20*$D20/$C$1*Index_운영!AK42))),0)</f>
        <v>0</v>
      </c>
      <c r="AL20" s="589">
        <f>IFERROR(IF(AL$3=EOMONTH('Rent Roll'!$C16-1,0),$C20*$D20/$C$1,IF(AL$3=EOMONTH('Rent Roll'!$D16,0),0,IF(NOT(AK20=0),NOT(Index_운영!AL42=0)*AK20*(1+$E20*Index_운영!AL174),$C20*$D20/$C$1*Index_운영!AL42))),0)</f>
        <v>0</v>
      </c>
      <c r="AM20" s="589">
        <f>IFERROR(IF(AM$3=EOMONTH('Rent Roll'!$C16-1,0),$C20*$D20/$C$1,IF(AM$3=EOMONTH('Rent Roll'!$D16,0),0,IF(NOT(AL20=0),NOT(Index_운영!AM42=0)*AL20*(1+$E20*Index_운영!AM174),$C20*$D20/$C$1*Index_운영!AM42))),0)</f>
        <v>0</v>
      </c>
      <c r="AN20" s="589">
        <f>IFERROR(IF(AN$3=EOMONTH('Rent Roll'!$C16-1,0),$C20*$D20/$C$1,IF(AN$3=EOMONTH('Rent Roll'!$D16,0),0,IF(NOT(AM20=0),NOT(Index_운영!AN42=0)*AM20*(1+$E20*Index_운영!AN174),$C20*$D20/$C$1*Index_운영!AN42))),0)</f>
        <v>0</v>
      </c>
      <c r="AO20" s="589">
        <f>IFERROR(IF(AO$3=EOMONTH('Rent Roll'!$C16-1,0),$C20*$D20/$C$1,IF(AO$3=EOMONTH('Rent Roll'!$D16,0),0,IF(NOT(AN20=0),NOT(Index_운영!AO42=0)*AN20*(1+$E20*Index_운영!AO174),$C20*$D20/$C$1*Index_운영!AO42))),0)</f>
        <v>0</v>
      </c>
      <c r="AP20" s="589">
        <f>IFERROR(IF(AP$3=EOMONTH('Rent Roll'!$C16-1,0),$C20*$D20/$C$1,IF(AP$3=EOMONTH('Rent Roll'!$D16,0),0,IF(NOT(AO20=0),NOT(Index_운영!AP42=0)*AO20*(1+$E20*Index_운영!AP174),$C20*$D20/$C$1*Index_운영!AP42))),0)</f>
        <v>0</v>
      </c>
      <c r="AQ20" s="589">
        <f>IFERROR(IF(AQ$3=EOMONTH('Rent Roll'!$C16-1,0),$C20*$D20/$C$1,IF(AQ$3=EOMONTH('Rent Roll'!$D16,0),0,IF(NOT(AP20=0),NOT(Index_운영!AQ42=0)*AP20*(1+$E20*Index_운영!AQ174),$C20*$D20/$C$1*Index_운영!AQ42))),0)</f>
        <v>0</v>
      </c>
      <c r="AR20" s="589">
        <f>IFERROR(IF(AR$3=EOMONTH('Rent Roll'!$C16-1,0),$C20*$D20/$C$1,IF(AR$3=EOMONTH('Rent Roll'!$D16,0),0,IF(NOT(AQ20=0),NOT(Index_운영!AR42=0)*AQ20*(1+$E20*Index_운영!AR174),$C20*$D20/$C$1*Index_운영!AR42))),0)</f>
        <v>0</v>
      </c>
      <c r="AS20" s="589">
        <f>IFERROR(IF(AS$3=EOMONTH('Rent Roll'!$C16-1,0),$C20*$D20/$C$1,IF(AS$3=EOMONTH('Rent Roll'!$D16,0),0,IF(NOT(AR20=0),NOT(Index_운영!AS42=0)*AR20*(1+$E20*Index_운영!AS174),$C20*$D20/$C$1*Index_운영!AS42))),0)</f>
        <v>0</v>
      </c>
      <c r="AT20" s="589">
        <f>IFERROR(IF(AT$3=EOMONTH('Rent Roll'!$C16-1,0),$C20*$D20/$C$1,IF(AT$3=EOMONTH('Rent Roll'!$D16,0),0,IF(NOT(AS20=0),NOT(Index_운영!AT42=0)*AS20*(1+$E20*Index_운영!AT174),$C20*$D20/$C$1*Index_운영!AT42))),0)</f>
        <v>0</v>
      </c>
      <c r="AU20" s="589">
        <f>IFERROR(IF(AU$3=EOMONTH('Rent Roll'!$C16-1,0),$C20*$D20/$C$1,IF(AU$3=EOMONTH('Rent Roll'!$D16,0),0,IF(NOT(AT20=0),NOT(Index_운영!AU42=0)*AT20*(1+$E20*Index_운영!AU174),$C20*$D20/$C$1*Index_운영!AU42))),0)</f>
        <v>0</v>
      </c>
      <c r="AV20" s="589">
        <f>IFERROR(IF(AV$3=EOMONTH('Rent Roll'!$C16-1,0),$C20*$D20/$C$1,IF(AV$3=EOMONTH('Rent Roll'!$D16,0),0,IF(NOT(AU20=0),NOT(Index_운영!AV42=0)*AU20*(1+$E20*Index_운영!AV174),$C20*$D20/$C$1*Index_운영!AV42))),0)</f>
        <v>0</v>
      </c>
      <c r="AW20" s="589">
        <f>IFERROR(IF(AW$3=EOMONTH('Rent Roll'!$C16-1,0),$C20*$D20/$C$1,IF(AW$3=EOMONTH('Rent Roll'!$D16,0),0,IF(NOT(AV20=0),NOT(Index_운영!AW42=0)*AV20*(1+$E20*Index_운영!AW174),$C20*$D20/$C$1*Index_운영!AW42))),0)</f>
        <v>0</v>
      </c>
      <c r="AX20" s="589">
        <f>IFERROR(IF(AX$3=EOMONTH('Rent Roll'!$C16-1,0),$C20*$D20/$C$1,IF(AX$3=EOMONTH('Rent Roll'!$D16,0),0,IF(NOT(AW20=0),NOT(Index_운영!AX42=0)*AW20*(1+$E20*Index_운영!AX174),$C20*$D20/$C$1*Index_운영!AX42))),0)</f>
        <v>0</v>
      </c>
      <c r="AY20" s="589">
        <f>IFERROR(IF(AY$3=EOMONTH('Rent Roll'!$C16-1,0),$C20*$D20/$C$1,IF(AY$3=EOMONTH('Rent Roll'!$D16,0),0,IF(NOT(AX20=0),NOT(Index_운영!AY42=0)*AX20*(1+$E20*Index_운영!AY174),$C20*$D20/$C$1*Index_운영!AY42))),0)</f>
        <v>0</v>
      </c>
      <c r="AZ20" s="589">
        <f>IFERROR(IF(AZ$3=EOMONTH('Rent Roll'!$C16-1,0),$C20*$D20/$C$1,IF(AZ$3=EOMONTH('Rent Roll'!$D16,0),0,IF(NOT(AY20=0),NOT(Index_운영!AZ42=0)*AY20*(1+$E20*Index_운영!AZ174),$C20*$D20/$C$1*Index_운영!AZ42))),0)</f>
        <v>0</v>
      </c>
      <c r="BA20" s="589">
        <f>IFERROR(IF(BA$3=EOMONTH('Rent Roll'!$C16-1,0),$C20*$D20/$C$1,IF(BA$3=EOMONTH('Rent Roll'!$D16,0),0,IF(NOT(AZ20=0),NOT(Index_운영!BA42=0)*AZ20*(1+$E20*Index_운영!BA174),$C20*$D20/$C$1*Index_운영!BA42))),0)</f>
        <v>0</v>
      </c>
      <c r="BB20" s="589">
        <f>IFERROR(IF(BB$3=EOMONTH('Rent Roll'!$C16-1,0),$C20*$D20/$C$1,IF(BB$3=EOMONTH('Rent Roll'!$D16,0),0,IF(NOT(BA20=0),NOT(Index_운영!BB42=0)*BA20*(1+$E20*Index_운영!BB174),$C20*$D20/$C$1*Index_운영!BB42))),0)</f>
        <v>0</v>
      </c>
      <c r="BC20" s="589">
        <f>IFERROR(IF(BC$3=EOMONTH('Rent Roll'!$C16-1,0),$C20*$D20/$C$1,IF(BC$3=EOMONTH('Rent Roll'!$D16,0),0,IF(NOT(BB20=0),NOT(Index_운영!BC42=0)*BB20*(1+$E20*Index_운영!BC174),$C20*$D20/$C$1*Index_운영!BC42))),0)</f>
        <v>0</v>
      </c>
      <c r="BD20" s="589">
        <f>IFERROR(IF(BD$3=EOMONTH('Rent Roll'!$C16-1,0),$C20*$D20/$C$1,IF(BD$3=EOMONTH('Rent Roll'!$D16,0),0,IF(NOT(BC20=0),NOT(Index_운영!BD42=0)*BC20*(1+$E20*Index_운영!BD174),$C20*$D20/$C$1*Index_운영!BD42))),0)</f>
        <v>0</v>
      </c>
      <c r="BE20" s="589">
        <f>IFERROR(IF(BE$3=EOMONTH('Rent Roll'!$C16-1,0),$C20*$D20/$C$1,IF(BE$3=EOMONTH('Rent Roll'!$D16,0),0,IF(NOT(BD20=0),NOT(Index_운영!BE42=0)*BD20*(1+$E20*Index_운영!BE174),$C20*$D20/$C$1*Index_운영!BE42))),0)</f>
        <v>0</v>
      </c>
      <c r="BF20" s="589">
        <f>IFERROR(IF(BF$3=EOMONTH('Rent Roll'!$C16-1,0),$C20*$D20/$C$1,IF(BF$3=EOMONTH('Rent Roll'!$D16,0),0,IF(NOT(BE20=0),NOT(Index_운영!BF42=0)*BE20*(1+$E20*Index_운영!BF174),$C20*$D20/$C$1*Index_운영!BF42))),0)</f>
        <v>0</v>
      </c>
      <c r="BG20" s="589">
        <f>IFERROR(IF(BG$3=EOMONTH('Rent Roll'!$C16-1,0),$C20*$D20/$C$1,IF(BG$3=EOMONTH('Rent Roll'!$D16,0),0,IF(NOT(BF20=0),NOT(Index_운영!BG42=0)*BF20*(1+$E20*Index_운영!BG174),$C20*$D20/$C$1*Index_운영!BG42))),0)</f>
        <v>0</v>
      </c>
      <c r="BH20" s="589">
        <f>IFERROR(IF(BH$3=EOMONTH('Rent Roll'!$C16-1,0),$C20*$D20/$C$1,IF(BH$3=EOMONTH('Rent Roll'!$D16,0),0,IF(NOT(BG20=0),NOT(Index_운영!BH42=0)*BG20*(1+$E20*Index_운영!BH174),$C20*$D20/$C$1*Index_운영!BH42))),0)</f>
        <v>0</v>
      </c>
      <c r="BI20" s="589">
        <f>IFERROR(IF(BI$3=EOMONTH('Rent Roll'!$C16-1,0),$C20*$D20/$C$1,IF(BI$3=EOMONTH('Rent Roll'!$D16,0),0,IF(NOT(BH20=0),NOT(Index_운영!BI42=0)*BH20*(1+$E20*Index_운영!BI174),$C20*$D20/$C$1*Index_운영!BI42))),0)</f>
        <v>0</v>
      </c>
      <c r="BJ20" s="589">
        <f>IFERROR(IF(BJ$3=EOMONTH('Rent Roll'!$C16-1,0),$C20*$D20/$C$1,IF(BJ$3=EOMONTH('Rent Roll'!$D16,0),0,IF(NOT(BI20=0),NOT(Index_운영!BJ42=0)*BI20*(1+$E20*Index_운영!BJ174),$C20*$D20/$C$1*Index_운영!BJ42))),0)</f>
        <v>0</v>
      </c>
      <c r="BK20" s="589">
        <f>IFERROR(IF(BK$3=EOMONTH('Rent Roll'!$C16-1,0),$C20*$D20/$C$1,IF(BK$3=EOMONTH('Rent Roll'!$D16,0),0,IF(NOT(BJ20=0),NOT(Index_운영!BK42=0)*BJ20*(1+$E20*Index_운영!BK174),$C20*$D20/$C$1*Index_운영!BK42))),0)</f>
        <v>0</v>
      </c>
      <c r="BL20" s="589">
        <f>IFERROR(IF(BL$3=EOMONTH('Rent Roll'!$C16-1,0),$C20*$D20/$C$1,IF(BL$3=EOMONTH('Rent Roll'!$D16,0),0,IF(NOT(BK20=0),NOT(Index_운영!BL42=0)*BK20*(1+$E20*Index_운영!BL174),$C20*$D20/$C$1*Index_운영!BL42))),0)</f>
        <v>0</v>
      </c>
      <c r="BM20" s="589">
        <f>IFERROR(IF(BM$3=EOMONTH('Rent Roll'!$C16-1,0),$C20*$D20/$C$1,IF(BM$3=EOMONTH('Rent Roll'!$D16,0),0,IF(NOT(BL20=0),NOT(Index_운영!BM42=0)*BL20*(1+$E20*Index_운영!BM174),$C20*$D20/$C$1*Index_운영!BM42))),0)</f>
        <v>0</v>
      </c>
      <c r="BN20" s="589">
        <f>IFERROR(IF(BN$3=EOMONTH('Rent Roll'!$C16-1,0),$C20*$D20/$C$1,IF(BN$3=EOMONTH('Rent Roll'!$D16,0),0,IF(NOT(BM20=0),NOT(Index_운영!BN42=0)*BM20*(1+$E20*Index_운영!BN174),$C20*$D20/$C$1*Index_운영!BN42))),0)</f>
        <v>0</v>
      </c>
      <c r="BO20" s="589">
        <f>IFERROR(IF(BO$3=EOMONTH('Rent Roll'!$C16-1,0),$C20*$D20/$C$1,IF(BO$3=EOMONTH('Rent Roll'!$D16,0),0,IF(NOT(BN20=0),NOT(Index_운영!BO42=0)*BN20*(1+$E20*Index_운영!BO174),$C20*$D20/$C$1*Index_운영!BO42))),0)</f>
        <v>0</v>
      </c>
      <c r="BP20" s="589">
        <f>IFERROR(IF(BP$3=EOMONTH('Rent Roll'!$C16-1,0),$C20*$D20/$C$1,IF(BP$3=EOMONTH('Rent Roll'!$D16,0),0,IF(NOT(BO20=0),NOT(Index_운영!BP42=0)*BO20*(1+$E20*Index_운영!BP174),$C20*$D20/$C$1*Index_운영!BP42))),0)</f>
        <v>0</v>
      </c>
      <c r="BQ20" s="589">
        <f>IFERROR(IF(BQ$3=EOMONTH('Rent Roll'!$C16-1,0),$C20*$D20/$C$1,IF(BQ$3=EOMONTH('Rent Roll'!$D16,0),0,IF(NOT(BP20=0),NOT(Index_운영!BQ42=0)*BP20*(1+$E20*Index_운영!BQ174),$C20*$D20/$C$1*Index_운영!BQ42))),0)</f>
        <v>0</v>
      </c>
      <c r="BR20" s="589">
        <f>IFERROR(IF(BR$3=EOMONTH('Rent Roll'!$C16-1,0),$C20*$D20/$C$1,IF(BR$3=EOMONTH('Rent Roll'!$D16,0),0,IF(NOT(BQ20=0),NOT(Index_운영!BR42=0)*BQ20*(1+$E20*Index_운영!BR174),$C20*$D20/$C$1*Index_운영!BR42))),0)</f>
        <v>0</v>
      </c>
      <c r="BS20" s="589">
        <f>IFERROR(IF(BS$3=EOMONTH('Rent Roll'!$C16-1,0),$C20*$D20/$C$1,IF(BS$3=EOMONTH('Rent Roll'!$D16,0),0,IF(NOT(BR20=0),NOT(Index_운영!BS42=0)*BR20*(1+$E20*Index_운영!BS174),$C20*$D20/$C$1*Index_운영!BS42))),0)</f>
        <v>0</v>
      </c>
      <c r="BT20" s="589">
        <f>IFERROR(IF(BT$3=EOMONTH('Rent Roll'!$C16-1,0),$C20*$D20/$C$1,IF(BT$3=EOMONTH('Rent Roll'!$D16,0),0,IF(NOT(BS20=0),NOT(Index_운영!BT42=0)*BS20*(1+$E20*Index_운영!BT174),$C20*$D20/$C$1*Index_운영!BT42))),0)</f>
        <v>0</v>
      </c>
      <c r="BU20" s="589">
        <f>IFERROR(IF(BU$3=EOMONTH('Rent Roll'!$C16-1,0),$C20*$D20/$C$1,IF(BU$3=EOMONTH('Rent Roll'!$D16,0),0,IF(NOT(BT20=0),NOT(Index_운영!BU42=0)*BT20*(1+$E20*Index_운영!BU174),$C20*$D20/$C$1*Index_운영!BU42))),0)</f>
        <v>0</v>
      </c>
      <c r="BV20" s="589">
        <f>IFERROR(IF(BV$3=EOMONTH('Rent Roll'!$C16-1,0),$C20*$D20/$C$1,IF(BV$3=EOMONTH('Rent Roll'!$D16,0),0,IF(NOT(BU20=0),NOT(Index_운영!BV42=0)*BU20*(1+$E20*Index_운영!BV174),$C20*$D20/$C$1*Index_운영!BV42))),0)</f>
        <v>0</v>
      </c>
      <c r="BW20" s="589">
        <f>IFERROR(IF(BW$3=EOMONTH('Rent Roll'!$C16-1,0),$C20*$D20/$C$1,IF(BW$3=EOMONTH('Rent Roll'!$D16,0),0,IF(NOT(BV20=0),NOT(Index_운영!BW42=0)*BV20*(1+$E20*Index_운영!BW174),$C20*$D20/$C$1*Index_운영!BW42))),0)</f>
        <v>0</v>
      </c>
      <c r="BX20" s="589">
        <f>IFERROR(IF(BX$3=EOMONTH('Rent Roll'!$C16-1,0),$C20*$D20/$C$1,IF(BX$3=EOMONTH('Rent Roll'!$D16,0),0,IF(NOT(BW20=0),NOT(Index_운영!BX42=0)*BW20*(1+$E20*Index_운영!BX174),$C20*$D20/$C$1*Index_운영!BX42))),0)</f>
        <v>0</v>
      </c>
      <c r="BY20" s="589">
        <f>IFERROR(IF(BY$3=EOMONTH('Rent Roll'!$C16-1,0),$C20*$D20/$C$1,IF(BY$3=EOMONTH('Rent Roll'!$D16,0),0,IF(NOT(BX20=0),NOT(Index_운영!BY42=0)*BX20*(1+$E20*Index_운영!BY174),$C20*$D20/$C$1*Index_운영!BY42))),0)</f>
        <v>0</v>
      </c>
      <c r="BZ20" s="589">
        <f>IFERROR(IF(BZ$3=EOMONTH('Rent Roll'!$C16-1,0),$C20*$D20/$C$1,IF(BZ$3=EOMONTH('Rent Roll'!$D16,0),0,IF(NOT(BY20=0),NOT(Index_운영!BZ42=0)*BY20*(1+$E20*Index_운영!BZ174),$C20*$D20/$C$1*Index_운영!BZ42))),0)</f>
        <v>0</v>
      </c>
      <c r="CA20" s="589">
        <f>IFERROR(IF(CA$3=EOMONTH('Rent Roll'!$C16-1,0),$C20*$D20/$C$1,IF(CA$3=EOMONTH('Rent Roll'!$D16,0),0,IF(NOT(BZ20=0),NOT(Index_운영!CA42=0)*BZ20*(1+$E20*Index_운영!CA174),$C20*$D20/$C$1*Index_운영!CA42))),0)</f>
        <v>0</v>
      </c>
      <c r="CB20" s="589">
        <f>IFERROR(IF(CB$3=EOMONTH('Rent Roll'!$C16-1,0),$C20*$D20/$C$1,IF(CB$3=EOMONTH('Rent Roll'!$D16,0),0,IF(NOT(CA20=0),NOT(Index_운영!CB42=0)*CA20*(1+$E20*Index_운영!CB174),$C20*$D20/$C$1*Index_운영!CB42))),0)</f>
        <v>0</v>
      </c>
      <c r="CC20" s="589">
        <f>IFERROR(IF(CC$3=EOMONTH('Rent Roll'!$C16-1,0),$C20*$D20/$C$1,IF(CC$3=EOMONTH('Rent Roll'!$D16,0),0,IF(NOT(CB20=0),NOT(Index_운영!CC42=0)*CB20*(1+$E20*Index_운영!CC174),$C20*$D20/$C$1*Index_운영!CC42))),0)</f>
        <v>0</v>
      </c>
      <c r="CD20" s="589">
        <f>IFERROR(IF(CD$3=EOMONTH('Rent Roll'!$C16-1,0),$C20*$D20/$C$1,IF(CD$3=EOMONTH('Rent Roll'!$D16,0),0,IF(NOT(CC20=0),NOT(Index_운영!CD42=0)*CC20*(1+$E20*Index_운영!CD174),$C20*$D20/$C$1*Index_운영!CD42))),0)</f>
        <v>0</v>
      </c>
      <c r="CE20" s="589">
        <f>IFERROR(IF(CE$3=EOMONTH('Rent Roll'!$C16-1,0),$C20*$D20/$C$1,IF(CE$3=EOMONTH('Rent Roll'!$D16,0),0,IF(NOT(CD20=0),NOT(Index_운영!CE42=0)*CD20*(1+$E20*Index_운영!CE174),$C20*$D20/$C$1*Index_운영!CE42))),0)</f>
        <v>0</v>
      </c>
      <c r="CF20" s="589">
        <f>IFERROR(IF(CF$3=EOMONTH('Rent Roll'!$C16-1,0),$C20*$D20/$C$1,IF(CF$3=EOMONTH('Rent Roll'!$D16,0),0,IF(NOT(CE20=0),NOT(Index_운영!CF42=0)*CE20*(1+$E20*Index_운영!CF174),$C20*$D20/$C$1*Index_운영!CF42))),0)</f>
        <v>0</v>
      </c>
      <c r="CG20" s="589">
        <f>IFERROR(IF(CG$3=EOMONTH('Rent Roll'!$C16-1,0),$C20*$D20/$C$1,IF(CG$3=EOMONTH('Rent Roll'!$D16,0),0,IF(NOT(CF20=0),NOT(Index_운영!CG42=0)*CF20*(1+$E20*Index_운영!CG174),$C20*$D20/$C$1*Index_운영!CG42))),0)</f>
        <v>0</v>
      </c>
      <c r="CH20" s="589">
        <f>IFERROR(IF(CH$3=EOMONTH('Rent Roll'!$C16-1,0),$C20*$D20/$C$1,IF(CH$3=EOMONTH('Rent Roll'!$D16,0),0,IF(NOT(CG20=0),NOT(Index_운영!CH42=0)*CG20*(1+$E20*Index_운영!CH174),$C20*$D20/$C$1*Index_운영!CH42))),0)</f>
        <v>0</v>
      </c>
      <c r="CI20" s="589">
        <f>IFERROR(IF(CI$3=EOMONTH('Rent Roll'!$C16-1,0),$C20*$D20/$C$1,IF(CI$3=EOMONTH('Rent Roll'!$D16,0),0,IF(NOT(CH20=0),NOT(Index_운영!CI42=0)*CH20*(1+$E20*Index_운영!CI174),$C20*$D20/$C$1*Index_운영!CI42))),0)</f>
        <v>0</v>
      </c>
      <c r="CJ20" s="589">
        <f>IFERROR(IF(CJ$3=EOMONTH('Rent Roll'!$C16-1,0),$C20*$D20/$C$1,IF(CJ$3=EOMONTH('Rent Roll'!$D16,0),0,IF(NOT(CI20=0),NOT(Index_운영!CJ42=0)*CI20*(1+$E20*Index_운영!CJ174),$C20*$D20/$C$1*Index_운영!CJ42))),0)</f>
        <v>0</v>
      </c>
      <c r="CK20" s="589">
        <f>IFERROR(IF(CK$3=EOMONTH('Rent Roll'!$C16-1,0),$C20*$D20/$C$1,IF(CK$3=EOMONTH('Rent Roll'!$D16,0),0,IF(NOT(CJ20=0),NOT(Index_운영!CK42=0)*CJ20*(1+$E20*Index_운영!CK174),$C20*$D20/$C$1*Index_운영!CK42))),0)</f>
        <v>0</v>
      </c>
      <c r="CL20" s="589">
        <f>IFERROR(IF(CL$3=EOMONTH('Rent Roll'!$C16-1,0),$C20*$D20/$C$1,IF(CL$3=EOMONTH('Rent Roll'!$D16,0),0,IF(NOT(CK20=0),NOT(Index_운영!CL42=0)*CK20*(1+$E20*Index_운영!CL174),$C20*$D20/$C$1*Index_운영!CL42))),0)</f>
        <v>0</v>
      </c>
      <c r="CM20" s="589">
        <f>IFERROR(IF(CM$3=EOMONTH('Rent Roll'!$C16-1,0),$C20*$D20/$C$1,IF(CM$3=EOMONTH('Rent Roll'!$D16,0),0,IF(NOT(CL20=0),NOT(Index_운영!CM42=0)*CL20*(1+$E20*Index_운영!CM174),$C20*$D20/$C$1*Index_운영!CM42))),0)</f>
        <v>0</v>
      </c>
      <c r="CN20" s="589">
        <f>IFERROR(IF(CN$3=EOMONTH('Rent Roll'!$C16-1,0),$C20*$D20/$C$1,IF(CN$3=EOMONTH('Rent Roll'!$D16,0),0,IF(NOT(CM20=0),NOT(Index_운영!CN42=0)*CM20*(1+$E20*Index_운영!CN174),$C20*$D20/$C$1*Index_운영!CN42))),0)</f>
        <v>0</v>
      </c>
      <c r="CO20" s="589">
        <f>IFERROR(IF(CO$3=EOMONTH('Rent Roll'!$C16-1,0),$C20*$D20/$C$1,IF(CO$3=EOMONTH('Rent Roll'!$D16,0),0,IF(NOT(CN20=0),NOT(Index_운영!CO42=0)*CN20*(1+$E20*Index_운영!CO174),$C20*$D20/$C$1*Index_운영!CO42))),0)</f>
        <v>0</v>
      </c>
      <c r="CP20" s="589">
        <f>IFERROR(IF(CP$3=EOMONTH('Rent Roll'!$C16-1,0),$C20*$D20/$C$1,IF(CP$3=EOMONTH('Rent Roll'!$D16,0),0,IF(NOT(CO20=0),NOT(Index_운영!CP42=0)*CO20*(1+$E20*Index_운영!CP174),$C20*$D20/$C$1*Index_운영!CP42))),0)</f>
        <v>0</v>
      </c>
      <c r="CQ20" s="589">
        <f>IFERROR(IF(CQ$3=EOMONTH('Rent Roll'!$C16-1,0),$C20*$D20/$C$1,IF(CQ$3=EOMONTH('Rent Roll'!$D16,0),0,IF(NOT(CP20=0),NOT(Index_운영!CQ42=0)*CP20*(1+$E20*Index_운영!CQ174),$C20*$D20/$C$1*Index_운영!CQ42))),0)</f>
        <v>0</v>
      </c>
      <c r="CR20" s="589">
        <f>IFERROR(IF(CR$3=EOMONTH('Rent Roll'!$C16-1,0),$C20*$D20/$C$1,IF(CR$3=EOMONTH('Rent Roll'!$D16,0),0,IF(NOT(CQ20=0),NOT(Index_운영!CR42=0)*CQ20*(1+$E20*Index_운영!CR174),$C20*$D20/$C$1*Index_운영!CR42))),0)</f>
        <v>0</v>
      </c>
      <c r="CS20" s="589">
        <f>IFERROR(IF(CS$3=EOMONTH('Rent Roll'!$C16-1,0),$C20*$D20/$C$1,IF(CS$3=EOMONTH('Rent Roll'!$D16,0),0,IF(NOT(CR20=0),NOT(Index_운영!CS42=0)*CR20*(1+$E20*Index_운영!CS174),$C20*$D20/$C$1*Index_운영!CS42))),0)</f>
        <v>0</v>
      </c>
      <c r="CT20" s="589">
        <f>IFERROR(IF(CT$3=EOMONTH('Rent Roll'!$C16-1,0),$C20*$D20/$C$1,IF(CT$3=EOMONTH('Rent Roll'!$D16,0),0,IF(NOT(CS20=0),NOT(Index_운영!CT42=0)*CS20*(1+$E20*Index_운영!CT174),$C20*$D20/$C$1*Index_운영!CT42))),0)</f>
        <v>0</v>
      </c>
      <c r="CU20" s="589">
        <f>IFERROR(IF(CU$3=EOMONTH('Rent Roll'!$C16-1,0),$C20*$D20/$C$1,IF(CU$3=EOMONTH('Rent Roll'!$D16,0),0,IF(NOT(CT20=0),NOT(Index_운영!CU42=0)*CT20*(1+$E20*Index_운영!CU174),$C20*$D20/$C$1*Index_운영!CU42))),0)</f>
        <v>0</v>
      </c>
      <c r="CV20" s="589">
        <f>IFERROR(IF(CV$3=EOMONTH('Rent Roll'!$C16-1,0),$C20*$D20/$C$1,IF(CV$3=EOMONTH('Rent Roll'!$D16,0),0,IF(NOT(CU20=0),NOT(Index_운영!CV42=0)*CU20*(1+$E20*Index_운영!CV174),$C20*$D20/$C$1*Index_운영!CV42))),0)</f>
        <v>0</v>
      </c>
      <c r="CW20" s="589">
        <f>IFERROR(IF(CW$3=EOMONTH('Rent Roll'!$C16-1,0),$C20*$D20/$C$1,IF(CW$3=EOMONTH('Rent Roll'!$D16,0),0,IF(NOT(CV20=0),NOT(Index_운영!CW42=0)*CV20*(1+$E20*Index_운영!CW174),$C20*$D20/$C$1*Index_운영!CW42))),0)</f>
        <v>0</v>
      </c>
      <c r="CX20" s="589">
        <f>IFERROR(IF(CX$3=EOMONTH('Rent Roll'!$C16-1,0),$C20*$D20/$C$1,IF(CX$3=EOMONTH('Rent Roll'!$D16,0),0,IF(NOT(CW20=0),NOT(Index_운영!CX42=0)*CW20*(1+$E20*Index_운영!CX174),$C20*$D20/$C$1*Index_운영!CX42))),0)</f>
        <v>0</v>
      </c>
      <c r="CY20" s="589">
        <f>IFERROR(IF(CY$3=EOMONTH('Rent Roll'!$C16-1,0),$C20*$D20/$C$1,IF(CY$3=EOMONTH('Rent Roll'!$D16,0),0,IF(NOT(CX20=0),NOT(Index_운영!CY42=0)*CX20*(1+$E20*Index_운영!CY174),$C20*$D20/$C$1*Index_운영!CY42))),0)</f>
        <v>0</v>
      </c>
      <c r="CZ20" s="589">
        <f>IFERROR(IF(CZ$3=EOMONTH('Rent Roll'!$C16-1,0),$C20*$D20/$C$1,IF(CZ$3=EOMONTH('Rent Roll'!$D16,0),0,IF(NOT(CY20=0),NOT(Index_운영!CZ42=0)*CY20*(1+$E20*Index_운영!CZ174),$C20*$D20/$C$1*Index_운영!CZ42))),0)</f>
        <v>0</v>
      </c>
      <c r="DA20" s="589">
        <f>IFERROR(IF(DA$3=EOMONTH('Rent Roll'!$C16-1,0),$C20*$D20/$C$1,IF(DA$3=EOMONTH('Rent Roll'!$D16,0),0,IF(NOT(CZ20=0),NOT(Index_운영!DA42=0)*CZ20*(1+$E20*Index_운영!DA174),$C20*$D20/$C$1*Index_운영!DA42))),0)</f>
        <v>0</v>
      </c>
      <c r="DB20" s="589">
        <f>IFERROR(IF(DB$3=EOMONTH('Rent Roll'!$C16-1,0),$C20*$D20/$C$1,IF(DB$3=EOMONTH('Rent Roll'!$D16,0),0,IF(NOT(DA20=0),NOT(Index_운영!DB42=0)*DA20*(1+$E20*Index_운영!DB174),$C20*$D20/$C$1*Index_운영!DB42))),0)</f>
        <v>0</v>
      </c>
      <c r="DC20" s="589">
        <f>IFERROR(IF(DC$3=EOMONTH('Rent Roll'!$C16-1,0),$C20*$D20/$C$1,IF(DC$3=EOMONTH('Rent Roll'!$D16,0),0,IF(NOT(DB20=0),NOT(Index_운영!DC42=0)*DB20*(1+$E20*Index_운영!DC174),$C20*$D20/$C$1*Index_운영!DC42))),0)</f>
        <v>0</v>
      </c>
      <c r="DD20" s="589">
        <f>IFERROR(IF(DD$3=EOMONTH('Rent Roll'!$C16-1,0),$C20*$D20/$C$1,IF(DD$3=EOMONTH('Rent Roll'!$D16,0),0,IF(NOT(DC20=0),NOT(Index_운영!DD42=0)*DC20*(1+$E20*Index_운영!DD174),$C20*$D20/$C$1*Index_운영!DD42))),0)</f>
        <v>0</v>
      </c>
      <c r="DE20" s="589">
        <f>IFERROR(IF(DE$3=EOMONTH('Rent Roll'!$C16-1,0),$C20*$D20/$C$1,IF(DE$3=EOMONTH('Rent Roll'!$D16,0),0,IF(NOT(DD20=0),NOT(Index_운영!DE42=0)*DD20*(1+$E20*Index_운영!DE174),$C20*$D20/$C$1*Index_운영!DE42))),0)</f>
        <v>0</v>
      </c>
      <c r="DF20" s="589">
        <f>IFERROR(IF(DF$3=EOMONTH('Rent Roll'!$C16-1,0),$C20*$D20/$C$1,IF(DF$3=EOMONTH('Rent Roll'!$D16,0),0,IF(NOT(DE20=0),NOT(Index_운영!DF42=0)*DE20*(1+$E20*Index_운영!DF174),$C20*$D20/$C$1*Index_운영!DF42))),0)</f>
        <v>0</v>
      </c>
      <c r="DG20" s="589">
        <f>IFERROR(IF(DG$3=EOMONTH('Rent Roll'!$C16-1,0),$C20*$D20/$C$1,IF(DG$3=EOMONTH('Rent Roll'!$D16,0),0,IF(NOT(DF20=0),NOT(Index_운영!DG42=0)*DF20*(1+$E20*Index_운영!DG174),$C20*$D20/$C$1*Index_운영!DG42))),0)</f>
        <v>0</v>
      </c>
      <c r="DH20" s="589">
        <f>IFERROR(IF(DH$3=EOMONTH('Rent Roll'!$C16-1,0),$C20*$D20/$C$1,IF(DH$3=EOMONTH('Rent Roll'!$D16,0),0,IF(NOT(DG20=0),NOT(Index_운영!DH42=0)*DG20*(1+$E20*Index_운영!DH174),$C20*$D20/$C$1*Index_운영!DH42))),0)</f>
        <v>0</v>
      </c>
      <c r="DI20" s="589">
        <f>IFERROR(IF(DI$3=EOMONTH('Rent Roll'!$C16-1,0),$C20*$D20/$C$1,IF(DI$3=EOMONTH('Rent Roll'!$D16,0),0,IF(NOT(DH20=0),NOT(Index_운영!DI42=0)*DH20*(1+$E20*Index_운영!DI174),$C20*$D20/$C$1*Index_운영!DI42))),0)</f>
        <v>0</v>
      </c>
      <c r="DJ20" s="589">
        <f>IFERROR(IF(DJ$3=EOMONTH('Rent Roll'!$C16-1,0),$C20*$D20/$C$1,IF(DJ$3=EOMONTH('Rent Roll'!$D16,0),0,IF(NOT(DI20=0),NOT(Index_운영!DJ42=0)*DI20*(1+$E20*Index_운영!DJ174),$C20*$D20/$C$1*Index_운영!DJ42))),0)</f>
        <v>0</v>
      </c>
      <c r="DK20" s="589">
        <f>IFERROR(IF(DK$3=EOMONTH('Rent Roll'!$C16-1,0),$C20*$D20/$C$1,IF(DK$3=EOMONTH('Rent Roll'!$D16,0),0,IF(NOT(DJ20=0),NOT(Index_운영!DK42=0)*DJ20*(1+$E20*Index_운영!DK174),$C20*$D20/$C$1*Index_운영!DK42))),0)</f>
        <v>0</v>
      </c>
      <c r="DL20" s="589">
        <f>IFERROR(IF(DL$3=EOMONTH('Rent Roll'!$C16-1,0),$C20*$D20/$C$1,IF(DL$3=EOMONTH('Rent Roll'!$D16,0),0,IF(NOT(DK20=0),NOT(Index_운영!DL42=0)*DK20*(1+$E20*Index_운영!DL174),$C20*$D20/$C$1*Index_운영!DL42))),0)</f>
        <v>0</v>
      </c>
      <c r="DM20" s="589">
        <f>IFERROR(IF(DM$3=EOMONTH('Rent Roll'!$C16-1,0),$C20*$D20/$C$1,IF(DM$3=EOMONTH('Rent Roll'!$D16,0),0,IF(NOT(DL20=0),NOT(Index_운영!DM42=0)*DL20*(1+$E20*Index_운영!DM174),$C20*$D20/$C$1*Index_운영!DM42))),0)</f>
        <v>0</v>
      </c>
      <c r="DN20" s="589">
        <f>IFERROR(IF(DN$3=EOMONTH('Rent Roll'!$C16-1,0),$C20*$D20/$C$1,IF(DN$3=EOMONTH('Rent Roll'!$D16,0),0,IF(NOT(DM20=0),NOT(Index_운영!DN42=0)*DM20*(1+$E20*Index_운영!DN174),$C20*$D20/$C$1*Index_운영!DN42))),0)</f>
        <v>0</v>
      </c>
      <c r="DO20" s="589">
        <f>IFERROR(IF(DO$3=EOMONTH('Rent Roll'!$C16-1,0),$C20*$D20/$C$1,IF(DO$3=EOMONTH('Rent Roll'!$D16,0),0,IF(NOT(DN20=0),NOT(Index_운영!DO42=0)*DN20*(1+$E20*Index_운영!DO174),$C20*$D20/$C$1*Index_운영!DO42))),0)</f>
        <v>0</v>
      </c>
      <c r="DP20" s="589">
        <f>IFERROR(IF(DP$3=EOMONTH('Rent Roll'!$C16-1,0),$C20*$D20/$C$1,IF(DP$3=EOMONTH('Rent Roll'!$D16,0),0,IF(NOT(DO20=0),NOT(Index_운영!DP42=0)*DO20*(1+$E20*Index_운영!DP174),$C20*$D20/$C$1*Index_운영!DP42))),0)</f>
        <v>0</v>
      </c>
      <c r="DQ20" s="589">
        <f>IFERROR(IF(DQ$3=EOMONTH('Rent Roll'!$C16-1,0),$C20*$D20/$C$1,IF(DQ$3=EOMONTH('Rent Roll'!$D16,0),0,IF(NOT(DP20=0),NOT(Index_운영!DQ42=0)*DP20*(1+$E20*Index_운영!DQ174),$C20*$D20/$C$1*Index_운영!DQ42))),0)</f>
        <v>0</v>
      </c>
      <c r="DR20" s="589">
        <f>IFERROR(IF(DR$3=EOMONTH('Rent Roll'!$C16-1,0),$C20*$D20/$C$1,IF(DR$3=EOMONTH('Rent Roll'!$D16,0),0,IF(NOT(DQ20=0),NOT(Index_운영!DR42=0)*DQ20*(1+$E20*Index_운영!DR174),$C20*$D20/$C$1*Index_운영!DR42))),0)</f>
        <v>0</v>
      </c>
      <c r="DS20" s="589">
        <f>IFERROR(IF(DS$3=EOMONTH('Rent Roll'!$C16-1,0),$C20*$D20/$C$1,IF(DS$3=EOMONTH('Rent Roll'!$D16,0),0,IF(NOT(DR20=0),NOT(Index_운영!DS42=0)*DR20*(1+$E20*Index_운영!DS174),$C20*$D20/$C$1*Index_운영!DS42))),0)</f>
        <v>0</v>
      </c>
      <c r="DT20" s="589">
        <f>IFERROR(IF(DT$3=EOMONTH('Rent Roll'!$C16-1,0),$C20*$D20/$C$1,IF(DT$3=EOMONTH('Rent Roll'!$D16,0),0,IF(NOT(DS20=0),NOT(Index_운영!DT42=0)*DS20*(1+$E20*Index_운영!DT174),$C20*$D20/$C$1*Index_운영!DT42))),0)</f>
        <v>0</v>
      </c>
      <c r="DU20" s="589">
        <f>IFERROR(IF(DU$3=EOMONTH('Rent Roll'!$C16-1,0),$C20*$D20/$C$1,IF(DU$3=EOMONTH('Rent Roll'!$D16,0),0,IF(NOT(DT20=0),NOT(Index_운영!DU42=0)*DT20*(1+$E20*Index_운영!DU174),$C20*$D20/$C$1*Index_운영!DU42))),0)</f>
        <v>0</v>
      </c>
      <c r="DV20" s="589">
        <f>IFERROR(IF(DV$3=EOMONTH('Rent Roll'!$C16-1,0),$C20*$D20/$C$1,IF(DV$3=EOMONTH('Rent Roll'!$D16,0),0,IF(NOT(DU20=0),NOT(Index_운영!DV42=0)*DU20*(1+$E20*Index_운영!DV174),$C20*$D20/$C$1*Index_운영!DV42))),0)</f>
        <v>0</v>
      </c>
    </row>
    <row r="21" spans="1:126" s="464" customFormat="1" outlineLevel="1" x14ac:dyDescent="0.4">
      <c r="A21" s="736"/>
      <c r="B21" s="464">
        <f>'Rent Roll'!$B17</f>
        <v>0</v>
      </c>
      <c r="C21" s="1219">
        <f>'Rent Roll'!$K17</f>
        <v>0</v>
      </c>
      <c r="D21" s="1220">
        <f>'Rent Roll'!$M17</f>
        <v>0</v>
      </c>
      <c r="E21" s="1221">
        <f>'Rent Roll'!$N17</f>
        <v>0</v>
      </c>
      <c r="F21" s="588">
        <f>IFERROR(IF(F$3=EOMONTH('Rent Roll'!$C17-1,0),$C21*$D21/$C$1,IF(F$3=EOMONTH('Rent Roll'!$D17,0),0,IF(NOT(E21=0),NOT(Index_운영!F43=0)*E21*(1+$E21*Index_운영!F175),$C21*$D21/$C$1*Index_운영!F43))),0)</f>
        <v>0</v>
      </c>
      <c r="G21" s="589">
        <f>IFERROR(IF(G$3=EOMONTH('Rent Roll'!$C17-1,0),$C21*$D21/$C$1,IF(G$3=EOMONTH('Rent Roll'!$D17,0),0,IF(NOT(F21=0),NOT(Index_운영!G43=0)*F21*(1+$E21*Index_운영!G175),$C21*$D21/$C$1*Index_운영!G43))),0)</f>
        <v>0</v>
      </c>
      <c r="H21" s="589">
        <f>IFERROR(IF(H$3=EOMONTH('Rent Roll'!$C17-1,0),$C21*$D21/$C$1,IF(H$3=EOMONTH('Rent Roll'!$D17,0),0,IF(NOT(G21=0),NOT(Index_운영!H43=0)*G21*(1+$E21*Index_운영!H175),$C21*$D21/$C$1*Index_운영!H43))),0)</f>
        <v>0</v>
      </c>
      <c r="I21" s="589">
        <f>IFERROR(IF(I$3=EOMONTH('Rent Roll'!$C17-1,0),$C21*$D21/$C$1,IF(I$3=EOMONTH('Rent Roll'!$D17,0),0,IF(NOT(H21=0),NOT(Index_운영!I43=0)*H21*(1+$E21*Index_운영!I175),$C21*$D21/$C$1*Index_운영!I43))),0)</f>
        <v>0</v>
      </c>
      <c r="J21" s="589">
        <f>IFERROR(IF(J$3=EOMONTH('Rent Roll'!$C17-1,0),$C21*$D21/$C$1,IF(J$3=EOMONTH('Rent Roll'!$D17,0),0,IF(NOT(I21=0),NOT(Index_운영!J43=0)*I21*(1+$E21*Index_운영!J175),$C21*$D21/$C$1*Index_운영!J43))),0)</f>
        <v>0</v>
      </c>
      <c r="K21" s="589">
        <f>IFERROR(IF(K$3=EOMONTH('Rent Roll'!$C17-1,0),$C21*$D21/$C$1,IF(K$3=EOMONTH('Rent Roll'!$D17,0),0,IF(NOT(J21=0),NOT(Index_운영!K43=0)*J21*(1+$E21*Index_운영!K175),$C21*$D21/$C$1*Index_운영!K43))),0)</f>
        <v>0</v>
      </c>
      <c r="L21" s="589">
        <f>IFERROR(IF(L$3=EOMONTH('Rent Roll'!$C17-1,0),$C21*$D21/$C$1,IF(L$3=EOMONTH('Rent Roll'!$D17,0),0,IF(NOT(K21=0),NOT(Index_운영!L43=0)*K21*(1+$E21*Index_운영!L175),$C21*$D21/$C$1*Index_운영!L43))),0)</f>
        <v>0</v>
      </c>
      <c r="M21" s="589">
        <f>IFERROR(IF(M$3=EOMONTH('Rent Roll'!$C17-1,0),$C21*$D21/$C$1,IF(M$3=EOMONTH('Rent Roll'!$D17,0),0,IF(NOT(L21=0),NOT(Index_운영!M43=0)*L21*(1+$E21*Index_운영!M175),$C21*$D21/$C$1*Index_운영!M43))),0)</f>
        <v>0</v>
      </c>
      <c r="N21" s="589">
        <f>IFERROR(IF(N$3=EOMONTH('Rent Roll'!$C17-1,0),$C21*$D21/$C$1,IF(N$3=EOMONTH('Rent Roll'!$D17,0),0,IF(NOT(M21=0),NOT(Index_운영!N43=0)*M21*(1+$E21*Index_운영!N175),$C21*$D21/$C$1*Index_운영!N43))),0)</f>
        <v>0</v>
      </c>
      <c r="O21" s="589">
        <f>IFERROR(IF(O$3=EOMONTH('Rent Roll'!$C17-1,0),$C21*$D21/$C$1,IF(O$3=EOMONTH('Rent Roll'!$D17,0),0,IF(NOT(N21=0),NOT(Index_운영!O43=0)*N21*(1+$E21*Index_운영!O175),$C21*$D21/$C$1*Index_운영!O43))),0)</f>
        <v>0</v>
      </c>
      <c r="P21" s="589">
        <f>IFERROR(IF(P$3=EOMONTH('Rent Roll'!$C17-1,0),$C21*$D21/$C$1,IF(P$3=EOMONTH('Rent Roll'!$D17,0),0,IF(NOT(O21=0),NOT(Index_운영!P43=0)*O21*(1+$E21*Index_운영!P175),$C21*$D21/$C$1*Index_운영!P43))),0)</f>
        <v>0</v>
      </c>
      <c r="Q21" s="589">
        <f>IFERROR(IF(Q$3=EOMONTH('Rent Roll'!$C17-1,0),$C21*$D21/$C$1,IF(Q$3=EOMONTH('Rent Roll'!$D17,0),0,IF(NOT(P21=0),NOT(Index_운영!Q43=0)*P21*(1+$E21*Index_운영!Q175),$C21*$D21/$C$1*Index_운영!Q43))),0)</f>
        <v>0</v>
      </c>
      <c r="R21" s="589">
        <f>IFERROR(IF(R$3=EOMONTH('Rent Roll'!$C17-1,0),$C21*$D21/$C$1,IF(R$3=EOMONTH('Rent Roll'!$D17,0),0,IF(NOT(Q21=0),NOT(Index_운영!R43=0)*Q21*(1+$E21*Index_운영!R175),$C21*$D21/$C$1*Index_운영!R43))),0)</f>
        <v>0</v>
      </c>
      <c r="S21" s="589">
        <f>IFERROR(IF(S$3=EOMONTH('Rent Roll'!$C17-1,0),$C21*$D21/$C$1,IF(S$3=EOMONTH('Rent Roll'!$D17,0),0,IF(NOT(R21=0),NOT(Index_운영!S43=0)*R21*(1+$E21*Index_운영!S175),$C21*$D21/$C$1*Index_운영!S43))),0)</f>
        <v>0</v>
      </c>
      <c r="T21" s="589">
        <f>IFERROR(IF(T$3=EOMONTH('Rent Roll'!$C17-1,0),$C21*$D21/$C$1,IF(T$3=EOMONTH('Rent Roll'!$D17,0),0,IF(NOT(S21=0),NOT(Index_운영!T43=0)*S21*(1+$E21*Index_운영!T175),$C21*$D21/$C$1*Index_운영!T43))),0)</f>
        <v>0</v>
      </c>
      <c r="U21" s="589">
        <f>IFERROR(IF(U$3=EOMONTH('Rent Roll'!$C17-1,0),$C21*$D21/$C$1,IF(U$3=EOMONTH('Rent Roll'!$D17,0),0,IF(NOT(T21=0),NOT(Index_운영!U43=0)*T21*(1+$E21*Index_운영!U175),$C21*$D21/$C$1*Index_운영!U43))),0)</f>
        <v>0</v>
      </c>
      <c r="V21" s="589">
        <f>IFERROR(IF(V$3=EOMONTH('Rent Roll'!$C17-1,0),$C21*$D21/$C$1,IF(V$3=EOMONTH('Rent Roll'!$D17,0),0,IF(NOT(U21=0),NOT(Index_운영!V43=0)*U21*(1+$E21*Index_운영!V175),$C21*$D21/$C$1*Index_운영!V43))),0)</f>
        <v>0</v>
      </c>
      <c r="W21" s="589">
        <f>IFERROR(IF(W$3=EOMONTH('Rent Roll'!$C17-1,0),$C21*$D21/$C$1,IF(W$3=EOMONTH('Rent Roll'!$D17,0),0,IF(NOT(V21=0),NOT(Index_운영!W43=0)*V21*(1+$E21*Index_운영!W175),$C21*$D21/$C$1*Index_운영!W43))),0)</f>
        <v>0</v>
      </c>
      <c r="X21" s="589">
        <f>IFERROR(IF(X$3=EOMONTH('Rent Roll'!$C17-1,0),$C21*$D21/$C$1,IF(X$3=EOMONTH('Rent Roll'!$D17,0),0,IF(NOT(W21=0),NOT(Index_운영!X43=0)*W21*(1+$E21*Index_운영!X175),$C21*$D21/$C$1*Index_운영!X43))),0)</f>
        <v>0</v>
      </c>
      <c r="Y21" s="589">
        <f>IFERROR(IF(Y$3=EOMONTH('Rent Roll'!$C17-1,0),$C21*$D21/$C$1,IF(Y$3=EOMONTH('Rent Roll'!$D17,0),0,IF(NOT(X21=0),NOT(Index_운영!Y43=0)*X21*(1+$E21*Index_운영!Y175),$C21*$D21/$C$1*Index_운영!Y43))),0)</f>
        <v>0</v>
      </c>
      <c r="Z21" s="589">
        <f>IFERROR(IF(Z$3=EOMONTH('Rent Roll'!$C17-1,0),$C21*$D21/$C$1,IF(Z$3=EOMONTH('Rent Roll'!$D17,0),0,IF(NOT(Y21=0),NOT(Index_운영!Z43=0)*Y21*(1+$E21*Index_운영!Z175),$C21*$D21/$C$1*Index_운영!Z43))),0)</f>
        <v>0</v>
      </c>
      <c r="AA21" s="589">
        <f>IFERROR(IF(AA$3=EOMONTH('Rent Roll'!$C17-1,0),$C21*$D21/$C$1,IF(AA$3=EOMONTH('Rent Roll'!$D17,0),0,IF(NOT(Z21=0),NOT(Index_운영!AA43=0)*Z21*(1+$E21*Index_운영!AA175),$C21*$D21/$C$1*Index_운영!AA43))),0)</f>
        <v>0</v>
      </c>
      <c r="AB21" s="589">
        <f>IFERROR(IF(AB$3=EOMONTH('Rent Roll'!$C17-1,0),$C21*$D21/$C$1,IF(AB$3=EOMONTH('Rent Roll'!$D17,0),0,IF(NOT(AA21=0),NOT(Index_운영!AB43=0)*AA21*(1+$E21*Index_운영!AB175),$C21*$D21/$C$1*Index_운영!AB43))),0)</f>
        <v>0</v>
      </c>
      <c r="AC21" s="589">
        <f>IFERROR(IF(AC$3=EOMONTH('Rent Roll'!$C17-1,0),$C21*$D21/$C$1,IF(AC$3=EOMONTH('Rent Roll'!$D17,0),0,IF(NOT(AB21=0),NOT(Index_운영!AC43=0)*AB21*(1+$E21*Index_운영!AC175),$C21*$D21/$C$1*Index_운영!AC43))),0)</f>
        <v>0</v>
      </c>
      <c r="AD21" s="589">
        <f>IFERROR(IF(AD$3=EOMONTH('Rent Roll'!$C17-1,0),$C21*$D21/$C$1,IF(AD$3=EOMONTH('Rent Roll'!$D17,0),0,IF(NOT(AC21=0),NOT(Index_운영!AD43=0)*AC21*(1+$E21*Index_운영!AD175),$C21*$D21/$C$1*Index_운영!AD43))),0)</f>
        <v>0</v>
      </c>
      <c r="AE21" s="589">
        <f>IFERROR(IF(AE$3=EOMONTH('Rent Roll'!$C17-1,0),$C21*$D21/$C$1,IF(AE$3=EOMONTH('Rent Roll'!$D17,0),0,IF(NOT(AD21=0),NOT(Index_운영!AE43=0)*AD21*(1+$E21*Index_운영!AE175),$C21*$D21/$C$1*Index_운영!AE43))),0)</f>
        <v>0</v>
      </c>
      <c r="AF21" s="589">
        <f>IFERROR(IF(AF$3=EOMONTH('Rent Roll'!$C17-1,0),$C21*$D21/$C$1,IF(AF$3=EOMONTH('Rent Roll'!$D17,0),0,IF(NOT(AE21=0),NOT(Index_운영!AF43=0)*AE21*(1+$E21*Index_운영!AF175),$C21*$D21/$C$1*Index_운영!AF43))),0)</f>
        <v>0</v>
      </c>
      <c r="AG21" s="589">
        <f>IFERROR(IF(AG$3=EOMONTH('Rent Roll'!$C17-1,0),$C21*$D21/$C$1,IF(AG$3=EOMONTH('Rent Roll'!$D17,0),0,IF(NOT(AF21=0),NOT(Index_운영!AG43=0)*AF21*(1+$E21*Index_운영!AG175),$C21*$D21/$C$1*Index_운영!AG43))),0)</f>
        <v>0</v>
      </c>
      <c r="AH21" s="589">
        <f>IFERROR(IF(AH$3=EOMONTH('Rent Roll'!$C17-1,0),$C21*$D21/$C$1,IF(AH$3=EOMONTH('Rent Roll'!$D17,0),0,IF(NOT(AG21=0),NOT(Index_운영!AH43=0)*AG21*(1+$E21*Index_운영!AH175),$C21*$D21/$C$1*Index_운영!AH43))),0)</f>
        <v>0</v>
      </c>
      <c r="AI21" s="589">
        <f>IFERROR(IF(AI$3=EOMONTH('Rent Roll'!$C17-1,0),$C21*$D21/$C$1,IF(AI$3=EOMONTH('Rent Roll'!$D17,0),0,IF(NOT(AH21=0),NOT(Index_운영!AI43=0)*AH21*(1+$E21*Index_운영!AI175),$C21*$D21/$C$1*Index_운영!AI43))),0)</f>
        <v>0</v>
      </c>
      <c r="AJ21" s="589">
        <f>IFERROR(IF(AJ$3=EOMONTH('Rent Roll'!$C17-1,0),$C21*$D21/$C$1,IF(AJ$3=EOMONTH('Rent Roll'!$D17,0),0,IF(NOT(AI21=0),NOT(Index_운영!AJ43=0)*AI21*(1+$E21*Index_운영!AJ175),$C21*$D21/$C$1*Index_운영!AJ43))),0)</f>
        <v>0</v>
      </c>
      <c r="AK21" s="589">
        <f>IFERROR(IF(AK$3=EOMONTH('Rent Roll'!$C17-1,0),$C21*$D21/$C$1,IF(AK$3=EOMONTH('Rent Roll'!$D17,0),0,IF(NOT(AJ21=0),NOT(Index_운영!AK43=0)*AJ21*(1+$E21*Index_운영!AK175),$C21*$D21/$C$1*Index_운영!AK43))),0)</f>
        <v>0</v>
      </c>
      <c r="AL21" s="589">
        <f>IFERROR(IF(AL$3=EOMONTH('Rent Roll'!$C17-1,0),$C21*$D21/$C$1,IF(AL$3=EOMONTH('Rent Roll'!$D17,0),0,IF(NOT(AK21=0),NOT(Index_운영!AL43=0)*AK21*(1+$E21*Index_운영!AL175),$C21*$D21/$C$1*Index_운영!AL43))),0)</f>
        <v>0</v>
      </c>
      <c r="AM21" s="589">
        <f>IFERROR(IF(AM$3=EOMONTH('Rent Roll'!$C17-1,0),$C21*$D21/$C$1,IF(AM$3=EOMONTH('Rent Roll'!$D17,0),0,IF(NOT(AL21=0),NOT(Index_운영!AM43=0)*AL21*(1+$E21*Index_운영!AM175),$C21*$D21/$C$1*Index_운영!AM43))),0)</f>
        <v>0</v>
      </c>
      <c r="AN21" s="589">
        <f>IFERROR(IF(AN$3=EOMONTH('Rent Roll'!$C17-1,0),$C21*$D21/$C$1,IF(AN$3=EOMONTH('Rent Roll'!$D17,0),0,IF(NOT(AM21=0),NOT(Index_운영!AN43=0)*AM21*(1+$E21*Index_운영!AN175),$C21*$D21/$C$1*Index_운영!AN43))),0)</f>
        <v>0</v>
      </c>
      <c r="AO21" s="589">
        <f>IFERROR(IF(AO$3=EOMONTH('Rent Roll'!$C17-1,0),$C21*$D21/$C$1,IF(AO$3=EOMONTH('Rent Roll'!$D17,0),0,IF(NOT(AN21=0),NOT(Index_운영!AO43=0)*AN21*(1+$E21*Index_운영!AO175),$C21*$D21/$C$1*Index_운영!AO43))),0)</f>
        <v>0</v>
      </c>
      <c r="AP21" s="589">
        <f>IFERROR(IF(AP$3=EOMONTH('Rent Roll'!$C17-1,0),$C21*$D21/$C$1,IF(AP$3=EOMONTH('Rent Roll'!$D17,0),0,IF(NOT(AO21=0),NOT(Index_운영!AP43=0)*AO21*(1+$E21*Index_운영!AP175),$C21*$D21/$C$1*Index_운영!AP43))),0)</f>
        <v>0</v>
      </c>
      <c r="AQ21" s="589">
        <f>IFERROR(IF(AQ$3=EOMONTH('Rent Roll'!$C17-1,0),$C21*$D21/$C$1,IF(AQ$3=EOMONTH('Rent Roll'!$D17,0),0,IF(NOT(AP21=0),NOT(Index_운영!AQ43=0)*AP21*(1+$E21*Index_운영!AQ175),$C21*$D21/$C$1*Index_운영!AQ43))),0)</f>
        <v>0</v>
      </c>
      <c r="AR21" s="589">
        <f>IFERROR(IF(AR$3=EOMONTH('Rent Roll'!$C17-1,0),$C21*$D21/$C$1,IF(AR$3=EOMONTH('Rent Roll'!$D17,0),0,IF(NOT(AQ21=0),NOT(Index_운영!AR43=0)*AQ21*(1+$E21*Index_운영!AR175),$C21*$D21/$C$1*Index_운영!AR43))),0)</f>
        <v>0</v>
      </c>
      <c r="AS21" s="589">
        <f>IFERROR(IF(AS$3=EOMONTH('Rent Roll'!$C17-1,0),$C21*$D21/$C$1,IF(AS$3=EOMONTH('Rent Roll'!$D17,0),0,IF(NOT(AR21=0),NOT(Index_운영!AS43=0)*AR21*(1+$E21*Index_운영!AS175),$C21*$D21/$C$1*Index_운영!AS43))),0)</f>
        <v>0</v>
      </c>
      <c r="AT21" s="589">
        <f>IFERROR(IF(AT$3=EOMONTH('Rent Roll'!$C17-1,0),$C21*$D21/$C$1,IF(AT$3=EOMONTH('Rent Roll'!$D17,0),0,IF(NOT(AS21=0),NOT(Index_운영!AT43=0)*AS21*(1+$E21*Index_운영!AT175),$C21*$D21/$C$1*Index_운영!AT43))),0)</f>
        <v>0</v>
      </c>
      <c r="AU21" s="589">
        <f>IFERROR(IF(AU$3=EOMONTH('Rent Roll'!$C17-1,0),$C21*$D21/$C$1,IF(AU$3=EOMONTH('Rent Roll'!$D17,0),0,IF(NOT(AT21=0),NOT(Index_운영!AU43=0)*AT21*(1+$E21*Index_운영!AU175),$C21*$D21/$C$1*Index_운영!AU43))),0)</f>
        <v>0</v>
      </c>
      <c r="AV21" s="589">
        <f>IFERROR(IF(AV$3=EOMONTH('Rent Roll'!$C17-1,0),$C21*$D21/$C$1,IF(AV$3=EOMONTH('Rent Roll'!$D17,0),0,IF(NOT(AU21=0),NOT(Index_운영!AV43=0)*AU21*(1+$E21*Index_운영!AV175),$C21*$D21/$C$1*Index_운영!AV43))),0)</f>
        <v>0</v>
      </c>
      <c r="AW21" s="589">
        <f>IFERROR(IF(AW$3=EOMONTH('Rent Roll'!$C17-1,0),$C21*$D21/$C$1,IF(AW$3=EOMONTH('Rent Roll'!$D17,0),0,IF(NOT(AV21=0),NOT(Index_운영!AW43=0)*AV21*(1+$E21*Index_운영!AW175),$C21*$D21/$C$1*Index_운영!AW43))),0)</f>
        <v>0</v>
      </c>
      <c r="AX21" s="589">
        <f>IFERROR(IF(AX$3=EOMONTH('Rent Roll'!$C17-1,0),$C21*$D21/$C$1,IF(AX$3=EOMONTH('Rent Roll'!$D17,0),0,IF(NOT(AW21=0),NOT(Index_운영!AX43=0)*AW21*(1+$E21*Index_운영!AX175),$C21*$D21/$C$1*Index_운영!AX43))),0)</f>
        <v>0</v>
      </c>
      <c r="AY21" s="589">
        <f>IFERROR(IF(AY$3=EOMONTH('Rent Roll'!$C17-1,0),$C21*$D21/$C$1,IF(AY$3=EOMONTH('Rent Roll'!$D17,0),0,IF(NOT(AX21=0),NOT(Index_운영!AY43=0)*AX21*(1+$E21*Index_운영!AY175),$C21*$D21/$C$1*Index_운영!AY43))),0)</f>
        <v>0</v>
      </c>
      <c r="AZ21" s="589">
        <f>IFERROR(IF(AZ$3=EOMONTH('Rent Roll'!$C17-1,0),$C21*$D21/$C$1,IF(AZ$3=EOMONTH('Rent Roll'!$D17,0),0,IF(NOT(AY21=0),NOT(Index_운영!AZ43=0)*AY21*(1+$E21*Index_운영!AZ175),$C21*$D21/$C$1*Index_운영!AZ43))),0)</f>
        <v>0</v>
      </c>
      <c r="BA21" s="589">
        <f>IFERROR(IF(BA$3=EOMONTH('Rent Roll'!$C17-1,0),$C21*$D21/$C$1,IF(BA$3=EOMONTH('Rent Roll'!$D17,0),0,IF(NOT(AZ21=0),NOT(Index_운영!BA43=0)*AZ21*(1+$E21*Index_운영!BA175),$C21*$D21/$C$1*Index_운영!BA43))),0)</f>
        <v>0</v>
      </c>
      <c r="BB21" s="589">
        <f>IFERROR(IF(BB$3=EOMONTH('Rent Roll'!$C17-1,0),$C21*$D21/$C$1,IF(BB$3=EOMONTH('Rent Roll'!$D17,0),0,IF(NOT(BA21=0),NOT(Index_운영!BB43=0)*BA21*(1+$E21*Index_운영!BB175),$C21*$D21/$C$1*Index_운영!BB43))),0)</f>
        <v>0</v>
      </c>
      <c r="BC21" s="589">
        <f>IFERROR(IF(BC$3=EOMONTH('Rent Roll'!$C17-1,0),$C21*$D21/$C$1,IF(BC$3=EOMONTH('Rent Roll'!$D17,0),0,IF(NOT(BB21=0),NOT(Index_운영!BC43=0)*BB21*(1+$E21*Index_운영!BC175),$C21*$D21/$C$1*Index_운영!BC43))),0)</f>
        <v>0</v>
      </c>
      <c r="BD21" s="589">
        <f>IFERROR(IF(BD$3=EOMONTH('Rent Roll'!$C17-1,0),$C21*$D21/$C$1,IF(BD$3=EOMONTH('Rent Roll'!$D17,0),0,IF(NOT(BC21=0),NOT(Index_운영!BD43=0)*BC21*(1+$E21*Index_운영!BD175),$C21*$D21/$C$1*Index_운영!BD43))),0)</f>
        <v>0</v>
      </c>
      <c r="BE21" s="589">
        <f>IFERROR(IF(BE$3=EOMONTH('Rent Roll'!$C17-1,0),$C21*$D21/$C$1,IF(BE$3=EOMONTH('Rent Roll'!$D17,0),0,IF(NOT(BD21=0),NOT(Index_운영!BE43=0)*BD21*(1+$E21*Index_운영!BE175),$C21*$D21/$C$1*Index_운영!BE43))),0)</f>
        <v>0</v>
      </c>
      <c r="BF21" s="589">
        <f>IFERROR(IF(BF$3=EOMONTH('Rent Roll'!$C17-1,0),$C21*$D21/$C$1,IF(BF$3=EOMONTH('Rent Roll'!$D17,0),0,IF(NOT(BE21=0),NOT(Index_운영!BF43=0)*BE21*(1+$E21*Index_운영!BF175),$C21*$D21/$C$1*Index_운영!BF43))),0)</f>
        <v>0</v>
      </c>
      <c r="BG21" s="589">
        <f>IFERROR(IF(BG$3=EOMONTH('Rent Roll'!$C17-1,0),$C21*$D21/$C$1,IF(BG$3=EOMONTH('Rent Roll'!$D17,0),0,IF(NOT(BF21=0),NOT(Index_운영!BG43=0)*BF21*(1+$E21*Index_운영!BG175),$C21*$D21/$C$1*Index_운영!BG43))),0)</f>
        <v>0</v>
      </c>
      <c r="BH21" s="589">
        <f>IFERROR(IF(BH$3=EOMONTH('Rent Roll'!$C17-1,0),$C21*$D21/$C$1,IF(BH$3=EOMONTH('Rent Roll'!$D17,0),0,IF(NOT(BG21=0),NOT(Index_운영!BH43=0)*BG21*(1+$E21*Index_운영!BH175),$C21*$D21/$C$1*Index_운영!BH43))),0)</f>
        <v>0</v>
      </c>
      <c r="BI21" s="589">
        <f>IFERROR(IF(BI$3=EOMONTH('Rent Roll'!$C17-1,0),$C21*$D21/$C$1,IF(BI$3=EOMONTH('Rent Roll'!$D17,0),0,IF(NOT(BH21=0),NOT(Index_운영!BI43=0)*BH21*(1+$E21*Index_운영!BI175),$C21*$D21/$C$1*Index_운영!BI43))),0)</f>
        <v>0</v>
      </c>
      <c r="BJ21" s="589">
        <f>IFERROR(IF(BJ$3=EOMONTH('Rent Roll'!$C17-1,0),$C21*$D21/$C$1,IF(BJ$3=EOMONTH('Rent Roll'!$D17,0),0,IF(NOT(BI21=0),NOT(Index_운영!BJ43=0)*BI21*(1+$E21*Index_운영!BJ175),$C21*$D21/$C$1*Index_운영!BJ43))),0)</f>
        <v>0</v>
      </c>
      <c r="BK21" s="589">
        <f>IFERROR(IF(BK$3=EOMONTH('Rent Roll'!$C17-1,0),$C21*$D21/$C$1,IF(BK$3=EOMONTH('Rent Roll'!$D17,0),0,IF(NOT(BJ21=0),NOT(Index_운영!BK43=0)*BJ21*(1+$E21*Index_운영!BK175),$C21*$D21/$C$1*Index_운영!BK43))),0)</f>
        <v>0</v>
      </c>
      <c r="BL21" s="589">
        <f>IFERROR(IF(BL$3=EOMONTH('Rent Roll'!$C17-1,0),$C21*$D21/$C$1,IF(BL$3=EOMONTH('Rent Roll'!$D17,0),0,IF(NOT(BK21=0),NOT(Index_운영!BL43=0)*BK21*(1+$E21*Index_운영!BL175),$C21*$D21/$C$1*Index_운영!BL43))),0)</f>
        <v>0</v>
      </c>
      <c r="BM21" s="589">
        <f>IFERROR(IF(BM$3=EOMONTH('Rent Roll'!$C17-1,0),$C21*$D21/$C$1,IF(BM$3=EOMONTH('Rent Roll'!$D17,0),0,IF(NOT(BL21=0),NOT(Index_운영!BM43=0)*BL21*(1+$E21*Index_운영!BM175),$C21*$D21/$C$1*Index_운영!BM43))),0)</f>
        <v>0</v>
      </c>
      <c r="BN21" s="589">
        <f>IFERROR(IF(BN$3=EOMONTH('Rent Roll'!$C17-1,0),$C21*$D21/$C$1,IF(BN$3=EOMONTH('Rent Roll'!$D17,0),0,IF(NOT(BM21=0),NOT(Index_운영!BN43=0)*BM21*(1+$E21*Index_운영!BN175),$C21*$D21/$C$1*Index_운영!BN43))),0)</f>
        <v>0</v>
      </c>
      <c r="BO21" s="589">
        <f>IFERROR(IF(BO$3=EOMONTH('Rent Roll'!$C17-1,0),$C21*$D21/$C$1,IF(BO$3=EOMONTH('Rent Roll'!$D17,0),0,IF(NOT(BN21=0),NOT(Index_운영!BO43=0)*BN21*(1+$E21*Index_운영!BO175),$C21*$D21/$C$1*Index_운영!BO43))),0)</f>
        <v>0</v>
      </c>
      <c r="BP21" s="589">
        <f>IFERROR(IF(BP$3=EOMONTH('Rent Roll'!$C17-1,0),$C21*$D21/$C$1,IF(BP$3=EOMONTH('Rent Roll'!$D17,0),0,IF(NOT(BO21=0),NOT(Index_운영!BP43=0)*BO21*(1+$E21*Index_운영!BP175),$C21*$D21/$C$1*Index_운영!BP43))),0)</f>
        <v>0</v>
      </c>
      <c r="BQ21" s="589">
        <f>IFERROR(IF(BQ$3=EOMONTH('Rent Roll'!$C17-1,0),$C21*$D21/$C$1,IF(BQ$3=EOMONTH('Rent Roll'!$D17,0),0,IF(NOT(BP21=0),NOT(Index_운영!BQ43=0)*BP21*(1+$E21*Index_운영!BQ175),$C21*$D21/$C$1*Index_운영!BQ43))),0)</f>
        <v>0</v>
      </c>
      <c r="BR21" s="589">
        <f>IFERROR(IF(BR$3=EOMONTH('Rent Roll'!$C17-1,0),$C21*$D21/$C$1,IF(BR$3=EOMONTH('Rent Roll'!$D17,0),0,IF(NOT(BQ21=0),NOT(Index_운영!BR43=0)*BQ21*(1+$E21*Index_운영!BR175),$C21*$D21/$C$1*Index_운영!BR43))),0)</f>
        <v>0</v>
      </c>
      <c r="BS21" s="589">
        <f>IFERROR(IF(BS$3=EOMONTH('Rent Roll'!$C17-1,0),$C21*$D21/$C$1,IF(BS$3=EOMONTH('Rent Roll'!$D17,0),0,IF(NOT(BR21=0),NOT(Index_운영!BS43=0)*BR21*(1+$E21*Index_운영!BS175),$C21*$D21/$C$1*Index_운영!BS43))),0)</f>
        <v>0</v>
      </c>
      <c r="BT21" s="589">
        <f>IFERROR(IF(BT$3=EOMONTH('Rent Roll'!$C17-1,0),$C21*$D21/$C$1,IF(BT$3=EOMONTH('Rent Roll'!$D17,0),0,IF(NOT(BS21=0),NOT(Index_운영!BT43=0)*BS21*(1+$E21*Index_운영!BT175),$C21*$D21/$C$1*Index_운영!BT43))),0)</f>
        <v>0</v>
      </c>
      <c r="BU21" s="589">
        <f>IFERROR(IF(BU$3=EOMONTH('Rent Roll'!$C17-1,0),$C21*$D21/$C$1,IF(BU$3=EOMONTH('Rent Roll'!$D17,0),0,IF(NOT(BT21=0),NOT(Index_운영!BU43=0)*BT21*(1+$E21*Index_운영!BU175),$C21*$D21/$C$1*Index_운영!BU43))),0)</f>
        <v>0</v>
      </c>
      <c r="BV21" s="589">
        <f>IFERROR(IF(BV$3=EOMONTH('Rent Roll'!$C17-1,0),$C21*$D21/$C$1,IF(BV$3=EOMONTH('Rent Roll'!$D17,0),0,IF(NOT(BU21=0),NOT(Index_운영!BV43=0)*BU21*(1+$E21*Index_운영!BV175),$C21*$D21/$C$1*Index_운영!BV43))),0)</f>
        <v>0</v>
      </c>
      <c r="BW21" s="589">
        <f>IFERROR(IF(BW$3=EOMONTH('Rent Roll'!$C17-1,0),$C21*$D21/$C$1,IF(BW$3=EOMONTH('Rent Roll'!$D17,0),0,IF(NOT(BV21=0),NOT(Index_운영!BW43=0)*BV21*(1+$E21*Index_운영!BW175),$C21*$D21/$C$1*Index_운영!BW43))),0)</f>
        <v>0</v>
      </c>
      <c r="BX21" s="589">
        <f>IFERROR(IF(BX$3=EOMONTH('Rent Roll'!$C17-1,0),$C21*$D21/$C$1,IF(BX$3=EOMONTH('Rent Roll'!$D17,0),0,IF(NOT(BW21=0),NOT(Index_운영!BX43=0)*BW21*(1+$E21*Index_운영!BX175),$C21*$D21/$C$1*Index_운영!BX43))),0)</f>
        <v>0</v>
      </c>
      <c r="BY21" s="589">
        <f>IFERROR(IF(BY$3=EOMONTH('Rent Roll'!$C17-1,0),$C21*$D21/$C$1,IF(BY$3=EOMONTH('Rent Roll'!$D17,0),0,IF(NOT(BX21=0),NOT(Index_운영!BY43=0)*BX21*(1+$E21*Index_운영!BY175),$C21*$D21/$C$1*Index_운영!BY43))),0)</f>
        <v>0</v>
      </c>
      <c r="BZ21" s="589">
        <f>IFERROR(IF(BZ$3=EOMONTH('Rent Roll'!$C17-1,0),$C21*$D21/$C$1,IF(BZ$3=EOMONTH('Rent Roll'!$D17,0),0,IF(NOT(BY21=0),NOT(Index_운영!BZ43=0)*BY21*(1+$E21*Index_운영!BZ175),$C21*$D21/$C$1*Index_운영!BZ43))),0)</f>
        <v>0</v>
      </c>
      <c r="CA21" s="589">
        <f>IFERROR(IF(CA$3=EOMONTH('Rent Roll'!$C17-1,0),$C21*$D21/$C$1,IF(CA$3=EOMONTH('Rent Roll'!$D17,0),0,IF(NOT(BZ21=0),NOT(Index_운영!CA43=0)*BZ21*(1+$E21*Index_운영!CA175),$C21*$D21/$C$1*Index_운영!CA43))),0)</f>
        <v>0</v>
      </c>
      <c r="CB21" s="589">
        <f>IFERROR(IF(CB$3=EOMONTH('Rent Roll'!$C17-1,0),$C21*$D21/$C$1,IF(CB$3=EOMONTH('Rent Roll'!$D17,0),0,IF(NOT(CA21=0),NOT(Index_운영!CB43=0)*CA21*(1+$E21*Index_운영!CB175),$C21*$D21/$C$1*Index_운영!CB43))),0)</f>
        <v>0</v>
      </c>
      <c r="CC21" s="589">
        <f>IFERROR(IF(CC$3=EOMONTH('Rent Roll'!$C17-1,0),$C21*$D21/$C$1,IF(CC$3=EOMONTH('Rent Roll'!$D17,0),0,IF(NOT(CB21=0),NOT(Index_운영!CC43=0)*CB21*(1+$E21*Index_운영!CC175),$C21*$D21/$C$1*Index_운영!CC43))),0)</f>
        <v>0</v>
      </c>
      <c r="CD21" s="589">
        <f>IFERROR(IF(CD$3=EOMONTH('Rent Roll'!$C17-1,0),$C21*$D21/$C$1,IF(CD$3=EOMONTH('Rent Roll'!$D17,0),0,IF(NOT(CC21=0),NOT(Index_운영!CD43=0)*CC21*(1+$E21*Index_운영!CD175),$C21*$D21/$C$1*Index_운영!CD43))),0)</f>
        <v>0</v>
      </c>
      <c r="CE21" s="589">
        <f>IFERROR(IF(CE$3=EOMONTH('Rent Roll'!$C17-1,0),$C21*$D21/$C$1,IF(CE$3=EOMONTH('Rent Roll'!$D17,0),0,IF(NOT(CD21=0),NOT(Index_운영!CE43=0)*CD21*(1+$E21*Index_운영!CE175),$C21*$D21/$C$1*Index_운영!CE43))),0)</f>
        <v>0</v>
      </c>
      <c r="CF21" s="589">
        <f>IFERROR(IF(CF$3=EOMONTH('Rent Roll'!$C17-1,0),$C21*$D21/$C$1,IF(CF$3=EOMONTH('Rent Roll'!$D17,0),0,IF(NOT(CE21=0),NOT(Index_운영!CF43=0)*CE21*(1+$E21*Index_운영!CF175),$C21*$D21/$C$1*Index_운영!CF43))),0)</f>
        <v>0</v>
      </c>
      <c r="CG21" s="589">
        <f>IFERROR(IF(CG$3=EOMONTH('Rent Roll'!$C17-1,0),$C21*$D21/$C$1,IF(CG$3=EOMONTH('Rent Roll'!$D17,0),0,IF(NOT(CF21=0),NOT(Index_운영!CG43=0)*CF21*(1+$E21*Index_운영!CG175),$C21*$D21/$C$1*Index_운영!CG43))),0)</f>
        <v>0</v>
      </c>
      <c r="CH21" s="589">
        <f>IFERROR(IF(CH$3=EOMONTH('Rent Roll'!$C17-1,0),$C21*$D21/$C$1,IF(CH$3=EOMONTH('Rent Roll'!$D17,0),0,IF(NOT(CG21=0),NOT(Index_운영!CH43=0)*CG21*(1+$E21*Index_운영!CH175),$C21*$D21/$C$1*Index_운영!CH43))),0)</f>
        <v>0</v>
      </c>
      <c r="CI21" s="589">
        <f>IFERROR(IF(CI$3=EOMONTH('Rent Roll'!$C17-1,0),$C21*$D21/$C$1,IF(CI$3=EOMONTH('Rent Roll'!$D17,0),0,IF(NOT(CH21=0),NOT(Index_운영!CI43=0)*CH21*(1+$E21*Index_운영!CI175),$C21*$D21/$C$1*Index_운영!CI43))),0)</f>
        <v>0</v>
      </c>
      <c r="CJ21" s="589">
        <f>IFERROR(IF(CJ$3=EOMONTH('Rent Roll'!$C17-1,0),$C21*$D21/$C$1,IF(CJ$3=EOMONTH('Rent Roll'!$D17,0),0,IF(NOT(CI21=0),NOT(Index_운영!CJ43=0)*CI21*(1+$E21*Index_운영!CJ175),$C21*$D21/$C$1*Index_운영!CJ43))),0)</f>
        <v>0</v>
      </c>
      <c r="CK21" s="589">
        <f>IFERROR(IF(CK$3=EOMONTH('Rent Roll'!$C17-1,0),$C21*$D21/$C$1,IF(CK$3=EOMONTH('Rent Roll'!$D17,0),0,IF(NOT(CJ21=0),NOT(Index_운영!CK43=0)*CJ21*(1+$E21*Index_운영!CK175),$C21*$D21/$C$1*Index_운영!CK43))),0)</f>
        <v>0</v>
      </c>
      <c r="CL21" s="589">
        <f>IFERROR(IF(CL$3=EOMONTH('Rent Roll'!$C17-1,0),$C21*$D21/$C$1,IF(CL$3=EOMONTH('Rent Roll'!$D17,0),0,IF(NOT(CK21=0),NOT(Index_운영!CL43=0)*CK21*(1+$E21*Index_운영!CL175),$C21*$D21/$C$1*Index_운영!CL43))),0)</f>
        <v>0</v>
      </c>
      <c r="CM21" s="589">
        <f>IFERROR(IF(CM$3=EOMONTH('Rent Roll'!$C17-1,0),$C21*$D21/$C$1,IF(CM$3=EOMONTH('Rent Roll'!$D17,0),0,IF(NOT(CL21=0),NOT(Index_운영!CM43=0)*CL21*(1+$E21*Index_운영!CM175),$C21*$D21/$C$1*Index_운영!CM43))),0)</f>
        <v>0</v>
      </c>
      <c r="CN21" s="589">
        <f>IFERROR(IF(CN$3=EOMONTH('Rent Roll'!$C17-1,0),$C21*$D21/$C$1,IF(CN$3=EOMONTH('Rent Roll'!$D17,0),0,IF(NOT(CM21=0),NOT(Index_운영!CN43=0)*CM21*(1+$E21*Index_운영!CN175),$C21*$D21/$C$1*Index_운영!CN43))),0)</f>
        <v>0</v>
      </c>
      <c r="CO21" s="589">
        <f>IFERROR(IF(CO$3=EOMONTH('Rent Roll'!$C17-1,0),$C21*$D21/$C$1,IF(CO$3=EOMONTH('Rent Roll'!$D17,0),0,IF(NOT(CN21=0),NOT(Index_운영!CO43=0)*CN21*(1+$E21*Index_운영!CO175),$C21*$D21/$C$1*Index_운영!CO43))),0)</f>
        <v>0</v>
      </c>
      <c r="CP21" s="589">
        <f>IFERROR(IF(CP$3=EOMONTH('Rent Roll'!$C17-1,0),$C21*$D21/$C$1,IF(CP$3=EOMONTH('Rent Roll'!$D17,0),0,IF(NOT(CO21=0),NOT(Index_운영!CP43=0)*CO21*(1+$E21*Index_운영!CP175),$C21*$D21/$C$1*Index_운영!CP43))),0)</f>
        <v>0</v>
      </c>
      <c r="CQ21" s="589">
        <f>IFERROR(IF(CQ$3=EOMONTH('Rent Roll'!$C17-1,0),$C21*$D21/$C$1,IF(CQ$3=EOMONTH('Rent Roll'!$D17,0),0,IF(NOT(CP21=0),NOT(Index_운영!CQ43=0)*CP21*(1+$E21*Index_운영!CQ175),$C21*$D21/$C$1*Index_운영!CQ43))),0)</f>
        <v>0</v>
      </c>
      <c r="CR21" s="589">
        <f>IFERROR(IF(CR$3=EOMONTH('Rent Roll'!$C17-1,0),$C21*$D21/$C$1,IF(CR$3=EOMONTH('Rent Roll'!$D17,0),0,IF(NOT(CQ21=0),NOT(Index_운영!CR43=0)*CQ21*(1+$E21*Index_운영!CR175),$C21*$D21/$C$1*Index_운영!CR43))),0)</f>
        <v>0</v>
      </c>
      <c r="CS21" s="589">
        <f>IFERROR(IF(CS$3=EOMONTH('Rent Roll'!$C17-1,0),$C21*$D21/$C$1,IF(CS$3=EOMONTH('Rent Roll'!$D17,0),0,IF(NOT(CR21=0),NOT(Index_운영!CS43=0)*CR21*(1+$E21*Index_운영!CS175),$C21*$D21/$C$1*Index_운영!CS43))),0)</f>
        <v>0</v>
      </c>
      <c r="CT21" s="589">
        <f>IFERROR(IF(CT$3=EOMONTH('Rent Roll'!$C17-1,0),$C21*$D21/$C$1,IF(CT$3=EOMONTH('Rent Roll'!$D17,0),0,IF(NOT(CS21=0),NOT(Index_운영!CT43=0)*CS21*(1+$E21*Index_운영!CT175),$C21*$D21/$C$1*Index_운영!CT43))),0)</f>
        <v>0</v>
      </c>
      <c r="CU21" s="589">
        <f>IFERROR(IF(CU$3=EOMONTH('Rent Roll'!$C17-1,0),$C21*$D21/$C$1,IF(CU$3=EOMONTH('Rent Roll'!$D17,0),0,IF(NOT(CT21=0),NOT(Index_운영!CU43=0)*CT21*(1+$E21*Index_운영!CU175),$C21*$D21/$C$1*Index_운영!CU43))),0)</f>
        <v>0</v>
      </c>
      <c r="CV21" s="589">
        <f>IFERROR(IF(CV$3=EOMONTH('Rent Roll'!$C17-1,0),$C21*$D21/$C$1,IF(CV$3=EOMONTH('Rent Roll'!$D17,0),0,IF(NOT(CU21=0),NOT(Index_운영!CV43=0)*CU21*(1+$E21*Index_운영!CV175),$C21*$D21/$C$1*Index_운영!CV43))),0)</f>
        <v>0</v>
      </c>
      <c r="CW21" s="589">
        <f>IFERROR(IF(CW$3=EOMONTH('Rent Roll'!$C17-1,0),$C21*$D21/$C$1,IF(CW$3=EOMONTH('Rent Roll'!$D17,0),0,IF(NOT(CV21=0),NOT(Index_운영!CW43=0)*CV21*(1+$E21*Index_운영!CW175),$C21*$D21/$C$1*Index_운영!CW43))),0)</f>
        <v>0</v>
      </c>
      <c r="CX21" s="589">
        <f>IFERROR(IF(CX$3=EOMONTH('Rent Roll'!$C17-1,0),$C21*$D21/$C$1,IF(CX$3=EOMONTH('Rent Roll'!$D17,0),0,IF(NOT(CW21=0),NOT(Index_운영!CX43=0)*CW21*(1+$E21*Index_운영!CX175),$C21*$D21/$C$1*Index_운영!CX43))),0)</f>
        <v>0</v>
      </c>
      <c r="CY21" s="589">
        <f>IFERROR(IF(CY$3=EOMONTH('Rent Roll'!$C17-1,0),$C21*$D21/$C$1,IF(CY$3=EOMONTH('Rent Roll'!$D17,0),0,IF(NOT(CX21=0),NOT(Index_운영!CY43=0)*CX21*(1+$E21*Index_운영!CY175),$C21*$D21/$C$1*Index_운영!CY43))),0)</f>
        <v>0</v>
      </c>
      <c r="CZ21" s="589">
        <f>IFERROR(IF(CZ$3=EOMONTH('Rent Roll'!$C17-1,0),$C21*$D21/$C$1,IF(CZ$3=EOMONTH('Rent Roll'!$D17,0),0,IF(NOT(CY21=0),NOT(Index_운영!CZ43=0)*CY21*(1+$E21*Index_운영!CZ175),$C21*$D21/$C$1*Index_운영!CZ43))),0)</f>
        <v>0</v>
      </c>
      <c r="DA21" s="589">
        <f>IFERROR(IF(DA$3=EOMONTH('Rent Roll'!$C17-1,0),$C21*$D21/$C$1,IF(DA$3=EOMONTH('Rent Roll'!$D17,0),0,IF(NOT(CZ21=0),NOT(Index_운영!DA43=0)*CZ21*(1+$E21*Index_운영!DA175),$C21*$D21/$C$1*Index_운영!DA43))),0)</f>
        <v>0</v>
      </c>
      <c r="DB21" s="589">
        <f>IFERROR(IF(DB$3=EOMONTH('Rent Roll'!$C17-1,0),$C21*$D21/$C$1,IF(DB$3=EOMONTH('Rent Roll'!$D17,0),0,IF(NOT(DA21=0),NOT(Index_운영!DB43=0)*DA21*(1+$E21*Index_운영!DB175),$C21*$D21/$C$1*Index_운영!DB43))),0)</f>
        <v>0</v>
      </c>
      <c r="DC21" s="589">
        <f>IFERROR(IF(DC$3=EOMONTH('Rent Roll'!$C17-1,0),$C21*$D21/$C$1,IF(DC$3=EOMONTH('Rent Roll'!$D17,0),0,IF(NOT(DB21=0),NOT(Index_운영!DC43=0)*DB21*(1+$E21*Index_운영!DC175),$C21*$D21/$C$1*Index_운영!DC43))),0)</f>
        <v>0</v>
      </c>
      <c r="DD21" s="589">
        <f>IFERROR(IF(DD$3=EOMONTH('Rent Roll'!$C17-1,0),$C21*$D21/$C$1,IF(DD$3=EOMONTH('Rent Roll'!$D17,0),0,IF(NOT(DC21=0),NOT(Index_운영!DD43=0)*DC21*(1+$E21*Index_운영!DD175),$C21*$D21/$C$1*Index_운영!DD43))),0)</f>
        <v>0</v>
      </c>
      <c r="DE21" s="589">
        <f>IFERROR(IF(DE$3=EOMONTH('Rent Roll'!$C17-1,0),$C21*$D21/$C$1,IF(DE$3=EOMONTH('Rent Roll'!$D17,0),0,IF(NOT(DD21=0),NOT(Index_운영!DE43=0)*DD21*(1+$E21*Index_운영!DE175),$C21*$D21/$C$1*Index_운영!DE43))),0)</f>
        <v>0</v>
      </c>
      <c r="DF21" s="589">
        <f>IFERROR(IF(DF$3=EOMONTH('Rent Roll'!$C17-1,0),$C21*$D21/$C$1,IF(DF$3=EOMONTH('Rent Roll'!$D17,0),0,IF(NOT(DE21=0),NOT(Index_운영!DF43=0)*DE21*(1+$E21*Index_운영!DF175),$C21*$D21/$C$1*Index_운영!DF43))),0)</f>
        <v>0</v>
      </c>
      <c r="DG21" s="589">
        <f>IFERROR(IF(DG$3=EOMONTH('Rent Roll'!$C17-1,0),$C21*$D21/$C$1,IF(DG$3=EOMONTH('Rent Roll'!$D17,0),0,IF(NOT(DF21=0),NOT(Index_운영!DG43=0)*DF21*(1+$E21*Index_운영!DG175),$C21*$D21/$C$1*Index_운영!DG43))),0)</f>
        <v>0</v>
      </c>
      <c r="DH21" s="589">
        <f>IFERROR(IF(DH$3=EOMONTH('Rent Roll'!$C17-1,0),$C21*$D21/$C$1,IF(DH$3=EOMONTH('Rent Roll'!$D17,0),0,IF(NOT(DG21=0),NOT(Index_운영!DH43=0)*DG21*(1+$E21*Index_운영!DH175),$C21*$D21/$C$1*Index_운영!DH43))),0)</f>
        <v>0</v>
      </c>
      <c r="DI21" s="589">
        <f>IFERROR(IF(DI$3=EOMONTH('Rent Roll'!$C17-1,0),$C21*$D21/$C$1,IF(DI$3=EOMONTH('Rent Roll'!$D17,0),0,IF(NOT(DH21=0),NOT(Index_운영!DI43=0)*DH21*(1+$E21*Index_운영!DI175),$C21*$D21/$C$1*Index_운영!DI43))),0)</f>
        <v>0</v>
      </c>
      <c r="DJ21" s="589">
        <f>IFERROR(IF(DJ$3=EOMONTH('Rent Roll'!$C17-1,0),$C21*$D21/$C$1,IF(DJ$3=EOMONTH('Rent Roll'!$D17,0),0,IF(NOT(DI21=0),NOT(Index_운영!DJ43=0)*DI21*(1+$E21*Index_운영!DJ175),$C21*$D21/$C$1*Index_운영!DJ43))),0)</f>
        <v>0</v>
      </c>
      <c r="DK21" s="589">
        <f>IFERROR(IF(DK$3=EOMONTH('Rent Roll'!$C17-1,0),$C21*$D21/$C$1,IF(DK$3=EOMONTH('Rent Roll'!$D17,0),0,IF(NOT(DJ21=0),NOT(Index_운영!DK43=0)*DJ21*(1+$E21*Index_운영!DK175),$C21*$D21/$C$1*Index_운영!DK43))),0)</f>
        <v>0</v>
      </c>
      <c r="DL21" s="589">
        <f>IFERROR(IF(DL$3=EOMONTH('Rent Roll'!$C17-1,0),$C21*$D21/$C$1,IF(DL$3=EOMONTH('Rent Roll'!$D17,0),0,IF(NOT(DK21=0),NOT(Index_운영!DL43=0)*DK21*(1+$E21*Index_운영!DL175),$C21*$D21/$C$1*Index_운영!DL43))),0)</f>
        <v>0</v>
      </c>
      <c r="DM21" s="589">
        <f>IFERROR(IF(DM$3=EOMONTH('Rent Roll'!$C17-1,0),$C21*$D21/$C$1,IF(DM$3=EOMONTH('Rent Roll'!$D17,0),0,IF(NOT(DL21=0),NOT(Index_운영!DM43=0)*DL21*(1+$E21*Index_운영!DM175),$C21*$D21/$C$1*Index_운영!DM43))),0)</f>
        <v>0</v>
      </c>
      <c r="DN21" s="589">
        <f>IFERROR(IF(DN$3=EOMONTH('Rent Roll'!$C17-1,0),$C21*$D21/$C$1,IF(DN$3=EOMONTH('Rent Roll'!$D17,0),0,IF(NOT(DM21=0),NOT(Index_운영!DN43=0)*DM21*(1+$E21*Index_운영!DN175),$C21*$D21/$C$1*Index_운영!DN43))),0)</f>
        <v>0</v>
      </c>
      <c r="DO21" s="589">
        <f>IFERROR(IF(DO$3=EOMONTH('Rent Roll'!$C17-1,0),$C21*$D21/$C$1,IF(DO$3=EOMONTH('Rent Roll'!$D17,0),0,IF(NOT(DN21=0),NOT(Index_운영!DO43=0)*DN21*(1+$E21*Index_운영!DO175),$C21*$D21/$C$1*Index_운영!DO43))),0)</f>
        <v>0</v>
      </c>
      <c r="DP21" s="589">
        <f>IFERROR(IF(DP$3=EOMONTH('Rent Roll'!$C17-1,0),$C21*$D21/$C$1,IF(DP$3=EOMONTH('Rent Roll'!$D17,0),0,IF(NOT(DO21=0),NOT(Index_운영!DP43=0)*DO21*(1+$E21*Index_운영!DP175),$C21*$D21/$C$1*Index_운영!DP43))),0)</f>
        <v>0</v>
      </c>
      <c r="DQ21" s="589">
        <f>IFERROR(IF(DQ$3=EOMONTH('Rent Roll'!$C17-1,0),$C21*$D21/$C$1,IF(DQ$3=EOMONTH('Rent Roll'!$D17,0),0,IF(NOT(DP21=0),NOT(Index_운영!DQ43=0)*DP21*(1+$E21*Index_운영!DQ175),$C21*$D21/$C$1*Index_운영!DQ43))),0)</f>
        <v>0</v>
      </c>
      <c r="DR21" s="589">
        <f>IFERROR(IF(DR$3=EOMONTH('Rent Roll'!$C17-1,0),$C21*$D21/$C$1,IF(DR$3=EOMONTH('Rent Roll'!$D17,0),0,IF(NOT(DQ21=0),NOT(Index_운영!DR43=0)*DQ21*(1+$E21*Index_운영!DR175),$C21*$D21/$C$1*Index_운영!DR43))),0)</f>
        <v>0</v>
      </c>
      <c r="DS21" s="589">
        <f>IFERROR(IF(DS$3=EOMONTH('Rent Roll'!$C17-1,0),$C21*$D21/$C$1,IF(DS$3=EOMONTH('Rent Roll'!$D17,0),0,IF(NOT(DR21=0),NOT(Index_운영!DS43=0)*DR21*(1+$E21*Index_운영!DS175),$C21*$D21/$C$1*Index_운영!DS43))),0)</f>
        <v>0</v>
      </c>
      <c r="DT21" s="589">
        <f>IFERROR(IF(DT$3=EOMONTH('Rent Roll'!$C17-1,0),$C21*$D21/$C$1,IF(DT$3=EOMONTH('Rent Roll'!$D17,0),0,IF(NOT(DS21=0),NOT(Index_운영!DT43=0)*DS21*(1+$E21*Index_운영!DT175),$C21*$D21/$C$1*Index_운영!DT43))),0)</f>
        <v>0</v>
      </c>
      <c r="DU21" s="589">
        <f>IFERROR(IF(DU$3=EOMONTH('Rent Roll'!$C17-1,0),$C21*$D21/$C$1,IF(DU$3=EOMONTH('Rent Roll'!$D17,0),0,IF(NOT(DT21=0),NOT(Index_운영!DU43=0)*DT21*(1+$E21*Index_운영!DU175),$C21*$D21/$C$1*Index_운영!DU43))),0)</f>
        <v>0</v>
      </c>
      <c r="DV21" s="589">
        <f>IFERROR(IF(DV$3=EOMONTH('Rent Roll'!$C17-1,0),$C21*$D21/$C$1,IF(DV$3=EOMONTH('Rent Roll'!$D17,0),0,IF(NOT(DU21=0),NOT(Index_운영!DV43=0)*DU21*(1+$E21*Index_운영!DV175),$C21*$D21/$C$1*Index_운영!DV43))),0)</f>
        <v>0</v>
      </c>
    </row>
    <row r="22" spans="1:126" s="464" customFormat="1" outlineLevel="1" x14ac:dyDescent="0.4">
      <c r="A22" s="736"/>
      <c r="B22" s="464">
        <f>'Rent Roll'!$B18</f>
        <v>0</v>
      </c>
      <c r="C22" s="1219">
        <f>'Rent Roll'!$K18</f>
        <v>0</v>
      </c>
      <c r="D22" s="1220">
        <f>'Rent Roll'!$M18</f>
        <v>0</v>
      </c>
      <c r="E22" s="1221">
        <f>'Rent Roll'!$N18</f>
        <v>0</v>
      </c>
      <c r="F22" s="588">
        <f>IFERROR(IF(F$3=EOMONTH('Rent Roll'!$C18-1,0),$C22*$D22/$C$1,IF(F$3=EOMONTH('Rent Roll'!$D18,0),0,IF(NOT(E22=0),NOT(Index_운영!F44=0)*E22*(1+$E22*Index_운영!F176),$C22*$D22/$C$1*Index_운영!F44))),0)</f>
        <v>0</v>
      </c>
      <c r="G22" s="589">
        <f>IFERROR(IF(G$3=EOMONTH('Rent Roll'!$C18-1,0),$C22*$D22/$C$1,IF(G$3=EOMONTH('Rent Roll'!$D18,0),0,IF(NOT(F22=0),NOT(Index_운영!G44=0)*F22*(1+$E22*Index_운영!G176),$C22*$D22/$C$1*Index_운영!G44))),0)</f>
        <v>0</v>
      </c>
      <c r="H22" s="589">
        <f>IFERROR(IF(H$3=EOMONTH('Rent Roll'!$C18-1,0),$C22*$D22/$C$1,IF(H$3=EOMONTH('Rent Roll'!$D18,0),0,IF(NOT(G22=0),NOT(Index_운영!H44=0)*G22*(1+$E22*Index_운영!H176),$C22*$D22/$C$1*Index_운영!H44))),0)</f>
        <v>0</v>
      </c>
      <c r="I22" s="589">
        <f>IFERROR(IF(I$3=EOMONTH('Rent Roll'!$C18-1,0),$C22*$D22/$C$1,IF(I$3=EOMONTH('Rent Roll'!$D18,0),0,IF(NOT(H22=0),NOT(Index_운영!I44=0)*H22*(1+$E22*Index_운영!I176),$C22*$D22/$C$1*Index_운영!I44))),0)</f>
        <v>0</v>
      </c>
      <c r="J22" s="589">
        <f>IFERROR(IF(J$3=EOMONTH('Rent Roll'!$C18-1,0),$C22*$D22/$C$1,IF(J$3=EOMONTH('Rent Roll'!$D18,0),0,IF(NOT(I22=0),NOT(Index_운영!J44=0)*I22*(1+$E22*Index_운영!J176),$C22*$D22/$C$1*Index_운영!J44))),0)</f>
        <v>0</v>
      </c>
      <c r="K22" s="589">
        <f>IFERROR(IF(K$3=EOMONTH('Rent Roll'!$C18-1,0),$C22*$D22/$C$1,IF(K$3=EOMONTH('Rent Roll'!$D18,0),0,IF(NOT(J22=0),NOT(Index_운영!K44=0)*J22*(1+$E22*Index_운영!K176),$C22*$D22/$C$1*Index_운영!K44))),0)</f>
        <v>0</v>
      </c>
      <c r="L22" s="589">
        <f>IFERROR(IF(L$3=EOMONTH('Rent Roll'!$C18-1,0),$C22*$D22/$C$1,IF(L$3=EOMONTH('Rent Roll'!$D18,0),0,IF(NOT(K22=0),NOT(Index_운영!L44=0)*K22*(1+$E22*Index_운영!L176),$C22*$D22/$C$1*Index_운영!L44))),0)</f>
        <v>0</v>
      </c>
      <c r="M22" s="589">
        <f>IFERROR(IF(M$3=EOMONTH('Rent Roll'!$C18-1,0),$C22*$D22/$C$1,IF(M$3=EOMONTH('Rent Roll'!$D18,0),0,IF(NOT(L22=0),NOT(Index_운영!M44=0)*L22*(1+$E22*Index_운영!M176),$C22*$D22/$C$1*Index_운영!M44))),0)</f>
        <v>0</v>
      </c>
      <c r="N22" s="589">
        <f>IFERROR(IF(N$3=EOMONTH('Rent Roll'!$C18-1,0),$C22*$D22/$C$1,IF(N$3=EOMONTH('Rent Roll'!$D18,0),0,IF(NOT(M22=0),NOT(Index_운영!N44=0)*M22*(1+$E22*Index_운영!N176),$C22*$D22/$C$1*Index_운영!N44))),0)</f>
        <v>0</v>
      </c>
      <c r="O22" s="589">
        <f>IFERROR(IF(O$3=EOMONTH('Rent Roll'!$C18-1,0),$C22*$D22/$C$1,IF(O$3=EOMONTH('Rent Roll'!$D18,0),0,IF(NOT(N22=0),NOT(Index_운영!O44=0)*N22*(1+$E22*Index_운영!O176),$C22*$D22/$C$1*Index_운영!O44))),0)</f>
        <v>0</v>
      </c>
      <c r="P22" s="589">
        <f>IFERROR(IF(P$3=EOMONTH('Rent Roll'!$C18-1,0),$C22*$D22/$C$1,IF(P$3=EOMONTH('Rent Roll'!$D18,0),0,IF(NOT(O22=0),NOT(Index_운영!P44=0)*O22*(1+$E22*Index_운영!P176),$C22*$D22/$C$1*Index_운영!P44))),0)</f>
        <v>0</v>
      </c>
      <c r="Q22" s="589">
        <f>IFERROR(IF(Q$3=EOMONTH('Rent Roll'!$C18-1,0),$C22*$D22/$C$1,IF(Q$3=EOMONTH('Rent Roll'!$D18,0),0,IF(NOT(P22=0),NOT(Index_운영!Q44=0)*P22*(1+$E22*Index_운영!Q176),$C22*$D22/$C$1*Index_운영!Q44))),0)</f>
        <v>0</v>
      </c>
      <c r="R22" s="589">
        <f>IFERROR(IF(R$3=EOMONTH('Rent Roll'!$C18-1,0),$C22*$D22/$C$1,IF(R$3=EOMONTH('Rent Roll'!$D18,0),0,IF(NOT(Q22=0),NOT(Index_운영!R44=0)*Q22*(1+$E22*Index_운영!R176),$C22*$D22/$C$1*Index_운영!R44))),0)</f>
        <v>0</v>
      </c>
      <c r="S22" s="589">
        <f>IFERROR(IF(S$3=EOMONTH('Rent Roll'!$C18-1,0),$C22*$D22/$C$1,IF(S$3=EOMONTH('Rent Roll'!$D18,0),0,IF(NOT(R22=0),NOT(Index_운영!S44=0)*R22*(1+$E22*Index_운영!S176),$C22*$D22/$C$1*Index_운영!S44))),0)</f>
        <v>0</v>
      </c>
      <c r="T22" s="589">
        <f>IFERROR(IF(T$3=EOMONTH('Rent Roll'!$C18-1,0),$C22*$D22/$C$1,IF(T$3=EOMONTH('Rent Roll'!$D18,0),0,IF(NOT(S22=0),NOT(Index_운영!T44=0)*S22*(1+$E22*Index_운영!T176),$C22*$D22/$C$1*Index_운영!T44))),0)</f>
        <v>0</v>
      </c>
      <c r="U22" s="589">
        <f>IFERROR(IF(U$3=EOMONTH('Rent Roll'!$C18-1,0),$C22*$D22/$C$1,IF(U$3=EOMONTH('Rent Roll'!$D18,0),0,IF(NOT(T22=0),NOT(Index_운영!U44=0)*T22*(1+$E22*Index_운영!U176),$C22*$D22/$C$1*Index_운영!U44))),0)</f>
        <v>0</v>
      </c>
      <c r="V22" s="589">
        <f>IFERROR(IF(V$3=EOMONTH('Rent Roll'!$C18-1,0),$C22*$D22/$C$1,IF(V$3=EOMONTH('Rent Roll'!$D18,0),0,IF(NOT(U22=0),NOT(Index_운영!V44=0)*U22*(1+$E22*Index_운영!V176),$C22*$D22/$C$1*Index_운영!V44))),0)</f>
        <v>0</v>
      </c>
      <c r="W22" s="589">
        <f>IFERROR(IF(W$3=EOMONTH('Rent Roll'!$C18-1,0),$C22*$D22/$C$1,IF(W$3=EOMONTH('Rent Roll'!$D18,0),0,IF(NOT(V22=0),NOT(Index_운영!W44=0)*V22*(1+$E22*Index_운영!W176),$C22*$D22/$C$1*Index_운영!W44))),0)</f>
        <v>0</v>
      </c>
      <c r="X22" s="589">
        <f>IFERROR(IF(X$3=EOMONTH('Rent Roll'!$C18-1,0),$C22*$D22/$C$1,IF(X$3=EOMONTH('Rent Roll'!$D18,0),0,IF(NOT(W22=0),NOT(Index_운영!X44=0)*W22*(1+$E22*Index_운영!X176),$C22*$D22/$C$1*Index_운영!X44))),0)</f>
        <v>0</v>
      </c>
      <c r="Y22" s="589">
        <f>IFERROR(IF(Y$3=EOMONTH('Rent Roll'!$C18-1,0),$C22*$D22/$C$1,IF(Y$3=EOMONTH('Rent Roll'!$D18,0),0,IF(NOT(X22=0),NOT(Index_운영!Y44=0)*X22*(1+$E22*Index_운영!Y176),$C22*$D22/$C$1*Index_운영!Y44))),0)</f>
        <v>0</v>
      </c>
      <c r="Z22" s="589">
        <f>IFERROR(IF(Z$3=EOMONTH('Rent Roll'!$C18-1,0),$C22*$D22/$C$1,IF(Z$3=EOMONTH('Rent Roll'!$D18,0),0,IF(NOT(Y22=0),NOT(Index_운영!Z44=0)*Y22*(1+$E22*Index_운영!Z176),$C22*$D22/$C$1*Index_운영!Z44))),0)</f>
        <v>0</v>
      </c>
      <c r="AA22" s="589">
        <f>IFERROR(IF(AA$3=EOMONTH('Rent Roll'!$C18-1,0),$C22*$D22/$C$1,IF(AA$3=EOMONTH('Rent Roll'!$D18,0),0,IF(NOT(Z22=0),NOT(Index_운영!AA44=0)*Z22*(1+$E22*Index_운영!AA176),$C22*$D22/$C$1*Index_운영!AA44))),0)</f>
        <v>0</v>
      </c>
      <c r="AB22" s="589">
        <f>IFERROR(IF(AB$3=EOMONTH('Rent Roll'!$C18-1,0),$C22*$D22/$C$1,IF(AB$3=EOMONTH('Rent Roll'!$D18,0),0,IF(NOT(AA22=0),NOT(Index_운영!AB44=0)*AA22*(1+$E22*Index_운영!AB176),$C22*$D22/$C$1*Index_운영!AB44))),0)</f>
        <v>0</v>
      </c>
      <c r="AC22" s="589">
        <f>IFERROR(IF(AC$3=EOMONTH('Rent Roll'!$C18-1,0),$C22*$D22/$C$1,IF(AC$3=EOMONTH('Rent Roll'!$D18,0),0,IF(NOT(AB22=0),NOT(Index_운영!AC44=0)*AB22*(1+$E22*Index_운영!AC176),$C22*$D22/$C$1*Index_운영!AC44))),0)</f>
        <v>0</v>
      </c>
      <c r="AD22" s="589">
        <f>IFERROR(IF(AD$3=EOMONTH('Rent Roll'!$C18-1,0),$C22*$D22/$C$1,IF(AD$3=EOMONTH('Rent Roll'!$D18,0),0,IF(NOT(AC22=0),NOT(Index_운영!AD44=0)*AC22*(1+$E22*Index_운영!AD176),$C22*$D22/$C$1*Index_운영!AD44))),0)</f>
        <v>0</v>
      </c>
      <c r="AE22" s="589">
        <f>IFERROR(IF(AE$3=EOMONTH('Rent Roll'!$C18-1,0),$C22*$D22/$C$1,IF(AE$3=EOMONTH('Rent Roll'!$D18,0),0,IF(NOT(AD22=0),NOT(Index_운영!AE44=0)*AD22*(1+$E22*Index_운영!AE176),$C22*$D22/$C$1*Index_운영!AE44))),0)</f>
        <v>0</v>
      </c>
      <c r="AF22" s="589">
        <f>IFERROR(IF(AF$3=EOMONTH('Rent Roll'!$C18-1,0),$C22*$D22/$C$1,IF(AF$3=EOMONTH('Rent Roll'!$D18,0),0,IF(NOT(AE22=0),NOT(Index_운영!AF44=0)*AE22*(1+$E22*Index_운영!AF176),$C22*$D22/$C$1*Index_운영!AF44))),0)</f>
        <v>0</v>
      </c>
      <c r="AG22" s="589">
        <f>IFERROR(IF(AG$3=EOMONTH('Rent Roll'!$C18-1,0),$C22*$D22/$C$1,IF(AG$3=EOMONTH('Rent Roll'!$D18,0),0,IF(NOT(AF22=0),NOT(Index_운영!AG44=0)*AF22*(1+$E22*Index_운영!AG176),$C22*$D22/$C$1*Index_운영!AG44))),0)</f>
        <v>0</v>
      </c>
      <c r="AH22" s="589">
        <f>IFERROR(IF(AH$3=EOMONTH('Rent Roll'!$C18-1,0),$C22*$D22/$C$1,IF(AH$3=EOMONTH('Rent Roll'!$D18,0),0,IF(NOT(AG22=0),NOT(Index_운영!AH44=0)*AG22*(1+$E22*Index_운영!AH176),$C22*$D22/$C$1*Index_운영!AH44))),0)</f>
        <v>0</v>
      </c>
      <c r="AI22" s="589">
        <f>IFERROR(IF(AI$3=EOMONTH('Rent Roll'!$C18-1,0),$C22*$D22/$C$1,IF(AI$3=EOMONTH('Rent Roll'!$D18,0),0,IF(NOT(AH22=0),NOT(Index_운영!AI44=0)*AH22*(1+$E22*Index_운영!AI176),$C22*$D22/$C$1*Index_운영!AI44))),0)</f>
        <v>0</v>
      </c>
      <c r="AJ22" s="589">
        <f>IFERROR(IF(AJ$3=EOMONTH('Rent Roll'!$C18-1,0),$C22*$D22/$C$1,IF(AJ$3=EOMONTH('Rent Roll'!$D18,0),0,IF(NOT(AI22=0),NOT(Index_운영!AJ44=0)*AI22*(1+$E22*Index_운영!AJ176),$C22*$D22/$C$1*Index_운영!AJ44))),0)</f>
        <v>0</v>
      </c>
      <c r="AK22" s="589">
        <f>IFERROR(IF(AK$3=EOMONTH('Rent Roll'!$C18-1,0),$C22*$D22/$C$1,IF(AK$3=EOMONTH('Rent Roll'!$D18,0),0,IF(NOT(AJ22=0),NOT(Index_운영!AK44=0)*AJ22*(1+$E22*Index_운영!AK176),$C22*$D22/$C$1*Index_운영!AK44))),0)</f>
        <v>0</v>
      </c>
      <c r="AL22" s="589">
        <f>IFERROR(IF(AL$3=EOMONTH('Rent Roll'!$C18-1,0),$C22*$D22/$C$1,IF(AL$3=EOMONTH('Rent Roll'!$D18,0),0,IF(NOT(AK22=0),NOT(Index_운영!AL44=0)*AK22*(1+$E22*Index_운영!AL176),$C22*$D22/$C$1*Index_운영!AL44))),0)</f>
        <v>0</v>
      </c>
      <c r="AM22" s="589">
        <f>IFERROR(IF(AM$3=EOMONTH('Rent Roll'!$C18-1,0),$C22*$D22/$C$1,IF(AM$3=EOMONTH('Rent Roll'!$D18,0),0,IF(NOT(AL22=0),NOT(Index_운영!AM44=0)*AL22*(1+$E22*Index_운영!AM176),$C22*$D22/$C$1*Index_운영!AM44))),0)</f>
        <v>0</v>
      </c>
      <c r="AN22" s="589">
        <f>IFERROR(IF(AN$3=EOMONTH('Rent Roll'!$C18-1,0),$C22*$D22/$C$1,IF(AN$3=EOMONTH('Rent Roll'!$D18,0),0,IF(NOT(AM22=0),NOT(Index_운영!AN44=0)*AM22*(1+$E22*Index_운영!AN176),$C22*$D22/$C$1*Index_운영!AN44))),0)</f>
        <v>0</v>
      </c>
      <c r="AO22" s="589">
        <f>IFERROR(IF(AO$3=EOMONTH('Rent Roll'!$C18-1,0),$C22*$D22/$C$1,IF(AO$3=EOMONTH('Rent Roll'!$D18,0),0,IF(NOT(AN22=0),NOT(Index_운영!AO44=0)*AN22*(1+$E22*Index_운영!AO176),$C22*$D22/$C$1*Index_운영!AO44))),0)</f>
        <v>0</v>
      </c>
      <c r="AP22" s="589">
        <f>IFERROR(IF(AP$3=EOMONTH('Rent Roll'!$C18-1,0),$C22*$D22/$C$1,IF(AP$3=EOMONTH('Rent Roll'!$D18,0),0,IF(NOT(AO22=0),NOT(Index_운영!AP44=0)*AO22*(1+$E22*Index_운영!AP176),$C22*$D22/$C$1*Index_운영!AP44))),0)</f>
        <v>0</v>
      </c>
      <c r="AQ22" s="589">
        <f>IFERROR(IF(AQ$3=EOMONTH('Rent Roll'!$C18-1,0),$C22*$D22/$C$1,IF(AQ$3=EOMONTH('Rent Roll'!$D18,0),0,IF(NOT(AP22=0),NOT(Index_운영!AQ44=0)*AP22*(1+$E22*Index_운영!AQ176),$C22*$D22/$C$1*Index_운영!AQ44))),0)</f>
        <v>0</v>
      </c>
      <c r="AR22" s="589">
        <f>IFERROR(IF(AR$3=EOMONTH('Rent Roll'!$C18-1,0),$C22*$D22/$C$1,IF(AR$3=EOMONTH('Rent Roll'!$D18,0),0,IF(NOT(AQ22=0),NOT(Index_운영!AR44=0)*AQ22*(1+$E22*Index_운영!AR176),$C22*$D22/$C$1*Index_운영!AR44))),0)</f>
        <v>0</v>
      </c>
      <c r="AS22" s="589">
        <f>IFERROR(IF(AS$3=EOMONTH('Rent Roll'!$C18-1,0),$C22*$D22/$C$1,IF(AS$3=EOMONTH('Rent Roll'!$D18,0),0,IF(NOT(AR22=0),NOT(Index_운영!AS44=0)*AR22*(1+$E22*Index_운영!AS176),$C22*$D22/$C$1*Index_운영!AS44))),0)</f>
        <v>0</v>
      </c>
      <c r="AT22" s="589">
        <f>IFERROR(IF(AT$3=EOMONTH('Rent Roll'!$C18-1,0),$C22*$D22/$C$1,IF(AT$3=EOMONTH('Rent Roll'!$D18,0),0,IF(NOT(AS22=0),NOT(Index_운영!AT44=0)*AS22*(1+$E22*Index_운영!AT176),$C22*$D22/$C$1*Index_운영!AT44))),0)</f>
        <v>0</v>
      </c>
      <c r="AU22" s="589">
        <f>IFERROR(IF(AU$3=EOMONTH('Rent Roll'!$C18-1,0),$C22*$D22/$C$1,IF(AU$3=EOMONTH('Rent Roll'!$D18,0),0,IF(NOT(AT22=0),NOT(Index_운영!AU44=0)*AT22*(1+$E22*Index_운영!AU176),$C22*$D22/$C$1*Index_운영!AU44))),0)</f>
        <v>0</v>
      </c>
      <c r="AV22" s="589">
        <f>IFERROR(IF(AV$3=EOMONTH('Rent Roll'!$C18-1,0),$C22*$D22/$C$1,IF(AV$3=EOMONTH('Rent Roll'!$D18,0),0,IF(NOT(AU22=0),NOT(Index_운영!AV44=0)*AU22*(1+$E22*Index_운영!AV176),$C22*$D22/$C$1*Index_운영!AV44))),0)</f>
        <v>0</v>
      </c>
      <c r="AW22" s="589">
        <f>IFERROR(IF(AW$3=EOMONTH('Rent Roll'!$C18-1,0),$C22*$D22/$C$1,IF(AW$3=EOMONTH('Rent Roll'!$D18,0),0,IF(NOT(AV22=0),NOT(Index_운영!AW44=0)*AV22*(1+$E22*Index_운영!AW176),$C22*$D22/$C$1*Index_운영!AW44))),0)</f>
        <v>0</v>
      </c>
      <c r="AX22" s="589">
        <f>IFERROR(IF(AX$3=EOMONTH('Rent Roll'!$C18-1,0),$C22*$D22/$C$1,IF(AX$3=EOMONTH('Rent Roll'!$D18,0),0,IF(NOT(AW22=0),NOT(Index_운영!AX44=0)*AW22*(1+$E22*Index_운영!AX176),$C22*$D22/$C$1*Index_운영!AX44))),0)</f>
        <v>0</v>
      </c>
      <c r="AY22" s="589">
        <f>IFERROR(IF(AY$3=EOMONTH('Rent Roll'!$C18-1,0),$C22*$D22/$C$1,IF(AY$3=EOMONTH('Rent Roll'!$D18,0),0,IF(NOT(AX22=0),NOT(Index_운영!AY44=0)*AX22*(1+$E22*Index_운영!AY176),$C22*$D22/$C$1*Index_운영!AY44))),0)</f>
        <v>0</v>
      </c>
      <c r="AZ22" s="589">
        <f>IFERROR(IF(AZ$3=EOMONTH('Rent Roll'!$C18-1,0),$C22*$D22/$C$1,IF(AZ$3=EOMONTH('Rent Roll'!$D18,0),0,IF(NOT(AY22=0),NOT(Index_운영!AZ44=0)*AY22*(1+$E22*Index_운영!AZ176),$C22*$D22/$C$1*Index_운영!AZ44))),0)</f>
        <v>0</v>
      </c>
      <c r="BA22" s="589">
        <f>IFERROR(IF(BA$3=EOMONTH('Rent Roll'!$C18-1,0),$C22*$D22/$C$1,IF(BA$3=EOMONTH('Rent Roll'!$D18,0),0,IF(NOT(AZ22=0),NOT(Index_운영!BA44=0)*AZ22*(1+$E22*Index_운영!BA176),$C22*$D22/$C$1*Index_운영!BA44))),0)</f>
        <v>0</v>
      </c>
      <c r="BB22" s="589">
        <f>IFERROR(IF(BB$3=EOMONTH('Rent Roll'!$C18-1,0),$C22*$D22/$C$1,IF(BB$3=EOMONTH('Rent Roll'!$D18,0),0,IF(NOT(BA22=0),NOT(Index_운영!BB44=0)*BA22*(1+$E22*Index_운영!BB176),$C22*$D22/$C$1*Index_운영!BB44))),0)</f>
        <v>0</v>
      </c>
      <c r="BC22" s="589">
        <f>IFERROR(IF(BC$3=EOMONTH('Rent Roll'!$C18-1,0),$C22*$D22/$C$1,IF(BC$3=EOMONTH('Rent Roll'!$D18,0),0,IF(NOT(BB22=0),NOT(Index_운영!BC44=0)*BB22*(1+$E22*Index_운영!BC176),$C22*$D22/$C$1*Index_운영!BC44))),0)</f>
        <v>0</v>
      </c>
      <c r="BD22" s="589">
        <f>IFERROR(IF(BD$3=EOMONTH('Rent Roll'!$C18-1,0),$C22*$D22/$C$1,IF(BD$3=EOMONTH('Rent Roll'!$D18,0),0,IF(NOT(BC22=0),NOT(Index_운영!BD44=0)*BC22*(1+$E22*Index_운영!BD176),$C22*$D22/$C$1*Index_운영!BD44))),0)</f>
        <v>0</v>
      </c>
      <c r="BE22" s="589">
        <f>IFERROR(IF(BE$3=EOMONTH('Rent Roll'!$C18-1,0),$C22*$D22/$C$1,IF(BE$3=EOMONTH('Rent Roll'!$D18,0),0,IF(NOT(BD22=0),NOT(Index_운영!BE44=0)*BD22*(1+$E22*Index_운영!BE176),$C22*$D22/$C$1*Index_운영!BE44))),0)</f>
        <v>0</v>
      </c>
      <c r="BF22" s="589">
        <f>IFERROR(IF(BF$3=EOMONTH('Rent Roll'!$C18-1,0),$C22*$D22/$C$1,IF(BF$3=EOMONTH('Rent Roll'!$D18,0),0,IF(NOT(BE22=0),NOT(Index_운영!BF44=0)*BE22*(1+$E22*Index_운영!BF176),$C22*$D22/$C$1*Index_운영!BF44))),0)</f>
        <v>0</v>
      </c>
      <c r="BG22" s="589">
        <f>IFERROR(IF(BG$3=EOMONTH('Rent Roll'!$C18-1,0),$C22*$D22/$C$1,IF(BG$3=EOMONTH('Rent Roll'!$D18,0),0,IF(NOT(BF22=0),NOT(Index_운영!BG44=0)*BF22*(1+$E22*Index_운영!BG176),$C22*$D22/$C$1*Index_운영!BG44))),0)</f>
        <v>0</v>
      </c>
      <c r="BH22" s="589">
        <f>IFERROR(IF(BH$3=EOMONTH('Rent Roll'!$C18-1,0),$C22*$D22/$C$1,IF(BH$3=EOMONTH('Rent Roll'!$D18,0),0,IF(NOT(BG22=0),NOT(Index_운영!BH44=0)*BG22*(1+$E22*Index_운영!BH176),$C22*$D22/$C$1*Index_운영!BH44))),0)</f>
        <v>0</v>
      </c>
      <c r="BI22" s="589">
        <f>IFERROR(IF(BI$3=EOMONTH('Rent Roll'!$C18-1,0),$C22*$D22/$C$1,IF(BI$3=EOMONTH('Rent Roll'!$D18,0),0,IF(NOT(BH22=0),NOT(Index_운영!BI44=0)*BH22*(1+$E22*Index_운영!BI176),$C22*$D22/$C$1*Index_운영!BI44))),0)</f>
        <v>0</v>
      </c>
      <c r="BJ22" s="589">
        <f>IFERROR(IF(BJ$3=EOMONTH('Rent Roll'!$C18-1,0),$C22*$D22/$C$1,IF(BJ$3=EOMONTH('Rent Roll'!$D18,0),0,IF(NOT(BI22=0),NOT(Index_운영!BJ44=0)*BI22*(1+$E22*Index_운영!BJ176),$C22*$D22/$C$1*Index_운영!BJ44))),0)</f>
        <v>0</v>
      </c>
      <c r="BK22" s="589">
        <f>IFERROR(IF(BK$3=EOMONTH('Rent Roll'!$C18-1,0),$C22*$D22/$C$1,IF(BK$3=EOMONTH('Rent Roll'!$D18,0),0,IF(NOT(BJ22=0),NOT(Index_운영!BK44=0)*BJ22*(1+$E22*Index_운영!BK176),$C22*$D22/$C$1*Index_운영!BK44))),0)</f>
        <v>0</v>
      </c>
      <c r="BL22" s="589">
        <f>IFERROR(IF(BL$3=EOMONTH('Rent Roll'!$C18-1,0),$C22*$D22/$C$1,IF(BL$3=EOMONTH('Rent Roll'!$D18,0),0,IF(NOT(BK22=0),NOT(Index_운영!BL44=0)*BK22*(1+$E22*Index_운영!BL176),$C22*$D22/$C$1*Index_운영!BL44))),0)</f>
        <v>0</v>
      </c>
      <c r="BM22" s="589">
        <f>IFERROR(IF(BM$3=EOMONTH('Rent Roll'!$C18-1,0),$C22*$D22/$C$1,IF(BM$3=EOMONTH('Rent Roll'!$D18,0),0,IF(NOT(BL22=0),NOT(Index_운영!BM44=0)*BL22*(1+$E22*Index_운영!BM176),$C22*$D22/$C$1*Index_운영!BM44))),0)</f>
        <v>0</v>
      </c>
      <c r="BN22" s="589">
        <f>IFERROR(IF(BN$3=EOMONTH('Rent Roll'!$C18-1,0),$C22*$D22/$C$1,IF(BN$3=EOMONTH('Rent Roll'!$D18,0),0,IF(NOT(BM22=0),NOT(Index_운영!BN44=0)*BM22*(1+$E22*Index_운영!BN176),$C22*$D22/$C$1*Index_운영!BN44))),0)</f>
        <v>0</v>
      </c>
      <c r="BO22" s="589">
        <f>IFERROR(IF(BO$3=EOMONTH('Rent Roll'!$C18-1,0),$C22*$D22/$C$1,IF(BO$3=EOMONTH('Rent Roll'!$D18,0),0,IF(NOT(BN22=0),NOT(Index_운영!BO44=0)*BN22*(1+$E22*Index_운영!BO176),$C22*$D22/$C$1*Index_운영!BO44))),0)</f>
        <v>0</v>
      </c>
      <c r="BP22" s="589">
        <f>IFERROR(IF(BP$3=EOMONTH('Rent Roll'!$C18-1,0),$C22*$D22/$C$1,IF(BP$3=EOMONTH('Rent Roll'!$D18,0),0,IF(NOT(BO22=0),NOT(Index_운영!BP44=0)*BO22*(1+$E22*Index_운영!BP176),$C22*$D22/$C$1*Index_운영!BP44))),0)</f>
        <v>0</v>
      </c>
      <c r="BQ22" s="589">
        <f>IFERROR(IF(BQ$3=EOMONTH('Rent Roll'!$C18-1,0),$C22*$D22/$C$1,IF(BQ$3=EOMONTH('Rent Roll'!$D18,0),0,IF(NOT(BP22=0),NOT(Index_운영!BQ44=0)*BP22*(1+$E22*Index_운영!BQ176),$C22*$D22/$C$1*Index_운영!BQ44))),0)</f>
        <v>0</v>
      </c>
      <c r="BR22" s="589">
        <f>IFERROR(IF(BR$3=EOMONTH('Rent Roll'!$C18-1,0),$C22*$D22/$C$1,IF(BR$3=EOMONTH('Rent Roll'!$D18,0),0,IF(NOT(BQ22=0),NOT(Index_운영!BR44=0)*BQ22*(1+$E22*Index_운영!BR176),$C22*$D22/$C$1*Index_운영!BR44))),0)</f>
        <v>0</v>
      </c>
      <c r="BS22" s="589">
        <f>IFERROR(IF(BS$3=EOMONTH('Rent Roll'!$C18-1,0),$C22*$D22/$C$1,IF(BS$3=EOMONTH('Rent Roll'!$D18,0),0,IF(NOT(BR22=0),NOT(Index_운영!BS44=0)*BR22*(1+$E22*Index_운영!BS176),$C22*$D22/$C$1*Index_운영!BS44))),0)</f>
        <v>0</v>
      </c>
      <c r="BT22" s="589">
        <f>IFERROR(IF(BT$3=EOMONTH('Rent Roll'!$C18-1,0),$C22*$D22/$C$1,IF(BT$3=EOMONTH('Rent Roll'!$D18,0),0,IF(NOT(BS22=0),NOT(Index_운영!BT44=0)*BS22*(1+$E22*Index_운영!BT176),$C22*$D22/$C$1*Index_운영!BT44))),0)</f>
        <v>0</v>
      </c>
      <c r="BU22" s="589">
        <f>IFERROR(IF(BU$3=EOMONTH('Rent Roll'!$C18-1,0),$C22*$D22/$C$1,IF(BU$3=EOMONTH('Rent Roll'!$D18,0),0,IF(NOT(BT22=0),NOT(Index_운영!BU44=0)*BT22*(1+$E22*Index_운영!BU176),$C22*$D22/$C$1*Index_운영!BU44))),0)</f>
        <v>0</v>
      </c>
      <c r="BV22" s="589">
        <f>IFERROR(IF(BV$3=EOMONTH('Rent Roll'!$C18-1,0),$C22*$D22/$C$1,IF(BV$3=EOMONTH('Rent Roll'!$D18,0),0,IF(NOT(BU22=0),NOT(Index_운영!BV44=0)*BU22*(1+$E22*Index_운영!BV176),$C22*$D22/$C$1*Index_운영!BV44))),0)</f>
        <v>0</v>
      </c>
      <c r="BW22" s="589">
        <f>IFERROR(IF(BW$3=EOMONTH('Rent Roll'!$C18-1,0),$C22*$D22/$C$1,IF(BW$3=EOMONTH('Rent Roll'!$D18,0),0,IF(NOT(BV22=0),NOT(Index_운영!BW44=0)*BV22*(1+$E22*Index_운영!BW176),$C22*$D22/$C$1*Index_운영!BW44))),0)</f>
        <v>0</v>
      </c>
      <c r="BX22" s="589">
        <f>IFERROR(IF(BX$3=EOMONTH('Rent Roll'!$C18-1,0),$C22*$D22/$C$1,IF(BX$3=EOMONTH('Rent Roll'!$D18,0),0,IF(NOT(BW22=0),NOT(Index_운영!BX44=0)*BW22*(1+$E22*Index_운영!BX176),$C22*$D22/$C$1*Index_운영!BX44))),0)</f>
        <v>0</v>
      </c>
      <c r="BY22" s="589">
        <f>IFERROR(IF(BY$3=EOMONTH('Rent Roll'!$C18-1,0),$C22*$D22/$C$1,IF(BY$3=EOMONTH('Rent Roll'!$D18,0),0,IF(NOT(BX22=0),NOT(Index_운영!BY44=0)*BX22*(1+$E22*Index_운영!BY176),$C22*$D22/$C$1*Index_운영!BY44))),0)</f>
        <v>0</v>
      </c>
      <c r="BZ22" s="589">
        <f>IFERROR(IF(BZ$3=EOMONTH('Rent Roll'!$C18-1,0),$C22*$D22/$C$1,IF(BZ$3=EOMONTH('Rent Roll'!$D18,0),0,IF(NOT(BY22=0),NOT(Index_운영!BZ44=0)*BY22*(1+$E22*Index_운영!BZ176),$C22*$D22/$C$1*Index_운영!BZ44))),0)</f>
        <v>0</v>
      </c>
      <c r="CA22" s="589">
        <f>IFERROR(IF(CA$3=EOMONTH('Rent Roll'!$C18-1,0),$C22*$D22/$C$1,IF(CA$3=EOMONTH('Rent Roll'!$D18,0),0,IF(NOT(BZ22=0),NOT(Index_운영!CA44=0)*BZ22*(1+$E22*Index_운영!CA176),$C22*$D22/$C$1*Index_운영!CA44))),0)</f>
        <v>0</v>
      </c>
      <c r="CB22" s="589">
        <f>IFERROR(IF(CB$3=EOMONTH('Rent Roll'!$C18-1,0),$C22*$D22/$C$1,IF(CB$3=EOMONTH('Rent Roll'!$D18,0),0,IF(NOT(CA22=0),NOT(Index_운영!CB44=0)*CA22*(1+$E22*Index_운영!CB176),$C22*$D22/$C$1*Index_운영!CB44))),0)</f>
        <v>0</v>
      </c>
      <c r="CC22" s="589">
        <f>IFERROR(IF(CC$3=EOMONTH('Rent Roll'!$C18-1,0),$C22*$D22/$C$1,IF(CC$3=EOMONTH('Rent Roll'!$D18,0),0,IF(NOT(CB22=0),NOT(Index_운영!CC44=0)*CB22*(1+$E22*Index_운영!CC176),$C22*$D22/$C$1*Index_운영!CC44))),0)</f>
        <v>0</v>
      </c>
      <c r="CD22" s="589">
        <f>IFERROR(IF(CD$3=EOMONTH('Rent Roll'!$C18-1,0),$C22*$D22/$C$1,IF(CD$3=EOMONTH('Rent Roll'!$D18,0),0,IF(NOT(CC22=0),NOT(Index_운영!CD44=0)*CC22*(1+$E22*Index_운영!CD176),$C22*$D22/$C$1*Index_운영!CD44))),0)</f>
        <v>0</v>
      </c>
      <c r="CE22" s="589">
        <f>IFERROR(IF(CE$3=EOMONTH('Rent Roll'!$C18-1,0),$C22*$D22/$C$1,IF(CE$3=EOMONTH('Rent Roll'!$D18,0),0,IF(NOT(CD22=0),NOT(Index_운영!CE44=0)*CD22*(1+$E22*Index_운영!CE176),$C22*$D22/$C$1*Index_운영!CE44))),0)</f>
        <v>0</v>
      </c>
      <c r="CF22" s="589">
        <f>IFERROR(IF(CF$3=EOMONTH('Rent Roll'!$C18-1,0),$C22*$D22/$C$1,IF(CF$3=EOMONTH('Rent Roll'!$D18,0),0,IF(NOT(CE22=0),NOT(Index_운영!CF44=0)*CE22*(1+$E22*Index_운영!CF176),$C22*$D22/$C$1*Index_운영!CF44))),0)</f>
        <v>0</v>
      </c>
      <c r="CG22" s="589">
        <f>IFERROR(IF(CG$3=EOMONTH('Rent Roll'!$C18-1,0),$C22*$D22/$C$1,IF(CG$3=EOMONTH('Rent Roll'!$D18,0),0,IF(NOT(CF22=0),NOT(Index_운영!CG44=0)*CF22*(1+$E22*Index_운영!CG176),$C22*$D22/$C$1*Index_운영!CG44))),0)</f>
        <v>0</v>
      </c>
      <c r="CH22" s="589">
        <f>IFERROR(IF(CH$3=EOMONTH('Rent Roll'!$C18-1,0),$C22*$D22/$C$1,IF(CH$3=EOMONTH('Rent Roll'!$D18,0),0,IF(NOT(CG22=0),NOT(Index_운영!CH44=0)*CG22*(1+$E22*Index_운영!CH176),$C22*$D22/$C$1*Index_운영!CH44))),0)</f>
        <v>0</v>
      </c>
      <c r="CI22" s="589">
        <f>IFERROR(IF(CI$3=EOMONTH('Rent Roll'!$C18-1,0),$C22*$D22/$C$1,IF(CI$3=EOMONTH('Rent Roll'!$D18,0),0,IF(NOT(CH22=0),NOT(Index_운영!CI44=0)*CH22*(1+$E22*Index_운영!CI176),$C22*$D22/$C$1*Index_운영!CI44))),0)</f>
        <v>0</v>
      </c>
      <c r="CJ22" s="589">
        <f>IFERROR(IF(CJ$3=EOMONTH('Rent Roll'!$C18-1,0),$C22*$D22/$C$1,IF(CJ$3=EOMONTH('Rent Roll'!$D18,0),0,IF(NOT(CI22=0),NOT(Index_운영!CJ44=0)*CI22*(1+$E22*Index_운영!CJ176),$C22*$D22/$C$1*Index_운영!CJ44))),0)</f>
        <v>0</v>
      </c>
      <c r="CK22" s="589">
        <f>IFERROR(IF(CK$3=EOMONTH('Rent Roll'!$C18-1,0),$C22*$D22/$C$1,IF(CK$3=EOMONTH('Rent Roll'!$D18,0),0,IF(NOT(CJ22=0),NOT(Index_운영!CK44=0)*CJ22*(1+$E22*Index_운영!CK176),$C22*$D22/$C$1*Index_운영!CK44))),0)</f>
        <v>0</v>
      </c>
      <c r="CL22" s="589">
        <f>IFERROR(IF(CL$3=EOMONTH('Rent Roll'!$C18-1,0),$C22*$D22/$C$1,IF(CL$3=EOMONTH('Rent Roll'!$D18,0),0,IF(NOT(CK22=0),NOT(Index_운영!CL44=0)*CK22*(1+$E22*Index_운영!CL176),$C22*$D22/$C$1*Index_운영!CL44))),0)</f>
        <v>0</v>
      </c>
      <c r="CM22" s="589">
        <f>IFERROR(IF(CM$3=EOMONTH('Rent Roll'!$C18-1,0),$C22*$D22/$C$1,IF(CM$3=EOMONTH('Rent Roll'!$D18,0),0,IF(NOT(CL22=0),NOT(Index_운영!CM44=0)*CL22*(1+$E22*Index_운영!CM176),$C22*$D22/$C$1*Index_운영!CM44))),0)</f>
        <v>0</v>
      </c>
      <c r="CN22" s="589">
        <f>IFERROR(IF(CN$3=EOMONTH('Rent Roll'!$C18-1,0),$C22*$D22/$C$1,IF(CN$3=EOMONTH('Rent Roll'!$D18,0),0,IF(NOT(CM22=0),NOT(Index_운영!CN44=0)*CM22*(1+$E22*Index_운영!CN176),$C22*$D22/$C$1*Index_운영!CN44))),0)</f>
        <v>0</v>
      </c>
      <c r="CO22" s="589">
        <f>IFERROR(IF(CO$3=EOMONTH('Rent Roll'!$C18-1,0),$C22*$D22/$C$1,IF(CO$3=EOMONTH('Rent Roll'!$D18,0),0,IF(NOT(CN22=0),NOT(Index_운영!CO44=0)*CN22*(1+$E22*Index_운영!CO176),$C22*$D22/$C$1*Index_운영!CO44))),0)</f>
        <v>0</v>
      </c>
      <c r="CP22" s="589">
        <f>IFERROR(IF(CP$3=EOMONTH('Rent Roll'!$C18-1,0),$C22*$D22/$C$1,IF(CP$3=EOMONTH('Rent Roll'!$D18,0),0,IF(NOT(CO22=0),NOT(Index_운영!CP44=0)*CO22*(1+$E22*Index_운영!CP176),$C22*$D22/$C$1*Index_운영!CP44))),0)</f>
        <v>0</v>
      </c>
      <c r="CQ22" s="589">
        <f>IFERROR(IF(CQ$3=EOMONTH('Rent Roll'!$C18-1,0),$C22*$D22/$C$1,IF(CQ$3=EOMONTH('Rent Roll'!$D18,0),0,IF(NOT(CP22=0),NOT(Index_운영!CQ44=0)*CP22*(1+$E22*Index_운영!CQ176),$C22*$D22/$C$1*Index_운영!CQ44))),0)</f>
        <v>0</v>
      </c>
      <c r="CR22" s="589">
        <f>IFERROR(IF(CR$3=EOMONTH('Rent Roll'!$C18-1,0),$C22*$D22/$C$1,IF(CR$3=EOMONTH('Rent Roll'!$D18,0),0,IF(NOT(CQ22=0),NOT(Index_운영!CR44=0)*CQ22*(1+$E22*Index_운영!CR176),$C22*$D22/$C$1*Index_운영!CR44))),0)</f>
        <v>0</v>
      </c>
      <c r="CS22" s="589">
        <f>IFERROR(IF(CS$3=EOMONTH('Rent Roll'!$C18-1,0),$C22*$D22/$C$1,IF(CS$3=EOMONTH('Rent Roll'!$D18,0),0,IF(NOT(CR22=0),NOT(Index_운영!CS44=0)*CR22*(1+$E22*Index_운영!CS176),$C22*$D22/$C$1*Index_운영!CS44))),0)</f>
        <v>0</v>
      </c>
      <c r="CT22" s="589">
        <f>IFERROR(IF(CT$3=EOMONTH('Rent Roll'!$C18-1,0),$C22*$D22/$C$1,IF(CT$3=EOMONTH('Rent Roll'!$D18,0),0,IF(NOT(CS22=0),NOT(Index_운영!CT44=0)*CS22*(1+$E22*Index_운영!CT176),$C22*$D22/$C$1*Index_운영!CT44))),0)</f>
        <v>0</v>
      </c>
      <c r="CU22" s="589">
        <f>IFERROR(IF(CU$3=EOMONTH('Rent Roll'!$C18-1,0),$C22*$D22/$C$1,IF(CU$3=EOMONTH('Rent Roll'!$D18,0),0,IF(NOT(CT22=0),NOT(Index_운영!CU44=0)*CT22*(1+$E22*Index_운영!CU176),$C22*$D22/$C$1*Index_운영!CU44))),0)</f>
        <v>0</v>
      </c>
      <c r="CV22" s="589">
        <f>IFERROR(IF(CV$3=EOMONTH('Rent Roll'!$C18-1,0),$C22*$D22/$C$1,IF(CV$3=EOMONTH('Rent Roll'!$D18,0),0,IF(NOT(CU22=0),NOT(Index_운영!CV44=0)*CU22*(1+$E22*Index_운영!CV176),$C22*$D22/$C$1*Index_운영!CV44))),0)</f>
        <v>0</v>
      </c>
      <c r="CW22" s="589">
        <f>IFERROR(IF(CW$3=EOMONTH('Rent Roll'!$C18-1,0),$C22*$D22/$C$1,IF(CW$3=EOMONTH('Rent Roll'!$D18,0),0,IF(NOT(CV22=0),NOT(Index_운영!CW44=0)*CV22*(1+$E22*Index_운영!CW176),$C22*$D22/$C$1*Index_운영!CW44))),0)</f>
        <v>0</v>
      </c>
      <c r="CX22" s="589">
        <f>IFERROR(IF(CX$3=EOMONTH('Rent Roll'!$C18-1,0),$C22*$D22/$C$1,IF(CX$3=EOMONTH('Rent Roll'!$D18,0),0,IF(NOT(CW22=0),NOT(Index_운영!CX44=0)*CW22*(1+$E22*Index_운영!CX176),$C22*$D22/$C$1*Index_운영!CX44))),0)</f>
        <v>0</v>
      </c>
      <c r="CY22" s="589">
        <f>IFERROR(IF(CY$3=EOMONTH('Rent Roll'!$C18-1,0),$C22*$D22/$C$1,IF(CY$3=EOMONTH('Rent Roll'!$D18,0),0,IF(NOT(CX22=0),NOT(Index_운영!CY44=0)*CX22*(1+$E22*Index_운영!CY176),$C22*$D22/$C$1*Index_운영!CY44))),0)</f>
        <v>0</v>
      </c>
      <c r="CZ22" s="589">
        <f>IFERROR(IF(CZ$3=EOMONTH('Rent Roll'!$C18-1,0),$C22*$D22/$C$1,IF(CZ$3=EOMONTH('Rent Roll'!$D18,0),0,IF(NOT(CY22=0),NOT(Index_운영!CZ44=0)*CY22*(1+$E22*Index_운영!CZ176),$C22*$D22/$C$1*Index_운영!CZ44))),0)</f>
        <v>0</v>
      </c>
      <c r="DA22" s="589">
        <f>IFERROR(IF(DA$3=EOMONTH('Rent Roll'!$C18-1,0),$C22*$D22/$C$1,IF(DA$3=EOMONTH('Rent Roll'!$D18,0),0,IF(NOT(CZ22=0),NOT(Index_운영!DA44=0)*CZ22*(1+$E22*Index_운영!DA176),$C22*$D22/$C$1*Index_운영!DA44))),0)</f>
        <v>0</v>
      </c>
      <c r="DB22" s="589">
        <f>IFERROR(IF(DB$3=EOMONTH('Rent Roll'!$C18-1,0),$C22*$D22/$C$1,IF(DB$3=EOMONTH('Rent Roll'!$D18,0),0,IF(NOT(DA22=0),NOT(Index_운영!DB44=0)*DA22*(1+$E22*Index_운영!DB176),$C22*$D22/$C$1*Index_운영!DB44))),0)</f>
        <v>0</v>
      </c>
      <c r="DC22" s="589">
        <f>IFERROR(IF(DC$3=EOMONTH('Rent Roll'!$C18-1,0),$C22*$D22/$C$1,IF(DC$3=EOMONTH('Rent Roll'!$D18,0),0,IF(NOT(DB22=0),NOT(Index_운영!DC44=0)*DB22*(1+$E22*Index_운영!DC176),$C22*$D22/$C$1*Index_운영!DC44))),0)</f>
        <v>0</v>
      </c>
      <c r="DD22" s="589">
        <f>IFERROR(IF(DD$3=EOMONTH('Rent Roll'!$C18-1,0),$C22*$D22/$C$1,IF(DD$3=EOMONTH('Rent Roll'!$D18,0),0,IF(NOT(DC22=0),NOT(Index_운영!DD44=0)*DC22*(1+$E22*Index_운영!DD176),$C22*$D22/$C$1*Index_운영!DD44))),0)</f>
        <v>0</v>
      </c>
      <c r="DE22" s="589">
        <f>IFERROR(IF(DE$3=EOMONTH('Rent Roll'!$C18-1,0),$C22*$D22/$C$1,IF(DE$3=EOMONTH('Rent Roll'!$D18,0),0,IF(NOT(DD22=0),NOT(Index_운영!DE44=0)*DD22*(1+$E22*Index_운영!DE176),$C22*$D22/$C$1*Index_운영!DE44))),0)</f>
        <v>0</v>
      </c>
      <c r="DF22" s="589">
        <f>IFERROR(IF(DF$3=EOMONTH('Rent Roll'!$C18-1,0),$C22*$D22/$C$1,IF(DF$3=EOMONTH('Rent Roll'!$D18,0),0,IF(NOT(DE22=0),NOT(Index_운영!DF44=0)*DE22*(1+$E22*Index_운영!DF176),$C22*$D22/$C$1*Index_운영!DF44))),0)</f>
        <v>0</v>
      </c>
      <c r="DG22" s="589">
        <f>IFERROR(IF(DG$3=EOMONTH('Rent Roll'!$C18-1,0),$C22*$D22/$C$1,IF(DG$3=EOMONTH('Rent Roll'!$D18,0),0,IF(NOT(DF22=0),NOT(Index_운영!DG44=0)*DF22*(1+$E22*Index_운영!DG176),$C22*$D22/$C$1*Index_운영!DG44))),0)</f>
        <v>0</v>
      </c>
      <c r="DH22" s="589">
        <f>IFERROR(IF(DH$3=EOMONTH('Rent Roll'!$C18-1,0),$C22*$D22/$C$1,IF(DH$3=EOMONTH('Rent Roll'!$D18,0),0,IF(NOT(DG22=0),NOT(Index_운영!DH44=0)*DG22*(1+$E22*Index_운영!DH176),$C22*$D22/$C$1*Index_운영!DH44))),0)</f>
        <v>0</v>
      </c>
      <c r="DI22" s="589">
        <f>IFERROR(IF(DI$3=EOMONTH('Rent Roll'!$C18-1,0),$C22*$D22/$C$1,IF(DI$3=EOMONTH('Rent Roll'!$D18,0),0,IF(NOT(DH22=0),NOT(Index_운영!DI44=0)*DH22*(1+$E22*Index_운영!DI176),$C22*$D22/$C$1*Index_운영!DI44))),0)</f>
        <v>0</v>
      </c>
      <c r="DJ22" s="589">
        <f>IFERROR(IF(DJ$3=EOMONTH('Rent Roll'!$C18-1,0),$C22*$D22/$C$1,IF(DJ$3=EOMONTH('Rent Roll'!$D18,0),0,IF(NOT(DI22=0),NOT(Index_운영!DJ44=0)*DI22*(1+$E22*Index_운영!DJ176),$C22*$D22/$C$1*Index_운영!DJ44))),0)</f>
        <v>0</v>
      </c>
      <c r="DK22" s="589">
        <f>IFERROR(IF(DK$3=EOMONTH('Rent Roll'!$C18-1,0),$C22*$D22/$C$1,IF(DK$3=EOMONTH('Rent Roll'!$D18,0),0,IF(NOT(DJ22=0),NOT(Index_운영!DK44=0)*DJ22*(1+$E22*Index_운영!DK176),$C22*$D22/$C$1*Index_운영!DK44))),0)</f>
        <v>0</v>
      </c>
      <c r="DL22" s="589">
        <f>IFERROR(IF(DL$3=EOMONTH('Rent Roll'!$C18-1,0),$C22*$D22/$C$1,IF(DL$3=EOMONTH('Rent Roll'!$D18,0),0,IF(NOT(DK22=0),NOT(Index_운영!DL44=0)*DK22*(1+$E22*Index_운영!DL176),$C22*$D22/$C$1*Index_운영!DL44))),0)</f>
        <v>0</v>
      </c>
      <c r="DM22" s="589">
        <f>IFERROR(IF(DM$3=EOMONTH('Rent Roll'!$C18-1,0),$C22*$D22/$C$1,IF(DM$3=EOMONTH('Rent Roll'!$D18,0),0,IF(NOT(DL22=0),NOT(Index_운영!DM44=0)*DL22*(1+$E22*Index_운영!DM176),$C22*$D22/$C$1*Index_운영!DM44))),0)</f>
        <v>0</v>
      </c>
      <c r="DN22" s="589">
        <f>IFERROR(IF(DN$3=EOMONTH('Rent Roll'!$C18-1,0),$C22*$D22/$C$1,IF(DN$3=EOMONTH('Rent Roll'!$D18,0),0,IF(NOT(DM22=0),NOT(Index_운영!DN44=0)*DM22*(1+$E22*Index_운영!DN176),$C22*$D22/$C$1*Index_운영!DN44))),0)</f>
        <v>0</v>
      </c>
      <c r="DO22" s="589">
        <f>IFERROR(IF(DO$3=EOMONTH('Rent Roll'!$C18-1,0),$C22*$D22/$C$1,IF(DO$3=EOMONTH('Rent Roll'!$D18,0),0,IF(NOT(DN22=0),NOT(Index_운영!DO44=0)*DN22*(1+$E22*Index_운영!DO176),$C22*$D22/$C$1*Index_운영!DO44))),0)</f>
        <v>0</v>
      </c>
      <c r="DP22" s="589">
        <f>IFERROR(IF(DP$3=EOMONTH('Rent Roll'!$C18-1,0),$C22*$D22/$C$1,IF(DP$3=EOMONTH('Rent Roll'!$D18,0),0,IF(NOT(DO22=0),NOT(Index_운영!DP44=0)*DO22*(1+$E22*Index_운영!DP176),$C22*$D22/$C$1*Index_운영!DP44))),0)</f>
        <v>0</v>
      </c>
      <c r="DQ22" s="589">
        <f>IFERROR(IF(DQ$3=EOMONTH('Rent Roll'!$C18-1,0),$C22*$D22/$C$1,IF(DQ$3=EOMONTH('Rent Roll'!$D18,0),0,IF(NOT(DP22=0),NOT(Index_운영!DQ44=0)*DP22*(1+$E22*Index_운영!DQ176),$C22*$D22/$C$1*Index_운영!DQ44))),0)</f>
        <v>0</v>
      </c>
      <c r="DR22" s="589">
        <f>IFERROR(IF(DR$3=EOMONTH('Rent Roll'!$C18-1,0),$C22*$D22/$C$1,IF(DR$3=EOMONTH('Rent Roll'!$D18,0),0,IF(NOT(DQ22=0),NOT(Index_운영!DR44=0)*DQ22*(1+$E22*Index_운영!DR176),$C22*$D22/$C$1*Index_운영!DR44))),0)</f>
        <v>0</v>
      </c>
      <c r="DS22" s="589">
        <f>IFERROR(IF(DS$3=EOMONTH('Rent Roll'!$C18-1,0),$C22*$D22/$C$1,IF(DS$3=EOMONTH('Rent Roll'!$D18,0),0,IF(NOT(DR22=0),NOT(Index_운영!DS44=0)*DR22*(1+$E22*Index_운영!DS176),$C22*$D22/$C$1*Index_운영!DS44))),0)</f>
        <v>0</v>
      </c>
      <c r="DT22" s="589">
        <f>IFERROR(IF(DT$3=EOMONTH('Rent Roll'!$C18-1,0),$C22*$D22/$C$1,IF(DT$3=EOMONTH('Rent Roll'!$D18,0),0,IF(NOT(DS22=0),NOT(Index_운영!DT44=0)*DS22*(1+$E22*Index_운영!DT176),$C22*$D22/$C$1*Index_운영!DT44))),0)</f>
        <v>0</v>
      </c>
      <c r="DU22" s="589">
        <f>IFERROR(IF(DU$3=EOMONTH('Rent Roll'!$C18-1,0),$C22*$D22/$C$1,IF(DU$3=EOMONTH('Rent Roll'!$D18,0),0,IF(NOT(DT22=0),NOT(Index_운영!DU44=0)*DT22*(1+$E22*Index_운영!DU176),$C22*$D22/$C$1*Index_운영!DU44))),0)</f>
        <v>0</v>
      </c>
      <c r="DV22" s="589">
        <f>IFERROR(IF(DV$3=EOMONTH('Rent Roll'!$C18-1,0),$C22*$D22/$C$1,IF(DV$3=EOMONTH('Rent Roll'!$D18,0),0,IF(NOT(DU22=0),NOT(Index_운영!DV44=0)*DU22*(1+$E22*Index_운영!DV176),$C22*$D22/$C$1*Index_운영!DV44))),0)</f>
        <v>0</v>
      </c>
    </row>
    <row r="23" spans="1:126" s="485" customFormat="1" outlineLevel="1" x14ac:dyDescent="0.4">
      <c r="A23" s="737"/>
      <c r="B23" s="464">
        <f>'Rent Roll'!$B19</f>
        <v>0</v>
      </c>
      <c r="C23" s="1219">
        <f>'Rent Roll'!$K19</f>
        <v>0</v>
      </c>
      <c r="D23" s="1220">
        <f>'Rent Roll'!$M19</f>
        <v>0</v>
      </c>
      <c r="E23" s="1221">
        <f>'Rent Roll'!$N19</f>
        <v>0</v>
      </c>
      <c r="F23" s="588">
        <f>IFERROR(IF(F$3=EOMONTH('Rent Roll'!$C19-1,0),$C23*$D23/$C$1,IF(F$3=EOMONTH('Rent Roll'!$D19,0),0,IF(NOT(E23=0),NOT(Index_운영!F45=0)*E23*(1+$E23*Index_운영!F177),$C23*$D23/$C$1*Index_운영!F45))),0)</f>
        <v>0</v>
      </c>
      <c r="G23" s="589">
        <f>IFERROR(IF(G$3=EOMONTH('Rent Roll'!$C19-1,0),$C23*$D23/$C$1,IF(G$3=EOMONTH('Rent Roll'!$D19,0),0,IF(NOT(F23=0),NOT(Index_운영!G45=0)*F23*(1+$E23*Index_운영!G177),$C23*$D23/$C$1*Index_운영!G45))),0)</f>
        <v>0</v>
      </c>
      <c r="H23" s="589">
        <f>IFERROR(IF(H$3=EOMONTH('Rent Roll'!$C19-1,0),$C23*$D23/$C$1,IF(H$3=EOMONTH('Rent Roll'!$D19,0),0,IF(NOT(G23=0),NOT(Index_운영!H45=0)*G23*(1+$E23*Index_운영!H177),$C23*$D23/$C$1*Index_운영!H45))),0)</f>
        <v>0</v>
      </c>
      <c r="I23" s="589">
        <f>IFERROR(IF(I$3=EOMONTH('Rent Roll'!$C19-1,0),$C23*$D23/$C$1,IF(I$3=EOMONTH('Rent Roll'!$D19,0),0,IF(NOT(H23=0),NOT(Index_운영!I45=0)*H23*(1+$E23*Index_운영!I177),$C23*$D23/$C$1*Index_운영!I45))),0)</f>
        <v>0</v>
      </c>
      <c r="J23" s="589">
        <f>IFERROR(IF(J$3=EOMONTH('Rent Roll'!$C19-1,0),$C23*$D23/$C$1,IF(J$3=EOMONTH('Rent Roll'!$D19,0),0,IF(NOT(I23=0),NOT(Index_운영!J45=0)*I23*(1+$E23*Index_운영!J177),$C23*$D23/$C$1*Index_운영!J45))),0)</f>
        <v>0</v>
      </c>
      <c r="K23" s="589">
        <f>IFERROR(IF(K$3=EOMONTH('Rent Roll'!$C19-1,0),$C23*$D23/$C$1,IF(K$3=EOMONTH('Rent Roll'!$D19,0),0,IF(NOT(J23=0),NOT(Index_운영!K45=0)*J23*(1+$E23*Index_운영!K177),$C23*$D23/$C$1*Index_운영!K45))),0)</f>
        <v>0</v>
      </c>
      <c r="L23" s="589">
        <f>IFERROR(IF(L$3=EOMONTH('Rent Roll'!$C19-1,0),$C23*$D23/$C$1,IF(L$3=EOMONTH('Rent Roll'!$D19,0),0,IF(NOT(K23=0),NOT(Index_운영!L45=0)*K23*(1+$E23*Index_운영!L177),$C23*$D23/$C$1*Index_운영!L45))),0)</f>
        <v>0</v>
      </c>
      <c r="M23" s="589">
        <f>IFERROR(IF(M$3=EOMONTH('Rent Roll'!$C19-1,0),$C23*$D23/$C$1,IF(M$3=EOMONTH('Rent Roll'!$D19,0),0,IF(NOT(L23=0),NOT(Index_운영!M45=0)*L23*(1+$E23*Index_운영!M177),$C23*$D23/$C$1*Index_운영!M45))),0)</f>
        <v>0</v>
      </c>
      <c r="N23" s="589">
        <f>IFERROR(IF(N$3=EOMONTH('Rent Roll'!$C19-1,0),$C23*$D23/$C$1,IF(N$3=EOMONTH('Rent Roll'!$D19,0),0,IF(NOT(M23=0),NOT(Index_운영!N45=0)*M23*(1+$E23*Index_운영!N177),$C23*$D23/$C$1*Index_운영!N45))),0)</f>
        <v>0</v>
      </c>
      <c r="O23" s="589">
        <f>IFERROR(IF(O$3=EOMONTH('Rent Roll'!$C19-1,0),$C23*$D23/$C$1,IF(O$3=EOMONTH('Rent Roll'!$D19,0),0,IF(NOT(N23=0),NOT(Index_운영!O45=0)*N23*(1+$E23*Index_운영!O177),$C23*$D23/$C$1*Index_운영!O45))),0)</f>
        <v>0</v>
      </c>
      <c r="P23" s="589">
        <f>IFERROR(IF(P$3=EOMONTH('Rent Roll'!$C19-1,0),$C23*$D23/$C$1,IF(P$3=EOMONTH('Rent Roll'!$D19,0),0,IF(NOT(O23=0),NOT(Index_운영!P45=0)*O23*(1+$E23*Index_운영!P177),$C23*$D23/$C$1*Index_운영!P45))),0)</f>
        <v>0</v>
      </c>
      <c r="Q23" s="589">
        <f>IFERROR(IF(Q$3=EOMONTH('Rent Roll'!$C19-1,0),$C23*$D23/$C$1,IF(Q$3=EOMONTH('Rent Roll'!$D19,0),0,IF(NOT(P23=0),NOT(Index_운영!Q45=0)*P23*(1+$E23*Index_운영!Q177),$C23*$D23/$C$1*Index_운영!Q45))),0)</f>
        <v>0</v>
      </c>
      <c r="R23" s="589">
        <f>IFERROR(IF(R$3=EOMONTH('Rent Roll'!$C19-1,0),$C23*$D23/$C$1,IF(R$3=EOMONTH('Rent Roll'!$D19,0),0,IF(NOT(Q23=0),NOT(Index_운영!R45=0)*Q23*(1+$E23*Index_운영!R177),$C23*$D23/$C$1*Index_운영!R45))),0)</f>
        <v>0</v>
      </c>
      <c r="S23" s="589">
        <f>IFERROR(IF(S$3=EOMONTH('Rent Roll'!$C19-1,0),$C23*$D23/$C$1,IF(S$3=EOMONTH('Rent Roll'!$D19,0),0,IF(NOT(R23=0),NOT(Index_운영!S45=0)*R23*(1+$E23*Index_운영!S177),$C23*$D23/$C$1*Index_운영!S45))),0)</f>
        <v>0</v>
      </c>
      <c r="T23" s="589">
        <f>IFERROR(IF(T$3=EOMONTH('Rent Roll'!$C19-1,0),$C23*$D23/$C$1,IF(T$3=EOMONTH('Rent Roll'!$D19,0),0,IF(NOT(S23=0),NOT(Index_운영!T45=0)*S23*(1+$E23*Index_운영!T177),$C23*$D23/$C$1*Index_운영!T45))),0)</f>
        <v>0</v>
      </c>
      <c r="U23" s="589">
        <f>IFERROR(IF(U$3=EOMONTH('Rent Roll'!$C19-1,0),$C23*$D23/$C$1,IF(U$3=EOMONTH('Rent Roll'!$D19,0),0,IF(NOT(T23=0),NOT(Index_운영!U45=0)*T23*(1+$E23*Index_운영!U177),$C23*$D23/$C$1*Index_운영!U45))),0)</f>
        <v>0</v>
      </c>
      <c r="V23" s="589">
        <f>IFERROR(IF(V$3=EOMONTH('Rent Roll'!$C19-1,0),$C23*$D23/$C$1,IF(V$3=EOMONTH('Rent Roll'!$D19,0),0,IF(NOT(U23=0),NOT(Index_운영!V45=0)*U23*(1+$E23*Index_운영!V177),$C23*$D23/$C$1*Index_운영!V45))),0)</f>
        <v>0</v>
      </c>
      <c r="W23" s="589">
        <f>IFERROR(IF(W$3=EOMONTH('Rent Roll'!$C19-1,0),$C23*$D23/$C$1,IF(W$3=EOMONTH('Rent Roll'!$D19,0),0,IF(NOT(V23=0),NOT(Index_운영!W45=0)*V23*(1+$E23*Index_운영!W177),$C23*$D23/$C$1*Index_운영!W45))),0)</f>
        <v>0</v>
      </c>
      <c r="X23" s="589">
        <f>IFERROR(IF(X$3=EOMONTH('Rent Roll'!$C19-1,0),$C23*$D23/$C$1,IF(X$3=EOMONTH('Rent Roll'!$D19,0),0,IF(NOT(W23=0),NOT(Index_운영!X45=0)*W23*(1+$E23*Index_운영!X177),$C23*$D23/$C$1*Index_운영!X45))),0)</f>
        <v>0</v>
      </c>
      <c r="Y23" s="589">
        <f>IFERROR(IF(Y$3=EOMONTH('Rent Roll'!$C19-1,0),$C23*$D23/$C$1,IF(Y$3=EOMONTH('Rent Roll'!$D19,0),0,IF(NOT(X23=0),NOT(Index_운영!Y45=0)*X23*(1+$E23*Index_운영!Y177),$C23*$D23/$C$1*Index_운영!Y45))),0)</f>
        <v>0</v>
      </c>
      <c r="Z23" s="589">
        <f>IFERROR(IF(Z$3=EOMONTH('Rent Roll'!$C19-1,0),$C23*$D23/$C$1,IF(Z$3=EOMONTH('Rent Roll'!$D19,0),0,IF(NOT(Y23=0),NOT(Index_운영!Z45=0)*Y23*(1+$E23*Index_운영!Z177),$C23*$D23/$C$1*Index_운영!Z45))),0)</f>
        <v>0</v>
      </c>
      <c r="AA23" s="589">
        <f>IFERROR(IF(AA$3=EOMONTH('Rent Roll'!$C19-1,0),$C23*$D23/$C$1,IF(AA$3=EOMONTH('Rent Roll'!$D19,0),0,IF(NOT(Z23=0),NOT(Index_운영!AA45=0)*Z23*(1+$E23*Index_운영!AA177),$C23*$D23/$C$1*Index_운영!AA45))),0)</f>
        <v>0</v>
      </c>
      <c r="AB23" s="589">
        <f>IFERROR(IF(AB$3=EOMONTH('Rent Roll'!$C19-1,0),$C23*$D23/$C$1,IF(AB$3=EOMONTH('Rent Roll'!$D19,0),0,IF(NOT(AA23=0),NOT(Index_운영!AB45=0)*AA23*(1+$E23*Index_운영!AB177),$C23*$D23/$C$1*Index_운영!AB45))),0)</f>
        <v>0</v>
      </c>
      <c r="AC23" s="589">
        <f>IFERROR(IF(AC$3=EOMONTH('Rent Roll'!$C19-1,0),$C23*$D23/$C$1,IF(AC$3=EOMONTH('Rent Roll'!$D19,0),0,IF(NOT(AB23=0),NOT(Index_운영!AC45=0)*AB23*(1+$E23*Index_운영!AC177),$C23*$D23/$C$1*Index_운영!AC45))),0)</f>
        <v>0</v>
      </c>
      <c r="AD23" s="589">
        <f>IFERROR(IF(AD$3=EOMONTH('Rent Roll'!$C19-1,0),$C23*$D23/$C$1,IF(AD$3=EOMONTH('Rent Roll'!$D19,0),0,IF(NOT(AC23=0),NOT(Index_운영!AD45=0)*AC23*(1+$E23*Index_운영!AD177),$C23*$D23/$C$1*Index_운영!AD45))),0)</f>
        <v>0</v>
      </c>
      <c r="AE23" s="589">
        <f>IFERROR(IF(AE$3=EOMONTH('Rent Roll'!$C19-1,0),$C23*$D23/$C$1,IF(AE$3=EOMONTH('Rent Roll'!$D19,0),0,IF(NOT(AD23=0),NOT(Index_운영!AE45=0)*AD23*(1+$E23*Index_운영!AE177),$C23*$D23/$C$1*Index_운영!AE45))),0)</f>
        <v>0</v>
      </c>
      <c r="AF23" s="589">
        <f>IFERROR(IF(AF$3=EOMONTH('Rent Roll'!$C19-1,0),$C23*$D23/$C$1,IF(AF$3=EOMONTH('Rent Roll'!$D19,0),0,IF(NOT(AE23=0),NOT(Index_운영!AF45=0)*AE23*(1+$E23*Index_운영!AF177),$C23*$D23/$C$1*Index_운영!AF45))),0)</f>
        <v>0</v>
      </c>
      <c r="AG23" s="589">
        <f>IFERROR(IF(AG$3=EOMONTH('Rent Roll'!$C19-1,0),$C23*$D23/$C$1,IF(AG$3=EOMONTH('Rent Roll'!$D19,0),0,IF(NOT(AF23=0),NOT(Index_운영!AG45=0)*AF23*(1+$E23*Index_운영!AG177),$C23*$D23/$C$1*Index_운영!AG45))),0)</f>
        <v>0</v>
      </c>
      <c r="AH23" s="589">
        <f>IFERROR(IF(AH$3=EOMONTH('Rent Roll'!$C19-1,0),$C23*$D23/$C$1,IF(AH$3=EOMONTH('Rent Roll'!$D19,0),0,IF(NOT(AG23=0),NOT(Index_운영!AH45=0)*AG23*(1+$E23*Index_운영!AH177),$C23*$D23/$C$1*Index_운영!AH45))),0)</f>
        <v>0</v>
      </c>
      <c r="AI23" s="589">
        <f>IFERROR(IF(AI$3=EOMONTH('Rent Roll'!$C19-1,0),$C23*$D23/$C$1,IF(AI$3=EOMONTH('Rent Roll'!$D19,0),0,IF(NOT(AH23=0),NOT(Index_운영!AI45=0)*AH23*(1+$E23*Index_운영!AI177),$C23*$D23/$C$1*Index_운영!AI45))),0)</f>
        <v>0</v>
      </c>
      <c r="AJ23" s="589">
        <f>IFERROR(IF(AJ$3=EOMONTH('Rent Roll'!$C19-1,0),$C23*$D23/$C$1,IF(AJ$3=EOMONTH('Rent Roll'!$D19,0),0,IF(NOT(AI23=0),NOT(Index_운영!AJ45=0)*AI23*(1+$E23*Index_운영!AJ177),$C23*$D23/$C$1*Index_운영!AJ45))),0)</f>
        <v>0</v>
      </c>
      <c r="AK23" s="589">
        <f>IFERROR(IF(AK$3=EOMONTH('Rent Roll'!$C19-1,0),$C23*$D23/$C$1,IF(AK$3=EOMONTH('Rent Roll'!$D19,0),0,IF(NOT(AJ23=0),NOT(Index_운영!AK45=0)*AJ23*(1+$E23*Index_운영!AK177),$C23*$D23/$C$1*Index_운영!AK45))),0)</f>
        <v>0</v>
      </c>
      <c r="AL23" s="589">
        <f>IFERROR(IF(AL$3=EOMONTH('Rent Roll'!$C19-1,0),$C23*$D23/$C$1,IF(AL$3=EOMONTH('Rent Roll'!$D19,0),0,IF(NOT(AK23=0),NOT(Index_운영!AL45=0)*AK23*(1+$E23*Index_운영!AL177),$C23*$D23/$C$1*Index_운영!AL45))),0)</f>
        <v>0</v>
      </c>
      <c r="AM23" s="589">
        <f>IFERROR(IF(AM$3=EOMONTH('Rent Roll'!$C19-1,0),$C23*$D23/$C$1,IF(AM$3=EOMONTH('Rent Roll'!$D19,0),0,IF(NOT(AL23=0),NOT(Index_운영!AM45=0)*AL23*(1+$E23*Index_운영!AM177),$C23*$D23/$C$1*Index_운영!AM45))),0)</f>
        <v>0</v>
      </c>
      <c r="AN23" s="589">
        <f>IFERROR(IF(AN$3=EOMONTH('Rent Roll'!$C19-1,0),$C23*$D23/$C$1,IF(AN$3=EOMONTH('Rent Roll'!$D19,0),0,IF(NOT(AM23=0),NOT(Index_운영!AN45=0)*AM23*(1+$E23*Index_운영!AN177),$C23*$D23/$C$1*Index_운영!AN45))),0)</f>
        <v>0</v>
      </c>
      <c r="AO23" s="589">
        <f>IFERROR(IF(AO$3=EOMONTH('Rent Roll'!$C19-1,0),$C23*$D23/$C$1,IF(AO$3=EOMONTH('Rent Roll'!$D19,0),0,IF(NOT(AN23=0),NOT(Index_운영!AO45=0)*AN23*(1+$E23*Index_운영!AO177),$C23*$D23/$C$1*Index_운영!AO45))),0)</f>
        <v>0</v>
      </c>
      <c r="AP23" s="589">
        <f>IFERROR(IF(AP$3=EOMONTH('Rent Roll'!$C19-1,0),$C23*$D23/$C$1,IF(AP$3=EOMONTH('Rent Roll'!$D19,0),0,IF(NOT(AO23=0),NOT(Index_운영!AP45=0)*AO23*(1+$E23*Index_운영!AP177),$C23*$D23/$C$1*Index_운영!AP45))),0)</f>
        <v>0</v>
      </c>
      <c r="AQ23" s="589">
        <f>IFERROR(IF(AQ$3=EOMONTH('Rent Roll'!$C19-1,0),$C23*$D23/$C$1,IF(AQ$3=EOMONTH('Rent Roll'!$D19,0),0,IF(NOT(AP23=0),NOT(Index_운영!AQ45=0)*AP23*(1+$E23*Index_운영!AQ177),$C23*$D23/$C$1*Index_운영!AQ45))),0)</f>
        <v>0</v>
      </c>
      <c r="AR23" s="589">
        <f>IFERROR(IF(AR$3=EOMONTH('Rent Roll'!$C19-1,0),$C23*$D23/$C$1,IF(AR$3=EOMONTH('Rent Roll'!$D19,0),0,IF(NOT(AQ23=0),NOT(Index_운영!AR45=0)*AQ23*(1+$E23*Index_운영!AR177),$C23*$D23/$C$1*Index_운영!AR45))),0)</f>
        <v>0</v>
      </c>
      <c r="AS23" s="589">
        <f>IFERROR(IF(AS$3=EOMONTH('Rent Roll'!$C19-1,0),$C23*$D23/$C$1,IF(AS$3=EOMONTH('Rent Roll'!$D19,0),0,IF(NOT(AR23=0),NOT(Index_운영!AS45=0)*AR23*(1+$E23*Index_운영!AS177),$C23*$D23/$C$1*Index_운영!AS45))),0)</f>
        <v>0</v>
      </c>
      <c r="AT23" s="589">
        <f>IFERROR(IF(AT$3=EOMONTH('Rent Roll'!$C19-1,0),$C23*$D23/$C$1,IF(AT$3=EOMONTH('Rent Roll'!$D19,0),0,IF(NOT(AS23=0),NOT(Index_운영!AT45=0)*AS23*(1+$E23*Index_운영!AT177),$C23*$D23/$C$1*Index_운영!AT45))),0)</f>
        <v>0</v>
      </c>
      <c r="AU23" s="589">
        <f>IFERROR(IF(AU$3=EOMONTH('Rent Roll'!$C19-1,0),$C23*$D23/$C$1,IF(AU$3=EOMONTH('Rent Roll'!$D19,0),0,IF(NOT(AT23=0),NOT(Index_운영!AU45=0)*AT23*(1+$E23*Index_운영!AU177),$C23*$D23/$C$1*Index_운영!AU45))),0)</f>
        <v>0</v>
      </c>
      <c r="AV23" s="589">
        <f>IFERROR(IF(AV$3=EOMONTH('Rent Roll'!$C19-1,0),$C23*$D23/$C$1,IF(AV$3=EOMONTH('Rent Roll'!$D19,0),0,IF(NOT(AU23=0),NOT(Index_운영!AV45=0)*AU23*(1+$E23*Index_운영!AV177),$C23*$D23/$C$1*Index_운영!AV45))),0)</f>
        <v>0</v>
      </c>
      <c r="AW23" s="589">
        <f>IFERROR(IF(AW$3=EOMONTH('Rent Roll'!$C19-1,0),$C23*$D23/$C$1,IF(AW$3=EOMONTH('Rent Roll'!$D19,0),0,IF(NOT(AV23=0),NOT(Index_운영!AW45=0)*AV23*(1+$E23*Index_운영!AW177),$C23*$D23/$C$1*Index_운영!AW45))),0)</f>
        <v>0</v>
      </c>
      <c r="AX23" s="589">
        <f>IFERROR(IF(AX$3=EOMONTH('Rent Roll'!$C19-1,0),$C23*$D23/$C$1,IF(AX$3=EOMONTH('Rent Roll'!$D19,0),0,IF(NOT(AW23=0),NOT(Index_운영!AX45=0)*AW23*(1+$E23*Index_운영!AX177),$C23*$D23/$C$1*Index_운영!AX45))),0)</f>
        <v>0</v>
      </c>
      <c r="AY23" s="589">
        <f>IFERROR(IF(AY$3=EOMONTH('Rent Roll'!$C19-1,0),$C23*$D23/$C$1,IF(AY$3=EOMONTH('Rent Roll'!$D19,0),0,IF(NOT(AX23=0),NOT(Index_운영!AY45=0)*AX23*(1+$E23*Index_운영!AY177),$C23*$D23/$C$1*Index_운영!AY45))),0)</f>
        <v>0</v>
      </c>
      <c r="AZ23" s="589">
        <f>IFERROR(IF(AZ$3=EOMONTH('Rent Roll'!$C19-1,0),$C23*$D23/$C$1,IF(AZ$3=EOMONTH('Rent Roll'!$D19,0),0,IF(NOT(AY23=0),NOT(Index_운영!AZ45=0)*AY23*(1+$E23*Index_운영!AZ177),$C23*$D23/$C$1*Index_운영!AZ45))),0)</f>
        <v>0</v>
      </c>
      <c r="BA23" s="589">
        <f>IFERROR(IF(BA$3=EOMONTH('Rent Roll'!$C19-1,0),$C23*$D23/$C$1,IF(BA$3=EOMONTH('Rent Roll'!$D19,0),0,IF(NOT(AZ23=0),NOT(Index_운영!BA45=0)*AZ23*(1+$E23*Index_운영!BA177),$C23*$D23/$C$1*Index_운영!BA45))),0)</f>
        <v>0</v>
      </c>
      <c r="BB23" s="589">
        <f>IFERROR(IF(BB$3=EOMONTH('Rent Roll'!$C19-1,0),$C23*$D23/$C$1,IF(BB$3=EOMONTH('Rent Roll'!$D19,0),0,IF(NOT(BA23=0),NOT(Index_운영!BB45=0)*BA23*(1+$E23*Index_운영!BB177),$C23*$D23/$C$1*Index_운영!BB45))),0)</f>
        <v>0</v>
      </c>
      <c r="BC23" s="589">
        <f>IFERROR(IF(BC$3=EOMONTH('Rent Roll'!$C19-1,0),$C23*$D23/$C$1,IF(BC$3=EOMONTH('Rent Roll'!$D19,0),0,IF(NOT(BB23=0),NOT(Index_운영!BC45=0)*BB23*(1+$E23*Index_운영!BC177),$C23*$D23/$C$1*Index_운영!BC45))),0)</f>
        <v>0</v>
      </c>
      <c r="BD23" s="589">
        <f>IFERROR(IF(BD$3=EOMONTH('Rent Roll'!$C19-1,0),$C23*$D23/$C$1,IF(BD$3=EOMONTH('Rent Roll'!$D19,0),0,IF(NOT(BC23=0),NOT(Index_운영!BD45=0)*BC23*(1+$E23*Index_운영!BD177),$C23*$D23/$C$1*Index_운영!BD45))),0)</f>
        <v>0</v>
      </c>
      <c r="BE23" s="589">
        <f>IFERROR(IF(BE$3=EOMONTH('Rent Roll'!$C19-1,0),$C23*$D23/$C$1,IF(BE$3=EOMONTH('Rent Roll'!$D19,0),0,IF(NOT(BD23=0),NOT(Index_운영!BE45=0)*BD23*(1+$E23*Index_운영!BE177),$C23*$D23/$C$1*Index_운영!BE45))),0)</f>
        <v>0</v>
      </c>
      <c r="BF23" s="589">
        <f>IFERROR(IF(BF$3=EOMONTH('Rent Roll'!$C19-1,0),$C23*$D23/$C$1,IF(BF$3=EOMONTH('Rent Roll'!$D19,0),0,IF(NOT(BE23=0),NOT(Index_운영!BF45=0)*BE23*(1+$E23*Index_운영!BF177),$C23*$D23/$C$1*Index_운영!BF45))),0)</f>
        <v>0</v>
      </c>
      <c r="BG23" s="589">
        <f>IFERROR(IF(BG$3=EOMONTH('Rent Roll'!$C19-1,0),$C23*$D23/$C$1,IF(BG$3=EOMONTH('Rent Roll'!$D19,0),0,IF(NOT(BF23=0),NOT(Index_운영!BG45=0)*BF23*(1+$E23*Index_운영!BG177),$C23*$D23/$C$1*Index_운영!BG45))),0)</f>
        <v>0</v>
      </c>
      <c r="BH23" s="589">
        <f>IFERROR(IF(BH$3=EOMONTH('Rent Roll'!$C19-1,0),$C23*$D23/$C$1,IF(BH$3=EOMONTH('Rent Roll'!$D19,0),0,IF(NOT(BG23=0),NOT(Index_운영!BH45=0)*BG23*(1+$E23*Index_운영!BH177),$C23*$D23/$C$1*Index_운영!BH45))),0)</f>
        <v>0</v>
      </c>
      <c r="BI23" s="589">
        <f>IFERROR(IF(BI$3=EOMONTH('Rent Roll'!$C19-1,0),$C23*$D23/$C$1,IF(BI$3=EOMONTH('Rent Roll'!$D19,0),0,IF(NOT(BH23=0),NOT(Index_운영!BI45=0)*BH23*(1+$E23*Index_운영!BI177),$C23*$D23/$C$1*Index_운영!BI45))),0)</f>
        <v>0</v>
      </c>
      <c r="BJ23" s="589">
        <f>IFERROR(IF(BJ$3=EOMONTH('Rent Roll'!$C19-1,0),$C23*$D23/$C$1,IF(BJ$3=EOMONTH('Rent Roll'!$D19,0),0,IF(NOT(BI23=0),NOT(Index_운영!BJ45=0)*BI23*(1+$E23*Index_운영!BJ177),$C23*$D23/$C$1*Index_운영!BJ45))),0)</f>
        <v>0</v>
      </c>
      <c r="BK23" s="589">
        <f>IFERROR(IF(BK$3=EOMONTH('Rent Roll'!$C19-1,0),$C23*$D23/$C$1,IF(BK$3=EOMONTH('Rent Roll'!$D19,0),0,IF(NOT(BJ23=0),NOT(Index_운영!BK45=0)*BJ23*(1+$E23*Index_운영!BK177),$C23*$D23/$C$1*Index_운영!BK45))),0)</f>
        <v>0</v>
      </c>
      <c r="BL23" s="589">
        <f>IFERROR(IF(BL$3=EOMONTH('Rent Roll'!$C19-1,0),$C23*$D23/$C$1,IF(BL$3=EOMONTH('Rent Roll'!$D19,0),0,IF(NOT(BK23=0),NOT(Index_운영!BL45=0)*BK23*(1+$E23*Index_운영!BL177),$C23*$D23/$C$1*Index_운영!BL45))),0)</f>
        <v>0</v>
      </c>
      <c r="BM23" s="589">
        <f>IFERROR(IF(BM$3=EOMONTH('Rent Roll'!$C19-1,0),$C23*$D23/$C$1,IF(BM$3=EOMONTH('Rent Roll'!$D19,0),0,IF(NOT(BL23=0),NOT(Index_운영!BM45=0)*BL23*(1+$E23*Index_운영!BM177),$C23*$D23/$C$1*Index_운영!BM45))),0)</f>
        <v>0</v>
      </c>
      <c r="BN23" s="589">
        <f>IFERROR(IF(BN$3=EOMONTH('Rent Roll'!$C19-1,0),$C23*$D23/$C$1,IF(BN$3=EOMONTH('Rent Roll'!$D19,0),0,IF(NOT(BM23=0),NOT(Index_운영!BN45=0)*BM23*(1+$E23*Index_운영!BN177),$C23*$D23/$C$1*Index_운영!BN45))),0)</f>
        <v>0</v>
      </c>
      <c r="BO23" s="589">
        <f>IFERROR(IF(BO$3=EOMONTH('Rent Roll'!$C19-1,0),$C23*$D23/$C$1,IF(BO$3=EOMONTH('Rent Roll'!$D19,0),0,IF(NOT(BN23=0),NOT(Index_운영!BO45=0)*BN23*(1+$E23*Index_운영!BO177),$C23*$D23/$C$1*Index_운영!BO45))),0)</f>
        <v>0</v>
      </c>
      <c r="BP23" s="589">
        <f>IFERROR(IF(BP$3=EOMONTH('Rent Roll'!$C19-1,0),$C23*$D23/$C$1,IF(BP$3=EOMONTH('Rent Roll'!$D19,0),0,IF(NOT(BO23=0),NOT(Index_운영!BP45=0)*BO23*(1+$E23*Index_운영!BP177),$C23*$D23/$C$1*Index_운영!BP45))),0)</f>
        <v>0</v>
      </c>
      <c r="BQ23" s="589">
        <f>IFERROR(IF(BQ$3=EOMONTH('Rent Roll'!$C19-1,0),$C23*$D23/$C$1,IF(BQ$3=EOMONTH('Rent Roll'!$D19,0),0,IF(NOT(BP23=0),NOT(Index_운영!BQ45=0)*BP23*(1+$E23*Index_운영!BQ177),$C23*$D23/$C$1*Index_운영!BQ45))),0)</f>
        <v>0</v>
      </c>
      <c r="BR23" s="589">
        <f>IFERROR(IF(BR$3=EOMONTH('Rent Roll'!$C19-1,0),$C23*$D23/$C$1,IF(BR$3=EOMONTH('Rent Roll'!$D19,0),0,IF(NOT(BQ23=0),NOT(Index_운영!BR45=0)*BQ23*(1+$E23*Index_운영!BR177),$C23*$D23/$C$1*Index_운영!BR45))),0)</f>
        <v>0</v>
      </c>
      <c r="BS23" s="589">
        <f>IFERROR(IF(BS$3=EOMONTH('Rent Roll'!$C19-1,0),$C23*$D23/$C$1,IF(BS$3=EOMONTH('Rent Roll'!$D19,0),0,IF(NOT(BR23=0),NOT(Index_운영!BS45=0)*BR23*(1+$E23*Index_운영!BS177),$C23*$D23/$C$1*Index_운영!BS45))),0)</f>
        <v>0</v>
      </c>
      <c r="BT23" s="589">
        <f>IFERROR(IF(BT$3=EOMONTH('Rent Roll'!$C19-1,0),$C23*$D23/$C$1,IF(BT$3=EOMONTH('Rent Roll'!$D19,0),0,IF(NOT(BS23=0),NOT(Index_운영!BT45=0)*BS23*(1+$E23*Index_운영!BT177),$C23*$D23/$C$1*Index_운영!BT45))),0)</f>
        <v>0</v>
      </c>
      <c r="BU23" s="589">
        <f>IFERROR(IF(BU$3=EOMONTH('Rent Roll'!$C19-1,0),$C23*$D23/$C$1,IF(BU$3=EOMONTH('Rent Roll'!$D19,0),0,IF(NOT(BT23=0),NOT(Index_운영!BU45=0)*BT23*(1+$E23*Index_운영!BU177),$C23*$D23/$C$1*Index_운영!BU45))),0)</f>
        <v>0</v>
      </c>
      <c r="BV23" s="589">
        <f>IFERROR(IF(BV$3=EOMONTH('Rent Roll'!$C19-1,0),$C23*$D23/$C$1,IF(BV$3=EOMONTH('Rent Roll'!$D19,0),0,IF(NOT(BU23=0),NOT(Index_운영!BV45=0)*BU23*(1+$E23*Index_운영!BV177),$C23*$D23/$C$1*Index_운영!BV45))),0)</f>
        <v>0</v>
      </c>
      <c r="BW23" s="589">
        <f>IFERROR(IF(BW$3=EOMONTH('Rent Roll'!$C19-1,0),$C23*$D23/$C$1,IF(BW$3=EOMONTH('Rent Roll'!$D19,0),0,IF(NOT(BV23=0),NOT(Index_운영!BW45=0)*BV23*(1+$E23*Index_운영!BW177),$C23*$D23/$C$1*Index_운영!BW45))),0)</f>
        <v>0</v>
      </c>
      <c r="BX23" s="589">
        <f>IFERROR(IF(BX$3=EOMONTH('Rent Roll'!$C19-1,0),$C23*$D23/$C$1,IF(BX$3=EOMONTH('Rent Roll'!$D19,0),0,IF(NOT(BW23=0),NOT(Index_운영!BX45=0)*BW23*(1+$E23*Index_운영!BX177),$C23*$D23/$C$1*Index_운영!BX45))),0)</f>
        <v>0</v>
      </c>
      <c r="BY23" s="589">
        <f>IFERROR(IF(BY$3=EOMONTH('Rent Roll'!$C19-1,0),$C23*$D23/$C$1,IF(BY$3=EOMONTH('Rent Roll'!$D19,0),0,IF(NOT(BX23=0),NOT(Index_운영!BY45=0)*BX23*(1+$E23*Index_운영!BY177),$C23*$D23/$C$1*Index_운영!BY45))),0)</f>
        <v>0</v>
      </c>
      <c r="BZ23" s="589">
        <f>IFERROR(IF(BZ$3=EOMONTH('Rent Roll'!$C19-1,0),$C23*$D23/$C$1,IF(BZ$3=EOMONTH('Rent Roll'!$D19,0),0,IF(NOT(BY23=0),NOT(Index_운영!BZ45=0)*BY23*(1+$E23*Index_운영!BZ177),$C23*$D23/$C$1*Index_운영!BZ45))),0)</f>
        <v>0</v>
      </c>
      <c r="CA23" s="589">
        <f>IFERROR(IF(CA$3=EOMONTH('Rent Roll'!$C19-1,0),$C23*$D23/$C$1,IF(CA$3=EOMONTH('Rent Roll'!$D19,0),0,IF(NOT(BZ23=0),NOT(Index_운영!CA45=0)*BZ23*(1+$E23*Index_운영!CA177),$C23*$D23/$C$1*Index_운영!CA45))),0)</f>
        <v>0</v>
      </c>
      <c r="CB23" s="589">
        <f>IFERROR(IF(CB$3=EOMONTH('Rent Roll'!$C19-1,0),$C23*$D23/$C$1,IF(CB$3=EOMONTH('Rent Roll'!$D19,0),0,IF(NOT(CA23=0),NOT(Index_운영!CB45=0)*CA23*(1+$E23*Index_운영!CB177),$C23*$D23/$C$1*Index_운영!CB45))),0)</f>
        <v>0</v>
      </c>
      <c r="CC23" s="589">
        <f>IFERROR(IF(CC$3=EOMONTH('Rent Roll'!$C19-1,0),$C23*$D23/$C$1,IF(CC$3=EOMONTH('Rent Roll'!$D19,0),0,IF(NOT(CB23=0),NOT(Index_운영!CC45=0)*CB23*(1+$E23*Index_운영!CC177),$C23*$D23/$C$1*Index_운영!CC45))),0)</f>
        <v>0</v>
      </c>
      <c r="CD23" s="589">
        <f>IFERROR(IF(CD$3=EOMONTH('Rent Roll'!$C19-1,0),$C23*$D23/$C$1,IF(CD$3=EOMONTH('Rent Roll'!$D19,0),0,IF(NOT(CC23=0),NOT(Index_운영!CD45=0)*CC23*(1+$E23*Index_운영!CD177),$C23*$D23/$C$1*Index_운영!CD45))),0)</f>
        <v>0</v>
      </c>
      <c r="CE23" s="589">
        <f>IFERROR(IF(CE$3=EOMONTH('Rent Roll'!$C19-1,0),$C23*$D23/$C$1,IF(CE$3=EOMONTH('Rent Roll'!$D19,0),0,IF(NOT(CD23=0),NOT(Index_운영!CE45=0)*CD23*(1+$E23*Index_운영!CE177),$C23*$D23/$C$1*Index_운영!CE45))),0)</f>
        <v>0</v>
      </c>
      <c r="CF23" s="589">
        <f>IFERROR(IF(CF$3=EOMONTH('Rent Roll'!$C19-1,0),$C23*$D23/$C$1,IF(CF$3=EOMONTH('Rent Roll'!$D19,0),0,IF(NOT(CE23=0),NOT(Index_운영!CF45=0)*CE23*(1+$E23*Index_운영!CF177),$C23*$D23/$C$1*Index_운영!CF45))),0)</f>
        <v>0</v>
      </c>
      <c r="CG23" s="589">
        <f>IFERROR(IF(CG$3=EOMONTH('Rent Roll'!$C19-1,0),$C23*$D23/$C$1,IF(CG$3=EOMONTH('Rent Roll'!$D19,0),0,IF(NOT(CF23=0),NOT(Index_운영!CG45=0)*CF23*(1+$E23*Index_운영!CG177),$C23*$D23/$C$1*Index_운영!CG45))),0)</f>
        <v>0</v>
      </c>
      <c r="CH23" s="589">
        <f>IFERROR(IF(CH$3=EOMONTH('Rent Roll'!$C19-1,0),$C23*$D23/$C$1,IF(CH$3=EOMONTH('Rent Roll'!$D19,0),0,IF(NOT(CG23=0),NOT(Index_운영!CH45=0)*CG23*(1+$E23*Index_운영!CH177),$C23*$D23/$C$1*Index_운영!CH45))),0)</f>
        <v>0</v>
      </c>
      <c r="CI23" s="589">
        <f>IFERROR(IF(CI$3=EOMONTH('Rent Roll'!$C19-1,0),$C23*$D23/$C$1,IF(CI$3=EOMONTH('Rent Roll'!$D19,0),0,IF(NOT(CH23=0),NOT(Index_운영!CI45=0)*CH23*(1+$E23*Index_운영!CI177),$C23*$D23/$C$1*Index_운영!CI45))),0)</f>
        <v>0</v>
      </c>
      <c r="CJ23" s="589">
        <f>IFERROR(IF(CJ$3=EOMONTH('Rent Roll'!$C19-1,0),$C23*$D23/$C$1,IF(CJ$3=EOMONTH('Rent Roll'!$D19,0),0,IF(NOT(CI23=0),NOT(Index_운영!CJ45=0)*CI23*(1+$E23*Index_운영!CJ177),$C23*$D23/$C$1*Index_운영!CJ45))),0)</f>
        <v>0</v>
      </c>
      <c r="CK23" s="589">
        <f>IFERROR(IF(CK$3=EOMONTH('Rent Roll'!$C19-1,0),$C23*$D23/$C$1,IF(CK$3=EOMONTH('Rent Roll'!$D19,0),0,IF(NOT(CJ23=0),NOT(Index_운영!CK45=0)*CJ23*(1+$E23*Index_운영!CK177),$C23*$D23/$C$1*Index_운영!CK45))),0)</f>
        <v>0</v>
      </c>
      <c r="CL23" s="589">
        <f>IFERROR(IF(CL$3=EOMONTH('Rent Roll'!$C19-1,0),$C23*$D23/$C$1,IF(CL$3=EOMONTH('Rent Roll'!$D19,0),0,IF(NOT(CK23=0),NOT(Index_운영!CL45=0)*CK23*(1+$E23*Index_운영!CL177),$C23*$D23/$C$1*Index_운영!CL45))),0)</f>
        <v>0</v>
      </c>
      <c r="CM23" s="589">
        <f>IFERROR(IF(CM$3=EOMONTH('Rent Roll'!$C19-1,0),$C23*$D23/$C$1,IF(CM$3=EOMONTH('Rent Roll'!$D19,0),0,IF(NOT(CL23=0),NOT(Index_운영!CM45=0)*CL23*(1+$E23*Index_운영!CM177),$C23*$D23/$C$1*Index_운영!CM45))),0)</f>
        <v>0</v>
      </c>
      <c r="CN23" s="589">
        <f>IFERROR(IF(CN$3=EOMONTH('Rent Roll'!$C19-1,0),$C23*$D23/$C$1,IF(CN$3=EOMONTH('Rent Roll'!$D19,0),0,IF(NOT(CM23=0),NOT(Index_운영!CN45=0)*CM23*(1+$E23*Index_운영!CN177),$C23*$D23/$C$1*Index_운영!CN45))),0)</f>
        <v>0</v>
      </c>
      <c r="CO23" s="589">
        <f>IFERROR(IF(CO$3=EOMONTH('Rent Roll'!$C19-1,0),$C23*$D23/$C$1,IF(CO$3=EOMONTH('Rent Roll'!$D19,0),0,IF(NOT(CN23=0),NOT(Index_운영!CO45=0)*CN23*(1+$E23*Index_운영!CO177),$C23*$D23/$C$1*Index_운영!CO45))),0)</f>
        <v>0</v>
      </c>
      <c r="CP23" s="589">
        <f>IFERROR(IF(CP$3=EOMONTH('Rent Roll'!$C19-1,0),$C23*$D23/$C$1,IF(CP$3=EOMONTH('Rent Roll'!$D19,0),0,IF(NOT(CO23=0),NOT(Index_운영!CP45=0)*CO23*(1+$E23*Index_운영!CP177),$C23*$D23/$C$1*Index_운영!CP45))),0)</f>
        <v>0</v>
      </c>
      <c r="CQ23" s="589">
        <f>IFERROR(IF(CQ$3=EOMONTH('Rent Roll'!$C19-1,0),$C23*$D23/$C$1,IF(CQ$3=EOMONTH('Rent Roll'!$D19,0),0,IF(NOT(CP23=0),NOT(Index_운영!CQ45=0)*CP23*(1+$E23*Index_운영!CQ177),$C23*$D23/$C$1*Index_운영!CQ45))),0)</f>
        <v>0</v>
      </c>
      <c r="CR23" s="589">
        <f>IFERROR(IF(CR$3=EOMONTH('Rent Roll'!$C19-1,0),$C23*$D23/$C$1,IF(CR$3=EOMONTH('Rent Roll'!$D19,0),0,IF(NOT(CQ23=0),NOT(Index_운영!CR45=0)*CQ23*(1+$E23*Index_운영!CR177),$C23*$D23/$C$1*Index_운영!CR45))),0)</f>
        <v>0</v>
      </c>
      <c r="CS23" s="589">
        <f>IFERROR(IF(CS$3=EOMONTH('Rent Roll'!$C19-1,0),$C23*$D23/$C$1,IF(CS$3=EOMONTH('Rent Roll'!$D19,0),0,IF(NOT(CR23=0),NOT(Index_운영!CS45=0)*CR23*(1+$E23*Index_운영!CS177),$C23*$D23/$C$1*Index_운영!CS45))),0)</f>
        <v>0</v>
      </c>
      <c r="CT23" s="589">
        <f>IFERROR(IF(CT$3=EOMONTH('Rent Roll'!$C19-1,0),$C23*$D23/$C$1,IF(CT$3=EOMONTH('Rent Roll'!$D19,0),0,IF(NOT(CS23=0),NOT(Index_운영!CT45=0)*CS23*(1+$E23*Index_운영!CT177),$C23*$D23/$C$1*Index_운영!CT45))),0)</f>
        <v>0</v>
      </c>
      <c r="CU23" s="589">
        <f>IFERROR(IF(CU$3=EOMONTH('Rent Roll'!$C19-1,0),$C23*$D23/$C$1,IF(CU$3=EOMONTH('Rent Roll'!$D19,0),0,IF(NOT(CT23=0),NOT(Index_운영!CU45=0)*CT23*(1+$E23*Index_운영!CU177),$C23*$D23/$C$1*Index_운영!CU45))),0)</f>
        <v>0</v>
      </c>
      <c r="CV23" s="589">
        <f>IFERROR(IF(CV$3=EOMONTH('Rent Roll'!$C19-1,0),$C23*$D23/$C$1,IF(CV$3=EOMONTH('Rent Roll'!$D19,0),0,IF(NOT(CU23=0),NOT(Index_운영!CV45=0)*CU23*(1+$E23*Index_운영!CV177),$C23*$D23/$C$1*Index_운영!CV45))),0)</f>
        <v>0</v>
      </c>
      <c r="CW23" s="589">
        <f>IFERROR(IF(CW$3=EOMONTH('Rent Roll'!$C19-1,0),$C23*$D23/$C$1,IF(CW$3=EOMONTH('Rent Roll'!$D19,0),0,IF(NOT(CV23=0),NOT(Index_운영!CW45=0)*CV23*(1+$E23*Index_운영!CW177),$C23*$D23/$C$1*Index_운영!CW45))),0)</f>
        <v>0</v>
      </c>
      <c r="CX23" s="589">
        <f>IFERROR(IF(CX$3=EOMONTH('Rent Roll'!$C19-1,0),$C23*$D23/$C$1,IF(CX$3=EOMONTH('Rent Roll'!$D19,0),0,IF(NOT(CW23=0),NOT(Index_운영!CX45=0)*CW23*(1+$E23*Index_운영!CX177),$C23*$D23/$C$1*Index_운영!CX45))),0)</f>
        <v>0</v>
      </c>
      <c r="CY23" s="589">
        <f>IFERROR(IF(CY$3=EOMONTH('Rent Roll'!$C19-1,0),$C23*$D23/$C$1,IF(CY$3=EOMONTH('Rent Roll'!$D19,0),0,IF(NOT(CX23=0),NOT(Index_운영!CY45=0)*CX23*(1+$E23*Index_운영!CY177),$C23*$D23/$C$1*Index_운영!CY45))),0)</f>
        <v>0</v>
      </c>
      <c r="CZ23" s="589">
        <f>IFERROR(IF(CZ$3=EOMONTH('Rent Roll'!$C19-1,0),$C23*$D23/$C$1,IF(CZ$3=EOMONTH('Rent Roll'!$D19,0),0,IF(NOT(CY23=0),NOT(Index_운영!CZ45=0)*CY23*(1+$E23*Index_운영!CZ177),$C23*$D23/$C$1*Index_운영!CZ45))),0)</f>
        <v>0</v>
      </c>
      <c r="DA23" s="589">
        <f>IFERROR(IF(DA$3=EOMONTH('Rent Roll'!$C19-1,0),$C23*$D23/$C$1,IF(DA$3=EOMONTH('Rent Roll'!$D19,0),0,IF(NOT(CZ23=0),NOT(Index_운영!DA45=0)*CZ23*(1+$E23*Index_운영!DA177),$C23*$D23/$C$1*Index_운영!DA45))),0)</f>
        <v>0</v>
      </c>
      <c r="DB23" s="589">
        <f>IFERROR(IF(DB$3=EOMONTH('Rent Roll'!$C19-1,0),$C23*$D23/$C$1,IF(DB$3=EOMONTH('Rent Roll'!$D19,0),0,IF(NOT(DA23=0),NOT(Index_운영!DB45=0)*DA23*(1+$E23*Index_운영!DB177),$C23*$D23/$C$1*Index_운영!DB45))),0)</f>
        <v>0</v>
      </c>
      <c r="DC23" s="589">
        <f>IFERROR(IF(DC$3=EOMONTH('Rent Roll'!$C19-1,0),$C23*$D23/$C$1,IF(DC$3=EOMONTH('Rent Roll'!$D19,0),0,IF(NOT(DB23=0),NOT(Index_운영!DC45=0)*DB23*(1+$E23*Index_운영!DC177),$C23*$D23/$C$1*Index_운영!DC45))),0)</f>
        <v>0</v>
      </c>
      <c r="DD23" s="589">
        <f>IFERROR(IF(DD$3=EOMONTH('Rent Roll'!$C19-1,0),$C23*$D23/$C$1,IF(DD$3=EOMONTH('Rent Roll'!$D19,0),0,IF(NOT(DC23=0),NOT(Index_운영!DD45=0)*DC23*(1+$E23*Index_운영!DD177),$C23*$D23/$C$1*Index_운영!DD45))),0)</f>
        <v>0</v>
      </c>
      <c r="DE23" s="589">
        <f>IFERROR(IF(DE$3=EOMONTH('Rent Roll'!$C19-1,0),$C23*$D23/$C$1,IF(DE$3=EOMONTH('Rent Roll'!$D19,0),0,IF(NOT(DD23=0),NOT(Index_운영!DE45=0)*DD23*(1+$E23*Index_운영!DE177),$C23*$D23/$C$1*Index_운영!DE45))),0)</f>
        <v>0</v>
      </c>
      <c r="DF23" s="589">
        <f>IFERROR(IF(DF$3=EOMONTH('Rent Roll'!$C19-1,0),$C23*$D23/$C$1,IF(DF$3=EOMONTH('Rent Roll'!$D19,0),0,IF(NOT(DE23=0),NOT(Index_운영!DF45=0)*DE23*(1+$E23*Index_운영!DF177),$C23*$D23/$C$1*Index_운영!DF45))),0)</f>
        <v>0</v>
      </c>
      <c r="DG23" s="589">
        <f>IFERROR(IF(DG$3=EOMONTH('Rent Roll'!$C19-1,0),$C23*$D23/$C$1,IF(DG$3=EOMONTH('Rent Roll'!$D19,0),0,IF(NOT(DF23=0),NOT(Index_운영!DG45=0)*DF23*(1+$E23*Index_운영!DG177),$C23*$D23/$C$1*Index_운영!DG45))),0)</f>
        <v>0</v>
      </c>
      <c r="DH23" s="589">
        <f>IFERROR(IF(DH$3=EOMONTH('Rent Roll'!$C19-1,0),$C23*$D23/$C$1,IF(DH$3=EOMONTH('Rent Roll'!$D19,0),0,IF(NOT(DG23=0),NOT(Index_운영!DH45=0)*DG23*(1+$E23*Index_운영!DH177),$C23*$D23/$C$1*Index_운영!DH45))),0)</f>
        <v>0</v>
      </c>
      <c r="DI23" s="589">
        <f>IFERROR(IF(DI$3=EOMONTH('Rent Roll'!$C19-1,0),$C23*$D23/$C$1,IF(DI$3=EOMONTH('Rent Roll'!$D19,0),0,IF(NOT(DH23=0),NOT(Index_운영!DI45=0)*DH23*(1+$E23*Index_운영!DI177),$C23*$D23/$C$1*Index_운영!DI45))),0)</f>
        <v>0</v>
      </c>
      <c r="DJ23" s="589">
        <f>IFERROR(IF(DJ$3=EOMONTH('Rent Roll'!$C19-1,0),$C23*$D23/$C$1,IF(DJ$3=EOMONTH('Rent Roll'!$D19,0),0,IF(NOT(DI23=0),NOT(Index_운영!DJ45=0)*DI23*(1+$E23*Index_운영!DJ177),$C23*$D23/$C$1*Index_운영!DJ45))),0)</f>
        <v>0</v>
      </c>
      <c r="DK23" s="589">
        <f>IFERROR(IF(DK$3=EOMONTH('Rent Roll'!$C19-1,0),$C23*$D23/$C$1,IF(DK$3=EOMONTH('Rent Roll'!$D19,0),0,IF(NOT(DJ23=0),NOT(Index_운영!DK45=0)*DJ23*(1+$E23*Index_운영!DK177),$C23*$D23/$C$1*Index_운영!DK45))),0)</f>
        <v>0</v>
      </c>
      <c r="DL23" s="589">
        <f>IFERROR(IF(DL$3=EOMONTH('Rent Roll'!$C19-1,0),$C23*$D23/$C$1,IF(DL$3=EOMONTH('Rent Roll'!$D19,0),0,IF(NOT(DK23=0),NOT(Index_운영!DL45=0)*DK23*(1+$E23*Index_운영!DL177),$C23*$D23/$C$1*Index_운영!DL45))),0)</f>
        <v>0</v>
      </c>
      <c r="DM23" s="589">
        <f>IFERROR(IF(DM$3=EOMONTH('Rent Roll'!$C19-1,0),$C23*$D23/$C$1,IF(DM$3=EOMONTH('Rent Roll'!$D19,0),0,IF(NOT(DL23=0),NOT(Index_운영!DM45=0)*DL23*(1+$E23*Index_운영!DM177),$C23*$D23/$C$1*Index_운영!DM45))),0)</f>
        <v>0</v>
      </c>
      <c r="DN23" s="589">
        <f>IFERROR(IF(DN$3=EOMONTH('Rent Roll'!$C19-1,0),$C23*$D23/$C$1,IF(DN$3=EOMONTH('Rent Roll'!$D19,0),0,IF(NOT(DM23=0),NOT(Index_운영!DN45=0)*DM23*(1+$E23*Index_운영!DN177),$C23*$D23/$C$1*Index_운영!DN45))),0)</f>
        <v>0</v>
      </c>
      <c r="DO23" s="589">
        <f>IFERROR(IF(DO$3=EOMONTH('Rent Roll'!$C19-1,0),$C23*$D23/$C$1,IF(DO$3=EOMONTH('Rent Roll'!$D19,0),0,IF(NOT(DN23=0),NOT(Index_운영!DO45=0)*DN23*(1+$E23*Index_운영!DO177),$C23*$D23/$C$1*Index_운영!DO45))),0)</f>
        <v>0</v>
      </c>
      <c r="DP23" s="589">
        <f>IFERROR(IF(DP$3=EOMONTH('Rent Roll'!$C19-1,0),$C23*$D23/$C$1,IF(DP$3=EOMONTH('Rent Roll'!$D19,0),0,IF(NOT(DO23=0),NOT(Index_운영!DP45=0)*DO23*(1+$E23*Index_운영!DP177),$C23*$D23/$C$1*Index_운영!DP45))),0)</f>
        <v>0</v>
      </c>
      <c r="DQ23" s="589">
        <f>IFERROR(IF(DQ$3=EOMONTH('Rent Roll'!$C19-1,0),$C23*$D23/$C$1,IF(DQ$3=EOMONTH('Rent Roll'!$D19,0),0,IF(NOT(DP23=0),NOT(Index_운영!DQ45=0)*DP23*(1+$E23*Index_운영!DQ177),$C23*$D23/$C$1*Index_운영!DQ45))),0)</f>
        <v>0</v>
      </c>
      <c r="DR23" s="589">
        <f>IFERROR(IF(DR$3=EOMONTH('Rent Roll'!$C19-1,0),$C23*$D23/$C$1,IF(DR$3=EOMONTH('Rent Roll'!$D19,0),0,IF(NOT(DQ23=0),NOT(Index_운영!DR45=0)*DQ23*(1+$E23*Index_운영!DR177),$C23*$D23/$C$1*Index_운영!DR45))),0)</f>
        <v>0</v>
      </c>
      <c r="DS23" s="589">
        <f>IFERROR(IF(DS$3=EOMONTH('Rent Roll'!$C19-1,0),$C23*$D23/$C$1,IF(DS$3=EOMONTH('Rent Roll'!$D19,0),0,IF(NOT(DR23=0),NOT(Index_운영!DS45=0)*DR23*(1+$E23*Index_운영!DS177),$C23*$D23/$C$1*Index_운영!DS45))),0)</f>
        <v>0</v>
      </c>
      <c r="DT23" s="589">
        <f>IFERROR(IF(DT$3=EOMONTH('Rent Roll'!$C19-1,0),$C23*$D23/$C$1,IF(DT$3=EOMONTH('Rent Roll'!$D19,0),0,IF(NOT(DS23=0),NOT(Index_운영!DT45=0)*DS23*(1+$E23*Index_운영!DT177),$C23*$D23/$C$1*Index_운영!DT45))),0)</f>
        <v>0</v>
      </c>
      <c r="DU23" s="589">
        <f>IFERROR(IF(DU$3=EOMONTH('Rent Roll'!$C19-1,0),$C23*$D23/$C$1,IF(DU$3=EOMONTH('Rent Roll'!$D19,0),0,IF(NOT(DT23=0),NOT(Index_운영!DU45=0)*DT23*(1+$E23*Index_운영!DU177),$C23*$D23/$C$1*Index_운영!DU45))),0)</f>
        <v>0</v>
      </c>
      <c r="DV23" s="589">
        <f>IFERROR(IF(DV$3=EOMONTH('Rent Roll'!$C19-1,0),$C23*$D23/$C$1,IF(DV$3=EOMONTH('Rent Roll'!$D19,0),0,IF(NOT(DU23=0),NOT(Index_운영!DV45=0)*DU23*(1+$E23*Index_운영!DV177),$C23*$D23/$C$1*Index_운영!DV45))),0)</f>
        <v>0</v>
      </c>
    </row>
    <row r="24" spans="1:126" s="485" customFormat="1" outlineLevel="1" x14ac:dyDescent="0.4">
      <c r="A24" s="737"/>
      <c r="B24" s="464">
        <f>'Rent Roll'!$B20</f>
        <v>0</v>
      </c>
      <c r="C24" s="1219">
        <f>'Rent Roll'!$K20</f>
        <v>0</v>
      </c>
      <c r="D24" s="1220">
        <f>'Rent Roll'!$M20</f>
        <v>0</v>
      </c>
      <c r="E24" s="1221">
        <f>'Rent Roll'!$N20</f>
        <v>0</v>
      </c>
      <c r="F24" s="588">
        <f>IFERROR(IF(F$3=EOMONTH('Rent Roll'!$C20-1,0),$C24*$D24/$C$1,IF(F$3=EOMONTH('Rent Roll'!$D20,0),0,IF(NOT(E24=0),NOT(Index_운영!F46=0)*E24*(1+$E24*Index_운영!F178),$C24*$D24/$C$1*Index_운영!F46))),0)</f>
        <v>0</v>
      </c>
      <c r="G24" s="589">
        <f>IFERROR(IF(G$3=EOMONTH('Rent Roll'!$C20-1,0),$C24*$D24/$C$1,IF(G$3=EOMONTH('Rent Roll'!$D20,0),0,IF(NOT(F24=0),NOT(Index_운영!G46=0)*F24*(1+$E24*Index_운영!G178),$C24*$D24/$C$1*Index_운영!G46))),0)</f>
        <v>0</v>
      </c>
      <c r="H24" s="589">
        <f>IFERROR(IF(H$3=EOMONTH('Rent Roll'!$C20-1,0),$C24*$D24/$C$1,IF(H$3=EOMONTH('Rent Roll'!$D20,0),0,IF(NOT(G24=0),NOT(Index_운영!H46=0)*G24*(1+$E24*Index_운영!H178),$C24*$D24/$C$1*Index_운영!H46))),0)</f>
        <v>0</v>
      </c>
      <c r="I24" s="589">
        <f>IFERROR(IF(I$3=EOMONTH('Rent Roll'!$C20-1,0),$C24*$D24/$C$1,IF(I$3=EOMONTH('Rent Roll'!$D20,0),0,IF(NOT(H24=0),NOT(Index_운영!I46=0)*H24*(1+$E24*Index_운영!I178),$C24*$D24/$C$1*Index_운영!I46))),0)</f>
        <v>0</v>
      </c>
      <c r="J24" s="589">
        <f>IFERROR(IF(J$3=EOMONTH('Rent Roll'!$C20-1,0),$C24*$D24/$C$1,IF(J$3=EOMONTH('Rent Roll'!$D20,0),0,IF(NOT(I24=0),NOT(Index_운영!J46=0)*I24*(1+$E24*Index_운영!J178),$C24*$D24/$C$1*Index_운영!J46))),0)</f>
        <v>0</v>
      </c>
      <c r="K24" s="589">
        <f>IFERROR(IF(K$3=EOMONTH('Rent Roll'!$C20-1,0),$C24*$D24/$C$1,IF(K$3=EOMONTH('Rent Roll'!$D20,0),0,IF(NOT(J24=0),NOT(Index_운영!K46=0)*J24*(1+$E24*Index_운영!K178),$C24*$D24/$C$1*Index_운영!K46))),0)</f>
        <v>0</v>
      </c>
      <c r="L24" s="589">
        <f>IFERROR(IF(L$3=EOMONTH('Rent Roll'!$C20-1,0),$C24*$D24/$C$1,IF(L$3=EOMONTH('Rent Roll'!$D20,0),0,IF(NOT(K24=0),NOT(Index_운영!L46=0)*K24*(1+$E24*Index_운영!L178),$C24*$D24/$C$1*Index_운영!L46))),0)</f>
        <v>0</v>
      </c>
      <c r="M24" s="589">
        <f>IFERROR(IF(M$3=EOMONTH('Rent Roll'!$C20-1,0),$C24*$D24/$C$1,IF(M$3=EOMONTH('Rent Roll'!$D20,0),0,IF(NOT(L24=0),NOT(Index_운영!M46=0)*L24*(1+$E24*Index_운영!M178),$C24*$D24/$C$1*Index_운영!M46))),0)</f>
        <v>0</v>
      </c>
      <c r="N24" s="589">
        <f>IFERROR(IF(N$3=EOMONTH('Rent Roll'!$C20-1,0),$C24*$D24/$C$1,IF(N$3=EOMONTH('Rent Roll'!$D20,0),0,IF(NOT(M24=0),NOT(Index_운영!N46=0)*M24*(1+$E24*Index_운영!N178),$C24*$D24/$C$1*Index_운영!N46))),0)</f>
        <v>0</v>
      </c>
      <c r="O24" s="589">
        <f>IFERROR(IF(O$3=EOMONTH('Rent Roll'!$C20-1,0),$C24*$D24/$C$1,IF(O$3=EOMONTH('Rent Roll'!$D20,0),0,IF(NOT(N24=0),NOT(Index_운영!O46=0)*N24*(1+$E24*Index_운영!O178),$C24*$D24/$C$1*Index_운영!O46))),0)</f>
        <v>0</v>
      </c>
      <c r="P24" s="589">
        <f>IFERROR(IF(P$3=EOMONTH('Rent Roll'!$C20-1,0),$C24*$D24/$C$1,IF(P$3=EOMONTH('Rent Roll'!$D20,0),0,IF(NOT(O24=0),NOT(Index_운영!P46=0)*O24*(1+$E24*Index_운영!P178),$C24*$D24/$C$1*Index_운영!P46))),0)</f>
        <v>0</v>
      </c>
      <c r="Q24" s="589">
        <f>IFERROR(IF(Q$3=EOMONTH('Rent Roll'!$C20-1,0),$C24*$D24/$C$1,IF(Q$3=EOMONTH('Rent Roll'!$D20,0),0,IF(NOT(P24=0),NOT(Index_운영!Q46=0)*P24*(1+$E24*Index_운영!Q178),$C24*$D24/$C$1*Index_운영!Q46))),0)</f>
        <v>0</v>
      </c>
      <c r="R24" s="589">
        <f>IFERROR(IF(R$3=EOMONTH('Rent Roll'!$C20-1,0),$C24*$D24/$C$1,IF(R$3=EOMONTH('Rent Roll'!$D20,0),0,IF(NOT(Q24=0),NOT(Index_운영!R46=0)*Q24*(1+$E24*Index_운영!R178),$C24*$D24/$C$1*Index_운영!R46))),0)</f>
        <v>0</v>
      </c>
      <c r="S24" s="589">
        <f>IFERROR(IF(S$3=EOMONTH('Rent Roll'!$C20-1,0),$C24*$D24/$C$1,IF(S$3=EOMONTH('Rent Roll'!$D20,0),0,IF(NOT(R24=0),NOT(Index_운영!S46=0)*R24*(1+$E24*Index_운영!S178),$C24*$D24/$C$1*Index_운영!S46))),0)</f>
        <v>0</v>
      </c>
      <c r="T24" s="589">
        <f>IFERROR(IF(T$3=EOMONTH('Rent Roll'!$C20-1,0),$C24*$D24/$C$1,IF(T$3=EOMONTH('Rent Roll'!$D20,0),0,IF(NOT(S24=0),NOT(Index_운영!T46=0)*S24*(1+$E24*Index_운영!T178),$C24*$D24/$C$1*Index_운영!T46))),0)</f>
        <v>0</v>
      </c>
      <c r="U24" s="589">
        <f>IFERROR(IF(U$3=EOMONTH('Rent Roll'!$C20-1,0),$C24*$D24/$C$1,IF(U$3=EOMONTH('Rent Roll'!$D20,0),0,IF(NOT(T24=0),NOT(Index_운영!U46=0)*T24*(1+$E24*Index_운영!U178),$C24*$D24/$C$1*Index_운영!U46))),0)</f>
        <v>0</v>
      </c>
      <c r="V24" s="589">
        <f>IFERROR(IF(V$3=EOMONTH('Rent Roll'!$C20-1,0),$C24*$D24/$C$1,IF(V$3=EOMONTH('Rent Roll'!$D20,0),0,IF(NOT(U24=0),NOT(Index_운영!V46=0)*U24*(1+$E24*Index_운영!V178),$C24*$D24/$C$1*Index_운영!V46))),0)</f>
        <v>0</v>
      </c>
      <c r="W24" s="589">
        <f>IFERROR(IF(W$3=EOMONTH('Rent Roll'!$C20-1,0),$C24*$D24/$C$1,IF(W$3=EOMONTH('Rent Roll'!$D20,0),0,IF(NOT(V24=0),NOT(Index_운영!W46=0)*V24*(1+$E24*Index_운영!W178),$C24*$D24/$C$1*Index_운영!W46))),0)</f>
        <v>0</v>
      </c>
      <c r="X24" s="589">
        <f>IFERROR(IF(X$3=EOMONTH('Rent Roll'!$C20-1,0),$C24*$D24/$C$1,IF(X$3=EOMONTH('Rent Roll'!$D20,0),0,IF(NOT(W24=0),NOT(Index_운영!X46=0)*W24*(1+$E24*Index_운영!X178),$C24*$D24/$C$1*Index_운영!X46))),0)</f>
        <v>0</v>
      </c>
      <c r="Y24" s="589">
        <f>IFERROR(IF(Y$3=EOMONTH('Rent Roll'!$C20-1,0),$C24*$D24/$C$1,IF(Y$3=EOMONTH('Rent Roll'!$D20,0),0,IF(NOT(X24=0),NOT(Index_운영!Y46=0)*X24*(1+$E24*Index_운영!Y178),$C24*$D24/$C$1*Index_운영!Y46))),0)</f>
        <v>0</v>
      </c>
      <c r="Z24" s="589">
        <f>IFERROR(IF(Z$3=EOMONTH('Rent Roll'!$C20-1,0),$C24*$D24/$C$1,IF(Z$3=EOMONTH('Rent Roll'!$D20,0),0,IF(NOT(Y24=0),NOT(Index_운영!Z46=0)*Y24*(1+$E24*Index_운영!Z178),$C24*$D24/$C$1*Index_운영!Z46))),0)</f>
        <v>0</v>
      </c>
      <c r="AA24" s="589">
        <f>IFERROR(IF(AA$3=EOMONTH('Rent Roll'!$C20-1,0),$C24*$D24/$C$1,IF(AA$3=EOMONTH('Rent Roll'!$D20,0),0,IF(NOT(Z24=0),NOT(Index_운영!AA46=0)*Z24*(1+$E24*Index_운영!AA178),$C24*$D24/$C$1*Index_운영!AA46))),0)</f>
        <v>0</v>
      </c>
      <c r="AB24" s="589">
        <f>IFERROR(IF(AB$3=EOMONTH('Rent Roll'!$C20-1,0),$C24*$D24/$C$1,IF(AB$3=EOMONTH('Rent Roll'!$D20,0),0,IF(NOT(AA24=0),NOT(Index_운영!AB46=0)*AA24*(1+$E24*Index_운영!AB178),$C24*$D24/$C$1*Index_운영!AB46))),0)</f>
        <v>0</v>
      </c>
      <c r="AC24" s="589">
        <f>IFERROR(IF(AC$3=EOMONTH('Rent Roll'!$C20-1,0),$C24*$D24/$C$1,IF(AC$3=EOMONTH('Rent Roll'!$D20,0),0,IF(NOT(AB24=0),NOT(Index_운영!AC46=0)*AB24*(1+$E24*Index_운영!AC178),$C24*$D24/$C$1*Index_운영!AC46))),0)</f>
        <v>0</v>
      </c>
      <c r="AD24" s="589">
        <f>IFERROR(IF(AD$3=EOMONTH('Rent Roll'!$C20-1,0),$C24*$D24/$C$1,IF(AD$3=EOMONTH('Rent Roll'!$D20,0),0,IF(NOT(AC24=0),NOT(Index_운영!AD46=0)*AC24*(1+$E24*Index_운영!AD178),$C24*$D24/$C$1*Index_운영!AD46))),0)</f>
        <v>0</v>
      </c>
      <c r="AE24" s="589">
        <f>IFERROR(IF(AE$3=EOMONTH('Rent Roll'!$C20-1,0),$C24*$D24/$C$1,IF(AE$3=EOMONTH('Rent Roll'!$D20,0),0,IF(NOT(AD24=0),NOT(Index_운영!AE46=0)*AD24*(1+$E24*Index_운영!AE178),$C24*$D24/$C$1*Index_운영!AE46))),0)</f>
        <v>0</v>
      </c>
      <c r="AF24" s="589">
        <f>IFERROR(IF(AF$3=EOMONTH('Rent Roll'!$C20-1,0),$C24*$D24/$C$1,IF(AF$3=EOMONTH('Rent Roll'!$D20,0),0,IF(NOT(AE24=0),NOT(Index_운영!AF46=0)*AE24*(1+$E24*Index_운영!AF178),$C24*$D24/$C$1*Index_운영!AF46))),0)</f>
        <v>0</v>
      </c>
      <c r="AG24" s="589">
        <f>IFERROR(IF(AG$3=EOMONTH('Rent Roll'!$C20-1,0),$C24*$D24/$C$1,IF(AG$3=EOMONTH('Rent Roll'!$D20,0),0,IF(NOT(AF24=0),NOT(Index_운영!AG46=0)*AF24*(1+$E24*Index_운영!AG178),$C24*$D24/$C$1*Index_운영!AG46))),0)</f>
        <v>0</v>
      </c>
      <c r="AH24" s="589">
        <f>IFERROR(IF(AH$3=EOMONTH('Rent Roll'!$C20-1,0),$C24*$D24/$C$1,IF(AH$3=EOMONTH('Rent Roll'!$D20,0),0,IF(NOT(AG24=0),NOT(Index_운영!AH46=0)*AG24*(1+$E24*Index_운영!AH178),$C24*$D24/$C$1*Index_운영!AH46))),0)</f>
        <v>0</v>
      </c>
      <c r="AI24" s="589">
        <f>IFERROR(IF(AI$3=EOMONTH('Rent Roll'!$C20-1,0),$C24*$D24/$C$1,IF(AI$3=EOMONTH('Rent Roll'!$D20,0),0,IF(NOT(AH24=0),NOT(Index_운영!AI46=0)*AH24*(1+$E24*Index_운영!AI178),$C24*$D24/$C$1*Index_운영!AI46))),0)</f>
        <v>0</v>
      </c>
      <c r="AJ24" s="589">
        <f>IFERROR(IF(AJ$3=EOMONTH('Rent Roll'!$C20-1,0),$C24*$D24/$C$1,IF(AJ$3=EOMONTH('Rent Roll'!$D20,0),0,IF(NOT(AI24=0),NOT(Index_운영!AJ46=0)*AI24*(1+$E24*Index_운영!AJ178),$C24*$D24/$C$1*Index_운영!AJ46))),0)</f>
        <v>0</v>
      </c>
      <c r="AK24" s="589">
        <f>IFERROR(IF(AK$3=EOMONTH('Rent Roll'!$C20-1,0),$C24*$D24/$C$1,IF(AK$3=EOMONTH('Rent Roll'!$D20,0),0,IF(NOT(AJ24=0),NOT(Index_운영!AK46=0)*AJ24*(1+$E24*Index_운영!AK178),$C24*$D24/$C$1*Index_운영!AK46))),0)</f>
        <v>0</v>
      </c>
      <c r="AL24" s="589">
        <f>IFERROR(IF(AL$3=EOMONTH('Rent Roll'!$C20-1,0),$C24*$D24/$C$1,IF(AL$3=EOMONTH('Rent Roll'!$D20,0),0,IF(NOT(AK24=0),NOT(Index_운영!AL46=0)*AK24*(1+$E24*Index_운영!AL178),$C24*$D24/$C$1*Index_운영!AL46))),0)</f>
        <v>0</v>
      </c>
      <c r="AM24" s="589">
        <f>IFERROR(IF(AM$3=EOMONTH('Rent Roll'!$C20-1,0),$C24*$D24/$C$1,IF(AM$3=EOMONTH('Rent Roll'!$D20,0),0,IF(NOT(AL24=0),NOT(Index_운영!AM46=0)*AL24*(1+$E24*Index_운영!AM178),$C24*$D24/$C$1*Index_운영!AM46))),0)</f>
        <v>0</v>
      </c>
      <c r="AN24" s="589">
        <f>IFERROR(IF(AN$3=EOMONTH('Rent Roll'!$C20-1,0),$C24*$D24/$C$1,IF(AN$3=EOMONTH('Rent Roll'!$D20,0),0,IF(NOT(AM24=0),NOT(Index_운영!AN46=0)*AM24*(1+$E24*Index_운영!AN178),$C24*$D24/$C$1*Index_운영!AN46))),0)</f>
        <v>0</v>
      </c>
      <c r="AO24" s="589">
        <f>IFERROR(IF(AO$3=EOMONTH('Rent Roll'!$C20-1,0),$C24*$D24/$C$1,IF(AO$3=EOMONTH('Rent Roll'!$D20,0),0,IF(NOT(AN24=0),NOT(Index_운영!AO46=0)*AN24*(1+$E24*Index_운영!AO178),$C24*$D24/$C$1*Index_운영!AO46))),0)</f>
        <v>0</v>
      </c>
      <c r="AP24" s="589">
        <f>IFERROR(IF(AP$3=EOMONTH('Rent Roll'!$C20-1,0),$C24*$D24/$C$1,IF(AP$3=EOMONTH('Rent Roll'!$D20,0),0,IF(NOT(AO24=0),NOT(Index_운영!AP46=0)*AO24*(1+$E24*Index_운영!AP178),$C24*$D24/$C$1*Index_운영!AP46))),0)</f>
        <v>0</v>
      </c>
      <c r="AQ24" s="589">
        <f>IFERROR(IF(AQ$3=EOMONTH('Rent Roll'!$C20-1,0),$C24*$D24/$C$1,IF(AQ$3=EOMONTH('Rent Roll'!$D20,0),0,IF(NOT(AP24=0),NOT(Index_운영!AQ46=0)*AP24*(1+$E24*Index_운영!AQ178),$C24*$D24/$C$1*Index_운영!AQ46))),0)</f>
        <v>0</v>
      </c>
      <c r="AR24" s="589">
        <f>IFERROR(IF(AR$3=EOMONTH('Rent Roll'!$C20-1,0),$C24*$D24/$C$1,IF(AR$3=EOMONTH('Rent Roll'!$D20,0),0,IF(NOT(AQ24=0),NOT(Index_운영!AR46=0)*AQ24*(1+$E24*Index_운영!AR178),$C24*$D24/$C$1*Index_운영!AR46))),0)</f>
        <v>0</v>
      </c>
      <c r="AS24" s="589">
        <f>IFERROR(IF(AS$3=EOMONTH('Rent Roll'!$C20-1,0),$C24*$D24/$C$1,IF(AS$3=EOMONTH('Rent Roll'!$D20,0),0,IF(NOT(AR24=0),NOT(Index_운영!AS46=0)*AR24*(1+$E24*Index_운영!AS178),$C24*$D24/$C$1*Index_운영!AS46))),0)</f>
        <v>0</v>
      </c>
      <c r="AT24" s="589">
        <f>IFERROR(IF(AT$3=EOMONTH('Rent Roll'!$C20-1,0),$C24*$D24/$C$1,IF(AT$3=EOMONTH('Rent Roll'!$D20,0),0,IF(NOT(AS24=0),NOT(Index_운영!AT46=0)*AS24*(1+$E24*Index_운영!AT178),$C24*$D24/$C$1*Index_운영!AT46))),0)</f>
        <v>0</v>
      </c>
      <c r="AU24" s="589">
        <f>IFERROR(IF(AU$3=EOMONTH('Rent Roll'!$C20-1,0),$C24*$D24/$C$1,IF(AU$3=EOMONTH('Rent Roll'!$D20,0),0,IF(NOT(AT24=0),NOT(Index_운영!AU46=0)*AT24*(1+$E24*Index_운영!AU178),$C24*$D24/$C$1*Index_운영!AU46))),0)</f>
        <v>0</v>
      </c>
      <c r="AV24" s="589">
        <f>IFERROR(IF(AV$3=EOMONTH('Rent Roll'!$C20-1,0),$C24*$D24/$C$1,IF(AV$3=EOMONTH('Rent Roll'!$D20,0),0,IF(NOT(AU24=0),NOT(Index_운영!AV46=0)*AU24*(1+$E24*Index_운영!AV178),$C24*$D24/$C$1*Index_운영!AV46))),0)</f>
        <v>0</v>
      </c>
      <c r="AW24" s="589">
        <f>IFERROR(IF(AW$3=EOMONTH('Rent Roll'!$C20-1,0),$C24*$D24/$C$1,IF(AW$3=EOMONTH('Rent Roll'!$D20,0),0,IF(NOT(AV24=0),NOT(Index_운영!AW46=0)*AV24*(1+$E24*Index_운영!AW178),$C24*$D24/$C$1*Index_운영!AW46))),0)</f>
        <v>0</v>
      </c>
      <c r="AX24" s="589">
        <f>IFERROR(IF(AX$3=EOMONTH('Rent Roll'!$C20-1,0),$C24*$D24/$C$1,IF(AX$3=EOMONTH('Rent Roll'!$D20,0),0,IF(NOT(AW24=0),NOT(Index_운영!AX46=0)*AW24*(1+$E24*Index_운영!AX178),$C24*$D24/$C$1*Index_운영!AX46))),0)</f>
        <v>0</v>
      </c>
      <c r="AY24" s="589">
        <f>IFERROR(IF(AY$3=EOMONTH('Rent Roll'!$C20-1,0),$C24*$D24/$C$1,IF(AY$3=EOMONTH('Rent Roll'!$D20,0),0,IF(NOT(AX24=0),NOT(Index_운영!AY46=0)*AX24*(1+$E24*Index_운영!AY178),$C24*$D24/$C$1*Index_운영!AY46))),0)</f>
        <v>0</v>
      </c>
      <c r="AZ24" s="589">
        <f>IFERROR(IF(AZ$3=EOMONTH('Rent Roll'!$C20-1,0),$C24*$D24/$C$1,IF(AZ$3=EOMONTH('Rent Roll'!$D20,0),0,IF(NOT(AY24=0),NOT(Index_운영!AZ46=0)*AY24*(1+$E24*Index_운영!AZ178),$C24*$D24/$C$1*Index_운영!AZ46))),0)</f>
        <v>0</v>
      </c>
      <c r="BA24" s="589">
        <f>IFERROR(IF(BA$3=EOMONTH('Rent Roll'!$C20-1,0),$C24*$D24/$C$1,IF(BA$3=EOMONTH('Rent Roll'!$D20,0),0,IF(NOT(AZ24=0),NOT(Index_운영!BA46=0)*AZ24*(1+$E24*Index_운영!BA178),$C24*$D24/$C$1*Index_운영!BA46))),0)</f>
        <v>0</v>
      </c>
      <c r="BB24" s="589">
        <f>IFERROR(IF(BB$3=EOMONTH('Rent Roll'!$C20-1,0),$C24*$D24/$C$1,IF(BB$3=EOMONTH('Rent Roll'!$D20,0),0,IF(NOT(BA24=0),NOT(Index_운영!BB46=0)*BA24*(1+$E24*Index_운영!BB178),$C24*$D24/$C$1*Index_운영!BB46))),0)</f>
        <v>0</v>
      </c>
      <c r="BC24" s="589">
        <f>IFERROR(IF(BC$3=EOMONTH('Rent Roll'!$C20-1,0),$C24*$D24/$C$1,IF(BC$3=EOMONTH('Rent Roll'!$D20,0),0,IF(NOT(BB24=0),NOT(Index_운영!BC46=0)*BB24*(1+$E24*Index_운영!BC178),$C24*$D24/$C$1*Index_운영!BC46))),0)</f>
        <v>0</v>
      </c>
      <c r="BD24" s="589">
        <f>IFERROR(IF(BD$3=EOMONTH('Rent Roll'!$C20-1,0),$C24*$D24/$C$1,IF(BD$3=EOMONTH('Rent Roll'!$D20,0),0,IF(NOT(BC24=0),NOT(Index_운영!BD46=0)*BC24*(1+$E24*Index_운영!BD178),$C24*$D24/$C$1*Index_운영!BD46))),0)</f>
        <v>0</v>
      </c>
      <c r="BE24" s="589">
        <f>IFERROR(IF(BE$3=EOMONTH('Rent Roll'!$C20-1,0),$C24*$D24/$C$1,IF(BE$3=EOMONTH('Rent Roll'!$D20,0),0,IF(NOT(BD24=0),NOT(Index_운영!BE46=0)*BD24*(1+$E24*Index_운영!BE178),$C24*$D24/$C$1*Index_운영!BE46))),0)</f>
        <v>0</v>
      </c>
      <c r="BF24" s="589">
        <f>IFERROR(IF(BF$3=EOMONTH('Rent Roll'!$C20-1,0),$C24*$D24/$C$1,IF(BF$3=EOMONTH('Rent Roll'!$D20,0),0,IF(NOT(BE24=0),NOT(Index_운영!BF46=0)*BE24*(1+$E24*Index_운영!BF178),$C24*$D24/$C$1*Index_운영!BF46))),0)</f>
        <v>0</v>
      </c>
      <c r="BG24" s="589">
        <f>IFERROR(IF(BG$3=EOMONTH('Rent Roll'!$C20-1,0),$C24*$D24/$C$1,IF(BG$3=EOMONTH('Rent Roll'!$D20,0),0,IF(NOT(BF24=0),NOT(Index_운영!BG46=0)*BF24*(1+$E24*Index_운영!BG178),$C24*$D24/$C$1*Index_운영!BG46))),0)</f>
        <v>0</v>
      </c>
      <c r="BH24" s="589">
        <f>IFERROR(IF(BH$3=EOMONTH('Rent Roll'!$C20-1,0),$C24*$D24/$C$1,IF(BH$3=EOMONTH('Rent Roll'!$D20,0),0,IF(NOT(BG24=0),NOT(Index_운영!BH46=0)*BG24*(1+$E24*Index_운영!BH178),$C24*$D24/$C$1*Index_운영!BH46))),0)</f>
        <v>0</v>
      </c>
      <c r="BI24" s="589">
        <f>IFERROR(IF(BI$3=EOMONTH('Rent Roll'!$C20-1,0),$C24*$D24/$C$1,IF(BI$3=EOMONTH('Rent Roll'!$D20,0),0,IF(NOT(BH24=0),NOT(Index_운영!BI46=0)*BH24*(1+$E24*Index_운영!BI178),$C24*$D24/$C$1*Index_운영!BI46))),0)</f>
        <v>0</v>
      </c>
      <c r="BJ24" s="589">
        <f>IFERROR(IF(BJ$3=EOMONTH('Rent Roll'!$C20-1,0),$C24*$D24/$C$1,IF(BJ$3=EOMONTH('Rent Roll'!$D20,0),0,IF(NOT(BI24=0),NOT(Index_운영!BJ46=0)*BI24*(1+$E24*Index_운영!BJ178),$C24*$D24/$C$1*Index_운영!BJ46))),0)</f>
        <v>0</v>
      </c>
      <c r="BK24" s="589">
        <f>IFERROR(IF(BK$3=EOMONTH('Rent Roll'!$C20-1,0),$C24*$D24/$C$1,IF(BK$3=EOMONTH('Rent Roll'!$D20,0),0,IF(NOT(BJ24=0),NOT(Index_운영!BK46=0)*BJ24*(1+$E24*Index_운영!BK178),$C24*$D24/$C$1*Index_운영!BK46))),0)</f>
        <v>0</v>
      </c>
      <c r="BL24" s="589">
        <f>IFERROR(IF(BL$3=EOMONTH('Rent Roll'!$C20-1,0),$C24*$D24/$C$1,IF(BL$3=EOMONTH('Rent Roll'!$D20,0),0,IF(NOT(BK24=0),NOT(Index_운영!BL46=0)*BK24*(1+$E24*Index_운영!BL178),$C24*$D24/$C$1*Index_운영!BL46))),0)</f>
        <v>0</v>
      </c>
      <c r="BM24" s="589">
        <f>IFERROR(IF(BM$3=EOMONTH('Rent Roll'!$C20-1,0),$C24*$D24/$C$1,IF(BM$3=EOMONTH('Rent Roll'!$D20,0),0,IF(NOT(BL24=0),NOT(Index_운영!BM46=0)*BL24*(1+$E24*Index_운영!BM178),$C24*$D24/$C$1*Index_운영!BM46))),0)</f>
        <v>0</v>
      </c>
      <c r="BN24" s="589">
        <f>IFERROR(IF(BN$3=EOMONTH('Rent Roll'!$C20-1,0),$C24*$D24/$C$1,IF(BN$3=EOMONTH('Rent Roll'!$D20,0),0,IF(NOT(BM24=0),NOT(Index_운영!BN46=0)*BM24*(1+$E24*Index_운영!BN178),$C24*$D24/$C$1*Index_운영!BN46))),0)</f>
        <v>0</v>
      </c>
      <c r="BO24" s="589">
        <f>IFERROR(IF(BO$3=EOMONTH('Rent Roll'!$C20-1,0),$C24*$D24/$C$1,IF(BO$3=EOMONTH('Rent Roll'!$D20,0),0,IF(NOT(BN24=0),NOT(Index_운영!BO46=0)*BN24*(1+$E24*Index_운영!BO178),$C24*$D24/$C$1*Index_운영!BO46))),0)</f>
        <v>0</v>
      </c>
      <c r="BP24" s="589">
        <f>IFERROR(IF(BP$3=EOMONTH('Rent Roll'!$C20-1,0),$C24*$D24/$C$1,IF(BP$3=EOMONTH('Rent Roll'!$D20,0),0,IF(NOT(BO24=0),NOT(Index_운영!BP46=0)*BO24*(1+$E24*Index_운영!BP178),$C24*$D24/$C$1*Index_운영!BP46))),0)</f>
        <v>0</v>
      </c>
      <c r="BQ24" s="589">
        <f>IFERROR(IF(BQ$3=EOMONTH('Rent Roll'!$C20-1,0),$C24*$D24/$C$1,IF(BQ$3=EOMONTH('Rent Roll'!$D20,0),0,IF(NOT(BP24=0),NOT(Index_운영!BQ46=0)*BP24*(1+$E24*Index_운영!BQ178),$C24*$D24/$C$1*Index_운영!BQ46))),0)</f>
        <v>0</v>
      </c>
      <c r="BR24" s="589">
        <f>IFERROR(IF(BR$3=EOMONTH('Rent Roll'!$C20-1,0),$C24*$D24/$C$1,IF(BR$3=EOMONTH('Rent Roll'!$D20,0),0,IF(NOT(BQ24=0),NOT(Index_운영!BR46=0)*BQ24*(1+$E24*Index_운영!BR178),$C24*$D24/$C$1*Index_운영!BR46))),0)</f>
        <v>0</v>
      </c>
      <c r="BS24" s="589">
        <f>IFERROR(IF(BS$3=EOMONTH('Rent Roll'!$C20-1,0),$C24*$D24/$C$1,IF(BS$3=EOMONTH('Rent Roll'!$D20,0),0,IF(NOT(BR24=0),NOT(Index_운영!BS46=0)*BR24*(1+$E24*Index_운영!BS178),$C24*$D24/$C$1*Index_운영!BS46))),0)</f>
        <v>0</v>
      </c>
      <c r="BT24" s="589">
        <f>IFERROR(IF(BT$3=EOMONTH('Rent Roll'!$C20-1,0),$C24*$D24/$C$1,IF(BT$3=EOMONTH('Rent Roll'!$D20,0),0,IF(NOT(BS24=0),NOT(Index_운영!BT46=0)*BS24*(1+$E24*Index_운영!BT178),$C24*$D24/$C$1*Index_운영!BT46))),0)</f>
        <v>0</v>
      </c>
      <c r="BU24" s="589">
        <f>IFERROR(IF(BU$3=EOMONTH('Rent Roll'!$C20-1,0),$C24*$D24/$C$1,IF(BU$3=EOMONTH('Rent Roll'!$D20,0),0,IF(NOT(BT24=0),NOT(Index_운영!BU46=0)*BT24*(1+$E24*Index_운영!BU178),$C24*$D24/$C$1*Index_운영!BU46))),0)</f>
        <v>0</v>
      </c>
      <c r="BV24" s="589">
        <f>IFERROR(IF(BV$3=EOMONTH('Rent Roll'!$C20-1,0),$C24*$D24/$C$1,IF(BV$3=EOMONTH('Rent Roll'!$D20,0),0,IF(NOT(BU24=0),NOT(Index_운영!BV46=0)*BU24*(1+$E24*Index_운영!BV178),$C24*$D24/$C$1*Index_운영!BV46))),0)</f>
        <v>0</v>
      </c>
      <c r="BW24" s="589">
        <f>IFERROR(IF(BW$3=EOMONTH('Rent Roll'!$C20-1,0),$C24*$D24/$C$1,IF(BW$3=EOMONTH('Rent Roll'!$D20,0),0,IF(NOT(BV24=0),NOT(Index_운영!BW46=0)*BV24*(1+$E24*Index_운영!BW178),$C24*$D24/$C$1*Index_운영!BW46))),0)</f>
        <v>0</v>
      </c>
      <c r="BX24" s="589">
        <f>IFERROR(IF(BX$3=EOMONTH('Rent Roll'!$C20-1,0),$C24*$D24/$C$1,IF(BX$3=EOMONTH('Rent Roll'!$D20,0),0,IF(NOT(BW24=0),NOT(Index_운영!BX46=0)*BW24*(1+$E24*Index_운영!BX178),$C24*$D24/$C$1*Index_운영!BX46))),0)</f>
        <v>0</v>
      </c>
      <c r="BY24" s="589">
        <f>IFERROR(IF(BY$3=EOMONTH('Rent Roll'!$C20-1,0),$C24*$D24/$C$1,IF(BY$3=EOMONTH('Rent Roll'!$D20,0),0,IF(NOT(BX24=0),NOT(Index_운영!BY46=0)*BX24*(1+$E24*Index_운영!BY178),$C24*$D24/$C$1*Index_운영!BY46))),0)</f>
        <v>0</v>
      </c>
      <c r="BZ24" s="589">
        <f>IFERROR(IF(BZ$3=EOMONTH('Rent Roll'!$C20-1,0),$C24*$D24/$C$1,IF(BZ$3=EOMONTH('Rent Roll'!$D20,0),0,IF(NOT(BY24=0),NOT(Index_운영!BZ46=0)*BY24*(1+$E24*Index_운영!BZ178),$C24*$D24/$C$1*Index_운영!BZ46))),0)</f>
        <v>0</v>
      </c>
      <c r="CA24" s="589">
        <f>IFERROR(IF(CA$3=EOMONTH('Rent Roll'!$C20-1,0),$C24*$D24/$C$1,IF(CA$3=EOMONTH('Rent Roll'!$D20,0),0,IF(NOT(BZ24=0),NOT(Index_운영!CA46=0)*BZ24*(1+$E24*Index_운영!CA178),$C24*$D24/$C$1*Index_운영!CA46))),0)</f>
        <v>0</v>
      </c>
      <c r="CB24" s="589">
        <f>IFERROR(IF(CB$3=EOMONTH('Rent Roll'!$C20-1,0),$C24*$D24/$C$1,IF(CB$3=EOMONTH('Rent Roll'!$D20,0),0,IF(NOT(CA24=0),NOT(Index_운영!CB46=0)*CA24*(1+$E24*Index_운영!CB178),$C24*$D24/$C$1*Index_운영!CB46))),0)</f>
        <v>0</v>
      </c>
      <c r="CC24" s="589">
        <f>IFERROR(IF(CC$3=EOMONTH('Rent Roll'!$C20-1,0),$C24*$D24/$C$1,IF(CC$3=EOMONTH('Rent Roll'!$D20,0),0,IF(NOT(CB24=0),NOT(Index_운영!CC46=0)*CB24*(1+$E24*Index_운영!CC178),$C24*$D24/$C$1*Index_운영!CC46))),0)</f>
        <v>0</v>
      </c>
      <c r="CD24" s="589">
        <f>IFERROR(IF(CD$3=EOMONTH('Rent Roll'!$C20-1,0),$C24*$D24/$C$1,IF(CD$3=EOMONTH('Rent Roll'!$D20,0),0,IF(NOT(CC24=0),NOT(Index_운영!CD46=0)*CC24*(1+$E24*Index_운영!CD178),$C24*$D24/$C$1*Index_운영!CD46))),0)</f>
        <v>0</v>
      </c>
      <c r="CE24" s="589">
        <f>IFERROR(IF(CE$3=EOMONTH('Rent Roll'!$C20-1,0),$C24*$D24/$C$1,IF(CE$3=EOMONTH('Rent Roll'!$D20,0),0,IF(NOT(CD24=0),NOT(Index_운영!CE46=0)*CD24*(1+$E24*Index_운영!CE178),$C24*$D24/$C$1*Index_운영!CE46))),0)</f>
        <v>0</v>
      </c>
      <c r="CF24" s="589">
        <f>IFERROR(IF(CF$3=EOMONTH('Rent Roll'!$C20-1,0),$C24*$D24/$C$1,IF(CF$3=EOMONTH('Rent Roll'!$D20,0),0,IF(NOT(CE24=0),NOT(Index_운영!CF46=0)*CE24*(1+$E24*Index_운영!CF178),$C24*$D24/$C$1*Index_운영!CF46))),0)</f>
        <v>0</v>
      </c>
      <c r="CG24" s="589">
        <f>IFERROR(IF(CG$3=EOMONTH('Rent Roll'!$C20-1,0),$C24*$D24/$C$1,IF(CG$3=EOMONTH('Rent Roll'!$D20,0),0,IF(NOT(CF24=0),NOT(Index_운영!CG46=0)*CF24*(1+$E24*Index_운영!CG178),$C24*$D24/$C$1*Index_운영!CG46))),0)</f>
        <v>0</v>
      </c>
      <c r="CH24" s="589">
        <f>IFERROR(IF(CH$3=EOMONTH('Rent Roll'!$C20-1,0),$C24*$D24/$C$1,IF(CH$3=EOMONTH('Rent Roll'!$D20,0),0,IF(NOT(CG24=0),NOT(Index_운영!CH46=0)*CG24*(1+$E24*Index_운영!CH178),$C24*$D24/$C$1*Index_운영!CH46))),0)</f>
        <v>0</v>
      </c>
      <c r="CI24" s="589">
        <f>IFERROR(IF(CI$3=EOMONTH('Rent Roll'!$C20-1,0),$C24*$D24/$C$1,IF(CI$3=EOMONTH('Rent Roll'!$D20,0),0,IF(NOT(CH24=0),NOT(Index_운영!CI46=0)*CH24*(1+$E24*Index_운영!CI178),$C24*$D24/$C$1*Index_운영!CI46))),0)</f>
        <v>0</v>
      </c>
      <c r="CJ24" s="589">
        <f>IFERROR(IF(CJ$3=EOMONTH('Rent Roll'!$C20-1,0),$C24*$D24/$C$1,IF(CJ$3=EOMONTH('Rent Roll'!$D20,0),0,IF(NOT(CI24=0),NOT(Index_운영!CJ46=0)*CI24*(1+$E24*Index_운영!CJ178),$C24*$D24/$C$1*Index_운영!CJ46))),0)</f>
        <v>0</v>
      </c>
      <c r="CK24" s="589">
        <f>IFERROR(IF(CK$3=EOMONTH('Rent Roll'!$C20-1,0),$C24*$D24/$C$1,IF(CK$3=EOMONTH('Rent Roll'!$D20,0),0,IF(NOT(CJ24=0),NOT(Index_운영!CK46=0)*CJ24*(1+$E24*Index_운영!CK178),$C24*$D24/$C$1*Index_운영!CK46))),0)</f>
        <v>0</v>
      </c>
      <c r="CL24" s="589">
        <f>IFERROR(IF(CL$3=EOMONTH('Rent Roll'!$C20-1,0),$C24*$D24/$C$1,IF(CL$3=EOMONTH('Rent Roll'!$D20,0),0,IF(NOT(CK24=0),NOT(Index_운영!CL46=0)*CK24*(1+$E24*Index_운영!CL178),$C24*$D24/$C$1*Index_운영!CL46))),0)</f>
        <v>0</v>
      </c>
      <c r="CM24" s="589">
        <f>IFERROR(IF(CM$3=EOMONTH('Rent Roll'!$C20-1,0),$C24*$D24/$C$1,IF(CM$3=EOMONTH('Rent Roll'!$D20,0),0,IF(NOT(CL24=0),NOT(Index_운영!CM46=0)*CL24*(1+$E24*Index_운영!CM178),$C24*$D24/$C$1*Index_운영!CM46))),0)</f>
        <v>0</v>
      </c>
      <c r="CN24" s="589">
        <f>IFERROR(IF(CN$3=EOMONTH('Rent Roll'!$C20-1,0),$C24*$D24/$C$1,IF(CN$3=EOMONTH('Rent Roll'!$D20,0),0,IF(NOT(CM24=0),NOT(Index_운영!CN46=0)*CM24*(1+$E24*Index_운영!CN178),$C24*$D24/$C$1*Index_운영!CN46))),0)</f>
        <v>0</v>
      </c>
      <c r="CO24" s="589">
        <f>IFERROR(IF(CO$3=EOMONTH('Rent Roll'!$C20-1,0),$C24*$D24/$C$1,IF(CO$3=EOMONTH('Rent Roll'!$D20,0),0,IF(NOT(CN24=0),NOT(Index_운영!CO46=0)*CN24*(1+$E24*Index_운영!CO178),$C24*$D24/$C$1*Index_운영!CO46))),0)</f>
        <v>0</v>
      </c>
      <c r="CP24" s="589">
        <f>IFERROR(IF(CP$3=EOMONTH('Rent Roll'!$C20-1,0),$C24*$D24/$C$1,IF(CP$3=EOMONTH('Rent Roll'!$D20,0),0,IF(NOT(CO24=0),NOT(Index_운영!CP46=0)*CO24*(1+$E24*Index_운영!CP178),$C24*$D24/$C$1*Index_운영!CP46))),0)</f>
        <v>0</v>
      </c>
      <c r="CQ24" s="589">
        <f>IFERROR(IF(CQ$3=EOMONTH('Rent Roll'!$C20-1,0),$C24*$D24/$C$1,IF(CQ$3=EOMONTH('Rent Roll'!$D20,0),0,IF(NOT(CP24=0),NOT(Index_운영!CQ46=0)*CP24*(1+$E24*Index_운영!CQ178),$C24*$D24/$C$1*Index_운영!CQ46))),0)</f>
        <v>0</v>
      </c>
      <c r="CR24" s="589">
        <f>IFERROR(IF(CR$3=EOMONTH('Rent Roll'!$C20-1,0),$C24*$D24/$C$1,IF(CR$3=EOMONTH('Rent Roll'!$D20,0),0,IF(NOT(CQ24=0),NOT(Index_운영!CR46=0)*CQ24*(1+$E24*Index_운영!CR178),$C24*$D24/$C$1*Index_운영!CR46))),0)</f>
        <v>0</v>
      </c>
      <c r="CS24" s="589">
        <f>IFERROR(IF(CS$3=EOMONTH('Rent Roll'!$C20-1,0),$C24*$D24/$C$1,IF(CS$3=EOMONTH('Rent Roll'!$D20,0),0,IF(NOT(CR24=0),NOT(Index_운영!CS46=0)*CR24*(1+$E24*Index_운영!CS178),$C24*$D24/$C$1*Index_운영!CS46))),0)</f>
        <v>0</v>
      </c>
      <c r="CT24" s="589">
        <f>IFERROR(IF(CT$3=EOMONTH('Rent Roll'!$C20-1,0),$C24*$D24/$C$1,IF(CT$3=EOMONTH('Rent Roll'!$D20,0),0,IF(NOT(CS24=0),NOT(Index_운영!CT46=0)*CS24*(1+$E24*Index_운영!CT178),$C24*$D24/$C$1*Index_운영!CT46))),0)</f>
        <v>0</v>
      </c>
      <c r="CU24" s="589">
        <f>IFERROR(IF(CU$3=EOMONTH('Rent Roll'!$C20-1,0),$C24*$D24/$C$1,IF(CU$3=EOMONTH('Rent Roll'!$D20,0),0,IF(NOT(CT24=0),NOT(Index_운영!CU46=0)*CT24*(1+$E24*Index_운영!CU178),$C24*$D24/$C$1*Index_운영!CU46))),0)</f>
        <v>0</v>
      </c>
      <c r="CV24" s="589">
        <f>IFERROR(IF(CV$3=EOMONTH('Rent Roll'!$C20-1,0),$C24*$D24/$C$1,IF(CV$3=EOMONTH('Rent Roll'!$D20,0),0,IF(NOT(CU24=0),NOT(Index_운영!CV46=0)*CU24*(1+$E24*Index_운영!CV178),$C24*$D24/$C$1*Index_운영!CV46))),0)</f>
        <v>0</v>
      </c>
      <c r="CW24" s="589">
        <f>IFERROR(IF(CW$3=EOMONTH('Rent Roll'!$C20-1,0),$C24*$D24/$C$1,IF(CW$3=EOMONTH('Rent Roll'!$D20,0),0,IF(NOT(CV24=0),NOT(Index_운영!CW46=0)*CV24*(1+$E24*Index_운영!CW178),$C24*$D24/$C$1*Index_운영!CW46))),0)</f>
        <v>0</v>
      </c>
      <c r="CX24" s="589">
        <f>IFERROR(IF(CX$3=EOMONTH('Rent Roll'!$C20-1,0),$C24*$D24/$C$1,IF(CX$3=EOMONTH('Rent Roll'!$D20,0),0,IF(NOT(CW24=0),NOT(Index_운영!CX46=0)*CW24*(1+$E24*Index_운영!CX178),$C24*$D24/$C$1*Index_운영!CX46))),0)</f>
        <v>0</v>
      </c>
      <c r="CY24" s="589">
        <f>IFERROR(IF(CY$3=EOMONTH('Rent Roll'!$C20-1,0),$C24*$D24/$C$1,IF(CY$3=EOMONTH('Rent Roll'!$D20,0),0,IF(NOT(CX24=0),NOT(Index_운영!CY46=0)*CX24*(1+$E24*Index_운영!CY178),$C24*$D24/$C$1*Index_운영!CY46))),0)</f>
        <v>0</v>
      </c>
      <c r="CZ24" s="589">
        <f>IFERROR(IF(CZ$3=EOMONTH('Rent Roll'!$C20-1,0),$C24*$D24/$C$1,IF(CZ$3=EOMONTH('Rent Roll'!$D20,0),0,IF(NOT(CY24=0),NOT(Index_운영!CZ46=0)*CY24*(1+$E24*Index_운영!CZ178),$C24*$D24/$C$1*Index_운영!CZ46))),0)</f>
        <v>0</v>
      </c>
      <c r="DA24" s="589">
        <f>IFERROR(IF(DA$3=EOMONTH('Rent Roll'!$C20-1,0),$C24*$D24/$C$1,IF(DA$3=EOMONTH('Rent Roll'!$D20,0),0,IF(NOT(CZ24=0),NOT(Index_운영!DA46=0)*CZ24*(1+$E24*Index_운영!DA178),$C24*$D24/$C$1*Index_운영!DA46))),0)</f>
        <v>0</v>
      </c>
      <c r="DB24" s="589">
        <f>IFERROR(IF(DB$3=EOMONTH('Rent Roll'!$C20-1,0),$C24*$D24/$C$1,IF(DB$3=EOMONTH('Rent Roll'!$D20,0),0,IF(NOT(DA24=0),NOT(Index_운영!DB46=0)*DA24*(1+$E24*Index_운영!DB178),$C24*$D24/$C$1*Index_운영!DB46))),0)</f>
        <v>0</v>
      </c>
      <c r="DC24" s="589">
        <f>IFERROR(IF(DC$3=EOMONTH('Rent Roll'!$C20-1,0),$C24*$D24/$C$1,IF(DC$3=EOMONTH('Rent Roll'!$D20,0),0,IF(NOT(DB24=0),NOT(Index_운영!DC46=0)*DB24*(1+$E24*Index_운영!DC178),$C24*$D24/$C$1*Index_운영!DC46))),0)</f>
        <v>0</v>
      </c>
      <c r="DD24" s="589">
        <f>IFERROR(IF(DD$3=EOMONTH('Rent Roll'!$C20-1,0),$C24*$D24/$C$1,IF(DD$3=EOMONTH('Rent Roll'!$D20,0),0,IF(NOT(DC24=0),NOT(Index_운영!DD46=0)*DC24*(1+$E24*Index_운영!DD178),$C24*$D24/$C$1*Index_운영!DD46))),0)</f>
        <v>0</v>
      </c>
      <c r="DE24" s="589">
        <f>IFERROR(IF(DE$3=EOMONTH('Rent Roll'!$C20-1,0),$C24*$D24/$C$1,IF(DE$3=EOMONTH('Rent Roll'!$D20,0),0,IF(NOT(DD24=0),NOT(Index_운영!DE46=0)*DD24*(1+$E24*Index_운영!DE178),$C24*$D24/$C$1*Index_운영!DE46))),0)</f>
        <v>0</v>
      </c>
      <c r="DF24" s="589">
        <f>IFERROR(IF(DF$3=EOMONTH('Rent Roll'!$C20-1,0),$C24*$D24/$C$1,IF(DF$3=EOMONTH('Rent Roll'!$D20,0),0,IF(NOT(DE24=0),NOT(Index_운영!DF46=0)*DE24*(1+$E24*Index_운영!DF178),$C24*$D24/$C$1*Index_운영!DF46))),0)</f>
        <v>0</v>
      </c>
      <c r="DG24" s="589">
        <f>IFERROR(IF(DG$3=EOMONTH('Rent Roll'!$C20-1,0),$C24*$D24/$C$1,IF(DG$3=EOMONTH('Rent Roll'!$D20,0),0,IF(NOT(DF24=0),NOT(Index_운영!DG46=0)*DF24*(1+$E24*Index_운영!DG178),$C24*$D24/$C$1*Index_운영!DG46))),0)</f>
        <v>0</v>
      </c>
      <c r="DH24" s="589">
        <f>IFERROR(IF(DH$3=EOMONTH('Rent Roll'!$C20-1,0),$C24*$D24/$C$1,IF(DH$3=EOMONTH('Rent Roll'!$D20,0),0,IF(NOT(DG24=0),NOT(Index_운영!DH46=0)*DG24*(1+$E24*Index_운영!DH178),$C24*$D24/$C$1*Index_운영!DH46))),0)</f>
        <v>0</v>
      </c>
      <c r="DI24" s="589">
        <f>IFERROR(IF(DI$3=EOMONTH('Rent Roll'!$C20-1,0),$C24*$D24/$C$1,IF(DI$3=EOMONTH('Rent Roll'!$D20,0),0,IF(NOT(DH24=0),NOT(Index_운영!DI46=0)*DH24*(1+$E24*Index_운영!DI178),$C24*$D24/$C$1*Index_운영!DI46))),0)</f>
        <v>0</v>
      </c>
      <c r="DJ24" s="589">
        <f>IFERROR(IF(DJ$3=EOMONTH('Rent Roll'!$C20-1,0),$C24*$D24/$C$1,IF(DJ$3=EOMONTH('Rent Roll'!$D20,0),0,IF(NOT(DI24=0),NOT(Index_운영!DJ46=0)*DI24*(1+$E24*Index_운영!DJ178),$C24*$D24/$C$1*Index_운영!DJ46))),0)</f>
        <v>0</v>
      </c>
      <c r="DK24" s="589">
        <f>IFERROR(IF(DK$3=EOMONTH('Rent Roll'!$C20-1,0),$C24*$D24/$C$1,IF(DK$3=EOMONTH('Rent Roll'!$D20,0),0,IF(NOT(DJ24=0),NOT(Index_운영!DK46=0)*DJ24*(1+$E24*Index_운영!DK178),$C24*$D24/$C$1*Index_운영!DK46))),0)</f>
        <v>0</v>
      </c>
      <c r="DL24" s="589">
        <f>IFERROR(IF(DL$3=EOMONTH('Rent Roll'!$C20-1,0),$C24*$D24/$C$1,IF(DL$3=EOMONTH('Rent Roll'!$D20,0),0,IF(NOT(DK24=0),NOT(Index_운영!DL46=0)*DK24*(1+$E24*Index_운영!DL178),$C24*$D24/$C$1*Index_운영!DL46))),0)</f>
        <v>0</v>
      </c>
      <c r="DM24" s="589">
        <f>IFERROR(IF(DM$3=EOMONTH('Rent Roll'!$C20-1,0),$C24*$D24/$C$1,IF(DM$3=EOMONTH('Rent Roll'!$D20,0),0,IF(NOT(DL24=0),NOT(Index_운영!DM46=0)*DL24*(1+$E24*Index_운영!DM178),$C24*$D24/$C$1*Index_운영!DM46))),0)</f>
        <v>0</v>
      </c>
      <c r="DN24" s="589">
        <f>IFERROR(IF(DN$3=EOMONTH('Rent Roll'!$C20-1,0),$C24*$D24/$C$1,IF(DN$3=EOMONTH('Rent Roll'!$D20,0),0,IF(NOT(DM24=0),NOT(Index_운영!DN46=0)*DM24*(1+$E24*Index_운영!DN178),$C24*$D24/$C$1*Index_운영!DN46))),0)</f>
        <v>0</v>
      </c>
      <c r="DO24" s="589">
        <f>IFERROR(IF(DO$3=EOMONTH('Rent Roll'!$C20-1,0),$C24*$D24/$C$1,IF(DO$3=EOMONTH('Rent Roll'!$D20,0),0,IF(NOT(DN24=0),NOT(Index_운영!DO46=0)*DN24*(1+$E24*Index_운영!DO178),$C24*$D24/$C$1*Index_운영!DO46))),0)</f>
        <v>0</v>
      </c>
      <c r="DP24" s="589">
        <f>IFERROR(IF(DP$3=EOMONTH('Rent Roll'!$C20-1,0),$C24*$D24/$C$1,IF(DP$3=EOMONTH('Rent Roll'!$D20,0),0,IF(NOT(DO24=0),NOT(Index_운영!DP46=0)*DO24*(1+$E24*Index_운영!DP178),$C24*$D24/$C$1*Index_운영!DP46))),0)</f>
        <v>0</v>
      </c>
      <c r="DQ24" s="589">
        <f>IFERROR(IF(DQ$3=EOMONTH('Rent Roll'!$C20-1,0),$C24*$D24/$C$1,IF(DQ$3=EOMONTH('Rent Roll'!$D20,0),0,IF(NOT(DP24=0),NOT(Index_운영!DQ46=0)*DP24*(1+$E24*Index_운영!DQ178),$C24*$D24/$C$1*Index_운영!DQ46))),0)</f>
        <v>0</v>
      </c>
      <c r="DR24" s="589">
        <f>IFERROR(IF(DR$3=EOMONTH('Rent Roll'!$C20-1,0),$C24*$D24/$C$1,IF(DR$3=EOMONTH('Rent Roll'!$D20,0),0,IF(NOT(DQ24=0),NOT(Index_운영!DR46=0)*DQ24*(1+$E24*Index_운영!DR178),$C24*$D24/$C$1*Index_운영!DR46))),0)</f>
        <v>0</v>
      </c>
      <c r="DS24" s="589">
        <f>IFERROR(IF(DS$3=EOMONTH('Rent Roll'!$C20-1,0),$C24*$D24/$C$1,IF(DS$3=EOMONTH('Rent Roll'!$D20,0),0,IF(NOT(DR24=0),NOT(Index_운영!DS46=0)*DR24*(1+$E24*Index_운영!DS178),$C24*$D24/$C$1*Index_운영!DS46))),0)</f>
        <v>0</v>
      </c>
      <c r="DT24" s="589">
        <f>IFERROR(IF(DT$3=EOMONTH('Rent Roll'!$C20-1,0),$C24*$D24/$C$1,IF(DT$3=EOMONTH('Rent Roll'!$D20,0),0,IF(NOT(DS24=0),NOT(Index_운영!DT46=0)*DS24*(1+$E24*Index_운영!DT178),$C24*$D24/$C$1*Index_운영!DT46))),0)</f>
        <v>0</v>
      </c>
      <c r="DU24" s="589">
        <f>IFERROR(IF(DU$3=EOMONTH('Rent Roll'!$C20-1,0),$C24*$D24/$C$1,IF(DU$3=EOMONTH('Rent Roll'!$D20,0),0,IF(NOT(DT24=0),NOT(Index_운영!DU46=0)*DT24*(1+$E24*Index_운영!DU178),$C24*$D24/$C$1*Index_운영!DU46))),0)</f>
        <v>0</v>
      </c>
      <c r="DV24" s="589">
        <f>IFERROR(IF(DV$3=EOMONTH('Rent Roll'!$C20-1,0),$C24*$D24/$C$1,IF(DV$3=EOMONTH('Rent Roll'!$D20,0),0,IF(NOT(DU24=0),NOT(Index_운영!DV46=0)*DU24*(1+$E24*Index_운영!DV178),$C24*$D24/$C$1*Index_운영!DV46))),0)</f>
        <v>0</v>
      </c>
    </row>
    <row r="25" spans="1:126" s="485" customFormat="1" outlineLevel="1" x14ac:dyDescent="0.4">
      <c r="A25" s="737"/>
      <c r="B25" s="464">
        <f>'Rent Roll'!$B21</f>
        <v>0</v>
      </c>
      <c r="C25" s="1219">
        <f>'Rent Roll'!$K21</f>
        <v>0</v>
      </c>
      <c r="D25" s="1220">
        <f>'Rent Roll'!$M21</f>
        <v>0</v>
      </c>
      <c r="E25" s="1221">
        <f>'Rent Roll'!$N21</f>
        <v>0</v>
      </c>
      <c r="F25" s="588">
        <f>IFERROR(IF(F$3=EOMONTH('Rent Roll'!$C21-1,0),$C25*$D25/$C$1,IF(F$3=EOMONTH('Rent Roll'!$D21,0),0,IF(NOT(E25=0),NOT(Index_운영!F47=0)*E25*(1+$E25*Index_운영!F179),$C25*$D25/$C$1*Index_운영!F47))),0)</f>
        <v>0</v>
      </c>
      <c r="G25" s="589">
        <f>IFERROR(IF(G$3=EOMONTH('Rent Roll'!$C21-1,0),$C25*$D25/$C$1,IF(G$3=EOMONTH('Rent Roll'!$D21,0),0,IF(NOT(F25=0),NOT(Index_운영!G47=0)*F25*(1+$E25*Index_운영!G179),$C25*$D25/$C$1*Index_운영!G47))),0)</f>
        <v>0</v>
      </c>
      <c r="H25" s="589">
        <f>IFERROR(IF(H$3=EOMONTH('Rent Roll'!$C21-1,0),$C25*$D25/$C$1,IF(H$3=EOMONTH('Rent Roll'!$D21,0),0,IF(NOT(G25=0),NOT(Index_운영!H47=0)*G25*(1+$E25*Index_운영!H179),$C25*$D25/$C$1*Index_운영!H47))),0)</f>
        <v>0</v>
      </c>
      <c r="I25" s="589">
        <f>IFERROR(IF(I$3=EOMONTH('Rent Roll'!$C21-1,0),$C25*$D25/$C$1,IF(I$3=EOMONTH('Rent Roll'!$D21,0),0,IF(NOT(H25=0),NOT(Index_운영!I47=0)*H25*(1+$E25*Index_운영!I179),$C25*$D25/$C$1*Index_운영!I47))),0)</f>
        <v>0</v>
      </c>
      <c r="J25" s="589">
        <f>IFERROR(IF(J$3=EOMONTH('Rent Roll'!$C21-1,0),$C25*$D25/$C$1,IF(J$3=EOMONTH('Rent Roll'!$D21,0),0,IF(NOT(I25=0),NOT(Index_운영!J47=0)*I25*(1+$E25*Index_운영!J179),$C25*$D25/$C$1*Index_운영!J47))),0)</f>
        <v>0</v>
      </c>
      <c r="K25" s="589">
        <f>IFERROR(IF(K$3=EOMONTH('Rent Roll'!$C21-1,0),$C25*$D25/$C$1,IF(K$3=EOMONTH('Rent Roll'!$D21,0),0,IF(NOT(J25=0),NOT(Index_운영!K47=0)*J25*(1+$E25*Index_운영!K179),$C25*$D25/$C$1*Index_운영!K47))),0)</f>
        <v>0</v>
      </c>
      <c r="L25" s="589">
        <f>IFERROR(IF(L$3=EOMONTH('Rent Roll'!$C21-1,0),$C25*$D25/$C$1,IF(L$3=EOMONTH('Rent Roll'!$D21,0),0,IF(NOT(K25=0),NOT(Index_운영!L47=0)*K25*(1+$E25*Index_운영!L179),$C25*$D25/$C$1*Index_운영!L47))),0)</f>
        <v>0</v>
      </c>
      <c r="M25" s="589">
        <f>IFERROR(IF(M$3=EOMONTH('Rent Roll'!$C21-1,0),$C25*$D25/$C$1,IF(M$3=EOMONTH('Rent Roll'!$D21,0),0,IF(NOT(L25=0),NOT(Index_운영!M47=0)*L25*(1+$E25*Index_운영!M179),$C25*$D25/$C$1*Index_운영!M47))),0)</f>
        <v>0</v>
      </c>
      <c r="N25" s="589">
        <f>IFERROR(IF(N$3=EOMONTH('Rent Roll'!$C21-1,0),$C25*$D25/$C$1,IF(N$3=EOMONTH('Rent Roll'!$D21,0),0,IF(NOT(M25=0),NOT(Index_운영!N47=0)*M25*(1+$E25*Index_운영!N179),$C25*$D25/$C$1*Index_운영!N47))),0)</f>
        <v>0</v>
      </c>
      <c r="O25" s="589">
        <f>IFERROR(IF(O$3=EOMONTH('Rent Roll'!$C21-1,0),$C25*$D25/$C$1,IF(O$3=EOMONTH('Rent Roll'!$D21,0),0,IF(NOT(N25=0),NOT(Index_운영!O47=0)*N25*(1+$E25*Index_운영!O179),$C25*$D25/$C$1*Index_운영!O47))),0)</f>
        <v>0</v>
      </c>
      <c r="P25" s="589">
        <f>IFERROR(IF(P$3=EOMONTH('Rent Roll'!$C21-1,0),$C25*$D25/$C$1,IF(P$3=EOMONTH('Rent Roll'!$D21,0),0,IF(NOT(O25=0),NOT(Index_운영!P47=0)*O25*(1+$E25*Index_운영!P179),$C25*$D25/$C$1*Index_운영!P47))),0)</f>
        <v>0</v>
      </c>
      <c r="Q25" s="589">
        <f>IFERROR(IF(Q$3=EOMONTH('Rent Roll'!$C21-1,0),$C25*$D25/$C$1,IF(Q$3=EOMONTH('Rent Roll'!$D21,0),0,IF(NOT(P25=0),NOT(Index_운영!Q47=0)*P25*(1+$E25*Index_운영!Q179),$C25*$D25/$C$1*Index_운영!Q47))),0)</f>
        <v>0</v>
      </c>
      <c r="R25" s="589">
        <f>IFERROR(IF(R$3=EOMONTH('Rent Roll'!$C21-1,0),$C25*$D25/$C$1,IF(R$3=EOMONTH('Rent Roll'!$D21,0),0,IF(NOT(Q25=0),NOT(Index_운영!R47=0)*Q25*(1+$E25*Index_운영!R179),$C25*$D25/$C$1*Index_운영!R47))),0)</f>
        <v>0</v>
      </c>
      <c r="S25" s="589">
        <f>IFERROR(IF(S$3=EOMONTH('Rent Roll'!$C21-1,0),$C25*$D25/$C$1,IF(S$3=EOMONTH('Rent Roll'!$D21,0),0,IF(NOT(R25=0),NOT(Index_운영!S47=0)*R25*(1+$E25*Index_운영!S179),$C25*$D25/$C$1*Index_운영!S47))),0)</f>
        <v>0</v>
      </c>
      <c r="T25" s="589">
        <f>IFERROR(IF(T$3=EOMONTH('Rent Roll'!$C21-1,0),$C25*$D25/$C$1,IF(T$3=EOMONTH('Rent Roll'!$D21,0),0,IF(NOT(S25=0),NOT(Index_운영!T47=0)*S25*(1+$E25*Index_운영!T179),$C25*$D25/$C$1*Index_운영!T47))),0)</f>
        <v>0</v>
      </c>
      <c r="U25" s="589">
        <f>IFERROR(IF(U$3=EOMONTH('Rent Roll'!$C21-1,0),$C25*$D25/$C$1,IF(U$3=EOMONTH('Rent Roll'!$D21,0),0,IF(NOT(T25=0),NOT(Index_운영!U47=0)*T25*(1+$E25*Index_운영!U179),$C25*$D25/$C$1*Index_운영!U47))),0)</f>
        <v>0</v>
      </c>
      <c r="V25" s="589">
        <f>IFERROR(IF(V$3=EOMONTH('Rent Roll'!$C21-1,0),$C25*$D25/$C$1,IF(V$3=EOMONTH('Rent Roll'!$D21,0),0,IF(NOT(U25=0),NOT(Index_운영!V47=0)*U25*(1+$E25*Index_운영!V179),$C25*$D25/$C$1*Index_운영!V47))),0)</f>
        <v>0</v>
      </c>
      <c r="W25" s="589">
        <f>IFERROR(IF(W$3=EOMONTH('Rent Roll'!$C21-1,0),$C25*$D25/$C$1,IF(W$3=EOMONTH('Rent Roll'!$D21,0),0,IF(NOT(V25=0),NOT(Index_운영!W47=0)*V25*(1+$E25*Index_운영!W179),$C25*$D25/$C$1*Index_운영!W47))),0)</f>
        <v>0</v>
      </c>
      <c r="X25" s="589">
        <f>IFERROR(IF(X$3=EOMONTH('Rent Roll'!$C21-1,0),$C25*$D25/$C$1,IF(X$3=EOMONTH('Rent Roll'!$D21,0),0,IF(NOT(W25=0),NOT(Index_운영!X47=0)*W25*(1+$E25*Index_운영!X179),$C25*$D25/$C$1*Index_운영!X47))),0)</f>
        <v>0</v>
      </c>
      <c r="Y25" s="589">
        <f>IFERROR(IF(Y$3=EOMONTH('Rent Roll'!$C21-1,0),$C25*$D25/$C$1,IF(Y$3=EOMONTH('Rent Roll'!$D21,0),0,IF(NOT(X25=0),NOT(Index_운영!Y47=0)*X25*(1+$E25*Index_운영!Y179),$C25*$D25/$C$1*Index_운영!Y47))),0)</f>
        <v>0</v>
      </c>
      <c r="Z25" s="589">
        <f>IFERROR(IF(Z$3=EOMONTH('Rent Roll'!$C21-1,0),$C25*$D25/$C$1,IF(Z$3=EOMONTH('Rent Roll'!$D21,0),0,IF(NOT(Y25=0),NOT(Index_운영!Z47=0)*Y25*(1+$E25*Index_운영!Z179),$C25*$D25/$C$1*Index_운영!Z47))),0)</f>
        <v>0</v>
      </c>
      <c r="AA25" s="589">
        <f>IFERROR(IF(AA$3=EOMONTH('Rent Roll'!$C21-1,0),$C25*$D25/$C$1,IF(AA$3=EOMONTH('Rent Roll'!$D21,0),0,IF(NOT(Z25=0),NOT(Index_운영!AA47=0)*Z25*(1+$E25*Index_운영!AA179),$C25*$D25/$C$1*Index_운영!AA47))),0)</f>
        <v>0</v>
      </c>
      <c r="AB25" s="589">
        <f>IFERROR(IF(AB$3=EOMONTH('Rent Roll'!$C21-1,0),$C25*$D25/$C$1,IF(AB$3=EOMONTH('Rent Roll'!$D21,0),0,IF(NOT(AA25=0),NOT(Index_운영!AB47=0)*AA25*(1+$E25*Index_운영!AB179),$C25*$D25/$C$1*Index_운영!AB47))),0)</f>
        <v>0</v>
      </c>
      <c r="AC25" s="589">
        <f>IFERROR(IF(AC$3=EOMONTH('Rent Roll'!$C21-1,0),$C25*$D25/$C$1,IF(AC$3=EOMONTH('Rent Roll'!$D21,0),0,IF(NOT(AB25=0),NOT(Index_운영!AC47=0)*AB25*(1+$E25*Index_운영!AC179),$C25*$D25/$C$1*Index_운영!AC47))),0)</f>
        <v>0</v>
      </c>
      <c r="AD25" s="589">
        <f>IFERROR(IF(AD$3=EOMONTH('Rent Roll'!$C21-1,0),$C25*$D25/$C$1,IF(AD$3=EOMONTH('Rent Roll'!$D21,0),0,IF(NOT(AC25=0),NOT(Index_운영!AD47=0)*AC25*(1+$E25*Index_운영!AD179),$C25*$D25/$C$1*Index_운영!AD47))),0)</f>
        <v>0</v>
      </c>
      <c r="AE25" s="589">
        <f>IFERROR(IF(AE$3=EOMONTH('Rent Roll'!$C21-1,0),$C25*$D25/$C$1,IF(AE$3=EOMONTH('Rent Roll'!$D21,0),0,IF(NOT(AD25=0),NOT(Index_운영!AE47=0)*AD25*(1+$E25*Index_운영!AE179),$C25*$D25/$C$1*Index_운영!AE47))),0)</f>
        <v>0</v>
      </c>
      <c r="AF25" s="589">
        <f>IFERROR(IF(AF$3=EOMONTH('Rent Roll'!$C21-1,0),$C25*$D25/$C$1,IF(AF$3=EOMONTH('Rent Roll'!$D21,0),0,IF(NOT(AE25=0),NOT(Index_운영!AF47=0)*AE25*(1+$E25*Index_운영!AF179),$C25*$D25/$C$1*Index_운영!AF47))),0)</f>
        <v>0</v>
      </c>
      <c r="AG25" s="589">
        <f>IFERROR(IF(AG$3=EOMONTH('Rent Roll'!$C21-1,0),$C25*$D25/$C$1,IF(AG$3=EOMONTH('Rent Roll'!$D21,0),0,IF(NOT(AF25=0),NOT(Index_운영!AG47=0)*AF25*(1+$E25*Index_운영!AG179),$C25*$D25/$C$1*Index_운영!AG47))),0)</f>
        <v>0</v>
      </c>
      <c r="AH25" s="589">
        <f>IFERROR(IF(AH$3=EOMONTH('Rent Roll'!$C21-1,0),$C25*$D25/$C$1,IF(AH$3=EOMONTH('Rent Roll'!$D21,0),0,IF(NOT(AG25=0),NOT(Index_운영!AH47=0)*AG25*(1+$E25*Index_운영!AH179),$C25*$D25/$C$1*Index_운영!AH47))),0)</f>
        <v>0</v>
      </c>
      <c r="AI25" s="589">
        <f>IFERROR(IF(AI$3=EOMONTH('Rent Roll'!$C21-1,0),$C25*$D25/$C$1,IF(AI$3=EOMONTH('Rent Roll'!$D21,0),0,IF(NOT(AH25=0),NOT(Index_운영!AI47=0)*AH25*(1+$E25*Index_운영!AI179),$C25*$D25/$C$1*Index_운영!AI47))),0)</f>
        <v>0</v>
      </c>
      <c r="AJ25" s="589">
        <f>IFERROR(IF(AJ$3=EOMONTH('Rent Roll'!$C21-1,0),$C25*$D25/$C$1,IF(AJ$3=EOMONTH('Rent Roll'!$D21,0),0,IF(NOT(AI25=0),NOT(Index_운영!AJ47=0)*AI25*(1+$E25*Index_운영!AJ179),$C25*$D25/$C$1*Index_운영!AJ47))),0)</f>
        <v>0</v>
      </c>
      <c r="AK25" s="589">
        <f>IFERROR(IF(AK$3=EOMONTH('Rent Roll'!$C21-1,0),$C25*$D25/$C$1,IF(AK$3=EOMONTH('Rent Roll'!$D21,0),0,IF(NOT(AJ25=0),NOT(Index_운영!AK47=0)*AJ25*(1+$E25*Index_운영!AK179),$C25*$D25/$C$1*Index_운영!AK47))),0)</f>
        <v>0</v>
      </c>
      <c r="AL25" s="589">
        <f>IFERROR(IF(AL$3=EOMONTH('Rent Roll'!$C21-1,0),$C25*$D25/$C$1,IF(AL$3=EOMONTH('Rent Roll'!$D21,0),0,IF(NOT(AK25=0),NOT(Index_운영!AL47=0)*AK25*(1+$E25*Index_운영!AL179),$C25*$D25/$C$1*Index_운영!AL47))),0)</f>
        <v>0</v>
      </c>
      <c r="AM25" s="589">
        <f>IFERROR(IF(AM$3=EOMONTH('Rent Roll'!$C21-1,0),$C25*$D25/$C$1,IF(AM$3=EOMONTH('Rent Roll'!$D21,0),0,IF(NOT(AL25=0),NOT(Index_운영!AM47=0)*AL25*(1+$E25*Index_운영!AM179),$C25*$D25/$C$1*Index_운영!AM47))),0)</f>
        <v>0</v>
      </c>
      <c r="AN25" s="589">
        <f>IFERROR(IF(AN$3=EOMONTH('Rent Roll'!$C21-1,0),$C25*$D25/$C$1,IF(AN$3=EOMONTH('Rent Roll'!$D21,0),0,IF(NOT(AM25=0),NOT(Index_운영!AN47=0)*AM25*(1+$E25*Index_운영!AN179),$C25*$D25/$C$1*Index_운영!AN47))),0)</f>
        <v>0</v>
      </c>
      <c r="AO25" s="589">
        <f>IFERROR(IF(AO$3=EOMONTH('Rent Roll'!$C21-1,0),$C25*$D25/$C$1,IF(AO$3=EOMONTH('Rent Roll'!$D21,0),0,IF(NOT(AN25=0),NOT(Index_운영!AO47=0)*AN25*(1+$E25*Index_운영!AO179),$C25*$D25/$C$1*Index_운영!AO47))),0)</f>
        <v>0</v>
      </c>
      <c r="AP25" s="589">
        <f>IFERROR(IF(AP$3=EOMONTH('Rent Roll'!$C21-1,0),$C25*$D25/$C$1,IF(AP$3=EOMONTH('Rent Roll'!$D21,0),0,IF(NOT(AO25=0),NOT(Index_운영!AP47=0)*AO25*(1+$E25*Index_운영!AP179),$C25*$D25/$C$1*Index_운영!AP47))),0)</f>
        <v>0</v>
      </c>
      <c r="AQ25" s="589">
        <f>IFERROR(IF(AQ$3=EOMONTH('Rent Roll'!$C21-1,0),$C25*$D25/$C$1,IF(AQ$3=EOMONTH('Rent Roll'!$D21,0),0,IF(NOT(AP25=0),NOT(Index_운영!AQ47=0)*AP25*(1+$E25*Index_운영!AQ179),$C25*$D25/$C$1*Index_운영!AQ47))),0)</f>
        <v>0</v>
      </c>
      <c r="AR25" s="589">
        <f>IFERROR(IF(AR$3=EOMONTH('Rent Roll'!$C21-1,0),$C25*$D25/$C$1,IF(AR$3=EOMONTH('Rent Roll'!$D21,0),0,IF(NOT(AQ25=0),NOT(Index_운영!AR47=0)*AQ25*(1+$E25*Index_운영!AR179),$C25*$D25/$C$1*Index_운영!AR47))),0)</f>
        <v>0</v>
      </c>
      <c r="AS25" s="589">
        <f>IFERROR(IF(AS$3=EOMONTH('Rent Roll'!$C21-1,0),$C25*$D25/$C$1,IF(AS$3=EOMONTH('Rent Roll'!$D21,0),0,IF(NOT(AR25=0),NOT(Index_운영!AS47=0)*AR25*(1+$E25*Index_운영!AS179),$C25*$D25/$C$1*Index_운영!AS47))),0)</f>
        <v>0</v>
      </c>
      <c r="AT25" s="589">
        <f>IFERROR(IF(AT$3=EOMONTH('Rent Roll'!$C21-1,0),$C25*$D25/$C$1,IF(AT$3=EOMONTH('Rent Roll'!$D21,0),0,IF(NOT(AS25=0),NOT(Index_운영!AT47=0)*AS25*(1+$E25*Index_운영!AT179),$C25*$D25/$C$1*Index_운영!AT47))),0)</f>
        <v>0</v>
      </c>
      <c r="AU25" s="589">
        <f>IFERROR(IF(AU$3=EOMONTH('Rent Roll'!$C21-1,0),$C25*$D25/$C$1,IF(AU$3=EOMONTH('Rent Roll'!$D21,0),0,IF(NOT(AT25=0),NOT(Index_운영!AU47=0)*AT25*(1+$E25*Index_운영!AU179),$C25*$D25/$C$1*Index_운영!AU47))),0)</f>
        <v>0</v>
      </c>
      <c r="AV25" s="589">
        <f>IFERROR(IF(AV$3=EOMONTH('Rent Roll'!$C21-1,0),$C25*$D25/$C$1,IF(AV$3=EOMONTH('Rent Roll'!$D21,0),0,IF(NOT(AU25=0),NOT(Index_운영!AV47=0)*AU25*(1+$E25*Index_운영!AV179),$C25*$D25/$C$1*Index_운영!AV47))),0)</f>
        <v>0</v>
      </c>
      <c r="AW25" s="589">
        <f>IFERROR(IF(AW$3=EOMONTH('Rent Roll'!$C21-1,0),$C25*$D25/$C$1,IF(AW$3=EOMONTH('Rent Roll'!$D21,0),0,IF(NOT(AV25=0),NOT(Index_운영!AW47=0)*AV25*(1+$E25*Index_운영!AW179),$C25*$D25/$C$1*Index_운영!AW47))),0)</f>
        <v>0</v>
      </c>
      <c r="AX25" s="589">
        <f>IFERROR(IF(AX$3=EOMONTH('Rent Roll'!$C21-1,0),$C25*$D25/$C$1,IF(AX$3=EOMONTH('Rent Roll'!$D21,0),0,IF(NOT(AW25=0),NOT(Index_운영!AX47=0)*AW25*(1+$E25*Index_운영!AX179),$C25*$D25/$C$1*Index_운영!AX47))),0)</f>
        <v>0</v>
      </c>
      <c r="AY25" s="589">
        <f>IFERROR(IF(AY$3=EOMONTH('Rent Roll'!$C21-1,0),$C25*$D25/$C$1,IF(AY$3=EOMONTH('Rent Roll'!$D21,0),0,IF(NOT(AX25=0),NOT(Index_운영!AY47=0)*AX25*(1+$E25*Index_운영!AY179),$C25*$D25/$C$1*Index_운영!AY47))),0)</f>
        <v>0</v>
      </c>
      <c r="AZ25" s="589">
        <f>IFERROR(IF(AZ$3=EOMONTH('Rent Roll'!$C21-1,0),$C25*$D25/$C$1,IF(AZ$3=EOMONTH('Rent Roll'!$D21,0),0,IF(NOT(AY25=0),NOT(Index_운영!AZ47=0)*AY25*(1+$E25*Index_운영!AZ179),$C25*$D25/$C$1*Index_운영!AZ47))),0)</f>
        <v>0</v>
      </c>
      <c r="BA25" s="589">
        <f>IFERROR(IF(BA$3=EOMONTH('Rent Roll'!$C21-1,0),$C25*$D25/$C$1,IF(BA$3=EOMONTH('Rent Roll'!$D21,0),0,IF(NOT(AZ25=0),NOT(Index_운영!BA47=0)*AZ25*(1+$E25*Index_운영!BA179),$C25*$D25/$C$1*Index_운영!BA47))),0)</f>
        <v>0</v>
      </c>
      <c r="BB25" s="589">
        <f>IFERROR(IF(BB$3=EOMONTH('Rent Roll'!$C21-1,0),$C25*$D25/$C$1,IF(BB$3=EOMONTH('Rent Roll'!$D21,0),0,IF(NOT(BA25=0),NOT(Index_운영!BB47=0)*BA25*(1+$E25*Index_운영!BB179),$C25*$D25/$C$1*Index_운영!BB47))),0)</f>
        <v>0</v>
      </c>
      <c r="BC25" s="589">
        <f>IFERROR(IF(BC$3=EOMONTH('Rent Roll'!$C21-1,0),$C25*$D25/$C$1,IF(BC$3=EOMONTH('Rent Roll'!$D21,0),0,IF(NOT(BB25=0),NOT(Index_운영!BC47=0)*BB25*(1+$E25*Index_운영!BC179),$C25*$D25/$C$1*Index_운영!BC47))),0)</f>
        <v>0</v>
      </c>
      <c r="BD25" s="589">
        <f>IFERROR(IF(BD$3=EOMONTH('Rent Roll'!$C21-1,0),$C25*$D25/$C$1,IF(BD$3=EOMONTH('Rent Roll'!$D21,0),0,IF(NOT(BC25=0),NOT(Index_운영!BD47=0)*BC25*(1+$E25*Index_운영!BD179),$C25*$D25/$C$1*Index_운영!BD47))),0)</f>
        <v>0</v>
      </c>
      <c r="BE25" s="589">
        <f>IFERROR(IF(BE$3=EOMONTH('Rent Roll'!$C21-1,0),$C25*$D25/$C$1,IF(BE$3=EOMONTH('Rent Roll'!$D21,0),0,IF(NOT(BD25=0),NOT(Index_운영!BE47=0)*BD25*(1+$E25*Index_운영!BE179),$C25*$D25/$C$1*Index_운영!BE47))),0)</f>
        <v>0</v>
      </c>
      <c r="BF25" s="589">
        <f>IFERROR(IF(BF$3=EOMONTH('Rent Roll'!$C21-1,0),$C25*$D25/$C$1,IF(BF$3=EOMONTH('Rent Roll'!$D21,0),0,IF(NOT(BE25=0),NOT(Index_운영!BF47=0)*BE25*(1+$E25*Index_운영!BF179),$C25*$D25/$C$1*Index_운영!BF47))),0)</f>
        <v>0</v>
      </c>
      <c r="BG25" s="589">
        <f>IFERROR(IF(BG$3=EOMONTH('Rent Roll'!$C21-1,0),$C25*$D25/$C$1,IF(BG$3=EOMONTH('Rent Roll'!$D21,0),0,IF(NOT(BF25=0),NOT(Index_운영!BG47=0)*BF25*(1+$E25*Index_운영!BG179),$C25*$D25/$C$1*Index_운영!BG47))),0)</f>
        <v>0</v>
      </c>
      <c r="BH25" s="589">
        <f>IFERROR(IF(BH$3=EOMONTH('Rent Roll'!$C21-1,0),$C25*$D25/$C$1,IF(BH$3=EOMONTH('Rent Roll'!$D21,0),0,IF(NOT(BG25=0),NOT(Index_운영!BH47=0)*BG25*(1+$E25*Index_운영!BH179),$C25*$D25/$C$1*Index_운영!BH47))),0)</f>
        <v>0</v>
      </c>
      <c r="BI25" s="589">
        <f>IFERROR(IF(BI$3=EOMONTH('Rent Roll'!$C21-1,0),$C25*$D25/$C$1,IF(BI$3=EOMONTH('Rent Roll'!$D21,0),0,IF(NOT(BH25=0),NOT(Index_운영!BI47=0)*BH25*(1+$E25*Index_운영!BI179),$C25*$D25/$C$1*Index_운영!BI47))),0)</f>
        <v>0</v>
      </c>
      <c r="BJ25" s="589">
        <f>IFERROR(IF(BJ$3=EOMONTH('Rent Roll'!$C21-1,0),$C25*$D25/$C$1,IF(BJ$3=EOMONTH('Rent Roll'!$D21,0),0,IF(NOT(BI25=0),NOT(Index_운영!BJ47=0)*BI25*(1+$E25*Index_운영!BJ179),$C25*$D25/$C$1*Index_운영!BJ47))),0)</f>
        <v>0</v>
      </c>
      <c r="BK25" s="589">
        <f>IFERROR(IF(BK$3=EOMONTH('Rent Roll'!$C21-1,0),$C25*$D25/$C$1,IF(BK$3=EOMONTH('Rent Roll'!$D21,0),0,IF(NOT(BJ25=0),NOT(Index_운영!BK47=0)*BJ25*(1+$E25*Index_운영!BK179),$C25*$D25/$C$1*Index_운영!BK47))),0)</f>
        <v>0</v>
      </c>
      <c r="BL25" s="589">
        <f>IFERROR(IF(BL$3=EOMONTH('Rent Roll'!$C21-1,0),$C25*$D25/$C$1,IF(BL$3=EOMONTH('Rent Roll'!$D21,0),0,IF(NOT(BK25=0),NOT(Index_운영!BL47=0)*BK25*(1+$E25*Index_운영!BL179),$C25*$D25/$C$1*Index_운영!BL47))),0)</f>
        <v>0</v>
      </c>
      <c r="BM25" s="589">
        <f>IFERROR(IF(BM$3=EOMONTH('Rent Roll'!$C21-1,0),$C25*$D25/$C$1,IF(BM$3=EOMONTH('Rent Roll'!$D21,0),0,IF(NOT(BL25=0),NOT(Index_운영!BM47=0)*BL25*(1+$E25*Index_운영!BM179),$C25*$D25/$C$1*Index_운영!BM47))),0)</f>
        <v>0</v>
      </c>
      <c r="BN25" s="589">
        <f>IFERROR(IF(BN$3=EOMONTH('Rent Roll'!$C21-1,0),$C25*$D25/$C$1,IF(BN$3=EOMONTH('Rent Roll'!$D21,0),0,IF(NOT(BM25=0),NOT(Index_운영!BN47=0)*BM25*(1+$E25*Index_운영!BN179),$C25*$D25/$C$1*Index_운영!BN47))),0)</f>
        <v>0</v>
      </c>
      <c r="BO25" s="589">
        <f>IFERROR(IF(BO$3=EOMONTH('Rent Roll'!$C21-1,0),$C25*$D25/$C$1,IF(BO$3=EOMONTH('Rent Roll'!$D21,0),0,IF(NOT(BN25=0),NOT(Index_운영!BO47=0)*BN25*(1+$E25*Index_운영!BO179),$C25*$D25/$C$1*Index_운영!BO47))),0)</f>
        <v>0</v>
      </c>
      <c r="BP25" s="589">
        <f>IFERROR(IF(BP$3=EOMONTH('Rent Roll'!$C21-1,0),$C25*$D25/$C$1,IF(BP$3=EOMONTH('Rent Roll'!$D21,0),0,IF(NOT(BO25=0),NOT(Index_운영!BP47=0)*BO25*(1+$E25*Index_운영!BP179),$C25*$D25/$C$1*Index_운영!BP47))),0)</f>
        <v>0</v>
      </c>
      <c r="BQ25" s="589">
        <f>IFERROR(IF(BQ$3=EOMONTH('Rent Roll'!$C21-1,0),$C25*$D25/$C$1,IF(BQ$3=EOMONTH('Rent Roll'!$D21,0),0,IF(NOT(BP25=0),NOT(Index_운영!BQ47=0)*BP25*(1+$E25*Index_운영!BQ179),$C25*$D25/$C$1*Index_운영!BQ47))),0)</f>
        <v>0</v>
      </c>
      <c r="BR25" s="589">
        <f>IFERROR(IF(BR$3=EOMONTH('Rent Roll'!$C21-1,0),$C25*$D25/$C$1,IF(BR$3=EOMONTH('Rent Roll'!$D21,0),0,IF(NOT(BQ25=0),NOT(Index_운영!BR47=0)*BQ25*(1+$E25*Index_운영!BR179),$C25*$D25/$C$1*Index_운영!BR47))),0)</f>
        <v>0</v>
      </c>
      <c r="BS25" s="589">
        <f>IFERROR(IF(BS$3=EOMONTH('Rent Roll'!$C21-1,0),$C25*$D25/$C$1,IF(BS$3=EOMONTH('Rent Roll'!$D21,0),0,IF(NOT(BR25=0),NOT(Index_운영!BS47=0)*BR25*(1+$E25*Index_운영!BS179),$C25*$D25/$C$1*Index_운영!BS47))),0)</f>
        <v>0</v>
      </c>
      <c r="BT25" s="589">
        <f>IFERROR(IF(BT$3=EOMONTH('Rent Roll'!$C21-1,0),$C25*$D25/$C$1,IF(BT$3=EOMONTH('Rent Roll'!$D21,0),0,IF(NOT(BS25=0),NOT(Index_운영!BT47=0)*BS25*(1+$E25*Index_운영!BT179),$C25*$D25/$C$1*Index_운영!BT47))),0)</f>
        <v>0</v>
      </c>
      <c r="BU25" s="589">
        <f>IFERROR(IF(BU$3=EOMONTH('Rent Roll'!$C21-1,0),$C25*$D25/$C$1,IF(BU$3=EOMONTH('Rent Roll'!$D21,0),0,IF(NOT(BT25=0),NOT(Index_운영!BU47=0)*BT25*(1+$E25*Index_운영!BU179),$C25*$D25/$C$1*Index_운영!BU47))),0)</f>
        <v>0</v>
      </c>
      <c r="BV25" s="589">
        <f>IFERROR(IF(BV$3=EOMONTH('Rent Roll'!$C21-1,0),$C25*$D25/$C$1,IF(BV$3=EOMONTH('Rent Roll'!$D21,0),0,IF(NOT(BU25=0),NOT(Index_운영!BV47=0)*BU25*(1+$E25*Index_운영!BV179),$C25*$D25/$C$1*Index_운영!BV47))),0)</f>
        <v>0</v>
      </c>
      <c r="BW25" s="589">
        <f>IFERROR(IF(BW$3=EOMONTH('Rent Roll'!$C21-1,0),$C25*$D25/$C$1,IF(BW$3=EOMONTH('Rent Roll'!$D21,0),0,IF(NOT(BV25=0),NOT(Index_운영!BW47=0)*BV25*(1+$E25*Index_운영!BW179),$C25*$D25/$C$1*Index_운영!BW47))),0)</f>
        <v>0</v>
      </c>
      <c r="BX25" s="589">
        <f>IFERROR(IF(BX$3=EOMONTH('Rent Roll'!$C21-1,0),$C25*$D25/$C$1,IF(BX$3=EOMONTH('Rent Roll'!$D21,0),0,IF(NOT(BW25=0),NOT(Index_운영!BX47=0)*BW25*(1+$E25*Index_운영!BX179),$C25*$D25/$C$1*Index_운영!BX47))),0)</f>
        <v>0</v>
      </c>
      <c r="BY25" s="589">
        <f>IFERROR(IF(BY$3=EOMONTH('Rent Roll'!$C21-1,0),$C25*$D25/$C$1,IF(BY$3=EOMONTH('Rent Roll'!$D21,0),0,IF(NOT(BX25=0),NOT(Index_운영!BY47=0)*BX25*(1+$E25*Index_운영!BY179),$C25*$D25/$C$1*Index_운영!BY47))),0)</f>
        <v>0</v>
      </c>
      <c r="BZ25" s="589">
        <f>IFERROR(IF(BZ$3=EOMONTH('Rent Roll'!$C21-1,0),$C25*$D25/$C$1,IF(BZ$3=EOMONTH('Rent Roll'!$D21,0),0,IF(NOT(BY25=0),NOT(Index_운영!BZ47=0)*BY25*(1+$E25*Index_운영!BZ179),$C25*$D25/$C$1*Index_운영!BZ47))),0)</f>
        <v>0</v>
      </c>
      <c r="CA25" s="589">
        <f>IFERROR(IF(CA$3=EOMONTH('Rent Roll'!$C21-1,0),$C25*$D25/$C$1,IF(CA$3=EOMONTH('Rent Roll'!$D21,0),0,IF(NOT(BZ25=0),NOT(Index_운영!CA47=0)*BZ25*(1+$E25*Index_운영!CA179),$C25*$D25/$C$1*Index_운영!CA47))),0)</f>
        <v>0</v>
      </c>
      <c r="CB25" s="589">
        <f>IFERROR(IF(CB$3=EOMONTH('Rent Roll'!$C21-1,0),$C25*$D25/$C$1,IF(CB$3=EOMONTH('Rent Roll'!$D21,0),0,IF(NOT(CA25=0),NOT(Index_운영!CB47=0)*CA25*(1+$E25*Index_운영!CB179),$C25*$D25/$C$1*Index_운영!CB47))),0)</f>
        <v>0</v>
      </c>
      <c r="CC25" s="589">
        <f>IFERROR(IF(CC$3=EOMONTH('Rent Roll'!$C21-1,0),$C25*$D25/$C$1,IF(CC$3=EOMONTH('Rent Roll'!$D21,0),0,IF(NOT(CB25=0),NOT(Index_운영!CC47=0)*CB25*(1+$E25*Index_운영!CC179),$C25*$D25/$C$1*Index_운영!CC47))),0)</f>
        <v>0</v>
      </c>
      <c r="CD25" s="589">
        <f>IFERROR(IF(CD$3=EOMONTH('Rent Roll'!$C21-1,0),$C25*$D25/$C$1,IF(CD$3=EOMONTH('Rent Roll'!$D21,0),0,IF(NOT(CC25=0),NOT(Index_운영!CD47=0)*CC25*(1+$E25*Index_운영!CD179),$C25*$D25/$C$1*Index_운영!CD47))),0)</f>
        <v>0</v>
      </c>
      <c r="CE25" s="589">
        <f>IFERROR(IF(CE$3=EOMONTH('Rent Roll'!$C21-1,0),$C25*$D25/$C$1,IF(CE$3=EOMONTH('Rent Roll'!$D21,0),0,IF(NOT(CD25=0),NOT(Index_운영!CE47=0)*CD25*(1+$E25*Index_운영!CE179),$C25*$D25/$C$1*Index_운영!CE47))),0)</f>
        <v>0</v>
      </c>
      <c r="CF25" s="589">
        <f>IFERROR(IF(CF$3=EOMONTH('Rent Roll'!$C21-1,0),$C25*$D25/$C$1,IF(CF$3=EOMONTH('Rent Roll'!$D21,0),0,IF(NOT(CE25=0),NOT(Index_운영!CF47=0)*CE25*(1+$E25*Index_운영!CF179),$C25*$D25/$C$1*Index_운영!CF47))),0)</f>
        <v>0</v>
      </c>
      <c r="CG25" s="589">
        <f>IFERROR(IF(CG$3=EOMONTH('Rent Roll'!$C21-1,0),$C25*$D25/$C$1,IF(CG$3=EOMONTH('Rent Roll'!$D21,0),0,IF(NOT(CF25=0),NOT(Index_운영!CG47=0)*CF25*(1+$E25*Index_운영!CG179),$C25*$D25/$C$1*Index_운영!CG47))),0)</f>
        <v>0</v>
      </c>
      <c r="CH25" s="589">
        <f>IFERROR(IF(CH$3=EOMONTH('Rent Roll'!$C21-1,0),$C25*$D25/$C$1,IF(CH$3=EOMONTH('Rent Roll'!$D21,0),0,IF(NOT(CG25=0),NOT(Index_운영!CH47=0)*CG25*(1+$E25*Index_운영!CH179),$C25*$D25/$C$1*Index_운영!CH47))),0)</f>
        <v>0</v>
      </c>
      <c r="CI25" s="589">
        <f>IFERROR(IF(CI$3=EOMONTH('Rent Roll'!$C21-1,0),$C25*$D25/$C$1,IF(CI$3=EOMONTH('Rent Roll'!$D21,0),0,IF(NOT(CH25=0),NOT(Index_운영!CI47=0)*CH25*(1+$E25*Index_운영!CI179),$C25*$D25/$C$1*Index_운영!CI47))),0)</f>
        <v>0</v>
      </c>
      <c r="CJ25" s="589">
        <f>IFERROR(IF(CJ$3=EOMONTH('Rent Roll'!$C21-1,0),$C25*$D25/$C$1,IF(CJ$3=EOMONTH('Rent Roll'!$D21,0),0,IF(NOT(CI25=0),NOT(Index_운영!CJ47=0)*CI25*(1+$E25*Index_운영!CJ179),$C25*$D25/$C$1*Index_운영!CJ47))),0)</f>
        <v>0</v>
      </c>
      <c r="CK25" s="589">
        <f>IFERROR(IF(CK$3=EOMONTH('Rent Roll'!$C21-1,0),$C25*$D25/$C$1,IF(CK$3=EOMONTH('Rent Roll'!$D21,0),0,IF(NOT(CJ25=0),NOT(Index_운영!CK47=0)*CJ25*(1+$E25*Index_운영!CK179),$C25*$D25/$C$1*Index_운영!CK47))),0)</f>
        <v>0</v>
      </c>
      <c r="CL25" s="589">
        <f>IFERROR(IF(CL$3=EOMONTH('Rent Roll'!$C21-1,0),$C25*$D25/$C$1,IF(CL$3=EOMONTH('Rent Roll'!$D21,0),0,IF(NOT(CK25=0),NOT(Index_운영!CL47=0)*CK25*(1+$E25*Index_운영!CL179),$C25*$D25/$C$1*Index_운영!CL47))),0)</f>
        <v>0</v>
      </c>
      <c r="CM25" s="589">
        <f>IFERROR(IF(CM$3=EOMONTH('Rent Roll'!$C21-1,0),$C25*$D25/$C$1,IF(CM$3=EOMONTH('Rent Roll'!$D21,0),0,IF(NOT(CL25=0),NOT(Index_운영!CM47=0)*CL25*(1+$E25*Index_운영!CM179),$C25*$D25/$C$1*Index_운영!CM47))),0)</f>
        <v>0</v>
      </c>
      <c r="CN25" s="589">
        <f>IFERROR(IF(CN$3=EOMONTH('Rent Roll'!$C21-1,0),$C25*$D25/$C$1,IF(CN$3=EOMONTH('Rent Roll'!$D21,0),0,IF(NOT(CM25=0),NOT(Index_운영!CN47=0)*CM25*(1+$E25*Index_운영!CN179),$C25*$D25/$C$1*Index_운영!CN47))),0)</f>
        <v>0</v>
      </c>
      <c r="CO25" s="589">
        <f>IFERROR(IF(CO$3=EOMONTH('Rent Roll'!$C21-1,0),$C25*$D25/$C$1,IF(CO$3=EOMONTH('Rent Roll'!$D21,0),0,IF(NOT(CN25=0),NOT(Index_운영!CO47=0)*CN25*(1+$E25*Index_운영!CO179),$C25*$D25/$C$1*Index_운영!CO47))),0)</f>
        <v>0</v>
      </c>
      <c r="CP25" s="589">
        <f>IFERROR(IF(CP$3=EOMONTH('Rent Roll'!$C21-1,0),$C25*$D25/$C$1,IF(CP$3=EOMONTH('Rent Roll'!$D21,0),0,IF(NOT(CO25=0),NOT(Index_운영!CP47=0)*CO25*(1+$E25*Index_운영!CP179),$C25*$D25/$C$1*Index_운영!CP47))),0)</f>
        <v>0</v>
      </c>
      <c r="CQ25" s="589">
        <f>IFERROR(IF(CQ$3=EOMONTH('Rent Roll'!$C21-1,0),$C25*$D25/$C$1,IF(CQ$3=EOMONTH('Rent Roll'!$D21,0),0,IF(NOT(CP25=0),NOT(Index_운영!CQ47=0)*CP25*(1+$E25*Index_운영!CQ179),$C25*$D25/$C$1*Index_운영!CQ47))),0)</f>
        <v>0</v>
      </c>
      <c r="CR25" s="589">
        <f>IFERROR(IF(CR$3=EOMONTH('Rent Roll'!$C21-1,0),$C25*$D25/$C$1,IF(CR$3=EOMONTH('Rent Roll'!$D21,0),0,IF(NOT(CQ25=0),NOT(Index_운영!CR47=0)*CQ25*(1+$E25*Index_운영!CR179),$C25*$D25/$C$1*Index_운영!CR47))),0)</f>
        <v>0</v>
      </c>
      <c r="CS25" s="589">
        <f>IFERROR(IF(CS$3=EOMONTH('Rent Roll'!$C21-1,0),$C25*$D25/$C$1,IF(CS$3=EOMONTH('Rent Roll'!$D21,0),0,IF(NOT(CR25=0),NOT(Index_운영!CS47=0)*CR25*(1+$E25*Index_운영!CS179),$C25*$D25/$C$1*Index_운영!CS47))),0)</f>
        <v>0</v>
      </c>
      <c r="CT25" s="589">
        <f>IFERROR(IF(CT$3=EOMONTH('Rent Roll'!$C21-1,0),$C25*$D25/$C$1,IF(CT$3=EOMONTH('Rent Roll'!$D21,0),0,IF(NOT(CS25=0),NOT(Index_운영!CT47=0)*CS25*(1+$E25*Index_운영!CT179),$C25*$D25/$C$1*Index_운영!CT47))),0)</f>
        <v>0</v>
      </c>
      <c r="CU25" s="589">
        <f>IFERROR(IF(CU$3=EOMONTH('Rent Roll'!$C21-1,0),$C25*$D25/$C$1,IF(CU$3=EOMONTH('Rent Roll'!$D21,0),0,IF(NOT(CT25=0),NOT(Index_운영!CU47=0)*CT25*(1+$E25*Index_운영!CU179),$C25*$D25/$C$1*Index_운영!CU47))),0)</f>
        <v>0</v>
      </c>
      <c r="CV25" s="589">
        <f>IFERROR(IF(CV$3=EOMONTH('Rent Roll'!$C21-1,0),$C25*$D25/$C$1,IF(CV$3=EOMONTH('Rent Roll'!$D21,0),0,IF(NOT(CU25=0),NOT(Index_운영!CV47=0)*CU25*(1+$E25*Index_운영!CV179),$C25*$D25/$C$1*Index_운영!CV47))),0)</f>
        <v>0</v>
      </c>
      <c r="CW25" s="589">
        <f>IFERROR(IF(CW$3=EOMONTH('Rent Roll'!$C21-1,0),$C25*$D25/$C$1,IF(CW$3=EOMONTH('Rent Roll'!$D21,0),0,IF(NOT(CV25=0),NOT(Index_운영!CW47=0)*CV25*(1+$E25*Index_운영!CW179),$C25*$D25/$C$1*Index_운영!CW47))),0)</f>
        <v>0</v>
      </c>
      <c r="CX25" s="589">
        <f>IFERROR(IF(CX$3=EOMONTH('Rent Roll'!$C21-1,0),$C25*$D25/$C$1,IF(CX$3=EOMONTH('Rent Roll'!$D21,0),0,IF(NOT(CW25=0),NOT(Index_운영!CX47=0)*CW25*(1+$E25*Index_운영!CX179),$C25*$D25/$C$1*Index_운영!CX47))),0)</f>
        <v>0</v>
      </c>
      <c r="CY25" s="589">
        <f>IFERROR(IF(CY$3=EOMONTH('Rent Roll'!$C21-1,0),$C25*$D25/$C$1,IF(CY$3=EOMONTH('Rent Roll'!$D21,0),0,IF(NOT(CX25=0),NOT(Index_운영!CY47=0)*CX25*(1+$E25*Index_운영!CY179),$C25*$D25/$C$1*Index_운영!CY47))),0)</f>
        <v>0</v>
      </c>
      <c r="CZ25" s="589">
        <f>IFERROR(IF(CZ$3=EOMONTH('Rent Roll'!$C21-1,0),$C25*$D25/$C$1,IF(CZ$3=EOMONTH('Rent Roll'!$D21,0),0,IF(NOT(CY25=0),NOT(Index_운영!CZ47=0)*CY25*(1+$E25*Index_운영!CZ179),$C25*$D25/$C$1*Index_운영!CZ47))),0)</f>
        <v>0</v>
      </c>
      <c r="DA25" s="589">
        <f>IFERROR(IF(DA$3=EOMONTH('Rent Roll'!$C21-1,0),$C25*$D25/$C$1,IF(DA$3=EOMONTH('Rent Roll'!$D21,0),0,IF(NOT(CZ25=0),NOT(Index_운영!DA47=0)*CZ25*(1+$E25*Index_운영!DA179),$C25*$D25/$C$1*Index_운영!DA47))),0)</f>
        <v>0</v>
      </c>
      <c r="DB25" s="589">
        <f>IFERROR(IF(DB$3=EOMONTH('Rent Roll'!$C21-1,0),$C25*$D25/$C$1,IF(DB$3=EOMONTH('Rent Roll'!$D21,0),0,IF(NOT(DA25=0),NOT(Index_운영!DB47=0)*DA25*(1+$E25*Index_운영!DB179),$C25*$D25/$C$1*Index_운영!DB47))),0)</f>
        <v>0</v>
      </c>
      <c r="DC25" s="589">
        <f>IFERROR(IF(DC$3=EOMONTH('Rent Roll'!$C21-1,0),$C25*$D25/$C$1,IF(DC$3=EOMONTH('Rent Roll'!$D21,0),0,IF(NOT(DB25=0),NOT(Index_운영!DC47=0)*DB25*(1+$E25*Index_운영!DC179),$C25*$D25/$C$1*Index_운영!DC47))),0)</f>
        <v>0</v>
      </c>
      <c r="DD25" s="589">
        <f>IFERROR(IF(DD$3=EOMONTH('Rent Roll'!$C21-1,0),$C25*$D25/$C$1,IF(DD$3=EOMONTH('Rent Roll'!$D21,0),0,IF(NOT(DC25=0),NOT(Index_운영!DD47=0)*DC25*(1+$E25*Index_운영!DD179),$C25*$D25/$C$1*Index_운영!DD47))),0)</f>
        <v>0</v>
      </c>
      <c r="DE25" s="589">
        <f>IFERROR(IF(DE$3=EOMONTH('Rent Roll'!$C21-1,0),$C25*$D25/$C$1,IF(DE$3=EOMONTH('Rent Roll'!$D21,0),0,IF(NOT(DD25=0),NOT(Index_운영!DE47=0)*DD25*(1+$E25*Index_운영!DE179),$C25*$D25/$C$1*Index_운영!DE47))),0)</f>
        <v>0</v>
      </c>
      <c r="DF25" s="589">
        <f>IFERROR(IF(DF$3=EOMONTH('Rent Roll'!$C21-1,0),$C25*$D25/$C$1,IF(DF$3=EOMONTH('Rent Roll'!$D21,0),0,IF(NOT(DE25=0),NOT(Index_운영!DF47=0)*DE25*(1+$E25*Index_운영!DF179),$C25*$D25/$C$1*Index_운영!DF47))),0)</f>
        <v>0</v>
      </c>
      <c r="DG25" s="589">
        <f>IFERROR(IF(DG$3=EOMONTH('Rent Roll'!$C21-1,0),$C25*$D25/$C$1,IF(DG$3=EOMONTH('Rent Roll'!$D21,0),0,IF(NOT(DF25=0),NOT(Index_운영!DG47=0)*DF25*(1+$E25*Index_운영!DG179),$C25*$D25/$C$1*Index_운영!DG47))),0)</f>
        <v>0</v>
      </c>
      <c r="DH25" s="589">
        <f>IFERROR(IF(DH$3=EOMONTH('Rent Roll'!$C21-1,0),$C25*$D25/$C$1,IF(DH$3=EOMONTH('Rent Roll'!$D21,0),0,IF(NOT(DG25=0),NOT(Index_운영!DH47=0)*DG25*(1+$E25*Index_운영!DH179),$C25*$D25/$C$1*Index_운영!DH47))),0)</f>
        <v>0</v>
      </c>
      <c r="DI25" s="589">
        <f>IFERROR(IF(DI$3=EOMONTH('Rent Roll'!$C21-1,0),$C25*$D25/$C$1,IF(DI$3=EOMONTH('Rent Roll'!$D21,0),0,IF(NOT(DH25=0),NOT(Index_운영!DI47=0)*DH25*(1+$E25*Index_운영!DI179),$C25*$D25/$C$1*Index_운영!DI47))),0)</f>
        <v>0</v>
      </c>
      <c r="DJ25" s="589">
        <f>IFERROR(IF(DJ$3=EOMONTH('Rent Roll'!$C21-1,0),$C25*$D25/$C$1,IF(DJ$3=EOMONTH('Rent Roll'!$D21,0),0,IF(NOT(DI25=0),NOT(Index_운영!DJ47=0)*DI25*(1+$E25*Index_운영!DJ179),$C25*$D25/$C$1*Index_운영!DJ47))),0)</f>
        <v>0</v>
      </c>
      <c r="DK25" s="589">
        <f>IFERROR(IF(DK$3=EOMONTH('Rent Roll'!$C21-1,0),$C25*$D25/$C$1,IF(DK$3=EOMONTH('Rent Roll'!$D21,0),0,IF(NOT(DJ25=0),NOT(Index_운영!DK47=0)*DJ25*(1+$E25*Index_운영!DK179),$C25*$D25/$C$1*Index_운영!DK47))),0)</f>
        <v>0</v>
      </c>
      <c r="DL25" s="589">
        <f>IFERROR(IF(DL$3=EOMONTH('Rent Roll'!$C21-1,0),$C25*$D25/$C$1,IF(DL$3=EOMONTH('Rent Roll'!$D21,0),0,IF(NOT(DK25=0),NOT(Index_운영!DL47=0)*DK25*(1+$E25*Index_운영!DL179),$C25*$D25/$C$1*Index_운영!DL47))),0)</f>
        <v>0</v>
      </c>
      <c r="DM25" s="589">
        <f>IFERROR(IF(DM$3=EOMONTH('Rent Roll'!$C21-1,0),$C25*$D25/$C$1,IF(DM$3=EOMONTH('Rent Roll'!$D21,0),0,IF(NOT(DL25=0),NOT(Index_운영!DM47=0)*DL25*(1+$E25*Index_운영!DM179),$C25*$D25/$C$1*Index_운영!DM47))),0)</f>
        <v>0</v>
      </c>
      <c r="DN25" s="589">
        <f>IFERROR(IF(DN$3=EOMONTH('Rent Roll'!$C21-1,0),$C25*$D25/$C$1,IF(DN$3=EOMONTH('Rent Roll'!$D21,0),0,IF(NOT(DM25=0),NOT(Index_운영!DN47=0)*DM25*(1+$E25*Index_운영!DN179),$C25*$D25/$C$1*Index_운영!DN47))),0)</f>
        <v>0</v>
      </c>
      <c r="DO25" s="589">
        <f>IFERROR(IF(DO$3=EOMONTH('Rent Roll'!$C21-1,0),$C25*$D25/$C$1,IF(DO$3=EOMONTH('Rent Roll'!$D21,0),0,IF(NOT(DN25=0),NOT(Index_운영!DO47=0)*DN25*(1+$E25*Index_운영!DO179),$C25*$D25/$C$1*Index_운영!DO47))),0)</f>
        <v>0</v>
      </c>
      <c r="DP25" s="589">
        <f>IFERROR(IF(DP$3=EOMONTH('Rent Roll'!$C21-1,0),$C25*$D25/$C$1,IF(DP$3=EOMONTH('Rent Roll'!$D21,0),0,IF(NOT(DO25=0),NOT(Index_운영!DP47=0)*DO25*(1+$E25*Index_운영!DP179),$C25*$D25/$C$1*Index_운영!DP47))),0)</f>
        <v>0</v>
      </c>
      <c r="DQ25" s="589">
        <f>IFERROR(IF(DQ$3=EOMONTH('Rent Roll'!$C21-1,0),$C25*$D25/$C$1,IF(DQ$3=EOMONTH('Rent Roll'!$D21,0),0,IF(NOT(DP25=0),NOT(Index_운영!DQ47=0)*DP25*(1+$E25*Index_운영!DQ179),$C25*$D25/$C$1*Index_운영!DQ47))),0)</f>
        <v>0</v>
      </c>
      <c r="DR25" s="589">
        <f>IFERROR(IF(DR$3=EOMONTH('Rent Roll'!$C21-1,0),$C25*$D25/$C$1,IF(DR$3=EOMONTH('Rent Roll'!$D21,0),0,IF(NOT(DQ25=0),NOT(Index_운영!DR47=0)*DQ25*(1+$E25*Index_운영!DR179),$C25*$D25/$C$1*Index_운영!DR47))),0)</f>
        <v>0</v>
      </c>
      <c r="DS25" s="589">
        <f>IFERROR(IF(DS$3=EOMONTH('Rent Roll'!$C21-1,0),$C25*$D25/$C$1,IF(DS$3=EOMONTH('Rent Roll'!$D21,0),0,IF(NOT(DR25=0),NOT(Index_운영!DS47=0)*DR25*(1+$E25*Index_운영!DS179),$C25*$D25/$C$1*Index_운영!DS47))),0)</f>
        <v>0</v>
      </c>
      <c r="DT25" s="589">
        <f>IFERROR(IF(DT$3=EOMONTH('Rent Roll'!$C21-1,0),$C25*$D25/$C$1,IF(DT$3=EOMONTH('Rent Roll'!$D21,0),0,IF(NOT(DS25=0),NOT(Index_운영!DT47=0)*DS25*(1+$E25*Index_운영!DT179),$C25*$D25/$C$1*Index_운영!DT47))),0)</f>
        <v>0</v>
      </c>
      <c r="DU25" s="589">
        <f>IFERROR(IF(DU$3=EOMONTH('Rent Roll'!$C21-1,0),$C25*$D25/$C$1,IF(DU$3=EOMONTH('Rent Roll'!$D21,0),0,IF(NOT(DT25=0),NOT(Index_운영!DU47=0)*DT25*(1+$E25*Index_운영!DU179),$C25*$D25/$C$1*Index_운영!DU47))),0)</f>
        <v>0</v>
      </c>
      <c r="DV25" s="589">
        <f>IFERROR(IF(DV$3=EOMONTH('Rent Roll'!$C21-1,0),$C25*$D25/$C$1,IF(DV$3=EOMONTH('Rent Roll'!$D21,0),0,IF(NOT(DU25=0),NOT(Index_운영!DV47=0)*DU25*(1+$E25*Index_운영!DV179),$C25*$D25/$C$1*Index_운영!DV47))),0)</f>
        <v>0</v>
      </c>
    </row>
    <row r="26" spans="1:126" s="485" customFormat="1" outlineLevel="1" x14ac:dyDescent="0.4">
      <c r="A26" s="737"/>
      <c r="B26" s="464">
        <f>'Rent Roll'!$B22</f>
        <v>0</v>
      </c>
      <c r="C26" s="1219">
        <f>'Rent Roll'!$K22</f>
        <v>0</v>
      </c>
      <c r="D26" s="1220">
        <f>'Rent Roll'!$M22</f>
        <v>0</v>
      </c>
      <c r="E26" s="1221">
        <f>'Rent Roll'!$N22</f>
        <v>0</v>
      </c>
      <c r="F26" s="588">
        <f>IFERROR(IF(F$3=EOMONTH('Rent Roll'!$C22-1,0),$C26*$D26/$C$1,IF(F$3=EOMONTH('Rent Roll'!$D22,0),0,IF(NOT(E26=0),NOT(Index_운영!F48=0)*E26*(1+$E26*Index_운영!F180),$C26*$D26/$C$1*Index_운영!F48))),0)</f>
        <v>0</v>
      </c>
      <c r="G26" s="589">
        <f>IFERROR(IF(G$3=EOMONTH('Rent Roll'!$C22-1,0),$C26*$D26/$C$1,IF(G$3=EOMONTH('Rent Roll'!$D22,0),0,IF(NOT(F26=0),NOT(Index_운영!G48=0)*F26*(1+$E26*Index_운영!G180),$C26*$D26/$C$1*Index_운영!G48))),0)</f>
        <v>0</v>
      </c>
      <c r="H26" s="589">
        <f>IFERROR(IF(H$3=EOMONTH('Rent Roll'!$C22-1,0),$C26*$D26/$C$1,IF(H$3=EOMONTH('Rent Roll'!$D22,0),0,IF(NOT(G26=0),NOT(Index_운영!H48=0)*G26*(1+$E26*Index_운영!H180),$C26*$D26/$C$1*Index_운영!H48))),0)</f>
        <v>0</v>
      </c>
      <c r="I26" s="589">
        <f>IFERROR(IF(I$3=EOMONTH('Rent Roll'!$C22-1,0),$C26*$D26/$C$1,IF(I$3=EOMONTH('Rent Roll'!$D22,0),0,IF(NOT(H26=0),NOT(Index_운영!I48=0)*H26*(1+$E26*Index_운영!I180),$C26*$D26/$C$1*Index_운영!I48))),0)</f>
        <v>0</v>
      </c>
      <c r="J26" s="589">
        <f>IFERROR(IF(J$3=EOMONTH('Rent Roll'!$C22-1,0),$C26*$D26/$C$1,IF(J$3=EOMONTH('Rent Roll'!$D22,0),0,IF(NOT(I26=0),NOT(Index_운영!J48=0)*I26*(1+$E26*Index_운영!J180),$C26*$D26/$C$1*Index_운영!J48))),0)</f>
        <v>0</v>
      </c>
      <c r="K26" s="589">
        <f>IFERROR(IF(K$3=EOMONTH('Rent Roll'!$C22-1,0),$C26*$D26/$C$1,IF(K$3=EOMONTH('Rent Roll'!$D22,0),0,IF(NOT(J26=0),NOT(Index_운영!K48=0)*J26*(1+$E26*Index_운영!K180),$C26*$D26/$C$1*Index_운영!K48))),0)</f>
        <v>0</v>
      </c>
      <c r="L26" s="589">
        <f>IFERROR(IF(L$3=EOMONTH('Rent Roll'!$C22-1,0),$C26*$D26/$C$1,IF(L$3=EOMONTH('Rent Roll'!$D22,0),0,IF(NOT(K26=0),NOT(Index_운영!L48=0)*K26*(1+$E26*Index_운영!L180),$C26*$D26/$C$1*Index_운영!L48))),0)</f>
        <v>0</v>
      </c>
      <c r="M26" s="589">
        <f>IFERROR(IF(M$3=EOMONTH('Rent Roll'!$C22-1,0),$C26*$D26/$C$1,IF(M$3=EOMONTH('Rent Roll'!$D22,0),0,IF(NOT(L26=0),NOT(Index_운영!M48=0)*L26*(1+$E26*Index_운영!M180),$C26*$D26/$C$1*Index_운영!M48))),0)</f>
        <v>0</v>
      </c>
      <c r="N26" s="589">
        <f>IFERROR(IF(N$3=EOMONTH('Rent Roll'!$C22-1,0),$C26*$D26/$C$1,IF(N$3=EOMONTH('Rent Roll'!$D22,0),0,IF(NOT(M26=0),NOT(Index_운영!N48=0)*M26*(1+$E26*Index_운영!N180),$C26*$D26/$C$1*Index_운영!N48))),0)</f>
        <v>0</v>
      </c>
      <c r="O26" s="589">
        <f>IFERROR(IF(O$3=EOMONTH('Rent Roll'!$C22-1,0),$C26*$D26/$C$1,IF(O$3=EOMONTH('Rent Roll'!$D22,0),0,IF(NOT(N26=0),NOT(Index_운영!O48=0)*N26*(1+$E26*Index_운영!O180),$C26*$D26/$C$1*Index_운영!O48))),0)</f>
        <v>0</v>
      </c>
      <c r="P26" s="589">
        <f>IFERROR(IF(P$3=EOMONTH('Rent Roll'!$C22-1,0),$C26*$D26/$C$1,IF(P$3=EOMONTH('Rent Roll'!$D22,0),0,IF(NOT(O26=0),NOT(Index_운영!P48=0)*O26*(1+$E26*Index_운영!P180),$C26*$D26/$C$1*Index_운영!P48))),0)</f>
        <v>0</v>
      </c>
      <c r="Q26" s="589">
        <f>IFERROR(IF(Q$3=EOMONTH('Rent Roll'!$C22-1,0),$C26*$D26/$C$1,IF(Q$3=EOMONTH('Rent Roll'!$D22,0),0,IF(NOT(P26=0),NOT(Index_운영!Q48=0)*P26*(1+$E26*Index_운영!Q180),$C26*$D26/$C$1*Index_운영!Q48))),0)</f>
        <v>0</v>
      </c>
      <c r="R26" s="589">
        <f>IFERROR(IF(R$3=EOMONTH('Rent Roll'!$C22-1,0),$C26*$D26/$C$1,IF(R$3=EOMONTH('Rent Roll'!$D22,0),0,IF(NOT(Q26=0),NOT(Index_운영!R48=0)*Q26*(1+$E26*Index_운영!R180),$C26*$D26/$C$1*Index_운영!R48))),0)</f>
        <v>0</v>
      </c>
      <c r="S26" s="589">
        <f>IFERROR(IF(S$3=EOMONTH('Rent Roll'!$C22-1,0),$C26*$D26/$C$1,IF(S$3=EOMONTH('Rent Roll'!$D22,0),0,IF(NOT(R26=0),NOT(Index_운영!S48=0)*R26*(1+$E26*Index_운영!S180),$C26*$D26/$C$1*Index_운영!S48))),0)</f>
        <v>0</v>
      </c>
      <c r="T26" s="589">
        <f>IFERROR(IF(T$3=EOMONTH('Rent Roll'!$C22-1,0),$C26*$D26/$C$1,IF(T$3=EOMONTH('Rent Roll'!$D22,0),0,IF(NOT(S26=0),NOT(Index_운영!T48=0)*S26*(1+$E26*Index_운영!T180),$C26*$D26/$C$1*Index_운영!T48))),0)</f>
        <v>0</v>
      </c>
      <c r="U26" s="589">
        <f>IFERROR(IF(U$3=EOMONTH('Rent Roll'!$C22-1,0),$C26*$D26/$C$1,IF(U$3=EOMONTH('Rent Roll'!$D22,0),0,IF(NOT(T26=0),NOT(Index_운영!U48=0)*T26*(1+$E26*Index_운영!U180),$C26*$D26/$C$1*Index_운영!U48))),0)</f>
        <v>0</v>
      </c>
      <c r="V26" s="589">
        <f>IFERROR(IF(V$3=EOMONTH('Rent Roll'!$C22-1,0),$C26*$D26/$C$1,IF(V$3=EOMONTH('Rent Roll'!$D22,0),0,IF(NOT(U26=0),NOT(Index_운영!V48=0)*U26*(1+$E26*Index_운영!V180),$C26*$D26/$C$1*Index_운영!V48))),0)</f>
        <v>0</v>
      </c>
      <c r="W26" s="589">
        <f>IFERROR(IF(W$3=EOMONTH('Rent Roll'!$C22-1,0),$C26*$D26/$C$1,IF(W$3=EOMONTH('Rent Roll'!$D22,0),0,IF(NOT(V26=0),NOT(Index_운영!W48=0)*V26*(1+$E26*Index_운영!W180),$C26*$D26/$C$1*Index_운영!W48))),0)</f>
        <v>0</v>
      </c>
      <c r="X26" s="589">
        <f>IFERROR(IF(X$3=EOMONTH('Rent Roll'!$C22-1,0),$C26*$D26/$C$1,IF(X$3=EOMONTH('Rent Roll'!$D22,0),0,IF(NOT(W26=0),NOT(Index_운영!X48=0)*W26*(1+$E26*Index_운영!X180),$C26*$D26/$C$1*Index_운영!X48))),0)</f>
        <v>0</v>
      </c>
      <c r="Y26" s="589">
        <f>IFERROR(IF(Y$3=EOMONTH('Rent Roll'!$C22-1,0),$C26*$D26/$C$1,IF(Y$3=EOMONTH('Rent Roll'!$D22,0),0,IF(NOT(X26=0),NOT(Index_운영!Y48=0)*X26*(1+$E26*Index_운영!Y180),$C26*$D26/$C$1*Index_운영!Y48))),0)</f>
        <v>0</v>
      </c>
      <c r="Z26" s="589">
        <f>IFERROR(IF(Z$3=EOMONTH('Rent Roll'!$C22-1,0),$C26*$D26/$C$1,IF(Z$3=EOMONTH('Rent Roll'!$D22,0),0,IF(NOT(Y26=0),NOT(Index_운영!Z48=0)*Y26*(1+$E26*Index_운영!Z180),$C26*$D26/$C$1*Index_운영!Z48))),0)</f>
        <v>0</v>
      </c>
      <c r="AA26" s="589">
        <f>IFERROR(IF(AA$3=EOMONTH('Rent Roll'!$C22-1,0),$C26*$D26/$C$1,IF(AA$3=EOMONTH('Rent Roll'!$D22,0),0,IF(NOT(Z26=0),NOT(Index_운영!AA48=0)*Z26*(1+$E26*Index_운영!AA180),$C26*$D26/$C$1*Index_운영!AA48))),0)</f>
        <v>0</v>
      </c>
      <c r="AB26" s="589">
        <f>IFERROR(IF(AB$3=EOMONTH('Rent Roll'!$C22-1,0),$C26*$D26/$C$1,IF(AB$3=EOMONTH('Rent Roll'!$D22,0),0,IF(NOT(AA26=0),NOT(Index_운영!AB48=0)*AA26*(1+$E26*Index_운영!AB180),$C26*$D26/$C$1*Index_운영!AB48))),0)</f>
        <v>0</v>
      </c>
      <c r="AC26" s="589">
        <f>IFERROR(IF(AC$3=EOMONTH('Rent Roll'!$C22-1,0),$C26*$D26/$C$1,IF(AC$3=EOMONTH('Rent Roll'!$D22,0),0,IF(NOT(AB26=0),NOT(Index_운영!AC48=0)*AB26*(1+$E26*Index_운영!AC180),$C26*$D26/$C$1*Index_운영!AC48))),0)</f>
        <v>0</v>
      </c>
      <c r="AD26" s="589">
        <f>IFERROR(IF(AD$3=EOMONTH('Rent Roll'!$C22-1,0),$C26*$D26/$C$1,IF(AD$3=EOMONTH('Rent Roll'!$D22,0),0,IF(NOT(AC26=0),NOT(Index_운영!AD48=0)*AC26*(1+$E26*Index_운영!AD180),$C26*$D26/$C$1*Index_운영!AD48))),0)</f>
        <v>0</v>
      </c>
      <c r="AE26" s="589">
        <f>IFERROR(IF(AE$3=EOMONTH('Rent Roll'!$C22-1,0),$C26*$D26/$C$1,IF(AE$3=EOMONTH('Rent Roll'!$D22,0),0,IF(NOT(AD26=0),NOT(Index_운영!AE48=0)*AD26*(1+$E26*Index_운영!AE180),$C26*$D26/$C$1*Index_운영!AE48))),0)</f>
        <v>0</v>
      </c>
      <c r="AF26" s="589">
        <f>IFERROR(IF(AF$3=EOMONTH('Rent Roll'!$C22-1,0),$C26*$D26/$C$1,IF(AF$3=EOMONTH('Rent Roll'!$D22,0),0,IF(NOT(AE26=0),NOT(Index_운영!AF48=0)*AE26*(1+$E26*Index_운영!AF180),$C26*$D26/$C$1*Index_운영!AF48))),0)</f>
        <v>0</v>
      </c>
      <c r="AG26" s="589">
        <f>IFERROR(IF(AG$3=EOMONTH('Rent Roll'!$C22-1,0),$C26*$D26/$C$1,IF(AG$3=EOMONTH('Rent Roll'!$D22,0),0,IF(NOT(AF26=0),NOT(Index_운영!AG48=0)*AF26*(1+$E26*Index_운영!AG180),$C26*$D26/$C$1*Index_운영!AG48))),0)</f>
        <v>0</v>
      </c>
      <c r="AH26" s="589">
        <f>IFERROR(IF(AH$3=EOMONTH('Rent Roll'!$C22-1,0),$C26*$D26/$C$1,IF(AH$3=EOMONTH('Rent Roll'!$D22,0),0,IF(NOT(AG26=0),NOT(Index_운영!AH48=0)*AG26*(1+$E26*Index_운영!AH180),$C26*$D26/$C$1*Index_운영!AH48))),0)</f>
        <v>0</v>
      </c>
      <c r="AI26" s="589">
        <f>IFERROR(IF(AI$3=EOMONTH('Rent Roll'!$C22-1,0),$C26*$D26/$C$1,IF(AI$3=EOMONTH('Rent Roll'!$D22,0),0,IF(NOT(AH26=0),NOT(Index_운영!AI48=0)*AH26*(1+$E26*Index_운영!AI180),$C26*$D26/$C$1*Index_운영!AI48))),0)</f>
        <v>0</v>
      </c>
      <c r="AJ26" s="589">
        <f>IFERROR(IF(AJ$3=EOMONTH('Rent Roll'!$C22-1,0),$C26*$D26/$C$1,IF(AJ$3=EOMONTH('Rent Roll'!$D22,0),0,IF(NOT(AI26=0),NOT(Index_운영!AJ48=0)*AI26*(1+$E26*Index_운영!AJ180),$C26*$D26/$C$1*Index_운영!AJ48))),0)</f>
        <v>0</v>
      </c>
      <c r="AK26" s="589">
        <f>IFERROR(IF(AK$3=EOMONTH('Rent Roll'!$C22-1,0),$C26*$D26/$C$1,IF(AK$3=EOMONTH('Rent Roll'!$D22,0),0,IF(NOT(AJ26=0),NOT(Index_운영!AK48=0)*AJ26*(1+$E26*Index_운영!AK180),$C26*$D26/$C$1*Index_운영!AK48))),0)</f>
        <v>0</v>
      </c>
      <c r="AL26" s="589">
        <f>IFERROR(IF(AL$3=EOMONTH('Rent Roll'!$C22-1,0),$C26*$D26/$C$1,IF(AL$3=EOMONTH('Rent Roll'!$D22,0),0,IF(NOT(AK26=0),NOT(Index_운영!AL48=0)*AK26*(1+$E26*Index_운영!AL180),$C26*$D26/$C$1*Index_운영!AL48))),0)</f>
        <v>0</v>
      </c>
      <c r="AM26" s="589">
        <f>IFERROR(IF(AM$3=EOMONTH('Rent Roll'!$C22-1,0),$C26*$D26/$C$1,IF(AM$3=EOMONTH('Rent Roll'!$D22,0),0,IF(NOT(AL26=0),NOT(Index_운영!AM48=0)*AL26*(1+$E26*Index_운영!AM180),$C26*$D26/$C$1*Index_운영!AM48))),0)</f>
        <v>0</v>
      </c>
      <c r="AN26" s="589">
        <f>IFERROR(IF(AN$3=EOMONTH('Rent Roll'!$C22-1,0),$C26*$D26/$C$1,IF(AN$3=EOMONTH('Rent Roll'!$D22,0),0,IF(NOT(AM26=0),NOT(Index_운영!AN48=0)*AM26*(1+$E26*Index_운영!AN180),$C26*$D26/$C$1*Index_운영!AN48))),0)</f>
        <v>0</v>
      </c>
      <c r="AO26" s="589">
        <f>IFERROR(IF(AO$3=EOMONTH('Rent Roll'!$C22-1,0),$C26*$D26/$C$1,IF(AO$3=EOMONTH('Rent Roll'!$D22,0),0,IF(NOT(AN26=0),NOT(Index_운영!AO48=0)*AN26*(1+$E26*Index_운영!AO180),$C26*$D26/$C$1*Index_운영!AO48))),0)</f>
        <v>0</v>
      </c>
      <c r="AP26" s="589">
        <f>IFERROR(IF(AP$3=EOMONTH('Rent Roll'!$C22-1,0),$C26*$D26/$C$1,IF(AP$3=EOMONTH('Rent Roll'!$D22,0),0,IF(NOT(AO26=0),NOT(Index_운영!AP48=0)*AO26*(1+$E26*Index_운영!AP180),$C26*$D26/$C$1*Index_운영!AP48))),0)</f>
        <v>0</v>
      </c>
      <c r="AQ26" s="589">
        <f>IFERROR(IF(AQ$3=EOMONTH('Rent Roll'!$C22-1,0),$C26*$D26/$C$1,IF(AQ$3=EOMONTH('Rent Roll'!$D22,0),0,IF(NOT(AP26=0),NOT(Index_운영!AQ48=0)*AP26*(1+$E26*Index_운영!AQ180),$C26*$D26/$C$1*Index_운영!AQ48))),0)</f>
        <v>0</v>
      </c>
      <c r="AR26" s="589">
        <f>IFERROR(IF(AR$3=EOMONTH('Rent Roll'!$C22-1,0),$C26*$D26/$C$1,IF(AR$3=EOMONTH('Rent Roll'!$D22,0),0,IF(NOT(AQ26=0),NOT(Index_운영!AR48=0)*AQ26*(1+$E26*Index_운영!AR180),$C26*$D26/$C$1*Index_운영!AR48))),0)</f>
        <v>0</v>
      </c>
      <c r="AS26" s="589">
        <f>IFERROR(IF(AS$3=EOMONTH('Rent Roll'!$C22-1,0),$C26*$D26/$C$1,IF(AS$3=EOMONTH('Rent Roll'!$D22,0),0,IF(NOT(AR26=0),NOT(Index_운영!AS48=0)*AR26*(1+$E26*Index_운영!AS180),$C26*$D26/$C$1*Index_운영!AS48))),0)</f>
        <v>0</v>
      </c>
      <c r="AT26" s="589">
        <f>IFERROR(IF(AT$3=EOMONTH('Rent Roll'!$C22-1,0),$C26*$D26/$C$1,IF(AT$3=EOMONTH('Rent Roll'!$D22,0),0,IF(NOT(AS26=0),NOT(Index_운영!AT48=0)*AS26*(1+$E26*Index_운영!AT180),$C26*$D26/$C$1*Index_운영!AT48))),0)</f>
        <v>0</v>
      </c>
      <c r="AU26" s="589">
        <f>IFERROR(IF(AU$3=EOMONTH('Rent Roll'!$C22-1,0),$C26*$D26/$C$1,IF(AU$3=EOMONTH('Rent Roll'!$D22,0),0,IF(NOT(AT26=0),NOT(Index_운영!AU48=0)*AT26*(1+$E26*Index_운영!AU180),$C26*$D26/$C$1*Index_운영!AU48))),0)</f>
        <v>0</v>
      </c>
      <c r="AV26" s="589">
        <f>IFERROR(IF(AV$3=EOMONTH('Rent Roll'!$C22-1,0),$C26*$D26/$C$1,IF(AV$3=EOMONTH('Rent Roll'!$D22,0),0,IF(NOT(AU26=0),NOT(Index_운영!AV48=0)*AU26*(1+$E26*Index_운영!AV180),$C26*$D26/$C$1*Index_운영!AV48))),0)</f>
        <v>0</v>
      </c>
      <c r="AW26" s="589">
        <f>IFERROR(IF(AW$3=EOMONTH('Rent Roll'!$C22-1,0),$C26*$D26/$C$1,IF(AW$3=EOMONTH('Rent Roll'!$D22,0),0,IF(NOT(AV26=0),NOT(Index_운영!AW48=0)*AV26*(1+$E26*Index_운영!AW180),$C26*$D26/$C$1*Index_운영!AW48))),0)</f>
        <v>0</v>
      </c>
      <c r="AX26" s="589">
        <f>IFERROR(IF(AX$3=EOMONTH('Rent Roll'!$C22-1,0),$C26*$D26/$C$1,IF(AX$3=EOMONTH('Rent Roll'!$D22,0),0,IF(NOT(AW26=0),NOT(Index_운영!AX48=0)*AW26*(1+$E26*Index_운영!AX180),$C26*$D26/$C$1*Index_운영!AX48))),0)</f>
        <v>0</v>
      </c>
      <c r="AY26" s="589">
        <f>IFERROR(IF(AY$3=EOMONTH('Rent Roll'!$C22-1,0),$C26*$D26/$C$1,IF(AY$3=EOMONTH('Rent Roll'!$D22,0),0,IF(NOT(AX26=0),NOT(Index_운영!AY48=0)*AX26*(1+$E26*Index_운영!AY180),$C26*$D26/$C$1*Index_운영!AY48))),0)</f>
        <v>0</v>
      </c>
      <c r="AZ26" s="589">
        <f>IFERROR(IF(AZ$3=EOMONTH('Rent Roll'!$C22-1,0),$C26*$D26/$C$1,IF(AZ$3=EOMONTH('Rent Roll'!$D22,0),0,IF(NOT(AY26=0),NOT(Index_운영!AZ48=0)*AY26*(1+$E26*Index_운영!AZ180),$C26*$D26/$C$1*Index_운영!AZ48))),0)</f>
        <v>0</v>
      </c>
      <c r="BA26" s="589">
        <f>IFERROR(IF(BA$3=EOMONTH('Rent Roll'!$C22-1,0),$C26*$D26/$C$1,IF(BA$3=EOMONTH('Rent Roll'!$D22,0),0,IF(NOT(AZ26=0),NOT(Index_운영!BA48=0)*AZ26*(1+$E26*Index_운영!BA180),$C26*$D26/$C$1*Index_운영!BA48))),0)</f>
        <v>0</v>
      </c>
      <c r="BB26" s="589">
        <f>IFERROR(IF(BB$3=EOMONTH('Rent Roll'!$C22-1,0),$C26*$D26/$C$1,IF(BB$3=EOMONTH('Rent Roll'!$D22,0),0,IF(NOT(BA26=0),NOT(Index_운영!BB48=0)*BA26*(1+$E26*Index_운영!BB180),$C26*$D26/$C$1*Index_운영!BB48))),0)</f>
        <v>0</v>
      </c>
      <c r="BC26" s="589">
        <f>IFERROR(IF(BC$3=EOMONTH('Rent Roll'!$C22-1,0),$C26*$D26/$C$1,IF(BC$3=EOMONTH('Rent Roll'!$D22,0),0,IF(NOT(BB26=0),NOT(Index_운영!BC48=0)*BB26*(1+$E26*Index_운영!BC180),$C26*$D26/$C$1*Index_운영!BC48))),0)</f>
        <v>0</v>
      </c>
      <c r="BD26" s="589">
        <f>IFERROR(IF(BD$3=EOMONTH('Rent Roll'!$C22-1,0),$C26*$D26/$C$1,IF(BD$3=EOMONTH('Rent Roll'!$D22,0),0,IF(NOT(BC26=0),NOT(Index_운영!BD48=0)*BC26*(1+$E26*Index_운영!BD180),$C26*$D26/$C$1*Index_운영!BD48))),0)</f>
        <v>0</v>
      </c>
      <c r="BE26" s="589">
        <f>IFERROR(IF(BE$3=EOMONTH('Rent Roll'!$C22-1,0),$C26*$D26/$C$1,IF(BE$3=EOMONTH('Rent Roll'!$D22,0),0,IF(NOT(BD26=0),NOT(Index_운영!BE48=0)*BD26*(1+$E26*Index_운영!BE180),$C26*$D26/$C$1*Index_운영!BE48))),0)</f>
        <v>0</v>
      </c>
      <c r="BF26" s="589">
        <f>IFERROR(IF(BF$3=EOMONTH('Rent Roll'!$C22-1,0),$C26*$D26/$C$1,IF(BF$3=EOMONTH('Rent Roll'!$D22,0),0,IF(NOT(BE26=0),NOT(Index_운영!BF48=0)*BE26*(1+$E26*Index_운영!BF180),$C26*$D26/$C$1*Index_운영!BF48))),0)</f>
        <v>0</v>
      </c>
      <c r="BG26" s="589">
        <f>IFERROR(IF(BG$3=EOMONTH('Rent Roll'!$C22-1,0),$C26*$D26/$C$1,IF(BG$3=EOMONTH('Rent Roll'!$D22,0),0,IF(NOT(BF26=0),NOT(Index_운영!BG48=0)*BF26*(1+$E26*Index_운영!BG180),$C26*$D26/$C$1*Index_운영!BG48))),0)</f>
        <v>0</v>
      </c>
      <c r="BH26" s="589">
        <f>IFERROR(IF(BH$3=EOMONTH('Rent Roll'!$C22-1,0),$C26*$D26/$C$1,IF(BH$3=EOMONTH('Rent Roll'!$D22,0),0,IF(NOT(BG26=0),NOT(Index_운영!BH48=0)*BG26*(1+$E26*Index_운영!BH180),$C26*$D26/$C$1*Index_운영!BH48))),0)</f>
        <v>0</v>
      </c>
      <c r="BI26" s="589">
        <f>IFERROR(IF(BI$3=EOMONTH('Rent Roll'!$C22-1,0),$C26*$D26/$C$1,IF(BI$3=EOMONTH('Rent Roll'!$D22,0),0,IF(NOT(BH26=0),NOT(Index_운영!BI48=0)*BH26*(1+$E26*Index_운영!BI180),$C26*$D26/$C$1*Index_운영!BI48))),0)</f>
        <v>0</v>
      </c>
      <c r="BJ26" s="589">
        <f>IFERROR(IF(BJ$3=EOMONTH('Rent Roll'!$C22-1,0),$C26*$D26/$C$1,IF(BJ$3=EOMONTH('Rent Roll'!$D22,0),0,IF(NOT(BI26=0),NOT(Index_운영!BJ48=0)*BI26*(1+$E26*Index_운영!BJ180),$C26*$D26/$C$1*Index_운영!BJ48))),0)</f>
        <v>0</v>
      </c>
      <c r="BK26" s="589">
        <f>IFERROR(IF(BK$3=EOMONTH('Rent Roll'!$C22-1,0),$C26*$D26/$C$1,IF(BK$3=EOMONTH('Rent Roll'!$D22,0),0,IF(NOT(BJ26=0),NOT(Index_운영!BK48=0)*BJ26*(1+$E26*Index_운영!BK180),$C26*$D26/$C$1*Index_운영!BK48))),0)</f>
        <v>0</v>
      </c>
      <c r="BL26" s="589">
        <f>IFERROR(IF(BL$3=EOMONTH('Rent Roll'!$C22-1,0),$C26*$D26/$C$1,IF(BL$3=EOMONTH('Rent Roll'!$D22,0),0,IF(NOT(BK26=0),NOT(Index_운영!BL48=0)*BK26*(1+$E26*Index_운영!BL180),$C26*$D26/$C$1*Index_운영!BL48))),0)</f>
        <v>0</v>
      </c>
      <c r="BM26" s="589">
        <f>IFERROR(IF(BM$3=EOMONTH('Rent Roll'!$C22-1,0),$C26*$D26/$C$1,IF(BM$3=EOMONTH('Rent Roll'!$D22,0),0,IF(NOT(BL26=0),NOT(Index_운영!BM48=0)*BL26*(1+$E26*Index_운영!BM180),$C26*$D26/$C$1*Index_운영!BM48))),0)</f>
        <v>0</v>
      </c>
      <c r="BN26" s="589">
        <f>IFERROR(IF(BN$3=EOMONTH('Rent Roll'!$C22-1,0),$C26*$D26/$C$1,IF(BN$3=EOMONTH('Rent Roll'!$D22,0),0,IF(NOT(BM26=0),NOT(Index_운영!BN48=0)*BM26*(1+$E26*Index_운영!BN180),$C26*$D26/$C$1*Index_운영!BN48))),0)</f>
        <v>0</v>
      </c>
      <c r="BO26" s="589">
        <f>IFERROR(IF(BO$3=EOMONTH('Rent Roll'!$C22-1,0),$C26*$D26/$C$1,IF(BO$3=EOMONTH('Rent Roll'!$D22,0),0,IF(NOT(BN26=0),NOT(Index_운영!BO48=0)*BN26*(1+$E26*Index_운영!BO180),$C26*$D26/$C$1*Index_운영!BO48))),0)</f>
        <v>0</v>
      </c>
      <c r="BP26" s="589">
        <f>IFERROR(IF(BP$3=EOMONTH('Rent Roll'!$C22-1,0),$C26*$D26/$C$1,IF(BP$3=EOMONTH('Rent Roll'!$D22,0),0,IF(NOT(BO26=0),NOT(Index_운영!BP48=0)*BO26*(1+$E26*Index_운영!BP180),$C26*$D26/$C$1*Index_운영!BP48))),0)</f>
        <v>0</v>
      </c>
      <c r="BQ26" s="589">
        <f>IFERROR(IF(BQ$3=EOMONTH('Rent Roll'!$C22-1,0),$C26*$D26/$C$1,IF(BQ$3=EOMONTH('Rent Roll'!$D22,0),0,IF(NOT(BP26=0),NOT(Index_운영!BQ48=0)*BP26*(1+$E26*Index_운영!BQ180),$C26*$D26/$C$1*Index_운영!BQ48))),0)</f>
        <v>0</v>
      </c>
      <c r="BR26" s="589">
        <f>IFERROR(IF(BR$3=EOMONTH('Rent Roll'!$C22-1,0),$C26*$D26/$C$1,IF(BR$3=EOMONTH('Rent Roll'!$D22,0),0,IF(NOT(BQ26=0),NOT(Index_운영!BR48=0)*BQ26*(1+$E26*Index_운영!BR180),$C26*$D26/$C$1*Index_운영!BR48))),0)</f>
        <v>0</v>
      </c>
      <c r="BS26" s="589">
        <f>IFERROR(IF(BS$3=EOMONTH('Rent Roll'!$C22-1,0),$C26*$D26/$C$1,IF(BS$3=EOMONTH('Rent Roll'!$D22,0),0,IF(NOT(BR26=0),NOT(Index_운영!BS48=0)*BR26*(1+$E26*Index_운영!BS180),$C26*$D26/$C$1*Index_운영!BS48))),0)</f>
        <v>0</v>
      </c>
      <c r="BT26" s="589">
        <f>IFERROR(IF(BT$3=EOMONTH('Rent Roll'!$C22-1,0),$C26*$D26/$C$1,IF(BT$3=EOMONTH('Rent Roll'!$D22,0),0,IF(NOT(BS26=0),NOT(Index_운영!BT48=0)*BS26*(1+$E26*Index_운영!BT180),$C26*$D26/$C$1*Index_운영!BT48))),0)</f>
        <v>0</v>
      </c>
      <c r="BU26" s="589">
        <f>IFERROR(IF(BU$3=EOMONTH('Rent Roll'!$C22-1,0),$C26*$D26/$C$1,IF(BU$3=EOMONTH('Rent Roll'!$D22,0),0,IF(NOT(BT26=0),NOT(Index_운영!BU48=0)*BT26*(1+$E26*Index_운영!BU180),$C26*$D26/$C$1*Index_운영!BU48))),0)</f>
        <v>0</v>
      </c>
      <c r="BV26" s="589">
        <f>IFERROR(IF(BV$3=EOMONTH('Rent Roll'!$C22-1,0),$C26*$D26/$C$1,IF(BV$3=EOMONTH('Rent Roll'!$D22,0),0,IF(NOT(BU26=0),NOT(Index_운영!BV48=0)*BU26*(1+$E26*Index_운영!BV180),$C26*$D26/$C$1*Index_운영!BV48))),0)</f>
        <v>0</v>
      </c>
      <c r="BW26" s="589">
        <f>IFERROR(IF(BW$3=EOMONTH('Rent Roll'!$C22-1,0),$C26*$D26/$C$1,IF(BW$3=EOMONTH('Rent Roll'!$D22,0),0,IF(NOT(BV26=0),NOT(Index_운영!BW48=0)*BV26*(1+$E26*Index_운영!BW180),$C26*$D26/$C$1*Index_운영!BW48))),0)</f>
        <v>0</v>
      </c>
      <c r="BX26" s="589">
        <f>IFERROR(IF(BX$3=EOMONTH('Rent Roll'!$C22-1,0),$C26*$D26/$C$1,IF(BX$3=EOMONTH('Rent Roll'!$D22,0),0,IF(NOT(BW26=0),NOT(Index_운영!BX48=0)*BW26*(1+$E26*Index_운영!BX180),$C26*$D26/$C$1*Index_운영!BX48))),0)</f>
        <v>0</v>
      </c>
      <c r="BY26" s="589">
        <f>IFERROR(IF(BY$3=EOMONTH('Rent Roll'!$C22-1,0),$C26*$D26/$C$1,IF(BY$3=EOMONTH('Rent Roll'!$D22,0),0,IF(NOT(BX26=0),NOT(Index_운영!BY48=0)*BX26*(1+$E26*Index_운영!BY180),$C26*$D26/$C$1*Index_운영!BY48))),0)</f>
        <v>0</v>
      </c>
      <c r="BZ26" s="589">
        <f>IFERROR(IF(BZ$3=EOMONTH('Rent Roll'!$C22-1,0),$C26*$D26/$C$1,IF(BZ$3=EOMONTH('Rent Roll'!$D22,0),0,IF(NOT(BY26=0),NOT(Index_운영!BZ48=0)*BY26*(1+$E26*Index_운영!BZ180),$C26*$D26/$C$1*Index_운영!BZ48))),0)</f>
        <v>0</v>
      </c>
      <c r="CA26" s="589">
        <f>IFERROR(IF(CA$3=EOMONTH('Rent Roll'!$C22-1,0),$C26*$D26/$C$1,IF(CA$3=EOMONTH('Rent Roll'!$D22,0),0,IF(NOT(BZ26=0),NOT(Index_운영!CA48=0)*BZ26*(1+$E26*Index_운영!CA180),$C26*$D26/$C$1*Index_운영!CA48))),0)</f>
        <v>0</v>
      </c>
      <c r="CB26" s="589">
        <f>IFERROR(IF(CB$3=EOMONTH('Rent Roll'!$C22-1,0),$C26*$D26/$C$1,IF(CB$3=EOMONTH('Rent Roll'!$D22,0),0,IF(NOT(CA26=0),NOT(Index_운영!CB48=0)*CA26*(1+$E26*Index_운영!CB180),$C26*$D26/$C$1*Index_운영!CB48))),0)</f>
        <v>0</v>
      </c>
      <c r="CC26" s="589">
        <f>IFERROR(IF(CC$3=EOMONTH('Rent Roll'!$C22-1,0),$C26*$D26/$C$1,IF(CC$3=EOMONTH('Rent Roll'!$D22,0),0,IF(NOT(CB26=0),NOT(Index_운영!CC48=0)*CB26*(1+$E26*Index_운영!CC180),$C26*$D26/$C$1*Index_운영!CC48))),0)</f>
        <v>0</v>
      </c>
      <c r="CD26" s="589">
        <f>IFERROR(IF(CD$3=EOMONTH('Rent Roll'!$C22-1,0),$C26*$D26/$C$1,IF(CD$3=EOMONTH('Rent Roll'!$D22,0),0,IF(NOT(CC26=0),NOT(Index_운영!CD48=0)*CC26*(1+$E26*Index_운영!CD180),$C26*$D26/$C$1*Index_운영!CD48))),0)</f>
        <v>0</v>
      </c>
      <c r="CE26" s="589">
        <f>IFERROR(IF(CE$3=EOMONTH('Rent Roll'!$C22-1,0),$C26*$D26/$C$1,IF(CE$3=EOMONTH('Rent Roll'!$D22,0),0,IF(NOT(CD26=0),NOT(Index_운영!CE48=0)*CD26*(1+$E26*Index_운영!CE180),$C26*$D26/$C$1*Index_운영!CE48))),0)</f>
        <v>0</v>
      </c>
      <c r="CF26" s="589">
        <f>IFERROR(IF(CF$3=EOMONTH('Rent Roll'!$C22-1,0),$C26*$D26/$C$1,IF(CF$3=EOMONTH('Rent Roll'!$D22,0),0,IF(NOT(CE26=0),NOT(Index_운영!CF48=0)*CE26*(1+$E26*Index_운영!CF180),$C26*$D26/$C$1*Index_운영!CF48))),0)</f>
        <v>0</v>
      </c>
      <c r="CG26" s="589">
        <f>IFERROR(IF(CG$3=EOMONTH('Rent Roll'!$C22-1,0),$C26*$D26/$C$1,IF(CG$3=EOMONTH('Rent Roll'!$D22,0),0,IF(NOT(CF26=0),NOT(Index_운영!CG48=0)*CF26*(1+$E26*Index_운영!CG180),$C26*$D26/$C$1*Index_운영!CG48))),0)</f>
        <v>0</v>
      </c>
      <c r="CH26" s="589">
        <f>IFERROR(IF(CH$3=EOMONTH('Rent Roll'!$C22-1,0),$C26*$D26/$C$1,IF(CH$3=EOMONTH('Rent Roll'!$D22,0),0,IF(NOT(CG26=0),NOT(Index_운영!CH48=0)*CG26*(1+$E26*Index_운영!CH180),$C26*$D26/$C$1*Index_운영!CH48))),0)</f>
        <v>0</v>
      </c>
      <c r="CI26" s="589">
        <f>IFERROR(IF(CI$3=EOMONTH('Rent Roll'!$C22-1,0),$C26*$D26/$C$1,IF(CI$3=EOMONTH('Rent Roll'!$D22,0),0,IF(NOT(CH26=0),NOT(Index_운영!CI48=0)*CH26*(1+$E26*Index_운영!CI180),$C26*$D26/$C$1*Index_운영!CI48))),0)</f>
        <v>0</v>
      </c>
      <c r="CJ26" s="589">
        <f>IFERROR(IF(CJ$3=EOMONTH('Rent Roll'!$C22-1,0),$C26*$D26/$C$1,IF(CJ$3=EOMONTH('Rent Roll'!$D22,0),0,IF(NOT(CI26=0),NOT(Index_운영!CJ48=0)*CI26*(1+$E26*Index_운영!CJ180),$C26*$D26/$C$1*Index_운영!CJ48))),0)</f>
        <v>0</v>
      </c>
      <c r="CK26" s="589">
        <f>IFERROR(IF(CK$3=EOMONTH('Rent Roll'!$C22-1,0),$C26*$D26/$C$1,IF(CK$3=EOMONTH('Rent Roll'!$D22,0),0,IF(NOT(CJ26=0),NOT(Index_운영!CK48=0)*CJ26*(1+$E26*Index_운영!CK180),$C26*$D26/$C$1*Index_운영!CK48))),0)</f>
        <v>0</v>
      </c>
      <c r="CL26" s="589">
        <f>IFERROR(IF(CL$3=EOMONTH('Rent Roll'!$C22-1,0),$C26*$D26/$C$1,IF(CL$3=EOMONTH('Rent Roll'!$D22,0),0,IF(NOT(CK26=0),NOT(Index_운영!CL48=0)*CK26*(1+$E26*Index_운영!CL180),$C26*$D26/$C$1*Index_운영!CL48))),0)</f>
        <v>0</v>
      </c>
      <c r="CM26" s="589">
        <f>IFERROR(IF(CM$3=EOMONTH('Rent Roll'!$C22-1,0),$C26*$D26/$C$1,IF(CM$3=EOMONTH('Rent Roll'!$D22,0),0,IF(NOT(CL26=0),NOT(Index_운영!CM48=0)*CL26*(1+$E26*Index_운영!CM180),$C26*$D26/$C$1*Index_운영!CM48))),0)</f>
        <v>0</v>
      </c>
      <c r="CN26" s="589">
        <f>IFERROR(IF(CN$3=EOMONTH('Rent Roll'!$C22-1,0),$C26*$D26/$C$1,IF(CN$3=EOMONTH('Rent Roll'!$D22,0),0,IF(NOT(CM26=0),NOT(Index_운영!CN48=0)*CM26*(1+$E26*Index_운영!CN180),$C26*$D26/$C$1*Index_운영!CN48))),0)</f>
        <v>0</v>
      </c>
      <c r="CO26" s="589">
        <f>IFERROR(IF(CO$3=EOMONTH('Rent Roll'!$C22-1,0),$C26*$D26/$C$1,IF(CO$3=EOMONTH('Rent Roll'!$D22,0),0,IF(NOT(CN26=0),NOT(Index_운영!CO48=0)*CN26*(1+$E26*Index_운영!CO180),$C26*$D26/$C$1*Index_운영!CO48))),0)</f>
        <v>0</v>
      </c>
      <c r="CP26" s="589">
        <f>IFERROR(IF(CP$3=EOMONTH('Rent Roll'!$C22-1,0),$C26*$D26/$C$1,IF(CP$3=EOMONTH('Rent Roll'!$D22,0),0,IF(NOT(CO26=0),NOT(Index_운영!CP48=0)*CO26*(1+$E26*Index_운영!CP180),$C26*$D26/$C$1*Index_운영!CP48))),0)</f>
        <v>0</v>
      </c>
      <c r="CQ26" s="589">
        <f>IFERROR(IF(CQ$3=EOMONTH('Rent Roll'!$C22-1,0),$C26*$D26/$C$1,IF(CQ$3=EOMONTH('Rent Roll'!$D22,0),0,IF(NOT(CP26=0),NOT(Index_운영!CQ48=0)*CP26*(1+$E26*Index_운영!CQ180),$C26*$D26/$C$1*Index_운영!CQ48))),0)</f>
        <v>0</v>
      </c>
      <c r="CR26" s="589">
        <f>IFERROR(IF(CR$3=EOMONTH('Rent Roll'!$C22-1,0),$C26*$D26/$C$1,IF(CR$3=EOMONTH('Rent Roll'!$D22,0),0,IF(NOT(CQ26=0),NOT(Index_운영!CR48=0)*CQ26*(1+$E26*Index_운영!CR180),$C26*$D26/$C$1*Index_운영!CR48))),0)</f>
        <v>0</v>
      </c>
      <c r="CS26" s="589">
        <f>IFERROR(IF(CS$3=EOMONTH('Rent Roll'!$C22-1,0),$C26*$D26/$C$1,IF(CS$3=EOMONTH('Rent Roll'!$D22,0),0,IF(NOT(CR26=0),NOT(Index_운영!CS48=0)*CR26*(1+$E26*Index_운영!CS180),$C26*$D26/$C$1*Index_운영!CS48))),0)</f>
        <v>0</v>
      </c>
      <c r="CT26" s="589">
        <f>IFERROR(IF(CT$3=EOMONTH('Rent Roll'!$C22-1,0),$C26*$D26/$C$1,IF(CT$3=EOMONTH('Rent Roll'!$D22,0),0,IF(NOT(CS26=0),NOT(Index_운영!CT48=0)*CS26*(1+$E26*Index_운영!CT180),$C26*$D26/$C$1*Index_운영!CT48))),0)</f>
        <v>0</v>
      </c>
      <c r="CU26" s="589">
        <f>IFERROR(IF(CU$3=EOMONTH('Rent Roll'!$C22-1,0),$C26*$D26/$C$1,IF(CU$3=EOMONTH('Rent Roll'!$D22,0),0,IF(NOT(CT26=0),NOT(Index_운영!CU48=0)*CT26*(1+$E26*Index_운영!CU180),$C26*$D26/$C$1*Index_운영!CU48))),0)</f>
        <v>0</v>
      </c>
      <c r="CV26" s="589">
        <f>IFERROR(IF(CV$3=EOMONTH('Rent Roll'!$C22-1,0),$C26*$D26/$C$1,IF(CV$3=EOMONTH('Rent Roll'!$D22,0),0,IF(NOT(CU26=0),NOT(Index_운영!CV48=0)*CU26*(1+$E26*Index_운영!CV180),$C26*$D26/$C$1*Index_운영!CV48))),0)</f>
        <v>0</v>
      </c>
      <c r="CW26" s="589">
        <f>IFERROR(IF(CW$3=EOMONTH('Rent Roll'!$C22-1,0),$C26*$D26/$C$1,IF(CW$3=EOMONTH('Rent Roll'!$D22,0),0,IF(NOT(CV26=0),NOT(Index_운영!CW48=0)*CV26*(1+$E26*Index_운영!CW180),$C26*$D26/$C$1*Index_운영!CW48))),0)</f>
        <v>0</v>
      </c>
      <c r="CX26" s="589">
        <f>IFERROR(IF(CX$3=EOMONTH('Rent Roll'!$C22-1,0),$C26*$D26/$C$1,IF(CX$3=EOMONTH('Rent Roll'!$D22,0),0,IF(NOT(CW26=0),NOT(Index_운영!CX48=0)*CW26*(1+$E26*Index_운영!CX180),$C26*$D26/$C$1*Index_운영!CX48))),0)</f>
        <v>0</v>
      </c>
      <c r="CY26" s="589">
        <f>IFERROR(IF(CY$3=EOMONTH('Rent Roll'!$C22-1,0),$C26*$D26/$C$1,IF(CY$3=EOMONTH('Rent Roll'!$D22,0),0,IF(NOT(CX26=0),NOT(Index_운영!CY48=0)*CX26*(1+$E26*Index_운영!CY180),$C26*$D26/$C$1*Index_운영!CY48))),0)</f>
        <v>0</v>
      </c>
      <c r="CZ26" s="589">
        <f>IFERROR(IF(CZ$3=EOMONTH('Rent Roll'!$C22-1,0),$C26*$D26/$C$1,IF(CZ$3=EOMONTH('Rent Roll'!$D22,0),0,IF(NOT(CY26=0),NOT(Index_운영!CZ48=0)*CY26*(1+$E26*Index_운영!CZ180),$C26*$D26/$C$1*Index_운영!CZ48))),0)</f>
        <v>0</v>
      </c>
      <c r="DA26" s="589">
        <f>IFERROR(IF(DA$3=EOMONTH('Rent Roll'!$C22-1,0),$C26*$D26/$C$1,IF(DA$3=EOMONTH('Rent Roll'!$D22,0),0,IF(NOT(CZ26=0),NOT(Index_운영!DA48=0)*CZ26*(1+$E26*Index_운영!DA180),$C26*$D26/$C$1*Index_운영!DA48))),0)</f>
        <v>0</v>
      </c>
      <c r="DB26" s="589">
        <f>IFERROR(IF(DB$3=EOMONTH('Rent Roll'!$C22-1,0),$C26*$D26/$C$1,IF(DB$3=EOMONTH('Rent Roll'!$D22,0),0,IF(NOT(DA26=0),NOT(Index_운영!DB48=0)*DA26*(1+$E26*Index_운영!DB180),$C26*$D26/$C$1*Index_운영!DB48))),0)</f>
        <v>0</v>
      </c>
      <c r="DC26" s="589">
        <f>IFERROR(IF(DC$3=EOMONTH('Rent Roll'!$C22-1,0),$C26*$D26/$C$1,IF(DC$3=EOMONTH('Rent Roll'!$D22,0),0,IF(NOT(DB26=0),NOT(Index_운영!DC48=0)*DB26*(1+$E26*Index_운영!DC180),$C26*$D26/$C$1*Index_운영!DC48))),0)</f>
        <v>0</v>
      </c>
      <c r="DD26" s="589">
        <f>IFERROR(IF(DD$3=EOMONTH('Rent Roll'!$C22-1,0),$C26*$D26/$C$1,IF(DD$3=EOMONTH('Rent Roll'!$D22,0),0,IF(NOT(DC26=0),NOT(Index_운영!DD48=0)*DC26*(1+$E26*Index_운영!DD180),$C26*$D26/$C$1*Index_운영!DD48))),0)</f>
        <v>0</v>
      </c>
      <c r="DE26" s="589">
        <f>IFERROR(IF(DE$3=EOMONTH('Rent Roll'!$C22-1,0),$C26*$D26/$C$1,IF(DE$3=EOMONTH('Rent Roll'!$D22,0),0,IF(NOT(DD26=0),NOT(Index_운영!DE48=0)*DD26*(1+$E26*Index_운영!DE180),$C26*$D26/$C$1*Index_운영!DE48))),0)</f>
        <v>0</v>
      </c>
      <c r="DF26" s="589">
        <f>IFERROR(IF(DF$3=EOMONTH('Rent Roll'!$C22-1,0),$C26*$D26/$C$1,IF(DF$3=EOMONTH('Rent Roll'!$D22,0),0,IF(NOT(DE26=0),NOT(Index_운영!DF48=0)*DE26*(1+$E26*Index_운영!DF180),$C26*$D26/$C$1*Index_운영!DF48))),0)</f>
        <v>0</v>
      </c>
      <c r="DG26" s="589">
        <f>IFERROR(IF(DG$3=EOMONTH('Rent Roll'!$C22-1,0),$C26*$D26/$C$1,IF(DG$3=EOMONTH('Rent Roll'!$D22,0),0,IF(NOT(DF26=0),NOT(Index_운영!DG48=0)*DF26*(1+$E26*Index_운영!DG180),$C26*$D26/$C$1*Index_운영!DG48))),0)</f>
        <v>0</v>
      </c>
      <c r="DH26" s="589">
        <f>IFERROR(IF(DH$3=EOMONTH('Rent Roll'!$C22-1,0),$C26*$D26/$C$1,IF(DH$3=EOMONTH('Rent Roll'!$D22,0),0,IF(NOT(DG26=0),NOT(Index_운영!DH48=0)*DG26*(1+$E26*Index_운영!DH180),$C26*$D26/$C$1*Index_운영!DH48))),0)</f>
        <v>0</v>
      </c>
      <c r="DI26" s="589">
        <f>IFERROR(IF(DI$3=EOMONTH('Rent Roll'!$C22-1,0),$C26*$D26/$C$1,IF(DI$3=EOMONTH('Rent Roll'!$D22,0),0,IF(NOT(DH26=0),NOT(Index_운영!DI48=0)*DH26*(1+$E26*Index_운영!DI180),$C26*$D26/$C$1*Index_운영!DI48))),0)</f>
        <v>0</v>
      </c>
      <c r="DJ26" s="589">
        <f>IFERROR(IF(DJ$3=EOMONTH('Rent Roll'!$C22-1,0),$C26*$D26/$C$1,IF(DJ$3=EOMONTH('Rent Roll'!$D22,0),0,IF(NOT(DI26=0),NOT(Index_운영!DJ48=0)*DI26*(1+$E26*Index_운영!DJ180),$C26*$D26/$C$1*Index_운영!DJ48))),0)</f>
        <v>0</v>
      </c>
      <c r="DK26" s="589">
        <f>IFERROR(IF(DK$3=EOMONTH('Rent Roll'!$C22-1,0),$C26*$D26/$C$1,IF(DK$3=EOMONTH('Rent Roll'!$D22,0),0,IF(NOT(DJ26=0),NOT(Index_운영!DK48=0)*DJ26*(1+$E26*Index_운영!DK180),$C26*$D26/$C$1*Index_운영!DK48))),0)</f>
        <v>0</v>
      </c>
      <c r="DL26" s="589">
        <f>IFERROR(IF(DL$3=EOMONTH('Rent Roll'!$C22-1,0),$C26*$D26/$C$1,IF(DL$3=EOMONTH('Rent Roll'!$D22,0),0,IF(NOT(DK26=0),NOT(Index_운영!DL48=0)*DK26*(1+$E26*Index_운영!DL180),$C26*$D26/$C$1*Index_운영!DL48))),0)</f>
        <v>0</v>
      </c>
      <c r="DM26" s="589">
        <f>IFERROR(IF(DM$3=EOMONTH('Rent Roll'!$C22-1,0),$C26*$D26/$C$1,IF(DM$3=EOMONTH('Rent Roll'!$D22,0),0,IF(NOT(DL26=0),NOT(Index_운영!DM48=0)*DL26*(1+$E26*Index_운영!DM180),$C26*$D26/$C$1*Index_운영!DM48))),0)</f>
        <v>0</v>
      </c>
      <c r="DN26" s="589">
        <f>IFERROR(IF(DN$3=EOMONTH('Rent Roll'!$C22-1,0),$C26*$D26/$C$1,IF(DN$3=EOMONTH('Rent Roll'!$D22,0),0,IF(NOT(DM26=0),NOT(Index_운영!DN48=0)*DM26*(1+$E26*Index_운영!DN180),$C26*$D26/$C$1*Index_운영!DN48))),0)</f>
        <v>0</v>
      </c>
      <c r="DO26" s="589">
        <f>IFERROR(IF(DO$3=EOMONTH('Rent Roll'!$C22-1,0),$C26*$D26/$C$1,IF(DO$3=EOMONTH('Rent Roll'!$D22,0),0,IF(NOT(DN26=0),NOT(Index_운영!DO48=0)*DN26*(1+$E26*Index_운영!DO180),$C26*$D26/$C$1*Index_운영!DO48))),0)</f>
        <v>0</v>
      </c>
      <c r="DP26" s="589">
        <f>IFERROR(IF(DP$3=EOMONTH('Rent Roll'!$C22-1,0),$C26*$D26/$C$1,IF(DP$3=EOMONTH('Rent Roll'!$D22,0),0,IF(NOT(DO26=0),NOT(Index_운영!DP48=0)*DO26*(1+$E26*Index_운영!DP180),$C26*$D26/$C$1*Index_운영!DP48))),0)</f>
        <v>0</v>
      </c>
      <c r="DQ26" s="589">
        <f>IFERROR(IF(DQ$3=EOMONTH('Rent Roll'!$C22-1,0),$C26*$D26/$C$1,IF(DQ$3=EOMONTH('Rent Roll'!$D22,0),0,IF(NOT(DP26=0),NOT(Index_운영!DQ48=0)*DP26*(1+$E26*Index_운영!DQ180),$C26*$D26/$C$1*Index_운영!DQ48))),0)</f>
        <v>0</v>
      </c>
      <c r="DR26" s="589">
        <f>IFERROR(IF(DR$3=EOMONTH('Rent Roll'!$C22-1,0),$C26*$D26/$C$1,IF(DR$3=EOMONTH('Rent Roll'!$D22,0),0,IF(NOT(DQ26=0),NOT(Index_운영!DR48=0)*DQ26*(1+$E26*Index_운영!DR180),$C26*$D26/$C$1*Index_운영!DR48))),0)</f>
        <v>0</v>
      </c>
      <c r="DS26" s="589">
        <f>IFERROR(IF(DS$3=EOMONTH('Rent Roll'!$C22-1,0),$C26*$D26/$C$1,IF(DS$3=EOMONTH('Rent Roll'!$D22,0),0,IF(NOT(DR26=0),NOT(Index_운영!DS48=0)*DR26*(1+$E26*Index_운영!DS180),$C26*$D26/$C$1*Index_운영!DS48))),0)</f>
        <v>0</v>
      </c>
      <c r="DT26" s="589">
        <f>IFERROR(IF(DT$3=EOMONTH('Rent Roll'!$C22-1,0),$C26*$D26/$C$1,IF(DT$3=EOMONTH('Rent Roll'!$D22,0),0,IF(NOT(DS26=0),NOT(Index_운영!DT48=0)*DS26*(1+$E26*Index_운영!DT180),$C26*$D26/$C$1*Index_운영!DT48))),0)</f>
        <v>0</v>
      </c>
      <c r="DU26" s="589">
        <f>IFERROR(IF(DU$3=EOMONTH('Rent Roll'!$C22-1,0),$C26*$D26/$C$1,IF(DU$3=EOMONTH('Rent Roll'!$D22,0),0,IF(NOT(DT26=0),NOT(Index_운영!DU48=0)*DT26*(1+$E26*Index_운영!DU180),$C26*$D26/$C$1*Index_운영!DU48))),0)</f>
        <v>0</v>
      </c>
      <c r="DV26" s="589">
        <f>IFERROR(IF(DV$3=EOMONTH('Rent Roll'!$C22-1,0),$C26*$D26/$C$1,IF(DV$3=EOMONTH('Rent Roll'!$D22,0),0,IF(NOT(DU26=0),NOT(Index_운영!DV48=0)*DU26*(1+$E26*Index_운영!DV180),$C26*$D26/$C$1*Index_운영!DV48))),0)</f>
        <v>0</v>
      </c>
    </row>
    <row r="27" spans="1:126" s="485" customFormat="1" outlineLevel="1" x14ac:dyDescent="0.4">
      <c r="A27" s="737"/>
      <c r="B27" s="464">
        <f>'Rent Roll'!$B23</f>
        <v>0</v>
      </c>
      <c r="C27" s="1219">
        <f>'Rent Roll'!$K23</f>
        <v>0</v>
      </c>
      <c r="D27" s="1220">
        <f>'Rent Roll'!$M23</f>
        <v>0</v>
      </c>
      <c r="E27" s="1221">
        <f>'Rent Roll'!$N23</f>
        <v>0</v>
      </c>
      <c r="F27" s="588">
        <f>IFERROR(IF(F$3=EOMONTH('Rent Roll'!$C23-1,0),$C27*$D27/$C$1,IF(F$3=EOMONTH('Rent Roll'!$D23,0),0,IF(NOT(E27=0),NOT(Index_운영!F49=0)*E27*(1+$E27*Index_운영!F181),$C27*$D27/$C$1*Index_운영!F49))),0)</f>
        <v>0</v>
      </c>
      <c r="G27" s="589">
        <f>IFERROR(IF(G$3=EOMONTH('Rent Roll'!$C23-1,0),$C27*$D27/$C$1,IF(G$3=EOMONTH('Rent Roll'!$D23,0),0,IF(NOT(F27=0),NOT(Index_운영!G49=0)*F27*(1+$E27*Index_운영!G181),$C27*$D27/$C$1*Index_운영!G49))),0)</f>
        <v>0</v>
      </c>
      <c r="H27" s="589">
        <f>IFERROR(IF(H$3=EOMONTH('Rent Roll'!$C23-1,0),$C27*$D27/$C$1,IF(H$3=EOMONTH('Rent Roll'!$D23,0),0,IF(NOT(G27=0),NOT(Index_운영!H49=0)*G27*(1+$E27*Index_운영!H181),$C27*$D27/$C$1*Index_운영!H49))),0)</f>
        <v>0</v>
      </c>
      <c r="I27" s="589">
        <f>IFERROR(IF(I$3=EOMONTH('Rent Roll'!$C23-1,0),$C27*$D27/$C$1,IF(I$3=EOMONTH('Rent Roll'!$D23,0),0,IF(NOT(H27=0),NOT(Index_운영!I49=0)*H27*(1+$E27*Index_운영!I181),$C27*$D27/$C$1*Index_운영!I49))),0)</f>
        <v>0</v>
      </c>
      <c r="J27" s="589">
        <f>IFERROR(IF(J$3=EOMONTH('Rent Roll'!$C23-1,0),$C27*$D27/$C$1,IF(J$3=EOMONTH('Rent Roll'!$D23,0),0,IF(NOT(I27=0),NOT(Index_운영!J49=0)*I27*(1+$E27*Index_운영!J181),$C27*$D27/$C$1*Index_운영!J49))),0)</f>
        <v>0</v>
      </c>
      <c r="K27" s="589">
        <f>IFERROR(IF(K$3=EOMONTH('Rent Roll'!$C23-1,0),$C27*$D27/$C$1,IF(K$3=EOMONTH('Rent Roll'!$D23,0),0,IF(NOT(J27=0),NOT(Index_운영!K49=0)*J27*(1+$E27*Index_운영!K181),$C27*$D27/$C$1*Index_운영!K49))),0)</f>
        <v>0</v>
      </c>
      <c r="L27" s="589">
        <f>IFERROR(IF(L$3=EOMONTH('Rent Roll'!$C23-1,0),$C27*$D27/$C$1,IF(L$3=EOMONTH('Rent Roll'!$D23,0),0,IF(NOT(K27=0),NOT(Index_운영!L49=0)*K27*(1+$E27*Index_운영!L181),$C27*$D27/$C$1*Index_운영!L49))),0)</f>
        <v>0</v>
      </c>
      <c r="M27" s="589">
        <f>IFERROR(IF(M$3=EOMONTH('Rent Roll'!$C23-1,0),$C27*$D27/$C$1,IF(M$3=EOMONTH('Rent Roll'!$D23,0),0,IF(NOT(L27=0),NOT(Index_운영!M49=0)*L27*(1+$E27*Index_운영!M181),$C27*$D27/$C$1*Index_운영!M49))),0)</f>
        <v>0</v>
      </c>
      <c r="N27" s="589">
        <f>IFERROR(IF(N$3=EOMONTH('Rent Roll'!$C23-1,0),$C27*$D27/$C$1,IF(N$3=EOMONTH('Rent Roll'!$D23,0),0,IF(NOT(M27=0),NOT(Index_운영!N49=0)*M27*(1+$E27*Index_운영!N181),$C27*$D27/$C$1*Index_운영!N49))),0)</f>
        <v>0</v>
      </c>
      <c r="O27" s="589">
        <f>IFERROR(IF(O$3=EOMONTH('Rent Roll'!$C23-1,0),$C27*$D27/$C$1,IF(O$3=EOMONTH('Rent Roll'!$D23,0),0,IF(NOT(N27=0),NOT(Index_운영!O49=0)*N27*(1+$E27*Index_운영!O181),$C27*$D27/$C$1*Index_운영!O49))),0)</f>
        <v>0</v>
      </c>
      <c r="P27" s="589">
        <f>IFERROR(IF(P$3=EOMONTH('Rent Roll'!$C23-1,0),$C27*$D27/$C$1,IF(P$3=EOMONTH('Rent Roll'!$D23,0),0,IF(NOT(O27=0),NOT(Index_운영!P49=0)*O27*(1+$E27*Index_운영!P181),$C27*$D27/$C$1*Index_운영!P49))),0)</f>
        <v>0</v>
      </c>
      <c r="Q27" s="589">
        <f>IFERROR(IF(Q$3=EOMONTH('Rent Roll'!$C23-1,0),$C27*$D27/$C$1,IF(Q$3=EOMONTH('Rent Roll'!$D23,0),0,IF(NOT(P27=0),NOT(Index_운영!Q49=0)*P27*(1+$E27*Index_운영!Q181),$C27*$D27/$C$1*Index_운영!Q49))),0)</f>
        <v>0</v>
      </c>
      <c r="R27" s="589">
        <f>IFERROR(IF(R$3=EOMONTH('Rent Roll'!$C23-1,0),$C27*$D27/$C$1,IF(R$3=EOMONTH('Rent Roll'!$D23,0),0,IF(NOT(Q27=0),NOT(Index_운영!R49=0)*Q27*(1+$E27*Index_운영!R181),$C27*$D27/$C$1*Index_운영!R49))),0)</f>
        <v>0</v>
      </c>
      <c r="S27" s="589">
        <f>IFERROR(IF(S$3=EOMONTH('Rent Roll'!$C23-1,0),$C27*$D27/$C$1,IF(S$3=EOMONTH('Rent Roll'!$D23,0),0,IF(NOT(R27=0),NOT(Index_운영!S49=0)*R27*(1+$E27*Index_운영!S181),$C27*$D27/$C$1*Index_운영!S49))),0)</f>
        <v>0</v>
      </c>
      <c r="T27" s="589">
        <f>IFERROR(IF(T$3=EOMONTH('Rent Roll'!$C23-1,0),$C27*$D27/$C$1,IF(T$3=EOMONTH('Rent Roll'!$D23,0),0,IF(NOT(S27=0),NOT(Index_운영!T49=0)*S27*(1+$E27*Index_운영!T181),$C27*$D27/$C$1*Index_운영!T49))),0)</f>
        <v>0</v>
      </c>
      <c r="U27" s="589">
        <f>IFERROR(IF(U$3=EOMONTH('Rent Roll'!$C23-1,0),$C27*$D27/$C$1,IF(U$3=EOMONTH('Rent Roll'!$D23,0),0,IF(NOT(T27=0),NOT(Index_운영!U49=0)*T27*(1+$E27*Index_운영!U181),$C27*$D27/$C$1*Index_운영!U49))),0)</f>
        <v>0</v>
      </c>
      <c r="V27" s="589">
        <f>IFERROR(IF(V$3=EOMONTH('Rent Roll'!$C23-1,0),$C27*$D27/$C$1,IF(V$3=EOMONTH('Rent Roll'!$D23,0),0,IF(NOT(U27=0),NOT(Index_운영!V49=0)*U27*(1+$E27*Index_운영!V181),$C27*$D27/$C$1*Index_운영!V49))),0)</f>
        <v>0</v>
      </c>
      <c r="W27" s="589">
        <f>IFERROR(IF(W$3=EOMONTH('Rent Roll'!$C23-1,0),$C27*$D27/$C$1,IF(W$3=EOMONTH('Rent Roll'!$D23,0),0,IF(NOT(V27=0),NOT(Index_운영!W49=0)*V27*(1+$E27*Index_운영!W181),$C27*$D27/$C$1*Index_운영!W49))),0)</f>
        <v>0</v>
      </c>
      <c r="X27" s="589">
        <f>IFERROR(IF(X$3=EOMONTH('Rent Roll'!$C23-1,0),$C27*$D27/$C$1,IF(X$3=EOMONTH('Rent Roll'!$D23,0),0,IF(NOT(W27=0),NOT(Index_운영!X49=0)*W27*(1+$E27*Index_운영!X181),$C27*$D27/$C$1*Index_운영!X49))),0)</f>
        <v>0</v>
      </c>
      <c r="Y27" s="589">
        <f>IFERROR(IF(Y$3=EOMONTH('Rent Roll'!$C23-1,0),$C27*$D27/$C$1,IF(Y$3=EOMONTH('Rent Roll'!$D23,0),0,IF(NOT(X27=0),NOT(Index_운영!Y49=0)*X27*(1+$E27*Index_운영!Y181),$C27*$D27/$C$1*Index_운영!Y49))),0)</f>
        <v>0</v>
      </c>
      <c r="Z27" s="589">
        <f>IFERROR(IF(Z$3=EOMONTH('Rent Roll'!$C23-1,0),$C27*$D27/$C$1,IF(Z$3=EOMONTH('Rent Roll'!$D23,0),0,IF(NOT(Y27=0),NOT(Index_운영!Z49=0)*Y27*(1+$E27*Index_운영!Z181),$C27*$D27/$C$1*Index_운영!Z49))),0)</f>
        <v>0</v>
      </c>
      <c r="AA27" s="589">
        <f>IFERROR(IF(AA$3=EOMONTH('Rent Roll'!$C23-1,0),$C27*$D27/$C$1,IF(AA$3=EOMONTH('Rent Roll'!$D23,0),0,IF(NOT(Z27=0),NOT(Index_운영!AA49=0)*Z27*(1+$E27*Index_운영!AA181),$C27*$D27/$C$1*Index_운영!AA49))),0)</f>
        <v>0</v>
      </c>
      <c r="AB27" s="589">
        <f>IFERROR(IF(AB$3=EOMONTH('Rent Roll'!$C23-1,0),$C27*$D27/$C$1,IF(AB$3=EOMONTH('Rent Roll'!$D23,0),0,IF(NOT(AA27=0),NOT(Index_운영!AB49=0)*AA27*(1+$E27*Index_운영!AB181),$C27*$D27/$C$1*Index_운영!AB49))),0)</f>
        <v>0</v>
      </c>
      <c r="AC27" s="589">
        <f>IFERROR(IF(AC$3=EOMONTH('Rent Roll'!$C23-1,0),$C27*$D27/$C$1,IF(AC$3=EOMONTH('Rent Roll'!$D23,0),0,IF(NOT(AB27=0),NOT(Index_운영!AC49=0)*AB27*(1+$E27*Index_운영!AC181),$C27*$D27/$C$1*Index_운영!AC49))),0)</f>
        <v>0</v>
      </c>
      <c r="AD27" s="589">
        <f>IFERROR(IF(AD$3=EOMONTH('Rent Roll'!$C23-1,0),$C27*$D27/$C$1,IF(AD$3=EOMONTH('Rent Roll'!$D23,0),0,IF(NOT(AC27=0),NOT(Index_운영!AD49=0)*AC27*(1+$E27*Index_운영!AD181),$C27*$D27/$C$1*Index_운영!AD49))),0)</f>
        <v>0</v>
      </c>
      <c r="AE27" s="589">
        <f>IFERROR(IF(AE$3=EOMONTH('Rent Roll'!$C23-1,0),$C27*$D27/$C$1,IF(AE$3=EOMONTH('Rent Roll'!$D23,0),0,IF(NOT(AD27=0),NOT(Index_운영!AE49=0)*AD27*(1+$E27*Index_운영!AE181),$C27*$D27/$C$1*Index_운영!AE49))),0)</f>
        <v>0</v>
      </c>
      <c r="AF27" s="589">
        <f>IFERROR(IF(AF$3=EOMONTH('Rent Roll'!$C23-1,0),$C27*$D27/$C$1,IF(AF$3=EOMONTH('Rent Roll'!$D23,0),0,IF(NOT(AE27=0),NOT(Index_운영!AF49=0)*AE27*(1+$E27*Index_운영!AF181),$C27*$D27/$C$1*Index_운영!AF49))),0)</f>
        <v>0</v>
      </c>
      <c r="AG27" s="589">
        <f>IFERROR(IF(AG$3=EOMONTH('Rent Roll'!$C23-1,0),$C27*$D27/$C$1,IF(AG$3=EOMONTH('Rent Roll'!$D23,0),0,IF(NOT(AF27=0),NOT(Index_운영!AG49=0)*AF27*(1+$E27*Index_운영!AG181),$C27*$D27/$C$1*Index_운영!AG49))),0)</f>
        <v>0</v>
      </c>
      <c r="AH27" s="589">
        <f>IFERROR(IF(AH$3=EOMONTH('Rent Roll'!$C23-1,0),$C27*$D27/$C$1,IF(AH$3=EOMONTH('Rent Roll'!$D23,0),0,IF(NOT(AG27=0),NOT(Index_운영!AH49=0)*AG27*(1+$E27*Index_운영!AH181),$C27*$D27/$C$1*Index_운영!AH49))),0)</f>
        <v>0</v>
      </c>
      <c r="AI27" s="589">
        <f>IFERROR(IF(AI$3=EOMONTH('Rent Roll'!$C23-1,0),$C27*$D27/$C$1,IF(AI$3=EOMONTH('Rent Roll'!$D23,0),0,IF(NOT(AH27=0),NOT(Index_운영!AI49=0)*AH27*(1+$E27*Index_운영!AI181),$C27*$D27/$C$1*Index_운영!AI49))),0)</f>
        <v>0</v>
      </c>
      <c r="AJ27" s="589">
        <f>IFERROR(IF(AJ$3=EOMONTH('Rent Roll'!$C23-1,0),$C27*$D27/$C$1,IF(AJ$3=EOMONTH('Rent Roll'!$D23,0),0,IF(NOT(AI27=0),NOT(Index_운영!AJ49=0)*AI27*(1+$E27*Index_운영!AJ181),$C27*$D27/$C$1*Index_운영!AJ49))),0)</f>
        <v>0</v>
      </c>
      <c r="AK27" s="589">
        <f>IFERROR(IF(AK$3=EOMONTH('Rent Roll'!$C23-1,0),$C27*$D27/$C$1,IF(AK$3=EOMONTH('Rent Roll'!$D23,0),0,IF(NOT(AJ27=0),NOT(Index_운영!AK49=0)*AJ27*(1+$E27*Index_운영!AK181),$C27*$D27/$C$1*Index_운영!AK49))),0)</f>
        <v>0</v>
      </c>
      <c r="AL27" s="589">
        <f>IFERROR(IF(AL$3=EOMONTH('Rent Roll'!$C23-1,0),$C27*$D27/$C$1,IF(AL$3=EOMONTH('Rent Roll'!$D23,0),0,IF(NOT(AK27=0),NOT(Index_운영!AL49=0)*AK27*(1+$E27*Index_운영!AL181),$C27*$D27/$C$1*Index_운영!AL49))),0)</f>
        <v>0</v>
      </c>
      <c r="AM27" s="589">
        <f>IFERROR(IF(AM$3=EOMONTH('Rent Roll'!$C23-1,0),$C27*$D27/$C$1,IF(AM$3=EOMONTH('Rent Roll'!$D23,0),0,IF(NOT(AL27=0),NOT(Index_운영!AM49=0)*AL27*(1+$E27*Index_운영!AM181),$C27*$D27/$C$1*Index_운영!AM49))),0)</f>
        <v>0</v>
      </c>
      <c r="AN27" s="589">
        <f>IFERROR(IF(AN$3=EOMONTH('Rent Roll'!$C23-1,0),$C27*$D27/$C$1,IF(AN$3=EOMONTH('Rent Roll'!$D23,0),0,IF(NOT(AM27=0),NOT(Index_운영!AN49=0)*AM27*(1+$E27*Index_운영!AN181),$C27*$D27/$C$1*Index_운영!AN49))),0)</f>
        <v>0</v>
      </c>
      <c r="AO27" s="589">
        <f>IFERROR(IF(AO$3=EOMONTH('Rent Roll'!$C23-1,0),$C27*$D27/$C$1,IF(AO$3=EOMONTH('Rent Roll'!$D23,0),0,IF(NOT(AN27=0),NOT(Index_운영!AO49=0)*AN27*(1+$E27*Index_운영!AO181),$C27*$D27/$C$1*Index_운영!AO49))),0)</f>
        <v>0</v>
      </c>
      <c r="AP27" s="589">
        <f>IFERROR(IF(AP$3=EOMONTH('Rent Roll'!$C23-1,0),$C27*$D27/$C$1,IF(AP$3=EOMONTH('Rent Roll'!$D23,0),0,IF(NOT(AO27=0),NOT(Index_운영!AP49=0)*AO27*(1+$E27*Index_운영!AP181),$C27*$D27/$C$1*Index_운영!AP49))),0)</f>
        <v>0</v>
      </c>
      <c r="AQ27" s="589">
        <f>IFERROR(IF(AQ$3=EOMONTH('Rent Roll'!$C23-1,0),$C27*$D27/$C$1,IF(AQ$3=EOMONTH('Rent Roll'!$D23,0),0,IF(NOT(AP27=0),NOT(Index_운영!AQ49=0)*AP27*(1+$E27*Index_운영!AQ181),$C27*$D27/$C$1*Index_운영!AQ49))),0)</f>
        <v>0</v>
      </c>
      <c r="AR27" s="589">
        <f>IFERROR(IF(AR$3=EOMONTH('Rent Roll'!$C23-1,0),$C27*$D27/$C$1,IF(AR$3=EOMONTH('Rent Roll'!$D23,0),0,IF(NOT(AQ27=0),NOT(Index_운영!AR49=0)*AQ27*(1+$E27*Index_운영!AR181),$C27*$D27/$C$1*Index_운영!AR49))),0)</f>
        <v>0</v>
      </c>
      <c r="AS27" s="589">
        <f>IFERROR(IF(AS$3=EOMONTH('Rent Roll'!$C23-1,0),$C27*$D27/$C$1,IF(AS$3=EOMONTH('Rent Roll'!$D23,0),0,IF(NOT(AR27=0),NOT(Index_운영!AS49=0)*AR27*(1+$E27*Index_운영!AS181),$C27*$D27/$C$1*Index_운영!AS49))),0)</f>
        <v>0</v>
      </c>
      <c r="AT27" s="589">
        <f>IFERROR(IF(AT$3=EOMONTH('Rent Roll'!$C23-1,0),$C27*$D27/$C$1,IF(AT$3=EOMONTH('Rent Roll'!$D23,0),0,IF(NOT(AS27=0),NOT(Index_운영!AT49=0)*AS27*(1+$E27*Index_운영!AT181),$C27*$D27/$C$1*Index_운영!AT49))),0)</f>
        <v>0</v>
      </c>
      <c r="AU27" s="589">
        <f>IFERROR(IF(AU$3=EOMONTH('Rent Roll'!$C23-1,0),$C27*$D27/$C$1,IF(AU$3=EOMONTH('Rent Roll'!$D23,0),0,IF(NOT(AT27=0),NOT(Index_운영!AU49=0)*AT27*(1+$E27*Index_운영!AU181),$C27*$D27/$C$1*Index_운영!AU49))),0)</f>
        <v>0</v>
      </c>
      <c r="AV27" s="589">
        <f>IFERROR(IF(AV$3=EOMONTH('Rent Roll'!$C23-1,0),$C27*$D27/$C$1,IF(AV$3=EOMONTH('Rent Roll'!$D23,0),0,IF(NOT(AU27=0),NOT(Index_운영!AV49=0)*AU27*(1+$E27*Index_운영!AV181),$C27*$D27/$C$1*Index_운영!AV49))),0)</f>
        <v>0</v>
      </c>
      <c r="AW27" s="589">
        <f>IFERROR(IF(AW$3=EOMONTH('Rent Roll'!$C23-1,0),$C27*$D27/$C$1,IF(AW$3=EOMONTH('Rent Roll'!$D23,0),0,IF(NOT(AV27=0),NOT(Index_운영!AW49=0)*AV27*(1+$E27*Index_운영!AW181),$C27*$D27/$C$1*Index_운영!AW49))),0)</f>
        <v>0</v>
      </c>
      <c r="AX27" s="589">
        <f>IFERROR(IF(AX$3=EOMONTH('Rent Roll'!$C23-1,0),$C27*$D27/$C$1,IF(AX$3=EOMONTH('Rent Roll'!$D23,0),0,IF(NOT(AW27=0),NOT(Index_운영!AX49=0)*AW27*(1+$E27*Index_운영!AX181),$C27*$D27/$C$1*Index_운영!AX49))),0)</f>
        <v>0</v>
      </c>
      <c r="AY27" s="589">
        <f>IFERROR(IF(AY$3=EOMONTH('Rent Roll'!$C23-1,0),$C27*$D27/$C$1,IF(AY$3=EOMONTH('Rent Roll'!$D23,0),0,IF(NOT(AX27=0),NOT(Index_운영!AY49=0)*AX27*(1+$E27*Index_운영!AY181),$C27*$D27/$C$1*Index_운영!AY49))),0)</f>
        <v>0</v>
      </c>
      <c r="AZ27" s="589">
        <f>IFERROR(IF(AZ$3=EOMONTH('Rent Roll'!$C23-1,0),$C27*$D27/$C$1,IF(AZ$3=EOMONTH('Rent Roll'!$D23,0),0,IF(NOT(AY27=0),NOT(Index_운영!AZ49=0)*AY27*(1+$E27*Index_운영!AZ181),$C27*$D27/$C$1*Index_운영!AZ49))),0)</f>
        <v>0</v>
      </c>
      <c r="BA27" s="589">
        <f>IFERROR(IF(BA$3=EOMONTH('Rent Roll'!$C23-1,0),$C27*$D27/$C$1,IF(BA$3=EOMONTH('Rent Roll'!$D23,0),0,IF(NOT(AZ27=0),NOT(Index_운영!BA49=0)*AZ27*(1+$E27*Index_운영!BA181),$C27*$D27/$C$1*Index_운영!BA49))),0)</f>
        <v>0</v>
      </c>
      <c r="BB27" s="589">
        <f>IFERROR(IF(BB$3=EOMONTH('Rent Roll'!$C23-1,0),$C27*$D27/$C$1,IF(BB$3=EOMONTH('Rent Roll'!$D23,0),0,IF(NOT(BA27=0),NOT(Index_운영!BB49=0)*BA27*(1+$E27*Index_운영!BB181),$C27*$D27/$C$1*Index_운영!BB49))),0)</f>
        <v>0</v>
      </c>
      <c r="BC27" s="589">
        <f>IFERROR(IF(BC$3=EOMONTH('Rent Roll'!$C23-1,0),$C27*$D27/$C$1,IF(BC$3=EOMONTH('Rent Roll'!$D23,0),0,IF(NOT(BB27=0),NOT(Index_운영!BC49=0)*BB27*(1+$E27*Index_운영!BC181),$C27*$D27/$C$1*Index_운영!BC49))),0)</f>
        <v>0</v>
      </c>
      <c r="BD27" s="589">
        <f>IFERROR(IF(BD$3=EOMONTH('Rent Roll'!$C23-1,0),$C27*$D27/$C$1,IF(BD$3=EOMONTH('Rent Roll'!$D23,0),0,IF(NOT(BC27=0),NOT(Index_운영!BD49=0)*BC27*(1+$E27*Index_운영!BD181),$C27*$D27/$C$1*Index_운영!BD49))),0)</f>
        <v>0</v>
      </c>
      <c r="BE27" s="589">
        <f>IFERROR(IF(BE$3=EOMONTH('Rent Roll'!$C23-1,0),$C27*$D27/$C$1,IF(BE$3=EOMONTH('Rent Roll'!$D23,0),0,IF(NOT(BD27=0),NOT(Index_운영!BE49=0)*BD27*(1+$E27*Index_운영!BE181),$C27*$D27/$C$1*Index_운영!BE49))),0)</f>
        <v>0</v>
      </c>
      <c r="BF27" s="589">
        <f>IFERROR(IF(BF$3=EOMONTH('Rent Roll'!$C23-1,0),$C27*$D27/$C$1,IF(BF$3=EOMONTH('Rent Roll'!$D23,0),0,IF(NOT(BE27=0),NOT(Index_운영!BF49=0)*BE27*(1+$E27*Index_운영!BF181),$C27*$D27/$C$1*Index_운영!BF49))),0)</f>
        <v>0</v>
      </c>
      <c r="BG27" s="589">
        <f>IFERROR(IF(BG$3=EOMONTH('Rent Roll'!$C23-1,0),$C27*$D27/$C$1,IF(BG$3=EOMONTH('Rent Roll'!$D23,0),0,IF(NOT(BF27=0),NOT(Index_운영!BG49=0)*BF27*(1+$E27*Index_운영!BG181),$C27*$D27/$C$1*Index_운영!BG49))),0)</f>
        <v>0</v>
      </c>
      <c r="BH27" s="589">
        <f>IFERROR(IF(BH$3=EOMONTH('Rent Roll'!$C23-1,0),$C27*$D27/$C$1,IF(BH$3=EOMONTH('Rent Roll'!$D23,0),0,IF(NOT(BG27=0),NOT(Index_운영!BH49=0)*BG27*(1+$E27*Index_운영!BH181),$C27*$D27/$C$1*Index_운영!BH49))),0)</f>
        <v>0</v>
      </c>
      <c r="BI27" s="589">
        <f>IFERROR(IF(BI$3=EOMONTH('Rent Roll'!$C23-1,0),$C27*$D27/$C$1,IF(BI$3=EOMONTH('Rent Roll'!$D23,0),0,IF(NOT(BH27=0),NOT(Index_운영!BI49=0)*BH27*(1+$E27*Index_운영!BI181),$C27*$D27/$C$1*Index_운영!BI49))),0)</f>
        <v>0</v>
      </c>
      <c r="BJ27" s="589">
        <f>IFERROR(IF(BJ$3=EOMONTH('Rent Roll'!$C23-1,0),$C27*$D27/$C$1,IF(BJ$3=EOMONTH('Rent Roll'!$D23,0),0,IF(NOT(BI27=0),NOT(Index_운영!BJ49=0)*BI27*(1+$E27*Index_운영!BJ181),$C27*$D27/$C$1*Index_운영!BJ49))),0)</f>
        <v>0</v>
      </c>
      <c r="BK27" s="589">
        <f>IFERROR(IF(BK$3=EOMONTH('Rent Roll'!$C23-1,0),$C27*$D27/$C$1,IF(BK$3=EOMONTH('Rent Roll'!$D23,0),0,IF(NOT(BJ27=0),NOT(Index_운영!BK49=0)*BJ27*(1+$E27*Index_운영!BK181),$C27*$D27/$C$1*Index_운영!BK49))),0)</f>
        <v>0</v>
      </c>
      <c r="BL27" s="589">
        <f>IFERROR(IF(BL$3=EOMONTH('Rent Roll'!$C23-1,0),$C27*$D27/$C$1,IF(BL$3=EOMONTH('Rent Roll'!$D23,0),0,IF(NOT(BK27=0),NOT(Index_운영!BL49=0)*BK27*(1+$E27*Index_운영!BL181),$C27*$D27/$C$1*Index_운영!BL49))),0)</f>
        <v>0</v>
      </c>
      <c r="BM27" s="589">
        <f>IFERROR(IF(BM$3=EOMONTH('Rent Roll'!$C23-1,0),$C27*$D27/$C$1,IF(BM$3=EOMONTH('Rent Roll'!$D23,0),0,IF(NOT(BL27=0),NOT(Index_운영!BM49=0)*BL27*(1+$E27*Index_운영!BM181),$C27*$D27/$C$1*Index_운영!BM49))),0)</f>
        <v>0</v>
      </c>
      <c r="BN27" s="589">
        <f>IFERROR(IF(BN$3=EOMONTH('Rent Roll'!$C23-1,0),$C27*$D27/$C$1,IF(BN$3=EOMONTH('Rent Roll'!$D23,0),0,IF(NOT(BM27=0),NOT(Index_운영!BN49=0)*BM27*(1+$E27*Index_운영!BN181),$C27*$D27/$C$1*Index_운영!BN49))),0)</f>
        <v>0</v>
      </c>
      <c r="BO27" s="589">
        <f>IFERROR(IF(BO$3=EOMONTH('Rent Roll'!$C23-1,0),$C27*$D27/$C$1,IF(BO$3=EOMONTH('Rent Roll'!$D23,0),0,IF(NOT(BN27=0),NOT(Index_운영!BO49=0)*BN27*(1+$E27*Index_운영!BO181),$C27*$D27/$C$1*Index_운영!BO49))),0)</f>
        <v>0</v>
      </c>
      <c r="BP27" s="589">
        <f>IFERROR(IF(BP$3=EOMONTH('Rent Roll'!$C23-1,0),$C27*$D27/$C$1,IF(BP$3=EOMONTH('Rent Roll'!$D23,0),0,IF(NOT(BO27=0),NOT(Index_운영!BP49=0)*BO27*(1+$E27*Index_운영!BP181),$C27*$D27/$C$1*Index_운영!BP49))),0)</f>
        <v>0</v>
      </c>
      <c r="BQ27" s="589">
        <f>IFERROR(IF(BQ$3=EOMONTH('Rent Roll'!$C23-1,0),$C27*$D27/$C$1,IF(BQ$3=EOMONTH('Rent Roll'!$D23,0),0,IF(NOT(BP27=0),NOT(Index_운영!BQ49=0)*BP27*(1+$E27*Index_운영!BQ181),$C27*$D27/$C$1*Index_운영!BQ49))),0)</f>
        <v>0</v>
      </c>
      <c r="BR27" s="589">
        <f>IFERROR(IF(BR$3=EOMONTH('Rent Roll'!$C23-1,0),$C27*$D27/$C$1,IF(BR$3=EOMONTH('Rent Roll'!$D23,0),0,IF(NOT(BQ27=0),NOT(Index_운영!BR49=0)*BQ27*(1+$E27*Index_운영!BR181),$C27*$D27/$C$1*Index_운영!BR49))),0)</f>
        <v>0</v>
      </c>
      <c r="BS27" s="589">
        <f>IFERROR(IF(BS$3=EOMONTH('Rent Roll'!$C23-1,0),$C27*$D27/$C$1,IF(BS$3=EOMONTH('Rent Roll'!$D23,0),0,IF(NOT(BR27=0),NOT(Index_운영!BS49=0)*BR27*(1+$E27*Index_운영!BS181),$C27*$D27/$C$1*Index_운영!BS49))),0)</f>
        <v>0</v>
      </c>
      <c r="BT27" s="589">
        <f>IFERROR(IF(BT$3=EOMONTH('Rent Roll'!$C23-1,0),$C27*$D27/$C$1,IF(BT$3=EOMONTH('Rent Roll'!$D23,0),0,IF(NOT(BS27=0),NOT(Index_운영!BT49=0)*BS27*(1+$E27*Index_운영!BT181),$C27*$D27/$C$1*Index_운영!BT49))),0)</f>
        <v>0</v>
      </c>
      <c r="BU27" s="589">
        <f>IFERROR(IF(BU$3=EOMONTH('Rent Roll'!$C23-1,0),$C27*$D27/$C$1,IF(BU$3=EOMONTH('Rent Roll'!$D23,0),0,IF(NOT(BT27=0),NOT(Index_운영!BU49=0)*BT27*(1+$E27*Index_운영!BU181),$C27*$D27/$C$1*Index_운영!BU49))),0)</f>
        <v>0</v>
      </c>
      <c r="BV27" s="589">
        <f>IFERROR(IF(BV$3=EOMONTH('Rent Roll'!$C23-1,0),$C27*$D27/$C$1,IF(BV$3=EOMONTH('Rent Roll'!$D23,0),0,IF(NOT(BU27=0),NOT(Index_운영!BV49=0)*BU27*(1+$E27*Index_운영!BV181),$C27*$D27/$C$1*Index_운영!BV49))),0)</f>
        <v>0</v>
      </c>
      <c r="BW27" s="589">
        <f>IFERROR(IF(BW$3=EOMONTH('Rent Roll'!$C23-1,0),$C27*$D27/$C$1,IF(BW$3=EOMONTH('Rent Roll'!$D23,0),0,IF(NOT(BV27=0),NOT(Index_운영!BW49=0)*BV27*(1+$E27*Index_운영!BW181),$C27*$D27/$C$1*Index_운영!BW49))),0)</f>
        <v>0</v>
      </c>
      <c r="BX27" s="589">
        <f>IFERROR(IF(BX$3=EOMONTH('Rent Roll'!$C23-1,0),$C27*$D27/$C$1,IF(BX$3=EOMONTH('Rent Roll'!$D23,0),0,IF(NOT(BW27=0),NOT(Index_운영!BX49=0)*BW27*(1+$E27*Index_운영!BX181),$C27*$D27/$C$1*Index_운영!BX49))),0)</f>
        <v>0</v>
      </c>
      <c r="BY27" s="589">
        <f>IFERROR(IF(BY$3=EOMONTH('Rent Roll'!$C23-1,0),$C27*$D27/$C$1,IF(BY$3=EOMONTH('Rent Roll'!$D23,0),0,IF(NOT(BX27=0),NOT(Index_운영!BY49=0)*BX27*(1+$E27*Index_운영!BY181),$C27*$D27/$C$1*Index_운영!BY49))),0)</f>
        <v>0</v>
      </c>
      <c r="BZ27" s="589">
        <f>IFERROR(IF(BZ$3=EOMONTH('Rent Roll'!$C23-1,0),$C27*$D27/$C$1,IF(BZ$3=EOMONTH('Rent Roll'!$D23,0),0,IF(NOT(BY27=0),NOT(Index_운영!BZ49=0)*BY27*(1+$E27*Index_운영!BZ181),$C27*$D27/$C$1*Index_운영!BZ49))),0)</f>
        <v>0</v>
      </c>
      <c r="CA27" s="589">
        <f>IFERROR(IF(CA$3=EOMONTH('Rent Roll'!$C23-1,0),$C27*$D27/$C$1,IF(CA$3=EOMONTH('Rent Roll'!$D23,0),0,IF(NOT(BZ27=0),NOT(Index_운영!CA49=0)*BZ27*(1+$E27*Index_운영!CA181),$C27*$D27/$C$1*Index_운영!CA49))),0)</f>
        <v>0</v>
      </c>
      <c r="CB27" s="589">
        <f>IFERROR(IF(CB$3=EOMONTH('Rent Roll'!$C23-1,0),$C27*$D27/$C$1,IF(CB$3=EOMONTH('Rent Roll'!$D23,0),0,IF(NOT(CA27=0),NOT(Index_운영!CB49=0)*CA27*(1+$E27*Index_운영!CB181),$C27*$D27/$C$1*Index_운영!CB49))),0)</f>
        <v>0</v>
      </c>
      <c r="CC27" s="589">
        <f>IFERROR(IF(CC$3=EOMONTH('Rent Roll'!$C23-1,0),$C27*$D27/$C$1,IF(CC$3=EOMONTH('Rent Roll'!$D23,0),0,IF(NOT(CB27=0),NOT(Index_운영!CC49=0)*CB27*(1+$E27*Index_운영!CC181),$C27*$D27/$C$1*Index_운영!CC49))),0)</f>
        <v>0</v>
      </c>
      <c r="CD27" s="589">
        <f>IFERROR(IF(CD$3=EOMONTH('Rent Roll'!$C23-1,0),$C27*$D27/$C$1,IF(CD$3=EOMONTH('Rent Roll'!$D23,0),0,IF(NOT(CC27=0),NOT(Index_운영!CD49=0)*CC27*(1+$E27*Index_운영!CD181),$C27*$D27/$C$1*Index_운영!CD49))),0)</f>
        <v>0</v>
      </c>
      <c r="CE27" s="589">
        <f>IFERROR(IF(CE$3=EOMONTH('Rent Roll'!$C23-1,0),$C27*$D27/$C$1,IF(CE$3=EOMONTH('Rent Roll'!$D23,0),0,IF(NOT(CD27=0),NOT(Index_운영!CE49=0)*CD27*(1+$E27*Index_운영!CE181),$C27*$D27/$C$1*Index_운영!CE49))),0)</f>
        <v>0</v>
      </c>
      <c r="CF27" s="589">
        <f>IFERROR(IF(CF$3=EOMONTH('Rent Roll'!$C23-1,0),$C27*$D27/$C$1,IF(CF$3=EOMONTH('Rent Roll'!$D23,0),0,IF(NOT(CE27=0),NOT(Index_운영!CF49=0)*CE27*(1+$E27*Index_운영!CF181),$C27*$D27/$C$1*Index_운영!CF49))),0)</f>
        <v>0</v>
      </c>
      <c r="CG27" s="589">
        <f>IFERROR(IF(CG$3=EOMONTH('Rent Roll'!$C23-1,0),$C27*$D27/$C$1,IF(CG$3=EOMONTH('Rent Roll'!$D23,0),0,IF(NOT(CF27=0),NOT(Index_운영!CG49=0)*CF27*(1+$E27*Index_운영!CG181),$C27*$D27/$C$1*Index_운영!CG49))),0)</f>
        <v>0</v>
      </c>
      <c r="CH27" s="589">
        <f>IFERROR(IF(CH$3=EOMONTH('Rent Roll'!$C23-1,0),$C27*$D27/$C$1,IF(CH$3=EOMONTH('Rent Roll'!$D23,0),0,IF(NOT(CG27=0),NOT(Index_운영!CH49=0)*CG27*(1+$E27*Index_운영!CH181),$C27*$D27/$C$1*Index_운영!CH49))),0)</f>
        <v>0</v>
      </c>
      <c r="CI27" s="589">
        <f>IFERROR(IF(CI$3=EOMONTH('Rent Roll'!$C23-1,0),$C27*$D27/$C$1,IF(CI$3=EOMONTH('Rent Roll'!$D23,0),0,IF(NOT(CH27=0),NOT(Index_운영!CI49=0)*CH27*(1+$E27*Index_운영!CI181),$C27*$D27/$C$1*Index_운영!CI49))),0)</f>
        <v>0</v>
      </c>
      <c r="CJ27" s="589">
        <f>IFERROR(IF(CJ$3=EOMONTH('Rent Roll'!$C23-1,0),$C27*$D27/$C$1,IF(CJ$3=EOMONTH('Rent Roll'!$D23,0),0,IF(NOT(CI27=0),NOT(Index_운영!CJ49=0)*CI27*(1+$E27*Index_운영!CJ181),$C27*$D27/$C$1*Index_운영!CJ49))),0)</f>
        <v>0</v>
      </c>
      <c r="CK27" s="589">
        <f>IFERROR(IF(CK$3=EOMONTH('Rent Roll'!$C23-1,0),$C27*$D27/$C$1,IF(CK$3=EOMONTH('Rent Roll'!$D23,0),0,IF(NOT(CJ27=0),NOT(Index_운영!CK49=0)*CJ27*(1+$E27*Index_운영!CK181),$C27*$D27/$C$1*Index_운영!CK49))),0)</f>
        <v>0</v>
      </c>
      <c r="CL27" s="589">
        <f>IFERROR(IF(CL$3=EOMONTH('Rent Roll'!$C23-1,0),$C27*$D27/$C$1,IF(CL$3=EOMONTH('Rent Roll'!$D23,0),0,IF(NOT(CK27=0),NOT(Index_운영!CL49=0)*CK27*(1+$E27*Index_운영!CL181),$C27*$D27/$C$1*Index_운영!CL49))),0)</f>
        <v>0</v>
      </c>
      <c r="CM27" s="589">
        <f>IFERROR(IF(CM$3=EOMONTH('Rent Roll'!$C23-1,0),$C27*$D27/$C$1,IF(CM$3=EOMONTH('Rent Roll'!$D23,0),0,IF(NOT(CL27=0),NOT(Index_운영!CM49=0)*CL27*(1+$E27*Index_운영!CM181),$C27*$D27/$C$1*Index_운영!CM49))),0)</f>
        <v>0</v>
      </c>
      <c r="CN27" s="589">
        <f>IFERROR(IF(CN$3=EOMONTH('Rent Roll'!$C23-1,0),$C27*$D27/$C$1,IF(CN$3=EOMONTH('Rent Roll'!$D23,0),0,IF(NOT(CM27=0),NOT(Index_운영!CN49=0)*CM27*(1+$E27*Index_운영!CN181),$C27*$D27/$C$1*Index_운영!CN49))),0)</f>
        <v>0</v>
      </c>
      <c r="CO27" s="589">
        <f>IFERROR(IF(CO$3=EOMONTH('Rent Roll'!$C23-1,0),$C27*$D27/$C$1,IF(CO$3=EOMONTH('Rent Roll'!$D23,0),0,IF(NOT(CN27=0),NOT(Index_운영!CO49=0)*CN27*(1+$E27*Index_운영!CO181),$C27*$D27/$C$1*Index_운영!CO49))),0)</f>
        <v>0</v>
      </c>
      <c r="CP27" s="589">
        <f>IFERROR(IF(CP$3=EOMONTH('Rent Roll'!$C23-1,0),$C27*$D27/$C$1,IF(CP$3=EOMONTH('Rent Roll'!$D23,0),0,IF(NOT(CO27=0),NOT(Index_운영!CP49=0)*CO27*(1+$E27*Index_운영!CP181),$C27*$D27/$C$1*Index_운영!CP49))),0)</f>
        <v>0</v>
      </c>
      <c r="CQ27" s="589">
        <f>IFERROR(IF(CQ$3=EOMONTH('Rent Roll'!$C23-1,0),$C27*$D27/$C$1,IF(CQ$3=EOMONTH('Rent Roll'!$D23,0),0,IF(NOT(CP27=0),NOT(Index_운영!CQ49=0)*CP27*(1+$E27*Index_운영!CQ181),$C27*$D27/$C$1*Index_운영!CQ49))),0)</f>
        <v>0</v>
      </c>
      <c r="CR27" s="589">
        <f>IFERROR(IF(CR$3=EOMONTH('Rent Roll'!$C23-1,0),$C27*$D27/$C$1,IF(CR$3=EOMONTH('Rent Roll'!$D23,0),0,IF(NOT(CQ27=0),NOT(Index_운영!CR49=0)*CQ27*(1+$E27*Index_운영!CR181),$C27*$D27/$C$1*Index_운영!CR49))),0)</f>
        <v>0</v>
      </c>
      <c r="CS27" s="589">
        <f>IFERROR(IF(CS$3=EOMONTH('Rent Roll'!$C23-1,0),$C27*$D27/$C$1,IF(CS$3=EOMONTH('Rent Roll'!$D23,0),0,IF(NOT(CR27=0),NOT(Index_운영!CS49=0)*CR27*(1+$E27*Index_운영!CS181),$C27*$D27/$C$1*Index_운영!CS49))),0)</f>
        <v>0</v>
      </c>
      <c r="CT27" s="589">
        <f>IFERROR(IF(CT$3=EOMONTH('Rent Roll'!$C23-1,0),$C27*$D27/$C$1,IF(CT$3=EOMONTH('Rent Roll'!$D23,0),0,IF(NOT(CS27=0),NOT(Index_운영!CT49=0)*CS27*(1+$E27*Index_운영!CT181),$C27*$D27/$C$1*Index_운영!CT49))),0)</f>
        <v>0</v>
      </c>
      <c r="CU27" s="589">
        <f>IFERROR(IF(CU$3=EOMONTH('Rent Roll'!$C23-1,0),$C27*$D27/$C$1,IF(CU$3=EOMONTH('Rent Roll'!$D23,0),0,IF(NOT(CT27=0),NOT(Index_운영!CU49=0)*CT27*(1+$E27*Index_운영!CU181),$C27*$D27/$C$1*Index_운영!CU49))),0)</f>
        <v>0</v>
      </c>
      <c r="CV27" s="589">
        <f>IFERROR(IF(CV$3=EOMONTH('Rent Roll'!$C23-1,0),$C27*$D27/$C$1,IF(CV$3=EOMONTH('Rent Roll'!$D23,0),0,IF(NOT(CU27=0),NOT(Index_운영!CV49=0)*CU27*(1+$E27*Index_운영!CV181),$C27*$D27/$C$1*Index_운영!CV49))),0)</f>
        <v>0</v>
      </c>
      <c r="CW27" s="589">
        <f>IFERROR(IF(CW$3=EOMONTH('Rent Roll'!$C23-1,0),$C27*$D27/$C$1,IF(CW$3=EOMONTH('Rent Roll'!$D23,0),0,IF(NOT(CV27=0),NOT(Index_운영!CW49=0)*CV27*(1+$E27*Index_운영!CW181),$C27*$D27/$C$1*Index_운영!CW49))),0)</f>
        <v>0</v>
      </c>
      <c r="CX27" s="589">
        <f>IFERROR(IF(CX$3=EOMONTH('Rent Roll'!$C23-1,0),$C27*$D27/$C$1,IF(CX$3=EOMONTH('Rent Roll'!$D23,0),0,IF(NOT(CW27=0),NOT(Index_운영!CX49=0)*CW27*(1+$E27*Index_운영!CX181),$C27*$D27/$C$1*Index_운영!CX49))),0)</f>
        <v>0</v>
      </c>
      <c r="CY27" s="589">
        <f>IFERROR(IF(CY$3=EOMONTH('Rent Roll'!$C23-1,0),$C27*$D27/$C$1,IF(CY$3=EOMONTH('Rent Roll'!$D23,0),0,IF(NOT(CX27=0),NOT(Index_운영!CY49=0)*CX27*(1+$E27*Index_운영!CY181),$C27*$D27/$C$1*Index_운영!CY49))),0)</f>
        <v>0</v>
      </c>
      <c r="CZ27" s="589">
        <f>IFERROR(IF(CZ$3=EOMONTH('Rent Roll'!$C23-1,0),$C27*$D27/$C$1,IF(CZ$3=EOMONTH('Rent Roll'!$D23,0),0,IF(NOT(CY27=0),NOT(Index_운영!CZ49=0)*CY27*(1+$E27*Index_운영!CZ181),$C27*$D27/$C$1*Index_운영!CZ49))),0)</f>
        <v>0</v>
      </c>
      <c r="DA27" s="589">
        <f>IFERROR(IF(DA$3=EOMONTH('Rent Roll'!$C23-1,0),$C27*$D27/$C$1,IF(DA$3=EOMONTH('Rent Roll'!$D23,0),0,IF(NOT(CZ27=0),NOT(Index_운영!DA49=0)*CZ27*(1+$E27*Index_운영!DA181),$C27*$D27/$C$1*Index_운영!DA49))),0)</f>
        <v>0</v>
      </c>
      <c r="DB27" s="589">
        <f>IFERROR(IF(DB$3=EOMONTH('Rent Roll'!$C23-1,0),$C27*$D27/$C$1,IF(DB$3=EOMONTH('Rent Roll'!$D23,0),0,IF(NOT(DA27=0),NOT(Index_운영!DB49=0)*DA27*(1+$E27*Index_운영!DB181),$C27*$D27/$C$1*Index_운영!DB49))),0)</f>
        <v>0</v>
      </c>
      <c r="DC27" s="589">
        <f>IFERROR(IF(DC$3=EOMONTH('Rent Roll'!$C23-1,0),$C27*$D27/$C$1,IF(DC$3=EOMONTH('Rent Roll'!$D23,0),0,IF(NOT(DB27=0),NOT(Index_운영!DC49=0)*DB27*(1+$E27*Index_운영!DC181),$C27*$D27/$C$1*Index_운영!DC49))),0)</f>
        <v>0</v>
      </c>
      <c r="DD27" s="589">
        <f>IFERROR(IF(DD$3=EOMONTH('Rent Roll'!$C23-1,0),$C27*$D27/$C$1,IF(DD$3=EOMONTH('Rent Roll'!$D23,0),0,IF(NOT(DC27=0),NOT(Index_운영!DD49=0)*DC27*(1+$E27*Index_운영!DD181),$C27*$D27/$C$1*Index_운영!DD49))),0)</f>
        <v>0</v>
      </c>
      <c r="DE27" s="589">
        <f>IFERROR(IF(DE$3=EOMONTH('Rent Roll'!$C23-1,0),$C27*$D27/$C$1,IF(DE$3=EOMONTH('Rent Roll'!$D23,0),0,IF(NOT(DD27=0),NOT(Index_운영!DE49=0)*DD27*(1+$E27*Index_운영!DE181),$C27*$D27/$C$1*Index_운영!DE49))),0)</f>
        <v>0</v>
      </c>
      <c r="DF27" s="589">
        <f>IFERROR(IF(DF$3=EOMONTH('Rent Roll'!$C23-1,0),$C27*$D27/$C$1,IF(DF$3=EOMONTH('Rent Roll'!$D23,0),0,IF(NOT(DE27=0),NOT(Index_운영!DF49=0)*DE27*(1+$E27*Index_운영!DF181),$C27*$D27/$C$1*Index_운영!DF49))),0)</f>
        <v>0</v>
      </c>
      <c r="DG27" s="589">
        <f>IFERROR(IF(DG$3=EOMONTH('Rent Roll'!$C23-1,0),$C27*$D27/$C$1,IF(DG$3=EOMONTH('Rent Roll'!$D23,0),0,IF(NOT(DF27=0),NOT(Index_운영!DG49=0)*DF27*(1+$E27*Index_운영!DG181),$C27*$D27/$C$1*Index_운영!DG49))),0)</f>
        <v>0</v>
      </c>
      <c r="DH27" s="589">
        <f>IFERROR(IF(DH$3=EOMONTH('Rent Roll'!$C23-1,0),$C27*$D27/$C$1,IF(DH$3=EOMONTH('Rent Roll'!$D23,0),0,IF(NOT(DG27=0),NOT(Index_운영!DH49=0)*DG27*(1+$E27*Index_운영!DH181),$C27*$D27/$C$1*Index_운영!DH49))),0)</f>
        <v>0</v>
      </c>
      <c r="DI27" s="589">
        <f>IFERROR(IF(DI$3=EOMONTH('Rent Roll'!$C23-1,0),$C27*$D27/$C$1,IF(DI$3=EOMONTH('Rent Roll'!$D23,0),0,IF(NOT(DH27=0),NOT(Index_운영!DI49=0)*DH27*(1+$E27*Index_운영!DI181),$C27*$D27/$C$1*Index_운영!DI49))),0)</f>
        <v>0</v>
      </c>
      <c r="DJ27" s="589">
        <f>IFERROR(IF(DJ$3=EOMONTH('Rent Roll'!$C23-1,0),$C27*$D27/$C$1,IF(DJ$3=EOMONTH('Rent Roll'!$D23,0),0,IF(NOT(DI27=0),NOT(Index_운영!DJ49=0)*DI27*(1+$E27*Index_운영!DJ181),$C27*$D27/$C$1*Index_운영!DJ49))),0)</f>
        <v>0</v>
      </c>
      <c r="DK27" s="589">
        <f>IFERROR(IF(DK$3=EOMONTH('Rent Roll'!$C23-1,0),$C27*$D27/$C$1,IF(DK$3=EOMONTH('Rent Roll'!$D23,0),0,IF(NOT(DJ27=0),NOT(Index_운영!DK49=0)*DJ27*(1+$E27*Index_운영!DK181),$C27*$D27/$C$1*Index_운영!DK49))),0)</f>
        <v>0</v>
      </c>
      <c r="DL27" s="589">
        <f>IFERROR(IF(DL$3=EOMONTH('Rent Roll'!$C23-1,0),$C27*$D27/$C$1,IF(DL$3=EOMONTH('Rent Roll'!$D23,0),0,IF(NOT(DK27=0),NOT(Index_운영!DL49=0)*DK27*(1+$E27*Index_운영!DL181),$C27*$D27/$C$1*Index_운영!DL49))),0)</f>
        <v>0</v>
      </c>
      <c r="DM27" s="589">
        <f>IFERROR(IF(DM$3=EOMONTH('Rent Roll'!$C23-1,0),$C27*$D27/$C$1,IF(DM$3=EOMONTH('Rent Roll'!$D23,0),0,IF(NOT(DL27=0),NOT(Index_운영!DM49=0)*DL27*(1+$E27*Index_운영!DM181),$C27*$D27/$C$1*Index_운영!DM49))),0)</f>
        <v>0</v>
      </c>
      <c r="DN27" s="589">
        <f>IFERROR(IF(DN$3=EOMONTH('Rent Roll'!$C23-1,0),$C27*$D27/$C$1,IF(DN$3=EOMONTH('Rent Roll'!$D23,0),0,IF(NOT(DM27=0),NOT(Index_운영!DN49=0)*DM27*(1+$E27*Index_운영!DN181),$C27*$D27/$C$1*Index_운영!DN49))),0)</f>
        <v>0</v>
      </c>
      <c r="DO27" s="589">
        <f>IFERROR(IF(DO$3=EOMONTH('Rent Roll'!$C23-1,0),$C27*$D27/$C$1,IF(DO$3=EOMONTH('Rent Roll'!$D23,0),0,IF(NOT(DN27=0),NOT(Index_운영!DO49=0)*DN27*(1+$E27*Index_운영!DO181),$C27*$D27/$C$1*Index_운영!DO49))),0)</f>
        <v>0</v>
      </c>
      <c r="DP27" s="589">
        <f>IFERROR(IF(DP$3=EOMONTH('Rent Roll'!$C23-1,0),$C27*$D27/$C$1,IF(DP$3=EOMONTH('Rent Roll'!$D23,0),0,IF(NOT(DO27=0),NOT(Index_운영!DP49=0)*DO27*(1+$E27*Index_운영!DP181),$C27*$D27/$C$1*Index_운영!DP49))),0)</f>
        <v>0</v>
      </c>
      <c r="DQ27" s="589">
        <f>IFERROR(IF(DQ$3=EOMONTH('Rent Roll'!$C23-1,0),$C27*$D27/$C$1,IF(DQ$3=EOMONTH('Rent Roll'!$D23,0),0,IF(NOT(DP27=0),NOT(Index_운영!DQ49=0)*DP27*(1+$E27*Index_운영!DQ181),$C27*$D27/$C$1*Index_운영!DQ49))),0)</f>
        <v>0</v>
      </c>
      <c r="DR27" s="589">
        <f>IFERROR(IF(DR$3=EOMONTH('Rent Roll'!$C23-1,0),$C27*$D27/$C$1,IF(DR$3=EOMONTH('Rent Roll'!$D23,0),0,IF(NOT(DQ27=0),NOT(Index_운영!DR49=0)*DQ27*(1+$E27*Index_운영!DR181),$C27*$D27/$C$1*Index_운영!DR49))),0)</f>
        <v>0</v>
      </c>
      <c r="DS27" s="589">
        <f>IFERROR(IF(DS$3=EOMONTH('Rent Roll'!$C23-1,0),$C27*$D27/$C$1,IF(DS$3=EOMONTH('Rent Roll'!$D23,0),0,IF(NOT(DR27=0),NOT(Index_운영!DS49=0)*DR27*(1+$E27*Index_운영!DS181),$C27*$D27/$C$1*Index_운영!DS49))),0)</f>
        <v>0</v>
      </c>
      <c r="DT27" s="589">
        <f>IFERROR(IF(DT$3=EOMONTH('Rent Roll'!$C23-1,0),$C27*$D27/$C$1,IF(DT$3=EOMONTH('Rent Roll'!$D23,0),0,IF(NOT(DS27=0),NOT(Index_운영!DT49=0)*DS27*(1+$E27*Index_운영!DT181),$C27*$D27/$C$1*Index_운영!DT49))),0)</f>
        <v>0</v>
      </c>
      <c r="DU27" s="589">
        <f>IFERROR(IF(DU$3=EOMONTH('Rent Roll'!$C23-1,0),$C27*$D27/$C$1,IF(DU$3=EOMONTH('Rent Roll'!$D23,0),0,IF(NOT(DT27=0),NOT(Index_운영!DU49=0)*DT27*(1+$E27*Index_운영!DU181),$C27*$D27/$C$1*Index_운영!DU49))),0)</f>
        <v>0</v>
      </c>
      <c r="DV27" s="589">
        <f>IFERROR(IF(DV$3=EOMONTH('Rent Roll'!$C23-1,0),$C27*$D27/$C$1,IF(DV$3=EOMONTH('Rent Roll'!$D23,0),0,IF(NOT(DU27=0),NOT(Index_운영!DV49=0)*DU27*(1+$E27*Index_운영!DV181),$C27*$D27/$C$1*Index_운영!DV49))),0)</f>
        <v>0</v>
      </c>
    </row>
    <row r="28" spans="1:126" s="485" customFormat="1" outlineLevel="1" x14ac:dyDescent="0.4">
      <c r="A28" s="737"/>
      <c r="B28" s="464">
        <f>'Rent Roll'!$B24</f>
        <v>0</v>
      </c>
      <c r="C28" s="1219">
        <f>'Rent Roll'!$K24</f>
        <v>0</v>
      </c>
      <c r="D28" s="1220">
        <f>'Rent Roll'!$M24</f>
        <v>0</v>
      </c>
      <c r="E28" s="1221">
        <f>'Rent Roll'!$N24</f>
        <v>0</v>
      </c>
      <c r="F28" s="588">
        <f>IFERROR(IF(F$3=EOMONTH('Rent Roll'!$C24-1,0),$C28*$D28/$C$1,IF(F$3=EOMONTH('Rent Roll'!$D24,0),0,IF(NOT(E28=0),NOT(Index_운영!F50=0)*E28*(1+$E28*Index_운영!F182),$C28*$D28/$C$1*Index_운영!F50))),0)</f>
        <v>0</v>
      </c>
      <c r="G28" s="589">
        <f>IFERROR(IF(G$3=EOMONTH('Rent Roll'!$C24-1,0),$C28*$D28/$C$1,IF(G$3=EOMONTH('Rent Roll'!$D24,0),0,IF(NOT(F28=0),NOT(Index_운영!G50=0)*F28*(1+$E28*Index_운영!G182),$C28*$D28/$C$1*Index_운영!G50))),0)</f>
        <v>0</v>
      </c>
      <c r="H28" s="589">
        <f>IFERROR(IF(H$3=EOMONTH('Rent Roll'!$C24-1,0),$C28*$D28/$C$1,IF(H$3=EOMONTH('Rent Roll'!$D24,0),0,IF(NOT(G28=0),NOT(Index_운영!H50=0)*G28*(1+$E28*Index_운영!H182),$C28*$D28/$C$1*Index_운영!H50))),0)</f>
        <v>0</v>
      </c>
      <c r="I28" s="589">
        <f>IFERROR(IF(I$3=EOMONTH('Rent Roll'!$C24-1,0),$C28*$D28/$C$1,IF(I$3=EOMONTH('Rent Roll'!$D24,0),0,IF(NOT(H28=0),NOT(Index_운영!I50=0)*H28*(1+$E28*Index_운영!I182),$C28*$D28/$C$1*Index_운영!I50))),0)</f>
        <v>0</v>
      </c>
      <c r="J28" s="589">
        <f>IFERROR(IF(J$3=EOMONTH('Rent Roll'!$C24-1,0),$C28*$D28/$C$1,IF(J$3=EOMONTH('Rent Roll'!$D24,0),0,IF(NOT(I28=0),NOT(Index_운영!J50=0)*I28*(1+$E28*Index_운영!J182),$C28*$D28/$C$1*Index_운영!J50))),0)</f>
        <v>0</v>
      </c>
      <c r="K28" s="589">
        <f>IFERROR(IF(K$3=EOMONTH('Rent Roll'!$C24-1,0),$C28*$D28/$C$1,IF(K$3=EOMONTH('Rent Roll'!$D24,0),0,IF(NOT(J28=0),NOT(Index_운영!K50=0)*J28*(1+$E28*Index_운영!K182),$C28*$D28/$C$1*Index_운영!K50))),0)</f>
        <v>0</v>
      </c>
      <c r="L28" s="589">
        <f>IFERROR(IF(L$3=EOMONTH('Rent Roll'!$C24-1,0),$C28*$D28/$C$1,IF(L$3=EOMONTH('Rent Roll'!$D24,0),0,IF(NOT(K28=0),NOT(Index_운영!L50=0)*K28*(1+$E28*Index_운영!L182),$C28*$D28/$C$1*Index_운영!L50))),0)</f>
        <v>0</v>
      </c>
      <c r="M28" s="589">
        <f>IFERROR(IF(M$3=EOMONTH('Rent Roll'!$C24-1,0),$C28*$D28/$C$1,IF(M$3=EOMONTH('Rent Roll'!$D24,0),0,IF(NOT(L28=0),NOT(Index_운영!M50=0)*L28*(1+$E28*Index_운영!M182),$C28*$D28/$C$1*Index_운영!M50))),0)</f>
        <v>0</v>
      </c>
      <c r="N28" s="589">
        <f>IFERROR(IF(N$3=EOMONTH('Rent Roll'!$C24-1,0),$C28*$D28/$C$1,IF(N$3=EOMONTH('Rent Roll'!$D24,0),0,IF(NOT(M28=0),NOT(Index_운영!N50=0)*M28*(1+$E28*Index_운영!N182),$C28*$D28/$C$1*Index_운영!N50))),0)</f>
        <v>0</v>
      </c>
      <c r="O28" s="589">
        <f>IFERROR(IF(O$3=EOMONTH('Rent Roll'!$C24-1,0),$C28*$D28/$C$1,IF(O$3=EOMONTH('Rent Roll'!$D24,0),0,IF(NOT(N28=0),NOT(Index_운영!O50=0)*N28*(1+$E28*Index_운영!O182),$C28*$D28/$C$1*Index_운영!O50))),0)</f>
        <v>0</v>
      </c>
      <c r="P28" s="589">
        <f>IFERROR(IF(P$3=EOMONTH('Rent Roll'!$C24-1,0),$C28*$D28/$C$1,IF(P$3=EOMONTH('Rent Roll'!$D24,0),0,IF(NOT(O28=0),NOT(Index_운영!P50=0)*O28*(1+$E28*Index_운영!P182),$C28*$D28/$C$1*Index_운영!P50))),0)</f>
        <v>0</v>
      </c>
      <c r="Q28" s="589">
        <f>IFERROR(IF(Q$3=EOMONTH('Rent Roll'!$C24-1,0),$C28*$D28/$C$1,IF(Q$3=EOMONTH('Rent Roll'!$D24,0),0,IF(NOT(P28=0),NOT(Index_운영!Q50=0)*P28*(1+$E28*Index_운영!Q182),$C28*$D28/$C$1*Index_운영!Q50))),0)</f>
        <v>0</v>
      </c>
      <c r="R28" s="589">
        <f>IFERROR(IF(R$3=EOMONTH('Rent Roll'!$C24-1,0),$C28*$D28/$C$1,IF(R$3=EOMONTH('Rent Roll'!$D24,0),0,IF(NOT(Q28=0),NOT(Index_운영!R50=0)*Q28*(1+$E28*Index_운영!R182),$C28*$D28/$C$1*Index_운영!R50))),0)</f>
        <v>0</v>
      </c>
      <c r="S28" s="589">
        <f>IFERROR(IF(S$3=EOMONTH('Rent Roll'!$C24-1,0),$C28*$D28/$C$1,IF(S$3=EOMONTH('Rent Roll'!$D24,0),0,IF(NOT(R28=0),NOT(Index_운영!S50=0)*R28*(1+$E28*Index_운영!S182),$C28*$D28/$C$1*Index_운영!S50))),0)</f>
        <v>0</v>
      </c>
      <c r="T28" s="589">
        <f>IFERROR(IF(T$3=EOMONTH('Rent Roll'!$C24-1,0),$C28*$D28/$C$1,IF(T$3=EOMONTH('Rent Roll'!$D24,0),0,IF(NOT(S28=0),NOT(Index_운영!T50=0)*S28*(1+$E28*Index_운영!T182),$C28*$D28/$C$1*Index_운영!T50))),0)</f>
        <v>0</v>
      </c>
      <c r="U28" s="589">
        <f>IFERROR(IF(U$3=EOMONTH('Rent Roll'!$C24-1,0),$C28*$D28/$C$1,IF(U$3=EOMONTH('Rent Roll'!$D24,0),0,IF(NOT(T28=0),NOT(Index_운영!U50=0)*T28*(1+$E28*Index_운영!U182),$C28*$D28/$C$1*Index_운영!U50))),0)</f>
        <v>0</v>
      </c>
      <c r="V28" s="589">
        <f>IFERROR(IF(V$3=EOMONTH('Rent Roll'!$C24-1,0),$C28*$D28/$C$1,IF(V$3=EOMONTH('Rent Roll'!$D24,0),0,IF(NOT(U28=0),NOT(Index_운영!V50=0)*U28*(1+$E28*Index_운영!V182),$C28*$D28/$C$1*Index_운영!V50))),0)</f>
        <v>0</v>
      </c>
      <c r="W28" s="589">
        <f>IFERROR(IF(W$3=EOMONTH('Rent Roll'!$C24-1,0),$C28*$D28/$C$1,IF(W$3=EOMONTH('Rent Roll'!$D24,0),0,IF(NOT(V28=0),NOT(Index_운영!W50=0)*V28*(1+$E28*Index_운영!W182),$C28*$D28/$C$1*Index_운영!W50))),0)</f>
        <v>0</v>
      </c>
      <c r="X28" s="589">
        <f>IFERROR(IF(X$3=EOMONTH('Rent Roll'!$C24-1,0),$C28*$D28/$C$1,IF(X$3=EOMONTH('Rent Roll'!$D24,0),0,IF(NOT(W28=0),NOT(Index_운영!X50=0)*W28*(1+$E28*Index_운영!X182),$C28*$D28/$C$1*Index_운영!X50))),0)</f>
        <v>0</v>
      </c>
      <c r="Y28" s="589">
        <f>IFERROR(IF(Y$3=EOMONTH('Rent Roll'!$C24-1,0),$C28*$D28/$C$1,IF(Y$3=EOMONTH('Rent Roll'!$D24,0),0,IF(NOT(X28=0),NOT(Index_운영!Y50=0)*X28*(1+$E28*Index_운영!Y182),$C28*$D28/$C$1*Index_운영!Y50))),0)</f>
        <v>0</v>
      </c>
      <c r="Z28" s="589">
        <f>IFERROR(IF(Z$3=EOMONTH('Rent Roll'!$C24-1,0),$C28*$D28/$C$1,IF(Z$3=EOMONTH('Rent Roll'!$D24,0),0,IF(NOT(Y28=0),NOT(Index_운영!Z50=0)*Y28*(1+$E28*Index_운영!Z182),$C28*$D28/$C$1*Index_운영!Z50))),0)</f>
        <v>0</v>
      </c>
      <c r="AA28" s="589">
        <f>IFERROR(IF(AA$3=EOMONTH('Rent Roll'!$C24-1,0),$C28*$D28/$C$1,IF(AA$3=EOMONTH('Rent Roll'!$D24,0),0,IF(NOT(Z28=0),NOT(Index_운영!AA50=0)*Z28*(1+$E28*Index_운영!AA182),$C28*$D28/$C$1*Index_운영!AA50))),0)</f>
        <v>0</v>
      </c>
      <c r="AB28" s="589">
        <f>IFERROR(IF(AB$3=EOMONTH('Rent Roll'!$C24-1,0),$C28*$D28/$C$1,IF(AB$3=EOMONTH('Rent Roll'!$D24,0),0,IF(NOT(AA28=0),NOT(Index_운영!AB50=0)*AA28*(1+$E28*Index_운영!AB182),$C28*$D28/$C$1*Index_운영!AB50))),0)</f>
        <v>0</v>
      </c>
      <c r="AC28" s="589">
        <f>IFERROR(IF(AC$3=EOMONTH('Rent Roll'!$C24-1,0),$C28*$D28/$C$1,IF(AC$3=EOMONTH('Rent Roll'!$D24,0),0,IF(NOT(AB28=0),NOT(Index_운영!AC50=0)*AB28*(1+$E28*Index_운영!AC182),$C28*$D28/$C$1*Index_운영!AC50))),0)</f>
        <v>0</v>
      </c>
      <c r="AD28" s="589">
        <f>IFERROR(IF(AD$3=EOMONTH('Rent Roll'!$C24-1,0),$C28*$D28/$C$1,IF(AD$3=EOMONTH('Rent Roll'!$D24,0),0,IF(NOT(AC28=0),NOT(Index_운영!AD50=0)*AC28*(1+$E28*Index_운영!AD182),$C28*$D28/$C$1*Index_운영!AD50))),0)</f>
        <v>0</v>
      </c>
      <c r="AE28" s="589">
        <f>IFERROR(IF(AE$3=EOMONTH('Rent Roll'!$C24-1,0),$C28*$D28/$C$1,IF(AE$3=EOMONTH('Rent Roll'!$D24,0),0,IF(NOT(AD28=0),NOT(Index_운영!AE50=0)*AD28*(1+$E28*Index_운영!AE182),$C28*$D28/$C$1*Index_운영!AE50))),0)</f>
        <v>0</v>
      </c>
      <c r="AF28" s="589">
        <f>IFERROR(IF(AF$3=EOMONTH('Rent Roll'!$C24-1,0),$C28*$D28/$C$1,IF(AF$3=EOMONTH('Rent Roll'!$D24,0),0,IF(NOT(AE28=0),NOT(Index_운영!AF50=0)*AE28*(1+$E28*Index_운영!AF182),$C28*$D28/$C$1*Index_운영!AF50))),0)</f>
        <v>0</v>
      </c>
      <c r="AG28" s="589">
        <f>IFERROR(IF(AG$3=EOMONTH('Rent Roll'!$C24-1,0),$C28*$D28/$C$1,IF(AG$3=EOMONTH('Rent Roll'!$D24,0),0,IF(NOT(AF28=0),NOT(Index_운영!AG50=0)*AF28*(1+$E28*Index_운영!AG182),$C28*$D28/$C$1*Index_운영!AG50))),0)</f>
        <v>0</v>
      </c>
      <c r="AH28" s="589">
        <f>IFERROR(IF(AH$3=EOMONTH('Rent Roll'!$C24-1,0),$C28*$D28/$C$1,IF(AH$3=EOMONTH('Rent Roll'!$D24,0),0,IF(NOT(AG28=0),NOT(Index_운영!AH50=0)*AG28*(1+$E28*Index_운영!AH182),$C28*$D28/$C$1*Index_운영!AH50))),0)</f>
        <v>0</v>
      </c>
      <c r="AI28" s="589">
        <f>IFERROR(IF(AI$3=EOMONTH('Rent Roll'!$C24-1,0),$C28*$D28/$C$1,IF(AI$3=EOMONTH('Rent Roll'!$D24,0),0,IF(NOT(AH28=0),NOT(Index_운영!AI50=0)*AH28*(1+$E28*Index_운영!AI182),$C28*$D28/$C$1*Index_운영!AI50))),0)</f>
        <v>0</v>
      </c>
      <c r="AJ28" s="589">
        <f>IFERROR(IF(AJ$3=EOMONTH('Rent Roll'!$C24-1,0),$C28*$D28/$C$1,IF(AJ$3=EOMONTH('Rent Roll'!$D24,0),0,IF(NOT(AI28=0),NOT(Index_운영!AJ50=0)*AI28*(1+$E28*Index_운영!AJ182),$C28*$D28/$C$1*Index_운영!AJ50))),0)</f>
        <v>0</v>
      </c>
      <c r="AK28" s="589">
        <f>IFERROR(IF(AK$3=EOMONTH('Rent Roll'!$C24-1,0),$C28*$D28/$C$1,IF(AK$3=EOMONTH('Rent Roll'!$D24,0),0,IF(NOT(AJ28=0),NOT(Index_운영!AK50=0)*AJ28*(1+$E28*Index_운영!AK182),$C28*$D28/$C$1*Index_운영!AK50))),0)</f>
        <v>0</v>
      </c>
      <c r="AL28" s="589">
        <f>IFERROR(IF(AL$3=EOMONTH('Rent Roll'!$C24-1,0),$C28*$D28/$C$1,IF(AL$3=EOMONTH('Rent Roll'!$D24,0),0,IF(NOT(AK28=0),NOT(Index_운영!AL50=0)*AK28*(1+$E28*Index_운영!AL182),$C28*$D28/$C$1*Index_운영!AL50))),0)</f>
        <v>0</v>
      </c>
      <c r="AM28" s="589">
        <f>IFERROR(IF(AM$3=EOMONTH('Rent Roll'!$C24-1,0),$C28*$D28/$C$1,IF(AM$3=EOMONTH('Rent Roll'!$D24,0),0,IF(NOT(AL28=0),NOT(Index_운영!AM50=0)*AL28*(1+$E28*Index_운영!AM182),$C28*$D28/$C$1*Index_운영!AM50))),0)</f>
        <v>0</v>
      </c>
      <c r="AN28" s="589">
        <f>IFERROR(IF(AN$3=EOMONTH('Rent Roll'!$C24-1,0),$C28*$D28/$C$1,IF(AN$3=EOMONTH('Rent Roll'!$D24,0),0,IF(NOT(AM28=0),NOT(Index_운영!AN50=0)*AM28*(1+$E28*Index_운영!AN182),$C28*$D28/$C$1*Index_운영!AN50))),0)</f>
        <v>0</v>
      </c>
      <c r="AO28" s="589">
        <f>IFERROR(IF(AO$3=EOMONTH('Rent Roll'!$C24-1,0),$C28*$D28/$C$1,IF(AO$3=EOMONTH('Rent Roll'!$D24,0),0,IF(NOT(AN28=0),NOT(Index_운영!AO50=0)*AN28*(1+$E28*Index_운영!AO182),$C28*$D28/$C$1*Index_운영!AO50))),0)</f>
        <v>0</v>
      </c>
      <c r="AP28" s="589">
        <f>IFERROR(IF(AP$3=EOMONTH('Rent Roll'!$C24-1,0),$C28*$D28/$C$1,IF(AP$3=EOMONTH('Rent Roll'!$D24,0),0,IF(NOT(AO28=0),NOT(Index_운영!AP50=0)*AO28*(1+$E28*Index_운영!AP182),$C28*$D28/$C$1*Index_운영!AP50))),0)</f>
        <v>0</v>
      </c>
      <c r="AQ28" s="589">
        <f>IFERROR(IF(AQ$3=EOMONTH('Rent Roll'!$C24-1,0),$C28*$D28/$C$1,IF(AQ$3=EOMONTH('Rent Roll'!$D24,0),0,IF(NOT(AP28=0),NOT(Index_운영!AQ50=0)*AP28*(1+$E28*Index_운영!AQ182),$C28*$D28/$C$1*Index_운영!AQ50))),0)</f>
        <v>0</v>
      </c>
      <c r="AR28" s="589">
        <f>IFERROR(IF(AR$3=EOMONTH('Rent Roll'!$C24-1,0),$C28*$D28/$C$1,IF(AR$3=EOMONTH('Rent Roll'!$D24,0),0,IF(NOT(AQ28=0),NOT(Index_운영!AR50=0)*AQ28*(1+$E28*Index_운영!AR182),$C28*$D28/$C$1*Index_운영!AR50))),0)</f>
        <v>0</v>
      </c>
      <c r="AS28" s="589">
        <f>IFERROR(IF(AS$3=EOMONTH('Rent Roll'!$C24-1,0),$C28*$D28/$C$1,IF(AS$3=EOMONTH('Rent Roll'!$D24,0),0,IF(NOT(AR28=0),NOT(Index_운영!AS50=0)*AR28*(1+$E28*Index_운영!AS182),$C28*$D28/$C$1*Index_운영!AS50))),0)</f>
        <v>0</v>
      </c>
      <c r="AT28" s="589">
        <f>IFERROR(IF(AT$3=EOMONTH('Rent Roll'!$C24-1,0),$C28*$D28/$C$1,IF(AT$3=EOMONTH('Rent Roll'!$D24,0),0,IF(NOT(AS28=0),NOT(Index_운영!AT50=0)*AS28*(1+$E28*Index_운영!AT182),$C28*$D28/$C$1*Index_운영!AT50))),0)</f>
        <v>0</v>
      </c>
      <c r="AU28" s="589">
        <f>IFERROR(IF(AU$3=EOMONTH('Rent Roll'!$C24-1,0),$C28*$D28/$C$1,IF(AU$3=EOMONTH('Rent Roll'!$D24,0),0,IF(NOT(AT28=0),NOT(Index_운영!AU50=0)*AT28*(1+$E28*Index_운영!AU182),$C28*$D28/$C$1*Index_운영!AU50))),0)</f>
        <v>0</v>
      </c>
      <c r="AV28" s="589">
        <f>IFERROR(IF(AV$3=EOMONTH('Rent Roll'!$C24-1,0),$C28*$D28/$C$1,IF(AV$3=EOMONTH('Rent Roll'!$D24,0),0,IF(NOT(AU28=0),NOT(Index_운영!AV50=0)*AU28*(1+$E28*Index_운영!AV182),$C28*$D28/$C$1*Index_운영!AV50))),0)</f>
        <v>0</v>
      </c>
      <c r="AW28" s="589">
        <f>IFERROR(IF(AW$3=EOMONTH('Rent Roll'!$C24-1,0),$C28*$D28/$C$1,IF(AW$3=EOMONTH('Rent Roll'!$D24,0),0,IF(NOT(AV28=0),NOT(Index_운영!AW50=0)*AV28*(1+$E28*Index_운영!AW182),$C28*$D28/$C$1*Index_운영!AW50))),0)</f>
        <v>0</v>
      </c>
      <c r="AX28" s="589">
        <f>IFERROR(IF(AX$3=EOMONTH('Rent Roll'!$C24-1,0),$C28*$D28/$C$1,IF(AX$3=EOMONTH('Rent Roll'!$D24,0),0,IF(NOT(AW28=0),NOT(Index_운영!AX50=0)*AW28*(1+$E28*Index_운영!AX182),$C28*$D28/$C$1*Index_운영!AX50))),0)</f>
        <v>0</v>
      </c>
      <c r="AY28" s="589">
        <f>IFERROR(IF(AY$3=EOMONTH('Rent Roll'!$C24-1,0),$C28*$D28/$C$1,IF(AY$3=EOMONTH('Rent Roll'!$D24,0),0,IF(NOT(AX28=0),NOT(Index_운영!AY50=0)*AX28*(1+$E28*Index_운영!AY182),$C28*$D28/$C$1*Index_운영!AY50))),0)</f>
        <v>0</v>
      </c>
      <c r="AZ28" s="589">
        <f>IFERROR(IF(AZ$3=EOMONTH('Rent Roll'!$C24-1,0),$C28*$D28/$C$1,IF(AZ$3=EOMONTH('Rent Roll'!$D24,0),0,IF(NOT(AY28=0),NOT(Index_운영!AZ50=0)*AY28*(1+$E28*Index_운영!AZ182),$C28*$D28/$C$1*Index_운영!AZ50))),0)</f>
        <v>0</v>
      </c>
      <c r="BA28" s="589">
        <f>IFERROR(IF(BA$3=EOMONTH('Rent Roll'!$C24-1,0),$C28*$D28/$C$1,IF(BA$3=EOMONTH('Rent Roll'!$D24,0),0,IF(NOT(AZ28=0),NOT(Index_운영!BA50=0)*AZ28*(1+$E28*Index_운영!BA182),$C28*$D28/$C$1*Index_운영!BA50))),0)</f>
        <v>0</v>
      </c>
      <c r="BB28" s="589">
        <f>IFERROR(IF(BB$3=EOMONTH('Rent Roll'!$C24-1,0),$C28*$D28/$C$1,IF(BB$3=EOMONTH('Rent Roll'!$D24,0),0,IF(NOT(BA28=0),NOT(Index_운영!BB50=0)*BA28*(1+$E28*Index_운영!BB182),$C28*$D28/$C$1*Index_운영!BB50))),0)</f>
        <v>0</v>
      </c>
      <c r="BC28" s="589">
        <f>IFERROR(IF(BC$3=EOMONTH('Rent Roll'!$C24-1,0),$C28*$D28/$C$1,IF(BC$3=EOMONTH('Rent Roll'!$D24,0),0,IF(NOT(BB28=0),NOT(Index_운영!BC50=0)*BB28*(1+$E28*Index_운영!BC182),$C28*$D28/$C$1*Index_운영!BC50))),0)</f>
        <v>0</v>
      </c>
      <c r="BD28" s="589">
        <f>IFERROR(IF(BD$3=EOMONTH('Rent Roll'!$C24-1,0),$C28*$D28/$C$1,IF(BD$3=EOMONTH('Rent Roll'!$D24,0),0,IF(NOT(BC28=0),NOT(Index_운영!BD50=0)*BC28*(1+$E28*Index_운영!BD182),$C28*$D28/$C$1*Index_운영!BD50))),0)</f>
        <v>0</v>
      </c>
      <c r="BE28" s="589">
        <f>IFERROR(IF(BE$3=EOMONTH('Rent Roll'!$C24-1,0),$C28*$D28/$C$1,IF(BE$3=EOMONTH('Rent Roll'!$D24,0),0,IF(NOT(BD28=0),NOT(Index_운영!BE50=0)*BD28*(1+$E28*Index_운영!BE182),$C28*$D28/$C$1*Index_운영!BE50))),0)</f>
        <v>0</v>
      </c>
      <c r="BF28" s="589">
        <f>IFERROR(IF(BF$3=EOMONTH('Rent Roll'!$C24-1,0),$C28*$D28/$C$1,IF(BF$3=EOMONTH('Rent Roll'!$D24,0),0,IF(NOT(BE28=0),NOT(Index_운영!BF50=0)*BE28*(1+$E28*Index_운영!BF182),$C28*$D28/$C$1*Index_운영!BF50))),0)</f>
        <v>0</v>
      </c>
      <c r="BG28" s="589">
        <f>IFERROR(IF(BG$3=EOMONTH('Rent Roll'!$C24-1,0),$C28*$D28/$C$1,IF(BG$3=EOMONTH('Rent Roll'!$D24,0),0,IF(NOT(BF28=0),NOT(Index_운영!BG50=0)*BF28*(1+$E28*Index_운영!BG182),$C28*$D28/$C$1*Index_운영!BG50))),0)</f>
        <v>0</v>
      </c>
      <c r="BH28" s="589">
        <f>IFERROR(IF(BH$3=EOMONTH('Rent Roll'!$C24-1,0),$C28*$D28/$C$1,IF(BH$3=EOMONTH('Rent Roll'!$D24,0),0,IF(NOT(BG28=0),NOT(Index_운영!BH50=0)*BG28*(1+$E28*Index_운영!BH182),$C28*$D28/$C$1*Index_운영!BH50))),0)</f>
        <v>0</v>
      </c>
      <c r="BI28" s="589">
        <f>IFERROR(IF(BI$3=EOMONTH('Rent Roll'!$C24-1,0),$C28*$D28/$C$1,IF(BI$3=EOMONTH('Rent Roll'!$D24,0),0,IF(NOT(BH28=0),NOT(Index_운영!BI50=0)*BH28*(1+$E28*Index_운영!BI182),$C28*$D28/$C$1*Index_운영!BI50))),0)</f>
        <v>0</v>
      </c>
      <c r="BJ28" s="589">
        <f>IFERROR(IF(BJ$3=EOMONTH('Rent Roll'!$C24-1,0),$C28*$D28/$C$1,IF(BJ$3=EOMONTH('Rent Roll'!$D24,0),0,IF(NOT(BI28=0),NOT(Index_운영!BJ50=0)*BI28*(1+$E28*Index_운영!BJ182),$C28*$D28/$C$1*Index_운영!BJ50))),0)</f>
        <v>0</v>
      </c>
      <c r="BK28" s="589">
        <f>IFERROR(IF(BK$3=EOMONTH('Rent Roll'!$C24-1,0),$C28*$D28/$C$1,IF(BK$3=EOMONTH('Rent Roll'!$D24,0),0,IF(NOT(BJ28=0),NOT(Index_운영!BK50=0)*BJ28*(1+$E28*Index_운영!BK182),$C28*$D28/$C$1*Index_운영!BK50))),0)</f>
        <v>0</v>
      </c>
      <c r="BL28" s="589">
        <f>IFERROR(IF(BL$3=EOMONTH('Rent Roll'!$C24-1,0),$C28*$D28/$C$1,IF(BL$3=EOMONTH('Rent Roll'!$D24,0),0,IF(NOT(BK28=0),NOT(Index_운영!BL50=0)*BK28*(1+$E28*Index_운영!BL182),$C28*$D28/$C$1*Index_운영!BL50))),0)</f>
        <v>0</v>
      </c>
      <c r="BM28" s="589">
        <f>IFERROR(IF(BM$3=EOMONTH('Rent Roll'!$C24-1,0),$C28*$D28/$C$1,IF(BM$3=EOMONTH('Rent Roll'!$D24,0),0,IF(NOT(BL28=0),NOT(Index_운영!BM50=0)*BL28*(1+$E28*Index_운영!BM182),$C28*$D28/$C$1*Index_운영!BM50))),0)</f>
        <v>0</v>
      </c>
      <c r="BN28" s="589">
        <f>IFERROR(IF(BN$3=EOMONTH('Rent Roll'!$C24-1,0),$C28*$D28/$C$1,IF(BN$3=EOMONTH('Rent Roll'!$D24,0),0,IF(NOT(BM28=0),NOT(Index_운영!BN50=0)*BM28*(1+$E28*Index_운영!BN182),$C28*$D28/$C$1*Index_운영!BN50))),0)</f>
        <v>0</v>
      </c>
      <c r="BO28" s="589">
        <f>IFERROR(IF(BO$3=EOMONTH('Rent Roll'!$C24-1,0),$C28*$D28/$C$1,IF(BO$3=EOMONTH('Rent Roll'!$D24,0),0,IF(NOT(BN28=0),NOT(Index_운영!BO50=0)*BN28*(1+$E28*Index_운영!BO182),$C28*$D28/$C$1*Index_운영!BO50))),0)</f>
        <v>0</v>
      </c>
      <c r="BP28" s="589">
        <f>IFERROR(IF(BP$3=EOMONTH('Rent Roll'!$C24-1,0),$C28*$D28/$C$1,IF(BP$3=EOMONTH('Rent Roll'!$D24,0),0,IF(NOT(BO28=0),NOT(Index_운영!BP50=0)*BO28*(1+$E28*Index_운영!BP182),$C28*$D28/$C$1*Index_운영!BP50))),0)</f>
        <v>0</v>
      </c>
      <c r="BQ28" s="589">
        <f>IFERROR(IF(BQ$3=EOMONTH('Rent Roll'!$C24-1,0),$C28*$D28/$C$1,IF(BQ$3=EOMONTH('Rent Roll'!$D24,0),0,IF(NOT(BP28=0),NOT(Index_운영!BQ50=0)*BP28*(1+$E28*Index_운영!BQ182),$C28*$D28/$C$1*Index_운영!BQ50))),0)</f>
        <v>0</v>
      </c>
      <c r="BR28" s="589">
        <f>IFERROR(IF(BR$3=EOMONTH('Rent Roll'!$C24-1,0),$C28*$D28/$C$1,IF(BR$3=EOMONTH('Rent Roll'!$D24,0),0,IF(NOT(BQ28=0),NOT(Index_운영!BR50=0)*BQ28*(1+$E28*Index_운영!BR182),$C28*$D28/$C$1*Index_운영!BR50))),0)</f>
        <v>0</v>
      </c>
      <c r="BS28" s="589">
        <f>IFERROR(IF(BS$3=EOMONTH('Rent Roll'!$C24-1,0),$C28*$D28/$C$1,IF(BS$3=EOMONTH('Rent Roll'!$D24,0),0,IF(NOT(BR28=0),NOT(Index_운영!BS50=0)*BR28*(1+$E28*Index_운영!BS182),$C28*$D28/$C$1*Index_운영!BS50))),0)</f>
        <v>0</v>
      </c>
      <c r="BT28" s="589">
        <f>IFERROR(IF(BT$3=EOMONTH('Rent Roll'!$C24-1,0),$C28*$D28/$C$1,IF(BT$3=EOMONTH('Rent Roll'!$D24,0),0,IF(NOT(BS28=0),NOT(Index_운영!BT50=0)*BS28*(1+$E28*Index_운영!BT182),$C28*$D28/$C$1*Index_운영!BT50))),0)</f>
        <v>0</v>
      </c>
      <c r="BU28" s="589">
        <f>IFERROR(IF(BU$3=EOMONTH('Rent Roll'!$C24-1,0),$C28*$D28/$C$1,IF(BU$3=EOMONTH('Rent Roll'!$D24,0),0,IF(NOT(BT28=0),NOT(Index_운영!BU50=0)*BT28*(1+$E28*Index_운영!BU182),$C28*$D28/$C$1*Index_운영!BU50))),0)</f>
        <v>0</v>
      </c>
      <c r="BV28" s="589">
        <f>IFERROR(IF(BV$3=EOMONTH('Rent Roll'!$C24-1,0),$C28*$D28/$C$1,IF(BV$3=EOMONTH('Rent Roll'!$D24,0),0,IF(NOT(BU28=0),NOT(Index_운영!BV50=0)*BU28*(1+$E28*Index_운영!BV182),$C28*$D28/$C$1*Index_운영!BV50))),0)</f>
        <v>0</v>
      </c>
      <c r="BW28" s="589">
        <f>IFERROR(IF(BW$3=EOMONTH('Rent Roll'!$C24-1,0),$C28*$D28/$C$1,IF(BW$3=EOMONTH('Rent Roll'!$D24,0),0,IF(NOT(BV28=0),NOT(Index_운영!BW50=0)*BV28*(1+$E28*Index_운영!BW182),$C28*$D28/$C$1*Index_운영!BW50))),0)</f>
        <v>0</v>
      </c>
      <c r="BX28" s="589">
        <f>IFERROR(IF(BX$3=EOMONTH('Rent Roll'!$C24-1,0),$C28*$D28/$C$1,IF(BX$3=EOMONTH('Rent Roll'!$D24,0),0,IF(NOT(BW28=0),NOT(Index_운영!BX50=0)*BW28*(1+$E28*Index_운영!BX182),$C28*$D28/$C$1*Index_운영!BX50))),0)</f>
        <v>0</v>
      </c>
      <c r="BY28" s="589">
        <f>IFERROR(IF(BY$3=EOMONTH('Rent Roll'!$C24-1,0),$C28*$D28/$C$1,IF(BY$3=EOMONTH('Rent Roll'!$D24,0),0,IF(NOT(BX28=0),NOT(Index_운영!BY50=0)*BX28*(1+$E28*Index_운영!BY182),$C28*$D28/$C$1*Index_운영!BY50))),0)</f>
        <v>0</v>
      </c>
      <c r="BZ28" s="589">
        <f>IFERROR(IF(BZ$3=EOMONTH('Rent Roll'!$C24-1,0),$C28*$D28/$C$1,IF(BZ$3=EOMONTH('Rent Roll'!$D24,0),0,IF(NOT(BY28=0),NOT(Index_운영!BZ50=0)*BY28*(1+$E28*Index_운영!BZ182),$C28*$D28/$C$1*Index_운영!BZ50))),0)</f>
        <v>0</v>
      </c>
      <c r="CA28" s="589">
        <f>IFERROR(IF(CA$3=EOMONTH('Rent Roll'!$C24-1,0),$C28*$D28/$C$1,IF(CA$3=EOMONTH('Rent Roll'!$D24,0),0,IF(NOT(BZ28=0),NOT(Index_운영!CA50=0)*BZ28*(1+$E28*Index_운영!CA182),$C28*$D28/$C$1*Index_운영!CA50))),0)</f>
        <v>0</v>
      </c>
      <c r="CB28" s="589">
        <f>IFERROR(IF(CB$3=EOMONTH('Rent Roll'!$C24-1,0),$C28*$D28/$C$1,IF(CB$3=EOMONTH('Rent Roll'!$D24,0),0,IF(NOT(CA28=0),NOT(Index_운영!CB50=0)*CA28*(1+$E28*Index_운영!CB182),$C28*$D28/$C$1*Index_운영!CB50))),0)</f>
        <v>0</v>
      </c>
      <c r="CC28" s="589">
        <f>IFERROR(IF(CC$3=EOMONTH('Rent Roll'!$C24-1,0),$C28*$D28/$C$1,IF(CC$3=EOMONTH('Rent Roll'!$D24,0),0,IF(NOT(CB28=0),NOT(Index_운영!CC50=0)*CB28*(1+$E28*Index_운영!CC182),$C28*$D28/$C$1*Index_운영!CC50))),0)</f>
        <v>0</v>
      </c>
      <c r="CD28" s="589">
        <f>IFERROR(IF(CD$3=EOMONTH('Rent Roll'!$C24-1,0),$C28*$D28/$C$1,IF(CD$3=EOMONTH('Rent Roll'!$D24,0),0,IF(NOT(CC28=0),NOT(Index_운영!CD50=0)*CC28*(1+$E28*Index_운영!CD182),$C28*$D28/$C$1*Index_운영!CD50))),0)</f>
        <v>0</v>
      </c>
      <c r="CE28" s="589">
        <f>IFERROR(IF(CE$3=EOMONTH('Rent Roll'!$C24-1,0),$C28*$D28/$C$1,IF(CE$3=EOMONTH('Rent Roll'!$D24,0),0,IF(NOT(CD28=0),NOT(Index_운영!CE50=0)*CD28*(1+$E28*Index_운영!CE182),$C28*$D28/$C$1*Index_운영!CE50))),0)</f>
        <v>0</v>
      </c>
      <c r="CF28" s="589">
        <f>IFERROR(IF(CF$3=EOMONTH('Rent Roll'!$C24-1,0),$C28*$D28/$C$1,IF(CF$3=EOMONTH('Rent Roll'!$D24,0),0,IF(NOT(CE28=0),NOT(Index_운영!CF50=0)*CE28*(1+$E28*Index_운영!CF182),$C28*$D28/$C$1*Index_운영!CF50))),0)</f>
        <v>0</v>
      </c>
      <c r="CG28" s="589">
        <f>IFERROR(IF(CG$3=EOMONTH('Rent Roll'!$C24-1,0),$C28*$D28/$C$1,IF(CG$3=EOMONTH('Rent Roll'!$D24,0),0,IF(NOT(CF28=0),NOT(Index_운영!CG50=0)*CF28*(1+$E28*Index_운영!CG182),$C28*$D28/$C$1*Index_운영!CG50))),0)</f>
        <v>0</v>
      </c>
      <c r="CH28" s="589">
        <f>IFERROR(IF(CH$3=EOMONTH('Rent Roll'!$C24-1,0),$C28*$D28/$C$1,IF(CH$3=EOMONTH('Rent Roll'!$D24,0),0,IF(NOT(CG28=0),NOT(Index_운영!CH50=0)*CG28*(1+$E28*Index_운영!CH182),$C28*$D28/$C$1*Index_운영!CH50))),0)</f>
        <v>0</v>
      </c>
      <c r="CI28" s="589">
        <f>IFERROR(IF(CI$3=EOMONTH('Rent Roll'!$C24-1,0),$C28*$D28/$C$1,IF(CI$3=EOMONTH('Rent Roll'!$D24,0),0,IF(NOT(CH28=0),NOT(Index_운영!CI50=0)*CH28*(1+$E28*Index_운영!CI182),$C28*$D28/$C$1*Index_운영!CI50))),0)</f>
        <v>0</v>
      </c>
      <c r="CJ28" s="589">
        <f>IFERROR(IF(CJ$3=EOMONTH('Rent Roll'!$C24-1,0),$C28*$D28/$C$1,IF(CJ$3=EOMONTH('Rent Roll'!$D24,0),0,IF(NOT(CI28=0),NOT(Index_운영!CJ50=0)*CI28*(1+$E28*Index_운영!CJ182),$C28*$D28/$C$1*Index_운영!CJ50))),0)</f>
        <v>0</v>
      </c>
      <c r="CK28" s="589">
        <f>IFERROR(IF(CK$3=EOMONTH('Rent Roll'!$C24-1,0),$C28*$D28/$C$1,IF(CK$3=EOMONTH('Rent Roll'!$D24,0),0,IF(NOT(CJ28=0),NOT(Index_운영!CK50=0)*CJ28*(1+$E28*Index_운영!CK182),$C28*$D28/$C$1*Index_운영!CK50))),0)</f>
        <v>0</v>
      </c>
      <c r="CL28" s="589">
        <f>IFERROR(IF(CL$3=EOMONTH('Rent Roll'!$C24-1,0),$C28*$D28/$C$1,IF(CL$3=EOMONTH('Rent Roll'!$D24,0),0,IF(NOT(CK28=0),NOT(Index_운영!CL50=0)*CK28*(1+$E28*Index_운영!CL182),$C28*$D28/$C$1*Index_운영!CL50))),0)</f>
        <v>0</v>
      </c>
      <c r="CM28" s="589">
        <f>IFERROR(IF(CM$3=EOMONTH('Rent Roll'!$C24-1,0),$C28*$D28/$C$1,IF(CM$3=EOMONTH('Rent Roll'!$D24,0),0,IF(NOT(CL28=0),NOT(Index_운영!CM50=0)*CL28*(1+$E28*Index_운영!CM182),$C28*$D28/$C$1*Index_운영!CM50))),0)</f>
        <v>0</v>
      </c>
      <c r="CN28" s="589">
        <f>IFERROR(IF(CN$3=EOMONTH('Rent Roll'!$C24-1,0),$C28*$D28/$C$1,IF(CN$3=EOMONTH('Rent Roll'!$D24,0),0,IF(NOT(CM28=0),NOT(Index_운영!CN50=0)*CM28*(1+$E28*Index_운영!CN182),$C28*$D28/$C$1*Index_운영!CN50))),0)</f>
        <v>0</v>
      </c>
      <c r="CO28" s="589">
        <f>IFERROR(IF(CO$3=EOMONTH('Rent Roll'!$C24-1,0),$C28*$D28/$C$1,IF(CO$3=EOMONTH('Rent Roll'!$D24,0),0,IF(NOT(CN28=0),NOT(Index_운영!CO50=0)*CN28*(1+$E28*Index_운영!CO182),$C28*$D28/$C$1*Index_운영!CO50))),0)</f>
        <v>0</v>
      </c>
      <c r="CP28" s="589">
        <f>IFERROR(IF(CP$3=EOMONTH('Rent Roll'!$C24-1,0),$C28*$D28/$C$1,IF(CP$3=EOMONTH('Rent Roll'!$D24,0),0,IF(NOT(CO28=0),NOT(Index_운영!CP50=0)*CO28*(1+$E28*Index_운영!CP182),$C28*$D28/$C$1*Index_운영!CP50))),0)</f>
        <v>0</v>
      </c>
      <c r="CQ28" s="589">
        <f>IFERROR(IF(CQ$3=EOMONTH('Rent Roll'!$C24-1,0),$C28*$D28/$C$1,IF(CQ$3=EOMONTH('Rent Roll'!$D24,0),0,IF(NOT(CP28=0),NOT(Index_운영!CQ50=0)*CP28*(1+$E28*Index_운영!CQ182),$C28*$D28/$C$1*Index_운영!CQ50))),0)</f>
        <v>0</v>
      </c>
      <c r="CR28" s="589">
        <f>IFERROR(IF(CR$3=EOMONTH('Rent Roll'!$C24-1,0),$C28*$D28/$C$1,IF(CR$3=EOMONTH('Rent Roll'!$D24,0),0,IF(NOT(CQ28=0),NOT(Index_운영!CR50=0)*CQ28*(1+$E28*Index_운영!CR182),$C28*$D28/$C$1*Index_운영!CR50))),0)</f>
        <v>0</v>
      </c>
      <c r="CS28" s="589">
        <f>IFERROR(IF(CS$3=EOMONTH('Rent Roll'!$C24-1,0),$C28*$D28/$C$1,IF(CS$3=EOMONTH('Rent Roll'!$D24,0),0,IF(NOT(CR28=0),NOT(Index_운영!CS50=0)*CR28*(1+$E28*Index_운영!CS182),$C28*$D28/$C$1*Index_운영!CS50))),0)</f>
        <v>0</v>
      </c>
      <c r="CT28" s="589">
        <f>IFERROR(IF(CT$3=EOMONTH('Rent Roll'!$C24-1,0),$C28*$D28/$C$1,IF(CT$3=EOMONTH('Rent Roll'!$D24,0),0,IF(NOT(CS28=0),NOT(Index_운영!CT50=0)*CS28*(1+$E28*Index_운영!CT182),$C28*$D28/$C$1*Index_운영!CT50))),0)</f>
        <v>0</v>
      </c>
      <c r="CU28" s="589">
        <f>IFERROR(IF(CU$3=EOMONTH('Rent Roll'!$C24-1,0),$C28*$D28/$C$1,IF(CU$3=EOMONTH('Rent Roll'!$D24,0),0,IF(NOT(CT28=0),NOT(Index_운영!CU50=0)*CT28*(1+$E28*Index_운영!CU182),$C28*$D28/$C$1*Index_운영!CU50))),0)</f>
        <v>0</v>
      </c>
      <c r="CV28" s="589">
        <f>IFERROR(IF(CV$3=EOMONTH('Rent Roll'!$C24-1,0),$C28*$D28/$C$1,IF(CV$3=EOMONTH('Rent Roll'!$D24,0),0,IF(NOT(CU28=0),NOT(Index_운영!CV50=0)*CU28*(1+$E28*Index_운영!CV182),$C28*$D28/$C$1*Index_운영!CV50))),0)</f>
        <v>0</v>
      </c>
      <c r="CW28" s="589">
        <f>IFERROR(IF(CW$3=EOMONTH('Rent Roll'!$C24-1,0),$C28*$D28/$C$1,IF(CW$3=EOMONTH('Rent Roll'!$D24,0),0,IF(NOT(CV28=0),NOT(Index_운영!CW50=0)*CV28*(1+$E28*Index_운영!CW182),$C28*$D28/$C$1*Index_운영!CW50))),0)</f>
        <v>0</v>
      </c>
      <c r="CX28" s="589">
        <f>IFERROR(IF(CX$3=EOMONTH('Rent Roll'!$C24-1,0),$C28*$D28/$C$1,IF(CX$3=EOMONTH('Rent Roll'!$D24,0),0,IF(NOT(CW28=0),NOT(Index_운영!CX50=0)*CW28*(1+$E28*Index_운영!CX182),$C28*$D28/$C$1*Index_운영!CX50))),0)</f>
        <v>0</v>
      </c>
      <c r="CY28" s="589">
        <f>IFERROR(IF(CY$3=EOMONTH('Rent Roll'!$C24-1,0),$C28*$D28/$C$1,IF(CY$3=EOMONTH('Rent Roll'!$D24,0),0,IF(NOT(CX28=0),NOT(Index_운영!CY50=0)*CX28*(1+$E28*Index_운영!CY182),$C28*$D28/$C$1*Index_운영!CY50))),0)</f>
        <v>0</v>
      </c>
      <c r="CZ28" s="589">
        <f>IFERROR(IF(CZ$3=EOMONTH('Rent Roll'!$C24-1,0),$C28*$D28/$C$1,IF(CZ$3=EOMONTH('Rent Roll'!$D24,0),0,IF(NOT(CY28=0),NOT(Index_운영!CZ50=0)*CY28*(1+$E28*Index_운영!CZ182),$C28*$D28/$C$1*Index_운영!CZ50))),0)</f>
        <v>0</v>
      </c>
      <c r="DA28" s="589">
        <f>IFERROR(IF(DA$3=EOMONTH('Rent Roll'!$C24-1,0),$C28*$D28/$C$1,IF(DA$3=EOMONTH('Rent Roll'!$D24,0),0,IF(NOT(CZ28=0),NOT(Index_운영!DA50=0)*CZ28*(1+$E28*Index_운영!DA182),$C28*$D28/$C$1*Index_운영!DA50))),0)</f>
        <v>0</v>
      </c>
      <c r="DB28" s="589">
        <f>IFERROR(IF(DB$3=EOMONTH('Rent Roll'!$C24-1,0),$C28*$D28/$C$1,IF(DB$3=EOMONTH('Rent Roll'!$D24,0),0,IF(NOT(DA28=0),NOT(Index_운영!DB50=0)*DA28*(1+$E28*Index_운영!DB182),$C28*$D28/$C$1*Index_운영!DB50))),0)</f>
        <v>0</v>
      </c>
      <c r="DC28" s="589">
        <f>IFERROR(IF(DC$3=EOMONTH('Rent Roll'!$C24-1,0),$C28*$D28/$C$1,IF(DC$3=EOMONTH('Rent Roll'!$D24,0),0,IF(NOT(DB28=0),NOT(Index_운영!DC50=0)*DB28*(1+$E28*Index_운영!DC182),$C28*$D28/$C$1*Index_운영!DC50))),0)</f>
        <v>0</v>
      </c>
      <c r="DD28" s="589">
        <f>IFERROR(IF(DD$3=EOMONTH('Rent Roll'!$C24-1,0),$C28*$D28/$C$1,IF(DD$3=EOMONTH('Rent Roll'!$D24,0),0,IF(NOT(DC28=0),NOT(Index_운영!DD50=0)*DC28*(1+$E28*Index_운영!DD182),$C28*$D28/$C$1*Index_운영!DD50))),0)</f>
        <v>0</v>
      </c>
      <c r="DE28" s="589">
        <f>IFERROR(IF(DE$3=EOMONTH('Rent Roll'!$C24-1,0),$C28*$D28/$C$1,IF(DE$3=EOMONTH('Rent Roll'!$D24,0),0,IF(NOT(DD28=0),NOT(Index_운영!DE50=0)*DD28*(1+$E28*Index_운영!DE182),$C28*$D28/$C$1*Index_운영!DE50))),0)</f>
        <v>0</v>
      </c>
      <c r="DF28" s="589">
        <f>IFERROR(IF(DF$3=EOMONTH('Rent Roll'!$C24-1,0),$C28*$D28/$C$1,IF(DF$3=EOMONTH('Rent Roll'!$D24,0),0,IF(NOT(DE28=0),NOT(Index_운영!DF50=0)*DE28*(1+$E28*Index_운영!DF182),$C28*$D28/$C$1*Index_운영!DF50))),0)</f>
        <v>0</v>
      </c>
      <c r="DG28" s="589">
        <f>IFERROR(IF(DG$3=EOMONTH('Rent Roll'!$C24-1,0),$C28*$D28/$C$1,IF(DG$3=EOMONTH('Rent Roll'!$D24,0),0,IF(NOT(DF28=0),NOT(Index_운영!DG50=0)*DF28*(1+$E28*Index_운영!DG182),$C28*$D28/$C$1*Index_운영!DG50))),0)</f>
        <v>0</v>
      </c>
      <c r="DH28" s="589">
        <f>IFERROR(IF(DH$3=EOMONTH('Rent Roll'!$C24-1,0),$C28*$D28/$C$1,IF(DH$3=EOMONTH('Rent Roll'!$D24,0),0,IF(NOT(DG28=0),NOT(Index_운영!DH50=0)*DG28*(1+$E28*Index_운영!DH182),$C28*$D28/$C$1*Index_운영!DH50))),0)</f>
        <v>0</v>
      </c>
      <c r="DI28" s="589">
        <f>IFERROR(IF(DI$3=EOMONTH('Rent Roll'!$C24-1,0),$C28*$D28/$C$1,IF(DI$3=EOMONTH('Rent Roll'!$D24,0),0,IF(NOT(DH28=0),NOT(Index_운영!DI50=0)*DH28*(1+$E28*Index_운영!DI182),$C28*$D28/$C$1*Index_운영!DI50))),0)</f>
        <v>0</v>
      </c>
      <c r="DJ28" s="589">
        <f>IFERROR(IF(DJ$3=EOMONTH('Rent Roll'!$C24-1,0),$C28*$D28/$C$1,IF(DJ$3=EOMONTH('Rent Roll'!$D24,0),0,IF(NOT(DI28=0),NOT(Index_운영!DJ50=0)*DI28*(1+$E28*Index_운영!DJ182),$C28*$D28/$C$1*Index_운영!DJ50))),0)</f>
        <v>0</v>
      </c>
      <c r="DK28" s="589">
        <f>IFERROR(IF(DK$3=EOMONTH('Rent Roll'!$C24-1,0),$C28*$D28/$C$1,IF(DK$3=EOMONTH('Rent Roll'!$D24,0),0,IF(NOT(DJ28=0),NOT(Index_운영!DK50=0)*DJ28*(1+$E28*Index_운영!DK182),$C28*$D28/$C$1*Index_운영!DK50))),0)</f>
        <v>0</v>
      </c>
      <c r="DL28" s="589">
        <f>IFERROR(IF(DL$3=EOMONTH('Rent Roll'!$C24-1,0),$C28*$D28/$C$1,IF(DL$3=EOMONTH('Rent Roll'!$D24,0),0,IF(NOT(DK28=0),NOT(Index_운영!DL50=0)*DK28*(1+$E28*Index_운영!DL182),$C28*$D28/$C$1*Index_운영!DL50))),0)</f>
        <v>0</v>
      </c>
      <c r="DM28" s="589">
        <f>IFERROR(IF(DM$3=EOMONTH('Rent Roll'!$C24-1,0),$C28*$D28/$C$1,IF(DM$3=EOMONTH('Rent Roll'!$D24,0),0,IF(NOT(DL28=0),NOT(Index_운영!DM50=0)*DL28*(1+$E28*Index_운영!DM182),$C28*$D28/$C$1*Index_운영!DM50))),0)</f>
        <v>0</v>
      </c>
      <c r="DN28" s="589">
        <f>IFERROR(IF(DN$3=EOMONTH('Rent Roll'!$C24-1,0),$C28*$D28/$C$1,IF(DN$3=EOMONTH('Rent Roll'!$D24,0),0,IF(NOT(DM28=0),NOT(Index_운영!DN50=0)*DM28*(1+$E28*Index_운영!DN182),$C28*$D28/$C$1*Index_운영!DN50))),0)</f>
        <v>0</v>
      </c>
      <c r="DO28" s="589">
        <f>IFERROR(IF(DO$3=EOMONTH('Rent Roll'!$C24-1,0),$C28*$D28/$C$1,IF(DO$3=EOMONTH('Rent Roll'!$D24,0),0,IF(NOT(DN28=0),NOT(Index_운영!DO50=0)*DN28*(1+$E28*Index_운영!DO182),$C28*$D28/$C$1*Index_운영!DO50))),0)</f>
        <v>0</v>
      </c>
      <c r="DP28" s="589">
        <f>IFERROR(IF(DP$3=EOMONTH('Rent Roll'!$C24-1,0),$C28*$D28/$C$1,IF(DP$3=EOMONTH('Rent Roll'!$D24,0),0,IF(NOT(DO28=0),NOT(Index_운영!DP50=0)*DO28*(1+$E28*Index_운영!DP182),$C28*$D28/$C$1*Index_운영!DP50))),0)</f>
        <v>0</v>
      </c>
      <c r="DQ28" s="589">
        <f>IFERROR(IF(DQ$3=EOMONTH('Rent Roll'!$C24-1,0),$C28*$D28/$C$1,IF(DQ$3=EOMONTH('Rent Roll'!$D24,0),0,IF(NOT(DP28=0),NOT(Index_운영!DQ50=0)*DP28*(1+$E28*Index_운영!DQ182),$C28*$D28/$C$1*Index_운영!DQ50))),0)</f>
        <v>0</v>
      </c>
      <c r="DR28" s="589">
        <f>IFERROR(IF(DR$3=EOMONTH('Rent Roll'!$C24-1,0),$C28*$D28/$C$1,IF(DR$3=EOMONTH('Rent Roll'!$D24,0),0,IF(NOT(DQ28=0),NOT(Index_운영!DR50=0)*DQ28*(1+$E28*Index_운영!DR182),$C28*$D28/$C$1*Index_운영!DR50))),0)</f>
        <v>0</v>
      </c>
      <c r="DS28" s="589">
        <f>IFERROR(IF(DS$3=EOMONTH('Rent Roll'!$C24-1,0),$C28*$D28/$C$1,IF(DS$3=EOMONTH('Rent Roll'!$D24,0),0,IF(NOT(DR28=0),NOT(Index_운영!DS50=0)*DR28*(1+$E28*Index_운영!DS182),$C28*$D28/$C$1*Index_운영!DS50))),0)</f>
        <v>0</v>
      </c>
      <c r="DT28" s="589">
        <f>IFERROR(IF(DT$3=EOMONTH('Rent Roll'!$C24-1,0),$C28*$D28/$C$1,IF(DT$3=EOMONTH('Rent Roll'!$D24,0),0,IF(NOT(DS28=0),NOT(Index_운영!DT50=0)*DS28*(1+$E28*Index_운영!DT182),$C28*$D28/$C$1*Index_운영!DT50))),0)</f>
        <v>0</v>
      </c>
      <c r="DU28" s="589">
        <f>IFERROR(IF(DU$3=EOMONTH('Rent Roll'!$C24-1,0),$C28*$D28/$C$1,IF(DU$3=EOMONTH('Rent Roll'!$D24,0),0,IF(NOT(DT28=0),NOT(Index_운영!DU50=0)*DT28*(1+$E28*Index_운영!DU182),$C28*$D28/$C$1*Index_운영!DU50))),0)</f>
        <v>0</v>
      </c>
      <c r="DV28" s="589">
        <f>IFERROR(IF(DV$3=EOMONTH('Rent Roll'!$C24-1,0),$C28*$D28/$C$1,IF(DV$3=EOMONTH('Rent Roll'!$D24,0),0,IF(NOT(DU28=0),NOT(Index_운영!DV50=0)*DU28*(1+$E28*Index_운영!DV182),$C28*$D28/$C$1*Index_운영!DV50))),0)</f>
        <v>0</v>
      </c>
    </row>
    <row r="29" spans="1:126" s="485" customFormat="1" outlineLevel="1" x14ac:dyDescent="0.4">
      <c r="A29" s="737"/>
      <c r="B29" s="464">
        <f>'Rent Roll'!$B25</f>
        <v>0</v>
      </c>
      <c r="C29" s="1219">
        <f>'Rent Roll'!$K25</f>
        <v>0</v>
      </c>
      <c r="D29" s="1220">
        <f>'Rent Roll'!$M25</f>
        <v>0</v>
      </c>
      <c r="E29" s="1221">
        <f>'Rent Roll'!$N25</f>
        <v>0</v>
      </c>
      <c r="F29" s="588">
        <f>IFERROR(IF(F$3=EOMONTH('Rent Roll'!$C25-1,0),$C29*$D29/$C$1,IF(F$3=EOMONTH('Rent Roll'!$D25,0),0,IF(NOT(E29=0),NOT(Index_운영!F51=0)*E29*(1+$E29*Index_운영!F183),$C29*$D29/$C$1*Index_운영!F51))),0)</f>
        <v>0</v>
      </c>
      <c r="G29" s="589">
        <f>IFERROR(IF(G$3=EOMONTH('Rent Roll'!$C25-1,0),$C29*$D29/$C$1,IF(G$3=EOMONTH('Rent Roll'!$D25,0),0,IF(NOT(F29=0),NOT(Index_운영!G51=0)*F29*(1+$E29*Index_운영!G183),$C29*$D29/$C$1*Index_운영!G51))),0)</f>
        <v>0</v>
      </c>
      <c r="H29" s="589">
        <f>IFERROR(IF(H$3=EOMONTH('Rent Roll'!$C25-1,0),$C29*$D29/$C$1,IF(H$3=EOMONTH('Rent Roll'!$D25,0),0,IF(NOT(G29=0),NOT(Index_운영!H51=0)*G29*(1+$E29*Index_운영!H183),$C29*$D29/$C$1*Index_운영!H51))),0)</f>
        <v>0</v>
      </c>
      <c r="I29" s="589">
        <f>IFERROR(IF(I$3=EOMONTH('Rent Roll'!$C25-1,0),$C29*$D29/$C$1,IF(I$3=EOMONTH('Rent Roll'!$D25,0),0,IF(NOT(H29=0),NOT(Index_운영!I51=0)*H29*(1+$E29*Index_운영!I183),$C29*$D29/$C$1*Index_운영!I51))),0)</f>
        <v>0</v>
      </c>
      <c r="J29" s="589">
        <f>IFERROR(IF(J$3=EOMONTH('Rent Roll'!$C25-1,0),$C29*$D29/$C$1,IF(J$3=EOMONTH('Rent Roll'!$D25,0),0,IF(NOT(I29=0),NOT(Index_운영!J51=0)*I29*(1+$E29*Index_운영!J183),$C29*$D29/$C$1*Index_운영!J51))),0)</f>
        <v>0</v>
      </c>
      <c r="K29" s="589">
        <f>IFERROR(IF(K$3=EOMONTH('Rent Roll'!$C25-1,0),$C29*$D29/$C$1,IF(K$3=EOMONTH('Rent Roll'!$D25,0),0,IF(NOT(J29=0),NOT(Index_운영!K51=0)*J29*(1+$E29*Index_운영!K183),$C29*$D29/$C$1*Index_운영!K51))),0)</f>
        <v>0</v>
      </c>
      <c r="L29" s="589">
        <f>IFERROR(IF(L$3=EOMONTH('Rent Roll'!$C25-1,0),$C29*$D29/$C$1,IF(L$3=EOMONTH('Rent Roll'!$D25,0),0,IF(NOT(K29=0),NOT(Index_운영!L51=0)*K29*(1+$E29*Index_운영!L183),$C29*$D29/$C$1*Index_운영!L51))),0)</f>
        <v>0</v>
      </c>
      <c r="M29" s="589">
        <f>IFERROR(IF(M$3=EOMONTH('Rent Roll'!$C25-1,0),$C29*$D29/$C$1,IF(M$3=EOMONTH('Rent Roll'!$D25,0),0,IF(NOT(L29=0),NOT(Index_운영!M51=0)*L29*(1+$E29*Index_운영!M183),$C29*$D29/$C$1*Index_운영!M51))),0)</f>
        <v>0</v>
      </c>
      <c r="N29" s="589">
        <f>IFERROR(IF(N$3=EOMONTH('Rent Roll'!$C25-1,0),$C29*$D29/$C$1,IF(N$3=EOMONTH('Rent Roll'!$D25,0),0,IF(NOT(M29=0),NOT(Index_운영!N51=0)*M29*(1+$E29*Index_운영!N183),$C29*$D29/$C$1*Index_운영!N51))),0)</f>
        <v>0</v>
      </c>
      <c r="O29" s="589">
        <f>IFERROR(IF(O$3=EOMONTH('Rent Roll'!$C25-1,0),$C29*$D29/$C$1,IF(O$3=EOMONTH('Rent Roll'!$D25,0),0,IF(NOT(N29=0),NOT(Index_운영!O51=0)*N29*(1+$E29*Index_운영!O183),$C29*$D29/$C$1*Index_운영!O51))),0)</f>
        <v>0</v>
      </c>
      <c r="P29" s="589">
        <f>IFERROR(IF(P$3=EOMONTH('Rent Roll'!$C25-1,0),$C29*$D29/$C$1,IF(P$3=EOMONTH('Rent Roll'!$D25,0),0,IF(NOT(O29=0),NOT(Index_운영!P51=0)*O29*(1+$E29*Index_운영!P183),$C29*$D29/$C$1*Index_운영!P51))),0)</f>
        <v>0</v>
      </c>
      <c r="Q29" s="589">
        <f>IFERROR(IF(Q$3=EOMONTH('Rent Roll'!$C25-1,0),$C29*$D29/$C$1,IF(Q$3=EOMONTH('Rent Roll'!$D25,0),0,IF(NOT(P29=0),NOT(Index_운영!Q51=0)*P29*(1+$E29*Index_운영!Q183),$C29*$D29/$C$1*Index_운영!Q51))),0)</f>
        <v>0</v>
      </c>
      <c r="R29" s="589">
        <f>IFERROR(IF(R$3=EOMONTH('Rent Roll'!$C25-1,0),$C29*$D29/$C$1,IF(R$3=EOMONTH('Rent Roll'!$D25,0),0,IF(NOT(Q29=0),NOT(Index_운영!R51=0)*Q29*(1+$E29*Index_운영!R183),$C29*$D29/$C$1*Index_운영!R51))),0)</f>
        <v>0</v>
      </c>
      <c r="S29" s="589">
        <f>IFERROR(IF(S$3=EOMONTH('Rent Roll'!$C25-1,0),$C29*$D29/$C$1,IF(S$3=EOMONTH('Rent Roll'!$D25,0),0,IF(NOT(R29=0),NOT(Index_운영!S51=0)*R29*(1+$E29*Index_운영!S183),$C29*$D29/$C$1*Index_운영!S51))),0)</f>
        <v>0</v>
      </c>
      <c r="T29" s="589">
        <f>IFERROR(IF(T$3=EOMONTH('Rent Roll'!$C25-1,0),$C29*$D29/$C$1,IF(T$3=EOMONTH('Rent Roll'!$D25,0),0,IF(NOT(S29=0),NOT(Index_운영!T51=0)*S29*(1+$E29*Index_운영!T183),$C29*$D29/$C$1*Index_운영!T51))),0)</f>
        <v>0</v>
      </c>
      <c r="U29" s="589">
        <f>IFERROR(IF(U$3=EOMONTH('Rent Roll'!$C25-1,0),$C29*$D29/$C$1,IF(U$3=EOMONTH('Rent Roll'!$D25,0),0,IF(NOT(T29=0),NOT(Index_운영!U51=0)*T29*(1+$E29*Index_운영!U183),$C29*$D29/$C$1*Index_운영!U51))),0)</f>
        <v>0</v>
      </c>
      <c r="V29" s="589">
        <f>IFERROR(IF(V$3=EOMONTH('Rent Roll'!$C25-1,0),$C29*$D29/$C$1,IF(V$3=EOMONTH('Rent Roll'!$D25,0),0,IF(NOT(U29=0),NOT(Index_운영!V51=0)*U29*(1+$E29*Index_운영!V183),$C29*$D29/$C$1*Index_운영!V51))),0)</f>
        <v>0</v>
      </c>
      <c r="W29" s="589">
        <f>IFERROR(IF(W$3=EOMONTH('Rent Roll'!$C25-1,0),$C29*$D29/$C$1,IF(W$3=EOMONTH('Rent Roll'!$D25,0),0,IF(NOT(V29=0),NOT(Index_운영!W51=0)*V29*(1+$E29*Index_운영!W183),$C29*$D29/$C$1*Index_운영!W51))),0)</f>
        <v>0</v>
      </c>
      <c r="X29" s="589">
        <f>IFERROR(IF(X$3=EOMONTH('Rent Roll'!$C25-1,0),$C29*$D29/$C$1,IF(X$3=EOMONTH('Rent Roll'!$D25,0),0,IF(NOT(W29=0),NOT(Index_운영!X51=0)*W29*(1+$E29*Index_운영!X183),$C29*$D29/$C$1*Index_운영!X51))),0)</f>
        <v>0</v>
      </c>
      <c r="Y29" s="589">
        <f>IFERROR(IF(Y$3=EOMONTH('Rent Roll'!$C25-1,0),$C29*$D29/$C$1,IF(Y$3=EOMONTH('Rent Roll'!$D25,0),0,IF(NOT(X29=0),NOT(Index_운영!Y51=0)*X29*(1+$E29*Index_운영!Y183),$C29*$D29/$C$1*Index_운영!Y51))),0)</f>
        <v>0</v>
      </c>
      <c r="Z29" s="589">
        <f>IFERROR(IF(Z$3=EOMONTH('Rent Roll'!$C25-1,0),$C29*$D29/$C$1,IF(Z$3=EOMONTH('Rent Roll'!$D25,0),0,IF(NOT(Y29=0),NOT(Index_운영!Z51=0)*Y29*(1+$E29*Index_운영!Z183),$C29*$D29/$C$1*Index_운영!Z51))),0)</f>
        <v>0</v>
      </c>
      <c r="AA29" s="589">
        <f>IFERROR(IF(AA$3=EOMONTH('Rent Roll'!$C25-1,0),$C29*$D29/$C$1,IF(AA$3=EOMONTH('Rent Roll'!$D25,0),0,IF(NOT(Z29=0),NOT(Index_운영!AA51=0)*Z29*(1+$E29*Index_운영!AA183),$C29*$D29/$C$1*Index_운영!AA51))),0)</f>
        <v>0</v>
      </c>
      <c r="AB29" s="589">
        <f>IFERROR(IF(AB$3=EOMONTH('Rent Roll'!$C25-1,0),$C29*$D29/$C$1,IF(AB$3=EOMONTH('Rent Roll'!$D25,0),0,IF(NOT(AA29=0),NOT(Index_운영!AB51=0)*AA29*(1+$E29*Index_운영!AB183),$C29*$D29/$C$1*Index_운영!AB51))),0)</f>
        <v>0</v>
      </c>
      <c r="AC29" s="589">
        <f>IFERROR(IF(AC$3=EOMONTH('Rent Roll'!$C25-1,0),$C29*$D29/$C$1,IF(AC$3=EOMONTH('Rent Roll'!$D25,0),0,IF(NOT(AB29=0),NOT(Index_운영!AC51=0)*AB29*(1+$E29*Index_운영!AC183),$C29*$D29/$C$1*Index_운영!AC51))),0)</f>
        <v>0</v>
      </c>
      <c r="AD29" s="589">
        <f>IFERROR(IF(AD$3=EOMONTH('Rent Roll'!$C25-1,0),$C29*$D29/$C$1,IF(AD$3=EOMONTH('Rent Roll'!$D25,0),0,IF(NOT(AC29=0),NOT(Index_운영!AD51=0)*AC29*(1+$E29*Index_운영!AD183),$C29*$D29/$C$1*Index_운영!AD51))),0)</f>
        <v>0</v>
      </c>
      <c r="AE29" s="589">
        <f>IFERROR(IF(AE$3=EOMONTH('Rent Roll'!$C25-1,0),$C29*$D29/$C$1,IF(AE$3=EOMONTH('Rent Roll'!$D25,0),0,IF(NOT(AD29=0),NOT(Index_운영!AE51=0)*AD29*(1+$E29*Index_운영!AE183),$C29*$D29/$C$1*Index_운영!AE51))),0)</f>
        <v>0</v>
      </c>
      <c r="AF29" s="589">
        <f>IFERROR(IF(AF$3=EOMONTH('Rent Roll'!$C25-1,0),$C29*$D29/$C$1,IF(AF$3=EOMONTH('Rent Roll'!$D25,0),0,IF(NOT(AE29=0),NOT(Index_운영!AF51=0)*AE29*(1+$E29*Index_운영!AF183),$C29*$D29/$C$1*Index_운영!AF51))),0)</f>
        <v>0</v>
      </c>
      <c r="AG29" s="589">
        <f>IFERROR(IF(AG$3=EOMONTH('Rent Roll'!$C25-1,0),$C29*$D29/$C$1,IF(AG$3=EOMONTH('Rent Roll'!$D25,0),0,IF(NOT(AF29=0),NOT(Index_운영!AG51=0)*AF29*(1+$E29*Index_운영!AG183),$C29*$D29/$C$1*Index_운영!AG51))),0)</f>
        <v>0</v>
      </c>
      <c r="AH29" s="589">
        <f>IFERROR(IF(AH$3=EOMONTH('Rent Roll'!$C25-1,0),$C29*$D29/$C$1,IF(AH$3=EOMONTH('Rent Roll'!$D25,0),0,IF(NOT(AG29=0),NOT(Index_운영!AH51=0)*AG29*(1+$E29*Index_운영!AH183),$C29*$D29/$C$1*Index_운영!AH51))),0)</f>
        <v>0</v>
      </c>
      <c r="AI29" s="589">
        <f>IFERROR(IF(AI$3=EOMONTH('Rent Roll'!$C25-1,0),$C29*$D29/$C$1,IF(AI$3=EOMONTH('Rent Roll'!$D25,0),0,IF(NOT(AH29=0),NOT(Index_운영!AI51=0)*AH29*(1+$E29*Index_운영!AI183),$C29*$D29/$C$1*Index_운영!AI51))),0)</f>
        <v>0</v>
      </c>
      <c r="AJ29" s="589">
        <f>IFERROR(IF(AJ$3=EOMONTH('Rent Roll'!$C25-1,0),$C29*$D29/$C$1,IF(AJ$3=EOMONTH('Rent Roll'!$D25,0),0,IF(NOT(AI29=0),NOT(Index_운영!AJ51=0)*AI29*(1+$E29*Index_운영!AJ183),$C29*$D29/$C$1*Index_운영!AJ51))),0)</f>
        <v>0</v>
      </c>
      <c r="AK29" s="589">
        <f>IFERROR(IF(AK$3=EOMONTH('Rent Roll'!$C25-1,0),$C29*$D29/$C$1,IF(AK$3=EOMONTH('Rent Roll'!$D25,0),0,IF(NOT(AJ29=0),NOT(Index_운영!AK51=0)*AJ29*(1+$E29*Index_운영!AK183),$C29*$D29/$C$1*Index_운영!AK51))),0)</f>
        <v>0</v>
      </c>
      <c r="AL29" s="589">
        <f>IFERROR(IF(AL$3=EOMONTH('Rent Roll'!$C25-1,0),$C29*$D29/$C$1,IF(AL$3=EOMONTH('Rent Roll'!$D25,0),0,IF(NOT(AK29=0),NOT(Index_운영!AL51=0)*AK29*(1+$E29*Index_운영!AL183),$C29*$D29/$C$1*Index_운영!AL51))),0)</f>
        <v>0</v>
      </c>
      <c r="AM29" s="589">
        <f>IFERROR(IF(AM$3=EOMONTH('Rent Roll'!$C25-1,0),$C29*$D29/$C$1,IF(AM$3=EOMONTH('Rent Roll'!$D25,0),0,IF(NOT(AL29=0),NOT(Index_운영!AM51=0)*AL29*(1+$E29*Index_운영!AM183),$C29*$D29/$C$1*Index_운영!AM51))),0)</f>
        <v>0</v>
      </c>
      <c r="AN29" s="589">
        <f>IFERROR(IF(AN$3=EOMONTH('Rent Roll'!$C25-1,0),$C29*$D29/$C$1,IF(AN$3=EOMONTH('Rent Roll'!$D25,0),0,IF(NOT(AM29=0),NOT(Index_운영!AN51=0)*AM29*(1+$E29*Index_운영!AN183),$C29*$D29/$C$1*Index_운영!AN51))),0)</f>
        <v>0</v>
      </c>
      <c r="AO29" s="589">
        <f>IFERROR(IF(AO$3=EOMONTH('Rent Roll'!$C25-1,0),$C29*$D29/$C$1,IF(AO$3=EOMONTH('Rent Roll'!$D25,0),0,IF(NOT(AN29=0),NOT(Index_운영!AO51=0)*AN29*(1+$E29*Index_운영!AO183),$C29*$D29/$C$1*Index_운영!AO51))),0)</f>
        <v>0</v>
      </c>
      <c r="AP29" s="589">
        <f>IFERROR(IF(AP$3=EOMONTH('Rent Roll'!$C25-1,0),$C29*$D29/$C$1,IF(AP$3=EOMONTH('Rent Roll'!$D25,0),0,IF(NOT(AO29=0),NOT(Index_운영!AP51=0)*AO29*(1+$E29*Index_운영!AP183),$C29*$D29/$C$1*Index_운영!AP51))),0)</f>
        <v>0</v>
      </c>
      <c r="AQ29" s="589">
        <f>IFERROR(IF(AQ$3=EOMONTH('Rent Roll'!$C25-1,0),$C29*$D29/$C$1,IF(AQ$3=EOMONTH('Rent Roll'!$D25,0),0,IF(NOT(AP29=0),NOT(Index_운영!AQ51=0)*AP29*(1+$E29*Index_운영!AQ183),$C29*$D29/$C$1*Index_운영!AQ51))),0)</f>
        <v>0</v>
      </c>
      <c r="AR29" s="589">
        <f>IFERROR(IF(AR$3=EOMONTH('Rent Roll'!$C25-1,0),$C29*$D29/$C$1,IF(AR$3=EOMONTH('Rent Roll'!$D25,0),0,IF(NOT(AQ29=0),NOT(Index_운영!AR51=0)*AQ29*(1+$E29*Index_운영!AR183),$C29*$D29/$C$1*Index_운영!AR51))),0)</f>
        <v>0</v>
      </c>
      <c r="AS29" s="589">
        <f>IFERROR(IF(AS$3=EOMONTH('Rent Roll'!$C25-1,0),$C29*$D29/$C$1,IF(AS$3=EOMONTH('Rent Roll'!$D25,0),0,IF(NOT(AR29=0),NOT(Index_운영!AS51=0)*AR29*(1+$E29*Index_운영!AS183),$C29*$D29/$C$1*Index_운영!AS51))),0)</f>
        <v>0</v>
      </c>
      <c r="AT29" s="589">
        <f>IFERROR(IF(AT$3=EOMONTH('Rent Roll'!$C25-1,0),$C29*$D29/$C$1,IF(AT$3=EOMONTH('Rent Roll'!$D25,0),0,IF(NOT(AS29=0),NOT(Index_운영!AT51=0)*AS29*(1+$E29*Index_운영!AT183),$C29*$D29/$C$1*Index_운영!AT51))),0)</f>
        <v>0</v>
      </c>
      <c r="AU29" s="589">
        <f>IFERROR(IF(AU$3=EOMONTH('Rent Roll'!$C25-1,0),$C29*$D29/$C$1,IF(AU$3=EOMONTH('Rent Roll'!$D25,0),0,IF(NOT(AT29=0),NOT(Index_운영!AU51=0)*AT29*(1+$E29*Index_운영!AU183),$C29*$D29/$C$1*Index_운영!AU51))),0)</f>
        <v>0</v>
      </c>
      <c r="AV29" s="589">
        <f>IFERROR(IF(AV$3=EOMONTH('Rent Roll'!$C25-1,0),$C29*$D29/$C$1,IF(AV$3=EOMONTH('Rent Roll'!$D25,0),0,IF(NOT(AU29=0),NOT(Index_운영!AV51=0)*AU29*(1+$E29*Index_운영!AV183),$C29*$D29/$C$1*Index_운영!AV51))),0)</f>
        <v>0</v>
      </c>
      <c r="AW29" s="589">
        <f>IFERROR(IF(AW$3=EOMONTH('Rent Roll'!$C25-1,0),$C29*$D29/$C$1,IF(AW$3=EOMONTH('Rent Roll'!$D25,0),0,IF(NOT(AV29=0),NOT(Index_운영!AW51=0)*AV29*(1+$E29*Index_운영!AW183),$C29*$D29/$C$1*Index_운영!AW51))),0)</f>
        <v>0</v>
      </c>
      <c r="AX29" s="589">
        <f>IFERROR(IF(AX$3=EOMONTH('Rent Roll'!$C25-1,0),$C29*$D29/$C$1,IF(AX$3=EOMONTH('Rent Roll'!$D25,0),0,IF(NOT(AW29=0),NOT(Index_운영!AX51=0)*AW29*(1+$E29*Index_운영!AX183),$C29*$D29/$C$1*Index_운영!AX51))),0)</f>
        <v>0</v>
      </c>
      <c r="AY29" s="589">
        <f>IFERROR(IF(AY$3=EOMONTH('Rent Roll'!$C25-1,0),$C29*$D29/$C$1,IF(AY$3=EOMONTH('Rent Roll'!$D25,0),0,IF(NOT(AX29=0),NOT(Index_운영!AY51=0)*AX29*(1+$E29*Index_운영!AY183),$C29*$D29/$C$1*Index_운영!AY51))),0)</f>
        <v>0</v>
      </c>
      <c r="AZ29" s="589">
        <f>IFERROR(IF(AZ$3=EOMONTH('Rent Roll'!$C25-1,0),$C29*$D29/$C$1,IF(AZ$3=EOMONTH('Rent Roll'!$D25,0),0,IF(NOT(AY29=0),NOT(Index_운영!AZ51=0)*AY29*(1+$E29*Index_운영!AZ183),$C29*$D29/$C$1*Index_운영!AZ51))),0)</f>
        <v>0</v>
      </c>
      <c r="BA29" s="589">
        <f>IFERROR(IF(BA$3=EOMONTH('Rent Roll'!$C25-1,0),$C29*$D29/$C$1,IF(BA$3=EOMONTH('Rent Roll'!$D25,0),0,IF(NOT(AZ29=0),NOT(Index_운영!BA51=0)*AZ29*(1+$E29*Index_운영!BA183),$C29*$D29/$C$1*Index_운영!BA51))),0)</f>
        <v>0</v>
      </c>
      <c r="BB29" s="589">
        <f>IFERROR(IF(BB$3=EOMONTH('Rent Roll'!$C25-1,0),$C29*$D29/$C$1,IF(BB$3=EOMONTH('Rent Roll'!$D25,0),0,IF(NOT(BA29=0),NOT(Index_운영!BB51=0)*BA29*(1+$E29*Index_운영!BB183),$C29*$D29/$C$1*Index_운영!BB51))),0)</f>
        <v>0</v>
      </c>
      <c r="BC29" s="589">
        <f>IFERROR(IF(BC$3=EOMONTH('Rent Roll'!$C25-1,0),$C29*$D29/$C$1,IF(BC$3=EOMONTH('Rent Roll'!$D25,0),0,IF(NOT(BB29=0),NOT(Index_운영!BC51=0)*BB29*(1+$E29*Index_운영!BC183),$C29*$D29/$C$1*Index_운영!BC51))),0)</f>
        <v>0</v>
      </c>
      <c r="BD29" s="589">
        <f>IFERROR(IF(BD$3=EOMONTH('Rent Roll'!$C25-1,0),$C29*$D29/$C$1,IF(BD$3=EOMONTH('Rent Roll'!$D25,0),0,IF(NOT(BC29=0),NOT(Index_운영!BD51=0)*BC29*(1+$E29*Index_운영!BD183),$C29*$D29/$C$1*Index_운영!BD51))),0)</f>
        <v>0</v>
      </c>
      <c r="BE29" s="589">
        <f>IFERROR(IF(BE$3=EOMONTH('Rent Roll'!$C25-1,0),$C29*$D29/$C$1,IF(BE$3=EOMONTH('Rent Roll'!$D25,0),0,IF(NOT(BD29=0),NOT(Index_운영!BE51=0)*BD29*(1+$E29*Index_운영!BE183),$C29*$D29/$C$1*Index_운영!BE51))),0)</f>
        <v>0</v>
      </c>
      <c r="BF29" s="589">
        <f>IFERROR(IF(BF$3=EOMONTH('Rent Roll'!$C25-1,0),$C29*$D29/$C$1,IF(BF$3=EOMONTH('Rent Roll'!$D25,0),0,IF(NOT(BE29=0),NOT(Index_운영!BF51=0)*BE29*(1+$E29*Index_운영!BF183),$C29*$D29/$C$1*Index_운영!BF51))),0)</f>
        <v>0</v>
      </c>
      <c r="BG29" s="589">
        <f>IFERROR(IF(BG$3=EOMONTH('Rent Roll'!$C25-1,0),$C29*$D29/$C$1,IF(BG$3=EOMONTH('Rent Roll'!$D25,0),0,IF(NOT(BF29=0),NOT(Index_운영!BG51=0)*BF29*(1+$E29*Index_운영!BG183),$C29*$D29/$C$1*Index_운영!BG51))),0)</f>
        <v>0</v>
      </c>
      <c r="BH29" s="589">
        <f>IFERROR(IF(BH$3=EOMONTH('Rent Roll'!$C25-1,0),$C29*$D29/$C$1,IF(BH$3=EOMONTH('Rent Roll'!$D25,0),0,IF(NOT(BG29=0),NOT(Index_운영!BH51=0)*BG29*(1+$E29*Index_운영!BH183),$C29*$D29/$C$1*Index_운영!BH51))),0)</f>
        <v>0</v>
      </c>
      <c r="BI29" s="589">
        <f>IFERROR(IF(BI$3=EOMONTH('Rent Roll'!$C25-1,0),$C29*$D29/$C$1,IF(BI$3=EOMONTH('Rent Roll'!$D25,0),0,IF(NOT(BH29=0),NOT(Index_운영!BI51=0)*BH29*(1+$E29*Index_운영!BI183),$C29*$D29/$C$1*Index_운영!BI51))),0)</f>
        <v>0</v>
      </c>
      <c r="BJ29" s="589">
        <f>IFERROR(IF(BJ$3=EOMONTH('Rent Roll'!$C25-1,0),$C29*$D29/$C$1,IF(BJ$3=EOMONTH('Rent Roll'!$D25,0),0,IF(NOT(BI29=0),NOT(Index_운영!BJ51=0)*BI29*(1+$E29*Index_운영!BJ183),$C29*$D29/$C$1*Index_운영!BJ51))),0)</f>
        <v>0</v>
      </c>
      <c r="BK29" s="589">
        <f>IFERROR(IF(BK$3=EOMONTH('Rent Roll'!$C25-1,0),$C29*$D29/$C$1,IF(BK$3=EOMONTH('Rent Roll'!$D25,0),0,IF(NOT(BJ29=0),NOT(Index_운영!BK51=0)*BJ29*(1+$E29*Index_운영!BK183),$C29*$D29/$C$1*Index_운영!BK51))),0)</f>
        <v>0</v>
      </c>
      <c r="BL29" s="589">
        <f>IFERROR(IF(BL$3=EOMONTH('Rent Roll'!$C25-1,0),$C29*$D29/$C$1,IF(BL$3=EOMONTH('Rent Roll'!$D25,0),0,IF(NOT(BK29=0),NOT(Index_운영!BL51=0)*BK29*(1+$E29*Index_운영!BL183),$C29*$D29/$C$1*Index_운영!BL51))),0)</f>
        <v>0</v>
      </c>
      <c r="BM29" s="589">
        <f>IFERROR(IF(BM$3=EOMONTH('Rent Roll'!$C25-1,0),$C29*$D29/$C$1,IF(BM$3=EOMONTH('Rent Roll'!$D25,0),0,IF(NOT(BL29=0),NOT(Index_운영!BM51=0)*BL29*(1+$E29*Index_운영!BM183),$C29*$D29/$C$1*Index_운영!BM51))),0)</f>
        <v>0</v>
      </c>
      <c r="BN29" s="589">
        <f>IFERROR(IF(BN$3=EOMONTH('Rent Roll'!$C25-1,0),$C29*$D29/$C$1,IF(BN$3=EOMONTH('Rent Roll'!$D25,0),0,IF(NOT(BM29=0),NOT(Index_운영!BN51=0)*BM29*(1+$E29*Index_운영!BN183),$C29*$D29/$C$1*Index_운영!BN51))),0)</f>
        <v>0</v>
      </c>
      <c r="BO29" s="589">
        <f>IFERROR(IF(BO$3=EOMONTH('Rent Roll'!$C25-1,0),$C29*$D29/$C$1,IF(BO$3=EOMONTH('Rent Roll'!$D25,0),0,IF(NOT(BN29=0),NOT(Index_운영!BO51=0)*BN29*(1+$E29*Index_운영!BO183),$C29*$D29/$C$1*Index_운영!BO51))),0)</f>
        <v>0</v>
      </c>
      <c r="BP29" s="589">
        <f>IFERROR(IF(BP$3=EOMONTH('Rent Roll'!$C25-1,0),$C29*$D29/$C$1,IF(BP$3=EOMONTH('Rent Roll'!$D25,0),0,IF(NOT(BO29=0),NOT(Index_운영!BP51=0)*BO29*(1+$E29*Index_운영!BP183),$C29*$D29/$C$1*Index_운영!BP51))),0)</f>
        <v>0</v>
      </c>
      <c r="BQ29" s="589">
        <f>IFERROR(IF(BQ$3=EOMONTH('Rent Roll'!$C25-1,0),$C29*$D29/$C$1,IF(BQ$3=EOMONTH('Rent Roll'!$D25,0),0,IF(NOT(BP29=0),NOT(Index_운영!BQ51=0)*BP29*(1+$E29*Index_운영!BQ183),$C29*$D29/$C$1*Index_운영!BQ51))),0)</f>
        <v>0</v>
      </c>
      <c r="BR29" s="589">
        <f>IFERROR(IF(BR$3=EOMONTH('Rent Roll'!$C25-1,0),$C29*$D29/$C$1,IF(BR$3=EOMONTH('Rent Roll'!$D25,0),0,IF(NOT(BQ29=0),NOT(Index_운영!BR51=0)*BQ29*(1+$E29*Index_운영!BR183),$C29*$D29/$C$1*Index_운영!BR51))),0)</f>
        <v>0</v>
      </c>
      <c r="BS29" s="589">
        <f>IFERROR(IF(BS$3=EOMONTH('Rent Roll'!$C25-1,0),$C29*$D29/$C$1,IF(BS$3=EOMONTH('Rent Roll'!$D25,0),0,IF(NOT(BR29=0),NOT(Index_운영!BS51=0)*BR29*(1+$E29*Index_운영!BS183),$C29*$D29/$C$1*Index_운영!BS51))),0)</f>
        <v>0</v>
      </c>
      <c r="BT29" s="589">
        <f>IFERROR(IF(BT$3=EOMONTH('Rent Roll'!$C25-1,0),$C29*$D29/$C$1,IF(BT$3=EOMONTH('Rent Roll'!$D25,0),0,IF(NOT(BS29=0),NOT(Index_운영!BT51=0)*BS29*(1+$E29*Index_운영!BT183),$C29*$D29/$C$1*Index_운영!BT51))),0)</f>
        <v>0</v>
      </c>
      <c r="BU29" s="589">
        <f>IFERROR(IF(BU$3=EOMONTH('Rent Roll'!$C25-1,0),$C29*$D29/$C$1,IF(BU$3=EOMONTH('Rent Roll'!$D25,0),0,IF(NOT(BT29=0),NOT(Index_운영!BU51=0)*BT29*(1+$E29*Index_운영!BU183),$C29*$D29/$C$1*Index_운영!BU51))),0)</f>
        <v>0</v>
      </c>
      <c r="BV29" s="589">
        <f>IFERROR(IF(BV$3=EOMONTH('Rent Roll'!$C25-1,0),$C29*$D29/$C$1,IF(BV$3=EOMONTH('Rent Roll'!$D25,0),0,IF(NOT(BU29=0),NOT(Index_운영!BV51=0)*BU29*(1+$E29*Index_운영!BV183),$C29*$D29/$C$1*Index_운영!BV51))),0)</f>
        <v>0</v>
      </c>
      <c r="BW29" s="589">
        <f>IFERROR(IF(BW$3=EOMONTH('Rent Roll'!$C25-1,0),$C29*$D29/$C$1,IF(BW$3=EOMONTH('Rent Roll'!$D25,0),0,IF(NOT(BV29=0),NOT(Index_운영!BW51=0)*BV29*(1+$E29*Index_운영!BW183),$C29*$D29/$C$1*Index_운영!BW51))),0)</f>
        <v>0</v>
      </c>
      <c r="BX29" s="589">
        <f>IFERROR(IF(BX$3=EOMONTH('Rent Roll'!$C25-1,0),$C29*$D29/$C$1,IF(BX$3=EOMONTH('Rent Roll'!$D25,0),0,IF(NOT(BW29=0),NOT(Index_운영!BX51=0)*BW29*(1+$E29*Index_운영!BX183),$C29*$D29/$C$1*Index_운영!BX51))),0)</f>
        <v>0</v>
      </c>
      <c r="BY29" s="589">
        <f>IFERROR(IF(BY$3=EOMONTH('Rent Roll'!$C25-1,0),$C29*$D29/$C$1,IF(BY$3=EOMONTH('Rent Roll'!$D25,0),0,IF(NOT(BX29=0),NOT(Index_운영!BY51=0)*BX29*(1+$E29*Index_운영!BY183),$C29*$D29/$C$1*Index_운영!BY51))),0)</f>
        <v>0</v>
      </c>
      <c r="BZ29" s="589">
        <f>IFERROR(IF(BZ$3=EOMONTH('Rent Roll'!$C25-1,0),$C29*$D29/$C$1,IF(BZ$3=EOMONTH('Rent Roll'!$D25,0),0,IF(NOT(BY29=0),NOT(Index_운영!BZ51=0)*BY29*(1+$E29*Index_운영!BZ183),$C29*$D29/$C$1*Index_운영!BZ51))),0)</f>
        <v>0</v>
      </c>
      <c r="CA29" s="589">
        <f>IFERROR(IF(CA$3=EOMONTH('Rent Roll'!$C25-1,0),$C29*$D29/$C$1,IF(CA$3=EOMONTH('Rent Roll'!$D25,0),0,IF(NOT(BZ29=0),NOT(Index_운영!CA51=0)*BZ29*(1+$E29*Index_운영!CA183),$C29*$D29/$C$1*Index_운영!CA51))),0)</f>
        <v>0</v>
      </c>
      <c r="CB29" s="589">
        <f>IFERROR(IF(CB$3=EOMONTH('Rent Roll'!$C25-1,0),$C29*$D29/$C$1,IF(CB$3=EOMONTH('Rent Roll'!$D25,0),0,IF(NOT(CA29=0),NOT(Index_운영!CB51=0)*CA29*(1+$E29*Index_운영!CB183),$C29*$D29/$C$1*Index_운영!CB51))),0)</f>
        <v>0</v>
      </c>
      <c r="CC29" s="589">
        <f>IFERROR(IF(CC$3=EOMONTH('Rent Roll'!$C25-1,0),$C29*$D29/$C$1,IF(CC$3=EOMONTH('Rent Roll'!$D25,0),0,IF(NOT(CB29=0),NOT(Index_운영!CC51=0)*CB29*(1+$E29*Index_운영!CC183),$C29*$D29/$C$1*Index_운영!CC51))),0)</f>
        <v>0</v>
      </c>
      <c r="CD29" s="589">
        <f>IFERROR(IF(CD$3=EOMONTH('Rent Roll'!$C25-1,0),$C29*$D29/$C$1,IF(CD$3=EOMONTH('Rent Roll'!$D25,0),0,IF(NOT(CC29=0),NOT(Index_운영!CD51=0)*CC29*(1+$E29*Index_운영!CD183),$C29*$D29/$C$1*Index_운영!CD51))),0)</f>
        <v>0</v>
      </c>
      <c r="CE29" s="589">
        <f>IFERROR(IF(CE$3=EOMONTH('Rent Roll'!$C25-1,0),$C29*$D29/$C$1,IF(CE$3=EOMONTH('Rent Roll'!$D25,0),0,IF(NOT(CD29=0),NOT(Index_운영!CE51=0)*CD29*(1+$E29*Index_운영!CE183),$C29*$D29/$C$1*Index_운영!CE51))),0)</f>
        <v>0</v>
      </c>
      <c r="CF29" s="589">
        <f>IFERROR(IF(CF$3=EOMONTH('Rent Roll'!$C25-1,0),$C29*$D29/$C$1,IF(CF$3=EOMONTH('Rent Roll'!$D25,0),0,IF(NOT(CE29=0),NOT(Index_운영!CF51=0)*CE29*(1+$E29*Index_운영!CF183),$C29*$D29/$C$1*Index_운영!CF51))),0)</f>
        <v>0</v>
      </c>
      <c r="CG29" s="589">
        <f>IFERROR(IF(CG$3=EOMONTH('Rent Roll'!$C25-1,0),$C29*$D29/$C$1,IF(CG$3=EOMONTH('Rent Roll'!$D25,0),0,IF(NOT(CF29=0),NOT(Index_운영!CG51=0)*CF29*(1+$E29*Index_운영!CG183),$C29*$D29/$C$1*Index_운영!CG51))),0)</f>
        <v>0</v>
      </c>
      <c r="CH29" s="589">
        <f>IFERROR(IF(CH$3=EOMONTH('Rent Roll'!$C25-1,0),$C29*$D29/$C$1,IF(CH$3=EOMONTH('Rent Roll'!$D25,0),0,IF(NOT(CG29=0),NOT(Index_운영!CH51=0)*CG29*(1+$E29*Index_운영!CH183),$C29*$D29/$C$1*Index_운영!CH51))),0)</f>
        <v>0</v>
      </c>
      <c r="CI29" s="589">
        <f>IFERROR(IF(CI$3=EOMONTH('Rent Roll'!$C25-1,0),$C29*$D29/$C$1,IF(CI$3=EOMONTH('Rent Roll'!$D25,0),0,IF(NOT(CH29=0),NOT(Index_운영!CI51=0)*CH29*(1+$E29*Index_운영!CI183),$C29*$D29/$C$1*Index_운영!CI51))),0)</f>
        <v>0</v>
      </c>
      <c r="CJ29" s="589">
        <f>IFERROR(IF(CJ$3=EOMONTH('Rent Roll'!$C25-1,0),$C29*$D29/$C$1,IF(CJ$3=EOMONTH('Rent Roll'!$D25,0),0,IF(NOT(CI29=0),NOT(Index_운영!CJ51=0)*CI29*(1+$E29*Index_운영!CJ183),$C29*$D29/$C$1*Index_운영!CJ51))),0)</f>
        <v>0</v>
      </c>
      <c r="CK29" s="589">
        <f>IFERROR(IF(CK$3=EOMONTH('Rent Roll'!$C25-1,0),$C29*$D29/$C$1,IF(CK$3=EOMONTH('Rent Roll'!$D25,0),0,IF(NOT(CJ29=0),NOT(Index_운영!CK51=0)*CJ29*(1+$E29*Index_운영!CK183),$C29*$D29/$C$1*Index_운영!CK51))),0)</f>
        <v>0</v>
      </c>
      <c r="CL29" s="589">
        <f>IFERROR(IF(CL$3=EOMONTH('Rent Roll'!$C25-1,0),$C29*$D29/$C$1,IF(CL$3=EOMONTH('Rent Roll'!$D25,0),0,IF(NOT(CK29=0),NOT(Index_운영!CL51=0)*CK29*(1+$E29*Index_운영!CL183),$C29*$D29/$C$1*Index_운영!CL51))),0)</f>
        <v>0</v>
      </c>
      <c r="CM29" s="589">
        <f>IFERROR(IF(CM$3=EOMONTH('Rent Roll'!$C25-1,0),$C29*$D29/$C$1,IF(CM$3=EOMONTH('Rent Roll'!$D25,0),0,IF(NOT(CL29=0),NOT(Index_운영!CM51=0)*CL29*(1+$E29*Index_운영!CM183),$C29*$D29/$C$1*Index_운영!CM51))),0)</f>
        <v>0</v>
      </c>
      <c r="CN29" s="589">
        <f>IFERROR(IF(CN$3=EOMONTH('Rent Roll'!$C25-1,0),$C29*$D29/$C$1,IF(CN$3=EOMONTH('Rent Roll'!$D25,0),0,IF(NOT(CM29=0),NOT(Index_운영!CN51=0)*CM29*(1+$E29*Index_운영!CN183),$C29*$D29/$C$1*Index_운영!CN51))),0)</f>
        <v>0</v>
      </c>
      <c r="CO29" s="589">
        <f>IFERROR(IF(CO$3=EOMONTH('Rent Roll'!$C25-1,0),$C29*$D29/$C$1,IF(CO$3=EOMONTH('Rent Roll'!$D25,0),0,IF(NOT(CN29=0),NOT(Index_운영!CO51=0)*CN29*(1+$E29*Index_운영!CO183),$C29*$D29/$C$1*Index_운영!CO51))),0)</f>
        <v>0</v>
      </c>
      <c r="CP29" s="589">
        <f>IFERROR(IF(CP$3=EOMONTH('Rent Roll'!$C25-1,0),$C29*$D29/$C$1,IF(CP$3=EOMONTH('Rent Roll'!$D25,0),0,IF(NOT(CO29=0),NOT(Index_운영!CP51=0)*CO29*(1+$E29*Index_운영!CP183),$C29*$D29/$C$1*Index_운영!CP51))),0)</f>
        <v>0</v>
      </c>
      <c r="CQ29" s="589">
        <f>IFERROR(IF(CQ$3=EOMONTH('Rent Roll'!$C25-1,0),$C29*$D29/$C$1,IF(CQ$3=EOMONTH('Rent Roll'!$D25,0),0,IF(NOT(CP29=0),NOT(Index_운영!CQ51=0)*CP29*(1+$E29*Index_운영!CQ183),$C29*$D29/$C$1*Index_운영!CQ51))),0)</f>
        <v>0</v>
      </c>
      <c r="CR29" s="589">
        <f>IFERROR(IF(CR$3=EOMONTH('Rent Roll'!$C25-1,0),$C29*$D29/$C$1,IF(CR$3=EOMONTH('Rent Roll'!$D25,0),0,IF(NOT(CQ29=0),NOT(Index_운영!CR51=0)*CQ29*(1+$E29*Index_운영!CR183),$C29*$D29/$C$1*Index_운영!CR51))),0)</f>
        <v>0</v>
      </c>
      <c r="CS29" s="589">
        <f>IFERROR(IF(CS$3=EOMONTH('Rent Roll'!$C25-1,0),$C29*$D29/$C$1,IF(CS$3=EOMONTH('Rent Roll'!$D25,0),0,IF(NOT(CR29=0),NOT(Index_운영!CS51=0)*CR29*(1+$E29*Index_운영!CS183),$C29*$D29/$C$1*Index_운영!CS51))),0)</f>
        <v>0</v>
      </c>
      <c r="CT29" s="589">
        <f>IFERROR(IF(CT$3=EOMONTH('Rent Roll'!$C25-1,0),$C29*$D29/$C$1,IF(CT$3=EOMONTH('Rent Roll'!$D25,0),0,IF(NOT(CS29=0),NOT(Index_운영!CT51=0)*CS29*(1+$E29*Index_운영!CT183),$C29*$D29/$C$1*Index_운영!CT51))),0)</f>
        <v>0</v>
      </c>
      <c r="CU29" s="589">
        <f>IFERROR(IF(CU$3=EOMONTH('Rent Roll'!$C25-1,0),$C29*$D29/$C$1,IF(CU$3=EOMONTH('Rent Roll'!$D25,0),0,IF(NOT(CT29=0),NOT(Index_운영!CU51=0)*CT29*(1+$E29*Index_운영!CU183),$C29*$D29/$C$1*Index_운영!CU51))),0)</f>
        <v>0</v>
      </c>
      <c r="CV29" s="589">
        <f>IFERROR(IF(CV$3=EOMONTH('Rent Roll'!$C25-1,0),$C29*$D29/$C$1,IF(CV$3=EOMONTH('Rent Roll'!$D25,0),0,IF(NOT(CU29=0),NOT(Index_운영!CV51=0)*CU29*(1+$E29*Index_운영!CV183),$C29*$D29/$C$1*Index_운영!CV51))),0)</f>
        <v>0</v>
      </c>
      <c r="CW29" s="589">
        <f>IFERROR(IF(CW$3=EOMONTH('Rent Roll'!$C25-1,0),$C29*$D29/$C$1,IF(CW$3=EOMONTH('Rent Roll'!$D25,0),0,IF(NOT(CV29=0),NOT(Index_운영!CW51=0)*CV29*(1+$E29*Index_운영!CW183),$C29*$D29/$C$1*Index_운영!CW51))),0)</f>
        <v>0</v>
      </c>
      <c r="CX29" s="589">
        <f>IFERROR(IF(CX$3=EOMONTH('Rent Roll'!$C25-1,0),$C29*$D29/$C$1,IF(CX$3=EOMONTH('Rent Roll'!$D25,0),0,IF(NOT(CW29=0),NOT(Index_운영!CX51=0)*CW29*(1+$E29*Index_운영!CX183),$C29*$D29/$C$1*Index_운영!CX51))),0)</f>
        <v>0</v>
      </c>
      <c r="CY29" s="589">
        <f>IFERROR(IF(CY$3=EOMONTH('Rent Roll'!$C25-1,0),$C29*$D29/$C$1,IF(CY$3=EOMONTH('Rent Roll'!$D25,0),0,IF(NOT(CX29=0),NOT(Index_운영!CY51=0)*CX29*(1+$E29*Index_운영!CY183),$C29*$D29/$C$1*Index_운영!CY51))),0)</f>
        <v>0</v>
      </c>
      <c r="CZ29" s="589">
        <f>IFERROR(IF(CZ$3=EOMONTH('Rent Roll'!$C25-1,0),$C29*$D29/$C$1,IF(CZ$3=EOMONTH('Rent Roll'!$D25,0),0,IF(NOT(CY29=0),NOT(Index_운영!CZ51=0)*CY29*(1+$E29*Index_운영!CZ183),$C29*$D29/$C$1*Index_운영!CZ51))),0)</f>
        <v>0</v>
      </c>
      <c r="DA29" s="589">
        <f>IFERROR(IF(DA$3=EOMONTH('Rent Roll'!$C25-1,0),$C29*$D29/$C$1,IF(DA$3=EOMONTH('Rent Roll'!$D25,0),0,IF(NOT(CZ29=0),NOT(Index_운영!DA51=0)*CZ29*(1+$E29*Index_운영!DA183),$C29*$D29/$C$1*Index_운영!DA51))),0)</f>
        <v>0</v>
      </c>
      <c r="DB29" s="589">
        <f>IFERROR(IF(DB$3=EOMONTH('Rent Roll'!$C25-1,0),$C29*$D29/$C$1,IF(DB$3=EOMONTH('Rent Roll'!$D25,0),0,IF(NOT(DA29=0),NOT(Index_운영!DB51=0)*DA29*(1+$E29*Index_운영!DB183),$C29*$D29/$C$1*Index_운영!DB51))),0)</f>
        <v>0</v>
      </c>
      <c r="DC29" s="589">
        <f>IFERROR(IF(DC$3=EOMONTH('Rent Roll'!$C25-1,0),$C29*$D29/$C$1,IF(DC$3=EOMONTH('Rent Roll'!$D25,0),0,IF(NOT(DB29=0),NOT(Index_운영!DC51=0)*DB29*(1+$E29*Index_운영!DC183),$C29*$D29/$C$1*Index_운영!DC51))),0)</f>
        <v>0</v>
      </c>
      <c r="DD29" s="589">
        <f>IFERROR(IF(DD$3=EOMONTH('Rent Roll'!$C25-1,0),$C29*$D29/$C$1,IF(DD$3=EOMONTH('Rent Roll'!$D25,0),0,IF(NOT(DC29=0),NOT(Index_운영!DD51=0)*DC29*(1+$E29*Index_운영!DD183),$C29*$D29/$C$1*Index_운영!DD51))),0)</f>
        <v>0</v>
      </c>
      <c r="DE29" s="589">
        <f>IFERROR(IF(DE$3=EOMONTH('Rent Roll'!$C25-1,0),$C29*$D29/$C$1,IF(DE$3=EOMONTH('Rent Roll'!$D25,0),0,IF(NOT(DD29=0),NOT(Index_운영!DE51=0)*DD29*(1+$E29*Index_운영!DE183),$C29*$D29/$C$1*Index_운영!DE51))),0)</f>
        <v>0</v>
      </c>
      <c r="DF29" s="589">
        <f>IFERROR(IF(DF$3=EOMONTH('Rent Roll'!$C25-1,0),$C29*$D29/$C$1,IF(DF$3=EOMONTH('Rent Roll'!$D25,0),0,IF(NOT(DE29=0),NOT(Index_운영!DF51=0)*DE29*(1+$E29*Index_운영!DF183),$C29*$D29/$C$1*Index_운영!DF51))),0)</f>
        <v>0</v>
      </c>
      <c r="DG29" s="589">
        <f>IFERROR(IF(DG$3=EOMONTH('Rent Roll'!$C25-1,0),$C29*$D29/$C$1,IF(DG$3=EOMONTH('Rent Roll'!$D25,0),0,IF(NOT(DF29=0),NOT(Index_운영!DG51=0)*DF29*(1+$E29*Index_운영!DG183),$C29*$D29/$C$1*Index_운영!DG51))),0)</f>
        <v>0</v>
      </c>
      <c r="DH29" s="589">
        <f>IFERROR(IF(DH$3=EOMONTH('Rent Roll'!$C25-1,0),$C29*$D29/$C$1,IF(DH$3=EOMONTH('Rent Roll'!$D25,0),0,IF(NOT(DG29=0),NOT(Index_운영!DH51=0)*DG29*(1+$E29*Index_운영!DH183),$C29*$D29/$C$1*Index_운영!DH51))),0)</f>
        <v>0</v>
      </c>
      <c r="DI29" s="589">
        <f>IFERROR(IF(DI$3=EOMONTH('Rent Roll'!$C25-1,0),$C29*$D29/$C$1,IF(DI$3=EOMONTH('Rent Roll'!$D25,0),0,IF(NOT(DH29=0),NOT(Index_운영!DI51=0)*DH29*(1+$E29*Index_운영!DI183),$C29*$D29/$C$1*Index_운영!DI51))),0)</f>
        <v>0</v>
      </c>
      <c r="DJ29" s="589">
        <f>IFERROR(IF(DJ$3=EOMONTH('Rent Roll'!$C25-1,0),$C29*$D29/$C$1,IF(DJ$3=EOMONTH('Rent Roll'!$D25,0),0,IF(NOT(DI29=0),NOT(Index_운영!DJ51=0)*DI29*(1+$E29*Index_운영!DJ183),$C29*$D29/$C$1*Index_운영!DJ51))),0)</f>
        <v>0</v>
      </c>
      <c r="DK29" s="589">
        <f>IFERROR(IF(DK$3=EOMONTH('Rent Roll'!$C25-1,0),$C29*$D29/$C$1,IF(DK$3=EOMONTH('Rent Roll'!$D25,0),0,IF(NOT(DJ29=0),NOT(Index_운영!DK51=0)*DJ29*(1+$E29*Index_운영!DK183),$C29*$D29/$C$1*Index_운영!DK51))),0)</f>
        <v>0</v>
      </c>
      <c r="DL29" s="589">
        <f>IFERROR(IF(DL$3=EOMONTH('Rent Roll'!$C25-1,0),$C29*$D29/$C$1,IF(DL$3=EOMONTH('Rent Roll'!$D25,0),0,IF(NOT(DK29=0),NOT(Index_운영!DL51=0)*DK29*(1+$E29*Index_운영!DL183),$C29*$D29/$C$1*Index_운영!DL51))),0)</f>
        <v>0</v>
      </c>
      <c r="DM29" s="589">
        <f>IFERROR(IF(DM$3=EOMONTH('Rent Roll'!$C25-1,0),$C29*$D29/$C$1,IF(DM$3=EOMONTH('Rent Roll'!$D25,0),0,IF(NOT(DL29=0),NOT(Index_운영!DM51=0)*DL29*(1+$E29*Index_운영!DM183),$C29*$D29/$C$1*Index_운영!DM51))),0)</f>
        <v>0</v>
      </c>
      <c r="DN29" s="589">
        <f>IFERROR(IF(DN$3=EOMONTH('Rent Roll'!$C25-1,0),$C29*$D29/$C$1,IF(DN$3=EOMONTH('Rent Roll'!$D25,0),0,IF(NOT(DM29=0),NOT(Index_운영!DN51=0)*DM29*(1+$E29*Index_운영!DN183),$C29*$D29/$C$1*Index_운영!DN51))),0)</f>
        <v>0</v>
      </c>
      <c r="DO29" s="589">
        <f>IFERROR(IF(DO$3=EOMONTH('Rent Roll'!$C25-1,0),$C29*$D29/$C$1,IF(DO$3=EOMONTH('Rent Roll'!$D25,0),0,IF(NOT(DN29=0),NOT(Index_운영!DO51=0)*DN29*(1+$E29*Index_운영!DO183),$C29*$D29/$C$1*Index_운영!DO51))),0)</f>
        <v>0</v>
      </c>
      <c r="DP29" s="589">
        <f>IFERROR(IF(DP$3=EOMONTH('Rent Roll'!$C25-1,0),$C29*$D29/$C$1,IF(DP$3=EOMONTH('Rent Roll'!$D25,0),0,IF(NOT(DO29=0),NOT(Index_운영!DP51=0)*DO29*(1+$E29*Index_운영!DP183),$C29*$D29/$C$1*Index_운영!DP51))),0)</f>
        <v>0</v>
      </c>
      <c r="DQ29" s="589">
        <f>IFERROR(IF(DQ$3=EOMONTH('Rent Roll'!$C25-1,0),$C29*$D29/$C$1,IF(DQ$3=EOMONTH('Rent Roll'!$D25,0),0,IF(NOT(DP29=0),NOT(Index_운영!DQ51=0)*DP29*(1+$E29*Index_운영!DQ183),$C29*$D29/$C$1*Index_운영!DQ51))),0)</f>
        <v>0</v>
      </c>
      <c r="DR29" s="589">
        <f>IFERROR(IF(DR$3=EOMONTH('Rent Roll'!$C25-1,0),$C29*$D29/$C$1,IF(DR$3=EOMONTH('Rent Roll'!$D25,0),0,IF(NOT(DQ29=0),NOT(Index_운영!DR51=0)*DQ29*(1+$E29*Index_운영!DR183),$C29*$D29/$C$1*Index_운영!DR51))),0)</f>
        <v>0</v>
      </c>
      <c r="DS29" s="589">
        <f>IFERROR(IF(DS$3=EOMONTH('Rent Roll'!$C25-1,0),$C29*$D29/$C$1,IF(DS$3=EOMONTH('Rent Roll'!$D25,0),0,IF(NOT(DR29=0),NOT(Index_운영!DS51=0)*DR29*(1+$E29*Index_운영!DS183),$C29*$D29/$C$1*Index_운영!DS51))),0)</f>
        <v>0</v>
      </c>
      <c r="DT29" s="589">
        <f>IFERROR(IF(DT$3=EOMONTH('Rent Roll'!$C25-1,0),$C29*$D29/$C$1,IF(DT$3=EOMONTH('Rent Roll'!$D25,0),0,IF(NOT(DS29=0),NOT(Index_운영!DT51=0)*DS29*(1+$E29*Index_운영!DT183),$C29*$D29/$C$1*Index_운영!DT51))),0)</f>
        <v>0</v>
      </c>
      <c r="DU29" s="589">
        <f>IFERROR(IF(DU$3=EOMONTH('Rent Roll'!$C25-1,0),$C29*$D29/$C$1,IF(DU$3=EOMONTH('Rent Roll'!$D25,0),0,IF(NOT(DT29=0),NOT(Index_운영!DU51=0)*DT29*(1+$E29*Index_운영!DU183),$C29*$D29/$C$1*Index_운영!DU51))),0)</f>
        <v>0</v>
      </c>
      <c r="DV29" s="589">
        <f>IFERROR(IF(DV$3=EOMONTH('Rent Roll'!$C25-1,0),$C29*$D29/$C$1,IF(DV$3=EOMONTH('Rent Roll'!$D25,0),0,IF(NOT(DU29=0),NOT(Index_운영!DV51=0)*DU29*(1+$E29*Index_운영!DV183),$C29*$D29/$C$1*Index_운영!DV51))),0)</f>
        <v>0</v>
      </c>
    </row>
    <row r="30" spans="1:126" s="485" customFormat="1" outlineLevel="1" x14ac:dyDescent="0.4">
      <c r="A30" s="737"/>
      <c r="B30" s="464">
        <f>'Rent Roll'!$B26</f>
        <v>0</v>
      </c>
      <c r="C30" s="1219">
        <f>'Rent Roll'!$K26</f>
        <v>0</v>
      </c>
      <c r="D30" s="1220">
        <f>'Rent Roll'!$M26</f>
        <v>0</v>
      </c>
      <c r="E30" s="1221">
        <f>'Rent Roll'!$N26</f>
        <v>0</v>
      </c>
      <c r="F30" s="588">
        <f>IFERROR(IF(F$3=EOMONTH('Rent Roll'!$C26-1,0),$C30*$D30/$C$1,IF(F$3=EOMONTH('Rent Roll'!$D26,0),0,IF(NOT(E30=0),NOT(Index_운영!F52=0)*E30*(1+$E30*Index_운영!F184),$C30*$D30/$C$1*Index_운영!F52))),0)</f>
        <v>0</v>
      </c>
      <c r="G30" s="589">
        <f>IFERROR(IF(G$3=EOMONTH('Rent Roll'!$C26-1,0),$C30*$D30/$C$1,IF(G$3=EOMONTH('Rent Roll'!$D26,0),0,IF(NOT(F30=0),NOT(Index_운영!G52=0)*F30*(1+$E30*Index_운영!G184),$C30*$D30/$C$1*Index_운영!G52))),0)</f>
        <v>0</v>
      </c>
      <c r="H30" s="589">
        <f>IFERROR(IF(H$3=EOMONTH('Rent Roll'!$C26-1,0),$C30*$D30/$C$1,IF(H$3=EOMONTH('Rent Roll'!$D26,0),0,IF(NOT(G30=0),NOT(Index_운영!H52=0)*G30*(1+$E30*Index_운영!H184),$C30*$D30/$C$1*Index_운영!H52))),0)</f>
        <v>0</v>
      </c>
      <c r="I30" s="589">
        <f>IFERROR(IF(I$3=EOMONTH('Rent Roll'!$C26-1,0),$C30*$D30/$C$1,IF(I$3=EOMONTH('Rent Roll'!$D26,0),0,IF(NOT(H30=0),NOT(Index_운영!I52=0)*H30*(1+$E30*Index_운영!I184),$C30*$D30/$C$1*Index_운영!I52))),0)</f>
        <v>0</v>
      </c>
      <c r="J30" s="589">
        <f>IFERROR(IF(J$3=EOMONTH('Rent Roll'!$C26-1,0),$C30*$D30/$C$1,IF(J$3=EOMONTH('Rent Roll'!$D26,0),0,IF(NOT(I30=0),NOT(Index_운영!J52=0)*I30*(1+$E30*Index_운영!J184),$C30*$D30/$C$1*Index_운영!J52))),0)</f>
        <v>0</v>
      </c>
      <c r="K30" s="589">
        <f>IFERROR(IF(K$3=EOMONTH('Rent Roll'!$C26-1,0),$C30*$D30/$C$1,IF(K$3=EOMONTH('Rent Roll'!$D26,0),0,IF(NOT(J30=0),NOT(Index_운영!K52=0)*J30*(1+$E30*Index_운영!K184),$C30*$D30/$C$1*Index_운영!K52))),0)</f>
        <v>0</v>
      </c>
      <c r="L30" s="589">
        <f>IFERROR(IF(L$3=EOMONTH('Rent Roll'!$C26-1,0),$C30*$D30/$C$1,IF(L$3=EOMONTH('Rent Roll'!$D26,0),0,IF(NOT(K30=0),NOT(Index_운영!L52=0)*K30*(1+$E30*Index_운영!L184),$C30*$D30/$C$1*Index_운영!L52))),0)</f>
        <v>0</v>
      </c>
      <c r="M30" s="589">
        <f>IFERROR(IF(M$3=EOMONTH('Rent Roll'!$C26-1,0),$C30*$D30/$C$1,IF(M$3=EOMONTH('Rent Roll'!$D26,0),0,IF(NOT(L30=0),NOT(Index_운영!M52=0)*L30*(1+$E30*Index_운영!M184),$C30*$D30/$C$1*Index_운영!M52))),0)</f>
        <v>0</v>
      </c>
      <c r="N30" s="589">
        <f>IFERROR(IF(N$3=EOMONTH('Rent Roll'!$C26-1,0),$C30*$D30/$C$1,IF(N$3=EOMONTH('Rent Roll'!$D26,0),0,IF(NOT(M30=0),NOT(Index_운영!N52=0)*M30*(1+$E30*Index_운영!N184),$C30*$D30/$C$1*Index_운영!N52))),0)</f>
        <v>0</v>
      </c>
      <c r="O30" s="589">
        <f>IFERROR(IF(O$3=EOMONTH('Rent Roll'!$C26-1,0),$C30*$D30/$C$1,IF(O$3=EOMONTH('Rent Roll'!$D26,0),0,IF(NOT(N30=0),NOT(Index_운영!O52=0)*N30*(1+$E30*Index_운영!O184),$C30*$D30/$C$1*Index_운영!O52))),0)</f>
        <v>0</v>
      </c>
      <c r="P30" s="589">
        <f>IFERROR(IF(P$3=EOMONTH('Rent Roll'!$C26-1,0),$C30*$D30/$C$1,IF(P$3=EOMONTH('Rent Roll'!$D26,0),0,IF(NOT(O30=0),NOT(Index_운영!P52=0)*O30*(1+$E30*Index_운영!P184),$C30*$D30/$C$1*Index_운영!P52))),0)</f>
        <v>0</v>
      </c>
      <c r="Q30" s="589">
        <f>IFERROR(IF(Q$3=EOMONTH('Rent Roll'!$C26-1,0),$C30*$D30/$C$1,IF(Q$3=EOMONTH('Rent Roll'!$D26,0),0,IF(NOT(P30=0),NOT(Index_운영!Q52=0)*P30*(1+$E30*Index_운영!Q184),$C30*$D30/$C$1*Index_운영!Q52))),0)</f>
        <v>0</v>
      </c>
      <c r="R30" s="589">
        <f>IFERROR(IF(R$3=EOMONTH('Rent Roll'!$C26-1,0),$C30*$D30/$C$1,IF(R$3=EOMONTH('Rent Roll'!$D26,0),0,IF(NOT(Q30=0),NOT(Index_운영!R52=0)*Q30*(1+$E30*Index_운영!R184),$C30*$D30/$C$1*Index_운영!R52))),0)</f>
        <v>0</v>
      </c>
      <c r="S30" s="589">
        <f>IFERROR(IF(S$3=EOMONTH('Rent Roll'!$C26-1,0),$C30*$D30/$C$1,IF(S$3=EOMONTH('Rent Roll'!$D26,0),0,IF(NOT(R30=0),NOT(Index_운영!S52=0)*R30*(1+$E30*Index_운영!S184),$C30*$D30/$C$1*Index_운영!S52))),0)</f>
        <v>0</v>
      </c>
      <c r="T30" s="589">
        <f>IFERROR(IF(T$3=EOMONTH('Rent Roll'!$C26-1,0),$C30*$D30/$C$1,IF(T$3=EOMONTH('Rent Roll'!$D26,0),0,IF(NOT(S30=0),NOT(Index_운영!T52=0)*S30*(1+$E30*Index_운영!T184),$C30*$D30/$C$1*Index_운영!T52))),0)</f>
        <v>0</v>
      </c>
      <c r="U30" s="589">
        <f>IFERROR(IF(U$3=EOMONTH('Rent Roll'!$C26-1,0),$C30*$D30/$C$1,IF(U$3=EOMONTH('Rent Roll'!$D26,0),0,IF(NOT(T30=0),NOT(Index_운영!U52=0)*T30*(1+$E30*Index_운영!U184),$C30*$D30/$C$1*Index_운영!U52))),0)</f>
        <v>0</v>
      </c>
      <c r="V30" s="589">
        <f>IFERROR(IF(V$3=EOMONTH('Rent Roll'!$C26-1,0),$C30*$D30/$C$1,IF(V$3=EOMONTH('Rent Roll'!$D26,0),0,IF(NOT(U30=0),NOT(Index_운영!V52=0)*U30*(1+$E30*Index_운영!V184),$C30*$D30/$C$1*Index_운영!V52))),0)</f>
        <v>0</v>
      </c>
      <c r="W30" s="589">
        <f>IFERROR(IF(W$3=EOMONTH('Rent Roll'!$C26-1,0),$C30*$D30/$C$1,IF(W$3=EOMONTH('Rent Roll'!$D26,0),0,IF(NOT(V30=0),NOT(Index_운영!W52=0)*V30*(1+$E30*Index_운영!W184),$C30*$D30/$C$1*Index_운영!W52))),0)</f>
        <v>0</v>
      </c>
      <c r="X30" s="589">
        <f>IFERROR(IF(X$3=EOMONTH('Rent Roll'!$C26-1,0),$C30*$D30/$C$1,IF(X$3=EOMONTH('Rent Roll'!$D26,0),0,IF(NOT(W30=0),NOT(Index_운영!X52=0)*W30*(1+$E30*Index_운영!X184),$C30*$D30/$C$1*Index_운영!X52))),0)</f>
        <v>0</v>
      </c>
      <c r="Y30" s="589">
        <f>IFERROR(IF(Y$3=EOMONTH('Rent Roll'!$C26-1,0),$C30*$D30/$C$1,IF(Y$3=EOMONTH('Rent Roll'!$D26,0),0,IF(NOT(X30=0),NOT(Index_운영!Y52=0)*X30*(1+$E30*Index_운영!Y184),$C30*$D30/$C$1*Index_운영!Y52))),0)</f>
        <v>0</v>
      </c>
      <c r="Z30" s="589">
        <f>IFERROR(IF(Z$3=EOMONTH('Rent Roll'!$C26-1,0),$C30*$D30/$C$1,IF(Z$3=EOMONTH('Rent Roll'!$D26,0),0,IF(NOT(Y30=0),NOT(Index_운영!Z52=0)*Y30*(1+$E30*Index_운영!Z184),$C30*$D30/$C$1*Index_운영!Z52))),0)</f>
        <v>0</v>
      </c>
      <c r="AA30" s="589">
        <f>IFERROR(IF(AA$3=EOMONTH('Rent Roll'!$C26-1,0),$C30*$D30/$C$1,IF(AA$3=EOMONTH('Rent Roll'!$D26,0),0,IF(NOT(Z30=0),NOT(Index_운영!AA52=0)*Z30*(1+$E30*Index_운영!AA184),$C30*$D30/$C$1*Index_운영!AA52))),0)</f>
        <v>0</v>
      </c>
      <c r="AB30" s="589">
        <f>IFERROR(IF(AB$3=EOMONTH('Rent Roll'!$C26-1,0),$C30*$D30/$C$1,IF(AB$3=EOMONTH('Rent Roll'!$D26,0),0,IF(NOT(AA30=0),NOT(Index_운영!AB52=0)*AA30*(1+$E30*Index_운영!AB184),$C30*$D30/$C$1*Index_운영!AB52))),0)</f>
        <v>0</v>
      </c>
      <c r="AC30" s="589">
        <f>IFERROR(IF(AC$3=EOMONTH('Rent Roll'!$C26-1,0),$C30*$D30/$C$1,IF(AC$3=EOMONTH('Rent Roll'!$D26,0),0,IF(NOT(AB30=0),NOT(Index_운영!AC52=0)*AB30*(1+$E30*Index_운영!AC184),$C30*$D30/$C$1*Index_운영!AC52))),0)</f>
        <v>0</v>
      </c>
      <c r="AD30" s="589">
        <f>IFERROR(IF(AD$3=EOMONTH('Rent Roll'!$C26-1,0),$C30*$D30/$C$1,IF(AD$3=EOMONTH('Rent Roll'!$D26,0),0,IF(NOT(AC30=0),NOT(Index_운영!AD52=0)*AC30*(1+$E30*Index_운영!AD184),$C30*$D30/$C$1*Index_운영!AD52))),0)</f>
        <v>0</v>
      </c>
      <c r="AE30" s="589">
        <f>IFERROR(IF(AE$3=EOMONTH('Rent Roll'!$C26-1,0),$C30*$D30/$C$1,IF(AE$3=EOMONTH('Rent Roll'!$D26,0),0,IF(NOT(AD30=0),NOT(Index_운영!AE52=0)*AD30*(1+$E30*Index_운영!AE184),$C30*$D30/$C$1*Index_운영!AE52))),0)</f>
        <v>0</v>
      </c>
      <c r="AF30" s="589">
        <f>IFERROR(IF(AF$3=EOMONTH('Rent Roll'!$C26-1,0),$C30*$D30/$C$1,IF(AF$3=EOMONTH('Rent Roll'!$D26,0),0,IF(NOT(AE30=0),NOT(Index_운영!AF52=0)*AE30*(1+$E30*Index_운영!AF184),$C30*$D30/$C$1*Index_운영!AF52))),0)</f>
        <v>0</v>
      </c>
      <c r="AG30" s="589">
        <f>IFERROR(IF(AG$3=EOMONTH('Rent Roll'!$C26-1,0),$C30*$D30/$C$1,IF(AG$3=EOMONTH('Rent Roll'!$D26,0),0,IF(NOT(AF30=0),NOT(Index_운영!AG52=0)*AF30*(1+$E30*Index_운영!AG184),$C30*$D30/$C$1*Index_운영!AG52))),0)</f>
        <v>0</v>
      </c>
      <c r="AH30" s="589">
        <f>IFERROR(IF(AH$3=EOMONTH('Rent Roll'!$C26-1,0),$C30*$D30/$C$1,IF(AH$3=EOMONTH('Rent Roll'!$D26,0),0,IF(NOT(AG30=0),NOT(Index_운영!AH52=0)*AG30*(1+$E30*Index_운영!AH184),$C30*$D30/$C$1*Index_운영!AH52))),0)</f>
        <v>0</v>
      </c>
      <c r="AI30" s="589">
        <f>IFERROR(IF(AI$3=EOMONTH('Rent Roll'!$C26-1,0),$C30*$D30/$C$1,IF(AI$3=EOMONTH('Rent Roll'!$D26,0),0,IF(NOT(AH30=0),NOT(Index_운영!AI52=0)*AH30*(1+$E30*Index_운영!AI184),$C30*$D30/$C$1*Index_운영!AI52))),0)</f>
        <v>0</v>
      </c>
      <c r="AJ30" s="589">
        <f>IFERROR(IF(AJ$3=EOMONTH('Rent Roll'!$C26-1,0),$C30*$D30/$C$1,IF(AJ$3=EOMONTH('Rent Roll'!$D26,0),0,IF(NOT(AI30=0),NOT(Index_운영!AJ52=0)*AI30*(1+$E30*Index_운영!AJ184),$C30*$D30/$C$1*Index_운영!AJ52))),0)</f>
        <v>0</v>
      </c>
      <c r="AK30" s="589">
        <f>IFERROR(IF(AK$3=EOMONTH('Rent Roll'!$C26-1,0),$C30*$D30/$C$1,IF(AK$3=EOMONTH('Rent Roll'!$D26,0),0,IF(NOT(AJ30=0),NOT(Index_운영!AK52=0)*AJ30*(1+$E30*Index_운영!AK184),$C30*$D30/$C$1*Index_운영!AK52))),0)</f>
        <v>0</v>
      </c>
      <c r="AL30" s="589">
        <f>IFERROR(IF(AL$3=EOMONTH('Rent Roll'!$C26-1,0),$C30*$D30/$C$1,IF(AL$3=EOMONTH('Rent Roll'!$D26,0),0,IF(NOT(AK30=0),NOT(Index_운영!AL52=0)*AK30*(1+$E30*Index_운영!AL184),$C30*$D30/$C$1*Index_운영!AL52))),0)</f>
        <v>0</v>
      </c>
      <c r="AM30" s="589">
        <f>IFERROR(IF(AM$3=EOMONTH('Rent Roll'!$C26-1,0),$C30*$D30/$C$1,IF(AM$3=EOMONTH('Rent Roll'!$D26,0),0,IF(NOT(AL30=0),NOT(Index_운영!AM52=0)*AL30*(1+$E30*Index_운영!AM184),$C30*$D30/$C$1*Index_운영!AM52))),0)</f>
        <v>0</v>
      </c>
      <c r="AN30" s="589">
        <f>IFERROR(IF(AN$3=EOMONTH('Rent Roll'!$C26-1,0),$C30*$D30/$C$1,IF(AN$3=EOMONTH('Rent Roll'!$D26,0),0,IF(NOT(AM30=0),NOT(Index_운영!AN52=0)*AM30*(1+$E30*Index_운영!AN184),$C30*$D30/$C$1*Index_운영!AN52))),0)</f>
        <v>0</v>
      </c>
      <c r="AO30" s="589">
        <f>IFERROR(IF(AO$3=EOMONTH('Rent Roll'!$C26-1,0),$C30*$D30/$C$1,IF(AO$3=EOMONTH('Rent Roll'!$D26,0),0,IF(NOT(AN30=0),NOT(Index_운영!AO52=0)*AN30*(1+$E30*Index_운영!AO184),$C30*$D30/$C$1*Index_운영!AO52))),0)</f>
        <v>0</v>
      </c>
      <c r="AP30" s="589">
        <f>IFERROR(IF(AP$3=EOMONTH('Rent Roll'!$C26-1,0),$C30*$D30/$C$1,IF(AP$3=EOMONTH('Rent Roll'!$D26,0),0,IF(NOT(AO30=0),NOT(Index_운영!AP52=0)*AO30*(1+$E30*Index_운영!AP184),$C30*$D30/$C$1*Index_운영!AP52))),0)</f>
        <v>0</v>
      </c>
      <c r="AQ30" s="589">
        <f>IFERROR(IF(AQ$3=EOMONTH('Rent Roll'!$C26-1,0),$C30*$D30/$C$1,IF(AQ$3=EOMONTH('Rent Roll'!$D26,0),0,IF(NOT(AP30=0),NOT(Index_운영!AQ52=0)*AP30*(1+$E30*Index_운영!AQ184),$C30*$D30/$C$1*Index_운영!AQ52))),0)</f>
        <v>0</v>
      </c>
      <c r="AR30" s="589">
        <f>IFERROR(IF(AR$3=EOMONTH('Rent Roll'!$C26-1,0),$C30*$D30/$C$1,IF(AR$3=EOMONTH('Rent Roll'!$D26,0),0,IF(NOT(AQ30=0),NOT(Index_운영!AR52=0)*AQ30*(1+$E30*Index_운영!AR184),$C30*$D30/$C$1*Index_운영!AR52))),0)</f>
        <v>0</v>
      </c>
      <c r="AS30" s="589">
        <f>IFERROR(IF(AS$3=EOMONTH('Rent Roll'!$C26-1,0),$C30*$D30/$C$1,IF(AS$3=EOMONTH('Rent Roll'!$D26,0),0,IF(NOT(AR30=0),NOT(Index_운영!AS52=0)*AR30*(1+$E30*Index_운영!AS184),$C30*$D30/$C$1*Index_운영!AS52))),0)</f>
        <v>0</v>
      </c>
      <c r="AT30" s="589">
        <f>IFERROR(IF(AT$3=EOMONTH('Rent Roll'!$C26-1,0),$C30*$D30/$C$1,IF(AT$3=EOMONTH('Rent Roll'!$D26,0),0,IF(NOT(AS30=0),NOT(Index_운영!AT52=0)*AS30*(1+$E30*Index_운영!AT184),$C30*$D30/$C$1*Index_운영!AT52))),0)</f>
        <v>0</v>
      </c>
      <c r="AU30" s="589">
        <f>IFERROR(IF(AU$3=EOMONTH('Rent Roll'!$C26-1,0),$C30*$D30/$C$1,IF(AU$3=EOMONTH('Rent Roll'!$D26,0),0,IF(NOT(AT30=0),NOT(Index_운영!AU52=0)*AT30*(1+$E30*Index_운영!AU184),$C30*$D30/$C$1*Index_운영!AU52))),0)</f>
        <v>0</v>
      </c>
      <c r="AV30" s="589">
        <f>IFERROR(IF(AV$3=EOMONTH('Rent Roll'!$C26-1,0),$C30*$D30/$C$1,IF(AV$3=EOMONTH('Rent Roll'!$D26,0),0,IF(NOT(AU30=0),NOT(Index_운영!AV52=0)*AU30*(1+$E30*Index_운영!AV184),$C30*$D30/$C$1*Index_운영!AV52))),0)</f>
        <v>0</v>
      </c>
      <c r="AW30" s="589">
        <f>IFERROR(IF(AW$3=EOMONTH('Rent Roll'!$C26-1,0),$C30*$D30/$C$1,IF(AW$3=EOMONTH('Rent Roll'!$D26,0),0,IF(NOT(AV30=0),NOT(Index_운영!AW52=0)*AV30*(1+$E30*Index_운영!AW184),$C30*$D30/$C$1*Index_운영!AW52))),0)</f>
        <v>0</v>
      </c>
      <c r="AX30" s="589">
        <f>IFERROR(IF(AX$3=EOMONTH('Rent Roll'!$C26-1,0),$C30*$D30/$C$1,IF(AX$3=EOMONTH('Rent Roll'!$D26,0),0,IF(NOT(AW30=0),NOT(Index_운영!AX52=0)*AW30*(1+$E30*Index_운영!AX184),$C30*$D30/$C$1*Index_운영!AX52))),0)</f>
        <v>0</v>
      </c>
      <c r="AY30" s="589">
        <f>IFERROR(IF(AY$3=EOMONTH('Rent Roll'!$C26-1,0),$C30*$D30/$C$1,IF(AY$3=EOMONTH('Rent Roll'!$D26,0),0,IF(NOT(AX30=0),NOT(Index_운영!AY52=0)*AX30*(1+$E30*Index_운영!AY184),$C30*$D30/$C$1*Index_운영!AY52))),0)</f>
        <v>0</v>
      </c>
      <c r="AZ30" s="589">
        <f>IFERROR(IF(AZ$3=EOMONTH('Rent Roll'!$C26-1,0),$C30*$D30/$C$1,IF(AZ$3=EOMONTH('Rent Roll'!$D26,0),0,IF(NOT(AY30=0),NOT(Index_운영!AZ52=0)*AY30*(1+$E30*Index_운영!AZ184),$C30*$D30/$C$1*Index_운영!AZ52))),0)</f>
        <v>0</v>
      </c>
      <c r="BA30" s="589">
        <f>IFERROR(IF(BA$3=EOMONTH('Rent Roll'!$C26-1,0),$C30*$D30/$C$1,IF(BA$3=EOMONTH('Rent Roll'!$D26,0),0,IF(NOT(AZ30=0),NOT(Index_운영!BA52=0)*AZ30*(1+$E30*Index_운영!BA184),$C30*$D30/$C$1*Index_운영!BA52))),0)</f>
        <v>0</v>
      </c>
      <c r="BB30" s="589">
        <f>IFERROR(IF(BB$3=EOMONTH('Rent Roll'!$C26-1,0),$C30*$D30/$C$1,IF(BB$3=EOMONTH('Rent Roll'!$D26,0),0,IF(NOT(BA30=0),NOT(Index_운영!BB52=0)*BA30*(1+$E30*Index_운영!BB184),$C30*$D30/$C$1*Index_운영!BB52))),0)</f>
        <v>0</v>
      </c>
      <c r="BC30" s="589">
        <f>IFERROR(IF(BC$3=EOMONTH('Rent Roll'!$C26-1,0),$C30*$D30/$C$1,IF(BC$3=EOMONTH('Rent Roll'!$D26,0),0,IF(NOT(BB30=0),NOT(Index_운영!BC52=0)*BB30*(1+$E30*Index_운영!BC184),$C30*$D30/$C$1*Index_운영!BC52))),0)</f>
        <v>0</v>
      </c>
      <c r="BD30" s="589">
        <f>IFERROR(IF(BD$3=EOMONTH('Rent Roll'!$C26-1,0),$C30*$D30/$C$1,IF(BD$3=EOMONTH('Rent Roll'!$D26,0),0,IF(NOT(BC30=0),NOT(Index_운영!BD52=0)*BC30*(1+$E30*Index_운영!BD184),$C30*$D30/$C$1*Index_운영!BD52))),0)</f>
        <v>0</v>
      </c>
      <c r="BE30" s="589">
        <f>IFERROR(IF(BE$3=EOMONTH('Rent Roll'!$C26-1,0),$C30*$D30/$C$1,IF(BE$3=EOMONTH('Rent Roll'!$D26,0),0,IF(NOT(BD30=0),NOT(Index_운영!BE52=0)*BD30*(1+$E30*Index_운영!BE184),$C30*$D30/$C$1*Index_운영!BE52))),0)</f>
        <v>0</v>
      </c>
      <c r="BF30" s="589">
        <f>IFERROR(IF(BF$3=EOMONTH('Rent Roll'!$C26-1,0),$C30*$D30/$C$1,IF(BF$3=EOMONTH('Rent Roll'!$D26,0),0,IF(NOT(BE30=0),NOT(Index_운영!BF52=0)*BE30*(1+$E30*Index_운영!BF184),$C30*$D30/$C$1*Index_운영!BF52))),0)</f>
        <v>0</v>
      </c>
      <c r="BG30" s="589">
        <f>IFERROR(IF(BG$3=EOMONTH('Rent Roll'!$C26-1,0),$C30*$D30/$C$1,IF(BG$3=EOMONTH('Rent Roll'!$D26,0),0,IF(NOT(BF30=0),NOT(Index_운영!BG52=0)*BF30*(1+$E30*Index_운영!BG184),$C30*$D30/$C$1*Index_운영!BG52))),0)</f>
        <v>0</v>
      </c>
      <c r="BH30" s="589">
        <f>IFERROR(IF(BH$3=EOMONTH('Rent Roll'!$C26-1,0),$C30*$D30/$C$1,IF(BH$3=EOMONTH('Rent Roll'!$D26,0),0,IF(NOT(BG30=0),NOT(Index_운영!BH52=0)*BG30*(1+$E30*Index_운영!BH184),$C30*$D30/$C$1*Index_운영!BH52))),0)</f>
        <v>0</v>
      </c>
      <c r="BI30" s="589">
        <f>IFERROR(IF(BI$3=EOMONTH('Rent Roll'!$C26-1,0),$C30*$D30/$C$1,IF(BI$3=EOMONTH('Rent Roll'!$D26,0),0,IF(NOT(BH30=0),NOT(Index_운영!BI52=0)*BH30*(1+$E30*Index_운영!BI184),$C30*$D30/$C$1*Index_운영!BI52))),0)</f>
        <v>0</v>
      </c>
      <c r="BJ30" s="589">
        <f>IFERROR(IF(BJ$3=EOMONTH('Rent Roll'!$C26-1,0),$C30*$D30/$C$1,IF(BJ$3=EOMONTH('Rent Roll'!$D26,0),0,IF(NOT(BI30=0),NOT(Index_운영!BJ52=0)*BI30*(1+$E30*Index_운영!BJ184),$C30*$D30/$C$1*Index_운영!BJ52))),0)</f>
        <v>0</v>
      </c>
      <c r="BK30" s="589">
        <f>IFERROR(IF(BK$3=EOMONTH('Rent Roll'!$C26-1,0),$C30*$D30/$C$1,IF(BK$3=EOMONTH('Rent Roll'!$D26,0),0,IF(NOT(BJ30=0),NOT(Index_운영!BK52=0)*BJ30*(1+$E30*Index_운영!BK184),$C30*$D30/$C$1*Index_운영!BK52))),0)</f>
        <v>0</v>
      </c>
      <c r="BL30" s="589">
        <f>IFERROR(IF(BL$3=EOMONTH('Rent Roll'!$C26-1,0),$C30*$D30/$C$1,IF(BL$3=EOMONTH('Rent Roll'!$D26,0),0,IF(NOT(BK30=0),NOT(Index_운영!BL52=0)*BK30*(1+$E30*Index_운영!BL184),$C30*$D30/$C$1*Index_운영!BL52))),0)</f>
        <v>0</v>
      </c>
      <c r="BM30" s="589">
        <f>IFERROR(IF(BM$3=EOMONTH('Rent Roll'!$C26-1,0),$C30*$D30/$C$1,IF(BM$3=EOMONTH('Rent Roll'!$D26,0),0,IF(NOT(BL30=0),NOT(Index_운영!BM52=0)*BL30*(1+$E30*Index_운영!BM184),$C30*$D30/$C$1*Index_운영!BM52))),0)</f>
        <v>0</v>
      </c>
      <c r="BN30" s="589">
        <f>IFERROR(IF(BN$3=EOMONTH('Rent Roll'!$C26-1,0),$C30*$D30/$C$1,IF(BN$3=EOMONTH('Rent Roll'!$D26,0),0,IF(NOT(BM30=0),NOT(Index_운영!BN52=0)*BM30*(1+$E30*Index_운영!BN184),$C30*$D30/$C$1*Index_운영!BN52))),0)</f>
        <v>0</v>
      </c>
      <c r="BO30" s="589">
        <f>IFERROR(IF(BO$3=EOMONTH('Rent Roll'!$C26-1,0),$C30*$D30/$C$1,IF(BO$3=EOMONTH('Rent Roll'!$D26,0),0,IF(NOT(BN30=0),NOT(Index_운영!BO52=0)*BN30*(1+$E30*Index_운영!BO184),$C30*$D30/$C$1*Index_운영!BO52))),0)</f>
        <v>0</v>
      </c>
      <c r="BP30" s="589">
        <f>IFERROR(IF(BP$3=EOMONTH('Rent Roll'!$C26-1,0),$C30*$D30/$C$1,IF(BP$3=EOMONTH('Rent Roll'!$D26,0),0,IF(NOT(BO30=0),NOT(Index_운영!BP52=0)*BO30*(1+$E30*Index_운영!BP184),$C30*$D30/$C$1*Index_운영!BP52))),0)</f>
        <v>0</v>
      </c>
      <c r="BQ30" s="589">
        <f>IFERROR(IF(BQ$3=EOMONTH('Rent Roll'!$C26-1,0),$C30*$D30/$C$1,IF(BQ$3=EOMONTH('Rent Roll'!$D26,0),0,IF(NOT(BP30=0),NOT(Index_운영!BQ52=0)*BP30*(1+$E30*Index_운영!BQ184),$C30*$D30/$C$1*Index_운영!BQ52))),0)</f>
        <v>0</v>
      </c>
      <c r="BR30" s="589">
        <f>IFERROR(IF(BR$3=EOMONTH('Rent Roll'!$C26-1,0),$C30*$D30/$C$1,IF(BR$3=EOMONTH('Rent Roll'!$D26,0),0,IF(NOT(BQ30=0),NOT(Index_운영!BR52=0)*BQ30*(1+$E30*Index_운영!BR184),$C30*$D30/$C$1*Index_운영!BR52))),0)</f>
        <v>0</v>
      </c>
      <c r="BS30" s="589">
        <f>IFERROR(IF(BS$3=EOMONTH('Rent Roll'!$C26-1,0),$C30*$D30/$C$1,IF(BS$3=EOMONTH('Rent Roll'!$D26,0),0,IF(NOT(BR30=0),NOT(Index_운영!BS52=0)*BR30*(1+$E30*Index_운영!BS184),$C30*$D30/$C$1*Index_운영!BS52))),0)</f>
        <v>0</v>
      </c>
      <c r="BT30" s="589">
        <f>IFERROR(IF(BT$3=EOMONTH('Rent Roll'!$C26-1,0),$C30*$D30/$C$1,IF(BT$3=EOMONTH('Rent Roll'!$D26,0),0,IF(NOT(BS30=0),NOT(Index_운영!BT52=0)*BS30*(1+$E30*Index_운영!BT184),$C30*$D30/$C$1*Index_운영!BT52))),0)</f>
        <v>0</v>
      </c>
      <c r="BU30" s="589">
        <f>IFERROR(IF(BU$3=EOMONTH('Rent Roll'!$C26-1,0),$C30*$D30/$C$1,IF(BU$3=EOMONTH('Rent Roll'!$D26,0),0,IF(NOT(BT30=0),NOT(Index_운영!BU52=0)*BT30*(1+$E30*Index_운영!BU184),$C30*$D30/$C$1*Index_운영!BU52))),0)</f>
        <v>0</v>
      </c>
      <c r="BV30" s="589">
        <f>IFERROR(IF(BV$3=EOMONTH('Rent Roll'!$C26-1,0),$C30*$D30/$C$1,IF(BV$3=EOMONTH('Rent Roll'!$D26,0),0,IF(NOT(BU30=0),NOT(Index_운영!BV52=0)*BU30*(1+$E30*Index_운영!BV184),$C30*$D30/$C$1*Index_운영!BV52))),0)</f>
        <v>0</v>
      </c>
      <c r="BW30" s="589">
        <f>IFERROR(IF(BW$3=EOMONTH('Rent Roll'!$C26-1,0),$C30*$D30/$C$1,IF(BW$3=EOMONTH('Rent Roll'!$D26,0),0,IF(NOT(BV30=0),NOT(Index_운영!BW52=0)*BV30*(1+$E30*Index_운영!BW184),$C30*$D30/$C$1*Index_운영!BW52))),0)</f>
        <v>0</v>
      </c>
      <c r="BX30" s="589">
        <f>IFERROR(IF(BX$3=EOMONTH('Rent Roll'!$C26-1,0),$C30*$D30/$C$1,IF(BX$3=EOMONTH('Rent Roll'!$D26,0),0,IF(NOT(BW30=0),NOT(Index_운영!BX52=0)*BW30*(1+$E30*Index_운영!BX184),$C30*$D30/$C$1*Index_운영!BX52))),0)</f>
        <v>0</v>
      </c>
      <c r="BY30" s="589">
        <f>IFERROR(IF(BY$3=EOMONTH('Rent Roll'!$C26-1,0),$C30*$D30/$C$1,IF(BY$3=EOMONTH('Rent Roll'!$D26,0),0,IF(NOT(BX30=0),NOT(Index_운영!BY52=0)*BX30*(1+$E30*Index_운영!BY184),$C30*$D30/$C$1*Index_운영!BY52))),0)</f>
        <v>0</v>
      </c>
      <c r="BZ30" s="589">
        <f>IFERROR(IF(BZ$3=EOMONTH('Rent Roll'!$C26-1,0),$C30*$D30/$C$1,IF(BZ$3=EOMONTH('Rent Roll'!$D26,0),0,IF(NOT(BY30=0),NOT(Index_운영!BZ52=0)*BY30*(1+$E30*Index_운영!BZ184),$C30*$D30/$C$1*Index_운영!BZ52))),0)</f>
        <v>0</v>
      </c>
      <c r="CA30" s="589">
        <f>IFERROR(IF(CA$3=EOMONTH('Rent Roll'!$C26-1,0),$C30*$D30/$C$1,IF(CA$3=EOMONTH('Rent Roll'!$D26,0),0,IF(NOT(BZ30=0),NOT(Index_운영!CA52=0)*BZ30*(1+$E30*Index_운영!CA184),$C30*$D30/$C$1*Index_운영!CA52))),0)</f>
        <v>0</v>
      </c>
      <c r="CB30" s="589">
        <f>IFERROR(IF(CB$3=EOMONTH('Rent Roll'!$C26-1,0),$C30*$D30/$C$1,IF(CB$3=EOMONTH('Rent Roll'!$D26,0),0,IF(NOT(CA30=0),NOT(Index_운영!CB52=0)*CA30*(1+$E30*Index_운영!CB184),$C30*$D30/$C$1*Index_운영!CB52))),0)</f>
        <v>0</v>
      </c>
      <c r="CC30" s="589">
        <f>IFERROR(IF(CC$3=EOMONTH('Rent Roll'!$C26-1,0),$C30*$D30/$C$1,IF(CC$3=EOMONTH('Rent Roll'!$D26,0),0,IF(NOT(CB30=0),NOT(Index_운영!CC52=0)*CB30*(1+$E30*Index_운영!CC184),$C30*$D30/$C$1*Index_운영!CC52))),0)</f>
        <v>0</v>
      </c>
      <c r="CD30" s="589">
        <f>IFERROR(IF(CD$3=EOMONTH('Rent Roll'!$C26-1,0),$C30*$D30/$C$1,IF(CD$3=EOMONTH('Rent Roll'!$D26,0),0,IF(NOT(CC30=0),NOT(Index_운영!CD52=0)*CC30*(1+$E30*Index_운영!CD184),$C30*$D30/$C$1*Index_운영!CD52))),0)</f>
        <v>0</v>
      </c>
      <c r="CE30" s="589">
        <f>IFERROR(IF(CE$3=EOMONTH('Rent Roll'!$C26-1,0),$C30*$D30/$C$1,IF(CE$3=EOMONTH('Rent Roll'!$D26,0),0,IF(NOT(CD30=0),NOT(Index_운영!CE52=0)*CD30*(1+$E30*Index_운영!CE184),$C30*$D30/$C$1*Index_운영!CE52))),0)</f>
        <v>0</v>
      </c>
      <c r="CF30" s="589">
        <f>IFERROR(IF(CF$3=EOMONTH('Rent Roll'!$C26-1,0),$C30*$D30/$C$1,IF(CF$3=EOMONTH('Rent Roll'!$D26,0),0,IF(NOT(CE30=0),NOT(Index_운영!CF52=0)*CE30*(1+$E30*Index_운영!CF184),$C30*$D30/$C$1*Index_운영!CF52))),0)</f>
        <v>0</v>
      </c>
      <c r="CG30" s="589">
        <f>IFERROR(IF(CG$3=EOMONTH('Rent Roll'!$C26-1,0),$C30*$D30/$C$1,IF(CG$3=EOMONTH('Rent Roll'!$D26,0),0,IF(NOT(CF30=0),NOT(Index_운영!CG52=0)*CF30*(1+$E30*Index_운영!CG184),$C30*$D30/$C$1*Index_운영!CG52))),0)</f>
        <v>0</v>
      </c>
      <c r="CH30" s="589">
        <f>IFERROR(IF(CH$3=EOMONTH('Rent Roll'!$C26-1,0),$C30*$D30/$C$1,IF(CH$3=EOMONTH('Rent Roll'!$D26,0),0,IF(NOT(CG30=0),NOT(Index_운영!CH52=0)*CG30*(1+$E30*Index_운영!CH184),$C30*$D30/$C$1*Index_운영!CH52))),0)</f>
        <v>0</v>
      </c>
      <c r="CI30" s="589">
        <f>IFERROR(IF(CI$3=EOMONTH('Rent Roll'!$C26-1,0),$C30*$D30/$C$1,IF(CI$3=EOMONTH('Rent Roll'!$D26,0),0,IF(NOT(CH30=0),NOT(Index_운영!CI52=0)*CH30*(1+$E30*Index_운영!CI184),$C30*$D30/$C$1*Index_운영!CI52))),0)</f>
        <v>0</v>
      </c>
      <c r="CJ30" s="589">
        <f>IFERROR(IF(CJ$3=EOMONTH('Rent Roll'!$C26-1,0),$C30*$D30/$C$1,IF(CJ$3=EOMONTH('Rent Roll'!$D26,0),0,IF(NOT(CI30=0),NOT(Index_운영!CJ52=0)*CI30*(1+$E30*Index_운영!CJ184),$C30*$D30/$C$1*Index_운영!CJ52))),0)</f>
        <v>0</v>
      </c>
      <c r="CK30" s="589">
        <f>IFERROR(IF(CK$3=EOMONTH('Rent Roll'!$C26-1,0),$C30*$D30/$C$1,IF(CK$3=EOMONTH('Rent Roll'!$D26,0),0,IF(NOT(CJ30=0),NOT(Index_운영!CK52=0)*CJ30*(1+$E30*Index_운영!CK184),$C30*$D30/$C$1*Index_운영!CK52))),0)</f>
        <v>0</v>
      </c>
      <c r="CL30" s="589">
        <f>IFERROR(IF(CL$3=EOMONTH('Rent Roll'!$C26-1,0),$C30*$D30/$C$1,IF(CL$3=EOMONTH('Rent Roll'!$D26,0),0,IF(NOT(CK30=0),NOT(Index_운영!CL52=0)*CK30*(1+$E30*Index_운영!CL184),$C30*$D30/$C$1*Index_운영!CL52))),0)</f>
        <v>0</v>
      </c>
      <c r="CM30" s="589">
        <f>IFERROR(IF(CM$3=EOMONTH('Rent Roll'!$C26-1,0),$C30*$D30/$C$1,IF(CM$3=EOMONTH('Rent Roll'!$D26,0),0,IF(NOT(CL30=0),NOT(Index_운영!CM52=0)*CL30*(1+$E30*Index_운영!CM184),$C30*$D30/$C$1*Index_운영!CM52))),0)</f>
        <v>0</v>
      </c>
      <c r="CN30" s="589">
        <f>IFERROR(IF(CN$3=EOMONTH('Rent Roll'!$C26-1,0),$C30*$D30/$C$1,IF(CN$3=EOMONTH('Rent Roll'!$D26,0),0,IF(NOT(CM30=0),NOT(Index_운영!CN52=0)*CM30*(1+$E30*Index_운영!CN184),$C30*$D30/$C$1*Index_운영!CN52))),0)</f>
        <v>0</v>
      </c>
      <c r="CO30" s="589">
        <f>IFERROR(IF(CO$3=EOMONTH('Rent Roll'!$C26-1,0),$C30*$D30/$C$1,IF(CO$3=EOMONTH('Rent Roll'!$D26,0),0,IF(NOT(CN30=0),NOT(Index_운영!CO52=0)*CN30*(1+$E30*Index_운영!CO184),$C30*$D30/$C$1*Index_운영!CO52))),0)</f>
        <v>0</v>
      </c>
      <c r="CP30" s="589">
        <f>IFERROR(IF(CP$3=EOMONTH('Rent Roll'!$C26-1,0),$C30*$D30/$C$1,IF(CP$3=EOMONTH('Rent Roll'!$D26,0),0,IF(NOT(CO30=0),NOT(Index_운영!CP52=0)*CO30*(1+$E30*Index_운영!CP184),$C30*$D30/$C$1*Index_운영!CP52))),0)</f>
        <v>0</v>
      </c>
      <c r="CQ30" s="589">
        <f>IFERROR(IF(CQ$3=EOMONTH('Rent Roll'!$C26-1,0),$C30*$D30/$C$1,IF(CQ$3=EOMONTH('Rent Roll'!$D26,0),0,IF(NOT(CP30=0),NOT(Index_운영!CQ52=0)*CP30*(1+$E30*Index_운영!CQ184),$C30*$D30/$C$1*Index_운영!CQ52))),0)</f>
        <v>0</v>
      </c>
      <c r="CR30" s="589">
        <f>IFERROR(IF(CR$3=EOMONTH('Rent Roll'!$C26-1,0),$C30*$D30/$C$1,IF(CR$3=EOMONTH('Rent Roll'!$D26,0),0,IF(NOT(CQ30=0),NOT(Index_운영!CR52=0)*CQ30*(1+$E30*Index_운영!CR184),$C30*$D30/$C$1*Index_운영!CR52))),0)</f>
        <v>0</v>
      </c>
      <c r="CS30" s="589">
        <f>IFERROR(IF(CS$3=EOMONTH('Rent Roll'!$C26-1,0),$C30*$D30/$C$1,IF(CS$3=EOMONTH('Rent Roll'!$D26,0),0,IF(NOT(CR30=0),NOT(Index_운영!CS52=0)*CR30*(1+$E30*Index_운영!CS184),$C30*$D30/$C$1*Index_운영!CS52))),0)</f>
        <v>0</v>
      </c>
      <c r="CT30" s="589">
        <f>IFERROR(IF(CT$3=EOMONTH('Rent Roll'!$C26-1,0),$C30*$D30/$C$1,IF(CT$3=EOMONTH('Rent Roll'!$D26,0),0,IF(NOT(CS30=0),NOT(Index_운영!CT52=0)*CS30*(1+$E30*Index_운영!CT184),$C30*$D30/$C$1*Index_운영!CT52))),0)</f>
        <v>0</v>
      </c>
      <c r="CU30" s="589">
        <f>IFERROR(IF(CU$3=EOMONTH('Rent Roll'!$C26-1,0),$C30*$D30/$C$1,IF(CU$3=EOMONTH('Rent Roll'!$D26,0),0,IF(NOT(CT30=0),NOT(Index_운영!CU52=0)*CT30*(1+$E30*Index_운영!CU184),$C30*$D30/$C$1*Index_운영!CU52))),0)</f>
        <v>0</v>
      </c>
      <c r="CV30" s="589">
        <f>IFERROR(IF(CV$3=EOMONTH('Rent Roll'!$C26-1,0),$C30*$D30/$C$1,IF(CV$3=EOMONTH('Rent Roll'!$D26,0),0,IF(NOT(CU30=0),NOT(Index_운영!CV52=0)*CU30*(1+$E30*Index_운영!CV184),$C30*$D30/$C$1*Index_운영!CV52))),0)</f>
        <v>0</v>
      </c>
      <c r="CW30" s="589">
        <f>IFERROR(IF(CW$3=EOMONTH('Rent Roll'!$C26-1,0),$C30*$D30/$C$1,IF(CW$3=EOMONTH('Rent Roll'!$D26,0),0,IF(NOT(CV30=0),NOT(Index_운영!CW52=0)*CV30*(1+$E30*Index_운영!CW184),$C30*$D30/$C$1*Index_운영!CW52))),0)</f>
        <v>0</v>
      </c>
      <c r="CX30" s="589">
        <f>IFERROR(IF(CX$3=EOMONTH('Rent Roll'!$C26-1,0),$C30*$D30/$C$1,IF(CX$3=EOMONTH('Rent Roll'!$D26,0),0,IF(NOT(CW30=0),NOT(Index_운영!CX52=0)*CW30*(1+$E30*Index_운영!CX184),$C30*$D30/$C$1*Index_운영!CX52))),0)</f>
        <v>0</v>
      </c>
      <c r="CY30" s="589">
        <f>IFERROR(IF(CY$3=EOMONTH('Rent Roll'!$C26-1,0),$C30*$D30/$C$1,IF(CY$3=EOMONTH('Rent Roll'!$D26,0),0,IF(NOT(CX30=0),NOT(Index_운영!CY52=0)*CX30*(1+$E30*Index_운영!CY184),$C30*$D30/$C$1*Index_운영!CY52))),0)</f>
        <v>0</v>
      </c>
      <c r="CZ30" s="589">
        <f>IFERROR(IF(CZ$3=EOMONTH('Rent Roll'!$C26-1,0),$C30*$D30/$C$1,IF(CZ$3=EOMONTH('Rent Roll'!$D26,0),0,IF(NOT(CY30=0),NOT(Index_운영!CZ52=0)*CY30*(1+$E30*Index_운영!CZ184),$C30*$D30/$C$1*Index_운영!CZ52))),0)</f>
        <v>0</v>
      </c>
      <c r="DA30" s="589">
        <f>IFERROR(IF(DA$3=EOMONTH('Rent Roll'!$C26-1,0),$C30*$D30/$C$1,IF(DA$3=EOMONTH('Rent Roll'!$D26,0),0,IF(NOT(CZ30=0),NOT(Index_운영!DA52=0)*CZ30*(1+$E30*Index_운영!DA184),$C30*$D30/$C$1*Index_운영!DA52))),0)</f>
        <v>0</v>
      </c>
      <c r="DB30" s="589">
        <f>IFERROR(IF(DB$3=EOMONTH('Rent Roll'!$C26-1,0),$C30*$D30/$C$1,IF(DB$3=EOMONTH('Rent Roll'!$D26,0),0,IF(NOT(DA30=0),NOT(Index_운영!DB52=0)*DA30*(1+$E30*Index_운영!DB184),$C30*$D30/$C$1*Index_운영!DB52))),0)</f>
        <v>0</v>
      </c>
      <c r="DC30" s="589">
        <f>IFERROR(IF(DC$3=EOMONTH('Rent Roll'!$C26-1,0),$C30*$D30/$C$1,IF(DC$3=EOMONTH('Rent Roll'!$D26,0),0,IF(NOT(DB30=0),NOT(Index_운영!DC52=0)*DB30*(1+$E30*Index_운영!DC184),$C30*$D30/$C$1*Index_운영!DC52))),0)</f>
        <v>0</v>
      </c>
      <c r="DD30" s="589">
        <f>IFERROR(IF(DD$3=EOMONTH('Rent Roll'!$C26-1,0),$C30*$D30/$C$1,IF(DD$3=EOMONTH('Rent Roll'!$D26,0),0,IF(NOT(DC30=0),NOT(Index_운영!DD52=0)*DC30*(1+$E30*Index_운영!DD184),$C30*$D30/$C$1*Index_운영!DD52))),0)</f>
        <v>0</v>
      </c>
      <c r="DE30" s="589">
        <f>IFERROR(IF(DE$3=EOMONTH('Rent Roll'!$C26-1,0),$C30*$D30/$C$1,IF(DE$3=EOMONTH('Rent Roll'!$D26,0),0,IF(NOT(DD30=0),NOT(Index_운영!DE52=0)*DD30*(1+$E30*Index_운영!DE184),$C30*$D30/$C$1*Index_운영!DE52))),0)</f>
        <v>0</v>
      </c>
      <c r="DF30" s="589">
        <f>IFERROR(IF(DF$3=EOMONTH('Rent Roll'!$C26-1,0),$C30*$D30/$C$1,IF(DF$3=EOMONTH('Rent Roll'!$D26,0),0,IF(NOT(DE30=0),NOT(Index_운영!DF52=0)*DE30*(1+$E30*Index_운영!DF184),$C30*$D30/$C$1*Index_운영!DF52))),0)</f>
        <v>0</v>
      </c>
      <c r="DG30" s="589">
        <f>IFERROR(IF(DG$3=EOMONTH('Rent Roll'!$C26-1,0),$C30*$D30/$C$1,IF(DG$3=EOMONTH('Rent Roll'!$D26,0),0,IF(NOT(DF30=0),NOT(Index_운영!DG52=0)*DF30*(1+$E30*Index_운영!DG184),$C30*$D30/$C$1*Index_운영!DG52))),0)</f>
        <v>0</v>
      </c>
      <c r="DH30" s="589">
        <f>IFERROR(IF(DH$3=EOMONTH('Rent Roll'!$C26-1,0),$C30*$D30/$C$1,IF(DH$3=EOMONTH('Rent Roll'!$D26,0),0,IF(NOT(DG30=0),NOT(Index_운영!DH52=0)*DG30*(1+$E30*Index_운영!DH184),$C30*$D30/$C$1*Index_운영!DH52))),0)</f>
        <v>0</v>
      </c>
      <c r="DI30" s="589">
        <f>IFERROR(IF(DI$3=EOMONTH('Rent Roll'!$C26-1,0),$C30*$D30/$C$1,IF(DI$3=EOMONTH('Rent Roll'!$D26,0),0,IF(NOT(DH30=0),NOT(Index_운영!DI52=0)*DH30*(1+$E30*Index_운영!DI184),$C30*$D30/$C$1*Index_운영!DI52))),0)</f>
        <v>0</v>
      </c>
      <c r="DJ30" s="589">
        <f>IFERROR(IF(DJ$3=EOMONTH('Rent Roll'!$C26-1,0),$C30*$D30/$C$1,IF(DJ$3=EOMONTH('Rent Roll'!$D26,0),0,IF(NOT(DI30=0),NOT(Index_운영!DJ52=0)*DI30*(1+$E30*Index_운영!DJ184),$C30*$D30/$C$1*Index_운영!DJ52))),0)</f>
        <v>0</v>
      </c>
      <c r="DK30" s="589">
        <f>IFERROR(IF(DK$3=EOMONTH('Rent Roll'!$C26-1,0),$C30*$D30/$C$1,IF(DK$3=EOMONTH('Rent Roll'!$D26,0),0,IF(NOT(DJ30=0),NOT(Index_운영!DK52=0)*DJ30*(1+$E30*Index_운영!DK184),$C30*$D30/$C$1*Index_운영!DK52))),0)</f>
        <v>0</v>
      </c>
      <c r="DL30" s="589">
        <f>IFERROR(IF(DL$3=EOMONTH('Rent Roll'!$C26-1,0),$C30*$D30/$C$1,IF(DL$3=EOMONTH('Rent Roll'!$D26,0),0,IF(NOT(DK30=0),NOT(Index_운영!DL52=0)*DK30*(1+$E30*Index_운영!DL184),$C30*$D30/$C$1*Index_운영!DL52))),0)</f>
        <v>0</v>
      </c>
      <c r="DM30" s="589">
        <f>IFERROR(IF(DM$3=EOMONTH('Rent Roll'!$C26-1,0),$C30*$D30/$C$1,IF(DM$3=EOMONTH('Rent Roll'!$D26,0),0,IF(NOT(DL30=0),NOT(Index_운영!DM52=0)*DL30*(1+$E30*Index_운영!DM184),$C30*$D30/$C$1*Index_운영!DM52))),0)</f>
        <v>0</v>
      </c>
      <c r="DN30" s="589">
        <f>IFERROR(IF(DN$3=EOMONTH('Rent Roll'!$C26-1,0),$C30*$D30/$C$1,IF(DN$3=EOMONTH('Rent Roll'!$D26,0),0,IF(NOT(DM30=0),NOT(Index_운영!DN52=0)*DM30*(1+$E30*Index_운영!DN184),$C30*$D30/$C$1*Index_운영!DN52))),0)</f>
        <v>0</v>
      </c>
      <c r="DO30" s="589">
        <f>IFERROR(IF(DO$3=EOMONTH('Rent Roll'!$C26-1,0),$C30*$D30/$C$1,IF(DO$3=EOMONTH('Rent Roll'!$D26,0),0,IF(NOT(DN30=0),NOT(Index_운영!DO52=0)*DN30*(1+$E30*Index_운영!DO184),$C30*$D30/$C$1*Index_운영!DO52))),0)</f>
        <v>0</v>
      </c>
      <c r="DP30" s="589">
        <f>IFERROR(IF(DP$3=EOMONTH('Rent Roll'!$C26-1,0),$C30*$D30/$C$1,IF(DP$3=EOMONTH('Rent Roll'!$D26,0),0,IF(NOT(DO30=0),NOT(Index_운영!DP52=0)*DO30*(1+$E30*Index_운영!DP184),$C30*$D30/$C$1*Index_운영!DP52))),0)</f>
        <v>0</v>
      </c>
      <c r="DQ30" s="589">
        <f>IFERROR(IF(DQ$3=EOMONTH('Rent Roll'!$C26-1,0),$C30*$D30/$C$1,IF(DQ$3=EOMONTH('Rent Roll'!$D26,0),0,IF(NOT(DP30=0),NOT(Index_운영!DQ52=0)*DP30*(1+$E30*Index_운영!DQ184),$C30*$D30/$C$1*Index_운영!DQ52))),0)</f>
        <v>0</v>
      </c>
      <c r="DR30" s="589">
        <f>IFERROR(IF(DR$3=EOMONTH('Rent Roll'!$C26-1,0),$C30*$D30/$C$1,IF(DR$3=EOMONTH('Rent Roll'!$D26,0),0,IF(NOT(DQ30=0),NOT(Index_운영!DR52=0)*DQ30*(1+$E30*Index_운영!DR184),$C30*$D30/$C$1*Index_운영!DR52))),0)</f>
        <v>0</v>
      </c>
      <c r="DS30" s="589">
        <f>IFERROR(IF(DS$3=EOMONTH('Rent Roll'!$C26-1,0),$C30*$D30/$C$1,IF(DS$3=EOMONTH('Rent Roll'!$D26,0),0,IF(NOT(DR30=0),NOT(Index_운영!DS52=0)*DR30*(1+$E30*Index_운영!DS184),$C30*$D30/$C$1*Index_운영!DS52))),0)</f>
        <v>0</v>
      </c>
      <c r="DT30" s="589">
        <f>IFERROR(IF(DT$3=EOMONTH('Rent Roll'!$C26-1,0),$C30*$D30/$C$1,IF(DT$3=EOMONTH('Rent Roll'!$D26,0),0,IF(NOT(DS30=0),NOT(Index_운영!DT52=0)*DS30*(1+$E30*Index_운영!DT184),$C30*$D30/$C$1*Index_운영!DT52))),0)</f>
        <v>0</v>
      </c>
      <c r="DU30" s="589">
        <f>IFERROR(IF(DU$3=EOMONTH('Rent Roll'!$C26-1,0),$C30*$D30/$C$1,IF(DU$3=EOMONTH('Rent Roll'!$D26,0),0,IF(NOT(DT30=0),NOT(Index_운영!DU52=0)*DT30*(1+$E30*Index_운영!DU184),$C30*$D30/$C$1*Index_운영!DU52))),0)</f>
        <v>0</v>
      </c>
      <c r="DV30" s="589">
        <f>IFERROR(IF(DV$3=EOMONTH('Rent Roll'!$C26-1,0),$C30*$D30/$C$1,IF(DV$3=EOMONTH('Rent Roll'!$D26,0),0,IF(NOT(DU30=0),NOT(Index_운영!DV52=0)*DU30*(1+$E30*Index_운영!DV184),$C30*$D30/$C$1*Index_운영!DV52))),0)</f>
        <v>0</v>
      </c>
    </row>
    <row r="31" spans="1:126" s="485" customFormat="1" outlineLevel="1" x14ac:dyDescent="0.4">
      <c r="A31" s="737"/>
      <c r="B31" s="464">
        <f>'Rent Roll'!$B27</f>
        <v>0</v>
      </c>
      <c r="C31" s="1219">
        <f>'Rent Roll'!$K27</f>
        <v>0</v>
      </c>
      <c r="D31" s="1220">
        <f>'Rent Roll'!$M27</f>
        <v>0</v>
      </c>
      <c r="E31" s="1221">
        <f>'Rent Roll'!$N27</f>
        <v>0</v>
      </c>
      <c r="F31" s="588">
        <f>IFERROR(IF(F$3=EOMONTH('Rent Roll'!$C27-1,0),$C31*$D31/$C$1,IF(F$3=EOMONTH('Rent Roll'!$D27,0),0,IF(NOT(E31=0),NOT(Index_운영!F53=0)*E31*(1+$E31*Index_운영!F185),$C31*$D31/$C$1*Index_운영!F53))),0)</f>
        <v>0</v>
      </c>
      <c r="G31" s="589">
        <f>IFERROR(IF(G$3=EOMONTH('Rent Roll'!$C27-1,0),$C31*$D31/$C$1,IF(G$3=EOMONTH('Rent Roll'!$D27,0),0,IF(NOT(F31=0),NOT(Index_운영!G53=0)*F31*(1+$E31*Index_운영!G185),$C31*$D31/$C$1*Index_운영!G53))),0)</f>
        <v>0</v>
      </c>
      <c r="H31" s="589">
        <f>IFERROR(IF(H$3=EOMONTH('Rent Roll'!$C27-1,0),$C31*$D31/$C$1,IF(H$3=EOMONTH('Rent Roll'!$D27,0),0,IF(NOT(G31=0),NOT(Index_운영!H53=0)*G31*(1+$E31*Index_운영!H185),$C31*$D31/$C$1*Index_운영!H53))),0)</f>
        <v>0</v>
      </c>
      <c r="I31" s="589">
        <f>IFERROR(IF(I$3=EOMONTH('Rent Roll'!$C27-1,0),$C31*$D31/$C$1,IF(I$3=EOMONTH('Rent Roll'!$D27,0),0,IF(NOT(H31=0),NOT(Index_운영!I53=0)*H31*(1+$E31*Index_운영!I185),$C31*$D31/$C$1*Index_운영!I53))),0)</f>
        <v>0</v>
      </c>
      <c r="J31" s="589">
        <f>IFERROR(IF(J$3=EOMONTH('Rent Roll'!$C27-1,0),$C31*$D31/$C$1,IF(J$3=EOMONTH('Rent Roll'!$D27,0),0,IF(NOT(I31=0),NOT(Index_운영!J53=0)*I31*(1+$E31*Index_운영!J185),$C31*$D31/$C$1*Index_운영!J53))),0)</f>
        <v>0</v>
      </c>
      <c r="K31" s="589">
        <f>IFERROR(IF(K$3=EOMONTH('Rent Roll'!$C27-1,0),$C31*$D31/$C$1,IF(K$3=EOMONTH('Rent Roll'!$D27,0),0,IF(NOT(J31=0),NOT(Index_운영!K53=0)*J31*(1+$E31*Index_운영!K185),$C31*$D31/$C$1*Index_운영!K53))),0)</f>
        <v>0</v>
      </c>
      <c r="L31" s="589">
        <f>IFERROR(IF(L$3=EOMONTH('Rent Roll'!$C27-1,0),$C31*$D31/$C$1,IF(L$3=EOMONTH('Rent Roll'!$D27,0),0,IF(NOT(K31=0),NOT(Index_운영!L53=0)*K31*(1+$E31*Index_운영!L185),$C31*$D31/$C$1*Index_운영!L53))),0)</f>
        <v>0</v>
      </c>
      <c r="M31" s="589">
        <f>IFERROR(IF(M$3=EOMONTH('Rent Roll'!$C27-1,0),$C31*$D31/$C$1,IF(M$3=EOMONTH('Rent Roll'!$D27,0),0,IF(NOT(L31=0),NOT(Index_운영!M53=0)*L31*(1+$E31*Index_운영!M185),$C31*$D31/$C$1*Index_운영!M53))),0)</f>
        <v>0</v>
      </c>
      <c r="N31" s="589">
        <f>IFERROR(IF(N$3=EOMONTH('Rent Roll'!$C27-1,0),$C31*$D31/$C$1,IF(N$3=EOMONTH('Rent Roll'!$D27,0),0,IF(NOT(M31=0),NOT(Index_운영!N53=0)*M31*(1+$E31*Index_운영!N185),$C31*$D31/$C$1*Index_운영!N53))),0)</f>
        <v>0</v>
      </c>
      <c r="O31" s="589">
        <f>IFERROR(IF(O$3=EOMONTH('Rent Roll'!$C27-1,0),$C31*$D31/$C$1,IF(O$3=EOMONTH('Rent Roll'!$D27,0),0,IF(NOT(N31=0),NOT(Index_운영!O53=0)*N31*(1+$E31*Index_운영!O185),$C31*$D31/$C$1*Index_운영!O53))),0)</f>
        <v>0</v>
      </c>
      <c r="P31" s="589">
        <f>IFERROR(IF(P$3=EOMONTH('Rent Roll'!$C27-1,0),$C31*$D31/$C$1,IF(P$3=EOMONTH('Rent Roll'!$D27,0),0,IF(NOT(O31=0),NOT(Index_운영!P53=0)*O31*(1+$E31*Index_운영!P185),$C31*$D31/$C$1*Index_운영!P53))),0)</f>
        <v>0</v>
      </c>
      <c r="Q31" s="589">
        <f>IFERROR(IF(Q$3=EOMONTH('Rent Roll'!$C27-1,0),$C31*$D31/$C$1,IF(Q$3=EOMONTH('Rent Roll'!$D27,0),0,IF(NOT(P31=0),NOT(Index_운영!Q53=0)*P31*(1+$E31*Index_운영!Q185),$C31*$D31/$C$1*Index_운영!Q53))),0)</f>
        <v>0</v>
      </c>
      <c r="R31" s="589">
        <f>IFERROR(IF(R$3=EOMONTH('Rent Roll'!$C27-1,0),$C31*$D31/$C$1,IF(R$3=EOMONTH('Rent Roll'!$D27,0),0,IF(NOT(Q31=0),NOT(Index_운영!R53=0)*Q31*(1+$E31*Index_운영!R185),$C31*$D31/$C$1*Index_운영!R53))),0)</f>
        <v>0</v>
      </c>
      <c r="S31" s="589">
        <f>IFERROR(IF(S$3=EOMONTH('Rent Roll'!$C27-1,0),$C31*$D31/$C$1,IF(S$3=EOMONTH('Rent Roll'!$D27,0),0,IF(NOT(R31=0),NOT(Index_운영!S53=0)*R31*(1+$E31*Index_운영!S185),$C31*$D31/$C$1*Index_운영!S53))),0)</f>
        <v>0</v>
      </c>
      <c r="T31" s="589">
        <f>IFERROR(IF(T$3=EOMONTH('Rent Roll'!$C27-1,0),$C31*$D31/$C$1,IF(T$3=EOMONTH('Rent Roll'!$D27,0),0,IF(NOT(S31=0),NOT(Index_운영!T53=0)*S31*(1+$E31*Index_운영!T185),$C31*$D31/$C$1*Index_운영!T53))),0)</f>
        <v>0</v>
      </c>
      <c r="U31" s="589">
        <f>IFERROR(IF(U$3=EOMONTH('Rent Roll'!$C27-1,0),$C31*$D31/$C$1,IF(U$3=EOMONTH('Rent Roll'!$D27,0),0,IF(NOT(T31=0),NOT(Index_운영!U53=0)*T31*(1+$E31*Index_운영!U185),$C31*$D31/$C$1*Index_운영!U53))),0)</f>
        <v>0</v>
      </c>
      <c r="V31" s="589">
        <f>IFERROR(IF(V$3=EOMONTH('Rent Roll'!$C27-1,0),$C31*$D31/$C$1,IF(V$3=EOMONTH('Rent Roll'!$D27,0),0,IF(NOT(U31=0),NOT(Index_운영!V53=0)*U31*(1+$E31*Index_운영!V185),$C31*$D31/$C$1*Index_운영!V53))),0)</f>
        <v>0</v>
      </c>
      <c r="W31" s="589">
        <f>IFERROR(IF(W$3=EOMONTH('Rent Roll'!$C27-1,0),$C31*$D31/$C$1,IF(W$3=EOMONTH('Rent Roll'!$D27,0),0,IF(NOT(V31=0),NOT(Index_운영!W53=0)*V31*(1+$E31*Index_운영!W185),$C31*$D31/$C$1*Index_운영!W53))),0)</f>
        <v>0</v>
      </c>
      <c r="X31" s="589">
        <f>IFERROR(IF(X$3=EOMONTH('Rent Roll'!$C27-1,0),$C31*$D31/$C$1,IF(X$3=EOMONTH('Rent Roll'!$D27,0),0,IF(NOT(W31=0),NOT(Index_운영!X53=0)*W31*(1+$E31*Index_운영!X185),$C31*$D31/$C$1*Index_운영!X53))),0)</f>
        <v>0</v>
      </c>
      <c r="Y31" s="589">
        <f>IFERROR(IF(Y$3=EOMONTH('Rent Roll'!$C27-1,0),$C31*$D31/$C$1,IF(Y$3=EOMONTH('Rent Roll'!$D27,0),0,IF(NOT(X31=0),NOT(Index_운영!Y53=0)*X31*(1+$E31*Index_운영!Y185),$C31*$D31/$C$1*Index_운영!Y53))),0)</f>
        <v>0</v>
      </c>
      <c r="Z31" s="589">
        <f>IFERROR(IF(Z$3=EOMONTH('Rent Roll'!$C27-1,0),$C31*$D31/$C$1,IF(Z$3=EOMONTH('Rent Roll'!$D27,0),0,IF(NOT(Y31=0),NOT(Index_운영!Z53=0)*Y31*(1+$E31*Index_운영!Z185),$C31*$D31/$C$1*Index_운영!Z53))),0)</f>
        <v>0</v>
      </c>
      <c r="AA31" s="589">
        <f>IFERROR(IF(AA$3=EOMONTH('Rent Roll'!$C27-1,0),$C31*$D31/$C$1,IF(AA$3=EOMONTH('Rent Roll'!$D27,0),0,IF(NOT(Z31=0),NOT(Index_운영!AA53=0)*Z31*(1+$E31*Index_운영!AA185),$C31*$D31/$C$1*Index_운영!AA53))),0)</f>
        <v>0</v>
      </c>
      <c r="AB31" s="589">
        <f>IFERROR(IF(AB$3=EOMONTH('Rent Roll'!$C27-1,0),$C31*$D31/$C$1,IF(AB$3=EOMONTH('Rent Roll'!$D27,0),0,IF(NOT(AA31=0),NOT(Index_운영!AB53=0)*AA31*(1+$E31*Index_운영!AB185),$C31*$D31/$C$1*Index_운영!AB53))),0)</f>
        <v>0</v>
      </c>
      <c r="AC31" s="589">
        <f>IFERROR(IF(AC$3=EOMONTH('Rent Roll'!$C27-1,0),$C31*$D31/$C$1,IF(AC$3=EOMONTH('Rent Roll'!$D27,0),0,IF(NOT(AB31=0),NOT(Index_운영!AC53=0)*AB31*(1+$E31*Index_운영!AC185),$C31*$D31/$C$1*Index_운영!AC53))),0)</f>
        <v>0</v>
      </c>
      <c r="AD31" s="589">
        <f>IFERROR(IF(AD$3=EOMONTH('Rent Roll'!$C27-1,0),$C31*$D31/$C$1,IF(AD$3=EOMONTH('Rent Roll'!$D27,0),0,IF(NOT(AC31=0),NOT(Index_운영!AD53=0)*AC31*(1+$E31*Index_운영!AD185),$C31*$D31/$C$1*Index_운영!AD53))),0)</f>
        <v>0</v>
      </c>
      <c r="AE31" s="589">
        <f>IFERROR(IF(AE$3=EOMONTH('Rent Roll'!$C27-1,0),$C31*$D31/$C$1,IF(AE$3=EOMONTH('Rent Roll'!$D27,0),0,IF(NOT(AD31=0),NOT(Index_운영!AE53=0)*AD31*(1+$E31*Index_운영!AE185),$C31*$D31/$C$1*Index_운영!AE53))),0)</f>
        <v>0</v>
      </c>
      <c r="AF31" s="589">
        <f>IFERROR(IF(AF$3=EOMONTH('Rent Roll'!$C27-1,0),$C31*$D31/$C$1,IF(AF$3=EOMONTH('Rent Roll'!$D27,0),0,IF(NOT(AE31=0),NOT(Index_운영!AF53=0)*AE31*(1+$E31*Index_운영!AF185),$C31*$D31/$C$1*Index_운영!AF53))),0)</f>
        <v>0</v>
      </c>
      <c r="AG31" s="589">
        <f>IFERROR(IF(AG$3=EOMONTH('Rent Roll'!$C27-1,0),$C31*$D31/$C$1,IF(AG$3=EOMONTH('Rent Roll'!$D27,0),0,IF(NOT(AF31=0),NOT(Index_운영!AG53=0)*AF31*(1+$E31*Index_운영!AG185),$C31*$D31/$C$1*Index_운영!AG53))),0)</f>
        <v>0</v>
      </c>
      <c r="AH31" s="589">
        <f>IFERROR(IF(AH$3=EOMONTH('Rent Roll'!$C27-1,0),$C31*$D31/$C$1,IF(AH$3=EOMONTH('Rent Roll'!$D27,0),0,IF(NOT(AG31=0),NOT(Index_운영!AH53=0)*AG31*(1+$E31*Index_운영!AH185),$C31*$D31/$C$1*Index_운영!AH53))),0)</f>
        <v>0</v>
      </c>
      <c r="AI31" s="589">
        <f>IFERROR(IF(AI$3=EOMONTH('Rent Roll'!$C27-1,0),$C31*$D31/$C$1,IF(AI$3=EOMONTH('Rent Roll'!$D27,0),0,IF(NOT(AH31=0),NOT(Index_운영!AI53=0)*AH31*(1+$E31*Index_운영!AI185),$C31*$D31/$C$1*Index_운영!AI53))),0)</f>
        <v>0</v>
      </c>
      <c r="AJ31" s="589">
        <f>IFERROR(IF(AJ$3=EOMONTH('Rent Roll'!$C27-1,0),$C31*$D31/$C$1,IF(AJ$3=EOMONTH('Rent Roll'!$D27,0),0,IF(NOT(AI31=0),NOT(Index_운영!AJ53=0)*AI31*(1+$E31*Index_운영!AJ185),$C31*$D31/$C$1*Index_운영!AJ53))),0)</f>
        <v>0</v>
      </c>
      <c r="AK31" s="589">
        <f>IFERROR(IF(AK$3=EOMONTH('Rent Roll'!$C27-1,0),$C31*$D31/$C$1,IF(AK$3=EOMONTH('Rent Roll'!$D27,0),0,IF(NOT(AJ31=0),NOT(Index_운영!AK53=0)*AJ31*(1+$E31*Index_운영!AK185),$C31*$D31/$C$1*Index_운영!AK53))),0)</f>
        <v>0</v>
      </c>
      <c r="AL31" s="589">
        <f>IFERROR(IF(AL$3=EOMONTH('Rent Roll'!$C27-1,0),$C31*$D31/$C$1,IF(AL$3=EOMONTH('Rent Roll'!$D27,0),0,IF(NOT(AK31=0),NOT(Index_운영!AL53=0)*AK31*(1+$E31*Index_운영!AL185),$C31*$D31/$C$1*Index_운영!AL53))),0)</f>
        <v>0</v>
      </c>
      <c r="AM31" s="589">
        <f>IFERROR(IF(AM$3=EOMONTH('Rent Roll'!$C27-1,0),$C31*$D31/$C$1,IF(AM$3=EOMONTH('Rent Roll'!$D27,0),0,IF(NOT(AL31=0),NOT(Index_운영!AM53=0)*AL31*(1+$E31*Index_운영!AM185),$C31*$D31/$C$1*Index_운영!AM53))),0)</f>
        <v>0</v>
      </c>
      <c r="AN31" s="589">
        <f>IFERROR(IF(AN$3=EOMONTH('Rent Roll'!$C27-1,0),$C31*$D31/$C$1,IF(AN$3=EOMONTH('Rent Roll'!$D27,0),0,IF(NOT(AM31=0),NOT(Index_운영!AN53=0)*AM31*(1+$E31*Index_운영!AN185),$C31*$D31/$C$1*Index_운영!AN53))),0)</f>
        <v>0</v>
      </c>
      <c r="AO31" s="589">
        <f>IFERROR(IF(AO$3=EOMONTH('Rent Roll'!$C27-1,0),$C31*$D31/$C$1,IF(AO$3=EOMONTH('Rent Roll'!$D27,0),0,IF(NOT(AN31=0),NOT(Index_운영!AO53=0)*AN31*(1+$E31*Index_운영!AO185),$C31*$D31/$C$1*Index_운영!AO53))),0)</f>
        <v>0</v>
      </c>
      <c r="AP31" s="589">
        <f>IFERROR(IF(AP$3=EOMONTH('Rent Roll'!$C27-1,0),$C31*$D31/$C$1,IF(AP$3=EOMONTH('Rent Roll'!$D27,0),0,IF(NOT(AO31=0),NOT(Index_운영!AP53=0)*AO31*(1+$E31*Index_운영!AP185),$C31*$D31/$C$1*Index_운영!AP53))),0)</f>
        <v>0</v>
      </c>
      <c r="AQ31" s="589">
        <f>IFERROR(IF(AQ$3=EOMONTH('Rent Roll'!$C27-1,0),$C31*$D31/$C$1,IF(AQ$3=EOMONTH('Rent Roll'!$D27,0),0,IF(NOT(AP31=0),NOT(Index_운영!AQ53=0)*AP31*(1+$E31*Index_운영!AQ185),$C31*$D31/$C$1*Index_운영!AQ53))),0)</f>
        <v>0</v>
      </c>
      <c r="AR31" s="589">
        <f>IFERROR(IF(AR$3=EOMONTH('Rent Roll'!$C27-1,0),$C31*$D31/$C$1,IF(AR$3=EOMONTH('Rent Roll'!$D27,0),0,IF(NOT(AQ31=0),NOT(Index_운영!AR53=0)*AQ31*(1+$E31*Index_운영!AR185),$C31*$D31/$C$1*Index_운영!AR53))),0)</f>
        <v>0</v>
      </c>
      <c r="AS31" s="589">
        <f>IFERROR(IF(AS$3=EOMONTH('Rent Roll'!$C27-1,0),$C31*$D31/$C$1,IF(AS$3=EOMONTH('Rent Roll'!$D27,0),0,IF(NOT(AR31=0),NOT(Index_운영!AS53=0)*AR31*(1+$E31*Index_운영!AS185),$C31*$D31/$C$1*Index_운영!AS53))),0)</f>
        <v>0</v>
      </c>
      <c r="AT31" s="589">
        <f>IFERROR(IF(AT$3=EOMONTH('Rent Roll'!$C27-1,0),$C31*$D31/$C$1,IF(AT$3=EOMONTH('Rent Roll'!$D27,0),0,IF(NOT(AS31=0),NOT(Index_운영!AT53=0)*AS31*(1+$E31*Index_운영!AT185),$C31*$D31/$C$1*Index_운영!AT53))),0)</f>
        <v>0</v>
      </c>
      <c r="AU31" s="589">
        <f>IFERROR(IF(AU$3=EOMONTH('Rent Roll'!$C27-1,0),$C31*$D31/$C$1,IF(AU$3=EOMONTH('Rent Roll'!$D27,0),0,IF(NOT(AT31=0),NOT(Index_운영!AU53=0)*AT31*(1+$E31*Index_운영!AU185),$C31*$D31/$C$1*Index_운영!AU53))),0)</f>
        <v>0</v>
      </c>
      <c r="AV31" s="589">
        <f>IFERROR(IF(AV$3=EOMONTH('Rent Roll'!$C27-1,0),$C31*$D31/$C$1,IF(AV$3=EOMONTH('Rent Roll'!$D27,0),0,IF(NOT(AU31=0),NOT(Index_운영!AV53=0)*AU31*(1+$E31*Index_운영!AV185),$C31*$D31/$C$1*Index_운영!AV53))),0)</f>
        <v>0</v>
      </c>
      <c r="AW31" s="589">
        <f>IFERROR(IF(AW$3=EOMONTH('Rent Roll'!$C27-1,0),$C31*$D31/$C$1,IF(AW$3=EOMONTH('Rent Roll'!$D27,0),0,IF(NOT(AV31=0),NOT(Index_운영!AW53=0)*AV31*(1+$E31*Index_운영!AW185),$C31*$D31/$C$1*Index_운영!AW53))),0)</f>
        <v>0</v>
      </c>
      <c r="AX31" s="589">
        <f>IFERROR(IF(AX$3=EOMONTH('Rent Roll'!$C27-1,0),$C31*$D31/$C$1,IF(AX$3=EOMONTH('Rent Roll'!$D27,0),0,IF(NOT(AW31=0),NOT(Index_운영!AX53=0)*AW31*(1+$E31*Index_운영!AX185),$C31*$D31/$C$1*Index_운영!AX53))),0)</f>
        <v>0</v>
      </c>
      <c r="AY31" s="589">
        <f>IFERROR(IF(AY$3=EOMONTH('Rent Roll'!$C27-1,0),$C31*$D31/$C$1,IF(AY$3=EOMONTH('Rent Roll'!$D27,0),0,IF(NOT(AX31=0),NOT(Index_운영!AY53=0)*AX31*(1+$E31*Index_운영!AY185),$C31*$D31/$C$1*Index_운영!AY53))),0)</f>
        <v>0</v>
      </c>
      <c r="AZ31" s="589">
        <f>IFERROR(IF(AZ$3=EOMONTH('Rent Roll'!$C27-1,0),$C31*$D31/$C$1,IF(AZ$3=EOMONTH('Rent Roll'!$D27,0),0,IF(NOT(AY31=0),NOT(Index_운영!AZ53=0)*AY31*(1+$E31*Index_운영!AZ185),$C31*$D31/$C$1*Index_운영!AZ53))),0)</f>
        <v>0</v>
      </c>
      <c r="BA31" s="589">
        <f>IFERROR(IF(BA$3=EOMONTH('Rent Roll'!$C27-1,0),$C31*$D31/$C$1,IF(BA$3=EOMONTH('Rent Roll'!$D27,0),0,IF(NOT(AZ31=0),NOT(Index_운영!BA53=0)*AZ31*(1+$E31*Index_운영!BA185),$C31*$D31/$C$1*Index_운영!BA53))),0)</f>
        <v>0</v>
      </c>
      <c r="BB31" s="589">
        <f>IFERROR(IF(BB$3=EOMONTH('Rent Roll'!$C27-1,0),$C31*$D31/$C$1,IF(BB$3=EOMONTH('Rent Roll'!$D27,0),0,IF(NOT(BA31=0),NOT(Index_운영!BB53=0)*BA31*(1+$E31*Index_운영!BB185),$C31*$D31/$C$1*Index_운영!BB53))),0)</f>
        <v>0</v>
      </c>
      <c r="BC31" s="589">
        <f>IFERROR(IF(BC$3=EOMONTH('Rent Roll'!$C27-1,0),$C31*$D31/$C$1,IF(BC$3=EOMONTH('Rent Roll'!$D27,0),0,IF(NOT(BB31=0),NOT(Index_운영!BC53=0)*BB31*(1+$E31*Index_운영!BC185),$C31*$D31/$C$1*Index_운영!BC53))),0)</f>
        <v>0</v>
      </c>
      <c r="BD31" s="589">
        <f>IFERROR(IF(BD$3=EOMONTH('Rent Roll'!$C27-1,0),$C31*$D31/$C$1,IF(BD$3=EOMONTH('Rent Roll'!$D27,0),0,IF(NOT(BC31=0),NOT(Index_운영!BD53=0)*BC31*(1+$E31*Index_운영!BD185),$C31*$D31/$C$1*Index_운영!BD53))),0)</f>
        <v>0</v>
      </c>
      <c r="BE31" s="589">
        <f>IFERROR(IF(BE$3=EOMONTH('Rent Roll'!$C27-1,0),$C31*$D31/$C$1,IF(BE$3=EOMONTH('Rent Roll'!$D27,0),0,IF(NOT(BD31=0),NOT(Index_운영!BE53=0)*BD31*(1+$E31*Index_운영!BE185),$C31*$D31/$C$1*Index_운영!BE53))),0)</f>
        <v>0</v>
      </c>
      <c r="BF31" s="589">
        <f>IFERROR(IF(BF$3=EOMONTH('Rent Roll'!$C27-1,0),$C31*$D31/$C$1,IF(BF$3=EOMONTH('Rent Roll'!$D27,0),0,IF(NOT(BE31=0),NOT(Index_운영!BF53=0)*BE31*(1+$E31*Index_운영!BF185),$C31*$D31/$C$1*Index_운영!BF53))),0)</f>
        <v>0</v>
      </c>
      <c r="BG31" s="589">
        <f>IFERROR(IF(BG$3=EOMONTH('Rent Roll'!$C27-1,0),$C31*$D31/$C$1,IF(BG$3=EOMONTH('Rent Roll'!$D27,0),0,IF(NOT(BF31=0),NOT(Index_운영!BG53=0)*BF31*(1+$E31*Index_운영!BG185),$C31*$D31/$C$1*Index_운영!BG53))),0)</f>
        <v>0</v>
      </c>
      <c r="BH31" s="589">
        <f>IFERROR(IF(BH$3=EOMONTH('Rent Roll'!$C27-1,0),$C31*$D31/$C$1,IF(BH$3=EOMONTH('Rent Roll'!$D27,0),0,IF(NOT(BG31=0),NOT(Index_운영!BH53=0)*BG31*(1+$E31*Index_운영!BH185),$C31*$D31/$C$1*Index_운영!BH53))),0)</f>
        <v>0</v>
      </c>
      <c r="BI31" s="589">
        <f>IFERROR(IF(BI$3=EOMONTH('Rent Roll'!$C27-1,0),$C31*$D31/$C$1,IF(BI$3=EOMONTH('Rent Roll'!$D27,0),0,IF(NOT(BH31=0),NOT(Index_운영!BI53=0)*BH31*(1+$E31*Index_운영!BI185),$C31*$D31/$C$1*Index_운영!BI53))),0)</f>
        <v>0</v>
      </c>
      <c r="BJ31" s="589">
        <f>IFERROR(IF(BJ$3=EOMONTH('Rent Roll'!$C27-1,0),$C31*$D31/$C$1,IF(BJ$3=EOMONTH('Rent Roll'!$D27,0),0,IF(NOT(BI31=0),NOT(Index_운영!BJ53=0)*BI31*(1+$E31*Index_운영!BJ185),$C31*$D31/$C$1*Index_운영!BJ53))),0)</f>
        <v>0</v>
      </c>
      <c r="BK31" s="589">
        <f>IFERROR(IF(BK$3=EOMONTH('Rent Roll'!$C27-1,0),$C31*$D31/$C$1,IF(BK$3=EOMONTH('Rent Roll'!$D27,0),0,IF(NOT(BJ31=0),NOT(Index_운영!BK53=0)*BJ31*(1+$E31*Index_운영!BK185),$C31*$D31/$C$1*Index_운영!BK53))),0)</f>
        <v>0</v>
      </c>
      <c r="BL31" s="589">
        <f>IFERROR(IF(BL$3=EOMONTH('Rent Roll'!$C27-1,0),$C31*$D31/$C$1,IF(BL$3=EOMONTH('Rent Roll'!$D27,0),0,IF(NOT(BK31=0),NOT(Index_운영!BL53=0)*BK31*(1+$E31*Index_운영!BL185),$C31*$D31/$C$1*Index_운영!BL53))),0)</f>
        <v>0</v>
      </c>
      <c r="BM31" s="589">
        <f>IFERROR(IF(BM$3=EOMONTH('Rent Roll'!$C27-1,0),$C31*$D31/$C$1,IF(BM$3=EOMONTH('Rent Roll'!$D27,0),0,IF(NOT(BL31=0),NOT(Index_운영!BM53=0)*BL31*(1+$E31*Index_운영!BM185),$C31*$D31/$C$1*Index_운영!BM53))),0)</f>
        <v>0</v>
      </c>
      <c r="BN31" s="589">
        <f>IFERROR(IF(BN$3=EOMONTH('Rent Roll'!$C27-1,0),$C31*$D31/$C$1,IF(BN$3=EOMONTH('Rent Roll'!$D27,0),0,IF(NOT(BM31=0),NOT(Index_운영!BN53=0)*BM31*(1+$E31*Index_운영!BN185),$C31*$D31/$C$1*Index_운영!BN53))),0)</f>
        <v>0</v>
      </c>
      <c r="BO31" s="589">
        <f>IFERROR(IF(BO$3=EOMONTH('Rent Roll'!$C27-1,0),$C31*$D31/$C$1,IF(BO$3=EOMONTH('Rent Roll'!$D27,0),0,IF(NOT(BN31=0),NOT(Index_운영!BO53=0)*BN31*(1+$E31*Index_운영!BO185),$C31*$D31/$C$1*Index_운영!BO53))),0)</f>
        <v>0</v>
      </c>
      <c r="BP31" s="589">
        <f>IFERROR(IF(BP$3=EOMONTH('Rent Roll'!$C27-1,0),$C31*$D31/$C$1,IF(BP$3=EOMONTH('Rent Roll'!$D27,0),0,IF(NOT(BO31=0),NOT(Index_운영!BP53=0)*BO31*(1+$E31*Index_운영!BP185),$C31*$D31/$C$1*Index_운영!BP53))),0)</f>
        <v>0</v>
      </c>
      <c r="BQ31" s="589">
        <f>IFERROR(IF(BQ$3=EOMONTH('Rent Roll'!$C27-1,0),$C31*$D31/$C$1,IF(BQ$3=EOMONTH('Rent Roll'!$D27,0),0,IF(NOT(BP31=0),NOT(Index_운영!BQ53=0)*BP31*(1+$E31*Index_운영!BQ185),$C31*$D31/$C$1*Index_운영!BQ53))),0)</f>
        <v>0</v>
      </c>
      <c r="BR31" s="589">
        <f>IFERROR(IF(BR$3=EOMONTH('Rent Roll'!$C27-1,0),$C31*$D31/$C$1,IF(BR$3=EOMONTH('Rent Roll'!$D27,0),0,IF(NOT(BQ31=0),NOT(Index_운영!BR53=0)*BQ31*(1+$E31*Index_운영!BR185),$C31*$D31/$C$1*Index_운영!BR53))),0)</f>
        <v>0</v>
      </c>
      <c r="BS31" s="589">
        <f>IFERROR(IF(BS$3=EOMONTH('Rent Roll'!$C27-1,0),$C31*$D31/$C$1,IF(BS$3=EOMONTH('Rent Roll'!$D27,0),0,IF(NOT(BR31=0),NOT(Index_운영!BS53=0)*BR31*(1+$E31*Index_운영!BS185),$C31*$D31/$C$1*Index_운영!BS53))),0)</f>
        <v>0</v>
      </c>
      <c r="BT31" s="589">
        <f>IFERROR(IF(BT$3=EOMONTH('Rent Roll'!$C27-1,0),$C31*$D31/$C$1,IF(BT$3=EOMONTH('Rent Roll'!$D27,0),0,IF(NOT(BS31=0),NOT(Index_운영!BT53=0)*BS31*(1+$E31*Index_운영!BT185),$C31*$D31/$C$1*Index_운영!BT53))),0)</f>
        <v>0</v>
      </c>
      <c r="BU31" s="589">
        <f>IFERROR(IF(BU$3=EOMONTH('Rent Roll'!$C27-1,0),$C31*$D31/$C$1,IF(BU$3=EOMONTH('Rent Roll'!$D27,0),0,IF(NOT(BT31=0),NOT(Index_운영!BU53=0)*BT31*(1+$E31*Index_운영!BU185),$C31*$D31/$C$1*Index_운영!BU53))),0)</f>
        <v>0</v>
      </c>
      <c r="BV31" s="589">
        <f>IFERROR(IF(BV$3=EOMONTH('Rent Roll'!$C27-1,0),$C31*$D31/$C$1,IF(BV$3=EOMONTH('Rent Roll'!$D27,0),0,IF(NOT(BU31=0),NOT(Index_운영!BV53=0)*BU31*(1+$E31*Index_운영!BV185),$C31*$D31/$C$1*Index_운영!BV53))),0)</f>
        <v>0</v>
      </c>
      <c r="BW31" s="589">
        <f>IFERROR(IF(BW$3=EOMONTH('Rent Roll'!$C27-1,0),$C31*$D31/$C$1,IF(BW$3=EOMONTH('Rent Roll'!$D27,0),0,IF(NOT(BV31=0),NOT(Index_운영!BW53=0)*BV31*(1+$E31*Index_운영!BW185),$C31*$D31/$C$1*Index_운영!BW53))),0)</f>
        <v>0</v>
      </c>
      <c r="BX31" s="589">
        <f>IFERROR(IF(BX$3=EOMONTH('Rent Roll'!$C27-1,0),$C31*$D31/$C$1,IF(BX$3=EOMONTH('Rent Roll'!$D27,0),0,IF(NOT(BW31=0),NOT(Index_운영!BX53=0)*BW31*(1+$E31*Index_운영!BX185),$C31*$D31/$C$1*Index_운영!BX53))),0)</f>
        <v>0</v>
      </c>
      <c r="BY31" s="589">
        <f>IFERROR(IF(BY$3=EOMONTH('Rent Roll'!$C27-1,0),$C31*$D31/$C$1,IF(BY$3=EOMONTH('Rent Roll'!$D27,0),0,IF(NOT(BX31=0),NOT(Index_운영!BY53=0)*BX31*(1+$E31*Index_운영!BY185),$C31*$D31/$C$1*Index_운영!BY53))),0)</f>
        <v>0</v>
      </c>
      <c r="BZ31" s="589">
        <f>IFERROR(IF(BZ$3=EOMONTH('Rent Roll'!$C27-1,0),$C31*$D31/$C$1,IF(BZ$3=EOMONTH('Rent Roll'!$D27,0),0,IF(NOT(BY31=0),NOT(Index_운영!BZ53=0)*BY31*(1+$E31*Index_운영!BZ185),$C31*$D31/$C$1*Index_운영!BZ53))),0)</f>
        <v>0</v>
      </c>
      <c r="CA31" s="589">
        <f>IFERROR(IF(CA$3=EOMONTH('Rent Roll'!$C27-1,0),$C31*$D31/$C$1,IF(CA$3=EOMONTH('Rent Roll'!$D27,0),0,IF(NOT(BZ31=0),NOT(Index_운영!CA53=0)*BZ31*(1+$E31*Index_운영!CA185),$C31*$D31/$C$1*Index_운영!CA53))),0)</f>
        <v>0</v>
      </c>
      <c r="CB31" s="589">
        <f>IFERROR(IF(CB$3=EOMONTH('Rent Roll'!$C27-1,0),$C31*$D31/$C$1,IF(CB$3=EOMONTH('Rent Roll'!$D27,0),0,IF(NOT(CA31=0),NOT(Index_운영!CB53=0)*CA31*(1+$E31*Index_운영!CB185),$C31*$D31/$C$1*Index_운영!CB53))),0)</f>
        <v>0</v>
      </c>
      <c r="CC31" s="589">
        <f>IFERROR(IF(CC$3=EOMONTH('Rent Roll'!$C27-1,0),$C31*$D31/$C$1,IF(CC$3=EOMONTH('Rent Roll'!$D27,0),0,IF(NOT(CB31=0),NOT(Index_운영!CC53=0)*CB31*(1+$E31*Index_운영!CC185),$C31*$D31/$C$1*Index_운영!CC53))),0)</f>
        <v>0</v>
      </c>
      <c r="CD31" s="589">
        <f>IFERROR(IF(CD$3=EOMONTH('Rent Roll'!$C27-1,0),$C31*$D31/$C$1,IF(CD$3=EOMONTH('Rent Roll'!$D27,0),0,IF(NOT(CC31=0),NOT(Index_운영!CD53=0)*CC31*(1+$E31*Index_운영!CD185),$C31*$D31/$C$1*Index_운영!CD53))),0)</f>
        <v>0</v>
      </c>
      <c r="CE31" s="589">
        <f>IFERROR(IF(CE$3=EOMONTH('Rent Roll'!$C27-1,0),$C31*$D31/$C$1,IF(CE$3=EOMONTH('Rent Roll'!$D27,0),0,IF(NOT(CD31=0),NOT(Index_운영!CE53=0)*CD31*(1+$E31*Index_운영!CE185),$C31*$D31/$C$1*Index_운영!CE53))),0)</f>
        <v>0</v>
      </c>
      <c r="CF31" s="589">
        <f>IFERROR(IF(CF$3=EOMONTH('Rent Roll'!$C27-1,0),$C31*$D31/$C$1,IF(CF$3=EOMONTH('Rent Roll'!$D27,0),0,IF(NOT(CE31=0),NOT(Index_운영!CF53=0)*CE31*(1+$E31*Index_운영!CF185),$C31*$D31/$C$1*Index_운영!CF53))),0)</f>
        <v>0</v>
      </c>
      <c r="CG31" s="589">
        <f>IFERROR(IF(CG$3=EOMONTH('Rent Roll'!$C27-1,0),$C31*$D31/$C$1,IF(CG$3=EOMONTH('Rent Roll'!$D27,0),0,IF(NOT(CF31=0),NOT(Index_운영!CG53=0)*CF31*(1+$E31*Index_운영!CG185),$C31*$D31/$C$1*Index_운영!CG53))),0)</f>
        <v>0</v>
      </c>
      <c r="CH31" s="589">
        <f>IFERROR(IF(CH$3=EOMONTH('Rent Roll'!$C27-1,0),$C31*$D31/$C$1,IF(CH$3=EOMONTH('Rent Roll'!$D27,0),0,IF(NOT(CG31=0),NOT(Index_운영!CH53=0)*CG31*(1+$E31*Index_운영!CH185),$C31*$D31/$C$1*Index_운영!CH53))),0)</f>
        <v>0</v>
      </c>
      <c r="CI31" s="589">
        <f>IFERROR(IF(CI$3=EOMONTH('Rent Roll'!$C27-1,0),$C31*$D31/$C$1,IF(CI$3=EOMONTH('Rent Roll'!$D27,0),0,IF(NOT(CH31=0),NOT(Index_운영!CI53=0)*CH31*(1+$E31*Index_운영!CI185),$C31*$D31/$C$1*Index_운영!CI53))),0)</f>
        <v>0</v>
      </c>
      <c r="CJ31" s="589">
        <f>IFERROR(IF(CJ$3=EOMONTH('Rent Roll'!$C27-1,0),$C31*$D31/$C$1,IF(CJ$3=EOMONTH('Rent Roll'!$D27,0),0,IF(NOT(CI31=0),NOT(Index_운영!CJ53=0)*CI31*(1+$E31*Index_운영!CJ185),$C31*$D31/$C$1*Index_운영!CJ53))),0)</f>
        <v>0</v>
      </c>
      <c r="CK31" s="589">
        <f>IFERROR(IF(CK$3=EOMONTH('Rent Roll'!$C27-1,0),$C31*$D31/$C$1,IF(CK$3=EOMONTH('Rent Roll'!$D27,0),0,IF(NOT(CJ31=0),NOT(Index_운영!CK53=0)*CJ31*(1+$E31*Index_운영!CK185),$C31*$D31/$C$1*Index_운영!CK53))),0)</f>
        <v>0</v>
      </c>
      <c r="CL31" s="589">
        <f>IFERROR(IF(CL$3=EOMONTH('Rent Roll'!$C27-1,0),$C31*$D31/$C$1,IF(CL$3=EOMONTH('Rent Roll'!$D27,0),0,IF(NOT(CK31=0),NOT(Index_운영!CL53=0)*CK31*(1+$E31*Index_운영!CL185),$C31*$D31/$C$1*Index_운영!CL53))),0)</f>
        <v>0</v>
      </c>
      <c r="CM31" s="589">
        <f>IFERROR(IF(CM$3=EOMONTH('Rent Roll'!$C27-1,0),$C31*$D31/$C$1,IF(CM$3=EOMONTH('Rent Roll'!$D27,0),0,IF(NOT(CL31=0),NOT(Index_운영!CM53=0)*CL31*(1+$E31*Index_운영!CM185),$C31*$D31/$C$1*Index_운영!CM53))),0)</f>
        <v>0</v>
      </c>
      <c r="CN31" s="589">
        <f>IFERROR(IF(CN$3=EOMONTH('Rent Roll'!$C27-1,0),$C31*$D31/$C$1,IF(CN$3=EOMONTH('Rent Roll'!$D27,0),0,IF(NOT(CM31=0),NOT(Index_운영!CN53=0)*CM31*(1+$E31*Index_운영!CN185),$C31*$D31/$C$1*Index_운영!CN53))),0)</f>
        <v>0</v>
      </c>
      <c r="CO31" s="589">
        <f>IFERROR(IF(CO$3=EOMONTH('Rent Roll'!$C27-1,0),$C31*$D31/$C$1,IF(CO$3=EOMONTH('Rent Roll'!$D27,0),0,IF(NOT(CN31=0),NOT(Index_운영!CO53=0)*CN31*(1+$E31*Index_운영!CO185),$C31*$D31/$C$1*Index_운영!CO53))),0)</f>
        <v>0</v>
      </c>
      <c r="CP31" s="589">
        <f>IFERROR(IF(CP$3=EOMONTH('Rent Roll'!$C27-1,0),$C31*$D31/$C$1,IF(CP$3=EOMONTH('Rent Roll'!$D27,0),0,IF(NOT(CO31=0),NOT(Index_운영!CP53=0)*CO31*(1+$E31*Index_운영!CP185),$C31*$D31/$C$1*Index_운영!CP53))),0)</f>
        <v>0</v>
      </c>
      <c r="CQ31" s="589">
        <f>IFERROR(IF(CQ$3=EOMONTH('Rent Roll'!$C27-1,0),$C31*$D31/$C$1,IF(CQ$3=EOMONTH('Rent Roll'!$D27,0),0,IF(NOT(CP31=0),NOT(Index_운영!CQ53=0)*CP31*(1+$E31*Index_운영!CQ185),$C31*$D31/$C$1*Index_운영!CQ53))),0)</f>
        <v>0</v>
      </c>
      <c r="CR31" s="589">
        <f>IFERROR(IF(CR$3=EOMONTH('Rent Roll'!$C27-1,0),$C31*$D31/$C$1,IF(CR$3=EOMONTH('Rent Roll'!$D27,0),0,IF(NOT(CQ31=0),NOT(Index_운영!CR53=0)*CQ31*(1+$E31*Index_운영!CR185),$C31*$D31/$C$1*Index_운영!CR53))),0)</f>
        <v>0</v>
      </c>
      <c r="CS31" s="589">
        <f>IFERROR(IF(CS$3=EOMONTH('Rent Roll'!$C27-1,0),$C31*$D31/$C$1,IF(CS$3=EOMONTH('Rent Roll'!$D27,0),0,IF(NOT(CR31=0),NOT(Index_운영!CS53=0)*CR31*(1+$E31*Index_운영!CS185),$C31*$D31/$C$1*Index_운영!CS53))),0)</f>
        <v>0</v>
      </c>
      <c r="CT31" s="589">
        <f>IFERROR(IF(CT$3=EOMONTH('Rent Roll'!$C27-1,0),$C31*$D31/$C$1,IF(CT$3=EOMONTH('Rent Roll'!$D27,0),0,IF(NOT(CS31=0),NOT(Index_운영!CT53=0)*CS31*(1+$E31*Index_운영!CT185),$C31*$D31/$C$1*Index_운영!CT53))),0)</f>
        <v>0</v>
      </c>
      <c r="CU31" s="589">
        <f>IFERROR(IF(CU$3=EOMONTH('Rent Roll'!$C27-1,0),$C31*$D31/$C$1,IF(CU$3=EOMONTH('Rent Roll'!$D27,0),0,IF(NOT(CT31=0),NOT(Index_운영!CU53=0)*CT31*(1+$E31*Index_운영!CU185),$C31*$D31/$C$1*Index_운영!CU53))),0)</f>
        <v>0</v>
      </c>
      <c r="CV31" s="589">
        <f>IFERROR(IF(CV$3=EOMONTH('Rent Roll'!$C27-1,0),$C31*$D31/$C$1,IF(CV$3=EOMONTH('Rent Roll'!$D27,0),0,IF(NOT(CU31=0),NOT(Index_운영!CV53=0)*CU31*(1+$E31*Index_운영!CV185),$C31*$D31/$C$1*Index_운영!CV53))),0)</f>
        <v>0</v>
      </c>
      <c r="CW31" s="589">
        <f>IFERROR(IF(CW$3=EOMONTH('Rent Roll'!$C27-1,0),$C31*$D31/$C$1,IF(CW$3=EOMONTH('Rent Roll'!$D27,0),0,IF(NOT(CV31=0),NOT(Index_운영!CW53=0)*CV31*(1+$E31*Index_운영!CW185),$C31*$D31/$C$1*Index_운영!CW53))),0)</f>
        <v>0</v>
      </c>
      <c r="CX31" s="589">
        <f>IFERROR(IF(CX$3=EOMONTH('Rent Roll'!$C27-1,0),$C31*$D31/$C$1,IF(CX$3=EOMONTH('Rent Roll'!$D27,0),0,IF(NOT(CW31=0),NOT(Index_운영!CX53=0)*CW31*(1+$E31*Index_운영!CX185),$C31*$D31/$C$1*Index_운영!CX53))),0)</f>
        <v>0</v>
      </c>
      <c r="CY31" s="589">
        <f>IFERROR(IF(CY$3=EOMONTH('Rent Roll'!$C27-1,0),$C31*$D31/$C$1,IF(CY$3=EOMONTH('Rent Roll'!$D27,0),0,IF(NOT(CX31=0),NOT(Index_운영!CY53=0)*CX31*(1+$E31*Index_운영!CY185),$C31*$D31/$C$1*Index_운영!CY53))),0)</f>
        <v>0</v>
      </c>
      <c r="CZ31" s="589">
        <f>IFERROR(IF(CZ$3=EOMONTH('Rent Roll'!$C27-1,0),$C31*$D31/$C$1,IF(CZ$3=EOMONTH('Rent Roll'!$D27,0),0,IF(NOT(CY31=0),NOT(Index_운영!CZ53=0)*CY31*(1+$E31*Index_운영!CZ185),$C31*$D31/$C$1*Index_운영!CZ53))),0)</f>
        <v>0</v>
      </c>
      <c r="DA31" s="589">
        <f>IFERROR(IF(DA$3=EOMONTH('Rent Roll'!$C27-1,0),$C31*$D31/$C$1,IF(DA$3=EOMONTH('Rent Roll'!$D27,0),0,IF(NOT(CZ31=0),NOT(Index_운영!DA53=0)*CZ31*(1+$E31*Index_운영!DA185),$C31*$D31/$C$1*Index_운영!DA53))),0)</f>
        <v>0</v>
      </c>
      <c r="DB31" s="589">
        <f>IFERROR(IF(DB$3=EOMONTH('Rent Roll'!$C27-1,0),$C31*$D31/$C$1,IF(DB$3=EOMONTH('Rent Roll'!$D27,0),0,IF(NOT(DA31=0),NOT(Index_운영!DB53=0)*DA31*(1+$E31*Index_운영!DB185),$C31*$D31/$C$1*Index_운영!DB53))),0)</f>
        <v>0</v>
      </c>
      <c r="DC31" s="589">
        <f>IFERROR(IF(DC$3=EOMONTH('Rent Roll'!$C27-1,0),$C31*$D31/$C$1,IF(DC$3=EOMONTH('Rent Roll'!$D27,0),0,IF(NOT(DB31=0),NOT(Index_운영!DC53=0)*DB31*(1+$E31*Index_운영!DC185),$C31*$D31/$C$1*Index_운영!DC53))),0)</f>
        <v>0</v>
      </c>
      <c r="DD31" s="589">
        <f>IFERROR(IF(DD$3=EOMONTH('Rent Roll'!$C27-1,0),$C31*$D31/$C$1,IF(DD$3=EOMONTH('Rent Roll'!$D27,0),0,IF(NOT(DC31=0),NOT(Index_운영!DD53=0)*DC31*(1+$E31*Index_운영!DD185),$C31*$D31/$C$1*Index_운영!DD53))),0)</f>
        <v>0</v>
      </c>
      <c r="DE31" s="589">
        <f>IFERROR(IF(DE$3=EOMONTH('Rent Roll'!$C27-1,0),$C31*$D31/$C$1,IF(DE$3=EOMONTH('Rent Roll'!$D27,0),0,IF(NOT(DD31=0),NOT(Index_운영!DE53=0)*DD31*(1+$E31*Index_운영!DE185),$C31*$D31/$C$1*Index_운영!DE53))),0)</f>
        <v>0</v>
      </c>
      <c r="DF31" s="589">
        <f>IFERROR(IF(DF$3=EOMONTH('Rent Roll'!$C27-1,0),$C31*$D31/$C$1,IF(DF$3=EOMONTH('Rent Roll'!$D27,0),0,IF(NOT(DE31=0),NOT(Index_운영!DF53=0)*DE31*(1+$E31*Index_운영!DF185),$C31*$D31/$C$1*Index_운영!DF53))),0)</f>
        <v>0</v>
      </c>
      <c r="DG31" s="589">
        <f>IFERROR(IF(DG$3=EOMONTH('Rent Roll'!$C27-1,0),$C31*$D31/$C$1,IF(DG$3=EOMONTH('Rent Roll'!$D27,0),0,IF(NOT(DF31=0),NOT(Index_운영!DG53=0)*DF31*(1+$E31*Index_운영!DG185),$C31*$D31/$C$1*Index_운영!DG53))),0)</f>
        <v>0</v>
      </c>
      <c r="DH31" s="589">
        <f>IFERROR(IF(DH$3=EOMONTH('Rent Roll'!$C27-1,0),$C31*$D31/$C$1,IF(DH$3=EOMONTH('Rent Roll'!$D27,0),0,IF(NOT(DG31=0),NOT(Index_운영!DH53=0)*DG31*(1+$E31*Index_운영!DH185),$C31*$D31/$C$1*Index_운영!DH53))),0)</f>
        <v>0</v>
      </c>
      <c r="DI31" s="589">
        <f>IFERROR(IF(DI$3=EOMONTH('Rent Roll'!$C27-1,0),$C31*$D31/$C$1,IF(DI$3=EOMONTH('Rent Roll'!$D27,0),0,IF(NOT(DH31=0),NOT(Index_운영!DI53=0)*DH31*(1+$E31*Index_운영!DI185),$C31*$D31/$C$1*Index_운영!DI53))),0)</f>
        <v>0</v>
      </c>
      <c r="DJ31" s="589">
        <f>IFERROR(IF(DJ$3=EOMONTH('Rent Roll'!$C27-1,0),$C31*$D31/$C$1,IF(DJ$3=EOMONTH('Rent Roll'!$D27,0),0,IF(NOT(DI31=0),NOT(Index_운영!DJ53=0)*DI31*(1+$E31*Index_운영!DJ185),$C31*$D31/$C$1*Index_운영!DJ53))),0)</f>
        <v>0</v>
      </c>
      <c r="DK31" s="589">
        <f>IFERROR(IF(DK$3=EOMONTH('Rent Roll'!$C27-1,0),$C31*$D31/$C$1,IF(DK$3=EOMONTH('Rent Roll'!$D27,0),0,IF(NOT(DJ31=0),NOT(Index_운영!DK53=0)*DJ31*(1+$E31*Index_운영!DK185),$C31*$D31/$C$1*Index_운영!DK53))),0)</f>
        <v>0</v>
      </c>
      <c r="DL31" s="589">
        <f>IFERROR(IF(DL$3=EOMONTH('Rent Roll'!$C27-1,0),$C31*$D31/$C$1,IF(DL$3=EOMONTH('Rent Roll'!$D27,0),0,IF(NOT(DK31=0),NOT(Index_운영!DL53=0)*DK31*(1+$E31*Index_운영!DL185),$C31*$D31/$C$1*Index_운영!DL53))),0)</f>
        <v>0</v>
      </c>
      <c r="DM31" s="589">
        <f>IFERROR(IF(DM$3=EOMONTH('Rent Roll'!$C27-1,0),$C31*$D31/$C$1,IF(DM$3=EOMONTH('Rent Roll'!$D27,0),0,IF(NOT(DL31=0),NOT(Index_운영!DM53=0)*DL31*(1+$E31*Index_운영!DM185),$C31*$D31/$C$1*Index_운영!DM53))),0)</f>
        <v>0</v>
      </c>
      <c r="DN31" s="589">
        <f>IFERROR(IF(DN$3=EOMONTH('Rent Roll'!$C27-1,0),$C31*$D31/$C$1,IF(DN$3=EOMONTH('Rent Roll'!$D27,0),0,IF(NOT(DM31=0),NOT(Index_운영!DN53=0)*DM31*(1+$E31*Index_운영!DN185),$C31*$D31/$C$1*Index_운영!DN53))),0)</f>
        <v>0</v>
      </c>
      <c r="DO31" s="589">
        <f>IFERROR(IF(DO$3=EOMONTH('Rent Roll'!$C27-1,0),$C31*$D31/$C$1,IF(DO$3=EOMONTH('Rent Roll'!$D27,0),0,IF(NOT(DN31=0),NOT(Index_운영!DO53=0)*DN31*(1+$E31*Index_운영!DO185),$C31*$D31/$C$1*Index_운영!DO53))),0)</f>
        <v>0</v>
      </c>
      <c r="DP31" s="589">
        <f>IFERROR(IF(DP$3=EOMONTH('Rent Roll'!$C27-1,0),$C31*$D31/$C$1,IF(DP$3=EOMONTH('Rent Roll'!$D27,0),0,IF(NOT(DO31=0),NOT(Index_운영!DP53=0)*DO31*(1+$E31*Index_운영!DP185),$C31*$D31/$C$1*Index_운영!DP53))),0)</f>
        <v>0</v>
      </c>
      <c r="DQ31" s="589">
        <f>IFERROR(IF(DQ$3=EOMONTH('Rent Roll'!$C27-1,0),$C31*$D31/$C$1,IF(DQ$3=EOMONTH('Rent Roll'!$D27,0),0,IF(NOT(DP31=0),NOT(Index_운영!DQ53=0)*DP31*(1+$E31*Index_운영!DQ185),$C31*$D31/$C$1*Index_운영!DQ53))),0)</f>
        <v>0</v>
      </c>
      <c r="DR31" s="589">
        <f>IFERROR(IF(DR$3=EOMONTH('Rent Roll'!$C27-1,0),$C31*$D31/$C$1,IF(DR$3=EOMONTH('Rent Roll'!$D27,0),0,IF(NOT(DQ31=0),NOT(Index_운영!DR53=0)*DQ31*(1+$E31*Index_운영!DR185),$C31*$D31/$C$1*Index_운영!DR53))),0)</f>
        <v>0</v>
      </c>
      <c r="DS31" s="589">
        <f>IFERROR(IF(DS$3=EOMONTH('Rent Roll'!$C27-1,0),$C31*$D31/$C$1,IF(DS$3=EOMONTH('Rent Roll'!$D27,0),0,IF(NOT(DR31=0),NOT(Index_운영!DS53=0)*DR31*(1+$E31*Index_운영!DS185),$C31*$D31/$C$1*Index_운영!DS53))),0)</f>
        <v>0</v>
      </c>
      <c r="DT31" s="589">
        <f>IFERROR(IF(DT$3=EOMONTH('Rent Roll'!$C27-1,0),$C31*$D31/$C$1,IF(DT$3=EOMONTH('Rent Roll'!$D27,0),0,IF(NOT(DS31=0),NOT(Index_운영!DT53=0)*DS31*(1+$E31*Index_운영!DT185),$C31*$D31/$C$1*Index_운영!DT53))),0)</f>
        <v>0</v>
      </c>
      <c r="DU31" s="589">
        <f>IFERROR(IF(DU$3=EOMONTH('Rent Roll'!$C27-1,0),$C31*$D31/$C$1,IF(DU$3=EOMONTH('Rent Roll'!$D27,0),0,IF(NOT(DT31=0),NOT(Index_운영!DU53=0)*DT31*(1+$E31*Index_운영!DU185),$C31*$D31/$C$1*Index_운영!DU53))),0)</f>
        <v>0</v>
      </c>
      <c r="DV31" s="589">
        <f>IFERROR(IF(DV$3=EOMONTH('Rent Roll'!$C27-1,0),$C31*$D31/$C$1,IF(DV$3=EOMONTH('Rent Roll'!$D27,0),0,IF(NOT(DU31=0),NOT(Index_운영!DV53=0)*DU31*(1+$E31*Index_운영!DV185),$C31*$D31/$C$1*Index_운영!DV53))),0)</f>
        <v>0</v>
      </c>
    </row>
    <row r="32" spans="1:126" s="485" customFormat="1" outlineLevel="1" x14ac:dyDescent="0.4">
      <c r="A32" s="737"/>
      <c r="B32" s="464">
        <f>'Rent Roll'!$B28</f>
        <v>0</v>
      </c>
      <c r="C32" s="1219">
        <f>'Rent Roll'!$K28</f>
        <v>0</v>
      </c>
      <c r="D32" s="1220">
        <f>'Rent Roll'!$M28</f>
        <v>0</v>
      </c>
      <c r="E32" s="1221">
        <f>'Rent Roll'!$N28</f>
        <v>0</v>
      </c>
      <c r="F32" s="588">
        <f>IFERROR(IF(F$3=EOMONTH('Rent Roll'!$C28-1,0),$C32*$D32/$C$1,IF(F$3=EOMONTH('Rent Roll'!$D28,0),0,IF(NOT(E32=0),NOT(Index_운영!F54=0)*E32*(1+$E32*Index_운영!F186),$C32*$D32/$C$1*Index_운영!F54))),0)</f>
        <v>0</v>
      </c>
      <c r="G32" s="589">
        <f>IFERROR(IF(G$3=EOMONTH('Rent Roll'!$C28-1,0),$C32*$D32/$C$1,IF(G$3=EOMONTH('Rent Roll'!$D28,0),0,IF(NOT(F32=0),NOT(Index_운영!G54=0)*F32*(1+$E32*Index_운영!G186),$C32*$D32/$C$1*Index_운영!G54))),0)</f>
        <v>0</v>
      </c>
      <c r="H32" s="589">
        <f>IFERROR(IF(H$3=EOMONTH('Rent Roll'!$C28-1,0),$C32*$D32/$C$1,IF(H$3=EOMONTH('Rent Roll'!$D28,0),0,IF(NOT(G32=0),NOT(Index_운영!H54=0)*G32*(1+$E32*Index_운영!H186),$C32*$D32/$C$1*Index_운영!H54))),0)</f>
        <v>0</v>
      </c>
      <c r="I32" s="589">
        <f>IFERROR(IF(I$3=EOMONTH('Rent Roll'!$C28-1,0),$C32*$D32/$C$1,IF(I$3=EOMONTH('Rent Roll'!$D28,0),0,IF(NOT(H32=0),NOT(Index_운영!I54=0)*H32*(1+$E32*Index_운영!I186),$C32*$D32/$C$1*Index_운영!I54))),0)</f>
        <v>0</v>
      </c>
      <c r="J32" s="589">
        <f>IFERROR(IF(J$3=EOMONTH('Rent Roll'!$C28-1,0),$C32*$D32/$C$1,IF(J$3=EOMONTH('Rent Roll'!$D28,0),0,IF(NOT(I32=0),NOT(Index_운영!J54=0)*I32*(1+$E32*Index_운영!J186),$C32*$D32/$C$1*Index_운영!J54))),0)</f>
        <v>0</v>
      </c>
      <c r="K32" s="589">
        <f>IFERROR(IF(K$3=EOMONTH('Rent Roll'!$C28-1,0),$C32*$D32/$C$1,IF(K$3=EOMONTH('Rent Roll'!$D28,0),0,IF(NOT(J32=0),NOT(Index_운영!K54=0)*J32*(1+$E32*Index_운영!K186),$C32*$D32/$C$1*Index_운영!K54))),0)</f>
        <v>0</v>
      </c>
      <c r="L32" s="589">
        <f>IFERROR(IF(L$3=EOMONTH('Rent Roll'!$C28-1,0),$C32*$D32/$C$1,IF(L$3=EOMONTH('Rent Roll'!$D28,0),0,IF(NOT(K32=0),NOT(Index_운영!L54=0)*K32*(1+$E32*Index_운영!L186),$C32*$D32/$C$1*Index_운영!L54))),0)</f>
        <v>0</v>
      </c>
      <c r="M32" s="589">
        <f>IFERROR(IF(M$3=EOMONTH('Rent Roll'!$C28-1,0),$C32*$D32/$C$1,IF(M$3=EOMONTH('Rent Roll'!$D28,0),0,IF(NOT(L32=0),NOT(Index_운영!M54=0)*L32*(1+$E32*Index_운영!M186),$C32*$D32/$C$1*Index_운영!M54))),0)</f>
        <v>0</v>
      </c>
      <c r="N32" s="589">
        <f>IFERROR(IF(N$3=EOMONTH('Rent Roll'!$C28-1,0),$C32*$D32/$C$1,IF(N$3=EOMONTH('Rent Roll'!$D28,0),0,IF(NOT(M32=0),NOT(Index_운영!N54=0)*M32*(1+$E32*Index_운영!N186),$C32*$D32/$C$1*Index_운영!N54))),0)</f>
        <v>0</v>
      </c>
      <c r="O32" s="589">
        <f>IFERROR(IF(O$3=EOMONTH('Rent Roll'!$C28-1,0),$C32*$D32/$C$1,IF(O$3=EOMONTH('Rent Roll'!$D28,0),0,IF(NOT(N32=0),NOT(Index_운영!O54=0)*N32*(1+$E32*Index_운영!O186),$C32*$D32/$C$1*Index_운영!O54))),0)</f>
        <v>0</v>
      </c>
      <c r="P32" s="589">
        <f>IFERROR(IF(P$3=EOMONTH('Rent Roll'!$C28-1,0),$C32*$D32/$C$1,IF(P$3=EOMONTH('Rent Roll'!$D28,0),0,IF(NOT(O32=0),NOT(Index_운영!P54=0)*O32*(1+$E32*Index_운영!P186),$C32*$D32/$C$1*Index_운영!P54))),0)</f>
        <v>0</v>
      </c>
      <c r="Q32" s="589">
        <f>IFERROR(IF(Q$3=EOMONTH('Rent Roll'!$C28-1,0),$C32*$D32/$C$1,IF(Q$3=EOMONTH('Rent Roll'!$D28,0),0,IF(NOT(P32=0),NOT(Index_운영!Q54=0)*P32*(1+$E32*Index_운영!Q186),$C32*$D32/$C$1*Index_운영!Q54))),0)</f>
        <v>0</v>
      </c>
      <c r="R32" s="589">
        <f>IFERROR(IF(R$3=EOMONTH('Rent Roll'!$C28-1,0),$C32*$D32/$C$1,IF(R$3=EOMONTH('Rent Roll'!$D28,0),0,IF(NOT(Q32=0),NOT(Index_운영!R54=0)*Q32*(1+$E32*Index_운영!R186),$C32*$D32/$C$1*Index_운영!R54))),0)</f>
        <v>0</v>
      </c>
      <c r="S32" s="589">
        <f>IFERROR(IF(S$3=EOMONTH('Rent Roll'!$C28-1,0),$C32*$D32/$C$1,IF(S$3=EOMONTH('Rent Roll'!$D28,0),0,IF(NOT(R32=0),NOT(Index_운영!S54=0)*R32*(1+$E32*Index_운영!S186),$C32*$D32/$C$1*Index_운영!S54))),0)</f>
        <v>0</v>
      </c>
      <c r="T32" s="589">
        <f>IFERROR(IF(T$3=EOMONTH('Rent Roll'!$C28-1,0),$C32*$D32/$C$1,IF(T$3=EOMONTH('Rent Roll'!$D28,0),0,IF(NOT(S32=0),NOT(Index_운영!T54=0)*S32*(1+$E32*Index_운영!T186),$C32*$D32/$C$1*Index_운영!T54))),0)</f>
        <v>0</v>
      </c>
      <c r="U32" s="589">
        <f>IFERROR(IF(U$3=EOMONTH('Rent Roll'!$C28-1,0),$C32*$D32/$C$1,IF(U$3=EOMONTH('Rent Roll'!$D28,0),0,IF(NOT(T32=0),NOT(Index_운영!U54=0)*T32*(1+$E32*Index_운영!U186),$C32*$D32/$C$1*Index_운영!U54))),0)</f>
        <v>0</v>
      </c>
      <c r="V32" s="589">
        <f>IFERROR(IF(V$3=EOMONTH('Rent Roll'!$C28-1,0),$C32*$D32/$C$1,IF(V$3=EOMONTH('Rent Roll'!$D28,0),0,IF(NOT(U32=0),NOT(Index_운영!V54=0)*U32*(1+$E32*Index_운영!V186),$C32*$D32/$C$1*Index_운영!V54))),0)</f>
        <v>0</v>
      </c>
      <c r="W32" s="589">
        <f>IFERROR(IF(W$3=EOMONTH('Rent Roll'!$C28-1,0),$C32*$D32/$C$1,IF(W$3=EOMONTH('Rent Roll'!$D28,0),0,IF(NOT(V32=0),NOT(Index_운영!W54=0)*V32*(1+$E32*Index_운영!W186),$C32*$D32/$C$1*Index_운영!W54))),0)</f>
        <v>0</v>
      </c>
      <c r="X32" s="589">
        <f>IFERROR(IF(X$3=EOMONTH('Rent Roll'!$C28-1,0),$C32*$D32/$C$1,IF(X$3=EOMONTH('Rent Roll'!$D28,0),0,IF(NOT(W32=0),NOT(Index_운영!X54=0)*W32*(1+$E32*Index_운영!X186),$C32*$D32/$C$1*Index_운영!X54))),0)</f>
        <v>0</v>
      </c>
      <c r="Y32" s="589">
        <f>IFERROR(IF(Y$3=EOMONTH('Rent Roll'!$C28-1,0),$C32*$D32/$C$1,IF(Y$3=EOMONTH('Rent Roll'!$D28,0),0,IF(NOT(X32=0),NOT(Index_운영!Y54=0)*X32*(1+$E32*Index_운영!Y186),$C32*$D32/$C$1*Index_운영!Y54))),0)</f>
        <v>0</v>
      </c>
      <c r="Z32" s="589">
        <f>IFERROR(IF(Z$3=EOMONTH('Rent Roll'!$C28-1,0),$C32*$D32/$C$1,IF(Z$3=EOMONTH('Rent Roll'!$D28,0),0,IF(NOT(Y32=0),NOT(Index_운영!Z54=0)*Y32*(1+$E32*Index_운영!Z186),$C32*$D32/$C$1*Index_운영!Z54))),0)</f>
        <v>0</v>
      </c>
      <c r="AA32" s="589">
        <f>IFERROR(IF(AA$3=EOMONTH('Rent Roll'!$C28-1,0),$C32*$D32/$C$1,IF(AA$3=EOMONTH('Rent Roll'!$D28,0),0,IF(NOT(Z32=0),NOT(Index_운영!AA54=0)*Z32*(1+$E32*Index_운영!AA186),$C32*$D32/$C$1*Index_운영!AA54))),0)</f>
        <v>0</v>
      </c>
      <c r="AB32" s="589">
        <f>IFERROR(IF(AB$3=EOMONTH('Rent Roll'!$C28-1,0),$C32*$D32/$C$1,IF(AB$3=EOMONTH('Rent Roll'!$D28,0),0,IF(NOT(AA32=0),NOT(Index_운영!AB54=0)*AA32*(1+$E32*Index_운영!AB186),$C32*$D32/$C$1*Index_운영!AB54))),0)</f>
        <v>0</v>
      </c>
      <c r="AC32" s="589">
        <f>IFERROR(IF(AC$3=EOMONTH('Rent Roll'!$C28-1,0),$C32*$D32/$C$1,IF(AC$3=EOMONTH('Rent Roll'!$D28,0),0,IF(NOT(AB32=0),NOT(Index_운영!AC54=0)*AB32*(1+$E32*Index_운영!AC186),$C32*$D32/$C$1*Index_운영!AC54))),0)</f>
        <v>0</v>
      </c>
      <c r="AD32" s="589">
        <f>IFERROR(IF(AD$3=EOMONTH('Rent Roll'!$C28-1,0),$C32*$D32/$C$1,IF(AD$3=EOMONTH('Rent Roll'!$D28,0),0,IF(NOT(AC32=0),NOT(Index_운영!AD54=0)*AC32*(1+$E32*Index_운영!AD186),$C32*$D32/$C$1*Index_운영!AD54))),0)</f>
        <v>0</v>
      </c>
      <c r="AE32" s="589">
        <f>IFERROR(IF(AE$3=EOMONTH('Rent Roll'!$C28-1,0),$C32*$D32/$C$1,IF(AE$3=EOMONTH('Rent Roll'!$D28,0),0,IF(NOT(AD32=0),NOT(Index_운영!AE54=0)*AD32*(1+$E32*Index_운영!AE186),$C32*$D32/$C$1*Index_운영!AE54))),0)</f>
        <v>0</v>
      </c>
      <c r="AF32" s="589">
        <f>IFERROR(IF(AF$3=EOMONTH('Rent Roll'!$C28-1,0),$C32*$D32/$C$1,IF(AF$3=EOMONTH('Rent Roll'!$D28,0),0,IF(NOT(AE32=0),NOT(Index_운영!AF54=0)*AE32*(1+$E32*Index_운영!AF186),$C32*$D32/$C$1*Index_운영!AF54))),0)</f>
        <v>0</v>
      </c>
      <c r="AG32" s="589">
        <f>IFERROR(IF(AG$3=EOMONTH('Rent Roll'!$C28-1,0),$C32*$D32/$C$1,IF(AG$3=EOMONTH('Rent Roll'!$D28,0),0,IF(NOT(AF32=0),NOT(Index_운영!AG54=0)*AF32*(1+$E32*Index_운영!AG186),$C32*$D32/$C$1*Index_운영!AG54))),0)</f>
        <v>0</v>
      </c>
      <c r="AH32" s="589">
        <f>IFERROR(IF(AH$3=EOMONTH('Rent Roll'!$C28-1,0),$C32*$D32/$C$1,IF(AH$3=EOMONTH('Rent Roll'!$D28,0),0,IF(NOT(AG32=0),NOT(Index_운영!AH54=0)*AG32*(1+$E32*Index_운영!AH186),$C32*$D32/$C$1*Index_운영!AH54))),0)</f>
        <v>0</v>
      </c>
      <c r="AI32" s="589">
        <f>IFERROR(IF(AI$3=EOMONTH('Rent Roll'!$C28-1,0),$C32*$D32/$C$1,IF(AI$3=EOMONTH('Rent Roll'!$D28,0),0,IF(NOT(AH32=0),NOT(Index_운영!AI54=0)*AH32*(1+$E32*Index_운영!AI186),$C32*$D32/$C$1*Index_운영!AI54))),0)</f>
        <v>0</v>
      </c>
      <c r="AJ32" s="589">
        <f>IFERROR(IF(AJ$3=EOMONTH('Rent Roll'!$C28-1,0),$C32*$D32/$C$1,IF(AJ$3=EOMONTH('Rent Roll'!$D28,0),0,IF(NOT(AI32=0),NOT(Index_운영!AJ54=0)*AI32*(1+$E32*Index_운영!AJ186),$C32*$D32/$C$1*Index_운영!AJ54))),0)</f>
        <v>0</v>
      </c>
      <c r="AK32" s="589">
        <f>IFERROR(IF(AK$3=EOMONTH('Rent Roll'!$C28-1,0),$C32*$D32/$C$1,IF(AK$3=EOMONTH('Rent Roll'!$D28,0),0,IF(NOT(AJ32=0),NOT(Index_운영!AK54=0)*AJ32*(1+$E32*Index_운영!AK186),$C32*$D32/$C$1*Index_운영!AK54))),0)</f>
        <v>0</v>
      </c>
      <c r="AL32" s="589">
        <f>IFERROR(IF(AL$3=EOMONTH('Rent Roll'!$C28-1,0),$C32*$D32/$C$1,IF(AL$3=EOMONTH('Rent Roll'!$D28,0),0,IF(NOT(AK32=0),NOT(Index_운영!AL54=0)*AK32*(1+$E32*Index_운영!AL186),$C32*$D32/$C$1*Index_운영!AL54))),0)</f>
        <v>0</v>
      </c>
      <c r="AM32" s="589">
        <f>IFERROR(IF(AM$3=EOMONTH('Rent Roll'!$C28-1,0),$C32*$D32/$C$1,IF(AM$3=EOMONTH('Rent Roll'!$D28,0),0,IF(NOT(AL32=0),NOT(Index_운영!AM54=0)*AL32*(1+$E32*Index_운영!AM186),$C32*$D32/$C$1*Index_운영!AM54))),0)</f>
        <v>0</v>
      </c>
      <c r="AN32" s="589">
        <f>IFERROR(IF(AN$3=EOMONTH('Rent Roll'!$C28-1,0),$C32*$D32/$C$1,IF(AN$3=EOMONTH('Rent Roll'!$D28,0),0,IF(NOT(AM32=0),NOT(Index_운영!AN54=0)*AM32*(1+$E32*Index_운영!AN186),$C32*$D32/$C$1*Index_운영!AN54))),0)</f>
        <v>0</v>
      </c>
      <c r="AO32" s="589">
        <f>IFERROR(IF(AO$3=EOMONTH('Rent Roll'!$C28-1,0),$C32*$D32/$C$1,IF(AO$3=EOMONTH('Rent Roll'!$D28,0),0,IF(NOT(AN32=0),NOT(Index_운영!AO54=0)*AN32*(1+$E32*Index_운영!AO186),$C32*$D32/$C$1*Index_운영!AO54))),0)</f>
        <v>0</v>
      </c>
      <c r="AP32" s="589">
        <f>IFERROR(IF(AP$3=EOMONTH('Rent Roll'!$C28-1,0),$C32*$D32/$C$1,IF(AP$3=EOMONTH('Rent Roll'!$D28,0),0,IF(NOT(AO32=0),NOT(Index_운영!AP54=0)*AO32*(1+$E32*Index_운영!AP186),$C32*$D32/$C$1*Index_운영!AP54))),0)</f>
        <v>0</v>
      </c>
      <c r="AQ32" s="589">
        <f>IFERROR(IF(AQ$3=EOMONTH('Rent Roll'!$C28-1,0),$C32*$D32/$C$1,IF(AQ$3=EOMONTH('Rent Roll'!$D28,0),0,IF(NOT(AP32=0),NOT(Index_운영!AQ54=0)*AP32*(1+$E32*Index_운영!AQ186),$C32*$D32/$C$1*Index_운영!AQ54))),0)</f>
        <v>0</v>
      </c>
      <c r="AR32" s="589">
        <f>IFERROR(IF(AR$3=EOMONTH('Rent Roll'!$C28-1,0),$C32*$D32/$C$1,IF(AR$3=EOMONTH('Rent Roll'!$D28,0),0,IF(NOT(AQ32=0),NOT(Index_운영!AR54=0)*AQ32*(1+$E32*Index_운영!AR186),$C32*$D32/$C$1*Index_운영!AR54))),0)</f>
        <v>0</v>
      </c>
      <c r="AS32" s="589">
        <f>IFERROR(IF(AS$3=EOMONTH('Rent Roll'!$C28-1,0),$C32*$D32/$C$1,IF(AS$3=EOMONTH('Rent Roll'!$D28,0),0,IF(NOT(AR32=0),NOT(Index_운영!AS54=0)*AR32*(1+$E32*Index_운영!AS186),$C32*$D32/$C$1*Index_운영!AS54))),0)</f>
        <v>0</v>
      </c>
      <c r="AT32" s="589">
        <f>IFERROR(IF(AT$3=EOMONTH('Rent Roll'!$C28-1,0),$C32*$D32/$C$1,IF(AT$3=EOMONTH('Rent Roll'!$D28,0),0,IF(NOT(AS32=0),NOT(Index_운영!AT54=0)*AS32*(1+$E32*Index_운영!AT186),$C32*$D32/$C$1*Index_운영!AT54))),0)</f>
        <v>0</v>
      </c>
      <c r="AU32" s="589">
        <f>IFERROR(IF(AU$3=EOMONTH('Rent Roll'!$C28-1,0),$C32*$D32/$C$1,IF(AU$3=EOMONTH('Rent Roll'!$D28,0),0,IF(NOT(AT32=0),NOT(Index_운영!AU54=0)*AT32*(1+$E32*Index_운영!AU186),$C32*$D32/$C$1*Index_운영!AU54))),0)</f>
        <v>0</v>
      </c>
      <c r="AV32" s="589">
        <f>IFERROR(IF(AV$3=EOMONTH('Rent Roll'!$C28-1,0),$C32*$D32/$C$1,IF(AV$3=EOMONTH('Rent Roll'!$D28,0),0,IF(NOT(AU32=0),NOT(Index_운영!AV54=0)*AU32*(1+$E32*Index_운영!AV186),$C32*$D32/$C$1*Index_운영!AV54))),0)</f>
        <v>0</v>
      </c>
      <c r="AW32" s="589">
        <f>IFERROR(IF(AW$3=EOMONTH('Rent Roll'!$C28-1,0),$C32*$D32/$C$1,IF(AW$3=EOMONTH('Rent Roll'!$D28,0),0,IF(NOT(AV32=0),NOT(Index_운영!AW54=0)*AV32*(1+$E32*Index_운영!AW186),$C32*$D32/$C$1*Index_운영!AW54))),0)</f>
        <v>0</v>
      </c>
      <c r="AX32" s="589">
        <f>IFERROR(IF(AX$3=EOMONTH('Rent Roll'!$C28-1,0),$C32*$D32/$C$1,IF(AX$3=EOMONTH('Rent Roll'!$D28,0),0,IF(NOT(AW32=0),NOT(Index_운영!AX54=0)*AW32*(1+$E32*Index_운영!AX186),$C32*$D32/$C$1*Index_운영!AX54))),0)</f>
        <v>0</v>
      </c>
      <c r="AY32" s="589">
        <f>IFERROR(IF(AY$3=EOMONTH('Rent Roll'!$C28-1,0),$C32*$D32/$C$1,IF(AY$3=EOMONTH('Rent Roll'!$D28,0),0,IF(NOT(AX32=0),NOT(Index_운영!AY54=0)*AX32*(1+$E32*Index_운영!AY186),$C32*$D32/$C$1*Index_운영!AY54))),0)</f>
        <v>0</v>
      </c>
      <c r="AZ32" s="589">
        <f>IFERROR(IF(AZ$3=EOMONTH('Rent Roll'!$C28-1,0),$C32*$D32/$C$1,IF(AZ$3=EOMONTH('Rent Roll'!$D28,0),0,IF(NOT(AY32=0),NOT(Index_운영!AZ54=0)*AY32*(1+$E32*Index_운영!AZ186),$C32*$D32/$C$1*Index_운영!AZ54))),0)</f>
        <v>0</v>
      </c>
      <c r="BA32" s="589">
        <f>IFERROR(IF(BA$3=EOMONTH('Rent Roll'!$C28-1,0),$C32*$D32/$C$1,IF(BA$3=EOMONTH('Rent Roll'!$D28,0),0,IF(NOT(AZ32=0),NOT(Index_운영!BA54=0)*AZ32*(1+$E32*Index_운영!BA186),$C32*$D32/$C$1*Index_운영!BA54))),0)</f>
        <v>0</v>
      </c>
      <c r="BB32" s="589">
        <f>IFERROR(IF(BB$3=EOMONTH('Rent Roll'!$C28-1,0),$C32*$D32/$C$1,IF(BB$3=EOMONTH('Rent Roll'!$D28,0),0,IF(NOT(BA32=0),NOT(Index_운영!BB54=0)*BA32*(1+$E32*Index_운영!BB186),$C32*$D32/$C$1*Index_운영!BB54))),0)</f>
        <v>0</v>
      </c>
      <c r="BC32" s="589">
        <f>IFERROR(IF(BC$3=EOMONTH('Rent Roll'!$C28-1,0),$C32*$D32/$C$1,IF(BC$3=EOMONTH('Rent Roll'!$D28,0),0,IF(NOT(BB32=0),NOT(Index_운영!BC54=0)*BB32*(1+$E32*Index_운영!BC186),$C32*$D32/$C$1*Index_운영!BC54))),0)</f>
        <v>0</v>
      </c>
      <c r="BD32" s="589">
        <f>IFERROR(IF(BD$3=EOMONTH('Rent Roll'!$C28-1,0),$C32*$D32/$C$1,IF(BD$3=EOMONTH('Rent Roll'!$D28,0),0,IF(NOT(BC32=0),NOT(Index_운영!BD54=0)*BC32*(1+$E32*Index_운영!BD186),$C32*$D32/$C$1*Index_운영!BD54))),0)</f>
        <v>0</v>
      </c>
      <c r="BE32" s="589">
        <f>IFERROR(IF(BE$3=EOMONTH('Rent Roll'!$C28-1,0),$C32*$D32/$C$1,IF(BE$3=EOMONTH('Rent Roll'!$D28,0),0,IF(NOT(BD32=0),NOT(Index_운영!BE54=0)*BD32*(1+$E32*Index_운영!BE186),$C32*$D32/$C$1*Index_운영!BE54))),0)</f>
        <v>0</v>
      </c>
      <c r="BF32" s="589">
        <f>IFERROR(IF(BF$3=EOMONTH('Rent Roll'!$C28-1,0),$C32*$D32/$C$1,IF(BF$3=EOMONTH('Rent Roll'!$D28,0),0,IF(NOT(BE32=0),NOT(Index_운영!BF54=0)*BE32*(1+$E32*Index_운영!BF186),$C32*$D32/$C$1*Index_운영!BF54))),0)</f>
        <v>0</v>
      </c>
      <c r="BG32" s="589">
        <f>IFERROR(IF(BG$3=EOMONTH('Rent Roll'!$C28-1,0),$C32*$D32/$C$1,IF(BG$3=EOMONTH('Rent Roll'!$D28,0),0,IF(NOT(BF32=0),NOT(Index_운영!BG54=0)*BF32*(1+$E32*Index_운영!BG186),$C32*$D32/$C$1*Index_운영!BG54))),0)</f>
        <v>0</v>
      </c>
      <c r="BH32" s="589">
        <f>IFERROR(IF(BH$3=EOMONTH('Rent Roll'!$C28-1,0),$C32*$D32/$C$1,IF(BH$3=EOMONTH('Rent Roll'!$D28,0),0,IF(NOT(BG32=0),NOT(Index_운영!BH54=0)*BG32*(1+$E32*Index_운영!BH186),$C32*$D32/$C$1*Index_운영!BH54))),0)</f>
        <v>0</v>
      </c>
      <c r="BI32" s="589">
        <f>IFERROR(IF(BI$3=EOMONTH('Rent Roll'!$C28-1,0),$C32*$D32/$C$1,IF(BI$3=EOMONTH('Rent Roll'!$D28,0),0,IF(NOT(BH32=0),NOT(Index_운영!BI54=0)*BH32*(1+$E32*Index_운영!BI186),$C32*$D32/$C$1*Index_운영!BI54))),0)</f>
        <v>0</v>
      </c>
      <c r="BJ32" s="589">
        <f>IFERROR(IF(BJ$3=EOMONTH('Rent Roll'!$C28-1,0),$C32*$D32/$C$1,IF(BJ$3=EOMONTH('Rent Roll'!$D28,0),0,IF(NOT(BI32=0),NOT(Index_운영!BJ54=0)*BI32*(1+$E32*Index_운영!BJ186),$C32*$D32/$C$1*Index_운영!BJ54))),0)</f>
        <v>0</v>
      </c>
      <c r="BK32" s="589">
        <f>IFERROR(IF(BK$3=EOMONTH('Rent Roll'!$C28-1,0),$C32*$D32/$C$1,IF(BK$3=EOMONTH('Rent Roll'!$D28,0),0,IF(NOT(BJ32=0),NOT(Index_운영!BK54=0)*BJ32*(1+$E32*Index_운영!BK186),$C32*$D32/$C$1*Index_운영!BK54))),0)</f>
        <v>0</v>
      </c>
      <c r="BL32" s="589">
        <f>IFERROR(IF(BL$3=EOMONTH('Rent Roll'!$C28-1,0),$C32*$D32/$C$1,IF(BL$3=EOMONTH('Rent Roll'!$D28,0),0,IF(NOT(BK32=0),NOT(Index_운영!BL54=0)*BK32*(1+$E32*Index_운영!BL186),$C32*$D32/$C$1*Index_운영!BL54))),0)</f>
        <v>0</v>
      </c>
      <c r="BM32" s="589">
        <f>IFERROR(IF(BM$3=EOMONTH('Rent Roll'!$C28-1,0),$C32*$D32/$C$1,IF(BM$3=EOMONTH('Rent Roll'!$D28,0),0,IF(NOT(BL32=0),NOT(Index_운영!BM54=0)*BL32*(1+$E32*Index_운영!BM186),$C32*$D32/$C$1*Index_운영!BM54))),0)</f>
        <v>0</v>
      </c>
      <c r="BN32" s="589">
        <f>IFERROR(IF(BN$3=EOMONTH('Rent Roll'!$C28-1,0),$C32*$D32/$C$1,IF(BN$3=EOMONTH('Rent Roll'!$D28,0),0,IF(NOT(BM32=0),NOT(Index_운영!BN54=0)*BM32*(1+$E32*Index_운영!BN186),$C32*$D32/$C$1*Index_운영!BN54))),0)</f>
        <v>0</v>
      </c>
      <c r="BO32" s="589">
        <f>IFERROR(IF(BO$3=EOMONTH('Rent Roll'!$C28-1,0),$C32*$D32/$C$1,IF(BO$3=EOMONTH('Rent Roll'!$D28,0),0,IF(NOT(BN32=0),NOT(Index_운영!BO54=0)*BN32*(1+$E32*Index_운영!BO186),$C32*$D32/$C$1*Index_운영!BO54))),0)</f>
        <v>0</v>
      </c>
      <c r="BP32" s="589">
        <f>IFERROR(IF(BP$3=EOMONTH('Rent Roll'!$C28-1,0),$C32*$D32/$C$1,IF(BP$3=EOMONTH('Rent Roll'!$D28,0),0,IF(NOT(BO32=0),NOT(Index_운영!BP54=0)*BO32*(1+$E32*Index_운영!BP186),$C32*$D32/$C$1*Index_운영!BP54))),0)</f>
        <v>0</v>
      </c>
      <c r="BQ32" s="589">
        <f>IFERROR(IF(BQ$3=EOMONTH('Rent Roll'!$C28-1,0),$C32*$D32/$C$1,IF(BQ$3=EOMONTH('Rent Roll'!$D28,0),0,IF(NOT(BP32=0),NOT(Index_운영!BQ54=0)*BP32*(1+$E32*Index_운영!BQ186),$C32*$D32/$C$1*Index_운영!BQ54))),0)</f>
        <v>0</v>
      </c>
      <c r="BR32" s="589">
        <f>IFERROR(IF(BR$3=EOMONTH('Rent Roll'!$C28-1,0),$C32*$D32/$C$1,IF(BR$3=EOMONTH('Rent Roll'!$D28,0),0,IF(NOT(BQ32=0),NOT(Index_운영!BR54=0)*BQ32*(1+$E32*Index_운영!BR186),$C32*$D32/$C$1*Index_운영!BR54))),0)</f>
        <v>0</v>
      </c>
      <c r="BS32" s="589">
        <f>IFERROR(IF(BS$3=EOMONTH('Rent Roll'!$C28-1,0),$C32*$D32/$C$1,IF(BS$3=EOMONTH('Rent Roll'!$D28,0),0,IF(NOT(BR32=0),NOT(Index_운영!BS54=0)*BR32*(1+$E32*Index_운영!BS186),$C32*$D32/$C$1*Index_운영!BS54))),0)</f>
        <v>0</v>
      </c>
      <c r="BT32" s="589">
        <f>IFERROR(IF(BT$3=EOMONTH('Rent Roll'!$C28-1,0),$C32*$D32/$C$1,IF(BT$3=EOMONTH('Rent Roll'!$D28,0),0,IF(NOT(BS32=0),NOT(Index_운영!BT54=0)*BS32*(1+$E32*Index_운영!BT186),$C32*$D32/$C$1*Index_운영!BT54))),0)</f>
        <v>0</v>
      </c>
      <c r="BU32" s="589">
        <f>IFERROR(IF(BU$3=EOMONTH('Rent Roll'!$C28-1,0),$C32*$D32/$C$1,IF(BU$3=EOMONTH('Rent Roll'!$D28,0),0,IF(NOT(BT32=0),NOT(Index_운영!BU54=0)*BT32*(1+$E32*Index_운영!BU186),$C32*$D32/$C$1*Index_운영!BU54))),0)</f>
        <v>0</v>
      </c>
      <c r="BV32" s="589">
        <f>IFERROR(IF(BV$3=EOMONTH('Rent Roll'!$C28-1,0),$C32*$D32/$C$1,IF(BV$3=EOMONTH('Rent Roll'!$D28,0),0,IF(NOT(BU32=0),NOT(Index_운영!BV54=0)*BU32*(1+$E32*Index_운영!BV186),$C32*$D32/$C$1*Index_운영!BV54))),0)</f>
        <v>0</v>
      </c>
      <c r="BW32" s="589">
        <f>IFERROR(IF(BW$3=EOMONTH('Rent Roll'!$C28-1,0),$C32*$D32/$C$1,IF(BW$3=EOMONTH('Rent Roll'!$D28,0),0,IF(NOT(BV32=0),NOT(Index_운영!BW54=0)*BV32*(1+$E32*Index_운영!BW186),$C32*$D32/$C$1*Index_운영!BW54))),0)</f>
        <v>0</v>
      </c>
      <c r="BX32" s="589">
        <f>IFERROR(IF(BX$3=EOMONTH('Rent Roll'!$C28-1,0),$C32*$D32/$C$1,IF(BX$3=EOMONTH('Rent Roll'!$D28,0),0,IF(NOT(BW32=0),NOT(Index_운영!BX54=0)*BW32*(1+$E32*Index_운영!BX186),$C32*$D32/$C$1*Index_운영!BX54))),0)</f>
        <v>0</v>
      </c>
      <c r="BY32" s="589">
        <f>IFERROR(IF(BY$3=EOMONTH('Rent Roll'!$C28-1,0),$C32*$D32/$C$1,IF(BY$3=EOMONTH('Rent Roll'!$D28,0),0,IF(NOT(BX32=0),NOT(Index_운영!BY54=0)*BX32*(1+$E32*Index_운영!BY186),$C32*$D32/$C$1*Index_운영!BY54))),0)</f>
        <v>0</v>
      </c>
      <c r="BZ32" s="589">
        <f>IFERROR(IF(BZ$3=EOMONTH('Rent Roll'!$C28-1,0),$C32*$D32/$C$1,IF(BZ$3=EOMONTH('Rent Roll'!$D28,0),0,IF(NOT(BY32=0),NOT(Index_운영!BZ54=0)*BY32*(1+$E32*Index_운영!BZ186),$C32*$D32/$C$1*Index_운영!BZ54))),0)</f>
        <v>0</v>
      </c>
      <c r="CA32" s="589">
        <f>IFERROR(IF(CA$3=EOMONTH('Rent Roll'!$C28-1,0),$C32*$D32/$C$1,IF(CA$3=EOMONTH('Rent Roll'!$D28,0),0,IF(NOT(BZ32=0),NOT(Index_운영!CA54=0)*BZ32*(1+$E32*Index_운영!CA186),$C32*$D32/$C$1*Index_운영!CA54))),0)</f>
        <v>0</v>
      </c>
      <c r="CB32" s="589">
        <f>IFERROR(IF(CB$3=EOMONTH('Rent Roll'!$C28-1,0),$C32*$D32/$C$1,IF(CB$3=EOMONTH('Rent Roll'!$D28,0),0,IF(NOT(CA32=0),NOT(Index_운영!CB54=0)*CA32*(1+$E32*Index_운영!CB186),$C32*$D32/$C$1*Index_운영!CB54))),0)</f>
        <v>0</v>
      </c>
      <c r="CC32" s="589">
        <f>IFERROR(IF(CC$3=EOMONTH('Rent Roll'!$C28-1,0),$C32*$D32/$C$1,IF(CC$3=EOMONTH('Rent Roll'!$D28,0),0,IF(NOT(CB32=0),NOT(Index_운영!CC54=0)*CB32*(1+$E32*Index_운영!CC186),$C32*$D32/$C$1*Index_운영!CC54))),0)</f>
        <v>0</v>
      </c>
      <c r="CD32" s="589">
        <f>IFERROR(IF(CD$3=EOMONTH('Rent Roll'!$C28-1,0),$C32*$D32/$C$1,IF(CD$3=EOMONTH('Rent Roll'!$D28,0),0,IF(NOT(CC32=0),NOT(Index_운영!CD54=0)*CC32*(1+$E32*Index_운영!CD186),$C32*$D32/$C$1*Index_운영!CD54))),0)</f>
        <v>0</v>
      </c>
      <c r="CE32" s="589">
        <f>IFERROR(IF(CE$3=EOMONTH('Rent Roll'!$C28-1,0),$C32*$D32/$C$1,IF(CE$3=EOMONTH('Rent Roll'!$D28,0),0,IF(NOT(CD32=0),NOT(Index_운영!CE54=0)*CD32*(1+$E32*Index_운영!CE186),$C32*$D32/$C$1*Index_운영!CE54))),0)</f>
        <v>0</v>
      </c>
      <c r="CF32" s="589">
        <f>IFERROR(IF(CF$3=EOMONTH('Rent Roll'!$C28-1,0),$C32*$D32/$C$1,IF(CF$3=EOMONTH('Rent Roll'!$D28,0),0,IF(NOT(CE32=0),NOT(Index_운영!CF54=0)*CE32*(1+$E32*Index_운영!CF186),$C32*$D32/$C$1*Index_운영!CF54))),0)</f>
        <v>0</v>
      </c>
      <c r="CG32" s="589">
        <f>IFERROR(IF(CG$3=EOMONTH('Rent Roll'!$C28-1,0),$C32*$D32/$C$1,IF(CG$3=EOMONTH('Rent Roll'!$D28,0),0,IF(NOT(CF32=0),NOT(Index_운영!CG54=0)*CF32*(1+$E32*Index_운영!CG186),$C32*$D32/$C$1*Index_운영!CG54))),0)</f>
        <v>0</v>
      </c>
      <c r="CH32" s="589">
        <f>IFERROR(IF(CH$3=EOMONTH('Rent Roll'!$C28-1,0),$C32*$D32/$C$1,IF(CH$3=EOMONTH('Rent Roll'!$D28,0),0,IF(NOT(CG32=0),NOT(Index_운영!CH54=0)*CG32*(1+$E32*Index_운영!CH186),$C32*$D32/$C$1*Index_운영!CH54))),0)</f>
        <v>0</v>
      </c>
      <c r="CI32" s="589">
        <f>IFERROR(IF(CI$3=EOMONTH('Rent Roll'!$C28-1,0),$C32*$D32/$C$1,IF(CI$3=EOMONTH('Rent Roll'!$D28,0),0,IF(NOT(CH32=0),NOT(Index_운영!CI54=0)*CH32*(1+$E32*Index_운영!CI186),$C32*$D32/$C$1*Index_운영!CI54))),0)</f>
        <v>0</v>
      </c>
      <c r="CJ32" s="589">
        <f>IFERROR(IF(CJ$3=EOMONTH('Rent Roll'!$C28-1,0),$C32*$D32/$C$1,IF(CJ$3=EOMONTH('Rent Roll'!$D28,0),0,IF(NOT(CI32=0),NOT(Index_운영!CJ54=0)*CI32*(1+$E32*Index_운영!CJ186),$C32*$D32/$C$1*Index_운영!CJ54))),0)</f>
        <v>0</v>
      </c>
      <c r="CK32" s="589">
        <f>IFERROR(IF(CK$3=EOMONTH('Rent Roll'!$C28-1,0),$C32*$D32/$C$1,IF(CK$3=EOMONTH('Rent Roll'!$D28,0),0,IF(NOT(CJ32=0),NOT(Index_운영!CK54=0)*CJ32*(1+$E32*Index_운영!CK186),$C32*$D32/$C$1*Index_운영!CK54))),0)</f>
        <v>0</v>
      </c>
      <c r="CL32" s="589">
        <f>IFERROR(IF(CL$3=EOMONTH('Rent Roll'!$C28-1,0),$C32*$D32/$C$1,IF(CL$3=EOMONTH('Rent Roll'!$D28,0),0,IF(NOT(CK32=0),NOT(Index_운영!CL54=0)*CK32*(1+$E32*Index_운영!CL186),$C32*$D32/$C$1*Index_운영!CL54))),0)</f>
        <v>0</v>
      </c>
      <c r="CM32" s="589">
        <f>IFERROR(IF(CM$3=EOMONTH('Rent Roll'!$C28-1,0),$C32*$D32/$C$1,IF(CM$3=EOMONTH('Rent Roll'!$D28,0),0,IF(NOT(CL32=0),NOT(Index_운영!CM54=0)*CL32*(1+$E32*Index_운영!CM186),$C32*$D32/$C$1*Index_운영!CM54))),0)</f>
        <v>0</v>
      </c>
      <c r="CN32" s="589">
        <f>IFERROR(IF(CN$3=EOMONTH('Rent Roll'!$C28-1,0),$C32*$D32/$C$1,IF(CN$3=EOMONTH('Rent Roll'!$D28,0),0,IF(NOT(CM32=0),NOT(Index_운영!CN54=0)*CM32*(1+$E32*Index_운영!CN186),$C32*$D32/$C$1*Index_운영!CN54))),0)</f>
        <v>0</v>
      </c>
      <c r="CO32" s="589">
        <f>IFERROR(IF(CO$3=EOMONTH('Rent Roll'!$C28-1,0),$C32*$D32/$C$1,IF(CO$3=EOMONTH('Rent Roll'!$D28,0),0,IF(NOT(CN32=0),NOT(Index_운영!CO54=0)*CN32*(1+$E32*Index_운영!CO186),$C32*$D32/$C$1*Index_운영!CO54))),0)</f>
        <v>0</v>
      </c>
      <c r="CP32" s="589">
        <f>IFERROR(IF(CP$3=EOMONTH('Rent Roll'!$C28-1,0),$C32*$D32/$C$1,IF(CP$3=EOMONTH('Rent Roll'!$D28,0),0,IF(NOT(CO32=0),NOT(Index_운영!CP54=0)*CO32*(1+$E32*Index_운영!CP186),$C32*$D32/$C$1*Index_운영!CP54))),0)</f>
        <v>0</v>
      </c>
      <c r="CQ32" s="589">
        <f>IFERROR(IF(CQ$3=EOMONTH('Rent Roll'!$C28-1,0),$C32*$D32/$C$1,IF(CQ$3=EOMONTH('Rent Roll'!$D28,0),0,IF(NOT(CP32=0),NOT(Index_운영!CQ54=0)*CP32*(1+$E32*Index_운영!CQ186),$C32*$D32/$C$1*Index_운영!CQ54))),0)</f>
        <v>0</v>
      </c>
      <c r="CR32" s="589">
        <f>IFERROR(IF(CR$3=EOMONTH('Rent Roll'!$C28-1,0),$C32*$D32/$C$1,IF(CR$3=EOMONTH('Rent Roll'!$D28,0),0,IF(NOT(CQ32=0),NOT(Index_운영!CR54=0)*CQ32*(1+$E32*Index_운영!CR186),$C32*$D32/$C$1*Index_운영!CR54))),0)</f>
        <v>0</v>
      </c>
      <c r="CS32" s="589">
        <f>IFERROR(IF(CS$3=EOMONTH('Rent Roll'!$C28-1,0),$C32*$D32/$C$1,IF(CS$3=EOMONTH('Rent Roll'!$D28,0),0,IF(NOT(CR32=0),NOT(Index_운영!CS54=0)*CR32*(1+$E32*Index_운영!CS186),$C32*$D32/$C$1*Index_운영!CS54))),0)</f>
        <v>0</v>
      </c>
      <c r="CT32" s="589">
        <f>IFERROR(IF(CT$3=EOMONTH('Rent Roll'!$C28-1,0),$C32*$D32/$C$1,IF(CT$3=EOMONTH('Rent Roll'!$D28,0),0,IF(NOT(CS32=0),NOT(Index_운영!CT54=0)*CS32*(1+$E32*Index_운영!CT186),$C32*$D32/$C$1*Index_운영!CT54))),0)</f>
        <v>0</v>
      </c>
      <c r="CU32" s="589">
        <f>IFERROR(IF(CU$3=EOMONTH('Rent Roll'!$C28-1,0),$C32*$D32/$C$1,IF(CU$3=EOMONTH('Rent Roll'!$D28,0),0,IF(NOT(CT32=0),NOT(Index_운영!CU54=0)*CT32*(1+$E32*Index_운영!CU186),$C32*$D32/$C$1*Index_운영!CU54))),0)</f>
        <v>0</v>
      </c>
      <c r="CV32" s="589">
        <f>IFERROR(IF(CV$3=EOMONTH('Rent Roll'!$C28-1,0),$C32*$D32/$C$1,IF(CV$3=EOMONTH('Rent Roll'!$D28,0),0,IF(NOT(CU32=0),NOT(Index_운영!CV54=0)*CU32*(1+$E32*Index_운영!CV186),$C32*$D32/$C$1*Index_운영!CV54))),0)</f>
        <v>0</v>
      </c>
      <c r="CW32" s="589">
        <f>IFERROR(IF(CW$3=EOMONTH('Rent Roll'!$C28-1,0),$C32*$D32/$C$1,IF(CW$3=EOMONTH('Rent Roll'!$D28,0),0,IF(NOT(CV32=0),NOT(Index_운영!CW54=0)*CV32*(1+$E32*Index_운영!CW186),$C32*$D32/$C$1*Index_운영!CW54))),0)</f>
        <v>0</v>
      </c>
      <c r="CX32" s="589">
        <f>IFERROR(IF(CX$3=EOMONTH('Rent Roll'!$C28-1,0),$C32*$D32/$C$1,IF(CX$3=EOMONTH('Rent Roll'!$D28,0),0,IF(NOT(CW32=0),NOT(Index_운영!CX54=0)*CW32*(1+$E32*Index_운영!CX186),$C32*$D32/$C$1*Index_운영!CX54))),0)</f>
        <v>0</v>
      </c>
      <c r="CY32" s="589">
        <f>IFERROR(IF(CY$3=EOMONTH('Rent Roll'!$C28-1,0),$C32*$D32/$C$1,IF(CY$3=EOMONTH('Rent Roll'!$D28,0),0,IF(NOT(CX32=0),NOT(Index_운영!CY54=0)*CX32*(1+$E32*Index_운영!CY186),$C32*$D32/$C$1*Index_운영!CY54))),0)</f>
        <v>0</v>
      </c>
      <c r="CZ32" s="589">
        <f>IFERROR(IF(CZ$3=EOMONTH('Rent Roll'!$C28-1,0),$C32*$D32/$C$1,IF(CZ$3=EOMONTH('Rent Roll'!$D28,0),0,IF(NOT(CY32=0),NOT(Index_운영!CZ54=0)*CY32*(1+$E32*Index_운영!CZ186),$C32*$D32/$C$1*Index_운영!CZ54))),0)</f>
        <v>0</v>
      </c>
      <c r="DA32" s="589">
        <f>IFERROR(IF(DA$3=EOMONTH('Rent Roll'!$C28-1,0),$C32*$D32/$C$1,IF(DA$3=EOMONTH('Rent Roll'!$D28,0),0,IF(NOT(CZ32=0),NOT(Index_운영!DA54=0)*CZ32*(1+$E32*Index_운영!DA186),$C32*$D32/$C$1*Index_운영!DA54))),0)</f>
        <v>0</v>
      </c>
      <c r="DB32" s="589">
        <f>IFERROR(IF(DB$3=EOMONTH('Rent Roll'!$C28-1,0),$C32*$D32/$C$1,IF(DB$3=EOMONTH('Rent Roll'!$D28,0),0,IF(NOT(DA32=0),NOT(Index_운영!DB54=0)*DA32*(1+$E32*Index_운영!DB186),$C32*$D32/$C$1*Index_운영!DB54))),0)</f>
        <v>0</v>
      </c>
      <c r="DC32" s="589">
        <f>IFERROR(IF(DC$3=EOMONTH('Rent Roll'!$C28-1,0),$C32*$D32/$C$1,IF(DC$3=EOMONTH('Rent Roll'!$D28,0),0,IF(NOT(DB32=0),NOT(Index_운영!DC54=0)*DB32*(1+$E32*Index_운영!DC186),$C32*$D32/$C$1*Index_운영!DC54))),0)</f>
        <v>0</v>
      </c>
      <c r="DD32" s="589">
        <f>IFERROR(IF(DD$3=EOMONTH('Rent Roll'!$C28-1,0),$C32*$D32/$C$1,IF(DD$3=EOMONTH('Rent Roll'!$D28,0),0,IF(NOT(DC32=0),NOT(Index_운영!DD54=0)*DC32*(1+$E32*Index_운영!DD186),$C32*$D32/$C$1*Index_운영!DD54))),0)</f>
        <v>0</v>
      </c>
      <c r="DE32" s="589">
        <f>IFERROR(IF(DE$3=EOMONTH('Rent Roll'!$C28-1,0),$C32*$D32/$C$1,IF(DE$3=EOMONTH('Rent Roll'!$D28,0),0,IF(NOT(DD32=0),NOT(Index_운영!DE54=0)*DD32*(1+$E32*Index_운영!DE186),$C32*$D32/$C$1*Index_운영!DE54))),0)</f>
        <v>0</v>
      </c>
      <c r="DF32" s="589">
        <f>IFERROR(IF(DF$3=EOMONTH('Rent Roll'!$C28-1,0),$C32*$D32/$C$1,IF(DF$3=EOMONTH('Rent Roll'!$D28,0),0,IF(NOT(DE32=0),NOT(Index_운영!DF54=0)*DE32*(1+$E32*Index_운영!DF186),$C32*$D32/$C$1*Index_운영!DF54))),0)</f>
        <v>0</v>
      </c>
      <c r="DG32" s="589">
        <f>IFERROR(IF(DG$3=EOMONTH('Rent Roll'!$C28-1,0),$C32*$D32/$C$1,IF(DG$3=EOMONTH('Rent Roll'!$D28,0),0,IF(NOT(DF32=0),NOT(Index_운영!DG54=0)*DF32*(1+$E32*Index_운영!DG186),$C32*$D32/$C$1*Index_운영!DG54))),0)</f>
        <v>0</v>
      </c>
      <c r="DH32" s="589">
        <f>IFERROR(IF(DH$3=EOMONTH('Rent Roll'!$C28-1,0),$C32*$D32/$C$1,IF(DH$3=EOMONTH('Rent Roll'!$D28,0),0,IF(NOT(DG32=0),NOT(Index_운영!DH54=0)*DG32*(1+$E32*Index_운영!DH186),$C32*$D32/$C$1*Index_운영!DH54))),0)</f>
        <v>0</v>
      </c>
      <c r="DI32" s="589">
        <f>IFERROR(IF(DI$3=EOMONTH('Rent Roll'!$C28-1,0),$C32*$D32/$C$1,IF(DI$3=EOMONTH('Rent Roll'!$D28,0),0,IF(NOT(DH32=0),NOT(Index_운영!DI54=0)*DH32*(1+$E32*Index_운영!DI186),$C32*$D32/$C$1*Index_운영!DI54))),0)</f>
        <v>0</v>
      </c>
      <c r="DJ32" s="589">
        <f>IFERROR(IF(DJ$3=EOMONTH('Rent Roll'!$C28-1,0),$C32*$D32/$C$1,IF(DJ$3=EOMONTH('Rent Roll'!$D28,0),0,IF(NOT(DI32=0),NOT(Index_운영!DJ54=0)*DI32*(1+$E32*Index_운영!DJ186),$C32*$D32/$C$1*Index_운영!DJ54))),0)</f>
        <v>0</v>
      </c>
      <c r="DK32" s="589">
        <f>IFERROR(IF(DK$3=EOMONTH('Rent Roll'!$C28-1,0),$C32*$D32/$C$1,IF(DK$3=EOMONTH('Rent Roll'!$D28,0),0,IF(NOT(DJ32=0),NOT(Index_운영!DK54=0)*DJ32*(1+$E32*Index_운영!DK186),$C32*$D32/$C$1*Index_운영!DK54))),0)</f>
        <v>0</v>
      </c>
      <c r="DL32" s="589">
        <f>IFERROR(IF(DL$3=EOMONTH('Rent Roll'!$C28-1,0),$C32*$D32/$C$1,IF(DL$3=EOMONTH('Rent Roll'!$D28,0),0,IF(NOT(DK32=0),NOT(Index_운영!DL54=0)*DK32*(1+$E32*Index_운영!DL186),$C32*$D32/$C$1*Index_운영!DL54))),0)</f>
        <v>0</v>
      </c>
      <c r="DM32" s="589">
        <f>IFERROR(IF(DM$3=EOMONTH('Rent Roll'!$C28-1,0),$C32*$D32/$C$1,IF(DM$3=EOMONTH('Rent Roll'!$D28,0),0,IF(NOT(DL32=0),NOT(Index_운영!DM54=0)*DL32*(1+$E32*Index_운영!DM186),$C32*$D32/$C$1*Index_운영!DM54))),0)</f>
        <v>0</v>
      </c>
      <c r="DN32" s="589">
        <f>IFERROR(IF(DN$3=EOMONTH('Rent Roll'!$C28-1,0),$C32*$D32/$C$1,IF(DN$3=EOMONTH('Rent Roll'!$D28,0),0,IF(NOT(DM32=0),NOT(Index_운영!DN54=0)*DM32*(1+$E32*Index_운영!DN186),$C32*$D32/$C$1*Index_운영!DN54))),0)</f>
        <v>0</v>
      </c>
      <c r="DO32" s="589">
        <f>IFERROR(IF(DO$3=EOMONTH('Rent Roll'!$C28-1,0),$C32*$D32/$C$1,IF(DO$3=EOMONTH('Rent Roll'!$D28,0),0,IF(NOT(DN32=0),NOT(Index_운영!DO54=0)*DN32*(1+$E32*Index_운영!DO186),$C32*$D32/$C$1*Index_운영!DO54))),0)</f>
        <v>0</v>
      </c>
      <c r="DP32" s="589">
        <f>IFERROR(IF(DP$3=EOMONTH('Rent Roll'!$C28-1,0),$C32*$D32/$C$1,IF(DP$3=EOMONTH('Rent Roll'!$D28,0),0,IF(NOT(DO32=0),NOT(Index_운영!DP54=0)*DO32*(1+$E32*Index_운영!DP186),$C32*$D32/$C$1*Index_운영!DP54))),0)</f>
        <v>0</v>
      </c>
      <c r="DQ32" s="589">
        <f>IFERROR(IF(DQ$3=EOMONTH('Rent Roll'!$C28-1,0),$C32*$D32/$C$1,IF(DQ$3=EOMONTH('Rent Roll'!$D28,0),0,IF(NOT(DP32=0),NOT(Index_운영!DQ54=0)*DP32*(1+$E32*Index_운영!DQ186),$C32*$D32/$C$1*Index_운영!DQ54))),0)</f>
        <v>0</v>
      </c>
      <c r="DR32" s="589">
        <f>IFERROR(IF(DR$3=EOMONTH('Rent Roll'!$C28-1,0),$C32*$D32/$C$1,IF(DR$3=EOMONTH('Rent Roll'!$D28,0),0,IF(NOT(DQ32=0),NOT(Index_운영!DR54=0)*DQ32*(1+$E32*Index_운영!DR186),$C32*$D32/$C$1*Index_운영!DR54))),0)</f>
        <v>0</v>
      </c>
      <c r="DS32" s="589">
        <f>IFERROR(IF(DS$3=EOMONTH('Rent Roll'!$C28-1,0),$C32*$D32/$C$1,IF(DS$3=EOMONTH('Rent Roll'!$D28,0),0,IF(NOT(DR32=0),NOT(Index_운영!DS54=0)*DR32*(1+$E32*Index_운영!DS186),$C32*$D32/$C$1*Index_운영!DS54))),0)</f>
        <v>0</v>
      </c>
      <c r="DT32" s="589">
        <f>IFERROR(IF(DT$3=EOMONTH('Rent Roll'!$C28-1,0),$C32*$D32/$C$1,IF(DT$3=EOMONTH('Rent Roll'!$D28,0),0,IF(NOT(DS32=0),NOT(Index_운영!DT54=0)*DS32*(1+$E32*Index_운영!DT186),$C32*$D32/$C$1*Index_운영!DT54))),0)</f>
        <v>0</v>
      </c>
      <c r="DU32" s="589">
        <f>IFERROR(IF(DU$3=EOMONTH('Rent Roll'!$C28-1,0),$C32*$D32/$C$1,IF(DU$3=EOMONTH('Rent Roll'!$D28,0),0,IF(NOT(DT32=0),NOT(Index_운영!DU54=0)*DT32*(1+$E32*Index_운영!DU186),$C32*$D32/$C$1*Index_운영!DU54))),0)</f>
        <v>0</v>
      </c>
      <c r="DV32" s="589">
        <f>IFERROR(IF(DV$3=EOMONTH('Rent Roll'!$C28-1,0),$C32*$D32/$C$1,IF(DV$3=EOMONTH('Rent Roll'!$D28,0),0,IF(NOT(DU32=0),NOT(Index_운영!DV54=0)*DU32*(1+$E32*Index_운영!DV186),$C32*$D32/$C$1*Index_운영!DV54))),0)</f>
        <v>0</v>
      </c>
    </row>
    <row r="33" spans="1:126" s="485" customFormat="1" outlineLevel="1" x14ac:dyDescent="0.4">
      <c r="A33" s="737"/>
      <c r="B33" s="464">
        <f>'Rent Roll'!$B29</f>
        <v>0</v>
      </c>
      <c r="C33" s="1219">
        <f>'Rent Roll'!$K29</f>
        <v>0</v>
      </c>
      <c r="D33" s="1220">
        <f>'Rent Roll'!$M29</f>
        <v>0</v>
      </c>
      <c r="E33" s="1221">
        <f>'Rent Roll'!$N29</f>
        <v>0</v>
      </c>
      <c r="F33" s="588">
        <f>IFERROR(IF(F$3=EOMONTH('Rent Roll'!$C29-1,0),$C33*$D33/$C$1,IF(F$3=EOMONTH('Rent Roll'!$D29,0),0,IF(NOT(E33=0),NOT(Index_운영!F55=0)*E33*(1+$E33*Index_운영!F187),$C33*$D33/$C$1*Index_운영!F55))),0)</f>
        <v>0</v>
      </c>
      <c r="G33" s="589">
        <f>IFERROR(IF(G$3=EOMONTH('Rent Roll'!$C29-1,0),$C33*$D33/$C$1,IF(G$3=EOMONTH('Rent Roll'!$D29,0),0,IF(NOT(F33=0),NOT(Index_운영!G55=0)*F33*(1+$E33*Index_운영!G187),$C33*$D33/$C$1*Index_운영!G55))),0)</f>
        <v>0</v>
      </c>
      <c r="H33" s="589">
        <f>IFERROR(IF(H$3=EOMONTH('Rent Roll'!$C29-1,0),$C33*$D33/$C$1,IF(H$3=EOMONTH('Rent Roll'!$D29,0),0,IF(NOT(G33=0),NOT(Index_운영!H55=0)*G33*(1+$E33*Index_운영!H187),$C33*$D33/$C$1*Index_운영!H55))),0)</f>
        <v>0</v>
      </c>
      <c r="I33" s="589">
        <f>IFERROR(IF(I$3=EOMONTH('Rent Roll'!$C29-1,0),$C33*$D33/$C$1,IF(I$3=EOMONTH('Rent Roll'!$D29,0),0,IF(NOT(H33=0),NOT(Index_운영!I55=0)*H33*(1+$E33*Index_운영!I187),$C33*$D33/$C$1*Index_운영!I55))),0)</f>
        <v>0</v>
      </c>
      <c r="J33" s="589">
        <f>IFERROR(IF(J$3=EOMONTH('Rent Roll'!$C29-1,0),$C33*$D33/$C$1,IF(J$3=EOMONTH('Rent Roll'!$D29,0),0,IF(NOT(I33=0),NOT(Index_운영!J55=0)*I33*(1+$E33*Index_운영!J187),$C33*$D33/$C$1*Index_운영!J55))),0)</f>
        <v>0</v>
      </c>
      <c r="K33" s="589">
        <f>IFERROR(IF(K$3=EOMONTH('Rent Roll'!$C29-1,0),$C33*$D33/$C$1,IF(K$3=EOMONTH('Rent Roll'!$D29,0),0,IF(NOT(J33=0),NOT(Index_운영!K55=0)*J33*(1+$E33*Index_운영!K187),$C33*$D33/$C$1*Index_운영!K55))),0)</f>
        <v>0</v>
      </c>
      <c r="L33" s="589">
        <f>IFERROR(IF(L$3=EOMONTH('Rent Roll'!$C29-1,0),$C33*$D33/$C$1,IF(L$3=EOMONTH('Rent Roll'!$D29,0),0,IF(NOT(K33=0),NOT(Index_운영!L55=0)*K33*(1+$E33*Index_운영!L187),$C33*$D33/$C$1*Index_운영!L55))),0)</f>
        <v>0</v>
      </c>
      <c r="M33" s="589">
        <f>IFERROR(IF(M$3=EOMONTH('Rent Roll'!$C29-1,0),$C33*$D33/$C$1,IF(M$3=EOMONTH('Rent Roll'!$D29,0),0,IF(NOT(L33=0),NOT(Index_운영!M55=0)*L33*(1+$E33*Index_운영!M187),$C33*$D33/$C$1*Index_운영!M55))),0)</f>
        <v>0</v>
      </c>
      <c r="N33" s="589">
        <f>IFERROR(IF(N$3=EOMONTH('Rent Roll'!$C29-1,0),$C33*$D33/$C$1,IF(N$3=EOMONTH('Rent Roll'!$D29,0),0,IF(NOT(M33=0),NOT(Index_운영!N55=0)*M33*(1+$E33*Index_운영!N187),$C33*$D33/$C$1*Index_운영!N55))),0)</f>
        <v>0</v>
      </c>
      <c r="O33" s="589">
        <f>IFERROR(IF(O$3=EOMONTH('Rent Roll'!$C29-1,0),$C33*$D33/$C$1,IF(O$3=EOMONTH('Rent Roll'!$D29,0),0,IF(NOT(N33=0),NOT(Index_운영!O55=0)*N33*(1+$E33*Index_운영!O187),$C33*$D33/$C$1*Index_운영!O55))),0)</f>
        <v>0</v>
      </c>
      <c r="P33" s="589">
        <f>IFERROR(IF(P$3=EOMONTH('Rent Roll'!$C29-1,0),$C33*$D33/$C$1,IF(P$3=EOMONTH('Rent Roll'!$D29,0),0,IF(NOT(O33=0),NOT(Index_운영!P55=0)*O33*(1+$E33*Index_운영!P187),$C33*$D33/$C$1*Index_운영!P55))),0)</f>
        <v>0</v>
      </c>
      <c r="Q33" s="589">
        <f>IFERROR(IF(Q$3=EOMONTH('Rent Roll'!$C29-1,0),$C33*$D33/$C$1,IF(Q$3=EOMONTH('Rent Roll'!$D29,0),0,IF(NOT(P33=0),NOT(Index_운영!Q55=0)*P33*(1+$E33*Index_운영!Q187),$C33*$D33/$C$1*Index_운영!Q55))),0)</f>
        <v>0</v>
      </c>
      <c r="R33" s="589">
        <f>IFERROR(IF(R$3=EOMONTH('Rent Roll'!$C29-1,0),$C33*$D33/$C$1,IF(R$3=EOMONTH('Rent Roll'!$D29,0),0,IF(NOT(Q33=0),NOT(Index_운영!R55=0)*Q33*(1+$E33*Index_운영!R187),$C33*$D33/$C$1*Index_운영!R55))),0)</f>
        <v>0</v>
      </c>
      <c r="S33" s="589">
        <f>IFERROR(IF(S$3=EOMONTH('Rent Roll'!$C29-1,0),$C33*$D33/$C$1,IF(S$3=EOMONTH('Rent Roll'!$D29,0),0,IF(NOT(R33=0),NOT(Index_운영!S55=0)*R33*(1+$E33*Index_운영!S187),$C33*$D33/$C$1*Index_운영!S55))),0)</f>
        <v>0</v>
      </c>
      <c r="T33" s="589">
        <f>IFERROR(IF(T$3=EOMONTH('Rent Roll'!$C29-1,0),$C33*$D33/$C$1,IF(T$3=EOMONTH('Rent Roll'!$D29,0),0,IF(NOT(S33=0),NOT(Index_운영!T55=0)*S33*(1+$E33*Index_운영!T187),$C33*$D33/$C$1*Index_운영!T55))),0)</f>
        <v>0</v>
      </c>
      <c r="U33" s="589">
        <f>IFERROR(IF(U$3=EOMONTH('Rent Roll'!$C29-1,0),$C33*$D33/$C$1,IF(U$3=EOMONTH('Rent Roll'!$D29,0),0,IF(NOT(T33=0),NOT(Index_운영!U55=0)*T33*(1+$E33*Index_운영!U187),$C33*$D33/$C$1*Index_운영!U55))),0)</f>
        <v>0</v>
      </c>
      <c r="V33" s="589">
        <f>IFERROR(IF(V$3=EOMONTH('Rent Roll'!$C29-1,0),$C33*$D33/$C$1,IF(V$3=EOMONTH('Rent Roll'!$D29,0),0,IF(NOT(U33=0),NOT(Index_운영!V55=0)*U33*(1+$E33*Index_운영!V187),$C33*$D33/$C$1*Index_운영!V55))),0)</f>
        <v>0</v>
      </c>
      <c r="W33" s="589">
        <f>IFERROR(IF(W$3=EOMONTH('Rent Roll'!$C29-1,0),$C33*$D33/$C$1,IF(W$3=EOMONTH('Rent Roll'!$D29,0),0,IF(NOT(V33=0),NOT(Index_운영!W55=0)*V33*(1+$E33*Index_운영!W187),$C33*$D33/$C$1*Index_운영!W55))),0)</f>
        <v>0</v>
      </c>
      <c r="X33" s="589">
        <f>IFERROR(IF(X$3=EOMONTH('Rent Roll'!$C29-1,0),$C33*$D33/$C$1,IF(X$3=EOMONTH('Rent Roll'!$D29,0),0,IF(NOT(W33=0),NOT(Index_운영!X55=0)*W33*(1+$E33*Index_운영!X187),$C33*$D33/$C$1*Index_운영!X55))),0)</f>
        <v>0</v>
      </c>
      <c r="Y33" s="589">
        <f>IFERROR(IF(Y$3=EOMONTH('Rent Roll'!$C29-1,0),$C33*$D33/$C$1,IF(Y$3=EOMONTH('Rent Roll'!$D29,0),0,IF(NOT(X33=0),NOT(Index_운영!Y55=0)*X33*(1+$E33*Index_운영!Y187),$C33*$D33/$C$1*Index_운영!Y55))),0)</f>
        <v>0</v>
      </c>
      <c r="Z33" s="589">
        <f>IFERROR(IF(Z$3=EOMONTH('Rent Roll'!$C29-1,0),$C33*$D33/$C$1,IF(Z$3=EOMONTH('Rent Roll'!$D29,0),0,IF(NOT(Y33=0),NOT(Index_운영!Z55=0)*Y33*(1+$E33*Index_운영!Z187),$C33*$D33/$C$1*Index_운영!Z55))),0)</f>
        <v>0</v>
      </c>
      <c r="AA33" s="589">
        <f>IFERROR(IF(AA$3=EOMONTH('Rent Roll'!$C29-1,0),$C33*$D33/$C$1,IF(AA$3=EOMONTH('Rent Roll'!$D29,0),0,IF(NOT(Z33=0),NOT(Index_운영!AA55=0)*Z33*(1+$E33*Index_운영!AA187),$C33*$D33/$C$1*Index_운영!AA55))),0)</f>
        <v>0</v>
      </c>
      <c r="AB33" s="589">
        <f>IFERROR(IF(AB$3=EOMONTH('Rent Roll'!$C29-1,0),$C33*$D33/$C$1,IF(AB$3=EOMONTH('Rent Roll'!$D29,0),0,IF(NOT(AA33=0),NOT(Index_운영!AB55=0)*AA33*(1+$E33*Index_운영!AB187),$C33*$D33/$C$1*Index_운영!AB55))),0)</f>
        <v>0</v>
      </c>
      <c r="AC33" s="589">
        <f>IFERROR(IF(AC$3=EOMONTH('Rent Roll'!$C29-1,0),$C33*$D33/$C$1,IF(AC$3=EOMONTH('Rent Roll'!$D29,0),0,IF(NOT(AB33=0),NOT(Index_운영!AC55=0)*AB33*(1+$E33*Index_운영!AC187),$C33*$D33/$C$1*Index_운영!AC55))),0)</f>
        <v>0</v>
      </c>
      <c r="AD33" s="589">
        <f>IFERROR(IF(AD$3=EOMONTH('Rent Roll'!$C29-1,0),$C33*$D33/$C$1,IF(AD$3=EOMONTH('Rent Roll'!$D29,0),0,IF(NOT(AC33=0),NOT(Index_운영!AD55=0)*AC33*(1+$E33*Index_운영!AD187),$C33*$D33/$C$1*Index_운영!AD55))),0)</f>
        <v>0</v>
      </c>
      <c r="AE33" s="589">
        <f>IFERROR(IF(AE$3=EOMONTH('Rent Roll'!$C29-1,0),$C33*$D33/$C$1,IF(AE$3=EOMONTH('Rent Roll'!$D29,0),0,IF(NOT(AD33=0),NOT(Index_운영!AE55=0)*AD33*(1+$E33*Index_운영!AE187),$C33*$D33/$C$1*Index_운영!AE55))),0)</f>
        <v>0</v>
      </c>
      <c r="AF33" s="589">
        <f>IFERROR(IF(AF$3=EOMONTH('Rent Roll'!$C29-1,0),$C33*$D33/$C$1,IF(AF$3=EOMONTH('Rent Roll'!$D29,0),0,IF(NOT(AE33=0),NOT(Index_운영!AF55=0)*AE33*(1+$E33*Index_운영!AF187),$C33*$D33/$C$1*Index_운영!AF55))),0)</f>
        <v>0</v>
      </c>
      <c r="AG33" s="589">
        <f>IFERROR(IF(AG$3=EOMONTH('Rent Roll'!$C29-1,0),$C33*$D33/$C$1,IF(AG$3=EOMONTH('Rent Roll'!$D29,0),0,IF(NOT(AF33=0),NOT(Index_운영!AG55=0)*AF33*(1+$E33*Index_운영!AG187),$C33*$D33/$C$1*Index_운영!AG55))),0)</f>
        <v>0</v>
      </c>
      <c r="AH33" s="589">
        <f>IFERROR(IF(AH$3=EOMONTH('Rent Roll'!$C29-1,0),$C33*$D33/$C$1,IF(AH$3=EOMONTH('Rent Roll'!$D29,0),0,IF(NOT(AG33=0),NOT(Index_운영!AH55=0)*AG33*(1+$E33*Index_운영!AH187),$C33*$D33/$C$1*Index_운영!AH55))),0)</f>
        <v>0</v>
      </c>
      <c r="AI33" s="589">
        <f>IFERROR(IF(AI$3=EOMONTH('Rent Roll'!$C29-1,0),$C33*$D33/$C$1,IF(AI$3=EOMONTH('Rent Roll'!$D29,0),0,IF(NOT(AH33=0),NOT(Index_운영!AI55=0)*AH33*(1+$E33*Index_운영!AI187),$C33*$D33/$C$1*Index_운영!AI55))),0)</f>
        <v>0</v>
      </c>
      <c r="AJ33" s="589">
        <f>IFERROR(IF(AJ$3=EOMONTH('Rent Roll'!$C29-1,0),$C33*$D33/$C$1,IF(AJ$3=EOMONTH('Rent Roll'!$D29,0),0,IF(NOT(AI33=0),NOT(Index_운영!AJ55=0)*AI33*(1+$E33*Index_운영!AJ187),$C33*$D33/$C$1*Index_운영!AJ55))),0)</f>
        <v>0</v>
      </c>
      <c r="AK33" s="589">
        <f>IFERROR(IF(AK$3=EOMONTH('Rent Roll'!$C29-1,0),$C33*$D33/$C$1,IF(AK$3=EOMONTH('Rent Roll'!$D29,0),0,IF(NOT(AJ33=0),NOT(Index_운영!AK55=0)*AJ33*(1+$E33*Index_운영!AK187),$C33*$D33/$C$1*Index_운영!AK55))),0)</f>
        <v>0</v>
      </c>
      <c r="AL33" s="589">
        <f>IFERROR(IF(AL$3=EOMONTH('Rent Roll'!$C29-1,0),$C33*$D33/$C$1,IF(AL$3=EOMONTH('Rent Roll'!$D29,0),0,IF(NOT(AK33=0),NOT(Index_운영!AL55=0)*AK33*(1+$E33*Index_운영!AL187),$C33*$D33/$C$1*Index_운영!AL55))),0)</f>
        <v>0</v>
      </c>
      <c r="AM33" s="589">
        <f>IFERROR(IF(AM$3=EOMONTH('Rent Roll'!$C29-1,0),$C33*$D33/$C$1,IF(AM$3=EOMONTH('Rent Roll'!$D29,0),0,IF(NOT(AL33=0),NOT(Index_운영!AM55=0)*AL33*(1+$E33*Index_운영!AM187),$C33*$D33/$C$1*Index_운영!AM55))),0)</f>
        <v>0</v>
      </c>
      <c r="AN33" s="589">
        <f>IFERROR(IF(AN$3=EOMONTH('Rent Roll'!$C29-1,0),$C33*$D33/$C$1,IF(AN$3=EOMONTH('Rent Roll'!$D29,0),0,IF(NOT(AM33=0),NOT(Index_운영!AN55=0)*AM33*(1+$E33*Index_운영!AN187),$C33*$D33/$C$1*Index_운영!AN55))),0)</f>
        <v>0</v>
      </c>
      <c r="AO33" s="589">
        <f>IFERROR(IF(AO$3=EOMONTH('Rent Roll'!$C29-1,0),$C33*$D33/$C$1,IF(AO$3=EOMONTH('Rent Roll'!$D29,0),0,IF(NOT(AN33=0),NOT(Index_운영!AO55=0)*AN33*(1+$E33*Index_운영!AO187),$C33*$D33/$C$1*Index_운영!AO55))),0)</f>
        <v>0</v>
      </c>
      <c r="AP33" s="589">
        <f>IFERROR(IF(AP$3=EOMONTH('Rent Roll'!$C29-1,0),$C33*$D33/$C$1,IF(AP$3=EOMONTH('Rent Roll'!$D29,0),0,IF(NOT(AO33=0),NOT(Index_운영!AP55=0)*AO33*(1+$E33*Index_운영!AP187),$C33*$D33/$C$1*Index_운영!AP55))),0)</f>
        <v>0</v>
      </c>
      <c r="AQ33" s="589">
        <f>IFERROR(IF(AQ$3=EOMONTH('Rent Roll'!$C29-1,0),$C33*$D33/$C$1,IF(AQ$3=EOMONTH('Rent Roll'!$D29,0),0,IF(NOT(AP33=0),NOT(Index_운영!AQ55=0)*AP33*(1+$E33*Index_운영!AQ187),$C33*$D33/$C$1*Index_운영!AQ55))),0)</f>
        <v>0</v>
      </c>
      <c r="AR33" s="589">
        <f>IFERROR(IF(AR$3=EOMONTH('Rent Roll'!$C29-1,0),$C33*$D33/$C$1,IF(AR$3=EOMONTH('Rent Roll'!$D29,0),0,IF(NOT(AQ33=0),NOT(Index_운영!AR55=0)*AQ33*(1+$E33*Index_운영!AR187),$C33*$D33/$C$1*Index_운영!AR55))),0)</f>
        <v>0</v>
      </c>
      <c r="AS33" s="589">
        <f>IFERROR(IF(AS$3=EOMONTH('Rent Roll'!$C29-1,0),$C33*$D33/$C$1,IF(AS$3=EOMONTH('Rent Roll'!$D29,0),0,IF(NOT(AR33=0),NOT(Index_운영!AS55=0)*AR33*(1+$E33*Index_운영!AS187),$C33*$D33/$C$1*Index_운영!AS55))),0)</f>
        <v>0</v>
      </c>
      <c r="AT33" s="589">
        <f>IFERROR(IF(AT$3=EOMONTH('Rent Roll'!$C29-1,0),$C33*$D33/$C$1,IF(AT$3=EOMONTH('Rent Roll'!$D29,0),0,IF(NOT(AS33=0),NOT(Index_운영!AT55=0)*AS33*(1+$E33*Index_운영!AT187),$C33*$D33/$C$1*Index_운영!AT55))),0)</f>
        <v>0</v>
      </c>
      <c r="AU33" s="589">
        <f>IFERROR(IF(AU$3=EOMONTH('Rent Roll'!$C29-1,0),$C33*$D33/$C$1,IF(AU$3=EOMONTH('Rent Roll'!$D29,0),0,IF(NOT(AT33=0),NOT(Index_운영!AU55=0)*AT33*(1+$E33*Index_운영!AU187),$C33*$D33/$C$1*Index_운영!AU55))),0)</f>
        <v>0</v>
      </c>
      <c r="AV33" s="589">
        <f>IFERROR(IF(AV$3=EOMONTH('Rent Roll'!$C29-1,0),$C33*$D33/$C$1,IF(AV$3=EOMONTH('Rent Roll'!$D29,0),0,IF(NOT(AU33=0),NOT(Index_운영!AV55=0)*AU33*(1+$E33*Index_운영!AV187),$C33*$D33/$C$1*Index_운영!AV55))),0)</f>
        <v>0</v>
      </c>
      <c r="AW33" s="589">
        <f>IFERROR(IF(AW$3=EOMONTH('Rent Roll'!$C29-1,0),$C33*$D33/$C$1,IF(AW$3=EOMONTH('Rent Roll'!$D29,0),0,IF(NOT(AV33=0),NOT(Index_운영!AW55=0)*AV33*(1+$E33*Index_운영!AW187),$C33*$D33/$C$1*Index_운영!AW55))),0)</f>
        <v>0</v>
      </c>
      <c r="AX33" s="589">
        <f>IFERROR(IF(AX$3=EOMONTH('Rent Roll'!$C29-1,0),$C33*$D33/$C$1,IF(AX$3=EOMONTH('Rent Roll'!$D29,0),0,IF(NOT(AW33=0),NOT(Index_운영!AX55=0)*AW33*(1+$E33*Index_운영!AX187),$C33*$D33/$C$1*Index_운영!AX55))),0)</f>
        <v>0</v>
      </c>
      <c r="AY33" s="589">
        <f>IFERROR(IF(AY$3=EOMONTH('Rent Roll'!$C29-1,0),$C33*$D33/$C$1,IF(AY$3=EOMONTH('Rent Roll'!$D29,0),0,IF(NOT(AX33=0),NOT(Index_운영!AY55=0)*AX33*(1+$E33*Index_운영!AY187),$C33*$D33/$C$1*Index_운영!AY55))),0)</f>
        <v>0</v>
      </c>
      <c r="AZ33" s="589">
        <f>IFERROR(IF(AZ$3=EOMONTH('Rent Roll'!$C29-1,0),$C33*$D33/$C$1,IF(AZ$3=EOMONTH('Rent Roll'!$D29,0),0,IF(NOT(AY33=0),NOT(Index_운영!AZ55=0)*AY33*(1+$E33*Index_운영!AZ187),$C33*$D33/$C$1*Index_운영!AZ55))),0)</f>
        <v>0</v>
      </c>
      <c r="BA33" s="589">
        <f>IFERROR(IF(BA$3=EOMONTH('Rent Roll'!$C29-1,0),$C33*$D33/$C$1,IF(BA$3=EOMONTH('Rent Roll'!$D29,0),0,IF(NOT(AZ33=0),NOT(Index_운영!BA55=0)*AZ33*(1+$E33*Index_운영!BA187),$C33*$D33/$C$1*Index_운영!BA55))),0)</f>
        <v>0</v>
      </c>
      <c r="BB33" s="589">
        <f>IFERROR(IF(BB$3=EOMONTH('Rent Roll'!$C29-1,0),$C33*$D33/$C$1,IF(BB$3=EOMONTH('Rent Roll'!$D29,0),0,IF(NOT(BA33=0),NOT(Index_운영!BB55=0)*BA33*(1+$E33*Index_운영!BB187),$C33*$D33/$C$1*Index_운영!BB55))),0)</f>
        <v>0</v>
      </c>
      <c r="BC33" s="589">
        <f>IFERROR(IF(BC$3=EOMONTH('Rent Roll'!$C29-1,0),$C33*$D33/$C$1,IF(BC$3=EOMONTH('Rent Roll'!$D29,0),0,IF(NOT(BB33=0),NOT(Index_운영!BC55=0)*BB33*(1+$E33*Index_운영!BC187),$C33*$D33/$C$1*Index_운영!BC55))),0)</f>
        <v>0</v>
      </c>
      <c r="BD33" s="589">
        <f>IFERROR(IF(BD$3=EOMONTH('Rent Roll'!$C29-1,0),$C33*$D33/$C$1,IF(BD$3=EOMONTH('Rent Roll'!$D29,0),0,IF(NOT(BC33=0),NOT(Index_운영!BD55=0)*BC33*(1+$E33*Index_운영!BD187),$C33*$D33/$C$1*Index_운영!BD55))),0)</f>
        <v>0</v>
      </c>
      <c r="BE33" s="589">
        <f>IFERROR(IF(BE$3=EOMONTH('Rent Roll'!$C29-1,0),$C33*$D33/$C$1,IF(BE$3=EOMONTH('Rent Roll'!$D29,0),0,IF(NOT(BD33=0),NOT(Index_운영!BE55=0)*BD33*(1+$E33*Index_운영!BE187),$C33*$D33/$C$1*Index_운영!BE55))),0)</f>
        <v>0</v>
      </c>
      <c r="BF33" s="589">
        <f>IFERROR(IF(BF$3=EOMONTH('Rent Roll'!$C29-1,0),$C33*$D33/$C$1,IF(BF$3=EOMONTH('Rent Roll'!$D29,0),0,IF(NOT(BE33=0),NOT(Index_운영!BF55=0)*BE33*(1+$E33*Index_운영!BF187),$C33*$D33/$C$1*Index_운영!BF55))),0)</f>
        <v>0</v>
      </c>
      <c r="BG33" s="589">
        <f>IFERROR(IF(BG$3=EOMONTH('Rent Roll'!$C29-1,0),$C33*$D33/$C$1,IF(BG$3=EOMONTH('Rent Roll'!$D29,0),0,IF(NOT(BF33=0),NOT(Index_운영!BG55=0)*BF33*(1+$E33*Index_운영!BG187),$C33*$D33/$C$1*Index_운영!BG55))),0)</f>
        <v>0</v>
      </c>
      <c r="BH33" s="589">
        <f>IFERROR(IF(BH$3=EOMONTH('Rent Roll'!$C29-1,0),$C33*$D33/$C$1,IF(BH$3=EOMONTH('Rent Roll'!$D29,0),0,IF(NOT(BG33=0),NOT(Index_운영!BH55=0)*BG33*(1+$E33*Index_운영!BH187),$C33*$D33/$C$1*Index_운영!BH55))),0)</f>
        <v>0</v>
      </c>
      <c r="BI33" s="589">
        <f>IFERROR(IF(BI$3=EOMONTH('Rent Roll'!$C29-1,0),$C33*$D33/$C$1,IF(BI$3=EOMONTH('Rent Roll'!$D29,0),0,IF(NOT(BH33=0),NOT(Index_운영!BI55=0)*BH33*(1+$E33*Index_운영!BI187),$C33*$D33/$C$1*Index_운영!BI55))),0)</f>
        <v>0</v>
      </c>
      <c r="BJ33" s="589">
        <f>IFERROR(IF(BJ$3=EOMONTH('Rent Roll'!$C29-1,0),$C33*$D33/$C$1,IF(BJ$3=EOMONTH('Rent Roll'!$D29,0),0,IF(NOT(BI33=0),NOT(Index_운영!BJ55=0)*BI33*(1+$E33*Index_운영!BJ187),$C33*$D33/$C$1*Index_운영!BJ55))),0)</f>
        <v>0</v>
      </c>
      <c r="BK33" s="589">
        <f>IFERROR(IF(BK$3=EOMONTH('Rent Roll'!$C29-1,0),$C33*$D33/$C$1,IF(BK$3=EOMONTH('Rent Roll'!$D29,0),0,IF(NOT(BJ33=0),NOT(Index_운영!BK55=0)*BJ33*(1+$E33*Index_운영!BK187),$C33*$D33/$C$1*Index_운영!BK55))),0)</f>
        <v>0</v>
      </c>
      <c r="BL33" s="589">
        <f>IFERROR(IF(BL$3=EOMONTH('Rent Roll'!$C29-1,0),$C33*$D33/$C$1,IF(BL$3=EOMONTH('Rent Roll'!$D29,0),0,IF(NOT(BK33=0),NOT(Index_운영!BL55=0)*BK33*(1+$E33*Index_운영!BL187),$C33*$D33/$C$1*Index_운영!BL55))),0)</f>
        <v>0</v>
      </c>
      <c r="BM33" s="589">
        <f>IFERROR(IF(BM$3=EOMONTH('Rent Roll'!$C29-1,0),$C33*$D33/$C$1,IF(BM$3=EOMONTH('Rent Roll'!$D29,0),0,IF(NOT(BL33=0),NOT(Index_운영!BM55=0)*BL33*(1+$E33*Index_운영!BM187),$C33*$D33/$C$1*Index_운영!BM55))),0)</f>
        <v>0</v>
      </c>
      <c r="BN33" s="589">
        <f>IFERROR(IF(BN$3=EOMONTH('Rent Roll'!$C29-1,0),$C33*$D33/$C$1,IF(BN$3=EOMONTH('Rent Roll'!$D29,0),0,IF(NOT(BM33=0),NOT(Index_운영!BN55=0)*BM33*(1+$E33*Index_운영!BN187),$C33*$D33/$C$1*Index_운영!BN55))),0)</f>
        <v>0</v>
      </c>
      <c r="BO33" s="589">
        <f>IFERROR(IF(BO$3=EOMONTH('Rent Roll'!$C29-1,0),$C33*$D33/$C$1,IF(BO$3=EOMONTH('Rent Roll'!$D29,0),0,IF(NOT(BN33=0),NOT(Index_운영!BO55=0)*BN33*(1+$E33*Index_운영!BO187),$C33*$D33/$C$1*Index_운영!BO55))),0)</f>
        <v>0</v>
      </c>
      <c r="BP33" s="589">
        <f>IFERROR(IF(BP$3=EOMONTH('Rent Roll'!$C29-1,0),$C33*$D33/$C$1,IF(BP$3=EOMONTH('Rent Roll'!$D29,0),0,IF(NOT(BO33=0),NOT(Index_운영!BP55=0)*BO33*(1+$E33*Index_운영!BP187),$C33*$D33/$C$1*Index_운영!BP55))),0)</f>
        <v>0</v>
      </c>
      <c r="BQ33" s="589">
        <f>IFERROR(IF(BQ$3=EOMONTH('Rent Roll'!$C29-1,0),$C33*$D33/$C$1,IF(BQ$3=EOMONTH('Rent Roll'!$D29,0),0,IF(NOT(BP33=0),NOT(Index_운영!BQ55=0)*BP33*(1+$E33*Index_운영!BQ187),$C33*$D33/$C$1*Index_운영!BQ55))),0)</f>
        <v>0</v>
      </c>
      <c r="BR33" s="589">
        <f>IFERROR(IF(BR$3=EOMONTH('Rent Roll'!$C29-1,0),$C33*$D33/$C$1,IF(BR$3=EOMONTH('Rent Roll'!$D29,0),0,IF(NOT(BQ33=0),NOT(Index_운영!BR55=0)*BQ33*(1+$E33*Index_운영!BR187),$C33*$D33/$C$1*Index_운영!BR55))),0)</f>
        <v>0</v>
      </c>
      <c r="BS33" s="589">
        <f>IFERROR(IF(BS$3=EOMONTH('Rent Roll'!$C29-1,0),$C33*$D33/$C$1,IF(BS$3=EOMONTH('Rent Roll'!$D29,0),0,IF(NOT(BR33=0),NOT(Index_운영!BS55=0)*BR33*(1+$E33*Index_운영!BS187),$C33*$D33/$C$1*Index_운영!BS55))),0)</f>
        <v>0</v>
      </c>
      <c r="BT33" s="589">
        <f>IFERROR(IF(BT$3=EOMONTH('Rent Roll'!$C29-1,0),$C33*$D33/$C$1,IF(BT$3=EOMONTH('Rent Roll'!$D29,0),0,IF(NOT(BS33=0),NOT(Index_운영!BT55=0)*BS33*(1+$E33*Index_운영!BT187),$C33*$D33/$C$1*Index_운영!BT55))),0)</f>
        <v>0</v>
      </c>
      <c r="BU33" s="589">
        <f>IFERROR(IF(BU$3=EOMONTH('Rent Roll'!$C29-1,0),$C33*$D33/$C$1,IF(BU$3=EOMONTH('Rent Roll'!$D29,0),0,IF(NOT(BT33=0),NOT(Index_운영!BU55=0)*BT33*(1+$E33*Index_운영!BU187),$C33*$D33/$C$1*Index_운영!BU55))),0)</f>
        <v>0</v>
      </c>
      <c r="BV33" s="589">
        <f>IFERROR(IF(BV$3=EOMONTH('Rent Roll'!$C29-1,0),$C33*$D33/$C$1,IF(BV$3=EOMONTH('Rent Roll'!$D29,0),0,IF(NOT(BU33=0),NOT(Index_운영!BV55=0)*BU33*(1+$E33*Index_운영!BV187),$C33*$D33/$C$1*Index_운영!BV55))),0)</f>
        <v>0</v>
      </c>
      <c r="BW33" s="589">
        <f>IFERROR(IF(BW$3=EOMONTH('Rent Roll'!$C29-1,0),$C33*$D33/$C$1,IF(BW$3=EOMONTH('Rent Roll'!$D29,0),0,IF(NOT(BV33=0),NOT(Index_운영!BW55=0)*BV33*(1+$E33*Index_운영!BW187),$C33*$D33/$C$1*Index_운영!BW55))),0)</f>
        <v>0</v>
      </c>
      <c r="BX33" s="589">
        <f>IFERROR(IF(BX$3=EOMONTH('Rent Roll'!$C29-1,0),$C33*$D33/$C$1,IF(BX$3=EOMONTH('Rent Roll'!$D29,0),0,IF(NOT(BW33=0),NOT(Index_운영!BX55=0)*BW33*(1+$E33*Index_운영!BX187),$C33*$D33/$C$1*Index_운영!BX55))),0)</f>
        <v>0</v>
      </c>
      <c r="BY33" s="589">
        <f>IFERROR(IF(BY$3=EOMONTH('Rent Roll'!$C29-1,0),$C33*$D33/$C$1,IF(BY$3=EOMONTH('Rent Roll'!$D29,0),0,IF(NOT(BX33=0),NOT(Index_운영!BY55=0)*BX33*(1+$E33*Index_운영!BY187),$C33*$D33/$C$1*Index_운영!BY55))),0)</f>
        <v>0</v>
      </c>
      <c r="BZ33" s="589">
        <f>IFERROR(IF(BZ$3=EOMONTH('Rent Roll'!$C29-1,0),$C33*$D33/$C$1,IF(BZ$3=EOMONTH('Rent Roll'!$D29,0),0,IF(NOT(BY33=0),NOT(Index_운영!BZ55=0)*BY33*(1+$E33*Index_운영!BZ187),$C33*$D33/$C$1*Index_운영!BZ55))),0)</f>
        <v>0</v>
      </c>
      <c r="CA33" s="589">
        <f>IFERROR(IF(CA$3=EOMONTH('Rent Roll'!$C29-1,0),$C33*$D33/$C$1,IF(CA$3=EOMONTH('Rent Roll'!$D29,0),0,IF(NOT(BZ33=0),NOT(Index_운영!CA55=0)*BZ33*(1+$E33*Index_운영!CA187),$C33*$D33/$C$1*Index_운영!CA55))),0)</f>
        <v>0</v>
      </c>
      <c r="CB33" s="589">
        <f>IFERROR(IF(CB$3=EOMONTH('Rent Roll'!$C29-1,0),$C33*$D33/$C$1,IF(CB$3=EOMONTH('Rent Roll'!$D29,0),0,IF(NOT(CA33=0),NOT(Index_운영!CB55=0)*CA33*(1+$E33*Index_운영!CB187),$C33*$D33/$C$1*Index_운영!CB55))),0)</f>
        <v>0</v>
      </c>
      <c r="CC33" s="589">
        <f>IFERROR(IF(CC$3=EOMONTH('Rent Roll'!$C29-1,0),$C33*$D33/$C$1,IF(CC$3=EOMONTH('Rent Roll'!$D29,0),0,IF(NOT(CB33=0),NOT(Index_운영!CC55=0)*CB33*(1+$E33*Index_운영!CC187),$C33*$D33/$C$1*Index_운영!CC55))),0)</f>
        <v>0</v>
      </c>
      <c r="CD33" s="589">
        <f>IFERROR(IF(CD$3=EOMONTH('Rent Roll'!$C29-1,0),$C33*$D33/$C$1,IF(CD$3=EOMONTH('Rent Roll'!$D29,0),0,IF(NOT(CC33=0),NOT(Index_운영!CD55=0)*CC33*(1+$E33*Index_운영!CD187),$C33*$D33/$C$1*Index_운영!CD55))),0)</f>
        <v>0</v>
      </c>
      <c r="CE33" s="589">
        <f>IFERROR(IF(CE$3=EOMONTH('Rent Roll'!$C29-1,0),$C33*$D33/$C$1,IF(CE$3=EOMONTH('Rent Roll'!$D29,0),0,IF(NOT(CD33=0),NOT(Index_운영!CE55=0)*CD33*(1+$E33*Index_운영!CE187),$C33*$D33/$C$1*Index_운영!CE55))),0)</f>
        <v>0</v>
      </c>
      <c r="CF33" s="589">
        <f>IFERROR(IF(CF$3=EOMONTH('Rent Roll'!$C29-1,0),$C33*$D33/$C$1,IF(CF$3=EOMONTH('Rent Roll'!$D29,0),0,IF(NOT(CE33=0),NOT(Index_운영!CF55=0)*CE33*(1+$E33*Index_운영!CF187),$C33*$D33/$C$1*Index_운영!CF55))),0)</f>
        <v>0</v>
      </c>
      <c r="CG33" s="589">
        <f>IFERROR(IF(CG$3=EOMONTH('Rent Roll'!$C29-1,0),$C33*$D33/$C$1,IF(CG$3=EOMONTH('Rent Roll'!$D29,0),0,IF(NOT(CF33=0),NOT(Index_운영!CG55=0)*CF33*(1+$E33*Index_운영!CG187),$C33*$D33/$C$1*Index_운영!CG55))),0)</f>
        <v>0</v>
      </c>
      <c r="CH33" s="589">
        <f>IFERROR(IF(CH$3=EOMONTH('Rent Roll'!$C29-1,0),$C33*$D33/$C$1,IF(CH$3=EOMONTH('Rent Roll'!$D29,0),0,IF(NOT(CG33=0),NOT(Index_운영!CH55=0)*CG33*(1+$E33*Index_운영!CH187),$C33*$D33/$C$1*Index_운영!CH55))),0)</f>
        <v>0</v>
      </c>
      <c r="CI33" s="589">
        <f>IFERROR(IF(CI$3=EOMONTH('Rent Roll'!$C29-1,0),$C33*$D33/$C$1,IF(CI$3=EOMONTH('Rent Roll'!$D29,0),0,IF(NOT(CH33=0),NOT(Index_운영!CI55=0)*CH33*(1+$E33*Index_운영!CI187),$C33*$D33/$C$1*Index_운영!CI55))),0)</f>
        <v>0</v>
      </c>
      <c r="CJ33" s="589">
        <f>IFERROR(IF(CJ$3=EOMONTH('Rent Roll'!$C29-1,0),$C33*$D33/$C$1,IF(CJ$3=EOMONTH('Rent Roll'!$D29,0),0,IF(NOT(CI33=0),NOT(Index_운영!CJ55=0)*CI33*(1+$E33*Index_운영!CJ187),$C33*$D33/$C$1*Index_운영!CJ55))),0)</f>
        <v>0</v>
      </c>
      <c r="CK33" s="589">
        <f>IFERROR(IF(CK$3=EOMONTH('Rent Roll'!$C29-1,0),$C33*$D33/$C$1,IF(CK$3=EOMONTH('Rent Roll'!$D29,0),0,IF(NOT(CJ33=0),NOT(Index_운영!CK55=0)*CJ33*(1+$E33*Index_운영!CK187),$C33*$D33/$C$1*Index_운영!CK55))),0)</f>
        <v>0</v>
      </c>
      <c r="CL33" s="589">
        <f>IFERROR(IF(CL$3=EOMONTH('Rent Roll'!$C29-1,0),$C33*$D33/$C$1,IF(CL$3=EOMONTH('Rent Roll'!$D29,0),0,IF(NOT(CK33=0),NOT(Index_운영!CL55=0)*CK33*(1+$E33*Index_운영!CL187),$C33*$D33/$C$1*Index_운영!CL55))),0)</f>
        <v>0</v>
      </c>
      <c r="CM33" s="589">
        <f>IFERROR(IF(CM$3=EOMONTH('Rent Roll'!$C29-1,0),$C33*$D33/$C$1,IF(CM$3=EOMONTH('Rent Roll'!$D29,0),0,IF(NOT(CL33=0),NOT(Index_운영!CM55=0)*CL33*(1+$E33*Index_운영!CM187),$C33*$D33/$C$1*Index_운영!CM55))),0)</f>
        <v>0</v>
      </c>
      <c r="CN33" s="589">
        <f>IFERROR(IF(CN$3=EOMONTH('Rent Roll'!$C29-1,0),$C33*$D33/$C$1,IF(CN$3=EOMONTH('Rent Roll'!$D29,0),0,IF(NOT(CM33=0),NOT(Index_운영!CN55=0)*CM33*(1+$E33*Index_운영!CN187),$C33*$D33/$C$1*Index_운영!CN55))),0)</f>
        <v>0</v>
      </c>
      <c r="CO33" s="589">
        <f>IFERROR(IF(CO$3=EOMONTH('Rent Roll'!$C29-1,0),$C33*$D33/$C$1,IF(CO$3=EOMONTH('Rent Roll'!$D29,0),0,IF(NOT(CN33=0),NOT(Index_운영!CO55=0)*CN33*(1+$E33*Index_운영!CO187),$C33*$D33/$C$1*Index_운영!CO55))),0)</f>
        <v>0</v>
      </c>
      <c r="CP33" s="589">
        <f>IFERROR(IF(CP$3=EOMONTH('Rent Roll'!$C29-1,0),$C33*$D33/$C$1,IF(CP$3=EOMONTH('Rent Roll'!$D29,0),0,IF(NOT(CO33=0),NOT(Index_운영!CP55=0)*CO33*(1+$E33*Index_운영!CP187),$C33*$D33/$C$1*Index_운영!CP55))),0)</f>
        <v>0</v>
      </c>
      <c r="CQ33" s="589">
        <f>IFERROR(IF(CQ$3=EOMONTH('Rent Roll'!$C29-1,0),$C33*$D33/$C$1,IF(CQ$3=EOMONTH('Rent Roll'!$D29,0),0,IF(NOT(CP33=0),NOT(Index_운영!CQ55=0)*CP33*(1+$E33*Index_운영!CQ187),$C33*$D33/$C$1*Index_운영!CQ55))),0)</f>
        <v>0</v>
      </c>
      <c r="CR33" s="589">
        <f>IFERROR(IF(CR$3=EOMONTH('Rent Roll'!$C29-1,0),$C33*$D33/$C$1,IF(CR$3=EOMONTH('Rent Roll'!$D29,0),0,IF(NOT(CQ33=0),NOT(Index_운영!CR55=0)*CQ33*(1+$E33*Index_운영!CR187),$C33*$D33/$C$1*Index_운영!CR55))),0)</f>
        <v>0</v>
      </c>
      <c r="CS33" s="589">
        <f>IFERROR(IF(CS$3=EOMONTH('Rent Roll'!$C29-1,0),$C33*$D33/$C$1,IF(CS$3=EOMONTH('Rent Roll'!$D29,0),0,IF(NOT(CR33=0),NOT(Index_운영!CS55=0)*CR33*(1+$E33*Index_운영!CS187),$C33*$D33/$C$1*Index_운영!CS55))),0)</f>
        <v>0</v>
      </c>
      <c r="CT33" s="589">
        <f>IFERROR(IF(CT$3=EOMONTH('Rent Roll'!$C29-1,0),$C33*$D33/$C$1,IF(CT$3=EOMONTH('Rent Roll'!$D29,0),0,IF(NOT(CS33=0),NOT(Index_운영!CT55=0)*CS33*(1+$E33*Index_운영!CT187),$C33*$D33/$C$1*Index_운영!CT55))),0)</f>
        <v>0</v>
      </c>
      <c r="CU33" s="589">
        <f>IFERROR(IF(CU$3=EOMONTH('Rent Roll'!$C29-1,0),$C33*$D33/$C$1,IF(CU$3=EOMONTH('Rent Roll'!$D29,0),0,IF(NOT(CT33=0),NOT(Index_운영!CU55=0)*CT33*(1+$E33*Index_운영!CU187),$C33*$D33/$C$1*Index_운영!CU55))),0)</f>
        <v>0</v>
      </c>
      <c r="CV33" s="589">
        <f>IFERROR(IF(CV$3=EOMONTH('Rent Roll'!$C29-1,0),$C33*$D33/$C$1,IF(CV$3=EOMONTH('Rent Roll'!$D29,0),0,IF(NOT(CU33=0),NOT(Index_운영!CV55=0)*CU33*(1+$E33*Index_운영!CV187),$C33*$D33/$C$1*Index_운영!CV55))),0)</f>
        <v>0</v>
      </c>
      <c r="CW33" s="589">
        <f>IFERROR(IF(CW$3=EOMONTH('Rent Roll'!$C29-1,0),$C33*$D33/$C$1,IF(CW$3=EOMONTH('Rent Roll'!$D29,0),0,IF(NOT(CV33=0),NOT(Index_운영!CW55=0)*CV33*(1+$E33*Index_운영!CW187),$C33*$D33/$C$1*Index_운영!CW55))),0)</f>
        <v>0</v>
      </c>
      <c r="CX33" s="589">
        <f>IFERROR(IF(CX$3=EOMONTH('Rent Roll'!$C29-1,0),$C33*$D33/$C$1,IF(CX$3=EOMONTH('Rent Roll'!$D29,0),0,IF(NOT(CW33=0),NOT(Index_운영!CX55=0)*CW33*(1+$E33*Index_운영!CX187),$C33*$D33/$C$1*Index_운영!CX55))),0)</f>
        <v>0</v>
      </c>
      <c r="CY33" s="589">
        <f>IFERROR(IF(CY$3=EOMONTH('Rent Roll'!$C29-1,0),$C33*$D33/$C$1,IF(CY$3=EOMONTH('Rent Roll'!$D29,0),0,IF(NOT(CX33=0),NOT(Index_운영!CY55=0)*CX33*(1+$E33*Index_운영!CY187),$C33*$D33/$C$1*Index_운영!CY55))),0)</f>
        <v>0</v>
      </c>
      <c r="CZ33" s="589">
        <f>IFERROR(IF(CZ$3=EOMONTH('Rent Roll'!$C29-1,0),$C33*$D33/$C$1,IF(CZ$3=EOMONTH('Rent Roll'!$D29,0),0,IF(NOT(CY33=0),NOT(Index_운영!CZ55=0)*CY33*(1+$E33*Index_운영!CZ187),$C33*$D33/$C$1*Index_운영!CZ55))),0)</f>
        <v>0</v>
      </c>
      <c r="DA33" s="589">
        <f>IFERROR(IF(DA$3=EOMONTH('Rent Roll'!$C29-1,0),$C33*$D33/$C$1,IF(DA$3=EOMONTH('Rent Roll'!$D29,0),0,IF(NOT(CZ33=0),NOT(Index_운영!DA55=0)*CZ33*(1+$E33*Index_운영!DA187),$C33*$D33/$C$1*Index_운영!DA55))),0)</f>
        <v>0</v>
      </c>
      <c r="DB33" s="589">
        <f>IFERROR(IF(DB$3=EOMONTH('Rent Roll'!$C29-1,0),$C33*$D33/$C$1,IF(DB$3=EOMONTH('Rent Roll'!$D29,0),0,IF(NOT(DA33=0),NOT(Index_운영!DB55=0)*DA33*(1+$E33*Index_운영!DB187),$C33*$D33/$C$1*Index_운영!DB55))),0)</f>
        <v>0</v>
      </c>
      <c r="DC33" s="589">
        <f>IFERROR(IF(DC$3=EOMONTH('Rent Roll'!$C29-1,0),$C33*$D33/$C$1,IF(DC$3=EOMONTH('Rent Roll'!$D29,0),0,IF(NOT(DB33=0),NOT(Index_운영!DC55=0)*DB33*(1+$E33*Index_운영!DC187),$C33*$D33/$C$1*Index_운영!DC55))),0)</f>
        <v>0</v>
      </c>
      <c r="DD33" s="589">
        <f>IFERROR(IF(DD$3=EOMONTH('Rent Roll'!$C29-1,0),$C33*$D33/$C$1,IF(DD$3=EOMONTH('Rent Roll'!$D29,0),0,IF(NOT(DC33=0),NOT(Index_운영!DD55=0)*DC33*(1+$E33*Index_운영!DD187),$C33*$D33/$C$1*Index_운영!DD55))),0)</f>
        <v>0</v>
      </c>
      <c r="DE33" s="589">
        <f>IFERROR(IF(DE$3=EOMONTH('Rent Roll'!$C29-1,0),$C33*$D33/$C$1,IF(DE$3=EOMONTH('Rent Roll'!$D29,0),0,IF(NOT(DD33=0),NOT(Index_운영!DE55=0)*DD33*(1+$E33*Index_운영!DE187),$C33*$D33/$C$1*Index_운영!DE55))),0)</f>
        <v>0</v>
      </c>
      <c r="DF33" s="589">
        <f>IFERROR(IF(DF$3=EOMONTH('Rent Roll'!$C29-1,0),$C33*$D33/$C$1,IF(DF$3=EOMONTH('Rent Roll'!$D29,0),0,IF(NOT(DE33=0),NOT(Index_운영!DF55=0)*DE33*(1+$E33*Index_운영!DF187),$C33*$D33/$C$1*Index_운영!DF55))),0)</f>
        <v>0</v>
      </c>
      <c r="DG33" s="589">
        <f>IFERROR(IF(DG$3=EOMONTH('Rent Roll'!$C29-1,0),$C33*$D33/$C$1,IF(DG$3=EOMONTH('Rent Roll'!$D29,0),0,IF(NOT(DF33=0),NOT(Index_운영!DG55=0)*DF33*(1+$E33*Index_운영!DG187),$C33*$D33/$C$1*Index_운영!DG55))),0)</f>
        <v>0</v>
      </c>
      <c r="DH33" s="589">
        <f>IFERROR(IF(DH$3=EOMONTH('Rent Roll'!$C29-1,0),$C33*$D33/$C$1,IF(DH$3=EOMONTH('Rent Roll'!$D29,0),0,IF(NOT(DG33=0),NOT(Index_운영!DH55=0)*DG33*(1+$E33*Index_운영!DH187),$C33*$D33/$C$1*Index_운영!DH55))),0)</f>
        <v>0</v>
      </c>
      <c r="DI33" s="589">
        <f>IFERROR(IF(DI$3=EOMONTH('Rent Roll'!$C29-1,0),$C33*$D33/$C$1,IF(DI$3=EOMONTH('Rent Roll'!$D29,0),0,IF(NOT(DH33=0),NOT(Index_운영!DI55=0)*DH33*(1+$E33*Index_운영!DI187),$C33*$D33/$C$1*Index_운영!DI55))),0)</f>
        <v>0</v>
      </c>
      <c r="DJ33" s="589">
        <f>IFERROR(IF(DJ$3=EOMONTH('Rent Roll'!$C29-1,0),$C33*$D33/$C$1,IF(DJ$3=EOMONTH('Rent Roll'!$D29,0),0,IF(NOT(DI33=0),NOT(Index_운영!DJ55=0)*DI33*(1+$E33*Index_운영!DJ187),$C33*$D33/$C$1*Index_운영!DJ55))),0)</f>
        <v>0</v>
      </c>
      <c r="DK33" s="589">
        <f>IFERROR(IF(DK$3=EOMONTH('Rent Roll'!$C29-1,0),$C33*$D33/$C$1,IF(DK$3=EOMONTH('Rent Roll'!$D29,0),0,IF(NOT(DJ33=0),NOT(Index_운영!DK55=0)*DJ33*(1+$E33*Index_운영!DK187),$C33*$D33/$C$1*Index_운영!DK55))),0)</f>
        <v>0</v>
      </c>
      <c r="DL33" s="589">
        <f>IFERROR(IF(DL$3=EOMONTH('Rent Roll'!$C29-1,0),$C33*$D33/$C$1,IF(DL$3=EOMONTH('Rent Roll'!$D29,0),0,IF(NOT(DK33=0),NOT(Index_운영!DL55=0)*DK33*(1+$E33*Index_운영!DL187),$C33*$D33/$C$1*Index_운영!DL55))),0)</f>
        <v>0</v>
      </c>
      <c r="DM33" s="589">
        <f>IFERROR(IF(DM$3=EOMONTH('Rent Roll'!$C29-1,0),$C33*$D33/$C$1,IF(DM$3=EOMONTH('Rent Roll'!$D29,0),0,IF(NOT(DL33=0),NOT(Index_운영!DM55=0)*DL33*(1+$E33*Index_운영!DM187),$C33*$D33/$C$1*Index_운영!DM55))),0)</f>
        <v>0</v>
      </c>
      <c r="DN33" s="589">
        <f>IFERROR(IF(DN$3=EOMONTH('Rent Roll'!$C29-1,0),$C33*$D33/$C$1,IF(DN$3=EOMONTH('Rent Roll'!$D29,0),0,IF(NOT(DM33=0),NOT(Index_운영!DN55=0)*DM33*(1+$E33*Index_운영!DN187),$C33*$D33/$C$1*Index_운영!DN55))),0)</f>
        <v>0</v>
      </c>
      <c r="DO33" s="589">
        <f>IFERROR(IF(DO$3=EOMONTH('Rent Roll'!$C29-1,0),$C33*$D33/$C$1,IF(DO$3=EOMONTH('Rent Roll'!$D29,0),0,IF(NOT(DN33=0),NOT(Index_운영!DO55=0)*DN33*(1+$E33*Index_운영!DO187),$C33*$D33/$C$1*Index_운영!DO55))),0)</f>
        <v>0</v>
      </c>
      <c r="DP33" s="589">
        <f>IFERROR(IF(DP$3=EOMONTH('Rent Roll'!$C29-1,0),$C33*$D33/$C$1,IF(DP$3=EOMONTH('Rent Roll'!$D29,0),0,IF(NOT(DO33=0),NOT(Index_운영!DP55=0)*DO33*(1+$E33*Index_운영!DP187),$C33*$D33/$C$1*Index_운영!DP55))),0)</f>
        <v>0</v>
      </c>
      <c r="DQ33" s="589">
        <f>IFERROR(IF(DQ$3=EOMONTH('Rent Roll'!$C29-1,0),$C33*$D33/$C$1,IF(DQ$3=EOMONTH('Rent Roll'!$D29,0),0,IF(NOT(DP33=0),NOT(Index_운영!DQ55=0)*DP33*(1+$E33*Index_운영!DQ187),$C33*$D33/$C$1*Index_운영!DQ55))),0)</f>
        <v>0</v>
      </c>
      <c r="DR33" s="589">
        <f>IFERROR(IF(DR$3=EOMONTH('Rent Roll'!$C29-1,0),$C33*$D33/$C$1,IF(DR$3=EOMONTH('Rent Roll'!$D29,0),0,IF(NOT(DQ33=0),NOT(Index_운영!DR55=0)*DQ33*(1+$E33*Index_운영!DR187),$C33*$D33/$C$1*Index_운영!DR55))),0)</f>
        <v>0</v>
      </c>
      <c r="DS33" s="589">
        <f>IFERROR(IF(DS$3=EOMONTH('Rent Roll'!$C29-1,0),$C33*$D33/$C$1,IF(DS$3=EOMONTH('Rent Roll'!$D29,0),0,IF(NOT(DR33=0),NOT(Index_운영!DS55=0)*DR33*(1+$E33*Index_운영!DS187),$C33*$D33/$C$1*Index_운영!DS55))),0)</f>
        <v>0</v>
      </c>
      <c r="DT33" s="589">
        <f>IFERROR(IF(DT$3=EOMONTH('Rent Roll'!$C29-1,0),$C33*$D33/$C$1,IF(DT$3=EOMONTH('Rent Roll'!$D29,0),0,IF(NOT(DS33=0),NOT(Index_운영!DT55=0)*DS33*(1+$E33*Index_운영!DT187),$C33*$D33/$C$1*Index_운영!DT55))),0)</f>
        <v>0</v>
      </c>
      <c r="DU33" s="589">
        <f>IFERROR(IF(DU$3=EOMONTH('Rent Roll'!$C29-1,0),$C33*$D33/$C$1,IF(DU$3=EOMONTH('Rent Roll'!$D29,0),0,IF(NOT(DT33=0),NOT(Index_운영!DU55=0)*DT33*(1+$E33*Index_운영!DU187),$C33*$D33/$C$1*Index_운영!DU55))),0)</f>
        <v>0</v>
      </c>
      <c r="DV33" s="589">
        <f>IFERROR(IF(DV$3=EOMONTH('Rent Roll'!$C29-1,0),$C33*$D33/$C$1,IF(DV$3=EOMONTH('Rent Roll'!$D29,0),0,IF(NOT(DU33=0),NOT(Index_운영!DV55=0)*DU33*(1+$E33*Index_운영!DV187),$C33*$D33/$C$1*Index_운영!DV55))),0)</f>
        <v>0</v>
      </c>
    </row>
    <row r="34" spans="1:126" s="485" customFormat="1" outlineLevel="1" x14ac:dyDescent="0.4">
      <c r="A34" s="737"/>
      <c r="B34" s="464">
        <f>'Rent Roll'!$B30</f>
        <v>0</v>
      </c>
      <c r="C34" s="1219">
        <f>'Rent Roll'!$K30</f>
        <v>0</v>
      </c>
      <c r="D34" s="1220">
        <f>'Rent Roll'!$M30</f>
        <v>0</v>
      </c>
      <c r="E34" s="1221">
        <f>'Rent Roll'!$N30</f>
        <v>0</v>
      </c>
      <c r="F34" s="588">
        <f>IFERROR(IF(F$3=EOMONTH('Rent Roll'!$C30-1,0),$C34*$D34/$C$1,IF(F$3=EOMONTH('Rent Roll'!$D30,0),0,IF(NOT(E34=0),NOT(Index_운영!F56=0)*E34*(1+$E34*Index_운영!F188),$C34*$D34/$C$1*Index_운영!F56))),0)</f>
        <v>0</v>
      </c>
      <c r="G34" s="589">
        <f>IFERROR(IF(G$3=EOMONTH('Rent Roll'!$C30-1,0),$C34*$D34/$C$1,IF(G$3=EOMONTH('Rent Roll'!$D30,0),0,IF(NOT(F34=0),NOT(Index_운영!G56=0)*F34*(1+$E34*Index_운영!G188),$C34*$D34/$C$1*Index_운영!G56))),0)</f>
        <v>0</v>
      </c>
      <c r="H34" s="589">
        <f>IFERROR(IF(H$3=EOMONTH('Rent Roll'!$C30-1,0),$C34*$D34/$C$1,IF(H$3=EOMONTH('Rent Roll'!$D30,0),0,IF(NOT(G34=0),NOT(Index_운영!H56=0)*G34*(1+$E34*Index_운영!H188),$C34*$D34/$C$1*Index_운영!H56))),0)</f>
        <v>0</v>
      </c>
      <c r="I34" s="589">
        <f>IFERROR(IF(I$3=EOMONTH('Rent Roll'!$C30-1,0),$C34*$D34/$C$1,IF(I$3=EOMONTH('Rent Roll'!$D30,0),0,IF(NOT(H34=0),NOT(Index_운영!I56=0)*H34*(1+$E34*Index_운영!I188),$C34*$D34/$C$1*Index_운영!I56))),0)</f>
        <v>0</v>
      </c>
      <c r="J34" s="589">
        <f>IFERROR(IF(J$3=EOMONTH('Rent Roll'!$C30-1,0),$C34*$D34/$C$1,IF(J$3=EOMONTH('Rent Roll'!$D30,0),0,IF(NOT(I34=0),NOT(Index_운영!J56=0)*I34*(1+$E34*Index_운영!J188),$C34*$D34/$C$1*Index_운영!J56))),0)</f>
        <v>0</v>
      </c>
      <c r="K34" s="589">
        <f>IFERROR(IF(K$3=EOMONTH('Rent Roll'!$C30-1,0),$C34*$D34/$C$1,IF(K$3=EOMONTH('Rent Roll'!$D30,0),0,IF(NOT(J34=0),NOT(Index_운영!K56=0)*J34*(1+$E34*Index_운영!K188),$C34*$D34/$C$1*Index_운영!K56))),0)</f>
        <v>0</v>
      </c>
      <c r="L34" s="589">
        <f>IFERROR(IF(L$3=EOMONTH('Rent Roll'!$C30-1,0),$C34*$D34/$C$1,IF(L$3=EOMONTH('Rent Roll'!$D30,0),0,IF(NOT(K34=0),NOT(Index_운영!L56=0)*K34*(1+$E34*Index_운영!L188),$C34*$D34/$C$1*Index_운영!L56))),0)</f>
        <v>0</v>
      </c>
      <c r="M34" s="589">
        <f>IFERROR(IF(M$3=EOMONTH('Rent Roll'!$C30-1,0),$C34*$D34/$C$1,IF(M$3=EOMONTH('Rent Roll'!$D30,0),0,IF(NOT(L34=0),NOT(Index_운영!M56=0)*L34*(1+$E34*Index_운영!M188),$C34*$D34/$C$1*Index_운영!M56))),0)</f>
        <v>0</v>
      </c>
      <c r="N34" s="589">
        <f>IFERROR(IF(N$3=EOMONTH('Rent Roll'!$C30-1,0),$C34*$D34/$C$1,IF(N$3=EOMONTH('Rent Roll'!$D30,0),0,IF(NOT(M34=0),NOT(Index_운영!N56=0)*M34*(1+$E34*Index_운영!N188),$C34*$D34/$C$1*Index_운영!N56))),0)</f>
        <v>0</v>
      </c>
      <c r="O34" s="589">
        <f>IFERROR(IF(O$3=EOMONTH('Rent Roll'!$C30-1,0),$C34*$D34/$C$1,IF(O$3=EOMONTH('Rent Roll'!$D30,0),0,IF(NOT(N34=0),NOT(Index_운영!O56=0)*N34*(1+$E34*Index_운영!O188),$C34*$D34/$C$1*Index_운영!O56))),0)</f>
        <v>0</v>
      </c>
      <c r="P34" s="589">
        <f>IFERROR(IF(P$3=EOMONTH('Rent Roll'!$C30-1,0),$C34*$D34/$C$1,IF(P$3=EOMONTH('Rent Roll'!$D30,0),0,IF(NOT(O34=0),NOT(Index_운영!P56=0)*O34*(1+$E34*Index_운영!P188),$C34*$D34/$C$1*Index_운영!P56))),0)</f>
        <v>0</v>
      </c>
      <c r="Q34" s="589">
        <f>IFERROR(IF(Q$3=EOMONTH('Rent Roll'!$C30-1,0),$C34*$D34/$C$1,IF(Q$3=EOMONTH('Rent Roll'!$D30,0),0,IF(NOT(P34=0),NOT(Index_운영!Q56=0)*P34*(1+$E34*Index_운영!Q188),$C34*$D34/$C$1*Index_운영!Q56))),0)</f>
        <v>0</v>
      </c>
      <c r="R34" s="589">
        <f>IFERROR(IF(R$3=EOMONTH('Rent Roll'!$C30-1,0),$C34*$D34/$C$1,IF(R$3=EOMONTH('Rent Roll'!$D30,0),0,IF(NOT(Q34=0),NOT(Index_운영!R56=0)*Q34*(1+$E34*Index_운영!R188),$C34*$D34/$C$1*Index_운영!R56))),0)</f>
        <v>0</v>
      </c>
      <c r="S34" s="589">
        <f>IFERROR(IF(S$3=EOMONTH('Rent Roll'!$C30-1,0),$C34*$D34/$C$1,IF(S$3=EOMONTH('Rent Roll'!$D30,0),0,IF(NOT(R34=0),NOT(Index_운영!S56=0)*R34*(1+$E34*Index_운영!S188),$C34*$D34/$C$1*Index_운영!S56))),0)</f>
        <v>0</v>
      </c>
      <c r="T34" s="589">
        <f>IFERROR(IF(T$3=EOMONTH('Rent Roll'!$C30-1,0),$C34*$D34/$C$1,IF(T$3=EOMONTH('Rent Roll'!$D30,0),0,IF(NOT(S34=0),NOT(Index_운영!T56=0)*S34*(1+$E34*Index_운영!T188),$C34*$D34/$C$1*Index_운영!T56))),0)</f>
        <v>0</v>
      </c>
      <c r="U34" s="589">
        <f>IFERROR(IF(U$3=EOMONTH('Rent Roll'!$C30-1,0),$C34*$D34/$C$1,IF(U$3=EOMONTH('Rent Roll'!$D30,0),0,IF(NOT(T34=0),NOT(Index_운영!U56=0)*T34*(1+$E34*Index_운영!U188),$C34*$D34/$C$1*Index_운영!U56))),0)</f>
        <v>0</v>
      </c>
      <c r="V34" s="589">
        <f>IFERROR(IF(V$3=EOMONTH('Rent Roll'!$C30-1,0),$C34*$D34/$C$1,IF(V$3=EOMONTH('Rent Roll'!$D30,0),0,IF(NOT(U34=0),NOT(Index_운영!V56=0)*U34*(1+$E34*Index_운영!V188),$C34*$D34/$C$1*Index_운영!V56))),0)</f>
        <v>0</v>
      </c>
      <c r="W34" s="589">
        <f>IFERROR(IF(W$3=EOMONTH('Rent Roll'!$C30-1,0),$C34*$D34/$C$1,IF(W$3=EOMONTH('Rent Roll'!$D30,0),0,IF(NOT(V34=0),NOT(Index_운영!W56=0)*V34*(1+$E34*Index_운영!W188),$C34*$D34/$C$1*Index_운영!W56))),0)</f>
        <v>0</v>
      </c>
      <c r="X34" s="589">
        <f>IFERROR(IF(X$3=EOMONTH('Rent Roll'!$C30-1,0),$C34*$D34/$C$1,IF(X$3=EOMONTH('Rent Roll'!$D30,0),0,IF(NOT(W34=0),NOT(Index_운영!X56=0)*W34*(1+$E34*Index_운영!X188),$C34*$D34/$C$1*Index_운영!X56))),0)</f>
        <v>0</v>
      </c>
      <c r="Y34" s="589">
        <f>IFERROR(IF(Y$3=EOMONTH('Rent Roll'!$C30-1,0),$C34*$D34/$C$1,IF(Y$3=EOMONTH('Rent Roll'!$D30,0),0,IF(NOT(X34=0),NOT(Index_운영!Y56=0)*X34*(1+$E34*Index_운영!Y188),$C34*$D34/$C$1*Index_운영!Y56))),0)</f>
        <v>0</v>
      </c>
      <c r="Z34" s="589">
        <f>IFERROR(IF(Z$3=EOMONTH('Rent Roll'!$C30-1,0),$C34*$D34/$C$1,IF(Z$3=EOMONTH('Rent Roll'!$D30,0),0,IF(NOT(Y34=0),NOT(Index_운영!Z56=0)*Y34*(1+$E34*Index_운영!Z188),$C34*$D34/$C$1*Index_운영!Z56))),0)</f>
        <v>0</v>
      </c>
      <c r="AA34" s="589">
        <f>IFERROR(IF(AA$3=EOMONTH('Rent Roll'!$C30-1,0),$C34*$D34/$C$1,IF(AA$3=EOMONTH('Rent Roll'!$D30,0),0,IF(NOT(Z34=0),NOT(Index_운영!AA56=0)*Z34*(1+$E34*Index_운영!AA188),$C34*$D34/$C$1*Index_운영!AA56))),0)</f>
        <v>0</v>
      </c>
      <c r="AB34" s="589">
        <f>IFERROR(IF(AB$3=EOMONTH('Rent Roll'!$C30-1,0),$C34*$D34/$C$1,IF(AB$3=EOMONTH('Rent Roll'!$D30,0),0,IF(NOT(AA34=0),NOT(Index_운영!AB56=0)*AA34*(1+$E34*Index_운영!AB188),$C34*$D34/$C$1*Index_운영!AB56))),0)</f>
        <v>0</v>
      </c>
      <c r="AC34" s="589">
        <f>IFERROR(IF(AC$3=EOMONTH('Rent Roll'!$C30-1,0),$C34*$D34/$C$1,IF(AC$3=EOMONTH('Rent Roll'!$D30,0),0,IF(NOT(AB34=0),NOT(Index_운영!AC56=0)*AB34*(1+$E34*Index_운영!AC188),$C34*$D34/$C$1*Index_운영!AC56))),0)</f>
        <v>0</v>
      </c>
      <c r="AD34" s="589">
        <f>IFERROR(IF(AD$3=EOMONTH('Rent Roll'!$C30-1,0),$C34*$D34/$C$1,IF(AD$3=EOMONTH('Rent Roll'!$D30,0),0,IF(NOT(AC34=0),NOT(Index_운영!AD56=0)*AC34*(1+$E34*Index_운영!AD188),$C34*$D34/$C$1*Index_운영!AD56))),0)</f>
        <v>0</v>
      </c>
      <c r="AE34" s="589">
        <f>IFERROR(IF(AE$3=EOMONTH('Rent Roll'!$C30-1,0),$C34*$D34/$C$1,IF(AE$3=EOMONTH('Rent Roll'!$D30,0),0,IF(NOT(AD34=0),NOT(Index_운영!AE56=0)*AD34*(1+$E34*Index_운영!AE188),$C34*$D34/$C$1*Index_운영!AE56))),0)</f>
        <v>0</v>
      </c>
      <c r="AF34" s="589">
        <f>IFERROR(IF(AF$3=EOMONTH('Rent Roll'!$C30-1,0),$C34*$D34/$C$1,IF(AF$3=EOMONTH('Rent Roll'!$D30,0),0,IF(NOT(AE34=0),NOT(Index_운영!AF56=0)*AE34*(1+$E34*Index_운영!AF188),$C34*$D34/$C$1*Index_운영!AF56))),0)</f>
        <v>0</v>
      </c>
      <c r="AG34" s="589">
        <f>IFERROR(IF(AG$3=EOMONTH('Rent Roll'!$C30-1,0),$C34*$D34/$C$1,IF(AG$3=EOMONTH('Rent Roll'!$D30,0),0,IF(NOT(AF34=0),NOT(Index_운영!AG56=0)*AF34*(1+$E34*Index_운영!AG188),$C34*$D34/$C$1*Index_운영!AG56))),0)</f>
        <v>0</v>
      </c>
      <c r="AH34" s="589">
        <f>IFERROR(IF(AH$3=EOMONTH('Rent Roll'!$C30-1,0),$C34*$D34/$C$1,IF(AH$3=EOMONTH('Rent Roll'!$D30,0),0,IF(NOT(AG34=0),NOT(Index_운영!AH56=0)*AG34*(1+$E34*Index_운영!AH188),$C34*$D34/$C$1*Index_운영!AH56))),0)</f>
        <v>0</v>
      </c>
      <c r="AI34" s="589">
        <f>IFERROR(IF(AI$3=EOMONTH('Rent Roll'!$C30-1,0),$C34*$D34/$C$1,IF(AI$3=EOMONTH('Rent Roll'!$D30,0),0,IF(NOT(AH34=0),NOT(Index_운영!AI56=0)*AH34*(1+$E34*Index_운영!AI188),$C34*$D34/$C$1*Index_운영!AI56))),0)</f>
        <v>0</v>
      </c>
      <c r="AJ34" s="589">
        <f>IFERROR(IF(AJ$3=EOMONTH('Rent Roll'!$C30-1,0),$C34*$D34/$C$1,IF(AJ$3=EOMONTH('Rent Roll'!$D30,0),0,IF(NOT(AI34=0),NOT(Index_운영!AJ56=0)*AI34*(1+$E34*Index_운영!AJ188),$C34*$D34/$C$1*Index_운영!AJ56))),0)</f>
        <v>0</v>
      </c>
      <c r="AK34" s="589">
        <f>IFERROR(IF(AK$3=EOMONTH('Rent Roll'!$C30-1,0),$C34*$D34/$C$1,IF(AK$3=EOMONTH('Rent Roll'!$D30,0),0,IF(NOT(AJ34=0),NOT(Index_운영!AK56=0)*AJ34*(1+$E34*Index_운영!AK188),$C34*$D34/$C$1*Index_운영!AK56))),0)</f>
        <v>0</v>
      </c>
      <c r="AL34" s="589">
        <f>IFERROR(IF(AL$3=EOMONTH('Rent Roll'!$C30-1,0),$C34*$D34/$C$1,IF(AL$3=EOMONTH('Rent Roll'!$D30,0),0,IF(NOT(AK34=0),NOT(Index_운영!AL56=0)*AK34*(1+$E34*Index_운영!AL188),$C34*$D34/$C$1*Index_운영!AL56))),0)</f>
        <v>0</v>
      </c>
      <c r="AM34" s="589">
        <f>IFERROR(IF(AM$3=EOMONTH('Rent Roll'!$C30-1,0),$C34*$D34/$C$1,IF(AM$3=EOMONTH('Rent Roll'!$D30,0),0,IF(NOT(AL34=0),NOT(Index_운영!AM56=0)*AL34*(1+$E34*Index_운영!AM188),$C34*$D34/$C$1*Index_운영!AM56))),0)</f>
        <v>0</v>
      </c>
      <c r="AN34" s="589">
        <f>IFERROR(IF(AN$3=EOMONTH('Rent Roll'!$C30-1,0),$C34*$D34/$C$1,IF(AN$3=EOMONTH('Rent Roll'!$D30,0),0,IF(NOT(AM34=0),NOT(Index_운영!AN56=0)*AM34*(1+$E34*Index_운영!AN188),$C34*$D34/$C$1*Index_운영!AN56))),0)</f>
        <v>0</v>
      </c>
      <c r="AO34" s="589">
        <f>IFERROR(IF(AO$3=EOMONTH('Rent Roll'!$C30-1,0),$C34*$D34/$C$1,IF(AO$3=EOMONTH('Rent Roll'!$D30,0),0,IF(NOT(AN34=0),NOT(Index_운영!AO56=0)*AN34*(1+$E34*Index_운영!AO188),$C34*$D34/$C$1*Index_운영!AO56))),0)</f>
        <v>0</v>
      </c>
      <c r="AP34" s="589">
        <f>IFERROR(IF(AP$3=EOMONTH('Rent Roll'!$C30-1,0),$C34*$D34/$C$1,IF(AP$3=EOMONTH('Rent Roll'!$D30,0),0,IF(NOT(AO34=0),NOT(Index_운영!AP56=0)*AO34*(1+$E34*Index_운영!AP188),$C34*$D34/$C$1*Index_운영!AP56))),0)</f>
        <v>0</v>
      </c>
      <c r="AQ34" s="589">
        <f>IFERROR(IF(AQ$3=EOMONTH('Rent Roll'!$C30-1,0),$C34*$D34/$C$1,IF(AQ$3=EOMONTH('Rent Roll'!$D30,0),0,IF(NOT(AP34=0),NOT(Index_운영!AQ56=0)*AP34*(1+$E34*Index_운영!AQ188),$C34*$D34/$C$1*Index_운영!AQ56))),0)</f>
        <v>0</v>
      </c>
      <c r="AR34" s="589">
        <f>IFERROR(IF(AR$3=EOMONTH('Rent Roll'!$C30-1,0),$C34*$D34/$C$1,IF(AR$3=EOMONTH('Rent Roll'!$D30,0),0,IF(NOT(AQ34=0),NOT(Index_운영!AR56=0)*AQ34*(1+$E34*Index_운영!AR188),$C34*$D34/$C$1*Index_운영!AR56))),0)</f>
        <v>0</v>
      </c>
      <c r="AS34" s="589">
        <f>IFERROR(IF(AS$3=EOMONTH('Rent Roll'!$C30-1,0),$C34*$D34/$C$1,IF(AS$3=EOMONTH('Rent Roll'!$D30,0),0,IF(NOT(AR34=0),NOT(Index_운영!AS56=0)*AR34*(1+$E34*Index_운영!AS188),$C34*$D34/$C$1*Index_운영!AS56))),0)</f>
        <v>0</v>
      </c>
      <c r="AT34" s="589">
        <f>IFERROR(IF(AT$3=EOMONTH('Rent Roll'!$C30-1,0),$C34*$D34/$C$1,IF(AT$3=EOMONTH('Rent Roll'!$D30,0),0,IF(NOT(AS34=0),NOT(Index_운영!AT56=0)*AS34*(1+$E34*Index_운영!AT188),$C34*$D34/$C$1*Index_운영!AT56))),0)</f>
        <v>0</v>
      </c>
      <c r="AU34" s="589">
        <f>IFERROR(IF(AU$3=EOMONTH('Rent Roll'!$C30-1,0),$C34*$D34/$C$1,IF(AU$3=EOMONTH('Rent Roll'!$D30,0),0,IF(NOT(AT34=0),NOT(Index_운영!AU56=0)*AT34*(1+$E34*Index_운영!AU188),$C34*$D34/$C$1*Index_운영!AU56))),0)</f>
        <v>0</v>
      </c>
      <c r="AV34" s="589">
        <f>IFERROR(IF(AV$3=EOMONTH('Rent Roll'!$C30-1,0),$C34*$D34/$C$1,IF(AV$3=EOMONTH('Rent Roll'!$D30,0),0,IF(NOT(AU34=0),NOT(Index_운영!AV56=0)*AU34*(1+$E34*Index_운영!AV188),$C34*$D34/$C$1*Index_운영!AV56))),0)</f>
        <v>0</v>
      </c>
      <c r="AW34" s="589">
        <f>IFERROR(IF(AW$3=EOMONTH('Rent Roll'!$C30-1,0),$C34*$D34/$C$1,IF(AW$3=EOMONTH('Rent Roll'!$D30,0),0,IF(NOT(AV34=0),NOT(Index_운영!AW56=0)*AV34*(1+$E34*Index_운영!AW188),$C34*$D34/$C$1*Index_운영!AW56))),0)</f>
        <v>0</v>
      </c>
      <c r="AX34" s="589">
        <f>IFERROR(IF(AX$3=EOMONTH('Rent Roll'!$C30-1,0),$C34*$D34/$C$1,IF(AX$3=EOMONTH('Rent Roll'!$D30,0),0,IF(NOT(AW34=0),NOT(Index_운영!AX56=0)*AW34*(1+$E34*Index_운영!AX188),$C34*$D34/$C$1*Index_운영!AX56))),0)</f>
        <v>0</v>
      </c>
      <c r="AY34" s="589">
        <f>IFERROR(IF(AY$3=EOMONTH('Rent Roll'!$C30-1,0),$C34*$D34/$C$1,IF(AY$3=EOMONTH('Rent Roll'!$D30,0),0,IF(NOT(AX34=0),NOT(Index_운영!AY56=0)*AX34*(1+$E34*Index_운영!AY188),$C34*$D34/$C$1*Index_운영!AY56))),0)</f>
        <v>0</v>
      </c>
      <c r="AZ34" s="589">
        <f>IFERROR(IF(AZ$3=EOMONTH('Rent Roll'!$C30-1,0),$C34*$D34/$C$1,IF(AZ$3=EOMONTH('Rent Roll'!$D30,0),0,IF(NOT(AY34=0),NOT(Index_운영!AZ56=0)*AY34*(1+$E34*Index_운영!AZ188),$C34*$D34/$C$1*Index_운영!AZ56))),0)</f>
        <v>0</v>
      </c>
      <c r="BA34" s="589">
        <f>IFERROR(IF(BA$3=EOMONTH('Rent Roll'!$C30-1,0),$C34*$D34/$C$1,IF(BA$3=EOMONTH('Rent Roll'!$D30,0),0,IF(NOT(AZ34=0),NOT(Index_운영!BA56=0)*AZ34*(1+$E34*Index_운영!BA188),$C34*$D34/$C$1*Index_운영!BA56))),0)</f>
        <v>0</v>
      </c>
      <c r="BB34" s="589">
        <f>IFERROR(IF(BB$3=EOMONTH('Rent Roll'!$C30-1,0),$C34*$D34/$C$1,IF(BB$3=EOMONTH('Rent Roll'!$D30,0),0,IF(NOT(BA34=0),NOT(Index_운영!BB56=0)*BA34*(1+$E34*Index_운영!BB188),$C34*$D34/$C$1*Index_운영!BB56))),0)</f>
        <v>0</v>
      </c>
      <c r="BC34" s="589">
        <f>IFERROR(IF(BC$3=EOMONTH('Rent Roll'!$C30-1,0),$C34*$D34/$C$1,IF(BC$3=EOMONTH('Rent Roll'!$D30,0),0,IF(NOT(BB34=0),NOT(Index_운영!BC56=0)*BB34*(1+$E34*Index_운영!BC188),$C34*$D34/$C$1*Index_운영!BC56))),0)</f>
        <v>0</v>
      </c>
      <c r="BD34" s="589">
        <f>IFERROR(IF(BD$3=EOMONTH('Rent Roll'!$C30-1,0),$C34*$D34/$C$1,IF(BD$3=EOMONTH('Rent Roll'!$D30,0),0,IF(NOT(BC34=0),NOT(Index_운영!BD56=0)*BC34*(1+$E34*Index_운영!BD188),$C34*$D34/$C$1*Index_운영!BD56))),0)</f>
        <v>0</v>
      </c>
      <c r="BE34" s="589">
        <f>IFERROR(IF(BE$3=EOMONTH('Rent Roll'!$C30-1,0),$C34*$D34/$C$1,IF(BE$3=EOMONTH('Rent Roll'!$D30,0),0,IF(NOT(BD34=0),NOT(Index_운영!BE56=0)*BD34*(1+$E34*Index_운영!BE188),$C34*$D34/$C$1*Index_운영!BE56))),0)</f>
        <v>0</v>
      </c>
      <c r="BF34" s="589">
        <f>IFERROR(IF(BF$3=EOMONTH('Rent Roll'!$C30-1,0),$C34*$D34/$C$1,IF(BF$3=EOMONTH('Rent Roll'!$D30,0),0,IF(NOT(BE34=0),NOT(Index_운영!BF56=0)*BE34*(1+$E34*Index_운영!BF188),$C34*$D34/$C$1*Index_운영!BF56))),0)</f>
        <v>0</v>
      </c>
      <c r="BG34" s="589">
        <f>IFERROR(IF(BG$3=EOMONTH('Rent Roll'!$C30-1,0),$C34*$D34/$C$1,IF(BG$3=EOMONTH('Rent Roll'!$D30,0),0,IF(NOT(BF34=0),NOT(Index_운영!BG56=0)*BF34*(1+$E34*Index_운영!BG188),$C34*$D34/$C$1*Index_운영!BG56))),0)</f>
        <v>0</v>
      </c>
      <c r="BH34" s="589">
        <f>IFERROR(IF(BH$3=EOMONTH('Rent Roll'!$C30-1,0),$C34*$D34/$C$1,IF(BH$3=EOMONTH('Rent Roll'!$D30,0),0,IF(NOT(BG34=0),NOT(Index_운영!BH56=0)*BG34*(1+$E34*Index_운영!BH188),$C34*$D34/$C$1*Index_운영!BH56))),0)</f>
        <v>0</v>
      </c>
      <c r="BI34" s="589">
        <f>IFERROR(IF(BI$3=EOMONTH('Rent Roll'!$C30-1,0),$C34*$D34/$C$1,IF(BI$3=EOMONTH('Rent Roll'!$D30,0),0,IF(NOT(BH34=0),NOT(Index_운영!BI56=0)*BH34*(1+$E34*Index_운영!BI188),$C34*$D34/$C$1*Index_운영!BI56))),0)</f>
        <v>0</v>
      </c>
      <c r="BJ34" s="589">
        <f>IFERROR(IF(BJ$3=EOMONTH('Rent Roll'!$C30-1,0),$C34*$D34/$C$1,IF(BJ$3=EOMONTH('Rent Roll'!$D30,0),0,IF(NOT(BI34=0),NOT(Index_운영!BJ56=0)*BI34*(1+$E34*Index_운영!BJ188),$C34*$D34/$C$1*Index_운영!BJ56))),0)</f>
        <v>0</v>
      </c>
      <c r="BK34" s="589">
        <f>IFERROR(IF(BK$3=EOMONTH('Rent Roll'!$C30-1,0),$C34*$D34/$C$1,IF(BK$3=EOMONTH('Rent Roll'!$D30,0),0,IF(NOT(BJ34=0),NOT(Index_운영!BK56=0)*BJ34*(1+$E34*Index_운영!BK188),$C34*$D34/$C$1*Index_운영!BK56))),0)</f>
        <v>0</v>
      </c>
      <c r="BL34" s="589">
        <f>IFERROR(IF(BL$3=EOMONTH('Rent Roll'!$C30-1,0),$C34*$D34/$C$1,IF(BL$3=EOMONTH('Rent Roll'!$D30,0),0,IF(NOT(BK34=0),NOT(Index_운영!BL56=0)*BK34*(1+$E34*Index_운영!BL188),$C34*$D34/$C$1*Index_운영!BL56))),0)</f>
        <v>0</v>
      </c>
      <c r="BM34" s="589">
        <f>IFERROR(IF(BM$3=EOMONTH('Rent Roll'!$C30-1,0),$C34*$D34/$C$1,IF(BM$3=EOMONTH('Rent Roll'!$D30,0),0,IF(NOT(BL34=0),NOT(Index_운영!BM56=0)*BL34*(1+$E34*Index_운영!BM188),$C34*$D34/$C$1*Index_운영!BM56))),0)</f>
        <v>0</v>
      </c>
      <c r="BN34" s="589">
        <f>IFERROR(IF(BN$3=EOMONTH('Rent Roll'!$C30-1,0),$C34*$D34/$C$1,IF(BN$3=EOMONTH('Rent Roll'!$D30,0),0,IF(NOT(BM34=0),NOT(Index_운영!BN56=0)*BM34*(1+$E34*Index_운영!BN188),$C34*$D34/$C$1*Index_운영!BN56))),0)</f>
        <v>0</v>
      </c>
      <c r="BO34" s="589">
        <f>IFERROR(IF(BO$3=EOMONTH('Rent Roll'!$C30-1,0),$C34*$D34/$C$1,IF(BO$3=EOMONTH('Rent Roll'!$D30,0),0,IF(NOT(BN34=0),NOT(Index_운영!BO56=0)*BN34*(1+$E34*Index_운영!BO188),$C34*$D34/$C$1*Index_운영!BO56))),0)</f>
        <v>0</v>
      </c>
      <c r="BP34" s="589">
        <f>IFERROR(IF(BP$3=EOMONTH('Rent Roll'!$C30-1,0),$C34*$D34/$C$1,IF(BP$3=EOMONTH('Rent Roll'!$D30,0),0,IF(NOT(BO34=0),NOT(Index_운영!BP56=0)*BO34*(1+$E34*Index_운영!BP188),$C34*$D34/$C$1*Index_운영!BP56))),0)</f>
        <v>0</v>
      </c>
      <c r="BQ34" s="589">
        <f>IFERROR(IF(BQ$3=EOMONTH('Rent Roll'!$C30-1,0),$C34*$D34/$C$1,IF(BQ$3=EOMONTH('Rent Roll'!$D30,0),0,IF(NOT(BP34=0),NOT(Index_운영!BQ56=0)*BP34*(1+$E34*Index_운영!BQ188),$C34*$D34/$C$1*Index_운영!BQ56))),0)</f>
        <v>0</v>
      </c>
      <c r="BR34" s="589">
        <f>IFERROR(IF(BR$3=EOMONTH('Rent Roll'!$C30-1,0),$C34*$D34/$C$1,IF(BR$3=EOMONTH('Rent Roll'!$D30,0),0,IF(NOT(BQ34=0),NOT(Index_운영!BR56=0)*BQ34*(1+$E34*Index_운영!BR188),$C34*$D34/$C$1*Index_운영!BR56))),0)</f>
        <v>0</v>
      </c>
      <c r="BS34" s="589">
        <f>IFERROR(IF(BS$3=EOMONTH('Rent Roll'!$C30-1,0),$C34*$D34/$C$1,IF(BS$3=EOMONTH('Rent Roll'!$D30,0),0,IF(NOT(BR34=0),NOT(Index_운영!BS56=0)*BR34*(1+$E34*Index_운영!BS188),$C34*$D34/$C$1*Index_운영!BS56))),0)</f>
        <v>0</v>
      </c>
      <c r="BT34" s="589">
        <f>IFERROR(IF(BT$3=EOMONTH('Rent Roll'!$C30-1,0),$C34*$D34/$C$1,IF(BT$3=EOMONTH('Rent Roll'!$D30,0),0,IF(NOT(BS34=0),NOT(Index_운영!BT56=0)*BS34*(1+$E34*Index_운영!BT188),$C34*$D34/$C$1*Index_운영!BT56))),0)</f>
        <v>0</v>
      </c>
      <c r="BU34" s="589">
        <f>IFERROR(IF(BU$3=EOMONTH('Rent Roll'!$C30-1,0),$C34*$D34/$C$1,IF(BU$3=EOMONTH('Rent Roll'!$D30,0),0,IF(NOT(BT34=0),NOT(Index_운영!BU56=0)*BT34*(1+$E34*Index_운영!BU188),$C34*$D34/$C$1*Index_운영!BU56))),0)</f>
        <v>0</v>
      </c>
      <c r="BV34" s="589">
        <f>IFERROR(IF(BV$3=EOMONTH('Rent Roll'!$C30-1,0),$C34*$D34/$C$1,IF(BV$3=EOMONTH('Rent Roll'!$D30,0),0,IF(NOT(BU34=0),NOT(Index_운영!BV56=0)*BU34*(1+$E34*Index_운영!BV188),$C34*$D34/$C$1*Index_운영!BV56))),0)</f>
        <v>0</v>
      </c>
      <c r="BW34" s="589">
        <f>IFERROR(IF(BW$3=EOMONTH('Rent Roll'!$C30-1,0),$C34*$D34/$C$1,IF(BW$3=EOMONTH('Rent Roll'!$D30,0),0,IF(NOT(BV34=0),NOT(Index_운영!BW56=0)*BV34*(1+$E34*Index_운영!BW188),$C34*$D34/$C$1*Index_운영!BW56))),0)</f>
        <v>0</v>
      </c>
      <c r="BX34" s="589">
        <f>IFERROR(IF(BX$3=EOMONTH('Rent Roll'!$C30-1,0),$C34*$D34/$C$1,IF(BX$3=EOMONTH('Rent Roll'!$D30,0),0,IF(NOT(BW34=0),NOT(Index_운영!BX56=0)*BW34*(1+$E34*Index_운영!BX188),$C34*$D34/$C$1*Index_운영!BX56))),0)</f>
        <v>0</v>
      </c>
      <c r="BY34" s="589">
        <f>IFERROR(IF(BY$3=EOMONTH('Rent Roll'!$C30-1,0),$C34*$D34/$C$1,IF(BY$3=EOMONTH('Rent Roll'!$D30,0),0,IF(NOT(BX34=0),NOT(Index_운영!BY56=0)*BX34*(1+$E34*Index_운영!BY188),$C34*$D34/$C$1*Index_운영!BY56))),0)</f>
        <v>0</v>
      </c>
      <c r="BZ34" s="589">
        <f>IFERROR(IF(BZ$3=EOMONTH('Rent Roll'!$C30-1,0),$C34*$D34/$C$1,IF(BZ$3=EOMONTH('Rent Roll'!$D30,0),0,IF(NOT(BY34=0),NOT(Index_운영!BZ56=0)*BY34*(1+$E34*Index_운영!BZ188),$C34*$D34/$C$1*Index_운영!BZ56))),0)</f>
        <v>0</v>
      </c>
      <c r="CA34" s="589">
        <f>IFERROR(IF(CA$3=EOMONTH('Rent Roll'!$C30-1,0),$C34*$D34/$C$1,IF(CA$3=EOMONTH('Rent Roll'!$D30,0),0,IF(NOT(BZ34=0),NOT(Index_운영!CA56=0)*BZ34*(1+$E34*Index_운영!CA188),$C34*$D34/$C$1*Index_운영!CA56))),0)</f>
        <v>0</v>
      </c>
      <c r="CB34" s="589">
        <f>IFERROR(IF(CB$3=EOMONTH('Rent Roll'!$C30-1,0),$C34*$D34/$C$1,IF(CB$3=EOMONTH('Rent Roll'!$D30,0),0,IF(NOT(CA34=0),NOT(Index_운영!CB56=0)*CA34*(1+$E34*Index_운영!CB188),$C34*$D34/$C$1*Index_운영!CB56))),0)</f>
        <v>0</v>
      </c>
      <c r="CC34" s="589">
        <f>IFERROR(IF(CC$3=EOMONTH('Rent Roll'!$C30-1,0),$C34*$D34/$C$1,IF(CC$3=EOMONTH('Rent Roll'!$D30,0),0,IF(NOT(CB34=0),NOT(Index_운영!CC56=0)*CB34*(1+$E34*Index_운영!CC188),$C34*$D34/$C$1*Index_운영!CC56))),0)</f>
        <v>0</v>
      </c>
      <c r="CD34" s="589">
        <f>IFERROR(IF(CD$3=EOMONTH('Rent Roll'!$C30-1,0),$C34*$D34/$C$1,IF(CD$3=EOMONTH('Rent Roll'!$D30,0),0,IF(NOT(CC34=0),NOT(Index_운영!CD56=0)*CC34*(1+$E34*Index_운영!CD188),$C34*$D34/$C$1*Index_운영!CD56))),0)</f>
        <v>0</v>
      </c>
      <c r="CE34" s="589">
        <f>IFERROR(IF(CE$3=EOMONTH('Rent Roll'!$C30-1,0),$C34*$D34/$C$1,IF(CE$3=EOMONTH('Rent Roll'!$D30,0),0,IF(NOT(CD34=0),NOT(Index_운영!CE56=0)*CD34*(1+$E34*Index_운영!CE188),$C34*$D34/$C$1*Index_운영!CE56))),0)</f>
        <v>0</v>
      </c>
      <c r="CF34" s="589">
        <f>IFERROR(IF(CF$3=EOMONTH('Rent Roll'!$C30-1,0),$C34*$D34/$C$1,IF(CF$3=EOMONTH('Rent Roll'!$D30,0),0,IF(NOT(CE34=0),NOT(Index_운영!CF56=0)*CE34*(1+$E34*Index_운영!CF188),$C34*$D34/$C$1*Index_운영!CF56))),0)</f>
        <v>0</v>
      </c>
      <c r="CG34" s="589">
        <f>IFERROR(IF(CG$3=EOMONTH('Rent Roll'!$C30-1,0),$C34*$D34/$C$1,IF(CG$3=EOMONTH('Rent Roll'!$D30,0),0,IF(NOT(CF34=0),NOT(Index_운영!CG56=0)*CF34*(1+$E34*Index_운영!CG188),$C34*$D34/$C$1*Index_운영!CG56))),0)</f>
        <v>0</v>
      </c>
      <c r="CH34" s="589">
        <f>IFERROR(IF(CH$3=EOMONTH('Rent Roll'!$C30-1,0),$C34*$D34/$C$1,IF(CH$3=EOMONTH('Rent Roll'!$D30,0),0,IF(NOT(CG34=0),NOT(Index_운영!CH56=0)*CG34*(1+$E34*Index_운영!CH188),$C34*$D34/$C$1*Index_운영!CH56))),0)</f>
        <v>0</v>
      </c>
      <c r="CI34" s="589">
        <f>IFERROR(IF(CI$3=EOMONTH('Rent Roll'!$C30-1,0),$C34*$D34/$C$1,IF(CI$3=EOMONTH('Rent Roll'!$D30,0),0,IF(NOT(CH34=0),NOT(Index_운영!CI56=0)*CH34*(1+$E34*Index_운영!CI188),$C34*$D34/$C$1*Index_운영!CI56))),0)</f>
        <v>0</v>
      </c>
      <c r="CJ34" s="589">
        <f>IFERROR(IF(CJ$3=EOMONTH('Rent Roll'!$C30-1,0),$C34*$D34/$C$1,IF(CJ$3=EOMONTH('Rent Roll'!$D30,0),0,IF(NOT(CI34=0),NOT(Index_운영!CJ56=0)*CI34*(1+$E34*Index_운영!CJ188),$C34*$D34/$C$1*Index_운영!CJ56))),0)</f>
        <v>0</v>
      </c>
      <c r="CK34" s="589">
        <f>IFERROR(IF(CK$3=EOMONTH('Rent Roll'!$C30-1,0),$C34*$D34/$C$1,IF(CK$3=EOMONTH('Rent Roll'!$D30,0),0,IF(NOT(CJ34=0),NOT(Index_운영!CK56=0)*CJ34*(1+$E34*Index_운영!CK188),$C34*$D34/$C$1*Index_운영!CK56))),0)</f>
        <v>0</v>
      </c>
      <c r="CL34" s="589">
        <f>IFERROR(IF(CL$3=EOMONTH('Rent Roll'!$C30-1,0),$C34*$D34/$C$1,IF(CL$3=EOMONTH('Rent Roll'!$D30,0),0,IF(NOT(CK34=0),NOT(Index_운영!CL56=0)*CK34*(1+$E34*Index_운영!CL188),$C34*$D34/$C$1*Index_운영!CL56))),0)</f>
        <v>0</v>
      </c>
      <c r="CM34" s="589">
        <f>IFERROR(IF(CM$3=EOMONTH('Rent Roll'!$C30-1,0),$C34*$D34/$C$1,IF(CM$3=EOMONTH('Rent Roll'!$D30,0),0,IF(NOT(CL34=0),NOT(Index_운영!CM56=0)*CL34*(1+$E34*Index_운영!CM188),$C34*$D34/$C$1*Index_운영!CM56))),0)</f>
        <v>0</v>
      </c>
      <c r="CN34" s="589">
        <f>IFERROR(IF(CN$3=EOMONTH('Rent Roll'!$C30-1,0),$C34*$D34/$C$1,IF(CN$3=EOMONTH('Rent Roll'!$D30,0),0,IF(NOT(CM34=0),NOT(Index_운영!CN56=0)*CM34*(1+$E34*Index_운영!CN188),$C34*$D34/$C$1*Index_운영!CN56))),0)</f>
        <v>0</v>
      </c>
      <c r="CO34" s="589">
        <f>IFERROR(IF(CO$3=EOMONTH('Rent Roll'!$C30-1,0),$C34*$D34/$C$1,IF(CO$3=EOMONTH('Rent Roll'!$D30,0),0,IF(NOT(CN34=0),NOT(Index_운영!CO56=0)*CN34*(1+$E34*Index_운영!CO188),$C34*$D34/$C$1*Index_운영!CO56))),0)</f>
        <v>0</v>
      </c>
      <c r="CP34" s="589">
        <f>IFERROR(IF(CP$3=EOMONTH('Rent Roll'!$C30-1,0),$C34*$D34/$C$1,IF(CP$3=EOMONTH('Rent Roll'!$D30,0),0,IF(NOT(CO34=0),NOT(Index_운영!CP56=0)*CO34*(1+$E34*Index_운영!CP188),$C34*$D34/$C$1*Index_운영!CP56))),0)</f>
        <v>0</v>
      </c>
      <c r="CQ34" s="589">
        <f>IFERROR(IF(CQ$3=EOMONTH('Rent Roll'!$C30-1,0),$C34*$D34/$C$1,IF(CQ$3=EOMONTH('Rent Roll'!$D30,0),0,IF(NOT(CP34=0),NOT(Index_운영!CQ56=0)*CP34*(1+$E34*Index_운영!CQ188),$C34*$D34/$C$1*Index_운영!CQ56))),0)</f>
        <v>0</v>
      </c>
      <c r="CR34" s="589">
        <f>IFERROR(IF(CR$3=EOMONTH('Rent Roll'!$C30-1,0),$C34*$D34/$C$1,IF(CR$3=EOMONTH('Rent Roll'!$D30,0),0,IF(NOT(CQ34=0),NOT(Index_운영!CR56=0)*CQ34*(1+$E34*Index_운영!CR188),$C34*$D34/$C$1*Index_운영!CR56))),0)</f>
        <v>0</v>
      </c>
      <c r="CS34" s="589">
        <f>IFERROR(IF(CS$3=EOMONTH('Rent Roll'!$C30-1,0),$C34*$D34/$C$1,IF(CS$3=EOMONTH('Rent Roll'!$D30,0),0,IF(NOT(CR34=0),NOT(Index_운영!CS56=0)*CR34*(1+$E34*Index_운영!CS188),$C34*$D34/$C$1*Index_운영!CS56))),0)</f>
        <v>0</v>
      </c>
      <c r="CT34" s="589">
        <f>IFERROR(IF(CT$3=EOMONTH('Rent Roll'!$C30-1,0),$C34*$D34/$C$1,IF(CT$3=EOMONTH('Rent Roll'!$D30,0),0,IF(NOT(CS34=0),NOT(Index_운영!CT56=0)*CS34*(1+$E34*Index_운영!CT188),$C34*$D34/$C$1*Index_운영!CT56))),0)</f>
        <v>0</v>
      </c>
      <c r="CU34" s="589">
        <f>IFERROR(IF(CU$3=EOMONTH('Rent Roll'!$C30-1,0),$C34*$D34/$C$1,IF(CU$3=EOMONTH('Rent Roll'!$D30,0),0,IF(NOT(CT34=0),NOT(Index_운영!CU56=0)*CT34*(1+$E34*Index_운영!CU188),$C34*$D34/$C$1*Index_운영!CU56))),0)</f>
        <v>0</v>
      </c>
      <c r="CV34" s="589">
        <f>IFERROR(IF(CV$3=EOMONTH('Rent Roll'!$C30-1,0),$C34*$D34/$C$1,IF(CV$3=EOMONTH('Rent Roll'!$D30,0),0,IF(NOT(CU34=0),NOT(Index_운영!CV56=0)*CU34*(1+$E34*Index_운영!CV188),$C34*$D34/$C$1*Index_운영!CV56))),0)</f>
        <v>0</v>
      </c>
      <c r="CW34" s="589">
        <f>IFERROR(IF(CW$3=EOMONTH('Rent Roll'!$C30-1,0),$C34*$D34/$C$1,IF(CW$3=EOMONTH('Rent Roll'!$D30,0),0,IF(NOT(CV34=0),NOT(Index_운영!CW56=0)*CV34*(1+$E34*Index_운영!CW188),$C34*$D34/$C$1*Index_운영!CW56))),0)</f>
        <v>0</v>
      </c>
      <c r="CX34" s="589">
        <f>IFERROR(IF(CX$3=EOMONTH('Rent Roll'!$C30-1,0),$C34*$D34/$C$1,IF(CX$3=EOMONTH('Rent Roll'!$D30,0),0,IF(NOT(CW34=0),NOT(Index_운영!CX56=0)*CW34*(1+$E34*Index_운영!CX188),$C34*$D34/$C$1*Index_운영!CX56))),0)</f>
        <v>0</v>
      </c>
      <c r="CY34" s="589">
        <f>IFERROR(IF(CY$3=EOMONTH('Rent Roll'!$C30-1,0),$C34*$D34/$C$1,IF(CY$3=EOMONTH('Rent Roll'!$D30,0),0,IF(NOT(CX34=0),NOT(Index_운영!CY56=0)*CX34*(1+$E34*Index_운영!CY188),$C34*$D34/$C$1*Index_운영!CY56))),0)</f>
        <v>0</v>
      </c>
      <c r="CZ34" s="589">
        <f>IFERROR(IF(CZ$3=EOMONTH('Rent Roll'!$C30-1,0),$C34*$D34/$C$1,IF(CZ$3=EOMONTH('Rent Roll'!$D30,0),0,IF(NOT(CY34=0),NOT(Index_운영!CZ56=0)*CY34*(1+$E34*Index_운영!CZ188),$C34*$D34/$C$1*Index_운영!CZ56))),0)</f>
        <v>0</v>
      </c>
      <c r="DA34" s="589">
        <f>IFERROR(IF(DA$3=EOMONTH('Rent Roll'!$C30-1,0),$C34*$D34/$C$1,IF(DA$3=EOMONTH('Rent Roll'!$D30,0),0,IF(NOT(CZ34=0),NOT(Index_운영!DA56=0)*CZ34*(1+$E34*Index_운영!DA188),$C34*$D34/$C$1*Index_운영!DA56))),0)</f>
        <v>0</v>
      </c>
      <c r="DB34" s="589">
        <f>IFERROR(IF(DB$3=EOMONTH('Rent Roll'!$C30-1,0),$C34*$D34/$C$1,IF(DB$3=EOMONTH('Rent Roll'!$D30,0),0,IF(NOT(DA34=0),NOT(Index_운영!DB56=0)*DA34*(1+$E34*Index_운영!DB188),$C34*$D34/$C$1*Index_운영!DB56))),0)</f>
        <v>0</v>
      </c>
      <c r="DC34" s="589">
        <f>IFERROR(IF(DC$3=EOMONTH('Rent Roll'!$C30-1,0),$C34*$D34/$C$1,IF(DC$3=EOMONTH('Rent Roll'!$D30,0),0,IF(NOT(DB34=0),NOT(Index_운영!DC56=0)*DB34*(1+$E34*Index_운영!DC188),$C34*$D34/$C$1*Index_운영!DC56))),0)</f>
        <v>0</v>
      </c>
      <c r="DD34" s="589">
        <f>IFERROR(IF(DD$3=EOMONTH('Rent Roll'!$C30-1,0),$C34*$D34/$C$1,IF(DD$3=EOMONTH('Rent Roll'!$D30,0),0,IF(NOT(DC34=0),NOT(Index_운영!DD56=0)*DC34*(1+$E34*Index_운영!DD188),$C34*$D34/$C$1*Index_운영!DD56))),0)</f>
        <v>0</v>
      </c>
      <c r="DE34" s="589">
        <f>IFERROR(IF(DE$3=EOMONTH('Rent Roll'!$C30-1,0),$C34*$D34/$C$1,IF(DE$3=EOMONTH('Rent Roll'!$D30,0),0,IF(NOT(DD34=0),NOT(Index_운영!DE56=0)*DD34*(1+$E34*Index_운영!DE188),$C34*$D34/$C$1*Index_운영!DE56))),0)</f>
        <v>0</v>
      </c>
      <c r="DF34" s="589">
        <f>IFERROR(IF(DF$3=EOMONTH('Rent Roll'!$C30-1,0),$C34*$D34/$C$1,IF(DF$3=EOMONTH('Rent Roll'!$D30,0),0,IF(NOT(DE34=0),NOT(Index_운영!DF56=0)*DE34*(1+$E34*Index_운영!DF188),$C34*$D34/$C$1*Index_운영!DF56))),0)</f>
        <v>0</v>
      </c>
      <c r="DG34" s="589">
        <f>IFERROR(IF(DG$3=EOMONTH('Rent Roll'!$C30-1,0),$C34*$D34/$C$1,IF(DG$3=EOMONTH('Rent Roll'!$D30,0),0,IF(NOT(DF34=0),NOT(Index_운영!DG56=0)*DF34*(1+$E34*Index_운영!DG188),$C34*$D34/$C$1*Index_운영!DG56))),0)</f>
        <v>0</v>
      </c>
      <c r="DH34" s="589">
        <f>IFERROR(IF(DH$3=EOMONTH('Rent Roll'!$C30-1,0),$C34*$D34/$C$1,IF(DH$3=EOMONTH('Rent Roll'!$D30,0),0,IF(NOT(DG34=0),NOT(Index_운영!DH56=0)*DG34*(1+$E34*Index_운영!DH188),$C34*$D34/$C$1*Index_운영!DH56))),0)</f>
        <v>0</v>
      </c>
      <c r="DI34" s="589">
        <f>IFERROR(IF(DI$3=EOMONTH('Rent Roll'!$C30-1,0),$C34*$D34/$C$1,IF(DI$3=EOMONTH('Rent Roll'!$D30,0),0,IF(NOT(DH34=0),NOT(Index_운영!DI56=0)*DH34*(1+$E34*Index_운영!DI188),$C34*$D34/$C$1*Index_운영!DI56))),0)</f>
        <v>0</v>
      </c>
      <c r="DJ34" s="589">
        <f>IFERROR(IF(DJ$3=EOMONTH('Rent Roll'!$C30-1,0),$C34*$D34/$C$1,IF(DJ$3=EOMONTH('Rent Roll'!$D30,0),0,IF(NOT(DI34=0),NOT(Index_운영!DJ56=0)*DI34*(1+$E34*Index_운영!DJ188),$C34*$D34/$C$1*Index_운영!DJ56))),0)</f>
        <v>0</v>
      </c>
      <c r="DK34" s="589">
        <f>IFERROR(IF(DK$3=EOMONTH('Rent Roll'!$C30-1,0),$C34*$D34/$C$1,IF(DK$3=EOMONTH('Rent Roll'!$D30,0),0,IF(NOT(DJ34=0),NOT(Index_운영!DK56=0)*DJ34*(1+$E34*Index_운영!DK188),$C34*$D34/$C$1*Index_운영!DK56))),0)</f>
        <v>0</v>
      </c>
      <c r="DL34" s="589">
        <f>IFERROR(IF(DL$3=EOMONTH('Rent Roll'!$C30-1,0),$C34*$D34/$C$1,IF(DL$3=EOMONTH('Rent Roll'!$D30,0),0,IF(NOT(DK34=0),NOT(Index_운영!DL56=0)*DK34*(1+$E34*Index_운영!DL188),$C34*$D34/$C$1*Index_운영!DL56))),0)</f>
        <v>0</v>
      </c>
      <c r="DM34" s="589">
        <f>IFERROR(IF(DM$3=EOMONTH('Rent Roll'!$C30-1,0),$C34*$D34/$C$1,IF(DM$3=EOMONTH('Rent Roll'!$D30,0),0,IF(NOT(DL34=0),NOT(Index_운영!DM56=0)*DL34*(1+$E34*Index_운영!DM188),$C34*$D34/$C$1*Index_운영!DM56))),0)</f>
        <v>0</v>
      </c>
      <c r="DN34" s="589">
        <f>IFERROR(IF(DN$3=EOMONTH('Rent Roll'!$C30-1,0),$C34*$D34/$C$1,IF(DN$3=EOMONTH('Rent Roll'!$D30,0),0,IF(NOT(DM34=0),NOT(Index_운영!DN56=0)*DM34*(1+$E34*Index_운영!DN188),$C34*$D34/$C$1*Index_운영!DN56))),0)</f>
        <v>0</v>
      </c>
      <c r="DO34" s="589">
        <f>IFERROR(IF(DO$3=EOMONTH('Rent Roll'!$C30-1,0),$C34*$D34/$C$1,IF(DO$3=EOMONTH('Rent Roll'!$D30,0),0,IF(NOT(DN34=0),NOT(Index_운영!DO56=0)*DN34*(1+$E34*Index_운영!DO188),$C34*$D34/$C$1*Index_운영!DO56))),0)</f>
        <v>0</v>
      </c>
      <c r="DP34" s="589">
        <f>IFERROR(IF(DP$3=EOMONTH('Rent Roll'!$C30-1,0),$C34*$D34/$C$1,IF(DP$3=EOMONTH('Rent Roll'!$D30,0),0,IF(NOT(DO34=0),NOT(Index_운영!DP56=0)*DO34*(1+$E34*Index_운영!DP188),$C34*$D34/$C$1*Index_운영!DP56))),0)</f>
        <v>0</v>
      </c>
      <c r="DQ34" s="589">
        <f>IFERROR(IF(DQ$3=EOMONTH('Rent Roll'!$C30-1,0),$C34*$D34/$C$1,IF(DQ$3=EOMONTH('Rent Roll'!$D30,0),0,IF(NOT(DP34=0),NOT(Index_운영!DQ56=0)*DP34*(1+$E34*Index_운영!DQ188),$C34*$D34/$C$1*Index_운영!DQ56))),0)</f>
        <v>0</v>
      </c>
      <c r="DR34" s="589">
        <f>IFERROR(IF(DR$3=EOMONTH('Rent Roll'!$C30-1,0),$C34*$D34/$C$1,IF(DR$3=EOMONTH('Rent Roll'!$D30,0),0,IF(NOT(DQ34=0),NOT(Index_운영!DR56=0)*DQ34*(1+$E34*Index_운영!DR188),$C34*$D34/$C$1*Index_운영!DR56))),0)</f>
        <v>0</v>
      </c>
      <c r="DS34" s="589">
        <f>IFERROR(IF(DS$3=EOMONTH('Rent Roll'!$C30-1,0),$C34*$D34/$C$1,IF(DS$3=EOMONTH('Rent Roll'!$D30,0),0,IF(NOT(DR34=0),NOT(Index_운영!DS56=0)*DR34*(1+$E34*Index_운영!DS188),$C34*$D34/$C$1*Index_운영!DS56))),0)</f>
        <v>0</v>
      </c>
      <c r="DT34" s="589">
        <f>IFERROR(IF(DT$3=EOMONTH('Rent Roll'!$C30-1,0),$C34*$D34/$C$1,IF(DT$3=EOMONTH('Rent Roll'!$D30,0),0,IF(NOT(DS34=0),NOT(Index_운영!DT56=0)*DS34*(1+$E34*Index_운영!DT188),$C34*$D34/$C$1*Index_운영!DT56))),0)</f>
        <v>0</v>
      </c>
      <c r="DU34" s="589">
        <f>IFERROR(IF(DU$3=EOMONTH('Rent Roll'!$C30-1,0),$C34*$D34/$C$1,IF(DU$3=EOMONTH('Rent Roll'!$D30,0),0,IF(NOT(DT34=0),NOT(Index_운영!DU56=0)*DT34*(1+$E34*Index_운영!DU188),$C34*$D34/$C$1*Index_운영!DU56))),0)</f>
        <v>0</v>
      </c>
      <c r="DV34" s="589">
        <f>IFERROR(IF(DV$3=EOMONTH('Rent Roll'!$C30-1,0),$C34*$D34/$C$1,IF(DV$3=EOMONTH('Rent Roll'!$D30,0),0,IF(NOT(DU34=0),NOT(Index_운영!DV56=0)*DU34*(1+$E34*Index_운영!DV188),$C34*$D34/$C$1*Index_운영!DV56))),0)</f>
        <v>0</v>
      </c>
    </row>
    <row r="35" spans="1:126" s="485" customFormat="1" outlineLevel="1" x14ac:dyDescent="0.4">
      <c r="A35" s="737"/>
      <c r="B35" s="464">
        <f>'Rent Roll'!$B31</f>
        <v>0</v>
      </c>
      <c r="C35" s="1219">
        <f>'Rent Roll'!$K31</f>
        <v>0</v>
      </c>
      <c r="D35" s="1220">
        <f>'Rent Roll'!$M31</f>
        <v>0</v>
      </c>
      <c r="E35" s="1221">
        <f>'Rent Roll'!$N31</f>
        <v>0</v>
      </c>
      <c r="F35" s="588">
        <f>IFERROR(IF(F$3=EOMONTH('Rent Roll'!$C31-1,0),$C35*$D35/$C$1,IF(F$3=EOMONTH('Rent Roll'!$D31,0),0,IF(NOT(E35=0),NOT(Index_운영!F57=0)*E35*(1+$E35*Index_운영!F189),$C35*$D35/$C$1*Index_운영!F57))),0)</f>
        <v>0</v>
      </c>
      <c r="G35" s="589">
        <f>IFERROR(IF(G$3=EOMONTH('Rent Roll'!$C31-1,0),$C35*$D35/$C$1,IF(G$3=EOMONTH('Rent Roll'!$D31,0),0,IF(NOT(F35=0),NOT(Index_운영!G57=0)*F35*(1+$E35*Index_운영!G189),$C35*$D35/$C$1*Index_운영!G57))),0)</f>
        <v>0</v>
      </c>
      <c r="H35" s="589">
        <f>IFERROR(IF(H$3=EOMONTH('Rent Roll'!$C31-1,0),$C35*$D35/$C$1,IF(H$3=EOMONTH('Rent Roll'!$D31,0),0,IF(NOT(G35=0),NOT(Index_운영!H57=0)*G35*(1+$E35*Index_운영!H189),$C35*$D35/$C$1*Index_운영!H57))),0)</f>
        <v>0</v>
      </c>
      <c r="I35" s="589">
        <f>IFERROR(IF(I$3=EOMONTH('Rent Roll'!$C31-1,0),$C35*$D35/$C$1,IF(I$3=EOMONTH('Rent Roll'!$D31,0),0,IF(NOT(H35=0),NOT(Index_운영!I57=0)*H35*(1+$E35*Index_운영!I189),$C35*$D35/$C$1*Index_운영!I57))),0)</f>
        <v>0</v>
      </c>
      <c r="J35" s="589">
        <f>IFERROR(IF(J$3=EOMONTH('Rent Roll'!$C31-1,0),$C35*$D35/$C$1,IF(J$3=EOMONTH('Rent Roll'!$D31,0),0,IF(NOT(I35=0),NOT(Index_운영!J57=0)*I35*(1+$E35*Index_운영!J189),$C35*$D35/$C$1*Index_운영!J57))),0)</f>
        <v>0</v>
      </c>
      <c r="K35" s="589">
        <f>IFERROR(IF(K$3=EOMONTH('Rent Roll'!$C31-1,0),$C35*$D35/$C$1,IF(K$3=EOMONTH('Rent Roll'!$D31,0),0,IF(NOT(J35=0),NOT(Index_운영!K57=0)*J35*(1+$E35*Index_운영!K189),$C35*$D35/$C$1*Index_운영!K57))),0)</f>
        <v>0</v>
      </c>
      <c r="L35" s="589">
        <f>IFERROR(IF(L$3=EOMONTH('Rent Roll'!$C31-1,0),$C35*$D35/$C$1,IF(L$3=EOMONTH('Rent Roll'!$D31,0),0,IF(NOT(K35=0),NOT(Index_운영!L57=0)*K35*(1+$E35*Index_운영!L189),$C35*$D35/$C$1*Index_운영!L57))),0)</f>
        <v>0</v>
      </c>
      <c r="M35" s="589">
        <f>IFERROR(IF(M$3=EOMONTH('Rent Roll'!$C31-1,0),$C35*$D35/$C$1,IF(M$3=EOMONTH('Rent Roll'!$D31,0),0,IF(NOT(L35=0),NOT(Index_운영!M57=0)*L35*(1+$E35*Index_운영!M189),$C35*$D35/$C$1*Index_운영!M57))),0)</f>
        <v>0</v>
      </c>
      <c r="N35" s="589">
        <f>IFERROR(IF(N$3=EOMONTH('Rent Roll'!$C31-1,0),$C35*$D35/$C$1,IF(N$3=EOMONTH('Rent Roll'!$D31,0),0,IF(NOT(M35=0),NOT(Index_운영!N57=0)*M35*(1+$E35*Index_운영!N189),$C35*$D35/$C$1*Index_운영!N57))),0)</f>
        <v>0</v>
      </c>
      <c r="O35" s="589">
        <f>IFERROR(IF(O$3=EOMONTH('Rent Roll'!$C31-1,0),$C35*$D35/$C$1,IF(O$3=EOMONTH('Rent Roll'!$D31,0),0,IF(NOT(N35=0),NOT(Index_운영!O57=0)*N35*(1+$E35*Index_운영!O189),$C35*$D35/$C$1*Index_운영!O57))),0)</f>
        <v>0</v>
      </c>
      <c r="P35" s="589">
        <f>IFERROR(IF(P$3=EOMONTH('Rent Roll'!$C31-1,0),$C35*$D35/$C$1,IF(P$3=EOMONTH('Rent Roll'!$D31,0),0,IF(NOT(O35=0),NOT(Index_운영!P57=0)*O35*(1+$E35*Index_운영!P189),$C35*$D35/$C$1*Index_운영!P57))),0)</f>
        <v>0</v>
      </c>
      <c r="Q35" s="589">
        <f>IFERROR(IF(Q$3=EOMONTH('Rent Roll'!$C31-1,0),$C35*$D35/$C$1,IF(Q$3=EOMONTH('Rent Roll'!$D31,0),0,IF(NOT(P35=0),NOT(Index_운영!Q57=0)*P35*(1+$E35*Index_운영!Q189),$C35*$D35/$C$1*Index_운영!Q57))),0)</f>
        <v>0</v>
      </c>
      <c r="R35" s="589">
        <f>IFERROR(IF(R$3=EOMONTH('Rent Roll'!$C31-1,0),$C35*$D35/$C$1,IF(R$3=EOMONTH('Rent Roll'!$D31,0),0,IF(NOT(Q35=0),NOT(Index_운영!R57=0)*Q35*(1+$E35*Index_운영!R189),$C35*$D35/$C$1*Index_운영!R57))),0)</f>
        <v>0</v>
      </c>
      <c r="S35" s="589">
        <f>IFERROR(IF(S$3=EOMONTH('Rent Roll'!$C31-1,0),$C35*$D35/$C$1,IF(S$3=EOMONTH('Rent Roll'!$D31,0),0,IF(NOT(R35=0),NOT(Index_운영!S57=0)*R35*(1+$E35*Index_운영!S189),$C35*$D35/$C$1*Index_운영!S57))),0)</f>
        <v>0</v>
      </c>
      <c r="T35" s="589">
        <f>IFERROR(IF(T$3=EOMONTH('Rent Roll'!$C31-1,0),$C35*$D35/$C$1,IF(T$3=EOMONTH('Rent Roll'!$D31,0),0,IF(NOT(S35=0),NOT(Index_운영!T57=0)*S35*(1+$E35*Index_운영!T189),$C35*$D35/$C$1*Index_운영!T57))),0)</f>
        <v>0</v>
      </c>
      <c r="U35" s="589">
        <f>IFERROR(IF(U$3=EOMONTH('Rent Roll'!$C31-1,0),$C35*$D35/$C$1,IF(U$3=EOMONTH('Rent Roll'!$D31,0),0,IF(NOT(T35=0),NOT(Index_운영!U57=0)*T35*(1+$E35*Index_운영!U189),$C35*$D35/$C$1*Index_운영!U57))),0)</f>
        <v>0</v>
      </c>
      <c r="V35" s="589">
        <f>IFERROR(IF(V$3=EOMONTH('Rent Roll'!$C31-1,0),$C35*$D35/$C$1,IF(V$3=EOMONTH('Rent Roll'!$D31,0),0,IF(NOT(U35=0),NOT(Index_운영!V57=0)*U35*(1+$E35*Index_운영!V189),$C35*$D35/$C$1*Index_운영!V57))),0)</f>
        <v>0</v>
      </c>
      <c r="W35" s="589">
        <f>IFERROR(IF(W$3=EOMONTH('Rent Roll'!$C31-1,0),$C35*$D35/$C$1,IF(W$3=EOMONTH('Rent Roll'!$D31,0),0,IF(NOT(V35=0),NOT(Index_운영!W57=0)*V35*(1+$E35*Index_운영!W189),$C35*$D35/$C$1*Index_운영!W57))),0)</f>
        <v>0</v>
      </c>
      <c r="X35" s="589">
        <f>IFERROR(IF(X$3=EOMONTH('Rent Roll'!$C31-1,0),$C35*$D35/$C$1,IF(X$3=EOMONTH('Rent Roll'!$D31,0),0,IF(NOT(W35=0),NOT(Index_운영!X57=0)*W35*(1+$E35*Index_운영!X189),$C35*$D35/$C$1*Index_운영!X57))),0)</f>
        <v>0</v>
      </c>
      <c r="Y35" s="589">
        <f>IFERROR(IF(Y$3=EOMONTH('Rent Roll'!$C31-1,0),$C35*$D35/$C$1,IF(Y$3=EOMONTH('Rent Roll'!$D31,0),0,IF(NOT(X35=0),NOT(Index_운영!Y57=0)*X35*(1+$E35*Index_운영!Y189),$C35*$D35/$C$1*Index_운영!Y57))),0)</f>
        <v>0</v>
      </c>
      <c r="Z35" s="589">
        <f>IFERROR(IF(Z$3=EOMONTH('Rent Roll'!$C31-1,0),$C35*$D35/$C$1,IF(Z$3=EOMONTH('Rent Roll'!$D31,0),0,IF(NOT(Y35=0),NOT(Index_운영!Z57=0)*Y35*(1+$E35*Index_운영!Z189),$C35*$D35/$C$1*Index_운영!Z57))),0)</f>
        <v>0</v>
      </c>
      <c r="AA35" s="589">
        <f>IFERROR(IF(AA$3=EOMONTH('Rent Roll'!$C31-1,0),$C35*$D35/$C$1,IF(AA$3=EOMONTH('Rent Roll'!$D31,0),0,IF(NOT(Z35=0),NOT(Index_운영!AA57=0)*Z35*(1+$E35*Index_운영!AA189),$C35*$D35/$C$1*Index_운영!AA57))),0)</f>
        <v>0</v>
      </c>
      <c r="AB35" s="589">
        <f>IFERROR(IF(AB$3=EOMONTH('Rent Roll'!$C31-1,0),$C35*$D35/$C$1,IF(AB$3=EOMONTH('Rent Roll'!$D31,0),0,IF(NOT(AA35=0),NOT(Index_운영!AB57=0)*AA35*(1+$E35*Index_운영!AB189),$C35*$D35/$C$1*Index_운영!AB57))),0)</f>
        <v>0</v>
      </c>
      <c r="AC35" s="589">
        <f>IFERROR(IF(AC$3=EOMONTH('Rent Roll'!$C31-1,0),$C35*$D35/$C$1,IF(AC$3=EOMONTH('Rent Roll'!$D31,0),0,IF(NOT(AB35=0),NOT(Index_운영!AC57=0)*AB35*(1+$E35*Index_운영!AC189),$C35*$D35/$C$1*Index_운영!AC57))),0)</f>
        <v>0</v>
      </c>
      <c r="AD35" s="589">
        <f>IFERROR(IF(AD$3=EOMONTH('Rent Roll'!$C31-1,0),$C35*$D35/$C$1,IF(AD$3=EOMONTH('Rent Roll'!$D31,0),0,IF(NOT(AC35=0),NOT(Index_운영!AD57=0)*AC35*(1+$E35*Index_운영!AD189),$C35*$D35/$C$1*Index_운영!AD57))),0)</f>
        <v>0</v>
      </c>
      <c r="AE35" s="589">
        <f>IFERROR(IF(AE$3=EOMONTH('Rent Roll'!$C31-1,0),$C35*$D35/$C$1,IF(AE$3=EOMONTH('Rent Roll'!$D31,0),0,IF(NOT(AD35=0),NOT(Index_운영!AE57=0)*AD35*(1+$E35*Index_운영!AE189),$C35*$D35/$C$1*Index_운영!AE57))),0)</f>
        <v>0</v>
      </c>
      <c r="AF35" s="589">
        <f>IFERROR(IF(AF$3=EOMONTH('Rent Roll'!$C31-1,0),$C35*$D35/$C$1,IF(AF$3=EOMONTH('Rent Roll'!$D31,0),0,IF(NOT(AE35=0),NOT(Index_운영!AF57=0)*AE35*(1+$E35*Index_운영!AF189),$C35*$D35/$C$1*Index_운영!AF57))),0)</f>
        <v>0</v>
      </c>
      <c r="AG35" s="589">
        <f>IFERROR(IF(AG$3=EOMONTH('Rent Roll'!$C31-1,0),$C35*$D35/$C$1,IF(AG$3=EOMONTH('Rent Roll'!$D31,0),0,IF(NOT(AF35=0),NOT(Index_운영!AG57=0)*AF35*(1+$E35*Index_운영!AG189),$C35*$D35/$C$1*Index_운영!AG57))),0)</f>
        <v>0</v>
      </c>
      <c r="AH35" s="589">
        <f>IFERROR(IF(AH$3=EOMONTH('Rent Roll'!$C31-1,0),$C35*$D35/$C$1,IF(AH$3=EOMONTH('Rent Roll'!$D31,0),0,IF(NOT(AG35=0),NOT(Index_운영!AH57=0)*AG35*(1+$E35*Index_운영!AH189),$C35*$D35/$C$1*Index_운영!AH57))),0)</f>
        <v>0</v>
      </c>
      <c r="AI35" s="589">
        <f>IFERROR(IF(AI$3=EOMONTH('Rent Roll'!$C31-1,0),$C35*$D35/$C$1,IF(AI$3=EOMONTH('Rent Roll'!$D31,0),0,IF(NOT(AH35=0),NOT(Index_운영!AI57=0)*AH35*(1+$E35*Index_운영!AI189),$C35*$D35/$C$1*Index_운영!AI57))),0)</f>
        <v>0</v>
      </c>
      <c r="AJ35" s="589">
        <f>IFERROR(IF(AJ$3=EOMONTH('Rent Roll'!$C31-1,0),$C35*$D35/$C$1,IF(AJ$3=EOMONTH('Rent Roll'!$D31,0),0,IF(NOT(AI35=0),NOT(Index_운영!AJ57=0)*AI35*(1+$E35*Index_운영!AJ189),$C35*$D35/$C$1*Index_운영!AJ57))),0)</f>
        <v>0</v>
      </c>
      <c r="AK35" s="589">
        <f>IFERROR(IF(AK$3=EOMONTH('Rent Roll'!$C31-1,0),$C35*$D35/$C$1,IF(AK$3=EOMONTH('Rent Roll'!$D31,0),0,IF(NOT(AJ35=0),NOT(Index_운영!AK57=0)*AJ35*(1+$E35*Index_운영!AK189),$C35*$D35/$C$1*Index_운영!AK57))),0)</f>
        <v>0</v>
      </c>
      <c r="AL35" s="589">
        <f>IFERROR(IF(AL$3=EOMONTH('Rent Roll'!$C31-1,0),$C35*$D35/$C$1,IF(AL$3=EOMONTH('Rent Roll'!$D31,0),0,IF(NOT(AK35=0),NOT(Index_운영!AL57=0)*AK35*(1+$E35*Index_운영!AL189),$C35*$D35/$C$1*Index_운영!AL57))),0)</f>
        <v>0</v>
      </c>
      <c r="AM35" s="589">
        <f>IFERROR(IF(AM$3=EOMONTH('Rent Roll'!$C31-1,0),$C35*$D35/$C$1,IF(AM$3=EOMONTH('Rent Roll'!$D31,0),0,IF(NOT(AL35=0),NOT(Index_운영!AM57=0)*AL35*(1+$E35*Index_운영!AM189),$C35*$D35/$C$1*Index_운영!AM57))),0)</f>
        <v>0</v>
      </c>
      <c r="AN35" s="589">
        <f>IFERROR(IF(AN$3=EOMONTH('Rent Roll'!$C31-1,0),$C35*$D35/$C$1,IF(AN$3=EOMONTH('Rent Roll'!$D31,0),0,IF(NOT(AM35=0),NOT(Index_운영!AN57=0)*AM35*(1+$E35*Index_운영!AN189),$C35*$D35/$C$1*Index_운영!AN57))),0)</f>
        <v>0</v>
      </c>
      <c r="AO35" s="589">
        <f>IFERROR(IF(AO$3=EOMONTH('Rent Roll'!$C31-1,0),$C35*$D35/$C$1,IF(AO$3=EOMONTH('Rent Roll'!$D31,0),0,IF(NOT(AN35=0),NOT(Index_운영!AO57=0)*AN35*(1+$E35*Index_운영!AO189),$C35*$D35/$C$1*Index_운영!AO57))),0)</f>
        <v>0</v>
      </c>
      <c r="AP35" s="589">
        <f>IFERROR(IF(AP$3=EOMONTH('Rent Roll'!$C31-1,0),$C35*$D35/$C$1,IF(AP$3=EOMONTH('Rent Roll'!$D31,0),0,IF(NOT(AO35=0),NOT(Index_운영!AP57=0)*AO35*(1+$E35*Index_운영!AP189),$C35*$D35/$C$1*Index_운영!AP57))),0)</f>
        <v>0</v>
      </c>
      <c r="AQ35" s="589">
        <f>IFERROR(IF(AQ$3=EOMONTH('Rent Roll'!$C31-1,0),$C35*$D35/$C$1,IF(AQ$3=EOMONTH('Rent Roll'!$D31,0),0,IF(NOT(AP35=0),NOT(Index_운영!AQ57=0)*AP35*(1+$E35*Index_운영!AQ189),$C35*$D35/$C$1*Index_운영!AQ57))),0)</f>
        <v>0</v>
      </c>
      <c r="AR35" s="589">
        <f>IFERROR(IF(AR$3=EOMONTH('Rent Roll'!$C31-1,0),$C35*$D35/$C$1,IF(AR$3=EOMONTH('Rent Roll'!$D31,0),0,IF(NOT(AQ35=0),NOT(Index_운영!AR57=0)*AQ35*(1+$E35*Index_운영!AR189),$C35*$D35/$C$1*Index_운영!AR57))),0)</f>
        <v>0</v>
      </c>
      <c r="AS35" s="589">
        <f>IFERROR(IF(AS$3=EOMONTH('Rent Roll'!$C31-1,0),$C35*$D35/$C$1,IF(AS$3=EOMONTH('Rent Roll'!$D31,0),0,IF(NOT(AR35=0),NOT(Index_운영!AS57=0)*AR35*(1+$E35*Index_운영!AS189),$C35*$D35/$C$1*Index_운영!AS57))),0)</f>
        <v>0</v>
      </c>
      <c r="AT35" s="589">
        <f>IFERROR(IF(AT$3=EOMONTH('Rent Roll'!$C31-1,0),$C35*$D35/$C$1,IF(AT$3=EOMONTH('Rent Roll'!$D31,0),0,IF(NOT(AS35=0),NOT(Index_운영!AT57=0)*AS35*(1+$E35*Index_운영!AT189),$C35*$D35/$C$1*Index_운영!AT57))),0)</f>
        <v>0</v>
      </c>
      <c r="AU35" s="589">
        <f>IFERROR(IF(AU$3=EOMONTH('Rent Roll'!$C31-1,0),$C35*$D35/$C$1,IF(AU$3=EOMONTH('Rent Roll'!$D31,0),0,IF(NOT(AT35=0),NOT(Index_운영!AU57=0)*AT35*(1+$E35*Index_운영!AU189),$C35*$D35/$C$1*Index_운영!AU57))),0)</f>
        <v>0</v>
      </c>
      <c r="AV35" s="589">
        <f>IFERROR(IF(AV$3=EOMONTH('Rent Roll'!$C31-1,0),$C35*$D35/$C$1,IF(AV$3=EOMONTH('Rent Roll'!$D31,0),0,IF(NOT(AU35=0),NOT(Index_운영!AV57=0)*AU35*(1+$E35*Index_운영!AV189),$C35*$D35/$C$1*Index_운영!AV57))),0)</f>
        <v>0</v>
      </c>
      <c r="AW35" s="589">
        <f>IFERROR(IF(AW$3=EOMONTH('Rent Roll'!$C31-1,0),$C35*$D35/$C$1,IF(AW$3=EOMONTH('Rent Roll'!$D31,0),0,IF(NOT(AV35=0),NOT(Index_운영!AW57=0)*AV35*(1+$E35*Index_운영!AW189),$C35*$D35/$C$1*Index_운영!AW57))),0)</f>
        <v>0</v>
      </c>
      <c r="AX35" s="589">
        <f>IFERROR(IF(AX$3=EOMONTH('Rent Roll'!$C31-1,0),$C35*$D35/$C$1,IF(AX$3=EOMONTH('Rent Roll'!$D31,0),0,IF(NOT(AW35=0),NOT(Index_운영!AX57=0)*AW35*(1+$E35*Index_운영!AX189),$C35*$D35/$C$1*Index_운영!AX57))),0)</f>
        <v>0</v>
      </c>
      <c r="AY35" s="589">
        <f>IFERROR(IF(AY$3=EOMONTH('Rent Roll'!$C31-1,0),$C35*$D35/$C$1,IF(AY$3=EOMONTH('Rent Roll'!$D31,0),0,IF(NOT(AX35=0),NOT(Index_운영!AY57=0)*AX35*(1+$E35*Index_운영!AY189),$C35*$D35/$C$1*Index_운영!AY57))),0)</f>
        <v>0</v>
      </c>
      <c r="AZ35" s="589">
        <f>IFERROR(IF(AZ$3=EOMONTH('Rent Roll'!$C31-1,0),$C35*$D35/$C$1,IF(AZ$3=EOMONTH('Rent Roll'!$D31,0),0,IF(NOT(AY35=0),NOT(Index_운영!AZ57=0)*AY35*(1+$E35*Index_운영!AZ189),$C35*$D35/$C$1*Index_운영!AZ57))),0)</f>
        <v>0</v>
      </c>
      <c r="BA35" s="589">
        <f>IFERROR(IF(BA$3=EOMONTH('Rent Roll'!$C31-1,0),$C35*$D35/$C$1,IF(BA$3=EOMONTH('Rent Roll'!$D31,0),0,IF(NOT(AZ35=0),NOT(Index_운영!BA57=0)*AZ35*(1+$E35*Index_운영!BA189),$C35*$D35/$C$1*Index_운영!BA57))),0)</f>
        <v>0</v>
      </c>
      <c r="BB35" s="589">
        <f>IFERROR(IF(BB$3=EOMONTH('Rent Roll'!$C31-1,0),$C35*$D35/$C$1,IF(BB$3=EOMONTH('Rent Roll'!$D31,0),0,IF(NOT(BA35=0),NOT(Index_운영!BB57=0)*BA35*(1+$E35*Index_운영!BB189),$C35*$D35/$C$1*Index_운영!BB57))),0)</f>
        <v>0</v>
      </c>
      <c r="BC35" s="589">
        <f>IFERROR(IF(BC$3=EOMONTH('Rent Roll'!$C31-1,0),$C35*$D35/$C$1,IF(BC$3=EOMONTH('Rent Roll'!$D31,0),0,IF(NOT(BB35=0),NOT(Index_운영!BC57=0)*BB35*(1+$E35*Index_운영!BC189),$C35*$D35/$C$1*Index_운영!BC57))),0)</f>
        <v>0</v>
      </c>
      <c r="BD35" s="589">
        <f>IFERROR(IF(BD$3=EOMONTH('Rent Roll'!$C31-1,0),$C35*$D35/$C$1,IF(BD$3=EOMONTH('Rent Roll'!$D31,0),0,IF(NOT(BC35=0),NOT(Index_운영!BD57=0)*BC35*(1+$E35*Index_운영!BD189),$C35*$D35/$C$1*Index_운영!BD57))),0)</f>
        <v>0</v>
      </c>
      <c r="BE35" s="589">
        <f>IFERROR(IF(BE$3=EOMONTH('Rent Roll'!$C31-1,0),$C35*$D35/$C$1,IF(BE$3=EOMONTH('Rent Roll'!$D31,0),0,IF(NOT(BD35=0),NOT(Index_운영!BE57=0)*BD35*(1+$E35*Index_운영!BE189),$C35*$D35/$C$1*Index_운영!BE57))),0)</f>
        <v>0</v>
      </c>
      <c r="BF35" s="589">
        <f>IFERROR(IF(BF$3=EOMONTH('Rent Roll'!$C31-1,0),$C35*$D35/$C$1,IF(BF$3=EOMONTH('Rent Roll'!$D31,0),0,IF(NOT(BE35=0),NOT(Index_운영!BF57=0)*BE35*(1+$E35*Index_운영!BF189),$C35*$D35/$C$1*Index_운영!BF57))),0)</f>
        <v>0</v>
      </c>
      <c r="BG35" s="589">
        <f>IFERROR(IF(BG$3=EOMONTH('Rent Roll'!$C31-1,0),$C35*$D35/$C$1,IF(BG$3=EOMONTH('Rent Roll'!$D31,0),0,IF(NOT(BF35=0),NOT(Index_운영!BG57=0)*BF35*(1+$E35*Index_운영!BG189),$C35*$D35/$C$1*Index_운영!BG57))),0)</f>
        <v>0</v>
      </c>
      <c r="BH35" s="589">
        <f>IFERROR(IF(BH$3=EOMONTH('Rent Roll'!$C31-1,0),$C35*$D35/$C$1,IF(BH$3=EOMONTH('Rent Roll'!$D31,0),0,IF(NOT(BG35=0),NOT(Index_운영!BH57=0)*BG35*(1+$E35*Index_운영!BH189),$C35*$D35/$C$1*Index_운영!BH57))),0)</f>
        <v>0</v>
      </c>
      <c r="BI35" s="589">
        <f>IFERROR(IF(BI$3=EOMONTH('Rent Roll'!$C31-1,0),$C35*$D35/$C$1,IF(BI$3=EOMONTH('Rent Roll'!$D31,0),0,IF(NOT(BH35=0),NOT(Index_운영!BI57=0)*BH35*(1+$E35*Index_운영!BI189),$C35*$D35/$C$1*Index_운영!BI57))),0)</f>
        <v>0</v>
      </c>
      <c r="BJ35" s="589">
        <f>IFERROR(IF(BJ$3=EOMONTH('Rent Roll'!$C31-1,0),$C35*$D35/$C$1,IF(BJ$3=EOMONTH('Rent Roll'!$D31,0),0,IF(NOT(BI35=0),NOT(Index_운영!BJ57=0)*BI35*(1+$E35*Index_운영!BJ189),$C35*$D35/$C$1*Index_운영!BJ57))),0)</f>
        <v>0</v>
      </c>
      <c r="BK35" s="589">
        <f>IFERROR(IF(BK$3=EOMONTH('Rent Roll'!$C31-1,0),$C35*$D35/$C$1,IF(BK$3=EOMONTH('Rent Roll'!$D31,0),0,IF(NOT(BJ35=0),NOT(Index_운영!BK57=0)*BJ35*(1+$E35*Index_운영!BK189),$C35*$D35/$C$1*Index_운영!BK57))),0)</f>
        <v>0</v>
      </c>
      <c r="BL35" s="589">
        <f>IFERROR(IF(BL$3=EOMONTH('Rent Roll'!$C31-1,0),$C35*$D35/$C$1,IF(BL$3=EOMONTH('Rent Roll'!$D31,0),0,IF(NOT(BK35=0),NOT(Index_운영!BL57=0)*BK35*(1+$E35*Index_운영!BL189),$C35*$D35/$C$1*Index_운영!BL57))),0)</f>
        <v>0</v>
      </c>
      <c r="BM35" s="589">
        <f>IFERROR(IF(BM$3=EOMONTH('Rent Roll'!$C31-1,0),$C35*$D35/$C$1,IF(BM$3=EOMONTH('Rent Roll'!$D31,0),0,IF(NOT(BL35=0),NOT(Index_운영!BM57=0)*BL35*(1+$E35*Index_운영!BM189),$C35*$D35/$C$1*Index_운영!BM57))),0)</f>
        <v>0</v>
      </c>
      <c r="BN35" s="589">
        <f>IFERROR(IF(BN$3=EOMONTH('Rent Roll'!$C31-1,0),$C35*$D35/$C$1,IF(BN$3=EOMONTH('Rent Roll'!$D31,0),0,IF(NOT(BM35=0),NOT(Index_운영!BN57=0)*BM35*(1+$E35*Index_운영!BN189),$C35*$D35/$C$1*Index_운영!BN57))),0)</f>
        <v>0</v>
      </c>
      <c r="BO35" s="589">
        <f>IFERROR(IF(BO$3=EOMONTH('Rent Roll'!$C31-1,0),$C35*$D35/$C$1,IF(BO$3=EOMONTH('Rent Roll'!$D31,0),0,IF(NOT(BN35=0),NOT(Index_운영!BO57=0)*BN35*(1+$E35*Index_운영!BO189),$C35*$D35/$C$1*Index_운영!BO57))),0)</f>
        <v>0</v>
      </c>
      <c r="BP35" s="589">
        <f>IFERROR(IF(BP$3=EOMONTH('Rent Roll'!$C31-1,0),$C35*$D35/$C$1,IF(BP$3=EOMONTH('Rent Roll'!$D31,0),0,IF(NOT(BO35=0),NOT(Index_운영!BP57=0)*BO35*(1+$E35*Index_운영!BP189),$C35*$D35/$C$1*Index_운영!BP57))),0)</f>
        <v>0</v>
      </c>
      <c r="BQ35" s="589">
        <f>IFERROR(IF(BQ$3=EOMONTH('Rent Roll'!$C31-1,0),$C35*$D35/$C$1,IF(BQ$3=EOMONTH('Rent Roll'!$D31,0),0,IF(NOT(BP35=0),NOT(Index_운영!BQ57=0)*BP35*(1+$E35*Index_운영!BQ189),$C35*$D35/$C$1*Index_운영!BQ57))),0)</f>
        <v>0</v>
      </c>
      <c r="BR35" s="589">
        <f>IFERROR(IF(BR$3=EOMONTH('Rent Roll'!$C31-1,0),$C35*$D35/$C$1,IF(BR$3=EOMONTH('Rent Roll'!$D31,0),0,IF(NOT(BQ35=0),NOT(Index_운영!BR57=0)*BQ35*(1+$E35*Index_운영!BR189),$C35*$D35/$C$1*Index_운영!BR57))),0)</f>
        <v>0</v>
      </c>
      <c r="BS35" s="589">
        <f>IFERROR(IF(BS$3=EOMONTH('Rent Roll'!$C31-1,0),$C35*$D35/$C$1,IF(BS$3=EOMONTH('Rent Roll'!$D31,0),0,IF(NOT(BR35=0),NOT(Index_운영!BS57=0)*BR35*(1+$E35*Index_운영!BS189),$C35*$D35/$C$1*Index_운영!BS57))),0)</f>
        <v>0</v>
      </c>
      <c r="BT35" s="589">
        <f>IFERROR(IF(BT$3=EOMONTH('Rent Roll'!$C31-1,0),$C35*$D35/$C$1,IF(BT$3=EOMONTH('Rent Roll'!$D31,0),0,IF(NOT(BS35=0),NOT(Index_운영!BT57=0)*BS35*(1+$E35*Index_운영!BT189),$C35*$D35/$C$1*Index_운영!BT57))),0)</f>
        <v>0</v>
      </c>
      <c r="BU35" s="589">
        <f>IFERROR(IF(BU$3=EOMONTH('Rent Roll'!$C31-1,0),$C35*$D35/$C$1,IF(BU$3=EOMONTH('Rent Roll'!$D31,0),0,IF(NOT(BT35=0),NOT(Index_운영!BU57=0)*BT35*(1+$E35*Index_운영!BU189),$C35*$D35/$C$1*Index_운영!BU57))),0)</f>
        <v>0</v>
      </c>
      <c r="BV35" s="589">
        <f>IFERROR(IF(BV$3=EOMONTH('Rent Roll'!$C31-1,0),$C35*$D35/$C$1,IF(BV$3=EOMONTH('Rent Roll'!$D31,0),0,IF(NOT(BU35=0),NOT(Index_운영!BV57=0)*BU35*(1+$E35*Index_운영!BV189),$C35*$D35/$C$1*Index_운영!BV57))),0)</f>
        <v>0</v>
      </c>
      <c r="BW35" s="589">
        <f>IFERROR(IF(BW$3=EOMONTH('Rent Roll'!$C31-1,0),$C35*$D35/$C$1,IF(BW$3=EOMONTH('Rent Roll'!$D31,0),0,IF(NOT(BV35=0),NOT(Index_운영!BW57=0)*BV35*(1+$E35*Index_운영!BW189),$C35*$D35/$C$1*Index_운영!BW57))),0)</f>
        <v>0</v>
      </c>
      <c r="BX35" s="589">
        <f>IFERROR(IF(BX$3=EOMONTH('Rent Roll'!$C31-1,0),$C35*$D35/$C$1,IF(BX$3=EOMONTH('Rent Roll'!$D31,0),0,IF(NOT(BW35=0),NOT(Index_운영!BX57=0)*BW35*(1+$E35*Index_운영!BX189),$C35*$D35/$C$1*Index_운영!BX57))),0)</f>
        <v>0</v>
      </c>
      <c r="BY35" s="589">
        <f>IFERROR(IF(BY$3=EOMONTH('Rent Roll'!$C31-1,0),$C35*$D35/$C$1,IF(BY$3=EOMONTH('Rent Roll'!$D31,0),0,IF(NOT(BX35=0),NOT(Index_운영!BY57=0)*BX35*(1+$E35*Index_운영!BY189),$C35*$D35/$C$1*Index_운영!BY57))),0)</f>
        <v>0</v>
      </c>
      <c r="BZ35" s="589">
        <f>IFERROR(IF(BZ$3=EOMONTH('Rent Roll'!$C31-1,0),$C35*$D35/$C$1,IF(BZ$3=EOMONTH('Rent Roll'!$D31,0),0,IF(NOT(BY35=0),NOT(Index_운영!BZ57=0)*BY35*(1+$E35*Index_운영!BZ189),$C35*$D35/$C$1*Index_운영!BZ57))),0)</f>
        <v>0</v>
      </c>
      <c r="CA35" s="589">
        <f>IFERROR(IF(CA$3=EOMONTH('Rent Roll'!$C31-1,0),$C35*$D35/$C$1,IF(CA$3=EOMONTH('Rent Roll'!$D31,0),0,IF(NOT(BZ35=0),NOT(Index_운영!CA57=0)*BZ35*(1+$E35*Index_운영!CA189),$C35*$D35/$C$1*Index_운영!CA57))),0)</f>
        <v>0</v>
      </c>
      <c r="CB35" s="589">
        <f>IFERROR(IF(CB$3=EOMONTH('Rent Roll'!$C31-1,0),$C35*$D35/$C$1,IF(CB$3=EOMONTH('Rent Roll'!$D31,0),0,IF(NOT(CA35=0),NOT(Index_운영!CB57=0)*CA35*(1+$E35*Index_운영!CB189),$C35*$D35/$C$1*Index_운영!CB57))),0)</f>
        <v>0</v>
      </c>
      <c r="CC35" s="589">
        <f>IFERROR(IF(CC$3=EOMONTH('Rent Roll'!$C31-1,0),$C35*$D35/$C$1,IF(CC$3=EOMONTH('Rent Roll'!$D31,0),0,IF(NOT(CB35=0),NOT(Index_운영!CC57=0)*CB35*(1+$E35*Index_운영!CC189),$C35*$D35/$C$1*Index_운영!CC57))),0)</f>
        <v>0</v>
      </c>
      <c r="CD35" s="589">
        <f>IFERROR(IF(CD$3=EOMONTH('Rent Roll'!$C31-1,0),$C35*$D35/$C$1,IF(CD$3=EOMONTH('Rent Roll'!$D31,0),0,IF(NOT(CC35=0),NOT(Index_운영!CD57=0)*CC35*(1+$E35*Index_운영!CD189),$C35*$D35/$C$1*Index_운영!CD57))),0)</f>
        <v>0</v>
      </c>
      <c r="CE35" s="589">
        <f>IFERROR(IF(CE$3=EOMONTH('Rent Roll'!$C31-1,0),$C35*$D35/$C$1,IF(CE$3=EOMONTH('Rent Roll'!$D31,0),0,IF(NOT(CD35=0),NOT(Index_운영!CE57=0)*CD35*(1+$E35*Index_운영!CE189),$C35*$D35/$C$1*Index_운영!CE57))),0)</f>
        <v>0</v>
      </c>
      <c r="CF35" s="589">
        <f>IFERROR(IF(CF$3=EOMONTH('Rent Roll'!$C31-1,0),$C35*$D35/$C$1,IF(CF$3=EOMONTH('Rent Roll'!$D31,0),0,IF(NOT(CE35=0),NOT(Index_운영!CF57=0)*CE35*(1+$E35*Index_운영!CF189),$C35*$D35/$C$1*Index_운영!CF57))),0)</f>
        <v>0</v>
      </c>
      <c r="CG35" s="589">
        <f>IFERROR(IF(CG$3=EOMONTH('Rent Roll'!$C31-1,0),$C35*$D35/$C$1,IF(CG$3=EOMONTH('Rent Roll'!$D31,0),0,IF(NOT(CF35=0),NOT(Index_운영!CG57=0)*CF35*(1+$E35*Index_운영!CG189),$C35*$D35/$C$1*Index_운영!CG57))),0)</f>
        <v>0</v>
      </c>
      <c r="CH35" s="589">
        <f>IFERROR(IF(CH$3=EOMONTH('Rent Roll'!$C31-1,0),$C35*$D35/$C$1,IF(CH$3=EOMONTH('Rent Roll'!$D31,0),0,IF(NOT(CG35=0),NOT(Index_운영!CH57=0)*CG35*(1+$E35*Index_운영!CH189),$C35*$D35/$C$1*Index_운영!CH57))),0)</f>
        <v>0</v>
      </c>
      <c r="CI35" s="589">
        <f>IFERROR(IF(CI$3=EOMONTH('Rent Roll'!$C31-1,0),$C35*$D35/$C$1,IF(CI$3=EOMONTH('Rent Roll'!$D31,0),0,IF(NOT(CH35=0),NOT(Index_운영!CI57=0)*CH35*(1+$E35*Index_운영!CI189),$C35*$D35/$C$1*Index_운영!CI57))),0)</f>
        <v>0</v>
      </c>
      <c r="CJ35" s="589">
        <f>IFERROR(IF(CJ$3=EOMONTH('Rent Roll'!$C31-1,0),$C35*$D35/$C$1,IF(CJ$3=EOMONTH('Rent Roll'!$D31,0),0,IF(NOT(CI35=0),NOT(Index_운영!CJ57=0)*CI35*(1+$E35*Index_운영!CJ189),$C35*$D35/$C$1*Index_운영!CJ57))),0)</f>
        <v>0</v>
      </c>
      <c r="CK35" s="589">
        <f>IFERROR(IF(CK$3=EOMONTH('Rent Roll'!$C31-1,0),$C35*$D35/$C$1,IF(CK$3=EOMONTH('Rent Roll'!$D31,0),0,IF(NOT(CJ35=0),NOT(Index_운영!CK57=0)*CJ35*(1+$E35*Index_운영!CK189),$C35*$D35/$C$1*Index_운영!CK57))),0)</f>
        <v>0</v>
      </c>
      <c r="CL35" s="589">
        <f>IFERROR(IF(CL$3=EOMONTH('Rent Roll'!$C31-1,0),$C35*$D35/$C$1,IF(CL$3=EOMONTH('Rent Roll'!$D31,0),0,IF(NOT(CK35=0),NOT(Index_운영!CL57=0)*CK35*(1+$E35*Index_운영!CL189),$C35*$D35/$C$1*Index_운영!CL57))),0)</f>
        <v>0</v>
      </c>
      <c r="CM35" s="589">
        <f>IFERROR(IF(CM$3=EOMONTH('Rent Roll'!$C31-1,0),$C35*$D35/$C$1,IF(CM$3=EOMONTH('Rent Roll'!$D31,0),0,IF(NOT(CL35=0),NOT(Index_운영!CM57=0)*CL35*(1+$E35*Index_운영!CM189),$C35*$D35/$C$1*Index_운영!CM57))),0)</f>
        <v>0</v>
      </c>
      <c r="CN35" s="589">
        <f>IFERROR(IF(CN$3=EOMONTH('Rent Roll'!$C31-1,0),$C35*$D35/$C$1,IF(CN$3=EOMONTH('Rent Roll'!$D31,0),0,IF(NOT(CM35=0),NOT(Index_운영!CN57=0)*CM35*(1+$E35*Index_운영!CN189),$C35*$D35/$C$1*Index_운영!CN57))),0)</f>
        <v>0</v>
      </c>
      <c r="CO35" s="589">
        <f>IFERROR(IF(CO$3=EOMONTH('Rent Roll'!$C31-1,0),$C35*$D35/$C$1,IF(CO$3=EOMONTH('Rent Roll'!$D31,0),0,IF(NOT(CN35=0),NOT(Index_운영!CO57=0)*CN35*(1+$E35*Index_운영!CO189),$C35*$D35/$C$1*Index_운영!CO57))),0)</f>
        <v>0</v>
      </c>
      <c r="CP35" s="589">
        <f>IFERROR(IF(CP$3=EOMONTH('Rent Roll'!$C31-1,0),$C35*$D35/$C$1,IF(CP$3=EOMONTH('Rent Roll'!$D31,0),0,IF(NOT(CO35=0),NOT(Index_운영!CP57=0)*CO35*(1+$E35*Index_운영!CP189),$C35*$D35/$C$1*Index_운영!CP57))),0)</f>
        <v>0</v>
      </c>
      <c r="CQ35" s="589">
        <f>IFERROR(IF(CQ$3=EOMONTH('Rent Roll'!$C31-1,0),$C35*$D35/$C$1,IF(CQ$3=EOMONTH('Rent Roll'!$D31,0),0,IF(NOT(CP35=0),NOT(Index_운영!CQ57=0)*CP35*(1+$E35*Index_운영!CQ189),$C35*$D35/$C$1*Index_운영!CQ57))),0)</f>
        <v>0</v>
      </c>
      <c r="CR35" s="589">
        <f>IFERROR(IF(CR$3=EOMONTH('Rent Roll'!$C31-1,0),$C35*$D35/$C$1,IF(CR$3=EOMONTH('Rent Roll'!$D31,0),0,IF(NOT(CQ35=0),NOT(Index_운영!CR57=0)*CQ35*(1+$E35*Index_운영!CR189),$C35*$D35/$C$1*Index_운영!CR57))),0)</f>
        <v>0</v>
      </c>
      <c r="CS35" s="589">
        <f>IFERROR(IF(CS$3=EOMONTH('Rent Roll'!$C31-1,0),$C35*$D35/$C$1,IF(CS$3=EOMONTH('Rent Roll'!$D31,0),0,IF(NOT(CR35=0),NOT(Index_운영!CS57=0)*CR35*(1+$E35*Index_운영!CS189),$C35*$D35/$C$1*Index_운영!CS57))),0)</f>
        <v>0</v>
      </c>
      <c r="CT35" s="589">
        <f>IFERROR(IF(CT$3=EOMONTH('Rent Roll'!$C31-1,0),$C35*$D35/$C$1,IF(CT$3=EOMONTH('Rent Roll'!$D31,0),0,IF(NOT(CS35=0),NOT(Index_운영!CT57=0)*CS35*(1+$E35*Index_운영!CT189),$C35*$D35/$C$1*Index_운영!CT57))),0)</f>
        <v>0</v>
      </c>
      <c r="CU35" s="589">
        <f>IFERROR(IF(CU$3=EOMONTH('Rent Roll'!$C31-1,0),$C35*$D35/$C$1,IF(CU$3=EOMONTH('Rent Roll'!$D31,0),0,IF(NOT(CT35=0),NOT(Index_운영!CU57=0)*CT35*(1+$E35*Index_운영!CU189),$C35*$D35/$C$1*Index_운영!CU57))),0)</f>
        <v>0</v>
      </c>
      <c r="CV35" s="589">
        <f>IFERROR(IF(CV$3=EOMONTH('Rent Roll'!$C31-1,0),$C35*$D35/$C$1,IF(CV$3=EOMONTH('Rent Roll'!$D31,0),0,IF(NOT(CU35=0),NOT(Index_운영!CV57=0)*CU35*(1+$E35*Index_운영!CV189),$C35*$D35/$C$1*Index_운영!CV57))),0)</f>
        <v>0</v>
      </c>
      <c r="CW35" s="589">
        <f>IFERROR(IF(CW$3=EOMONTH('Rent Roll'!$C31-1,0),$C35*$D35/$C$1,IF(CW$3=EOMONTH('Rent Roll'!$D31,0),0,IF(NOT(CV35=0),NOT(Index_운영!CW57=0)*CV35*(1+$E35*Index_운영!CW189),$C35*$D35/$C$1*Index_운영!CW57))),0)</f>
        <v>0</v>
      </c>
      <c r="CX35" s="589">
        <f>IFERROR(IF(CX$3=EOMONTH('Rent Roll'!$C31-1,0),$C35*$D35/$C$1,IF(CX$3=EOMONTH('Rent Roll'!$D31,0),0,IF(NOT(CW35=0),NOT(Index_운영!CX57=0)*CW35*(1+$E35*Index_운영!CX189),$C35*$D35/$C$1*Index_운영!CX57))),0)</f>
        <v>0</v>
      </c>
      <c r="CY35" s="589">
        <f>IFERROR(IF(CY$3=EOMONTH('Rent Roll'!$C31-1,0),$C35*$D35/$C$1,IF(CY$3=EOMONTH('Rent Roll'!$D31,0),0,IF(NOT(CX35=0),NOT(Index_운영!CY57=0)*CX35*(1+$E35*Index_운영!CY189),$C35*$D35/$C$1*Index_운영!CY57))),0)</f>
        <v>0</v>
      </c>
      <c r="CZ35" s="589">
        <f>IFERROR(IF(CZ$3=EOMONTH('Rent Roll'!$C31-1,0),$C35*$D35/$C$1,IF(CZ$3=EOMONTH('Rent Roll'!$D31,0),0,IF(NOT(CY35=0),NOT(Index_운영!CZ57=0)*CY35*(1+$E35*Index_운영!CZ189),$C35*$D35/$C$1*Index_운영!CZ57))),0)</f>
        <v>0</v>
      </c>
      <c r="DA35" s="589">
        <f>IFERROR(IF(DA$3=EOMONTH('Rent Roll'!$C31-1,0),$C35*$D35/$C$1,IF(DA$3=EOMONTH('Rent Roll'!$D31,0),0,IF(NOT(CZ35=0),NOT(Index_운영!DA57=0)*CZ35*(1+$E35*Index_운영!DA189),$C35*$D35/$C$1*Index_운영!DA57))),0)</f>
        <v>0</v>
      </c>
      <c r="DB35" s="589">
        <f>IFERROR(IF(DB$3=EOMONTH('Rent Roll'!$C31-1,0),$C35*$D35/$C$1,IF(DB$3=EOMONTH('Rent Roll'!$D31,0),0,IF(NOT(DA35=0),NOT(Index_운영!DB57=0)*DA35*(1+$E35*Index_운영!DB189),$C35*$D35/$C$1*Index_운영!DB57))),0)</f>
        <v>0</v>
      </c>
      <c r="DC35" s="589">
        <f>IFERROR(IF(DC$3=EOMONTH('Rent Roll'!$C31-1,0),$C35*$D35/$C$1,IF(DC$3=EOMONTH('Rent Roll'!$D31,0),0,IF(NOT(DB35=0),NOT(Index_운영!DC57=0)*DB35*(1+$E35*Index_운영!DC189),$C35*$D35/$C$1*Index_운영!DC57))),0)</f>
        <v>0</v>
      </c>
      <c r="DD35" s="589">
        <f>IFERROR(IF(DD$3=EOMONTH('Rent Roll'!$C31-1,0),$C35*$D35/$C$1,IF(DD$3=EOMONTH('Rent Roll'!$D31,0),0,IF(NOT(DC35=0),NOT(Index_운영!DD57=0)*DC35*(1+$E35*Index_운영!DD189),$C35*$D35/$C$1*Index_운영!DD57))),0)</f>
        <v>0</v>
      </c>
      <c r="DE35" s="589">
        <f>IFERROR(IF(DE$3=EOMONTH('Rent Roll'!$C31-1,0),$C35*$D35/$C$1,IF(DE$3=EOMONTH('Rent Roll'!$D31,0),0,IF(NOT(DD35=0),NOT(Index_운영!DE57=0)*DD35*(1+$E35*Index_운영!DE189),$C35*$D35/$C$1*Index_운영!DE57))),0)</f>
        <v>0</v>
      </c>
      <c r="DF35" s="589">
        <f>IFERROR(IF(DF$3=EOMONTH('Rent Roll'!$C31-1,0),$C35*$D35/$C$1,IF(DF$3=EOMONTH('Rent Roll'!$D31,0),0,IF(NOT(DE35=0),NOT(Index_운영!DF57=0)*DE35*(1+$E35*Index_운영!DF189),$C35*$D35/$C$1*Index_운영!DF57))),0)</f>
        <v>0</v>
      </c>
      <c r="DG35" s="589">
        <f>IFERROR(IF(DG$3=EOMONTH('Rent Roll'!$C31-1,0),$C35*$D35/$C$1,IF(DG$3=EOMONTH('Rent Roll'!$D31,0),0,IF(NOT(DF35=0),NOT(Index_운영!DG57=0)*DF35*(1+$E35*Index_운영!DG189),$C35*$D35/$C$1*Index_운영!DG57))),0)</f>
        <v>0</v>
      </c>
      <c r="DH35" s="589">
        <f>IFERROR(IF(DH$3=EOMONTH('Rent Roll'!$C31-1,0),$C35*$D35/$C$1,IF(DH$3=EOMONTH('Rent Roll'!$D31,0),0,IF(NOT(DG35=0),NOT(Index_운영!DH57=0)*DG35*(1+$E35*Index_운영!DH189),$C35*$D35/$C$1*Index_운영!DH57))),0)</f>
        <v>0</v>
      </c>
      <c r="DI35" s="589">
        <f>IFERROR(IF(DI$3=EOMONTH('Rent Roll'!$C31-1,0),$C35*$D35/$C$1,IF(DI$3=EOMONTH('Rent Roll'!$D31,0),0,IF(NOT(DH35=0),NOT(Index_운영!DI57=0)*DH35*(1+$E35*Index_운영!DI189),$C35*$D35/$C$1*Index_운영!DI57))),0)</f>
        <v>0</v>
      </c>
      <c r="DJ35" s="589">
        <f>IFERROR(IF(DJ$3=EOMONTH('Rent Roll'!$C31-1,0),$C35*$D35/$C$1,IF(DJ$3=EOMONTH('Rent Roll'!$D31,0),0,IF(NOT(DI35=0),NOT(Index_운영!DJ57=0)*DI35*(1+$E35*Index_운영!DJ189),$C35*$D35/$C$1*Index_운영!DJ57))),0)</f>
        <v>0</v>
      </c>
      <c r="DK35" s="589">
        <f>IFERROR(IF(DK$3=EOMONTH('Rent Roll'!$C31-1,0),$C35*$D35/$C$1,IF(DK$3=EOMONTH('Rent Roll'!$D31,0),0,IF(NOT(DJ35=0),NOT(Index_운영!DK57=0)*DJ35*(1+$E35*Index_운영!DK189),$C35*$D35/$C$1*Index_운영!DK57))),0)</f>
        <v>0</v>
      </c>
      <c r="DL35" s="589">
        <f>IFERROR(IF(DL$3=EOMONTH('Rent Roll'!$C31-1,0),$C35*$D35/$C$1,IF(DL$3=EOMONTH('Rent Roll'!$D31,0),0,IF(NOT(DK35=0),NOT(Index_운영!DL57=0)*DK35*(1+$E35*Index_운영!DL189),$C35*$D35/$C$1*Index_운영!DL57))),0)</f>
        <v>0</v>
      </c>
      <c r="DM35" s="589">
        <f>IFERROR(IF(DM$3=EOMONTH('Rent Roll'!$C31-1,0),$C35*$D35/$C$1,IF(DM$3=EOMONTH('Rent Roll'!$D31,0),0,IF(NOT(DL35=0),NOT(Index_운영!DM57=0)*DL35*(1+$E35*Index_운영!DM189),$C35*$D35/$C$1*Index_운영!DM57))),0)</f>
        <v>0</v>
      </c>
      <c r="DN35" s="589">
        <f>IFERROR(IF(DN$3=EOMONTH('Rent Roll'!$C31-1,0),$C35*$D35/$C$1,IF(DN$3=EOMONTH('Rent Roll'!$D31,0),0,IF(NOT(DM35=0),NOT(Index_운영!DN57=0)*DM35*(1+$E35*Index_운영!DN189),$C35*$D35/$C$1*Index_운영!DN57))),0)</f>
        <v>0</v>
      </c>
      <c r="DO35" s="589">
        <f>IFERROR(IF(DO$3=EOMONTH('Rent Roll'!$C31-1,0),$C35*$D35/$C$1,IF(DO$3=EOMONTH('Rent Roll'!$D31,0),0,IF(NOT(DN35=0),NOT(Index_운영!DO57=0)*DN35*(1+$E35*Index_운영!DO189),$C35*$D35/$C$1*Index_운영!DO57))),0)</f>
        <v>0</v>
      </c>
      <c r="DP35" s="589">
        <f>IFERROR(IF(DP$3=EOMONTH('Rent Roll'!$C31-1,0),$C35*$D35/$C$1,IF(DP$3=EOMONTH('Rent Roll'!$D31,0),0,IF(NOT(DO35=0),NOT(Index_운영!DP57=0)*DO35*(1+$E35*Index_운영!DP189),$C35*$D35/$C$1*Index_운영!DP57))),0)</f>
        <v>0</v>
      </c>
      <c r="DQ35" s="589">
        <f>IFERROR(IF(DQ$3=EOMONTH('Rent Roll'!$C31-1,0),$C35*$D35/$C$1,IF(DQ$3=EOMONTH('Rent Roll'!$D31,0),0,IF(NOT(DP35=0),NOT(Index_운영!DQ57=0)*DP35*(1+$E35*Index_운영!DQ189),$C35*$D35/$C$1*Index_운영!DQ57))),0)</f>
        <v>0</v>
      </c>
      <c r="DR35" s="589">
        <f>IFERROR(IF(DR$3=EOMONTH('Rent Roll'!$C31-1,0),$C35*$D35/$C$1,IF(DR$3=EOMONTH('Rent Roll'!$D31,0),0,IF(NOT(DQ35=0),NOT(Index_운영!DR57=0)*DQ35*(1+$E35*Index_운영!DR189),$C35*$D35/$C$1*Index_운영!DR57))),0)</f>
        <v>0</v>
      </c>
      <c r="DS35" s="589">
        <f>IFERROR(IF(DS$3=EOMONTH('Rent Roll'!$C31-1,0),$C35*$D35/$C$1,IF(DS$3=EOMONTH('Rent Roll'!$D31,0),0,IF(NOT(DR35=0),NOT(Index_운영!DS57=0)*DR35*(1+$E35*Index_운영!DS189),$C35*$D35/$C$1*Index_운영!DS57))),0)</f>
        <v>0</v>
      </c>
      <c r="DT35" s="589">
        <f>IFERROR(IF(DT$3=EOMONTH('Rent Roll'!$C31-1,0),$C35*$D35/$C$1,IF(DT$3=EOMONTH('Rent Roll'!$D31,0),0,IF(NOT(DS35=0),NOT(Index_운영!DT57=0)*DS35*(1+$E35*Index_운영!DT189),$C35*$D35/$C$1*Index_운영!DT57))),0)</f>
        <v>0</v>
      </c>
      <c r="DU35" s="589">
        <f>IFERROR(IF(DU$3=EOMONTH('Rent Roll'!$C31-1,0),$C35*$D35/$C$1,IF(DU$3=EOMONTH('Rent Roll'!$D31,0),0,IF(NOT(DT35=0),NOT(Index_운영!DU57=0)*DT35*(1+$E35*Index_운영!DU189),$C35*$D35/$C$1*Index_운영!DU57))),0)</f>
        <v>0</v>
      </c>
      <c r="DV35" s="589">
        <f>IFERROR(IF(DV$3=EOMONTH('Rent Roll'!$C31-1,0),$C35*$D35/$C$1,IF(DV$3=EOMONTH('Rent Roll'!$D31,0),0,IF(NOT(DU35=0),NOT(Index_운영!DV57=0)*DU35*(1+$E35*Index_운영!DV189),$C35*$D35/$C$1*Index_운영!DV57))),0)</f>
        <v>0</v>
      </c>
    </row>
    <row r="36" spans="1:126" s="485" customFormat="1" outlineLevel="1" x14ac:dyDescent="0.4">
      <c r="A36" s="737"/>
      <c r="B36" s="464">
        <f>'Rent Roll'!$B32</f>
        <v>0</v>
      </c>
      <c r="C36" s="1219">
        <f>'Rent Roll'!$K32</f>
        <v>0</v>
      </c>
      <c r="D36" s="1220">
        <f>'Rent Roll'!$M32</f>
        <v>0</v>
      </c>
      <c r="E36" s="1221">
        <f>'Rent Roll'!$N32</f>
        <v>0</v>
      </c>
      <c r="F36" s="588">
        <f>IFERROR(IF(F$3=EOMONTH('Rent Roll'!$C32-1,0),$C36*$D36/$C$1,IF(F$3=EOMONTH('Rent Roll'!$D32,0),0,IF(NOT(E36=0),NOT(Index_운영!F58=0)*E36*(1+$E36*Index_운영!F190),$C36*$D36/$C$1*Index_운영!F58))),0)</f>
        <v>0</v>
      </c>
      <c r="G36" s="589">
        <f>IFERROR(IF(G$3=EOMONTH('Rent Roll'!$C32-1,0),$C36*$D36/$C$1,IF(G$3=EOMONTH('Rent Roll'!$D32,0),0,IF(NOT(F36=0),NOT(Index_운영!G58=0)*F36*(1+$E36*Index_운영!G190),$C36*$D36/$C$1*Index_운영!G58))),0)</f>
        <v>0</v>
      </c>
      <c r="H36" s="589">
        <f>IFERROR(IF(H$3=EOMONTH('Rent Roll'!$C32-1,0),$C36*$D36/$C$1,IF(H$3=EOMONTH('Rent Roll'!$D32,0),0,IF(NOT(G36=0),NOT(Index_운영!H58=0)*G36*(1+$E36*Index_운영!H190),$C36*$D36/$C$1*Index_운영!H58))),0)</f>
        <v>0</v>
      </c>
      <c r="I36" s="589">
        <f>IFERROR(IF(I$3=EOMONTH('Rent Roll'!$C32-1,0),$C36*$D36/$C$1,IF(I$3=EOMONTH('Rent Roll'!$D32,0),0,IF(NOT(H36=0),NOT(Index_운영!I58=0)*H36*(1+$E36*Index_운영!I190),$C36*$D36/$C$1*Index_운영!I58))),0)</f>
        <v>0</v>
      </c>
      <c r="J36" s="589">
        <f>IFERROR(IF(J$3=EOMONTH('Rent Roll'!$C32-1,0),$C36*$D36/$C$1,IF(J$3=EOMONTH('Rent Roll'!$D32,0),0,IF(NOT(I36=0),NOT(Index_운영!J58=0)*I36*(1+$E36*Index_운영!J190),$C36*$D36/$C$1*Index_운영!J58))),0)</f>
        <v>0</v>
      </c>
      <c r="K36" s="589">
        <f>IFERROR(IF(K$3=EOMONTH('Rent Roll'!$C32-1,0),$C36*$D36/$C$1,IF(K$3=EOMONTH('Rent Roll'!$D32,0),0,IF(NOT(J36=0),NOT(Index_운영!K58=0)*J36*(1+$E36*Index_운영!K190),$C36*$D36/$C$1*Index_운영!K58))),0)</f>
        <v>0</v>
      </c>
      <c r="L36" s="589">
        <f>IFERROR(IF(L$3=EOMONTH('Rent Roll'!$C32-1,0),$C36*$D36/$C$1,IF(L$3=EOMONTH('Rent Roll'!$D32,0),0,IF(NOT(K36=0),NOT(Index_운영!L58=0)*K36*(1+$E36*Index_운영!L190),$C36*$D36/$C$1*Index_운영!L58))),0)</f>
        <v>0</v>
      </c>
      <c r="M36" s="589">
        <f>IFERROR(IF(M$3=EOMONTH('Rent Roll'!$C32-1,0),$C36*$D36/$C$1,IF(M$3=EOMONTH('Rent Roll'!$D32,0),0,IF(NOT(L36=0),NOT(Index_운영!M58=0)*L36*(1+$E36*Index_운영!M190),$C36*$D36/$C$1*Index_운영!M58))),0)</f>
        <v>0</v>
      </c>
      <c r="N36" s="589">
        <f>IFERROR(IF(N$3=EOMONTH('Rent Roll'!$C32-1,0),$C36*$D36/$C$1,IF(N$3=EOMONTH('Rent Roll'!$D32,0),0,IF(NOT(M36=0),NOT(Index_운영!N58=0)*M36*(1+$E36*Index_운영!N190),$C36*$D36/$C$1*Index_운영!N58))),0)</f>
        <v>0</v>
      </c>
      <c r="O36" s="589">
        <f>IFERROR(IF(O$3=EOMONTH('Rent Roll'!$C32-1,0),$C36*$D36/$C$1,IF(O$3=EOMONTH('Rent Roll'!$D32,0),0,IF(NOT(N36=0),NOT(Index_운영!O58=0)*N36*(1+$E36*Index_운영!O190),$C36*$D36/$C$1*Index_운영!O58))),0)</f>
        <v>0</v>
      </c>
      <c r="P36" s="589">
        <f>IFERROR(IF(P$3=EOMONTH('Rent Roll'!$C32-1,0),$C36*$D36/$C$1,IF(P$3=EOMONTH('Rent Roll'!$D32,0),0,IF(NOT(O36=0),NOT(Index_운영!P58=0)*O36*(1+$E36*Index_운영!P190),$C36*$D36/$C$1*Index_운영!P58))),0)</f>
        <v>0</v>
      </c>
      <c r="Q36" s="589">
        <f>IFERROR(IF(Q$3=EOMONTH('Rent Roll'!$C32-1,0),$C36*$D36/$C$1,IF(Q$3=EOMONTH('Rent Roll'!$D32,0),0,IF(NOT(P36=0),NOT(Index_운영!Q58=0)*P36*(1+$E36*Index_운영!Q190),$C36*$D36/$C$1*Index_운영!Q58))),0)</f>
        <v>0</v>
      </c>
      <c r="R36" s="589">
        <f>IFERROR(IF(R$3=EOMONTH('Rent Roll'!$C32-1,0),$C36*$D36/$C$1,IF(R$3=EOMONTH('Rent Roll'!$D32,0),0,IF(NOT(Q36=0),NOT(Index_운영!R58=0)*Q36*(1+$E36*Index_운영!R190),$C36*$D36/$C$1*Index_운영!R58))),0)</f>
        <v>0</v>
      </c>
      <c r="S36" s="589">
        <f>IFERROR(IF(S$3=EOMONTH('Rent Roll'!$C32-1,0),$C36*$D36/$C$1,IF(S$3=EOMONTH('Rent Roll'!$D32,0),0,IF(NOT(R36=0),NOT(Index_운영!S58=0)*R36*(1+$E36*Index_운영!S190),$C36*$D36/$C$1*Index_운영!S58))),0)</f>
        <v>0</v>
      </c>
      <c r="T36" s="589">
        <f>IFERROR(IF(T$3=EOMONTH('Rent Roll'!$C32-1,0),$C36*$D36/$C$1,IF(T$3=EOMONTH('Rent Roll'!$D32,0),0,IF(NOT(S36=0),NOT(Index_운영!T58=0)*S36*(1+$E36*Index_운영!T190),$C36*$D36/$C$1*Index_운영!T58))),0)</f>
        <v>0</v>
      </c>
      <c r="U36" s="589">
        <f>IFERROR(IF(U$3=EOMONTH('Rent Roll'!$C32-1,0),$C36*$D36/$C$1,IF(U$3=EOMONTH('Rent Roll'!$D32,0),0,IF(NOT(T36=0),NOT(Index_운영!U58=0)*T36*(1+$E36*Index_운영!U190),$C36*$D36/$C$1*Index_운영!U58))),0)</f>
        <v>0</v>
      </c>
      <c r="V36" s="589">
        <f>IFERROR(IF(V$3=EOMONTH('Rent Roll'!$C32-1,0),$C36*$D36/$C$1,IF(V$3=EOMONTH('Rent Roll'!$D32,0),0,IF(NOT(U36=0),NOT(Index_운영!V58=0)*U36*(1+$E36*Index_운영!V190),$C36*$D36/$C$1*Index_운영!V58))),0)</f>
        <v>0</v>
      </c>
      <c r="W36" s="589">
        <f>IFERROR(IF(W$3=EOMONTH('Rent Roll'!$C32-1,0),$C36*$D36/$C$1,IF(W$3=EOMONTH('Rent Roll'!$D32,0),0,IF(NOT(V36=0),NOT(Index_운영!W58=0)*V36*(1+$E36*Index_운영!W190),$C36*$D36/$C$1*Index_운영!W58))),0)</f>
        <v>0</v>
      </c>
      <c r="X36" s="589">
        <f>IFERROR(IF(X$3=EOMONTH('Rent Roll'!$C32-1,0),$C36*$D36/$C$1,IF(X$3=EOMONTH('Rent Roll'!$D32,0),0,IF(NOT(W36=0),NOT(Index_운영!X58=0)*W36*(1+$E36*Index_운영!X190),$C36*$D36/$C$1*Index_운영!X58))),0)</f>
        <v>0</v>
      </c>
      <c r="Y36" s="589">
        <f>IFERROR(IF(Y$3=EOMONTH('Rent Roll'!$C32-1,0),$C36*$D36/$C$1,IF(Y$3=EOMONTH('Rent Roll'!$D32,0),0,IF(NOT(X36=0),NOT(Index_운영!Y58=0)*X36*(1+$E36*Index_운영!Y190),$C36*$D36/$C$1*Index_운영!Y58))),0)</f>
        <v>0</v>
      </c>
      <c r="Z36" s="589">
        <f>IFERROR(IF(Z$3=EOMONTH('Rent Roll'!$C32-1,0),$C36*$D36/$C$1,IF(Z$3=EOMONTH('Rent Roll'!$D32,0),0,IF(NOT(Y36=0),NOT(Index_운영!Z58=0)*Y36*(1+$E36*Index_운영!Z190),$C36*$D36/$C$1*Index_운영!Z58))),0)</f>
        <v>0</v>
      </c>
      <c r="AA36" s="589">
        <f>IFERROR(IF(AA$3=EOMONTH('Rent Roll'!$C32-1,0),$C36*$D36/$C$1,IF(AA$3=EOMONTH('Rent Roll'!$D32,0),0,IF(NOT(Z36=0),NOT(Index_운영!AA58=0)*Z36*(1+$E36*Index_운영!AA190),$C36*$D36/$C$1*Index_운영!AA58))),0)</f>
        <v>0</v>
      </c>
      <c r="AB36" s="589">
        <f>IFERROR(IF(AB$3=EOMONTH('Rent Roll'!$C32-1,0),$C36*$D36/$C$1,IF(AB$3=EOMONTH('Rent Roll'!$D32,0),0,IF(NOT(AA36=0),NOT(Index_운영!AB58=0)*AA36*(1+$E36*Index_운영!AB190),$C36*$D36/$C$1*Index_운영!AB58))),0)</f>
        <v>0</v>
      </c>
      <c r="AC36" s="589">
        <f>IFERROR(IF(AC$3=EOMONTH('Rent Roll'!$C32-1,0),$C36*$D36/$C$1,IF(AC$3=EOMONTH('Rent Roll'!$D32,0),0,IF(NOT(AB36=0),NOT(Index_운영!AC58=0)*AB36*(1+$E36*Index_운영!AC190),$C36*$D36/$C$1*Index_운영!AC58))),0)</f>
        <v>0</v>
      </c>
      <c r="AD36" s="589">
        <f>IFERROR(IF(AD$3=EOMONTH('Rent Roll'!$C32-1,0),$C36*$D36/$C$1,IF(AD$3=EOMONTH('Rent Roll'!$D32,0),0,IF(NOT(AC36=0),NOT(Index_운영!AD58=0)*AC36*(1+$E36*Index_운영!AD190),$C36*$D36/$C$1*Index_운영!AD58))),0)</f>
        <v>0</v>
      </c>
      <c r="AE36" s="589">
        <f>IFERROR(IF(AE$3=EOMONTH('Rent Roll'!$C32-1,0),$C36*$D36/$C$1,IF(AE$3=EOMONTH('Rent Roll'!$D32,0),0,IF(NOT(AD36=0),NOT(Index_운영!AE58=0)*AD36*(1+$E36*Index_운영!AE190),$C36*$D36/$C$1*Index_운영!AE58))),0)</f>
        <v>0</v>
      </c>
      <c r="AF36" s="589">
        <f>IFERROR(IF(AF$3=EOMONTH('Rent Roll'!$C32-1,0),$C36*$D36/$C$1,IF(AF$3=EOMONTH('Rent Roll'!$D32,0),0,IF(NOT(AE36=0),NOT(Index_운영!AF58=0)*AE36*(1+$E36*Index_운영!AF190),$C36*$D36/$C$1*Index_운영!AF58))),0)</f>
        <v>0</v>
      </c>
      <c r="AG36" s="589">
        <f>IFERROR(IF(AG$3=EOMONTH('Rent Roll'!$C32-1,0),$C36*$D36/$C$1,IF(AG$3=EOMONTH('Rent Roll'!$D32,0),0,IF(NOT(AF36=0),NOT(Index_운영!AG58=0)*AF36*(1+$E36*Index_운영!AG190),$C36*$D36/$C$1*Index_운영!AG58))),0)</f>
        <v>0</v>
      </c>
      <c r="AH36" s="589">
        <f>IFERROR(IF(AH$3=EOMONTH('Rent Roll'!$C32-1,0),$C36*$D36/$C$1,IF(AH$3=EOMONTH('Rent Roll'!$D32,0),0,IF(NOT(AG36=0),NOT(Index_운영!AH58=0)*AG36*(1+$E36*Index_운영!AH190),$C36*$D36/$C$1*Index_운영!AH58))),0)</f>
        <v>0</v>
      </c>
      <c r="AI36" s="589">
        <f>IFERROR(IF(AI$3=EOMONTH('Rent Roll'!$C32-1,0),$C36*$D36/$C$1,IF(AI$3=EOMONTH('Rent Roll'!$D32,0),0,IF(NOT(AH36=0),NOT(Index_운영!AI58=0)*AH36*(1+$E36*Index_운영!AI190),$C36*$D36/$C$1*Index_운영!AI58))),0)</f>
        <v>0</v>
      </c>
      <c r="AJ36" s="589">
        <f>IFERROR(IF(AJ$3=EOMONTH('Rent Roll'!$C32-1,0),$C36*$D36/$C$1,IF(AJ$3=EOMONTH('Rent Roll'!$D32,0),0,IF(NOT(AI36=0),NOT(Index_운영!AJ58=0)*AI36*(1+$E36*Index_운영!AJ190),$C36*$D36/$C$1*Index_운영!AJ58))),0)</f>
        <v>0</v>
      </c>
      <c r="AK36" s="589">
        <f>IFERROR(IF(AK$3=EOMONTH('Rent Roll'!$C32-1,0),$C36*$D36/$C$1,IF(AK$3=EOMONTH('Rent Roll'!$D32,0),0,IF(NOT(AJ36=0),NOT(Index_운영!AK58=0)*AJ36*(1+$E36*Index_운영!AK190),$C36*$D36/$C$1*Index_운영!AK58))),0)</f>
        <v>0</v>
      </c>
      <c r="AL36" s="589">
        <f>IFERROR(IF(AL$3=EOMONTH('Rent Roll'!$C32-1,0),$C36*$D36/$C$1,IF(AL$3=EOMONTH('Rent Roll'!$D32,0),0,IF(NOT(AK36=0),NOT(Index_운영!AL58=0)*AK36*(1+$E36*Index_운영!AL190),$C36*$D36/$C$1*Index_운영!AL58))),0)</f>
        <v>0</v>
      </c>
      <c r="AM36" s="589">
        <f>IFERROR(IF(AM$3=EOMONTH('Rent Roll'!$C32-1,0),$C36*$D36/$C$1,IF(AM$3=EOMONTH('Rent Roll'!$D32,0),0,IF(NOT(AL36=0),NOT(Index_운영!AM58=0)*AL36*(1+$E36*Index_운영!AM190),$C36*$D36/$C$1*Index_운영!AM58))),0)</f>
        <v>0</v>
      </c>
      <c r="AN36" s="589">
        <f>IFERROR(IF(AN$3=EOMONTH('Rent Roll'!$C32-1,0),$C36*$D36/$C$1,IF(AN$3=EOMONTH('Rent Roll'!$D32,0),0,IF(NOT(AM36=0),NOT(Index_운영!AN58=0)*AM36*(1+$E36*Index_운영!AN190),$C36*$D36/$C$1*Index_운영!AN58))),0)</f>
        <v>0</v>
      </c>
      <c r="AO36" s="589">
        <f>IFERROR(IF(AO$3=EOMONTH('Rent Roll'!$C32-1,0),$C36*$D36/$C$1,IF(AO$3=EOMONTH('Rent Roll'!$D32,0),0,IF(NOT(AN36=0),NOT(Index_운영!AO58=0)*AN36*(1+$E36*Index_운영!AO190),$C36*$D36/$C$1*Index_운영!AO58))),0)</f>
        <v>0</v>
      </c>
      <c r="AP36" s="589">
        <f>IFERROR(IF(AP$3=EOMONTH('Rent Roll'!$C32-1,0),$C36*$D36/$C$1,IF(AP$3=EOMONTH('Rent Roll'!$D32,0),0,IF(NOT(AO36=0),NOT(Index_운영!AP58=0)*AO36*(1+$E36*Index_운영!AP190),$C36*$D36/$C$1*Index_운영!AP58))),0)</f>
        <v>0</v>
      </c>
      <c r="AQ36" s="589">
        <f>IFERROR(IF(AQ$3=EOMONTH('Rent Roll'!$C32-1,0),$C36*$D36/$C$1,IF(AQ$3=EOMONTH('Rent Roll'!$D32,0),0,IF(NOT(AP36=0),NOT(Index_운영!AQ58=0)*AP36*(1+$E36*Index_운영!AQ190),$C36*$D36/$C$1*Index_운영!AQ58))),0)</f>
        <v>0</v>
      </c>
      <c r="AR36" s="589">
        <f>IFERROR(IF(AR$3=EOMONTH('Rent Roll'!$C32-1,0),$C36*$D36/$C$1,IF(AR$3=EOMONTH('Rent Roll'!$D32,0),0,IF(NOT(AQ36=0),NOT(Index_운영!AR58=0)*AQ36*(1+$E36*Index_운영!AR190),$C36*$D36/$C$1*Index_운영!AR58))),0)</f>
        <v>0</v>
      </c>
      <c r="AS36" s="589">
        <f>IFERROR(IF(AS$3=EOMONTH('Rent Roll'!$C32-1,0),$C36*$D36/$C$1,IF(AS$3=EOMONTH('Rent Roll'!$D32,0),0,IF(NOT(AR36=0),NOT(Index_운영!AS58=0)*AR36*(1+$E36*Index_운영!AS190),$C36*$D36/$C$1*Index_운영!AS58))),0)</f>
        <v>0</v>
      </c>
      <c r="AT36" s="589">
        <f>IFERROR(IF(AT$3=EOMONTH('Rent Roll'!$C32-1,0),$C36*$D36/$C$1,IF(AT$3=EOMONTH('Rent Roll'!$D32,0),0,IF(NOT(AS36=0),NOT(Index_운영!AT58=0)*AS36*(1+$E36*Index_운영!AT190),$C36*$D36/$C$1*Index_운영!AT58))),0)</f>
        <v>0</v>
      </c>
      <c r="AU36" s="589">
        <f>IFERROR(IF(AU$3=EOMONTH('Rent Roll'!$C32-1,0),$C36*$D36/$C$1,IF(AU$3=EOMONTH('Rent Roll'!$D32,0),0,IF(NOT(AT36=0),NOT(Index_운영!AU58=0)*AT36*(1+$E36*Index_운영!AU190),$C36*$D36/$C$1*Index_운영!AU58))),0)</f>
        <v>0</v>
      </c>
      <c r="AV36" s="589">
        <f>IFERROR(IF(AV$3=EOMONTH('Rent Roll'!$C32-1,0),$C36*$D36/$C$1,IF(AV$3=EOMONTH('Rent Roll'!$D32,0),0,IF(NOT(AU36=0),NOT(Index_운영!AV58=0)*AU36*(1+$E36*Index_운영!AV190),$C36*$D36/$C$1*Index_운영!AV58))),0)</f>
        <v>0</v>
      </c>
      <c r="AW36" s="589">
        <f>IFERROR(IF(AW$3=EOMONTH('Rent Roll'!$C32-1,0),$C36*$D36/$C$1,IF(AW$3=EOMONTH('Rent Roll'!$D32,0),0,IF(NOT(AV36=0),NOT(Index_운영!AW58=0)*AV36*(1+$E36*Index_운영!AW190),$C36*$D36/$C$1*Index_운영!AW58))),0)</f>
        <v>0</v>
      </c>
      <c r="AX36" s="589">
        <f>IFERROR(IF(AX$3=EOMONTH('Rent Roll'!$C32-1,0),$C36*$D36/$C$1,IF(AX$3=EOMONTH('Rent Roll'!$D32,0),0,IF(NOT(AW36=0),NOT(Index_운영!AX58=0)*AW36*(1+$E36*Index_운영!AX190),$C36*$D36/$C$1*Index_운영!AX58))),0)</f>
        <v>0</v>
      </c>
      <c r="AY36" s="589">
        <f>IFERROR(IF(AY$3=EOMONTH('Rent Roll'!$C32-1,0),$C36*$D36/$C$1,IF(AY$3=EOMONTH('Rent Roll'!$D32,0),0,IF(NOT(AX36=0),NOT(Index_운영!AY58=0)*AX36*(1+$E36*Index_운영!AY190),$C36*$D36/$C$1*Index_운영!AY58))),0)</f>
        <v>0</v>
      </c>
      <c r="AZ36" s="589">
        <f>IFERROR(IF(AZ$3=EOMONTH('Rent Roll'!$C32-1,0),$C36*$D36/$C$1,IF(AZ$3=EOMONTH('Rent Roll'!$D32,0),0,IF(NOT(AY36=0),NOT(Index_운영!AZ58=0)*AY36*(1+$E36*Index_운영!AZ190),$C36*$D36/$C$1*Index_운영!AZ58))),0)</f>
        <v>0</v>
      </c>
      <c r="BA36" s="589">
        <f>IFERROR(IF(BA$3=EOMONTH('Rent Roll'!$C32-1,0),$C36*$D36/$C$1,IF(BA$3=EOMONTH('Rent Roll'!$D32,0),0,IF(NOT(AZ36=0),NOT(Index_운영!BA58=0)*AZ36*(1+$E36*Index_운영!BA190),$C36*$D36/$C$1*Index_운영!BA58))),0)</f>
        <v>0</v>
      </c>
      <c r="BB36" s="589">
        <f>IFERROR(IF(BB$3=EOMONTH('Rent Roll'!$C32-1,0),$C36*$D36/$C$1,IF(BB$3=EOMONTH('Rent Roll'!$D32,0),0,IF(NOT(BA36=0),NOT(Index_운영!BB58=0)*BA36*(1+$E36*Index_운영!BB190),$C36*$D36/$C$1*Index_운영!BB58))),0)</f>
        <v>0</v>
      </c>
      <c r="BC36" s="589">
        <f>IFERROR(IF(BC$3=EOMONTH('Rent Roll'!$C32-1,0),$C36*$D36/$C$1,IF(BC$3=EOMONTH('Rent Roll'!$D32,0),0,IF(NOT(BB36=0),NOT(Index_운영!BC58=0)*BB36*(1+$E36*Index_운영!BC190),$C36*$D36/$C$1*Index_운영!BC58))),0)</f>
        <v>0</v>
      </c>
      <c r="BD36" s="589">
        <f>IFERROR(IF(BD$3=EOMONTH('Rent Roll'!$C32-1,0),$C36*$D36/$C$1,IF(BD$3=EOMONTH('Rent Roll'!$D32,0),0,IF(NOT(BC36=0),NOT(Index_운영!BD58=0)*BC36*(1+$E36*Index_운영!BD190),$C36*$D36/$C$1*Index_운영!BD58))),0)</f>
        <v>0</v>
      </c>
      <c r="BE36" s="589">
        <f>IFERROR(IF(BE$3=EOMONTH('Rent Roll'!$C32-1,0),$C36*$D36/$C$1,IF(BE$3=EOMONTH('Rent Roll'!$D32,0),0,IF(NOT(BD36=0),NOT(Index_운영!BE58=0)*BD36*(1+$E36*Index_운영!BE190),$C36*$D36/$C$1*Index_운영!BE58))),0)</f>
        <v>0</v>
      </c>
      <c r="BF36" s="589">
        <f>IFERROR(IF(BF$3=EOMONTH('Rent Roll'!$C32-1,0),$C36*$D36/$C$1,IF(BF$3=EOMONTH('Rent Roll'!$D32,0),0,IF(NOT(BE36=0),NOT(Index_운영!BF58=0)*BE36*(1+$E36*Index_운영!BF190),$C36*$D36/$C$1*Index_운영!BF58))),0)</f>
        <v>0</v>
      </c>
      <c r="BG36" s="589">
        <f>IFERROR(IF(BG$3=EOMONTH('Rent Roll'!$C32-1,0),$C36*$D36/$C$1,IF(BG$3=EOMONTH('Rent Roll'!$D32,0),0,IF(NOT(BF36=0),NOT(Index_운영!BG58=0)*BF36*(1+$E36*Index_운영!BG190),$C36*$D36/$C$1*Index_운영!BG58))),0)</f>
        <v>0</v>
      </c>
      <c r="BH36" s="589">
        <f>IFERROR(IF(BH$3=EOMONTH('Rent Roll'!$C32-1,0),$C36*$D36/$C$1,IF(BH$3=EOMONTH('Rent Roll'!$D32,0),0,IF(NOT(BG36=0),NOT(Index_운영!BH58=0)*BG36*(1+$E36*Index_운영!BH190),$C36*$D36/$C$1*Index_운영!BH58))),0)</f>
        <v>0</v>
      </c>
      <c r="BI36" s="589">
        <f>IFERROR(IF(BI$3=EOMONTH('Rent Roll'!$C32-1,0),$C36*$D36/$C$1,IF(BI$3=EOMONTH('Rent Roll'!$D32,0),0,IF(NOT(BH36=0),NOT(Index_운영!BI58=0)*BH36*(1+$E36*Index_운영!BI190),$C36*$D36/$C$1*Index_운영!BI58))),0)</f>
        <v>0</v>
      </c>
      <c r="BJ36" s="589">
        <f>IFERROR(IF(BJ$3=EOMONTH('Rent Roll'!$C32-1,0),$C36*$D36/$C$1,IF(BJ$3=EOMONTH('Rent Roll'!$D32,0),0,IF(NOT(BI36=0),NOT(Index_운영!BJ58=0)*BI36*(1+$E36*Index_운영!BJ190),$C36*$D36/$C$1*Index_운영!BJ58))),0)</f>
        <v>0</v>
      </c>
      <c r="BK36" s="589">
        <f>IFERROR(IF(BK$3=EOMONTH('Rent Roll'!$C32-1,0),$C36*$D36/$C$1,IF(BK$3=EOMONTH('Rent Roll'!$D32,0),0,IF(NOT(BJ36=0),NOT(Index_운영!BK58=0)*BJ36*(1+$E36*Index_운영!BK190),$C36*$D36/$C$1*Index_운영!BK58))),0)</f>
        <v>0</v>
      </c>
      <c r="BL36" s="589">
        <f>IFERROR(IF(BL$3=EOMONTH('Rent Roll'!$C32-1,0),$C36*$D36/$C$1,IF(BL$3=EOMONTH('Rent Roll'!$D32,0),0,IF(NOT(BK36=0),NOT(Index_운영!BL58=0)*BK36*(1+$E36*Index_운영!BL190),$C36*$D36/$C$1*Index_운영!BL58))),0)</f>
        <v>0</v>
      </c>
      <c r="BM36" s="589">
        <f>IFERROR(IF(BM$3=EOMONTH('Rent Roll'!$C32-1,0),$C36*$D36/$C$1,IF(BM$3=EOMONTH('Rent Roll'!$D32,0),0,IF(NOT(BL36=0),NOT(Index_운영!BM58=0)*BL36*(1+$E36*Index_운영!BM190),$C36*$D36/$C$1*Index_운영!BM58))),0)</f>
        <v>0</v>
      </c>
      <c r="BN36" s="589">
        <f>IFERROR(IF(BN$3=EOMONTH('Rent Roll'!$C32-1,0),$C36*$D36/$C$1,IF(BN$3=EOMONTH('Rent Roll'!$D32,0),0,IF(NOT(BM36=0),NOT(Index_운영!BN58=0)*BM36*(1+$E36*Index_운영!BN190),$C36*$D36/$C$1*Index_운영!BN58))),0)</f>
        <v>0</v>
      </c>
      <c r="BO36" s="589">
        <f>IFERROR(IF(BO$3=EOMONTH('Rent Roll'!$C32-1,0),$C36*$D36/$C$1,IF(BO$3=EOMONTH('Rent Roll'!$D32,0),0,IF(NOT(BN36=0),NOT(Index_운영!BO58=0)*BN36*(1+$E36*Index_운영!BO190),$C36*$D36/$C$1*Index_운영!BO58))),0)</f>
        <v>0</v>
      </c>
      <c r="BP36" s="589">
        <f>IFERROR(IF(BP$3=EOMONTH('Rent Roll'!$C32-1,0),$C36*$D36/$C$1,IF(BP$3=EOMONTH('Rent Roll'!$D32,0),0,IF(NOT(BO36=0),NOT(Index_운영!BP58=0)*BO36*(1+$E36*Index_운영!BP190),$C36*$D36/$C$1*Index_운영!BP58))),0)</f>
        <v>0</v>
      </c>
      <c r="BQ36" s="589">
        <f>IFERROR(IF(BQ$3=EOMONTH('Rent Roll'!$C32-1,0),$C36*$D36/$C$1,IF(BQ$3=EOMONTH('Rent Roll'!$D32,0),0,IF(NOT(BP36=0),NOT(Index_운영!BQ58=0)*BP36*(1+$E36*Index_운영!BQ190),$C36*$D36/$C$1*Index_운영!BQ58))),0)</f>
        <v>0</v>
      </c>
      <c r="BR36" s="589">
        <f>IFERROR(IF(BR$3=EOMONTH('Rent Roll'!$C32-1,0),$C36*$D36/$C$1,IF(BR$3=EOMONTH('Rent Roll'!$D32,0),0,IF(NOT(BQ36=0),NOT(Index_운영!BR58=0)*BQ36*(1+$E36*Index_운영!BR190),$C36*$D36/$C$1*Index_운영!BR58))),0)</f>
        <v>0</v>
      </c>
      <c r="BS36" s="589">
        <f>IFERROR(IF(BS$3=EOMONTH('Rent Roll'!$C32-1,0),$C36*$D36/$C$1,IF(BS$3=EOMONTH('Rent Roll'!$D32,0),0,IF(NOT(BR36=0),NOT(Index_운영!BS58=0)*BR36*(1+$E36*Index_운영!BS190),$C36*$D36/$C$1*Index_운영!BS58))),0)</f>
        <v>0</v>
      </c>
      <c r="BT36" s="589">
        <f>IFERROR(IF(BT$3=EOMONTH('Rent Roll'!$C32-1,0),$C36*$D36/$C$1,IF(BT$3=EOMONTH('Rent Roll'!$D32,0),0,IF(NOT(BS36=0),NOT(Index_운영!BT58=0)*BS36*(1+$E36*Index_운영!BT190),$C36*$D36/$C$1*Index_운영!BT58))),0)</f>
        <v>0</v>
      </c>
      <c r="BU36" s="589">
        <f>IFERROR(IF(BU$3=EOMONTH('Rent Roll'!$C32-1,0),$C36*$D36/$C$1,IF(BU$3=EOMONTH('Rent Roll'!$D32,0),0,IF(NOT(BT36=0),NOT(Index_운영!BU58=0)*BT36*(1+$E36*Index_운영!BU190),$C36*$D36/$C$1*Index_운영!BU58))),0)</f>
        <v>0</v>
      </c>
      <c r="BV36" s="589">
        <f>IFERROR(IF(BV$3=EOMONTH('Rent Roll'!$C32-1,0),$C36*$D36/$C$1,IF(BV$3=EOMONTH('Rent Roll'!$D32,0),0,IF(NOT(BU36=0),NOT(Index_운영!BV58=0)*BU36*(1+$E36*Index_운영!BV190),$C36*$D36/$C$1*Index_운영!BV58))),0)</f>
        <v>0</v>
      </c>
      <c r="BW36" s="589">
        <f>IFERROR(IF(BW$3=EOMONTH('Rent Roll'!$C32-1,0),$C36*$D36/$C$1,IF(BW$3=EOMONTH('Rent Roll'!$D32,0),0,IF(NOT(BV36=0),NOT(Index_운영!BW58=0)*BV36*(1+$E36*Index_운영!BW190),$C36*$D36/$C$1*Index_운영!BW58))),0)</f>
        <v>0</v>
      </c>
      <c r="BX36" s="589">
        <f>IFERROR(IF(BX$3=EOMONTH('Rent Roll'!$C32-1,0),$C36*$D36/$C$1,IF(BX$3=EOMONTH('Rent Roll'!$D32,0),0,IF(NOT(BW36=0),NOT(Index_운영!BX58=0)*BW36*(1+$E36*Index_운영!BX190),$C36*$D36/$C$1*Index_운영!BX58))),0)</f>
        <v>0</v>
      </c>
      <c r="BY36" s="589">
        <f>IFERROR(IF(BY$3=EOMONTH('Rent Roll'!$C32-1,0),$C36*$D36/$C$1,IF(BY$3=EOMONTH('Rent Roll'!$D32,0),0,IF(NOT(BX36=0),NOT(Index_운영!BY58=0)*BX36*(1+$E36*Index_운영!BY190),$C36*$D36/$C$1*Index_운영!BY58))),0)</f>
        <v>0</v>
      </c>
      <c r="BZ36" s="589">
        <f>IFERROR(IF(BZ$3=EOMONTH('Rent Roll'!$C32-1,0),$C36*$D36/$C$1,IF(BZ$3=EOMONTH('Rent Roll'!$D32,0),0,IF(NOT(BY36=0),NOT(Index_운영!BZ58=0)*BY36*(1+$E36*Index_운영!BZ190),$C36*$D36/$C$1*Index_운영!BZ58))),0)</f>
        <v>0</v>
      </c>
      <c r="CA36" s="589">
        <f>IFERROR(IF(CA$3=EOMONTH('Rent Roll'!$C32-1,0),$C36*$D36/$C$1,IF(CA$3=EOMONTH('Rent Roll'!$D32,0),0,IF(NOT(BZ36=0),NOT(Index_운영!CA58=0)*BZ36*(1+$E36*Index_운영!CA190),$C36*$D36/$C$1*Index_운영!CA58))),0)</f>
        <v>0</v>
      </c>
      <c r="CB36" s="589">
        <f>IFERROR(IF(CB$3=EOMONTH('Rent Roll'!$C32-1,0),$C36*$D36/$C$1,IF(CB$3=EOMONTH('Rent Roll'!$D32,0),0,IF(NOT(CA36=0),NOT(Index_운영!CB58=0)*CA36*(1+$E36*Index_운영!CB190),$C36*$D36/$C$1*Index_운영!CB58))),0)</f>
        <v>0</v>
      </c>
      <c r="CC36" s="589">
        <f>IFERROR(IF(CC$3=EOMONTH('Rent Roll'!$C32-1,0),$C36*$D36/$C$1,IF(CC$3=EOMONTH('Rent Roll'!$D32,0),0,IF(NOT(CB36=0),NOT(Index_운영!CC58=0)*CB36*(1+$E36*Index_운영!CC190),$C36*$D36/$C$1*Index_운영!CC58))),0)</f>
        <v>0</v>
      </c>
      <c r="CD36" s="589">
        <f>IFERROR(IF(CD$3=EOMONTH('Rent Roll'!$C32-1,0),$C36*$D36/$C$1,IF(CD$3=EOMONTH('Rent Roll'!$D32,0),0,IF(NOT(CC36=0),NOT(Index_운영!CD58=0)*CC36*(1+$E36*Index_운영!CD190),$C36*$D36/$C$1*Index_운영!CD58))),0)</f>
        <v>0</v>
      </c>
      <c r="CE36" s="589">
        <f>IFERROR(IF(CE$3=EOMONTH('Rent Roll'!$C32-1,0),$C36*$D36/$C$1,IF(CE$3=EOMONTH('Rent Roll'!$D32,0),0,IF(NOT(CD36=0),NOT(Index_운영!CE58=0)*CD36*(1+$E36*Index_운영!CE190),$C36*$D36/$C$1*Index_운영!CE58))),0)</f>
        <v>0</v>
      </c>
      <c r="CF36" s="589">
        <f>IFERROR(IF(CF$3=EOMONTH('Rent Roll'!$C32-1,0),$C36*$D36/$C$1,IF(CF$3=EOMONTH('Rent Roll'!$D32,0),0,IF(NOT(CE36=0),NOT(Index_운영!CF58=0)*CE36*(1+$E36*Index_운영!CF190),$C36*$D36/$C$1*Index_운영!CF58))),0)</f>
        <v>0</v>
      </c>
      <c r="CG36" s="589">
        <f>IFERROR(IF(CG$3=EOMONTH('Rent Roll'!$C32-1,0),$C36*$D36/$C$1,IF(CG$3=EOMONTH('Rent Roll'!$D32,0),0,IF(NOT(CF36=0),NOT(Index_운영!CG58=0)*CF36*(1+$E36*Index_운영!CG190),$C36*$D36/$C$1*Index_운영!CG58))),0)</f>
        <v>0</v>
      </c>
      <c r="CH36" s="589">
        <f>IFERROR(IF(CH$3=EOMONTH('Rent Roll'!$C32-1,0),$C36*$D36/$C$1,IF(CH$3=EOMONTH('Rent Roll'!$D32,0),0,IF(NOT(CG36=0),NOT(Index_운영!CH58=0)*CG36*(1+$E36*Index_운영!CH190),$C36*$D36/$C$1*Index_운영!CH58))),0)</f>
        <v>0</v>
      </c>
      <c r="CI36" s="589">
        <f>IFERROR(IF(CI$3=EOMONTH('Rent Roll'!$C32-1,0),$C36*$D36/$C$1,IF(CI$3=EOMONTH('Rent Roll'!$D32,0),0,IF(NOT(CH36=0),NOT(Index_운영!CI58=0)*CH36*(1+$E36*Index_운영!CI190),$C36*$D36/$C$1*Index_운영!CI58))),0)</f>
        <v>0</v>
      </c>
      <c r="CJ36" s="589">
        <f>IFERROR(IF(CJ$3=EOMONTH('Rent Roll'!$C32-1,0),$C36*$D36/$C$1,IF(CJ$3=EOMONTH('Rent Roll'!$D32,0),0,IF(NOT(CI36=0),NOT(Index_운영!CJ58=0)*CI36*(1+$E36*Index_운영!CJ190),$C36*$D36/$C$1*Index_운영!CJ58))),0)</f>
        <v>0</v>
      </c>
      <c r="CK36" s="589">
        <f>IFERROR(IF(CK$3=EOMONTH('Rent Roll'!$C32-1,0),$C36*$D36/$C$1,IF(CK$3=EOMONTH('Rent Roll'!$D32,0),0,IF(NOT(CJ36=0),NOT(Index_운영!CK58=0)*CJ36*(1+$E36*Index_운영!CK190),$C36*$D36/$C$1*Index_운영!CK58))),0)</f>
        <v>0</v>
      </c>
      <c r="CL36" s="589">
        <f>IFERROR(IF(CL$3=EOMONTH('Rent Roll'!$C32-1,0),$C36*$D36/$C$1,IF(CL$3=EOMONTH('Rent Roll'!$D32,0),0,IF(NOT(CK36=0),NOT(Index_운영!CL58=0)*CK36*(1+$E36*Index_운영!CL190),$C36*$D36/$C$1*Index_운영!CL58))),0)</f>
        <v>0</v>
      </c>
      <c r="CM36" s="589">
        <f>IFERROR(IF(CM$3=EOMONTH('Rent Roll'!$C32-1,0),$C36*$D36/$C$1,IF(CM$3=EOMONTH('Rent Roll'!$D32,0),0,IF(NOT(CL36=0),NOT(Index_운영!CM58=0)*CL36*(1+$E36*Index_운영!CM190),$C36*$D36/$C$1*Index_운영!CM58))),0)</f>
        <v>0</v>
      </c>
      <c r="CN36" s="589">
        <f>IFERROR(IF(CN$3=EOMONTH('Rent Roll'!$C32-1,0),$C36*$D36/$C$1,IF(CN$3=EOMONTH('Rent Roll'!$D32,0),0,IF(NOT(CM36=0),NOT(Index_운영!CN58=0)*CM36*(1+$E36*Index_운영!CN190),$C36*$D36/$C$1*Index_운영!CN58))),0)</f>
        <v>0</v>
      </c>
      <c r="CO36" s="589">
        <f>IFERROR(IF(CO$3=EOMONTH('Rent Roll'!$C32-1,0),$C36*$D36/$C$1,IF(CO$3=EOMONTH('Rent Roll'!$D32,0),0,IF(NOT(CN36=0),NOT(Index_운영!CO58=0)*CN36*(1+$E36*Index_운영!CO190),$C36*$D36/$C$1*Index_운영!CO58))),0)</f>
        <v>0</v>
      </c>
      <c r="CP36" s="589">
        <f>IFERROR(IF(CP$3=EOMONTH('Rent Roll'!$C32-1,0),$C36*$D36/$C$1,IF(CP$3=EOMONTH('Rent Roll'!$D32,0),0,IF(NOT(CO36=0),NOT(Index_운영!CP58=0)*CO36*(1+$E36*Index_운영!CP190),$C36*$D36/$C$1*Index_운영!CP58))),0)</f>
        <v>0</v>
      </c>
      <c r="CQ36" s="589">
        <f>IFERROR(IF(CQ$3=EOMONTH('Rent Roll'!$C32-1,0),$C36*$D36/$C$1,IF(CQ$3=EOMONTH('Rent Roll'!$D32,0),0,IF(NOT(CP36=0),NOT(Index_운영!CQ58=0)*CP36*(1+$E36*Index_운영!CQ190),$C36*$D36/$C$1*Index_운영!CQ58))),0)</f>
        <v>0</v>
      </c>
      <c r="CR36" s="589">
        <f>IFERROR(IF(CR$3=EOMONTH('Rent Roll'!$C32-1,0),$C36*$D36/$C$1,IF(CR$3=EOMONTH('Rent Roll'!$D32,0),0,IF(NOT(CQ36=0),NOT(Index_운영!CR58=0)*CQ36*(1+$E36*Index_운영!CR190),$C36*$D36/$C$1*Index_운영!CR58))),0)</f>
        <v>0</v>
      </c>
      <c r="CS36" s="589">
        <f>IFERROR(IF(CS$3=EOMONTH('Rent Roll'!$C32-1,0),$C36*$D36/$C$1,IF(CS$3=EOMONTH('Rent Roll'!$D32,0),0,IF(NOT(CR36=0),NOT(Index_운영!CS58=0)*CR36*(1+$E36*Index_운영!CS190),$C36*$D36/$C$1*Index_운영!CS58))),0)</f>
        <v>0</v>
      </c>
      <c r="CT36" s="589">
        <f>IFERROR(IF(CT$3=EOMONTH('Rent Roll'!$C32-1,0),$C36*$D36/$C$1,IF(CT$3=EOMONTH('Rent Roll'!$D32,0),0,IF(NOT(CS36=0),NOT(Index_운영!CT58=0)*CS36*(1+$E36*Index_운영!CT190),$C36*$D36/$C$1*Index_운영!CT58))),0)</f>
        <v>0</v>
      </c>
      <c r="CU36" s="589">
        <f>IFERROR(IF(CU$3=EOMONTH('Rent Roll'!$C32-1,0),$C36*$D36/$C$1,IF(CU$3=EOMONTH('Rent Roll'!$D32,0),0,IF(NOT(CT36=0),NOT(Index_운영!CU58=0)*CT36*(1+$E36*Index_운영!CU190),$C36*$D36/$C$1*Index_운영!CU58))),0)</f>
        <v>0</v>
      </c>
      <c r="CV36" s="589">
        <f>IFERROR(IF(CV$3=EOMONTH('Rent Roll'!$C32-1,0),$C36*$D36/$C$1,IF(CV$3=EOMONTH('Rent Roll'!$D32,0),0,IF(NOT(CU36=0),NOT(Index_운영!CV58=0)*CU36*(1+$E36*Index_운영!CV190),$C36*$D36/$C$1*Index_운영!CV58))),0)</f>
        <v>0</v>
      </c>
      <c r="CW36" s="589">
        <f>IFERROR(IF(CW$3=EOMONTH('Rent Roll'!$C32-1,0),$C36*$D36/$C$1,IF(CW$3=EOMONTH('Rent Roll'!$D32,0),0,IF(NOT(CV36=0),NOT(Index_운영!CW58=0)*CV36*(1+$E36*Index_운영!CW190),$C36*$D36/$C$1*Index_운영!CW58))),0)</f>
        <v>0</v>
      </c>
      <c r="CX36" s="589">
        <f>IFERROR(IF(CX$3=EOMONTH('Rent Roll'!$C32-1,0),$C36*$D36/$C$1,IF(CX$3=EOMONTH('Rent Roll'!$D32,0),0,IF(NOT(CW36=0),NOT(Index_운영!CX58=0)*CW36*(1+$E36*Index_운영!CX190),$C36*$D36/$C$1*Index_운영!CX58))),0)</f>
        <v>0</v>
      </c>
      <c r="CY36" s="589">
        <f>IFERROR(IF(CY$3=EOMONTH('Rent Roll'!$C32-1,0),$C36*$D36/$C$1,IF(CY$3=EOMONTH('Rent Roll'!$D32,0),0,IF(NOT(CX36=0),NOT(Index_운영!CY58=0)*CX36*(1+$E36*Index_운영!CY190),$C36*$D36/$C$1*Index_운영!CY58))),0)</f>
        <v>0</v>
      </c>
      <c r="CZ36" s="589">
        <f>IFERROR(IF(CZ$3=EOMONTH('Rent Roll'!$C32-1,0),$C36*$D36/$C$1,IF(CZ$3=EOMONTH('Rent Roll'!$D32,0),0,IF(NOT(CY36=0),NOT(Index_운영!CZ58=0)*CY36*(1+$E36*Index_운영!CZ190),$C36*$D36/$C$1*Index_운영!CZ58))),0)</f>
        <v>0</v>
      </c>
      <c r="DA36" s="589">
        <f>IFERROR(IF(DA$3=EOMONTH('Rent Roll'!$C32-1,0),$C36*$D36/$C$1,IF(DA$3=EOMONTH('Rent Roll'!$D32,0),0,IF(NOT(CZ36=0),NOT(Index_운영!DA58=0)*CZ36*(1+$E36*Index_운영!DA190),$C36*$D36/$C$1*Index_운영!DA58))),0)</f>
        <v>0</v>
      </c>
      <c r="DB36" s="589">
        <f>IFERROR(IF(DB$3=EOMONTH('Rent Roll'!$C32-1,0),$C36*$D36/$C$1,IF(DB$3=EOMONTH('Rent Roll'!$D32,0),0,IF(NOT(DA36=0),NOT(Index_운영!DB58=0)*DA36*(1+$E36*Index_운영!DB190),$C36*$D36/$C$1*Index_운영!DB58))),0)</f>
        <v>0</v>
      </c>
      <c r="DC36" s="589">
        <f>IFERROR(IF(DC$3=EOMONTH('Rent Roll'!$C32-1,0),$C36*$D36/$C$1,IF(DC$3=EOMONTH('Rent Roll'!$D32,0),0,IF(NOT(DB36=0),NOT(Index_운영!DC58=0)*DB36*(1+$E36*Index_운영!DC190),$C36*$D36/$C$1*Index_운영!DC58))),0)</f>
        <v>0</v>
      </c>
      <c r="DD36" s="589">
        <f>IFERROR(IF(DD$3=EOMONTH('Rent Roll'!$C32-1,0),$C36*$D36/$C$1,IF(DD$3=EOMONTH('Rent Roll'!$D32,0),0,IF(NOT(DC36=0),NOT(Index_운영!DD58=0)*DC36*(1+$E36*Index_운영!DD190),$C36*$D36/$C$1*Index_운영!DD58))),0)</f>
        <v>0</v>
      </c>
      <c r="DE36" s="589">
        <f>IFERROR(IF(DE$3=EOMONTH('Rent Roll'!$C32-1,0),$C36*$D36/$C$1,IF(DE$3=EOMONTH('Rent Roll'!$D32,0),0,IF(NOT(DD36=0),NOT(Index_운영!DE58=0)*DD36*(1+$E36*Index_운영!DE190),$C36*$D36/$C$1*Index_운영!DE58))),0)</f>
        <v>0</v>
      </c>
      <c r="DF36" s="589">
        <f>IFERROR(IF(DF$3=EOMONTH('Rent Roll'!$C32-1,0),$C36*$D36/$C$1,IF(DF$3=EOMONTH('Rent Roll'!$D32,0),0,IF(NOT(DE36=0),NOT(Index_운영!DF58=0)*DE36*(1+$E36*Index_운영!DF190),$C36*$D36/$C$1*Index_운영!DF58))),0)</f>
        <v>0</v>
      </c>
      <c r="DG36" s="589">
        <f>IFERROR(IF(DG$3=EOMONTH('Rent Roll'!$C32-1,0),$C36*$D36/$C$1,IF(DG$3=EOMONTH('Rent Roll'!$D32,0),0,IF(NOT(DF36=0),NOT(Index_운영!DG58=0)*DF36*(1+$E36*Index_운영!DG190),$C36*$D36/$C$1*Index_운영!DG58))),0)</f>
        <v>0</v>
      </c>
      <c r="DH36" s="589">
        <f>IFERROR(IF(DH$3=EOMONTH('Rent Roll'!$C32-1,0),$C36*$D36/$C$1,IF(DH$3=EOMONTH('Rent Roll'!$D32,0),0,IF(NOT(DG36=0),NOT(Index_운영!DH58=0)*DG36*(1+$E36*Index_운영!DH190),$C36*$D36/$C$1*Index_운영!DH58))),0)</f>
        <v>0</v>
      </c>
      <c r="DI36" s="589">
        <f>IFERROR(IF(DI$3=EOMONTH('Rent Roll'!$C32-1,0),$C36*$D36/$C$1,IF(DI$3=EOMONTH('Rent Roll'!$D32,0),0,IF(NOT(DH36=0),NOT(Index_운영!DI58=0)*DH36*(1+$E36*Index_운영!DI190),$C36*$D36/$C$1*Index_운영!DI58))),0)</f>
        <v>0</v>
      </c>
      <c r="DJ36" s="589">
        <f>IFERROR(IF(DJ$3=EOMONTH('Rent Roll'!$C32-1,0),$C36*$D36/$C$1,IF(DJ$3=EOMONTH('Rent Roll'!$D32,0),0,IF(NOT(DI36=0),NOT(Index_운영!DJ58=0)*DI36*(1+$E36*Index_운영!DJ190),$C36*$D36/$C$1*Index_운영!DJ58))),0)</f>
        <v>0</v>
      </c>
      <c r="DK36" s="589">
        <f>IFERROR(IF(DK$3=EOMONTH('Rent Roll'!$C32-1,0),$C36*$D36/$C$1,IF(DK$3=EOMONTH('Rent Roll'!$D32,0),0,IF(NOT(DJ36=0),NOT(Index_운영!DK58=0)*DJ36*(1+$E36*Index_운영!DK190),$C36*$D36/$C$1*Index_운영!DK58))),0)</f>
        <v>0</v>
      </c>
      <c r="DL36" s="589">
        <f>IFERROR(IF(DL$3=EOMONTH('Rent Roll'!$C32-1,0),$C36*$D36/$C$1,IF(DL$3=EOMONTH('Rent Roll'!$D32,0),0,IF(NOT(DK36=0),NOT(Index_운영!DL58=0)*DK36*(1+$E36*Index_운영!DL190),$C36*$D36/$C$1*Index_운영!DL58))),0)</f>
        <v>0</v>
      </c>
      <c r="DM36" s="589">
        <f>IFERROR(IF(DM$3=EOMONTH('Rent Roll'!$C32-1,0),$C36*$D36/$C$1,IF(DM$3=EOMONTH('Rent Roll'!$D32,0),0,IF(NOT(DL36=0),NOT(Index_운영!DM58=0)*DL36*(1+$E36*Index_운영!DM190),$C36*$D36/$C$1*Index_운영!DM58))),0)</f>
        <v>0</v>
      </c>
      <c r="DN36" s="589">
        <f>IFERROR(IF(DN$3=EOMONTH('Rent Roll'!$C32-1,0),$C36*$D36/$C$1,IF(DN$3=EOMONTH('Rent Roll'!$D32,0),0,IF(NOT(DM36=0),NOT(Index_운영!DN58=0)*DM36*(1+$E36*Index_운영!DN190),$C36*$D36/$C$1*Index_운영!DN58))),0)</f>
        <v>0</v>
      </c>
      <c r="DO36" s="589">
        <f>IFERROR(IF(DO$3=EOMONTH('Rent Roll'!$C32-1,0),$C36*$D36/$C$1,IF(DO$3=EOMONTH('Rent Roll'!$D32,0),0,IF(NOT(DN36=0),NOT(Index_운영!DO58=0)*DN36*(1+$E36*Index_운영!DO190),$C36*$D36/$C$1*Index_운영!DO58))),0)</f>
        <v>0</v>
      </c>
      <c r="DP36" s="589">
        <f>IFERROR(IF(DP$3=EOMONTH('Rent Roll'!$C32-1,0),$C36*$D36/$C$1,IF(DP$3=EOMONTH('Rent Roll'!$D32,0),0,IF(NOT(DO36=0),NOT(Index_운영!DP58=0)*DO36*(1+$E36*Index_운영!DP190),$C36*$D36/$C$1*Index_운영!DP58))),0)</f>
        <v>0</v>
      </c>
      <c r="DQ36" s="589">
        <f>IFERROR(IF(DQ$3=EOMONTH('Rent Roll'!$C32-1,0),$C36*$D36/$C$1,IF(DQ$3=EOMONTH('Rent Roll'!$D32,0),0,IF(NOT(DP36=0),NOT(Index_운영!DQ58=0)*DP36*(1+$E36*Index_운영!DQ190),$C36*$D36/$C$1*Index_운영!DQ58))),0)</f>
        <v>0</v>
      </c>
      <c r="DR36" s="589">
        <f>IFERROR(IF(DR$3=EOMONTH('Rent Roll'!$C32-1,0),$C36*$D36/$C$1,IF(DR$3=EOMONTH('Rent Roll'!$D32,0),0,IF(NOT(DQ36=0),NOT(Index_운영!DR58=0)*DQ36*(1+$E36*Index_운영!DR190),$C36*$D36/$C$1*Index_운영!DR58))),0)</f>
        <v>0</v>
      </c>
      <c r="DS36" s="589">
        <f>IFERROR(IF(DS$3=EOMONTH('Rent Roll'!$C32-1,0),$C36*$D36/$C$1,IF(DS$3=EOMONTH('Rent Roll'!$D32,0),0,IF(NOT(DR36=0),NOT(Index_운영!DS58=0)*DR36*(1+$E36*Index_운영!DS190),$C36*$D36/$C$1*Index_운영!DS58))),0)</f>
        <v>0</v>
      </c>
      <c r="DT36" s="589">
        <f>IFERROR(IF(DT$3=EOMONTH('Rent Roll'!$C32-1,0),$C36*$D36/$C$1,IF(DT$3=EOMONTH('Rent Roll'!$D32,0),0,IF(NOT(DS36=0),NOT(Index_운영!DT58=0)*DS36*(1+$E36*Index_운영!DT190),$C36*$D36/$C$1*Index_운영!DT58))),0)</f>
        <v>0</v>
      </c>
      <c r="DU36" s="589">
        <f>IFERROR(IF(DU$3=EOMONTH('Rent Roll'!$C32-1,0),$C36*$D36/$C$1,IF(DU$3=EOMONTH('Rent Roll'!$D32,0),0,IF(NOT(DT36=0),NOT(Index_운영!DU58=0)*DT36*(1+$E36*Index_운영!DU190),$C36*$D36/$C$1*Index_운영!DU58))),0)</f>
        <v>0</v>
      </c>
      <c r="DV36" s="589">
        <f>IFERROR(IF(DV$3=EOMONTH('Rent Roll'!$C32-1,0),$C36*$D36/$C$1,IF(DV$3=EOMONTH('Rent Roll'!$D32,0),0,IF(NOT(DU36=0),NOT(Index_운영!DV58=0)*DU36*(1+$E36*Index_운영!DV190),$C36*$D36/$C$1*Index_운영!DV58))),0)</f>
        <v>0</v>
      </c>
    </row>
    <row r="37" spans="1:126" s="485" customFormat="1" outlineLevel="1" x14ac:dyDescent="0.4">
      <c r="A37" s="737"/>
      <c r="B37" s="464">
        <f>'Rent Roll'!$B33</f>
        <v>0</v>
      </c>
      <c r="C37" s="1219">
        <f>'Rent Roll'!$K33</f>
        <v>0</v>
      </c>
      <c r="D37" s="1220">
        <f>'Rent Roll'!$M33</f>
        <v>0</v>
      </c>
      <c r="E37" s="1221">
        <f>'Rent Roll'!$N33</f>
        <v>0</v>
      </c>
      <c r="F37" s="588">
        <f>IFERROR(IF(F$3=EOMONTH('Rent Roll'!$C33-1,0),$C37*$D37/$C$1,IF(F$3=EOMONTH('Rent Roll'!$D33,0),0,IF(NOT(E37=0),NOT(Index_운영!F59=0)*E37*(1+$E37*Index_운영!F191),$C37*$D37/$C$1*Index_운영!F59))),0)</f>
        <v>0</v>
      </c>
      <c r="G37" s="589">
        <f>IFERROR(IF(G$3=EOMONTH('Rent Roll'!$C33-1,0),$C37*$D37/$C$1,IF(G$3=EOMONTH('Rent Roll'!$D33,0),0,IF(NOT(F37=0),NOT(Index_운영!G59=0)*F37*(1+$E37*Index_운영!G191),$C37*$D37/$C$1*Index_운영!G59))),0)</f>
        <v>0</v>
      </c>
      <c r="H37" s="589">
        <f>IFERROR(IF(H$3=EOMONTH('Rent Roll'!$C33-1,0),$C37*$D37/$C$1,IF(H$3=EOMONTH('Rent Roll'!$D33,0),0,IF(NOT(G37=0),NOT(Index_운영!H59=0)*G37*(1+$E37*Index_운영!H191),$C37*$D37/$C$1*Index_운영!H59))),0)</f>
        <v>0</v>
      </c>
      <c r="I37" s="589">
        <f>IFERROR(IF(I$3=EOMONTH('Rent Roll'!$C33-1,0),$C37*$D37/$C$1,IF(I$3=EOMONTH('Rent Roll'!$D33,0),0,IF(NOT(H37=0),NOT(Index_운영!I59=0)*H37*(1+$E37*Index_운영!I191),$C37*$D37/$C$1*Index_운영!I59))),0)</f>
        <v>0</v>
      </c>
      <c r="J37" s="589">
        <f>IFERROR(IF(J$3=EOMONTH('Rent Roll'!$C33-1,0),$C37*$D37/$C$1,IF(J$3=EOMONTH('Rent Roll'!$D33,0),0,IF(NOT(I37=0),NOT(Index_운영!J59=0)*I37*(1+$E37*Index_운영!J191),$C37*$D37/$C$1*Index_운영!J59))),0)</f>
        <v>0</v>
      </c>
      <c r="K37" s="589">
        <f>IFERROR(IF(K$3=EOMONTH('Rent Roll'!$C33-1,0),$C37*$D37/$C$1,IF(K$3=EOMONTH('Rent Roll'!$D33,0),0,IF(NOT(J37=0),NOT(Index_운영!K59=0)*J37*(1+$E37*Index_운영!K191),$C37*$D37/$C$1*Index_운영!K59))),0)</f>
        <v>0</v>
      </c>
      <c r="L37" s="589">
        <f>IFERROR(IF(L$3=EOMONTH('Rent Roll'!$C33-1,0),$C37*$D37/$C$1,IF(L$3=EOMONTH('Rent Roll'!$D33,0),0,IF(NOT(K37=0),NOT(Index_운영!L59=0)*K37*(1+$E37*Index_운영!L191),$C37*$D37/$C$1*Index_운영!L59))),0)</f>
        <v>0</v>
      </c>
      <c r="M37" s="589">
        <f>IFERROR(IF(M$3=EOMONTH('Rent Roll'!$C33-1,0),$C37*$D37/$C$1,IF(M$3=EOMONTH('Rent Roll'!$D33,0),0,IF(NOT(L37=0),NOT(Index_운영!M59=0)*L37*(1+$E37*Index_운영!M191),$C37*$D37/$C$1*Index_운영!M59))),0)</f>
        <v>0</v>
      </c>
      <c r="N37" s="589">
        <f>IFERROR(IF(N$3=EOMONTH('Rent Roll'!$C33-1,0),$C37*$D37/$C$1,IF(N$3=EOMONTH('Rent Roll'!$D33,0),0,IF(NOT(M37=0),NOT(Index_운영!N59=0)*M37*(1+$E37*Index_운영!N191),$C37*$D37/$C$1*Index_운영!N59))),0)</f>
        <v>0</v>
      </c>
      <c r="O37" s="589">
        <f>IFERROR(IF(O$3=EOMONTH('Rent Roll'!$C33-1,0),$C37*$D37/$C$1,IF(O$3=EOMONTH('Rent Roll'!$D33,0),0,IF(NOT(N37=0),NOT(Index_운영!O59=0)*N37*(1+$E37*Index_운영!O191),$C37*$D37/$C$1*Index_운영!O59))),0)</f>
        <v>0</v>
      </c>
      <c r="P37" s="589">
        <f>IFERROR(IF(P$3=EOMONTH('Rent Roll'!$C33-1,0),$C37*$D37/$C$1,IF(P$3=EOMONTH('Rent Roll'!$D33,0),0,IF(NOT(O37=0),NOT(Index_운영!P59=0)*O37*(1+$E37*Index_운영!P191),$C37*$D37/$C$1*Index_운영!P59))),0)</f>
        <v>0</v>
      </c>
      <c r="Q37" s="589">
        <f>IFERROR(IF(Q$3=EOMONTH('Rent Roll'!$C33-1,0),$C37*$D37/$C$1,IF(Q$3=EOMONTH('Rent Roll'!$D33,0),0,IF(NOT(P37=0),NOT(Index_운영!Q59=0)*P37*(1+$E37*Index_운영!Q191),$C37*$D37/$C$1*Index_운영!Q59))),0)</f>
        <v>0</v>
      </c>
      <c r="R37" s="589">
        <f>IFERROR(IF(R$3=EOMONTH('Rent Roll'!$C33-1,0),$C37*$D37/$C$1,IF(R$3=EOMONTH('Rent Roll'!$D33,0),0,IF(NOT(Q37=0),NOT(Index_운영!R59=0)*Q37*(1+$E37*Index_운영!R191),$C37*$D37/$C$1*Index_운영!R59))),0)</f>
        <v>0</v>
      </c>
      <c r="S37" s="589">
        <f>IFERROR(IF(S$3=EOMONTH('Rent Roll'!$C33-1,0),$C37*$D37/$C$1,IF(S$3=EOMONTH('Rent Roll'!$D33,0),0,IF(NOT(R37=0),NOT(Index_운영!S59=0)*R37*(1+$E37*Index_운영!S191),$C37*$D37/$C$1*Index_운영!S59))),0)</f>
        <v>0</v>
      </c>
      <c r="T37" s="589">
        <f>IFERROR(IF(T$3=EOMONTH('Rent Roll'!$C33-1,0),$C37*$D37/$C$1,IF(T$3=EOMONTH('Rent Roll'!$D33,0),0,IF(NOT(S37=0),NOT(Index_운영!T59=0)*S37*(1+$E37*Index_운영!T191),$C37*$D37/$C$1*Index_운영!T59))),0)</f>
        <v>0</v>
      </c>
      <c r="U37" s="589">
        <f>IFERROR(IF(U$3=EOMONTH('Rent Roll'!$C33-1,0),$C37*$D37/$C$1,IF(U$3=EOMONTH('Rent Roll'!$D33,0),0,IF(NOT(T37=0),NOT(Index_운영!U59=0)*T37*(1+$E37*Index_운영!U191),$C37*$D37/$C$1*Index_운영!U59))),0)</f>
        <v>0</v>
      </c>
      <c r="V37" s="589">
        <f>IFERROR(IF(V$3=EOMONTH('Rent Roll'!$C33-1,0),$C37*$D37/$C$1,IF(V$3=EOMONTH('Rent Roll'!$D33,0),0,IF(NOT(U37=0),NOT(Index_운영!V59=0)*U37*(1+$E37*Index_운영!V191),$C37*$D37/$C$1*Index_운영!V59))),0)</f>
        <v>0</v>
      </c>
      <c r="W37" s="589">
        <f>IFERROR(IF(W$3=EOMONTH('Rent Roll'!$C33-1,0),$C37*$D37/$C$1,IF(W$3=EOMONTH('Rent Roll'!$D33,0),0,IF(NOT(V37=0),NOT(Index_운영!W59=0)*V37*(1+$E37*Index_운영!W191),$C37*$D37/$C$1*Index_운영!W59))),0)</f>
        <v>0</v>
      </c>
      <c r="X37" s="589">
        <f>IFERROR(IF(X$3=EOMONTH('Rent Roll'!$C33-1,0),$C37*$D37/$C$1,IF(X$3=EOMONTH('Rent Roll'!$D33,0),0,IF(NOT(W37=0),NOT(Index_운영!X59=0)*W37*(1+$E37*Index_운영!X191),$C37*$D37/$C$1*Index_운영!X59))),0)</f>
        <v>0</v>
      </c>
      <c r="Y37" s="589">
        <f>IFERROR(IF(Y$3=EOMONTH('Rent Roll'!$C33-1,0),$C37*$D37/$C$1,IF(Y$3=EOMONTH('Rent Roll'!$D33,0),0,IF(NOT(X37=0),NOT(Index_운영!Y59=0)*X37*(1+$E37*Index_운영!Y191),$C37*$D37/$C$1*Index_운영!Y59))),0)</f>
        <v>0</v>
      </c>
      <c r="Z37" s="589">
        <f>IFERROR(IF(Z$3=EOMONTH('Rent Roll'!$C33-1,0),$C37*$D37/$C$1,IF(Z$3=EOMONTH('Rent Roll'!$D33,0),0,IF(NOT(Y37=0),NOT(Index_운영!Z59=0)*Y37*(1+$E37*Index_운영!Z191),$C37*$D37/$C$1*Index_운영!Z59))),0)</f>
        <v>0</v>
      </c>
      <c r="AA37" s="589">
        <f>IFERROR(IF(AA$3=EOMONTH('Rent Roll'!$C33-1,0),$C37*$D37/$C$1,IF(AA$3=EOMONTH('Rent Roll'!$D33,0),0,IF(NOT(Z37=0),NOT(Index_운영!AA59=0)*Z37*(1+$E37*Index_운영!AA191),$C37*$D37/$C$1*Index_운영!AA59))),0)</f>
        <v>0</v>
      </c>
      <c r="AB37" s="589">
        <f>IFERROR(IF(AB$3=EOMONTH('Rent Roll'!$C33-1,0),$C37*$D37/$C$1,IF(AB$3=EOMONTH('Rent Roll'!$D33,0),0,IF(NOT(AA37=0),NOT(Index_운영!AB59=0)*AA37*(1+$E37*Index_운영!AB191),$C37*$D37/$C$1*Index_운영!AB59))),0)</f>
        <v>0</v>
      </c>
      <c r="AC37" s="589">
        <f>IFERROR(IF(AC$3=EOMONTH('Rent Roll'!$C33-1,0),$C37*$D37/$C$1,IF(AC$3=EOMONTH('Rent Roll'!$D33,0),0,IF(NOT(AB37=0),NOT(Index_운영!AC59=0)*AB37*(1+$E37*Index_운영!AC191),$C37*$D37/$C$1*Index_운영!AC59))),0)</f>
        <v>0</v>
      </c>
      <c r="AD37" s="589">
        <f>IFERROR(IF(AD$3=EOMONTH('Rent Roll'!$C33-1,0),$C37*$D37/$C$1,IF(AD$3=EOMONTH('Rent Roll'!$D33,0),0,IF(NOT(AC37=0),NOT(Index_운영!AD59=0)*AC37*(1+$E37*Index_운영!AD191),$C37*$D37/$C$1*Index_운영!AD59))),0)</f>
        <v>0</v>
      </c>
      <c r="AE37" s="589">
        <f>IFERROR(IF(AE$3=EOMONTH('Rent Roll'!$C33-1,0),$C37*$D37/$C$1,IF(AE$3=EOMONTH('Rent Roll'!$D33,0),0,IF(NOT(AD37=0),NOT(Index_운영!AE59=0)*AD37*(1+$E37*Index_운영!AE191),$C37*$D37/$C$1*Index_운영!AE59))),0)</f>
        <v>0</v>
      </c>
      <c r="AF37" s="589">
        <f>IFERROR(IF(AF$3=EOMONTH('Rent Roll'!$C33-1,0),$C37*$D37/$C$1,IF(AF$3=EOMONTH('Rent Roll'!$D33,0),0,IF(NOT(AE37=0),NOT(Index_운영!AF59=0)*AE37*(1+$E37*Index_운영!AF191),$C37*$D37/$C$1*Index_운영!AF59))),0)</f>
        <v>0</v>
      </c>
      <c r="AG37" s="589">
        <f>IFERROR(IF(AG$3=EOMONTH('Rent Roll'!$C33-1,0),$C37*$D37/$C$1,IF(AG$3=EOMONTH('Rent Roll'!$D33,0),0,IF(NOT(AF37=0),NOT(Index_운영!AG59=0)*AF37*(1+$E37*Index_운영!AG191),$C37*$D37/$C$1*Index_운영!AG59))),0)</f>
        <v>0</v>
      </c>
      <c r="AH37" s="589">
        <f>IFERROR(IF(AH$3=EOMONTH('Rent Roll'!$C33-1,0),$C37*$D37/$C$1,IF(AH$3=EOMONTH('Rent Roll'!$D33,0),0,IF(NOT(AG37=0),NOT(Index_운영!AH59=0)*AG37*(1+$E37*Index_운영!AH191),$C37*$D37/$C$1*Index_운영!AH59))),0)</f>
        <v>0</v>
      </c>
      <c r="AI37" s="589">
        <f>IFERROR(IF(AI$3=EOMONTH('Rent Roll'!$C33-1,0),$C37*$D37/$C$1,IF(AI$3=EOMONTH('Rent Roll'!$D33,0),0,IF(NOT(AH37=0),NOT(Index_운영!AI59=0)*AH37*(1+$E37*Index_운영!AI191),$C37*$D37/$C$1*Index_운영!AI59))),0)</f>
        <v>0</v>
      </c>
      <c r="AJ37" s="589">
        <f>IFERROR(IF(AJ$3=EOMONTH('Rent Roll'!$C33-1,0),$C37*$D37/$C$1,IF(AJ$3=EOMONTH('Rent Roll'!$D33,0),0,IF(NOT(AI37=0),NOT(Index_운영!AJ59=0)*AI37*(1+$E37*Index_운영!AJ191),$C37*$D37/$C$1*Index_운영!AJ59))),0)</f>
        <v>0</v>
      </c>
      <c r="AK37" s="589">
        <f>IFERROR(IF(AK$3=EOMONTH('Rent Roll'!$C33-1,0),$C37*$D37/$C$1,IF(AK$3=EOMONTH('Rent Roll'!$D33,0),0,IF(NOT(AJ37=0),NOT(Index_운영!AK59=0)*AJ37*(1+$E37*Index_운영!AK191),$C37*$D37/$C$1*Index_운영!AK59))),0)</f>
        <v>0</v>
      </c>
      <c r="AL37" s="589">
        <f>IFERROR(IF(AL$3=EOMONTH('Rent Roll'!$C33-1,0),$C37*$D37/$C$1,IF(AL$3=EOMONTH('Rent Roll'!$D33,0),0,IF(NOT(AK37=0),NOT(Index_운영!AL59=0)*AK37*(1+$E37*Index_운영!AL191),$C37*$D37/$C$1*Index_운영!AL59))),0)</f>
        <v>0</v>
      </c>
      <c r="AM37" s="589">
        <f>IFERROR(IF(AM$3=EOMONTH('Rent Roll'!$C33-1,0),$C37*$D37/$C$1,IF(AM$3=EOMONTH('Rent Roll'!$D33,0),0,IF(NOT(AL37=0),NOT(Index_운영!AM59=0)*AL37*(1+$E37*Index_운영!AM191),$C37*$D37/$C$1*Index_운영!AM59))),0)</f>
        <v>0</v>
      </c>
      <c r="AN37" s="589">
        <f>IFERROR(IF(AN$3=EOMONTH('Rent Roll'!$C33-1,0),$C37*$D37/$C$1,IF(AN$3=EOMONTH('Rent Roll'!$D33,0),0,IF(NOT(AM37=0),NOT(Index_운영!AN59=0)*AM37*(1+$E37*Index_운영!AN191),$C37*$D37/$C$1*Index_운영!AN59))),0)</f>
        <v>0</v>
      </c>
      <c r="AO37" s="589">
        <f>IFERROR(IF(AO$3=EOMONTH('Rent Roll'!$C33-1,0),$C37*$D37/$C$1,IF(AO$3=EOMONTH('Rent Roll'!$D33,0),0,IF(NOT(AN37=0),NOT(Index_운영!AO59=0)*AN37*(1+$E37*Index_운영!AO191),$C37*$D37/$C$1*Index_운영!AO59))),0)</f>
        <v>0</v>
      </c>
      <c r="AP37" s="589">
        <f>IFERROR(IF(AP$3=EOMONTH('Rent Roll'!$C33-1,0),$C37*$D37/$C$1,IF(AP$3=EOMONTH('Rent Roll'!$D33,0),0,IF(NOT(AO37=0),NOT(Index_운영!AP59=0)*AO37*(1+$E37*Index_운영!AP191),$C37*$D37/$C$1*Index_운영!AP59))),0)</f>
        <v>0</v>
      </c>
      <c r="AQ37" s="589">
        <f>IFERROR(IF(AQ$3=EOMONTH('Rent Roll'!$C33-1,0),$C37*$D37/$C$1,IF(AQ$3=EOMONTH('Rent Roll'!$D33,0),0,IF(NOT(AP37=0),NOT(Index_운영!AQ59=0)*AP37*(1+$E37*Index_운영!AQ191),$C37*$D37/$C$1*Index_운영!AQ59))),0)</f>
        <v>0</v>
      </c>
      <c r="AR37" s="589">
        <f>IFERROR(IF(AR$3=EOMONTH('Rent Roll'!$C33-1,0),$C37*$D37/$C$1,IF(AR$3=EOMONTH('Rent Roll'!$D33,0),0,IF(NOT(AQ37=0),NOT(Index_운영!AR59=0)*AQ37*(1+$E37*Index_운영!AR191),$C37*$D37/$C$1*Index_운영!AR59))),0)</f>
        <v>0</v>
      </c>
      <c r="AS37" s="589">
        <f>IFERROR(IF(AS$3=EOMONTH('Rent Roll'!$C33-1,0),$C37*$D37/$C$1,IF(AS$3=EOMONTH('Rent Roll'!$D33,0),0,IF(NOT(AR37=0),NOT(Index_운영!AS59=0)*AR37*(1+$E37*Index_운영!AS191),$C37*$D37/$C$1*Index_운영!AS59))),0)</f>
        <v>0</v>
      </c>
      <c r="AT37" s="589">
        <f>IFERROR(IF(AT$3=EOMONTH('Rent Roll'!$C33-1,0),$C37*$D37/$C$1,IF(AT$3=EOMONTH('Rent Roll'!$D33,0),0,IF(NOT(AS37=0),NOT(Index_운영!AT59=0)*AS37*(1+$E37*Index_운영!AT191),$C37*$D37/$C$1*Index_운영!AT59))),0)</f>
        <v>0</v>
      </c>
      <c r="AU37" s="589">
        <f>IFERROR(IF(AU$3=EOMONTH('Rent Roll'!$C33-1,0),$C37*$D37/$C$1,IF(AU$3=EOMONTH('Rent Roll'!$D33,0),0,IF(NOT(AT37=0),NOT(Index_운영!AU59=0)*AT37*(1+$E37*Index_운영!AU191),$C37*$D37/$C$1*Index_운영!AU59))),0)</f>
        <v>0</v>
      </c>
      <c r="AV37" s="589">
        <f>IFERROR(IF(AV$3=EOMONTH('Rent Roll'!$C33-1,0),$C37*$D37/$C$1,IF(AV$3=EOMONTH('Rent Roll'!$D33,0),0,IF(NOT(AU37=0),NOT(Index_운영!AV59=0)*AU37*(1+$E37*Index_운영!AV191),$C37*$D37/$C$1*Index_운영!AV59))),0)</f>
        <v>0</v>
      </c>
      <c r="AW37" s="589">
        <f>IFERROR(IF(AW$3=EOMONTH('Rent Roll'!$C33-1,0),$C37*$D37/$C$1,IF(AW$3=EOMONTH('Rent Roll'!$D33,0),0,IF(NOT(AV37=0),NOT(Index_운영!AW59=0)*AV37*(1+$E37*Index_운영!AW191),$C37*$D37/$C$1*Index_운영!AW59))),0)</f>
        <v>0</v>
      </c>
      <c r="AX37" s="589">
        <f>IFERROR(IF(AX$3=EOMONTH('Rent Roll'!$C33-1,0),$C37*$D37/$C$1,IF(AX$3=EOMONTH('Rent Roll'!$D33,0),0,IF(NOT(AW37=0),NOT(Index_운영!AX59=0)*AW37*(1+$E37*Index_운영!AX191),$C37*$D37/$C$1*Index_운영!AX59))),0)</f>
        <v>0</v>
      </c>
      <c r="AY37" s="589">
        <f>IFERROR(IF(AY$3=EOMONTH('Rent Roll'!$C33-1,0),$C37*$D37/$C$1,IF(AY$3=EOMONTH('Rent Roll'!$D33,0),0,IF(NOT(AX37=0),NOT(Index_운영!AY59=0)*AX37*(1+$E37*Index_운영!AY191),$C37*$D37/$C$1*Index_운영!AY59))),0)</f>
        <v>0</v>
      </c>
      <c r="AZ37" s="589">
        <f>IFERROR(IF(AZ$3=EOMONTH('Rent Roll'!$C33-1,0),$C37*$D37/$C$1,IF(AZ$3=EOMONTH('Rent Roll'!$D33,0),0,IF(NOT(AY37=0),NOT(Index_운영!AZ59=0)*AY37*(1+$E37*Index_운영!AZ191),$C37*$D37/$C$1*Index_운영!AZ59))),0)</f>
        <v>0</v>
      </c>
      <c r="BA37" s="589">
        <f>IFERROR(IF(BA$3=EOMONTH('Rent Roll'!$C33-1,0),$C37*$D37/$C$1,IF(BA$3=EOMONTH('Rent Roll'!$D33,0),0,IF(NOT(AZ37=0),NOT(Index_운영!BA59=0)*AZ37*(1+$E37*Index_운영!BA191),$C37*$D37/$C$1*Index_운영!BA59))),0)</f>
        <v>0</v>
      </c>
      <c r="BB37" s="589">
        <f>IFERROR(IF(BB$3=EOMONTH('Rent Roll'!$C33-1,0),$C37*$D37/$C$1,IF(BB$3=EOMONTH('Rent Roll'!$D33,0),0,IF(NOT(BA37=0),NOT(Index_운영!BB59=0)*BA37*(1+$E37*Index_운영!BB191),$C37*$D37/$C$1*Index_운영!BB59))),0)</f>
        <v>0</v>
      </c>
      <c r="BC37" s="589">
        <f>IFERROR(IF(BC$3=EOMONTH('Rent Roll'!$C33-1,0),$C37*$D37/$C$1,IF(BC$3=EOMONTH('Rent Roll'!$D33,0),0,IF(NOT(BB37=0),NOT(Index_운영!BC59=0)*BB37*(1+$E37*Index_운영!BC191),$C37*$D37/$C$1*Index_운영!BC59))),0)</f>
        <v>0</v>
      </c>
      <c r="BD37" s="589">
        <f>IFERROR(IF(BD$3=EOMONTH('Rent Roll'!$C33-1,0),$C37*$D37/$C$1,IF(BD$3=EOMONTH('Rent Roll'!$D33,0),0,IF(NOT(BC37=0),NOT(Index_운영!BD59=0)*BC37*(1+$E37*Index_운영!BD191),$C37*$D37/$C$1*Index_운영!BD59))),0)</f>
        <v>0</v>
      </c>
      <c r="BE37" s="589">
        <f>IFERROR(IF(BE$3=EOMONTH('Rent Roll'!$C33-1,0),$C37*$D37/$C$1,IF(BE$3=EOMONTH('Rent Roll'!$D33,0),0,IF(NOT(BD37=0),NOT(Index_운영!BE59=0)*BD37*(1+$E37*Index_운영!BE191),$C37*$D37/$C$1*Index_운영!BE59))),0)</f>
        <v>0</v>
      </c>
      <c r="BF37" s="589">
        <f>IFERROR(IF(BF$3=EOMONTH('Rent Roll'!$C33-1,0),$C37*$D37/$C$1,IF(BF$3=EOMONTH('Rent Roll'!$D33,0),0,IF(NOT(BE37=0),NOT(Index_운영!BF59=0)*BE37*(1+$E37*Index_운영!BF191),$C37*$D37/$C$1*Index_운영!BF59))),0)</f>
        <v>0</v>
      </c>
      <c r="BG37" s="589">
        <f>IFERROR(IF(BG$3=EOMONTH('Rent Roll'!$C33-1,0),$C37*$D37/$C$1,IF(BG$3=EOMONTH('Rent Roll'!$D33,0),0,IF(NOT(BF37=0),NOT(Index_운영!BG59=0)*BF37*(1+$E37*Index_운영!BG191),$C37*$D37/$C$1*Index_운영!BG59))),0)</f>
        <v>0</v>
      </c>
      <c r="BH37" s="589">
        <f>IFERROR(IF(BH$3=EOMONTH('Rent Roll'!$C33-1,0),$C37*$D37/$C$1,IF(BH$3=EOMONTH('Rent Roll'!$D33,0),0,IF(NOT(BG37=0),NOT(Index_운영!BH59=0)*BG37*(1+$E37*Index_운영!BH191),$C37*$D37/$C$1*Index_운영!BH59))),0)</f>
        <v>0</v>
      </c>
      <c r="BI37" s="589">
        <f>IFERROR(IF(BI$3=EOMONTH('Rent Roll'!$C33-1,0),$C37*$D37/$C$1,IF(BI$3=EOMONTH('Rent Roll'!$D33,0),0,IF(NOT(BH37=0),NOT(Index_운영!BI59=0)*BH37*(1+$E37*Index_운영!BI191),$C37*$D37/$C$1*Index_운영!BI59))),0)</f>
        <v>0</v>
      </c>
      <c r="BJ37" s="589">
        <f>IFERROR(IF(BJ$3=EOMONTH('Rent Roll'!$C33-1,0),$C37*$D37/$C$1,IF(BJ$3=EOMONTH('Rent Roll'!$D33,0),0,IF(NOT(BI37=0),NOT(Index_운영!BJ59=0)*BI37*(1+$E37*Index_운영!BJ191),$C37*$D37/$C$1*Index_운영!BJ59))),0)</f>
        <v>0</v>
      </c>
      <c r="BK37" s="589">
        <f>IFERROR(IF(BK$3=EOMONTH('Rent Roll'!$C33-1,0),$C37*$D37/$C$1,IF(BK$3=EOMONTH('Rent Roll'!$D33,0),0,IF(NOT(BJ37=0),NOT(Index_운영!BK59=0)*BJ37*(1+$E37*Index_운영!BK191),$C37*$D37/$C$1*Index_운영!BK59))),0)</f>
        <v>0</v>
      </c>
      <c r="BL37" s="589">
        <f>IFERROR(IF(BL$3=EOMONTH('Rent Roll'!$C33-1,0),$C37*$D37/$C$1,IF(BL$3=EOMONTH('Rent Roll'!$D33,0),0,IF(NOT(BK37=0),NOT(Index_운영!BL59=0)*BK37*(1+$E37*Index_운영!BL191),$C37*$D37/$C$1*Index_운영!BL59))),0)</f>
        <v>0</v>
      </c>
      <c r="BM37" s="589">
        <f>IFERROR(IF(BM$3=EOMONTH('Rent Roll'!$C33-1,0),$C37*$D37/$C$1,IF(BM$3=EOMONTH('Rent Roll'!$D33,0),0,IF(NOT(BL37=0),NOT(Index_운영!BM59=0)*BL37*(1+$E37*Index_운영!BM191),$C37*$D37/$C$1*Index_운영!BM59))),0)</f>
        <v>0</v>
      </c>
      <c r="BN37" s="589">
        <f>IFERROR(IF(BN$3=EOMONTH('Rent Roll'!$C33-1,0),$C37*$D37/$C$1,IF(BN$3=EOMONTH('Rent Roll'!$D33,0),0,IF(NOT(BM37=0),NOT(Index_운영!BN59=0)*BM37*(1+$E37*Index_운영!BN191),$C37*$D37/$C$1*Index_운영!BN59))),0)</f>
        <v>0</v>
      </c>
      <c r="BO37" s="589">
        <f>IFERROR(IF(BO$3=EOMONTH('Rent Roll'!$C33-1,0),$C37*$D37/$C$1,IF(BO$3=EOMONTH('Rent Roll'!$D33,0),0,IF(NOT(BN37=0),NOT(Index_운영!BO59=0)*BN37*(1+$E37*Index_운영!BO191),$C37*$D37/$C$1*Index_운영!BO59))),0)</f>
        <v>0</v>
      </c>
      <c r="BP37" s="589">
        <f>IFERROR(IF(BP$3=EOMONTH('Rent Roll'!$C33-1,0),$C37*$D37/$C$1,IF(BP$3=EOMONTH('Rent Roll'!$D33,0),0,IF(NOT(BO37=0),NOT(Index_운영!BP59=0)*BO37*(1+$E37*Index_운영!BP191),$C37*$D37/$C$1*Index_운영!BP59))),0)</f>
        <v>0</v>
      </c>
      <c r="BQ37" s="589">
        <f>IFERROR(IF(BQ$3=EOMONTH('Rent Roll'!$C33-1,0),$C37*$D37/$C$1,IF(BQ$3=EOMONTH('Rent Roll'!$D33,0),0,IF(NOT(BP37=0),NOT(Index_운영!BQ59=0)*BP37*(1+$E37*Index_운영!BQ191),$C37*$D37/$C$1*Index_운영!BQ59))),0)</f>
        <v>0</v>
      </c>
      <c r="BR37" s="589">
        <f>IFERROR(IF(BR$3=EOMONTH('Rent Roll'!$C33-1,0),$C37*$D37/$C$1,IF(BR$3=EOMONTH('Rent Roll'!$D33,0),0,IF(NOT(BQ37=0),NOT(Index_운영!BR59=0)*BQ37*(1+$E37*Index_운영!BR191),$C37*$D37/$C$1*Index_운영!BR59))),0)</f>
        <v>0</v>
      </c>
      <c r="BS37" s="589">
        <f>IFERROR(IF(BS$3=EOMONTH('Rent Roll'!$C33-1,0),$C37*$D37/$C$1,IF(BS$3=EOMONTH('Rent Roll'!$D33,0),0,IF(NOT(BR37=0),NOT(Index_운영!BS59=0)*BR37*(1+$E37*Index_운영!BS191),$C37*$D37/$C$1*Index_운영!BS59))),0)</f>
        <v>0</v>
      </c>
      <c r="BT37" s="589">
        <f>IFERROR(IF(BT$3=EOMONTH('Rent Roll'!$C33-1,0),$C37*$D37/$C$1,IF(BT$3=EOMONTH('Rent Roll'!$D33,0),0,IF(NOT(BS37=0),NOT(Index_운영!BT59=0)*BS37*(1+$E37*Index_운영!BT191),$C37*$D37/$C$1*Index_운영!BT59))),0)</f>
        <v>0</v>
      </c>
      <c r="BU37" s="589">
        <f>IFERROR(IF(BU$3=EOMONTH('Rent Roll'!$C33-1,0),$C37*$D37/$C$1,IF(BU$3=EOMONTH('Rent Roll'!$D33,0),0,IF(NOT(BT37=0),NOT(Index_운영!BU59=0)*BT37*(1+$E37*Index_운영!BU191),$C37*$D37/$C$1*Index_운영!BU59))),0)</f>
        <v>0</v>
      </c>
      <c r="BV37" s="589">
        <f>IFERROR(IF(BV$3=EOMONTH('Rent Roll'!$C33-1,0),$C37*$D37/$C$1,IF(BV$3=EOMONTH('Rent Roll'!$D33,0),0,IF(NOT(BU37=0),NOT(Index_운영!BV59=0)*BU37*(1+$E37*Index_운영!BV191),$C37*$D37/$C$1*Index_운영!BV59))),0)</f>
        <v>0</v>
      </c>
      <c r="BW37" s="589">
        <f>IFERROR(IF(BW$3=EOMONTH('Rent Roll'!$C33-1,0),$C37*$D37/$C$1,IF(BW$3=EOMONTH('Rent Roll'!$D33,0),0,IF(NOT(BV37=0),NOT(Index_운영!BW59=0)*BV37*(1+$E37*Index_운영!BW191),$C37*$D37/$C$1*Index_운영!BW59))),0)</f>
        <v>0</v>
      </c>
      <c r="BX37" s="589">
        <f>IFERROR(IF(BX$3=EOMONTH('Rent Roll'!$C33-1,0),$C37*$D37/$C$1,IF(BX$3=EOMONTH('Rent Roll'!$D33,0),0,IF(NOT(BW37=0),NOT(Index_운영!BX59=0)*BW37*(1+$E37*Index_운영!BX191),$C37*$D37/$C$1*Index_운영!BX59))),0)</f>
        <v>0</v>
      </c>
      <c r="BY37" s="589">
        <f>IFERROR(IF(BY$3=EOMONTH('Rent Roll'!$C33-1,0),$C37*$D37/$C$1,IF(BY$3=EOMONTH('Rent Roll'!$D33,0),0,IF(NOT(BX37=0),NOT(Index_운영!BY59=0)*BX37*(1+$E37*Index_운영!BY191),$C37*$D37/$C$1*Index_운영!BY59))),0)</f>
        <v>0</v>
      </c>
      <c r="BZ37" s="589">
        <f>IFERROR(IF(BZ$3=EOMONTH('Rent Roll'!$C33-1,0),$C37*$D37/$C$1,IF(BZ$3=EOMONTH('Rent Roll'!$D33,0),0,IF(NOT(BY37=0),NOT(Index_운영!BZ59=0)*BY37*(1+$E37*Index_운영!BZ191),$C37*$D37/$C$1*Index_운영!BZ59))),0)</f>
        <v>0</v>
      </c>
      <c r="CA37" s="589">
        <f>IFERROR(IF(CA$3=EOMONTH('Rent Roll'!$C33-1,0),$C37*$D37/$C$1,IF(CA$3=EOMONTH('Rent Roll'!$D33,0),0,IF(NOT(BZ37=0),NOT(Index_운영!CA59=0)*BZ37*(1+$E37*Index_운영!CA191),$C37*$D37/$C$1*Index_운영!CA59))),0)</f>
        <v>0</v>
      </c>
      <c r="CB37" s="589">
        <f>IFERROR(IF(CB$3=EOMONTH('Rent Roll'!$C33-1,0),$C37*$D37/$C$1,IF(CB$3=EOMONTH('Rent Roll'!$D33,0),0,IF(NOT(CA37=0),NOT(Index_운영!CB59=0)*CA37*(1+$E37*Index_운영!CB191),$C37*$D37/$C$1*Index_운영!CB59))),0)</f>
        <v>0</v>
      </c>
      <c r="CC37" s="589">
        <f>IFERROR(IF(CC$3=EOMONTH('Rent Roll'!$C33-1,0),$C37*$D37/$C$1,IF(CC$3=EOMONTH('Rent Roll'!$D33,0),0,IF(NOT(CB37=0),NOT(Index_운영!CC59=0)*CB37*(1+$E37*Index_운영!CC191),$C37*$D37/$C$1*Index_운영!CC59))),0)</f>
        <v>0</v>
      </c>
      <c r="CD37" s="589">
        <f>IFERROR(IF(CD$3=EOMONTH('Rent Roll'!$C33-1,0),$C37*$D37/$C$1,IF(CD$3=EOMONTH('Rent Roll'!$D33,0),0,IF(NOT(CC37=0),NOT(Index_운영!CD59=0)*CC37*(1+$E37*Index_운영!CD191),$C37*$D37/$C$1*Index_운영!CD59))),0)</f>
        <v>0</v>
      </c>
      <c r="CE37" s="589">
        <f>IFERROR(IF(CE$3=EOMONTH('Rent Roll'!$C33-1,0),$C37*$D37/$C$1,IF(CE$3=EOMONTH('Rent Roll'!$D33,0),0,IF(NOT(CD37=0),NOT(Index_운영!CE59=0)*CD37*(1+$E37*Index_운영!CE191),$C37*$D37/$C$1*Index_운영!CE59))),0)</f>
        <v>0</v>
      </c>
      <c r="CF37" s="589">
        <f>IFERROR(IF(CF$3=EOMONTH('Rent Roll'!$C33-1,0),$C37*$D37/$C$1,IF(CF$3=EOMONTH('Rent Roll'!$D33,0),0,IF(NOT(CE37=0),NOT(Index_운영!CF59=0)*CE37*(1+$E37*Index_운영!CF191),$C37*$D37/$C$1*Index_운영!CF59))),0)</f>
        <v>0</v>
      </c>
      <c r="CG37" s="589">
        <f>IFERROR(IF(CG$3=EOMONTH('Rent Roll'!$C33-1,0),$C37*$D37/$C$1,IF(CG$3=EOMONTH('Rent Roll'!$D33,0),0,IF(NOT(CF37=0),NOT(Index_운영!CG59=0)*CF37*(1+$E37*Index_운영!CG191),$C37*$D37/$C$1*Index_운영!CG59))),0)</f>
        <v>0</v>
      </c>
      <c r="CH37" s="589">
        <f>IFERROR(IF(CH$3=EOMONTH('Rent Roll'!$C33-1,0),$C37*$D37/$C$1,IF(CH$3=EOMONTH('Rent Roll'!$D33,0),0,IF(NOT(CG37=0),NOT(Index_운영!CH59=0)*CG37*(1+$E37*Index_운영!CH191),$C37*$D37/$C$1*Index_운영!CH59))),0)</f>
        <v>0</v>
      </c>
      <c r="CI37" s="589">
        <f>IFERROR(IF(CI$3=EOMONTH('Rent Roll'!$C33-1,0),$C37*$D37/$C$1,IF(CI$3=EOMONTH('Rent Roll'!$D33,0),0,IF(NOT(CH37=0),NOT(Index_운영!CI59=0)*CH37*(1+$E37*Index_운영!CI191),$C37*$D37/$C$1*Index_운영!CI59))),0)</f>
        <v>0</v>
      </c>
      <c r="CJ37" s="589">
        <f>IFERROR(IF(CJ$3=EOMONTH('Rent Roll'!$C33-1,0),$C37*$D37/$C$1,IF(CJ$3=EOMONTH('Rent Roll'!$D33,0),0,IF(NOT(CI37=0),NOT(Index_운영!CJ59=0)*CI37*(1+$E37*Index_운영!CJ191),$C37*$D37/$C$1*Index_운영!CJ59))),0)</f>
        <v>0</v>
      </c>
      <c r="CK37" s="589">
        <f>IFERROR(IF(CK$3=EOMONTH('Rent Roll'!$C33-1,0),$C37*$D37/$C$1,IF(CK$3=EOMONTH('Rent Roll'!$D33,0),0,IF(NOT(CJ37=0),NOT(Index_운영!CK59=0)*CJ37*(1+$E37*Index_운영!CK191),$C37*$D37/$C$1*Index_운영!CK59))),0)</f>
        <v>0</v>
      </c>
      <c r="CL37" s="589">
        <f>IFERROR(IF(CL$3=EOMONTH('Rent Roll'!$C33-1,0),$C37*$D37/$C$1,IF(CL$3=EOMONTH('Rent Roll'!$D33,0),0,IF(NOT(CK37=0),NOT(Index_운영!CL59=0)*CK37*(1+$E37*Index_운영!CL191),$C37*$D37/$C$1*Index_운영!CL59))),0)</f>
        <v>0</v>
      </c>
      <c r="CM37" s="589">
        <f>IFERROR(IF(CM$3=EOMONTH('Rent Roll'!$C33-1,0),$C37*$D37/$C$1,IF(CM$3=EOMONTH('Rent Roll'!$D33,0),0,IF(NOT(CL37=0),NOT(Index_운영!CM59=0)*CL37*(1+$E37*Index_운영!CM191),$C37*$D37/$C$1*Index_운영!CM59))),0)</f>
        <v>0</v>
      </c>
      <c r="CN37" s="589">
        <f>IFERROR(IF(CN$3=EOMONTH('Rent Roll'!$C33-1,0),$C37*$D37/$C$1,IF(CN$3=EOMONTH('Rent Roll'!$D33,0),0,IF(NOT(CM37=0),NOT(Index_운영!CN59=0)*CM37*(1+$E37*Index_운영!CN191),$C37*$D37/$C$1*Index_운영!CN59))),0)</f>
        <v>0</v>
      </c>
      <c r="CO37" s="589">
        <f>IFERROR(IF(CO$3=EOMONTH('Rent Roll'!$C33-1,0),$C37*$D37/$C$1,IF(CO$3=EOMONTH('Rent Roll'!$D33,0),0,IF(NOT(CN37=0),NOT(Index_운영!CO59=0)*CN37*(1+$E37*Index_운영!CO191),$C37*$D37/$C$1*Index_운영!CO59))),0)</f>
        <v>0</v>
      </c>
      <c r="CP37" s="589">
        <f>IFERROR(IF(CP$3=EOMONTH('Rent Roll'!$C33-1,0),$C37*$D37/$C$1,IF(CP$3=EOMONTH('Rent Roll'!$D33,0),0,IF(NOT(CO37=0),NOT(Index_운영!CP59=0)*CO37*(1+$E37*Index_운영!CP191),$C37*$D37/$C$1*Index_운영!CP59))),0)</f>
        <v>0</v>
      </c>
      <c r="CQ37" s="589">
        <f>IFERROR(IF(CQ$3=EOMONTH('Rent Roll'!$C33-1,0),$C37*$D37/$C$1,IF(CQ$3=EOMONTH('Rent Roll'!$D33,0),0,IF(NOT(CP37=0),NOT(Index_운영!CQ59=0)*CP37*(1+$E37*Index_운영!CQ191),$C37*$D37/$C$1*Index_운영!CQ59))),0)</f>
        <v>0</v>
      </c>
      <c r="CR37" s="589">
        <f>IFERROR(IF(CR$3=EOMONTH('Rent Roll'!$C33-1,0),$C37*$D37/$C$1,IF(CR$3=EOMONTH('Rent Roll'!$D33,0),0,IF(NOT(CQ37=0),NOT(Index_운영!CR59=0)*CQ37*(1+$E37*Index_운영!CR191),$C37*$D37/$C$1*Index_운영!CR59))),0)</f>
        <v>0</v>
      </c>
      <c r="CS37" s="589">
        <f>IFERROR(IF(CS$3=EOMONTH('Rent Roll'!$C33-1,0),$C37*$D37/$C$1,IF(CS$3=EOMONTH('Rent Roll'!$D33,0),0,IF(NOT(CR37=0),NOT(Index_운영!CS59=0)*CR37*(1+$E37*Index_운영!CS191),$C37*$D37/$C$1*Index_운영!CS59))),0)</f>
        <v>0</v>
      </c>
      <c r="CT37" s="589">
        <f>IFERROR(IF(CT$3=EOMONTH('Rent Roll'!$C33-1,0),$C37*$D37/$C$1,IF(CT$3=EOMONTH('Rent Roll'!$D33,0),0,IF(NOT(CS37=0),NOT(Index_운영!CT59=0)*CS37*(1+$E37*Index_운영!CT191),$C37*$D37/$C$1*Index_운영!CT59))),0)</f>
        <v>0</v>
      </c>
      <c r="CU37" s="589">
        <f>IFERROR(IF(CU$3=EOMONTH('Rent Roll'!$C33-1,0),$C37*$D37/$C$1,IF(CU$3=EOMONTH('Rent Roll'!$D33,0),0,IF(NOT(CT37=0),NOT(Index_운영!CU59=0)*CT37*(1+$E37*Index_운영!CU191),$C37*$D37/$C$1*Index_운영!CU59))),0)</f>
        <v>0</v>
      </c>
      <c r="CV37" s="589">
        <f>IFERROR(IF(CV$3=EOMONTH('Rent Roll'!$C33-1,0),$C37*$D37/$C$1,IF(CV$3=EOMONTH('Rent Roll'!$D33,0),0,IF(NOT(CU37=0),NOT(Index_운영!CV59=0)*CU37*(1+$E37*Index_운영!CV191),$C37*$D37/$C$1*Index_운영!CV59))),0)</f>
        <v>0</v>
      </c>
      <c r="CW37" s="589">
        <f>IFERROR(IF(CW$3=EOMONTH('Rent Roll'!$C33-1,0),$C37*$D37/$C$1,IF(CW$3=EOMONTH('Rent Roll'!$D33,0),0,IF(NOT(CV37=0),NOT(Index_운영!CW59=0)*CV37*(1+$E37*Index_운영!CW191),$C37*$D37/$C$1*Index_운영!CW59))),0)</f>
        <v>0</v>
      </c>
      <c r="CX37" s="589">
        <f>IFERROR(IF(CX$3=EOMONTH('Rent Roll'!$C33-1,0),$C37*$D37/$C$1,IF(CX$3=EOMONTH('Rent Roll'!$D33,0),0,IF(NOT(CW37=0),NOT(Index_운영!CX59=0)*CW37*(1+$E37*Index_운영!CX191),$C37*$D37/$C$1*Index_운영!CX59))),0)</f>
        <v>0</v>
      </c>
      <c r="CY37" s="589">
        <f>IFERROR(IF(CY$3=EOMONTH('Rent Roll'!$C33-1,0),$C37*$D37/$C$1,IF(CY$3=EOMONTH('Rent Roll'!$D33,0),0,IF(NOT(CX37=0),NOT(Index_운영!CY59=0)*CX37*(1+$E37*Index_운영!CY191),$C37*$D37/$C$1*Index_운영!CY59))),0)</f>
        <v>0</v>
      </c>
      <c r="CZ37" s="589">
        <f>IFERROR(IF(CZ$3=EOMONTH('Rent Roll'!$C33-1,0),$C37*$D37/$C$1,IF(CZ$3=EOMONTH('Rent Roll'!$D33,0),0,IF(NOT(CY37=0),NOT(Index_운영!CZ59=0)*CY37*(1+$E37*Index_운영!CZ191),$C37*$D37/$C$1*Index_운영!CZ59))),0)</f>
        <v>0</v>
      </c>
      <c r="DA37" s="589">
        <f>IFERROR(IF(DA$3=EOMONTH('Rent Roll'!$C33-1,0),$C37*$D37/$C$1,IF(DA$3=EOMONTH('Rent Roll'!$D33,0),0,IF(NOT(CZ37=0),NOT(Index_운영!DA59=0)*CZ37*(1+$E37*Index_운영!DA191),$C37*$D37/$C$1*Index_운영!DA59))),0)</f>
        <v>0</v>
      </c>
      <c r="DB37" s="589">
        <f>IFERROR(IF(DB$3=EOMONTH('Rent Roll'!$C33-1,0),$C37*$D37/$C$1,IF(DB$3=EOMONTH('Rent Roll'!$D33,0),0,IF(NOT(DA37=0),NOT(Index_운영!DB59=0)*DA37*(1+$E37*Index_운영!DB191),$C37*$D37/$C$1*Index_운영!DB59))),0)</f>
        <v>0</v>
      </c>
      <c r="DC37" s="589">
        <f>IFERROR(IF(DC$3=EOMONTH('Rent Roll'!$C33-1,0),$C37*$D37/$C$1,IF(DC$3=EOMONTH('Rent Roll'!$D33,0),0,IF(NOT(DB37=0),NOT(Index_운영!DC59=0)*DB37*(1+$E37*Index_운영!DC191),$C37*$D37/$C$1*Index_운영!DC59))),0)</f>
        <v>0</v>
      </c>
      <c r="DD37" s="589">
        <f>IFERROR(IF(DD$3=EOMONTH('Rent Roll'!$C33-1,0),$C37*$D37/$C$1,IF(DD$3=EOMONTH('Rent Roll'!$D33,0),0,IF(NOT(DC37=0),NOT(Index_운영!DD59=0)*DC37*(1+$E37*Index_운영!DD191),$C37*$D37/$C$1*Index_운영!DD59))),0)</f>
        <v>0</v>
      </c>
      <c r="DE37" s="589">
        <f>IFERROR(IF(DE$3=EOMONTH('Rent Roll'!$C33-1,0),$C37*$D37/$C$1,IF(DE$3=EOMONTH('Rent Roll'!$D33,0),0,IF(NOT(DD37=0),NOT(Index_운영!DE59=0)*DD37*(1+$E37*Index_운영!DE191),$C37*$D37/$C$1*Index_운영!DE59))),0)</f>
        <v>0</v>
      </c>
      <c r="DF37" s="589">
        <f>IFERROR(IF(DF$3=EOMONTH('Rent Roll'!$C33-1,0),$C37*$D37/$C$1,IF(DF$3=EOMONTH('Rent Roll'!$D33,0),0,IF(NOT(DE37=0),NOT(Index_운영!DF59=0)*DE37*(1+$E37*Index_운영!DF191),$C37*$D37/$C$1*Index_운영!DF59))),0)</f>
        <v>0</v>
      </c>
      <c r="DG37" s="589">
        <f>IFERROR(IF(DG$3=EOMONTH('Rent Roll'!$C33-1,0),$C37*$D37/$C$1,IF(DG$3=EOMONTH('Rent Roll'!$D33,0),0,IF(NOT(DF37=0),NOT(Index_운영!DG59=0)*DF37*(1+$E37*Index_운영!DG191),$C37*$D37/$C$1*Index_운영!DG59))),0)</f>
        <v>0</v>
      </c>
      <c r="DH37" s="589">
        <f>IFERROR(IF(DH$3=EOMONTH('Rent Roll'!$C33-1,0),$C37*$D37/$C$1,IF(DH$3=EOMONTH('Rent Roll'!$D33,0),0,IF(NOT(DG37=0),NOT(Index_운영!DH59=0)*DG37*(1+$E37*Index_운영!DH191),$C37*$D37/$C$1*Index_운영!DH59))),0)</f>
        <v>0</v>
      </c>
      <c r="DI37" s="589">
        <f>IFERROR(IF(DI$3=EOMONTH('Rent Roll'!$C33-1,0),$C37*$D37/$C$1,IF(DI$3=EOMONTH('Rent Roll'!$D33,0),0,IF(NOT(DH37=0),NOT(Index_운영!DI59=0)*DH37*(1+$E37*Index_운영!DI191),$C37*$D37/$C$1*Index_운영!DI59))),0)</f>
        <v>0</v>
      </c>
      <c r="DJ37" s="589">
        <f>IFERROR(IF(DJ$3=EOMONTH('Rent Roll'!$C33-1,0),$C37*$D37/$C$1,IF(DJ$3=EOMONTH('Rent Roll'!$D33,0),0,IF(NOT(DI37=0),NOT(Index_운영!DJ59=0)*DI37*(1+$E37*Index_운영!DJ191),$C37*$D37/$C$1*Index_운영!DJ59))),0)</f>
        <v>0</v>
      </c>
      <c r="DK37" s="589">
        <f>IFERROR(IF(DK$3=EOMONTH('Rent Roll'!$C33-1,0),$C37*$D37/$C$1,IF(DK$3=EOMONTH('Rent Roll'!$D33,0),0,IF(NOT(DJ37=0),NOT(Index_운영!DK59=0)*DJ37*(1+$E37*Index_운영!DK191),$C37*$D37/$C$1*Index_운영!DK59))),0)</f>
        <v>0</v>
      </c>
      <c r="DL37" s="589">
        <f>IFERROR(IF(DL$3=EOMONTH('Rent Roll'!$C33-1,0),$C37*$D37/$C$1,IF(DL$3=EOMONTH('Rent Roll'!$D33,0),0,IF(NOT(DK37=0),NOT(Index_운영!DL59=0)*DK37*(1+$E37*Index_운영!DL191),$C37*$D37/$C$1*Index_운영!DL59))),0)</f>
        <v>0</v>
      </c>
      <c r="DM37" s="589">
        <f>IFERROR(IF(DM$3=EOMONTH('Rent Roll'!$C33-1,0),$C37*$D37/$C$1,IF(DM$3=EOMONTH('Rent Roll'!$D33,0),0,IF(NOT(DL37=0),NOT(Index_운영!DM59=0)*DL37*(1+$E37*Index_운영!DM191),$C37*$D37/$C$1*Index_운영!DM59))),0)</f>
        <v>0</v>
      </c>
      <c r="DN37" s="589">
        <f>IFERROR(IF(DN$3=EOMONTH('Rent Roll'!$C33-1,0),$C37*$D37/$C$1,IF(DN$3=EOMONTH('Rent Roll'!$D33,0),0,IF(NOT(DM37=0),NOT(Index_운영!DN59=0)*DM37*(1+$E37*Index_운영!DN191),$C37*$D37/$C$1*Index_운영!DN59))),0)</f>
        <v>0</v>
      </c>
      <c r="DO37" s="589">
        <f>IFERROR(IF(DO$3=EOMONTH('Rent Roll'!$C33-1,0),$C37*$D37/$C$1,IF(DO$3=EOMONTH('Rent Roll'!$D33,0),0,IF(NOT(DN37=0),NOT(Index_운영!DO59=0)*DN37*(1+$E37*Index_운영!DO191),$C37*$D37/$C$1*Index_운영!DO59))),0)</f>
        <v>0</v>
      </c>
      <c r="DP37" s="589">
        <f>IFERROR(IF(DP$3=EOMONTH('Rent Roll'!$C33-1,0),$C37*$D37/$C$1,IF(DP$3=EOMONTH('Rent Roll'!$D33,0),0,IF(NOT(DO37=0),NOT(Index_운영!DP59=0)*DO37*(1+$E37*Index_운영!DP191),$C37*$D37/$C$1*Index_운영!DP59))),0)</f>
        <v>0</v>
      </c>
      <c r="DQ37" s="589">
        <f>IFERROR(IF(DQ$3=EOMONTH('Rent Roll'!$C33-1,0),$C37*$D37/$C$1,IF(DQ$3=EOMONTH('Rent Roll'!$D33,0),0,IF(NOT(DP37=0),NOT(Index_운영!DQ59=0)*DP37*(1+$E37*Index_운영!DQ191),$C37*$D37/$C$1*Index_운영!DQ59))),0)</f>
        <v>0</v>
      </c>
      <c r="DR37" s="589">
        <f>IFERROR(IF(DR$3=EOMONTH('Rent Roll'!$C33-1,0),$C37*$D37/$C$1,IF(DR$3=EOMONTH('Rent Roll'!$D33,0),0,IF(NOT(DQ37=0),NOT(Index_운영!DR59=0)*DQ37*(1+$E37*Index_운영!DR191),$C37*$D37/$C$1*Index_운영!DR59))),0)</f>
        <v>0</v>
      </c>
      <c r="DS37" s="589">
        <f>IFERROR(IF(DS$3=EOMONTH('Rent Roll'!$C33-1,0),$C37*$D37/$C$1,IF(DS$3=EOMONTH('Rent Roll'!$D33,0),0,IF(NOT(DR37=0),NOT(Index_운영!DS59=0)*DR37*(1+$E37*Index_운영!DS191),$C37*$D37/$C$1*Index_운영!DS59))),0)</f>
        <v>0</v>
      </c>
      <c r="DT37" s="589">
        <f>IFERROR(IF(DT$3=EOMONTH('Rent Roll'!$C33-1,0),$C37*$D37/$C$1,IF(DT$3=EOMONTH('Rent Roll'!$D33,0),0,IF(NOT(DS37=0),NOT(Index_운영!DT59=0)*DS37*(1+$E37*Index_운영!DT191),$C37*$D37/$C$1*Index_운영!DT59))),0)</f>
        <v>0</v>
      </c>
      <c r="DU37" s="589">
        <f>IFERROR(IF(DU$3=EOMONTH('Rent Roll'!$C33-1,0),$C37*$D37/$C$1,IF(DU$3=EOMONTH('Rent Roll'!$D33,0),0,IF(NOT(DT37=0),NOT(Index_운영!DU59=0)*DT37*(1+$E37*Index_운영!DU191),$C37*$D37/$C$1*Index_운영!DU59))),0)</f>
        <v>0</v>
      </c>
      <c r="DV37" s="589">
        <f>IFERROR(IF(DV$3=EOMONTH('Rent Roll'!$C33-1,0),$C37*$D37/$C$1,IF(DV$3=EOMONTH('Rent Roll'!$D33,0),0,IF(NOT(DU37=0),NOT(Index_운영!DV59=0)*DU37*(1+$E37*Index_운영!DV191),$C37*$D37/$C$1*Index_운영!DV59))),0)</f>
        <v>0</v>
      </c>
    </row>
    <row r="38" spans="1:126" s="485" customFormat="1" outlineLevel="1" x14ac:dyDescent="0.4">
      <c r="A38" s="737"/>
      <c r="B38" s="464">
        <f>'Rent Roll'!$B34</f>
        <v>0</v>
      </c>
      <c r="C38" s="1219">
        <f>'Rent Roll'!$K34</f>
        <v>0</v>
      </c>
      <c r="D38" s="1220">
        <f>'Rent Roll'!$M34</f>
        <v>0</v>
      </c>
      <c r="E38" s="1221">
        <f>'Rent Roll'!$N34</f>
        <v>0</v>
      </c>
      <c r="F38" s="588">
        <f>IFERROR(IF(F$3=EOMONTH('Rent Roll'!$C34-1,0),$C38*$D38/$C$1,IF(F$3=EOMONTH('Rent Roll'!$D34,0),0,IF(NOT(E38=0),NOT(Index_운영!F60=0)*E38*(1+$E38*Index_운영!F192),$C38*$D38/$C$1*Index_운영!F60))),0)</f>
        <v>0</v>
      </c>
      <c r="G38" s="589">
        <f>IFERROR(IF(G$3=EOMONTH('Rent Roll'!$C34-1,0),$C38*$D38/$C$1,IF(G$3=EOMONTH('Rent Roll'!$D34,0),0,IF(NOT(F38=0),NOT(Index_운영!G60=0)*F38*(1+$E38*Index_운영!G192),$C38*$D38/$C$1*Index_운영!G60))),0)</f>
        <v>0</v>
      </c>
      <c r="H38" s="589">
        <f>IFERROR(IF(H$3=EOMONTH('Rent Roll'!$C34-1,0),$C38*$D38/$C$1,IF(H$3=EOMONTH('Rent Roll'!$D34,0),0,IF(NOT(G38=0),NOT(Index_운영!H60=0)*G38*(1+$E38*Index_운영!H192),$C38*$D38/$C$1*Index_운영!H60))),0)</f>
        <v>0</v>
      </c>
      <c r="I38" s="589">
        <f>IFERROR(IF(I$3=EOMONTH('Rent Roll'!$C34-1,0),$C38*$D38/$C$1,IF(I$3=EOMONTH('Rent Roll'!$D34,0),0,IF(NOT(H38=0),NOT(Index_운영!I60=0)*H38*(1+$E38*Index_운영!I192),$C38*$D38/$C$1*Index_운영!I60))),0)</f>
        <v>0</v>
      </c>
      <c r="J38" s="589">
        <f>IFERROR(IF(J$3=EOMONTH('Rent Roll'!$C34-1,0),$C38*$D38/$C$1,IF(J$3=EOMONTH('Rent Roll'!$D34,0),0,IF(NOT(I38=0),NOT(Index_운영!J60=0)*I38*(1+$E38*Index_운영!J192),$C38*$D38/$C$1*Index_운영!J60))),0)</f>
        <v>0</v>
      </c>
      <c r="K38" s="589">
        <f>IFERROR(IF(K$3=EOMONTH('Rent Roll'!$C34-1,0),$C38*$D38/$C$1,IF(K$3=EOMONTH('Rent Roll'!$D34,0),0,IF(NOT(J38=0),NOT(Index_운영!K60=0)*J38*(1+$E38*Index_운영!K192),$C38*$D38/$C$1*Index_운영!K60))),0)</f>
        <v>0</v>
      </c>
      <c r="L38" s="589">
        <f>IFERROR(IF(L$3=EOMONTH('Rent Roll'!$C34-1,0),$C38*$D38/$C$1,IF(L$3=EOMONTH('Rent Roll'!$D34,0),0,IF(NOT(K38=0),NOT(Index_운영!L60=0)*K38*(1+$E38*Index_운영!L192),$C38*$D38/$C$1*Index_운영!L60))),0)</f>
        <v>0</v>
      </c>
      <c r="M38" s="589">
        <f>IFERROR(IF(M$3=EOMONTH('Rent Roll'!$C34-1,0),$C38*$D38/$C$1,IF(M$3=EOMONTH('Rent Roll'!$D34,0),0,IF(NOT(L38=0),NOT(Index_운영!M60=0)*L38*(1+$E38*Index_운영!M192),$C38*$D38/$C$1*Index_운영!M60))),0)</f>
        <v>0</v>
      </c>
      <c r="N38" s="589">
        <f>IFERROR(IF(N$3=EOMONTH('Rent Roll'!$C34-1,0),$C38*$D38/$C$1,IF(N$3=EOMONTH('Rent Roll'!$D34,0),0,IF(NOT(M38=0),NOT(Index_운영!N60=0)*M38*(1+$E38*Index_운영!N192),$C38*$D38/$C$1*Index_운영!N60))),0)</f>
        <v>0</v>
      </c>
      <c r="O38" s="589">
        <f>IFERROR(IF(O$3=EOMONTH('Rent Roll'!$C34-1,0),$C38*$D38/$C$1,IF(O$3=EOMONTH('Rent Roll'!$D34,0),0,IF(NOT(N38=0),NOT(Index_운영!O60=0)*N38*(1+$E38*Index_운영!O192),$C38*$D38/$C$1*Index_운영!O60))),0)</f>
        <v>0</v>
      </c>
      <c r="P38" s="589">
        <f>IFERROR(IF(P$3=EOMONTH('Rent Roll'!$C34-1,0),$C38*$D38/$C$1,IF(P$3=EOMONTH('Rent Roll'!$D34,0),0,IF(NOT(O38=0),NOT(Index_운영!P60=0)*O38*(1+$E38*Index_운영!P192),$C38*$D38/$C$1*Index_운영!P60))),0)</f>
        <v>0</v>
      </c>
      <c r="Q38" s="589">
        <f>IFERROR(IF(Q$3=EOMONTH('Rent Roll'!$C34-1,0),$C38*$D38/$C$1,IF(Q$3=EOMONTH('Rent Roll'!$D34,0),0,IF(NOT(P38=0),NOT(Index_운영!Q60=0)*P38*(1+$E38*Index_운영!Q192),$C38*$D38/$C$1*Index_운영!Q60))),0)</f>
        <v>0</v>
      </c>
      <c r="R38" s="589">
        <f>IFERROR(IF(R$3=EOMONTH('Rent Roll'!$C34-1,0),$C38*$D38/$C$1,IF(R$3=EOMONTH('Rent Roll'!$D34,0),0,IF(NOT(Q38=0),NOT(Index_운영!R60=0)*Q38*(1+$E38*Index_운영!R192),$C38*$D38/$C$1*Index_운영!R60))),0)</f>
        <v>0</v>
      </c>
      <c r="S38" s="589">
        <f>IFERROR(IF(S$3=EOMONTH('Rent Roll'!$C34-1,0),$C38*$D38/$C$1,IF(S$3=EOMONTH('Rent Roll'!$D34,0),0,IF(NOT(R38=0),NOT(Index_운영!S60=0)*R38*(1+$E38*Index_운영!S192),$C38*$D38/$C$1*Index_운영!S60))),0)</f>
        <v>0</v>
      </c>
      <c r="T38" s="589">
        <f>IFERROR(IF(T$3=EOMONTH('Rent Roll'!$C34-1,0),$C38*$D38/$C$1,IF(T$3=EOMONTH('Rent Roll'!$D34,0),0,IF(NOT(S38=0),NOT(Index_운영!T60=0)*S38*(1+$E38*Index_운영!T192),$C38*$D38/$C$1*Index_운영!T60))),0)</f>
        <v>0</v>
      </c>
      <c r="U38" s="589">
        <f>IFERROR(IF(U$3=EOMONTH('Rent Roll'!$C34-1,0),$C38*$D38/$C$1,IF(U$3=EOMONTH('Rent Roll'!$D34,0),0,IF(NOT(T38=0),NOT(Index_운영!U60=0)*T38*(1+$E38*Index_운영!U192),$C38*$D38/$C$1*Index_운영!U60))),0)</f>
        <v>0</v>
      </c>
      <c r="V38" s="589">
        <f>IFERROR(IF(V$3=EOMONTH('Rent Roll'!$C34-1,0),$C38*$D38/$C$1,IF(V$3=EOMONTH('Rent Roll'!$D34,0),0,IF(NOT(U38=0),NOT(Index_운영!V60=0)*U38*(1+$E38*Index_운영!V192),$C38*$D38/$C$1*Index_운영!V60))),0)</f>
        <v>0</v>
      </c>
      <c r="W38" s="589">
        <f>IFERROR(IF(W$3=EOMONTH('Rent Roll'!$C34-1,0),$C38*$D38/$C$1,IF(W$3=EOMONTH('Rent Roll'!$D34,0),0,IF(NOT(V38=0),NOT(Index_운영!W60=0)*V38*(1+$E38*Index_운영!W192),$C38*$D38/$C$1*Index_운영!W60))),0)</f>
        <v>0</v>
      </c>
      <c r="X38" s="589">
        <f>IFERROR(IF(X$3=EOMONTH('Rent Roll'!$C34-1,0),$C38*$D38/$C$1,IF(X$3=EOMONTH('Rent Roll'!$D34,0),0,IF(NOT(W38=0),NOT(Index_운영!X60=0)*W38*(1+$E38*Index_운영!X192),$C38*$D38/$C$1*Index_운영!X60))),0)</f>
        <v>0</v>
      </c>
      <c r="Y38" s="589">
        <f>IFERROR(IF(Y$3=EOMONTH('Rent Roll'!$C34-1,0),$C38*$D38/$C$1,IF(Y$3=EOMONTH('Rent Roll'!$D34,0),0,IF(NOT(X38=0),NOT(Index_운영!Y60=0)*X38*(1+$E38*Index_운영!Y192),$C38*$D38/$C$1*Index_운영!Y60))),0)</f>
        <v>0</v>
      </c>
      <c r="Z38" s="589">
        <f>IFERROR(IF(Z$3=EOMONTH('Rent Roll'!$C34-1,0),$C38*$D38/$C$1,IF(Z$3=EOMONTH('Rent Roll'!$D34,0),0,IF(NOT(Y38=0),NOT(Index_운영!Z60=0)*Y38*(1+$E38*Index_운영!Z192),$C38*$D38/$C$1*Index_운영!Z60))),0)</f>
        <v>0</v>
      </c>
      <c r="AA38" s="589">
        <f>IFERROR(IF(AA$3=EOMONTH('Rent Roll'!$C34-1,0),$C38*$D38/$C$1,IF(AA$3=EOMONTH('Rent Roll'!$D34,0),0,IF(NOT(Z38=0),NOT(Index_운영!AA60=0)*Z38*(1+$E38*Index_운영!AA192),$C38*$D38/$C$1*Index_운영!AA60))),0)</f>
        <v>0</v>
      </c>
      <c r="AB38" s="589">
        <f>IFERROR(IF(AB$3=EOMONTH('Rent Roll'!$C34-1,0),$C38*$D38/$C$1,IF(AB$3=EOMONTH('Rent Roll'!$D34,0),0,IF(NOT(AA38=0),NOT(Index_운영!AB60=0)*AA38*(1+$E38*Index_운영!AB192),$C38*$D38/$C$1*Index_운영!AB60))),0)</f>
        <v>0</v>
      </c>
      <c r="AC38" s="589">
        <f>IFERROR(IF(AC$3=EOMONTH('Rent Roll'!$C34-1,0),$C38*$D38/$C$1,IF(AC$3=EOMONTH('Rent Roll'!$D34,0),0,IF(NOT(AB38=0),NOT(Index_운영!AC60=0)*AB38*(1+$E38*Index_운영!AC192),$C38*$D38/$C$1*Index_운영!AC60))),0)</f>
        <v>0</v>
      </c>
      <c r="AD38" s="589">
        <f>IFERROR(IF(AD$3=EOMONTH('Rent Roll'!$C34-1,0),$C38*$D38/$C$1,IF(AD$3=EOMONTH('Rent Roll'!$D34,0),0,IF(NOT(AC38=0),NOT(Index_운영!AD60=0)*AC38*(1+$E38*Index_운영!AD192),$C38*$D38/$C$1*Index_운영!AD60))),0)</f>
        <v>0</v>
      </c>
      <c r="AE38" s="589">
        <f>IFERROR(IF(AE$3=EOMONTH('Rent Roll'!$C34-1,0),$C38*$D38/$C$1,IF(AE$3=EOMONTH('Rent Roll'!$D34,0),0,IF(NOT(AD38=0),NOT(Index_운영!AE60=0)*AD38*(1+$E38*Index_운영!AE192),$C38*$D38/$C$1*Index_운영!AE60))),0)</f>
        <v>0</v>
      </c>
      <c r="AF38" s="589">
        <f>IFERROR(IF(AF$3=EOMONTH('Rent Roll'!$C34-1,0),$C38*$D38/$C$1,IF(AF$3=EOMONTH('Rent Roll'!$D34,0),0,IF(NOT(AE38=0),NOT(Index_운영!AF60=0)*AE38*(1+$E38*Index_운영!AF192),$C38*$D38/$C$1*Index_운영!AF60))),0)</f>
        <v>0</v>
      </c>
      <c r="AG38" s="589">
        <f>IFERROR(IF(AG$3=EOMONTH('Rent Roll'!$C34-1,0),$C38*$D38/$C$1,IF(AG$3=EOMONTH('Rent Roll'!$D34,0),0,IF(NOT(AF38=0),NOT(Index_운영!AG60=0)*AF38*(1+$E38*Index_운영!AG192),$C38*$D38/$C$1*Index_운영!AG60))),0)</f>
        <v>0</v>
      </c>
      <c r="AH38" s="589">
        <f>IFERROR(IF(AH$3=EOMONTH('Rent Roll'!$C34-1,0),$C38*$D38/$C$1,IF(AH$3=EOMONTH('Rent Roll'!$D34,0),0,IF(NOT(AG38=0),NOT(Index_운영!AH60=0)*AG38*(1+$E38*Index_운영!AH192),$C38*$D38/$C$1*Index_운영!AH60))),0)</f>
        <v>0</v>
      </c>
      <c r="AI38" s="589">
        <f>IFERROR(IF(AI$3=EOMONTH('Rent Roll'!$C34-1,0),$C38*$D38/$C$1,IF(AI$3=EOMONTH('Rent Roll'!$D34,0),0,IF(NOT(AH38=0),NOT(Index_운영!AI60=0)*AH38*(1+$E38*Index_운영!AI192),$C38*$D38/$C$1*Index_운영!AI60))),0)</f>
        <v>0</v>
      </c>
      <c r="AJ38" s="589">
        <f>IFERROR(IF(AJ$3=EOMONTH('Rent Roll'!$C34-1,0),$C38*$D38/$C$1,IF(AJ$3=EOMONTH('Rent Roll'!$D34,0),0,IF(NOT(AI38=0),NOT(Index_운영!AJ60=0)*AI38*(1+$E38*Index_운영!AJ192),$C38*$D38/$C$1*Index_운영!AJ60))),0)</f>
        <v>0</v>
      </c>
      <c r="AK38" s="589">
        <f>IFERROR(IF(AK$3=EOMONTH('Rent Roll'!$C34-1,0),$C38*$D38/$C$1,IF(AK$3=EOMONTH('Rent Roll'!$D34,0),0,IF(NOT(AJ38=0),NOT(Index_운영!AK60=0)*AJ38*(1+$E38*Index_운영!AK192),$C38*$D38/$C$1*Index_운영!AK60))),0)</f>
        <v>0</v>
      </c>
      <c r="AL38" s="589">
        <f>IFERROR(IF(AL$3=EOMONTH('Rent Roll'!$C34-1,0),$C38*$D38/$C$1,IF(AL$3=EOMONTH('Rent Roll'!$D34,0),0,IF(NOT(AK38=0),NOT(Index_운영!AL60=0)*AK38*(1+$E38*Index_운영!AL192),$C38*$D38/$C$1*Index_운영!AL60))),0)</f>
        <v>0</v>
      </c>
      <c r="AM38" s="589">
        <f>IFERROR(IF(AM$3=EOMONTH('Rent Roll'!$C34-1,0),$C38*$D38/$C$1,IF(AM$3=EOMONTH('Rent Roll'!$D34,0),0,IF(NOT(AL38=0),NOT(Index_운영!AM60=0)*AL38*(1+$E38*Index_운영!AM192),$C38*$D38/$C$1*Index_운영!AM60))),0)</f>
        <v>0</v>
      </c>
      <c r="AN38" s="589">
        <f>IFERROR(IF(AN$3=EOMONTH('Rent Roll'!$C34-1,0),$C38*$D38/$C$1,IF(AN$3=EOMONTH('Rent Roll'!$D34,0),0,IF(NOT(AM38=0),NOT(Index_운영!AN60=0)*AM38*(1+$E38*Index_운영!AN192),$C38*$D38/$C$1*Index_운영!AN60))),0)</f>
        <v>0</v>
      </c>
      <c r="AO38" s="589">
        <f>IFERROR(IF(AO$3=EOMONTH('Rent Roll'!$C34-1,0),$C38*$D38/$C$1,IF(AO$3=EOMONTH('Rent Roll'!$D34,0),0,IF(NOT(AN38=0),NOT(Index_운영!AO60=0)*AN38*(1+$E38*Index_운영!AO192),$C38*$D38/$C$1*Index_운영!AO60))),0)</f>
        <v>0</v>
      </c>
      <c r="AP38" s="589">
        <f>IFERROR(IF(AP$3=EOMONTH('Rent Roll'!$C34-1,0),$C38*$D38/$C$1,IF(AP$3=EOMONTH('Rent Roll'!$D34,0),0,IF(NOT(AO38=0),NOT(Index_운영!AP60=0)*AO38*(1+$E38*Index_운영!AP192),$C38*$D38/$C$1*Index_운영!AP60))),0)</f>
        <v>0</v>
      </c>
      <c r="AQ38" s="589">
        <f>IFERROR(IF(AQ$3=EOMONTH('Rent Roll'!$C34-1,0),$C38*$D38/$C$1,IF(AQ$3=EOMONTH('Rent Roll'!$D34,0),0,IF(NOT(AP38=0),NOT(Index_운영!AQ60=0)*AP38*(1+$E38*Index_운영!AQ192),$C38*$D38/$C$1*Index_운영!AQ60))),0)</f>
        <v>0</v>
      </c>
      <c r="AR38" s="589">
        <f>IFERROR(IF(AR$3=EOMONTH('Rent Roll'!$C34-1,0),$C38*$D38/$C$1,IF(AR$3=EOMONTH('Rent Roll'!$D34,0),0,IF(NOT(AQ38=0),NOT(Index_운영!AR60=0)*AQ38*(1+$E38*Index_운영!AR192),$C38*$D38/$C$1*Index_운영!AR60))),0)</f>
        <v>0</v>
      </c>
      <c r="AS38" s="589">
        <f>IFERROR(IF(AS$3=EOMONTH('Rent Roll'!$C34-1,0),$C38*$D38/$C$1,IF(AS$3=EOMONTH('Rent Roll'!$D34,0),0,IF(NOT(AR38=0),NOT(Index_운영!AS60=0)*AR38*(1+$E38*Index_운영!AS192),$C38*$D38/$C$1*Index_운영!AS60))),0)</f>
        <v>0</v>
      </c>
      <c r="AT38" s="589">
        <f>IFERROR(IF(AT$3=EOMONTH('Rent Roll'!$C34-1,0),$C38*$D38/$C$1,IF(AT$3=EOMONTH('Rent Roll'!$D34,0),0,IF(NOT(AS38=0),NOT(Index_운영!AT60=0)*AS38*(1+$E38*Index_운영!AT192),$C38*$D38/$C$1*Index_운영!AT60))),0)</f>
        <v>0</v>
      </c>
      <c r="AU38" s="589">
        <f>IFERROR(IF(AU$3=EOMONTH('Rent Roll'!$C34-1,0),$C38*$D38/$C$1,IF(AU$3=EOMONTH('Rent Roll'!$D34,0),0,IF(NOT(AT38=0),NOT(Index_운영!AU60=0)*AT38*(1+$E38*Index_운영!AU192),$C38*$D38/$C$1*Index_운영!AU60))),0)</f>
        <v>0</v>
      </c>
      <c r="AV38" s="589">
        <f>IFERROR(IF(AV$3=EOMONTH('Rent Roll'!$C34-1,0),$C38*$D38/$C$1,IF(AV$3=EOMONTH('Rent Roll'!$D34,0),0,IF(NOT(AU38=0),NOT(Index_운영!AV60=0)*AU38*(1+$E38*Index_운영!AV192),$C38*$D38/$C$1*Index_운영!AV60))),0)</f>
        <v>0</v>
      </c>
      <c r="AW38" s="589">
        <f>IFERROR(IF(AW$3=EOMONTH('Rent Roll'!$C34-1,0),$C38*$D38/$C$1,IF(AW$3=EOMONTH('Rent Roll'!$D34,0),0,IF(NOT(AV38=0),NOT(Index_운영!AW60=0)*AV38*(1+$E38*Index_운영!AW192),$C38*$D38/$C$1*Index_운영!AW60))),0)</f>
        <v>0</v>
      </c>
      <c r="AX38" s="589">
        <f>IFERROR(IF(AX$3=EOMONTH('Rent Roll'!$C34-1,0),$C38*$D38/$C$1,IF(AX$3=EOMONTH('Rent Roll'!$D34,0),0,IF(NOT(AW38=0),NOT(Index_운영!AX60=0)*AW38*(1+$E38*Index_운영!AX192),$C38*$D38/$C$1*Index_운영!AX60))),0)</f>
        <v>0</v>
      </c>
      <c r="AY38" s="589">
        <f>IFERROR(IF(AY$3=EOMONTH('Rent Roll'!$C34-1,0),$C38*$D38/$C$1,IF(AY$3=EOMONTH('Rent Roll'!$D34,0),0,IF(NOT(AX38=0),NOT(Index_운영!AY60=0)*AX38*(1+$E38*Index_운영!AY192),$C38*$D38/$C$1*Index_운영!AY60))),0)</f>
        <v>0</v>
      </c>
      <c r="AZ38" s="589">
        <f>IFERROR(IF(AZ$3=EOMONTH('Rent Roll'!$C34-1,0),$C38*$D38/$C$1,IF(AZ$3=EOMONTH('Rent Roll'!$D34,0),0,IF(NOT(AY38=0),NOT(Index_운영!AZ60=0)*AY38*(1+$E38*Index_운영!AZ192),$C38*$D38/$C$1*Index_운영!AZ60))),0)</f>
        <v>0</v>
      </c>
      <c r="BA38" s="589">
        <f>IFERROR(IF(BA$3=EOMONTH('Rent Roll'!$C34-1,0),$C38*$D38/$C$1,IF(BA$3=EOMONTH('Rent Roll'!$D34,0),0,IF(NOT(AZ38=0),NOT(Index_운영!BA60=0)*AZ38*(1+$E38*Index_운영!BA192),$C38*$D38/$C$1*Index_운영!BA60))),0)</f>
        <v>0</v>
      </c>
      <c r="BB38" s="589">
        <f>IFERROR(IF(BB$3=EOMONTH('Rent Roll'!$C34-1,0),$C38*$D38/$C$1,IF(BB$3=EOMONTH('Rent Roll'!$D34,0),0,IF(NOT(BA38=0),NOT(Index_운영!BB60=0)*BA38*(1+$E38*Index_운영!BB192),$C38*$D38/$C$1*Index_운영!BB60))),0)</f>
        <v>0</v>
      </c>
      <c r="BC38" s="589">
        <f>IFERROR(IF(BC$3=EOMONTH('Rent Roll'!$C34-1,0),$C38*$D38/$C$1,IF(BC$3=EOMONTH('Rent Roll'!$D34,0),0,IF(NOT(BB38=0),NOT(Index_운영!BC60=0)*BB38*(1+$E38*Index_운영!BC192),$C38*$D38/$C$1*Index_운영!BC60))),0)</f>
        <v>0</v>
      </c>
      <c r="BD38" s="589">
        <f>IFERROR(IF(BD$3=EOMONTH('Rent Roll'!$C34-1,0),$C38*$D38/$C$1,IF(BD$3=EOMONTH('Rent Roll'!$D34,0),0,IF(NOT(BC38=0),NOT(Index_운영!BD60=0)*BC38*(1+$E38*Index_운영!BD192),$C38*$D38/$C$1*Index_운영!BD60))),0)</f>
        <v>0</v>
      </c>
      <c r="BE38" s="589">
        <f>IFERROR(IF(BE$3=EOMONTH('Rent Roll'!$C34-1,0),$C38*$D38/$C$1,IF(BE$3=EOMONTH('Rent Roll'!$D34,0),0,IF(NOT(BD38=0),NOT(Index_운영!BE60=0)*BD38*(1+$E38*Index_운영!BE192),$C38*$D38/$C$1*Index_운영!BE60))),0)</f>
        <v>0</v>
      </c>
      <c r="BF38" s="589">
        <f>IFERROR(IF(BF$3=EOMONTH('Rent Roll'!$C34-1,0),$C38*$D38/$C$1,IF(BF$3=EOMONTH('Rent Roll'!$D34,0),0,IF(NOT(BE38=0),NOT(Index_운영!BF60=0)*BE38*(1+$E38*Index_운영!BF192),$C38*$D38/$C$1*Index_운영!BF60))),0)</f>
        <v>0</v>
      </c>
      <c r="BG38" s="589">
        <f>IFERROR(IF(BG$3=EOMONTH('Rent Roll'!$C34-1,0),$C38*$D38/$C$1,IF(BG$3=EOMONTH('Rent Roll'!$D34,0),0,IF(NOT(BF38=0),NOT(Index_운영!BG60=0)*BF38*(1+$E38*Index_운영!BG192),$C38*$D38/$C$1*Index_운영!BG60))),0)</f>
        <v>0</v>
      </c>
      <c r="BH38" s="589">
        <f>IFERROR(IF(BH$3=EOMONTH('Rent Roll'!$C34-1,0),$C38*$D38/$C$1,IF(BH$3=EOMONTH('Rent Roll'!$D34,0),0,IF(NOT(BG38=0),NOT(Index_운영!BH60=0)*BG38*(1+$E38*Index_운영!BH192),$C38*$D38/$C$1*Index_운영!BH60))),0)</f>
        <v>0</v>
      </c>
      <c r="BI38" s="589">
        <f>IFERROR(IF(BI$3=EOMONTH('Rent Roll'!$C34-1,0),$C38*$D38/$C$1,IF(BI$3=EOMONTH('Rent Roll'!$D34,0),0,IF(NOT(BH38=0),NOT(Index_운영!BI60=0)*BH38*(1+$E38*Index_운영!BI192),$C38*$D38/$C$1*Index_운영!BI60))),0)</f>
        <v>0</v>
      </c>
      <c r="BJ38" s="589">
        <f>IFERROR(IF(BJ$3=EOMONTH('Rent Roll'!$C34-1,0),$C38*$D38/$C$1,IF(BJ$3=EOMONTH('Rent Roll'!$D34,0),0,IF(NOT(BI38=0),NOT(Index_운영!BJ60=0)*BI38*(1+$E38*Index_운영!BJ192),$C38*$D38/$C$1*Index_운영!BJ60))),0)</f>
        <v>0</v>
      </c>
      <c r="BK38" s="589">
        <f>IFERROR(IF(BK$3=EOMONTH('Rent Roll'!$C34-1,0),$C38*$D38/$C$1,IF(BK$3=EOMONTH('Rent Roll'!$D34,0),0,IF(NOT(BJ38=0),NOT(Index_운영!BK60=0)*BJ38*(1+$E38*Index_운영!BK192),$C38*$D38/$C$1*Index_운영!BK60))),0)</f>
        <v>0</v>
      </c>
      <c r="BL38" s="589">
        <f>IFERROR(IF(BL$3=EOMONTH('Rent Roll'!$C34-1,0),$C38*$D38/$C$1,IF(BL$3=EOMONTH('Rent Roll'!$D34,0),0,IF(NOT(BK38=0),NOT(Index_운영!BL60=0)*BK38*(1+$E38*Index_운영!BL192),$C38*$D38/$C$1*Index_운영!BL60))),0)</f>
        <v>0</v>
      </c>
      <c r="BM38" s="589">
        <f>IFERROR(IF(BM$3=EOMONTH('Rent Roll'!$C34-1,0),$C38*$D38/$C$1,IF(BM$3=EOMONTH('Rent Roll'!$D34,0),0,IF(NOT(BL38=0),NOT(Index_운영!BM60=0)*BL38*(1+$E38*Index_운영!BM192),$C38*$D38/$C$1*Index_운영!BM60))),0)</f>
        <v>0</v>
      </c>
      <c r="BN38" s="589">
        <f>IFERROR(IF(BN$3=EOMONTH('Rent Roll'!$C34-1,0),$C38*$D38/$C$1,IF(BN$3=EOMONTH('Rent Roll'!$D34,0),0,IF(NOT(BM38=0),NOT(Index_운영!BN60=0)*BM38*(1+$E38*Index_운영!BN192),$C38*$D38/$C$1*Index_운영!BN60))),0)</f>
        <v>0</v>
      </c>
      <c r="BO38" s="589">
        <f>IFERROR(IF(BO$3=EOMONTH('Rent Roll'!$C34-1,0),$C38*$D38/$C$1,IF(BO$3=EOMONTH('Rent Roll'!$D34,0),0,IF(NOT(BN38=0),NOT(Index_운영!BO60=0)*BN38*(1+$E38*Index_운영!BO192),$C38*$D38/$C$1*Index_운영!BO60))),0)</f>
        <v>0</v>
      </c>
      <c r="BP38" s="589">
        <f>IFERROR(IF(BP$3=EOMONTH('Rent Roll'!$C34-1,0),$C38*$D38/$C$1,IF(BP$3=EOMONTH('Rent Roll'!$D34,0),0,IF(NOT(BO38=0),NOT(Index_운영!BP60=0)*BO38*(1+$E38*Index_운영!BP192),$C38*$D38/$C$1*Index_운영!BP60))),0)</f>
        <v>0</v>
      </c>
      <c r="BQ38" s="589">
        <f>IFERROR(IF(BQ$3=EOMONTH('Rent Roll'!$C34-1,0),$C38*$D38/$C$1,IF(BQ$3=EOMONTH('Rent Roll'!$D34,0),0,IF(NOT(BP38=0),NOT(Index_운영!BQ60=0)*BP38*(1+$E38*Index_운영!BQ192),$C38*$D38/$C$1*Index_운영!BQ60))),0)</f>
        <v>0</v>
      </c>
      <c r="BR38" s="589">
        <f>IFERROR(IF(BR$3=EOMONTH('Rent Roll'!$C34-1,0),$C38*$D38/$C$1,IF(BR$3=EOMONTH('Rent Roll'!$D34,0),0,IF(NOT(BQ38=0),NOT(Index_운영!BR60=0)*BQ38*(1+$E38*Index_운영!BR192),$C38*$D38/$C$1*Index_운영!BR60))),0)</f>
        <v>0</v>
      </c>
      <c r="BS38" s="589">
        <f>IFERROR(IF(BS$3=EOMONTH('Rent Roll'!$C34-1,0),$C38*$D38/$C$1,IF(BS$3=EOMONTH('Rent Roll'!$D34,0),0,IF(NOT(BR38=0),NOT(Index_운영!BS60=0)*BR38*(1+$E38*Index_운영!BS192),$C38*$D38/$C$1*Index_운영!BS60))),0)</f>
        <v>0</v>
      </c>
      <c r="BT38" s="589">
        <f>IFERROR(IF(BT$3=EOMONTH('Rent Roll'!$C34-1,0),$C38*$D38/$C$1,IF(BT$3=EOMONTH('Rent Roll'!$D34,0),0,IF(NOT(BS38=0),NOT(Index_운영!BT60=0)*BS38*(1+$E38*Index_운영!BT192),$C38*$D38/$C$1*Index_운영!BT60))),0)</f>
        <v>0</v>
      </c>
      <c r="BU38" s="589">
        <f>IFERROR(IF(BU$3=EOMONTH('Rent Roll'!$C34-1,0),$C38*$D38/$C$1,IF(BU$3=EOMONTH('Rent Roll'!$D34,0),0,IF(NOT(BT38=0),NOT(Index_운영!BU60=0)*BT38*(1+$E38*Index_운영!BU192),$C38*$D38/$C$1*Index_운영!BU60))),0)</f>
        <v>0</v>
      </c>
      <c r="BV38" s="589">
        <f>IFERROR(IF(BV$3=EOMONTH('Rent Roll'!$C34-1,0),$C38*$D38/$C$1,IF(BV$3=EOMONTH('Rent Roll'!$D34,0),0,IF(NOT(BU38=0),NOT(Index_운영!BV60=0)*BU38*(1+$E38*Index_운영!BV192),$C38*$D38/$C$1*Index_운영!BV60))),0)</f>
        <v>0</v>
      </c>
      <c r="BW38" s="589">
        <f>IFERROR(IF(BW$3=EOMONTH('Rent Roll'!$C34-1,0),$C38*$D38/$C$1,IF(BW$3=EOMONTH('Rent Roll'!$D34,0),0,IF(NOT(BV38=0),NOT(Index_운영!BW60=0)*BV38*(1+$E38*Index_운영!BW192),$C38*$D38/$C$1*Index_운영!BW60))),0)</f>
        <v>0</v>
      </c>
      <c r="BX38" s="589">
        <f>IFERROR(IF(BX$3=EOMONTH('Rent Roll'!$C34-1,0),$C38*$D38/$C$1,IF(BX$3=EOMONTH('Rent Roll'!$D34,0),0,IF(NOT(BW38=0),NOT(Index_운영!BX60=0)*BW38*(1+$E38*Index_운영!BX192),$C38*$D38/$C$1*Index_운영!BX60))),0)</f>
        <v>0</v>
      </c>
      <c r="BY38" s="589">
        <f>IFERROR(IF(BY$3=EOMONTH('Rent Roll'!$C34-1,0),$C38*$D38/$C$1,IF(BY$3=EOMONTH('Rent Roll'!$D34,0),0,IF(NOT(BX38=0),NOT(Index_운영!BY60=0)*BX38*(1+$E38*Index_운영!BY192),$C38*$D38/$C$1*Index_운영!BY60))),0)</f>
        <v>0</v>
      </c>
      <c r="BZ38" s="589">
        <f>IFERROR(IF(BZ$3=EOMONTH('Rent Roll'!$C34-1,0),$C38*$D38/$C$1,IF(BZ$3=EOMONTH('Rent Roll'!$D34,0),0,IF(NOT(BY38=0),NOT(Index_운영!BZ60=0)*BY38*(1+$E38*Index_운영!BZ192),$C38*$D38/$C$1*Index_운영!BZ60))),0)</f>
        <v>0</v>
      </c>
      <c r="CA38" s="589">
        <f>IFERROR(IF(CA$3=EOMONTH('Rent Roll'!$C34-1,0),$C38*$D38/$C$1,IF(CA$3=EOMONTH('Rent Roll'!$D34,0),0,IF(NOT(BZ38=0),NOT(Index_운영!CA60=0)*BZ38*(1+$E38*Index_운영!CA192),$C38*$D38/$C$1*Index_운영!CA60))),0)</f>
        <v>0</v>
      </c>
      <c r="CB38" s="589">
        <f>IFERROR(IF(CB$3=EOMONTH('Rent Roll'!$C34-1,0),$C38*$D38/$C$1,IF(CB$3=EOMONTH('Rent Roll'!$D34,0),0,IF(NOT(CA38=0),NOT(Index_운영!CB60=0)*CA38*(1+$E38*Index_운영!CB192),$C38*$D38/$C$1*Index_운영!CB60))),0)</f>
        <v>0</v>
      </c>
      <c r="CC38" s="589">
        <f>IFERROR(IF(CC$3=EOMONTH('Rent Roll'!$C34-1,0),$C38*$D38/$C$1,IF(CC$3=EOMONTH('Rent Roll'!$D34,0),0,IF(NOT(CB38=0),NOT(Index_운영!CC60=0)*CB38*(1+$E38*Index_운영!CC192),$C38*$D38/$C$1*Index_운영!CC60))),0)</f>
        <v>0</v>
      </c>
      <c r="CD38" s="589">
        <f>IFERROR(IF(CD$3=EOMONTH('Rent Roll'!$C34-1,0),$C38*$D38/$C$1,IF(CD$3=EOMONTH('Rent Roll'!$D34,0),0,IF(NOT(CC38=0),NOT(Index_운영!CD60=0)*CC38*(1+$E38*Index_운영!CD192),$C38*$D38/$C$1*Index_운영!CD60))),0)</f>
        <v>0</v>
      </c>
      <c r="CE38" s="589">
        <f>IFERROR(IF(CE$3=EOMONTH('Rent Roll'!$C34-1,0),$C38*$D38/$C$1,IF(CE$3=EOMONTH('Rent Roll'!$D34,0),0,IF(NOT(CD38=0),NOT(Index_운영!CE60=0)*CD38*(1+$E38*Index_운영!CE192),$C38*$D38/$C$1*Index_운영!CE60))),0)</f>
        <v>0</v>
      </c>
      <c r="CF38" s="589">
        <f>IFERROR(IF(CF$3=EOMONTH('Rent Roll'!$C34-1,0),$C38*$D38/$C$1,IF(CF$3=EOMONTH('Rent Roll'!$D34,0),0,IF(NOT(CE38=0),NOT(Index_운영!CF60=0)*CE38*(1+$E38*Index_운영!CF192),$C38*$D38/$C$1*Index_운영!CF60))),0)</f>
        <v>0</v>
      </c>
      <c r="CG38" s="589">
        <f>IFERROR(IF(CG$3=EOMONTH('Rent Roll'!$C34-1,0),$C38*$D38/$C$1,IF(CG$3=EOMONTH('Rent Roll'!$D34,0),0,IF(NOT(CF38=0),NOT(Index_운영!CG60=0)*CF38*(1+$E38*Index_운영!CG192),$C38*$D38/$C$1*Index_운영!CG60))),0)</f>
        <v>0</v>
      </c>
      <c r="CH38" s="589">
        <f>IFERROR(IF(CH$3=EOMONTH('Rent Roll'!$C34-1,0),$C38*$D38/$C$1,IF(CH$3=EOMONTH('Rent Roll'!$D34,0),0,IF(NOT(CG38=0),NOT(Index_운영!CH60=0)*CG38*(1+$E38*Index_운영!CH192),$C38*$D38/$C$1*Index_운영!CH60))),0)</f>
        <v>0</v>
      </c>
      <c r="CI38" s="589">
        <f>IFERROR(IF(CI$3=EOMONTH('Rent Roll'!$C34-1,0),$C38*$D38/$C$1,IF(CI$3=EOMONTH('Rent Roll'!$D34,0),0,IF(NOT(CH38=0),NOT(Index_운영!CI60=0)*CH38*(1+$E38*Index_운영!CI192),$C38*$D38/$C$1*Index_운영!CI60))),0)</f>
        <v>0</v>
      </c>
      <c r="CJ38" s="589">
        <f>IFERROR(IF(CJ$3=EOMONTH('Rent Roll'!$C34-1,0),$C38*$D38/$C$1,IF(CJ$3=EOMONTH('Rent Roll'!$D34,0),0,IF(NOT(CI38=0),NOT(Index_운영!CJ60=0)*CI38*(1+$E38*Index_운영!CJ192),$C38*$D38/$C$1*Index_운영!CJ60))),0)</f>
        <v>0</v>
      </c>
      <c r="CK38" s="589">
        <f>IFERROR(IF(CK$3=EOMONTH('Rent Roll'!$C34-1,0),$C38*$D38/$C$1,IF(CK$3=EOMONTH('Rent Roll'!$D34,0),0,IF(NOT(CJ38=0),NOT(Index_운영!CK60=0)*CJ38*(1+$E38*Index_운영!CK192),$C38*$D38/$C$1*Index_운영!CK60))),0)</f>
        <v>0</v>
      </c>
      <c r="CL38" s="589">
        <f>IFERROR(IF(CL$3=EOMONTH('Rent Roll'!$C34-1,0),$C38*$D38/$C$1,IF(CL$3=EOMONTH('Rent Roll'!$D34,0),0,IF(NOT(CK38=0),NOT(Index_운영!CL60=0)*CK38*(1+$E38*Index_운영!CL192),$C38*$D38/$C$1*Index_운영!CL60))),0)</f>
        <v>0</v>
      </c>
      <c r="CM38" s="589">
        <f>IFERROR(IF(CM$3=EOMONTH('Rent Roll'!$C34-1,0),$C38*$D38/$C$1,IF(CM$3=EOMONTH('Rent Roll'!$D34,0),0,IF(NOT(CL38=0),NOT(Index_운영!CM60=0)*CL38*(1+$E38*Index_운영!CM192),$C38*$D38/$C$1*Index_운영!CM60))),0)</f>
        <v>0</v>
      </c>
      <c r="CN38" s="589">
        <f>IFERROR(IF(CN$3=EOMONTH('Rent Roll'!$C34-1,0),$C38*$D38/$C$1,IF(CN$3=EOMONTH('Rent Roll'!$D34,0),0,IF(NOT(CM38=0),NOT(Index_운영!CN60=0)*CM38*(1+$E38*Index_운영!CN192),$C38*$D38/$C$1*Index_운영!CN60))),0)</f>
        <v>0</v>
      </c>
      <c r="CO38" s="589">
        <f>IFERROR(IF(CO$3=EOMONTH('Rent Roll'!$C34-1,0),$C38*$D38/$C$1,IF(CO$3=EOMONTH('Rent Roll'!$D34,0),0,IF(NOT(CN38=0),NOT(Index_운영!CO60=0)*CN38*(1+$E38*Index_운영!CO192),$C38*$D38/$C$1*Index_운영!CO60))),0)</f>
        <v>0</v>
      </c>
      <c r="CP38" s="589">
        <f>IFERROR(IF(CP$3=EOMONTH('Rent Roll'!$C34-1,0),$C38*$D38/$C$1,IF(CP$3=EOMONTH('Rent Roll'!$D34,0),0,IF(NOT(CO38=0),NOT(Index_운영!CP60=0)*CO38*(1+$E38*Index_운영!CP192),$C38*$D38/$C$1*Index_운영!CP60))),0)</f>
        <v>0</v>
      </c>
      <c r="CQ38" s="589">
        <f>IFERROR(IF(CQ$3=EOMONTH('Rent Roll'!$C34-1,0),$C38*$D38/$C$1,IF(CQ$3=EOMONTH('Rent Roll'!$D34,0),0,IF(NOT(CP38=0),NOT(Index_운영!CQ60=0)*CP38*(1+$E38*Index_운영!CQ192),$C38*$D38/$C$1*Index_운영!CQ60))),0)</f>
        <v>0</v>
      </c>
      <c r="CR38" s="589">
        <f>IFERROR(IF(CR$3=EOMONTH('Rent Roll'!$C34-1,0),$C38*$D38/$C$1,IF(CR$3=EOMONTH('Rent Roll'!$D34,0),0,IF(NOT(CQ38=0),NOT(Index_운영!CR60=0)*CQ38*(1+$E38*Index_운영!CR192),$C38*$D38/$C$1*Index_운영!CR60))),0)</f>
        <v>0</v>
      </c>
      <c r="CS38" s="589">
        <f>IFERROR(IF(CS$3=EOMONTH('Rent Roll'!$C34-1,0),$C38*$D38/$C$1,IF(CS$3=EOMONTH('Rent Roll'!$D34,0),0,IF(NOT(CR38=0),NOT(Index_운영!CS60=0)*CR38*(1+$E38*Index_운영!CS192),$C38*$D38/$C$1*Index_운영!CS60))),0)</f>
        <v>0</v>
      </c>
      <c r="CT38" s="589">
        <f>IFERROR(IF(CT$3=EOMONTH('Rent Roll'!$C34-1,0),$C38*$D38/$C$1,IF(CT$3=EOMONTH('Rent Roll'!$D34,0),0,IF(NOT(CS38=0),NOT(Index_운영!CT60=0)*CS38*(1+$E38*Index_운영!CT192),$C38*$D38/$C$1*Index_운영!CT60))),0)</f>
        <v>0</v>
      </c>
      <c r="CU38" s="589">
        <f>IFERROR(IF(CU$3=EOMONTH('Rent Roll'!$C34-1,0),$C38*$D38/$C$1,IF(CU$3=EOMONTH('Rent Roll'!$D34,0),0,IF(NOT(CT38=0),NOT(Index_운영!CU60=0)*CT38*(1+$E38*Index_운영!CU192),$C38*$D38/$C$1*Index_운영!CU60))),0)</f>
        <v>0</v>
      </c>
      <c r="CV38" s="589">
        <f>IFERROR(IF(CV$3=EOMONTH('Rent Roll'!$C34-1,0),$C38*$D38/$C$1,IF(CV$3=EOMONTH('Rent Roll'!$D34,0),0,IF(NOT(CU38=0),NOT(Index_운영!CV60=0)*CU38*(1+$E38*Index_운영!CV192),$C38*$D38/$C$1*Index_운영!CV60))),0)</f>
        <v>0</v>
      </c>
      <c r="CW38" s="589">
        <f>IFERROR(IF(CW$3=EOMONTH('Rent Roll'!$C34-1,0),$C38*$D38/$C$1,IF(CW$3=EOMONTH('Rent Roll'!$D34,0),0,IF(NOT(CV38=0),NOT(Index_운영!CW60=0)*CV38*(1+$E38*Index_운영!CW192),$C38*$D38/$C$1*Index_운영!CW60))),0)</f>
        <v>0</v>
      </c>
      <c r="CX38" s="589">
        <f>IFERROR(IF(CX$3=EOMONTH('Rent Roll'!$C34-1,0),$C38*$D38/$C$1,IF(CX$3=EOMONTH('Rent Roll'!$D34,0),0,IF(NOT(CW38=0),NOT(Index_운영!CX60=0)*CW38*(1+$E38*Index_운영!CX192),$C38*$D38/$C$1*Index_운영!CX60))),0)</f>
        <v>0</v>
      </c>
      <c r="CY38" s="589">
        <f>IFERROR(IF(CY$3=EOMONTH('Rent Roll'!$C34-1,0),$C38*$D38/$C$1,IF(CY$3=EOMONTH('Rent Roll'!$D34,0),0,IF(NOT(CX38=0),NOT(Index_운영!CY60=0)*CX38*(1+$E38*Index_운영!CY192),$C38*$D38/$C$1*Index_운영!CY60))),0)</f>
        <v>0</v>
      </c>
      <c r="CZ38" s="589">
        <f>IFERROR(IF(CZ$3=EOMONTH('Rent Roll'!$C34-1,0),$C38*$D38/$C$1,IF(CZ$3=EOMONTH('Rent Roll'!$D34,0),0,IF(NOT(CY38=0),NOT(Index_운영!CZ60=0)*CY38*(1+$E38*Index_운영!CZ192),$C38*$D38/$C$1*Index_운영!CZ60))),0)</f>
        <v>0</v>
      </c>
      <c r="DA38" s="589">
        <f>IFERROR(IF(DA$3=EOMONTH('Rent Roll'!$C34-1,0),$C38*$D38/$C$1,IF(DA$3=EOMONTH('Rent Roll'!$D34,0),0,IF(NOT(CZ38=0),NOT(Index_운영!DA60=0)*CZ38*(1+$E38*Index_운영!DA192),$C38*$D38/$C$1*Index_운영!DA60))),0)</f>
        <v>0</v>
      </c>
      <c r="DB38" s="589">
        <f>IFERROR(IF(DB$3=EOMONTH('Rent Roll'!$C34-1,0),$C38*$D38/$C$1,IF(DB$3=EOMONTH('Rent Roll'!$D34,0),0,IF(NOT(DA38=0),NOT(Index_운영!DB60=0)*DA38*(1+$E38*Index_운영!DB192),$C38*$D38/$C$1*Index_운영!DB60))),0)</f>
        <v>0</v>
      </c>
      <c r="DC38" s="589">
        <f>IFERROR(IF(DC$3=EOMONTH('Rent Roll'!$C34-1,0),$C38*$D38/$C$1,IF(DC$3=EOMONTH('Rent Roll'!$D34,0),0,IF(NOT(DB38=0),NOT(Index_운영!DC60=0)*DB38*(1+$E38*Index_운영!DC192),$C38*$D38/$C$1*Index_운영!DC60))),0)</f>
        <v>0</v>
      </c>
      <c r="DD38" s="589">
        <f>IFERROR(IF(DD$3=EOMONTH('Rent Roll'!$C34-1,0),$C38*$D38/$C$1,IF(DD$3=EOMONTH('Rent Roll'!$D34,0),0,IF(NOT(DC38=0),NOT(Index_운영!DD60=0)*DC38*(1+$E38*Index_운영!DD192),$C38*$D38/$C$1*Index_운영!DD60))),0)</f>
        <v>0</v>
      </c>
      <c r="DE38" s="589">
        <f>IFERROR(IF(DE$3=EOMONTH('Rent Roll'!$C34-1,0),$C38*$D38/$C$1,IF(DE$3=EOMONTH('Rent Roll'!$D34,0),0,IF(NOT(DD38=0),NOT(Index_운영!DE60=0)*DD38*(1+$E38*Index_운영!DE192),$C38*$D38/$C$1*Index_운영!DE60))),0)</f>
        <v>0</v>
      </c>
      <c r="DF38" s="589">
        <f>IFERROR(IF(DF$3=EOMONTH('Rent Roll'!$C34-1,0),$C38*$D38/$C$1,IF(DF$3=EOMONTH('Rent Roll'!$D34,0),0,IF(NOT(DE38=0),NOT(Index_운영!DF60=0)*DE38*(1+$E38*Index_운영!DF192),$C38*$D38/$C$1*Index_운영!DF60))),0)</f>
        <v>0</v>
      </c>
      <c r="DG38" s="589">
        <f>IFERROR(IF(DG$3=EOMONTH('Rent Roll'!$C34-1,0),$C38*$D38/$C$1,IF(DG$3=EOMONTH('Rent Roll'!$D34,0),0,IF(NOT(DF38=0),NOT(Index_운영!DG60=0)*DF38*(1+$E38*Index_운영!DG192),$C38*$D38/$C$1*Index_운영!DG60))),0)</f>
        <v>0</v>
      </c>
      <c r="DH38" s="589">
        <f>IFERROR(IF(DH$3=EOMONTH('Rent Roll'!$C34-1,0),$C38*$D38/$C$1,IF(DH$3=EOMONTH('Rent Roll'!$D34,0),0,IF(NOT(DG38=0),NOT(Index_운영!DH60=0)*DG38*(1+$E38*Index_운영!DH192),$C38*$D38/$C$1*Index_운영!DH60))),0)</f>
        <v>0</v>
      </c>
      <c r="DI38" s="589">
        <f>IFERROR(IF(DI$3=EOMONTH('Rent Roll'!$C34-1,0),$C38*$D38/$C$1,IF(DI$3=EOMONTH('Rent Roll'!$D34,0),0,IF(NOT(DH38=0),NOT(Index_운영!DI60=0)*DH38*(1+$E38*Index_운영!DI192),$C38*$D38/$C$1*Index_운영!DI60))),0)</f>
        <v>0</v>
      </c>
      <c r="DJ38" s="589">
        <f>IFERROR(IF(DJ$3=EOMONTH('Rent Roll'!$C34-1,0),$C38*$D38/$C$1,IF(DJ$3=EOMONTH('Rent Roll'!$D34,0),0,IF(NOT(DI38=0),NOT(Index_운영!DJ60=0)*DI38*(1+$E38*Index_운영!DJ192),$C38*$D38/$C$1*Index_운영!DJ60))),0)</f>
        <v>0</v>
      </c>
      <c r="DK38" s="589">
        <f>IFERROR(IF(DK$3=EOMONTH('Rent Roll'!$C34-1,0),$C38*$D38/$C$1,IF(DK$3=EOMONTH('Rent Roll'!$D34,0),0,IF(NOT(DJ38=0),NOT(Index_운영!DK60=0)*DJ38*(1+$E38*Index_운영!DK192),$C38*$D38/$C$1*Index_운영!DK60))),0)</f>
        <v>0</v>
      </c>
      <c r="DL38" s="589">
        <f>IFERROR(IF(DL$3=EOMONTH('Rent Roll'!$C34-1,0),$C38*$D38/$C$1,IF(DL$3=EOMONTH('Rent Roll'!$D34,0),0,IF(NOT(DK38=0),NOT(Index_운영!DL60=0)*DK38*(1+$E38*Index_운영!DL192),$C38*$D38/$C$1*Index_운영!DL60))),0)</f>
        <v>0</v>
      </c>
      <c r="DM38" s="589">
        <f>IFERROR(IF(DM$3=EOMONTH('Rent Roll'!$C34-1,0),$C38*$D38/$C$1,IF(DM$3=EOMONTH('Rent Roll'!$D34,0),0,IF(NOT(DL38=0),NOT(Index_운영!DM60=0)*DL38*(1+$E38*Index_운영!DM192),$C38*$D38/$C$1*Index_운영!DM60))),0)</f>
        <v>0</v>
      </c>
      <c r="DN38" s="589">
        <f>IFERROR(IF(DN$3=EOMONTH('Rent Roll'!$C34-1,0),$C38*$D38/$C$1,IF(DN$3=EOMONTH('Rent Roll'!$D34,0),0,IF(NOT(DM38=0),NOT(Index_운영!DN60=0)*DM38*(1+$E38*Index_운영!DN192),$C38*$D38/$C$1*Index_운영!DN60))),0)</f>
        <v>0</v>
      </c>
      <c r="DO38" s="589">
        <f>IFERROR(IF(DO$3=EOMONTH('Rent Roll'!$C34-1,0),$C38*$D38/$C$1,IF(DO$3=EOMONTH('Rent Roll'!$D34,0),0,IF(NOT(DN38=0),NOT(Index_운영!DO60=0)*DN38*(1+$E38*Index_운영!DO192),$C38*$D38/$C$1*Index_운영!DO60))),0)</f>
        <v>0</v>
      </c>
      <c r="DP38" s="589">
        <f>IFERROR(IF(DP$3=EOMONTH('Rent Roll'!$C34-1,0),$C38*$D38/$C$1,IF(DP$3=EOMONTH('Rent Roll'!$D34,0),0,IF(NOT(DO38=0),NOT(Index_운영!DP60=0)*DO38*(1+$E38*Index_운영!DP192),$C38*$D38/$C$1*Index_운영!DP60))),0)</f>
        <v>0</v>
      </c>
      <c r="DQ38" s="589">
        <f>IFERROR(IF(DQ$3=EOMONTH('Rent Roll'!$C34-1,0),$C38*$D38/$C$1,IF(DQ$3=EOMONTH('Rent Roll'!$D34,0),0,IF(NOT(DP38=0),NOT(Index_운영!DQ60=0)*DP38*(1+$E38*Index_운영!DQ192),$C38*$D38/$C$1*Index_운영!DQ60))),0)</f>
        <v>0</v>
      </c>
      <c r="DR38" s="589">
        <f>IFERROR(IF(DR$3=EOMONTH('Rent Roll'!$C34-1,0),$C38*$D38/$C$1,IF(DR$3=EOMONTH('Rent Roll'!$D34,0),0,IF(NOT(DQ38=0),NOT(Index_운영!DR60=0)*DQ38*(1+$E38*Index_운영!DR192),$C38*$D38/$C$1*Index_운영!DR60))),0)</f>
        <v>0</v>
      </c>
      <c r="DS38" s="589">
        <f>IFERROR(IF(DS$3=EOMONTH('Rent Roll'!$C34-1,0),$C38*$D38/$C$1,IF(DS$3=EOMONTH('Rent Roll'!$D34,0),0,IF(NOT(DR38=0),NOT(Index_운영!DS60=0)*DR38*(1+$E38*Index_운영!DS192),$C38*$D38/$C$1*Index_운영!DS60))),0)</f>
        <v>0</v>
      </c>
      <c r="DT38" s="589">
        <f>IFERROR(IF(DT$3=EOMONTH('Rent Roll'!$C34-1,0),$C38*$D38/$C$1,IF(DT$3=EOMONTH('Rent Roll'!$D34,0),0,IF(NOT(DS38=0),NOT(Index_운영!DT60=0)*DS38*(1+$E38*Index_운영!DT192),$C38*$D38/$C$1*Index_운영!DT60))),0)</f>
        <v>0</v>
      </c>
      <c r="DU38" s="589">
        <f>IFERROR(IF(DU$3=EOMONTH('Rent Roll'!$C34-1,0),$C38*$D38/$C$1,IF(DU$3=EOMONTH('Rent Roll'!$D34,0),0,IF(NOT(DT38=0),NOT(Index_운영!DU60=0)*DT38*(1+$E38*Index_운영!DU192),$C38*$D38/$C$1*Index_운영!DU60))),0)</f>
        <v>0</v>
      </c>
      <c r="DV38" s="589">
        <f>IFERROR(IF(DV$3=EOMONTH('Rent Roll'!$C34-1,0),$C38*$D38/$C$1,IF(DV$3=EOMONTH('Rent Roll'!$D34,0),0,IF(NOT(DU38=0),NOT(Index_운영!DV60=0)*DU38*(1+$E38*Index_운영!DV192),$C38*$D38/$C$1*Index_운영!DV60))),0)</f>
        <v>0</v>
      </c>
    </row>
    <row r="39" spans="1:126" s="485" customFormat="1" outlineLevel="1" x14ac:dyDescent="0.4">
      <c r="A39" s="737"/>
      <c r="B39" s="464">
        <f>'Rent Roll'!$B35</f>
        <v>0</v>
      </c>
      <c r="C39" s="1219">
        <f>'Rent Roll'!$K35</f>
        <v>0</v>
      </c>
      <c r="D39" s="1220">
        <f>'Rent Roll'!$M35</f>
        <v>0</v>
      </c>
      <c r="E39" s="1221">
        <f>'Rent Roll'!$N35</f>
        <v>0</v>
      </c>
      <c r="F39" s="588">
        <f>IFERROR(IF(F$3=EOMONTH('Rent Roll'!$C35-1,0),$C39*$D39/$C$1,IF(F$3=EOMONTH('Rent Roll'!$D35,0),0,IF(NOT(E39=0),NOT(Index_운영!F61=0)*E39*(1+$E39*Index_운영!F193),$C39*$D39/$C$1*Index_운영!F61))),0)</f>
        <v>0</v>
      </c>
      <c r="G39" s="589">
        <f>IFERROR(IF(G$3=EOMONTH('Rent Roll'!$C35-1,0),$C39*$D39/$C$1,IF(G$3=EOMONTH('Rent Roll'!$D35,0),0,IF(NOT(F39=0),NOT(Index_운영!G61=0)*F39*(1+$E39*Index_운영!G193),$C39*$D39/$C$1*Index_운영!G61))),0)</f>
        <v>0</v>
      </c>
      <c r="H39" s="589">
        <f>IFERROR(IF(H$3=EOMONTH('Rent Roll'!$C35-1,0),$C39*$D39/$C$1,IF(H$3=EOMONTH('Rent Roll'!$D35,0),0,IF(NOT(G39=0),NOT(Index_운영!H61=0)*G39*(1+$E39*Index_운영!H193),$C39*$D39/$C$1*Index_운영!H61))),0)</f>
        <v>0</v>
      </c>
      <c r="I39" s="589">
        <f>IFERROR(IF(I$3=EOMONTH('Rent Roll'!$C35-1,0),$C39*$D39/$C$1,IF(I$3=EOMONTH('Rent Roll'!$D35,0),0,IF(NOT(H39=0),NOT(Index_운영!I61=0)*H39*(1+$E39*Index_운영!I193),$C39*$D39/$C$1*Index_운영!I61))),0)</f>
        <v>0</v>
      </c>
      <c r="J39" s="589">
        <f>IFERROR(IF(J$3=EOMONTH('Rent Roll'!$C35-1,0),$C39*$D39/$C$1,IF(J$3=EOMONTH('Rent Roll'!$D35,0),0,IF(NOT(I39=0),NOT(Index_운영!J61=0)*I39*(1+$E39*Index_운영!J193),$C39*$D39/$C$1*Index_운영!J61))),0)</f>
        <v>0</v>
      </c>
      <c r="K39" s="589">
        <f>IFERROR(IF(K$3=EOMONTH('Rent Roll'!$C35-1,0),$C39*$D39/$C$1,IF(K$3=EOMONTH('Rent Roll'!$D35,0),0,IF(NOT(J39=0),NOT(Index_운영!K61=0)*J39*(1+$E39*Index_운영!K193),$C39*$D39/$C$1*Index_운영!K61))),0)</f>
        <v>0</v>
      </c>
      <c r="L39" s="589">
        <f>IFERROR(IF(L$3=EOMONTH('Rent Roll'!$C35-1,0),$C39*$D39/$C$1,IF(L$3=EOMONTH('Rent Roll'!$D35,0),0,IF(NOT(K39=0),NOT(Index_운영!L61=0)*K39*(1+$E39*Index_운영!L193),$C39*$D39/$C$1*Index_운영!L61))),0)</f>
        <v>0</v>
      </c>
      <c r="M39" s="589">
        <f>IFERROR(IF(M$3=EOMONTH('Rent Roll'!$C35-1,0),$C39*$D39/$C$1,IF(M$3=EOMONTH('Rent Roll'!$D35,0),0,IF(NOT(L39=0),NOT(Index_운영!M61=0)*L39*(1+$E39*Index_운영!M193),$C39*$D39/$C$1*Index_운영!M61))),0)</f>
        <v>0</v>
      </c>
      <c r="N39" s="589">
        <f>IFERROR(IF(N$3=EOMONTH('Rent Roll'!$C35-1,0),$C39*$D39/$C$1,IF(N$3=EOMONTH('Rent Roll'!$D35,0),0,IF(NOT(M39=0),NOT(Index_운영!N61=0)*M39*(1+$E39*Index_운영!N193),$C39*$D39/$C$1*Index_운영!N61))),0)</f>
        <v>0</v>
      </c>
      <c r="O39" s="589">
        <f>IFERROR(IF(O$3=EOMONTH('Rent Roll'!$C35-1,0),$C39*$D39/$C$1,IF(O$3=EOMONTH('Rent Roll'!$D35,0),0,IF(NOT(N39=0),NOT(Index_운영!O61=0)*N39*(1+$E39*Index_운영!O193),$C39*$D39/$C$1*Index_운영!O61))),0)</f>
        <v>0</v>
      </c>
      <c r="P39" s="589">
        <f>IFERROR(IF(P$3=EOMONTH('Rent Roll'!$C35-1,0),$C39*$D39/$C$1,IF(P$3=EOMONTH('Rent Roll'!$D35,0),0,IF(NOT(O39=0),NOT(Index_운영!P61=0)*O39*(1+$E39*Index_운영!P193),$C39*$D39/$C$1*Index_운영!P61))),0)</f>
        <v>0</v>
      </c>
      <c r="Q39" s="589">
        <f>IFERROR(IF(Q$3=EOMONTH('Rent Roll'!$C35-1,0),$C39*$D39/$C$1,IF(Q$3=EOMONTH('Rent Roll'!$D35,0),0,IF(NOT(P39=0),NOT(Index_운영!Q61=0)*P39*(1+$E39*Index_운영!Q193),$C39*$D39/$C$1*Index_운영!Q61))),0)</f>
        <v>0</v>
      </c>
      <c r="R39" s="589">
        <f>IFERROR(IF(R$3=EOMONTH('Rent Roll'!$C35-1,0),$C39*$D39/$C$1,IF(R$3=EOMONTH('Rent Roll'!$D35,0),0,IF(NOT(Q39=0),NOT(Index_운영!R61=0)*Q39*(1+$E39*Index_운영!R193),$C39*$D39/$C$1*Index_운영!R61))),0)</f>
        <v>0</v>
      </c>
      <c r="S39" s="589">
        <f>IFERROR(IF(S$3=EOMONTH('Rent Roll'!$C35-1,0),$C39*$D39/$C$1,IF(S$3=EOMONTH('Rent Roll'!$D35,0),0,IF(NOT(R39=0),NOT(Index_운영!S61=0)*R39*(1+$E39*Index_운영!S193),$C39*$D39/$C$1*Index_운영!S61))),0)</f>
        <v>0</v>
      </c>
      <c r="T39" s="589">
        <f>IFERROR(IF(T$3=EOMONTH('Rent Roll'!$C35-1,0),$C39*$D39/$C$1,IF(T$3=EOMONTH('Rent Roll'!$D35,0),0,IF(NOT(S39=0),NOT(Index_운영!T61=0)*S39*(1+$E39*Index_운영!T193),$C39*$D39/$C$1*Index_운영!T61))),0)</f>
        <v>0</v>
      </c>
      <c r="U39" s="589">
        <f>IFERROR(IF(U$3=EOMONTH('Rent Roll'!$C35-1,0),$C39*$D39/$C$1,IF(U$3=EOMONTH('Rent Roll'!$D35,0),0,IF(NOT(T39=0),NOT(Index_운영!U61=0)*T39*(1+$E39*Index_운영!U193),$C39*$D39/$C$1*Index_운영!U61))),0)</f>
        <v>0</v>
      </c>
      <c r="V39" s="589">
        <f>IFERROR(IF(V$3=EOMONTH('Rent Roll'!$C35-1,0),$C39*$D39/$C$1,IF(V$3=EOMONTH('Rent Roll'!$D35,0),0,IF(NOT(U39=0),NOT(Index_운영!V61=0)*U39*(1+$E39*Index_운영!V193),$C39*$D39/$C$1*Index_운영!V61))),0)</f>
        <v>0</v>
      </c>
      <c r="W39" s="589">
        <f>IFERROR(IF(W$3=EOMONTH('Rent Roll'!$C35-1,0),$C39*$D39/$C$1,IF(W$3=EOMONTH('Rent Roll'!$D35,0),0,IF(NOT(V39=0),NOT(Index_운영!W61=0)*V39*(1+$E39*Index_운영!W193),$C39*$D39/$C$1*Index_운영!W61))),0)</f>
        <v>0</v>
      </c>
      <c r="X39" s="589">
        <f>IFERROR(IF(X$3=EOMONTH('Rent Roll'!$C35-1,0),$C39*$D39/$C$1,IF(X$3=EOMONTH('Rent Roll'!$D35,0),0,IF(NOT(W39=0),NOT(Index_운영!X61=0)*W39*(1+$E39*Index_운영!X193),$C39*$D39/$C$1*Index_운영!X61))),0)</f>
        <v>0</v>
      </c>
      <c r="Y39" s="589">
        <f>IFERROR(IF(Y$3=EOMONTH('Rent Roll'!$C35-1,0),$C39*$D39/$C$1,IF(Y$3=EOMONTH('Rent Roll'!$D35,0),0,IF(NOT(X39=0),NOT(Index_운영!Y61=0)*X39*(1+$E39*Index_운영!Y193),$C39*$D39/$C$1*Index_운영!Y61))),0)</f>
        <v>0</v>
      </c>
      <c r="Z39" s="589">
        <f>IFERROR(IF(Z$3=EOMONTH('Rent Roll'!$C35-1,0),$C39*$D39/$C$1,IF(Z$3=EOMONTH('Rent Roll'!$D35,0),0,IF(NOT(Y39=0),NOT(Index_운영!Z61=0)*Y39*(1+$E39*Index_운영!Z193),$C39*$D39/$C$1*Index_운영!Z61))),0)</f>
        <v>0</v>
      </c>
      <c r="AA39" s="589">
        <f>IFERROR(IF(AA$3=EOMONTH('Rent Roll'!$C35-1,0),$C39*$D39/$C$1,IF(AA$3=EOMONTH('Rent Roll'!$D35,0),0,IF(NOT(Z39=0),NOT(Index_운영!AA61=0)*Z39*(1+$E39*Index_운영!AA193),$C39*$D39/$C$1*Index_운영!AA61))),0)</f>
        <v>0</v>
      </c>
      <c r="AB39" s="589">
        <f>IFERROR(IF(AB$3=EOMONTH('Rent Roll'!$C35-1,0),$C39*$D39/$C$1,IF(AB$3=EOMONTH('Rent Roll'!$D35,0),0,IF(NOT(AA39=0),NOT(Index_운영!AB61=0)*AA39*(1+$E39*Index_운영!AB193),$C39*$D39/$C$1*Index_운영!AB61))),0)</f>
        <v>0</v>
      </c>
      <c r="AC39" s="589">
        <f>IFERROR(IF(AC$3=EOMONTH('Rent Roll'!$C35-1,0),$C39*$D39/$C$1,IF(AC$3=EOMONTH('Rent Roll'!$D35,0),0,IF(NOT(AB39=0),NOT(Index_운영!AC61=0)*AB39*(1+$E39*Index_운영!AC193),$C39*$D39/$C$1*Index_운영!AC61))),0)</f>
        <v>0</v>
      </c>
      <c r="AD39" s="589">
        <f>IFERROR(IF(AD$3=EOMONTH('Rent Roll'!$C35-1,0),$C39*$D39/$C$1,IF(AD$3=EOMONTH('Rent Roll'!$D35,0),0,IF(NOT(AC39=0),NOT(Index_운영!AD61=0)*AC39*(1+$E39*Index_운영!AD193),$C39*$D39/$C$1*Index_운영!AD61))),0)</f>
        <v>0</v>
      </c>
      <c r="AE39" s="589">
        <f>IFERROR(IF(AE$3=EOMONTH('Rent Roll'!$C35-1,0),$C39*$D39/$C$1,IF(AE$3=EOMONTH('Rent Roll'!$D35,0),0,IF(NOT(AD39=0),NOT(Index_운영!AE61=0)*AD39*(1+$E39*Index_운영!AE193),$C39*$D39/$C$1*Index_운영!AE61))),0)</f>
        <v>0</v>
      </c>
      <c r="AF39" s="589">
        <f>IFERROR(IF(AF$3=EOMONTH('Rent Roll'!$C35-1,0),$C39*$D39/$C$1,IF(AF$3=EOMONTH('Rent Roll'!$D35,0),0,IF(NOT(AE39=0),NOT(Index_운영!AF61=0)*AE39*(1+$E39*Index_운영!AF193),$C39*$D39/$C$1*Index_운영!AF61))),0)</f>
        <v>0</v>
      </c>
      <c r="AG39" s="589">
        <f>IFERROR(IF(AG$3=EOMONTH('Rent Roll'!$C35-1,0),$C39*$D39/$C$1,IF(AG$3=EOMONTH('Rent Roll'!$D35,0),0,IF(NOT(AF39=0),NOT(Index_운영!AG61=0)*AF39*(1+$E39*Index_운영!AG193),$C39*$D39/$C$1*Index_운영!AG61))),0)</f>
        <v>0</v>
      </c>
      <c r="AH39" s="589">
        <f>IFERROR(IF(AH$3=EOMONTH('Rent Roll'!$C35-1,0),$C39*$D39/$C$1,IF(AH$3=EOMONTH('Rent Roll'!$D35,0),0,IF(NOT(AG39=0),NOT(Index_운영!AH61=0)*AG39*(1+$E39*Index_운영!AH193),$C39*$D39/$C$1*Index_운영!AH61))),0)</f>
        <v>0</v>
      </c>
      <c r="AI39" s="589">
        <f>IFERROR(IF(AI$3=EOMONTH('Rent Roll'!$C35-1,0),$C39*$D39/$C$1,IF(AI$3=EOMONTH('Rent Roll'!$D35,0),0,IF(NOT(AH39=0),NOT(Index_운영!AI61=0)*AH39*(1+$E39*Index_운영!AI193),$C39*$D39/$C$1*Index_운영!AI61))),0)</f>
        <v>0</v>
      </c>
      <c r="AJ39" s="589">
        <f>IFERROR(IF(AJ$3=EOMONTH('Rent Roll'!$C35-1,0),$C39*$D39/$C$1,IF(AJ$3=EOMONTH('Rent Roll'!$D35,0),0,IF(NOT(AI39=0),NOT(Index_운영!AJ61=0)*AI39*(1+$E39*Index_운영!AJ193),$C39*$D39/$C$1*Index_운영!AJ61))),0)</f>
        <v>0</v>
      </c>
      <c r="AK39" s="589">
        <f>IFERROR(IF(AK$3=EOMONTH('Rent Roll'!$C35-1,0),$C39*$D39/$C$1,IF(AK$3=EOMONTH('Rent Roll'!$D35,0),0,IF(NOT(AJ39=0),NOT(Index_운영!AK61=0)*AJ39*(1+$E39*Index_운영!AK193),$C39*$D39/$C$1*Index_운영!AK61))),0)</f>
        <v>0</v>
      </c>
      <c r="AL39" s="589">
        <f>IFERROR(IF(AL$3=EOMONTH('Rent Roll'!$C35-1,0),$C39*$D39/$C$1,IF(AL$3=EOMONTH('Rent Roll'!$D35,0),0,IF(NOT(AK39=0),NOT(Index_운영!AL61=0)*AK39*(1+$E39*Index_운영!AL193),$C39*$D39/$C$1*Index_운영!AL61))),0)</f>
        <v>0</v>
      </c>
      <c r="AM39" s="589">
        <f>IFERROR(IF(AM$3=EOMONTH('Rent Roll'!$C35-1,0),$C39*$D39/$C$1,IF(AM$3=EOMONTH('Rent Roll'!$D35,0),0,IF(NOT(AL39=0),NOT(Index_운영!AM61=0)*AL39*(1+$E39*Index_운영!AM193),$C39*$D39/$C$1*Index_운영!AM61))),0)</f>
        <v>0</v>
      </c>
      <c r="AN39" s="589">
        <f>IFERROR(IF(AN$3=EOMONTH('Rent Roll'!$C35-1,0),$C39*$D39/$C$1,IF(AN$3=EOMONTH('Rent Roll'!$D35,0),0,IF(NOT(AM39=0),NOT(Index_운영!AN61=0)*AM39*(1+$E39*Index_운영!AN193),$C39*$D39/$C$1*Index_운영!AN61))),0)</f>
        <v>0</v>
      </c>
      <c r="AO39" s="589">
        <f>IFERROR(IF(AO$3=EOMONTH('Rent Roll'!$C35-1,0),$C39*$D39/$C$1,IF(AO$3=EOMONTH('Rent Roll'!$D35,0),0,IF(NOT(AN39=0),NOT(Index_운영!AO61=0)*AN39*(1+$E39*Index_운영!AO193),$C39*$D39/$C$1*Index_운영!AO61))),0)</f>
        <v>0</v>
      </c>
      <c r="AP39" s="589">
        <f>IFERROR(IF(AP$3=EOMONTH('Rent Roll'!$C35-1,0),$C39*$D39/$C$1,IF(AP$3=EOMONTH('Rent Roll'!$D35,0),0,IF(NOT(AO39=0),NOT(Index_운영!AP61=0)*AO39*(1+$E39*Index_운영!AP193),$C39*$D39/$C$1*Index_운영!AP61))),0)</f>
        <v>0</v>
      </c>
      <c r="AQ39" s="589">
        <f>IFERROR(IF(AQ$3=EOMONTH('Rent Roll'!$C35-1,0),$C39*$D39/$C$1,IF(AQ$3=EOMONTH('Rent Roll'!$D35,0),0,IF(NOT(AP39=0),NOT(Index_운영!AQ61=0)*AP39*(1+$E39*Index_운영!AQ193),$C39*$D39/$C$1*Index_운영!AQ61))),0)</f>
        <v>0</v>
      </c>
      <c r="AR39" s="589">
        <f>IFERROR(IF(AR$3=EOMONTH('Rent Roll'!$C35-1,0),$C39*$D39/$C$1,IF(AR$3=EOMONTH('Rent Roll'!$D35,0),0,IF(NOT(AQ39=0),NOT(Index_운영!AR61=0)*AQ39*(1+$E39*Index_운영!AR193),$C39*$D39/$C$1*Index_운영!AR61))),0)</f>
        <v>0</v>
      </c>
      <c r="AS39" s="589">
        <f>IFERROR(IF(AS$3=EOMONTH('Rent Roll'!$C35-1,0),$C39*$D39/$C$1,IF(AS$3=EOMONTH('Rent Roll'!$D35,0),0,IF(NOT(AR39=0),NOT(Index_운영!AS61=0)*AR39*(1+$E39*Index_운영!AS193),$C39*$D39/$C$1*Index_운영!AS61))),0)</f>
        <v>0</v>
      </c>
      <c r="AT39" s="589">
        <f>IFERROR(IF(AT$3=EOMONTH('Rent Roll'!$C35-1,0),$C39*$D39/$C$1,IF(AT$3=EOMONTH('Rent Roll'!$D35,0),0,IF(NOT(AS39=0),NOT(Index_운영!AT61=0)*AS39*(1+$E39*Index_운영!AT193),$C39*$D39/$C$1*Index_운영!AT61))),0)</f>
        <v>0</v>
      </c>
      <c r="AU39" s="589">
        <f>IFERROR(IF(AU$3=EOMONTH('Rent Roll'!$C35-1,0),$C39*$D39/$C$1,IF(AU$3=EOMONTH('Rent Roll'!$D35,0),0,IF(NOT(AT39=0),NOT(Index_운영!AU61=0)*AT39*(1+$E39*Index_운영!AU193),$C39*$D39/$C$1*Index_운영!AU61))),0)</f>
        <v>0</v>
      </c>
      <c r="AV39" s="589">
        <f>IFERROR(IF(AV$3=EOMONTH('Rent Roll'!$C35-1,0),$C39*$D39/$C$1,IF(AV$3=EOMONTH('Rent Roll'!$D35,0),0,IF(NOT(AU39=0),NOT(Index_운영!AV61=0)*AU39*(1+$E39*Index_운영!AV193),$C39*$D39/$C$1*Index_운영!AV61))),0)</f>
        <v>0</v>
      </c>
      <c r="AW39" s="589">
        <f>IFERROR(IF(AW$3=EOMONTH('Rent Roll'!$C35-1,0),$C39*$D39/$C$1,IF(AW$3=EOMONTH('Rent Roll'!$D35,0),0,IF(NOT(AV39=0),NOT(Index_운영!AW61=0)*AV39*(1+$E39*Index_운영!AW193),$C39*$D39/$C$1*Index_운영!AW61))),0)</f>
        <v>0</v>
      </c>
      <c r="AX39" s="589">
        <f>IFERROR(IF(AX$3=EOMONTH('Rent Roll'!$C35-1,0),$C39*$D39/$C$1,IF(AX$3=EOMONTH('Rent Roll'!$D35,0),0,IF(NOT(AW39=0),NOT(Index_운영!AX61=0)*AW39*(1+$E39*Index_운영!AX193),$C39*$D39/$C$1*Index_운영!AX61))),0)</f>
        <v>0</v>
      </c>
      <c r="AY39" s="589">
        <f>IFERROR(IF(AY$3=EOMONTH('Rent Roll'!$C35-1,0),$C39*$D39/$C$1,IF(AY$3=EOMONTH('Rent Roll'!$D35,0),0,IF(NOT(AX39=0),NOT(Index_운영!AY61=0)*AX39*(1+$E39*Index_운영!AY193),$C39*$D39/$C$1*Index_운영!AY61))),0)</f>
        <v>0</v>
      </c>
      <c r="AZ39" s="589">
        <f>IFERROR(IF(AZ$3=EOMONTH('Rent Roll'!$C35-1,0),$C39*$D39/$C$1,IF(AZ$3=EOMONTH('Rent Roll'!$D35,0),0,IF(NOT(AY39=0),NOT(Index_운영!AZ61=0)*AY39*(1+$E39*Index_운영!AZ193),$C39*$D39/$C$1*Index_운영!AZ61))),0)</f>
        <v>0</v>
      </c>
      <c r="BA39" s="589">
        <f>IFERROR(IF(BA$3=EOMONTH('Rent Roll'!$C35-1,0),$C39*$D39/$C$1,IF(BA$3=EOMONTH('Rent Roll'!$D35,0),0,IF(NOT(AZ39=0),NOT(Index_운영!BA61=0)*AZ39*(1+$E39*Index_운영!BA193),$C39*$D39/$C$1*Index_운영!BA61))),0)</f>
        <v>0</v>
      </c>
      <c r="BB39" s="589">
        <f>IFERROR(IF(BB$3=EOMONTH('Rent Roll'!$C35-1,0),$C39*$D39/$C$1,IF(BB$3=EOMONTH('Rent Roll'!$D35,0),0,IF(NOT(BA39=0),NOT(Index_운영!BB61=0)*BA39*(1+$E39*Index_운영!BB193),$C39*$D39/$C$1*Index_운영!BB61))),0)</f>
        <v>0</v>
      </c>
      <c r="BC39" s="589">
        <f>IFERROR(IF(BC$3=EOMONTH('Rent Roll'!$C35-1,0),$C39*$D39/$C$1,IF(BC$3=EOMONTH('Rent Roll'!$D35,0),0,IF(NOT(BB39=0),NOT(Index_운영!BC61=0)*BB39*(1+$E39*Index_운영!BC193),$C39*$D39/$C$1*Index_운영!BC61))),0)</f>
        <v>0</v>
      </c>
      <c r="BD39" s="589">
        <f>IFERROR(IF(BD$3=EOMONTH('Rent Roll'!$C35-1,0),$C39*$D39/$C$1,IF(BD$3=EOMONTH('Rent Roll'!$D35,0),0,IF(NOT(BC39=0),NOT(Index_운영!BD61=0)*BC39*(1+$E39*Index_운영!BD193),$C39*$D39/$C$1*Index_운영!BD61))),0)</f>
        <v>0</v>
      </c>
      <c r="BE39" s="589">
        <f>IFERROR(IF(BE$3=EOMONTH('Rent Roll'!$C35-1,0),$C39*$D39/$C$1,IF(BE$3=EOMONTH('Rent Roll'!$D35,0),0,IF(NOT(BD39=0),NOT(Index_운영!BE61=0)*BD39*(1+$E39*Index_운영!BE193),$C39*$D39/$C$1*Index_운영!BE61))),0)</f>
        <v>0</v>
      </c>
      <c r="BF39" s="589">
        <f>IFERROR(IF(BF$3=EOMONTH('Rent Roll'!$C35-1,0),$C39*$D39/$C$1,IF(BF$3=EOMONTH('Rent Roll'!$D35,0),0,IF(NOT(BE39=0),NOT(Index_운영!BF61=0)*BE39*(1+$E39*Index_운영!BF193),$C39*$D39/$C$1*Index_운영!BF61))),0)</f>
        <v>0</v>
      </c>
      <c r="BG39" s="589">
        <f>IFERROR(IF(BG$3=EOMONTH('Rent Roll'!$C35-1,0),$C39*$D39/$C$1,IF(BG$3=EOMONTH('Rent Roll'!$D35,0),0,IF(NOT(BF39=0),NOT(Index_운영!BG61=0)*BF39*(1+$E39*Index_운영!BG193),$C39*$D39/$C$1*Index_운영!BG61))),0)</f>
        <v>0</v>
      </c>
      <c r="BH39" s="589">
        <f>IFERROR(IF(BH$3=EOMONTH('Rent Roll'!$C35-1,0),$C39*$D39/$C$1,IF(BH$3=EOMONTH('Rent Roll'!$D35,0),0,IF(NOT(BG39=0),NOT(Index_운영!BH61=0)*BG39*(1+$E39*Index_운영!BH193),$C39*$D39/$C$1*Index_운영!BH61))),0)</f>
        <v>0</v>
      </c>
      <c r="BI39" s="589">
        <f>IFERROR(IF(BI$3=EOMONTH('Rent Roll'!$C35-1,0),$C39*$D39/$C$1,IF(BI$3=EOMONTH('Rent Roll'!$D35,0),0,IF(NOT(BH39=0),NOT(Index_운영!BI61=0)*BH39*(1+$E39*Index_운영!BI193),$C39*$D39/$C$1*Index_운영!BI61))),0)</f>
        <v>0</v>
      </c>
      <c r="BJ39" s="589">
        <f>IFERROR(IF(BJ$3=EOMONTH('Rent Roll'!$C35-1,0),$C39*$D39/$C$1,IF(BJ$3=EOMONTH('Rent Roll'!$D35,0),0,IF(NOT(BI39=0),NOT(Index_운영!BJ61=0)*BI39*(1+$E39*Index_운영!BJ193),$C39*$D39/$C$1*Index_운영!BJ61))),0)</f>
        <v>0</v>
      </c>
      <c r="BK39" s="589">
        <f>IFERROR(IF(BK$3=EOMONTH('Rent Roll'!$C35-1,0),$C39*$D39/$C$1,IF(BK$3=EOMONTH('Rent Roll'!$D35,0),0,IF(NOT(BJ39=0),NOT(Index_운영!BK61=0)*BJ39*(1+$E39*Index_운영!BK193),$C39*$D39/$C$1*Index_운영!BK61))),0)</f>
        <v>0</v>
      </c>
      <c r="BL39" s="589">
        <f>IFERROR(IF(BL$3=EOMONTH('Rent Roll'!$C35-1,0),$C39*$D39/$C$1,IF(BL$3=EOMONTH('Rent Roll'!$D35,0),0,IF(NOT(BK39=0),NOT(Index_운영!BL61=0)*BK39*(1+$E39*Index_운영!BL193),$C39*$D39/$C$1*Index_운영!BL61))),0)</f>
        <v>0</v>
      </c>
      <c r="BM39" s="589">
        <f>IFERROR(IF(BM$3=EOMONTH('Rent Roll'!$C35-1,0),$C39*$D39/$C$1,IF(BM$3=EOMONTH('Rent Roll'!$D35,0),0,IF(NOT(BL39=0),NOT(Index_운영!BM61=0)*BL39*(1+$E39*Index_운영!BM193),$C39*$D39/$C$1*Index_운영!BM61))),0)</f>
        <v>0</v>
      </c>
      <c r="BN39" s="589">
        <f>IFERROR(IF(BN$3=EOMONTH('Rent Roll'!$C35-1,0),$C39*$D39/$C$1,IF(BN$3=EOMONTH('Rent Roll'!$D35,0),0,IF(NOT(BM39=0),NOT(Index_운영!BN61=0)*BM39*(1+$E39*Index_운영!BN193),$C39*$D39/$C$1*Index_운영!BN61))),0)</f>
        <v>0</v>
      </c>
      <c r="BO39" s="589">
        <f>IFERROR(IF(BO$3=EOMONTH('Rent Roll'!$C35-1,0),$C39*$D39/$C$1,IF(BO$3=EOMONTH('Rent Roll'!$D35,0),0,IF(NOT(BN39=0),NOT(Index_운영!BO61=0)*BN39*(1+$E39*Index_운영!BO193),$C39*$D39/$C$1*Index_운영!BO61))),0)</f>
        <v>0</v>
      </c>
      <c r="BP39" s="589">
        <f>IFERROR(IF(BP$3=EOMONTH('Rent Roll'!$C35-1,0),$C39*$D39/$C$1,IF(BP$3=EOMONTH('Rent Roll'!$D35,0),0,IF(NOT(BO39=0),NOT(Index_운영!BP61=0)*BO39*(1+$E39*Index_운영!BP193),$C39*$D39/$C$1*Index_운영!BP61))),0)</f>
        <v>0</v>
      </c>
      <c r="BQ39" s="589">
        <f>IFERROR(IF(BQ$3=EOMONTH('Rent Roll'!$C35-1,0),$C39*$D39/$C$1,IF(BQ$3=EOMONTH('Rent Roll'!$D35,0),0,IF(NOT(BP39=0),NOT(Index_운영!BQ61=0)*BP39*(1+$E39*Index_운영!BQ193),$C39*$D39/$C$1*Index_운영!BQ61))),0)</f>
        <v>0</v>
      </c>
      <c r="BR39" s="589">
        <f>IFERROR(IF(BR$3=EOMONTH('Rent Roll'!$C35-1,0),$C39*$D39/$C$1,IF(BR$3=EOMONTH('Rent Roll'!$D35,0),0,IF(NOT(BQ39=0),NOT(Index_운영!BR61=0)*BQ39*(1+$E39*Index_운영!BR193),$C39*$D39/$C$1*Index_운영!BR61))),0)</f>
        <v>0</v>
      </c>
      <c r="BS39" s="589">
        <f>IFERROR(IF(BS$3=EOMONTH('Rent Roll'!$C35-1,0),$C39*$D39/$C$1,IF(BS$3=EOMONTH('Rent Roll'!$D35,0),0,IF(NOT(BR39=0),NOT(Index_운영!BS61=0)*BR39*(1+$E39*Index_운영!BS193),$C39*$D39/$C$1*Index_운영!BS61))),0)</f>
        <v>0</v>
      </c>
      <c r="BT39" s="589">
        <f>IFERROR(IF(BT$3=EOMONTH('Rent Roll'!$C35-1,0),$C39*$D39/$C$1,IF(BT$3=EOMONTH('Rent Roll'!$D35,0),0,IF(NOT(BS39=0),NOT(Index_운영!BT61=0)*BS39*(1+$E39*Index_운영!BT193),$C39*$D39/$C$1*Index_운영!BT61))),0)</f>
        <v>0</v>
      </c>
      <c r="BU39" s="589">
        <f>IFERROR(IF(BU$3=EOMONTH('Rent Roll'!$C35-1,0),$C39*$D39/$C$1,IF(BU$3=EOMONTH('Rent Roll'!$D35,0),0,IF(NOT(BT39=0),NOT(Index_운영!BU61=0)*BT39*(1+$E39*Index_운영!BU193),$C39*$D39/$C$1*Index_운영!BU61))),0)</f>
        <v>0</v>
      </c>
      <c r="BV39" s="589">
        <f>IFERROR(IF(BV$3=EOMONTH('Rent Roll'!$C35-1,0),$C39*$D39/$C$1,IF(BV$3=EOMONTH('Rent Roll'!$D35,0),0,IF(NOT(BU39=0),NOT(Index_운영!BV61=0)*BU39*(1+$E39*Index_운영!BV193),$C39*$D39/$C$1*Index_운영!BV61))),0)</f>
        <v>0</v>
      </c>
      <c r="BW39" s="589">
        <f>IFERROR(IF(BW$3=EOMONTH('Rent Roll'!$C35-1,0),$C39*$D39/$C$1,IF(BW$3=EOMONTH('Rent Roll'!$D35,0),0,IF(NOT(BV39=0),NOT(Index_운영!BW61=0)*BV39*(1+$E39*Index_운영!BW193),$C39*$D39/$C$1*Index_운영!BW61))),0)</f>
        <v>0</v>
      </c>
      <c r="BX39" s="589">
        <f>IFERROR(IF(BX$3=EOMONTH('Rent Roll'!$C35-1,0),$C39*$D39/$C$1,IF(BX$3=EOMONTH('Rent Roll'!$D35,0),0,IF(NOT(BW39=0),NOT(Index_운영!BX61=0)*BW39*(1+$E39*Index_운영!BX193),$C39*$D39/$C$1*Index_운영!BX61))),0)</f>
        <v>0</v>
      </c>
      <c r="BY39" s="589">
        <f>IFERROR(IF(BY$3=EOMONTH('Rent Roll'!$C35-1,0),$C39*$D39/$C$1,IF(BY$3=EOMONTH('Rent Roll'!$D35,0),0,IF(NOT(BX39=0),NOT(Index_운영!BY61=0)*BX39*(1+$E39*Index_운영!BY193),$C39*$D39/$C$1*Index_운영!BY61))),0)</f>
        <v>0</v>
      </c>
      <c r="BZ39" s="589">
        <f>IFERROR(IF(BZ$3=EOMONTH('Rent Roll'!$C35-1,0),$C39*$D39/$C$1,IF(BZ$3=EOMONTH('Rent Roll'!$D35,0),0,IF(NOT(BY39=0),NOT(Index_운영!BZ61=0)*BY39*(1+$E39*Index_운영!BZ193),$C39*$D39/$C$1*Index_운영!BZ61))),0)</f>
        <v>0</v>
      </c>
      <c r="CA39" s="589">
        <f>IFERROR(IF(CA$3=EOMONTH('Rent Roll'!$C35-1,0),$C39*$D39/$C$1,IF(CA$3=EOMONTH('Rent Roll'!$D35,0),0,IF(NOT(BZ39=0),NOT(Index_운영!CA61=0)*BZ39*(1+$E39*Index_운영!CA193),$C39*$D39/$C$1*Index_운영!CA61))),0)</f>
        <v>0</v>
      </c>
      <c r="CB39" s="589">
        <f>IFERROR(IF(CB$3=EOMONTH('Rent Roll'!$C35-1,0),$C39*$D39/$C$1,IF(CB$3=EOMONTH('Rent Roll'!$D35,0),0,IF(NOT(CA39=0),NOT(Index_운영!CB61=0)*CA39*(1+$E39*Index_운영!CB193),$C39*$D39/$C$1*Index_운영!CB61))),0)</f>
        <v>0</v>
      </c>
      <c r="CC39" s="589">
        <f>IFERROR(IF(CC$3=EOMONTH('Rent Roll'!$C35-1,0),$C39*$D39/$C$1,IF(CC$3=EOMONTH('Rent Roll'!$D35,0),0,IF(NOT(CB39=0),NOT(Index_운영!CC61=0)*CB39*(1+$E39*Index_운영!CC193),$C39*$D39/$C$1*Index_운영!CC61))),0)</f>
        <v>0</v>
      </c>
      <c r="CD39" s="589">
        <f>IFERROR(IF(CD$3=EOMONTH('Rent Roll'!$C35-1,0),$C39*$D39/$C$1,IF(CD$3=EOMONTH('Rent Roll'!$D35,0),0,IF(NOT(CC39=0),NOT(Index_운영!CD61=0)*CC39*(1+$E39*Index_운영!CD193),$C39*$D39/$C$1*Index_운영!CD61))),0)</f>
        <v>0</v>
      </c>
      <c r="CE39" s="589">
        <f>IFERROR(IF(CE$3=EOMONTH('Rent Roll'!$C35-1,0),$C39*$D39/$C$1,IF(CE$3=EOMONTH('Rent Roll'!$D35,0),0,IF(NOT(CD39=0),NOT(Index_운영!CE61=0)*CD39*(1+$E39*Index_운영!CE193),$C39*$D39/$C$1*Index_운영!CE61))),0)</f>
        <v>0</v>
      </c>
      <c r="CF39" s="589">
        <f>IFERROR(IF(CF$3=EOMONTH('Rent Roll'!$C35-1,0),$C39*$D39/$C$1,IF(CF$3=EOMONTH('Rent Roll'!$D35,0),0,IF(NOT(CE39=0),NOT(Index_운영!CF61=0)*CE39*(1+$E39*Index_운영!CF193),$C39*$D39/$C$1*Index_운영!CF61))),0)</f>
        <v>0</v>
      </c>
      <c r="CG39" s="589">
        <f>IFERROR(IF(CG$3=EOMONTH('Rent Roll'!$C35-1,0),$C39*$D39/$C$1,IF(CG$3=EOMONTH('Rent Roll'!$D35,0),0,IF(NOT(CF39=0),NOT(Index_운영!CG61=0)*CF39*(1+$E39*Index_운영!CG193),$C39*$D39/$C$1*Index_운영!CG61))),0)</f>
        <v>0</v>
      </c>
      <c r="CH39" s="589">
        <f>IFERROR(IF(CH$3=EOMONTH('Rent Roll'!$C35-1,0),$C39*$D39/$C$1,IF(CH$3=EOMONTH('Rent Roll'!$D35,0),0,IF(NOT(CG39=0),NOT(Index_운영!CH61=0)*CG39*(1+$E39*Index_운영!CH193),$C39*$D39/$C$1*Index_운영!CH61))),0)</f>
        <v>0</v>
      </c>
      <c r="CI39" s="589">
        <f>IFERROR(IF(CI$3=EOMONTH('Rent Roll'!$C35-1,0),$C39*$D39/$C$1,IF(CI$3=EOMONTH('Rent Roll'!$D35,0),0,IF(NOT(CH39=0),NOT(Index_운영!CI61=0)*CH39*(1+$E39*Index_운영!CI193),$C39*$D39/$C$1*Index_운영!CI61))),0)</f>
        <v>0</v>
      </c>
      <c r="CJ39" s="589">
        <f>IFERROR(IF(CJ$3=EOMONTH('Rent Roll'!$C35-1,0),$C39*$D39/$C$1,IF(CJ$3=EOMONTH('Rent Roll'!$D35,0),0,IF(NOT(CI39=0),NOT(Index_운영!CJ61=0)*CI39*(1+$E39*Index_운영!CJ193),$C39*$D39/$C$1*Index_운영!CJ61))),0)</f>
        <v>0</v>
      </c>
      <c r="CK39" s="589">
        <f>IFERROR(IF(CK$3=EOMONTH('Rent Roll'!$C35-1,0),$C39*$D39/$C$1,IF(CK$3=EOMONTH('Rent Roll'!$D35,0),0,IF(NOT(CJ39=0),NOT(Index_운영!CK61=0)*CJ39*(1+$E39*Index_운영!CK193),$C39*$D39/$C$1*Index_운영!CK61))),0)</f>
        <v>0</v>
      </c>
      <c r="CL39" s="589">
        <f>IFERROR(IF(CL$3=EOMONTH('Rent Roll'!$C35-1,0),$C39*$D39/$C$1,IF(CL$3=EOMONTH('Rent Roll'!$D35,0),0,IF(NOT(CK39=0),NOT(Index_운영!CL61=0)*CK39*(1+$E39*Index_운영!CL193),$C39*$D39/$C$1*Index_운영!CL61))),0)</f>
        <v>0</v>
      </c>
      <c r="CM39" s="589">
        <f>IFERROR(IF(CM$3=EOMONTH('Rent Roll'!$C35-1,0),$C39*$D39/$C$1,IF(CM$3=EOMONTH('Rent Roll'!$D35,0),0,IF(NOT(CL39=0),NOT(Index_운영!CM61=0)*CL39*(1+$E39*Index_운영!CM193),$C39*$D39/$C$1*Index_운영!CM61))),0)</f>
        <v>0</v>
      </c>
      <c r="CN39" s="589">
        <f>IFERROR(IF(CN$3=EOMONTH('Rent Roll'!$C35-1,0),$C39*$D39/$C$1,IF(CN$3=EOMONTH('Rent Roll'!$D35,0),0,IF(NOT(CM39=0),NOT(Index_운영!CN61=0)*CM39*(1+$E39*Index_운영!CN193),$C39*$D39/$C$1*Index_운영!CN61))),0)</f>
        <v>0</v>
      </c>
      <c r="CO39" s="589">
        <f>IFERROR(IF(CO$3=EOMONTH('Rent Roll'!$C35-1,0),$C39*$D39/$C$1,IF(CO$3=EOMONTH('Rent Roll'!$D35,0),0,IF(NOT(CN39=0),NOT(Index_운영!CO61=0)*CN39*(1+$E39*Index_운영!CO193),$C39*$D39/$C$1*Index_운영!CO61))),0)</f>
        <v>0</v>
      </c>
      <c r="CP39" s="589">
        <f>IFERROR(IF(CP$3=EOMONTH('Rent Roll'!$C35-1,0),$C39*$D39/$C$1,IF(CP$3=EOMONTH('Rent Roll'!$D35,0),0,IF(NOT(CO39=0),NOT(Index_운영!CP61=0)*CO39*(1+$E39*Index_운영!CP193),$C39*$D39/$C$1*Index_운영!CP61))),0)</f>
        <v>0</v>
      </c>
      <c r="CQ39" s="589">
        <f>IFERROR(IF(CQ$3=EOMONTH('Rent Roll'!$C35-1,0),$C39*$D39/$C$1,IF(CQ$3=EOMONTH('Rent Roll'!$D35,0),0,IF(NOT(CP39=0),NOT(Index_운영!CQ61=0)*CP39*(1+$E39*Index_운영!CQ193),$C39*$D39/$C$1*Index_운영!CQ61))),0)</f>
        <v>0</v>
      </c>
      <c r="CR39" s="589">
        <f>IFERROR(IF(CR$3=EOMONTH('Rent Roll'!$C35-1,0),$C39*$D39/$C$1,IF(CR$3=EOMONTH('Rent Roll'!$D35,0),0,IF(NOT(CQ39=0),NOT(Index_운영!CR61=0)*CQ39*(1+$E39*Index_운영!CR193),$C39*$D39/$C$1*Index_운영!CR61))),0)</f>
        <v>0</v>
      </c>
      <c r="CS39" s="589">
        <f>IFERROR(IF(CS$3=EOMONTH('Rent Roll'!$C35-1,0),$C39*$D39/$C$1,IF(CS$3=EOMONTH('Rent Roll'!$D35,0),0,IF(NOT(CR39=0),NOT(Index_운영!CS61=0)*CR39*(1+$E39*Index_운영!CS193),$C39*$D39/$C$1*Index_운영!CS61))),0)</f>
        <v>0</v>
      </c>
      <c r="CT39" s="589">
        <f>IFERROR(IF(CT$3=EOMONTH('Rent Roll'!$C35-1,0),$C39*$D39/$C$1,IF(CT$3=EOMONTH('Rent Roll'!$D35,0),0,IF(NOT(CS39=0),NOT(Index_운영!CT61=0)*CS39*(1+$E39*Index_운영!CT193),$C39*$D39/$C$1*Index_운영!CT61))),0)</f>
        <v>0</v>
      </c>
      <c r="CU39" s="589">
        <f>IFERROR(IF(CU$3=EOMONTH('Rent Roll'!$C35-1,0),$C39*$D39/$C$1,IF(CU$3=EOMONTH('Rent Roll'!$D35,0),0,IF(NOT(CT39=0),NOT(Index_운영!CU61=0)*CT39*(1+$E39*Index_운영!CU193),$C39*$D39/$C$1*Index_운영!CU61))),0)</f>
        <v>0</v>
      </c>
      <c r="CV39" s="589">
        <f>IFERROR(IF(CV$3=EOMONTH('Rent Roll'!$C35-1,0),$C39*$D39/$C$1,IF(CV$3=EOMONTH('Rent Roll'!$D35,0),0,IF(NOT(CU39=0),NOT(Index_운영!CV61=0)*CU39*(1+$E39*Index_운영!CV193),$C39*$D39/$C$1*Index_운영!CV61))),0)</f>
        <v>0</v>
      </c>
      <c r="CW39" s="589">
        <f>IFERROR(IF(CW$3=EOMONTH('Rent Roll'!$C35-1,0),$C39*$D39/$C$1,IF(CW$3=EOMONTH('Rent Roll'!$D35,0),0,IF(NOT(CV39=0),NOT(Index_운영!CW61=0)*CV39*(1+$E39*Index_운영!CW193),$C39*$D39/$C$1*Index_운영!CW61))),0)</f>
        <v>0</v>
      </c>
      <c r="CX39" s="589">
        <f>IFERROR(IF(CX$3=EOMONTH('Rent Roll'!$C35-1,0),$C39*$D39/$C$1,IF(CX$3=EOMONTH('Rent Roll'!$D35,0),0,IF(NOT(CW39=0),NOT(Index_운영!CX61=0)*CW39*(1+$E39*Index_운영!CX193),$C39*$D39/$C$1*Index_운영!CX61))),0)</f>
        <v>0</v>
      </c>
      <c r="CY39" s="589">
        <f>IFERROR(IF(CY$3=EOMONTH('Rent Roll'!$C35-1,0),$C39*$D39/$C$1,IF(CY$3=EOMONTH('Rent Roll'!$D35,0),0,IF(NOT(CX39=0),NOT(Index_운영!CY61=0)*CX39*(1+$E39*Index_운영!CY193),$C39*$D39/$C$1*Index_운영!CY61))),0)</f>
        <v>0</v>
      </c>
      <c r="CZ39" s="589">
        <f>IFERROR(IF(CZ$3=EOMONTH('Rent Roll'!$C35-1,0),$C39*$D39/$C$1,IF(CZ$3=EOMONTH('Rent Roll'!$D35,0),0,IF(NOT(CY39=0),NOT(Index_운영!CZ61=0)*CY39*(1+$E39*Index_운영!CZ193),$C39*$D39/$C$1*Index_운영!CZ61))),0)</f>
        <v>0</v>
      </c>
      <c r="DA39" s="589">
        <f>IFERROR(IF(DA$3=EOMONTH('Rent Roll'!$C35-1,0),$C39*$D39/$C$1,IF(DA$3=EOMONTH('Rent Roll'!$D35,0),0,IF(NOT(CZ39=0),NOT(Index_운영!DA61=0)*CZ39*(1+$E39*Index_운영!DA193),$C39*$D39/$C$1*Index_운영!DA61))),0)</f>
        <v>0</v>
      </c>
      <c r="DB39" s="589">
        <f>IFERROR(IF(DB$3=EOMONTH('Rent Roll'!$C35-1,0),$C39*$D39/$C$1,IF(DB$3=EOMONTH('Rent Roll'!$D35,0),0,IF(NOT(DA39=0),NOT(Index_운영!DB61=0)*DA39*(1+$E39*Index_운영!DB193),$C39*$D39/$C$1*Index_운영!DB61))),0)</f>
        <v>0</v>
      </c>
      <c r="DC39" s="589">
        <f>IFERROR(IF(DC$3=EOMONTH('Rent Roll'!$C35-1,0),$C39*$D39/$C$1,IF(DC$3=EOMONTH('Rent Roll'!$D35,0),0,IF(NOT(DB39=0),NOT(Index_운영!DC61=0)*DB39*(1+$E39*Index_운영!DC193),$C39*$D39/$C$1*Index_운영!DC61))),0)</f>
        <v>0</v>
      </c>
      <c r="DD39" s="589">
        <f>IFERROR(IF(DD$3=EOMONTH('Rent Roll'!$C35-1,0),$C39*$D39/$C$1,IF(DD$3=EOMONTH('Rent Roll'!$D35,0),0,IF(NOT(DC39=0),NOT(Index_운영!DD61=0)*DC39*(1+$E39*Index_운영!DD193),$C39*$D39/$C$1*Index_운영!DD61))),0)</f>
        <v>0</v>
      </c>
      <c r="DE39" s="589">
        <f>IFERROR(IF(DE$3=EOMONTH('Rent Roll'!$C35-1,0),$C39*$D39/$C$1,IF(DE$3=EOMONTH('Rent Roll'!$D35,0),0,IF(NOT(DD39=0),NOT(Index_운영!DE61=0)*DD39*(1+$E39*Index_운영!DE193),$C39*$D39/$C$1*Index_운영!DE61))),0)</f>
        <v>0</v>
      </c>
      <c r="DF39" s="589">
        <f>IFERROR(IF(DF$3=EOMONTH('Rent Roll'!$C35-1,0),$C39*$D39/$C$1,IF(DF$3=EOMONTH('Rent Roll'!$D35,0),0,IF(NOT(DE39=0),NOT(Index_운영!DF61=0)*DE39*(1+$E39*Index_운영!DF193),$C39*$D39/$C$1*Index_운영!DF61))),0)</f>
        <v>0</v>
      </c>
      <c r="DG39" s="589">
        <f>IFERROR(IF(DG$3=EOMONTH('Rent Roll'!$C35-1,0),$C39*$D39/$C$1,IF(DG$3=EOMONTH('Rent Roll'!$D35,0),0,IF(NOT(DF39=0),NOT(Index_운영!DG61=0)*DF39*(1+$E39*Index_운영!DG193),$C39*$D39/$C$1*Index_운영!DG61))),0)</f>
        <v>0</v>
      </c>
      <c r="DH39" s="589">
        <f>IFERROR(IF(DH$3=EOMONTH('Rent Roll'!$C35-1,0),$C39*$D39/$C$1,IF(DH$3=EOMONTH('Rent Roll'!$D35,0),0,IF(NOT(DG39=0),NOT(Index_운영!DH61=0)*DG39*(1+$E39*Index_운영!DH193),$C39*$D39/$C$1*Index_운영!DH61))),0)</f>
        <v>0</v>
      </c>
      <c r="DI39" s="589">
        <f>IFERROR(IF(DI$3=EOMONTH('Rent Roll'!$C35-1,0),$C39*$D39/$C$1,IF(DI$3=EOMONTH('Rent Roll'!$D35,0),0,IF(NOT(DH39=0),NOT(Index_운영!DI61=0)*DH39*(1+$E39*Index_운영!DI193),$C39*$D39/$C$1*Index_운영!DI61))),0)</f>
        <v>0</v>
      </c>
      <c r="DJ39" s="589">
        <f>IFERROR(IF(DJ$3=EOMONTH('Rent Roll'!$C35-1,0),$C39*$D39/$C$1,IF(DJ$3=EOMONTH('Rent Roll'!$D35,0),0,IF(NOT(DI39=0),NOT(Index_운영!DJ61=0)*DI39*(1+$E39*Index_운영!DJ193),$C39*$D39/$C$1*Index_운영!DJ61))),0)</f>
        <v>0</v>
      </c>
      <c r="DK39" s="589">
        <f>IFERROR(IF(DK$3=EOMONTH('Rent Roll'!$C35-1,0),$C39*$D39/$C$1,IF(DK$3=EOMONTH('Rent Roll'!$D35,0),0,IF(NOT(DJ39=0),NOT(Index_운영!DK61=0)*DJ39*(1+$E39*Index_운영!DK193),$C39*$D39/$C$1*Index_운영!DK61))),0)</f>
        <v>0</v>
      </c>
      <c r="DL39" s="589">
        <f>IFERROR(IF(DL$3=EOMONTH('Rent Roll'!$C35-1,0),$C39*$D39/$C$1,IF(DL$3=EOMONTH('Rent Roll'!$D35,0),0,IF(NOT(DK39=0),NOT(Index_운영!DL61=0)*DK39*(1+$E39*Index_운영!DL193),$C39*$D39/$C$1*Index_운영!DL61))),0)</f>
        <v>0</v>
      </c>
      <c r="DM39" s="589">
        <f>IFERROR(IF(DM$3=EOMONTH('Rent Roll'!$C35-1,0),$C39*$D39/$C$1,IF(DM$3=EOMONTH('Rent Roll'!$D35,0),0,IF(NOT(DL39=0),NOT(Index_운영!DM61=0)*DL39*(1+$E39*Index_운영!DM193),$C39*$D39/$C$1*Index_운영!DM61))),0)</f>
        <v>0</v>
      </c>
      <c r="DN39" s="589">
        <f>IFERROR(IF(DN$3=EOMONTH('Rent Roll'!$C35-1,0),$C39*$D39/$C$1,IF(DN$3=EOMONTH('Rent Roll'!$D35,0),0,IF(NOT(DM39=0),NOT(Index_운영!DN61=0)*DM39*(1+$E39*Index_운영!DN193),$C39*$D39/$C$1*Index_운영!DN61))),0)</f>
        <v>0</v>
      </c>
      <c r="DO39" s="589">
        <f>IFERROR(IF(DO$3=EOMONTH('Rent Roll'!$C35-1,0),$C39*$D39/$C$1,IF(DO$3=EOMONTH('Rent Roll'!$D35,0),0,IF(NOT(DN39=0),NOT(Index_운영!DO61=0)*DN39*(1+$E39*Index_운영!DO193),$C39*$D39/$C$1*Index_운영!DO61))),0)</f>
        <v>0</v>
      </c>
      <c r="DP39" s="589">
        <f>IFERROR(IF(DP$3=EOMONTH('Rent Roll'!$C35-1,0),$C39*$D39/$C$1,IF(DP$3=EOMONTH('Rent Roll'!$D35,0),0,IF(NOT(DO39=0),NOT(Index_운영!DP61=0)*DO39*(1+$E39*Index_운영!DP193),$C39*$D39/$C$1*Index_운영!DP61))),0)</f>
        <v>0</v>
      </c>
      <c r="DQ39" s="589">
        <f>IFERROR(IF(DQ$3=EOMONTH('Rent Roll'!$C35-1,0),$C39*$D39/$C$1,IF(DQ$3=EOMONTH('Rent Roll'!$D35,0),0,IF(NOT(DP39=0),NOT(Index_운영!DQ61=0)*DP39*(1+$E39*Index_운영!DQ193),$C39*$D39/$C$1*Index_운영!DQ61))),0)</f>
        <v>0</v>
      </c>
      <c r="DR39" s="589">
        <f>IFERROR(IF(DR$3=EOMONTH('Rent Roll'!$C35-1,0),$C39*$D39/$C$1,IF(DR$3=EOMONTH('Rent Roll'!$D35,0),0,IF(NOT(DQ39=0),NOT(Index_운영!DR61=0)*DQ39*(1+$E39*Index_운영!DR193),$C39*$D39/$C$1*Index_운영!DR61))),0)</f>
        <v>0</v>
      </c>
      <c r="DS39" s="589">
        <f>IFERROR(IF(DS$3=EOMONTH('Rent Roll'!$C35-1,0),$C39*$D39/$C$1,IF(DS$3=EOMONTH('Rent Roll'!$D35,0),0,IF(NOT(DR39=0),NOT(Index_운영!DS61=0)*DR39*(1+$E39*Index_운영!DS193),$C39*$D39/$C$1*Index_운영!DS61))),0)</f>
        <v>0</v>
      </c>
      <c r="DT39" s="589">
        <f>IFERROR(IF(DT$3=EOMONTH('Rent Roll'!$C35-1,0),$C39*$D39/$C$1,IF(DT$3=EOMONTH('Rent Roll'!$D35,0),0,IF(NOT(DS39=0),NOT(Index_운영!DT61=0)*DS39*(1+$E39*Index_운영!DT193),$C39*$D39/$C$1*Index_운영!DT61))),0)</f>
        <v>0</v>
      </c>
      <c r="DU39" s="589">
        <f>IFERROR(IF(DU$3=EOMONTH('Rent Roll'!$C35-1,0),$C39*$D39/$C$1,IF(DU$3=EOMONTH('Rent Roll'!$D35,0),0,IF(NOT(DT39=0),NOT(Index_운영!DU61=0)*DT39*(1+$E39*Index_운영!DU193),$C39*$D39/$C$1*Index_운영!DU61))),0)</f>
        <v>0</v>
      </c>
      <c r="DV39" s="589">
        <f>IFERROR(IF(DV$3=EOMONTH('Rent Roll'!$C35-1,0),$C39*$D39/$C$1,IF(DV$3=EOMONTH('Rent Roll'!$D35,0),0,IF(NOT(DU39=0),NOT(Index_운영!DV61=0)*DU39*(1+$E39*Index_운영!DV193),$C39*$D39/$C$1*Index_운영!DV61))),0)</f>
        <v>0</v>
      </c>
    </row>
    <row r="40" spans="1:126" s="485" customFormat="1" outlineLevel="1" x14ac:dyDescent="0.4">
      <c r="A40" s="737"/>
      <c r="B40" s="464">
        <f>'Rent Roll'!$B36</f>
        <v>0</v>
      </c>
      <c r="C40" s="1219">
        <f>'Rent Roll'!$K36</f>
        <v>0</v>
      </c>
      <c r="D40" s="1220">
        <f>'Rent Roll'!$M36</f>
        <v>0</v>
      </c>
      <c r="E40" s="1221">
        <f>'Rent Roll'!$N36</f>
        <v>0</v>
      </c>
      <c r="F40" s="588">
        <f>IFERROR(IF(F$3=EOMONTH('Rent Roll'!$C36-1,0),$C40*$D40/$C$1,IF(F$3=EOMONTH('Rent Roll'!$D36,0),0,IF(NOT(E40=0),NOT(Index_운영!F62=0)*E40*(1+$E40*Index_운영!F194),$C40*$D40/$C$1*Index_운영!F62))),0)</f>
        <v>0</v>
      </c>
      <c r="G40" s="589">
        <f>IFERROR(IF(G$3=EOMONTH('Rent Roll'!$C36-1,0),$C40*$D40/$C$1,IF(G$3=EOMONTH('Rent Roll'!$D36,0),0,IF(NOT(F40=0),NOT(Index_운영!G62=0)*F40*(1+$E40*Index_운영!G194),$C40*$D40/$C$1*Index_운영!G62))),0)</f>
        <v>0</v>
      </c>
      <c r="H40" s="589">
        <f>IFERROR(IF(H$3=EOMONTH('Rent Roll'!$C36-1,0),$C40*$D40/$C$1,IF(H$3=EOMONTH('Rent Roll'!$D36,0),0,IF(NOT(G40=0),NOT(Index_운영!H62=0)*G40*(1+$E40*Index_운영!H194),$C40*$D40/$C$1*Index_운영!H62))),0)</f>
        <v>0</v>
      </c>
      <c r="I40" s="589">
        <f>IFERROR(IF(I$3=EOMONTH('Rent Roll'!$C36-1,0),$C40*$D40/$C$1,IF(I$3=EOMONTH('Rent Roll'!$D36,0),0,IF(NOT(H40=0),NOT(Index_운영!I62=0)*H40*(1+$E40*Index_운영!I194),$C40*$D40/$C$1*Index_운영!I62))),0)</f>
        <v>0</v>
      </c>
      <c r="J40" s="589">
        <f>IFERROR(IF(J$3=EOMONTH('Rent Roll'!$C36-1,0),$C40*$D40/$C$1,IF(J$3=EOMONTH('Rent Roll'!$D36,0),0,IF(NOT(I40=0),NOT(Index_운영!J62=0)*I40*(1+$E40*Index_운영!J194),$C40*$D40/$C$1*Index_운영!J62))),0)</f>
        <v>0</v>
      </c>
      <c r="K40" s="589">
        <f>IFERROR(IF(K$3=EOMONTH('Rent Roll'!$C36-1,0),$C40*$D40/$C$1,IF(K$3=EOMONTH('Rent Roll'!$D36,0),0,IF(NOT(J40=0),NOT(Index_운영!K62=0)*J40*(1+$E40*Index_운영!K194),$C40*$D40/$C$1*Index_운영!K62))),0)</f>
        <v>0</v>
      </c>
      <c r="L40" s="589">
        <f>IFERROR(IF(L$3=EOMONTH('Rent Roll'!$C36-1,0),$C40*$D40/$C$1,IF(L$3=EOMONTH('Rent Roll'!$D36,0),0,IF(NOT(K40=0),NOT(Index_운영!L62=0)*K40*(1+$E40*Index_운영!L194),$C40*$D40/$C$1*Index_운영!L62))),0)</f>
        <v>0</v>
      </c>
      <c r="M40" s="589">
        <f>IFERROR(IF(M$3=EOMONTH('Rent Roll'!$C36-1,0),$C40*$D40/$C$1,IF(M$3=EOMONTH('Rent Roll'!$D36,0),0,IF(NOT(L40=0),NOT(Index_운영!M62=0)*L40*(1+$E40*Index_운영!M194),$C40*$D40/$C$1*Index_운영!M62))),0)</f>
        <v>0</v>
      </c>
      <c r="N40" s="589">
        <f>IFERROR(IF(N$3=EOMONTH('Rent Roll'!$C36-1,0),$C40*$D40/$C$1,IF(N$3=EOMONTH('Rent Roll'!$D36,0),0,IF(NOT(M40=0),NOT(Index_운영!N62=0)*M40*(1+$E40*Index_운영!N194),$C40*$D40/$C$1*Index_운영!N62))),0)</f>
        <v>0</v>
      </c>
      <c r="O40" s="589">
        <f>IFERROR(IF(O$3=EOMONTH('Rent Roll'!$C36-1,0),$C40*$D40/$C$1,IF(O$3=EOMONTH('Rent Roll'!$D36,0),0,IF(NOT(N40=0),NOT(Index_운영!O62=0)*N40*(1+$E40*Index_운영!O194),$C40*$D40/$C$1*Index_운영!O62))),0)</f>
        <v>0</v>
      </c>
      <c r="P40" s="589">
        <f>IFERROR(IF(P$3=EOMONTH('Rent Roll'!$C36-1,0),$C40*$D40/$C$1,IF(P$3=EOMONTH('Rent Roll'!$D36,0),0,IF(NOT(O40=0),NOT(Index_운영!P62=0)*O40*(1+$E40*Index_운영!P194),$C40*$D40/$C$1*Index_운영!P62))),0)</f>
        <v>0</v>
      </c>
      <c r="Q40" s="589">
        <f>IFERROR(IF(Q$3=EOMONTH('Rent Roll'!$C36-1,0),$C40*$D40/$C$1,IF(Q$3=EOMONTH('Rent Roll'!$D36,0),0,IF(NOT(P40=0),NOT(Index_운영!Q62=0)*P40*(1+$E40*Index_운영!Q194),$C40*$D40/$C$1*Index_운영!Q62))),0)</f>
        <v>0</v>
      </c>
      <c r="R40" s="589">
        <f>IFERROR(IF(R$3=EOMONTH('Rent Roll'!$C36-1,0),$C40*$D40/$C$1,IF(R$3=EOMONTH('Rent Roll'!$D36,0),0,IF(NOT(Q40=0),NOT(Index_운영!R62=0)*Q40*(1+$E40*Index_운영!R194),$C40*$D40/$C$1*Index_운영!R62))),0)</f>
        <v>0</v>
      </c>
      <c r="S40" s="589">
        <f>IFERROR(IF(S$3=EOMONTH('Rent Roll'!$C36-1,0),$C40*$D40/$C$1,IF(S$3=EOMONTH('Rent Roll'!$D36,0),0,IF(NOT(R40=0),NOT(Index_운영!S62=0)*R40*(1+$E40*Index_운영!S194),$C40*$D40/$C$1*Index_운영!S62))),0)</f>
        <v>0</v>
      </c>
      <c r="T40" s="589">
        <f>IFERROR(IF(T$3=EOMONTH('Rent Roll'!$C36-1,0),$C40*$D40/$C$1,IF(T$3=EOMONTH('Rent Roll'!$D36,0),0,IF(NOT(S40=0),NOT(Index_운영!T62=0)*S40*(1+$E40*Index_운영!T194),$C40*$D40/$C$1*Index_운영!T62))),0)</f>
        <v>0</v>
      </c>
      <c r="U40" s="589">
        <f>IFERROR(IF(U$3=EOMONTH('Rent Roll'!$C36-1,0),$C40*$D40/$C$1,IF(U$3=EOMONTH('Rent Roll'!$D36,0),0,IF(NOT(T40=0),NOT(Index_운영!U62=0)*T40*(1+$E40*Index_운영!U194),$C40*$D40/$C$1*Index_운영!U62))),0)</f>
        <v>0</v>
      </c>
      <c r="V40" s="589">
        <f>IFERROR(IF(V$3=EOMONTH('Rent Roll'!$C36-1,0),$C40*$D40/$C$1,IF(V$3=EOMONTH('Rent Roll'!$D36,0),0,IF(NOT(U40=0),NOT(Index_운영!V62=0)*U40*(1+$E40*Index_운영!V194),$C40*$D40/$C$1*Index_운영!V62))),0)</f>
        <v>0</v>
      </c>
      <c r="W40" s="589">
        <f>IFERROR(IF(W$3=EOMONTH('Rent Roll'!$C36-1,0),$C40*$D40/$C$1,IF(W$3=EOMONTH('Rent Roll'!$D36,0),0,IF(NOT(V40=0),NOT(Index_운영!W62=0)*V40*(1+$E40*Index_운영!W194),$C40*$D40/$C$1*Index_운영!W62))),0)</f>
        <v>0</v>
      </c>
      <c r="X40" s="589">
        <f>IFERROR(IF(X$3=EOMONTH('Rent Roll'!$C36-1,0),$C40*$D40/$C$1,IF(X$3=EOMONTH('Rent Roll'!$D36,0),0,IF(NOT(W40=0),NOT(Index_운영!X62=0)*W40*(1+$E40*Index_운영!X194),$C40*$D40/$C$1*Index_운영!X62))),0)</f>
        <v>0</v>
      </c>
      <c r="Y40" s="589">
        <f>IFERROR(IF(Y$3=EOMONTH('Rent Roll'!$C36-1,0),$C40*$D40/$C$1,IF(Y$3=EOMONTH('Rent Roll'!$D36,0),0,IF(NOT(X40=0),NOT(Index_운영!Y62=0)*X40*(1+$E40*Index_운영!Y194),$C40*$D40/$C$1*Index_운영!Y62))),0)</f>
        <v>0</v>
      </c>
      <c r="Z40" s="589">
        <f>IFERROR(IF(Z$3=EOMONTH('Rent Roll'!$C36-1,0),$C40*$D40/$C$1,IF(Z$3=EOMONTH('Rent Roll'!$D36,0),0,IF(NOT(Y40=0),NOT(Index_운영!Z62=0)*Y40*(1+$E40*Index_운영!Z194),$C40*$D40/$C$1*Index_운영!Z62))),0)</f>
        <v>0</v>
      </c>
      <c r="AA40" s="589">
        <f>IFERROR(IF(AA$3=EOMONTH('Rent Roll'!$C36-1,0),$C40*$D40/$C$1,IF(AA$3=EOMONTH('Rent Roll'!$D36,0),0,IF(NOT(Z40=0),NOT(Index_운영!AA62=0)*Z40*(1+$E40*Index_운영!AA194),$C40*$D40/$C$1*Index_운영!AA62))),0)</f>
        <v>0</v>
      </c>
      <c r="AB40" s="589">
        <f>IFERROR(IF(AB$3=EOMONTH('Rent Roll'!$C36-1,0),$C40*$D40/$C$1,IF(AB$3=EOMONTH('Rent Roll'!$D36,0),0,IF(NOT(AA40=0),NOT(Index_운영!AB62=0)*AA40*(1+$E40*Index_운영!AB194),$C40*$D40/$C$1*Index_운영!AB62))),0)</f>
        <v>0</v>
      </c>
      <c r="AC40" s="589">
        <f>IFERROR(IF(AC$3=EOMONTH('Rent Roll'!$C36-1,0),$C40*$D40/$C$1,IF(AC$3=EOMONTH('Rent Roll'!$D36,0),0,IF(NOT(AB40=0),NOT(Index_운영!AC62=0)*AB40*(1+$E40*Index_운영!AC194),$C40*$D40/$C$1*Index_운영!AC62))),0)</f>
        <v>0</v>
      </c>
      <c r="AD40" s="589">
        <f>IFERROR(IF(AD$3=EOMONTH('Rent Roll'!$C36-1,0),$C40*$D40/$C$1,IF(AD$3=EOMONTH('Rent Roll'!$D36,0),0,IF(NOT(AC40=0),NOT(Index_운영!AD62=0)*AC40*(1+$E40*Index_운영!AD194),$C40*$D40/$C$1*Index_운영!AD62))),0)</f>
        <v>0</v>
      </c>
      <c r="AE40" s="589">
        <f>IFERROR(IF(AE$3=EOMONTH('Rent Roll'!$C36-1,0),$C40*$D40/$C$1,IF(AE$3=EOMONTH('Rent Roll'!$D36,0),0,IF(NOT(AD40=0),NOT(Index_운영!AE62=0)*AD40*(1+$E40*Index_운영!AE194),$C40*$D40/$C$1*Index_운영!AE62))),0)</f>
        <v>0</v>
      </c>
      <c r="AF40" s="589">
        <f>IFERROR(IF(AF$3=EOMONTH('Rent Roll'!$C36-1,0),$C40*$D40/$C$1,IF(AF$3=EOMONTH('Rent Roll'!$D36,0),0,IF(NOT(AE40=0),NOT(Index_운영!AF62=0)*AE40*(1+$E40*Index_운영!AF194),$C40*$D40/$C$1*Index_운영!AF62))),0)</f>
        <v>0</v>
      </c>
      <c r="AG40" s="589">
        <f>IFERROR(IF(AG$3=EOMONTH('Rent Roll'!$C36-1,0),$C40*$D40/$C$1,IF(AG$3=EOMONTH('Rent Roll'!$D36,0),0,IF(NOT(AF40=0),NOT(Index_운영!AG62=0)*AF40*(1+$E40*Index_운영!AG194),$C40*$D40/$C$1*Index_운영!AG62))),0)</f>
        <v>0</v>
      </c>
      <c r="AH40" s="589">
        <f>IFERROR(IF(AH$3=EOMONTH('Rent Roll'!$C36-1,0),$C40*$D40/$C$1,IF(AH$3=EOMONTH('Rent Roll'!$D36,0),0,IF(NOT(AG40=0),NOT(Index_운영!AH62=0)*AG40*(1+$E40*Index_운영!AH194),$C40*$D40/$C$1*Index_운영!AH62))),0)</f>
        <v>0</v>
      </c>
      <c r="AI40" s="589">
        <f>IFERROR(IF(AI$3=EOMONTH('Rent Roll'!$C36-1,0),$C40*$D40/$C$1,IF(AI$3=EOMONTH('Rent Roll'!$D36,0),0,IF(NOT(AH40=0),NOT(Index_운영!AI62=0)*AH40*(1+$E40*Index_운영!AI194),$C40*$D40/$C$1*Index_운영!AI62))),0)</f>
        <v>0</v>
      </c>
      <c r="AJ40" s="589">
        <f>IFERROR(IF(AJ$3=EOMONTH('Rent Roll'!$C36-1,0),$C40*$D40/$C$1,IF(AJ$3=EOMONTH('Rent Roll'!$D36,0),0,IF(NOT(AI40=0),NOT(Index_운영!AJ62=0)*AI40*(1+$E40*Index_운영!AJ194),$C40*$D40/$C$1*Index_운영!AJ62))),0)</f>
        <v>0</v>
      </c>
      <c r="AK40" s="589">
        <f>IFERROR(IF(AK$3=EOMONTH('Rent Roll'!$C36-1,0),$C40*$D40/$C$1,IF(AK$3=EOMONTH('Rent Roll'!$D36,0),0,IF(NOT(AJ40=0),NOT(Index_운영!AK62=0)*AJ40*(1+$E40*Index_운영!AK194),$C40*$D40/$C$1*Index_운영!AK62))),0)</f>
        <v>0</v>
      </c>
      <c r="AL40" s="589">
        <f>IFERROR(IF(AL$3=EOMONTH('Rent Roll'!$C36-1,0),$C40*$D40/$C$1,IF(AL$3=EOMONTH('Rent Roll'!$D36,0),0,IF(NOT(AK40=0),NOT(Index_운영!AL62=0)*AK40*(1+$E40*Index_운영!AL194),$C40*$D40/$C$1*Index_운영!AL62))),0)</f>
        <v>0</v>
      </c>
      <c r="AM40" s="589">
        <f>IFERROR(IF(AM$3=EOMONTH('Rent Roll'!$C36-1,0),$C40*$D40/$C$1,IF(AM$3=EOMONTH('Rent Roll'!$D36,0),0,IF(NOT(AL40=0),NOT(Index_운영!AM62=0)*AL40*(1+$E40*Index_운영!AM194),$C40*$D40/$C$1*Index_운영!AM62))),0)</f>
        <v>0</v>
      </c>
      <c r="AN40" s="589">
        <f>IFERROR(IF(AN$3=EOMONTH('Rent Roll'!$C36-1,0),$C40*$D40/$C$1,IF(AN$3=EOMONTH('Rent Roll'!$D36,0),0,IF(NOT(AM40=0),NOT(Index_운영!AN62=0)*AM40*(1+$E40*Index_운영!AN194),$C40*$D40/$C$1*Index_운영!AN62))),0)</f>
        <v>0</v>
      </c>
      <c r="AO40" s="589">
        <f>IFERROR(IF(AO$3=EOMONTH('Rent Roll'!$C36-1,0),$C40*$D40/$C$1,IF(AO$3=EOMONTH('Rent Roll'!$D36,0),0,IF(NOT(AN40=0),NOT(Index_운영!AO62=0)*AN40*(1+$E40*Index_운영!AO194),$C40*$D40/$C$1*Index_운영!AO62))),0)</f>
        <v>0</v>
      </c>
      <c r="AP40" s="589">
        <f>IFERROR(IF(AP$3=EOMONTH('Rent Roll'!$C36-1,0),$C40*$D40/$C$1,IF(AP$3=EOMONTH('Rent Roll'!$D36,0),0,IF(NOT(AO40=0),NOT(Index_운영!AP62=0)*AO40*(1+$E40*Index_운영!AP194),$C40*$D40/$C$1*Index_운영!AP62))),0)</f>
        <v>0</v>
      </c>
      <c r="AQ40" s="589">
        <f>IFERROR(IF(AQ$3=EOMONTH('Rent Roll'!$C36-1,0),$C40*$D40/$C$1,IF(AQ$3=EOMONTH('Rent Roll'!$D36,0),0,IF(NOT(AP40=0),NOT(Index_운영!AQ62=0)*AP40*(1+$E40*Index_운영!AQ194),$C40*$D40/$C$1*Index_운영!AQ62))),0)</f>
        <v>0</v>
      </c>
      <c r="AR40" s="589">
        <f>IFERROR(IF(AR$3=EOMONTH('Rent Roll'!$C36-1,0),$C40*$D40/$C$1,IF(AR$3=EOMONTH('Rent Roll'!$D36,0),0,IF(NOT(AQ40=0),NOT(Index_운영!AR62=0)*AQ40*(1+$E40*Index_운영!AR194),$C40*$D40/$C$1*Index_운영!AR62))),0)</f>
        <v>0</v>
      </c>
      <c r="AS40" s="589">
        <f>IFERROR(IF(AS$3=EOMONTH('Rent Roll'!$C36-1,0),$C40*$D40/$C$1,IF(AS$3=EOMONTH('Rent Roll'!$D36,0),0,IF(NOT(AR40=0),NOT(Index_운영!AS62=0)*AR40*(1+$E40*Index_운영!AS194),$C40*$D40/$C$1*Index_운영!AS62))),0)</f>
        <v>0</v>
      </c>
      <c r="AT40" s="589">
        <f>IFERROR(IF(AT$3=EOMONTH('Rent Roll'!$C36-1,0),$C40*$D40/$C$1,IF(AT$3=EOMONTH('Rent Roll'!$D36,0),0,IF(NOT(AS40=0),NOT(Index_운영!AT62=0)*AS40*(1+$E40*Index_운영!AT194),$C40*$D40/$C$1*Index_운영!AT62))),0)</f>
        <v>0</v>
      </c>
      <c r="AU40" s="589">
        <f>IFERROR(IF(AU$3=EOMONTH('Rent Roll'!$C36-1,0),$C40*$D40/$C$1,IF(AU$3=EOMONTH('Rent Roll'!$D36,0),0,IF(NOT(AT40=0),NOT(Index_운영!AU62=0)*AT40*(1+$E40*Index_운영!AU194),$C40*$D40/$C$1*Index_운영!AU62))),0)</f>
        <v>0</v>
      </c>
      <c r="AV40" s="589">
        <f>IFERROR(IF(AV$3=EOMONTH('Rent Roll'!$C36-1,0),$C40*$D40/$C$1,IF(AV$3=EOMONTH('Rent Roll'!$D36,0),0,IF(NOT(AU40=0),NOT(Index_운영!AV62=0)*AU40*(1+$E40*Index_운영!AV194),$C40*$D40/$C$1*Index_운영!AV62))),0)</f>
        <v>0</v>
      </c>
      <c r="AW40" s="589">
        <f>IFERROR(IF(AW$3=EOMONTH('Rent Roll'!$C36-1,0),$C40*$D40/$C$1,IF(AW$3=EOMONTH('Rent Roll'!$D36,0),0,IF(NOT(AV40=0),NOT(Index_운영!AW62=0)*AV40*(1+$E40*Index_운영!AW194),$C40*$D40/$C$1*Index_운영!AW62))),0)</f>
        <v>0</v>
      </c>
      <c r="AX40" s="589">
        <f>IFERROR(IF(AX$3=EOMONTH('Rent Roll'!$C36-1,0),$C40*$D40/$C$1,IF(AX$3=EOMONTH('Rent Roll'!$D36,0),0,IF(NOT(AW40=0),NOT(Index_운영!AX62=0)*AW40*(1+$E40*Index_운영!AX194),$C40*$D40/$C$1*Index_운영!AX62))),0)</f>
        <v>0</v>
      </c>
      <c r="AY40" s="589">
        <f>IFERROR(IF(AY$3=EOMONTH('Rent Roll'!$C36-1,0),$C40*$D40/$C$1,IF(AY$3=EOMONTH('Rent Roll'!$D36,0),0,IF(NOT(AX40=0),NOT(Index_운영!AY62=0)*AX40*(1+$E40*Index_운영!AY194),$C40*$D40/$C$1*Index_운영!AY62))),0)</f>
        <v>0</v>
      </c>
      <c r="AZ40" s="589">
        <f>IFERROR(IF(AZ$3=EOMONTH('Rent Roll'!$C36-1,0),$C40*$D40/$C$1,IF(AZ$3=EOMONTH('Rent Roll'!$D36,0),0,IF(NOT(AY40=0),NOT(Index_운영!AZ62=0)*AY40*(1+$E40*Index_운영!AZ194),$C40*$D40/$C$1*Index_운영!AZ62))),0)</f>
        <v>0</v>
      </c>
      <c r="BA40" s="589">
        <f>IFERROR(IF(BA$3=EOMONTH('Rent Roll'!$C36-1,0),$C40*$D40/$C$1,IF(BA$3=EOMONTH('Rent Roll'!$D36,0),0,IF(NOT(AZ40=0),NOT(Index_운영!BA62=0)*AZ40*(1+$E40*Index_운영!BA194),$C40*$D40/$C$1*Index_운영!BA62))),0)</f>
        <v>0</v>
      </c>
      <c r="BB40" s="589">
        <f>IFERROR(IF(BB$3=EOMONTH('Rent Roll'!$C36-1,0),$C40*$D40/$C$1,IF(BB$3=EOMONTH('Rent Roll'!$D36,0),0,IF(NOT(BA40=0),NOT(Index_운영!BB62=0)*BA40*(1+$E40*Index_운영!BB194),$C40*$D40/$C$1*Index_운영!BB62))),0)</f>
        <v>0</v>
      </c>
      <c r="BC40" s="589">
        <f>IFERROR(IF(BC$3=EOMONTH('Rent Roll'!$C36-1,0),$C40*$D40/$C$1,IF(BC$3=EOMONTH('Rent Roll'!$D36,0),0,IF(NOT(BB40=0),NOT(Index_운영!BC62=0)*BB40*(1+$E40*Index_운영!BC194),$C40*$D40/$C$1*Index_운영!BC62))),0)</f>
        <v>0</v>
      </c>
      <c r="BD40" s="589">
        <f>IFERROR(IF(BD$3=EOMONTH('Rent Roll'!$C36-1,0),$C40*$D40/$C$1,IF(BD$3=EOMONTH('Rent Roll'!$D36,0),0,IF(NOT(BC40=0),NOT(Index_운영!BD62=0)*BC40*(1+$E40*Index_운영!BD194),$C40*$D40/$C$1*Index_운영!BD62))),0)</f>
        <v>0</v>
      </c>
      <c r="BE40" s="589">
        <f>IFERROR(IF(BE$3=EOMONTH('Rent Roll'!$C36-1,0),$C40*$D40/$C$1,IF(BE$3=EOMONTH('Rent Roll'!$D36,0),0,IF(NOT(BD40=0),NOT(Index_운영!BE62=0)*BD40*(1+$E40*Index_운영!BE194),$C40*$D40/$C$1*Index_운영!BE62))),0)</f>
        <v>0</v>
      </c>
      <c r="BF40" s="589">
        <f>IFERROR(IF(BF$3=EOMONTH('Rent Roll'!$C36-1,0),$C40*$D40/$C$1,IF(BF$3=EOMONTH('Rent Roll'!$D36,0),0,IF(NOT(BE40=0),NOT(Index_운영!BF62=0)*BE40*(1+$E40*Index_운영!BF194),$C40*$D40/$C$1*Index_운영!BF62))),0)</f>
        <v>0</v>
      </c>
      <c r="BG40" s="589">
        <f>IFERROR(IF(BG$3=EOMONTH('Rent Roll'!$C36-1,0),$C40*$D40/$C$1,IF(BG$3=EOMONTH('Rent Roll'!$D36,0),0,IF(NOT(BF40=0),NOT(Index_운영!BG62=0)*BF40*(1+$E40*Index_운영!BG194),$C40*$D40/$C$1*Index_운영!BG62))),0)</f>
        <v>0</v>
      </c>
      <c r="BH40" s="589">
        <f>IFERROR(IF(BH$3=EOMONTH('Rent Roll'!$C36-1,0),$C40*$D40/$C$1,IF(BH$3=EOMONTH('Rent Roll'!$D36,0),0,IF(NOT(BG40=0),NOT(Index_운영!BH62=0)*BG40*(1+$E40*Index_운영!BH194),$C40*$D40/$C$1*Index_운영!BH62))),0)</f>
        <v>0</v>
      </c>
      <c r="BI40" s="589">
        <f>IFERROR(IF(BI$3=EOMONTH('Rent Roll'!$C36-1,0),$C40*$D40/$C$1,IF(BI$3=EOMONTH('Rent Roll'!$D36,0),0,IF(NOT(BH40=0),NOT(Index_운영!BI62=0)*BH40*(1+$E40*Index_운영!BI194),$C40*$D40/$C$1*Index_운영!BI62))),0)</f>
        <v>0</v>
      </c>
      <c r="BJ40" s="589">
        <f>IFERROR(IF(BJ$3=EOMONTH('Rent Roll'!$C36-1,0),$C40*$D40/$C$1,IF(BJ$3=EOMONTH('Rent Roll'!$D36,0),0,IF(NOT(BI40=0),NOT(Index_운영!BJ62=0)*BI40*(1+$E40*Index_운영!BJ194),$C40*$D40/$C$1*Index_운영!BJ62))),0)</f>
        <v>0</v>
      </c>
      <c r="BK40" s="589">
        <f>IFERROR(IF(BK$3=EOMONTH('Rent Roll'!$C36-1,0),$C40*$D40/$C$1,IF(BK$3=EOMONTH('Rent Roll'!$D36,0),0,IF(NOT(BJ40=0),NOT(Index_운영!BK62=0)*BJ40*(1+$E40*Index_운영!BK194),$C40*$D40/$C$1*Index_운영!BK62))),0)</f>
        <v>0</v>
      </c>
      <c r="BL40" s="589">
        <f>IFERROR(IF(BL$3=EOMONTH('Rent Roll'!$C36-1,0),$C40*$D40/$C$1,IF(BL$3=EOMONTH('Rent Roll'!$D36,0),0,IF(NOT(BK40=0),NOT(Index_운영!BL62=0)*BK40*(1+$E40*Index_운영!BL194),$C40*$D40/$C$1*Index_운영!BL62))),0)</f>
        <v>0</v>
      </c>
      <c r="BM40" s="589">
        <f>IFERROR(IF(BM$3=EOMONTH('Rent Roll'!$C36-1,0),$C40*$D40/$C$1,IF(BM$3=EOMONTH('Rent Roll'!$D36,0),0,IF(NOT(BL40=0),NOT(Index_운영!BM62=0)*BL40*(1+$E40*Index_운영!BM194),$C40*$D40/$C$1*Index_운영!BM62))),0)</f>
        <v>0</v>
      </c>
      <c r="BN40" s="589">
        <f>IFERROR(IF(BN$3=EOMONTH('Rent Roll'!$C36-1,0),$C40*$D40/$C$1,IF(BN$3=EOMONTH('Rent Roll'!$D36,0),0,IF(NOT(BM40=0),NOT(Index_운영!BN62=0)*BM40*(1+$E40*Index_운영!BN194),$C40*$D40/$C$1*Index_운영!BN62))),0)</f>
        <v>0</v>
      </c>
      <c r="BO40" s="589">
        <f>IFERROR(IF(BO$3=EOMONTH('Rent Roll'!$C36-1,0),$C40*$D40/$C$1,IF(BO$3=EOMONTH('Rent Roll'!$D36,0),0,IF(NOT(BN40=0),NOT(Index_운영!BO62=0)*BN40*(1+$E40*Index_운영!BO194),$C40*$D40/$C$1*Index_운영!BO62))),0)</f>
        <v>0</v>
      </c>
      <c r="BP40" s="589">
        <f>IFERROR(IF(BP$3=EOMONTH('Rent Roll'!$C36-1,0),$C40*$D40/$C$1,IF(BP$3=EOMONTH('Rent Roll'!$D36,0),0,IF(NOT(BO40=0),NOT(Index_운영!BP62=0)*BO40*(1+$E40*Index_운영!BP194),$C40*$D40/$C$1*Index_운영!BP62))),0)</f>
        <v>0</v>
      </c>
      <c r="BQ40" s="589">
        <f>IFERROR(IF(BQ$3=EOMONTH('Rent Roll'!$C36-1,0),$C40*$D40/$C$1,IF(BQ$3=EOMONTH('Rent Roll'!$D36,0),0,IF(NOT(BP40=0),NOT(Index_운영!BQ62=0)*BP40*(1+$E40*Index_운영!BQ194),$C40*$D40/$C$1*Index_운영!BQ62))),0)</f>
        <v>0</v>
      </c>
      <c r="BR40" s="589">
        <f>IFERROR(IF(BR$3=EOMONTH('Rent Roll'!$C36-1,0),$C40*$D40/$C$1,IF(BR$3=EOMONTH('Rent Roll'!$D36,0),0,IF(NOT(BQ40=0),NOT(Index_운영!BR62=0)*BQ40*(1+$E40*Index_운영!BR194),$C40*$D40/$C$1*Index_운영!BR62))),0)</f>
        <v>0</v>
      </c>
      <c r="BS40" s="589">
        <f>IFERROR(IF(BS$3=EOMONTH('Rent Roll'!$C36-1,0),$C40*$D40/$C$1,IF(BS$3=EOMONTH('Rent Roll'!$D36,0),0,IF(NOT(BR40=0),NOT(Index_운영!BS62=0)*BR40*(1+$E40*Index_운영!BS194),$C40*$D40/$C$1*Index_운영!BS62))),0)</f>
        <v>0</v>
      </c>
      <c r="BT40" s="589">
        <f>IFERROR(IF(BT$3=EOMONTH('Rent Roll'!$C36-1,0),$C40*$D40/$C$1,IF(BT$3=EOMONTH('Rent Roll'!$D36,0),0,IF(NOT(BS40=0),NOT(Index_운영!BT62=0)*BS40*(1+$E40*Index_운영!BT194),$C40*$D40/$C$1*Index_운영!BT62))),0)</f>
        <v>0</v>
      </c>
      <c r="BU40" s="589">
        <f>IFERROR(IF(BU$3=EOMONTH('Rent Roll'!$C36-1,0),$C40*$D40/$C$1,IF(BU$3=EOMONTH('Rent Roll'!$D36,0),0,IF(NOT(BT40=0),NOT(Index_운영!BU62=0)*BT40*(1+$E40*Index_운영!BU194),$C40*$D40/$C$1*Index_운영!BU62))),0)</f>
        <v>0</v>
      </c>
      <c r="BV40" s="589">
        <f>IFERROR(IF(BV$3=EOMONTH('Rent Roll'!$C36-1,0),$C40*$D40/$C$1,IF(BV$3=EOMONTH('Rent Roll'!$D36,0),0,IF(NOT(BU40=0),NOT(Index_운영!BV62=0)*BU40*(1+$E40*Index_운영!BV194),$C40*$D40/$C$1*Index_운영!BV62))),0)</f>
        <v>0</v>
      </c>
      <c r="BW40" s="589">
        <f>IFERROR(IF(BW$3=EOMONTH('Rent Roll'!$C36-1,0),$C40*$D40/$C$1,IF(BW$3=EOMONTH('Rent Roll'!$D36,0),0,IF(NOT(BV40=0),NOT(Index_운영!BW62=0)*BV40*(1+$E40*Index_운영!BW194),$C40*$D40/$C$1*Index_운영!BW62))),0)</f>
        <v>0</v>
      </c>
      <c r="BX40" s="589">
        <f>IFERROR(IF(BX$3=EOMONTH('Rent Roll'!$C36-1,0),$C40*$D40/$C$1,IF(BX$3=EOMONTH('Rent Roll'!$D36,0),0,IF(NOT(BW40=0),NOT(Index_운영!BX62=0)*BW40*(1+$E40*Index_운영!BX194),$C40*$D40/$C$1*Index_운영!BX62))),0)</f>
        <v>0</v>
      </c>
      <c r="BY40" s="589">
        <f>IFERROR(IF(BY$3=EOMONTH('Rent Roll'!$C36-1,0),$C40*$D40/$C$1,IF(BY$3=EOMONTH('Rent Roll'!$D36,0),0,IF(NOT(BX40=0),NOT(Index_운영!BY62=0)*BX40*(1+$E40*Index_운영!BY194),$C40*$D40/$C$1*Index_운영!BY62))),0)</f>
        <v>0</v>
      </c>
      <c r="BZ40" s="589">
        <f>IFERROR(IF(BZ$3=EOMONTH('Rent Roll'!$C36-1,0),$C40*$D40/$C$1,IF(BZ$3=EOMONTH('Rent Roll'!$D36,0),0,IF(NOT(BY40=0),NOT(Index_운영!BZ62=0)*BY40*(1+$E40*Index_운영!BZ194),$C40*$D40/$C$1*Index_운영!BZ62))),0)</f>
        <v>0</v>
      </c>
      <c r="CA40" s="589">
        <f>IFERROR(IF(CA$3=EOMONTH('Rent Roll'!$C36-1,0),$C40*$D40/$C$1,IF(CA$3=EOMONTH('Rent Roll'!$D36,0),0,IF(NOT(BZ40=0),NOT(Index_운영!CA62=0)*BZ40*(1+$E40*Index_운영!CA194),$C40*$D40/$C$1*Index_운영!CA62))),0)</f>
        <v>0</v>
      </c>
      <c r="CB40" s="589">
        <f>IFERROR(IF(CB$3=EOMONTH('Rent Roll'!$C36-1,0),$C40*$D40/$C$1,IF(CB$3=EOMONTH('Rent Roll'!$D36,0),0,IF(NOT(CA40=0),NOT(Index_운영!CB62=0)*CA40*(1+$E40*Index_운영!CB194),$C40*$D40/$C$1*Index_운영!CB62))),0)</f>
        <v>0</v>
      </c>
      <c r="CC40" s="589">
        <f>IFERROR(IF(CC$3=EOMONTH('Rent Roll'!$C36-1,0),$C40*$D40/$C$1,IF(CC$3=EOMONTH('Rent Roll'!$D36,0),0,IF(NOT(CB40=0),NOT(Index_운영!CC62=0)*CB40*(1+$E40*Index_운영!CC194),$C40*$D40/$C$1*Index_운영!CC62))),0)</f>
        <v>0</v>
      </c>
      <c r="CD40" s="589">
        <f>IFERROR(IF(CD$3=EOMONTH('Rent Roll'!$C36-1,0),$C40*$D40/$C$1,IF(CD$3=EOMONTH('Rent Roll'!$D36,0),0,IF(NOT(CC40=0),NOT(Index_운영!CD62=0)*CC40*(1+$E40*Index_운영!CD194),$C40*$D40/$C$1*Index_운영!CD62))),0)</f>
        <v>0</v>
      </c>
      <c r="CE40" s="589">
        <f>IFERROR(IF(CE$3=EOMONTH('Rent Roll'!$C36-1,0),$C40*$D40/$C$1,IF(CE$3=EOMONTH('Rent Roll'!$D36,0),0,IF(NOT(CD40=0),NOT(Index_운영!CE62=0)*CD40*(1+$E40*Index_운영!CE194),$C40*$D40/$C$1*Index_운영!CE62))),0)</f>
        <v>0</v>
      </c>
      <c r="CF40" s="589">
        <f>IFERROR(IF(CF$3=EOMONTH('Rent Roll'!$C36-1,0),$C40*$D40/$C$1,IF(CF$3=EOMONTH('Rent Roll'!$D36,0),0,IF(NOT(CE40=0),NOT(Index_운영!CF62=0)*CE40*(1+$E40*Index_운영!CF194),$C40*$D40/$C$1*Index_운영!CF62))),0)</f>
        <v>0</v>
      </c>
      <c r="CG40" s="589">
        <f>IFERROR(IF(CG$3=EOMONTH('Rent Roll'!$C36-1,0),$C40*$D40/$C$1,IF(CG$3=EOMONTH('Rent Roll'!$D36,0),0,IF(NOT(CF40=0),NOT(Index_운영!CG62=0)*CF40*(1+$E40*Index_운영!CG194),$C40*$D40/$C$1*Index_운영!CG62))),0)</f>
        <v>0</v>
      </c>
      <c r="CH40" s="589">
        <f>IFERROR(IF(CH$3=EOMONTH('Rent Roll'!$C36-1,0),$C40*$D40/$C$1,IF(CH$3=EOMONTH('Rent Roll'!$D36,0),0,IF(NOT(CG40=0),NOT(Index_운영!CH62=0)*CG40*(1+$E40*Index_운영!CH194),$C40*$D40/$C$1*Index_운영!CH62))),0)</f>
        <v>0</v>
      </c>
      <c r="CI40" s="589">
        <f>IFERROR(IF(CI$3=EOMONTH('Rent Roll'!$C36-1,0),$C40*$D40/$C$1,IF(CI$3=EOMONTH('Rent Roll'!$D36,0),0,IF(NOT(CH40=0),NOT(Index_운영!CI62=0)*CH40*(1+$E40*Index_운영!CI194),$C40*$D40/$C$1*Index_운영!CI62))),0)</f>
        <v>0</v>
      </c>
      <c r="CJ40" s="589">
        <f>IFERROR(IF(CJ$3=EOMONTH('Rent Roll'!$C36-1,0),$C40*$D40/$C$1,IF(CJ$3=EOMONTH('Rent Roll'!$D36,0),0,IF(NOT(CI40=0),NOT(Index_운영!CJ62=0)*CI40*(1+$E40*Index_운영!CJ194),$C40*$D40/$C$1*Index_운영!CJ62))),0)</f>
        <v>0</v>
      </c>
      <c r="CK40" s="589">
        <f>IFERROR(IF(CK$3=EOMONTH('Rent Roll'!$C36-1,0),$C40*$D40/$C$1,IF(CK$3=EOMONTH('Rent Roll'!$D36,0),0,IF(NOT(CJ40=0),NOT(Index_운영!CK62=0)*CJ40*(1+$E40*Index_운영!CK194),$C40*$D40/$C$1*Index_운영!CK62))),0)</f>
        <v>0</v>
      </c>
      <c r="CL40" s="589">
        <f>IFERROR(IF(CL$3=EOMONTH('Rent Roll'!$C36-1,0),$C40*$D40/$C$1,IF(CL$3=EOMONTH('Rent Roll'!$D36,0),0,IF(NOT(CK40=0),NOT(Index_운영!CL62=0)*CK40*(1+$E40*Index_운영!CL194),$C40*$D40/$C$1*Index_운영!CL62))),0)</f>
        <v>0</v>
      </c>
      <c r="CM40" s="589">
        <f>IFERROR(IF(CM$3=EOMONTH('Rent Roll'!$C36-1,0),$C40*$D40/$C$1,IF(CM$3=EOMONTH('Rent Roll'!$D36,0),0,IF(NOT(CL40=0),NOT(Index_운영!CM62=0)*CL40*(1+$E40*Index_운영!CM194),$C40*$D40/$C$1*Index_운영!CM62))),0)</f>
        <v>0</v>
      </c>
      <c r="CN40" s="589">
        <f>IFERROR(IF(CN$3=EOMONTH('Rent Roll'!$C36-1,0),$C40*$D40/$C$1,IF(CN$3=EOMONTH('Rent Roll'!$D36,0),0,IF(NOT(CM40=0),NOT(Index_운영!CN62=0)*CM40*(1+$E40*Index_운영!CN194),$C40*$D40/$C$1*Index_운영!CN62))),0)</f>
        <v>0</v>
      </c>
      <c r="CO40" s="589">
        <f>IFERROR(IF(CO$3=EOMONTH('Rent Roll'!$C36-1,0),$C40*$D40/$C$1,IF(CO$3=EOMONTH('Rent Roll'!$D36,0),0,IF(NOT(CN40=0),NOT(Index_운영!CO62=0)*CN40*(1+$E40*Index_운영!CO194),$C40*$D40/$C$1*Index_운영!CO62))),0)</f>
        <v>0</v>
      </c>
      <c r="CP40" s="589">
        <f>IFERROR(IF(CP$3=EOMONTH('Rent Roll'!$C36-1,0),$C40*$D40/$C$1,IF(CP$3=EOMONTH('Rent Roll'!$D36,0),0,IF(NOT(CO40=0),NOT(Index_운영!CP62=0)*CO40*(1+$E40*Index_운영!CP194),$C40*$D40/$C$1*Index_운영!CP62))),0)</f>
        <v>0</v>
      </c>
      <c r="CQ40" s="589">
        <f>IFERROR(IF(CQ$3=EOMONTH('Rent Roll'!$C36-1,0),$C40*$D40/$C$1,IF(CQ$3=EOMONTH('Rent Roll'!$D36,0),0,IF(NOT(CP40=0),NOT(Index_운영!CQ62=0)*CP40*(1+$E40*Index_운영!CQ194),$C40*$D40/$C$1*Index_운영!CQ62))),0)</f>
        <v>0</v>
      </c>
      <c r="CR40" s="589">
        <f>IFERROR(IF(CR$3=EOMONTH('Rent Roll'!$C36-1,0),$C40*$D40/$C$1,IF(CR$3=EOMONTH('Rent Roll'!$D36,0),0,IF(NOT(CQ40=0),NOT(Index_운영!CR62=0)*CQ40*(1+$E40*Index_운영!CR194),$C40*$D40/$C$1*Index_운영!CR62))),0)</f>
        <v>0</v>
      </c>
      <c r="CS40" s="589">
        <f>IFERROR(IF(CS$3=EOMONTH('Rent Roll'!$C36-1,0),$C40*$D40/$C$1,IF(CS$3=EOMONTH('Rent Roll'!$D36,0),0,IF(NOT(CR40=0),NOT(Index_운영!CS62=0)*CR40*(1+$E40*Index_운영!CS194),$C40*$D40/$C$1*Index_운영!CS62))),0)</f>
        <v>0</v>
      </c>
      <c r="CT40" s="589">
        <f>IFERROR(IF(CT$3=EOMONTH('Rent Roll'!$C36-1,0),$C40*$D40/$C$1,IF(CT$3=EOMONTH('Rent Roll'!$D36,0),0,IF(NOT(CS40=0),NOT(Index_운영!CT62=0)*CS40*(1+$E40*Index_운영!CT194),$C40*$D40/$C$1*Index_운영!CT62))),0)</f>
        <v>0</v>
      </c>
      <c r="CU40" s="589">
        <f>IFERROR(IF(CU$3=EOMONTH('Rent Roll'!$C36-1,0),$C40*$D40/$C$1,IF(CU$3=EOMONTH('Rent Roll'!$D36,0),0,IF(NOT(CT40=0),NOT(Index_운영!CU62=0)*CT40*(1+$E40*Index_운영!CU194),$C40*$D40/$C$1*Index_운영!CU62))),0)</f>
        <v>0</v>
      </c>
      <c r="CV40" s="589">
        <f>IFERROR(IF(CV$3=EOMONTH('Rent Roll'!$C36-1,0),$C40*$D40/$C$1,IF(CV$3=EOMONTH('Rent Roll'!$D36,0),0,IF(NOT(CU40=0),NOT(Index_운영!CV62=0)*CU40*(1+$E40*Index_운영!CV194),$C40*$D40/$C$1*Index_운영!CV62))),0)</f>
        <v>0</v>
      </c>
      <c r="CW40" s="589">
        <f>IFERROR(IF(CW$3=EOMONTH('Rent Roll'!$C36-1,0),$C40*$D40/$C$1,IF(CW$3=EOMONTH('Rent Roll'!$D36,0),0,IF(NOT(CV40=0),NOT(Index_운영!CW62=0)*CV40*(1+$E40*Index_운영!CW194),$C40*$D40/$C$1*Index_운영!CW62))),0)</f>
        <v>0</v>
      </c>
      <c r="CX40" s="589">
        <f>IFERROR(IF(CX$3=EOMONTH('Rent Roll'!$C36-1,0),$C40*$D40/$C$1,IF(CX$3=EOMONTH('Rent Roll'!$D36,0),0,IF(NOT(CW40=0),NOT(Index_운영!CX62=0)*CW40*(1+$E40*Index_운영!CX194),$C40*$D40/$C$1*Index_운영!CX62))),0)</f>
        <v>0</v>
      </c>
      <c r="CY40" s="589">
        <f>IFERROR(IF(CY$3=EOMONTH('Rent Roll'!$C36-1,0),$C40*$D40/$C$1,IF(CY$3=EOMONTH('Rent Roll'!$D36,0),0,IF(NOT(CX40=0),NOT(Index_운영!CY62=0)*CX40*(1+$E40*Index_운영!CY194),$C40*$D40/$C$1*Index_운영!CY62))),0)</f>
        <v>0</v>
      </c>
      <c r="CZ40" s="589">
        <f>IFERROR(IF(CZ$3=EOMONTH('Rent Roll'!$C36-1,0),$C40*$D40/$C$1,IF(CZ$3=EOMONTH('Rent Roll'!$D36,0),0,IF(NOT(CY40=0),NOT(Index_운영!CZ62=0)*CY40*(1+$E40*Index_운영!CZ194),$C40*$D40/$C$1*Index_운영!CZ62))),0)</f>
        <v>0</v>
      </c>
      <c r="DA40" s="589">
        <f>IFERROR(IF(DA$3=EOMONTH('Rent Roll'!$C36-1,0),$C40*$D40/$C$1,IF(DA$3=EOMONTH('Rent Roll'!$D36,0),0,IF(NOT(CZ40=0),NOT(Index_운영!DA62=0)*CZ40*(1+$E40*Index_운영!DA194),$C40*$D40/$C$1*Index_운영!DA62))),0)</f>
        <v>0</v>
      </c>
      <c r="DB40" s="589">
        <f>IFERROR(IF(DB$3=EOMONTH('Rent Roll'!$C36-1,0),$C40*$D40/$C$1,IF(DB$3=EOMONTH('Rent Roll'!$D36,0),0,IF(NOT(DA40=0),NOT(Index_운영!DB62=0)*DA40*(1+$E40*Index_운영!DB194),$C40*$D40/$C$1*Index_운영!DB62))),0)</f>
        <v>0</v>
      </c>
      <c r="DC40" s="589">
        <f>IFERROR(IF(DC$3=EOMONTH('Rent Roll'!$C36-1,0),$C40*$D40/$C$1,IF(DC$3=EOMONTH('Rent Roll'!$D36,0),0,IF(NOT(DB40=0),NOT(Index_운영!DC62=0)*DB40*(1+$E40*Index_운영!DC194),$C40*$D40/$C$1*Index_운영!DC62))),0)</f>
        <v>0</v>
      </c>
      <c r="DD40" s="589">
        <f>IFERROR(IF(DD$3=EOMONTH('Rent Roll'!$C36-1,0),$C40*$D40/$C$1,IF(DD$3=EOMONTH('Rent Roll'!$D36,0),0,IF(NOT(DC40=0),NOT(Index_운영!DD62=0)*DC40*(1+$E40*Index_운영!DD194),$C40*$D40/$C$1*Index_운영!DD62))),0)</f>
        <v>0</v>
      </c>
      <c r="DE40" s="589">
        <f>IFERROR(IF(DE$3=EOMONTH('Rent Roll'!$C36-1,0),$C40*$D40/$C$1,IF(DE$3=EOMONTH('Rent Roll'!$D36,0),0,IF(NOT(DD40=0),NOT(Index_운영!DE62=0)*DD40*(1+$E40*Index_운영!DE194),$C40*$D40/$C$1*Index_운영!DE62))),0)</f>
        <v>0</v>
      </c>
      <c r="DF40" s="589">
        <f>IFERROR(IF(DF$3=EOMONTH('Rent Roll'!$C36-1,0),$C40*$D40/$C$1,IF(DF$3=EOMONTH('Rent Roll'!$D36,0),0,IF(NOT(DE40=0),NOT(Index_운영!DF62=0)*DE40*(1+$E40*Index_운영!DF194),$C40*$D40/$C$1*Index_운영!DF62))),0)</f>
        <v>0</v>
      </c>
      <c r="DG40" s="589">
        <f>IFERROR(IF(DG$3=EOMONTH('Rent Roll'!$C36-1,0),$C40*$D40/$C$1,IF(DG$3=EOMONTH('Rent Roll'!$D36,0),0,IF(NOT(DF40=0),NOT(Index_운영!DG62=0)*DF40*(1+$E40*Index_운영!DG194),$C40*$D40/$C$1*Index_운영!DG62))),0)</f>
        <v>0</v>
      </c>
      <c r="DH40" s="589">
        <f>IFERROR(IF(DH$3=EOMONTH('Rent Roll'!$C36-1,0),$C40*$D40/$C$1,IF(DH$3=EOMONTH('Rent Roll'!$D36,0),0,IF(NOT(DG40=0),NOT(Index_운영!DH62=0)*DG40*(1+$E40*Index_운영!DH194),$C40*$D40/$C$1*Index_운영!DH62))),0)</f>
        <v>0</v>
      </c>
      <c r="DI40" s="589">
        <f>IFERROR(IF(DI$3=EOMONTH('Rent Roll'!$C36-1,0),$C40*$D40/$C$1,IF(DI$3=EOMONTH('Rent Roll'!$D36,0),0,IF(NOT(DH40=0),NOT(Index_운영!DI62=0)*DH40*(1+$E40*Index_운영!DI194),$C40*$D40/$C$1*Index_운영!DI62))),0)</f>
        <v>0</v>
      </c>
      <c r="DJ40" s="589">
        <f>IFERROR(IF(DJ$3=EOMONTH('Rent Roll'!$C36-1,0),$C40*$D40/$C$1,IF(DJ$3=EOMONTH('Rent Roll'!$D36,0),0,IF(NOT(DI40=0),NOT(Index_운영!DJ62=0)*DI40*(1+$E40*Index_운영!DJ194),$C40*$D40/$C$1*Index_운영!DJ62))),0)</f>
        <v>0</v>
      </c>
      <c r="DK40" s="589">
        <f>IFERROR(IF(DK$3=EOMONTH('Rent Roll'!$C36-1,0),$C40*$D40/$C$1,IF(DK$3=EOMONTH('Rent Roll'!$D36,0),0,IF(NOT(DJ40=0),NOT(Index_운영!DK62=0)*DJ40*(1+$E40*Index_운영!DK194),$C40*$D40/$C$1*Index_운영!DK62))),0)</f>
        <v>0</v>
      </c>
      <c r="DL40" s="589">
        <f>IFERROR(IF(DL$3=EOMONTH('Rent Roll'!$C36-1,0),$C40*$D40/$C$1,IF(DL$3=EOMONTH('Rent Roll'!$D36,0),0,IF(NOT(DK40=0),NOT(Index_운영!DL62=0)*DK40*(1+$E40*Index_운영!DL194),$C40*$D40/$C$1*Index_운영!DL62))),0)</f>
        <v>0</v>
      </c>
      <c r="DM40" s="589">
        <f>IFERROR(IF(DM$3=EOMONTH('Rent Roll'!$C36-1,0),$C40*$D40/$C$1,IF(DM$3=EOMONTH('Rent Roll'!$D36,0),0,IF(NOT(DL40=0),NOT(Index_운영!DM62=0)*DL40*(1+$E40*Index_운영!DM194),$C40*$D40/$C$1*Index_운영!DM62))),0)</f>
        <v>0</v>
      </c>
      <c r="DN40" s="589">
        <f>IFERROR(IF(DN$3=EOMONTH('Rent Roll'!$C36-1,0),$C40*$D40/$C$1,IF(DN$3=EOMONTH('Rent Roll'!$D36,0),0,IF(NOT(DM40=0),NOT(Index_운영!DN62=0)*DM40*(1+$E40*Index_운영!DN194),$C40*$D40/$C$1*Index_운영!DN62))),0)</f>
        <v>0</v>
      </c>
      <c r="DO40" s="589">
        <f>IFERROR(IF(DO$3=EOMONTH('Rent Roll'!$C36-1,0),$C40*$D40/$C$1,IF(DO$3=EOMONTH('Rent Roll'!$D36,0),0,IF(NOT(DN40=0),NOT(Index_운영!DO62=0)*DN40*(1+$E40*Index_운영!DO194),$C40*$D40/$C$1*Index_운영!DO62))),0)</f>
        <v>0</v>
      </c>
      <c r="DP40" s="589">
        <f>IFERROR(IF(DP$3=EOMONTH('Rent Roll'!$C36-1,0),$C40*$D40/$C$1,IF(DP$3=EOMONTH('Rent Roll'!$D36,0),0,IF(NOT(DO40=0),NOT(Index_운영!DP62=0)*DO40*(1+$E40*Index_운영!DP194),$C40*$D40/$C$1*Index_운영!DP62))),0)</f>
        <v>0</v>
      </c>
      <c r="DQ40" s="589">
        <f>IFERROR(IF(DQ$3=EOMONTH('Rent Roll'!$C36-1,0),$C40*$D40/$C$1,IF(DQ$3=EOMONTH('Rent Roll'!$D36,0),0,IF(NOT(DP40=0),NOT(Index_운영!DQ62=0)*DP40*(1+$E40*Index_운영!DQ194),$C40*$D40/$C$1*Index_운영!DQ62))),0)</f>
        <v>0</v>
      </c>
      <c r="DR40" s="589">
        <f>IFERROR(IF(DR$3=EOMONTH('Rent Roll'!$C36-1,0),$C40*$D40/$C$1,IF(DR$3=EOMONTH('Rent Roll'!$D36,0),0,IF(NOT(DQ40=0),NOT(Index_운영!DR62=0)*DQ40*(1+$E40*Index_운영!DR194),$C40*$D40/$C$1*Index_운영!DR62))),0)</f>
        <v>0</v>
      </c>
      <c r="DS40" s="589">
        <f>IFERROR(IF(DS$3=EOMONTH('Rent Roll'!$C36-1,0),$C40*$D40/$C$1,IF(DS$3=EOMONTH('Rent Roll'!$D36,0),0,IF(NOT(DR40=0),NOT(Index_운영!DS62=0)*DR40*(1+$E40*Index_운영!DS194),$C40*$D40/$C$1*Index_운영!DS62))),0)</f>
        <v>0</v>
      </c>
      <c r="DT40" s="589">
        <f>IFERROR(IF(DT$3=EOMONTH('Rent Roll'!$C36-1,0),$C40*$D40/$C$1,IF(DT$3=EOMONTH('Rent Roll'!$D36,0),0,IF(NOT(DS40=0),NOT(Index_운영!DT62=0)*DS40*(1+$E40*Index_운영!DT194),$C40*$D40/$C$1*Index_운영!DT62))),0)</f>
        <v>0</v>
      </c>
      <c r="DU40" s="589">
        <f>IFERROR(IF(DU$3=EOMONTH('Rent Roll'!$C36-1,0),$C40*$D40/$C$1,IF(DU$3=EOMONTH('Rent Roll'!$D36,0),0,IF(NOT(DT40=0),NOT(Index_운영!DU62=0)*DT40*(1+$E40*Index_운영!DU194),$C40*$D40/$C$1*Index_운영!DU62))),0)</f>
        <v>0</v>
      </c>
      <c r="DV40" s="589">
        <f>IFERROR(IF(DV$3=EOMONTH('Rent Roll'!$C36-1,0),$C40*$D40/$C$1,IF(DV$3=EOMONTH('Rent Roll'!$D36,0),0,IF(NOT(DU40=0),NOT(Index_운영!DV62=0)*DU40*(1+$E40*Index_운영!DV194),$C40*$D40/$C$1*Index_운영!DV62))),0)</f>
        <v>0</v>
      </c>
    </row>
    <row r="41" spans="1:126" s="485" customFormat="1" outlineLevel="1" x14ac:dyDescent="0.4">
      <c r="A41" s="737"/>
      <c r="B41" s="464">
        <f>'Rent Roll'!$B37</f>
        <v>0</v>
      </c>
      <c r="C41" s="1219">
        <f>'Rent Roll'!$K37</f>
        <v>0</v>
      </c>
      <c r="D41" s="1220">
        <f>'Rent Roll'!$M37</f>
        <v>0</v>
      </c>
      <c r="E41" s="1221">
        <f>'Rent Roll'!$N37</f>
        <v>0</v>
      </c>
      <c r="F41" s="588">
        <f>IFERROR(IF(F$3=EOMONTH('Rent Roll'!$C37-1,0),$C41*$D41/$C$1,IF(F$3=EOMONTH('Rent Roll'!$D37,0),0,IF(NOT(E41=0),NOT(Index_운영!F63=0)*E41*(1+$E41*Index_운영!F195),$C41*$D41/$C$1*Index_운영!F63))),0)</f>
        <v>0</v>
      </c>
      <c r="G41" s="589">
        <f>IFERROR(IF(G$3=EOMONTH('Rent Roll'!$C37-1,0),$C41*$D41/$C$1,IF(G$3=EOMONTH('Rent Roll'!$D37,0),0,IF(NOT(F41=0),NOT(Index_운영!G63=0)*F41*(1+$E41*Index_운영!G195),$C41*$D41/$C$1*Index_운영!G63))),0)</f>
        <v>0</v>
      </c>
      <c r="H41" s="589">
        <f>IFERROR(IF(H$3=EOMONTH('Rent Roll'!$C37-1,0),$C41*$D41/$C$1,IF(H$3=EOMONTH('Rent Roll'!$D37,0),0,IF(NOT(G41=0),NOT(Index_운영!H63=0)*G41*(1+$E41*Index_운영!H195),$C41*$D41/$C$1*Index_운영!H63))),0)</f>
        <v>0</v>
      </c>
      <c r="I41" s="589">
        <f>IFERROR(IF(I$3=EOMONTH('Rent Roll'!$C37-1,0),$C41*$D41/$C$1,IF(I$3=EOMONTH('Rent Roll'!$D37,0),0,IF(NOT(H41=0),NOT(Index_운영!I63=0)*H41*(1+$E41*Index_운영!I195),$C41*$D41/$C$1*Index_운영!I63))),0)</f>
        <v>0</v>
      </c>
      <c r="J41" s="589">
        <f>IFERROR(IF(J$3=EOMONTH('Rent Roll'!$C37-1,0),$C41*$D41/$C$1,IF(J$3=EOMONTH('Rent Roll'!$D37,0),0,IF(NOT(I41=0),NOT(Index_운영!J63=0)*I41*(1+$E41*Index_운영!J195),$C41*$D41/$C$1*Index_운영!J63))),0)</f>
        <v>0</v>
      </c>
      <c r="K41" s="589">
        <f>IFERROR(IF(K$3=EOMONTH('Rent Roll'!$C37-1,0),$C41*$D41/$C$1,IF(K$3=EOMONTH('Rent Roll'!$D37,0),0,IF(NOT(J41=0),NOT(Index_운영!K63=0)*J41*(1+$E41*Index_운영!K195),$C41*$D41/$C$1*Index_운영!K63))),0)</f>
        <v>0</v>
      </c>
      <c r="L41" s="589">
        <f>IFERROR(IF(L$3=EOMONTH('Rent Roll'!$C37-1,0),$C41*$D41/$C$1,IF(L$3=EOMONTH('Rent Roll'!$D37,0),0,IF(NOT(K41=0),NOT(Index_운영!L63=0)*K41*(1+$E41*Index_운영!L195),$C41*$D41/$C$1*Index_운영!L63))),0)</f>
        <v>0</v>
      </c>
      <c r="M41" s="589">
        <f>IFERROR(IF(M$3=EOMONTH('Rent Roll'!$C37-1,0),$C41*$D41/$C$1,IF(M$3=EOMONTH('Rent Roll'!$D37,0),0,IF(NOT(L41=0),NOT(Index_운영!M63=0)*L41*(1+$E41*Index_운영!M195),$C41*$D41/$C$1*Index_운영!M63))),0)</f>
        <v>0</v>
      </c>
      <c r="N41" s="589">
        <f>IFERROR(IF(N$3=EOMONTH('Rent Roll'!$C37-1,0),$C41*$D41/$C$1,IF(N$3=EOMONTH('Rent Roll'!$D37,0),0,IF(NOT(M41=0),NOT(Index_운영!N63=0)*M41*(1+$E41*Index_운영!N195),$C41*$D41/$C$1*Index_운영!N63))),0)</f>
        <v>0</v>
      </c>
      <c r="O41" s="589">
        <f>IFERROR(IF(O$3=EOMONTH('Rent Roll'!$C37-1,0),$C41*$D41/$C$1,IF(O$3=EOMONTH('Rent Roll'!$D37,0),0,IF(NOT(N41=0),NOT(Index_운영!O63=0)*N41*(1+$E41*Index_운영!O195),$C41*$D41/$C$1*Index_운영!O63))),0)</f>
        <v>0</v>
      </c>
      <c r="P41" s="589">
        <f>IFERROR(IF(P$3=EOMONTH('Rent Roll'!$C37-1,0),$C41*$D41/$C$1,IF(P$3=EOMONTH('Rent Roll'!$D37,0),0,IF(NOT(O41=0),NOT(Index_운영!P63=0)*O41*(1+$E41*Index_운영!P195),$C41*$D41/$C$1*Index_운영!P63))),0)</f>
        <v>0</v>
      </c>
      <c r="Q41" s="589">
        <f>IFERROR(IF(Q$3=EOMONTH('Rent Roll'!$C37-1,0),$C41*$D41/$C$1,IF(Q$3=EOMONTH('Rent Roll'!$D37,0),0,IF(NOT(P41=0),NOT(Index_운영!Q63=0)*P41*(1+$E41*Index_운영!Q195),$C41*$D41/$C$1*Index_운영!Q63))),0)</f>
        <v>0</v>
      </c>
      <c r="R41" s="589">
        <f>IFERROR(IF(R$3=EOMONTH('Rent Roll'!$C37-1,0),$C41*$D41/$C$1,IF(R$3=EOMONTH('Rent Roll'!$D37,0),0,IF(NOT(Q41=0),NOT(Index_운영!R63=0)*Q41*(1+$E41*Index_운영!R195),$C41*$D41/$C$1*Index_운영!R63))),0)</f>
        <v>0</v>
      </c>
      <c r="S41" s="589">
        <f>IFERROR(IF(S$3=EOMONTH('Rent Roll'!$C37-1,0),$C41*$D41/$C$1,IF(S$3=EOMONTH('Rent Roll'!$D37,0),0,IF(NOT(R41=0),NOT(Index_운영!S63=0)*R41*(1+$E41*Index_운영!S195),$C41*$D41/$C$1*Index_운영!S63))),0)</f>
        <v>0</v>
      </c>
      <c r="T41" s="589">
        <f>IFERROR(IF(T$3=EOMONTH('Rent Roll'!$C37-1,0),$C41*$D41/$C$1,IF(T$3=EOMONTH('Rent Roll'!$D37,0),0,IF(NOT(S41=0),NOT(Index_운영!T63=0)*S41*(1+$E41*Index_운영!T195),$C41*$D41/$C$1*Index_운영!T63))),0)</f>
        <v>0</v>
      </c>
      <c r="U41" s="589">
        <f>IFERROR(IF(U$3=EOMONTH('Rent Roll'!$C37-1,0),$C41*$D41/$C$1,IF(U$3=EOMONTH('Rent Roll'!$D37,0),0,IF(NOT(T41=0),NOT(Index_운영!U63=0)*T41*(1+$E41*Index_운영!U195),$C41*$D41/$C$1*Index_운영!U63))),0)</f>
        <v>0</v>
      </c>
      <c r="V41" s="589">
        <f>IFERROR(IF(V$3=EOMONTH('Rent Roll'!$C37-1,0),$C41*$D41/$C$1,IF(V$3=EOMONTH('Rent Roll'!$D37,0),0,IF(NOT(U41=0),NOT(Index_운영!V63=0)*U41*(1+$E41*Index_운영!V195),$C41*$D41/$C$1*Index_운영!V63))),0)</f>
        <v>0</v>
      </c>
      <c r="W41" s="589">
        <f>IFERROR(IF(W$3=EOMONTH('Rent Roll'!$C37-1,0),$C41*$D41/$C$1,IF(W$3=EOMONTH('Rent Roll'!$D37,0),0,IF(NOT(V41=0),NOT(Index_운영!W63=0)*V41*(1+$E41*Index_운영!W195),$C41*$D41/$C$1*Index_운영!W63))),0)</f>
        <v>0</v>
      </c>
      <c r="X41" s="589">
        <f>IFERROR(IF(X$3=EOMONTH('Rent Roll'!$C37-1,0),$C41*$D41/$C$1,IF(X$3=EOMONTH('Rent Roll'!$D37,0),0,IF(NOT(W41=0),NOT(Index_운영!X63=0)*W41*(1+$E41*Index_운영!X195),$C41*$D41/$C$1*Index_운영!X63))),0)</f>
        <v>0</v>
      </c>
      <c r="Y41" s="589">
        <f>IFERROR(IF(Y$3=EOMONTH('Rent Roll'!$C37-1,0),$C41*$D41/$C$1,IF(Y$3=EOMONTH('Rent Roll'!$D37,0),0,IF(NOT(X41=0),NOT(Index_운영!Y63=0)*X41*(1+$E41*Index_운영!Y195),$C41*$D41/$C$1*Index_운영!Y63))),0)</f>
        <v>0</v>
      </c>
      <c r="Z41" s="589">
        <f>IFERROR(IF(Z$3=EOMONTH('Rent Roll'!$C37-1,0),$C41*$D41/$C$1,IF(Z$3=EOMONTH('Rent Roll'!$D37,0),0,IF(NOT(Y41=0),NOT(Index_운영!Z63=0)*Y41*(1+$E41*Index_운영!Z195),$C41*$D41/$C$1*Index_운영!Z63))),0)</f>
        <v>0</v>
      </c>
      <c r="AA41" s="589">
        <f>IFERROR(IF(AA$3=EOMONTH('Rent Roll'!$C37-1,0),$C41*$D41/$C$1,IF(AA$3=EOMONTH('Rent Roll'!$D37,0),0,IF(NOT(Z41=0),NOT(Index_운영!AA63=0)*Z41*(1+$E41*Index_운영!AA195),$C41*$D41/$C$1*Index_운영!AA63))),0)</f>
        <v>0</v>
      </c>
      <c r="AB41" s="589">
        <f>IFERROR(IF(AB$3=EOMONTH('Rent Roll'!$C37-1,0),$C41*$D41/$C$1,IF(AB$3=EOMONTH('Rent Roll'!$D37,0),0,IF(NOT(AA41=0),NOT(Index_운영!AB63=0)*AA41*(1+$E41*Index_운영!AB195),$C41*$D41/$C$1*Index_운영!AB63))),0)</f>
        <v>0</v>
      </c>
      <c r="AC41" s="589">
        <f>IFERROR(IF(AC$3=EOMONTH('Rent Roll'!$C37-1,0),$C41*$D41/$C$1,IF(AC$3=EOMONTH('Rent Roll'!$D37,0),0,IF(NOT(AB41=0),NOT(Index_운영!AC63=0)*AB41*(1+$E41*Index_운영!AC195),$C41*$D41/$C$1*Index_운영!AC63))),0)</f>
        <v>0</v>
      </c>
      <c r="AD41" s="589">
        <f>IFERROR(IF(AD$3=EOMONTH('Rent Roll'!$C37-1,0),$C41*$D41/$C$1,IF(AD$3=EOMONTH('Rent Roll'!$D37,0),0,IF(NOT(AC41=0),NOT(Index_운영!AD63=0)*AC41*(1+$E41*Index_운영!AD195),$C41*$D41/$C$1*Index_운영!AD63))),0)</f>
        <v>0</v>
      </c>
      <c r="AE41" s="589">
        <f>IFERROR(IF(AE$3=EOMONTH('Rent Roll'!$C37-1,0),$C41*$D41/$C$1,IF(AE$3=EOMONTH('Rent Roll'!$D37,0),0,IF(NOT(AD41=0),NOT(Index_운영!AE63=0)*AD41*(1+$E41*Index_운영!AE195),$C41*$D41/$C$1*Index_운영!AE63))),0)</f>
        <v>0</v>
      </c>
      <c r="AF41" s="589">
        <f>IFERROR(IF(AF$3=EOMONTH('Rent Roll'!$C37-1,0),$C41*$D41/$C$1,IF(AF$3=EOMONTH('Rent Roll'!$D37,0),0,IF(NOT(AE41=0),NOT(Index_운영!AF63=0)*AE41*(1+$E41*Index_운영!AF195),$C41*$D41/$C$1*Index_운영!AF63))),0)</f>
        <v>0</v>
      </c>
      <c r="AG41" s="589">
        <f>IFERROR(IF(AG$3=EOMONTH('Rent Roll'!$C37-1,0),$C41*$D41/$C$1,IF(AG$3=EOMONTH('Rent Roll'!$D37,0),0,IF(NOT(AF41=0),NOT(Index_운영!AG63=0)*AF41*(1+$E41*Index_운영!AG195),$C41*$D41/$C$1*Index_운영!AG63))),0)</f>
        <v>0</v>
      </c>
      <c r="AH41" s="589">
        <f>IFERROR(IF(AH$3=EOMONTH('Rent Roll'!$C37-1,0),$C41*$D41/$C$1,IF(AH$3=EOMONTH('Rent Roll'!$D37,0),0,IF(NOT(AG41=0),NOT(Index_운영!AH63=0)*AG41*(1+$E41*Index_운영!AH195),$C41*$D41/$C$1*Index_운영!AH63))),0)</f>
        <v>0</v>
      </c>
      <c r="AI41" s="589">
        <f>IFERROR(IF(AI$3=EOMONTH('Rent Roll'!$C37-1,0),$C41*$D41/$C$1,IF(AI$3=EOMONTH('Rent Roll'!$D37,0),0,IF(NOT(AH41=0),NOT(Index_운영!AI63=0)*AH41*(1+$E41*Index_운영!AI195),$C41*$D41/$C$1*Index_운영!AI63))),0)</f>
        <v>0</v>
      </c>
      <c r="AJ41" s="589">
        <f>IFERROR(IF(AJ$3=EOMONTH('Rent Roll'!$C37-1,0),$C41*$D41/$C$1,IF(AJ$3=EOMONTH('Rent Roll'!$D37,0),0,IF(NOT(AI41=0),NOT(Index_운영!AJ63=0)*AI41*(1+$E41*Index_운영!AJ195),$C41*$D41/$C$1*Index_운영!AJ63))),0)</f>
        <v>0</v>
      </c>
      <c r="AK41" s="589">
        <f>IFERROR(IF(AK$3=EOMONTH('Rent Roll'!$C37-1,0),$C41*$D41/$C$1,IF(AK$3=EOMONTH('Rent Roll'!$D37,0),0,IF(NOT(AJ41=0),NOT(Index_운영!AK63=0)*AJ41*(1+$E41*Index_운영!AK195),$C41*$D41/$C$1*Index_운영!AK63))),0)</f>
        <v>0</v>
      </c>
      <c r="AL41" s="589">
        <f>IFERROR(IF(AL$3=EOMONTH('Rent Roll'!$C37-1,0),$C41*$D41/$C$1,IF(AL$3=EOMONTH('Rent Roll'!$D37,0),0,IF(NOT(AK41=0),NOT(Index_운영!AL63=0)*AK41*(1+$E41*Index_운영!AL195),$C41*$D41/$C$1*Index_운영!AL63))),0)</f>
        <v>0</v>
      </c>
      <c r="AM41" s="589">
        <f>IFERROR(IF(AM$3=EOMONTH('Rent Roll'!$C37-1,0),$C41*$D41/$C$1,IF(AM$3=EOMONTH('Rent Roll'!$D37,0),0,IF(NOT(AL41=0),NOT(Index_운영!AM63=0)*AL41*(1+$E41*Index_운영!AM195),$C41*$D41/$C$1*Index_운영!AM63))),0)</f>
        <v>0</v>
      </c>
      <c r="AN41" s="589">
        <f>IFERROR(IF(AN$3=EOMONTH('Rent Roll'!$C37-1,0),$C41*$D41/$C$1,IF(AN$3=EOMONTH('Rent Roll'!$D37,0),0,IF(NOT(AM41=0),NOT(Index_운영!AN63=0)*AM41*(1+$E41*Index_운영!AN195),$C41*$D41/$C$1*Index_운영!AN63))),0)</f>
        <v>0</v>
      </c>
      <c r="AO41" s="589">
        <f>IFERROR(IF(AO$3=EOMONTH('Rent Roll'!$C37-1,0),$C41*$D41/$C$1,IF(AO$3=EOMONTH('Rent Roll'!$D37,0),0,IF(NOT(AN41=0),NOT(Index_운영!AO63=0)*AN41*(1+$E41*Index_운영!AO195),$C41*$D41/$C$1*Index_운영!AO63))),0)</f>
        <v>0</v>
      </c>
      <c r="AP41" s="589">
        <f>IFERROR(IF(AP$3=EOMONTH('Rent Roll'!$C37-1,0),$C41*$D41/$C$1,IF(AP$3=EOMONTH('Rent Roll'!$D37,0),0,IF(NOT(AO41=0),NOT(Index_운영!AP63=0)*AO41*(1+$E41*Index_운영!AP195),$C41*$D41/$C$1*Index_운영!AP63))),0)</f>
        <v>0</v>
      </c>
      <c r="AQ41" s="589">
        <f>IFERROR(IF(AQ$3=EOMONTH('Rent Roll'!$C37-1,0),$C41*$D41/$C$1,IF(AQ$3=EOMONTH('Rent Roll'!$D37,0),0,IF(NOT(AP41=0),NOT(Index_운영!AQ63=0)*AP41*(1+$E41*Index_운영!AQ195),$C41*$D41/$C$1*Index_운영!AQ63))),0)</f>
        <v>0</v>
      </c>
      <c r="AR41" s="589">
        <f>IFERROR(IF(AR$3=EOMONTH('Rent Roll'!$C37-1,0),$C41*$D41/$C$1,IF(AR$3=EOMONTH('Rent Roll'!$D37,0),0,IF(NOT(AQ41=0),NOT(Index_운영!AR63=0)*AQ41*(1+$E41*Index_운영!AR195),$C41*$D41/$C$1*Index_운영!AR63))),0)</f>
        <v>0</v>
      </c>
      <c r="AS41" s="589">
        <f>IFERROR(IF(AS$3=EOMONTH('Rent Roll'!$C37-1,0),$C41*$D41/$C$1,IF(AS$3=EOMONTH('Rent Roll'!$D37,0),0,IF(NOT(AR41=0),NOT(Index_운영!AS63=0)*AR41*(1+$E41*Index_운영!AS195),$C41*$D41/$C$1*Index_운영!AS63))),0)</f>
        <v>0</v>
      </c>
      <c r="AT41" s="589">
        <f>IFERROR(IF(AT$3=EOMONTH('Rent Roll'!$C37-1,0),$C41*$D41/$C$1,IF(AT$3=EOMONTH('Rent Roll'!$D37,0),0,IF(NOT(AS41=0),NOT(Index_운영!AT63=0)*AS41*(1+$E41*Index_운영!AT195),$C41*$D41/$C$1*Index_운영!AT63))),0)</f>
        <v>0</v>
      </c>
      <c r="AU41" s="589">
        <f>IFERROR(IF(AU$3=EOMONTH('Rent Roll'!$C37-1,0),$C41*$D41/$C$1,IF(AU$3=EOMONTH('Rent Roll'!$D37,0),0,IF(NOT(AT41=0),NOT(Index_운영!AU63=0)*AT41*(1+$E41*Index_운영!AU195),$C41*$D41/$C$1*Index_운영!AU63))),0)</f>
        <v>0</v>
      </c>
      <c r="AV41" s="589">
        <f>IFERROR(IF(AV$3=EOMONTH('Rent Roll'!$C37-1,0),$C41*$D41/$C$1,IF(AV$3=EOMONTH('Rent Roll'!$D37,0),0,IF(NOT(AU41=0),NOT(Index_운영!AV63=0)*AU41*(1+$E41*Index_운영!AV195),$C41*$D41/$C$1*Index_운영!AV63))),0)</f>
        <v>0</v>
      </c>
      <c r="AW41" s="589">
        <f>IFERROR(IF(AW$3=EOMONTH('Rent Roll'!$C37-1,0),$C41*$D41/$C$1,IF(AW$3=EOMONTH('Rent Roll'!$D37,0),0,IF(NOT(AV41=0),NOT(Index_운영!AW63=0)*AV41*(1+$E41*Index_운영!AW195),$C41*$D41/$C$1*Index_운영!AW63))),0)</f>
        <v>0</v>
      </c>
      <c r="AX41" s="589">
        <f>IFERROR(IF(AX$3=EOMONTH('Rent Roll'!$C37-1,0),$C41*$D41/$C$1,IF(AX$3=EOMONTH('Rent Roll'!$D37,0),0,IF(NOT(AW41=0),NOT(Index_운영!AX63=0)*AW41*(1+$E41*Index_운영!AX195),$C41*$D41/$C$1*Index_운영!AX63))),0)</f>
        <v>0</v>
      </c>
      <c r="AY41" s="589">
        <f>IFERROR(IF(AY$3=EOMONTH('Rent Roll'!$C37-1,0),$C41*$D41/$C$1,IF(AY$3=EOMONTH('Rent Roll'!$D37,0),0,IF(NOT(AX41=0),NOT(Index_운영!AY63=0)*AX41*(1+$E41*Index_운영!AY195),$C41*$D41/$C$1*Index_운영!AY63))),0)</f>
        <v>0</v>
      </c>
      <c r="AZ41" s="589">
        <f>IFERROR(IF(AZ$3=EOMONTH('Rent Roll'!$C37-1,0),$C41*$D41/$C$1,IF(AZ$3=EOMONTH('Rent Roll'!$D37,0),0,IF(NOT(AY41=0),NOT(Index_운영!AZ63=0)*AY41*(1+$E41*Index_운영!AZ195),$C41*$D41/$C$1*Index_운영!AZ63))),0)</f>
        <v>0</v>
      </c>
      <c r="BA41" s="589">
        <f>IFERROR(IF(BA$3=EOMONTH('Rent Roll'!$C37-1,0),$C41*$D41/$C$1,IF(BA$3=EOMONTH('Rent Roll'!$D37,0),0,IF(NOT(AZ41=0),NOT(Index_운영!BA63=0)*AZ41*(1+$E41*Index_운영!BA195),$C41*$D41/$C$1*Index_운영!BA63))),0)</f>
        <v>0</v>
      </c>
      <c r="BB41" s="589">
        <f>IFERROR(IF(BB$3=EOMONTH('Rent Roll'!$C37-1,0),$C41*$D41/$C$1,IF(BB$3=EOMONTH('Rent Roll'!$D37,0),0,IF(NOT(BA41=0),NOT(Index_운영!BB63=0)*BA41*(1+$E41*Index_운영!BB195),$C41*$D41/$C$1*Index_운영!BB63))),0)</f>
        <v>0</v>
      </c>
      <c r="BC41" s="589">
        <f>IFERROR(IF(BC$3=EOMONTH('Rent Roll'!$C37-1,0),$C41*$D41/$C$1,IF(BC$3=EOMONTH('Rent Roll'!$D37,0),0,IF(NOT(BB41=0),NOT(Index_운영!BC63=0)*BB41*(1+$E41*Index_운영!BC195),$C41*$D41/$C$1*Index_운영!BC63))),0)</f>
        <v>0</v>
      </c>
      <c r="BD41" s="589">
        <f>IFERROR(IF(BD$3=EOMONTH('Rent Roll'!$C37-1,0),$C41*$D41/$C$1,IF(BD$3=EOMONTH('Rent Roll'!$D37,0),0,IF(NOT(BC41=0),NOT(Index_운영!BD63=0)*BC41*(1+$E41*Index_운영!BD195),$C41*$D41/$C$1*Index_운영!BD63))),0)</f>
        <v>0</v>
      </c>
      <c r="BE41" s="589">
        <f>IFERROR(IF(BE$3=EOMONTH('Rent Roll'!$C37-1,0),$C41*$D41/$C$1,IF(BE$3=EOMONTH('Rent Roll'!$D37,0),0,IF(NOT(BD41=0),NOT(Index_운영!BE63=0)*BD41*(1+$E41*Index_운영!BE195),$C41*$D41/$C$1*Index_운영!BE63))),0)</f>
        <v>0</v>
      </c>
      <c r="BF41" s="589">
        <f>IFERROR(IF(BF$3=EOMONTH('Rent Roll'!$C37-1,0),$C41*$D41/$C$1,IF(BF$3=EOMONTH('Rent Roll'!$D37,0),0,IF(NOT(BE41=0),NOT(Index_운영!BF63=0)*BE41*(1+$E41*Index_운영!BF195),$C41*$D41/$C$1*Index_운영!BF63))),0)</f>
        <v>0</v>
      </c>
      <c r="BG41" s="589">
        <f>IFERROR(IF(BG$3=EOMONTH('Rent Roll'!$C37-1,0),$C41*$D41/$C$1,IF(BG$3=EOMONTH('Rent Roll'!$D37,0),0,IF(NOT(BF41=0),NOT(Index_운영!BG63=0)*BF41*(1+$E41*Index_운영!BG195),$C41*$D41/$C$1*Index_운영!BG63))),0)</f>
        <v>0</v>
      </c>
      <c r="BH41" s="589">
        <f>IFERROR(IF(BH$3=EOMONTH('Rent Roll'!$C37-1,0),$C41*$D41/$C$1,IF(BH$3=EOMONTH('Rent Roll'!$D37,0),0,IF(NOT(BG41=0),NOT(Index_운영!BH63=0)*BG41*(1+$E41*Index_운영!BH195),$C41*$D41/$C$1*Index_운영!BH63))),0)</f>
        <v>0</v>
      </c>
      <c r="BI41" s="589">
        <f>IFERROR(IF(BI$3=EOMONTH('Rent Roll'!$C37-1,0),$C41*$D41/$C$1,IF(BI$3=EOMONTH('Rent Roll'!$D37,0),0,IF(NOT(BH41=0),NOT(Index_운영!BI63=0)*BH41*(1+$E41*Index_운영!BI195),$C41*$D41/$C$1*Index_운영!BI63))),0)</f>
        <v>0</v>
      </c>
      <c r="BJ41" s="589">
        <f>IFERROR(IF(BJ$3=EOMONTH('Rent Roll'!$C37-1,0),$C41*$D41/$C$1,IF(BJ$3=EOMONTH('Rent Roll'!$D37,0),0,IF(NOT(BI41=0),NOT(Index_운영!BJ63=0)*BI41*(1+$E41*Index_운영!BJ195),$C41*$D41/$C$1*Index_운영!BJ63))),0)</f>
        <v>0</v>
      </c>
      <c r="BK41" s="589">
        <f>IFERROR(IF(BK$3=EOMONTH('Rent Roll'!$C37-1,0),$C41*$D41/$C$1,IF(BK$3=EOMONTH('Rent Roll'!$D37,0),0,IF(NOT(BJ41=0),NOT(Index_운영!BK63=0)*BJ41*(1+$E41*Index_운영!BK195),$C41*$D41/$C$1*Index_운영!BK63))),0)</f>
        <v>0</v>
      </c>
      <c r="BL41" s="589">
        <f>IFERROR(IF(BL$3=EOMONTH('Rent Roll'!$C37-1,0),$C41*$D41/$C$1,IF(BL$3=EOMONTH('Rent Roll'!$D37,0),0,IF(NOT(BK41=0),NOT(Index_운영!BL63=0)*BK41*(1+$E41*Index_운영!BL195),$C41*$D41/$C$1*Index_운영!BL63))),0)</f>
        <v>0</v>
      </c>
      <c r="BM41" s="589">
        <f>IFERROR(IF(BM$3=EOMONTH('Rent Roll'!$C37-1,0),$C41*$D41/$C$1,IF(BM$3=EOMONTH('Rent Roll'!$D37,0),0,IF(NOT(BL41=0),NOT(Index_운영!BM63=0)*BL41*(1+$E41*Index_운영!BM195),$C41*$D41/$C$1*Index_운영!BM63))),0)</f>
        <v>0</v>
      </c>
      <c r="BN41" s="589">
        <f>IFERROR(IF(BN$3=EOMONTH('Rent Roll'!$C37-1,0),$C41*$D41/$C$1,IF(BN$3=EOMONTH('Rent Roll'!$D37,0),0,IF(NOT(BM41=0),NOT(Index_운영!BN63=0)*BM41*(1+$E41*Index_운영!BN195),$C41*$D41/$C$1*Index_운영!BN63))),0)</f>
        <v>0</v>
      </c>
      <c r="BO41" s="589">
        <f>IFERROR(IF(BO$3=EOMONTH('Rent Roll'!$C37-1,0),$C41*$D41/$C$1,IF(BO$3=EOMONTH('Rent Roll'!$D37,0),0,IF(NOT(BN41=0),NOT(Index_운영!BO63=0)*BN41*(1+$E41*Index_운영!BO195),$C41*$D41/$C$1*Index_운영!BO63))),0)</f>
        <v>0</v>
      </c>
      <c r="BP41" s="589">
        <f>IFERROR(IF(BP$3=EOMONTH('Rent Roll'!$C37-1,0),$C41*$D41/$C$1,IF(BP$3=EOMONTH('Rent Roll'!$D37,0),0,IF(NOT(BO41=0),NOT(Index_운영!BP63=0)*BO41*(1+$E41*Index_운영!BP195),$C41*$D41/$C$1*Index_운영!BP63))),0)</f>
        <v>0</v>
      </c>
      <c r="BQ41" s="589">
        <f>IFERROR(IF(BQ$3=EOMONTH('Rent Roll'!$C37-1,0),$C41*$D41/$C$1,IF(BQ$3=EOMONTH('Rent Roll'!$D37,0),0,IF(NOT(BP41=0),NOT(Index_운영!BQ63=0)*BP41*(1+$E41*Index_운영!BQ195),$C41*$D41/$C$1*Index_운영!BQ63))),0)</f>
        <v>0</v>
      </c>
      <c r="BR41" s="589">
        <f>IFERROR(IF(BR$3=EOMONTH('Rent Roll'!$C37-1,0),$C41*$D41/$C$1,IF(BR$3=EOMONTH('Rent Roll'!$D37,0),0,IF(NOT(BQ41=0),NOT(Index_운영!BR63=0)*BQ41*(1+$E41*Index_운영!BR195),$C41*$D41/$C$1*Index_운영!BR63))),0)</f>
        <v>0</v>
      </c>
      <c r="BS41" s="589">
        <f>IFERROR(IF(BS$3=EOMONTH('Rent Roll'!$C37-1,0),$C41*$D41/$C$1,IF(BS$3=EOMONTH('Rent Roll'!$D37,0),0,IF(NOT(BR41=0),NOT(Index_운영!BS63=0)*BR41*(1+$E41*Index_운영!BS195),$C41*$D41/$C$1*Index_운영!BS63))),0)</f>
        <v>0</v>
      </c>
      <c r="BT41" s="589">
        <f>IFERROR(IF(BT$3=EOMONTH('Rent Roll'!$C37-1,0),$C41*$D41/$C$1,IF(BT$3=EOMONTH('Rent Roll'!$D37,0),0,IF(NOT(BS41=0),NOT(Index_운영!BT63=0)*BS41*(1+$E41*Index_운영!BT195),$C41*$D41/$C$1*Index_운영!BT63))),0)</f>
        <v>0</v>
      </c>
      <c r="BU41" s="589">
        <f>IFERROR(IF(BU$3=EOMONTH('Rent Roll'!$C37-1,0),$C41*$D41/$C$1,IF(BU$3=EOMONTH('Rent Roll'!$D37,0),0,IF(NOT(BT41=0),NOT(Index_운영!BU63=0)*BT41*(1+$E41*Index_운영!BU195),$C41*$D41/$C$1*Index_운영!BU63))),0)</f>
        <v>0</v>
      </c>
      <c r="BV41" s="589">
        <f>IFERROR(IF(BV$3=EOMONTH('Rent Roll'!$C37-1,0),$C41*$D41/$C$1,IF(BV$3=EOMONTH('Rent Roll'!$D37,0),0,IF(NOT(BU41=0),NOT(Index_운영!BV63=0)*BU41*(1+$E41*Index_운영!BV195),$C41*$D41/$C$1*Index_운영!BV63))),0)</f>
        <v>0</v>
      </c>
      <c r="BW41" s="589">
        <f>IFERROR(IF(BW$3=EOMONTH('Rent Roll'!$C37-1,0),$C41*$D41/$C$1,IF(BW$3=EOMONTH('Rent Roll'!$D37,0),0,IF(NOT(BV41=0),NOT(Index_운영!BW63=0)*BV41*(1+$E41*Index_운영!BW195),$C41*$D41/$C$1*Index_운영!BW63))),0)</f>
        <v>0</v>
      </c>
      <c r="BX41" s="589">
        <f>IFERROR(IF(BX$3=EOMONTH('Rent Roll'!$C37-1,0),$C41*$D41/$C$1,IF(BX$3=EOMONTH('Rent Roll'!$D37,0),0,IF(NOT(BW41=0),NOT(Index_운영!BX63=0)*BW41*(1+$E41*Index_운영!BX195),$C41*$D41/$C$1*Index_운영!BX63))),0)</f>
        <v>0</v>
      </c>
      <c r="BY41" s="589">
        <f>IFERROR(IF(BY$3=EOMONTH('Rent Roll'!$C37-1,0),$C41*$D41/$C$1,IF(BY$3=EOMONTH('Rent Roll'!$D37,0),0,IF(NOT(BX41=0),NOT(Index_운영!BY63=0)*BX41*(1+$E41*Index_운영!BY195),$C41*$D41/$C$1*Index_운영!BY63))),0)</f>
        <v>0</v>
      </c>
      <c r="BZ41" s="589">
        <f>IFERROR(IF(BZ$3=EOMONTH('Rent Roll'!$C37-1,0),$C41*$D41/$C$1,IF(BZ$3=EOMONTH('Rent Roll'!$D37,0),0,IF(NOT(BY41=0),NOT(Index_운영!BZ63=0)*BY41*(1+$E41*Index_운영!BZ195),$C41*$D41/$C$1*Index_운영!BZ63))),0)</f>
        <v>0</v>
      </c>
      <c r="CA41" s="589">
        <f>IFERROR(IF(CA$3=EOMONTH('Rent Roll'!$C37-1,0),$C41*$D41/$C$1,IF(CA$3=EOMONTH('Rent Roll'!$D37,0),0,IF(NOT(BZ41=0),NOT(Index_운영!CA63=0)*BZ41*(1+$E41*Index_운영!CA195),$C41*$D41/$C$1*Index_운영!CA63))),0)</f>
        <v>0</v>
      </c>
      <c r="CB41" s="589">
        <f>IFERROR(IF(CB$3=EOMONTH('Rent Roll'!$C37-1,0),$C41*$D41/$C$1,IF(CB$3=EOMONTH('Rent Roll'!$D37,0),0,IF(NOT(CA41=0),NOT(Index_운영!CB63=0)*CA41*(1+$E41*Index_운영!CB195),$C41*$D41/$C$1*Index_운영!CB63))),0)</f>
        <v>0</v>
      </c>
      <c r="CC41" s="589">
        <f>IFERROR(IF(CC$3=EOMONTH('Rent Roll'!$C37-1,0),$C41*$D41/$C$1,IF(CC$3=EOMONTH('Rent Roll'!$D37,0),0,IF(NOT(CB41=0),NOT(Index_운영!CC63=0)*CB41*(1+$E41*Index_운영!CC195),$C41*$D41/$C$1*Index_운영!CC63))),0)</f>
        <v>0</v>
      </c>
      <c r="CD41" s="589">
        <f>IFERROR(IF(CD$3=EOMONTH('Rent Roll'!$C37-1,0),$C41*$D41/$C$1,IF(CD$3=EOMONTH('Rent Roll'!$D37,0),0,IF(NOT(CC41=0),NOT(Index_운영!CD63=0)*CC41*(1+$E41*Index_운영!CD195),$C41*$D41/$C$1*Index_운영!CD63))),0)</f>
        <v>0</v>
      </c>
      <c r="CE41" s="589">
        <f>IFERROR(IF(CE$3=EOMONTH('Rent Roll'!$C37-1,0),$C41*$D41/$C$1,IF(CE$3=EOMONTH('Rent Roll'!$D37,0),0,IF(NOT(CD41=0),NOT(Index_운영!CE63=0)*CD41*(1+$E41*Index_운영!CE195),$C41*$D41/$C$1*Index_운영!CE63))),0)</f>
        <v>0</v>
      </c>
      <c r="CF41" s="589">
        <f>IFERROR(IF(CF$3=EOMONTH('Rent Roll'!$C37-1,0),$C41*$D41/$C$1,IF(CF$3=EOMONTH('Rent Roll'!$D37,0),0,IF(NOT(CE41=0),NOT(Index_운영!CF63=0)*CE41*(1+$E41*Index_운영!CF195),$C41*$D41/$C$1*Index_운영!CF63))),0)</f>
        <v>0</v>
      </c>
      <c r="CG41" s="589">
        <f>IFERROR(IF(CG$3=EOMONTH('Rent Roll'!$C37-1,0),$C41*$D41/$C$1,IF(CG$3=EOMONTH('Rent Roll'!$D37,0),0,IF(NOT(CF41=0),NOT(Index_운영!CG63=0)*CF41*(1+$E41*Index_운영!CG195),$C41*$D41/$C$1*Index_운영!CG63))),0)</f>
        <v>0</v>
      </c>
      <c r="CH41" s="589">
        <f>IFERROR(IF(CH$3=EOMONTH('Rent Roll'!$C37-1,0),$C41*$D41/$C$1,IF(CH$3=EOMONTH('Rent Roll'!$D37,0),0,IF(NOT(CG41=0),NOT(Index_운영!CH63=0)*CG41*(1+$E41*Index_운영!CH195),$C41*$D41/$C$1*Index_운영!CH63))),0)</f>
        <v>0</v>
      </c>
      <c r="CI41" s="589">
        <f>IFERROR(IF(CI$3=EOMONTH('Rent Roll'!$C37-1,0),$C41*$D41/$C$1,IF(CI$3=EOMONTH('Rent Roll'!$D37,0),0,IF(NOT(CH41=0),NOT(Index_운영!CI63=0)*CH41*(1+$E41*Index_운영!CI195),$C41*$D41/$C$1*Index_운영!CI63))),0)</f>
        <v>0</v>
      </c>
      <c r="CJ41" s="589">
        <f>IFERROR(IF(CJ$3=EOMONTH('Rent Roll'!$C37-1,0),$C41*$D41/$C$1,IF(CJ$3=EOMONTH('Rent Roll'!$D37,0),0,IF(NOT(CI41=0),NOT(Index_운영!CJ63=0)*CI41*(1+$E41*Index_운영!CJ195),$C41*$D41/$C$1*Index_운영!CJ63))),0)</f>
        <v>0</v>
      </c>
      <c r="CK41" s="589">
        <f>IFERROR(IF(CK$3=EOMONTH('Rent Roll'!$C37-1,0),$C41*$D41/$C$1,IF(CK$3=EOMONTH('Rent Roll'!$D37,0),0,IF(NOT(CJ41=0),NOT(Index_운영!CK63=0)*CJ41*(1+$E41*Index_운영!CK195),$C41*$D41/$C$1*Index_운영!CK63))),0)</f>
        <v>0</v>
      </c>
      <c r="CL41" s="589">
        <f>IFERROR(IF(CL$3=EOMONTH('Rent Roll'!$C37-1,0),$C41*$D41/$C$1,IF(CL$3=EOMONTH('Rent Roll'!$D37,0),0,IF(NOT(CK41=0),NOT(Index_운영!CL63=0)*CK41*(1+$E41*Index_운영!CL195),$C41*$D41/$C$1*Index_운영!CL63))),0)</f>
        <v>0</v>
      </c>
      <c r="CM41" s="589">
        <f>IFERROR(IF(CM$3=EOMONTH('Rent Roll'!$C37-1,0),$C41*$D41/$C$1,IF(CM$3=EOMONTH('Rent Roll'!$D37,0),0,IF(NOT(CL41=0),NOT(Index_운영!CM63=0)*CL41*(1+$E41*Index_운영!CM195),$C41*$D41/$C$1*Index_운영!CM63))),0)</f>
        <v>0</v>
      </c>
      <c r="CN41" s="589">
        <f>IFERROR(IF(CN$3=EOMONTH('Rent Roll'!$C37-1,0),$C41*$D41/$C$1,IF(CN$3=EOMONTH('Rent Roll'!$D37,0),0,IF(NOT(CM41=0),NOT(Index_운영!CN63=0)*CM41*(1+$E41*Index_운영!CN195),$C41*$D41/$C$1*Index_운영!CN63))),0)</f>
        <v>0</v>
      </c>
      <c r="CO41" s="589">
        <f>IFERROR(IF(CO$3=EOMONTH('Rent Roll'!$C37-1,0),$C41*$D41/$C$1,IF(CO$3=EOMONTH('Rent Roll'!$D37,0),0,IF(NOT(CN41=0),NOT(Index_운영!CO63=0)*CN41*(1+$E41*Index_운영!CO195),$C41*$D41/$C$1*Index_운영!CO63))),0)</f>
        <v>0</v>
      </c>
      <c r="CP41" s="589">
        <f>IFERROR(IF(CP$3=EOMONTH('Rent Roll'!$C37-1,0),$C41*$D41/$C$1,IF(CP$3=EOMONTH('Rent Roll'!$D37,0),0,IF(NOT(CO41=0),NOT(Index_운영!CP63=0)*CO41*(1+$E41*Index_운영!CP195),$C41*$D41/$C$1*Index_운영!CP63))),0)</f>
        <v>0</v>
      </c>
      <c r="CQ41" s="589">
        <f>IFERROR(IF(CQ$3=EOMONTH('Rent Roll'!$C37-1,0),$C41*$D41/$C$1,IF(CQ$3=EOMONTH('Rent Roll'!$D37,0),0,IF(NOT(CP41=0),NOT(Index_운영!CQ63=0)*CP41*(1+$E41*Index_운영!CQ195),$C41*$D41/$C$1*Index_운영!CQ63))),0)</f>
        <v>0</v>
      </c>
      <c r="CR41" s="589">
        <f>IFERROR(IF(CR$3=EOMONTH('Rent Roll'!$C37-1,0),$C41*$D41/$C$1,IF(CR$3=EOMONTH('Rent Roll'!$D37,0),0,IF(NOT(CQ41=0),NOT(Index_운영!CR63=0)*CQ41*(1+$E41*Index_운영!CR195),$C41*$D41/$C$1*Index_운영!CR63))),0)</f>
        <v>0</v>
      </c>
      <c r="CS41" s="589">
        <f>IFERROR(IF(CS$3=EOMONTH('Rent Roll'!$C37-1,0),$C41*$D41/$C$1,IF(CS$3=EOMONTH('Rent Roll'!$D37,0),0,IF(NOT(CR41=0),NOT(Index_운영!CS63=0)*CR41*(1+$E41*Index_운영!CS195),$C41*$D41/$C$1*Index_운영!CS63))),0)</f>
        <v>0</v>
      </c>
      <c r="CT41" s="589">
        <f>IFERROR(IF(CT$3=EOMONTH('Rent Roll'!$C37-1,0),$C41*$D41/$C$1,IF(CT$3=EOMONTH('Rent Roll'!$D37,0),0,IF(NOT(CS41=0),NOT(Index_운영!CT63=0)*CS41*(1+$E41*Index_운영!CT195),$C41*$D41/$C$1*Index_운영!CT63))),0)</f>
        <v>0</v>
      </c>
      <c r="CU41" s="589">
        <f>IFERROR(IF(CU$3=EOMONTH('Rent Roll'!$C37-1,0),$C41*$D41/$C$1,IF(CU$3=EOMONTH('Rent Roll'!$D37,0),0,IF(NOT(CT41=0),NOT(Index_운영!CU63=0)*CT41*(1+$E41*Index_운영!CU195),$C41*$D41/$C$1*Index_운영!CU63))),0)</f>
        <v>0</v>
      </c>
      <c r="CV41" s="589">
        <f>IFERROR(IF(CV$3=EOMONTH('Rent Roll'!$C37-1,0),$C41*$D41/$C$1,IF(CV$3=EOMONTH('Rent Roll'!$D37,0),0,IF(NOT(CU41=0),NOT(Index_운영!CV63=0)*CU41*(1+$E41*Index_운영!CV195),$C41*$D41/$C$1*Index_운영!CV63))),0)</f>
        <v>0</v>
      </c>
      <c r="CW41" s="589">
        <f>IFERROR(IF(CW$3=EOMONTH('Rent Roll'!$C37-1,0),$C41*$D41/$C$1,IF(CW$3=EOMONTH('Rent Roll'!$D37,0),0,IF(NOT(CV41=0),NOT(Index_운영!CW63=0)*CV41*(1+$E41*Index_운영!CW195),$C41*$D41/$C$1*Index_운영!CW63))),0)</f>
        <v>0</v>
      </c>
      <c r="CX41" s="589">
        <f>IFERROR(IF(CX$3=EOMONTH('Rent Roll'!$C37-1,0),$C41*$D41/$C$1,IF(CX$3=EOMONTH('Rent Roll'!$D37,0),0,IF(NOT(CW41=0),NOT(Index_운영!CX63=0)*CW41*(1+$E41*Index_운영!CX195),$C41*$D41/$C$1*Index_운영!CX63))),0)</f>
        <v>0</v>
      </c>
      <c r="CY41" s="589">
        <f>IFERROR(IF(CY$3=EOMONTH('Rent Roll'!$C37-1,0),$C41*$D41/$C$1,IF(CY$3=EOMONTH('Rent Roll'!$D37,0),0,IF(NOT(CX41=0),NOT(Index_운영!CY63=0)*CX41*(1+$E41*Index_운영!CY195),$C41*$D41/$C$1*Index_운영!CY63))),0)</f>
        <v>0</v>
      </c>
      <c r="CZ41" s="589">
        <f>IFERROR(IF(CZ$3=EOMONTH('Rent Roll'!$C37-1,0),$C41*$D41/$C$1,IF(CZ$3=EOMONTH('Rent Roll'!$D37,0),0,IF(NOT(CY41=0),NOT(Index_운영!CZ63=0)*CY41*(1+$E41*Index_운영!CZ195),$C41*$D41/$C$1*Index_운영!CZ63))),0)</f>
        <v>0</v>
      </c>
      <c r="DA41" s="589">
        <f>IFERROR(IF(DA$3=EOMONTH('Rent Roll'!$C37-1,0),$C41*$D41/$C$1,IF(DA$3=EOMONTH('Rent Roll'!$D37,0),0,IF(NOT(CZ41=0),NOT(Index_운영!DA63=0)*CZ41*(1+$E41*Index_운영!DA195),$C41*$D41/$C$1*Index_운영!DA63))),0)</f>
        <v>0</v>
      </c>
      <c r="DB41" s="589">
        <f>IFERROR(IF(DB$3=EOMONTH('Rent Roll'!$C37-1,0),$C41*$D41/$C$1,IF(DB$3=EOMONTH('Rent Roll'!$D37,0),0,IF(NOT(DA41=0),NOT(Index_운영!DB63=0)*DA41*(1+$E41*Index_운영!DB195),$C41*$D41/$C$1*Index_운영!DB63))),0)</f>
        <v>0</v>
      </c>
      <c r="DC41" s="589">
        <f>IFERROR(IF(DC$3=EOMONTH('Rent Roll'!$C37-1,0),$C41*$D41/$C$1,IF(DC$3=EOMONTH('Rent Roll'!$D37,0),0,IF(NOT(DB41=0),NOT(Index_운영!DC63=0)*DB41*(1+$E41*Index_운영!DC195),$C41*$D41/$C$1*Index_운영!DC63))),0)</f>
        <v>0</v>
      </c>
      <c r="DD41" s="589">
        <f>IFERROR(IF(DD$3=EOMONTH('Rent Roll'!$C37-1,0),$C41*$D41/$C$1,IF(DD$3=EOMONTH('Rent Roll'!$D37,0),0,IF(NOT(DC41=0),NOT(Index_운영!DD63=0)*DC41*(1+$E41*Index_운영!DD195),$C41*$D41/$C$1*Index_운영!DD63))),0)</f>
        <v>0</v>
      </c>
      <c r="DE41" s="589">
        <f>IFERROR(IF(DE$3=EOMONTH('Rent Roll'!$C37-1,0),$C41*$D41/$C$1,IF(DE$3=EOMONTH('Rent Roll'!$D37,0),0,IF(NOT(DD41=0),NOT(Index_운영!DE63=0)*DD41*(1+$E41*Index_운영!DE195),$C41*$D41/$C$1*Index_운영!DE63))),0)</f>
        <v>0</v>
      </c>
      <c r="DF41" s="589">
        <f>IFERROR(IF(DF$3=EOMONTH('Rent Roll'!$C37-1,0),$C41*$D41/$C$1,IF(DF$3=EOMONTH('Rent Roll'!$D37,0),0,IF(NOT(DE41=0),NOT(Index_운영!DF63=0)*DE41*(1+$E41*Index_운영!DF195),$C41*$D41/$C$1*Index_운영!DF63))),0)</f>
        <v>0</v>
      </c>
      <c r="DG41" s="589">
        <f>IFERROR(IF(DG$3=EOMONTH('Rent Roll'!$C37-1,0),$C41*$D41/$C$1,IF(DG$3=EOMONTH('Rent Roll'!$D37,0),0,IF(NOT(DF41=0),NOT(Index_운영!DG63=0)*DF41*(1+$E41*Index_운영!DG195),$C41*$D41/$C$1*Index_운영!DG63))),0)</f>
        <v>0</v>
      </c>
      <c r="DH41" s="589">
        <f>IFERROR(IF(DH$3=EOMONTH('Rent Roll'!$C37-1,0),$C41*$D41/$C$1,IF(DH$3=EOMONTH('Rent Roll'!$D37,0),0,IF(NOT(DG41=0),NOT(Index_운영!DH63=0)*DG41*(1+$E41*Index_운영!DH195),$C41*$D41/$C$1*Index_운영!DH63))),0)</f>
        <v>0</v>
      </c>
      <c r="DI41" s="589">
        <f>IFERROR(IF(DI$3=EOMONTH('Rent Roll'!$C37-1,0),$C41*$D41/$C$1,IF(DI$3=EOMONTH('Rent Roll'!$D37,0),0,IF(NOT(DH41=0),NOT(Index_운영!DI63=0)*DH41*(1+$E41*Index_운영!DI195),$C41*$D41/$C$1*Index_운영!DI63))),0)</f>
        <v>0</v>
      </c>
      <c r="DJ41" s="589">
        <f>IFERROR(IF(DJ$3=EOMONTH('Rent Roll'!$C37-1,0),$C41*$D41/$C$1,IF(DJ$3=EOMONTH('Rent Roll'!$D37,0),0,IF(NOT(DI41=0),NOT(Index_운영!DJ63=0)*DI41*(1+$E41*Index_운영!DJ195),$C41*$D41/$C$1*Index_운영!DJ63))),0)</f>
        <v>0</v>
      </c>
      <c r="DK41" s="589">
        <f>IFERROR(IF(DK$3=EOMONTH('Rent Roll'!$C37-1,0),$C41*$D41/$C$1,IF(DK$3=EOMONTH('Rent Roll'!$D37,0),0,IF(NOT(DJ41=0),NOT(Index_운영!DK63=0)*DJ41*(1+$E41*Index_운영!DK195),$C41*$D41/$C$1*Index_운영!DK63))),0)</f>
        <v>0</v>
      </c>
      <c r="DL41" s="589">
        <f>IFERROR(IF(DL$3=EOMONTH('Rent Roll'!$C37-1,0),$C41*$D41/$C$1,IF(DL$3=EOMONTH('Rent Roll'!$D37,0),0,IF(NOT(DK41=0),NOT(Index_운영!DL63=0)*DK41*(1+$E41*Index_운영!DL195),$C41*$D41/$C$1*Index_운영!DL63))),0)</f>
        <v>0</v>
      </c>
      <c r="DM41" s="589">
        <f>IFERROR(IF(DM$3=EOMONTH('Rent Roll'!$C37-1,0),$C41*$D41/$C$1,IF(DM$3=EOMONTH('Rent Roll'!$D37,0),0,IF(NOT(DL41=0),NOT(Index_운영!DM63=0)*DL41*(1+$E41*Index_운영!DM195),$C41*$D41/$C$1*Index_운영!DM63))),0)</f>
        <v>0</v>
      </c>
      <c r="DN41" s="589">
        <f>IFERROR(IF(DN$3=EOMONTH('Rent Roll'!$C37-1,0),$C41*$D41/$C$1,IF(DN$3=EOMONTH('Rent Roll'!$D37,0),0,IF(NOT(DM41=0),NOT(Index_운영!DN63=0)*DM41*(1+$E41*Index_운영!DN195),$C41*$D41/$C$1*Index_운영!DN63))),0)</f>
        <v>0</v>
      </c>
      <c r="DO41" s="589">
        <f>IFERROR(IF(DO$3=EOMONTH('Rent Roll'!$C37-1,0),$C41*$D41/$C$1,IF(DO$3=EOMONTH('Rent Roll'!$D37,0),0,IF(NOT(DN41=0),NOT(Index_운영!DO63=0)*DN41*(1+$E41*Index_운영!DO195),$C41*$D41/$C$1*Index_운영!DO63))),0)</f>
        <v>0</v>
      </c>
      <c r="DP41" s="589">
        <f>IFERROR(IF(DP$3=EOMONTH('Rent Roll'!$C37-1,0),$C41*$D41/$C$1,IF(DP$3=EOMONTH('Rent Roll'!$D37,0),0,IF(NOT(DO41=0),NOT(Index_운영!DP63=0)*DO41*(1+$E41*Index_운영!DP195),$C41*$D41/$C$1*Index_운영!DP63))),0)</f>
        <v>0</v>
      </c>
      <c r="DQ41" s="589">
        <f>IFERROR(IF(DQ$3=EOMONTH('Rent Roll'!$C37-1,0),$C41*$D41/$C$1,IF(DQ$3=EOMONTH('Rent Roll'!$D37,0),0,IF(NOT(DP41=0),NOT(Index_운영!DQ63=0)*DP41*(1+$E41*Index_운영!DQ195),$C41*$D41/$C$1*Index_운영!DQ63))),0)</f>
        <v>0</v>
      </c>
      <c r="DR41" s="589">
        <f>IFERROR(IF(DR$3=EOMONTH('Rent Roll'!$C37-1,0),$C41*$D41/$C$1,IF(DR$3=EOMONTH('Rent Roll'!$D37,0),0,IF(NOT(DQ41=0),NOT(Index_운영!DR63=0)*DQ41*(1+$E41*Index_운영!DR195),$C41*$D41/$C$1*Index_운영!DR63))),0)</f>
        <v>0</v>
      </c>
      <c r="DS41" s="589">
        <f>IFERROR(IF(DS$3=EOMONTH('Rent Roll'!$C37-1,0),$C41*$D41/$C$1,IF(DS$3=EOMONTH('Rent Roll'!$D37,0),0,IF(NOT(DR41=0),NOT(Index_운영!DS63=0)*DR41*(1+$E41*Index_운영!DS195),$C41*$D41/$C$1*Index_운영!DS63))),0)</f>
        <v>0</v>
      </c>
      <c r="DT41" s="589">
        <f>IFERROR(IF(DT$3=EOMONTH('Rent Roll'!$C37-1,0),$C41*$D41/$C$1,IF(DT$3=EOMONTH('Rent Roll'!$D37,0),0,IF(NOT(DS41=0),NOT(Index_운영!DT63=0)*DS41*(1+$E41*Index_운영!DT195),$C41*$D41/$C$1*Index_운영!DT63))),0)</f>
        <v>0</v>
      </c>
      <c r="DU41" s="589">
        <f>IFERROR(IF(DU$3=EOMONTH('Rent Roll'!$C37-1,0),$C41*$D41/$C$1,IF(DU$3=EOMONTH('Rent Roll'!$D37,0),0,IF(NOT(DT41=0),NOT(Index_운영!DU63=0)*DT41*(1+$E41*Index_운영!DU195),$C41*$D41/$C$1*Index_운영!DU63))),0)</f>
        <v>0</v>
      </c>
      <c r="DV41" s="589">
        <f>IFERROR(IF(DV$3=EOMONTH('Rent Roll'!$C37-1,0),$C41*$D41/$C$1,IF(DV$3=EOMONTH('Rent Roll'!$D37,0),0,IF(NOT(DU41=0),NOT(Index_운영!DV63=0)*DU41*(1+$E41*Index_운영!DV195),$C41*$D41/$C$1*Index_운영!DV63))),0)</f>
        <v>0</v>
      </c>
    </row>
    <row r="42" spans="1:126" s="485" customFormat="1" outlineLevel="1" x14ac:dyDescent="0.4">
      <c r="A42" s="737"/>
      <c r="B42" s="464">
        <f>'Rent Roll'!$B38</f>
        <v>0</v>
      </c>
      <c r="C42" s="1219">
        <f>'Rent Roll'!$K38</f>
        <v>0</v>
      </c>
      <c r="D42" s="1220">
        <f>'Rent Roll'!$M38</f>
        <v>0</v>
      </c>
      <c r="E42" s="1221">
        <f>'Rent Roll'!$N38</f>
        <v>0</v>
      </c>
      <c r="F42" s="588">
        <f>IFERROR(IF(F$3=EOMONTH('Rent Roll'!$C38-1,0),$C42*$D42/$C$1,IF(F$3=EOMONTH('Rent Roll'!$D38,0),0,IF(NOT(E42=0),NOT(Index_운영!F64=0)*E42*(1+$E42*Index_운영!F196),$C42*$D42/$C$1*Index_운영!F64))),0)</f>
        <v>0</v>
      </c>
      <c r="G42" s="589">
        <f>IFERROR(IF(G$3=EOMONTH('Rent Roll'!$C38-1,0),$C42*$D42/$C$1,IF(G$3=EOMONTH('Rent Roll'!$D38,0),0,IF(NOT(F42=0),NOT(Index_운영!G64=0)*F42*(1+$E42*Index_운영!G196),$C42*$D42/$C$1*Index_운영!G64))),0)</f>
        <v>0</v>
      </c>
      <c r="H42" s="589">
        <f>IFERROR(IF(H$3=EOMONTH('Rent Roll'!$C38-1,0),$C42*$D42/$C$1,IF(H$3=EOMONTH('Rent Roll'!$D38,0),0,IF(NOT(G42=0),NOT(Index_운영!H64=0)*G42*(1+$E42*Index_운영!H196),$C42*$D42/$C$1*Index_운영!H64))),0)</f>
        <v>0</v>
      </c>
      <c r="I42" s="589">
        <f>IFERROR(IF(I$3=EOMONTH('Rent Roll'!$C38-1,0),$C42*$D42/$C$1,IF(I$3=EOMONTH('Rent Roll'!$D38,0),0,IF(NOT(H42=0),NOT(Index_운영!I64=0)*H42*(1+$E42*Index_운영!I196),$C42*$D42/$C$1*Index_운영!I64))),0)</f>
        <v>0</v>
      </c>
      <c r="J42" s="589">
        <f>IFERROR(IF(J$3=EOMONTH('Rent Roll'!$C38-1,0),$C42*$D42/$C$1,IF(J$3=EOMONTH('Rent Roll'!$D38,0),0,IF(NOT(I42=0),NOT(Index_운영!J64=0)*I42*(1+$E42*Index_운영!J196),$C42*$D42/$C$1*Index_운영!J64))),0)</f>
        <v>0</v>
      </c>
      <c r="K42" s="589">
        <f>IFERROR(IF(K$3=EOMONTH('Rent Roll'!$C38-1,0),$C42*$D42/$C$1,IF(K$3=EOMONTH('Rent Roll'!$D38,0),0,IF(NOT(J42=0),NOT(Index_운영!K64=0)*J42*(1+$E42*Index_운영!K196),$C42*$D42/$C$1*Index_운영!K64))),0)</f>
        <v>0</v>
      </c>
      <c r="L42" s="589">
        <f>IFERROR(IF(L$3=EOMONTH('Rent Roll'!$C38-1,0),$C42*$D42/$C$1,IF(L$3=EOMONTH('Rent Roll'!$D38,0),0,IF(NOT(K42=0),NOT(Index_운영!L64=0)*K42*(1+$E42*Index_운영!L196),$C42*$D42/$C$1*Index_운영!L64))),0)</f>
        <v>0</v>
      </c>
      <c r="M42" s="589">
        <f>IFERROR(IF(M$3=EOMONTH('Rent Roll'!$C38-1,0),$C42*$D42/$C$1,IF(M$3=EOMONTH('Rent Roll'!$D38,0),0,IF(NOT(L42=0),NOT(Index_운영!M64=0)*L42*(1+$E42*Index_운영!M196),$C42*$D42/$C$1*Index_운영!M64))),0)</f>
        <v>0</v>
      </c>
      <c r="N42" s="589">
        <f>IFERROR(IF(N$3=EOMONTH('Rent Roll'!$C38-1,0),$C42*$D42/$C$1,IF(N$3=EOMONTH('Rent Roll'!$D38,0),0,IF(NOT(M42=0),NOT(Index_운영!N64=0)*M42*(1+$E42*Index_운영!N196),$C42*$D42/$C$1*Index_운영!N64))),0)</f>
        <v>0</v>
      </c>
      <c r="O42" s="589">
        <f>IFERROR(IF(O$3=EOMONTH('Rent Roll'!$C38-1,0),$C42*$D42/$C$1,IF(O$3=EOMONTH('Rent Roll'!$D38,0),0,IF(NOT(N42=0),NOT(Index_운영!O64=0)*N42*(1+$E42*Index_운영!O196),$C42*$D42/$C$1*Index_운영!O64))),0)</f>
        <v>0</v>
      </c>
      <c r="P42" s="589">
        <f>IFERROR(IF(P$3=EOMONTH('Rent Roll'!$C38-1,0),$C42*$D42/$C$1,IF(P$3=EOMONTH('Rent Roll'!$D38,0),0,IF(NOT(O42=0),NOT(Index_운영!P64=0)*O42*(1+$E42*Index_운영!P196),$C42*$D42/$C$1*Index_운영!P64))),0)</f>
        <v>0</v>
      </c>
      <c r="Q42" s="589">
        <f>IFERROR(IF(Q$3=EOMONTH('Rent Roll'!$C38-1,0),$C42*$D42/$C$1,IF(Q$3=EOMONTH('Rent Roll'!$D38,0),0,IF(NOT(P42=0),NOT(Index_운영!Q64=0)*P42*(1+$E42*Index_운영!Q196),$C42*$D42/$C$1*Index_운영!Q64))),0)</f>
        <v>0</v>
      </c>
      <c r="R42" s="589">
        <f>IFERROR(IF(R$3=EOMONTH('Rent Roll'!$C38-1,0),$C42*$D42/$C$1,IF(R$3=EOMONTH('Rent Roll'!$D38,0),0,IF(NOT(Q42=0),NOT(Index_운영!R64=0)*Q42*(1+$E42*Index_운영!R196),$C42*$D42/$C$1*Index_운영!R64))),0)</f>
        <v>0</v>
      </c>
      <c r="S42" s="589">
        <f>IFERROR(IF(S$3=EOMONTH('Rent Roll'!$C38-1,0),$C42*$D42/$C$1,IF(S$3=EOMONTH('Rent Roll'!$D38,0),0,IF(NOT(R42=0),NOT(Index_운영!S64=0)*R42*(1+$E42*Index_운영!S196),$C42*$D42/$C$1*Index_운영!S64))),0)</f>
        <v>0</v>
      </c>
      <c r="T42" s="589">
        <f>IFERROR(IF(T$3=EOMONTH('Rent Roll'!$C38-1,0),$C42*$D42/$C$1,IF(T$3=EOMONTH('Rent Roll'!$D38,0),0,IF(NOT(S42=0),NOT(Index_운영!T64=0)*S42*(1+$E42*Index_운영!T196),$C42*$D42/$C$1*Index_운영!T64))),0)</f>
        <v>0</v>
      </c>
      <c r="U42" s="589">
        <f>IFERROR(IF(U$3=EOMONTH('Rent Roll'!$C38-1,0),$C42*$D42/$C$1,IF(U$3=EOMONTH('Rent Roll'!$D38,0),0,IF(NOT(T42=0),NOT(Index_운영!U64=0)*T42*(1+$E42*Index_운영!U196),$C42*$D42/$C$1*Index_운영!U64))),0)</f>
        <v>0</v>
      </c>
      <c r="V42" s="589">
        <f>IFERROR(IF(V$3=EOMONTH('Rent Roll'!$C38-1,0),$C42*$D42/$C$1,IF(V$3=EOMONTH('Rent Roll'!$D38,0),0,IF(NOT(U42=0),NOT(Index_운영!V64=0)*U42*(1+$E42*Index_운영!V196),$C42*$D42/$C$1*Index_운영!V64))),0)</f>
        <v>0</v>
      </c>
      <c r="W42" s="589">
        <f>IFERROR(IF(W$3=EOMONTH('Rent Roll'!$C38-1,0),$C42*$D42/$C$1,IF(W$3=EOMONTH('Rent Roll'!$D38,0),0,IF(NOT(V42=0),NOT(Index_운영!W64=0)*V42*(1+$E42*Index_운영!W196),$C42*$D42/$C$1*Index_운영!W64))),0)</f>
        <v>0</v>
      </c>
      <c r="X42" s="589">
        <f>IFERROR(IF(X$3=EOMONTH('Rent Roll'!$C38-1,0),$C42*$D42/$C$1,IF(X$3=EOMONTH('Rent Roll'!$D38,0),0,IF(NOT(W42=0),NOT(Index_운영!X64=0)*W42*(1+$E42*Index_운영!X196),$C42*$D42/$C$1*Index_운영!X64))),0)</f>
        <v>0</v>
      </c>
      <c r="Y42" s="589">
        <f>IFERROR(IF(Y$3=EOMONTH('Rent Roll'!$C38-1,0),$C42*$D42/$C$1,IF(Y$3=EOMONTH('Rent Roll'!$D38,0),0,IF(NOT(X42=0),NOT(Index_운영!Y64=0)*X42*(1+$E42*Index_운영!Y196),$C42*$D42/$C$1*Index_운영!Y64))),0)</f>
        <v>0</v>
      </c>
      <c r="Z42" s="589">
        <f>IFERROR(IF(Z$3=EOMONTH('Rent Roll'!$C38-1,0),$C42*$D42/$C$1,IF(Z$3=EOMONTH('Rent Roll'!$D38,0),0,IF(NOT(Y42=0),NOT(Index_운영!Z64=0)*Y42*(1+$E42*Index_운영!Z196),$C42*$D42/$C$1*Index_운영!Z64))),0)</f>
        <v>0</v>
      </c>
      <c r="AA42" s="589">
        <f>IFERROR(IF(AA$3=EOMONTH('Rent Roll'!$C38-1,0),$C42*$D42/$C$1,IF(AA$3=EOMONTH('Rent Roll'!$D38,0),0,IF(NOT(Z42=0),NOT(Index_운영!AA64=0)*Z42*(1+$E42*Index_운영!AA196),$C42*$D42/$C$1*Index_운영!AA64))),0)</f>
        <v>0</v>
      </c>
      <c r="AB42" s="589">
        <f>IFERROR(IF(AB$3=EOMONTH('Rent Roll'!$C38-1,0),$C42*$D42/$C$1,IF(AB$3=EOMONTH('Rent Roll'!$D38,0),0,IF(NOT(AA42=0),NOT(Index_운영!AB64=0)*AA42*(1+$E42*Index_운영!AB196),$C42*$D42/$C$1*Index_운영!AB64))),0)</f>
        <v>0</v>
      </c>
      <c r="AC42" s="589">
        <f>IFERROR(IF(AC$3=EOMONTH('Rent Roll'!$C38-1,0),$C42*$D42/$C$1,IF(AC$3=EOMONTH('Rent Roll'!$D38,0),0,IF(NOT(AB42=0),NOT(Index_운영!AC64=0)*AB42*(1+$E42*Index_운영!AC196),$C42*$D42/$C$1*Index_운영!AC64))),0)</f>
        <v>0</v>
      </c>
      <c r="AD42" s="589">
        <f>IFERROR(IF(AD$3=EOMONTH('Rent Roll'!$C38-1,0),$C42*$D42/$C$1,IF(AD$3=EOMONTH('Rent Roll'!$D38,0),0,IF(NOT(AC42=0),NOT(Index_운영!AD64=0)*AC42*(1+$E42*Index_운영!AD196),$C42*$D42/$C$1*Index_운영!AD64))),0)</f>
        <v>0</v>
      </c>
      <c r="AE42" s="589">
        <f>IFERROR(IF(AE$3=EOMONTH('Rent Roll'!$C38-1,0),$C42*$D42/$C$1,IF(AE$3=EOMONTH('Rent Roll'!$D38,0),0,IF(NOT(AD42=0),NOT(Index_운영!AE64=0)*AD42*(1+$E42*Index_운영!AE196),$C42*$D42/$C$1*Index_운영!AE64))),0)</f>
        <v>0</v>
      </c>
      <c r="AF42" s="589">
        <f>IFERROR(IF(AF$3=EOMONTH('Rent Roll'!$C38-1,0),$C42*$D42/$C$1,IF(AF$3=EOMONTH('Rent Roll'!$D38,0),0,IF(NOT(AE42=0),NOT(Index_운영!AF64=0)*AE42*(1+$E42*Index_운영!AF196),$C42*$D42/$C$1*Index_운영!AF64))),0)</f>
        <v>0</v>
      </c>
      <c r="AG42" s="589">
        <f>IFERROR(IF(AG$3=EOMONTH('Rent Roll'!$C38-1,0),$C42*$D42/$C$1,IF(AG$3=EOMONTH('Rent Roll'!$D38,0),0,IF(NOT(AF42=0),NOT(Index_운영!AG64=0)*AF42*(1+$E42*Index_운영!AG196),$C42*$D42/$C$1*Index_운영!AG64))),0)</f>
        <v>0</v>
      </c>
      <c r="AH42" s="589">
        <f>IFERROR(IF(AH$3=EOMONTH('Rent Roll'!$C38-1,0),$C42*$D42/$C$1,IF(AH$3=EOMONTH('Rent Roll'!$D38,0),0,IF(NOT(AG42=0),NOT(Index_운영!AH64=0)*AG42*(1+$E42*Index_운영!AH196),$C42*$D42/$C$1*Index_운영!AH64))),0)</f>
        <v>0</v>
      </c>
      <c r="AI42" s="589">
        <f>IFERROR(IF(AI$3=EOMONTH('Rent Roll'!$C38-1,0),$C42*$D42/$C$1,IF(AI$3=EOMONTH('Rent Roll'!$D38,0),0,IF(NOT(AH42=0),NOT(Index_운영!AI64=0)*AH42*(1+$E42*Index_운영!AI196),$C42*$D42/$C$1*Index_운영!AI64))),0)</f>
        <v>0</v>
      </c>
      <c r="AJ42" s="589">
        <f>IFERROR(IF(AJ$3=EOMONTH('Rent Roll'!$C38-1,0),$C42*$D42/$C$1,IF(AJ$3=EOMONTH('Rent Roll'!$D38,0),0,IF(NOT(AI42=0),NOT(Index_운영!AJ64=0)*AI42*(1+$E42*Index_운영!AJ196),$C42*$D42/$C$1*Index_운영!AJ64))),0)</f>
        <v>0</v>
      </c>
      <c r="AK42" s="589">
        <f>IFERROR(IF(AK$3=EOMONTH('Rent Roll'!$C38-1,0),$C42*$D42/$C$1,IF(AK$3=EOMONTH('Rent Roll'!$D38,0),0,IF(NOT(AJ42=0),NOT(Index_운영!AK64=0)*AJ42*(1+$E42*Index_운영!AK196),$C42*$D42/$C$1*Index_운영!AK64))),0)</f>
        <v>0</v>
      </c>
      <c r="AL42" s="589">
        <f>IFERROR(IF(AL$3=EOMONTH('Rent Roll'!$C38-1,0),$C42*$D42/$C$1,IF(AL$3=EOMONTH('Rent Roll'!$D38,0),0,IF(NOT(AK42=0),NOT(Index_운영!AL64=0)*AK42*(1+$E42*Index_운영!AL196),$C42*$D42/$C$1*Index_운영!AL64))),0)</f>
        <v>0</v>
      </c>
      <c r="AM42" s="589">
        <f>IFERROR(IF(AM$3=EOMONTH('Rent Roll'!$C38-1,0),$C42*$D42/$C$1,IF(AM$3=EOMONTH('Rent Roll'!$D38,0),0,IF(NOT(AL42=0),NOT(Index_운영!AM64=0)*AL42*(1+$E42*Index_운영!AM196),$C42*$D42/$C$1*Index_운영!AM64))),0)</f>
        <v>0</v>
      </c>
      <c r="AN42" s="589">
        <f>IFERROR(IF(AN$3=EOMONTH('Rent Roll'!$C38-1,0),$C42*$D42/$C$1,IF(AN$3=EOMONTH('Rent Roll'!$D38,0),0,IF(NOT(AM42=0),NOT(Index_운영!AN64=0)*AM42*(1+$E42*Index_운영!AN196),$C42*$D42/$C$1*Index_운영!AN64))),0)</f>
        <v>0</v>
      </c>
      <c r="AO42" s="589">
        <f>IFERROR(IF(AO$3=EOMONTH('Rent Roll'!$C38-1,0),$C42*$D42/$C$1,IF(AO$3=EOMONTH('Rent Roll'!$D38,0),0,IF(NOT(AN42=0),NOT(Index_운영!AO64=0)*AN42*(1+$E42*Index_운영!AO196),$C42*$D42/$C$1*Index_운영!AO64))),0)</f>
        <v>0</v>
      </c>
      <c r="AP42" s="589">
        <f>IFERROR(IF(AP$3=EOMONTH('Rent Roll'!$C38-1,0),$C42*$D42/$C$1,IF(AP$3=EOMONTH('Rent Roll'!$D38,0),0,IF(NOT(AO42=0),NOT(Index_운영!AP64=0)*AO42*(1+$E42*Index_운영!AP196),$C42*$D42/$C$1*Index_운영!AP64))),0)</f>
        <v>0</v>
      </c>
      <c r="AQ42" s="589">
        <f>IFERROR(IF(AQ$3=EOMONTH('Rent Roll'!$C38-1,0),$C42*$D42/$C$1,IF(AQ$3=EOMONTH('Rent Roll'!$D38,0),0,IF(NOT(AP42=0),NOT(Index_운영!AQ64=0)*AP42*(1+$E42*Index_운영!AQ196),$C42*$D42/$C$1*Index_운영!AQ64))),0)</f>
        <v>0</v>
      </c>
      <c r="AR42" s="589">
        <f>IFERROR(IF(AR$3=EOMONTH('Rent Roll'!$C38-1,0),$C42*$D42/$C$1,IF(AR$3=EOMONTH('Rent Roll'!$D38,0),0,IF(NOT(AQ42=0),NOT(Index_운영!AR64=0)*AQ42*(1+$E42*Index_운영!AR196),$C42*$D42/$C$1*Index_운영!AR64))),0)</f>
        <v>0</v>
      </c>
      <c r="AS42" s="589">
        <f>IFERROR(IF(AS$3=EOMONTH('Rent Roll'!$C38-1,0),$C42*$D42/$C$1,IF(AS$3=EOMONTH('Rent Roll'!$D38,0),0,IF(NOT(AR42=0),NOT(Index_운영!AS64=0)*AR42*(1+$E42*Index_운영!AS196),$C42*$D42/$C$1*Index_운영!AS64))),0)</f>
        <v>0</v>
      </c>
      <c r="AT42" s="589">
        <f>IFERROR(IF(AT$3=EOMONTH('Rent Roll'!$C38-1,0),$C42*$D42/$C$1,IF(AT$3=EOMONTH('Rent Roll'!$D38,0),0,IF(NOT(AS42=0),NOT(Index_운영!AT64=0)*AS42*(1+$E42*Index_운영!AT196),$C42*$D42/$C$1*Index_운영!AT64))),0)</f>
        <v>0</v>
      </c>
      <c r="AU42" s="589">
        <f>IFERROR(IF(AU$3=EOMONTH('Rent Roll'!$C38-1,0),$C42*$D42/$C$1,IF(AU$3=EOMONTH('Rent Roll'!$D38,0),0,IF(NOT(AT42=0),NOT(Index_운영!AU64=0)*AT42*(1+$E42*Index_운영!AU196),$C42*$D42/$C$1*Index_운영!AU64))),0)</f>
        <v>0</v>
      </c>
      <c r="AV42" s="589">
        <f>IFERROR(IF(AV$3=EOMONTH('Rent Roll'!$C38-1,0),$C42*$D42/$C$1,IF(AV$3=EOMONTH('Rent Roll'!$D38,0),0,IF(NOT(AU42=0),NOT(Index_운영!AV64=0)*AU42*(1+$E42*Index_운영!AV196),$C42*$D42/$C$1*Index_운영!AV64))),0)</f>
        <v>0</v>
      </c>
      <c r="AW42" s="589">
        <f>IFERROR(IF(AW$3=EOMONTH('Rent Roll'!$C38-1,0),$C42*$D42/$C$1,IF(AW$3=EOMONTH('Rent Roll'!$D38,0),0,IF(NOT(AV42=0),NOT(Index_운영!AW64=0)*AV42*(1+$E42*Index_운영!AW196),$C42*$D42/$C$1*Index_운영!AW64))),0)</f>
        <v>0</v>
      </c>
      <c r="AX42" s="589">
        <f>IFERROR(IF(AX$3=EOMONTH('Rent Roll'!$C38-1,0),$C42*$D42/$C$1,IF(AX$3=EOMONTH('Rent Roll'!$D38,0),0,IF(NOT(AW42=0),NOT(Index_운영!AX64=0)*AW42*(1+$E42*Index_운영!AX196),$C42*$D42/$C$1*Index_운영!AX64))),0)</f>
        <v>0</v>
      </c>
      <c r="AY42" s="589">
        <f>IFERROR(IF(AY$3=EOMONTH('Rent Roll'!$C38-1,0),$C42*$D42/$C$1,IF(AY$3=EOMONTH('Rent Roll'!$D38,0),0,IF(NOT(AX42=0),NOT(Index_운영!AY64=0)*AX42*(1+$E42*Index_운영!AY196),$C42*$D42/$C$1*Index_운영!AY64))),0)</f>
        <v>0</v>
      </c>
      <c r="AZ42" s="589">
        <f>IFERROR(IF(AZ$3=EOMONTH('Rent Roll'!$C38-1,0),$C42*$D42/$C$1,IF(AZ$3=EOMONTH('Rent Roll'!$D38,0),0,IF(NOT(AY42=0),NOT(Index_운영!AZ64=0)*AY42*(1+$E42*Index_운영!AZ196),$C42*$D42/$C$1*Index_운영!AZ64))),0)</f>
        <v>0</v>
      </c>
      <c r="BA42" s="589">
        <f>IFERROR(IF(BA$3=EOMONTH('Rent Roll'!$C38-1,0),$C42*$D42/$C$1,IF(BA$3=EOMONTH('Rent Roll'!$D38,0),0,IF(NOT(AZ42=0),NOT(Index_운영!BA64=0)*AZ42*(1+$E42*Index_운영!BA196),$C42*$D42/$C$1*Index_운영!BA64))),0)</f>
        <v>0</v>
      </c>
      <c r="BB42" s="589">
        <f>IFERROR(IF(BB$3=EOMONTH('Rent Roll'!$C38-1,0),$C42*$D42/$C$1,IF(BB$3=EOMONTH('Rent Roll'!$D38,0),0,IF(NOT(BA42=0),NOT(Index_운영!BB64=0)*BA42*(1+$E42*Index_운영!BB196),$C42*$D42/$C$1*Index_운영!BB64))),0)</f>
        <v>0</v>
      </c>
      <c r="BC42" s="589">
        <f>IFERROR(IF(BC$3=EOMONTH('Rent Roll'!$C38-1,0),$C42*$D42/$C$1,IF(BC$3=EOMONTH('Rent Roll'!$D38,0),0,IF(NOT(BB42=0),NOT(Index_운영!BC64=0)*BB42*(1+$E42*Index_운영!BC196),$C42*$D42/$C$1*Index_운영!BC64))),0)</f>
        <v>0</v>
      </c>
      <c r="BD42" s="589">
        <f>IFERROR(IF(BD$3=EOMONTH('Rent Roll'!$C38-1,0),$C42*$D42/$C$1,IF(BD$3=EOMONTH('Rent Roll'!$D38,0),0,IF(NOT(BC42=0),NOT(Index_운영!BD64=0)*BC42*(1+$E42*Index_운영!BD196),$C42*$D42/$C$1*Index_운영!BD64))),0)</f>
        <v>0</v>
      </c>
      <c r="BE42" s="589">
        <f>IFERROR(IF(BE$3=EOMONTH('Rent Roll'!$C38-1,0),$C42*$D42/$C$1,IF(BE$3=EOMONTH('Rent Roll'!$D38,0),0,IF(NOT(BD42=0),NOT(Index_운영!BE64=0)*BD42*(1+$E42*Index_운영!BE196),$C42*$D42/$C$1*Index_운영!BE64))),0)</f>
        <v>0</v>
      </c>
      <c r="BF42" s="589">
        <f>IFERROR(IF(BF$3=EOMONTH('Rent Roll'!$C38-1,0),$C42*$D42/$C$1,IF(BF$3=EOMONTH('Rent Roll'!$D38,0),0,IF(NOT(BE42=0),NOT(Index_운영!BF64=0)*BE42*(1+$E42*Index_운영!BF196),$C42*$D42/$C$1*Index_운영!BF64))),0)</f>
        <v>0</v>
      </c>
      <c r="BG42" s="589">
        <f>IFERROR(IF(BG$3=EOMONTH('Rent Roll'!$C38-1,0),$C42*$D42/$C$1,IF(BG$3=EOMONTH('Rent Roll'!$D38,0),0,IF(NOT(BF42=0),NOT(Index_운영!BG64=0)*BF42*(1+$E42*Index_운영!BG196),$C42*$D42/$C$1*Index_운영!BG64))),0)</f>
        <v>0</v>
      </c>
      <c r="BH42" s="589">
        <f>IFERROR(IF(BH$3=EOMONTH('Rent Roll'!$C38-1,0),$C42*$D42/$C$1,IF(BH$3=EOMONTH('Rent Roll'!$D38,0),0,IF(NOT(BG42=0),NOT(Index_운영!BH64=0)*BG42*(1+$E42*Index_운영!BH196),$C42*$D42/$C$1*Index_운영!BH64))),0)</f>
        <v>0</v>
      </c>
      <c r="BI42" s="589">
        <f>IFERROR(IF(BI$3=EOMONTH('Rent Roll'!$C38-1,0),$C42*$D42/$C$1,IF(BI$3=EOMONTH('Rent Roll'!$D38,0),0,IF(NOT(BH42=0),NOT(Index_운영!BI64=0)*BH42*(1+$E42*Index_운영!BI196),$C42*$D42/$C$1*Index_운영!BI64))),0)</f>
        <v>0</v>
      </c>
      <c r="BJ42" s="589">
        <f>IFERROR(IF(BJ$3=EOMONTH('Rent Roll'!$C38-1,0),$C42*$D42/$C$1,IF(BJ$3=EOMONTH('Rent Roll'!$D38,0),0,IF(NOT(BI42=0),NOT(Index_운영!BJ64=0)*BI42*(1+$E42*Index_운영!BJ196),$C42*$D42/$C$1*Index_운영!BJ64))),0)</f>
        <v>0</v>
      </c>
      <c r="BK42" s="589">
        <f>IFERROR(IF(BK$3=EOMONTH('Rent Roll'!$C38-1,0),$C42*$D42/$C$1,IF(BK$3=EOMONTH('Rent Roll'!$D38,0),0,IF(NOT(BJ42=0),NOT(Index_운영!BK64=0)*BJ42*(1+$E42*Index_운영!BK196),$C42*$D42/$C$1*Index_운영!BK64))),0)</f>
        <v>0</v>
      </c>
      <c r="BL42" s="589">
        <f>IFERROR(IF(BL$3=EOMONTH('Rent Roll'!$C38-1,0),$C42*$D42/$C$1,IF(BL$3=EOMONTH('Rent Roll'!$D38,0),0,IF(NOT(BK42=0),NOT(Index_운영!BL64=0)*BK42*(1+$E42*Index_운영!BL196),$C42*$D42/$C$1*Index_운영!BL64))),0)</f>
        <v>0</v>
      </c>
      <c r="BM42" s="589">
        <f>IFERROR(IF(BM$3=EOMONTH('Rent Roll'!$C38-1,0),$C42*$D42/$C$1,IF(BM$3=EOMONTH('Rent Roll'!$D38,0),0,IF(NOT(BL42=0),NOT(Index_운영!BM64=0)*BL42*(1+$E42*Index_운영!BM196),$C42*$D42/$C$1*Index_운영!BM64))),0)</f>
        <v>0</v>
      </c>
      <c r="BN42" s="589">
        <f>IFERROR(IF(BN$3=EOMONTH('Rent Roll'!$C38-1,0),$C42*$D42/$C$1,IF(BN$3=EOMONTH('Rent Roll'!$D38,0),0,IF(NOT(BM42=0),NOT(Index_운영!BN64=0)*BM42*(1+$E42*Index_운영!BN196),$C42*$D42/$C$1*Index_운영!BN64))),0)</f>
        <v>0</v>
      </c>
      <c r="BO42" s="589">
        <f>IFERROR(IF(BO$3=EOMONTH('Rent Roll'!$C38-1,0),$C42*$D42/$C$1,IF(BO$3=EOMONTH('Rent Roll'!$D38,0),0,IF(NOT(BN42=0),NOT(Index_운영!BO64=0)*BN42*(1+$E42*Index_운영!BO196),$C42*$D42/$C$1*Index_운영!BO64))),0)</f>
        <v>0</v>
      </c>
      <c r="BP42" s="589">
        <f>IFERROR(IF(BP$3=EOMONTH('Rent Roll'!$C38-1,0),$C42*$D42/$C$1,IF(BP$3=EOMONTH('Rent Roll'!$D38,0),0,IF(NOT(BO42=0),NOT(Index_운영!BP64=0)*BO42*(1+$E42*Index_운영!BP196),$C42*$D42/$C$1*Index_운영!BP64))),0)</f>
        <v>0</v>
      </c>
      <c r="BQ42" s="589">
        <f>IFERROR(IF(BQ$3=EOMONTH('Rent Roll'!$C38-1,0),$C42*$D42/$C$1,IF(BQ$3=EOMONTH('Rent Roll'!$D38,0),0,IF(NOT(BP42=0),NOT(Index_운영!BQ64=0)*BP42*(1+$E42*Index_운영!BQ196),$C42*$D42/$C$1*Index_운영!BQ64))),0)</f>
        <v>0</v>
      </c>
      <c r="BR42" s="589">
        <f>IFERROR(IF(BR$3=EOMONTH('Rent Roll'!$C38-1,0),$C42*$D42/$C$1,IF(BR$3=EOMONTH('Rent Roll'!$D38,0),0,IF(NOT(BQ42=0),NOT(Index_운영!BR64=0)*BQ42*(1+$E42*Index_운영!BR196),$C42*$D42/$C$1*Index_운영!BR64))),0)</f>
        <v>0</v>
      </c>
      <c r="BS42" s="589">
        <f>IFERROR(IF(BS$3=EOMONTH('Rent Roll'!$C38-1,0),$C42*$D42/$C$1,IF(BS$3=EOMONTH('Rent Roll'!$D38,0),0,IF(NOT(BR42=0),NOT(Index_운영!BS64=0)*BR42*(1+$E42*Index_운영!BS196),$C42*$D42/$C$1*Index_운영!BS64))),0)</f>
        <v>0</v>
      </c>
      <c r="BT42" s="589">
        <f>IFERROR(IF(BT$3=EOMONTH('Rent Roll'!$C38-1,0),$C42*$D42/$C$1,IF(BT$3=EOMONTH('Rent Roll'!$D38,0),0,IF(NOT(BS42=0),NOT(Index_운영!BT64=0)*BS42*(1+$E42*Index_운영!BT196),$C42*$D42/$C$1*Index_운영!BT64))),0)</f>
        <v>0</v>
      </c>
      <c r="BU42" s="589">
        <f>IFERROR(IF(BU$3=EOMONTH('Rent Roll'!$C38-1,0),$C42*$D42/$C$1,IF(BU$3=EOMONTH('Rent Roll'!$D38,0),0,IF(NOT(BT42=0),NOT(Index_운영!BU64=0)*BT42*(1+$E42*Index_운영!BU196),$C42*$D42/$C$1*Index_운영!BU64))),0)</f>
        <v>0</v>
      </c>
      <c r="BV42" s="589">
        <f>IFERROR(IF(BV$3=EOMONTH('Rent Roll'!$C38-1,0),$C42*$D42/$C$1,IF(BV$3=EOMONTH('Rent Roll'!$D38,0),0,IF(NOT(BU42=0),NOT(Index_운영!BV64=0)*BU42*(1+$E42*Index_운영!BV196),$C42*$D42/$C$1*Index_운영!BV64))),0)</f>
        <v>0</v>
      </c>
      <c r="BW42" s="589">
        <f>IFERROR(IF(BW$3=EOMONTH('Rent Roll'!$C38-1,0),$C42*$D42/$C$1,IF(BW$3=EOMONTH('Rent Roll'!$D38,0),0,IF(NOT(BV42=0),NOT(Index_운영!BW64=0)*BV42*(1+$E42*Index_운영!BW196),$C42*$D42/$C$1*Index_운영!BW64))),0)</f>
        <v>0</v>
      </c>
      <c r="BX42" s="589">
        <f>IFERROR(IF(BX$3=EOMONTH('Rent Roll'!$C38-1,0),$C42*$D42/$C$1,IF(BX$3=EOMONTH('Rent Roll'!$D38,0),0,IF(NOT(BW42=0),NOT(Index_운영!BX64=0)*BW42*(1+$E42*Index_운영!BX196),$C42*$D42/$C$1*Index_운영!BX64))),0)</f>
        <v>0</v>
      </c>
      <c r="BY42" s="589">
        <f>IFERROR(IF(BY$3=EOMONTH('Rent Roll'!$C38-1,0),$C42*$D42/$C$1,IF(BY$3=EOMONTH('Rent Roll'!$D38,0),0,IF(NOT(BX42=0),NOT(Index_운영!BY64=0)*BX42*(1+$E42*Index_운영!BY196),$C42*$D42/$C$1*Index_운영!BY64))),0)</f>
        <v>0</v>
      </c>
      <c r="BZ42" s="589">
        <f>IFERROR(IF(BZ$3=EOMONTH('Rent Roll'!$C38-1,0),$C42*$D42/$C$1,IF(BZ$3=EOMONTH('Rent Roll'!$D38,0),0,IF(NOT(BY42=0),NOT(Index_운영!BZ64=0)*BY42*(1+$E42*Index_운영!BZ196),$C42*$D42/$C$1*Index_운영!BZ64))),0)</f>
        <v>0</v>
      </c>
      <c r="CA42" s="589">
        <f>IFERROR(IF(CA$3=EOMONTH('Rent Roll'!$C38-1,0),$C42*$D42/$C$1,IF(CA$3=EOMONTH('Rent Roll'!$D38,0),0,IF(NOT(BZ42=0),NOT(Index_운영!CA64=0)*BZ42*(1+$E42*Index_운영!CA196),$C42*$D42/$C$1*Index_운영!CA64))),0)</f>
        <v>0</v>
      </c>
      <c r="CB42" s="589">
        <f>IFERROR(IF(CB$3=EOMONTH('Rent Roll'!$C38-1,0),$C42*$D42/$C$1,IF(CB$3=EOMONTH('Rent Roll'!$D38,0),0,IF(NOT(CA42=0),NOT(Index_운영!CB64=0)*CA42*(1+$E42*Index_운영!CB196),$C42*$D42/$C$1*Index_운영!CB64))),0)</f>
        <v>0</v>
      </c>
      <c r="CC42" s="589">
        <f>IFERROR(IF(CC$3=EOMONTH('Rent Roll'!$C38-1,0),$C42*$D42/$C$1,IF(CC$3=EOMONTH('Rent Roll'!$D38,0),0,IF(NOT(CB42=0),NOT(Index_운영!CC64=0)*CB42*(1+$E42*Index_운영!CC196),$C42*$D42/$C$1*Index_운영!CC64))),0)</f>
        <v>0</v>
      </c>
      <c r="CD42" s="589">
        <f>IFERROR(IF(CD$3=EOMONTH('Rent Roll'!$C38-1,0),$C42*$D42/$C$1,IF(CD$3=EOMONTH('Rent Roll'!$D38,0),0,IF(NOT(CC42=0),NOT(Index_운영!CD64=0)*CC42*(1+$E42*Index_운영!CD196),$C42*$D42/$C$1*Index_운영!CD64))),0)</f>
        <v>0</v>
      </c>
      <c r="CE42" s="589">
        <f>IFERROR(IF(CE$3=EOMONTH('Rent Roll'!$C38-1,0),$C42*$D42/$C$1,IF(CE$3=EOMONTH('Rent Roll'!$D38,0),0,IF(NOT(CD42=0),NOT(Index_운영!CE64=0)*CD42*(1+$E42*Index_운영!CE196),$C42*$D42/$C$1*Index_운영!CE64))),0)</f>
        <v>0</v>
      </c>
      <c r="CF42" s="589">
        <f>IFERROR(IF(CF$3=EOMONTH('Rent Roll'!$C38-1,0),$C42*$D42/$C$1,IF(CF$3=EOMONTH('Rent Roll'!$D38,0),0,IF(NOT(CE42=0),NOT(Index_운영!CF64=0)*CE42*(1+$E42*Index_운영!CF196),$C42*$D42/$C$1*Index_운영!CF64))),0)</f>
        <v>0</v>
      </c>
      <c r="CG42" s="589">
        <f>IFERROR(IF(CG$3=EOMONTH('Rent Roll'!$C38-1,0),$C42*$D42/$C$1,IF(CG$3=EOMONTH('Rent Roll'!$D38,0),0,IF(NOT(CF42=0),NOT(Index_운영!CG64=0)*CF42*(1+$E42*Index_운영!CG196),$C42*$D42/$C$1*Index_운영!CG64))),0)</f>
        <v>0</v>
      </c>
      <c r="CH42" s="589">
        <f>IFERROR(IF(CH$3=EOMONTH('Rent Roll'!$C38-1,0),$C42*$D42/$C$1,IF(CH$3=EOMONTH('Rent Roll'!$D38,0),0,IF(NOT(CG42=0),NOT(Index_운영!CH64=0)*CG42*(1+$E42*Index_운영!CH196),$C42*$D42/$C$1*Index_운영!CH64))),0)</f>
        <v>0</v>
      </c>
      <c r="CI42" s="589">
        <f>IFERROR(IF(CI$3=EOMONTH('Rent Roll'!$C38-1,0),$C42*$D42/$C$1,IF(CI$3=EOMONTH('Rent Roll'!$D38,0),0,IF(NOT(CH42=0),NOT(Index_운영!CI64=0)*CH42*(1+$E42*Index_운영!CI196),$C42*$D42/$C$1*Index_운영!CI64))),0)</f>
        <v>0</v>
      </c>
      <c r="CJ42" s="589">
        <f>IFERROR(IF(CJ$3=EOMONTH('Rent Roll'!$C38-1,0),$C42*$D42/$C$1,IF(CJ$3=EOMONTH('Rent Roll'!$D38,0),0,IF(NOT(CI42=0),NOT(Index_운영!CJ64=0)*CI42*(1+$E42*Index_운영!CJ196),$C42*$D42/$C$1*Index_운영!CJ64))),0)</f>
        <v>0</v>
      </c>
      <c r="CK42" s="589">
        <f>IFERROR(IF(CK$3=EOMONTH('Rent Roll'!$C38-1,0),$C42*$D42/$C$1,IF(CK$3=EOMONTH('Rent Roll'!$D38,0),0,IF(NOT(CJ42=0),NOT(Index_운영!CK64=0)*CJ42*(1+$E42*Index_운영!CK196),$C42*$D42/$C$1*Index_운영!CK64))),0)</f>
        <v>0</v>
      </c>
      <c r="CL42" s="589">
        <f>IFERROR(IF(CL$3=EOMONTH('Rent Roll'!$C38-1,0),$C42*$D42/$C$1,IF(CL$3=EOMONTH('Rent Roll'!$D38,0),0,IF(NOT(CK42=0),NOT(Index_운영!CL64=0)*CK42*(1+$E42*Index_운영!CL196),$C42*$D42/$C$1*Index_운영!CL64))),0)</f>
        <v>0</v>
      </c>
      <c r="CM42" s="589">
        <f>IFERROR(IF(CM$3=EOMONTH('Rent Roll'!$C38-1,0),$C42*$D42/$C$1,IF(CM$3=EOMONTH('Rent Roll'!$D38,0),0,IF(NOT(CL42=0),NOT(Index_운영!CM64=0)*CL42*(1+$E42*Index_운영!CM196),$C42*$D42/$C$1*Index_운영!CM64))),0)</f>
        <v>0</v>
      </c>
      <c r="CN42" s="589">
        <f>IFERROR(IF(CN$3=EOMONTH('Rent Roll'!$C38-1,0),$C42*$D42/$C$1,IF(CN$3=EOMONTH('Rent Roll'!$D38,0),0,IF(NOT(CM42=0),NOT(Index_운영!CN64=0)*CM42*(1+$E42*Index_운영!CN196),$C42*$D42/$C$1*Index_운영!CN64))),0)</f>
        <v>0</v>
      </c>
      <c r="CO42" s="589">
        <f>IFERROR(IF(CO$3=EOMONTH('Rent Roll'!$C38-1,0),$C42*$D42/$C$1,IF(CO$3=EOMONTH('Rent Roll'!$D38,0),0,IF(NOT(CN42=0),NOT(Index_운영!CO64=0)*CN42*(1+$E42*Index_운영!CO196),$C42*$D42/$C$1*Index_운영!CO64))),0)</f>
        <v>0</v>
      </c>
      <c r="CP42" s="589">
        <f>IFERROR(IF(CP$3=EOMONTH('Rent Roll'!$C38-1,0),$C42*$D42/$C$1,IF(CP$3=EOMONTH('Rent Roll'!$D38,0),0,IF(NOT(CO42=0),NOT(Index_운영!CP64=0)*CO42*(1+$E42*Index_운영!CP196),$C42*$D42/$C$1*Index_운영!CP64))),0)</f>
        <v>0</v>
      </c>
      <c r="CQ42" s="589">
        <f>IFERROR(IF(CQ$3=EOMONTH('Rent Roll'!$C38-1,0),$C42*$D42/$C$1,IF(CQ$3=EOMONTH('Rent Roll'!$D38,0),0,IF(NOT(CP42=0),NOT(Index_운영!CQ64=0)*CP42*(1+$E42*Index_운영!CQ196),$C42*$D42/$C$1*Index_운영!CQ64))),0)</f>
        <v>0</v>
      </c>
      <c r="CR42" s="589">
        <f>IFERROR(IF(CR$3=EOMONTH('Rent Roll'!$C38-1,0),$C42*$D42/$C$1,IF(CR$3=EOMONTH('Rent Roll'!$D38,0),0,IF(NOT(CQ42=0),NOT(Index_운영!CR64=0)*CQ42*(1+$E42*Index_운영!CR196),$C42*$D42/$C$1*Index_운영!CR64))),0)</f>
        <v>0</v>
      </c>
      <c r="CS42" s="589">
        <f>IFERROR(IF(CS$3=EOMONTH('Rent Roll'!$C38-1,0),$C42*$D42/$C$1,IF(CS$3=EOMONTH('Rent Roll'!$D38,0),0,IF(NOT(CR42=0),NOT(Index_운영!CS64=0)*CR42*(1+$E42*Index_운영!CS196),$C42*$D42/$C$1*Index_운영!CS64))),0)</f>
        <v>0</v>
      </c>
      <c r="CT42" s="589">
        <f>IFERROR(IF(CT$3=EOMONTH('Rent Roll'!$C38-1,0),$C42*$D42/$C$1,IF(CT$3=EOMONTH('Rent Roll'!$D38,0),0,IF(NOT(CS42=0),NOT(Index_운영!CT64=0)*CS42*(1+$E42*Index_운영!CT196),$C42*$D42/$C$1*Index_운영!CT64))),0)</f>
        <v>0</v>
      </c>
      <c r="CU42" s="589">
        <f>IFERROR(IF(CU$3=EOMONTH('Rent Roll'!$C38-1,0),$C42*$D42/$C$1,IF(CU$3=EOMONTH('Rent Roll'!$D38,0),0,IF(NOT(CT42=0),NOT(Index_운영!CU64=0)*CT42*(1+$E42*Index_운영!CU196),$C42*$D42/$C$1*Index_운영!CU64))),0)</f>
        <v>0</v>
      </c>
      <c r="CV42" s="589">
        <f>IFERROR(IF(CV$3=EOMONTH('Rent Roll'!$C38-1,0),$C42*$D42/$C$1,IF(CV$3=EOMONTH('Rent Roll'!$D38,0),0,IF(NOT(CU42=0),NOT(Index_운영!CV64=0)*CU42*(1+$E42*Index_운영!CV196),$C42*$D42/$C$1*Index_운영!CV64))),0)</f>
        <v>0</v>
      </c>
      <c r="CW42" s="589">
        <f>IFERROR(IF(CW$3=EOMONTH('Rent Roll'!$C38-1,0),$C42*$D42/$C$1,IF(CW$3=EOMONTH('Rent Roll'!$D38,0),0,IF(NOT(CV42=0),NOT(Index_운영!CW64=0)*CV42*(1+$E42*Index_운영!CW196),$C42*$D42/$C$1*Index_운영!CW64))),0)</f>
        <v>0</v>
      </c>
      <c r="CX42" s="589">
        <f>IFERROR(IF(CX$3=EOMONTH('Rent Roll'!$C38-1,0),$C42*$D42/$C$1,IF(CX$3=EOMONTH('Rent Roll'!$D38,0),0,IF(NOT(CW42=0),NOT(Index_운영!CX64=0)*CW42*(1+$E42*Index_운영!CX196),$C42*$D42/$C$1*Index_운영!CX64))),0)</f>
        <v>0</v>
      </c>
      <c r="CY42" s="589">
        <f>IFERROR(IF(CY$3=EOMONTH('Rent Roll'!$C38-1,0),$C42*$D42/$C$1,IF(CY$3=EOMONTH('Rent Roll'!$D38,0),0,IF(NOT(CX42=0),NOT(Index_운영!CY64=0)*CX42*(1+$E42*Index_운영!CY196),$C42*$D42/$C$1*Index_운영!CY64))),0)</f>
        <v>0</v>
      </c>
      <c r="CZ42" s="589">
        <f>IFERROR(IF(CZ$3=EOMONTH('Rent Roll'!$C38-1,0),$C42*$D42/$C$1,IF(CZ$3=EOMONTH('Rent Roll'!$D38,0),0,IF(NOT(CY42=0),NOT(Index_운영!CZ64=0)*CY42*(1+$E42*Index_운영!CZ196),$C42*$D42/$C$1*Index_운영!CZ64))),0)</f>
        <v>0</v>
      </c>
      <c r="DA42" s="589">
        <f>IFERROR(IF(DA$3=EOMONTH('Rent Roll'!$C38-1,0),$C42*$D42/$C$1,IF(DA$3=EOMONTH('Rent Roll'!$D38,0),0,IF(NOT(CZ42=0),NOT(Index_운영!DA64=0)*CZ42*(1+$E42*Index_운영!DA196),$C42*$D42/$C$1*Index_운영!DA64))),0)</f>
        <v>0</v>
      </c>
      <c r="DB42" s="589">
        <f>IFERROR(IF(DB$3=EOMONTH('Rent Roll'!$C38-1,0),$C42*$D42/$C$1,IF(DB$3=EOMONTH('Rent Roll'!$D38,0),0,IF(NOT(DA42=0),NOT(Index_운영!DB64=0)*DA42*(1+$E42*Index_운영!DB196),$C42*$D42/$C$1*Index_운영!DB64))),0)</f>
        <v>0</v>
      </c>
      <c r="DC42" s="589">
        <f>IFERROR(IF(DC$3=EOMONTH('Rent Roll'!$C38-1,0),$C42*$D42/$C$1,IF(DC$3=EOMONTH('Rent Roll'!$D38,0),0,IF(NOT(DB42=0),NOT(Index_운영!DC64=0)*DB42*(1+$E42*Index_운영!DC196),$C42*$D42/$C$1*Index_운영!DC64))),0)</f>
        <v>0</v>
      </c>
      <c r="DD42" s="589">
        <f>IFERROR(IF(DD$3=EOMONTH('Rent Roll'!$C38-1,0),$C42*$D42/$C$1,IF(DD$3=EOMONTH('Rent Roll'!$D38,0),0,IF(NOT(DC42=0),NOT(Index_운영!DD64=0)*DC42*(1+$E42*Index_운영!DD196),$C42*$D42/$C$1*Index_운영!DD64))),0)</f>
        <v>0</v>
      </c>
      <c r="DE42" s="589">
        <f>IFERROR(IF(DE$3=EOMONTH('Rent Roll'!$C38-1,0),$C42*$D42/$C$1,IF(DE$3=EOMONTH('Rent Roll'!$D38,0),0,IF(NOT(DD42=0),NOT(Index_운영!DE64=0)*DD42*(1+$E42*Index_운영!DE196),$C42*$D42/$C$1*Index_운영!DE64))),0)</f>
        <v>0</v>
      </c>
      <c r="DF42" s="589">
        <f>IFERROR(IF(DF$3=EOMONTH('Rent Roll'!$C38-1,0),$C42*$D42/$C$1,IF(DF$3=EOMONTH('Rent Roll'!$D38,0),0,IF(NOT(DE42=0),NOT(Index_운영!DF64=0)*DE42*(1+$E42*Index_운영!DF196),$C42*$D42/$C$1*Index_운영!DF64))),0)</f>
        <v>0</v>
      </c>
      <c r="DG42" s="589">
        <f>IFERROR(IF(DG$3=EOMONTH('Rent Roll'!$C38-1,0),$C42*$D42/$C$1,IF(DG$3=EOMONTH('Rent Roll'!$D38,0),0,IF(NOT(DF42=0),NOT(Index_운영!DG64=0)*DF42*(1+$E42*Index_운영!DG196),$C42*$D42/$C$1*Index_운영!DG64))),0)</f>
        <v>0</v>
      </c>
      <c r="DH42" s="589">
        <f>IFERROR(IF(DH$3=EOMONTH('Rent Roll'!$C38-1,0),$C42*$D42/$C$1,IF(DH$3=EOMONTH('Rent Roll'!$D38,0),0,IF(NOT(DG42=0),NOT(Index_운영!DH64=0)*DG42*(1+$E42*Index_운영!DH196),$C42*$D42/$C$1*Index_운영!DH64))),0)</f>
        <v>0</v>
      </c>
      <c r="DI42" s="589">
        <f>IFERROR(IF(DI$3=EOMONTH('Rent Roll'!$C38-1,0),$C42*$D42/$C$1,IF(DI$3=EOMONTH('Rent Roll'!$D38,0),0,IF(NOT(DH42=0),NOT(Index_운영!DI64=0)*DH42*(1+$E42*Index_운영!DI196),$C42*$D42/$C$1*Index_운영!DI64))),0)</f>
        <v>0</v>
      </c>
      <c r="DJ42" s="589">
        <f>IFERROR(IF(DJ$3=EOMONTH('Rent Roll'!$C38-1,0),$C42*$D42/$C$1,IF(DJ$3=EOMONTH('Rent Roll'!$D38,0),0,IF(NOT(DI42=0),NOT(Index_운영!DJ64=0)*DI42*(1+$E42*Index_운영!DJ196),$C42*$D42/$C$1*Index_운영!DJ64))),0)</f>
        <v>0</v>
      </c>
      <c r="DK42" s="589">
        <f>IFERROR(IF(DK$3=EOMONTH('Rent Roll'!$C38-1,0),$C42*$D42/$C$1,IF(DK$3=EOMONTH('Rent Roll'!$D38,0),0,IF(NOT(DJ42=0),NOT(Index_운영!DK64=0)*DJ42*(1+$E42*Index_운영!DK196),$C42*$D42/$C$1*Index_운영!DK64))),0)</f>
        <v>0</v>
      </c>
      <c r="DL42" s="589">
        <f>IFERROR(IF(DL$3=EOMONTH('Rent Roll'!$C38-1,0),$C42*$D42/$C$1,IF(DL$3=EOMONTH('Rent Roll'!$D38,0),0,IF(NOT(DK42=0),NOT(Index_운영!DL64=0)*DK42*(1+$E42*Index_운영!DL196),$C42*$D42/$C$1*Index_운영!DL64))),0)</f>
        <v>0</v>
      </c>
      <c r="DM42" s="589">
        <f>IFERROR(IF(DM$3=EOMONTH('Rent Roll'!$C38-1,0),$C42*$D42/$C$1,IF(DM$3=EOMONTH('Rent Roll'!$D38,0),0,IF(NOT(DL42=0),NOT(Index_운영!DM64=0)*DL42*(1+$E42*Index_운영!DM196),$C42*$D42/$C$1*Index_운영!DM64))),0)</f>
        <v>0</v>
      </c>
      <c r="DN42" s="589">
        <f>IFERROR(IF(DN$3=EOMONTH('Rent Roll'!$C38-1,0),$C42*$D42/$C$1,IF(DN$3=EOMONTH('Rent Roll'!$D38,0),0,IF(NOT(DM42=0),NOT(Index_운영!DN64=0)*DM42*(1+$E42*Index_운영!DN196),$C42*$D42/$C$1*Index_운영!DN64))),0)</f>
        <v>0</v>
      </c>
      <c r="DO42" s="589">
        <f>IFERROR(IF(DO$3=EOMONTH('Rent Roll'!$C38-1,0),$C42*$D42/$C$1,IF(DO$3=EOMONTH('Rent Roll'!$D38,0),0,IF(NOT(DN42=0),NOT(Index_운영!DO64=0)*DN42*(1+$E42*Index_운영!DO196),$C42*$D42/$C$1*Index_운영!DO64))),0)</f>
        <v>0</v>
      </c>
      <c r="DP42" s="589">
        <f>IFERROR(IF(DP$3=EOMONTH('Rent Roll'!$C38-1,0),$C42*$D42/$C$1,IF(DP$3=EOMONTH('Rent Roll'!$D38,0),0,IF(NOT(DO42=0),NOT(Index_운영!DP64=0)*DO42*(1+$E42*Index_운영!DP196),$C42*$D42/$C$1*Index_운영!DP64))),0)</f>
        <v>0</v>
      </c>
      <c r="DQ42" s="589">
        <f>IFERROR(IF(DQ$3=EOMONTH('Rent Roll'!$C38-1,0),$C42*$D42/$C$1,IF(DQ$3=EOMONTH('Rent Roll'!$D38,0),0,IF(NOT(DP42=0),NOT(Index_운영!DQ64=0)*DP42*(1+$E42*Index_운영!DQ196),$C42*$D42/$C$1*Index_운영!DQ64))),0)</f>
        <v>0</v>
      </c>
      <c r="DR42" s="589">
        <f>IFERROR(IF(DR$3=EOMONTH('Rent Roll'!$C38-1,0),$C42*$D42/$C$1,IF(DR$3=EOMONTH('Rent Roll'!$D38,0),0,IF(NOT(DQ42=0),NOT(Index_운영!DR64=0)*DQ42*(1+$E42*Index_운영!DR196),$C42*$D42/$C$1*Index_운영!DR64))),0)</f>
        <v>0</v>
      </c>
      <c r="DS42" s="589">
        <f>IFERROR(IF(DS$3=EOMONTH('Rent Roll'!$C38-1,0),$C42*$D42/$C$1,IF(DS$3=EOMONTH('Rent Roll'!$D38,0),0,IF(NOT(DR42=0),NOT(Index_운영!DS64=0)*DR42*(1+$E42*Index_운영!DS196),$C42*$D42/$C$1*Index_운영!DS64))),0)</f>
        <v>0</v>
      </c>
      <c r="DT42" s="589">
        <f>IFERROR(IF(DT$3=EOMONTH('Rent Roll'!$C38-1,0),$C42*$D42/$C$1,IF(DT$3=EOMONTH('Rent Roll'!$D38,0),0,IF(NOT(DS42=0),NOT(Index_운영!DT64=0)*DS42*(1+$E42*Index_운영!DT196),$C42*$D42/$C$1*Index_운영!DT64))),0)</f>
        <v>0</v>
      </c>
      <c r="DU42" s="589">
        <f>IFERROR(IF(DU$3=EOMONTH('Rent Roll'!$C38-1,0),$C42*$D42/$C$1,IF(DU$3=EOMONTH('Rent Roll'!$D38,0),0,IF(NOT(DT42=0),NOT(Index_운영!DU64=0)*DT42*(1+$E42*Index_운영!DU196),$C42*$D42/$C$1*Index_운영!DU64))),0)</f>
        <v>0</v>
      </c>
      <c r="DV42" s="589">
        <f>IFERROR(IF(DV$3=EOMONTH('Rent Roll'!$C38-1,0),$C42*$D42/$C$1,IF(DV$3=EOMONTH('Rent Roll'!$D38,0),0,IF(NOT(DU42=0),NOT(Index_운영!DV64=0)*DU42*(1+$E42*Index_운영!DV196),$C42*$D42/$C$1*Index_운영!DV64))),0)</f>
        <v>0</v>
      </c>
    </row>
    <row r="43" spans="1:126" s="485" customFormat="1" outlineLevel="1" x14ac:dyDescent="0.4">
      <c r="A43" s="737"/>
      <c r="B43" s="464">
        <f>'Rent Roll'!$B39</f>
        <v>0</v>
      </c>
      <c r="C43" s="1219">
        <f>'Rent Roll'!$K39</f>
        <v>0</v>
      </c>
      <c r="D43" s="1220">
        <f>'Rent Roll'!$M39</f>
        <v>0</v>
      </c>
      <c r="E43" s="1221">
        <f>'Rent Roll'!$N39</f>
        <v>0</v>
      </c>
      <c r="F43" s="588">
        <f>IFERROR(IF(F$3=EOMONTH('Rent Roll'!$C39-1,0),$C43*$D43/$C$1,IF(F$3=EOMONTH('Rent Roll'!$D39,0),0,IF(NOT(E43=0),NOT(Index_운영!F65=0)*E43*(1+$E43*Index_운영!F197),$C43*$D43/$C$1*Index_운영!F65))),0)</f>
        <v>0</v>
      </c>
      <c r="G43" s="589">
        <f>IFERROR(IF(G$3=EOMONTH('Rent Roll'!$C39-1,0),$C43*$D43/$C$1,IF(G$3=EOMONTH('Rent Roll'!$D39,0),0,IF(NOT(F43=0),NOT(Index_운영!G65=0)*F43*(1+$E43*Index_운영!G197),$C43*$D43/$C$1*Index_운영!G65))),0)</f>
        <v>0</v>
      </c>
      <c r="H43" s="589">
        <f>IFERROR(IF(H$3=EOMONTH('Rent Roll'!$C39-1,0),$C43*$D43/$C$1,IF(H$3=EOMONTH('Rent Roll'!$D39,0),0,IF(NOT(G43=0),NOT(Index_운영!H65=0)*G43*(1+$E43*Index_운영!H197),$C43*$D43/$C$1*Index_운영!H65))),0)</f>
        <v>0</v>
      </c>
      <c r="I43" s="589">
        <f>IFERROR(IF(I$3=EOMONTH('Rent Roll'!$C39-1,0),$C43*$D43/$C$1,IF(I$3=EOMONTH('Rent Roll'!$D39,0),0,IF(NOT(H43=0),NOT(Index_운영!I65=0)*H43*(1+$E43*Index_운영!I197),$C43*$D43/$C$1*Index_운영!I65))),0)</f>
        <v>0</v>
      </c>
      <c r="J43" s="589">
        <f>IFERROR(IF(J$3=EOMONTH('Rent Roll'!$C39-1,0),$C43*$D43/$C$1,IF(J$3=EOMONTH('Rent Roll'!$D39,0),0,IF(NOT(I43=0),NOT(Index_운영!J65=0)*I43*(1+$E43*Index_운영!J197),$C43*$D43/$C$1*Index_운영!J65))),0)</f>
        <v>0</v>
      </c>
      <c r="K43" s="589">
        <f>IFERROR(IF(K$3=EOMONTH('Rent Roll'!$C39-1,0),$C43*$D43/$C$1,IF(K$3=EOMONTH('Rent Roll'!$D39,0),0,IF(NOT(J43=0),NOT(Index_운영!K65=0)*J43*(1+$E43*Index_운영!K197),$C43*$D43/$C$1*Index_운영!K65))),0)</f>
        <v>0</v>
      </c>
      <c r="L43" s="589">
        <f>IFERROR(IF(L$3=EOMONTH('Rent Roll'!$C39-1,0),$C43*$D43/$C$1,IF(L$3=EOMONTH('Rent Roll'!$D39,0),0,IF(NOT(K43=0),NOT(Index_운영!L65=0)*K43*(1+$E43*Index_운영!L197),$C43*$D43/$C$1*Index_운영!L65))),0)</f>
        <v>0</v>
      </c>
      <c r="M43" s="589">
        <f>IFERROR(IF(M$3=EOMONTH('Rent Roll'!$C39-1,0),$C43*$D43/$C$1,IF(M$3=EOMONTH('Rent Roll'!$D39,0),0,IF(NOT(L43=0),NOT(Index_운영!M65=0)*L43*(1+$E43*Index_운영!M197),$C43*$D43/$C$1*Index_운영!M65))),0)</f>
        <v>0</v>
      </c>
      <c r="N43" s="589">
        <f>IFERROR(IF(N$3=EOMONTH('Rent Roll'!$C39-1,0),$C43*$D43/$C$1,IF(N$3=EOMONTH('Rent Roll'!$D39,0),0,IF(NOT(M43=0),NOT(Index_운영!N65=0)*M43*(1+$E43*Index_운영!N197),$C43*$D43/$C$1*Index_운영!N65))),0)</f>
        <v>0</v>
      </c>
      <c r="O43" s="589">
        <f>IFERROR(IF(O$3=EOMONTH('Rent Roll'!$C39-1,0),$C43*$D43/$C$1,IF(O$3=EOMONTH('Rent Roll'!$D39,0),0,IF(NOT(N43=0),NOT(Index_운영!O65=0)*N43*(1+$E43*Index_운영!O197),$C43*$D43/$C$1*Index_운영!O65))),0)</f>
        <v>0</v>
      </c>
      <c r="P43" s="589">
        <f>IFERROR(IF(P$3=EOMONTH('Rent Roll'!$C39-1,0),$C43*$D43/$C$1,IF(P$3=EOMONTH('Rent Roll'!$D39,0),0,IF(NOT(O43=0),NOT(Index_운영!P65=0)*O43*(1+$E43*Index_운영!P197),$C43*$D43/$C$1*Index_운영!P65))),0)</f>
        <v>0</v>
      </c>
      <c r="Q43" s="589">
        <f>IFERROR(IF(Q$3=EOMONTH('Rent Roll'!$C39-1,0),$C43*$D43/$C$1,IF(Q$3=EOMONTH('Rent Roll'!$D39,0),0,IF(NOT(P43=0),NOT(Index_운영!Q65=0)*P43*(1+$E43*Index_운영!Q197),$C43*$D43/$C$1*Index_운영!Q65))),0)</f>
        <v>0</v>
      </c>
      <c r="R43" s="589">
        <f>IFERROR(IF(R$3=EOMONTH('Rent Roll'!$C39-1,0),$C43*$D43/$C$1,IF(R$3=EOMONTH('Rent Roll'!$D39,0),0,IF(NOT(Q43=0),NOT(Index_운영!R65=0)*Q43*(1+$E43*Index_운영!R197),$C43*$D43/$C$1*Index_운영!R65))),0)</f>
        <v>0</v>
      </c>
      <c r="S43" s="589">
        <f>IFERROR(IF(S$3=EOMONTH('Rent Roll'!$C39-1,0),$C43*$D43/$C$1,IF(S$3=EOMONTH('Rent Roll'!$D39,0),0,IF(NOT(R43=0),NOT(Index_운영!S65=0)*R43*(1+$E43*Index_운영!S197),$C43*$D43/$C$1*Index_운영!S65))),0)</f>
        <v>0</v>
      </c>
      <c r="T43" s="589">
        <f>IFERROR(IF(T$3=EOMONTH('Rent Roll'!$C39-1,0),$C43*$D43/$C$1,IF(T$3=EOMONTH('Rent Roll'!$D39,0),0,IF(NOT(S43=0),NOT(Index_운영!T65=0)*S43*(1+$E43*Index_운영!T197),$C43*$D43/$C$1*Index_운영!T65))),0)</f>
        <v>0</v>
      </c>
      <c r="U43" s="589">
        <f>IFERROR(IF(U$3=EOMONTH('Rent Roll'!$C39-1,0),$C43*$D43/$C$1,IF(U$3=EOMONTH('Rent Roll'!$D39,0),0,IF(NOT(T43=0),NOT(Index_운영!U65=0)*T43*(1+$E43*Index_운영!U197),$C43*$D43/$C$1*Index_운영!U65))),0)</f>
        <v>0</v>
      </c>
      <c r="V43" s="589">
        <f>IFERROR(IF(V$3=EOMONTH('Rent Roll'!$C39-1,0),$C43*$D43/$C$1,IF(V$3=EOMONTH('Rent Roll'!$D39,0),0,IF(NOT(U43=0),NOT(Index_운영!V65=0)*U43*(1+$E43*Index_운영!V197),$C43*$D43/$C$1*Index_운영!V65))),0)</f>
        <v>0</v>
      </c>
      <c r="W43" s="589">
        <f>IFERROR(IF(W$3=EOMONTH('Rent Roll'!$C39-1,0),$C43*$D43/$C$1,IF(W$3=EOMONTH('Rent Roll'!$D39,0),0,IF(NOT(V43=0),NOT(Index_운영!W65=0)*V43*(1+$E43*Index_운영!W197),$C43*$D43/$C$1*Index_운영!W65))),0)</f>
        <v>0</v>
      </c>
      <c r="X43" s="589">
        <f>IFERROR(IF(X$3=EOMONTH('Rent Roll'!$C39-1,0),$C43*$D43/$C$1,IF(X$3=EOMONTH('Rent Roll'!$D39,0),0,IF(NOT(W43=0),NOT(Index_운영!X65=0)*W43*(1+$E43*Index_운영!X197),$C43*$D43/$C$1*Index_운영!X65))),0)</f>
        <v>0</v>
      </c>
      <c r="Y43" s="589">
        <f>IFERROR(IF(Y$3=EOMONTH('Rent Roll'!$C39-1,0),$C43*$D43/$C$1,IF(Y$3=EOMONTH('Rent Roll'!$D39,0),0,IF(NOT(X43=0),NOT(Index_운영!Y65=0)*X43*(1+$E43*Index_운영!Y197),$C43*$D43/$C$1*Index_운영!Y65))),0)</f>
        <v>0</v>
      </c>
      <c r="Z43" s="589">
        <f>IFERROR(IF(Z$3=EOMONTH('Rent Roll'!$C39-1,0),$C43*$D43/$C$1,IF(Z$3=EOMONTH('Rent Roll'!$D39,0),0,IF(NOT(Y43=0),NOT(Index_운영!Z65=0)*Y43*(1+$E43*Index_운영!Z197),$C43*$D43/$C$1*Index_운영!Z65))),0)</f>
        <v>0</v>
      </c>
      <c r="AA43" s="589">
        <f>IFERROR(IF(AA$3=EOMONTH('Rent Roll'!$C39-1,0),$C43*$D43/$C$1,IF(AA$3=EOMONTH('Rent Roll'!$D39,0),0,IF(NOT(Z43=0),NOT(Index_운영!AA65=0)*Z43*(1+$E43*Index_운영!AA197),$C43*$D43/$C$1*Index_운영!AA65))),0)</f>
        <v>0</v>
      </c>
      <c r="AB43" s="589">
        <f>IFERROR(IF(AB$3=EOMONTH('Rent Roll'!$C39-1,0),$C43*$D43/$C$1,IF(AB$3=EOMONTH('Rent Roll'!$D39,0),0,IF(NOT(AA43=0),NOT(Index_운영!AB65=0)*AA43*(1+$E43*Index_운영!AB197),$C43*$D43/$C$1*Index_운영!AB65))),0)</f>
        <v>0</v>
      </c>
      <c r="AC43" s="589">
        <f>IFERROR(IF(AC$3=EOMONTH('Rent Roll'!$C39-1,0),$C43*$D43/$C$1,IF(AC$3=EOMONTH('Rent Roll'!$D39,0),0,IF(NOT(AB43=0),NOT(Index_운영!AC65=0)*AB43*(1+$E43*Index_운영!AC197),$C43*$D43/$C$1*Index_운영!AC65))),0)</f>
        <v>0</v>
      </c>
      <c r="AD43" s="589">
        <f>IFERROR(IF(AD$3=EOMONTH('Rent Roll'!$C39-1,0),$C43*$D43/$C$1,IF(AD$3=EOMONTH('Rent Roll'!$D39,0),0,IF(NOT(AC43=0),NOT(Index_운영!AD65=0)*AC43*(1+$E43*Index_운영!AD197),$C43*$D43/$C$1*Index_운영!AD65))),0)</f>
        <v>0</v>
      </c>
      <c r="AE43" s="589">
        <f>IFERROR(IF(AE$3=EOMONTH('Rent Roll'!$C39-1,0),$C43*$D43/$C$1,IF(AE$3=EOMONTH('Rent Roll'!$D39,0),0,IF(NOT(AD43=0),NOT(Index_운영!AE65=0)*AD43*(1+$E43*Index_운영!AE197),$C43*$D43/$C$1*Index_운영!AE65))),0)</f>
        <v>0</v>
      </c>
      <c r="AF43" s="589">
        <f>IFERROR(IF(AF$3=EOMONTH('Rent Roll'!$C39-1,0),$C43*$D43/$C$1,IF(AF$3=EOMONTH('Rent Roll'!$D39,0),0,IF(NOT(AE43=0),NOT(Index_운영!AF65=0)*AE43*(1+$E43*Index_운영!AF197),$C43*$D43/$C$1*Index_운영!AF65))),0)</f>
        <v>0</v>
      </c>
      <c r="AG43" s="589">
        <f>IFERROR(IF(AG$3=EOMONTH('Rent Roll'!$C39-1,0),$C43*$D43/$C$1,IF(AG$3=EOMONTH('Rent Roll'!$D39,0),0,IF(NOT(AF43=0),NOT(Index_운영!AG65=0)*AF43*(1+$E43*Index_운영!AG197),$C43*$D43/$C$1*Index_운영!AG65))),0)</f>
        <v>0</v>
      </c>
      <c r="AH43" s="589">
        <f>IFERROR(IF(AH$3=EOMONTH('Rent Roll'!$C39-1,0),$C43*$D43/$C$1,IF(AH$3=EOMONTH('Rent Roll'!$D39,0),0,IF(NOT(AG43=0),NOT(Index_운영!AH65=0)*AG43*(1+$E43*Index_운영!AH197),$C43*$D43/$C$1*Index_운영!AH65))),0)</f>
        <v>0</v>
      </c>
      <c r="AI43" s="589">
        <f>IFERROR(IF(AI$3=EOMONTH('Rent Roll'!$C39-1,0),$C43*$D43/$C$1,IF(AI$3=EOMONTH('Rent Roll'!$D39,0),0,IF(NOT(AH43=0),NOT(Index_운영!AI65=0)*AH43*(1+$E43*Index_운영!AI197),$C43*$D43/$C$1*Index_운영!AI65))),0)</f>
        <v>0</v>
      </c>
      <c r="AJ43" s="589">
        <f>IFERROR(IF(AJ$3=EOMONTH('Rent Roll'!$C39-1,0),$C43*$D43/$C$1,IF(AJ$3=EOMONTH('Rent Roll'!$D39,0),0,IF(NOT(AI43=0),NOT(Index_운영!AJ65=0)*AI43*(1+$E43*Index_운영!AJ197),$C43*$D43/$C$1*Index_운영!AJ65))),0)</f>
        <v>0</v>
      </c>
      <c r="AK43" s="589">
        <f>IFERROR(IF(AK$3=EOMONTH('Rent Roll'!$C39-1,0),$C43*$D43/$C$1,IF(AK$3=EOMONTH('Rent Roll'!$D39,0),0,IF(NOT(AJ43=0),NOT(Index_운영!AK65=0)*AJ43*(1+$E43*Index_운영!AK197),$C43*$D43/$C$1*Index_운영!AK65))),0)</f>
        <v>0</v>
      </c>
      <c r="AL43" s="589">
        <f>IFERROR(IF(AL$3=EOMONTH('Rent Roll'!$C39-1,0),$C43*$D43/$C$1,IF(AL$3=EOMONTH('Rent Roll'!$D39,0),0,IF(NOT(AK43=0),NOT(Index_운영!AL65=0)*AK43*(1+$E43*Index_운영!AL197),$C43*$D43/$C$1*Index_운영!AL65))),0)</f>
        <v>0</v>
      </c>
      <c r="AM43" s="589">
        <f>IFERROR(IF(AM$3=EOMONTH('Rent Roll'!$C39-1,0),$C43*$D43/$C$1,IF(AM$3=EOMONTH('Rent Roll'!$D39,0),0,IF(NOT(AL43=0),NOT(Index_운영!AM65=0)*AL43*(1+$E43*Index_운영!AM197),$C43*$D43/$C$1*Index_운영!AM65))),0)</f>
        <v>0</v>
      </c>
      <c r="AN43" s="589">
        <f>IFERROR(IF(AN$3=EOMONTH('Rent Roll'!$C39-1,0),$C43*$D43/$C$1,IF(AN$3=EOMONTH('Rent Roll'!$D39,0),0,IF(NOT(AM43=0),NOT(Index_운영!AN65=0)*AM43*(1+$E43*Index_운영!AN197),$C43*$D43/$C$1*Index_운영!AN65))),0)</f>
        <v>0</v>
      </c>
      <c r="AO43" s="589">
        <f>IFERROR(IF(AO$3=EOMONTH('Rent Roll'!$C39-1,0),$C43*$D43/$C$1,IF(AO$3=EOMONTH('Rent Roll'!$D39,0),0,IF(NOT(AN43=0),NOT(Index_운영!AO65=0)*AN43*(1+$E43*Index_운영!AO197),$C43*$D43/$C$1*Index_운영!AO65))),0)</f>
        <v>0</v>
      </c>
      <c r="AP43" s="589">
        <f>IFERROR(IF(AP$3=EOMONTH('Rent Roll'!$C39-1,0),$C43*$D43/$C$1,IF(AP$3=EOMONTH('Rent Roll'!$D39,0),0,IF(NOT(AO43=0),NOT(Index_운영!AP65=0)*AO43*(1+$E43*Index_운영!AP197),$C43*$D43/$C$1*Index_운영!AP65))),0)</f>
        <v>0</v>
      </c>
      <c r="AQ43" s="589">
        <f>IFERROR(IF(AQ$3=EOMONTH('Rent Roll'!$C39-1,0),$C43*$D43/$C$1,IF(AQ$3=EOMONTH('Rent Roll'!$D39,0),0,IF(NOT(AP43=0),NOT(Index_운영!AQ65=0)*AP43*(1+$E43*Index_운영!AQ197),$C43*$D43/$C$1*Index_운영!AQ65))),0)</f>
        <v>0</v>
      </c>
      <c r="AR43" s="589">
        <f>IFERROR(IF(AR$3=EOMONTH('Rent Roll'!$C39-1,0),$C43*$D43/$C$1,IF(AR$3=EOMONTH('Rent Roll'!$D39,0),0,IF(NOT(AQ43=0),NOT(Index_운영!AR65=0)*AQ43*(1+$E43*Index_운영!AR197),$C43*$D43/$C$1*Index_운영!AR65))),0)</f>
        <v>0</v>
      </c>
      <c r="AS43" s="589">
        <f>IFERROR(IF(AS$3=EOMONTH('Rent Roll'!$C39-1,0),$C43*$D43/$C$1,IF(AS$3=EOMONTH('Rent Roll'!$D39,0),0,IF(NOT(AR43=0),NOT(Index_운영!AS65=0)*AR43*(1+$E43*Index_운영!AS197),$C43*$D43/$C$1*Index_운영!AS65))),0)</f>
        <v>0</v>
      </c>
      <c r="AT43" s="589">
        <f>IFERROR(IF(AT$3=EOMONTH('Rent Roll'!$C39-1,0),$C43*$D43/$C$1,IF(AT$3=EOMONTH('Rent Roll'!$D39,0),0,IF(NOT(AS43=0),NOT(Index_운영!AT65=0)*AS43*(1+$E43*Index_운영!AT197),$C43*$D43/$C$1*Index_운영!AT65))),0)</f>
        <v>0</v>
      </c>
      <c r="AU43" s="589">
        <f>IFERROR(IF(AU$3=EOMONTH('Rent Roll'!$C39-1,0),$C43*$D43/$C$1,IF(AU$3=EOMONTH('Rent Roll'!$D39,0),0,IF(NOT(AT43=0),NOT(Index_운영!AU65=0)*AT43*(1+$E43*Index_운영!AU197),$C43*$D43/$C$1*Index_운영!AU65))),0)</f>
        <v>0</v>
      </c>
      <c r="AV43" s="589">
        <f>IFERROR(IF(AV$3=EOMONTH('Rent Roll'!$C39-1,0),$C43*$D43/$C$1,IF(AV$3=EOMONTH('Rent Roll'!$D39,0),0,IF(NOT(AU43=0),NOT(Index_운영!AV65=0)*AU43*(1+$E43*Index_운영!AV197),$C43*$D43/$C$1*Index_운영!AV65))),0)</f>
        <v>0</v>
      </c>
      <c r="AW43" s="589">
        <f>IFERROR(IF(AW$3=EOMONTH('Rent Roll'!$C39-1,0),$C43*$D43/$C$1,IF(AW$3=EOMONTH('Rent Roll'!$D39,0),0,IF(NOT(AV43=0),NOT(Index_운영!AW65=0)*AV43*(1+$E43*Index_운영!AW197),$C43*$D43/$C$1*Index_운영!AW65))),0)</f>
        <v>0</v>
      </c>
      <c r="AX43" s="589">
        <f>IFERROR(IF(AX$3=EOMONTH('Rent Roll'!$C39-1,0),$C43*$D43/$C$1,IF(AX$3=EOMONTH('Rent Roll'!$D39,0),0,IF(NOT(AW43=0),NOT(Index_운영!AX65=0)*AW43*(1+$E43*Index_운영!AX197),$C43*$D43/$C$1*Index_운영!AX65))),0)</f>
        <v>0</v>
      </c>
      <c r="AY43" s="589">
        <f>IFERROR(IF(AY$3=EOMONTH('Rent Roll'!$C39-1,0),$C43*$D43/$C$1,IF(AY$3=EOMONTH('Rent Roll'!$D39,0),0,IF(NOT(AX43=0),NOT(Index_운영!AY65=0)*AX43*(1+$E43*Index_운영!AY197),$C43*$D43/$C$1*Index_운영!AY65))),0)</f>
        <v>0</v>
      </c>
      <c r="AZ43" s="589">
        <f>IFERROR(IF(AZ$3=EOMONTH('Rent Roll'!$C39-1,0),$C43*$D43/$C$1,IF(AZ$3=EOMONTH('Rent Roll'!$D39,0),0,IF(NOT(AY43=0),NOT(Index_운영!AZ65=0)*AY43*(1+$E43*Index_운영!AZ197),$C43*$D43/$C$1*Index_운영!AZ65))),0)</f>
        <v>0</v>
      </c>
      <c r="BA43" s="589">
        <f>IFERROR(IF(BA$3=EOMONTH('Rent Roll'!$C39-1,0),$C43*$D43/$C$1,IF(BA$3=EOMONTH('Rent Roll'!$D39,0),0,IF(NOT(AZ43=0),NOT(Index_운영!BA65=0)*AZ43*(1+$E43*Index_운영!BA197),$C43*$D43/$C$1*Index_운영!BA65))),0)</f>
        <v>0</v>
      </c>
      <c r="BB43" s="589">
        <f>IFERROR(IF(BB$3=EOMONTH('Rent Roll'!$C39-1,0),$C43*$D43/$C$1,IF(BB$3=EOMONTH('Rent Roll'!$D39,0),0,IF(NOT(BA43=0),NOT(Index_운영!BB65=0)*BA43*(1+$E43*Index_운영!BB197),$C43*$D43/$C$1*Index_운영!BB65))),0)</f>
        <v>0</v>
      </c>
      <c r="BC43" s="589">
        <f>IFERROR(IF(BC$3=EOMONTH('Rent Roll'!$C39-1,0),$C43*$D43/$C$1,IF(BC$3=EOMONTH('Rent Roll'!$D39,0),0,IF(NOT(BB43=0),NOT(Index_운영!BC65=0)*BB43*(1+$E43*Index_운영!BC197),$C43*$D43/$C$1*Index_운영!BC65))),0)</f>
        <v>0</v>
      </c>
      <c r="BD43" s="589">
        <f>IFERROR(IF(BD$3=EOMONTH('Rent Roll'!$C39-1,0),$C43*$D43/$C$1,IF(BD$3=EOMONTH('Rent Roll'!$D39,0),0,IF(NOT(BC43=0),NOT(Index_운영!BD65=0)*BC43*(1+$E43*Index_운영!BD197),$C43*$D43/$C$1*Index_운영!BD65))),0)</f>
        <v>0</v>
      </c>
      <c r="BE43" s="589">
        <f>IFERROR(IF(BE$3=EOMONTH('Rent Roll'!$C39-1,0),$C43*$D43/$C$1,IF(BE$3=EOMONTH('Rent Roll'!$D39,0),0,IF(NOT(BD43=0),NOT(Index_운영!BE65=0)*BD43*(1+$E43*Index_운영!BE197),$C43*$D43/$C$1*Index_운영!BE65))),0)</f>
        <v>0</v>
      </c>
      <c r="BF43" s="589">
        <f>IFERROR(IF(BF$3=EOMONTH('Rent Roll'!$C39-1,0),$C43*$D43/$C$1,IF(BF$3=EOMONTH('Rent Roll'!$D39,0),0,IF(NOT(BE43=0),NOT(Index_운영!BF65=0)*BE43*(1+$E43*Index_운영!BF197),$C43*$D43/$C$1*Index_운영!BF65))),0)</f>
        <v>0</v>
      </c>
      <c r="BG43" s="589">
        <f>IFERROR(IF(BG$3=EOMONTH('Rent Roll'!$C39-1,0),$C43*$D43/$C$1,IF(BG$3=EOMONTH('Rent Roll'!$D39,0),0,IF(NOT(BF43=0),NOT(Index_운영!BG65=0)*BF43*(1+$E43*Index_운영!BG197),$C43*$D43/$C$1*Index_운영!BG65))),0)</f>
        <v>0</v>
      </c>
      <c r="BH43" s="589">
        <f>IFERROR(IF(BH$3=EOMONTH('Rent Roll'!$C39-1,0),$C43*$D43/$C$1,IF(BH$3=EOMONTH('Rent Roll'!$D39,0),0,IF(NOT(BG43=0),NOT(Index_운영!BH65=0)*BG43*(1+$E43*Index_운영!BH197),$C43*$D43/$C$1*Index_운영!BH65))),0)</f>
        <v>0</v>
      </c>
      <c r="BI43" s="589">
        <f>IFERROR(IF(BI$3=EOMONTH('Rent Roll'!$C39-1,0),$C43*$D43/$C$1,IF(BI$3=EOMONTH('Rent Roll'!$D39,0),0,IF(NOT(BH43=0),NOT(Index_운영!BI65=0)*BH43*(1+$E43*Index_운영!BI197),$C43*$D43/$C$1*Index_운영!BI65))),0)</f>
        <v>0</v>
      </c>
      <c r="BJ43" s="589">
        <f>IFERROR(IF(BJ$3=EOMONTH('Rent Roll'!$C39-1,0),$C43*$D43/$C$1,IF(BJ$3=EOMONTH('Rent Roll'!$D39,0),0,IF(NOT(BI43=0),NOT(Index_운영!BJ65=0)*BI43*(1+$E43*Index_운영!BJ197),$C43*$D43/$C$1*Index_운영!BJ65))),0)</f>
        <v>0</v>
      </c>
      <c r="BK43" s="589">
        <f>IFERROR(IF(BK$3=EOMONTH('Rent Roll'!$C39-1,0),$C43*$D43/$C$1,IF(BK$3=EOMONTH('Rent Roll'!$D39,0),0,IF(NOT(BJ43=0),NOT(Index_운영!BK65=0)*BJ43*(1+$E43*Index_운영!BK197),$C43*$D43/$C$1*Index_운영!BK65))),0)</f>
        <v>0</v>
      </c>
      <c r="BL43" s="589">
        <f>IFERROR(IF(BL$3=EOMONTH('Rent Roll'!$C39-1,0),$C43*$D43/$C$1,IF(BL$3=EOMONTH('Rent Roll'!$D39,0),0,IF(NOT(BK43=0),NOT(Index_운영!BL65=0)*BK43*(1+$E43*Index_운영!BL197),$C43*$D43/$C$1*Index_운영!BL65))),0)</f>
        <v>0</v>
      </c>
      <c r="BM43" s="589">
        <f>IFERROR(IF(BM$3=EOMONTH('Rent Roll'!$C39-1,0),$C43*$D43/$C$1,IF(BM$3=EOMONTH('Rent Roll'!$D39,0),0,IF(NOT(BL43=0),NOT(Index_운영!BM65=0)*BL43*(1+$E43*Index_운영!BM197),$C43*$D43/$C$1*Index_운영!BM65))),0)</f>
        <v>0</v>
      </c>
      <c r="BN43" s="589">
        <f>IFERROR(IF(BN$3=EOMONTH('Rent Roll'!$C39-1,0),$C43*$D43/$C$1,IF(BN$3=EOMONTH('Rent Roll'!$D39,0),0,IF(NOT(BM43=0),NOT(Index_운영!BN65=0)*BM43*(1+$E43*Index_운영!BN197),$C43*$D43/$C$1*Index_운영!BN65))),0)</f>
        <v>0</v>
      </c>
      <c r="BO43" s="589">
        <f>IFERROR(IF(BO$3=EOMONTH('Rent Roll'!$C39-1,0),$C43*$D43/$C$1,IF(BO$3=EOMONTH('Rent Roll'!$D39,0),0,IF(NOT(BN43=0),NOT(Index_운영!BO65=0)*BN43*(1+$E43*Index_운영!BO197),$C43*$D43/$C$1*Index_운영!BO65))),0)</f>
        <v>0</v>
      </c>
      <c r="BP43" s="589">
        <f>IFERROR(IF(BP$3=EOMONTH('Rent Roll'!$C39-1,0),$C43*$D43/$C$1,IF(BP$3=EOMONTH('Rent Roll'!$D39,0),0,IF(NOT(BO43=0),NOT(Index_운영!BP65=0)*BO43*(1+$E43*Index_운영!BP197),$C43*$D43/$C$1*Index_운영!BP65))),0)</f>
        <v>0</v>
      </c>
      <c r="BQ43" s="589">
        <f>IFERROR(IF(BQ$3=EOMONTH('Rent Roll'!$C39-1,0),$C43*$D43/$C$1,IF(BQ$3=EOMONTH('Rent Roll'!$D39,0),0,IF(NOT(BP43=0),NOT(Index_운영!BQ65=0)*BP43*(1+$E43*Index_운영!BQ197),$C43*$D43/$C$1*Index_운영!BQ65))),0)</f>
        <v>0</v>
      </c>
      <c r="BR43" s="589">
        <f>IFERROR(IF(BR$3=EOMONTH('Rent Roll'!$C39-1,0),$C43*$D43/$C$1,IF(BR$3=EOMONTH('Rent Roll'!$D39,0),0,IF(NOT(BQ43=0),NOT(Index_운영!BR65=0)*BQ43*(1+$E43*Index_운영!BR197),$C43*$D43/$C$1*Index_운영!BR65))),0)</f>
        <v>0</v>
      </c>
      <c r="BS43" s="589">
        <f>IFERROR(IF(BS$3=EOMONTH('Rent Roll'!$C39-1,0),$C43*$D43/$C$1,IF(BS$3=EOMONTH('Rent Roll'!$D39,0),0,IF(NOT(BR43=0),NOT(Index_운영!BS65=0)*BR43*(1+$E43*Index_운영!BS197),$C43*$D43/$C$1*Index_운영!BS65))),0)</f>
        <v>0</v>
      </c>
      <c r="BT43" s="589">
        <f>IFERROR(IF(BT$3=EOMONTH('Rent Roll'!$C39-1,0),$C43*$D43/$C$1,IF(BT$3=EOMONTH('Rent Roll'!$D39,0),0,IF(NOT(BS43=0),NOT(Index_운영!BT65=0)*BS43*(1+$E43*Index_운영!BT197),$C43*$D43/$C$1*Index_운영!BT65))),0)</f>
        <v>0</v>
      </c>
      <c r="BU43" s="589">
        <f>IFERROR(IF(BU$3=EOMONTH('Rent Roll'!$C39-1,0),$C43*$D43/$C$1,IF(BU$3=EOMONTH('Rent Roll'!$D39,0),0,IF(NOT(BT43=0),NOT(Index_운영!BU65=0)*BT43*(1+$E43*Index_운영!BU197),$C43*$D43/$C$1*Index_운영!BU65))),0)</f>
        <v>0</v>
      </c>
      <c r="BV43" s="589">
        <f>IFERROR(IF(BV$3=EOMONTH('Rent Roll'!$C39-1,0),$C43*$D43/$C$1,IF(BV$3=EOMONTH('Rent Roll'!$D39,0),0,IF(NOT(BU43=0),NOT(Index_운영!BV65=0)*BU43*(1+$E43*Index_운영!BV197),$C43*$D43/$C$1*Index_운영!BV65))),0)</f>
        <v>0</v>
      </c>
      <c r="BW43" s="589">
        <f>IFERROR(IF(BW$3=EOMONTH('Rent Roll'!$C39-1,0),$C43*$D43/$C$1,IF(BW$3=EOMONTH('Rent Roll'!$D39,0),0,IF(NOT(BV43=0),NOT(Index_운영!BW65=0)*BV43*(1+$E43*Index_운영!BW197),$C43*$D43/$C$1*Index_운영!BW65))),0)</f>
        <v>0</v>
      </c>
      <c r="BX43" s="589">
        <f>IFERROR(IF(BX$3=EOMONTH('Rent Roll'!$C39-1,0),$C43*$D43/$C$1,IF(BX$3=EOMONTH('Rent Roll'!$D39,0),0,IF(NOT(BW43=0),NOT(Index_운영!BX65=0)*BW43*(1+$E43*Index_운영!BX197),$C43*$D43/$C$1*Index_운영!BX65))),0)</f>
        <v>0</v>
      </c>
      <c r="BY43" s="589">
        <f>IFERROR(IF(BY$3=EOMONTH('Rent Roll'!$C39-1,0),$C43*$D43/$C$1,IF(BY$3=EOMONTH('Rent Roll'!$D39,0),0,IF(NOT(BX43=0),NOT(Index_운영!BY65=0)*BX43*(1+$E43*Index_운영!BY197),$C43*$D43/$C$1*Index_운영!BY65))),0)</f>
        <v>0</v>
      </c>
      <c r="BZ43" s="589">
        <f>IFERROR(IF(BZ$3=EOMONTH('Rent Roll'!$C39-1,0),$C43*$D43/$C$1,IF(BZ$3=EOMONTH('Rent Roll'!$D39,0),0,IF(NOT(BY43=0),NOT(Index_운영!BZ65=0)*BY43*(1+$E43*Index_운영!BZ197),$C43*$D43/$C$1*Index_운영!BZ65))),0)</f>
        <v>0</v>
      </c>
      <c r="CA43" s="589">
        <f>IFERROR(IF(CA$3=EOMONTH('Rent Roll'!$C39-1,0),$C43*$D43/$C$1,IF(CA$3=EOMONTH('Rent Roll'!$D39,0),0,IF(NOT(BZ43=0),NOT(Index_운영!CA65=0)*BZ43*(1+$E43*Index_운영!CA197),$C43*$D43/$C$1*Index_운영!CA65))),0)</f>
        <v>0</v>
      </c>
      <c r="CB43" s="589">
        <f>IFERROR(IF(CB$3=EOMONTH('Rent Roll'!$C39-1,0),$C43*$D43/$C$1,IF(CB$3=EOMONTH('Rent Roll'!$D39,0),0,IF(NOT(CA43=0),NOT(Index_운영!CB65=0)*CA43*(1+$E43*Index_운영!CB197),$C43*$D43/$C$1*Index_운영!CB65))),0)</f>
        <v>0</v>
      </c>
      <c r="CC43" s="589">
        <f>IFERROR(IF(CC$3=EOMONTH('Rent Roll'!$C39-1,0),$C43*$D43/$C$1,IF(CC$3=EOMONTH('Rent Roll'!$D39,0),0,IF(NOT(CB43=0),NOT(Index_운영!CC65=0)*CB43*(1+$E43*Index_운영!CC197),$C43*$D43/$C$1*Index_운영!CC65))),0)</f>
        <v>0</v>
      </c>
      <c r="CD43" s="589">
        <f>IFERROR(IF(CD$3=EOMONTH('Rent Roll'!$C39-1,0),$C43*$D43/$C$1,IF(CD$3=EOMONTH('Rent Roll'!$D39,0),0,IF(NOT(CC43=0),NOT(Index_운영!CD65=0)*CC43*(1+$E43*Index_운영!CD197),$C43*$D43/$C$1*Index_운영!CD65))),0)</f>
        <v>0</v>
      </c>
      <c r="CE43" s="589">
        <f>IFERROR(IF(CE$3=EOMONTH('Rent Roll'!$C39-1,0),$C43*$D43/$C$1,IF(CE$3=EOMONTH('Rent Roll'!$D39,0),0,IF(NOT(CD43=0),NOT(Index_운영!CE65=0)*CD43*(1+$E43*Index_운영!CE197),$C43*$D43/$C$1*Index_운영!CE65))),0)</f>
        <v>0</v>
      </c>
      <c r="CF43" s="589">
        <f>IFERROR(IF(CF$3=EOMONTH('Rent Roll'!$C39-1,0),$C43*$D43/$C$1,IF(CF$3=EOMONTH('Rent Roll'!$D39,0),0,IF(NOT(CE43=0),NOT(Index_운영!CF65=0)*CE43*(1+$E43*Index_운영!CF197),$C43*$D43/$C$1*Index_운영!CF65))),0)</f>
        <v>0</v>
      </c>
      <c r="CG43" s="589">
        <f>IFERROR(IF(CG$3=EOMONTH('Rent Roll'!$C39-1,0),$C43*$D43/$C$1,IF(CG$3=EOMONTH('Rent Roll'!$D39,0),0,IF(NOT(CF43=0),NOT(Index_운영!CG65=0)*CF43*(1+$E43*Index_운영!CG197),$C43*$D43/$C$1*Index_운영!CG65))),0)</f>
        <v>0</v>
      </c>
      <c r="CH43" s="589">
        <f>IFERROR(IF(CH$3=EOMONTH('Rent Roll'!$C39-1,0),$C43*$D43/$C$1,IF(CH$3=EOMONTH('Rent Roll'!$D39,0),0,IF(NOT(CG43=0),NOT(Index_운영!CH65=0)*CG43*(1+$E43*Index_운영!CH197),$C43*$D43/$C$1*Index_운영!CH65))),0)</f>
        <v>0</v>
      </c>
      <c r="CI43" s="589">
        <f>IFERROR(IF(CI$3=EOMONTH('Rent Roll'!$C39-1,0),$C43*$D43/$C$1,IF(CI$3=EOMONTH('Rent Roll'!$D39,0),0,IF(NOT(CH43=0),NOT(Index_운영!CI65=0)*CH43*(1+$E43*Index_운영!CI197),$C43*$D43/$C$1*Index_운영!CI65))),0)</f>
        <v>0</v>
      </c>
      <c r="CJ43" s="589">
        <f>IFERROR(IF(CJ$3=EOMONTH('Rent Roll'!$C39-1,0),$C43*$D43/$C$1,IF(CJ$3=EOMONTH('Rent Roll'!$D39,0),0,IF(NOT(CI43=0),NOT(Index_운영!CJ65=0)*CI43*(1+$E43*Index_운영!CJ197),$C43*$D43/$C$1*Index_운영!CJ65))),0)</f>
        <v>0</v>
      </c>
      <c r="CK43" s="589">
        <f>IFERROR(IF(CK$3=EOMONTH('Rent Roll'!$C39-1,0),$C43*$D43/$C$1,IF(CK$3=EOMONTH('Rent Roll'!$D39,0),0,IF(NOT(CJ43=0),NOT(Index_운영!CK65=0)*CJ43*(1+$E43*Index_운영!CK197),$C43*$D43/$C$1*Index_운영!CK65))),0)</f>
        <v>0</v>
      </c>
      <c r="CL43" s="589">
        <f>IFERROR(IF(CL$3=EOMONTH('Rent Roll'!$C39-1,0),$C43*$D43/$C$1,IF(CL$3=EOMONTH('Rent Roll'!$D39,0),0,IF(NOT(CK43=0),NOT(Index_운영!CL65=0)*CK43*(1+$E43*Index_운영!CL197),$C43*$D43/$C$1*Index_운영!CL65))),0)</f>
        <v>0</v>
      </c>
      <c r="CM43" s="589">
        <f>IFERROR(IF(CM$3=EOMONTH('Rent Roll'!$C39-1,0),$C43*$D43/$C$1,IF(CM$3=EOMONTH('Rent Roll'!$D39,0),0,IF(NOT(CL43=0),NOT(Index_운영!CM65=0)*CL43*(1+$E43*Index_운영!CM197),$C43*$D43/$C$1*Index_운영!CM65))),0)</f>
        <v>0</v>
      </c>
      <c r="CN43" s="589">
        <f>IFERROR(IF(CN$3=EOMONTH('Rent Roll'!$C39-1,0),$C43*$D43/$C$1,IF(CN$3=EOMONTH('Rent Roll'!$D39,0),0,IF(NOT(CM43=0),NOT(Index_운영!CN65=0)*CM43*(1+$E43*Index_운영!CN197),$C43*$D43/$C$1*Index_운영!CN65))),0)</f>
        <v>0</v>
      </c>
      <c r="CO43" s="589">
        <f>IFERROR(IF(CO$3=EOMONTH('Rent Roll'!$C39-1,0),$C43*$D43/$C$1,IF(CO$3=EOMONTH('Rent Roll'!$D39,0),0,IF(NOT(CN43=0),NOT(Index_운영!CO65=0)*CN43*(1+$E43*Index_운영!CO197),$C43*$D43/$C$1*Index_운영!CO65))),0)</f>
        <v>0</v>
      </c>
      <c r="CP43" s="589">
        <f>IFERROR(IF(CP$3=EOMONTH('Rent Roll'!$C39-1,0),$C43*$D43/$C$1,IF(CP$3=EOMONTH('Rent Roll'!$D39,0),0,IF(NOT(CO43=0),NOT(Index_운영!CP65=0)*CO43*(1+$E43*Index_운영!CP197),$C43*$D43/$C$1*Index_운영!CP65))),0)</f>
        <v>0</v>
      </c>
      <c r="CQ43" s="589">
        <f>IFERROR(IF(CQ$3=EOMONTH('Rent Roll'!$C39-1,0),$C43*$D43/$C$1,IF(CQ$3=EOMONTH('Rent Roll'!$D39,0),0,IF(NOT(CP43=0),NOT(Index_운영!CQ65=0)*CP43*(1+$E43*Index_운영!CQ197),$C43*$D43/$C$1*Index_운영!CQ65))),0)</f>
        <v>0</v>
      </c>
      <c r="CR43" s="589">
        <f>IFERROR(IF(CR$3=EOMONTH('Rent Roll'!$C39-1,0),$C43*$D43/$C$1,IF(CR$3=EOMONTH('Rent Roll'!$D39,0),0,IF(NOT(CQ43=0),NOT(Index_운영!CR65=0)*CQ43*(1+$E43*Index_운영!CR197),$C43*$D43/$C$1*Index_운영!CR65))),0)</f>
        <v>0</v>
      </c>
      <c r="CS43" s="589">
        <f>IFERROR(IF(CS$3=EOMONTH('Rent Roll'!$C39-1,0),$C43*$D43/$C$1,IF(CS$3=EOMONTH('Rent Roll'!$D39,0),0,IF(NOT(CR43=0),NOT(Index_운영!CS65=0)*CR43*(1+$E43*Index_운영!CS197),$C43*$D43/$C$1*Index_운영!CS65))),0)</f>
        <v>0</v>
      </c>
      <c r="CT43" s="589">
        <f>IFERROR(IF(CT$3=EOMONTH('Rent Roll'!$C39-1,0),$C43*$D43/$C$1,IF(CT$3=EOMONTH('Rent Roll'!$D39,0),0,IF(NOT(CS43=0),NOT(Index_운영!CT65=0)*CS43*(1+$E43*Index_운영!CT197),$C43*$D43/$C$1*Index_운영!CT65))),0)</f>
        <v>0</v>
      </c>
      <c r="CU43" s="589">
        <f>IFERROR(IF(CU$3=EOMONTH('Rent Roll'!$C39-1,0),$C43*$D43/$C$1,IF(CU$3=EOMONTH('Rent Roll'!$D39,0),0,IF(NOT(CT43=0),NOT(Index_운영!CU65=0)*CT43*(1+$E43*Index_운영!CU197),$C43*$D43/$C$1*Index_운영!CU65))),0)</f>
        <v>0</v>
      </c>
      <c r="CV43" s="589">
        <f>IFERROR(IF(CV$3=EOMONTH('Rent Roll'!$C39-1,0),$C43*$D43/$C$1,IF(CV$3=EOMONTH('Rent Roll'!$D39,0),0,IF(NOT(CU43=0),NOT(Index_운영!CV65=0)*CU43*(1+$E43*Index_운영!CV197),$C43*$D43/$C$1*Index_운영!CV65))),0)</f>
        <v>0</v>
      </c>
      <c r="CW43" s="589">
        <f>IFERROR(IF(CW$3=EOMONTH('Rent Roll'!$C39-1,0),$C43*$D43/$C$1,IF(CW$3=EOMONTH('Rent Roll'!$D39,0),0,IF(NOT(CV43=0),NOT(Index_운영!CW65=0)*CV43*(1+$E43*Index_운영!CW197),$C43*$D43/$C$1*Index_운영!CW65))),0)</f>
        <v>0</v>
      </c>
      <c r="CX43" s="589">
        <f>IFERROR(IF(CX$3=EOMONTH('Rent Roll'!$C39-1,0),$C43*$D43/$C$1,IF(CX$3=EOMONTH('Rent Roll'!$D39,0),0,IF(NOT(CW43=0),NOT(Index_운영!CX65=0)*CW43*(1+$E43*Index_운영!CX197),$C43*$D43/$C$1*Index_운영!CX65))),0)</f>
        <v>0</v>
      </c>
      <c r="CY43" s="589">
        <f>IFERROR(IF(CY$3=EOMONTH('Rent Roll'!$C39-1,0),$C43*$D43/$C$1,IF(CY$3=EOMONTH('Rent Roll'!$D39,0),0,IF(NOT(CX43=0),NOT(Index_운영!CY65=0)*CX43*(1+$E43*Index_운영!CY197),$C43*$D43/$C$1*Index_운영!CY65))),0)</f>
        <v>0</v>
      </c>
      <c r="CZ43" s="589">
        <f>IFERROR(IF(CZ$3=EOMONTH('Rent Roll'!$C39-1,0),$C43*$D43/$C$1,IF(CZ$3=EOMONTH('Rent Roll'!$D39,0),0,IF(NOT(CY43=0),NOT(Index_운영!CZ65=0)*CY43*(1+$E43*Index_운영!CZ197),$C43*$D43/$C$1*Index_운영!CZ65))),0)</f>
        <v>0</v>
      </c>
      <c r="DA43" s="589">
        <f>IFERROR(IF(DA$3=EOMONTH('Rent Roll'!$C39-1,0),$C43*$D43/$C$1,IF(DA$3=EOMONTH('Rent Roll'!$D39,0),0,IF(NOT(CZ43=0),NOT(Index_운영!DA65=0)*CZ43*(1+$E43*Index_운영!DA197),$C43*$D43/$C$1*Index_운영!DA65))),0)</f>
        <v>0</v>
      </c>
      <c r="DB43" s="589">
        <f>IFERROR(IF(DB$3=EOMONTH('Rent Roll'!$C39-1,0),$C43*$D43/$C$1,IF(DB$3=EOMONTH('Rent Roll'!$D39,0),0,IF(NOT(DA43=0),NOT(Index_운영!DB65=0)*DA43*(1+$E43*Index_운영!DB197),$C43*$D43/$C$1*Index_운영!DB65))),0)</f>
        <v>0</v>
      </c>
      <c r="DC43" s="589">
        <f>IFERROR(IF(DC$3=EOMONTH('Rent Roll'!$C39-1,0),$C43*$D43/$C$1,IF(DC$3=EOMONTH('Rent Roll'!$D39,0),0,IF(NOT(DB43=0),NOT(Index_운영!DC65=0)*DB43*(1+$E43*Index_운영!DC197),$C43*$D43/$C$1*Index_운영!DC65))),0)</f>
        <v>0</v>
      </c>
      <c r="DD43" s="589">
        <f>IFERROR(IF(DD$3=EOMONTH('Rent Roll'!$C39-1,0),$C43*$D43/$C$1,IF(DD$3=EOMONTH('Rent Roll'!$D39,0),0,IF(NOT(DC43=0),NOT(Index_운영!DD65=0)*DC43*(1+$E43*Index_운영!DD197),$C43*$D43/$C$1*Index_운영!DD65))),0)</f>
        <v>0</v>
      </c>
      <c r="DE43" s="589">
        <f>IFERROR(IF(DE$3=EOMONTH('Rent Roll'!$C39-1,0),$C43*$D43/$C$1,IF(DE$3=EOMONTH('Rent Roll'!$D39,0),0,IF(NOT(DD43=0),NOT(Index_운영!DE65=0)*DD43*(1+$E43*Index_운영!DE197),$C43*$D43/$C$1*Index_운영!DE65))),0)</f>
        <v>0</v>
      </c>
      <c r="DF43" s="589">
        <f>IFERROR(IF(DF$3=EOMONTH('Rent Roll'!$C39-1,0),$C43*$D43/$C$1,IF(DF$3=EOMONTH('Rent Roll'!$D39,0),0,IF(NOT(DE43=0),NOT(Index_운영!DF65=0)*DE43*(1+$E43*Index_운영!DF197),$C43*$D43/$C$1*Index_운영!DF65))),0)</f>
        <v>0</v>
      </c>
      <c r="DG43" s="589">
        <f>IFERROR(IF(DG$3=EOMONTH('Rent Roll'!$C39-1,0),$C43*$D43/$C$1,IF(DG$3=EOMONTH('Rent Roll'!$D39,0),0,IF(NOT(DF43=0),NOT(Index_운영!DG65=0)*DF43*(1+$E43*Index_운영!DG197),$C43*$D43/$C$1*Index_운영!DG65))),0)</f>
        <v>0</v>
      </c>
      <c r="DH43" s="589">
        <f>IFERROR(IF(DH$3=EOMONTH('Rent Roll'!$C39-1,0),$C43*$D43/$C$1,IF(DH$3=EOMONTH('Rent Roll'!$D39,0),0,IF(NOT(DG43=0),NOT(Index_운영!DH65=0)*DG43*(1+$E43*Index_운영!DH197),$C43*$D43/$C$1*Index_운영!DH65))),0)</f>
        <v>0</v>
      </c>
      <c r="DI43" s="589">
        <f>IFERROR(IF(DI$3=EOMONTH('Rent Roll'!$C39-1,0),$C43*$D43/$C$1,IF(DI$3=EOMONTH('Rent Roll'!$D39,0),0,IF(NOT(DH43=0),NOT(Index_운영!DI65=0)*DH43*(1+$E43*Index_운영!DI197),$C43*$D43/$C$1*Index_운영!DI65))),0)</f>
        <v>0</v>
      </c>
      <c r="DJ43" s="589">
        <f>IFERROR(IF(DJ$3=EOMONTH('Rent Roll'!$C39-1,0),$C43*$D43/$C$1,IF(DJ$3=EOMONTH('Rent Roll'!$D39,0),0,IF(NOT(DI43=0),NOT(Index_운영!DJ65=0)*DI43*(1+$E43*Index_운영!DJ197),$C43*$D43/$C$1*Index_운영!DJ65))),0)</f>
        <v>0</v>
      </c>
      <c r="DK43" s="589">
        <f>IFERROR(IF(DK$3=EOMONTH('Rent Roll'!$C39-1,0),$C43*$D43/$C$1,IF(DK$3=EOMONTH('Rent Roll'!$D39,0),0,IF(NOT(DJ43=0),NOT(Index_운영!DK65=0)*DJ43*(1+$E43*Index_운영!DK197),$C43*$D43/$C$1*Index_운영!DK65))),0)</f>
        <v>0</v>
      </c>
      <c r="DL43" s="589">
        <f>IFERROR(IF(DL$3=EOMONTH('Rent Roll'!$C39-1,0),$C43*$D43/$C$1,IF(DL$3=EOMONTH('Rent Roll'!$D39,0),0,IF(NOT(DK43=0),NOT(Index_운영!DL65=0)*DK43*(1+$E43*Index_운영!DL197),$C43*$D43/$C$1*Index_운영!DL65))),0)</f>
        <v>0</v>
      </c>
      <c r="DM43" s="589">
        <f>IFERROR(IF(DM$3=EOMONTH('Rent Roll'!$C39-1,0),$C43*$D43/$C$1,IF(DM$3=EOMONTH('Rent Roll'!$D39,0),0,IF(NOT(DL43=0),NOT(Index_운영!DM65=0)*DL43*(1+$E43*Index_운영!DM197),$C43*$D43/$C$1*Index_운영!DM65))),0)</f>
        <v>0</v>
      </c>
      <c r="DN43" s="589">
        <f>IFERROR(IF(DN$3=EOMONTH('Rent Roll'!$C39-1,0),$C43*$D43/$C$1,IF(DN$3=EOMONTH('Rent Roll'!$D39,0),0,IF(NOT(DM43=0),NOT(Index_운영!DN65=0)*DM43*(1+$E43*Index_운영!DN197),$C43*$D43/$C$1*Index_운영!DN65))),0)</f>
        <v>0</v>
      </c>
      <c r="DO43" s="589">
        <f>IFERROR(IF(DO$3=EOMONTH('Rent Roll'!$C39-1,0),$C43*$D43/$C$1,IF(DO$3=EOMONTH('Rent Roll'!$D39,0),0,IF(NOT(DN43=0),NOT(Index_운영!DO65=0)*DN43*(1+$E43*Index_운영!DO197),$C43*$D43/$C$1*Index_운영!DO65))),0)</f>
        <v>0</v>
      </c>
      <c r="DP43" s="589">
        <f>IFERROR(IF(DP$3=EOMONTH('Rent Roll'!$C39-1,0),$C43*$D43/$C$1,IF(DP$3=EOMONTH('Rent Roll'!$D39,0),0,IF(NOT(DO43=0),NOT(Index_운영!DP65=0)*DO43*(1+$E43*Index_운영!DP197),$C43*$D43/$C$1*Index_운영!DP65))),0)</f>
        <v>0</v>
      </c>
      <c r="DQ43" s="589">
        <f>IFERROR(IF(DQ$3=EOMONTH('Rent Roll'!$C39-1,0),$C43*$D43/$C$1,IF(DQ$3=EOMONTH('Rent Roll'!$D39,0),0,IF(NOT(DP43=0),NOT(Index_운영!DQ65=0)*DP43*(1+$E43*Index_운영!DQ197),$C43*$D43/$C$1*Index_운영!DQ65))),0)</f>
        <v>0</v>
      </c>
      <c r="DR43" s="589">
        <f>IFERROR(IF(DR$3=EOMONTH('Rent Roll'!$C39-1,0),$C43*$D43/$C$1,IF(DR$3=EOMONTH('Rent Roll'!$D39,0),0,IF(NOT(DQ43=0),NOT(Index_운영!DR65=0)*DQ43*(1+$E43*Index_운영!DR197),$C43*$D43/$C$1*Index_운영!DR65))),0)</f>
        <v>0</v>
      </c>
      <c r="DS43" s="589">
        <f>IFERROR(IF(DS$3=EOMONTH('Rent Roll'!$C39-1,0),$C43*$D43/$C$1,IF(DS$3=EOMONTH('Rent Roll'!$D39,0),0,IF(NOT(DR43=0),NOT(Index_운영!DS65=0)*DR43*(1+$E43*Index_운영!DS197),$C43*$D43/$C$1*Index_운영!DS65))),0)</f>
        <v>0</v>
      </c>
      <c r="DT43" s="589">
        <f>IFERROR(IF(DT$3=EOMONTH('Rent Roll'!$C39-1,0),$C43*$D43/$C$1,IF(DT$3=EOMONTH('Rent Roll'!$D39,0),0,IF(NOT(DS43=0),NOT(Index_운영!DT65=0)*DS43*(1+$E43*Index_운영!DT197),$C43*$D43/$C$1*Index_운영!DT65))),0)</f>
        <v>0</v>
      </c>
      <c r="DU43" s="589">
        <f>IFERROR(IF(DU$3=EOMONTH('Rent Roll'!$C39-1,0),$C43*$D43/$C$1,IF(DU$3=EOMONTH('Rent Roll'!$D39,0),0,IF(NOT(DT43=0),NOT(Index_운영!DU65=0)*DT43*(1+$E43*Index_운영!DU197),$C43*$D43/$C$1*Index_운영!DU65))),0)</f>
        <v>0</v>
      </c>
      <c r="DV43" s="589">
        <f>IFERROR(IF(DV$3=EOMONTH('Rent Roll'!$C39-1,0),$C43*$D43/$C$1,IF(DV$3=EOMONTH('Rent Roll'!$D39,0),0,IF(NOT(DU43=0),NOT(Index_운영!DV65=0)*DU43*(1+$E43*Index_운영!DV197),$C43*$D43/$C$1*Index_운영!DV65))),0)</f>
        <v>0</v>
      </c>
    </row>
    <row r="44" spans="1:126" s="485" customFormat="1" outlineLevel="1" x14ac:dyDescent="0.4">
      <c r="A44" s="737"/>
      <c r="B44" s="464">
        <f>'Rent Roll'!$B40</f>
        <v>0</v>
      </c>
      <c r="C44" s="1219">
        <f>'Rent Roll'!$K40</f>
        <v>0</v>
      </c>
      <c r="D44" s="1220">
        <f>'Rent Roll'!$M40</f>
        <v>0</v>
      </c>
      <c r="E44" s="1221">
        <f>'Rent Roll'!$N40</f>
        <v>0</v>
      </c>
      <c r="F44" s="588">
        <f>IFERROR(IF(F$3=EOMONTH('Rent Roll'!$C40-1,0),$C44*$D44/$C$1,IF(F$3=EOMONTH('Rent Roll'!$D40,0),0,IF(NOT(E44=0),NOT(Index_운영!F66=0)*E44*(1+$E44*Index_운영!F198),$C44*$D44/$C$1*Index_운영!F66))),0)</f>
        <v>0</v>
      </c>
      <c r="G44" s="589">
        <f>IFERROR(IF(G$3=EOMONTH('Rent Roll'!$C40-1,0),$C44*$D44/$C$1,IF(G$3=EOMONTH('Rent Roll'!$D40,0),0,IF(NOT(F44=0),NOT(Index_운영!G66=0)*F44*(1+$E44*Index_운영!G198),$C44*$D44/$C$1*Index_운영!G66))),0)</f>
        <v>0</v>
      </c>
      <c r="H44" s="589">
        <f>IFERROR(IF(H$3=EOMONTH('Rent Roll'!$C40-1,0),$C44*$D44/$C$1,IF(H$3=EOMONTH('Rent Roll'!$D40,0),0,IF(NOT(G44=0),NOT(Index_운영!H66=0)*G44*(1+$E44*Index_운영!H198),$C44*$D44/$C$1*Index_운영!H66))),0)</f>
        <v>0</v>
      </c>
      <c r="I44" s="589">
        <f>IFERROR(IF(I$3=EOMONTH('Rent Roll'!$C40-1,0),$C44*$D44/$C$1,IF(I$3=EOMONTH('Rent Roll'!$D40,0),0,IF(NOT(H44=0),NOT(Index_운영!I66=0)*H44*(1+$E44*Index_운영!I198),$C44*$D44/$C$1*Index_운영!I66))),0)</f>
        <v>0</v>
      </c>
      <c r="J44" s="589">
        <f>IFERROR(IF(J$3=EOMONTH('Rent Roll'!$C40-1,0),$C44*$D44/$C$1,IF(J$3=EOMONTH('Rent Roll'!$D40,0),0,IF(NOT(I44=0),NOT(Index_운영!J66=0)*I44*(1+$E44*Index_운영!J198),$C44*$D44/$C$1*Index_운영!J66))),0)</f>
        <v>0</v>
      </c>
      <c r="K44" s="589">
        <f>IFERROR(IF(K$3=EOMONTH('Rent Roll'!$C40-1,0),$C44*$D44/$C$1,IF(K$3=EOMONTH('Rent Roll'!$D40,0),0,IF(NOT(J44=0),NOT(Index_운영!K66=0)*J44*(1+$E44*Index_운영!K198),$C44*$D44/$C$1*Index_운영!K66))),0)</f>
        <v>0</v>
      </c>
      <c r="L44" s="589">
        <f>IFERROR(IF(L$3=EOMONTH('Rent Roll'!$C40-1,0),$C44*$D44/$C$1,IF(L$3=EOMONTH('Rent Roll'!$D40,0),0,IF(NOT(K44=0),NOT(Index_운영!L66=0)*K44*(1+$E44*Index_운영!L198),$C44*$D44/$C$1*Index_운영!L66))),0)</f>
        <v>0</v>
      </c>
      <c r="M44" s="589">
        <f>IFERROR(IF(M$3=EOMONTH('Rent Roll'!$C40-1,0),$C44*$D44/$C$1,IF(M$3=EOMONTH('Rent Roll'!$D40,0),0,IF(NOT(L44=0),NOT(Index_운영!M66=0)*L44*(1+$E44*Index_운영!M198),$C44*$D44/$C$1*Index_운영!M66))),0)</f>
        <v>0</v>
      </c>
      <c r="N44" s="589">
        <f>IFERROR(IF(N$3=EOMONTH('Rent Roll'!$C40-1,0),$C44*$D44/$C$1,IF(N$3=EOMONTH('Rent Roll'!$D40,0),0,IF(NOT(M44=0),NOT(Index_운영!N66=0)*M44*(1+$E44*Index_운영!N198),$C44*$D44/$C$1*Index_운영!N66))),0)</f>
        <v>0</v>
      </c>
      <c r="O44" s="589">
        <f>IFERROR(IF(O$3=EOMONTH('Rent Roll'!$C40-1,0),$C44*$D44/$C$1,IF(O$3=EOMONTH('Rent Roll'!$D40,0),0,IF(NOT(N44=0),NOT(Index_운영!O66=0)*N44*(1+$E44*Index_운영!O198),$C44*$D44/$C$1*Index_운영!O66))),0)</f>
        <v>0</v>
      </c>
      <c r="P44" s="589">
        <f>IFERROR(IF(P$3=EOMONTH('Rent Roll'!$C40-1,0),$C44*$D44/$C$1,IF(P$3=EOMONTH('Rent Roll'!$D40,0),0,IF(NOT(O44=0),NOT(Index_운영!P66=0)*O44*(1+$E44*Index_운영!P198),$C44*$D44/$C$1*Index_운영!P66))),0)</f>
        <v>0</v>
      </c>
      <c r="Q44" s="589">
        <f>IFERROR(IF(Q$3=EOMONTH('Rent Roll'!$C40-1,0),$C44*$D44/$C$1,IF(Q$3=EOMONTH('Rent Roll'!$D40,0),0,IF(NOT(P44=0),NOT(Index_운영!Q66=0)*P44*(1+$E44*Index_운영!Q198),$C44*$D44/$C$1*Index_운영!Q66))),0)</f>
        <v>0</v>
      </c>
      <c r="R44" s="589">
        <f>IFERROR(IF(R$3=EOMONTH('Rent Roll'!$C40-1,0),$C44*$D44/$C$1,IF(R$3=EOMONTH('Rent Roll'!$D40,0),0,IF(NOT(Q44=0),NOT(Index_운영!R66=0)*Q44*(1+$E44*Index_운영!R198),$C44*$D44/$C$1*Index_운영!R66))),0)</f>
        <v>0</v>
      </c>
      <c r="S44" s="589">
        <f>IFERROR(IF(S$3=EOMONTH('Rent Roll'!$C40-1,0),$C44*$D44/$C$1,IF(S$3=EOMONTH('Rent Roll'!$D40,0),0,IF(NOT(R44=0),NOT(Index_운영!S66=0)*R44*(1+$E44*Index_운영!S198),$C44*$D44/$C$1*Index_운영!S66))),0)</f>
        <v>0</v>
      </c>
      <c r="T44" s="589">
        <f>IFERROR(IF(T$3=EOMONTH('Rent Roll'!$C40-1,0),$C44*$D44/$C$1,IF(T$3=EOMONTH('Rent Roll'!$D40,0),0,IF(NOT(S44=0),NOT(Index_운영!T66=0)*S44*(1+$E44*Index_운영!T198),$C44*$D44/$C$1*Index_운영!T66))),0)</f>
        <v>0</v>
      </c>
      <c r="U44" s="589">
        <f>IFERROR(IF(U$3=EOMONTH('Rent Roll'!$C40-1,0),$C44*$D44/$C$1,IF(U$3=EOMONTH('Rent Roll'!$D40,0),0,IF(NOT(T44=0),NOT(Index_운영!U66=0)*T44*(1+$E44*Index_운영!U198),$C44*$D44/$C$1*Index_운영!U66))),0)</f>
        <v>0</v>
      </c>
      <c r="V44" s="589">
        <f>IFERROR(IF(V$3=EOMONTH('Rent Roll'!$C40-1,0),$C44*$D44/$C$1,IF(V$3=EOMONTH('Rent Roll'!$D40,0),0,IF(NOT(U44=0),NOT(Index_운영!V66=0)*U44*(1+$E44*Index_운영!V198),$C44*$D44/$C$1*Index_운영!V66))),0)</f>
        <v>0</v>
      </c>
      <c r="W44" s="589">
        <f>IFERROR(IF(W$3=EOMONTH('Rent Roll'!$C40-1,0),$C44*$D44/$C$1,IF(W$3=EOMONTH('Rent Roll'!$D40,0),0,IF(NOT(V44=0),NOT(Index_운영!W66=0)*V44*(1+$E44*Index_운영!W198),$C44*$D44/$C$1*Index_운영!W66))),0)</f>
        <v>0</v>
      </c>
      <c r="X44" s="589">
        <f>IFERROR(IF(X$3=EOMONTH('Rent Roll'!$C40-1,0),$C44*$D44/$C$1,IF(X$3=EOMONTH('Rent Roll'!$D40,0),0,IF(NOT(W44=0),NOT(Index_운영!X66=0)*W44*(1+$E44*Index_운영!X198),$C44*$D44/$C$1*Index_운영!X66))),0)</f>
        <v>0</v>
      </c>
      <c r="Y44" s="589">
        <f>IFERROR(IF(Y$3=EOMONTH('Rent Roll'!$C40-1,0),$C44*$D44/$C$1,IF(Y$3=EOMONTH('Rent Roll'!$D40,0),0,IF(NOT(X44=0),NOT(Index_운영!Y66=0)*X44*(1+$E44*Index_운영!Y198),$C44*$D44/$C$1*Index_운영!Y66))),0)</f>
        <v>0</v>
      </c>
      <c r="Z44" s="589">
        <f>IFERROR(IF(Z$3=EOMONTH('Rent Roll'!$C40-1,0),$C44*$D44/$C$1,IF(Z$3=EOMONTH('Rent Roll'!$D40,0),0,IF(NOT(Y44=0),NOT(Index_운영!Z66=0)*Y44*(1+$E44*Index_운영!Z198),$C44*$D44/$C$1*Index_운영!Z66))),0)</f>
        <v>0</v>
      </c>
      <c r="AA44" s="589">
        <f>IFERROR(IF(AA$3=EOMONTH('Rent Roll'!$C40-1,0),$C44*$D44/$C$1,IF(AA$3=EOMONTH('Rent Roll'!$D40,0),0,IF(NOT(Z44=0),NOT(Index_운영!AA66=0)*Z44*(1+$E44*Index_운영!AA198),$C44*$D44/$C$1*Index_운영!AA66))),0)</f>
        <v>0</v>
      </c>
      <c r="AB44" s="589">
        <f>IFERROR(IF(AB$3=EOMONTH('Rent Roll'!$C40-1,0),$C44*$D44/$C$1,IF(AB$3=EOMONTH('Rent Roll'!$D40,0),0,IF(NOT(AA44=0),NOT(Index_운영!AB66=0)*AA44*(1+$E44*Index_운영!AB198),$C44*$D44/$C$1*Index_운영!AB66))),0)</f>
        <v>0</v>
      </c>
      <c r="AC44" s="589">
        <f>IFERROR(IF(AC$3=EOMONTH('Rent Roll'!$C40-1,0),$C44*$D44/$C$1,IF(AC$3=EOMONTH('Rent Roll'!$D40,0),0,IF(NOT(AB44=0),NOT(Index_운영!AC66=0)*AB44*(1+$E44*Index_운영!AC198),$C44*$D44/$C$1*Index_운영!AC66))),0)</f>
        <v>0</v>
      </c>
      <c r="AD44" s="589">
        <f>IFERROR(IF(AD$3=EOMONTH('Rent Roll'!$C40-1,0),$C44*$D44/$C$1,IF(AD$3=EOMONTH('Rent Roll'!$D40,0),0,IF(NOT(AC44=0),NOT(Index_운영!AD66=0)*AC44*(1+$E44*Index_운영!AD198),$C44*$D44/$C$1*Index_운영!AD66))),0)</f>
        <v>0</v>
      </c>
      <c r="AE44" s="589">
        <f>IFERROR(IF(AE$3=EOMONTH('Rent Roll'!$C40-1,0),$C44*$D44/$C$1,IF(AE$3=EOMONTH('Rent Roll'!$D40,0),0,IF(NOT(AD44=0),NOT(Index_운영!AE66=0)*AD44*(1+$E44*Index_운영!AE198),$C44*$D44/$C$1*Index_운영!AE66))),0)</f>
        <v>0</v>
      </c>
      <c r="AF44" s="589">
        <f>IFERROR(IF(AF$3=EOMONTH('Rent Roll'!$C40-1,0),$C44*$D44/$C$1,IF(AF$3=EOMONTH('Rent Roll'!$D40,0),0,IF(NOT(AE44=0),NOT(Index_운영!AF66=0)*AE44*(1+$E44*Index_운영!AF198),$C44*$D44/$C$1*Index_운영!AF66))),0)</f>
        <v>0</v>
      </c>
      <c r="AG44" s="589">
        <f>IFERROR(IF(AG$3=EOMONTH('Rent Roll'!$C40-1,0),$C44*$D44/$C$1,IF(AG$3=EOMONTH('Rent Roll'!$D40,0),0,IF(NOT(AF44=0),NOT(Index_운영!AG66=0)*AF44*(1+$E44*Index_운영!AG198),$C44*$D44/$C$1*Index_운영!AG66))),0)</f>
        <v>0</v>
      </c>
      <c r="AH44" s="589">
        <f>IFERROR(IF(AH$3=EOMONTH('Rent Roll'!$C40-1,0),$C44*$D44/$C$1,IF(AH$3=EOMONTH('Rent Roll'!$D40,0),0,IF(NOT(AG44=0),NOT(Index_운영!AH66=0)*AG44*(1+$E44*Index_운영!AH198),$C44*$D44/$C$1*Index_운영!AH66))),0)</f>
        <v>0</v>
      </c>
      <c r="AI44" s="589">
        <f>IFERROR(IF(AI$3=EOMONTH('Rent Roll'!$C40-1,0),$C44*$D44/$C$1,IF(AI$3=EOMONTH('Rent Roll'!$D40,0),0,IF(NOT(AH44=0),NOT(Index_운영!AI66=0)*AH44*(1+$E44*Index_운영!AI198),$C44*$D44/$C$1*Index_운영!AI66))),0)</f>
        <v>0</v>
      </c>
      <c r="AJ44" s="589">
        <f>IFERROR(IF(AJ$3=EOMONTH('Rent Roll'!$C40-1,0),$C44*$D44/$C$1,IF(AJ$3=EOMONTH('Rent Roll'!$D40,0),0,IF(NOT(AI44=0),NOT(Index_운영!AJ66=0)*AI44*(1+$E44*Index_운영!AJ198),$C44*$D44/$C$1*Index_운영!AJ66))),0)</f>
        <v>0</v>
      </c>
      <c r="AK44" s="589">
        <f>IFERROR(IF(AK$3=EOMONTH('Rent Roll'!$C40-1,0),$C44*$D44/$C$1,IF(AK$3=EOMONTH('Rent Roll'!$D40,0),0,IF(NOT(AJ44=0),NOT(Index_운영!AK66=0)*AJ44*(1+$E44*Index_운영!AK198),$C44*$D44/$C$1*Index_운영!AK66))),0)</f>
        <v>0</v>
      </c>
      <c r="AL44" s="589">
        <f>IFERROR(IF(AL$3=EOMONTH('Rent Roll'!$C40-1,0),$C44*$D44/$C$1,IF(AL$3=EOMONTH('Rent Roll'!$D40,0),0,IF(NOT(AK44=0),NOT(Index_운영!AL66=0)*AK44*(1+$E44*Index_운영!AL198),$C44*$D44/$C$1*Index_운영!AL66))),0)</f>
        <v>0</v>
      </c>
      <c r="AM44" s="589">
        <f>IFERROR(IF(AM$3=EOMONTH('Rent Roll'!$C40-1,0),$C44*$D44/$C$1,IF(AM$3=EOMONTH('Rent Roll'!$D40,0),0,IF(NOT(AL44=0),NOT(Index_운영!AM66=0)*AL44*(1+$E44*Index_운영!AM198),$C44*$D44/$C$1*Index_운영!AM66))),0)</f>
        <v>0</v>
      </c>
      <c r="AN44" s="589">
        <f>IFERROR(IF(AN$3=EOMONTH('Rent Roll'!$C40-1,0),$C44*$D44/$C$1,IF(AN$3=EOMONTH('Rent Roll'!$D40,0),0,IF(NOT(AM44=0),NOT(Index_운영!AN66=0)*AM44*(1+$E44*Index_운영!AN198),$C44*$D44/$C$1*Index_운영!AN66))),0)</f>
        <v>0</v>
      </c>
      <c r="AO44" s="589">
        <f>IFERROR(IF(AO$3=EOMONTH('Rent Roll'!$C40-1,0),$C44*$D44/$C$1,IF(AO$3=EOMONTH('Rent Roll'!$D40,0),0,IF(NOT(AN44=0),NOT(Index_운영!AO66=0)*AN44*(1+$E44*Index_운영!AO198),$C44*$D44/$C$1*Index_운영!AO66))),0)</f>
        <v>0</v>
      </c>
      <c r="AP44" s="589">
        <f>IFERROR(IF(AP$3=EOMONTH('Rent Roll'!$C40-1,0),$C44*$D44/$C$1,IF(AP$3=EOMONTH('Rent Roll'!$D40,0),0,IF(NOT(AO44=0),NOT(Index_운영!AP66=0)*AO44*(1+$E44*Index_운영!AP198),$C44*$D44/$C$1*Index_운영!AP66))),0)</f>
        <v>0</v>
      </c>
      <c r="AQ44" s="589">
        <f>IFERROR(IF(AQ$3=EOMONTH('Rent Roll'!$C40-1,0),$C44*$D44/$C$1,IF(AQ$3=EOMONTH('Rent Roll'!$D40,0),0,IF(NOT(AP44=0),NOT(Index_운영!AQ66=0)*AP44*(1+$E44*Index_운영!AQ198),$C44*$D44/$C$1*Index_운영!AQ66))),0)</f>
        <v>0</v>
      </c>
      <c r="AR44" s="589">
        <f>IFERROR(IF(AR$3=EOMONTH('Rent Roll'!$C40-1,0),$C44*$D44/$C$1,IF(AR$3=EOMONTH('Rent Roll'!$D40,0),0,IF(NOT(AQ44=0),NOT(Index_운영!AR66=0)*AQ44*(1+$E44*Index_운영!AR198),$C44*$D44/$C$1*Index_운영!AR66))),0)</f>
        <v>0</v>
      </c>
      <c r="AS44" s="589">
        <f>IFERROR(IF(AS$3=EOMONTH('Rent Roll'!$C40-1,0),$C44*$D44/$C$1,IF(AS$3=EOMONTH('Rent Roll'!$D40,0),0,IF(NOT(AR44=0),NOT(Index_운영!AS66=0)*AR44*(1+$E44*Index_운영!AS198),$C44*$D44/$C$1*Index_운영!AS66))),0)</f>
        <v>0</v>
      </c>
      <c r="AT44" s="589">
        <f>IFERROR(IF(AT$3=EOMONTH('Rent Roll'!$C40-1,0),$C44*$D44/$C$1,IF(AT$3=EOMONTH('Rent Roll'!$D40,0),0,IF(NOT(AS44=0),NOT(Index_운영!AT66=0)*AS44*(1+$E44*Index_운영!AT198),$C44*$D44/$C$1*Index_운영!AT66))),0)</f>
        <v>0</v>
      </c>
      <c r="AU44" s="589">
        <f>IFERROR(IF(AU$3=EOMONTH('Rent Roll'!$C40-1,0),$C44*$D44/$C$1,IF(AU$3=EOMONTH('Rent Roll'!$D40,0),0,IF(NOT(AT44=0),NOT(Index_운영!AU66=0)*AT44*(1+$E44*Index_운영!AU198),$C44*$D44/$C$1*Index_운영!AU66))),0)</f>
        <v>0</v>
      </c>
      <c r="AV44" s="589">
        <f>IFERROR(IF(AV$3=EOMONTH('Rent Roll'!$C40-1,0),$C44*$D44/$C$1,IF(AV$3=EOMONTH('Rent Roll'!$D40,0),0,IF(NOT(AU44=0),NOT(Index_운영!AV66=0)*AU44*(1+$E44*Index_운영!AV198),$C44*$D44/$C$1*Index_운영!AV66))),0)</f>
        <v>0</v>
      </c>
      <c r="AW44" s="589">
        <f>IFERROR(IF(AW$3=EOMONTH('Rent Roll'!$C40-1,0),$C44*$D44/$C$1,IF(AW$3=EOMONTH('Rent Roll'!$D40,0),0,IF(NOT(AV44=0),NOT(Index_운영!AW66=0)*AV44*(1+$E44*Index_운영!AW198),$C44*$D44/$C$1*Index_운영!AW66))),0)</f>
        <v>0</v>
      </c>
      <c r="AX44" s="589">
        <f>IFERROR(IF(AX$3=EOMONTH('Rent Roll'!$C40-1,0),$C44*$D44/$C$1,IF(AX$3=EOMONTH('Rent Roll'!$D40,0),0,IF(NOT(AW44=0),NOT(Index_운영!AX66=0)*AW44*(1+$E44*Index_운영!AX198),$C44*$D44/$C$1*Index_운영!AX66))),0)</f>
        <v>0</v>
      </c>
      <c r="AY44" s="589">
        <f>IFERROR(IF(AY$3=EOMONTH('Rent Roll'!$C40-1,0),$C44*$D44/$C$1,IF(AY$3=EOMONTH('Rent Roll'!$D40,0),0,IF(NOT(AX44=0),NOT(Index_운영!AY66=0)*AX44*(1+$E44*Index_운영!AY198),$C44*$D44/$C$1*Index_운영!AY66))),0)</f>
        <v>0</v>
      </c>
      <c r="AZ44" s="589">
        <f>IFERROR(IF(AZ$3=EOMONTH('Rent Roll'!$C40-1,0),$C44*$D44/$C$1,IF(AZ$3=EOMONTH('Rent Roll'!$D40,0),0,IF(NOT(AY44=0),NOT(Index_운영!AZ66=0)*AY44*(1+$E44*Index_운영!AZ198),$C44*$D44/$C$1*Index_운영!AZ66))),0)</f>
        <v>0</v>
      </c>
      <c r="BA44" s="589">
        <f>IFERROR(IF(BA$3=EOMONTH('Rent Roll'!$C40-1,0),$C44*$D44/$C$1,IF(BA$3=EOMONTH('Rent Roll'!$D40,0),0,IF(NOT(AZ44=0),NOT(Index_운영!BA66=0)*AZ44*(1+$E44*Index_운영!BA198),$C44*$D44/$C$1*Index_운영!BA66))),0)</f>
        <v>0</v>
      </c>
      <c r="BB44" s="589">
        <f>IFERROR(IF(BB$3=EOMONTH('Rent Roll'!$C40-1,0),$C44*$D44/$C$1,IF(BB$3=EOMONTH('Rent Roll'!$D40,0),0,IF(NOT(BA44=0),NOT(Index_운영!BB66=0)*BA44*(1+$E44*Index_운영!BB198),$C44*$D44/$C$1*Index_운영!BB66))),0)</f>
        <v>0</v>
      </c>
      <c r="BC44" s="589">
        <f>IFERROR(IF(BC$3=EOMONTH('Rent Roll'!$C40-1,0),$C44*$D44/$C$1,IF(BC$3=EOMONTH('Rent Roll'!$D40,0),0,IF(NOT(BB44=0),NOT(Index_운영!BC66=0)*BB44*(1+$E44*Index_운영!BC198),$C44*$D44/$C$1*Index_운영!BC66))),0)</f>
        <v>0</v>
      </c>
      <c r="BD44" s="589">
        <f>IFERROR(IF(BD$3=EOMONTH('Rent Roll'!$C40-1,0),$C44*$D44/$C$1,IF(BD$3=EOMONTH('Rent Roll'!$D40,0),0,IF(NOT(BC44=0),NOT(Index_운영!BD66=0)*BC44*(1+$E44*Index_운영!BD198),$C44*$D44/$C$1*Index_운영!BD66))),0)</f>
        <v>0</v>
      </c>
      <c r="BE44" s="589">
        <f>IFERROR(IF(BE$3=EOMONTH('Rent Roll'!$C40-1,0),$C44*$D44/$C$1,IF(BE$3=EOMONTH('Rent Roll'!$D40,0),0,IF(NOT(BD44=0),NOT(Index_운영!BE66=0)*BD44*(1+$E44*Index_운영!BE198),$C44*$D44/$C$1*Index_운영!BE66))),0)</f>
        <v>0</v>
      </c>
      <c r="BF44" s="589">
        <f>IFERROR(IF(BF$3=EOMONTH('Rent Roll'!$C40-1,0),$C44*$D44/$C$1,IF(BF$3=EOMONTH('Rent Roll'!$D40,0),0,IF(NOT(BE44=0),NOT(Index_운영!BF66=0)*BE44*(1+$E44*Index_운영!BF198),$C44*$D44/$C$1*Index_운영!BF66))),0)</f>
        <v>0</v>
      </c>
      <c r="BG44" s="589">
        <f>IFERROR(IF(BG$3=EOMONTH('Rent Roll'!$C40-1,0),$C44*$D44/$C$1,IF(BG$3=EOMONTH('Rent Roll'!$D40,0),0,IF(NOT(BF44=0),NOT(Index_운영!BG66=0)*BF44*(1+$E44*Index_운영!BG198),$C44*$D44/$C$1*Index_운영!BG66))),0)</f>
        <v>0</v>
      </c>
      <c r="BH44" s="589">
        <f>IFERROR(IF(BH$3=EOMONTH('Rent Roll'!$C40-1,0),$C44*$D44/$C$1,IF(BH$3=EOMONTH('Rent Roll'!$D40,0),0,IF(NOT(BG44=0),NOT(Index_운영!BH66=0)*BG44*(1+$E44*Index_운영!BH198),$C44*$D44/$C$1*Index_운영!BH66))),0)</f>
        <v>0</v>
      </c>
      <c r="BI44" s="589">
        <f>IFERROR(IF(BI$3=EOMONTH('Rent Roll'!$C40-1,0),$C44*$D44/$C$1,IF(BI$3=EOMONTH('Rent Roll'!$D40,0),0,IF(NOT(BH44=0),NOT(Index_운영!BI66=0)*BH44*(1+$E44*Index_운영!BI198),$C44*$D44/$C$1*Index_운영!BI66))),0)</f>
        <v>0</v>
      </c>
      <c r="BJ44" s="589">
        <f>IFERROR(IF(BJ$3=EOMONTH('Rent Roll'!$C40-1,0),$C44*$D44/$C$1,IF(BJ$3=EOMONTH('Rent Roll'!$D40,0),0,IF(NOT(BI44=0),NOT(Index_운영!BJ66=0)*BI44*(1+$E44*Index_운영!BJ198),$C44*$D44/$C$1*Index_운영!BJ66))),0)</f>
        <v>0</v>
      </c>
      <c r="BK44" s="589">
        <f>IFERROR(IF(BK$3=EOMONTH('Rent Roll'!$C40-1,0),$C44*$D44/$C$1,IF(BK$3=EOMONTH('Rent Roll'!$D40,0),0,IF(NOT(BJ44=0),NOT(Index_운영!BK66=0)*BJ44*(1+$E44*Index_운영!BK198),$C44*$D44/$C$1*Index_운영!BK66))),0)</f>
        <v>0</v>
      </c>
      <c r="BL44" s="589">
        <f>IFERROR(IF(BL$3=EOMONTH('Rent Roll'!$C40-1,0),$C44*$D44/$C$1,IF(BL$3=EOMONTH('Rent Roll'!$D40,0),0,IF(NOT(BK44=0),NOT(Index_운영!BL66=0)*BK44*(1+$E44*Index_운영!BL198),$C44*$D44/$C$1*Index_운영!BL66))),0)</f>
        <v>0</v>
      </c>
      <c r="BM44" s="589">
        <f>IFERROR(IF(BM$3=EOMONTH('Rent Roll'!$C40-1,0),$C44*$D44/$C$1,IF(BM$3=EOMONTH('Rent Roll'!$D40,0),0,IF(NOT(BL44=0),NOT(Index_운영!BM66=0)*BL44*(1+$E44*Index_운영!BM198),$C44*$D44/$C$1*Index_운영!BM66))),0)</f>
        <v>0</v>
      </c>
      <c r="BN44" s="589">
        <f>IFERROR(IF(BN$3=EOMONTH('Rent Roll'!$C40-1,0),$C44*$D44/$C$1,IF(BN$3=EOMONTH('Rent Roll'!$D40,0),0,IF(NOT(BM44=0),NOT(Index_운영!BN66=0)*BM44*(1+$E44*Index_운영!BN198),$C44*$D44/$C$1*Index_운영!BN66))),0)</f>
        <v>0</v>
      </c>
      <c r="BO44" s="589">
        <f>IFERROR(IF(BO$3=EOMONTH('Rent Roll'!$C40-1,0),$C44*$D44/$C$1,IF(BO$3=EOMONTH('Rent Roll'!$D40,0),0,IF(NOT(BN44=0),NOT(Index_운영!BO66=0)*BN44*(1+$E44*Index_운영!BO198),$C44*$D44/$C$1*Index_운영!BO66))),0)</f>
        <v>0</v>
      </c>
      <c r="BP44" s="589">
        <f>IFERROR(IF(BP$3=EOMONTH('Rent Roll'!$C40-1,0),$C44*$D44/$C$1,IF(BP$3=EOMONTH('Rent Roll'!$D40,0),0,IF(NOT(BO44=0),NOT(Index_운영!BP66=0)*BO44*(1+$E44*Index_운영!BP198),$C44*$D44/$C$1*Index_운영!BP66))),0)</f>
        <v>0</v>
      </c>
      <c r="BQ44" s="589">
        <f>IFERROR(IF(BQ$3=EOMONTH('Rent Roll'!$C40-1,0),$C44*$D44/$C$1,IF(BQ$3=EOMONTH('Rent Roll'!$D40,0),0,IF(NOT(BP44=0),NOT(Index_운영!BQ66=0)*BP44*(1+$E44*Index_운영!BQ198),$C44*$D44/$C$1*Index_운영!BQ66))),0)</f>
        <v>0</v>
      </c>
      <c r="BR44" s="589">
        <f>IFERROR(IF(BR$3=EOMONTH('Rent Roll'!$C40-1,0),$C44*$D44/$C$1,IF(BR$3=EOMONTH('Rent Roll'!$D40,0),0,IF(NOT(BQ44=0),NOT(Index_운영!BR66=0)*BQ44*(1+$E44*Index_운영!BR198),$C44*$D44/$C$1*Index_운영!BR66))),0)</f>
        <v>0</v>
      </c>
      <c r="BS44" s="589">
        <f>IFERROR(IF(BS$3=EOMONTH('Rent Roll'!$C40-1,0),$C44*$D44/$C$1,IF(BS$3=EOMONTH('Rent Roll'!$D40,0),0,IF(NOT(BR44=0),NOT(Index_운영!BS66=0)*BR44*(1+$E44*Index_운영!BS198),$C44*$D44/$C$1*Index_운영!BS66))),0)</f>
        <v>0</v>
      </c>
      <c r="BT44" s="589">
        <f>IFERROR(IF(BT$3=EOMONTH('Rent Roll'!$C40-1,0),$C44*$D44/$C$1,IF(BT$3=EOMONTH('Rent Roll'!$D40,0),0,IF(NOT(BS44=0),NOT(Index_운영!BT66=0)*BS44*(1+$E44*Index_운영!BT198),$C44*$D44/$C$1*Index_운영!BT66))),0)</f>
        <v>0</v>
      </c>
      <c r="BU44" s="589">
        <f>IFERROR(IF(BU$3=EOMONTH('Rent Roll'!$C40-1,0),$C44*$D44/$C$1,IF(BU$3=EOMONTH('Rent Roll'!$D40,0),0,IF(NOT(BT44=0),NOT(Index_운영!BU66=0)*BT44*(1+$E44*Index_운영!BU198),$C44*$D44/$C$1*Index_운영!BU66))),0)</f>
        <v>0</v>
      </c>
      <c r="BV44" s="589">
        <f>IFERROR(IF(BV$3=EOMONTH('Rent Roll'!$C40-1,0),$C44*$D44/$C$1,IF(BV$3=EOMONTH('Rent Roll'!$D40,0),0,IF(NOT(BU44=0),NOT(Index_운영!BV66=0)*BU44*(1+$E44*Index_운영!BV198),$C44*$D44/$C$1*Index_운영!BV66))),0)</f>
        <v>0</v>
      </c>
      <c r="BW44" s="589">
        <f>IFERROR(IF(BW$3=EOMONTH('Rent Roll'!$C40-1,0),$C44*$D44/$C$1,IF(BW$3=EOMONTH('Rent Roll'!$D40,0),0,IF(NOT(BV44=0),NOT(Index_운영!BW66=0)*BV44*(1+$E44*Index_운영!BW198),$C44*$D44/$C$1*Index_운영!BW66))),0)</f>
        <v>0</v>
      </c>
      <c r="BX44" s="589">
        <f>IFERROR(IF(BX$3=EOMONTH('Rent Roll'!$C40-1,0),$C44*$D44/$C$1,IF(BX$3=EOMONTH('Rent Roll'!$D40,0),0,IF(NOT(BW44=0),NOT(Index_운영!BX66=0)*BW44*(1+$E44*Index_운영!BX198),$C44*$D44/$C$1*Index_운영!BX66))),0)</f>
        <v>0</v>
      </c>
      <c r="BY44" s="589">
        <f>IFERROR(IF(BY$3=EOMONTH('Rent Roll'!$C40-1,0),$C44*$D44/$C$1,IF(BY$3=EOMONTH('Rent Roll'!$D40,0),0,IF(NOT(BX44=0),NOT(Index_운영!BY66=0)*BX44*(1+$E44*Index_운영!BY198),$C44*$D44/$C$1*Index_운영!BY66))),0)</f>
        <v>0</v>
      </c>
      <c r="BZ44" s="589">
        <f>IFERROR(IF(BZ$3=EOMONTH('Rent Roll'!$C40-1,0),$C44*$D44/$C$1,IF(BZ$3=EOMONTH('Rent Roll'!$D40,0),0,IF(NOT(BY44=0),NOT(Index_운영!BZ66=0)*BY44*(1+$E44*Index_운영!BZ198),$C44*$D44/$C$1*Index_운영!BZ66))),0)</f>
        <v>0</v>
      </c>
      <c r="CA44" s="589">
        <f>IFERROR(IF(CA$3=EOMONTH('Rent Roll'!$C40-1,0),$C44*$D44/$C$1,IF(CA$3=EOMONTH('Rent Roll'!$D40,0),0,IF(NOT(BZ44=0),NOT(Index_운영!CA66=0)*BZ44*(1+$E44*Index_운영!CA198),$C44*$D44/$C$1*Index_운영!CA66))),0)</f>
        <v>0</v>
      </c>
      <c r="CB44" s="589">
        <f>IFERROR(IF(CB$3=EOMONTH('Rent Roll'!$C40-1,0),$C44*$D44/$C$1,IF(CB$3=EOMONTH('Rent Roll'!$D40,0),0,IF(NOT(CA44=0),NOT(Index_운영!CB66=0)*CA44*(1+$E44*Index_운영!CB198),$C44*$D44/$C$1*Index_운영!CB66))),0)</f>
        <v>0</v>
      </c>
      <c r="CC44" s="589">
        <f>IFERROR(IF(CC$3=EOMONTH('Rent Roll'!$C40-1,0),$C44*$D44/$C$1,IF(CC$3=EOMONTH('Rent Roll'!$D40,0),0,IF(NOT(CB44=0),NOT(Index_운영!CC66=0)*CB44*(1+$E44*Index_운영!CC198),$C44*$D44/$C$1*Index_운영!CC66))),0)</f>
        <v>0</v>
      </c>
      <c r="CD44" s="589">
        <f>IFERROR(IF(CD$3=EOMONTH('Rent Roll'!$C40-1,0),$C44*$D44/$C$1,IF(CD$3=EOMONTH('Rent Roll'!$D40,0),0,IF(NOT(CC44=0),NOT(Index_운영!CD66=0)*CC44*(1+$E44*Index_운영!CD198),$C44*$D44/$C$1*Index_운영!CD66))),0)</f>
        <v>0</v>
      </c>
      <c r="CE44" s="589">
        <f>IFERROR(IF(CE$3=EOMONTH('Rent Roll'!$C40-1,0),$C44*$D44/$C$1,IF(CE$3=EOMONTH('Rent Roll'!$D40,0),0,IF(NOT(CD44=0),NOT(Index_운영!CE66=0)*CD44*(1+$E44*Index_운영!CE198),$C44*$D44/$C$1*Index_운영!CE66))),0)</f>
        <v>0</v>
      </c>
      <c r="CF44" s="589">
        <f>IFERROR(IF(CF$3=EOMONTH('Rent Roll'!$C40-1,0),$C44*$D44/$C$1,IF(CF$3=EOMONTH('Rent Roll'!$D40,0),0,IF(NOT(CE44=0),NOT(Index_운영!CF66=0)*CE44*(1+$E44*Index_운영!CF198),$C44*$D44/$C$1*Index_운영!CF66))),0)</f>
        <v>0</v>
      </c>
      <c r="CG44" s="589">
        <f>IFERROR(IF(CG$3=EOMONTH('Rent Roll'!$C40-1,0),$C44*$D44/$C$1,IF(CG$3=EOMONTH('Rent Roll'!$D40,0),0,IF(NOT(CF44=0),NOT(Index_운영!CG66=0)*CF44*(1+$E44*Index_운영!CG198),$C44*$D44/$C$1*Index_운영!CG66))),0)</f>
        <v>0</v>
      </c>
      <c r="CH44" s="589">
        <f>IFERROR(IF(CH$3=EOMONTH('Rent Roll'!$C40-1,0),$C44*$D44/$C$1,IF(CH$3=EOMONTH('Rent Roll'!$D40,0),0,IF(NOT(CG44=0),NOT(Index_운영!CH66=0)*CG44*(1+$E44*Index_운영!CH198),$C44*$D44/$C$1*Index_운영!CH66))),0)</f>
        <v>0</v>
      </c>
      <c r="CI44" s="589">
        <f>IFERROR(IF(CI$3=EOMONTH('Rent Roll'!$C40-1,0),$C44*$D44/$C$1,IF(CI$3=EOMONTH('Rent Roll'!$D40,0),0,IF(NOT(CH44=0),NOT(Index_운영!CI66=0)*CH44*(1+$E44*Index_운영!CI198),$C44*$D44/$C$1*Index_운영!CI66))),0)</f>
        <v>0</v>
      </c>
      <c r="CJ44" s="589">
        <f>IFERROR(IF(CJ$3=EOMONTH('Rent Roll'!$C40-1,0),$C44*$D44/$C$1,IF(CJ$3=EOMONTH('Rent Roll'!$D40,0),0,IF(NOT(CI44=0),NOT(Index_운영!CJ66=0)*CI44*(1+$E44*Index_운영!CJ198),$C44*$D44/$C$1*Index_운영!CJ66))),0)</f>
        <v>0</v>
      </c>
      <c r="CK44" s="589">
        <f>IFERROR(IF(CK$3=EOMONTH('Rent Roll'!$C40-1,0),$C44*$D44/$C$1,IF(CK$3=EOMONTH('Rent Roll'!$D40,0),0,IF(NOT(CJ44=0),NOT(Index_운영!CK66=0)*CJ44*(1+$E44*Index_운영!CK198),$C44*$D44/$C$1*Index_운영!CK66))),0)</f>
        <v>0</v>
      </c>
      <c r="CL44" s="589">
        <f>IFERROR(IF(CL$3=EOMONTH('Rent Roll'!$C40-1,0),$C44*$D44/$C$1,IF(CL$3=EOMONTH('Rent Roll'!$D40,0),0,IF(NOT(CK44=0),NOT(Index_운영!CL66=0)*CK44*(1+$E44*Index_운영!CL198),$C44*$D44/$C$1*Index_운영!CL66))),0)</f>
        <v>0</v>
      </c>
      <c r="CM44" s="589">
        <f>IFERROR(IF(CM$3=EOMONTH('Rent Roll'!$C40-1,0),$C44*$D44/$C$1,IF(CM$3=EOMONTH('Rent Roll'!$D40,0),0,IF(NOT(CL44=0),NOT(Index_운영!CM66=0)*CL44*(1+$E44*Index_운영!CM198),$C44*$D44/$C$1*Index_운영!CM66))),0)</f>
        <v>0</v>
      </c>
      <c r="CN44" s="589">
        <f>IFERROR(IF(CN$3=EOMONTH('Rent Roll'!$C40-1,0),$C44*$D44/$C$1,IF(CN$3=EOMONTH('Rent Roll'!$D40,0),0,IF(NOT(CM44=0),NOT(Index_운영!CN66=0)*CM44*(1+$E44*Index_운영!CN198),$C44*$D44/$C$1*Index_운영!CN66))),0)</f>
        <v>0</v>
      </c>
      <c r="CO44" s="589">
        <f>IFERROR(IF(CO$3=EOMONTH('Rent Roll'!$C40-1,0),$C44*$D44/$C$1,IF(CO$3=EOMONTH('Rent Roll'!$D40,0),0,IF(NOT(CN44=0),NOT(Index_운영!CO66=0)*CN44*(1+$E44*Index_운영!CO198),$C44*$D44/$C$1*Index_운영!CO66))),0)</f>
        <v>0</v>
      </c>
      <c r="CP44" s="589">
        <f>IFERROR(IF(CP$3=EOMONTH('Rent Roll'!$C40-1,0),$C44*$D44/$C$1,IF(CP$3=EOMONTH('Rent Roll'!$D40,0),0,IF(NOT(CO44=0),NOT(Index_운영!CP66=0)*CO44*(1+$E44*Index_운영!CP198),$C44*$D44/$C$1*Index_운영!CP66))),0)</f>
        <v>0</v>
      </c>
      <c r="CQ44" s="589">
        <f>IFERROR(IF(CQ$3=EOMONTH('Rent Roll'!$C40-1,0),$C44*$D44/$C$1,IF(CQ$3=EOMONTH('Rent Roll'!$D40,0),0,IF(NOT(CP44=0),NOT(Index_운영!CQ66=0)*CP44*(1+$E44*Index_운영!CQ198),$C44*$D44/$C$1*Index_운영!CQ66))),0)</f>
        <v>0</v>
      </c>
      <c r="CR44" s="589">
        <f>IFERROR(IF(CR$3=EOMONTH('Rent Roll'!$C40-1,0),$C44*$D44/$C$1,IF(CR$3=EOMONTH('Rent Roll'!$D40,0),0,IF(NOT(CQ44=0),NOT(Index_운영!CR66=0)*CQ44*(1+$E44*Index_운영!CR198),$C44*$D44/$C$1*Index_운영!CR66))),0)</f>
        <v>0</v>
      </c>
      <c r="CS44" s="589">
        <f>IFERROR(IF(CS$3=EOMONTH('Rent Roll'!$C40-1,0),$C44*$D44/$C$1,IF(CS$3=EOMONTH('Rent Roll'!$D40,0),0,IF(NOT(CR44=0),NOT(Index_운영!CS66=0)*CR44*(1+$E44*Index_운영!CS198),$C44*$D44/$C$1*Index_운영!CS66))),0)</f>
        <v>0</v>
      </c>
      <c r="CT44" s="589">
        <f>IFERROR(IF(CT$3=EOMONTH('Rent Roll'!$C40-1,0),$C44*$D44/$C$1,IF(CT$3=EOMONTH('Rent Roll'!$D40,0),0,IF(NOT(CS44=0),NOT(Index_운영!CT66=0)*CS44*(1+$E44*Index_운영!CT198),$C44*$D44/$C$1*Index_운영!CT66))),0)</f>
        <v>0</v>
      </c>
      <c r="CU44" s="589">
        <f>IFERROR(IF(CU$3=EOMONTH('Rent Roll'!$C40-1,0),$C44*$D44/$C$1,IF(CU$3=EOMONTH('Rent Roll'!$D40,0),0,IF(NOT(CT44=0),NOT(Index_운영!CU66=0)*CT44*(1+$E44*Index_운영!CU198),$C44*$D44/$C$1*Index_운영!CU66))),0)</f>
        <v>0</v>
      </c>
      <c r="CV44" s="589">
        <f>IFERROR(IF(CV$3=EOMONTH('Rent Roll'!$C40-1,0),$C44*$D44/$C$1,IF(CV$3=EOMONTH('Rent Roll'!$D40,0),0,IF(NOT(CU44=0),NOT(Index_운영!CV66=0)*CU44*(1+$E44*Index_운영!CV198),$C44*$D44/$C$1*Index_운영!CV66))),0)</f>
        <v>0</v>
      </c>
      <c r="CW44" s="589">
        <f>IFERROR(IF(CW$3=EOMONTH('Rent Roll'!$C40-1,0),$C44*$D44/$C$1,IF(CW$3=EOMONTH('Rent Roll'!$D40,0),0,IF(NOT(CV44=0),NOT(Index_운영!CW66=0)*CV44*(1+$E44*Index_운영!CW198),$C44*$D44/$C$1*Index_운영!CW66))),0)</f>
        <v>0</v>
      </c>
      <c r="CX44" s="589">
        <f>IFERROR(IF(CX$3=EOMONTH('Rent Roll'!$C40-1,0),$C44*$D44/$C$1,IF(CX$3=EOMONTH('Rent Roll'!$D40,0),0,IF(NOT(CW44=0),NOT(Index_운영!CX66=0)*CW44*(1+$E44*Index_운영!CX198),$C44*$D44/$C$1*Index_운영!CX66))),0)</f>
        <v>0</v>
      </c>
      <c r="CY44" s="589">
        <f>IFERROR(IF(CY$3=EOMONTH('Rent Roll'!$C40-1,0),$C44*$D44/$C$1,IF(CY$3=EOMONTH('Rent Roll'!$D40,0),0,IF(NOT(CX44=0),NOT(Index_운영!CY66=0)*CX44*(1+$E44*Index_운영!CY198),$C44*$D44/$C$1*Index_운영!CY66))),0)</f>
        <v>0</v>
      </c>
      <c r="CZ44" s="589">
        <f>IFERROR(IF(CZ$3=EOMONTH('Rent Roll'!$C40-1,0),$C44*$D44/$C$1,IF(CZ$3=EOMONTH('Rent Roll'!$D40,0),0,IF(NOT(CY44=0),NOT(Index_운영!CZ66=0)*CY44*(1+$E44*Index_운영!CZ198),$C44*$D44/$C$1*Index_운영!CZ66))),0)</f>
        <v>0</v>
      </c>
      <c r="DA44" s="589">
        <f>IFERROR(IF(DA$3=EOMONTH('Rent Roll'!$C40-1,0),$C44*$D44/$C$1,IF(DA$3=EOMONTH('Rent Roll'!$D40,0),0,IF(NOT(CZ44=0),NOT(Index_운영!DA66=0)*CZ44*(1+$E44*Index_운영!DA198),$C44*$D44/$C$1*Index_운영!DA66))),0)</f>
        <v>0</v>
      </c>
      <c r="DB44" s="589">
        <f>IFERROR(IF(DB$3=EOMONTH('Rent Roll'!$C40-1,0),$C44*$D44/$C$1,IF(DB$3=EOMONTH('Rent Roll'!$D40,0),0,IF(NOT(DA44=0),NOT(Index_운영!DB66=0)*DA44*(1+$E44*Index_운영!DB198),$C44*$D44/$C$1*Index_운영!DB66))),0)</f>
        <v>0</v>
      </c>
      <c r="DC44" s="589">
        <f>IFERROR(IF(DC$3=EOMONTH('Rent Roll'!$C40-1,0),$C44*$D44/$C$1,IF(DC$3=EOMONTH('Rent Roll'!$D40,0),0,IF(NOT(DB44=0),NOT(Index_운영!DC66=0)*DB44*(1+$E44*Index_운영!DC198),$C44*$D44/$C$1*Index_운영!DC66))),0)</f>
        <v>0</v>
      </c>
      <c r="DD44" s="589">
        <f>IFERROR(IF(DD$3=EOMONTH('Rent Roll'!$C40-1,0),$C44*$D44/$C$1,IF(DD$3=EOMONTH('Rent Roll'!$D40,0),0,IF(NOT(DC44=0),NOT(Index_운영!DD66=0)*DC44*(1+$E44*Index_운영!DD198),$C44*$D44/$C$1*Index_운영!DD66))),0)</f>
        <v>0</v>
      </c>
      <c r="DE44" s="589">
        <f>IFERROR(IF(DE$3=EOMONTH('Rent Roll'!$C40-1,0),$C44*$D44/$C$1,IF(DE$3=EOMONTH('Rent Roll'!$D40,0),0,IF(NOT(DD44=0),NOT(Index_운영!DE66=0)*DD44*(1+$E44*Index_운영!DE198),$C44*$D44/$C$1*Index_운영!DE66))),0)</f>
        <v>0</v>
      </c>
      <c r="DF44" s="589">
        <f>IFERROR(IF(DF$3=EOMONTH('Rent Roll'!$C40-1,0),$C44*$D44/$C$1,IF(DF$3=EOMONTH('Rent Roll'!$D40,0),0,IF(NOT(DE44=0),NOT(Index_운영!DF66=0)*DE44*(1+$E44*Index_운영!DF198),$C44*$D44/$C$1*Index_운영!DF66))),0)</f>
        <v>0</v>
      </c>
      <c r="DG44" s="589">
        <f>IFERROR(IF(DG$3=EOMONTH('Rent Roll'!$C40-1,0),$C44*$D44/$C$1,IF(DG$3=EOMONTH('Rent Roll'!$D40,0),0,IF(NOT(DF44=0),NOT(Index_운영!DG66=0)*DF44*(1+$E44*Index_운영!DG198),$C44*$D44/$C$1*Index_운영!DG66))),0)</f>
        <v>0</v>
      </c>
      <c r="DH44" s="589">
        <f>IFERROR(IF(DH$3=EOMONTH('Rent Roll'!$C40-1,0),$C44*$D44/$C$1,IF(DH$3=EOMONTH('Rent Roll'!$D40,0),0,IF(NOT(DG44=0),NOT(Index_운영!DH66=0)*DG44*(1+$E44*Index_운영!DH198),$C44*$D44/$C$1*Index_운영!DH66))),0)</f>
        <v>0</v>
      </c>
      <c r="DI44" s="589">
        <f>IFERROR(IF(DI$3=EOMONTH('Rent Roll'!$C40-1,0),$C44*$D44/$C$1,IF(DI$3=EOMONTH('Rent Roll'!$D40,0),0,IF(NOT(DH44=0),NOT(Index_운영!DI66=0)*DH44*(1+$E44*Index_운영!DI198),$C44*$D44/$C$1*Index_운영!DI66))),0)</f>
        <v>0</v>
      </c>
      <c r="DJ44" s="589">
        <f>IFERROR(IF(DJ$3=EOMONTH('Rent Roll'!$C40-1,0),$C44*$D44/$C$1,IF(DJ$3=EOMONTH('Rent Roll'!$D40,0),0,IF(NOT(DI44=0),NOT(Index_운영!DJ66=0)*DI44*(1+$E44*Index_운영!DJ198),$C44*$D44/$C$1*Index_운영!DJ66))),0)</f>
        <v>0</v>
      </c>
      <c r="DK44" s="589">
        <f>IFERROR(IF(DK$3=EOMONTH('Rent Roll'!$C40-1,0),$C44*$D44/$C$1,IF(DK$3=EOMONTH('Rent Roll'!$D40,0),0,IF(NOT(DJ44=0),NOT(Index_운영!DK66=0)*DJ44*(1+$E44*Index_운영!DK198),$C44*$D44/$C$1*Index_운영!DK66))),0)</f>
        <v>0</v>
      </c>
      <c r="DL44" s="589">
        <f>IFERROR(IF(DL$3=EOMONTH('Rent Roll'!$C40-1,0),$C44*$D44/$C$1,IF(DL$3=EOMONTH('Rent Roll'!$D40,0),0,IF(NOT(DK44=0),NOT(Index_운영!DL66=0)*DK44*(1+$E44*Index_운영!DL198),$C44*$D44/$C$1*Index_운영!DL66))),0)</f>
        <v>0</v>
      </c>
      <c r="DM44" s="589">
        <f>IFERROR(IF(DM$3=EOMONTH('Rent Roll'!$C40-1,0),$C44*$D44/$C$1,IF(DM$3=EOMONTH('Rent Roll'!$D40,0),0,IF(NOT(DL44=0),NOT(Index_운영!DM66=0)*DL44*(1+$E44*Index_운영!DM198),$C44*$D44/$C$1*Index_운영!DM66))),0)</f>
        <v>0</v>
      </c>
      <c r="DN44" s="589">
        <f>IFERROR(IF(DN$3=EOMONTH('Rent Roll'!$C40-1,0),$C44*$D44/$C$1,IF(DN$3=EOMONTH('Rent Roll'!$D40,0),0,IF(NOT(DM44=0),NOT(Index_운영!DN66=0)*DM44*(1+$E44*Index_운영!DN198),$C44*$D44/$C$1*Index_운영!DN66))),0)</f>
        <v>0</v>
      </c>
      <c r="DO44" s="589">
        <f>IFERROR(IF(DO$3=EOMONTH('Rent Roll'!$C40-1,0),$C44*$D44/$C$1,IF(DO$3=EOMONTH('Rent Roll'!$D40,0),0,IF(NOT(DN44=0),NOT(Index_운영!DO66=0)*DN44*(1+$E44*Index_운영!DO198),$C44*$D44/$C$1*Index_운영!DO66))),0)</f>
        <v>0</v>
      </c>
      <c r="DP44" s="589">
        <f>IFERROR(IF(DP$3=EOMONTH('Rent Roll'!$C40-1,0),$C44*$D44/$C$1,IF(DP$3=EOMONTH('Rent Roll'!$D40,0),0,IF(NOT(DO44=0),NOT(Index_운영!DP66=0)*DO44*(1+$E44*Index_운영!DP198),$C44*$D44/$C$1*Index_운영!DP66))),0)</f>
        <v>0</v>
      </c>
      <c r="DQ44" s="589">
        <f>IFERROR(IF(DQ$3=EOMONTH('Rent Roll'!$C40-1,0),$C44*$D44/$C$1,IF(DQ$3=EOMONTH('Rent Roll'!$D40,0),0,IF(NOT(DP44=0),NOT(Index_운영!DQ66=0)*DP44*(1+$E44*Index_운영!DQ198),$C44*$D44/$C$1*Index_운영!DQ66))),0)</f>
        <v>0</v>
      </c>
      <c r="DR44" s="589">
        <f>IFERROR(IF(DR$3=EOMONTH('Rent Roll'!$C40-1,0),$C44*$D44/$C$1,IF(DR$3=EOMONTH('Rent Roll'!$D40,0),0,IF(NOT(DQ44=0),NOT(Index_운영!DR66=0)*DQ44*(1+$E44*Index_운영!DR198),$C44*$D44/$C$1*Index_운영!DR66))),0)</f>
        <v>0</v>
      </c>
      <c r="DS44" s="589">
        <f>IFERROR(IF(DS$3=EOMONTH('Rent Roll'!$C40-1,0),$C44*$D44/$C$1,IF(DS$3=EOMONTH('Rent Roll'!$D40,0),0,IF(NOT(DR44=0),NOT(Index_운영!DS66=0)*DR44*(1+$E44*Index_운영!DS198),$C44*$D44/$C$1*Index_운영!DS66))),0)</f>
        <v>0</v>
      </c>
      <c r="DT44" s="589">
        <f>IFERROR(IF(DT$3=EOMONTH('Rent Roll'!$C40-1,0),$C44*$D44/$C$1,IF(DT$3=EOMONTH('Rent Roll'!$D40,0),0,IF(NOT(DS44=0),NOT(Index_운영!DT66=0)*DS44*(1+$E44*Index_운영!DT198),$C44*$D44/$C$1*Index_운영!DT66))),0)</f>
        <v>0</v>
      </c>
      <c r="DU44" s="589">
        <f>IFERROR(IF(DU$3=EOMONTH('Rent Roll'!$C40-1,0),$C44*$D44/$C$1,IF(DU$3=EOMONTH('Rent Roll'!$D40,0),0,IF(NOT(DT44=0),NOT(Index_운영!DU66=0)*DT44*(1+$E44*Index_운영!DU198),$C44*$D44/$C$1*Index_운영!DU66))),0)</f>
        <v>0</v>
      </c>
      <c r="DV44" s="589">
        <f>IFERROR(IF(DV$3=EOMONTH('Rent Roll'!$C40-1,0),$C44*$D44/$C$1,IF(DV$3=EOMONTH('Rent Roll'!$D40,0),0,IF(NOT(DU44=0),NOT(Index_운영!DV66=0)*DU44*(1+$E44*Index_운영!DV198),$C44*$D44/$C$1*Index_운영!DV66))),0)</f>
        <v>0</v>
      </c>
    </row>
    <row r="45" spans="1:126" s="485" customFormat="1" outlineLevel="1" x14ac:dyDescent="0.4">
      <c r="A45" s="737"/>
      <c r="B45" s="464">
        <f>'Rent Roll'!$B41</f>
        <v>0</v>
      </c>
      <c r="C45" s="1219">
        <f>'Rent Roll'!$K41</f>
        <v>0</v>
      </c>
      <c r="D45" s="1220">
        <f>'Rent Roll'!$M41</f>
        <v>0</v>
      </c>
      <c r="E45" s="1221">
        <f>'Rent Roll'!$N41</f>
        <v>0</v>
      </c>
      <c r="F45" s="588">
        <f>IFERROR(IF(F$3=EOMONTH('Rent Roll'!$C41-1,0),$C45*$D45/$C$1,IF(F$3=EOMONTH('Rent Roll'!$D41,0),0,IF(NOT(E45=0),NOT(Index_운영!F67=0)*E45*(1+$E45*Index_운영!F199),$C45*$D45/$C$1*Index_운영!F67))),0)</f>
        <v>0</v>
      </c>
      <c r="G45" s="589">
        <f>IFERROR(IF(G$3=EOMONTH('Rent Roll'!$C41-1,0),$C45*$D45/$C$1,IF(G$3=EOMONTH('Rent Roll'!$D41,0),0,IF(NOT(F45=0),NOT(Index_운영!G67=0)*F45*(1+$E45*Index_운영!G199),$C45*$D45/$C$1*Index_운영!G67))),0)</f>
        <v>0</v>
      </c>
      <c r="H45" s="589">
        <f>IFERROR(IF(H$3=EOMONTH('Rent Roll'!$C41-1,0),$C45*$D45/$C$1,IF(H$3=EOMONTH('Rent Roll'!$D41,0),0,IF(NOT(G45=0),NOT(Index_운영!H67=0)*G45*(1+$E45*Index_운영!H199),$C45*$D45/$C$1*Index_운영!H67))),0)</f>
        <v>0</v>
      </c>
      <c r="I45" s="589">
        <f>IFERROR(IF(I$3=EOMONTH('Rent Roll'!$C41-1,0),$C45*$D45/$C$1,IF(I$3=EOMONTH('Rent Roll'!$D41,0),0,IF(NOT(H45=0),NOT(Index_운영!I67=0)*H45*(1+$E45*Index_운영!I199),$C45*$D45/$C$1*Index_운영!I67))),0)</f>
        <v>0</v>
      </c>
      <c r="J45" s="589">
        <f>IFERROR(IF(J$3=EOMONTH('Rent Roll'!$C41-1,0),$C45*$D45/$C$1,IF(J$3=EOMONTH('Rent Roll'!$D41,0),0,IF(NOT(I45=0),NOT(Index_운영!J67=0)*I45*(1+$E45*Index_운영!J199),$C45*$D45/$C$1*Index_운영!J67))),0)</f>
        <v>0</v>
      </c>
      <c r="K45" s="589">
        <f>IFERROR(IF(K$3=EOMONTH('Rent Roll'!$C41-1,0),$C45*$D45/$C$1,IF(K$3=EOMONTH('Rent Roll'!$D41,0),0,IF(NOT(J45=0),NOT(Index_운영!K67=0)*J45*(1+$E45*Index_운영!K199),$C45*$D45/$C$1*Index_운영!K67))),0)</f>
        <v>0</v>
      </c>
      <c r="L45" s="589">
        <f>IFERROR(IF(L$3=EOMONTH('Rent Roll'!$C41-1,0),$C45*$D45/$C$1,IF(L$3=EOMONTH('Rent Roll'!$D41,0),0,IF(NOT(K45=0),NOT(Index_운영!L67=0)*K45*(1+$E45*Index_운영!L199),$C45*$D45/$C$1*Index_운영!L67))),0)</f>
        <v>0</v>
      </c>
      <c r="M45" s="589">
        <f>IFERROR(IF(M$3=EOMONTH('Rent Roll'!$C41-1,0),$C45*$D45/$C$1,IF(M$3=EOMONTH('Rent Roll'!$D41,0),0,IF(NOT(L45=0),NOT(Index_운영!M67=0)*L45*(1+$E45*Index_운영!M199),$C45*$D45/$C$1*Index_운영!M67))),0)</f>
        <v>0</v>
      </c>
      <c r="N45" s="589">
        <f>IFERROR(IF(N$3=EOMONTH('Rent Roll'!$C41-1,0),$C45*$D45/$C$1,IF(N$3=EOMONTH('Rent Roll'!$D41,0),0,IF(NOT(M45=0),NOT(Index_운영!N67=0)*M45*(1+$E45*Index_운영!N199),$C45*$D45/$C$1*Index_운영!N67))),0)</f>
        <v>0</v>
      </c>
      <c r="O45" s="589">
        <f>IFERROR(IF(O$3=EOMONTH('Rent Roll'!$C41-1,0),$C45*$D45/$C$1,IF(O$3=EOMONTH('Rent Roll'!$D41,0),0,IF(NOT(N45=0),NOT(Index_운영!O67=0)*N45*(1+$E45*Index_운영!O199),$C45*$D45/$C$1*Index_운영!O67))),0)</f>
        <v>0</v>
      </c>
      <c r="P45" s="589">
        <f>IFERROR(IF(P$3=EOMONTH('Rent Roll'!$C41-1,0),$C45*$D45/$C$1,IF(P$3=EOMONTH('Rent Roll'!$D41,0),0,IF(NOT(O45=0),NOT(Index_운영!P67=0)*O45*(1+$E45*Index_운영!P199),$C45*$D45/$C$1*Index_운영!P67))),0)</f>
        <v>0</v>
      </c>
      <c r="Q45" s="589">
        <f>IFERROR(IF(Q$3=EOMONTH('Rent Roll'!$C41-1,0),$C45*$D45/$C$1,IF(Q$3=EOMONTH('Rent Roll'!$D41,0),0,IF(NOT(P45=0),NOT(Index_운영!Q67=0)*P45*(1+$E45*Index_운영!Q199),$C45*$D45/$C$1*Index_운영!Q67))),0)</f>
        <v>0</v>
      </c>
      <c r="R45" s="589">
        <f>IFERROR(IF(R$3=EOMONTH('Rent Roll'!$C41-1,0),$C45*$D45/$C$1,IF(R$3=EOMONTH('Rent Roll'!$D41,0),0,IF(NOT(Q45=0),NOT(Index_운영!R67=0)*Q45*(1+$E45*Index_운영!R199),$C45*$D45/$C$1*Index_운영!R67))),0)</f>
        <v>0</v>
      </c>
      <c r="S45" s="589">
        <f>IFERROR(IF(S$3=EOMONTH('Rent Roll'!$C41-1,0),$C45*$D45/$C$1,IF(S$3=EOMONTH('Rent Roll'!$D41,0),0,IF(NOT(R45=0),NOT(Index_운영!S67=0)*R45*(1+$E45*Index_운영!S199),$C45*$D45/$C$1*Index_운영!S67))),0)</f>
        <v>0</v>
      </c>
      <c r="T45" s="589">
        <f>IFERROR(IF(T$3=EOMONTH('Rent Roll'!$C41-1,0),$C45*$D45/$C$1,IF(T$3=EOMONTH('Rent Roll'!$D41,0),0,IF(NOT(S45=0),NOT(Index_운영!T67=0)*S45*(1+$E45*Index_운영!T199),$C45*$D45/$C$1*Index_운영!T67))),0)</f>
        <v>0</v>
      </c>
      <c r="U45" s="589">
        <f>IFERROR(IF(U$3=EOMONTH('Rent Roll'!$C41-1,0),$C45*$D45/$C$1,IF(U$3=EOMONTH('Rent Roll'!$D41,0),0,IF(NOT(T45=0),NOT(Index_운영!U67=0)*T45*(1+$E45*Index_운영!U199),$C45*$D45/$C$1*Index_운영!U67))),0)</f>
        <v>0</v>
      </c>
      <c r="V45" s="589">
        <f>IFERROR(IF(V$3=EOMONTH('Rent Roll'!$C41-1,0),$C45*$D45/$C$1,IF(V$3=EOMONTH('Rent Roll'!$D41,0),0,IF(NOT(U45=0),NOT(Index_운영!V67=0)*U45*(1+$E45*Index_운영!V199),$C45*$D45/$C$1*Index_운영!V67))),0)</f>
        <v>0</v>
      </c>
      <c r="W45" s="589">
        <f>IFERROR(IF(W$3=EOMONTH('Rent Roll'!$C41-1,0),$C45*$D45/$C$1,IF(W$3=EOMONTH('Rent Roll'!$D41,0),0,IF(NOT(V45=0),NOT(Index_운영!W67=0)*V45*(1+$E45*Index_운영!W199),$C45*$D45/$C$1*Index_운영!W67))),0)</f>
        <v>0</v>
      </c>
      <c r="X45" s="589">
        <f>IFERROR(IF(X$3=EOMONTH('Rent Roll'!$C41-1,0),$C45*$D45/$C$1,IF(X$3=EOMONTH('Rent Roll'!$D41,0),0,IF(NOT(W45=0),NOT(Index_운영!X67=0)*W45*(1+$E45*Index_운영!X199),$C45*$D45/$C$1*Index_운영!X67))),0)</f>
        <v>0</v>
      </c>
      <c r="Y45" s="589">
        <f>IFERROR(IF(Y$3=EOMONTH('Rent Roll'!$C41-1,0),$C45*$D45/$C$1,IF(Y$3=EOMONTH('Rent Roll'!$D41,0),0,IF(NOT(X45=0),NOT(Index_운영!Y67=0)*X45*(1+$E45*Index_운영!Y199),$C45*$D45/$C$1*Index_운영!Y67))),0)</f>
        <v>0</v>
      </c>
      <c r="Z45" s="589">
        <f>IFERROR(IF(Z$3=EOMONTH('Rent Roll'!$C41-1,0),$C45*$D45/$C$1,IF(Z$3=EOMONTH('Rent Roll'!$D41,0),0,IF(NOT(Y45=0),NOT(Index_운영!Z67=0)*Y45*(1+$E45*Index_운영!Z199),$C45*$D45/$C$1*Index_운영!Z67))),0)</f>
        <v>0</v>
      </c>
      <c r="AA45" s="589">
        <f>IFERROR(IF(AA$3=EOMONTH('Rent Roll'!$C41-1,0),$C45*$D45/$C$1,IF(AA$3=EOMONTH('Rent Roll'!$D41,0),0,IF(NOT(Z45=0),NOT(Index_운영!AA67=0)*Z45*(1+$E45*Index_운영!AA199),$C45*$D45/$C$1*Index_운영!AA67))),0)</f>
        <v>0</v>
      </c>
      <c r="AB45" s="589">
        <f>IFERROR(IF(AB$3=EOMONTH('Rent Roll'!$C41-1,0),$C45*$D45/$C$1,IF(AB$3=EOMONTH('Rent Roll'!$D41,0),0,IF(NOT(AA45=0),NOT(Index_운영!AB67=0)*AA45*(1+$E45*Index_운영!AB199),$C45*$D45/$C$1*Index_운영!AB67))),0)</f>
        <v>0</v>
      </c>
      <c r="AC45" s="589">
        <f>IFERROR(IF(AC$3=EOMONTH('Rent Roll'!$C41-1,0),$C45*$D45/$C$1,IF(AC$3=EOMONTH('Rent Roll'!$D41,0),0,IF(NOT(AB45=0),NOT(Index_운영!AC67=0)*AB45*(1+$E45*Index_운영!AC199),$C45*$D45/$C$1*Index_운영!AC67))),0)</f>
        <v>0</v>
      </c>
      <c r="AD45" s="589">
        <f>IFERROR(IF(AD$3=EOMONTH('Rent Roll'!$C41-1,0),$C45*$D45/$C$1,IF(AD$3=EOMONTH('Rent Roll'!$D41,0),0,IF(NOT(AC45=0),NOT(Index_운영!AD67=0)*AC45*(1+$E45*Index_운영!AD199),$C45*$D45/$C$1*Index_운영!AD67))),0)</f>
        <v>0</v>
      </c>
      <c r="AE45" s="589">
        <f>IFERROR(IF(AE$3=EOMONTH('Rent Roll'!$C41-1,0),$C45*$D45/$C$1,IF(AE$3=EOMONTH('Rent Roll'!$D41,0),0,IF(NOT(AD45=0),NOT(Index_운영!AE67=0)*AD45*(1+$E45*Index_운영!AE199),$C45*$D45/$C$1*Index_운영!AE67))),0)</f>
        <v>0</v>
      </c>
      <c r="AF45" s="589">
        <f>IFERROR(IF(AF$3=EOMONTH('Rent Roll'!$C41-1,0),$C45*$D45/$C$1,IF(AF$3=EOMONTH('Rent Roll'!$D41,0),0,IF(NOT(AE45=0),NOT(Index_운영!AF67=0)*AE45*(1+$E45*Index_운영!AF199),$C45*$D45/$C$1*Index_운영!AF67))),0)</f>
        <v>0</v>
      </c>
      <c r="AG45" s="589">
        <f>IFERROR(IF(AG$3=EOMONTH('Rent Roll'!$C41-1,0),$C45*$D45/$C$1,IF(AG$3=EOMONTH('Rent Roll'!$D41,0),0,IF(NOT(AF45=0),NOT(Index_운영!AG67=0)*AF45*(1+$E45*Index_운영!AG199),$C45*$D45/$C$1*Index_운영!AG67))),0)</f>
        <v>0</v>
      </c>
      <c r="AH45" s="589">
        <f>IFERROR(IF(AH$3=EOMONTH('Rent Roll'!$C41-1,0),$C45*$D45/$C$1,IF(AH$3=EOMONTH('Rent Roll'!$D41,0),0,IF(NOT(AG45=0),NOT(Index_운영!AH67=0)*AG45*(1+$E45*Index_운영!AH199),$C45*$D45/$C$1*Index_운영!AH67))),0)</f>
        <v>0</v>
      </c>
      <c r="AI45" s="589">
        <f>IFERROR(IF(AI$3=EOMONTH('Rent Roll'!$C41-1,0),$C45*$D45/$C$1,IF(AI$3=EOMONTH('Rent Roll'!$D41,0),0,IF(NOT(AH45=0),NOT(Index_운영!AI67=0)*AH45*(1+$E45*Index_운영!AI199),$C45*$D45/$C$1*Index_운영!AI67))),0)</f>
        <v>0</v>
      </c>
      <c r="AJ45" s="589">
        <f>IFERROR(IF(AJ$3=EOMONTH('Rent Roll'!$C41-1,0),$C45*$D45/$C$1,IF(AJ$3=EOMONTH('Rent Roll'!$D41,0),0,IF(NOT(AI45=0),NOT(Index_운영!AJ67=0)*AI45*(1+$E45*Index_운영!AJ199),$C45*$D45/$C$1*Index_운영!AJ67))),0)</f>
        <v>0</v>
      </c>
      <c r="AK45" s="589">
        <f>IFERROR(IF(AK$3=EOMONTH('Rent Roll'!$C41-1,0),$C45*$D45/$C$1,IF(AK$3=EOMONTH('Rent Roll'!$D41,0),0,IF(NOT(AJ45=0),NOT(Index_운영!AK67=0)*AJ45*(1+$E45*Index_운영!AK199),$C45*$D45/$C$1*Index_운영!AK67))),0)</f>
        <v>0</v>
      </c>
      <c r="AL45" s="589">
        <f>IFERROR(IF(AL$3=EOMONTH('Rent Roll'!$C41-1,0),$C45*$D45/$C$1,IF(AL$3=EOMONTH('Rent Roll'!$D41,0),0,IF(NOT(AK45=0),NOT(Index_운영!AL67=0)*AK45*(1+$E45*Index_운영!AL199),$C45*$D45/$C$1*Index_운영!AL67))),0)</f>
        <v>0</v>
      </c>
      <c r="AM45" s="589">
        <f>IFERROR(IF(AM$3=EOMONTH('Rent Roll'!$C41-1,0),$C45*$D45/$C$1,IF(AM$3=EOMONTH('Rent Roll'!$D41,0),0,IF(NOT(AL45=0),NOT(Index_운영!AM67=0)*AL45*(1+$E45*Index_운영!AM199),$C45*$D45/$C$1*Index_운영!AM67))),0)</f>
        <v>0</v>
      </c>
      <c r="AN45" s="589">
        <f>IFERROR(IF(AN$3=EOMONTH('Rent Roll'!$C41-1,0),$C45*$D45/$C$1,IF(AN$3=EOMONTH('Rent Roll'!$D41,0),0,IF(NOT(AM45=0),NOT(Index_운영!AN67=0)*AM45*(1+$E45*Index_운영!AN199),$C45*$D45/$C$1*Index_운영!AN67))),0)</f>
        <v>0</v>
      </c>
      <c r="AO45" s="589">
        <f>IFERROR(IF(AO$3=EOMONTH('Rent Roll'!$C41-1,0),$C45*$D45/$C$1,IF(AO$3=EOMONTH('Rent Roll'!$D41,0),0,IF(NOT(AN45=0),NOT(Index_운영!AO67=0)*AN45*(1+$E45*Index_운영!AO199),$C45*$D45/$C$1*Index_운영!AO67))),0)</f>
        <v>0</v>
      </c>
      <c r="AP45" s="589">
        <f>IFERROR(IF(AP$3=EOMONTH('Rent Roll'!$C41-1,0),$C45*$D45/$C$1,IF(AP$3=EOMONTH('Rent Roll'!$D41,0),0,IF(NOT(AO45=0),NOT(Index_운영!AP67=0)*AO45*(1+$E45*Index_운영!AP199),$C45*$D45/$C$1*Index_운영!AP67))),0)</f>
        <v>0</v>
      </c>
      <c r="AQ45" s="589">
        <f>IFERROR(IF(AQ$3=EOMONTH('Rent Roll'!$C41-1,0),$C45*$D45/$C$1,IF(AQ$3=EOMONTH('Rent Roll'!$D41,0),0,IF(NOT(AP45=0),NOT(Index_운영!AQ67=0)*AP45*(1+$E45*Index_운영!AQ199),$C45*$D45/$C$1*Index_운영!AQ67))),0)</f>
        <v>0</v>
      </c>
      <c r="AR45" s="589">
        <f>IFERROR(IF(AR$3=EOMONTH('Rent Roll'!$C41-1,0),$C45*$D45/$C$1,IF(AR$3=EOMONTH('Rent Roll'!$D41,0),0,IF(NOT(AQ45=0),NOT(Index_운영!AR67=0)*AQ45*(1+$E45*Index_운영!AR199),$C45*$D45/$C$1*Index_운영!AR67))),0)</f>
        <v>0</v>
      </c>
      <c r="AS45" s="589">
        <f>IFERROR(IF(AS$3=EOMONTH('Rent Roll'!$C41-1,0),$C45*$D45/$C$1,IF(AS$3=EOMONTH('Rent Roll'!$D41,0),0,IF(NOT(AR45=0),NOT(Index_운영!AS67=0)*AR45*(1+$E45*Index_운영!AS199),$C45*$D45/$C$1*Index_운영!AS67))),0)</f>
        <v>0</v>
      </c>
      <c r="AT45" s="589">
        <f>IFERROR(IF(AT$3=EOMONTH('Rent Roll'!$C41-1,0),$C45*$D45/$C$1,IF(AT$3=EOMONTH('Rent Roll'!$D41,0),0,IF(NOT(AS45=0),NOT(Index_운영!AT67=0)*AS45*(1+$E45*Index_운영!AT199),$C45*$D45/$C$1*Index_운영!AT67))),0)</f>
        <v>0</v>
      </c>
      <c r="AU45" s="589">
        <f>IFERROR(IF(AU$3=EOMONTH('Rent Roll'!$C41-1,0),$C45*$D45/$C$1,IF(AU$3=EOMONTH('Rent Roll'!$D41,0),0,IF(NOT(AT45=0),NOT(Index_운영!AU67=0)*AT45*(1+$E45*Index_운영!AU199),$C45*$D45/$C$1*Index_운영!AU67))),0)</f>
        <v>0</v>
      </c>
      <c r="AV45" s="589">
        <f>IFERROR(IF(AV$3=EOMONTH('Rent Roll'!$C41-1,0),$C45*$D45/$C$1,IF(AV$3=EOMONTH('Rent Roll'!$D41,0),0,IF(NOT(AU45=0),NOT(Index_운영!AV67=0)*AU45*(1+$E45*Index_운영!AV199),$C45*$D45/$C$1*Index_운영!AV67))),0)</f>
        <v>0</v>
      </c>
      <c r="AW45" s="589">
        <f>IFERROR(IF(AW$3=EOMONTH('Rent Roll'!$C41-1,0),$C45*$D45/$C$1,IF(AW$3=EOMONTH('Rent Roll'!$D41,0),0,IF(NOT(AV45=0),NOT(Index_운영!AW67=0)*AV45*(1+$E45*Index_운영!AW199),$C45*$D45/$C$1*Index_운영!AW67))),0)</f>
        <v>0</v>
      </c>
      <c r="AX45" s="589">
        <f>IFERROR(IF(AX$3=EOMONTH('Rent Roll'!$C41-1,0),$C45*$D45/$C$1,IF(AX$3=EOMONTH('Rent Roll'!$D41,0),0,IF(NOT(AW45=0),NOT(Index_운영!AX67=0)*AW45*(1+$E45*Index_운영!AX199),$C45*$D45/$C$1*Index_운영!AX67))),0)</f>
        <v>0</v>
      </c>
      <c r="AY45" s="589">
        <f>IFERROR(IF(AY$3=EOMONTH('Rent Roll'!$C41-1,0),$C45*$D45/$C$1,IF(AY$3=EOMONTH('Rent Roll'!$D41,0),0,IF(NOT(AX45=0),NOT(Index_운영!AY67=0)*AX45*(1+$E45*Index_운영!AY199),$C45*$D45/$C$1*Index_운영!AY67))),0)</f>
        <v>0</v>
      </c>
      <c r="AZ45" s="589">
        <f>IFERROR(IF(AZ$3=EOMONTH('Rent Roll'!$C41-1,0),$C45*$D45/$C$1,IF(AZ$3=EOMONTH('Rent Roll'!$D41,0),0,IF(NOT(AY45=0),NOT(Index_운영!AZ67=0)*AY45*(1+$E45*Index_운영!AZ199),$C45*$D45/$C$1*Index_운영!AZ67))),0)</f>
        <v>0</v>
      </c>
      <c r="BA45" s="589">
        <f>IFERROR(IF(BA$3=EOMONTH('Rent Roll'!$C41-1,0),$C45*$D45/$C$1,IF(BA$3=EOMONTH('Rent Roll'!$D41,0),0,IF(NOT(AZ45=0),NOT(Index_운영!BA67=0)*AZ45*(1+$E45*Index_운영!BA199),$C45*$D45/$C$1*Index_운영!BA67))),0)</f>
        <v>0</v>
      </c>
      <c r="BB45" s="589">
        <f>IFERROR(IF(BB$3=EOMONTH('Rent Roll'!$C41-1,0),$C45*$D45/$C$1,IF(BB$3=EOMONTH('Rent Roll'!$D41,0),0,IF(NOT(BA45=0),NOT(Index_운영!BB67=0)*BA45*(1+$E45*Index_운영!BB199),$C45*$D45/$C$1*Index_운영!BB67))),0)</f>
        <v>0</v>
      </c>
      <c r="BC45" s="589">
        <f>IFERROR(IF(BC$3=EOMONTH('Rent Roll'!$C41-1,0),$C45*$D45/$C$1,IF(BC$3=EOMONTH('Rent Roll'!$D41,0),0,IF(NOT(BB45=0),NOT(Index_운영!BC67=0)*BB45*(1+$E45*Index_운영!BC199),$C45*$D45/$C$1*Index_운영!BC67))),0)</f>
        <v>0</v>
      </c>
      <c r="BD45" s="589">
        <f>IFERROR(IF(BD$3=EOMONTH('Rent Roll'!$C41-1,0),$C45*$D45/$C$1,IF(BD$3=EOMONTH('Rent Roll'!$D41,0),0,IF(NOT(BC45=0),NOT(Index_운영!BD67=0)*BC45*(1+$E45*Index_운영!BD199),$C45*$D45/$C$1*Index_운영!BD67))),0)</f>
        <v>0</v>
      </c>
      <c r="BE45" s="589">
        <f>IFERROR(IF(BE$3=EOMONTH('Rent Roll'!$C41-1,0),$C45*$D45/$C$1,IF(BE$3=EOMONTH('Rent Roll'!$D41,0),0,IF(NOT(BD45=0),NOT(Index_운영!BE67=0)*BD45*(1+$E45*Index_운영!BE199),$C45*$D45/$C$1*Index_운영!BE67))),0)</f>
        <v>0</v>
      </c>
      <c r="BF45" s="589">
        <f>IFERROR(IF(BF$3=EOMONTH('Rent Roll'!$C41-1,0),$C45*$D45/$C$1,IF(BF$3=EOMONTH('Rent Roll'!$D41,0),0,IF(NOT(BE45=0),NOT(Index_운영!BF67=0)*BE45*(1+$E45*Index_운영!BF199),$C45*$D45/$C$1*Index_운영!BF67))),0)</f>
        <v>0</v>
      </c>
      <c r="BG45" s="589">
        <f>IFERROR(IF(BG$3=EOMONTH('Rent Roll'!$C41-1,0),$C45*$D45/$C$1,IF(BG$3=EOMONTH('Rent Roll'!$D41,0),0,IF(NOT(BF45=0),NOT(Index_운영!BG67=0)*BF45*(1+$E45*Index_운영!BG199),$C45*$D45/$C$1*Index_운영!BG67))),0)</f>
        <v>0</v>
      </c>
      <c r="BH45" s="589">
        <f>IFERROR(IF(BH$3=EOMONTH('Rent Roll'!$C41-1,0),$C45*$D45/$C$1,IF(BH$3=EOMONTH('Rent Roll'!$D41,0),0,IF(NOT(BG45=0),NOT(Index_운영!BH67=0)*BG45*(1+$E45*Index_운영!BH199),$C45*$D45/$C$1*Index_운영!BH67))),0)</f>
        <v>0</v>
      </c>
      <c r="BI45" s="589">
        <f>IFERROR(IF(BI$3=EOMONTH('Rent Roll'!$C41-1,0),$C45*$D45/$C$1,IF(BI$3=EOMONTH('Rent Roll'!$D41,0),0,IF(NOT(BH45=0),NOT(Index_운영!BI67=0)*BH45*(1+$E45*Index_운영!BI199),$C45*$D45/$C$1*Index_운영!BI67))),0)</f>
        <v>0</v>
      </c>
      <c r="BJ45" s="589">
        <f>IFERROR(IF(BJ$3=EOMONTH('Rent Roll'!$C41-1,0),$C45*$D45/$C$1,IF(BJ$3=EOMONTH('Rent Roll'!$D41,0),0,IF(NOT(BI45=0),NOT(Index_운영!BJ67=0)*BI45*(1+$E45*Index_운영!BJ199),$C45*$D45/$C$1*Index_운영!BJ67))),0)</f>
        <v>0</v>
      </c>
      <c r="BK45" s="589">
        <f>IFERROR(IF(BK$3=EOMONTH('Rent Roll'!$C41-1,0),$C45*$D45/$C$1,IF(BK$3=EOMONTH('Rent Roll'!$D41,0),0,IF(NOT(BJ45=0),NOT(Index_운영!BK67=0)*BJ45*(1+$E45*Index_운영!BK199),$C45*$D45/$C$1*Index_운영!BK67))),0)</f>
        <v>0</v>
      </c>
      <c r="BL45" s="589">
        <f>IFERROR(IF(BL$3=EOMONTH('Rent Roll'!$C41-1,0),$C45*$D45/$C$1,IF(BL$3=EOMONTH('Rent Roll'!$D41,0),0,IF(NOT(BK45=0),NOT(Index_운영!BL67=0)*BK45*(1+$E45*Index_운영!BL199),$C45*$D45/$C$1*Index_운영!BL67))),0)</f>
        <v>0</v>
      </c>
      <c r="BM45" s="589">
        <f>IFERROR(IF(BM$3=EOMONTH('Rent Roll'!$C41-1,0),$C45*$D45/$C$1,IF(BM$3=EOMONTH('Rent Roll'!$D41,0),0,IF(NOT(BL45=0),NOT(Index_운영!BM67=0)*BL45*(1+$E45*Index_운영!BM199),$C45*$D45/$C$1*Index_운영!BM67))),0)</f>
        <v>0</v>
      </c>
      <c r="BN45" s="589">
        <f>IFERROR(IF(BN$3=EOMONTH('Rent Roll'!$C41-1,0),$C45*$D45/$C$1,IF(BN$3=EOMONTH('Rent Roll'!$D41,0),0,IF(NOT(BM45=0),NOT(Index_운영!BN67=0)*BM45*(1+$E45*Index_운영!BN199),$C45*$D45/$C$1*Index_운영!BN67))),0)</f>
        <v>0</v>
      </c>
      <c r="BO45" s="589">
        <f>IFERROR(IF(BO$3=EOMONTH('Rent Roll'!$C41-1,0),$C45*$D45/$C$1,IF(BO$3=EOMONTH('Rent Roll'!$D41,0),0,IF(NOT(BN45=0),NOT(Index_운영!BO67=0)*BN45*(1+$E45*Index_운영!BO199),$C45*$D45/$C$1*Index_운영!BO67))),0)</f>
        <v>0</v>
      </c>
      <c r="BP45" s="589">
        <f>IFERROR(IF(BP$3=EOMONTH('Rent Roll'!$C41-1,0),$C45*$D45/$C$1,IF(BP$3=EOMONTH('Rent Roll'!$D41,0),0,IF(NOT(BO45=0),NOT(Index_운영!BP67=0)*BO45*(1+$E45*Index_운영!BP199),$C45*$D45/$C$1*Index_운영!BP67))),0)</f>
        <v>0</v>
      </c>
      <c r="BQ45" s="589">
        <f>IFERROR(IF(BQ$3=EOMONTH('Rent Roll'!$C41-1,0),$C45*$D45/$C$1,IF(BQ$3=EOMONTH('Rent Roll'!$D41,0),0,IF(NOT(BP45=0),NOT(Index_운영!BQ67=0)*BP45*(1+$E45*Index_운영!BQ199),$C45*$D45/$C$1*Index_운영!BQ67))),0)</f>
        <v>0</v>
      </c>
      <c r="BR45" s="589">
        <f>IFERROR(IF(BR$3=EOMONTH('Rent Roll'!$C41-1,0),$C45*$D45/$C$1,IF(BR$3=EOMONTH('Rent Roll'!$D41,0),0,IF(NOT(BQ45=0),NOT(Index_운영!BR67=0)*BQ45*(1+$E45*Index_운영!BR199),$C45*$D45/$C$1*Index_운영!BR67))),0)</f>
        <v>0</v>
      </c>
      <c r="BS45" s="589">
        <f>IFERROR(IF(BS$3=EOMONTH('Rent Roll'!$C41-1,0),$C45*$D45/$C$1,IF(BS$3=EOMONTH('Rent Roll'!$D41,0),0,IF(NOT(BR45=0),NOT(Index_운영!BS67=0)*BR45*(1+$E45*Index_운영!BS199),$C45*$D45/$C$1*Index_운영!BS67))),0)</f>
        <v>0</v>
      </c>
      <c r="BT45" s="589">
        <f>IFERROR(IF(BT$3=EOMONTH('Rent Roll'!$C41-1,0),$C45*$D45/$C$1,IF(BT$3=EOMONTH('Rent Roll'!$D41,0),0,IF(NOT(BS45=0),NOT(Index_운영!BT67=0)*BS45*(1+$E45*Index_운영!BT199),$C45*$D45/$C$1*Index_운영!BT67))),0)</f>
        <v>0</v>
      </c>
      <c r="BU45" s="589">
        <f>IFERROR(IF(BU$3=EOMONTH('Rent Roll'!$C41-1,0),$C45*$D45/$C$1,IF(BU$3=EOMONTH('Rent Roll'!$D41,0),0,IF(NOT(BT45=0),NOT(Index_운영!BU67=0)*BT45*(1+$E45*Index_운영!BU199),$C45*$D45/$C$1*Index_운영!BU67))),0)</f>
        <v>0</v>
      </c>
      <c r="BV45" s="589">
        <f>IFERROR(IF(BV$3=EOMONTH('Rent Roll'!$C41-1,0),$C45*$D45/$C$1,IF(BV$3=EOMONTH('Rent Roll'!$D41,0),0,IF(NOT(BU45=0),NOT(Index_운영!BV67=0)*BU45*(1+$E45*Index_운영!BV199),$C45*$D45/$C$1*Index_운영!BV67))),0)</f>
        <v>0</v>
      </c>
      <c r="BW45" s="589">
        <f>IFERROR(IF(BW$3=EOMONTH('Rent Roll'!$C41-1,0),$C45*$D45/$C$1,IF(BW$3=EOMONTH('Rent Roll'!$D41,0),0,IF(NOT(BV45=0),NOT(Index_운영!BW67=0)*BV45*(1+$E45*Index_운영!BW199),$C45*$D45/$C$1*Index_운영!BW67))),0)</f>
        <v>0</v>
      </c>
      <c r="BX45" s="589">
        <f>IFERROR(IF(BX$3=EOMONTH('Rent Roll'!$C41-1,0),$C45*$D45/$C$1,IF(BX$3=EOMONTH('Rent Roll'!$D41,0),0,IF(NOT(BW45=0),NOT(Index_운영!BX67=0)*BW45*(1+$E45*Index_운영!BX199),$C45*$D45/$C$1*Index_운영!BX67))),0)</f>
        <v>0</v>
      </c>
      <c r="BY45" s="589">
        <f>IFERROR(IF(BY$3=EOMONTH('Rent Roll'!$C41-1,0),$C45*$D45/$C$1,IF(BY$3=EOMONTH('Rent Roll'!$D41,0),0,IF(NOT(BX45=0),NOT(Index_운영!BY67=0)*BX45*(1+$E45*Index_운영!BY199),$C45*$D45/$C$1*Index_운영!BY67))),0)</f>
        <v>0</v>
      </c>
      <c r="BZ45" s="589">
        <f>IFERROR(IF(BZ$3=EOMONTH('Rent Roll'!$C41-1,0),$C45*$D45/$C$1,IF(BZ$3=EOMONTH('Rent Roll'!$D41,0),0,IF(NOT(BY45=0),NOT(Index_운영!BZ67=0)*BY45*(1+$E45*Index_운영!BZ199),$C45*$D45/$C$1*Index_운영!BZ67))),0)</f>
        <v>0</v>
      </c>
      <c r="CA45" s="589">
        <f>IFERROR(IF(CA$3=EOMONTH('Rent Roll'!$C41-1,0),$C45*$D45/$C$1,IF(CA$3=EOMONTH('Rent Roll'!$D41,0),0,IF(NOT(BZ45=0),NOT(Index_운영!CA67=0)*BZ45*(1+$E45*Index_운영!CA199),$C45*$D45/$C$1*Index_운영!CA67))),0)</f>
        <v>0</v>
      </c>
      <c r="CB45" s="589">
        <f>IFERROR(IF(CB$3=EOMONTH('Rent Roll'!$C41-1,0),$C45*$D45/$C$1,IF(CB$3=EOMONTH('Rent Roll'!$D41,0),0,IF(NOT(CA45=0),NOT(Index_운영!CB67=0)*CA45*(1+$E45*Index_운영!CB199),$C45*$D45/$C$1*Index_운영!CB67))),0)</f>
        <v>0</v>
      </c>
      <c r="CC45" s="589">
        <f>IFERROR(IF(CC$3=EOMONTH('Rent Roll'!$C41-1,0),$C45*$D45/$C$1,IF(CC$3=EOMONTH('Rent Roll'!$D41,0),0,IF(NOT(CB45=0),NOT(Index_운영!CC67=0)*CB45*(1+$E45*Index_운영!CC199),$C45*$D45/$C$1*Index_운영!CC67))),0)</f>
        <v>0</v>
      </c>
      <c r="CD45" s="589">
        <f>IFERROR(IF(CD$3=EOMONTH('Rent Roll'!$C41-1,0),$C45*$D45/$C$1,IF(CD$3=EOMONTH('Rent Roll'!$D41,0),0,IF(NOT(CC45=0),NOT(Index_운영!CD67=0)*CC45*(1+$E45*Index_운영!CD199),$C45*$D45/$C$1*Index_운영!CD67))),0)</f>
        <v>0</v>
      </c>
      <c r="CE45" s="589">
        <f>IFERROR(IF(CE$3=EOMONTH('Rent Roll'!$C41-1,0),$C45*$D45/$C$1,IF(CE$3=EOMONTH('Rent Roll'!$D41,0),0,IF(NOT(CD45=0),NOT(Index_운영!CE67=0)*CD45*(1+$E45*Index_운영!CE199),$C45*$D45/$C$1*Index_운영!CE67))),0)</f>
        <v>0</v>
      </c>
      <c r="CF45" s="589">
        <f>IFERROR(IF(CF$3=EOMONTH('Rent Roll'!$C41-1,0),$C45*$D45/$C$1,IF(CF$3=EOMONTH('Rent Roll'!$D41,0),0,IF(NOT(CE45=0),NOT(Index_운영!CF67=0)*CE45*(1+$E45*Index_운영!CF199),$C45*$D45/$C$1*Index_운영!CF67))),0)</f>
        <v>0</v>
      </c>
      <c r="CG45" s="589">
        <f>IFERROR(IF(CG$3=EOMONTH('Rent Roll'!$C41-1,0),$C45*$D45/$C$1,IF(CG$3=EOMONTH('Rent Roll'!$D41,0),0,IF(NOT(CF45=0),NOT(Index_운영!CG67=0)*CF45*(1+$E45*Index_운영!CG199),$C45*$D45/$C$1*Index_운영!CG67))),0)</f>
        <v>0</v>
      </c>
      <c r="CH45" s="589">
        <f>IFERROR(IF(CH$3=EOMONTH('Rent Roll'!$C41-1,0),$C45*$D45/$C$1,IF(CH$3=EOMONTH('Rent Roll'!$D41,0),0,IF(NOT(CG45=0),NOT(Index_운영!CH67=0)*CG45*(1+$E45*Index_운영!CH199),$C45*$D45/$C$1*Index_운영!CH67))),0)</f>
        <v>0</v>
      </c>
      <c r="CI45" s="589">
        <f>IFERROR(IF(CI$3=EOMONTH('Rent Roll'!$C41-1,0),$C45*$D45/$C$1,IF(CI$3=EOMONTH('Rent Roll'!$D41,0),0,IF(NOT(CH45=0),NOT(Index_운영!CI67=0)*CH45*(1+$E45*Index_운영!CI199),$C45*$D45/$C$1*Index_운영!CI67))),0)</f>
        <v>0</v>
      </c>
      <c r="CJ45" s="589">
        <f>IFERROR(IF(CJ$3=EOMONTH('Rent Roll'!$C41-1,0),$C45*$D45/$C$1,IF(CJ$3=EOMONTH('Rent Roll'!$D41,0),0,IF(NOT(CI45=0),NOT(Index_운영!CJ67=0)*CI45*(1+$E45*Index_운영!CJ199),$C45*$D45/$C$1*Index_운영!CJ67))),0)</f>
        <v>0</v>
      </c>
      <c r="CK45" s="589">
        <f>IFERROR(IF(CK$3=EOMONTH('Rent Roll'!$C41-1,0),$C45*$D45/$C$1,IF(CK$3=EOMONTH('Rent Roll'!$D41,0),0,IF(NOT(CJ45=0),NOT(Index_운영!CK67=0)*CJ45*(1+$E45*Index_운영!CK199),$C45*$D45/$C$1*Index_운영!CK67))),0)</f>
        <v>0</v>
      </c>
      <c r="CL45" s="589">
        <f>IFERROR(IF(CL$3=EOMONTH('Rent Roll'!$C41-1,0),$C45*$D45/$C$1,IF(CL$3=EOMONTH('Rent Roll'!$D41,0),0,IF(NOT(CK45=0),NOT(Index_운영!CL67=0)*CK45*(1+$E45*Index_운영!CL199),$C45*$D45/$C$1*Index_운영!CL67))),0)</f>
        <v>0</v>
      </c>
      <c r="CM45" s="589">
        <f>IFERROR(IF(CM$3=EOMONTH('Rent Roll'!$C41-1,0),$C45*$D45/$C$1,IF(CM$3=EOMONTH('Rent Roll'!$D41,0),0,IF(NOT(CL45=0),NOT(Index_운영!CM67=0)*CL45*(1+$E45*Index_운영!CM199),$C45*$D45/$C$1*Index_운영!CM67))),0)</f>
        <v>0</v>
      </c>
      <c r="CN45" s="589">
        <f>IFERROR(IF(CN$3=EOMONTH('Rent Roll'!$C41-1,0),$C45*$D45/$C$1,IF(CN$3=EOMONTH('Rent Roll'!$D41,0),0,IF(NOT(CM45=0),NOT(Index_운영!CN67=0)*CM45*(1+$E45*Index_운영!CN199),$C45*$D45/$C$1*Index_운영!CN67))),0)</f>
        <v>0</v>
      </c>
      <c r="CO45" s="589">
        <f>IFERROR(IF(CO$3=EOMONTH('Rent Roll'!$C41-1,0),$C45*$D45/$C$1,IF(CO$3=EOMONTH('Rent Roll'!$D41,0),0,IF(NOT(CN45=0),NOT(Index_운영!CO67=0)*CN45*(1+$E45*Index_운영!CO199),$C45*$D45/$C$1*Index_운영!CO67))),0)</f>
        <v>0</v>
      </c>
      <c r="CP45" s="589">
        <f>IFERROR(IF(CP$3=EOMONTH('Rent Roll'!$C41-1,0),$C45*$D45/$C$1,IF(CP$3=EOMONTH('Rent Roll'!$D41,0),0,IF(NOT(CO45=0),NOT(Index_운영!CP67=0)*CO45*(1+$E45*Index_운영!CP199),$C45*$D45/$C$1*Index_운영!CP67))),0)</f>
        <v>0</v>
      </c>
      <c r="CQ45" s="589">
        <f>IFERROR(IF(CQ$3=EOMONTH('Rent Roll'!$C41-1,0),$C45*$D45/$C$1,IF(CQ$3=EOMONTH('Rent Roll'!$D41,0),0,IF(NOT(CP45=0),NOT(Index_운영!CQ67=0)*CP45*(1+$E45*Index_운영!CQ199),$C45*$D45/$C$1*Index_운영!CQ67))),0)</f>
        <v>0</v>
      </c>
      <c r="CR45" s="589">
        <f>IFERROR(IF(CR$3=EOMONTH('Rent Roll'!$C41-1,0),$C45*$D45/$C$1,IF(CR$3=EOMONTH('Rent Roll'!$D41,0),0,IF(NOT(CQ45=0),NOT(Index_운영!CR67=0)*CQ45*(1+$E45*Index_운영!CR199),$C45*$D45/$C$1*Index_운영!CR67))),0)</f>
        <v>0</v>
      </c>
      <c r="CS45" s="589">
        <f>IFERROR(IF(CS$3=EOMONTH('Rent Roll'!$C41-1,0),$C45*$D45/$C$1,IF(CS$3=EOMONTH('Rent Roll'!$D41,0),0,IF(NOT(CR45=0),NOT(Index_운영!CS67=0)*CR45*(1+$E45*Index_운영!CS199),$C45*$D45/$C$1*Index_운영!CS67))),0)</f>
        <v>0</v>
      </c>
      <c r="CT45" s="589">
        <f>IFERROR(IF(CT$3=EOMONTH('Rent Roll'!$C41-1,0),$C45*$D45/$C$1,IF(CT$3=EOMONTH('Rent Roll'!$D41,0),0,IF(NOT(CS45=0),NOT(Index_운영!CT67=0)*CS45*(1+$E45*Index_운영!CT199),$C45*$D45/$C$1*Index_운영!CT67))),0)</f>
        <v>0</v>
      </c>
      <c r="CU45" s="589">
        <f>IFERROR(IF(CU$3=EOMONTH('Rent Roll'!$C41-1,0),$C45*$D45/$C$1,IF(CU$3=EOMONTH('Rent Roll'!$D41,0),0,IF(NOT(CT45=0),NOT(Index_운영!CU67=0)*CT45*(1+$E45*Index_운영!CU199),$C45*$D45/$C$1*Index_운영!CU67))),0)</f>
        <v>0</v>
      </c>
      <c r="CV45" s="589">
        <f>IFERROR(IF(CV$3=EOMONTH('Rent Roll'!$C41-1,0),$C45*$D45/$C$1,IF(CV$3=EOMONTH('Rent Roll'!$D41,0),0,IF(NOT(CU45=0),NOT(Index_운영!CV67=0)*CU45*(1+$E45*Index_운영!CV199),$C45*$D45/$C$1*Index_운영!CV67))),0)</f>
        <v>0</v>
      </c>
      <c r="CW45" s="589">
        <f>IFERROR(IF(CW$3=EOMONTH('Rent Roll'!$C41-1,0),$C45*$D45/$C$1,IF(CW$3=EOMONTH('Rent Roll'!$D41,0),0,IF(NOT(CV45=0),NOT(Index_운영!CW67=0)*CV45*(1+$E45*Index_운영!CW199),$C45*$D45/$C$1*Index_운영!CW67))),0)</f>
        <v>0</v>
      </c>
      <c r="CX45" s="589">
        <f>IFERROR(IF(CX$3=EOMONTH('Rent Roll'!$C41-1,0),$C45*$D45/$C$1,IF(CX$3=EOMONTH('Rent Roll'!$D41,0),0,IF(NOT(CW45=0),NOT(Index_운영!CX67=0)*CW45*(1+$E45*Index_운영!CX199),$C45*$D45/$C$1*Index_운영!CX67))),0)</f>
        <v>0</v>
      </c>
      <c r="CY45" s="589">
        <f>IFERROR(IF(CY$3=EOMONTH('Rent Roll'!$C41-1,0),$C45*$D45/$C$1,IF(CY$3=EOMONTH('Rent Roll'!$D41,0),0,IF(NOT(CX45=0),NOT(Index_운영!CY67=0)*CX45*(1+$E45*Index_운영!CY199),$C45*$D45/$C$1*Index_운영!CY67))),0)</f>
        <v>0</v>
      </c>
      <c r="CZ45" s="589">
        <f>IFERROR(IF(CZ$3=EOMONTH('Rent Roll'!$C41-1,0),$C45*$D45/$C$1,IF(CZ$3=EOMONTH('Rent Roll'!$D41,0),0,IF(NOT(CY45=0),NOT(Index_운영!CZ67=0)*CY45*(1+$E45*Index_운영!CZ199),$C45*$D45/$C$1*Index_운영!CZ67))),0)</f>
        <v>0</v>
      </c>
      <c r="DA45" s="589">
        <f>IFERROR(IF(DA$3=EOMONTH('Rent Roll'!$C41-1,0),$C45*$D45/$C$1,IF(DA$3=EOMONTH('Rent Roll'!$D41,0),0,IF(NOT(CZ45=0),NOT(Index_운영!DA67=0)*CZ45*(1+$E45*Index_운영!DA199),$C45*$D45/$C$1*Index_운영!DA67))),0)</f>
        <v>0</v>
      </c>
      <c r="DB45" s="589">
        <f>IFERROR(IF(DB$3=EOMONTH('Rent Roll'!$C41-1,0),$C45*$D45/$C$1,IF(DB$3=EOMONTH('Rent Roll'!$D41,0),0,IF(NOT(DA45=0),NOT(Index_운영!DB67=0)*DA45*(1+$E45*Index_운영!DB199),$C45*$D45/$C$1*Index_운영!DB67))),0)</f>
        <v>0</v>
      </c>
      <c r="DC45" s="589">
        <f>IFERROR(IF(DC$3=EOMONTH('Rent Roll'!$C41-1,0),$C45*$D45/$C$1,IF(DC$3=EOMONTH('Rent Roll'!$D41,0),0,IF(NOT(DB45=0),NOT(Index_운영!DC67=0)*DB45*(1+$E45*Index_운영!DC199),$C45*$D45/$C$1*Index_운영!DC67))),0)</f>
        <v>0</v>
      </c>
      <c r="DD45" s="589">
        <f>IFERROR(IF(DD$3=EOMONTH('Rent Roll'!$C41-1,0),$C45*$D45/$C$1,IF(DD$3=EOMONTH('Rent Roll'!$D41,0),0,IF(NOT(DC45=0),NOT(Index_운영!DD67=0)*DC45*(1+$E45*Index_운영!DD199),$C45*$D45/$C$1*Index_운영!DD67))),0)</f>
        <v>0</v>
      </c>
      <c r="DE45" s="589">
        <f>IFERROR(IF(DE$3=EOMONTH('Rent Roll'!$C41-1,0),$C45*$D45/$C$1,IF(DE$3=EOMONTH('Rent Roll'!$D41,0),0,IF(NOT(DD45=0),NOT(Index_운영!DE67=0)*DD45*(1+$E45*Index_운영!DE199),$C45*$D45/$C$1*Index_운영!DE67))),0)</f>
        <v>0</v>
      </c>
      <c r="DF45" s="589">
        <f>IFERROR(IF(DF$3=EOMONTH('Rent Roll'!$C41-1,0),$C45*$D45/$C$1,IF(DF$3=EOMONTH('Rent Roll'!$D41,0),0,IF(NOT(DE45=0),NOT(Index_운영!DF67=0)*DE45*(1+$E45*Index_운영!DF199),$C45*$D45/$C$1*Index_운영!DF67))),0)</f>
        <v>0</v>
      </c>
      <c r="DG45" s="589">
        <f>IFERROR(IF(DG$3=EOMONTH('Rent Roll'!$C41-1,0),$C45*$D45/$C$1,IF(DG$3=EOMONTH('Rent Roll'!$D41,0),0,IF(NOT(DF45=0),NOT(Index_운영!DG67=0)*DF45*(1+$E45*Index_운영!DG199),$C45*$D45/$C$1*Index_운영!DG67))),0)</f>
        <v>0</v>
      </c>
      <c r="DH45" s="589">
        <f>IFERROR(IF(DH$3=EOMONTH('Rent Roll'!$C41-1,0),$C45*$D45/$C$1,IF(DH$3=EOMONTH('Rent Roll'!$D41,0),0,IF(NOT(DG45=0),NOT(Index_운영!DH67=0)*DG45*(1+$E45*Index_운영!DH199),$C45*$D45/$C$1*Index_운영!DH67))),0)</f>
        <v>0</v>
      </c>
      <c r="DI45" s="589">
        <f>IFERROR(IF(DI$3=EOMONTH('Rent Roll'!$C41-1,0),$C45*$D45/$C$1,IF(DI$3=EOMONTH('Rent Roll'!$D41,0),0,IF(NOT(DH45=0),NOT(Index_운영!DI67=0)*DH45*(1+$E45*Index_운영!DI199),$C45*$D45/$C$1*Index_운영!DI67))),0)</f>
        <v>0</v>
      </c>
      <c r="DJ45" s="589">
        <f>IFERROR(IF(DJ$3=EOMONTH('Rent Roll'!$C41-1,0),$C45*$D45/$C$1,IF(DJ$3=EOMONTH('Rent Roll'!$D41,0),0,IF(NOT(DI45=0),NOT(Index_운영!DJ67=0)*DI45*(1+$E45*Index_운영!DJ199),$C45*$D45/$C$1*Index_운영!DJ67))),0)</f>
        <v>0</v>
      </c>
      <c r="DK45" s="589">
        <f>IFERROR(IF(DK$3=EOMONTH('Rent Roll'!$C41-1,0),$C45*$D45/$C$1,IF(DK$3=EOMONTH('Rent Roll'!$D41,0),0,IF(NOT(DJ45=0),NOT(Index_운영!DK67=0)*DJ45*(1+$E45*Index_운영!DK199),$C45*$D45/$C$1*Index_운영!DK67))),0)</f>
        <v>0</v>
      </c>
      <c r="DL45" s="589">
        <f>IFERROR(IF(DL$3=EOMONTH('Rent Roll'!$C41-1,0),$C45*$D45/$C$1,IF(DL$3=EOMONTH('Rent Roll'!$D41,0),0,IF(NOT(DK45=0),NOT(Index_운영!DL67=0)*DK45*(1+$E45*Index_운영!DL199),$C45*$D45/$C$1*Index_운영!DL67))),0)</f>
        <v>0</v>
      </c>
      <c r="DM45" s="589">
        <f>IFERROR(IF(DM$3=EOMONTH('Rent Roll'!$C41-1,0),$C45*$D45/$C$1,IF(DM$3=EOMONTH('Rent Roll'!$D41,0),0,IF(NOT(DL45=0),NOT(Index_운영!DM67=0)*DL45*(1+$E45*Index_운영!DM199),$C45*$D45/$C$1*Index_운영!DM67))),0)</f>
        <v>0</v>
      </c>
      <c r="DN45" s="589">
        <f>IFERROR(IF(DN$3=EOMONTH('Rent Roll'!$C41-1,0),$C45*$D45/$C$1,IF(DN$3=EOMONTH('Rent Roll'!$D41,0),0,IF(NOT(DM45=0),NOT(Index_운영!DN67=0)*DM45*(1+$E45*Index_운영!DN199),$C45*$D45/$C$1*Index_운영!DN67))),0)</f>
        <v>0</v>
      </c>
      <c r="DO45" s="589">
        <f>IFERROR(IF(DO$3=EOMONTH('Rent Roll'!$C41-1,0),$C45*$D45/$C$1,IF(DO$3=EOMONTH('Rent Roll'!$D41,0),0,IF(NOT(DN45=0),NOT(Index_운영!DO67=0)*DN45*(1+$E45*Index_운영!DO199),$C45*$D45/$C$1*Index_운영!DO67))),0)</f>
        <v>0</v>
      </c>
      <c r="DP45" s="589">
        <f>IFERROR(IF(DP$3=EOMONTH('Rent Roll'!$C41-1,0),$C45*$D45/$C$1,IF(DP$3=EOMONTH('Rent Roll'!$D41,0),0,IF(NOT(DO45=0),NOT(Index_운영!DP67=0)*DO45*(1+$E45*Index_운영!DP199),$C45*$D45/$C$1*Index_운영!DP67))),0)</f>
        <v>0</v>
      </c>
      <c r="DQ45" s="589">
        <f>IFERROR(IF(DQ$3=EOMONTH('Rent Roll'!$C41-1,0),$C45*$D45/$C$1,IF(DQ$3=EOMONTH('Rent Roll'!$D41,0),0,IF(NOT(DP45=0),NOT(Index_운영!DQ67=0)*DP45*(1+$E45*Index_운영!DQ199),$C45*$D45/$C$1*Index_운영!DQ67))),0)</f>
        <v>0</v>
      </c>
      <c r="DR45" s="589">
        <f>IFERROR(IF(DR$3=EOMONTH('Rent Roll'!$C41-1,0),$C45*$D45/$C$1,IF(DR$3=EOMONTH('Rent Roll'!$D41,0),0,IF(NOT(DQ45=0),NOT(Index_운영!DR67=0)*DQ45*(1+$E45*Index_운영!DR199),$C45*$D45/$C$1*Index_운영!DR67))),0)</f>
        <v>0</v>
      </c>
      <c r="DS45" s="589">
        <f>IFERROR(IF(DS$3=EOMONTH('Rent Roll'!$C41-1,0),$C45*$D45/$C$1,IF(DS$3=EOMONTH('Rent Roll'!$D41,0),0,IF(NOT(DR45=0),NOT(Index_운영!DS67=0)*DR45*(1+$E45*Index_운영!DS199),$C45*$D45/$C$1*Index_운영!DS67))),0)</f>
        <v>0</v>
      </c>
      <c r="DT45" s="589">
        <f>IFERROR(IF(DT$3=EOMONTH('Rent Roll'!$C41-1,0),$C45*$D45/$C$1,IF(DT$3=EOMONTH('Rent Roll'!$D41,0),0,IF(NOT(DS45=0),NOT(Index_운영!DT67=0)*DS45*(1+$E45*Index_운영!DT199),$C45*$D45/$C$1*Index_운영!DT67))),0)</f>
        <v>0</v>
      </c>
      <c r="DU45" s="589">
        <f>IFERROR(IF(DU$3=EOMONTH('Rent Roll'!$C41-1,0),$C45*$D45/$C$1,IF(DU$3=EOMONTH('Rent Roll'!$D41,0),0,IF(NOT(DT45=0),NOT(Index_운영!DU67=0)*DT45*(1+$E45*Index_운영!DU199),$C45*$D45/$C$1*Index_운영!DU67))),0)</f>
        <v>0</v>
      </c>
      <c r="DV45" s="589">
        <f>IFERROR(IF(DV$3=EOMONTH('Rent Roll'!$C41-1,0),$C45*$D45/$C$1,IF(DV$3=EOMONTH('Rent Roll'!$D41,0),0,IF(NOT(DU45=0),NOT(Index_운영!DV67=0)*DU45*(1+$E45*Index_운영!DV199),$C45*$D45/$C$1*Index_운영!DV67))),0)</f>
        <v>0</v>
      </c>
    </row>
    <row r="46" spans="1:126" s="485" customFormat="1" outlineLevel="1" x14ac:dyDescent="0.4">
      <c r="A46" s="737"/>
      <c r="B46" s="464">
        <f>'Rent Roll'!$B42</f>
        <v>0</v>
      </c>
      <c r="C46" s="1219">
        <f>'Rent Roll'!$K42</f>
        <v>0</v>
      </c>
      <c r="D46" s="1220">
        <f>'Rent Roll'!$M42</f>
        <v>0</v>
      </c>
      <c r="E46" s="1221">
        <f>'Rent Roll'!$N42</f>
        <v>0</v>
      </c>
      <c r="F46" s="588">
        <f>IFERROR(IF(F$3=EOMONTH('Rent Roll'!$C42-1,0),$C46*$D46/$C$1,IF(F$3=EOMONTH('Rent Roll'!$D42,0),0,IF(NOT(E46=0),NOT(Index_운영!F68=0)*E46*(1+$E46*Index_운영!F200),$C46*$D46/$C$1*Index_운영!F68))),0)</f>
        <v>0</v>
      </c>
      <c r="G46" s="589">
        <f>IFERROR(IF(G$3=EOMONTH('Rent Roll'!$C42-1,0),$C46*$D46/$C$1,IF(G$3=EOMONTH('Rent Roll'!$D42,0),0,IF(NOT(F46=0),NOT(Index_운영!G68=0)*F46*(1+$E46*Index_운영!G200),$C46*$D46/$C$1*Index_운영!G68))),0)</f>
        <v>0</v>
      </c>
      <c r="H46" s="589">
        <f>IFERROR(IF(H$3=EOMONTH('Rent Roll'!$C42-1,0),$C46*$D46/$C$1,IF(H$3=EOMONTH('Rent Roll'!$D42,0),0,IF(NOT(G46=0),NOT(Index_운영!H68=0)*G46*(1+$E46*Index_운영!H200),$C46*$D46/$C$1*Index_운영!H68))),0)</f>
        <v>0</v>
      </c>
      <c r="I46" s="589">
        <f>IFERROR(IF(I$3=EOMONTH('Rent Roll'!$C42-1,0),$C46*$D46/$C$1,IF(I$3=EOMONTH('Rent Roll'!$D42,0),0,IF(NOT(H46=0),NOT(Index_운영!I68=0)*H46*(1+$E46*Index_운영!I200),$C46*$D46/$C$1*Index_운영!I68))),0)</f>
        <v>0</v>
      </c>
      <c r="J46" s="589">
        <f>IFERROR(IF(J$3=EOMONTH('Rent Roll'!$C42-1,0),$C46*$D46/$C$1,IF(J$3=EOMONTH('Rent Roll'!$D42,0),0,IF(NOT(I46=0),NOT(Index_운영!J68=0)*I46*(1+$E46*Index_운영!J200),$C46*$D46/$C$1*Index_운영!J68))),0)</f>
        <v>0</v>
      </c>
      <c r="K46" s="589">
        <f>IFERROR(IF(K$3=EOMONTH('Rent Roll'!$C42-1,0),$C46*$D46/$C$1,IF(K$3=EOMONTH('Rent Roll'!$D42,0),0,IF(NOT(J46=0),NOT(Index_운영!K68=0)*J46*(1+$E46*Index_운영!K200),$C46*$D46/$C$1*Index_운영!K68))),0)</f>
        <v>0</v>
      </c>
      <c r="L46" s="589">
        <f>IFERROR(IF(L$3=EOMONTH('Rent Roll'!$C42-1,0),$C46*$D46/$C$1,IF(L$3=EOMONTH('Rent Roll'!$D42,0),0,IF(NOT(K46=0),NOT(Index_운영!L68=0)*K46*(1+$E46*Index_운영!L200),$C46*$D46/$C$1*Index_운영!L68))),0)</f>
        <v>0</v>
      </c>
      <c r="M46" s="589">
        <f>IFERROR(IF(M$3=EOMONTH('Rent Roll'!$C42-1,0),$C46*$D46/$C$1,IF(M$3=EOMONTH('Rent Roll'!$D42,0),0,IF(NOT(L46=0),NOT(Index_운영!M68=0)*L46*(1+$E46*Index_운영!M200),$C46*$D46/$C$1*Index_운영!M68))),0)</f>
        <v>0</v>
      </c>
      <c r="N46" s="589">
        <f>IFERROR(IF(N$3=EOMONTH('Rent Roll'!$C42-1,0),$C46*$D46/$C$1,IF(N$3=EOMONTH('Rent Roll'!$D42,0),0,IF(NOT(M46=0),NOT(Index_운영!N68=0)*M46*(1+$E46*Index_운영!N200),$C46*$D46/$C$1*Index_운영!N68))),0)</f>
        <v>0</v>
      </c>
      <c r="O46" s="589">
        <f>IFERROR(IF(O$3=EOMONTH('Rent Roll'!$C42-1,0),$C46*$D46/$C$1,IF(O$3=EOMONTH('Rent Roll'!$D42,0),0,IF(NOT(N46=0),NOT(Index_운영!O68=0)*N46*(1+$E46*Index_운영!O200),$C46*$D46/$C$1*Index_운영!O68))),0)</f>
        <v>0</v>
      </c>
      <c r="P46" s="589">
        <f>IFERROR(IF(P$3=EOMONTH('Rent Roll'!$C42-1,0),$C46*$D46/$C$1,IF(P$3=EOMONTH('Rent Roll'!$D42,0),0,IF(NOT(O46=0),NOT(Index_운영!P68=0)*O46*(1+$E46*Index_운영!P200),$C46*$D46/$C$1*Index_운영!P68))),0)</f>
        <v>0</v>
      </c>
      <c r="Q46" s="589">
        <f>IFERROR(IF(Q$3=EOMONTH('Rent Roll'!$C42-1,0),$C46*$D46/$C$1,IF(Q$3=EOMONTH('Rent Roll'!$D42,0),0,IF(NOT(P46=0),NOT(Index_운영!Q68=0)*P46*(1+$E46*Index_운영!Q200),$C46*$D46/$C$1*Index_운영!Q68))),0)</f>
        <v>0</v>
      </c>
      <c r="R46" s="589">
        <f>IFERROR(IF(R$3=EOMONTH('Rent Roll'!$C42-1,0),$C46*$D46/$C$1,IF(R$3=EOMONTH('Rent Roll'!$D42,0),0,IF(NOT(Q46=0),NOT(Index_운영!R68=0)*Q46*(1+$E46*Index_운영!R200),$C46*$D46/$C$1*Index_운영!R68))),0)</f>
        <v>0</v>
      </c>
      <c r="S46" s="589">
        <f>IFERROR(IF(S$3=EOMONTH('Rent Roll'!$C42-1,0),$C46*$D46/$C$1,IF(S$3=EOMONTH('Rent Roll'!$D42,0),0,IF(NOT(R46=0),NOT(Index_운영!S68=0)*R46*(1+$E46*Index_운영!S200),$C46*$D46/$C$1*Index_운영!S68))),0)</f>
        <v>0</v>
      </c>
      <c r="T46" s="589">
        <f>IFERROR(IF(T$3=EOMONTH('Rent Roll'!$C42-1,0),$C46*$D46/$C$1,IF(T$3=EOMONTH('Rent Roll'!$D42,0),0,IF(NOT(S46=0),NOT(Index_운영!T68=0)*S46*(1+$E46*Index_운영!T200),$C46*$D46/$C$1*Index_운영!T68))),0)</f>
        <v>0</v>
      </c>
      <c r="U46" s="589">
        <f>IFERROR(IF(U$3=EOMONTH('Rent Roll'!$C42-1,0),$C46*$D46/$C$1,IF(U$3=EOMONTH('Rent Roll'!$D42,0),0,IF(NOT(T46=0),NOT(Index_운영!U68=0)*T46*(1+$E46*Index_운영!U200),$C46*$D46/$C$1*Index_운영!U68))),0)</f>
        <v>0</v>
      </c>
      <c r="V46" s="589">
        <f>IFERROR(IF(V$3=EOMONTH('Rent Roll'!$C42-1,0),$C46*$D46/$C$1,IF(V$3=EOMONTH('Rent Roll'!$D42,0),0,IF(NOT(U46=0),NOT(Index_운영!V68=0)*U46*(1+$E46*Index_운영!V200),$C46*$D46/$C$1*Index_운영!V68))),0)</f>
        <v>0</v>
      </c>
      <c r="W46" s="589">
        <f>IFERROR(IF(W$3=EOMONTH('Rent Roll'!$C42-1,0),$C46*$D46/$C$1,IF(W$3=EOMONTH('Rent Roll'!$D42,0),0,IF(NOT(V46=0),NOT(Index_운영!W68=0)*V46*(1+$E46*Index_운영!W200),$C46*$D46/$C$1*Index_운영!W68))),0)</f>
        <v>0</v>
      </c>
      <c r="X46" s="589">
        <f>IFERROR(IF(X$3=EOMONTH('Rent Roll'!$C42-1,0),$C46*$D46/$C$1,IF(X$3=EOMONTH('Rent Roll'!$D42,0),0,IF(NOT(W46=0),NOT(Index_운영!X68=0)*W46*(1+$E46*Index_운영!X200),$C46*$D46/$C$1*Index_운영!X68))),0)</f>
        <v>0</v>
      </c>
      <c r="Y46" s="589">
        <f>IFERROR(IF(Y$3=EOMONTH('Rent Roll'!$C42-1,0),$C46*$D46/$C$1,IF(Y$3=EOMONTH('Rent Roll'!$D42,0),0,IF(NOT(X46=0),NOT(Index_운영!Y68=0)*X46*(1+$E46*Index_운영!Y200),$C46*$D46/$C$1*Index_운영!Y68))),0)</f>
        <v>0</v>
      </c>
      <c r="Z46" s="589">
        <f>IFERROR(IF(Z$3=EOMONTH('Rent Roll'!$C42-1,0),$C46*$D46/$C$1,IF(Z$3=EOMONTH('Rent Roll'!$D42,0),0,IF(NOT(Y46=0),NOT(Index_운영!Z68=0)*Y46*(1+$E46*Index_운영!Z200),$C46*$D46/$C$1*Index_운영!Z68))),0)</f>
        <v>0</v>
      </c>
      <c r="AA46" s="589">
        <f>IFERROR(IF(AA$3=EOMONTH('Rent Roll'!$C42-1,0),$C46*$D46/$C$1,IF(AA$3=EOMONTH('Rent Roll'!$D42,0),0,IF(NOT(Z46=0),NOT(Index_운영!AA68=0)*Z46*(1+$E46*Index_운영!AA200),$C46*$D46/$C$1*Index_운영!AA68))),0)</f>
        <v>0</v>
      </c>
      <c r="AB46" s="589">
        <f>IFERROR(IF(AB$3=EOMONTH('Rent Roll'!$C42-1,0),$C46*$D46/$C$1,IF(AB$3=EOMONTH('Rent Roll'!$D42,0),0,IF(NOT(AA46=0),NOT(Index_운영!AB68=0)*AA46*(1+$E46*Index_운영!AB200),$C46*$D46/$C$1*Index_운영!AB68))),0)</f>
        <v>0</v>
      </c>
      <c r="AC46" s="589">
        <f>IFERROR(IF(AC$3=EOMONTH('Rent Roll'!$C42-1,0),$C46*$D46/$C$1,IF(AC$3=EOMONTH('Rent Roll'!$D42,0),0,IF(NOT(AB46=0),NOT(Index_운영!AC68=0)*AB46*(1+$E46*Index_운영!AC200),$C46*$D46/$C$1*Index_운영!AC68))),0)</f>
        <v>0</v>
      </c>
      <c r="AD46" s="589">
        <f>IFERROR(IF(AD$3=EOMONTH('Rent Roll'!$C42-1,0),$C46*$D46/$C$1,IF(AD$3=EOMONTH('Rent Roll'!$D42,0),0,IF(NOT(AC46=0),NOT(Index_운영!AD68=0)*AC46*(1+$E46*Index_운영!AD200),$C46*$D46/$C$1*Index_운영!AD68))),0)</f>
        <v>0</v>
      </c>
      <c r="AE46" s="589">
        <f>IFERROR(IF(AE$3=EOMONTH('Rent Roll'!$C42-1,0),$C46*$D46/$C$1,IF(AE$3=EOMONTH('Rent Roll'!$D42,0),0,IF(NOT(AD46=0),NOT(Index_운영!AE68=0)*AD46*(1+$E46*Index_운영!AE200),$C46*$D46/$C$1*Index_운영!AE68))),0)</f>
        <v>0</v>
      </c>
      <c r="AF46" s="589">
        <f>IFERROR(IF(AF$3=EOMONTH('Rent Roll'!$C42-1,0),$C46*$D46/$C$1,IF(AF$3=EOMONTH('Rent Roll'!$D42,0),0,IF(NOT(AE46=0),NOT(Index_운영!AF68=0)*AE46*(1+$E46*Index_운영!AF200),$C46*$D46/$C$1*Index_운영!AF68))),0)</f>
        <v>0</v>
      </c>
      <c r="AG46" s="589">
        <f>IFERROR(IF(AG$3=EOMONTH('Rent Roll'!$C42-1,0),$C46*$D46/$C$1,IF(AG$3=EOMONTH('Rent Roll'!$D42,0),0,IF(NOT(AF46=0),NOT(Index_운영!AG68=0)*AF46*(1+$E46*Index_운영!AG200),$C46*$D46/$C$1*Index_운영!AG68))),0)</f>
        <v>0</v>
      </c>
      <c r="AH46" s="589">
        <f>IFERROR(IF(AH$3=EOMONTH('Rent Roll'!$C42-1,0),$C46*$D46/$C$1,IF(AH$3=EOMONTH('Rent Roll'!$D42,0),0,IF(NOT(AG46=0),NOT(Index_운영!AH68=0)*AG46*(1+$E46*Index_운영!AH200),$C46*$D46/$C$1*Index_운영!AH68))),0)</f>
        <v>0</v>
      </c>
      <c r="AI46" s="589">
        <f>IFERROR(IF(AI$3=EOMONTH('Rent Roll'!$C42-1,0),$C46*$D46/$C$1,IF(AI$3=EOMONTH('Rent Roll'!$D42,0),0,IF(NOT(AH46=0),NOT(Index_운영!AI68=0)*AH46*(1+$E46*Index_운영!AI200),$C46*$D46/$C$1*Index_운영!AI68))),0)</f>
        <v>0</v>
      </c>
      <c r="AJ46" s="589">
        <f>IFERROR(IF(AJ$3=EOMONTH('Rent Roll'!$C42-1,0),$C46*$D46/$C$1,IF(AJ$3=EOMONTH('Rent Roll'!$D42,0),0,IF(NOT(AI46=0),NOT(Index_운영!AJ68=0)*AI46*(1+$E46*Index_운영!AJ200),$C46*$D46/$C$1*Index_운영!AJ68))),0)</f>
        <v>0</v>
      </c>
      <c r="AK46" s="589">
        <f>IFERROR(IF(AK$3=EOMONTH('Rent Roll'!$C42-1,0),$C46*$D46/$C$1,IF(AK$3=EOMONTH('Rent Roll'!$D42,0),0,IF(NOT(AJ46=0),NOT(Index_운영!AK68=0)*AJ46*(1+$E46*Index_운영!AK200),$C46*$D46/$C$1*Index_운영!AK68))),0)</f>
        <v>0</v>
      </c>
      <c r="AL46" s="589">
        <f>IFERROR(IF(AL$3=EOMONTH('Rent Roll'!$C42-1,0),$C46*$D46/$C$1,IF(AL$3=EOMONTH('Rent Roll'!$D42,0),0,IF(NOT(AK46=0),NOT(Index_운영!AL68=0)*AK46*(1+$E46*Index_운영!AL200),$C46*$D46/$C$1*Index_운영!AL68))),0)</f>
        <v>0</v>
      </c>
      <c r="AM46" s="589">
        <f>IFERROR(IF(AM$3=EOMONTH('Rent Roll'!$C42-1,0),$C46*$D46/$C$1,IF(AM$3=EOMONTH('Rent Roll'!$D42,0),0,IF(NOT(AL46=0),NOT(Index_운영!AM68=0)*AL46*(1+$E46*Index_운영!AM200),$C46*$D46/$C$1*Index_운영!AM68))),0)</f>
        <v>0</v>
      </c>
      <c r="AN46" s="589">
        <f>IFERROR(IF(AN$3=EOMONTH('Rent Roll'!$C42-1,0),$C46*$D46/$C$1,IF(AN$3=EOMONTH('Rent Roll'!$D42,0),0,IF(NOT(AM46=0),NOT(Index_운영!AN68=0)*AM46*(1+$E46*Index_운영!AN200),$C46*$D46/$C$1*Index_운영!AN68))),0)</f>
        <v>0</v>
      </c>
      <c r="AO46" s="589">
        <f>IFERROR(IF(AO$3=EOMONTH('Rent Roll'!$C42-1,0),$C46*$D46/$C$1,IF(AO$3=EOMONTH('Rent Roll'!$D42,0),0,IF(NOT(AN46=0),NOT(Index_운영!AO68=0)*AN46*(1+$E46*Index_운영!AO200),$C46*$D46/$C$1*Index_운영!AO68))),0)</f>
        <v>0</v>
      </c>
      <c r="AP46" s="589">
        <f>IFERROR(IF(AP$3=EOMONTH('Rent Roll'!$C42-1,0),$C46*$D46/$C$1,IF(AP$3=EOMONTH('Rent Roll'!$D42,0),0,IF(NOT(AO46=0),NOT(Index_운영!AP68=0)*AO46*(1+$E46*Index_운영!AP200),$C46*$D46/$C$1*Index_운영!AP68))),0)</f>
        <v>0</v>
      </c>
      <c r="AQ46" s="589">
        <f>IFERROR(IF(AQ$3=EOMONTH('Rent Roll'!$C42-1,0),$C46*$D46/$C$1,IF(AQ$3=EOMONTH('Rent Roll'!$D42,0),0,IF(NOT(AP46=0),NOT(Index_운영!AQ68=0)*AP46*(1+$E46*Index_운영!AQ200),$C46*$D46/$C$1*Index_운영!AQ68))),0)</f>
        <v>0</v>
      </c>
      <c r="AR46" s="589">
        <f>IFERROR(IF(AR$3=EOMONTH('Rent Roll'!$C42-1,0),$C46*$D46/$C$1,IF(AR$3=EOMONTH('Rent Roll'!$D42,0),0,IF(NOT(AQ46=0),NOT(Index_운영!AR68=0)*AQ46*(1+$E46*Index_운영!AR200),$C46*$D46/$C$1*Index_운영!AR68))),0)</f>
        <v>0</v>
      </c>
      <c r="AS46" s="589">
        <f>IFERROR(IF(AS$3=EOMONTH('Rent Roll'!$C42-1,0),$C46*$D46/$C$1,IF(AS$3=EOMONTH('Rent Roll'!$D42,0),0,IF(NOT(AR46=0),NOT(Index_운영!AS68=0)*AR46*(1+$E46*Index_운영!AS200),$C46*$D46/$C$1*Index_운영!AS68))),0)</f>
        <v>0</v>
      </c>
      <c r="AT46" s="589">
        <f>IFERROR(IF(AT$3=EOMONTH('Rent Roll'!$C42-1,0),$C46*$D46/$C$1,IF(AT$3=EOMONTH('Rent Roll'!$D42,0),0,IF(NOT(AS46=0),NOT(Index_운영!AT68=0)*AS46*(1+$E46*Index_운영!AT200),$C46*$D46/$C$1*Index_운영!AT68))),0)</f>
        <v>0</v>
      </c>
      <c r="AU46" s="589">
        <f>IFERROR(IF(AU$3=EOMONTH('Rent Roll'!$C42-1,0),$C46*$D46/$C$1,IF(AU$3=EOMONTH('Rent Roll'!$D42,0),0,IF(NOT(AT46=0),NOT(Index_운영!AU68=0)*AT46*(1+$E46*Index_운영!AU200),$C46*$D46/$C$1*Index_운영!AU68))),0)</f>
        <v>0</v>
      </c>
      <c r="AV46" s="589">
        <f>IFERROR(IF(AV$3=EOMONTH('Rent Roll'!$C42-1,0),$C46*$D46/$C$1,IF(AV$3=EOMONTH('Rent Roll'!$D42,0),0,IF(NOT(AU46=0),NOT(Index_운영!AV68=0)*AU46*(1+$E46*Index_운영!AV200),$C46*$D46/$C$1*Index_운영!AV68))),0)</f>
        <v>0</v>
      </c>
      <c r="AW46" s="589">
        <f>IFERROR(IF(AW$3=EOMONTH('Rent Roll'!$C42-1,0),$C46*$D46/$C$1,IF(AW$3=EOMONTH('Rent Roll'!$D42,0),0,IF(NOT(AV46=0),NOT(Index_운영!AW68=0)*AV46*(1+$E46*Index_운영!AW200),$C46*$D46/$C$1*Index_운영!AW68))),0)</f>
        <v>0</v>
      </c>
      <c r="AX46" s="589">
        <f>IFERROR(IF(AX$3=EOMONTH('Rent Roll'!$C42-1,0),$C46*$D46/$C$1,IF(AX$3=EOMONTH('Rent Roll'!$D42,0),0,IF(NOT(AW46=0),NOT(Index_운영!AX68=0)*AW46*(1+$E46*Index_운영!AX200),$C46*$D46/$C$1*Index_운영!AX68))),0)</f>
        <v>0</v>
      </c>
      <c r="AY46" s="589">
        <f>IFERROR(IF(AY$3=EOMONTH('Rent Roll'!$C42-1,0),$C46*$D46/$C$1,IF(AY$3=EOMONTH('Rent Roll'!$D42,0),0,IF(NOT(AX46=0),NOT(Index_운영!AY68=0)*AX46*(1+$E46*Index_운영!AY200),$C46*$D46/$C$1*Index_운영!AY68))),0)</f>
        <v>0</v>
      </c>
      <c r="AZ46" s="589">
        <f>IFERROR(IF(AZ$3=EOMONTH('Rent Roll'!$C42-1,0),$C46*$D46/$C$1,IF(AZ$3=EOMONTH('Rent Roll'!$D42,0),0,IF(NOT(AY46=0),NOT(Index_운영!AZ68=0)*AY46*(1+$E46*Index_운영!AZ200),$C46*$D46/$C$1*Index_운영!AZ68))),0)</f>
        <v>0</v>
      </c>
      <c r="BA46" s="589">
        <f>IFERROR(IF(BA$3=EOMONTH('Rent Roll'!$C42-1,0),$C46*$D46/$C$1,IF(BA$3=EOMONTH('Rent Roll'!$D42,0),0,IF(NOT(AZ46=0),NOT(Index_운영!BA68=0)*AZ46*(1+$E46*Index_운영!BA200),$C46*$D46/$C$1*Index_운영!BA68))),0)</f>
        <v>0</v>
      </c>
      <c r="BB46" s="589">
        <f>IFERROR(IF(BB$3=EOMONTH('Rent Roll'!$C42-1,0),$C46*$D46/$C$1,IF(BB$3=EOMONTH('Rent Roll'!$D42,0),0,IF(NOT(BA46=0),NOT(Index_운영!BB68=0)*BA46*(1+$E46*Index_운영!BB200),$C46*$D46/$C$1*Index_운영!BB68))),0)</f>
        <v>0</v>
      </c>
      <c r="BC46" s="589">
        <f>IFERROR(IF(BC$3=EOMONTH('Rent Roll'!$C42-1,0),$C46*$D46/$C$1,IF(BC$3=EOMONTH('Rent Roll'!$D42,0),0,IF(NOT(BB46=0),NOT(Index_운영!BC68=0)*BB46*(1+$E46*Index_운영!BC200),$C46*$D46/$C$1*Index_운영!BC68))),0)</f>
        <v>0</v>
      </c>
      <c r="BD46" s="589">
        <f>IFERROR(IF(BD$3=EOMONTH('Rent Roll'!$C42-1,0),$C46*$D46/$C$1,IF(BD$3=EOMONTH('Rent Roll'!$D42,0),0,IF(NOT(BC46=0),NOT(Index_운영!BD68=0)*BC46*(1+$E46*Index_운영!BD200),$C46*$D46/$C$1*Index_운영!BD68))),0)</f>
        <v>0</v>
      </c>
      <c r="BE46" s="589">
        <f>IFERROR(IF(BE$3=EOMONTH('Rent Roll'!$C42-1,0),$C46*$D46/$C$1,IF(BE$3=EOMONTH('Rent Roll'!$D42,0),0,IF(NOT(BD46=0),NOT(Index_운영!BE68=0)*BD46*(1+$E46*Index_운영!BE200),$C46*$D46/$C$1*Index_운영!BE68))),0)</f>
        <v>0</v>
      </c>
      <c r="BF46" s="589">
        <f>IFERROR(IF(BF$3=EOMONTH('Rent Roll'!$C42-1,0),$C46*$D46/$C$1,IF(BF$3=EOMONTH('Rent Roll'!$D42,0),0,IF(NOT(BE46=0),NOT(Index_운영!BF68=0)*BE46*(1+$E46*Index_운영!BF200),$C46*$D46/$C$1*Index_운영!BF68))),0)</f>
        <v>0</v>
      </c>
      <c r="BG46" s="589">
        <f>IFERROR(IF(BG$3=EOMONTH('Rent Roll'!$C42-1,0),$C46*$D46/$C$1,IF(BG$3=EOMONTH('Rent Roll'!$D42,0),0,IF(NOT(BF46=0),NOT(Index_운영!BG68=0)*BF46*(1+$E46*Index_운영!BG200),$C46*$D46/$C$1*Index_운영!BG68))),0)</f>
        <v>0</v>
      </c>
      <c r="BH46" s="589">
        <f>IFERROR(IF(BH$3=EOMONTH('Rent Roll'!$C42-1,0),$C46*$D46/$C$1,IF(BH$3=EOMONTH('Rent Roll'!$D42,0),0,IF(NOT(BG46=0),NOT(Index_운영!BH68=0)*BG46*(1+$E46*Index_운영!BH200),$C46*$D46/$C$1*Index_운영!BH68))),0)</f>
        <v>0</v>
      </c>
      <c r="BI46" s="589">
        <f>IFERROR(IF(BI$3=EOMONTH('Rent Roll'!$C42-1,0),$C46*$D46/$C$1,IF(BI$3=EOMONTH('Rent Roll'!$D42,0),0,IF(NOT(BH46=0),NOT(Index_운영!BI68=0)*BH46*(1+$E46*Index_운영!BI200),$C46*$D46/$C$1*Index_운영!BI68))),0)</f>
        <v>0</v>
      </c>
      <c r="BJ46" s="589">
        <f>IFERROR(IF(BJ$3=EOMONTH('Rent Roll'!$C42-1,0),$C46*$D46/$C$1,IF(BJ$3=EOMONTH('Rent Roll'!$D42,0),0,IF(NOT(BI46=0),NOT(Index_운영!BJ68=0)*BI46*(1+$E46*Index_운영!BJ200),$C46*$D46/$C$1*Index_운영!BJ68))),0)</f>
        <v>0</v>
      </c>
      <c r="BK46" s="589">
        <f>IFERROR(IF(BK$3=EOMONTH('Rent Roll'!$C42-1,0),$C46*$D46/$C$1,IF(BK$3=EOMONTH('Rent Roll'!$D42,0),0,IF(NOT(BJ46=0),NOT(Index_운영!BK68=0)*BJ46*(1+$E46*Index_운영!BK200),$C46*$D46/$C$1*Index_운영!BK68))),0)</f>
        <v>0</v>
      </c>
      <c r="BL46" s="589">
        <f>IFERROR(IF(BL$3=EOMONTH('Rent Roll'!$C42-1,0),$C46*$D46/$C$1,IF(BL$3=EOMONTH('Rent Roll'!$D42,0),0,IF(NOT(BK46=0),NOT(Index_운영!BL68=0)*BK46*(1+$E46*Index_운영!BL200),$C46*$D46/$C$1*Index_운영!BL68))),0)</f>
        <v>0</v>
      </c>
      <c r="BM46" s="589">
        <f>IFERROR(IF(BM$3=EOMONTH('Rent Roll'!$C42-1,0),$C46*$D46/$C$1,IF(BM$3=EOMONTH('Rent Roll'!$D42,0),0,IF(NOT(BL46=0),NOT(Index_운영!BM68=0)*BL46*(1+$E46*Index_운영!BM200),$C46*$D46/$C$1*Index_운영!BM68))),0)</f>
        <v>0</v>
      </c>
      <c r="BN46" s="589">
        <f>IFERROR(IF(BN$3=EOMONTH('Rent Roll'!$C42-1,0),$C46*$D46/$C$1,IF(BN$3=EOMONTH('Rent Roll'!$D42,0),0,IF(NOT(BM46=0),NOT(Index_운영!BN68=0)*BM46*(1+$E46*Index_운영!BN200),$C46*$D46/$C$1*Index_운영!BN68))),0)</f>
        <v>0</v>
      </c>
      <c r="BO46" s="589">
        <f>IFERROR(IF(BO$3=EOMONTH('Rent Roll'!$C42-1,0),$C46*$D46/$C$1,IF(BO$3=EOMONTH('Rent Roll'!$D42,0),0,IF(NOT(BN46=0),NOT(Index_운영!BO68=0)*BN46*(1+$E46*Index_운영!BO200),$C46*$D46/$C$1*Index_운영!BO68))),0)</f>
        <v>0</v>
      </c>
      <c r="BP46" s="589">
        <f>IFERROR(IF(BP$3=EOMONTH('Rent Roll'!$C42-1,0),$C46*$D46/$C$1,IF(BP$3=EOMONTH('Rent Roll'!$D42,0),0,IF(NOT(BO46=0),NOT(Index_운영!BP68=0)*BO46*(1+$E46*Index_운영!BP200),$C46*$D46/$C$1*Index_운영!BP68))),0)</f>
        <v>0</v>
      </c>
      <c r="BQ46" s="589">
        <f>IFERROR(IF(BQ$3=EOMONTH('Rent Roll'!$C42-1,0),$C46*$D46/$C$1,IF(BQ$3=EOMONTH('Rent Roll'!$D42,0),0,IF(NOT(BP46=0),NOT(Index_운영!BQ68=0)*BP46*(1+$E46*Index_운영!BQ200),$C46*$D46/$C$1*Index_운영!BQ68))),0)</f>
        <v>0</v>
      </c>
      <c r="BR46" s="589">
        <f>IFERROR(IF(BR$3=EOMONTH('Rent Roll'!$C42-1,0),$C46*$D46/$C$1,IF(BR$3=EOMONTH('Rent Roll'!$D42,0),0,IF(NOT(BQ46=0),NOT(Index_운영!BR68=0)*BQ46*(1+$E46*Index_운영!BR200),$C46*$D46/$C$1*Index_운영!BR68))),0)</f>
        <v>0</v>
      </c>
      <c r="BS46" s="589">
        <f>IFERROR(IF(BS$3=EOMONTH('Rent Roll'!$C42-1,0),$C46*$D46/$C$1,IF(BS$3=EOMONTH('Rent Roll'!$D42,0),0,IF(NOT(BR46=0),NOT(Index_운영!BS68=0)*BR46*(1+$E46*Index_운영!BS200),$C46*$D46/$C$1*Index_운영!BS68))),0)</f>
        <v>0</v>
      </c>
      <c r="BT46" s="589">
        <f>IFERROR(IF(BT$3=EOMONTH('Rent Roll'!$C42-1,0),$C46*$D46/$C$1,IF(BT$3=EOMONTH('Rent Roll'!$D42,0),0,IF(NOT(BS46=0),NOT(Index_운영!BT68=0)*BS46*(1+$E46*Index_운영!BT200),$C46*$D46/$C$1*Index_운영!BT68))),0)</f>
        <v>0</v>
      </c>
      <c r="BU46" s="589">
        <f>IFERROR(IF(BU$3=EOMONTH('Rent Roll'!$C42-1,0),$C46*$D46/$C$1,IF(BU$3=EOMONTH('Rent Roll'!$D42,0),0,IF(NOT(BT46=0),NOT(Index_운영!BU68=0)*BT46*(1+$E46*Index_운영!BU200),$C46*$D46/$C$1*Index_운영!BU68))),0)</f>
        <v>0</v>
      </c>
      <c r="BV46" s="589">
        <f>IFERROR(IF(BV$3=EOMONTH('Rent Roll'!$C42-1,0),$C46*$D46/$C$1,IF(BV$3=EOMONTH('Rent Roll'!$D42,0),0,IF(NOT(BU46=0),NOT(Index_운영!BV68=0)*BU46*(1+$E46*Index_운영!BV200),$C46*$D46/$C$1*Index_운영!BV68))),0)</f>
        <v>0</v>
      </c>
      <c r="BW46" s="589">
        <f>IFERROR(IF(BW$3=EOMONTH('Rent Roll'!$C42-1,0),$C46*$D46/$C$1,IF(BW$3=EOMONTH('Rent Roll'!$D42,0),0,IF(NOT(BV46=0),NOT(Index_운영!BW68=0)*BV46*(1+$E46*Index_운영!BW200),$C46*$D46/$C$1*Index_운영!BW68))),0)</f>
        <v>0</v>
      </c>
      <c r="BX46" s="589">
        <f>IFERROR(IF(BX$3=EOMONTH('Rent Roll'!$C42-1,0),$C46*$D46/$C$1,IF(BX$3=EOMONTH('Rent Roll'!$D42,0),0,IF(NOT(BW46=0),NOT(Index_운영!BX68=0)*BW46*(1+$E46*Index_운영!BX200),$C46*$D46/$C$1*Index_운영!BX68))),0)</f>
        <v>0</v>
      </c>
      <c r="BY46" s="589">
        <f>IFERROR(IF(BY$3=EOMONTH('Rent Roll'!$C42-1,0),$C46*$D46/$C$1,IF(BY$3=EOMONTH('Rent Roll'!$D42,0),0,IF(NOT(BX46=0),NOT(Index_운영!BY68=0)*BX46*(1+$E46*Index_운영!BY200),$C46*$D46/$C$1*Index_운영!BY68))),0)</f>
        <v>0</v>
      </c>
      <c r="BZ46" s="589">
        <f>IFERROR(IF(BZ$3=EOMONTH('Rent Roll'!$C42-1,0),$C46*$D46/$C$1,IF(BZ$3=EOMONTH('Rent Roll'!$D42,0),0,IF(NOT(BY46=0),NOT(Index_운영!BZ68=0)*BY46*(1+$E46*Index_운영!BZ200),$C46*$D46/$C$1*Index_운영!BZ68))),0)</f>
        <v>0</v>
      </c>
      <c r="CA46" s="589">
        <f>IFERROR(IF(CA$3=EOMONTH('Rent Roll'!$C42-1,0),$C46*$D46/$C$1,IF(CA$3=EOMONTH('Rent Roll'!$D42,0),0,IF(NOT(BZ46=0),NOT(Index_운영!CA68=0)*BZ46*(1+$E46*Index_운영!CA200),$C46*$D46/$C$1*Index_운영!CA68))),0)</f>
        <v>0</v>
      </c>
      <c r="CB46" s="589">
        <f>IFERROR(IF(CB$3=EOMONTH('Rent Roll'!$C42-1,0),$C46*$D46/$C$1,IF(CB$3=EOMONTH('Rent Roll'!$D42,0),0,IF(NOT(CA46=0),NOT(Index_운영!CB68=0)*CA46*(1+$E46*Index_운영!CB200),$C46*$D46/$C$1*Index_운영!CB68))),0)</f>
        <v>0</v>
      </c>
      <c r="CC46" s="589">
        <f>IFERROR(IF(CC$3=EOMONTH('Rent Roll'!$C42-1,0),$C46*$D46/$C$1,IF(CC$3=EOMONTH('Rent Roll'!$D42,0),0,IF(NOT(CB46=0),NOT(Index_운영!CC68=0)*CB46*(1+$E46*Index_운영!CC200),$C46*$D46/$C$1*Index_운영!CC68))),0)</f>
        <v>0</v>
      </c>
      <c r="CD46" s="589">
        <f>IFERROR(IF(CD$3=EOMONTH('Rent Roll'!$C42-1,0),$C46*$D46/$C$1,IF(CD$3=EOMONTH('Rent Roll'!$D42,0),0,IF(NOT(CC46=0),NOT(Index_운영!CD68=0)*CC46*(1+$E46*Index_운영!CD200),$C46*$D46/$C$1*Index_운영!CD68))),0)</f>
        <v>0</v>
      </c>
      <c r="CE46" s="589">
        <f>IFERROR(IF(CE$3=EOMONTH('Rent Roll'!$C42-1,0),$C46*$D46/$C$1,IF(CE$3=EOMONTH('Rent Roll'!$D42,0),0,IF(NOT(CD46=0),NOT(Index_운영!CE68=0)*CD46*(1+$E46*Index_운영!CE200),$C46*$D46/$C$1*Index_운영!CE68))),0)</f>
        <v>0</v>
      </c>
      <c r="CF46" s="589">
        <f>IFERROR(IF(CF$3=EOMONTH('Rent Roll'!$C42-1,0),$C46*$D46/$C$1,IF(CF$3=EOMONTH('Rent Roll'!$D42,0),0,IF(NOT(CE46=0),NOT(Index_운영!CF68=0)*CE46*(1+$E46*Index_운영!CF200),$C46*$D46/$C$1*Index_운영!CF68))),0)</f>
        <v>0</v>
      </c>
      <c r="CG46" s="589">
        <f>IFERROR(IF(CG$3=EOMONTH('Rent Roll'!$C42-1,0),$C46*$D46/$C$1,IF(CG$3=EOMONTH('Rent Roll'!$D42,0),0,IF(NOT(CF46=0),NOT(Index_운영!CG68=0)*CF46*(1+$E46*Index_운영!CG200),$C46*$D46/$C$1*Index_운영!CG68))),0)</f>
        <v>0</v>
      </c>
      <c r="CH46" s="589">
        <f>IFERROR(IF(CH$3=EOMONTH('Rent Roll'!$C42-1,0),$C46*$D46/$C$1,IF(CH$3=EOMONTH('Rent Roll'!$D42,0),0,IF(NOT(CG46=0),NOT(Index_운영!CH68=0)*CG46*(1+$E46*Index_운영!CH200),$C46*$D46/$C$1*Index_운영!CH68))),0)</f>
        <v>0</v>
      </c>
      <c r="CI46" s="589">
        <f>IFERROR(IF(CI$3=EOMONTH('Rent Roll'!$C42-1,0),$C46*$D46/$C$1,IF(CI$3=EOMONTH('Rent Roll'!$D42,0),0,IF(NOT(CH46=0),NOT(Index_운영!CI68=0)*CH46*(1+$E46*Index_운영!CI200),$C46*$D46/$C$1*Index_운영!CI68))),0)</f>
        <v>0</v>
      </c>
      <c r="CJ46" s="589">
        <f>IFERROR(IF(CJ$3=EOMONTH('Rent Roll'!$C42-1,0),$C46*$D46/$C$1,IF(CJ$3=EOMONTH('Rent Roll'!$D42,0),0,IF(NOT(CI46=0),NOT(Index_운영!CJ68=0)*CI46*(1+$E46*Index_운영!CJ200),$C46*$D46/$C$1*Index_운영!CJ68))),0)</f>
        <v>0</v>
      </c>
      <c r="CK46" s="589">
        <f>IFERROR(IF(CK$3=EOMONTH('Rent Roll'!$C42-1,0),$C46*$D46/$C$1,IF(CK$3=EOMONTH('Rent Roll'!$D42,0),0,IF(NOT(CJ46=0),NOT(Index_운영!CK68=0)*CJ46*(1+$E46*Index_운영!CK200),$C46*$D46/$C$1*Index_운영!CK68))),0)</f>
        <v>0</v>
      </c>
      <c r="CL46" s="589">
        <f>IFERROR(IF(CL$3=EOMONTH('Rent Roll'!$C42-1,0),$C46*$D46/$C$1,IF(CL$3=EOMONTH('Rent Roll'!$D42,0),0,IF(NOT(CK46=0),NOT(Index_운영!CL68=0)*CK46*(1+$E46*Index_운영!CL200),$C46*$D46/$C$1*Index_운영!CL68))),0)</f>
        <v>0</v>
      </c>
      <c r="CM46" s="589">
        <f>IFERROR(IF(CM$3=EOMONTH('Rent Roll'!$C42-1,0),$C46*$D46/$C$1,IF(CM$3=EOMONTH('Rent Roll'!$D42,0),0,IF(NOT(CL46=0),NOT(Index_운영!CM68=0)*CL46*(1+$E46*Index_운영!CM200),$C46*$D46/$C$1*Index_운영!CM68))),0)</f>
        <v>0</v>
      </c>
      <c r="CN46" s="589">
        <f>IFERROR(IF(CN$3=EOMONTH('Rent Roll'!$C42-1,0),$C46*$D46/$C$1,IF(CN$3=EOMONTH('Rent Roll'!$D42,0),0,IF(NOT(CM46=0),NOT(Index_운영!CN68=0)*CM46*(1+$E46*Index_운영!CN200),$C46*$D46/$C$1*Index_운영!CN68))),0)</f>
        <v>0</v>
      </c>
      <c r="CO46" s="589">
        <f>IFERROR(IF(CO$3=EOMONTH('Rent Roll'!$C42-1,0),$C46*$D46/$C$1,IF(CO$3=EOMONTH('Rent Roll'!$D42,0),0,IF(NOT(CN46=0),NOT(Index_운영!CO68=0)*CN46*(1+$E46*Index_운영!CO200),$C46*$D46/$C$1*Index_운영!CO68))),0)</f>
        <v>0</v>
      </c>
      <c r="CP46" s="589">
        <f>IFERROR(IF(CP$3=EOMONTH('Rent Roll'!$C42-1,0),$C46*$D46/$C$1,IF(CP$3=EOMONTH('Rent Roll'!$D42,0),0,IF(NOT(CO46=0),NOT(Index_운영!CP68=0)*CO46*(1+$E46*Index_운영!CP200),$C46*$D46/$C$1*Index_운영!CP68))),0)</f>
        <v>0</v>
      </c>
      <c r="CQ46" s="589">
        <f>IFERROR(IF(CQ$3=EOMONTH('Rent Roll'!$C42-1,0),$C46*$D46/$C$1,IF(CQ$3=EOMONTH('Rent Roll'!$D42,0),0,IF(NOT(CP46=0),NOT(Index_운영!CQ68=0)*CP46*(1+$E46*Index_운영!CQ200),$C46*$D46/$C$1*Index_운영!CQ68))),0)</f>
        <v>0</v>
      </c>
      <c r="CR46" s="589">
        <f>IFERROR(IF(CR$3=EOMONTH('Rent Roll'!$C42-1,0),$C46*$D46/$C$1,IF(CR$3=EOMONTH('Rent Roll'!$D42,0),0,IF(NOT(CQ46=0),NOT(Index_운영!CR68=0)*CQ46*(1+$E46*Index_운영!CR200),$C46*$D46/$C$1*Index_운영!CR68))),0)</f>
        <v>0</v>
      </c>
      <c r="CS46" s="589">
        <f>IFERROR(IF(CS$3=EOMONTH('Rent Roll'!$C42-1,0),$C46*$D46/$C$1,IF(CS$3=EOMONTH('Rent Roll'!$D42,0),0,IF(NOT(CR46=0),NOT(Index_운영!CS68=0)*CR46*(1+$E46*Index_운영!CS200),$C46*$D46/$C$1*Index_운영!CS68))),0)</f>
        <v>0</v>
      </c>
      <c r="CT46" s="589">
        <f>IFERROR(IF(CT$3=EOMONTH('Rent Roll'!$C42-1,0),$C46*$D46/$C$1,IF(CT$3=EOMONTH('Rent Roll'!$D42,0),0,IF(NOT(CS46=0),NOT(Index_운영!CT68=0)*CS46*(1+$E46*Index_운영!CT200),$C46*$D46/$C$1*Index_운영!CT68))),0)</f>
        <v>0</v>
      </c>
      <c r="CU46" s="589">
        <f>IFERROR(IF(CU$3=EOMONTH('Rent Roll'!$C42-1,0),$C46*$D46/$C$1,IF(CU$3=EOMONTH('Rent Roll'!$D42,0),0,IF(NOT(CT46=0),NOT(Index_운영!CU68=0)*CT46*(1+$E46*Index_운영!CU200),$C46*$D46/$C$1*Index_운영!CU68))),0)</f>
        <v>0</v>
      </c>
      <c r="CV46" s="589">
        <f>IFERROR(IF(CV$3=EOMONTH('Rent Roll'!$C42-1,0),$C46*$D46/$C$1,IF(CV$3=EOMONTH('Rent Roll'!$D42,0),0,IF(NOT(CU46=0),NOT(Index_운영!CV68=0)*CU46*(1+$E46*Index_운영!CV200),$C46*$D46/$C$1*Index_운영!CV68))),0)</f>
        <v>0</v>
      </c>
      <c r="CW46" s="589">
        <f>IFERROR(IF(CW$3=EOMONTH('Rent Roll'!$C42-1,0),$C46*$D46/$C$1,IF(CW$3=EOMONTH('Rent Roll'!$D42,0),0,IF(NOT(CV46=0),NOT(Index_운영!CW68=0)*CV46*(1+$E46*Index_운영!CW200),$C46*$D46/$C$1*Index_운영!CW68))),0)</f>
        <v>0</v>
      </c>
      <c r="CX46" s="589">
        <f>IFERROR(IF(CX$3=EOMONTH('Rent Roll'!$C42-1,0),$C46*$D46/$C$1,IF(CX$3=EOMONTH('Rent Roll'!$D42,0),0,IF(NOT(CW46=0),NOT(Index_운영!CX68=0)*CW46*(1+$E46*Index_운영!CX200),$C46*$D46/$C$1*Index_운영!CX68))),0)</f>
        <v>0</v>
      </c>
      <c r="CY46" s="589">
        <f>IFERROR(IF(CY$3=EOMONTH('Rent Roll'!$C42-1,0),$C46*$D46/$C$1,IF(CY$3=EOMONTH('Rent Roll'!$D42,0),0,IF(NOT(CX46=0),NOT(Index_운영!CY68=0)*CX46*(1+$E46*Index_운영!CY200),$C46*$D46/$C$1*Index_운영!CY68))),0)</f>
        <v>0</v>
      </c>
      <c r="CZ46" s="589">
        <f>IFERROR(IF(CZ$3=EOMONTH('Rent Roll'!$C42-1,0),$C46*$D46/$C$1,IF(CZ$3=EOMONTH('Rent Roll'!$D42,0),0,IF(NOT(CY46=0),NOT(Index_운영!CZ68=0)*CY46*(1+$E46*Index_운영!CZ200),$C46*$D46/$C$1*Index_운영!CZ68))),0)</f>
        <v>0</v>
      </c>
      <c r="DA46" s="589">
        <f>IFERROR(IF(DA$3=EOMONTH('Rent Roll'!$C42-1,0),$C46*$D46/$C$1,IF(DA$3=EOMONTH('Rent Roll'!$D42,0),0,IF(NOT(CZ46=0),NOT(Index_운영!DA68=0)*CZ46*(1+$E46*Index_운영!DA200),$C46*$D46/$C$1*Index_운영!DA68))),0)</f>
        <v>0</v>
      </c>
      <c r="DB46" s="589">
        <f>IFERROR(IF(DB$3=EOMONTH('Rent Roll'!$C42-1,0),$C46*$D46/$C$1,IF(DB$3=EOMONTH('Rent Roll'!$D42,0),0,IF(NOT(DA46=0),NOT(Index_운영!DB68=0)*DA46*(1+$E46*Index_운영!DB200),$C46*$D46/$C$1*Index_운영!DB68))),0)</f>
        <v>0</v>
      </c>
      <c r="DC46" s="589">
        <f>IFERROR(IF(DC$3=EOMONTH('Rent Roll'!$C42-1,0),$C46*$D46/$C$1,IF(DC$3=EOMONTH('Rent Roll'!$D42,0),0,IF(NOT(DB46=0),NOT(Index_운영!DC68=0)*DB46*(1+$E46*Index_운영!DC200),$C46*$D46/$C$1*Index_운영!DC68))),0)</f>
        <v>0</v>
      </c>
      <c r="DD46" s="589">
        <f>IFERROR(IF(DD$3=EOMONTH('Rent Roll'!$C42-1,0),$C46*$D46/$C$1,IF(DD$3=EOMONTH('Rent Roll'!$D42,0),0,IF(NOT(DC46=0),NOT(Index_운영!DD68=0)*DC46*(1+$E46*Index_운영!DD200),$C46*$D46/$C$1*Index_운영!DD68))),0)</f>
        <v>0</v>
      </c>
      <c r="DE46" s="589">
        <f>IFERROR(IF(DE$3=EOMONTH('Rent Roll'!$C42-1,0),$C46*$D46/$C$1,IF(DE$3=EOMONTH('Rent Roll'!$D42,0),0,IF(NOT(DD46=0),NOT(Index_운영!DE68=0)*DD46*(1+$E46*Index_운영!DE200),$C46*$D46/$C$1*Index_운영!DE68))),0)</f>
        <v>0</v>
      </c>
      <c r="DF46" s="589">
        <f>IFERROR(IF(DF$3=EOMONTH('Rent Roll'!$C42-1,0),$C46*$D46/$C$1,IF(DF$3=EOMONTH('Rent Roll'!$D42,0),0,IF(NOT(DE46=0),NOT(Index_운영!DF68=0)*DE46*(1+$E46*Index_운영!DF200),$C46*$D46/$C$1*Index_운영!DF68))),0)</f>
        <v>0</v>
      </c>
      <c r="DG46" s="589">
        <f>IFERROR(IF(DG$3=EOMONTH('Rent Roll'!$C42-1,0),$C46*$D46/$C$1,IF(DG$3=EOMONTH('Rent Roll'!$D42,0),0,IF(NOT(DF46=0),NOT(Index_운영!DG68=0)*DF46*(1+$E46*Index_운영!DG200),$C46*$D46/$C$1*Index_운영!DG68))),0)</f>
        <v>0</v>
      </c>
      <c r="DH46" s="589">
        <f>IFERROR(IF(DH$3=EOMONTH('Rent Roll'!$C42-1,0),$C46*$D46/$C$1,IF(DH$3=EOMONTH('Rent Roll'!$D42,0),0,IF(NOT(DG46=0),NOT(Index_운영!DH68=0)*DG46*(1+$E46*Index_운영!DH200),$C46*$D46/$C$1*Index_운영!DH68))),0)</f>
        <v>0</v>
      </c>
      <c r="DI46" s="589">
        <f>IFERROR(IF(DI$3=EOMONTH('Rent Roll'!$C42-1,0),$C46*$D46/$C$1,IF(DI$3=EOMONTH('Rent Roll'!$D42,0),0,IF(NOT(DH46=0),NOT(Index_운영!DI68=0)*DH46*(1+$E46*Index_운영!DI200),$C46*$D46/$C$1*Index_운영!DI68))),0)</f>
        <v>0</v>
      </c>
      <c r="DJ46" s="589">
        <f>IFERROR(IF(DJ$3=EOMONTH('Rent Roll'!$C42-1,0),$C46*$D46/$C$1,IF(DJ$3=EOMONTH('Rent Roll'!$D42,0),0,IF(NOT(DI46=0),NOT(Index_운영!DJ68=0)*DI46*(1+$E46*Index_운영!DJ200),$C46*$D46/$C$1*Index_운영!DJ68))),0)</f>
        <v>0</v>
      </c>
      <c r="DK46" s="589">
        <f>IFERROR(IF(DK$3=EOMONTH('Rent Roll'!$C42-1,0),$C46*$D46/$C$1,IF(DK$3=EOMONTH('Rent Roll'!$D42,0),0,IF(NOT(DJ46=0),NOT(Index_운영!DK68=0)*DJ46*(1+$E46*Index_운영!DK200),$C46*$D46/$C$1*Index_운영!DK68))),0)</f>
        <v>0</v>
      </c>
      <c r="DL46" s="589">
        <f>IFERROR(IF(DL$3=EOMONTH('Rent Roll'!$C42-1,0),$C46*$D46/$C$1,IF(DL$3=EOMONTH('Rent Roll'!$D42,0),0,IF(NOT(DK46=0),NOT(Index_운영!DL68=0)*DK46*(1+$E46*Index_운영!DL200),$C46*$D46/$C$1*Index_운영!DL68))),0)</f>
        <v>0</v>
      </c>
      <c r="DM46" s="589">
        <f>IFERROR(IF(DM$3=EOMONTH('Rent Roll'!$C42-1,0),$C46*$D46/$C$1,IF(DM$3=EOMONTH('Rent Roll'!$D42,0),0,IF(NOT(DL46=0),NOT(Index_운영!DM68=0)*DL46*(1+$E46*Index_운영!DM200),$C46*$D46/$C$1*Index_운영!DM68))),0)</f>
        <v>0</v>
      </c>
      <c r="DN46" s="589">
        <f>IFERROR(IF(DN$3=EOMONTH('Rent Roll'!$C42-1,0),$C46*$D46/$C$1,IF(DN$3=EOMONTH('Rent Roll'!$D42,0),0,IF(NOT(DM46=0),NOT(Index_운영!DN68=0)*DM46*(1+$E46*Index_운영!DN200),$C46*$D46/$C$1*Index_운영!DN68))),0)</f>
        <v>0</v>
      </c>
      <c r="DO46" s="589">
        <f>IFERROR(IF(DO$3=EOMONTH('Rent Roll'!$C42-1,0),$C46*$D46/$C$1,IF(DO$3=EOMONTH('Rent Roll'!$D42,0),0,IF(NOT(DN46=0),NOT(Index_운영!DO68=0)*DN46*(1+$E46*Index_운영!DO200),$C46*$D46/$C$1*Index_운영!DO68))),0)</f>
        <v>0</v>
      </c>
      <c r="DP46" s="589">
        <f>IFERROR(IF(DP$3=EOMONTH('Rent Roll'!$C42-1,0),$C46*$D46/$C$1,IF(DP$3=EOMONTH('Rent Roll'!$D42,0),0,IF(NOT(DO46=0),NOT(Index_운영!DP68=0)*DO46*(1+$E46*Index_운영!DP200),$C46*$D46/$C$1*Index_운영!DP68))),0)</f>
        <v>0</v>
      </c>
      <c r="DQ46" s="589">
        <f>IFERROR(IF(DQ$3=EOMONTH('Rent Roll'!$C42-1,0),$C46*$D46/$C$1,IF(DQ$3=EOMONTH('Rent Roll'!$D42,0),0,IF(NOT(DP46=0),NOT(Index_운영!DQ68=0)*DP46*(1+$E46*Index_운영!DQ200),$C46*$D46/$C$1*Index_운영!DQ68))),0)</f>
        <v>0</v>
      </c>
      <c r="DR46" s="589">
        <f>IFERROR(IF(DR$3=EOMONTH('Rent Roll'!$C42-1,0),$C46*$D46/$C$1,IF(DR$3=EOMONTH('Rent Roll'!$D42,0),0,IF(NOT(DQ46=0),NOT(Index_운영!DR68=0)*DQ46*(1+$E46*Index_운영!DR200),$C46*$D46/$C$1*Index_운영!DR68))),0)</f>
        <v>0</v>
      </c>
      <c r="DS46" s="589">
        <f>IFERROR(IF(DS$3=EOMONTH('Rent Roll'!$C42-1,0),$C46*$D46/$C$1,IF(DS$3=EOMONTH('Rent Roll'!$D42,0),0,IF(NOT(DR46=0),NOT(Index_운영!DS68=0)*DR46*(1+$E46*Index_운영!DS200),$C46*$D46/$C$1*Index_운영!DS68))),0)</f>
        <v>0</v>
      </c>
      <c r="DT46" s="589">
        <f>IFERROR(IF(DT$3=EOMONTH('Rent Roll'!$C42-1,0),$C46*$D46/$C$1,IF(DT$3=EOMONTH('Rent Roll'!$D42,0),0,IF(NOT(DS46=0),NOT(Index_운영!DT68=0)*DS46*(1+$E46*Index_운영!DT200),$C46*$D46/$C$1*Index_운영!DT68))),0)</f>
        <v>0</v>
      </c>
      <c r="DU46" s="589">
        <f>IFERROR(IF(DU$3=EOMONTH('Rent Roll'!$C42-1,0),$C46*$D46/$C$1,IF(DU$3=EOMONTH('Rent Roll'!$D42,0),0,IF(NOT(DT46=0),NOT(Index_운영!DU68=0)*DT46*(1+$E46*Index_운영!DU200),$C46*$D46/$C$1*Index_운영!DU68))),0)</f>
        <v>0</v>
      </c>
      <c r="DV46" s="589">
        <f>IFERROR(IF(DV$3=EOMONTH('Rent Roll'!$C42-1,0),$C46*$D46/$C$1,IF(DV$3=EOMONTH('Rent Roll'!$D42,0),0,IF(NOT(DU46=0),NOT(Index_운영!DV68=0)*DU46*(1+$E46*Index_운영!DV200),$C46*$D46/$C$1*Index_운영!DV68))),0)</f>
        <v>0</v>
      </c>
    </row>
    <row r="47" spans="1:126" s="485" customFormat="1" outlineLevel="1" x14ac:dyDescent="0.4">
      <c r="A47" s="737"/>
      <c r="B47" s="464">
        <f>'Rent Roll'!$B43</f>
        <v>0</v>
      </c>
      <c r="C47" s="1219">
        <f>'Rent Roll'!$K43</f>
        <v>0</v>
      </c>
      <c r="D47" s="1220">
        <f>'Rent Roll'!$M43</f>
        <v>0</v>
      </c>
      <c r="E47" s="1221">
        <f>'Rent Roll'!$N43</f>
        <v>0</v>
      </c>
      <c r="F47" s="588">
        <f>IFERROR(IF(F$3=EOMONTH('Rent Roll'!$C43-1,0),$C47*$D47/$C$1,IF(F$3=EOMONTH('Rent Roll'!$D43,0),0,IF(NOT(E47=0),NOT(Index_운영!F69=0)*E47*(1+$E47*Index_운영!F201),$C47*$D47/$C$1*Index_운영!F69))),0)</f>
        <v>0</v>
      </c>
      <c r="G47" s="589">
        <f>IFERROR(IF(G$3=EOMONTH('Rent Roll'!$C43-1,0),$C47*$D47/$C$1,IF(G$3=EOMONTH('Rent Roll'!$D43,0),0,IF(NOT(F47=0),NOT(Index_운영!G69=0)*F47*(1+$E47*Index_운영!G201),$C47*$D47/$C$1*Index_운영!G69))),0)</f>
        <v>0</v>
      </c>
      <c r="H47" s="589">
        <f>IFERROR(IF(H$3=EOMONTH('Rent Roll'!$C43-1,0),$C47*$D47/$C$1,IF(H$3=EOMONTH('Rent Roll'!$D43,0),0,IF(NOT(G47=0),NOT(Index_운영!H69=0)*G47*(1+$E47*Index_운영!H201),$C47*$D47/$C$1*Index_운영!H69))),0)</f>
        <v>0</v>
      </c>
      <c r="I47" s="589">
        <f>IFERROR(IF(I$3=EOMONTH('Rent Roll'!$C43-1,0),$C47*$D47/$C$1,IF(I$3=EOMONTH('Rent Roll'!$D43,0),0,IF(NOT(H47=0),NOT(Index_운영!I69=0)*H47*(1+$E47*Index_운영!I201),$C47*$D47/$C$1*Index_운영!I69))),0)</f>
        <v>0</v>
      </c>
      <c r="J47" s="589">
        <f>IFERROR(IF(J$3=EOMONTH('Rent Roll'!$C43-1,0),$C47*$D47/$C$1,IF(J$3=EOMONTH('Rent Roll'!$D43,0),0,IF(NOT(I47=0),NOT(Index_운영!J69=0)*I47*(1+$E47*Index_운영!J201),$C47*$D47/$C$1*Index_운영!J69))),0)</f>
        <v>0</v>
      </c>
      <c r="K47" s="589">
        <f>IFERROR(IF(K$3=EOMONTH('Rent Roll'!$C43-1,0),$C47*$D47/$C$1,IF(K$3=EOMONTH('Rent Roll'!$D43,0),0,IF(NOT(J47=0),NOT(Index_운영!K69=0)*J47*(1+$E47*Index_운영!K201),$C47*$D47/$C$1*Index_운영!K69))),0)</f>
        <v>0</v>
      </c>
      <c r="L47" s="589">
        <f>IFERROR(IF(L$3=EOMONTH('Rent Roll'!$C43-1,0),$C47*$D47/$C$1,IF(L$3=EOMONTH('Rent Roll'!$D43,0),0,IF(NOT(K47=0),NOT(Index_운영!L69=0)*K47*(1+$E47*Index_운영!L201),$C47*$D47/$C$1*Index_운영!L69))),0)</f>
        <v>0</v>
      </c>
      <c r="M47" s="589">
        <f>IFERROR(IF(M$3=EOMONTH('Rent Roll'!$C43-1,0),$C47*$D47/$C$1,IF(M$3=EOMONTH('Rent Roll'!$D43,0),0,IF(NOT(L47=0),NOT(Index_운영!M69=0)*L47*(1+$E47*Index_운영!M201),$C47*$D47/$C$1*Index_운영!M69))),0)</f>
        <v>0</v>
      </c>
      <c r="N47" s="589">
        <f>IFERROR(IF(N$3=EOMONTH('Rent Roll'!$C43-1,0),$C47*$D47/$C$1,IF(N$3=EOMONTH('Rent Roll'!$D43,0),0,IF(NOT(M47=0),NOT(Index_운영!N69=0)*M47*(1+$E47*Index_운영!N201),$C47*$D47/$C$1*Index_운영!N69))),0)</f>
        <v>0</v>
      </c>
      <c r="O47" s="589">
        <f>IFERROR(IF(O$3=EOMONTH('Rent Roll'!$C43-1,0),$C47*$D47/$C$1,IF(O$3=EOMONTH('Rent Roll'!$D43,0),0,IF(NOT(N47=0),NOT(Index_운영!O69=0)*N47*(1+$E47*Index_운영!O201),$C47*$D47/$C$1*Index_운영!O69))),0)</f>
        <v>0</v>
      </c>
      <c r="P47" s="589">
        <f>IFERROR(IF(P$3=EOMONTH('Rent Roll'!$C43-1,0),$C47*$D47/$C$1,IF(P$3=EOMONTH('Rent Roll'!$D43,0),0,IF(NOT(O47=0),NOT(Index_운영!P69=0)*O47*(1+$E47*Index_운영!P201),$C47*$D47/$C$1*Index_운영!P69))),0)</f>
        <v>0</v>
      </c>
      <c r="Q47" s="589">
        <f>IFERROR(IF(Q$3=EOMONTH('Rent Roll'!$C43-1,0),$C47*$D47/$C$1,IF(Q$3=EOMONTH('Rent Roll'!$D43,0),0,IF(NOT(P47=0),NOT(Index_운영!Q69=0)*P47*(1+$E47*Index_운영!Q201),$C47*$D47/$C$1*Index_운영!Q69))),0)</f>
        <v>0</v>
      </c>
      <c r="R47" s="589">
        <f>IFERROR(IF(R$3=EOMONTH('Rent Roll'!$C43-1,0),$C47*$D47/$C$1,IF(R$3=EOMONTH('Rent Roll'!$D43,0),0,IF(NOT(Q47=0),NOT(Index_운영!R69=0)*Q47*(1+$E47*Index_운영!R201),$C47*$D47/$C$1*Index_운영!R69))),0)</f>
        <v>0</v>
      </c>
      <c r="S47" s="589">
        <f>IFERROR(IF(S$3=EOMONTH('Rent Roll'!$C43-1,0),$C47*$D47/$C$1,IF(S$3=EOMONTH('Rent Roll'!$D43,0),0,IF(NOT(R47=0),NOT(Index_운영!S69=0)*R47*(1+$E47*Index_운영!S201),$C47*$D47/$C$1*Index_운영!S69))),0)</f>
        <v>0</v>
      </c>
      <c r="T47" s="589">
        <f>IFERROR(IF(T$3=EOMONTH('Rent Roll'!$C43-1,0),$C47*$D47/$C$1,IF(T$3=EOMONTH('Rent Roll'!$D43,0),0,IF(NOT(S47=0),NOT(Index_운영!T69=0)*S47*(1+$E47*Index_운영!T201),$C47*$D47/$C$1*Index_운영!T69))),0)</f>
        <v>0</v>
      </c>
      <c r="U47" s="589">
        <f>IFERROR(IF(U$3=EOMONTH('Rent Roll'!$C43-1,0),$C47*$D47/$C$1,IF(U$3=EOMONTH('Rent Roll'!$D43,0),0,IF(NOT(T47=0),NOT(Index_운영!U69=0)*T47*(1+$E47*Index_운영!U201),$C47*$D47/$C$1*Index_운영!U69))),0)</f>
        <v>0</v>
      </c>
      <c r="V47" s="589">
        <f>IFERROR(IF(V$3=EOMONTH('Rent Roll'!$C43-1,0),$C47*$D47/$C$1,IF(V$3=EOMONTH('Rent Roll'!$D43,0),0,IF(NOT(U47=0),NOT(Index_운영!V69=0)*U47*(1+$E47*Index_운영!V201),$C47*$D47/$C$1*Index_운영!V69))),0)</f>
        <v>0</v>
      </c>
      <c r="W47" s="589">
        <f>IFERROR(IF(W$3=EOMONTH('Rent Roll'!$C43-1,0),$C47*$D47/$C$1,IF(W$3=EOMONTH('Rent Roll'!$D43,0),0,IF(NOT(V47=0),NOT(Index_운영!W69=0)*V47*(1+$E47*Index_운영!W201),$C47*$D47/$C$1*Index_운영!W69))),0)</f>
        <v>0</v>
      </c>
      <c r="X47" s="589">
        <f>IFERROR(IF(X$3=EOMONTH('Rent Roll'!$C43-1,0),$C47*$D47/$C$1,IF(X$3=EOMONTH('Rent Roll'!$D43,0),0,IF(NOT(W47=0),NOT(Index_운영!X69=0)*W47*(1+$E47*Index_운영!X201),$C47*$D47/$C$1*Index_운영!X69))),0)</f>
        <v>0</v>
      </c>
      <c r="Y47" s="589">
        <f>IFERROR(IF(Y$3=EOMONTH('Rent Roll'!$C43-1,0),$C47*$D47/$C$1,IF(Y$3=EOMONTH('Rent Roll'!$D43,0),0,IF(NOT(X47=0),NOT(Index_운영!Y69=0)*X47*(1+$E47*Index_운영!Y201),$C47*$D47/$C$1*Index_운영!Y69))),0)</f>
        <v>0</v>
      </c>
      <c r="Z47" s="589">
        <f>IFERROR(IF(Z$3=EOMONTH('Rent Roll'!$C43-1,0),$C47*$D47/$C$1,IF(Z$3=EOMONTH('Rent Roll'!$D43,0),0,IF(NOT(Y47=0),NOT(Index_운영!Z69=0)*Y47*(1+$E47*Index_운영!Z201),$C47*$D47/$C$1*Index_운영!Z69))),0)</f>
        <v>0</v>
      </c>
      <c r="AA47" s="589">
        <f>IFERROR(IF(AA$3=EOMONTH('Rent Roll'!$C43-1,0),$C47*$D47/$C$1,IF(AA$3=EOMONTH('Rent Roll'!$D43,0),0,IF(NOT(Z47=0),NOT(Index_운영!AA69=0)*Z47*(1+$E47*Index_운영!AA201),$C47*$D47/$C$1*Index_운영!AA69))),0)</f>
        <v>0</v>
      </c>
      <c r="AB47" s="589">
        <f>IFERROR(IF(AB$3=EOMONTH('Rent Roll'!$C43-1,0),$C47*$D47/$C$1,IF(AB$3=EOMONTH('Rent Roll'!$D43,0),0,IF(NOT(AA47=0),NOT(Index_운영!AB69=0)*AA47*(1+$E47*Index_운영!AB201),$C47*$D47/$C$1*Index_운영!AB69))),0)</f>
        <v>0</v>
      </c>
      <c r="AC47" s="589">
        <f>IFERROR(IF(AC$3=EOMONTH('Rent Roll'!$C43-1,0),$C47*$D47/$C$1,IF(AC$3=EOMONTH('Rent Roll'!$D43,0),0,IF(NOT(AB47=0),NOT(Index_운영!AC69=0)*AB47*(1+$E47*Index_운영!AC201),$C47*$D47/$C$1*Index_운영!AC69))),0)</f>
        <v>0</v>
      </c>
      <c r="AD47" s="589">
        <f>IFERROR(IF(AD$3=EOMONTH('Rent Roll'!$C43-1,0),$C47*$D47/$C$1,IF(AD$3=EOMONTH('Rent Roll'!$D43,0),0,IF(NOT(AC47=0),NOT(Index_운영!AD69=0)*AC47*(1+$E47*Index_운영!AD201),$C47*$D47/$C$1*Index_운영!AD69))),0)</f>
        <v>0</v>
      </c>
      <c r="AE47" s="589">
        <f>IFERROR(IF(AE$3=EOMONTH('Rent Roll'!$C43-1,0),$C47*$D47/$C$1,IF(AE$3=EOMONTH('Rent Roll'!$D43,0),0,IF(NOT(AD47=0),NOT(Index_운영!AE69=0)*AD47*(1+$E47*Index_운영!AE201),$C47*$D47/$C$1*Index_운영!AE69))),0)</f>
        <v>0</v>
      </c>
      <c r="AF47" s="589">
        <f>IFERROR(IF(AF$3=EOMONTH('Rent Roll'!$C43-1,0),$C47*$D47/$C$1,IF(AF$3=EOMONTH('Rent Roll'!$D43,0),0,IF(NOT(AE47=0),NOT(Index_운영!AF69=0)*AE47*(1+$E47*Index_운영!AF201),$C47*$D47/$C$1*Index_운영!AF69))),0)</f>
        <v>0</v>
      </c>
      <c r="AG47" s="589">
        <f>IFERROR(IF(AG$3=EOMONTH('Rent Roll'!$C43-1,0),$C47*$D47/$C$1,IF(AG$3=EOMONTH('Rent Roll'!$D43,0),0,IF(NOT(AF47=0),NOT(Index_운영!AG69=0)*AF47*(1+$E47*Index_운영!AG201),$C47*$D47/$C$1*Index_운영!AG69))),0)</f>
        <v>0</v>
      </c>
      <c r="AH47" s="589">
        <f>IFERROR(IF(AH$3=EOMONTH('Rent Roll'!$C43-1,0),$C47*$D47/$C$1,IF(AH$3=EOMONTH('Rent Roll'!$D43,0),0,IF(NOT(AG47=0),NOT(Index_운영!AH69=0)*AG47*(1+$E47*Index_운영!AH201),$C47*$D47/$C$1*Index_운영!AH69))),0)</f>
        <v>0</v>
      </c>
      <c r="AI47" s="589">
        <f>IFERROR(IF(AI$3=EOMONTH('Rent Roll'!$C43-1,0),$C47*$D47/$C$1,IF(AI$3=EOMONTH('Rent Roll'!$D43,0),0,IF(NOT(AH47=0),NOT(Index_운영!AI69=0)*AH47*(1+$E47*Index_운영!AI201),$C47*$D47/$C$1*Index_운영!AI69))),0)</f>
        <v>0</v>
      </c>
      <c r="AJ47" s="589">
        <f>IFERROR(IF(AJ$3=EOMONTH('Rent Roll'!$C43-1,0),$C47*$D47/$C$1,IF(AJ$3=EOMONTH('Rent Roll'!$D43,0),0,IF(NOT(AI47=0),NOT(Index_운영!AJ69=0)*AI47*(1+$E47*Index_운영!AJ201),$C47*$D47/$C$1*Index_운영!AJ69))),0)</f>
        <v>0</v>
      </c>
      <c r="AK47" s="589">
        <f>IFERROR(IF(AK$3=EOMONTH('Rent Roll'!$C43-1,0),$C47*$D47/$C$1,IF(AK$3=EOMONTH('Rent Roll'!$D43,0),0,IF(NOT(AJ47=0),NOT(Index_운영!AK69=0)*AJ47*(1+$E47*Index_운영!AK201),$C47*$D47/$C$1*Index_운영!AK69))),0)</f>
        <v>0</v>
      </c>
      <c r="AL47" s="589">
        <f>IFERROR(IF(AL$3=EOMONTH('Rent Roll'!$C43-1,0),$C47*$D47/$C$1,IF(AL$3=EOMONTH('Rent Roll'!$D43,0),0,IF(NOT(AK47=0),NOT(Index_운영!AL69=0)*AK47*(1+$E47*Index_운영!AL201),$C47*$D47/$C$1*Index_운영!AL69))),0)</f>
        <v>0</v>
      </c>
      <c r="AM47" s="589">
        <f>IFERROR(IF(AM$3=EOMONTH('Rent Roll'!$C43-1,0),$C47*$D47/$C$1,IF(AM$3=EOMONTH('Rent Roll'!$D43,0),0,IF(NOT(AL47=0),NOT(Index_운영!AM69=0)*AL47*(1+$E47*Index_운영!AM201),$C47*$D47/$C$1*Index_운영!AM69))),0)</f>
        <v>0</v>
      </c>
      <c r="AN47" s="589">
        <f>IFERROR(IF(AN$3=EOMONTH('Rent Roll'!$C43-1,0),$C47*$D47/$C$1,IF(AN$3=EOMONTH('Rent Roll'!$D43,0),0,IF(NOT(AM47=0),NOT(Index_운영!AN69=0)*AM47*(1+$E47*Index_운영!AN201),$C47*$D47/$C$1*Index_운영!AN69))),0)</f>
        <v>0</v>
      </c>
      <c r="AO47" s="589">
        <f>IFERROR(IF(AO$3=EOMONTH('Rent Roll'!$C43-1,0),$C47*$D47/$C$1,IF(AO$3=EOMONTH('Rent Roll'!$D43,0),0,IF(NOT(AN47=0),NOT(Index_운영!AO69=0)*AN47*(1+$E47*Index_운영!AO201),$C47*$D47/$C$1*Index_운영!AO69))),0)</f>
        <v>0</v>
      </c>
      <c r="AP47" s="589">
        <f>IFERROR(IF(AP$3=EOMONTH('Rent Roll'!$C43-1,0),$C47*$D47/$C$1,IF(AP$3=EOMONTH('Rent Roll'!$D43,0),0,IF(NOT(AO47=0),NOT(Index_운영!AP69=0)*AO47*(1+$E47*Index_운영!AP201),$C47*$D47/$C$1*Index_운영!AP69))),0)</f>
        <v>0</v>
      </c>
      <c r="AQ47" s="589">
        <f>IFERROR(IF(AQ$3=EOMONTH('Rent Roll'!$C43-1,0),$C47*$D47/$C$1,IF(AQ$3=EOMONTH('Rent Roll'!$D43,0),0,IF(NOT(AP47=0),NOT(Index_운영!AQ69=0)*AP47*(1+$E47*Index_운영!AQ201),$C47*$D47/$C$1*Index_운영!AQ69))),0)</f>
        <v>0</v>
      </c>
      <c r="AR47" s="589">
        <f>IFERROR(IF(AR$3=EOMONTH('Rent Roll'!$C43-1,0),$C47*$D47/$C$1,IF(AR$3=EOMONTH('Rent Roll'!$D43,0),0,IF(NOT(AQ47=0),NOT(Index_운영!AR69=0)*AQ47*(1+$E47*Index_운영!AR201),$C47*$D47/$C$1*Index_운영!AR69))),0)</f>
        <v>0</v>
      </c>
      <c r="AS47" s="589">
        <f>IFERROR(IF(AS$3=EOMONTH('Rent Roll'!$C43-1,0),$C47*$D47/$C$1,IF(AS$3=EOMONTH('Rent Roll'!$D43,0),0,IF(NOT(AR47=0),NOT(Index_운영!AS69=0)*AR47*(1+$E47*Index_운영!AS201),$C47*$D47/$C$1*Index_운영!AS69))),0)</f>
        <v>0</v>
      </c>
      <c r="AT47" s="589">
        <f>IFERROR(IF(AT$3=EOMONTH('Rent Roll'!$C43-1,0),$C47*$D47/$C$1,IF(AT$3=EOMONTH('Rent Roll'!$D43,0),0,IF(NOT(AS47=0),NOT(Index_운영!AT69=0)*AS47*(1+$E47*Index_운영!AT201),$C47*$D47/$C$1*Index_운영!AT69))),0)</f>
        <v>0</v>
      </c>
      <c r="AU47" s="589">
        <f>IFERROR(IF(AU$3=EOMONTH('Rent Roll'!$C43-1,0),$C47*$D47/$C$1,IF(AU$3=EOMONTH('Rent Roll'!$D43,0),0,IF(NOT(AT47=0),NOT(Index_운영!AU69=0)*AT47*(1+$E47*Index_운영!AU201),$C47*$D47/$C$1*Index_운영!AU69))),0)</f>
        <v>0</v>
      </c>
      <c r="AV47" s="589">
        <f>IFERROR(IF(AV$3=EOMONTH('Rent Roll'!$C43-1,0),$C47*$D47/$C$1,IF(AV$3=EOMONTH('Rent Roll'!$D43,0),0,IF(NOT(AU47=0),NOT(Index_운영!AV69=0)*AU47*(1+$E47*Index_운영!AV201),$C47*$D47/$C$1*Index_운영!AV69))),0)</f>
        <v>0</v>
      </c>
      <c r="AW47" s="589">
        <f>IFERROR(IF(AW$3=EOMONTH('Rent Roll'!$C43-1,0),$C47*$D47/$C$1,IF(AW$3=EOMONTH('Rent Roll'!$D43,0),0,IF(NOT(AV47=0),NOT(Index_운영!AW69=0)*AV47*(1+$E47*Index_운영!AW201),$C47*$D47/$C$1*Index_운영!AW69))),0)</f>
        <v>0</v>
      </c>
      <c r="AX47" s="589">
        <f>IFERROR(IF(AX$3=EOMONTH('Rent Roll'!$C43-1,0),$C47*$D47/$C$1,IF(AX$3=EOMONTH('Rent Roll'!$D43,0),0,IF(NOT(AW47=0),NOT(Index_운영!AX69=0)*AW47*(1+$E47*Index_운영!AX201),$C47*$D47/$C$1*Index_운영!AX69))),0)</f>
        <v>0</v>
      </c>
      <c r="AY47" s="589">
        <f>IFERROR(IF(AY$3=EOMONTH('Rent Roll'!$C43-1,0),$C47*$D47/$C$1,IF(AY$3=EOMONTH('Rent Roll'!$D43,0),0,IF(NOT(AX47=0),NOT(Index_운영!AY69=0)*AX47*(1+$E47*Index_운영!AY201),$C47*$D47/$C$1*Index_운영!AY69))),0)</f>
        <v>0</v>
      </c>
      <c r="AZ47" s="589">
        <f>IFERROR(IF(AZ$3=EOMONTH('Rent Roll'!$C43-1,0),$C47*$D47/$C$1,IF(AZ$3=EOMONTH('Rent Roll'!$D43,0),0,IF(NOT(AY47=0),NOT(Index_운영!AZ69=0)*AY47*(1+$E47*Index_운영!AZ201),$C47*$D47/$C$1*Index_운영!AZ69))),0)</f>
        <v>0</v>
      </c>
      <c r="BA47" s="589">
        <f>IFERROR(IF(BA$3=EOMONTH('Rent Roll'!$C43-1,0),$C47*$D47/$C$1,IF(BA$3=EOMONTH('Rent Roll'!$D43,0),0,IF(NOT(AZ47=0),NOT(Index_운영!BA69=0)*AZ47*(1+$E47*Index_운영!BA201),$C47*$D47/$C$1*Index_운영!BA69))),0)</f>
        <v>0</v>
      </c>
      <c r="BB47" s="589">
        <f>IFERROR(IF(BB$3=EOMONTH('Rent Roll'!$C43-1,0),$C47*$D47/$C$1,IF(BB$3=EOMONTH('Rent Roll'!$D43,0),0,IF(NOT(BA47=0),NOT(Index_운영!BB69=0)*BA47*(1+$E47*Index_운영!BB201),$C47*$D47/$C$1*Index_운영!BB69))),0)</f>
        <v>0</v>
      </c>
      <c r="BC47" s="589">
        <f>IFERROR(IF(BC$3=EOMONTH('Rent Roll'!$C43-1,0),$C47*$D47/$C$1,IF(BC$3=EOMONTH('Rent Roll'!$D43,0),0,IF(NOT(BB47=0),NOT(Index_운영!BC69=0)*BB47*(1+$E47*Index_운영!BC201),$C47*$D47/$C$1*Index_운영!BC69))),0)</f>
        <v>0</v>
      </c>
      <c r="BD47" s="589">
        <f>IFERROR(IF(BD$3=EOMONTH('Rent Roll'!$C43-1,0),$C47*$D47/$C$1,IF(BD$3=EOMONTH('Rent Roll'!$D43,0),0,IF(NOT(BC47=0),NOT(Index_운영!BD69=0)*BC47*(1+$E47*Index_운영!BD201),$C47*$D47/$C$1*Index_운영!BD69))),0)</f>
        <v>0</v>
      </c>
      <c r="BE47" s="589">
        <f>IFERROR(IF(BE$3=EOMONTH('Rent Roll'!$C43-1,0),$C47*$D47/$C$1,IF(BE$3=EOMONTH('Rent Roll'!$D43,0),0,IF(NOT(BD47=0),NOT(Index_운영!BE69=0)*BD47*(1+$E47*Index_운영!BE201),$C47*$D47/$C$1*Index_운영!BE69))),0)</f>
        <v>0</v>
      </c>
      <c r="BF47" s="589">
        <f>IFERROR(IF(BF$3=EOMONTH('Rent Roll'!$C43-1,0),$C47*$D47/$C$1,IF(BF$3=EOMONTH('Rent Roll'!$D43,0),0,IF(NOT(BE47=0),NOT(Index_운영!BF69=0)*BE47*(1+$E47*Index_운영!BF201),$C47*$D47/$C$1*Index_운영!BF69))),0)</f>
        <v>0</v>
      </c>
      <c r="BG47" s="589">
        <f>IFERROR(IF(BG$3=EOMONTH('Rent Roll'!$C43-1,0),$C47*$D47/$C$1,IF(BG$3=EOMONTH('Rent Roll'!$D43,0),0,IF(NOT(BF47=0),NOT(Index_운영!BG69=0)*BF47*(1+$E47*Index_운영!BG201),$C47*$D47/$C$1*Index_운영!BG69))),0)</f>
        <v>0</v>
      </c>
      <c r="BH47" s="589">
        <f>IFERROR(IF(BH$3=EOMONTH('Rent Roll'!$C43-1,0),$C47*$D47/$C$1,IF(BH$3=EOMONTH('Rent Roll'!$D43,0),0,IF(NOT(BG47=0),NOT(Index_운영!BH69=0)*BG47*(1+$E47*Index_운영!BH201),$C47*$D47/$C$1*Index_운영!BH69))),0)</f>
        <v>0</v>
      </c>
      <c r="BI47" s="589">
        <f>IFERROR(IF(BI$3=EOMONTH('Rent Roll'!$C43-1,0),$C47*$D47/$C$1,IF(BI$3=EOMONTH('Rent Roll'!$D43,0),0,IF(NOT(BH47=0),NOT(Index_운영!BI69=0)*BH47*(1+$E47*Index_운영!BI201),$C47*$D47/$C$1*Index_운영!BI69))),0)</f>
        <v>0</v>
      </c>
      <c r="BJ47" s="589">
        <f>IFERROR(IF(BJ$3=EOMONTH('Rent Roll'!$C43-1,0),$C47*$D47/$C$1,IF(BJ$3=EOMONTH('Rent Roll'!$D43,0),0,IF(NOT(BI47=0),NOT(Index_운영!BJ69=0)*BI47*(1+$E47*Index_운영!BJ201),$C47*$D47/$C$1*Index_운영!BJ69))),0)</f>
        <v>0</v>
      </c>
      <c r="BK47" s="589">
        <f>IFERROR(IF(BK$3=EOMONTH('Rent Roll'!$C43-1,0),$C47*$D47/$C$1,IF(BK$3=EOMONTH('Rent Roll'!$D43,0),0,IF(NOT(BJ47=0),NOT(Index_운영!BK69=0)*BJ47*(1+$E47*Index_운영!BK201),$C47*$D47/$C$1*Index_운영!BK69))),0)</f>
        <v>0</v>
      </c>
      <c r="BL47" s="589">
        <f>IFERROR(IF(BL$3=EOMONTH('Rent Roll'!$C43-1,0),$C47*$D47/$C$1,IF(BL$3=EOMONTH('Rent Roll'!$D43,0),0,IF(NOT(BK47=0),NOT(Index_운영!BL69=0)*BK47*(1+$E47*Index_운영!BL201),$C47*$D47/$C$1*Index_운영!BL69))),0)</f>
        <v>0</v>
      </c>
      <c r="BM47" s="589">
        <f>IFERROR(IF(BM$3=EOMONTH('Rent Roll'!$C43-1,0),$C47*$D47/$C$1,IF(BM$3=EOMONTH('Rent Roll'!$D43,0),0,IF(NOT(BL47=0),NOT(Index_운영!BM69=0)*BL47*(1+$E47*Index_운영!BM201),$C47*$D47/$C$1*Index_운영!BM69))),0)</f>
        <v>0</v>
      </c>
      <c r="BN47" s="589">
        <f>IFERROR(IF(BN$3=EOMONTH('Rent Roll'!$C43-1,0),$C47*$D47/$C$1,IF(BN$3=EOMONTH('Rent Roll'!$D43,0),0,IF(NOT(BM47=0),NOT(Index_운영!BN69=0)*BM47*(1+$E47*Index_운영!BN201),$C47*$D47/$C$1*Index_운영!BN69))),0)</f>
        <v>0</v>
      </c>
      <c r="BO47" s="589">
        <f>IFERROR(IF(BO$3=EOMONTH('Rent Roll'!$C43-1,0),$C47*$D47/$C$1,IF(BO$3=EOMONTH('Rent Roll'!$D43,0),0,IF(NOT(BN47=0),NOT(Index_운영!BO69=0)*BN47*(1+$E47*Index_운영!BO201),$C47*$D47/$C$1*Index_운영!BO69))),0)</f>
        <v>0</v>
      </c>
      <c r="BP47" s="589">
        <f>IFERROR(IF(BP$3=EOMONTH('Rent Roll'!$C43-1,0),$C47*$D47/$C$1,IF(BP$3=EOMONTH('Rent Roll'!$D43,0),0,IF(NOT(BO47=0),NOT(Index_운영!BP69=0)*BO47*(1+$E47*Index_운영!BP201),$C47*$D47/$C$1*Index_운영!BP69))),0)</f>
        <v>0</v>
      </c>
      <c r="BQ47" s="589">
        <f>IFERROR(IF(BQ$3=EOMONTH('Rent Roll'!$C43-1,0),$C47*$D47/$C$1,IF(BQ$3=EOMONTH('Rent Roll'!$D43,0),0,IF(NOT(BP47=0),NOT(Index_운영!BQ69=0)*BP47*(1+$E47*Index_운영!BQ201),$C47*$D47/$C$1*Index_운영!BQ69))),0)</f>
        <v>0</v>
      </c>
      <c r="BR47" s="589">
        <f>IFERROR(IF(BR$3=EOMONTH('Rent Roll'!$C43-1,0),$C47*$D47/$C$1,IF(BR$3=EOMONTH('Rent Roll'!$D43,0),0,IF(NOT(BQ47=0),NOT(Index_운영!BR69=0)*BQ47*(1+$E47*Index_운영!BR201),$C47*$D47/$C$1*Index_운영!BR69))),0)</f>
        <v>0</v>
      </c>
      <c r="BS47" s="589">
        <f>IFERROR(IF(BS$3=EOMONTH('Rent Roll'!$C43-1,0),$C47*$D47/$C$1,IF(BS$3=EOMONTH('Rent Roll'!$D43,0),0,IF(NOT(BR47=0),NOT(Index_운영!BS69=0)*BR47*(1+$E47*Index_운영!BS201),$C47*$D47/$C$1*Index_운영!BS69))),0)</f>
        <v>0</v>
      </c>
      <c r="BT47" s="589">
        <f>IFERROR(IF(BT$3=EOMONTH('Rent Roll'!$C43-1,0),$C47*$D47/$C$1,IF(BT$3=EOMONTH('Rent Roll'!$D43,0),0,IF(NOT(BS47=0),NOT(Index_운영!BT69=0)*BS47*(1+$E47*Index_운영!BT201),$C47*$D47/$C$1*Index_운영!BT69))),0)</f>
        <v>0</v>
      </c>
      <c r="BU47" s="589">
        <f>IFERROR(IF(BU$3=EOMONTH('Rent Roll'!$C43-1,0),$C47*$D47/$C$1,IF(BU$3=EOMONTH('Rent Roll'!$D43,0),0,IF(NOT(BT47=0),NOT(Index_운영!BU69=0)*BT47*(1+$E47*Index_운영!BU201),$C47*$D47/$C$1*Index_운영!BU69))),0)</f>
        <v>0</v>
      </c>
      <c r="BV47" s="589">
        <f>IFERROR(IF(BV$3=EOMONTH('Rent Roll'!$C43-1,0),$C47*$D47/$C$1,IF(BV$3=EOMONTH('Rent Roll'!$D43,0),0,IF(NOT(BU47=0),NOT(Index_운영!BV69=0)*BU47*(1+$E47*Index_운영!BV201),$C47*$D47/$C$1*Index_운영!BV69))),0)</f>
        <v>0</v>
      </c>
      <c r="BW47" s="589">
        <f>IFERROR(IF(BW$3=EOMONTH('Rent Roll'!$C43-1,0),$C47*$D47/$C$1,IF(BW$3=EOMONTH('Rent Roll'!$D43,0),0,IF(NOT(BV47=0),NOT(Index_운영!BW69=0)*BV47*(1+$E47*Index_운영!BW201),$C47*$D47/$C$1*Index_운영!BW69))),0)</f>
        <v>0</v>
      </c>
      <c r="BX47" s="589">
        <f>IFERROR(IF(BX$3=EOMONTH('Rent Roll'!$C43-1,0),$C47*$D47/$C$1,IF(BX$3=EOMONTH('Rent Roll'!$D43,0),0,IF(NOT(BW47=0),NOT(Index_운영!BX69=0)*BW47*(1+$E47*Index_운영!BX201),$C47*$D47/$C$1*Index_운영!BX69))),0)</f>
        <v>0</v>
      </c>
      <c r="BY47" s="589">
        <f>IFERROR(IF(BY$3=EOMONTH('Rent Roll'!$C43-1,0),$C47*$D47/$C$1,IF(BY$3=EOMONTH('Rent Roll'!$D43,0),0,IF(NOT(BX47=0),NOT(Index_운영!BY69=0)*BX47*(1+$E47*Index_운영!BY201),$C47*$D47/$C$1*Index_운영!BY69))),0)</f>
        <v>0</v>
      </c>
      <c r="BZ47" s="589">
        <f>IFERROR(IF(BZ$3=EOMONTH('Rent Roll'!$C43-1,0),$C47*$D47/$C$1,IF(BZ$3=EOMONTH('Rent Roll'!$D43,0),0,IF(NOT(BY47=0),NOT(Index_운영!BZ69=0)*BY47*(1+$E47*Index_운영!BZ201),$C47*$D47/$C$1*Index_운영!BZ69))),0)</f>
        <v>0</v>
      </c>
      <c r="CA47" s="589">
        <f>IFERROR(IF(CA$3=EOMONTH('Rent Roll'!$C43-1,0),$C47*$D47/$C$1,IF(CA$3=EOMONTH('Rent Roll'!$D43,0),0,IF(NOT(BZ47=0),NOT(Index_운영!CA69=0)*BZ47*(1+$E47*Index_운영!CA201),$C47*$D47/$C$1*Index_운영!CA69))),0)</f>
        <v>0</v>
      </c>
      <c r="CB47" s="589">
        <f>IFERROR(IF(CB$3=EOMONTH('Rent Roll'!$C43-1,0),$C47*$D47/$C$1,IF(CB$3=EOMONTH('Rent Roll'!$D43,0),0,IF(NOT(CA47=0),NOT(Index_운영!CB69=0)*CA47*(1+$E47*Index_운영!CB201),$C47*$D47/$C$1*Index_운영!CB69))),0)</f>
        <v>0</v>
      </c>
      <c r="CC47" s="589">
        <f>IFERROR(IF(CC$3=EOMONTH('Rent Roll'!$C43-1,0),$C47*$D47/$C$1,IF(CC$3=EOMONTH('Rent Roll'!$D43,0),0,IF(NOT(CB47=0),NOT(Index_운영!CC69=0)*CB47*(1+$E47*Index_운영!CC201),$C47*$D47/$C$1*Index_운영!CC69))),0)</f>
        <v>0</v>
      </c>
      <c r="CD47" s="589">
        <f>IFERROR(IF(CD$3=EOMONTH('Rent Roll'!$C43-1,0),$C47*$D47/$C$1,IF(CD$3=EOMONTH('Rent Roll'!$D43,0),0,IF(NOT(CC47=0),NOT(Index_운영!CD69=0)*CC47*(1+$E47*Index_운영!CD201),$C47*$D47/$C$1*Index_운영!CD69))),0)</f>
        <v>0</v>
      </c>
      <c r="CE47" s="589">
        <f>IFERROR(IF(CE$3=EOMONTH('Rent Roll'!$C43-1,0),$C47*$D47/$C$1,IF(CE$3=EOMONTH('Rent Roll'!$D43,0),0,IF(NOT(CD47=0),NOT(Index_운영!CE69=0)*CD47*(1+$E47*Index_운영!CE201),$C47*$D47/$C$1*Index_운영!CE69))),0)</f>
        <v>0</v>
      </c>
      <c r="CF47" s="589">
        <f>IFERROR(IF(CF$3=EOMONTH('Rent Roll'!$C43-1,0),$C47*$D47/$C$1,IF(CF$3=EOMONTH('Rent Roll'!$D43,0),0,IF(NOT(CE47=0),NOT(Index_운영!CF69=0)*CE47*(1+$E47*Index_운영!CF201),$C47*$D47/$C$1*Index_운영!CF69))),0)</f>
        <v>0</v>
      </c>
      <c r="CG47" s="589">
        <f>IFERROR(IF(CG$3=EOMONTH('Rent Roll'!$C43-1,0),$C47*$D47/$C$1,IF(CG$3=EOMONTH('Rent Roll'!$D43,0),0,IF(NOT(CF47=0),NOT(Index_운영!CG69=0)*CF47*(1+$E47*Index_운영!CG201),$C47*$D47/$C$1*Index_운영!CG69))),0)</f>
        <v>0</v>
      </c>
      <c r="CH47" s="589">
        <f>IFERROR(IF(CH$3=EOMONTH('Rent Roll'!$C43-1,0),$C47*$D47/$C$1,IF(CH$3=EOMONTH('Rent Roll'!$D43,0),0,IF(NOT(CG47=0),NOT(Index_운영!CH69=0)*CG47*(1+$E47*Index_운영!CH201),$C47*$D47/$C$1*Index_운영!CH69))),0)</f>
        <v>0</v>
      </c>
      <c r="CI47" s="589">
        <f>IFERROR(IF(CI$3=EOMONTH('Rent Roll'!$C43-1,0),$C47*$D47/$C$1,IF(CI$3=EOMONTH('Rent Roll'!$D43,0),0,IF(NOT(CH47=0),NOT(Index_운영!CI69=0)*CH47*(1+$E47*Index_운영!CI201),$C47*$D47/$C$1*Index_운영!CI69))),0)</f>
        <v>0</v>
      </c>
      <c r="CJ47" s="589">
        <f>IFERROR(IF(CJ$3=EOMONTH('Rent Roll'!$C43-1,0),$C47*$D47/$C$1,IF(CJ$3=EOMONTH('Rent Roll'!$D43,0),0,IF(NOT(CI47=0),NOT(Index_운영!CJ69=0)*CI47*(1+$E47*Index_운영!CJ201),$C47*$D47/$C$1*Index_운영!CJ69))),0)</f>
        <v>0</v>
      </c>
      <c r="CK47" s="589">
        <f>IFERROR(IF(CK$3=EOMONTH('Rent Roll'!$C43-1,0),$C47*$D47/$C$1,IF(CK$3=EOMONTH('Rent Roll'!$D43,0),0,IF(NOT(CJ47=0),NOT(Index_운영!CK69=0)*CJ47*(1+$E47*Index_운영!CK201),$C47*$D47/$C$1*Index_운영!CK69))),0)</f>
        <v>0</v>
      </c>
      <c r="CL47" s="589">
        <f>IFERROR(IF(CL$3=EOMONTH('Rent Roll'!$C43-1,0),$C47*$D47/$C$1,IF(CL$3=EOMONTH('Rent Roll'!$D43,0),0,IF(NOT(CK47=0),NOT(Index_운영!CL69=0)*CK47*(1+$E47*Index_운영!CL201),$C47*$D47/$C$1*Index_운영!CL69))),0)</f>
        <v>0</v>
      </c>
      <c r="CM47" s="589">
        <f>IFERROR(IF(CM$3=EOMONTH('Rent Roll'!$C43-1,0),$C47*$D47/$C$1,IF(CM$3=EOMONTH('Rent Roll'!$D43,0),0,IF(NOT(CL47=0),NOT(Index_운영!CM69=0)*CL47*(1+$E47*Index_운영!CM201),$C47*$D47/$C$1*Index_운영!CM69))),0)</f>
        <v>0</v>
      </c>
      <c r="CN47" s="589">
        <f>IFERROR(IF(CN$3=EOMONTH('Rent Roll'!$C43-1,0),$C47*$D47/$C$1,IF(CN$3=EOMONTH('Rent Roll'!$D43,0),0,IF(NOT(CM47=0),NOT(Index_운영!CN69=0)*CM47*(1+$E47*Index_운영!CN201),$C47*$D47/$C$1*Index_운영!CN69))),0)</f>
        <v>0</v>
      </c>
      <c r="CO47" s="589">
        <f>IFERROR(IF(CO$3=EOMONTH('Rent Roll'!$C43-1,0),$C47*$D47/$C$1,IF(CO$3=EOMONTH('Rent Roll'!$D43,0),0,IF(NOT(CN47=0),NOT(Index_운영!CO69=0)*CN47*(1+$E47*Index_운영!CO201),$C47*$D47/$C$1*Index_운영!CO69))),0)</f>
        <v>0</v>
      </c>
      <c r="CP47" s="589">
        <f>IFERROR(IF(CP$3=EOMONTH('Rent Roll'!$C43-1,0),$C47*$D47/$C$1,IF(CP$3=EOMONTH('Rent Roll'!$D43,0),0,IF(NOT(CO47=0),NOT(Index_운영!CP69=0)*CO47*(1+$E47*Index_운영!CP201),$C47*$D47/$C$1*Index_운영!CP69))),0)</f>
        <v>0</v>
      </c>
      <c r="CQ47" s="589">
        <f>IFERROR(IF(CQ$3=EOMONTH('Rent Roll'!$C43-1,0),$C47*$D47/$C$1,IF(CQ$3=EOMONTH('Rent Roll'!$D43,0),0,IF(NOT(CP47=0),NOT(Index_운영!CQ69=0)*CP47*(1+$E47*Index_운영!CQ201),$C47*$D47/$C$1*Index_운영!CQ69))),0)</f>
        <v>0</v>
      </c>
      <c r="CR47" s="589">
        <f>IFERROR(IF(CR$3=EOMONTH('Rent Roll'!$C43-1,0),$C47*$D47/$C$1,IF(CR$3=EOMONTH('Rent Roll'!$D43,0),0,IF(NOT(CQ47=0),NOT(Index_운영!CR69=0)*CQ47*(1+$E47*Index_운영!CR201),$C47*$D47/$C$1*Index_운영!CR69))),0)</f>
        <v>0</v>
      </c>
      <c r="CS47" s="589">
        <f>IFERROR(IF(CS$3=EOMONTH('Rent Roll'!$C43-1,0),$C47*$D47/$C$1,IF(CS$3=EOMONTH('Rent Roll'!$D43,0),0,IF(NOT(CR47=0),NOT(Index_운영!CS69=0)*CR47*(1+$E47*Index_운영!CS201),$C47*$D47/$C$1*Index_운영!CS69))),0)</f>
        <v>0</v>
      </c>
      <c r="CT47" s="589">
        <f>IFERROR(IF(CT$3=EOMONTH('Rent Roll'!$C43-1,0),$C47*$D47/$C$1,IF(CT$3=EOMONTH('Rent Roll'!$D43,0),0,IF(NOT(CS47=0),NOT(Index_운영!CT69=0)*CS47*(1+$E47*Index_운영!CT201),$C47*$D47/$C$1*Index_운영!CT69))),0)</f>
        <v>0</v>
      </c>
      <c r="CU47" s="589">
        <f>IFERROR(IF(CU$3=EOMONTH('Rent Roll'!$C43-1,0),$C47*$D47/$C$1,IF(CU$3=EOMONTH('Rent Roll'!$D43,0),0,IF(NOT(CT47=0),NOT(Index_운영!CU69=0)*CT47*(1+$E47*Index_운영!CU201),$C47*$D47/$C$1*Index_운영!CU69))),0)</f>
        <v>0</v>
      </c>
      <c r="CV47" s="589">
        <f>IFERROR(IF(CV$3=EOMONTH('Rent Roll'!$C43-1,0),$C47*$D47/$C$1,IF(CV$3=EOMONTH('Rent Roll'!$D43,0),0,IF(NOT(CU47=0),NOT(Index_운영!CV69=0)*CU47*(1+$E47*Index_운영!CV201),$C47*$D47/$C$1*Index_운영!CV69))),0)</f>
        <v>0</v>
      </c>
      <c r="CW47" s="589">
        <f>IFERROR(IF(CW$3=EOMONTH('Rent Roll'!$C43-1,0),$C47*$D47/$C$1,IF(CW$3=EOMONTH('Rent Roll'!$D43,0),0,IF(NOT(CV47=0),NOT(Index_운영!CW69=0)*CV47*(1+$E47*Index_운영!CW201),$C47*$D47/$C$1*Index_운영!CW69))),0)</f>
        <v>0</v>
      </c>
      <c r="CX47" s="589">
        <f>IFERROR(IF(CX$3=EOMONTH('Rent Roll'!$C43-1,0),$C47*$D47/$C$1,IF(CX$3=EOMONTH('Rent Roll'!$D43,0),0,IF(NOT(CW47=0),NOT(Index_운영!CX69=0)*CW47*(1+$E47*Index_운영!CX201),$C47*$D47/$C$1*Index_운영!CX69))),0)</f>
        <v>0</v>
      </c>
      <c r="CY47" s="589">
        <f>IFERROR(IF(CY$3=EOMONTH('Rent Roll'!$C43-1,0),$C47*$D47/$C$1,IF(CY$3=EOMONTH('Rent Roll'!$D43,0),0,IF(NOT(CX47=0),NOT(Index_운영!CY69=0)*CX47*(1+$E47*Index_운영!CY201),$C47*$D47/$C$1*Index_운영!CY69))),0)</f>
        <v>0</v>
      </c>
      <c r="CZ47" s="589">
        <f>IFERROR(IF(CZ$3=EOMONTH('Rent Roll'!$C43-1,0),$C47*$D47/$C$1,IF(CZ$3=EOMONTH('Rent Roll'!$D43,0),0,IF(NOT(CY47=0),NOT(Index_운영!CZ69=0)*CY47*(1+$E47*Index_운영!CZ201),$C47*$D47/$C$1*Index_운영!CZ69))),0)</f>
        <v>0</v>
      </c>
      <c r="DA47" s="589">
        <f>IFERROR(IF(DA$3=EOMONTH('Rent Roll'!$C43-1,0),$C47*$D47/$C$1,IF(DA$3=EOMONTH('Rent Roll'!$D43,0),0,IF(NOT(CZ47=0),NOT(Index_운영!DA69=0)*CZ47*(1+$E47*Index_운영!DA201),$C47*$D47/$C$1*Index_운영!DA69))),0)</f>
        <v>0</v>
      </c>
      <c r="DB47" s="589">
        <f>IFERROR(IF(DB$3=EOMONTH('Rent Roll'!$C43-1,0),$C47*$D47/$C$1,IF(DB$3=EOMONTH('Rent Roll'!$D43,0),0,IF(NOT(DA47=0),NOT(Index_운영!DB69=0)*DA47*(1+$E47*Index_운영!DB201),$C47*$D47/$C$1*Index_운영!DB69))),0)</f>
        <v>0</v>
      </c>
      <c r="DC47" s="589">
        <f>IFERROR(IF(DC$3=EOMONTH('Rent Roll'!$C43-1,0),$C47*$D47/$C$1,IF(DC$3=EOMONTH('Rent Roll'!$D43,0),0,IF(NOT(DB47=0),NOT(Index_운영!DC69=0)*DB47*(1+$E47*Index_운영!DC201),$C47*$D47/$C$1*Index_운영!DC69))),0)</f>
        <v>0</v>
      </c>
      <c r="DD47" s="589">
        <f>IFERROR(IF(DD$3=EOMONTH('Rent Roll'!$C43-1,0),$C47*$D47/$C$1,IF(DD$3=EOMONTH('Rent Roll'!$D43,0),0,IF(NOT(DC47=0),NOT(Index_운영!DD69=0)*DC47*(1+$E47*Index_운영!DD201),$C47*$D47/$C$1*Index_운영!DD69))),0)</f>
        <v>0</v>
      </c>
      <c r="DE47" s="589">
        <f>IFERROR(IF(DE$3=EOMONTH('Rent Roll'!$C43-1,0),$C47*$D47/$C$1,IF(DE$3=EOMONTH('Rent Roll'!$D43,0),0,IF(NOT(DD47=0),NOT(Index_운영!DE69=0)*DD47*(1+$E47*Index_운영!DE201),$C47*$D47/$C$1*Index_운영!DE69))),0)</f>
        <v>0</v>
      </c>
      <c r="DF47" s="589">
        <f>IFERROR(IF(DF$3=EOMONTH('Rent Roll'!$C43-1,0),$C47*$D47/$C$1,IF(DF$3=EOMONTH('Rent Roll'!$D43,0),0,IF(NOT(DE47=0),NOT(Index_운영!DF69=0)*DE47*(1+$E47*Index_운영!DF201),$C47*$D47/$C$1*Index_운영!DF69))),0)</f>
        <v>0</v>
      </c>
      <c r="DG47" s="589">
        <f>IFERROR(IF(DG$3=EOMONTH('Rent Roll'!$C43-1,0),$C47*$D47/$C$1,IF(DG$3=EOMONTH('Rent Roll'!$D43,0),0,IF(NOT(DF47=0),NOT(Index_운영!DG69=0)*DF47*(1+$E47*Index_운영!DG201),$C47*$D47/$C$1*Index_운영!DG69))),0)</f>
        <v>0</v>
      </c>
      <c r="DH47" s="589">
        <f>IFERROR(IF(DH$3=EOMONTH('Rent Roll'!$C43-1,0),$C47*$D47/$C$1,IF(DH$3=EOMONTH('Rent Roll'!$D43,0),0,IF(NOT(DG47=0),NOT(Index_운영!DH69=0)*DG47*(1+$E47*Index_운영!DH201),$C47*$D47/$C$1*Index_운영!DH69))),0)</f>
        <v>0</v>
      </c>
      <c r="DI47" s="589">
        <f>IFERROR(IF(DI$3=EOMONTH('Rent Roll'!$C43-1,0),$C47*$D47/$C$1,IF(DI$3=EOMONTH('Rent Roll'!$D43,0),0,IF(NOT(DH47=0),NOT(Index_운영!DI69=0)*DH47*(1+$E47*Index_운영!DI201),$C47*$D47/$C$1*Index_운영!DI69))),0)</f>
        <v>0</v>
      </c>
      <c r="DJ47" s="589">
        <f>IFERROR(IF(DJ$3=EOMONTH('Rent Roll'!$C43-1,0),$C47*$D47/$C$1,IF(DJ$3=EOMONTH('Rent Roll'!$D43,0),0,IF(NOT(DI47=0),NOT(Index_운영!DJ69=0)*DI47*(1+$E47*Index_운영!DJ201),$C47*$D47/$C$1*Index_운영!DJ69))),0)</f>
        <v>0</v>
      </c>
      <c r="DK47" s="589">
        <f>IFERROR(IF(DK$3=EOMONTH('Rent Roll'!$C43-1,0),$C47*$D47/$C$1,IF(DK$3=EOMONTH('Rent Roll'!$D43,0),0,IF(NOT(DJ47=0),NOT(Index_운영!DK69=0)*DJ47*(1+$E47*Index_운영!DK201),$C47*$D47/$C$1*Index_운영!DK69))),0)</f>
        <v>0</v>
      </c>
      <c r="DL47" s="589">
        <f>IFERROR(IF(DL$3=EOMONTH('Rent Roll'!$C43-1,0),$C47*$D47/$C$1,IF(DL$3=EOMONTH('Rent Roll'!$D43,0),0,IF(NOT(DK47=0),NOT(Index_운영!DL69=0)*DK47*(1+$E47*Index_운영!DL201),$C47*$D47/$C$1*Index_운영!DL69))),0)</f>
        <v>0</v>
      </c>
      <c r="DM47" s="589">
        <f>IFERROR(IF(DM$3=EOMONTH('Rent Roll'!$C43-1,0),$C47*$D47/$C$1,IF(DM$3=EOMONTH('Rent Roll'!$D43,0),0,IF(NOT(DL47=0),NOT(Index_운영!DM69=0)*DL47*(1+$E47*Index_운영!DM201),$C47*$D47/$C$1*Index_운영!DM69))),0)</f>
        <v>0</v>
      </c>
      <c r="DN47" s="589">
        <f>IFERROR(IF(DN$3=EOMONTH('Rent Roll'!$C43-1,0),$C47*$D47/$C$1,IF(DN$3=EOMONTH('Rent Roll'!$D43,0),0,IF(NOT(DM47=0),NOT(Index_운영!DN69=0)*DM47*(1+$E47*Index_운영!DN201),$C47*$D47/$C$1*Index_운영!DN69))),0)</f>
        <v>0</v>
      </c>
      <c r="DO47" s="589">
        <f>IFERROR(IF(DO$3=EOMONTH('Rent Roll'!$C43-1,0),$C47*$D47/$C$1,IF(DO$3=EOMONTH('Rent Roll'!$D43,0),0,IF(NOT(DN47=0),NOT(Index_운영!DO69=0)*DN47*(1+$E47*Index_운영!DO201),$C47*$D47/$C$1*Index_운영!DO69))),0)</f>
        <v>0</v>
      </c>
      <c r="DP47" s="589">
        <f>IFERROR(IF(DP$3=EOMONTH('Rent Roll'!$C43-1,0),$C47*$D47/$C$1,IF(DP$3=EOMONTH('Rent Roll'!$D43,0),0,IF(NOT(DO47=0),NOT(Index_운영!DP69=0)*DO47*(1+$E47*Index_운영!DP201),$C47*$D47/$C$1*Index_운영!DP69))),0)</f>
        <v>0</v>
      </c>
      <c r="DQ47" s="589">
        <f>IFERROR(IF(DQ$3=EOMONTH('Rent Roll'!$C43-1,0),$C47*$D47/$C$1,IF(DQ$3=EOMONTH('Rent Roll'!$D43,0),0,IF(NOT(DP47=0),NOT(Index_운영!DQ69=0)*DP47*(1+$E47*Index_운영!DQ201),$C47*$D47/$C$1*Index_운영!DQ69))),0)</f>
        <v>0</v>
      </c>
      <c r="DR47" s="589">
        <f>IFERROR(IF(DR$3=EOMONTH('Rent Roll'!$C43-1,0),$C47*$D47/$C$1,IF(DR$3=EOMONTH('Rent Roll'!$D43,0),0,IF(NOT(DQ47=0),NOT(Index_운영!DR69=0)*DQ47*(1+$E47*Index_운영!DR201),$C47*$D47/$C$1*Index_운영!DR69))),0)</f>
        <v>0</v>
      </c>
      <c r="DS47" s="589">
        <f>IFERROR(IF(DS$3=EOMONTH('Rent Roll'!$C43-1,0),$C47*$D47/$C$1,IF(DS$3=EOMONTH('Rent Roll'!$D43,0),0,IF(NOT(DR47=0),NOT(Index_운영!DS69=0)*DR47*(1+$E47*Index_운영!DS201),$C47*$D47/$C$1*Index_운영!DS69))),0)</f>
        <v>0</v>
      </c>
      <c r="DT47" s="589">
        <f>IFERROR(IF(DT$3=EOMONTH('Rent Roll'!$C43-1,0),$C47*$D47/$C$1,IF(DT$3=EOMONTH('Rent Roll'!$D43,0),0,IF(NOT(DS47=0),NOT(Index_운영!DT69=0)*DS47*(1+$E47*Index_운영!DT201),$C47*$D47/$C$1*Index_운영!DT69))),0)</f>
        <v>0</v>
      </c>
      <c r="DU47" s="589">
        <f>IFERROR(IF(DU$3=EOMONTH('Rent Roll'!$C43-1,0),$C47*$D47/$C$1,IF(DU$3=EOMONTH('Rent Roll'!$D43,0),0,IF(NOT(DT47=0),NOT(Index_운영!DU69=0)*DT47*(1+$E47*Index_운영!DU201),$C47*$D47/$C$1*Index_운영!DU69))),0)</f>
        <v>0</v>
      </c>
      <c r="DV47" s="589">
        <f>IFERROR(IF(DV$3=EOMONTH('Rent Roll'!$C43-1,0),$C47*$D47/$C$1,IF(DV$3=EOMONTH('Rent Roll'!$D43,0),0,IF(NOT(DU47=0),NOT(Index_운영!DV69=0)*DU47*(1+$E47*Index_운영!DV201),$C47*$D47/$C$1*Index_운영!DV69))),0)</f>
        <v>0</v>
      </c>
    </row>
    <row r="48" spans="1:126" s="485" customFormat="1" outlineLevel="1" x14ac:dyDescent="0.4">
      <c r="A48" s="737"/>
      <c r="B48" s="464">
        <f>'Rent Roll'!$B44</f>
        <v>0</v>
      </c>
      <c r="C48" s="1219">
        <f>'Rent Roll'!$K44</f>
        <v>0</v>
      </c>
      <c r="D48" s="1220">
        <f>'Rent Roll'!$M44</f>
        <v>0</v>
      </c>
      <c r="E48" s="1221">
        <f>'Rent Roll'!$N44</f>
        <v>0</v>
      </c>
      <c r="F48" s="588">
        <f>IFERROR(IF(F$3=EOMONTH('Rent Roll'!$C44-1,0),$C48*$D48/$C$1,IF(F$3=EOMONTH('Rent Roll'!$D44,0),0,IF(NOT(E48=0),NOT(Index_운영!F70=0)*E48*(1+$E48*Index_운영!F202),$C48*$D48/$C$1*Index_운영!F70))),0)</f>
        <v>0</v>
      </c>
      <c r="G48" s="589">
        <f>IFERROR(IF(G$3=EOMONTH('Rent Roll'!$C44-1,0),$C48*$D48/$C$1,IF(G$3=EOMONTH('Rent Roll'!$D44,0),0,IF(NOT(F48=0),NOT(Index_운영!G70=0)*F48*(1+$E48*Index_운영!G202),$C48*$D48/$C$1*Index_운영!G70))),0)</f>
        <v>0</v>
      </c>
      <c r="H48" s="589">
        <f>IFERROR(IF(H$3=EOMONTH('Rent Roll'!$C44-1,0),$C48*$D48/$C$1,IF(H$3=EOMONTH('Rent Roll'!$D44,0),0,IF(NOT(G48=0),NOT(Index_운영!H70=0)*G48*(1+$E48*Index_운영!H202),$C48*$D48/$C$1*Index_운영!H70))),0)</f>
        <v>0</v>
      </c>
      <c r="I48" s="589">
        <f>IFERROR(IF(I$3=EOMONTH('Rent Roll'!$C44-1,0),$C48*$D48/$C$1,IF(I$3=EOMONTH('Rent Roll'!$D44,0),0,IF(NOT(H48=0),NOT(Index_운영!I70=0)*H48*(1+$E48*Index_운영!I202),$C48*$D48/$C$1*Index_운영!I70))),0)</f>
        <v>0</v>
      </c>
      <c r="J48" s="589">
        <f>IFERROR(IF(J$3=EOMONTH('Rent Roll'!$C44-1,0),$C48*$D48/$C$1,IF(J$3=EOMONTH('Rent Roll'!$D44,0),0,IF(NOT(I48=0),NOT(Index_운영!J70=0)*I48*(1+$E48*Index_운영!J202),$C48*$D48/$C$1*Index_운영!J70))),0)</f>
        <v>0</v>
      </c>
      <c r="K48" s="589">
        <f>IFERROR(IF(K$3=EOMONTH('Rent Roll'!$C44-1,0),$C48*$D48/$C$1,IF(K$3=EOMONTH('Rent Roll'!$D44,0),0,IF(NOT(J48=0),NOT(Index_운영!K70=0)*J48*(1+$E48*Index_운영!K202),$C48*$D48/$C$1*Index_운영!K70))),0)</f>
        <v>0</v>
      </c>
      <c r="L48" s="589">
        <f>IFERROR(IF(L$3=EOMONTH('Rent Roll'!$C44-1,0),$C48*$D48/$C$1,IF(L$3=EOMONTH('Rent Roll'!$D44,0),0,IF(NOT(K48=0),NOT(Index_운영!L70=0)*K48*(1+$E48*Index_운영!L202),$C48*$D48/$C$1*Index_운영!L70))),0)</f>
        <v>0</v>
      </c>
      <c r="M48" s="589">
        <f>IFERROR(IF(M$3=EOMONTH('Rent Roll'!$C44-1,0),$C48*$D48/$C$1,IF(M$3=EOMONTH('Rent Roll'!$D44,0),0,IF(NOT(L48=0),NOT(Index_운영!M70=0)*L48*(1+$E48*Index_운영!M202),$C48*$D48/$C$1*Index_운영!M70))),0)</f>
        <v>0</v>
      </c>
      <c r="N48" s="589">
        <f>IFERROR(IF(N$3=EOMONTH('Rent Roll'!$C44-1,0),$C48*$D48/$C$1,IF(N$3=EOMONTH('Rent Roll'!$D44,0),0,IF(NOT(M48=0),NOT(Index_운영!N70=0)*M48*(1+$E48*Index_운영!N202),$C48*$D48/$C$1*Index_운영!N70))),0)</f>
        <v>0</v>
      </c>
      <c r="O48" s="589">
        <f>IFERROR(IF(O$3=EOMONTH('Rent Roll'!$C44-1,0),$C48*$D48/$C$1,IF(O$3=EOMONTH('Rent Roll'!$D44,0),0,IF(NOT(N48=0),NOT(Index_운영!O70=0)*N48*(1+$E48*Index_운영!O202),$C48*$D48/$C$1*Index_운영!O70))),0)</f>
        <v>0</v>
      </c>
      <c r="P48" s="589">
        <f>IFERROR(IF(P$3=EOMONTH('Rent Roll'!$C44-1,0),$C48*$D48/$C$1,IF(P$3=EOMONTH('Rent Roll'!$D44,0),0,IF(NOT(O48=0),NOT(Index_운영!P70=0)*O48*(1+$E48*Index_운영!P202),$C48*$D48/$C$1*Index_운영!P70))),0)</f>
        <v>0</v>
      </c>
      <c r="Q48" s="589">
        <f>IFERROR(IF(Q$3=EOMONTH('Rent Roll'!$C44-1,0),$C48*$D48/$C$1,IF(Q$3=EOMONTH('Rent Roll'!$D44,0),0,IF(NOT(P48=0),NOT(Index_운영!Q70=0)*P48*(1+$E48*Index_운영!Q202),$C48*$D48/$C$1*Index_운영!Q70))),0)</f>
        <v>0</v>
      </c>
      <c r="R48" s="589">
        <f>IFERROR(IF(R$3=EOMONTH('Rent Roll'!$C44-1,0),$C48*$D48/$C$1,IF(R$3=EOMONTH('Rent Roll'!$D44,0),0,IF(NOT(Q48=0),NOT(Index_운영!R70=0)*Q48*(1+$E48*Index_운영!R202),$C48*$D48/$C$1*Index_운영!R70))),0)</f>
        <v>0</v>
      </c>
      <c r="S48" s="589">
        <f>IFERROR(IF(S$3=EOMONTH('Rent Roll'!$C44-1,0),$C48*$D48/$C$1,IF(S$3=EOMONTH('Rent Roll'!$D44,0),0,IF(NOT(R48=0),NOT(Index_운영!S70=0)*R48*(1+$E48*Index_운영!S202),$C48*$D48/$C$1*Index_운영!S70))),0)</f>
        <v>0</v>
      </c>
      <c r="T48" s="589">
        <f>IFERROR(IF(T$3=EOMONTH('Rent Roll'!$C44-1,0),$C48*$D48/$C$1,IF(T$3=EOMONTH('Rent Roll'!$D44,0),0,IF(NOT(S48=0),NOT(Index_운영!T70=0)*S48*(1+$E48*Index_운영!T202),$C48*$D48/$C$1*Index_운영!T70))),0)</f>
        <v>0</v>
      </c>
      <c r="U48" s="589">
        <f>IFERROR(IF(U$3=EOMONTH('Rent Roll'!$C44-1,0),$C48*$D48/$C$1,IF(U$3=EOMONTH('Rent Roll'!$D44,0),0,IF(NOT(T48=0),NOT(Index_운영!U70=0)*T48*(1+$E48*Index_운영!U202),$C48*$D48/$C$1*Index_운영!U70))),0)</f>
        <v>0</v>
      </c>
      <c r="V48" s="589">
        <f>IFERROR(IF(V$3=EOMONTH('Rent Roll'!$C44-1,0),$C48*$D48/$C$1,IF(V$3=EOMONTH('Rent Roll'!$D44,0),0,IF(NOT(U48=0),NOT(Index_운영!V70=0)*U48*(1+$E48*Index_운영!V202),$C48*$D48/$C$1*Index_운영!V70))),0)</f>
        <v>0</v>
      </c>
      <c r="W48" s="589">
        <f>IFERROR(IF(W$3=EOMONTH('Rent Roll'!$C44-1,0),$C48*$D48/$C$1,IF(W$3=EOMONTH('Rent Roll'!$D44,0),0,IF(NOT(V48=0),NOT(Index_운영!W70=0)*V48*(1+$E48*Index_운영!W202),$C48*$D48/$C$1*Index_운영!W70))),0)</f>
        <v>0</v>
      </c>
      <c r="X48" s="589">
        <f>IFERROR(IF(X$3=EOMONTH('Rent Roll'!$C44-1,0),$C48*$D48/$C$1,IF(X$3=EOMONTH('Rent Roll'!$D44,0),0,IF(NOT(W48=0),NOT(Index_운영!X70=0)*W48*(1+$E48*Index_운영!X202),$C48*$D48/$C$1*Index_운영!X70))),0)</f>
        <v>0</v>
      </c>
      <c r="Y48" s="589">
        <f>IFERROR(IF(Y$3=EOMONTH('Rent Roll'!$C44-1,0),$C48*$D48/$C$1,IF(Y$3=EOMONTH('Rent Roll'!$D44,0),0,IF(NOT(X48=0),NOT(Index_운영!Y70=0)*X48*(1+$E48*Index_운영!Y202),$C48*$D48/$C$1*Index_운영!Y70))),0)</f>
        <v>0</v>
      </c>
      <c r="Z48" s="589">
        <f>IFERROR(IF(Z$3=EOMONTH('Rent Roll'!$C44-1,0),$C48*$D48/$C$1,IF(Z$3=EOMONTH('Rent Roll'!$D44,0),0,IF(NOT(Y48=0),NOT(Index_운영!Z70=0)*Y48*(1+$E48*Index_운영!Z202),$C48*$D48/$C$1*Index_운영!Z70))),0)</f>
        <v>0</v>
      </c>
      <c r="AA48" s="589">
        <f>IFERROR(IF(AA$3=EOMONTH('Rent Roll'!$C44-1,0),$C48*$D48/$C$1,IF(AA$3=EOMONTH('Rent Roll'!$D44,0),0,IF(NOT(Z48=0),NOT(Index_운영!AA70=0)*Z48*(1+$E48*Index_운영!AA202),$C48*$D48/$C$1*Index_운영!AA70))),0)</f>
        <v>0</v>
      </c>
      <c r="AB48" s="589">
        <f>IFERROR(IF(AB$3=EOMONTH('Rent Roll'!$C44-1,0),$C48*$D48/$C$1,IF(AB$3=EOMONTH('Rent Roll'!$D44,0),0,IF(NOT(AA48=0),NOT(Index_운영!AB70=0)*AA48*(1+$E48*Index_운영!AB202),$C48*$D48/$C$1*Index_운영!AB70))),0)</f>
        <v>0</v>
      </c>
      <c r="AC48" s="589">
        <f>IFERROR(IF(AC$3=EOMONTH('Rent Roll'!$C44-1,0),$C48*$D48/$C$1,IF(AC$3=EOMONTH('Rent Roll'!$D44,0),0,IF(NOT(AB48=0),NOT(Index_운영!AC70=0)*AB48*(1+$E48*Index_운영!AC202),$C48*$D48/$C$1*Index_운영!AC70))),0)</f>
        <v>0</v>
      </c>
      <c r="AD48" s="589">
        <f>IFERROR(IF(AD$3=EOMONTH('Rent Roll'!$C44-1,0),$C48*$D48/$C$1,IF(AD$3=EOMONTH('Rent Roll'!$D44,0),0,IF(NOT(AC48=0),NOT(Index_운영!AD70=0)*AC48*(1+$E48*Index_운영!AD202),$C48*$D48/$C$1*Index_운영!AD70))),0)</f>
        <v>0</v>
      </c>
      <c r="AE48" s="589">
        <f>IFERROR(IF(AE$3=EOMONTH('Rent Roll'!$C44-1,0),$C48*$D48/$C$1,IF(AE$3=EOMONTH('Rent Roll'!$D44,0),0,IF(NOT(AD48=0),NOT(Index_운영!AE70=0)*AD48*(1+$E48*Index_운영!AE202),$C48*$D48/$C$1*Index_운영!AE70))),0)</f>
        <v>0</v>
      </c>
      <c r="AF48" s="589">
        <f>IFERROR(IF(AF$3=EOMONTH('Rent Roll'!$C44-1,0),$C48*$D48/$C$1,IF(AF$3=EOMONTH('Rent Roll'!$D44,0),0,IF(NOT(AE48=0),NOT(Index_운영!AF70=0)*AE48*(1+$E48*Index_운영!AF202),$C48*$D48/$C$1*Index_운영!AF70))),0)</f>
        <v>0</v>
      </c>
      <c r="AG48" s="589">
        <f>IFERROR(IF(AG$3=EOMONTH('Rent Roll'!$C44-1,0),$C48*$D48/$C$1,IF(AG$3=EOMONTH('Rent Roll'!$D44,0),0,IF(NOT(AF48=0),NOT(Index_운영!AG70=0)*AF48*(1+$E48*Index_운영!AG202),$C48*$D48/$C$1*Index_운영!AG70))),0)</f>
        <v>0</v>
      </c>
      <c r="AH48" s="589">
        <f>IFERROR(IF(AH$3=EOMONTH('Rent Roll'!$C44-1,0),$C48*$D48/$C$1,IF(AH$3=EOMONTH('Rent Roll'!$D44,0),0,IF(NOT(AG48=0),NOT(Index_운영!AH70=0)*AG48*(1+$E48*Index_운영!AH202),$C48*$D48/$C$1*Index_운영!AH70))),0)</f>
        <v>0</v>
      </c>
      <c r="AI48" s="589">
        <f>IFERROR(IF(AI$3=EOMONTH('Rent Roll'!$C44-1,0),$C48*$D48/$C$1,IF(AI$3=EOMONTH('Rent Roll'!$D44,0),0,IF(NOT(AH48=0),NOT(Index_운영!AI70=0)*AH48*(1+$E48*Index_운영!AI202),$C48*$D48/$C$1*Index_운영!AI70))),0)</f>
        <v>0</v>
      </c>
      <c r="AJ48" s="589">
        <f>IFERROR(IF(AJ$3=EOMONTH('Rent Roll'!$C44-1,0),$C48*$D48/$C$1,IF(AJ$3=EOMONTH('Rent Roll'!$D44,0),0,IF(NOT(AI48=0),NOT(Index_운영!AJ70=0)*AI48*(1+$E48*Index_운영!AJ202),$C48*$D48/$C$1*Index_운영!AJ70))),0)</f>
        <v>0</v>
      </c>
      <c r="AK48" s="589">
        <f>IFERROR(IF(AK$3=EOMONTH('Rent Roll'!$C44-1,0),$C48*$D48/$C$1,IF(AK$3=EOMONTH('Rent Roll'!$D44,0),0,IF(NOT(AJ48=0),NOT(Index_운영!AK70=0)*AJ48*(1+$E48*Index_운영!AK202),$C48*$D48/$C$1*Index_운영!AK70))),0)</f>
        <v>0</v>
      </c>
      <c r="AL48" s="589">
        <f>IFERROR(IF(AL$3=EOMONTH('Rent Roll'!$C44-1,0),$C48*$D48/$C$1,IF(AL$3=EOMONTH('Rent Roll'!$D44,0),0,IF(NOT(AK48=0),NOT(Index_운영!AL70=0)*AK48*(1+$E48*Index_운영!AL202),$C48*$D48/$C$1*Index_운영!AL70))),0)</f>
        <v>0</v>
      </c>
      <c r="AM48" s="589">
        <f>IFERROR(IF(AM$3=EOMONTH('Rent Roll'!$C44-1,0),$C48*$D48/$C$1,IF(AM$3=EOMONTH('Rent Roll'!$D44,0),0,IF(NOT(AL48=0),NOT(Index_운영!AM70=0)*AL48*(1+$E48*Index_운영!AM202),$C48*$D48/$C$1*Index_운영!AM70))),0)</f>
        <v>0</v>
      </c>
      <c r="AN48" s="589">
        <f>IFERROR(IF(AN$3=EOMONTH('Rent Roll'!$C44-1,0),$C48*$D48/$C$1,IF(AN$3=EOMONTH('Rent Roll'!$D44,0),0,IF(NOT(AM48=0),NOT(Index_운영!AN70=0)*AM48*(1+$E48*Index_운영!AN202),$C48*$D48/$C$1*Index_운영!AN70))),0)</f>
        <v>0</v>
      </c>
      <c r="AO48" s="589">
        <f>IFERROR(IF(AO$3=EOMONTH('Rent Roll'!$C44-1,0),$C48*$D48/$C$1,IF(AO$3=EOMONTH('Rent Roll'!$D44,0),0,IF(NOT(AN48=0),NOT(Index_운영!AO70=0)*AN48*(1+$E48*Index_운영!AO202),$C48*$D48/$C$1*Index_운영!AO70))),0)</f>
        <v>0</v>
      </c>
      <c r="AP48" s="589">
        <f>IFERROR(IF(AP$3=EOMONTH('Rent Roll'!$C44-1,0),$C48*$D48/$C$1,IF(AP$3=EOMONTH('Rent Roll'!$D44,0),0,IF(NOT(AO48=0),NOT(Index_운영!AP70=0)*AO48*(1+$E48*Index_운영!AP202),$C48*$D48/$C$1*Index_운영!AP70))),0)</f>
        <v>0</v>
      </c>
      <c r="AQ48" s="589">
        <f>IFERROR(IF(AQ$3=EOMONTH('Rent Roll'!$C44-1,0),$C48*$D48/$C$1,IF(AQ$3=EOMONTH('Rent Roll'!$D44,0),0,IF(NOT(AP48=0),NOT(Index_운영!AQ70=0)*AP48*(1+$E48*Index_운영!AQ202),$C48*$D48/$C$1*Index_운영!AQ70))),0)</f>
        <v>0</v>
      </c>
      <c r="AR48" s="589">
        <f>IFERROR(IF(AR$3=EOMONTH('Rent Roll'!$C44-1,0),$C48*$D48/$C$1,IF(AR$3=EOMONTH('Rent Roll'!$D44,0),0,IF(NOT(AQ48=0),NOT(Index_운영!AR70=0)*AQ48*(1+$E48*Index_운영!AR202),$C48*$D48/$C$1*Index_운영!AR70))),0)</f>
        <v>0</v>
      </c>
      <c r="AS48" s="589">
        <f>IFERROR(IF(AS$3=EOMONTH('Rent Roll'!$C44-1,0),$C48*$D48/$C$1,IF(AS$3=EOMONTH('Rent Roll'!$D44,0),0,IF(NOT(AR48=0),NOT(Index_운영!AS70=0)*AR48*(1+$E48*Index_운영!AS202),$C48*$D48/$C$1*Index_운영!AS70))),0)</f>
        <v>0</v>
      </c>
      <c r="AT48" s="589">
        <f>IFERROR(IF(AT$3=EOMONTH('Rent Roll'!$C44-1,0),$C48*$D48/$C$1,IF(AT$3=EOMONTH('Rent Roll'!$D44,0),0,IF(NOT(AS48=0),NOT(Index_운영!AT70=0)*AS48*(1+$E48*Index_운영!AT202),$C48*$D48/$C$1*Index_운영!AT70))),0)</f>
        <v>0</v>
      </c>
      <c r="AU48" s="589">
        <f>IFERROR(IF(AU$3=EOMONTH('Rent Roll'!$C44-1,0),$C48*$D48/$C$1,IF(AU$3=EOMONTH('Rent Roll'!$D44,0),0,IF(NOT(AT48=0),NOT(Index_운영!AU70=0)*AT48*(1+$E48*Index_운영!AU202),$C48*$D48/$C$1*Index_운영!AU70))),0)</f>
        <v>0</v>
      </c>
      <c r="AV48" s="589">
        <f>IFERROR(IF(AV$3=EOMONTH('Rent Roll'!$C44-1,0),$C48*$D48/$C$1,IF(AV$3=EOMONTH('Rent Roll'!$D44,0),0,IF(NOT(AU48=0),NOT(Index_운영!AV70=0)*AU48*(1+$E48*Index_운영!AV202),$C48*$D48/$C$1*Index_운영!AV70))),0)</f>
        <v>0</v>
      </c>
      <c r="AW48" s="589">
        <f>IFERROR(IF(AW$3=EOMONTH('Rent Roll'!$C44-1,0),$C48*$D48/$C$1,IF(AW$3=EOMONTH('Rent Roll'!$D44,0),0,IF(NOT(AV48=0),NOT(Index_운영!AW70=0)*AV48*(1+$E48*Index_운영!AW202),$C48*$D48/$C$1*Index_운영!AW70))),0)</f>
        <v>0</v>
      </c>
      <c r="AX48" s="589">
        <f>IFERROR(IF(AX$3=EOMONTH('Rent Roll'!$C44-1,0),$C48*$D48/$C$1,IF(AX$3=EOMONTH('Rent Roll'!$D44,0),0,IF(NOT(AW48=0),NOT(Index_운영!AX70=0)*AW48*(1+$E48*Index_운영!AX202),$C48*$D48/$C$1*Index_운영!AX70))),0)</f>
        <v>0</v>
      </c>
      <c r="AY48" s="589">
        <f>IFERROR(IF(AY$3=EOMONTH('Rent Roll'!$C44-1,0),$C48*$D48/$C$1,IF(AY$3=EOMONTH('Rent Roll'!$D44,0),0,IF(NOT(AX48=0),NOT(Index_운영!AY70=0)*AX48*(1+$E48*Index_운영!AY202),$C48*$D48/$C$1*Index_운영!AY70))),0)</f>
        <v>0</v>
      </c>
      <c r="AZ48" s="589">
        <f>IFERROR(IF(AZ$3=EOMONTH('Rent Roll'!$C44-1,0),$C48*$D48/$C$1,IF(AZ$3=EOMONTH('Rent Roll'!$D44,0),0,IF(NOT(AY48=0),NOT(Index_운영!AZ70=0)*AY48*(1+$E48*Index_운영!AZ202),$C48*$D48/$C$1*Index_운영!AZ70))),0)</f>
        <v>0</v>
      </c>
      <c r="BA48" s="589">
        <f>IFERROR(IF(BA$3=EOMONTH('Rent Roll'!$C44-1,0),$C48*$D48/$C$1,IF(BA$3=EOMONTH('Rent Roll'!$D44,0),0,IF(NOT(AZ48=0),NOT(Index_운영!BA70=0)*AZ48*(1+$E48*Index_운영!BA202),$C48*$D48/$C$1*Index_운영!BA70))),0)</f>
        <v>0</v>
      </c>
      <c r="BB48" s="589">
        <f>IFERROR(IF(BB$3=EOMONTH('Rent Roll'!$C44-1,0),$C48*$D48/$C$1,IF(BB$3=EOMONTH('Rent Roll'!$D44,0),0,IF(NOT(BA48=0),NOT(Index_운영!BB70=0)*BA48*(1+$E48*Index_운영!BB202),$C48*$D48/$C$1*Index_운영!BB70))),0)</f>
        <v>0</v>
      </c>
      <c r="BC48" s="589">
        <f>IFERROR(IF(BC$3=EOMONTH('Rent Roll'!$C44-1,0),$C48*$D48/$C$1,IF(BC$3=EOMONTH('Rent Roll'!$D44,0),0,IF(NOT(BB48=0),NOT(Index_운영!BC70=0)*BB48*(1+$E48*Index_운영!BC202),$C48*$D48/$C$1*Index_운영!BC70))),0)</f>
        <v>0</v>
      </c>
      <c r="BD48" s="589">
        <f>IFERROR(IF(BD$3=EOMONTH('Rent Roll'!$C44-1,0),$C48*$D48/$C$1,IF(BD$3=EOMONTH('Rent Roll'!$D44,0),0,IF(NOT(BC48=0),NOT(Index_운영!BD70=0)*BC48*(1+$E48*Index_운영!BD202),$C48*$D48/$C$1*Index_운영!BD70))),0)</f>
        <v>0</v>
      </c>
      <c r="BE48" s="589">
        <f>IFERROR(IF(BE$3=EOMONTH('Rent Roll'!$C44-1,0),$C48*$D48/$C$1,IF(BE$3=EOMONTH('Rent Roll'!$D44,0),0,IF(NOT(BD48=0),NOT(Index_운영!BE70=0)*BD48*(1+$E48*Index_운영!BE202),$C48*$D48/$C$1*Index_운영!BE70))),0)</f>
        <v>0</v>
      </c>
      <c r="BF48" s="589">
        <f>IFERROR(IF(BF$3=EOMONTH('Rent Roll'!$C44-1,0),$C48*$D48/$C$1,IF(BF$3=EOMONTH('Rent Roll'!$D44,0),0,IF(NOT(BE48=0),NOT(Index_운영!BF70=0)*BE48*(1+$E48*Index_운영!BF202),$C48*$D48/$C$1*Index_운영!BF70))),0)</f>
        <v>0</v>
      </c>
      <c r="BG48" s="589">
        <f>IFERROR(IF(BG$3=EOMONTH('Rent Roll'!$C44-1,0),$C48*$D48/$C$1,IF(BG$3=EOMONTH('Rent Roll'!$D44,0),0,IF(NOT(BF48=0),NOT(Index_운영!BG70=0)*BF48*(1+$E48*Index_운영!BG202),$C48*$D48/$C$1*Index_운영!BG70))),0)</f>
        <v>0</v>
      </c>
      <c r="BH48" s="589">
        <f>IFERROR(IF(BH$3=EOMONTH('Rent Roll'!$C44-1,0),$C48*$D48/$C$1,IF(BH$3=EOMONTH('Rent Roll'!$D44,0),0,IF(NOT(BG48=0),NOT(Index_운영!BH70=0)*BG48*(1+$E48*Index_운영!BH202),$C48*$D48/$C$1*Index_운영!BH70))),0)</f>
        <v>0</v>
      </c>
      <c r="BI48" s="589">
        <f>IFERROR(IF(BI$3=EOMONTH('Rent Roll'!$C44-1,0),$C48*$D48/$C$1,IF(BI$3=EOMONTH('Rent Roll'!$D44,0),0,IF(NOT(BH48=0),NOT(Index_운영!BI70=0)*BH48*(1+$E48*Index_운영!BI202),$C48*$D48/$C$1*Index_운영!BI70))),0)</f>
        <v>0</v>
      </c>
      <c r="BJ48" s="589">
        <f>IFERROR(IF(BJ$3=EOMONTH('Rent Roll'!$C44-1,0),$C48*$D48/$C$1,IF(BJ$3=EOMONTH('Rent Roll'!$D44,0),0,IF(NOT(BI48=0),NOT(Index_운영!BJ70=0)*BI48*(1+$E48*Index_운영!BJ202),$C48*$D48/$C$1*Index_운영!BJ70))),0)</f>
        <v>0</v>
      </c>
      <c r="BK48" s="589">
        <f>IFERROR(IF(BK$3=EOMONTH('Rent Roll'!$C44-1,0),$C48*$D48/$C$1,IF(BK$3=EOMONTH('Rent Roll'!$D44,0),0,IF(NOT(BJ48=0),NOT(Index_운영!BK70=0)*BJ48*(1+$E48*Index_운영!BK202),$C48*$D48/$C$1*Index_운영!BK70))),0)</f>
        <v>0</v>
      </c>
      <c r="BL48" s="589">
        <f>IFERROR(IF(BL$3=EOMONTH('Rent Roll'!$C44-1,0),$C48*$D48/$C$1,IF(BL$3=EOMONTH('Rent Roll'!$D44,0),0,IF(NOT(BK48=0),NOT(Index_운영!BL70=0)*BK48*(1+$E48*Index_운영!BL202),$C48*$D48/$C$1*Index_운영!BL70))),0)</f>
        <v>0</v>
      </c>
      <c r="BM48" s="589">
        <f>IFERROR(IF(BM$3=EOMONTH('Rent Roll'!$C44-1,0),$C48*$D48/$C$1,IF(BM$3=EOMONTH('Rent Roll'!$D44,0),0,IF(NOT(BL48=0),NOT(Index_운영!BM70=0)*BL48*(1+$E48*Index_운영!BM202),$C48*$D48/$C$1*Index_운영!BM70))),0)</f>
        <v>0</v>
      </c>
      <c r="BN48" s="589">
        <f>IFERROR(IF(BN$3=EOMONTH('Rent Roll'!$C44-1,0),$C48*$D48/$C$1,IF(BN$3=EOMONTH('Rent Roll'!$D44,0),0,IF(NOT(BM48=0),NOT(Index_운영!BN70=0)*BM48*(1+$E48*Index_운영!BN202),$C48*$D48/$C$1*Index_운영!BN70))),0)</f>
        <v>0</v>
      </c>
      <c r="BO48" s="589">
        <f>IFERROR(IF(BO$3=EOMONTH('Rent Roll'!$C44-1,0),$C48*$D48/$C$1,IF(BO$3=EOMONTH('Rent Roll'!$D44,0),0,IF(NOT(BN48=0),NOT(Index_운영!BO70=0)*BN48*(1+$E48*Index_운영!BO202),$C48*$D48/$C$1*Index_운영!BO70))),0)</f>
        <v>0</v>
      </c>
      <c r="BP48" s="589">
        <f>IFERROR(IF(BP$3=EOMONTH('Rent Roll'!$C44-1,0),$C48*$D48/$C$1,IF(BP$3=EOMONTH('Rent Roll'!$D44,0),0,IF(NOT(BO48=0),NOT(Index_운영!BP70=0)*BO48*(1+$E48*Index_운영!BP202),$C48*$D48/$C$1*Index_운영!BP70))),0)</f>
        <v>0</v>
      </c>
      <c r="BQ48" s="589">
        <f>IFERROR(IF(BQ$3=EOMONTH('Rent Roll'!$C44-1,0),$C48*$D48/$C$1,IF(BQ$3=EOMONTH('Rent Roll'!$D44,0),0,IF(NOT(BP48=0),NOT(Index_운영!BQ70=0)*BP48*(1+$E48*Index_운영!BQ202),$C48*$D48/$C$1*Index_운영!BQ70))),0)</f>
        <v>0</v>
      </c>
      <c r="BR48" s="589">
        <f>IFERROR(IF(BR$3=EOMONTH('Rent Roll'!$C44-1,0),$C48*$D48/$C$1,IF(BR$3=EOMONTH('Rent Roll'!$D44,0),0,IF(NOT(BQ48=0),NOT(Index_운영!BR70=0)*BQ48*(1+$E48*Index_운영!BR202),$C48*$D48/$C$1*Index_운영!BR70))),0)</f>
        <v>0</v>
      </c>
      <c r="BS48" s="589">
        <f>IFERROR(IF(BS$3=EOMONTH('Rent Roll'!$C44-1,0),$C48*$D48/$C$1,IF(BS$3=EOMONTH('Rent Roll'!$D44,0),0,IF(NOT(BR48=0),NOT(Index_운영!BS70=0)*BR48*(1+$E48*Index_운영!BS202),$C48*$D48/$C$1*Index_운영!BS70))),0)</f>
        <v>0</v>
      </c>
      <c r="BT48" s="589">
        <f>IFERROR(IF(BT$3=EOMONTH('Rent Roll'!$C44-1,0),$C48*$D48/$C$1,IF(BT$3=EOMONTH('Rent Roll'!$D44,0),0,IF(NOT(BS48=0),NOT(Index_운영!BT70=0)*BS48*(1+$E48*Index_운영!BT202),$C48*$D48/$C$1*Index_운영!BT70))),0)</f>
        <v>0</v>
      </c>
      <c r="BU48" s="589">
        <f>IFERROR(IF(BU$3=EOMONTH('Rent Roll'!$C44-1,0),$C48*$D48/$C$1,IF(BU$3=EOMONTH('Rent Roll'!$D44,0),0,IF(NOT(BT48=0),NOT(Index_운영!BU70=0)*BT48*(1+$E48*Index_운영!BU202),$C48*$D48/$C$1*Index_운영!BU70))),0)</f>
        <v>0</v>
      </c>
      <c r="BV48" s="589">
        <f>IFERROR(IF(BV$3=EOMONTH('Rent Roll'!$C44-1,0),$C48*$D48/$C$1,IF(BV$3=EOMONTH('Rent Roll'!$D44,0),0,IF(NOT(BU48=0),NOT(Index_운영!BV70=0)*BU48*(1+$E48*Index_운영!BV202),$C48*$D48/$C$1*Index_운영!BV70))),0)</f>
        <v>0</v>
      </c>
      <c r="BW48" s="589">
        <f>IFERROR(IF(BW$3=EOMONTH('Rent Roll'!$C44-1,0),$C48*$D48/$C$1,IF(BW$3=EOMONTH('Rent Roll'!$D44,0),0,IF(NOT(BV48=0),NOT(Index_운영!BW70=0)*BV48*(1+$E48*Index_운영!BW202),$C48*$D48/$C$1*Index_운영!BW70))),0)</f>
        <v>0</v>
      </c>
      <c r="BX48" s="589">
        <f>IFERROR(IF(BX$3=EOMONTH('Rent Roll'!$C44-1,0),$C48*$D48/$C$1,IF(BX$3=EOMONTH('Rent Roll'!$D44,0),0,IF(NOT(BW48=0),NOT(Index_운영!BX70=0)*BW48*(1+$E48*Index_운영!BX202),$C48*$D48/$C$1*Index_운영!BX70))),0)</f>
        <v>0</v>
      </c>
      <c r="BY48" s="589">
        <f>IFERROR(IF(BY$3=EOMONTH('Rent Roll'!$C44-1,0),$C48*$D48/$C$1,IF(BY$3=EOMONTH('Rent Roll'!$D44,0),0,IF(NOT(BX48=0),NOT(Index_운영!BY70=0)*BX48*(1+$E48*Index_운영!BY202),$C48*$D48/$C$1*Index_운영!BY70))),0)</f>
        <v>0</v>
      </c>
      <c r="BZ48" s="589">
        <f>IFERROR(IF(BZ$3=EOMONTH('Rent Roll'!$C44-1,0),$C48*$D48/$C$1,IF(BZ$3=EOMONTH('Rent Roll'!$D44,0),0,IF(NOT(BY48=0),NOT(Index_운영!BZ70=0)*BY48*(1+$E48*Index_운영!BZ202),$C48*$D48/$C$1*Index_운영!BZ70))),0)</f>
        <v>0</v>
      </c>
      <c r="CA48" s="589">
        <f>IFERROR(IF(CA$3=EOMONTH('Rent Roll'!$C44-1,0),$C48*$D48/$C$1,IF(CA$3=EOMONTH('Rent Roll'!$D44,0),0,IF(NOT(BZ48=0),NOT(Index_운영!CA70=0)*BZ48*(1+$E48*Index_운영!CA202),$C48*$D48/$C$1*Index_운영!CA70))),0)</f>
        <v>0</v>
      </c>
      <c r="CB48" s="589">
        <f>IFERROR(IF(CB$3=EOMONTH('Rent Roll'!$C44-1,0),$C48*$D48/$C$1,IF(CB$3=EOMONTH('Rent Roll'!$D44,0),0,IF(NOT(CA48=0),NOT(Index_운영!CB70=0)*CA48*(1+$E48*Index_운영!CB202),$C48*$D48/$C$1*Index_운영!CB70))),0)</f>
        <v>0</v>
      </c>
      <c r="CC48" s="589">
        <f>IFERROR(IF(CC$3=EOMONTH('Rent Roll'!$C44-1,0),$C48*$D48/$C$1,IF(CC$3=EOMONTH('Rent Roll'!$D44,0),0,IF(NOT(CB48=0),NOT(Index_운영!CC70=0)*CB48*(1+$E48*Index_운영!CC202),$C48*$D48/$C$1*Index_운영!CC70))),0)</f>
        <v>0</v>
      </c>
      <c r="CD48" s="589">
        <f>IFERROR(IF(CD$3=EOMONTH('Rent Roll'!$C44-1,0),$C48*$D48/$C$1,IF(CD$3=EOMONTH('Rent Roll'!$D44,0),0,IF(NOT(CC48=0),NOT(Index_운영!CD70=0)*CC48*(1+$E48*Index_운영!CD202),$C48*$D48/$C$1*Index_운영!CD70))),0)</f>
        <v>0</v>
      </c>
      <c r="CE48" s="589">
        <f>IFERROR(IF(CE$3=EOMONTH('Rent Roll'!$C44-1,0),$C48*$D48/$C$1,IF(CE$3=EOMONTH('Rent Roll'!$D44,0),0,IF(NOT(CD48=0),NOT(Index_운영!CE70=0)*CD48*(1+$E48*Index_운영!CE202),$C48*$D48/$C$1*Index_운영!CE70))),0)</f>
        <v>0</v>
      </c>
      <c r="CF48" s="589">
        <f>IFERROR(IF(CF$3=EOMONTH('Rent Roll'!$C44-1,0),$C48*$D48/$C$1,IF(CF$3=EOMONTH('Rent Roll'!$D44,0),0,IF(NOT(CE48=0),NOT(Index_운영!CF70=0)*CE48*(1+$E48*Index_운영!CF202),$C48*$D48/$C$1*Index_운영!CF70))),0)</f>
        <v>0</v>
      </c>
      <c r="CG48" s="589">
        <f>IFERROR(IF(CG$3=EOMONTH('Rent Roll'!$C44-1,0),$C48*$D48/$C$1,IF(CG$3=EOMONTH('Rent Roll'!$D44,0),0,IF(NOT(CF48=0),NOT(Index_운영!CG70=0)*CF48*(1+$E48*Index_운영!CG202),$C48*$D48/$C$1*Index_운영!CG70))),0)</f>
        <v>0</v>
      </c>
      <c r="CH48" s="589">
        <f>IFERROR(IF(CH$3=EOMONTH('Rent Roll'!$C44-1,0),$C48*$D48/$C$1,IF(CH$3=EOMONTH('Rent Roll'!$D44,0),0,IF(NOT(CG48=0),NOT(Index_운영!CH70=0)*CG48*(1+$E48*Index_운영!CH202),$C48*$D48/$C$1*Index_운영!CH70))),0)</f>
        <v>0</v>
      </c>
      <c r="CI48" s="589">
        <f>IFERROR(IF(CI$3=EOMONTH('Rent Roll'!$C44-1,0),$C48*$D48/$C$1,IF(CI$3=EOMONTH('Rent Roll'!$D44,0),0,IF(NOT(CH48=0),NOT(Index_운영!CI70=0)*CH48*(1+$E48*Index_운영!CI202),$C48*$D48/$C$1*Index_운영!CI70))),0)</f>
        <v>0</v>
      </c>
      <c r="CJ48" s="589">
        <f>IFERROR(IF(CJ$3=EOMONTH('Rent Roll'!$C44-1,0),$C48*$D48/$C$1,IF(CJ$3=EOMONTH('Rent Roll'!$D44,0),0,IF(NOT(CI48=0),NOT(Index_운영!CJ70=0)*CI48*(1+$E48*Index_운영!CJ202),$C48*$D48/$C$1*Index_운영!CJ70))),0)</f>
        <v>0</v>
      </c>
      <c r="CK48" s="589">
        <f>IFERROR(IF(CK$3=EOMONTH('Rent Roll'!$C44-1,0),$C48*$D48/$C$1,IF(CK$3=EOMONTH('Rent Roll'!$D44,0),0,IF(NOT(CJ48=0),NOT(Index_운영!CK70=0)*CJ48*(1+$E48*Index_운영!CK202),$C48*$D48/$C$1*Index_운영!CK70))),0)</f>
        <v>0</v>
      </c>
      <c r="CL48" s="589">
        <f>IFERROR(IF(CL$3=EOMONTH('Rent Roll'!$C44-1,0),$C48*$D48/$C$1,IF(CL$3=EOMONTH('Rent Roll'!$D44,0),0,IF(NOT(CK48=0),NOT(Index_운영!CL70=0)*CK48*(1+$E48*Index_운영!CL202),$C48*$D48/$C$1*Index_운영!CL70))),0)</f>
        <v>0</v>
      </c>
      <c r="CM48" s="589">
        <f>IFERROR(IF(CM$3=EOMONTH('Rent Roll'!$C44-1,0),$C48*$D48/$C$1,IF(CM$3=EOMONTH('Rent Roll'!$D44,0),0,IF(NOT(CL48=0),NOT(Index_운영!CM70=0)*CL48*(1+$E48*Index_운영!CM202),$C48*$D48/$C$1*Index_운영!CM70))),0)</f>
        <v>0</v>
      </c>
      <c r="CN48" s="589">
        <f>IFERROR(IF(CN$3=EOMONTH('Rent Roll'!$C44-1,0),$C48*$D48/$C$1,IF(CN$3=EOMONTH('Rent Roll'!$D44,0),0,IF(NOT(CM48=0),NOT(Index_운영!CN70=0)*CM48*(1+$E48*Index_운영!CN202),$C48*$D48/$C$1*Index_운영!CN70))),0)</f>
        <v>0</v>
      </c>
      <c r="CO48" s="589">
        <f>IFERROR(IF(CO$3=EOMONTH('Rent Roll'!$C44-1,0),$C48*$D48/$C$1,IF(CO$3=EOMONTH('Rent Roll'!$D44,0),0,IF(NOT(CN48=0),NOT(Index_운영!CO70=0)*CN48*(1+$E48*Index_운영!CO202),$C48*$D48/$C$1*Index_운영!CO70))),0)</f>
        <v>0</v>
      </c>
      <c r="CP48" s="589">
        <f>IFERROR(IF(CP$3=EOMONTH('Rent Roll'!$C44-1,0),$C48*$D48/$C$1,IF(CP$3=EOMONTH('Rent Roll'!$D44,0),0,IF(NOT(CO48=0),NOT(Index_운영!CP70=0)*CO48*(1+$E48*Index_운영!CP202),$C48*$D48/$C$1*Index_운영!CP70))),0)</f>
        <v>0</v>
      </c>
      <c r="CQ48" s="589">
        <f>IFERROR(IF(CQ$3=EOMONTH('Rent Roll'!$C44-1,0),$C48*$D48/$C$1,IF(CQ$3=EOMONTH('Rent Roll'!$D44,0),0,IF(NOT(CP48=0),NOT(Index_운영!CQ70=0)*CP48*(1+$E48*Index_운영!CQ202),$C48*$D48/$C$1*Index_운영!CQ70))),0)</f>
        <v>0</v>
      </c>
      <c r="CR48" s="589">
        <f>IFERROR(IF(CR$3=EOMONTH('Rent Roll'!$C44-1,0),$C48*$D48/$C$1,IF(CR$3=EOMONTH('Rent Roll'!$D44,0),0,IF(NOT(CQ48=0),NOT(Index_운영!CR70=0)*CQ48*(1+$E48*Index_운영!CR202),$C48*$D48/$C$1*Index_운영!CR70))),0)</f>
        <v>0</v>
      </c>
      <c r="CS48" s="589">
        <f>IFERROR(IF(CS$3=EOMONTH('Rent Roll'!$C44-1,0),$C48*$D48/$C$1,IF(CS$3=EOMONTH('Rent Roll'!$D44,0),0,IF(NOT(CR48=0),NOT(Index_운영!CS70=0)*CR48*(1+$E48*Index_운영!CS202),$C48*$D48/$C$1*Index_운영!CS70))),0)</f>
        <v>0</v>
      </c>
      <c r="CT48" s="589">
        <f>IFERROR(IF(CT$3=EOMONTH('Rent Roll'!$C44-1,0),$C48*$D48/$C$1,IF(CT$3=EOMONTH('Rent Roll'!$D44,0),0,IF(NOT(CS48=0),NOT(Index_운영!CT70=0)*CS48*(1+$E48*Index_운영!CT202),$C48*$D48/$C$1*Index_운영!CT70))),0)</f>
        <v>0</v>
      </c>
      <c r="CU48" s="589">
        <f>IFERROR(IF(CU$3=EOMONTH('Rent Roll'!$C44-1,0),$C48*$D48/$C$1,IF(CU$3=EOMONTH('Rent Roll'!$D44,0),0,IF(NOT(CT48=0),NOT(Index_운영!CU70=0)*CT48*(1+$E48*Index_운영!CU202),$C48*$D48/$C$1*Index_운영!CU70))),0)</f>
        <v>0</v>
      </c>
      <c r="CV48" s="589">
        <f>IFERROR(IF(CV$3=EOMONTH('Rent Roll'!$C44-1,0),$C48*$D48/$C$1,IF(CV$3=EOMONTH('Rent Roll'!$D44,0),0,IF(NOT(CU48=0),NOT(Index_운영!CV70=0)*CU48*(1+$E48*Index_운영!CV202),$C48*$D48/$C$1*Index_운영!CV70))),0)</f>
        <v>0</v>
      </c>
      <c r="CW48" s="589">
        <f>IFERROR(IF(CW$3=EOMONTH('Rent Roll'!$C44-1,0),$C48*$D48/$C$1,IF(CW$3=EOMONTH('Rent Roll'!$D44,0),0,IF(NOT(CV48=0),NOT(Index_운영!CW70=0)*CV48*(1+$E48*Index_운영!CW202),$C48*$D48/$C$1*Index_운영!CW70))),0)</f>
        <v>0</v>
      </c>
      <c r="CX48" s="589">
        <f>IFERROR(IF(CX$3=EOMONTH('Rent Roll'!$C44-1,0),$C48*$D48/$C$1,IF(CX$3=EOMONTH('Rent Roll'!$D44,0),0,IF(NOT(CW48=0),NOT(Index_운영!CX70=0)*CW48*(1+$E48*Index_운영!CX202),$C48*$D48/$C$1*Index_운영!CX70))),0)</f>
        <v>0</v>
      </c>
      <c r="CY48" s="589">
        <f>IFERROR(IF(CY$3=EOMONTH('Rent Roll'!$C44-1,0),$C48*$D48/$C$1,IF(CY$3=EOMONTH('Rent Roll'!$D44,0),0,IF(NOT(CX48=0),NOT(Index_운영!CY70=0)*CX48*(1+$E48*Index_운영!CY202),$C48*$D48/$C$1*Index_운영!CY70))),0)</f>
        <v>0</v>
      </c>
      <c r="CZ48" s="589">
        <f>IFERROR(IF(CZ$3=EOMONTH('Rent Roll'!$C44-1,0),$C48*$D48/$C$1,IF(CZ$3=EOMONTH('Rent Roll'!$D44,0),0,IF(NOT(CY48=0),NOT(Index_운영!CZ70=0)*CY48*(1+$E48*Index_운영!CZ202),$C48*$D48/$C$1*Index_운영!CZ70))),0)</f>
        <v>0</v>
      </c>
      <c r="DA48" s="589">
        <f>IFERROR(IF(DA$3=EOMONTH('Rent Roll'!$C44-1,0),$C48*$D48/$C$1,IF(DA$3=EOMONTH('Rent Roll'!$D44,0),0,IF(NOT(CZ48=0),NOT(Index_운영!DA70=0)*CZ48*(1+$E48*Index_운영!DA202),$C48*$D48/$C$1*Index_운영!DA70))),0)</f>
        <v>0</v>
      </c>
      <c r="DB48" s="589">
        <f>IFERROR(IF(DB$3=EOMONTH('Rent Roll'!$C44-1,0),$C48*$D48/$C$1,IF(DB$3=EOMONTH('Rent Roll'!$D44,0),0,IF(NOT(DA48=0),NOT(Index_운영!DB70=0)*DA48*(1+$E48*Index_운영!DB202),$C48*$D48/$C$1*Index_운영!DB70))),0)</f>
        <v>0</v>
      </c>
      <c r="DC48" s="589">
        <f>IFERROR(IF(DC$3=EOMONTH('Rent Roll'!$C44-1,0),$C48*$D48/$C$1,IF(DC$3=EOMONTH('Rent Roll'!$D44,0),0,IF(NOT(DB48=0),NOT(Index_운영!DC70=0)*DB48*(1+$E48*Index_운영!DC202),$C48*$D48/$C$1*Index_운영!DC70))),0)</f>
        <v>0</v>
      </c>
      <c r="DD48" s="589">
        <f>IFERROR(IF(DD$3=EOMONTH('Rent Roll'!$C44-1,0),$C48*$D48/$C$1,IF(DD$3=EOMONTH('Rent Roll'!$D44,0),0,IF(NOT(DC48=0),NOT(Index_운영!DD70=0)*DC48*(1+$E48*Index_운영!DD202),$C48*$D48/$C$1*Index_운영!DD70))),0)</f>
        <v>0</v>
      </c>
      <c r="DE48" s="589">
        <f>IFERROR(IF(DE$3=EOMONTH('Rent Roll'!$C44-1,0),$C48*$D48/$C$1,IF(DE$3=EOMONTH('Rent Roll'!$D44,0),0,IF(NOT(DD48=0),NOT(Index_운영!DE70=0)*DD48*(1+$E48*Index_운영!DE202),$C48*$D48/$C$1*Index_운영!DE70))),0)</f>
        <v>0</v>
      </c>
      <c r="DF48" s="589">
        <f>IFERROR(IF(DF$3=EOMONTH('Rent Roll'!$C44-1,0),$C48*$D48/$C$1,IF(DF$3=EOMONTH('Rent Roll'!$D44,0),0,IF(NOT(DE48=0),NOT(Index_운영!DF70=0)*DE48*(1+$E48*Index_운영!DF202),$C48*$D48/$C$1*Index_운영!DF70))),0)</f>
        <v>0</v>
      </c>
      <c r="DG48" s="589">
        <f>IFERROR(IF(DG$3=EOMONTH('Rent Roll'!$C44-1,0),$C48*$D48/$C$1,IF(DG$3=EOMONTH('Rent Roll'!$D44,0),0,IF(NOT(DF48=0),NOT(Index_운영!DG70=0)*DF48*(1+$E48*Index_운영!DG202),$C48*$D48/$C$1*Index_운영!DG70))),0)</f>
        <v>0</v>
      </c>
      <c r="DH48" s="589">
        <f>IFERROR(IF(DH$3=EOMONTH('Rent Roll'!$C44-1,0),$C48*$D48/$C$1,IF(DH$3=EOMONTH('Rent Roll'!$D44,0),0,IF(NOT(DG48=0),NOT(Index_운영!DH70=0)*DG48*(1+$E48*Index_운영!DH202),$C48*$D48/$C$1*Index_운영!DH70))),0)</f>
        <v>0</v>
      </c>
      <c r="DI48" s="589">
        <f>IFERROR(IF(DI$3=EOMONTH('Rent Roll'!$C44-1,0),$C48*$D48/$C$1,IF(DI$3=EOMONTH('Rent Roll'!$D44,0),0,IF(NOT(DH48=0),NOT(Index_운영!DI70=0)*DH48*(1+$E48*Index_운영!DI202),$C48*$D48/$C$1*Index_운영!DI70))),0)</f>
        <v>0</v>
      </c>
      <c r="DJ48" s="589">
        <f>IFERROR(IF(DJ$3=EOMONTH('Rent Roll'!$C44-1,0),$C48*$D48/$C$1,IF(DJ$3=EOMONTH('Rent Roll'!$D44,0),0,IF(NOT(DI48=0),NOT(Index_운영!DJ70=0)*DI48*(1+$E48*Index_운영!DJ202),$C48*$D48/$C$1*Index_운영!DJ70))),0)</f>
        <v>0</v>
      </c>
      <c r="DK48" s="589">
        <f>IFERROR(IF(DK$3=EOMONTH('Rent Roll'!$C44-1,0),$C48*$D48/$C$1,IF(DK$3=EOMONTH('Rent Roll'!$D44,0),0,IF(NOT(DJ48=0),NOT(Index_운영!DK70=0)*DJ48*(1+$E48*Index_운영!DK202),$C48*$D48/$C$1*Index_운영!DK70))),0)</f>
        <v>0</v>
      </c>
      <c r="DL48" s="589">
        <f>IFERROR(IF(DL$3=EOMONTH('Rent Roll'!$C44-1,0),$C48*$D48/$C$1,IF(DL$3=EOMONTH('Rent Roll'!$D44,0),0,IF(NOT(DK48=0),NOT(Index_운영!DL70=0)*DK48*(1+$E48*Index_운영!DL202),$C48*$D48/$C$1*Index_운영!DL70))),0)</f>
        <v>0</v>
      </c>
      <c r="DM48" s="589">
        <f>IFERROR(IF(DM$3=EOMONTH('Rent Roll'!$C44-1,0),$C48*$D48/$C$1,IF(DM$3=EOMONTH('Rent Roll'!$D44,0),0,IF(NOT(DL48=0),NOT(Index_운영!DM70=0)*DL48*(1+$E48*Index_운영!DM202),$C48*$D48/$C$1*Index_운영!DM70))),0)</f>
        <v>0</v>
      </c>
      <c r="DN48" s="589">
        <f>IFERROR(IF(DN$3=EOMONTH('Rent Roll'!$C44-1,0),$C48*$D48/$C$1,IF(DN$3=EOMONTH('Rent Roll'!$D44,0),0,IF(NOT(DM48=0),NOT(Index_운영!DN70=0)*DM48*(1+$E48*Index_운영!DN202),$C48*$D48/$C$1*Index_운영!DN70))),0)</f>
        <v>0</v>
      </c>
      <c r="DO48" s="589">
        <f>IFERROR(IF(DO$3=EOMONTH('Rent Roll'!$C44-1,0),$C48*$D48/$C$1,IF(DO$3=EOMONTH('Rent Roll'!$D44,0),0,IF(NOT(DN48=0),NOT(Index_운영!DO70=0)*DN48*(1+$E48*Index_운영!DO202),$C48*$D48/$C$1*Index_운영!DO70))),0)</f>
        <v>0</v>
      </c>
      <c r="DP48" s="589">
        <f>IFERROR(IF(DP$3=EOMONTH('Rent Roll'!$C44-1,0),$C48*$D48/$C$1,IF(DP$3=EOMONTH('Rent Roll'!$D44,0),0,IF(NOT(DO48=0),NOT(Index_운영!DP70=0)*DO48*(1+$E48*Index_운영!DP202),$C48*$D48/$C$1*Index_운영!DP70))),0)</f>
        <v>0</v>
      </c>
      <c r="DQ48" s="589">
        <f>IFERROR(IF(DQ$3=EOMONTH('Rent Roll'!$C44-1,0),$C48*$D48/$C$1,IF(DQ$3=EOMONTH('Rent Roll'!$D44,0),0,IF(NOT(DP48=0),NOT(Index_운영!DQ70=0)*DP48*(1+$E48*Index_운영!DQ202),$C48*$D48/$C$1*Index_운영!DQ70))),0)</f>
        <v>0</v>
      </c>
      <c r="DR48" s="589">
        <f>IFERROR(IF(DR$3=EOMONTH('Rent Roll'!$C44-1,0),$C48*$D48/$C$1,IF(DR$3=EOMONTH('Rent Roll'!$D44,0),0,IF(NOT(DQ48=0),NOT(Index_운영!DR70=0)*DQ48*(1+$E48*Index_운영!DR202),$C48*$D48/$C$1*Index_운영!DR70))),0)</f>
        <v>0</v>
      </c>
      <c r="DS48" s="589">
        <f>IFERROR(IF(DS$3=EOMONTH('Rent Roll'!$C44-1,0),$C48*$D48/$C$1,IF(DS$3=EOMONTH('Rent Roll'!$D44,0),0,IF(NOT(DR48=0),NOT(Index_운영!DS70=0)*DR48*(1+$E48*Index_운영!DS202),$C48*$D48/$C$1*Index_운영!DS70))),0)</f>
        <v>0</v>
      </c>
      <c r="DT48" s="589">
        <f>IFERROR(IF(DT$3=EOMONTH('Rent Roll'!$C44-1,0),$C48*$D48/$C$1,IF(DT$3=EOMONTH('Rent Roll'!$D44,0),0,IF(NOT(DS48=0),NOT(Index_운영!DT70=0)*DS48*(1+$E48*Index_운영!DT202),$C48*$D48/$C$1*Index_운영!DT70))),0)</f>
        <v>0</v>
      </c>
      <c r="DU48" s="589">
        <f>IFERROR(IF(DU$3=EOMONTH('Rent Roll'!$C44-1,0),$C48*$D48/$C$1,IF(DU$3=EOMONTH('Rent Roll'!$D44,0),0,IF(NOT(DT48=0),NOT(Index_운영!DU70=0)*DT48*(1+$E48*Index_운영!DU202),$C48*$D48/$C$1*Index_운영!DU70))),0)</f>
        <v>0</v>
      </c>
      <c r="DV48" s="589">
        <f>IFERROR(IF(DV$3=EOMONTH('Rent Roll'!$C44-1,0),$C48*$D48/$C$1,IF(DV$3=EOMONTH('Rent Roll'!$D44,0),0,IF(NOT(DU48=0),NOT(Index_운영!DV70=0)*DU48*(1+$E48*Index_운영!DV202),$C48*$D48/$C$1*Index_운영!DV70))),0)</f>
        <v>0</v>
      </c>
    </row>
    <row r="49" spans="1:126" s="485" customFormat="1" outlineLevel="1" x14ac:dyDescent="0.4">
      <c r="A49" s="737"/>
      <c r="B49" s="464">
        <f>'Rent Roll'!$B45</f>
        <v>0</v>
      </c>
      <c r="C49" s="1219">
        <f>'Rent Roll'!$K45</f>
        <v>0</v>
      </c>
      <c r="D49" s="1220">
        <f>'Rent Roll'!$M45</f>
        <v>0</v>
      </c>
      <c r="E49" s="1221">
        <f>'Rent Roll'!$N45</f>
        <v>0</v>
      </c>
      <c r="F49" s="588">
        <f>IFERROR(IF(F$3=EOMONTH('Rent Roll'!$C45-1,0),$C49*$D49/$C$1,IF(F$3=EOMONTH('Rent Roll'!$D45,0),0,IF(NOT(E49=0),NOT(Index_운영!F71=0)*E49*(1+$E49*Index_운영!F203),$C49*$D49/$C$1*Index_운영!F71))),0)</f>
        <v>0</v>
      </c>
      <c r="G49" s="589">
        <f>IFERROR(IF(G$3=EOMONTH('Rent Roll'!$C45-1,0),$C49*$D49/$C$1,IF(G$3=EOMONTH('Rent Roll'!$D45,0),0,IF(NOT(F49=0),NOT(Index_운영!G71=0)*F49*(1+$E49*Index_운영!G203),$C49*$D49/$C$1*Index_운영!G71))),0)</f>
        <v>0</v>
      </c>
      <c r="H49" s="589">
        <f>IFERROR(IF(H$3=EOMONTH('Rent Roll'!$C45-1,0),$C49*$D49/$C$1,IF(H$3=EOMONTH('Rent Roll'!$D45,0),0,IF(NOT(G49=0),NOT(Index_운영!H71=0)*G49*(1+$E49*Index_운영!H203),$C49*$D49/$C$1*Index_운영!H71))),0)</f>
        <v>0</v>
      </c>
      <c r="I49" s="589">
        <f>IFERROR(IF(I$3=EOMONTH('Rent Roll'!$C45-1,0),$C49*$D49/$C$1,IF(I$3=EOMONTH('Rent Roll'!$D45,0),0,IF(NOT(H49=0),NOT(Index_운영!I71=0)*H49*(1+$E49*Index_운영!I203),$C49*$D49/$C$1*Index_운영!I71))),0)</f>
        <v>0</v>
      </c>
      <c r="J49" s="589">
        <f>IFERROR(IF(J$3=EOMONTH('Rent Roll'!$C45-1,0),$C49*$D49/$C$1,IF(J$3=EOMONTH('Rent Roll'!$D45,0),0,IF(NOT(I49=0),NOT(Index_운영!J71=0)*I49*(1+$E49*Index_운영!J203),$C49*$D49/$C$1*Index_운영!J71))),0)</f>
        <v>0</v>
      </c>
      <c r="K49" s="589">
        <f>IFERROR(IF(K$3=EOMONTH('Rent Roll'!$C45-1,0),$C49*$D49/$C$1,IF(K$3=EOMONTH('Rent Roll'!$D45,0),0,IF(NOT(J49=0),NOT(Index_운영!K71=0)*J49*(1+$E49*Index_운영!K203),$C49*$D49/$C$1*Index_운영!K71))),0)</f>
        <v>0</v>
      </c>
      <c r="L49" s="589">
        <f>IFERROR(IF(L$3=EOMONTH('Rent Roll'!$C45-1,0),$C49*$D49/$C$1,IF(L$3=EOMONTH('Rent Roll'!$D45,0),0,IF(NOT(K49=0),NOT(Index_운영!L71=0)*K49*(1+$E49*Index_운영!L203),$C49*$D49/$C$1*Index_운영!L71))),0)</f>
        <v>0</v>
      </c>
      <c r="M49" s="589">
        <f>IFERROR(IF(M$3=EOMONTH('Rent Roll'!$C45-1,0),$C49*$D49/$C$1,IF(M$3=EOMONTH('Rent Roll'!$D45,0),0,IF(NOT(L49=0),NOT(Index_운영!M71=0)*L49*(1+$E49*Index_운영!M203),$C49*$D49/$C$1*Index_운영!M71))),0)</f>
        <v>0</v>
      </c>
      <c r="N49" s="589">
        <f>IFERROR(IF(N$3=EOMONTH('Rent Roll'!$C45-1,0),$C49*$D49/$C$1,IF(N$3=EOMONTH('Rent Roll'!$D45,0),0,IF(NOT(M49=0),NOT(Index_운영!N71=0)*M49*(1+$E49*Index_운영!N203),$C49*$D49/$C$1*Index_운영!N71))),0)</f>
        <v>0</v>
      </c>
      <c r="O49" s="589">
        <f>IFERROR(IF(O$3=EOMONTH('Rent Roll'!$C45-1,0),$C49*$D49/$C$1,IF(O$3=EOMONTH('Rent Roll'!$D45,0),0,IF(NOT(N49=0),NOT(Index_운영!O71=0)*N49*(1+$E49*Index_운영!O203),$C49*$D49/$C$1*Index_운영!O71))),0)</f>
        <v>0</v>
      </c>
      <c r="P49" s="589">
        <f>IFERROR(IF(P$3=EOMONTH('Rent Roll'!$C45-1,0),$C49*$D49/$C$1,IF(P$3=EOMONTH('Rent Roll'!$D45,0),0,IF(NOT(O49=0),NOT(Index_운영!P71=0)*O49*(1+$E49*Index_운영!P203),$C49*$D49/$C$1*Index_운영!P71))),0)</f>
        <v>0</v>
      </c>
      <c r="Q49" s="589">
        <f>IFERROR(IF(Q$3=EOMONTH('Rent Roll'!$C45-1,0),$C49*$D49/$C$1,IF(Q$3=EOMONTH('Rent Roll'!$D45,0),0,IF(NOT(P49=0),NOT(Index_운영!Q71=0)*P49*(1+$E49*Index_운영!Q203),$C49*$D49/$C$1*Index_운영!Q71))),0)</f>
        <v>0</v>
      </c>
      <c r="R49" s="589">
        <f>IFERROR(IF(R$3=EOMONTH('Rent Roll'!$C45-1,0),$C49*$D49/$C$1,IF(R$3=EOMONTH('Rent Roll'!$D45,0),0,IF(NOT(Q49=0),NOT(Index_운영!R71=0)*Q49*(1+$E49*Index_운영!R203),$C49*$D49/$C$1*Index_운영!R71))),0)</f>
        <v>0</v>
      </c>
      <c r="S49" s="589">
        <f>IFERROR(IF(S$3=EOMONTH('Rent Roll'!$C45-1,0),$C49*$D49/$C$1,IF(S$3=EOMONTH('Rent Roll'!$D45,0),0,IF(NOT(R49=0),NOT(Index_운영!S71=0)*R49*(1+$E49*Index_운영!S203),$C49*$D49/$C$1*Index_운영!S71))),0)</f>
        <v>0</v>
      </c>
      <c r="T49" s="589">
        <f>IFERROR(IF(T$3=EOMONTH('Rent Roll'!$C45-1,0),$C49*$D49/$C$1,IF(T$3=EOMONTH('Rent Roll'!$D45,0),0,IF(NOT(S49=0),NOT(Index_운영!T71=0)*S49*(1+$E49*Index_운영!T203),$C49*$D49/$C$1*Index_운영!T71))),0)</f>
        <v>0</v>
      </c>
      <c r="U49" s="589">
        <f>IFERROR(IF(U$3=EOMONTH('Rent Roll'!$C45-1,0),$C49*$D49/$C$1,IF(U$3=EOMONTH('Rent Roll'!$D45,0),0,IF(NOT(T49=0),NOT(Index_운영!U71=0)*T49*(1+$E49*Index_운영!U203),$C49*$D49/$C$1*Index_운영!U71))),0)</f>
        <v>0</v>
      </c>
      <c r="V49" s="589">
        <f>IFERROR(IF(V$3=EOMONTH('Rent Roll'!$C45-1,0),$C49*$D49/$C$1,IF(V$3=EOMONTH('Rent Roll'!$D45,0),0,IF(NOT(U49=0),NOT(Index_운영!V71=0)*U49*(1+$E49*Index_운영!V203),$C49*$D49/$C$1*Index_운영!V71))),0)</f>
        <v>0</v>
      </c>
      <c r="W49" s="589">
        <f>IFERROR(IF(W$3=EOMONTH('Rent Roll'!$C45-1,0),$C49*$D49/$C$1,IF(W$3=EOMONTH('Rent Roll'!$D45,0),0,IF(NOT(V49=0),NOT(Index_운영!W71=0)*V49*(1+$E49*Index_운영!W203),$C49*$D49/$C$1*Index_운영!W71))),0)</f>
        <v>0</v>
      </c>
      <c r="X49" s="589">
        <f>IFERROR(IF(X$3=EOMONTH('Rent Roll'!$C45-1,0),$C49*$D49/$C$1,IF(X$3=EOMONTH('Rent Roll'!$D45,0),0,IF(NOT(W49=0),NOT(Index_운영!X71=0)*W49*(1+$E49*Index_운영!X203),$C49*$D49/$C$1*Index_운영!X71))),0)</f>
        <v>0</v>
      </c>
      <c r="Y49" s="589">
        <f>IFERROR(IF(Y$3=EOMONTH('Rent Roll'!$C45-1,0),$C49*$D49/$C$1,IF(Y$3=EOMONTH('Rent Roll'!$D45,0),0,IF(NOT(X49=0),NOT(Index_운영!Y71=0)*X49*(1+$E49*Index_운영!Y203),$C49*$D49/$C$1*Index_운영!Y71))),0)</f>
        <v>0</v>
      </c>
      <c r="Z49" s="589">
        <f>IFERROR(IF(Z$3=EOMONTH('Rent Roll'!$C45-1,0),$C49*$D49/$C$1,IF(Z$3=EOMONTH('Rent Roll'!$D45,0),0,IF(NOT(Y49=0),NOT(Index_운영!Z71=0)*Y49*(1+$E49*Index_운영!Z203),$C49*$D49/$C$1*Index_운영!Z71))),0)</f>
        <v>0</v>
      </c>
      <c r="AA49" s="589">
        <f>IFERROR(IF(AA$3=EOMONTH('Rent Roll'!$C45-1,0),$C49*$D49/$C$1,IF(AA$3=EOMONTH('Rent Roll'!$D45,0),0,IF(NOT(Z49=0),NOT(Index_운영!AA71=0)*Z49*(1+$E49*Index_운영!AA203),$C49*$D49/$C$1*Index_운영!AA71))),0)</f>
        <v>0</v>
      </c>
      <c r="AB49" s="589">
        <f>IFERROR(IF(AB$3=EOMONTH('Rent Roll'!$C45-1,0),$C49*$D49/$C$1,IF(AB$3=EOMONTH('Rent Roll'!$D45,0),0,IF(NOT(AA49=0),NOT(Index_운영!AB71=0)*AA49*(1+$E49*Index_운영!AB203),$C49*$D49/$C$1*Index_운영!AB71))),0)</f>
        <v>0</v>
      </c>
      <c r="AC49" s="589">
        <f>IFERROR(IF(AC$3=EOMONTH('Rent Roll'!$C45-1,0),$C49*$D49/$C$1,IF(AC$3=EOMONTH('Rent Roll'!$D45,0),0,IF(NOT(AB49=0),NOT(Index_운영!AC71=0)*AB49*(1+$E49*Index_운영!AC203),$C49*$D49/$C$1*Index_운영!AC71))),0)</f>
        <v>0</v>
      </c>
      <c r="AD49" s="589">
        <f>IFERROR(IF(AD$3=EOMONTH('Rent Roll'!$C45-1,0),$C49*$D49/$C$1,IF(AD$3=EOMONTH('Rent Roll'!$D45,0),0,IF(NOT(AC49=0),NOT(Index_운영!AD71=0)*AC49*(1+$E49*Index_운영!AD203),$C49*$D49/$C$1*Index_운영!AD71))),0)</f>
        <v>0</v>
      </c>
      <c r="AE49" s="589">
        <f>IFERROR(IF(AE$3=EOMONTH('Rent Roll'!$C45-1,0),$C49*$D49/$C$1,IF(AE$3=EOMONTH('Rent Roll'!$D45,0),0,IF(NOT(AD49=0),NOT(Index_운영!AE71=0)*AD49*(1+$E49*Index_운영!AE203),$C49*$D49/$C$1*Index_운영!AE71))),0)</f>
        <v>0</v>
      </c>
      <c r="AF49" s="589">
        <f>IFERROR(IF(AF$3=EOMONTH('Rent Roll'!$C45-1,0),$C49*$D49/$C$1,IF(AF$3=EOMONTH('Rent Roll'!$D45,0),0,IF(NOT(AE49=0),NOT(Index_운영!AF71=0)*AE49*(1+$E49*Index_운영!AF203),$C49*$D49/$C$1*Index_운영!AF71))),0)</f>
        <v>0</v>
      </c>
      <c r="AG49" s="589">
        <f>IFERROR(IF(AG$3=EOMONTH('Rent Roll'!$C45-1,0),$C49*$D49/$C$1,IF(AG$3=EOMONTH('Rent Roll'!$D45,0),0,IF(NOT(AF49=0),NOT(Index_운영!AG71=0)*AF49*(1+$E49*Index_운영!AG203),$C49*$D49/$C$1*Index_운영!AG71))),0)</f>
        <v>0</v>
      </c>
      <c r="AH49" s="589">
        <f>IFERROR(IF(AH$3=EOMONTH('Rent Roll'!$C45-1,0),$C49*$D49/$C$1,IF(AH$3=EOMONTH('Rent Roll'!$D45,0),0,IF(NOT(AG49=0),NOT(Index_운영!AH71=0)*AG49*(1+$E49*Index_운영!AH203),$C49*$D49/$C$1*Index_운영!AH71))),0)</f>
        <v>0</v>
      </c>
      <c r="AI49" s="589">
        <f>IFERROR(IF(AI$3=EOMONTH('Rent Roll'!$C45-1,0),$C49*$D49/$C$1,IF(AI$3=EOMONTH('Rent Roll'!$D45,0),0,IF(NOT(AH49=0),NOT(Index_운영!AI71=0)*AH49*(1+$E49*Index_운영!AI203),$C49*$D49/$C$1*Index_운영!AI71))),0)</f>
        <v>0</v>
      </c>
      <c r="AJ49" s="589">
        <f>IFERROR(IF(AJ$3=EOMONTH('Rent Roll'!$C45-1,0),$C49*$D49/$C$1,IF(AJ$3=EOMONTH('Rent Roll'!$D45,0),0,IF(NOT(AI49=0),NOT(Index_운영!AJ71=0)*AI49*(1+$E49*Index_운영!AJ203),$C49*$D49/$C$1*Index_운영!AJ71))),0)</f>
        <v>0</v>
      </c>
      <c r="AK49" s="589">
        <f>IFERROR(IF(AK$3=EOMONTH('Rent Roll'!$C45-1,0),$C49*$D49/$C$1,IF(AK$3=EOMONTH('Rent Roll'!$D45,0),0,IF(NOT(AJ49=0),NOT(Index_운영!AK71=0)*AJ49*(1+$E49*Index_운영!AK203),$C49*$D49/$C$1*Index_운영!AK71))),0)</f>
        <v>0</v>
      </c>
      <c r="AL49" s="589">
        <f>IFERROR(IF(AL$3=EOMONTH('Rent Roll'!$C45-1,0),$C49*$D49/$C$1,IF(AL$3=EOMONTH('Rent Roll'!$D45,0),0,IF(NOT(AK49=0),NOT(Index_운영!AL71=0)*AK49*(1+$E49*Index_운영!AL203),$C49*$D49/$C$1*Index_운영!AL71))),0)</f>
        <v>0</v>
      </c>
      <c r="AM49" s="589">
        <f>IFERROR(IF(AM$3=EOMONTH('Rent Roll'!$C45-1,0),$C49*$D49/$C$1,IF(AM$3=EOMONTH('Rent Roll'!$D45,0),0,IF(NOT(AL49=0),NOT(Index_운영!AM71=0)*AL49*(1+$E49*Index_운영!AM203),$C49*$D49/$C$1*Index_운영!AM71))),0)</f>
        <v>0</v>
      </c>
      <c r="AN49" s="589">
        <f>IFERROR(IF(AN$3=EOMONTH('Rent Roll'!$C45-1,0),$C49*$D49/$C$1,IF(AN$3=EOMONTH('Rent Roll'!$D45,0),0,IF(NOT(AM49=0),NOT(Index_운영!AN71=0)*AM49*(1+$E49*Index_운영!AN203),$C49*$D49/$C$1*Index_운영!AN71))),0)</f>
        <v>0</v>
      </c>
      <c r="AO49" s="589">
        <f>IFERROR(IF(AO$3=EOMONTH('Rent Roll'!$C45-1,0),$C49*$D49/$C$1,IF(AO$3=EOMONTH('Rent Roll'!$D45,0),0,IF(NOT(AN49=0),NOT(Index_운영!AO71=0)*AN49*(1+$E49*Index_운영!AO203),$C49*$D49/$C$1*Index_운영!AO71))),0)</f>
        <v>0</v>
      </c>
      <c r="AP49" s="589">
        <f>IFERROR(IF(AP$3=EOMONTH('Rent Roll'!$C45-1,0),$C49*$D49/$C$1,IF(AP$3=EOMONTH('Rent Roll'!$D45,0),0,IF(NOT(AO49=0),NOT(Index_운영!AP71=0)*AO49*(1+$E49*Index_운영!AP203),$C49*$D49/$C$1*Index_운영!AP71))),0)</f>
        <v>0</v>
      </c>
      <c r="AQ49" s="589">
        <f>IFERROR(IF(AQ$3=EOMONTH('Rent Roll'!$C45-1,0),$C49*$D49/$C$1,IF(AQ$3=EOMONTH('Rent Roll'!$D45,0),0,IF(NOT(AP49=0),NOT(Index_운영!AQ71=0)*AP49*(1+$E49*Index_운영!AQ203),$C49*$D49/$C$1*Index_운영!AQ71))),0)</f>
        <v>0</v>
      </c>
      <c r="AR49" s="589">
        <f>IFERROR(IF(AR$3=EOMONTH('Rent Roll'!$C45-1,0),$C49*$D49/$C$1,IF(AR$3=EOMONTH('Rent Roll'!$D45,0),0,IF(NOT(AQ49=0),NOT(Index_운영!AR71=0)*AQ49*(1+$E49*Index_운영!AR203),$C49*$D49/$C$1*Index_운영!AR71))),0)</f>
        <v>0</v>
      </c>
      <c r="AS49" s="589">
        <f>IFERROR(IF(AS$3=EOMONTH('Rent Roll'!$C45-1,0),$C49*$D49/$C$1,IF(AS$3=EOMONTH('Rent Roll'!$D45,0),0,IF(NOT(AR49=0),NOT(Index_운영!AS71=0)*AR49*(1+$E49*Index_운영!AS203),$C49*$D49/$C$1*Index_운영!AS71))),0)</f>
        <v>0</v>
      </c>
      <c r="AT49" s="589">
        <f>IFERROR(IF(AT$3=EOMONTH('Rent Roll'!$C45-1,0),$C49*$D49/$C$1,IF(AT$3=EOMONTH('Rent Roll'!$D45,0),0,IF(NOT(AS49=0),NOT(Index_운영!AT71=0)*AS49*(1+$E49*Index_운영!AT203),$C49*$D49/$C$1*Index_운영!AT71))),0)</f>
        <v>0</v>
      </c>
      <c r="AU49" s="589">
        <f>IFERROR(IF(AU$3=EOMONTH('Rent Roll'!$C45-1,0),$C49*$D49/$C$1,IF(AU$3=EOMONTH('Rent Roll'!$D45,0),0,IF(NOT(AT49=0),NOT(Index_운영!AU71=0)*AT49*(1+$E49*Index_운영!AU203),$C49*$D49/$C$1*Index_운영!AU71))),0)</f>
        <v>0</v>
      </c>
      <c r="AV49" s="589">
        <f>IFERROR(IF(AV$3=EOMONTH('Rent Roll'!$C45-1,0),$C49*$D49/$C$1,IF(AV$3=EOMONTH('Rent Roll'!$D45,0),0,IF(NOT(AU49=0),NOT(Index_운영!AV71=0)*AU49*(1+$E49*Index_운영!AV203),$C49*$D49/$C$1*Index_운영!AV71))),0)</f>
        <v>0</v>
      </c>
      <c r="AW49" s="589">
        <f>IFERROR(IF(AW$3=EOMONTH('Rent Roll'!$C45-1,0),$C49*$D49/$C$1,IF(AW$3=EOMONTH('Rent Roll'!$D45,0),0,IF(NOT(AV49=0),NOT(Index_운영!AW71=0)*AV49*(1+$E49*Index_운영!AW203),$C49*$D49/$C$1*Index_운영!AW71))),0)</f>
        <v>0</v>
      </c>
      <c r="AX49" s="589">
        <f>IFERROR(IF(AX$3=EOMONTH('Rent Roll'!$C45-1,0),$C49*$D49/$C$1,IF(AX$3=EOMONTH('Rent Roll'!$D45,0),0,IF(NOT(AW49=0),NOT(Index_운영!AX71=0)*AW49*(1+$E49*Index_운영!AX203),$C49*$D49/$C$1*Index_운영!AX71))),0)</f>
        <v>0</v>
      </c>
      <c r="AY49" s="589">
        <f>IFERROR(IF(AY$3=EOMONTH('Rent Roll'!$C45-1,0),$C49*$D49/$C$1,IF(AY$3=EOMONTH('Rent Roll'!$D45,0),0,IF(NOT(AX49=0),NOT(Index_운영!AY71=0)*AX49*(1+$E49*Index_운영!AY203),$C49*$D49/$C$1*Index_운영!AY71))),0)</f>
        <v>0</v>
      </c>
      <c r="AZ49" s="589">
        <f>IFERROR(IF(AZ$3=EOMONTH('Rent Roll'!$C45-1,0),$C49*$D49/$C$1,IF(AZ$3=EOMONTH('Rent Roll'!$D45,0),0,IF(NOT(AY49=0),NOT(Index_운영!AZ71=0)*AY49*(1+$E49*Index_운영!AZ203),$C49*$D49/$C$1*Index_운영!AZ71))),0)</f>
        <v>0</v>
      </c>
      <c r="BA49" s="589">
        <f>IFERROR(IF(BA$3=EOMONTH('Rent Roll'!$C45-1,0),$C49*$D49/$C$1,IF(BA$3=EOMONTH('Rent Roll'!$D45,0),0,IF(NOT(AZ49=0),NOT(Index_운영!BA71=0)*AZ49*(1+$E49*Index_운영!BA203),$C49*$D49/$C$1*Index_운영!BA71))),0)</f>
        <v>0</v>
      </c>
      <c r="BB49" s="589">
        <f>IFERROR(IF(BB$3=EOMONTH('Rent Roll'!$C45-1,0),$C49*$D49/$C$1,IF(BB$3=EOMONTH('Rent Roll'!$D45,0),0,IF(NOT(BA49=0),NOT(Index_운영!BB71=0)*BA49*(1+$E49*Index_운영!BB203),$C49*$D49/$C$1*Index_운영!BB71))),0)</f>
        <v>0</v>
      </c>
      <c r="BC49" s="589">
        <f>IFERROR(IF(BC$3=EOMONTH('Rent Roll'!$C45-1,0),$C49*$D49/$C$1,IF(BC$3=EOMONTH('Rent Roll'!$D45,0),0,IF(NOT(BB49=0),NOT(Index_운영!BC71=0)*BB49*(1+$E49*Index_운영!BC203),$C49*$D49/$C$1*Index_운영!BC71))),0)</f>
        <v>0</v>
      </c>
      <c r="BD49" s="589">
        <f>IFERROR(IF(BD$3=EOMONTH('Rent Roll'!$C45-1,0),$C49*$D49/$C$1,IF(BD$3=EOMONTH('Rent Roll'!$D45,0),0,IF(NOT(BC49=0),NOT(Index_운영!BD71=0)*BC49*(1+$E49*Index_운영!BD203),$C49*$D49/$C$1*Index_운영!BD71))),0)</f>
        <v>0</v>
      </c>
      <c r="BE49" s="589">
        <f>IFERROR(IF(BE$3=EOMONTH('Rent Roll'!$C45-1,0),$C49*$D49/$C$1,IF(BE$3=EOMONTH('Rent Roll'!$D45,0),0,IF(NOT(BD49=0),NOT(Index_운영!BE71=0)*BD49*(1+$E49*Index_운영!BE203),$C49*$D49/$C$1*Index_운영!BE71))),0)</f>
        <v>0</v>
      </c>
      <c r="BF49" s="589">
        <f>IFERROR(IF(BF$3=EOMONTH('Rent Roll'!$C45-1,0),$C49*$D49/$C$1,IF(BF$3=EOMONTH('Rent Roll'!$D45,0),0,IF(NOT(BE49=0),NOT(Index_운영!BF71=0)*BE49*(1+$E49*Index_운영!BF203),$C49*$D49/$C$1*Index_운영!BF71))),0)</f>
        <v>0</v>
      </c>
      <c r="BG49" s="589">
        <f>IFERROR(IF(BG$3=EOMONTH('Rent Roll'!$C45-1,0),$C49*$D49/$C$1,IF(BG$3=EOMONTH('Rent Roll'!$D45,0),0,IF(NOT(BF49=0),NOT(Index_운영!BG71=0)*BF49*(1+$E49*Index_운영!BG203),$C49*$D49/$C$1*Index_운영!BG71))),0)</f>
        <v>0</v>
      </c>
      <c r="BH49" s="589">
        <f>IFERROR(IF(BH$3=EOMONTH('Rent Roll'!$C45-1,0),$C49*$D49/$C$1,IF(BH$3=EOMONTH('Rent Roll'!$D45,0),0,IF(NOT(BG49=0),NOT(Index_운영!BH71=0)*BG49*(1+$E49*Index_운영!BH203),$C49*$D49/$C$1*Index_운영!BH71))),0)</f>
        <v>0</v>
      </c>
      <c r="BI49" s="589">
        <f>IFERROR(IF(BI$3=EOMONTH('Rent Roll'!$C45-1,0),$C49*$D49/$C$1,IF(BI$3=EOMONTH('Rent Roll'!$D45,0),0,IF(NOT(BH49=0),NOT(Index_운영!BI71=0)*BH49*(1+$E49*Index_운영!BI203),$C49*$D49/$C$1*Index_운영!BI71))),0)</f>
        <v>0</v>
      </c>
      <c r="BJ49" s="589">
        <f>IFERROR(IF(BJ$3=EOMONTH('Rent Roll'!$C45-1,0),$C49*$D49/$C$1,IF(BJ$3=EOMONTH('Rent Roll'!$D45,0),0,IF(NOT(BI49=0),NOT(Index_운영!BJ71=0)*BI49*(1+$E49*Index_운영!BJ203),$C49*$D49/$C$1*Index_운영!BJ71))),0)</f>
        <v>0</v>
      </c>
      <c r="BK49" s="589">
        <f>IFERROR(IF(BK$3=EOMONTH('Rent Roll'!$C45-1,0),$C49*$D49/$C$1,IF(BK$3=EOMONTH('Rent Roll'!$D45,0),0,IF(NOT(BJ49=0),NOT(Index_운영!BK71=0)*BJ49*(1+$E49*Index_운영!BK203),$C49*$D49/$C$1*Index_운영!BK71))),0)</f>
        <v>0</v>
      </c>
      <c r="BL49" s="589">
        <f>IFERROR(IF(BL$3=EOMONTH('Rent Roll'!$C45-1,0),$C49*$D49/$C$1,IF(BL$3=EOMONTH('Rent Roll'!$D45,0),0,IF(NOT(BK49=0),NOT(Index_운영!BL71=0)*BK49*(1+$E49*Index_운영!BL203),$C49*$D49/$C$1*Index_운영!BL71))),0)</f>
        <v>0</v>
      </c>
      <c r="BM49" s="589">
        <f>IFERROR(IF(BM$3=EOMONTH('Rent Roll'!$C45-1,0),$C49*$D49/$C$1,IF(BM$3=EOMONTH('Rent Roll'!$D45,0),0,IF(NOT(BL49=0),NOT(Index_운영!BM71=0)*BL49*(1+$E49*Index_운영!BM203),$C49*$D49/$C$1*Index_운영!BM71))),0)</f>
        <v>0</v>
      </c>
      <c r="BN49" s="589">
        <f>IFERROR(IF(BN$3=EOMONTH('Rent Roll'!$C45-1,0),$C49*$D49/$C$1,IF(BN$3=EOMONTH('Rent Roll'!$D45,0),0,IF(NOT(BM49=0),NOT(Index_운영!BN71=0)*BM49*(1+$E49*Index_운영!BN203),$C49*$D49/$C$1*Index_운영!BN71))),0)</f>
        <v>0</v>
      </c>
      <c r="BO49" s="589">
        <f>IFERROR(IF(BO$3=EOMONTH('Rent Roll'!$C45-1,0),$C49*$D49/$C$1,IF(BO$3=EOMONTH('Rent Roll'!$D45,0),0,IF(NOT(BN49=0),NOT(Index_운영!BO71=0)*BN49*(1+$E49*Index_운영!BO203),$C49*$D49/$C$1*Index_운영!BO71))),0)</f>
        <v>0</v>
      </c>
      <c r="BP49" s="589">
        <f>IFERROR(IF(BP$3=EOMONTH('Rent Roll'!$C45-1,0),$C49*$D49/$C$1,IF(BP$3=EOMONTH('Rent Roll'!$D45,0),0,IF(NOT(BO49=0),NOT(Index_운영!BP71=0)*BO49*(1+$E49*Index_운영!BP203),$C49*$D49/$C$1*Index_운영!BP71))),0)</f>
        <v>0</v>
      </c>
      <c r="BQ49" s="589">
        <f>IFERROR(IF(BQ$3=EOMONTH('Rent Roll'!$C45-1,0),$C49*$D49/$C$1,IF(BQ$3=EOMONTH('Rent Roll'!$D45,0),0,IF(NOT(BP49=0),NOT(Index_운영!BQ71=0)*BP49*(1+$E49*Index_운영!BQ203),$C49*$D49/$C$1*Index_운영!BQ71))),0)</f>
        <v>0</v>
      </c>
      <c r="BR49" s="589">
        <f>IFERROR(IF(BR$3=EOMONTH('Rent Roll'!$C45-1,0),$C49*$D49/$C$1,IF(BR$3=EOMONTH('Rent Roll'!$D45,0),0,IF(NOT(BQ49=0),NOT(Index_운영!BR71=0)*BQ49*(1+$E49*Index_운영!BR203),$C49*$D49/$C$1*Index_운영!BR71))),0)</f>
        <v>0</v>
      </c>
      <c r="BS49" s="589">
        <f>IFERROR(IF(BS$3=EOMONTH('Rent Roll'!$C45-1,0),$C49*$D49/$C$1,IF(BS$3=EOMONTH('Rent Roll'!$D45,0),0,IF(NOT(BR49=0),NOT(Index_운영!BS71=0)*BR49*(1+$E49*Index_운영!BS203),$C49*$D49/$C$1*Index_운영!BS71))),0)</f>
        <v>0</v>
      </c>
      <c r="BT49" s="589">
        <f>IFERROR(IF(BT$3=EOMONTH('Rent Roll'!$C45-1,0),$C49*$D49/$C$1,IF(BT$3=EOMONTH('Rent Roll'!$D45,0),0,IF(NOT(BS49=0),NOT(Index_운영!BT71=0)*BS49*(1+$E49*Index_운영!BT203),$C49*$D49/$C$1*Index_운영!BT71))),0)</f>
        <v>0</v>
      </c>
      <c r="BU49" s="589">
        <f>IFERROR(IF(BU$3=EOMONTH('Rent Roll'!$C45-1,0),$C49*$D49/$C$1,IF(BU$3=EOMONTH('Rent Roll'!$D45,0),0,IF(NOT(BT49=0),NOT(Index_운영!BU71=0)*BT49*(1+$E49*Index_운영!BU203),$C49*$D49/$C$1*Index_운영!BU71))),0)</f>
        <v>0</v>
      </c>
      <c r="BV49" s="589">
        <f>IFERROR(IF(BV$3=EOMONTH('Rent Roll'!$C45-1,0),$C49*$D49/$C$1,IF(BV$3=EOMONTH('Rent Roll'!$D45,0),0,IF(NOT(BU49=0),NOT(Index_운영!BV71=0)*BU49*(1+$E49*Index_운영!BV203),$C49*$D49/$C$1*Index_운영!BV71))),0)</f>
        <v>0</v>
      </c>
      <c r="BW49" s="589">
        <f>IFERROR(IF(BW$3=EOMONTH('Rent Roll'!$C45-1,0),$C49*$D49/$C$1,IF(BW$3=EOMONTH('Rent Roll'!$D45,0),0,IF(NOT(BV49=0),NOT(Index_운영!BW71=0)*BV49*(1+$E49*Index_운영!BW203),$C49*$D49/$C$1*Index_운영!BW71))),0)</f>
        <v>0</v>
      </c>
      <c r="BX49" s="589">
        <f>IFERROR(IF(BX$3=EOMONTH('Rent Roll'!$C45-1,0),$C49*$D49/$C$1,IF(BX$3=EOMONTH('Rent Roll'!$D45,0),0,IF(NOT(BW49=0),NOT(Index_운영!BX71=0)*BW49*(1+$E49*Index_운영!BX203),$C49*$D49/$C$1*Index_운영!BX71))),0)</f>
        <v>0</v>
      </c>
      <c r="BY49" s="589">
        <f>IFERROR(IF(BY$3=EOMONTH('Rent Roll'!$C45-1,0),$C49*$D49/$C$1,IF(BY$3=EOMONTH('Rent Roll'!$D45,0),0,IF(NOT(BX49=0),NOT(Index_운영!BY71=0)*BX49*(1+$E49*Index_운영!BY203),$C49*$D49/$C$1*Index_운영!BY71))),0)</f>
        <v>0</v>
      </c>
      <c r="BZ49" s="589">
        <f>IFERROR(IF(BZ$3=EOMONTH('Rent Roll'!$C45-1,0),$C49*$D49/$C$1,IF(BZ$3=EOMONTH('Rent Roll'!$D45,0),0,IF(NOT(BY49=0),NOT(Index_운영!BZ71=0)*BY49*(1+$E49*Index_운영!BZ203),$C49*$D49/$C$1*Index_운영!BZ71))),0)</f>
        <v>0</v>
      </c>
      <c r="CA49" s="589">
        <f>IFERROR(IF(CA$3=EOMONTH('Rent Roll'!$C45-1,0),$C49*$D49/$C$1,IF(CA$3=EOMONTH('Rent Roll'!$D45,0),0,IF(NOT(BZ49=0),NOT(Index_운영!CA71=0)*BZ49*(1+$E49*Index_운영!CA203),$C49*$D49/$C$1*Index_운영!CA71))),0)</f>
        <v>0</v>
      </c>
      <c r="CB49" s="589">
        <f>IFERROR(IF(CB$3=EOMONTH('Rent Roll'!$C45-1,0),$C49*$D49/$C$1,IF(CB$3=EOMONTH('Rent Roll'!$D45,0),0,IF(NOT(CA49=0),NOT(Index_운영!CB71=0)*CA49*(1+$E49*Index_운영!CB203),$C49*$D49/$C$1*Index_운영!CB71))),0)</f>
        <v>0</v>
      </c>
      <c r="CC49" s="589">
        <f>IFERROR(IF(CC$3=EOMONTH('Rent Roll'!$C45-1,0),$C49*$D49/$C$1,IF(CC$3=EOMONTH('Rent Roll'!$D45,0),0,IF(NOT(CB49=0),NOT(Index_운영!CC71=0)*CB49*(1+$E49*Index_운영!CC203),$C49*$D49/$C$1*Index_운영!CC71))),0)</f>
        <v>0</v>
      </c>
      <c r="CD49" s="589">
        <f>IFERROR(IF(CD$3=EOMONTH('Rent Roll'!$C45-1,0),$C49*$D49/$C$1,IF(CD$3=EOMONTH('Rent Roll'!$D45,0),0,IF(NOT(CC49=0),NOT(Index_운영!CD71=0)*CC49*(1+$E49*Index_운영!CD203),$C49*$D49/$C$1*Index_운영!CD71))),0)</f>
        <v>0</v>
      </c>
      <c r="CE49" s="589">
        <f>IFERROR(IF(CE$3=EOMONTH('Rent Roll'!$C45-1,0),$C49*$D49/$C$1,IF(CE$3=EOMONTH('Rent Roll'!$D45,0),0,IF(NOT(CD49=0),NOT(Index_운영!CE71=0)*CD49*(1+$E49*Index_운영!CE203),$C49*$D49/$C$1*Index_운영!CE71))),0)</f>
        <v>0</v>
      </c>
      <c r="CF49" s="589">
        <f>IFERROR(IF(CF$3=EOMONTH('Rent Roll'!$C45-1,0),$C49*$D49/$C$1,IF(CF$3=EOMONTH('Rent Roll'!$D45,0),0,IF(NOT(CE49=0),NOT(Index_운영!CF71=0)*CE49*(1+$E49*Index_운영!CF203),$C49*$D49/$C$1*Index_운영!CF71))),0)</f>
        <v>0</v>
      </c>
      <c r="CG49" s="589">
        <f>IFERROR(IF(CG$3=EOMONTH('Rent Roll'!$C45-1,0),$C49*$D49/$C$1,IF(CG$3=EOMONTH('Rent Roll'!$D45,0),0,IF(NOT(CF49=0),NOT(Index_운영!CG71=0)*CF49*(1+$E49*Index_운영!CG203),$C49*$D49/$C$1*Index_운영!CG71))),0)</f>
        <v>0</v>
      </c>
      <c r="CH49" s="589">
        <f>IFERROR(IF(CH$3=EOMONTH('Rent Roll'!$C45-1,0),$C49*$D49/$C$1,IF(CH$3=EOMONTH('Rent Roll'!$D45,0),0,IF(NOT(CG49=0),NOT(Index_운영!CH71=0)*CG49*(1+$E49*Index_운영!CH203),$C49*$D49/$C$1*Index_운영!CH71))),0)</f>
        <v>0</v>
      </c>
      <c r="CI49" s="589">
        <f>IFERROR(IF(CI$3=EOMONTH('Rent Roll'!$C45-1,0),$C49*$D49/$C$1,IF(CI$3=EOMONTH('Rent Roll'!$D45,0),0,IF(NOT(CH49=0),NOT(Index_운영!CI71=0)*CH49*(1+$E49*Index_운영!CI203),$C49*$D49/$C$1*Index_운영!CI71))),0)</f>
        <v>0</v>
      </c>
      <c r="CJ49" s="589">
        <f>IFERROR(IF(CJ$3=EOMONTH('Rent Roll'!$C45-1,0),$C49*$D49/$C$1,IF(CJ$3=EOMONTH('Rent Roll'!$D45,0),0,IF(NOT(CI49=0),NOT(Index_운영!CJ71=0)*CI49*(1+$E49*Index_운영!CJ203),$C49*$D49/$C$1*Index_운영!CJ71))),0)</f>
        <v>0</v>
      </c>
      <c r="CK49" s="589">
        <f>IFERROR(IF(CK$3=EOMONTH('Rent Roll'!$C45-1,0),$C49*$D49/$C$1,IF(CK$3=EOMONTH('Rent Roll'!$D45,0),0,IF(NOT(CJ49=0),NOT(Index_운영!CK71=0)*CJ49*(1+$E49*Index_운영!CK203),$C49*$D49/$C$1*Index_운영!CK71))),0)</f>
        <v>0</v>
      </c>
      <c r="CL49" s="589">
        <f>IFERROR(IF(CL$3=EOMONTH('Rent Roll'!$C45-1,0),$C49*$D49/$C$1,IF(CL$3=EOMONTH('Rent Roll'!$D45,0),0,IF(NOT(CK49=0),NOT(Index_운영!CL71=0)*CK49*(1+$E49*Index_운영!CL203),$C49*$D49/$C$1*Index_운영!CL71))),0)</f>
        <v>0</v>
      </c>
      <c r="CM49" s="589">
        <f>IFERROR(IF(CM$3=EOMONTH('Rent Roll'!$C45-1,0),$C49*$D49/$C$1,IF(CM$3=EOMONTH('Rent Roll'!$D45,0),0,IF(NOT(CL49=0),NOT(Index_운영!CM71=0)*CL49*(1+$E49*Index_운영!CM203),$C49*$D49/$C$1*Index_운영!CM71))),0)</f>
        <v>0</v>
      </c>
      <c r="CN49" s="589">
        <f>IFERROR(IF(CN$3=EOMONTH('Rent Roll'!$C45-1,0),$C49*$D49/$C$1,IF(CN$3=EOMONTH('Rent Roll'!$D45,0),0,IF(NOT(CM49=0),NOT(Index_운영!CN71=0)*CM49*(1+$E49*Index_운영!CN203),$C49*$D49/$C$1*Index_운영!CN71))),0)</f>
        <v>0</v>
      </c>
      <c r="CO49" s="589">
        <f>IFERROR(IF(CO$3=EOMONTH('Rent Roll'!$C45-1,0),$C49*$D49/$C$1,IF(CO$3=EOMONTH('Rent Roll'!$D45,0),0,IF(NOT(CN49=0),NOT(Index_운영!CO71=0)*CN49*(1+$E49*Index_운영!CO203),$C49*$D49/$C$1*Index_운영!CO71))),0)</f>
        <v>0</v>
      </c>
      <c r="CP49" s="589">
        <f>IFERROR(IF(CP$3=EOMONTH('Rent Roll'!$C45-1,0),$C49*$D49/$C$1,IF(CP$3=EOMONTH('Rent Roll'!$D45,0),0,IF(NOT(CO49=0),NOT(Index_운영!CP71=0)*CO49*(1+$E49*Index_운영!CP203),$C49*$D49/$C$1*Index_운영!CP71))),0)</f>
        <v>0</v>
      </c>
      <c r="CQ49" s="589">
        <f>IFERROR(IF(CQ$3=EOMONTH('Rent Roll'!$C45-1,0),$C49*$D49/$C$1,IF(CQ$3=EOMONTH('Rent Roll'!$D45,0),0,IF(NOT(CP49=0),NOT(Index_운영!CQ71=0)*CP49*(1+$E49*Index_운영!CQ203),$C49*$D49/$C$1*Index_운영!CQ71))),0)</f>
        <v>0</v>
      </c>
      <c r="CR49" s="589">
        <f>IFERROR(IF(CR$3=EOMONTH('Rent Roll'!$C45-1,0),$C49*$D49/$C$1,IF(CR$3=EOMONTH('Rent Roll'!$D45,0),0,IF(NOT(CQ49=0),NOT(Index_운영!CR71=0)*CQ49*(1+$E49*Index_운영!CR203),$C49*$D49/$C$1*Index_운영!CR71))),0)</f>
        <v>0</v>
      </c>
      <c r="CS49" s="589">
        <f>IFERROR(IF(CS$3=EOMONTH('Rent Roll'!$C45-1,0),$C49*$D49/$C$1,IF(CS$3=EOMONTH('Rent Roll'!$D45,0),0,IF(NOT(CR49=0),NOT(Index_운영!CS71=0)*CR49*(1+$E49*Index_운영!CS203),$C49*$D49/$C$1*Index_운영!CS71))),0)</f>
        <v>0</v>
      </c>
      <c r="CT49" s="589">
        <f>IFERROR(IF(CT$3=EOMONTH('Rent Roll'!$C45-1,0),$C49*$D49/$C$1,IF(CT$3=EOMONTH('Rent Roll'!$D45,0),0,IF(NOT(CS49=0),NOT(Index_운영!CT71=0)*CS49*(1+$E49*Index_운영!CT203),$C49*$D49/$C$1*Index_운영!CT71))),0)</f>
        <v>0</v>
      </c>
      <c r="CU49" s="589">
        <f>IFERROR(IF(CU$3=EOMONTH('Rent Roll'!$C45-1,0),$C49*$D49/$C$1,IF(CU$3=EOMONTH('Rent Roll'!$D45,0),0,IF(NOT(CT49=0),NOT(Index_운영!CU71=0)*CT49*(1+$E49*Index_운영!CU203),$C49*$D49/$C$1*Index_운영!CU71))),0)</f>
        <v>0</v>
      </c>
      <c r="CV49" s="589">
        <f>IFERROR(IF(CV$3=EOMONTH('Rent Roll'!$C45-1,0),$C49*$D49/$C$1,IF(CV$3=EOMONTH('Rent Roll'!$D45,0),0,IF(NOT(CU49=0),NOT(Index_운영!CV71=0)*CU49*(1+$E49*Index_운영!CV203),$C49*$D49/$C$1*Index_운영!CV71))),0)</f>
        <v>0</v>
      </c>
      <c r="CW49" s="589">
        <f>IFERROR(IF(CW$3=EOMONTH('Rent Roll'!$C45-1,0),$C49*$D49/$C$1,IF(CW$3=EOMONTH('Rent Roll'!$D45,0),0,IF(NOT(CV49=0),NOT(Index_운영!CW71=0)*CV49*(1+$E49*Index_운영!CW203),$C49*$D49/$C$1*Index_운영!CW71))),0)</f>
        <v>0</v>
      </c>
      <c r="CX49" s="589">
        <f>IFERROR(IF(CX$3=EOMONTH('Rent Roll'!$C45-1,0),$C49*$D49/$C$1,IF(CX$3=EOMONTH('Rent Roll'!$D45,0),0,IF(NOT(CW49=0),NOT(Index_운영!CX71=0)*CW49*(1+$E49*Index_운영!CX203),$C49*$D49/$C$1*Index_운영!CX71))),0)</f>
        <v>0</v>
      </c>
      <c r="CY49" s="589">
        <f>IFERROR(IF(CY$3=EOMONTH('Rent Roll'!$C45-1,0),$C49*$D49/$C$1,IF(CY$3=EOMONTH('Rent Roll'!$D45,0),0,IF(NOT(CX49=0),NOT(Index_운영!CY71=0)*CX49*(1+$E49*Index_운영!CY203),$C49*$D49/$C$1*Index_운영!CY71))),0)</f>
        <v>0</v>
      </c>
      <c r="CZ49" s="589">
        <f>IFERROR(IF(CZ$3=EOMONTH('Rent Roll'!$C45-1,0),$C49*$D49/$C$1,IF(CZ$3=EOMONTH('Rent Roll'!$D45,0),0,IF(NOT(CY49=0),NOT(Index_운영!CZ71=0)*CY49*(1+$E49*Index_운영!CZ203),$C49*$D49/$C$1*Index_운영!CZ71))),0)</f>
        <v>0</v>
      </c>
      <c r="DA49" s="589">
        <f>IFERROR(IF(DA$3=EOMONTH('Rent Roll'!$C45-1,0),$C49*$D49/$C$1,IF(DA$3=EOMONTH('Rent Roll'!$D45,0),0,IF(NOT(CZ49=0),NOT(Index_운영!DA71=0)*CZ49*(1+$E49*Index_운영!DA203),$C49*$D49/$C$1*Index_운영!DA71))),0)</f>
        <v>0</v>
      </c>
      <c r="DB49" s="589">
        <f>IFERROR(IF(DB$3=EOMONTH('Rent Roll'!$C45-1,0),$C49*$D49/$C$1,IF(DB$3=EOMONTH('Rent Roll'!$D45,0),0,IF(NOT(DA49=0),NOT(Index_운영!DB71=0)*DA49*(1+$E49*Index_운영!DB203),$C49*$D49/$C$1*Index_운영!DB71))),0)</f>
        <v>0</v>
      </c>
      <c r="DC49" s="589">
        <f>IFERROR(IF(DC$3=EOMONTH('Rent Roll'!$C45-1,0),$C49*$D49/$C$1,IF(DC$3=EOMONTH('Rent Roll'!$D45,0),0,IF(NOT(DB49=0),NOT(Index_운영!DC71=0)*DB49*(1+$E49*Index_운영!DC203),$C49*$D49/$C$1*Index_운영!DC71))),0)</f>
        <v>0</v>
      </c>
      <c r="DD49" s="589">
        <f>IFERROR(IF(DD$3=EOMONTH('Rent Roll'!$C45-1,0),$C49*$D49/$C$1,IF(DD$3=EOMONTH('Rent Roll'!$D45,0),0,IF(NOT(DC49=0),NOT(Index_운영!DD71=0)*DC49*(1+$E49*Index_운영!DD203),$C49*$D49/$C$1*Index_운영!DD71))),0)</f>
        <v>0</v>
      </c>
      <c r="DE49" s="589">
        <f>IFERROR(IF(DE$3=EOMONTH('Rent Roll'!$C45-1,0),$C49*$D49/$C$1,IF(DE$3=EOMONTH('Rent Roll'!$D45,0),0,IF(NOT(DD49=0),NOT(Index_운영!DE71=0)*DD49*(1+$E49*Index_운영!DE203),$C49*$D49/$C$1*Index_운영!DE71))),0)</f>
        <v>0</v>
      </c>
      <c r="DF49" s="589">
        <f>IFERROR(IF(DF$3=EOMONTH('Rent Roll'!$C45-1,0),$C49*$D49/$C$1,IF(DF$3=EOMONTH('Rent Roll'!$D45,0),0,IF(NOT(DE49=0),NOT(Index_운영!DF71=0)*DE49*(1+$E49*Index_운영!DF203),$C49*$D49/$C$1*Index_운영!DF71))),0)</f>
        <v>0</v>
      </c>
      <c r="DG49" s="589">
        <f>IFERROR(IF(DG$3=EOMONTH('Rent Roll'!$C45-1,0),$C49*$D49/$C$1,IF(DG$3=EOMONTH('Rent Roll'!$D45,0),0,IF(NOT(DF49=0),NOT(Index_운영!DG71=0)*DF49*(1+$E49*Index_운영!DG203),$C49*$D49/$C$1*Index_운영!DG71))),0)</f>
        <v>0</v>
      </c>
      <c r="DH49" s="589">
        <f>IFERROR(IF(DH$3=EOMONTH('Rent Roll'!$C45-1,0),$C49*$D49/$C$1,IF(DH$3=EOMONTH('Rent Roll'!$D45,0),0,IF(NOT(DG49=0),NOT(Index_운영!DH71=0)*DG49*(1+$E49*Index_운영!DH203),$C49*$D49/$C$1*Index_운영!DH71))),0)</f>
        <v>0</v>
      </c>
      <c r="DI49" s="589">
        <f>IFERROR(IF(DI$3=EOMONTH('Rent Roll'!$C45-1,0),$C49*$D49/$C$1,IF(DI$3=EOMONTH('Rent Roll'!$D45,0),0,IF(NOT(DH49=0),NOT(Index_운영!DI71=0)*DH49*(1+$E49*Index_운영!DI203),$C49*$D49/$C$1*Index_운영!DI71))),0)</f>
        <v>0</v>
      </c>
      <c r="DJ49" s="589">
        <f>IFERROR(IF(DJ$3=EOMONTH('Rent Roll'!$C45-1,0),$C49*$D49/$C$1,IF(DJ$3=EOMONTH('Rent Roll'!$D45,0),0,IF(NOT(DI49=0),NOT(Index_운영!DJ71=0)*DI49*(1+$E49*Index_운영!DJ203),$C49*$D49/$C$1*Index_운영!DJ71))),0)</f>
        <v>0</v>
      </c>
      <c r="DK49" s="589">
        <f>IFERROR(IF(DK$3=EOMONTH('Rent Roll'!$C45-1,0),$C49*$D49/$C$1,IF(DK$3=EOMONTH('Rent Roll'!$D45,0),0,IF(NOT(DJ49=0),NOT(Index_운영!DK71=0)*DJ49*(1+$E49*Index_운영!DK203),$C49*$D49/$C$1*Index_운영!DK71))),0)</f>
        <v>0</v>
      </c>
      <c r="DL49" s="589">
        <f>IFERROR(IF(DL$3=EOMONTH('Rent Roll'!$C45-1,0),$C49*$D49/$C$1,IF(DL$3=EOMONTH('Rent Roll'!$D45,0),0,IF(NOT(DK49=0),NOT(Index_운영!DL71=0)*DK49*(1+$E49*Index_운영!DL203),$C49*$D49/$C$1*Index_운영!DL71))),0)</f>
        <v>0</v>
      </c>
      <c r="DM49" s="589">
        <f>IFERROR(IF(DM$3=EOMONTH('Rent Roll'!$C45-1,0),$C49*$D49/$C$1,IF(DM$3=EOMONTH('Rent Roll'!$D45,0),0,IF(NOT(DL49=0),NOT(Index_운영!DM71=0)*DL49*(1+$E49*Index_운영!DM203),$C49*$D49/$C$1*Index_운영!DM71))),0)</f>
        <v>0</v>
      </c>
      <c r="DN49" s="589">
        <f>IFERROR(IF(DN$3=EOMONTH('Rent Roll'!$C45-1,0),$C49*$D49/$C$1,IF(DN$3=EOMONTH('Rent Roll'!$D45,0),0,IF(NOT(DM49=0),NOT(Index_운영!DN71=0)*DM49*(1+$E49*Index_운영!DN203),$C49*$D49/$C$1*Index_운영!DN71))),0)</f>
        <v>0</v>
      </c>
      <c r="DO49" s="589">
        <f>IFERROR(IF(DO$3=EOMONTH('Rent Roll'!$C45-1,0),$C49*$D49/$C$1,IF(DO$3=EOMONTH('Rent Roll'!$D45,0),0,IF(NOT(DN49=0),NOT(Index_운영!DO71=0)*DN49*(1+$E49*Index_운영!DO203),$C49*$D49/$C$1*Index_운영!DO71))),0)</f>
        <v>0</v>
      </c>
      <c r="DP49" s="589">
        <f>IFERROR(IF(DP$3=EOMONTH('Rent Roll'!$C45-1,0),$C49*$D49/$C$1,IF(DP$3=EOMONTH('Rent Roll'!$D45,0),0,IF(NOT(DO49=0),NOT(Index_운영!DP71=0)*DO49*(1+$E49*Index_운영!DP203),$C49*$D49/$C$1*Index_운영!DP71))),0)</f>
        <v>0</v>
      </c>
      <c r="DQ49" s="589">
        <f>IFERROR(IF(DQ$3=EOMONTH('Rent Roll'!$C45-1,0),$C49*$D49/$C$1,IF(DQ$3=EOMONTH('Rent Roll'!$D45,0),0,IF(NOT(DP49=0),NOT(Index_운영!DQ71=0)*DP49*(1+$E49*Index_운영!DQ203),$C49*$D49/$C$1*Index_운영!DQ71))),0)</f>
        <v>0</v>
      </c>
      <c r="DR49" s="589">
        <f>IFERROR(IF(DR$3=EOMONTH('Rent Roll'!$C45-1,0),$C49*$D49/$C$1,IF(DR$3=EOMONTH('Rent Roll'!$D45,0),0,IF(NOT(DQ49=0),NOT(Index_운영!DR71=0)*DQ49*(1+$E49*Index_운영!DR203),$C49*$D49/$C$1*Index_운영!DR71))),0)</f>
        <v>0</v>
      </c>
      <c r="DS49" s="589">
        <f>IFERROR(IF(DS$3=EOMONTH('Rent Roll'!$C45-1,0),$C49*$D49/$C$1,IF(DS$3=EOMONTH('Rent Roll'!$D45,0),0,IF(NOT(DR49=0),NOT(Index_운영!DS71=0)*DR49*(1+$E49*Index_운영!DS203),$C49*$D49/$C$1*Index_운영!DS71))),0)</f>
        <v>0</v>
      </c>
      <c r="DT49" s="589">
        <f>IFERROR(IF(DT$3=EOMONTH('Rent Roll'!$C45-1,0),$C49*$D49/$C$1,IF(DT$3=EOMONTH('Rent Roll'!$D45,0),0,IF(NOT(DS49=0),NOT(Index_운영!DT71=0)*DS49*(1+$E49*Index_운영!DT203),$C49*$D49/$C$1*Index_운영!DT71))),0)</f>
        <v>0</v>
      </c>
      <c r="DU49" s="589">
        <f>IFERROR(IF(DU$3=EOMONTH('Rent Roll'!$C45-1,0),$C49*$D49/$C$1,IF(DU$3=EOMONTH('Rent Roll'!$D45,0),0,IF(NOT(DT49=0),NOT(Index_운영!DU71=0)*DT49*(1+$E49*Index_운영!DU203),$C49*$D49/$C$1*Index_운영!DU71))),0)</f>
        <v>0</v>
      </c>
      <c r="DV49" s="589">
        <f>IFERROR(IF(DV$3=EOMONTH('Rent Roll'!$C45-1,0),$C49*$D49/$C$1,IF(DV$3=EOMONTH('Rent Roll'!$D45,0),0,IF(NOT(DU49=0),NOT(Index_운영!DV71=0)*DU49*(1+$E49*Index_운영!DV203),$C49*$D49/$C$1*Index_운영!DV71))),0)</f>
        <v>0</v>
      </c>
    </row>
    <row r="50" spans="1:126" s="485" customFormat="1" x14ac:dyDescent="0.4">
      <c r="A50" s="737"/>
      <c r="E50" s="592"/>
      <c r="F50" s="593"/>
      <c r="G50" s="594"/>
      <c r="H50" s="594"/>
      <c r="I50" s="594"/>
      <c r="J50" s="594"/>
      <c r="K50" s="594"/>
      <c r="L50" s="594"/>
      <c r="M50" s="594"/>
      <c r="N50" s="594"/>
      <c r="O50" s="594"/>
      <c r="P50" s="594"/>
      <c r="Q50" s="594"/>
      <c r="R50" s="594"/>
      <c r="S50" s="594"/>
      <c r="T50" s="594"/>
      <c r="U50" s="594"/>
      <c r="V50" s="594"/>
      <c r="W50" s="594"/>
      <c r="X50" s="594"/>
      <c r="Y50" s="594"/>
      <c r="Z50" s="594"/>
      <c r="AA50" s="594"/>
      <c r="AB50" s="594"/>
      <c r="AC50" s="594"/>
      <c r="AD50" s="594"/>
      <c r="AE50" s="594"/>
      <c r="AF50" s="594"/>
      <c r="AG50" s="594"/>
      <c r="AH50" s="594"/>
      <c r="AI50" s="594"/>
      <c r="AJ50" s="594"/>
      <c r="AK50" s="594"/>
      <c r="AL50" s="594"/>
      <c r="AM50" s="594"/>
      <c r="AN50" s="594"/>
      <c r="AO50" s="594"/>
      <c r="AP50" s="594"/>
      <c r="AQ50" s="594"/>
      <c r="AR50" s="594"/>
      <c r="AS50" s="594"/>
      <c r="AT50" s="594"/>
      <c r="AU50" s="594"/>
      <c r="AV50" s="594"/>
      <c r="AW50" s="594"/>
      <c r="AX50" s="594"/>
      <c r="AY50" s="594"/>
      <c r="AZ50" s="594"/>
      <c r="BA50" s="594"/>
      <c r="BB50" s="594"/>
      <c r="BC50" s="594"/>
      <c r="BD50" s="594"/>
      <c r="BE50" s="594"/>
      <c r="BF50" s="594"/>
      <c r="BG50" s="594"/>
      <c r="BH50" s="594"/>
      <c r="BI50" s="594"/>
      <c r="BJ50" s="594"/>
      <c r="BK50" s="594"/>
      <c r="BL50" s="594"/>
      <c r="BM50" s="594"/>
      <c r="BN50" s="594"/>
      <c r="BO50" s="594"/>
      <c r="BP50" s="594"/>
      <c r="BQ50" s="594"/>
      <c r="BR50" s="594"/>
      <c r="BS50" s="594"/>
      <c r="BT50" s="594"/>
      <c r="BU50" s="594"/>
      <c r="BV50" s="594"/>
      <c r="BW50" s="594"/>
      <c r="BX50" s="594"/>
      <c r="BY50" s="594"/>
      <c r="BZ50" s="594"/>
      <c r="CA50" s="594"/>
      <c r="CB50" s="594"/>
      <c r="CC50" s="594"/>
      <c r="CD50" s="594"/>
      <c r="CE50" s="594"/>
      <c r="CF50" s="594"/>
      <c r="CG50" s="594"/>
      <c r="CH50" s="594"/>
      <c r="CI50" s="594"/>
      <c r="CJ50" s="594"/>
      <c r="CK50" s="594"/>
      <c r="CL50" s="594"/>
      <c r="CM50" s="594"/>
      <c r="CN50" s="594"/>
      <c r="CO50" s="594"/>
      <c r="CP50" s="594"/>
      <c r="CQ50" s="594"/>
      <c r="CR50" s="594"/>
      <c r="CS50" s="594"/>
      <c r="CT50" s="594"/>
      <c r="CU50" s="594"/>
      <c r="CV50" s="594"/>
      <c r="CW50" s="594"/>
      <c r="CX50" s="594"/>
      <c r="CY50" s="594"/>
      <c r="CZ50" s="594"/>
      <c r="DA50" s="594"/>
      <c r="DB50" s="594"/>
      <c r="DC50" s="594"/>
      <c r="DD50" s="594"/>
      <c r="DE50" s="594"/>
      <c r="DF50" s="594"/>
      <c r="DG50" s="594"/>
      <c r="DH50" s="594"/>
      <c r="DI50" s="594"/>
      <c r="DJ50" s="594"/>
      <c r="DK50" s="594"/>
      <c r="DL50" s="594"/>
      <c r="DM50" s="594"/>
      <c r="DN50" s="594"/>
      <c r="DO50" s="594"/>
      <c r="DP50" s="594"/>
      <c r="DQ50" s="594"/>
      <c r="DR50" s="594"/>
      <c r="DS50" s="594"/>
      <c r="DT50" s="594"/>
      <c r="DU50" s="594"/>
      <c r="DV50" s="594"/>
    </row>
    <row r="51" spans="1:126" s="724" customFormat="1" ht="4.95" customHeight="1" x14ac:dyDescent="0.4">
      <c r="E51" s="741"/>
      <c r="F51" s="742"/>
      <c r="G51" s="743"/>
      <c r="H51" s="743"/>
      <c r="I51" s="743"/>
      <c r="J51" s="743"/>
      <c r="K51" s="743"/>
      <c r="L51" s="743"/>
      <c r="M51" s="743"/>
      <c r="N51" s="743"/>
      <c r="O51" s="743"/>
      <c r="P51" s="743"/>
      <c r="Q51" s="743"/>
      <c r="R51" s="743"/>
      <c r="S51" s="743"/>
      <c r="T51" s="743"/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  <c r="AF51" s="743"/>
      <c r="AG51" s="743"/>
      <c r="AH51" s="743"/>
      <c r="AI51" s="743"/>
      <c r="AJ51" s="743"/>
      <c r="AK51" s="743"/>
      <c r="AL51" s="743"/>
      <c r="AM51" s="743"/>
      <c r="AN51" s="743"/>
      <c r="AO51" s="743"/>
      <c r="AP51" s="743"/>
      <c r="AQ51" s="743"/>
      <c r="AR51" s="743"/>
      <c r="AS51" s="743"/>
      <c r="AT51" s="743"/>
      <c r="AU51" s="743"/>
      <c r="AV51" s="743"/>
      <c r="AW51" s="743"/>
      <c r="AX51" s="743"/>
      <c r="AY51" s="743"/>
      <c r="AZ51" s="743"/>
      <c r="BA51" s="743"/>
      <c r="BB51" s="743"/>
      <c r="BC51" s="743"/>
      <c r="BD51" s="743"/>
      <c r="BE51" s="743"/>
      <c r="BF51" s="743"/>
      <c r="BG51" s="743"/>
      <c r="BH51" s="743"/>
      <c r="BI51" s="743"/>
      <c r="BJ51" s="743"/>
      <c r="BK51" s="743"/>
      <c r="BL51" s="743"/>
      <c r="BM51" s="743"/>
      <c r="BN51" s="743"/>
      <c r="BO51" s="743"/>
      <c r="BP51" s="743"/>
      <c r="BQ51" s="743"/>
      <c r="BR51" s="743"/>
      <c r="BS51" s="743"/>
      <c r="BT51" s="743"/>
      <c r="BU51" s="743"/>
      <c r="BV51" s="743"/>
      <c r="BW51" s="743"/>
      <c r="BX51" s="743"/>
      <c r="BY51" s="743"/>
      <c r="BZ51" s="743"/>
      <c r="CA51" s="743"/>
      <c r="CB51" s="743"/>
      <c r="CC51" s="743"/>
      <c r="CD51" s="743"/>
      <c r="CE51" s="743"/>
      <c r="CF51" s="743"/>
      <c r="CG51" s="743"/>
      <c r="CH51" s="743"/>
      <c r="CI51" s="743"/>
      <c r="CJ51" s="743"/>
      <c r="CK51" s="743"/>
      <c r="CL51" s="743"/>
      <c r="CM51" s="743"/>
      <c r="CN51" s="743"/>
      <c r="CO51" s="743"/>
      <c r="CP51" s="743"/>
      <c r="CQ51" s="743"/>
      <c r="CR51" s="743"/>
      <c r="CS51" s="743"/>
      <c r="CT51" s="743"/>
      <c r="CU51" s="743"/>
      <c r="CV51" s="743"/>
      <c r="CW51" s="743"/>
      <c r="CX51" s="743"/>
      <c r="CY51" s="743"/>
      <c r="CZ51" s="743"/>
      <c r="DA51" s="743"/>
      <c r="DB51" s="743"/>
      <c r="DC51" s="743"/>
      <c r="DD51" s="743"/>
      <c r="DE51" s="743"/>
      <c r="DF51" s="743"/>
      <c r="DG51" s="743"/>
      <c r="DH51" s="743"/>
      <c r="DI51" s="743"/>
      <c r="DJ51" s="743"/>
      <c r="DK51" s="743"/>
      <c r="DL51" s="743"/>
      <c r="DM51" s="743"/>
      <c r="DN51" s="743"/>
      <c r="DO51" s="743"/>
      <c r="DP51" s="743"/>
      <c r="DQ51" s="743"/>
      <c r="DR51" s="743"/>
      <c r="DS51" s="743"/>
      <c r="DT51" s="743"/>
      <c r="DU51" s="743"/>
      <c r="DV51" s="743"/>
    </row>
    <row r="52" spans="1:126" x14ac:dyDescent="0.4">
      <c r="B52" s="711" t="s">
        <v>237</v>
      </c>
      <c r="C52" s="711"/>
      <c r="D52" s="711"/>
      <c r="E52" s="1222"/>
      <c r="F52" s="1223">
        <f>SUM(F54:F95)</f>
        <v>0</v>
      </c>
      <c r="G52" s="1224">
        <f t="shared" ref="G52:BR52" si="10">SUM(G54:G95)</f>
        <v>359261.25</v>
      </c>
      <c r="H52" s="1224">
        <f t="shared" si="10"/>
        <v>359261.25</v>
      </c>
      <c r="I52" s="1224">
        <f t="shared" si="10"/>
        <v>359261.25</v>
      </c>
      <c r="J52" s="1224">
        <f t="shared" si="10"/>
        <v>157823.65</v>
      </c>
      <c r="K52" s="1224">
        <f t="shared" si="10"/>
        <v>359261.25</v>
      </c>
      <c r="L52" s="1224">
        <f t="shared" si="10"/>
        <v>201437.6</v>
      </c>
      <c r="M52" s="1224">
        <f t="shared" si="10"/>
        <v>359261.25</v>
      </c>
      <c r="N52" s="1224">
        <f t="shared" si="10"/>
        <v>157823.65</v>
      </c>
      <c r="O52" s="1224">
        <f t="shared" si="10"/>
        <v>359261.25</v>
      </c>
      <c r="P52" s="1224">
        <f t="shared" si="10"/>
        <v>359261.25</v>
      </c>
      <c r="Q52" s="1224">
        <f t="shared" si="10"/>
        <v>359261.25</v>
      </c>
      <c r="R52" s="1224">
        <f t="shared" si="10"/>
        <v>0</v>
      </c>
      <c r="S52" s="1224">
        <f t="shared" si="10"/>
        <v>415919.27500000008</v>
      </c>
      <c r="T52" s="1224">
        <f t="shared" si="10"/>
        <v>415919.27500000008</v>
      </c>
      <c r="U52" s="1224">
        <f t="shared" si="10"/>
        <v>415919.27500000008</v>
      </c>
      <c r="V52" s="1224">
        <f t="shared" si="10"/>
        <v>210452.92300000001</v>
      </c>
      <c r="W52" s="1224">
        <f t="shared" si="10"/>
        <v>415919.27500000008</v>
      </c>
      <c r="X52" s="1224">
        <f t="shared" si="10"/>
        <v>205466.35200000001</v>
      </c>
      <c r="Y52" s="1224">
        <f t="shared" si="10"/>
        <v>415919.27500000008</v>
      </c>
      <c r="Z52" s="1224">
        <f t="shared" si="10"/>
        <v>210452.92300000001</v>
      </c>
      <c r="AA52" s="1224">
        <f t="shared" si="10"/>
        <v>415919.27500000008</v>
      </c>
      <c r="AB52" s="1224">
        <f t="shared" si="10"/>
        <v>415919.27500000008</v>
      </c>
      <c r="AC52" s="1224">
        <f t="shared" si="10"/>
        <v>415919.27500000008</v>
      </c>
      <c r="AD52" s="1224">
        <f t="shared" si="10"/>
        <v>0</v>
      </c>
      <c r="AE52" s="1224">
        <f t="shared" si="10"/>
        <v>448974.06050000014</v>
      </c>
      <c r="AF52" s="1224">
        <f t="shared" si="10"/>
        <v>448974.06050000014</v>
      </c>
      <c r="AG52" s="1224">
        <f t="shared" si="10"/>
        <v>448974.06050000014</v>
      </c>
      <c r="AH52" s="1224">
        <f t="shared" si="10"/>
        <v>239398.38146</v>
      </c>
      <c r="AI52" s="1224">
        <f t="shared" si="10"/>
        <v>448974.06050000014</v>
      </c>
      <c r="AJ52" s="1224">
        <f t="shared" si="10"/>
        <v>209575.67904000002</v>
      </c>
      <c r="AK52" s="1224">
        <f t="shared" si="10"/>
        <v>448974.06050000014</v>
      </c>
      <c r="AL52" s="1224">
        <f t="shared" si="10"/>
        <v>239398.38146</v>
      </c>
      <c r="AM52" s="1224">
        <f t="shared" si="10"/>
        <v>448974.06050000014</v>
      </c>
      <c r="AN52" s="1224">
        <f t="shared" si="10"/>
        <v>448974.06050000014</v>
      </c>
      <c r="AO52" s="1224">
        <f t="shared" si="10"/>
        <v>448974.06050000014</v>
      </c>
      <c r="AP52" s="1224">
        <f t="shared" si="10"/>
        <v>0</v>
      </c>
      <c r="AQ52" s="1224">
        <f t="shared" si="10"/>
        <v>457953.54171000002</v>
      </c>
      <c r="AR52" s="1224">
        <f t="shared" si="10"/>
        <v>457953.54171000002</v>
      </c>
      <c r="AS52" s="1224">
        <f t="shared" si="10"/>
        <v>457953.54171000002</v>
      </c>
      <c r="AT52" s="1224">
        <f t="shared" si="10"/>
        <v>244186.34908920003</v>
      </c>
      <c r="AU52" s="1224">
        <f t="shared" si="10"/>
        <v>457953.54171000002</v>
      </c>
      <c r="AV52" s="1224">
        <f t="shared" si="10"/>
        <v>213767.19262080002</v>
      </c>
      <c r="AW52" s="1224">
        <f t="shared" si="10"/>
        <v>457953.54171000002</v>
      </c>
      <c r="AX52" s="1224">
        <f t="shared" si="10"/>
        <v>244186.34908920003</v>
      </c>
      <c r="AY52" s="1224">
        <f t="shared" si="10"/>
        <v>457953.54171000002</v>
      </c>
      <c r="AZ52" s="1224">
        <f t="shared" si="10"/>
        <v>457953.54171000002</v>
      </c>
      <c r="BA52" s="1224">
        <f t="shared" si="10"/>
        <v>457953.54171000002</v>
      </c>
      <c r="BB52" s="1224">
        <f t="shared" si="10"/>
        <v>0</v>
      </c>
      <c r="BC52" s="1224">
        <f t="shared" si="10"/>
        <v>467112.61254420009</v>
      </c>
      <c r="BD52" s="1224">
        <f t="shared" si="10"/>
        <v>467112.61254420009</v>
      </c>
      <c r="BE52" s="1224">
        <f t="shared" si="10"/>
        <v>467112.61254420009</v>
      </c>
      <c r="BF52" s="1224">
        <f t="shared" si="10"/>
        <v>249070.07607098401</v>
      </c>
      <c r="BG52" s="1224">
        <f t="shared" si="10"/>
        <v>467112.61254420009</v>
      </c>
      <c r="BH52" s="1224">
        <f t="shared" si="10"/>
        <v>218042.53647321602</v>
      </c>
      <c r="BI52" s="1224">
        <f t="shared" si="10"/>
        <v>467112.61254420009</v>
      </c>
      <c r="BJ52" s="1224">
        <f t="shared" si="10"/>
        <v>249070.07607098401</v>
      </c>
      <c r="BK52" s="1224">
        <f t="shared" si="10"/>
        <v>467112.61254420009</v>
      </c>
      <c r="BL52" s="1224">
        <f t="shared" si="10"/>
        <v>467112.61254420009</v>
      </c>
      <c r="BM52" s="1224">
        <f t="shared" si="10"/>
        <v>467112.61254420009</v>
      </c>
      <c r="BN52" s="1224">
        <f t="shared" si="10"/>
        <v>0</v>
      </c>
      <c r="BO52" s="1224">
        <f t="shared" si="10"/>
        <v>476454.86479508411</v>
      </c>
      <c r="BP52" s="1224">
        <f t="shared" si="10"/>
        <v>476454.86479508411</v>
      </c>
      <c r="BQ52" s="1224">
        <f t="shared" si="10"/>
        <v>476454.86479508411</v>
      </c>
      <c r="BR52" s="1224">
        <f t="shared" si="10"/>
        <v>254051.47759240371</v>
      </c>
      <c r="BS52" s="1224">
        <f t="shared" ref="BS52:DV52" si="11">SUM(BS54:BS95)</f>
        <v>476454.86479508411</v>
      </c>
      <c r="BT52" s="1224">
        <f t="shared" si="11"/>
        <v>222403.38720268034</v>
      </c>
      <c r="BU52" s="1224">
        <f t="shared" si="11"/>
        <v>476454.86479508411</v>
      </c>
      <c r="BV52" s="1224">
        <f t="shared" si="11"/>
        <v>254051.47759240371</v>
      </c>
      <c r="BW52" s="1224">
        <f t="shared" si="11"/>
        <v>476454.86479508411</v>
      </c>
      <c r="BX52" s="1224">
        <f t="shared" si="11"/>
        <v>476454.86479508411</v>
      </c>
      <c r="BY52" s="1224">
        <f t="shared" si="11"/>
        <v>476454.86479508411</v>
      </c>
      <c r="BZ52" s="1224">
        <f t="shared" si="11"/>
        <v>0</v>
      </c>
      <c r="CA52" s="1224">
        <f t="shared" si="11"/>
        <v>308248.89858991094</v>
      </c>
      <c r="CB52" s="1224">
        <f t="shared" si="11"/>
        <v>308248.89858991094</v>
      </c>
      <c r="CC52" s="1224">
        <f t="shared" si="11"/>
        <v>308248.89858991094</v>
      </c>
      <c r="CD52" s="1224">
        <f t="shared" si="11"/>
        <v>81397.443643176972</v>
      </c>
      <c r="CE52" s="1224">
        <f t="shared" si="11"/>
        <v>308248.89858991094</v>
      </c>
      <c r="CF52" s="1224">
        <f t="shared" si="11"/>
        <v>226851.45494673395</v>
      </c>
      <c r="CG52" s="1224">
        <f t="shared" si="11"/>
        <v>308248.89858991094</v>
      </c>
      <c r="CH52" s="1224">
        <f t="shared" si="11"/>
        <v>81397.443643176972</v>
      </c>
      <c r="CI52" s="1224">
        <f t="shared" si="11"/>
        <v>308248.89858991094</v>
      </c>
      <c r="CJ52" s="1224">
        <f t="shared" si="11"/>
        <v>308248.89858991094</v>
      </c>
      <c r="CK52" s="1224">
        <f t="shared" si="11"/>
        <v>308248.89858991094</v>
      </c>
      <c r="CL52" s="1224">
        <f t="shared" si="11"/>
        <v>0</v>
      </c>
      <c r="CM52" s="1224">
        <f t="shared" si="11"/>
        <v>258699.46842594512</v>
      </c>
      <c r="CN52" s="1224">
        <f t="shared" si="11"/>
        <v>258699.46842594512</v>
      </c>
      <c r="CO52" s="1224">
        <f t="shared" si="11"/>
        <v>258699.46842594512</v>
      </c>
      <c r="CP52" s="1224">
        <f t="shared" si="11"/>
        <v>27310.984380276484</v>
      </c>
      <c r="CQ52" s="1224">
        <f t="shared" si="11"/>
        <v>258699.46842594512</v>
      </c>
      <c r="CR52" s="1224">
        <f t="shared" si="11"/>
        <v>231388.48404566862</v>
      </c>
      <c r="CS52" s="1224">
        <f t="shared" si="11"/>
        <v>258699.46842594512</v>
      </c>
      <c r="CT52" s="1224">
        <f t="shared" si="11"/>
        <v>27310.984380276484</v>
      </c>
      <c r="CU52" s="1224">
        <f t="shared" si="11"/>
        <v>258699.46842594512</v>
      </c>
      <c r="CV52" s="1224">
        <f t="shared" si="11"/>
        <v>258699.46842594512</v>
      </c>
      <c r="CW52" s="1224">
        <f t="shared" si="11"/>
        <v>258699.46842594512</v>
      </c>
      <c r="CX52" s="1224">
        <f t="shared" si="11"/>
        <v>0</v>
      </c>
      <c r="CY52" s="1224">
        <f t="shared" si="11"/>
        <v>236016.25372658198</v>
      </c>
      <c r="CZ52" s="1224">
        <f t="shared" si="11"/>
        <v>236016.25372658198</v>
      </c>
      <c r="DA52" s="1224">
        <f t="shared" si="11"/>
        <v>236016.25372658198</v>
      </c>
      <c r="DB52" s="1224">
        <f t="shared" si="11"/>
        <v>0</v>
      </c>
      <c r="DC52" s="1224">
        <f t="shared" si="11"/>
        <v>236016.25372658198</v>
      </c>
      <c r="DD52" s="1224">
        <f t="shared" si="11"/>
        <v>236016.25372658198</v>
      </c>
      <c r="DE52" s="1224">
        <f t="shared" si="11"/>
        <v>236016.25372658198</v>
      </c>
      <c r="DF52" s="1224">
        <f t="shared" si="11"/>
        <v>0</v>
      </c>
      <c r="DG52" s="1224">
        <f t="shared" si="11"/>
        <v>236016.25372658198</v>
      </c>
      <c r="DH52" s="1224">
        <f t="shared" si="11"/>
        <v>236016.25372658198</v>
      </c>
      <c r="DI52" s="1224">
        <f t="shared" si="11"/>
        <v>236016.25372658198</v>
      </c>
      <c r="DJ52" s="1224">
        <f t="shared" si="11"/>
        <v>0</v>
      </c>
      <c r="DK52" s="1224">
        <f t="shared" si="11"/>
        <v>240736.57880111362</v>
      </c>
      <c r="DL52" s="1224">
        <f t="shared" si="11"/>
        <v>240736.57880111362</v>
      </c>
      <c r="DM52" s="1224">
        <f t="shared" si="11"/>
        <v>240736.57880111362</v>
      </c>
      <c r="DN52" s="1224">
        <f t="shared" si="11"/>
        <v>0</v>
      </c>
      <c r="DO52" s="1224">
        <f t="shared" si="11"/>
        <v>240736.57880111362</v>
      </c>
      <c r="DP52" s="1224">
        <f t="shared" si="11"/>
        <v>240736.57880111362</v>
      </c>
      <c r="DQ52" s="1224">
        <f t="shared" si="11"/>
        <v>240736.57880111362</v>
      </c>
      <c r="DR52" s="1224">
        <f t="shared" si="11"/>
        <v>0</v>
      </c>
      <c r="DS52" s="1224">
        <f t="shared" si="11"/>
        <v>240736.57880111362</v>
      </c>
      <c r="DT52" s="1224">
        <f t="shared" si="11"/>
        <v>240736.57880111362</v>
      </c>
      <c r="DU52" s="1224">
        <f t="shared" si="11"/>
        <v>240736.57880111362</v>
      </c>
      <c r="DV52" s="1224">
        <f t="shared" si="11"/>
        <v>0</v>
      </c>
    </row>
    <row r="53" spans="1:126" s="585" customFormat="1" x14ac:dyDescent="0.4">
      <c r="A53" s="724"/>
      <c r="B53" s="526" t="s">
        <v>84</v>
      </c>
      <c r="C53" s="717" t="s">
        <v>77</v>
      </c>
      <c r="D53" s="526"/>
      <c r="E53" s="540" t="s">
        <v>54</v>
      </c>
      <c r="F53" s="1247"/>
      <c r="G53" s="1248"/>
      <c r="H53" s="1248"/>
      <c r="I53" s="1248"/>
      <c r="J53" s="1248"/>
      <c r="K53" s="1248"/>
      <c r="L53" s="1248"/>
      <c r="M53" s="1248"/>
      <c r="N53" s="1248"/>
      <c r="O53" s="1248"/>
      <c r="P53" s="1248"/>
      <c r="Q53" s="1248"/>
      <c r="R53" s="1248"/>
      <c r="S53" s="1248"/>
      <c r="T53" s="1248"/>
      <c r="U53" s="1248"/>
      <c r="V53" s="1248"/>
      <c r="W53" s="1248"/>
      <c r="X53" s="1248"/>
      <c r="Y53" s="1248"/>
      <c r="Z53" s="1248"/>
      <c r="AA53" s="1248"/>
      <c r="AB53" s="1248"/>
      <c r="AC53" s="1248"/>
      <c r="AD53" s="1248"/>
      <c r="AE53" s="1248"/>
      <c r="AF53" s="1248"/>
      <c r="AG53" s="1248"/>
      <c r="AH53" s="1248"/>
      <c r="AI53" s="1248"/>
      <c r="AJ53" s="1248"/>
      <c r="AK53" s="1248"/>
      <c r="AL53" s="1248"/>
      <c r="AM53" s="1248"/>
      <c r="AN53" s="1248"/>
      <c r="AO53" s="1248"/>
      <c r="AP53" s="1248"/>
      <c r="AQ53" s="1248"/>
      <c r="AR53" s="1248"/>
      <c r="AS53" s="1248"/>
      <c r="AT53" s="1248"/>
      <c r="AU53" s="1248"/>
      <c r="AV53" s="1248"/>
      <c r="AW53" s="1248"/>
      <c r="AX53" s="1248"/>
      <c r="AY53" s="1248"/>
      <c r="AZ53" s="1248"/>
      <c r="BA53" s="1248"/>
      <c r="BB53" s="1248"/>
      <c r="BC53" s="1248"/>
      <c r="BD53" s="1248"/>
      <c r="BE53" s="1248"/>
      <c r="BF53" s="1248"/>
      <c r="BG53" s="1248"/>
      <c r="BH53" s="1248"/>
      <c r="BI53" s="1248"/>
      <c r="BJ53" s="1248"/>
      <c r="BK53" s="1248"/>
      <c r="BL53" s="1248"/>
      <c r="BM53" s="1248"/>
      <c r="BN53" s="1248"/>
      <c r="BO53" s="1248"/>
      <c r="BP53" s="1248"/>
      <c r="BQ53" s="1248"/>
      <c r="BR53" s="1248"/>
      <c r="BS53" s="1248"/>
      <c r="BT53" s="1248"/>
      <c r="BU53" s="1248"/>
      <c r="BV53" s="1248"/>
      <c r="BW53" s="1248"/>
      <c r="BX53" s="1248"/>
      <c r="BY53" s="1248"/>
      <c r="BZ53" s="1248"/>
      <c r="CA53" s="1248"/>
      <c r="CB53" s="1248"/>
      <c r="CC53" s="1248"/>
      <c r="CD53" s="1248"/>
      <c r="CE53" s="1248"/>
      <c r="CF53" s="1248"/>
      <c r="CG53" s="1248"/>
      <c r="CH53" s="1248"/>
      <c r="CI53" s="1248"/>
      <c r="CJ53" s="1248"/>
      <c r="CK53" s="1248"/>
      <c r="CL53" s="1248"/>
      <c r="CM53" s="1248"/>
      <c r="CN53" s="1248"/>
      <c r="CO53" s="1248"/>
      <c r="CP53" s="1248"/>
      <c r="CQ53" s="1248"/>
      <c r="CR53" s="1248"/>
      <c r="CS53" s="1248"/>
      <c r="CT53" s="1248"/>
      <c r="CU53" s="1248"/>
      <c r="CV53" s="1248"/>
      <c r="CW53" s="1248"/>
      <c r="CX53" s="1248"/>
      <c r="CY53" s="1248"/>
      <c r="CZ53" s="1248"/>
      <c r="DA53" s="1248"/>
      <c r="DB53" s="1248"/>
      <c r="DC53" s="1248"/>
      <c r="DD53" s="1248"/>
      <c r="DE53" s="1248"/>
      <c r="DF53" s="1248"/>
      <c r="DG53" s="1248"/>
      <c r="DH53" s="1248"/>
      <c r="DI53" s="1248"/>
      <c r="DJ53" s="1248"/>
      <c r="DK53" s="1248"/>
      <c r="DL53" s="1248"/>
      <c r="DM53" s="1248"/>
      <c r="DN53" s="1248"/>
      <c r="DO53" s="1248"/>
      <c r="DP53" s="1248"/>
      <c r="DQ53" s="1248"/>
      <c r="DR53" s="1248"/>
      <c r="DS53" s="1248"/>
      <c r="DT53" s="1248"/>
      <c r="DU53" s="1248"/>
      <c r="DV53" s="1248"/>
    </row>
    <row r="54" spans="1:126" s="464" customFormat="1" x14ac:dyDescent="0.4">
      <c r="A54" s="736"/>
      <c r="B54" s="464" t="str">
        <f>'Rent Roll'!$B5</f>
        <v>월드비전</v>
      </c>
      <c r="C54" s="1219">
        <f>'Rent Roll'!$K5</f>
        <v>3099.04</v>
      </c>
      <c r="D54" s="1239"/>
      <c r="E54" s="1221">
        <f>'Rent Roll'!$T5</f>
        <v>0.02</v>
      </c>
      <c r="F54" s="588">
        <f>F144</f>
        <v>0</v>
      </c>
      <c r="G54" s="589">
        <f t="shared" ref="G54:BR54" si="12">G144</f>
        <v>201437.6</v>
      </c>
      <c r="H54" s="589">
        <f t="shared" si="12"/>
        <v>201437.6</v>
      </c>
      <c r="I54" s="589">
        <f t="shared" si="12"/>
        <v>201437.6</v>
      </c>
      <c r="J54" s="589">
        <f t="shared" si="12"/>
        <v>0</v>
      </c>
      <c r="K54" s="589">
        <f t="shared" si="12"/>
        <v>201437.6</v>
      </c>
      <c r="L54" s="589">
        <f t="shared" si="12"/>
        <v>201437.6</v>
      </c>
      <c r="M54" s="589">
        <f t="shared" si="12"/>
        <v>201437.6</v>
      </c>
      <c r="N54" s="589">
        <f t="shared" si="12"/>
        <v>0</v>
      </c>
      <c r="O54" s="589">
        <f t="shared" si="12"/>
        <v>201437.6</v>
      </c>
      <c r="P54" s="589">
        <f t="shared" si="12"/>
        <v>201437.6</v>
      </c>
      <c r="Q54" s="589">
        <f t="shared" si="12"/>
        <v>201437.6</v>
      </c>
      <c r="R54" s="589">
        <f t="shared" si="12"/>
        <v>0</v>
      </c>
      <c r="S54" s="589">
        <f t="shared" si="12"/>
        <v>205466.35200000001</v>
      </c>
      <c r="T54" s="589">
        <f t="shared" si="12"/>
        <v>205466.35200000001</v>
      </c>
      <c r="U54" s="589">
        <f t="shared" si="12"/>
        <v>205466.35200000001</v>
      </c>
      <c r="V54" s="589">
        <f t="shared" si="12"/>
        <v>0</v>
      </c>
      <c r="W54" s="589">
        <f t="shared" si="12"/>
        <v>205466.35200000001</v>
      </c>
      <c r="X54" s="589">
        <f t="shared" si="12"/>
        <v>205466.35200000001</v>
      </c>
      <c r="Y54" s="589">
        <f t="shared" si="12"/>
        <v>205466.35200000001</v>
      </c>
      <c r="Z54" s="589">
        <f t="shared" si="12"/>
        <v>0</v>
      </c>
      <c r="AA54" s="589">
        <f t="shared" si="12"/>
        <v>205466.35200000001</v>
      </c>
      <c r="AB54" s="589">
        <f t="shared" si="12"/>
        <v>205466.35200000001</v>
      </c>
      <c r="AC54" s="589">
        <f t="shared" si="12"/>
        <v>205466.35200000001</v>
      </c>
      <c r="AD54" s="589">
        <f t="shared" si="12"/>
        <v>0</v>
      </c>
      <c r="AE54" s="589">
        <f t="shared" si="12"/>
        <v>209575.67904000002</v>
      </c>
      <c r="AF54" s="589">
        <f t="shared" si="12"/>
        <v>209575.67904000002</v>
      </c>
      <c r="AG54" s="589">
        <f t="shared" si="12"/>
        <v>209575.67904000002</v>
      </c>
      <c r="AH54" s="589">
        <f t="shared" si="12"/>
        <v>0</v>
      </c>
      <c r="AI54" s="589">
        <f t="shared" si="12"/>
        <v>209575.67904000002</v>
      </c>
      <c r="AJ54" s="589">
        <f t="shared" si="12"/>
        <v>209575.67904000002</v>
      </c>
      <c r="AK54" s="589">
        <f t="shared" si="12"/>
        <v>209575.67904000002</v>
      </c>
      <c r="AL54" s="589">
        <f t="shared" si="12"/>
        <v>0</v>
      </c>
      <c r="AM54" s="589">
        <f t="shared" si="12"/>
        <v>209575.67904000002</v>
      </c>
      <c r="AN54" s="589">
        <f t="shared" si="12"/>
        <v>209575.67904000002</v>
      </c>
      <c r="AO54" s="589">
        <f t="shared" si="12"/>
        <v>209575.67904000002</v>
      </c>
      <c r="AP54" s="589">
        <f t="shared" si="12"/>
        <v>0</v>
      </c>
      <c r="AQ54" s="589">
        <f t="shared" si="12"/>
        <v>213767.19262080002</v>
      </c>
      <c r="AR54" s="589">
        <f t="shared" si="12"/>
        <v>213767.19262080002</v>
      </c>
      <c r="AS54" s="589">
        <f t="shared" si="12"/>
        <v>213767.19262080002</v>
      </c>
      <c r="AT54" s="589">
        <f t="shared" si="12"/>
        <v>0</v>
      </c>
      <c r="AU54" s="589">
        <f t="shared" si="12"/>
        <v>213767.19262080002</v>
      </c>
      <c r="AV54" s="589">
        <f t="shared" si="12"/>
        <v>213767.19262080002</v>
      </c>
      <c r="AW54" s="589">
        <f t="shared" si="12"/>
        <v>213767.19262080002</v>
      </c>
      <c r="AX54" s="589">
        <f t="shared" si="12"/>
        <v>0</v>
      </c>
      <c r="AY54" s="589">
        <f t="shared" si="12"/>
        <v>213767.19262080002</v>
      </c>
      <c r="AZ54" s="589">
        <f t="shared" si="12"/>
        <v>213767.19262080002</v>
      </c>
      <c r="BA54" s="589">
        <f t="shared" si="12"/>
        <v>213767.19262080002</v>
      </c>
      <c r="BB54" s="589">
        <f t="shared" si="12"/>
        <v>0</v>
      </c>
      <c r="BC54" s="589">
        <f t="shared" si="12"/>
        <v>218042.53647321602</v>
      </c>
      <c r="BD54" s="589">
        <f t="shared" si="12"/>
        <v>218042.53647321602</v>
      </c>
      <c r="BE54" s="589">
        <f t="shared" si="12"/>
        <v>218042.53647321602</v>
      </c>
      <c r="BF54" s="589">
        <f t="shared" si="12"/>
        <v>0</v>
      </c>
      <c r="BG54" s="589">
        <f t="shared" si="12"/>
        <v>218042.53647321602</v>
      </c>
      <c r="BH54" s="589">
        <f t="shared" si="12"/>
        <v>218042.53647321602</v>
      </c>
      <c r="BI54" s="589">
        <f t="shared" si="12"/>
        <v>218042.53647321602</v>
      </c>
      <c r="BJ54" s="589">
        <f t="shared" si="12"/>
        <v>0</v>
      </c>
      <c r="BK54" s="589">
        <f t="shared" si="12"/>
        <v>218042.53647321602</v>
      </c>
      <c r="BL54" s="589">
        <f t="shared" si="12"/>
        <v>218042.53647321602</v>
      </c>
      <c r="BM54" s="589">
        <f t="shared" si="12"/>
        <v>218042.53647321602</v>
      </c>
      <c r="BN54" s="589">
        <f t="shared" si="12"/>
        <v>0</v>
      </c>
      <c r="BO54" s="589">
        <f t="shared" si="12"/>
        <v>222403.38720268034</v>
      </c>
      <c r="BP54" s="589">
        <f t="shared" si="12"/>
        <v>222403.38720268034</v>
      </c>
      <c r="BQ54" s="589">
        <f t="shared" si="12"/>
        <v>222403.38720268034</v>
      </c>
      <c r="BR54" s="589">
        <f t="shared" si="12"/>
        <v>0</v>
      </c>
      <c r="BS54" s="589">
        <f t="shared" ref="BS54:DV54" si="13">BS144</f>
        <v>222403.38720268034</v>
      </c>
      <c r="BT54" s="589">
        <f t="shared" si="13"/>
        <v>222403.38720268034</v>
      </c>
      <c r="BU54" s="589">
        <f t="shared" si="13"/>
        <v>222403.38720268034</v>
      </c>
      <c r="BV54" s="589">
        <f t="shared" si="13"/>
        <v>0</v>
      </c>
      <c r="BW54" s="589">
        <f t="shared" si="13"/>
        <v>222403.38720268034</v>
      </c>
      <c r="BX54" s="589">
        <f t="shared" si="13"/>
        <v>222403.38720268034</v>
      </c>
      <c r="BY54" s="589">
        <f t="shared" si="13"/>
        <v>222403.38720268034</v>
      </c>
      <c r="BZ54" s="589">
        <f t="shared" si="13"/>
        <v>0</v>
      </c>
      <c r="CA54" s="589">
        <f t="shared" si="13"/>
        <v>226851.45494673395</v>
      </c>
      <c r="CB54" s="589">
        <f t="shared" si="13"/>
        <v>226851.45494673395</v>
      </c>
      <c r="CC54" s="589">
        <f t="shared" si="13"/>
        <v>226851.45494673395</v>
      </c>
      <c r="CD54" s="589">
        <f t="shared" si="13"/>
        <v>0</v>
      </c>
      <c r="CE54" s="589">
        <f t="shared" si="13"/>
        <v>226851.45494673395</v>
      </c>
      <c r="CF54" s="589">
        <f t="shared" si="13"/>
        <v>226851.45494673395</v>
      </c>
      <c r="CG54" s="589">
        <f t="shared" si="13"/>
        <v>226851.45494673395</v>
      </c>
      <c r="CH54" s="589">
        <f t="shared" si="13"/>
        <v>0</v>
      </c>
      <c r="CI54" s="589">
        <f t="shared" si="13"/>
        <v>226851.45494673395</v>
      </c>
      <c r="CJ54" s="589">
        <f t="shared" si="13"/>
        <v>226851.45494673395</v>
      </c>
      <c r="CK54" s="589">
        <f t="shared" si="13"/>
        <v>226851.45494673395</v>
      </c>
      <c r="CL54" s="589">
        <f t="shared" si="13"/>
        <v>0</v>
      </c>
      <c r="CM54" s="589">
        <f t="shared" si="13"/>
        <v>231388.48404566862</v>
      </c>
      <c r="CN54" s="589">
        <f t="shared" si="13"/>
        <v>231388.48404566862</v>
      </c>
      <c r="CO54" s="589">
        <f t="shared" si="13"/>
        <v>231388.48404566862</v>
      </c>
      <c r="CP54" s="589">
        <f t="shared" si="13"/>
        <v>0</v>
      </c>
      <c r="CQ54" s="589">
        <f t="shared" si="13"/>
        <v>231388.48404566862</v>
      </c>
      <c r="CR54" s="589">
        <f t="shared" si="13"/>
        <v>231388.48404566862</v>
      </c>
      <c r="CS54" s="589">
        <f t="shared" si="13"/>
        <v>231388.48404566862</v>
      </c>
      <c r="CT54" s="589">
        <f t="shared" si="13"/>
        <v>0</v>
      </c>
      <c r="CU54" s="589">
        <f t="shared" si="13"/>
        <v>231388.48404566862</v>
      </c>
      <c r="CV54" s="589">
        <f t="shared" si="13"/>
        <v>231388.48404566862</v>
      </c>
      <c r="CW54" s="589">
        <f t="shared" si="13"/>
        <v>231388.48404566862</v>
      </c>
      <c r="CX54" s="589">
        <f t="shared" si="13"/>
        <v>0</v>
      </c>
      <c r="CY54" s="589">
        <f t="shared" si="13"/>
        <v>236016.25372658198</v>
      </c>
      <c r="CZ54" s="589">
        <f t="shared" si="13"/>
        <v>236016.25372658198</v>
      </c>
      <c r="DA54" s="589">
        <f t="shared" si="13"/>
        <v>236016.25372658198</v>
      </c>
      <c r="DB54" s="589">
        <f t="shared" si="13"/>
        <v>0</v>
      </c>
      <c r="DC54" s="589">
        <f t="shared" si="13"/>
        <v>236016.25372658198</v>
      </c>
      <c r="DD54" s="589">
        <f t="shared" si="13"/>
        <v>236016.25372658198</v>
      </c>
      <c r="DE54" s="589">
        <f t="shared" si="13"/>
        <v>236016.25372658198</v>
      </c>
      <c r="DF54" s="589">
        <f t="shared" si="13"/>
        <v>0</v>
      </c>
      <c r="DG54" s="589">
        <f t="shared" si="13"/>
        <v>236016.25372658198</v>
      </c>
      <c r="DH54" s="589">
        <f t="shared" si="13"/>
        <v>236016.25372658198</v>
      </c>
      <c r="DI54" s="589">
        <f t="shared" si="13"/>
        <v>236016.25372658198</v>
      </c>
      <c r="DJ54" s="589">
        <f t="shared" si="13"/>
        <v>0</v>
      </c>
      <c r="DK54" s="589">
        <f t="shared" si="13"/>
        <v>240736.57880111362</v>
      </c>
      <c r="DL54" s="589">
        <f t="shared" si="13"/>
        <v>240736.57880111362</v>
      </c>
      <c r="DM54" s="589">
        <f t="shared" si="13"/>
        <v>240736.57880111362</v>
      </c>
      <c r="DN54" s="589">
        <f t="shared" si="13"/>
        <v>0</v>
      </c>
      <c r="DO54" s="589">
        <f t="shared" si="13"/>
        <v>240736.57880111362</v>
      </c>
      <c r="DP54" s="589">
        <f t="shared" si="13"/>
        <v>240736.57880111362</v>
      </c>
      <c r="DQ54" s="589">
        <f t="shared" si="13"/>
        <v>240736.57880111362</v>
      </c>
      <c r="DR54" s="589">
        <f t="shared" si="13"/>
        <v>0</v>
      </c>
      <c r="DS54" s="589">
        <f t="shared" si="13"/>
        <v>240736.57880111362</v>
      </c>
      <c r="DT54" s="589">
        <f t="shared" si="13"/>
        <v>240736.57880111362</v>
      </c>
      <c r="DU54" s="589">
        <f t="shared" si="13"/>
        <v>240736.57880111362</v>
      </c>
      <c r="DV54" s="589">
        <f t="shared" si="13"/>
        <v>0</v>
      </c>
    </row>
    <row r="55" spans="1:126" s="464" customFormat="1" outlineLevel="1" x14ac:dyDescent="0.4">
      <c r="A55" s="736"/>
      <c r="B55" s="464" t="str">
        <f>'Rent Roll'!$B6</f>
        <v>16층</v>
      </c>
      <c r="C55" s="1219">
        <f>'Rent Roll'!$K6</f>
        <v>389.65</v>
      </c>
      <c r="D55" s="1239"/>
      <c r="E55" s="1221">
        <f>'Rent Roll'!$T6</f>
        <v>0.02</v>
      </c>
      <c r="F55" s="588">
        <f t="shared" ref="F55:BQ55" si="14">F145</f>
        <v>0</v>
      </c>
      <c r="G55" s="589">
        <f t="shared" si="14"/>
        <v>25327.25</v>
      </c>
      <c r="H55" s="589">
        <f t="shared" si="14"/>
        <v>25327.25</v>
      </c>
      <c r="I55" s="589">
        <f t="shared" si="14"/>
        <v>25327.25</v>
      </c>
      <c r="J55" s="589">
        <f t="shared" si="14"/>
        <v>25327.25</v>
      </c>
      <c r="K55" s="589">
        <f t="shared" si="14"/>
        <v>25327.25</v>
      </c>
      <c r="L55" s="589">
        <f t="shared" si="14"/>
        <v>0</v>
      </c>
      <c r="M55" s="589">
        <f t="shared" si="14"/>
        <v>25327.25</v>
      </c>
      <c r="N55" s="589">
        <f t="shared" si="14"/>
        <v>25327.25</v>
      </c>
      <c r="O55" s="589">
        <f t="shared" si="14"/>
        <v>25327.25</v>
      </c>
      <c r="P55" s="589">
        <f t="shared" si="14"/>
        <v>25327.25</v>
      </c>
      <c r="Q55" s="589">
        <f t="shared" si="14"/>
        <v>25327.25</v>
      </c>
      <c r="R55" s="589">
        <f t="shared" si="14"/>
        <v>0</v>
      </c>
      <c r="S55" s="589">
        <f t="shared" si="14"/>
        <v>25833.795000000002</v>
      </c>
      <c r="T55" s="589">
        <f t="shared" si="14"/>
        <v>25833.795000000002</v>
      </c>
      <c r="U55" s="589">
        <f t="shared" si="14"/>
        <v>25833.795000000002</v>
      </c>
      <c r="V55" s="589">
        <f t="shared" si="14"/>
        <v>25833.795000000002</v>
      </c>
      <c r="W55" s="589">
        <f t="shared" si="14"/>
        <v>25833.795000000002</v>
      </c>
      <c r="X55" s="589">
        <f t="shared" si="14"/>
        <v>0</v>
      </c>
      <c r="Y55" s="589">
        <f t="shared" si="14"/>
        <v>25833.795000000002</v>
      </c>
      <c r="Z55" s="589">
        <f t="shared" si="14"/>
        <v>25833.795000000002</v>
      </c>
      <c r="AA55" s="589">
        <f t="shared" si="14"/>
        <v>25833.795000000002</v>
      </c>
      <c r="AB55" s="589">
        <f t="shared" si="14"/>
        <v>25833.795000000002</v>
      </c>
      <c r="AC55" s="589">
        <f t="shared" si="14"/>
        <v>25833.795000000002</v>
      </c>
      <c r="AD55" s="589">
        <f t="shared" si="14"/>
        <v>0</v>
      </c>
      <c r="AE55" s="589">
        <f t="shared" si="14"/>
        <v>26350.470900000004</v>
      </c>
      <c r="AF55" s="589">
        <f t="shared" si="14"/>
        <v>26350.470900000004</v>
      </c>
      <c r="AG55" s="589">
        <f t="shared" si="14"/>
        <v>26350.470900000004</v>
      </c>
      <c r="AH55" s="589">
        <f t="shared" si="14"/>
        <v>26350.470900000004</v>
      </c>
      <c r="AI55" s="589">
        <f t="shared" si="14"/>
        <v>26350.470900000004</v>
      </c>
      <c r="AJ55" s="589">
        <f t="shared" si="14"/>
        <v>0</v>
      </c>
      <c r="AK55" s="589">
        <f t="shared" si="14"/>
        <v>26350.470900000004</v>
      </c>
      <c r="AL55" s="589">
        <f t="shared" si="14"/>
        <v>26350.470900000004</v>
      </c>
      <c r="AM55" s="589">
        <f t="shared" si="14"/>
        <v>26350.470900000004</v>
      </c>
      <c r="AN55" s="589">
        <f t="shared" si="14"/>
        <v>26350.470900000004</v>
      </c>
      <c r="AO55" s="589">
        <f t="shared" si="14"/>
        <v>26350.470900000004</v>
      </c>
      <c r="AP55" s="589">
        <f t="shared" si="14"/>
        <v>0</v>
      </c>
      <c r="AQ55" s="589">
        <f t="shared" si="14"/>
        <v>26877.480318000005</v>
      </c>
      <c r="AR55" s="589">
        <f t="shared" si="14"/>
        <v>26877.480318000005</v>
      </c>
      <c r="AS55" s="589">
        <f t="shared" si="14"/>
        <v>26877.480318000005</v>
      </c>
      <c r="AT55" s="589">
        <f t="shared" si="14"/>
        <v>26877.480318000005</v>
      </c>
      <c r="AU55" s="589">
        <f t="shared" si="14"/>
        <v>26877.480318000005</v>
      </c>
      <c r="AV55" s="589">
        <f t="shared" si="14"/>
        <v>0</v>
      </c>
      <c r="AW55" s="589">
        <f t="shared" si="14"/>
        <v>26877.480318000005</v>
      </c>
      <c r="AX55" s="589">
        <f t="shared" si="14"/>
        <v>26877.480318000005</v>
      </c>
      <c r="AY55" s="589">
        <f t="shared" si="14"/>
        <v>26877.480318000005</v>
      </c>
      <c r="AZ55" s="589">
        <f t="shared" si="14"/>
        <v>26877.480318000005</v>
      </c>
      <c r="BA55" s="589">
        <f t="shared" si="14"/>
        <v>26877.480318000005</v>
      </c>
      <c r="BB55" s="589">
        <f t="shared" si="14"/>
        <v>0</v>
      </c>
      <c r="BC55" s="589">
        <f t="shared" si="14"/>
        <v>27415.029924360006</v>
      </c>
      <c r="BD55" s="589">
        <f t="shared" si="14"/>
        <v>27415.029924360006</v>
      </c>
      <c r="BE55" s="589">
        <f t="shared" si="14"/>
        <v>27415.029924360006</v>
      </c>
      <c r="BF55" s="589">
        <f t="shared" si="14"/>
        <v>27415.029924360006</v>
      </c>
      <c r="BG55" s="589">
        <f t="shared" si="14"/>
        <v>27415.029924360006</v>
      </c>
      <c r="BH55" s="589">
        <f t="shared" si="14"/>
        <v>0</v>
      </c>
      <c r="BI55" s="589">
        <f t="shared" si="14"/>
        <v>27415.029924360006</v>
      </c>
      <c r="BJ55" s="589">
        <f t="shared" si="14"/>
        <v>27415.029924360006</v>
      </c>
      <c r="BK55" s="589">
        <f t="shared" si="14"/>
        <v>27415.029924360006</v>
      </c>
      <c r="BL55" s="589">
        <f t="shared" si="14"/>
        <v>27415.029924360006</v>
      </c>
      <c r="BM55" s="589">
        <f t="shared" si="14"/>
        <v>27415.029924360006</v>
      </c>
      <c r="BN55" s="589">
        <f t="shared" si="14"/>
        <v>0</v>
      </c>
      <c r="BO55" s="589">
        <f t="shared" si="14"/>
        <v>27963.330522847205</v>
      </c>
      <c r="BP55" s="589">
        <f t="shared" si="14"/>
        <v>27963.330522847205</v>
      </c>
      <c r="BQ55" s="589">
        <f t="shared" si="14"/>
        <v>27963.330522847205</v>
      </c>
      <c r="BR55" s="589">
        <f t="shared" ref="BR55:DV55" si="15">BR145</f>
        <v>27963.330522847205</v>
      </c>
      <c r="BS55" s="589">
        <f t="shared" si="15"/>
        <v>27963.330522847205</v>
      </c>
      <c r="BT55" s="589">
        <f t="shared" si="15"/>
        <v>0</v>
      </c>
      <c r="BU55" s="589">
        <f t="shared" si="15"/>
        <v>27963.330522847205</v>
      </c>
      <c r="BV55" s="589">
        <f t="shared" si="15"/>
        <v>27963.330522847205</v>
      </c>
      <c r="BW55" s="589">
        <f t="shared" si="15"/>
        <v>27963.330522847205</v>
      </c>
      <c r="BX55" s="589">
        <f t="shared" si="15"/>
        <v>27963.330522847205</v>
      </c>
      <c r="BY55" s="589">
        <f t="shared" si="15"/>
        <v>27963.330522847205</v>
      </c>
      <c r="BZ55" s="589">
        <f t="shared" si="15"/>
        <v>0</v>
      </c>
      <c r="CA55" s="589">
        <f t="shared" si="15"/>
        <v>0</v>
      </c>
      <c r="CB55" s="589">
        <f t="shared" si="15"/>
        <v>0</v>
      </c>
      <c r="CC55" s="589">
        <f t="shared" si="15"/>
        <v>0</v>
      </c>
      <c r="CD55" s="589">
        <f t="shared" si="15"/>
        <v>0</v>
      </c>
      <c r="CE55" s="589">
        <f t="shared" si="15"/>
        <v>0</v>
      </c>
      <c r="CF55" s="589">
        <f t="shared" si="15"/>
        <v>0</v>
      </c>
      <c r="CG55" s="589">
        <f t="shared" si="15"/>
        <v>0</v>
      </c>
      <c r="CH55" s="589">
        <f t="shared" si="15"/>
        <v>0</v>
      </c>
      <c r="CI55" s="589">
        <f t="shared" si="15"/>
        <v>0</v>
      </c>
      <c r="CJ55" s="589">
        <f t="shared" si="15"/>
        <v>0</v>
      </c>
      <c r="CK55" s="589">
        <f t="shared" si="15"/>
        <v>0</v>
      </c>
      <c r="CL55" s="589">
        <f t="shared" si="15"/>
        <v>0</v>
      </c>
      <c r="CM55" s="589">
        <f t="shared" si="15"/>
        <v>0</v>
      </c>
      <c r="CN55" s="589">
        <f t="shared" si="15"/>
        <v>0</v>
      </c>
      <c r="CO55" s="589">
        <f t="shared" si="15"/>
        <v>0</v>
      </c>
      <c r="CP55" s="589">
        <f t="shared" si="15"/>
        <v>0</v>
      </c>
      <c r="CQ55" s="589">
        <f t="shared" si="15"/>
        <v>0</v>
      </c>
      <c r="CR55" s="589">
        <f t="shared" si="15"/>
        <v>0</v>
      </c>
      <c r="CS55" s="589">
        <f t="shared" si="15"/>
        <v>0</v>
      </c>
      <c r="CT55" s="589">
        <f t="shared" si="15"/>
        <v>0</v>
      </c>
      <c r="CU55" s="589">
        <f t="shared" si="15"/>
        <v>0</v>
      </c>
      <c r="CV55" s="589">
        <f t="shared" si="15"/>
        <v>0</v>
      </c>
      <c r="CW55" s="589">
        <f t="shared" si="15"/>
        <v>0</v>
      </c>
      <c r="CX55" s="589">
        <f t="shared" si="15"/>
        <v>0</v>
      </c>
      <c r="CY55" s="589">
        <f t="shared" si="15"/>
        <v>0</v>
      </c>
      <c r="CZ55" s="589">
        <f t="shared" si="15"/>
        <v>0</v>
      </c>
      <c r="DA55" s="589">
        <f t="shared" si="15"/>
        <v>0</v>
      </c>
      <c r="DB55" s="589">
        <f t="shared" si="15"/>
        <v>0</v>
      </c>
      <c r="DC55" s="589">
        <f t="shared" si="15"/>
        <v>0</v>
      </c>
      <c r="DD55" s="589">
        <f t="shared" si="15"/>
        <v>0</v>
      </c>
      <c r="DE55" s="589">
        <f t="shared" si="15"/>
        <v>0</v>
      </c>
      <c r="DF55" s="589">
        <f t="shared" si="15"/>
        <v>0</v>
      </c>
      <c r="DG55" s="589">
        <f t="shared" si="15"/>
        <v>0</v>
      </c>
      <c r="DH55" s="589">
        <f t="shared" si="15"/>
        <v>0</v>
      </c>
      <c r="DI55" s="589">
        <f t="shared" si="15"/>
        <v>0</v>
      </c>
      <c r="DJ55" s="589">
        <f t="shared" si="15"/>
        <v>0</v>
      </c>
      <c r="DK55" s="589">
        <f t="shared" si="15"/>
        <v>0</v>
      </c>
      <c r="DL55" s="589">
        <f t="shared" si="15"/>
        <v>0</v>
      </c>
      <c r="DM55" s="589">
        <f t="shared" si="15"/>
        <v>0</v>
      </c>
      <c r="DN55" s="589">
        <f t="shared" si="15"/>
        <v>0</v>
      </c>
      <c r="DO55" s="589">
        <f t="shared" si="15"/>
        <v>0</v>
      </c>
      <c r="DP55" s="589">
        <f t="shared" si="15"/>
        <v>0</v>
      </c>
      <c r="DQ55" s="589">
        <f t="shared" si="15"/>
        <v>0</v>
      </c>
      <c r="DR55" s="589">
        <f t="shared" si="15"/>
        <v>0</v>
      </c>
      <c r="DS55" s="589">
        <f t="shared" si="15"/>
        <v>0</v>
      </c>
      <c r="DT55" s="589">
        <f t="shared" si="15"/>
        <v>0</v>
      </c>
      <c r="DU55" s="589">
        <f t="shared" si="15"/>
        <v>0</v>
      </c>
      <c r="DV55" s="589">
        <f t="shared" si="15"/>
        <v>0</v>
      </c>
    </row>
    <row r="56" spans="1:126" s="464" customFormat="1" outlineLevel="1" x14ac:dyDescent="0.4">
      <c r="A56" s="736"/>
      <c r="B56" s="464" t="str">
        <f>'Rent Roll'!$B7</f>
        <v>7층</v>
      </c>
      <c r="C56" s="1219">
        <f>'Rent Roll'!$K7</f>
        <v>380.56</v>
      </c>
      <c r="D56" s="1239"/>
      <c r="E56" s="1221">
        <f>'Rent Roll'!$T7</f>
        <v>0.02</v>
      </c>
      <c r="F56" s="588">
        <f t="shared" ref="F56:BQ56" si="16">F146</f>
        <v>0</v>
      </c>
      <c r="G56" s="589">
        <f t="shared" si="16"/>
        <v>24736.400000000001</v>
      </c>
      <c r="H56" s="589">
        <f t="shared" si="16"/>
        <v>24736.400000000001</v>
      </c>
      <c r="I56" s="589">
        <f t="shared" si="16"/>
        <v>24736.400000000001</v>
      </c>
      <c r="J56" s="589">
        <f t="shared" si="16"/>
        <v>24736.400000000001</v>
      </c>
      <c r="K56" s="589">
        <f t="shared" si="16"/>
        <v>24736.400000000001</v>
      </c>
      <c r="L56" s="589">
        <f t="shared" si="16"/>
        <v>0</v>
      </c>
      <c r="M56" s="589">
        <f t="shared" si="16"/>
        <v>24736.400000000001</v>
      </c>
      <c r="N56" s="589">
        <f t="shared" si="16"/>
        <v>24736.400000000001</v>
      </c>
      <c r="O56" s="589">
        <f t="shared" si="16"/>
        <v>24736.400000000001</v>
      </c>
      <c r="P56" s="589">
        <f t="shared" si="16"/>
        <v>24736.400000000001</v>
      </c>
      <c r="Q56" s="589">
        <f t="shared" si="16"/>
        <v>24736.400000000001</v>
      </c>
      <c r="R56" s="589">
        <f t="shared" si="16"/>
        <v>0</v>
      </c>
      <c r="S56" s="589">
        <f t="shared" si="16"/>
        <v>25231.128000000001</v>
      </c>
      <c r="T56" s="589">
        <f t="shared" si="16"/>
        <v>25231.128000000001</v>
      </c>
      <c r="U56" s="589">
        <f t="shared" si="16"/>
        <v>25231.128000000001</v>
      </c>
      <c r="V56" s="589">
        <f t="shared" si="16"/>
        <v>25231.128000000001</v>
      </c>
      <c r="W56" s="589">
        <f t="shared" si="16"/>
        <v>25231.128000000001</v>
      </c>
      <c r="X56" s="589">
        <f t="shared" si="16"/>
        <v>0</v>
      </c>
      <c r="Y56" s="589">
        <f t="shared" si="16"/>
        <v>25231.128000000001</v>
      </c>
      <c r="Z56" s="589">
        <f t="shared" si="16"/>
        <v>25231.128000000001</v>
      </c>
      <c r="AA56" s="589">
        <f t="shared" si="16"/>
        <v>25231.128000000001</v>
      </c>
      <c r="AB56" s="589">
        <f t="shared" si="16"/>
        <v>25231.128000000001</v>
      </c>
      <c r="AC56" s="589">
        <f t="shared" si="16"/>
        <v>25231.128000000001</v>
      </c>
      <c r="AD56" s="589">
        <f t="shared" si="16"/>
        <v>0</v>
      </c>
      <c r="AE56" s="589">
        <f t="shared" si="16"/>
        <v>25735.75056</v>
      </c>
      <c r="AF56" s="589">
        <f t="shared" si="16"/>
        <v>25735.75056</v>
      </c>
      <c r="AG56" s="589">
        <f t="shared" si="16"/>
        <v>25735.75056</v>
      </c>
      <c r="AH56" s="589">
        <f t="shared" si="16"/>
        <v>25735.75056</v>
      </c>
      <c r="AI56" s="589">
        <f t="shared" si="16"/>
        <v>25735.75056</v>
      </c>
      <c r="AJ56" s="589">
        <f t="shared" si="16"/>
        <v>0</v>
      </c>
      <c r="AK56" s="589">
        <f t="shared" si="16"/>
        <v>25735.75056</v>
      </c>
      <c r="AL56" s="589">
        <f t="shared" si="16"/>
        <v>25735.75056</v>
      </c>
      <c r="AM56" s="589">
        <f t="shared" si="16"/>
        <v>25735.75056</v>
      </c>
      <c r="AN56" s="589">
        <f t="shared" si="16"/>
        <v>25735.75056</v>
      </c>
      <c r="AO56" s="589">
        <f t="shared" si="16"/>
        <v>25735.75056</v>
      </c>
      <c r="AP56" s="589">
        <f t="shared" si="16"/>
        <v>0</v>
      </c>
      <c r="AQ56" s="589">
        <f t="shared" si="16"/>
        <v>26250.465571200002</v>
      </c>
      <c r="AR56" s="589">
        <f t="shared" si="16"/>
        <v>26250.465571200002</v>
      </c>
      <c r="AS56" s="589">
        <f t="shared" si="16"/>
        <v>26250.465571200002</v>
      </c>
      <c r="AT56" s="589">
        <f t="shared" si="16"/>
        <v>26250.465571200002</v>
      </c>
      <c r="AU56" s="589">
        <f t="shared" si="16"/>
        <v>26250.465571200002</v>
      </c>
      <c r="AV56" s="589">
        <f t="shared" si="16"/>
        <v>0</v>
      </c>
      <c r="AW56" s="589">
        <f t="shared" si="16"/>
        <v>26250.465571200002</v>
      </c>
      <c r="AX56" s="589">
        <f t="shared" si="16"/>
        <v>26250.465571200002</v>
      </c>
      <c r="AY56" s="589">
        <f t="shared" si="16"/>
        <v>26250.465571200002</v>
      </c>
      <c r="AZ56" s="589">
        <f t="shared" si="16"/>
        <v>26250.465571200002</v>
      </c>
      <c r="BA56" s="589">
        <f t="shared" si="16"/>
        <v>26250.465571200002</v>
      </c>
      <c r="BB56" s="589">
        <f t="shared" si="16"/>
        <v>0</v>
      </c>
      <c r="BC56" s="589">
        <f t="shared" si="16"/>
        <v>26775.474882624003</v>
      </c>
      <c r="BD56" s="589">
        <f t="shared" si="16"/>
        <v>26775.474882624003</v>
      </c>
      <c r="BE56" s="589">
        <f t="shared" si="16"/>
        <v>26775.474882624003</v>
      </c>
      <c r="BF56" s="589">
        <f t="shared" si="16"/>
        <v>26775.474882624003</v>
      </c>
      <c r="BG56" s="589">
        <f t="shared" si="16"/>
        <v>26775.474882624003</v>
      </c>
      <c r="BH56" s="589">
        <f t="shared" si="16"/>
        <v>0</v>
      </c>
      <c r="BI56" s="589">
        <f t="shared" si="16"/>
        <v>26775.474882624003</v>
      </c>
      <c r="BJ56" s="589">
        <f t="shared" si="16"/>
        <v>26775.474882624003</v>
      </c>
      <c r="BK56" s="589">
        <f t="shared" si="16"/>
        <v>26775.474882624003</v>
      </c>
      <c r="BL56" s="589">
        <f t="shared" si="16"/>
        <v>26775.474882624003</v>
      </c>
      <c r="BM56" s="589">
        <f t="shared" si="16"/>
        <v>26775.474882624003</v>
      </c>
      <c r="BN56" s="589">
        <f t="shared" si="16"/>
        <v>0</v>
      </c>
      <c r="BO56" s="589">
        <f t="shared" si="16"/>
        <v>27310.984380276484</v>
      </c>
      <c r="BP56" s="589">
        <f t="shared" si="16"/>
        <v>27310.984380276484</v>
      </c>
      <c r="BQ56" s="589">
        <f t="shared" si="16"/>
        <v>27310.984380276484</v>
      </c>
      <c r="BR56" s="589">
        <f t="shared" ref="BR56:DV56" si="17">BR146</f>
        <v>27310.984380276484</v>
      </c>
      <c r="BS56" s="589">
        <f t="shared" si="17"/>
        <v>27310.984380276484</v>
      </c>
      <c r="BT56" s="589">
        <f t="shared" si="17"/>
        <v>0</v>
      </c>
      <c r="BU56" s="589">
        <f t="shared" si="17"/>
        <v>27310.984380276484</v>
      </c>
      <c r="BV56" s="589">
        <f t="shared" si="17"/>
        <v>27310.984380276484</v>
      </c>
      <c r="BW56" s="589">
        <f t="shared" si="17"/>
        <v>27310.984380276484</v>
      </c>
      <c r="BX56" s="589">
        <f t="shared" si="17"/>
        <v>27310.984380276484</v>
      </c>
      <c r="BY56" s="589">
        <f t="shared" si="17"/>
        <v>27310.984380276484</v>
      </c>
      <c r="BZ56" s="589">
        <f t="shared" si="17"/>
        <v>0</v>
      </c>
      <c r="CA56" s="589">
        <f t="shared" si="17"/>
        <v>0</v>
      </c>
      <c r="CB56" s="589">
        <f t="shared" si="17"/>
        <v>0</v>
      </c>
      <c r="CC56" s="589">
        <f t="shared" si="17"/>
        <v>0</v>
      </c>
      <c r="CD56" s="589">
        <f t="shared" si="17"/>
        <v>0</v>
      </c>
      <c r="CE56" s="589">
        <f t="shared" si="17"/>
        <v>0</v>
      </c>
      <c r="CF56" s="589">
        <f t="shared" si="17"/>
        <v>0</v>
      </c>
      <c r="CG56" s="589">
        <f t="shared" si="17"/>
        <v>0</v>
      </c>
      <c r="CH56" s="589">
        <f t="shared" si="17"/>
        <v>0</v>
      </c>
      <c r="CI56" s="589">
        <f t="shared" si="17"/>
        <v>0</v>
      </c>
      <c r="CJ56" s="589">
        <f t="shared" si="17"/>
        <v>0</v>
      </c>
      <c r="CK56" s="589">
        <f t="shared" si="17"/>
        <v>0</v>
      </c>
      <c r="CL56" s="589">
        <f t="shared" si="17"/>
        <v>0</v>
      </c>
      <c r="CM56" s="589">
        <f t="shared" si="17"/>
        <v>0</v>
      </c>
      <c r="CN56" s="589">
        <f t="shared" si="17"/>
        <v>0</v>
      </c>
      <c r="CO56" s="589">
        <f t="shared" si="17"/>
        <v>0</v>
      </c>
      <c r="CP56" s="589">
        <f t="shared" si="17"/>
        <v>0</v>
      </c>
      <c r="CQ56" s="589">
        <f t="shared" si="17"/>
        <v>0</v>
      </c>
      <c r="CR56" s="589">
        <f t="shared" si="17"/>
        <v>0</v>
      </c>
      <c r="CS56" s="589">
        <f t="shared" si="17"/>
        <v>0</v>
      </c>
      <c r="CT56" s="589">
        <f t="shared" si="17"/>
        <v>0</v>
      </c>
      <c r="CU56" s="589">
        <f t="shared" si="17"/>
        <v>0</v>
      </c>
      <c r="CV56" s="589">
        <f t="shared" si="17"/>
        <v>0</v>
      </c>
      <c r="CW56" s="589">
        <f t="shared" si="17"/>
        <v>0</v>
      </c>
      <c r="CX56" s="589">
        <f t="shared" si="17"/>
        <v>0</v>
      </c>
      <c r="CY56" s="589">
        <f t="shared" si="17"/>
        <v>0</v>
      </c>
      <c r="CZ56" s="589">
        <f t="shared" si="17"/>
        <v>0</v>
      </c>
      <c r="DA56" s="589">
        <f t="shared" si="17"/>
        <v>0</v>
      </c>
      <c r="DB56" s="589">
        <f t="shared" si="17"/>
        <v>0</v>
      </c>
      <c r="DC56" s="589">
        <f t="shared" si="17"/>
        <v>0</v>
      </c>
      <c r="DD56" s="589">
        <f t="shared" si="17"/>
        <v>0</v>
      </c>
      <c r="DE56" s="589">
        <f t="shared" si="17"/>
        <v>0</v>
      </c>
      <c r="DF56" s="589">
        <f t="shared" si="17"/>
        <v>0</v>
      </c>
      <c r="DG56" s="589">
        <f t="shared" si="17"/>
        <v>0</v>
      </c>
      <c r="DH56" s="589">
        <f t="shared" si="17"/>
        <v>0</v>
      </c>
      <c r="DI56" s="589">
        <f t="shared" si="17"/>
        <v>0</v>
      </c>
      <c r="DJ56" s="589">
        <f t="shared" si="17"/>
        <v>0</v>
      </c>
      <c r="DK56" s="589">
        <f t="shared" si="17"/>
        <v>0</v>
      </c>
      <c r="DL56" s="589">
        <f t="shared" si="17"/>
        <v>0</v>
      </c>
      <c r="DM56" s="589">
        <f t="shared" si="17"/>
        <v>0</v>
      </c>
      <c r="DN56" s="589">
        <f t="shared" si="17"/>
        <v>0</v>
      </c>
      <c r="DO56" s="589">
        <f t="shared" si="17"/>
        <v>0</v>
      </c>
      <c r="DP56" s="589">
        <f t="shared" si="17"/>
        <v>0</v>
      </c>
      <c r="DQ56" s="589">
        <f t="shared" si="17"/>
        <v>0</v>
      </c>
      <c r="DR56" s="589">
        <f t="shared" si="17"/>
        <v>0</v>
      </c>
      <c r="DS56" s="589">
        <f t="shared" si="17"/>
        <v>0</v>
      </c>
      <c r="DT56" s="589">
        <f t="shared" si="17"/>
        <v>0</v>
      </c>
      <c r="DU56" s="589">
        <f t="shared" si="17"/>
        <v>0</v>
      </c>
      <c r="DV56" s="589">
        <f t="shared" si="17"/>
        <v>0</v>
      </c>
    </row>
    <row r="57" spans="1:126" s="464" customFormat="1" outlineLevel="1" x14ac:dyDescent="0.4">
      <c r="A57" s="736"/>
      <c r="B57" s="464" t="str">
        <f>'Rent Roll'!$B8</f>
        <v>6층</v>
      </c>
      <c r="C57" s="1219">
        <f>'Rent Roll'!$K8</f>
        <v>380.56</v>
      </c>
      <c r="D57" s="1239"/>
      <c r="E57" s="1221">
        <f>'Rent Roll'!$T8</f>
        <v>0.02</v>
      </c>
      <c r="F57" s="588">
        <f t="shared" ref="F57:BQ57" si="18">F147</f>
        <v>0</v>
      </c>
      <c r="G57" s="589">
        <f t="shared" si="18"/>
        <v>0</v>
      </c>
      <c r="H57" s="589">
        <f t="shared" si="18"/>
        <v>0</v>
      </c>
      <c r="I57" s="589">
        <f t="shared" si="18"/>
        <v>0</v>
      </c>
      <c r="J57" s="589">
        <f t="shared" si="18"/>
        <v>0</v>
      </c>
      <c r="K57" s="589">
        <f t="shared" si="18"/>
        <v>0</v>
      </c>
      <c r="L57" s="589">
        <f t="shared" si="18"/>
        <v>0</v>
      </c>
      <c r="M57" s="589">
        <f t="shared" si="18"/>
        <v>0</v>
      </c>
      <c r="N57" s="589">
        <f t="shared" si="18"/>
        <v>0</v>
      </c>
      <c r="O57" s="589">
        <f t="shared" si="18"/>
        <v>0</v>
      </c>
      <c r="P57" s="589">
        <f t="shared" si="18"/>
        <v>0</v>
      </c>
      <c r="Q57" s="589">
        <f t="shared" si="18"/>
        <v>0</v>
      </c>
      <c r="R57" s="589">
        <f t="shared" si="18"/>
        <v>0</v>
      </c>
      <c r="S57" s="589">
        <f t="shared" si="18"/>
        <v>24736.400000000001</v>
      </c>
      <c r="T57" s="589">
        <f t="shared" si="18"/>
        <v>24736.400000000001</v>
      </c>
      <c r="U57" s="589">
        <f t="shared" si="18"/>
        <v>24736.400000000001</v>
      </c>
      <c r="V57" s="589">
        <f t="shared" si="18"/>
        <v>24736.400000000001</v>
      </c>
      <c r="W57" s="589">
        <f t="shared" si="18"/>
        <v>24736.400000000001</v>
      </c>
      <c r="X57" s="589">
        <f t="shared" si="18"/>
        <v>0</v>
      </c>
      <c r="Y57" s="589">
        <f t="shared" si="18"/>
        <v>24736.400000000001</v>
      </c>
      <c r="Z57" s="589">
        <f t="shared" si="18"/>
        <v>24736.400000000001</v>
      </c>
      <c r="AA57" s="589">
        <f t="shared" si="18"/>
        <v>24736.400000000001</v>
      </c>
      <c r="AB57" s="589">
        <f t="shared" si="18"/>
        <v>24736.400000000001</v>
      </c>
      <c r="AC57" s="589">
        <f t="shared" si="18"/>
        <v>24736.400000000001</v>
      </c>
      <c r="AD57" s="589">
        <f t="shared" si="18"/>
        <v>0</v>
      </c>
      <c r="AE57" s="589">
        <f t="shared" si="18"/>
        <v>25231.128000000001</v>
      </c>
      <c r="AF57" s="589">
        <f t="shared" si="18"/>
        <v>25231.128000000001</v>
      </c>
      <c r="AG57" s="589">
        <f t="shared" si="18"/>
        <v>25231.128000000001</v>
      </c>
      <c r="AH57" s="589">
        <f t="shared" si="18"/>
        <v>25231.128000000001</v>
      </c>
      <c r="AI57" s="589">
        <f t="shared" si="18"/>
        <v>25231.128000000001</v>
      </c>
      <c r="AJ57" s="589">
        <f t="shared" si="18"/>
        <v>0</v>
      </c>
      <c r="AK57" s="589">
        <f t="shared" si="18"/>
        <v>25231.128000000001</v>
      </c>
      <c r="AL57" s="589">
        <f t="shared" si="18"/>
        <v>25231.128000000001</v>
      </c>
      <c r="AM57" s="589">
        <f t="shared" si="18"/>
        <v>25231.128000000001</v>
      </c>
      <c r="AN57" s="589">
        <f t="shared" si="18"/>
        <v>25231.128000000001</v>
      </c>
      <c r="AO57" s="589">
        <f t="shared" si="18"/>
        <v>25231.128000000001</v>
      </c>
      <c r="AP57" s="589">
        <f t="shared" si="18"/>
        <v>0</v>
      </c>
      <c r="AQ57" s="589">
        <f t="shared" si="18"/>
        <v>25735.75056</v>
      </c>
      <c r="AR57" s="589">
        <f t="shared" si="18"/>
        <v>25735.75056</v>
      </c>
      <c r="AS57" s="589">
        <f t="shared" si="18"/>
        <v>25735.75056</v>
      </c>
      <c r="AT57" s="589">
        <f t="shared" si="18"/>
        <v>25735.75056</v>
      </c>
      <c r="AU57" s="589">
        <f t="shared" si="18"/>
        <v>25735.75056</v>
      </c>
      <c r="AV57" s="589">
        <f t="shared" si="18"/>
        <v>0</v>
      </c>
      <c r="AW57" s="589">
        <f t="shared" si="18"/>
        <v>25735.75056</v>
      </c>
      <c r="AX57" s="589">
        <f t="shared" si="18"/>
        <v>25735.75056</v>
      </c>
      <c r="AY57" s="589">
        <f t="shared" si="18"/>
        <v>25735.75056</v>
      </c>
      <c r="AZ57" s="589">
        <f t="shared" si="18"/>
        <v>25735.75056</v>
      </c>
      <c r="BA57" s="589">
        <f t="shared" si="18"/>
        <v>25735.75056</v>
      </c>
      <c r="BB57" s="589">
        <f t="shared" si="18"/>
        <v>0</v>
      </c>
      <c r="BC57" s="589">
        <f t="shared" si="18"/>
        <v>26250.465571200002</v>
      </c>
      <c r="BD57" s="589">
        <f t="shared" si="18"/>
        <v>26250.465571200002</v>
      </c>
      <c r="BE57" s="589">
        <f t="shared" si="18"/>
        <v>26250.465571200002</v>
      </c>
      <c r="BF57" s="589">
        <f t="shared" si="18"/>
        <v>26250.465571200002</v>
      </c>
      <c r="BG57" s="589">
        <f t="shared" si="18"/>
        <v>26250.465571200002</v>
      </c>
      <c r="BH57" s="589">
        <f t="shared" si="18"/>
        <v>0</v>
      </c>
      <c r="BI57" s="589">
        <f t="shared" si="18"/>
        <v>26250.465571200002</v>
      </c>
      <c r="BJ57" s="589">
        <f t="shared" si="18"/>
        <v>26250.465571200002</v>
      </c>
      <c r="BK57" s="589">
        <f t="shared" si="18"/>
        <v>26250.465571200002</v>
      </c>
      <c r="BL57" s="589">
        <f t="shared" si="18"/>
        <v>26250.465571200002</v>
      </c>
      <c r="BM57" s="589">
        <f t="shared" si="18"/>
        <v>26250.465571200002</v>
      </c>
      <c r="BN57" s="589">
        <f t="shared" si="18"/>
        <v>0</v>
      </c>
      <c r="BO57" s="589">
        <f t="shared" si="18"/>
        <v>26775.474882624003</v>
      </c>
      <c r="BP57" s="589">
        <f t="shared" si="18"/>
        <v>26775.474882624003</v>
      </c>
      <c r="BQ57" s="589">
        <f t="shared" si="18"/>
        <v>26775.474882624003</v>
      </c>
      <c r="BR57" s="589">
        <f t="shared" ref="BR57:DV57" si="19">BR147</f>
        <v>26775.474882624003</v>
      </c>
      <c r="BS57" s="589">
        <f t="shared" si="19"/>
        <v>26775.474882624003</v>
      </c>
      <c r="BT57" s="589">
        <f t="shared" si="19"/>
        <v>0</v>
      </c>
      <c r="BU57" s="589">
        <f t="shared" si="19"/>
        <v>26775.474882624003</v>
      </c>
      <c r="BV57" s="589">
        <f t="shared" si="19"/>
        <v>26775.474882624003</v>
      </c>
      <c r="BW57" s="589">
        <f t="shared" si="19"/>
        <v>26775.474882624003</v>
      </c>
      <c r="BX57" s="589">
        <f t="shared" si="19"/>
        <v>26775.474882624003</v>
      </c>
      <c r="BY57" s="589">
        <f t="shared" si="19"/>
        <v>26775.474882624003</v>
      </c>
      <c r="BZ57" s="589">
        <f t="shared" si="19"/>
        <v>0</v>
      </c>
      <c r="CA57" s="589">
        <f t="shared" si="19"/>
        <v>27310.984380276484</v>
      </c>
      <c r="CB57" s="589">
        <f t="shared" si="19"/>
        <v>27310.984380276484</v>
      </c>
      <c r="CC57" s="589">
        <f t="shared" si="19"/>
        <v>27310.984380276484</v>
      </c>
      <c r="CD57" s="589">
        <f t="shared" si="19"/>
        <v>27310.984380276484</v>
      </c>
      <c r="CE57" s="589">
        <f t="shared" si="19"/>
        <v>27310.984380276484</v>
      </c>
      <c r="CF57" s="589">
        <f t="shared" si="19"/>
        <v>0</v>
      </c>
      <c r="CG57" s="589">
        <f t="shared" si="19"/>
        <v>27310.984380276484</v>
      </c>
      <c r="CH57" s="589">
        <f t="shared" si="19"/>
        <v>27310.984380276484</v>
      </c>
      <c r="CI57" s="589">
        <f t="shared" si="19"/>
        <v>27310.984380276484</v>
      </c>
      <c r="CJ57" s="589">
        <f t="shared" si="19"/>
        <v>27310.984380276484</v>
      </c>
      <c r="CK57" s="589">
        <f t="shared" si="19"/>
        <v>27310.984380276484</v>
      </c>
      <c r="CL57" s="589">
        <f t="shared" si="19"/>
        <v>0</v>
      </c>
      <c r="CM57" s="589">
        <f t="shared" si="19"/>
        <v>0</v>
      </c>
      <c r="CN57" s="589">
        <f t="shared" si="19"/>
        <v>0</v>
      </c>
      <c r="CO57" s="589">
        <f t="shared" si="19"/>
        <v>0</v>
      </c>
      <c r="CP57" s="589">
        <f t="shared" si="19"/>
        <v>0</v>
      </c>
      <c r="CQ57" s="589">
        <f t="shared" si="19"/>
        <v>0</v>
      </c>
      <c r="CR57" s="589">
        <f t="shared" si="19"/>
        <v>0</v>
      </c>
      <c r="CS57" s="589">
        <f t="shared" si="19"/>
        <v>0</v>
      </c>
      <c r="CT57" s="589">
        <f t="shared" si="19"/>
        <v>0</v>
      </c>
      <c r="CU57" s="589">
        <f t="shared" si="19"/>
        <v>0</v>
      </c>
      <c r="CV57" s="589">
        <f t="shared" si="19"/>
        <v>0</v>
      </c>
      <c r="CW57" s="589">
        <f t="shared" si="19"/>
        <v>0</v>
      </c>
      <c r="CX57" s="589">
        <f t="shared" si="19"/>
        <v>0</v>
      </c>
      <c r="CY57" s="589">
        <f t="shared" si="19"/>
        <v>0</v>
      </c>
      <c r="CZ57" s="589">
        <f t="shared" si="19"/>
        <v>0</v>
      </c>
      <c r="DA57" s="589">
        <f t="shared" si="19"/>
        <v>0</v>
      </c>
      <c r="DB57" s="589">
        <f t="shared" si="19"/>
        <v>0</v>
      </c>
      <c r="DC57" s="589">
        <f t="shared" si="19"/>
        <v>0</v>
      </c>
      <c r="DD57" s="589">
        <f t="shared" si="19"/>
        <v>0</v>
      </c>
      <c r="DE57" s="589">
        <f t="shared" si="19"/>
        <v>0</v>
      </c>
      <c r="DF57" s="589">
        <f t="shared" si="19"/>
        <v>0</v>
      </c>
      <c r="DG57" s="589">
        <f t="shared" si="19"/>
        <v>0</v>
      </c>
      <c r="DH57" s="589">
        <f t="shared" si="19"/>
        <v>0</v>
      </c>
      <c r="DI57" s="589">
        <f t="shared" si="19"/>
        <v>0</v>
      </c>
      <c r="DJ57" s="589">
        <f t="shared" si="19"/>
        <v>0</v>
      </c>
      <c r="DK57" s="589">
        <f t="shared" si="19"/>
        <v>0</v>
      </c>
      <c r="DL57" s="589">
        <f t="shared" si="19"/>
        <v>0</v>
      </c>
      <c r="DM57" s="589">
        <f t="shared" si="19"/>
        <v>0</v>
      </c>
      <c r="DN57" s="589">
        <f t="shared" si="19"/>
        <v>0</v>
      </c>
      <c r="DO57" s="589">
        <f t="shared" si="19"/>
        <v>0</v>
      </c>
      <c r="DP57" s="589">
        <f t="shared" si="19"/>
        <v>0</v>
      </c>
      <c r="DQ57" s="589">
        <f t="shared" si="19"/>
        <v>0</v>
      </c>
      <c r="DR57" s="589">
        <f t="shared" si="19"/>
        <v>0</v>
      </c>
      <c r="DS57" s="589">
        <f t="shared" si="19"/>
        <v>0</v>
      </c>
      <c r="DT57" s="589">
        <f t="shared" si="19"/>
        <v>0</v>
      </c>
      <c r="DU57" s="589">
        <f t="shared" si="19"/>
        <v>0</v>
      </c>
      <c r="DV57" s="589">
        <f t="shared" si="19"/>
        <v>0</v>
      </c>
    </row>
    <row r="58" spans="1:126" s="464" customFormat="1" outlineLevel="1" x14ac:dyDescent="0.4">
      <c r="A58" s="736"/>
      <c r="B58" s="464" t="str">
        <f>'Rent Roll'!$B9</f>
        <v>5층</v>
      </c>
      <c r="C58" s="1219">
        <f>'Rent Roll'!$K9</f>
        <v>380.56</v>
      </c>
      <c r="D58" s="1239"/>
      <c r="E58" s="1221">
        <f>'Rent Roll'!$T9</f>
        <v>0.02</v>
      </c>
      <c r="F58" s="588">
        <f t="shared" ref="F58:BQ58" si="20">F148</f>
        <v>0</v>
      </c>
      <c r="G58" s="589">
        <f t="shared" si="20"/>
        <v>0</v>
      </c>
      <c r="H58" s="589">
        <f t="shared" si="20"/>
        <v>0</v>
      </c>
      <c r="I58" s="589">
        <f t="shared" si="20"/>
        <v>0</v>
      </c>
      <c r="J58" s="589">
        <f t="shared" si="20"/>
        <v>0</v>
      </c>
      <c r="K58" s="589">
        <f t="shared" si="20"/>
        <v>0</v>
      </c>
      <c r="L58" s="589">
        <f t="shared" si="20"/>
        <v>0</v>
      </c>
      <c r="M58" s="589">
        <f t="shared" si="20"/>
        <v>0</v>
      </c>
      <c r="N58" s="589">
        <f t="shared" si="20"/>
        <v>0</v>
      </c>
      <c r="O58" s="589">
        <f t="shared" si="20"/>
        <v>0</v>
      </c>
      <c r="P58" s="589">
        <f t="shared" si="20"/>
        <v>0</v>
      </c>
      <c r="Q58" s="589">
        <f t="shared" si="20"/>
        <v>0</v>
      </c>
      <c r="R58" s="589">
        <f t="shared" si="20"/>
        <v>0</v>
      </c>
      <c r="S58" s="589">
        <f t="shared" si="20"/>
        <v>24736.400000000001</v>
      </c>
      <c r="T58" s="589">
        <f t="shared" si="20"/>
        <v>24736.400000000001</v>
      </c>
      <c r="U58" s="589">
        <f t="shared" si="20"/>
        <v>24736.400000000001</v>
      </c>
      <c r="V58" s="589">
        <f t="shared" si="20"/>
        <v>24736.400000000001</v>
      </c>
      <c r="W58" s="589">
        <f t="shared" si="20"/>
        <v>24736.400000000001</v>
      </c>
      <c r="X58" s="589">
        <f t="shared" si="20"/>
        <v>0</v>
      </c>
      <c r="Y58" s="589">
        <f t="shared" si="20"/>
        <v>24736.400000000001</v>
      </c>
      <c r="Z58" s="589">
        <f t="shared" si="20"/>
        <v>24736.400000000001</v>
      </c>
      <c r="AA58" s="589">
        <f t="shared" si="20"/>
        <v>24736.400000000001</v>
      </c>
      <c r="AB58" s="589">
        <f t="shared" si="20"/>
        <v>24736.400000000001</v>
      </c>
      <c r="AC58" s="589">
        <f t="shared" si="20"/>
        <v>24736.400000000001</v>
      </c>
      <c r="AD58" s="589">
        <f t="shared" si="20"/>
        <v>0</v>
      </c>
      <c r="AE58" s="589">
        <f t="shared" si="20"/>
        <v>25231.128000000001</v>
      </c>
      <c r="AF58" s="589">
        <f t="shared" si="20"/>
        <v>25231.128000000001</v>
      </c>
      <c r="AG58" s="589">
        <f t="shared" si="20"/>
        <v>25231.128000000001</v>
      </c>
      <c r="AH58" s="589">
        <f t="shared" si="20"/>
        <v>25231.128000000001</v>
      </c>
      <c r="AI58" s="589">
        <f t="shared" si="20"/>
        <v>25231.128000000001</v>
      </c>
      <c r="AJ58" s="589">
        <f t="shared" si="20"/>
        <v>0</v>
      </c>
      <c r="AK58" s="589">
        <f t="shared" si="20"/>
        <v>25231.128000000001</v>
      </c>
      <c r="AL58" s="589">
        <f t="shared" si="20"/>
        <v>25231.128000000001</v>
      </c>
      <c r="AM58" s="589">
        <f t="shared" si="20"/>
        <v>25231.128000000001</v>
      </c>
      <c r="AN58" s="589">
        <f t="shared" si="20"/>
        <v>25231.128000000001</v>
      </c>
      <c r="AO58" s="589">
        <f t="shared" si="20"/>
        <v>25231.128000000001</v>
      </c>
      <c r="AP58" s="589">
        <f t="shared" si="20"/>
        <v>0</v>
      </c>
      <c r="AQ58" s="589">
        <f t="shared" si="20"/>
        <v>25735.75056</v>
      </c>
      <c r="AR58" s="589">
        <f t="shared" si="20"/>
        <v>25735.75056</v>
      </c>
      <c r="AS58" s="589">
        <f t="shared" si="20"/>
        <v>25735.75056</v>
      </c>
      <c r="AT58" s="589">
        <f t="shared" si="20"/>
        <v>25735.75056</v>
      </c>
      <c r="AU58" s="589">
        <f t="shared" si="20"/>
        <v>25735.75056</v>
      </c>
      <c r="AV58" s="589">
        <f t="shared" si="20"/>
        <v>0</v>
      </c>
      <c r="AW58" s="589">
        <f t="shared" si="20"/>
        <v>25735.75056</v>
      </c>
      <c r="AX58" s="589">
        <f t="shared" si="20"/>
        <v>25735.75056</v>
      </c>
      <c r="AY58" s="589">
        <f t="shared" si="20"/>
        <v>25735.75056</v>
      </c>
      <c r="AZ58" s="589">
        <f t="shared" si="20"/>
        <v>25735.75056</v>
      </c>
      <c r="BA58" s="589">
        <f t="shared" si="20"/>
        <v>25735.75056</v>
      </c>
      <c r="BB58" s="589">
        <f t="shared" si="20"/>
        <v>0</v>
      </c>
      <c r="BC58" s="589">
        <f t="shared" si="20"/>
        <v>26250.465571200002</v>
      </c>
      <c r="BD58" s="589">
        <f t="shared" si="20"/>
        <v>26250.465571200002</v>
      </c>
      <c r="BE58" s="589">
        <f t="shared" si="20"/>
        <v>26250.465571200002</v>
      </c>
      <c r="BF58" s="589">
        <f t="shared" si="20"/>
        <v>26250.465571200002</v>
      </c>
      <c r="BG58" s="589">
        <f t="shared" si="20"/>
        <v>26250.465571200002</v>
      </c>
      <c r="BH58" s="589">
        <f t="shared" si="20"/>
        <v>0</v>
      </c>
      <c r="BI58" s="589">
        <f t="shared" si="20"/>
        <v>26250.465571200002</v>
      </c>
      <c r="BJ58" s="589">
        <f t="shared" si="20"/>
        <v>26250.465571200002</v>
      </c>
      <c r="BK58" s="589">
        <f t="shared" si="20"/>
        <v>26250.465571200002</v>
      </c>
      <c r="BL58" s="589">
        <f t="shared" si="20"/>
        <v>26250.465571200002</v>
      </c>
      <c r="BM58" s="589">
        <f t="shared" si="20"/>
        <v>26250.465571200002</v>
      </c>
      <c r="BN58" s="589">
        <f t="shared" si="20"/>
        <v>0</v>
      </c>
      <c r="BO58" s="589">
        <f t="shared" si="20"/>
        <v>26775.474882624003</v>
      </c>
      <c r="BP58" s="589">
        <f t="shared" si="20"/>
        <v>26775.474882624003</v>
      </c>
      <c r="BQ58" s="589">
        <f t="shared" si="20"/>
        <v>26775.474882624003</v>
      </c>
      <c r="BR58" s="589">
        <f t="shared" ref="BR58:DV58" si="21">BR148</f>
        <v>26775.474882624003</v>
      </c>
      <c r="BS58" s="589">
        <f t="shared" si="21"/>
        <v>26775.474882624003</v>
      </c>
      <c r="BT58" s="589">
        <f t="shared" si="21"/>
        <v>0</v>
      </c>
      <c r="BU58" s="589">
        <f t="shared" si="21"/>
        <v>26775.474882624003</v>
      </c>
      <c r="BV58" s="589">
        <f t="shared" si="21"/>
        <v>26775.474882624003</v>
      </c>
      <c r="BW58" s="589">
        <f t="shared" si="21"/>
        <v>26775.474882624003</v>
      </c>
      <c r="BX58" s="589">
        <f t="shared" si="21"/>
        <v>26775.474882624003</v>
      </c>
      <c r="BY58" s="589">
        <f t="shared" si="21"/>
        <v>26775.474882624003</v>
      </c>
      <c r="BZ58" s="589">
        <f t="shared" si="21"/>
        <v>0</v>
      </c>
      <c r="CA58" s="589">
        <f t="shared" si="21"/>
        <v>27310.984380276484</v>
      </c>
      <c r="CB58" s="589">
        <f t="shared" si="21"/>
        <v>27310.984380276484</v>
      </c>
      <c r="CC58" s="589">
        <f t="shared" si="21"/>
        <v>27310.984380276484</v>
      </c>
      <c r="CD58" s="589">
        <f t="shared" si="21"/>
        <v>27310.984380276484</v>
      </c>
      <c r="CE58" s="589">
        <f t="shared" si="21"/>
        <v>27310.984380276484</v>
      </c>
      <c r="CF58" s="589">
        <f t="shared" si="21"/>
        <v>0</v>
      </c>
      <c r="CG58" s="589">
        <f t="shared" si="21"/>
        <v>27310.984380276484</v>
      </c>
      <c r="CH58" s="589">
        <f t="shared" si="21"/>
        <v>27310.984380276484</v>
      </c>
      <c r="CI58" s="589">
        <f t="shared" si="21"/>
        <v>27310.984380276484</v>
      </c>
      <c r="CJ58" s="589">
        <f t="shared" si="21"/>
        <v>27310.984380276484</v>
      </c>
      <c r="CK58" s="589">
        <f t="shared" si="21"/>
        <v>27310.984380276484</v>
      </c>
      <c r="CL58" s="589">
        <f t="shared" si="21"/>
        <v>0</v>
      </c>
      <c r="CM58" s="589">
        <f t="shared" si="21"/>
        <v>0</v>
      </c>
      <c r="CN58" s="589">
        <f t="shared" si="21"/>
        <v>0</v>
      </c>
      <c r="CO58" s="589">
        <f t="shared" si="21"/>
        <v>0</v>
      </c>
      <c r="CP58" s="589">
        <f t="shared" si="21"/>
        <v>0</v>
      </c>
      <c r="CQ58" s="589">
        <f t="shared" si="21"/>
        <v>0</v>
      </c>
      <c r="CR58" s="589">
        <f t="shared" si="21"/>
        <v>0</v>
      </c>
      <c r="CS58" s="589">
        <f t="shared" si="21"/>
        <v>0</v>
      </c>
      <c r="CT58" s="589">
        <f t="shared" si="21"/>
        <v>0</v>
      </c>
      <c r="CU58" s="589">
        <f t="shared" si="21"/>
        <v>0</v>
      </c>
      <c r="CV58" s="589">
        <f t="shared" si="21"/>
        <v>0</v>
      </c>
      <c r="CW58" s="589">
        <f t="shared" si="21"/>
        <v>0</v>
      </c>
      <c r="CX58" s="589">
        <f t="shared" si="21"/>
        <v>0</v>
      </c>
      <c r="CY58" s="589">
        <f t="shared" si="21"/>
        <v>0</v>
      </c>
      <c r="CZ58" s="589">
        <f t="shared" si="21"/>
        <v>0</v>
      </c>
      <c r="DA58" s="589">
        <f t="shared" si="21"/>
        <v>0</v>
      </c>
      <c r="DB58" s="589">
        <f t="shared" si="21"/>
        <v>0</v>
      </c>
      <c r="DC58" s="589">
        <f t="shared" si="21"/>
        <v>0</v>
      </c>
      <c r="DD58" s="589">
        <f t="shared" si="21"/>
        <v>0</v>
      </c>
      <c r="DE58" s="589">
        <f t="shared" si="21"/>
        <v>0</v>
      </c>
      <c r="DF58" s="589">
        <f t="shared" si="21"/>
        <v>0</v>
      </c>
      <c r="DG58" s="589">
        <f t="shared" si="21"/>
        <v>0</v>
      </c>
      <c r="DH58" s="589">
        <f t="shared" si="21"/>
        <v>0</v>
      </c>
      <c r="DI58" s="589">
        <f t="shared" si="21"/>
        <v>0</v>
      </c>
      <c r="DJ58" s="589">
        <f t="shared" si="21"/>
        <v>0</v>
      </c>
      <c r="DK58" s="589">
        <f t="shared" si="21"/>
        <v>0</v>
      </c>
      <c r="DL58" s="589">
        <f t="shared" si="21"/>
        <v>0</v>
      </c>
      <c r="DM58" s="589">
        <f t="shared" si="21"/>
        <v>0</v>
      </c>
      <c r="DN58" s="589">
        <f t="shared" si="21"/>
        <v>0</v>
      </c>
      <c r="DO58" s="589">
        <f t="shared" si="21"/>
        <v>0</v>
      </c>
      <c r="DP58" s="589">
        <f t="shared" si="21"/>
        <v>0</v>
      </c>
      <c r="DQ58" s="589">
        <f t="shared" si="21"/>
        <v>0</v>
      </c>
      <c r="DR58" s="589">
        <f t="shared" si="21"/>
        <v>0</v>
      </c>
      <c r="DS58" s="589">
        <f t="shared" si="21"/>
        <v>0</v>
      </c>
      <c r="DT58" s="589">
        <f t="shared" si="21"/>
        <v>0</v>
      </c>
      <c r="DU58" s="589">
        <f t="shared" si="21"/>
        <v>0</v>
      </c>
      <c r="DV58" s="589">
        <f t="shared" si="21"/>
        <v>0</v>
      </c>
    </row>
    <row r="59" spans="1:126" s="464" customFormat="1" outlineLevel="1" x14ac:dyDescent="0.4">
      <c r="A59" s="736"/>
      <c r="B59" s="464" t="str">
        <f>'Rent Roll'!$B10</f>
        <v>4층</v>
      </c>
      <c r="C59" s="1219">
        <f>'Rent Roll'!$K10</f>
        <v>380.56</v>
      </c>
      <c r="D59" s="1239"/>
      <c r="E59" s="1221">
        <f>'Rent Roll'!$T10</f>
        <v>0.02</v>
      </c>
      <c r="F59" s="588">
        <f t="shared" ref="F59:BQ59" si="22">F149</f>
        <v>0</v>
      </c>
      <c r="G59" s="589">
        <f t="shared" si="22"/>
        <v>0</v>
      </c>
      <c r="H59" s="589">
        <f t="shared" si="22"/>
        <v>0</v>
      </c>
      <c r="I59" s="589">
        <f t="shared" si="22"/>
        <v>0</v>
      </c>
      <c r="J59" s="589">
        <f t="shared" si="22"/>
        <v>0</v>
      </c>
      <c r="K59" s="589">
        <f t="shared" si="22"/>
        <v>0</v>
      </c>
      <c r="L59" s="589">
        <f t="shared" si="22"/>
        <v>0</v>
      </c>
      <c r="M59" s="589">
        <f t="shared" si="22"/>
        <v>0</v>
      </c>
      <c r="N59" s="589">
        <f t="shared" si="22"/>
        <v>0</v>
      </c>
      <c r="O59" s="589">
        <f t="shared" si="22"/>
        <v>0</v>
      </c>
      <c r="P59" s="589">
        <f t="shared" si="22"/>
        <v>0</v>
      </c>
      <c r="Q59" s="589">
        <f t="shared" si="22"/>
        <v>0</v>
      </c>
      <c r="R59" s="589">
        <f t="shared" si="22"/>
        <v>0</v>
      </c>
      <c r="S59" s="589">
        <f t="shared" si="22"/>
        <v>0</v>
      </c>
      <c r="T59" s="589">
        <f t="shared" si="22"/>
        <v>0</v>
      </c>
      <c r="U59" s="589">
        <f t="shared" si="22"/>
        <v>0</v>
      </c>
      <c r="V59" s="589">
        <f t="shared" si="22"/>
        <v>0</v>
      </c>
      <c r="W59" s="589">
        <f t="shared" si="22"/>
        <v>0</v>
      </c>
      <c r="X59" s="589">
        <f t="shared" si="22"/>
        <v>0</v>
      </c>
      <c r="Y59" s="589">
        <f t="shared" si="22"/>
        <v>0</v>
      </c>
      <c r="Z59" s="589">
        <f t="shared" si="22"/>
        <v>0</v>
      </c>
      <c r="AA59" s="589">
        <f t="shared" si="22"/>
        <v>0</v>
      </c>
      <c r="AB59" s="589">
        <f t="shared" si="22"/>
        <v>0</v>
      </c>
      <c r="AC59" s="589">
        <f t="shared" si="22"/>
        <v>0</v>
      </c>
      <c r="AD59" s="589">
        <f t="shared" si="22"/>
        <v>0</v>
      </c>
      <c r="AE59" s="589">
        <f t="shared" si="22"/>
        <v>24736.400000000001</v>
      </c>
      <c r="AF59" s="589">
        <f t="shared" si="22"/>
        <v>24736.400000000001</v>
      </c>
      <c r="AG59" s="589">
        <f t="shared" si="22"/>
        <v>24736.400000000001</v>
      </c>
      <c r="AH59" s="589">
        <f t="shared" si="22"/>
        <v>24736.400000000001</v>
      </c>
      <c r="AI59" s="589">
        <f t="shared" si="22"/>
        <v>24736.400000000001</v>
      </c>
      <c r="AJ59" s="589">
        <f t="shared" si="22"/>
        <v>0</v>
      </c>
      <c r="AK59" s="589">
        <f t="shared" si="22"/>
        <v>24736.400000000001</v>
      </c>
      <c r="AL59" s="589">
        <f t="shared" si="22"/>
        <v>24736.400000000001</v>
      </c>
      <c r="AM59" s="589">
        <f t="shared" si="22"/>
        <v>24736.400000000001</v>
      </c>
      <c r="AN59" s="589">
        <f t="shared" si="22"/>
        <v>24736.400000000001</v>
      </c>
      <c r="AO59" s="589">
        <f t="shared" si="22"/>
        <v>24736.400000000001</v>
      </c>
      <c r="AP59" s="589">
        <f t="shared" si="22"/>
        <v>0</v>
      </c>
      <c r="AQ59" s="589">
        <f t="shared" si="22"/>
        <v>25231.128000000001</v>
      </c>
      <c r="AR59" s="589">
        <f t="shared" si="22"/>
        <v>25231.128000000001</v>
      </c>
      <c r="AS59" s="589">
        <f t="shared" si="22"/>
        <v>25231.128000000001</v>
      </c>
      <c r="AT59" s="589">
        <f t="shared" si="22"/>
        <v>25231.128000000001</v>
      </c>
      <c r="AU59" s="589">
        <f t="shared" si="22"/>
        <v>25231.128000000001</v>
      </c>
      <c r="AV59" s="589">
        <f t="shared" si="22"/>
        <v>0</v>
      </c>
      <c r="AW59" s="589">
        <f t="shared" si="22"/>
        <v>25231.128000000001</v>
      </c>
      <c r="AX59" s="589">
        <f t="shared" si="22"/>
        <v>25231.128000000001</v>
      </c>
      <c r="AY59" s="589">
        <f t="shared" si="22"/>
        <v>25231.128000000001</v>
      </c>
      <c r="AZ59" s="589">
        <f t="shared" si="22"/>
        <v>25231.128000000001</v>
      </c>
      <c r="BA59" s="589">
        <f t="shared" si="22"/>
        <v>25231.128000000001</v>
      </c>
      <c r="BB59" s="589">
        <f t="shared" si="22"/>
        <v>0</v>
      </c>
      <c r="BC59" s="589">
        <f t="shared" si="22"/>
        <v>25735.75056</v>
      </c>
      <c r="BD59" s="589">
        <f t="shared" si="22"/>
        <v>25735.75056</v>
      </c>
      <c r="BE59" s="589">
        <f t="shared" si="22"/>
        <v>25735.75056</v>
      </c>
      <c r="BF59" s="589">
        <f t="shared" si="22"/>
        <v>25735.75056</v>
      </c>
      <c r="BG59" s="589">
        <f t="shared" si="22"/>
        <v>25735.75056</v>
      </c>
      <c r="BH59" s="589">
        <f t="shared" si="22"/>
        <v>0</v>
      </c>
      <c r="BI59" s="589">
        <f t="shared" si="22"/>
        <v>25735.75056</v>
      </c>
      <c r="BJ59" s="589">
        <f t="shared" si="22"/>
        <v>25735.75056</v>
      </c>
      <c r="BK59" s="589">
        <f t="shared" si="22"/>
        <v>25735.75056</v>
      </c>
      <c r="BL59" s="589">
        <f t="shared" si="22"/>
        <v>25735.75056</v>
      </c>
      <c r="BM59" s="589">
        <f t="shared" si="22"/>
        <v>25735.75056</v>
      </c>
      <c r="BN59" s="589">
        <f t="shared" si="22"/>
        <v>0</v>
      </c>
      <c r="BO59" s="589">
        <f t="shared" si="22"/>
        <v>26250.465571200002</v>
      </c>
      <c r="BP59" s="589">
        <f t="shared" si="22"/>
        <v>26250.465571200002</v>
      </c>
      <c r="BQ59" s="589">
        <f t="shared" si="22"/>
        <v>26250.465571200002</v>
      </c>
      <c r="BR59" s="589">
        <f t="shared" ref="BR59:DV59" si="23">BR149</f>
        <v>26250.465571200002</v>
      </c>
      <c r="BS59" s="589">
        <f t="shared" si="23"/>
        <v>26250.465571200002</v>
      </c>
      <c r="BT59" s="589">
        <f t="shared" si="23"/>
        <v>0</v>
      </c>
      <c r="BU59" s="589">
        <f t="shared" si="23"/>
        <v>26250.465571200002</v>
      </c>
      <c r="BV59" s="589">
        <f t="shared" si="23"/>
        <v>26250.465571200002</v>
      </c>
      <c r="BW59" s="589">
        <f t="shared" si="23"/>
        <v>26250.465571200002</v>
      </c>
      <c r="BX59" s="589">
        <f t="shared" si="23"/>
        <v>26250.465571200002</v>
      </c>
      <c r="BY59" s="589">
        <f t="shared" si="23"/>
        <v>26250.465571200002</v>
      </c>
      <c r="BZ59" s="589">
        <f t="shared" si="23"/>
        <v>0</v>
      </c>
      <c r="CA59" s="589">
        <f t="shared" si="23"/>
        <v>26775.474882624003</v>
      </c>
      <c r="CB59" s="589">
        <f t="shared" si="23"/>
        <v>26775.474882624003</v>
      </c>
      <c r="CC59" s="589">
        <f t="shared" si="23"/>
        <v>26775.474882624003</v>
      </c>
      <c r="CD59" s="589">
        <f t="shared" si="23"/>
        <v>26775.474882624003</v>
      </c>
      <c r="CE59" s="589">
        <f t="shared" si="23"/>
        <v>26775.474882624003</v>
      </c>
      <c r="CF59" s="589">
        <f t="shared" si="23"/>
        <v>0</v>
      </c>
      <c r="CG59" s="589">
        <f t="shared" si="23"/>
        <v>26775.474882624003</v>
      </c>
      <c r="CH59" s="589">
        <f t="shared" si="23"/>
        <v>26775.474882624003</v>
      </c>
      <c r="CI59" s="589">
        <f t="shared" si="23"/>
        <v>26775.474882624003</v>
      </c>
      <c r="CJ59" s="589">
        <f t="shared" si="23"/>
        <v>26775.474882624003</v>
      </c>
      <c r="CK59" s="589">
        <f t="shared" si="23"/>
        <v>26775.474882624003</v>
      </c>
      <c r="CL59" s="589">
        <f t="shared" si="23"/>
        <v>0</v>
      </c>
      <c r="CM59" s="589">
        <f t="shared" si="23"/>
        <v>27310.984380276484</v>
      </c>
      <c r="CN59" s="589">
        <f t="shared" si="23"/>
        <v>27310.984380276484</v>
      </c>
      <c r="CO59" s="589">
        <f t="shared" si="23"/>
        <v>27310.984380276484</v>
      </c>
      <c r="CP59" s="589">
        <f t="shared" si="23"/>
        <v>27310.984380276484</v>
      </c>
      <c r="CQ59" s="589">
        <f t="shared" si="23"/>
        <v>27310.984380276484</v>
      </c>
      <c r="CR59" s="589">
        <f t="shared" si="23"/>
        <v>0</v>
      </c>
      <c r="CS59" s="589">
        <f t="shared" si="23"/>
        <v>27310.984380276484</v>
      </c>
      <c r="CT59" s="589">
        <f t="shared" si="23"/>
        <v>27310.984380276484</v>
      </c>
      <c r="CU59" s="589">
        <f t="shared" si="23"/>
        <v>27310.984380276484</v>
      </c>
      <c r="CV59" s="589">
        <f t="shared" si="23"/>
        <v>27310.984380276484</v>
      </c>
      <c r="CW59" s="589">
        <f t="shared" si="23"/>
        <v>27310.984380276484</v>
      </c>
      <c r="CX59" s="589">
        <f t="shared" si="23"/>
        <v>0</v>
      </c>
      <c r="CY59" s="589">
        <f t="shared" si="23"/>
        <v>0</v>
      </c>
      <c r="CZ59" s="589">
        <f t="shared" si="23"/>
        <v>0</v>
      </c>
      <c r="DA59" s="589">
        <f t="shared" si="23"/>
        <v>0</v>
      </c>
      <c r="DB59" s="589">
        <f t="shared" si="23"/>
        <v>0</v>
      </c>
      <c r="DC59" s="589">
        <f t="shared" si="23"/>
        <v>0</v>
      </c>
      <c r="DD59" s="589">
        <f t="shared" si="23"/>
        <v>0</v>
      </c>
      <c r="DE59" s="589">
        <f t="shared" si="23"/>
        <v>0</v>
      </c>
      <c r="DF59" s="589">
        <f t="shared" si="23"/>
        <v>0</v>
      </c>
      <c r="DG59" s="589">
        <f t="shared" si="23"/>
        <v>0</v>
      </c>
      <c r="DH59" s="589">
        <f t="shared" si="23"/>
        <v>0</v>
      </c>
      <c r="DI59" s="589">
        <f t="shared" si="23"/>
        <v>0</v>
      </c>
      <c r="DJ59" s="589">
        <f t="shared" si="23"/>
        <v>0</v>
      </c>
      <c r="DK59" s="589">
        <f t="shared" si="23"/>
        <v>0</v>
      </c>
      <c r="DL59" s="589">
        <f t="shared" si="23"/>
        <v>0</v>
      </c>
      <c r="DM59" s="589">
        <f t="shared" si="23"/>
        <v>0</v>
      </c>
      <c r="DN59" s="589">
        <f t="shared" si="23"/>
        <v>0</v>
      </c>
      <c r="DO59" s="589">
        <f t="shared" si="23"/>
        <v>0</v>
      </c>
      <c r="DP59" s="589">
        <f t="shared" si="23"/>
        <v>0</v>
      </c>
      <c r="DQ59" s="589">
        <f t="shared" si="23"/>
        <v>0</v>
      </c>
      <c r="DR59" s="589">
        <f t="shared" si="23"/>
        <v>0</v>
      </c>
      <c r="DS59" s="589">
        <f t="shared" si="23"/>
        <v>0</v>
      </c>
      <c r="DT59" s="589">
        <f t="shared" si="23"/>
        <v>0</v>
      </c>
      <c r="DU59" s="589">
        <f t="shared" si="23"/>
        <v>0</v>
      </c>
      <c r="DV59" s="589">
        <f t="shared" si="23"/>
        <v>0</v>
      </c>
    </row>
    <row r="60" spans="1:126" s="464" customFormat="1" outlineLevel="1" x14ac:dyDescent="0.4">
      <c r="A60" s="736"/>
      <c r="B60" s="464" t="str">
        <f>'Rent Roll'!$B11</f>
        <v>3층</v>
      </c>
      <c r="C60" s="1219">
        <f>'Rent Roll'!$K11</f>
        <v>380.56</v>
      </c>
      <c r="D60" s="1239"/>
      <c r="E60" s="1221">
        <f>'Rent Roll'!$T11</f>
        <v>0.02</v>
      </c>
      <c r="F60" s="588">
        <f t="shared" ref="F60:BQ60" si="24">F150</f>
        <v>0</v>
      </c>
      <c r="G60" s="589">
        <f t="shared" si="24"/>
        <v>0</v>
      </c>
      <c r="H60" s="589">
        <f t="shared" si="24"/>
        <v>0</v>
      </c>
      <c r="I60" s="589">
        <f t="shared" si="24"/>
        <v>0</v>
      </c>
      <c r="J60" s="589">
        <f t="shared" si="24"/>
        <v>0</v>
      </c>
      <c r="K60" s="589">
        <f t="shared" si="24"/>
        <v>0</v>
      </c>
      <c r="L60" s="589">
        <f t="shared" si="24"/>
        <v>0</v>
      </c>
      <c r="M60" s="589">
        <f t="shared" si="24"/>
        <v>0</v>
      </c>
      <c r="N60" s="589">
        <f t="shared" si="24"/>
        <v>0</v>
      </c>
      <c r="O60" s="589">
        <f t="shared" si="24"/>
        <v>0</v>
      </c>
      <c r="P60" s="589">
        <f t="shared" si="24"/>
        <v>0</v>
      </c>
      <c r="Q60" s="589">
        <f t="shared" si="24"/>
        <v>0</v>
      </c>
      <c r="R60" s="589">
        <f t="shared" si="24"/>
        <v>0</v>
      </c>
      <c r="S60" s="589">
        <f t="shared" si="24"/>
        <v>0</v>
      </c>
      <c r="T60" s="589">
        <f t="shared" si="24"/>
        <v>0</v>
      </c>
      <c r="U60" s="589">
        <f t="shared" si="24"/>
        <v>0</v>
      </c>
      <c r="V60" s="589">
        <f t="shared" si="24"/>
        <v>0</v>
      </c>
      <c r="W60" s="589">
        <f t="shared" si="24"/>
        <v>0</v>
      </c>
      <c r="X60" s="589">
        <f t="shared" si="24"/>
        <v>0</v>
      </c>
      <c r="Y60" s="589">
        <f t="shared" si="24"/>
        <v>0</v>
      </c>
      <c r="Z60" s="589">
        <f t="shared" si="24"/>
        <v>0</v>
      </c>
      <c r="AA60" s="589">
        <f t="shared" si="24"/>
        <v>0</v>
      </c>
      <c r="AB60" s="589">
        <f t="shared" si="24"/>
        <v>0</v>
      </c>
      <c r="AC60" s="589">
        <f t="shared" si="24"/>
        <v>0</v>
      </c>
      <c r="AD60" s="589">
        <f t="shared" si="24"/>
        <v>0</v>
      </c>
      <c r="AE60" s="589">
        <f t="shared" si="24"/>
        <v>0</v>
      </c>
      <c r="AF60" s="589">
        <f t="shared" si="24"/>
        <v>0</v>
      </c>
      <c r="AG60" s="589">
        <f t="shared" si="24"/>
        <v>0</v>
      </c>
      <c r="AH60" s="589">
        <f t="shared" si="24"/>
        <v>0</v>
      </c>
      <c r="AI60" s="589">
        <f t="shared" si="24"/>
        <v>0</v>
      </c>
      <c r="AJ60" s="589">
        <f t="shared" si="24"/>
        <v>0</v>
      </c>
      <c r="AK60" s="589">
        <f t="shared" si="24"/>
        <v>0</v>
      </c>
      <c r="AL60" s="589">
        <f t="shared" si="24"/>
        <v>0</v>
      </c>
      <c r="AM60" s="589">
        <f t="shared" si="24"/>
        <v>0</v>
      </c>
      <c r="AN60" s="589">
        <f t="shared" si="24"/>
        <v>0</v>
      </c>
      <c r="AO60" s="589">
        <f t="shared" si="24"/>
        <v>0</v>
      </c>
      <c r="AP60" s="589">
        <f t="shared" si="24"/>
        <v>0</v>
      </c>
      <c r="AQ60" s="589">
        <f t="shared" si="24"/>
        <v>0</v>
      </c>
      <c r="AR60" s="589">
        <f t="shared" si="24"/>
        <v>0</v>
      </c>
      <c r="AS60" s="589">
        <f t="shared" si="24"/>
        <v>0</v>
      </c>
      <c r="AT60" s="589">
        <f t="shared" si="24"/>
        <v>0</v>
      </c>
      <c r="AU60" s="589">
        <f t="shared" si="24"/>
        <v>0</v>
      </c>
      <c r="AV60" s="589">
        <f t="shared" si="24"/>
        <v>0</v>
      </c>
      <c r="AW60" s="589">
        <f t="shared" si="24"/>
        <v>0</v>
      </c>
      <c r="AX60" s="589">
        <f t="shared" si="24"/>
        <v>0</v>
      </c>
      <c r="AY60" s="589">
        <f t="shared" si="24"/>
        <v>0</v>
      </c>
      <c r="AZ60" s="589">
        <f t="shared" si="24"/>
        <v>0</v>
      </c>
      <c r="BA60" s="589">
        <f t="shared" si="24"/>
        <v>0</v>
      </c>
      <c r="BB60" s="589">
        <f t="shared" si="24"/>
        <v>0</v>
      </c>
      <c r="BC60" s="589">
        <f t="shared" si="24"/>
        <v>0</v>
      </c>
      <c r="BD60" s="589">
        <f t="shared" si="24"/>
        <v>0</v>
      </c>
      <c r="BE60" s="589">
        <f t="shared" si="24"/>
        <v>0</v>
      </c>
      <c r="BF60" s="589">
        <f t="shared" si="24"/>
        <v>0</v>
      </c>
      <c r="BG60" s="589">
        <f t="shared" si="24"/>
        <v>0</v>
      </c>
      <c r="BH60" s="589">
        <f t="shared" si="24"/>
        <v>0</v>
      </c>
      <c r="BI60" s="589">
        <f t="shared" si="24"/>
        <v>0</v>
      </c>
      <c r="BJ60" s="589">
        <f t="shared" si="24"/>
        <v>0</v>
      </c>
      <c r="BK60" s="589">
        <f t="shared" si="24"/>
        <v>0</v>
      </c>
      <c r="BL60" s="589">
        <f t="shared" si="24"/>
        <v>0</v>
      </c>
      <c r="BM60" s="589">
        <f t="shared" si="24"/>
        <v>0</v>
      </c>
      <c r="BN60" s="589">
        <f t="shared" si="24"/>
        <v>0</v>
      </c>
      <c r="BO60" s="589">
        <f t="shared" si="24"/>
        <v>0</v>
      </c>
      <c r="BP60" s="589">
        <f t="shared" si="24"/>
        <v>0</v>
      </c>
      <c r="BQ60" s="589">
        <f t="shared" si="24"/>
        <v>0</v>
      </c>
      <c r="BR60" s="589">
        <f t="shared" ref="BR60:DV60" si="25">BR150</f>
        <v>0</v>
      </c>
      <c r="BS60" s="589">
        <f t="shared" si="25"/>
        <v>0</v>
      </c>
      <c r="BT60" s="589">
        <f t="shared" si="25"/>
        <v>0</v>
      </c>
      <c r="BU60" s="589">
        <f t="shared" si="25"/>
        <v>0</v>
      </c>
      <c r="BV60" s="589">
        <f t="shared" si="25"/>
        <v>0</v>
      </c>
      <c r="BW60" s="589">
        <f t="shared" si="25"/>
        <v>0</v>
      </c>
      <c r="BX60" s="589">
        <f t="shared" si="25"/>
        <v>0</v>
      </c>
      <c r="BY60" s="589">
        <f t="shared" si="25"/>
        <v>0</v>
      </c>
      <c r="BZ60" s="589">
        <f t="shared" si="25"/>
        <v>0</v>
      </c>
      <c r="CA60" s="589">
        <f t="shared" si="25"/>
        <v>0</v>
      </c>
      <c r="CB60" s="589">
        <f t="shared" si="25"/>
        <v>0</v>
      </c>
      <c r="CC60" s="589">
        <f t="shared" si="25"/>
        <v>0</v>
      </c>
      <c r="CD60" s="589">
        <f t="shared" si="25"/>
        <v>0</v>
      </c>
      <c r="CE60" s="589">
        <f t="shared" si="25"/>
        <v>0</v>
      </c>
      <c r="CF60" s="589">
        <f t="shared" si="25"/>
        <v>0</v>
      </c>
      <c r="CG60" s="589">
        <f t="shared" si="25"/>
        <v>0</v>
      </c>
      <c r="CH60" s="589">
        <f t="shared" si="25"/>
        <v>0</v>
      </c>
      <c r="CI60" s="589">
        <f t="shared" si="25"/>
        <v>0</v>
      </c>
      <c r="CJ60" s="589">
        <f t="shared" si="25"/>
        <v>0</v>
      </c>
      <c r="CK60" s="589">
        <f t="shared" si="25"/>
        <v>0</v>
      </c>
      <c r="CL60" s="589">
        <f t="shared" si="25"/>
        <v>0</v>
      </c>
      <c r="CM60" s="589">
        <f t="shared" si="25"/>
        <v>0</v>
      </c>
      <c r="CN60" s="589">
        <f t="shared" si="25"/>
        <v>0</v>
      </c>
      <c r="CO60" s="589">
        <f t="shared" si="25"/>
        <v>0</v>
      </c>
      <c r="CP60" s="589">
        <f t="shared" si="25"/>
        <v>0</v>
      </c>
      <c r="CQ60" s="589">
        <f t="shared" si="25"/>
        <v>0</v>
      </c>
      <c r="CR60" s="589">
        <f t="shared" si="25"/>
        <v>0</v>
      </c>
      <c r="CS60" s="589">
        <f t="shared" si="25"/>
        <v>0</v>
      </c>
      <c r="CT60" s="589">
        <f t="shared" si="25"/>
        <v>0</v>
      </c>
      <c r="CU60" s="589">
        <f t="shared" si="25"/>
        <v>0</v>
      </c>
      <c r="CV60" s="589">
        <f t="shared" si="25"/>
        <v>0</v>
      </c>
      <c r="CW60" s="589">
        <f t="shared" si="25"/>
        <v>0</v>
      </c>
      <c r="CX60" s="589">
        <f t="shared" si="25"/>
        <v>0</v>
      </c>
      <c r="CY60" s="589">
        <f t="shared" si="25"/>
        <v>0</v>
      </c>
      <c r="CZ60" s="589">
        <f t="shared" si="25"/>
        <v>0</v>
      </c>
      <c r="DA60" s="589">
        <f t="shared" si="25"/>
        <v>0</v>
      </c>
      <c r="DB60" s="589">
        <f t="shared" si="25"/>
        <v>0</v>
      </c>
      <c r="DC60" s="589">
        <f t="shared" si="25"/>
        <v>0</v>
      </c>
      <c r="DD60" s="589">
        <f t="shared" si="25"/>
        <v>0</v>
      </c>
      <c r="DE60" s="589">
        <f t="shared" si="25"/>
        <v>0</v>
      </c>
      <c r="DF60" s="589">
        <f t="shared" si="25"/>
        <v>0</v>
      </c>
      <c r="DG60" s="589">
        <f t="shared" si="25"/>
        <v>0</v>
      </c>
      <c r="DH60" s="589">
        <f t="shared" si="25"/>
        <v>0</v>
      </c>
      <c r="DI60" s="589">
        <f t="shared" si="25"/>
        <v>0</v>
      </c>
      <c r="DJ60" s="589">
        <f t="shared" si="25"/>
        <v>0</v>
      </c>
      <c r="DK60" s="589">
        <f t="shared" si="25"/>
        <v>0</v>
      </c>
      <c r="DL60" s="589">
        <f t="shared" si="25"/>
        <v>0</v>
      </c>
      <c r="DM60" s="589">
        <f t="shared" si="25"/>
        <v>0</v>
      </c>
      <c r="DN60" s="589">
        <f t="shared" si="25"/>
        <v>0</v>
      </c>
      <c r="DO60" s="589">
        <f t="shared" si="25"/>
        <v>0</v>
      </c>
      <c r="DP60" s="589">
        <f t="shared" si="25"/>
        <v>0</v>
      </c>
      <c r="DQ60" s="589">
        <f t="shared" si="25"/>
        <v>0</v>
      </c>
      <c r="DR60" s="589">
        <f t="shared" si="25"/>
        <v>0</v>
      </c>
      <c r="DS60" s="589">
        <f t="shared" si="25"/>
        <v>0</v>
      </c>
      <c r="DT60" s="589">
        <f t="shared" si="25"/>
        <v>0</v>
      </c>
      <c r="DU60" s="589">
        <f t="shared" si="25"/>
        <v>0</v>
      </c>
      <c r="DV60" s="589">
        <f t="shared" si="25"/>
        <v>0</v>
      </c>
    </row>
    <row r="61" spans="1:126" s="464" customFormat="1" outlineLevel="1" x14ac:dyDescent="0.4">
      <c r="A61" s="736"/>
      <c r="B61" s="464" t="str">
        <f>'Rent Roll'!$B12</f>
        <v>2층</v>
      </c>
      <c r="C61" s="1219">
        <f>'Rent Roll'!$K12</f>
        <v>397.37</v>
      </c>
      <c r="D61" s="1239"/>
      <c r="E61" s="1221">
        <f>'Rent Roll'!$T12</f>
        <v>0.02</v>
      </c>
      <c r="F61" s="588">
        <f t="shared" ref="F61:BQ61" si="26">F151</f>
        <v>0</v>
      </c>
      <c r="G61" s="589">
        <f t="shared" si="26"/>
        <v>39737</v>
      </c>
      <c r="H61" s="589">
        <f t="shared" si="26"/>
        <v>39737</v>
      </c>
      <c r="I61" s="589">
        <f t="shared" si="26"/>
        <v>39737</v>
      </c>
      <c r="J61" s="589">
        <f t="shared" si="26"/>
        <v>39737</v>
      </c>
      <c r="K61" s="589">
        <f t="shared" si="26"/>
        <v>39737</v>
      </c>
      <c r="L61" s="589">
        <f t="shared" si="26"/>
        <v>0</v>
      </c>
      <c r="M61" s="589">
        <f t="shared" si="26"/>
        <v>39737</v>
      </c>
      <c r="N61" s="589">
        <f t="shared" si="26"/>
        <v>39737</v>
      </c>
      <c r="O61" s="589">
        <f t="shared" si="26"/>
        <v>39737</v>
      </c>
      <c r="P61" s="589">
        <f t="shared" si="26"/>
        <v>39737</v>
      </c>
      <c r="Q61" s="589">
        <f t="shared" si="26"/>
        <v>39737</v>
      </c>
      <c r="R61" s="589">
        <f t="shared" si="26"/>
        <v>0</v>
      </c>
      <c r="S61" s="589">
        <f t="shared" si="26"/>
        <v>40531.74</v>
      </c>
      <c r="T61" s="589">
        <f t="shared" si="26"/>
        <v>40531.74</v>
      </c>
      <c r="U61" s="589">
        <f t="shared" si="26"/>
        <v>40531.74</v>
      </c>
      <c r="V61" s="589">
        <f t="shared" si="26"/>
        <v>40531.74</v>
      </c>
      <c r="W61" s="589">
        <f t="shared" si="26"/>
        <v>40531.74</v>
      </c>
      <c r="X61" s="589">
        <f t="shared" si="26"/>
        <v>0</v>
      </c>
      <c r="Y61" s="589">
        <f t="shared" si="26"/>
        <v>40531.74</v>
      </c>
      <c r="Z61" s="589">
        <f t="shared" si="26"/>
        <v>40531.74</v>
      </c>
      <c r="AA61" s="589">
        <f t="shared" si="26"/>
        <v>40531.74</v>
      </c>
      <c r="AB61" s="589">
        <f t="shared" si="26"/>
        <v>40531.74</v>
      </c>
      <c r="AC61" s="589">
        <f t="shared" si="26"/>
        <v>40531.74</v>
      </c>
      <c r="AD61" s="589">
        <f t="shared" si="26"/>
        <v>0</v>
      </c>
      <c r="AE61" s="589">
        <f t="shared" si="26"/>
        <v>41342.374799999998</v>
      </c>
      <c r="AF61" s="589">
        <f t="shared" si="26"/>
        <v>41342.374799999998</v>
      </c>
      <c r="AG61" s="589">
        <f t="shared" si="26"/>
        <v>41342.374799999998</v>
      </c>
      <c r="AH61" s="589">
        <f t="shared" si="26"/>
        <v>41342.374799999998</v>
      </c>
      <c r="AI61" s="589">
        <f t="shared" si="26"/>
        <v>41342.374799999998</v>
      </c>
      <c r="AJ61" s="589">
        <f t="shared" si="26"/>
        <v>0</v>
      </c>
      <c r="AK61" s="589">
        <f t="shared" si="26"/>
        <v>41342.374799999998</v>
      </c>
      <c r="AL61" s="589">
        <f t="shared" si="26"/>
        <v>41342.374799999998</v>
      </c>
      <c r="AM61" s="589">
        <f t="shared" si="26"/>
        <v>41342.374799999998</v>
      </c>
      <c r="AN61" s="589">
        <f t="shared" si="26"/>
        <v>41342.374799999998</v>
      </c>
      <c r="AO61" s="589">
        <f t="shared" si="26"/>
        <v>41342.374799999998</v>
      </c>
      <c r="AP61" s="589">
        <f t="shared" si="26"/>
        <v>0</v>
      </c>
      <c r="AQ61" s="589">
        <f t="shared" si="26"/>
        <v>42169.222296</v>
      </c>
      <c r="AR61" s="589">
        <f t="shared" si="26"/>
        <v>42169.222296</v>
      </c>
      <c r="AS61" s="589">
        <f t="shared" si="26"/>
        <v>42169.222296</v>
      </c>
      <c r="AT61" s="589">
        <f t="shared" si="26"/>
        <v>42169.222296</v>
      </c>
      <c r="AU61" s="589">
        <f t="shared" si="26"/>
        <v>42169.222296</v>
      </c>
      <c r="AV61" s="589">
        <f t="shared" si="26"/>
        <v>0</v>
      </c>
      <c r="AW61" s="589">
        <f t="shared" si="26"/>
        <v>42169.222296</v>
      </c>
      <c r="AX61" s="589">
        <f t="shared" si="26"/>
        <v>42169.222296</v>
      </c>
      <c r="AY61" s="589">
        <f t="shared" si="26"/>
        <v>42169.222296</v>
      </c>
      <c r="AZ61" s="589">
        <f t="shared" si="26"/>
        <v>42169.222296</v>
      </c>
      <c r="BA61" s="589">
        <f t="shared" si="26"/>
        <v>42169.222296</v>
      </c>
      <c r="BB61" s="589">
        <f t="shared" si="26"/>
        <v>0</v>
      </c>
      <c r="BC61" s="589">
        <f t="shared" si="26"/>
        <v>43012.606741919997</v>
      </c>
      <c r="BD61" s="589">
        <f t="shared" si="26"/>
        <v>43012.606741919997</v>
      </c>
      <c r="BE61" s="589">
        <f t="shared" si="26"/>
        <v>43012.606741919997</v>
      </c>
      <c r="BF61" s="589">
        <f t="shared" si="26"/>
        <v>43012.606741919997</v>
      </c>
      <c r="BG61" s="589">
        <f t="shared" si="26"/>
        <v>43012.606741919997</v>
      </c>
      <c r="BH61" s="589">
        <f t="shared" si="26"/>
        <v>0</v>
      </c>
      <c r="BI61" s="589">
        <f t="shared" si="26"/>
        <v>43012.606741919997</v>
      </c>
      <c r="BJ61" s="589">
        <f t="shared" si="26"/>
        <v>43012.606741919997</v>
      </c>
      <c r="BK61" s="589">
        <f t="shared" si="26"/>
        <v>43012.606741919997</v>
      </c>
      <c r="BL61" s="589">
        <f t="shared" si="26"/>
        <v>43012.606741919997</v>
      </c>
      <c r="BM61" s="589">
        <f t="shared" si="26"/>
        <v>43012.606741919997</v>
      </c>
      <c r="BN61" s="589">
        <f t="shared" si="26"/>
        <v>0</v>
      </c>
      <c r="BO61" s="589">
        <f t="shared" si="26"/>
        <v>43872.858876758401</v>
      </c>
      <c r="BP61" s="589">
        <f t="shared" si="26"/>
        <v>43872.858876758401</v>
      </c>
      <c r="BQ61" s="589">
        <f t="shared" si="26"/>
        <v>43872.858876758401</v>
      </c>
      <c r="BR61" s="589">
        <f t="shared" ref="BR61:DV61" si="27">BR151</f>
        <v>43872.858876758401</v>
      </c>
      <c r="BS61" s="589">
        <f t="shared" si="27"/>
        <v>43872.858876758401</v>
      </c>
      <c r="BT61" s="589">
        <f t="shared" si="27"/>
        <v>0</v>
      </c>
      <c r="BU61" s="589">
        <f t="shared" si="27"/>
        <v>43872.858876758401</v>
      </c>
      <c r="BV61" s="589">
        <f t="shared" si="27"/>
        <v>43872.858876758401</v>
      </c>
      <c r="BW61" s="589">
        <f t="shared" si="27"/>
        <v>43872.858876758401</v>
      </c>
      <c r="BX61" s="589">
        <f t="shared" si="27"/>
        <v>43872.858876758401</v>
      </c>
      <c r="BY61" s="589">
        <f t="shared" si="27"/>
        <v>43872.858876758401</v>
      </c>
      <c r="BZ61" s="589">
        <f t="shared" si="27"/>
        <v>0</v>
      </c>
      <c r="CA61" s="589">
        <f t="shared" si="27"/>
        <v>0</v>
      </c>
      <c r="CB61" s="589">
        <f t="shared" si="27"/>
        <v>0</v>
      </c>
      <c r="CC61" s="589">
        <f t="shared" si="27"/>
        <v>0</v>
      </c>
      <c r="CD61" s="589">
        <f t="shared" si="27"/>
        <v>0</v>
      </c>
      <c r="CE61" s="589">
        <f t="shared" si="27"/>
        <v>0</v>
      </c>
      <c r="CF61" s="589">
        <f t="shared" si="27"/>
        <v>0</v>
      </c>
      <c r="CG61" s="589">
        <f t="shared" si="27"/>
        <v>0</v>
      </c>
      <c r="CH61" s="589">
        <f t="shared" si="27"/>
        <v>0</v>
      </c>
      <c r="CI61" s="589">
        <f t="shared" si="27"/>
        <v>0</v>
      </c>
      <c r="CJ61" s="589">
        <f t="shared" si="27"/>
        <v>0</v>
      </c>
      <c r="CK61" s="589">
        <f t="shared" si="27"/>
        <v>0</v>
      </c>
      <c r="CL61" s="589">
        <f t="shared" si="27"/>
        <v>0</v>
      </c>
      <c r="CM61" s="589">
        <f t="shared" si="27"/>
        <v>0</v>
      </c>
      <c r="CN61" s="589">
        <f t="shared" si="27"/>
        <v>0</v>
      </c>
      <c r="CO61" s="589">
        <f t="shared" si="27"/>
        <v>0</v>
      </c>
      <c r="CP61" s="589">
        <f t="shared" si="27"/>
        <v>0</v>
      </c>
      <c r="CQ61" s="589">
        <f t="shared" si="27"/>
        <v>0</v>
      </c>
      <c r="CR61" s="589">
        <f t="shared" si="27"/>
        <v>0</v>
      </c>
      <c r="CS61" s="589">
        <f t="shared" si="27"/>
        <v>0</v>
      </c>
      <c r="CT61" s="589">
        <f t="shared" si="27"/>
        <v>0</v>
      </c>
      <c r="CU61" s="589">
        <f t="shared" si="27"/>
        <v>0</v>
      </c>
      <c r="CV61" s="589">
        <f t="shared" si="27"/>
        <v>0</v>
      </c>
      <c r="CW61" s="589">
        <f t="shared" si="27"/>
        <v>0</v>
      </c>
      <c r="CX61" s="589">
        <f t="shared" si="27"/>
        <v>0</v>
      </c>
      <c r="CY61" s="589">
        <f t="shared" si="27"/>
        <v>0</v>
      </c>
      <c r="CZ61" s="589">
        <f t="shared" si="27"/>
        <v>0</v>
      </c>
      <c r="DA61" s="589">
        <f t="shared" si="27"/>
        <v>0</v>
      </c>
      <c r="DB61" s="589">
        <f t="shared" si="27"/>
        <v>0</v>
      </c>
      <c r="DC61" s="589">
        <f t="shared" si="27"/>
        <v>0</v>
      </c>
      <c r="DD61" s="589">
        <f t="shared" si="27"/>
        <v>0</v>
      </c>
      <c r="DE61" s="589">
        <f t="shared" si="27"/>
        <v>0</v>
      </c>
      <c r="DF61" s="589">
        <f t="shared" si="27"/>
        <v>0</v>
      </c>
      <c r="DG61" s="589">
        <f t="shared" si="27"/>
        <v>0</v>
      </c>
      <c r="DH61" s="589">
        <f t="shared" si="27"/>
        <v>0</v>
      </c>
      <c r="DI61" s="589">
        <f t="shared" si="27"/>
        <v>0</v>
      </c>
      <c r="DJ61" s="589">
        <f t="shared" si="27"/>
        <v>0</v>
      </c>
      <c r="DK61" s="589">
        <f t="shared" si="27"/>
        <v>0</v>
      </c>
      <c r="DL61" s="589">
        <f t="shared" si="27"/>
        <v>0</v>
      </c>
      <c r="DM61" s="589">
        <f t="shared" si="27"/>
        <v>0</v>
      </c>
      <c r="DN61" s="589">
        <f t="shared" si="27"/>
        <v>0</v>
      </c>
      <c r="DO61" s="589">
        <f t="shared" si="27"/>
        <v>0</v>
      </c>
      <c r="DP61" s="589">
        <f t="shared" si="27"/>
        <v>0</v>
      </c>
      <c r="DQ61" s="589">
        <f t="shared" si="27"/>
        <v>0</v>
      </c>
      <c r="DR61" s="589">
        <f t="shared" si="27"/>
        <v>0</v>
      </c>
      <c r="DS61" s="589">
        <f t="shared" si="27"/>
        <v>0</v>
      </c>
      <c r="DT61" s="589">
        <f t="shared" si="27"/>
        <v>0</v>
      </c>
      <c r="DU61" s="589">
        <f t="shared" si="27"/>
        <v>0</v>
      </c>
      <c r="DV61" s="589">
        <f t="shared" si="27"/>
        <v>0</v>
      </c>
    </row>
    <row r="62" spans="1:126" s="464" customFormat="1" outlineLevel="1" x14ac:dyDescent="0.4">
      <c r="A62" s="736"/>
      <c r="B62" s="464" t="str">
        <f>'Rent Roll'!$B13</f>
        <v>1층</v>
      </c>
      <c r="C62" s="1219">
        <f>'Rent Roll'!$K13</f>
        <v>245.38</v>
      </c>
      <c r="D62" s="1239"/>
      <c r="E62" s="1221">
        <f>'Rent Roll'!$T13</f>
        <v>0.02</v>
      </c>
      <c r="F62" s="588">
        <f t="shared" ref="F62:BQ62" si="28">F152</f>
        <v>0</v>
      </c>
      <c r="G62" s="589">
        <f t="shared" si="28"/>
        <v>36807</v>
      </c>
      <c r="H62" s="589">
        <f t="shared" si="28"/>
        <v>36807</v>
      </c>
      <c r="I62" s="589">
        <f t="shared" si="28"/>
        <v>36807</v>
      </c>
      <c r="J62" s="589">
        <f t="shared" si="28"/>
        <v>36807</v>
      </c>
      <c r="K62" s="589">
        <f t="shared" si="28"/>
        <v>36807</v>
      </c>
      <c r="L62" s="589">
        <f t="shared" si="28"/>
        <v>0</v>
      </c>
      <c r="M62" s="589">
        <f t="shared" si="28"/>
        <v>36807</v>
      </c>
      <c r="N62" s="589">
        <f t="shared" si="28"/>
        <v>36807</v>
      </c>
      <c r="O62" s="589">
        <f t="shared" si="28"/>
        <v>36807</v>
      </c>
      <c r="P62" s="589">
        <f t="shared" si="28"/>
        <v>36807</v>
      </c>
      <c r="Q62" s="589">
        <f t="shared" si="28"/>
        <v>36807</v>
      </c>
      <c r="R62" s="589">
        <f t="shared" si="28"/>
        <v>0</v>
      </c>
      <c r="S62" s="589">
        <f t="shared" si="28"/>
        <v>37543.14</v>
      </c>
      <c r="T62" s="589">
        <f t="shared" si="28"/>
        <v>37543.14</v>
      </c>
      <c r="U62" s="589">
        <f t="shared" si="28"/>
        <v>37543.14</v>
      </c>
      <c r="V62" s="589">
        <f t="shared" si="28"/>
        <v>37543.14</v>
      </c>
      <c r="W62" s="589">
        <f t="shared" si="28"/>
        <v>37543.14</v>
      </c>
      <c r="X62" s="589">
        <f t="shared" si="28"/>
        <v>0</v>
      </c>
      <c r="Y62" s="589">
        <f t="shared" si="28"/>
        <v>37543.14</v>
      </c>
      <c r="Z62" s="589">
        <f t="shared" si="28"/>
        <v>37543.14</v>
      </c>
      <c r="AA62" s="589">
        <f t="shared" si="28"/>
        <v>37543.14</v>
      </c>
      <c r="AB62" s="589">
        <f t="shared" si="28"/>
        <v>37543.14</v>
      </c>
      <c r="AC62" s="589">
        <f t="shared" si="28"/>
        <v>37543.14</v>
      </c>
      <c r="AD62" s="589">
        <f t="shared" si="28"/>
        <v>0</v>
      </c>
      <c r="AE62" s="589">
        <f t="shared" si="28"/>
        <v>38294.002800000002</v>
      </c>
      <c r="AF62" s="589">
        <f t="shared" si="28"/>
        <v>38294.002800000002</v>
      </c>
      <c r="AG62" s="589">
        <f t="shared" si="28"/>
        <v>38294.002800000002</v>
      </c>
      <c r="AH62" s="589">
        <f t="shared" si="28"/>
        <v>38294.002800000002</v>
      </c>
      <c r="AI62" s="589">
        <f t="shared" si="28"/>
        <v>38294.002800000002</v>
      </c>
      <c r="AJ62" s="589">
        <f t="shared" si="28"/>
        <v>0</v>
      </c>
      <c r="AK62" s="589">
        <f t="shared" si="28"/>
        <v>38294.002800000002</v>
      </c>
      <c r="AL62" s="589">
        <f t="shared" si="28"/>
        <v>38294.002800000002</v>
      </c>
      <c r="AM62" s="589">
        <f t="shared" si="28"/>
        <v>38294.002800000002</v>
      </c>
      <c r="AN62" s="589">
        <f t="shared" si="28"/>
        <v>38294.002800000002</v>
      </c>
      <c r="AO62" s="589">
        <f t="shared" si="28"/>
        <v>38294.002800000002</v>
      </c>
      <c r="AP62" s="589">
        <f t="shared" si="28"/>
        <v>0</v>
      </c>
      <c r="AQ62" s="589">
        <f t="shared" si="28"/>
        <v>39059.882856000004</v>
      </c>
      <c r="AR62" s="589">
        <f t="shared" si="28"/>
        <v>39059.882856000004</v>
      </c>
      <c r="AS62" s="589">
        <f t="shared" si="28"/>
        <v>39059.882856000004</v>
      </c>
      <c r="AT62" s="589">
        <f t="shared" si="28"/>
        <v>39059.882856000004</v>
      </c>
      <c r="AU62" s="589">
        <f t="shared" si="28"/>
        <v>39059.882856000004</v>
      </c>
      <c r="AV62" s="589">
        <f t="shared" si="28"/>
        <v>0</v>
      </c>
      <c r="AW62" s="589">
        <f t="shared" si="28"/>
        <v>39059.882856000004</v>
      </c>
      <c r="AX62" s="589">
        <f t="shared" si="28"/>
        <v>39059.882856000004</v>
      </c>
      <c r="AY62" s="589">
        <f t="shared" si="28"/>
        <v>39059.882856000004</v>
      </c>
      <c r="AZ62" s="589">
        <f t="shared" si="28"/>
        <v>39059.882856000004</v>
      </c>
      <c r="BA62" s="589">
        <f t="shared" si="28"/>
        <v>39059.882856000004</v>
      </c>
      <c r="BB62" s="589">
        <f t="shared" si="28"/>
        <v>0</v>
      </c>
      <c r="BC62" s="589">
        <f t="shared" si="28"/>
        <v>39841.080513120003</v>
      </c>
      <c r="BD62" s="589">
        <f t="shared" si="28"/>
        <v>39841.080513120003</v>
      </c>
      <c r="BE62" s="589">
        <f t="shared" si="28"/>
        <v>39841.080513120003</v>
      </c>
      <c r="BF62" s="589">
        <f t="shared" si="28"/>
        <v>39841.080513120003</v>
      </c>
      <c r="BG62" s="589">
        <f t="shared" si="28"/>
        <v>39841.080513120003</v>
      </c>
      <c r="BH62" s="589">
        <f t="shared" si="28"/>
        <v>0</v>
      </c>
      <c r="BI62" s="589">
        <f t="shared" si="28"/>
        <v>39841.080513120003</v>
      </c>
      <c r="BJ62" s="589">
        <f t="shared" si="28"/>
        <v>39841.080513120003</v>
      </c>
      <c r="BK62" s="589">
        <f t="shared" si="28"/>
        <v>39841.080513120003</v>
      </c>
      <c r="BL62" s="589">
        <f t="shared" si="28"/>
        <v>39841.080513120003</v>
      </c>
      <c r="BM62" s="589">
        <f t="shared" si="28"/>
        <v>39841.080513120003</v>
      </c>
      <c r="BN62" s="589">
        <f t="shared" si="28"/>
        <v>0</v>
      </c>
      <c r="BO62" s="589">
        <f t="shared" si="28"/>
        <v>40637.902123382402</v>
      </c>
      <c r="BP62" s="589">
        <f t="shared" si="28"/>
        <v>40637.902123382402</v>
      </c>
      <c r="BQ62" s="589">
        <f t="shared" si="28"/>
        <v>40637.902123382402</v>
      </c>
      <c r="BR62" s="589">
        <f t="shared" ref="BR62:DV62" si="29">BR152</f>
        <v>40637.902123382402</v>
      </c>
      <c r="BS62" s="589">
        <f t="shared" si="29"/>
        <v>40637.902123382402</v>
      </c>
      <c r="BT62" s="589">
        <f t="shared" si="29"/>
        <v>0</v>
      </c>
      <c r="BU62" s="589">
        <f t="shared" si="29"/>
        <v>40637.902123382402</v>
      </c>
      <c r="BV62" s="589">
        <f t="shared" si="29"/>
        <v>40637.902123382402</v>
      </c>
      <c r="BW62" s="589">
        <f t="shared" si="29"/>
        <v>40637.902123382402</v>
      </c>
      <c r="BX62" s="589">
        <f t="shared" si="29"/>
        <v>40637.902123382402</v>
      </c>
      <c r="BY62" s="589">
        <f t="shared" si="29"/>
        <v>40637.902123382402</v>
      </c>
      <c r="BZ62" s="589">
        <f t="shared" si="29"/>
        <v>0</v>
      </c>
      <c r="CA62" s="589">
        <f t="shared" si="29"/>
        <v>0</v>
      </c>
      <c r="CB62" s="589">
        <f t="shared" si="29"/>
        <v>0</v>
      </c>
      <c r="CC62" s="589">
        <f t="shared" si="29"/>
        <v>0</v>
      </c>
      <c r="CD62" s="589">
        <f t="shared" si="29"/>
        <v>0</v>
      </c>
      <c r="CE62" s="589">
        <f t="shared" si="29"/>
        <v>0</v>
      </c>
      <c r="CF62" s="589">
        <f t="shared" si="29"/>
        <v>0</v>
      </c>
      <c r="CG62" s="589">
        <f t="shared" si="29"/>
        <v>0</v>
      </c>
      <c r="CH62" s="589">
        <f t="shared" si="29"/>
        <v>0</v>
      </c>
      <c r="CI62" s="589">
        <f t="shared" si="29"/>
        <v>0</v>
      </c>
      <c r="CJ62" s="589">
        <f t="shared" si="29"/>
        <v>0</v>
      </c>
      <c r="CK62" s="589">
        <f t="shared" si="29"/>
        <v>0</v>
      </c>
      <c r="CL62" s="589">
        <f t="shared" si="29"/>
        <v>0</v>
      </c>
      <c r="CM62" s="589">
        <f t="shared" si="29"/>
        <v>0</v>
      </c>
      <c r="CN62" s="589">
        <f t="shared" si="29"/>
        <v>0</v>
      </c>
      <c r="CO62" s="589">
        <f t="shared" si="29"/>
        <v>0</v>
      </c>
      <c r="CP62" s="589">
        <f t="shared" si="29"/>
        <v>0</v>
      </c>
      <c r="CQ62" s="589">
        <f t="shared" si="29"/>
        <v>0</v>
      </c>
      <c r="CR62" s="589">
        <f t="shared" si="29"/>
        <v>0</v>
      </c>
      <c r="CS62" s="589">
        <f t="shared" si="29"/>
        <v>0</v>
      </c>
      <c r="CT62" s="589">
        <f t="shared" si="29"/>
        <v>0</v>
      </c>
      <c r="CU62" s="589">
        <f t="shared" si="29"/>
        <v>0</v>
      </c>
      <c r="CV62" s="589">
        <f t="shared" si="29"/>
        <v>0</v>
      </c>
      <c r="CW62" s="589">
        <f t="shared" si="29"/>
        <v>0</v>
      </c>
      <c r="CX62" s="589">
        <f t="shared" si="29"/>
        <v>0</v>
      </c>
      <c r="CY62" s="589">
        <f t="shared" si="29"/>
        <v>0</v>
      </c>
      <c r="CZ62" s="589">
        <f t="shared" si="29"/>
        <v>0</v>
      </c>
      <c r="DA62" s="589">
        <f t="shared" si="29"/>
        <v>0</v>
      </c>
      <c r="DB62" s="589">
        <f t="shared" si="29"/>
        <v>0</v>
      </c>
      <c r="DC62" s="589">
        <f t="shared" si="29"/>
        <v>0</v>
      </c>
      <c r="DD62" s="589">
        <f t="shared" si="29"/>
        <v>0</v>
      </c>
      <c r="DE62" s="589">
        <f t="shared" si="29"/>
        <v>0</v>
      </c>
      <c r="DF62" s="589">
        <f t="shared" si="29"/>
        <v>0</v>
      </c>
      <c r="DG62" s="589">
        <f t="shared" si="29"/>
        <v>0</v>
      </c>
      <c r="DH62" s="589">
        <f t="shared" si="29"/>
        <v>0</v>
      </c>
      <c r="DI62" s="589">
        <f t="shared" si="29"/>
        <v>0</v>
      </c>
      <c r="DJ62" s="589">
        <f t="shared" si="29"/>
        <v>0</v>
      </c>
      <c r="DK62" s="589">
        <f t="shared" si="29"/>
        <v>0</v>
      </c>
      <c r="DL62" s="589">
        <f t="shared" si="29"/>
        <v>0</v>
      </c>
      <c r="DM62" s="589">
        <f t="shared" si="29"/>
        <v>0</v>
      </c>
      <c r="DN62" s="589">
        <f t="shared" si="29"/>
        <v>0</v>
      </c>
      <c r="DO62" s="589">
        <f t="shared" si="29"/>
        <v>0</v>
      </c>
      <c r="DP62" s="589">
        <f t="shared" si="29"/>
        <v>0</v>
      </c>
      <c r="DQ62" s="589">
        <f t="shared" si="29"/>
        <v>0</v>
      </c>
      <c r="DR62" s="589">
        <f t="shared" si="29"/>
        <v>0</v>
      </c>
      <c r="DS62" s="589">
        <f t="shared" si="29"/>
        <v>0</v>
      </c>
      <c r="DT62" s="589">
        <f t="shared" si="29"/>
        <v>0</v>
      </c>
      <c r="DU62" s="589">
        <f t="shared" si="29"/>
        <v>0</v>
      </c>
      <c r="DV62" s="589">
        <f t="shared" si="29"/>
        <v>0</v>
      </c>
    </row>
    <row r="63" spans="1:126" s="464" customFormat="1" outlineLevel="1" x14ac:dyDescent="0.4">
      <c r="A63" s="736"/>
      <c r="B63" s="464" t="str">
        <f>'Rent Roll'!$B14</f>
        <v>지하1층</v>
      </c>
      <c r="C63" s="1219">
        <f>'Rent Roll'!$K14</f>
        <v>390.2</v>
      </c>
      <c r="D63" s="1239"/>
      <c r="E63" s="1221">
        <f>'Rent Roll'!$T14</f>
        <v>0.02</v>
      </c>
      <c r="F63" s="588">
        <f t="shared" ref="F63:BQ63" si="30">F153</f>
        <v>0</v>
      </c>
      <c r="G63" s="589">
        <f t="shared" si="30"/>
        <v>31216</v>
      </c>
      <c r="H63" s="589">
        <f t="shared" si="30"/>
        <v>31216</v>
      </c>
      <c r="I63" s="589">
        <f t="shared" si="30"/>
        <v>31216</v>
      </c>
      <c r="J63" s="589">
        <f t="shared" si="30"/>
        <v>31216</v>
      </c>
      <c r="K63" s="589">
        <f t="shared" si="30"/>
        <v>31216</v>
      </c>
      <c r="L63" s="589">
        <f t="shared" si="30"/>
        <v>0</v>
      </c>
      <c r="M63" s="589">
        <f t="shared" si="30"/>
        <v>31216</v>
      </c>
      <c r="N63" s="589">
        <f t="shared" si="30"/>
        <v>31216</v>
      </c>
      <c r="O63" s="589">
        <f t="shared" si="30"/>
        <v>31216</v>
      </c>
      <c r="P63" s="589">
        <f t="shared" si="30"/>
        <v>31216</v>
      </c>
      <c r="Q63" s="589">
        <f t="shared" si="30"/>
        <v>31216</v>
      </c>
      <c r="R63" s="589">
        <f t="shared" si="30"/>
        <v>0</v>
      </c>
      <c r="S63" s="589">
        <f t="shared" si="30"/>
        <v>31840.32</v>
      </c>
      <c r="T63" s="589">
        <f t="shared" si="30"/>
        <v>31840.32</v>
      </c>
      <c r="U63" s="589">
        <f t="shared" si="30"/>
        <v>31840.32</v>
      </c>
      <c r="V63" s="589">
        <f t="shared" si="30"/>
        <v>31840.32</v>
      </c>
      <c r="W63" s="589">
        <f t="shared" si="30"/>
        <v>31840.32</v>
      </c>
      <c r="X63" s="589">
        <f t="shared" si="30"/>
        <v>0</v>
      </c>
      <c r="Y63" s="589">
        <f t="shared" si="30"/>
        <v>31840.32</v>
      </c>
      <c r="Z63" s="589">
        <f t="shared" si="30"/>
        <v>31840.32</v>
      </c>
      <c r="AA63" s="589">
        <f t="shared" si="30"/>
        <v>31840.32</v>
      </c>
      <c r="AB63" s="589">
        <f t="shared" si="30"/>
        <v>31840.32</v>
      </c>
      <c r="AC63" s="589">
        <f t="shared" si="30"/>
        <v>31840.32</v>
      </c>
      <c r="AD63" s="589">
        <f t="shared" si="30"/>
        <v>0</v>
      </c>
      <c r="AE63" s="589">
        <f t="shared" si="30"/>
        <v>32477.126400000001</v>
      </c>
      <c r="AF63" s="589">
        <f t="shared" si="30"/>
        <v>32477.126400000001</v>
      </c>
      <c r="AG63" s="589">
        <f t="shared" si="30"/>
        <v>32477.126400000001</v>
      </c>
      <c r="AH63" s="589">
        <f t="shared" si="30"/>
        <v>32477.126400000001</v>
      </c>
      <c r="AI63" s="589">
        <f t="shared" si="30"/>
        <v>32477.126400000001</v>
      </c>
      <c r="AJ63" s="589">
        <f t="shared" si="30"/>
        <v>0</v>
      </c>
      <c r="AK63" s="589">
        <f t="shared" si="30"/>
        <v>32477.126400000001</v>
      </c>
      <c r="AL63" s="589">
        <f t="shared" si="30"/>
        <v>32477.126400000001</v>
      </c>
      <c r="AM63" s="589">
        <f t="shared" si="30"/>
        <v>32477.126400000001</v>
      </c>
      <c r="AN63" s="589">
        <f t="shared" si="30"/>
        <v>32477.126400000001</v>
      </c>
      <c r="AO63" s="589">
        <f t="shared" si="30"/>
        <v>32477.126400000001</v>
      </c>
      <c r="AP63" s="589">
        <f t="shared" si="30"/>
        <v>0</v>
      </c>
      <c r="AQ63" s="589">
        <f t="shared" si="30"/>
        <v>33126.668927999999</v>
      </c>
      <c r="AR63" s="589">
        <f t="shared" si="30"/>
        <v>33126.668927999999</v>
      </c>
      <c r="AS63" s="589">
        <f t="shared" si="30"/>
        <v>33126.668927999999</v>
      </c>
      <c r="AT63" s="589">
        <f t="shared" si="30"/>
        <v>33126.668927999999</v>
      </c>
      <c r="AU63" s="589">
        <f t="shared" si="30"/>
        <v>33126.668927999999</v>
      </c>
      <c r="AV63" s="589">
        <f t="shared" si="30"/>
        <v>0</v>
      </c>
      <c r="AW63" s="589">
        <f t="shared" si="30"/>
        <v>33126.668927999999</v>
      </c>
      <c r="AX63" s="589">
        <f t="shared" si="30"/>
        <v>33126.668927999999</v>
      </c>
      <c r="AY63" s="589">
        <f t="shared" si="30"/>
        <v>33126.668927999999</v>
      </c>
      <c r="AZ63" s="589">
        <f t="shared" si="30"/>
        <v>33126.668927999999</v>
      </c>
      <c r="BA63" s="589">
        <f t="shared" si="30"/>
        <v>33126.668927999999</v>
      </c>
      <c r="BB63" s="589">
        <f t="shared" si="30"/>
        <v>0</v>
      </c>
      <c r="BC63" s="589">
        <f t="shared" si="30"/>
        <v>33789.202306560001</v>
      </c>
      <c r="BD63" s="589">
        <f t="shared" si="30"/>
        <v>33789.202306560001</v>
      </c>
      <c r="BE63" s="589">
        <f t="shared" si="30"/>
        <v>33789.202306560001</v>
      </c>
      <c r="BF63" s="589">
        <f t="shared" si="30"/>
        <v>33789.202306560001</v>
      </c>
      <c r="BG63" s="589">
        <f t="shared" si="30"/>
        <v>33789.202306560001</v>
      </c>
      <c r="BH63" s="589">
        <f t="shared" si="30"/>
        <v>0</v>
      </c>
      <c r="BI63" s="589">
        <f t="shared" si="30"/>
        <v>33789.202306560001</v>
      </c>
      <c r="BJ63" s="589">
        <f t="shared" si="30"/>
        <v>33789.202306560001</v>
      </c>
      <c r="BK63" s="589">
        <f t="shared" si="30"/>
        <v>33789.202306560001</v>
      </c>
      <c r="BL63" s="589">
        <f t="shared" si="30"/>
        <v>33789.202306560001</v>
      </c>
      <c r="BM63" s="589">
        <f t="shared" si="30"/>
        <v>33789.202306560001</v>
      </c>
      <c r="BN63" s="589">
        <f t="shared" si="30"/>
        <v>0</v>
      </c>
      <c r="BO63" s="589">
        <f t="shared" si="30"/>
        <v>34464.986352691201</v>
      </c>
      <c r="BP63" s="589">
        <f t="shared" si="30"/>
        <v>34464.986352691201</v>
      </c>
      <c r="BQ63" s="589">
        <f t="shared" si="30"/>
        <v>34464.986352691201</v>
      </c>
      <c r="BR63" s="589">
        <f t="shared" ref="BR63:DV63" si="31">BR153</f>
        <v>34464.986352691201</v>
      </c>
      <c r="BS63" s="589">
        <f t="shared" si="31"/>
        <v>34464.986352691201</v>
      </c>
      <c r="BT63" s="589">
        <f t="shared" si="31"/>
        <v>0</v>
      </c>
      <c r="BU63" s="589">
        <f t="shared" si="31"/>
        <v>34464.986352691201</v>
      </c>
      <c r="BV63" s="589">
        <f t="shared" si="31"/>
        <v>34464.986352691201</v>
      </c>
      <c r="BW63" s="589">
        <f t="shared" si="31"/>
        <v>34464.986352691201</v>
      </c>
      <c r="BX63" s="589">
        <f t="shared" si="31"/>
        <v>34464.986352691201</v>
      </c>
      <c r="BY63" s="589">
        <f t="shared" si="31"/>
        <v>34464.986352691201</v>
      </c>
      <c r="BZ63" s="589">
        <f t="shared" si="31"/>
        <v>0</v>
      </c>
      <c r="CA63" s="589">
        <f t="shared" si="31"/>
        <v>0</v>
      </c>
      <c r="CB63" s="589">
        <f t="shared" si="31"/>
        <v>0</v>
      </c>
      <c r="CC63" s="589">
        <f t="shared" si="31"/>
        <v>0</v>
      </c>
      <c r="CD63" s="589">
        <f t="shared" si="31"/>
        <v>0</v>
      </c>
      <c r="CE63" s="589">
        <f t="shared" si="31"/>
        <v>0</v>
      </c>
      <c r="CF63" s="589">
        <f t="shared" si="31"/>
        <v>0</v>
      </c>
      <c r="CG63" s="589">
        <f t="shared" si="31"/>
        <v>0</v>
      </c>
      <c r="CH63" s="589">
        <f t="shared" si="31"/>
        <v>0</v>
      </c>
      <c r="CI63" s="589">
        <f t="shared" si="31"/>
        <v>0</v>
      </c>
      <c r="CJ63" s="589">
        <f t="shared" si="31"/>
        <v>0</v>
      </c>
      <c r="CK63" s="589">
        <f t="shared" si="31"/>
        <v>0</v>
      </c>
      <c r="CL63" s="589">
        <f t="shared" si="31"/>
        <v>0</v>
      </c>
      <c r="CM63" s="589">
        <f t="shared" si="31"/>
        <v>0</v>
      </c>
      <c r="CN63" s="589">
        <f t="shared" si="31"/>
        <v>0</v>
      </c>
      <c r="CO63" s="589">
        <f t="shared" si="31"/>
        <v>0</v>
      </c>
      <c r="CP63" s="589">
        <f t="shared" si="31"/>
        <v>0</v>
      </c>
      <c r="CQ63" s="589">
        <f t="shared" si="31"/>
        <v>0</v>
      </c>
      <c r="CR63" s="589">
        <f t="shared" si="31"/>
        <v>0</v>
      </c>
      <c r="CS63" s="589">
        <f t="shared" si="31"/>
        <v>0</v>
      </c>
      <c r="CT63" s="589">
        <f t="shared" si="31"/>
        <v>0</v>
      </c>
      <c r="CU63" s="589">
        <f t="shared" si="31"/>
        <v>0</v>
      </c>
      <c r="CV63" s="589">
        <f t="shared" si="31"/>
        <v>0</v>
      </c>
      <c r="CW63" s="589">
        <f t="shared" si="31"/>
        <v>0</v>
      </c>
      <c r="CX63" s="589">
        <f t="shared" si="31"/>
        <v>0</v>
      </c>
      <c r="CY63" s="589">
        <f t="shared" si="31"/>
        <v>0</v>
      </c>
      <c r="CZ63" s="589">
        <f t="shared" si="31"/>
        <v>0</v>
      </c>
      <c r="DA63" s="589">
        <f t="shared" si="31"/>
        <v>0</v>
      </c>
      <c r="DB63" s="589">
        <f t="shared" si="31"/>
        <v>0</v>
      </c>
      <c r="DC63" s="589">
        <f t="shared" si="31"/>
        <v>0</v>
      </c>
      <c r="DD63" s="589">
        <f t="shared" si="31"/>
        <v>0</v>
      </c>
      <c r="DE63" s="589">
        <f t="shared" si="31"/>
        <v>0</v>
      </c>
      <c r="DF63" s="589">
        <f t="shared" si="31"/>
        <v>0</v>
      </c>
      <c r="DG63" s="589">
        <f t="shared" si="31"/>
        <v>0</v>
      </c>
      <c r="DH63" s="589">
        <f t="shared" si="31"/>
        <v>0</v>
      </c>
      <c r="DI63" s="589">
        <f t="shared" si="31"/>
        <v>0</v>
      </c>
      <c r="DJ63" s="589">
        <f t="shared" si="31"/>
        <v>0</v>
      </c>
      <c r="DK63" s="589">
        <f t="shared" si="31"/>
        <v>0</v>
      </c>
      <c r="DL63" s="589">
        <f t="shared" si="31"/>
        <v>0</v>
      </c>
      <c r="DM63" s="589">
        <f t="shared" si="31"/>
        <v>0</v>
      </c>
      <c r="DN63" s="589">
        <f t="shared" si="31"/>
        <v>0</v>
      </c>
      <c r="DO63" s="589">
        <f t="shared" si="31"/>
        <v>0</v>
      </c>
      <c r="DP63" s="589">
        <f t="shared" si="31"/>
        <v>0</v>
      </c>
      <c r="DQ63" s="589">
        <f t="shared" si="31"/>
        <v>0</v>
      </c>
      <c r="DR63" s="589">
        <f t="shared" si="31"/>
        <v>0</v>
      </c>
      <c r="DS63" s="589">
        <f t="shared" si="31"/>
        <v>0</v>
      </c>
      <c r="DT63" s="589">
        <f t="shared" si="31"/>
        <v>0</v>
      </c>
      <c r="DU63" s="589">
        <f t="shared" si="31"/>
        <v>0</v>
      </c>
      <c r="DV63" s="589">
        <f t="shared" si="31"/>
        <v>0</v>
      </c>
    </row>
    <row r="64" spans="1:126" s="464" customFormat="1" outlineLevel="1" x14ac:dyDescent="0.4">
      <c r="A64" s="736"/>
      <c r="B64" s="464">
        <f>'Rent Roll'!$B15</f>
        <v>0</v>
      </c>
      <c r="C64" s="1219">
        <f>'Rent Roll'!$K15</f>
        <v>0</v>
      </c>
      <c r="D64" s="1239"/>
      <c r="E64" s="1221">
        <f>'Rent Roll'!$T15</f>
        <v>0</v>
      </c>
      <c r="F64" s="588">
        <f t="shared" ref="F64:BQ64" si="32">F154</f>
        <v>0</v>
      </c>
      <c r="G64" s="589">
        <f t="shared" si="32"/>
        <v>0</v>
      </c>
      <c r="H64" s="589">
        <f t="shared" si="32"/>
        <v>0</v>
      </c>
      <c r="I64" s="589">
        <f t="shared" si="32"/>
        <v>0</v>
      </c>
      <c r="J64" s="589">
        <f t="shared" si="32"/>
        <v>0</v>
      </c>
      <c r="K64" s="589">
        <f t="shared" si="32"/>
        <v>0</v>
      </c>
      <c r="L64" s="589">
        <f t="shared" si="32"/>
        <v>0</v>
      </c>
      <c r="M64" s="589">
        <f t="shared" si="32"/>
        <v>0</v>
      </c>
      <c r="N64" s="589">
        <f t="shared" si="32"/>
        <v>0</v>
      </c>
      <c r="O64" s="589">
        <f t="shared" si="32"/>
        <v>0</v>
      </c>
      <c r="P64" s="589">
        <f t="shared" si="32"/>
        <v>0</v>
      </c>
      <c r="Q64" s="589">
        <f t="shared" si="32"/>
        <v>0</v>
      </c>
      <c r="R64" s="589">
        <f t="shared" si="32"/>
        <v>0</v>
      </c>
      <c r="S64" s="589">
        <f t="shared" si="32"/>
        <v>0</v>
      </c>
      <c r="T64" s="589">
        <f t="shared" si="32"/>
        <v>0</v>
      </c>
      <c r="U64" s="589">
        <f t="shared" si="32"/>
        <v>0</v>
      </c>
      <c r="V64" s="589">
        <f t="shared" si="32"/>
        <v>0</v>
      </c>
      <c r="W64" s="589">
        <f t="shared" si="32"/>
        <v>0</v>
      </c>
      <c r="X64" s="589">
        <f t="shared" si="32"/>
        <v>0</v>
      </c>
      <c r="Y64" s="589">
        <f t="shared" si="32"/>
        <v>0</v>
      </c>
      <c r="Z64" s="589">
        <f t="shared" si="32"/>
        <v>0</v>
      </c>
      <c r="AA64" s="589">
        <f t="shared" si="32"/>
        <v>0</v>
      </c>
      <c r="AB64" s="589">
        <f t="shared" si="32"/>
        <v>0</v>
      </c>
      <c r="AC64" s="589">
        <f t="shared" si="32"/>
        <v>0</v>
      </c>
      <c r="AD64" s="589">
        <f t="shared" si="32"/>
        <v>0</v>
      </c>
      <c r="AE64" s="589">
        <f t="shared" si="32"/>
        <v>0</v>
      </c>
      <c r="AF64" s="589">
        <f t="shared" si="32"/>
        <v>0</v>
      </c>
      <c r="AG64" s="589">
        <f t="shared" si="32"/>
        <v>0</v>
      </c>
      <c r="AH64" s="589">
        <f t="shared" si="32"/>
        <v>0</v>
      </c>
      <c r="AI64" s="589">
        <f t="shared" si="32"/>
        <v>0</v>
      </c>
      <c r="AJ64" s="589">
        <f t="shared" si="32"/>
        <v>0</v>
      </c>
      <c r="AK64" s="589">
        <f t="shared" si="32"/>
        <v>0</v>
      </c>
      <c r="AL64" s="589">
        <f t="shared" si="32"/>
        <v>0</v>
      </c>
      <c r="AM64" s="589">
        <f t="shared" si="32"/>
        <v>0</v>
      </c>
      <c r="AN64" s="589">
        <f t="shared" si="32"/>
        <v>0</v>
      </c>
      <c r="AO64" s="589">
        <f t="shared" si="32"/>
        <v>0</v>
      </c>
      <c r="AP64" s="589">
        <f t="shared" si="32"/>
        <v>0</v>
      </c>
      <c r="AQ64" s="589">
        <f t="shared" si="32"/>
        <v>0</v>
      </c>
      <c r="AR64" s="589">
        <f t="shared" si="32"/>
        <v>0</v>
      </c>
      <c r="AS64" s="589">
        <f t="shared" si="32"/>
        <v>0</v>
      </c>
      <c r="AT64" s="589">
        <f t="shared" si="32"/>
        <v>0</v>
      </c>
      <c r="AU64" s="589">
        <f t="shared" si="32"/>
        <v>0</v>
      </c>
      <c r="AV64" s="589">
        <f t="shared" si="32"/>
        <v>0</v>
      </c>
      <c r="AW64" s="589">
        <f t="shared" si="32"/>
        <v>0</v>
      </c>
      <c r="AX64" s="589">
        <f t="shared" si="32"/>
        <v>0</v>
      </c>
      <c r="AY64" s="589">
        <f t="shared" si="32"/>
        <v>0</v>
      </c>
      <c r="AZ64" s="589">
        <f t="shared" si="32"/>
        <v>0</v>
      </c>
      <c r="BA64" s="589">
        <f t="shared" si="32"/>
        <v>0</v>
      </c>
      <c r="BB64" s="589">
        <f t="shared" si="32"/>
        <v>0</v>
      </c>
      <c r="BC64" s="589">
        <f t="shared" si="32"/>
        <v>0</v>
      </c>
      <c r="BD64" s="589">
        <f t="shared" si="32"/>
        <v>0</v>
      </c>
      <c r="BE64" s="589">
        <f t="shared" si="32"/>
        <v>0</v>
      </c>
      <c r="BF64" s="589">
        <f t="shared" si="32"/>
        <v>0</v>
      </c>
      <c r="BG64" s="589">
        <f t="shared" si="32"/>
        <v>0</v>
      </c>
      <c r="BH64" s="589">
        <f t="shared" si="32"/>
        <v>0</v>
      </c>
      <c r="BI64" s="589">
        <f t="shared" si="32"/>
        <v>0</v>
      </c>
      <c r="BJ64" s="589">
        <f t="shared" si="32"/>
        <v>0</v>
      </c>
      <c r="BK64" s="589">
        <f t="shared" si="32"/>
        <v>0</v>
      </c>
      <c r="BL64" s="589">
        <f t="shared" si="32"/>
        <v>0</v>
      </c>
      <c r="BM64" s="589">
        <f t="shared" si="32"/>
        <v>0</v>
      </c>
      <c r="BN64" s="589">
        <f t="shared" si="32"/>
        <v>0</v>
      </c>
      <c r="BO64" s="589">
        <f t="shared" si="32"/>
        <v>0</v>
      </c>
      <c r="BP64" s="589">
        <f t="shared" si="32"/>
        <v>0</v>
      </c>
      <c r="BQ64" s="589">
        <f t="shared" si="32"/>
        <v>0</v>
      </c>
      <c r="BR64" s="589">
        <f t="shared" ref="BR64:DV64" si="33">BR154</f>
        <v>0</v>
      </c>
      <c r="BS64" s="589">
        <f t="shared" si="33"/>
        <v>0</v>
      </c>
      <c r="BT64" s="589">
        <f t="shared" si="33"/>
        <v>0</v>
      </c>
      <c r="BU64" s="589">
        <f t="shared" si="33"/>
        <v>0</v>
      </c>
      <c r="BV64" s="589">
        <f t="shared" si="33"/>
        <v>0</v>
      </c>
      <c r="BW64" s="589">
        <f t="shared" si="33"/>
        <v>0</v>
      </c>
      <c r="BX64" s="589">
        <f t="shared" si="33"/>
        <v>0</v>
      </c>
      <c r="BY64" s="589">
        <f t="shared" si="33"/>
        <v>0</v>
      </c>
      <c r="BZ64" s="589">
        <f t="shared" si="33"/>
        <v>0</v>
      </c>
      <c r="CA64" s="589">
        <f t="shared" si="33"/>
        <v>0</v>
      </c>
      <c r="CB64" s="589">
        <f t="shared" si="33"/>
        <v>0</v>
      </c>
      <c r="CC64" s="589">
        <f t="shared" si="33"/>
        <v>0</v>
      </c>
      <c r="CD64" s="589">
        <f t="shared" si="33"/>
        <v>0</v>
      </c>
      <c r="CE64" s="589">
        <f t="shared" si="33"/>
        <v>0</v>
      </c>
      <c r="CF64" s="589">
        <f t="shared" si="33"/>
        <v>0</v>
      </c>
      <c r="CG64" s="589">
        <f t="shared" si="33"/>
        <v>0</v>
      </c>
      <c r="CH64" s="589">
        <f t="shared" si="33"/>
        <v>0</v>
      </c>
      <c r="CI64" s="589">
        <f t="shared" si="33"/>
        <v>0</v>
      </c>
      <c r="CJ64" s="589">
        <f t="shared" si="33"/>
        <v>0</v>
      </c>
      <c r="CK64" s="589">
        <f t="shared" si="33"/>
        <v>0</v>
      </c>
      <c r="CL64" s="589">
        <f t="shared" si="33"/>
        <v>0</v>
      </c>
      <c r="CM64" s="589">
        <f t="shared" si="33"/>
        <v>0</v>
      </c>
      <c r="CN64" s="589">
        <f t="shared" si="33"/>
        <v>0</v>
      </c>
      <c r="CO64" s="589">
        <f t="shared" si="33"/>
        <v>0</v>
      </c>
      <c r="CP64" s="589">
        <f t="shared" si="33"/>
        <v>0</v>
      </c>
      <c r="CQ64" s="589">
        <f t="shared" si="33"/>
        <v>0</v>
      </c>
      <c r="CR64" s="589">
        <f t="shared" si="33"/>
        <v>0</v>
      </c>
      <c r="CS64" s="589">
        <f t="shared" si="33"/>
        <v>0</v>
      </c>
      <c r="CT64" s="589">
        <f t="shared" si="33"/>
        <v>0</v>
      </c>
      <c r="CU64" s="589">
        <f t="shared" si="33"/>
        <v>0</v>
      </c>
      <c r="CV64" s="589">
        <f t="shared" si="33"/>
        <v>0</v>
      </c>
      <c r="CW64" s="589">
        <f t="shared" si="33"/>
        <v>0</v>
      </c>
      <c r="CX64" s="589">
        <f t="shared" si="33"/>
        <v>0</v>
      </c>
      <c r="CY64" s="589">
        <f t="shared" si="33"/>
        <v>0</v>
      </c>
      <c r="CZ64" s="589">
        <f t="shared" si="33"/>
        <v>0</v>
      </c>
      <c r="DA64" s="589">
        <f t="shared" si="33"/>
        <v>0</v>
      </c>
      <c r="DB64" s="589">
        <f t="shared" si="33"/>
        <v>0</v>
      </c>
      <c r="DC64" s="589">
        <f t="shared" si="33"/>
        <v>0</v>
      </c>
      <c r="DD64" s="589">
        <f t="shared" si="33"/>
        <v>0</v>
      </c>
      <c r="DE64" s="589">
        <f t="shared" si="33"/>
        <v>0</v>
      </c>
      <c r="DF64" s="589">
        <f t="shared" si="33"/>
        <v>0</v>
      </c>
      <c r="DG64" s="589">
        <f t="shared" si="33"/>
        <v>0</v>
      </c>
      <c r="DH64" s="589">
        <f t="shared" si="33"/>
        <v>0</v>
      </c>
      <c r="DI64" s="589">
        <f t="shared" si="33"/>
        <v>0</v>
      </c>
      <c r="DJ64" s="589">
        <f t="shared" si="33"/>
        <v>0</v>
      </c>
      <c r="DK64" s="589">
        <f t="shared" si="33"/>
        <v>0</v>
      </c>
      <c r="DL64" s="589">
        <f t="shared" si="33"/>
        <v>0</v>
      </c>
      <c r="DM64" s="589">
        <f t="shared" si="33"/>
        <v>0</v>
      </c>
      <c r="DN64" s="589">
        <f t="shared" si="33"/>
        <v>0</v>
      </c>
      <c r="DO64" s="589">
        <f t="shared" si="33"/>
        <v>0</v>
      </c>
      <c r="DP64" s="589">
        <f t="shared" si="33"/>
        <v>0</v>
      </c>
      <c r="DQ64" s="589">
        <f t="shared" si="33"/>
        <v>0</v>
      </c>
      <c r="DR64" s="589">
        <f t="shared" si="33"/>
        <v>0</v>
      </c>
      <c r="DS64" s="589">
        <f t="shared" si="33"/>
        <v>0</v>
      </c>
      <c r="DT64" s="589">
        <f t="shared" si="33"/>
        <v>0</v>
      </c>
      <c r="DU64" s="589">
        <f t="shared" si="33"/>
        <v>0</v>
      </c>
      <c r="DV64" s="589">
        <f t="shared" si="33"/>
        <v>0</v>
      </c>
    </row>
    <row r="65" spans="1:126" s="464" customFormat="1" outlineLevel="1" x14ac:dyDescent="0.4">
      <c r="A65" s="736"/>
      <c r="B65" s="464">
        <f>'Rent Roll'!$B16</f>
        <v>0</v>
      </c>
      <c r="C65" s="1219">
        <f>'Rent Roll'!$K16</f>
        <v>0</v>
      </c>
      <c r="D65" s="1239"/>
      <c r="E65" s="1221">
        <f>'Rent Roll'!$T16</f>
        <v>0</v>
      </c>
      <c r="F65" s="588">
        <f t="shared" ref="F65:BQ65" si="34">F155</f>
        <v>0</v>
      </c>
      <c r="G65" s="589">
        <f t="shared" si="34"/>
        <v>0</v>
      </c>
      <c r="H65" s="589">
        <f t="shared" si="34"/>
        <v>0</v>
      </c>
      <c r="I65" s="589">
        <f t="shared" si="34"/>
        <v>0</v>
      </c>
      <c r="J65" s="589">
        <f t="shared" si="34"/>
        <v>0</v>
      </c>
      <c r="K65" s="589">
        <f t="shared" si="34"/>
        <v>0</v>
      </c>
      <c r="L65" s="589">
        <f t="shared" si="34"/>
        <v>0</v>
      </c>
      <c r="M65" s="589">
        <f t="shared" si="34"/>
        <v>0</v>
      </c>
      <c r="N65" s="589">
        <f t="shared" si="34"/>
        <v>0</v>
      </c>
      <c r="O65" s="589">
        <f t="shared" si="34"/>
        <v>0</v>
      </c>
      <c r="P65" s="589">
        <f t="shared" si="34"/>
        <v>0</v>
      </c>
      <c r="Q65" s="589">
        <f t="shared" si="34"/>
        <v>0</v>
      </c>
      <c r="R65" s="589">
        <f t="shared" si="34"/>
        <v>0</v>
      </c>
      <c r="S65" s="589">
        <f t="shared" si="34"/>
        <v>0</v>
      </c>
      <c r="T65" s="589">
        <f t="shared" si="34"/>
        <v>0</v>
      </c>
      <c r="U65" s="589">
        <f t="shared" si="34"/>
        <v>0</v>
      </c>
      <c r="V65" s="589">
        <f t="shared" si="34"/>
        <v>0</v>
      </c>
      <c r="W65" s="589">
        <f t="shared" si="34"/>
        <v>0</v>
      </c>
      <c r="X65" s="589">
        <f t="shared" si="34"/>
        <v>0</v>
      </c>
      <c r="Y65" s="589">
        <f t="shared" si="34"/>
        <v>0</v>
      </c>
      <c r="Z65" s="589">
        <f t="shared" si="34"/>
        <v>0</v>
      </c>
      <c r="AA65" s="589">
        <f t="shared" si="34"/>
        <v>0</v>
      </c>
      <c r="AB65" s="589">
        <f t="shared" si="34"/>
        <v>0</v>
      </c>
      <c r="AC65" s="589">
        <f t="shared" si="34"/>
        <v>0</v>
      </c>
      <c r="AD65" s="589">
        <f t="shared" si="34"/>
        <v>0</v>
      </c>
      <c r="AE65" s="589">
        <f t="shared" si="34"/>
        <v>0</v>
      </c>
      <c r="AF65" s="589">
        <f t="shared" si="34"/>
        <v>0</v>
      </c>
      <c r="AG65" s="589">
        <f t="shared" si="34"/>
        <v>0</v>
      </c>
      <c r="AH65" s="589">
        <f t="shared" si="34"/>
        <v>0</v>
      </c>
      <c r="AI65" s="589">
        <f t="shared" si="34"/>
        <v>0</v>
      </c>
      <c r="AJ65" s="589">
        <f t="shared" si="34"/>
        <v>0</v>
      </c>
      <c r="AK65" s="589">
        <f t="shared" si="34"/>
        <v>0</v>
      </c>
      <c r="AL65" s="589">
        <f t="shared" si="34"/>
        <v>0</v>
      </c>
      <c r="AM65" s="589">
        <f t="shared" si="34"/>
        <v>0</v>
      </c>
      <c r="AN65" s="589">
        <f t="shared" si="34"/>
        <v>0</v>
      </c>
      <c r="AO65" s="589">
        <f t="shared" si="34"/>
        <v>0</v>
      </c>
      <c r="AP65" s="589">
        <f t="shared" si="34"/>
        <v>0</v>
      </c>
      <c r="AQ65" s="589">
        <f t="shared" si="34"/>
        <v>0</v>
      </c>
      <c r="AR65" s="589">
        <f t="shared" si="34"/>
        <v>0</v>
      </c>
      <c r="AS65" s="589">
        <f t="shared" si="34"/>
        <v>0</v>
      </c>
      <c r="AT65" s="589">
        <f t="shared" si="34"/>
        <v>0</v>
      </c>
      <c r="AU65" s="589">
        <f t="shared" si="34"/>
        <v>0</v>
      </c>
      <c r="AV65" s="589">
        <f t="shared" si="34"/>
        <v>0</v>
      </c>
      <c r="AW65" s="589">
        <f t="shared" si="34"/>
        <v>0</v>
      </c>
      <c r="AX65" s="589">
        <f t="shared" si="34"/>
        <v>0</v>
      </c>
      <c r="AY65" s="589">
        <f t="shared" si="34"/>
        <v>0</v>
      </c>
      <c r="AZ65" s="589">
        <f t="shared" si="34"/>
        <v>0</v>
      </c>
      <c r="BA65" s="589">
        <f t="shared" si="34"/>
        <v>0</v>
      </c>
      <c r="BB65" s="589">
        <f t="shared" si="34"/>
        <v>0</v>
      </c>
      <c r="BC65" s="589">
        <f t="shared" si="34"/>
        <v>0</v>
      </c>
      <c r="BD65" s="589">
        <f t="shared" si="34"/>
        <v>0</v>
      </c>
      <c r="BE65" s="589">
        <f t="shared" si="34"/>
        <v>0</v>
      </c>
      <c r="BF65" s="589">
        <f t="shared" si="34"/>
        <v>0</v>
      </c>
      <c r="BG65" s="589">
        <f t="shared" si="34"/>
        <v>0</v>
      </c>
      <c r="BH65" s="589">
        <f t="shared" si="34"/>
        <v>0</v>
      </c>
      <c r="BI65" s="589">
        <f t="shared" si="34"/>
        <v>0</v>
      </c>
      <c r="BJ65" s="589">
        <f t="shared" si="34"/>
        <v>0</v>
      </c>
      <c r="BK65" s="589">
        <f t="shared" si="34"/>
        <v>0</v>
      </c>
      <c r="BL65" s="589">
        <f t="shared" si="34"/>
        <v>0</v>
      </c>
      <c r="BM65" s="589">
        <f t="shared" si="34"/>
        <v>0</v>
      </c>
      <c r="BN65" s="589">
        <f t="shared" si="34"/>
        <v>0</v>
      </c>
      <c r="BO65" s="589">
        <f t="shared" si="34"/>
        <v>0</v>
      </c>
      <c r="BP65" s="589">
        <f t="shared" si="34"/>
        <v>0</v>
      </c>
      <c r="BQ65" s="589">
        <f t="shared" si="34"/>
        <v>0</v>
      </c>
      <c r="BR65" s="589">
        <f t="shared" ref="BR65:DV65" si="35">BR155</f>
        <v>0</v>
      </c>
      <c r="BS65" s="589">
        <f t="shared" si="35"/>
        <v>0</v>
      </c>
      <c r="BT65" s="589">
        <f t="shared" si="35"/>
        <v>0</v>
      </c>
      <c r="BU65" s="589">
        <f t="shared" si="35"/>
        <v>0</v>
      </c>
      <c r="BV65" s="589">
        <f t="shared" si="35"/>
        <v>0</v>
      </c>
      <c r="BW65" s="589">
        <f t="shared" si="35"/>
        <v>0</v>
      </c>
      <c r="BX65" s="589">
        <f t="shared" si="35"/>
        <v>0</v>
      </c>
      <c r="BY65" s="589">
        <f t="shared" si="35"/>
        <v>0</v>
      </c>
      <c r="BZ65" s="589">
        <f t="shared" si="35"/>
        <v>0</v>
      </c>
      <c r="CA65" s="589">
        <f t="shared" si="35"/>
        <v>0</v>
      </c>
      <c r="CB65" s="589">
        <f t="shared" si="35"/>
        <v>0</v>
      </c>
      <c r="CC65" s="589">
        <f t="shared" si="35"/>
        <v>0</v>
      </c>
      <c r="CD65" s="589">
        <f t="shared" si="35"/>
        <v>0</v>
      </c>
      <c r="CE65" s="589">
        <f t="shared" si="35"/>
        <v>0</v>
      </c>
      <c r="CF65" s="589">
        <f t="shared" si="35"/>
        <v>0</v>
      </c>
      <c r="CG65" s="589">
        <f t="shared" si="35"/>
        <v>0</v>
      </c>
      <c r="CH65" s="589">
        <f t="shared" si="35"/>
        <v>0</v>
      </c>
      <c r="CI65" s="589">
        <f t="shared" si="35"/>
        <v>0</v>
      </c>
      <c r="CJ65" s="589">
        <f t="shared" si="35"/>
        <v>0</v>
      </c>
      <c r="CK65" s="589">
        <f t="shared" si="35"/>
        <v>0</v>
      </c>
      <c r="CL65" s="589">
        <f t="shared" si="35"/>
        <v>0</v>
      </c>
      <c r="CM65" s="589">
        <f t="shared" si="35"/>
        <v>0</v>
      </c>
      <c r="CN65" s="589">
        <f t="shared" si="35"/>
        <v>0</v>
      </c>
      <c r="CO65" s="589">
        <f t="shared" si="35"/>
        <v>0</v>
      </c>
      <c r="CP65" s="589">
        <f t="shared" si="35"/>
        <v>0</v>
      </c>
      <c r="CQ65" s="589">
        <f t="shared" si="35"/>
        <v>0</v>
      </c>
      <c r="CR65" s="589">
        <f t="shared" si="35"/>
        <v>0</v>
      </c>
      <c r="CS65" s="589">
        <f t="shared" si="35"/>
        <v>0</v>
      </c>
      <c r="CT65" s="589">
        <f t="shared" si="35"/>
        <v>0</v>
      </c>
      <c r="CU65" s="589">
        <f t="shared" si="35"/>
        <v>0</v>
      </c>
      <c r="CV65" s="589">
        <f t="shared" si="35"/>
        <v>0</v>
      </c>
      <c r="CW65" s="589">
        <f t="shared" si="35"/>
        <v>0</v>
      </c>
      <c r="CX65" s="589">
        <f t="shared" si="35"/>
        <v>0</v>
      </c>
      <c r="CY65" s="589">
        <f t="shared" si="35"/>
        <v>0</v>
      </c>
      <c r="CZ65" s="589">
        <f t="shared" si="35"/>
        <v>0</v>
      </c>
      <c r="DA65" s="589">
        <f t="shared" si="35"/>
        <v>0</v>
      </c>
      <c r="DB65" s="589">
        <f t="shared" si="35"/>
        <v>0</v>
      </c>
      <c r="DC65" s="589">
        <f t="shared" si="35"/>
        <v>0</v>
      </c>
      <c r="DD65" s="589">
        <f t="shared" si="35"/>
        <v>0</v>
      </c>
      <c r="DE65" s="589">
        <f t="shared" si="35"/>
        <v>0</v>
      </c>
      <c r="DF65" s="589">
        <f t="shared" si="35"/>
        <v>0</v>
      </c>
      <c r="DG65" s="589">
        <f t="shared" si="35"/>
        <v>0</v>
      </c>
      <c r="DH65" s="589">
        <f t="shared" si="35"/>
        <v>0</v>
      </c>
      <c r="DI65" s="589">
        <f t="shared" si="35"/>
        <v>0</v>
      </c>
      <c r="DJ65" s="589">
        <f t="shared" si="35"/>
        <v>0</v>
      </c>
      <c r="DK65" s="589">
        <f t="shared" si="35"/>
        <v>0</v>
      </c>
      <c r="DL65" s="589">
        <f t="shared" si="35"/>
        <v>0</v>
      </c>
      <c r="DM65" s="589">
        <f t="shared" si="35"/>
        <v>0</v>
      </c>
      <c r="DN65" s="589">
        <f t="shared" si="35"/>
        <v>0</v>
      </c>
      <c r="DO65" s="589">
        <f t="shared" si="35"/>
        <v>0</v>
      </c>
      <c r="DP65" s="589">
        <f t="shared" si="35"/>
        <v>0</v>
      </c>
      <c r="DQ65" s="589">
        <f t="shared" si="35"/>
        <v>0</v>
      </c>
      <c r="DR65" s="589">
        <f t="shared" si="35"/>
        <v>0</v>
      </c>
      <c r="DS65" s="589">
        <f t="shared" si="35"/>
        <v>0</v>
      </c>
      <c r="DT65" s="589">
        <f t="shared" si="35"/>
        <v>0</v>
      </c>
      <c r="DU65" s="589">
        <f t="shared" si="35"/>
        <v>0</v>
      </c>
      <c r="DV65" s="589">
        <f t="shared" si="35"/>
        <v>0</v>
      </c>
    </row>
    <row r="66" spans="1:126" s="464" customFormat="1" outlineLevel="1" x14ac:dyDescent="0.4">
      <c r="A66" s="736"/>
      <c r="B66" s="464">
        <f>'Rent Roll'!$B17</f>
        <v>0</v>
      </c>
      <c r="C66" s="1219">
        <f>'Rent Roll'!$K17</f>
        <v>0</v>
      </c>
      <c r="D66" s="1239"/>
      <c r="E66" s="1221">
        <f>'Rent Roll'!$T17</f>
        <v>0</v>
      </c>
      <c r="F66" s="588">
        <f t="shared" ref="F66:BQ66" si="36">F156</f>
        <v>0</v>
      </c>
      <c r="G66" s="589">
        <f t="shared" si="36"/>
        <v>0</v>
      </c>
      <c r="H66" s="589">
        <f t="shared" si="36"/>
        <v>0</v>
      </c>
      <c r="I66" s="589">
        <f t="shared" si="36"/>
        <v>0</v>
      </c>
      <c r="J66" s="589">
        <f t="shared" si="36"/>
        <v>0</v>
      </c>
      <c r="K66" s="589">
        <f t="shared" si="36"/>
        <v>0</v>
      </c>
      <c r="L66" s="589">
        <f t="shared" si="36"/>
        <v>0</v>
      </c>
      <c r="M66" s="589">
        <f t="shared" si="36"/>
        <v>0</v>
      </c>
      <c r="N66" s="589">
        <f t="shared" si="36"/>
        <v>0</v>
      </c>
      <c r="O66" s="589">
        <f t="shared" si="36"/>
        <v>0</v>
      </c>
      <c r="P66" s="589">
        <f t="shared" si="36"/>
        <v>0</v>
      </c>
      <c r="Q66" s="589">
        <f t="shared" si="36"/>
        <v>0</v>
      </c>
      <c r="R66" s="589">
        <f t="shared" si="36"/>
        <v>0</v>
      </c>
      <c r="S66" s="589">
        <f t="shared" si="36"/>
        <v>0</v>
      </c>
      <c r="T66" s="589">
        <f t="shared" si="36"/>
        <v>0</v>
      </c>
      <c r="U66" s="589">
        <f t="shared" si="36"/>
        <v>0</v>
      </c>
      <c r="V66" s="589">
        <f t="shared" si="36"/>
        <v>0</v>
      </c>
      <c r="W66" s="589">
        <f t="shared" si="36"/>
        <v>0</v>
      </c>
      <c r="X66" s="589">
        <f t="shared" si="36"/>
        <v>0</v>
      </c>
      <c r="Y66" s="589">
        <f t="shared" si="36"/>
        <v>0</v>
      </c>
      <c r="Z66" s="589">
        <f t="shared" si="36"/>
        <v>0</v>
      </c>
      <c r="AA66" s="589">
        <f t="shared" si="36"/>
        <v>0</v>
      </c>
      <c r="AB66" s="589">
        <f t="shared" si="36"/>
        <v>0</v>
      </c>
      <c r="AC66" s="589">
        <f t="shared" si="36"/>
        <v>0</v>
      </c>
      <c r="AD66" s="589">
        <f t="shared" si="36"/>
        <v>0</v>
      </c>
      <c r="AE66" s="589">
        <f t="shared" si="36"/>
        <v>0</v>
      </c>
      <c r="AF66" s="589">
        <f t="shared" si="36"/>
        <v>0</v>
      </c>
      <c r="AG66" s="589">
        <f t="shared" si="36"/>
        <v>0</v>
      </c>
      <c r="AH66" s="589">
        <f t="shared" si="36"/>
        <v>0</v>
      </c>
      <c r="AI66" s="589">
        <f t="shared" si="36"/>
        <v>0</v>
      </c>
      <c r="AJ66" s="589">
        <f t="shared" si="36"/>
        <v>0</v>
      </c>
      <c r="AK66" s="589">
        <f t="shared" si="36"/>
        <v>0</v>
      </c>
      <c r="AL66" s="589">
        <f t="shared" si="36"/>
        <v>0</v>
      </c>
      <c r="AM66" s="589">
        <f t="shared" si="36"/>
        <v>0</v>
      </c>
      <c r="AN66" s="589">
        <f t="shared" si="36"/>
        <v>0</v>
      </c>
      <c r="AO66" s="589">
        <f t="shared" si="36"/>
        <v>0</v>
      </c>
      <c r="AP66" s="589">
        <f t="shared" si="36"/>
        <v>0</v>
      </c>
      <c r="AQ66" s="589">
        <f t="shared" si="36"/>
        <v>0</v>
      </c>
      <c r="AR66" s="589">
        <f t="shared" si="36"/>
        <v>0</v>
      </c>
      <c r="AS66" s="589">
        <f t="shared" si="36"/>
        <v>0</v>
      </c>
      <c r="AT66" s="589">
        <f t="shared" si="36"/>
        <v>0</v>
      </c>
      <c r="AU66" s="589">
        <f t="shared" si="36"/>
        <v>0</v>
      </c>
      <c r="AV66" s="589">
        <f t="shared" si="36"/>
        <v>0</v>
      </c>
      <c r="AW66" s="589">
        <f t="shared" si="36"/>
        <v>0</v>
      </c>
      <c r="AX66" s="589">
        <f t="shared" si="36"/>
        <v>0</v>
      </c>
      <c r="AY66" s="589">
        <f t="shared" si="36"/>
        <v>0</v>
      </c>
      <c r="AZ66" s="589">
        <f t="shared" si="36"/>
        <v>0</v>
      </c>
      <c r="BA66" s="589">
        <f t="shared" si="36"/>
        <v>0</v>
      </c>
      <c r="BB66" s="589">
        <f t="shared" si="36"/>
        <v>0</v>
      </c>
      <c r="BC66" s="589">
        <f t="shared" si="36"/>
        <v>0</v>
      </c>
      <c r="BD66" s="589">
        <f t="shared" si="36"/>
        <v>0</v>
      </c>
      <c r="BE66" s="589">
        <f t="shared" si="36"/>
        <v>0</v>
      </c>
      <c r="BF66" s="589">
        <f t="shared" si="36"/>
        <v>0</v>
      </c>
      <c r="BG66" s="589">
        <f t="shared" si="36"/>
        <v>0</v>
      </c>
      <c r="BH66" s="589">
        <f t="shared" si="36"/>
        <v>0</v>
      </c>
      <c r="BI66" s="589">
        <f t="shared" si="36"/>
        <v>0</v>
      </c>
      <c r="BJ66" s="589">
        <f t="shared" si="36"/>
        <v>0</v>
      </c>
      <c r="BK66" s="589">
        <f t="shared" si="36"/>
        <v>0</v>
      </c>
      <c r="BL66" s="589">
        <f t="shared" si="36"/>
        <v>0</v>
      </c>
      <c r="BM66" s="589">
        <f t="shared" si="36"/>
        <v>0</v>
      </c>
      <c r="BN66" s="589">
        <f t="shared" si="36"/>
        <v>0</v>
      </c>
      <c r="BO66" s="589">
        <f t="shared" si="36"/>
        <v>0</v>
      </c>
      <c r="BP66" s="589">
        <f t="shared" si="36"/>
        <v>0</v>
      </c>
      <c r="BQ66" s="589">
        <f t="shared" si="36"/>
        <v>0</v>
      </c>
      <c r="BR66" s="589">
        <f t="shared" ref="BR66:DV66" si="37">BR156</f>
        <v>0</v>
      </c>
      <c r="BS66" s="589">
        <f t="shared" si="37"/>
        <v>0</v>
      </c>
      <c r="BT66" s="589">
        <f t="shared" si="37"/>
        <v>0</v>
      </c>
      <c r="BU66" s="589">
        <f t="shared" si="37"/>
        <v>0</v>
      </c>
      <c r="BV66" s="589">
        <f t="shared" si="37"/>
        <v>0</v>
      </c>
      <c r="BW66" s="589">
        <f t="shared" si="37"/>
        <v>0</v>
      </c>
      <c r="BX66" s="589">
        <f t="shared" si="37"/>
        <v>0</v>
      </c>
      <c r="BY66" s="589">
        <f t="shared" si="37"/>
        <v>0</v>
      </c>
      <c r="BZ66" s="589">
        <f t="shared" si="37"/>
        <v>0</v>
      </c>
      <c r="CA66" s="589">
        <f t="shared" si="37"/>
        <v>0</v>
      </c>
      <c r="CB66" s="589">
        <f t="shared" si="37"/>
        <v>0</v>
      </c>
      <c r="CC66" s="589">
        <f t="shared" si="37"/>
        <v>0</v>
      </c>
      <c r="CD66" s="589">
        <f t="shared" si="37"/>
        <v>0</v>
      </c>
      <c r="CE66" s="589">
        <f t="shared" si="37"/>
        <v>0</v>
      </c>
      <c r="CF66" s="589">
        <f t="shared" si="37"/>
        <v>0</v>
      </c>
      <c r="CG66" s="589">
        <f t="shared" si="37"/>
        <v>0</v>
      </c>
      <c r="CH66" s="589">
        <f t="shared" si="37"/>
        <v>0</v>
      </c>
      <c r="CI66" s="589">
        <f t="shared" si="37"/>
        <v>0</v>
      </c>
      <c r="CJ66" s="589">
        <f t="shared" si="37"/>
        <v>0</v>
      </c>
      <c r="CK66" s="589">
        <f t="shared" si="37"/>
        <v>0</v>
      </c>
      <c r="CL66" s="589">
        <f t="shared" si="37"/>
        <v>0</v>
      </c>
      <c r="CM66" s="589">
        <f t="shared" si="37"/>
        <v>0</v>
      </c>
      <c r="CN66" s="589">
        <f t="shared" si="37"/>
        <v>0</v>
      </c>
      <c r="CO66" s="589">
        <f t="shared" si="37"/>
        <v>0</v>
      </c>
      <c r="CP66" s="589">
        <f t="shared" si="37"/>
        <v>0</v>
      </c>
      <c r="CQ66" s="589">
        <f t="shared" si="37"/>
        <v>0</v>
      </c>
      <c r="CR66" s="589">
        <f t="shared" si="37"/>
        <v>0</v>
      </c>
      <c r="CS66" s="589">
        <f t="shared" si="37"/>
        <v>0</v>
      </c>
      <c r="CT66" s="589">
        <f t="shared" si="37"/>
        <v>0</v>
      </c>
      <c r="CU66" s="589">
        <f t="shared" si="37"/>
        <v>0</v>
      </c>
      <c r="CV66" s="589">
        <f t="shared" si="37"/>
        <v>0</v>
      </c>
      <c r="CW66" s="589">
        <f t="shared" si="37"/>
        <v>0</v>
      </c>
      <c r="CX66" s="589">
        <f t="shared" si="37"/>
        <v>0</v>
      </c>
      <c r="CY66" s="589">
        <f t="shared" si="37"/>
        <v>0</v>
      </c>
      <c r="CZ66" s="589">
        <f t="shared" si="37"/>
        <v>0</v>
      </c>
      <c r="DA66" s="589">
        <f t="shared" si="37"/>
        <v>0</v>
      </c>
      <c r="DB66" s="589">
        <f t="shared" si="37"/>
        <v>0</v>
      </c>
      <c r="DC66" s="589">
        <f t="shared" si="37"/>
        <v>0</v>
      </c>
      <c r="DD66" s="589">
        <f t="shared" si="37"/>
        <v>0</v>
      </c>
      <c r="DE66" s="589">
        <f t="shared" si="37"/>
        <v>0</v>
      </c>
      <c r="DF66" s="589">
        <f t="shared" si="37"/>
        <v>0</v>
      </c>
      <c r="DG66" s="589">
        <f t="shared" si="37"/>
        <v>0</v>
      </c>
      <c r="DH66" s="589">
        <f t="shared" si="37"/>
        <v>0</v>
      </c>
      <c r="DI66" s="589">
        <f t="shared" si="37"/>
        <v>0</v>
      </c>
      <c r="DJ66" s="589">
        <f t="shared" si="37"/>
        <v>0</v>
      </c>
      <c r="DK66" s="589">
        <f t="shared" si="37"/>
        <v>0</v>
      </c>
      <c r="DL66" s="589">
        <f t="shared" si="37"/>
        <v>0</v>
      </c>
      <c r="DM66" s="589">
        <f t="shared" si="37"/>
        <v>0</v>
      </c>
      <c r="DN66" s="589">
        <f t="shared" si="37"/>
        <v>0</v>
      </c>
      <c r="DO66" s="589">
        <f t="shared" si="37"/>
        <v>0</v>
      </c>
      <c r="DP66" s="589">
        <f t="shared" si="37"/>
        <v>0</v>
      </c>
      <c r="DQ66" s="589">
        <f t="shared" si="37"/>
        <v>0</v>
      </c>
      <c r="DR66" s="589">
        <f t="shared" si="37"/>
        <v>0</v>
      </c>
      <c r="DS66" s="589">
        <f t="shared" si="37"/>
        <v>0</v>
      </c>
      <c r="DT66" s="589">
        <f t="shared" si="37"/>
        <v>0</v>
      </c>
      <c r="DU66" s="589">
        <f t="shared" si="37"/>
        <v>0</v>
      </c>
      <c r="DV66" s="589">
        <f t="shared" si="37"/>
        <v>0</v>
      </c>
    </row>
    <row r="67" spans="1:126" s="464" customFormat="1" outlineLevel="1" x14ac:dyDescent="0.4">
      <c r="A67" s="736"/>
      <c r="B67" s="464">
        <f>'Rent Roll'!$B18</f>
        <v>0</v>
      </c>
      <c r="C67" s="1219">
        <f>'Rent Roll'!$K18</f>
        <v>0</v>
      </c>
      <c r="D67" s="1239"/>
      <c r="E67" s="1221">
        <f>'Rent Roll'!$T18</f>
        <v>0</v>
      </c>
      <c r="F67" s="588">
        <f t="shared" ref="F67:BQ67" si="38">F157</f>
        <v>0</v>
      </c>
      <c r="G67" s="589">
        <f t="shared" si="38"/>
        <v>0</v>
      </c>
      <c r="H67" s="589">
        <f t="shared" si="38"/>
        <v>0</v>
      </c>
      <c r="I67" s="589">
        <f t="shared" si="38"/>
        <v>0</v>
      </c>
      <c r="J67" s="589">
        <f t="shared" si="38"/>
        <v>0</v>
      </c>
      <c r="K67" s="589">
        <f t="shared" si="38"/>
        <v>0</v>
      </c>
      <c r="L67" s="589">
        <f t="shared" si="38"/>
        <v>0</v>
      </c>
      <c r="M67" s="589">
        <f t="shared" si="38"/>
        <v>0</v>
      </c>
      <c r="N67" s="589">
        <f t="shared" si="38"/>
        <v>0</v>
      </c>
      <c r="O67" s="589">
        <f t="shared" si="38"/>
        <v>0</v>
      </c>
      <c r="P67" s="589">
        <f t="shared" si="38"/>
        <v>0</v>
      </c>
      <c r="Q67" s="589">
        <f t="shared" si="38"/>
        <v>0</v>
      </c>
      <c r="R67" s="589">
        <f t="shared" si="38"/>
        <v>0</v>
      </c>
      <c r="S67" s="589">
        <f t="shared" si="38"/>
        <v>0</v>
      </c>
      <c r="T67" s="589">
        <f t="shared" si="38"/>
        <v>0</v>
      </c>
      <c r="U67" s="589">
        <f t="shared" si="38"/>
        <v>0</v>
      </c>
      <c r="V67" s="589">
        <f t="shared" si="38"/>
        <v>0</v>
      </c>
      <c r="W67" s="589">
        <f t="shared" si="38"/>
        <v>0</v>
      </c>
      <c r="X67" s="589">
        <f t="shared" si="38"/>
        <v>0</v>
      </c>
      <c r="Y67" s="589">
        <f t="shared" si="38"/>
        <v>0</v>
      </c>
      <c r="Z67" s="589">
        <f t="shared" si="38"/>
        <v>0</v>
      </c>
      <c r="AA67" s="589">
        <f t="shared" si="38"/>
        <v>0</v>
      </c>
      <c r="AB67" s="589">
        <f t="shared" si="38"/>
        <v>0</v>
      </c>
      <c r="AC67" s="589">
        <f t="shared" si="38"/>
        <v>0</v>
      </c>
      <c r="AD67" s="589">
        <f t="shared" si="38"/>
        <v>0</v>
      </c>
      <c r="AE67" s="589">
        <f t="shared" si="38"/>
        <v>0</v>
      </c>
      <c r="AF67" s="589">
        <f t="shared" si="38"/>
        <v>0</v>
      </c>
      <c r="AG67" s="589">
        <f t="shared" si="38"/>
        <v>0</v>
      </c>
      <c r="AH67" s="589">
        <f t="shared" si="38"/>
        <v>0</v>
      </c>
      <c r="AI67" s="589">
        <f t="shared" si="38"/>
        <v>0</v>
      </c>
      <c r="AJ67" s="589">
        <f t="shared" si="38"/>
        <v>0</v>
      </c>
      <c r="AK67" s="589">
        <f t="shared" si="38"/>
        <v>0</v>
      </c>
      <c r="AL67" s="589">
        <f t="shared" si="38"/>
        <v>0</v>
      </c>
      <c r="AM67" s="589">
        <f t="shared" si="38"/>
        <v>0</v>
      </c>
      <c r="AN67" s="589">
        <f t="shared" si="38"/>
        <v>0</v>
      </c>
      <c r="AO67" s="589">
        <f t="shared" si="38"/>
        <v>0</v>
      </c>
      <c r="AP67" s="589">
        <f t="shared" si="38"/>
        <v>0</v>
      </c>
      <c r="AQ67" s="589">
        <f t="shared" si="38"/>
        <v>0</v>
      </c>
      <c r="AR67" s="589">
        <f t="shared" si="38"/>
        <v>0</v>
      </c>
      <c r="AS67" s="589">
        <f t="shared" si="38"/>
        <v>0</v>
      </c>
      <c r="AT67" s="589">
        <f t="shared" si="38"/>
        <v>0</v>
      </c>
      <c r="AU67" s="589">
        <f t="shared" si="38"/>
        <v>0</v>
      </c>
      <c r="AV67" s="589">
        <f t="shared" si="38"/>
        <v>0</v>
      </c>
      <c r="AW67" s="589">
        <f t="shared" si="38"/>
        <v>0</v>
      </c>
      <c r="AX67" s="589">
        <f t="shared" si="38"/>
        <v>0</v>
      </c>
      <c r="AY67" s="589">
        <f t="shared" si="38"/>
        <v>0</v>
      </c>
      <c r="AZ67" s="589">
        <f t="shared" si="38"/>
        <v>0</v>
      </c>
      <c r="BA67" s="589">
        <f t="shared" si="38"/>
        <v>0</v>
      </c>
      <c r="BB67" s="589">
        <f t="shared" si="38"/>
        <v>0</v>
      </c>
      <c r="BC67" s="589">
        <f t="shared" si="38"/>
        <v>0</v>
      </c>
      <c r="BD67" s="589">
        <f t="shared" si="38"/>
        <v>0</v>
      </c>
      <c r="BE67" s="589">
        <f t="shared" si="38"/>
        <v>0</v>
      </c>
      <c r="BF67" s="589">
        <f t="shared" si="38"/>
        <v>0</v>
      </c>
      <c r="BG67" s="589">
        <f t="shared" si="38"/>
        <v>0</v>
      </c>
      <c r="BH67" s="589">
        <f t="shared" si="38"/>
        <v>0</v>
      </c>
      <c r="BI67" s="589">
        <f t="shared" si="38"/>
        <v>0</v>
      </c>
      <c r="BJ67" s="589">
        <f t="shared" si="38"/>
        <v>0</v>
      </c>
      <c r="BK67" s="589">
        <f t="shared" si="38"/>
        <v>0</v>
      </c>
      <c r="BL67" s="589">
        <f t="shared" si="38"/>
        <v>0</v>
      </c>
      <c r="BM67" s="589">
        <f t="shared" si="38"/>
        <v>0</v>
      </c>
      <c r="BN67" s="589">
        <f t="shared" si="38"/>
        <v>0</v>
      </c>
      <c r="BO67" s="589">
        <f t="shared" si="38"/>
        <v>0</v>
      </c>
      <c r="BP67" s="589">
        <f t="shared" si="38"/>
        <v>0</v>
      </c>
      <c r="BQ67" s="589">
        <f t="shared" si="38"/>
        <v>0</v>
      </c>
      <c r="BR67" s="589">
        <f t="shared" ref="BR67:DV67" si="39">BR157</f>
        <v>0</v>
      </c>
      <c r="BS67" s="589">
        <f t="shared" si="39"/>
        <v>0</v>
      </c>
      <c r="BT67" s="589">
        <f t="shared" si="39"/>
        <v>0</v>
      </c>
      <c r="BU67" s="589">
        <f t="shared" si="39"/>
        <v>0</v>
      </c>
      <c r="BV67" s="589">
        <f t="shared" si="39"/>
        <v>0</v>
      </c>
      <c r="BW67" s="589">
        <f t="shared" si="39"/>
        <v>0</v>
      </c>
      <c r="BX67" s="589">
        <f t="shared" si="39"/>
        <v>0</v>
      </c>
      <c r="BY67" s="589">
        <f t="shared" si="39"/>
        <v>0</v>
      </c>
      <c r="BZ67" s="589">
        <f t="shared" si="39"/>
        <v>0</v>
      </c>
      <c r="CA67" s="589">
        <f t="shared" si="39"/>
        <v>0</v>
      </c>
      <c r="CB67" s="589">
        <f t="shared" si="39"/>
        <v>0</v>
      </c>
      <c r="CC67" s="589">
        <f t="shared" si="39"/>
        <v>0</v>
      </c>
      <c r="CD67" s="589">
        <f t="shared" si="39"/>
        <v>0</v>
      </c>
      <c r="CE67" s="589">
        <f t="shared" si="39"/>
        <v>0</v>
      </c>
      <c r="CF67" s="589">
        <f t="shared" si="39"/>
        <v>0</v>
      </c>
      <c r="CG67" s="589">
        <f t="shared" si="39"/>
        <v>0</v>
      </c>
      <c r="CH67" s="589">
        <f t="shared" si="39"/>
        <v>0</v>
      </c>
      <c r="CI67" s="589">
        <f t="shared" si="39"/>
        <v>0</v>
      </c>
      <c r="CJ67" s="589">
        <f t="shared" si="39"/>
        <v>0</v>
      </c>
      <c r="CK67" s="589">
        <f t="shared" si="39"/>
        <v>0</v>
      </c>
      <c r="CL67" s="589">
        <f t="shared" si="39"/>
        <v>0</v>
      </c>
      <c r="CM67" s="589">
        <f t="shared" si="39"/>
        <v>0</v>
      </c>
      <c r="CN67" s="589">
        <f t="shared" si="39"/>
        <v>0</v>
      </c>
      <c r="CO67" s="589">
        <f t="shared" si="39"/>
        <v>0</v>
      </c>
      <c r="CP67" s="589">
        <f t="shared" si="39"/>
        <v>0</v>
      </c>
      <c r="CQ67" s="589">
        <f t="shared" si="39"/>
        <v>0</v>
      </c>
      <c r="CR67" s="589">
        <f t="shared" si="39"/>
        <v>0</v>
      </c>
      <c r="CS67" s="589">
        <f t="shared" si="39"/>
        <v>0</v>
      </c>
      <c r="CT67" s="589">
        <f t="shared" si="39"/>
        <v>0</v>
      </c>
      <c r="CU67" s="589">
        <f t="shared" si="39"/>
        <v>0</v>
      </c>
      <c r="CV67" s="589">
        <f t="shared" si="39"/>
        <v>0</v>
      </c>
      <c r="CW67" s="589">
        <f t="shared" si="39"/>
        <v>0</v>
      </c>
      <c r="CX67" s="589">
        <f t="shared" si="39"/>
        <v>0</v>
      </c>
      <c r="CY67" s="589">
        <f t="shared" si="39"/>
        <v>0</v>
      </c>
      <c r="CZ67" s="589">
        <f t="shared" si="39"/>
        <v>0</v>
      </c>
      <c r="DA67" s="589">
        <f t="shared" si="39"/>
        <v>0</v>
      </c>
      <c r="DB67" s="589">
        <f t="shared" si="39"/>
        <v>0</v>
      </c>
      <c r="DC67" s="589">
        <f t="shared" si="39"/>
        <v>0</v>
      </c>
      <c r="DD67" s="589">
        <f t="shared" si="39"/>
        <v>0</v>
      </c>
      <c r="DE67" s="589">
        <f t="shared" si="39"/>
        <v>0</v>
      </c>
      <c r="DF67" s="589">
        <f t="shared" si="39"/>
        <v>0</v>
      </c>
      <c r="DG67" s="589">
        <f t="shared" si="39"/>
        <v>0</v>
      </c>
      <c r="DH67" s="589">
        <f t="shared" si="39"/>
        <v>0</v>
      </c>
      <c r="DI67" s="589">
        <f t="shared" si="39"/>
        <v>0</v>
      </c>
      <c r="DJ67" s="589">
        <f t="shared" si="39"/>
        <v>0</v>
      </c>
      <c r="DK67" s="589">
        <f t="shared" si="39"/>
        <v>0</v>
      </c>
      <c r="DL67" s="589">
        <f t="shared" si="39"/>
        <v>0</v>
      </c>
      <c r="DM67" s="589">
        <f t="shared" si="39"/>
        <v>0</v>
      </c>
      <c r="DN67" s="589">
        <f t="shared" si="39"/>
        <v>0</v>
      </c>
      <c r="DO67" s="589">
        <f t="shared" si="39"/>
        <v>0</v>
      </c>
      <c r="DP67" s="589">
        <f t="shared" si="39"/>
        <v>0</v>
      </c>
      <c r="DQ67" s="589">
        <f t="shared" si="39"/>
        <v>0</v>
      </c>
      <c r="DR67" s="589">
        <f t="shared" si="39"/>
        <v>0</v>
      </c>
      <c r="DS67" s="589">
        <f t="shared" si="39"/>
        <v>0</v>
      </c>
      <c r="DT67" s="589">
        <f t="shared" si="39"/>
        <v>0</v>
      </c>
      <c r="DU67" s="589">
        <f t="shared" si="39"/>
        <v>0</v>
      </c>
      <c r="DV67" s="589">
        <f t="shared" si="39"/>
        <v>0</v>
      </c>
    </row>
    <row r="68" spans="1:126" s="485" customFormat="1" outlineLevel="1" x14ac:dyDescent="0.4">
      <c r="A68" s="737"/>
      <c r="B68" s="464">
        <f>'Rent Roll'!$B19</f>
        <v>0</v>
      </c>
      <c r="C68" s="1219">
        <f>'Rent Roll'!$K19</f>
        <v>0</v>
      </c>
      <c r="D68" s="1239"/>
      <c r="E68" s="1221">
        <f>'Rent Roll'!$T19</f>
        <v>0</v>
      </c>
      <c r="F68" s="588">
        <f t="shared" ref="F68:BQ68" si="40">F158</f>
        <v>0</v>
      </c>
      <c r="G68" s="589">
        <f t="shared" si="40"/>
        <v>0</v>
      </c>
      <c r="H68" s="589">
        <f t="shared" si="40"/>
        <v>0</v>
      </c>
      <c r="I68" s="589">
        <f t="shared" si="40"/>
        <v>0</v>
      </c>
      <c r="J68" s="589">
        <f t="shared" si="40"/>
        <v>0</v>
      </c>
      <c r="K68" s="589">
        <f t="shared" si="40"/>
        <v>0</v>
      </c>
      <c r="L68" s="589">
        <f t="shared" si="40"/>
        <v>0</v>
      </c>
      <c r="M68" s="589">
        <f t="shared" si="40"/>
        <v>0</v>
      </c>
      <c r="N68" s="589">
        <f t="shared" si="40"/>
        <v>0</v>
      </c>
      <c r="O68" s="589">
        <f t="shared" si="40"/>
        <v>0</v>
      </c>
      <c r="P68" s="589">
        <f t="shared" si="40"/>
        <v>0</v>
      </c>
      <c r="Q68" s="589">
        <f t="shared" si="40"/>
        <v>0</v>
      </c>
      <c r="R68" s="589">
        <f t="shared" si="40"/>
        <v>0</v>
      </c>
      <c r="S68" s="589">
        <f t="shared" si="40"/>
        <v>0</v>
      </c>
      <c r="T68" s="589">
        <f t="shared" si="40"/>
        <v>0</v>
      </c>
      <c r="U68" s="589">
        <f t="shared" si="40"/>
        <v>0</v>
      </c>
      <c r="V68" s="589">
        <f t="shared" si="40"/>
        <v>0</v>
      </c>
      <c r="W68" s="589">
        <f t="shared" si="40"/>
        <v>0</v>
      </c>
      <c r="X68" s="589">
        <f t="shared" si="40"/>
        <v>0</v>
      </c>
      <c r="Y68" s="589">
        <f t="shared" si="40"/>
        <v>0</v>
      </c>
      <c r="Z68" s="589">
        <f t="shared" si="40"/>
        <v>0</v>
      </c>
      <c r="AA68" s="589">
        <f t="shared" si="40"/>
        <v>0</v>
      </c>
      <c r="AB68" s="589">
        <f t="shared" si="40"/>
        <v>0</v>
      </c>
      <c r="AC68" s="589">
        <f t="shared" si="40"/>
        <v>0</v>
      </c>
      <c r="AD68" s="589">
        <f t="shared" si="40"/>
        <v>0</v>
      </c>
      <c r="AE68" s="589">
        <f t="shared" si="40"/>
        <v>0</v>
      </c>
      <c r="AF68" s="589">
        <f t="shared" si="40"/>
        <v>0</v>
      </c>
      <c r="AG68" s="589">
        <f t="shared" si="40"/>
        <v>0</v>
      </c>
      <c r="AH68" s="589">
        <f t="shared" si="40"/>
        <v>0</v>
      </c>
      <c r="AI68" s="589">
        <f t="shared" si="40"/>
        <v>0</v>
      </c>
      <c r="AJ68" s="589">
        <f t="shared" si="40"/>
        <v>0</v>
      </c>
      <c r="AK68" s="589">
        <f t="shared" si="40"/>
        <v>0</v>
      </c>
      <c r="AL68" s="589">
        <f t="shared" si="40"/>
        <v>0</v>
      </c>
      <c r="AM68" s="589">
        <f t="shared" si="40"/>
        <v>0</v>
      </c>
      <c r="AN68" s="589">
        <f t="shared" si="40"/>
        <v>0</v>
      </c>
      <c r="AO68" s="589">
        <f t="shared" si="40"/>
        <v>0</v>
      </c>
      <c r="AP68" s="589">
        <f t="shared" si="40"/>
        <v>0</v>
      </c>
      <c r="AQ68" s="589">
        <f t="shared" si="40"/>
        <v>0</v>
      </c>
      <c r="AR68" s="589">
        <f t="shared" si="40"/>
        <v>0</v>
      </c>
      <c r="AS68" s="589">
        <f t="shared" si="40"/>
        <v>0</v>
      </c>
      <c r="AT68" s="589">
        <f t="shared" si="40"/>
        <v>0</v>
      </c>
      <c r="AU68" s="589">
        <f t="shared" si="40"/>
        <v>0</v>
      </c>
      <c r="AV68" s="589">
        <f t="shared" si="40"/>
        <v>0</v>
      </c>
      <c r="AW68" s="589">
        <f t="shared" si="40"/>
        <v>0</v>
      </c>
      <c r="AX68" s="589">
        <f t="shared" si="40"/>
        <v>0</v>
      </c>
      <c r="AY68" s="589">
        <f t="shared" si="40"/>
        <v>0</v>
      </c>
      <c r="AZ68" s="589">
        <f t="shared" si="40"/>
        <v>0</v>
      </c>
      <c r="BA68" s="589">
        <f t="shared" si="40"/>
        <v>0</v>
      </c>
      <c r="BB68" s="589">
        <f t="shared" si="40"/>
        <v>0</v>
      </c>
      <c r="BC68" s="589">
        <f t="shared" si="40"/>
        <v>0</v>
      </c>
      <c r="BD68" s="589">
        <f t="shared" si="40"/>
        <v>0</v>
      </c>
      <c r="BE68" s="589">
        <f t="shared" si="40"/>
        <v>0</v>
      </c>
      <c r="BF68" s="589">
        <f t="shared" si="40"/>
        <v>0</v>
      </c>
      <c r="BG68" s="589">
        <f t="shared" si="40"/>
        <v>0</v>
      </c>
      <c r="BH68" s="589">
        <f t="shared" si="40"/>
        <v>0</v>
      </c>
      <c r="BI68" s="589">
        <f t="shared" si="40"/>
        <v>0</v>
      </c>
      <c r="BJ68" s="589">
        <f t="shared" si="40"/>
        <v>0</v>
      </c>
      <c r="BK68" s="589">
        <f t="shared" si="40"/>
        <v>0</v>
      </c>
      <c r="BL68" s="589">
        <f t="shared" si="40"/>
        <v>0</v>
      </c>
      <c r="BM68" s="589">
        <f t="shared" si="40"/>
        <v>0</v>
      </c>
      <c r="BN68" s="589">
        <f t="shared" si="40"/>
        <v>0</v>
      </c>
      <c r="BO68" s="589">
        <f t="shared" si="40"/>
        <v>0</v>
      </c>
      <c r="BP68" s="589">
        <f t="shared" si="40"/>
        <v>0</v>
      </c>
      <c r="BQ68" s="589">
        <f t="shared" si="40"/>
        <v>0</v>
      </c>
      <c r="BR68" s="589">
        <f t="shared" ref="BR68:DV68" si="41">BR158</f>
        <v>0</v>
      </c>
      <c r="BS68" s="589">
        <f t="shared" si="41"/>
        <v>0</v>
      </c>
      <c r="BT68" s="589">
        <f t="shared" si="41"/>
        <v>0</v>
      </c>
      <c r="BU68" s="589">
        <f t="shared" si="41"/>
        <v>0</v>
      </c>
      <c r="BV68" s="589">
        <f t="shared" si="41"/>
        <v>0</v>
      </c>
      <c r="BW68" s="589">
        <f t="shared" si="41"/>
        <v>0</v>
      </c>
      <c r="BX68" s="589">
        <f t="shared" si="41"/>
        <v>0</v>
      </c>
      <c r="BY68" s="589">
        <f t="shared" si="41"/>
        <v>0</v>
      </c>
      <c r="BZ68" s="589">
        <f t="shared" si="41"/>
        <v>0</v>
      </c>
      <c r="CA68" s="589">
        <f t="shared" si="41"/>
        <v>0</v>
      </c>
      <c r="CB68" s="589">
        <f t="shared" si="41"/>
        <v>0</v>
      </c>
      <c r="CC68" s="589">
        <f t="shared" si="41"/>
        <v>0</v>
      </c>
      <c r="CD68" s="589">
        <f t="shared" si="41"/>
        <v>0</v>
      </c>
      <c r="CE68" s="589">
        <f t="shared" si="41"/>
        <v>0</v>
      </c>
      <c r="CF68" s="589">
        <f t="shared" si="41"/>
        <v>0</v>
      </c>
      <c r="CG68" s="589">
        <f t="shared" si="41"/>
        <v>0</v>
      </c>
      <c r="CH68" s="589">
        <f t="shared" si="41"/>
        <v>0</v>
      </c>
      <c r="CI68" s="589">
        <f t="shared" si="41"/>
        <v>0</v>
      </c>
      <c r="CJ68" s="589">
        <f t="shared" si="41"/>
        <v>0</v>
      </c>
      <c r="CK68" s="589">
        <f t="shared" si="41"/>
        <v>0</v>
      </c>
      <c r="CL68" s="589">
        <f t="shared" si="41"/>
        <v>0</v>
      </c>
      <c r="CM68" s="589">
        <f t="shared" si="41"/>
        <v>0</v>
      </c>
      <c r="CN68" s="589">
        <f t="shared" si="41"/>
        <v>0</v>
      </c>
      <c r="CO68" s="589">
        <f t="shared" si="41"/>
        <v>0</v>
      </c>
      <c r="CP68" s="589">
        <f t="shared" si="41"/>
        <v>0</v>
      </c>
      <c r="CQ68" s="589">
        <f t="shared" si="41"/>
        <v>0</v>
      </c>
      <c r="CR68" s="589">
        <f t="shared" si="41"/>
        <v>0</v>
      </c>
      <c r="CS68" s="589">
        <f t="shared" si="41"/>
        <v>0</v>
      </c>
      <c r="CT68" s="589">
        <f t="shared" si="41"/>
        <v>0</v>
      </c>
      <c r="CU68" s="589">
        <f t="shared" si="41"/>
        <v>0</v>
      </c>
      <c r="CV68" s="589">
        <f t="shared" si="41"/>
        <v>0</v>
      </c>
      <c r="CW68" s="589">
        <f t="shared" si="41"/>
        <v>0</v>
      </c>
      <c r="CX68" s="589">
        <f t="shared" si="41"/>
        <v>0</v>
      </c>
      <c r="CY68" s="589">
        <f t="shared" si="41"/>
        <v>0</v>
      </c>
      <c r="CZ68" s="589">
        <f t="shared" si="41"/>
        <v>0</v>
      </c>
      <c r="DA68" s="589">
        <f t="shared" si="41"/>
        <v>0</v>
      </c>
      <c r="DB68" s="589">
        <f t="shared" si="41"/>
        <v>0</v>
      </c>
      <c r="DC68" s="589">
        <f t="shared" si="41"/>
        <v>0</v>
      </c>
      <c r="DD68" s="589">
        <f t="shared" si="41"/>
        <v>0</v>
      </c>
      <c r="DE68" s="589">
        <f t="shared" si="41"/>
        <v>0</v>
      </c>
      <c r="DF68" s="589">
        <f t="shared" si="41"/>
        <v>0</v>
      </c>
      <c r="DG68" s="589">
        <f t="shared" si="41"/>
        <v>0</v>
      </c>
      <c r="DH68" s="589">
        <f t="shared" si="41"/>
        <v>0</v>
      </c>
      <c r="DI68" s="589">
        <f t="shared" si="41"/>
        <v>0</v>
      </c>
      <c r="DJ68" s="589">
        <f t="shared" si="41"/>
        <v>0</v>
      </c>
      <c r="DK68" s="589">
        <f t="shared" si="41"/>
        <v>0</v>
      </c>
      <c r="DL68" s="589">
        <f t="shared" si="41"/>
        <v>0</v>
      </c>
      <c r="DM68" s="589">
        <f t="shared" si="41"/>
        <v>0</v>
      </c>
      <c r="DN68" s="589">
        <f t="shared" si="41"/>
        <v>0</v>
      </c>
      <c r="DO68" s="589">
        <f t="shared" si="41"/>
        <v>0</v>
      </c>
      <c r="DP68" s="589">
        <f t="shared" si="41"/>
        <v>0</v>
      </c>
      <c r="DQ68" s="589">
        <f t="shared" si="41"/>
        <v>0</v>
      </c>
      <c r="DR68" s="589">
        <f t="shared" si="41"/>
        <v>0</v>
      </c>
      <c r="DS68" s="589">
        <f t="shared" si="41"/>
        <v>0</v>
      </c>
      <c r="DT68" s="589">
        <f t="shared" si="41"/>
        <v>0</v>
      </c>
      <c r="DU68" s="589">
        <f t="shared" si="41"/>
        <v>0</v>
      </c>
      <c r="DV68" s="589">
        <f t="shared" si="41"/>
        <v>0</v>
      </c>
    </row>
    <row r="69" spans="1:126" s="485" customFormat="1" outlineLevel="1" x14ac:dyDescent="0.4">
      <c r="A69" s="737"/>
      <c r="B69" s="464">
        <f>'Rent Roll'!$B20</f>
        <v>0</v>
      </c>
      <c r="C69" s="1219">
        <f>'Rent Roll'!$K20</f>
        <v>0</v>
      </c>
      <c r="D69" s="1239"/>
      <c r="E69" s="1221">
        <f>'Rent Roll'!$T20</f>
        <v>0</v>
      </c>
      <c r="F69" s="588">
        <f t="shared" ref="F69:BQ69" si="42">F159</f>
        <v>0</v>
      </c>
      <c r="G69" s="589">
        <f t="shared" si="42"/>
        <v>0</v>
      </c>
      <c r="H69" s="589">
        <f t="shared" si="42"/>
        <v>0</v>
      </c>
      <c r="I69" s="589">
        <f t="shared" si="42"/>
        <v>0</v>
      </c>
      <c r="J69" s="589">
        <f t="shared" si="42"/>
        <v>0</v>
      </c>
      <c r="K69" s="589">
        <f t="shared" si="42"/>
        <v>0</v>
      </c>
      <c r="L69" s="589">
        <f t="shared" si="42"/>
        <v>0</v>
      </c>
      <c r="M69" s="589">
        <f t="shared" si="42"/>
        <v>0</v>
      </c>
      <c r="N69" s="589">
        <f t="shared" si="42"/>
        <v>0</v>
      </c>
      <c r="O69" s="589">
        <f t="shared" si="42"/>
        <v>0</v>
      </c>
      <c r="P69" s="589">
        <f t="shared" si="42"/>
        <v>0</v>
      </c>
      <c r="Q69" s="589">
        <f t="shared" si="42"/>
        <v>0</v>
      </c>
      <c r="R69" s="589">
        <f t="shared" si="42"/>
        <v>0</v>
      </c>
      <c r="S69" s="589">
        <f t="shared" si="42"/>
        <v>0</v>
      </c>
      <c r="T69" s="589">
        <f t="shared" si="42"/>
        <v>0</v>
      </c>
      <c r="U69" s="589">
        <f t="shared" si="42"/>
        <v>0</v>
      </c>
      <c r="V69" s="589">
        <f t="shared" si="42"/>
        <v>0</v>
      </c>
      <c r="W69" s="589">
        <f t="shared" si="42"/>
        <v>0</v>
      </c>
      <c r="X69" s="589">
        <f t="shared" si="42"/>
        <v>0</v>
      </c>
      <c r="Y69" s="589">
        <f t="shared" si="42"/>
        <v>0</v>
      </c>
      <c r="Z69" s="589">
        <f t="shared" si="42"/>
        <v>0</v>
      </c>
      <c r="AA69" s="589">
        <f t="shared" si="42"/>
        <v>0</v>
      </c>
      <c r="AB69" s="589">
        <f t="shared" si="42"/>
        <v>0</v>
      </c>
      <c r="AC69" s="589">
        <f t="shared" si="42"/>
        <v>0</v>
      </c>
      <c r="AD69" s="589">
        <f t="shared" si="42"/>
        <v>0</v>
      </c>
      <c r="AE69" s="589">
        <f t="shared" si="42"/>
        <v>0</v>
      </c>
      <c r="AF69" s="589">
        <f t="shared" si="42"/>
        <v>0</v>
      </c>
      <c r="AG69" s="589">
        <f t="shared" si="42"/>
        <v>0</v>
      </c>
      <c r="AH69" s="589">
        <f t="shared" si="42"/>
        <v>0</v>
      </c>
      <c r="AI69" s="589">
        <f t="shared" si="42"/>
        <v>0</v>
      </c>
      <c r="AJ69" s="589">
        <f t="shared" si="42"/>
        <v>0</v>
      </c>
      <c r="AK69" s="589">
        <f t="shared" si="42"/>
        <v>0</v>
      </c>
      <c r="AL69" s="589">
        <f t="shared" si="42"/>
        <v>0</v>
      </c>
      <c r="AM69" s="589">
        <f t="shared" si="42"/>
        <v>0</v>
      </c>
      <c r="AN69" s="589">
        <f t="shared" si="42"/>
        <v>0</v>
      </c>
      <c r="AO69" s="589">
        <f t="shared" si="42"/>
        <v>0</v>
      </c>
      <c r="AP69" s="589">
        <f t="shared" si="42"/>
        <v>0</v>
      </c>
      <c r="AQ69" s="589">
        <f t="shared" si="42"/>
        <v>0</v>
      </c>
      <c r="AR69" s="589">
        <f t="shared" si="42"/>
        <v>0</v>
      </c>
      <c r="AS69" s="589">
        <f t="shared" si="42"/>
        <v>0</v>
      </c>
      <c r="AT69" s="589">
        <f t="shared" si="42"/>
        <v>0</v>
      </c>
      <c r="AU69" s="589">
        <f t="shared" si="42"/>
        <v>0</v>
      </c>
      <c r="AV69" s="589">
        <f t="shared" si="42"/>
        <v>0</v>
      </c>
      <c r="AW69" s="589">
        <f t="shared" si="42"/>
        <v>0</v>
      </c>
      <c r="AX69" s="589">
        <f t="shared" si="42"/>
        <v>0</v>
      </c>
      <c r="AY69" s="589">
        <f t="shared" si="42"/>
        <v>0</v>
      </c>
      <c r="AZ69" s="589">
        <f t="shared" si="42"/>
        <v>0</v>
      </c>
      <c r="BA69" s="589">
        <f t="shared" si="42"/>
        <v>0</v>
      </c>
      <c r="BB69" s="589">
        <f t="shared" si="42"/>
        <v>0</v>
      </c>
      <c r="BC69" s="589">
        <f t="shared" si="42"/>
        <v>0</v>
      </c>
      <c r="BD69" s="589">
        <f t="shared" si="42"/>
        <v>0</v>
      </c>
      <c r="BE69" s="589">
        <f t="shared" si="42"/>
        <v>0</v>
      </c>
      <c r="BF69" s="589">
        <f t="shared" si="42"/>
        <v>0</v>
      </c>
      <c r="BG69" s="589">
        <f t="shared" si="42"/>
        <v>0</v>
      </c>
      <c r="BH69" s="589">
        <f t="shared" si="42"/>
        <v>0</v>
      </c>
      <c r="BI69" s="589">
        <f t="shared" si="42"/>
        <v>0</v>
      </c>
      <c r="BJ69" s="589">
        <f t="shared" si="42"/>
        <v>0</v>
      </c>
      <c r="BK69" s="589">
        <f t="shared" si="42"/>
        <v>0</v>
      </c>
      <c r="BL69" s="589">
        <f t="shared" si="42"/>
        <v>0</v>
      </c>
      <c r="BM69" s="589">
        <f t="shared" si="42"/>
        <v>0</v>
      </c>
      <c r="BN69" s="589">
        <f t="shared" si="42"/>
        <v>0</v>
      </c>
      <c r="BO69" s="589">
        <f t="shared" si="42"/>
        <v>0</v>
      </c>
      <c r="BP69" s="589">
        <f t="shared" si="42"/>
        <v>0</v>
      </c>
      <c r="BQ69" s="589">
        <f t="shared" si="42"/>
        <v>0</v>
      </c>
      <c r="BR69" s="589">
        <f t="shared" ref="BR69:DV69" si="43">BR159</f>
        <v>0</v>
      </c>
      <c r="BS69" s="589">
        <f t="shared" si="43"/>
        <v>0</v>
      </c>
      <c r="BT69" s="589">
        <f t="shared" si="43"/>
        <v>0</v>
      </c>
      <c r="BU69" s="589">
        <f t="shared" si="43"/>
        <v>0</v>
      </c>
      <c r="BV69" s="589">
        <f t="shared" si="43"/>
        <v>0</v>
      </c>
      <c r="BW69" s="589">
        <f t="shared" si="43"/>
        <v>0</v>
      </c>
      <c r="BX69" s="589">
        <f t="shared" si="43"/>
        <v>0</v>
      </c>
      <c r="BY69" s="589">
        <f t="shared" si="43"/>
        <v>0</v>
      </c>
      <c r="BZ69" s="589">
        <f t="shared" si="43"/>
        <v>0</v>
      </c>
      <c r="CA69" s="589">
        <f t="shared" si="43"/>
        <v>0</v>
      </c>
      <c r="CB69" s="589">
        <f t="shared" si="43"/>
        <v>0</v>
      </c>
      <c r="CC69" s="589">
        <f t="shared" si="43"/>
        <v>0</v>
      </c>
      <c r="CD69" s="589">
        <f t="shared" si="43"/>
        <v>0</v>
      </c>
      <c r="CE69" s="589">
        <f t="shared" si="43"/>
        <v>0</v>
      </c>
      <c r="CF69" s="589">
        <f t="shared" si="43"/>
        <v>0</v>
      </c>
      <c r="CG69" s="589">
        <f t="shared" si="43"/>
        <v>0</v>
      </c>
      <c r="CH69" s="589">
        <f t="shared" si="43"/>
        <v>0</v>
      </c>
      <c r="CI69" s="589">
        <f t="shared" si="43"/>
        <v>0</v>
      </c>
      <c r="CJ69" s="589">
        <f t="shared" si="43"/>
        <v>0</v>
      </c>
      <c r="CK69" s="589">
        <f t="shared" si="43"/>
        <v>0</v>
      </c>
      <c r="CL69" s="589">
        <f t="shared" si="43"/>
        <v>0</v>
      </c>
      <c r="CM69" s="589">
        <f t="shared" si="43"/>
        <v>0</v>
      </c>
      <c r="CN69" s="589">
        <f t="shared" si="43"/>
        <v>0</v>
      </c>
      <c r="CO69" s="589">
        <f t="shared" si="43"/>
        <v>0</v>
      </c>
      <c r="CP69" s="589">
        <f t="shared" si="43"/>
        <v>0</v>
      </c>
      <c r="CQ69" s="589">
        <f t="shared" si="43"/>
        <v>0</v>
      </c>
      <c r="CR69" s="589">
        <f t="shared" si="43"/>
        <v>0</v>
      </c>
      <c r="CS69" s="589">
        <f t="shared" si="43"/>
        <v>0</v>
      </c>
      <c r="CT69" s="589">
        <f t="shared" si="43"/>
        <v>0</v>
      </c>
      <c r="CU69" s="589">
        <f t="shared" si="43"/>
        <v>0</v>
      </c>
      <c r="CV69" s="589">
        <f t="shared" si="43"/>
        <v>0</v>
      </c>
      <c r="CW69" s="589">
        <f t="shared" si="43"/>
        <v>0</v>
      </c>
      <c r="CX69" s="589">
        <f t="shared" si="43"/>
        <v>0</v>
      </c>
      <c r="CY69" s="589">
        <f t="shared" si="43"/>
        <v>0</v>
      </c>
      <c r="CZ69" s="589">
        <f t="shared" si="43"/>
        <v>0</v>
      </c>
      <c r="DA69" s="589">
        <f t="shared" si="43"/>
        <v>0</v>
      </c>
      <c r="DB69" s="589">
        <f t="shared" si="43"/>
        <v>0</v>
      </c>
      <c r="DC69" s="589">
        <f t="shared" si="43"/>
        <v>0</v>
      </c>
      <c r="DD69" s="589">
        <f t="shared" si="43"/>
        <v>0</v>
      </c>
      <c r="DE69" s="589">
        <f t="shared" si="43"/>
        <v>0</v>
      </c>
      <c r="DF69" s="589">
        <f t="shared" si="43"/>
        <v>0</v>
      </c>
      <c r="DG69" s="589">
        <f t="shared" si="43"/>
        <v>0</v>
      </c>
      <c r="DH69" s="589">
        <f t="shared" si="43"/>
        <v>0</v>
      </c>
      <c r="DI69" s="589">
        <f t="shared" si="43"/>
        <v>0</v>
      </c>
      <c r="DJ69" s="589">
        <f t="shared" si="43"/>
        <v>0</v>
      </c>
      <c r="DK69" s="589">
        <f t="shared" si="43"/>
        <v>0</v>
      </c>
      <c r="DL69" s="589">
        <f t="shared" si="43"/>
        <v>0</v>
      </c>
      <c r="DM69" s="589">
        <f t="shared" si="43"/>
        <v>0</v>
      </c>
      <c r="DN69" s="589">
        <f t="shared" si="43"/>
        <v>0</v>
      </c>
      <c r="DO69" s="589">
        <f t="shared" si="43"/>
        <v>0</v>
      </c>
      <c r="DP69" s="589">
        <f t="shared" si="43"/>
        <v>0</v>
      </c>
      <c r="DQ69" s="589">
        <f t="shared" si="43"/>
        <v>0</v>
      </c>
      <c r="DR69" s="589">
        <f t="shared" si="43"/>
        <v>0</v>
      </c>
      <c r="DS69" s="589">
        <f t="shared" si="43"/>
        <v>0</v>
      </c>
      <c r="DT69" s="589">
        <f t="shared" si="43"/>
        <v>0</v>
      </c>
      <c r="DU69" s="589">
        <f t="shared" si="43"/>
        <v>0</v>
      </c>
      <c r="DV69" s="589">
        <f t="shared" si="43"/>
        <v>0</v>
      </c>
    </row>
    <row r="70" spans="1:126" s="485" customFormat="1" outlineLevel="1" x14ac:dyDescent="0.4">
      <c r="A70" s="737"/>
      <c r="B70" s="464">
        <f>'Rent Roll'!$B21</f>
        <v>0</v>
      </c>
      <c r="C70" s="1219">
        <f>'Rent Roll'!$K21</f>
        <v>0</v>
      </c>
      <c r="D70" s="1239"/>
      <c r="E70" s="1221">
        <f>'Rent Roll'!$T21</f>
        <v>0</v>
      </c>
      <c r="F70" s="588">
        <f t="shared" ref="F70:BQ70" si="44">F160</f>
        <v>0</v>
      </c>
      <c r="G70" s="589">
        <f t="shared" si="44"/>
        <v>0</v>
      </c>
      <c r="H70" s="589">
        <f t="shared" si="44"/>
        <v>0</v>
      </c>
      <c r="I70" s="589">
        <f t="shared" si="44"/>
        <v>0</v>
      </c>
      <c r="J70" s="589">
        <f t="shared" si="44"/>
        <v>0</v>
      </c>
      <c r="K70" s="589">
        <f t="shared" si="44"/>
        <v>0</v>
      </c>
      <c r="L70" s="589">
        <f t="shared" si="44"/>
        <v>0</v>
      </c>
      <c r="M70" s="589">
        <f t="shared" si="44"/>
        <v>0</v>
      </c>
      <c r="N70" s="589">
        <f t="shared" si="44"/>
        <v>0</v>
      </c>
      <c r="O70" s="589">
        <f t="shared" si="44"/>
        <v>0</v>
      </c>
      <c r="P70" s="589">
        <f t="shared" si="44"/>
        <v>0</v>
      </c>
      <c r="Q70" s="589">
        <f t="shared" si="44"/>
        <v>0</v>
      </c>
      <c r="R70" s="589">
        <f t="shared" si="44"/>
        <v>0</v>
      </c>
      <c r="S70" s="589">
        <f t="shared" si="44"/>
        <v>0</v>
      </c>
      <c r="T70" s="589">
        <f t="shared" si="44"/>
        <v>0</v>
      </c>
      <c r="U70" s="589">
        <f t="shared" si="44"/>
        <v>0</v>
      </c>
      <c r="V70" s="589">
        <f t="shared" si="44"/>
        <v>0</v>
      </c>
      <c r="W70" s="589">
        <f t="shared" si="44"/>
        <v>0</v>
      </c>
      <c r="X70" s="589">
        <f t="shared" si="44"/>
        <v>0</v>
      </c>
      <c r="Y70" s="589">
        <f t="shared" si="44"/>
        <v>0</v>
      </c>
      <c r="Z70" s="589">
        <f t="shared" si="44"/>
        <v>0</v>
      </c>
      <c r="AA70" s="589">
        <f t="shared" si="44"/>
        <v>0</v>
      </c>
      <c r="AB70" s="589">
        <f t="shared" si="44"/>
        <v>0</v>
      </c>
      <c r="AC70" s="589">
        <f t="shared" si="44"/>
        <v>0</v>
      </c>
      <c r="AD70" s="589">
        <f t="shared" si="44"/>
        <v>0</v>
      </c>
      <c r="AE70" s="589">
        <f t="shared" si="44"/>
        <v>0</v>
      </c>
      <c r="AF70" s="589">
        <f t="shared" si="44"/>
        <v>0</v>
      </c>
      <c r="AG70" s="589">
        <f t="shared" si="44"/>
        <v>0</v>
      </c>
      <c r="AH70" s="589">
        <f t="shared" si="44"/>
        <v>0</v>
      </c>
      <c r="AI70" s="589">
        <f t="shared" si="44"/>
        <v>0</v>
      </c>
      <c r="AJ70" s="589">
        <f t="shared" si="44"/>
        <v>0</v>
      </c>
      <c r="AK70" s="589">
        <f t="shared" si="44"/>
        <v>0</v>
      </c>
      <c r="AL70" s="589">
        <f t="shared" si="44"/>
        <v>0</v>
      </c>
      <c r="AM70" s="589">
        <f t="shared" si="44"/>
        <v>0</v>
      </c>
      <c r="AN70" s="589">
        <f t="shared" si="44"/>
        <v>0</v>
      </c>
      <c r="AO70" s="589">
        <f t="shared" si="44"/>
        <v>0</v>
      </c>
      <c r="AP70" s="589">
        <f t="shared" si="44"/>
        <v>0</v>
      </c>
      <c r="AQ70" s="589">
        <f t="shared" si="44"/>
        <v>0</v>
      </c>
      <c r="AR70" s="589">
        <f t="shared" si="44"/>
        <v>0</v>
      </c>
      <c r="AS70" s="589">
        <f t="shared" si="44"/>
        <v>0</v>
      </c>
      <c r="AT70" s="589">
        <f t="shared" si="44"/>
        <v>0</v>
      </c>
      <c r="AU70" s="589">
        <f t="shared" si="44"/>
        <v>0</v>
      </c>
      <c r="AV70" s="589">
        <f t="shared" si="44"/>
        <v>0</v>
      </c>
      <c r="AW70" s="589">
        <f t="shared" si="44"/>
        <v>0</v>
      </c>
      <c r="AX70" s="589">
        <f t="shared" si="44"/>
        <v>0</v>
      </c>
      <c r="AY70" s="589">
        <f t="shared" si="44"/>
        <v>0</v>
      </c>
      <c r="AZ70" s="589">
        <f t="shared" si="44"/>
        <v>0</v>
      </c>
      <c r="BA70" s="589">
        <f t="shared" si="44"/>
        <v>0</v>
      </c>
      <c r="BB70" s="589">
        <f t="shared" si="44"/>
        <v>0</v>
      </c>
      <c r="BC70" s="589">
        <f t="shared" si="44"/>
        <v>0</v>
      </c>
      <c r="BD70" s="589">
        <f t="shared" si="44"/>
        <v>0</v>
      </c>
      <c r="BE70" s="589">
        <f t="shared" si="44"/>
        <v>0</v>
      </c>
      <c r="BF70" s="589">
        <f t="shared" si="44"/>
        <v>0</v>
      </c>
      <c r="BG70" s="589">
        <f t="shared" si="44"/>
        <v>0</v>
      </c>
      <c r="BH70" s="589">
        <f t="shared" si="44"/>
        <v>0</v>
      </c>
      <c r="BI70" s="589">
        <f t="shared" si="44"/>
        <v>0</v>
      </c>
      <c r="BJ70" s="589">
        <f t="shared" si="44"/>
        <v>0</v>
      </c>
      <c r="BK70" s="589">
        <f t="shared" si="44"/>
        <v>0</v>
      </c>
      <c r="BL70" s="589">
        <f t="shared" si="44"/>
        <v>0</v>
      </c>
      <c r="BM70" s="589">
        <f t="shared" si="44"/>
        <v>0</v>
      </c>
      <c r="BN70" s="589">
        <f t="shared" si="44"/>
        <v>0</v>
      </c>
      <c r="BO70" s="589">
        <f t="shared" si="44"/>
        <v>0</v>
      </c>
      <c r="BP70" s="589">
        <f t="shared" si="44"/>
        <v>0</v>
      </c>
      <c r="BQ70" s="589">
        <f t="shared" si="44"/>
        <v>0</v>
      </c>
      <c r="BR70" s="589">
        <f t="shared" ref="BR70:DV70" si="45">BR160</f>
        <v>0</v>
      </c>
      <c r="BS70" s="589">
        <f t="shared" si="45"/>
        <v>0</v>
      </c>
      <c r="BT70" s="589">
        <f t="shared" si="45"/>
        <v>0</v>
      </c>
      <c r="BU70" s="589">
        <f t="shared" si="45"/>
        <v>0</v>
      </c>
      <c r="BV70" s="589">
        <f t="shared" si="45"/>
        <v>0</v>
      </c>
      <c r="BW70" s="589">
        <f t="shared" si="45"/>
        <v>0</v>
      </c>
      <c r="BX70" s="589">
        <f t="shared" si="45"/>
        <v>0</v>
      </c>
      <c r="BY70" s="589">
        <f t="shared" si="45"/>
        <v>0</v>
      </c>
      <c r="BZ70" s="589">
        <f t="shared" si="45"/>
        <v>0</v>
      </c>
      <c r="CA70" s="589">
        <f t="shared" si="45"/>
        <v>0</v>
      </c>
      <c r="CB70" s="589">
        <f t="shared" si="45"/>
        <v>0</v>
      </c>
      <c r="CC70" s="589">
        <f t="shared" si="45"/>
        <v>0</v>
      </c>
      <c r="CD70" s="589">
        <f t="shared" si="45"/>
        <v>0</v>
      </c>
      <c r="CE70" s="589">
        <f t="shared" si="45"/>
        <v>0</v>
      </c>
      <c r="CF70" s="589">
        <f t="shared" si="45"/>
        <v>0</v>
      </c>
      <c r="CG70" s="589">
        <f t="shared" si="45"/>
        <v>0</v>
      </c>
      <c r="CH70" s="589">
        <f t="shared" si="45"/>
        <v>0</v>
      </c>
      <c r="CI70" s="589">
        <f t="shared" si="45"/>
        <v>0</v>
      </c>
      <c r="CJ70" s="589">
        <f t="shared" si="45"/>
        <v>0</v>
      </c>
      <c r="CK70" s="589">
        <f t="shared" si="45"/>
        <v>0</v>
      </c>
      <c r="CL70" s="589">
        <f t="shared" si="45"/>
        <v>0</v>
      </c>
      <c r="CM70" s="589">
        <f t="shared" si="45"/>
        <v>0</v>
      </c>
      <c r="CN70" s="589">
        <f t="shared" si="45"/>
        <v>0</v>
      </c>
      <c r="CO70" s="589">
        <f t="shared" si="45"/>
        <v>0</v>
      </c>
      <c r="CP70" s="589">
        <f t="shared" si="45"/>
        <v>0</v>
      </c>
      <c r="CQ70" s="589">
        <f t="shared" si="45"/>
        <v>0</v>
      </c>
      <c r="CR70" s="589">
        <f t="shared" si="45"/>
        <v>0</v>
      </c>
      <c r="CS70" s="589">
        <f t="shared" si="45"/>
        <v>0</v>
      </c>
      <c r="CT70" s="589">
        <f t="shared" si="45"/>
        <v>0</v>
      </c>
      <c r="CU70" s="589">
        <f t="shared" si="45"/>
        <v>0</v>
      </c>
      <c r="CV70" s="589">
        <f t="shared" si="45"/>
        <v>0</v>
      </c>
      <c r="CW70" s="589">
        <f t="shared" si="45"/>
        <v>0</v>
      </c>
      <c r="CX70" s="589">
        <f t="shared" si="45"/>
        <v>0</v>
      </c>
      <c r="CY70" s="589">
        <f t="shared" si="45"/>
        <v>0</v>
      </c>
      <c r="CZ70" s="589">
        <f t="shared" si="45"/>
        <v>0</v>
      </c>
      <c r="DA70" s="589">
        <f t="shared" si="45"/>
        <v>0</v>
      </c>
      <c r="DB70" s="589">
        <f t="shared" si="45"/>
        <v>0</v>
      </c>
      <c r="DC70" s="589">
        <f t="shared" si="45"/>
        <v>0</v>
      </c>
      <c r="DD70" s="589">
        <f t="shared" si="45"/>
        <v>0</v>
      </c>
      <c r="DE70" s="589">
        <f t="shared" si="45"/>
        <v>0</v>
      </c>
      <c r="DF70" s="589">
        <f t="shared" si="45"/>
        <v>0</v>
      </c>
      <c r="DG70" s="589">
        <f t="shared" si="45"/>
        <v>0</v>
      </c>
      <c r="DH70" s="589">
        <f t="shared" si="45"/>
        <v>0</v>
      </c>
      <c r="DI70" s="589">
        <f t="shared" si="45"/>
        <v>0</v>
      </c>
      <c r="DJ70" s="589">
        <f t="shared" si="45"/>
        <v>0</v>
      </c>
      <c r="DK70" s="589">
        <f t="shared" si="45"/>
        <v>0</v>
      </c>
      <c r="DL70" s="589">
        <f t="shared" si="45"/>
        <v>0</v>
      </c>
      <c r="DM70" s="589">
        <f t="shared" si="45"/>
        <v>0</v>
      </c>
      <c r="DN70" s="589">
        <f t="shared" si="45"/>
        <v>0</v>
      </c>
      <c r="DO70" s="589">
        <f t="shared" si="45"/>
        <v>0</v>
      </c>
      <c r="DP70" s="589">
        <f t="shared" si="45"/>
        <v>0</v>
      </c>
      <c r="DQ70" s="589">
        <f t="shared" si="45"/>
        <v>0</v>
      </c>
      <c r="DR70" s="589">
        <f t="shared" si="45"/>
        <v>0</v>
      </c>
      <c r="DS70" s="589">
        <f t="shared" si="45"/>
        <v>0</v>
      </c>
      <c r="DT70" s="589">
        <f t="shared" si="45"/>
        <v>0</v>
      </c>
      <c r="DU70" s="589">
        <f t="shared" si="45"/>
        <v>0</v>
      </c>
      <c r="DV70" s="589">
        <f t="shared" si="45"/>
        <v>0</v>
      </c>
    </row>
    <row r="71" spans="1:126" s="485" customFormat="1" outlineLevel="1" x14ac:dyDescent="0.4">
      <c r="A71" s="737"/>
      <c r="B71" s="464">
        <f>'Rent Roll'!$B22</f>
        <v>0</v>
      </c>
      <c r="C71" s="1219">
        <f>'Rent Roll'!$K22</f>
        <v>0</v>
      </c>
      <c r="D71" s="1239"/>
      <c r="E71" s="1221">
        <f>'Rent Roll'!$T22</f>
        <v>0</v>
      </c>
      <c r="F71" s="588">
        <f t="shared" ref="F71:BQ71" si="46">F161</f>
        <v>0</v>
      </c>
      <c r="G71" s="589">
        <f t="shared" si="46"/>
        <v>0</v>
      </c>
      <c r="H71" s="589">
        <f t="shared" si="46"/>
        <v>0</v>
      </c>
      <c r="I71" s="589">
        <f t="shared" si="46"/>
        <v>0</v>
      </c>
      <c r="J71" s="589">
        <f t="shared" si="46"/>
        <v>0</v>
      </c>
      <c r="K71" s="589">
        <f t="shared" si="46"/>
        <v>0</v>
      </c>
      <c r="L71" s="589">
        <f t="shared" si="46"/>
        <v>0</v>
      </c>
      <c r="M71" s="589">
        <f t="shared" si="46"/>
        <v>0</v>
      </c>
      <c r="N71" s="589">
        <f t="shared" si="46"/>
        <v>0</v>
      </c>
      <c r="O71" s="589">
        <f t="shared" si="46"/>
        <v>0</v>
      </c>
      <c r="P71" s="589">
        <f t="shared" si="46"/>
        <v>0</v>
      </c>
      <c r="Q71" s="589">
        <f t="shared" si="46"/>
        <v>0</v>
      </c>
      <c r="R71" s="589">
        <f t="shared" si="46"/>
        <v>0</v>
      </c>
      <c r="S71" s="589">
        <f t="shared" si="46"/>
        <v>0</v>
      </c>
      <c r="T71" s="589">
        <f t="shared" si="46"/>
        <v>0</v>
      </c>
      <c r="U71" s="589">
        <f t="shared" si="46"/>
        <v>0</v>
      </c>
      <c r="V71" s="589">
        <f t="shared" si="46"/>
        <v>0</v>
      </c>
      <c r="W71" s="589">
        <f t="shared" si="46"/>
        <v>0</v>
      </c>
      <c r="X71" s="589">
        <f t="shared" si="46"/>
        <v>0</v>
      </c>
      <c r="Y71" s="589">
        <f t="shared" si="46"/>
        <v>0</v>
      </c>
      <c r="Z71" s="589">
        <f t="shared" si="46"/>
        <v>0</v>
      </c>
      <c r="AA71" s="589">
        <f t="shared" si="46"/>
        <v>0</v>
      </c>
      <c r="AB71" s="589">
        <f t="shared" si="46"/>
        <v>0</v>
      </c>
      <c r="AC71" s="589">
        <f t="shared" si="46"/>
        <v>0</v>
      </c>
      <c r="AD71" s="589">
        <f t="shared" si="46"/>
        <v>0</v>
      </c>
      <c r="AE71" s="589">
        <f t="shared" si="46"/>
        <v>0</v>
      </c>
      <c r="AF71" s="589">
        <f t="shared" si="46"/>
        <v>0</v>
      </c>
      <c r="AG71" s="589">
        <f t="shared" si="46"/>
        <v>0</v>
      </c>
      <c r="AH71" s="589">
        <f t="shared" si="46"/>
        <v>0</v>
      </c>
      <c r="AI71" s="589">
        <f t="shared" si="46"/>
        <v>0</v>
      </c>
      <c r="AJ71" s="589">
        <f t="shared" si="46"/>
        <v>0</v>
      </c>
      <c r="AK71" s="589">
        <f t="shared" si="46"/>
        <v>0</v>
      </c>
      <c r="AL71" s="589">
        <f t="shared" si="46"/>
        <v>0</v>
      </c>
      <c r="AM71" s="589">
        <f t="shared" si="46"/>
        <v>0</v>
      </c>
      <c r="AN71" s="589">
        <f t="shared" si="46"/>
        <v>0</v>
      </c>
      <c r="AO71" s="589">
        <f t="shared" si="46"/>
        <v>0</v>
      </c>
      <c r="AP71" s="589">
        <f t="shared" si="46"/>
        <v>0</v>
      </c>
      <c r="AQ71" s="589">
        <f t="shared" si="46"/>
        <v>0</v>
      </c>
      <c r="AR71" s="589">
        <f t="shared" si="46"/>
        <v>0</v>
      </c>
      <c r="AS71" s="589">
        <f t="shared" si="46"/>
        <v>0</v>
      </c>
      <c r="AT71" s="589">
        <f t="shared" si="46"/>
        <v>0</v>
      </c>
      <c r="AU71" s="589">
        <f t="shared" si="46"/>
        <v>0</v>
      </c>
      <c r="AV71" s="589">
        <f t="shared" si="46"/>
        <v>0</v>
      </c>
      <c r="AW71" s="589">
        <f t="shared" si="46"/>
        <v>0</v>
      </c>
      <c r="AX71" s="589">
        <f t="shared" si="46"/>
        <v>0</v>
      </c>
      <c r="AY71" s="589">
        <f t="shared" si="46"/>
        <v>0</v>
      </c>
      <c r="AZ71" s="589">
        <f t="shared" si="46"/>
        <v>0</v>
      </c>
      <c r="BA71" s="589">
        <f t="shared" si="46"/>
        <v>0</v>
      </c>
      <c r="BB71" s="589">
        <f t="shared" si="46"/>
        <v>0</v>
      </c>
      <c r="BC71" s="589">
        <f t="shared" si="46"/>
        <v>0</v>
      </c>
      <c r="BD71" s="589">
        <f t="shared" si="46"/>
        <v>0</v>
      </c>
      <c r="BE71" s="589">
        <f t="shared" si="46"/>
        <v>0</v>
      </c>
      <c r="BF71" s="589">
        <f t="shared" si="46"/>
        <v>0</v>
      </c>
      <c r="BG71" s="589">
        <f t="shared" si="46"/>
        <v>0</v>
      </c>
      <c r="BH71" s="589">
        <f t="shared" si="46"/>
        <v>0</v>
      </c>
      <c r="BI71" s="589">
        <f t="shared" si="46"/>
        <v>0</v>
      </c>
      <c r="BJ71" s="589">
        <f t="shared" si="46"/>
        <v>0</v>
      </c>
      <c r="BK71" s="589">
        <f t="shared" si="46"/>
        <v>0</v>
      </c>
      <c r="BL71" s="589">
        <f t="shared" si="46"/>
        <v>0</v>
      </c>
      <c r="BM71" s="589">
        <f t="shared" si="46"/>
        <v>0</v>
      </c>
      <c r="BN71" s="589">
        <f t="shared" si="46"/>
        <v>0</v>
      </c>
      <c r="BO71" s="589">
        <f t="shared" si="46"/>
        <v>0</v>
      </c>
      <c r="BP71" s="589">
        <f t="shared" si="46"/>
        <v>0</v>
      </c>
      <c r="BQ71" s="589">
        <f t="shared" si="46"/>
        <v>0</v>
      </c>
      <c r="BR71" s="589">
        <f t="shared" ref="BR71:DV71" si="47">BR161</f>
        <v>0</v>
      </c>
      <c r="BS71" s="589">
        <f t="shared" si="47"/>
        <v>0</v>
      </c>
      <c r="BT71" s="589">
        <f t="shared" si="47"/>
        <v>0</v>
      </c>
      <c r="BU71" s="589">
        <f t="shared" si="47"/>
        <v>0</v>
      </c>
      <c r="BV71" s="589">
        <f t="shared" si="47"/>
        <v>0</v>
      </c>
      <c r="BW71" s="589">
        <f t="shared" si="47"/>
        <v>0</v>
      </c>
      <c r="BX71" s="589">
        <f t="shared" si="47"/>
        <v>0</v>
      </c>
      <c r="BY71" s="589">
        <f t="shared" si="47"/>
        <v>0</v>
      </c>
      <c r="BZ71" s="589">
        <f t="shared" si="47"/>
        <v>0</v>
      </c>
      <c r="CA71" s="589">
        <f t="shared" si="47"/>
        <v>0</v>
      </c>
      <c r="CB71" s="589">
        <f t="shared" si="47"/>
        <v>0</v>
      </c>
      <c r="CC71" s="589">
        <f t="shared" si="47"/>
        <v>0</v>
      </c>
      <c r="CD71" s="589">
        <f t="shared" si="47"/>
        <v>0</v>
      </c>
      <c r="CE71" s="589">
        <f t="shared" si="47"/>
        <v>0</v>
      </c>
      <c r="CF71" s="589">
        <f t="shared" si="47"/>
        <v>0</v>
      </c>
      <c r="CG71" s="589">
        <f t="shared" si="47"/>
        <v>0</v>
      </c>
      <c r="CH71" s="589">
        <f t="shared" si="47"/>
        <v>0</v>
      </c>
      <c r="CI71" s="589">
        <f t="shared" si="47"/>
        <v>0</v>
      </c>
      <c r="CJ71" s="589">
        <f t="shared" si="47"/>
        <v>0</v>
      </c>
      <c r="CK71" s="589">
        <f t="shared" si="47"/>
        <v>0</v>
      </c>
      <c r="CL71" s="589">
        <f t="shared" si="47"/>
        <v>0</v>
      </c>
      <c r="CM71" s="589">
        <f t="shared" si="47"/>
        <v>0</v>
      </c>
      <c r="CN71" s="589">
        <f t="shared" si="47"/>
        <v>0</v>
      </c>
      <c r="CO71" s="589">
        <f t="shared" si="47"/>
        <v>0</v>
      </c>
      <c r="CP71" s="589">
        <f t="shared" si="47"/>
        <v>0</v>
      </c>
      <c r="CQ71" s="589">
        <f t="shared" si="47"/>
        <v>0</v>
      </c>
      <c r="CR71" s="589">
        <f t="shared" si="47"/>
        <v>0</v>
      </c>
      <c r="CS71" s="589">
        <f t="shared" si="47"/>
        <v>0</v>
      </c>
      <c r="CT71" s="589">
        <f t="shared" si="47"/>
        <v>0</v>
      </c>
      <c r="CU71" s="589">
        <f t="shared" si="47"/>
        <v>0</v>
      </c>
      <c r="CV71" s="589">
        <f t="shared" si="47"/>
        <v>0</v>
      </c>
      <c r="CW71" s="589">
        <f t="shared" si="47"/>
        <v>0</v>
      </c>
      <c r="CX71" s="589">
        <f t="shared" si="47"/>
        <v>0</v>
      </c>
      <c r="CY71" s="589">
        <f t="shared" si="47"/>
        <v>0</v>
      </c>
      <c r="CZ71" s="589">
        <f t="shared" si="47"/>
        <v>0</v>
      </c>
      <c r="DA71" s="589">
        <f t="shared" si="47"/>
        <v>0</v>
      </c>
      <c r="DB71" s="589">
        <f t="shared" si="47"/>
        <v>0</v>
      </c>
      <c r="DC71" s="589">
        <f t="shared" si="47"/>
        <v>0</v>
      </c>
      <c r="DD71" s="589">
        <f t="shared" si="47"/>
        <v>0</v>
      </c>
      <c r="DE71" s="589">
        <f t="shared" si="47"/>
        <v>0</v>
      </c>
      <c r="DF71" s="589">
        <f t="shared" si="47"/>
        <v>0</v>
      </c>
      <c r="DG71" s="589">
        <f t="shared" si="47"/>
        <v>0</v>
      </c>
      <c r="DH71" s="589">
        <f t="shared" si="47"/>
        <v>0</v>
      </c>
      <c r="DI71" s="589">
        <f t="shared" si="47"/>
        <v>0</v>
      </c>
      <c r="DJ71" s="589">
        <f t="shared" si="47"/>
        <v>0</v>
      </c>
      <c r="DK71" s="589">
        <f t="shared" si="47"/>
        <v>0</v>
      </c>
      <c r="DL71" s="589">
        <f t="shared" si="47"/>
        <v>0</v>
      </c>
      <c r="DM71" s="589">
        <f t="shared" si="47"/>
        <v>0</v>
      </c>
      <c r="DN71" s="589">
        <f t="shared" si="47"/>
        <v>0</v>
      </c>
      <c r="DO71" s="589">
        <f t="shared" si="47"/>
        <v>0</v>
      </c>
      <c r="DP71" s="589">
        <f t="shared" si="47"/>
        <v>0</v>
      </c>
      <c r="DQ71" s="589">
        <f t="shared" si="47"/>
        <v>0</v>
      </c>
      <c r="DR71" s="589">
        <f t="shared" si="47"/>
        <v>0</v>
      </c>
      <c r="DS71" s="589">
        <f t="shared" si="47"/>
        <v>0</v>
      </c>
      <c r="DT71" s="589">
        <f t="shared" si="47"/>
        <v>0</v>
      </c>
      <c r="DU71" s="589">
        <f t="shared" si="47"/>
        <v>0</v>
      </c>
      <c r="DV71" s="589">
        <f t="shared" si="47"/>
        <v>0</v>
      </c>
    </row>
    <row r="72" spans="1:126" s="485" customFormat="1" outlineLevel="1" x14ac:dyDescent="0.4">
      <c r="A72" s="737"/>
      <c r="B72" s="464">
        <f>'Rent Roll'!$B23</f>
        <v>0</v>
      </c>
      <c r="C72" s="1219">
        <f>'Rent Roll'!$K23</f>
        <v>0</v>
      </c>
      <c r="D72" s="1239"/>
      <c r="E72" s="1221">
        <f>'Rent Roll'!$T23</f>
        <v>0</v>
      </c>
      <c r="F72" s="588">
        <f t="shared" ref="F72:BQ72" si="48">F162</f>
        <v>0</v>
      </c>
      <c r="G72" s="589">
        <f t="shared" si="48"/>
        <v>0</v>
      </c>
      <c r="H72" s="589">
        <f t="shared" si="48"/>
        <v>0</v>
      </c>
      <c r="I72" s="589">
        <f t="shared" si="48"/>
        <v>0</v>
      </c>
      <c r="J72" s="589">
        <f t="shared" si="48"/>
        <v>0</v>
      </c>
      <c r="K72" s="589">
        <f t="shared" si="48"/>
        <v>0</v>
      </c>
      <c r="L72" s="589">
        <f t="shared" si="48"/>
        <v>0</v>
      </c>
      <c r="M72" s="589">
        <f t="shared" si="48"/>
        <v>0</v>
      </c>
      <c r="N72" s="589">
        <f t="shared" si="48"/>
        <v>0</v>
      </c>
      <c r="O72" s="589">
        <f t="shared" si="48"/>
        <v>0</v>
      </c>
      <c r="P72" s="589">
        <f t="shared" si="48"/>
        <v>0</v>
      </c>
      <c r="Q72" s="589">
        <f t="shared" si="48"/>
        <v>0</v>
      </c>
      <c r="R72" s="589">
        <f t="shared" si="48"/>
        <v>0</v>
      </c>
      <c r="S72" s="589">
        <f t="shared" si="48"/>
        <v>0</v>
      </c>
      <c r="T72" s="589">
        <f t="shared" si="48"/>
        <v>0</v>
      </c>
      <c r="U72" s="589">
        <f t="shared" si="48"/>
        <v>0</v>
      </c>
      <c r="V72" s="589">
        <f t="shared" si="48"/>
        <v>0</v>
      </c>
      <c r="W72" s="589">
        <f t="shared" si="48"/>
        <v>0</v>
      </c>
      <c r="X72" s="589">
        <f t="shared" si="48"/>
        <v>0</v>
      </c>
      <c r="Y72" s="589">
        <f t="shared" si="48"/>
        <v>0</v>
      </c>
      <c r="Z72" s="589">
        <f t="shared" si="48"/>
        <v>0</v>
      </c>
      <c r="AA72" s="589">
        <f t="shared" si="48"/>
        <v>0</v>
      </c>
      <c r="AB72" s="589">
        <f t="shared" si="48"/>
        <v>0</v>
      </c>
      <c r="AC72" s="589">
        <f t="shared" si="48"/>
        <v>0</v>
      </c>
      <c r="AD72" s="589">
        <f t="shared" si="48"/>
        <v>0</v>
      </c>
      <c r="AE72" s="589">
        <f t="shared" si="48"/>
        <v>0</v>
      </c>
      <c r="AF72" s="589">
        <f t="shared" si="48"/>
        <v>0</v>
      </c>
      <c r="AG72" s="589">
        <f t="shared" si="48"/>
        <v>0</v>
      </c>
      <c r="AH72" s="589">
        <f t="shared" si="48"/>
        <v>0</v>
      </c>
      <c r="AI72" s="589">
        <f t="shared" si="48"/>
        <v>0</v>
      </c>
      <c r="AJ72" s="589">
        <f t="shared" si="48"/>
        <v>0</v>
      </c>
      <c r="AK72" s="589">
        <f t="shared" si="48"/>
        <v>0</v>
      </c>
      <c r="AL72" s="589">
        <f t="shared" si="48"/>
        <v>0</v>
      </c>
      <c r="AM72" s="589">
        <f t="shared" si="48"/>
        <v>0</v>
      </c>
      <c r="AN72" s="589">
        <f t="shared" si="48"/>
        <v>0</v>
      </c>
      <c r="AO72" s="589">
        <f t="shared" si="48"/>
        <v>0</v>
      </c>
      <c r="AP72" s="589">
        <f t="shared" si="48"/>
        <v>0</v>
      </c>
      <c r="AQ72" s="589">
        <f t="shared" si="48"/>
        <v>0</v>
      </c>
      <c r="AR72" s="589">
        <f t="shared" si="48"/>
        <v>0</v>
      </c>
      <c r="AS72" s="589">
        <f t="shared" si="48"/>
        <v>0</v>
      </c>
      <c r="AT72" s="589">
        <f t="shared" si="48"/>
        <v>0</v>
      </c>
      <c r="AU72" s="589">
        <f t="shared" si="48"/>
        <v>0</v>
      </c>
      <c r="AV72" s="589">
        <f t="shared" si="48"/>
        <v>0</v>
      </c>
      <c r="AW72" s="589">
        <f t="shared" si="48"/>
        <v>0</v>
      </c>
      <c r="AX72" s="589">
        <f t="shared" si="48"/>
        <v>0</v>
      </c>
      <c r="AY72" s="589">
        <f t="shared" si="48"/>
        <v>0</v>
      </c>
      <c r="AZ72" s="589">
        <f t="shared" si="48"/>
        <v>0</v>
      </c>
      <c r="BA72" s="589">
        <f t="shared" si="48"/>
        <v>0</v>
      </c>
      <c r="BB72" s="589">
        <f t="shared" si="48"/>
        <v>0</v>
      </c>
      <c r="BC72" s="589">
        <f t="shared" si="48"/>
        <v>0</v>
      </c>
      <c r="BD72" s="589">
        <f t="shared" si="48"/>
        <v>0</v>
      </c>
      <c r="BE72" s="589">
        <f t="shared" si="48"/>
        <v>0</v>
      </c>
      <c r="BF72" s="589">
        <f t="shared" si="48"/>
        <v>0</v>
      </c>
      <c r="BG72" s="589">
        <f t="shared" si="48"/>
        <v>0</v>
      </c>
      <c r="BH72" s="589">
        <f t="shared" si="48"/>
        <v>0</v>
      </c>
      <c r="BI72" s="589">
        <f t="shared" si="48"/>
        <v>0</v>
      </c>
      <c r="BJ72" s="589">
        <f t="shared" si="48"/>
        <v>0</v>
      </c>
      <c r="BK72" s="589">
        <f t="shared" si="48"/>
        <v>0</v>
      </c>
      <c r="BL72" s="589">
        <f t="shared" si="48"/>
        <v>0</v>
      </c>
      <c r="BM72" s="589">
        <f t="shared" si="48"/>
        <v>0</v>
      </c>
      <c r="BN72" s="589">
        <f t="shared" si="48"/>
        <v>0</v>
      </c>
      <c r="BO72" s="589">
        <f t="shared" si="48"/>
        <v>0</v>
      </c>
      <c r="BP72" s="589">
        <f t="shared" si="48"/>
        <v>0</v>
      </c>
      <c r="BQ72" s="589">
        <f t="shared" si="48"/>
        <v>0</v>
      </c>
      <c r="BR72" s="589">
        <f t="shared" ref="BR72:DV72" si="49">BR162</f>
        <v>0</v>
      </c>
      <c r="BS72" s="589">
        <f t="shared" si="49"/>
        <v>0</v>
      </c>
      <c r="BT72" s="589">
        <f t="shared" si="49"/>
        <v>0</v>
      </c>
      <c r="BU72" s="589">
        <f t="shared" si="49"/>
        <v>0</v>
      </c>
      <c r="BV72" s="589">
        <f t="shared" si="49"/>
        <v>0</v>
      </c>
      <c r="BW72" s="589">
        <f t="shared" si="49"/>
        <v>0</v>
      </c>
      <c r="BX72" s="589">
        <f t="shared" si="49"/>
        <v>0</v>
      </c>
      <c r="BY72" s="589">
        <f t="shared" si="49"/>
        <v>0</v>
      </c>
      <c r="BZ72" s="589">
        <f t="shared" si="49"/>
        <v>0</v>
      </c>
      <c r="CA72" s="589">
        <f t="shared" si="49"/>
        <v>0</v>
      </c>
      <c r="CB72" s="589">
        <f t="shared" si="49"/>
        <v>0</v>
      </c>
      <c r="CC72" s="589">
        <f t="shared" si="49"/>
        <v>0</v>
      </c>
      <c r="CD72" s="589">
        <f t="shared" si="49"/>
        <v>0</v>
      </c>
      <c r="CE72" s="589">
        <f t="shared" si="49"/>
        <v>0</v>
      </c>
      <c r="CF72" s="589">
        <f t="shared" si="49"/>
        <v>0</v>
      </c>
      <c r="CG72" s="589">
        <f t="shared" si="49"/>
        <v>0</v>
      </c>
      <c r="CH72" s="589">
        <f t="shared" si="49"/>
        <v>0</v>
      </c>
      <c r="CI72" s="589">
        <f t="shared" si="49"/>
        <v>0</v>
      </c>
      <c r="CJ72" s="589">
        <f t="shared" si="49"/>
        <v>0</v>
      </c>
      <c r="CK72" s="589">
        <f t="shared" si="49"/>
        <v>0</v>
      </c>
      <c r="CL72" s="589">
        <f t="shared" si="49"/>
        <v>0</v>
      </c>
      <c r="CM72" s="589">
        <f t="shared" si="49"/>
        <v>0</v>
      </c>
      <c r="CN72" s="589">
        <f t="shared" si="49"/>
        <v>0</v>
      </c>
      <c r="CO72" s="589">
        <f t="shared" si="49"/>
        <v>0</v>
      </c>
      <c r="CP72" s="589">
        <f t="shared" si="49"/>
        <v>0</v>
      </c>
      <c r="CQ72" s="589">
        <f t="shared" si="49"/>
        <v>0</v>
      </c>
      <c r="CR72" s="589">
        <f t="shared" si="49"/>
        <v>0</v>
      </c>
      <c r="CS72" s="589">
        <f t="shared" si="49"/>
        <v>0</v>
      </c>
      <c r="CT72" s="589">
        <f t="shared" si="49"/>
        <v>0</v>
      </c>
      <c r="CU72" s="589">
        <f t="shared" si="49"/>
        <v>0</v>
      </c>
      <c r="CV72" s="589">
        <f t="shared" si="49"/>
        <v>0</v>
      </c>
      <c r="CW72" s="589">
        <f t="shared" si="49"/>
        <v>0</v>
      </c>
      <c r="CX72" s="589">
        <f t="shared" si="49"/>
        <v>0</v>
      </c>
      <c r="CY72" s="589">
        <f t="shared" si="49"/>
        <v>0</v>
      </c>
      <c r="CZ72" s="589">
        <f t="shared" si="49"/>
        <v>0</v>
      </c>
      <c r="DA72" s="589">
        <f t="shared" si="49"/>
        <v>0</v>
      </c>
      <c r="DB72" s="589">
        <f t="shared" si="49"/>
        <v>0</v>
      </c>
      <c r="DC72" s="589">
        <f t="shared" si="49"/>
        <v>0</v>
      </c>
      <c r="DD72" s="589">
        <f t="shared" si="49"/>
        <v>0</v>
      </c>
      <c r="DE72" s="589">
        <f t="shared" si="49"/>
        <v>0</v>
      </c>
      <c r="DF72" s="589">
        <f t="shared" si="49"/>
        <v>0</v>
      </c>
      <c r="DG72" s="589">
        <f t="shared" si="49"/>
        <v>0</v>
      </c>
      <c r="DH72" s="589">
        <f t="shared" si="49"/>
        <v>0</v>
      </c>
      <c r="DI72" s="589">
        <f t="shared" si="49"/>
        <v>0</v>
      </c>
      <c r="DJ72" s="589">
        <f t="shared" si="49"/>
        <v>0</v>
      </c>
      <c r="DK72" s="589">
        <f t="shared" si="49"/>
        <v>0</v>
      </c>
      <c r="DL72" s="589">
        <f t="shared" si="49"/>
        <v>0</v>
      </c>
      <c r="DM72" s="589">
        <f t="shared" si="49"/>
        <v>0</v>
      </c>
      <c r="DN72" s="589">
        <f t="shared" si="49"/>
        <v>0</v>
      </c>
      <c r="DO72" s="589">
        <f t="shared" si="49"/>
        <v>0</v>
      </c>
      <c r="DP72" s="589">
        <f t="shared" si="49"/>
        <v>0</v>
      </c>
      <c r="DQ72" s="589">
        <f t="shared" si="49"/>
        <v>0</v>
      </c>
      <c r="DR72" s="589">
        <f t="shared" si="49"/>
        <v>0</v>
      </c>
      <c r="DS72" s="589">
        <f t="shared" si="49"/>
        <v>0</v>
      </c>
      <c r="DT72" s="589">
        <f t="shared" si="49"/>
        <v>0</v>
      </c>
      <c r="DU72" s="589">
        <f t="shared" si="49"/>
        <v>0</v>
      </c>
      <c r="DV72" s="589">
        <f t="shared" si="49"/>
        <v>0</v>
      </c>
    </row>
    <row r="73" spans="1:126" s="485" customFormat="1" outlineLevel="1" x14ac:dyDescent="0.4">
      <c r="A73" s="737"/>
      <c r="B73" s="464">
        <f>'Rent Roll'!$B24</f>
        <v>0</v>
      </c>
      <c r="C73" s="1219">
        <f>'Rent Roll'!$K24</f>
        <v>0</v>
      </c>
      <c r="D73" s="1239"/>
      <c r="E73" s="1221">
        <f>'Rent Roll'!$T24</f>
        <v>0</v>
      </c>
      <c r="F73" s="588">
        <f t="shared" ref="F73:BQ73" si="50">F163</f>
        <v>0</v>
      </c>
      <c r="G73" s="589">
        <f t="shared" si="50"/>
        <v>0</v>
      </c>
      <c r="H73" s="589">
        <f t="shared" si="50"/>
        <v>0</v>
      </c>
      <c r="I73" s="589">
        <f t="shared" si="50"/>
        <v>0</v>
      </c>
      <c r="J73" s="589">
        <f t="shared" si="50"/>
        <v>0</v>
      </c>
      <c r="K73" s="589">
        <f t="shared" si="50"/>
        <v>0</v>
      </c>
      <c r="L73" s="589">
        <f t="shared" si="50"/>
        <v>0</v>
      </c>
      <c r="M73" s="589">
        <f t="shared" si="50"/>
        <v>0</v>
      </c>
      <c r="N73" s="589">
        <f t="shared" si="50"/>
        <v>0</v>
      </c>
      <c r="O73" s="589">
        <f t="shared" si="50"/>
        <v>0</v>
      </c>
      <c r="P73" s="589">
        <f t="shared" si="50"/>
        <v>0</v>
      </c>
      <c r="Q73" s="589">
        <f t="shared" si="50"/>
        <v>0</v>
      </c>
      <c r="R73" s="589">
        <f t="shared" si="50"/>
        <v>0</v>
      </c>
      <c r="S73" s="589">
        <f t="shared" si="50"/>
        <v>0</v>
      </c>
      <c r="T73" s="589">
        <f t="shared" si="50"/>
        <v>0</v>
      </c>
      <c r="U73" s="589">
        <f t="shared" si="50"/>
        <v>0</v>
      </c>
      <c r="V73" s="589">
        <f t="shared" si="50"/>
        <v>0</v>
      </c>
      <c r="W73" s="589">
        <f t="shared" si="50"/>
        <v>0</v>
      </c>
      <c r="X73" s="589">
        <f t="shared" si="50"/>
        <v>0</v>
      </c>
      <c r="Y73" s="589">
        <f t="shared" si="50"/>
        <v>0</v>
      </c>
      <c r="Z73" s="589">
        <f t="shared" si="50"/>
        <v>0</v>
      </c>
      <c r="AA73" s="589">
        <f t="shared" si="50"/>
        <v>0</v>
      </c>
      <c r="AB73" s="589">
        <f t="shared" si="50"/>
        <v>0</v>
      </c>
      <c r="AC73" s="589">
        <f t="shared" si="50"/>
        <v>0</v>
      </c>
      <c r="AD73" s="589">
        <f t="shared" si="50"/>
        <v>0</v>
      </c>
      <c r="AE73" s="589">
        <f t="shared" si="50"/>
        <v>0</v>
      </c>
      <c r="AF73" s="589">
        <f t="shared" si="50"/>
        <v>0</v>
      </c>
      <c r="AG73" s="589">
        <f t="shared" si="50"/>
        <v>0</v>
      </c>
      <c r="AH73" s="589">
        <f t="shared" si="50"/>
        <v>0</v>
      </c>
      <c r="AI73" s="589">
        <f t="shared" si="50"/>
        <v>0</v>
      </c>
      <c r="AJ73" s="589">
        <f t="shared" si="50"/>
        <v>0</v>
      </c>
      <c r="AK73" s="589">
        <f t="shared" si="50"/>
        <v>0</v>
      </c>
      <c r="AL73" s="589">
        <f t="shared" si="50"/>
        <v>0</v>
      </c>
      <c r="AM73" s="589">
        <f t="shared" si="50"/>
        <v>0</v>
      </c>
      <c r="AN73" s="589">
        <f t="shared" si="50"/>
        <v>0</v>
      </c>
      <c r="AO73" s="589">
        <f t="shared" si="50"/>
        <v>0</v>
      </c>
      <c r="AP73" s="589">
        <f t="shared" si="50"/>
        <v>0</v>
      </c>
      <c r="AQ73" s="589">
        <f t="shared" si="50"/>
        <v>0</v>
      </c>
      <c r="AR73" s="589">
        <f t="shared" si="50"/>
        <v>0</v>
      </c>
      <c r="AS73" s="589">
        <f t="shared" si="50"/>
        <v>0</v>
      </c>
      <c r="AT73" s="589">
        <f t="shared" si="50"/>
        <v>0</v>
      </c>
      <c r="AU73" s="589">
        <f t="shared" si="50"/>
        <v>0</v>
      </c>
      <c r="AV73" s="589">
        <f t="shared" si="50"/>
        <v>0</v>
      </c>
      <c r="AW73" s="589">
        <f t="shared" si="50"/>
        <v>0</v>
      </c>
      <c r="AX73" s="589">
        <f t="shared" si="50"/>
        <v>0</v>
      </c>
      <c r="AY73" s="589">
        <f t="shared" si="50"/>
        <v>0</v>
      </c>
      <c r="AZ73" s="589">
        <f t="shared" si="50"/>
        <v>0</v>
      </c>
      <c r="BA73" s="589">
        <f t="shared" si="50"/>
        <v>0</v>
      </c>
      <c r="BB73" s="589">
        <f t="shared" si="50"/>
        <v>0</v>
      </c>
      <c r="BC73" s="589">
        <f t="shared" si="50"/>
        <v>0</v>
      </c>
      <c r="BD73" s="589">
        <f t="shared" si="50"/>
        <v>0</v>
      </c>
      <c r="BE73" s="589">
        <f t="shared" si="50"/>
        <v>0</v>
      </c>
      <c r="BF73" s="589">
        <f t="shared" si="50"/>
        <v>0</v>
      </c>
      <c r="BG73" s="589">
        <f t="shared" si="50"/>
        <v>0</v>
      </c>
      <c r="BH73" s="589">
        <f t="shared" si="50"/>
        <v>0</v>
      </c>
      <c r="BI73" s="589">
        <f t="shared" si="50"/>
        <v>0</v>
      </c>
      <c r="BJ73" s="589">
        <f t="shared" si="50"/>
        <v>0</v>
      </c>
      <c r="BK73" s="589">
        <f t="shared" si="50"/>
        <v>0</v>
      </c>
      <c r="BL73" s="589">
        <f t="shared" si="50"/>
        <v>0</v>
      </c>
      <c r="BM73" s="589">
        <f t="shared" si="50"/>
        <v>0</v>
      </c>
      <c r="BN73" s="589">
        <f t="shared" si="50"/>
        <v>0</v>
      </c>
      <c r="BO73" s="589">
        <f t="shared" si="50"/>
        <v>0</v>
      </c>
      <c r="BP73" s="589">
        <f t="shared" si="50"/>
        <v>0</v>
      </c>
      <c r="BQ73" s="589">
        <f t="shared" si="50"/>
        <v>0</v>
      </c>
      <c r="BR73" s="589">
        <f t="shared" ref="BR73:DV73" si="51">BR163</f>
        <v>0</v>
      </c>
      <c r="BS73" s="589">
        <f t="shared" si="51"/>
        <v>0</v>
      </c>
      <c r="BT73" s="589">
        <f t="shared" si="51"/>
        <v>0</v>
      </c>
      <c r="BU73" s="589">
        <f t="shared" si="51"/>
        <v>0</v>
      </c>
      <c r="BV73" s="589">
        <f t="shared" si="51"/>
        <v>0</v>
      </c>
      <c r="BW73" s="589">
        <f t="shared" si="51"/>
        <v>0</v>
      </c>
      <c r="BX73" s="589">
        <f t="shared" si="51"/>
        <v>0</v>
      </c>
      <c r="BY73" s="589">
        <f t="shared" si="51"/>
        <v>0</v>
      </c>
      <c r="BZ73" s="589">
        <f t="shared" si="51"/>
        <v>0</v>
      </c>
      <c r="CA73" s="589">
        <f t="shared" si="51"/>
        <v>0</v>
      </c>
      <c r="CB73" s="589">
        <f t="shared" si="51"/>
        <v>0</v>
      </c>
      <c r="CC73" s="589">
        <f t="shared" si="51"/>
        <v>0</v>
      </c>
      <c r="CD73" s="589">
        <f t="shared" si="51"/>
        <v>0</v>
      </c>
      <c r="CE73" s="589">
        <f t="shared" si="51"/>
        <v>0</v>
      </c>
      <c r="CF73" s="589">
        <f t="shared" si="51"/>
        <v>0</v>
      </c>
      <c r="CG73" s="589">
        <f t="shared" si="51"/>
        <v>0</v>
      </c>
      <c r="CH73" s="589">
        <f t="shared" si="51"/>
        <v>0</v>
      </c>
      <c r="CI73" s="589">
        <f t="shared" si="51"/>
        <v>0</v>
      </c>
      <c r="CJ73" s="589">
        <f t="shared" si="51"/>
        <v>0</v>
      </c>
      <c r="CK73" s="589">
        <f t="shared" si="51"/>
        <v>0</v>
      </c>
      <c r="CL73" s="589">
        <f t="shared" si="51"/>
        <v>0</v>
      </c>
      <c r="CM73" s="589">
        <f t="shared" si="51"/>
        <v>0</v>
      </c>
      <c r="CN73" s="589">
        <f t="shared" si="51"/>
        <v>0</v>
      </c>
      <c r="CO73" s="589">
        <f t="shared" si="51"/>
        <v>0</v>
      </c>
      <c r="CP73" s="589">
        <f t="shared" si="51"/>
        <v>0</v>
      </c>
      <c r="CQ73" s="589">
        <f t="shared" si="51"/>
        <v>0</v>
      </c>
      <c r="CR73" s="589">
        <f t="shared" si="51"/>
        <v>0</v>
      </c>
      <c r="CS73" s="589">
        <f t="shared" si="51"/>
        <v>0</v>
      </c>
      <c r="CT73" s="589">
        <f t="shared" si="51"/>
        <v>0</v>
      </c>
      <c r="CU73" s="589">
        <f t="shared" si="51"/>
        <v>0</v>
      </c>
      <c r="CV73" s="589">
        <f t="shared" si="51"/>
        <v>0</v>
      </c>
      <c r="CW73" s="589">
        <f t="shared" si="51"/>
        <v>0</v>
      </c>
      <c r="CX73" s="589">
        <f t="shared" si="51"/>
        <v>0</v>
      </c>
      <c r="CY73" s="589">
        <f t="shared" si="51"/>
        <v>0</v>
      </c>
      <c r="CZ73" s="589">
        <f t="shared" si="51"/>
        <v>0</v>
      </c>
      <c r="DA73" s="589">
        <f t="shared" si="51"/>
        <v>0</v>
      </c>
      <c r="DB73" s="589">
        <f t="shared" si="51"/>
        <v>0</v>
      </c>
      <c r="DC73" s="589">
        <f t="shared" si="51"/>
        <v>0</v>
      </c>
      <c r="DD73" s="589">
        <f t="shared" si="51"/>
        <v>0</v>
      </c>
      <c r="DE73" s="589">
        <f t="shared" si="51"/>
        <v>0</v>
      </c>
      <c r="DF73" s="589">
        <f t="shared" si="51"/>
        <v>0</v>
      </c>
      <c r="DG73" s="589">
        <f t="shared" si="51"/>
        <v>0</v>
      </c>
      <c r="DH73" s="589">
        <f t="shared" si="51"/>
        <v>0</v>
      </c>
      <c r="DI73" s="589">
        <f t="shared" si="51"/>
        <v>0</v>
      </c>
      <c r="DJ73" s="589">
        <f t="shared" si="51"/>
        <v>0</v>
      </c>
      <c r="DK73" s="589">
        <f t="shared" si="51"/>
        <v>0</v>
      </c>
      <c r="DL73" s="589">
        <f t="shared" si="51"/>
        <v>0</v>
      </c>
      <c r="DM73" s="589">
        <f t="shared" si="51"/>
        <v>0</v>
      </c>
      <c r="DN73" s="589">
        <f t="shared" si="51"/>
        <v>0</v>
      </c>
      <c r="DO73" s="589">
        <f t="shared" si="51"/>
        <v>0</v>
      </c>
      <c r="DP73" s="589">
        <f t="shared" si="51"/>
        <v>0</v>
      </c>
      <c r="DQ73" s="589">
        <f t="shared" si="51"/>
        <v>0</v>
      </c>
      <c r="DR73" s="589">
        <f t="shared" si="51"/>
        <v>0</v>
      </c>
      <c r="DS73" s="589">
        <f t="shared" si="51"/>
        <v>0</v>
      </c>
      <c r="DT73" s="589">
        <f t="shared" si="51"/>
        <v>0</v>
      </c>
      <c r="DU73" s="589">
        <f t="shared" si="51"/>
        <v>0</v>
      </c>
      <c r="DV73" s="589">
        <f t="shared" si="51"/>
        <v>0</v>
      </c>
    </row>
    <row r="74" spans="1:126" s="485" customFormat="1" outlineLevel="1" x14ac:dyDescent="0.4">
      <c r="A74" s="737"/>
      <c r="B74" s="464">
        <f>'Rent Roll'!$B25</f>
        <v>0</v>
      </c>
      <c r="C74" s="1219">
        <f>'Rent Roll'!$K25</f>
        <v>0</v>
      </c>
      <c r="D74" s="1239"/>
      <c r="E74" s="1221">
        <f>'Rent Roll'!$T25</f>
        <v>0</v>
      </c>
      <c r="F74" s="588">
        <f t="shared" ref="F74:BQ74" si="52">F164</f>
        <v>0</v>
      </c>
      <c r="G74" s="589">
        <f t="shared" si="52"/>
        <v>0</v>
      </c>
      <c r="H74" s="589">
        <f t="shared" si="52"/>
        <v>0</v>
      </c>
      <c r="I74" s="589">
        <f t="shared" si="52"/>
        <v>0</v>
      </c>
      <c r="J74" s="589">
        <f t="shared" si="52"/>
        <v>0</v>
      </c>
      <c r="K74" s="589">
        <f t="shared" si="52"/>
        <v>0</v>
      </c>
      <c r="L74" s="589">
        <f t="shared" si="52"/>
        <v>0</v>
      </c>
      <c r="M74" s="589">
        <f t="shared" si="52"/>
        <v>0</v>
      </c>
      <c r="N74" s="589">
        <f t="shared" si="52"/>
        <v>0</v>
      </c>
      <c r="O74" s="589">
        <f t="shared" si="52"/>
        <v>0</v>
      </c>
      <c r="P74" s="589">
        <f t="shared" si="52"/>
        <v>0</v>
      </c>
      <c r="Q74" s="589">
        <f t="shared" si="52"/>
        <v>0</v>
      </c>
      <c r="R74" s="589">
        <f t="shared" si="52"/>
        <v>0</v>
      </c>
      <c r="S74" s="589">
        <f t="shared" si="52"/>
        <v>0</v>
      </c>
      <c r="T74" s="589">
        <f t="shared" si="52"/>
        <v>0</v>
      </c>
      <c r="U74" s="589">
        <f t="shared" si="52"/>
        <v>0</v>
      </c>
      <c r="V74" s="589">
        <f t="shared" si="52"/>
        <v>0</v>
      </c>
      <c r="W74" s="589">
        <f t="shared" si="52"/>
        <v>0</v>
      </c>
      <c r="X74" s="589">
        <f t="shared" si="52"/>
        <v>0</v>
      </c>
      <c r="Y74" s="589">
        <f t="shared" si="52"/>
        <v>0</v>
      </c>
      <c r="Z74" s="589">
        <f t="shared" si="52"/>
        <v>0</v>
      </c>
      <c r="AA74" s="589">
        <f t="shared" si="52"/>
        <v>0</v>
      </c>
      <c r="AB74" s="589">
        <f t="shared" si="52"/>
        <v>0</v>
      </c>
      <c r="AC74" s="589">
        <f t="shared" si="52"/>
        <v>0</v>
      </c>
      <c r="AD74" s="589">
        <f t="shared" si="52"/>
        <v>0</v>
      </c>
      <c r="AE74" s="589">
        <f t="shared" si="52"/>
        <v>0</v>
      </c>
      <c r="AF74" s="589">
        <f t="shared" si="52"/>
        <v>0</v>
      </c>
      <c r="AG74" s="589">
        <f t="shared" si="52"/>
        <v>0</v>
      </c>
      <c r="AH74" s="589">
        <f t="shared" si="52"/>
        <v>0</v>
      </c>
      <c r="AI74" s="589">
        <f t="shared" si="52"/>
        <v>0</v>
      </c>
      <c r="AJ74" s="589">
        <f t="shared" si="52"/>
        <v>0</v>
      </c>
      <c r="AK74" s="589">
        <f t="shared" si="52"/>
        <v>0</v>
      </c>
      <c r="AL74" s="589">
        <f t="shared" si="52"/>
        <v>0</v>
      </c>
      <c r="AM74" s="589">
        <f t="shared" si="52"/>
        <v>0</v>
      </c>
      <c r="AN74" s="589">
        <f t="shared" si="52"/>
        <v>0</v>
      </c>
      <c r="AO74" s="589">
        <f t="shared" si="52"/>
        <v>0</v>
      </c>
      <c r="AP74" s="589">
        <f t="shared" si="52"/>
        <v>0</v>
      </c>
      <c r="AQ74" s="589">
        <f t="shared" si="52"/>
        <v>0</v>
      </c>
      <c r="AR74" s="589">
        <f t="shared" si="52"/>
        <v>0</v>
      </c>
      <c r="AS74" s="589">
        <f t="shared" si="52"/>
        <v>0</v>
      </c>
      <c r="AT74" s="589">
        <f t="shared" si="52"/>
        <v>0</v>
      </c>
      <c r="AU74" s="589">
        <f t="shared" si="52"/>
        <v>0</v>
      </c>
      <c r="AV74" s="589">
        <f t="shared" si="52"/>
        <v>0</v>
      </c>
      <c r="AW74" s="589">
        <f t="shared" si="52"/>
        <v>0</v>
      </c>
      <c r="AX74" s="589">
        <f t="shared" si="52"/>
        <v>0</v>
      </c>
      <c r="AY74" s="589">
        <f t="shared" si="52"/>
        <v>0</v>
      </c>
      <c r="AZ74" s="589">
        <f t="shared" si="52"/>
        <v>0</v>
      </c>
      <c r="BA74" s="589">
        <f t="shared" si="52"/>
        <v>0</v>
      </c>
      <c r="BB74" s="589">
        <f t="shared" si="52"/>
        <v>0</v>
      </c>
      <c r="BC74" s="589">
        <f t="shared" si="52"/>
        <v>0</v>
      </c>
      <c r="BD74" s="589">
        <f t="shared" si="52"/>
        <v>0</v>
      </c>
      <c r="BE74" s="589">
        <f t="shared" si="52"/>
        <v>0</v>
      </c>
      <c r="BF74" s="589">
        <f t="shared" si="52"/>
        <v>0</v>
      </c>
      <c r="BG74" s="589">
        <f t="shared" si="52"/>
        <v>0</v>
      </c>
      <c r="BH74" s="589">
        <f t="shared" si="52"/>
        <v>0</v>
      </c>
      <c r="BI74" s="589">
        <f t="shared" si="52"/>
        <v>0</v>
      </c>
      <c r="BJ74" s="589">
        <f t="shared" si="52"/>
        <v>0</v>
      </c>
      <c r="BK74" s="589">
        <f t="shared" si="52"/>
        <v>0</v>
      </c>
      <c r="BL74" s="589">
        <f t="shared" si="52"/>
        <v>0</v>
      </c>
      <c r="BM74" s="589">
        <f t="shared" si="52"/>
        <v>0</v>
      </c>
      <c r="BN74" s="589">
        <f t="shared" si="52"/>
        <v>0</v>
      </c>
      <c r="BO74" s="589">
        <f t="shared" si="52"/>
        <v>0</v>
      </c>
      <c r="BP74" s="589">
        <f t="shared" si="52"/>
        <v>0</v>
      </c>
      <c r="BQ74" s="589">
        <f t="shared" si="52"/>
        <v>0</v>
      </c>
      <c r="BR74" s="589">
        <f t="shared" ref="BR74:DV74" si="53">BR164</f>
        <v>0</v>
      </c>
      <c r="BS74" s="589">
        <f t="shared" si="53"/>
        <v>0</v>
      </c>
      <c r="BT74" s="589">
        <f t="shared" si="53"/>
        <v>0</v>
      </c>
      <c r="BU74" s="589">
        <f t="shared" si="53"/>
        <v>0</v>
      </c>
      <c r="BV74" s="589">
        <f t="shared" si="53"/>
        <v>0</v>
      </c>
      <c r="BW74" s="589">
        <f t="shared" si="53"/>
        <v>0</v>
      </c>
      <c r="BX74" s="589">
        <f t="shared" si="53"/>
        <v>0</v>
      </c>
      <c r="BY74" s="589">
        <f t="shared" si="53"/>
        <v>0</v>
      </c>
      <c r="BZ74" s="589">
        <f t="shared" si="53"/>
        <v>0</v>
      </c>
      <c r="CA74" s="589">
        <f t="shared" si="53"/>
        <v>0</v>
      </c>
      <c r="CB74" s="589">
        <f t="shared" si="53"/>
        <v>0</v>
      </c>
      <c r="CC74" s="589">
        <f t="shared" si="53"/>
        <v>0</v>
      </c>
      <c r="CD74" s="589">
        <f t="shared" si="53"/>
        <v>0</v>
      </c>
      <c r="CE74" s="589">
        <f t="shared" si="53"/>
        <v>0</v>
      </c>
      <c r="CF74" s="589">
        <f t="shared" si="53"/>
        <v>0</v>
      </c>
      <c r="CG74" s="589">
        <f t="shared" si="53"/>
        <v>0</v>
      </c>
      <c r="CH74" s="589">
        <f t="shared" si="53"/>
        <v>0</v>
      </c>
      <c r="CI74" s="589">
        <f t="shared" si="53"/>
        <v>0</v>
      </c>
      <c r="CJ74" s="589">
        <f t="shared" si="53"/>
        <v>0</v>
      </c>
      <c r="CK74" s="589">
        <f t="shared" si="53"/>
        <v>0</v>
      </c>
      <c r="CL74" s="589">
        <f t="shared" si="53"/>
        <v>0</v>
      </c>
      <c r="CM74" s="589">
        <f t="shared" si="53"/>
        <v>0</v>
      </c>
      <c r="CN74" s="589">
        <f t="shared" si="53"/>
        <v>0</v>
      </c>
      <c r="CO74" s="589">
        <f t="shared" si="53"/>
        <v>0</v>
      </c>
      <c r="CP74" s="589">
        <f t="shared" si="53"/>
        <v>0</v>
      </c>
      <c r="CQ74" s="589">
        <f t="shared" si="53"/>
        <v>0</v>
      </c>
      <c r="CR74" s="589">
        <f t="shared" si="53"/>
        <v>0</v>
      </c>
      <c r="CS74" s="589">
        <f t="shared" si="53"/>
        <v>0</v>
      </c>
      <c r="CT74" s="589">
        <f t="shared" si="53"/>
        <v>0</v>
      </c>
      <c r="CU74" s="589">
        <f t="shared" si="53"/>
        <v>0</v>
      </c>
      <c r="CV74" s="589">
        <f t="shared" si="53"/>
        <v>0</v>
      </c>
      <c r="CW74" s="589">
        <f t="shared" si="53"/>
        <v>0</v>
      </c>
      <c r="CX74" s="589">
        <f t="shared" si="53"/>
        <v>0</v>
      </c>
      <c r="CY74" s="589">
        <f t="shared" si="53"/>
        <v>0</v>
      </c>
      <c r="CZ74" s="589">
        <f t="shared" si="53"/>
        <v>0</v>
      </c>
      <c r="DA74" s="589">
        <f t="shared" si="53"/>
        <v>0</v>
      </c>
      <c r="DB74" s="589">
        <f t="shared" si="53"/>
        <v>0</v>
      </c>
      <c r="DC74" s="589">
        <f t="shared" si="53"/>
        <v>0</v>
      </c>
      <c r="DD74" s="589">
        <f t="shared" si="53"/>
        <v>0</v>
      </c>
      <c r="DE74" s="589">
        <f t="shared" si="53"/>
        <v>0</v>
      </c>
      <c r="DF74" s="589">
        <f t="shared" si="53"/>
        <v>0</v>
      </c>
      <c r="DG74" s="589">
        <f t="shared" si="53"/>
        <v>0</v>
      </c>
      <c r="DH74" s="589">
        <f t="shared" si="53"/>
        <v>0</v>
      </c>
      <c r="DI74" s="589">
        <f t="shared" si="53"/>
        <v>0</v>
      </c>
      <c r="DJ74" s="589">
        <f t="shared" si="53"/>
        <v>0</v>
      </c>
      <c r="DK74" s="589">
        <f t="shared" si="53"/>
        <v>0</v>
      </c>
      <c r="DL74" s="589">
        <f t="shared" si="53"/>
        <v>0</v>
      </c>
      <c r="DM74" s="589">
        <f t="shared" si="53"/>
        <v>0</v>
      </c>
      <c r="DN74" s="589">
        <f t="shared" si="53"/>
        <v>0</v>
      </c>
      <c r="DO74" s="589">
        <f t="shared" si="53"/>
        <v>0</v>
      </c>
      <c r="DP74" s="589">
        <f t="shared" si="53"/>
        <v>0</v>
      </c>
      <c r="DQ74" s="589">
        <f t="shared" si="53"/>
        <v>0</v>
      </c>
      <c r="DR74" s="589">
        <f t="shared" si="53"/>
        <v>0</v>
      </c>
      <c r="DS74" s="589">
        <f t="shared" si="53"/>
        <v>0</v>
      </c>
      <c r="DT74" s="589">
        <f t="shared" si="53"/>
        <v>0</v>
      </c>
      <c r="DU74" s="589">
        <f t="shared" si="53"/>
        <v>0</v>
      </c>
      <c r="DV74" s="589">
        <f t="shared" si="53"/>
        <v>0</v>
      </c>
    </row>
    <row r="75" spans="1:126" s="485" customFormat="1" outlineLevel="1" x14ac:dyDescent="0.4">
      <c r="A75" s="737"/>
      <c r="B75" s="464">
        <f>'Rent Roll'!$B26</f>
        <v>0</v>
      </c>
      <c r="C75" s="1219">
        <f>'Rent Roll'!$K26</f>
        <v>0</v>
      </c>
      <c r="D75" s="1239"/>
      <c r="E75" s="1221">
        <f>'Rent Roll'!$T26</f>
        <v>0</v>
      </c>
      <c r="F75" s="588">
        <f t="shared" ref="F75:BQ75" si="54">F165</f>
        <v>0</v>
      </c>
      <c r="G75" s="589">
        <f t="shared" si="54"/>
        <v>0</v>
      </c>
      <c r="H75" s="589">
        <f t="shared" si="54"/>
        <v>0</v>
      </c>
      <c r="I75" s="589">
        <f t="shared" si="54"/>
        <v>0</v>
      </c>
      <c r="J75" s="589">
        <f t="shared" si="54"/>
        <v>0</v>
      </c>
      <c r="K75" s="589">
        <f t="shared" si="54"/>
        <v>0</v>
      </c>
      <c r="L75" s="589">
        <f t="shared" si="54"/>
        <v>0</v>
      </c>
      <c r="M75" s="589">
        <f t="shared" si="54"/>
        <v>0</v>
      </c>
      <c r="N75" s="589">
        <f t="shared" si="54"/>
        <v>0</v>
      </c>
      <c r="O75" s="589">
        <f t="shared" si="54"/>
        <v>0</v>
      </c>
      <c r="P75" s="589">
        <f t="shared" si="54"/>
        <v>0</v>
      </c>
      <c r="Q75" s="589">
        <f t="shared" si="54"/>
        <v>0</v>
      </c>
      <c r="R75" s="589">
        <f t="shared" si="54"/>
        <v>0</v>
      </c>
      <c r="S75" s="589">
        <f t="shared" si="54"/>
        <v>0</v>
      </c>
      <c r="T75" s="589">
        <f t="shared" si="54"/>
        <v>0</v>
      </c>
      <c r="U75" s="589">
        <f t="shared" si="54"/>
        <v>0</v>
      </c>
      <c r="V75" s="589">
        <f t="shared" si="54"/>
        <v>0</v>
      </c>
      <c r="W75" s="589">
        <f t="shared" si="54"/>
        <v>0</v>
      </c>
      <c r="X75" s="589">
        <f t="shared" si="54"/>
        <v>0</v>
      </c>
      <c r="Y75" s="589">
        <f t="shared" si="54"/>
        <v>0</v>
      </c>
      <c r="Z75" s="589">
        <f t="shared" si="54"/>
        <v>0</v>
      </c>
      <c r="AA75" s="589">
        <f t="shared" si="54"/>
        <v>0</v>
      </c>
      <c r="AB75" s="589">
        <f t="shared" si="54"/>
        <v>0</v>
      </c>
      <c r="AC75" s="589">
        <f t="shared" si="54"/>
        <v>0</v>
      </c>
      <c r="AD75" s="589">
        <f t="shared" si="54"/>
        <v>0</v>
      </c>
      <c r="AE75" s="589">
        <f t="shared" si="54"/>
        <v>0</v>
      </c>
      <c r="AF75" s="589">
        <f t="shared" si="54"/>
        <v>0</v>
      </c>
      <c r="AG75" s="589">
        <f t="shared" si="54"/>
        <v>0</v>
      </c>
      <c r="AH75" s="589">
        <f t="shared" si="54"/>
        <v>0</v>
      </c>
      <c r="AI75" s="589">
        <f t="shared" si="54"/>
        <v>0</v>
      </c>
      <c r="AJ75" s="589">
        <f t="shared" si="54"/>
        <v>0</v>
      </c>
      <c r="AK75" s="589">
        <f t="shared" si="54"/>
        <v>0</v>
      </c>
      <c r="AL75" s="589">
        <f t="shared" si="54"/>
        <v>0</v>
      </c>
      <c r="AM75" s="589">
        <f t="shared" si="54"/>
        <v>0</v>
      </c>
      <c r="AN75" s="589">
        <f t="shared" si="54"/>
        <v>0</v>
      </c>
      <c r="AO75" s="589">
        <f t="shared" si="54"/>
        <v>0</v>
      </c>
      <c r="AP75" s="589">
        <f t="shared" si="54"/>
        <v>0</v>
      </c>
      <c r="AQ75" s="589">
        <f t="shared" si="54"/>
        <v>0</v>
      </c>
      <c r="AR75" s="589">
        <f t="shared" si="54"/>
        <v>0</v>
      </c>
      <c r="AS75" s="589">
        <f t="shared" si="54"/>
        <v>0</v>
      </c>
      <c r="AT75" s="589">
        <f t="shared" si="54"/>
        <v>0</v>
      </c>
      <c r="AU75" s="589">
        <f t="shared" si="54"/>
        <v>0</v>
      </c>
      <c r="AV75" s="589">
        <f t="shared" si="54"/>
        <v>0</v>
      </c>
      <c r="AW75" s="589">
        <f t="shared" si="54"/>
        <v>0</v>
      </c>
      <c r="AX75" s="589">
        <f t="shared" si="54"/>
        <v>0</v>
      </c>
      <c r="AY75" s="589">
        <f t="shared" si="54"/>
        <v>0</v>
      </c>
      <c r="AZ75" s="589">
        <f t="shared" si="54"/>
        <v>0</v>
      </c>
      <c r="BA75" s="589">
        <f t="shared" si="54"/>
        <v>0</v>
      </c>
      <c r="BB75" s="589">
        <f t="shared" si="54"/>
        <v>0</v>
      </c>
      <c r="BC75" s="589">
        <f t="shared" si="54"/>
        <v>0</v>
      </c>
      <c r="BD75" s="589">
        <f t="shared" si="54"/>
        <v>0</v>
      </c>
      <c r="BE75" s="589">
        <f t="shared" si="54"/>
        <v>0</v>
      </c>
      <c r="BF75" s="589">
        <f t="shared" si="54"/>
        <v>0</v>
      </c>
      <c r="BG75" s="589">
        <f t="shared" si="54"/>
        <v>0</v>
      </c>
      <c r="BH75" s="589">
        <f t="shared" si="54"/>
        <v>0</v>
      </c>
      <c r="BI75" s="589">
        <f t="shared" si="54"/>
        <v>0</v>
      </c>
      <c r="BJ75" s="589">
        <f t="shared" si="54"/>
        <v>0</v>
      </c>
      <c r="BK75" s="589">
        <f t="shared" si="54"/>
        <v>0</v>
      </c>
      <c r="BL75" s="589">
        <f t="shared" si="54"/>
        <v>0</v>
      </c>
      <c r="BM75" s="589">
        <f t="shared" si="54"/>
        <v>0</v>
      </c>
      <c r="BN75" s="589">
        <f t="shared" si="54"/>
        <v>0</v>
      </c>
      <c r="BO75" s="589">
        <f t="shared" si="54"/>
        <v>0</v>
      </c>
      <c r="BP75" s="589">
        <f t="shared" si="54"/>
        <v>0</v>
      </c>
      <c r="BQ75" s="589">
        <f t="shared" si="54"/>
        <v>0</v>
      </c>
      <c r="BR75" s="589">
        <f t="shared" ref="BR75:DV75" si="55">BR165</f>
        <v>0</v>
      </c>
      <c r="BS75" s="589">
        <f t="shared" si="55"/>
        <v>0</v>
      </c>
      <c r="BT75" s="589">
        <f t="shared" si="55"/>
        <v>0</v>
      </c>
      <c r="BU75" s="589">
        <f t="shared" si="55"/>
        <v>0</v>
      </c>
      <c r="BV75" s="589">
        <f t="shared" si="55"/>
        <v>0</v>
      </c>
      <c r="BW75" s="589">
        <f t="shared" si="55"/>
        <v>0</v>
      </c>
      <c r="BX75" s="589">
        <f t="shared" si="55"/>
        <v>0</v>
      </c>
      <c r="BY75" s="589">
        <f t="shared" si="55"/>
        <v>0</v>
      </c>
      <c r="BZ75" s="589">
        <f t="shared" si="55"/>
        <v>0</v>
      </c>
      <c r="CA75" s="589">
        <f t="shared" si="55"/>
        <v>0</v>
      </c>
      <c r="CB75" s="589">
        <f t="shared" si="55"/>
        <v>0</v>
      </c>
      <c r="CC75" s="589">
        <f t="shared" si="55"/>
        <v>0</v>
      </c>
      <c r="CD75" s="589">
        <f t="shared" si="55"/>
        <v>0</v>
      </c>
      <c r="CE75" s="589">
        <f t="shared" si="55"/>
        <v>0</v>
      </c>
      <c r="CF75" s="589">
        <f t="shared" si="55"/>
        <v>0</v>
      </c>
      <c r="CG75" s="589">
        <f t="shared" si="55"/>
        <v>0</v>
      </c>
      <c r="CH75" s="589">
        <f t="shared" si="55"/>
        <v>0</v>
      </c>
      <c r="CI75" s="589">
        <f t="shared" si="55"/>
        <v>0</v>
      </c>
      <c r="CJ75" s="589">
        <f t="shared" si="55"/>
        <v>0</v>
      </c>
      <c r="CK75" s="589">
        <f t="shared" si="55"/>
        <v>0</v>
      </c>
      <c r="CL75" s="589">
        <f t="shared" si="55"/>
        <v>0</v>
      </c>
      <c r="CM75" s="589">
        <f t="shared" si="55"/>
        <v>0</v>
      </c>
      <c r="CN75" s="589">
        <f t="shared" si="55"/>
        <v>0</v>
      </c>
      <c r="CO75" s="589">
        <f t="shared" si="55"/>
        <v>0</v>
      </c>
      <c r="CP75" s="589">
        <f t="shared" si="55"/>
        <v>0</v>
      </c>
      <c r="CQ75" s="589">
        <f t="shared" si="55"/>
        <v>0</v>
      </c>
      <c r="CR75" s="589">
        <f t="shared" si="55"/>
        <v>0</v>
      </c>
      <c r="CS75" s="589">
        <f t="shared" si="55"/>
        <v>0</v>
      </c>
      <c r="CT75" s="589">
        <f t="shared" si="55"/>
        <v>0</v>
      </c>
      <c r="CU75" s="589">
        <f t="shared" si="55"/>
        <v>0</v>
      </c>
      <c r="CV75" s="589">
        <f t="shared" si="55"/>
        <v>0</v>
      </c>
      <c r="CW75" s="589">
        <f t="shared" si="55"/>
        <v>0</v>
      </c>
      <c r="CX75" s="589">
        <f t="shared" si="55"/>
        <v>0</v>
      </c>
      <c r="CY75" s="589">
        <f t="shared" si="55"/>
        <v>0</v>
      </c>
      <c r="CZ75" s="589">
        <f t="shared" si="55"/>
        <v>0</v>
      </c>
      <c r="DA75" s="589">
        <f t="shared" si="55"/>
        <v>0</v>
      </c>
      <c r="DB75" s="589">
        <f t="shared" si="55"/>
        <v>0</v>
      </c>
      <c r="DC75" s="589">
        <f t="shared" si="55"/>
        <v>0</v>
      </c>
      <c r="DD75" s="589">
        <f t="shared" si="55"/>
        <v>0</v>
      </c>
      <c r="DE75" s="589">
        <f t="shared" si="55"/>
        <v>0</v>
      </c>
      <c r="DF75" s="589">
        <f t="shared" si="55"/>
        <v>0</v>
      </c>
      <c r="DG75" s="589">
        <f t="shared" si="55"/>
        <v>0</v>
      </c>
      <c r="DH75" s="589">
        <f t="shared" si="55"/>
        <v>0</v>
      </c>
      <c r="DI75" s="589">
        <f t="shared" si="55"/>
        <v>0</v>
      </c>
      <c r="DJ75" s="589">
        <f t="shared" si="55"/>
        <v>0</v>
      </c>
      <c r="DK75" s="589">
        <f t="shared" si="55"/>
        <v>0</v>
      </c>
      <c r="DL75" s="589">
        <f t="shared" si="55"/>
        <v>0</v>
      </c>
      <c r="DM75" s="589">
        <f t="shared" si="55"/>
        <v>0</v>
      </c>
      <c r="DN75" s="589">
        <f t="shared" si="55"/>
        <v>0</v>
      </c>
      <c r="DO75" s="589">
        <f t="shared" si="55"/>
        <v>0</v>
      </c>
      <c r="DP75" s="589">
        <f t="shared" si="55"/>
        <v>0</v>
      </c>
      <c r="DQ75" s="589">
        <f t="shared" si="55"/>
        <v>0</v>
      </c>
      <c r="DR75" s="589">
        <f t="shared" si="55"/>
        <v>0</v>
      </c>
      <c r="DS75" s="589">
        <f t="shared" si="55"/>
        <v>0</v>
      </c>
      <c r="DT75" s="589">
        <f t="shared" si="55"/>
        <v>0</v>
      </c>
      <c r="DU75" s="589">
        <f t="shared" si="55"/>
        <v>0</v>
      </c>
      <c r="DV75" s="589">
        <f t="shared" si="55"/>
        <v>0</v>
      </c>
    </row>
    <row r="76" spans="1:126" s="485" customFormat="1" outlineLevel="1" x14ac:dyDescent="0.4">
      <c r="A76" s="737"/>
      <c r="B76" s="464">
        <f>'Rent Roll'!$B27</f>
        <v>0</v>
      </c>
      <c r="C76" s="1219">
        <f>'Rent Roll'!$K27</f>
        <v>0</v>
      </c>
      <c r="D76" s="1239"/>
      <c r="E76" s="1221">
        <f>'Rent Roll'!$T27</f>
        <v>0</v>
      </c>
      <c r="F76" s="588">
        <f t="shared" ref="F76:BQ76" si="56">F166</f>
        <v>0</v>
      </c>
      <c r="G76" s="589">
        <f t="shared" si="56"/>
        <v>0</v>
      </c>
      <c r="H76" s="589">
        <f t="shared" si="56"/>
        <v>0</v>
      </c>
      <c r="I76" s="589">
        <f t="shared" si="56"/>
        <v>0</v>
      </c>
      <c r="J76" s="589">
        <f t="shared" si="56"/>
        <v>0</v>
      </c>
      <c r="K76" s="589">
        <f t="shared" si="56"/>
        <v>0</v>
      </c>
      <c r="L76" s="589">
        <f t="shared" si="56"/>
        <v>0</v>
      </c>
      <c r="M76" s="589">
        <f t="shared" si="56"/>
        <v>0</v>
      </c>
      <c r="N76" s="589">
        <f t="shared" si="56"/>
        <v>0</v>
      </c>
      <c r="O76" s="589">
        <f t="shared" si="56"/>
        <v>0</v>
      </c>
      <c r="P76" s="589">
        <f t="shared" si="56"/>
        <v>0</v>
      </c>
      <c r="Q76" s="589">
        <f t="shared" si="56"/>
        <v>0</v>
      </c>
      <c r="R76" s="589">
        <f t="shared" si="56"/>
        <v>0</v>
      </c>
      <c r="S76" s="589">
        <f t="shared" si="56"/>
        <v>0</v>
      </c>
      <c r="T76" s="589">
        <f t="shared" si="56"/>
        <v>0</v>
      </c>
      <c r="U76" s="589">
        <f t="shared" si="56"/>
        <v>0</v>
      </c>
      <c r="V76" s="589">
        <f t="shared" si="56"/>
        <v>0</v>
      </c>
      <c r="W76" s="589">
        <f t="shared" si="56"/>
        <v>0</v>
      </c>
      <c r="X76" s="589">
        <f t="shared" si="56"/>
        <v>0</v>
      </c>
      <c r="Y76" s="589">
        <f t="shared" si="56"/>
        <v>0</v>
      </c>
      <c r="Z76" s="589">
        <f t="shared" si="56"/>
        <v>0</v>
      </c>
      <c r="AA76" s="589">
        <f t="shared" si="56"/>
        <v>0</v>
      </c>
      <c r="AB76" s="589">
        <f t="shared" si="56"/>
        <v>0</v>
      </c>
      <c r="AC76" s="589">
        <f t="shared" si="56"/>
        <v>0</v>
      </c>
      <c r="AD76" s="589">
        <f t="shared" si="56"/>
        <v>0</v>
      </c>
      <c r="AE76" s="589">
        <f t="shared" si="56"/>
        <v>0</v>
      </c>
      <c r="AF76" s="589">
        <f t="shared" si="56"/>
        <v>0</v>
      </c>
      <c r="AG76" s="589">
        <f t="shared" si="56"/>
        <v>0</v>
      </c>
      <c r="AH76" s="589">
        <f t="shared" si="56"/>
        <v>0</v>
      </c>
      <c r="AI76" s="589">
        <f t="shared" si="56"/>
        <v>0</v>
      </c>
      <c r="AJ76" s="589">
        <f t="shared" si="56"/>
        <v>0</v>
      </c>
      <c r="AK76" s="589">
        <f t="shared" si="56"/>
        <v>0</v>
      </c>
      <c r="AL76" s="589">
        <f t="shared" si="56"/>
        <v>0</v>
      </c>
      <c r="AM76" s="589">
        <f t="shared" si="56"/>
        <v>0</v>
      </c>
      <c r="AN76" s="589">
        <f t="shared" si="56"/>
        <v>0</v>
      </c>
      <c r="AO76" s="589">
        <f t="shared" si="56"/>
        <v>0</v>
      </c>
      <c r="AP76" s="589">
        <f t="shared" si="56"/>
        <v>0</v>
      </c>
      <c r="AQ76" s="589">
        <f t="shared" si="56"/>
        <v>0</v>
      </c>
      <c r="AR76" s="589">
        <f t="shared" si="56"/>
        <v>0</v>
      </c>
      <c r="AS76" s="589">
        <f t="shared" si="56"/>
        <v>0</v>
      </c>
      <c r="AT76" s="589">
        <f t="shared" si="56"/>
        <v>0</v>
      </c>
      <c r="AU76" s="589">
        <f t="shared" si="56"/>
        <v>0</v>
      </c>
      <c r="AV76" s="589">
        <f t="shared" si="56"/>
        <v>0</v>
      </c>
      <c r="AW76" s="589">
        <f t="shared" si="56"/>
        <v>0</v>
      </c>
      <c r="AX76" s="589">
        <f t="shared" si="56"/>
        <v>0</v>
      </c>
      <c r="AY76" s="589">
        <f t="shared" si="56"/>
        <v>0</v>
      </c>
      <c r="AZ76" s="589">
        <f t="shared" si="56"/>
        <v>0</v>
      </c>
      <c r="BA76" s="589">
        <f t="shared" si="56"/>
        <v>0</v>
      </c>
      <c r="BB76" s="589">
        <f t="shared" si="56"/>
        <v>0</v>
      </c>
      <c r="BC76" s="589">
        <f t="shared" si="56"/>
        <v>0</v>
      </c>
      <c r="BD76" s="589">
        <f t="shared" si="56"/>
        <v>0</v>
      </c>
      <c r="BE76" s="589">
        <f t="shared" si="56"/>
        <v>0</v>
      </c>
      <c r="BF76" s="589">
        <f t="shared" si="56"/>
        <v>0</v>
      </c>
      <c r="BG76" s="589">
        <f t="shared" si="56"/>
        <v>0</v>
      </c>
      <c r="BH76" s="589">
        <f t="shared" si="56"/>
        <v>0</v>
      </c>
      <c r="BI76" s="589">
        <f t="shared" si="56"/>
        <v>0</v>
      </c>
      <c r="BJ76" s="589">
        <f t="shared" si="56"/>
        <v>0</v>
      </c>
      <c r="BK76" s="589">
        <f t="shared" si="56"/>
        <v>0</v>
      </c>
      <c r="BL76" s="589">
        <f t="shared" si="56"/>
        <v>0</v>
      </c>
      <c r="BM76" s="589">
        <f t="shared" si="56"/>
        <v>0</v>
      </c>
      <c r="BN76" s="589">
        <f t="shared" si="56"/>
        <v>0</v>
      </c>
      <c r="BO76" s="589">
        <f t="shared" si="56"/>
        <v>0</v>
      </c>
      <c r="BP76" s="589">
        <f t="shared" si="56"/>
        <v>0</v>
      </c>
      <c r="BQ76" s="589">
        <f t="shared" si="56"/>
        <v>0</v>
      </c>
      <c r="BR76" s="589">
        <f t="shared" ref="BR76:DV76" si="57">BR166</f>
        <v>0</v>
      </c>
      <c r="BS76" s="589">
        <f t="shared" si="57"/>
        <v>0</v>
      </c>
      <c r="BT76" s="589">
        <f t="shared" si="57"/>
        <v>0</v>
      </c>
      <c r="BU76" s="589">
        <f t="shared" si="57"/>
        <v>0</v>
      </c>
      <c r="BV76" s="589">
        <f t="shared" si="57"/>
        <v>0</v>
      </c>
      <c r="BW76" s="589">
        <f t="shared" si="57"/>
        <v>0</v>
      </c>
      <c r="BX76" s="589">
        <f t="shared" si="57"/>
        <v>0</v>
      </c>
      <c r="BY76" s="589">
        <f t="shared" si="57"/>
        <v>0</v>
      </c>
      <c r="BZ76" s="589">
        <f t="shared" si="57"/>
        <v>0</v>
      </c>
      <c r="CA76" s="589">
        <f t="shared" si="57"/>
        <v>0</v>
      </c>
      <c r="CB76" s="589">
        <f t="shared" si="57"/>
        <v>0</v>
      </c>
      <c r="CC76" s="589">
        <f t="shared" si="57"/>
        <v>0</v>
      </c>
      <c r="CD76" s="589">
        <f t="shared" si="57"/>
        <v>0</v>
      </c>
      <c r="CE76" s="589">
        <f t="shared" si="57"/>
        <v>0</v>
      </c>
      <c r="CF76" s="589">
        <f t="shared" si="57"/>
        <v>0</v>
      </c>
      <c r="CG76" s="589">
        <f t="shared" si="57"/>
        <v>0</v>
      </c>
      <c r="CH76" s="589">
        <f t="shared" si="57"/>
        <v>0</v>
      </c>
      <c r="CI76" s="589">
        <f t="shared" si="57"/>
        <v>0</v>
      </c>
      <c r="CJ76" s="589">
        <f t="shared" si="57"/>
        <v>0</v>
      </c>
      <c r="CK76" s="589">
        <f t="shared" si="57"/>
        <v>0</v>
      </c>
      <c r="CL76" s="589">
        <f t="shared" si="57"/>
        <v>0</v>
      </c>
      <c r="CM76" s="589">
        <f t="shared" si="57"/>
        <v>0</v>
      </c>
      <c r="CN76" s="589">
        <f t="shared" si="57"/>
        <v>0</v>
      </c>
      <c r="CO76" s="589">
        <f t="shared" si="57"/>
        <v>0</v>
      </c>
      <c r="CP76" s="589">
        <f t="shared" si="57"/>
        <v>0</v>
      </c>
      <c r="CQ76" s="589">
        <f t="shared" si="57"/>
        <v>0</v>
      </c>
      <c r="CR76" s="589">
        <f t="shared" si="57"/>
        <v>0</v>
      </c>
      <c r="CS76" s="589">
        <f t="shared" si="57"/>
        <v>0</v>
      </c>
      <c r="CT76" s="589">
        <f t="shared" si="57"/>
        <v>0</v>
      </c>
      <c r="CU76" s="589">
        <f t="shared" si="57"/>
        <v>0</v>
      </c>
      <c r="CV76" s="589">
        <f t="shared" si="57"/>
        <v>0</v>
      </c>
      <c r="CW76" s="589">
        <f t="shared" si="57"/>
        <v>0</v>
      </c>
      <c r="CX76" s="589">
        <f t="shared" si="57"/>
        <v>0</v>
      </c>
      <c r="CY76" s="589">
        <f t="shared" si="57"/>
        <v>0</v>
      </c>
      <c r="CZ76" s="589">
        <f t="shared" si="57"/>
        <v>0</v>
      </c>
      <c r="DA76" s="589">
        <f t="shared" si="57"/>
        <v>0</v>
      </c>
      <c r="DB76" s="589">
        <f t="shared" si="57"/>
        <v>0</v>
      </c>
      <c r="DC76" s="589">
        <f t="shared" si="57"/>
        <v>0</v>
      </c>
      <c r="DD76" s="589">
        <f t="shared" si="57"/>
        <v>0</v>
      </c>
      <c r="DE76" s="589">
        <f t="shared" si="57"/>
        <v>0</v>
      </c>
      <c r="DF76" s="589">
        <f t="shared" si="57"/>
        <v>0</v>
      </c>
      <c r="DG76" s="589">
        <f t="shared" si="57"/>
        <v>0</v>
      </c>
      <c r="DH76" s="589">
        <f t="shared" si="57"/>
        <v>0</v>
      </c>
      <c r="DI76" s="589">
        <f t="shared" si="57"/>
        <v>0</v>
      </c>
      <c r="DJ76" s="589">
        <f t="shared" si="57"/>
        <v>0</v>
      </c>
      <c r="DK76" s="589">
        <f t="shared" si="57"/>
        <v>0</v>
      </c>
      <c r="DL76" s="589">
        <f t="shared" si="57"/>
        <v>0</v>
      </c>
      <c r="DM76" s="589">
        <f t="shared" si="57"/>
        <v>0</v>
      </c>
      <c r="DN76" s="589">
        <f t="shared" si="57"/>
        <v>0</v>
      </c>
      <c r="DO76" s="589">
        <f t="shared" si="57"/>
        <v>0</v>
      </c>
      <c r="DP76" s="589">
        <f t="shared" si="57"/>
        <v>0</v>
      </c>
      <c r="DQ76" s="589">
        <f t="shared" si="57"/>
        <v>0</v>
      </c>
      <c r="DR76" s="589">
        <f t="shared" si="57"/>
        <v>0</v>
      </c>
      <c r="DS76" s="589">
        <f t="shared" si="57"/>
        <v>0</v>
      </c>
      <c r="DT76" s="589">
        <f t="shared" si="57"/>
        <v>0</v>
      </c>
      <c r="DU76" s="589">
        <f t="shared" si="57"/>
        <v>0</v>
      </c>
      <c r="DV76" s="589">
        <f t="shared" si="57"/>
        <v>0</v>
      </c>
    </row>
    <row r="77" spans="1:126" s="485" customFormat="1" outlineLevel="1" x14ac:dyDescent="0.4">
      <c r="A77" s="737"/>
      <c r="B77" s="464">
        <f>'Rent Roll'!$B28</f>
        <v>0</v>
      </c>
      <c r="C77" s="1219">
        <f>'Rent Roll'!$K28</f>
        <v>0</v>
      </c>
      <c r="D77" s="1239"/>
      <c r="E77" s="1221">
        <f>'Rent Roll'!$T28</f>
        <v>0</v>
      </c>
      <c r="F77" s="588">
        <f t="shared" ref="F77:BQ77" si="58">F167</f>
        <v>0</v>
      </c>
      <c r="G77" s="589">
        <f t="shared" si="58"/>
        <v>0</v>
      </c>
      <c r="H77" s="589">
        <f t="shared" si="58"/>
        <v>0</v>
      </c>
      <c r="I77" s="589">
        <f t="shared" si="58"/>
        <v>0</v>
      </c>
      <c r="J77" s="589">
        <f t="shared" si="58"/>
        <v>0</v>
      </c>
      <c r="K77" s="589">
        <f t="shared" si="58"/>
        <v>0</v>
      </c>
      <c r="L77" s="589">
        <f t="shared" si="58"/>
        <v>0</v>
      </c>
      <c r="M77" s="589">
        <f t="shared" si="58"/>
        <v>0</v>
      </c>
      <c r="N77" s="589">
        <f t="shared" si="58"/>
        <v>0</v>
      </c>
      <c r="O77" s="589">
        <f t="shared" si="58"/>
        <v>0</v>
      </c>
      <c r="P77" s="589">
        <f t="shared" si="58"/>
        <v>0</v>
      </c>
      <c r="Q77" s="589">
        <f t="shared" si="58"/>
        <v>0</v>
      </c>
      <c r="R77" s="589">
        <f t="shared" si="58"/>
        <v>0</v>
      </c>
      <c r="S77" s="589">
        <f t="shared" si="58"/>
        <v>0</v>
      </c>
      <c r="T77" s="589">
        <f t="shared" si="58"/>
        <v>0</v>
      </c>
      <c r="U77" s="589">
        <f t="shared" si="58"/>
        <v>0</v>
      </c>
      <c r="V77" s="589">
        <f t="shared" si="58"/>
        <v>0</v>
      </c>
      <c r="W77" s="589">
        <f t="shared" si="58"/>
        <v>0</v>
      </c>
      <c r="X77" s="589">
        <f t="shared" si="58"/>
        <v>0</v>
      </c>
      <c r="Y77" s="589">
        <f t="shared" si="58"/>
        <v>0</v>
      </c>
      <c r="Z77" s="589">
        <f t="shared" si="58"/>
        <v>0</v>
      </c>
      <c r="AA77" s="589">
        <f t="shared" si="58"/>
        <v>0</v>
      </c>
      <c r="AB77" s="589">
        <f t="shared" si="58"/>
        <v>0</v>
      </c>
      <c r="AC77" s="589">
        <f t="shared" si="58"/>
        <v>0</v>
      </c>
      <c r="AD77" s="589">
        <f t="shared" si="58"/>
        <v>0</v>
      </c>
      <c r="AE77" s="589">
        <f t="shared" si="58"/>
        <v>0</v>
      </c>
      <c r="AF77" s="589">
        <f t="shared" si="58"/>
        <v>0</v>
      </c>
      <c r="AG77" s="589">
        <f t="shared" si="58"/>
        <v>0</v>
      </c>
      <c r="AH77" s="589">
        <f t="shared" si="58"/>
        <v>0</v>
      </c>
      <c r="AI77" s="589">
        <f t="shared" si="58"/>
        <v>0</v>
      </c>
      <c r="AJ77" s="589">
        <f t="shared" si="58"/>
        <v>0</v>
      </c>
      <c r="AK77" s="589">
        <f t="shared" si="58"/>
        <v>0</v>
      </c>
      <c r="AL77" s="589">
        <f t="shared" si="58"/>
        <v>0</v>
      </c>
      <c r="AM77" s="589">
        <f t="shared" si="58"/>
        <v>0</v>
      </c>
      <c r="AN77" s="589">
        <f t="shared" si="58"/>
        <v>0</v>
      </c>
      <c r="AO77" s="589">
        <f t="shared" si="58"/>
        <v>0</v>
      </c>
      <c r="AP77" s="589">
        <f t="shared" si="58"/>
        <v>0</v>
      </c>
      <c r="AQ77" s="589">
        <f t="shared" si="58"/>
        <v>0</v>
      </c>
      <c r="AR77" s="589">
        <f t="shared" si="58"/>
        <v>0</v>
      </c>
      <c r="AS77" s="589">
        <f t="shared" si="58"/>
        <v>0</v>
      </c>
      <c r="AT77" s="589">
        <f t="shared" si="58"/>
        <v>0</v>
      </c>
      <c r="AU77" s="589">
        <f t="shared" si="58"/>
        <v>0</v>
      </c>
      <c r="AV77" s="589">
        <f t="shared" si="58"/>
        <v>0</v>
      </c>
      <c r="AW77" s="589">
        <f t="shared" si="58"/>
        <v>0</v>
      </c>
      <c r="AX77" s="589">
        <f t="shared" si="58"/>
        <v>0</v>
      </c>
      <c r="AY77" s="589">
        <f t="shared" si="58"/>
        <v>0</v>
      </c>
      <c r="AZ77" s="589">
        <f t="shared" si="58"/>
        <v>0</v>
      </c>
      <c r="BA77" s="589">
        <f t="shared" si="58"/>
        <v>0</v>
      </c>
      <c r="BB77" s="589">
        <f t="shared" si="58"/>
        <v>0</v>
      </c>
      <c r="BC77" s="589">
        <f t="shared" si="58"/>
        <v>0</v>
      </c>
      <c r="BD77" s="589">
        <f t="shared" si="58"/>
        <v>0</v>
      </c>
      <c r="BE77" s="589">
        <f t="shared" si="58"/>
        <v>0</v>
      </c>
      <c r="BF77" s="589">
        <f t="shared" si="58"/>
        <v>0</v>
      </c>
      <c r="BG77" s="589">
        <f t="shared" si="58"/>
        <v>0</v>
      </c>
      <c r="BH77" s="589">
        <f t="shared" si="58"/>
        <v>0</v>
      </c>
      <c r="BI77" s="589">
        <f t="shared" si="58"/>
        <v>0</v>
      </c>
      <c r="BJ77" s="589">
        <f t="shared" si="58"/>
        <v>0</v>
      </c>
      <c r="BK77" s="589">
        <f t="shared" si="58"/>
        <v>0</v>
      </c>
      <c r="BL77" s="589">
        <f t="shared" si="58"/>
        <v>0</v>
      </c>
      <c r="BM77" s="589">
        <f t="shared" si="58"/>
        <v>0</v>
      </c>
      <c r="BN77" s="589">
        <f t="shared" si="58"/>
        <v>0</v>
      </c>
      <c r="BO77" s="589">
        <f t="shared" si="58"/>
        <v>0</v>
      </c>
      <c r="BP77" s="589">
        <f t="shared" si="58"/>
        <v>0</v>
      </c>
      <c r="BQ77" s="589">
        <f t="shared" si="58"/>
        <v>0</v>
      </c>
      <c r="BR77" s="589">
        <f t="shared" ref="BR77:DV77" si="59">BR167</f>
        <v>0</v>
      </c>
      <c r="BS77" s="589">
        <f t="shared" si="59"/>
        <v>0</v>
      </c>
      <c r="BT77" s="589">
        <f t="shared" si="59"/>
        <v>0</v>
      </c>
      <c r="BU77" s="589">
        <f t="shared" si="59"/>
        <v>0</v>
      </c>
      <c r="BV77" s="589">
        <f t="shared" si="59"/>
        <v>0</v>
      </c>
      <c r="BW77" s="589">
        <f t="shared" si="59"/>
        <v>0</v>
      </c>
      <c r="BX77" s="589">
        <f t="shared" si="59"/>
        <v>0</v>
      </c>
      <c r="BY77" s="589">
        <f t="shared" si="59"/>
        <v>0</v>
      </c>
      <c r="BZ77" s="589">
        <f t="shared" si="59"/>
        <v>0</v>
      </c>
      <c r="CA77" s="589">
        <f t="shared" si="59"/>
        <v>0</v>
      </c>
      <c r="CB77" s="589">
        <f t="shared" si="59"/>
        <v>0</v>
      </c>
      <c r="CC77" s="589">
        <f t="shared" si="59"/>
        <v>0</v>
      </c>
      <c r="CD77" s="589">
        <f t="shared" si="59"/>
        <v>0</v>
      </c>
      <c r="CE77" s="589">
        <f t="shared" si="59"/>
        <v>0</v>
      </c>
      <c r="CF77" s="589">
        <f t="shared" si="59"/>
        <v>0</v>
      </c>
      <c r="CG77" s="589">
        <f t="shared" si="59"/>
        <v>0</v>
      </c>
      <c r="CH77" s="589">
        <f t="shared" si="59"/>
        <v>0</v>
      </c>
      <c r="CI77" s="589">
        <f t="shared" si="59"/>
        <v>0</v>
      </c>
      <c r="CJ77" s="589">
        <f t="shared" si="59"/>
        <v>0</v>
      </c>
      <c r="CK77" s="589">
        <f t="shared" si="59"/>
        <v>0</v>
      </c>
      <c r="CL77" s="589">
        <f t="shared" si="59"/>
        <v>0</v>
      </c>
      <c r="CM77" s="589">
        <f t="shared" si="59"/>
        <v>0</v>
      </c>
      <c r="CN77" s="589">
        <f t="shared" si="59"/>
        <v>0</v>
      </c>
      <c r="CO77" s="589">
        <f t="shared" si="59"/>
        <v>0</v>
      </c>
      <c r="CP77" s="589">
        <f t="shared" si="59"/>
        <v>0</v>
      </c>
      <c r="CQ77" s="589">
        <f t="shared" si="59"/>
        <v>0</v>
      </c>
      <c r="CR77" s="589">
        <f t="shared" si="59"/>
        <v>0</v>
      </c>
      <c r="CS77" s="589">
        <f t="shared" si="59"/>
        <v>0</v>
      </c>
      <c r="CT77" s="589">
        <f t="shared" si="59"/>
        <v>0</v>
      </c>
      <c r="CU77" s="589">
        <f t="shared" si="59"/>
        <v>0</v>
      </c>
      <c r="CV77" s="589">
        <f t="shared" si="59"/>
        <v>0</v>
      </c>
      <c r="CW77" s="589">
        <f t="shared" si="59"/>
        <v>0</v>
      </c>
      <c r="CX77" s="589">
        <f t="shared" si="59"/>
        <v>0</v>
      </c>
      <c r="CY77" s="589">
        <f t="shared" si="59"/>
        <v>0</v>
      </c>
      <c r="CZ77" s="589">
        <f t="shared" si="59"/>
        <v>0</v>
      </c>
      <c r="DA77" s="589">
        <f t="shared" si="59"/>
        <v>0</v>
      </c>
      <c r="DB77" s="589">
        <f t="shared" si="59"/>
        <v>0</v>
      </c>
      <c r="DC77" s="589">
        <f t="shared" si="59"/>
        <v>0</v>
      </c>
      <c r="DD77" s="589">
        <f t="shared" si="59"/>
        <v>0</v>
      </c>
      <c r="DE77" s="589">
        <f t="shared" si="59"/>
        <v>0</v>
      </c>
      <c r="DF77" s="589">
        <f t="shared" si="59"/>
        <v>0</v>
      </c>
      <c r="DG77" s="589">
        <f t="shared" si="59"/>
        <v>0</v>
      </c>
      <c r="DH77" s="589">
        <f t="shared" si="59"/>
        <v>0</v>
      </c>
      <c r="DI77" s="589">
        <f t="shared" si="59"/>
        <v>0</v>
      </c>
      <c r="DJ77" s="589">
        <f t="shared" si="59"/>
        <v>0</v>
      </c>
      <c r="DK77" s="589">
        <f t="shared" si="59"/>
        <v>0</v>
      </c>
      <c r="DL77" s="589">
        <f t="shared" si="59"/>
        <v>0</v>
      </c>
      <c r="DM77" s="589">
        <f t="shared" si="59"/>
        <v>0</v>
      </c>
      <c r="DN77" s="589">
        <f t="shared" si="59"/>
        <v>0</v>
      </c>
      <c r="DO77" s="589">
        <f t="shared" si="59"/>
        <v>0</v>
      </c>
      <c r="DP77" s="589">
        <f t="shared" si="59"/>
        <v>0</v>
      </c>
      <c r="DQ77" s="589">
        <f t="shared" si="59"/>
        <v>0</v>
      </c>
      <c r="DR77" s="589">
        <f t="shared" si="59"/>
        <v>0</v>
      </c>
      <c r="DS77" s="589">
        <f t="shared" si="59"/>
        <v>0</v>
      </c>
      <c r="DT77" s="589">
        <f t="shared" si="59"/>
        <v>0</v>
      </c>
      <c r="DU77" s="589">
        <f t="shared" si="59"/>
        <v>0</v>
      </c>
      <c r="DV77" s="589">
        <f t="shared" si="59"/>
        <v>0</v>
      </c>
    </row>
    <row r="78" spans="1:126" s="485" customFormat="1" outlineLevel="1" x14ac:dyDescent="0.4">
      <c r="A78" s="737"/>
      <c r="B78" s="464">
        <f>'Rent Roll'!$B29</f>
        <v>0</v>
      </c>
      <c r="C78" s="1219">
        <f>'Rent Roll'!$K29</f>
        <v>0</v>
      </c>
      <c r="D78" s="1239"/>
      <c r="E78" s="1221">
        <f>'Rent Roll'!$T29</f>
        <v>0</v>
      </c>
      <c r="F78" s="588">
        <f t="shared" ref="F78:BQ78" si="60">F168</f>
        <v>0</v>
      </c>
      <c r="G78" s="589">
        <f t="shared" si="60"/>
        <v>0</v>
      </c>
      <c r="H78" s="589">
        <f t="shared" si="60"/>
        <v>0</v>
      </c>
      <c r="I78" s="589">
        <f t="shared" si="60"/>
        <v>0</v>
      </c>
      <c r="J78" s="589">
        <f t="shared" si="60"/>
        <v>0</v>
      </c>
      <c r="K78" s="589">
        <f t="shared" si="60"/>
        <v>0</v>
      </c>
      <c r="L78" s="589">
        <f t="shared" si="60"/>
        <v>0</v>
      </c>
      <c r="M78" s="589">
        <f t="shared" si="60"/>
        <v>0</v>
      </c>
      <c r="N78" s="589">
        <f t="shared" si="60"/>
        <v>0</v>
      </c>
      <c r="O78" s="589">
        <f t="shared" si="60"/>
        <v>0</v>
      </c>
      <c r="P78" s="589">
        <f t="shared" si="60"/>
        <v>0</v>
      </c>
      <c r="Q78" s="589">
        <f t="shared" si="60"/>
        <v>0</v>
      </c>
      <c r="R78" s="589">
        <f t="shared" si="60"/>
        <v>0</v>
      </c>
      <c r="S78" s="589">
        <f t="shared" si="60"/>
        <v>0</v>
      </c>
      <c r="T78" s="589">
        <f t="shared" si="60"/>
        <v>0</v>
      </c>
      <c r="U78" s="589">
        <f t="shared" si="60"/>
        <v>0</v>
      </c>
      <c r="V78" s="589">
        <f t="shared" si="60"/>
        <v>0</v>
      </c>
      <c r="W78" s="589">
        <f t="shared" si="60"/>
        <v>0</v>
      </c>
      <c r="X78" s="589">
        <f t="shared" si="60"/>
        <v>0</v>
      </c>
      <c r="Y78" s="589">
        <f t="shared" si="60"/>
        <v>0</v>
      </c>
      <c r="Z78" s="589">
        <f t="shared" si="60"/>
        <v>0</v>
      </c>
      <c r="AA78" s="589">
        <f t="shared" si="60"/>
        <v>0</v>
      </c>
      <c r="AB78" s="589">
        <f t="shared" si="60"/>
        <v>0</v>
      </c>
      <c r="AC78" s="589">
        <f t="shared" si="60"/>
        <v>0</v>
      </c>
      <c r="AD78" s="589">
        <f t="shared" si="60"/>
        <v>0</v>
      </c>
      <c r="AE78" s="589">
        <f t="shared" si="60"/>
        <v>0</v>
      </c>
      <c r="AF78" s="589">
        <f t="shared" si="60"/>
        <v>0</v>
      </c>
      <c r="AG78" s="589">
        <f t="shared" si="60"/>
        <v>0</v>
      </c>
      <c r="AH78" s="589">
        <f t="shared" si="60"/>
        <v>0</v>
      </c>
      <c r="AI78" s="589">
        <f t="shared" si="60"/>
        <v>0</v>
      </c>
      <c r="AJ78" s="589">
        <f t="shared" si="60"/>
        <v>0</v>
      </c>
      <c r="AK78" s="589">
        <f t="shared" si="60"/>
        <v>0</v>
      </c>
      <c r="AL78" s="589">
        <f t="shared" si="60"/>
        <v>0</v>
      </c>
      <c r="AM78" s="589">
        <f t="shared" si="60"/>
        <v>0</v>
      </c>
      <c r="AN78" s="589">
        <f t="shared" si="60"/>
        <v>0</v>
      </c>
      <c r="AO78" s="589">
        <f t="shared" si="60"/>
        <v>0</v>
      </c>
      <c r="AP78" s="589">
        <f t="shared" si="60"/>
        <v>0</v>
      </c>
      <c r="AQ78" s="589">
        <f t="shared" si="60"/>
        <v>0</v>
      </c>
      <c r="AR78" s="589">
        <f t="shared" si="60"/>
        <v>0</v>
      </c>
      <c r="AS78" s="589">
        <f t="shared" si="60"/>
        <v>0</v>
      </c>
      <c r="AT78" s="589">
        <f t="shared" si="60"/>
        <v>0</v>
      </c>
      <c r="AU78" s="589">
        <f t="shared" si="60"/>
        <v>0</v>
      </c>
      <c r="AV78" s="589">
        <f t="shared" si="60"/>
        <v>0</v>
      </c>
      <c r="AW78" s="589">
        <f t="shared" si="60"/>
        <v>0</v>
      </c>
      <c r="AX78" s="589">
        <f t="shared" si="60"/>
        <v>0</v>
      </c>
      <c r="AY78" s="589">
        <f t="shared" si="60"/>
        <v>0</v>
      </c>
      <c r="AZ78" s="589">
        <f t="shared" si="60"/>
        <v>0</v>
      </c>
      <c r="BA78" s="589">
        <f t="shared" si="60"/>
        <v>0</v>
      </c>
      <c r="BB78" s="589">
        <f t="shared" si="60"/>
        <v>0</v>
      </c>
      <c r="BC78" s="589">
        <f t="shared" si="60"/>
        <v>0</v>
      </c>
      <c r="BD78" s="589">
        <f t="shared" si="60"/>
        <v>0</v>
      </c>
      <c r="BE78" s="589">
        <f t="shared" si="60"/>
        <v>0</v>
      </c>
      <c r="BF78" s="589">
        <f t="shared" si="60"/>
        <v>0</v>
      </c>
      <c r="BG78" s="589">
        <f t="shared" si="60"/>
        <v>0</v>
      </c>
      <c r="BH78" s="589">
        <f t="shared" si="60"/>
        <v>0</v>
      </c>
      <c r="BI78" s="589">
        <f t="shared" si="60"/>
        <v>0</v>
      </c>
      <c r="BJ78" s="589">
        <f t="shared" si="60"/>
        <v>0</v>
      </c>
      <c r="BK78" s="589">
        <f t="shared" si="60"/>
        <v>0</v>
      </c>
      <c r="BL78" s="589">
        <f t="shared" si="60"/>
        <v>0</v>
      </c>
      <c r="BM78" s="589">
        <f t="shared" si="60"/>
        <v>0</v>
      </c>
      <c r="BN78" s="589">
        <f t="shared" si="60"/>
        <v>0</v>
      </c>
      <c r="BO78" s="589">
        <f t="shared" si="60"/>
        <v>0</v>
      </c>
      <c r="BP78" s="589">
        <f t="shared" si="60"/>
        <v>0</v>
      </c>
      <c r="BQ78" s="589">
        <f t="shared" si="60"/>
        <v>0</v>
      </c>
      <c r="BR78" s="589">
        <f t="shared" ref="BR78:DV78" si="61">BR168</f>
        <v>0</v>
      </c>
      <c r="BS78" s="589">
        <f t="shared" si="61"/>
        <v>0</v>
      </c>
      <c r="BT78" s="589">
        <f t="shared" si="61"/>
        <v>0</v>
      </c>
      <c r="BU78" s="589">
        <f t="shared" si="61"/>
        <v>0</v>
      </c>
      <c r="BV78" s="589">
        <f t="shared" si="61"/>
        <v>0</v>
      </c>
      <c r="BW78" s="589">
        <f t="shared" si="61"/>
        <v>0</v>
      </c>
      <c r="BX78" s="589">
        <f t="shared" si="61"/>
        <v>0</v>
      </c>
      <c r="BY78" s="589">
        <f t="shared" si="61"/>
        <v>0</v>
      </c>
      <c r="BZ78" s="589">
        <f t="shared" si="61"/>
        <v>0</v>
      </c>
      <c r="CA78" s="589">
        <f t="shared" si="61"/>
        <v>0</v>
      </c>
      <c r="CB78" s="589">
        <f t="shared" si="61"/>
        <v>0</v>
      </c>
      <c r="CC78" s="589">
        <f t="shared" si="61"/>
        <v>0</v>
      </c>
      <c r="CD78" s="589">
        <f t="shared" si="61"/>
        <v>0</v>
      </c>
      <c r="CE78" s="589">
        <f t="shared" si="61"/>
        <v>0</v>
      </c>
      <c r="CF78" s="589">
        <f t="shared" si="61"/>
        <v>0</v>
      </c>
      <c r="CG78" s="589">
        <f t="shared" si="61"/>
        <v>0</v>
      </c>
      <c r="CH78" s="589">
        <f t="shared" si="61"/>
        <v>0</v>
      </c>
      <c r="CI78" s="589">
        <f t="shared" si="61"/>
        <v>0</v>
      </c>
      <c r="CJ78" s="589">
        <f t="shared" si="61"/>
        <v>0</v>
      </c>
      <c r="CK78" s="589">
        <f t="shared" si="61"/>
        <v>0</v>
      </c>
      <c r="CL78" s="589">
        <f t="shared" si="61"/>
        <v>0</v>
      </c>
      <c r="CM78" s="589">
        <f t="shared" si="61"/>
        <v>0</v>
      </c>
      <c r="CN78" s="589">
        <f t="shared" si="61"/>
        <v>0</v>
      </c>
      <c r="CO78" s="589">
        <f t="shared" si="61"/>
        <v>0</v>
      </c>
      <c r="CP78" s="589">
        <f t="shared" si="61"/>
        <v>0</v>
      </c>
      <c r="CQ78" s="589">
        <f t="shared" si="61"/>
        <v>0</v>
      </c>
      <c r="CR78" s="589">
        <f t="shared" si="61"/>
        <v>0</v>
      </c>
      <c r="CS78" s="589">
        <f t="shared" si="61"/>
        <v>0</v>
      </c>
      <c r="CT78" s="589">
        <f t="shared" si="61"/>
        <v>0</v>
      </c>
      <c r="CU78" s="589">
        <f t="shared" si="61"/>
        <v>0</v>
      </c>
      <c r="CV78" s="589">
        <f t="shared" si="61"/>
        <v>0</v>
      </c>
      <c r="CW78" s="589">
        <f t="shared" si="61"/>
        <v>0</v>
      </c>
      <c r="CX78" s="589">
        <f t="shared" si="61"/>
        <v>0</v>
      </c>
      <c r="CY78" s="589">
        <f t="shared" si="61"/>
        <v>0</v>
      </c>
      <c r="CZ78" s="589">
        <f t="shared" si="61"/>
        <v>0</v>
      </c>
      <c r="DA78" s="589">
        <f t="shared" si="61"/>
        <v>0</v>
      </c>
      <c r="DB78" s="589">
        <f t="shared" si="61"/>
        <v>0</v>
      </c>
      <c r="DC78" s="589">
        <f t="shared" si="61"/>
        <v>0</v>
      </c>
      <c r="DD78" s="589">
        <f t="shared" si="61"/>
        <v>0</v>
      </c>
      <c r="DE78" s="589">
        <f t="shared" si="61"/>
        <v>0</v>
      </c>
      <c r="DF78" s="589">
        <f t="shared" si="61"/>
        <v>0</v>
      </c>
      <c r="DG78" s="589">
        <f t="shared" si="61"/>
        <v>0</v>
      </c>
      <c r="DH78" s="589">
        <f t="shared" si="61"/>
        <v>0</v>
      </c>
      <c r="DI78" s="589">
        <f t="shared" si="61"/>
        <v>0</v>
      </c>
      <c r="DJ78" s="589">
        <f t="shared" si="61"/>
        <v>0</v>
      </c>
      <c r="DK78" s="589">
        <f t="shared" si="61"/>
        <v>0</v>
      </c>
      <c r="DL78" s="589">
        <f t="shared" si="61"/>
        <v>0</v>
      </c>
      <c r="DM78" s="589">
        <f t="shared" si="61"/>
        <v>0</v>
      </c>
      <c r="DN78" s="589">
        <f t="shared" si="61"/>
        <v>0</v>
      </c>
      <c r="DO78" s="589">
        <f t="shared" si="61"/>
        <v>0</v>
      </c>
      <c r="DP78" s="589">
        <f t="shared" si="61"/>
        <v>0</v>
      </c>
      <c r="DQ78" s="589">
        <f t="shared" si="61"/>
        <v>0</v>
      </c>
      <c r="DR78" s="589">
        <f t="shared" si="61"/>
        <v>0</v>
      </c>
      <c r="DS78" s="589">
        <f t="shared" si="61"/>
        <v>0</v>
      </c>
      <c r="DT78" s="589">
        <f t="shared" si="61"/>
        <v>0</v>
      </c>
      <c r="DU78" s="589">
        <f t="shared" si="61"/>
        <v>0</v>
      </c>
      <c r="DV78" s="589">
        <f t="shared" si="61"/>
        <v>0</v>
      </c>
    </row>
    <row r="79" spans="1:126" s="485" customFormat="1" outlineLevel="1" x14ac:dyDescent="0.4">
      <c r="A79" s="737"/>
      <c r="B79" s="464">
        <f>'Rent Roll'!$B30</f>
        <v>0</v>
      </c>
      <c r="C79" s="1219">
        <f>'Rent Roll'!$K30</f>
        <v>0</v>
      </c>
      <c r="D79" s="1239"/>
      <c r="E79" s="1221">
        <f>'Rent Roll'!$T30</f>
        <v>0</v>
      </c>
      <c r="F79" s="588">
        <f t="shared" ref="F79:BQ79" si="62">F169</f>
        <v>0</v>
      </c>
      <c r="G79" s="589">
        <f t="shared" si="62"/>
        <v>0</v>
      </c>
      <c r="H79" s="589">
        <f t="shared" si="62"/>
        <v>0</v>
      </c>
      <c r="I79" s="589">
        <f t="shared" si="62"/>
        <v>0</v>
      </c>
      <c r="J79" s="589">
        <f t="shared" si="62"/>
        <v>0</v>
      </c>
      <c r="K79" s="589">
        <f t="shared" si="62"/>
        <v>0</v>
      </c>
      <c r="L79" s="589">
        <f t="shared" si="62"/>
        <v>0</v>
      </c>
      <c r="M79" s="589">
        <f t="shared" si="62"/>
        <v>0</v>
      </c>
      <c r="N79" s="589">
        <f t="shared" si="62"/>
        <v>0</v>
      </c>
      <c r="O79" s="589">
        <f t="shared" si="62"/>
        <v>0</v>
      </c>
      <c r="P79" s="589">
        <f t="shared" si="62"/>
        <v>0</v>
      </c>
      <c r="Q79" s="589">
        <f t="shared" si="62"/>
        <v>0</v>
      </c>
      <c r="R79" s="589">
        <f t="shared" si="62"/>
        <v>0</v>
      </c>
      <c r="S79" s="589">
        <f t="shared" si="62"/>
        <v>0</v>
      </c>
      <c r="T79" s="589">
        <f t="shared" si="62"/>
        <v>0</v>
      </c>
      <c r="U79" s="589">
        <f t="shared" si="62"/>
        <v>0</v>
      </c>
      <c r="V79" s="589">
        <f t="shared" si="62"/>
        <v>0</v>
      </c>
      <c r="W79" s="589">
        <f t="shared" si="62"/>
        <v>0</v>
      </c>
      <c r="X79" s="589">
        <f t="shared" si="62"/>
        <v>0</v>
      </c>
      <c r="Y79" s="589">
        <f t="shared" si="62"/>
        <v>0</v>
      </c>
      <c r="Z79" s="589">
        <f t="shared" si="62"/>
        <v>0</v>
      </c>
      <c r="AA79" s="589">
        <f t="shared" si="62"/>
        <v>0</v>
      </c>
      <c r="AB79" s="589">
        <f t="shared" si="62"/>
        <v>0</v>
      </c>
      <c r="AC79" s="589">
        <f t="shared" si="62"/>
        <v>0</v>
      </c>
      <c r="AD79" s="589">
        <f t="shared" si="62"/>
        <v>0</v>
      </c>
      <c r="AE79" s="589">
        <f t="shared" si="62"/>
        <v>0</v>
      </c>
      <c r="AF79" s="589">
        <f t="shared" si="62"/>
        <v>0</v>
      </c>
      <c r="AG79" s="589">
        <f t="shared" si="62"/>
        <v>0</v>
      </c>
      <c r="AH79" s="589">
        <f t="shared" si="62"/>
        <v>0</v>
      </c>
      <c r="AI79" s="589">
        <f t="shared" si="62"/>
        <v>0</v>
      </c>
      <c r="AJ79" s="589">
        <f t="shared" si="62"/>
        <v>0</v>
      </c>
      <c r="AK79" s="589">
        <f t="shared" si="62"/>
        <v>0</v>
      </c>
      <c r="AL79" s="589">
        <f t="shared" si="62"/>
        <v>0</v>
      </c>
      <c r="AM79" s="589">
        <f t="shared" si="62"/>
        <v>0</v>
      </c>
      <c r="AN79" s="589">
        <f t="shared" si="62"/>
        <v>0</v>
      </c>
      <c r="AO79" s="589">
        <f t="shared" si="62"/>
        <v>0</v>
      </c>
      <c r="AP79" s="589">
        <f t="shared" si="62"/>
        <v>0</v>
      </c>
      <c r="AQ79" s="589">
        <f t="shared" si="62"/>
        <v>0</v>
      </c>
      <c r="AR79" s="589">
        <f t="shared" si="62"/>
        <v>0</v>
      </c>
      <c r="AS79" s="589">
        <f t="shared" si="62"/>
        <v>0</v>
      </c>
      <c r="AT79" s="589">
        <f t="shared" si="62"/>
        <v>0</v>
      </c>
      <c r="AU79" s="589">
        <f t="shared" si="62"/>
        <v>0</v>
      </c>
      <c r="AV79" s="589">
        <f t="shared" si="62"/>
        <v>0</v>
      </c>
      <c r="AW79" s="589">
        <f t="shared" si="62"/>
        <v>0</v>
      </c>
      <c r="AX79" s="589">
        <f t="shared" si="62"/>
        <v>0</v>
      </c>
      <c r="AY79" s="589">
        <f t="shared" si="62"/>
        <v>0</v>
      </c>
      <c r="AZ79" s="589">
        <f t="shared" si="62"/>
        <v>0</v>
      </c>
      <c r="BA79" s="589">
        <f t="shared" si="62"/>
        <v>0</v>
      </c>
      <c r="BB79" s="589">
        <f t="shared" si="62"/>
        <v>0</v>
      </c>
      <c r="BC79" s="589">
        <f t="shared" si="62"/>
        <v>0</v>
      </c>
      <c r="BD79" s="589">
        <f t="shared" si="62"/>
        <v>0</v>
      </c>
      <c r="BE79" s="589">
        <f t="shared" si="62"/>
        <v>0</v>
      </c>
      <c r="BF79" s="589">
        <f t="shared" si="62"/>
        <v>0</v>
      </c>
      <c r="BG79" s="589">
        <f t="shared" si="62"/>
        <v>0</v>
      </c>
      <c r="BH79" s="589">
        <f t="shared" si="62"/>
        <v>0</v>
      </c>
      <c r="BI79" s="589">
        <f t="shared" si="62"/>
        <v>0</v>
      </c>
      <c r="BJ79" s="589">
        <f t="shared" si="62"/>
        <v>0</v>
      </c>
      <c r="BK79" s="589">
        <f t="shared" si="62"/>
        <v>0</v>
      </c>
      <c r="BL79" s="589">
        <f t="shared" si="62"/>
        <v>0</v>
      </c>
      <c r="BM79" s="589">
        <f t="shared" si="62"/>
        <v>0</v>
      </c>
      <c r="BN79" s="589">
        <f t="shared" si="62"/>
        <v>0</v>
      </c>
      <c r="BO79" s="589">
        <f t="shared" si="62"/>
        <v>0</v>
      </c>
      <c r="BP79" s="589">
        <f t="shared" si="62"/>
        <v>0</v>
      </c>
      <c r="BQ79" s="589">
        <f t="shared" si="62"/>
        <v>0</v>
      </c>
      <c r="BR79" s="589">
        <f t="shared" ref="BR79:DV79" si="63">BR169</f>
        <v>0</v>
      </c>
      <c r="BS79" s="589">
        <f t="shared" si="63"/>
        <v>0</v>
      </c>
      <c r="BT79" s="589">
        <f t="shared" si="63"/>
        <v>0</v>
      </c>
      <c r="BU79" s="589">
        <f t="shared" si="63"/>
        <v>0</v>
      </c>
      <c r="BV79" s="589">
        <f t="shared" si="63"/>
        <v>0</v>
      </c>
      <c r="BW79" s="589">
        <f t="shared" si="63"/>
        <v>0</v>
      </c>
      <c r="BX79" s="589">
        <f t="shared" si="63"/>
        <v>0</v>
      </c>
      <c r="BY79" s="589">
        <f t="shared" si="63"/>
        <v>0</v>
      </c>
      <c r="BZ79" s="589">
        <f t="shared" si="63"/>
        <v>0</v>
      </c>
      <c r="CA79" s="589">
        <f t="shared" si="63"/>
        <v>0</v>
      </c>
      <c r="CB79" s="589">
        <f t="shared" si="63"/>
        <v>0</v>
      </c>
      <c r="CC79" s="589">
        <f t="shared" si="63"/>
        <v>0</v>
      </c>
      <c r="CD79" s="589">
        <f t="shared" si="63"/>
        <v>0</v>
      </c>
      <c r="CE79" s="589">
        <f t="shared" si="63"/>
        <v>0</v>
      </c>
      <c r="CF79" s="589">
        <f t="shared" si="63"/>
        <v>0</v>
      </c>
      <c r="CG79" s="589">
        <f t="shared" si="63"/>
        <v>0</v>
      </c>
      <c r="CH79" s="589">
        <f t="shared" si="63"/>
        <v>0</v>
      </c>
      <c r="CI79" s="589">
        <f t="shared" si="63"/>
        <v>0</v>
      </c>
      <c r="CJ79" s="589">
        <f t="shared" si="63"/>
        <v>0</v>
      </c>
      <c r="CK79" s="589">
        <f t="shared" si="63"/>
        <v>0</v>
      </c>
      <c r="CL79" s="589">
        <f t="shared" si="63"/>
        <v>0</v>
      </c>
      <c r="CM79" s="589">
        <f t="shared" si="63"/>
        <v>0</v>
      </c>
      <c r="CN79" s="589">
        <f t="shared" si="63"/>
        <v>0</v>
      </c>
      <c r="CO79" s="589">
        <f t="shared" si="63"/>
        <v>0</v>
      </c>
      <c r="CP79" s="589">
        <f t="shared" si="63"/>
        <v>0</v>
      </c>
      <c r="CQ79" s="589">
        <f t="shared" si="63"/>
        <v>0</v>
      </c>
      <c r="CR79" s="589">
        <f t="shared" si="63"/>
        <v>0</v>
      </c>
      <c r="CS79" s="589">
        <f t="shared" si="63"/>
        <v>0</v>
      </c>
      <c r="CT79" s="589">
        <f t="shared" si="63"/>
        <v>0</v>
      </c>
      <c r="CU79" s="589">
        <f t="shared" si="63"/>
        <v>0</v>
      </c>
      <c r="CV79" s="589">
        <f t="shared" si="63"/>
        <v>0</v>
      </c>
      <c r="CW79" s="589">
        <f t="shared" si="63"/>
        <v>0</v>
      </c>
      <c r="CX79" s="589">
        <f t="shared" si="63"/>
        <v>0</v>
      </c>
      <c r="CY79" s="589">
        <f t="shared" si="63"/>
        <v>0</v>
      </c>
      <c r="CZ79" s="589">
        <f t="shared" si="63"/>
        <v>0</v>
      </c>
      <c r="DA79" s="589">
        <f t="shared" si="63"/>
        <v>0</v>
      </c>
      <c r="DB79" s="589">
        <f t="shared" si="63"/>
        <v>0</v>
      </c>
      <c r="DC79" s="589">
        <f t="shared" si="63"/>
        <v>0</v>
      </c>
      <c r="DD79" s="589">
        <f t="shared" si="63"/>
        <v>0</v>
      </c>
      <c r="DE79" s="589">
        <f t="shared" si="63"/>
        <v>0</v>
      </c>
      <c r="DF79" s="589">
        <f t="shared" si="63"/>
        <v>0</v>
      </c>
      <c r="DG79" s="589">
        <f t="shared" si="63"/>
        <v>0</v>
      </c>
      <c r="DH79" s="589">
        <f t="shared" si="63"/>
        <v>0</v>
      </c>
      <c r="DI79" s="589">
        <f t="shared" si="63"/>
        <v>0</v>
      </c>
      <c r="DJ79" s="589">
        <f t="shared" si="63"/>
        <v>0</v>
      </c>
      <c r="DK79" s="589">
        <f t="shared" si="63"/>
        <v>0</v>
      </c>
      <c r="DL79" s="589">
        <f t="shared" si="63"/>
        <v>0</v>
      </c>
      <c r="DM79" s="589">
        <f t="shared" si="63"/>
        <v>0</v>
      </c>
      <c r="DN79" s="589">
        <f t="shared" si="63"/>
        <v>0</v>
      </c>
      <c r="DO79" s="589">
        <f t="shared" si="63"/>
        <v>0</v>
      </c>
      <c r="DP79" s="589">
        <f t="shared" si="63"/>
        <v>0</v>
      </c>
      <c r="DQ79" s="589">
        <f t="shared" si="63"/>
        <v>0</v>
      </c>
      <c r="DR79" s="589">
        <f t="shared" si="63"/>
        <v>0</v>
      </c>
      <c r="DS79" s="589">
        <f t="shared" si="63"/>
        <v>0</v>
      </c>
      <c r="DT79" s="589">
        <f t="shared" si="63"/>
        <v>0</v>
      </c>
      <c r="DU79" s="589">
        <f t="shared" si="63"/>
        <v>0</v>
      </c>
      <c r="DV79" s="589">
        <f t="shared" si="63"/>
        <v>0</v>
      </c>
    </row>
    <row r="80" spans="1:126" s="485" customFormat="1" outlineLevel="1" x14ac:dyDescent="0.4">
      <c r="A80" s="737"/>
      <c r="B80" s="464">
        <f>'Rent Roll'!$B31</f>
        <v>0</v>
      </c>
      <c r="C80" s="1219">
        <f>'Rent Roll'!$K31</f>
        <v>0</v>
      </c>
      <c r="D80" s="1239"/>
      <c r="E80" s="1221">
        <f>'Rent Roll'!$T31</f>
        <v>0</v>
      </c>
      <c r="F80" s="588">
        <f t="shared" ref="F80:BQ80" si="64">F170</f>
        <v>0</v>
      </c>
      <c r="G80" s="589">
        <f t="shared" si="64"/>
        <v>0</v>
      </c>
      <c r="H80" s="589">
        <f t="shared" si="64"/>
        <v>0</v>
      </c>
      <c r="I80" s="589">
        <f t="shared" si="64"/>
        <v>0</v>
      </c>
      <c r="J80" s="589">
        <f t="shared" si="64"/>
        <v>0</v>
      </c>
      <c r="K80" s="589">
        <f t="shared" si="64"/>
        <v>0</v>
      </c>
      <c r="L80" s="589">
        <f t="shared" si="64"/>
        <v>0</v>
      </c>
      <c r="M80" s="589">
        <f t="shared" si="64"/>
        <v>0</v>
      </c>
      <c r="N80" s="589">
        <f t="shared" si="64"/>
        <v>0</v>
      </c>
      <c r="O80" s="589">
        <f t="shared" si="64"/>
        <v>0</v>
      </c>
      <c r="P80" s="589">
        <f t="shared" si="64"/>
        <v>0</v>
      </c>
      <c r="Q80" s="589">
        <f t="shared" si="64"/>
        <v>0</v>
      </c>
      <c r="R80" s="589">
        <f t="shared" si="64"/>
        <v>0</v>
      </c>
      <c r="S80" s="589">
        <f t="shared" si="64"/>
        <v>0</v>
      </c>
      <c r="T80" s="589">
        <f t="shared" si="64"/>
        <v>0</v>
      </c>
      <c r="U80" s="589">
        <f t="shared" si="64"/>
        <v>0</v>
      </c>
      <c r="V80" s="589">
        <f t="shared" si="64"/>
        <v>0</v>
      </c>
      <c r="W80" s="589">
        <f t="shared" si="64"/>
        <v>0</v>
      </c>
      <c r="X80" s="589">
        <f t="shared" si="64"/>
        <v>0</v>
      </c>
      <c r="Y80" s="589">
        <f t="shared" si="64"/>
        <v>0</v>
      </c>
      <c r="Z80" s="589">
        <f t="shared" si="64"/>
        <v>0</v>
      </c>
      <c r="AA80" s="589">
        <f t="shared" si="64"/>
        <v>0</v>
      </c>
      <c r="AB80" s="589">
        <f t="shared" si="64"/>
        <v>0</v>
      </c>
      <c r="AC80" s="589">
        <f t="shared" si="64"/>
        <v>0</v>
      </c>
      <c r="AD80" s="589">
        <f t="shared" si="64"/>
        <v>0</v>
      </c>
      <c r="AE80" s="589">
        <f t="shared" si="64"/>
        <v>0</v>
      </c>
      <c r="AF80" s="589">
        <f t="shared" si="64"/>
        <v>0</v>
      </c>
      <c r="AG80" s="589">
        <f t="shared" si="64"/>
        <v>0</v>
      </c>
      <c r="AH80" s="589">
        <f t="shared" si="64"/>
        <v>0</v>
      </c>
      <c r="AI80" s="589">
        <f t="shared" si="64"/>
        <v>0</v>
      </c>
      <c r="AJ80" s="589">
        <f t="shared" si="64"/>
        <v>0</v>
      </c>
      <c r="AK80" s="589">
        <f t="shared" si="64"/>
        <v>0</v>
      </c>
      <c r="AL80" s="589">
        <f t="shared" si="64"/>
        <v>0</v>
      </c>
      <c r="AM80" s="589">
        <f t="shared" si="64"/>
        <v>0</v>
      </c>
      <c r="AN80" s="589">
        <f t="shared" si="64"/>
        <v>0</v>
      </c>
      <c r="AO80" s="589">
        <f t="shared" si="64"/>
        <v>0</v>
      </c>
      <c r="AP80" s="589">
        <f t="shared" si="64"/>
        <v>0</v>
      </c>
      <c r="AQ80" s="589">
        <f t="shared" si="64"/>
        <v>0</v>
      </c>
      <c r="AR80" s="589">
        <f t="shared" si="64"/>
        <v>0</v>
      </c>
      <c r="AS80" s="589">
        <f t="shared" si="64"/>
        <v>0</v>
      </c>
      <c r="AT80" s="589">
        <f t="shared" si="64"/>
        <v>0</v>
      </c>
      <c r="AU80" s="589">
        <f t="shared" si="64"/>
        <v>0</v>
      </c>
      <c r="AV80" s="589">
        <f t="shared" si="64"/>
        <v>0</v>
      </c>
      <c r="AW80" s="589">
        <f t="shared" si="64"/>
        <v>0</v>
      </c>
      <c r="AX80" s="589">
        <f t="shared" si="64"/>
        <v>0</v>
      </c>
      <c r="AY80" s="589">
        <f t="shared" si="64"/>
        <v>0</v>
      </c>
      <c r="AZ80" s="589">
        <f t="shared" si="64"/>
        <v>0</v>
      </c>
      <c r="BA80" s="589">
        <f t="shared" si="64"/>
        <v>0</v>
      </c>
      <c r="BB80" s="589">
        <f t="shared" si="64"/>
        <v>0</v>
      </c>
      <c r="BC80" s="589">
        <f t="shared" si="64"/>
        <v>0</v>
      </c>
      <c r="BD80" s="589">
        <f t="shared" si="64"/>
        <v>0</v>
      </c>
      <c r="BE80" s="589">
        <f t="shared" si="64"/>
        <v>0</v>
      </c>
      <c r="BF80" s="589">
        <f t="shared" si="64"/>
        <v>0</v>
      </c>
      <c r="BG80" s="589">
        <f t="shared" si="64"/>
        <v>0</v>
      </c>
      <c r="BH80" s="589">
        <f t="shared" si="64"/>
        <v>0</v>
      </c>
      <c r="BI80" s="589">
        <f t="shared" si="64"/>
        <v>0</v>
      </c>
      <c r="BJ80" s="589">
        <f t="shared" si="64"/>
        <v>0</v>
      </c>
      <c r="BK80" s="589">
        <f t="shared" si="64"/>
        <v>0</v>
      </c>
      <c r="BL80" s="589">
        <f t="shared" si="64"/>
        <v>0</v>
      </c>
      <c r="BM80" s="589">
        <f t="shared" si="64"/>
        <v>0</v>
      </c>
      <c r="BN80" s="589">
        <f t="shared" si="64"/>
        <v>0</v>
      </c>
      <c r="BO80" s="589">
        <f t="shared" si="64"/>
        <v>0</v>
      </c>
      <c r="BP80" s="589">
        <f t="shared" si="64"/>
        <v>0</v>
      </c>
      <c r="BQ80" s="589">
        <f t="shared" si="64"/>
        <v>0</v>
      </c>
      <c r="BR80" s="589">
        <f t="shared" ref="BR80:DV80" si="65">BR170</f>
        <v>0</v>
      </c>
      <c r="BS80" s="589">
        <f t="shared" si="65"/>
        <v>0</v>
      </c>
      <c r="BT80" s="589">
        <f t="shared" si="65"/>
        <v>0</v>
      </c>
      <c r="BU80" s="589">
        <f t="shared" si="65"/>
        <v>0</v>
      </c>
      <c r="BV80" s="589">
        <f t="shared" si="65"/>
        <v>0</v>
      </c>
      <c r="BW80" s="589">
        <f t="shared" si="65"/>
        <v>0</v>
      </c>
      <c r="BX80" s="589">
        <f t="shared" si="65"/>
        <v>0</v>
      </c>
      <c r="BY80" s="589">
        <f t="shared" si="65"/>
        <v>0</v>
      </c>
      <c r="BZ80" s="589">
        <f t="shared" si="65"/>
        <v>0</v>
      </c>
      <c r="CA80" s="589">
        <f t="shared" si="65"/>
        <v>0</v>
      </c>
      <c r="CB80" s="589">
        <f t="shared" si="65"/>
        <v>0</v>
      </c>
      <c r="CC80" s="589">
        <f t="shared" si="65"/>
        <v>0</v>
      </c>
      <c r="CD80" s="589">
        <f t="shared" si="65"/>
        <v>0</v>
      </c>
      <c r="CE80" s="589">
        <f t="shared" si="65"/>
        <v>0</v>
      </c>
      <c r="CF80" s="589">
        <f t="shared" si="65"/>
        <v>0</v>
      </c>
      <c r="CG80" s="589">
        <f t="shared" si="65"/>
        <v>0</v>
      </c>
      <c r="CH80" s="589">
        <f t="shared" si="65"/>
        <v>0</v>
      </c>
      <c r="CI80" s="589">
        <f t="shared" si="65"/>
        <v>0</v>
      </c>
      <c r="CJ80" s="589">
        <f t="shared" si="65"/>
        <v>0</v>
      </c>
      <c r="CK80" s="589">
        <f t="shared" si="65"/>
        <v>0</v>
      </c>
      <c r="CL80" s="589">
        <f t="shared" si="65"/>
        <v>0</v>
      </c>
      <c r="CM80" s="589">
        <f t="shared" si="65"/>
        <v>0</v>
      </c>
      <c r="CN80" s="589">
        <f t="shared" si="65"/>
        <v>0</v>
      </c>
      <c r="CO80" s="589">
        <f t="shared" si="65"/>
        <v>0</v>
      </c>
      <c r="CP80" s="589">
        <f t="shared" si="65"/>
        <v>0</v>
      </c>
      <c r="CQ80" s="589">
        <f t="shared" si="65"/>
        <v>0</v>
      </c>
      <c r="CR80" s="589">
        <f t="shared" si="65"/>
        <v>0</v>
      </c>
      <c r="CS80" s="589">
        <f t="shared" si="65"/>
        <v>0</v>
      </c>
      <c r="CT80" s="589">
        <f t="shared" si="65"/>
        <v>0</v>
      </c>
      <c r="CU80" s="589">
        <f t="shared" si="65"/>
        <v>0</v>
      </c>
      <c r="CV80" s="589">
        <f t="shared" si="65"/>
        <v>0</v>
      </c>
      <c r="CW80" s="589">
        <f t="shared" si="65"/>
        <v>0</v>
      </c>
      <c r="CX80" s="589">
        <f t="shared" si="65"/>
        <v>0</v>
      </c>
      <c r="CY80" s="589">
        <f t="shared" si="65"/>
        <v>0</v>
      </c>
      <c r="CZ80" s="589">
        <f t="shared" si="65"/>
        <v>0</v>
      </c>
      <c r="DA80" s="589">
        <f t="shared" si="65"/>
        <v>0</v>
      </c>
      <c r="DB80" s="589">
        <f t="shared" si="65"/>
        <v>0</v>
      </c>
      <c r="DC80" s="589">
        <f t="shared" si="65"/>
        <v>0</v>
      </c>
      <c r="DD80" s="589">
        <f t="shared" si="65"/>
        <v>0</v>
      </c>
      <c r="DE80" s="589">
        <f t="shared" si="65"/>
        <v>0</v>
      </c>
      <c r="DF80" s="589">
        <f t="shared" si="65"/>
        <v>0</v>
      </c>
      <c r="DG80" s="589">
        <f t="shared" si="65"/>
        <v>0</v>
      </c>
      <c r="DH80" s="589">
        <f t="shared" si="65"/>
        <v>0</v>
      </c>
      <c r="DI80" s="589">
        <f t="shared" si="65"/>
        <v>0</v>
      </c>
      <c r="DJ80" s="589">
        <f t="shared" si="65"/>
        <v>0</v>
      </c>
      <c r="DK80" s="589">
        <f t="shared" si="65"/>
        <v>0</v>
      </c>
      <c r="DL80" s="589">
        <f t="shared" si="65"/>
        <v>0</v>
      </c>
      <c r="DM80" s="589">
        <f t="shared" si="65"/>
        <v>0</v>
      </c>
      <c r="DN80" s="589">
        <f t="shared" si="65"/>
        <v>0</v>
      </c>
      <c r="DO80" s="589">
        <f t="shared" si="65"/>
        <v>0</v>
      </c>
      <c r="DP80" s="589">
        <f t="shared" si="65"/>
        <v>0</v>
      </c>
      <c r="DQ80" s="589">
        <f t="shared" si="65"/>
        <v>0</v>
      </c>
      <c r="DR80" s="589">
        <f t="shared" si="65"/>
        <v>0</v>
      </c>
      <c r="DS80" s="589">
        <f t="shared" si="65"/>
        <v>0</v>
      </c>
      <c r="DT80" s="589">
        <f t="shared" si="65"/>
        <v>0</v>
      </c>
      <c r="DU80" s="589">
        <f t="shared" si="65"/>
        <v>0</v>
      </c>
      <c r="DV80" s="589">
        <f t="shared" si="65"/>
        <v>0</v>
      </c>
    </row>
    <row r="81" spans="1:126" s="485" customFormat="1" outlineLevel="1" x14ac:dyDescent="0.4">
      <c r="A81" s="737"/>
      <c r="B81" s="464">
        <f>'Rent Roll'!$B32</f>
        <v>0</v>
      </c>
      <c r="C81" s="1219">
        <f>'Rent Roll'!$K32</f>
        <v>0</v>
      </c>
      <c r="D81" s="1239"/>
      <c r="E81" s="1221">
        <f>'Rent Roll'!$T32</f>
        <v>0</v>
      </c>
      <c r="F81" s="588">
        <f t="shared" ref="F81:BQ81" si="66">F171</f>
        <v>0</v>
      </c>
      <c r="G81" s="589">
        <f t="shared" si="66"/>
        <v>0</v>
      </c>
      <c r="H81" s="589">
        <f t="shared" si="66"/>
        <v>0</v>
      </c>
      <c r="I81" s="589">
        <f t="shared" si="66"/>
        <v>0</v>
      </c>
      <c r="J81" s="589">
        <f t="shared" si="66"/>
        <v>0</v>
      </c>
      <c r="K81" s="589">
        <f t="shared" si="66"/>
        <v>0</v>
      </c>
      <c r="L81" s="589">
        <f t="shared" si="66"/>
        <v>0</v>
      </c>
      <c r="M81" s="589">
        <f t="shared" si="66"/>
        <v>0</v>
      </c>
      <c r="N81" s="589">
        <f t="shared" si="66"/>
        <v>0</v>
      </c>
      <c r="O81" s="589">
        <f t="shared" si="66"/>
        <v>0</v>
      </c>
      <c r="P81" s="589">
        <f t="shared" si="66"/>
        <v>0</v>
      </c>
      <c r="Q81" s="589">
        <f t="shared" si="66"/>
        <v>0</v>
      </c>
      <c r="R81" s="589">
        <f t="shared" si="66"/>
        <v>0</v>
      </c>
      <c r="S81" s="589">
        <f t="shared" si="66"/>
        <v>0</v>
      </c>
      <c r="T81" s="589">
        <f t="shared" si="66"/>
        <v>0</v>
      </c>
      <c r="U81" s="589">
        <f t="shared" si="66"/>
        <v>0</v>
      </c>
      <c r="V81" s="589">
        <f t="shared" si="66"/>
        <v>0</v>
      </c>
      <c r="W81" s="589">
        <f t="shared" si="66"/>
        <v>0</v>
      </c>
      <c r="X81" s="589">
        <f t="shared" si="66"/>
        <v>0</v>
      </c>
      <c r="Y81" s="589">
        <f t="shared" si="66"/>
        <v>0</v>
      </c>
      <c r="Z81" s="589">
        <f t="shared" si="66"/>
        <v>0</v>
      </c>
      <c r="AA81" s="589">
        <f t="shared" si="66"/>
        <v>0</v>
      </c>
      <c r="AB81" s="589">
        <f t="shared" si="66"/>
        <v>0</v>
      </c>
      <c r="AC81" s="589">
        <f t="shared" si="66"/>
        <v>0</v>
      </c>
      <c r="AD81" s="589">
        <f t="shared" si="66"/>
        <v>0</v>
      </c>
      <c r="AE81" s="589">
        <f t="shared" si="66"/>
        <v>0</v>
      </c>
      <c r="AF81" s="589">
        <f t="shared" si="66"/>
        <v>0</v>
      </c>
      <c r="AG81" s="589">
        <f t="shared" si="66"/>
        <v>0</v>
      </c>
      <c r="AH81" s="589">
        <f t="shared" si="66"/>
        <v>0</v>
      </c>
      <c r="AI81" s="589">
        <f t="shared" si="66"/>
        <v>0</v>
      </c>
      <c r="AJ81" s="589">
        <f t="shared" si="66"/>
        <v>0</v>
      </c>
      <c r="AK81" s="589">
        <f t="shared" si="66"/>
        <v>0</v>
      </c>
      <c r="AL81" s="589">
        <f t="shared" si="66"/>
        <v>0</v>
      </c>
      <c r="AM81" s="589">
        <f t="shared" si="66"/>
        <v>0</v>
      </c>
      <c r="AN81" s="589">
        <f t="shared" si="66"/>
        <v>0</v>
      </c>
      <c r="AO81" s="589">
        <f t="shared" si="66"/>
        <v>0</v>
      </c>
      <c r="AP81" s="589">
        <f t="shared" si="66"/>
        <v>0</v>
      </c>
      <c r="AQ81" s="589">
        <f t="shared" si="66"/>
        <v>0</v>
      </c>
      <c r="AR81" s="589">
        <f t="shared" si="66"/>
        <v>0</v>
      </c>
      <c r="AS81" s="589">
        <f t="shared" si="66"/>
        <v>0</v>
      </c>
      <c r="AT81" s="589">
        <f t="shared" si="66"/>
        <v>0</v>
      </c>
      <c r="AU81" s="589">
        <f t="shared" si="66"/>
        <v>0</v>
      </c>
      <c r="AV81" s="589">
        <f t="shared" si="66"/>
        <v>0</v>
      </c>
      <c r="AW81" s="589">
        <f t="shared" si="66"/>
        <v>0</v>
      </c>
      <c r="AX81" s="589">
        <f t="shared" si="66"/>
        <v>0</v>
      </c>
      <c r="AY81" s="589">
        <f t="shared" si="66"/>
        <v>0</v>
      </c>
      <c r="AZ81" s="589">
        <f t="shared" si="66"/>
        <v>0</v>
      </c>
      <c r="BA81" s="589">
        <f t="shared" si="66"/>
        <v>0</v>
      </c>
      <c r="BB81" s="589">
        <f t="shared" si="66"/>
        <v>0</v>
      </c>
      <c r="BC81" s="589">
        <f t="shared" si="66"/>
        <v>0</v>
      </c>
      <c r="BD81" s="589">
        <f t="shared" si="66"/>
        <v>0</v>
      </c>
      <c r="BE81" s="589">
        <f t="shared" si="66"/>
        <v>0</v>
      </c>
      <c r="BF81" s="589">
        <f t="shared" si="66"/>
        <v>0</v>
      </c>
      <c r="BG81" s="589">
        <f t="shared" si="66"/>
        <v>0</v>
      </c>
      <c r="BH81" s="589">
        <f t="shared" si="66"/>
        <v>0</v>
      </c>
      <c r="BI81" s="589">
        <f t="shared" si="66"/>
        <v>0</v>
      </c>
      <c r="BJ81" s="589">
        <f t="shared" si="66"/>
        <v>0</v>
      </c>
      <c r="BK81" s="589">
        <f t="shared" si="66"/>
        <v>0</v>
      </c>
      <c r="BL81" s="589">
        <f t="shared" si="66"/>
        <v>0</v>
      </c>
      <c r="BM81" s="589">
        <f t="shared" si="66"/>
        <v>0</v>
      </c>
      <c r="BN81" s="589">
        <f t="shared" si="66"/>
        <v>0</v>
      </c>
      <c r="BO81" s="589">
        <f t="shared" si="66"/>
        <v>0</v>
      </c>
      <c r="BP81" s="589">
        <f t="shared" si="66"/>
        <v>0</v>
      </c>
      <c r="BQ81" s="589">
        <f t="shared" si="66"/>
        <v>0</v>
      </c>
      <c r="BR81" s="589">
        <f t="shared" ref="BR81:DV81" si="67">BR171</f>
        <v>0</v>
      </c>
      <c r="BS81" s="589">
        <f t="shared" si="67"/>
        <v>0</v>
      </c>
      <c r="BT81" s="589">
        <f t="shared" si="67"/>
        <v>0</v>
      </c>
      <c r="BU81" s="589">
        <f t="shared" si="67"/>
        <v>0</v>
      </c>
      <c r="BV81" s="589">
        <f t="shared" si="67"/>
        <v>0</v>
      </c>
      <c r="BW81" s="589">
        <f t="shared" si="67"/>
        <v>0</v>
      </c>
      <c r="BX81" s="589">
        <f t="shared" si="67"/>
        <v>0</v>
      </c>
      <c r="BY81" s="589">
        <f t="shared" si="67"/>
        <v>0</v>
      </c>
      <c r="BZ81" s="589">
        <f t="shared" si="67"/>
        <v>0</v>
      </c>
      <c r="CA81" s="589">
        <f t="shared" si="67"/>
        <v>0</v>
      </c>
      <c r="CB81" s="589">
        <f t="shared" si="67"/>
        <v>0</v>
      </c>
      <c r="CC81" s="589">
        <f t="shared" si="67"/>
        <v>0</v>
      </c>
      <c r="CD81" s="589">
        <f t="shared" si="67"/>
        <v>0</v>
      </c>
      <c r="CE81" s="589">
        <f t="shared" si="67"/>
        <v>0</v>
      </c>
      <c r="CF81" s="589">
        <f t="shared" si="67"/>
        <v>0</v>
      </c>
      <c r="CG81" s="589">
        <f t="shared" si="67"/>
        <v>0</v>
      </c>
      <c r="CH81" s="589">
        <f t="shared" si="67"/>
        <v>0</v>
      </c>
      <c r="CI81" s="589">
        <f t="shared" si="67"/>
        <v>0</v>
      </c>
      <c r="CJ81" s="589">
        <f t="shared" si="67"/>
        <v>0</v>
      </c>
      <c r="CK81" s="589">
        <f t="shared" si="67"/>
        <v>0</v>
      </c>
      <c r="CL81" s="589">
        <f t="shared" si="67"/>
        <v>0</v>
      </c>
      <c r="CM81" s="589">
        <f t="shared" si="67"/>
        <v>0</v>
      </c>
      <c r="CN81" s="589">
        <f t="shared" si="67"/>
        <v>0</v>
      </c>
      <c r="CO81" s="589">
        <f t="shared" si="67"/>
        <v>0</v>
      </c>
      <c r="CP81" s="589">
        <f t="shared" si="67"/>
        <v>0</v>
      </c>
      <c r="CQ81" s="589">
        <f t="shared" si="67"/>
        <v>0</v>
      </c>
      <c r="CR81" s="589">
        <f t="shared" si="67"/>
        <v>0</v>
      </c>
      <c r="CS81" s="589">
        <f t="shared" si="67"/>
        <v>0</v>
      </c>
      <c r="CT81" s="589">
        <f t="shared" si="67"/>
        <v>0</v>
      </c>
      <c r="CU81" s="589">
        <f t="shared" si="67"/>
        <v>0</v>
      </c>
      <c r="CV81" s="589">
        <f t="shared" si="67"/>
        <v>0</v>
      </c>
      <c r="CW81" s="589">
        <f t="shared" si="67"/>
        <v>0</v>
      </c>
      <c r="CX81" s="589">
        <f t="shared" si="67"/>
        <v>0</v>
      </c>
      <c r="CY81" s="589">
        <f t="shared" si="67"/>
        <v>0</v>
      </c>
      <c r="CZ81" s="589">
        <f t="shared" si="67"/>
        <v>0</v>
      </c>
      <c r="DA81" s="589">
        <f t="shared" si="67"/>
        <v>0</v>
      </c>
      <c r="DB81" s="589">
        <f t="shared" si="67"/>
        <v>0</v>
      </c>
      <c r="DC81" s="589">
        <f t="shared" si="67"/>
        <v>0</v>
      </c>
      <c r="DD81" s="589">
        <f t="shared" si="67"/>
        <v>0</v>
      </c>
      <c r="DE81" s="589">
        <f t="shared" si="67"/>
        <v>0</v>
      </c>
      <c r="DF81" s="589">
        <f t="shared" si="67"/>
        <v>0</v>
      </c>
      <c r="DG81" s="589">
        <f t="shared" si="67"/>
        <v>0</v>
      </c>
      <c r="DH81" s="589">
        <f t="shared" si="67"/>
        <v>0</v>
      </c>
      <c r="DI81" s="589">
        <f t="shared" si="67"/>
        <v>0</v>
      </c>
      <c r="DJ81" s="589">
        <f t="shared" si="67"/>
        <v>0</v>
      </c>
      <c r="DK81" s="589">
        <f t="shared" si="67"/>
        <v>0</v>
      </c>
      <c r="DL81" s="589">
        <f t="shared" si="67"/>
        <v>0</v>
      </c>
      <c r="DM81" s="589">
        <f t="shared" si="67"/>
        <v>0</v>
      </c>
      <c r="DN81" s="589">
        <f t="shared" si="67"/>
        <v>0</v>
      </c>
      <c r="DO81" s="589">
        <f t="shared" si="67"/>
        <v>0</v>
      </c>
      <c r="DP81" s="589">
        <f t="shared" si="67"/>
        <v>0</v>
      </c>
      <c r="DQ81" s="589">
        <f t="shared" si="67"/>
        <v>0</v>
      </c>
      <c r="DR81" s="589">
        <f t="shared" si="67"/>
        <v>0</v>
      </c>
      <c r="DS81" s="589">
        <f t="shared" si="67"/>
        <v>0</v>
      </c>
      <c r="DT81" s="589">
        <f t="shared" si="67"/>
        <v>0</v>
      </c>
      <c r="DU81" s="589">
        <f t="shared" si="67"/>
        <v>0</v>
      </c>
      <c r="DV81" s="589">
        <f t="shared" si="67"/>
        <v>0</v>
      </c>
    </row>
    <row r="82" spans="1:126" s="485" customFormat="1" outlineLevel="1" x14ac:dyDescent="0.4">
      <c r="A82" s="737"/>
      <c r="B82" s="464">
        <f>'Rent Roll'!$B33</f>
        <v>0</v>
      </c>
      <c r="C82" s="1219">
        <f>'Rent Roll'!$K33</f>
        <v>0</v>
      </c>
      <c r="D82" s="1239"/>
      <c r="E82" s="1221">
        <f>'Rent Roll'!$T33</f>
        <v>0</v>
      </c>
      <c r="F82" s="588">
        <f t="shared" ref="F82:BQ82" si="68">F172</f>
        <v>0</v>
      </c>
      <c r="G82" s="589">
        <f t="shared" si="68"/>
        <v>0</v>
      </c>
      <c r="H82" s="589">
        <f t="shared" si="68"/>
        <v>0</v>
      </c>
      <c r="I82" s="589">
        <f t="shared" si="68"/>
        <v>0</v>
      </c>
      <c r="J82" s="589">
        <f t="shared" si="68"/>
        <v>0</v>
      </c>
      <c r="K82" s="589">
        <f t="shared" si="68"/>
        <v>0</v>
      </c>
      <c r="L82" s="589">
        <f t="shared" si="68"/>
        <v>0</v>
      </c>
      <c r="M82" s="589">
        <f t="shared" si="68"/>
        <v>0</v>
      </c>
      <c r="N82" s="589">
        <f t="shared" si="68"/>
        <v>0</v>
      </c>
      <c r="O82" s="589">
        <f t="shared" si="68"/>
        <v>0</v>
      </c>
      <c r="P82" s="589">
        <f t="shared" si="68"/>
        <v>0</v>
      </c>
      <c r="Q82" s="589">
        <f t="shared" si="68"/>
        <v>0</v>
      </c>
      <c r="R82" s="589">
        <f t="shared" si="68"/>
        <v>0</v>
      </c>
      <c r="S82" s="589">
        <f t="shared" si="68"/>
        <v>0</v>
      </c>
      <c r="T82" s="589">
        <f t="shared" si="68"/>
        <v>0</v>
      </c>
      <c r="U82" s="589">
        <f t="shared" si="68"/>
        <v>0</v>
      </c>
      <c r="V82" s="589">
        <f t="shared" si="68"/>
        <v>0</v>
      </c>
      <c r="W82" s="589">
        <f t="shared" si="68"/>
        <v>0</v>
      </c>
      <c r="X82" s="589">
        <f t="shared" si="68"/>
        <v>0</v>
      </c>
      <c r="Y82" s="589">
        <f t="shared" si="68"/>
        <v>0</v>
      </c>
      <c r="Z82" s="589">
        <f t="shared" si="68"/>
        <v>0</v>
      </c>
      <c r="AA82" s="589">
        <f t="shared" si="68"/>
        <v>0</v>
      </c>
      <c r="AB82" s="589">
        <f t="shared" si="68"/>
        <v>0</v>
      </c>
      <c r="AC82" s="589">
        <f t="shared" si="68"/>
        <v>0</v>
      </c>
      <c r="AD82" s="589">
        <f t="shared" si="68"/>
        <v>0</v>
      </c>
      <c r="AE82" s="589">
        <f t="shared" si="68"/>
        <v>0</v>
      </c>
      <c r="AF82" s="589">
        <f t="shared" si="68"/>
        <v>0</v>
      </c>
      <c r="AG82" s="589">
        <f t="shared" si="68"/>
        <v>0</v>
      </c>
      <c r="AH82" s="589">
        <f t="shared" si="68"/>
        <v>0</v>
      </c>
      <c r="AI82" s="589">
        <f t="shared" si="68"/>
        <v>0</v>
      </c>
      <c r="AJ82" s="589">
        <f t="shared" si="68"/>
        <v>0</v>
      </c>
      <c r="AK82" s="589">
        <f t="shared" si="68"/>
        <v>0</v>
      </c>
      <c r="AL82" s="589">
        <f t="shared" si="68"/>
        <v>0</v>
      </c>
      <c r="AM82" s="589">
        <f t="shared" si="68"/>
        <v>0</v>
      </c>
      <c r="AN82" s="589">
        <f t="shared" si="68"/>
        <v>0</v>
      </c>
      <c r="AO82" s="589">
        <f t="shared" si="68"/>
        <v>0</v>
      </c>
      <c r="AP82" s="589">
        <f t="shared" si="68"/>
        <v>0</v>
      </c>
      <c r="AQ82" s="589">
        <f t="shared" si="68"/>
        <v>0</v>
      </c>
      <c r="AR82" s="589">
        <f t="shared" si="68"/>
        <v>0</v>
      </c>
      <c r="AS82" s="589">
        <f t="shared" si="68"/>
        <v>0</v>
      </c>
      <c r="AT82" s="589">
        <f t="shared" si="68"/>
        <v>0</v>
      </c>
      <c r="AU82" s="589">
        <f t="shared" si="68"/>
        <v>0</v>
      </c>
      <c r="AV82" s="589">
        <f t="shared" si="68"/>
        <v>0</v>
      </c>
      <c r="AW82" s="589">
        <f t="shared" si="68"/>
        <v>0</v>
      </c>
      <c r="AX82" s="589">
        <f t="shared" si="68"/>
        <v>0</v>
      </c>
      <c r="AY82" s="589">
        <f t="shared" si="68"/>
        <v>0</v>
      </c>
      <c r="AZ82" s="589">
        <f t="shared" si="68"/>
        <v>0</v>
      </c>
      <c r="BA82" s="589">
        <f t="shared" si="68"/>
        <v>0</v>
      </c>
      <c r="BB82" s="589">
        <f t="shared" si="68"/>
        <v>0</v>
      </c>
      <c r="BC82" s="589">
        <f t="shared" si="68"/>
        <v>0</v>
      </c>
      <c r="BD82" s="589">
        <f t="shared" si="68"/>
        <v>0</v>
      </c>
      <c r="BE82" s="589">
        <f t="shared" si="68"/>
        <v>0</v>
      </c>
      <c r="BF82" s="589">
        <f t="shared" si="68"/>
        <v>0</v>
      </c>
      <c r="BG82" s="589">
        <f t="shared" si="68"/>
        <v>0</v>
      </c>
      <c r="BH82" s="589">
        <f t="shared" si="68"/>
        <v>0</v>
      </c>
      <c r="BI82" s="589">
        <f t="shared" si="68"/>
        <v>0</v>
      </c>
      <c r="BJ82" s="589">
        <f t="shared" si="68"/>
        <v>0</v>
      </c>
      <c r="BK82" s="589">
        <f t="shared" si="68"/>
        <v>0</v>
      </c>
      <c r="BL82" s="589">
        <f t="shared" si="68"/>
        <v>0</v>
      </c>
      <c r="BM82" s="589">
        <f t="shared" si="68"/>
        <v>0</v>
      </c>
      <c r="BN82" s="589">
        <f t="shared" si="68"/>
        <v>0</v>
      </c>
      <c r="BO82" s="589">
        <f t="shared" si="68"/>
        <v>0</v>
      </c>
      <c r="BP82" s="589">
        <f t="shared" si="68"/>
        <v>0</v>
      </c>
      <c r="BQ82" s="589">
        <f t="shared" si="68"/>
        <v>0</v>
      </c>
      <c r="BR82" s="589">
        <f t="shared" ref="BR82:DV82" si="69">BR172</f>
        <v>0</v>
      </c>
      <c r="BS82" s="589">
        <f t="shared" si="69"/>
        <v>0</v>
      </c>
      <c r="BT82" s="589">
        <f t="shared" si="69"/>
        <v>0</v>
      </c>
      <c r="BU82" s="589">
        <f t="shared" si="69"/>
        <v>0</v>
      </c>
      <c r="BV82" s="589">
        <f t="shared" si="69"/>
        <v>0</v>
      </c>
      <c r="BW82" s="589">
        <f t="shared" si="69"/>
        <v>0</v>
      </c>
      <c r="BX82" s="589">
        <f t="shared" si="69"/>
        <v>0</v>
      </c>
      <c r="BY82" s="589">
        <f t="shared" si="69"/>
        <v>0</v>
      </c>
      <c r="BZ82" s="589">
        <f t="shared" si="69"/>
        <v>0</v>
      </c>
      <c r="CA82" s="589">
        <f t="shared" si="69"/>
        <v>0</v>
      </c>
      <c r="CB82" s="589">
        <f t="shared" si="69"/>
        <v>0</v>
      </c>
      <c r="CC82" s="589">
        <f t="shared" si="69"/>
        <v>0</v>
      </c>
      <c r="CD82" s="589">
        <f t="shared" si="69"/>
        <v>0</v>
      </c>
      <c r="CE82" s="589">
        <f t="shared" si="69"/>
        <v>0</v>
      </c>
      <c r="CF82" s="589">
        <f t="shared" si="69"/>
        <v>0</v>
      </c>
      <c r="CG82" s="589">
        <f t="shared" si="69"/>
        <v>0</v>
      </c>
      <c r="CH82" s="589">
        <f t="shared" si="69"/>
        <v>0</v>
      </c>
      <c r="CI82" s="589">
        <f t="shared" si="69"/>
        <v>0</v>
      </c>
      <c r="CJ82" s="589">
        <f t="shared" si="69"/>
        <v>0</v>
      </c>
      <c r="CK82" s="589">
        <f t="shared" si="69"/>
        <v>0</v>
      </c>
      <c r="CL82" s="589">
        <f t="shared" si="69"/>
        <v>0</v>
      </c>
      <c r="CM82" s="589">
        <f t="shared" si="69"/>
        <v>0</v>
      </c>
      <c r="CN82" s="589">
        <f t="shared" si="69"/>
        <v>0</v>
      </c>
      <c r="CO82" s="589">
        <f t="shared" si="69"/>
        <v>0</v>
      </c>
      <c r="CP82" s="589">
        <f t="shared" si="69"/>
        <v>0</v>
      </c>
      <c r="CQ82" s="589">
        <f t="shared" si="69"/>
        <v>0</v>
      </c>
      <c r="CR82" s="589">
        <f t="shared" si="69"/>
        <v>0</v>
      </c>
      <c r="CS82" s="589">
        <f t="shared" si="69"/>
        <v>0</v>
      </c>
      <c r="CT82" s="589">
        <f t="shared" si="69"/>
        <v>0</v>
      </c>
      <c r="CU82" s="589">
        <f t="shared" si="69"/>
        <v>0</v>
      </c>
      <c r="CV82" s="589">
        <f t="shared" si="69"/>
        <v>0</v>
      </c>
      <c r="CW82" s="589">
        <f t="shared" si="69"/>
        <v>0</v>
      </c>
      <c r="CX82" s="589">
        <f t="shared" si="69"/>
        <v>0</v>
      </c>
      <c r="CY82" s="589">
        <f t="shared" si="69"/>
        <v>0</v>
      </c>
      <c r="CZ82" s="589">
        <f t="shared" si="69"/>
        <v>0</v>
      </c>
      <c r="DA82" s="589">
        <f t="shared" si="69"/>
        <v>0</v>
      </c>
      <c r="DB82" s="589">
        <f t="shared" si="69"/>
        <v>0</v>
      </c>
      <c r="DC82" s="589">
        <f t="shared" si="69"/>
        <v>0</v>
      </c>
      <c r="DD82" s="589">
        <f t="shared" si="69"/>
        <v>0</v>
      </c>
      <c r="DE82" s="589">
        <f t="shared" si="69"/>
        <v>0</v>
      </c>
      <c r="DF82" s="589">
        <f t="shared" si="69"/>
        <v>0</v>
      </c>
      <c r="DG82" s="589">
        <f t="shared" si="69"/>
        <v>0</v>
      </c>
      <c r="DH82" s="589">
        <f t="shared" si="69"/>
        <v>0</v>
      </c>
      <c r="DI82" s="589">
        <f t="shared" si="69"/>
        <v>0</v>
      </c>
      <c r="DJ82" s="589">
        <f t="shared" si="69"/>
        <v>0</v>
      </c>
      <c r="DK82" s="589">
        <f t="shared" si="69"/>
        <v>0</v>
      </c>
      <c r="DL82" s="589">
        <f t="shared" si="69"/>
        <v>0</v>
      </c>
      <c r="DM82" s="589">
        <f t="shared" si="69"/>
        <v>0</v>
      </c>
      <c r="DN82" s="589">
        <f t="shared" si="69"/>
        <v>0</v>
      </c>
      <c r="DO82" s="589">
        <f t="shared" si="69"/>
        <v>0</v>
      </c>
      <c r="DP82" s="589">
        <f t="shared" si="69"/>
        <v>0</v>
      </c>
      <c r="DQ82" s="589">
        <f t="shared" si="69"/>
        <v>0</v>
      </c>
      <c r="DR82" s="589">
        <f t="shared" si="69"/>
        <v>0</v>
      </c>
      <c r="DS82" s="589">
        <f t="shared" si="69"/>
        <v>0</v>
      </c>
      <c r="DT82" s="589">
        <f t="shared" si="69"/>
        <v>0</v>
      </c>
      <c r="DU82" s="589">
        <f t="shared" si="69"/>
        <v>0</v>
      </c>
      <c r="DV82" s="589">
        <f t="shared" si="69"/>
        <v>0</v>
      </c>
    </row>
    <row r="83" spans="1:126" s="485" customFormat="1" outlineLevel="1" x14ac:dyDescent="0.4">
      <c r="A83" s="737"/>
      <c r="B83" s="464">
        <f>'Rent Roll'!$B34</f>
        <v>0</v>
      </c>
      <c r="C83" s="1219">
        <f>'Rent Roll'!$K34</f>
        <v>0</v>
      </c>
      <c r="D83" s="1239"/>
      <c r="E83" s="1221">
        <f>'Rent Roll'!$T34</f>
        <v>0</v>
      </c>
      <c r="F83" s="588">
        <f t="shared" ref="F83:BQ83" si="70">F173</f>
        <v>0</v>
      </c>
      <c r="G83" s="589">
        <f t="shared" si="70"/>
        <v>0</v>
      </c>
      <c r="H83" s="589">
        <f t="shared" si="70"/>
        <v>0</v>
      </c>
      <c r="I83" s="589">
        <f t="shared" si="70"/>
        <v>0</v>
      </c>
      <c r="J83" s="589">
        <f t="shared" si="70"/>
        <v>0</v>
      </c>
      <c r="K83" s="589">
        <f t="shared" si="70"/>
        <v>0</v>
      </c>
      <c r="L83" s="589">
        <f t="shared" si="70"/>
        <v>0</v>
      </c>
      <c r="M83" s="589">
        <f t="shared" si="70"/>
        <v>0</v>
      </c>
      <c r="N83" s="589">
        <f t="shared" si="70"/>
        <v>0</v>
      </c>
      <c r="O83" s="589">
        <f t="shared" si="70"/>
        <v>0</v>
      </c>
      <c r="P83" s="589">
        <f t="shared" si="70"/>
        <v>0</v>
      </c>
      <c r="Q83" s="589">
        <f t="shared" si="70"/>
        <v>0</v>
      </c>
      <c r="R83" s="589">
        <f t="shared" si="70"/>
        <v>0</v>
      </c>
      <c r="S83" s="589">
        <f t="shared" si="70"/>
        <v>0</v>
      </c>
      <c r="T83" s="589">
        <f t="shared" si="70"/>
        <v>0</v>
      </c>
      <c r="U83" s="589">
        <f t="shared" si="70"/>
        <v>0</v>
      </c>
      <c r="V83" s="589">
        <f t="shared" si="70"/>
        <v>0</v>
      </c>
      <c r="W83" s="589">
        <f t="shared" si="70"/>
        <v>0</v>
      </c>
      <c r="X83" s="589">
        <f t="shared" si="70"/>
        <v>0</v>
      </c>
      <c r="Y83" s="589">
        <f t="shared" si="70"/>
        <v>0</v>
      </c>
      <c r="Z83" s="589">
        <f t="shared" si="70"/>
        <v>0</v>
      </c>
      <c r="AA83" s="589">
        <f t="shared" si="70"/>
        <v>0</v>
      </c>
      <c r="AB83" s="589">
        <f t="shared" si="70"/>
        <v>0</v>
      </c>
      <c r="AC83" s="589">
        <f t="shared" si="70"/>
        <v>0</v>
      </c>
      <c r="AD83" s="589">
        <f t="shared" si="70"/>
        <v>0</v>
      </c>
      <c r="AE83" s="589">
        <f t="shared" si="70"/>
        <v>0</v>
      </c>
      <c r="AF83" s="589">
        <f t="shared" si="70"/>
        <v>0</v>
      </c>
      <c r="AG83" s="589">
        <f t="shared" si="70"/>
        <v>0</v>
      </c>
      <c r="AH83" s="589">
        <f t="shared" si="70"/>
        <v>0</v>
      </c>
      <c r="AI83" s="589">
        <f t="shared" si="70"/>
        <v>0</v>
      </c>
      <c r="AJ83" s="589">
        <f t="shared" si="70"/>
        <v>0</v>
      </c>
      <c r="AK83" s="589">
        <f t="shared" si="70"/>
        <v>0</v>
      </c>
      <c r="AL83" s="589">
        <f t="shared" si="70"/>
        <v>0</v>
      </c>
      <c r="AM83" s="589">
        <f t="shared" si="70"/>
        <v>0</v>
      </c>
      <c r="AN83" s="589">
        <f t="shared" si="70"/>
        <v>0</v>
      </c>
      <c r="AO83" s="589">
        <f t="shared" si="70"/>
        <v>0</v>
      </c>
      <c r="AP83" s="589">
        <f t="shared" si="70"/>
        <v>0</v>
      </c>
      <c r="AQ83" s="589">
        <f t="shared" si="70"/>
        <v>0</v>
      </c>
      <c r="AR83" s="589">
        <f t="shared" si="70"/>
        <v>0</v>
      </c>
      <c r="AS83" s="589">
        <f t="shared" si="70"/>
        <v>0</v>
      </c>
      <c r="AT83" s="589">
        <f t="shared" si="70"/>
        <v>0</v>
      </c>
      <c r="AU83" s="589">
        <f t="shared" si="70"/>
        <v>0</v>
      </c>
      <c r="AV83" s="589">
        <f t="shared" si="70"/>
        <v>0</v>
      </c>
      <c r="AW83" s="589">
        <f t="shared" si="70"/>
        <v>0</v>
      </c>
      <c r="AX83" s="589">
        <f t="shared" si="70"/>
        <v>0</v>
      </c>
      <c r="AY83" s="589">
        <f t="shared" si="70"/>
        <v>0</v>
      </c>
      <c r="AZ83" s="589">
        <f t="shared" si="70"/>
        <v>0</v>
      </c>
      <c r="BA83" s="589">
        <f t="shared" si="70"/>
        <v>0</v>
      </c>
      <c r="BB83" s="589">
        <f t="shared" si="70"/>
        <v>0</v>
      </c>
      <c r="BC83" s="589">
        <f t="shared" si="70"/>
        <v>0</v>
      </c>
      <c r="BD83" s="589">
        <f t="shared" si="70"/>
        <v>0</v>
      </c>
      <c r="BE83" s="589">
        <f t="shared" si="70"/>
        <v>0</v>
      </c>
      <c r="BF83" s="589">
        <f t="shared" si="70"/>
        <v>0</v>
      </c>
      <c r="BG83" s="589">
        <f t="shared" si="70"/>
        <v>0</v>
      </c>
      <c r="BH83" s="589">
        <f t="shared" si="70"/>
        <v>0</v>
      </c>
      <c r="BI83" s="589">
        <f t="shared" si="70"/>
        <v>0</v>
      </c>
      <c r="BJ83" s="589">
        <f t="shared" si="70"/>
        <v>0</v>
      </c>
      <c r="BK83" s="589">
        <f t="shared" si="70"/>
        <v>0</v>
      </c>
      <c r="BL83" s="589">
        <f t="shared" si="70"/>
        <v>0</v>
      </c>
      <c r="BM83" s="589">
        <f t="shared" si="70"/>
        <v>0</v>
      </c>
      <c r="BN83" s="589">
        <f t="shared" si="70"/>
        <v>0</v>
      </c>
      <c r="BO83" s="589">
        <f t="shared" si="70"/>
        <v>0</v>
      </c>
      <c r="BP83" s="589">
        <f t="shared" si="70"/>
        <v>0</v>
      </c>
      <c r="BQ83" s="589">
        <f t="shared" si="70"/>
        <v>0</v>
      </c>
      <c r="BR83" s="589">
        <f t="shared" ref="BR83:DV83" si="71">BR173</f>
        <v>0</v>
      </c>
      <c r="BS83" s="589">
        <f t="shared" si="71"/>
        <v>0</v>
      </c>
      <c r="BT83" s="589">
        <f t="shared" si="71"/>
        <v>0</v>
      </c>
      <c r="BU83" s="589">
        <f t="shared" si="71"/>
        <v>0</v>
      </c>
      <c r="BV83" s="589">
        <f t="shared" si="71"/>
        <v>0</v>
      </c>
      <c r="BW83" s="589">
        <f t="shared" si="71"/>
        <v>0</v>
      </c>
      <c r="BX83" s="589">
        <f t="shared" si="71"/>
        <v>0</v>
      </c>
      <c r="BY83" s="589">
        <f t="shared" si="71"/>
        <v>0</v>
      </c>
      <c r="BZ83" s="589">
        <f t="shared" si="71"/>
        <v>0</v>
      </c>
      <c r="CA83" s="589">
        <f t="shared" si="71"/>
        <v>0</v>
      </c>
      <c r="CB83" s="589">
        <f t="shared" si="71"/>
        <v>0</v>
      </c>
      <c r="CC83" s="589">
        <f t="shared" si="71"/>
        <v>0</v>
      </c>
      <c r="CD83" s="589">
        <f t="shared" si="71"/>
        <v>0</v>
      </c>
      <c r="CE83" s="589">
        <f t="shared" si="71"/>
        <v>0</v>
      </c>
      <c r="CF83" s="589">
        <f t="shared" si="71"/>
        <v>0</v>
      </c>
      <c r="CG83" s="589">
        <f t="shared" si="71"/>
        <v>0</v>
      </c>
      <c r="CH83" s="589">
        <f t="shared" si="71"/>
        <v>0</v>
      </c>
      <c r="CI83" s="589">
        <f t="shared" si="71"/>
        <v>0</v>
      </c>
      <c r="CJ83" s="589">
        <f t="shared" si="71"/>
        <v>0</v>
      </c>
      <c r="CK83" s="589">
        <f t="shared" si="71"/>
        <v>0</v>
      </c>
      <c r="CL83" s="589">
        <f t="shared" si="71"/>
        <v>0</v>
      </c>
      <c r="CM83" s="589">
        <f t="shared" si="71"/>
        <v>0</v>
      </c>
      <c r="CN83" s="589">
        <f t="shared" si="71"/>
        <v>0</v>
      </c>
      <c r="CO83" s="589">
        <f t="shared" si="71"/>
        <v>0</v>
      </c>
      <c r="CP83" s="589">
        <f t="shared" si="71"/>
        <v>0</v>
      </c>
      <c r="CQ83" s="589">
        <f t="shared" si="71"/>
        <v>0</v>
      </c>
      <c r="CR83" s="589">
        <f t="shared" si="71"/>
        <v>0</v>
      </c>
      <c r="CS83" s="589">
        <f t="shared" si="71"/>
        <v>0</v>
      </c>
      <c r="CT83" s="589">
        <f t="shared" si="71"/>
        <v>0</v>
      </c>
      <c r="CU83" s="589">
        <f t="shared" si="71"/>
        <v>0</v>
      </c>
      <c r="CV83" s="589">
        <f t="shared" si="71"/>
        <v>0</v>
      </c>
      <c r="CW83" s="589">
        <f t="shared" si="71"/>
        <v>0</v>
      </c>
      <c r="CX83" s="589">
        <f t="shared" si="71"/>
        <v>0</v>
      </c>
      <c r="CY83" s="589">
        <f t="shared" si="71"/>
        <v>0</v>
      </c>
      <c r="CZ83" s="589">
        <f t="shared" si="71"/>
        <v>0</v>
      </c>
      <c r="DA83" s="589">
        <f t="shared" si="71"/>
        <v>0</v>
      </c>
      <c r="DB83" s="589">
        <f t="shared" si="71"/>
        <v>0</v>
      </c>
      <c r="DC83" s="589">
        <f t="shared" si="71"/>
        <v>0</v>
      </c>
      <c r="DD83" s="589">
        <f t="shared" si="71"/>
        <v>0</v>
      </c>
      <c r="DE83" s="589">
        <f t="shared" si="71"/>
        <v>0</v>
      </c>
      <c r="DF83" s="589">
        <f t="shared" si="71"/>
        <v>0</v>
      </c>
      <c r="DG83" s="589">
        <f t="shared" si="71"/>
        <v>0</v>
      </c>
      <c r="DH83" s="589">
        <f t="shared" si="71"/>
        <v>0</v>
      </c>
      <c r="DI83" s="589">
        <f t="shared" si="71"/>
        <v>0</v>
      </c>
      <c r="DJ83" s="589">
        <f t="shared" si="71"/>
        <v>0</v>
      </c>
      <c r="DK83" s="589">
        <f t="shared" si="71"/>
        <v>0</v>
      </c>
      <c r="DL83" s="589">
        <f t="shared" si="71"/>
        <v>0</v>
      </c>
      <c r="DM83" s="589">
        <f t="shared" si="71"/>
        <v>0</v>
      </c>
      <c r="DN83" s="589">
        <f t="shared" si="71"/>
        <v>0</v>
      </c>
      <c r="DO83" s="589">
        <f t="shared" si="71"/>
        <v>0</v>
      </c>
      <c r="DP83" s="589">
        <f t="shared" si="71"/>
        <v>0</v>
      </c>
      <c r="DQ83" s="589">
        <f t="shared" si="71"/>
        <v>0</v>
      </c>
      <c r="DR83" s="589">
        <f t="shared" si="71"/>
        <v>0</v>
      </c>
      <c r="DS83" s="589">
        <f t="shared" si="71"/>
        <v>0</v>
      </c>
      <c r="DT83" s="589">
        <f t="shared" si="71"/>
        <v>0</v>
      </c>
      <c r="DU83" s="589">
        <f t="shared" si="71"/>
        <v>0</v>
      </c>
      <c r="DV83" s="589">
        <f t="shared" si="71"/>
        <v>0</v>
      </c>
    </row>
    <row r="84" spans="1:126" s="485" customFormat="1" outlineLevel="1" x14ac:dyDescent="0.4">
      <c r="A84" s="737"/>
      <c r="B84" s="464">
        <f>'Rent Roll'!$B35</f>
        <v>0</v>
      </c>
      <c r="C84" s="1219">
        <f>'Rent Roll'!$K35</f>
        <v>0</v>
      </c>
      <c r="D84" s="1239"/>
      <c r="E84" s="1221">
        <f>'Rent Roll'!$T35</f>
        <v>0</v>
      </c>
      <c r="F84" s="588">
        <f t="shared" ref="F84:BQ84" si="72">F174</f>
        <v>0</v>
      </c>
      <c r="G84" s="589">
        <f t="shared" si="72"/>
        <v>0</v>
      </c>
      <c r="H84" s="589">
        <f t="shared" si="72"/>
        <v>0</v>
      </c>
      <c r="I84" s="589">
        <f t="shared" si="72"/>
        <v>0</v>
      </c>
      <c r="J84" s="589">
        <f t="shared" si="72"/>
        <v>0</v>
      </c>
      <c r="K84" s="589">
        <f t="shared" si="72"/>
        <v>0</v>
      </c>
      <c r="L84" s="589">
        <f t="shared" si="72"/>
        <v>0</v>
      </c>
      <c r="M84" s="589">
        <f t="shared" si="72"/>
        <v>0</v>
      </c>
      <c r="N84" s="589">
        <f t="shared" si="72"/>
        <v>0</v>
      </c>
      <c r="O84" s="589">
        <f t="shared" si="72"/>
        <v>0</v>
      </c>
      <c r="P84" s="589">
        <f t="shared" si="72"/>
        <v>0</v>
      </c>
      <c r="Q84" s="589">
        <f t="shared" si="72"/>
        <v>0</v>
      </c>
      <c r="R84" s="589">
        <f t="shared" si="72"/>
        <v>0</v>
      </c>
      <c r="S84" s="589">
        <f t="shared" si="72"/>
        <v>0</v>
      </c>
      <c r="T84" s="589">
        <f t="shared" si="72"/>
        <v>0</v>
      </c>
      <c r="U84" s="589">
        <f t="shared" si="72"/>
        <v>0</v>
      </c>
      <c r="V84" s="589">
        <f t="shared" si="72"/>
        <v>0</v>
      </c>
      <c r="W84" s="589">
        <f t="shared" si="72"/>
        <v>0</v>
      </c>
      <c r="X84" s="589">
        <f t="shared" si="72"/>
        <v>0</v>
      </c>
      <c r="Y84" s="589">
        <f t="shared" si="72"/>
        <v>0</v>
      </c>
      <c r="Z84" s="589">
        <f t="shared" si="72"/>
        <v>0</v>
      </c>
      <c r="AA84" s="589">
        <f t="shared" si="72"/>
        <v>0</v>
      </c>
      <c r="AB84" s="589">
        <f t="shared" si="72"/>
        <v>0</v>
      </c>
      <c r="AC84" s="589">
        <f t="shared" si="72"/>
        <v>0</v>
      </c>
      <c r="AD84" s="589">
        <f t="shared" si="72"/>
        <v>0</v>
      </c>
      <c r="AE84" s="589">
        <f t="shared" si="72"/>
        <v>0</v>
      </c>
      <c r="AF84" s="589">
        <f t="shared" si="72"/>
        <v>0</v>
      </c>
      <c r="AG84" s="589">
        <f t="shared" si="72"/>
        <v>0</v>
      </c>
      <c r="AH84" s="589">
        <f t="shared" si="72"/>
        <v>0</v>
      </c>
      <c r="AI84" s="589">
        <f t="shared" si="72"/>
        <v>0</v>
      </c>
      <c r="AJ84" s="589">
        <f t="shared" si="72"/>
        <v>0</v>
      </c>
      <c r="AK84" s="589">
        <f t="shared" si="72"/>
        <v>0</v>
      </c>
      <c r="AL84" s="589">
        <f t="shared" si="72"/>
        <v>0</v>
      </c>
      <c r="AM84" s="589">
        <f t="shared" si="72"/>
        <v>0</v>
      </c>
      <c r="AN84" s="589">
        <f t="shared" si="72"/>
        <v>0</v>
      </c>
      <c r="AO84" s="589">
        <f t="shared" si="72"/>
        <v>0</v>
      </c>
      <c r="AP84" s="589">
        <f t="shared" si="72"/>
        <v>0</v>
      </c>
      <c r="AQ84" s="589">
        <f t="shared" si="72"/>
        <v>0</v>
      </c>
      <c r="AR84" s="589">
        <f t="shared" si="72"/>
        <v>0</v>
      </c>
      <c r="AS84" s="589">
        <f t="shared" si="72"/>
        <v>0</v>
      </c>
      <c r="AT84" s="589">
        <f t="shared" si="72"/>
        <v>0</v>
      </c>
      <c r="AU84" s="589">
        <f t="shared" si="72"/>
        <v>0</v>
      </c>
      <c r="AV84" s="589">
        <f t="shared" si="72"/>
        <v>0</v>
      </c>
      <c r="AW84" s="589">
        <f t="shared" si="72"/>
        <v>0</v>
      </c>
      <c r="AX84" s="589">
        <f t="shared" si="72"/>
        <v>0</v>
      </c>
      <c r="AY84" s="589">
        <f t="shared" si="72"/>
        <v>0</v>
      </c>
      <c r="AZ84" s="589">
        <f t="shared" si="72"/>
        <v>0</v>
      </c>
      <c r="BA84" s="589">
        <f t="shared" si="72"/>
        <v>0</v>
      </c>
      <c r="BB84" s="589">
        <f t="shared" si="72"/>
        <v>0</v>
      </c>
      <c r="BC84" s="589">
        <f t="shared" si="72"/>
        <v>0</v>
      </c>
      <c r="BD84" s="589">
        <f t="shared" si="72"/>
        <v>0</v>
      </c>
      <c r="BE84" s="589">
        <f t="shared" si="72"/>
        <v>0</v>
      </c>
      <c r="BF84" s="589">
        <f t="shared" si="72"/>
        <v>0</v>
      </c>
      <c r="BG84" s="589">
        <f t="shared" si="72"/>
        <v>0</v>
      </c>
      <c r="BH84" s="589">
        <f t="shared" si="72"/>
        <v>0</v>
      </c>
      <c r="BI84" s="589">
        <f t="shared" si="72"/>
        <v>0</v>
      </c>
      <c r="BJ84" s="589">
        <f t="shared" si="72"/>
        <v>0</v>
      </c>
      <c r="BK84" s="589">
        <f t="shared" si="72"/>
        <v>0</v>
      </c>
      <c r="BL84" s="589">
        <f t="shared" si="72"/>
        <v>0</v>
      </c>
      <c r="BM84" s="589">
        <f t="shared" si="72"/>
        <v>0</v>
      </c>
      <c r="BN84" s="589">
        <f t="shared" si="72"/>
        <v>0</v>
      </c>
      <c r="BO84" s="589">
        <f t="shared" si="72"/>
        <v>0</v>
      </c>
      <c r="BP84" s="589">
        <f t="shared" si="72"/>
        <v>0</v>
      </c>
      <c r="BQ84" s="589">
        <f t="shared" si="72"/>
        <v>0</v>
      </c>
      <c r="BR84" s="589">
        <f t="shared" ref="BR84:DV84" si="73">BR174</f>
        <v>0</v>
      </c>
      <c r="BS84" s="589">
        <f t="shared" si="73"/>
        <v>0</v>
      </c>
      <c r="BT84" s="589">
        <f t="shared" si="73"/>
        <v>0</v>
      </c>
      <c r="BU84" s="589">
        <f t="shared" si="73"/>
        <v>0</v>
      </c>
      <c r="BV84" s="589">
        <f t="shared" si="73"/>
        <v>0</v>
      </c>
      <c r="BW84" s="589">
        <f t="shared" si="73"/>
        <v>0</v>
      </c>
      <c r="BX84" s="589">
        <f t="shared" si="73"/>
        <v>0</v>
      </c>
      <c r="BY84" s="589">
        <f t="shared" si="73"/>
        <v>0</v>
      </c>
      <c r="BZ84" s="589">
        <f t="shared" si="73"/>
        <v>0</v>
      </c>
      <c r="CA84" s="589">
        <f t="shared" si="73"/>
        <v>0</v>
      </c>
      <c r="CB84" s="589">
        <f t="shared" si="73"/>
        <v>0</v>
      </c>
      <c r="CC84" s="589">
        <f t="shared" si="73"/>
        <v>0</v>
      </c>
      <c r="CD84" s="589">
        <f t="shared" si="73"/>
        <v>0</v>
      </c>
      <c r="CE84" s="589">
        <f t="shared" si="73"/>
        <v>0</v>
      </c>
      <c r="CF84" s="589">
        <f t="shared" si="73"/>
        <v>0</v>
      </c>
      <c r="CG84" s="589">
        <f t="shared" si="73"/>
        <v>0</v>
      </c>
      <c r="CH84" s="589">
        <f t="shared" si="73"/>
        <v>0</v>
      </c>
      <c r="CI84" s="589">
        <f t="shared" si="73"/>
        <v>0</v>
      </c>
      <c r="CJ84" s="589">
        <f t="shared" si="73"/>
        <v>0</v>
      </c>
      <c r="CK84" s="589">
        <f t="shared" si="73"/>
        <v>0</v>
      </c>
      <c r="CL84" s="589">
        <f t="shared" si="73"/>
        <v>0</v>
      </c>
      <c r="CM84" s="589">
        <f t="shared" si="73"/>
        <v>0</v>
      </c>
      <c r="CN84" s="589">
        <f t="shared" si="73"/>
        <v>0</v>
      </c>
      <c r="CO84" s="589">
        <f t="shared" si="73"/>
        <v>0</v>
      </c>
      <c r="CP84" s="589">
        <f t="shared" si="73"/>
        <v>0</v>
      </c>
      <c r="CQ84" s="589">
        <f t="shared" si="73"/>
        <v>0</v>
      </c>
      <c r="CR84" s="589">
        <f t="shared" si="73"/>
        <v>0</v>
      </c>
      <c r="CS84" s="589">
        <f t="shared" si="73"/>
        <v>0</v>
      </c>
      <c r="CT84" s="589">
        <f t="shared" si="73"/>
        <v>0</v>
      </c>
      <c r="CU84" s="589">
        <f t="shared" si="73"/>
        <v>0</v>
      </c>
      <c r="CV84" s="589">
        <f t="shared" si="73"/>
        <v>0</v>
      </c>
      <c r="CW84" s="589">
        <f t="shared" si="73"/>
        <v>0</v>
      </c>
      <c r="CX84" s="589">
        <f t="shared" si="73"/>
        <v>0</v>
      </c>
      <c r="CY84" s="589">
        <f t="shared" si="73"/>
        <v>0</v>
      </c>
      <c r="CZ84" s="589">
        <f t="shared" si="73"/>
        <v>0</v>
      </c>
      <c r="DA84" s="589">
        <f t="shared" si="73"/>
        <v>0</v>
      </c>
      <c r="DB84" s="589">
        <f t="shared" si="73"/>
        <v>0</v>
      </c>
      <c r="DC84" s="589">
        <f t="shared" si="73"/>
        <v>0</v>
      </c>
      <c r="DD84" s="589">
        <f t="shared" si="73"/>
        <v>0</v>
      </c>
      <c r="DE84" s="589">
        <f t="shared" si="73"/>
        <v>0</v>
      </c>
      <c r="DF84" s="589">
        <f t="shared" si="73"/>
        <v>0</v>
      </c>
      <c r="DG84" s="589">
        <f t="shared" si="73"/>
        <v>0</v>
      </c>
      <c r="DH84" s="589">
        <f t="shared" si="73"/>
        <v>0</v>
      </c>
      <c r="DI84" s="589">
        <f t="shared" si="73"/>
        <v>0</v>
      </c>
      <c r="DJ84" s="589">
        <f t="shared" si="73"/>
        <v>0</v>
      </c>
      <c r="DK84" s="589">
        <f t="shared" si="73"/>
        <v>0</v>
      </c>
      <c r="DL84" s="589">
        <f t="shared" si="73"/>
        <v>0</v>
      </c>
      <c r="DM84" s="589">
        <f t="shared" si="73"/>
        <v>0</v>
      </c>
      <c r="DN84" s="589">
        <f t="shared" si="73"/>
        <v>0</v>
      </c>
      <c r="DO84" s="589">
        <f t="shared" si="73"/>
        <v>0</v>
      </c>
      <c r="DP84" s="589">
        <f t="shared" si="73"/>
        <v>0</v>
      </c>
      <c r="DQ84" s="589">
        <f t="shared" si="73"/>
        <v>0</v>
      </c>
      <c r="DR84" s="589">
        <f t="shared" si="73"/>
        <v>0</v>
      </c>
      <c r="DS84" s="589">
        <f t="shared" si="73"/>
        <v>0</v>
      </c>
      <c r="DT84" s="589">
        <f t="shared" si="73"/>
        <v>0</v>
      </c>
      <c r="DU84" s="589">
        <f t="shared" si="73"/>
        <v>0</v>
      </c>
      <c r="DV84" s="589">
        <f t="shared" si="73"/>
        <v>0</v>
      </c>
    </row>
    <row r="85" spans="1:126" s="485" customFormat="1" outlineLevel="1" x14ac:dyDescent="0.4">
      <c r="A85" s="737"/>
      <c r="B85" s="464">
        <f>'Rent Roll'!$B36</f>
        <v>0</v>
      </c>
      <c r="C85" s="1219">
        <f>'Rent Roll'!$K36</f>
        <v>0</v>
      </c>
      <c r="D85" s="1239"/>
      <c r="E85" s="1221">
        <f>'Rent Roll'!$T36</f>
        <v>0</v>
      </c>
      <c r="F85" s="588">
        <f t="shared" ref="F85:BQ85" si="74">F175</f>
        <v>0</v>
      </c>
      <c r="G85" s="589">
        <f t="shared" si="74"/>
        <v>0</v>
      </c>
      <c r="H85" s="589">
        <f t="shared" si="74"/>
        <v>0</v>
      </c>
      <c r="I85" s="589">
        <f t="shared" si="74"/>
        <v>0</v>
      </c>
      <c r="J85" s="589">
        <f t="shared" si="74"/>
        <v>0</v>
      </c>
      <c r="K85" s="589">
        <f t="shared" si="74"/>
        <v>0</v>
      </c>
      <c r="L85" s="589">
        <f t="shared" si="74"/>
        <v>0</v>
      </c>
      <c r="M85" s="589">
        <f t="shared" si="74"/>
        <v>0</v>
      </c>
      <c r="N85" s="589">
        <f t="shared" si="74"/>
        <v>0</v>
      </c>
      <c r="O85" s="589">
        <f t="shared" si="74"/>
        <v>0</v>
      </c>
      <c r="P85" s="589">
        <f t="shared" si="74"/>
        <v>0</v>
      </c>
      <c r="Q85" s="589">
        <f t="shared" si="74"/>
        <v>0</v>
      </c>
      <c r="R85" s="589">
        <f t="shared" si="74"/>
        <v>0</v>
      </c>
      <c r="S85" s="589">
        <f t="shared" si="74"/>
        <v>0</v>
      </c>
      <c r="T85" s="589">
        <f t="shared" si="74"/>
        <v>0</v>
      </c>
      <c r="U85" s="589">
        <f t="shared" si="74"/>
        <v>0</v>
      </c>
      <c r="V85" s="589">
        <f t="shared" si="74"/>
        <v>0</v>
      </c>
      <c r="W85" s="589">
        <f t="shared" si="74"/>
        <v>0</v>
      </c>
      <c r="X85" s="589">
        <f t="shared" si="74"/>
        <v>0</v>
      </c>
      <c r="Y85" s="589">
        <f t="shared" si="74"/>
        <v>0</v>
      </c>
      <c r="Z85" s="589">
        <f t="shared" si="74"/>
        <v>0</v>
      </c>
      <c r="AA85" s="589">
        <f t="shared" si="74"/>
        <v>0</v>
      </c>
      <c r="AB85" s="589">
        <f t="shared" si="74"/>
        <v>0</v>
      </c>
      <c r="AC85" s="589">
        <f t="shared" si="74"/>
        <v>0</v>
      </c>
      <c r="AD85" s="589">
        <f t="shared" si="74"/>
        <v>0</v>
      </c>
      <c r="AE85" s="589">
        <f t="shared" si="74"/>
        <v>0</v>
      </c>
      <c r="AF85" s="589">
        <f t="shared" si="74"/>
        <v>0</v>
      </c>
      <c r="AG85" s="589">
        <f t="shared" si="74"/>
        <v>0</v>
      </c>
      <c r="AH85" s="589">
        <f t="shared" si="74"/>
        <v>0</v>
      </c>
      <c r="AI85" s="589">
        <f t="shared" si="74"/>
        <v>0</v>
      </c>
      <c r="AJ85" s="589">
        <f t="shared" si="74"/>
        <v>0</v>
      </c>
      <c r="AK85" s="589">
        <f t="shared" si="74"/>
        <v>0</v>
      </c>
      <c r="AL85" s="589">
        <f t="shared" si="74"/>
        <v>0</v>
      </c>
      <c r="AM85" s="589">
        <f t="shared" si="74"/>
        <v>0</v>
      </c>
      <c r="AN85" s="589">
        <f t="shared" si="74"/>
        <v>0</v>
      </c>
      <c r="AO85" s="589">
        <f t="shared" si="74"/>
        <v>0</v>
      </c>
      <c r="AP85" s="589">
        <f t="shared" si="74"/>
        <v>0</v>
      </c>
      <c r="AQ85" s="589">
        <f t="shared" si="74"/>
        <v>0</v>
      </c>
      <c r="AR85" s="589">
        <f t="shared" si="74"/>
        <v>0</v>
      </c>
      <c r="AS85" s="589">
        <f t="shared" si="74"/>
        <v>0</v>
      </c>
      <c r="AT85" s="589">
        <f t="shared" si="74"/>
        <v>0</v>
      </c>
      <c r="AU85" s="589">
        <f t="shared" si="74"/>
        <v>0</v>
      </c>
      <c r="AV85" s="589">
        <f t="shared" si="74"/>
        <v>0</v>
      </c>
      <c r="AW85" s="589">
        <f t="shared" si="74"/>
        <v>0</v>
      </c>
      <c r="AX85" s="589">
        <f t="shared" si="74"/>
        <v>0</v>
      </c>
      <c r="AY85" s="589">
        <f t="shared" si="74"/>
        <v>0</v>
      </c>
      <c r="AZ85" s="589">
        <f t="shared" si="74"/>
        <v>0</v>
      </c>
      <c r="BA85" s="589">
        <f t="shared" si="74"/>
        <v>0</v>
      </c>
      <c r="BB85" s="589">
        <f t="shared" si="74"/>
        <v>0</v>
      </c>
      <c r="BC85" s="589">
        <f t="shared" si="74"/>
        <v>0</v>
      </c>
      <c r="BD85" s="589">
        <f t="shared" si="74"/>
        <v>0</v>
      </c>
      <c r="BE85" s="589">
        <f t="shared" si="74"/>
        <v>0</v>
      </c>
      <c r="BF85" s="589">
        <f t="shared" si="74"/>
        <v>0</v>
      </c>
      <c r="BG85" s="589">
        <f t="shared" si="74"/>
        <v>0</v>
      </c>
      <c r="BH85" s="589">
        <f t="shared" si="74"/>
        <v>0</v>
      </c>
      <c r="BI85" s="589">
        <f t="shared" si="74"/>
        <v>0</v>
      </c>
      <c r="BJ85" s="589">
        <f t="shared" si="74"/>
        <v>0</v>
      </c>
      <c r="BK85" s="589">
        <f t="shared" si="74"/>
        <v>0</v>
      </c>
      <c r="BL85" s="589">
        <f t="shared" si="74"/>
        <v>0</v>
      </c>
      <c r="BM85" s="589">
        <f t="shared" si="74"/>
        <v>0</v>
      </c>
      <c r="BN85" s="589">
        <f t="shared" si="74"/>
        <v>0</v>
      </c>
      <c r="BO85" s="589">
        <f t="shared" si="74"/>
        <v>0</v>
      </c>
      <c r="BP85" s="589">
        <f t="shared" si="74"/>
        <v>0</v>
      </c>
      <c r="BQ85" s="589">
        <f t="shared" si="74"/>
        <v>0</v>
      </c>
      <c r="BR85" s="589">
        <f t="shared" ref="BR85:DV85" si="75">BR175</f>
        <v>0</v>
      </c>
      <c r="BS85" s="589">
        <f t="shared" si="75"/>
        <v>0</v>
      </c>
      <c r="BT85" s="589">
        <f t="shared" si="75"/>
        <v>0</v>
      </c>
      <c r="BU85" s="589">
        <f t="shared" si="75"/>
        <v>0</v>
      </c>
      <c r="BV85" s="589">
        <f t="shared" si="75"/>
        <v>0</v>
      </c>
      <c r="BW85" s="589">
        <f t="shared" si="75"/>
        <v>0</v>
      </c>
      <c r="BX85" s="589">
        <f t="shared" si="75"/>
        <v>0</v>
      </c>
      <c r="BY85" s="589">
        <f t="shared" si="75"/>
        <v>0</v>
      </c>
      <c r="BZ85" s="589">
        <f t="shared" si="75"/>
        <v>0</v>
      </c>
      <c r="CA85" s="589">
        <f t="shared" si="75"/>
        <v>0</v>
      </c>
      <c r="CB85" s="589">
        <f t="shared" si="75"/>
        <v>0</v>
      </c>
      <c r="CC85" s="589">
        <f t="shared" si="75"/>
        <v>0</v>
      </c>
      <c r="CD85" s="589">
        <f t="shared" si="75"/>
        <v>0</v>
      </c>
      <c r="CE85" s="589">
        <f t="shared" si="75"/>
        <v>0</v>
      </c>
      <c r="CF85" s="589">
        <f t="shared" si="75"/>
        <v>0</v>
      </c>
      <c r="CG85" s="589">
        <f t="shared" si="75"/>
        <v>0</v>
      </c>
      <c r="CH85" s="589">
        <f t="shared" si="75"/>
        <v>0</v>
      </c>
      <c r="CI85" s="589">
        <f t="shared" si="75"/>
        <v>0</v>
      </c>
      <c r="CJ85" s="589">
        <f t="shared" si="75"/>
        <v>0</v>
      </c>
      <c r="CK85" s="589">
        <f t="shared" si="75"/>
        <v>0</v>
      </c>
      <c r="CL85" s="589">
        <f t="shared" si="75"/>
        <v>0</v>
      </c>
      <c r="CM85" s="589">
        <f t="shared" si="75"/>
        <v>0</v>
      </c>
      <c r="CN85" s="589">
        <f t="shared" si="75"/>
        <v>0</v>
      </c>
      <c r="CO85" s="589">
        <f t="shared" si="75"/>
        <v>0</v>
      </c>
      <c r="CP85" s="589">
        <f t="shared" si="75"/>
        <v>0</v>
      </c>
      <c r="CQ85" s="589">
        <f t="shared" si="75"/>
        <v>0</v>
      </c>
      <c r="CR85" s="589">
        <f t="shared" si="75"/>
        <v>0</v>
      </c>
      <c r="CS85" s="589">
        <f t="shared" si="75"/>
        <v>0</v>
      </c>
      <c r="CT85" s="589">
        <f t="shared" si="75"/>
        <v>0</v>
      </c>
      <c r="CU85" s="589">
        <f t="shared" si="75"/>
        <v>0</v>
      </c>
      <c r="CV85" s="589">
        <f t="shared" si="75"/>
        <v>0</v>
      </c>
      <c r="CW85" s="589">
        <f t="shared" si="75"/>
        <v>0</v>
      </c>
      <c r="CX85" s="589">
        <f t="shared" si="75"/>
        <v>0</v>
      </c>
      <c r="CY85" s="589">
        <f t="shared" si="75"/>
        <v>0</v>
      </c>
      <c r="CZ85" s="589">
        <f t="shared" si="75"/>
        <v>0</v>
      </c>
      <c r="DA85" s="589">
        <f t="shared" si="75"/>
        <v>0</v>
      </c>
      <c r="DB85" s="589">
        <f t="shared" si="75"/>
        <v>0</v>
      </c>
      <c r="DC85" s="589">
        <f t="shared" si="75"/>
        <v>0</v>
      </c>
      <c r="DD85" s="589">
        <f t="shared" si="75"/>
        <v>0</v>
      </c>
      <c r="DE85" s="589">
        <f t="shared" si="75"/>
        <v>0</v>
      </c>
      <c r="DF85" s="589">
        <f t="shared" si="75"/>
        <v>0</v>
      </c>
      <c r="DG85" s="589">
        <f t="shared" si="75"/>
        <v>0</v>
      </c>
      <c r="DH85" s="589">
        <f t="shared" si="75"/>
        <v>0</v>
      </c>
      <c r="DI85" s="589">
        <f t="shared" si="75"/>
        <v>0</v>
      </c>
      <c r="DJ85" s="589">
        <f t="shared" si="75"/>
        <v>0</v>
      </c>
      <c r="DK85" s="589">
        <f t="shared" si="75"/>
        <v>0</v>
      </c>
      <c r="DL85" s="589">
        <f t="shared" si="75"/>
        <v>0</v>
      </c>
      <c r="DM85" s="589">
        <f t="shared" si="75"/>
        <v>0</v>
      </c>
      <c r="DN85" s="589">
        <f t="shared" si="75"/>
        <v>0</v>
      </c>
      <c r="DO85" s="589">
        <f t="shared" si="75"/>
        <v>0</v>
      </c>
      <c r="DP85" s="589">
        <f t="shared" si="75"/>
        <v>0</v>
      </c>
      <c r="DQ85" s="589">
        <f t="shared" si="75"/>
        <v>0</v>
      </c>
      <c r="DR85" s="589">
        <f t="shared" si="75"/>
        <v>0</v>
      </c>
      <c r="DS85" s="589">
        <f t="shared" si="75"/>
        <v>0</v>
      </c>
      <c r="DT85" s="589">
        <f t="shared" si="75"/>
        <v>0</v>
      </c>
      <c r="DU85" s="589">
        <f t="shared" si="75"/>
        <v>0</v>
      </c>
      <c r="DV85" s="589">
        <f t="shared" si="75"/>
        <v>0</v>
      </c>
    </row>
    <row r="86" spans="1:126" s="485" customFormat="1" outlineLevel="1" x14ac:dyDescent="0.4">
      <c r="A86" s="737"/>
      <c r="B86" s="464">
        <f>'Rent Roll'!$B37</f>
        <v>0</v>
      </c>
      <c r="C86" s="1219">
        <f>'Rent Roll'!$K37</f>
        <v>0</v>
      </c>
      <c r="D86" s="1239"/>
      <c r="E86" s="1221">
        <f>'Rent Roll'!$T37</f>
        <v>0</v>
      </c>
      <c r="F86" s="588">
        <f t="shared" ref="F86:BQ86" si="76">F176</f>
        <v>0</v>
      </c>
      <c r="G86" s="589">
        <f t="shared" si="76"/>
        <v>0</v>
      </c>
      <c r="H86" s="589">
        <f t="shared" si="76"/>
        <v>0</v>
      </c>
      <c r="I86" s="589">
        <f t="shared" si="76"/>
        <v>0</v>
      </c>
      <c r="J86" s="589">
        <f t="shared" si="76"/>
        <v>0</v>
      </c>
      <c r="K86" s="589">
        <f t="shared" si="76"/>
        <v>0</v>
      </c>
      <c r="L86" s="589">
        <f t="shared" si="76"/>
        <v>0</v>
      </c>
      <c r="M86" s="589">
        <f t="shared" si="76"/>
        <v>0</v>
      </c>
      <c r="N86" s="589">
        <f t="shared" si="76"/>
        <v>0</v>
      </c>
      <c r="O86" s="589">
        <f t="shared" si="76"/>
        <v>0</v>
      </c>
      <c r="P86" s="589">
        <f t="shared" si="76"/>
        <v>0</v>
      </c>
      <c r="Q86" s="589">
        <f t="shared" si="76"/>
        <v>0</v>
      </c>
      <c r="R86" s="589">
        <f t="shared" si="76"/>
        <v>0</v>
      </c>
      <c r="S86" s="589">
        <f t="shared" si="76"/>
        <v>0</v>
      </c>
      <c r="T86" s="589">
        <f t="shared" si="76"/>
        <v>0</v>
      </c>
      <c r="U86" s="589">
        <f t="shared" si="76"/>
        <v>0</v>
      </c>
      <c r="V86" s="589">
        <f t="shared" si="76"/>
        <v>0</v>
      </c>
      <c r="W86" s="589">
        <f t="shared" si="76"/>
        <v>0</v>
      </c>
      <c r="X86" s="589">
        <f t="shared" si="76"/>
        <v>0</v>
      </c>
      <c r="Y86" s="589">
        <f t="shared" si="76"/>
        <v>0</v>
      </c>
      <c r="Z86" s="589">
        <f t="shared" si="76"/>
        <v>0</v>
      </c>
      <c r="AA86" s="589">
        <f t="shared" si="76"/>
        <v>0</v>
      </c>
      <c r="AB86" s="589">
        <f t="shared" si="76"/>
        <v>0</v>
      </c>
      <c r="AC86" s="589">
        <f t="shared" si="76"/>
        <v>0</v>
      </c>
      <c r="AD86" s="589">
        <f t="shared" si="76"/>
        <v>0</v>
      </c>
      <c r="AE86" s="589">
        <f t="shared" si="76"/>
        <v>0</v>
      </c>
      <c r="AF86" s="589">
        <f t="shared" si="76"/>
        <v>0</v>
      </c>
      <c r="AG86" s="589">
        <f t="shared" si="76"/>
        <v>0</v>
      </c>
      <c r="AH86" s="589">
        <f t="shared" si="76"/>
        <v>0</v>
      </c>
      <c r="AI86" s="589">
        <f t="shared" si="76"/>
        <v>0</v>
      </c>
      <c r="AJ86" s="589">
        <f t="shared" si="76"/>
        <v>0</v>
      </c>
      <c r="AK86" s="589">
        <f t="shared" si="76"/>
        <v>0</v>
      </c>
      <c r="AL86" s="589">
        <f t="shared" si="76"/>
        <v>0</v>
      </c>
      <c r="AM86" s="589">
        <f t="shared" si="76"/>
        <v>0</v>
      </c>
      <c r="AN86" s="589">
        <f t="shared" si="76"/>
        <v>0</v>
      </c>
      <c r="AO86" s="589">
        <f t="shared" si="76"/>
        <v>0</v>
      </c>
      <c r="AP86" s="589">
        <f t="shared" si="76"/>
        <v>0</v>
      </c>
      <c r="AQ86" s="589">
        <f t="shared" si="76"/>
        <v>0</v>
      </c>
      <c r="AR86" s="589">
        <f t="shared" si="76"/>
        <v>0</v>
      </c>
      <c r="AS86" s="589">
        <f t="shared" si="76"/>
        <v>0</v>
      </c>
      <c r="AT86" s="589">
        <f t="shared" si="76"/>
        <v>0</v>
      </c>
      <c r="AU86" s="589">
        <f t="shared" si="76"/>
        <v>0</v>
      </c>
      <c r="AV86" s="589">
        <f t="shared" si="76"/>
        <v>0</v>
      </c>
      <c r="AW86" s="589">
        <f t="shared" si="76"/>
        <v>0</v>
      </c>
      <c r="AX86" s="589">
        <f t="shared" si="76"/>
        <v>0</v>
      </c>
      <c r="AY86" s="589">
        <f t="shared" si="76"/>
        <v>0</v>
      </c>
      <c r="AZ86" s="589">
        <f t="shared" si="76"/>
        <v>0</v>
      </c>
      <c r="BA86" s="589">
        <f t="shared" si="76"/>
        <v>0</v>
      </c>
      <c r="BB86" s="589">
        <f t="shared" si="76"/>
        <v>0</v>
      </c>
      <c r="BC86" s="589">
        <f t="shared" si="76"/>
        <v>0</v>
      </c>
      <c r="BD86" s="589">
        <f t="shared" si="76"/>
        <v>0</v>
      </c>
      <c r="BE86" s="589">
        <f t="shared" si="76"/>
        <v>0</v>
      </c>
      <c r="BF86" s="589">
        <f t="shared" si="76"/>
        <v>0</v>
      </c>
      <c r="BG86" s="589">
        <f t="shared" si="76"/>
        <v>0</v>
      </c>
      <c r="BH86" s="589">
        <f t="shared" si="76"/>
        <v>0</v>
      </c>
      <c r="BI86" s="589">
        <f t="shared" si="76"/>
        <v>0</v>
      </c>
      <c r="BJ86" s="589">
        <f t="shared" si="76"/>
        <v>0</v>
      </c>
      <c r="BK86" s="589">
        <f t="shared" si="76"/>
        <v>0</v>
      </c>
      <c r="BL86" s="589">
        <f t="shared" si="76"/>
        <v>0</v>
      </c>
      <c r="BM86" s="589">
        <f t="shared" si="76"/>
        <v>0</v>
      </c>
      <c r="BN86" s="589">
        <f t="shared" si="76"/>
        <v>0</v>
      </c>
      <c r="BO86" s="589">
        <f t="shared" si="76"/>
        <v>0</v>
      </c>
      <c r="BP86" s="589">
        <f t="shared" si="76"/>
        <v>0</v>
      </c>
      <c r="BQ86" s="589">
        <f t="shared" si="76"/>
        <v>0</v>
      </c>
      <c r="BR86" s="589">
        <f t="shared" ref="BR86:DV86" si="77">BR176</f>
        <v>0</v>
      </c>
      <c r="BS86" s="589">
        <f t="shared" si="77"/>
        <v>0</v>
      </c>
      <c r="BT86" s="589">
        <f t="shared" si="77"/>
        <v>0</v>
      </c>
      <c r="BU86" s="589">
        <f t="shared" si="77"/>
        <v>0</v>
      </c>
      <c r="BV86" s="589">
        <f t="shared" si="77"/>
        <v>0</v>
      </c>
      <c r="BW86" s="589">
        <f t="shared" si="77"/>
        <v>0</v>
      </c>
      <c r="BX86" s="589">
        <f t="shared" si="77"/>
        <v>0</v>
      </c>
      <c r="BY86" s="589">
        <f t="shared" si="77"/>
        <v>0</v>
      </c>
      <c r="BZ86" s="589">
        <f t="shared" si="77"/>
        <v>0</v>
      </c>
      <c r="CA86" s="589">
        <f t="shared" si="77"/>
        <v>0</v>
      </c>
      <c r="CB86" s="589">
        <f t="shared" si="77"/>
        <v>0</v>
      </c>
      <c r="CC86" s="589">
        <f t="shared" si="77"/>
        <v>0</v>
      </c>
      <c r="CD86" s="589">
        <f t="shared" si="77"/>
        <v>0</v>
      </c>
      <c r="CE86" s="589">
        <f t="shared" si="77"/>
        <v>0</v>
      </c>
      <c r="CF86" s="589">
        <f t="shared" si="77"/>
        <v>0</v>
      </c>
      <c r="CG86" s="589">
        <f t="shared" si="77"/>
        <v>0</v>
      </c>
      <c r="CH86" s="589">
        <f t="shared" si="77"/>
        <v>0</v>
      </c>
      <c r="CI86" s="589">
        <f t="shared" si="77"/>
        <v>0</v>
      </c>
      <c r="CJ86" s="589">
        <f t="shared" si="77"/>
        <v>0</v>
      </c>
      <c r="CK86" s="589">
        <f t="shared" si="77"/>
        <v>0</v>
      </c>
      <c r="CL86" s="589">
        <f t="shared" si="77"/>
        <v>0</v>
      </c>
      <c r="CM86" s="589">
        <f t="shared" si="77"/>
        <v>0</v>
      </c>
      <c r="CN86" s="589">
        <f t="shared" si="77"/>
        <v>0</v>
      </c>
      <c r="CO86" s="589">
        <f t="shared" si="77"/>
        <v>0</v>
      </c>
      <c r="CP86" s="589">
        <f t="shared" si="77"/>
        <v>0</v>
      </c>
      <c r="CQ86" s="589">
        <f t="shared" si="77"/>
        <v>0</v>
      </c>
      <c r="CR86" s="589">
        <f t="shared" si="77"/>
        <v>0</v>
      </c>
      <c r="CS86" s="589">
        <f t="shared" si="77"/>
        <v>0</v>
      </c>
      <c r="CT86" s="589">
        <f t="shared" si="77"/>
        <v>0</v>
      </c>
      <c r="CU86" s="589">
        <f t="shared" si="77"/>
        <v>0</v>
      </c>
      <c r="CV86" s="589">
        <f t="shared" si="77"/>
        <v>0</v>
      </c>
      <c r="CW86" s="589">
        <f t="shared" si="77"/>
        <v>0</v>
      </c>
      <c r="CX86" s="589">
        <f t="shared" si="77"/>
        <v>0</v>
      </c>
      <c r="CY86" s="589">
        <f t="shared" si="77"/>
        <v>0</v>
      </c>
      <c r="CZ86" s="589">
        <f t="shared" si="77"/>
        <v>0</v>
      </c>
      <c r="DA86" s="589">
        <f t="shared" si="77"/>
        <v>0</v>
      </c>
      <c r="DB86" s="589">
        <f t="shared" si="77"/>
        <v>0</v>
      </c>
      <c r="DC86" s="589">
        <f t="shared" si="77"/>
        <v>0</v>
      </c>
      <c r="DD86" s="589">
        <f t="shared" si="77"/>
        <v>0</v>
      </c>
      <c r="DE86" s="589">
        <f t="shared" si="77"/>
        <v>0</v>
      </c>
      <c r="DF86" s="589">
        <f t="shared" si="77"/>
        <v>0</v>
      </c>
      <c r="DG86" s="589">
        <f t="shared" si="77"/>
        <v>0</v>
      </c>
      <c r="DH86" s="589">
        <f t="shared" si="77"/>
        <v>0</v>
      </c>
      <c r="DI86" s="589">
        <f t="shared" si="77"/>
        <v>0</v>
      </c>
      <c r="DJ86" s="589">
        <f t="shared" si="77"/>
        <v>0</v>
      </c>
      <c r="DK86" s="589">
        <f t="shared" si="77"/>
        <v>0</v>
      </c>
      <c r="DL86" s="589">
        <f t="shared" si="77"/>
        <v>0</v>
      </c>
      <c r="DM86" s="589">
        <f t="shared" si="77"/>
        <v>0</v>
      </c>
      <c r="DN86" s="589">
        <f t="shared" si="77"/>
        <v>0</v>
      </c>
      <c r="DO86" s="589">
        <f t="shared" si="77"/>
        <v>0</v>
      </c>
      <c r="DP86" s="589">
        <f t="shared" si="77"/>
        <v>0</v>
      </c>
      <c r="DQ86" s="589">
        <f t="shared" si="77"/>
        <v>0</v>
      </c>
      <c r="DR86" s="589">
        <f t="shared" si="77"/>
        <v>0</v>
      </c>
      <c r="DS86" s="589">
        <f t="shared" si="77"/>
        <v>0</v>
      </c>
      <c r="DT86" s="589">
        <f t="shared" si="77"/>
        <v>0</v>
      </c>
      <c r="DU86" s="589">
        <f t="shared" si="77"/>
        <v>0</v>
      </c>
      <c r="DV86" s="589">
        <f t="shared" si="77"/>
        <v>0</v>
      </c>
    </row>
    <row r="87" spans="1:126" s="485" customFormat="1" outlineLevel="1" x14ac:dyDescent="0.4">
      <c r="A87" s="737"/>
      <c r="B87" s="464">
        <f>'Rent Roll'!$B38</f>
        <v>0</v>
      </c>
      <c r="C87" s="1219">
        <f>'Rent Roll'!$K38</f>
        <v>0</v>
      </c>
      <c r="D87" s="1239"/>
      <c r="E87" s="1221">
        <f>'Rent Roll'!$T38</f>
        <v>0</v>
      </c>
      <c r="F87" s="588">
        <f t="shared" ref="F87:BQ87" si="78">F177</f>
        <v>0</v>
      </c>
      <c r="G87" s="589">
        <f t="shared" si="78"/>
        <v>0</v>
      </c>
      <c r="H87" s="589">
        <f t="shared" si="78"/>
        <v>0</v>
      </c>
      <c r="I87" s="589">
        <f t="shared" si="78"/>
        <v>0</v>
      </c>
      <c r="J87" s="589">
        <f t="shared" si="78"/>
        <v>0</v>
      </c>
      <c r="K87" s="589">
        <f t="shared" si="78"/>
        <v>0</v>
      </c>
      <c r="L87" s="589">
        <f t="shared" si="78"/>
        <v>0</v>
      </c>
      <c r="M87" s="589">
        <f t="shared" si="78"/>
        <v>0</v>
      </c>
      <c r="N87" s="589">
        <f t="shared" si="78"/>
        <v>0</v>
      </c>
      <c r="O87" s="589">
        <f t="shared" si="78"/>
        <v>0</v>
      </c>
      <c r="P87" s="589">
        <f t="shared" si="78"/>
        <v>0</v>
      </c>
      <c r="Q87" s="589">
        <f t="shared" si="78"/>
        <v>0</v>
      </c>
      <c r="R87" s="589">
        <f t="shared" si="78"/>
        <v>0</v>
      </c>
      <c r="S87" s="589">
        <f t="shared" si="78"/>
        <v>0</v>
      </c>
      <c r="T87" s="589">
        <f t="shared" si="78"/>
        <v>0</v>
      </c>
      <c r="U87" s="589">
        <f t="shared" si="78"/>
        <v>0</v>
      </c>
      <c r="V87" s="589">
        <f t="shared" si="78"/>
        <v>0</v>
      </c>
      <c r="W87" s="589">
        <f t="shared" si="78"/>
        <v>0</v>
      </c>
      <c r="X87" s="589">
        <f t="shared" si="78"/>
        <v>0</v>
      </c>
      <c r="Y87" s="589">
        <f t="shared" si="78"/>
        <v>0</v>
      </c>
      <c r="Z87" s="589">
        <f t="shared" si="78"/>
        <v>0</v>
      </c>
      <c r="AA87" s="589">
        <f t="shared" si="78"/>
        <v>0</v>
      </c>
      <c r="AB87" s="589">
        <f t="shared" si="78"/>
        <v>0</v>
      </c>
      <c r="AC87" s="589">
        <f t="shared" si="78"/>
        <v>0</v>
      </c>
      <c r="AD87" s="589">
        <f t="shared" si="78"/>
        <v>0</v>
      </c>
      <c r="AE87" s="589">
        <f t="shared" si="78"/>
        <v>0</v>
      </c>
      <c r="AF87" s="589">
        <f t="shared" si="78"/>
        <v>0</v>
      </c>
      <c r="AG87" s="589">
        <f t="shared" si="78"/>
        <v>0</v>
      </c>
      <c r="AH87" s="589">
        <f t="shared" si="78"/>
        <v>0</v>
      </c>
      <c r="AI87" s="589">
        <f t="shared" si="78"/>
        <v>0</v>
      </c>
      <c r="AJ87" s="589">
        <f t="shared" si="78"/>
        <v>0</v>
      </c>
      <c r="AK87" s="589">
        <f t="shared" si="78"/>
        <v>0</v>
      </c>
      <c r="AL87" s="589">
        <f t="shared" si="78"/>
        <v>0</v>
      </c>
      <c r="AM87" s="589">
        <f t="shared" si="78"/>
        <v>0</v>
      </c>
      <c r="AN87" s="589">
        <f t="shared" si="78"/>
        <v>0</v>
      </c>
      <c r="AO87" s="589">
        <f t="shared" si="78"/>
        <v>0</v>
      </c>
      <c r="AP87" s="589">
        <f t="shared" si="78"/>
        <v>0</v>
      </c>
      <c r="AQ87" s="589">
        <f t="shared" si="78"/>
        <v>0</v>
      </c>
      <c r="AR87" s="589">
        <f t="shared" si="78"/>
        <v>0</v>
      </c>
      <c r="AS87" s="589">
        <f t="shared" si="78"/>
        <v>0</v>
      </c>
      <c r="AT87" s="589">
        <f t="shared" si="78"/>
        <v>0</v>
      </c>
      <c r="AU87" s="589">
        <f t="shared" si="78"/>
        <v>0</v>
      </c>
      <c r="AV87" s="589">
        <f t="shared" si="78"/>
        <v>0</v>
      </c>
      <c r="AW87" s="589">
        <f t="shared" si="78"/>
        <v>0</v>
      </c>
      <c r="AX87" s="589">
        <f t="shared" si="78"/>
        <v>0</v>
      </c>
      <c r="AY87" s="589">
        <f t="shared" si="78"/>
        <v>0</v>
      </c>
      <c r="AZ87" s="589">
        <f t="shared" si="78"/>
        <v>0</v>
      </c>
      <c r="BA87" s="589">
        <f t="shared" si="78"/>
        <v>0</v>
      </c>
      <c r="BB87" s="589">
        <f t="shared" si="78"/>
        <v>0</v>
      </c>
      <c r="BC87" s="589">
        <f t="shared" si="78"/>
        <v>0</v>
      </c>
      <c r="BD87" s="589">
        <f t="shared" si="78"/>
        <v>0</v>
      </c>
      <c r="BE87" s="589">
        <f t="shared" si="78"/>
        <v>0</v>
      </c>
      <c r="BF87" s="589">
        <f t="shared" si="78"/>
        <v>0</v>
      </c>
      <c r="BG87" s="589">
        <f t="shared" si="78"/>
        <v>0</v>
      </c>
      <c r="BH87" s="589">
        <f t="shared" si="78"/>
        <v>0</v>
      </c>
      <c r="BI87" s="589">
        <f t="shared" si="78"/>
        <v>0</v>
      </c>
      <c r="BJ87" s="589">
        <f t="shared" si="78"/>
        <v>0</v>
      </c>
      <c r="BK87" s="589">
        <f t="shared" si="78"/>
        <v>0</v>
      </c>
      <c r="BL87" s="589">
        <f t="shared" si="78"/>
        <v>0</v>
      </c>
      <c r="BM87" s="589">
        <f t="shared" si="78"/>
        <v>0</v>
      </c>
      <c r="BN87" s="589">
        <f t="shared" si="78"/>
        <v>0</v>
      </c>
      <c r="BO87" s="589">
        <f t="shared" si="78"/>
        <v>0</v>
      </c>
      <c r="BP87" s="589">
        <f t="shared" si="78"/>
        <v>0</v>
      </c>
      <c r="BQ87" s="589">
        <f t="shared" si="78"/>
        <v>0</v>
      </c>
      <c r="BR87" s="589">
        <f t="shared" ref="BR87:DV87" si="79">BR177</f>
        <v>0</v>
      </c>
      <c r="BS87" s="589">
        <f t="shared" si="79"/>
        <v>0</v>
      </c>
      <c r="BT87" s="589">
        <f t="shared" si="79"/>
        <v>0</v>
      </c>
      <c r="BU87" s="589">
        <f t="shared" si="79"/>
        <v>0</v>
      </c>
      <c r="BV87" s="589">
        <f t="shared" si="79"/>
        <v>0</v>
      </c>
      <c r="BW87" s="589">
        <f t="shared" si="79"/>
        <v>0</v>
      </c>
      <c r="BX87" s="589">
        <f t="shared" si="79"/>
        <v>0</v>
      </c>
      <c r="BY87" s="589">
        <f t="shared" si="79"/>
        <v>0</v>
      </c>
      <c r="BZ87" s="589">
        <f t="shared" si="79"/>
        <v>0</v>
      </c>
      <c r="CA87" s="589">
        <f t="shared" si="79"/>
        <v>0</v>
      </c>
      <c r="CB87" s="589">
        <f t="shared" si="79"/>
        <v>0</v>
      </c>
      <c r="CC87" s="589">
        <f t="shared" si="79"/>
        <v>0</v>
      </c>
      <c r="CD87" s="589">
        <f t="shared" si="79"/>
        <v>0</v>
      </c>
      <c r="CE87" s="589">
        <f t="shared" si="79"/>
        <v>0</v>
      </c>
      <c r="CF87" s="589">
        <f t="shared" si="79"/>
        <v>0</v>
      </c>
      <c r="CG87" s="589">
        <f t="shared" si="79"/>
        <v>0</v>
      </c>
      <c r="CH87" s="589">
        <f t="shared" si="79"/>
        <v>0</v>
      </c>
      <c r="CI87" s="589">
        <f t="shared" si="79"/>
        <v>0</v>
      </c>
      <c r="CJ87" s="589">
        <f t="shared" si="79"/>
        <v>0</v>
      </c>
      <c r="CK87" s="589">
        <f t="shared" si="79"/>
        <v>0</v>
      </c>
      <c r="CL87" s="589">
        <f t="shared" si="79"/>
        <v>0</v>
      </c>
      <c r="CM87" s="589">
        <f t="shared" si="79"/>
        <v>0</v>
      </c>
      <c r="CN87" s="589">
        <f t="shared" si="79"/>
        <v>0</v>
      </c>
      <c r="CO87" s="589">
        <f t="shared" si="79"/>
        <v>0</v>
      </c>
      <c r="CP87" s="589">
        <f t="shared" si="79"/>
        <v>0</v>
      </c>
      <c r="CQ87" s="589">
        <f t="shared" si="79"/>
        <v>0</v>
      </c>
      <c r="CR87" s="589">
        <f t="shared" si="79"/>
        <v>0</v>
      </c>
      <c r="CS87" s="589">
        <f t="shared" si="79"/>
        <v>0</v>
      </c>
      <c r="CT87" s="589">
        <f t="shared" si="79"/>
        <v>0</v>
      </c>
      <c r="CU87" s="589">
        <f t="shared" si="79"/>
        <v>0</v>
      </c>
      <c r="CV87" s="589">
        <f t="shared" si="79"/>
        <v>0</v>
      </c>
      <c r="CW87" s="589">
        <f t="shared" si="79"/>
        <v>0</v>
      </c>
      <c r="CX87" s="589">
        <f t="shared" si="79"/>
        <v>0</v>
      </c>
      <c r="CY87" s="589">
        <f t="shared" si="79"/>
        <v>0</v>
      </c>
      <c r="CZ87" s="589">
        <f t="shared" si="79"/>
        <v>0</v>
      </c>
      <c r="DA87" s="589">
        <f t="shared" si="79"/>
        <v>0</v>
      </c>
      <c r="DB87" s="589">
        <f t="shared" si="79"/>
        <v>0</v>
      </c>
      <c r="DC87" s="589">
        <f t="shared" si="79"/>
        <v>0</v>
      </c>
      <c r="DD87" s="589">
        <f t="shared" si="79"/>
        <v>0</v>
      </c>
      <c r="DE87" s="589">
        <f t="shared" si="79"/>
        <v>0</v>
      </c>
      <c r="DF87" s="589">
        <f t="shared" si="79"/>
        <v>0</v>
      </c>
      <c r="DG87" s="589">
        <f t="shared" si="79"/>
        <v>0</v>
      </c>
      <c r="DH87" s="589">
        <f t="shared" si="79"/>
        <v>0</v>
      </c>
      <c r="DI87" s="589">
        <f t="shared" si="79"/>
        <v>0</v>
      </c>
      <c r="DJ87" s="589">
        <f t="shared" si="79"/>
        <v>0</v>
      </c>
      <c r="DK87" s="589">
        <f t="shared" si="79"/>
        <v>0</v>
      </c>
      <c r="DL87" s="589">
        <f t="shared" si="79"/>
        <v>0</v>
      </c>
      <c r="DM87" s="589">
        <f t="shared" si="79"/>
        <v>0</v>
      </c>
      <c r="DN87" s="589">
        <f t="shared" si="79"/>
        <v>0</v>
      </c>
      <c r="DO87" s="589">
        <f t="shared" si="79"/>
        <v>0</v>
      </c>
      <c r="DP87" s="589">
        <f t="shared" si="79"/>
        <v>0</v>
      </c>
      <c r="DQ87" s="589">
        <f t="shared" si="79"/>
        <v>0</v>
      </c>
      <c r="DR87" s="589">
        <f t="shared" si="79"/>
        <v>0</v>
      </c>
      <c r="DS87" s="589">
        <f t="shared" si="79"/>
        <v>0</v>
      </c>
      <c r="DT87" s="589">
        <f t="shared" si="79"/>
        <v>0</v>
      </c>
      <c r="DU87" s="589">
        <f t="shared" si="79"/>
        <v>0</v>
      </c>
      <c r="DV87" s="589">
        <f t="shared" si="79"/>
        <v>0</v>
      </c>
    </row>
    <row r="88" spans="1:126" s="485" customFormat="1" outlineLevel="1" x14ac:dyDescent="0.4">
      <c r="A88" s="737"/>
      <c r="B88" s="464">
        <f>'Rent Roll'!$B39</f>
        <v>0</v>
      </c>
      <c r="C88" s="1219">
        <f>'Rent Roll'!$K39</f>
        <v>0</v>
      </c>
      <c r="D88" s="1239"/>
      <c r="E88" s="1221">
        <f>'Rent Roll'!$T39</f>
        <v>0</v>
      </c>
      <c r="F88" s="588">
        <f t="shared" ref="F88:BQ88" si="80">F178</f>
        <v>0</v>
      </c>
      <c r="G88" s="589">
        <f t="shared" si="80"/>
        <v>0</v>
      </c>
      <c r="H88" s="589">
        <f t="shared" si="80"/>
        <v>0</v>
      </c>
      <c r="I88" s="589">
        <f t="shared" si="80"/>
        <v>0</v>
      </c>
      <c r="J88" s="589">
        <f t="shared" si="80"/>
        <v>0</v>
      </c>
      <c r="K88" s="589">
        <f t="shared" si="80"/>
        <v>0</v>
      </c>
      <c r="L88" s="589">
        <f t="shared" si="80"/>
        <v>0</v>
      </c>
      <c r="M88" s="589">
        <f t="shared" si="80"/>
        <v>0</v>
      </c>
      <c r="N88" s="589">
        <f t="shared" si="80"/>
        <v>0</v>
      </c>
      <c r="O88" s="589">
        <f t="shared" si="80"/>
        <v>0</v>
      </c>
      <c r="P88" s="589">
        <f t="shared" si="80"/>
        <v>0</v>
      </c>
      <c r="Q88" s="589">
        <f t="shared" si="80"/>
        <v>0</v>
      </c>
      <c r="R88" s="589">
        <f t="shared" si="80"/>
        <v>0</v>
      </c>
      <c r="S88" s="589">
        <f t="shared" si="80"/>
        <v>0</v>
      </c>
      <c r="T88" s="589">
        <f t="shared" si="80"/>
        <v>0</v>
      </c>
      <c r="U88" s="589">
        <f t="shared" si="80"/>
        <v>0</v>
      </c>
      <c r="V88" s="589">
        <f t="shared" si="80"/>
        <v>0</v>
      </c>
      <c r="W88" s="589">
        <f t="shared" si="80"/>
        <v>0</v>
      </c>
      <c r="X88" s="589">
        <f t="shared" si="80"/>
        <v>0</v>
      </c>
      <c r="Y88" s="589">
        <f t="shared" si="80"/>
        <v>0</v>
      </c>
      <c r="Z88" s="589">
        <f t="shared" si="80"/>
        <v>0</v>
      </c>
      <c r="AA88" s="589">
        <f t="shared" si="80"/>
        <v>0</v>
      </c>
      <c r="AB88" s="589">
        <f t="shared" si="80"/>
        <v>0</v>
      </c>
      <c r="AC88" s="589">
        <f t="shared" si="80"/>
        <v>0</v>
      </c>
      <c r="AD88" s="589">
        <f t="shared" si="80"/>
        <v>0</v>
      </c>
      <c r="AE88" s="589">
        <f t="shared" si="80"/>
        <v>0</v>
      </c>
      <c r="AF88" s="589">
        <f t="shared" si="80"/>
        <v>0</v>
      </c>
      <c r="AG88" s="589">
        <f t="shared" si="80"/>
        <v>0</v>
      </c>
      <c r="AH88" s="589">
        <f t="shared" si="80"/>
        <v>0</v>
      </c>
      <c r="AI88" s="589">
        <f t="shared" si="80"/>
        <v>0</v>
      </c>
      <c r="AJ88" s="589">
        <f t="shared" si="80"/>
        <v>0</v>
      </c>
      <c r="AK88" s="589">
        <f t="shared" si="80"/>
        <v>0</v>
      </c>
      <c r="AL88" s="589">
        <f t="shared" si="80"/>
        <v>0</v>
      </c>
      <c r="AM88" s="589">
        <f t="shared" si="80"/>
        <v>0</v>
      </c>
      <c r="AN88" s="589">
        <f t="shared" si="80"/>
        <v>0</v>
      </c>
      <c r="AO88" s="589">
        <f t="shared" si="80"/>
        <v>0</v>
      </c>
      <c r="AP88" s="589">
        <f t="shared" si="80"/>
        <v>0</v>
      </c>
      <c r="AQ88" s="589">
        <f t="shared" si="80"/>
        <v>0</v>
      </c>
      <c r="AR88" s="589">
        <f t="shared" si="80"/>
        <v>0</v>
      </c>
      <c r="AS88" s="589">
        <f t="shared" si="80"/>
        <v>0</v>
      </c>
      <c r="AT88" s="589">
        <f t="shared" si="80"/>
        <v>0</v>
      </c>
      <c r="AU88" s="589">
        <f t="shared" si="80"/>
        <v>0</v>
      </c>
      <c r="AV88" s="589">
        <f t="shared" si="80"/>
        <v>0</v>
      </c>
      <c r="AW88" s="589">
        <f t="shared" si="80"/>
        <v>0</v>
      </c>
      <c r="AX88" s="589">
        <f t="shared" si="80"/>
        <v>0</v>
      </c>
      <c r="AY88" s="589">
        <f t="shared" si="80"/>
        <v>0</v>
      </c>
      <c r="AZ88" s="589">
        <f t="shared" si="80"/>
        <v>0</v>
      </c>
      <c r="BA88" s="589">
        <f t="shared" si="80"/>
        <v>0</v>
      </c>
      <c r="BB88" s="589">
        <f t="shared" si="80"/>
        <v>0</v>
      </c>
      <c r="BC88" s="589">
        <f t="shared" si="80"/>
        <v>0</v>
      </c>
      <c r="BD88" s="589">
        <f t="shared" si="80"/>
        <v>0</v>
      </c>
      <c r="BE88" s="589">
        <f t="shared" si="80"/>
        <v>0</v>
      </c>
      <c r="BF88" s="589">
        <f t="shared" si="80"/>
        <v>0</v>
      </c>
      <c r="BG88" s="589">
        <f t="shared" si="80"/>
        <v>0</v>
      </c>
      <c r="BH88" s="589">
        <f t="shared" si="80"/>
        <v>0</v>
      </c>
      <c r="BI88" s="589">
        <f t="shared" si="80"/>
        <v>0</v>
      </c>
      <c r="BJ88" s="589">
        <f t="shared" si="80"/>
        <v>0</v>
      </c>
      <c r="BK88" s="589">
        <f t="shared" si="80"/>
        <v>0</v>
      </c>
      <c r="BL88" s="589">
        <f t="shared" si="80"/>
        <v>0</v>
      </c>
      <c r="BM88" s="589">
        <f t="shared" si="80"/>
        <v>0</v>
      </c>
      <c r="BN88" s="589">
        <f t="shared" si="80"/>
        <v>0</v>
      </c>
      <c r="BO88" s="589">
        <f t="shared" si="80"/>
        <v>0</v>
      </c>
      <c r="BP88" s="589">
        <f t="shared" si="80"/>
        <v>0</v>
      </c>
      <c r="BQ88" s="589">
        <f t="shared" si="80"/>
        <v>0</v>
      </c>
      <c r="BR88" s="589">
        <f t="shared" ref="BR88:DV88" si="81">BR178</f>
        <v>0</v>
      </c>
      <c r="BS88" s="589">
        <f t="shared" si="81"/>
        <v>0</v>
      </c>
      <c r="BT88" s="589">
        <f t="shared" si="81"/>
        <v>0</v>
      </c>
      <c r="BU88" s="589">
        <f t="shared" si="81"/>
        <v>0</v>
      </c>
      <c r="BV88" s="589">
        <f t="shared" si="81"/>
        <v>0</v>
      </c>
      <c r="BW88" s="589">
        <f t="shared" si="81"/>
        <v>0</v>
      </c>
      <c r="BX88" s="589">
        <f t="shared" si="81"/>
        <v>0</v>
      </c>
      <c r="BY88" s="589">
        <f t="shared" si="81"/>
        <v>0</v>
      </c>
      <c r="BZ88" s="589">
        <f t="shared" si="81"/>
        <v>0</v>
      </c>
      <c r="CA88" s="589">
        <f t="shared" si="81"/>
        <v>0</v>
      </c>
      <c r="CB88" s="589">
        <f t="shared" si="81"/>
        <v>0</v>
      </c>
      <c r="CC88" s="589">
        <f t="shared" si="81"/>
        <v>0</v>
      </c>
      <c r="CD88" s="589">
        <f t="shared" si="81"/>
        <v>0</v>
      </c>
      <c r="CE88" s="589">
        <f t="shared" si="81"/>
        <v>0</v>
      </c>
      <c r="CF88" s="589">
        <f t="shared" si="81"/>
        <v>0</v>
      </c>
      <c r="CG88" s="589">
        <f t="shared" si="81"/>
        <v>0</v>
      </c>
      <c r="CH88" s="589">
        <f t="shared" si="81"/>
        <v>0</v>
      </c>
      <c r="CI88" s="589">
        <f t="shared" si="81"/>
        <v>0</v>
      </c>
      <c r="CJ88" s="589">
        <f t="shared" si="81"/>
        <v>0</v>
      </c>
      <c r="CK88" s="589">
        <f t="shared" si="81"/>
        <v>0</v>
      </c>
      <c r="CL88" s="589">
        <f t="shared" si="81"/>
        <v>0</v>
      </c>
      <c r="CM88" s="589">
        <f t="shared" si="81"/>
        <v>0</v>
      </c>
      <c r="CN88" s="589">
        <f t="shared" si="81"/>
        <v>0</v>
      </c>
      <c r="CO88" s="589">
        <f t="shared" si="81"/>
        <v>0</v>
      </c>
      <c r="CP88" s="589">
        <f t="shared" si="81"/>
        <v>0</v>
      </c>
      <c r="CQ88" s="589">
        <f t="shared" si="81"/>
        <v>0</v>
      </c>
      <c r="CR88" s="589">
        <f t="shared" si="81"/>
        <v>0</v>
      </c>
      <c r="CS88" s="589">
        <f t="shared" si="81"/>
        <v>0</v>
      </c>
      <c r="CT88" s="589">
        <f t="shared" si="81"/>
        <v>0</v>
      </c>
      <c r="CU88" s="589">
        <f t="shared" si="81"/>
        <v>0</v>
      </c>
      <c r="CV88" s="589">
        <f t="shared" si="81"/>
        <v>0</v>
      </c>
      <c r="CW88" s="589">
        <f t="shared" si="81"/>
        <v>0</v>
      </c>
      <c r="CX88" s="589">
        <f t="shared" si="81"/>
        <v>0</v>
      </c>
      <c r="CY88" s="589">
        <f t="shared" si="81"/>
        <v>0</v>
      </c>
      <c r="CZ88" s="589">
        <f t="shared" si="81"/>
        <v>0</v>
      </c>
      <c r="DA88" s="589">
        <f t="shared" si="81"/>
        <v>0</v>
      </c>
      <c r="DB88" s="589">
        <f t="shared" si="81"/>
        <v>0</v>
      </c>
      <c r="DC88" s="589">
        <f t="shared" si="81"/>
        <v>0</v>
      </c>
      <c r="DD88" s="589">
        <f t="shared" si="81"/>
        <v>0</v>
      </c>
      <c r="DE88" s="589">
        <f t="shared" si="81"/>
        <v>0</v>
      </c>
      <c r="DF88" s="589">
        <f t="shared" si="81"/>
        <v>0</v>
      </c>
      <c r="DG88" s="589">
        <f t="shared" si="81"/>
        <v>0</v>
      </c>
      <c r="DH88" s="589">
        <f t="shared" si="81"/>
        <v>0</v>
      </c>
      <c r="DI88" s="589">
        <f t="shared" si="81"/>
        <v>0</v>
      </c>
      <c r="DJ88" s="589">
        <f t="shared" si="81"/>
        <v>0</v>
      </c>
      <c r="DK88" s="589">
        <f t="shared" si="81"/>
        <v>0</v>
      </c>
      <c r="DL88" s="589">
        <f t="shared" si="81"/>
        <v>0</v>
      </c>
      <c r="DM88" s="589">
        <f t="shared" si="81"/>
        <v>0</v>
      </c>
      <c r="DN88" s="589">
        <f t="shared" si="81"/>
        <v>0</v>
      </c>
      <c r="DO88" s="589">
        <f t="shared" si="81"/>
        <v>0</v>
      </c>
      <c r="DP88" s="589">
        <f t="shared" si="81"/>
        <v>0</v>
      </c>
      <c r="DQ88" s="589">
        <f t="shared" si="81"/>
        <v>0</v>
      </c>
      <c r="DR88" s="589">
        <f t="shared" si="81"/>
        <v>0</v>
      </c>
      <c r="DS88" s="589">
        <f t="shared" si="81"/>
        <v>0</v>
      </c>
      <c r="DT88" s="589">
        <f t="shared" si="81"/>
        <v>0</v>
      </c>
      <c r="DU88" s="589">
        <f t="shared" si="81"/>
        <v>0</v>
      </c>
      <c r="DV88" s="589">
        <f t="shared" si="81"/>
        <v>0</v>
      </c>
    </row>
    <row r="89" spans="1:126" s="485" customFormat="1" outlineLevel="1" x14ac:dyDescent="0.4">
      <c r="A89" s="737"/>
      <c r="B89" s="464">
        <f>'Rent Roll'!$B40</f>
        <v>0</v>
      </c>
      <c r="C89" s="1219">
        <f>'Rent Roll'!$K40</f>
        <v>0</v>
      </c>
      <c r="D89" s="1239"/>
      <c r="E89" s="1221">
        <f>'Rent Roll'!$T40</f>
        <v>0</v>
      </c>
      <c r="F89" s="588">
        <f t="shared" ref="F89:BQ89" si="82">F179</f>
        <v>0</v>
      </c>
      <c r="G89" s="589">
        <f t="shared" si="82"/>
        <v>0</v>
      </c>
      <c r="H89" s="589">
        <f t="shared" si="82"/>
        <v>0</v>
      </c>
      <c r="I89" s="589">
        <f t="shared" si="82"/>
        <v>0</v>
      </c>
      <c r="J89" s="589">
        <f t="shared" si="82"/>
        <v>0</v>
      </c>
      <c r="K89" s="589">
        <f t="shared" si="82"/>
        <v>0</v>
      </c>
      <c r="L89" s="589">
        <f t="shared" si="82"/>
        <v>0</v>
      </c>
      <c r="M89" s="589">
        <f t="shared" si="82"/>
        <v>0</v>
      </c>
      <c r="N89" s="589">
        <f t="shared" si="82"/>
        <v>0</v>
      </c>
      <c r="O89" s="589">
        <f t="shared" si="82"/>
        <v>0</v>
      </c>
      <c r="P89" s="589">
        <f t="shared" si="82"/>
        <v>0</v>
      </c>
      <c r="Q89" s="589">
        <f t="shared" si="82"/>
        <v>0</v>
      </c>
      <c r="R89" s="589">
        <f t="shared" si="82"/>
        <v>0</v>
      </c>
      <c r="S89" s="589">
        <f t="shared" si="82"/>
        <v>0</v>
      </c>
      <c r="T89" s="589">
        <f t="shared" si="82"/>
        <v>0</v>
      </c>
      <c r="U89" s="589">
        <f t="shared" si="82"/>
        <v>0</v>
      </c>
      <c r="V89" s="589">
        <f t="shared" si="82"/>
        <v>0</v>
      </c>
      <c r="W89" s="589">
        <f t="shared" si="82"/>
        <v>0</v>
      </c>
      <c r="X89" s="589">
        <f t="shared" si="82"/>
        <v>0</v>
      </c>
      <c r="Y89" s="589">
        <f t="shared" si="82"/>
        <v>0</v>
      </c>
      <c r="Z89" s="589">
        <f t="shared" si="82"/>
        <v>0</v>
      </c>
      <c r="AA89" s="589">
        <f t="shared" si="82"/>
        <v>0</v>
      </c>
      <c r="AB89" s="589">
        <f t="shared" si="82"/>
        <v>0</v>
      </c>
      <c r="AC89" s="589">
        <f t="shared" si="82"/>
        <v>0</v>
      </c>
      <c r="AD89" s="589">
        <f t="shared" si="82"/>
        <v>0</v>
      </c>
      <c r="AE89" s="589">
        <f t="shared" si="82"/>
        <v>0</v>
      </c>
      <c r="AF89" s="589">
        <f t="shared" si="82"/>
        <v>0</v>
      </c>
      <c r="AG89" s="589">
        <f t="shared" si="82"/>
        <v>0</v>
      </c>
      <c r="AH89" s="589">
        <f t="shared" si="82"/>
        <v>0</v>
      </c>
      <c r="AI89" s="589">
        <f t="shared" si="82"/>
        <v>0</v>
      </c>
      <c r="AJ89" s="589">
        <f t="shared" si="82"/>
        <v>0</v>
      </c>
      <c r="AK89" s="589">
        <f t="shared" si="82"/>
        <v>0</v>
      </c>
      <c r="AL89" s="589">
        <f t="shared" si="82"/>
        <v>0</v>
      </c>
      <c r="AM89" s="589">
        <f t="shared" si="82"/>
        <v>0</v>
      </c>
      <c r="AN89" s="589">
        <f t="shared" si="82"/>
        <v>0</v>
      </c>
      <c r="AO89" s="589">
        <f t="shared" si="82"/>
        <v>0</v>
      </c>
      <c r="AP89" s="589">
        <f t="shared" si="82"/>
        <v>0</v>
      </c>
      <c r="AQ89" s="589">
        <f t="shared" si="82"/>
        <v>0</v>
      </c>
      <c r="AR89" s="589">
        <f t="shared" si="82"/>
        <v>0</v>
      </c>
      <c r="AS89" s="589">
        <f t="shared" si="82"/>
        <v>0</v>
      </c>
      <c r="AT89" s="589">
        <f t="shared" si="82"/>
        <v>0</v>
      </c>
      <c r="AU89" s="589">
        <f t="shared" si="82"/>
        <v>0</v>
      </c>
      <c r="AV89" s="589">
        <f t="shared" si="82"/>
        <v>0</v>
      </c>
      <c r="AW89" s="589">
        <f t="shared" si="82"/>
        <v>0</v>
      </c>
      <c r="AX89" s="589">
        <f t="shared" si="82"/>
        <v>0</v>
      </c>
      <c r="AY89" s="589">
        <f t="shared" si="82"/>
        <v>0</v>
      </c>
      <c r="AZ89" s="589">
        <f t="shared" si="82"/>
        <v>0</v>
      </c>
      <c r="BA89" s="589">
        <f t="shared" si="82"/>
        <v>0</v>
      </c>
      <c r="BB89" s="589">
        <f t="shared" si="82"/>
        <v>0</v>
      </c>
      <c r="BC89" s="589">
        <f t="shared" si="82"/>
        <v>0</v>
      </c>
      <c r="BD89" s="589">
        <f t="shared" si="82"/>
        <v>0</v>
      </c>
      <c r="BE89" s="589">
        <f t="shared" si="82"/>
        <v>0</v>
      </c>
      <c r="BF89" s="589">
        <f t="shared" si="82"/>
        <v>0</v>
      </c>
      <c r="BG89" s="589">
        <f t="shared" si="82"/>
        <v>0</v>
      </c>
      <c r="BH89" s="589">
        <f t="shared" si="82"/>
        <v>0</v>
      </c>
      <c r="BI89" s="589">
        <f t="shared" si="82"/>
        <v>0</v>
      </c>
      <c r="BJ89" s="589">
        <f t="shared" si="82"/>
        <v>0</v>
      </c>
      <c r="BK89" s="589">
        <f t="shared" si="82"/>
        <v>0</v>
      </c>
      <c r="BL89" s="589">
        <f t="shared" si="82"/>
        <v>0</v>
      </c>
      <c r="BM89" s="589">
        <f t="shared" si="82"/>
        <v>0</v>
      </c>
      <c r="BN89" s="589">
        <f t="shared" si="82"/>
        <v>0</v>
      </c>
      <c r="BO89" s="589">
        <f t="shared" si="82"/>
        <v>0</v>
      </c>
      <c r="BP89" s="589">
        <f t="shared" si="82"/>
        <v>0</v>
      </c>
      <c r="BQ89" s="589">
        <f t="shared" si="82"/>
        <v>0</v>
      </c>
      <c r="BR89" s="589">
        <f t="shared" ref="BR89:DV89" si="83">BR179</f>
        <v>0</v>
      </c>
      <c r="BS89" s="589">
        <f t="shared" si="83"/>
        <v>0</v>
      </c>
      <c r="BT89" s="589">
        <f t="shared" si="83"/>
        <v>0</v>
      </c>
      <c r="BU89" s="589">
        <f t="shared" si="83"/>
        <v>0</v>
      </c>
      <c r="BV89" s="589">
        <f t="shared" si="83"/>
        <v>0</v>
      </c>
      <c r="BW89" s="589">
        <f t="shared" si="83"/>
        <v>0</v>
      </c>
      <c r="BX89" s="589">
        <f t="shared" si="83"/>
        <v>0</v>
      </c>
      <c r="BY89" s="589">
        <f t="shared" si="83"/>
        <v>0</v>
      </c>
      <c r="BZ89" s="589">
        <f t="shared" si="83"/>
        <v>0</v>
      </c>
      <c r="CA89" s="589">
        <f t="shared" si="83"/>
        <v>0</v>
      </c>
      <c r="CB89" s="589">
        <f t="shared" si="83"/>
        <v>0</v>
      </c>
      <c r="CC89" s="589">
        <f t="shared" si="83"/>
        <v>0</v>
      </c>
      <c r="CD89" s="589">
        <f t="shared" si="83"/>
        <v>0</v>
      </c>
      <c r="CE89" s="589">
        <f t="shared" si="83"/>
        <v>0</v>
      </c>
      <c r="CF89" s="589">
        <f t="shared" si="83"/>
        <v>0</v>
      </c>
      <c r="CG89" s="589">
        <f t="shared" si="83"/>
        <v>0</v>
      </c>
      <c r="CH89" s="589">
        <f t="shared" si="83"/>
        <v>0</v>
      </c>
      <c r="CI89" s="589">
        <f t="shared" si="83"/>
        <v>0</v>
      </c>
      <c r="CJ89" s="589">
        <f t="shared" si="83"/>
        <v>0</v>
      </c>
      <c r="CK89" s="589">
        <f t="shared" si="83"/>
        <v>0</v>
      </c>
      <c r="CL89" s="589">
        <f t="shared" si="83"/>
        <v>0</v>
      </c>
      <c r="CM89" s="589">
        <f t="shared" si="83"/>
        <v>0</v>
      </c>
      <c r="CN89" s="589">
        <f t="shared" si="83"/>
        <v>0</v>
      </c>
      <c r="CO89" s="589">
        <f t="shared" si="83"/>
        <v>0</v>
      </c>
      <c r="CP89" s="589">
        <f t="shared" si="83"/>
        <v>0</v>
      </c>
      <c r="CQ89" s="589">
        <f t="shared" si="83"/>
        <v>0</v>
      </c>
      <c r="CR89" s="589">
        <f t="shared" si="83"/>
        <v>0</v>
      </c>
      <c r="CS89" s="589">
        <f t="shared" si="83"/>
        <v>0</v>
      </c>
      <c r="CT89" s="589">
        <f t="shared" si="83"/>
        <v>0</v>
      </c>
      <c r="CU89" s="589">
        <f t="shared" si="83"/>
        <v>0</v>
      </c>
      <c r="CV89" s="589">
        <f t="shared" si="83"/>
        <v>0</v>
      </c>
      <c r="CW89" s="589">
        <f t="shared" si="83"/>
        <v>0</v>
      </c>
      <c r="CX89" s="589">
        <f t="shared" si="83"/>
        <v>0</v>
      </c>
      <c r="CY89" s="589">
        <f t="shared" si="83"/>
        <v>0</v>
      </c>
      <c r="CZ89" s="589">
        <f t="shared" si="83"/>
        <v>0</v>
      </c>
      <c r="DA89" s="589">
        <f t="shared" si="83"/>
        <v>0</v>
      </c>
      <c r="DB89" s="589">
        <f t="shared" si="83"/>
        <v>0</v>
      </c>
      <c r="DC89" s="589">
        <f t="shared" si="83"/>
        <v>0</v>
      </c>
      <c r="DD89" s="589">
        <f t="shared" si="83"/>
        <v>0</v>
      </c>
      <c r="DE89" s="589">
        <f t="shared" si="83"/>
        <v>0</v>
      </c>
      <c r="DF89" s="589">
        <f t="shared" si="83"/>
        <v>0</v>
      </c>
      <c r="DG89" s="589">
        <f t="shared" si="83"/>
        <v>0</v>
      </c>
      <c r="DH89" s="589">
        <f t="shared" si="83"/>
        <v>0</v>
      </c>
      <c r="DI89" s="589">
        <f t="shared" si="83"/>
        <v>0</v>
      </c>
      <c r="DJ89" s="589">
        <f t="shared" si="83"/>
        <v>0</v>
      </c>
      <c r="DK89" s="589">
        <f t="shared" si="83"/>
        <v>0</v>
      </c>
      <c r="DL89" s="589">
        <f t="shared" si="83"/>
        <v>0</v>
      </c>
      <c r="DM89" s="589">
        <f t="shared" si="83"/>
        <v>0</v>
      </c>
      <c r="DN89" s="589">
        <f t="shared" si="83"/>
        <v>0</v>
      </c>
      <c r="DO89" s="589">
        <f t="shared" si="83"/>
        <v>0</v>
      </c>
      <c r="DP89" s="589">
        <f t="shared" si="83"/>
        <v>0</v>
      </c>
      <c r="DQ89" s="589">
        <f t="shared" si="83"/>
        <v>0</v>
      </c>
      <c r="DR89" s="589">
        <f t="shared" si="83"/>
        <v>0</v>
      </c>
      <c r="DS89" s="589">
        <f t="shared" si="83"/>
        <v>0</v>
      </c>
      <c r="DT89" s="589">
        <f t="shared" si="83"/>
        <v>0</v>
      </c>
      <c r="DU89" s="589">
        <f t="shared" si="83"/>
        <v>0</v>
      </c>
      <c r="DV89" s="589">
        <f t="shared" si="83"/>
        <v>0</v>
      </c>
    </row>
    <row r="90" spans="1:126" s="485" customFormat="1" outlineLevel="1" x14ac:dyDescent="0.4">
      <c r="A90" s="737"/>
      <c r="B90" s="464">
        <f>'Rent Roll'!$B41</f>
        <v>0</v>
      </c>
      <c r="C90" s="1219">
        <f>'Rent Roll'!$K41</f>
        <v>0</v>
      </c>
      <c r="D90" s="1239"/>
      <c r="E90" s="1221">
        <f>'Rent Roll'!$T41</f>
        <v>0</v>
      </c>
      <c r="F90" s="588">
        <f t="shared" ref="F90:BQ90" si="84">F180</f>
        <v>0</v>
      </c>
      <c r="G90" s="589">
        <f t="shared" si="84"/>
        <v>0</v>
      </c>
      <c r="H90" s="589">
        <f t="shared" si="84"/>
        <v>0</v>
      </c>
      <c r="I90" s="589">
        <f t="shared" si="84"/>
        <v>0</v>
      </c>
      <c r="J90" s="589">
        <f t="shared" si="84"/>
        <v>0</v>
      </c>
      <c r="K90" s="589">
        <f t="shared" si="84"/>
        <v>0</v>
      </c>
      <c r="L90" s="589">
        <f t="shared" si="84"/>
        <v>0</v>
      </c>
      <c r="M90" s="589">
        <f t="shared" si="84"/>
        <v>0</v>
      </c>
      <c r="N90" s="589">
        <f t="shared" si="84"/>
        <v>0</v>
      </c>
      <c r="O90" s="589">
        <f t="shared" si="84"/>
        <v>0</v>
      </c>
      <c r="P90" s="589">
        <f t="shared" si="84"/>
        <v>0</v>
      </c>
      <c r="Q90" s="589">
        <f t="shared" si="84"/>
        <v>0</v>
      </c>
      <c r="R90" s="589">
        <f t="shared" si="84"/>
        <v>0</v>
      </c>
      <c r="S90" s="589">
        <f t="shared" si="84"/>
        <v>0</v>
      </c>
      <c r="T90" s="589">
        <f t="shared" si="84"/>
        <v>0</v>
      </c>
      <c r="U90" s="589">
        <f t="shared" si="84"/>
        <v>0</v>
      </c>
      <c r="V90" s="589">
        <f t="shared" si="84"/>
        <v>0</v>
      </c>
      <c r="W90" s="589">
        <f t="shared" si="84"/>
        <v>0</v>
      </c>
      <c r="X90" s="589">
        <f t="shared" si="84"/>
        <v>0</v>
      </c>
      <c r="Y90" s="589">
        <f t="shared" si="84"/>
        <v>0</v>
      </c>
      <c r="Z90" s="589">
        <f t="shared" si="84"/>
        <v>0</v>
      </c>
      <c r="AA90" s="589">
        <f t="shared" si="84"/>
        <v>0</v>
      </c>
      <c r="AB90" s="589">
        <f t="shared" si="84"/>
        <v>0</v>
      </c>
      <c r="AC90" s="589">
        <f t="shared" si="84"/>
        <v>0</v>
      </c>
      <c r="AD90" s="589">
        <f t="shared" si="84"/>
        <v>0</v>
      </c>
      <c r="AE90" s="589">
        <f t="shared" si="84"/>
        <v>0</v>
      </c>
      <c r="AF90" s="589">
        <f t="shared" si="84"/>
        <v>0</v>
      </c>
      <c r="AG90" s="589">
        <f t="shared" si="84"/>
        <v>0</v>
      </c>
      <c r="AH90" s="589">
        <f t="shared" si="84"/>
        <v>0</v>
      </c>
      <c r="AI90" s="589">
        <f t="shared" si="84"/>
        <v>0</v>
      </c>
      <c r="AJ90" s="589">
        <f t="shared" si="84"/>
        <v>0</v>
      </c>
      <c r="AK90" s="589">
        <f t="shared" si="84"/>
        <v>0</v>
      </c>
      <c r="AL90" s="589">
        <f t="shared" si="84"/>
        <v>0</v>
      </c>
      <c r="AM90" s="589">
        <f t="shared" si="84"/>
        <v>0</v>
      </c>
      <c r="AN90" s="589">
        <f t="shared" si="84"/>
        <v>0</v>
      </c>
      <c r="AO90" s="589">
        <f t="shared" si="84"/>
        <v>0</v>
      </c>
      <c r="AP90" s="589">
        <f t="shared" si="84"/>
        <v>0</v>
      </c>
      <c r="AQ90" s="589">
        <f t="shared" si="84"/>
        <v>0</v>
      </c>
      <c r="AR90" s="589">
        <f t="shared" si="84"/>
        <v>0</v>
      </c>
      <c r="AS90" s="589">
        <f t="shared" si="84"/>
        <v>0</v>
      </c>
      <c r="AT90" s="589">
        <f t="shared" si="84"/>
        <v>0</v>
      </c>
      <c r="AU90" s="589">
        <f t="shared" si="84"/>
        <v>0</v>
      </c>
      <c r="AV90" s="589">
        <f t="shared" si="84"/>
        <v>0</v>
      </c>
      <c r="AW90" s="589">
        <f t="shared" si="84"/>
        <v>0</v>
      </c>
      <c r="AX90" s="589">
        <f t="shared" si="84"/>
        <v>0</v>
      </c>
      <c r="AY90" s="589">
        <f t="shared" si="84"/>
        <v>0</v>
      </c>
      <c r="AZ90" s="589">
        <f t="shared" si="84"/>
        <v>0</v>
      </c>
      <c r="BA90" s="589">
        <f t="shared" si="84"/>
        <v>0</v>
      </c>
      <c r="BB90" s="589">
        <f t="shared" si="84"/>
        <v>0</v>
      </c>
      <c r="BC90" s="589">
        <f t="shared" si="84"/>
        <v>0</v>
      </c>
      <c r="BD90" s="589">
        <f t="shared" si="84"/>
        <v>0</v>
      </c>
      <c r="BE90" s="589">
        <f t="shared" si="84"/>
        <v>0</v>
      </c>
      <c r="BF90" s="589">
        <f t="shared" si="84"/>
        <v>0</v>
      </c>
      <c r="BG90" s="589">
        <f t="shared" si="84"/>
        <v>0</v>
      </c>
      <c r="BH90" s="589">
        <f t="shared" si="84"/>
        <v>0</v>
      </c>
      <c r="BI90" s="589">
        <f t="shared" si="84"/>
        <v>0</v>
      </c>
      <c r="BJ90" s="589">
        <f t="shared" si="84"/>
        <v>0</v>
      </c>
      <c r="BK90" s="589">
        <f t="shared" si="84"/>
        <v>0</v>
      </c>
      <c r="BL90" s="589">
        <f t="shared" si="84"/>
        <v>0</v>
      </c>
      <c r="BM90" s="589">
        <f t="shared" si="84"/>
        <v>0</v>
      </c>
      <c r="BN90" s="589">
        <f t="shared" si="84"/>
        <v>0</v>
      </c>
      <c r="BO90" s="589">
        <f t="shared" si="84"/>
        <v>0</v>
      </c>
      <c r="BP90" s="589">
        <f t="shared" si="84"/>
        <v>0</v>
      </c>
      <c r="BQ90" s="589">
        <f t="shared" si="84"/>
        <v>0</v>
      </c>
      <c r="BR90" s="589">
        <f t="shared" ref="BR90:DV90" si="85">BR180</f>
        <v>0</v>
      </c>
      <c r="BS90" s="589">
        <f t="shared" si="85"/>
        <v>0</v>
      </c>
      <c r="BT90" s="589">
        <f t="shared" si="85"/>
        <v>0</v>
      </c>
      <c r="BU90" s="589">
        <f t="shared" si="85"/>
        <v>0</v>
      </c>
      <c r="BV90" s="589">
        <f t="shared" si="85"/>
        <v>0</v>
      </c>
      <c r="BW90" s="589">
        <f t="shared" si="85"/>
        <v>0</v>
      </c>
      <c r="BX90" s="589">
        <f t="shared" si="85"/>
        <v>0</v>
      </c>
      <c r="BY90" s="589">
        <f t="shared" si="85"/>
        <v>0</v>
      </c>
      <c r="BZ90" s="589">
        <f t="shared" si="85"/>
        <v>0</v>
      </c>
      <c r="CA90" s="589">
        <f t="shared" si="85"/>
        <v>0</v>
      </c>
      <c r="CB90" s="589">
        <f t="shared" si="85"/>
        <v>0</v>
      </c>
      <c r="CC90" s="589">
        <f t="shared" si="85"/>
        <v>0</v>
      </c>
      <c r="CD90" s="589">
        <f t="shared" si="85"/>
        <v>0</v>
      </c>
      <c r="CE90" s="589">
        <f t="shared" si="85"/>
        <v>0</v>
      </c>
      <c r="CF90" s="589">
        <f t="shared" si="85"/>
        <v>0</v>
      </c>
      <c r="CG90" s="589">
        <f t="shared" si="85"/>
        <v>0</v>
      </c>
      <c r="CH90" s="589">
        <f t="shared" si="85"/>
        <v>0</v>
      </c>
      <c r="CI90" s="589">
        <f t="shared" si="85"/>
        <v>0</v>
      </c>
      <c r="CJ90" s="589">
        <f t="shared" si="85"/>
        <v>0</v>
      </c>
      <c r="CK90" s="589">
        <f t="shared" si="85"/>
        <v>0</v>
      </c>
      <c r="CL90" s="589">
        <f t="shared" si="85"/>
        <v>0</v>
      </c>
      <c r="CM90" s="589">
        <f t="shared" si="85"/>
        <v>0</v>
      </c>
      <c r="CN90" s="589">
        <f t="shared" si="85"/>
        <v>0</v>
      </c>
      <c r="CO90" s="589">
        <f t="shared" si="85"/>
        <v>0</v>
      </c>
      <c r="CP90" s="589">
        <f t="shared" si="85"/>
        <v>0</v>
      </c>
      <c r="CQ90" s="589">
        <f t="shared" si="85"/>
        <v>0</v>
      </c>
      <c r="CR90" s="589">
        <f t="shared" si="85"/>
        <v>0</v>
      </c>
      <c r="CS90" s="589">
        <f t="shared" si="85"/>
        <v>0</v>
      </c>
      <c r="CT90" s="589">
        <f t="shared" si="85"/>
        <v>0</v>
      </c>
      <c r="CU90" s="589">
        <f t="shared" si="85"/>
        <v>0</v>
      </c>
      <c r="CV90" s="589">
        <f t="shared" si="85"/>
        <v>0</v>
      </c>
      <c r="CW90" s="589">
        <f t="shared" si="85"/>
        <v>0</v>
      </c>
      <c r="CX90" s="589">
        <f t="shared" si="85"/>
        <v>0</v>
      </c>
      <c r="CY90" s="589">
        <f t="shared" si="85"/>
        <v>0</v>
      </c>
      <c r="CZ90" s="589">
        <f t="shared" si="85"/>
        <v>0</v>
      </c>
      <c r="DA90" s="589">
        <f t="shared" si="85"/>
        <v>0</v>
      </c>
      <c r="DB90" s="589">
        <f t="shared" si="85"/>
        <v>0</v>
      </c>
      <c r="DC90" s="589">
        <f t="shared" si="85"/>
        <v>0</v>
      </c>
      <c r="DD90" s="589">
        <f t="shared" si="85"/>
        <v>0</v>
      </c>
      <c r="DE90" s="589">
        <f t="shared" si="85"/>
        <v>0</v>
      </c>
      <c r="DF90" s="589">
        <f t="shared" si="85"/>
        <v>0</v>
      </c>
      <c r="DG90" s="589">
        <f t="shared" si="85"/>
        <v>0</v>
      </c>
      <c r="DH90" s="589">
        <f t="shared" si="85"/>
        <v>0</v>
      </c>
      <c r="DI90" s="589">
        <f t="shared" si="85"/>
        <v>0</v>
      </c>
      <c r="DJ90" s="589">
        <f t="shared" si="85"/>
        <v>0</v>
      </c>
      <c r="DK90" s="589">
        <f t="shared" si="85"/>
        <v>0</v>
      </c>
      <c r="DL90" s="589">
        <f t="shared" si="85"/>
        <v>0</v>
      </c>
      <c r="DM90" s="589">
        <f t="shared" si="85"/>
        <v>0</v>
      </c>
      <c r="DN90" s="589">
        <f t="shared" si="85"/>
        <v>0</v>
      </c>
      <c r="DO90" s="589">
        <f t="shared" si="85"/>
        <v>0</v>
      </c>
      <c r="DP90" s="589">
        <f t="shared" si="85"/>
        <v>0</v>
      </c>
      <c r="DQ90" s="589">
        <f t="shared" si="85"/>
        <v>0</v>
      </c>
      <c r="DR90" s="589">
        <f t="shared" si="85"/>
        <v>0</v>
      </c>
      <c r="DS90" s="589">
        <f t="shared" si="85"/>
        <v>0</v>
      </c>
      <c r="DT90" s="589">
        <f t="shared" si="85"/>
        <v>0</v>
      </c>
      <c r="DU90" s="589">
        <f t="shared" si="85"/>
        <v>0</v>
      </c>
      <c r="DV90" s="589">
        <f t="shared" si="85"/>
        <v>0</v>
      </c>
    </row>
    <row r="91" spans="1:126" s="485" customFormat="1" outlineLevel="1" x14ac:dyDescent="0.4">
      <c r="A91" s="737"/>
      <c r="B91" s="464">
        <f>'Rent Roll'!$B42</f>
        <v>0</v>
      </c>
      <c r="C91" s="1219">
        <f>'Rent Roll'!$K42</f>
        <v>0</v>
      </c>
      <c r="D91" s="1239"/>
      <c r="E91" s="1221">
        <f>'Rent Roll'!$T42</f>
        <v>0</v>
      </c>
      <c r="F91" s="588">
        <f t="shared" ref="F91:BQ91" si="86">F181</f>
        <v>0</v>
      </c>
      <c r="G91" s="589">
        <f t="shared" si="86"/>
        <v>0</v>
      </c>
      <c r="H91" s="589">
        <f t="shared" si="86"/>
        <v>0</v>
      </c>
      <c r="I91" s="589">
        <f t="shared" si="86"/>
        <v>0</v>
      </c>
      <c r="J91" s="589">
        <f t="shared" si="86"/>
        <v>0</v>
      </c>
      <c r="K91" s="589">
        <f t="shared" si="86"/>
        <v>0</v>
      </c>
      <c r="L91" s="589">
        <f t="shared" si="86"/>
        <v>0</v>
      </c>
      <c r="M91" s="589">
        <f t="shared" si="86"/>
        <v>0</v>
      </c>
      <c r="N91" s="589">
        <f t="shared" si="86"/>
        <v>0</v>
      </c>
      <c r="O91" s="589">
        <f t="shared" si="86"/>
        <v>0</v>
      </c>
      <c r="P91" s="589">
        <f t="shared" si="86"/>
        <v>0</v>
      </c>
      <c r="Q91" s="589">
        <f t="shared" si="86"/>
        <v>0</v>
      </c>
      <c r="R91" s="589">
        <f t="shared" si="86"/>
        <v>0</v>
      </c>
      <c r="S91" s="589">
        <f t="shared" si="86"/>
        <v>0</v>
      </c>
      <c r="T91" s="589">
        <f t="shared" si="86"/>
        <v>0</v>
      </c>
      <c r="U91" s="589">
        <f t="shared" si="86"/>
        <v>0</v>
      </c>
      <c r="V91" s="589">
        <f t="shared" si="86"/>
        <v>0</v>
      </c>
      <c r="W91" s="589">
        <f t="shared" si="86"/>
        <v>0</v>
      </c>
      <c r="X91" s="589">
        <f t="shared" si="86"/>
        <v>0</v>
      </c>
      <c r="Y91" s="589">
        <f t="shared" si="86"/>
        <v>0</v>
      </c>
      <c r="Z91" s="589">
        <f t="shared" si="86"/>
        <v>0</v>
      </c>
      <c r="AA91" s="589">
        <f t="shared" si="86"/>
        <v>0</v>
      </c>
      <c r="AB91" s="589">
        <f t="shared" si="86"/>
        <v>0</v>
      </c>
      <c r="AC91" s="589">
        <f t="shared" si="86"/>
        <v>0</v>
      </c>
      <c r="AD91" s="589">
        <f t="shared" si="86"/>
        <v>0</v>
      </c>
      <c r="AE91" s="589">
        <f t="shared" si="86"/>
        <v>0</v>
      </c>
      <c r="AF91" s="589">
        <f t="shared" si="86"/>
        <v>0</v>
      </c>
      <c r="AG91" s="589">
        <f t="shared" si="86"/>
        <v>0</v>
      </c>
      <c r="AH91" s="589">
        <f t="shared" si="86"/>
        <v>0</v>
      </c>
      <c r="AI91" s="589">
        <f t="shared" si="86"/>
        <v>0</v>
      </c>
      <c r="AJ91" s="589">
        <f t="shared" si="86"/>
        <v>0</v>
      </c>
      <c r="AK91" s="589">
        <f t="shared" si="86"/>
        <v>0</v>
      </c>
      <c r="AL91" s="589">
        <f t="shared" si="86"/>
        <v>0</v>
      </c>
      <c r="AM91" s="589">
        <f t="shared" si="86"/>
        <v>0</v>
      </c>
      <c r="AN91" s="589">
        <f t="shared" si="86"/>
        <v>0</v>
      </c>
      <c r="AO91" s="589">
        <f t="shared" si="86"/>
        <v>0</v>
      </c>
      <c r="AP91" s="589">
        <f t="shared" si="86"/>
        <v>0</v>
      </c>
      <c r="AQ91" s="589">
        <f t="shared" si="86"/>
        <v>0</v>
      </c>
      <c r="AR91" s="589">
        <f t="shared" si="86"/>
        <v>0</v>
      </c>
      <c r="AS91" s="589">
        <f t="shared" si="86"/>
        <v>0</v>
      </c>
      <c r="AT91" s="589">
        <f t="shared" si="86"/>
        <v>0</v>
      </c>
      <c r="AU91" s="589">
        <f t="shared" si="86"/>
        <v>0</v>
      </c>
      <c r="AV91" s="589">
        <f t="shared" si="86"/>
        <v>0</v>
      </c>
      <c r="AW91" s="589">
        <f t="shared" si="86"/>
        <v>0</v>
      </c>
      <c r="AX91" s="589">
        <f t="shared" si="86"/>
        <v>0</v>
      </c>
      <c r="AY91" s="589">
        <f t="shared" si="86"/>
        <v>0</v>
      </c>
      <c r="AZ91" s="589">
        <f t="shared" si="86"/>
        <v>0</v>
      </c>
      <c r="BA91" s="589">
        <f t="shared" si="86"/>
        <v>0</v>
      </c>
      <c r="BB91" s="589">
        <f t="shared" si="86"/>
        <v>0</v>
      </c>
      <c r="BC91" s="589">
        <f t="shared" si="86"/>
        <v>0</v>
      </c>
      <c r="BD91" s="589">
        <f t="shared" si="86"/>
        <v>0</v>
      </c>
      <c r="BE91" s="589">
        <f t="shared" si="86"/>
        <v>0</v>
      </c>
      <c r="BF91" s="589">
        <f t="shared" si="86"/>
        <v>0</v>
      </c>
      <c r="BG91" s="589">
        <f t="shared" si="86"/>
        <v>0</v>
      </c>
      <c r="BH91" s="589">
        <f t="shared" si="86"/>
        <v>0</v>
      </c>
      <c r="BI91" s="589">
        <f t="shared" si="86"/>
        <v>0</v>
      </c>
      <c r="BJ91" s="589">
        <f t="shared" si="86"/>
        <v>0</v>
      </c>
      <c r="BK91" s="589">
        <f t="shared" si="86"/>
        <v>0</v>
      </c>
      <c r="BL91" s="589">
        <f t="shared" si="86"/>
        <v>0</v>
      </c>
      <c r="BM91" s="589">
        <f t="shared" si="86"/>
        <v>0</v>
      </c>
      <c r="BN91" s="589">
        <f t="shared" si="86"/>
        <v>0</v>
      </c>
      <c r="BO91" s="589">
        <f t="shared" si="86"/>
        <v>0</v>
      </c>
      <c r="BP91" s="589">
        <f t="shared" si="86"/>
        <v>0</v>
      </c>
      <c r="BQ91" s="589">
        <f t="shared" si="86"/>
        <v>0</v>
      </c>
      <c r="BR91" s="589">
        <f t="shared" ref="BR91:DV91" si="87">BR181</f>
        <v>0</v>
      </c>
      <c r="BS91" s="589">
        <f t="shared" si="87"/>
        <v>0</v>
      </c>
      <c r="BT91" s="589">
        <f t="shared" si="87"/>
        <v>0</v>
      </c>
      <c r="BU91" s="589">
        <f t="shared" si="87"/>
        <v>0</v>
      </c>
      <c r="BV91" s="589">
        <f t="shared" si="87"/>
        <v>0</v>
      </c>
      <c r="BW91" s="589">
        <f t="shared" si="87"/>
        <v>0</v>
      </c>
      <c r="BX91" s="589">
        <f t="shared" si="87"/>
        <v>0</v>
      </c>
      <c r="BY91" s="589">
        <f t="shared" si="87"/>
        <v>0</v>
      </c>
      <c r="BZ91" s="589">
        <f t="shared" si="87"/>
        <v>0</v>
      </c>
      <c r="CA91" s="589">
        <f t="shared" si="87"/>
        <v>0</v>
      </c>
      <c r="CB91" s="589">
        <f t="shared" si="87"/>
        <v>0</v>
      </c>
      <c r="CC91" s="589">
        <f t="shared" si="87"/>
        <v>0</v>
      </c>
      <c r="CD91" s="589">
        <f t="shared" si="87"/>
        <v>0</v>
      </c>
      <c r="CE91" s="589">
        <f t="shared" si="87"/>
        <v>0</v>
      </c>
      <c r="CF91" s="589">
        <f t="shared" si="87"/>
        <v>0</v>
      </c>
      <c r="CG91" s="589">
        <f t="shared" si="87"/>
        <v>0</v>
      </c>
      <c r="CH91" s="589">
        <f t="shared" si="87"/>
        <v>0</v>
      </c>
      <c r="CI91" s="589">
        <f t="shared" si="87"/>
        <v>0</v>
      </c>
      <c r="CJ91" s="589">
        <f t="shared" si="87"/>
        <v>0</v>
      </c>
      <c r="CK91" s="589">
        <f t="shared" si="87"/>
        <v>0</v>
      </c>
      <c r="CL91" s="589">
        <f t="shared" si="87"/>
        <v>0</v>
      </c>
      <c r="CM91" s="589">
        <f t="shared" si="87"/>
        <v>0</v>
      </c>
      <c r="CN91" s="589">
        <f t="shared" si="87"/>
        <v>0</v>
      </c>
      <c r="CO91" s="589">
        <f t="shared" si="87"/>
        <v>0</v>
      </c>
      <c r="CP91" s="589">
        <f t="shared" si="87"/>
        <v>0</v>
      </c>
      <c r="CQ91" s="589">
        <f t="shared" si="87"/>
        <v>0</v>
      </c>
      <c r="CR91" s="589">
        <f t="shared" si="87"/>
        <v>0</v>
      </c>
      <c r="CS91" s="589">
        <f t="shared" si="87"/>
        <v>0</v>
      </c>
      <c r="CT91" s="589">
        <f t="shared" si="87"/>
        <v>0</v>
      </c>
      <c r="CU91" s="589">
        <f t="shared" si="87"/>
        <v>0</v>
      </c>
      <c r="CV91" s="589">
        <f t="shared" si="87"/>
        <v>0</v>
      </c>
      <c r="CW91" s="589">
        <f t="shared" si="87"/>
        <v>0</v>
      </c>
      <c r="CX91" s="589">
        <f t="shared" si="87"/>
        <v>0</v>
      </c>
      <c r="CY91" s="589">
        <f t="shared" si="87"/>
        <v>0</v>
      </c>
      <c r="CZ91" s="589">
        <f t="shared" si="87"/>
        <v>0</v>
      </c>
      <c r="DA91" s="589">
        <f t="shared" si="87"/>
        <v>0</v>
      </c>
      <c r="DB91" s="589">
        <f t="shared" si="87"/>
        <v>0</v>
      </c>
      <c r="DC91" s="589">
        <f t="shared" si="87"/>
        <v>0</v>
      </c>
      <c r="DD91" s="589">
        <f t="shared" si="87"/>
        <v>0</v>
      </c>
      <c r="DE91" s="589">
        <f t="shared" si="87"/>
        <v>0</v>
      </c>
      <c r="DF91" s="589">
        <f t="shared" si="87"/>
        <v>0</v>
      </c>
      <c r="DG91" s="589">
        <f t="shared" si="87"/>
        <v>0</v>
      </c>
      <c r="DH91" s="589">
        <f t="shared" si="87"/>
        <v>0</v>
      </c>
      <c r="DI91" s="589">
        <f t="shared" si="87"/>
        <v>0</v>
      </c>
      <c r="DJ91" s="589">
        <f t="shared" si="87"/>
        <v>0</v>
      </c>
      <c r="DK91" s="589">
        <f t="shared" si="87"/>
        <v>0</v>
      </c>
      <c r="DL91" s="589">
        <f t="shared" si="87"/>
        <v>0</v>
      </c>
      <c r="DM91" s="589">
        <f t="shared" si="87"/>
        <v>0</v>
      </c>
      <c r="DN91" s="589">
        <f t="shared" si="87"/>
        <v>0</v>
      </c>
      <c r="DO91" s="589">
        <f t="shared" si="87"/>
        <v>0</v>
      </c>
      <c r="DP91" s="589">
        <f t="shared" si="87"/>
        <v>0</v>
      </c>
      <c r="DQ91" s="589">
        <f t="shared" si="87"/>
        <v>0</v>
      </c>
      <c r="DR91" s="589">
        <f t="shared" si="87"/>
        <v>0</v>
      </c>
      <c r="DS91" s="589">
        <f t="shared" si="87"/>
        <v>0</v>
      </c>
      <c r="DT91" s="589">
        <f t="shared" si="87"/>
        <v>0</v>
      </c>
      <c r="DU91" s="589">
        <f t="shared" si="87"/>
        <v>0</v>
      </c>
      <c r="DV91" s="589">
        <f t="shared" si="87"/>
        <v>0</v>
      </c>
    </row>
    <row r="92" spans="1:126" s="485" customFormat="1" outlineLevel="1" x14ac:dyDescent="0.4">
      <c r="A92" s="737"/>
      <c r="B92" s="464">
        <f>'Rent Roll'!$B43</f>
        <v>0</v>
      </c>
      <c r="C92" s="1219">
        <f>'Rent Roll'!$K43</f>
        <v>0</v>
      </c>
      <c r="D92" s="1239"/>
      <c r="E92" s="1221">
        <f>'Rent Roll'!$T43</f>
        <v>0</v>
      </c>
      <c r="F92" s="588">
        <f t="shared" ref="F92:BQ92" si="88">F182</f>
        <v>0</v>
      </c>
      <c r="G92" s="589">
        <f t="shared" si="88"/>
        <v>0</v>
      </c>
      <c r="H92" s="589">
        <f t="shared" si="88"/>
        <v>0</v>
      </c>
      <c r="I92" s="589">
        <f t="shared" si="88"/>
        <v>0</v>
      </c>
      <c r="J92" s="589">
        <f t="shared" si="88"/>
        <v>0</v>
      </c>
      <c r="K92" s="589">
        <f t="shared" si="88"/>
        <v>0</v>
      </c>
      <c r="L92" s="589">
        <f t="shared" si="88"/>
        <v>0</v>
      </c>
      <c r="M92" s="589">
        <f t="shared" si="88"/>
        <v>0</v>
      </c>
      <c r="N92" s="589">
        <f t="shared" si="88"/>
        <v>0</v>
      </c>
      <c r="O92" s="589">
        <f t="shared" si="88"/>
        <v>0</v>
      </c>
      <c r="P92" s="589">
        <f t="shared" si="88"/>
        <v>0</v>
      </c>
      <c r="Q92" s="589">
        <f t="shared" si="88"/>
        <v>0</v>
      </c>
      <c r="R92" s="589">
        <f t="shared" si="88"/>
        <v>0</v>
      </c>
      <c r="S92" s="589">
        <f t="shared" si="88"/>
        <v>0</v>
      </c>
      <c r="T92" s="589">
        <f t="shared" si="88"/>
        <v>0</v>
      </c>
      <c r="U92" s="589">
        <f t="shared" si="88"/>
        <v>0</v>
      </c>
      <c r="V92" s="589">
        <f t="shared" si="88"/>
        <v>0</v>
      </c>
      <c r="W92" s="589">
        <f t="shared" si="88"/>
        <v>0</v>
      </c>
      <c r="X92" s="589">
        <f t="shared" si="88"/>
        <v>0</v>
      </c>
      <c r="Y92" s="589">
        <f t="shared" si="88"/>
        <v>0</v>
      </c>
      <c r="Z92" s="589">
        <f t="shared" si="88"/>
        <v>0</v>
      </c>
      <c r="AA92" s="589">
        <f t="shared" si="88"/>
        <v>0</v>
      </c>
      <c r="AB92" s="589">
        <f t="shared" si="88"/>
        <v>0</v>
      </c>
      <c r="AC92" s="589">
        <f t="shared" si="88"/>
        <v>0</v>
      </c>
      <c r="AD92" s="589">
        <f t="shared" si="88"/>
        <v>0</v>
      </c>
      <c r="AE92" s="589">
        <f t="shared" si="88"/>
        <v>0</v>
      </c>
      <c r="AF92" s="589">
        <f t="shared" si="88"/>
        <v>0</v>
      </c>
      <c r="AG92" s="589">
        <f t="shared" si="88"/>
        <v>0</v>
      </c>
      <c r="AH92" s="589">
        <f t="shared" si="88"/>
        <v>0</v>
      </c>
      <c r="AI92" s="589">
        <f t="shared" si="88"/>
        <v>0</v>
      </c>
      <c r="AJ92" s="589">
        <f t="shared" si="88"/>
        <v>0</v>
      </c>
      <c r="AK92" s="589">
        <f t="shared" si="88"/>
        <v>0</v>
      </c>
      <c r="AL92" s="589">
        <f t="shared" si="88"/>
        <v>0</v>
      </c>
      <c r="AM92" s="589">
        <f t="shared" si="88"/>
        <v>0</v>
      </c>
      <c r="AN92" s="589">
        <f t="shared" si="88"/>
        <v>0</v>
      </c>
      <c r="AO92" s="589">
        <f t="shared" si="88"/>
        <v>0</v>
      </c>
      <c r="AP92" s="589">
        <f t="shared" si="88"/>
        <v>0</v>
      </c>
      <c r="AQ92" s="589">
        <f t="shared" si="88"/>
        <v>0</v>
      </c>
      <c r="AR92" s="589">
        <f t="shared" si="88"/>
        <v>0</v>
      </c>
      <c r="AS92" s="589">
        <f t="shared" si="88"/>
        <v>0</v>
      </c>
      <c r="AT92" s="589">
        <f t="shared" si="88"/>
        <v>0</v>
      </c>
      <c r="AU92" s="589">
        <f t="shared" si="88"/>
        <v>0</v>
      </c>
      <c r="AV92" s="589">
        <f t="shared" si="88"/>
        <v>0</v>
      </c>
      <c r="AW92" s="589">
        <f t="shared" si="88"/>
        <v>0</v>
      </c>
      <c r="AX92" s="589">
        <f t="shared" si="88"/>
        <v>0</v>
      </c>
      <c r="AY92" s="589">
        <f t="shared" si="88"/>
        <v>0</v>
      </c>
      <c r="AZ92" s="589">
        <f t="shared" si="88"/>
        <v>0</v>
      </c>
      <c r="BA92" s="589">
        <f t="shared" si="88"/>
        <v>0</v>
      </c>
      <c r="BB92" s="589">
        <f t="shared" si="88"/>
        <v>0</v>
      </c>
      <c r="BC92" s="589">
        <f t="shared" si="88"/>
        <v>0</v>
      </c>
      <c r="BD92" s="589">
        <f t="shared" si="88"/>
        <v>0</v>
      </c>
      <c r="BE92" s="589">
        <f t="shared" si="88"/>
        <v>0</v>
      </c>
      <c r="BF92" s="589">
        <f t="shared" si="88"/>
        <v>0</v>
      </c>
      <c r="BG92" s="589">
        <f t="shared" si="88"/>
        <v>0</v>
      </c>
      <c r="BH92" s="589">
        <f t="shared" si="88"/>
        <v>0</v>
      </c>
      <c r="BI92" s="589">
        <f t="shared" si="88"/>
        <v>0</v>
      </c>
      <c r="BJ92" s="589">
        <f t="shared" si="88"/>
        <v>0</v>
      </c>
      <c r="BK92" s="589">
        <f t="shared" si="88"/>
        <v>0</v>
      </c>
      <c r="BL92" s="589">
        <f t="shared" si="88"/>
        <v>0</v>
      </c>
      <c r="BM92" s="589">
        <f t="shared" si="88"/>
        <v>0</v>
      </c>
      <c r="BN92" s="589">
        <f t="shared" si="88"/>
        <v>0</v>
      </c>
      <c r="BO92" s="589">
        <f t="shared" si="88"/>
        <v>0</v>
      </c>
      <c r="BP92" s="589">
        <f t="shared" si="88"/>
        <v>0</v>
      </c>
      <c r="BQ92" s="589">
        <f t="shared" si="88"/>
        <v>0</v>
      </c>
      <c r="BR92" s="589">
        <f t="shared" ref="BR92:DV92" si="89">BR182</f>
        <v>0</v>
      </c>
      <c r="BS92" s="589">
        <f t="shared" si="89"/>
        <v>0</v>
      </c>
      <c r="BT92" s="589">
        <f t="shared" si="89"/>
        <v>0</v>
      </c>
      <c r="BU92" s="589">
        <f t="shared" si="89"/>
        <v>0</v>
      </c>
      <c r="BV92" s="589">
        <f t="shared" si="89"/>
        <v>0</v>
      </c>
      <c r="BW92" s="589">
        <f t="shared" si="89"/>
        <v>0</v>
      </c>
      <c r="BX92" s="589">
        <f t="shared" si="89"/>
        <v>0</v>
      </c>
      <c r="BY92" s="589">
        <f t="shared" si="89"/>
        <v>0</v>
      </c>
      <c r="BZ92" s="589">
        <f t="shared" si="89"/>
        <v>0</v>
      </c>
      <c r="CA92" s="589">
        <f t="shared" si="89"/>
        <v>0</v>
      </c>
      <c r="CB92" s="589">
        <f t="shared" si="89"/>
        <v>0</v>
      </c>
      <c r="CC92" s="589">
        <f t="shared" si="89"/>
        <v>0</v>
      </c>
      <c r="CD92" s="589">
        <f t="shared" si="89"/>
        <v>0</v>
      </c>
      <c r="CE92" s="589">
        <f t="shared" si="89"/>
        <v>0</v>
      </c>
      <c r="CF92" s="589">
        <f t="shared" si="89"/>
        <v>0</v>
      </c>
      <c r="CG92" s="589">
        <f t="shared" si="89"/>
        <v>0</v>
      </c>
      <c r="CH92" s="589">
        <f t="shared" si="89"/>
        <v>0</v>
      </c>
      <c r="CI92" s="589">
        <f t="shared" si="89"/>
        <v>0</v>
      </c>
      <c r="CJ92" s="589">
        <f t="shared" si="89"/>
        <v>0</v>
      </c>
      <c r="CK92" s="589">
        <f t="shared" si="89"/>
        <v>0</v>
      </c>
      <c r="CL92" s="589">
        <f t="shared" si="89"/>
        <v>0</v>
      </c>
      <c r="CM92" s="589">
        <f t="shared" si="89"/>
        <v>0</v>
      </c>
      <c r="CN92" s="589">
        <f t="shared" si="89"/>
        <v>0</v>
      </c>
      <c r="CO92" s="589">
        <f t="shared" si="89"/>
        <v>0</v>
      </c>
      <c r="CP92" s="589">
        <f t="shared" si="89"/>
        <v>0</v>
      </c>
      <c r="CQ92" s="589">
        <f t="shared" si="89"/>
        <v>0</v>
      </c>
      <c r="CR92" s="589">
        <f t="shared" si="89"/>
        <v>0</v>
      </c>
      <c r="CS92" s="589">
        <f t="shared" si="89"/>
        <v>0</v>
      </c>
      <c r="CT92" s="589">
        <f t="shared" si="89"/>
        <v>0</v>
      </c>
      <c r="CU92" s="589">
        <f t="shared" si="89"/>
        <v>0</v>
      </c>
      <c r="CV92" s="589">
        <f t="shared" si="89"/>
        <v>0</v>
      </c>
      <c r="CW92" s="589">
        <f t="shared" si="89"/>
        <v>0</v>
      </c>
      <c r="CX92" s="589">
        <f t="shared" si="89"/>
        <v>0</v>
      </c>
      <c r="CY92" s="589">
        <f t="shared" si="89"/>
        <v>0</v>
      </c>
      <c r="CZ92" s="589">
        <f t="shared" si="89"/>
        <v>0</v>
      </c>
      <c r="DA92" s="589">
        <f t="shared" si="89"/>
        <v>0</v>
      </c>
      <c r="DB92" s="589">
        <f t="shared" si="89"/>
        <v>0</v>
      </c>
      <c r="DC92" s="589">
        <f t="shared" si="89"/>
        <v>0</v>
      </c>
      <c r="DD92" s="589">
        <f t="shared" si="89"/>
        <v>0</v>
      </c>
      <c r="DE92" s="589">
        <f t="shared" si="89"/>
        <v>0</v>
      </c>
      <c r="DF92" s="589">
        <f t="shared" si="89"/>
        <v>0</v>
      </c>
      <c r="DG92" s="589">
        <f t="shared" si="89"/>
        <v>0</v>
      </c>
      <c r="DH92" s="589">
        <f t="shared" si="89"/>
        <v>0</v>
      </c>
      <c r="DI92" s="589">
        <f t="shared" si="89"/>
        <v>0</v>
      </c>
      <c r="DJ92" s="589">
        <f t="shared" si="89"/>
        <v>0</v>
      </c>
      <c r="DK92" s="589">
        <f t="shared" si="89"/>
        <v>0</v>
      </c>
      <c r="DL92" s="589">
        <f t="shared" si="89"/>
        <v>0</v>
      </c>
      <c r="DM92" s="589">
        <f t="shared" si="89"/>
        <v>0</v>
      </c>
      <c r="DN92" s="589">
        <f t="shared" si="89"/>
        <v>0</v>
      </c>
      <c r="DO92" s="589">
        <f t="shared" si="89"/>
        <v>0</v>
      </c>
      <c r="DP92" s="589">
        <f t="shared" si="89"/>
        <v>0</v>
      </c>
      <c r="DQ92" s="589">
        <f t="shared" si="89"/>
        <v>0</v>
      </c>
      <c r="DR92" s="589">
        <f t="shared" si="89"/>
        <v>0</v>
      </c>
      <c r="DS92" s="589">
        <f t="shared" si="89"/>
        <v>0</v>
      </c>
      <c r="DT92" s="589">
        <f t="shared" si="89"/>
        <v>0</v>
      </c>
      <c r="DU92" s="589">
        <f t="shared" si="89"/>
        <v>0</v>
      </c>
      <c r="DV92" s="589">
        <f t="shared" si="89"/>
        <v>0</v>
      </c>
    </row>
    <row r="93" spans="1:126" s="485" customFormat="1" outlineLevel="1" x14ac:dyDescent="0.4">
      <c r="A93" s="737"/>
      <c r="B93" s="464">
        <f>'Rent Roll'!$B44</f>
        <v>0</v>
      </c>
      <c r="C93" s="1219">
        <f>'Rent Roll'!$K44</f>
        <v>0</v>
      </c>
      <c r="D93" s="1239"/>
      <c r="E93" s="1221">
        <f>'Rent Roll'!$T44</f>
        <v>0</v>
      </c>
      <c r="F93" s="588">
        <f t="shared" ref="F93:BQ93" si="90">F183</f>
        <v>0</v>
      </c>
      <c r="G93" s="589">
        <f t="shared" si="90"/>
        <v>0</v>
      </c>
      <c r="H93" s="589">
        <f t="shared" si="90"/>
        <v>0</v>
      </c>
      <c r="I93" s="589">
        <f t="shared" si="90"/>
        <v>0</v>
      </c>
      <c r="J93" s="589">
        <f t="shared" si="90"/>
        <v>0</v>
      </c>
      <c r="K93" s="589">
        <f t="shared" si="90"/>
        <v>0</v>
      </c>
      <c r="L93" s="589">
        <f t="shared" si="90"/>
        <v>0</v>
      </c>
      <c r="M93" s="589">
        <f t="shared" si="90"/>
        <v>0</v>
      </c>
      <c r="N93" s="589">
        <f t="shared" si="90"/>
        <v>0</v>
      </c>
      <c r="O93" s="589">
        <f t="shared" si="90"/>
        <v>0</v>
      </c>
      <c r="P93" s="589">
        <f t="shared" si="90"/>
        <v>0</v>
      </c>
      <c r="Q93" s="589">
        <f t="shared" si="90"/>
        <v>0</v>
      </c>
      <c r="R93" s="589">
        <f t="shared" si="90"/>
        <v>0</v>
      </c>
      <c r="S93" s="589">
        <f t="shared" si="90"/>
        <v>0</v>
      </c>
      <c r="T93" s="589">
        <f t="shared" si="90"/>
        <v>0</v>
      </c>
      <c r="U93" s="589">
        <f t="shared" si="90"/>
        <v>0</v>
      </c>
      <c r="V93" s="589">
        <f t="shared" si="90"/>
        <v>0</v>
      </c>
      <c r="W93" s="589">
        <f t="shared" si="90"/>
        <v>0</v>
      </c>
      <c r="X93" s="589">
        <f t="shared" si="90"/>
        <v>0</v>
      </c>
      <c r="Y93" s="589">
        <f t="shared" si="90"/>
        <v>0</v>
      </c>
      <c r="Z93" s="589">
        <f t="shared" si="90"/>
        <v>0</v>
      </c>
      <c r="AA93" s="589">
        <f t="shared" si="90"/>
        <v>0</v>
      </c>
      <c r="AB93" s="589">
        <f t="shared" si="90"/>
        <v>0</v>
      </c>
      <c r="AC93" s="589">
        <f t="shared" si="90"/>
        <v>0</v>
      </c>
      <c r="AD93" s="589">
        <f t="shared" si="90"/>
        <v>0</v>
      </c>
      <c r="AE93" s="589">
        <f t="shared" si="90"/>
        <v>0</v>
      </c>
      <c r="AF93" s="589">
        <f t="shared" si="90"/>
        <v>0</v>
      </c>
      <c r="AG93" s="589">
        <f t="shared" si="90"/>
        <v>0</v>
      </c>
      <c r="AH93" s="589">
        <f t="shared" si="90"/>
        <v>0</v>
      </c>
      <c r="AI93" s="589">
        <f t="shared" si="90"/>
        <v>0</v>
      </c>
      <c r="AJ93" s="589">
        <f t="shared" si="90"/>
        <v>0</v>
      </c>
      <c r="AK93" s="589">
        <f t="shared" si="90"/>
        <v>0</v>
      </c>
      <c r="AL93" s="589">
        <f t="shared" si="90"/>
        <v>0</v>
      </c>
      <c r="AM93" s="589">
        <f t="shared" si="90"/>
        <v>0</v>
      </c>
      <c r="AN93" s="589">
        <f t="shared" si="90"/>
        <v>0</v>
      </c>
      <c r="AO93" s="589">
        <f t="shared" si="90"/>
        <v>0</v>
      </c>
      <c r="AP93" s="589">
        <f t="shared" si="90"/>
        <v>0</v>
      </c>
      <c r="AQ93" s="589">
        <f t="shared" si="90"/>
        <v>0</v>
      </c>
      <c r="AR93" s="589">
        <f t="shared" si="90"/>
        <v>0</v>
      </c>
      <c r="AS93" s="589">
        <f t="shared" si="90"/>
        <v>0</v>
      </c>
      <c r="AT93" s="589">
        <f t="shared" si="90"/>
        <v>0</v>
      </c>
      <c r="AU93" s="589">
        <f t="shared" si="90"/>
        <v>0</v>
      </c>
      <c r="AV93" s="589">
        <f t="shared" si="90"/>
        <v>0</v>
      </c>
      <c r="AW93" s="589">
        <f t="shared" si="90"/>
        <v>0</v>
      </c>
      <c r="AX93" s="589">
        <f t="shared" si="90"/>
        <v>0</v>
      </c>
      <c r="AY93" s="589">
        <f t="shared" si="90"/>
        <v>0</v>
      </c>
      <c r="AZ93" s="589">
        <f t="shared" si="90"/>
        <v>0</v>
      </c>
      <c r="BA93" s="589">
        <f t="shared" si="90"/>
        <v>0</v>
      </c>
      <c r="BB93" s="589">
        <f t="shared" si="90"/>
        <v>0</v>
      </c>
      <c r="BC93" s="589">
        <f t="shared" si="90"/>
        <v>0</v>
      </c>
      <c r="BD93" s="589">
        <f t="shared" si="90"/>
        <v>0</v>
      </c>
      <c r="BE93" s="589">
        <f t="shared" si="90"/>
        <v>0</v>
      </c>
      <c r="BF93" s="589">
        <f t="shared" si="90"/>
        <v>0</v>
      </c>
      <c r="BG93" s="589">
        <f t="shared" si="90"/>
        <v>0</v>
      </c>
      <c r="BH93" s="589">
        <f t="shared" si="90"/>
        <v>0</v>
      </c>
      <c r="BI93" s="589">
        <f t="shared" si="90"/>
        <v>0</v>
      </c>
      <c r="BJ93" s="589">
        <f t="shared" si="90"/>
        <v>0</v>
      </c>
      <c r="BK93" s="589">
        <f t="shared" si="90"/>
        <v>0</v>
      </c>
      <c r="BL93" s="589">
        <f t="shared" si="90"/>
        <v>0</v>
      </c>
      <c r="BM93" s="589">
        <f t="shared" si="90"/>
        <v>0</v>
      </c>
      <c r="BN93" s="589">
        <f t="shared" si="90"/>
        <v>0</v>
      </c>
      <c r="BO93" s="589">
        <f t="shared" si="90"/>
        <v>0</v>
      </c>
      <c r="BP93" s="589">
        <f t="shared" si="90"/>
        <v>0</v>
      </c>
      <c r="BQ93" s="589">
        <f t="shared" si="90"/>
        <v>0</v>
      </c>
      <c r="BR93" s="589">
        <f t="shared" ref="BR93:DV93" si="91">BR183</f>
        <v>0</v>
      </c>
      <c r="BS93" s="589">
        <f t="shared" si="91"/>
        <v>0</v>
      </c>
      <c r="BT93" s="589">
        <f t="shared" si="91"/>
        <v>0</v>
      </c>
      <c r="BU93" s="589">
        <f t="shared" si="91"/>
        <v>0</v>
      </c>
      <c r="BV93" s="589">
        <f t="shared" si="91"/>
        <v>0</v>
      </c>
      <c r="BW93" s="589">
        <f t="shared" si="91"/>
        <v>0</v>
      </c>
      <c r="BX93" s="589">
        <f t="shared" si="91"/>
        <v>0</v>
      </c>
      <c r="BY93" s="589">
        <f t="shared" si="91"/>
        <v>0</v>
      </c>
      <c r="BZ93" s="589">
        <f t="shared" si="91"/>
        <v>0</v>
      </c>
      <c r="CA93" s="589">
        <f t="shared" si="91"/>
        <v>0</v>
      </c>
      <c r="CB93" s="589">
        <f t="shared" si="91"/>
        <v>0</v>
      </c>
      <c r="CC93" s="589">
        <f t="shared" si="91"/>
        <v>0</v>
      </c>
      <c r="CD93" s="589">
        <f t="shared" si="91"/>
        <v>0</v>
      </c>
      <c r="CE93" s="589">
        <f t="shared" si="91"/>
        <v>0</v>
      </c>
      <c r="CF93" s="589">
        <f t="shared" si="91"/>
        <v>0</v>
      </c>
      <c r="CG93" s="589">
        <f t="shared" si="91"/>
        <v>0</v>
      </c>
      <c r="CH93" s="589">
        <f t="shared" si="91"/>
        <v>0</v>
      </c>
      <c r="CI93" s="589">
        <f t="shared" si="91"/>
        <v>0</v>
      </c>
      <c r="CJ93" s="589">
        <f t="shared" si="91"/>
        <v>0</v>
      </c>
      <c r="CK93" s="589">
        <f t="shared" si="91"/>
        <v>0</v>
      </c>
      <c r="CL93" s="589">
        <f t="shared" si="91"/>
        <v>0</v>
      </c>
      <c r="CM93" s="589">
        <f t="shared" si="91"/>
        <v>0</v>
      </c>
      <c r="CN93" s="589">
        <f t="shared" si="91"/>
        <v>0</v>
      </c>
      <c r="CO93" s="589">
        <f t="shared" si="91"/>
        <v>0</v>
      </c>
      <c r="CP93" s="589">
        <f t="shared" si="91"/>
        <v>0</v>
      </c>
      <c r="CQ93" s="589">
        <f t="shared" si="91"/>
        <v>0</v>
      </c>
      <c r="CR93" s="589">
        <f t="shared" si="91"/>
        <v>0</v>
      </c>
      <c r="CS93" s="589">
        <f t="shared" si="91"/>
        <v>0</v>
      </c>
      <c r="CT93" s="589">
        <f t="shared" si="91"/>
        <v>0</v>
      </c>
      <c r="CU93" s="589">
        <f t="shared" si="91"/>
        <v>0</v>
      </c>
      <c r="CV93" s="589">
        <f t="shared" si="91"/>
        <v>0</v>
      </c>
      <c r="CW93" s="589">
        <f t="shared" si="91"/>
        <v>0</v>
      </c>
      <c r="CX93" s="589">
        <f t="shared" si="91"/>
        <v>0</v>
      </c>
      <c r="CY93" s="589">
        <f t="shared" si="91"/>
        <v>0</v>
      </c>
      <c r="CZ93" s="589">
        <f t="shared" si="91"/>
        <v>0</v>
      </c>
      <c r="DA93" s="589">
        <f t="shared" si="91"/>
        <v>0</v>
      </c>
      <c r="DB93" s="589">
        <f t="shared" si="91"/>
        <v>0</v>
      </c>
      <c r="DC93" s="589">
        <f t="shared" si="91"/>
        <v>0</v>
      </c>
      <c r="DD93" s="589">
        <f t="shared" si="91"/>
        <v>0</v>
      </c>
      <c r="DE93" s="589">
        <f t="shared" si="91"/>
        <v>0</v>
      </c>
      <c r="DF93" s="589">
        <f t="shared" si="91"/>
        <v>0</v>
      </c>
      <c r="DG93" s="589">
        <f t="shared" si="91"/>
        <v>0</v>
      </c>
      <c r="DH93" s="589">
        <f t="shared" si="91"/>
        <v>0</v>
      </c>
      <c r="DI93" s="589">
        <f t="shared" si="91"/>
        <v>0</v>
      </c>
      <c r="DJ93" s="589">
        <f t="shared" si="91"/>
        <v>0</v>
      </c>
      <c r="DK93" s="589">
        <f t="shared" si="91"/>
        <v>0</v>
      </c>
      <c r="DL93" s="589">
        <f t="shared" si="91"/>
        <v>0</v>
      </c>
      <c r="DM93" s="589">
        <f t="shared" si="91"/>
        <v>0</v>
      </c>
      <c r="DN93" s="589">
        <f t="shared" si="91"/>
        <v>0</v>
      </c>
      <c r="DO93" s="589">
        <f t="shared" si="91"/>
        <v>0</v>
      </c>
      <c r="DP93" s="589">
        <f t="shared" si="91"/>
        <v>0</v>
      </c>
      <c r="DQ93" s="589">
        <f t="shared" si="91"/>
        <v>0</v>
      </c>
      <c r="DR93" s="589">
        <f t="shared" si="91"/>
        <v>0</v>
      </c>
      <c r="DS93" s="589">
        <f t="shared" si="91"/>
        <v>0</v>
      </c>
      <c r="DT93" s="589">
        <f t="shared" si="91"/>
        <v>0</v>
      </c>
      <c r="DU93" s="589">
        <f t="shared" si="91"/>
        <v>0</v>
      </c>
      <c r="DV93" s="589">
        <f t="shared" si="91"/>
        <v>0</v>
      </c>
    </row>
    <row r="94" spans="1:126" s="485" customFormat="1" outlineLevel="1" x14ac:dyDescent="0.4">
      <c r="A94" s="737"/>
      <c r="B94" s="464">
        <f>'Rent Roll'!$B45</f>
        <v>0</v>
      </c>
      <c r="C94" s="1219">
        <f>'Rent Roll'!$K45</f>
        <v>0</v>
      </c>
      <c r="D94" s="1239"/>
      <c r="E94" s="1221">
        <f>'Rent Roll'!$T45</f>
        <v>0</v>
      </c>
      <c r="F94" s="588">
        <f t="shared" ref="F94:BQ94" si="92">F184</f>
        <v>0</v>
      </c>
      <c r="G94" s="589">
        <f t="shared" si="92"/>
        <v>0</v>
      </c>
      <c r="H94" s="589">
        <f t="shared" si="92"/>
        <v>0</v>
      </c>
      <c r="I94" s="589">
        <f t="shared" si="92"/>
        <v>0</v>
      </c>
      <c r="J94" s="589">
        <f t="shared" si="92"/>
        <v>0</v>
      </c>
      <c r="K94" s="589">
        <f t="shared" si="92"/>
        <v>0</v>
      </c>
      <c r="L94" s="589">
        <f t="shared" si="92"/>
        <v>0</v>
      </c>
      <c r="M94" s="589">
        <f t="shared" si="92"/>
        <v>0</v>
      </c>
      <c r="N94" s="589">
        <f t="shared" si="92"/>
        <v>0</v>
      </c>
      <c r="O94" s="589">
        <f t="shared" si="92"/>
        <v>0</v>
      </c>
      <c r="P94" s="589">
        <f t="shared" si="92"/>
        <v>0</v>
      </c>
      <c r="Q94" s="589">
        <f t="shared" si="92"/>
        <v>0</v>
      </c>
      <c r="R94" s="589">
        <f t="shared" si="92"/>
        <v>0</v>
      </c>
      <c r="S94" s="589">
        <f t="shared" si="92"/>
        <v>0</v>
      </c>
      <c r="T94" s="589">
        <f t="shared" si="92"/>
        <v>0</v>
      </c>
      <c r="U94" s="589">
        <f t="shared" si="92"/>
        <v>0</v>
      </c>
      <c r="V94" s="589">
        <f t="shared" si="92"/>
        <v>0</v>
      </c>
      <c r="W94" s="589">
        <f t="shared" si="92"/>
        <v>0</v>
      </c>
      <c r="X94" s="589">
        <f t="shared" si="92"/>
        <v>0</v>
      </c>
      <c r="Y94" s="589">
        <f t="shared" si="92"/>
        <v>0</v>
      </c>
      <c r="Z94" s="589">
        <f t="shared" si="92"/>
        <v>0</v>
      </c>
      <c r="AA94" s="589">
        <f t="shared" si="92"/>
        <v>0</v>
      </c>
      <c r="AB94" s="589">
        <f t="shared" si="92"/>
        <v>0</v>
      </c>
      <c r="AC94" s="589">
        <f t="shared" si="92"/>
        <v>0</v>
      </c>
      <c r="AD94" s="589">
        <f t="shared" si="92"/>
        <v>0</v>
      </c>
      <c r="AE94" s="589">
        <f t="shared" si="92"/>
        <v>0</v>
      </c>
      <c r="AF94" s="589">
        <f t="shared" si="92"/>
        <v>0</v>
      </c>
      <c r="AG94" s="589">
        <f t="shared" si="92"/>
        <v>0</v>
      </c>
      <c r="AH94" s="589">
        <f t="shared" si="92"/>
        <v>0</v>
      </c>
      <c r="AI94" s="589">
        <f t="shared" si="92"/>
        <v>0</v>
      </c>
      <c r="AJ94" s="589">
        <f t="shared" si="92"/>
        <v>0</v>
      </c>
      <c r="AK94" s="589">
        <f t="shared" si="92"/>
        <v>0</v>
      </c>
      <c r="AL94" s="589">
        <f t="shared" si="92"/>
        <v>0</v>
      </c>
      <c r="AM94" s="589">
        <f t="shared" si="92"/>
        <v>0</v>
      </c>
      <c r="AN94" s="589">
        <f t="shared" si="92"/>
        <v>0</v>
      </c>
      <c r="AO94" s="589">
        <f t="shared" si="92"/>
        <v>0</v>
      </c>
      <c r="AP94" s="589">
        <f t="shared" si="92"/>
        <v>0</v>
      </c>
      <c r="AQ94" s="589">
        <f t="shared" si="92"/>
        <v>0</v>
      </c>
      <c r="AR94" s="589">
        <f t="shared" si="92"/>
        <v>0</v>
      </c>
      <c r="AS94" s="589">
        <f t="shared" si="92"/>
        <v>0</v>
      </c>
      <c r="AT94" s="589">
        <f t="shared" si="92"/>
        <v>0</v>
      </c>
      <c r="AU94" s="589">
        <f t="shared" si="92"/>
        <v>0</v>
      </c>
      <c r="AV94" s="589">
        <f t="shared" si="92"/>
        <v>0</v>
      </c>
      <c r="AW94" s="589">
        <f t="shared" si="92"/>
        <v>0</v>
      </c>
      <c r="AX94" s="589">
        <f t="shared" si="92"/>
        <v>0</v>
      </c>
      <c r="AY94" s="589">
        <f t="shared" si="92"/>
        <v>0</v>
      </c>
      <c r="AZ94" s="589">
        <f t="shared" si="92"/>
        <v>0</v>
      </c>
      <c r="BA94" s="589">
        <f t="shared" si="92"/>
        <v>0</v>
      </c>
      <c r="BB94" s="589">
        <f t="shared" si="92"/>
        <v>0</v>
      </c>
      <c r="BC94" s="589">
        <f t="shared" si="92"/>
        <v>0</v>
      </c>
      <c r="BD94" s="589">
        <f t="shared" si="92"/>
        <v>0</v>
      </c>
      <c r="BE94" s="589">
        <f t="shared" si="92"/>
        <v>0</v>
      </c>
      <c r="BF94" s="589">
        <f t="shared" si="92"/>
        <v>0</v>
      </c>
      <c r="BG94" s="589">
        <f t="shared" si="92"/>
        <v>0</v>
      </c>
      <c r="BH94" s="589">
        <f t="shared" si="92"/>
        <v>0</v>
      </c>
      <c r="BI94" s="589">
        <f t="shared" si="92"/>
        <v>0</v>
      </c>
      <c r="BJ94" s="589">
        <f t="shared" si="92"/>
        <v>0</v>
      </c>
      <c r="BK94" s="589">
        <f t="shared" si="92"/>
        <v>0</v>
      </c>
      <c r="BL94" s="589">
        <f t="shared" si="92"/>
        <v>0</v>
      </c>
      <c r="BM94" s="589">
        <f t="shared" si="92"/>
        <v>0</v>
      </c>
      <c r="BN94" s="589">
        <f t="shared" si="92"/>
        <v>0</v>
      </c>
      <c r="BO94" s="589">
        <f t="shared" si="92"/>
        <v>0</v>
      </c>
      <c r="BP94" s="589">
        <f t="shared" si="92"/>
        <v>0</v>
      </c>
      <c r="BQ94" s="589">
        <f t="shared" si="92"/>
        <v>0</v>
      </c>
      <c r="BR94" s="589">
        <f t="shared" ref="BR94:DV94" si="93">BR184</f>
        <v>0</v>
      </c>
      <c r="BS94" s="589">
        <f t="shared" si="93"/>
        <v>0</v>
      </c>
      <c r="BT94" s="589">
        <f t="shared" si="93"/>
        <v>0</v>
      </c>
      <c r="BU94" s="589">
        <f t="shared" si="93"/>
        <v>0</v>
      </c>
      <c r="BV94" s="589">
        <f t="shared" si="93"/>
        <v>0</v>
      </c>
      <c r="BW94" s="589">
        <f t="shared" si="93"/>
        <v>0</v>
      </c>
      <c r="BX94" s="589">
        <f t="shared" si="93"/>
        <v>0</v>
      </c>
      <c r="BY94" s="589">
        <f t="shared" si="93"/>
        <v>0</v>
      </c>
      <c r="BZ94" s="589">
        <f t="shared" si="93"/>
        <v>0</v>
      </c>
      <c r="CA94" s="589">
        <f t="shared" si="93"/>
        <v>0</v>
      </c>
      <c r="CB94" s="589">
        <f t="shared" si="93"/>
        <v>0</v>
      </c>
      <c r="CC94" s="589">
        <f t="shared" si="93"/>
        <v>0</v>
      </c>
      <c r="CD94" s="589">
        <f t="shared" si="93"/>
        <v>0</v>
      </c>
      <c r="CE94" s="589">
        <f t="shared" si="93"/>
        <v>0</v>
      </c>
      <c r="CF94" s="589">
        <f t="shared" si="93"/>
        <v>0</v>
      </c>
      <c r="CG94" s="589">
        <f t="shared" si="93"/>
        <v>0</v>
      </c>
      <c r="CH94" s="589">
        <f t="shared" si="93"/>
        <v>0</v>
      </c>
      <c r="CI94" s="589">
        <f t="shared" si="93"/>
        <v>0</v>
      </c>
      <c r="CJ94" s="589">
        <f t="shared" si="93"/>
        <v>0</v>
      </c>
      <c r="CK94" s="589">
        <f t="shared" si="93"/>
        <v>0</v>
      </c>
      <c r="CL94" s="589">
        <f t="shared" si="93"/>
        <v>0</v>
      </c>
      <c r="CM94" s="589">
        <f t="shared" si="93"/>
        <v>0</v>
      </c>
      <c r="CN94" s="589">
        <f t="shared" si="93"/>
        <v>0</v>
      </c>
      <c r="CO94" s="589">
        <f t="shared" si="93"/>
        <v>0</v>
      </c>
      <c r="CP94" s="589">
        <f t="shared" si="93"/>
        <v>0</v>
      </c>
      <c r="CQ94" s="589">
        <f t="shared" si="93"/>
        <v>0</v>
      </c>
      <c r="CR94" s="589">
        <f t="shared" si="93"/>
        <v>0</v>
      </c>
      <c r="CS94" s="589">
        <f t="shared" si="93"/>
        <v>0</v>
      </c>
      <c r="CT94" s="589">
        <f t="shared" si="93"/>
        <v>0</v>
      </c>
      <c r="CU94" s="589">
        <f t="shared" si="93"/>
        <v>0</v>
      </c>
      <c r="CV94" s="589">
        <f t="shared" si="93"/>
        <v>0</v>
      </c>
      <c r="CW94" s="589">
        <f t="shared" si="93"/>
        <v>0</v>
      </c>
      <c r="CX94" s="589">
        <f t="shared" si="93"/>
        <v>0</v>
      </c>
      <c r="CY94" s="589">
        <f t="shared" si="93"/>
        <v>0</v>
      </c>
      <c r="CZ94" s="589">
        <f t="shared" si="93"/>
        <v>0</v>
      </c>
      <c r="DA94" s="589">
        <f t="shared" si="93"/>
        <v>0</v>
      </c>
      <c r="DB94" s="589">
        <f t="shared" si="93"/>
        <v>0</v>
      </c>
      <c r="DC94" s="589">
        <f t="shared" si="93"/>
        <v>0</v>
      </c>
      <c r="DD94" s="589">
        <f t="shared" si="93"/>
        <v>0</v>
      </c>
      <c r="DE94" s="589">
        <f t="shared" si="93"/>
        <v>0</v>
      </c>
      <c r="DF94" s="589">
        <f t="shared" si="93"/>
        <v>0</v>
      </c>
      <c r="DG94" s="589">
        <f t="shared" si="93"/>
        <v>0</v>
      </c>
      <c r="DH94" s="589">
        <f t="shared" si="93"/>
        <v>0</v>
      </c>
      <c r="DI94" s="589">
        <f t="shared" si="93"/>
        <v>0</v>
      </c>
      <c r="DJ94" s="589">
        <f t="shared" si="93"/>
        <v>0</v>
      </c>
      <c r="DK94" s="589">
        <f t="shared" si="93"/>
        <v>0</v>
      </c>
      <c r="DL94" s="589">
        <f t="shared" si="93"/>
        <v>0</v>
      </c>
      <c r="DM94" s="589">
        <f t="shared" si="93"/>
        <v>0</v>
      </c>
      <c r="DN94" s="589">
        <f t="shared" si="93"/>
        <v>0</v>
      </c>
      <c r="DO94" s="589">
        <f t="shared" si="93"/>
        <v>0</v>
      </c>
      <c r="DP94" s="589">
        <f t="shared" si="93"/>
        <v>0</v>
      </c>
      <c r="DQ94" s="589">
        <f t="shared" si="93"/>
        <v>0</v>
      </c>
      <c r="DR94" s="589">
        <f t="shared" si="93"/>
        <v>0</v>
      </c>
      <c r="DS94" s="589">
        <f t="shared" si="93"/>
        <v>0</v>
      </c>
      <c r="DT94" s="589">
        <f t="shared" si="93"/>
        <v>0</v>
      </c>
      <c r="DU94" s="589">
        <f t="shared" si="93"/>
        <v>0</v>
      </c>
      <c r="DV94" s="589">
        <f t="shared" si="93"/>
        <v>0</v>
      </c>
    </row>
    <row r="95" spans="1:126" s="485" customFormat="1" x14ac:dyDescent="0.4">
      <c r="A95" s="737"/>
      <c r="E95" s="592"/>
      <c r="F95" s="593"/>
      <c r="G95" s="594"/>
      <c r="H95" s="594"/>
      <c r="I95" s="594"/>
      <c r="J95" s="594"/>
      <c r="K95" s="594"/>
      <c r="L95" s="594"/>
      <c r="M95" s="594"/>
      <c r="N95" s="594"/>
      <c r="O95" s="594"/>
      <c r="P95" s="594"/>
      <c r="Q95" s="594"/>
      <c r="R95" s="594"/>
      <c r="S95" s="594"/>
      <c r="T95" s="594"/>
      <c r="U95" s="594"/>
      <c r="V95" s="594"/>
      <c r="W95" s="594"/>
      <c r="X95" s="594"/>
      <c r="Y95" s="594"/>
      <c r="Z95" s="594"/>
      <c r="AA95" s="594"/>
      <c r="AB95" s="594"/>
      <c r="AC95" s="594"/>
      <c r="AD95" s="594"/>
      <c r="AE95" s="594"/>
      <c r="AF95" s="594"/>
      <c r="AG95" s="594"/>
      <c r="AH95" s="594"/>
      <c r="AI95" s="594"/>
      <c r="AJ95" s="594"/>
      <c r="AK95" s="594"/>
      <c r="AL95" s="594"/>
      <c r="AM95" s="594"/>
      <c r="AN95" s="594"/>
      <c r="AO95" s="594"/>
      <c r="AP95" s="594"/>
      <c r="AQ95" s="594"/>
      <c r="AR95" s="594"/>
      <c r="AS95" s="594"/>
      <c r="AT95" s="594"/>
      <c r="AU95" s="594"/>
      <c r="AV95" s="594"/>
      <c r="AW95" s="594"/>
      <c r="AX95" s="594"/>
      <c r="AY95" s="594"/>
      <c r="AZ95" s="594"/>
      <c r="BA95" s="594"/>
      <c r="BB95" s="594"/>
      <c r="BC95" s="594"/>
      <c r="BD95" s="594"/>
      <c r="BE95" s="594"/>
      <c r="BF95" s="594"/>
      <c r="BG95" s="594"/>
      <c r="BH95" s="594"/>
      <c r="BI95" s="594"/>
      <c r="BJ95" s="594"/>
      <c r="BK95" s="594"/>
      <c r="BL95" s="594"/>
      <c r="BM95" s="594"/>
      <c r="BN95" s="594"/>
      <c r="BO95" s="594"/>
      <c r="BP95" s="594"/>
      <c r="BQ95" s="594"/>
      <c r="BR95" s="594"/>
      <c r="BS95" s="594"/>
      <c r="BT95" s="594"/>
      <c r="BU95" s="594"/>
      <c r="BV95" s="594"/>
      <c r="BW95" s="594"/>
      <c r="BX95" s="594"/>
      <c r="BY95" s="594"/>
      <c r="BZ95" s="594"/>
      <c r="CA95" s="594"/>
      <c r="CB95" s="594"/>
      <c r="CC95" s="594"/>
      <c r="CD95" s="594"/>
      <c r="CE95" s="594"/>
      <c r="CF95" s="594"/>
      <c r="CG95" s="594"/>
      <c r="CH95" s="594"/>
      <c r="CI95" s="594"/>
      <c r="CJ95" s="594"/>
      <c r="CK95" s="594"/>
      <c r="CL95" s="594"/>
      <c r="CM95" s="594"/>
      <c r="CN95" s="594"/>
      <c r="CO95" s="594"/>
      <c r="CP95" s="594"/>
      <c r="CQ95" s="594"/>
      <c r="CR95" s="594"/>
      <c r="CS95" s="594"/>
      <c r="CT95" s="594"/>
      <c r="CU95" s="594"/>
      <c r="CV95" s="594"/>
      <c r="CW95" s="594"/>
      <c r="CX95" s="594"/>
      <c r="CY95" s="594"/>
      <c r="CZ95" s="594"/>
      <c r="DA95" s="594"/>
      <c r="DB95" s="594"/>
      <c r="DC95" s="594"/>
      <c r="DD95" s="594"/>
      <c r="DE95" s="594"/>
      <c r="DF95" s="594"/>
      <c r="DG95" s="594"/>
      <c r="DH95" s="594"/>
      <c r="DI95" s="594"/>
      <c r="DJ95" s="594"/>
      <c r="DK95" s="594"/>
      <c r="DL95" s="594"/>
      <c r="DM95" s="594"/>
      <c r="DN95" s="594"/>
      <c r="DO95" s="594"/>
      <c r="DP95" s="594"/>
      <c r="DQ95" s="594"/>
      <c r="DR95" s="594"/>
      <c r="DS95" s="594"/>
      <c r="DT95" s="594"/>
      <c r="DU95" s="594"/>
      <c r="DV95" s="594"/>
    </row>
    <row r="96" spans="1:126" s="724" customFormat="1" ht="4.95" customHeight="1" x14ac:dyDescent="0.4">
      <c r="E96" s="741"/>
      <c r="F96" s="742"/>
      <c r="G96" s="743"/>
      <c r="H96" s="743"/>
      <c r="I96" s="743"/>
      <c r="J96" s="743"/>
      <c r="K96" s="743"/>
      <c r="L96" s="743"/>
      <c r="M96" s="743"/>
      <c r="N96" s="743"/>
      <c r="O96" s="743"/>
      <c r="P96" s="743"/>
      <c r="Q96" s="743"/>
      <c r="R96" s="743"/>
      <c r="S96" s="743"/>
      <c r="T96" s="743"/>
      <c r="U96" s="743"/>
      <c r="V96" s="743"/>
      <c r="W96" s="743"/>
      <c r="X96" s="743"/>
      <c r="Y96" s="743"/>
      <c r="Z96" s="743"/>
      <c r="AA96" s="743"/>
      <c r="AB96" s="743"/>
      <c r="AC96" s="743"/>
      <c r="AD96" s="743"/>
      <c r="AE96" s="743"/>
      <c r="AF96" s="743"/>
      <c r="AG96" s="743"/>
      <c r="AH96" s="743"/>
      <c r="AI96" s="743"/>
      <c r="AJ96" s="743"/>
      <c r="AK96" s="743"/>
      <c r="AL96" s="743"/>
      <c r="AM96" s="743"/>
      <c r="AN96" s="743"/>
      <c r="AO96" s="743"/>
      <c r="AP96" s="743"/>
      <c r="AQ96" s="743"/>
      <c r="AR96" s="743"/>
      <c r="AS96" s="743"/>
      <c r="AT96" s="743"/>
      <c r="AU96" s="743"/>
      <c r="AV96" s="743"/>
      <c r="AW96" s="743"/>
      <c r="AX96" s="743"/>
      <c r="AY96" s="743"/>
      <c r="AZ96" s="743"/>
      <c r="BA96" s="743"/>
      <c r="BB96" s="743"/>
      <c r="BC96" s="743"/>
      <c r="BD96" s="743"/>
      <c r="BE96" s="743"/>
      <c r="BF96" s="743"/>
      <c r="BG96" s="743"/>
      <c r="BH96" s="743"/>
      <c r="BI96" s="743"/>
      <c r="BJ96" s="743"/>
      <c r="BK96" s="743"/>
      <c r="BL96" s="743"/>
      <c r="BM96" s="743"/>
      <c r="BN96" s="743"/>
      <c r="BO96" s="743"/>
      <c r="BP96" s="743"/>
      <c r="BQ96" s="743"/>
      <c r="BR96" s="743"/>
      <c r="BS96" s="743"/>
      <c r="BT96" s="743"/>
      <c r="BU96" s="743"/>
      <c r="BV96" s="743"/>
      <c r="BW96" s="743"/>
      <c r="BX96" s="743"/>
      <c r="BY96" s="743"/>
      <c r="BZ96" s="743"/>
      <c r="CA96" s="743"/>
      <c r="CB96" s="743"/>
      <c r="CC96" s="743"/>
      <c r="CD96" s="743"/>
      <c r="CE96" s="743"/>
      <c r="CF96" s="743"/>
      <c r="CG96" s="743"/>
      <c r="CH96" s="743"/>
      <c r="CI96" s="743"/>
      <c r="CJ96" s="743"/>
      <c r="CK96" s="743"/>
      <c r="CL96" s="743"/>
      <c r="CM96" s="743"/>
      <c r="CN96" s="743"/>
      <c r="CO96" s="743"/>
      <c r="CP96" s="743"/>
      <c r="CQ96" s="743"/>
      <c r="CR96" s="743"/>
      <c r="CS96" s="743"/>
      <c r="CT96" s="743"/>
      <c r="CU96" s="743"/>
      <c r="CV96" s="743"/>
      <c r="CW96" s="743"/>
      <c r="CX96" s="743"/>
      <c r="CY96" s="743"/>
      <c r="CZ96" s="743"/>
      <c r="DA96" s="743"/>
      <c r="DB96" s="743"/>
      <c r="DC96" s="743"/>
      <c r="DD96" s="743"/>
      <c r="DE96" s="743"/>
      <c r="DF96" s="743"/>
      <c r="DG96" s="743"/>
      <c r="DH96" s="743"/>
      <c r="DI96" s="743"/>
      <c r="DJ96" s="743"/>
      <c r="DK96" s="743"/>
      <c r="DL96" s="743"/>
      <c r="DM96" s="743"/>
      <c r="DN96" s="743"/>
      <c r="DO96" s="743"/>
      <c r="DP96" s="743"/>
      <c r="DQ96" s="743"/>
      <c r="DR96" s="743"/>
      <c r="DS96" s="743"/>
      <c r="DT96" s="743"/>
      <c r="DU96" s="743"/>
      <c r="DV96" s="743"/>
    </row>
    <row r="97" spans="1:126" x14ac:dyDescent="0.4">
      <c r="B97" s="711" t="s">
        <v>87</v>
      </c>
      <c r="C97" s="711"/>
      <c r="D97" s="711"/>
      <c r="E97" s="1222"/>
      <c r="F97" s="1223">
        <f t="shared" ref="F97:BR97" si="94">SUM(F99:F140)</f>
        <v>0</v>
      </c>
      <c r="G97" s="1224">
        <f t="shared" si="94"/>
        <v>359261.25</v>
      </c>
      <c r="H97" s="1224">
        <f t="shared" si="94"/>
        <v>359261.25</v>
      </c>
      <c r="I97" s="1224">
        <f t="shared" si="94"/>
        <v>359261.25</v>
      </c>
      <c r="J97" s="1224">
        <f t="shared" si="94"/>
        <v>359261.25</v>
      </c>
      <c r="K97" s="1224">
        <f t="shared" si="94"/>
        <v>359261.25</v>
      </c>
      <c r="L97" s="1224">
        <f t="shared" si="94"/>
        <v>359261.25</v>
      </c>
      <c r="M97" s="1224">
        <f t="shared" si="94"/>
        <v>359261.25</v>
      </c>
      <c r="N97" s="1224">
        <f t="shared" si="94"/>
        <v>359261.25</v>
      </c>
      <c r="O97" s="1224">
        <f t="shared" si="94"/>
        <v>359261.25</v>
      </c>
      <c r="P97" s="1224">
        <f t="shared" si="94"/>
        <v>359261.25</v>
      </c>
      <c r="Q97" s="1224">
        <f t="shared" si="94"/>
        <v>359261.25</v>
      </c>
      <c r="R97" s="1224">
        <f t="shared" si="94"/>
        <v>366446.47500000003</v>
      </c>
      <c r="S97" s="1224">
        <f t="shared" si="94"/>
        <v>415919.27500000008</v>
      </c>
      <c r="T97" s="1224">
        <f t="shared" si="94"/>
        <v>415919.27500000008</v>
      </c>
      <c r="U97" s="1224">
        <f t="shared" si="94"/>
        <v>415919.27500000008</v>
      </c>
      <c r="V97" s="1224">
        <f t="shared" si="94"/>
        <v>415919.27500000008</v>
      </c>
      <c r="W97" s="1224">
        <f t="shared" si="94"/>
        <v>415919.27500000008</v>
      </c>
      <c r="X97" s="1224">
        <f t="shared" si="94"/>
        <v>415919.27500000008</v>
      </c>
      <c r="Y97" s="1224">
        <f t="shared" si="94"/>
        <v>415919.27500000008</v>
      </c>
      <c r="Z97" s="1224">
        <f t="shared" si="94"/>
        <v>415919.27500000008</v>
      </c>
      <c r="AA97" s="1224">
        <f t="shared" si="94"/>
        <v>415919.27500000008</v>
      </c>
      <c r="AB97" s="1224">
        <f t="shared" si="94"/>
        <v>415919.27500000008</v>
      </c>
      <c r="AC97" s="1224">
        <f t="shared" si="94"/>
        <v>415919.27500000008</v>
      </c>
      <c r="AD97" s="1224">
        <f t="shared" si="94"/>
        <v>424237.66050000011</v>
      </c>
      <c r="AE97" s="1224">
        <f t="shared" si="94"/>
        <v>448974.06050000014</v>
      </c>
      <c r="AF97" s="1224">
        <f t="shared" si="94"/>
        <v>448974.06050000014</v>
      </c>
      <c r="AG97" s="1224">
        <f t="shared" si="94"/>
        <v>448974.06050000014</v>
      </c>
      <c r="AH97" s="1224">
        <f t="shared" si="94"/>
        <v>448974.06050000014</v>
      </c>
      <c r="AI97" s="1224">
        <f t="shared" si="94"/>
        <v>448974.06050000014</v>
      </c>
      <c r="AJ97" s="1224">
        <f t="shared" si="94"/>
        <v>448974.06050000014</v>
      </c>
      <c r="AK97" s="1224">
        <f t="shared" si="94"/>
        <v>448974.06050000014</v>
      </c>
      <c r="AL97" s="1224">
        <f t="shared" si="94"/>
        <v>448974.06050000014</v>
      </c>
      <c r="AM97" s="1224">
        <f t="shared" si="94"/>
        <v>448974.06050000014</v>
      </c>
      <c r="AN97" s="1224">
        <f t="shared" si="94"/>
        <v>448974.06050000014</v>
      </c>
      <c r="AO97" s="1224">
        <f t="shared" si="94"/>
        <v>448974.06050000014</v>
      </c>
      <c r="AP97" s="1224">
        <f t="shared" si="94"/>
        <v>457953.54171000002</v>
      </c>
      <c r="AQ97" s="1224">
        <f t="shared" si="94"/>
        <v>457953.54171000002</v>
      </c>
      <c r="AR97" s="1224">
        <f t="shared" si="94"/>
        <v>457953.54171000002</v>
      </c>
      <c r="AS97" s="1224">
        <f t="shared" si="94"/>
        <v>457953.54171000002</v>
      </c>
      <c r="AT97" s="1224">
        <f t="shared" si="94"/>
        <v>457953.54171000002</v>
      </c>
      <c r="AU97" s="1224">
        <f t="shared" si="94"/>
        <v>457953.54171000002</v>
      </c>
      <c r="AV97" s="1224">
        <f t="shared" si="94"/>
        <v>457953.54171000002</v>
      </c>
      <c r="AW97" s="1224">
        <f t="shared" si="94"/>
        <v>457953.54171000002</v>
      </c>
      <c r="AX97" s="1224">
        <f t="shared" si="94"/>
        <v>457953.54171000002</v>
      </c>
      <c r="AY97" s="1224">
        <f t="shared" si="94"/>
        <v>457953.54171000002</v>
      </c>
      <c r="AZ97" s="1224">
        <f t="shared" si="94"/>
        <v>457953.54171000002</v>
      </c>
      <c r="BA97" s="1224">
        <f t="shared" si="94"/>
        <v>457953.54171000002</v>
      </c>
      <c r="BB97" s="1224">
        <f t="shared" si="94"/>
        <v>467112.61254420009</v>
      </c>
      <c r="BC97" s="1224">
        <f t="shared" si="94"/>
        <v>467112.61254420009</v>
      </c>
      <c r="BD97" s="1224">
        <f t="shared" si="94"/>
        <v>467112.61254420009</v>
      </c>
      <c r="BE97" s="1224">
        <f t="shared" si="94"/>
        <v>467112.61254420009</v>
      </c>
      <c r="BF97" s="1224">
        <f t="shared" si="94"/>
        <v>467112.61254420009</v>
      </c>
      <c r="BG97" s="1224">
        <f t="shared" si="94"/>
        <v>467112.61254420009</v>
      </c>
      <c r="BH97" s="1224">
        <f t="shared" si="94"/>
        <v>467112.61254420009</v>
      </c>
      <c r="BI97" s="1224">
        <f t="shared" si="94"/>
        <v>467112.61254420009</v>
      </c>
      <c r="BJ97" s="1224">
        <f t="shared" si="94"/>
        <v>467112.61254420009</v>
      </c>
      <c r="BK97" s="1224">
        <f t="shared" si="94"/>
        <v>467112.61254420009</v>
      </c>
      <c r="BL97" s="1224">
        <f t="shared" si="94"/>
        <v>467112.61254420009</v>
      </c>
      <c r="BM97" s="1224">
        <f t="shared" si="94"/>
        <v>467112.61254420009</v>
      </c>
      <c r="BN97" s="1224">
        <f t="shared" si="94"/>
        <v>476454.86479508411</v>
      </c>
      <c r="BO97" s="1224">
        <f t="shared" si="94"/>
        <v>476454.86479508411</v>
      </c>
      <c r="BP97" s="1224">
        <f t="shared" si="94"/>
        <v>476454.86479508411</v>
      </c>
      <c r="BQ97" s="1224">
        <f t="shared" si="94"/>
        <v>476454.86479508411</v>
      </c>
      <c r="BR97" s="1224">
        <f t="shared" si="94"/>
        <v>476454.86479508411</v>
      </c>
      <c r="BS97" s="1224">
        <f t="shared" ref="BS97:DV97" si="95">SUM(BS99:BS140)</f>
        <v>476454.86479508411</v>
      </c>
      <c r="BT97" s="1224">
        <f t="shared" si="95"/>
        <v>476454.86479508411</v>
      </c>
      <c r="BU97" s="1224">
        <f t="shared" si="95"/>
        <v>476454.86479508411</v>
      </c>
      <c r="BV97" s="1224">
        <f t="shared" si="95"/>
        <v>476454.86479508411</v>
      </c>
      <c r="BW97" s="1224">
        <f t="shared" si="95"/>
        <v>476454.86479508411</v>
      </c>
      <c r="BX97" s="1224">
        <f t="shared" si="95"/>
        <v>476454.86479508411</v>
      </c>
      <c r="BY97" s="1224">
        <f t="shared" si="95"/>
        <v>476454.86479508411</v>
      </c>
      <c r="BZ97" s="1224">
        <f t="shared" si="95"/>
        <v>485983.96209098573</v>
      </c>
      <c r="CA97" s="1224">
        <f t="shared" si="95"/>
        <v>308248.89858991094</v>
      </c>
      <c r="CB97" s="1224">
        <f t="shared" si="95"/>
        <v>308248.89858991094</v>
      </c>
      <c r="CC97" s="1224">
        <f t="shared" si="95"/>
        <v>308248.89858991094</v>
      </c>
      <c r="CD97" s="1224">
        <f t="shared" si="95"/>
        <v>308248.89858991094</v>
      </c>
      <c r="CE97" s="1224">
        <f t="shared" si="95"/>
        <v>308248.89858991094</v>
      </c>
      <c r="CF97" s="1224">
        <f t="shared" si="95"/>
        <v>308248.89858991094</v>
      </c>
      <c r="CG97" s="1224">
        <f t="shared" si="95"/>
        <v>308248.89858991094</v>
      </c>
      <c r="CH97" s="1224">
        <f t="shared" si="95"/>
        <v>308248.89858991094</v>
      </c>
      <c r="CI97" s="1224">
        <f t="shared" si="95"/>
        <v>308248.89858991094</v>
      </c>
      <c r="CJ97" s="1224">
        <f t="shared" si="95"/>
        <v>308248.89858991094</v>
      </c>
      <c r="CK97" s="1224">
        <f t="shared" si="95"/>
        <v>308248.89858991094</v>
      </c>
      <c r="CL97" s="1224">
        <f t="shared" si="95"/>
        <v>314413.8765617091</v>
      </c>
      <c r="CM97" s="1224">
        <f t="shared" si="95"/>
        <v>258699.46842594512</v>
      </c>
      <c r="CN97" s="1224">
        <f t="shared" si="95"/>
        <v>258699.46842594512</v>
      </c>
      <c r="CO97" s="1224">
        <f t="shared" si="95"/>
        <v>258699.46842594512</v>
      </c>
      <c r="CP97" s="1224">
        <f t="shared" si="95"/>
        <v>258699.46842594512</v>
      </c>
      <c r="CQ97" s="1224">
        <f t="shared" si="95"/>
        <v>258699.46842594512</v>
      </c>
      <c r="CR97" s="1224">
        <f t="shared" si="95"/>
        <v>258699.46842594512</v>
      </c>
      <c r="CS97" s="1224">
        <f t="shared" si="95"/>
        <v>258699.46842594512</v>
      </c>
      <c r="CT97" s="1224">
        <f t="shared" si="95"/>
        <v>258699.46842594512</v>
      </c>
      <c r="CU97" s="1224">
        <f t="shared" si="95"/>
        <v>258699.46842594512</v>
      </c>
      <c r="CV97" s="1224">
        <f t="shared" si="95"/>
        <v>258699.46842594512</v>
      </c>
      <c r="CW97" s="1224">
        <f t="shared" si="95"/>
        <v>258699.46842594512</v>
      </c>
      <c r="CX97" s="1224">
        <f t="shared" si="95"/>
        <v>263873.45779446402</v>
      </c>
      <c r="CY97" s="1224">
        <f t="shared" si="95"/>
        <v>236016.25372658198</v>
      </c>
      <c r="CZ97" s="1224">
        <f t="shared" si="95"/>
        <v>236016.25372658198</v>
      </c>
      <c r="DA97" s="1224">
        <f t="shared" si="95"/>
        <v>236016.25372658198</v>
      </c>
      <c r="DB97" s="1224">
        <f t="shared" si="95"/>
        <v>236016.25372658198</v>
      </c>
      <c r="DC97" s="1224">
        <f t="shared" si="95"/>
        <v>236016.25372658198</v>
      </c>
      <c r="DD97" s="1224">
        <f t="shared" si="95"/>
        <v>236016.25372658198</v>
      </c>
      <c r="DE97" s="1224">
        <f t="shared" si="95"/>
        <v>236016.25372658198</v>
      </c>
      <c r="DF97" s="1224">
        <f t="shared" si="95"/>
        <v>236016.25372658198</v>
      </c>
      <c r="DG97" s="1224">
        <f t="shared" si="95"/>
        <v>236016.25372658198</v>
      </c>
      <c r="DH97" s="1224">
        <f t="shared" si="95"/>
        <v>236016.25372658198</v>
      </c>
      <c r="DI97" s="1224">
        <f t="shared" si="95"/>
        <v>236016.25372658198</v>
      </c>
      <c r="DJ97" s="1224">
        <f t="shared" si="95"/>
        <v>240736.57880111362</v>
      </c>
      <c r="DK97" s="1224">
        <f t="shared" si="95"/>
        <v>240736.57880111362</v>
      </c>
      <c r="DL97" s="1224">
        <f t="shared" si="95"/>
        <v>240736.57880111362</v>
      </c>
      <c r="DM97" s="1224">
        <f t="shared" si="95"/>
        <v>240736.57880111362</v>
      </c>
      <c r="DN97" s="1224">
        <f t="shared" si="95"/>
        <v>240736.57880111362</v>
      </c>
      <c r="DO97" s="1224">
        <f t="shared" si="95"/>
        <v>240736.57880111362</v>
      </c>
      <c r="DP97" s="1224">
        <f t="shared" si="95"/>
        <v>240736.57880111362</v>
      </c>
      <c r="DQ97" s="1224">
        <f t="shared" si="95"/>
        <v>240736.57880111362</v>
      </c>
      <c r="DR97" s="1224">
        <f t="shared" si="95"/>
        <v>240736.57880111362</v>
      </c>
      <c r="DS97" s="1224">
        <f t="shared" si="95"/>
        <v>240736.57880111362</v>
      </c>
      <c r="DT97" s="1224">
        <f t="shared" si="95"/>
        <v>240736.57880111362</v>
      </c>
      <c r="DU97" s="1224">
        <f t="shared" si="95"/>
        <v>240736.57880111362</v>
      </c>
      <c r="DV97" s="1224">
        <f t="shared" si="95"/>
        <v>245551.3103771359</v>
      </c>
    </row>
    <row r="98" spans="1:126" s="585" customFormat="1" x14ac:dyDescent="0.4">
      <c r="A98" s="724"/>
      <c r="B98" s="526" t="s">
        <v>84</v>
      </c>
      <c r="C98" s="717" t="s">
        <v>77</v>
      </c>
      <c r="D98" s="526" t="s">
        <v>86</v>
      </c>
      <c r="E98" s="540" t="s">
        <v>54</v>
      </c>
      <c r="F98" s="1247"/>
      <c r="G98" s="1248"/>
      <c r="H98" s="1248"/>
      <c r="I98" s="1248"/>
      <c r="J98" s="1248"/>
      <c r="K98" s="1248"/>
      <c r="L98" s="1248"/>
      <c r="M98" s="1248"/>
      <c r="N98" s="1248"/>
      <c r="O98" s="1248"/>
      <c r="P98" s="1248"/>
      <c r="Q98" s="1248"/>
      <c r="R98" s="1248"/>
      <c r="S98" s="1248"/>
      <c r="T98" s="1248"/>
      <c r="U98" s="1248"/>
      <c r="V98" s="1248"/>
      <c r="W98" s="1248"/>
      <c r="X98" s="1248"/>
      <c r="Y98" s="1248"/>
      <c r="Z98" s="1248"/>
      <c r="AA98" s="1248"/>
      <c r="AB98" s="1248"/>
      <c r="AC98" s="1248"/>
      <c r="AD98" s="1248"/>
      <c r="AE98" s="1248"/>
      <c r="AF98" s="1248"/>
      <c r="AG98" s="1248"/>
      <c r="AH98" s="1248"/>
      <c r="AI98" s="1248"/>
      <c r="AJ98" s="1248"/>
      <c r="AK98" s="1248"/>
      <c r="AL98" s="1248"/>
      <c r="AM98" s="1248"/>
      <c r="AN98" s="1248"/>
      <c r="AO98" s="1248"/>
      <c r="AP98" s="1248"/>
      <c r="AQ98" s="1248"/>
      <c r="AR98" s="1248"/>
      <c r="AS98" s="1248"/>
      <c r="AT98" s="1248"/>
      <c r="AU98" s="1248"/>
      <c r="AV98" s="1248"/>
      <c r="AW98" s="1248"/>
      <c r="AX98" s="1248"/>
      <c r="AY98" s="1248"/>
      <c r="AZ98" s="1248"/>
      <c r="BA98" s="1248"/>
      <c r="BB98" s="1248"/>
      <c r="BC98" s="1248"/>
      <c r="BD98" s="1248"/>
      <c r="BE98" s="1248"/>
      <c r="BF98" s="1248"/>
      <c r="BG98" s="1248"/>
      <c r="BH98" s="1248"/>
      <c r="BI98" s="1248"/>
      <c r="BJ98" s="1248"/>
      <c r="BK98" s="1248"/>
      <c r="BL98" s="1248"/>
      <c r="BM98" s="1248"/>
      <c r="BN98" s="1248"/>
      <c r="BO98" s="1248"/>
      <c r="BP98" s="1248"/>
      <c r="BQ98" s="1248"/>
      <c r="BR98" s="1248"/>
      <c r="BS98" s="1248"/>
      <c r="BT98" s="1248"/>
      <c r="BU98" s="1248"/>
      <c r="BV98" s="1248"/>
      <c r="BW98" s="1248"/>
      <c r="BX98" s="1248"/>
      <c r="BY98" s="1248"/>
      <c r="BZ98" s="1248"/>
      <c r="CA98" s="1248"/>
      <c r="CB98" s="1248"/>
      <c r="CC98" s="1248"/>
      <c r="CD98" s="1248"/>
      <c r="CE98" s="1248"/>
      <c r="CF98" s="1248"/>
      <c r="CG98" s="1248"/>
      <c r="CH98" s="1248"/>
      <c r="CI98" s="1248"/>
      <c r="CJ98" s="1248"/>
      <c r="CK98" s="1248"/>
      <c r="CL98" s="1248"/>
      <c r="CM98" s="1248"/>
      <c r="CN98" s="1248"/>
      <c r="CO98" s="1248"/>
      <c r="CP98" s="1248"/>
      <c r="CQ98" s="1248"/>
      <c r="CR98" s="1248"/>
      <c r="CS98" s="1248"/>
      <c r="CT98" s="1248"/>
      <c r="CU98" s="1248"/>
      <c r="CV98" s="1248"/>
      <c r="CW98" s="1248"/>
      <c r="CX98" s="1248"/>
      <c r="CY98" s="1248"/>
      <c r="CZ98" s="1248"/>
      <c r="DA98" s="1248"/>
      <c r="DB98" s="1248"/>
      <c r="DC98" s="1248"/>
      <c r="DD98" s="1248"/>
      <c r="DE98" s="1248"/>
      <c r="DF98" s="1248"/>
      <c r="DG98" s="1248"/>
      <c r="DH98" s="1248"/>
      <c r="DI98" s="1248"/>
      <c r="DJ98" s="1248"/>
      <c r="DK98" s="1248"/>
      <c r="DL98" s="1248"/>
      <c r="DM98" s="1248"/>
      <c r="DN98" s="1248"/>
      <c r="DO98" s="1248"/>
      <c r="DP98" s="1248"/>
      <c r="DQ98" s="1248"/>
      <c r="DR98" s="1248"/>
      <c r="DS98" s="1248"/>
      <c r="DT98" s="1248"/>
      <c r="DU98" s="1248"/>
      <c r="DV98" s="1248"/>
    </row>
    <row r="99" spans="1:126" s="464" customFormat="1" x14ac:dyDescent="0.4">
      <c r="A99" s="736"/>
      <c r="B99" s="464" t="str">
        <f>'Rent Roll'!$B5</f>
        <v>월드비전</v>
      </c>
      <c r="C99" s="1219">
        <f>'Rent Roll'!$K5</f>
        <v>3099.04</v>
      </c>
      <c r="D99" s="1220">
        <f>'Rent Roll'!$S5</f>
        <v>65000</v>
      </c>
      <c r="E99" s="1221">
        <f>'Rent Roll'!$T5</f>
        <v>0.02</v>
      </c>
      <c r="F99" s="588">
        <f>IF(F$2=0,$C99*$D99/$C$1*Index_운영!F31*Index_운영!F$10,IF(NOT(E99=0),NOT(Index_운영!F31=0)*E99*(1+$E99*Index_운영!F207)*Index_운영!F31,$C99*$D99/$C$1*Index_운영!F31))</f>
        <v>0</v>
      </c>
      <c r="G99" s="589">
        <f>IF(G$2=0,$C99*$D99/$C$1*Index_운영!G31*Index_운영!G$10,IF(NOT(F99=0),NOT(Index_운영!G31=0)*F99*(1+$E99*Index_운영!G207)*Index_운영!G31,$C99*$D99/$C$1*Index_운영!G31))</f>
        <v>201437.6</v>
      </c>
      <c r="H99" s="589">
        <f>IF(H$2=0,$C99*$D99/$C$1*Index_운영!H31*Index_운영!H$10,IF(NOT(G99=0),NOT(Index_운영!H31=0)*G99*(1+$E99*Index_운영!H207)*Index_운영!H31,$C99*$D99/$C$1*Index_운영!H31))</f>
        <v>201437.6</v>
      </c>
      <c r="I99" s="589">
        <f>IF(I$2=0,$C99*$D99/$C$1*Index_운영!I31*Index_운영!I$10,IF(NOT(H99=0),NOT(Index_운영!I31=0)*H99*(1+$E99*Index_운영!I207)*Index_운영!I31,$C99*$D99/$C$1*Index_운영!I31))</f>
        <v>201437.6</v>
      </c>
      <c r="J99" s="589">
        <f>IF(J$2=0,$C99*$D99/$C$1*Index_운영!J31*Index_운영!J$10,IF(NOT(I99=0),NOT(Index_운영!J31=0)*I99*(1+$E99*Index_운영!J207)*Index_운영!J31,$C99*$D99/$C$1*Index_운영!J31))</f>
        <v>201437.6</v>
      </c>
      <c r="K99" s="589">
        <f>IF(K$2=0,$C99*$D99/$C$1*Index_운영!K31*Index_운영!K$10,IF(NOT(J99=0),NOT(Index_운영!K31=0)*J99*(1+$E99*Index_운영!K207)*Index_운영!K31,$C99*$D99/$C$1*Index_운영!K31))</f>
        <v>201437.6</v>
      </c>
      <c r="L99" s="589">
        <f>IF(L$2=0,$C99*$D99/$C$1*Index_운영!L31*Index_운영!L$10,IF(NOT(K99=0),NOT(Index_운영!L31=0)*K99*(1+$E99*Index_운영!L207)*Index_운영!L31,$C99*$D99/$C$1*Index_운영!L31))</f>
        <v>201437.6</v>
      </c>
      <c r="M99" s="589">
        <f>IF(M$2=0,$C99*$D99/$C$1*Index_운영!M31*Index_운영!M$10,IF(NOT(L99=0),NOT(Index_운영!M31=0)*L99*(1+$E99*Index_운영!M207)*Index_운영!M31,$C99*$D99/$C$1*Index_운영!M31))</f>
        <v>201437.6</v>
      </c>
      <c r="N99" s="589">
        <f>IF(N$2=0,$C99*$D99/$C$1*Index_운영!N31*Index_운영!N$10,IF(NOT(M99=0),NOT(Index_운영!N31=0)*M99*(1+$E99*Index_운영!N207)*Index_운영!N31,$C99*$D99/$C$1*Index_운영!N31))</f>
        <v>201437.6</v>
      </c>
      <c r="O99" s="589">
        <f>IF(O$2=0,$C99*$D99/$C$1*Index_운영!O31*Index_운영!O$10,IF(NOT(N99=0),NOT(Index_운영!O31=0)*N99*(1+$E99*Index_운영!O207)*Index_운영!O31,$C99*$D99/$C$1*Index_운영!O31))</f>
        <v>201437.6</v>
      </c>
      <c r="P99" s="589">
        <f>IF(P$2=0,$C99*$D99/$C$1*Index_운영!P31*Index_운영!P$10,IF(NOT(O99=0),NOT(Index_운영!P31=0)*O99*(1+$E99*Index_운영!P207)*Index_운영!P31,$C99*$D99/$C$1*Index_운영!P31))</f>
        <v>201437.6</v>
      </c>
      <c r="Q99" s="589">
        <f>IF(Q$2=0,$C99*$D99/$C$1*Index_운영!Q31*Index_운영!Q$10,IF(NOT(P99=0),NOT(Index_운영!Q31=0)*P99*(1+$E99*Index_운영!Q207)*Index_운영!Q31,$C99*$D99/$C$1*Index_운영!Q31))</f>
        <v>201437.6</v>
      </c>
      <c r="R99" s="589">
        <f>IF(R$2=0,$C99*$D99/$C$1*Index_운영!R31*Index_운영!R$10,IF(NOT(Q99=0),NOT(Index_운영!R31=0)*Q99*(1+$E99*Index_운영!R207)*Index_운영!R31,$C99*$D99/$C$1*Index_운영!R31))</f>
        <v>205466.35200000001</v>
      </c>
      <c r="S99" s="589">
        <f>IF(S$2=0,$C99*$D99/$C$1*Index_운영!S31*Index_운영!S$10,IF(NOT(R99=0),NOT(Index_운영!S31=0)*R99*(1+$E99*Index_운영!S207)*Index_운영!S31,$C99*$D99/$C$1*Index_운영!S31))</f>
        <v>205466.35200000001</v>
      </c>
      <c r="T99" s="589">
        <f>IF(T$2=0,$C99*$D99/$C$1*Index_운영!T31*Index_운영!T$10,IF(NOT(S99=0),NOT(Index_운영!T31=0)*S99*(1+$E99*Index_운영!T207)*Index_운영!T31,$C99*$D99/$C$1*Index_운영!T31))</f>
        <v>205466.35200000001</v>
      </c>
      <c r="U99" s="589">
        <f>IF(U$2=0,$C99*$D99/$C$1*Index_운영!U31*Index_운영!U$10,IF(NOT(T99=0),NOT(Index_운영!U31=0)*T99*(1+$E99*Index_운영!U207)*Index_운영!U31,$C99*$D99/$C$1*Index_운영!U31))</f>
        <v>205466.35200000001</v>
      </c>
      <c r="V99" s="589">
        <f>IF(V$2=0,$C99*$D99/$C$1*Index_운영!V31*Index_운영!V$10,IF(NOT(U99=0),NOT(Index_운영!V31=0)*U99*(1+$E99*Index_운영!V207)*Index_운영!V31,$C99*$D99/$C$1*Index_운영!V31))</f>
        <v>205466.35200000001</v>
      </c>
      <c r="W99" s="589">
        <f>IF(W$2=0,$C99*$D99/$C$1*Index_운영!W31*Index_운영!W$10,IF(NOT(V99=0),NOT(Index_운영!W31=0)*V99*(1+$E99*Index_운영!W207)*Index_운영!W31,$C99*$D99/$C$1*Index_운영!W31))</f>
        <v>205466.35200000001</v>
      </c>
      <c r="X99" s="589">
        <f>IF(X$2=0,$C99*$D99/$C$1*Index_운영!X31*Index_운영!X$10,IF(NOT(W99=0),NOT(Index_운영!X31=0)*W99*(1+$E99*Index_운영!X207)*Index_운영!X31,$C99*$D99/$C$1*Index_운영!X31))</f>
        <v>205466.35200000001</v>
      </c>
      <c r="Y99" s="589">
        <f>IF(Y$2=0,$C99*$D99/$C$1*Index_운영!Y31*Index_운영!Y$10,IF(NOT(X99=0),NOT(Index_운영!Y31=0)*X99*(1+$E99*Index_운영!Y207)*Index_운영!Y31,$C99*$D99/$C$1*Index_운영!Y31))</f>
        <v>205466.35200000001</v>
      </c>
      <c r="Z99" s="589">
        <f>IF(Z$2=0,$C99*$D99/$C$1*Index_운영!Z31*Index_운영!Z$10,IF(NOT(Y99=0),NOT(Index_운영!Z31=0)*Y99*(1+$E99*Index_운영!Z207)*Index_운영!Z31,$C99*$D99/$C$1*Index_운영!Z31))</f>
        <v>205466.35200000001</v>
      </c>
      <c r="AA99" s="589">
        <f>IF(AA$2=0,$C99*$D99/$C$1*Index_운영!AA31*Index_운영!AA$10,IF(NOT(Z99=0),NOT(Index_운영!AA31=0)*Z99*(1+$E99*Index_운영!AA207)*Index_운영!AA31,$C99*$D99/$C$1*Index_운영!AA31))</f>
        <v>205466.35200000001</v>
      </c>
      <c r="AB99" s="589">
        <f>IF(AB$2=0,$C99*$D99/$C$1*Index_운영!AB31*Index_운영!AB$10,IF(NOT(AA99=0),NOT(Index_운영!AB31=0)*AA99*(1+$E99*Index_운영!AB207)*Index_운영!AB31,$C99*$D99/$C$1*Index_운영!AB31))</f>
        <v>205466.35200000001</v>
      </c>
      <c r="AC99" s="589">
        <f>IF(AC$2=0,$C99*$D99/$C$1*Index_운영!AC31*Index_운영!AC$10,IF(NOT(AB99=0),NOT(Index_운영!AC31=0)*AB99*(1+$E99*Index_운영!AC207)*Index_운영!AC31,$C99*$D99/$C$1*Index_운영!AC31))</f>
        <v>205466.35200000001</v>
      </c>
      <c r="AD99" s="589">
        <f>IF(AD$2=0,$C99*$D99/$C$1*Index_운영!AD31*Index_운영!AD$10,IF(NOT(AC99=0),NOT(Index_운영!AD31=0)*AC99*(1+$E99*Index_운영!AD207)*Index_운영!AD31,$C99*$D99/$C$1*Index_운영!AD31))</f>
        <v>209575.67904000002</v>
      </c>
      <c r="AE99" s="589">
        <f>IF(AE$2=0,$C99*$D99/$C$1*Index_운영!AE31*Index_운영!AE$10,IF(NOT(AD99=0),NOT(Index_운영!AE31=0)*AD99*(1+$E99*Index_운영!AE207)*Index_운영!AE31,$C99*$D99/$C$1*Index_운영!AE31))</f>
        <v>209575.67904000002</v>
      </c>
      <c r="AF99" s="589">
        <f>IF(AF$2=0,$C99*$D99/$C$1*Index_운영!AF31*Index_운영!AF$10,IF(NOT(AE99=0),NOT(Index_운영!AF31=0)*AE99*(1+$E99*Index_운영!AF207)*Index_운영!AF31,$C99*$D99/$C$1*Index_운영!AF31))</f>
        <v>209575.67904000002</v>
      </c>
      <c r="AG99" s="589">
        <f>IF(AG$2=0,$C99*$D99/$C$1*Index_운영!AG31*Index_운영!AG$10,IF(NOT(AF99=0),NOT(Index_운영!AG31=0)*AF99*(1+$E99*Index_운영!AG207)*Index_운영!AG31,$C99*$D99/$C$1*Index_운영!AG31))</f>
        <v>209575.67904000002</v>
      </c>
      <c r="AH99" s="589">
        <f>IF(AH$2=0,$C99*$D99/$C$1*Index_운영!AH31*Index_운영!AH$10,IF(NOT(AG99=0),NOT(Index_운영!AH31=0)*AG99*(1+$E99*Index_운영!AH207)*Index_운영!AH31,$C99*$D99/$C$1*Index_운영!AH31))</f>
        <v>209575.67904000002</v>
      </c>
      <c r="AI99" s="589">
        <f>IF(AI$2=0,$C99*$D99/$C$1*Index_운영!AI31*Index_운영!AI$10,IF(NOT(AH99=0),NOT(Index_운영!AI31=0)*AH99*(1+$E99*Index_운영!AI207)*Index_운영!AI31,$C99*$D99/$C$1*Index_운영!AI31))</f>
        <v>209575.67904000002</v>
      </c>
      <c r="AJ99" s="589">
        <f>IF(AJ$2=0,$C99*$D99/$C$1*Index_운영!AJ31*Index_운영!AJ$10,IF(NOT(AI99=0),NOT(Index_운영!AJ31=0)*AI99*(1+$E99*Index_운영!AJ207)*Index_운영!AJ31,$C99*$D99/$C$1*Index_운영!AJ31))</f>
        <v>209575.67904000002</v>
      </c>
      <c r="AK99" s="589">
        <f>IF(AK$2=0,$C99*$D99/$C$1*Index_운영!AK31*Index_운영!AK$10,IF(NOT(AJ99=0),NOT(Index_운영!AK31=0)*AJ99*(1+$E99*Index_운영!AK207)*Index_운영!AK31,$C99*$D99/$C$1*Index_운영!AK31))</f>
        <v>209575.67904000002</v>
      </c>
      <c r="AL99" s="589">
        <f>IF(AL$2=0,$C99*$D99/$C$1*Index_운영!AL31*Index_운영!AL$10,IF(NOT(AK99=0),NOT(Index_운영!AL31=0)*AK99*(1+$E99*Index_운영!AL207)*Index_운영!AL31,$C99*$D99/$C$1*Index_운영!AL31))</f>
        <v>209575.67904000002</v>
      </c>
      <c r="AM99" s="589">
        <f>IF(AM$2=0,$C99*$D99/$C$1*Index_운영!AM31*Index_운영!AM$10,IF(NOT(AL99=0),NOT(Index_운영!AM31=0)*AL99*(1+$E99*Index_운영!AM207)*Index_운영!AM31,$C99*$D99/$C$1*Index_운영!AM31))</f>
        <v>209575.67904000002</v>
      </c>
      <c r="AN99" s="589">
        <f>IF(AN$2=0,$C99*$D99/$C$1*Index_운영!AN31*Index_운영!AN$10,IF(NOT(AM99=0),NOT(Index_운영!AN31=0)*AM99*(1+$E99*Index_운영!AN207)*Index_운영!AN31,$C99*$D99/$C$1*Index_운영!AN31))</f>
        <v>209575.67904000002</v>
      </c>
      <c r="AO99" s="589">
        <f>IF(AO$2=0,$C99*$D99/$C$1*Index_운영!AO31*Index_운영!AO$10,IF(NOT(AN99=0),NOT(Index_운영!AO31=0)*AN99*(1+$E99*Index_운영!AO207)*Index_운영!AO31,$C99*$D99/$C$1*Index_운영!AO31))</f>
        <v>209575.67904000002</v>
      </c>
      <c r="AP99" s="589">
        <f>IF(AP$2=0,$C99*$D99/$C$1*Index_운영!AP31*Index_운영!AP$10,IF(NOT(AO99=0),NOT(Index_운영!AP31=0)*AO99*(1+$E99*Index_운영!AP207)*Index_운영!AP31,$C99*$D99/$C$1*Index_운영!AP31))</f>
        <v>213767.19262080002</v>
      </c>
      <c r="AQ99" s="589">
        <f>IF(AQ$2=0,$C99*$D99/$C$1*Index_운영!AQ31*Index_운영!AQ$10,IF(NOT(AP99=0),NOT(Index_운영!AQ31=0)*AP99*(1+$E99*Index_운영!AQ207)*Index_운영!AQ31,$C99*$D99/$C$1*Index_운영!AQ31))</f>
        <v>213767.19262080002</v>
      </c>
      <c r="AR99" s="589">
        <f>IF(AR$2=0,$C99*$D99/$C$1*Index_운영!AR31*Index_운영!AR$10,IF(NOT(AQ99=0),NOT(Index_운영!AR31=0)*AQ99*(1+$E99*Index_운영!AR207)*Index_운영!AR31,$C99*$D99/$C$1*Index_운영!AR31))</f>
        <v>213767.19262080002</v>
      </c>
      <c r="AS99" s="589">
        <f>IF(AS$2=0,$C99*$D99/$C$1*Index_운영!AS31*Index_운영!AS$10,IF(NOT(AR99=0),NOT(Index_운영!AS31=0)*AR99*(1+$E99*Index_운영!AS207)*Index_운영!AS31,$C99*$D99/$C$1*Index_운영!AS31))</f>
        <v>213767.19262080002</v>
      </c>
      <c r="AT99" s="589">
        <f>IF(AT$2=0,$C99*$D99/$C$1*Index_운영!AT31*Index_운영!AT$10,IF(NOT(AS99=0),NOT(Index_운영!AT31=0)*AS99*(1+$E99*Index_운영!AT207)*Index_운영!AT31,$C99*$D99/$C$1*Index_운영!AT31))</f>
        <v>213767.19262080002</v>
      </c>
      <c r="AU99" s="589">
        <f>IF(AU$2=0,$C99*$D99/$C$1*Index_운영!AU31*Index_운영!AU$10,IF(NOT(AT99=0),NOT(Index_운영!AU31=0)*AT99*(1+$E99*Index_운영!AU207)*Index_운영!AU31,$C99*$D99/$C$1*Index_운영!AU31))</f>
        <v>213767.19262080002</v>
      </c>
      <c r="AV99" s="589">
        <f>IF(AV$2=0,$C99*$D99/$C$1*Index_운영!AV31*Index_운영!AV$10,IF(NOT(AU99=0),NOT(Index_운영!AV31=0)*AU99*(1+$E99*Index_운영!AV207)*Index_운영!AV31,$C99*$D99/$C$1*Index_운영!AV31))</f>
        <v>213767.19262080002</v>
      </c>
      <c r="AW99" s="589">
        <f>IF(AW$2=0,$C99*$D99/$C$1*Index_운영!AW31*Index_운영!AW$10,IF(NOT(AV99=0),NOT(Index_운영!AW31=0)*AV99*(1+$E99*Index_운영!AW207)*Index_운영!AW31,$C99*$D99/$C$1*Index_운영!AW31))</f>
        <v>213767.19262080002</v>
      </c>
      <c r="AX99" s="589">
        <f>IF(AX$2=0,$C99*$D99/$C$1*Index_운영!AX31*Index_운영!AX$10,IF(NOT(AW99=0),NOT(Index_운영!AX31=0)*AW99*(1+$E99*Index_운영!AX207)*Index_운영!AX31,$C99*$D99/$C$1*Index_운영!AX31))</f>
        <v>213767.19262080002</v>
      </c>
      <c r="AY99" s="589">
        <f>IF(AY$2=0,$C99*$D99/$C$1*Index_운영!AY31*Index_운영!AY$10,IF(NOT(AX99=0),NOT(Index_운영!AY31=0)*AX99*(1+$E99*Index_운영!AY207)*Index_운영!AY31,$C99*$D99/$C$1*Index_운영!AY31))</f>
        <v>213767.19262080002</v>
      </c>
      <c r="AZ99" s="589">
        <f>IF(AZ$2=0,$C99*$D99/$C$1*Index_운영!AZ31*Index_운영!AZ$10,IF(NOT(AY99=0),NOT(Index_운영!AZ31=0)*AY99*(1+$E99*Index_운영!AZ207)*Index_운영!AZ31,$C99*$D99/$C$1*Index_운영!AZ31))</f>
        <v>213767.19262080002</v>
      </c>
      <c r="BA99" s="589">
        <f>IF(BA$2=0,$C99*$D99/$C$1*Index_운영!BA31*Index_운영!BA$10,IF(NOT(AZ99=0),NOT(Index_운영!BA31=0)*AZ99*(1+$E99*Index_운영!BA207)*Index_운영!BA31,$C99*$D99/$C$1*Index_운영!BA31))</f>
        <v>213767.19262080002</v>
      </c>
      <c r="BB99" s="589">
        <f>IF(BB$2=0,$C99*$D99/$C$1*Index_운영!BB31*Index_운영!BB$10,IF(NOT(BA99=0),NOT(Index_운영!BB31=0)*BA99*(1+$E99*Index_운영!BB207)*Index_운영!BB31,$C99*$D99/$C$1*Index_운영!BB31))</f>
        <v>218042.53647321602</v>
      </c>
      <c r="BC99" s="589">
        <f>IF(BC$2=0,$C99*$D99/$C$1*Index_운영!BC31*Index_운영!BC$10,IF(NOT(BB99=0),NOT(Index_운영!BC31=0)*BB99*(1+$E99*Index_운영!BC207)*Index_운영!BC31,$C99*$D99/$C$1*Index_운영!BC31))</f>
        <v>218042.53647321602</v>
      </c>
      <c r="BD99" s="589">
        <f>IF(BD$2=0,$C99*$D99/$C$1*Index_운영!BD31*Index_운영!BD$10,IF(NOT(BC99=0),NOT(Index_운영!BD31=0)*BC99*(1+$E99*Index_운영!BD207)*Index_운영!BD31,$C99*$D99/$C$1*Index_운영!BD31))</f>
        <v>218042.53647321602</v>
      </c>
      <c r="BE99" s="589">
        <f>IF(BE$2=0,$C99*$D99/$C$1*Index_운영!BE31*Index_운영!BE$10,IF(NOT(BD99=0),NOT(Index_운영!BE31=0)*BD99*(1+$E99*Index_운영!BE207)*Index_운영!BE31,$C99*$D99/$C$1*Index_운영!BE31))</f>
        <v>218042.53647321602</v>
      </c>
      <c r="BF99" s="589">
        <f>IF(BF$2=0,$C99*$D99/$C$1*Index_운영!BF31*Index_운영!BF$10,IF(NOT(BE99=0),NOT(Index_운영!BF31=0)*BE99*(1+$E99*Index_운영!BF207)*Index_운영!BF31,$C99*$D99/$C$1*Index_운영!BF31))</f>
        <v>218042.53647321602</v>
      </c>
      <c r="BG99" s="589">
        <f>IF(BG$2=0,$C99*$D99/$C$1*Index_운영!BG31*Index_운영!BG$10,IF(NOT(BF99=0),NOT(Index_운영!BG31=0)*BF99*(1+$E99*Index_운영!BG207)*Index_운영!BG31,$C99*$D99/$C$1*Index_운영!BG31))</f>
        <v>218042.53647321602</v>
      </c>
      <c r="BH99" s="589">
        <f>IF(BH$2=0,$C99*$D99/$C$1*Index_운영!BH31*Index_운영!BH$10,IF(NOT(BG99=0),NOT(Index_운영!BH31=0)*BG99*(1+$E99*Index_운영!BH207)*Index_운영!BH31,$C99*$D99/$C$1*Index_운영!BH31))</f>
        <v>218042.53647321602</v>
      </c>
      <c r="BI99" s="589">
        <f>IF(BI$2=0,$C99*$D99/$C$1*Index_운영!BI31*Index_운영!BI$10,IF(NOT(BH99=0),NOT(Index_운영!BI31=0)*BH99*(1+$E99*Index_운영!BI207)*Index_운영!BI31,$C99*$D99/$C$1*Index_운영!BI31))</f>
        <v>218042.53647321602</v>
      </c>
      <c r="BJ99" s="589">
        <f>IF(BJ$2=0,$C99*$D99/$C$1*Index_운영!BJ31*Index_운영!BJ$10,IF(NOT(BI99=0),NOT(Index_운영!BJ31=0)*BI99*(1+$E99*Index_운영!BJ207)*Index_운영!BJ31,$C99*$D99/$C$1*Index_운영!BJ31))</f>
        <v>218042.53647321602</v>
      </c>
      <c r="BK99" s="589">
        <f>IF(BK$2=0,$C99*$D99/$C$1*Index_운영!BK31*Index_운영!BK$10,IF(NOT(BJ99=0),NOT(Index_운영!BK31=0)*BJ99*(1+$E99*Index_운영!BK207)*Index_운영!BK31,$C99*$D99/$C$1*Index_운영!BK31))</f>
        <v>218042.53647321602</v>
      </c>
      <c r="BL99" s="589">
        <f>IF(BL$2=0,$C99*$D99/$C$1*Index_운영!BL31*Index_운영!BL$10,IF(NOT(BK99=0),NOT(Index_운영!BL31=0)*BK99*(1+$E99*Index_운영!BL207)*Index_운영!BL31,$C99*$D99/$C$1*Index_운영!BL31))</f>
        <v>218042.53647321602</v>
      </c>
      <c r="BM99" s="589">
        <f>IF(BM$2=0,$C99*$D99/$C$1*Index_운영!BM31*Index_운영!BM$10,IF(NOT(BL99=0),NOT(Index_운영!BM31=0)*BL99*(1+$E99*Index_운영!BM207)*Index_운영!BM31,$C99*$D99/$C$1*Index_운영!BM31))</f>
        <v>218042.53647321602</v>
      </c>
      <c r="BN99" s="589">
        <f>IF(BN$2=0,$C99*$D99/$C$1*Index_운영!BN31*Index_운영!BN$10,IF(NOT(BM99=0),NOT(Index_운영!BN31=0)*BM99*(1+$E99*Index_운영!BN207)*Index_운영!BN31,$C99*$D99/$C$1*Index_운영!BN31))</f>
        <v>222403.38720268034</v>
      </c>
      <c r="BO99" s="589">
        <f>IF(BO$2=0,$C99*$D99/$C$1*Index_운영!BO31*Index_운영!BO$10,IF(NOT(BN99=0),NOT(Index_운영!BO31=0)*BN99*(1+$E99*Index_운영!BO207)*Index_운영!BO31,$C99*$D99/$C$1*Index_운영!BO31))</f>
        <v>222403.38720268034</v>
      </c>
      <c r="BP99" s="589">
        <f>IF(BP$2=0,$C99*$D99/$C$1*Index_운영!BP31*Index_운영!BP$10,IF(NOT(BO99=0),NOT(Index_운영!BP31=0)*BO99*(1+$E99*Index_운영!BP207)*Index_운영!BP31,$C99*$D99/$C$1*Index_운영!BP31))</f>
        <v>222403.38720268034</v>
      </c>
      <c r="BQ99" s="589">
        <f>IF(BQ$2=0,$C99*$D99/$C$1*Index_운영!BQ31*Index_운영!BQ$10,IF(NOT(BP99=0),NOT(Index_운영!BQ31=0)*BP99*(1+$E99*Index_운영!BQ207)*Index_운영!BQ31,$C99*$D99/$C$1*Index_운영!BQ31))</f>
        <v>222403.38720268034</v>
      </c>
      <c r="BR99" s="589">
        <f>IF(BR$2=0,$C99*$D99/$C$1*Index_운영!BR31*Index_운영!BR$10,IF(NOT(BQ99=0),NOT(Index_운영!BR31=0)*BQ99*(1+$E99*Index_운영!BR207)*Index_운영!BR31,$C99*$D99/$C$1*Index_운영!BR31))</f>
        <v>222403.38720268034</v>
      </c>
      <c r="BS99" s="589">
        <f>IF(BS$2=0,$C99*$D99/$C$1*Index_운영!BS31*Index_운영!BS$10,IF(NOT(BR99=0),NOT(Index_운영!BS31=0)*BR99*(1+$E99*Index_운영!BS207)*Index_운영!BS31,$C99*$D99/$C$1*Index_운영!BS31))</f>
        <v>222403.38720268034</v>
      </c>
      <c r="BT99" s="589">
        <f>IF(BT$2=0,$C99*$D99/$C$1*Index_운영!BT31*Index_운영!BT$10,IF(NOT(BS99=0),NOT(Index_운영!BT31=0)*BS99*(1+$E99*Index_운영!BT207)*Index_운영!BT31,$C99*$D99/$C$1*Index_운영!BT31))</f>
        <v>222403.38720268034</v>
      </c>
      <c r="BU99" s="589">
        <f>IF(BU$2=0,$C99*$D99/$C$1*Index_운영!BU31*Index_운영!BU$10,IF(NOT(BT99=0),NOT(Index_운영!BU31=0)*BT99*(1+$E99*Index_운영!BU207)*Index_운영!BU31,$C99*$D99/$C$1*Index_운영!BU31))</f>
        <v>222403.38720268034</v>
      </c>
      <c r="BV99" s="589">
        <f>IF(BV$2=0,$C99*$D99/$C$1*Index_운영!BV31*Index_운영!BV$10,IF(NOT(BU99=0),NOT(Index_운영!BV31=0)*BU99*(1+$E99*Index_운영!BV207)*Index_운영!BV31,$C99*$D99/$C$1*Index_운영!BV31))</f>
        <v>222403.38720268034</v>
      </c>
      <c r="BW99" s="589">
        <f>IF(BW$2=0,$C99*$D99/$C$1*Index_운영!BW31*Index_운영!BW$10,IF(NOT(BV99=0),NOT(Index_운영!BW31=0)*BV99*(1+$E99*Index_운영!BW207)*Index_운영!BW31,$C99*$D99/$C$1*Index_운영!BW31))</f>
        <v>222403.38720268034</v>
      </c>
      <c r="BX99" s="589">
        <f>IF(BX$2=0,$C99*$D99/$C$1*Index_운영!BX31*Index_운영!BX$10,IF(NOT(BW99=0),NOT(Index_운영!BX31=0)*BW99*(1+$E99*Index_운영!BX207)*Index_운영!BX31,$C99*$D99/$C$1*Index_운영!BX31))</f>
        <v>222403.38720268034</v>
      </c>
      <c r="BY99" s="589">
        <f>IF(BY$2=0,$C99*$D99/$C$1*Index_운영!BY31*Index_운영!BY$10,IF(NOT(BX99=0),NOT(Index_운영!BY31=0)*BX99*(1+$E99*Index_운영!BY207)*Index_운영!BY31,$C99*$D99/$C$1*Index_운영!BY31))</f>
        <v>222403.38720268034</v>
      </c>
      <c r="BZ99" s="589">
        <f>IF(BZ$2=0,$C99*$D99/$C$1*Index_운영!BZ31*Index_운영!BZ$10,IF(NOT(BY99=0),NOT(Index_운영!BZ31=0)*BY99*(1+$E99*Index_운영!BZ207)*Index_운영!BZ31,$C99*$D99/$C$1*Index_운영!BZ31))</f>
        <v>226851.45494673395</v>
      </c>
      <c r="CA99" s="589">
        <f>IF(CA$2=0,$C99*$D99/$C$1*Index_운영!CA31*Index_운영!CA$10,IF(NOT(BZ99=0),NOT(Index_운영!CA31=0)*BZ99*(1+$E99*Index_운영!CA207)*Index_운영!CA31,$C99*$D99/$C$1*Index_운영!CA31))</f>
        <v>226851.45494673395</v>
      </c>
      <c r="CB99" s="589">
        <f>IF(CB$2=0,$C99*$D99/$C$1*Index_운영!CB31*Index_운영!CB$10,IF(NOT(CA99=0),NOT(Index_운영!CB31=0)*CA99*(1+$E99*Index_운영!CB207)*Index_운영!CB31,$C99*$D99/$C$1*Index_운영!CB31))</f>
        <v>226851.45494673395</v>
      </c>
      <c r="CC99" s="589">
        <f>IF(CC$2=0,$C99*$D99/$C$1*Index_운영!CC31*Index_운영!CC$10,IF(NOT(CB99=0),NOT(Index_운영!CC31=0)*CB99*(1+$E99*Index_운영!CC207)*Index_운영!CC31,$C99*$D99/$C$1*Index_운영!CC31))</f>
        <v>226851.45494673395</v>
      </c>
      <c r="CD99" s="589">
        <f>IF(CD$2=0,$C99*$D99/$C$1*Index_운영!CD31*Index_운영!CD$10,IF(NOT(CC99=0),NOT(Index_운영!CD31=0)*CC99*(1+$E99*Index_운영!CD207)*Index_운영!CD31,$C99*$D99/$C$1*Index_운영!CD31))</f>
        <v>226851.45494673395</v>
      </c>
      <c r="CE99" s="589">
        <f>IF(CE$2=0,$C99*$D99/$C$1*Index_운영!CE31*Index_운영!CE$10,IF(NOT(CD99=0),NOT(Index_운영!CE31=0)*CD99*(1+$E99*Index_운영!CE207)*Index_운영!CE31,$C99*$D99/$C$1*Index_운영!CE31))</f>
        <v>226851.45494673395</v>
      </c>
      <c r="CF99" s="589">
        <f>IF(CF$2=0,$C99*$D99/$C$1*Index_운영!CF31*Index_운영!CF$10,IF(NOT(CE99=0),NOT(Index_운영!CF31=0)*CE99*(1+$E99*Index_운영!CF207)*Index_운영!CF31,$C99*$D99/$C$1*Index_운영!CF31))</f>
        <v>226851.45494673395</v>
      </c>
      <c r="CG99" s="589">
        <f>IF(CG$2=0,$C99*$D99/$C$1*Index_운영!CG31*Index_운영!CG$10,IF(NOT(CF99=0),NOT(Index_운영!CG31=0)*CF99*(1+$E99*Index_운영!CG207)*Index_운영!CG31,$C99*$D99/$C$1*Index_운영!CG31))</f>
        <v>226851.45494673395</v>
      </c>
      <c r="CH99" s="589">
        <f>IF(CH$2=0,$C99*$D99/$C$1*Index_운영!CH31*Index_운영!CH$10,IF(NOT(CG99=0),NOT(Index_운영!CH31=0)*CG99*(1+$E99*Index_운영!CH207)*Index_운영!CH31,$C99*$D99/$C$1*Index_운영!CH31))</f>
        <v>226851.45494673395</v>
      </c>
      <c r="CI99" s="589">
        <f>IF(CI$2=0,$C99*$D99/$C$1*Index_운영!CI31*Index_운영!CI$10,IF(NOT(CH99=0),NOT(Index_운영!CI31=0)*CH99*(1+$E99*Index_운영!CI207)*Index_운영!CI31,$C99*$D99/$C$1*Index_운영!CI31))</f>
        <v>226851.45494673395</v>
      </c>
      <c r="CJ99" s="589">
        <f>IF(CJ$2=0,$C99*$D99/$C$1*Index_운영!CJ31*Index_운영!CJ$10,IF(NOT(CI99=0),NOT(Index_운영!CJ31=0)*CI99*(1+$E99*Index_운영!CJ207)*Index_운영!CJ31,$C99*$D99/$C$1*Index_운영!CJ31))</f>
        <v>226851.45494673395</v>
      </c>
      <c r="CK99" s="589">
        <f>IF(CK$2=0,$C99*$D99/$C$1*Index_운영!CK31*Index_운영!CK$10,IF(NOT(CJ99=0),NOT(Index_운영!CK31=0)*CJ99*(1+$E99*Index_운영!CK207)*Index_운영!CK31,$C99*$D99/$C$1*Index_운영!CK31))</f>
        <v>226851.45494673395</v>
      </c>
      <c r="CL99" s="589">
        <f>IF(CL$2=0,$C99*$D99/$C$1*Index_운영!CL31*Index_운영!CL$10,IF(NOT(CK99=0),NOT(Index_운영!CL31=0)*CK99*(1+$E99*Index_운영!CL207)*Index_운영!CL31,$C99*$D99/$C$1*Index_운영!CL31))</f>
        <v>231388.48404566862</v>
      </c>
      <c r="CM99" s="589">
        <f>IF(CM$2=0,$C99*$D99/$C$1*Index_운영!CM31*Index_운영!CM$10,IF(NOT(CL99=0),NOT(Index_운영!CM31=0)*CL99*(1+$E99*Index_운영!CM207)*Index_운영!CM31,$C99*$D99/$C$1*Index_운영!CM31))</f>
        <v>231388.48404566862</v>
      </c>
      <c r="CN99" s="589">
        <f>IF(CN$2=0,$C99*$D99/$C$1*Index_운영!CN31*Index_운영!CN$10,IF(NOT(CM99=0),NOT(Index_운영!CN31=0)*CM99*(1+$E99*Index_운영!CN207)*Index_운영!CN31,$C99*$D99/$C$1*Index_운영!CN31))</f>
        <v>231388.48404566862</v>
      </c>
      <c r="CO99" s="589">
        <f>IF(CO$2=0,$C99*$D99/$C$1*Index_운영!CO31*Index_운영!CO$10,IF(NOT(CN99=0),NOT(Index_운영!CO31=0)*CN99*(1+$E99*Index_운영!CO207)*Index_운영!CO31,$C99*$D99/$C$1*Index_운영!CO31))</f>
        <v>231388.48404566862</v>
      </c>
      <c r="CP99" s="589">
        <f>IF(CP$2=0,$C99*$D99/$C$1*Index_운영!CP31*Index_운영!CP$10,IF(NOT(CO99=0),NOT(Index_운영!CP31=0)*CO99*(1+$E99*Index_운영!CP207)*Index_운영!CP31,$C99*$D99/$C$1*Index_운영!CP31))</f>
        <v>231388.48404566862</v>
      </c>
      <c r="CQ99" s="589">
        <f>IF(CQ$2=0,$C99*$D99/$C$1*Index_운영!CQ31*Index_운영!CQ$10,IF(NOT(CP99=0),NOT(Index_운영!CQ31=0)*CP99*(1+$E99*Index_운영!CQ207)*Index_운영!CQ31,$C99*$D99/$C$1*Index_운영!CQ31))</f>
        <v>231388.48404566862</v>
      </c>
      <c r="CR99" s="589">
        <f>IF(CR$2=0,$C99*$D99/$C$1*Index_운영!CR31*Index_운영!CR$10,IF(NOT(CQ99=0),NOT(Index_운영!CR31=0)*CQ99*(1+$E99*Index_운영!CR207)*Index_운영!CR31,$C99*$D99/$C$1*Index_운영!CR31))</f>
        <v>231388.48404566862</v>
      </c>
      <c r="CS99" s="589">
        <f>IF(CS$2=0,$C99*$D99/$C$1*Index_운영!CS31*Index_운영!CS$10,IF(NOT(CR99=0),NOT(Index_운영!CS31=0)*CR99*(1+$E99*Index_운영!CS207)*Index_운영!CS31,$C99*$D99/$C$1*Index_운영!CS31))</f>
        <v>231388.48404566862</v>
      </c>
      <c r="CT99" s="589">
        <f>IF(CT$2=0,$C99*$D99/$C$1*Index_운영!CT31*Index_운영!CT$10,IF(NOT(CS99=0),NOT(Index_운영!CT31=0)*CS99*(1+$E99*Index_운영!CT207)*Index_운영!CT31,$C99*$D99/$C$1*Index_운영!CT31))</f>
        <v>231388.48404566862</v>
      </c>
      <c r="CU99" s="589">
        <f>IF(CU$2=0,$C99*$D99/$C$1*Index_운영!CU31*Index_운영!CU$10,IF(NOT(CT99=0),NOT(Index_운영!CU31=0)*CT99*(1+$E99*Index_운영!CU207)*Index_운영!CU31,$C99*$D99/$C$1*Index_운영!CU31))</f>
        <v>231388.48404566862</v>
      </c>
      <c r="CV99" s="589">
        <f>IF(CV$2=0,$C99*$D99/$C$1*Index_운영!CV31*Index_운영!CV$10,IF(NOT(CU99=0),NOT(Index_운영!CV31=0)*CU99*(1+$E99*Index_운영!CV207)*Index_운영!CV31,$C99*$D99/$C$1*Index_운영!CV31))</f>
        <v>231388.48404566862</v>
      </c>
      <c r="CW99" s="589">
        <f>IF(CW$2=0,$C99*$D99/$C$1*Index_운영!CW31*Index_운영!CW$10,IF(NOT(CV99=0),NOT(Index_운영!CW31=0)*CV99*(1+$E99*Index_운영!CW207)*Index_운영!CW31,$C99*$D99/$C$1*Index_운영!CW31))</f>
        <v>231388.48404566862</v>
      </c>
      <c r="CX99" s="589">
        <f>IF(CX$2=0,$C99*$D99/$C$1*Index_운영!CX31*Index_운영!CX$10,IF(NOT(CW99=0),NOT(Index_운영!CX31=0)*CW99*(1+$E99*Index_운영!CX207)*Index_운영!CX31,$C99*$D99/$C$1*Index_운영!CX31))</f>
        <v>236016.25372658198</v>
      </c>
      <c r="CY99" s="589">
        <f>IF(CY$2=0,$C99*$D99/$C$1*Index_운영!CY31*Index_운영!CY$10,IF(NOT(CX99=0),NOT(Index_운영!CY31=0)*CX99*(1+$E99*Index_운영!CY207)*Index_운영!CY31,$C99*$D99/$C$1*Index_운영!CY31))</f>
        <v>236016.25372658198</v>
      </c>
      <c r="CZ99" s="589">
        <f>IF(CZ$2=0,$C99*$D99/$C$1*Index_운영!CZ31*Index_운영!CZ$10,IF(NOT(CY99=0),NOT(Index_운영!CZ31=0)*CY99*(1+$E99*Index_운영!CZ207)*Index_운영!CZ31,$C99*$D99/$C$1*Index_운영!CZ31))</f>
        <v>236016.25372658198</v>
      </c>
      <c r="DA99" s="589">
        <f>IF(DA$2=0,$C99*$D99/$C$1*Index_운영!DA31*Index_운영!DA$10,IF(NOT(CZ99=0),NOT(Index_운영!DA31=0)*CZ99*(1+$E99*Index_운영!DA207)*Index_운영!DA31,$C99*$D99/$C$1*Index_운영!DA31))</f>
        <v>236016.25372658198</v>
      </c>
      <c r="DB99" s="589">
        <f>IF(DB$2=0,$C99*$D99/$C$1*Index_운영!DB31*Index_운영!DB$10,IF(NOT(DA99=0),NOT(Index_운영!DB31=0)*DA99*(1+$E99*Index_운영!DB207)*Index_운영!DB31,$C99*$D99/$C$1*Index_운영!DB31))</f>
        <v>236016.25372658198</v>
      </c>
      <c r="DC99" s="589">
        <f>IF(DC$2=0,$C99*$D99/$C$1*Index_운영!DC31*Index_운영!DC$10,IF(NOT(DB99=0),NOT(Index_운영!DC31=0)*DB99*(1+$E99*Index_운영!DC207)*Index_운영!DC31,$C99*$D99/$C$1*Index_운영!DC31))</f>
        <v>236016.25372658198</v>
      </c>
      <c r="DD99" s="589">
        <f>IF(DD$2=0,$C99*$D99/$C$1*Index_운영!DD31*Index_운영!DD$10,IF(NOT(DC99=0),NOT(Index_운영!DD31=0)*DC99*(1+$E99*Index_운영!DD207)*Index_운영!DD31,$C99*$D99/$C$1*Index_운영!DD31))</f>
        <v>236016.25372658198</v>
      </c>
      <c r="DE99" s="589">
        <f>IF(DE$2=0,$C99*$D99/$C$1*Index_운영!DE31*Index_운영!DE$10,IF(NOT(DD99=0),NOT(Index_운영!DE31=0)*DD99*(1+$E99*Index_운영!DE207)*Index_운영!DE31,$C99*$D99/$C$1*Index_운영!DE31))</f>
        <v>236016.25372658198</v>
      </c>
      <c r="DF99" s="589">
        <f>IF(DF$2=0,$C99*$D99/$C$1*Index_운영!DF31*Index_운영!DF$10,IF(NOT(DE99=0),NOT(Index_운영!DF31=0)*DE99*(1+$E99*Index_운영!DF207)*Index_운영!DF31,$C99*$D99/$C$1*Index_운영!DF31))</f>
        <v>236016.25372658198</v>
      </c>
      <c r="DG99" s="589">
        <f>IF(DG$2=0,$C99*$D99/$C$1*Index_운영!DG31*Index_운영!DG$10,IF(NOT(DF99=0),NOT(Index_운영!DG31=0)*DF99*(1+$E99*Index_운영!DG207)*Index_운영!DG31,$C99*$D99/$C$1*Index_운영!DG31))</f>
        <v>236016.25372658198</v>
      </c>
      <c r="DH99" s="589">
        <f>IF(DH$2=0,$C99*$D99/$C$1*Index_운영!DH31*Index_운영!DH$10,IF(NOT(DG99=0),NOT(Index_운영!DH31=0)*DG99*(1+$E99*Index_운영!DH207)*Index_운영!DH31,$C99*$D99/$C$1*Index_운영!DH31))</f>
        <v>236016.25372658198</v>
      </c>
      <c r="DI99" s="589">
        <f>IF(DI$2=0,$C99*$D99/$C$1*Index_운영!DI31*Index_운영!DI$10,IF(NOT(DH99=0),NOT(Index_운영!DI31=0)*DH99*(1+$E99*Index_운영!DI207)*Index_운영!DI31,$C99*$D99/$C$1*Index_운영!DI31))</f>
        <v>236016.25372658198</v>
      </c>
      <c r="DJ99" s="589">
        <f>IF(DJ$2=0,$C99*$D99/$C$1*Index_운영!DJ31*Index_운영!DJ$10,IF(NOT(DI99=0),NOT(Index_운영!DJ31=0)*DI99*(1+$E99*Index_운영!DJ207)*Index_운영!DJ31,$C99*$D99/$C$1*Index_운영!DJ31))</f>
        <v>240736.57880111362</v>
      </c>
      <c r="DK99" s="589">
        <f>IF(DK$2=0,$C99*$D99/$C$1*Index_운영!DK31*Index_운영!DK$10,IF(NOT(DJ99=0),NOT(Index_운영!DK31=0)*DJ99*(1+$E99*Index_운영!DK207)*Index_운영!DK31,$C99*$D99/$C$1*Index_운영!DK31))</f>
        <v>240736.57880111362</v>
      </c>
      <c r="DL99" s="589">
        <f>IF(DL$2=0,$C99*$D99/$C$1*Index_운영!DL31*Index_운영!DL$10,IF(NOT(DK99=0),NOT(Index_운영!DL31=0)*DK99*(1+$E99*Index_운영!DL207)*Index_운영!DL31,$C99*$D99/$C$1*Index_운영!DL31))</f>
        <v>240736.57880111362</v>
      </c>
      <c r="DM99" s="589">
        <f>IF(DM$2=0,$C99*$D99/$C$1*Index_운영!DM31*Index_운영!DM$10,IF(NOT(DL99=0),NOT(Index_운영!DM31=0)*DL99*(1+$E99*Index_운영!DM207)*Index_운영!DM31,$C99*$D99/$C$1*Index_운영!DM31))</f>
        <v>240736.57880111362</v>
      </c>
      <c r="DN99" s="589">
        <f>IF(DN$2=0,$C99*$D99/$C$1*Index_운영!DN31*Index_운영!DN$10,IF(NOT(DM99=0),NOT(Index_운영!DN31=0)*DM99*(1+$E99*Index_운영!DN207)*Index_운영!DN31,$C99*$D99/$C$1*Index_운영!DN31))</f>
        <v>240736.57880111362</v>
      </c>
      <c r="DO99" s="589">
        <f>IF(DO$2=0,$C99*$D99/$C$1*Index_운영!DO31*Index_운영!DO$10,IF(NOT(DN99=0),NOT(Index_운영!DO31=0)*DN99*(1+$E99*Index_운영!DO207)*Index_운영!DO31,$C99*$D99/$C$1*Index_운영!DO31))</f>
        <v>240736.57880111362</v>
      </c>
      <c r="DP99" s="589">
        <f>IF(DP$2=0,$C99*$D99/$C$1*Index_운영!DP31*Index_운영!DP$10,IF(NOT(DO99=0),NOT(Index_운영!DP31=0)*DO99*(1+$E99*Index_운영!DP207)*Index_운영!DP31,$C99*$D99/$C$1*Index_운영!DP31))</f>
        <v>240736.57880111362</v>
      </c>
      <c r="DQ99" s="589">
        <f>IF(DQ$2=0,$C99*$D99/$C$1*Index_운영!DQ31*Index_운영!DQ$10,IF(NOT(DP99=0),NOT(Index_운영!DQ31=0)*DP99*(1+$E99*Index_운영!DQ207)*Index_운영!DQ31,$C99*$D99/$C$1*Index_운영!DQ31))</f>
        <v>240736.57880111362</v>
      </c>
      <c r="DR99" s="589">
        <f>IF(DR$2=0,$C99*$D99/$C$1*Index_운영!DR31*Index_운영!DR$10,IF(NOT(DQ99=0),NOT(Index_운영!DR31=0)*DQ99*(1+$E99*Index_운영!DR207)*Index_운영!DR31,$C99*$D99/$C$1*Index_운영!DR31))</f>
        <v>240736.57880111362</v>
      </c>
      <c r="DS99" s="589">
        <f>IF(DS$2=0,$C99*$D99/$C$1*Index_운영!DS31*Index_운영!DS$10,IF(NOT(DR99=0),NOT(Index_운영!DS31=0)*DR99*(1+$E99*Index_운영!DS207)*Index_운영!DS31,$C99*$D99/$C$1*Index_운영!DS31))</f>
        <v>240736.57880111362</v>
      </c>
      <c r="DT99" s="589">
        <f>IF(DT$2=0,$C99*$D99/$C$1*Index_운영!DT31*Index_운영!DT$10,IF(NOT(DS99=0),NOT(Index_운영!DT31=0)*DS99*(1+$E99*Index_운영!DT207)*Index_운영!DT31,$C99*$D99/$C$1*Index_운영!DT31))</f>
        <v>240736.57880111362</v>
      </c>
      <c r="DU99" s="589">
        <f>IF(DU$2=0,$C99*$D99/$C$1*Index_운영!DU31*Index_운영!DU$10,IF(NOT(DT99=0),NOT(Index_운영!DU31=0)*DT99*(1+$E99*Index_운영!DU207)*Index_운영!DU31,$C99*$D99/$C$1*Index_운영!DU31))</f>
        <v>240736.57880111362</v>
      </c>
      <c r="DV99" s="589">
        <f>IF(DV$2=0,$C99*$D99/$C$1*Index_운영!DV31*Index_운영!DV$10,IF(NOT(DU99=0),NOT(Index_운영!DV31=0)*DU99*(1+$E99*Index_운영!DV207)*Index_운영!DV31,$C99*$D99/$C$1*Index_운영!DV31))</f>
        <v>245551.3103771359</v>
      </c>
    </row>
    <row r="100" spans="1:126" s="464" customFormat="1" outlineLevel="1" x14ac:dyDescent="0.4">
      <c r="A100" s="736"/>
      <c r="B100" s="464" t="str">
        <f>'Rent Roll'!$B6</f>
        <v>16층</v>
      </c>
      <c r="C100" s="1219">
        <f>'Rent Roll'!$K6</f>
        <v>389.65</v>
      </c>
      <c r="D100" s="1220">
        <f>'Rent Roll'!$S6</f>
        <v>65000</v>
      </c>
      <c r="E100" s="1221">
        <f>'Rent Roll'!$T6</f>
        <v>0.02</v>
      </c>
      <c r="F100" s="588">
        <f>IF(F$2=0,$C100*$D100/$C$1*Index_운영!F32*Index_운영!F$10,IF(NOT(E100=0),NOT(Index_운영!F32=0)*E100*(1+$E100*Index_운영!F208)*Index_운영!F32,$C100*$D100/$C$1*Index_운영!F32))</f>
        <v>0</v>
      </c>
      <c r="G100" s="591">
        <f>IF(G$2=0,$C100*$D100/$C$1*Index_운영!G32*Index_운영!G$10,IF(NOT(F100=0),NOT(Index_운영!G32=0)*F100*(1+$E100*Index_운영!G208)*Index_운영!G32,$C100*$D100/$C$1*Index_운영!G32))</f>
        <v>25327.25</v>
      </c>
      <c r="H100" s="591">
        <f>IF(H$2=0,$C100*$D100/$C$1*Index_운영!H32*Index_운영!H$10,IF(NOT(G100=0),NOT(Index_운영!H32=0)*G100*(1+$E100*Index_운영!H208)*Index_운영!H32,$C100*$D100/$C$1*Index_운영!H32))</f>
        <v>25327.25</v>
      </c>
      <c r="I100" s="591">
        <f>IF(I$2=0,$C100*$D100/$C$1*Index_운영!I32*Index_운영!I$10,IF(NOT(H100=0),NOT(Index_운영!I32=0)*H100*(1+$E100*Index_운영!I208)*Index_운영!I32,$C100*$D100/$C$1*Index_운영!I32))</f>
        <v>25327.25</v>
      </c>
      <c r="J100" s="591">
        <f>IF(J$2=0,$C100*$D100/$C$1*Index_운영!J32*Index_운영!J$10,IF(NOT(I100=0),NOT(Index_운영!J32=0)*I100*(1+$E100*Index_운영!J208)*Index_운영!J32,$C100*$D100/$C$1*Index_운영!J32))</f>
        <v>25327.25</v>
      </c>
      <c r="K100" s="591">
        <f>IF(K$2=0,$C100*$D100/$C$1*Index_운영!K32*Index_운영!K$10,IF(NOT(J100=0),NOT(Index_운영!K32=0)*J100*(1+$E100*Index_운영!K208)*Index_운영!K32,$C100*$D100/$C$1*Index_운영!K32))</f>
        <v>25327.25</v>
      </c>
      <c r="L100" s="591">
        <f>IF(L$2=0,$C100*$D100/$C$1*Index_운영!L32*Index_운영!L$10,IF(NOT(K100=0),NOT(Index_운영!L32=0)*K100*(1+$E100*Index_운영!L208)*Index_운영!L32,$C100*$D100/$C$1*Index_운영!L32))</f>
        <v>25327.25</v>
      </c>
      <c r="M100" s="591">
        <f>IF(M$2=0,$C100*$D100/$C$1*Index_운영!M32*Index_운영!M$10,IF(NOT(L100=0),NOT(Index_운영!M32=0)*L100*(1+$E100*Index_운영!M208)*Index_운영!M32,$C100*$D100/$C$1*Index_운영!M32))</f>
        <v>25327.25</v>
      </c>
      <c r="N100" s="591">
        <f>IF(N$2=0,$C100*$D100/$C$1*Index_운영!N32*Index_운영!N$10,IF(NOT(M100=0),NOT(Index_운영!N32=0)*M100*(1+$E100*Index_운영!N208)*Index_운영!N32,$C100*$D100/$C$1*Index_운영!N32))</f>
        <v>25327.25</v>
      </c>
      <c r="O100" s="591">
        <f>IF(O$2=0,$C100*$D100/$C$1*Index_운영!O32*Index_운영!O$10,IF(NOT(N100=0),NOT(Index_운영!O32=0)*N100*(1+$E100*Index_운영!O208)*Index_운영!O32,$C100*$D100/$C$1*Index_운영!O32))</f>
        <v>25327.25</v>
      </c>
      <c r="P100" s="591">
        <f>IF(P$2=0,$C100*$D100/$C$1*Index_운영!P32*Index_운영!P$10,IF(NOT(O100=0),NOT(Index_운영!P32=0)*O100*(1+$E100*Index_운영!P208)*Index_운영!P32,$C100*$D100/$C$1*Index_운영!P32))</f>
        <v>25327.25</v>
      </c>
      <c r="Q100" s="591">
        <f>IF(Q$2=0,$C100*$D100/$C$1*Index_운영!Q32*Index_운영!Q$10,IF(NOT(P100=0),NOT(Index_운영!Q32=0)*P100*(1+$E100*Index_운영!Q208)*Index_운영!Q32,$C100*$D100/$C$1*Index_운영!Q32))</f>
        <v>25327.25</v>
      </c>
      <c r="R100" s="591">
        <f>IF(R$2=0,$C100*$D100/$C$1*Index_운영!R32*Index_운영!R$10,IF(NOT(Q100=0),NOT(Index_운영!R32=0)*Q100*(1+$E100*Index_운영!R208)*Index_운영!R32,$C100*$D100/$C$1*Index_운영!R32))</f>
        <v>25833.795000000002</v>
      </c>
      <c r="S100" s="591">
        <f>IF(S$2=0,$C100*$D100/$C$1*Index_운영!S32*Index_운영!S$10,IF(NOT(R100=0),NOT(Index_운영!S32=0)*R100*(1+$E100*Index_운영!S208)*Index_운영!S32,$C100*$D100/$C$1*Index_운영!S32))</f>
        <v>25833.795000000002</v>
      </c>
      <c r="T100" s="591">
        <f>IF(T$2=0,$C100*$D100/$C$1*Index_운영!T32*Index_운영!T$10,IF(NOT(S100=0),NOT(Index_운영!T32=0)*S100*(1+$E100*Index_운영!T208)*Index_운영!T32,$C100*$D100/$C$1*Index_운영!T32))</f>
        <v>25833.795000000002</v>
      </c>
      <c r="U100" s="591">
        <f>IF(U$2=0,$C100*$D100/$C$1*Index_운영!U32*Index_운영!U$10,IF(NOT(T100=0),NOT(Index_운영!U32=0)*T100*(1+$E100*Index_운영!U208)*Index_운영!U32,$C100*$D100/$C$1*Index_운영!U32))</f>
        <v>25833.795000000002</v>
      </c>
      <c r="V100" s="591">
        <f>IF(V$2=0,$C100*$D100/$C$1*Index_운영!V32*Index_운영!V$10,IF(NOT(U100=0),NOT(Index_운영!V32=0)*U100*(1+$E100*Index_운영!V208)*Index_운영!V32,$C100*$D100/$C$1*Index_운영!V32))</f>
        <v>25833.795000000002</v>
      </c>
      <c r="W100" s="591">
        <f>IF(W$2=0,$C100*$D100/$C$1*Index_운영!W32*Index_운영!W$10,IF(NOT(V100=0),NOT(Index_운영!W32=0)*V100*(1+$E100*Index_운영!W208)*Index_운영!W32,$C100*$D100/$C$1*Index_운영!W32))</f>
        <v>25833.795000000002</v>
      </c>
      <c r="X100" s="591">
        <f>IF(X$2=0,$C100*$D100/$C$1*Index_운영!X32*Index_운영!X$10,IF(NOT(W100=0),NOT(Index_운영!X32=0)*W100*(1+$E100*Index_운영!X208)*Index_운영!X32,$C100*$D100/$C$1*Index_운영!X32))</f>
        <v>25833.795000000002</v>
      </c>
      <c r="Y100" s="591">
        <f>IF(Y$2=0,$C100*$D100/$C$1*Index_운영!Y32*Index_운영!Y$10,IF(NOT(X100=0),NOT(Index_운영!Y32=0)*X100*(1+$E100*Index_운영!Y208)*Index_운영!Y32,$C100*$D100/$C$1*Index_운영!Y32))</f>
        <v>25833.795000000002</v>
      </c>
      <c r="Z100" s="591">
        <f>IF(Z$2=0,$C100*$D100/$C$1*Index_운영!Z32*Index_운영!Z$10,IF(NOT(Y100=0),NOT(Index_운영!Z32=0)*Y100*(1+$E100*Index_운영!Z208)*Index_운영!Z32,$C100*$D100/$C$1*Index_운영!Z32))</f>
        <v>25833.795000000002</v>
      </c>
      <c r="AA100" s="591">
        <f>IF(AA$2=0,$C100*$D100/$C$1*Index_운영!AA32*Index_운영!AA$10,IF(NOT(Z100=0),NOT(Index_운영!AA32=0)*Z100*(1+$E100*Index_운영!AA208)*Index_운영!AA32,$C100*$D100/$C$1*Index_운영!AA32))</f>
        <v>25833.795000000002</v>
      </c>
      <c r="AB100" s="591">
        <f>IF(AB$2=0,$C100*$D100/$C$1*Index_운영!AB32*Index_운영!AB$10,IF(NOT(AA100=0),NOT(Index_운영!AB32=0)*AA100*(1+$E100*Index_운영!AB208)*Index_운영!AB32,$C100*$D100/$C$1*Index_운영!AB32))</f>
        <v>25833.795000000002</v>
      </c>
      <c r="AC100" s="591">
        <f>IF(AC$2=0,$C100*$D100/$C$1*Index_운영!AC32*Index_운영!AC$10,IF(NOT(AB100=0),NOT(Index_운영!AC32=0)*AB100*(1+$E100*Index_운영!AC208)*Index_운영!AC32,$C100*$D100/$C$1*Index_운영!AC32))</f>
        <v>25833.795000000002</v>
      </c>
      <c r="AD100" s="591">
        <f>IF(AD$2=0,$C100*$D100/$C$1*Index_운영!AD32*Index_운영!AD$10,IF(NOT(AC100=0),NOT(Index_운영!AD32=0)*AC100*(1+$E100*Index_운영!AD208)*Index_운영!AD32,$C100*$D100/$C$1*Index_운영!AD32))</f>
        <v>26350.470900000004</v>
      </c>
      <c r="AE100" s="591">
        <f>IF(AE$2=0,$C100*$D100/$C$1*Index_운영!AE32*Index_운영!AE$10,IF(NOT(AD100=0),NOT(Index_운영!AE32=0)*AD100*(1+$E100*Index_운영!AE208)*Index_운영!AE32,$C100*$D100/$C$1*Index_운영!AE32))</f>
        <v>26350.470900000004</v>
      </c>
      <c r="AF100" s="591">
        <f>IF(AF$2=0,$C100*$D100/$C$1*Index_운영!AF32*Index_운영!AF$10,IF(NOT(AE100=0),NOT(Index_운영!AF32=0)*AE100*(1+$E100*Index_운영!AF208)*Index_운영!AF32,$C100*$D100/$C$1*Index_운영!AF32))</f>
        <v>26350.470900000004</v>
      </c>
      <c r="AG100" s="591">
        <f>IF(AG$2=0,$C100*$D100/$C$1*Index_운영!AG32*Index_운영!AG$10,IF(NOT(AF100=0),NOT(Index_운영!AG32=0)*AF100*(1+$E100*Index_운영!AG208)*Index_운영!AG32,$C100*$D100/$C$1*Index_운영!AG32))</f>
        <v>26350.470900000004</v>
      </c>
      <c r="AH100" s="591">
        <f>IF(AH$2=0,$C100*$D100/$C$1*Index_운영!AH32*Index_운영!AH$10,IF(NOT(AG100=0),NOT(Index_운영!AH32=0)*AG100*(1+$E100*Index_운영!AH208)*Index_운영!AH32,$C100*$D100/$C$1*Index_운영!AH32))</f>
        <v>26350.470900000004</v>
      </c>
      <c r="AI100" s="591">
        <f>IF(AI$2=0,$C100*$D100/$C$1*Index_운영!AI32*Index_운영!AI$10,IF(NOT(AH100=0),NOT(Index_운영!AI32=0)*AH100*(1+$E100*Index_운영!AI208)*Index_운영!AI32,$C100*$D100/$C$1*Index_운영!AI32))</f>
        <v>26350.470900000004</v>
      </c>
      <c r="AJ100" s="591">
        <f>IF(AJ$2=0,$C100*$D100/$C$1*Index_운영!AJ32*Index_운영!AJ$10,IF(NOT(AI100=0),NOT(Index_운영!AJ32=0)*AI100*(1+$E100*Index_운영!AJ208)*Index_운영!AJ32,$C100*$D100/$C$1*Index_운영!AJ32))</f>
        <v>26350.470900000004</v>
      </c>
      <c r="AK100" s="591">
        <f>IF(AK$2=0,$C100*$D100/$C$1*Index_운영!AK32*Index_운영!AK$10,IF(NOT(AJ100=0),NOT(Index_운영!AK32=0)*AJ100*(1+$E100*Index_운영!AK208)*Index_운영!AK32,$C100*$D100/$C$1*Index_운영!AK32))</f>
        <v>26350.470900000004</v>
      </c>
      <c r="AL100" s="591">
        <f>IF(AL$2=0,$C100*$D100/$C$1*Index_운영!AL32*Index_운영!AL$10,IF(NOT(AK100=0),NOT(Index_운영!AL32=0)*AK100*(1+$E100*Index_운영!AL208)*Index_운영!AL32,$C100*$D100/$C$1*Index_운영!AL32))</f>
        <v>26350.470900000004</v>
      </c>
      <c r="AM100" s="591">
        <f>IF(AM$2=0,$C100*$D100/$C$1*Index_운영!AM32*Index_운영!AM$10,IF(NOT(AL100=0),NOT(Index_운영!AM32=0)*AL100*(1+$E100*Index_운영!AM208)*Index_운영!AM32,$C100*$D100/$C$1*Index_운영!AM32))</f>
        <v>26350.470900000004</v>
      </c>
      <c r="AN100" s="591">
        <f>IF(AN$2=0,$C100*$D100/$C$1*Index_운영!AN32*Index_운영!AN$10,IF(NOT(AM100=0),NOT(Index_운영!AN32=0)*AM100*(1+$E100*Index_운영!AN208)*Index_운영!AN32,$C100*$D100/$C$1*Index_운영!AN32))</f>
        <v>26350.470900000004</v>
      </c>
      <c r="AO100" s="591">
        <f>IF(AO$2=0,$C100*$D100/$C$1*Index_운영!AO32*Index_운영!AO$10,IF(NOT(AN100=0),NOT(Index_운영!AO32=0)*AN100*(1+$E100*Index_운영!AO208)*Index_운영!AO32,$C100*$D100/$C$1*Index_운영!AO32))</f>
        <v>26350.470900000004</v>
      </c>
      <c r="AP100" s="591">
        <f>IF(AP$2=0,$C100*$D100/$C$1*Index_운영!AP32*Index_운영!AP$10,IF(NOT(AO100=0),NOT(Index_운영!AP32=0)*AO100*(1+$E100*Index_운영!AP208)*Index_운영!AP32,$C100*$D100/$C$1*Index_운영!AP32))</f>
        <v>26877.480318000005</v>
      </c>
      <c r="AQ100" s="591">
        <f>IF(AQ$2=0,$C100*$D100/$C$1*Index_운영!AQ32*Index_운영!AQ$10,IF(NOT(AP100=0),NOT(Index_운영!AQ32=0)*AP100*(1+$E100*Index_운영!AQ208)*Index_운영!AQ32,$C100*$D100/$C$1*Index_운영!AQ32))</f>
        <v>26877.480318000005</v>
      </c>
      <c r="AR100" s="591">
        <f>IF(AR$2=0,$C100*$D100/$C$1*Index_운영!AR32*Index_운영!AR$10,IF(NOT(AQ100=0),NOT(Index_운영!AR32=0)*AQ100*(1+$E100*Index_운영!AR208)*Index_운영!AR32,$C100*$D100/$C$1*Index_운영!AR32))</f>
        <v>26877.480318000005</v>
      </c>
      <c r="AS100" s="591">
        <f>IF(AS$2=0,$C100*$D100/$C$1*Index_운영!AS32*Index_운영!AS$10,IF(NOT(AR100=0),NOT(Index_운영!AS32=0)*AR100*(1+$E100*Index_운영!AS208)*Index_운영!AS32,$C100*$D100/$C$1*Index_운영!AS32))</f>
        <v>26877.480318000005</v>
      </c>
      <c r="AT100" s="591">
        <f>IF(AT$2=0,$C100*$D100/$C$1*Index_운영!AT32*Index_운영!AT$10,IF(NOT(AS100=0),NOT(Index_운영!AT32=0)*AS100*(1+$E100*Index_운영!AT208)*Index_운영!AT32,$C100*$D100/$C$1*Index_운영!AT32))</f>
        <v>26877.480318000005</v>
      </c>
      <c r="AU100" s="591">
        <f>IF(AU$2=0,$C100*$D100/$C$1*Index_운영!AU32*Index_운영!AU$10,IF(NOT(AT100=0),NOT(Index_운영!AU32=0)*AT100*(1+$E100*Index_운영!AU208)*Index_운영!AU32,$C100*$D100/$C$1*Index_운영!AU32))</f>
        <v>26877.480318000005</v>
      </c>
      <c r="AV100" s="591">
        <f>IF(AV$2=0,$C100*$D100/$C$1*Index_운영!AV32*Index_운영!AV$10,IF(NOT(AU100=0),NOT(Index_운영!AV32=0)*AU100*(1+$E100*Index_운영!AV208)*Index_운영!AV32,$C100*$D100/$C$1*Index_운영!AV32))</f>
        <v>26877.480318000005</v>
      </c>
      <c r="AW100" s="591">
        <f>IF(AW$2=0,$C100*$D100/$C$1*Index_운영!AW32*Index_운영!AW$10,IF(NOT(AV100=0),NOT(Index_운영!AW32=0)*AV100*(1+$E100*Index_운영!AW208)*Index_운영!AW32,$C100*$D100/$C$1*Index_운영!AW32))</f>
        <v>26877.480318000005</v>
      </c>
      <c r="AX100" s="591">
        <f>IF(AX$2=0,$C100*$D100/$C$1*Index_운영!AX32*Index_운영!AX$10,IF(NOT(AW100=0),NOT(Index_운영!AX32=0)*AW100*(1+$E100*Index_운영!AX208)*Index_운영!AX32,$C100*$D100/$C$1*Index_운영!AX32))</f>
        <v>26877.480318000005</v>
      </c>
      <c r="AY100" s="591">
        <f>IF(AY$2=0,$C100*$D100/$C$1*Index_운영!AY32*Index_운영!AY$10,IF(NOT(AX100=0),NOT(Index_운영!AY32=0)*AX100*(1+$E100*Index_운영!AY208)*Index_운영!AY32,$C100*$D100/$C$1*Index_운영!AY32))</f>
        <v>26877.480318000005</v>
      </c>
      <c r="AZ100" s="591">
        <f>IF(AZ$2=0,$C100*$D100/$C$1*Index_운영!AZ32*Index_운영!AZ$10,IF(NOT(AY100=0),NOT(Index_운영!AZ32=0)*AY100*(1+$E100*Index_운영!AZ208)*Index_운영!AZ32,$C100*$D100/$C$1*Index_운영!AZ32))</f>
        <v>26877.480318000005</v>
      </c>
      <c r="BA100" s="591">
        <f>IF(BA$2=0,$C100*$D100/$C$1*Index_운영!BA32*Index_운영!BA$10,IF(NOT(AZ100=0),NOT(Index_운영!BA32=0)*AZ100*(1+$E100*Index_운영!BA208)*Index_운영!BA32,$C100*$D100/$C$1*Index_운영!BA32))</f>
        <v>26877.480318000005</v>
      </c>
      <c r="BB100" s="591">
        <f>IF(BB$2=0,$C100*$D100/$C$1*Index_운영!BB32*Index_운영!BB$10,IF(NOT(BA100=0),NOT(Index_운영!BB32=0)*BA100*(1+$E100*Index_운영!BB208)*Index_운영!BB32,$C100*$D100/$C$1*Index_운영!BB32))</f>
        <v>27415.029924360006</v>
      </c>
      <c r="BC100" s="591">
        <f>IF(BC$2=0,$C100*$D100/$C$1*Index_운영!BC32*Index_운영!BC$10,IF(NOT(BB100=0),NOT(Index_운영!BC32=0)*BB100*(1+$E100*Index_운영!BC208)*Index_운영!BC32,$C100*$D100/$C$1*Index_운영!BC32))</f>
        <v>27415.029924360006</v>
      </c>
      <c r="BD100" s="591">
        <f>IF(BD$2=0,$C100*$D100/$C$1*Index_운영!BD32*Index_운영!BD$10,IF(NOT(BC100=0),NOT(Index_운영!BD32=0)*BC100*(1+$E100*Index_운영!BD208)*Index_운영!BD32,$C100*$D100/$C$1*Index_운영!BD32))</f>
        <v>27415.029924360006</v>
      </c>
      <c r="BE100" s="591">
        <f>IF(BE$2=0,$C100*$D100/$C$1*Index_운영!BE32*Index_운영!BE$10,IF(NOT(BD100=0),NOT(Index_운영!BE32=0)*BD100*(1+$E100*Index_운영!BE208)*Index_운영!BE32,$C100*$D100/$C$1*Index_운영!BE32))</f>
        <v>27415.029924360006</v>
      </c>
      <c r="BF100" s="591">
        <f>IF(BF$2=0,$C100*$D100/$C$1*Index_운영!BF32*Index_운영!BF$10,IF(NOT(BE100=0),NOT(Index_운영!BF32=0)*BE100*(1+$E100*Index_운영!BF208)*Index_운영!BF32,$C100*$D100/$C$1*Index_운영!BF32))</f>
        <v>27415.029924360006</v>
      </c>
      <c r="BG100" s="591">
        <f>IF(BG$2=0,$C100*$D100/$C$1*Index_운영!BG32*Index_운영!BG$10,IF(NOT(BF100=0),NOT(Index_운영!BG32=0)*BF100*(1+$E100*Index_운영!BG208)*Index_운영!BG32,$C100*$D100/$C$1*Index_운영!BG32))</f>
        <v>27415.029924360006</v>
      </c>
      <c r="BH100" s="591">
        <f>IF(BH$2=0,$C100*$D100/$C$1*Index_운영!BH32*Index_운영!BH$10,IF(NOT(BG100=0),NOT(Index_운영!BH32=0)*BG100*(1+$E100*Index_운영!BH208)*Index_운영!BH32,$C100*$D100/$C$1*Index_운영!BH32))</f>
        <v>27415.029924360006</v>
      </c>
      <c r="BI100" s="591">
        <f>IF(BI$2=0,$C100*$D100/$C$1*Index_운영!BI32*Index_운영!BI$10,IF(NOT(BH100=0),NOT(Index_운영!BI32=0)*BH100*(1+$E100*Index_운영!BI208)*Index_운영!BI32,$C100*$D100/$C$1*Index_운영!BI32))</f>
        <v>27415.029924360006</v>
      </c>
      <c r="BJ100" s="591">
        <f>IF(BJ$2=0,$C100*$D100/$C$1*Index_운영!BJ32*Index_운영!BJ$10,IF(NOT(BI100=0),NOT(Index_운영!BJ32=0)*BI100*(1+$E100*Index_운영!BJ208)*Index_운영!BJ32,$C100*$D100/$C$1*Index_운영!BJ32))</f>
        <v>27415.029924360006</v>
      </c>
      <c r="BK100" s="591">
        <f>IF(BK$2=0,$C100*$D100/$C$1*Index_운영!BK32*Index_운영!BK$10,IF(NOT(BJ100=0),NOT(Index_운영!BK32=0)*BJ100*(1+$E100*Index_운영!BK208)*Index_운영!BK32,$C100*$D100/$C$1*Index_운영!BK32))</f>
        <v>27415.029924360006</v>
      </c>
      <c r="BL100" s="591">
        <f>IF(BL$2=0,$C100*$D100/$C$1*Index_운영!BL32*Index_운영!BL$10,IF(NOT(BK100=0),NOT(Index_운영!BL32=0)*BK100*(1+$E100*Index_운영!BL208)*Index_운영!BL32,$C100*$D100/$C$1*Index_운영!BL32))</f>
        <v>27415.029924360006</v>
      </c>
      <c r="BM100" s="591">
        <f>IF(BM$2=0,$C100*$D100/$C$1*Index_운영!BM32*Index_운영!BM$10,IF(NOT(BL100=0),NOT(Index_운영!BM32=0)*BL100*(1+$E100*Index_운영!BM208)*Index_운영!BM32,$C100*$D100/$C$1*Index_운영!BM32))</f>
        <v>27415.029924360006</v>
      </c>
      <c r="BN100" s="591">
        <f>IF(BN$2=0,$C100*$D100/$C$1*Index_운영!BN32*Index_운영!BN$10,IF(NOT(BM100=0),NOT(Index_운영!BN32=0)*BM100*(1+$E100*Index_운영!BN208)*Index_운영!BN32,$C100*$D100/$C$1*Index_운영!BN32))</f>
        <v>27963.330522847205</v>
      </c>
      <c r="BO100" s="591">
        <f>IF(BO$2=0,$C100*$D100/$C$1*Index_운영!BO32*Index_운영!BO$10,IF(NOT(BN100=0),NOT(Index_운영!BO32=0)*BN100*(1+$E100*Index_운영!BO208)*Index_운영!BO32,$C100*$D100/$C$1*Index_운영!BO32))</f>
        <v>27963.330522847205</v>
      </c>
      <c r="BP100" s="591">
        <f>IF(BP$2=0,$C100*$D100/$C$1*Index_운영!BP32*Index_운영!BP$10,IF(NOT(BO100=0),NOT(Index_운영!BP32=0)*BO100*(1+$E100*Index_운영!BP208)*Index_운영!BP32,$C100*$D100/$C$1*Index_운영!BP32))</f>
        <v>27963.330522847205</v>
      </c>
      <c r="BQ100" s="591">
        <f>IF(BQ$2=0,$C100*$D100/$C$1*Index_운영!BQ32*Index_운영!BQ$10,IF(NOT(BP100=0),NOT(Index_운영!BQ32=0)*BP100*(1+$E100*Index_운영!BQ208)*Index_운영!BQ32,$C100*$D100/$C$1*Index_운영!BQ32))</f>
        <v>27963.330522847205</v>
      </c>
      <c r="BR100" s="591">
        <f>IF(BR$2=0,$C100*$D100/$C$1*Index_운영!BR32*Index_운영!BR$10,IF(NOT(BQ100=0),NOT(Index_운영!BR32=0)*BQ100*(1+$E100*Index_운영!BR208)*Index_운영!BR32,$C100*$D100/$C$1*Index_운영!BR32))</f>
        <v>27963.330522847205</v>
      </c>
      <c r="BS100" s="591">
        <f>IF(BS$2=0,$C100*$D100/$C$1*Index_운영!BS32*Index_운영!BS$10,IF(NOT(BR100=0),NOT(Index_운영!BS32=0)*BR100*(1+$E100*Index_운영!BS208)*Index_운영!BS32,$C100*$D100/$C$1*Index_운영!BS32))</f>
        <v>27963.330522847205</v>
      </c>
      <c r="BT100" s="591">
        <f>IF(BT$2=0,$C100*$D100/$C$1*Index_운영!BT32*Index_운영!BT$10,IF(NOT(BS100=0),NOT(Index_운영!BT32=0)*BS100*(1+$E100*Index_운영!BT208)*Index_운영!BT32,$C100*$D100/$C$1*Index_운영!BT32))</f>
        <v>27963.330522847205</v>
      </c>
      <c r="BU100" s="591">
        <f>IF(BU$2=0,$C100*$D100/$C$1*Index_운영!BU32*Index_운영!BU$10,IF(NOT(BT100=0),NOT(Index_운영!BU32=0)*BT100*(1+$E100*Index_운영!BU208)*Index_운영!BU32,$C100*$D100/$C$1*Index_운영!BU32))</f>
        <v>27963.330522847205</v>
      </c>
      <c r="BV100" s="591">
        <f>IF(BV$2=0,$C100*$D100/$C$1*Index_운영!BV32*Index_운영!BV$10,IF(NOT(BU100=0),NOT(Index_운영!BV32=0)*BU100*(1+$E100*Index_운영!BV208)*Index_운영!BV32,$C100*$D100/$C$1*Index_운영!BV32))</f>
        <v>27963.330522847205</v>
      </c>
      <c r="BW100" s="591">
        <f>IF(BW$2=0,$C100*$D100/$C$1*Index_운영!BW32*Index_운영!BW$10,IF(NOT(BV100=0),NOT(Index_운영!BW32=0)*BV100*(1+$E100*Index_운영!BW208)*Index_운영!BW32,$C100*$D100/$C$1*Index_운영!BW32))</f>
        <v>27963.330522847205</v>
      </c>
      <c r="BX100" s="591">
        <f>IF(BX$2=0,$C100*$D100/$C$1*Index_운영!BX32*Index_운영!BX$10,IF(NOT(BW100=0),NOT(Index_운영!BX32=0)*BW100*(1+$E100*Index_운영!BX208)*Index_운영!BX32,$C100*$D100/$C$1*Index_운영!BX32))</f>
        <v>27963.330522847205</v>
      </c>
      <c r="BY100" s="591">
        <f>IF(BY$2=0,$C100*$D100/$C$1*Index_운영!BY32*Index_운영!BY$10,IF(NOT(BX100=0),NOT(Index_운영!BY32=0)*BX100*(1+$E100*Index_운영!BY208)*Index_운영!BY32,$C100*$D100/$C$1*Index_운영!BY32))</f>
        <v>27963.330522847205</v>
      </c>
      <c r="BZ100" s="591">
        <f>IF(BZ$2=0,$C100*$D100/$C$1*Index_운영!BZ32*Index_운영!BZ$10,IF(NOT(BY100=0),NOT(Index_운영!BZ32=0)*BY100*(1+$E100*Index_운영!BZ208)*Index_운영!BZ32,$C100*$D100/$C$1*Index_운영!BZ32))</f>
        <v>28522.597133304149</v>
      </c>
      <c r="CA100" s="591">
        <f>IF(CA$2=0,$C100*$D100/$C$1*Index_운영!CA32*Index_운영!CA$10,IF(NOT(BZ100=0),NOT(Index_운영!CA32=0)*BZ100*(1+$E100*Index_운영!CA208)*Index_운영!CA32,$C100*$D100/$C$1*Index_운영!CA32))</f>
        <v>0</v>
      </c>
      <c r="CB100" s="591">
        <f>IF(CB$2=0,$C100*$D100/$C$1*Index_운영!CB32*Index_운영!CB$10,IF(NOT(CA100=0),NOT(Index_운영!CB32=0)*CA100*(1+$E100*Index_운영!CB208)*Index_운영!CB32,$C100*$D100/$C$1*Index_운영!CB32))</f>
        <v>0</v>
      </c>
      <c r="CC100" s="591">
        <f>IF(CC$2=0,$C100*$D100/$C$1*Index_운영!CC32*Index_운영!CC$10,IF(NOT(CB100=0),NOT(Index_운영!CC32=0)*CB100*(1+$E100*Index_운영!CC208)*Index_운영!CC32,$C100*$D100/$C$1*Index_운영!CC32))</f>
        <v>0</v>
      </c>
      <c r="CD100" s="591">
        <f>IF(CD$2=0,$C100*$D100/$C$1*Index_운영!CD32*Index_운영!CD$10,IF(NOT(CC100=0),NOT(Index_운영!CD32=0)*CC100*(1+$E100*Index_운영!CD208)*Index_운영!CD32,$C100*$D100/$C$1*Index_운영!CD32))</f>
        <v>0</v>
      </c>
      <c r="CE100" s="591">
        <f>IF(CE$2=0,$C100*$D100/$C$1*Index_운영!CE32*Index_운영!CE$10,IF(NOT(CD100=0),NOT(Index_운영!CE32=0)*CD100*(1+$E100*Index_운영!CE208)*Index_운영!CE32,$C100*$D100/$C$1*Index_운영!CE32))</f>
        <v>0</v>
      </c>
      <c r="CF100" s="591">
        <f>IF(CF$2=0,$C100*$D100/$C$1*Index_운영!CF32*Index_운영!CF$10,IF(NOT(CE100=0),NOT(Index_운영!CF32=0)*CE100*(1+$E100*Index_운영!CF208)*Index_운영!CF32,$C100*$D100/$C$1*Index_운영!CF32))</f>
        <v>0</v>
      </c>
      <c r="CG100" s="591">
        <f>IF(CG$2=0,$C100*$D100/$C$1*Index_운영!CG32*Index_운영!CG$10,IF(NOT(CF100=0),NOT(Index_운영!CG32=0)*CF100*(1+$E100*Index_운영!CG208)*Index_운영!CG32,$C100*$D100/$C$1*Index_운영!CG32))</f>
        <v>0</v>
      </c>
      <c r="CH100" s="591">
        <f>IF(CH$2=0,$C100*$D100/$C$1*Index_운영!CH32*Index_운영!CH$10,IF(NOT(CG100=0),NOT(Index_운영!CH32=0)*CG100*(1+$E100*Index_운영!CH208)*Index_운영!CH32,$C100*$D100/$C$1*Index_운영!CH32))</f>
        <v>0</v>
      </c>
      <c r="CI100" s="591">
        <f>IF(CI$2=0,$C100*$D100/$C$1*Index_운영!CI32*Index_운영!CI$10,IF(NOT(CH100=0),NOT(Index_운영!CI32=0)*CH100*(1+$E100*Index_운영!CI208)*Index_운영!CI32,$C100*$D100/$C$1*Index_운영!CI32))</f>
        <v>0</v>
      </c>
      <c r="CJ100" s="591">
        <f>IF(CJ$2=0,$C100*$D100/$C$1*Index_운영!CJ32*Index_운영!CJ$10,IF(NOT(CI100=0),NOT(Index_운영!CJ32=0)*CI100*(1+$E100*Index_운영!CJ208)*Index_운영!CJ32,$C100*$D100/$C$1*Index_운영!CJ32))</f>
        <v>0</v>
      </c>
      <c r="CK100" s="591">
        <f>IF(CK$2=0,$C100*$D100/$C$1*Index_운영!CK32*Index_운영!CK$10,IF(NOT(CJ100=0),NOT(Index_운영!CK32=0)*CJ100*(1+$E100*Index_운영!CK208)*Index_운영!CK32,$C100*$D100/$C$1*Index_운영!CK32))</f>
        <v>0</v>
      </c>
      <c r="CL100" s="591">
        <f>IF(CL$2=0,$C100*$D100/$C$1*Index_운영!CL32*Index_운영!CL$10,IF(NOT(CK100=0),NOT(Index_운영!CL32=0)*CK100*(1+$E100*Index_운영!CL208)*Index_운영!CL32,$C100*$D100/$C$1*Index_운영!CL32))</f>
        <v>0</v>
      </c>
      <c r="CM100" s="591">
        <f>IF(CM$2=0,$C100*$D100/$C$1*Index_운영!CM32*Index_운영!CM$10,IF(NOT(CL100=0),NOT(Index_운영!CM32=0)*CL100*(1+$E100*Index_운영!CM208)*Index_운영!CM32,$C100*$D100/$C$1*Index_운영!CM32))</f>
        <v>0</v>
      </c>
      <c r="CN100" s="591">
        <f>IF(CN$2=0,$C100*$D100/$C$1*Index_운영!CN32*Index_운영!CN$10,IF(NOT(CM100=0),NOT(Index_운영!CN32=0)*CM100*(1+$E100*Index_운영!CN208)*Index_운영!CN32,$C100*$D100/$C$1*Index_운영!CN32))</f>
        <v>0</v>
      </c>
      <c r="CO100" s="591">
        <f>IF(CO$2=0,$C100*$D100/$C$1*Index_운영!CO32*Index_운영!CO$10,IF(NOT(CN100=0),NOT(Index_운영!CO32=0)*CN100*(1+$E100*Index_운영!CO208)*Index_운영!CO32,$C100*$D100/$C$1*Index_운영!CO32))</f>
        <v>0</v>
      </c>
      <c r="CP100" s="591">
        <f>IF(CP$2=0,$C100*$D100/$C$1*Index_운영!CP32*Index_운영!CP$10,IF(NOT(CO100=0),NOT(Index_운영!CP32=0)*CO100*(1+$E100*Index_운영!CP208)*Index_운영!CP32,$C100*$D100/$C$1*Index_운영!CP32))</f>
        <v>0</v>
      </c>
      <c r="CQ100" s="591">
        <f>IF(CQ$2=0,$C100*$D100/$C$1*Index_운영!CQ32*Index_운영!CQ$10,IF(NOT(CP100=0),NOT(Index_운영!CQ32=0)*CP100*(1+$E100*Index_운영!CQ208)*Index_운영!CQ32,$C100*$D100/$C$1*Index_운영!CQ32))</f>
        <v>0</v>
      </c>
      <c r="CR100" s="591">
        <f>IF(CR$2=0,$C100*$D100/$C$1*Index_운영!CR32*Index_운영!CR$10,IF(NOT(CQ100=0),NOT(Index_운영!CR32=0)*CQ100*(1+$E100*Index_운영!CR208)*Index_운영!CR32,$C100*$D100/$C$1*Index_운영!CR32))</f>
        <v>0</v>
      </c>
      <c r="CS100" s="591">
        <f>IF(CS$2=0,$C100*$D100/$C$1*Index_운영!CS32*Index_운영!CS$10,IF(NOT(CR100=0),NOT(Index_운영!CS32=0)*CR100*(1+$E100*Index_운영!CS208)*Index_운영!CS32,$C100*$D100/$C$1*Index_운영!CS32))</f>
        <v>0</v>
      </c>
      <c r="CT100" s="591">
        <f>IF(CT$2=0,$C100*$D100/$C$1*Index_운영!CT32*Index_운영!CT$10,IF(NOT(CS100=0),NOT(Index_운영!CT32=0)*CS100*(1+$E100*Index_운영!CT208)*Index_운영!CT32,$C100*$D100/$C$1*Index_운영!CT32))</f>
        <v>0</v>
      </c>
      <c r="CU100" s="591">
        <f>IF(CU$2=0,$C100*$D100/$C$1*Index_운영!CU32*Index_운영!CU$10,IF(NOT(CT100=0),NOT(Index_운영!CU32=0)*CT100*(1+$E100*Index_운영!CU208)*Index_운영!CU32,$C100*$D100/$C$1*Index_운영!CU32))</f>
        <v>0</v>
      </c>
      <c r="CV100" s="591">
        <f>IF(CV$2=0,$C100*$D100/$C$1*Index_운영!CV32*Index_운영!CV$10,IF(NOT(CU100=0),NOT(Index_운영!CV32=0)*CU100*(1+$E100*Index_운영!CV208)*Index_운영!CV32,$C100*$D100/$C$1*Index_운영!CV32))</f>
        <v>0</v>
      </c>
      <c r="CW100" s="591">
        <f>IF(CW$2=0,$C100*$D100/$C$1*Index_운영!CW32*Index_운영!CW$10,IF(NOT(CV100=0),NOT(Index_운영!CW32=0)*CV100*(1+$E100*Index_운영!CW208)*Index_운영!CW32,$C100*$D100/$C$1*Index_운영!CW32))</f>
        <v>0</v>
      </c>
      <c r="CX100" s="591">
        <f>IF(CX$2=0,$C100*$D100/$C$1*Index_운영!CX32*Index_운영!CX$10,IF(NOT(CW100=0),NOT(Index_운영!CX32=0)*CW100*(1+$E100*Index_운영!CX208)*Index_운영!CX32,$C100*$D100/$C$1*Index_운영!CX32))</f>
        <v>0</v>
      </c>
      <c r="CY100" s="591">
        <f>IF(CY$2=0,$C100*$D100/$C$1*Index_운영!CY32*Index_운영!CY$10,IF(NOT(CX100=0),NOT(Index_운영!CY32=0)*CX100*(1+$E100*Index_운영!CY208)*Index_운영!CY32,$C100*$D100/$C$1*Index_운영!CY32))</f>
        <v>0</v>
      </c>
      <c r="CZ100" s="591">
        <f>IF(CZ$2=0,$C100*$D100/$C$1*Index_운영!CZ32*Index_운영!CZ$10,IF(NOT(CY100=0),NOT(Index_운영!CZ32=0)*CY100*(1+$E100*Index_운영!CZ208)*Index_운영!CZ32,$C100*$D100/$C$1*Index_운영!CZ32))</f>
        <v>0</v>
      </c>
      <c r="DA100" s="591">
        <f>IF(DA$2=0,$C100*$D100/$C$1*Index_운영!DA32*Index_운영!DA$10,IF(NOT(CZ100=0),NOT(Index_운영!DA32=0)*CZ100*(1+$E100*Index_운영!DA208)*Index_운영!DA32,$C100*$D100/$C$1*Index_운영!DA32))</f>
        <v>0</v>
      </c>
      <c r="DB100" s="591">
        <f>IF(DB$2=0,$C100*$D100/$C$1*Index_운영!DB32*Index_운영!DB$10,IF(NOT(DA100=0),NOT(Index_운영!DB32=0)*DA100*(1+$E100*Index_운영!DB208)*Index_운영!DB32,$C100*$D100/$C$1*Index_운영!DB32))</f>
        <v>0</v>
      </c>
      <c r="DC100" s="591">
        <f>IF(DC$2=0,$C100*$D100/$C$1*Index_운영!DC32*Index_운영!DC$10,IF(NOT(DB100=0),NOT(Index_운영!DC32=0)*DB100*(1+$E100*Index_운영!DC208)*Index_운영!DC32,$C100*$D100/$C$1*Index_운영!DC32))</f>
        <v>0</v>
      </c>
      <c r="DD100" s="591">
        <f>IF(DD$2=0,$C100*$D100/$C$1*Index_운영!DD32*Index_운영!DD$10,IF(NOT(DC100=0),NOT(Index_운영!DD32=0)*DC100*(1+$E100*Index_운영!DD208)*Index_운영!DD32,$C100*$D100/$C$1*Index_운영!DD32))</f>
        <v>0</v>
      </c>
      <c r="DE100" s="591">
        <f>IF(DE$2=0,$C100*$D100/$C$1*Index_운영!DE32*Index_운영!DE$10,IF(NOT(DD100=0),NOT(Index_운영!DE32=0)*DD100*(1+$E100*Index_운영!DE208)*Index_운영!DE32,$C100*$D100/$C$1*Index_운영!DE32))</f>
        <v>0</v>
      </c>
      <c r="DF100" s="591">
        <f>IF(DF$2=0,$C100*$D100/$C$1*Index_운영!DF32*Index_운영!DF$10,IF(NOT(DE100=0),NOT(Index_운영!DF32=0)*DE100*(1+$E100*Index_운영!DF208)*Index_운영!DF32,$C100*$D100/$C$1*Index_운영!DF32))</f>
        <v>0</v>
      </c>
      <c r="DG100" s="591">
        <f>IF(DG$2=0,$C100*$D100/$C$1*Index_운영!DG32*Index_운영!DG$10,IF(NOT(DF100=0),NOT(Index_운영!DG32=0)*DF100*(1+$E100*Index_운영!DG208)*Index_운영!DG32,$C100*$D100/$C$1*Index_운영!DG32))</f>
        <v>0</v>
      </c>
      <c r="DH100" s="591">
        <f>IF(DH$2=0,$C100*$D100/$C$1*Index_운영!DH32*Index_운영!DH$10,IF(NOT(DG100=0),NOT(Index_운영!DH32=0)*DG100*(1+$E100*Index_운영!DH208)*Index_운영!DH32,$C100*$D100/$C$1*Index_운영!DH32))</f>
        <v>0</v>
      </c>
      <c r="DI100" s="591">
        <f>IF(DI$2=0,$C100*$D100/$C$1*Index_운영!DI32*Index_운영!DI$10,IF(NOT(DH100=0),NOT(Index_운영!DI32=0)*DH100*(1+$E100*Index_운영!DI208)*Index_운영!DI32,$C100*$D100/$C$1*Index_운영!DI32))</f>
        <v>0</v>
      </c>
      <c r="DJ100" s="591">
        <f>IF(DJ$2=0,$C100*$D100/$C$1*Index_운영!DJ32*Index_운영!DJ$10,IF(NOT(DI100=0),NOT(Index_운영!DJ32=0)*DI100*(1+$E100*Index_운영!DJ208)*Index_운영!DJ32,$C100*$D100/$C$1*Index_운영!DJ32))</f>
        <v>0</v>
      </c>
      <c r="DK100" s="591">
        <f>IF(DK$2=0,$C100*$D100/$C$1*Index_운영!DK32*Index_운영!DK$10,IF(NOT(DJ100=0),NOT(Index_운영!DK32=0)*DJ100*(1+$E100*Index_운영!DK208)*Index_운영!DK32,$C100*$D100/$C$1*Index_운영!DK32))</f>
        <v>0</v>
      </c>
      <c r="DL100" s="591">
        <f>IF(DL$2=0,$C100*$D100/$C$1*Index_운영!DL32*Index_운영!DL$10,IF(NOT(DK100=0),NOT(Index_운영!DL32=0)*DK100*(1+$E100*Index_운영!DL208)*Index_운영!DL32,$C100*$D100/$C$1*Index_운영!DL32))</f>
        <v>0</v>
      </c>
      <c r="DM100" s="591">
        <f>IF(DM$2=0,$C100*$D100/$C$1*Index_운영!DM32*Index_운영!DM$10,IF(NOT(DL100=0),NOT(Index_운영!DM32=0)*DL100*(1+$E100*Index_운영!DM208)*Index_운영!DM32,$C100*$D100/$C$1*Index_운영!DM32))</f>
        <v>0</v>
      </c>
      <c r="DN100" s="591">
        <f>IF(DN$2=0,$C100*$D100/$C$1*Index_운영!DN32*Index_운영!DN$10,IF(NOT(DM100=0),NOT(Index_운영!DN32=0)*DM100*(1+$E100*Index_운영!DN208)*Index_운영!DN32,$C100*$D100/$C$1*Index_운영!DN32))</f>
        <v>0</v>
      </c>
      <c r="DO100" s="591">
        <f>IF(DO$2=0,$C100*$D100/$C$1*Index_운영!DO32*Index_운영!DO$10,IF(NOT(DN100=0),NOT(Index_운영!DO32=0)*DN100*(1+$E100*Index_운영!DO208)*Index_운영!DO32,$C100*$D100/$C$1*Index_운영!DO32))</f>
        <v>0</v>
      </c>
      <c r="DP100" s="591">
        <f>IF(DP$2=0,$C100*$D100/$C$1*Index_운영!DP32*Index_운영!DP$10,IF(NOT(DO100=0),NOT(Index_운영!DP32=0)*DO100*(1+$E100*Index_운영!DP208)*Index_운영!DP32,$C100*$D100/$C$1*Index_운영!DP32))</f>
        <v>0</v>
      </c>
      <c r="DQ100" s="591">
        <f>IF(DQ$2=0,$C100*$D100/$C$1*Index_운영!DQ32*Index_운영!DQ$10,IF(NOT(DP100=0),NOT(Index_운영!DQ32=0)*DP100*(1+$E100*Index_운영!DQ208)*Index_운영!DQ32,$C100*$D100/$C$1*Index_운영!DQ32))</f>
        <v>0</v>
      </c>
      <c r="DR100" s="591">
        <f>IF(DR$2=0,$C100*$D100/$C$1*Index_운영!DR32*Index_운영!DR$10,IF(NOT(DQ100=0),NOT(Index_운영!DR32=0)*DQ100*(1+$E100*Index_운영!DR208)*Index_운영!DR32,$C100*$D100/$C$1*Index_운영!DR32))</f>
        <v>0</v>
      </c>
      <c r="DS100" s="591">
        <f>IF(DS$2=0,$C100*$D100/$C$1*Index_운영!DS32*Index_운영!DS$10,IF(NOT(DR100=0),NOT(Index_운영!DS32=0)*DR100*(1+$E100*Index_운영!DS208)*Index_운영!DS32,$C100*$D100/$C$1*Index_운영!DS32))</f>
        <v>0</v>
      </c>
      <c r="DT100" s="591">
        <f>IF(DT$2=0,$C100*$D100/$C$1*Index_운영!DT32*Index_운영!DT$10,IF(NOT(DS100=0),NOT(Index_운영!DT32=0)*DS100*(1+$E100*Index_운영!DT208)*Index_운영!DT32,$C100*$D100/$C$1*Index_운영!DT32))</f>
        <v>0</v>
      </c>
      <c r="DU100" s="591">
        <f>IF(DU$2=0,$C100*$D100/$C$1*Index_운영!DU32*Index_운영!DU$10,IF(NOT(DT100=0),NOT(Index_운영!DU32=0)*DT100*(1+$E100*Index_운영!DU208)*Index_운영!DU32,$C100*$D100/$C$1*Index_운영!DU32))</f>
        <v>0</v>
      </c>
      <c r="DV100" s="591">
        <f>IF(DV$2=0,$C100*$D100/$C$1*Index_운영!DV32*Index_운영!DV$10,IF(NOT(DU100=0),NOT(Index_운영!DV32=0)*DU100*(1+$E100*Index_운영!DV208)*Index_운영!DV32,$C100*$D100/$C$1*Index_운영!DV32))</f>
        <v>0</v>
      </c>
    </row>
    <row r="101" spans="1:126" s="464" customFormat="1" outlineLevel="1" x14ac:dyDescent="0.4">
      <c r="A101" s="736"/>
      <c r="B101" s="464" t="str">
        <f>'Rent Roll'!$B7</f>
        <v>7층</v>
      </c>
      <c r="C101" s="1219">
        <f>'Rent Roll'!$K7</f>
        <v>380.56</v>
      </c>
      <c r="D101" s="1220">
        <f>'Rent Roll'!$S7</f>
        <v>65000</v>
      </c>
      <c r="E101" s="1221">
        <f>'Rent Roll'!$T7</f>
        <v>0.02</v>
      </c>
      <c r="F101" s="588">
        <f>IF(F$2=0,$C101*$D101/$C$1*Index_운영!F33*Index_운영!F$10,IF(NOT(E101=0),NOT(Index_운영!F33=0)*E101*(1+$E101*Index_운영!F209)*Index_운영!F33,$C101*$D101/$C$1*Index_운영!F33))</f>
        <v>0</v>
      </c>
      <c r="G101" s="591">
        <f>IF(G$2=0,$C101*$D101/$C$1*Index_운영!G33*Index_운영!G$10,IF(NOT(F101=0),NOT(Index_운영!G33=0)*F101*(1+$E101*Index_운영!G209)*Index_운영!G33,$C101*$D101/$C$1*Index_운영!G33))</f>
        <v>24736.400000000001</v>
      </c>
      <c r="H101" s="591">
        <f>IF(H$2=0,$C101*$D101/$C$1*Index_운영!H33*Index_운영!H$10,IF(NOT(G101=0),NOT(Index_운영!H33=0)*G101*(1+$E101*Index_운영!H209)*Index_운영!H33,$C101*$D101/$C$1*Index_운영!H33))</f>
        <v>24736.400000000001</v>
      </c>
      <c r="I101" s="591">
        <f>IF(I$2=0,$C101*$D101/$C$1*Index_운영!I33*Index_운영!I$10,IF(NOT(H101=0),NOT(Index_운영!I33=0)*H101*(1+$E101*Index_운영!I209)*Index_운영!I33,$C101*$D101/$C$1*Index_운영!I33))</f>
        <v>24736.400000000001</v>
      </c>
      <c r="J101" s="591">
        <f>IF(J$2=0,$C101*$D101/$C$1*Index_운영!J33*Index_운영!J$10,IF(NOT(I101=0),NOT(Index_운영!J33=0)*I101*(1+$E101*Index_운영!J209)*Index_운영!J33,$C101*$D101/$C$1*Index_운영!J33))</f>
        <v>24736.400000000001</v>
      </c>
      <c r="K101" s="591">
        <f>IF(K$2=0,$C101*$D101/$C$1*Index_운영!K33*Index_운영!K$10,IF(NOT(J101=0),NOT(Index_운영!K33=0)*J101*(1+$E101*Index_운영!K209)*Index_운영!K33,$C101*$D101/$C$1*Index_운영!K33))</f>
        <v>24736.400000000001</v>
      </c>
      <c r="L101" s="591">
        <f>IF(L$2=0,$C101*$D101/$C$1*Index_운영!L33*Index_운영!L$10,IF(NOT(K101=0),NOT(Index_운영!L33=0)*K101*(1+$E101*Index_운영!L209)*Index_운영!L33,$C101*$D101/$C$1*Index_운영!L33))</f>
        <v>24736.400000000001</v>
      </c>
      <c r="M101" s="591">
        <f>IF(M$2=0,$C101*$D101/$C$1*Index_운영!M33*Index_운영!M$10,IF(NOT(L101=0),NOT(Index_운영!M33=0)*L101*(1+$E101*Index_운영!M209)*Index_운영!M33,$C101*$D101/$C$1*Index_운영!M33))</f>
        <v>24736.400000000001</v>
      </c>
      <c r="N101" s="591">
        <f>IF(N$2=0,$C101*$D101/$C$1*Index_운영!N33*Index_운영!N$10,IF(NOT(M101=0),NOT(Index_운영!N33=0)*M101*(1+$E101*Index_운영!N209)*Index_운영!N33,$C101*$D101/$C$1*Index_운영!N33))</f>
        <v>24736.400000000001</v>
      </c>
      <c r="O101" s="591">
        <f>IF(O$2=0,$C101*$D101/$C$1*Index_운영!O33*Index_운영!O$10,IF(NOT(N101=0),NOT(Index_운영!O33=0)*N101*(1+$E101*Index_운영!O209)*Index_운영!O33,$C101*$D101/$C$1*Index_운영!O33))</f>
        <v>24736.400000000001</v>
      </c>
      <c r="P101" s="591">
        <f>IF(P$2=0,$C101*$D101/$C$1*Index_운영!P33*Index_운영!P$10,IF(NOT(O101=0),NOT(Index_운영!P33=0)*O101*(1+$E101*Index_운영!P209)*Index_운영!P33,$C101*$D101/$C$1*Index_운영!P33))</f>
        <v>24736.400000000001</v>
      </c>
      <c r="Q101" s="591">
        <f>IF(Q$2=0,$C101*$D101/$C$1*Index_운영!Q33*Index_운영!Q$10,IF(NOT(P101=0),NOT(Index_운영!Q33=0)*P101*(1+$E101*Index_운영!Q209)*Index_운영!Q33,$C101*$D101/$C$1*Index_운영!Q33))</f>
        <v>24736.400000000001</v>
      </c>
      <c r="R101" s="591">
        <f>IF(R$2=0,$C101*$D101/$C$1*Index_운영!R33*Index_운영!R$10,IF(NOT(Q101=0),NOT(Index_운영!R33=0)*Q101*(1+$E101*Index_운영!R209)*Index_운영!R33,$C101*$D101/$C$1*Index_운영!R33))</f>
        <v>25231.128000000001</v>
      </c>
      <c r="S101" s="591">
        <f>IF(S$2=0,$C101*$D101/$C$1*Index_운영!S33*Index_운영!S$10,IF(NOT(R101=0),NOT(Index_운영!S33=0)*R101*(1+$E101*Index_운영!S209)*Index_운영!S33,$C101*$D101/$C$1*Index_운영!S33))</f>
        <v>25231.128000000001</v>
      </c>
      <c r="T101" s="591">
        <f>IF(T$2=0,$C101*$D101/$C$1*Index_운영!T33*Index_운영!T$10,IF(NOT(S101=0),NOT(Index_운영!T33=0)*S101*(1+$E101*Index_운영!T209)*Index_운영!T33,$C101*$D101/$C$1*Index_운영!T33))</f>
        <v>25231.128000000001</v>
      </c>
      <c r="U101" s="591">
        <f>IF(U$2=0,$C101*$D101/$C$1*Index_운영!U33*Index_운영!U$10,IF(NOT(T101=0),NOT(Index_운영!U33=0)*T101*(1+$E101*Index_운영!U209)*Index_운영!U33,$C101*$D101/$C$1*Index_운영!U33))</f>
        <v>25231.128000000001</v>
      </c>
      <c r="V101" s="591">
        <f>IF(V$2=0,$C101*$D101/$C$1*Index_운영!V33*Index_운영!V$10,IF(NOT(U101=0),NOT(Index_운영!V33=0)*U101*(1+$E101*Index_운영!V209)*Index_운영!V33,$C101*$D101/$C$1*Index_운영!V33))</f>
        <v>25231.128000000001</v>
      </c>
      <c r="W101" s="591">
        <f>IF(W$2=0,$C101*$D101/$C$1*Index_운영!W33*Index_운영!W$10,IF(NOT(V101=0),NOT(Index_운영!W33=0)*V101*(1+$E101*Index_운영!W209)*Index_운영!W33,$C101*$D101/$C$1*Index_운영!W33))</f>
        <v>25231.128000000001</v>
      </c>
      <c r="X101" s="591">
        <f>IF(X$2=0,$C101*$D101/$C$1*Index_운영!X33*Index_운영!X$10,IF(NOT(W101=0),NOT(Index_운영!X33=0)*W101*(1+$E101*Index_운영!X209)*Index_운영!X33,$C101*$D101/$C$1*Index_운영!X33))</f>
        <v>25231.128000000001</v>
      </c>
      <c r="Y101" s="591">
        <f>IF(Y$2=0,$C101*$D101/$C$1*Index_운영!Y33*Index_운영!Y$10,IF(NOT(X101=0),NOT(Index_운영!Y33=0)*X101*(1+$E101*Index_운영!Y209)*Index_운영!Y33,$C101*$D101/$C$1*Index_운영!Y33))</f>
        <v>25231.128000000001</v>
      </c>
      <c r="Z101" s="591">
        <f>IF(Z$2=0,$C101*$D101/$C$1*Index_운영!Z33*Index_운영!Z$10,IF(NOT(Y101=0),NOT(Index_운영!Z33=0)*Y101*(1+$E101*Index_운영!Z209)*Index_운영!Z33,$C101*$D101/$C$1*Index_운영!Z33))</f>
        <v>25231.128000000001</v>
      </c>
      <c r="AA101" s="591">
        <f>IF(AA$2=0,$C101*$D101/$C$1*Index_운영!AA33*Index_운영!AA$10,IF(NOT(Z101=0),NOT(Index_운영!AA33=0)*Z101*(1+$E101*Index_운영!AA209)*Index_운영!AA33,$C101*$D101/$C$1*Index_운영!AA33))</f>
        <v>25231.128000000001</v>
      </c>
      <c r="AB101" s="591">
        <f>IF(AB$2=0,$C101*$D101/$C$1*Index_운영!AB33*Index_운영!AB$10,IF(NOT(AA101=0),NOT(Index_운영!AB33=0)*AA101*(1+$E101*Index_운영!AB209)*Index_운영!AB33,$C101*$D101/$C$1*Index_운영!AB33))</f>
        <v>25231.128000000001</v>
      </c>
      <c r="AC101" s="591">
        <f>IF(AC$2=0,$C101*$D101/$C$1*Index_운영!AC33*Index_운영!AC$10,IF(NOT(AB101=0),NOT(Index_운영!AC33=0)*AB101*(1+$E101*Index_운영!AC209)*Index_운영!AC33,$C101*$D101/$C$1*Index_운영!AC33))</f>
        <v>25231.128000000001</v>
      </c>
      <c r="AD101" s="591">
        <f>IF(AD$2=0,$C101*$D101/$C$1*Index_운영!AD33*Index_운영!AD$10,IF(NOT(AC101=0),NOT(Index_운영!AD33=0)*AC101*(1+$E101*Index_운영!AD209)*Index_운영!AD33,$C101*$D101/$C$1*Index_운영!AD33))</f>
        <v>25735.75056</v>
      </c>
      <c r="AE101" s="591">
        <f>IF(AE$2=0,$C101*$D101/$C$1*Index_운영!AE33*Index_운영!AE$10,IF(NOT(AD101=0),NOT(Index_운영!AE33=0)*AD101*(1+$E101*Index_운영!AE209)*Index_운영!AE33,$C101*$D101/$C$1*Index_운영!AE33))</f>
        <v>25735.75056</v>
      </c>
      <c r="AF101" s="591">
        <f>IF(AF$2=0,$C101*$D101/$C$1*Index_운영!AF33*Index_운영!AF$10,IF(NOT(AE101=0),NOT(Index_운영!AF33=0)*AE101*(1+$E101*Index_운영!AF209)*Index_운영!AF33,$C101*$D101/$C$1*Index_운영!AF33))</f>
        <v>25735.75056</v>
      </c>
      <c r="AG101" s="591">
        <f>IF(AG$2=0,$C101*$D101/$C$1*Index_운영!AG33*Index_운영!AG$10,IF(NOT(AF101=0),NOT(Index_운영!AG33=0)*AF101*(1+$E101*Index_운영!AG209)*Index_운영!AG33,$C101*$D101/$C$1*Index_운영!AG33))</f>
        <v>25735.75056</v>
      </c>
      <c r="AH101" s="591">
        <f>IF(AH$2=0,$C101*$D101/$C$1*Index_운영!AH33*Index_운영!AH$10,IF(NOT(AG101=0),NOT(Index_운영!AH33=0)*AG101*(1+$E101*Index_운영!AH209)*Index_운영!AH33,$C101*$D101/$C$1*Index_운영!AH33))</f>
        <v>25735.75056</v>
      </c>
      <c r="AI101" s="591">
        <f>IF(AI$2=0,$C101*$D101/$C$1*Index_운영!AI33*Index_운영!AI$10,IF(NOT(AH101=0),NOT(Index_운영!AI33=0)*AH101*(1+$E101*Index_운영!AI209)*Index_운영!AI33,$C101*$D101/$C$1*Index_운영!AI33))</f>
        <v>25735.75056</v>
      </c>
      <c r="AJ101" s="591">
        <f>IF(AJ$2=0,$C101*$D101/$C$1*Index_운영!AJ33*Index_운영!AJ$10,IF(NOT(AI101=0),NOT(Index_운영!AJ33=0)*AI101*(1+$E101*Index_운영!AJ209)*Index_운영!AJ33,$C101*$D101/$C$1*Index_운영!AJ33))</f>
        <v>25735.75056</v>
      </c>
      <c r="AK101" s="591">
        <f>IF(AK$2=0,$C101*$D101/$C$1*Index_운영!AK33*Index_운영!AK$10,IF(NOT(AJ101=0),NOT(Index_운영!AK33=0)*AJ101*(1+$E101*Index_운영!AK209)*Index_운영!AK33,$C101*$D101/$C$1*Index_운영!AK33))</f>
        <v>25735.75056</v>
      </c>
      <c r="AL101" s="591">
        <f>IF(AL$2=0,$C101*$D101/$C$1*Index_운영!AL33*Index_운영!AL$10,IF(NOT(AK101=0),NOT(Index_운영!AL33=0)*AK101*(1+$E101*Index_운영!AL209)*Index_운영!AL33,$C101*$D101/$C$1*Index_운영!AL33))</f>
        <v>25735.75056</v>
      </c>
      <c r="AM101" s="591">
        <f>IF(AM$2=0,$C101*$D101/$C$1*Index_운영!AM33*Index_운영!AM$10,IF(NOT(AL101=0),NOT(Index_운영!AM33=0)*AL101*(1+$E101*Index_운영!AM209)*Index_운영!AM33,$C101*$D101/$C$1*Index_운영!AM33))</f>
        <v>25735.75056</v>
      </c>
      <c r="AN101" s="591">
        <f>IF(AN$2=0,$C101*$D101/$C$1*Index_운영!AN33*Index_운영!AN$10,IF(NOT(AM101=0),NOT(Index_운영!AN33=0)*AM101*(1+$E101*Index_운영!AN209)*Index_운영!AN33,$C101*$D101/$C$1*Index_운영!AN33))</f>
        <v>25735.75056</v>
      </c>
      <c r="AO101" s="591">
        <f>IF(AO$2=0,$C101*$D101/$C$1*Index_운영!AO33*Index_운영!AO$10,IF(NOT(AN101=0),NOT(Index_운영!AO33=0)*AN101*(1+$E101*Index_운영!AO209)*Index_운영!AO33,$C101*$D101/$C$1*Index_운영!AO33))</f>
        <v>25735.75056</v>
      </c>
      <c r="AP101" s="591">
        <f>IF(AP$2=0,$C101*$D101/$C$1*Index_운영!AP33*Index_운영!AP$10,IF(NOT(AO101=0),NOT(Index_운영!AP33=0)*AO101*(1+$E101*Index_운영!AP209)*Index_운영!AP33,$C101*$D101/$C$1*Index_운영!AP33))</f>
        <v>26250.465571200002</v>
      </c>
      <c r="AQ101" s="591">
        <f>IF(AQ$2=0,$C101*$D101/$C$1*Index_운영!AQ33*Index_운영!AQ$10,IF(NOT(AP101=0),NOT(Index_운영!AQ33=0)*AP101*(1+$E101*Index_운영!AQ209)*Index_운영!AQ33,$C101*$D101/$C$1*Index_운영!AQ33))</f>
        <v>26250.465571200002</v>
      </c>
      <c r="AR101" s="591">
        <f>IF(AR$2=0,$C101*$D101/$C$1*Index_운영!AR33*Index_운영!AR$10,IF(NOT(AQ101=0),NOT(Index_운영!AR33=0)*AQ101*(1+$E101*Index_운영!AR209)*Index_운영!AR33,$C101*$D101/$C$1*Index_운영!AR33))</f>
        <v>26250.465571200002</v>
      </c>
      <c r="AS101" s="591">
        <f>IF(AS$2=0,$C101*$D101/$C$1*Index_운영!AS33*Index_운영!AS$10,IF(NOT(AR101=0),NOT(Index_운영!AS33=0)*AR101*(1+$E101*Index_운영!AS209)*Index_운영!AS33,$C101*$D101/$C$1*Index_운영!AS33))</f>
        <v>26250.465571200002</v>
      </c>
      <c r="AT101" s="591">
        <f>IF(AT$2=0,$C101*$D101/$C$1*Index_운영!AT33*Index_운영!AT$10,IF(NOT(AS101=0),NOT(Index_운영!AT33=0)*AS101*(1+$E101*Index_운영!AT209)*Index_운영!AT33,$C101*$D101/$C$1*Index_운영!AT33))</f>
        <v>26250.465571200002</v>
      </c>
      <c r="AU101" s="591">
        <f>IF(AU$2=0,$C101*$D101/$C$1*Index_운영!AU33*Index_운영!AU$10,IF(NOT(AT101=0),NOT(Index_운영!AU33=0)*AT101*(1+$E101*Index_운영!AU209)*Index_운영!AU33,$C101*$D101/$C$1*Index_운영!AU33))</f>
        <v>26250.465571200002</v>
      </c>
      <c r="AV101" s="591">
        <f>IF(AV$2=0,$C101*$D101/$C$1*Index_운영!AV33*Index_운영!AV$10,IF(NOT(AU101=0),NOT(Index_운영!AV33=0)*AU101*(1+$E101*Index_운영!AV209)*Index_운영!AV33,$C101*$D101/$C$1*Index_운영!AV33))</f>
        <v>26250.465571200002</v>
      </c>
      <c r="AW101" s="591">
        <f>IF(AW$2=0,$C101*$D101/$C$1*Index_운영!AW33*Index_운영!AW$10,IF(NOT(AV101=0),NOT(Index_운영!AW33=0)*AV101*(1+$E101*Index_운영!AW209)*Index_운영!AW33,$C101*$D101/$C$1*Index_운영!AW33))</f>
        <v>26250.465571200002</v>
      </c>
      <c r="AX101" s="591">
        <f>IF(AX$2=0,$C101*$D101/$C$1*Index_운영!AX33*Index_운영!AX$10,IF(NOT(AW101=0),NOT(Index_운영!AX33=0)*AW101*(1+$E101*Index_운영!AX209)*Index_운영!AX33,$C101*$D101/$C$1*Index_운영!AX33))</f>
        <v>26250.465571200002</v>
      </c>
      <c r="AY101" s="591">
        <f>IF(AY$2=0,$C101*$D101/$C$1*Index_운영!AY33*Index_운영!AY$10,IF(NOT(AX101=0),NOT(Index_운영!AY33=0)*AX101*(1+$E101*Index_운영!AY209)*Index_운영!AY33,$C101*$D101/$C$1*Index_운영!AY33))</f>
        <v>26250.465571200002</v>
      </c>
      <c r="AZ101" s="591">
        <f>IF(AZ$2=0,$C101*$D101/$C$1*Index_운영!AZ33*Index_운영!AZ$10,IF(NOT(AY101=0),NOT(Index_운영!AZ33=0)*AY101*(1+$E101*Index_운영!AZ209)*Index_운영!AZ33,$C101*$D101/$C$1*Index_운영!AZ33))</f>
        <v>26250.465571200002</v>
      </c>
      <c r="BA101" s="591">
        <f>IF(BA$2=0,$C101*$D101/$C$1*Index_운영!BA33*Index_운영!BA$10,IF(NOT(AZ101=0),NOT(Index_운영!BA33=0)*AZ101*(1+$E101*Index_운영!BA209)*Index_운영!BA33,$C101*$D101/$C$1*Index_운영!BA33))</f>
        <v>26250.465571200002</v>
      </c>
      <c r="BB101" s="591">
        <f>IF(BB$2=0,$C101*$D101/$C$1*Index_운영!BB33*Index_운영!BB$10,IF(NOT(BA101=0),NOT(Index_운영!BB33=0)*BA101*(1+$E101*Index_운영!BB209)*Index_운영!BB33,$C101*$D101/$C$1*Index_운영!BB33))</f>
        <v>26775.474882624003</v>
      </c>
      <c r="BC101" s="591">
        <f>IF(BC$2=0,$C101*$D101/$C$1*Index_운영!BC33*Index_운영!BC$10,IF(NOT(BB101=0),NOT(Index_운영!BC33=0)*BB101*(1+$E101*Index_운영!BC209)*Index_운영!BC33,$C101*$D101/$C$1*Index_운영!BC33))</f>
        <v>26775.474882624003</v>
      </c>
      <c r="BD101" s="591">
        <f>IF(BD$2=0,$C101*$D101/$C$1*Index_운영!BD33*Index_운영!BD$10,IF(NOT(BC101=0),NOT(Index_운영!BD33=0)*BC101*(1+$E101*Index_운영!BD209)*Index_운영!BD33,$C101*$D101/$C$1*Index_운영!BD33))</f>
        <v>26775.474882624003</v>
      </c>
      <c r="BE101" s="591">
        <f>IF(BE$2=0,$C101*$D101/$C$1*Index_운영!BE33*Index_운영!BE$10,IF(NOT(BD101=0),NOT(Index_운영!BE33=0)*BD101*(1+$E101*Index_운영!BE209)*Index_운영!BE33,$C101*$D101/$C$1*Index_운영!BE33))</f>
        <v>26775.474882624003</v>
      </c>
      <c r="BF101" s="591">
        <f>IF(BF$2=0,$C101*$D101/$C$1*Index_운영!BF33*Index_운영!BF$10,IF(NOT(BE101=0),NOT(Index_운영!BF33=0)*BE101*(1+$E101*Index_운영!BF209)*Index_운영!BF33,$C101*$D101/$C$1*Index_운영!BF33))</f>
        <v>26775.474882624003</v>
      </c>
      <c r="BG101" s="591">
        <f>IF(BG$2=0,$C101*$D101/$C$1*Index_운영!BG33*Index_운영!BG$10,IF(NOT(BF101=0),NOT(Index_운영!BG33=0)*BF101*(1+$E101*Index_운영!BG209)*Index_운영!BG33,$C101*$D101/$C$1*Index_운영!BG33))</f>
        <v>26775.474882624003</v>
      </c>
      <c r="BH101" s="591">
        <f>IF(BH$2=0,$C101*$D101/$C$1*Index_운영!BH33*Index_운영!BH$10,IF(NOT(BG101=0),NOT(Index_운영!BH33=0)*BG101*(1+$E101*Index_운영!BH209)*Index_운영!BH33,$C101*$D101/$C$1*Index_운영!BH33))</f>
        <v>26775.474882624003</v>
      </c>
      <c r="BI101" s="591">
        <f>IF(BI$2=0,$C101*$D101/$C$1*Index_운영!BI33*Index_운영!BI$10,IF(NOT(BH101=0),NOT(Index_운영!BI33=0)*BH101*(1+$E101*Index_운영!BI209)*Index_운영!BI33,$C101*$D101/$C$1*Index_운영!BI33))</f>
        <v>26775.474882624003</v>
      </c>
      <c r="BJ101" s="591">
        <f>IF(BJ$2=0,$C101*$D101/$C$1*Index_운영!BJ33*Index_운영!BJ$10,IF(NOT(BI101=0),NOT(Index_운영!BJ33=0)*BI101*(1+$E101*Index_운영!BJ209)*Index_운영!BJ33,$C101*$D101/$C$1*Index_운영!BJ33))</f>
        <v>26775.474882624003</v>
      </c>
      <c r="BK101" s="591">
        <f>IF(BK$2=0,$C101*$D101/$C$1*Index_운영!BK33*Index_운영!BK$10,IF(NOT(BJ101=0),NOT(Index_운영!BK33=0)*BJ101*(1+$E101*Index_운영!BK209)*Index_운영!BK33,$C101*$D101/$C$1*Index_운영!BK33))</f>
        <v>26775.474882624003</v>
      </c>
      <c r="BL101" s="591">
        <f>IF(BL$2=0,$C101*$D101/$C$1*Index_운영!BL33*Index_운영!BL$10,IF(NOT(BK101=0),NOT(Index_운영!BL33=0)*BK101*(1+$E101*Index_운영!BL209)*Index_운영!BL33,$C101*$D101/$C$1*Index_운영!BL33))</f>
        <v>26775.474882624003</v>
      </c>
      <c r="BM101" s="591">
        <f>IF(BM$2=0,$C101*$D101/$C$1*Index_운영!BM33*Index_운영!BM$10,IF(NOT(BL101=0),NOT(Index_운영!BM33=0)*BL101*(1+$E101*Index_운영!BM209)*Index_운영!BM33,$C101*$D101/$C$1*Index_운영!BM33))</f>
        <v>26775.474882624003</v>
      </c>
      <c r="BN101" s="591">
        <f>IF(BN$2=0,$C101*$D101/$C$1*Index_운영!BN33*Index_운영!BN$10,IF(NOT(BM101=0),NOT(Index_운영!BN33=0)*BM101*(1+$E101*Index_운영!BN209)*Index_운영!BN33,$C101*$D101/$C$1*Index_운영!BN33))</f>
        <v>27310.984380276484</v>
      </c>
      <c r="BO101" s="591">
        <f>IF(BO$2=0,$C101*$D101/$C$1*Index_운영!BO33*Index_운영!BO$10,IF(NOT(BN101=0),NOT(Index_운영!BO33=0)*BN101*(1+$E101*Index_운영!BO209)*Index_운영!BO33,$C101*$D101/$C$1*Index_운영!BO33))</f>
        <v>27310.984380276484</v>
      </c>
      <c r="BP101" s="591">
        <f>IF(BP$2=0,$C101*$D101/$C$1*Index_운영!BP33*Index_운영!BP$10,IF(NOT(BO101=0),NOT(Index_운영!BP33=0)*BO101*(1+$E101*Index_운영!BP209)*Index_운영!BP33,$C101*$D101/$C$1*Index_운영!BP33))</f>
        <v>27310.984380276484</v>
      </c>
      <c r="BQ101" s="591">
        <f>IF(BQ$2=0,$C101*$D101/$C$1*Index_운영!BQ33*Index_운영!BQ$10,IF(NOT(BP101=0),NOT(Index_운영!BQ33=0)*BP101*(1+$E101*Index_운영!BQ209)*Index_운영!BQ33,$C101*$D101/$C$1*Index_운영!BQ33))</f>
        <v>27310.984380276484</v>
      </c>
      <c r="BR101" s="591">
        <f>IF(BR$2=0,$C101*$D101/$C$1*Index_운영!BR33*Index_운영!BR$10,IF(NOT(BQ101=0),NOT(Index_운영!BR33=0)*BQ101*(1+$E101*Index_운영!BR209)*Index_운영!BR33,$C101*$D101/$C$1*Index_운영!BR33))</f>
        <v>27310.984380276484</v>
      </c>
      <c r="BS101" s="591">
        <f>IF(BS$2=0,$C101*$D101/$C$1*Index_운영!BS33*Index_운영!BS$10,IF(NOT(BR101=0),NOT(Index_운영!BS33=0)*BR101*(1+$E101*Index_운영!BS209)*Index_운영!BS33,$C101*$D101/$C$1*Index_운영!BS33))</f>
        <v>27310.984380276484</v>
      </c>
      <c r="BT101" s="591">
        <f>IF(BT$2=0,$C101*$D101/$C$1*Index_운영!BT33*Index_운영!BT$10,IF(NOT(BS101=0),NOT(Index_운영!BT33=0)*BS101*(1+$E101*Index_운영!BT209)*Index_운영!BT33,$C101*$D101/$C$1*Index_운영!BT33))</f>
        <v>27310.984380276484</v>
      </c>
      <c r="BU101" s="591">
        <f>IF(BU$2=0,$C101*$D101/$C$1*Index_운영!BU33*Index_운영!BU$10,IF(NOT(BT101=0),NOT(Index_운영!BU33=0)*BT101*(1+$E101*Index_운영!BU209)*Index_운영!BU33,$C101*$D101/$C$1*Index_운영!BU33))</f>
        <v>27310.984380276484</v>
      </c>
      <c r="BV101" s="591">
        <f>IF(BV$2=0,$C101*$D101/$C$1*Index_운영!BV33*Index_운영!BV$10,IF(NOT(BU101=0),NOT(Index_운영!BV33=0)*BU101*(1+$E101*Index_운영!BV209)*Index_운영!BV33,$C101*$D101/$C$1*Index_운영!BV33))</f>
        <v>27310.984380276484</v>
      </c>
      <c r="BW101" s="591">
        <f>IF(BW$2=0,$C101*$D101/$C$1*Index_운영!BW33*Index_운영!BW$10,IF(NOT(BV101=0),NOT(Index_운영!BW33=0)*BV101*(1+$E101*Index_운영!BW209)*Index_운영!BW33,$C101*$D101/$C$1*Index_운영!BW33))</f>
        <v>27310.984380276484</v>
      </c>
      <c r="BX101" s="591">
        <f>IF(BX$2=0,$C101*$D101/$C$1*Index_운영!BX33*Index_운영!BX$10,IF(NOT(BW101=0),NOT(Index_운영!BX33=0)*BW101*(1+$E101*Index_운영!BX209)*Index_운영!BX33,$C101*$D101/$C$1*Index_운영!BX33))</f>
        <v>27310.984380276484</v>
      </c>
      <c r="BY101" s="591">
        <f>IF(BY$2=0,$C101*$D101/$C$1*Index_운영!BY33*Index_운영!BY$10,IF(NOT(BX101=0),NOT(Index_운영!BY33=0)*BX101*(1+$E101*Index_운영!BY209)*Index_운영!BY33,$C101*$D101/$C$1*Index_운영!BY33))</f>
        <v>27310.984380276484</v>
      </c>
      <c r="BZ101" s="591">
        <f>IF(BZ$2=0,$C101*$D101/$C$1*Index_운영!BZ33*Index_운영!BZ$10,IF(NOT(BY101=0),NOT(Index_운영!BZ33=0)*BY101*(1+$E101*Index_운영!BZ209)*Index_운영!BZ33,$C101*$D101/$C$1*Index_운영!BZ33))</f>
        <v>27857.204067882016</v>
      </c>
      <c r="CA101" s="591">
        <f>IF(CA$2=0,$C101*$D101/$C$1*Index_운영!CA33*Index_운영!CA$10,IF(NOT(BZ101=0),NOT(Index_운영!CA33=0)*BZ101*(1+$E101*Index_운영!CA209)*Index_운영!CA33,$C101*$D101/$C$1*Index_운영!CA33))</f>
        <v>0</v>
      </c>
      <c r="CB101" s="591">
        <f>IF(CB$2=0,$C101*$D101/$C$1*Index_운영!CB33*Index_운영!CB$10,IF(NOT(CA101=0),NOT(Index_운영!CB33=0)*CA101*(1+$E101*Index_운영!CB209)*Index_운영!CB33,$C101*$D101/$C$1*Index_운영!CB33))</f>
        <v>0</v>
      </c>
      <c r="CC101" s="591">
        <f>IF(CC$2=0,$C101*$D101/$C$1*Index_운영!CC33*Index_운영!CC$10,IF(NOT(CB101=0),NOT(Index_운영!CC33=0)*CB101*(1+$E101*Index_운영!CC209)*Index_운영!CC33,$C101*$D101/$C$1*Index_운영!CC33))</f>
        <v>0</v>
      </c>
      <c r="CD101" s="591">
        <f>IF(CD$2=0,$C101*$D101/$C$1*Index_운영!CD33*Index_운영!CD$10,IF(NOT(CC101=0),NOT(Index_운영!CD33=0)*CC101*(1+$E101*Index_운영!CD209)*Index_운영!CD33,$C101*$D101/$C$1*Index_운영!CD33))</f>
        <v>0</v>
      </c>
      <c r="CE101" s="591">
        <f>IF(CE$2=0,$C101*$D101/$C$1*Index_운영!CE33*Index_운영!CE$10,IF(NOT(CD101=0),NOT(Index_운영!CE33=0)*CD101*(1+$E101*Index_운영!CE209)*Index_운영!CE33,$C101*$D101/$C$1*Index_운영!CE33))</f>
        <v>0</v>
      </c>
      <c r="CF101" s="591">
        <f>IF(CF$2=0,$C101*$D101/$C$1*Index_운영!CF33*Index_운영!CF$10,IF(NOT(CE101=0),NOT(Index_운영!CF33=0)*CE101*(1+$E101*Index_운영!CF209)*Index_운영!CF33,$C101*$D101/$C$1*Index_운영!CF33))</f>
        <v>0</v>
      </c>
      <c r="CG101" s="591">
        <f>IF(CG$2=0,$C101*$D101/$C$1*Index_운영!CG33*Index_운영!CG$10,IF(NOT(CF101=0),NOT(Index_운영!CG33=0)*CF101*(1+$E101*Index_운영!CG209)*Index_운영!CG33,$C101*$D101/$C$1*Index_운영!CG33))</f>
        <v>0</v>
      </c>
      <c r="CH101" s="591">
        <f>IF(CH$2=0,$C101*$D101/$C$1*Index_운영!CH33*Index_운영!CH$10,IF(NOT(CG101=0),NOT(Index_운영!CH33=0)*CG101*(1+$E101*Index_운영!CH209)*Index_운영!CH33,$C101*$D101/$C$1*Index_운영!CH33))</f>
        <v>0</v>
      </c>
      <c r="CI101" s="591">
        <f>IF(CI$2=0,$C101*$D101/$C$1*Index_운영!CI33*Index_운영!CI$10,IF(NOT(CH101=0),NOT(Index_운영!CI33=0)*CH101*(1+$E101*Index_운영!CI209)*Index_운영!CI33,$C101*$D101/$C$1*Index_운영!CI33))</f>
        <v>0</v>
      </c>
      <c r="CJ101" s="591">
        <f>IF(CJ$2=0,$C101*$D101/$C$1*Index_운영!CJ33*Index_운영!CJ$10,IF(NOT(CI101=0),NOT(Index_운영!CJ33=0)*CI101*(1+$E101*Index_운영!CJ209)*Index_운영!CJ33,$C101*$D101/$C$1*Index_운영!CJ33))</f>
        <v>0</v>
      </c>
      <c r="CK101" s="591">
        <f>IF(CK$2=0,$C101*$D101/$C$1*Index_운영!CK33*Index_운영!CK$10,IF(NOT(CJ101=0),NOT(Index_운영!CK33=0)*CJ101*(1+$E101*Index_운영!CK209)*Index_운영!CK33,$C101*$D101/$C$1*Index_운영!CK33))</f>
        <v>0</v>
      </c>
      <c r="CL101" s="591">
        <f>IF(CL$2=0,$C101*$D101/$C$1*Index_운영!CL33*Index_운영!CL$10,IF(NOT(CK101=0),NOT(Index_운영!CL33=0)*CK101*(1+$E101*Index_운영!CL209)*Index_운영!CL33,$C101*$D101/$C$1*Index_운영!CL33))</f>
        <v>0</v>
      </c>
      <c r="CM101" s="591">
        <f>IF(CM$2=0,$C101*$D101/$C$1*Index_운영!CM33*Index_운영!CM$10,IF(NOT(CL101=0),NOT(Index_운영!CM33=0)*CL101*(1+$E101*Index_운영!CM209)*Index_운영!CM33,$C101*$D101/$C$1*Index_운영!CM33))</f>
        <v>0</v>
      </c>
      <c r="CN101" s="591">
        <f>IF(CN$2=0,$C101*$D101/$C$1*Index_운영!CN33*Index_운영!CN$10,IF(NOT(CM101=0),NOT(Index_운영!CN33=0)*CM101*(1+$E101*Index_운영!CN209)*Index_운영!CN33,$C101*$D101/$C$1*Index_운영!CN33))</f>
        <v>0</v>
      </c>
      <c r="CO101" s="591">
        <f>IF(CO$2=0,$C101*$D101/$C$1*Index_운영!CO33*Index_운영!CO$10,IF(NOT(CN101=0),NOT(Index_운영!CO33=0)*CN101*(1+$E101*Index_운영!CO209)*Index_운영!CO33,$C101*$D101/$C$1*Index_운영!CO33))</f>
        <v>0</v>
      </c>
      <c r="CP101" s="591">
        <f>IF(CP$2=0,$C101*$D101/$C$1*Index_운영!CP33*Index_운영!CP$10,IF(NOT(CO101=0),NOT(Index_운영!CP33=0)*CO101*(1+$E101*Index_운영!CP209)*Index_운영!CP33,$C101*$D101/$C$1*Index_운영!CP33))</f>
        <v>0</v>
      </c>
      <c r="CQ101" s="591">
        <f>IF(CQ$2=0,$C101*$D101/$C$1*Index_운영!CQ33*Index_운영!CQ$10,IF(NOT(CP101=0),NOT(Index_운영!CQ33=0)*CP101*(1+$E101*Index_운영!CQ209)*Index_운영!CQ33,$C101*$D101/$C$1*Index_운영!CQ33))</f>
        <v>0</v>
      </c>
      <c r="CR101" s="591">
        <f>IF(CR$2=0,$C101*$D101/$C$1*Index_운영!CR33*Index_운영!CR$10,IF(NOT(CQ101=0),NOT(Index_운영!CR33=0)*CQ101*(1+$E101*Index_운영!CR209)*Index_운영!CR33,$C101*$D101/$C$1*Index_운영!CR33))</f>
        <v>0</v>
      </c>
      <c r="CS101" s="591">
        <f>IF(CS$2=0,$C101*$D101/$C$1*Index_운영!CS33*Index_운영!CS$10,IF(NOT(CR101=0),NOT(Index_운영!CS33=0)*CR101*(1+$E101*Index_운영!CS209)*Index_운영!CS33,$C101*$D101/$C$1*Index_운영!CS33))</f>
        <v>0</v>
      </c>
      <c r="CT101" s="591">
        <f>IF(CT$2=0,$C101*$D101/$C$1*Index_운영!CT33*Index_운영!CT$10,IF(NOT(CS101=0),NOT(Index_운영!CT33=0)*CS101*(1+$E101*Index_운영!CT209)*Index_운영!CT33,$C101*$D101/$C$1*Index_운영!CT33))</f>
        <v>0</v>
      </c>
      <c r="CU101" s="591">
        <f>IF(CU$2=0,$C101*$D101/$C$1*Index_운영!CU33*Index_운영!CU$10,IF(NOT(CT101=0),NOT(Index_운영!CU33=0)*CT101*(1+$E101*Index_운영!CU209)*Index_운영!CU33,$C101*$D101/$C$1*Index_운영!CU33))</f>
        <v>0</v>
      </c>
      <c r="CV101" s="591">
        <f>IF(CV$2=0,$C101*$D101/$C$1*Index_운영!CV33*Index_운영!CV$10,IF(NOT(CU101=0),NOT(Index_운영!CV33=0)*CU101*(1+$E101*Index_운영!CV209)*Index_운영!CV33,$C101*$D101/$C$1*Index_운영!CV33))</f>
        <v>0</v>
      </c>
      <c r="CW101" s="591">
        <f>IF(CW$2=0,$C101*$D101/$C$1*Index_운영!CW33*Index_운영!CW$10,IF(NOT(CV101=0),NOT(Index_운영!CW33=0)*CV101*(1+$E101*Index_운영!CW209)*Index_운영!CW33,$C101*$D101/$C$1*Index_운영!CW33))</f>
        <v>0</v>
      </c>
      <c r="CX101" s="591">
        <f>IF(CX$2=0,$C101*$D101/$C$1*Index_운영!CX33*Index_운영!CX$10,IF(NOT(CW101=0),NOT(Index_운영!CX33=0)*CW101*(1+$E101*Index_운영!CX209)*Index_운영!CX33,$C101*$D101/$C$1*Index_운영!CX33))</f>
        <v>0</v>
      </c>
      <c r="CY101" s="591">
        <f>IF(CY$2=0,$C101*$D101/$C$1*Index_운영!CY33*Index_운영!CY$10,IF(NOT(CX101=0),NOT(Index_운영!CY33=0)*CX101*(1+$E101*Index_운영!CY209)*Index_운영!CY33,$C101*$D101/$C$1*Index_운영!CY33))</f>
        <v>0</v>
      </c>
      <c r="CZ101" s="591">
        <f>IF(CZ$2=0,$C101*$D101/$C$1*Index_운영!CZ33*Index_운영!CZ$10,IF(NOT(CY101=0),NOT(Index_운영!CZ33=0)*CY101*(1+$E101*Index_운영!CZ209)*Index_운영!CZ33,$C101*$D101/$C$1*Index_운영!CZ33))</f>
        <v>0</v>
      </c>
      <c r="DA101" s="591">
        <f>IF(DA$2=0,$C101*$D101/$C$1*Index_운영!DA33*Index_운영!DA$10,IF(NOT(CZ101=0),NOT(Index_운영!DA33=0)*CZ101*(1+$E101*Index_운영!DA209)*Index_운영!DA33,$C101*$D101/$C$1*Index_운영!DA33))</f>
        <v>0</v>
      </c>
      <c r="DB101" s="591">
        <f>IF(DB$2=0,$C101*$D101/$C$1*Index_운영!DB33*Index_운영!DB$10,IF(NOT(DA101=0),NOT(Index_운영!DB33=0)*DA101*(1+$E101*Index_운영!DB209)*Index_운영!DB33,$C101*$D101/$C$1*Index_운영!DB33))</f>
        <v>0</v>
      </c>
      <c r="DC101" s="591">
        <f>IF(DC$2=0,$C101*$D101/$C$1*Index_운영!DC33*Index_운영!DC$10,IF(NOT(DB101=0),NOT(Index_운영!DC33=0)*DB101*(1+$E101*Index_운영!DC209)*Index_운영!DC33,$C101*$D101/$C$1*Index_운영!DC33))</f>
        <v>0</v>
      </c>
      <c r="DD101" s="591">
        <f>IF(DD$2=0,$C101*$D101/$C$1*Index_운영!DD33*Index_운영!DD$10,IF(NOT(DC101=0),NOT(Index_운영!DD33=0)*DC101*(1+$E101*Index_운영!DD209)*Index_운영!DD33,$C101*$D101/$C$1*Index_운영!DD33))</f>
        <v>0</v>
      </c>
      <c r="DE101" s="591">
        <f>IF(DE$2=0,$C101*$D101/$C$1*Index_운영!DE33*Index_운영!DE$10,IF(NOT(DD101=0),NOT(Index_운영!DE33=0)*DD101*(1+$E101*Index_운영!DE209)*Index_운영!DE33,$C101*$D101/$C$1*Index_운영!DE33))</f>
        <v>0</v>
      </c>
      <c r="DF101" s="591">
        <f>IF(DF$2=0,$C101*$D101/$C$1*Index_운영!DF33*Index_운영!DF$10,IF(NOT(DE101=0),NOT(Index_운영!DF33=0)*DE101*(1+$E101*Index_운영!DF209)*Index_운영!DF33,$C101*$D101/$C$1*Index_운영!DF33))</f>
        <v>0</v>
      </c>
      <c r="DG101" s="591">
        <f>IF(DG$2=0,$C101*$D101/$C$1*Index_운영!DG33*Index_운영!DG$10,IF(NOT(DF101=0),NOT(Index_운영!DG33=0)*DF101*(1+$E101*Index_운영!DG209)*Index_운영!DG33,$C101*$D101/$C$1*Index_운영!DG33))</f>
        <v>0</v>
      </c>
      <c r="DH101" s="591">
        <f>IF(DH$2=0,$C101*$D101/$C$1*Index_운영!DH33*Index_운영!DH$10,IF(NOT(DG101=0),NOT(Index_운영!DH33=0)*DG101*(1+$E101*Index_운영!DH209)*Index_운영!DH33,$C101*$D101/$C$1*Index_운영!DH33))</f>
        <v>0</v>
      </c>
      <c r="DI101" s="591">
        <f>IF(DI$2=0,$C101*$D101/$C$1*Index_운영!DI33*Index_운영!DI$10,IF(NOT(DH101=0),NOT(Index_운영!DI33=0)*DH101*(1+$E101*Index_운영!DI209)*Index_운영!DI33,$C101*$D101/$C$1*Index_운영!DI33))</f>
        <v>0</v>
      </c>
      <c r="DJ101" s="591">
        <f>IF(DJ$2=0,$C101*$D101/$C$1*Index_운영!DJ33*Index_운영!DJ$10,IF(NOT(DI101=0),NOT(Index_운영!DJ33=0)*DI101*(1+$E101*Index_운영!DJ209)*Index_운영!DJ33,$C101*$D101/$C$1*Index_운영!DJ33))</f>
        <v>0</v>
      </c>
      <c r="DK101" s="591">
        <f>IF(DK$2=0,$C101*$D101/$C$1*Index_운영!DK33*Index_운영!DK$10,IF(NOT(DJ101=0),NOT(Index_운영!DK33=0)*DJ101*(1+$E101*Index_운영!DK209)*Index_운영!DK33,$C101*$D101/$C$1*Index_운영!DK33))</f>
        <v>0</v>
      </c>
      <c r="DL101" s="591">
        <f>IF(DL$2=0,$C101*$D101/$C$1*Index_운영!DL33*Index_운영!DL$10,IF(NOT(DK101=0),NOT(Index_운영!DL33=0)*DK101*(1+$E101*Index_운영!DL209)*Index_운영!DL33,$C101*$D101/$C$1*Index_운영!DL33))</f>
        <v>0</v>
      </c>
      <c r="DM101" s="591">
        <f>IF(DM$2=0,$C101*$D101/$C$1*Index_운영!DM33*Index_운영!DM$10,IF(NOT(DL101=0),NOT(Index_운영!DM33=0)*DL101*(1+$E101*Index_운영!DM209)*Index_운영!DM33,$C101*$D101/$C$1*Index_운영!DM33))</f>
        <v>0</v>
      </c>
      <c r="DN101" s="591">
        <f>IF(DN$2=0,$C101*$D101/$C$1*Index_운영!DN33*Index_운영!DN$10,IF(NOT(DM101=0),NOT(Index_운영!DN33=0)*DM101*(1+$E101*Index_운영!DN209)*Index_운영!DN33,$C101*$D101/$C$1*Index_운영!DN33))</f>
        <v>0</v>
      </c>
      <c r="DO101" s="591">
        <f>IF(DO$2=0,$C101*$D101/$C$1*Index_운영!DO33*Index_운영!DO$10,IF(NOT(DN101=0),NOT(Index_운영!DO33=0)*DN101*(1+$E101*Index_운영!DO209)*Index_운영!DO33,$C101*$D101/$C$1*Index_운영!DO33))</f>
        <v>0</v>
      </c>
      <c r="DP101" s="591">
        <f>IF(DP$2=0,$C101*$D101/$C$1*Index_운영!DP33*Index_운영!DP$10,IF(NOT(DO101=0),NOT(Index_운영!DP33=0)*DO101*(1+$E101*Index_운영!DP209)*Index_운영!DP33,$C101*$D101/$C$1*Index_운영!DP33))</f>
        <v>0</v>
      </c>
      <c r="DQ101" s="591">
        <f>IF(DQ$2=0,$C101*$D101/$C$1*Index_운영!DQ33*Index_운영!DQ$10,IF(NOT(DP101=0),NOT(Index_운영!DQ33=0)*DP101*(1+$E101*Index_운영!DQ209)*Index_운영!DQ33,$C101*$D101/$C$1*Index_운영!DQ33))</f>
        <v>0</v>
      </c>
      <c r="DR101" s="591">
        <f>IF(DR$2=0,$C101*$D101/$C$1*Index_운영!DR33*Index_운영!DR$10,IF(NOT(DQ101=0),NOT(Index_운영!DR33=0)*DQ101*(1+$E101*Index_운영!DR209)*Index_운영!DR33,$C101*$D101/$C$1*Index_운영!DR33))</f>
        <v>0</v>
      </c>
      <c r="DS101" s="591">
        <f>IF(DS$2=0,$C101*$D101/$C$1*Index_운영!DS33*Index_운영!DS$10,IF(NOT(DR101=0),NOT(Index_운영!DS33=0)*DR101*(1+$E101*Index_운영!DS209)*Index_운영!DS33,$C101*$D101/$C$1*Index_운영!DS33))</f>
        <v>0</v>
      </c>
      <c r="DT101" s="591">
        <f>IF(DT$2=0,$C101*$D101/$C$1*Index_운영!DT33*Index_운영!DT$10,IF(NOT(DS101=0),NOT(Index_운영!DT33=0)*DS101*(1+$E101*Index_운영!DT209)*Index_운영!DT33,$C101*$D101/$C$1*Index_운영!DT33))</f>
        <v>0</v>
      </c>
      <c r="DU101" s="591">
        <f>IF(DU$2=0,$C101*$D101/$C$1*Index_운영!DU33*Index_운영!DU$10,IF(NOT(DT101=0),NOT(Index_운영!DU33=0)*DT101*(1+$E101*Index_운영!DU209)*Index_운영!DU33,$C101*$D101/$C$1*Index_운영!DU33))</f>
        <v>0</v>
      </c>
      <c r="DV101" s="591">
        <f>IF(DV$2=0,$C101*$D101/$C$1*Index_운영!DV33*Index_운영!DV$10,IF(NOT(DU101=0),NOT(Index_운영!DV33=0)*DU101*(1+$E101*Index_운영!DV209)*Index_운영!DV33,$C101*$D101/$C$1*Index_운영!DV33))</f>
        <v>0</v>
      </c>
    </row>
    <row r="102" spans="1:126" s="464" customFormat="1" outlineLevel="1" x14ac:dyDescent="0.4">
      <c r="A102" s="736"/>
      <c r="B102" s="464" t="str">
        <f>'Rent Roll'!$B8</f>
        <v>6층</v>
      </c>
      <c r="C102" s="1219">
        <f>'Rent Roll'!$K8</f>
        <v>380.56</v>
      </c>
      <c r="D102" s="1220">
        <f>'Rent Roll'!$S8</f>
        <v>65000</v>
      </c>
      <c r="E102" s="1221">
        <f>'Rent Roll'!$T8</f>
        <v>0.02</v>
      </c>
      <c r="F102" s="588">
        <f>IF(F$2=0,$C102*$D102/$C$1*Index_운영!F34*Index_운영!F$10,IF(NOT(E102=0),NOT(Index_운영!F34=0)*E102*(1+$E102*Index_운영!F210)*Index_운영!F34,$C102*$D102/$C$1*Index_운영!F34))</f>
        <v>0</v>
      </c>
      <c r="G102" s="591">
        <f>IF(G$2=0,$C102*$D102/$C$1*Index_운영!G34*Index_운영!G$10,IF(NOT(F102=0),NOT(Index_운영!G34=0)*F102*(1+$E102*Index_운영!G210)*Index_운영!G34,$C102*$D102/$C$1*Index_운영!G34))</f>
        <v>0</v>
      </c>
      <c r="H102" s="591">
        <f>IF(H$2=0,$C102*$D102/$C$1*Index_운영!H34*Index_운영!H$10,IF(NOT(G102=0),NOT(Index_운영!H34=0)*G102*(1+$E102*Index_운영!H210)*Index_운영!H34,$C102*$D102/$C$1*Index_운영!H34))</f>
        <v>0</v>
      </c>
      <c r="I102" s="591">
        <f>IF(I$2=0,$C102*$D102/$C$1*Index_운영!I34*Index_운영!I$10,IF(NOT(H102=0),NOT(Index_운영!I34=0)*H102*(1+$E102*Index_운영!I210)*Index_운영!I34,$C102*$D102/$C$1*Index_운영!I34))</f>
        <v>0</v>
      </c>
      <c r="J102" s="591">
        <f>IF(J$2=0,$C102*$D102/$C$1*Index_운영!J34*Index_운영!J$10,IF(NOT(I102=0),NOT(Index_운영!J34=0)*I102*(1+$E102*Index_운영!J210)*Index_운영!J34,$C102*$D102/$C$1*Index_운영!J34))</f>
        <v>0</v>
      </c>
      <c r="K102" s="591">
        <f>IF(K$2=0,$C102*$D102/$C$1*Index_운영!K34*Index_운영!K$10,IF(NOT(J102=0),NOT(Index_운영!K34=0)*J102*(1+$E102*Index_운영!K210)*Index_운영!K34,$C102*$D102/$C$1*Index_운영!K34))</f>
        <v>0</v>
      </c>
      <c r="L102" s="591">
        <f>IF(L$2=0,$C102*$D102/$C$1*Index_운영!L34*Index_운영!L$10,IF(NOT(K102=0),NOT(Index_운영!L34=0)*K102*(1+$E102*Index_운영!L210)*Index_운영!L34,$C102*$D102/$C$1*Index_운영!L34))</f>
        <v>0</v>
      </c>
      <c r="M102" s="591">
        <f>IF(M$2=0,$C102*$D102/$C$1*Index_운영!M34*Index_운영!M$10,IF(NOT(L102=0),NOT(Index_운영!M34=0)*L102*(1+$E102*Index_운영!M210)*Index_운영!M34,$C102*$D102/$C$1*Index_운영!M34))</f>
        <v>0</v>
      </c>
      <c r="N102" s="591">
        <f>IF(N$2=0,$C102*$D102/$C$1*Index_운영!N34*Index_운영!N$10,IF(NOT(M102=0),NOT(Index_운영!N34=0)*M102*(1+$E102*Index_운영!N210)*Index_운영!N34,$C102*$D102/$C$1*Index_운영!N34))</f>
        <v>0</v>
      </c>
      <c r="O102" s="591">
        <f>IF(O$2=0,$C102*$D102/$C$1*Index_운영!O34*Index_운영!O$10,IF(NOT(N102=0),NOT(Index_운영!O34=0)*N102*(1+$E102*Index_운영!O210)*Index_운영!O34,$C102*$D102/$C$1*Index_운영!O34))</f>
        <v>0</v>
      </c>
      <c r="P102" s="591">
        <f>IF(P$2=0,$C102*$D102/$C$1*Index_운영!P34*Index_운영!P$10,IF(NOT(O102=0),NOT(Index_운영!P34=0)*O102*(1+$E102*Index_운영!P210)*Index_운영!P34,$C102*$D102/$C$1*Index_운영!P34))</f>
        <v>0</v>
      </c>
      <c r="Q102" s="591">
        <f>IF(Q$2=0,$C102*$D102/$C$1*Index_운영!Q34*Index_운영!Q$10,IF(NOT(P102=0),NOT(Index_운영!Q34=0)*P102*(1+$E102*Index_운영!Q210)*Index_운영!Q34,$C102*$D102/$C$1*Index_운영!Q34))</f>
        <v>0</v>
      </c>
      <c r="R102" s="591">
        <f>IF(R$2=0,$C102*$D102/$C$1*Index_운영!R34*Index_운영!R$10,IF(NOT(Q102=0),NOT(Index_운영!R34=0)*Q102*(1+$E102*Index_운영!R210)*Index_운영!R34,$C102*$D102/$C$1*Index_운영!R34))</f>
        <v>0</v>
      </c>
      <c r="S102" s="591">
        <f>IF(S$2=0,$C102*$D102/$C$1*Index_운영!S34*Index_운영!S$10,IF(NOT(R102=0),NOT(Index_운영!S34=0)*R102*(1+$E102*Index_운영!S210)*Index_운영!S34,$C102*$D102/$C$1*Index_운영!S34))</f>
        <v>24736.400000000001</v>
      </c>
      <c r="T102" s="591">
        <f>IF(T$2=0,$C102*$D102/$C$1*Index_운영!T34*Index_운영!T$10,IF(NOT(S102=0),NOT(Index_운영!T34=0)*S102*(1+$E102*Index_운영!T210)*Index_운영!T34,$C102*$D102/$C$1*Index_운영!T34))</f>
        <v>24736.400000000001</v>
      </c>
      <c r="U102" s="591">
        <f>IF(U$2=0,$C102*$D102/$C$1*Index_운영!U34*Index_운영!U$10,IF(NOT(T102=0),NOT(Index_운영!U34=0)*T102*(1+$E102*Index_운영!U210)*Index_운영!U34,$C102*$D102/$C$1*Index_운영!U34))</f>
        <v>24736.400000000001</v>
      </c>
      <c r="V102" s="591">
        <f>IF(V$2=0,$C102*$D102/$C$1*Index_운영!V34*Index_운영!V$10,IF(NOT(U102=0),NOT(Index_운영!V34=0)*U102*(1+$E102*Index_운영!V210)*Index_운영!V34,$C102*$D102/$C$1*Index_운영!V34))</f>
        <v>24736.400000000001</v>
      </c>
      <c r="W102" s="591">
        <f>IF(W$2=0,$C102*$D102/$C$1*Index_운영!W34*Index_운영!W$10,IF(NOT(V102=0),NOT(Index_운영!W34=0)*V102*(1+$E102*Index_운영!W210)*Index_운영!W34,$C102*$D102/$C$1*Index_운영!W34))</f>
        <v>24736.400000000001</v>
      </c>
      <c r="X102" s="591">
        <f>IF(X$2=0,$C102*$D102/$C$1*Index_운영!X34*Index_운영!X$10,IF(NOT(W102=0),NOT(Index_운영!X34=0)*W102*(1+$E102*Index_운영!X210)*Index_운영!X34,$C102*$D102/$C$1*Index_운영!X34))</f>
        <v>24736.400000000001</v>
      </c>
      <c r="Y102" s="591">
        <f>IF(Y$2=0,$C102*$D102/$C$1*Index_운영!Y34*Index_운영!Y$10,IF(NOT(X102=0),NOT(Index_운영!Y34=0)*X102*(1+$E102*Index_운영!Y210)*Index_운영!Y34,$C102*$D102/$C$1*Index_운영!Y34))</f>
        <v>24736.400000000001</v>
      </c>
      <c r="Z102" s="591">
        <f>IF(Z$2=0,$C102*$D102/$C$1*Index_운영!Z34*Index_운영!Z$10,IF(NOT(Y102=0),NOT(Index_운영!Z34=0)*Y102*(1+$E102*Index_운영!Z210)*Index_운영!Z34,$C102*$D102/$C$1*Index_운영!Z34))</f>
        <v>24736.400000000001</v>
      </c>
      <c r="AA102" s="591">
        <f>IF(AA$2=0,$C102*$D102/$C$1*Index_운영!AA34*Index_운영!AA$10,IF(NOT(Z102=0),NOT(Index_운영!AA34=0)*Z102*(1+$E102*Index_운영!AA210)*Index_운영!AA34,$C102*$D102/$C$1*Index_운영!AA34))</f>
        <v>24736.400000000001</v>
      </c>
      <c r="AB102" s="591">
        <f>IF(AB$2=0,$C102*$D102/$C$1*Index_운영!AB34*Index_운영!AB$10,IF(NOT(AA102=0),NOT(Index_운영!AB34=0)*AA102*(1+$E102*Index_운영!AB210)*Index_운영!AB34,$C102*$D102/$C$1*Index_운영!AB34))</f>
        <v>24736.400000000001</v>
      </c>
      <c r="AC102" s="591">
        <f>IF(AC$2=0,$C102*$D102/$C$1*Index_운영!AC34*Index_운영!AC$10,IF(NOT(AB102=0),NOT(Index_운영!AC34=0)*AB102*(1+$E102*Index_운영!AC210)*Index_운영!AC34,$C102*$D102/$C$1*Index_운영!AC34))</f>
        <v>24736.400000000001</v>
      </c>
      <c r="AD102" s="591">
        <f>IF(AD$2=0,$C102*$D102/$C$1*Index_운영!AD34*Index_운영!AD$10,IF(NOT(AC102=0),NOT(Index_운영!AD34=0)*AC102*(1+$E102*Index_운영!AD210)*Index_운영!AD34,$C102*$D102/$C$1*Index_운영!AD34))</f>
        <v>25231.128000000001</v>
      </c>
      <c r="AE102" s="591">
        <f>IF(AE$2=0,$C102*$D102/$C$1*Index_운영!AE34*Index_운영!AE$10,IF(NOT(AD102=0),NOT(Index_운영!AE34=0)*AD102*(1+$E102*Index_운영!AE210)*Index_운영!AE34,$C102*$D102/$C$1*Index_운영!AE34))</f>
        <v>25231.128000000001</v>
      </c>
      <c r="AF102" s="591">
        <f>IF(AF$2=0,$C102*$D102/$C$1*Index_운영!AF34*Index_운영!AF$10,IF(NOT(AE102=0),NOT(Index_운영!AF34=0)*AE102*(1+$E102*Index_운영!AF210)*Index_운영!AF34,$C102*$D102/$C$1*Index_운영!AF34))</f>
        <v>25231.128000000001</v>
      </c>
      <c r="AG102" s="591">
        <f>IF(AG$2=0,$C102*$D102/$C$1*Index_운영!AG34*Index_운영!AG$10,IF(NOT(AF102=0),NOT(Index_운영!AG34=0)*AF102*(1+$E102*Index_운영!AG210)*Index_운영!AG34,$C102*$D102/$C$1*Index_운영!AG34))</f>
        <v>25231.128000000001</v>
      </c>
      <c r="AH102" s="591">
        <f>IF(AH$2=0,$C102*$D102/$C$1*Index_운영!AH34*Index_운영!AH$10,IF(NOT(AG102=0),NOT(Index_운영!AH34=0)*AG102*(1+$E102*Index_운영!AH210)*Index_운영!AH34,$C102*$D102/$C$1*Index_운영!AH34))</f>
        <v>25231.128000000001</v>
      </c>
      <c r="AI102" s="591">
        <f>IF(AI$2=0,$C102*$D102/$C$1*Index_운영!AI34*Index_운영!AI$10,IF(NOT(AH102=0),NOT(Index_운영!AI34=0)*AH102*(1+$E102*Index_운영!AI210)*Index_운영!AI34,$C102*$D102/$C$1*Index_운영!AI34))</f>
        <v>25231.128000000001</v>
      </c>
      <c r="AJ102" s="591">
        <f>IF(AJ$2=0,$C102*$D102/$C$1*Index_운영!AJ34*Index_운영!AJ$10,IF(NOT(AI102=0),NOT(Index_운영!AJ34=0)*AI102*(1+$E102*Index_운영!AJ210)*Index_운영!AJ34,$C102*$D102/$C$1*Index_운영!AJ34))</f>
        <v>25231.128000000001</v>
      </c>
      <c r="AK102" s="591">
        <f>IF(AK$2=0,$C102*$D102/$C$1*Index_운영!AK34*Index_운영!AK$10,IF(NOT(AJ102=0),NOT(Index_운영!AK34=0)*AJ102*(1+$E102*Index_운영!AK210)*Index_운영!AK34,$C102*$D102/$C$1*Index_운영!AK34))</f>
        <v>25231.128000000001</v>
      </c>
      <c r="AL102" s="591">
        <f>IF(AL$2=0,$C102*$D102/$C$1*Index_운영!AL34*Index_운영!AL$10,IF(NOT(AK102=0),NOT(Index_운영!AL34=0)*AK102*(1+$E102*Index_운영!AL210)*Index_운영!AL34,$C102*$D102/$C$1*Index_운영!AL34))</f>
        <v>25231.128000000001</v>
      </c>
      <c r="AM102" s="591">
        <f>IF(AM$2=0,$C102*$D102/$C$1*Index_운영!AM34*Index_운영!AM$10,IF(NOT(AL102=0),NOT(Index_운영!AM34=0)*AL102*(1+$E102*Index_운영!AM210)*Index_운영!AM34,$C102*$D102/$C$1*Index_운영!AM34))</f>
        <v>25231.128000000001</v>
      </c>
      <c r="AN102" s="591">
        <f>IF(AN$2=0,$C102*$D102/$C$1*Index_운영!AN34*Index_운영!AN$10,IF(NOT(AM102=0),NOT(Index_운영!AN34=0)*AM102*(1+$E102*Index_운영!AN210)*Index_운영!AN34,$C102*$D102/$C$1*Index_운영!AN34))</f>
        <v>25231.128000000001</v>
      </c>
      <c r="AO102" s="591">
        <f>IF(AO$2=0,$C102*$D102/$C$1*Index_운영!AO34*Index_운영!AO$10,IF(NOT(AN102=0),NOT(Index_운영!AO34=0)*AN102*(1+$E102*Index_운영!AO210)*Index_운영!AO34,$C102*$D102/$C$1*Index_운영!AO34))</f>
        <v>25231.128000000001</v>
      </c>
      <c r="AP102" s="591">
        <f>IF(AP$2=0,$C102*$D102/$C$1*Index_운영!AP34*Index_운영!AP$10,IF(NOT(AO102=0),NOT(Index_운영!AP34=0)*AO102*(1+$E102*Index_운영!AP210)*Index_운영!AP34,$C102*$D102/$C$1*Index_운영!AP34))</f>
        <v>25735.75056</v>
      </c>
      <c r="AQ102" s="591">
        <f>IF(AQ$2=0,$C102*$D102/$C$1*Index_운영!AQ34*Index_운영!AQ$10,IF(NOT(AP102=0),NOT(Index_운영!AQ34=0)*AP102*(1+$E102*Index_운영!AQ210)*Index_운영!AQ34,$C102*$D102/$C$1*Index_운영!AQ34))</f>
        <v>25735.75056</v>
      </c>
      <c r="AR102" s="591">
        <f>IF(AR$2=0,$C102*$D102/$C$1*Index_운영!AR34*Index_운영!AR$10,IF(NOT(AQ102=0),NOT(Index_운영!AR34=0)*AQ102*(1+$E102*Index_운영!AR210)*Index_운영!AR34,$C102*$D102/$C$1*Index_운영!AR34))</f>
        <v>25735.75056</v>
      </c>
      <c r="AS102" s="591">
        <f>IF(AS$2=0,$C102*$D102/$C$1*Index_운영!AS34*Index_운영!AS$10,IF(NOT(AR102=0),NOT(Index_운영!AS34=0)*AR102*(1+$E102*Index_운영!AS210)*Index_운영!AS34,$C102*$D102/$C$1*Index_운영!AS34))</f>
        <v>25735.75056</v>
      </c>
      <c r="AT102" s="591">
        <f>IF(AT$2=0,$C102*$D102/$C$1*Index_운영!AT34*Index_운영!AT$10,IF(NOT(AS102=0),NOT(Index_운영!AT34=0)*AS102*(1+$E102*Index_운영!AT210)*Index_운영!AT34,$C102*$D102/$C$1*Index_운영!AT34))</f>
        <v>25735.75056</v>
      </c>
      <c r="AU102" s="591">
        <f>IF(AU$2=0,$C102*$D102/$C$1*Index_운영!AU34*Index_운영!AU$10,IF(NOT(AT102=0),NOT(Index_운영!AU34=0)*AT102*(1+$E102*Index_운영!AU210)*Index_운영!AU34,$C102*$D102/$C$1*Index_운영!AU34))</f>
        <v>25735.75056</v>
      </c>
      <c r="AV102" s="591">
        <f>IF(AV$2=0,$C102*$D102/$C$1*Index_운영!AV34*Index_운영!AV$10,IF(NOT(AU102=0),NOT(Index_운영!AV34=0)*AU102*(1+$E102*Index_운영!AV210)*Index_운영!AV34,$C102*$D102/$C$1*Index_운영!AV34))</f>
        <v>25735.75056</v>
      </c>
      <c r="AW102" s="591">
        <f>IF(AW$2=0,$C102*$D102/$C$1*Index_운영!AW34*Index_운영!AW$10,IF(NOT(AV102=0),NOT(Index_운영!AW34=0)*AV102*(1+$E102*Index_운영!AW210)*Index_운영!AW34,$C102*$D102/$C$1*Index_운영!AW34))</f>
        <v>25735.75056</v>
      </c>
      <c r="AX102" s="591">
        <f>IF(AX$2=0,$C102*$D102/$C$1*Index_운영!AX34*Index_운영!AX$10,IF(NOT(AW102=0),NOT(Index_운영!AX34=0)*AW102*(1+$E102*Index_운영!AX210)*Index_운영!AX34,$C102*$D102/$C$1*Index_운영!AX34))</f>
        <v>25735.75056</v>
      </c>
      <c r="AY102" s="591">
        <f>IF(AY$2=0,$C102*$D102/$C$1*Index_운영!AY34*Index_운영!AY$10,IF(NOT(AX102=0),NOT(Index_운영!AY34=0)*AX102*(1+$E102*Index_운영!AY210)*Index_운영!AY34,$C102*$D102/$C$1*Index_운영!AY34))</f>
        <v>25735.75056</v>
      </c>
      <c r="AZ102" s="591">
        <f>IF(AZ$2=0,$C102*$D102/$C$1*Index_운영!AZ34*Index_운영!AZ$10,IF(NOT(AY102=0),NOT(Index_운영!AZ34=0)*AY102*(1+$E102*Index_운영!AZ210)*Index_운영!AZ34,$C102*$D102/$C$1*Index_운영!AZ34))</f>
        <v>25735.75056</v>
      </c>
      <c r="BA102" s="591">
        <f>IF(BA$2=0,$C102*$D102/$C$1*Index_운영!BA34*Index_운영!BA$10,IF(NOT(AZ102=0),NOT(Index_운영!BA34=0)*AZ102*(1+$E102*Index_운영!BA210)*Index_운영!BA34,$C102*$D102/$C$1*Index_운영!BA34))</f>
        <v>25735.75056</v>
      </c>
      <c r="BB102" s="591">
        <f>IF(BB$2=0,$C102*$D102/$C$1*Index_운영!BB34*Index_운영!BB$10,IF(NOT(BA102=0),NOT(Index_운영!BB34=0)*BA102*(1+$E102*Index_운영!BB210)*Index_운영!BB34,$C102*$D102/$C$1*Index_운영!BB34))</f>
        <v>26250.465571200002</v>
      </c>
      <c r="BC102" s="591">
        <f>IF(BC$2=0,$C102*$D102/$C$1*Index_운영!BC34*Index_운영!BC$10,IF(NOT(BB102=0),NOT(Index_운영!BC34=0)*BB102*(1+$E102*Index_운영!BC210)*Index_운영!BC34,$C102*$D102/$C$1*Index_운영!BC34))</f>
        <v>26250.465571200002</v>
      </c>
      <c r="BD102" s="591">
        <f>IF(BD$2=0,$C102*$D102/$C$1*Index_운영!BD34*Index_운영!BD$10,IF(NOT(BC102=0),NOT(Index_운영!BD34=0)*BC102*(1+$E102*Index_운영!BD210)*Index_운영!BD34,$C102*$D102/$C$1*Index_운영!BD34))</f>
        <v>26250.465571200002</v>
      </c>
      <c r="BE102" s="591">
        <f>IF(BE$2=0,$C102*$D102/$C$1*Index_운영!BE34*Index_운영!BE$10,IF(NOT(BD102=0),NOT(Index_운영!BE34=0)*BD102*(1+$E102*Index_운영!BE210)*Index_운영!BE34,$C102*$D102/$C$1*Index_운영!BE34))</f>
        <v>26250.465571200002</v>
      </c>
      <c r="BF102" s="591">
        <f>IF(BF$2=0,$C102*$D102/$C$1*Index_운영!BF34*Index_운영!BF$10,IF(NOT(BE102=0),NOT(Index_운영!BF34=0)*BE102*(1+$E102*Index_운영!BF210)*Index_운영!BF34,$C102*$D102/$C$1*Index_운영!BF34))</f>
        <v>26250.465571200002</v>
      </c>
      <c r="BG102" s="591">
        <f>IF(BG$2=0,$C102*$D102/$C$1*Index_운영!BG34*Index_운영!BG$10,IF(NOT(BF102=0),NOT(Index_운영!BG34=0)*BF102*(1+$E102*Index_운영!BG210)*Index_운영!BG34,$C102*$D102/$C$1*Index_운영!BG34))</f>
        <v>26250.465571200002</v>
      </c>
      <c r="BH102" s="591">
        <f>IF(BH$2=0,$C102*$D102/$C$1*Index_운영!BH34*Index_운영!BH$10,IF(NOT(BG102=0),NOT(Index_운영!BH34=0)*BG102*(1+$E102*Index_운영!BH210)*Index_운영!BH34,$C102*$D102/$C$1*Index_운영!BH34))</f>
        <v>26250.465571200002</v>
      </c>
      <c r="BI102" s="591">
        <f>IF(BI$2=0,$C102*$D102/$C$1*Index_운영!BI34*Index_운영!BI$10,IF(NOT(BH102=0),NOT(Index_운영!BI34=0)*BH102*(1+$E102*Index_운영!BI210)*Index_운영!BI34,$C102*$D102/$C$1*Index_운영!BI34))</f>
        <v>26250.465571200002</v>
      </c>
      <c r="BJ102" s="591">
        <f>IF(BJ$2=0,$C102*$D102/$C$1*Index_운영!BJ34*Index_운영!BJ$10,IF(NOT(BI102=0),NOT(Index_운영!BJ34=0)*BI102*(1+$E102*Index_운영!BJ210)*Index_운영!BJ34,$C102*$D102/$C$1*Index_운영!BJ34))</f>
        <v>26250.465571200002</v>
      </c>
      <c r="BK102" s="591">
        <f>IF(BK$2=0,$C102*$D102/$C$1*Index_운영!BK34*Index_운영!BK$10,IF(NOT(BJ102=0),NOT(Index_운영!BK34=0)*BJ102*(1+$E102*Index_운영!BK210)*Index_운영!BK34,$C102*$D102/$C$1*Index_운영!BK34))</f>
        <v>26250.465571200002</v>
      </c>
      <c r="BL102" s="591">
        <f>IF(BL$2=0,$C102*$D102/$C$1*Index_운영!BL34*Index_운영!BL$10,IF(NOT(BK102=0),NOT(Index_운영!BL34=0)*BK102*(1+$E102*Index_운영!BL210)*Index_운영!BL34,$C102*$D102/$C$1*Index_운영!BL34))</f>
        <v>26250.465571200002</v>
      </c>
      <c r="BM102" s="591">
        <f>IF(BM$2=0,$C102*$D102/$C$1*Index_운영!BM34*Index_운영!BM$10,IF(NOT(BL102=0),NOT(Index_운영!BM34=0)*BL102*(1+$E102*Index_운영!BM210)*Index_운영!BM34,$C102*$D102/$C$1*Index_운영!BM34))</f>
        <v>26250.465571200002</v>
      </c>
      <c r="BN102" s="591">
        <f>IF(BN$2=0,$C102*$D102/$C$1*Index_운영!BN34*Index_운영!BN$10,IF(NOT(BM102=0),NOT(Index_운영!BN34=0)*BM102*(1+$E102*Index_운영!BN210)*Index_운영!BN34,$C102*$D102/$C$1*Index_운영!BN34))</f>
        <v>26775.474882624003</v>
      </c>
      <c r="BO102" s="591">
        <f>IF(BO$2=0,$C102*$D102/$C$1*Index_운영!BO34*Index_운영!BO$10,IF(NOT(BN102=0),NOT(Index_운영!BO34=0)*BN102*(1+$E102*Index_운영!BO210)*Index_운영!BO34,$C102*$D102/$C$1*Index_운영!BO34))</f>
        <v>26775.474882624003</v>
      </c>
      <c r="BP102" s="591">
        <f>IF(BP$2=0,$C102*$D102/$C$1*Index_운영!BP34*Index_운영!BP$10,IF(NOT(BO102=0),NOT(Index_운영!BP34=0)*BO102*(1+$E102*Index_운영!BP210)*Index_운영!BP34,$C102*$D102/$C$1*Index_운영!BP34))</f>
        <v>26775.474882624003</v>
      </c>
      <c r="BQ102" s="591">
        <f>IF(BQ$2=0,$C102*$D102/$C$1*Index_운영!BQ34*Index_운영!BQ$10,IF(NOT(BP102=0),NOT(Index_운영!BQ34=0)*BP102*(1+$E102*Index_운영!BQ210)*Index_운영!BQ34,$C102*$D102/$C$1*Index_운영!BQ34))</f>
        <v>26775.474882624003</v>
      </c>
      <c r="BR102" s="591">
        <f>IF(BR$2=0,$C102*$D102/$C$1*Index_운영!BR34*Index_운영!BR$10,IF(NOT(BQ102=0),NOT(Index_운영!BR34=0)*BQ102*(1+$E102*Index_운영!BR210)*Index_운영!BR34,$C102*$D102/$C$1*Index_운영!BR34))</f>
        <v>26775.474882624003</v>
      </c>
      <c r="BS102" s="591">
        <f>IF(BS$2=0,$C102*$D102/$C$1*Index_운영!BS34*Index_운영!BS$10,IF(NOT(BR102=0),NOT(Index_운영!BS34=0)*BR102*(1+$E102*Index_운영!BS210)*Index_운영!BS34,$C102*$D102/$C$1*Index_운영!BS34))</f>
        <v>26775.474882624003</v>
      </c>
      <c r="BT102" s="591">
        <f>IF(BT$2=0,$C102*$D102/$C$1*Index_운영!BT34*Index_운영!BT$10,IF(NOT(BS102=0),NOT(Index_운영!BT34=0)*BS102*(1+$E102*Index_운영!BT210)*Index_운영!BT34,$C102*$D102/$C$1*Index_운영!BT34))</f>
        <v>26775.474882624003</v>
      </c>
      <c r="BU102" s="591">
        <f>IF(BU$2=0,$C102*$D102/$C$1*Index_운영!BU34*Index_운영!BU$10,IF(NOT(BT102=0),NOT(Index_운영!BU34=0)*BT102*(1+$E102*Index_운영!BU210)*Index_운영!BU34,$C102*$D102/$C$1*Index_운영!BU34))</f>
        <v>26775.474882624003</v>
      </c>
      <c r="BV102" s="591">
        <f>IF(BV$2=0,$C102*$D102/$C$1*Index_운영!BV34*Index_운영!BV$10,IF(NOT(BU102=0),NOT(Index_운영!BV34=0)*BU102*(1+$E102*Index_운영!BV210)*Index_운영!BV34,$C102*$D102/$C$1*Index_운영!BV34))</f>
        <v>26775.474882624003</v>
      </c>
      <c r="BW102" s="591">
        <f>IF(BW$2=0,$C102*$D102/$C$1*Index_운영!BW34*Index_운영!BW$10,IF(NOT(BV102=0),NOT(Index_운영!BW34=0)*BV102*(1+$E102*Index_운영!BW210)*Index_운영!BW34,$C102*$D102/$C$1*Index_운영!BW34))</f>
        <v>26775.474882624003</v>
      </c>
      <c r="BX102" s="591">
        <f>IF(BX$2=0,$C102*$D102/$C$1*Index_운영!BX34*Index_운영!BX$10,IF(NOT(BW102=0),NOT(Index_운영!BX34=0)*BW102*(1+$E102*Index_운영!BX210)*Index_운영!BX34,$C102*$D102/$C$1*Index_운영!BX34))</f>
        <v>26775.474882624003</v>
      </c>
      <c r="BY102" s="591">
        <f>IF(BY$2=0,$C102*$D102/$C$1*Index_운영!BY34*Index_운영!BY$10,IF(NOT(BX102=0),NOT(Index_운영!BY34=0)*BX102*(1+$E102*Index_운영!BY210)*Index_운영!BY34,$C102*$D102/$C$1*Index_운영!BY34))</f>
        <v>26775.474882624003</v>
      </c>
      <c r="BZ102" s="591">
        <f>IF(BZ$2=0,$C102*$D102/$C$1*Index_운영!BZ34*Index_운영!BZ$10,IF(NOT(BY102=0),NOT(Index_운영!BZ34=0)*BY102*(1+$E102*Index_운영!BZ210)*Index_운영!BZ34,$C102*$D102/$C$1*Index_운영!BZ34))</f>
        <v>27310.984380276484</v>
      </c>
      <c r="CA102" s="591">
        <f>IF(CA$2=0,$C102*$D102/$C$1*Index_운영!CA34*Index_운영!CA$10,IF(NOT(BZ102=0),NOT(Index_운영!CA34=0)*BZ102*(1+$E102*Index_운영!CA210)*Index_운영!CA34,$C102*$D102/$C$1*Index_운영!CA34))</f>
        <v>27310.984380276484</v>
      </c>
      <c r="CB102" s="591">
        <f>IF(CB$2=0,$C102*$D102/$C$1*Index_운영!CB34*Index_운영!CB$10,IF(NOT(CA102=0),NOT(Index_운영!CB34=0)*CA102*(1+$E102*Index_운영!CB210)*Index_운영!CB34,$C102*$D102/$C$1*Index_운영!CB34))</f>
        <v>27310.984380276484</v>
      </c>
      <c r="CC102" s="591">
        <f>IF(CC$2=0,$C102*$D102/$C$1*Index_운영!CC34*Index_운영!CC$10,IF(NOT(CB102=0),NOT(Index_운영!CC34=0)*CB102*(1+$E102*Index_운영!CC210)*Index_운영!CC34,$C102*$D102/$C$1*Index_운영!CC34))</f>
        <v>27310.984380276484</v>
      </c>
      <c r="CD102" s="591">
        <f>IF(CD$2=0,$C102*$D102/$C$1*Index_운영!CD34*Index_운영!CD$10,IF(NOT(CC102=0),NOT(Index_운영!CD34=0)*CC102*(1+$E102*Index_운영!CD210)*Index_운영!CD34,$C102*$D102/$C$1*Index_운영!CD34))</f>
        <v>27310.984380276484</v>
      </c>
      <c r="CE102" s="591">
        <f>IF(CE$2=0,$C102*$D102/$C$1*Index_운영!CE34*Index_운영!CE$10,IF(NOT(CD102=0),NOT(Index_운영!CE34=0)*CD102*(1+$E102*Index_운영!CE210)*Index_운영!CE34,$C102*$D102/$C$1*Index_운영!CE34))</f>
        <v>27310.984380276484</v>
      </c>
      <c r="CF102" s="591">
        <f>IF(CF$2=0,$C102*$D102/$C$1*Index_운영!CF34*Index_운영!CF$10,IF(NOT(CE102=0),NOT(Index_운영!CF34=0)*CE102*(1+$E102*Index_운영!CF210)*Index_운영!CF34,$C102*$D102/$C$1*Index_운영!CF34))</f>
        <v>27310.984380276484</v>
      </c>
      <c r="CG102" s="591">
        <f>IF(CG$2=0,$C102*$D102/$C$1*Index_운영!CG34*Index_운영!CG$10,IF(NOT(CF102=0),NOT(Index_운영!CG34=0)*CF102*(1+$E102*Index_운영!CG210)*Index_운영!CG34,$C102*$D102/$C$1*Index_운영!CG34))</f>
        <v>27310.984380276484</v>
      </c>
      <c r="CH102" s="591">
        <f>IF(CH$2=0,$C102*$D102/$C$1*Index_운영!CH34*Index_운영!CH$10,IF(NOT(CG102=0),NOT(Index_운영!CH34=0)*CG102*(1+$E102*Index_운영!CH210)*Index_운영!CH34,$C102*$D102/$C$1*Index_운영!CH34))</f>
        <v>27310.984380276484</v>
      </c>
      <c r="CI102" s="591">
        <f>IF(CI$2=0,$C102*$D102/$C$1*Index_운영!CI34*Index_운영!CI$10,IF(NOT(CH102=0),NOT(Index_운영!CI34=0)*CH102*(1+$E102*Index_운영!CI210)*Index_운영!CI34,$C102*$D102/$C$1*Index_운영!CI34))</f>
        <v>27310.984380276484</v>
      </c>
      <c r="CJ102" s="591">
        <f>IF(CJ$2=0,$C102*$D102/$C$1*Index_운영!CJ34*Index_운영!CJ$10,IF(NOT(CI102=0),NOT(Index_운영!CJ34=0)*CI102*(1+$E102*Index_운영!CJ210)*Index_운영!CJ34,$C102*$D102/$C$1*Index_운영!CJ34))</f>
        <v>27310.984380276484</v>
      </c>
      <c r="CK102" s="591">
        <f>IF(CK$2=0,$C102*$D102/$C$1*Index_운영!CK34*Index_운영!CK$10,IF(NOT(CJ102=0),NOT(Index_운영!CK34=0)*CJ102*(1+$E102*Index_운영!CK210)*Index_운영!CK34,$C102*$D102/$C$1*Index_운영!CK34))</f>
        <v>27310.984380276484</v>
      </c>
      <c r="CL102" s="591">
        <f>IF(CL$2=0,$C102*$D102/$C$1*Index_운영!CL34*Index_운영!CL$10,IF(NOT(CK102=0),NOT(Index_운영!CL34=0)*CK102*(1+$E102*Index_운영!CL210)*Index_운영!CL34,$C102*$D102/$C$1*Index_운영!CL34))</f>
        <v>27857.204067882016</v>
      </c>
      <c r="CM102" s="591">
        <f>IF(CM$2=0,$C102*$D102/$C$1*Index_운영!CM34*Index_운영!CM$10,IF(NOT(CL102=0),NOT(Index_운영!CM34=0)*CL102*(1+$E102*Index_운영!CM210)*Index_운영!CM34,$C102*$D102/$C$1*Index_운영!CM34))</f>
        <v>0</v>
      </c>
      <c r="CN102" s="591">
        <f>IF(CN$2=0,$C102*$D102/$C$1*Index_운영!CN34*Index_운영!CN$10,IF(NOT(CM102=0),NOT(Index_운영!CN34=0)*CM102*(1+$E102*Index_운영!CN210)*Index_운영!CN34,$C102*$D102/$C$1*Index_운영!CN34))</f>
        <v>0</v>
      </c>
      <c r="CO102" s="591">
        <f>IF(CO$2=0,$C102*$D102/$C$1*Index_운영!CO34*Index_운영!CO$10,IF(NOT(CN102=0),NOT(Index_운영!CO34=0)*CN102*(1+$E102*Index_운영!CO210)*Index_운영!CO34,$C102*$D102/$C$1*Index_운영!CO34))</f>
        <v>0</v>
      </c>
      <c r="CP102" s="591">
        <f>IF(CP$2=0,$C102*$D102/$C$1*Index_운영!CP34*Index_운영!CP$10,IF(NOT(CO102=0),NOT(Index_운영!CP34=0)*CO102*(1+$E102*Index_운영!CP210)*Index_운영!CP34,$C102*$D102/$C$1*Index_운영!CP34))</f>
        <v>0</v>
      </c>
      <c r="CQ102" s="591">
        <f>IF(CQ$2=0,$C102*$D102/$C$1*Index_운영!CQ34*Index_운영!CQ$10,IF(NOT(CP102=0),NOT(Index_운영!CQ34=0)*CP102*(1+$E102*Index_운영!CQ210)*Index_운영!CQ34,$C102*$D102/$C$1*Index_운영!CQ34))</f>
        <v>0</v>
      </c>
      <c r="CR102" s="591">
        <f>IF(CR$2=0,$C102*$D102/$C$1*Index_운영!CR34*Index_운영!CR$10,IF(NOT(CQ102=0),NOT(Index_운영!CR34=0)*CQ102*(1+$E102*Index_운영!CR210)*Index_운영!CR34,$C102*$D102/$C$1*Index_운영!CR34))</f>
        <v>0</v>
      </c>
      <c r="CS102" s="591">
        <f>IF(CS$2=0,$C102*$D102/$C$1*Index_운영!CS34*Index_운영!CS$10,IF(NOT(CR102=0),NOT(Index_운영!CS34=0)*CR102*(1+$E102*Index_운영!CS210)*Index_운영!CS34,$C102*$D102/$C$1*Index_운영!CS34))</f>
        <v>0</v>
      </c>
      <c r="CT102" s="591">
        <f>IF(CT$2=0,$C102*$D102/$C$1*Index_운영!CT34*Index_운영!CT$10,IF(NOT(CS102=0),NOT(Index_운영!CT34=0)*CS102*(1+$E102*Index_운영!CT210)*Index_운영!CT34,$C102*$D102/$C$1*Index_운영!CT34))</f>
        <v>0</v>
      </c>
      <c r="CU102" s="591">
        <f>IF(CU$2=0,$C102*$D102/$C$1*Index_운영!CU34*Index_운영!CU$10,IF(NOT(CT102=0),NOT(Index_운영!CU34=0)*CT102*(1+$E102*Index_운영!CU210)*Index_운영!CU34,$C102*$D102/$C$1*Index_운영!CU34))</f>
        <v>0</v>
      </c>
      <c r="CV102" s="591">
        <f>IF(CV$2=0,$C102*$D102/$C$1*Index_운영!CV34*Index_운영!CV$10,IF(NOT(CU102=0),NOT(Index_운영!CV34=0)*CU102*(1+$E102*Index_운영!CV210)*Index_운영!CV34,$C102*$D102/$C$1*Index_운영!CV34))</f>
        <v>0</v>
      </c>
      <c r="CW102" s="591">
        <f>IF(CW$2=0,$C102*$D102/$C$1*Index_운영!CW34*Index_운영!CW$10,IF(NOT(CV102=0),NOT(Index_운영!CW34=0)*CV102*(1+$E102*Index_운영!CW210)*Index_운영!CW34,$C102*$D102/$C$1*Index_운영!CW34))</f>
        <v>0</v>
      </c>
      <c r="CX102" s="591">
        <f>IF(CX$2=0,$C102*$D102/$C$1*Index_운영!CX34*Index_운영!CX$10,IF(NOT(CW102=0),NOT(Index_운영!CX34=0)*CW102*(1+$E102*Index_운영!CX210)*Index_운영!CX34,$C102*$D102/$C$1*Index_운영!CX34))</f>
        <v>0</v>
      </c>
      <c r="CY102" s="591">
        <f>IF(CY$2=0,$C102*$D102/$C$1*Index_운영!CY34*Index_운영!CY$10,IF(NOT(CX102=0),NOT(Index_운영!CY34=0)*CX102*(1+$E102*Index_운영!CY210)*Index_운영!CY34,$C102*$D102/$C$1*Index_운영!CY34))</f>
        <v>0</v>
      </c>
      <c r="CZ102" s="591">
        <f>IF(CZ$2=0,$C102*$D102/$C$1*Index_운영!CZ34*Index_운영!CZ$10,IF(NOT(CY102=0),NOT(Index_운영!CZ34=0)*CY102*(1+$E102*Index_운영!CZ210)*Index_운영!CZ34,$C102*$D102/$C$1*Index_운영!CZ34))</f>
        <v>0</v>
      </c>
      <c r="DA102" s="591">
        <f>IF(DA$2=0,$C102*$D102/$C$1*Index_운영!DA34*Index_운영!DA$10,IF(NOT(CZ102=0),NOT(Index_운영!DA34=0)*CZ102*(1+$E102*Index_운영!DA210)*Index_운영!DA34,$C102*$D102/$C$1*Index_운영!DA34))</f>
        <v>0</v>
      </c>
      <c r="DB102" s="591">
        <f>IF(DB$2=0,$C102*$D102/$C$1*Index_운영!DB34*Index_운영!DB$10,IF(NOT(DA102=0),NOT(Index_운영!DB34=0)*DA102*(1+$E102*Index_운영!DB210)*Index_운영!DB34,$C102*$D102/$C$1*Index_운영!DB34))</f>
        <v>0</v>
      </c>
      <c r="DC102" s="591">
        <f>IF(DC$2=0,$C102*$D102/$C$1*Index_운영!DC34*Index_운영!DC$10,IF(NOT(DB102=0),NOT(Index_운영!DC34=0)*DB102*(1+$E102*Index_운영!DC210)*Index_운영!DC34,$C102*$D102/$C$1*Index_운영!DC34))</f>
        <v>0</v>
      </c>
      <c r="DD102" s="591">
        <f>IF(DD$2=0,$C102*$D102/$C$1*Index_운영!DD34*Index_운영!DD$10,IF(NOT(DC102=0),NOT(Index_운영!DD34=0)*DC102*(1+$E102*Index_운영!DD210)*Index_운영!DD34,$C102*$D102/$C$1*Index_운영!DD34))</f>
        <v>0</v>
      </c>
      <c r="DE102" s="591">
        <f>IF(DE$2=0,$C102*$D102/$C$1*Index_운영!DE34*Index_운영!DE$10,IF(NOT(DD102=0),NOT(Index_운영!DE34=0)*DD102*(1+$E102*Index_운영!DE210)*Index_운영!DE34,$C102*$D102/$C$1*Index_운영!DE34))</f>
        <v>0</v>
      </c>
      <c r="DF102" s="591">
        <f>IF(DF$2=0,$C102*$D102/$C$1*Index_운영!DF34*Index_운영!DF$10,IF(NOT(DE102=0),NOT(Index_운영!DF34=0)*DE102*(1+$E102*Index_운영!DF210)*Index_운영!DF34,$C102*$D102/$C$1*Index_운영!DF34))</f>
        <v>0</v>
      </c>
      <c r="DG102" s="591">
        <f>IF(DG$2=0,$C102*$D102/$C$1*Index_운영!DG34*Index_운영!DG$10,IF(NOT(DF102=0),NOT(Index_운영!DG34=0)*DF102*(1+$E102*Index_운영!DG210)*Index_운영!DG34,$C102*$D102/$C$1*Index_운영!DG34))</f>
        <v>0</v>
      </c>
      <c r="DH102" s="591">
        <f>IF(DH$2=0,$C102*$D102/$C$1*Index_운영!DH34*Index_운영!DH$10,IF(NOT(DG102=0),NOT(Index_운영!DH34=0)*DG102*(1+$E102*Index_운영!DH210)*Index_운영!DH34,$C102*$D102/$C$1*Index_운영!DH34))</f>
        <v>0</v>
      </c>
      <c r="DI102" s="591">
        <f>IF(DI$2=0,$C102*$D102/$C$1*Index_운영!DI34*Index_운영!DI$10,IF(NOT(DH102=0),NOT(Index_운영!DI34=0)*DH102*(1+$E102*Index_운영!DI210)*Index_운영!DI34,$C102*$D102/$C$1*Index_운영!DI34))</f>
        <v>0</v>
      </c>
      <c r="DJ102" s="591">
        <f>IF(DJ$2=0,$C102*$D102/$C$1*Index_운영!DJ34*Index_운영!DJ$10,IF(NOT(DI102=0),NOT(Index_운영!DJ34=0)*DI102*(1+$E102*Index_운영!DJ210)*Index_운영!DJ34,$C102*$D102/$C$1*Index_운영!DJ34))</f>
        <v>0</v>
      </c>
      <c r="DK102" s="591">
        <f>IF(DK$2=0,$C102*$D102/$C$1*Index_운영!DK34*Index_운영!DK$10,IF(NOT(DJ102=0),NOT(Index_운영!DK34=0)*DJ102*(1+$E102*Index_운영!DK210)*Index_운영!DK34,$C102*$D102/$C$1*Index_운영!DK34))</f>
        <v>0</v>
      </c>
      <c r="DL102" s="591">
        <f>IF(DL$2=0,$C102*$D102/$C$1*Index_운영!DL34*Index_운영!DL$10,IF(NOT(DK102=0),NOT(Index_운영!DL34=0)*DK102*(1+$E102*Index_운영!DL210)*Index_운영!DL34,$C102*$D102/$C$1*Index_운영!DL34))</f>
        <v>0</v>
      </c>
      <c r="DM102" s="591">
        <f>IF(DM$2=0,$C102*$D102/$C$1*Index_운영!DM34*Index_운영!DM$10,IF(NOT(DL102=0),NOT(Index_운영!DM34=0)*DL102*(1+$E102*Index_운영!DM210)*Index_운영!DM34,$C102*$D102/$C$1*Index_운영!DM34))</f>
        <v>0</v>
      </c>
      <c r="DN102" s="591">
        <f>IF(DN$2=0,$C102*$D102/$C$1*Index_운영!DN34*Index_운영!DN$10,IF(NOT(DM102=0),NOT(Index_운영!DN34=0)*DM102*(1+$E102*Index_운영!DN210)*Index_운영!DN34,$C102*$D102/$C$1*Index_운영!DN34))</f>
        <v>0</v>
      </c>
      <c r="DO102" s="591">
        <f>IF(DO$2=0,$C102*$D102/$C$1*Index_운영!DO34*Index_운영!DO$10,IF(NOT(DN102=0),NOT(Index_운영!DO34=0)*DN102*(1+$E102*Index_운영!DO210)*Index_운영!DO34,$C102*$D102/$C$1*Index_운영!DO34))</f>
        <v>0</v>
      </c>
      <c r="DP102" s="591">
        <f>IF(DP$2=0,$C102*$D102/$C$1*Index_운영!DP34*Index_운영!DP$10,IF(NOT(DO102=0),NOT(Index_운영!DP34=0)*DO102*(1+$E102*Index_운영!DP210)*Index_운영!DP34,$C102*$D102/$C$1*Index_운영!DP34))</f>
        <v>0</v>
      </c>
      <c r="DQ102" s="591">
        <f>IF(DQ$2=0,$C102*$D102/$C$1*Index_운영!DQ34*Index_운영!DQ$10,IF(NOT(DP102=0),NOT(Index_운영!DQ34=0)*DP102*(1+$E102*Index_운영!DQ210)*Index_운영!DQ34,$C102*$D102/$C$1*Index_운영!DQ34))</f>
        <v>0</v>
      </c>
      <c r="DR102" s="591">
        <f>IF(DR$2=0,$C102*$D102/$C$1*Index_운영!DR34*Index_운영!DR$10,IF(NOT(DQ102=0),NOT(Index_운영!DR34=0)*DQ102*(1+$E102*Index_운영!DR210)*Index_운영!DR34,$C102*$D102/$C$1*Index_운영!DR34))</f>
        <v>0</v>
      </c>
      <c r="DS102" s="591">
        <f>IF(DS$2=0,$C102*$D102/$C$1*Index_운영!DS34*Index_운영!DS$10,IF(NOT(DR102=0),NOT(Index_운영!DS34=0)*DR102*(1+$E102*Index_운영!DS210)*Index_운영!DS34,$C102*$D102/$C$1*Index_운영!DS34))</f>
        <v>0</v>
      </c>
      <c r="DT102" s="591">
        <f>IF(DT$2=0,$C102*$D102/$C$1*Index_운영!DT34*Index_운영!DT$10,IF(NOT(DS102=0),NOT(Index_운영!DT34=0)*DS102*(1+$E102*Index_운영!DT210)*Index_운영!DT34,$C102*$D102/$C$1*Index_운영!DT34))</f>
        <v>0</v>
      </c>
      <c r="DU102" s="591">
        <f>IF(DU$2=0,$C102*$D102/$C$1*Index_운영!DU34*Index_운영!DU$10,IF(NOT(DT102=0),NOT(Index_운영!DU34=0)*DT102*(1+$E102*Index_운영!DU210)*Index_운영!DU34,$C102*$D102/$C$1*Index_운영!DU34))</f>
        <v>0</v>
      </c>
      <c r="DV102" s="591">
        <f>IF(DV$2=0,$C102*$D102/$C$1*Index_운영!DV34*Index_운영!DV$10,IF(NOT(DU102=0),NOT(Index_운영!DV34=0)*DU102*(1+$E102*Index_운영!DV210)*Index_운영!DV34,$C102*$D102/$C$1*Index_운영!DV34))</f>
        <v>0</v>
      </c>
    </row>
    <row r="103" spans="1:126" s="464" customFormat="1" outlineLevel="1" x14ac:dyDescent="0.4">
      <c r="A103" s="736"/>
      <c r="B103" s="464" t="str">
        <f>'Rent Roll'!$B9</f>
        <v>5층</v>
      </c>
      <c r="C103" s="1219">
        <f>'Rent Roll'!$K9</f>
        <v>380.56</v>
      </c>
      <c r="D103" s="1220">
        <f>'Rent Roll'!$S9</f>
        <v>65000</v>
      </c>
      <c r="E103" s="1221">
        <f>'Rent Roll'!$T9</f>
        <v>0.02</v>
      </c>
      <c r="F103" s="588">
        <f>IF(F$2=0,$C103*$D103/$C$1*Index_운영!F35*Index_운영!F$10,IF(NOT(E103=0),NOT(Index_운영!F35=0)*E103*(1+$E103*Index_운영!F211)*Index_운영!F35,$C103*$D103/$C$1*Index_운영!F35))</f>
        <v>0</v>
      </c>
      <c r="G103" s="591">
        <f>IF(G$2=0,$C103*$D103/$C$1*Index_운영!G35*Index_운영!G$10,IF(NOT(F103=0),NOT(Index_운영!G35=0)*F103*(1+$E103*Index_운영!G211)*Index_운영!G35,$C103*$D103/$C$1*Index_운영!G35))</f>
        <v>0</v>
      </c>
      <c r="H103" s="591">
        <f>IF(H$2=0,$C103*$D103/$C$1*Index_운영!H35*Index_운영!H$10,IF(NOT(G103=0),NOT(Index_운영!H35=0)*G103*(1+$E103*Index_운영!H211)*Index_운영!H35,$C103*$D103/$C$1*Index_운영!H35))</f>
        <v>0</v>
      </c>
      <c r="I103" s="591">
        <f>IF(I$2=0,$C103*$D103/$C$1*Index_운영!I35*Index_운영!I$10,IF(NOT(H103=0),NOT(Index_운영!I35=0)*H103*(1+$E103*Index_운영!I211)*Index_운영!I35,$C103*$D103/$C$1*Index_운영!I35))</f>
        <v>0</v>
      </c>
      <c r="J103" s="591">
        <f>IF(J$2=0,$C103*$D103/$C$1*Index_운영!J35*Index_운영!J$10,IF(NOT(I103=0),NOT(Index_운영!J35=0)*I103*(1+$E103*Index_운영!J211)*Index_운영!J35,$C103*$D103/$C$1*Index_운영!J35))</f>
        <v>0</v>
      </c>
      <c r="K103" s="591">
        <f>IF(K$2=0,$C103*$D103/$C$1*Index_운영!K35*Index_운영!K$10,IF(NOT(J103=0),NOT(Index_운영!K35=0)*J103*(1+$E103*Index_운영!K211)*Index_운영!K35,$C103*$D103/$C$1*Index_운영!K35))</f>
        <v>0</v>
      </c>
      <c r="L103" s="591">
        <f>IF(L$2=0,$C103*$D103/$C$1*Index_운영!L35*Index_운영!L$10,IF(NOT(K103=0),NOT(Index_운영!L35=0)*K103*(1+$E103*Index_운영!L211)*Index_운영!L35,$C103*$D103/$C$1*Index_운영!L35))</f>
        <v>0</v>
      </c>
      <c r="M103" s="591">
        <f>IF(M$2=0,$C103*$D103/$C$1*Index_운영!M35*Index_운영!M$10,IF(NOT(L103=0),NOT(Index_운영!M35=0)*L103*(1+$E103*Index_운영!M211)*Index_운영!M35,$C103*$D103/$C$1*Index_운영!M35))</f>
        <v>0</v>
      </c>
      <c r="N103" s="591">
        <f>IF(N$2=0,$C103*$D103/$C$1*Index_운영!N35*Index_운영!N$10,IF(NOT(M103=0),NOT(Index_운영!N35=0)*M103*(1+$E103*Index_운영!N211)*Index_운영!N35,$C103*$D103/$C$1*Index_운영!N35))</f>
        <v>0</v>
      </c>
      <c r="O103" s="591">
        <f>IF(O$2=0,$C103*$D103/$C$1*Index_운영!O35*Index_운영!O$10,IF(NOT(N103=0),NOT(Index_운영!O35=0)*N103*(1+$E103*Index_운영!O211)*Index_운영!O35,$C103*$D103/$C$1*Index_운영!O35))</f>
        <v>0</v>
      </c>
      <c r="P103" s="591">
        <f>IF(P$2=0,$C103*$D103/$C$1*Index_운영!P35*Index_운영!P$10,IF(NOT(O103=0),NOT(Index_운영!P35=0)*O103*(1+$E103*Index_운영!P211)*Index_운영!P35,$C103*$D103/$C$1*Index_운영!P35))</f>
        <v>0</v>
      </c>
      <c r="Q103" s="591">
        <f>IF(Q$2=0,$C103*$D103/$C$1*Index_운영!Q35*Index_운영!Q$10,IF(NOT(P103=0),NOT(Index_운영!Q35=0)*P103*(1+$E103*Index_운영!Q211)*Index_운영!Q35,$C103*$D103/$C$1*Index_운영!Q35))</f>
        <v>0</v>
      </c>
      <c r="R103" s="591">
        <f>IF(R$2=0,$C103*$D103/$C$1*Index_운영!R35*Index_운영!R$10,IF(NOT(Q103=0),NOT(Index_운영!R35=0)*Q103*(1+$E103*Index_운영!R211)*Index_운영!R35,$C103*$D103/$C$1*Index_운영!R35))</f>
        <v>0</v>
      </c>
      <c r="S103" s="591">
        <f>IF(S$2=0,$C103*$D103/$C$1*Index_운영!S35*Index_운영!S$10,IF(NOT(R103=0),NOT(Index_운영!S35=0)*R103*(1+$E103*Index_운영!S211)*Index_운영!S35,$C103*$D103/$C$1*Index_운영!S35))</f>
        <v>24736.400000000001</v>
      </c>
      <c r="T103" s="591">
        <f>IF(T$2=0,$C103*$D103/$C$1*Index_운영!T35*Index_운영!T$10,IF(NOT(S103=0),NOT(Index_운영!T35=0)*S103*(1+$E103*Index_운영!T211)*Index_운영!T35,$C103*$D103/$C$1*Index_운영!T35))</f>
        <v>24736.400000000001</v>
      </c>
      <c r="U103" s="591">
        <f>IF(U$2=0,$C103*$D103/$C$1*Index_운영!U35*Index_운영!U$10,IF(NOT(T103=0),NOT(Index_운영!U35=0)*T103*(1+$E103*Index_운영!U211)*Index_운영!U35,$C103*$D103/$C$1*Index_운영!U35))</f>
        <v>24736.400000000001</v>
      </c>
      <c r="V103" s="591">
        <f>IF(V$2=0,$C103*$D103/$C$1*Index_운영!V35*Index_운영!V$10,IF(NOT(U103=0),NOT(Index_운영!V35=0)*U103*(1+$E103*Index_운영!V211)*Index_운영!V35,$C103*$D103/$C$1*Index_운영!V35))</f>
        <v>24736.400000000001</v>
      </c>
      <c r="W103" s="591">
        <f>IF(W$2=0,$C103*$D103/$C$1*Index_운영!W35*Index_운영!W$10,IF(NOT(V103=0),NOT(Index_운영!W35=0)*V103*(1+$E103*Index_운영!W211)*Index_운영!W35,$C103*$D103/$C$1*Index_운영!W35))</f>
        <v>24736.400000000001</v>
      </c>
      <c r="X103" s="591">
        <f>IF(X$2=0,$C103*$D103/$C$1*Index_운영!X35*Index_운영!X$10,IF(NOT(W103=0),NOT(Index_운영!X35=0)*W103*(1+$E103*Index_운영!X211)*Index_운영!X35,$C103*$D103/$C$1*Index_운영!X35))</f>
        <v>24736.400000000001</v>
      </c>
      <c r="Y103" s="591">
        <f>IF(Y$2=0,$C103*$D103/$C$1*Index_운영!Y35*Index_운영!Y$10,IF(NOT(X103=0),NOT(Index_운영!Y35=0)*X103*(1+$E103*Index_운영!Y211)*Index_운영!Y35,$C103*$D103/$C$1*Index_운영!Y35))</f>
        <v>24736.400000000001</v>
      </c>
      <c r="Z103" s="591">
        <f>IF(Z$2=0,$C103*$D103/$C$1*Index_운영!Z35*Index_운영!Z$10,IF(NOT(Y103=0),NOT(Index_운영!Z35=0)*Y103*(1+$E103*Index_운영!Z211)*Index_운영!Z35,$C103*$D103/$C$1*Index_운영!Z35))</f>
        <v>24736.400000000001</v>
      </c>
      <c r="AA103" s="591">
        <f>IF(AA$2=0,$C103*$D103/$C$1*Index_운영!AA35*Index_운영!AA$10,IF(NOT(Z103=0),NOT(Index_운영!AA35=0)*Z103*(1+$E103*Index_운영!AA211)*Index_운영!AA35,$C103*$D103/$C$1*Index_운영!AA35))</f>
        <v>24736.400000000001</v>
      </c>
      <c r="AB103" s="591">
        <f>IF(AB$2=0,$C103*$D103/$C$1*Index_운영!AB35*Index_운영!AB$10,IF(NOT(AA103=0),NOT(Index_운영!AB35=0)*AA103*(1+$E103*Index_운영!AB211)*Index_운영!AB35,$C103*$D103/$C$1*Index_운영!AB35))</f>
        <v>24736.400000000001</v>
      </c>
      <c r="AC103" s="591">
        <f>IF(AC$2=0,$C103*$D103/$C$1*Index_운영!AC35*Index_운영!AC$10,IF(NOT(AB103=0),NOT(Index_운영!AC35=0)*AB103*(1+$E103*Index_운영!AC211)*Index_운영!AC35,$C103*$D103/$C$1*Index_운영!AC35))</f>
        <v>24736.400000000001</v>
      </c>
      <c r="AD103" s="591">
        <f>IF(AD$2=0,$C103*$D103/$C$1*Index_운영!AD35*Index_운영!AD$10,IF(NOT(AC103=0),NOT(Index_운영!AD35=0)*AC103*(1+$E103*Index_운영!AD211)*Index_운영!AD35,$C103*$D103/$C$1*Index_운영!AD35))</f>
        <v>25231.128000000001</v>
      </c>
      <c r="AE103" s="591">
        <f>IF(AE$2=0,$C103*$D103/$C$1*Index_운영!AE35*Index_운영!AE$10,IF(NOT(AD103=0),NOT(Index_운영!AE35=0)*AD103*(1+$E103*Index_운영!AE211)*Index_운영!AE35,$C103*$D103/$C$1*Index_운영!AE35))</f>
        <v>25231.128000000001</v>
      </c>
      <c r="AF103" s="591">
        <f>IF(AF$2=0,$C103*$D103/$C$1*Index_운영!AF35*Index_운영!AF$10,IF(NOT(AE103=0),NOT(Index_운영!AF35=0)*AE103*(1+$E103*Index_운영!AF211)*Index_운영!AF35,$C103*$D103/$C$1*Index_운영!AF35))</f>
        <v>25231.128000000001</v>
      </c>
      <c r="AG103" s="591">
        <f>IF(AG$2=0,$C103*$D103/$C$1*Index_운영!AG35*Index_운영!AG$10,IF(NOT(AF103=0),NOT(Index_운영!AG35=0)*AF103*(1+$E103*Index_운영!AG211)*Index_운영!AG35,$C103*$D103/$C$1*Index_운영!AG35))</f>
        <v>25231.128000000001</v>
      </c>
      <c r="AH103" s="591">
        <f>IF(AH$2=0,$C103*$D103/$C$1*Index_운영!AH35*Index_운영!AH$10,IF(NOT(AG103=0),NOT(Index_운영!AH35=0)*AG103*(1+$E103*Index_운영!AH211)*Index_운영!AH35,$C103*$D103/$C$1*Index_운영!AH35))</f>
        <v>25231.128000000001</v>
      </c>
      <c r="AI103" s="591">
        <f>IF(AI$2=0,$C103*$D103/$C$1*Index_운영!AI35*Index_운영!AI$10,IF(NOT(AH103=0),NOT(Index_운영!AI35=0)*AH103*(1+$E103*Index_운영!AI211)*Index_운영!AI35,$C103*$D103/$C$1*Index_운영!AI35))</f>
        <v>25231.128000000001</v>
      </c>
      <c r="AJ103" s="591">
        <f>IF(AJ$2=0,$C103*$D103/$C$1*Index_운영!AJ35*Index_운영!AJ$10,IF(NOT(AI103=0),NOT(Index_운영!AJ35=0)*AI103*(1+$E103*Index_운영!AJ211)*Index_운영!AJ35,$C103*$D103/$C$1*Index_운영!AJ35))</f>
        <v>25231.128000000001</v>
      </c>
      <c r="AK103" s="591">
        <f>IF(AK$2=0,$C103*$D103/$C$1*Index_운영!AK35*Index_운영!AK$10,IF(NOT(AJ103=0),NOT(Index_운영!AK35=0)*AJ103*(1+$E103*Index_운영!AK211)*Index_운영!AK35,$C103*$D103/$C$1*Index_운영!AK35))</f>
        <v>25231.128000000001</v>
      </c>
      <c r="AL103" s="591">
        <f>IF(AL$2=0,$C103*$D103/$C$1*Index_운영!AL35*Index_운영!AL$10,IF(NOT(AK103=0),NOT(Index_운영!AL35=0)*AK103*(1+$E103*Index_운영!AL211)*Index_운영!AL35,$C103*$D103/$C$1*Index_운영!AL35))</f>
        <v>25231.128000000001</v>
      </c>
      <c r="AM103" s="591">
        <f>IF(AM$2=0,$C103*$D103/$C$1*Index_운영!AM35*Index_운영!AM$10,IF(NOT(AL103=0),NOT(Index_운영!AM35=0)*AL103*(1+$E103*Index_운영!AM211)*Index_운영!AM35,$C103*$D103/$C$1*Index_운영!AM35))</f>
        <v>25231.128000000001</v>
      </c>
      <c r="AN103" s="591">
        <f>IF(AN$2=0,$C103*$D103/$C$1*Index_운영!AN35*Index_운영!AN$10,IF(NOT(AM103=0),NOT(Index_운영!AN35=0)*AM103*(1+$E103*Index_운영!AN211)*Index_운영!AN35,$C103*$D103/$C$1*Index_운영!AN35))</f>
        <v>25231.128000000001</v>
      </c>
      <c r="AO103" s="591">
        <f>IF(AO$2=0,$C103*$D103/$C$1*Index_운영!AO35*Index_운영!AO$10,IF(NOT(AN103=0),NOT(Index_운영!AO35=0)*AN103*(1+$E103*Index_운영!AO211)*Index_운영!AO35,$C103*$D103/$C$1*Index_운영!AO35))</f>
        <v>25231.128000000001</v>
      </c>
      <c r="AP103" s="591">
        <f>IF(AP$2=0,$C103*$D103/$C$1*Index_운영!AP35*Index_운영!AP$10,IF(NOT(AO103=0),NOT(Index_운영!AP35=0)*AO103*(1+$E103*Index_운영!AP211)*Index_운영!AP35,$C103*$D103/$C$1*Index_운영!AP35))</f>
        <v>25735.75056</v>
      </c>
      <c r="AQ103" s="591">
        <f>IF(AQ$2=0,$C103*$D103/$C$1*Index_운영!AQ35*Index_운영!AQ$10,IF(NOT(AP103=0),NOT(Index_운영!AQ35=0)*AP103*(1+$E103*Index_운영!AQ211)*Index_운영!AQ35,$C103*$D103/$C$1*Index_운영!AQ35))</f>
        <v>25735.75056</v>
      </c>
      <c r="AR103" s="591">
        <f>IF(AR$2=0,$C103*$D103/$C$1*Index_운영!AR35*Index_운영!AR$10,IF(NOT(AQ103=0),NOT(Index_운영!AR35=0)*AQ103*(1+$E103*Index_운영!AR211)*Index_운영!AR35,$C103*$D103/$C$1*Index_운영!AR35))</f>
        <v>25735.75056</v>
      </c>
      <c r="AS103" s="591">
        <f>IF(AS$2=0,$C103*$D103/$C$1*Index_운영!AS35*Index_운영!AS$10,IF(NOT(AR103=0),NOT(Index_운영!AS35=0)*AR103*(1+$E103*Index_운영!AS211)*Index_운영!AS35,$C103*$D103/$C$1*Index_운영!AS35))</f>
        <v>25735.75056</v>
      </c>
      <c r="AT103" s="591">
        <f>IF(AT$2=0,$C103*$D103/$C$1*Index_운영!AT35*Index_운영!AT$10,IF(NOT(AS103=0),NOT(Index_운영!AT35=0)*AS103*(1+$E103*Index_운영!AT211)*Index_운영!AT35,$C103*$D103/$C$1*Index_운영!AT35))</f>
        <v>25735.75056</v>
      </c>
      <c r="AU103" s="591">
        <f>IF(AU$2=0,$C103*$D103/$C$1*Index_운영!AU35*Index_운영!AU$10,IF(NOT(AT103=0),NOT(Index_운영!AU35=0)*AT103*(1+$E103*Index_운영!AU211)*Index_운영!AU35,$C103*$D103/$C$1*Index_운영!AU35))</f>
        <v>25735.75056</v>
      </c>
      <c r="AV103" s="591">
        <f>IF(AV$2=0,$C103*$D103/$C$1*Index_운영!AV35*Index_운영!AV$10,IF(NOT(AU103=0),NOT(Index_운영!AV35=0)*AU103*(1+$E103*Index_운영!AV211)*Index_운영!AV35,$C103*$D103/$C$1*Index_운영!AV35))</f>
        <v>25735.75056</v>
      </c>
      <c r="AW103" s="591">
        <f>IF(AW$2=0,$C103*$D103/$C$1*Index_운영!AW35*Index_운영!AW$10,IF(NOT(AV103=0),NOT(Index_운영!AW35=0)*AV103*(1+$E103*Index_운영!AW211)*Index_운영!AW35,$C103*$D103/$C$1*Index_운영!AW35))</f>
        <v>25735.75056</v>
      </c>
      <c r="AX103" s="591">
        <f>IF(AX$2=0,$C103*$D103/$C$1*Index_운영!AX35*Index_운영!AX$10,IF(NOT(AW103=0),NOT(Index_운영!AX35=0)*AW103*(1+$E103*Index_운영!AX211)*Index_운영!AX35,$C103*$D103/$C$1*Index_운영!AX35))</f>
        <v>25735.75056</v>
      </c>
      <c r="AY103" s="591">
        <f>IF(AY$2=0,$C103*$D103/$C$1*Index_운영!AY35*Index_운영!AY$10,IF(NOT(AX103=0),NOT(Index_운영!AY35=0)*AX103*(1+$E103*Index_운영!AY211)*Index_운영!AY35,$C103*$D103/$C$1*Index_운영!AY35))</f>
        <v>25735.75056</v>
      </c>
      <c r="AZ103" s="591">
        <f>IF(AZ$2=0,$C103*$D103/$C$1*Index_운영!AZ35*Index_운영!AZ$10,IF(NOT(AY103=0),NOT(Index_운영!AZ35=0)*AY103*(1+$E103*Index_운영!AZ211)*Index_운영!AZ35,$C103*$D103/$C$1*Index_운영!AZ35))</f>
        <v>25735.75056</v>
      </c>
      <c r="BA103" s="591">
        <f>IF(BA$2=0,$C103*$D103/$C$1*Index_운영!BA35*Index_운영!BA$10,IF(NOT(AZ103=0),NOT(Index_운영!BA35=0)*AZ103*(1+$E103*Index_운영!BA211)*Index_운영!BA35,$C103*$D103/$C$1*Index_운영!BA35))</f>
        <v>25735.75056</v>
      </c>
      <c r="BB103" s="591">
        <f>IF(BB$2=0,$C103*$D103/$C$1*Index_운영!BB35*Index_운영!BB$10,IF(NOT(BA103=0),NOT(Index_운영!BB35=0)*BA103*(1+$E103*Index_운영!BB211)*Index_운영!BB35,$C103*$D103/$C$1*Index_운영!BB35))</f>
        <v>26250.465571200002</v>
      </c>
      <c r="BC103" s="591">
        <f>IF(BC$2=0,$C103*$D103/$C$1*Index_운영!BC35*Index_운영!BC$10,IF(NOT(BB103=0),NOT(Index_운영!BC35=0)*BB103*(1+$E103*Index_운영!BC211)*Index_운영!BC35,$C103*$D103/$C$1*Index_운영!BC35))</f>
        <v>26250.465571200002</v>
      </c>
      <c r="BD103" s="591">
        <f>IF(BD$2=0,$C103*$D103/$C$1*Index_운영!BD35*Index_운영!BD$10,IF(NOT(BC103=0),NOT(Index_운영!BD35=0)*BC103*(1+$E103*Index_운영!BD211)*Index_운영!BD35,$C103*$D103/$C$1*Index_운영!BD35))</f>
        <v>26250.465571200002</v>
      </c>
      <c r="BE103" s="591">
        <f>IF(BE$2=0,$C103*$D103/$C$1*Index_운영!BE35*Index_운영!BE$10,IF(NOT(BD103=0),NOT(Index_운영!BE35=0)*BD103*(1+$E103*Index_운영!BE211)*Index_운영!BE35,$C103*$D103/$C$1*Index_운영!BE35))</f>
        <v>26250.465571200002</v>
      </c>
      <c r="BF103" s="591">
        <f>IF(BF$2=0,$C103*$D103/$C$1*Index_운영!BF35*Index_운영!BF$10,IF(NOT(BE103=0),NOT(Index_운영!BF35=0)*BE103*(1+$E103*Index_운영!BF211)*Index_운영!BF35,$C103*$D103/$C$1*Index_운영!BF35))</f>
        <v>26250.465571200002</v>
      </c>
      <c r="BG103" s="591">
        <f>IF(BG$2=0,$C103*$D103/$C$1*Index_운영!BG35*Index_운영!BG$10,IF(NOT(BF103=0),NOT(Index_운영!BG35=0)*BF103*(1+$E103*Index_운영!BG211)*Index_운영!BG35,$C103*$D103/$C$1*Index_운영!BG35))</f>
        <v>26250.465571200002</v>
      </c>
      <c r="BH103" s="591">
        <f>IF(BH$2=0,$C103*$D103/$C$1*Index_운영!BH35*Index_운영!BH$10,IF(NOT(BG103=0),NOT(Index_운영!BH35=0)*BG103*(1+$E103*Index_운영!BH211)*Index_운영!BH35,$C103*$D103/$C$1*Index_운영!BH35))</f>
        <v>26250.465571200002</v>
      </c>
      <c r="BI103" s="591">
        <f>IF(BI$2=0,$C103*$D103/$C$1*Index_운영!BI35*Index_운영!BI$10,IF(NOT(BH103=0),NOT(Index_운영!BI35=0)*BH103*(1+$E103*Index_운영!BI211)*Index_운영!BI35,$C103*$D103/$C$1*Index_운영!BI35))</f>
        <v>26250.465571200002</v>
      </c>
      <c r="BJ103" s="591">
        <f>IF(BJ$2=0,$C103*$D103/$C$1*Index_운영!BJ35*Index_운영!BJ$10,IF(NOT(BI103=0),NOT(Index_운영!BJ35=0)*BI103*(1+$E103*Index_운영!BJ211)*Index_운영!BJ35,$C103*$D103/$C$1*Index_운영!BJ35))</f>
        <v>26250.465571200002</v>
      </c>
      <c r="BK103" s="591">
        <f>IF(BK$2=0,$C103*$D103/$C$1*Index_운영!BK35*Index_운영!BK$10,IF(NOT(BJ103=0),NOT(Index_운영!BK35=0)*BJ103*(1+$E103*Index_운영!BK211)*Index_운영!BK35,$C103*$D103/$C$1*Index_운영!BK35))</f>
        <v>26250.465571200002</v>
      </c>
      <c r="BL103" s="591">
        <f>IF(BL$2=0,$C103*$D103/$C$1*Index_운영!BL35*Index_운영!BL$10,IF(NOT(BK103=0),NOT(Index_운영!BL35=0)*BK103*(1+$E103*Index_운영!BL211)*Index_운영!BL35,$C103*$D103/$C$1*Index_운영!BL35))</f>
        <v>26250.465571200002</v>
      </c>
      <c r="BM103" s="591">
        <f>IF(BM$2=0,$C103*$D103/$C$1*Index_운영!BM35*Index_운영!BM$10,IF(NOT(BL103=0),NOT(Index_운영!BM35=0)*BL103*(1+$E103*Index_운영!BM211)*Index_운영!BM35,$C103*$D103/$C$1*Index_운영!BM35))</f>
        <v>26250.465571200002</v>
      </c>
      <c r="BN103" s="591">
        <f>IF(BN$2=0,$C103*$D103/$C$1*Index_운영!BN35*Index_운영!BN$10,IF(NOT(BM103=0),NOT(Index_운영!BN35=0)*BM103*(1+$E103*Index_운영!BN211)*Index_운영!BN35,$C103*$D103/$C$1*Index_운영!BN35))</f>
        <v>26775.474882624003</v>
      </c>
      <c r="BO103" s="591">
        <f>IF(BO$2=0,$C103*$D103/$C$1*Index_운영!BO35*Index_운영!BO$10,IF(NOT(BN103=0),NOT(Index_운영!BO35=0)*BN103*(1+$E103*Index_운영!BO211)*Index_운영!BO35,$C103*$D103/$C$1*Index_운영!BO35))</f>
        <v>26775.474882624003</v>
      </c>
      <c r="BP103" s="591">
        <f>IF(BP$2=0,$C103*$D103/$C$1*Index_운영!BP35*Index_운영!BP$10,IF(NOT(BO103=0),NOT(Index_운영!BP35=0)*BO103*(1+$E103*Index_운영!BP211)*Index_운영!BP35,$C103*$D103/$C$1*Index_운영!BP35))</f>
        <v>26775.474882624003</v>
      </c>
      <c r="BQ103" s="591">
        <f>IF(BQ$2=0,$C103*$D103/$C$1*Index_운영!BQ35*Index_운영!BQ$10,IF(NOT(BP103=0),NOT(Index_운영!BQ35=0)*BP103*(1+$E103*Index_운영!BQ211)*Index_운영!BQ35,$C103*$D103/$C$1*Index_운영!BQ35))</f>
        <v>26775.474882624003</v>
      </c>
      <c r="BR103" s="591">
        <f>IF(BR$2=0,$C103*$D103/$C$1*Index_운영!BR35*Index_운영!BR$10,IF(NOT(BQ103=0),NOT(Index_운영!BR35=0)*BQ103*(1+$E103*Index_운영!BR211)*Index_운영!BR35,$C103*$D103/$C$1*Index_운영!BR35))</f>
        <v>26775.474882624003</v>
      </c>
      <c r="BS103" s="591">
        <f>IF(BS$2=0,$C103*$D103/$C$1*Index_운영!BS35*Index_운영!BS$10,IF(NOT(BR103=0),NOT(Index_운영!BS35=0)*BR103*(1+$E103*Index_운영!BS211)*Index_운영!BS35,$C103*$D103/$C$1*Index_운영!BS35))</f>
        <v>26775.474882624003</v>
      </c>
      <c r="BT103" s="591">
        <f>IF(BT$2=0,$C103*$D103/$C$1*Index_운영!BT35*Index_운영!BT$10,IF(NOT(BS103=0),NOT(Index_운영!BT35=0)*BS103*(1+$E103*Index_운영!BT211)*Index_운영!BT35,$C103*$D103/$C$1*Index_운영!BT35))</f>
        <v>26775.474882624003</v>
      </c>
      <c r="BU103" s="591">
        <f>IF(BU$2=0,$C103*$D103/$C$1*Index_운영!BU35*Index_운영!BU$10,IF(NOT(BT103=0),NOT(Index_운영!BU35=0)*BT103*(1+$E103*Index_운영!BU211)*Index_운영!BU35,$C103*$D103/$C$1*Index_운영!BU35))</f>
        <v>26775.474882624003</v>
      </c>
      <c r="BV103" s="591">
        <f>IF(BV$2=0,$C103*$D103/$C$1*Index_운영!BV35*Index_운영!BV$10,IF(NOT(BU103=0),NOT(Index_운영!BV35=0)*BU103*(1+$E103*Index_운영!BV211)*Index_운영!BV35,$C103*$D103/$C$1*Index_운영!BV35))</f>
        <v>26775.474882624003</v>
      </c>
      <c r="BW103" s="591">
        <f>IF(BW$2=0,$C103*$D103/$C$1*Index_운영!BW35*Index_운영!BW$10,IF(NOT(BV103=0),NOT(Index_운영!BW35=0)*BV103*(1+$E103*Index_운영!BW211)*Index_운영!BW35,$C103*$D103/$C$1*Index_운영!BW35))</f>
        <v>26775.474882624003</v>
      </c>
      <c r="BX103" s="591">
        <f>IF(BX$2=0,$C103*$D103/$C$1*Index_운영!BX35*Index_운영!BX$10,IF(NOT(BW103=0),NOT(Index_운영!BX35=0)*BW103*(1+$E103*Index_운영!BX211)*Index_운영!BX35,$C103*$D103/$C$1*Index_운영!BX35))</f>
        <v>26775.474882624003</v>
      </c>
      <c r="BY103" s="591">
        <f>IF(BY$2=0,$C103*$D103/$C$1*Index_운영!BY35*Index_운영!BY$10,IF(NOT(BX103=0),NOT(Index_운영!BY35=0)*BX103*(1+$E103*Index_운영!BY211)*Index_운영!BY35,$C103*$D103/$C$1*Index_운영!BY35))</f>
        <v>26775.474882624003</v>
      </c>
      <c r="BZ103" s="591">
        <f>IF(BZ$2=0,$C103*$D103/$C$1*Index_운영!BZ35*Index_운영!BZ$10,IF(NOT(BY103=0),NOT(Index_운영!BZ35=0)*BY103*(1+$E103*Index_운영!BZ211)*Index_운영!BZ35,$C103*$D103/$C$1*Index_운영!BZ35))</f>
        <v>27310.984380276484</v>
      </c>
      <c r="CA103" s="591">
        <f>IF(CA$2=0,$C103*$D103/$C$1*Index_운영!CA35*Index_운영!CA$10,IF(NOT(BZ103=0),NOT(Index_운영!CA35=0)*BZ103*(1+$E103*Index_운영!CA211)*Index_운영!CA35,$C103*$D103/$C$1*Index_운영!CA35))</f>
        <v>27310.984380276484</v>
      </c>
      <c r="CB103" s="591">
        <f>IF(CB$2=0,$C103*$D103/$C$1*Index_운영!CB35*Index_운영!CB$10,IF(NOT(CA103=0),NOT(Index_운영!CB35=0)*CA103*(1+$E103*Index_운영!CB211)*Index_운영!CB35,$C103*$D103/$C$1*Index_운영!CB35))</f>
        <v>27310.984380276484</v>
      </c>
      <c r="CC103" s="591">
        <f>IF(CC$2=0,$C103*$D103/$C$1*Index_운영!CC35*Index_운영!CC$10,IF(NOT(CB103=0),NOT(Index_운영!CC35=0)*CB103*(1+$E103*Index_운영!CC211)*Index_운영!CC35,$C103*$D103/$C$1*Index_운영!CC35))</f>
        <v>27310.984380276484</v>
      </c>
      <c r="CD103" s="591">
        <f>IF(CD$2=0,$C103*$D103/$C$1*Index_운영!CD35*Index_운영!CD$10,IF(NOT(CC103=0),NOT(Index_운영!CD35=0)*CC103*(1+$E103*Index_운영!CD211)*Index_운영!CD35,$C103*$D103/$C$1*Index_운영!CD35))</f>
        <v>27310.984380276484</v>
      </c>
      <c r="CE103" s="591">
        <f>IF(CE$2=0,$C103*$D103/$C$1*Index_운영!CE35*Index_운영!CE$10,IF(NOT(CD103=0),NOT(Index_운영!CE35=0)*CD103*(1+$E103*Index_운영!CE211)*Index_운영!CE35,$C103*$D103/$C$1*Index_운영!CE35))</f>
        <v>27310.984380276484</v>
      </c>
      <c r="CF103" s="591">
        <f>IF(CF$2=0,$C103*$D103/$C$1*Index_운영!CF35*Index_운영!CF$10,IF(NOT(CE103=0),NOT(Index_운영!CF35=0)*CE103*(1+$E103*Index_운영!CF211)*Index_운영!CF35,$C103*$D103/$C$1*Index_운영!CF35))</f>
        <v>27310.984380276484</v>
      </c>
      <c r="CG103" s="591">
        <f>IF(CG$2=0,$C103*$D103/$C$1*Index_운영!CG35*Index_운영!CG$10,IF(NOT(CF103=0),NOT(Index_운영!CG35=0)*CF103*(1+$E103*Index_운영!CG211)*Index_운영!CG35,$C103*$D103/$C$1*Index_운영!CG35))</f>
        <v>27310.984380276484</v>
      </c>
      <c r="CH103" s="591">
        <f>IF(CH$2=0,$C103*$D103/$C$1*Index_운영!CH35*Index_운영!CH$10,IF(NOT(CG103=0),NOT(Index_운영!CH35=0)*CG103*(1+$E103*Index_운영!CH211)*Index_운영!CH35,$C103*$D103/$C$1*Index_운영!CH35))</f>
        <v>27310.984380276484</v>
      </c>
      <c r="CI103" s="591">
        <f>IF(CI$2=0,$C103*$D103/$C$1*Index_운영!CI35*Index_운영!CI$10,IF(NOT(CH103=0),NOT(Index_운영!CI35=0)*CH103*(1+$E103*Index_운영!CI211)*Index_운영!CI35,$C103*$D103/$C$1*Index_운영!CI35))</f>
        <v>27310.984380276484</v>
      </c>
      <c r="CJ103" s="591">
        <f>IF(CJ$2=0,$C103*$D103/$C$1*Index_운영!CJ35*Index_운영!CJ$10,IF(NOT(CI103=0),NOT(Index_운영!CJ35=0)*CI103*(1+$E103*Index_운영!CJ211)*Index_운영!CJ35,$C103*$D103/$C$1*Index_운영!CJ35))</f>
        <v>27310.984380276484</v>
      </c>
      <c r="CK103" s="591">
        <f>IF(CK$2=0,$C103*$D103/$C$1*Index_운영!CK35*Index_운영!CK$10,IF(NOT(CJ103=0),NOT(Index_운영!CK35=0)*CJ103*(1+$E103*Index_운영!CK211)*Index_운영!CK35,$C103*$D103/$C$1*Index_운영!CK35))</f>
        <v>27310.984380276484</v>
      </c>
      <c r="CL103" s="591">
        <f>IF(CL$2=0,$C103*$D103/$C$1*Index_운영!CL35*Index_운영!CL$10,IF(NOT(CK103=0),NOT(Index_운영!CL35=0)*CK103*(1+$E103*Index_운영!CL211)*Index_운영!CL35,$C103*$D103/$C$1*Index_운영!CL35))</f>
        <v>27857.204067882016</v>
      </c>
      <c r="CM103" s="591">
        <f>IF(CM$2=0,$C103*$D103/$C$1*Index_운영!CM35*Index_운영!CM$10,IF(NOT(CL103=0),NOT(Index_운영!CM35=0)*CL103*(1+$E103*Index_운영!CM211)*Index_운영!CM35,$C103*$D103/$C$1*Index_운영!CM35))</f>
        <v>0</v>
      </c>
      <c r="CN103" s="591">
        <f>IF(CN$2=0,$C103*$D103/$C$1*Index_운영!CN35*Index_운영!CN$10,IF(NOT(CM103=0),NOT(Index_운영!CN35=0)*CM103*(1+$E103*Index_운영!CN211)*Index_운영!CN35,$C103*$D103/$C$1*Index_운영!CN35))</f>
        <v>0</v>
      </c>
      <c r="CO103" s="591">
        <f>IF(CO$2=0,$C103*$D103/$C$1*Index_운영!CO35*Index_운영!CO$10,IF(NOT(CN103=0),NOT(Index_운영!CO35=0)*CN103*(1+$E103*Index_운영!CO211)*Index_운영!CO35,$C103*$D103/$C$1*Index_운영!CO35))</f>
        <v>0</v>
      </c>
      <c r="CP103" s="591">
        <f>IF(CP$2=0,$C103*$D103/$C$1*Index_운영!CP35*Index_운영!CP$10,IF(NOT(CO103=0),NOT(Index_운영!CP35=0)*CO103*(1+$E103*Index_운영!CP211)*Index_운영!CP35,$C103*$D103/$C$1*Index_운영!CP35))</f>
        <v>0</v>
      </c>
      <c r="CQ103" s="591">
        <f>IF(CQ$2=0,$C103*$D103/$C$1*Index_운영!CQ35*Index_운영!CQ$10,IF(NOT(CP103=0),NOT(Index_운영!CQ35=0)*CP103*(1+$E103*Index_운영!CQ211)*Index_운영!CQ35,$C103*$D103/$C$1*Index_운영!CQ35))</f>
        <v>0</v>
      </c>
      <c r="CR103" s="591">
        <f>IF(CR$2=0,$C103*$D103/$C$1*Index_운영!CR35*Index_운영!CR$10,IF(NOT(CQ103=0),NOT(Index_운영!CR35=0)*CQ103*(1+$E103*Index_운영!CR211)*Index_운영!CR35,$C103*$D103/$C$1*Index_운영!CR35))</f>
        <v>0</v>
      </c>
      <c r="CS103" s="591">
        <f>IF(CS$2=0,$C103*$D103/$C$1*Index_운영!CS35*Index_운영!CS$10,IF(NOT(CR103=0),NOT(Index_운영!CS35=0)*CR103*(1+$E103*Index_운영!CS211)*Index_운영!CS35,$C103*$D103/$C$1*Index_운영!CS35))</f>
        <v>0</v>
      </c>
      <c r="CT103" s="591">
        <f>IF(CT$2=0,$C103*$D103/$C$1*Index_운영!CT35*Index_운영!CT$10,IF(NOT(CS103=0),NOT(Index_운영!CT35=0)*CS103*(1+$E103*Index_운영!CT211)*Index_운영!CT35,$C103*$D103/$C$1*Index_운영!CT35))</f>
        <v>0</v>
      </c>
      <c r="CU103" s="591">
        <f>IF(CU$2=0,$C103*$D103/$C$1*Index_운영!CU35*Index_운영!CU$10,IF(NOT(CT103=0),NOT(Index_운영!CU35=0)*CT103*(1+$E103*Index_운영!CU211)*Index_운영!CU35,$C103*$D103/$C$1*Index_운영!CU35))</f>
        <v>0</v>
      </c>
      <c r="CV103" s="591">
        <f>IF(CV$2=0,$C103*$D103/$C$1*Index_운영!CV35*Index_운영!CV$10,IF(NOT(CU103=0),NOT(Index_운영!CV35=0)*CU103*(1+$E103*Index_운영!CV211)*Index_운영!CV35,$C103*$D103/$C$1*Index_운영!CV35))</f>
        <v>0</v>
      </c>
      <c r="CW103" s="591">
        <f>IF(CW$2=0,$C103*$D103/$C$1*Index_운영!CW35*Index_운영!CW$10,IF(NOT(CV103=0),NOT(Index_운영!CW35=0)*CV103*(1+$E103*Index_운영!CW211)*Index_운영!CW35,$C103*$D103/$C$1*Index_운영!CW35))</f>
        <v>0</v>
      </c>
      <c r="CX103" s="591">
        <f>IF(CX$2=0,$C103*$D103/$C$1*Index_운영!CX35*Index_운영!CX$10,IF(NOT(CW103=0),NOT(Index_운영!CX35=0)*CW103*(1+$E103*Index_운영!CX211)*Index_운영!CX35,$C103*$D103/$C$1*Index_운영!CX35))</f>
        <v>0</v>
      </c>
      <c r="CY103" s="591">
        <f>IF(CY$2=0,$C103*$D103/$C$1*Index_운영!CY35*Index_운영!CY$10,IF(NOT(CX103=0),NOT(Index_운영!CY35=0)*CX103*(1+$E103*Index_운영!CY211)*Index_운영!CY35,$C103*$D103/$C$1*Index_운영!CY35))</f>
        <v>0</v>
      </c>
      <c r="CZ103" s="591">
        <f>IF(CZ$2=0,$C103*$D103/$C$1*Index_운영!CZ35*Index_운영!CZ$10,IF(NOT(CY103=0),NOT(Index_운영!CZ35=0)*CY103*(1+$E103*Index_운영!CZ211)*Index_운영!CZ35,$C103*$D103/$C$1*Index_운영!CZ35))</f>
        <v>0</v>
      </c>
      <c r="DA103" s="591">
        <f>IF(DA$2=0,$C103*$D103/$C$1*Index_운영!DA35*Index_운영!DA$10,IF(NOT(CZ103=0),NOT(Index_운영!DA35=0)*CZ103*(1+$E103*Index_운영!DA211)*Index_운영!DA35,$C103*$D103/$C$1*Index_운영!DA35))</f>
        <v>0</v>
      </c>
      <c r="DB103" s="591">
        <f>IF(DB$2=0,$C103*$D103/$C$1*Index_운영!DB35*Index_운영!DB$10,IF(NOT(DA103=0),NOT(Index_운영!DB35=0)*DA103*(1+$E103*Index_운영!DB211)*Index_운영!DB35,$C103*$D103/$C$1*Index_운영!DB35))</f>
        <v>0</v>
      </c>
      <c r="DC103" s="591">
        <f>IF(DC$2=0,$C103*$D103/$C$1*Index_운영!DC35*Index_운영!DC$10,IF(NOT(DB103=0),NOT(Index_운영!DC35=0)*DB103*(1+$E103*Index_운영!DC211)*Index_운영!DC35,$C103*$D103/$C$1*Index_운영!DC35))</f>
        <v>0</v>
      </c>
      <c r="DD103" s="591">
        <f>IF(DD$2=0,$C103*$D103/$C$1*Index_운영!DD35*Index_운영!DD$10,IF(NOT(DC103=0),NOT(Index_운영!DD35=0)*DC103*(1+$E103*Index_운영!DD211)*Index_운영!DD35,$C103*$D103/$C$1*Index_운영!DD35))</f>
        <v>0</v>
      </c>
      <c r="DE103" s="591">
        <f>IF(DE$2=0,$C103*$D103/$C$1*Index_운영!DE35*Index_운영!DE$10,IF(NOT(DD103=0),NOT(Index_운영!DE35=0)*DD103*(1+$E103*Index_운영!DE211)*Index_운영!DE35,$C103*$D103/$C$1*Index_운영!DE35))</f>
        <v>0</v>
      </c>
      <c r="DF103" s="591">
        <f>IF(DF$2=0,$C103*$D103/$C$1*Index_운영!DF35*Index_운영!DF$10,IF(NOT(DE103=0),NOT(Index_운영!DF35=0)*DE103*(1+$E103*Index_운영!DF211)*Index_운영!DF35,$C103*$D103/$C$1*Index_운영!DF35))</f>
        <v>0</v>
      </c>
      <c r="DG103" s="591">
        <f>IF(DG$2=0,$C103*$D103/$C$1*Index_운영!DG35*Index_운영!DG$10,IF(NOT(DF103=0),NOT(Index_운영!DG35=0)*DF103*(1+$E103*Index_운영!DG211)*Index_운영!DG35,$C103*$D103/$C$1*Index_운영!DG35))</f>
        <v>0</v>
      </c>
      <c r="DH103" s="591">
        <f>IF(DH$2=0,$C103*$D103/$C$1*Index_운영!DH35*Index_운영!DH$10,IF(NOT(DG103=0),NOT(Index_운영!DH35=0)*DG103*(1+$E103*Index_운영!DH211)*Index_운영!DH35,$C103*$D103/$C$1*Index_운영!DH35))</f>
        <v>0</v>
      </c>
      <c r="DI103" s="591">
        <f>IF(DI$2=0,$C103*$D103/$C$1*Index_운영!DI35*Index_운영!DI$10,IF(NOT(DH103=0),NOT(Index_운영!DI35=0)*DH103*(1+$E103*Index_운영!DI211)*Index_운영!DI35,$C103*$D103/$C$1*Index_운영!DI35))</f>
        <v>0</v>
      </c>
      <c r="DJ103" s="591">
        <f>IF(DJ$2=0,$C103*$D103/$C$1*Index_운영!DJ35*Index_운영!DJ$10,IF(NOT(DI103=0),NOT(Index_운영!DJ35=0)*DI103*(1+$E103*Index_운영!DJ211)*Index_운영!DJ35,$C103*$D103/$C$1*Index_운영!DJ35))</f>
        <v>0</v>
      </c>
      <c r="DK103" s="591">
        <f>IF(DK$2=0,$C103*$D103/$C$1*Index_운영!DK35*Index_운영!DK$10,IF(NOT(DJ103=0),NOT(Index_운영!DK35=0)*DJ103*(1+$E103*Index_운영!DK211)*Index_운영!DK35,$C103*$D103/$C$1*Index_운영!DK35))</f>
        <v>0</v>
      </c>
      <c r="DL103" s="591">
        <f>IF(DL$2=0,$C103*$D103/$C$1*Index_운영!DL35*Index_운영!DL$10,IF(NOT(DK103=0),NOT(Index_운영!DL35=0)*DK103*(1+$E103*Index_운영!DL211)*Index_운영!DL35,$C103*$D103/$C$1*Index_운영!DL35))</f>
        <v>0</v>
      </c>
      <c r="DM103" s="591">
        <f>IF(DM$2=0,$C103*$D103/$C$1*Index_운영!DM35*Index_운영!DM$10,IF(NOT(DL103=0),NOT(Index_운영!DM35=0)*DL103*(1+$E103*Index_운영!DM211)*Index_운영!DM35,$C103*$D103/$C$1*Index_운영!DM35))</f>
        <v>0</v>
      </c>
      <c r="DN103" s="591">
        <f>IF(DN$2=0,$C103*$D103/$C$1*Index_운영!DN35*Index_운영!DN$10,IF(NOT(DM103=0),NOT(Index_운영!DN35=0)*DM103*(1+$E103*Index_운영!DN211)*Index_운영!DN35,$C103*$D103/$C$1*Index_운영!DN35))</f>
        <v>0</v>
      </c>
      <c r="DO103" s="591">
        <f>IF(DO$2=0,$C103*$D103/$C$1*Index_운영!DO35*Index_운영!DO$10,IF(NOT(DN103=0),NOT(Index_운영!DO35=0)*DN103*(1+$E103*Index_운영!DO211)*Index_운영!DO35,$C103*$D103/$C$1*Index_운영!DO35))</f>
        <v>0</v>
      </c>
      <c r="DP103" s="591">
        <f>IF(DP$2=0,$C103*$D103/$C$1*Index_운영!DP35*Index_운영!DP$10,IF(NOT(DO103=0),NOT(Index_운영!DP35=0)*DO103*(1+$E103*Index_운영!DP211)*Index_운영!DP35,$C103*$D103/$C$1*Index_운영!DP35))</f>
        <v>0</v>
      </c>
      <c r="DQ103" s="591">
        <f>IF(DQ$2=0,$C103*$D103/$C$1*Index_운영!DQ35*Index_운영!DQ$10,IF(NOT(DP103=0),NOT(Index_운영!DQ35=0)*DP103*(1+$E103*Index_운영!DQ211)*Index_운영!DQ35,$C103*$D103/$C$1*Index_운영!DQ35))</f>
        <v>0</v>
      </c>
      <c r="DR103" s="591">
        <f>IF(DR$2=0,$C103*$D103/$C$1*Index_운영!DR35*Index_운영!DR$10,IF(NOT(DQ103=0),NOT(Index_운영!DR35=0)*DQ103*(1+$E103*Index_운영!DR211)*Index_운영!DR35,$C103*$D103/$C$1*Index_운영!DR35))</f>
        <v>0</v>
      </c>
      <c r="DS103" s="591">
        <f>IF(DS$2=0,$C103*$D103/$C$1*Index_운영!DS35*Index_운영!DS$10,IF(NOT(DR103=0),NOT(Index_운영!DS35=0)*DR103*(1+$E103*Index_운영!DS211)*Index_운영!DS35,$C103*$D103/$C$1*Index_운영!DS35))</f>
        <v>0</v>
      </c>
      <c r="DT103" s="591">
        <f>IF(DT$2=0,$C103*$D103/$C$1*Index_운영!DT35*Index_운영!DT$10,IF(NOT(DS103=0),NOT(Index_운영!DT35=0)*DS103*(1+$E103*Index_운영!DT211)*Index_운영!DT35,$C103*$D103/$C$1*Index_운영!DT35))</f>
        <v>0</v>
      </c>
      <c r="DU103" s="591">
        <f>IF(DU$2=0,$C103*$D103/$C$1*Index_운영!DU35*Index_운영!DU$10,IF(NOT(DT103=0),NOT(Index_운영!DU35=0)*DT103*(1+$E103*Index_운영!DU211)*Index_운영!DU35,$C103*$D103/$C$1*Index_운영!DU35))</f>
        <v>0</v>
      </c>
      <c r="DV103" s="591">
        <f>IF(DV$2=0,$C103*$D103/$C$1*Index_운영!DV35*Index_운영!DV$10,IF(NOT(DU103=0),NOT(Index_운영!DV35=0)*DU103*(1+$E103*Index_운영!DV211)*Index_운영!DV35,$C103*$D103/$C$1*Index_운영!DV35))</f>
        <v>0</v>
      </c>
    </row>
    <row r="104" spans="1:126" s="464" customFormat="1" outlineLevel="1" x14ac:dyDescent="0.4">
      <c r="A104" s="736"/>
      <c r="B104" s="464" t="str">
        <f>'Rent Roll'!$B10</f>
        <v>4층</v>
      </c>
      <c r="C104" s="1219">
        <f>'Rent Roll'!$K10</f>
        <v>380.56</v>
      </c>
      <c r="D104" s="1220">
        <f>'Rent Roll'!$S10</f>
        <v>65000</v>
      </c>
      <c r="E104" s="1221">
        <f>'Rent Roll'!$T10</f>
        <v>0.02</v>
      </c>
      <c r="F104" s="588">
        <f>IF(F$2=0,$C104*$D104/$C$1*Index_운영!F36*Index_운영!F$10,IF(NOT(E104=0),NOT(Index_운영!F36=0)*E104*(1+$E104*Index_운영!F212)*Index_운영!F36,$C104*$D104/$C$1*Index_운영!F36))</f>
        <v>0</v>
      </c>
      <c r="G104" s="591">
        <f>IF(G$2=0,$C104*$D104/$C$1*Index_운영!G36*Index_운영!G$10,IF(NOT(F104=0),NOT(Index_운영!G36=0)*F104*(1+$E104*Index_운영!G212)*Index_운영!G36,$C104*$D104/$C$1*Index_운영!G36))</f>
        <v>0</v>
      </c>
      <c r="H104" s="591">
        <f>IF(H$2=0,$C104*$D104/$C$1*Index_운영!H36*Index_운영!H$10,IF(NOT(G104=0),NOT(Index_운영!H36=0)*G104*(1+$E104*Index_운영!H212)*Index_운영!H36,$C104*$D104/$C$1*Index_운영!H36))</f>
        <v>0</v>
      </c>
      <c r="I104" s="591">
        <f>IF(I$2=0,$C104*$D104/$C$1*Index_운영!I36*Index_운영!I$10,IF(NOT(H104=0),NOT(Index_운영!I36=0)*H104*(1+$E104*Index_운영!I212)*Index_운영!I36,$C104*$D104/$C$1*Index_운영!I36))</f>
        <v>0</v>
      </c>
      <c r="J104" s="591">
        <f>IF(J$2=0,$C104*$D104/$C$1*Index_운영!J36*Index_운영!J$10,IF(NOT(I104=0),NOT(Index_운영!J36=0)*I104*(1+$E104*Index_운영!J212)*Index_운영!J36,$C104*$D104/$C$1*Index_운영!J36))</f>
        <v>0</v>
      </c>
      <c r="K104" s="591">
        <f>IF(K$2=0,$C104*$D104/$C$1*Index_운영!K36*Index_운영!K$10,IF(NOT(J104=0),NOT(Index_운영!K36=0)*J104*(1+$E104*Index_운영!K212)*Index_운영!K36,$C104*$D104/$C$1*Index_운영!K36))</f>
        <v>0</v>
      </c>
      <c r="L104" s="591">
        <f>IF(L$2=0,$C104*$D104/$C$1*Index_운영!L36*Index_운영!L$10,IF(NOT(K104=0),NOT(Index_운영!L36=0)*K104*(1+$E104*Index_운영!L212)*Index_운영!L36,$C104*$D104/$C$1*Index_운영!L36))</f>
        <v>0</v>
      </c>
      <c r="M104" s="591">
        <f>IF(M$2=0,$C104*$D104/$C$1*Index_운영!M36*Index_운영!M$10,IF(NOT(L104=0),NOT(Index_운영!M36=0)*L104*(1+$E104*Index_운영!M212)*Index_운영!M36,$C104*$D104/$C$1*Index_운영!M36))</f>
        <v>0</v>
      </c>
      <c r="N104" s="591">
        <f>IF(N$2=0,$C104*$D104/$C$1*Index_운영!N36*Index_운영!N$10,IF(NOT(M104=0),NOT(Index_운영!N36=0)*M104*(1+$E104*Index_운영!N212)*Index_운영!N36,$C104*$D104/$C$1*Index_운영!N36))</f>
        <v>0</v>
      </c>
      <c r="O104" s="591">
        <f>IF(O$2=0,$C104*$D104/$C$1*Index_운영!O36*Index_운영!O$10,IF(NOT(N104=0),NOT(Index_운영!O36=0)*N104*(1+$E104*Index_운영!O212)*Index_운영!O36,$C104*$D104/$C$1*Index_운영!O36))</f>
        <v>0</v>
      </c>
      <c r="P104" s="591">
        <f>IF(P$2=0,$C104*$D104/$C$1*Index_운영!P36*Index_운영!P$10,IF(NOT(O104=0),NOT(Index_운영!P36=0)*O104*(1+$E104*Index_운영!P212)*Index_운영!P36,$C104*$D104/$C$1*Index_운영!P36))</f>
        <v>0</v>
      </c>
      <c r="Q104" s="591">
        <f>IF(Q$2=0,$C104*$D104/$C$1*Index_운영!Q36*Index_운영!Q$10,IF(NOT(P104=0),NOT(Index_운영!Q36=0)*P104*(1+$E104*Index_운영!Q212)*Index_운영!Q36,$C104*$D104/$C$1*Index_운영!Q36))</f>
        <v>0</v>
      </c>
      <c r="R104" s="591">
        <f>IF(R$2=0,$C104*$D104/$C$1*Index_운영!R36*Index_운영!R$10,IF(NOT(Q104=0),NOT(Index_운영!R36=0)*Q104*(1+$E104*Index_운영!R212)*Index_운영!R36,$C104*$D104/$C$1*Index_운영!R36))</f>
        <v>0</v>
      </c>
      <c r="S104" s="591">
        <f>IF(S$2=0,$C104*$D104/$C$1*Index_운영!S36*Index_운영!S$10,IF(NOT(R104=0),NOT(Index_운영!S36=0)*R104*(1+$E104*Index_운영!S212)*Index_운영!S36,$C104*$D104/$C$1*Index_운영!S36))</f>
        <v>0</v>
      </c>
      <c r="T104" s="591">
        <f>IF(T$2=0,$C104*$D104/$C$1*Index_운영!T36*Index_운영!T$10,IF(NOT(S104=0),NOT(Index_운영!T36=0)*S104*(1+$E104*Index_운영!T212)*Index_운영!T36,$C104*$D104/$C$1*Index_운영!T36))</f>
        <v>0</v>
      </c>
      <c r="U104" s="591">
        <f>IF(U$2=0,$C104*$D104/$C$1*Index_운영!U36*Index_운영!U$10,IF(NOT(T104=0),NOT(Index_운영!U36=0)*T104*(1+$E104*Index_운영!U212)*Index_운영!U36,$C104*$D104/$C$1*Index_운영!U36))</f>
        <v>0</v>
      </c>
      <c r="V104" s="591">
        <f>IF(V$2=0,$C104*$D104/$C$1*Index_운영!V36*Index_운영!V$10,IF(NOT(U104=0),NOT(Index_운영!V36=0)*U104*(1+$E104*Index_운영!V212)*Index_운영!V36,$C104*$D104/$C$1*Index_운영!V36))</f>
        <v>0</v>
      </c>
      <c r="W104" s="591">
        <f>IF(W$2=0,$C104*$D104/$C$1*Index_운영!W36*Index_운영!W$10,IF(NOT(V104=0),NOT(Index_운영!W36=0)*V104*(1+$E104*Index_운영!W212)*Index_운영!W36,$C104*$D104/$C$1*Index_운영!W36))</f>
        <v>0</v>
      </c>
      <c r="X104" s="591">
        <f>IF(X$2=0,$C104*$D104/$C$1*Index_운영!X36*Index_운영!X$10,IF(NOT(W104=0),NOT(Index_운영!X36=0)*W104*(1+$E104*Index_운영!X212)*Index_운영!X36,$C104*$D104/$C$1*Index_운영!X36))</f>
        <v>0</v>
      </c>
      <c r="Y104" s="591">
        <f>IF(Y$2=0,$C104*$D104/$C$1*Index_운영!Y36*Index_운영!Y$10,IF(NOT(X104=0),NOT(Index_운영!Y36=0)*X104*(1+$E104*Index_운영!Y212)*Index_운영!Y36,$C104*$D104/$C$1*Index_운영!Y36))</f>
        <v>0</v>
      </c>
      <c r="Z104" s="591">
        <f>IF(Z$2=0,$C104*$D104/$C$1*Index_운영!Z36*Index_운영!Z$10,IF(NOT(Y104=0),NOT(Index_운영!Z36=0)*Y104*(1+$E104*Index_운영!Z212)*Index_운영!Z36,$C104*$D104/$C$1*Index_운영!Z36))</f>
        <v>0</v>
      </c>
      <c r="AA104" s="591">
        <f>IF(AA$2=0,$C104*$D104/$C$1*Index_운영!AA36*Index_운영!AA$10,IF(NOT(Z104=0),NOT(Index_운영!AA36=0)*Z104*(1+$E104*Index_운영!AA212)*Index_운영!AA36,$C104*$D104/$C$1*Index_운영!AA36))</f>
        <v>0</v>
      </c>
      <c r="AB104" s="591">
        <f>IF(AB$2=0,$C104*$D104/$C$1*Index_운영!AB36*Index_운영!AB$10,IF(NOT(AA104=0),NOT(Index_운영!AB36=0)*AA104*(1+$E104*Index_운영!AB212)*Index_운영!AB36,$C104*$D104/$C$1*Index_운영!AB36))</f>
        <v>0</v>
      </c>
      <c r="AC104" s="591">
        <f>IF(AC$2=0,$C104*$D104/$C$1*Index_운영!AC36*Index_운영!AC$10,IF(NOT(AB104=0),NOT(Index_운영!AC36=0)*AB104*(1+$E104*Index_운영!AC212)*Index_운영!AC36,$C104*$D104/$C$1*Index_운영!AC36))</f>
        <v>0</v>
      </c>
      <c r="AD104" s="591">
        <f>IF(AD$2=0,$C104*$D104/$C$1*Index_운영!AD36*Index_운영!AD$10,IF(NOT(AC104=0),NOT(Index_운영!AD36=0)*AC104*(1+$E104*Index_운영!AD212)*Index_운영!AD36,$C104*$D104/$C$1*Index_운영!AD36))</f>
        <v>0</v>
      </c>
      <c r="AE104" s="591">
        <f>IF(AE$2=0,$C104*$D104/$C$1*Index_운영!AE36*Index_운영!AE$10,IF(NOT(AD104=0),NOT(Index_운영!AE36=0)*AD104*(1+$E104*Index_운영!AE212)*Index_운영!AE36,$C104*$D104/$C$1*Index_운영!AE36))</f>
        <v>24736.400000000001</v>
      </c>
      <c r="AF104" s="591">
        <f>IF(AF$2=0,$C104*$D104/$C$1*Index_운영!AF36*Index_운영!AF$10,IF(NOT(AE104=0),NOT(Index_운영!AF36=0)*AE104*(1+$E104*Index_운영!AF212)*Index_운영!AF36,$C104*$D104/$C$1*Index_운영!AF36))</f>
        <v>24736.400000000001</v>
      </c>
      <c r="AG104" s="591">
        <f>IF(AG$2=0,$C104*$D104/$C$1*Index_운영!AG36*Index_운영!AG$10,IF(NOT(AF104=0),NOT(Index_운영!AG36=0)*AF104*(1+$E104*Index_운영!AG212)*Index_운영!AG36,$C104*$D104/$C$1*Index_운영!AG36))</f>
        <v>24736.400000000001</v>
      </c>
      <c r="AH104" s="591">
        <f>IF(AH$2=0,$C104*$D104/$C$1*Index_운영!AH36*Index_운영!AH$10,IF(NOT(AG104=0),NOT(Index_운영!AH36=0)*AG104*(1+$E104*Index_운영!AH212)*Index_운영!AH36,$C104*$D104/$C$1*Index_운영!AH36))</f>
        <v>24736.400000000001</v>
      </c>
      <c r="AI104" s="591">
        <f>IF(AI$2=0,$C104*$D104/$C$1*Index_운영!AI36*Index_운영!AI$10,IF(NOT(AH104=0),NOT(Index_운영!AI36=0)*AH104*(1+$E104*Index_운영!AI212)*Index_운영!AI36,$C104*$D104/$C$1*Index_운영!AI36))</f>
        <v>24736.400000000001</v>
      </c>
      <c r="AJ104" s="591">
        <f>IF(AJ$2=0,$C104*$D104/$C$1*Index_운영!AJ36*Index_운영!AJ$10,IF(NOT(AI104=0),NOT(Index_운영!AJ36=0)*AI104*(1+$E104*Index_운영!AJ212)*Index_운영!AJ36,$C104*$D104/$C$1*Index_운영!AJ36))</f>
        <v>24736.400000000001</v>
      </c>
      <c r="AK104" s="591">
        <f>IF(AK$2=0,$C104*$D104/$C$1*Index_운영!AK36*Index_운영!AK$10,IF(NOT(AJ104=0),NOT(Index_운영!AK36=0)*AJ104*(1+$E104*Index_운영!AK212)*Index_운영!AK36,$C104*$D104/$C$1*Index_운영!AK36))</f>
        <v>24736.400000000001</v>
      </c>
      <c r="AL104" s="591">
        <f>IF(AL$2=0,$C104*$D104/$C$1*Index_운영!AL36*Index_운영!AL$10,IF(NOT(AK104=0),NOT(Index_운영!AL36=0)*AK104*(1+$E104*Index_운영!AL212)*Index_운영!AL36,$C104*$D104/$C$1*Index_운영!AL36))</f>
        <v>24736.400000000001</v>
      </c>
      <c r="AM104" s="591">
        <f>IF(AM$2=0,$C104*$D104/$C$1*Index_운영!AM36*Index_운영!AM$10,IF(NOT(AL104=0),NOT(Index_운영!AM36=0)*AL104*(1+$E104*Index_운영!AM212)*Index_운영!AM36,$C104*$D104/$C$1*Index_운영!AM36))</f>
        <v>24736.400000000001</v>
      </c>
      <c r="AN104" s="591">
        <f>IF(AN$2=0,$C104*$D104/$C$1*Index_운영!AN36*Index_운영!AN$10,IF(NOT(AM104=0),NOT(Index_운영!AN36=0)*AM104*(1+$E104*Index_운영!AN212)*Index_운영!AN36,$C104*$D104/$C$1*Index_운영!AN36))</f>
        <v>24736.400000000001</v>
      </c>
      <c r="AO104" s="591">
        <f>IF(AO$2=0,$C104*$D104/$C$1*Index_운영!AO36*Index_운영!AO$10,IF(NOT(AN104=0),NOT(Index_운영!AO36=0)*AN104*(1+$E104*Index_운영!AO212)*Index_운영!AO36,$C104*$D104/$C$1*Index_운영!AO36))</f>
        <v>24736.400000000001</v>
      </c>
      <c r="AP104" s="591">
        <f>IF(AP$2=0,$C104*$D104/$C$1*Index_운영!AP36*Index_운영!AP$10,IF(NOT(AO104=0),NOT(Index_운영!AP36=0)*AO104*(1+$E104*Index_운영!AP212)*Index_운영!AP36,$C104*$D104/$C$1*Index_운영!AP36))</f>
        <v>25231.128000000001</v>
      </c>
      <c r="AQ104" s="591">
        <f>IF(AQ$2=0,$C104*$D104/$C$1*Index_운영!AQ36*Index_운영!AQ$10,IF(NOT(AP104=0),NOT(Index_운영!AQ36=0)*AP104*(1+$E104*Index_운영!AQ212)*Index_운영!AQ36,$C104*$D104/$C$1*Index_운영!AQ36))</f>
        <v>25231.128000000001</v>
      </c>
      <c r="AR104" s="591">
        <f>IF(AR$2=0,$C104*$D104/$C$1*Index_운영!AR36*Index_운영!AR$10,IF(NOT(AQ104=0),NOT(Index_운영!AR36=0)*AQ104*(1+$E104*Index_운영!AR212)*Index_운영!AR36,$C104*$D104/$C$1*Index_운영!AR36))</f>
        <v>25231.128000000001</v>
      </c>
      <c r="AS104" s="591">
        <f>IF(AS$2=0,$C104*$D104/$C$1*Index_운영!AS36*Index_운영!AS$10,IF(NOT(AR104=0),NOT(Index_운영!AS36=0)*AR104*(1+$E104*Index_운영!AS212)*Index_운영!AS36,$C104*$D104/$C$1*Index_운영!AS36))</f>
        <v>25231.128000000001</v>
      </c>
      <c r="AT104" s="591">
        <f>IF(AT$2=0,$C104*$D104/$C$1*Index_운영!AT36*Index_운영!AT$10,IF(NOT(AS104=0),NOT(Index_운영!AT36=0)*AS104*(1+$E104*Index_운영!AT212)*Index_운영!AT36,$C104*$D104/$C$1*Index_운영!AT36))</f>
        <v>25231.128000000001</v>
      </c>
      <c r="AU104" s="591">
        <f>IF(AU$2=0,$C104*$D104/$C$1*Index_운영!AU36*Index_운영!AU$10,IF(NOT(AT104=0),NOT(Index_운영!AU36=0)*AT104*(1+$E104*Index_운영!AU212)*Index_운영!AU36,$C104*$D104/$C$1*Index_운영!AU36))</f>
        <v>25231.128000000001</v>
      </c>
      <c r="AV104" s="591">
        <f>IF(AV$2=0,$C104*$D104/$C$1*Index_운영!AV36*Index_운영!AV$10,IF(NOT(AU104=0),NOT(Index_운영!AV36=0)*AU104*(1+$E104*Index_운영!AV212)*Index_운영!AV36,$C104*$D104/$C$1*Index_운영!AV36))</f>
        <v>25231.128000000001</v>
      </c>
      <c r="AW104" s="591">
        <f>IF(AW$2=0,$C104*$D104/$C$1*Index_운영!AW36*Index_운영!AW$10,IF(NOT(AV104=0),NOT(Index_운영!AW36=0)*AV104*(1+$E104*Index_운영!AW212)*Index_운영!AW36,$C104*$D104/$C$1*Index_운영!AW36))</f>
        <v>25231.128000000001</v>
      </c>
      <c r="AX104" s="591">
        <f>IF(AX$2=0,$C104*$D104/$C$1*Index_운영!AX36*Index_운영!AX$10,IF(NOT(AW104=0),NOT(Index_운영!AX36=0)*AW104*(1+$E104*Index_운영!AX212)*Index_운영!AX36,$C104*$D104/$C$1*Index_운영!AX36))</f>
        <v>25231.128000000001</v>
      </c>
      <c r="AY104" s="591">
        <f>IF(AY$2=0,$C104*$D104/$C$1*Index_운영!AY36*Index_운영!AY$10,IF(NOT(AX104=0),NOT(Index_운영!AY36=0)*AX104*(1+$E104*Index_운영!AY212)*Index_운영!AY36,$C104*$D104/$C$1*Index_운영!AY36))</f>
        <v>25231.128000000001</v>
      </c>
      <c r="AZ104" s="591">
        <f>IF(AZ$2=0,$C104*$D104/$C$1*Index_운영!AZ36*Index_운영!AZ$10,IF(NOT(AY104=0),NOT(Index_운영!AZ36=0)*AY104*(1+$E104*Index_운영!AZ212)*Index_운영!AZ36,$C104*$D104/$C$1*Index_운영!AZ36))</f>
        <v>25231.128000000001</v>
      </c>
      <c r="BA104" s="591">
        <f>IF(BA$2=0,$C104*$D104/$C$1*Index_운영!BA36*Index_운영!BA$10,IF(NOT(AZ104=0),NOT(Index_운영!BA36=0)*AZ104*(1+$E104*Index_운영!BA212)*Index_운영!BA36,$C104*$D104/$C$1*Index_운영!BA36))</f>
        <v>25231.128000000001</v>
      </c>
      <c r="BB104" s="591">
        <f>IF(BB$2=0,$C104*$D104/$C$1*Index_운영!BB36*Index_운영!BB$10,IF(NOT(BA104=0),NOT(Index_운영!BB36=0)*BA104*(1+$E104*Index_운영!BB212)*Index_운영!BB36,$C104*$D104/$C$1*Index_운영!BB36))</f>
        <v>25735.75056</v>
      </c>
      <c r="BC104" s="591">
        <f>IF(BC$2=0,$C104*$D104/$C$1*Index_운영!BC36*Index_운영!BC$10,IF(NOT(BB104=0),NOT(Index_운영!BC36=0)*BB104*(1+$E104*Index_운영!BC212)*Index_운영!BC36,$C104*$D104/$C$1*Index_운영!BC36))</f>
        <v>25735.75056</v>
      </c>
      <c r="BD104" s="591">
        <f>IF(BD$2=0,$C104*$D104/$C$1*Index_운영!BD36*Index_운영!BD$10,IF(NOT(BC104=0),NOT(Index_운영!BD36=0)*BC104*(1+$E104*Index_운영!BD212)*Index_운영!BD36,$C104*$D104/$C$1*Index_운영!BD36))</f>
        <v>25735.75056</v>
      </c>
      <c r="BE104" s="591">
        <f>IF(BE$2=0,$C104*$D104/$C$1*Index_운영!BE36*Index_운영!BE$10,IF(NOT(BD104=0),NOT(Index_운영!BE36=0)*BD104*(1+$E104*Index_운영!BE212)*Index_운영!BE36,$C104*$D104/$C$1*Index_운영!BE36))</f>
        <v>25735.75056</v>
      </c>
      <c r="BF104" s="591">
        <f>IF(BF$2=0,$C104*$D104/$C$1*Index_운영!BF36*Index_운영!BF$10,IF(NOT(BE104=0),NOT(Index_운영!BF36=0)*BE104*(1+$E104*Index_운영!BF212)*Index_운영!BF36,$C104*$D104/$C$1*Index_운영!BF36))</f>
        <v>25735.75056</v>
      </c>
      <c r="BG104" s="591">
        <f>IF(BG$2=0,$C104*$D104/$C$1*Index_운영!BG36*Index_운영!BG$10,IF(NOT(BF104=0),NOT(Index_운영!BG36=0)*BF104*(1+$E104*Index_운영!BG212)*Index_운영!BG36,$C104*$D104/$C$1*Index_운영!BG36))</f>
        <v>25735.75056</v>
      </c>
      <c r="BH104" s="591">
        <f>IF(BH$2=0,$C104*$D104/$C$1*Index_운영!BH36*Index_운영!BH$10,IF(NOT(BG104=0),NOT(Index_운영!BH36=0)*BG104*(1+$E104*Index_운영!BH212)*Index_운영!BH36,$C104*$D104/$C$1*Index_운영!BH36))</f>
        <v>25735.75056</v>
      </c>
      <c r="BI104" s="591">
        <f>IF(BI$2=0,$C104*$D104/$C$1*Index_운영!BI36*Index_운영!BI$10,IF(NOT(BH104=0),NOT(Index_운영!BI36=0)*BH104*(1+$E104*Index_운영!BI212)*Index_운영!BI36,$C104*$D104/$C$1*Index_운영!BI36))</f>
        <v>25735.75056</v>
      </c>
      <c r="BJ104" s="591">
        <f>IF(BJ$2=0,$C104*$D104/$C$1*Index_운영!BJ36*Index_운영!BJ$10,IF(NOT(BI104=0),NOT(Index_운영!BJ36=0)*BI104*(1+$E104*Index_운영!BJ212)*Index_운영!BJ36,$C104*$D104/$C$1*Index_운영!BJ36))</f>
        <v>25735.75056</v>
      </c>
      <c r="BK104" s="591">
        <f>IF(BK$2=0,$C104*$D104/$C$1*Index_운영!BK36*Index_운영!BK$10,IF(NOT(BJ104=0),NOT(Index_운영!BK36=0)*BJ104*(1+$E104*Index_운영!BK212)*Index_운영!BK36,$C104*$D104/$C$1*Index_운영!BK36))</f>
        <v>25735.75056</v>
      </c>
      <c r="BL104" s="591">
        <f>IF(BL$2=0,$C104*$D104/$C$1*Index_운영!BL36*Index_운영!BL$10,IF(NOT(BK104=0),NOT(Index_운영!BL36=0)*BK104*(1+$E104*Index_운영!BL212)*Index_운영!BL36,$C104*$D104/$C$1*Index_운영!BL36))</f>
        <v>25735.75056</v>
      </c>
      <c r="BM104" s="591">
        <f>IF(BM$2=0,$C104*$D104/$C$1*Index_운영!BM36*Index_운영!BM$10,IF(NOT(BL104=0),NOT(Index_운영!BM36=0)*BL104*(1+$E104*Index_운영!BM212)*Index_운영!BM36,$C104*$D104/$C$1*Index_운영!BM36))</f>
        <v>25735.75056</v>
      </c>
      <c r="BN104" s="591">
        <f>IF(BN$2=0,$C104*$D104/$C$1*Index_운영!BN36*Index_운영!BN$10,IF(NOT(BM104=0),NOT(Index_운영!BN36=0)*BM104*(1+$E104*Index_운영!BN212)*Index_운영!BN36,$C104*$D104/$C$1*Index_운영!BN36))</f>
        <v>26250.465571200002</v>
      </c>
      <c r="BO104" s="591">
        <f>IF(BO$2=0,$C104*$D104/$C$1*Index_운영!BO36*Index_운영!BO$10,IF(NOT(BN104=0),NOT(Index_운영!BO36=0)*BN104*(1+$E104*Index_운영!BO212)*Index_운영!BO36,$C104*$D104/$C$1*Index_운영!BO36))</f>
        <v>26250.465571200002</v>
      </c>
      <c r="BP104" s="591">
        <f>IF(BP$2=0,$C104*$D104/$C$1*Index_운영!BP36*Index_운영!BP$10,IF(NOT(BO104=0),NOT(Index_운영!BP36=0)*BO104*(1+$E104*Index_운영!BP212)*Index_운영!BP36,$C104*$D104/$C$1*Index_운영!BP36))</f>
        <v>26250.465571200002</v>
      </c>
      <c r="BQ104" s="591">
        <f>IF(BQ$2=0,$C104*$D104/$C$1*Index_운영!BQ36*Index_운영!BQ$10,IF(NOT(BP104=0),NOT(Index_운영!BQ36=0)*BP104*(1+$E104*Index_운영!BQ212)*Index_운영!BQ36,$C104*$D104/$C$1*Index_운영!BQ36))</f>
        <v>26250.465571200002</v>
      </c>
      <c r="BR104" s="591">
        <f>IF(BR$2=0,$C104*$D104/$C$1*Index_운영!BR36*Index_운영!BR$10,IF(NOT(BQ104=0),NOT(Index_운영!BR36=0)*BQ104*(1+$E104*Index_운영!BR212)*Index_운영!BR36,$C104*$D104/$C$1*Index_운영!BR36))</f>
        <v>26250.465571200002</v>
      </c>
      <c r="BS104" s="591">
        <f>IF(BS$2=0,$C104*$D104/$C$1*Index_운영!BS36*Index_운영!BS$10,IF(NOT(BR104=0),NOT(Index_운영!BS36=0)*BR104*(1+$E104*Index_운영!BS212)*Index_운영!BS36,$C104*$D104/$C$1*Index_운영!BS36))</f>
        <v>26250.465571200002</v>
      </c>
      <c r="BT104" s="591">
        <f>IF(BT$2=0,$C104*$D104/$C$1*Index_운영!BT36*Index_운영!BT$10,IF(NOT(BS104=0),NOT(Index_운영!BT36=0)*BS104*(1+$E104*Index_운영!BT212)*Index_운영!BT36,$C104*$D104/$C$1*Index_운영!BT36))</f>
        <v>26250.465571200002</v>
      </c>
      <c r="BU104" s="591">
        <f>IF(BU$2=0,$C104*$D104/$C$1*Index_운영!BU36*Index_운영!BU$10,IF(NOT(BT104=0),NOT(Index_운영!BU36=0)*BT104*(1+$E104*Index_운영!BU212)*Index_운영!BU36,$C104*$D104/$C$1*Index_운영!BU36))</f>
        <v>26250.465571200002</v>
      </c>
      <c r="BV104" s="591">
        <f>IF(BV$2=0,$C104*$D104/$C$1*Index_운영!BV36*Index_운영!BV$10,IF(NOT(BU104=0),NOT(Index_운영!BV36=0)*BU104*(1+$E104*Index_운영!BV212)*Index_운영!BV36,$C104*$D104/$C$1*Index_운영!BV36))</f>
        <v>26250.465571200002</v>
      </c>
      <c r="BW104" s="591">
        <f>IF(BW$2=0,$C104*$D104/$C$1*Index_운영!BW36*Index_운영!BW$10,IF(NOT(BV104=0),NOT(Index_운영!BW36=0)*BV104*(1+$E104*Index_운영!BW212)*Index_운영!BW36,$C104*$D104/$C$1*Index_운영!BW36))</f>
        <v>26250.465571200002</v>
      </c>
      <c r="BX104" s="591">
        <f>IF(BX$2=0,$C104*$D104/$C$1*Index_운영!BX36*Index_운영!BX$10,IF(NOT(BW104=0),NOT(Index_운영!BX36=0)*BW104*(1+$E104*Index_운영!BX212)*Index_운영!BX36,$C104*$D104/$C$1*Index_운영!BX36))</f>
        <v>26250.465571200002</v>
      </c>
      <c r="BY104" s="591">
        <f>IF(BY$2=0,$C104*$D104/$C$1*Index_운영!BY36*Index_운영!BY$10,IF(NOT(BX104=0),NOT(Index_운영!BY36=0)*BX104*(1+$E104*Index_운영!BY212)*Index_운영!BY36,$C104*$D104/$C$1*Index_운영!BY36))</f>
        <v>26250.465571200002</v>
      </c>
      <c r="BZ104" s="591">
        <f>IF(BZ$2=0,$C104*$D104/$C$1*Index_운영!BZ36*Index_운영!BZ$10,IF(NOT(BY104=0),NOT(Index_운영!BZ36=0)*BY104*(1+$E104*Index_운영!BZ212)*Index_운영!BZ36,$C104*$D104/$C$1*Index_운영!BZ36))</f>
        <v>26775.474882624003</v>
      </c>
      <c r="CA104" s="591">
        <f>IF(CA$2=0,$C104*$D104/$C$1*Index_운영!CA36*Index_운영!CA$10,IF(NOT(BZ104=0),NOT(Index_운영!CA36=0)*BZ104*(1+$E104*Index_운영!CA212)*Index_운영!CA36,$C104*$D104/$C$1*Index_운영!CA36))</f>
        <v>26775.474882624003</v>
      </c>
      <c r="CB104" s="591">
        <f>IF(CB$2=0,$C104*$D104/$C$1*Index_운영!CB36*Index_운영!CB$10,IF(NOT(CA104=0),NOT(Index_운영!CB36=0)*CA104*(1+$E104*Index_운영!CB212)*Index_운영!CB36,$C104*$D104/$C$1*Index_운영!CB36))</f>
        <v>26775.474882624003</v>
      </c>
      <c r="CC104" s="591">
        <f>IF(CC$2=0,$C104*$D104/$C$1*Index_운영!CC36*Index_운영!CC$10,IF(NOT(CB104=0),NOT(Index_운영!CC36=0)*CB104*(1+$E104*Index_운영!CC212)*Index_운영!CC36,$C104*$D104/$C$1*Index_운영!CC36))</f>
        <v>26775.474882624003</v>
      </c>
      <c r="CD104" s="591">
        <f>IF(CD$2=0,$C104*$D104/$C$1*Index_운영!CD36*Index_운영!CD$10,IF(NOT(CC104=0),NOT(Index_운영!CD36=0)*CC104*(1+$E104*Index_운영!CD212)*Index_운영!CD36,$C104*$D104/$C$1*Index_운영!CD36))</f>
        <v>26775.474882624003</v>
      </c>
      <c r="CE104" s="591">
        <f>IF(CE$2=0,$C104*$D104/$C$1*Index_운영!CE36*Index_운영!CE$10,IF(NOT(CD104=0),NOT(Index_운영!CE36=0)*CD104*(1+$E104*Index_운영!CE212)*Index_운영!CE36,$C104*$D104/$C$1*Index_운영!CE36))</f>
        <v>26775.474882624003</v>
      </c>
      <c r="CF104" s="591">
        <f>IF(CF$2=0,$C104*$D104/$C$1*Index_운영!CF36*Index_운영!CF$10,IF(NOT(CE104=0),NOT(Index_운영!CF36=0)*CE104*(1+$E104*Index_운영!CF212)*Index_운영!CF36,$C104*$D104/$C$1*Index_운영!CF36))</f>
        <v>26775.474882624003</v>
      </c>
      <c r="CG104" s="591">
        <f>IF(CG$2=0,$C104*$D104/$C$1*Index_운영!CG36*Index_운영!CG$10,IF(NOT(CF104=0),NOT(Index_운영!CG36=0)*CF104*(1+$E104*Index_운영!CG212)*Index_운영!CG36,$C104*$D104/$C$1*Index_운영!CG36))</f>
        <v>26775.474882624003</v>
      </c>
      <c r="CH104" s="591">
        <f>IF(CH$2=0,$C104*$D104/$C$1*Index_운영!CH36*Index_운영!CH$10,IF(NOT(CG104=0),NOT(Index_운영!CH36=0)*CG104*(1+$E104*Index_운영!CH212)*Index_운영!CH36,$C104*$D104/$C$1*Index_운영!CH36))</f>
        <v>26775.474882624003</v>
      </c>
      <c r="CI104" s="591">
        <f>IF(CI$2=0,$C104*$D104/$C$1*Index_운영!CI36*Index_운영!CI$10,IF(NOT(CH104=0),NOT(Index_운영!CI36=0)*CH104*(1+$E104*Index_운영!CI212)*Index_운영!CI36,$C104*$D104/$C$1*Index_운영!CI36))</f>
        <v>26775.474882624003</v>
      </c>
      <c r="CJ104" s="591">
        <f>IF(CJ$2=0,$C104*$D104/$C$1*Index_운영!CJ36*Index_운영!CJ$10,IF(NOT(CI104=0),NOT(Index_운영!CJ36=0)*CI104*(1+$E104*Index_운영!CJ212)*Index_운영!CJ36,$C104*$D104/$C$1*Index_운영!CJ36))</f>
        <v>26775.474882624003</v>
      </c>
      <c r="CK104" s="591">
        <f>IF(CK$2=0,$C104*$D104/$C$1*Index_운영!CK36*Index_운영!CK$10,IF(NOT(CJ104=0),NOT(Index_운영!CK36=0)*CJ104*(1+$E104*Index_운영!CK212)*Index_운영!CK36,$C104*$D104/$C$1*Index_운영!CK36))</f>
        <v>26775.474882624003</v>
      </c>
      <c r="CL104" s="591">
        <f>IF(CL$2=0,$C104*$D104/$C$1*Index_운영!CL36*Index_운영!CL$10,IF(NOT(CK104=0),NOT(Index_운영!CL36=0)*CK104*(1+$E104*Index_운영!CL212)*Index_운영!CL36,$C104*$D104/$C$1*Index_운영!CL36))</f>
        <v>27310.984380276484</v>
      </c>
      <c r="CM104" s="591">
        <f>IF(CM$2=0,$C104*$D104/$C$1*Index_운영!CM36*Index_운영!CM$10,IF(NOT(CL104=0),NOT(Index_운영!CM36=0)*CL104*(1+$E104*Index_운영!CM212)*Index_운영!CM36,$C104*$D104/$C$1*Index_운영!CM36))</f>
        <v>27310.984380276484</v>
      </c>
      <c r="CN104" s="591">
        <f>IF(CN$2=0,$C104*$D104/$C$1*Index_운영!CN36*Index_운영!CN$10,IF(NOT(CM104=0),NOT(Index_운영!CN36=0)*CM104*(1+$E104*Index_운영!CN212)*Index_운영!CN36,$C104*$D104/$C$1*Index_운영!CN36))</f>
        <v>27310.984380276484</v>
      </c>
      <c r="CO104" s="591">
        <f>IF(CO$2=0,$C104*$D104/$C$1*Index_운영!CO36*Index_운영!CO$10,IF(NOT(CN104=0),NOT(Index_운영!CO36=0)*CN104*(1+$E104*Index_운영!CO212)*Index_운영!CO36,$C104*$D104/$C$1*Index_운영!CO36))</f>
        <v>27310.984380276484</v>
      </c>
      <c r="CP104" s="591">
        <f>IF(CP$2=0,$C104*$D104/$C$1*Index_운영!CP36*Index_운영!CP$10,IF(NOT(CO104=0),NOT(Index_운영!CP36=0)*CO104*(1+$E104*Index_운영!CP212)*Index_운영!CP36,$C104*$D104/$C$1*Index_운영!CP36))</f>
        <v>27310.984380276484</v>
      </c>
      <c r="CQ104" s="591">
        <f>IF(CQ$2=0,$C104*$D104/$C$1*Index_운영!CQ36*Index_운영!CQ$10,IF(NOT(CP104=0),NOT(Index_운영!CQ36=0)*CP104*(1+$E104*Index_운영!CQ212)*Index_운영!CQ36,$C104*$D104/$C$1*Index_운영!CQ36))</f>
        <v>27310.984380276484</v>
      </c>
      <c r="CR104" s="591">
        <f>IF(CR$2=0,$C104*$D104/$C$1*Index_운영!CR36*Index_운영!CR$10,IF(NOT(CQ104=0),NOT(Index_운영!CR36=0)*CQ104*(1+$E104*Index_운영!CR212)*Index_운영!CR36,$C104*$D104/$C$1*Index_운영!CR36))</f>
        <v>27310.984380276484</v>
      </c>
      <c r="CS104" s="591">
        <f>IF(CS$2=0,$C104*$D104/$C$1*Index_운영!CS36*Index_운영!CS$10,IF(NOT(CR104=0),NOT(Index_운영!CS36=0)*CR104*(1+$E104*Index_운영!CS212)*Index_운영!CS36,$C104*$D104/$C$1*Index_운영!CS36))</f>
        <v>27310.984380276484</v>
      </c>
      <c r="CT104" s="591">
        <f>IF(CT$2=0,$C104*$D104/$C$1*Index_운영!CT36*Index_운영!CT$10,IF(NOT(CS104=0),NOT(Index_운영!CT36=0)*CS104*(1+$E104*Index_운영!CT212)*Index_운영!CT36,$C104*$D104/$C$1*Index_운영!CT36))</f>
        <v>27310.984380276484</v>
      </c>
      <c r="CU104" s="591">
        <f>IF(CU$2=0,$C104*$D104/$C$1*Index_운영!CU36*Index_운영!CU$10,IF(NOT(CT104=0),NOT(Index_운영!CU36=0)*CT104*(1+$E104*Index_운영!CU212)*Index_운영!CU36,$C104*$D104/$C$1*Index_운영!CU36))</f>
        <v>27310.984380276484</v>
      </c>
      <c r="CV104" s="591">
        <f>IF(CV$2=0,$C104*$D104/$C$1*Index_운영!CV36*Index_운영!CV$10,IF(NOT(CU104=0),NOT(Index_운영!CV36=0)*CU104*(1+$E104*Index_운영!CV212)*Index_운영!CV36,$C104*$D104/$C$1*Index_운영!CV36))</f>
        <v>27310.984380276484</v>
      </c>
      <c r="CW104" s="591">
        <f>IF(CW$2=0,$C104*$D104/$C$1*Index_운영!CW36*Index_운영!CW$10,IF(NOT(CV104=0),NOT(Index_운영!CW36=0)*CV104*(1+$E104*Index_운영!CW212)*Index_운영!CW36,$C104*$D104/$C$1*Index_운영!CW36))</f>
        <v>27310.984380276484</v>
      </c>
      <c r="CX104" s="591">
        <f>IF(CX$2=0,$C104*$D104/$C$1*Index_운영!CX36*Index_운영!CX$10,IF(NOT(CW104=0),NOT(Index_운영!CX36=0)*CW104*(1+$E104*Index_운영!CX212)*Index_운영!CX36,$C104*$D104/$C$1*Index_운영!CX36))</f>
        <v>27857.204067882016</v>
      </c>
      <c r="CY104" s="591">
        <f>IF(CY$2=0,$C104*$D104/$C$1*Index_운영!CY36*Index_운영!CY$10,IF(NOT(CX104=0),NOT(Index_운영!CY36=0)*CX104*(1+$E104*Index_운영!CY212)*Index_운영!CY36,$C104*$D104/$C$1*Index_운영!CY36))</f>
        <v>0</v>
      </c>
      <c r="CZ104" s="591">
        <f>IF(CZ$2=0,$C104*$D104/$C$1*Index_운영!CZ36*Index_운영!CZ$10,IF(NOT(CY104=0),NOT(Index_운영!CZ36=0)*CY104*(1+$E104*Index_운영!CZ212)*Index_운영!CZ36,$C104*$D104/$C$1*Index_운영!CZ36))</f>
        <v>0</v>
      </c>
      <c r="DA104" s="591">
        <f>IF(DA$2=0,$C104*$D104/$C$1*Index_운영!DA36*Index_운영!DA$10,IF(NOT(CZ104=0),NOT(Index_운영!DA36=0)*CZ104*(1+$E104*Index_운영!DA212)*Index_운영!DA36,$C104*$D104/$C$1*Index_운영!DA36))</f>
        <v>0</v>
      </c>
      <c r="DB104" s="591">
        <f>IF(DB$2=0,$C104*$D104/$C$1*Index_운영!DB36*Index_운영!DB$10,IF(NOT(DA104=0),NOT(Index_운영!DB36=0)*DA104*(1+$E104*Index_운영!DB212)*Index_운영!DB36,$C104*$D104/$C$1*Index_운영!DB36))</f>
        <v>0</v>
      </c>
      <c r="DC104" s="591">
        <f>IF(DC$2=0,$C104*$D104/$C$1*Index_운영!DC36*Index_운영!DC$10,IF(NOT(DB104=0),NOT(Index_운영!DC36=0)*DB104*(1+$E104*Index_운영!DC212)*Index_운영!DC36,$C104*$D104/$C$1*Index_운영!DC36))</f>
        <v>0</v>
      </c>
      <c r="DD104" s="591">
        <f>IF(DD$2=0,$C104*$D104/$C$1*Index_운영!DD36*Index_운영!DD$10,IF(NOT(DC104=0),NOT(Index_운영!DD36=0)*DC104*(1+$E104*Index_운영!DD212)*Index_운영!DD36,$C104*$D104/$C$1*Index_운영!DD36))</f>
        <v>0</v>
      </c>
      <c r="DE104" s="591">
        <f>IF(DE$2=0,$C104*$D104/$C$1*Index_운영!DE36*Index_운영!DE$10,IF(NOT(DD104=0),NOT(Index_운영!DE36=0)*DD104*(1+$E104*Index_운영!DE212)*Index_운영!DE36,$C104*$D104/$C$1*Index_운영!DE36))</f>
        <v>0</v>
      </c>
      <c r="DF104" s="591">
        <f>IF(DF$2=0,$C104*$D104/$C$1*Index_운영!DF36*Index_운영!DF$10,IF(NOT(DE104=0),NOT(Index_운영!DF36=0)*DE104*(1+$E104*Index_운영!DF212)*Index_운영!DF36,$C104*$D104/$C$1*Index_운영!DF36))</f>
        <v>0</v>
      </c>
      <c r="DG104" s="591">
        <f>IF(DG$2=0,$C104*$D104/$C$1*Index_운영!DG36*Index_운영!DG$10,IF(NOT(DF104=0),NOT(Index_운영!DG36=0)*DF104*(1+$E104*Index_운영!DG212)*Index_운영!DG36,$C104*$D104/$C$1*Index_운영!DG36))</f>
        <v>0</v>
      </c>
      <c r="DH104" s="591">
        <f>IF(DH$2=0,$C104*$D104/$C$1*Index_운영!DH36*Index_운영!DH$10,IF(NOT(DG104=0),NOT(Index_운영!DH36=0)*DG104*(1+$E104*Index_운영!DH212)*Index_운영!DH36,$C104*$D104/$C$1*Index_운영!DH36))</f>
        <v>0</v>
      </c>
      <c r="DI104" s="591">
        <f>IF(DI$2=0,$C104*$D104/$C$1*Index_운영!DI36*Index_운영!DI$10,IF(NOT(DH104=0),NOT(Index_운영!DI36=0)*DH104*(1+$E104*Index_운영!DI212)*Index_운영!DI36,$C104*$D104/$C$1*Index_운영!DI36))</f>
        <v>0</v>
      </c>
      <c r="DJ104" s="591">
        <f>IF(DJ$2=0,$C104*$D104/$C$1*Index_운영!DJ36*Index_운영!DJ$10,IF(NOT(DI104=0),NOT(Index_운영!DJ36=0)*DI104*(1+$E104*Index_운영!DJ212)*Index_운영!DJ36,$C104*$D104/$C$1*Index_운영!DJ36))</f>
        <v>0</v>
      </c>
      <c r="DK104" s="591">
        <f>IF(DK$2=0,$C104*$D104/$C$1*Index_운영!DK36*Index_운영!DK$10,IF(NOT(DJ104=0),NOT(Index_운영!DK36=0)*DJ104*(1+$E104*Index_운영!DK212)*Index_운영!DK36,$C104*$D104/$C$1*Index_운영!DK36))</f>
        <v>0</v>
      </c>
      <c r="DL104" s="591">
        <f>IF(DL$2=0,$C104*$D104/$C$1*Index_운영!DL36*Index_운영!DL$10,IF(NOT(DK104=0),NOT(Index_운영!DL36=0)*DK104*(1+$E104*Index_운영!DL212)*Index_운영!DL36,$C104*$D104/$C$1*Index_운영!DL36))</f>
        <v>0</v>
      </c>
      <c r="DM104" s="591">
        <f>IF(DM$2=0,$C104*$D104/$C$1*Index_운영!DM36*Index_운영!DM$10,IF(NOT(DL104=0),NOT(Index_운영!DM36=0)*DL104*(1+$E104*Index_운영!DM212)*Index_운영!DM36,$C104*$D104/$C$1*Index_운영!DM36))</f>
        <v>0</v>
      </c>
      <c r="DN104" s="591">
        <f>IF(DN$2=0,$C104*$D104/$C$1*Index_운영!DN36*Index_운영!DN$10,IF(NOT(DM104=0),NOT(Index_운영!DN36=0)*DM104*(1+$E104*Index_운영!DN212)*Index_운영!DN36,$C104*$D104/$C$1*Index_운영!DN36))</f>
        <v>0</v>
      </c>
      <c r="DO104" s="591">
        <f>IF(DO$2=0,$C104*$D104/$C$1*Index_운영!DO36*Index_운영!DO$10,IF(NOT(DN104=0),NOT(Index_운영!DO36=0)*DN104*(1+$E104*Index_운영!DO212)*Index_운영!DO36,$C104*$D104/$C$1*Index_운영!DO36))</f>
        <v>0</v>
      </c>
      <c r="DP104" s="591">
        <f>IF(DP$2=0,$C104*$D104/$C$1*Index_운영!DP36*Index_운영!DP$10,IF(NOT(DO104=0),NOT(Index_운영!DP36=0)*DO104*(1+$E104*Index_운영!DP212)*Index_운영!DP36,$C104*$D104/$C$1*Index_운영!DP36))</f>
        <v>0</v>
      </c>
      <c r="DQ104" s="591">
        <f>IF(DQ$2=0,$C104*$D104/$C$1*Index_운영!DQ36*Index_운영!DQ$10,IF(NOT(DP104=0),NOT(Index_운영!DQ36=0)*DP104*(1+$E104*Index_운영!DQ212)*Index_운영!DQ36,$C104*$D104/$C$1*Index_운영!DQ36))</f>
        <v>0</v>
      </c>
      <c r="DR104" s="591">
        <f>IF(DR$2=0,$C104*$D104/$C$1*Index_운영!DR36*Index_운영!DR$10,IF(NOT(DQ104=0),NOT(Index_운영!DR36=0)*DQ104*(1+$E104*Index_운영!DR212)*Index_운영!DR36,$C104*$D104/$C$1*Index_운영!DR36))</f>
        <v>0</v>
      </c>
      <c r="DS104" s="591">
        <f>IF(DS$2=0,$C104*$D104/$C$1*Index_운영!DS36*Index_운영!DS$10,IF(NOT(DR104=0),NOT(Index_운영!DS36=0)*DR104*(1+$E104*Index_운영!DS212)*Index_운영!DS36,$C104*$D104/$C$1*Index_운영!DS36))</f>
        <v>0</v>
      </c>
      <c r="DT104" s="591">
        <f>IF(DT$2=0,$C104*$D104/$C$1*Index_운영!DT36*Index_운영!DT$10,IF(NOT(DS104=0),NOT(Index_운영!DT36=0)*DS104*(1+$E104*Index_운영!DT212)*Index_운영!DT36,$C104*$D104/$C$1*Index_운영!DT36))</f>
        <v>0</v>
      </c>
      <c r="DU104" s="591">
        <f>IF(DU$2=0,$C104*$D104/$C$1*Index_운영!DU36*Index_운영!DU$10,IF(NOT(DT104=0),NOT(Index_운영!DU36=0)*DT104*(1+$E104*Index_운영!DU212)*Index_운영!DU36,$C104*$D104/$C$1*Index_운영!DU36))</f>
        <v>0</v>
      </c>
      <c r="DV104" s="591">
        <f>IF(DV$2=0,$C104*$D104/$C$1*Index_운영!DV36*Index_운영!DV$10,IF(NOT(DU104=0),NOT(Index_운영!DV36=0)*DU104*(1+$E104*Index_운영!DV212)*Index_운영!DV36,$C104*$D104/$C$1*Index_운영!DV36))</f>
        <v>0</v>
      </c>
    </row>
    <row r="105" spans="1:126" s="464" customFormat="1" outlineLevel="1" x14ac:dyDescent="0.4">
      <c r="A105" s="736"/>
      <c r="B105" s="464" t="str">
        <f>'Rent Roll'!$B11</f>
        <v>3층</v>
      </c>
      <c r="C105" s="1219">
        <f>'Rent Roll'!$K11</f>
        <v>380.56</v>
      </c>
      <c r="D105" s="1220">
        <f>'Rent Roll'!$S11</f>
        <v>65000</v>
      </c>
      <c r="E105" s="1221">
        <f>'Rent Roll'!$T11</f>
        <v>0.02</v>
      </c>
      <c r="F105" s="588">
        <f>IF(F$2=0,$C105*$D105/$C$1*Index_운영!F37*Index_운영!F$10,IF(NOT(E105=0),NOT(Index_운영!F37=0)*E105*(1+$E105*Index_운영!F213)*Index_운영!F37,$C105*$D105/$C$1*Index_운영!F37))</f>
        <v>0</v>
      </c>
      <c r="G105" s="591">
        <f>IF(G$2=0,$C105*$D105/$C$1*Index_운영!G37*Index_운영!G$10,IF(NOT(F105=0),NOT(Index_운영!G37=0)*F105*(1+$E105*Index_운영!G213)*Index_운영!G37,$C105*$D105/$C$1*Index_운영!G37))</f>
        <v>0</v>
      </c>
      <c r="H105" s="591">
        <f>IF(H$2=0,$C105*$D105/$C$1*Index_운영!H37*Index_운영!H$10,IF(NOT(G105=0),NOT(Index_운영!H37=0)*G105*(1+$E105*Index_운영!H213)*Index_운영!H37,$C105*$D105/$C$1*Index_운영!H37))</f>
        <v>0</v>
      </c>
      <c r="I105" s="591">
        <f>IF(I$2=0,$C105*$D105/$C$1*Index_운영!I37*Index_운영!I$10,IF(NOT(H105=0),NOT(Index_운영!I37=0)*H105*(1+$E105*Index_운영!I213)*Index_운영!I37,$C105*$D105/$C$1*Index_운영!I37))</f>
        <v>0</v>
      </c>
      <c r="J105" s="591">
        <f>IF(J$2=0,$C105*$D105/$C$1*Index_운영!J37*Index_운영!J$10,IF(NOT(I105=0),NOT(Index_운영!J37=0)*I105*(1+$E105*Index_운영!J213)*Index_운영!J37,$C105*$D105/$C$1*Index_운영!J37))</f>
        <v>0</v>
      </c>
      <c r="K105" s="591">
        <f>IF(K$2=0,$C105*$D105/$C$1*Index_운영!K37*Index_운영!K$10,IF(NOT(J105=0),NOT(Index_운영!K37=0)*J105*(1+$E105*Index_운영!K213)*Index_운영!K37,$C105*$D105/$C$1*Index_운영!K37))</f>
        <v>0</v>
      </c>
      <c r="L105" s="591">
        <f>IF(L$2=0,$C105*$D105/$C$1*Index_운영!L37*Index_운영!L$10,IF(NOT(K105=0),NOT(Index_운영!L37=0)*K105*(1+$E105*Index_운영!L213)*Index_운영!L37,$C105*$D105/$C$1*Index_운영!L37))</f>
        <v>0</v>
      </c>
      <c r="M105" s="591">
        <f>IF(M$2=0,$C105*$D105/$C$1*Index_운영!M37*Index_운영!M$10,IF(NOT(L105=0),NOT(Index_운영!M37=0)*L105*(1+$E105*Index_운영!M213)*Index_운영!M37,$C105*$D105/$C$1*Index_운영!M37))</f>
        <v>0</v>
      </c>
      <c r="N105" s="591">
        <f>IF(N$2=0,$C105*$D105/$C$1*Index_운영!N37*Index_운영!N$10,IF(NOT(M105=0),NOT(Index_운영!N37=0)*M105*(1+$E105*Index_운영!N213)*Index_운영!N37,$C105*$D105/$C$1*Index_운영!N37))</f>
        <v>0</v>
      </c>
      <c r="O105" s="591">
        <f>IF(O$2=0,$C105*$D105/$C$1*Index_운영!O37*Index_운영!O$10,IF(NOT(N105=0),NOT(Index_운영!O37=0)*N105*(1+$E105*Index_운영!O213)*Index_운영!O37,$C105*$D105/$C$1*Index_운영!O37))</f>
        <v>0</v>
      </c>
      <c r="P105" s="591">
        <f>IF(P$2=0,$C105*$D105/$C$1*Index_운영!P37*Index_운영!P$10,IF(NOT(O105=0),NOT(Index_운영!P37=0)*O105*(1+$E105*Index_운영!P213)*Index_운영!P37,$C105*$D105/$C$1*Index_운영!P37))</f>
        <v>0</v>
      </c>
      <c r="Q105" s="591">
        <f>IF(Q$2=0,$C105*$D105/$C$1*Index_운영!Q37*Index_운영!Q$10,IF(NOT(P105=0),NOT(Index_운영!Q37=0)*P105*(1+$E105*Index_운영!Q213)*Index_운영!Q37,$C105*$D105/$C$1*Index_운영!Q37))</f>
        <v>0</v>
      </c>
      <c r="R105" s="591">
        <f>IF(R$2=0,$C105*$D105/$C$1*Index_운영!R37*Index_운영!R$10,IF(NOT(Q105=0),NOT(Index_운영!R37=0)*Q105*(1+$E105*Index_운영!R213)*Index_운영!R37,$C105*$D105/$C$1*Index_운영!R37))</f>
        <v>0</v>
      </c>
      <c r="S105" s="591">
        <f>IF(S$2=0,$C105*$D105/$C$1*Index_운영!S37*Index_운영!S$10,IF(NOT(R105=0),NOT(Index_운영!S37=0)*R105*(1+$E105*Index_운영!S213)*Index_운영!S37,$C105*$D105/$C$1*Index_운영!S37))</f>
        <v>0</v>
      </c>
      <c r="T105" s="591">
        <f>IF(T$2=0,$C105*$D105/$C$1*Index_운영!T37*Index_운영!T$10,IF(NOT(S105=0),NOT(Index_운영!T37=0)*S105*(1+$E105*Index_운영!T213)*Index_운영!T37,$C105*$D105/$C$1*Index_운영!T37))</f>
        <v>0</v>
      </c>
      <c r="U105" s="591">
        <f>IF(U$2=0,$C105*$D105/$C$1*Index_운영!U37*Index_운영!U$10,IF(NOT(T105=0),NOT(Index_운영!U37=0)*T105*(1+$E105*Index_운영!U213)*Index_운영!U37,$C105*$D105/$C$1*Index_운영!U37))</f>
        <v>0</v>
      </c>
      <c r="V105" s="591">
        <f>IF(V$2=0,$C105*$D105/$C$1*Index_운영!V37*Index_운영!V$10,IF(NOT(U105=0),NOT(Index_운영!V37=0)*U105*(1+$E105*Index_운영!V213)*Index_운영!V37,$C105*$D105/$C$1*Index_운영!V37))</f>
        <v>0</v>
      </c>
      <c r="W105" s="591">
        <f>IF(W$2=0,$C105*$D105/$C$1*Index_운영!W37*Index_운영!W$10,IF(NOT(V105=0),NOT(Index_운영!W37=0)*V105*(1+$E105*Index_운영!W213)*Index_운영!W37,$C105*$D105/$C$1*Index_운영!W37))</f>
        <v>0</v>
      </c>
      <c r="X105" s="591">
        <f>IF(X$2=0,$C105*$D105/$C$1*Index_운영!X37*Index_운영!X$10,IF(NOT(W105=0),NOT(Index_운영!X37=0)*W105*(1+$E105*Index_운영!X213)*Index_운영!X37,$C105*$D105/$C$1*Index_운영!X37))</f>
        <v>0</v>
      </c>
      <c r="Y105" s="591">
        <f>IF(Y$2=0,$C105*$D105/$C$1*Index_운영!Y37*Index_운영!Y$10,IF(NOT(X105=0),NOT(Index_운영!Y37=0)*X105*(1+$E105*Index_운영!Y213)*Index_운영!Y37,$C105*$D105/$C$1*Index_운영!Y37))</f>
        <v>0</v>
      </c>
      <c r="Z105" s="591">
        <f>IF(Z$2=0,$C105*$D105/$C$1*Index_운영!Z37*Index_운영!Z$10,IF(NOT(Y105=0),NOT(Index_운영!Z37=0)*Y105*(1+$E105*Index_운영!Z213)*Index_운영!Z37,$C105*$D105/$C$1*Index_운영!Z37))</f>
        <v>0</v>
      </c>
      <c r="AA105" s="591">
        <f>IF(AA$2=0,$C105*$D105/$C$1*Index_운영!AA37*Index_운영!AA$10,IF(NOT(Z105=0),NOT(Index_운영!AA37=0)*Z105*(1+$E105*Index_운영!AA213)*Index_운영!AA37,$C105*$D105/$C$1*Index_운영!AA37))</f>
        <v>0</v>
      </c>
      <c r="AB105" s="591">
        <f>IF(AB$2=0,$C105*$D105/$C$1*Index_운영!AB37*Index_운영!AB$10,IF(NOT(AA105=0),NOT(Index_운영!AB37=0)*AA105*(1+$E105*Index_운영!AB213)*Index_운영!AB37,$C105*$D105/$C$1*Index_운영!AB37))</f>
        <v>0</v>
      </c>
      <c r="AC105" s="591">
        <f>IF(AC$2=0,$C105*$D105/$C$1*Index_운영!AC37*Index_운영!AC$10,IF(NOT(AB105=0),NOT(Index_운영!AC37=0)*AB105*(1+$E105*Index_운영!AC213)*Index_운영!AC37,$C105*$D105/$C$1*Index_운영!AC37))</f>
        <v>0</v>
      </c>
      <c r="AD105" s="591">
        <f>IF(AD$2=0,$C105*$D105/$C$1*Index_운영!AD37*Index_운영!AD$10,IF(NOT(AC105=0),NOT(Index_운영!AD37=0)*AC105*(1+$E105*Index_운영!AD213)*Index_운영!AD37,$C105*$D105/$C$1*Index_운영!AD37))</f>
        <v>0</v>
      </c>
      <c r="AE105" s="591">
        <f>IF(AE$2=0,$C105*$D105/$C$1*Index_운영!AE37*Index_운영!AE$10,IF(NOT(AD105=0),NOT(Index_운영!AE37=0)*AD105*(1+$E105*Index_운영!AE213)*Index_운영!AE37,$C105*$D105/$C$1*Index_운영!AE37))</f>
        <v>0</v>
      </c>
      <c r="AF105" s="591">
        <f>IF(AF$2=0,$C105*$D105/$C$1*Index_운영!AF37*Index_운영!AF$10,IF(NOT(AE105=0),NOT(Index_운영!AF37=0)*AE105*(1+$E105*Index_운영!AF213)*Index_운영!AF37,$C105*$D105/$C$1*Index_운영!AF37))</f>
        <v>0</v>
      </c>
      <c r="AG105" s="591">
        <f>IF(AG$2=0,$C105*$D105/$C$1*Index_운영!AG37*Index_운영!AG$10,IF(NOT(AF105=0),NOT(Index_운영!AG37=0)*AF105*(1+$E105*Index_운영!AG213)*Index_운영!AG37,$C105*$D105/$C$1*Index_운영!AG37))</f>
        <v>0</v>
      </c>
      <c r="AH105" s="591">
        <f>IF(AH$2=0,$C105*$D105/$C$1*Index_운영!AH37*Index_운영!AH$10,IF(NOT(AG105=0),NOT(Index_운영!AH37=0)*AG105*(1+$E105*Index_운영!AH213)*Index_운영!AH37,$C105*$D105/$C$1*Index_운영!AH37))</f>
        <v>0</v>
      </c>
      <c r="AI105" s="591">
        <f>IF(AI$2=0,$C105*$D105/$C$1*Index_운영!AI37*Index_운영!AI$10,IF(NOT(AH105=0),NOT(Index_운영!AI37=0)*AH105*(1+$E105*Index_운영!AI213)*Index_운영!AI37,$C105*$D105/$C$1*Index_운영!AI37))</f>
        <v>0</v>
      </c>
      <c r="AJ105" s="591">
        <f>IF(AJ$2=0,$C105*$D105/$C$1*Index_운영!AJ37*Index_운영!AJ$10,IF(NOT(AI105=0),NOT(Index_운영!AJ37=0)*AI105*(1+$E105*Index_운영!AJ213)*Index_운영!AJ37,$C105*$D105/$C$1*Index_운영!AJ37))</f>
        <v>0</v>
      </c>
      <c r="AK105" s="591">
        <f>IF(AK$2=0,$C105*$D105/$C$1*Index_운영!AK37*Index_운영!AK$10,IF(NOT(AJ105=0),NOT(Index_운영!AK37=0)*AJ105*(1+$E105*Index_운영!AK213)*Index_운영!AK37,$C105*$D105/$C$1*Index_운영!AK37))</f>
        <v>0</v>
      </c>
      <c r="AL105" s="591">
        <f>IF(AL$2=0,$C105*$D105/$C$1*Index_운영!AL37*Index_운영!AL$10,IF(NOT(AK105=0),NOT(Index_운영!AL37=0)*AK105*(1+$E105*Index_운영!AL213)*Index_운영!AL37,$C105*$D105/$C$1*Index_운영!AL37))</f>
        <v>0</v>
      </c>
      <c r="AM105" s="591">
        <f>IF(AM$2=0,$C105*$D105/$C$1*Index_운영!AM37*Index_운영!AM$10,IF(NOT(AL105=0),NOT(Index_운영!AM37=0)*AL105*(1+$E105*Index_운영!AM213)*Index_운영!AM37,$C105*$D105/$C$1*Index_운영!AM37))</f>
        <v>0</v>
      </c>
      <c r="AN105" s="591">
        <f>IF(AN$2=0,$C105*$D105/$C$1*Index_운영!AN37*Index_운영!AN$10,IF(NOT(AM105=0),NOT(Index_운영!AN37=0)*AM105*(1+$E105*Index_운영!AN213)*Index_운영!AN37,$C105*$D105/$C$1*Index_운영!AN37))</f>
        <v>0</v>
      </c>
      <c r="AO105" s="591">
        <f>IF(AO$2=0,$C105*$D105/$C$1*Index_운영!AO37*Index_운영!AO$10,IF(NOT(AN105=0),NOT(Index_운영!AO37=0)*AN105*(1+$E105*Index_운영!AO213)*Index_운영!AO37,$C105*$D105/$C$1*Index_운영!AO37))</f>
        <v>0</v>
      </c>
      <c r="AP105" s="591">
        <f>IF(AP$2=0,$C105*$D105/$C$1*Index_운영!AP37*Index_운영!AP$10,IF(NOT(AO105=0),NOT(Index_운영!AP37=0)*AO105*(1+$E105*Index_운영!AP213)*Index_운영!AP37,$C105*$D105/$C$1*Index_운영!AP37))</f>
        <v>0</v>
      </c>
      <c r="AQ105" s="591">
        <f>IF(AQ$2=0,$C105*$D105/$C$1*Index_운영!AQ37*Index_운영!AQ$10,IF(NOT(AP105=0),NOT(Index_운영!AQ37=0)*AP105*(1+$E105*Index_운영!AQ213)*Index_운영!AQ37,$C105*$D105/$C$1*Index_운영!AQ37))</f>
        <v>0</v>
      </c>
      <c r="AR105" s="591">
        <f>IF(AR$2=0,$C105*$D105/$C$1*Index_운영!AR37*Index_운영!AR$10,IF(NOT(AQ105=0),NOT(Index_운영!AR37=0)*AQ105*(1+$E105*Index_운영!AR213)*Index_운영!AR37,$C105*$D105/$C$1*Index_운영!AR37))</f>
        <v>0</v>
      </c>
      <c r="AS105" s="591">
        <f>IF(AS$2=0,$C105*$D105/$C$1*Index_운영!AS37*Index_운영!AS$10,IF(NOT(AR105=0),NOT(Index_운영!AS37=0)*AR105*(1+$E105*Index_운영!AS213)*Index_운영!AS37,$C105*$D105/$C$1*Index_운영!AS37))</f>
        <v>0</v>
      </c>
      <c r="AT105" s="591">
        <f>IF(AT$2=0,$C105*$D105/$C$1*Index_운영!AT37*Index_운영!AT$10,IF(NOT(AS105=0),NOT(Index_운영!AT37=0)*AS105*(1+$E105*Index_운영!AT213)*Index_운영!AT37,$C105*$D105/$C$1*Index_운영!AT37))</f>
        <v>0</v>
      </c>
      <c r="AU105" s="591">
        <f>IF(AU$2=0,$C105*$D105/$C$1*Index_운영!AU37*Index_운영!AU$10,IF(NOT(AT105=0),NOT(Index_운영!AU37=0)*AT105*(1+$E105*Index_운영!AU213)*Index_운영!AU37,$C105*$D105/$C$1*Index_운영!AU37))</f>
        <v>0</v>
      </c>
      <c r="AV105" s="591">
        <f>IF(AV$2=0,$C105*$D105/$C$1*Index_운영!AV37*Index_운영!AV$10,IF(NOT(AU105=0),NOT(Index_운영!AV37=0)*AU105*(1+$E105*Index_운영!AV213)*Index_운영!AV37,$C105*$D105/$C$1*Index_운영!AV37))</f>
        <v>0</v>
      </c>
      <c r="AW105" s="591">
        <f>IF(AW$2=0,$C105*$D105/$C$1*Index_운영!AW37*Index_운영!AW$10,IF(NOT(AV105=0),NOT(Index_운영!AW37=0)*AV105*(1+$E105*Index_운영!AW213)*Index_운영!AW37,$C105*$D105/$C$1*Index_운영!AW37))</f>
        <v>0</v>
      </c>
      <c r="AX105" s="591">
        <f>IF(AX$2=0,$C105*$D105/$C$1*Index_운영!AX37*Index_운영!AX$10,IF(NOT(AW105=0),NOT(Index_운영!AX37=0)*AW105*(1+$E105*Index_운영!AX213)*Index_운영!AX37,$C105*$D105/$C$1*Index_운영!AX37))</f>
        <v>0</v>
      </c>
      <c r="AY105" s="591">
        <f>IF(AY$2=0,$C105*$D105/$C$1*Index_운영!AY37*Index_운영!AY$10,IF(NOT(AX105=0),NOT(Index_운영!AY37=0)*AX105*(1+$E105*Index_운영!AY213)*Index_운영!AY37,$C105*$D105/$C$1*Index_운영!AY37))</f>
        <v>0</v>
      </c>
      <c r="AZ105" s="591">
        <f>IF(AZ$2=0,$C105*$D105/$C$1*Index_운영!AZ37*Index_운영!AZ$10,IF(NOT(AY105=0),NOT(Index_운영!AZ37=0)*AY105*(1+$E105*Index_운영!AZ213)*Index_운영!AZ37,$C105*$D105/$C$1*Index_운영!AZ37))</f>
        <v>0</v>
      </c>
      <c r="BA105" s="591">
        <f>IF(BA$2=0,$C105*$D105/$C$1*Index_운영!BA37*Index_운영!BA$10,IF(NOT(AZ105=0),NOT(Index_운영!BA37=0)*AZ105*(1+$E105*Index_운영!BA213)*Index_운영!BA37,$C105*$D105/$C$1*Index_운영!BA37))</f>
        <v>0</v>
      </c>
      <c r="BB105" s="591">
        <f>IF(BB$2=0,$C105*$D105/$C$1*Index_운영!BB37*Index_운영!BB$10,IF(NOT(BA105=0),NOT(Index_운영!BB37=0)*BA105*(1+$E105*Index_운영!BB213)*Index_운영!BB37,$C105*$D105/$C$1*Index_운영!BB37))</f>
        <v>0</v>
      </c>
      <c r="BC105" s="591">
        <f>IF(BC$2=0,$C105*$D105/$C$1*Index_운영!BC37*Index_운영!BC$10,IF(NOT(BB105=0),NOT(Index_운영!BC37=0)*BB105*(1+$E105*Index_운영!BC213)*Index_운영!BC37,$C105*$D105/$C$1*Index_운영!BC37))</f>
        <v>0</v>
      </c>
      <c r="BD105" s="591">
        <f>IF(BD$2=0,$C105*$D105/$C$1*Index_운영!BD37*Index_운영!BD$10,IF(NOT(BC105=0),NOT(Index_운영!BD37=0)*BC105*(1+$E105*Index_운영!BD213)*Index_운영!BD37,$C105*$D105/$C$1*Index_운영!BD37))</f>
        <v>0</v>
      </c>
      <c r="BE105" s="591">
        <f>IF(BE$2=0,$C105*$D105/$C$1*Index_운영!BE37*Index_운영!BE$10,IF(NOT(BD105=0),NOT(Index_운영!BE37=0)*BD105*(1+$E105*Index_운영!BE213)*Index_운영!BE37,$C105*$D105/$C$1*Index_운영!BE37))</f>
        <v>0</v>
      </c>
      <c r="BF105" s="591">
        <f>IF(BF$2=0,$C105*$D105/$C$1*Index_운영!BF37*Index_운영!BF$10,IF(NOT(BE105=0),NOT(Index_운영!BF37=0)*BE105*(1+$E105*Index_운영!BF213)*Index_운영!BF37,$C105*$D105/$C$1*Index_운영!BF37))</f>
        <v>0</v>
      </c>
      <c r="BG105" s="591">
        <f>IF(BG$2=0,$C105*$D105/$C$1*Index_운영!BG37*Index_운영!BG$10,IF(NOT(BF105=0),NOT(Index_운영!BG37=0)*BF105*(1+$E105*Index_운영!BG213)*Index_운영!BG37,$C105*$D105/$C$1*Index_운영!BG37))</f>
        <v>0</v>
      </c>
      <c r="BH105" s="591">
        <f>IF(BH$2=0,$C105*$D105/$C$1*Index_운영!BH37*Index_운영!BH$10,IF(NOT(BG105=0),NOT(Index_운영!BH37=0)*BG105*(1+$E105*Index_운영!BH213)*Index_운영!BH37,$C105*$D105/$C$1*Index_운영!BH37))</f>
        <v>0</v>
      </c>
      <c r="BI105" s="591">
        <f>IF(BI$2=0,$C105*$D105/$C$1*Index_운영!BI37*Index_운영!BI$10,IF(NOT(BH105=0),NOT(Index_운영!BI37=0)*BH105*(1+$E105*Index_운영!BI213)*Index_운영!BI37,$C105*$D105/$C$1*Index_운영!BI37))</f>
        <v>0</v>
      </c>
      <c r="BJ105" s="591">
        <f>IF(BJ$2=0,$C105*$D105/$C$1*Index_운영!BJ37*Index_운영!BJ$10,IF(NOT(BI105=0),NOT(Index_운영!BJ37=0)*BI105*(1+$E105*Index_운영!BJ213)*Index_운영!BJ37,$C105*$D105/$C$1*Index_운영!BJ37))</f>
        <v>0</v>
      </c>
      <c r="BK105" s="591">
        <f>IF(BK$2=0,$C105*$D105/$C$1*Index_운영!BK37*Index_운영!BK$10,IF(NOT(BJ105=0),NOT(Index_운영!BK37=0)*BJ105*(1+$E105*Index_운영!BK213)*Index_운영!BK37,$C105*$D105/$C$1*Index_운영!BK37))</f>
        <v>0</v>
      </c>
      <c r="BL105" s="591">
        <f>IF(BL$2=0,$C105*$D105/$C$1*Index_운영!BL37*Index_운영!BL$10,IF(NOT(BK105=0),NOT(Index_운영!BL37=0)*BK105*(1+$E105*Index_운영!BL213)*Index_운영!BL37,$C105*$D105/$C$1*Index_운영!BL37))</f>
        <v>0</v>
      </c>
      <c r="BM105" s="591">
        <f>IF(BM$2=0,$C105*$D105/$C$1*Index_운영!BM37*Index_운영!BM$10,IF(NOT(BL105=0),NOT(Index_운영!BM37=0)*BL105*(1+$E105*Index_운영!BM213)*Index_운영!BM37,$C105*$D105/$C$1*Index_운영!BM37))</f>
        <v>0</v>
      </c>
      <c r="BN105" s="591">
        <f>IF(BN$2=0,$C105*$D105/$C$1*Index_운영!BN37*Index_운영!BN$10,IF(NOT(BM105=0),NOT(Index_운영!BN37=0)*BM105*(1+$E105*Index_운영!BN213)*Index_운영!BN37,$C105*$D105/$C$1*Index_운영!BN37))</f>
        <v>0</v>
      </c>
      <c r="BO105" s="591">
        <f>IF(BO$2=0,$C105*$D105/$C$1*Index_운영!BO37*Index_운영!BO$10,IF(NOT(BN105=0),NOT(Index_운영!BO37=0)*BN105*(1+$E105*Index_운영!BO213)*Index_운영!BO37,$C105*$D105/$C$1*Index_운영!BO37))</f>
        <v>0</v>
      </c>
      <c r="BP105" s="591">
        <f>IF(BP$2=0,$C105*$D105/$C$1*Index_운영!BP37*Index_운영!BP$10,IF(NOT(BO105=0),NOT(Index_운영!BP37=0)*BO105*(1+$E105*Index_운영!BP213)*Index_운영!BP37,$C105*$D105/$C$1*Index_운영!BP37))</f>
        <v>0</v>
      </c>
      <c r="BQ105" s="591">
        <f>IF(BQ$2=0,$C105*$D105/$C$1*Index_운영!BQ37*Index_운영!BQ$10,IF(NOT(BP105=0),NOT(Index_운영!BQ37=0)*BP105*(1+$E105*Index_운영!BQ213)*Index_운영!BQ37,$C105*$D105/$C$1*Index_운영!BQ37))</f>
        <v>0</v>
      </c>
      <c r="BR105" s="591">
        <f>IF(BR$2=0,$C105*$D105/$C$1*Index_운영!BR37*Index_운영!BR$10,IF(NOT(BQ105=0),NOT(Index_운영!BR37=0)*BQ105*(1+$E105*Index_운영!BR213)*Index_운영!BR37,$C105*$D105/$C$1*Index_운영!BR37))</f>
        <v>0</v>
      </c>
      <c r="BS105" s="591">
        <f>IF(BS$2=0,$C105*$D105/$C$1*Index_운영!BS37*Index_운영!BS$10,IF(NOT(BR105=0),NOT(Index_운영!BS37=0)*BR105*(1+$E105*Index_운영!BS213)*Index_운영!BS37,$C105*$D105/$C$1*Index_운영!BS37))</f>
        <v>0</v>
      </c>
      <c r="BT105" s="591">
        <f>IF(BT$2=0,$C105*$D105/$C$1*Index_운영!BT37*Index_운영!BT$10,IF(NOT(BS105=0),NOT(Index_운영!BT37=0)*BS105*(1+$E105*Index_운영!BT213)*Index_운영!BT37,$C105*$D105/$C$1*Index_운영!BT37))</f>
        <v>0</v>
      </c>
      <c r="BU105" s="591">
        <f>IF(BU$2=0,$C105*$D105/$C$1*Index_운영!BU37*Index_운영!BU$10,IF(NOT(BT105=0),NOT(Index_운영!BU37=0)*BT105*(1+$E105*Index_운영!BU213)*Index_운영!BU37,$C105*$D105/$C$1*Index_운영!BU37))</f>
        <v>0</v>
      </c>
      <c r="BV105" s="591">
        <f>IF(BV$2=0,$C105*$D105/$C$1*Index_운영!BV37*Index_운영!BV$10,IF(NOT(BU105=0),NOT(Index_운영!BV37=0)*BU105*(1+$E105*Index_운영!BV213)*Index_운영!BV37,$C105*$D105/$C$1*Index_운영!BV37))</f>
        <v>0</v>
      </c>
      <c r="BW105" s="591">
        <f>IF(BW$2=0,$C105*$D105/$C$1*Index_운영!BW37*Index_운영!BW$10,IF(NOT(BV105=0),NOT(Index_운영!BW37=0)*BV105*(1+$E105*Index_운영!BW213)*Index_운영!BW37,$C105*$D105/$C$1*Index_운영!BW37))</f>
        <v>0</v>
      </c>
      <c r="BX105" s="591">
        <f>IF(BX$2=0,$C105*$D105/$C$1*Index_운영!BX37*Index_운영!BX$10,IF(NOT(BW105=0),NOT(Index_운영!BX37=0)*BW105*(1+$E105*Index_운영!BX213)*Index_운영!BX37,$C105*$D105/$C$1*Index_운영!BX37))</f>
        <v>0</v>
      </c>
      <c r="BY105" s="591">
        <f>IF(BY$2=0,$C105*$D105/$C$1*Index_운영!BY37*Index_운영!BY$10,IF(NOT(BX105=0),NOT(Index_운영!BY37=0)*BX105*(1+$E105*Index_운영!BY213)*Index_운영!BY37,$C105*$D105/$C$1*Index_운영!BY37))</f>
        <v>0</v>
      </c>
      <c r="BZ105" s="591">
        <f>IF(BZ$2=0,$C105*$D105/$C$1*Index_운영!BZ37*Index_운영!BZ$10,IF(NOT(BY105=0),NOT(Index_운영!BZ37=0)*BY105*(1+$E105*Index_운영!BZ213)*Index_운영!BZ37,$C105*$D105/$C$1*Index_운영!BZ37))</f>
        <v>0</v>
      </c>
      <c r="CA105" s="591">
        <f>IF(CA$2=0,$C105*$D105/$C$1*Index_운영!CA37*Index_운영!CA$10,IF(NOT(BZ105=0),NOT(Index_운영!CA37=0)*BZ105*(1+$E105*Index_운영!CA213)*Index_운영!CA37,$C105*$D105/$C$1*Index_운영!CA37))</f>
        <v>0</v>
      </c>
      <c r="CB105" s="591">
        <f>IF(CB$2=0,$C105*$D105/$C$1*Index_운영!CB37*Index_운영!CB$10,IF(NOT(CA105=0),NOT(Index_운영!CB37=0)*CA105*(1+$E105*Index_운영!CB213)*Index_운영!CB37,$C105*$D105/$C$1*Index_운영!CB37))</f>
        <v>0</v>
      </c>
      <c r="CC105" s="591">
        <f>IF(CC$2=0,$C105*$D105/$C$1*Index_운영!CC37*Index_운영!CC$10,IF(NOT(CB105=0),NOT(Index_운영!CC37=0)*CB105*(1+$E105*Index_운영!CC213)*Index_운영!CC37,$C105*$D105/$C$1*Index_운영!CC37))</f>
        <v>0</v>
      </c>
      <c r="CD105" s="591">
        <f>IF(CD$2=0,$C105*$D105/$C$1*Index_운영!CD37*Index_운영!CD$10,IF(NOT(CC105=0),NOT(Index_운영!CD37=0)*CC105*(1+$E105*Index_운영!CD213)*Index_운영!CD37,$C105*$D105/$C$1*Index_운영!CD37))</f>
        <v>0</v>
      </c>
      <c r="CE105" s="591">
        <f>IF(CE$2=0,$C105*$D105/$C$1*Index_운영!CE37*Index_운영!CE$10,IF(NOT(CD105=0),NOT(Index_운영!CE37=0)*CD105*(1+$E105*Index_운영!CE213)*Index_운영!CE37,$C105*$D105/$C$1*Index_운영!CE37))</f>
        <v>0</v>
      </c>
      <c r="CF105" s="591">
        <f>IF(CF$2=0,$C105*$D105/$C$1*Index_운영!CF37*Index_운영!CF$10,IF(NOT(CE105=0),NOT(Index_운영!CF37=0)*CE105*(1+$E105*Index_운영!CF213)*Index_운영!CF37,$C105*$D105/$C$1*Index_운영!CF37))</f>
        <v>0</v>
      </c>
      <c r="CG105" s="591">
        <f>IF(CG$2=0,$C105*$D105/$C$1*Index_운영!CG37*Index_운영!CG$10,IF(NOT(CF105=0),NOT(Index_운영!CG37=0)*CF105*(1+$E105*Index_운영!CG213)*Index_운영!CG37,$C105*$D105/$C$1*Index_운영!CG37))</f>
        <v>0</v>
      </c>
      <c r="CH105" s="591">
        <f>IF(CH$2=0,$C105*$D105/$C$1*Index_운영!CH37*Index_운영!CH$10,IF(NOT(CG105=0),NOT(Index_운영!CH37=0)*CG105*(1+$E105*Index_운영!CH213)*Index_운영!CH37,$C105*$D105/$C$1*Index_운영!CH37))</f>
        <v>0</v>
      </c>
      <c r="CI105" s="591">
        <f>IF(CI$2=0,$C105*$D105/$C$1*Index_운영!CI37*Index_운영!CI$10,IF(NOT(CH105=0),NOT(Index_운영!CI37=0)*CH105*(1+$E105*Index_운영!CI213)*Index_운영!CI37,$C105*$D105/$C$1*Index_운영!CI37))</f>
        <v>0</v>
      </c>
      <c r="CJ105" s="591">
        <f>IF(CJ$2=0,$C105*$D105/$C$1*Index_운영!CJ37*Index_운영!CJ$10,IF(NOT(CI105=0),NOT(Index_운영!CJ37=0)*CI105*(1+$E105*Index_운영!CJ213)*Index_운영!CJ37,$C105*$D105/$C$1*Index_운영!CJ37))</f>
        <v>0</v>
      </c>
      <c r="CK105" s="591">
        <f>IF(CK$2=0,$C105*$D105/$C$1*Index_운영!CK37*Index_운영!CK$10,IF(NOT(CJ105=0),NOT(Index_운영!CK37=0)*CJ105*(1+$E105*Index_운영!CK213)*Index_운영!CK37,$C105*$D105/$C$1*Index_운영!CK37))</f>
        <v>0</v>
      </c>
      <c r="CL105" s="591">
        <f>IF(CL$2=0,$C105*$D105/$C$1*Index_운영!CL37*Index_운영!CL$10,IF(NOT(CK105=0),NOT(Index_운영!CL37=0)*CK105*(1+$E105*Index_운영!CL213)*Index_운영!CL37,$C105*$D105/$C$1*Index_운영!CL37))</f>
        <v>0</v>
      </c>
      <c r="CM105" s="591">
        <f>IF(CM$2=0,$C105*$D105/$C$1*Index_운영!CM37*Index_운영!CM$10,IF(NOT(CL105=0),NOT(Index_운영!CM37=0)*CL105*(1+$E105*Index_운영!CM213)*Index_운영!CM37,$C105*$D105/$C$1*Index_운영!CM37))</f>
        <v>0</v>
      </c>
      <c r="CN105" s="591">
        <f>IF(CN$2=0,$C105*$D105/$C$1*Index_운영!CN37*Index_운영!CN$10,IF(NOT(CM105=0),NOT(Index_운영!CN37=0)*CM105*(1+$E105*Index_운영!CN213)*Index_운영!CN37,$C105*$D105/$C$1*Index_운영!CN37))</f>
        <v>0</v>
      </c>
      <c r="CO105" s="591">
        <f>IF(CO$2=0,$C105*$D105/$C$1*Index_운영!CO37*Index_운영!CO$10,IF(NOT(CN105=0),NOT(Index_운영!CO37=0)*CN105*(1+$E105*Index_운영!CO213)*Index_운영!CO37,$C105*$D105/$C$1*Index_운영!CO37))</f>
        <v>0</v>
      </c>
      <c r="CP105" s="591">
        <f>IF(CP$2=0,$C105*$D105/$C$1*Index_운영!CP37*Index_운영!CP$10,IF(NOT(CO105=0),NOT(Index_운영!CP37=0)*CO105*(1+$E105*Index_운영!CP213)*Index_운영!CP37,$C105*$D105/$C$1*Index_운영!CP37))</f>
        <v>0</v>
      </c>
      <c r="CQ105" s="591">
        <f>IF(CQ$2=0,$C105*$D105/$C$1*Index_운영!CQ37*Index_운영!CQ$10,IF(NOT(CP105=0),NOT(Index_운영!CQ37=0)*CP105*(1+$E105*Index_운영!CQ213)*Index_운영!CQ37,$C105*$D105/$C$1*Index_운영!CQ37))</f>
        <v>0</v>
      </c>
      <c r="CR105" s="591">
        <f>IF(CR$2=0,$C105*$D105/$C$1*Index_운영!CR37*Index_운영!CR$10,IF(NOT(CQ105=0),NOT(Index_운영!CR37=0)*CQ105*(1+$E105*Index_운영!CR213)*Index_운영!CR37,$C105*$D105/$C$1*Index_운영!CR37))</f>
        <v>0</v>
      </c>
      <c r="CS105" s="591">
        <f>IF(CS$2=0,$C105*$D105/$C$1*Index_운영!CS37*Index_운영!CS$10,IF(NOT(CR105=0),NOT(Index_운영!CS37=0)*CR105*(1+$E105*Index_운영!CS213)*Index_운영!CS37,$C105*$D105/$C$1*Index_운영!CS37))</f>
        <v>0</v>
      </c>
      <c r="CT105" s="591">
        <f>IF(CT$2=0,$C105*$D105/$C$1*Index_운영!CT37*Index_운영!CT$10,IF(NOT(CS105=0),NOT(Index_운영!CT37=0)*CS105*(1+$E105*Index_운영!CT213)*Index_운영!CT37,$C105*$D105/$C$1*Index_운영!CT37))</f>
        <v>0</v>
      </c>
      <c r="CU105" s="591">
        <f>IF(CU$2=0,$C105*$D105/$C$1*Index_운영!CU37*Index_운영!CU$10,IF(NOT(CT105=0),NOT(Index_운영!CU37=0)*CT105*(1+$E105*Index_운영!CU213)*Index_운영!CU37,$C105*$D105/$C$1*Index_운영!CU37))</f>
        <v>0</v>
      </c>
      <c r="CV105" s="591">
        <f>IF(CV$2=0,$C105*$D105/$C$1*Index_운영!CV37*Index_운영!CV$10,IF(NOT(CU105=0),NOT(Index_운영!CV37=0)*CU105*(1+$E105*Index_운영!CV213)*Index_운영!CV37,$C105*$D105/$C$1*Index_운영!CV37))</f>
        <v>0</v>
      </c>
      <c r="CW105" s="591">
        <f>IF(CW$2=0,$C105*$D105/$C$1*Index_운영!CW37*Index_운영!CW$10,IF(NOT(CV105=0),NOT(Index_운영!CW37=0)*CV105*(1+$E105*Index_운영!CW213)*Index_운영!CW37,$C105*$D105/$C$1*Index_운영!CW37))</f>
        <v>0</v>
      </c>
      <c r="CX105" s="591">
        <f>IF(CX$2=0,$C105*$D105/$C$1*Index_운영!CX37*Index_운영!CX$10,IF(NOT(CW105=0),NOT(Index_운영!CX37=0)*CW105*(1+$E105*Index_운영!CX213)*Index_운영!CX37,$C105*$D105/$C$1*Index_운영!CX37))</f>
        <v>0</v>
      </c>
      <c r="CY105" s="591">
        <f>IF(CY$2=0,$C105*$D105/$C$1*Index_운영!CY37*Index_운영!CY$10,IF(NOT(CX105=0),NOT(Index_운영!CY37=0)*CX105*(1+$E105*Index_운영!CY213)*Index_운영!CY37,$C105*$D105/$C$1*Index_운영!CY37))</f>
        <v>0</v>
      </c>
      <c r="CZ105" s="591">
        <f>IF(CZ$2=0,$C105*$D105/$C$1*Index_운영!CZ37*Index_운영!CZ$10,IF(NOT(CY105=0),NOT(Index_운영!CZ37=0)*CY105*(1+$E105*Index_운영!CZ213)*Index_운영!CZ37,$C105*$D105/$C$1*Index_운영!CZ37))</f>
        <v>0</v>
      </c>
      <c r="DA105" s="591">
        <f>IF(DA$2=0,$C105*$D105/$C$1*Index_운영!DA37*Index_운영!DA$10,IF(NOT(CZ105=0),NOT(Index_운영!DA37=0)*CZ105*(1+$E105*Index_운영!DA213)*Index_운영!DA37,$C105*$D105/$C$1*Index_운영!DA37))</f>
        <v>0</v>
      </c>
      <c r="DB105" s="591">
        <f>IF(DB$2=0,$C105*$D105/$C$1*Index_운영!DB37*Index_운영!DB$10,IF(NOT(DA105=0),NOT(Index_운영!DB37=0)*DA105*(1+$E105*Index_운영!DB213)*Index_운영!DB37,$C105*$D105/$C$1*Index_운영!DB37))</f>
        <v>0</v>
      </c>
      <c r="DC105" s="591">
        <f>IF(DC$2=0,$C105*$D105/$C$1*Index_운영!DC37*Index_운영!DC$10,IF(NOT(DB105=0),NOT(Index_운영!DC37=0)*DB105*(1+$E105*Index_운영!DC213)*Index_운영!DC37,$C105*$D105/$C$1*Index_운영!DC37))</f>
        <v>0</v>
      </c>
      <c r="DD105" s="591">
        <f>IF(DD$2=0,$C105*$D105/$C$1*Index_운영!DD37*Index_운영!DD$10,IF(NOT(DC105=0),NOT(Index_운영!DD37=0)*DC105*(1+$E105*Index_운영!DD213)*Index_운영!DD37,$C105*$D105/$C$1*Index_운영!DD37))</f>
        <v>0</v>
      </c>
      <c r="DE105" s="591">
        <f>IF(DE$2=0,$C105*$D105/$C$1*Index_운영!DE37*Index_운영!DE$10,IF(NOT(DD105=0),NOT(Index_운영!DE37=0)*DD105*(1+$E105*Index_운영!DE213)*Index_운영!DE37,$C105*$D105/$C$1*Index_운영!DE37))</f>
        <v>0</v>
      </c>
      <c r="DF105" s="591">
        <f>IF(DF$2=0,$C105*$D105/$C$1*Index_운영!DF37*Index_운영!DF$10,IF(NOT(DE105=0),NOT(Index_운영!DF37=0)*DE105*(1+$E105*Index_운영!DF213)*Index_운영!DF37,$C105*$D105/$C$1*Index_운영!DF37))</f>
        <v>0</v>
      </c>
      <c r="DG105" s="591">
        <f>IF(DG$2=0,$C105*$D105/$C$1*Index_운영!DG37*Index_운영!DG$10,IF(NOT(DF105=0),NOT(Index_운영!DG37=0)*DF105*(1+$E105*Index_운영!DG213)*Index_운영!DG37,$C105*$D105/$C$1*Index_운영!DG37))</f>
        <v>0</v>
      </c>
      <c r="DH105" s="591">
        <f>IF(DH$2=0,$C105*$D105/$C$1*Index_운영!DH37*Index_운영!DH$10,IF(NOT(DG105=0),NOT(Index_운영!DH37=0)*DG105*(1+$E105*Index_운영!DH213)*Index_운영!DH37,$C105*$D105/$C$1*Index_운영!DH37))</f>
        <v>0</v>
      </c>
      <c r="DI105" s="591">
        <f>IF(DI$2=0,$C105*$D105/$C$1*Index_운영!DI37*Index_운영!DI$10,IF(NOT(DH105=0),NOT(Index_운영!DI37=0)*DH105*(1+$E105*Index_운영!DI213)*Index_운영!DI37,$C105*$D105/$C$1*Index_운영!DI37))</f>
        <v>0</v>
      </c>
      <c r="DJ105" s="591">
        <f>IF(DJ$2=0,$C105*$D105/$C$1*Index_운영!DJ37*Index_운영!DJ$10,IF(NOT(DI105=0),NOT(Index_운영!DJ37=0)*DI105*(1+$E105*Index_운영!DJ213)*Index_운영!DJ37,$C105*$D105/$C$1*Index_운영!DJ37))</f>
        <v>0</v>
      </c>
      <c r="DK105" s="591">
        <f>IF(DK$2=0,$C105*$D105/$C$1*Index_운영!DK37*Index_운영!DK$10,IF(NOT(DJ105=0),NOT(Index_운영!DK37=0)*DJ105*(1+$E105*Index_운영!DK213)*Index_운영!DK37,$C105*$D105/$C$1*Index_운영!DK37))</f>
        <v>0</v>
      </c>
      <c r="DL105" s="591">
        <f>IF(DL$2=0,$C105*$D105/$C$1*Index_운영!DL37*Index_운영!DL$10,IF(NOT(DK105=0),NOT(Index_운영!DL37=0)*DK105*(1+$E105*Index_운영!DL213)*Index_운영!DL37,$C105*$D105/$C$1*Index_운영!DL37))</f>
        <v>0</v>
      </c>
      <c r="DM105" s="591">
        <f>IF(DM$2=0,$C105*$D105/$C$1*Index_운영!DM37*Index_운영!DM$10,IF(NOT(DL105=0),NOT(Index_운영!DM37=0)*DL105*(1+$E105*Index_운영!DM213)*Index_운영!DM37,$C105*$D105/$C$1*Index_운영!DM37))</f>
        <v>0</v>
      </c>
      <c r="DN105" s="591">
        <f>IF(DN$2=0,$C105*$D105/$C$1*Index_운영!DN37*Index_운영!DN$10,IF(NOT(DM105=0),NOT(Index_운영!DN37=0)*DM105*(1+$E105*Index_운영!DN213)*Index_운영!DN37,$C105*$D105/$C$1*Index_운영!DN37))</f>
        <v>0</v>
      </c>
      <c r="DO105" s="591">
        <f>IF(DO$2=0,$C105*$D105/$C$1*Index_운영!DO37*Index_운영!DO$10,IF(NOT(DN105=0),NOT(Index_운영!DO37=0)*DN105*(1+$E105*Index_운영!DO213)*Index_운영!DO37,$C105*$D105/$C$1*Index_운영!DO37))</f>
        <v>0</v>
      </c>
      <c r="DP105" s="591">
        <f>IF(DP$2=0,$C105*$D105/$C$1*Index_운영!DP37*Index_운영!DP$10,IF(NOT(DO105=0),NOT(Index_운영!DP37=0)*DO105*(1+$E105*Index_운영!DP213)*Index_운영!DP37,$C105*$D105/$C$1*Index_운영!DP37))</f>
        <v>0</v>
      </c>
      <c r="DQ105" s="591">
        <f>IF(DQ$2=0,$C105*$D105/$C$1*Index_운영!DQ37*Index_운영!DQ$10,IF(NOT(DP105=0),NOT(Index_운영!DQ37=0)*DP105*(1+$E105*Index_운영!DQ213)*Index_운영!DQ37,$C105*$D105/$C$1*Index_운영!DQ37))</f>
        <v>0</v>
      </c>
      <c r="DR105" s="591">
        <f>IF(DR$2=0,$C105*$D105/$C$1*Index_운영!DR37*Index_운영!DR$10,IF(NOT(DQ105=0),NOT(Index_운영!DR37=0)*DQ105*(1+$E105*Index_운영!DR213)*Index_운영!DR37,$C105*$D105/$C$1*Index_운영!DR37))</f>
        <v>0</v>
      </c>
      <c r="DS105" s="591">
        <f>IF(DS$2=0,$C105*$D105/$C$1*Index_운영!DS37*Index_운영!DS$10,IF(NOT(DR105=0),NOT(Index_운영!DS37=0)*DR105*(1+$E105*Index_운영!DS213)*Index_운영!DS37,$C105*$D105/$C$1*Index_운영!DS37))</f>
        <v>0</v>
      </c>
      <c r="DT105" s="591">
        <f>IF(DT$2=0,$C105*$D105/$C$1*Index_운영!DT37*Index_운영!DT$10,IF(NOT(DS105=0),NOT(Index_운영!DT37=0)*DS105*(1+$E105*Index_운영!DT213)*Index_운영!DT37,$C105*$D105/$C$1*Index_운영!DT37))</f>
        <v>0</v>
      </c>
      <c r="DU105" s="591">
        <f>IF(DU$2=0,$C105*$D105/$C$1*Index_운영!DU37*Index_운영!DU$10,IF(NOT(DT105=0),NOT(Index_운영!DU37=0)*DT105*(1+$E105*Index_운영!DU213)*Index_운영!DU37,$C105*$D105/$C$1*Index_운영!DU37))</f>
        <v>0</v>
      </c>
      <c r="DV105" s="591">
        <f>IF(DV$2=0,$C105*$D105/$C$1*Index_운영!DV37*Index_운영!DV$10,IF(NOT(DU105=0),NOT(Index_운영!DV37=0)*DU105*(1+$E105*Index_운영!DV213)*Index_운영!DV37,$C105*$D105/$C$1*Index_운영!DV37))</f>
        <v>0</v>
      </c>
    </row>
    <row r="106" spans="1:126" s="464" customFormat="1" outlineLevel="1" x14ac:dyDescent="0.4">
      <c r="A106" s="736"/>
      <c r="B106" s="464" t="str">
        <f>'Rent Roll'!$B12</f>
        <v>2층</v>
      </c>
      <c r="C106" s="1219">
        <f>'Rent Roll'!$K12</f>
        <v>397.37</v>
      </c>
      <c r="D106" s="1220">
        <f>'Rent Roll'!$S12</f>
        <v>100000</v>
      </c>
      <c r="E106" s="1221">
        <f>'Rent Roll'!$T12</f>
        <v>0.02</v>
      </c>
      <c r="F106" s="588">
        <f>IF(F$2=0,$C106*$D106/$C$1*Index_운영!F38*Index_운영!F$10,IF(NOT(E106=0),NOT(Index_운영!F38=0)*E106*(1+$E106*Index_운영!F214)*Index_운영!F38,$C106*$D106/$C$1*Index_운영!F38))</f>
        <v>0</v>
      </c>
      <c r="G106" s="591">
        <f>IF(G$2=0,$C106*$D106/$C$1*Index_운영!G38*Index_운영!G$10,IF(NOT(F106=0),NOT(Index_운영!G38=0)*F106*(1+$E106*Index_운영!G214)*Index_운영!G38,$C106*$D106/$C$1*Index_운영!G38))</f>
        <v>39737</v>
      </c>
      <c r="H106" s="591">
        <f>IF(H$2=0,$C106*$D106/$C$1*Index_운영!H38*Index_운영!H$10,IF(NOT(G106=0),NOT(Index_운영!H38=0)*G106*(1+$E106*Index_운영!H214)*Index_운영!H38,$C106*$D106/$C$1*Index_운영!H38))</f>
        <v>39737</v>
      </c>
      <c r="I106" s="591">
        <f>IF(I$2=0,$C106*$D106/$C$1*Index_운영!I38*Index_운영!I$10,IF(NOT(H106=0),NOT(Index_운영!I38=0)*H106*(1+$E106*Index_운영!I214)*Index_운영!I38,$C106*$D106/$C$1*Index_운영!I38))</f>
        <v>39737</v>
      </c>
      <c r="J106" s="591">
        <f>IF(J$2=0,$C106*$D106/$C$1*Index_운영!J38*Index_운영!J$10,IF(NOT(I106=0),NOT(Index_운영!J38=0)*I106*(1+$E106*Index_운영!J214)*Index_운영!J38,$C106*$D106/$C$1*Index_운영!J38))</f>
        <v>39737</v>
      </c>
      <c r="K106" s="591">
        <f>IF(K$2=0,$C106*$D106/$C$1*Index_운영!K38*Index_운영!K$10,IF(NOT(J106=0),NOT(Index_운영!K38=0)*J106*(1+$E106*Index_운영!K214)*Index_운영!K38,$C106*$D106/$C$1*Index_운영!K38))</f>
        <v>39737</v>
      </c>
      <c r="L106" s="591">
        <f>IF(L$2=0,$C106*$D106/$C$1*Index_운영!L38*Index_운영!L$10,IF(NOT(K106=0),NOT(Index_운영!L38=0)*K106*(1+$E106*Index_운영!L214)*Index_운영!L38,$C106*$D106/$C$1*Index_운영!L38))</f>
        <v>39737</v>
      </c>
      <c r="M106" s="591">
        <f>IF(M$2=0,$C106*$D106/$C$1*Index_운영!M38*Index_운영!M$10,IF(NOT(L106=0),NOT(Index_운영!M38=0)*L106*(1+$E106*Index_운영!M214)*Index_운영!M38,$C106*$D106/$C$1*Index_운영!M38))</f>
        <v>39737</v>
      </c>
      <c r="N106" s="591">
        <f>IF(N$2=0,$C106*$D106/$C$1*Index_운영!N38*Index_운영!N$10,IF(NOT(M106=0),NOT(Index_운영!N38=0)*M106*(1+$E106*Index_운영!N214)*Index_운영!N38,$C106*$D106/$C$1*Index_운영!N38))</f>
        <v>39737</v>
      </c>
      <c r="O106" s="591">
        <f>IF(O$2=0,$C106*$D106/$C$1*Index_운영!O38*Index_운영!O$10,IF(NOT(N106=0),NOT(Index_운영!O38=0)*N106*(1+$E106*Index_운영!O214)*Index_운영!O38,$C106*$D106/$C$1*Index_운영!O38))</f>
        <v>39737</v>
      </c>
      <c r="P106" s="591">
        <f>IF(P$2=0,$C106*$D106/$C$1*Index_운영!P38*Index_운영!P$10,IF(NOT(O106=0),NOT(Index_운영!P38=0)*O106*(1+$E106*Index_운영!P214)*Index_운영!P38,$C106*$D106/$C$1*Index_운영!P38))</f>
        <v>39737</v>
      </c>
      <c r="Q106" s="591">
        <f>IF(Q$2=0,$C106*$D106/$C$1*Index_운영!Q38*Index_운영!Q$10,IF(NOT(P106=0),NOT(Index_운영!Q38=0)*P106*(1+$E106*Index_운영!Q214)*Index_운영!Q38,$C106*$D106/$C$1*Index_운영!Q38))</f>
        <v>39737</v>
      </c>
      <c r="R106" s="591">
        <f>IF(R$2=0,$C106*$D106/$C$1*Index_운영!R38*Index_운영!R$10,IF(NOT(Q106=0),NOT(Index_운영!R38=0)*Q106*(1+$E106*Index_운영!R214)*Index_운영!R38,$C106*$D106/$C$1*Index_운영!R38))</f>
        <v>40531.74</v>
      </c>
      <c r="S106" s="591">
        <f>IF(S$2=0,$C106*$D106/$C$1*Index_운영!S38*Index_운영!S$10,IF(NOT(R106=0),NOT(Index_운영!S38=0)*R106*(1+$E106*Index_운영!S214)*Index_운영!S38,$C106*$D106/$C$1*Index_운영!S38))</f>
        <v>40531.74</v>
      </c>
      <c r="T106" s="591">
        <f>IF(T$2=0,$C106*$D106/$C$1*Index_운영!T38*Index_운영!T$10,IF(NOT(S106=0),NOT(Index_운영!T38=0)*S106*(1+$E106*Index_운영!T214)*Index_운영!T38,$C106*$D106/$C$1*Index_운영!T38))</f>
        <v>40531.74</v>
      </c>
      <c r="U106" s="591">
        <f>IF(U$2=0,$C106*$D106/$C$1*Index_운영!U38*Index_운영!U$10,IF(NOT(T106=0),NOT(Index_운영!U38=0)*T106*(1+$E106*Index_운영!U214)*Index_운영!U38,$C106*$D106/$C$1*Index_운영!U38))</f>
        <v>40531.74</v>
      </c>
      <c r="V106" s="591">
        <f>IF(V$2=0,$C106*$D106/$C$1*Index_운영!V38*Index_운영!V$10,IF(NOT(U106=0),NOT(Index_운영!V38=0)*U106*(1+$E106*Index_운영!V214)*Index_운영!V38,$C106*$D106/$C$1*Index_운영!V38))</f>
        <v>40531.74</v>
      </c>
      <c r="W106" s="591">
        <f>IF(W$2=0,$C106*$D106/$C$1*Index_운영!W38*Index_운영!W$10,IF(NOT(V106=0),NOT(Index_운영!W38=0)*V106*(1+$E106*Index_운영!W214)*Index_운영!W38,$C106*$D106/$C$1*Index_운영!W38))</f>
        <v>40531.74</v>
      </c>
      <c r="X106" s="591">
        <f>IF(X$2=0,$C106*$D106/$C$1*Index_운영!X38*Index_운영!X$10,IF(NOT(W106=0),NOT(Index_운영!X38=0)*W106*(1+$E106*Index_운영!X214)*Index_운영!X38,$C106*$D106/$C$1*Index_운영!X38))</f>
        <v>40531.74</v>
      </c>
      <c r="Y106" s="591">
        <f>IF(Y$2=0,$C106*$D106/$C$1*Index_운영!Y38*Index_운영!Y$10,IF(NOT(X106=0),NOT(Index_운영!Y38=0)*X106*(1+$E106*Index_운영!Y214)*Index_운영!Y38,$C106*$D106/$C$1*Index_운영!Y38))</f>
        <v>40531.74</v>
      </c>
      <c r="Z106" s="591">
        <f>IF(Z$2=0,$C106*$D106/$C$1*Index_운영!Z38*Index_운영!Z$10,IF(NOT(Y106=0),NOT(Index_운영!Z38=0)*Y106*(1+$E106*Index_운영!Z214)*Index_운영!Z38,$C106*$D106/$C$1*Index_운영!Z38))</f>
        <v>40531.74</v>
      </c>
      <c r="AA106" s="591">
        <f>IF(AA$2=0,$C106*$D106/$C$1*Index_운영!AA38*Index_운영!AA$10,IF(NOT(Z106=0),NOT(Index_운영!AA38=0)*Z106*(1+$E106*Index_운영!AA214)*Index_운영!AA38,$C106*$D106/$C$1*Index_운영!AA38))</f>
        <v>40531.74</v>
      </c>
      <c r="AB106" s="591">
        <f>IF(AB$2=0,$C106*$D106/$C$1*Index_운영!AB38*Index_운영!AB$10,IF(NOT(AA106=0),NOT(Index_운영!AB38=0)*AA106*(1+$E106*Index_운영!AB214)*Index_운영!AB38,$C106*$D106/$C$1*Index_운영!AB38))</f>
        <v>40531.74</v>
      </c>
      <c r="AC106" s="591">
        <f>IF(AC$2=0,$C106*$D106/$C$1*Index_운영!AC38*Index_운영!AC$10,IF(NOT(AB106=0),NOT(Index_운영!AC38=0)*AB106*(1+$E106*Index_운영!AC214)*Index_운영!AC38,$C106*$D106/$C$1*Index_운영!AC38))</f>
        <v>40531.74</v>
      </c>
      <c r="AD106" s="591">
        <f>IF(AD$2=0,$C106*$D106/$C$1*Index_운영!AD38*Index_운영!AD$10,IF(NOT(AC106=0),NOT(Index_운영!AD38=0)*AC106*(1+$E106*Index_운영!AD214)*Index_운영!AD38,$C106*$D106/$C$1*Index_운영!AD38))</f>
        <v>41342.374799999998</v>
      </c>
      <c r="AE106" s="591">
        <f>IF(AE$2=0,$C106*$D106/$C$1*Index_운영!AE38*Index_운영!AE$10,IF(NOT(AD106=0),NOT(Index_운영!AE38=0)*AD106*(1+$E106*Index_운영!AE214)*Index_운영!AE38,$C106*$D106/$C$1*Index_운영!AE38))</f>
        <v>41342.374799999998</v>
      </c>
      <c r="AF106" s="591">
        <f>IF(AF$2=0,$C106*$D106/$C$1*Index_운영!AF38*Index_운영!AF$10,IF(NOT(AE106=0),NOT(Index_운영!AF38=0)*AE106*(1+$E106*Index_운영!AF214)*Index_운영!AF38,$C106*$D106/$C$1*Index_운영!AF38))</f>
        <v>41342.374799999998</v>
      </c>
      <c r="AG106" s="591">
        <f>IF(AG$2=0,$C106*$D106/$C$1*Index_운영!AG38*Index_운영!AG$10,IF(NOT(AF106=0),NOT(Index_운영!AG38=0)*AF106*(1+$E106*Index_운영!AG214)*Index_운영!AG38,$C106*$D106/$C$1*Index_운영!AG38))</f>
        <v>41342.374799999998</v>
      </c>
      <c r="AH106" s="591">
        <f>IF(AH$2=0,$C106*$D106/$C$1*Index_운영!AH38*Index_운영!AH$10,IF(NOT(AG106=0),NOT(Index_운영!AH38=0)*AG106*(1+$E106*Index_운영!AH214)*Index_운영!AH38,$C106*$D106/$C$1*Index_운영!AH38))</f>
        <v>41342.374799999998</v>
      </c>
      <c r="AI106" s="591">
        <f>IF(AI$2=0,$C106*$D106/$C$1*Index_운영!AI38*Index_운영!AI$10,IF(NOT(AH106=0),NOT(Index_운영!AI38=0)*AH106*(1+$E106*Index_운영!AI214)*Index_운영!AI38,$C106*$D106/$C$1*Index_운영!AI38))</f>
        <v>41342.374799999998</v>
      </c>
      <c r="AJ106" s="591">
        <f>IF(AJ$2=0,$C106*$D106/$C$1*Index_운영!AJ38*Index_운영!AJ$10,IF(NOT(AI106=0),NOT(Index_운영!AJ38=0)*AI106*(1+$E106*Index_운영!AJ214)*Index_운영!AJ38,$C106*$D106/$C$1*Index_운영!AJ38))</f>
        <v>41342.374799999998</v>
      </c>
      <c r="AK106" s="591">
        <f>IF(AK$2=0,$C106*$D106/$C$1*Index_운영!AK38*Index_운영!AK$10,IF(NOT(AJ106=0),NOT(Index_운영!AK38=0)*AJ106*(1+$E106*Index_운영!AK214)*Index_운영!AK38,$C106*$D106/$C$1*Index_운영!AK38))</f>
        <v>41342.374799999998</v>
      </c>
      <c r="AL106" s="591">
        <f>IF(AL$2=0,$C106*$D106/$C$1*Index_운영!AL38*Index_운영!AL$10,IF(NOT(AK106=0),NOT(Index_운영!AL38=0)*AK106*(1+$E106*Index_운영!AL214)*Index_운영!AL38,$C106*$D106/$C$1*Index_운영!AL38))</f>
        <v>41342.374799999998</v>
      </c>
      <c r="AM106" s="591">
        <f>IF(AM$2=0,$C106*$D106/$C$1*Index_운영!AM38*Index_운영!AM$10,IF(NOT(AL106=0),NOT(Index_운영!AM38=0)*AL106*(1+$E106*Index_운영!AM214)*Index_운영!AM38,$C106*$D106/$C$1*Index_운영!AM38))</f>
        <v>41342.374799999998</v>
      </c>
      <c r="AN106" s="591">
        <f>IF(AN$2=0,$C106*$D106/$C$1*Index_운영!AN38*Index_운영!AN$10,IF(NOT(AM106=0),NOT(Index_운영!AN38=0)*AM106*(1+$E106*Index_운영!AN214)*Index_운영!AN38,$C106*$D106/$C$1*Index_운영!AN38))</f>
        <v>41342.374799999998</v>
      </c>
      <c r="AO106" s="591">
        <f>IF(AO$2=0,$C106*$D106/$C$1*Index_운영!AO38*Index_운영!AO$10,IF(NOT(AN106=0),NOT(Index_운영!AO38=0)*AN106*(1+$E106*Index_운영!AO214)*Index_운영!AO38,$C106*$D106/$C$1*Index_운영!AO38))</f>
        <v>41342.374799999998</v>
      </c>
      <c r="AP106" s="591">
        <f>IF(AP$2=0,$C106*$D106/$C$1*Index_운영!AP38*Index_운영!AP$10,IF(NOT(AO106=0),NOT(Index_운영!AP38=0)*AO106*(1+$E106*Index_운영!AP214)*Index_운영!AP38,$C106*$D106/$C$1*Index_운영!AP38))</f>
        <v>42169.222296</v>
      </c>
      <c r="AQ106" s="591">
        <f>IF(AQ$2=0,$C106*$D106/$C$1*Index_운영!AQ38*Index_운영!AQ$10,IF(NOT(AP106=0),NOT(Index_운영!AQ38=0)*AP106*(1+$E106*Index_운영!AQ214)*Index_운영!AQ38,$C106*$D106/$C$1*Index_운영!AQ38))</f>
        <v>42169.222296</v>
      </c>
      <c r="AR106" s="591">
        <f>IF(AR$2=0,$C106*$D106/$C$1*Index_운영!AR38*Index_운영!AR$10,IF(NOT(AQ106=0),NOT(Index_운영!AR38=0)*AQ106*(1+$E106*Index_운영!AR214)*Index_운영!AR38,$C106*$D106/$C$1*Index_운영!AR38))</f>
        <v>42169.222296</v>
      </c>
      <c r="AS106" s="591">
        <f>IF(AS$2=0,$C106*$D106/$C$1*Index_운영!AS38*Index_운영!AS$10,IF(NOT(AR106=0),NOT(Index_운영!AS38=0)*AR106*(1+$E106*Index_운영!AS214)*Index_운영!AS38,$C106*$D106/$C$1*Index_운영!AS38))</f>
        <v>42169.222296</v>
      </c>
      <c r="AT106" s="591">
        <f>IF(AT$2=0,$C106*$D106/$C$1*Index_운영!AT38*Index_운영!AT$10,IF(NOT(AS106=0),NOT(Index_운영!AT38=0)*AS106*(1+$E106*Index_운영!AT214)*Index_운영!AT38,$C106*$D106/$C$1*Index_운영!AT38))</f>
        <v>42169.222296</v>
      </c>
      <c r="AU106" s="591">
        <f>IF(AU$2=0,$C106*$D106/$C$1*Index_운영!AU38*Index_운영!AU$10,IF(NOT(AT106=0),NOT(Index_운영!AU38=0)*AT106*(1+$E106*Index_운영!AU214)*Index_운영!AU38,$C106*$D106/$C$1*Index_운영!AU38))</f>
        <v>42169.222296</v>
      </c>
      <c r="AV106" s="591">
        <f>IF(AV$2=0,$C106*$D106/$C$1*Index_운영!AV38*Index_운영!AV$10,IF(NOT(AU106=0),NOT(Index_운영!AV38=0)*AU106*(1+$E106*Index_운영!AV214)*Index_운영!AV38,$C106*$D106/$C$1*Index_운영!AV38))</f>
        <v>42169.222296</v>
      </c>
      <c r="AW106" s="591">
        <f>IF(AW$2=0,$C106*$D106/$C$1*Index_운영!AW38*Index_운영!AW$10,IF(NOT(AV106=0),NOT(Index_운영!AW38=0)*AV106*(1+$E106*Index_운영!AW214)*Index_운영!AW38,$C106*$D106/$C$1*Index_운영!AW38))</f>
        <v>42169.222296</v>
      </c>
      <c r="AX106" s="591">
        <f>IF(AX$2=0,$C106*$D106/$C$1*Index_운영!AX38*Index_운영!AX$10,IF(NOT(AW106=0),NOT(Index_운영!AX38=0)*AW106*(1+$E106*Index_운영!AX214)*Index_운영!AX38,$C106*$D106/$C$1*Index_운영!AX38))</f>
        <v>42169.222296</v>
      </c>
      <c r="AY106" s="591">
        <f>IF(AY$2=0,$C106*$D106/$C$1*Index_운영!AY38*Index_운영!AY$10,IF(NOT(AX106=0),NOT(Index_운영!AY38=0)*AX106*(1+$E106*Index_운영!AY214)*Index_운영!AY38,$C106*$D106/$C$1*Index_운영!AY38))</f>
        <v>42169.222296</v>
      </c>
      <c r="AZ106" s="591">
        <f>IF(AZ$2=0,$C106*$D106/$C$1*Index_운영!AZ38*Index_운영!AZ$10,IF(NOT(AY106=0),NOT(Index_운영!AZ38=0)*AY106*(1+$E106*Index_운영!AZ214)*Index_운영!AZ38,$C106*$D106/$C$1*Index_운영!AZ38))</f>
        <v>42169.222296</v>
      </c>
      <c r="BA106" s="591">
        <f>IF(BA$2=0,$C106*$D106/$C$1*Index_운영!BA38*Index_운영!BA$10,IF(NOT(AZ106=0),NOT(Index_운영!BA38=0)*AZ106*(1+$E106*Index_운영!BA214)*Index_운영!BA38,$C106*$D106/$C$1*Index_운영!BA38))</f>
        <v>42169.222296</v>
      </c>
      <c r="BB106" s="591">
        <f>IF(BB$2=0,$C106*$D106/$C$1*Index_운영!BB38*Index_운영!BB$10,IF(NOT(BA106=0),NOT(Index_운영!BB38=0)*BA106*(1+$E106*Index_운영!BB214)*Index_운영!BB38,$C106*$D106/$C$1*Index_운영!BB38))</f>
        <v>43012.606741919997</v>
      </c>
      <c r="BC106" s="591">
        <f>IF(BC$2=0,$C106*$D106/$C$1*Index_운영!BC38*Index_운영!BC$10,IF(NOT(BB106=0),NOT(Index_운영!BC38=0)*BB106*(1+$E106*Index_운영!BC214)*Index_운영!BC38,$C106*$D106/$C$1*Index_운영!BC38))</f>
        <v>43012.606741919997</v>
      </c>
      <c r="BD106" s="591">
        <f>IF(BD$2=0,$C106*$D106/$C$1*Index_운영!BD38*Index_운영!BD$10,IF(NOT(BC106=0),NOT(Index_운영!BD38=0)*BC106*(1+$E106*Index_운영!BD214)*Index_운영!BD38,$C106*$D106/$C$1*Index_운영!BD38))</f>
        <v>43012.606741919997</v>
      </c>
      <c r="BE106" s="591">
        <f>IF(BE$2=0,$C106*$D106/$C$1*Index_운영!BE38*Index_운영!BE$10,IF(NOT(BD106=0),NOT(Index_운영!BE38=0)*BD106*(1+$E106*Index_운영!BE214)*Index_운영!BE38,$C106*$D106/$C$1*Index_운영!BE38))</f>
        <v>43012.606741919997</v>
      </c>
      <c r="BF106" s="591">
        <f>IF(BF$2=0,$C106*$D106/$C$1*Index_운영!BF38*Index_운영!BF$10,IF(NOT(BE106=0),NOT(Index_운영!BF38=0)*BE106*(1+$E106*Index_운영!BF214)*Index_운영!BF38,$C106*$D106/$C$1*Index_운영!BF38))</f>
        <v>43012.606741919997</v>
      </c>
      <c r="BG106" s="591">
        <f>IF(BG$2=0,$C106*$D106/$C$1*Index_운영!BG38*Index_운영!BG$10,IF(NOT(BF106=0),NOT(Index_운영!BG38=0)*BF106*(1+$E106*Index_운영!BG214)*Index_운영!BG38,$C106*$D106/$C$1*Index_운영!BG38))</f>
        <v>43012.606741919997</v>
      </c>
      <c r="BH106" s="591">
        <f>IF(BH$2=0,$C106*$D106/$C$1*Index_운영!BH38*Index_운영!BH$10,IF(NOT(BG106=0),NOT(Index_운영!BH38=0)*BG106*(1+$E106*Index_운영!BH214)*Index_운영!BH38,$C106*$D106/$C$1*Index_운영!BH38))</f>
        <v>43012.606741919997</v>
      </c>
      <c r="BI106" s="591">
        <f>IF(BI$2=0,$C106*$D106/$C$1*Index_운영!BI38*Index_운영!BI$10,IF(NOT(BH106=0),NOT(Index_운영!BI38=0)*BH106*(1+$E106*Index_운영!BI214)*Index_운영!BI38,$C106*$D106/$C$1*Index_운영!BI38))</f>
        <v>43012.606741919997</v>
      </c>
      <c r="BJ106" s="591">
        <f>IF(BJ$2=0,$C106*$D106/$C$1*Index_운영!BJ38*Index_운영!BJ$10,IF(NOT(BI106=0),NOT(Index_운영!BJ38=0)*BI106*(1+$E106*Index_운영!BJ214)*Index_운영!BJ38,$C106*$D106/$C$1*Index_운영!BJ38))</f>
        <v>43012.606741919997</v>
      </c>
      <c r="BK106" s="591">
        <f>IF(BK$2=0,$C106*$D106/$C$1*Index_운영!BK38*Index_운영!BK$10,IF(NOT(BJ106=0),NOT(Index_운영!BK38=0)*BJ106*(1+$E106*Index_운영!BK214)*Index_운영!BK38,$C106*$D106/$C$1*Index_운영!BK38))</f>
        <v>43012.606741919997</v>
      </c>
      <c r="BL106" s="591">
        <f>IF(BL$2=0,$C106*$D106/$C$1*Index_운영!BL38*Index_운영!BL$10,IF(NOT(BK106=0),NOT(Index_운영!BL38=0)*BK106*(1+$E106*Index_운영!BL214)*Index_운영!BL38,$C106*$D106/$C$1*Index_운영!BL38))</f>
        <v>43012.606741919997</v>
      </c>
      <c r="BM106" s="591">
        <f>IF(BM$2=0,$C106*$D106/$C$1*Index_운영!BM38*Index_운영!BM$10,IF(NOT(BL106=0),NOT(Index_운영!BM38=0)*BL106*(1+$E106*Index_운영!BM214)*Index_운영!BM38,$C106*$D106/$C$1*Index_운영!BM38))</f>
        <v>43012.606741919997</v>
      </c>
      <c r="BN106" s="591">
        <f>IF(BN$2=0,$C106*$D106/$C$1*Index_운영!BN38*Index_운영!BN$10,IF(NOT(BM106=0),NOT(Index_운영!BN38=0)*BM106*(1+$E106*Index_운영!BN214)*Index_운영!BN38,$C106*$D106/$C$1*Index_운영!BN38))</f>
        <v>43872.858876758401</v>
      </c>
      <c r="BO106" s="591">
        <f>IF(BO$2=0,$C106*$D106/$C$1*Index_운영!BO38*Index_운영!BO$10,IF(NOT(BN106=0),NOT(Index_운영!BO38=0)*BN106*(1+$E106*Index_운영!BO214)*Index_운영!BO38,$C106*$D106/$C$1*Index_운영!BO38))</f>
        <v>43872.858876758401</v>
      </c>
      <c r="BP106" s="591">
        <f>IF(BP$2=0,$C106*$D106/$C$1*Index_운영!BP38*Index_운영!BP$10,IF(NOT(BO106=0),NOT(Index_운영!BP38=0)*BO106*(1+$E106*Index_운영!BP214)*Index_운영!BP38,$C106*$D106/$C$1*Index_운영!BP38))</f>
        <v>43872.858876758401</v>
      </c>
      <c r="BQ106" s="591">
        <f>IF(BQ$2=0,$C106*$D106/$C$1*Index_운영!BQ38*Index_운영!BQ$10,IF(NOT(BP106=0),NOT(Index_운영!BQ38=0)*BP106*(1+$E106*Index_운영!BQ214)*Index_운영!BQ38,$C106*$D106/$C$1*Index_운영!BQ38))</f>
        <v>43872.858876758401</v>
      </c>
      <c r="BR106" s="591">
        <f>IF(BR$2=0,$C106*$D106/$C$1*Index_운영!BR38*Index_운영!BR$10,IF(NOT(BQ106=0),NOT(Index_운영!BR38=0)*BQ106*(1+$E106*Index_운영!BR214)*Index_운영!BR38,$C106*$D106/$C$1*Index_운영!BR38))</f>
        <v>43872.858876758401</v>
      </c>
      <c r="BS106" s="591">
        <f>IF(BS$2=0,$C106*$D106/$C$1*Index_운영!BS38*Index_운영!BS$10,IF(NOT(BR106=0),NOT(Index_운영!BS38=0)*BR106*(1+$E106*Index_운영!BS214)*Index_운영!BS38,$C106*$D106/$C$1*Index_운영!BS38))</f>
        <v>43872.858876758401</v>
      </c>
      <c r="BT106" s="591">
        <f>IF(BT$2=0,$C106*$D106/$C$1*Index_운영!BT38*Index_운영!BT$10,IF(NOT(BS106=0),NOT(Index_운영!BT38=0)*BS106*(1+$E106*Index_운영!BT214)*Index_운영!BT38,$C106*$D106/$C$1*Index_운영!BT38))</f>
        <v>43872.858876758401</v>
      </c>
      <c r="BU106" s="591">
        <f>IF(BU$2=0,$C106*$D106/$C$1*Index_운영!BU38*Index_운영!BU$10,IF(NOT(BT106=0),NOT(Index_운영!BU38=0)*BT106*(1+$E106*Index_운영!BU214)*Index_운영!BU38,$C106*$D106/$C$1*Index_운영!BU38))</f>
        <v>43872.858876758401</v>
      </c>
      <c r="BV106" s="591">
        <f>IF(BV$2=0,$C106*$D106/$C$1*Index_운영!BV38*Index_운영!BV$10,IF(NOT(BU106=0),NOT(Index_운영!BV38=0)*BU106*(1+$E106*Index_운영!BV214)*Index_운영!BV38,$C106*$D106/$C$1*Index_운영!BV38))</f>
        <v>43872.858876758401</v>
      </c>
      <c r="BW106" s="591">
        <f>IF(BW$2=0,$C106*$D106/$C$1*Index_운영!BW38*Index_운영!BW$10,IF(NOT(BV106=0),NOT(Index_운영!BW38=0)*BV106*(1+$E106*Index_운영!BW214)*Index_운영!BW38,$C106*$D106/$C$1*Index_운영!BW38))</f>
        <v>43872.858876758401</v>
      </c>
      <c r="BX106" s="591">
        <f>IF(BX$2=0,$C106*$D106/$C$1*Index_운영!BX38*Index_운영!BX$10,IF(NOT(BW106=0),NOT(Index_운영!BX38=0)*BW106*(1+$E106*Index_운영!BX214)*Index_운영!BX38,$C106*$D106/$C$1*Index_운영!BX38))</f>
        <v>43872.858876758401</v>
      </c>
      <c r="BY106" s="591">
        <f>IF(BY$2=0,$C106*$D106/$C$1*Index_운영!BY38*Index_운영!BY$10,IF(NOT(BX106=0),NOT(Index_운영!BY38=0)*BX106*(1+$E106*Index_운영!BY214)*Index_운영!BY38,$C106*$D106/$C$1*Index_운영!BY38))</f>
        <v>43872.858876758401</v>
      </c>
      <c r="BZ106" s="591">
        <f>IF(BZ$2=0,$C106*$D106/$C$1*Index_운영!BZ38*Index_운영!BZ$10,IF(NOT(BY106=0),NOT(Index_운영!BZ38=0)*BY106*(1+$E106*Index_운영!BZ214)*Index_운영!BZ38,$C106*$D106/$C$1*Index_운영!BZ38))</f>
        <v>44750.316054293573</v>
      </c>
      <c r="CA106" s="591">
        <f>IF(CA$2=0,$C106*$D106/$C$1*Index_운영!CA38*Index_운영!CA$10,IF(NOT(BZ106=0),NOT(Index_운영!CA38=0)*BZ106*(1+$E106*Index_운영!CA214)*Index_운영!CA38,$C106*$D106/$C$1*Index_운영!CA38))</f>
        <v>0</v>
      </c>
      <c r="CB106" s="591">
        <f>IF(CB$2=0,$C106*$D106/$C$1*Index_운영!CB38*Index_운영!CB$10,IF(NOT(CA106=0),NOT(Index_운영!CB38=0)*CA106*(1+$E106*Index_운영!CB214)*Index_운영!CB38,$C106*$D106/$C$1*Index_운영!CB38))</f>
        <v>0</v>
      </c>
      <c r="CC106" s="591">
        <f>IF(CC$2=0,$C106*$D106/$C$1*Index_운영!CC38*Index_운영!CC$10,IF(NOT(CB106=0),NOT(Index_운영!CC38=0)*CB106*(1+$E106*Index_운영!CC214)*Index_운영!CC38,$C106*$D106/$C$1*Index_운영!CC38))</f>
        <v>0</v>
      </c>
      <c r="CD106" s="591">
        <f>IF(CD$2=0,$C106*$D106/$C$1*Index_운영!CD38*Index_운영!CD$10,IF(NOT(CC106=0),NOT(Index_운영!CD38=0)*CC106*(1+$E106*Index_운영!CD214)*Index_운영!CD38,$C106*$D106/$C$1*Index_운영!CD38))</f>
        <v>0</v>
      </c>
      <c r="CE106" s="591">
        <f>IF(CE$2=0,$C106*$D106/$C$1*Index_운영!CE38*Index_운영!CE$10,IF(NOT(CD106=0),NOT(Index_운영!CE38=0)*CD106*(1+$E106*Index_운영!CE214)*Index_운영!CE38,$C106*$D106/$C$1*Index_운영!CE38))</f>
        <v>0</v>
      </c>
      <c r="CF106" s="591">
        <f>IF(CF$2=0,$C106*$D106/$C$1*Index_운영!CF38*Index_운영!CF$10,IF(NOT(CE106=0),NOT(Index_운영!CF38=0)*CE106*(1+$E106*Index_운영!CF214)*Index_운영!CF38,$C106*$D106/$C$1*Index_운영!CF38))</f>
        <v>0</v>
      </c>
      <c r="CG106" s="591">
        <f>IF(CG$2=0,$C106*$D106/$C$1*Index_운영!CG38*Index_운영!CG$10,IF(NOT(CF106=0),NOT(Index_운영!CG38=0)*CF106*(1+$E106*Index_운영!CG214)*Index_운영!CG38,$C106*$D106/$C$1*Index_운영!CG38))</f>
        <v>0</v>
      </c>
      <c r="CH106" s="591">
        <f>IF(CH$2=0,$C106*$D106/$C$1*Index_운영!CH38*Index_운영!CH$10,IF(NOT(CG106=0),NOT(Index_운영!CH38=0)*CG106*(1+$E106*Index_운영!CH214)*Index_운영!CH38,$C106*$D106/$C$1*Index_운영!CH38))</f>
        <v>0</v>
      </c>
      <c r="CI106" s="591">
        <f>IF(CI$2=0,$C106*$D106/$C$1*Index_운영!CI38*Index_운영!CI$10,IF(NOT(CH106=0),NOT(Index_운영!CI38=0)*CH106*(1+$E106*Index_운영!CI214)*Index_운영!CI38,$C106*$D106/$C$1*Index_운영!CI38))</f>
        <v>0</v>
      </c>
      <c r="CJ106" s="591">
        <f>IF(CJ$2=0,$C106*$D106/$C$1*Index_운영!CJ38*Index_운영!CJ$10,IF(NOT(CI106=0),NOT(Index_운영!CJ38=0)*CI106*(1+$E106*Index_운영!CJ214)*Index_운영!CJ38,$C106*$D106/$C$1*Index_운영!CJ38))</f>
        <v>0</v>
      </c>
      <c r="CK106" s="591">
        <f>IF(CK$2=0,$C106*$D106/$C$1*Index_운영!CK38*Index_운영!CK$10,IF(NOT(CJ106=0),NOT(Index_운영!CK38=0)*CJ106*(1+$E106*Index_운영!CK214)*Index_운영!CK38,$C106*$D106/$C$1*Index_운영!CK38))</f>
        <v>0</v>
      </c>
      <c r="CL106" s="591">
        <f>IF(CL$2=0,$C106*$D106/$C$1*Index_운영!CL38*Index_운영!CL$10,IF(NOT(CK106=0),NOT(Index_운영!CL38=0)*CK106*(1+$E106*Index_운영!CL214)*Index_운영!CL38,$C106*$D106/$C$1*Index_운영!CL38))</f>
        <v>0</v>
      </c>
      <c r="CM106" s="591">
        <f>IF(CM$2=0,$C106*$D106/$C$1*Index_운영!CM38*Index_운영!CM$10,IF(NOT(CL106=0),NOT(Index_운영!CM38=0)*CL106*(1+$E106*Index_운영!CM214)*Index_운영!CM38,$C106*$D106/$C$1*Index_운영!CM38))</f>
        <v>0</v>
      </c>
      <c r="CN106" s="591">
        <f>IF(CN$2=0,$C106*$D106/$C$1*Index_운영!CN38*Index_운영!CN$10,IF(NOT(CM106=0),NOT(Index_운영!CN38=0)*CM106*(1+$E106*Index_운영!CN214)*Index_운영!CN38,$C106*$D106/$C$1*Index_운영!CN38))</f>
        <v>0</v>
      </c>
      <c r="CO106" s="591">
        <f>IF(CO$2=0,$C106*$D106/$C$1*Index_운영!CO38*Index_운영!CO$10,IF(NOT(CN106=0),NOT(Index_운영!CO38=0)*CN106*(1+$E106*Index_운영!CO214)*Index_운영!CO38,$C106*$D106/$C$1*Index_운영!CO38))</f>
        <v>0</v>
      </c>
      <c r="CP106" s="591">
        <f>IF(CP$2=0,$C106*$D106/$C$1*Index_운영!CP38*Index_운영!CP$10,IF(NOT(CO106=0),NOT(Index_운영!CP38=0)*CO106*(1+$E106*Index_운영!CP214)*Index_운영!CP38,$C106*$D106/$C$1*Index_운영!CP38))</f>
        <v>0</v>
      </c>
      <c r="CQ106" s="591">
        <f>IF(CQ$2=0,$C106*$D106/$C$1*Index_운영!CQ38*Index_운영!CQ$10,IF(NOT(CP106=0),NOT(Index_운영!CQ38=0)*CP106*(1+$E106*Index_운영!CQ214)*Index_운영!CQ38,$C106*$D106/$C$1*Index_운영!CQ38))</f>
        <v>0</v>
      </c>
      <c r="CR106" s="591">
        <f>IF(CR$2=0,$C106*$D106/$C$1*Index_운영!CR38*Index_운영!CR$10,IF(NOT(CQ106=0),NOT(Index_운영!CR38=0)*CQ106*(1+$E106*Index_운영!CR214)*Index_운영!CR38,$C106*$D106/$C$1*Index_운영!CR38))</f>
        <v>0</v>
      </c>
      <c r="CS106" s="591">
        <f>IF(CS$2=0,$C106*$D106/$C$1*Index_운영!CS38*Index_운영!CS$10,IF(NOT(CR106=0),NOT(Index_운영!CS38=0)*CR106*(1+$E106*Index_운영!CS214)*Index_운영!CS38,$C106*$D106/$C$1*Index_운영!CS38))</f>
        <v>0</v>
      </c>
      <c r="CT106" s="591">
        <f>IF(CT$2=0,$C106*$D106/$C$1*Index_운영!CT38*Index_운영!CT$10,IF(NOT(CS106=0),NOT(Index_운영!CT38=0)*CS106*(1+$E106*Index_운영!CT214)*Index_운영!CT38,$C106*$D106/$C$1*Index_운영!CT38))</f>
        <v>0</v>
      </c>
      <c r="CU106" s="591">
        <f>IF(CU$2=0,$C106*$D106/$C$1*Index_운영!CU38*Index_운영!CU$10,IF(NOT(CT106=0),NOT(Index_운영!CU38=0)*CT106*(1+$E106*Index_운영!CU214)*Index_운영!CU38,$C106*$D106/$C$1*Index_운영!CU38))</f>
        <v>0</v>
      </c>
      <c r="CV106" s="591">
        <f>IF(CV$2=0,$C106*$D106/$C$1*Index_운영!CV38*Index_운영!CV$10,IF(NOT(CU106=0),NOT(Index_운영!CV38=0)*CU106*(1+$E106*Index_운영!CV214)*Index_운영!CV38,$C106*$D106/$C$1*Index_운영!CV38))</f>
        <v>0</v>
      </c>
      <c r="CW106" s="591">
        <f>IF(CW$2=0,$C106*$D106/$C$1*Index_운영!CW38*Index_운영!CW$10,IF(NOT(CV106=0),NOT(Index_운영!CW38=0)*CV106*(1+$E106*Index_운영!CW214)*Index_운영!CW38,$C106*$D106/$C$1*Index_운영!CW38))</f>
        <v>0</v>
      </c>
      <c r="CX106" s="591">
        <f>IF(CX$2=0,$C106*$D106/$C$1*Index_운영!CX38*Index_운영!CX$10,IF(NOT(CW106=0),NOT(Index_운영!CX38=0)*CW106*(1+$E106*Index_운영!CX214)*Index_운영!CX38,$C106*$D106/$C$1*Index_운영!CX38))</f>
        <v>0</v>
      </c>
      <c r="CY106" s="591">
        <f>IF(CY$2=0,$C106*$D106/$C$1*Index_운영!CY38*Index_운영!CY$10,IF(NOT(CX106=0),NOT(Index_운영!CY38=0)*CX106*(1+$E106*Index_운영!CY214)*Index_운영!CY38,$C106*$D106/$C$1*Index_운영!CY38))</f>
        <v>0</v>
      </c>
      <c r="CZ106" s="591">
        <f>IF(CZ$2=0,$C106*$D106/$C$1*Index_운영!CZ38*Index_운영!CZ$10,IF(NOT(CY106=0),NOT(Index_운영!CZ38=0)*CY106*(1+$E106*Index_운영!CZ214)*Index_운영!CZ38,$C106*$D106/$C$1*Index_운영!CZ38))</f>
        <v>0</v>
      </c>
      <c r="DA106" s="591">
        <f>IF(DA$2=0,$C106*$D106/$C$1*Index_운영!DA38*Index_운영!DA$10,IF(NOT(CZ106=0),NOT(Index_운영!DA38=0)*CZ106*(1+$E106*Index_운영!DA214)*Index_운영!DA38,$C106*$D106/$C$1*Index_운영!DA38))</f>
        <v>0</v>
      </c>
      <c r="DB106" s="591">
        <f>IF(DB$2=0,$C106*$D106/$C$1*Index_운영!DB38*Index_운영!DB$10,IF(NOT(DA106=0),NOT(Index_운영!DB38=0)*DA106*(1+$E106*Index_운영!DB214)*Index_운영!DB38,$C106*$D106/$C$1*Index_운영!DB38))</f>
        <v>0</v>
      </c>
      <c r="DC106" s="591">
        <f>IF(DC$2=0,$C106*$D106/$C$1*Index_운영!DC38*Index_운영!DC$10,IF(NOT(DB106=0),NOT(Index_운영!DC38=0)*DB106*(1+$E106*Index_운영!DC214)*Index_운영!DC38,$C106*$D106/$C$1*Index_운영!DC38))</f>
        <v>0</v>
      </c>
      <c r="DD106" s="591">
        <f>IF(DD$2=0,$C106*$D106/$C$1*Index_운영!DD38*Index_운영!DD$10,IF(NOT(DC106=0),NOT(Index_운영!DD38=0)*DC106*(1+$E106*Index_운영!DD214)*Index_운영!DD38,$C106*$D106/$C$1*Index_운영!DD38))</f>
        <v>0</v>
      </c>
      <c r="DE106" s="591">
        <f>IF(DE$2=0,$C106*$D106/$C$1*Index_운영!DE38*Index_운영!DE$10,IF(NOT(DD106=0),NOT(Index_운영!DE38=0)*DD106*(1+$E106*Index_운영!DE214)*Index_운영!DE38,$C106*$D106/$C$1*Index_운영!DE38))</f>
        <v>0</v>
      </c>
      <c r="DF106" s="591">
        <f>IF(DF$2=0,$C106*$D106/$C$1*Index_운영!DF38*Index_운영!DF$10,IF(NOT(DE106=0),NOT(Index_운영!DF38=0)*DE106*(1+$E106*Index_운영!DF214)*Index_운영!DF38,$C106*$D106/$C$1*Index_운영!DF38))</f>
        <v>0</v>
      </c>
      <c r="DG106" s="591">
        <f>IF(DG$2=0,$C106*$D106/$C$1*Index_운영!DG38*Index_운영!DG$10,IF(NOT(DF106=0),NOT(Index_운영!DG38=0)*DF106*(1+$E106*Index_운영!DG214)*Index_운영!DG38,$C106*$D106/$C$1*Index_운영!DG38))</f>
        <v>0</v>
      </c>
      <c r="DH106" s="591">
        <f>IF(DH$2=0,$C106*$D106/$C$1*Index_운영!DH38*Index_운영!DH$10,IF(NOT(DG106=0),NOT(Index_운영!DH38=0)*DG106*(1+$E106*Index_운영!DH214)*Index_운영!DH38,$C106*$D106/$C$1*Index_운영!DH38))</f>
        <v>0</v>
      </c>
      <c r="DI106" s="591">
        <f>IF(DI$2=0,$C106*$D106/$C$1*Index_운영!DI38*Index_운영!DI$10,IF(NOT(DH106=0),NOT(Index_운영!DI38=0)*DH106*(1+$E106*Index_운영!DI214)*Index_운영!DI38,$C106*$D106/$C$1*Index_운영!DI38))</f>
        <v>0</v>
      </c>
      <c r="DJ106" s="591">
        <f>IF(DJ$2=0,$C106*$D106/$C$1*Index_운영!DJ38*Index_운영!DJ$10,IF(NOT(DI106=0),NOT(Index_운영!DJ38=0)*DI106*(1+$E106*Index_운영!DJ214)*Index_운영!DJ38,$C106*$D106/$C$1*Index_운영!DJ38))</f>
        <v>0</v>
      </c>
      <c r="DK106" s="591">
        <f>IF(DK$2=0,$C106*$D106/$C$1*Index_운영!DK38*Index_운영!DK$10,IF(NOT(DJ106=0),NOT(Index_운영!DK38=0)*DJ106*(1+$E106*Index_운영!DK214)*Index_운영!DK38,$C106*$D106/$C$1*Index_운영!DK38))</f>
        <v>0</v>
      </c>
      <c r="DL106" s="591">
        <f>IF(DL$2=0,$C106*$D106/$C$1*Index_운영!DL38*Index_운영!DL$10,IF(NOT(DK106=0),NOT(Index_운영!DL38=0)*DK106*(1+$E106*Index_운영!DL214)*Index_운영!DL38,$C106*$D106/$C$1*Index_운영!DL38))</f>
        <v>0</v>
      </c>
      <c r="DM106" s="591">
        <f>IF(DM$2=0,$C106*$D106/$C$1*Index_운영!DM38*Index_운영!DM$10,IF(NOT(DL106=0),NOT(Index_운영!DM38=0)*DL106*(1+$E106*Index_운영!DM214)*Index_운영!DM38,$C106*$D106/$C$1*Index_운영!DM38))</f>
        <v>0</v>
      </c>
      <c r="DN106" s="591">
        <f>IF(DN$2=0,$C106*$D106/$C$1*Index_운영!DN38*Index_운영!DN$10,IF(NOT(DM106=0),NOT(Index_운영!DN38=0)*DM106*(1+$E106*Index_운영!DN214)*Index_운영!DN38,$C106*$D106/$C$1*Index_운영!DN38))</f>
        <v>0</v>
      </c>
      <c r="DO106" s="591">
        <f>IF(DO$2=0,$C106*$D106/$C$1*Index_운영!DO38*Index_운영!DO$10,IF(NOT(DN106=0),NOT(Index_운영!DO38=0)*DN106*(1+$E106*Index_운영!DO214)*Index_운영!DO38,$C106*$D106/$C$1*Index_운영!DO38))</f>
        <v>0</v>
      </c>
      <c r="DP106" s="591">
        <f>IF(DP$2=0,$C106*$D106/$C$1*Index_운영!DP38*Index_운영!DP$10,IF(NOT(DO106=0),NOT(Index_운영!DP38=0)*DO106*(1+$E106*Index_운영!DP214)*Index_운영!DP38,$C106*$D106/$C$1*Index_운영!DP38))</f>
        <v>0</v>
      </c>
      <c r="DQ106" s="591">
        <f>IF(DQ$2=0,$C106*$D106/$C$1*Index_운영!DQ38*Index_운영!DQ$10,IF(NOT(DP106=0),NOT(Index_운영!DQ38=0)*DP106*(1+$E106*Index_운영!DQ214)*Index_운영!DQ38,$C106*$D106/$C$1*Index_운영!DQ38))</f>
        <v>0</v>
      </c>
      <c r="DR106" s="591">
        <f>IF(DR$2=0,$C106*$D106/$C$1*Index_운영!DR38*Index_운영!DR$10,IF(NOT(DQ106=0),NOT(Index_운영!DR38=0)*DQ106*(1+$E106*Index_운영!DR214)*Index_운영!DR38,$C106*$D106/$C$1*Index_운영!DR38))</f>
        <v>0</v>
      </c>
      <c r="DS106" s="591">
        <f>IF(DS$2=0,$C106*$D106/$C$1*Index_운영!DS38*Index_운영!DS$10,IF(NOT(DR106=0),NOT(Index_운영!DS38=0)*DR106*(1+$E106*Index_운영!DS214)*Index_운영!DS38,$C106*$D106/$C$1*Index_운영!DS38))</f>
        <v>0</v>
      </c>
      <c r="DT106" s="591">
        <f>IF(DT$2=0,$C106*$D106/$C$1*Index_운영!DT38*Index_운영!DT$10,IF(NOT(DS106=0),NOT(Index_운영!DT38=0)*DS106*(1+$E106*Index_운영!DT214)*Index_운영!DT38,$C106*$D106/$C$1*Index_운영!DT38))</f>
        <v>0</v>
      </c>
      <c r="DU106" s="591">
        <f>IF(DU$2=0,$C106*$D106/$C$1*Index_운영!DU38*Index_운영!DU$10,IF(NOT(DT106=0),NOT(Index_운영!DU38=0)*DT106*(1+$E106*Index_운영!DU214)*Index_운영!DU38,$C106*$D106/$C$1*Index_운영!DU38))</f>
        <v>0</v>
      </c>
      <c r="DV106" s="591">
        <f>IF(DV$2=0,$C106*$D106/$C$1*Index_운영!DV38*Index_운영!DV$10,IF(NOT(DU106=0),NOT(Index_운영!DV38=0)*DU106*(1+$E106*Index_운영!DV214)*Index_운영!DV38,$C106*$D106/$C$1*Index_운영!DV38))</f>
        <v>0</v>
      </c>
    </row>
    <row r="107" spans="1:126" s="464" customFormat="1" outlineLevel="1" x14ac:dyDescent="0.4">
      <c r="A107" s="736"/>
      <c r="B107" s="464" t="str">
        <f>'Rent Roll'!$B13</f>
        <v>1층</v>
      </c>
      <c r="C107" s="1219">
        <f>'Rent Roll'!$K13</f>
        <v>245.38</v>
      </c>
      <c r="D107" s="1220">
        <f>'Rent Roll'!$S13</f>
        <v>150000</v>
      </c>
      <c r="E107" s="1221">
        <f>'Rent Roll'!$T13</f>
        <v>0.02</v>
      </c>
      <c r="F107" s="588">
        <f>IF(F$2=0,$C107*$D107/$C$1*Index_운영!F39*Index_운영!F$10,IF(NOT(E107=0),NOT(Index_운영!F39=0)*E107*(1+$E107*Index_운영!F215)*Index_운영!F39,$C107*$D107/$C$1*Index_운영!F39))</f>
        <v>0</v>
      </c>
      <c r="G107" s="591">
        <f>IF(G$2=0,$C107*$D107/$C$1*Index_운영!G39*Index_운영!G$10,IF(NOT(F107=0),NOT(Index_운영!G39=0)*F107*(1+$E107*Index_운영!G215)*Index_운영!G39,$C107*$D107/$C$1*Index_운영!G39))</f>
        <v>36807</v>
      </c>
      <c r="H107" s="591">
        <f>IF(H$2=0,$C107*$D107/$C$1*Index_운영!H39*Index_운영!H$10,IF(NOT(G107=0),NOT(Index_운영!H39=0)*G107*(1+$E107*Index_운영!H215)*Index_운영!H39,$C107*$D107/$C$1*Index_운영!H39))</f>
        <v>36807</v>
      </c>
      <c r="I107" s="591">
        <f>IF(I$2=0,$C107*$D107/$C$1*Index_운영!I39*Index_운영!I$10,IF(NOT(H107=0),NOT(Index_운영!I39=0)*H107*(1+$E107*Index_운영!I215)*Index_운영!I39,$C107*$D107/$C$1*Index_운영!I39))</f>
        <v>36807</v>
      </c>
      <c r="J107" s="591">
        <f>IF(J$2=0,$C107*$D107/$C$1*Index_운영!J39*Index_운영!J$10,IF(NOT(I107=0),NOT(Index_운영!J39=0)*I107*(1+$E107*Index_운영!J215)*Index_운영!J39,$C107*$D107/$C$1*Index_운영!J39))</f>
        <v>36807</v>
      </c>
      <c r="K107" s="591">
        <f>IF(K$2=0,$C107*$D107/$C$1*Index_운영!K39*Index_운영!K$10,IF(NOT(J107=0),NOT(Index_운영!K39=0)*J107*(1+$E107*Index_운영!K215)*Index_운영!K39,$C107*$D107/$C$1*Index_운영!K39))</f>
        <v>36807</v>
      </c>
      <c r="L107" s="591">
        <f>IF(L$2=0,$C107*$D107/$C$1*Index_운영!L39*Index_운영!L$10,IF(NOT(K107=0),NOT(Index_운영!L39=0)*K107*(1+$E107*Index_운영!L215)*Index_운영!L39,$C107*$D107/$C$1*Index_운영!L39))</f>
        <v>36807</v>
      </c>
      <c r="M107" s="591">
        <f>IF(M$2=0,$C107*$D107/$C$1*Index_운영!M39*Index_운영!M$10,IF(NOT(L107=0),NOT(Index_운영!M39=0)*L107*(1+$E107*Index_운영!M215)*Index_운영!M39,$C107*$D107/$C$1*Index_운영!M39))</f>
        <v>36807</v>
      </c>
      <c r="N107" s="591">
        <f>IF(N$2=0,$C107*$D107/$C$1*Index_운영!N39*Index_운영!N$10,IF(NOT(M107=0),NOT(Index_운영!N39=0)*M107*(1+$E107*Index_운영!N215)*Index_운영!N39,$C107*$D107/$C$1*Index_운영!N39))</f>
        <v>36807</v>
      </c>
      <c r="O107" s="591">
        <f>IF(O$2=0,$C107*$D107/$C$1*Index_운영!O39*Index_운영!O$10,IF(NOT(N107=0),NOT(Index_운영!O39=0)*N107*(1+$E107*Index_운영!O215)*Index_운영!O39,$C107*$D107/$C$1*Index_운영!O39))</f>
        <v>36807</v>
      </c>
      <c r="P107" s="591">
        <f>IF(P$2=0,$C107*$D107/$C$1*Index_운영!P39*Index_운영!P$10,IF(NOT(O107=0),NOT(Index_운영!P39=0)*O107*(1+$E107*Index_운영!P215)*Index_운영!P39,$C107*$D107/$C$1*Index_운영!P39))</f>
        <v>36807</v>
      </c>
      <c r="Q107" s="591">
        <f>IF(Q$2=0,$C107*$D107/$C$1*Index_운영!Q39*Index_운영!Q$10,IF(NOT(P107=0),NOT(Index_운영!Q39=0)*P107*(1+$E107*Index_운영!Q215)*Index_운영!Q39,$C107*$D107/$C$1*Index_운영!Q39))</f>
        <v>36807</v>
      </c>
      <c r="R107" s="591">
        <f>IF(R$2=0,$C107*$D107/$C$1*Index_운영!R39*Index_운영!R$10,IF(NOT(Q107=0),NOT(Index_운영!R39=0)*Q107*(1+$E107*Index_운영!R215)*Index_운영!R39,$C107*$D107/$C$1*Index_운영!R39))</f>
        <v>37543.14</v>
      </c>
      <c r="S107" s="591">
        <f>IF(S$2=0,$C107*$D107/$C$1*Index_운영!S39*Index_운영!S$10,IF(NOT(R107=0),NOT(Index_운영!S39=0)*R107*(1+$E107*Index_운영!S215)*Index_운영!S39,$C107*$D107/$C$1*Index_운영!S39))</f>
        <v>37543.14</v>
      </c>
      <c r="T107" s="591">
        <f>IF(T$2=0,$C107*$D107/$C$1*Index_운영!T39*Index_운영!T$10,IF(NOT(S107=0),NOT(Index_운영!T39=0)*S107*(1+$E107*Index_운영!T215)*Index_운영!T39,$C107*$D107/$C$1*Index_운영!T39))</f>
        <v>37543.14</v>
      </c>
      <c r="U107" s="591">
        <f>IF(U$2=0,$C107*$D107/$C$1*Index_운영!U39*Index_운영!U$10,IF(NOT(T107=0),NOT(Index_운영!U39=0)*T107*(1+$E107*Index_운영!U215)*Index_운영!U39,$C107*$D107/$C$1*Index_운영!U39))</f>
        <v>37543.14</v>
      </c>
      <c r="V107" s="591">
        <f>IF(V$2=0,$C107*$D107/$C$1*Index_운영!V39*Index_운영!V$10,IF(NOT(U107=0),NOT(Index_운영!V39=0)*U107*(1+$E107*Index_운영!V215)*Index_운영!V39,$C107*$D107/$C$1*Index_운영!V39))</f>
        <v>37543.14</v>
      </c>
      <c r="W107" s="591">
        <f>IF(W$2=0,$C107*$D107/$C$1*Index_운영!W39*Index_운영!W$10,IF(NOT(V107=0),NOT(Index_운영!W39=0)*V107*(1+$E107*Index_운영!W215)*Index_운영!W39,$C107*$D107/$C$1*Index_운영!W39))</f>
        <v>37543.14</v>
      </c>
      <c r="X107" s="591">
        <f>IF(X$2=0,$C107*$D107/$C$1*Index_운영!X39*Index_운영!X$10,IF(NOT(W107=0),NOT(Index_운영!X39=0)*W107*(1+$E107*Index_운영!X215)*Index_운영!X39,$C107*$D107/$C$1*Index_운영!X39))</f>
        <v>37543.14</v>
      </c>
      <c r="Y107" s="591">
        <f>IF(Y$2=0,$C107*$D107/$C$1*Index_운영!Y39*Index_운영!Y$10,IF(NOT(X107=0),NOT(Index_운영!Y39=0)*X107*(1+$E107*Index_운영!Y215)*Index_운영!Y39,$C107*$D107/$C$1*Index_운영!Y39))</f>
        <v>37543.14</v>
      </c>
      <c r="Z107" s="591">
        <f>IF(Z$2=0,$C107*$D107/$C$1*Index_운영!Z39*Index_운영!Z$10,IF(NOT(Y107=0),NOT(Index_운영!Z39=0)*Y107*(1+$E107*Index_운영!Z215)*Index_운영!Z39,$C107*$D107/$C$1*Index_운영!Z39))</f>
        <v>37543.14</v>
      </c>
      <c r="AA107" s="591">
        <f>IF(AA$2=0,$C107*$D107/$C$1*Index_운영!AA39*Index_운영!AA$10,IF(NOT(Z107=0),NOT(Index_운영!AA39=0)*Z107*(1+$E107*Index_운영!AA215)*Index_운영!AA39,$C107*$D107/$C$1*Index_운영!AA39))</f>
        <v>37543.14</v>
      </c>
      <c r="AB107" s="591">
        <f>IF(AB$2=0,$C107*$D107/$C$1*Index_운영!AB39*Index_운영!AB$10,IF(NOT(AA107=0),NOT(Index_운영!AB39=0)*AA107*(1+$E107*Index_운영!AB215)*Index_운영!AB39,$C107*$D107/$C$1*Index_운영!AB39))</f>
        <v>37543.14</v>
      </c>
      <c r="AC107" s="591">
        <f>IF(AC$2=0,$C107*$D107/$C$1*Index_운영!AC39*Index_운영!AC$10,IF(NOT(AB107=0),NOT(Index_운영!AC39=0)*AB107*(1+$E107*Index_운영!AC215)*Index_운영!AC39,$C107*$D107/$C$1*Index_운영!AC39))</f>
        <v>37543.14</v>
      </c>
      <c r="AD107" s="591">
        <f>IF(AD$2=0,$C107*$D107/$C$1*Index_운영!AD39*Index_운영!AD$10,IF(NOT(AC107=0),NOT(Index_운영!AD39=0)*AC107*(1+$E107*Index_운영!AD215)*Index_운영!AD39,$C107*$D107/$C$1*Index_운영!AD39))</f>
        <v>38294.002800000002</v>
      </c>
      <c r="AE107" s="591">
        <f>IF(AE$2=0,$C107*$D107/$C$1*Index_운영!AE39*Index_운영!AE$10,IF(NOT(AD107=0),NOT(Index_운영!AE39=0)*AD107*(1+$E107*Index_운영!AE215)*Index_운영!AE39,$C107*$D107/$C$1*Index_운영!AE39))</f>
        <v>38294.002800000002</v>
      </c>
      <c r="AF107" s="591">
        <f>IF(AF$2=0,$C107*$D107/$C$1*Index_운영!AF39*Index_운영!AF$10,IF(NOT(AE107=0),NOT(Index_운영!AF39=0)*AE107*(1+$E107*Index_운영!AF215)*Index_운영!AF39,$C107*$D107/$C$1*Index_운영!AF39))</f>
        <v>38294.002800000002</v>
      </c>
      <c r="AG107" s="591">
        <f>IF(AG$2=0,$C107*$D107/$C$1*Index_운영!AG39*Index_운영!AG$10,IF(NOT(AF107=0),NOT(Index_운영!AG39=0)*AF107*(1+$E107*Index_운영!AG215)*Index_운영!AG39,$C107*$D107/$C$1*Index_운영!AG39))</f>
        <v>38294.002800000002</v>
      </c>
      <c r="AH107" s="591">
        <f>IF(AH$2=0,$C107*$D107/$C$1*Index_운영!AH39*Index_운영!AH$10,IF(NOT(AG107=0),NOT(Index_운영!AH39=0)*AG107*(1+$E107*Index_운영!AH215)*Index_운영!AH39,$C107*$D107/$C$1*Index_운영!AH39))</f>
        <v>38294.002800000002</v>
      </c>
      <c r="AI107" s="591">
        <f>IF(AI$2=0,$C107*$D107/$C$1*Index_운영!AI39*Index_운영!AI$10,IF(NOT(AH107=0),NOT(Index_운영!AI39=0)*AH107*(1+$E107*Index_운영!AI215)*Index_운영!AI39,$C107*$D107/$C$1*Index_운영!AI39))</f>
        <v>38294.002800000002</v>
      </c>
      <c r="AJ107" s="591">
        <f>IF(AJ$2=0,$C107*$D107/$C$1*Index_운영!AJ39*Index_운영!AJ$10,IF(NOT(AI107=0),NOT(Index_운영!AJ39=0)*AI107*(1+$E107*Index_운영!AJ215)*Index_운영!AJ39,$C107*$D107/$C$1*Index_운영!AJ39))</f>
        <v>38294.002800000002</v>
      </c>
      <c r="AK107" s="591">
        <f>IF(AK$2=0,$C107*$D107/$C$1*Index_운영!AK39*Index_운영!AK$10,IF(NOT(AJ107=0),NOT(Index_운영!AK39=0)*AJ107*(1+$E107*Index_운영!AK215)*Index_운영!AK39,$C107*$D107/$C$1*Index_운영!AK39))</f>
        <v>38294.002800000002</v>
      </c>
      <c r="AL107" s="591">
        <f>IF(AL$2=0,$C107*$D107/$C$1*Index_운영!AL39*Index_운영!AL$10,IF(NOT(AK107=0),NOT(Index_운영!AL39=0)*AK107*(1+$E107*Index_운영!AL215)*Index_운영!AL39,$C107*$D107/$C$1*Index_운영!AL39))</f>
        <v>38294.002800000002</v>
      </c>
      <c r="AM107" s="591">
        <f>IF(AM$2=0,$C107*$D107/$C$1*Index_운영!AM39*Index_운영!AM$10,IF(NOT(AL107=0),NOT(Index_운영!AM39=0)*AL107*(1+$E107*Index_운영!AM215)*Index_운영!AM39,$C107*$D107/$C$1*Index_운영!AM39))</f>
        <v>38294.002800000002</v>
      </c>
      <c r="AN107" s="591">
        <f>IF(AN$2=0,$C107*$D107/$C$1*Index_운영!AN39*Index_운영!AN$10,IF(NOT(AM107=0),NOT(Index_운영!AN39=0)*AM107*(1+$E107*Index_운영!AN215)*Index_운영!AN39,$C107*$D107/$C$1*Index_운영!AN39))</f>
        <v>38294.002800000002</v>
      </c>
      <c r="AO107" s="591">
        <f>IF(AO$2=0,$C107*$D107/$C$1*Index_운영!AO39*Index_운영!AO$10,IF(NOT(AN107=0),NOT(Index_운영!AO39=0)*AN107*(1+$E107*Index_운영!AO215)*Index_운영!AO39,$C107*$D107/$C$1*Index_운영!AO39))</f>
        <v>38294.002800000002</v>
      </c>
      <c r="AP107" s="591">
        <f>IF(AP$2=0,$C107*$D107/$C$1*Index_운영!AP39*Index_운영!AP$10,IF(NOT(AO107=0),NOT(Index_운영!AP39=0)*AO107*(1+$E107*Index_운영!AP215)*Index_운영!AP39,$C107*$D107/$C$1*Index_운영!AP39))</f>
        <v>39059.882856000004</v>
      </c>
      <c r="AQ107" s="591">
        <f>IF(AQ$2=0,$C107*$D107/$C$1*Index_운영!AQ39*Index_운영!AQ$10,IF(NOT(AP107=0),NOT(Index_운영!AQ39=0)*AP107*(1+$E107*Index_운영!AQ215)*Index_운영!AQ39,$C107*$D107/$C$1*Index_운영!AQ39))</f>
        <v>39059.882856000004</v>
      </c>
      <c r="AR107" s="591">
        <f>IF(AR$2=0,$C107*$D107/$C$1*Index_운영!AR39*Index_운영!AR$10,IF(NOT(AQ107=0),NOT(Index_운영!AR39=0)*AQ107*(1+$E107*Index_운영!AR215)*Index_운영!AR39,$C107*$D107/$C$1*Index_운영!AR39))</f>
        <v>39059.882856000004</v>
      </c>
      <c r="AS107" s="591">
        <f>IF(AS$2=0,$C107*$D107/$C$1*Index_운영!AS39*Index_운영!AS$10,IF(NOT(AR107=0),NOT(Index_운영!AS39=0)*AR107*(1+$E107*Index_운영!AS215)*Index_운영!AS39,$C107*$D107/$C$1*Index_운영!AS39))</f>
        <v>39059.882856000004</v>
      </c>
      <c r="AT107" s="591">
        <f>IF(AT$2=0,$C107*$D107/$C$1*Index_운영!AT39*Index_운영!AT$10,IF(NOT(AS107=0),NOT(Index_운영!AT39=0)*AS107*(1+$E107*Index_운영!AT215)*Index_운영!AT39,$C107*$D107/$C$1*Index_운영!AT39))</f>
        <v>39059.882856000004</v>
      </c>
      <c r="AU107" s="591">
        <f>IF(AU$2=0,$C107*$D107/$C$1*Index_운영!AU39*Index_운영!AU$10,IF(NOT(AT107=0),NOT(Index_운영!AU39=0)*AT107*(1+$E107*Index_운영!AU215)*Index_운영!AU39,$C107*$D107/$C$1*Index_운영!AU39))</f>
        <v>39059.882856000004</v>
      </c>
      <c r="AV107" s="591">
        <f>IF(AV$2=0,$C107*$D107/$C$1*Index_운영!AV39*Index_운영!AV$10,IF(NOT(AU107=0),NOT(Index_운영!AV39=0)*AU107*(1+$E107*Index_운영!AV215)*Index_운영!AV39,$C107*$D107/$C$1*Index_운영!AV39))</f>
        <v>39059.882856000004</v>
      </c>
      <c r="AW107" s="591">
        <f>IF(AW$2=0,$C107*$D107/$C$1*Index_운영!AW39*Index_운영!AW$10,IF(NOT(AV107=0),NOT(Index_운영!AW39=0)*AV107*(1+$E107*Index_운영!AW215)*Index_운영!AW39,$C107*$D107/$C$1*Index_운영!AW39))</f>
        <v>39059.882856000004</v>
      </c>
      <c r="AX107" s="591">
        <f>IF(AX$2=0,$C107*$D107/$C$1*Index_운영!AX39*Index_운영!AX$10,IF(NOT(AW107=0),NOT(Index_운영!AX39=0)*AW107*(1+$E107*Index_운영!AX215)*Index_운영!AX39,$C107*$D107/$C$1*Index_운영!AX39))</f>
        <v>39059.882856000004</v>
      </c>
      <c r="AY107" s="591">
        <f>IF(AY$2=0,$C107*$D107/$C$1*Index_운영!AY39*Index_운영!AY$10,IF(NOT(AX107=0),NOT(Index_운영!AY39=0)*AX107*(1+$E107*Index_운영!AY215)*Index_운영!AY39,$C107*$D107/$C$1*Index_운영!AY39))</f>
        <v>39059.882856000004</v>
      </c>
      <c r="AZ107" s="591">
        <f>IF(AZ$2=0,$C107*$D107/$C$1*Index_운영!AZ39*Index_운영!AZ$10,IF(NOT(AY107=0),NOT(Index_운영!AZ39=0)*AY107*(1+$E107*Index_운영!AZ215)*Index_운영!AZ39,$C107*$D107/$C$1*Index_운영!AZ39))</f>
        <v>39059.882856000004</v>
      </c>
      <c r="BA107" s="591">
        <f>IF(BA$2=0,$C107*$D107/$C$1*Index_운영!BA39*Index_운영!BA$10,IF(NOT(AZ107=0),NOT(Index_운영!BA39=0)*AZ107*(1+$E107*Index_운영!BA215)*Index_운영!BA39,$C107*$D107/$C$1*Index_운영!BA39))</f>
        <v>39059.882856000004</v>
      </c>
      <c r="BB107" s="591">
        <f>IF(BB$2=0,$C107*$D107/$C$1*Index_운영!BB39*Index_운영!BB$10,IF(NOT(BA107=0),NOT(Index_운영!BB39=0)*BA107*(1+$E107*Index_운영!BB215)*Index_운영!BB39,$C107*$D107/$C$1*Index_운영!BB39))</f>
        <v>39841.080513120003</v>
      </c>
      <c r="BC107" s="591">
        <f>IF(BC$2=0,$C107*$D107/$C$1*Index_운영!BC39*Index_운영!BC$10,IF(NOT(BB107=0),NOT(Index_운영!BC39=0)*BB107*(1+$E107*Index_운영!BC215)*Index_운영!BC39,$C107*$D107/$C$1*Index_운영!BC39))</f>
        <v>39841.080513120003</v>
      </c>
      <c r="BD107" s="591">
        <f>IF(BD$2=0,$C107*$D107/$C$1*Index_운영!BD39*Index_운영!BD$10,IF(NOT(BC107=0),NOT(Index_운영!BD39=0)*BC107*(1+$E107*Index_운영!BD215)*Index_운영!BD39,$C107*$D107/$C$1*Index_운영!BD39))</f>
        <v>39841.080513120003</v>
      </c>
      <c r="BE107" s="591">
        <f>IF(BE$2=0,$C107*$D107/$C$1*Index_운영!BE39*Index_운영!BE$10,IF(NOT(BD107=0),NOT(Index_운영!BE39=0)*BD107*(1+$E107*Index_운영!BE215)*Index_운영!BE39,$C107*$D107/$C$1*Index_운영!BE39))</f>
        <v>39841.080513120003</v>
      </c>
      <c r="BF107" s="591">
        <f>IF(BF$2=0,$C107*$D107/$C$1*Index_운영!BF39*Index_운영!BF$10,IF(NOT(BE107=0),NOT(Index_운영!BF39=0)*BE107*(1+$E107*Index_운영!BF215)*Index_운영!BF39,$C107*$D107/$C$1*Index_운영!BF39))</f>
        <v>39841.080513120003</v>
      </c>
      <c r="BG107" s="591">
        <f>IF(BG$2=0,$C107*$D107/$C$1*Index_운영!BG39*Index_운영!BG$10,IF(NOT(BF107=0),NOT(Index_운영!BG39=0)*BF107*(1+$E107*Index_운영!BG215)*Index_운영!BG39,$C107*$D107/$C$1*Index_운영!BG39))</f>
        <v>39841.080513120003</v>
      </c>
      <c r="BH107" s="591">
        <f>IF(BH$2=0,$C107*$D107/$C$1*Index_운영!BH39*Index_운영!BH$10,IF(NOT(BG107=0),NOT(Index_운영!BH39=0)*BG107*(1+$E107*Index_운영!BH215)*Index_운영!BH39,$C107*$D107/$C$1*Index_운영!BH39))</f>
        <v>39841.080513120003</v>
      </c>
      <c r="BI107" s="591">
        <f>IF(BI$2=0,$C107*$D107/$C$1*Index_운영!BI39*Index_운영!BI$10,IF(NOT(BH107=0),NOT(Index_운영!BI39=0)*BH107*(1+$E107*Index_운영!BI215)*Index_운영!BI39,$C107*$D107/$C$1*Index_운영!BI39))</f>
        <v>39841.080513120003</v>
      </c>
      <c r="BJ107" s="591">
        <f>IF(BJ$2=0,$C107*$D107/$C$1*Index_운영!BJ39*Index_운영!BJ$10,IF(NOT(BI107=0),NOT(Index_운영!BJ39=0)*BI107*(1+$E107*Index_운영!BJ215)*Index_운영!BJ39,$C107*$D107/$C$1*Index_운영!BJ39))</f>
        <v>39841.080513120003</v>
      </c>
      <c r="BK107" s="591">
        <f>IF(BK$2=0,$C107*$D107/$C$1*Index_운영!BK39*Index_운영!BK$10,IF(NOT(BJ107=0),NOT(Index_운영!BK39=0)*BJ107*(1+$E107*Index_운영!BK215)*Index_운영!BK39,$C107*$D107/$C$1*Index_운영!BK39))</f>
        <v>39841.080513120003</v>
      </c>
      <c r="BL107" s="591">
        <f>IF(BL$2=0,$C107*$D107/$C$1*Index_운영!BL39*Index_운영!BL$10,IF(NOT(BK107=0),NOT(Index_운영!BL39=0)*BK107*(1+$E107*Index_운영!BL215)*Index_운영!BL39,$C107*$D107/$C$1*Index_운영!BL39))</f>
        <v>39841.080513120003</v>
      </c>
      <c r="BM107" s="591">
        <f>IF(BM$2=0,$C107*$D107/$C$1*Index_운영!BM39*Index_운영!BM$10,IF(NOT(BL107=0),NOT(Index_운영!BM39=0)*BL107*(1+$E107*Index_운영!BM215)*Index_운영!BM39,$C107*$D107/$C$1*Index_운영!BM39))</f>
        <v>39841.080513120003</v>
      </c>
      <c r="BN107" s="591">
        <f>IF(BN$2=0,$C107*$D107/$C$1*Index_운영!BN39*Index_운영!BN$10,IF(NOT(BM107=0),NOT(Index_운영!BN39=0)*BM107*(1+$E107*Index_운영!BN215)*Index_운영!BN39,$C107*$D107/$C$1*Index_운영!BN39))</f>
        <v>40637.902123382402</v>
      </c>
      <c r="BO107" s="591">
        <f>IF(BO$2=0,$C107*$D107/$C$1*Index_운영!BO39*Index_운영!BO$10,IF(NOT(BN107=0),NOT(Index_운영!BO39=0)*BN107*(1+$E107*Index_운영!BO215)*Index_운영!BO39,$C107*$D107/$C$1*Index_운영!BO39))</f>
        <v>40637.902123382402</v>
      </c>
      <c r="BP107" s="591">
        <f>IF(BP$2=0,$C107*$D107/$C$1*Index_운영!BP39*Index_운영!BP$10,IF(NOT(BO107=0),NOT(Index_운영!BP39=0)*BO107*(1+$E107*Index_운영!BP215)*Index_운영!BP39,$C107*$D107/$C$1*Index_운영!BP39))</f>
        <v>40637.902123382402</v>
      </c>
      <c r="BQ107" s="591">
        <f>IF(BQ$2=0,$C107*$D107/$C$1*Index_운영!BQ39*Index_운영!BQ$10,IF(NOT(BP107=0),NOT(Index_운영!BQ39=0)*BP107*(1+$E107*Index_운영!BQ215)*Index_운영!BQ39,$C107*$D107/$C$1*Index_운영!BQ39))</f>
        <v>40637.902123382402</v>
      </c>
      <c r="BR107" s="591">
        <f>IF(BR$2=0,$C107*$D107/$C$1*Index_운영!BR39*Index_운영!BR$10,IF(NOT(BQ107=0),NOT(Index_운영!BR39=0)*BQ107*(1+$E107*Index_운영!BR215)*Index_운영!BR39,$C107*$D107/$C$1*Index_운영!BR39))</f>
        <v>40637.902123382402</v>
      </c>
      <c r="BS107" s="591">
        <f>IF(BS$2=0,$C107*$D107/$C$1*Index_운영!BS39*Index_운영!BS$10,IF(NOT(BR107=0),NOT(Index_운영!BS39=0)*BR107*(1+$E107*Index_운영!BS215)*Index_운영!BS39,$C107*$D107/$C$1*Index_운영!BS39))</f>
        <v>40637.902123382402</v>
      </c>
      <c r="BT107" s="591">
        <f>IF(BT$2=0,$C107*$D107/$C$1*Index_운영!BT39*Index_운영!BT$10,IF(NOT(BS107=0),NOT(Index_운영!BT39=0)*BS107*(1+$E107*Index_운영!BT215)*Index_운영!BT39,$C107*$D107/$C$1*Index_운영!BT39))</f>
        <v>40637.902123382402</v>
      </c>
      <c r="BU107" s="591">
        <f>IF(BU$2=0,$C107*$D107/$C$1*Index_운영!BU39*Index_운영!BU$10,IF(NOT(BT107=0),NOT(Index_운영!BU39=0)*BT107*(1+$E107*Index_운영!BU215)*Index_운영!BU39,$C107*$D107/$C$1*Index_운영!BU39))</f>
        <v>40637.902123382402</v>
      </c>
      <c r="BV107" s="591">
        <f>IF(BV$2=0,$C107*$D107/$C$1*Index_운영!BV39*Index_운영!BV$10,IF(NOT(BU107=0),NOT(Index_운영!BV39=0)*BU107*(1+$E107*Index_운영!BV215)*Index_운영!BV39,$C107*$D107/$C$1*Index_운영!BV39))</f>
        <v>40637.902123382402</v>
      </c>
      <c r="BW107" s="591">
        <f>IF(BW$2=0,$C107*$D107/$C$1*Index_운영!BW39*Index_운영!BW$10,IF(NOT(BV107=0),NOT(Index_운영!BW39=0)*BV107*(1+$E107*Index_운영!BW215)*Index_운영!BW39,$C107*$D107/$C$1*Index_운영!BW39))</f>
        <v>40637.902123382402</v>
      </c>
      <c r="BX107" s="591">
        <f>IF(BX$2=0,$C107*$D107/$C$1*Index_운영!BX39*Index_운영!BX$10,IF(NOT(BW107=0),NOT(Index_운영!BX39=0)*BW107*(1+$E107*Index_운영!BX215)*Index_운영!BX39,$C107*$D107/$C$1*Index_운영!BX39))</f>
        <v>40637.902123382402</v>
      </c>
      <c r="BY107" s="591">
        <f>IF(BY$2=0,$C107*$D107/$C$1*Index_운영!BY39*Index_운영!BY$10,IF(NOT(BX107=0),NOT(Index_운영!BY39=0)*BX107*(1+$E107*Index_운영!BY215)*Index_운영!BY39,$C107*$D107/$C$1*Index_운영!BY39))</f>
        <v>40637.902123382402</v>
      </c>
      <c r="BZ107" s="591">
        <f>IF(BZ$2=0,$C107*$D107/$C$1*Index_운영!BZ39*Index_운영!BZ$10,IF(NOT(BY107=0),NOT(Index_운영!BZ39=0)*BY107*(1+$E107*Index_운영!BZ215)*Index_운영!BZ39,$C107*$D107/$C$1*Index_운영!BZ39))</f>
        <v>41450.660165850051</v>
      </c>
      <c r="CA107" s="591">
        <f>IF(CA$2=0,$C107*$D107/$C$1*Index_운영!CA39*Index_운영!CA$10,IF(NOT(BZ107=0),NOT(Index_운영!CA39=0)*BZ107*(1+$E107*Index_운영!CA215)*Index_운영!CA39,$C107*$D107/$C$1*Index_운영!CA39))</f>
        <v>0</v>
      </c>
      <c r="CB107" s="591">
        <f>IF(CB$2=0,$C107*$D107/$C$1*Index_운영!CB39*Index_운영!CB$10,IF(NOT(CA107=0),NOT(Index_운영!CB39=0)*CA107*(1+$E107*Index_운영!CB215)*Index_운영!CB39,$C107*$D107/$C$1*Index_운영!CB39))</f>
        <v>0</v>
      </c>
      <c r="CC107" s="591">
        <f>IF(CC$2=0,$C107*$D107/$C$1*Index_운영!CC39*Index_운영!CC$10,IF(NOT(CB107=0),NOT(Index_운영!CC39=0)*CB107*(1+$E107*Index_운영!CC215)*Index_운영!CC39,$C107*$D107/$C$1*Index_운영!CC39))</f>
        <v>0</v>
      </c>
      <c r="CD107" s="591">
        <f>IF(CD$2=0,$C107*$D107/$C$1*Index_운영!CD39*Index_운영!CD$10,IF(NOT(CC107=0),NOT(Index_운영!CD39=0)*CC107*(1+$E107*Index_운영!CD215)*Index_운영!CD39,$C107*$D107/$C$1*Index_운영!CD39))</f>
        <v>0</v>
      </c>
      <c r="CE107" s="591">
        <f>IF(CE$2=0,$C107*$D107/$C$1*Index_운영!CE39*Index_운영!CE$10,IF(NOT(CD107=0),NOT(Index_운영!CE39=0)*CD107*(1+$E107*Index_운영!CE215)*Index_운영!CE39,$C107*$D107/$C$1*Index_운영!CE39))</f>
        <v>0</v>
      </c>
      <c r="CF107" s="591">
        <f>IF(CF$2=0,$C107*$D107/$C$1*Index_운영!CF39*Index_운영!CF$10,IF(NOT(CE107=0),NOT(Index_운영!CF39=0)*CE107*(1+$E107*Index_운영!CF215)*Index_운영!CF39,$C107*$D107/$C$1*Index_운영!CF39))</f>
        <v>0</v>
      </c>
      <c r="CG107" s="591">
        <f>IF(CG$2=0,$C107*$D107/$C$1*Index_운영!CG39*Index_운영!CG$10,IF(NOT(CF107=0),NOT(Index_운영!CG39=0)*CF107*(1+$E107*Index_운영!CG215)*Index_운영!CG39,$C107*$D107/$C$1*Index_운영!CG39))</f>
        <v>0</v>
      </c>
      <c r="CH107" s="591">
        <f>IF(CH$2=0,$C107*$D107/$C$1*Index_운영!CH39*Index_운영!CH$10,IF(NOT(CG107=0),NOT(Index_운영!CH39=0)*CG107*(1+$E107*Index_운영!CH215)*Index_운영!CH39,$C107*$D107/$C$1*Index_운영!CH39))</f>
        <v>0</v>
      </c>
      <c r="CI107" s="591">
        <f>IF(CI$2=0,$C107*$D107/$C$1*Index_운영!CI39*Index_운영!CI$10,IF(NOT(CH107=0),NOT(Index_운영!CI39=0)*CH107*(1+$E107*Index_운영!CI215)*Index_운영!CI39,$C107*$D107/$C$1*Index_운영!CI39))</f>
        <v>0</v>
      </c>
      <c r="CJ107" s="591">
        <f>IF(CJ$2=0,$C107*$D107/$C$1*Index_운영!CJ39*Index_운영!CJ$10,IF(NOT(CI107=0),NOT(Index_운영!CJ39=0)*CI107*(1+$E107*Index_운영!CJ215)*Index_운영!CJ39,$C107*$D107/$C$1*Index_운영!CJ39))</f>
        <v>0</v>
      </c>
      <c r="CK107" s="591">
        <f>IF(CK$2=0,$C107*$D107/$C$1*Index_운영!CK39*Index_운영!CK$10,IF(NOT(CJ107=0),NOT(Index_운영!CK39=0)*CJ107*(1+$E107*Index_운영!CK215)*Index_운영!CK39,$C107*$D107/$C$1*Index_운영!CK39))</f>
        <v>0</v>
      </c>
      <c r="CL107" s="591">
        <f>IF(CL$2=0,$C107*$D107/$C$1*Index_운영!CL39*Index_운영!CL$10,IF(NOT(CK107=0),NOT(Index_운영!CL39=0)*CK107*(1+$E107*Index_운영!CL215)*Index_운영!CL39,$C107*$D107/$C$1*Index_운영!CL39))</f>
        <v>0</v>
      </c>
      <c r="CM107" s="591">
        <f>IF(CM$2=0,$C107*$D107/$C$1*Index_운영!CM39*Index_운영!CM$10,IF(NOT(CL107=0),NOT(Index_운영!CM39=0)*CL107*(1+$E107*Index_운영!CM215)*Index_운영!CM39,$C107*$D107/$C$1*Index_운영!CM39))</f>
        <v>0</v>
      </c>
      <c r="CN107" s="591">
        <f>IF(CN$2=0,$C107*$D107/$C$1*Index_운영!CN39*Index_운영!CN$10,IF(NOT(CM107=0),NOT(Index_운영!CN39=0)*CM107*(1+$E107*Index_운영!CN215)*Index_운영!CN39,$C107*$D107/$C$1*Index_운영!CN39))</f>
        <v>0</v>
      </c>
      <c r="CO107" s="591">
        <f>IF(CO$2=0,$C107*$D107/$C$1*Index_운영!CO39*Index_운영!CO$10,IF(NOT(CN107=0),NOT(Index_운영!CO39=0)*CN107*(1+$E107*Index_운영!CO215)*Index_운영!CO39,$C107*$D107/$C$1*Index_운영!CO39))</f>
        <v>0</v>
      </c>
      <c r="CP107" s="591">
        <f>IF(CP$2=0,$C107*$D107/$C$1*Index_운영!CP39*Index_운영!CP$10,IF(NOT(CO107=0),NOT(Index_운영!CP39=0)*CO107*(1+$E107*Index_운영!CP215)*Index_운영!CP39,$C107*$D107/$C$1*Index_운영!CP39))</f>
        <v>0</v>
      </c>
      <c r="CQ107" s="591">
        <f>IF(CQ$2=0,$C107*$D107/$C$1*Index_운영!CQ39*Index_운영!CQ$10,IF(NOT(CP107=0),NOT(Index_운영!CQ39=0)*CP107*(1+$E107*Index_운영!CQ215)*Index_운영!CQ39,$C107*$D107/$C$1*Index_운영!CQ39))</f>
        <v>0</v>
      </c>
      <c r="CR107" s="591">
        <f>IF(CR$2=0,$C107*$D107/$C$1*Index_운영!CR39*Index_운영!CR$10,IF(NOT(CQ107=0),NOT(Index_운영!CR39=0)*CQ107*(1+$E107*Index_운영!CR215)*Index_운영!CR39,$C107*$D107/$C$1*Index_운영!CR39))</f>
        <v>0</v>
      </c>
      <c r="CS107" s="591">
        <f>IF(CS$2=0,$C107*$D107/$C$1*Index_운영!CS39*Index_운영!CS$10,IF(NOT(CR107=0),NOT(Index_운영!CS39=0)*CR107*(1+$E107*Index_운영!CS215)*Index_운영!CS39,$C107*$D107/$C$1*Index_운영!CS39))</f>
        <v>0</v>
      </c>
      <c r="CT107" s="591">
        <f>IF(CT$2=0,$C107*$D107/$C$1*Index_운영!CT39*Index_운영!CT$10,IF(NOT(CS107=0),NOT(Index_운영!CT39=0)*CS107*(1+$E107*Index_운영!CT215)*Index_운영!CT39,$C107*$D107/$C$1*Index_운영!CT39))</f>
        <v>0</v>
      </c>
      <c r="CU107" s="591">
        <f>IF(CU$2=0,$C107*$D107/$C$1*Index_운영!CU39*Index_운영!CU$10,IF(NOT(CT107=0),NOT(Index_운영!CU39=0)*CT107*(1+$E107*Index_운영!CU215)*Index_운영!CU39,$C107*$D107/$C$1*Index_운영!CU39))</f>
        <v>0</v>
      </c>
      <c r="CV107" s="591">
        <f>IF(CV$2=0,$C107*$D107/$C$1*Index_운영!CV39*Index_운영!CV$10,IF(NOT(CU107=0),NOT(Index_운영!CV39=0)*CU107*(1+$E107*Index_운영!CV215)*Index_운영!CV39,$C107*$D107/$C$1*Index_운영!CV39))</f>
        <v>0</v>
      </c>
      <c r="CW107" s="591">
        <f>IF(CW$2=0,$C107*$D107/$C$1*Index_운영!CW39*Index_운영!CW$10,IF(NOT(CV107=0),NOT(Index_운영!CW39=0)*CV107*(1+$E107*Index_운영!CW215)*Index_운영!CW39,$C107*$D107/$C$1*Index_운영!CW39))</f>
        <v>0</v>
      </c>
      <c r="CX107" s="591">
        <f>IF(CX$2=0,$C107*$D107/$C$1*Index_운영!CX39*Index_운영!CX$10,IF(NOT(CW107=0),NOT(Index_운영!CX39=0)*CW107*(1+$E107*Index_운영!CX215)*Index_운영!CX39,$C107*$D107/$C$1*Index_운영!CX39))</f>
        <v>0</v>
      </c>
      <c r="CY107" s="591">
        <f>IF(CY$2=0,$C107*$D107/$C$1*Index_운영!CY39*Index_운영!CY$10,IF(NOT(CX107=0),NOT(Index_운영!CY39=0)*CX107*(1+$E107*Index_운영!CY215)*Index_운영!CY39,$C107*$D107/$C$1*Index_운영!CY39))</f>
        <v>0</v>
      </c>
      <c r="CZ107" s="591">
        <f>IF(CZ$2=0,$C107*$D107/$C$1*Index_운영!CZ39*Index_운영!CZ$10,IF(NOT(CY107=0),NOT(Index_운영!CZ39=0)*CY107*(1+$E107*Index_운영!CZ215)*Index_운영!CZ39,$C107*$D107/$C$1*Index_운영!CZ39))</f>
        <v>0</v>
      </c>
      <c r="DA107" s="591">
        <f>IF(DA$2=0,$C107*$D107/$C$1*Index_운영!DA39*Index_운영!DA$10,IF(NOT(CZ107=0),NOT(Index_운영!DA39=0)*CZ107*(1+$E107*Index_운영!DA215)*Index_운영!DA39,$C107*$D107/$C$1*Index_운영!DA39))</f>
        <v>0</v>
      </c>
      <c r="DB107" s="591">
        <f>IF(DB$2=0,$C107*$D107/$C$1*Index_운영!DB39*Index_운영!DB$10,IF(NOT(DA107=0),NOT(Index_운영!DB39=0)*DA107*(1+$E107*Index_운영!DB215)*Index_운영!DB39,$C107*$D107/$C$1*Index_운영!DB39))</f>
        <v>0</v>
      </c>
      <c r="DC107" s="591">
        <f>IF(DC$2=0,$C107*$D107/$C$1*Index_운영!DC39*Index_운영!DC$10,IF(NOT(DB107=0),NOT(Index_운영!DC39=0)*DB107*(1+$E107*Index_운영!DC215)*Index_운영!DC39,$C107*$D107/$C$1*Index_운영!DC39))</f>
        <v>0</v>
      </c>
      <c r="DD107" s="591">
        <f>IF(DD$2=0,$C107*$D107/$C$1*Index_운영!DD39*Index_운영!DD$10,IF(NOT(DC107=0),NOT(Index_운영!DD39=0)*DC107*(1+$E107*Index_운영!DD215)*Index_운영!DD39,$C107*$D107/$C$1*Index_운영!DD39))</f>
        <v>0</v>
      </c>
      <c r="DE107" s="591">
        <f>IF(DE$2=0,$C107*$D107/$C$1*Index_운영!DE39*Index_운영!DE$10,IF(NOT(DD107=0),NOT(Index_운영!DE39=0)*DD107*(1+$E107*Index_운영!DE215)*Index_운영!DE39,$C107*$D107/$C$1*Index_운영!DE39))</f>
        <v>0</v>
      </c>
      <c r="DF107" s="591">
        <f>IF(DF$2=0,$C107*$D107/$C$1*Index_운영!DF39*Index_운영!DF$10,IF(NOT(DE107=0),NOT(Index_운영!DF39=0)*DE107*(1+$E107*Index_운영!DF215)*Index_운영!DF39,$C107*$D107/$C$1*Index_운영!DF39))</f>
        <v>0</v>
      </c>
      <c r="DG107" s="591">
        <f>IF(DG$2=0,$C107*$D107/$C$1*Index_운영!DG39*Index_운영!DG$10,IF(NOT(DF107=0),NOT(Index_운영!DG39=0)*DF107*(1+$E107*Index_운영!DG215)*Index_운영!DG39,$C107*$D107/$C$1*Index_운영!DG39))</f>
        <v>0</v>
      </c>
      <c r="DH107" s="591">
        <f>IF(DH$2=0,$C107*$D107/$C$1*Index_운영!DH39*Index_운영!DH$10,IF(NOT(DG107=0),NOT(Index_운영!DH39=0)*DG107*(1+$E107*Index_운영!DH215)*Index_운영!DH39,$C107*$D107/$C$1*Index_운영!DH39))</f>
        <v>0</v>
      </c>
      <c r="DI107" s="591">
        <f>IF(DI$2=0,$C107*$D107/$C$1*Index_운영!DI39*Index_운영!DI$10,IF(NOT(DH107=0),NOT(Index_운영!DI39=0)*DH107*(1+$E107*Index_운영!DI215)*Index_운영!DI39,$C107*$D107/$C$1*Index_운영!DI39))</f>
        <v>0</v>
      </c>
      <c r="DJ107" s="591">
        <f>IF(DJ$2=0,$C107*$D107/$C$1*Index_운영!DJ39*Index_운영!DJ$10,IF(NOT(DI107=0),NOT(Index_운영!DJ39=0)*DI107*(1+$E107*Index_운영!DJ215)*Index_운영!DJ39,$C107*$D107/$C$1*Index_운영!DJ39))</f>
        <v>0</v>
      </c>
      <c r="DK107" s="591">
        <f>IF(DK$2=0,$C107*$D107/$C$1*Index_운영!DK39*Index_운영!DK$10,IF(NOT(DJ107=0),NOT(Index_운영!DK39=0)*DJ107*(1+$E107*Index_운영!DK215)*Index_운영!DK39,$C107*$D107/$C$1*Index_운영!DK39))</f>
        <v>0</v>
      </c>
      <c r="DL107" s="591">
        <f>IF(DL$2=0,$C107*$D107/$C$1*Index_운영!DL39*Index_운영!DL$10,IF(NOT(DK107=0),NOT(Index_운영!DL39=0)*DK107*(1+$E107*Index_운영!DL215)*Index_운영!DL39,$C107*$D107/$C$1*Index_운영!DL39))</f>
        <v>0</v>
      </c>
      <c r="DM107" s="591">
        <f>IF(DM$2=0,$C107*$D107/$C$1*Index_운영!DM39*Index_운영!DM$10,IF(NOT(DL107=0),NOT(Index_운영!DM39=0)*DL107*(1+$E107*Index_운영!DM215)*Index_운영!DM39,$C107*$D107/$C$1*Index_운영!DM39))</f>
        <v>0</v>
      </c>
      <c r="DN107" s="591">
        <f>IF(DN$2=0,$C107*$D107/$C$1*Index_운영!DN39*Index_운영!DN$10,IF(NOT(DM107=0),NOT(Index_운영!DN39=0)*DM107*(1+$E107*Index_운영!DN215)*Index_운영!DN39,$C107*$D107/$C$1*Index_운영!DN39))</f>
        <v>0</v>
      </c>
      <c r="DO107" s="591">
        <f>IF(DO$2=0,$C107*$D107/$C$1*Index_운영!DO39*Index_운영!DO$10,IF(NOT(DN107=0),NOT(Index_운영!DO39=0)*DN107*(1+$E107*Index_운영!DO215)*Index_운영!DO39,$C107*$D107/$C$1*Index_운영!DO39))</f>
        <v>0</v>
      </c>
      <c r="DP107" s="591">
        <f>IF(DP$2=0,$C107*$D107/$C$1*Index_운영!DP39*Index_운영!DP$10,IF(NOT(DO107=0),NOT(Index_운영!DP39=0)*DO107*(1+$E107*Index_운영!DP215)*Index_운영!DP39,$C107*$D107/$C$1*Index_운영!DP39))</f>
        <v>0</v>
      </c>
      <c r="DQ107" s="591">
        <f>IF(DQ$2=0,$C107*$D107/$C$1*Index_운영!DQ39*Index_운영!DQ$10,IF(NOT(DP107=0),NOT(Index_운영!DQ39=0)*DP107*(1+$E107*Index_운영!DQ215)*Index_운영!DQ39,$C107*$D107/$C$1*Index_운영!DQ39))</f>
        <v>0</v>
      </c>
      <c r="DR107" s="591">
        <f>IF(DR$2=0,$C107*$D107/$C$1*Index_운영!DR39*Index_운영!DR$10,IF(NOT(DQ107=0),NOT(Index_운영!DR39=0)*DQ107*(1+$E107*Index_운영!DR215)*Index_운영!DR39,$C107*$D107/$C$1*Index_운영!DR39))</f>
        <v>0</v>
      </c>
      <c r="DS107" s="591">
        <f>IF(DS$2=0,$C107*$D107/$C$1*Index_운영!DS39*Index_운영!DS$10,IF(NOT(DR107=0),NOT(Index_운영!DS39=0)*DR107*(1+$E107*Index_운영!DS215)*Index_운영!DS39,$C107*$D107/$C$1*Index_운영!DS39))</f>
        <v>0</v>
      </c>
      <c r="DT107" s="591">
        <f>IF(DT$2=0,$C107*$D107/$C$1*Index_운영!DT39*Index_운영!DT$10,IF(NOT(DS107=0),NOT(Index_운영!DT39=0)*DS107*(1+$E107*Index_운영!DT215)*Index_운영!DT39,$C107*$D107/$C$1*Index_운영!DT39))</f>
        <v>0</v>
      </c>
      <c r="DU107" s="591">
        <f>IF(DU$2=0,$C107*$D107/$C$1*Index_운영!DU39*Index_운영!DU$10,IF(NOT(DT107=0),NOT(Index_운영!DU39=0)*DT107*(1+$E107*Index_운영!DU215)*Index_운영!DU39,$C107*$D107/$C$1*Index_운영!DU39))</f>
        <v>0</v>
      </c>
      <c r="DV107" s="591">
        <f>IF(DV$2=0,$C107*$D107/$C$1*Index_운영!DV39*Index_운영!DV$10,IF(NOT(DU107=0),NOT(Index_운영!DV39=0)*DU107*(1+$E107*Index_운영!DV215)*Index_운영!DV39,$C107*$D107/$C$1*Index_운영!DV39))</f>
        <v>0</v>
      </c>
    </row>
    <row r="108" spans="1:126" s="464" customFormat="1" outlineLevel="1" x14ac:dyDescent="0.4">
      <c r="A108" s="736"/>
      <c r="B108" s="464" t="str">
        <f>'Rent Roll'!$B14</f>
        <v>지하1층</v>
      </c>
      <c r="C108" s="1219">
        <f>'Rent Roll'!$K14</f>
        <v>390.2</v>
      </c>
      <c r="D108" s="1220">
        <f>'Rent Roll'!$S14</f>
        <v>80000</v>
      </c>
      <c r="E108" s="1221">
        <f>'Rent Roll'!$T14</f>
        <v>0.02</v>
      </c>
      <c r="F108" s="588">
        <f>IF(F$2=0,$C108*$D108/$C$1*Index_운영!F40*Index_운영!F$10,IF(NOT(E108=0),NOT(Index_운영!F40=0)*E108*(1+$E108*Index_운영!F216)*Index_운영!F40,$C108*$D108/$C$1*Index_운영!F40))</f>
        <v>0</v>
      </c>
      <c r="G108" s="591">
        <f>IF(G$2=0,$C108*$D108/$C$1*Index_운영!G40*Index_운영!G$10,IF(NOT(F108=0),NOT(Index_운영!G40=0)*F108*(1+$E108*Index_운영!G216)*Index_운영!G40,$C108*$D108/$C$1*Index_운영!G40))</f>
        <v>31216</v>
      </c>
      <c r="H108" s="591">
        <f>IF(H$2=0,$C108*$D108/$C$1*Index_운영!H40*Index_운영!H$10,IF(NOT(G108=0),NOT(Index_운영!H40=0)*G108*(1+$E108*Index_운영!H216)*Index_운영!H40,$C108*$D108/$C$1*Index_운영!H40))</f>
        <v>31216</v>
      </c>
      <c r="I108" s="591">
        <f>IF(I$2=0,$C108*$D108/$C$1*Index_운영!I40*Index_운영!I$10,IF(NOT(H108=0),NOT(Index_운영!I40=0)*H108*(1+$E108*Index_운영!I216)*Index_운영!I40,$C108*$D108/$C$1*Index_운영!I40))</f>
        <v>31216</v>
      </c>
      <c r="J108" s="591">
        <f>IF(J$2=0,$C108*$D108/$C$1*Index_운영!J40*Index_운영!J$10,IF(NOT(I108=0),NOT(Index_운영!J40=0)*I108*(1+$E108*Index_운영!J216)*Index_운영!J40,$C108*$D108/$C$1*Index_운영!J40))</f>
        <v>31216</v>
      </c>
      <c r="K108" s="591">
        <f>IF(K$2=0,$C108*$D108/$C$1*Index_운영!K40*Index_운영!K$10,IF(NOT(J108=0),NOT(Index_운영!K40=0)*J108*(1+$E108*Index_운영!K216)*Index_운영!K40,$C108*$D108/$C$1*Index_운영!K40))</f>
        <v>31216</v>
      </c>
      <c r="L108" s="591">
        <f>IF(L$2=0,$C108*$D108/$C$1*Index_운영!L40*Index_운영!L$10,IF(NOT(K108=0),NOT(Index_운영!L40=0)*K108*(1+$E108*Index_운영!L216)*Index_운영!L40,$C108*$D108/$C$1*Index_운영!L40))</f>
        <v>31216</v>
      </c>
      <c r="M108" s="591">
        <f>IF(M$2=0,$C108*$D108/$C$1*Index_운영!M40*Index_운영!M$10,IF(NOT(L108=0),NOT(Index_운영!M40=0)*L108*(1+$E108*Index_운영!M216)*Index_운영!M40,$C108*$D108/$C$1*Index_운영!M40))</f>
        <v>31216</v>
      </c>
      <c r="N108" s="591">
        <f>IF(N$2=0,$C108*$D108/$C$1*Index_운영!N40*Index_운영!N$10,IF(NOT(M108=0),NOT(Index_운영!N40=0)*M108*(1+$E108*Index_운영!N216)*Index_운영!N40,$C108*$D108/$C$1*Index_운영!N40))</f>
        <v>31216</v>
      </c>
      <c r="O108" s="591">
        <f>IF(O$2=0,$C108*$D108/$C$1*Index_운영!O40*Index_운영!O$10,IF(NOT(N108=0),NOT(Index_운영!O40=0)*N108*(1+$E108*Index_운영!O216)*Index_운영!O40,$C108*$D108/$C$1*Index_운영!O40))</f>
        <v>31216</v>
      </c>
      <c r="P108" s="591">
        <f>IF(P$2=0,$C108*$D108/$C$1*Index_운영!P40*Index_운영!P$10,IF(NOT(O108=0),NOT(Index_운영!P40=0)*O108*(1+$E108*Index_운영!P216)*Index_운영!P40,$C108*$D108/$C$1*Index_운영!P40))</f>
        <v>31216</v>
      </c>
      <c r="Q108" s="591">
        <f>IF(Q$2=0,$C108*$D108/$C$1*Index_운영!Q40*Index_운영!Q$10,IF(NOT(P108=0),NOT(Index_운영!Q40=0)*P108*(1+$E108*Index_운영!Q216)*Index_운영!Q40,$C108*$D108/$C$1*Index_운영!Q40))</f>
        <v>31216</v>
      </c>
      <c r="R108" s="591">
        <f>IF(R$2=0,$C108*$D108/$C$1*Index_운영!R40*Index_운영!R$10,IF(NOT(Q108=0),NOT(Index_운영!R40=0)*Q108*(1+$E108*Index_운영!R216)*Index_운영!R40,$C108*$D108/$C$1*Index_운영!R40))</f>
        <v>31840.32</v>
      </c>
      <c r="S108" s="591">
        <f>IF(S$2=0,$C108*$D108/$C$1*Index_운영!S40*Index_운영!S$10,IF(NOT(R108=0),NOT(Index_운영!S40=0)*R108*(1+$E108*Index_운영!S216)*Index_운영!S40,$C108*$D108/$C$1*Index_운영!S40))</f>
        <v>31840.32</v>
      </c>
      <c r="T108" s="591">
        <f>IF(T$2=0,$C108*$D108/$C$1*Index_운영!T40*Index_운영!T$10,IF(NOT(S108=0),NOT(Index_운영!T40=0)*S108*(1+$E108*Index_운영!T216)*Index_운영!T40,$C108*$D108/$C$1*Index_운영!T40))</f>
        <v>31840.32</v>
      </c>
      <c r="U108" s="591">
        <f>IF(U$2=0,$C108*$D108/$C$1*Index_운영!U40*Index_운영!U$10,IF(NOT(T108=0),NOT(Index_운영!U40=0)*T108*(1+$E108*Index_운영!U216)*Index_운영!U40,$C108*$D108/$C$1*Index_운영!U40))</f>
        <v>31840.32</v>
      </c>
      <c r="V108" s="591">
        <f>IF(V$2=0,$C108*$D108/$C$1*Index_운영!V40*Index_운영!V$10,IF(NOT(U108=0),NOT(Index_운영!V40=0)*U108*(1+$E108*Index_운영!V216)*Index_운영!V40,$C108*$D108/$C$1*Index_운영!V40))</f>
        <v>31840.32</v>
      </c>
      <c r="W108" s="591">
        <f>IF(W$2=0,$C108*$D108/$C$1*Index_운영!W40*Index_운영!W$10,IF(NOT(V108=0),NOT(Index_운영!W40=0)*V108*(1+$E108*Index_운영!W216)*Index_운영!W40,$C108*$D108/$C$1*Index_운영!W40))</f>
        <v>31840.32</v>
      </c>
      <c r="X108" s="591">
        <f>IF(X$2=0,$C108*$D108/$C$1*Index_운영!X40*Index_운영!X$10,IF(NOT(W108=0),NOT(Index_운영!X40=0)*W108*(1+$E108*Index_운영!X216)*Index_운영!X40,$C108*$D108/$C$1*Index_운영!X40))</f>
        <v>31840.32</v>
      </c>
      <c r="Y108" s="591">
        <f>IF(Y$2=0,$C108*$D108/$C$1*Index_운영!Y40*Index_운영!Y$10,IF(NOT(X108=0),NOT(Index_운영!Y40=0)*X108*(1+$E108*Index_운영!Y216)*Index_운영!Y40,$C108*$D108/$C$1*Index_운영!Y40))</f>
        <v>31840.32</v>
      </c>
      <c r="Z108" s="591">
        <f>IF(Z$2=0,$C108*$D108/$C$1*Index_운영!Z40*Index_운영!Z$10,IF(NOT(Y108=0),NOT(Index_운영!Z40=0)*Y108*(1+$E108*Index_운영!Z216)*Index_운영!Z40,$C108*$D108/$C$1*Index_운영!Z40))</f>
        <v>31840.32</v>
      </c>
      <c r="AA108" s="591">
        <f>IF(AA$2=0,$C108*$D108/$C$1*Index_운영!AA40*Index_운영!AA$10,IF(NOT(Z108=0),NOT(Index_운영!AA40=0)*Z108*(1+$E108*Index_운영!AA216)*Index_운영!AA40,$C108*$D108/$C$1*Index_운영!AA40))</f>
        <v>31840.32</v>
      </c>
      <c r="AB108" s="591">
        <f>IF(AB$2=0,$C108*$D108/$C$1*Index_운영!AB40*Index_운영!AB$10,IF(NOT(AA108=0),NOT(Index_운영!AB40=0)*AA108*(1+$E108*Index_운영!AB216)*Index_운영!AB40,$C108*$D108/$C$1*Index_운영!AB40))</f>
        <v>31840.32</v>
      </c>
      <c r="AC108" s="591">
        <f>IF(AC$2=0,$C108*$D108/$C$1*Index_운영!AC40*Index_운영!AC$10,IF(NOT(AB108=0),NOT(Index_운영!AC40=0)*AB108*(1+$E108*Index_운영!AC216)*Index_운영!AC40,$C108*$D108/$C$1*Index_운영!AC40))</f>
        <v>31840.32</v>
      </c>
      <c r="AD108" s="591">
        <f>IF(AD$2=0,$C108*$D108/$C$1*Index_운영!AD40*Index_운영!AD$10,IF(NOT(AC108=0),NOT(Index_운영!AD40=0)*AC108*(1+$E108*Index_운영!AD216)*Index_운영!AD40,$C108*$D108/$C$1*Index_운영!AD40))</f>
        <v>32477.126400000001</v>
      </c>
      <c r="AE108" s="591">
        <f>IF(AE$2=0,$C108*$D108/$C$1*Index_운영!AE40*Index_운영!AE$10,IF(NOT(AD108=0),NOT(Index_운영!AE40=0)*AD108*(1+$E108*Index_운영!AE216)*Index_운영!AE40,$C108*$D108/$C$1*Index_운영!AE40))</f>
        <v>32477.126400000001</v>
      </c>
      <c r="AF108" s="591">
        <f>IF(AF$2=0,$C108*$D108/$C$1*Index_운영!AF40*Index_운영!AF$10,IF(NOT(AE108=0),NOT(Index_운영!AF40=0)*AE108*(1+$E108*Index_운영!AF216)*Index_운영!AF40,$C108*$D108/$C$1*Index_운영!AF40))</f>
        <v>32477.126400000001</v>
      </c>
      <c r="AG108" s="591">
        <f>IF(AG$2=0,$C108*$D108/$C$1*Index_운영!AG40*Index_운영!AG$10,IF(NOT(AF108=0),NOT(Index_운영!AG40=0)*AF108*(1+$E108*Index_운영!AG216)*Index_운영!AG40,$C108*$D108/$C$1*Index_운영!AG40))</f>
        <v>32477.126400000001</v>
      </c>
      <c r="AH108" s="591">
        <f>IF(AH$2=0,$C108*$D108/$C$1*Index_운영!AH40*Index_운영!AH$10,IF(NOT(AG108=0),NOT(Index_운영!AH40=0)*AG108*(1+$E108*Index_운영!AH216)*Index_운영!AH40,$C108*$D108/$C$1*Index_운영!AH40))</f>
        <v>32477.126400000001</v>
      </c>
      <c r="AI108" s="591">
        <f>IF(AI$2=0,$C108*$D108/$C$1*Index_운영!AI40*Index_운영!AI$10,IF(NOT(AH108=0),NOT(Index_운영!AI40=0)*AH108*(1+$E108*Index_운영!AI216)*Index_운영!AI40,$C108*$D108/$C$1*Index_운영!AI40))</f>
        <v>32477.126400000001</v>
      </c>
      <c r="AJ108" s="591">
        <f>IF(AJ$2=0,$C108*$D108/$C$1*Index_운영!AJ40*Index_운영!AJ$10,IF(NOT(AI108=0),NOT(Index_운영!AJ40=0)*AI108*(1+$E108*Index_운영!AJ216)*Index_운영!AJ40,$C108*$D108/$C$1*Index_운영!AJ40))</f>
        <v>32477.126400000001</v>
      </c>
      <c r="AK108" s="591">
        <f>IF(AK$2=0,$C108*$D108/$C$1*Index_운영!AK40*Index_운영!AK$10,IF(NOT(AJ108=0),NOT(Index_운영!AK40=0)*AJ108*(1+$E108*Index_운영!AK216)*Index_운영!AK40,$C108*$D108/$C$1*Index_운영!AK40))</f>
        <v>32477.126400000001</v>
      </c>
      <c r="AL108" s="591">
        <f>IF(AL$2=0,$C108*$D108/$C$1*Index_운영!AL40*Index_운영!AL$10,IF(NOT(AK108=0),NOT(Index_운영!AL40=0)*AK108*(1+$E108*Index_운영!AL216)*Index_운영!AL40,$C108*$D108/$C$1*Index_운영!AL40))</f>
        <v>32477.126400000001</v>
      </c>
      <c r="AM108" s="591">
        <f>IF(AM$2=0,$C108*$D108/$C$1*Index_운영!AM40*Index_운영!AM$10,IF(NOT(AL108=0),NOT(Index_운영!AM40=0)*AL108*(1+$E108*Index_운영!AM216)*Index_운영!AM40,$C108*$D108/$C$1*Index_운영!AM40))</f>
        <v>32477.126400000001</v>
      </c>
      <c r="AN108" s="591">
        <f>IF(AN$2=0,$C108*$D108/$C$1*Index_운영!AN40*Index_운영!AN$10,IF(NOT(AM108=0),NOT(Index_운영!AN40=0)*AM108*(1+$E108*Index_운영!AN216)*Index_운영!AN40,$C108*$D108/$C$1*Index_운영!AN40))</f>
        <v>32477.126400000001</v>
      </c>
      <c r="AO108" s="591">
        <f>IF(AO$2=0,$C108*$D108/$C$1*Index_운영!AO40*Index_운영!AO$10,IF(NOT(AN108=0),NOT(Index_운영!AO40=0)*AN108*(1+$E108*Index_운영!AO216)*Index_운영!AO40,$C108*$D108/$C$1*Index_운영!AO40))</f>
        <v>32477.126400000001</v>
      </c>
      <c r="AP108" s="591">
        <f>IF(AP$2=0,$C108*$D108/$C$1*Index_운영!AP40*Index_운영!AP$10,IF(NOT(AO108=0),NOT(Index_운영!AP40=0)*AO108*(1+$E108*Index_운영!AP216)*Index_운영!AP40,$C108*$D108/$C$1*Index_운영!AP40))</f>
        <v>33126.668927999999</v>
      </c>
      <c r="AQ108" s="591">
        <f>IF(AQ$2=0,$C108*$D108/$C$1*Index_운영!AQ40*Index_운영!AQ$10,IF(NOT(AP108=0),NOT(Index_운영!AQ40=0)*AP108*(1+$E108*Index_운영!AQ216)*Index_운영!AQ40,$C108*$D108/$C$1*Index_운영!AQ40))</f>
        <v>33126.668927999999</v>
      </c>
      <c r="AR108" s="591">
        <f>IF(AR$2=0,$C108*$D108/$C$1*Index_운영!AR40*Index_운영!AR$10,IF(NOT(AQ108=0),NOT(Index_운영!AR40=0)*AQ108*(1+$E108*Index_운영!AR216)*Index_운영!AR40,$C108*$D108/$C$1*Index_운영!AR40))</f>
        <v>33126.668927999999</v>
      </c>
      <c r="AS108" s="591">
        <f>IF(AS$2=0,$C108*$D108/$C$1*Index_운영!AS40*Index_운영!AS$10,IF(NOT(AR108=0),NOT(Index_운영!AS40=0)*AR108*(1+$E108*Index_운영!AS216)*Index_운영!AS40,$C108*$D108/$C$1*Index_운영!AS40))</f>
        <v>33126.668927999999</v>
      </c>
      <c r="AT108" s="591">
        <f>IF(AT$2=0,$C108*$D108/$C$1*Index_운영!AT40*Index_운영!AT$10,IF(NOT(AS108=0),NOT(Index_운영!AT40=0)*AS108*(1+$E108*Index_운영!AT216)*Index_운영!AT40,$C108*$D108/$C$1*Index_운영!AT40))</f>
        <v>33126.668927999999</v>
      </c>
      <c r="AU108" s="591">
        <f>IF(AU$2=0,$C108*$D108/$C$1*Index_운영!AU40*Index_운영!AU$10,IF(NOT(AT108=0),NOT(Index_운영!AU40=0)*AT108*(1+$E108*Index_운영!AU216)*Index_운영!AU40,$C108*$D108/$C$1*Index_운영!AU40))</f>
        <v>33126.668927999999</v>
      </c>
      <c r="AV108" s="591">
        <f>IF(AV$2=0,$C108*$D108/$C$1*Index_운영!AV40*Index_운영!AV$10,IF(NOT(AU108=0),NOT(Index_운영!AV40=0)*AU108*(1+$E108*Index_운영!AV216)*Index_운영!AV40,$C108*$D108/$C$1*Index_운영!AV40))</f>
        <v>33126.668927999999</v>
      </c>
      <c r="AW108" s="591">
        <f>IF(AW$2=0,$C108*$D108/$C$1*Index_운영!AW40*Index_운영!AW$10,IF(NOT(AV108=0),NOT(Index_운영!AW40=0)*AV108*(1+$E108*Index_운영!AW216)*Index_운영!AW40,$C108*$D108/$C$1*Index_운영!AW40))</f>
        <v>33126.668927999999</v>
      </c>
      <c r="AX108" s="591">
        <f>IF(AX$2=0,$C108*$D108/$C$1*Index_운영!AX40*Index_운영!AX$10,IF(NOT(AW108=0),NOT(Index_운영!AX40=0)*AW108*(1+$E108*Index_운영!AX216)*Index_운영!AX40,$C108*$D108/$C$1*Index_운영!AX40))</f>
        <v>33126.668927999999</v>
      </c>
      <c r="AY108" s="591">
        <f>IF(AY$2=0,$C108*$D108/$C$1*Index_운영!AY40*Index_운영!AY$10,IF(NOT(AX108=0),NOT(Index_운영!AY40=0)*AX108*(1+$E108*Index_운영!AY216)*Index_운영!AY40,$C108*$D108/$C$1*Index_운영!AY40))</f>
        <v>33126.668927999999</v>
      </c>
      <c r="AZ108" s="591">
        <f>IF(AZ$2=0,$C108*$D108/$C$1*Index_운영!AZ40*Index_운영!AZ$10,IF(NOT(AY108=0),NOT(Index_운영!AZ40=0)*AY108*(1+$E108*Index_운영!AZ216)*Index_운영!AZ40,$C108*$D108/$C$1*Index_운영!AZ40))</f>
        <v>33126.668927999999</v>
      </c>
      <c r="BA108" s="591">
        <f>IF(BA$2=0,$C108*$D108/$C$1*Index_운영!BA40*Index_운영!BA$10,IF(NOT(AZ108=0),NOT(Index_운영!BA40=0)*AZ108*(1+$E108*Index_운영!BA216)*Index_운영!BA40,$C108*$D108/$C$1*Index_운영!BA40))</f>
        <v>33126.668927999999</v>
      </c>
      <c r="BB108" s="591">
        <f>IF(BB$2=0,$C108*$D108/$C$1*Index_운영!BB40*Index_운영!BB$10,IF(NOT(BA108=0),NOT(Index_운영!BB40=0)*BA108*(1+$E108*Index_운영!BB216)*Index_운영!BB40,$C108*$D108/$C$1*Index_운영!BB40))</f>
        <v>33789.202306560001</v>
      </c>
      <c r="BC108" s="591">
        <f>IF(BC$2=0,$C108*$D108/$C$1*Index_운영!BC40*Index_운영!BC$10,IF(NOT(BB108=0),NOT(Index_운영!BC40=0)*BB108*(1+$E108*Index_운영!BC216)*Index_운영!BC40,$C108*$D108/$C$1*Index_운영!BC40))</f>
        <v>33789.202306560001</v>
      </c>
      <c r="BD108" s="591">
        <f>IF(BD$2=0,$C108*$D108/$C$1*Index_운영!BD40*Index_운영!BD$10,IF(NOT(BC108=0),NOT(Index_운영!BD40=0)*BC108*(1+$E108*Index_운영!BD216)*Index_운영!BD40,$C108*$D108/$C$1*Index_운영!BD40))</f>
        <v>33789.202306560001</v>
      </c>
      <c r="BE108" s="591">
        <f>IF(BE$2=0,$C108*$D108/$C$1*Index_운영!BE40*Index_운영!BE$10,IF(NOT(BD108=0),NOT(Index_운영!BE40=0)*BD108*(1+$E108*Index_운영!BE216)*Index_운영!BE40,$C108*$D108/$C$1*Index_운영!BE40))</f>
        <v>33789.202306560001</v>
      </c>
      <c r="BF108" s="591">
        <f>IF(BF$2=0,$C108*$D108/$C$1*Index_운영!BF40*Index_운영!BF$10,IF(NOT(BE108=0),NOT(Index_운영!BF40=0)*BE108*(1+$E108*Index_운영!BF216)*Index_운영!BF40,$C108*$D108/$C$1*Index_운영!BF40))</f>
        <v>33789.202306560001</v>
      </c>
      <c r="BG108" s="591">
        <f>IF(BG$2=0,$C108*$D108/$C$1*Index_운영!BG40*Index_운영!BG$10,IF(NOT(BF108=0),NOT(Index_운영!BG40=0)*BF108*(1+$E108*Index_운영!BG216)*Index_운영!BG40,$C108*$D108/$C$1*Index_운영!BG40))</f>
        <v>33789.202306560001</v>
      </c>
      <c r="BH108" s="591">
        <f>IF(BH$2=0,$C108*$D108/$C$1*Index_운영!BH40*Index_운영!BH$10,IF(NOT(BG108=0),NOT(Index_운영!BH40=0)*BG108*(1+$E108*Index_운영!BH216)*Index_운영!BH40,$C108*$D108/$C$1*Index_운영!BH40))</f>
        <v>33789.202306560001</v>
      </c>
      <c r="BI108" s="591">
        <f>IF(BI$2=0,$C108*$D108/$C$1*Index_운영!BI40*Index_운영!BI$10,IF(NOT(BH108=0),NOT(Index_운영!BI40=0)*BH108*(1+$E108*Index_운영!BI216)*Index_운영!BI40,$C108*$D108/$C$1*Index_운영!BI40))</f>
        <v>33789.202306560001</v>
      </c>
      <c r="BJ108" s="591">
        <f>IF(BJ$2=0,$C108*$D108/$C$1*Index_운영!BJ40*Index_운영!BJ$10,IF(NOT(BI108=0),NOT(Index_운영!BJ40=0)*BI108*(1+$E108*Index_운영!BJ216)*Index_운영!BJ40,$C108*$D108/$C$1*Index_운영!BJ40))</f>
        <v>33789.202306560001</v>
      </c>
      <c r="BK108" s="591">
        <f>IF(BK$2=0,$C108*$D108/$C$1*Index_운영!BK40*Index_운영!BK$10,IF(NOT(BJ108=0),NOT(Index_운영!BK40=0)*BJ108*(1+$E108*Index_운영!BK216)*Index_운영!BK40,$C108*$D108/$C$1*Index_운영!BK40))</f>
        <v>33789.202306560001</v>
      </c>
      <c r="BL108" s="591">
        <f>IF(BL$2=0,$C108*$D108/$C$1*Index_운영!BL40*Index_운영!BL$10,IF(NOT(BK108=0),NOT(Index_운영!BL40=0)*BK108*(1+$E108*Index_운영!BL216)*Index_운영!BL40,$C108*$D108/$C$1*Index_운영!BL40))</f>
        <v>33789.202306560001</v>
      </c>
      <c r="BM108" s="591">
        <f>IF(BM$2=0,$C108*$D108/$C$1*Index_운영!BM40*Index_운영!BM$10,IF(NOT(BL108=0),NOT(Index_운영!BM40=0)*BL108*(1+$E108*Index_운영!BM216)*Index_운영!BM40,$C108*$D108/$C$1*Index_운영!BM40))</f>
        <v>33789.202306560001</v>
      </c>
      <c r="BN108" s="591">
        <f>IF(BN$2=0,$C108*$D108/$C$1*Index_운영!BN40*Index_운영!BN$10,IF(NOT(BM108=0),NOT(Index_운영!BN40=0)*BM108*(1+$E108*Index_운영!BN216)*Index_운영!BN40,$C108*$D108/$C$1*Index_운영!BN40))</f>
        <v>34464.986352691201</v>
      </c>
      <c r="BO108" s="591">
        <f>IF(BO$2=0,$C108*$D108/$C$1*Index_운영!BO40*Index_운영!BO$10,IF(NOT(BN108=0),NOT(Index_운영!BO40=0)*BN108*(1+$E108*Index_운영!BO216)*Index_운영!BO40,$C108*$D108/$C$1*Index_운영!BO40))</f>
        <v>34464.986352691201</v>
      </c>
      <c r="BP108" s="591">
        <f>IF(BP$2=0,$C108*$D108/$C$1*Index_운영!BP40*Index_운영!BP$10,IF(NOT(BO108=0),NOT(Index_운영!BP40=0)*BO108*(1+$E108*Index_운영!BP216)*Index_운영!BP40,$C108*$D108/$C$1*Index_운영!BP40))</f>
        <v>34464.986352691201</v>
      </c>
      <c r="BQ108" s="591">
        <f>IF(BQ$2=0,$C108*$D108/$C$1*Index_운영!BQ40*Index_운영!BQ$10,IF(NOT(BP108=0),NOT(Index_운영!BQ40=0)*BP108*(1+$E108*Index_운영!BQ216)*Index_운영!BQ40,$C108*$D108/$C$1*Index_운영!BQ40))</f>
        <v>34464.986352691201</v>
      </c>
      <c r="BR108" s="591">
        <f>IF(BR$2=0,$C108*$D108/$C$1*Index_운영!BR40*Index_운영!BR$10,IF(NOT(BQ108=0),NOT(Index_운영!BR40=0)*BQ108*(1+$E108*Index_운영!BR216)*Index_운영!BR40,$C108*$D108/$C$1*Index_운영!BR40))</f>
        <v>34464.986352691201</v>
      </c>
      <c r="BS108" s="591">
        <f>IF(BS$2=0,$C108*$D108/$C$1*Index_운영!BS40*Index_운영!BS$10,IF(NOT(BR108=0),NOT(Index_운영!BS40=0)*BR108*(1+$E108*Index_운영!BS216)*Index_운영!BS40,$C108*$D108/$C$1*Index_운영!BS40))</f>
        <v>34464.986352691201</v>
      </c>
      <c r="BT108" s="591">
        <f>IF(BT$2=0,$C108*$D108/$C$1*Index_운영!BT40*Index_운영!BT$10,IF(NOT(BS108=0),NOT(Index_운영!BT40=0)*BS108*(1+$E108*Index_운영!BT216)*Index_운영!BT40,$C108*$D108/$C$1*Index_운영!BT40))</f>
        <v>34464.986352691201</v>
      </c>
      <c r="BU108" s="591">
        <f>IF(BU$2=0,$C108*$D108/$C$1*Index_운영!BU40*Index_운영!BU$10,IF(NOT(BT108=0),NOT(Index_운영!BU40=0)*BT108*(1+$E108*Index_운영!BU216)*Index_운영!BU40,$C108*$D108/$C$1*Index_운영!BU40))</f>
        <v>34464.986352691201</v>
      </c>
      <c r="BV108" s="591">
        <f>IF(BV$2=0,$C108*$D108/$C$1*Index_운영!BV40*Index_운영!BV$10,IF(NOT(BU108=0),NOT(Index_운영!BV40=0)*BU108*(1+$E108*Index_운영!BV216)*Index_운영!BV40,$C108*$D108/$C$1*Index_운영!BV40))</f>
        <v>34464.986352691201</v>
      </c>
      <c r="BW108" s="591">
        <f>IF(BW$2=0,$C108*$D108/$C$1*Index_운영!BW40*Index_운영!BW$10,IF(NOT(BV108=0),NOT(Index_운영!BW40=0)*BV108*(1+$E108*Index_운영!BW216)*Index_운영!BW40,$C108*$D108/$C$1*Index_운영!BW40))</f>
        <v>34464.986352691201</v>
      </c>
      <c r="BX108" s="591">
        <f>IF(BX$2=0,$C108*$D108/$C$1*Index_운영!BX40*Index_운영!BX$10,IF(NOT(BW108=0),NOT(Index_운영!BX40=0)*BW108*(1+$E108*Index_운영!BX216)*Index_운영!BX40,$C108*$D108/$C$1*Index_운영!BX40))</f>
        <v>34464.986352691201</v>
      </c>
      <c r="BY108" s="591">
        <f>IF(BY$2=0,$C108*$D108/$C$1*Index_운영!BY40*Index_운영!BY$10,IF(NOT(BX108=0),NOT(Index_운영!BY40=0)*BX108*(1+$E108*Index_운영!BY216)*Index_운영!BY40,$C108*$D108/$C$1*Index_운영!BY40))</f>
        <v>34464.986352691201</v>
      </c>
      <c r="BZ108" s="591">
        <f>IF(BZ$2=0,$C108*$D108/$C$1*Index_운영!BZ40*Index_운영!BZ$10,IF(NOT(BY108=0),NOT(Index_운영!BZ40=0)*BY108*(1+$E108*Index_운영!BZ216)*Index_운영!BZ40,$C108*$D108/$C$1*Index_운영!BZ40))</f>
        <v>35154.286079745027</v>
      </c>
      <c r="CA108" s="591">
        <f>IF(CA$2=0,$C108*$D108/$C$1*Index_운영!CA40*Index_운영!CA$10,IF(NOT(BZ108=0),NOT(Index_운영!CA40=0)*BZ108*(1+$E108*Index_운영!CA216)*Index_운영!CA40,$C108*$D108/$C$1*Index_운영!CA40))</f>
        <v>0</v>
      </c>
      <c r="CB108" s="591">
        <f>IF(CB$2=0,$C108*$D108/$C$1*Index_운영!CB40*Index_운영!CB$10,IF(NOT(CA108=0),NOT(Index_운영!CB40=0)*CA108*(1+$E108*Index_운영!CB216)*Index_운영!CB40,$C108*$D108/$C$1*Index_운영!CB40))</f>
        <v>0</v>
      </c>
      <c r="CC108" s="591">
        <f>IF(CC$2=0,$C108*$D108/$C$1*Index_운영!CC40*Index_운영!CC$10,IF(NOT(CB108=0),NOT(Index_운영!CC40=0)*CB108*(1+$E108*Index_운영!CC216)*Index_운영!CC40,$C108*$D108/$C$1*Index_운영!CC40))</f>
        <v>0</v>
      </c>
      <c r="CD108" s="591">
        <f>IF(CD$2=0,$C108*$D108/$C$1*Index_운영!CD40*Index_운영!CD$10,IF(NOT(CC108=0),NOT(Index_운영!CD40=0)*CC108*(1+$E108*Index_운영!CD216)*Index_운영!CD40,$C108*$D108/$C$1*Index_운영!CD40))</f>
        <v>0</v>
      </c>
      <c r="CE108" s="591">
        <f>IF(CE$2=0,$C108*$D108/$C$1*Index_운영!CE40*Index_운영!CE$10,IF(NOT(CD108=0),NOT(Index_운영!CE40=0)*CD108*(1+$E108*Index_운영!CE216)*Index_운영!CE40,$C108*$D108/$C$1*Index_운영!CE40))</f>
        <v>0</v>
      </c>
      <c r="CF108" s="591">
        <f>IF(CF$2=0,$C108*$D108/$C$1*Index_운영!CF40*Index_운영!CF$10,IF(NOT(CE108=0),NOT(Index_운영!CF40=0)*CE108*(1+$E108*Index_운영!CF216)*Index_운영!CF40,$C108*$D108/$C$1*Index_운영!CF40))</f>
        <v>0</v>
      </c>
      <c r="CG108" s="591">
        <f>IF(CG$2=0,$C108*$D108/$C$1*Index_운영!CG40*Index_운영!CG$10,IF(NOT(CF108=0),NOT(Index_운영!CG40=0)*CF108*(1+$E108*Index_운영!CG216)*Index_운영!CG40,$C108*$D108/$C$1*Index_운영!CG40))</f>
        <v>0</v>
      </c>
      <c r="CH108" s="591">
        <f>IF(CH$2=0,$C108*$D108/$C$1*Index_운영!CH40*Index_운영!CH$10,IF(NOT(CG108=0),NOT(Index_운영!CH40=0)*CG108*(1+$E108*Index_운영!CH216)*Index_운영!CH40,$C108*$D108/$C$1*Index_운영!CH40))</f>
        <v>0</v>
      </c>
      <c r="CI108" s="591">
        <f>IF(CI$2=0,$C108*$D108/$C$1*Index_운영!CI40*Index_운영!CI$10,IF(NOT(CH108=0),NOT(Index_운영!CI40=0)*CH108*(1+$E108*Index_운영!CI216)*Index_운영!CI40,$C108*$D108/$C$1*Index_운영!CI40))</f>
        <v>0</v>
      </c>
      <c r="CJ108" s="591">
        <f>IF(CJ$2=0,$C108*$D108/$C$1*Index_운영!CJ40*Index_운영!CJ$10,IF(NOT(CI108=0),NOT(Index_운영!CJ40=0)*CI108*(1+$E108*Index_운영!CJ216)*Index_운영!CJ40,$C108*$D108/$C$1*Index_운영!CJ40))</f>
        <v>0</v>
      </c>
      <c r="CK108" s="591">
        <f>IF(CK$2=0,$C108*$D108/$C$1*Index_운영!CK40*Index_운영!CK$10,IF(NOT(CJ108=0),NOT(Index_운영!CK40=0)*CJ108*(1+$E108*Index_운영!CK216)*Index_운영!CK40,$C108*$D108/$C$1*Index_운영!CK40))</f>
        <v>0</v>
      </c>
      <c r="CL108" s="591">
        <f>IF(CL$2=0,$C108*$D108/$C$1*Index_운영!CL40*Index_운영!CL$10,IF(NOT(CK108=0),NOT(Index_운영!CL40=0)*CK108*(1+$E108*Index_운영!CL216)*Index_운영!CL40,$C108*$D108/$C$1*Index_운영!CL40))</f>
        <v>0</v>
      </c>
      <c r="CM108" s="591">
        <f>IF(CM$2=0,$C108*$D108/$C$1*Index_운영!CM40*Index_운영!CM$10,IF(NOT(CL108=0),NOT(Index_운영!CM40=0)*CL108*(1+$E108*Index_운영!CM216)*Index_운영!CM40,$C108*$D108/$C$1*Index_운영!CM40))</f>
        <v>0</v>
      </c>
      <c r="CN108" s="591">
        <f>IF(CN$2=0,$C108*$D108/$C$1*Index_운영!CN40*Index_운영!CN$10,IF(NOT(CM108=0),NOT(Index_운영!CN40=0)*CM108*(1+$E108*Index_운영!CN216)*Index_운영!CN40,$C108*$D108/$C$1*Index_운영!CN40))</f>
        <v>0</v>
      </c>
      <c r="CO108" s="591">
        <f>IF(CO$2=0,$C108*$D108/$C$1*Index_운영!CO40*Index_운영!CO$10,IF(NOT(CN108=0),NOT(Index_운영!CO40=0)*CN108*(1+$E108*Index_운영!CO216)*Index_운영!CO40,$C108*$D108/$C$1*Index_운영!CO40))</f>
        <v>0</v>
      </c>
      <c r="CP108" s="591">
        <f>IF(CP$2=0,$C108*$D108/$C$1*Index_운영!CP40*Index_운영!CP$10,IF(NOT(CO108=0),NOT(Index_운영!CP40=0)*CO108*(1+$E108*Index_운영!CP216)*Index_운영!CP40,$C108*$D108/$C$1*Index_운영!CP40))</f>
        <v>0</v>
      </c>
      <c r="CQ108" s="591">
        <f>IF(CQ$2=0,$C108*$D108/$C$1*Index_운영!CQ40*Index_운영!CQ$10,IF(NOT(CP108=0),NOT(Index_운영!CQ40=0)*CP108*(1+$E108*Index_운영!CQ216)*Index_운영!CQ40,$C108*$D108/$C$1*Index_운영!CQ40))</f>
        <v>0</v>
      </c>
      <c r="CR108" s="591">
        <f>IF(CR$2=0,$C108*$D108/$C$1*Index_운영!CR40*Index_운영!CR$10,IF(NOT(CQ108=0),NOT(Index_운영!CR40=0)*CQ108*(1+$E108*Index_운영!CR216)*Index_운영!CR40,$C108*$D108/$C$1*Index_운영!CR40))</f>
        <v>0</v>
      </c>
      <c r="CS108" s="591">
        <f>IF(CS$2=0,$C108*$D108/$C$1*Index_운영!CS40*Index_운영!CS$10,IF(NOT(CR108=0),NOT(Index_운영!CS40=0)*CR108*(1+$E108*Index_운영!CS216)*Index_운영!CS40,$C108*$D108/$C$1*Index_운영!CS40))</f>
        <v>0</v>
      </c>
      <c r="CT108" s="591">
        <f>IF(CT$2=0,$C108*$D108/$C$1*Index_운영!CT40*Index_운영!CT$10,IF(NOT(CS108=0),NOT(Index_운영!CT40=0)*CS108*(1+$E108*Index_운영!CT216)*Index_운영!CT40,$C108*$D108/$C$1*Index_운영!CT40))</f>
        <v>0</v>
      </c>
      <c r="CU108" s="591">
        <f>IF(CU$2=0,$C108*$D108/$C$1*Index_운영!CU40*Index_운영!CU$10,IF(NOT(CT108=0),NOT(Index_운영!CU40=0)*CT108*(1+$E108*Index_운영!CU216)*Index_운영!CU40,$C108*$D108/$C$1*Index_운영!CU40))</f>
        <v>0</v>
      </c>
      <c r="CV108" s="591">
        <f>IF(CV$2=0,$C108*$D108/$C$1*Index_운영!CV40*Index_운영!CV$10,IF(NOT(CU108=0),NOT(Index_운영!CV40=0)*CU108*(1+$E108*Index_운영!CV216)*Index_운영!CV40,$C108*$D108/$C$1*Index_운영!CV40))</f>
        <v>0</v>
      </c>
      <c r="CW108" s="591">
        <f>IF(CW$2=0,$C108*$D108/$C$1*Index_운영!CW40*Index_운영!CW$10,IF(NOT(CV108=0),NOT(Index_운영!CW40=0)*CV108*(1+$E108*Index_운영!CW216)*Index_운영!CW40,$C108*$D108/$C$1*Index_운영!CW40))</f>
        <v>0</v>
      </c>
      <c r="CX108" s="591">
        <f>IF(CX$2=0,$C108*$D108/$C$1*Index_운영!CX40*Index_운영!CX$10,IF(NOT(CW108=0),NOT(Index_운영!CX40=0)*CW108*(1+$E108*Index_운영!CX216)*Index_운영!CX40,$C108*$D108/$C$1*Index_운영!CX40))</f>
        <v>0</v>
      </c>
      <c r="CY108" s="591">
        <f>IF(CY$2=0,$C108*$D108/$C$1*Index_운영!CY40*Index_운영!CY$10,IF(NOT(CX108=0),NOT(Index_운영!CY40=0)*CX108*(1+$E108*Index_운영!CY216)*Index_운영!CY40,$C108*$D108/$C$1*Index_운영!CY40))</f>
        <v>0</v>
      </c>
      <c r="CZ108" s="591">
        <f>IF(CZ$2=0,$C108*$D108/$C$1*Index_운영!CZ40*Index_운영!CZ$10,IF(NOT(CY108=0),NOT(Index_운영!CZ40=0)*CY108*(1+$E108*Index_운영!CZ216)*Index_운영!CZ40,$C108*$D108/$C$1*Index_운영!CZ40))</f>
        <v>0</v>
      </c>
      <c r="DA108" s="591">
        <f>IF(DA$2=0,$C108*$D108/$C$1*Index_운영!DA40*Index_운영!DA$10,IF(NOT(CZ108=0),NOT(Index_운영!DA40=0)*CZ108*(1+$E108*Index_운영!DA216)*Index_운영!DA40,$C108*$D108/$C$1*Index_운영!DA40))</f>
        <v>0</v>
      </c>
      <c r="DB108" s="591">
        <f>IF(DB$2=0,$C108*$D108/$C$1*Index_운영!DB40*Index_운영!DB$10,IF(NOT(DA108=0),NOT(Index_운영!DB40=0)*DA108*(1+$E108*Index_운영!DB216)*Index_운영!DB40,$C108*$D108/$C$1*Index_운영!DB40))</f>
        <v>0</v>
      </c>
      <c r="DC108" s="591">
        <f>IF(DC$2=0,$C108*$D108/$C$1*Index_운영!DC40*Index_운영!DC$10,IF(NOT(DB108=0),NOT(Index_운영!DC40=0)*DB108*(1+$E108*Index_운영!DC216)*Index_운영!DC40,$C108*$D108/$C$1*Index_운영!DC40))</f>
        <v>0</v>
      </c>
      <c r="DD108" s="591">
        <f>IF(DD$2=0,$C108*$D108/$C$1*Index_운영!DD40*Index_운영!DD$10,IF(NOT(DC108=0),NOT(Index_운영!DD40=0)*DC108*(1+$E108*Index_운영!DD216)*Index_운영!DD40,$C108*$D108/$C$1*Index_운영!DD40))</f>
        <v>0</v>
      </c>
      <c r="DE108" s="591">
        <f>IF(DE$2=0,$C108*$D108/$C$1*Index_운영!DE40*Index_운영!DE$10,IF(NOT(DD108=0),NOT(Index_운영!DE40=0)*DD108*(1+$E108*Index_운영!DE216)*Index_운영!DE40,$C108*$D108/$C$1*Index_운영!DE40))</f>
        <v>0</v>
      </c>
      <c r="DF108" s="591">
        <f>IF(DF$2=0,$C108*$D108/$C$1*Index_운영!DF40*Index_운영!DF$10,IF(NOT(DE108=0),NOT(Index_운영!DF40=0)*DE108*(1+$E108*Index_운영!DF216)*Index_운영!DF40,$C108*$D108/$C$1*Index_운영!DF40))</f>
        <v>0</v>
      </c>
      <c r="DG108" s="591">
        <f>IF(DG$2=0,$C108*$D108/$C$1*Index_운영!DG40*Index_운영!DG$10,IF(NOT(DF108=0),NOT(Index_운영!DG40=0)*DF108*(1+$E108*Index_운영!DG216)*Index_운영!DG40,$C108*$D108/$C$1*Index_운영!DG40))</f>
        <v>0</v>
      </c>
      <c r="DH108" s="591">
        <f>IF(DH$2=0,$C108*$D108/$C$1*Index_운영!DH40*Index_운영!DH$10,IF(NOT(DG108=0),NOT(Index_운영!DH40=0)*DG108*(1+$E108*Index_운영!DH216)*Index_운영!DH40,$C108*$D108/$C$1*Index_운영!DH40))</f>
        <v>0</v>
      </c>
      <c r="DI108" s="591">
        <f>IF(DI$2=0,$C108*$D108/$C$1*Index_운영!DI40*Index_운영!DI$10,IF(NOT(DH108=0),NOT(Index_운영!DI40=0)*DH108*(1+$E108*Index_운영!DI216)*Index_운영!DI40,$C108*$D108/$C$1*Index_운영!DI40))</f>
        <v>0</v>
      </c>
      <c r="DJ108" s="591">
        <f>IF(DJ$2=0,$C108*$D108/$C$1*Index_운영!DJ40*Index_운영!DJ$10,IF(NOT(DI108=0),NOT(Index_운영!DJ40=0)*DI108*(1+$E108*Index_운영!DJ216)*Index_운영!DJ40,$C108*$D108/$C$1*Index_운영!DJ40))</f>
        <v>0</v>
      </c>
      <c r="DK108" s="591">
        <f>IF(DK$2=0,$C108*$D108/$C$1*Index_운영!DK40*Index_운영!DK$10,IF(NOT(DJ108=0),NOT(Index_운영!DK40=0)*DJ108*(1+$E108*Index_운영!DK216)*Index_운영!DK40,$C108*$D108/$C$1*Index_운영!DK40))</f>
        <v>0</v>
      </c>
      <c r="DL108" s="591">
        <f>IF(DL$2=0,$C108*$D108/$C$1*Index_운영!DL40*Index_운영!DL$10,IF(NOT(DK108=0),NOT(Index_운영!DL40=0)*DK108*(1+$E108*Index_운영!DL216)*Index_운영!DL40,$C108*$D108/$C$1*Index_운영!DL40))</f>
        <v>0</v>
      </c>
      <c r="DM108" s="591">
        <f>IF(DM$2=0,$C108*$D108/$C$1*Index_운영!DM40*Index_운영!DM$10,IF(NOT(DL108=0),NOT(Index_운영!DM40=0)*DL108*(1+$E108*Index_운영!DM216)*Index_운영!DM40,$C108*$D108/$C$1*Index_운영!DM40))</f>
        <v>0</v>
      </c>
      <c r="DN108" s="591">
        <f>IF(DN$2=0,$C108*$D108/$C$1*Index_운영!DN40*Index_운영!DN$10,IF(NOT(DM108=0),NOT(Index_운영!DN40=0)*DM108*(1+$E108*Index_운영!DN216)*Index_운영!DN40,$C108*$D108/$C$1*Index_운영!DN40))</f>
        <v>0</v>
      </c>
      <c r="DO108" s="591">
        <f>IF(DO$2=0,$C108*$D108/$C$1*Index_운영!DO40*Index_운영!DO$10,IF(NOT(DN108=0),NOT(Index_운영!DO40=0)*DN108*(1+$E108*Index_운영!DO216)*Index_운영!DO40,$C108*$D108/$C$1*Index_운영!DO40))</f>
        <v>0</v>
      </c>
      <c r="DP108" s="591">
        <f>IF(DP$2=0,$C108*$D108/$C$1*Index_운영!DP40*Index_운영!DP$10,IF(NOT(DO108=0),NOT(Index_운영!DP40=0)*DO108*(1+$E108*Index_운영!DP216)*Index_운영!DP40,$C108*$D108/$C$1*Index_운영!DP40))</f>
        <v>0</v>
      </c>
      <c r="DQ108" s="591">
        <f>IF(DQ$2=0,$C108*$D108/$C$1*Index_운영!DQ40*Index_운영!DQ$10,IF(NOT(DP108=0),NOT(Index_운영!DQ40=0)*DP108*(1+$E108*Index_운영!DQ216)*Index_운영!DQ40,$C108*$D108/$C$1*Index_운영!DQ40))</f>
        <v>0</v>
      </c>
      <c r="DR108" s="591">
        <f>IF(DR$2=0,$C108*$D108/$C$1*Index_운영!DR40*Index_운영!DR$10,IF(NOT(DQ108=0),NOT(Index_운영!DR40=0)*DQ108*(1+$E108*Index_운영!DR216)*Index_운영!DR40,$C108*$D108/$C$1*Index_운영!DR40))</f>
        <v>0</v>
      </c>
      <c r="DS108" s="591">
        <f>IF(DS$2=0,$C108*$D108/$C$1*Index_운영!DS40*Index_운영!DS$10,IF(NOT(DR108=0),NOT(Index_운영!DS40=0)*DR108*(1+$E108*Index_운영!DS216)*Index_운영!DS40,$C108*$D108/$C$1*Index_운영!DS40))</f>
        <v>0</v>
      </c>
      <c r="DT108" s="591">
        <f>IF(DT$2=0,$C108*$D108/$C$1*Index_운영!DT40*Index_운영!DT$10,IF(NOT(DS108=0),NOT(Index_운영!DT40=0)*DS108*(1+$E108*Index_운영!DT216)*Index_운영!DT40,$C108*$D108/$C$1*Index_운영!DT40))</f>
        <v>0</v>
      </c>
      <c r="DU108" s="591">
        <f>IF(DU$2=0,$C108*$D108/$C$1*Index_운영!DU40*Index_운영!DU$10,IF(NOT(DT108=0),NOT(Index_운영!DU40=0)*DT108*(1+$E108*Index_운영!DU216)*Index_운영!DU40,$C108*$D108/$C$1*Index_운영!DU40))</f>
        <v>0</v>
      </c>
      <c r="DV108" s="591">
        <f>IF(DV$2=0,$C108*$D108/$C$1*Index_운영!DV40*Index_운영!DV$10,IF(NOT(DU108=0),NOT(Index_운영!DV40=0)*DU108*(1+$E108*Index_운영!DV216)*Index_운영!DV40,$C108*$D108/$C$1*Index_운영!DV40))</f>
        <v>0</v>
      </c>
    </row>
    <row r="109" spans="1:126" s="464" customFormat="1" outlineLevel="1" x14ac:dyDescent="0.4">
      <c r="A109" s="736"/>
      <c r="B109" s="464">
        <f>'Rent Roll'!$B15</f>
        <v>0</v>
      </c>
      <c r="C109" s="1219">
        <f>'Rent Roll'!$K15</f>
        <v>0</v>
      </c>
      <c r="D109" s="1220">
        <f>'Rent Roll'!$S15</f>
        <v>0</v>
      </c>
      <c r="E109" s="1221">
        <f>'Rent Roll'!$T15</f>
        <v>0</v>
      </c>
      <c r="F109" s="588">
        <f>IF(F$2=0,$C109*$D109/$C$1*Index_운영!F41*Index_운영!F$10,IF(NOT(E109=0),NOT(Index_운영!F41=0)*E109*(1+$E109*Index_운영!F217)*Index_운영!F41,$C109*$D109/$C$1*Index_운영!F41))</f>
        <v>0</v>
      </c>
      <c r="G109" s="591">
        <f>IF(G$2=0,$C109*$D109/$C$1*Index_운영!G41*Index_운영!G$10,IF(NOT(F109=0),NOT(Index_운영!G41=0)*F109*(1+$E109*Index_운영!G217)*Index_운영!G41,$C109*$D109/$C$1*Index_운영!G41))</f>
        <v>0</v>
      </c>
      <c r="H109" s="591">
        <f>IF(H$2=0,$C109*$D109/$C$1*Index_운영!H41*Index_운영!H$10,IF(NOT(G109=0),NOT(Index_운영!H41=0)*G109*(1+$E109*Index_운영!H217)*Index_운영!H41,$C109*$D109/$C$1*Index_운영!H41))</f>
        <v>0</v>
      </c>
      <c r="I109" s="591">
        <f>IF(I$2=0,$C109*$D109/$C$1*Index_운영!I41*Index_운영!I$10,IF(NOT(H109=0),NOT(Index_운영!I41=0)*H109*(1+$E109*Index_운영!I217)*Index_운영!I41,$C109*$D109/$C$1*Index_운영!I41))</f>
        <v>0</v>
      </c>
      <c r="J109" s="591">
        <f>IF(J$2=0,$C109*$D109/$C$1*Index_운영!J41*Index_운영!J$10,IF(NOT(I109=0),NOT(Index_운영!J41=0)*I109*(1+$E109*Index_운영!J217)*Index_운영!J41,$C109*$D109/$C$1*Index_운영!J41))</f>
        <v>0</v>
      </c>
      <c r="K109" s="591">
        <f>IF(K$2=0,$C109*$D109/$C$1*Index_운영!K41*Index_운영!K$10,IF(NOT(J109=0),NOT(Index_운영!K41=0)*J109*(1+$E109*Index_운영!K217)*Index_운영!K41,$C109*$D109/$C$1*Index_운영!K41))</f>
        <v>0</v>
      </c>
      <c r="L109" s="591">
        <f>IF(L$2=0,$C109*$D109/$C$1*Index_운영!L41*Index_운영!L$10,IF(NOT(K109=0),NOT(Index_운영!L41=0)*K109*(1+$E109*Index_운영!L217)*Index_운영!L41,$C109*$D109/$C$1*Index_운영!L41))</f>
        <v>0</v>
      </c>
      <c r="M109" s="591">
        <f>IF(M$2=0,$C109*$D109/$C$1*Index_운영!M41*Index_운영!M$10,IF(NOT(L109=0),NOT(Index_운영!M41=0)*L109*(1+$E109*Index_운영!M217)*Index_운영!M41,$C109*$D109/$C$1*Index_운영!M41))</f>
        <v>0</v>
      </c>
      <c r="N109" s="591">
        <f>IF(N$2=0,$C109*$D109/$C$1*Index_운영!N41*Index_운영!N$10,IF(NOT(M109=0),NOT(Index_운영!N41=0)*M109*(1+$E109*Index_운영!N217)*Index_운영!N41,$C109*$D109/$C$1*Index_운영!N41))</f>
        <v>0</v>
      </c>
      <c r="O109" s="591">
        <f>IF(O$2=0,$C109*$D109/$C$1*Index_운영!O41*Index_운영!O$10,IF(NOT(N109=0),NOT(Index_운영!O41=0)*N109*(1+$E109*Index_운영!O217)*Index_운영!O41,$C109*$D109/$C$1*Index_운영!O41))</f>
        <v>0</v>
      </c>
      <c r="P109" s="591">
        <f>IF(P$2=0,$C109*$D109/$C$1*Index_운영!P41*Index_운영!P$10,IF(NOT(O109=0),NOT(Index_운영!P41=0)*O109*(1+$E109*Index_운영!P217)*Index_운영!P41,$C109*$D109/$C$1*Index_운영!P41))</f>
        <v>0</v>
      </c>
      <c r="Q109" s="591">
        <f>IF(Q$2=0,$C109*$D109/$C$1*Index_운영!Q41*Index_운영!Q$10,IF(NOT(P109=0),NOT(Index_운영!Q41=0)*P109*(1+$E109*Index_운영!Q217)*Index_운영!Q41,$C109*$D109/$C$1*Index_운영!Q41))</f>
        <v>0</v>
      </c>
      <c r="R109" s="591">
        <f>IF(R$2=0,$C109*$D109/$C$1*Index_운영!R41*Index_운영!R$10,IF(NOT(Q109=0),NOT(Index_운영!R41=0)*Q109*(1+$E109*Index_운영!R217)*Index_운영!R41,$C109*$D109/$C$1*Index_운영!R41))</f>
        <v>0</v>
      </c>
      <c r="S109" s="591">
        <f>IF(S$2=0,$C109*$D109/$C$1*Index_운영!S41*Index_운영!S$10,IF(NOT(R109=0),NOT(Index_운영!S41=0)*R109*(1+$E109*Index_운영!S217)*Index_운영!S41,$C109*$D109/$C$1*Index_운영!S41))</f>
        <v>0</v>
      </c>
      <c r="T109" s="591">
        <f>IF(T$2=0,$C109*$D109/$C$1*Index_운영!T41*Index_운영!T$10,IF(NOT(S109=0),NOT(Index_운영!T41=0)*S109*(1+$E109*Index_운영!T217)*Index_운영!T41,$C109*$D109/$C$1*Index_운영!T41))</f>
        <v>0</v>
      </c>
      <c r="U109" s="591">
        <f>IF(U$2=0,$C109*$D109/$C$1*Index_운영!U41*Index_운영!U$10,IF(NOT(T109=0),NOT(Index_운영!U41=0)*T109*(1+$E109*Index_운영!U217)*Index_운영!U41,$C109*$D109/$C$1*Index_운영!U41))</f>
        <v>0</v>
      </c>
      <c r="V109" s="591">
        <f>IF(V$2=0,$C109*$D109/$C$1*Index_운영!V41*Index_운영!V$10,IF(NOT(U109=0),NOT(Index_운영!V41=0)*U109*(1+$E109*Index_운영!V217)*Index_운영!V41,$C109*$D109/$C$1*Index_운영!V41))</f>
        <v>0</v>
      </c>
      <c r="W109" s="591">
        <f>IF(W$2=0,$C109*$D109/$C$1*Index_운영!W41*Index_운영!W$10,IF(NOT(V109=0),NOT(Index_운영!W41=0)*V109*(1+$E109*Index_운영!W217)*Index_운영!W41,$C109*$D109/$C$1*Index_운영!W41))</f>
        <v>0</v>
      </c>
      <c r="X109" s="591">
        <f>IF(X$2=0,$C109*$D109/$C$1*Index_운영!X41*Index_운영!X$10,IF(NOT(W109=0),NOT(Index_운영!X41=0)*W109*(1+$E109*Index_운영!X217)*Index_운영!X41,$C109*$D109/$C$1*Index_운영!X41))</f>
        <v>0</v>
      </c>
      <c r="Y109" s="591">
        <f>IF(Y$2=0,$C109*$D109/$C$1*Index_운영!Y41*Index_운영!Y$10,IF(NOT(X109=0),NOT(Index_운영!Y41=0)*X109*(1+$E109*Index_운영!Y217)*Index_운영!Y41,$C109*$D109/$C$1*Index_운영!Y41))</f>
        <v>0</v>
      </c>
      <c r="Z109" s="591">
        <f>IF(Z$2=0,$C109*$D109/$C$1*Index_운영!Z41*Index_운영!Z$10,IF(NOT(Y109=0),NOT(Index_운영!Z41=0)*Y109*(1+$E109*Index_운영!Z217)*Index_운영!Z41,$C109*$D109/$C$1*Index_운영!Z41))</f>
        <v>0</v>
      </c>
      <c r="AA109" s="591">
        <f>IF(AA$2=0,$C109*$D109/$C$1*Index_운영!AA41*Index_운영!AA$10,IF(NOT(Z109=0),NOT(Index_운영!AA41=0)*Z109*(1+$E109*Index_운영!AA217)*Index_운영!AA41,$C109*$D109/$C$1*Index_운영!AA41))</f>
        <v>0</v>
      </c>
      <c r="AB109" s="591">
        <f>IF(AB$2=0,$C109*$D109/$C$1*Index_운영!AB41*Index_운영!AB$10,IF(NOT(AA109=0),NOT(Index_운영!AB41=0)*AA109*(1+$E109*Index_운영!AB217)*Index_운영!AB41,$C109*$D109/$C$1*Index_운영!AB41))</f>
        <v>0</v>
      </c>
      <c r="AC109" s="591">
        <f>IF(AC$2=0,$C109*$D109/$C$1*Index_운영!AC41*Index_운영!AC$10,IF(NOT(AB109=0),NOT(Index_운영!AC41=0)*AB109*(1+$E109*Index_운영!AC217)*Index_운영!AC41,$C109*$D109/$C$1*Index_운영!AC41))</f>
        <v>0</v>
      </c>
      <c r="AD109" s="591">
        <f>IF(AD$2=0,$C109*$D109/$C$1*Index_운영!AD41*Index_운영!AD$10,IF(NOT(AC109=0),NOT(Index_운영!AD41=0)*AC109*(1+$E109*Index_운영!AD217)*Index_운영!AD41,$C109*$D109/$C$1*Index_운영!AD41))</f>
        <v>0</v>
      </c>
      <c r="AE109" s="591">
        <f>IF(AE$2=0,$C109*$D109/$C$1*Index_운영!AE41*Index_운영!AE$10,IF(NOT(AD109=0),NOT(Index_운영!AE41=0)*AD109*(1+$E109*Index_운영!AE217)*Index_운영!AE41,$C109*$D109/$C$1*Index_운영!AE41))</f>
        <v>0</v>
      </c>
      <c r="AF109" s="591">
        <f>IF(AF$2=0,$C109*$D109/$C$1*Index_운영!AF41*Index_운영!AF$10,IF(NOT(AE109=0),NOT(Index_운영!AF41=0)*AE109*(1+$E109*Index_운영!AF217)*Index_운영!AF41,$C109*$D109/$C$1*Index_운영!AF41))</f>
        <v>0</v>
      </c>
      <c r="AG109" s="591">
        <f>IF(AG$2=0,$C109*$D109/$C$1*Index_운영!AG41*Index_운영!AG$10,IF(NOT(AF109=0),NOT(Index_운영!AG41=0)*AF109*(1+$E109*Index_운영!AG217)*Index_운영!AG41,$C109*$D109/$C$1*Index_운영!AG41))</f>
        <v>0</v>
      </c>
      <c r="AH109" s="591">
        <f>IF(AH$2=0,$C109*$D109/$C$1*Index_운영!AH41*Index_운영!AH$10,IF(NOT(AG109=0),NOT(Index_운영!AH41=0)*AG109*(1+$E109*Index_운영!AH217)*Index_운영!AH41,$C109*$D109/$C$1*Index_운영!AH41))</f>
        <v>0</v>
      </c>
      <c r="AI109" s="591">
        <f>IF(AI$2=0,$C109*$D109/$C$1*Index_운영!AI41*Index_운영!AI$10,IF(NOT(AH109=0),NOT(Index_운영!AI41=0)*AH109*(1+$E109*Index_운영!AI217)*Index_운영!AI41,$C109*$D109/$C$1*Index_운영!AI41))</f>
        <v>0</v>
      </c>
      <c r="AJ109" s="591">
        <f>IF(AJ$2=0,$C109*$D109/$C$1*Index_운영!AJ41*Index_운영!AJ$10,IF(NOT(AI109=0),NOT(Index_운영!AJ41=0)*AI109*(1+$E109*Index_운영!AJ217)*Index_운영!AJ41,$C109*$D109/$C$1*Index_운영!AJ41))</f>
        <v>0</v>
      </c>
      <c r="AK109" s="591">
        <f>IF(AK$2=0,$C109*$D109/$C$1*Index_운영!AK41*Index_운영!AK$10,IF(NOT(AJ109=0),NOT(Index_운영!AK41=0)*AJ109*(1+$E109*Index_운영!AK217)*Index_운영!AK41,$C109*$D109/$C$1*Index_운영!AK41))</f>
        <v>0</v>
      </c>
      <c r="AL109" s="591">
        <f>IF(AL$2=0,$C109*$D109/$C$1*Index_운영!AL41*Index_운영!AL$10,IF(NOT(AK109=0),NOT(Index_운영!AL41=0)*AK109*(1+$E109*Index_운영!AL217)*Index_운영!AL41,$C109*$D109/$C$1*Index_운영!AL41))</f>
        <v>0</v>
      </c>
      <c r="AM109" s="591">
        <f>IF(AM$2=0,$C109*$D109/$C$1*Index_운영!AM41*Index_운영!AM$10,IF(NOT(AL109=0),NOT(Index_운영!AM41=0)*AL109*(1+$E109*Index_운영!AM217)*Index_운영!AM41,$C109*$D109/$C$1*Index_운영!AM41))</f>
        <v>0</v>
      </c>
      <c r="AN109" s="591">
        <f>IF(AN$2=0,$C109*$D109/$C$1*Index_운영!AN41*Index_운영!AN$10,IF(NOT(AM109=0),NOT(Index_운영!AN41=0)*AM109*(1+$E109*Index_운영!AN217)*Index_운영!AN41,$C109*$D109/$C$1*Index_운영!AN41))</f>
        <v>0</v>
      </c>
      <c r="AO109" s="591">
        <f>IF(AO$2=0,$C109*$D109/$C$1*Index_운영!AO41*Index_운영!AO$10,IF(NOT(AN109=0),NOT(Index_운영!AO41=0)*AN109*(1+$E109*Index_운영!AO217)*Index_운영!AO41,$C109*$D109/$C$1*Index_운영!AO41))</f>
        <v>0</v>
      </c>
      <c r="AP109" s="591">
        <f>IF(AP$2=0,$C109*$D109/$C$1*Index_운영!AP41*Index_운영!AP$10,IF(NOT(AO109=0),NOT(Index_운영!AP41=0)*AO109*(1+$E109*Index_운영!AP217)*Index_운영!AP41,$C109*$D109/$C$1*Index_운영!AP41))</f>
        <v>0</v>
      </c>
      <c r="AQ109" s="591">
        <f>IF(AQ$2=0,$C109*$D109/$C$1*Index_운영!AQ41*Index_운영!AQ$10,IF(NOT(AP109=0),NOT(Index_운영!AQ41=0)*AP109*(1+$E109*Index_운영!AQ217)*Index_운영!AQ41,$C109*$D109/$C$1*Index_운영!AQ41))</f>
        <v>0</v>
      </c>
      <c r="AR109" s="591">
        <f>IF(AR$2=0,$C109*$D109/$C$1*Index_운영!AR41*Index_운영!AR$10,IF(NOT(AQ109=0),NOT(Index_운영!AR41=0)*AQ109*(1+$E109*Index_운영!AR217)*Index_운영!AR41,$C109*$D109/$C$1*Index_운영!AR41))</f>
        <v>0</v>
      </c>
      <c r="AS109" s="591">
        <f>IF(AS$2=0,$C109*$D109/$C$1*Index_운영!AS41*Index_운영!AS$10,IF(NOT(AR109=0),NOT(Index_운영!AS41=0)*AR109*(1+$E109*Index_운영!AS217)*Index_운영!AS41,$C109*$D109/$C$1*Index_운영!AS41))</f>
        <v>0</v>
      </c>
      <c r="AT109" s="591">
        <f>IF(AT$2=0,$C109*$D109/$C$1*Index_운영!AT41*Index_운영!AT$10,IF(NOT(AS109=0),NOT(Index_운영!AT41=0)*AS109*(1+$E109*Index_운영!AT217)*Index_운영!AT41,$C109*$D109/$C$1*Index_운영!AT41))</f>
        <v>0</v>
      </c>
      <c r="AU109" s="591">
        <f>IF(AU$2=0,$C109*$D109/$C$1*Index_운영!AU41*Index_운영!AU$10,IF(NOT(AT109=0),NOT(Index_운영!AU41=0)*AT109*(1+$E109*Index_운영!AU217)*Index_운영!AU41,$C109*$D109/$C$1*Index_운영!AU41))</f>
        <v>0</v>
      </c>
      <c r="AV109" s="591">
        <f>IF(AV$2=0,$C109*$D109/$C$1*Index_운영!AV41*Index_운영!AV$10,IF(NOT(AU109=0),NOT(Index_운영!AV41=0)*AU109*(1+$E109*Index_운영!AV217)*Index_운영!AV41,$C109*$D109/$C$1*Index_운영!AV41))</f>
        <v>0</v>
      </c>
      <c r="AW109" s="591">
        <f>IF(AW$2=0,$C109*$D109/$C$1*Index_운영!AW41*Index_운영!AW$10,IF(NOT(AV109=0),NOT(Index_운영!AW41=0)*AV109*(1+$E109*Index_운영!AW217)*Index_운영!AW41,$C109*$D109/$C$1*Index_운영!AW41))</f>
        <v>0</v>
      </c>
      <c r="AX109" s="591">
        <f>IF(AX$2=0,$C109*$D109/$C$1*Index_운영!AX41*Index_운영!AX$10,IF(NOT(AW109=0),NOT(Index_운영!AX41=0)*AW109*(1+$E109*Index_운영!AX217)*Index_운영!AX41,$C109*$D109/$C$1*Index_운영!AX41))</f>
        <v>0</v>
      </c>
      <c r="AY109" s="591">
        <f>IF(AY$2=0,$C109*$D109/$C$1*Index_운영!AY41*Index_운영!AY$10,IF(NOT(AX109=0),NOT(Index_운영!AY41=0)*AX109*(1+$E109*Index_운영!AY217)*Index_운영!AY41,$C109*$D109/$C$1*Index_운영!AY41))</f>
        <v>0</v>
      </c>
      <c r="AZ109" s="591">
        <f>IF(AZ$2=0,$C109*$D109/$C$1*Index_운영!AZ41*Index_운영!AZ$10,IF(NOT(AY109=0),NOT(Index_운영!AZ41=0)*AY109*(1+$E109*Index_운영!AZ217)*Index_운영!AZ41,$C109*$D109/$C$1*Index_운영!AZ41))</f>
        <v>0</v>
      </c>
      <c r="BA109" s="591">
        <f>IF(BA$2=0,$C109*$D109/$C$1*Index_운영!BA41*Index_운영!BA$10,IF(NOT(AZ109=0),NOT(Index_운영!BA41=0)*AZ109*(1+$E109*Index_운영!BA217)*Index_운영!BA41,$C109*$D109/$C$1*Index_운영!BA41))</f>
        <v>0</v>
      </c>
      <c r="BB109" s="591">
        <f>IF(BB$2=0,$C109*$D109/$C$1*Index_운영!BB41*Index_운영!BB$10,IF(NOT(BA109=0),NOT(Index_운영!BB41=0)*BA109*(1+$E109*Index_운영!BB217)*Index_운영!BB41,$C109*$D109/$C$1*Index_운영!BB41))</f>
        <v>0</v>
      </c>
      <c r="BC109" s="591">
        <f>IF(BC$2=0,$C109*$D109/$C$1*Index_운영!BC41*Index_운영!BC$10,IF(NOT(BB109=0),NOT(Index_운영!BC41=0)*BB109*(1+$E109*Index_운영!BC217)*Index_운영!BC41,$C109*$D109/$C$1*Index_운영!BC41))</f>
        <v>0</v>
      </c>
      <c r="BD109" s="591">
        <f>IF(BD$2=0,$C109*$D109/$C$1*Index_운영!BD41*Index_운영!BD$10,IF(NOT(BC109=0),NOT(Index_운영!BD41=0)*BC109*(1+$E109*Index_운영!BD217)*Index_운영!BD41,$C109*$D109/$C$1*Index_운영!BD41))</f>
        <v>0</v>
      </c>
      <c r="BE109" s="591">
        <f>IF(BE$2=0,$C109*$D109/$C$1*Index_운영!BE41*Index_운영!BE$10,IF(NOT(BD109=0),NOT(Index_운영!BE41=0)*BD109*(1+$E109*Index_운영!BE217)*Index_운영!BE41,$C109*$D109/$C$1*Index_운영!BE41))</f>
        <v>0</v>
      </c>
      <c r="BF109" s="591">
        <f>IF(BF$2=0,$C109*$D109/$C$1*Index_운영!BF41*Index_운영!BF$10,IF(NOT(BE109=0),NOT(Index_운영!BF41=0)*BE109*(1+$E109*Index_운영!BF217)*Index_운영!BF41,$C109*$D109/$C$1*Index_운영!BF41))</f>
        <v>0</v>
      </c>
      <c r="BG109" s="591">
        <f>IF(BG$2=0,$C109*$D109/$C$1*Index_운영!BG41*Index_운영!BG$10,IF(NOT(BF109=0),NOT(Index_운영!BG41=0)*BF109*(1+$E109*Index_운영!BG217)*Index_운영!BG41,$C109*$D109/$C$1*Index_운영!BG41))</f>
        <v>0</v>
      </c>
      <c r="BH109" s="591">
        <f>IF(BH$2=0,$C109*$D109/$C$1*Index_운영!BH41*Index_운영!BH$10,IF(NOT(BG109=0),NOT(Index_운영!BH41=0)*BG109*(1+$E109*Index_운영!BH217)*Index_운영!BH41,$C109*$D109/$C$1*Index_운영!BH41))</f>
        <v>0</v>
      </c>
      <c r="BI109" s="591">
        <f>IF(BI$2=0,$C109*$D109/$C$1*Index_운영!BI41*Index_운영!BI$10,IF(NOT(BH109=0),NOT(Index_운영!BI41=0)*BH109*(1+$E109*Index_운영!BI217)*Index_운영!BI41,$C109*$D109/$C$1*Index_운영!BI41))</f>
        <v>0</v>
      </c>
      <c r="BJ109" s="591">
        <f>IF(BJ$2=0,$C109*$D109/$C$1*Index_운영!BJ41*Index_운영!BJ$10,IF(NOT(BI109=0),NOT(Index_운영!BJ41=0)*BI109*(1+$E109*Index_운영!BJ217)*Index_운영!BJ41,$C109*$D109/$C$1*Index_운영!BJ41))</f>
        <v>0</v>
      </c>
      <c r="BK109" s="591">
        <f>IF(BK$2=0,$C109*$D109/$C$1*Index_운영!BK41*Index_운영!BK$10,IF(NOT(BJ109=0),NOT(Index_운영!BK41=0)*BJ109*(1+$E109*Index_운영!BK217)*Index_운영!BK41,$C109*$D109/$C$1*Index_운영!BK41))</f>
        <v>0</v>
      </c>
      <c r="BL109" s="591">
        <f>IF(BL$2=0,$C109*$D109/$C$1*Index_운영!BL41*Index_운영!BL$10,IF(NOT(BK109=0),NOT(Index_운영!BL41=0)*BK109*(1+$E109*Index_운영!BL217)*Index_운영!BL41,$C109*$D109/$C$1*Index_운영!BL41))</f>
        <v>0</v>
      </c>
      <c r="BM109" s="591">
        <f>IF(BM$2=0,$C109*$D109/$C$1*Index_운영!BM41*Index_운영!BM$10,IF(NOT(BL109=0),NOT(Index_운영!BM41=0)*BL109*(1+$E109*Index_운영!BM217)*Index_운영!BM41,$C109*$D109/$C$1*Index_운영!BM41))</f>
        <v>0</v>
      </c>
      <c r="BN109" s="591">
        <f>IF(BN$2=0,$C109*$D109/$C$1*Index_운영!BN41*Index_운영!BN$10,IF(NOT(BM109=0),NOT(Index_운영!BN41=0)*BM109*(1+$E109*Index_운영!BN217)*Index_운영!BN41,$C109*$D109/$C$1*Index_운영!BN41))</f>
        <v>0</v>
      </c>
      <c r="BO109" s="591">
        <f>IF(BO$2=0,$C109*$D109/$C$1*Index_운영!BO41*Index_운영!BO$10,IF(NOT(BN109=0),NOT(Index_운영!BO41=0)*BN109*(1+$E109*Index_운영!BO217)*Index_운영!BO41,$C109*$D109/$C$1*Index_운영!BO41))</f>
        <v>0</v>
      </c>
      <c r="BP109" s="591">
        <f>IF(BP$2=0,$C109*$D109/$C$1*Index_운영!BP41*Index_운영!BP$10,IF(NOT(BO109=0),NOT(Index_운영!BP41=0)*BO109*(1+$E109*Index_운영!BP217)*Index_운영!BP41,$C109*$D109/$C$1*Index_운영!BP41))</f>
        <v>0</v>
      </c>
      <c r="BQ109" s="591">
        <f>IF(BQ$2=0,$C109*$D109/$C$1*Index_운영!BQ41*Index_운영!BQ$10,IF(NOT(BP109=0),NOT(Index_운영!BQ41=0)*BP109*(1+$E109*Index_운영!BQ217)*Index_운영!BQ41,$C109*$D109/$C$1*Index_운영!BQ41))</f>
        <v>0</v>
      </c>
      <c r="BR109" s="591">
        <f>IF(BR$2=0,$C109*$D109/$C$1*Index_운영!BR41*Index_운영!BR$10,IF(NOT(BQ109=0),NOT(Index_운영!BR41=0)*BQ109*(1+$E109*Index_운영!BR217)*Index_운영!BR41,$C109*$D109/$C$1*Index_운영!BR41))</f>
        <v>0</v>
      </c>
      <c r="BS109" s="591">
        <f>IF(BS$2=0,$C109*$D109/$C$1*Index_운영!BS41*Index_운영!BS$10,IF(NOT(BR109=0),NOT(Index_운영!BS41=0)*BR109*(1+$E109*Index_운영!BS217)*Index_운영!BS41,$C109*$D109/$C$1*Index_운영!BS41))</f>
        <v>0</v>
      </c>
      <c r="BT109" s="591">
        <f>IF(BT$2=0,$C109*$D109/$C$1*Index_운영!BT41*Index_운영!BT$10,IF(NOT(BS109=0),NOT(Index_운영!BT41=0)*BS109*(1+$E109*Index_운영!BT217)*Index_운영!BT41,$C109*$D109/$C$1*Index_운영!BT41))</f>
        <v>0</v>
      </c>
      <c r="BU109" s="591">
        <f>IF(BU$2=0,$C109*$D109/$C$1*Index_운영!BU41*Index_운영!BU$10,IF(NOT(BT109=0),NOT(Index_운영!BU41=0)*BT109*(1+$E109*Index_운영!BU217)*Index_운영!BU41,$C109*$D109/$C$1*Index_운영!BU41))</f>
        <v>0</v>
      </c>
      <c r="BV109" s="591">
        <f>IF(BV$2=0,$C109*$D109/$C$1*Index_운영!BV41*Index_운영!BV$10,IF(NOT(BU109=0),NOT(Index_운영!BV41=0)*BU109*(1+$E109*Index_운영!BV217)*Index_운영!BV41,$C109*$D109/$C$1*Index_운영!BV41))</f>
        <v>0</v>
      </c>
      <c r="BW109" s="591">
        <f>IF(BW$2=0,$C109*$D109/$C$1*Index_운영!BW41*Index_운영!BW$10,IF(NOT(BV109=0),NOT(Index_운영!BW41=0)*BV109*(1+$E109*Index_운영!BW217)*Index_운영!BW41,$C109*$D109/$C$1*Index_운영!BW41))</f>
        <v>0</v>
      </c>
      <c r="BX109" s="591">
        <f>IF(BX$2=0,$C109*$D109/$C$1*Index_운영!BX41*Index_운영!BX$10,IF(NOT(BW109=0),NOT(Index_운영!BX41=0)*BW109*(1+$E109*Index_운영!BX217)*Index_운영!BX41,$C109*$D109/$C$1*Index_운영!BX41))</f>
        <v>0</v>
      </c>
      <c r="BY109" s="591">
        <f>IF(BY$2=0,$C109*$D109/$C$1*Index_운영!BY41*Index_운영!BY$10,IF(NOT(BX109=0),NOT(Index_운영!BY41=0)*BX109*(1+$E109*Index_운영!BY217)*Index_운영!BY41,$C109*$D109/$C$1*Index_운영!BY41))</f>
        <v>0</v>
      </c>
      <c r="BZ109" s="591">
        <f>IF(BZ$2=0,$C109*$D109/$C$1*Index_운영!BZ41*Index_운영!BZ$10,IF(NOT(BY109=0),NOT(Index_운영!BZ41=0)*BY109*(1+$E109*Index_운영!BZ217)*Index_운영!BZ41,$C109*$D109/$C$1*Index_운영!BZ41))</f>
        <v>0</v>
      </c>
      <c r="CA109" s="591">
        <f>IF(CA$2=0,$C109*$D109/$C$1*Index_운영!CA41*Index_운영!CA$10,IF(NOT(BZ109=0),NOT(Index_운영!CA41=0)*BZ109*(1+$E109*Index_운영!CA217)*Index_운영!CA41,$C109*$D109/$C$1*Index_운영!CA41))</f>
        <v>0</v>
      </c>
      <c r="CB109" s="591">
        <f>IF(CB$2=0,$C109*$D109/$C$1*Index_운영!CB41*Index_운영!CB$10,IF(NOT(CA109=0),NOT(Index_운영!CB41=0)*CA109*(1+$E109*Index_운영!CB217)*Index_운영!CB41,$C109*$D109/$C$1*Index_운영!CB41))</f>
        <v>0</v>
      </c>
      <c r="CC109" s="591">
        <f>IF(CC$2=0,$C109*$D109/$C$1*Index_운영!CC41*Index_운영!CC$10,IF(NOT(CB109=0),NOT(Index_운영!CC41=0)*CB109*(1+$E109*Index_운영!CC217)*Index_운영!CC41,$C109*$D109/$C$1*Index_운영!CC41))</f>
        <v>0</v>
      </c>
      <c r="CD109" s="591">
        <f>IF(CD$2=0,$C109*$D109/$C$1*Index_운영!CD41*Index_운영!CD$10,IF(NOT(CC109=0),NOT(Index_운영!CD41=0)*CC109*(1+$E109*Index_운영!CD217)*Index_운영!CD41,$C109*$D109/$C$1*Index_운영!CD41))</f>
        <v>0</v>
      </c>
      <c r="CE109" s="591">
        <f>IF(CE$2=0,$C109*$D109/$C$1*Index_운영!CE41*Index_운영!CE$10,IF(NOT(CD109=0),NOT(Index_운영!CE41=0)*CD109*(1+$E109*Index_운영!CE217)*Index_운영!CE41,$C109*$D109/$C$1*Index_운영!CE41))</f>
        <v>0</v>
      </c>
      <c r="CF109" s="591">
        <f>IF(CF$2=0,$C109*$D109/$C$1*Index_운영!CF41*Index_운영!CF$10,IF(NOT(CE109=0),NOT(Index_운영!CF41=0)*CE109*(1+$E109*Index_운영!CF217)*Index_운영!CF41,$C109*$D109/$C$1*Index_운영!CF41))</f>
        <v>0</v>
      </c>
      <c r="CG109" s="591">
        <f>IF(CG$2=0,$C109*$D109/$C$1*Index_운영!CG41*Index_운영!CG$10,IF(NOT(CF109=0),NOT(Index_운영!CG41=0)*CF109*(1+$E109*Index_운영!CG217)*Index_운영!CG41,$C109*$D109/$C$1*Index_운영!CG41))</f>
        <v>0</v>
      </c>
      <c r="CH109" s="591">
        <f>IF(CH$2=0,$C109*$D109/$C$1*Index_운영!CH41*Index_운영!CH$10,IF(NOT(CG109=0),NOT(Index_운영!CH41=0)*CG109*(1+$E109*Index_운영!CH217)*Index_운영!CH41,$C109*$D109/$C$1*Index_운영!CH41))</f>
        <v>0</v>
      </c>
      <c r="CI109" s="591">
        <f>IF(CI$2=0,$C109*$D109/$C$1*Index_운영!CI41*Index_운영!CI$10,IF(NOT(CH109=0),NOT(Index_운영!CI41=0)*CH109*(1+$E109*Index_운영!CI217)*Index_운영!CI41,$C109*$D109/$C$1*Index_운영!CI41))</f>
        <v>0</v>
      </c>
      <c r="CJ109" s="591">
        <f>IF(CJ$2=0,$C109*$D109/$C$1*Index_운영!CJ41*Index_운영!CJ$10,IF(NOT(CI109=0),NOT(Index_운영!CJ41=0)*CI109*(1+$E109*Index_운영!CJ217)*Index_운영!CJ41,$C109*$D109/$C$1*Index_운영!CJ41))</f>
        <v>0</v>
      </c>
      <c r="CK109" s="591">
        <f>IF(CK$2=0,$C109*$D109/$C$1*Index_운영!CK41*Index_운영!CK$10,IF(NOT(CJ109=0),NOT(Index_운영!CK41=0)*CJ109*(1+$E109*Index_운영!CK217)*Index_운영!CK41,$C109*$D109/$C$1*Index_운영!CK41))</f>
        <v>0</v>
      </c>
      <c r="CL109" s="591">
        <f>IF(CL$2=0,$C109*$D109/$C$1*Index_운영!CL41*Index_운영!CL$10,IF(NOT(CK109=0),NOT(Index_운영!CL41=0)*CK109*(1+$E109*Index_운영!CL217)*Index_운영!CL41,$C109*$D109/$C$1*Index_운영!CL41))</f>
        <v>0</v>
      </c>
      <c r="CM109" s="591">
        <f>IF(CM$2=0,$C109*$D109/$C$1*Index_운영!CM41*Index_운영!CM$10,IF(NOT(CL109=0),NOT(Index_운영!CM41=0)*CL109*(1+$E109*Index_운영!CM217)*Index_운영!CM41,$C109*$D109/$C$1*Index_운영!CM41))</f>
        <v>0</v>
      </c>
      <c r="CN109" s="591">
        <f>IF(CN$2=0,$C109*$D109/$C$1*Index_운영!CN41*Index_운영!CN$10,IF(NOT(CM109=0),NOT(Index_운영!CN41=0)*CM109*(1+$E109*Index_운영!CN217)*Index_운영!CN41,$C109*$D109/$C$1*Index_운영!CN41))</f>
        <v>0</v>
      </c>
      <c r="CO109" s="591">
        <f>IF(CO$2=0,$C109*$D109/$C$1*Index_운영!CO41*Index_운영!CO$10,IF(NOT(CN109=0),NOT(Index_운영!CO41=0)*CN109*(1+$E109*Index_운영!CO217)*Index_운영!CO41,$C109*$D109/$C$1*Index_운영!CO41))</f>
        <v>0</v>
      </c>
      <c r="CP109" s="591">
        <f>IF(CP$2=0,$C109*$D109/$C$1*Index_운영!CP41*Index_운영!CP$10,IF(NOT(CO109=0),NOT(Index_운영!CP41=0)*CO109*(1+$E109*Index_운영!CP217)*Index_운영!CP41,$C109*$D109/$C$1*Index_운영!CP41))</f>
        <v>0</v>
      </c>
      <c r="CQ109" s="591">
        <f>IF(CQ$2=0,$C109*$D109/$C$1*Index_운영!CQ41*Index_운영!CQ$10,IF(NOT(CP109=0),NOT(Index_운영!CQ41=0)*CP109*(1+$E109*Index_운영!CQ217)*Index_운영!CQ41,$C109*$D109/$C$1*Index_운영!CQ41))</f>
        <v>0</v>
      </c>
      <c r="CR109" s="591">
        <f>IF(CR$2=0,$C109*$D109/$C$1*Index_운영!CR41*Index_운영!CR$10,IF(NOT(CQ109=0),NOT(Index_운영!CR41=0)*CQ109*(1+$E109*Index_운영!CR217)*Index_운영!CR41,$C109*$D109/$C$1*Index_운영!CR41))</f>
        <v>0</v>
      </c>
      <c r="CS109" s="591">
        <f>IF(CS$2=0,$C109*$D109/$C$1*Index_운영!CS41*Index_운영!CS$10,IF(NOT(CR109=0),NOT(Index_운영!CS41=0)*CR109*(1+$E109*Index_운영!CS217)*Index_운영!CS41,$C109*$D109/$C$1*Index_운영!CS41))</f>
        <v>0</v>
      </c>
      <c r="CT109" s="591">
        <f>IF(CT$2=0,$C109*$D109/$C$1*Index_운영!CT41*Index_운영!CT$10,IF(NOT(CS109=0),NOT(Index_운영!CT41=0)*CS109*(1+$E109*Index_운영!CT217)*Index_운영!CT41,$C109*$D109/$C$1*Index_운영!CT41))</f>
        <v>0</v>
      </c>
      <c r="CU109" s="591">
        <f>IF(CU$2=0,$C109*$D109/$C$1*Index_운영!CU41*Index_운영!CU$10,IF(NOT(CT109=0),NOT(Index_운영!CU41=0)*CT109*(1+$E109*Index_운영!CU217)*Index_운영!CU41,$C109*$D109/$C$1*Index_운영!CU41))</f>
        <v>0</v>
      </c>
      <c r="CV109" s="591">
        <f>IF(CV$2=0,$C109*$D109/$C$1*Index_운영!CV41*Index_운영!CV$10,IF(NOT(CU109=0),NOT(Index_운영!CV41=0)*CU109*(1+$E109*Index_운영!CV217)*Index_운영!CV41,$C109*$D109/$C$1*Index_운영!CV41))</f>
        <v>0</v>
      </c>
      <c r="CW109" s="591">
        <f>IF(CW$2=0,$C109*$D109/$C$1*Index_운영!CW41*Index_운영!CW$10,IF(NOT(CV109=0),NOT(Index_운영!CW41=0)*CV109*(1+$E109*Index_운영!CW217)*Index_운영!CW41,$C109*$D109/$C$1*Index_운영!CW41))</f>
        <v>0</v>
      </c>
      <c r="CX109" s="591">
        <f>IF(CX$2=0,$C109*$D109/$C$1*Index_운영!CX41*Index_운영!CX$10,IF(NOT(CW109=0),NOT(Index_운영!CX41=0)*CW109*(1+$E109*Index_운영!CX217)*Index_운영!CX41,$C109*$D109/$C$1*Index_운영!CX41))</f>
        <v>0</v>
      </c>
      <c r="CY109" s="591">
        <f>IF(CY$2=0,$C109*$D109/$C$1*Index_운영!CY41*Index_운영!CY$10,IF(NOT(CX109=0),NOT(Index_운영!CY41=0)*CX109*(1+$E109*Index_운영!CY217)*Index_운영!CY41,$C109*$D109/$C$1*Index_운영!CY41))</f>
        <v>0</v>
      </c>
      <c r="CZ109" s="591">
        <f>IF(CZ$2=0,$C109*$D109/$C$1*Index_운영!CZ41*Index_운영!CZ$10,IF(NOT(CY109=0),NOT(Index_운영!CZ41=0)*CY109*(1+$E109*Index_운영!CZ217)*Index_운영!CZ41,$C109*$D109/$C$1*Index_운영!CZ41))</f>
        <v>0</v>
      </c>
      <c r="DA109" s="591">
        <f>IF(DA$2=0,$C109*$D109/$C$1*Index_운영!DA41*Index_운영!DA$10,IF(NOT(CZ109=0),NOT(Index_운영!DA41=0)*CZ109*(1+$E109*Index_운영!DA217)*Index_운영!DA41,$C109*$D109/$C$1*Index_운영!DA41))</f>
        <v>0</v>
      </c>
      <c r="DB109" s="591">
        <f>IF(DB$2=0,$C109*$D109/$C$1*Index_운영!DB41*Index_운영!DB$10,IF(NOT(DA109=0),NOT(Index_운영!DB41=0)*DA109*(1+$E109*Index_운영!DB217)*Index_운영!DB41,$C109*$D109/$C$1*Index_운영!DB41))</f>
        <v>0</v>
      </c>
      <c r="DC109" s="591">
        <f>IF(DC$2=0,$C109*$D109/$C$1*Index_운영!DC41*Index_운영!DC$10,IF(NOT(DB109=0),NOT(Index_운영!DC41=0)*DB109*(1+$E109*Index_운영!DC217)*Index_운영!DC41,$C109*$D109/$C$1*Index_운영!DC41))</f>
        <v>0</v>
      </c>
      <c r="DD109" s="591">
        <f>IF(DD$2=0,$C109*$D109/$C$1*Index_운영!DD41*Index_운영!DD$10,IF(NOT(DC109=0),NOT(Index_운영!DD41=0)*DC109*(1+$E109*Index_운영!DD217)*Index_운영!DD41,$C109*$D109/$C$1*Index_운영!DD41))</f>
        <v>0</v>
      </c>
      <c r="DE109" s="591">
        <f>IF(DE$2=0,$C109*$D109/$C$1*Index_운영!DE41*Index_운영!DE$10,IF(NOT(DD109=0),NOT(Index_운영!DE41=0)*DD109*(1+$E109*Index_운영!DE217)*Index_운영!DE41,$C109*$D109/$C$1*Index_운영!DE41))</f>
        <v>0</v>
      </c>
      <c r="DF109" s="591">
        <f>IF(DF$2=0,$C109*$D109/$C$1*Index_운영!DF41*Index_운영!DF$10,IF(NOT(DE109=0),NOT(Index_운영!DF41=0)*DE109*(1+$E109*Index_운영!DF217)*Index_운영!DF41,$C109*$D109/$C$1*Index_운영!DF41))</f>
        <v>0</v>
      </c>
      <c r="DG109" s="591">
        <f>IF(DG$2=0,$C109*$D109/$C$1*Index_운영!DG41*Index_운영!DG$10,IF(NOT(DF109=0),NOT(Index_운영!DG41=0)*DF109*(1+$E109*Index_운영!DG217)*Index_운영!DG41,$C109*$D109/$C$1*Index_운영!DG41))</f>
        <v>0</v>
      </c>
      <c r="DH109" s="591">
        <f>IF(DH$2=0,$C109*$D109/$C$1*Index_운영!DH41*Index_운영!DH$10,IF(NOT(DG109=0),NOT(Index_운영!DH41=0)*DG109*(1+$E109*Index_운영!DH217)*Index_운영!DH41,$C109*$D109/$C$1*Index_운영!DH41))</f>
        <v>0</v>
      </c>
      <c r="DI109" s="591">
        <f>IF(DI$2=0,$C109*$D109/$C$1*Index_운영!DI41*Index_운영!DI$10,IF(NOT(DH109=0),NOT(Index_운영!DI41=0)*DH109*(1+$E109*Index_운영!DI217)*Index_운영!DI41,$C109*$D109/$C$1*Index_운영!DI41))</f>
        <v>0</v>
      </c>
      <c r="DJ109" s="591">
        <f>IF(DJ$2=0,$C109*$D109/$C$1*Index_운영!DJ41*Index_운영!DJ$10,IF(NOT(DI109=0),NOT(Index_운영!DJ41=0)*DI109*(1+$E109*Index_운영!DJ217)*Index_운영!DJ41,$C109*$D109/$C$1*Index_운영!DJ41))</f>
        <v>0</v>
      </c>
      <c r="DK109" s="591">
        <f>IF(DK$2=0,$C109*$D109/$C$1*Index_운영!DK41*Index_운영!DK$10,IF(NOT(DJ109=0),NOT(Index_운영!DK41=0)*DJ109*(1+$E109*Index_운영!DK217)*Index_운영!DK41,$C109*$D109/$C$1*Index_운영!DK41))</f>
        <v>0</v>
      </c>
      <c r="DL109" s="591">
        <f>IF(DL$2=0,$C109*$D109/$C$1*Index_운영!DL41*Index_운영!DL$10,IF(NOT(DK109=0),NOT(Index_운영!DL41=0)*DK109*(1+$E109*Index_운영!DL217)*Index_운영!DL41,$C109*$D109/$C$1*Index_운영!DL41))</f>
        <v>0</v>
      </c>
      <c r="DM109" s="591">
        <f>IF(DM$2=0,$C109*$D109/$C$1*Index_운영!DM41*Index_운영!DM$10,IF(NOT(DL109=0),NOT(Index_운영!DM41=0)*DL109*(1+$E109*Index_운영!DM217)*Index_운영!DM41,$C109*$D109/$C$1*Index_운영!DM41))</f>
        <v>0</v>
      </c>
      <c r="DN109" s="591">
        <f>IF(DN$2=0,$C109*$D109/$C$1*Index_운영!DN41*Index_운영!DN$10,IF(NOT(DM109=0),NOT(Index_운영!DN41=0)*DM109*(1+$E109*Index_운영!DN217)*Index_운영!DN41,$C109*$D109/$C$1*Index_운영!DN41))</f>
        <v>0</v>
      </c>
      <c r="DO109" s="591">
        <f>IF(DO$2=0,$C109*$D109/$C$1*Index_운영!DO41*Index_운영!DO$10,IF(NOT(DN109=0),NOT(Index_운영!DO41=0)*DN109*(1+$E109*Index_운영!DO217)*Index_운영!DO41,$C109*$D109/$C$1*Index_운영!DO41))</f>
        <v>0</v>
      </c>
      <c r="DP109" s="591">
        <f>IF(DP$2=0,$C109*$D109/$C$1*Index_운영!DP41*Index_운영!DP$10,IF(NOT(DO109=0),NOT(Index_운영!DP41=0)*DO109*(1+$E109*Index_운영!DP217)*Index_운영!DP41,$C109*$D109/$C$1*Index_운영!DP41))</f>
        <v>0</v>
      </c>
      <c r="DQ109" s="591">
        <f>IF(DQ$2=0,$C109*$D109/$C$1*Index_운영!DQ41*Index_운영!DQ$10,IF(NOT(DP109=0),NOT(Index_운영!DQ41=0)*DP109*(1+$E109*Index_운영!DQ217)*Index_운영!DQ41,$C109*$D109/$C$1*Index_운영!DQ41))</f>
        <v>0</v>
      </c>
      <c r="DR109" s="591">
        <f>IF(DR$2=0,$C109*$D109/$C$1*Index_운영!DR41*Index_운영!DR$10,IF(NOT(DQ109=0),NOT(Index_운영!DR41=0)*DQ109*(1+$E109*Index_운영!DR217)*Index_운영!DR41,$C109*$D109/$C$1*Index_운영!DR41))</f>
        <v>0</v>
      </c>
      <c r="DS109" s="591">
        <f>IF(DS$2=0,$C109*$D109/$C$1*Index_운영!DS41*Index_운영!DS$10,IF(NOT(DR109=0),NOT(Index_운영!DS41=0)*DR109*(1+$E109*Index_운영!DS217)*Index_운영!DS41,$C109*$D109/$C$1*Index_운영!DS41))</f>
        <v>0</v>
      </c>
      <c r="DT109" s="591">
        <f>IF(DT$2=0,$C109*$D109/$C$1*Index_운영!DT41*Index_운영!DT$10,IF(NOT(DS109=0),NOT(Index_운영!DT41=0)*DS109*(1+$E109*Index_운영!DT217)*Index_운영!DT41,$C109*$D109/$C$1*Index_운영!DT41))</f>
        <v>0</v>
      </c>
      <c r="DU109" s="591">
        <f>IF(DU$2=0,$C109*$D109/$C$1*Index_운영!DU41*Index_운영!DU$10,IF(NOT(DT109=0),NOT(Index_운영!DU41=0)*DT109*(1+$E109*Index_운영!DU217)*Index_운영!DU41,$C109*$D109/$C$1*Index_운영!DU41))</f>
        <v>0</v>
      </c>
      <c r="DV109" s="591">
        <f>IF(DV$2=0,$C109*$D109/$C$1*Index_운영!DV41*Index_운영!DV$10,IF(NOT(DU109=0),NOT(Index_운영!DV41=0)*DU109*(1+$E109*Index_운영!DV217)*Index_운영!DV41,$C109*$D109/$C$1*Index_운영!DV41))</f>
        <v>0</v>
      </c>
    </row>
    <row r="110" spans="1:126" s="464" customFormat="1" outlineLevel="1" x14ac:dyDescent="0.4">
      <c r="A110" s="736"/>
      <c r="B110" s="464">
        <f>'Rent Roll'!$B16</f>
        <v>0</v>
      </c>
      <c r="C110" s="1219">
        <f>'Rent Roll'!$K16</f>
        <v>0</v>
      </c>
      <c r="D110" s="1220">
        <f>'Rent Roll'!$S16</f>
        <v>0</v>
      </c>
      <c r="E110" s="1221">
        <f>'Rent Roll'!$T16</f>
        <v>0</v>
      </c>
      <c r="F110" s="588">
        <f>IF(F$2=0,$C110*$D110/$C$1*Index_운영!F42*Index_운영!F$10,IF(NOT(E110=0),NOT(Index_운영!F42=0)*E110*(1+$E110*Index_운영!F218)*Index_운영!F42,$C110*$D110/$C$1*Index_운영!F42))</f>
        <v>0</v>
      </c>
      <c r="G110" s="591">
        <f>IF(G$2=0,$C110*$D110/$C$1*Index_운영!G42*Index_운영!G$10,IF(NOT(F110=0),NOT(Index_운영!G42=0)*F110*(1+$E110*Index_운영!G218)*Index_운영!G42,$C110*$D110/$C$1*Index_운영!G42))</f>
        <v>0</v>
      </c>
      <c r="H110" s="591">
        <f>IF(H$2=0,$C110*$D110/$C$1*Index_운영!H42*Index_운영!H$10,IF(NOT(G110=0),NOT(Index_운영!H42=0)*G110*(1+$E110*Index_운영!H218)*Index_운영!H42,$C110*$D110/$C$1*Index_운영!H42))</f>
        <v>0</v>
      </c>
      <c r="I110" s="591">
        <f>IF(I$2=0,$C110*$D110/$C$1*Index_운영!I42*Index_운영!I$10,IF(NOT(H110=0),NOT(Index_운영!I42=0)*H110*(1+$E110*Index_운영!I218)*Index_운영!I42,$C110*$D110/$C$1*Index_운영!I42))</f>
        <v>0</v>
      </c>
      <c r="J110" s="591">
        <f>IF(J$2=0,$C110*$D110/$C$1*Index_운영!J42*Index_운영!J$10,IF(NOT(I110=0),NOT(Index_운영!J42=0)*I110*(1+$E110*Index_운영!J218)*Index_운영!J42,$C110*$D110/$C$1*Index_운영!J42))</f>
        <v>0</v>
      </c>
      <c r="K110" s="591">
        <f>IF(K$2=0,$C110*$D110/$C$1*Index_운영!K42*Index_운영!K$10,IF(NOT(J110=0),NOT(Index_운영!K42=0)*J110*(1+$E110*Index_운영!K218)*Index_운영!K42,$C110*$D110/$C$1*Index_운영!K42))</f>
        <v>0</v>
      </c>
      <c r="L110" s="591">
        <f>IF(L$2=0,$C110*$D110/$C$1*Index_운영!L42*Index_운영!L$10,IF(NOT(K110=0),NOT(Index_운영!L42=0)*K110*(1+$E110*Index_운영!L218)*Index_운영!L42,$C110*$D110/$C$1*Index_운영!L42))</f>
        <v>0</v>
      </c>
      <c r="M110" s="591">
        <f>IF(M$2=0,$C110*$D110/$C$1*Index_운영!M42*Index_운영!M$10,IF(NOT(L110=0),NOT(Index_운영!M42=0)*L110*(1+$E110*Index_운영!M218)*Index_운영!M42,$C110*$D110/$C$1*Index_운영!M42))</f>
        <v>0</v>
      </c>
      <c r="N110" s="591">
        <f>IF(N$2=0,$C110*$D110/$C$1*Index_운영!N42*Index_운영!N$10,IF(NOT(M110=0),NOT(Index_운영!N42=0)*M110*(1+$E110*Index_운영!N218)*Index_운영!N42,$C110*$D110/$C$1*Index_운영!N42))</f>
        <v>0</v>
      </c>
      <c r="O110" s="591">
        <f>IF(O$2=0,$C110*$D110/$C$1*Index_운영!O42*Index_운영!O$10,IF(NOT(N110=0),NOT(Index_운영!O42=0)*N110*(1+$E110*Index_운영!O218)*Index_운영!O42,$C110*$D110/$C$1*Index_운영!O42))</f>
        <v>0</v>
      </c>
      <c r="P110" s="591">
        <f>IF(P$2=0,$C110*$D110/$C$1*Index_운영!P42*Index_운영!P$10,IF(NOT(O110=0),NOT(Index_운영!P42=0)*O110*(1+$E110*Index_운영!P218)*Index_운영!P42,$C110*$D110/$C$1*Index_운영!P42))</f>
        <v>0</v>
      </c>
      <c r="Q110" s="591">
        <f>IF(Q$2=0,$C110*$D110/$C$1*Index_운영!Q42*Index_운영!Q$10,IF(NOT(P110=0),NOT(Index_운영!Q42=0)*P110*(1+$E110*Index_운영!Q218)*Index_운영!Q42,$C110*$D110/$C$1*Index_운영!Q42))</f>
        <v>0</v>
      </c>
      <c r="R110" s="591">
        <f>IF(R$2=0,$C110*$D110/$C$1*Index_운영!R42*Index_운영!R$10,IF(NOT(Q110=0),NOT(Index_운영!R42=0)*Q110*(1+$E110*Index_운영!R218)*Index_운영!R42,$C110*$D110/$C$1*Index_운영!R42))</f>
        <v>0</v>
      </c>
      <c r="S110" s="591">
        <f>IF(S$2=0,$C110*$D110/$C$1*Index_운영!S42*Index_운영!S$10,IF(NOT(R110=0),NOT(Index_운영!S42=0)*R110*(1+$E110*Index_운영!S218)*Index_운영!S42,$C110*$D110/$C$1*Index_운영!S42))</f>
        <v>0</v>
      </c>
      <c r="T110" s="591">
        <f>IF(T$2=0,$C110*$D110/$C$1*Index_운영!T42*Index_운영!T$10,IF(NOT(S110=0),NOT(Index_운영!T42=0)*S110*(1+$E110*Index_운영!T218)*Index_운영!T42,$C110*$D110/$C$1*Index_운영!T42))</f>
        <v>0</v>
      </c>
      <c r="U110" s="591">
        <f>IF(U$2=0,$C110*$D110/$C$1*Index_운영!U42*Index_운영!U$10,IF(NOT(T110=0),NOT(Index_운영!U42=0)*T110*(1+$E110*Index_운영!U218)*Index_운영!U42,$C110*$D110/$C$1*Index_운영!U42))</f>
        <v>0</v>
      </c>
      <c r="V110" s="591">
        <f>IF(V$2=0,$C110*$D110/$C$1*Index_운영!V42*Index_운영!V$10,IF(NOT(U110=0),NOT(Index_운영!V42=0)*U110*(1+$E110*Index_운영!V218)*Index_운영!V42,$C110*$D110/$C$1*Index_운영!V42))</f>
        <v>0</v>
      </c>
      <c r="W110" s="591">
        <f>IF(W$2=0,$C110*$D110/$C$1*Index_운영!W42*Index_운영!W$10,IF(NOT(V110=0),NOT(Index_운영!W42=0)*V110*(1+$E110*Index_운영!W218)*Index_운영!W42,$C110*$D110/$C$1*Index_운영!W42))</f>
        <v>0</v>
      </c>
      <c r="X110" s="591">
        <f>IF(X$2=0,$C110*$D110/$C$1*Index_운영!X42*Index_운영!X$10,IF(NOT(W110=0),NOT(Index_운영!X42=0)*W110*(1+$E110*Index_운영!X218)*Index_운영!X42,$C110*$D110/$C$1*Index_운영!X42))</f>
        <v>0</v>
      </c>
      <c r="Y110" s="591">
        <f>IF(Y$2=0,$C110*$D110/$C$1*Index_운영!Y42*Index_운영!Y$10,IF(NOT(X110=0),NOT(Index_운영!Y42=0)*X110*(1+$E110*Index_운영!Y218)*Index_운영!Y42,$C110*$D110/$C$1*Index_운영!Y42))</f>
        <v>0</v>
      </c>
      <c r="Z110" s="591">
        <f>IF(Z$2=0,$C110*$D110/$C$1*Index_운영!Z42*Index_운영!Z$10,IF(NOT(Y110=0),NOT(Index_운영!Z42=0)*Y110*(1+$E110*Index_운영!Z218)*Index_운영!Z42,$C110*$D110/$C$1*Index_운영!Z42))</f>
        <v>0</v>
      </c>
      <c r="AA110" s="591">
        <f>IF(AA$2=0,$C110*$D110/$C$1*Index_운영!AA42*Index_운영!AA$10,IF(NOT(Z110=0),NOT(Index_운영!AA42=0)*Z110*(1+$E110*Index_운영!AA218)*Index_운영!AA42,$C110*$D110/$C$1*Index_운영!AA42))</f>
        <v>0</v>
      </c>
      <c r="AB110" s="591">
        <f>IF(AB$2=0,$C110*$D110/$C$1*Index_운영!AB42*Index_운영!AB$10,IF(NOT(AA110=0),NOT(Index_운영!AB42=0)*AA110*(1+$E110*Index_운영!AB218)*Index_운영!AB42,$C110*$D110/$C$1*Index_운영!AB42))</f>
        <v>0</v>
      </c>
      <c r="AC110" s="591">
        <f>IF(AC$2=0,$C110*$D110/$C$1*Index_운영!AC42*Index_운영!AC$10,IF(NOT(AB110=0),NOT(Index_운영!AC42=0)*AB110*(1+$E110*Index_운영!AC218)*Index_운영!AC42,$C110*$D110/$C$1*Index_운영!AC42))</f>
        <v>0</v>
      </c>
      <c r="AD110" s="591">
        <f>IF(AD$2=0,$C110*$D110/$C$1*Index_운영!AD42*Index_운영!AD$10,IF(NOT(AC110=0),NOT(Index_운영!AD42=0)*AC110*(1+$E110*Index_운영!AD218)*Index_운영!AD42,$C110*$D110/$C$1*Index_운영!AD42))</f>
        <v>0</v>
      </c>
      <c r="AE110" s="591">
        <f>IF(AE$2=0,$C110*$D110/$C$1*Index_운영!AE42*Index_운영!AE$10,IF(NOT(AD110=0),NOT(Index_운영!AE42=0)*AD110*(1+$E110*Index_운영!AE218)*Index_운영!AE42,$C110*$D110/$C$1*Index_운영!AE42))</f>
        <v>0</v>
      </c>
      <c r="AF110" s="591">
        <f>IF(AF$2=0,$C110*$D110/$C$1*Index_운영!AF42*Index_운영!AF$10,IF(NOT(AE110=0),NOT(Index_운영!AF42=0)*AE110*(1+$E110*Index_운영!AF218)*Index_운영!AF42,$C110*$D110/$C$1*Index_운영!AF42))</f>
        <v>0</v>
      </c>
      <c r="AG110" s="591">
        <f>IF(AG$2=0,$C110*$D110/$C$1*Index_운영!AG42*Index_운영!AG$10,IF(NOT(AF110=0),NOT(Index_운영!AG42=0)*AF110*(1+$E110*Index_운영!AG218)*Index_운영!AG42,$C110*$D110/$C$1*Index_운영!AG42))</f>
        <v>0</v>
      </c>
      <c r="AH110" s="591">
        <f>IF(AH$2=0,$C110*$D110/$C$1*Index_운영!AH42*Index_운영!AH$10,IF(NOT(AG110=0),NOT(Index_운영!AH42=0)*AG110*(1+$E110*Index_운영!AH218)*Index_운영!AH42,$C110*$D110/$C$1*Index_운영!AH42))</f>
        <v>0</v>
      </c>
      <c r="AI110" s="591">
        <f>IF(AI$2=0,$C110*$D110/$C$1*Index_운영!AI42*Index_운영!AI$10,IF(NOT(AH110=0),NOT(Index_운영!AI42=0)*AH110*(1+$E110*Index_운영!AI218)*Index_운영!AI42,$C110*$D110/$C$1*Index_운영!AI42))</f>
        <v>0</v>
      </c>
      <c r="AJ110" s="591">
        <f>IF(AJ$2=0,$C110*$D110/$C$1*Index_운영!AJ42*Index_운영!AJ$10,IF(NOT(AI110=0),NOT(Index_운영!AJ42=0)*AI110*(1+$E110*Index_운영!AJ218)*Index_운영!AJ42,$C110*$D110/$C$1*Index_운영!AJ42))</f>
        <v>0</v>
      </c>
      <c r="AK110" s="591">
        <f>IF(AK$2=0,$C110*$D110/$C$1*Index_운영!AK42*Index_운영!AK$10,IF(NOT(AJ110=0),NOT(Index_운영!AK42=0)*AJ110*(1+$E110*Index_운영!AK218)*Index_운영!AK42,$C110*$D110/$C$1*Index_운영!AK42))</f>
        <v>0</v>
      </c>
      <c r="AL110" s="591">
        <f>IF(AL$2=0,$C110*$D110/$C$1*Index_운영!AL42*Index_운영!AL$10,IF(NOT(AK110=0),NOT(Index_운영!AL42=0)*AK110*(1+$E110*Index_운영!AL218)*Index_운영!AL42,$C110*$D110/$C$1*Index_운영!AL42))</f>
        <v>0</v>
      </c>
      <c r="AM110" s="591">
        <f>IF(AM$2=0,$C110*$D110/$C$1*Index_운영!AM42*Index_운영!AM$10,IF(NOT(AL110=0),NOT(Index_운영!AM42=0)*AL110*(1+$E110*Index_운영!AM218)*Index_운영!AM42,$C110*$D110/$C$1*Index_운영!AM42))</f>
        <v>0</v>
      </c>
      <c r="AN110" s="591">
        <f>IF(AN$2=0,$C110*$D110/$C$1*Index_운영!AN42*Index_운영!AN$10,IF(NOT(AM110=0),NOT(Index_운영!AN42=0)*AM110*(1+$E110*Index_운영!AN218)*Index_운영!AN42,$C110*$D110/$C$1*Index_운영!AN42))</f>
        <v>0</v>
      </c>
      <c r="AO110" s="591">
        <f>IF(AO$2=0,$C110*$D110/$C$1*Index_운영!AO42*Index_운영!AO$10,IF(NOT(AN110=0),NOT(Index_운영!AO42=0)*AN110*(1+$E110*Index_운영!AO218)*Index_운영!AO42,$C110*$D110/$C$1*Index_운영!AO42))</f>
        <v>0</v>
      </c>
      <c r="AP110" s="591">
        <f>IF(AP$2=0,$C110*$D110/$C$1*Index_운영!AP42*Index_운영!AP$10,IF(NOT(AO110=0),NOT(Index_운영!AP42=0)*AO110*(1+$E110*Index_운영!AP218)*Index_운영!AP42,$C110*$D110/$C$1*Index_운영!AP42))</f>
        <v>0</v>
      </c>
      <c r="AQ110" s="591">
        <f>IF(AQ$2=0,$C110*$D110/$C$1*Index_운영!AQ42*Index_운영!AQ$10,IF(NOT(AP110=0),NOT(Index_운영!AQ42=0)*AP110*(1+$E110*Index_운영!AQ218)*Index_운영!AQ42,$C110*$D110/$C$1*Index_운영!AQ42))</f>
        <v>0</v>
      </c>
      <c r="AR110" s="591">
        <f>IF(AR$2=0,$C110*$D110/$C$1*Index_운영!AR42*Index_운영!AR$10,IF(NOT(AQ110=0),NOT(Index_운영!AR42=0)*AQ110*(1+$E110*Index_운영!AR218)*Index_운영!AR42,$C110*$D110/$C$1*Index_운영!AR42))</f>
        <v>0</v>
      </c>
      <c r="AS110" s="591">
        <f>IF(AS$2=0,$C110*$D110/$C$1*Index_운영!AS42*Index_운영!AS$10,IF(NOT(AR110=0),NOT(Index_운영!AS42=0)*AR110*(1+$E110*Index_운영!AS218)*Index_운영!AS42,$C110*$D110/$C$1*Index_운영!AS42))</f>
        <v>0</v>
      </c>
      <c r="AT110" s="591">
        <f>IF(AT$2=0,$C110*$D110/$C$1*Index_운영!AT42*Index_운영!AT$10,IF(NOT(AS110=0),NOT(Index_운영!AT42=0)*AS110*(1+$E110*Index_운영!AT218)*Index_운영!AT42,$C110*$D110/$C$1*Index_운영!AT42))</f>
        <v>0</v>
      </c>
      <c r="AU110" s="591">
        <f>IF(AU$2=0,$C110*$D110/$C$1*Index_운영!AU42*Index_운영!AU$10,IF(NOT(AT110=0),NOT(Index_운영!AU42=0)*AT110*(1+$E110*Index_운영!AU218)*Index_운영!AU42,$C110*$D110/$C$1*Index_운영!AU42))</f>
        <v>0</v>
      </c>
      <c r="AV110" s="591">
        <f>IF(AV$2=0,$C110*$D110/$C$1*Index_운영!AV42*Index_운영!AV$10,IF(NOT(AU110=0),NOT(Index_운영!AV42=0)*AU110*(1+$E110*Index_운영!AV218)*Index_운영!AV42,$C110*$D110/$C$1*Index_운영!AV42))</f>
        <v>0</v>
      </c>
      <c r="AW110" s="591">
        <f>IF(AW$2=0,$C110*$D110/$C$1*Index_운영!AW42*Index_운영!AW$10,IF(NOT(AV110=0),NOT(Index_운영!AW42=0)*AV110*(1+$E110*Index_운영!AW218)*Index_운영!AW42,$C110*$D110/$C$1*Index_운영!AW42))</f>
        <v>0</v>
      </c>
      <c r="AX110" s="591">
        <f>IF(AX$2=0,$C110*$D110/$C$1*Index_운영!AX42*Index_운영!AX$10,IF(NOT(AW110=0),NOT(Index_운영!AX42=0)*AW110*(1+$E110*Index_운영!AX218)*Index_운영!AX42,$C110*$D110/$C$1*Index_운영!AX42))</f>
        <v>0</v>
      </c>
      <c r="AY110" s="591">
        <f>IF(AY$2=0,$C110*$D110/$C$1*Index_운영!AY42*Index_운영!AY$10,IF(NOT(AX110=0),NOT(Index_운영!AY42=0)*AX110*(1+$E110*Index_운영!AY218)*Index_운영!AY42,$C110*$D110/$C$1*Index_운영!AY42))</f>
        <v>0</v>
      </c>
      <c r="AZ110" s="591">
        <f>IF(AZ$2=0,$C110*$D110/$C$1*Index_운영!AZ42*Index_운영!AZ$10,IF(NOT(AY110=0),NOT(Index_운영!AZ42=0)*AY110*(1+$E110*Index_운영!AZ218)*Index_운영!AZ42,$C110*$D110/$C$1*Index_운영!AZ42))</f>
        <v>0</v>
      </c>
      <c r="BA110" s="591">
        <f>IF(BA$2=0,$C110*$D110/$C$1*Index_운영!BA42*Index_운영!BA$10,IF(NOT(AZ110=0),NOT(Index_운영!BA42=0)*AZ110*(1+$E110*Index_운영!BA218)*Index_운영!BA42,$C110*$D110/$C$1*Index_운영!BA42))</f>
        <v>0</v>
      </c>
      <c r="BB110" s="591">
        <f>IF(BB$2=0,$C110*$D110/$C$1*Index_운영!BB42*Index_운영!BB$10,IF(NOT(BA110=0),NOT(Index_운영!BB42=0)*BA110*(1+$E110*Index_운영!BB218)*Index_운영!BB42,$C110*$D110/$C$1*Index_운영!BB42))</f>
        <v>0</v>
      </c>
      <c r="BC110" s="591">
        <f>IF(BC$2=0,$C110*$D110/$C$1*Index_운영!BC42*Index_운영!BC$10,IF(NOT(BB110=0),NOT(Index_운영!BC42=0)*BB110*(1+$E110*Index_운영!BC218)*Index_운영!BC42,$C110*$D110/$C$1*Index_운영!BC42))</f>
        <v>0</v>
      </c>
      <c r="BD110" s="591">
        <f>IF(BD$2=0,$C110*$D110/$C$1*Index_운영!BD42*Index_운영!BD$10,IF(NOT(BC110=0),NOT(Index_운영!BD42=0)*BC110*(1+$E110*Index_운영!BD218)*Index_운영!BD42,$C110*$D110/$C$1*Index_운영!BD42))</f>
        <v>0</v>
      </c>
      <c r="BE110" s="591">
        <f>IF(BE$2=0,$C110*$D110/$C$1*Index_운영!BE42*Index_운영!BE$10,IF(NOT(BD110=0),NOT(Index_운영!BE42=0)*BD110*(1+$E110*Index_운영!BE218)*Index_운영!BE42,$C110*$D110/$C$1*Index_운영!BE42))</f>
        <v>0</v>
      </c>
      <c r="BF110" s="591">
        <f>IF(BF$2=0,$C110*$D110/$C$1*Index_운영!BF42*Index_운영!BF$10,IF(NOT(BE110=0),NOT(Index_운영!BF42=0)*BE110*(1+$E110*Index_운영!BF218)*Index_운영!BF42,$C110*$D110/$C$1*Index_운영!BF42))</f>
        <v>0</v>
      </c>
      <c r="BG110" s="591">
        <f>IF(BG$2=0,$C110*$D110/$C$1*Index_운영!BG42*Index_운영!BG$10,IF(NOT(BF110=0),NOT(Index_운영!BG42=0)*BF110*(1+$E110*Index_운영!BG218)*Index_운영!BG42,$C110*$D110/$C$1*Index_운영!BG42))</f>
        <v>0</v>
      </c>
      <c r="BH110" s="591">
        <f>IF(BH$2=0,$C110*$D110/$C$1*Index_운영!BH42*Index_운영!BH$10,IF(NOT(BG110=0),NOT(Index_운영!BH42=0)*BG110*(1+$E110*Index_운영!BH218)*Index_운영!BH42,$C110*$D110/$C$1*Index_운영!BH42))</f>
        <v>0</v>
      </c>
      <c r="BI110" s="591">
        <f>IF(BI$2=0,$C110*$D110/$C$1*Index_운영!BI42*Index_운영!BI$10,IF(NOT(BH110=0),NOT(Index_운영!BI42=0)*BH110*(1+$E110*Index_운영!BI218)*Index_운영!BI42,$C110*$D110/$C$1*Index_운영!BI42))</f>
        <v>0</v>
      </c>
      <c r="BJ110" s="591">
        <f>IF(BJ$2=0,$C110*$D110/$C$1*Index_운영!BJ42*Index_운영!BJ$10,IF(NOT(BI110=0),NOT(Index_운영!BJ42=0)*BI110*(1+$E110*Index_운영!BJ218)*Index_운영!BJ42,$C110*$D110/$C$1*Index_운영!BJ42))</f>
        <v>0</v>
      </c>
      <c r="BK110" s="591">
        <f>IF(BK$2=0,$C110*$D110/$C$1*Index_운영!BK42*Index_운영!BK$10,IF(NOT(BJ110=0),NOT(Index_운영!BK42=0)*BJ110*(1+$E110*Index_운영!BK218)*Index_운영!BK42,$C110*$D110/$C$1*Index_운영!BK42))</f>
        <v>0</v>
      </c>
      <c r="BL110" s="591">
        <f>IF(BL$2=0,$C110*$D110/$C$1*Index_운영!BL42*Index_운영!BL$10,IF(NOT(BK110=0),NOT(Index_운영!BL42=0)*BK110*(1+$E110*Index_운영!BL218)*Index_운영!BL42,$C110*$D110/$C$1*Index_운영!BL42))</f>
        <v>0</v>
      </c>
      <c r="BM110" s="591">
        <f>IF(BM$2=0,$C110*$D110/$C$1*Index_운영!BM42*Index_운영!BM$10,IF(NOT(BL110=0),NOT(Index_운영!BM42=0)*BL110*(1+$E110*Index_운영!BM218)*Index_운영!BM42,$C110*$D110/$C$1*Index_운영!BM42))</f>
        <v>0</v>
      </c>
      <c r="BN110" s="591">
        <f>IF(BN$2=0,$C110*$D110/$C$1*Index_운영!BN42*Index_운영!BN$10,IF(NOT(BM110=0),NOT(Index_운영!BN42=0)*BM110*(1+$E110*Index_운영!BN218)*Index_운영!BN42,$C110*$D110/$C$1*Index_운영!BN42))</f>
        <v>0</v>
      </c>
      <c r="BO110" s="591">
        <f>IF(BO$2=0,$C110*$D110/$C$1*Index_운영!BO42*Index_운영!BO$10,IF(NOT(BN110=0),NOT(Index_운영!BO42=0)*BN110*(1+$E110*Index_운영!BO218)*Index_운영!BO42,$C110*$D110/$C$1*Index_운영!BO42))</f>
        <v>0</v>
      </c>
      <c r="BP110" s="591">
        <f>IF(BP$2=0,$C110*$D110/$C$1*Index_운영!BP42*Index_운영!BP$10,IF(NOT(BO110=0),NOT(Index_운영!BP42=0)*BO110*(1+$E110*Index_운영!BP218)*Index_운영!BP42,$C110*$D110/$C$1*Index_운영!BP42))</f>
        <v>0</v>
      </c>
      <c r="BQ110" s="591">
        <f>IF(BQ$2=0,$C110*$D110/$C$1*Index_운영!BQ42*Index_운영!BQ$10,IF(NOT(BP110=0),NOT(Index_운영!BQ42=0)*BP110*(1+$E110*Index_운영!BQ218)*Index_운영!BQ42,$C110*$D110/$C$1*Index_운영!BQ42))</f>
        <v>0</v>
      </c>
      <c r="BR110" s="591">
        <f>IF(BR$2=0,$C110*$D110/$C$1*Index_운영!BR42*Index_운영!BR$10,IF(NOT(BQ110=0),NOT(Index_운영!BR42=0)*BQ110*(1+$E110*Index_운영!BR218)*Index_운영!BR42,$C110*$D110/$C$1*Index_운영!BR42))</f>
        <v>0</v>
      </c>
      <c r="BS110" s="591">
        <f>IF(BS$2=0,$C110*$D110/$C$1*Index_운영!BS42*Index_운영!BS$10,IF(NOT(BR110=0),NOT(Index_운영!BS42=0)*BR110*(1+$E110*Index_운영!BS218)*Index_운영!BS42,$C110*$D110/$C$1*Index_운영!BS42))</f>
        <v>0</v>
      </c>
      <c r="BT110" s="591">
        <f>IF(BT$2=0,$C110*$D110/$C$1*Index_운영!BT42*Index_운영!BT$10,IF(NOT(BS110=0),NOT(Index_운영!BT42=0)*BS110*(1+$E110*Index_운영!BT218)*Index_운영!BT42,$C110*$D110/$C$1*Index_운영!BT42))</f>
        <v>0</v>
      </c>
      <c r="BU110" s="591">
        <f>IF(BU$2=0,$C110*$D110/$C$1*Index_운영!BU42*Index_운영!BU$10,IF(NOT(BT110=0),NOT(Index_운영!BU42=0)*BT110*(1+$E110*Index_운영!BU218)*Index_운영!BU42,$C110*$D110/$C$1*Index_운영!BU42))</f>
        <v>0</v>
      </c>
      <c r="BV110" s="591">
        <f>IF(BV$2=0,$C110*$D110/$C$1*Index_운영!BV42*Index_운영!BV$10,IF(NOT(BU110=0),NOT(Index_운영!BV42=0)*BU110*(1+$E110*Index_운영!BV218)*Index_운영!BV42,$C110*$D110/$C$1*Index_운영!BV42))</f>
        <v>0</v>
      </c>
      <c r="BW110" s="591">
        <f>IF(BW$2=0,$C110*$D110/$C$1*Index_운영!BW42*Index_운영!BW$10,IF(NOT(BV110=0),NOT(Index_운영!BW42=0)*BV110*(1+$E110*Index_운영!BW218)*Index_운영!BW42,$C110*$D110/$C$1*Index_운영!BW42))</f>
        <v>0</v>
      </c>
      <c r="BX110" s="591">
        <f>IF(BX$2=0,$C110*$D110/$C$1*Index_운영!BX42*Index_운영!BX$10,IF(NOT(BW110=0),NOT(Index_운영!BX42=0)*BW110*(1+$E110*Index_운영!BX218)*Index_운영!BX42,$C110*$D110/$C$1*Index_운영!BX42))</f>
        <v>0</v>
      </c>
      <c r="BY110" s="591">
        <f>IF(BY$2=0,$C110*$D110/$C$1*Index_운영!BY42*Index_운영!BY$10,IF(NOT(BX110=0),NOT(Index_운영!BY42=0)*BX110*(1+$E110*Index_운영!BY218)*Index_운영!BY42,$C110*$D110/$C$1*Index_운영!BY42))</f>
        <v>0</v>
      </c>
      <c r="BZ110" s="591">
        <f>IF(BZ$2=0,$C110*$D110/$C$1*Index_운영!BZ42*Index_운영!BZ$10,IF(NOT(BY110=0),NOT(Index_운영!BZ42=0)*BY110*(1+$E110*Index_운영!BZ218)*Index_운영!BZ42,$C110*$D110/$C$1*Index_운영!BZ42))</f>
        <v>0</v>
      </c>
      <c r="CA110" s="591">
        <f>IF(CA$2=0,$C110*$D110/$C$1*Index_운영!CA42*Index_운영!CA$10,IF(NOT(BZ110=0),NOT(Index_운영!CA42=0)*BZ110*(1+$E110*Index_운영!CA218)*Index_운영!CA42,$C110*$D110/$C$1*Index_운영!CA42))</f>
        <v>0</v>
      </c>
      <c r="CB110" s="591">
        <f>IF(CB$2=0,$C110*$D110/$C$1*Index_운영!CB42*Index_운영!CB$10,IF(NOT(CA110=0),NOT(Index_운영!CB42=0)*CA110*(1+$E110*Index_운영!CB218)*Index_운영!CB42,$C110*$D110/$C$1*Index_운영!CB42))</f>
        <v>0</v>
      </c>
      <c r="CC110" s="591">
        <f>IF(CC$2=0,$C110*$D110/$C$1*Index_운영!CC42*Index_운영!CC$10,IF(NOT(CB110=0),NOT(Index_운영!CC42=0)*CB110*(1+$E110*Index_운영!CC218)*Index_운영!CC42,$C110*$D110/$C$1*Index_운영!CC42))</f>
        <v>0</v>
      </c>
      <c r="CD110" s="591">
        <f>IF(CD$2=0,$C110*$D110/$C$1*Index_운영!CD42*Index_운영!CD$10,IF(NOT(CC110=0),NOT(Index_운영!CD42=0)*CC110*(1+$E110*Index_운영!CD218)*Index_운영!CD42,$C110*$D110/$C$1*Index_운영!CD42))</f>
        <v>0</v>
      </c>
      <c r="CE110" s="591">
        <f>IF(CE$2=0,$C110*$D110/$C$1*Index_운영!CE42*Index_운영!CE$10,IF(NOT(CD110=0),NOT(Index_운영!CE42=0)*CD110*(1+$E110*Index_운영!CE218)*Index_운영!CE42,$C110*$D110/$C$1*Index_운영!CE42))</f>
        <v>0</v>
      </c>
      <c r="CF110" s="591">
        <f>IF(CF$2=0,$C110*$D110/$C$1*Index_운영!CF42*Index_운영!CF$10,IF(NOT(CE110=0),NOT(Index_운영!CF42=0)*CE110*(1+$E110*Index_운영!CF218)*Index_운영!CF42,$C110*$D110/$C$1*Index_운영!CF42))</f>
        <v>0</v>
      </c>
      <c r="CG110" s="591">
        <f>IF(CG$2=0,$C110*$D110/$C$1*Index_운영!CG42*Index_운영!CG$10,IF(NOT(CF110=0),NOT(Index_운영!CG42=0)*CF110*(1+$E110*Index_운영!CG218)*Index_운영!CG42,$C110*$D110/$C$1*Index_운영!CG42))</f>
        <v>0</v>
      </c>
      <c r="CH110" s="591">
        <f>IF(CH$2=0,$C110*$D110/$C$1*Index_운영!CH42*Index_운영!CH$10,IF(NOT(CG110=0),NOT(Index_운영!CH42=0)*CG110*(1+$E110*Index_운영!CH218)*Index_운영!CH42,$C110*$D110/$C$1*Index_운영!CH42))</f>
        <v>0</v>
      </c>
      <c r="CI110" s="591">
        <f>IF(CI$2=0,$C110*$D110/$C$1*Index_운영!CI42*Index_운영!CI$10,IF(NOT(CH110=0),NOT(Index_운영!CI42=0)*CH110*(1+$E110*Index_운영!CI218)*Index_운영!CI42,$C110*$D110/$C$1*Index_운영!CI42))</f>
        <v>0</v>
      </c>
      <c r="CJ110" s="591">
        <f>IF(CJ$2=0,$C110*$D110/$C$1*Index_운영!CJ42*Index_운영!CJ$10,IF(NOT(CI110=0),NOT(Index_운영!CJ42=0)*CI110*(1+$E110*Index_운영!CJ218)*Index_운영!CJ42,$C110*$D110/$C$1*Index_운영!CJ42))</f>
        <v>0</v>
      </c>
      <c r="CK110" s="591">
        <f>IF(CK$2=0,$C110*$D110/$C$1*Index_운영!CK42*Index_운영!CK$10,IF(NOT(CJ110=0),NOT(Index_운영!CK42=0)*CJ110*(1+$E110*Index_운영!CK218)*Index_운영!CK42,$C110*$D110/$C$1*Index_운영!CK42))</f>
        <v>0</v>
      </c>
      <c r="CL110" s="591">
        <f>IF(CL$2=0,$C110*$D110/$C$1*Index_운영!CL42*Index_운영!CL$10,IF(NOT(CK110=0),NOT(Index_운영!CL42=0)*CK110*(1+$E110*Index_운영!CL218)*Index_운영!CL42,$C110*$D110/$C$1*Index_운영!CL42))</f>
        <v>0</v>
      </c>
      <c r="CM110" s="591">
        <f>IF(CM$2=0,$C110*$D110/$C$1*Index_운영!CM42*Index_운영!CM$10,IF(NOT(CL110=0),NOT(Index_운영!CM42=0)*CL110*(1+$E110*Index_운영!CM218)*Index_운영!CM42,$C110*$D110/$C$1*Index_운영!CM42))</f>
        <v>0</v>
      </c>
      <c r="CN110" s="591">
        <f>IF(CN$2=0,$C110*$D110/$C$1*Index_운영!CN42*Index_운영!CN$10,IF(NOT(CM110=0),NOT(Index_운영!CN42=0)*CM110*(1+$E110*Index_운영!CN218)*Index_운영!CN42,$C110*$D110/$C$1*Index_운영!CN42))</f>
        <v>0</v>
      </c>
      <c r="CO110" s="591">
        <f>IF(CO$2=0,$C110*$D110/$C$1*Index_운영!CO42*Index_운영!CO$10,IF(NOT(CN110=0),NOT(Index_운영!CO42=0)*CN110*(1+$E110*Index_운영!CO218)*Index_운영!CO42,$C110*$D110/$C$1*Index_운영!CO42))</f>
        <v>0</v>
      </c>
      <c r="CP110" s="591">
        <f>IF(CP$2=0,$C110*$D110/$C$1*Index_운영!CP42*Index_운영!CP$10,IF(NOT(CO110=0),NOT(Index_운영!CP42=0)*CO110*(1+$E110*Index_운영!CP218)*Index_운영!CP42,$C110*$D110/$C$1*Index_운영!CP42))</f>
        <v>0</v>
      </c>
      <c r="CQ110" s="591">
        <f>IF(CQ$2=0,$C110*$D110/$C$1*Index_운영!CQ42*Index_운영!CQ$10,IF(NOT(CP110=0),NOT(Index_운영!CQ42=0)*CP110*(1+$E110*Index_운영!CQ218)*Index_운영!CQ42,$C110*$D110/$C$1*Index_운영!CQ42))</f>
        <v>0</v>
      </c>
      <c r="CR110" s="591">
        <f>IF(CR$2=0,$C110*$D110/$C$1*Index_운영!CR42*Index_운영!CR$10,IF(NOT(CQ110=0),NOT(Index_운영!CR42=0)*CQ110*(1+$E110*Index_운영!CR218)*Index_운영!CR42,$C110*$D110/$C$1*Index_운영!CR42))</f>
        <v>0</v>
      </c>
      <c r="CS110" s="591">
        <f>IF(CS$2=0,$C110*$D110/$C$1*Index_운영!CS42*Index_운영!CS$10,IF(NOT(CR110=0),NOT(Index_운영!CS42=0)*CR110*(1+$E110*Index_운영!CS218)*Index_운영!CS42,$C110*$D110/$C$1*Index_운영!CS42))</f>
        <v>0</v>
      </c>
      <c r="CT110" s="591">
        <f>IF(CT$2=0,$C110*$D110/$C$1*Index_운영!CT42*Index_운영!CT$10,IF(NOT(CS110=0),NOT(Index_운영!CT42=0)*CS110*(1+$E110*Index_운영!CT218)*Index_운영!CT42,$C110*$D110/$C$1*Index_운영!CT42))</f>
        <v>0</v>
      </c>
      <c r="CU110" s="591">
        <f>IF(CU$2=0,$C110*$D110/$C$1*Index_운영!CU42*Index_운영!CU$10,IF(NOT(CT110=0),NOT(Index_운영!CU42=0)*CT110*(1+$E110*Index_운영!CU218)*Index_운영!CU42,$C110*$D110/$C$1*Index_운영!CU42))</f>
        <v>0</v>
      </c>
      <c r="CV110" s="591">
        <f>IF(CV$2=0,$C110*$D110/$C$1*Index_운영!CV42*Index_운영!CV$10,IF(NOT(CU110=0),NOT(Index_운영!CV42=0)*CU110*(1+$E110*Index_운영!CV218)*Index_운영!CV42,$C110*$D110/$C$1*Index_운영!CV42))</f>
        <v>0</v>
      </c>
      <c r="CW110" s="591">
        <f>IF(CW$2=0,$C110*$D110/$C$1*Index_운영!CW42*Index_운영!CW$10,IF(NOT(CV110=0),NOT(Index_운영!CW42=0)*CV110*(1+$E110*Index_운영!CW218)*Index_운영!CW42,$C110*$D110/$C$1*Index_운영!CW42))</f>
        <v>0</v>
      </c>
      <c r="CX110" s="591">
        <f>IF(CX$2=0,$C110*$D110/$C$1*Index_운영!CX42*Index_운영!CX$10,IF(NOT(CW110=0),NOT(Index_운영!CX42=0)*CW110*(1+$E110*Index_운영!CX218)*Index_운영!CX42,$C110*$D110/$C$1*Index_운영!CX42))</f>
        <v>0</v>
      </c>
      <c r="CY110" s="591">
        <f>IF(CY$2=0,$C110*$D110/$C$1*Index_운영!CY42*Index_운영!CY$10,IF(NOT(CX110=0),NOT(Index_운영!CY42=0)*CX110*(1+$E110*Index_운영!CY218)*Index_운영!CY42,$C110*$D110/$C$1*Index_운영!CY42))</f>
        <v>0</v>
      </c>
      <c r="CZ110" s="591">
        <f>IF(CZ$2=0,$C110*$D110/$C$1*Index_운영!CZ42*Index_운영!CZ$10,IF(NOT(CY110=0),NOT(Index_운영!CZ42=0)*CY110*(1+$E110*Index_운영!CZ218)*Index_운영!CZ42,$C110*$D110/$C$1*Index_운영!CZ42))</f>
        <v>0</v>
      </c>
      <c r="DA110" s="591">
        <f>IF(DA$2=0,$C110*$D110/$C$1*Index_운영!DA42*Index_운영!DA$10,IF(NOT(CZ110=0),NOT(Index_운영!DA42=0)*CZ110*(1+$E110*Index_운영!DA218)*Index_운영!DA42,$C110*$D110/$C$1*Index_운영!DA42))</f>
        <v>0</v>
      </c>
      <c r="DB110" s="591">
        <f>IF(DB$2=0,$C110*$D110/$C$1*Index_운영!DB42*Index_운영!DB$10,IF(NOT(DA110=0),NOT(Index_운영!DB42=0)*DA110*(1+$E110*Index_운영!DB218)*Index_운영!DB42,$C110*$D110/$C$1*Index_운영!DB42))</f>
        <v>0</v>
      </c>
      <c r="DC110" s="591">
        <f>IF(DC$2=0,$C110*$D110/$C$1*Index_운영!DC42*Index_운영!DC$10,IF(NOT(DB110=0),NOT(Index_운영!DC42=0)*DB110*(1+$E110*Index_운영!DC218)*Index_운영!DC42,$C110*$D110/$C$1*Index_운영!DC42))</f>
        <v>0</v>
      </c>
      <c r="DD110" s="591">
        <f>IF(DD$2=0,$C110*$D110/$C$1*Index_운영!DD42*Index_운영!DD$10,IF(NOT(DC110=0),NOT(Index_운영!DD42=0)*DC110*(1+$E110*Index_운영!DD218)*Index_운영!DD42,$C110*$D110/$C$1*Index_운영!DD42))</f>
        <v>0</v>
      </c>
      <c r="DE110" s="591">
        <f>IF(DE$2=0,$C110*$D110/$C$1*Index_운영!DE42*Index_운영!DE$10,IF(NOT(DD110=0),NOT(Index_운영!DE42=0)*DD110*(1+$E110*Index_운영!DE218)*Index_운영!DE42,$C110*$D110/$C$1*Index_운영!DE42))</f>
        <v>0</v>
      </c>
      <c r="DF110" s="591">
        <f>IF(DF$2=0,$C110*$D110/$C$1*Index_운영!DF42*Index_운영!DF$10,IF(NOT(DE110=0),NOT(Index_운영!DF42=0)*DE110*(1+$E110*Index_운영!DF218)*Index_운영!DF42,$C110*$D110/$C$1*Index_운영!DF42))</f>
        <v>0</v>
      </c>
      <c r="DG110" s="591">
        <f>IF(DG$2=0,$C110*$D110/$C$1*Index_운영!DG42*Index_운영!DG$10,IF(NOT(DF110=0),NOT(Index_운영!DG42=0)*DF110*(1+$E110*Index_운영!DG218)*Index_운영!DG42,$C110*$D110/$C$1*Index_운영!DG42))</f>
        <v>0</v>
      </c>
      <c r="DH110" s="591">
        <f>IF(DH$2=0,$C110*$D110/$C$1*Index_운영!DH42*Index_운영!DH$10,IF(NOT(DG110=0),NOT(Index_운영!DH42=0)*DG110*(1+$E110*Index_운영!DH218)*Index_운영!DH42,$C110*$D110/$C$1*Index_운영!DH42))</f>
        <v>0</v>
      </c>
      <c r="DI110" s="591">
        <f>IF(DI$2=0,$C110*$D110/$C$1*Index_운영!DI42*Index_운영!DI$10,IF(NOT(DH110=0),NOT(Index_운영!DI42=0)*DH110*(1+$E110*Index_운영!DI218)*Index_운영!DI42,$C110*$D110/$C$1*Index_운영!DI42))</f>
        <v>0</v>
      </c>
      <c r="DJ110" s="591">
        <f>IF(DJ$2=0,$C110*$D110/$C$1*Index_운영!DJ42*Index_운영!DJ$10,IF(NOT(DI110=0),NOT(Index_운영!DJ42=0)*DI110*(1+$E110*Index_운영!DJ218)*Index_운영!DJ42,$C110*$D110/$C$1*Index_운영!DJ42))</f>
        <v>0</v>
      </c>
      <c r="DK110" s="591">
        <f>IF(DK$2=0,$C110*$D110/$C$1*Index_운영!DK42*Index_운영!DK$10,IF(NOT(DJ110=0),NOT(Index_운영!DK42=0)*DJ110*(1+$E110*Index_운영!DK218)*Index_운영!DK42,$C110*$D110/$C$1*Index_운영!DK42))</f>
        <v>0</v>
      </c>
      <c r="DL110" s="591">
        <f>IF(DL$2=0,$C110*$D110/$C$1*Index_운영!DL42*Index_운영!DL$10,IF(NOT(DK110=0),NOT(Index_운영!DL42=0)*DK110*(1+$E110*Index_운영!DL218)*Index_운영!DL42,$C110*$D110/$C$1*Index_운영!DL42))</f>
        <v>0</v>
      </c>
      <c r="DM110" s="591">
        <f>IF(DM$2=0,$C110*$D110/$C$1*Index_운영!DM42*Index_운영!DM$10,IF(NOT(DL110=0),NOT(Index_운영!DM42=0)*DL110*(1+$E110*Index_운영!DM218)*Index_운영!DM42,$C110*$D110/$C$1*Index_운영!DM42))</f>
        <v>0</v>
      </c>
      <c r="DN110" s="591">
        <f>IF(DN$2=0,$C110*$D110/$C$1*Index_운영!DN42*Index_운영!DN$10,IF(NOT(DM110=0),NOT(Index_운영!DN42=0)*DM110*(1+$E110*Index_운영!DN218)*Index_운영!DN42,$C110*$D110/$C$1*Index_운영!DN42))</f>
        <v>0</v>
      </c>
      <c r="DO110" s="591">
        <f>IF(DO$2=0,$C110*$D110/$C$1*Index_운영!DO42*Index_운영!DO$10,IF(NOT(DN110=0),NOT(Index_운영!DO42=0)*DN110*(1+$E110*Index_운영!DO218)*Index_운영!DO42,$C110*$D110/$C$1*Index_운영!DO42))</f>
        <v>0</v>
      </c>
      <c r="DP110" s="591">
        <f>IF(DP$2=0,$C110*$D110/$C$1*Index_운영!DP42*Index_운영!DP$10,IF(NOT(DO110=0),NOT(Index_운영!DP42=0)*DO110*(1+$E110*Index_운영!DP218)*Index_운영!DP42,$C110*$D110/$C$1*Index_운영!DP42))</f>
        <v>0</v>
      </c>
      <c r="DQ110" s="591">
        <f>IF(DQ$2=0,$C110*$D110/$C$1*Index_운영!DQ42*Index_운영!DQ$10,IF(NOT(DP110=0),NOT(Index_운영!DQ42=0)*DP110*(1+$E110*Index_운영!DQ218)*Index_운영!DQ42,$C110*$D110/$C$1*Index_운영!DQ42))</f>
        <v>0</v>
      </c>
      <c r="DR110" s="591">
        <f>IF(DR$2=0,$C110*$D110/$C$1*Index_운영!DR42*Index_운영!DR$10,IF(NOT(DQ110=0),NOT(Index_운영!DR42=0)*DQ110*(1+$E110*Index_운영!DR218)*Index_운영!DR42,$C110*$D110/$C$1*Index_운영!DR42))</f>
        <v>0</v>
      </c>
      <c r="DS110" s="591">
        <f>IF(DS$2=0,$C110*$D110/$C$1*Index_운영!DS42*Index_운영!DS$10,IF(NOT(DR110=0),NOT(Index_운영!DS42=0)*DR110*(1+$E110*Index_운영!DS218)*Index_운영!DS42,$C110*$D110/$C$1*Index_운영!DS42))</f>
        <v>0</v>
      </c>
      <c r="DT110" s="591">
        <f>IF(DT$2=0,$C110*$D110/$C$1*Index_운영!DT42*Index_운영!DT$10,IF(NOT(DS110=0),NOT(Index_운영!DT42=0)*DS110*(1+$E110*Index_운영!DT218)*Index_운영!DT42,$C110*$D110/$C$1*Index_운영!DT42))</f>
        <v>0</v>
      </c>
      <c r="DU110" s="591">
        <f>IF(DU$2=0,$C110*$D110/$C$1*Index_운영!DU42*Index_운영!DU$10,IF(NOT(DT110=0),NOT(Index_운영!DU42=0)*DT110*(1+$E110*Index_운영!DU218)*Index_운영!DU42,$C110*$D110/$C$1*Index_운영!DU42))</f>
        <v>0</v>
      </c>
      <c r="DV110" s="591">
        <f>IF(DV$2=0,$C110*$D110/$C$1*Index_운영!DV42*Index_운영!DV$10,IF(NOT(DU110=0),NOT(Index_운영!DV42=0)*DU110*(1+$E110*Index_운영!DV218)*Index_운영!DV42,$C110*$D110/$C$1*Index_운영!DV42))</f>
        <v>0</v>
      </c>
    </row>
    <row r="111" spans="1:126" s="464" customFormat="1" outlineLevel="1" x14ac:dyDescent="0.4">
      <c r="A111" s="736"/>
      <c r="B111" s="464">
        <f>'Rent Roll'!$B17</f>
        <v>0</v>
      </c>
      <c r="C111" s="1219">
        <f>'Rent Roll'!$K17</f>
        <v>0</v>
      </c>
      <c r="D111" s="1220">
        <f>'Rent Roll'!$S17</f>
        <v>0</v>
      </c>
      <c r="E111" s="1221">
        <f>'Rent Roll'!$T17</f>
        <v>0</v>
      </c>
      <c r="F111" s="588">
        <f>IF(F$2=0,$C111*$D111/$C$1*Index_운영!F43*Index_운영!F$10,IF(NOT(E111=0),NOT(Index_운영!F43=0)*E111*(1+$E111*Index_운영!F219)*Index_운영!F43,$C111*$D111/$C$1*Index_운영!F43))</f>
        <v>0</v>
      </c>
      <c r="G111" s="591">
        <f>IF(G$2=0,$C111*$D111/$C$1*Index_운영!G43*Index_운영!G$10,IF(NOT(F111=0),NOT(Index_운영!G43=0)*F111*(1+$E111*Index_운영!G219)*Index_운영!G43,$C111*$D111/$C$1*Index_운영!G43))</f>
        <v>0</v>
      </c>
      <c r="H111" s="591">
        <f>IF(H$2=0,$C111*$D111/$C$1*Index_운영!H43*Index_운영!H$10,IF(NOT(G111=0),NOT(Index_운영!H43=0)*G111*(1+$E111*Index_운영!H219)*Index_운영!H43,$C111*$D111/$C$1*Index_운영!H43))</f>
        <v>0</v>
      </c>
      <c r="I111" s="591">
        <f>IF(I$2=0,$C111*$D111/$C$1*Index_운영!I43*Index_운영!I$10,IF(NOT(H111=0),NOT(Index_운영!I43=0)*H111*(1+$E111*Index_운영!I219)*Index_운영!I43,$C111*$D111/$C$1*Index_운영!I43))</f>
        <v>0</v>
      </c>
      <c r="J111" s="591">
        <f>IF(J$2=0,$C111*$D111/$C$1*Index_운영!J43*Index_운영!J$10,IF(NOT(I111=0),NOT(Index_운영!J43=0)*I111*(1+$E111*Index_운영!J219)*Index_운영!J43,$C111*$D111/$C$1*Index_운영!J43))</f>
        <v>0</v>
      </c>
      <c r="K111" s="591">
        <f>IF(K$2=0,$C111*$D111/$C$1*Index_운영!K43*Index_운영!K$10,IF(NOT(J111=0),NOT(Index_운영!K43=0)*J111*(1+$E111*Index_운영!K219)*Index_운영!K43,$C111*$D111/$C$1*Index_운영!K43))</f>
        <v>0</v>
      </c>
      <c r="L111" s="591">
        <f>IF(L$2=0,$C111*$D111/$C$1*Index_운영!L43*Index_운영!L$10,IF(NOT(K111=0),NOT(Index_운영!L43=0)*K111*(1+$E111*Index_운영!L219)*Index_운영!L43,$C111*$D111/$C$1*Index_운영!L43))</f>
        <v>0</v>
      </c>
      <c r="M111" s="591">
        <f>IF(M$2=0,$C111*$D111/$C$1*Index_운영!M43*Index_운영!M$10,IF(NOT(L111=0),NOT(Index_운영!M43=0)*L111*(1+$E111*Index_운영!M219)*Index_운영!M43,$C111*$D111/$C$1*Index_운영!M43))</f>
        <v>0</v>
      </c>
      <c r="N111" s="591">
        <f>IF(N$2=0,$C111*$D111/$C$1*Index_운영!N43*Index_운영!N$10,IF(NOT(M111=0),NOT(Index_운영!N43=0)*M111*(1+$E111*Index_운영!N219)*Index_운영!N43,$C111*$D111/$C$1*Index_운영!N43))</f>
        <v>0</v>
      </c>
      <c r="O111" s="591">
        <f>IF(O$2=0,$C111*$D111/$C$1*Index_운영!O43*Index_운영!O$10,IF(NOT(N111=0),NOT(Index_운영!O43=0)*N111*(1+$E111*Index_운영!O219)*Index_운영!O43,$C111*$D111/$C$1*Index_운영!O43))</f>
        <v>0</v>
      </c>
      <c r="P111" s="591">
        <f>IF(P$2=0,$C111*$D111/$C$1*Index_운영!P43*Index_운영!P$10,IF(NOT(O111=0),NOT(Index_운영!P43=0)*O111*(1+$E111*Index_운영!P219)*Index_운영!P43,$C111*$D111/$C$1*Index_운영!P43))</f>
        <v>0</v>
      </c>
      <c r="Q111" s="591">
        <f>IF(Q$2=0,$C111*$D111/$C$1*Index_운영!Q43*Index_운영!Q$10,IF(NOT(P111=0),NOT(Index_운영!Q43=0)*P111*(1+$E111*Index_운영!Q219)*Index_운영!Q43,$C111*$D111/$C$1*Index_운영!Q43))</f>
        <v>0</v>
      </c>
      <c r="R111" s="591">
        <f>IF(R$2=0,$C111*$D111/$C$1*Index_운영!R43*Index_운영!R$10,IF(NOT(Q111=0),NOT(Index_운영!R43=0)*Q111*(1+$E111*Index_운영!R219)*Index_운영!R43,$C111*$D111/$C$1*Index_운영!R43))</f>
        <v>0</v>
      </c>
      <c r="S111" s="591">
        <f>IF(S$2=0,$C111*$D111/$C$1*Index_운영!S43*Index_운영!S$10,IF(NOT(R111=0),NOT(Index_운영!S43=0)*R111*(1+$E111*Index_운영!S219)*Index_운영!S43,$C111*$D111/$C$1*Index_운영!S43))</f>
        <v>0</v>
      </c>
      <c r="T111" s="591">
        <f>IF(T$2=0,$C111*$D111/$C$1*Index_운영!T43*Index_운영!T$10,IF(NOT(S111=0),NOT(Index_운영!T43=0)*S111*(1+$E111*Index_운영!T219)*Index_운영!T43,$C111*$D111/$C$1*Index_운영!T43))</f>
        <v>0</v>
      </c>
      <c r="U111" s="591">
        <f>IF(U$2=0,$C111*$D111/$C$1*Index_운영!U43*Index_운영!U$10,IF(NOT(T111=0),NOT(Index_운영!U43=0)*T111*(1+$E111*Index_운영!U219)*Index_운영!U43,$C111*$D111/$C$1*Index_운영!U43))</f>
        <v>0</v>
      </c>
      <c r="V111" s="591">
        <f>IF(V$2=0,$C111*$D111/$C$1*Index_운영!V43*Index_운영!V$10,IF(NOT(U111=0),NOT(Index_운영!V43=0)*U111*(1+$E111*Index_운영!V219)*Index_운영!V43,$C111*$D111/$C$1*Index_운영!V43))</f>
        <v>0</v>
      </c>
      <c r="W111" s="591">
        <f>IF(W$2=0,$C111*$D111/$C$1*Index_운영!W43*Index_운영!W$10,IF(NOT(V111=0),NOT(Index_운영!W43=0)*V111*(1+$E111*Index_운영!W219)*Index_운영!W43,$C111*$D111/$C$1*Index_운영!W43))</f>
        <v>0</v>
      </c>
      <c r="X111" s="591">
        <f>IF(X$2=0,$C111*$D111/$C$1*Index_운영!X43*Index_운영!X$10,IF(NOT(W111=0),NOT(Index_운영!X43=0)*W111*(1+$E111*Index_운영!X219)*Index_운영!X43,$C111*$D111/$C$1*Index_운영!X43))</f>
        <v>0</v>
      </c>
      <c r="Y111" s="591">
        <f>IF(Y$2=0,$C111*$D111/$C$1*Index_운영!Y43*Index_운영!Y$10,IF(NOT(X111=0),NOT(Index_운영!Y43=0)*X111*(1+$E111*Index_운영!Y219)*Index_운영!Y43,$C111*$D111/$C$1*Index_운영!Y43))</f>
        <v>0</v>
      </c>
      <c r="Z111" s="591">
        <f>IF(Z$2=0,$C111*$D111/$C$1*Index_운영!Z43*Index_운영!Z$10,IF(NOT(Y111=0),NOT(Index_운영!Z43=0)*Y111*(1+$E111*Index_운영!Z219)*Index_운영!Z43,$C111*$D111/$C$1*Index_운영!Z43))</f>
        <v>0</v>
      </c>
      <c r="AA111" s="591">
        <f>IF(AA$2=0,$C111*$D111/$C$1*Index_운영!AA43*Index_운영!AA$10,IF(NOT(Z111=0),NOT(Index_운영!AA43=0)*Z111*(1+$E111*Index_운영!AA219)*Index_운영!AA43,$C111*$D111/$C$1*Index_운영!AA43))</f>
        <v>0</v>
      </c>
      <c r="AB111" s="591">
        <f>IF(AB$2=0,$C111*$D111/$C$1*Index_운영!AB43*Index_운영!AB$10,IF(NOT(AA111=0),NOT(Index_운영!AB43=0)*AA111*(1+$E111*Index_운영!AB219)*Index_운영!AB43,$C111*$D111/$C$1*Index_운영!AB43))</f>
        <v>0</v>
      </c>
      <c r="AC111" s="591">
        <f>IF(AC$2=0,$C111*$D111/$C$1*Index_운영!AC43*Index_운영!AC$10,IF(NOT(AB111=0),NOT(Index_운영!AC43=0)*AB111*(1+$E111*Index_운영!AC219)*Index_운영!AC43,$C111*$D111/$C$1*Index_운영!AC43))</f>
        <v>0</v>
      </c>
      <c r="AD111" s="591">
        <f>IF(AD$2=0,$C111*$D111/$C$1*Index_운영!AD43*Index_운영!AD$10,IF(NOT(AC111=0),NOT(Index_운영!AD43=0)*AC111*(1+$E111*Index_운영!AD219)*Index_운영!AD43,$C111*$D111/$C$1*Index_운영!AD43))</f>
        <v>0</v>
      </c>
      <c r="AE111" s="591">
        <f>IF(AE$2=0,$C111*$D111/$C$1*Index_운영!AE43*Index_운영!AE$10,IF(NOT(AD111=0),NOT(Index_운영!AE43=0)*AD111*(1+$E111*Index_운영!AE219)*Index_운영!AE43,$C111*$D111/$C$1*Index_운영!AE43))</f>
        <v>0</v>
      </c>
      <c r="AF111" s="591">
        <f>IF(AF$2=0,$C111*$D111/$C$1*Index_운영!AF43*Index_운영!AF$10,IF(NOT(AE111=0),NOT(Index_운영!AF43=0)*AE111*(1+$E111*Index_운영!AF219)*Index_운영!AF43,$C111*$D111/$C$1*Index_운영!AF43))</f>
        <v>0</v>
      </c>
      <c r="AG111" s="591">
        <f>IF(AG$2=0,$C111*$D111/$C$1*Index_운영!AG43*Index_운영!AG$10,IF(NOT(AF111=0),NOT(Index_운영!AG43=0)*AF111*(1+$E111*Index_운영!AG219)*Index_운영!AG43,$C111*$D111/$C$1*Index_운영!AG43))</f>
        <v>0</v>
      </c>
      <c r="AH111" s="591">
        <f>IF(AH$2=0,$C111*$D111/$C$1*Index_운영!AH43*Index_운영!AH$10,IF(NOT(AG111=0),NOT(Index_운영!AH43=0)*AG111*(1+$E111*Index_운영!AH219)*Index_운영!AH43,$C111*$D111/$C$1*Index_운영!AH43))</f>
        <v>0</v>
      </c>
      <c r="AI111" s="591">
        <f>IF(AI$2=0,$C111*$D111/$C$1*Index_운영!AI43*Index_운영!AI$10,IF(NOT(AH111=0),NOT(Index_운영!AI43=0)*AH111*(1+$E111*Index_운영!AI219)*Index_운영!AI43,$C111*$D111/$C$1*Index_운영!AI43))</f>
        <v>0</v>
      </c>
      <c r="AJ111" s="591">
        <f>IF(AJ$2=0,$C111*$D111/$C$1*Index_운영!AJ43*Index_운영!AJ$10,IF(NOT(AI111=0),NOT(Index_운영!AJ43=0)*AI111*(1+$E111*Index_운영!AJ219)*Index_운영!AJ43,$C111*$D111/$C$1*Index_운영!AJ43))</f>
        <v>0</v>
      </c>
      <c r="AK111" s="591">
        <f>IF(AK$2=0,$C111*$D111/$C$1*Index_운영!AK43*Index_운영!AK$10,IF(NOT(AJ111=0),NOT(Index_운영!AK43=0)*AJ111*(1+$E111*Index_운영!AK219)*Index_운영!AK43,$C111*$D111/$C$1*Index_운영!AK43))</f>
        <v>0</v>
      </c>
      <c r="AL111" s="591">
        <f>IF(AL$2=0,$C111*$D111/$C$1*Index_운영!AL43*Index_운영!AL$10,IF(NOT(AK111=0),NOT(Index_운영!AL43=0)*AK111*(1+$E111*Index_운영!AL219)*Index_운영!AL43,$C111*$D111/$C$1*Index_운영!AL43))</f>
        <v>0</v>
      </c>
      <c r="AM111" s="591">
        <f>IF(AM$2=0,$C111*$D111/$C$1*Index_운영!AM43*Index_운영!AM$10,IF(NOT(AL111=0),NOT(Index_운영!AM43=0)*AL111*(1+$E111*Index_운영!AM219)*Index_운영!AM43,$C111*$D111/$C$1*Index_운영!AM43))</f>
        <v>0</v>
      </c>
      <c r="AN111" s="591">
        <f>IF(AN$2=0,$C111*$D111/$C$1*Index_운영!AN43*Index_운영!AN$10,IF(NOT(AM111=0),NOT(Index_운영!AN43=0)*AM111*(1+$E111*Index_운영!AN219)*Index_운영!AN43,$C111*$D111/$C$1*Index_운영!AN43))</f>
        <v>0</v>
      </c>
      <c r="AO111" s="591">
        <f>IF(AO$2=0,$C111*$D111/$C$1*Index_운영!AO43*Index_운영!AO$10,IF(NOT(AN111=0),NOT(Index_운영!AO43=0)*AN111*(1+$E111*Index_운영!AO219)*Index_운영!AO43,$C111*$D111/$C$1*Index_운영!AO43))</f>
        <v>0</v>
      </c>
      <c r="AP111" s="591">
        <f>IF(AP$2=0,$C111*$D111/$C$1*Index_운영!AP43*Index_운영!AP$10,IF(NOT(AO111=0),NOT(Index_운영!AP43=0)*AO111*(1+$E111*Index_운영!AP219)*Index_운영!AP43,$C111*$D111/$C$1*Index_운영!AP43))</f>
        <v>0</v>
      </c>
      <c r="AQ111" s="591">
        <f>IF(AQ$2=0,$C111*$D111/$C$1*Index_운영!AQ43*Index_운영!AQ$10,IF(NOT(AP111=0),NOT(Index_운영!AQ43=0)*AP111*(1+$E111*Index_운영!AQ219)*Index_운영!AQ43,$C111*$D111/$C$1*Index_운영!AQ43))</f>
        <v>0</v>
      </c>
      <c r="AR111" s="591">
        <f>IF(AR$2=0,$C111*$D111/$C$1*Index_운영!AR43*Index_운영!AR$10,IF(NOT(AQ111=0),NOT(Index_운영!AR43=0)*AQ111*(1+$E111*Index_운영!AR219)*Index_운영!AR43,$C111*$D111/$C$1*Index_운영!AR43))</f>
        <v>0</v>
      </c>
      <c r="AS111" s="591">
        <f>IF(AS$2=0,$C111*$D111/$C$1*Index_운영!AS43*Index_운영!AS$10,IF(NOT(AR111=0),NOT(Index_운영!AS43=0)*AR111*(1+$E111*Index_운영!AS219)*Index_운영!AS43,$C111*$D111/$C$1*Index_운영!AS43))</f>
        <v>0</v>
      </c>
      <c r="AT111" s="591">
        <f>IF(AT$2=0,$C111*$D111/$C$1*Index_운영!AT43*Index_운영!AT$10,IF(NOT(AS111=0),NOT(Index_운영!AT43=0)*AS111*(1+$E111*Index_운영!AT219)*Index_운영!AT43,$C111*$D111/$C$1*Index_운영!AT43))</f>
        <v>0</v>
      </c>
      <c r="AU111" s="591">
        <f>IF(AU$2=0,$C111*$D111/$C$1*Index_운영!AU43*Index_운영!AU$10,IF(NOT(AT111=0),NOT(Index_운영!AU43=0)*AT111*(1+$E111*Index_운영!AU219)*Index_운영!AU43,$C111*$D111/$C$1*Index_운영!AU43))</f>
        <v>0</v>
      </c>
      <c r="AV111" s="591">
        <f>IF(AV$2=0,$C111*$D111/$C$1*Index_운영!AV43*Index_운영!AV$10,IF(NOT(AU111=0),NOT(Index_운영!AV43=0)*AU111*(1+$E111*Index_운영!AV219)*Index_운영!AV43,$C111*$D111/$C$1*Index_운영!AV43))</f>
        <v>0</v>
      </c>
      <c r="AW111" s="591">
        <f>IF(AW$2=0,$C111*$D111/$C$1*Index_운영!AW43*Index_운영!AW$10,IF(NOT(AV111=0),NOT(Index_운영!AW43=0)*AV111*(1+$E111*Index_운영!AW219)*Index_운영!AW43,$C111*$D111/$C$1*Index_운영!AW43))</f>
        <v>0</v>
      </c>
      <c r="AX111" s="591">
        <f>IF(AX$2=0,$C111*$D111/$C$1*Index_운영!AX43*Index_운영!AX$10,IF(NOT(AW111=0),NOT(Index_운영!AX43=0)*AW111*(1+$E111*Index_운영!AX219)*Index_운영!AX43,$C111*$D111/$C$1*Index_운영!AX43))</f>
        <v>0</v>
      </c>
      <c r="AY111" s="591">
        <f>IF(AY$2=0,$C111*$D111/$C$1*Index_운영!AY43*Index_운영!AY$10,IF(NOT(AX111=0),NOT(Index_운영!AY43=0)*AX111*(1+$E111*Index_운영!AY219)*Index_운영!AY43,$C111*$D111/$C$1*Index_운영!AY43))</f>
        <v>0</v>
      </c>
      <c r="AZ111" s="591">
        <f>IF(AZ$2=0,$C111*$D111/$C$1*Index_운영!AZ43*Index_운영!AZ$10,IF(NOT(AY111=0),NOT(Index_운영!AZ43=0)*AY111*(1+$E111*Index_운영!AZ219)*Index_운영!AZ43,$C111*$D111/$C$1*Index_운영!AZ43))</f>
        <v>0</v>
      </c>
      <c r="BA111" s="591">
        <f>IF(BA$2=0,$C111*$D111/$C$1*Index_운영!BA43*Index_운영!BA$10,IF(NOT(AZ111=0),NOT(Index_운영!BA43=0)*AZ111*(1+$E111*Index_운영!BA219)*Index_운영!BA43,$C111*$D111/$C$1*Index_운영!BA43))</f>
        <v>0</v>
      </c>
      <c r="BB111" s="591">
        <f>IF(BB$2=0,$C111*$D111/$C$1*Index_운영!BB43*Index_운영!BB$10,IF(NOT(BA111=0),NOT(Index_운영!BB43=0)*BA111*(1+$E111*Index_운영!BB219)*Index_운영!BB43,$C111*$D111/$C$1*Index_운영!BB43))</f>
        <v>0</v>
      </c>
      <c r="BC111" s="591">
        <f>IF(BC$2=0,$C111*$D111/$C$1*Index_운영!BC43*Index_운영!BC$10,IF(NOT(BB111=0),NOT(Index_운영!BC43=0)*BB111*(1+$E111*Index_운영!BC219)*Index_운영!BC43,$C111*$D111/$C$1*Index_운영!BC43))</f>
        <v>0</v>
      </c>
      <c r="BD111" s="591">
        <f>IF(BD$2=0,$C111*$D111/$C$1*Index_운영!BD43*Index_운영!BD$10,IF(NOT(BC111=0),NOT(Index_운영!BD43=0)*BC111*(1+$E111*Index_운영!BD219)*Index_운영!BD43,$C111*$D111/$C$1*Index_운영!BD43))</f>
        <v>0</v>
      </c>
      <c r="BE111" s="591">
        <f>IF(BE$2=0,$C111*$D111/$C$1*Index_운영!BE43*Index_운영!BE$10,IF(NOT(BD111=0),NOT(Index_운영!BE43=0)*BD111*(1+$E111*Index_운영!BE219)*Index_운영!BE43,$C111*$D111/$C$1*Index_운영!BE43))</f>
        <v>0</v>
      </c>
      <c r="BF111" s="591">
        <f>IF(BF$2=0,$C111*$D111/$C$1*Index_운영!BF43*Index_운영!BF$10,IF(NOT(BE111=0),NOT(Index_운영!BF43=0)*BE111*(1+$E111*Index_운영!BF219)*Index_운영!BF43,$C111*$D111/$C$1*Index_운영!BF43))</f>
        <v>0</v>
      </c>
      <c r="BG111" s="591">
        <f>IF(BG$2=0,$C111*$D111/$C$1*Index_운영!BG43*Index_운영!BG$10,IF(NOT(BF111=0),NOT(Index_운영!BG43=0)*BF111*(1+$E111*Index_운영!BG219)*Index_운영!BG43,$C111*$D111/$C$1*Index_운영!BG43))</f>
        <v>0</v>
      </c>
      <c r="BH111" s="591">
        <f>IF(BH$2=0,$C111*$D111/$C$1*Index_운영!BH43*Index_운영!BH$10,IF(NOT(BG111=0),NOT(Index_운영!BH43=0)*BG111*(1+$E111*Index_운영!BH219)*Index_운영!BH43,$C111*$D111/$C$1*Index_운영!BH43))</f>
        <v>0</v>
      </c>
      <c r="BI111" s="591">
        <f>IF(BI$2=0,$C111*$D111/$C$1*Index_운영!BI43*Index_운영!BI$10,IF(NOT(BH111=0),NOT(Index_운영!BI43=0)*BH111*(1+$E111*Index_운영!BI219)*Index_운영!BI43,$C111*$D111/$C$1*Index_운영!BI43))</f>
        <v>0</v>
      </c>
      <c r="BJ111" s="591">
        <f>IF(BJ$2=0,$C111*$D111/$C$1*Index_운영!BJ43*Index_운영!BJ$10,IF(NOT(BI111=0),NOT(Index_운영!BJ43=0)*BI111*(1+$E111*Index_운영!BJ219)*Index_운영!BJ43,$C111*$D111/$C$1*Index_운영!BJ43))</f>
        <v>0</v>
      </c>
      <c r="BK111" s="591">
        <f>IF(BK$2=0,$C111*$D111/$C$1*Index_운영!BK43*Index_운영!BK$10,IF(NOT(BJ111=0),NOT(Index_운영!BK43=0)*BJ111*(1+$E111*Index_운영!BK219)*Index_운영!BK43,$C111*$D111/$C$1*Index_운영!BK43))</f>
        <v>0</v>
      </c>
      <c r="BL111" s="591">
        <f>IF(BL$2=0,$C111*$D111/$C$1*Index_운영!BL43*Index_운영!BL$10,IF(NOT(BK111=0),NOT(Index_운영!BL43=0)*BK111*(1+$E111*Index_운영!BL219)*Index_운영!BL43,$C111*$D111/$C$1*Index_운영!BL43))</f>
        <v>0</v>
      </c>
      <c r="BM111" s="591">
        <f>IF(BM$2=0,$C111*$D111/$C$1*Index_운영!BM43*Index_운영!BM$10,IF(NOT(BL111=0),NOT(Index_운영!BM43=0)*BL111*(1+$E111*Index_운영!BM219)*Index_운영!BM43,$C111*$D111/$C$1*Index_운영!BM43))</f>
        <v>0</v>
      </c>
      <c r="BN111" s="591">
        <f>IF(BN$2=0,$C111*$D111/$C$1*Index_운영!BN43*Index_운영!BN$10,IF(NOT(BM111=0),NOT(Index_운영!BN43=0)*BM111*(1+$E111*Index_운영!BN219)*Index_운영!BN43,$C111*$D111/$C$1*Index_운영!BN43))</f>
        <v>0</v>
      </c>
      <c r="BO111" s="591">
        <f>IF(BO$2=0,$C111*$D111/$C$1*Index_운영!BO43*Index_운영!BO$10,IF(NOT(BN111=0),NOT(Index_운영!BO43=0)*BN111*(1+$E111*Index_운영!BO219)*Index_운영!BO43,$C111*$D111/$C$1*Index_운영!BO43))</f>
        <v>0</v>
      </c>
      <c r="BP111" s="591">
        <f>IF(BP$2=0,$C111*$D111/$C$1*Index_운영!BP43*Index_운영!BP$10,IF(NOT(BO111=0),NOT(Index_운영!BP43=0)*BO111*(1+$E111*Index_운영!BP219)*Index_운영!BP43,$C111*$D111/$C$1*Index_운영!BP43))</f>
        <v>0</v>
      </c>
      <c r="BQ111" s="591">
        <f>IF(BQ$2=0,$C111*$D111/$C$1*Index_운영!BQ43*Index_운영!BQ$10,IF(NOT(BP111=0),NOT(Index_운영!BQ43=0)*BP111*(1+$E111*Index_운영!BQ219)*Index_운영!BQ43,$C111*$D111/$C$1*Index_운영!BQ43))</f>
        <v>0</v>
      </c>
      <c r="BR111" s="591">
        <f>IF(BR$2=0,$C111*$D111/$C$1*Index_운영!BR43*Index_운영!BR$10,IF(NOT(BQ111=0),NOT(Index_운영!BR43=0)*BQ111*(1+$E111*Index_운영!BR219)*Index_운영!BR43,$C111*$D111/$C$1*Index_운영!BR43))</f>
        <v>0</v>
      </c>
      <c r="BS111" s="591">
        <f>IF(BS$2=0,$C111*$D111/$C$1*Index_운영!BS43*Index_운영!BS$10,IF(NOT(BR111=0),NOT(Index_운영!BS43=0)*BR111*(1+$E111*Index_운영!BS219)*Index_운영!BS43,$C111*$D111/$C$1*Index_운영!BS43))</f>
        <v>0</v>
      </c>
      <c r="BT111" s="591">
        <f>IF(BT$2=0,$C111*$D111/$C$1*Index_운영!BT43*Index_운영!BT$10,IF(NOT(BS111=0),NOT(Index_운영!BT43=0)*BS111*(1+$E111*Index_운영!BT219)*Index_운영!BT43,$C111*$D111/$C$1*Index_운영!BT43))</f>
        <v>0</v>
      </c>
      <c r="BU111" s="591">
        <f>IF(BU$2=0,$C111*$D111/$C$1*Index_운영!BU43*Index_운영!BU$10,IF(NOT(BT111=0),NOT(Index_운영!BU43=0)*BT111*(1+$E111*Index_운영!BU219)*Index_운영!BU43,$C111*$D111/$C$1*Index_운영!BU43))</f>
        <v>0</v>
      </c>
      <c r="BV111" s="591">
        <f>IF(BV$2=0,$C111*$D111/$C$1*Index_운영!BV43*Index_운영!BV$10,IF(NOT(BU111=0),NOT(Index_운영!BV43=0)*BU111*(1+$E111*Index_운영!BV219)*Index_운영!BV43,$C111*$D111/$C$1*Index_운영!BV43))</f>
        <v>0</v>
      </c>
      <c r="BW111" s="591">
        <f>IF(BW$2=0,$C111*$D111/$C$1*Index_운영!BW43*Index_운영!BW$10,IF(NOT(BV111=0),NOT(Index_운영!BW43=0)*BV111*(1+$E111*Index_운영!BW219)*Index_운영!BW43,$C111*$D111/$C$1*Index_운영!BW43))</f>
        <v>0</v>
      </c>
      <c r="BX111" s="591">
        <f>IF(BX$2=0,$C111*$D111/$C$1*Index_운영!BX43*Index_운영!BX$10,IF(NOT(BW111=0),NOT(Index_운영!BX43=0)*BW111*(1+$E111*Index_운영!BX219)*Index_운영!BX43,$C111*$D111/$C$1*Index_운영!BX43))</f>
        <v>0</v>
      </c>
      <c r="BY111" s="591">
        <f>IF(BY$2=0,$C111*$D111/$C$1*Index_운영!BY43*Index_운영!BY$10,IF(NOT(BX111=0),NOT(Index_운영!BY43=0)*BX111*(1+$E111*Index_운영!BY219)*Index_운영!BY43,$C111*$D111/$C$1*Index_운영!BY43))</f>
        <v>0</v>
      </c>
      <c r="BZ111" s="591">
        <f>IF(BZ$2=0,$C111*$D111/$C$1*Index_운영!BZ43*Index_운영!BZ$10,IF(NOT(BY111=0),NOT(Index_운영!BZ43=0)*BY111*(1+$E111*Index_운영!BZ219)*Index_운영!BZ43,$C111*$D111/$C$1*Index_운영!BZ43))</f>
        <v>0</v>
      </c>
      <c r="CA111" s="591">
        <f>IF(CA$2=0,$C111*$D111/$C$1*Index_운영!CA43*Index_운영!CA$10,IF(NOT(BZ111=0),NOT(Index_운영!CA43=0)*BZ111*(1+$E111*Index_운영!CA219)*Index_운영!CA43,$C111*$D111/$C$1*Index_운영!CA43))</f>
        <v>0</v>
      </c>
      <c r="CB111" s="591">
        <f>IF(CB$2=0,$C111*$D111/$C$1*Index_운영!CB43*Index_운영!CB$10,IF(NOT(CA111=0),NOT(Index_운영!CB43=0)*CA111*(1+$E111*Index_운영!CB219)*Index_운영!CB43,$C111*$D111/$C$1*Index_운영!CB43))</f>
        <v>0</v>
      </c>
      <c r="CC111" s="591">
        <f>IF(CC$2=0,$C111*$D111/$C$1*Index_운영!CC43*Index_운영!CC$10,IF(NOT(CB111=0),NOT(Index_운영!CC43=0)*CB111*(1+$E111*Index_운영!CC219)*Index_운영!CC43,$C111*$D111/$C$1*Index_운영!CC43))</f>
        <v>0</v>
      </c>
      <c r="CD111" s="591">
        <f>IF(CD$2=0,$C111*$D111/$C$1*Index_운영!CD43*Index_운영!CD$10,IF(NOT(CC111=0),NOT(Index_운영!CD43=0)*CC111*(1+$E111*Index_운영!CD219)*Index_운영!CD43,$C111*$D111/$C$1*Index_운영!CD43))</f>
        <v>0</v>
      </c>
      <c r="CE111" s="591">
        <f>IF(CE$2=0,$C111*$D111/$C$1*Index_운영!CE43*Index_운영!CE$10,IF(NOT(CD111=0),NOT(Index_운영!CE43=0)*CD111*(1+$E111*Index_운영!CE219)*Index_운영!CE43,$C111*$D111/$C$1*Index_운영!CE43))</f>
        <v>0</v>
      </c>
      <c r="CF111" s="591">
        <f>IF(CF$2=0,$C111*$D111/$C$1*Index_운영!CF43*Index_운영!CF$10,IF(NOT(CE111=0),NOT(Index_운영!CF43=0)*CE111*(1+$E111*Index_운영!CF219)*Index_운영!CF43,$C111*$D111/$C$1*Index_운영!CF43))</f>
        <v>0</v>
      </c>
      <c r="CG111" s="591">
        <f>IF(CG$2=0,$C111*$D111/$C$1*Index_운영!CG43*Index_운영!CG$10,IF(NOT(CF111=0),NOT(Index_운영!CG43=0)*CF111*(1+$E111*Index_운영!CG219)*Index_운영!CG43,$C111*$D111/$C$1*Index_운영!CG43))</f>
        <v>0</v>
      </c>
      <c r="CH111" s="591">
        <f>IF(CH$2=0,$C111*$D111/$C$1*Index_운영!CH43*Index_운영!CH$10,IF(NOT(CG111=0),NOT(Index_운영!CH43=0)*CG111*(1+$E111*Index_운영!CH219)*Index_운영!CH43,$C111*$D111/$C$1*Index_운영!CH43))</f>
        <v>0</v>
      </c>
      <c r="CI111" s="591">
        <f>IF(CI$2=0,$C111*$D111/$C$1*Index_운영!CI43*Index_운영!CI$10,IF(NOT(CH111=0),NOT(Index_운영!CI43=0)*CH111*(1+$E111*Index_운영!CI219)*Index_운영!CI43,$C111*$D111/$C$1*Index_운영!CI43))</f>
        <v>0</v>
      </c>
      <c r="CJ111" s="591">
        <f>IF(CJ$2=0,$C111*$D111/$C$1*Index_운영!CJ43*Index_운영!CJ$10,IF(NOT(CI111=0),NOT(Index_운영!CJ43=0)*CI111*(1+$E111*Index_운영!CJ219)*Index_운영!CJ43,$C111*$D111/$C$1*Index_운영!CJ43))</f>
        <v>0</v>
      </c>
      <c r="CK111" s="591">
        <f>IF(CK$2=0,$C111*$D111/$C$1*Index_운영!CK43*Index_운영!CK$10,IF(NOT(CJ111=0),NOT(Index_운영!CK43=0)*CJ111*(1+$E111*Index_운영!CK219)*Index_운영!CK43,$C111*$D111/$C$1*Index_운영!CK43))</f>
        <v>0</v>
      </c>
      <c r="CL111" s="591">
        <f>IF(CL$2=0,$C111*$D111/$C$1*Index_운영!CL43*Index_운영!CL$10,IF(NOT(CK111=0),NOT(Index_운영!CL43=0)*CK111*(1+$E111*Index_운영!CL219)*Index_운영!CL43,$C111*$D111/$C$1*Index_운영!CL43))</f>
        <v>0</v>
      </c>
      <c r="CM111" s="591">
        <f>IF(CM$2=0,$C111*$D111/$C$1*Index_운영!CM43*Index_운영!CM$10,IF(NOT(CL111=0),NOT(Index_운영!CM43=0)*CL111*(1+$E111*Index_운영!CM219)*Index_운영!CM43,$C111*$D111/$C$1*Index_운영!CM43))</f>
        <v>0</v>
      </c>
      <c r="CN111" s="591">
        <f>IF(CN$2=0,$C111*$D111/$C$1*Index_운영!CN43*Index_운영!CN$10,IF(NOT(CM111=0),NOT(Index_운영!CN43=0)*CM111*(1+$E111*Index_운영!CN219)*Index_운영!CN43,$C111*$D111/$C$1*Index_운영!CN43))</f>
        <v>0</v>
      </c>
      <c r="CO111" s="591">
        <f>IF(CO$2=0,$C111*$D111/$C$1*Index_운영!CO43*Index_운영!CO$10,IF(NOT(CN111=0),NOT(Index_운영!CO43=0)*CN111*(1+$E111*Index_운영!CO219)*Index_운영!CO43,$C111*$D111/$C$1*Index_운영!CO43))</f>
        <v>0</v>
      </c>
      <c r="CP111" s="591">
        <f>IF(CP$2=0,$C111*$D111/$C$1*Index_운영!CP43*Index_운영!CP$10,IF(NOT(CO111=0),NOT(Index_운영!CP43=0)*CO111*(1+$E111*Index_운영!CP219)*Index_운영!CP43,$C111*$D111/$C$1*Index_운영!CP43))</f>
        <v>0</v>
      </c>
      <c r="CQ111" s="591">
        <f>IF(CQ$2=0,$C111*$D111/$C$1*Index_운영!CQ43*Index_운영!CQ$10,IF(NOT(CP111=0),NOT(Index_운영!CQ43=0)*CP111*(1+$E111*Index_운영!CQ219)*Index_운영!CQ43,$C111*$D111/$C$1*Index_운영!CQ43))</f>
        <v>0</v>
      </c>
      <c r="CR111" s="591">
        <f>IF(CR$2=0,$C111*$D111/$C$1*Index_운영!CR43*Index_운영!CR$10,IF(NOT(CQ111=0),NOT(Index_운영!CR43=0)*CQ111*(1+$E111*Index_운영!CR219)*Index_운영!CR43,$C111*$D111/$C$1*Index_운영!CR43))</f>
        <v>0</v>
      </c>
      <c r="CS111" s="591">
        <f>IF(CS$2=0,$C111*$D111/$C$1*Index_운영!CS43*Index_운영!CS$10,IF(NOT(CR111=0),NOT(Index_운영!CS43=0)*CR111*(1+$E111*Index_운영!CS219)*Index_운영!CS43,$C111*$D111/$C$1*Index_운영!CS43))</f>
        <v>0</v>
      </c>
      <c r="CT111" s="591">
        <f>IF(CT$2=0,$C111*$D111/$C$1*Index_운영!CT43*Index_운영!CT$10,IF(NOT(CS111=0),NOT(Index_운영!CT43=0)*CS111*(1+$E111*Index_운영!CT219)*Index_운영!CT43,$C111*$D111/$C$1*Index_운영!CT43))</f>
        <v>0</v>
      </c>
      <c r="CU111" s="591">
        <f>IF(CU$2=0,$C111*$D111/$C$1*Index_운영!CU43*Index_운영!CU$10,IF(NOT(CT111=0),NOT(Index_운영!CU43=0)*CT111*(1+$E111*Index_운영!CU219)*Index_운영!CU43,$C111*$D111/$C$1*Index_운영!CU43))</f>
        <v>0</v>
      </c>
      <c r="CV111" s="591">
        <f>IF(CV$2=0,$C111*$D111/$C$1*Index_운영!CV43*Index_운영!CV$10,IF(NOT(CU111=0),NOT(Index_운영!CV43=0)*CU111*(1+$E111*Index_운영!CV219)*Index_운영!CV43,$C111*$D111/$C$1*Index_운영!CV43))</f>
        <v>0</v>
      </c>
      <c r="CW111" s="591">
        <f>IF(CW$2=0,$C111*$D111/$C$1*Index_운영!CW43*Index_운영!CW$10,IF(NOT(CV111=0),NOT(Index_운영!CW43=0)*CV111*(1+$E111*Index_운영!CW219)*Index_운영!CW43,$C111*$D111/$C$1*Index_운영!CW43))</f>
        <v>0</v>
      </c>
      <c r="CX111" s="591">
        <f>IF(CX$2=0,$C111*$D111/$C$1*Index_운영!CX43*Index_운영!CX$10,IF(NOT(CW111=0),NOT(Index_운영!CX43=0)*CW111*(1+$E111*Index_운영!CX219)*Index_운영!CX43,$C111*$D111/$C$1*Index_운영!CX43))</f>
        <v>0</v>
      </c>
      <c r="CY111" s="591">
        <f>IF(CY$2=0,$C111*$D111/$C$1*Index_운영!CY43*Index_운영!CY$10,IF(NOT(CX111=0),NOT(Index_운영!CY43=0)*CX111*(1+$E111*Index_운영!CY219)*Index_운영!CY43,$C111*$D111/$C$1*Index_운영!CY43))</f>
        <v>0</v>
      </c>
      <c r="CZ111" s="591">
        <f>IF(CZ$2=0,$C111*$D111/$C$1*Index_운영!CZ43*Index_운영!CZ$10,IF(NOT(CY111=0),NOT(Index_운영!CZ43=0)*CY111*(1+$E111*Index_운영!CZ219)*Index_운영!CZ43,$C111*$D111/$C$1*Index_운영!CZ43))</f>
        <v>0</v>
      </c>
      <c r="DA111" s="591">
        <f>IF(DA$2=0,$C111*$D111/$C$1*Index_운영!DA43*Index_운영!DA$10,IF(NOT(CZ111=0),NOT(Index_운영!DA43=0)*CZ111*(1+$E111*Index_운영!DA219)*Index_운영!DA43,$C111*$D111/$C$1*Index_운영!DA43))</f>
        <v>0</v>
      </c>
      <c r="DB111" s="591">
        <f>IF(DB$2=0,$C111*$D111/$C$1*Index_운영!DB43*Index_운영!DB$10,IF(NOT(DA111=0),NOT(Index_운영!DB43=0)*DA111*(1+$E111*Index_운영!DB219)*Index_운영!DB43,$C111*$D111/$C$1*Index_운영!DB43))</f>
        <v>0</v>
      </c>
      <c r="DC111" s="591">
        <f>IF(DC$2=0,$C111*$D111/$C$1*Index_운영!DC43*Index_운영!DC$10,IF(NOT(DB111=0),NOT(Index_운영!DC43=0)*DB111*(1+$E111*Index_운영!DC219)*Index_운영!DC43,$C111*$D111/$C$1*Index_운영!DC43))</f>
        <v>0</v>
      </c>
      <c r="DD111" s="591">
        <f>IF(DD$2=0,$C111*$D111/$C$1*Index_운영!DD43*Index_운영!DD$10,IF(NOT(DC111=0),NOT(Index_운영!DD43=0)*DC111*(1+$E111*Index_운영!DD219)*Index_운영!DD43,$C111*$D111/$C$1*Index_운영!DD43))</f>
        <v>0</v>
      </c>
      <c r="DE111" s="591">
        <f>IF(DE$2=0,$C111*$D111/$C$1*Index_운영!DE43*Index_운영!DE$10,IF(NOT(DD111=0),NOT(Index_운영!DE43=0)*DD111*(1+$E111*Index_운영!DE219)*Index_운영!DE43,$C111*$D111/$C$1*Index_운영!DE43))</f>
        <v>0</v>
      </c>
      <c r="DF111" s="591">
        <f>IF(DF$2=0,$C111*$D111/$C$1*Index_운영!DF43*Index_운영!DF$10,IF(NOT(DE111=0),NOT(Index_운영!DF43=0)*DE111*(1+$E111*Index_운영!DF219)*Index_운영!DF43,$C111*$D111/$C$1*Index_운영!DF43))</f>
        <v>0</v>
      </c>
      <c r="DG111" s="591">
        <f>IF(DG$2=0,$C111*$D111/$C$1*Index_운영!DG43*Index_운영!DG$10,IF(NOT(DF111=0),NOT(Index_운영!DG43=0)*DF111*(1+$E111*Index_운영!DG219)*Index_운영!DG43,$C111*$D111/$C$1*Index_운영!DG43))</f>
        <v>0</v>
      </c>
      <c r="DH111" s="591">
        <f>IF(DH$2=0,$C111*$D111/$C$1*Index_운영!DH43*Index_운영!DH$10,IF(NOT(DG111=0),NOT(Index_운영!DH43=0)*DG111*(1+$E111*Index_운영!DH219)*Index_운영!DH43,$C111*$D111/$C$1*Index_운영!DH43))</f>
        <v>0</v>
      </c>
      <c r="DI111" s="591">
        <f>IF(DI$2=0,$C111*$D111/$C$1*Index_운영!DI43*Index_운영!DI$10,IF(NOT(DH111=0),NOT(Index_운영!DI43=0)*DH111*(1+$E111*Index_운영!DI219)*Index_운영!DI43,$C111*$D111/$C$1*Index_운영!DI43))</f>
        <v>0</v>
      </c>
      <c r="DJ111" s="591">
        <f>IF(DJ$2=0,$C111*$D111/$C$1*Index_운영!DJ43*Index_운영!DJ$10,IF(NOT(DI111=0),NOT(Index_운영!DJ43=0)*DI111*(1+$E111*Index_운영!DJ219)*Index_운영!DJ43,$C111*$D111/$C$1*Index_운영!DJ43))</f>
        <v>0</v>
      </c>
      <c r="DK111" s="591">
        <f>IF(DK$2=0,$C111*$D111/$C$1*Index_운영!DK43*Index_운영!DK$10,IF(NOT(DJ111=0),NOT(Index_운영!DK43=0)*DJ111*(1+$E111*Index_운영!DK219)*Index_운영!DK43,$C111*$D111/$C$1*Index_운영!DK43))</f>
        <v>0</v>
      </c>
      <c r="DL111" s="591">
        <f>IF(DL$2=0,$C111*$D111/$C$1*Index_운영!DL43*Index_운영!DL$10,IF(NOT(DK111=0),NOT(Index_운영!DL43=0)*DK111*(1+$E111*Index_운영!DL219)*Index_운영!DL43,$C111*$D111/$C$1*Index_운영!DL43))</f>
        <v>0</v>
      </c>
      <c r="DM111" s="591">
        <f>IF(DM$2=0,$C111*$D111/$C$1*Index_운영!DM43*Index_운영!DM$10,IF(NOT(DL111=0),NOT(Index_운영!DM43=0)*DL111*(1+$E111*Index_운영!DM219)*Index_운영!DM43,$C111*$D111/$C$1*Index_운영!DM43))</f>
        <v>0</v>
      </c>
      <c r="DN111" s="591">
        <f>IF(DN$2=0,$C111*$D111/$C$1*Index_운영!DN43*Index_운영!DN$10,IF(NOT(DM111=0),NOT(Index_운영!DN43=0)*DM111*(1+$E111*Index_운영!DN219)*Index_운영!DN43,$C111*$D111/$C$1*Index_운영!DN43))</f>
        <v>0</v>
      </c>
      <c r="DO111" s="591">
        <f>IF(DO$2=0,$C111*$D111/$C$1*Index_운영!DO43*Index_운영!DO$10,IF(NOT(DN111=0),NOT(Index_운영!DO43=0)*DN111*(1+$E111*Index_운영!DO219)*Index_운영!DO43,$C111*$D111/$C$1*Index_운영!DO43))</f>
        <v>0</v>
      </c>
      <c r="DP111" s="591">
        <f>IF(DP$2=0,$C111*$D111/$C$1*Index_운영!DP43*Index_운영!DP$10,IF(NOT(DO111=0),NOT(Index_운영!DP43=0)*DO111*(1+$E111*Index_운영!DP219)*Index_운영!DP43,$C111*$D111/$C$1*Index_운영!DP43))</f>
        <v>0</v>
      </c>
      <c r="DQ111" s="591">
        <f>IF(DQ$2=0,$C111*$D111/$C$1*Index_운영!DQ43*Index_운영!DQ$10,IF(NOT(DP111=0),NOT(Index_운영!DQ43=0)*DP111*(1+$E111*Index_운영!DQ219)*Index_운영!DQ43,$C111*$D111/$C$1*Index_운영!DQ43))</f>
        <v>0</v>
      </c>
      <c r="DR111" s="591">
        <f>IF(DR$2=0,$C111*$D111/$C$1*Index_운영!DR43*Index_운영!DR$10,IF(NOT(DQ111=0),NOT(Index_운영!DR43=0)*DQ111*(1+$E111*Index_운영!DR219)*Index_운영!DR43,$C111*$D111/$C$1*Index_운영!DR43))</f>
        <v>0</v>
      </c>
      <c r="DS111" s="591">
        <f>IF(DS$2=0,$C111*$D111/$C$1*Index_운영!DS43*Index_운영!DS$10,IF(NOT(DR111=0),NOT(Index_운영!DS43=0)*DR111*(1+$E111*Index_운영!DS219)*Index_운영!DS43,$C111*$D111/$C$1*Index_운영!DS43))</f>
        <v>0</v>
      </c>
      <c r="DT111" s="591">
        <f>IF(DT$2=0,$C111*$D111/$C$1*Index_운영!DT43*Index_운영!DT$10,IF(NOT(DS111=0),NOT(Index_운영!DT43=0)*DS111*(1+$E111*Index_운영!DT219)*Index_운영!DT43,$C111*$D111/$C$1*Index_운영!DT43))</f>
        <v>0</v>
      </c>
      <c r="DU111" s="591">
        <f>IF(DU$2=0,$C111*$D111/$C$1*Index_운영!DU43*Index_운영!DU$10,IF(NOT(DT111=0),NOT(Index_운영!DU43=0)*DT111*(1+$E111*Index_운영!DU219)*Index_운영!DU43,$C111*$D111/$C$1*Index_운영!DU43))</f>
        <v>0</v>
      </c>
      <c r="DV111" s="591">
        <f>IF(DV$2=0,$C111*$D111/$C$1*Index_운영!DV43*Index_운영!DV$10,IF(NOT(DU111=0),NOT(Index_운영!DV43=0)*DU111*(1+$E111*Index_운영!DV219)*Index_운영!DV43,$C111*$D111/$C$1*Index_운영!DV43))</f>
        <v>0</v>
      </c>
    </row>
    <row r="112" spans="1:126" s="464" customFormat="1" outlineLevel="1" x14ac:dyDescent="0.4">
      <c r="A112" s="736"/>
      <c r="B112" s="464">
        <f>'Rent Roll'!$B18</f>
        <v>0</v>
      </c>
      <c r="C112" s="1219">
        <f>'Rent Roll'!$K18</f>
        <v>0</v>
      </c>
      <c r="D112" s="1220">
        <f>'Rent Roll'!$S18</f>
        <v>0</v>
      </c>
      <c r="E112" s="1221">
        <f>'Rent Roll'!$T18</f>
        <v>0</v>
      </c>
      <c r="F112" s="588">
        <f>IF(F$2=0,$C112*$D112/$C$1*Index_운영!F44*Index_운영!F$10,IF(NOT(E112=0),NOT(Index_운영!F44=0)*E112*(1+$E112*Index_운영!F220)*Index_운영!F44,$C112*$D112/$C$1*Index_운영!F44))</f>
        <v>0</v>
      </c>
      <c r="G112" s="591">
        <f>IF(G$2=0,$C112*$D112/$C$1*Index_운영!G44*Index_운영!G$10,IF(NOT(F112=0),NOT(Index_운영!G44=0)*F112*(1+$E112*Index_운영!G220)*Index_운영!G44,$C112*$D112/$C$1*Index_운영!G44))</f>
        <v>0</v>
      </c>
      <c r="H112" s="591">
        <f>IF(H$2=0,$C112*$D112/$C$1*Index_운영!H44*Index_운영!H$10,IF(NOT(G112=0),NOT(Index_운영!H44=0)*G112*(1+$E112*Index_운영!H220)*Index_운영!H44,$C112*$D112/$C$1*Index_운영!H44))</f>
        <v>0</v>
      </c>
      <c r="I112" s="591">
        <f>IF(I$2=0,$C112*$D112/$C$1*Index_운영!I44*Index_운영!I$10,IF(NOT(H112=0),NOT(Index_운영!I44=0)*H112*(1+$E112*Index_운영!I220)*Index_운영!I44,$C112*$D112/$C$1*Index_운영!I44))</f>
        <v>0</v>
      </c>
      <c r="J112" s="591">
        <f>IF(J$2=0,$C112*$D112/$C$1*Index_운영!J44*Index_운영!J$10,IF(NOT(I112=0),NOT(Index_운영!J44=0)*I112*(1+$E112*Index_운영!J220)*Index_운영!J44,$C112*$D112/$C$1*Index_운영!J44))</f>
        <v>0</v>
      </c>
      <c r="K112" s="591">
        <f>IF(K$2=0,$C112*$D112/$C$1*Index_운영!K44*Index_운영!K$10,IF(NOT(J112=0),NOT(Index_운영!K44=0)*J112*(1+$E112*Index_운영!K220)*Index_운영!K44,$C112*$D112/$C$1*Index_운영!K44))</f>
        <v>0</v>
      </c>
      <c r="L112" s="591">
        <f>IF(L$2=0,$C112*$D112/$C$1*Index_운영!L44*Index_운영!L$10,IF(NOT(K112=0),NOT(Index_운영!L44=0)*K112*(1+$E112*Index_운영!L220)*Index_운영!L44,$C112*$D112/$C$1*Index_운영!L44))</f>
        <v>0</v>
      </c>
      <c r="M112" s="591">
        <f>IF(M$2=0,$C112*$D112/$C$1*Index_운영!M44*Index_운영!M$10,IF(NOT(L112=0),NOT(Index_운영!M44=0)*L112*(1+$E112*Index_운영!M220)*Index_운영!M44,$C112*$D112/$C$1*Index_운영!M44))</f>
        <v>0</v>
      </c>
      <c r="N112" s="591">
        <f>IF(N$2=0,$C112*$D112/$C$1*Index_운영!N44*Index_운영!N$10,IF(NOT(M112=0),NOT(Index_운영!N44=0)*M112*(1+$E112*Index_운영!N220)*Index_운영!N44,$C112*$D112/$C$1*Index_운영!N44))</f>
        <v>0</v>
      </c>
      <c r="O112" s="591">
        <f>IF(O$2=0,$C112*$D112/$C$1*Index_운영!O44*Index_운영!O$10,IF(NOT(N112=0),NOT(Index_운영!O44=0)*N112*(1+$E112*Index_운영!O220)*Index_운영!O44,$C112*$D112/$C$1*Index_운영!O44))</f>
        <v>0</v>
      </c>
      <c r="P112" s="591">
        <f>IF(P$2=0,$C112*$D112/$C$1*Index_운영!P44*Index_운영!P$10,IF(NOT(O112=0),NOT(Index_운영!P44=0)*O112*(1+$E112*Index_운영!P220)*Index_운영!P44,$C112*$D112/$C$1*Index_운영!P44))</f>
        <v>0</v>
      </c>
      <c r="Q112" s="591">
        <f>IF(Q$2=0,$C112*$D112/$C$1*Index_운영!Q44*Index_운영!Q$10,IF(NOT(P112=0),NOT(Index_운영!Q44=0)*P112*(1+$E112*Index_운영!Q220)*Index_운영!Q44,$C112*$D112/$C$1*Index_운영!Q44))</f>
        <v>0</v>
      </c>
      <c r="R112" s="591">
        <f>IF(R$2=0,$C112*$D112/$C$1*Index_운영!R44*Index_운영!R$10,IF(NOT(Q112=0),NOT(Index_운영!R44=0)*Q112*(1+$E112*Index_운영!R220)*Index_운영!R44,$C112*$D112/$C$1*Index_운영!R44))</f>
        <v>0</v>
      </c>
      <c r="S112" s="591">
        <f>IF(S$2=0,$C112*$D112/$C$1*Index_운영!S44*Index_운영!S$10,IF(NOT(R112=0),NOT(Index_운영!S44=0)*R112*(1+$E112*Index_운영!S220)*Index_운영!S44,$C112*$D112/$C$1*Index_운영!S44))</f>
        <v>0</v>
      </c>
      <c r="T112" s="591">
        <f>IF(T$2=0,$C112*$D112/$C$1*Index_운영!T44*Index_운영!T$10,IF(NOT(S112=0),NOT(Index_운영!T44=0)*S112*(1+$E112*Index_운영!T220)*Index_운영!T44,$C112*$D112/$C$1*Index_운영!T44))</f>
        <v>0</v>
      </c>
      <c r="U112" s="591">
        <f>IF(U$2=0,$C112*$D112/$C$1*Index_운영!U44*Index_운영!U$10,IF(NOT(T112=0),NOT(Index_운영!U44=0)*T112*(1+$E112*Index_운영!U220)*Index_운영!U44,$C112*$D112/$C$1*Index_운영!U44))</f>
        <v>0</v>
      </c>
      <c r="V112" s="591">
        <f>IF(V$2=0,$C112*$D112/$C$1*Index_운영!V44*Index_운영!V$10,IF(NOT(U112=0),NOT(Index_운영!V44=0)*U112*(1+$E112*Index_운영!V220)*Index_운영!V44,$C112*$D112/$C$1*Index_운영!V44))</f>
        <v>0</v>
      </c>
      <c r="W112" s="591">
        <f>IF(W$2=0,$C112*$D112/$C$1*Index_운영!W44*Index_운영!W$10,IF(NOT(V112=0),NOT(Index_운영!W44=0)*V112*(1+$E112*Index_운영!W220)*Index_운영!W44,$C112*$D112/$C$1*Index_운영!W44))</f>
        <v>0</v>
      </c>
      <c r="X112" s="591">
        <f>IF(X$2=0,$C112*$D112/$C$1*Index_운영!X44*Index_운영!X$10,IF(NOT(W112=0),NOT(Index_운영!X44=0)*W112*(1+$E112*Index_운영!X220)*Index_운영!X44,$C112*$D112/$C$1*Index_운영!X44))</f>
        <v>0</v>
      </c>
      <c r="Y112" s="591">
        <f>IF(Y$2=0,$C112*$D112/$C$1*Index_운영!Y44*Index_운영!Y$10,IF(NOT(X112=0),NOT(Index_운영!Y44=0)*X112*(1+$E112*Index_운영!Y220)*Index_운영!Y44,$C112*$D112/$C$1*Index_운영!Y44))</f>
        <v>0</v>
      </c>
      <c r="Z112" s="591">
        <f>IF(Z$2=0,$C112*$D112/$C$1*Index_운영!Z44*Index_운영!Z$10,IF(NOT(Y112=0),NOT(Index_운영!Z44=0)*Y112*(1+$E112*Index_운영!Z220)*Index_운영!Z44,$C112*$D112/$C$1*Index_운영!Z44))</f>
        <v>0</v>
      </c>
      <c r="AA112" s="591">
        <f>IF(AA$2=0,$C112*$D112/$C$1*Index_운영!AA44*Index_운영!AA$10,IF(NOT(Z112=0),NOT(Index_운영!AA44=0)*Z112*(1+$E112*Index_운영!AA220)*Index_운영!AA44,$C112*$D112/$C$1*Index_운영!AA44))</f>
        <v>0</v>
      </c>
      <c r="AB112" s="591">
        <f>IF(AB$2=0,$C112*$D112/$C$1*Index_운영!AB44*Index_운영!AB$10,IF(NOT(AA112=0),NOT(Index_운영!AB44=0)*AA112*(1+$E112*Index_운영!AB220)*Index_운영!AB44,$C112*$D112/$C$1*Index_운영!AB44))</f>
        <v>0</v>
      </c>
      <c r="AC112" s="591">
        <f>IF(AC$2=0,$C112*$D112/$C$1*Index_운영!AC44*Index_운영!AC$10,IF(NOT(AB112=0),NOT(Index_운영!AC44=0)*AB112*(1+$E112*Index_운영!AC220)*Index_운영!AC44,$C112*$D112/$C$1*Index_운영!AC44))</f>
        <v>0</v>
      </c>
      <c r="AD112" s="591">
        <f>IF(AD$2=0,$C112*$D112/$C$1*Index_운영!AD44*Index_운영!AD$10,IF(NOT(AC112=0),NOT(Index_운영!AD44=0)*AC112*(1+$E112*Index_운영!AD220)*Index_운영!AD44,$C112*$D112/$C$1*Index_운영!AD44))</f>
        <v>0</v>
      </c>
      <c r="AE112" s="591">
        <f>IF(AE$2=0,$C112*$D112/$C$1*Index_운영!AE44*Index_운영!AE$10,IF(NOT(AD112=0),NOT(Index_운영!AE44=0)*AD112*(1+$E112*Index_운영!AE220)*Index_운영!AE44,$C112*$D112/$C$1*Index_운영!AE44))</f>
        <v>0</v>
      </c>
      <c r="AF112" s="591">
        <f>IF(AF$2=0,$C112*$D112/$C$1*Index_운영!AF44*Index_운영!AF$10,IF(NOT(AE112=0),NOT(Index_운영!AF44=0)*AE112*(1+$E112*Index_운영!AF220)*Index_운영!AF44,$C112*$D112/$C$1*Index_운영!AF44))</f>
        <v>0</v>
      </c>
      <c r="AG112" s="591">
        <f>IF(AG$2=0,$C112*$D112/$C$1*Index_운영!AG44*Index_운영!AG$10,IF(NOT(AF112=0),NOT(Index_운영!AG44=0)*AF112*(1+$E112*Index_운영!AG220)*Index_운영!AG44,$C112*$D112/$C$1*Index_운영!AG44))</f>
        <v>0</v>
      </c>
      <c r="AH112" s="591">
        <f>IF(AH$2=0,$C112*$D112/$C$1*Index_운영!AH44*Index_운영!AH$10,IF(NOT(AG112=0),NOT(Index_운영!AH44=0)*AG112*(1+$E112*Index_운영!AH220)*Index_운영!AH44,$C112*$D112/$C$1*Index_운영!AH44))</f>
        <v>0</v>
      </c>
      <c r="AI112" s="591">
        <f>IF(AI$2=0,$C112*$D112/$C$1*Index_운영!AI44*Index_운영!AI$10,IF(NOT(AH112=0),NOT(Index_운영!AI44=0)*AH112*(1+$E112*Index_운영!AI220)*Index_운영!AI44,$C112*$D112/$C$1*Index_운영!AI44))</f>
        <v>0</v>
      </c>
      <c r="AJ112" s="591">
        <f>IF(AJ$2=0,$C112*$D112/$C$1*Index_운영!AJ44*Index_운영!AJ$10,IF(NOT(AI112=0),NOT(Index_운영!AJ44=0)*AI112*(1+$E112*Index_운영!AJ220)*Index_운영!AJ44,$C112*$D112/$C$1*Index_운영!AJ44))</f>
        <v>0</v>
      </c>
      <c r="AK112" s="591">
        <f>IF(AK$2=0,$C112*$D112/$C$1*Index_운영!AK44*Index_운영!AK$10,IF(NOT(AJ112=0),NOT(Index_운영!AK44=0)*AJ112*(1+$E112*Index_운영!AK220)*Index_운영!AK44,$C112*$D112/$C$1*Index_운영!AK44))</f>
        <v>0</v>
      </c>
      <c r="AL112" s="591">
        <f>IF(AL$2=0,$C112*$D112/$C$1*Index_운영!AL44*Index_운영!AL$10,IF(NOT(AK112=0),NOT(Index_운영!AL44=0)*AK112*(1+$E112*Index_운영!AL220)*Index_운영!AL44,$C112*$D112/$C$1*Index_운영!AL44))</f>
        <v>0</v>
      </c>
      <c r="AM112" s="591">
        <f>IF(AM$2=0,$C112*$D112/$C$1*Index_운영!AM44*Index_운영!AM$10,IF(NOT(AL112=0),NOT(Index_운영!AM44=0)*AL112*(1+$E112*Index_운영!AM220)*Index_운영!AM44,$C112*$D112/$C$1*Index_운영!AM44))</f>
        <v>0</v>
      </c>
      <c r="AN112" s="591">
        <f>IF(AN$2=0,$C112*$D112/$C$1*Index_운영!AN44*Index_운영!AN$10,IF(NOT(AM112=0),NOT(Index_운영!AN44=0)*AM112*(1+$E112*Index_운영!AN220)*Index_운영!AN44,$C112*$D112/$C$1*Index_운영!AN44))</f>
        <v>0</v>
      </c>
      <c r="AO112" s="591">
        <f>IF(AO$2=0,$C112*$D112/$C$1*Index_운영!AO44*Index_운영!AO$10,IF(NOT(AN112=0),NOT(Index_운영!AO44=0)*AN112*(1+$E112*Index_운영!AO220)*Index_운영!AO44,$C112*$D112/$C$1*Index_운영!AO44))</f>
        <v>0</v>
      </c>
      <c r="AP112" s="591">
        <f>IF(AP$2=0,$C112*$D112/$C$1*Index_운영!AP44*Index_운영!AP$10,IF(NOT(AO112=0),NOT(Index_운영!AP44=0)*AO112*(1+$E112*Index_운영!AP220)*Index_운영!AP44,$C112*$D112/$C$1*Index_운영!AP44))</f>
        <v>0</v>
      </c>
      <c r="AQ112" s="591">
        <f>IF(AQ$2=0,$C112*$D112/$C$1*Index_운영!AQ44*Index_운영!AQ$10,IF(NOT(AP112=0),NOT(Index_운영!AQ44=0)*AP112*(1+$E112*Index_운영!AQ220)*Index_운영!AQ44,$C112*$D112/$C$1*Index_운영!AQ44))</f>
        <v>0</v>
      </c>
      <c r="AR112" s="591">
        <f>IF(AR$2=0,$C112*$D112/$C$1*Index_운영!AR44*Index_운영!AR$10,IF(NOT(AQ112=0),NOT(Index_운영!AR44=0)*AQ112*(1+$E112*Index_운영!AR220)*Index_운영!AR44,$C112*$D112/$C$1*Index_운영!AR44))</f>
        <v>0</v>
      </c>
      <c r="AS112" s="591">
        <f>IF(AS$2=0,$C112*$D112/$C$1*Index_운영!AS44*Index_운영!AS$10,IF(NOT(AR112=0),NOT(Index_운영!AS44=0)*AR112*(1+$E112*Index_운영!AS220)*Index_운영!AS44,$C112*$D112/$C$1*Index_운영!AS44))</f>
        <v>0</v>
      </c>
      <c r="AT112" s="591">
        <f>IF(AT$2=0,$C112*$D112/$C$1*Index_운영!AT44*Index_운영!AT$10,IF(NOT(AS112=0),NOT(Index_운영!AT44=0)*AS112*(1+$E112*Index_운영!AT220)*Index_운영!AT44,$C112*$D112/$C$1*Index_운영!AT44))</f>
        <v>0</v>
      </c>
      <c r="AU112" s="591">
        <f>IF(AU$2=0,$C112*$D112/$C$1*Index_운영!AU44*Index_운영!AU$10,IF(NOT(AT112=0),NOT(Index_운영!AU44=0)*AT112*(1+$E112*Index_운영!AU220)*Index_운영!AU44,$C112*$D112/$C$1*Index_운영!AU44))</f>
        <v>0</v>
      </c>
      <c r="AV112" s="591">
        <f>IF(AV$2=0,$C112*$D112/$C$1*Index_운영!AV44*Index_운영!AV$10,IF(NOT(AU112=0),NOT(Index_운영!AV44=0)*AU112*(1+$E112*Index_운영!AV220)*Index_운영!AV44,$C112*$D112/$C$1*Index_운영!AV44))</f>
        <v>0</v>
      </c>
      <c r="AW112" s="591">
        <f>IF(AW$2=0,$C112*$D112/$C$1*Index_운영!AW44*Index_운영!AW$10,IF(NOT(AV112=0),NOT(Index_운영!AW44=0)*AV112*(1+$E112*Index_운영!AW220)*Index_운영!AW44,$C112*$D112/$C$1*Index_운영!AW44))</f>
        <v>0</v>
      </c>
      <c r="AX112" s="591">
        <f>IF(AX$2=0,$C112*$D112/$C$1*Index_운영!AX44*Index_운영!AX$10,IF(NOT(AW112=0),NOT(Index_운영!AX44=0)*AW112*(1+$E112*Index_운영!AX220)*Index_운영!AX44,$C112*$D112/$C$1*Index_운영!AX44))</f>
        <v>0</v>
      </c>
      <c r="AY112" s="591">
        <f>IF(AY$2=0,$C112*$D112/$C$1*Index_운영!AY44*Index_운영!AY$10,IF(NOT(AX112=0),NOT(Index_운영!AY44=0)*AX112*(1+$E112*Index_운영!AY220)*Index_운영!AY44,$C112*$D112/$C$1*Index_운영!AY44))</f>
        <v>0</v>
      </c>
      <c r="AZ112" s="591">
        <f>IF(AZ$2=0,$C112*$D112/$C$1*Index_운영!AZ44*Index_운영!AZ$10,IF(NOT(AY112=0),NOT(Index_운영!AZ44=0)*AY112*(1+$E112*Index_운영!AZ220)*Index_운영!AZ44,$C112*$D112/$C$1*Index_운영!AZ44))</f>
        <v>0</v>
      </c>
      <c r="BA112" s="591">
        <f>IF(BA$2=0,$C112*$D112/$C$1*Index_운영!BA44*Index_운영!BA$10,IF(NOT(AZ112=0),NOT(Index_운영!BA44=0)*AZ112*(1+$E112*Index_운영!BA220)*Index_운영!BA44,$C112*$D112/$C$1*Index_운영!BA44))</f>
        <v>0</v>
      </c>
      <c r="BB112" s="591">
        <f>IF(BB$2=0,$C112*$D112/$C$1*Index_운영!BB44*Index_운영!BB$10,IF(NOT(BA112=0),NOT(Index_운영!BB44=0)*BA112*(1+$E112*Index_운영!BB220)*Index_운영!BB44,$C112*$D112/$C$1*Index_운영!BB44))</f>
        <v>0</v>
      </c>
      <c r="BC112" s="591">
        <f>IF(BC$2=0,$C112*$D112/$C$1*Index_운영!BC44*Index_운영!BC$10,IF(NOT(BB112=0),NOT(Index_운영!BC44=0)*BB112*(1+$E112*Index_운영!BC220)*Index_운영!BC44,$C112*$D112/$C$1*Index_운영!BC44))</f>
        <v>0</v>
      </c>
      <c r="BD112" s="591">
        <f>IF(BD$2=0,$C112*$D112/$C$1*Index_운영!BD44*Index_운영!BD$10,IF(NOT(BC112=0),NOT(Index_운영!BD44=0)*BC112*(1+$E112*Index_운영!BD220)*Index_운영!BD44,$C112*$D112/$C$1*Index_운영!BD44))</f>
        <v>0</v>
      </c>
      <c r="BE112" s="591">
        <f>IF(BE$2=0,$C112*$D112/$C$1*Index_운영!BE44*Index_운영!BE$10,IF(NOT(BD112=0),NOT(Index_운영!BE44=0)*BD112*(1+$E112*Index_운영!BE220)*Index_운영!BE44,$C112*$D112/$C$1*Index_운영!BE44))</f>
        <v>0</v>
      </c>
      <c r="BF112" s="591">
        <f>IF(BF$2=0,$C112*$D112/$C$1*Index_운영!BF44*Index_운영!BF$10,IF(NOT(BE112=0),NOT(Index_운영!BF44=0)*BE112*(1+$E112*Index_운영!BF220)*Index_운영!BF44,$C112*$D112/$C$1*Index_운영!BF44))</f>
        <v>0</v>
      </c>
      <c r="BG112" s="591">
        <f>IF(BG$2=0,$C112*$D112/$C$1*Index_운영!BG44*Index_운영!BG$10,IF(NOT(BF112=0),NOT(Index_운영!BG44=0)*BF112*(1+$E112*Index_운영!BG220)*Index_운영!BG44,$C112*$D112/$C$1*Index_운영!BG44))</f>
        <v>0</v>
      </c>
      <c r="BH112" s="591">
        <f>IF(BH$2=0,$C112*$D112/$C$1*Index_운영!BH44*Index_운영!BH$10,IF(NOT(BG112=0),NOT(Index_운영!BH44=0)*BG112*(1+$E112*Index_운영!BH220)*Index_운영!BH44,$C112*$D112/$C$1*Index_운영!BH44))</f>
        <v>0</v>
      </c>
      <c r="BI112" s="591">
        <f>IF(BI$2=0,$C112*$D112/$C$1*Index_운영!BI44*Index_운영!BI$10,IF(NOT(BH112=0),NOT(Index_운영!BI44=0)*BH112*(1+$E112*Index_운영!BI220)*Index_운영!BI44,$C112*$D112/$C$1*Index_운영!BI44))</f>
        <v>0</v>
      </c>
      <c r="BJ112" s="591">
        <f>IF(BJ$2=0,$C112*$D112/$C$1*Index_운영!BJ44*Index_운영!BJ$10,IF(NOT(BI112=0),NOT(Index_운영!BJ44=0)*BI112*(1+$E112*Index_운영!BJ220)*Index_운영!BJ44,$C112*$D112/$C$1*Index_운영!BJ44))</f>
        <v>0</v>
      </c>
      <c r="BK112" s="591">
        <f>IF(BK$2=0,$C112*$D112/$C$1*Index_운영!BK44*Index_운영!BK$10,IF(NOT(BJ112=0),NOT(Index_운영!BK44=0)*BJ112*(1+$E112*Index_운영!BK220)*Index_운영!BK44,$C112*$D112/$C$1*Index_운영!BK44))</f>
        <v>0</v>
      </c>
      <c r="BL112" s="591">
        <f>IF(BL$2=0,$C112*$D112/$C$1*Index_운영!BL44*Index_운영!BL$10,IF(NOT(BK112=0),NOT(Index_운영!BL44=0)*BK112*(1+$E112*Index_운영!BL220)*Index_운영!BL44,$C112*$D112/$C$1*Index_운영!BL44))</f>
        <v>0</v>
      </c>
      <c r="BM112" s="591">
        <f>IF(BM$2=0,$C112*$D112/$C$1*Index_운영!BM44*Index_운영!BM$10,IF(NOT(BL112=0),NOT(Index_운영!BM44=0)*BL112*(1+$E112*Index_운영!BM220)*Index_운영!BM44,$C112*$D112/$C$1*Index_운영!BM44))</f>
        <v>0</v>
      </c>
      <c r="BN112" s="591">
        <f>IF(BN$2=0,$C112*$D112/$C$1*Index_운영!BN44*Index_운영!BN$10,IF(NOT(BM112=0),NOT(Index_운영!BN44=0)*BM112*(1+$E112*Index_운영!BN220)*Index_운영!BN44,$C112*$D112/$C$1*Index_운영!BN44))</f>
        <v>0</v>
      </c>
      <c r="BO112" s="591">
        <f>IF(BO$2=0,$C112*$D112/$C$1*Index_운영!BO44*Index_운영!BO$10,IF(NOT(BN112=0),NOT(Index_운영!BO44=0)*BN112*(1+$E112*Index_운영!BO220)*Index_운영!BO44,$C112*$D112/$C$1*Index_운영!BO44))</f>
        <v>0</v>
      </c>
      <c r="BP112" s="591">
        <f>IF(BP$2=0,$C112*$D112/$C$1*Index_운영!BP44*Index_운영!BP$10,IF(NOT(BO112=0),NOT(Index_운영!BP44=0)*BO112*(1+$E112*Index_운영!BP220)*Index_운영!BP44,$C112*$D112/$C$1*Index_운영!BP44))</f>
        <v>0</v>
      </c>
      <c r="BQ112" s="591">
        <f>IF(BQ$2=0,$C112*$D112/$C$1*Index_운영!BQ44*Index_운영!BQ$10,IF(NOT(BP112=0),NOT(Index_운영!BQ44=0)*BP112*(1+$E112*Index_운영!BQ220)*Index_운영!BQ44,$C112*$D112/$C$1*Index_운영!BQ44))</f>
        <v>0</v>
      </c>
      <c r="BR112" s="591">
        <f>IF(BR$2=0,$C112*$D112/$C$1*Index_운영!BR44*Index_운영!BR$10,IF(NOT(BQ112=0),NOT(Index_운영!BR44=0)*BQ112*(1+$E112*Index_운영!BR220)*Index_운영!BR44,$C112*$D112/$C$1*Index_운영!BR44))</f>
        <v>0</v>
      </c>
      <c r="BS112" s="591">
        <f>IF(BS$2=0,$C112*$D112/$C$1*Index_운영!BS44*Index_운영!BS$10,IF(NOT(BR112=0),NOT(Index_운영!BS44=0)*BR112*(1+$E112*Index_운영!BS220)*Index_운영!BS44,$C112*$D112/$C$1*Index_운영!BS44))</f>
        <v>0</v>
      </c>
      <c r="BT112" s="591">
        <f>IF(BT$2=0,$C112*$D112/$C$1*Index_운영!BT44*Index_운영!BT$10,IF(NOT(BS112=0),NOT(Index_운영!BT44=0)*BS112*(1+$E112*Index_운영!BT220)*Index_운영!BT44,$C112*$D112/$C$1*Index_운영!BT44))</f>
        <v>0</v>
      </c>
      <c r="BU112" s="591">
        <f>IF(BU$2=0,$C112*$D112/$C$1*Index_운영!BU44*Index_운영!BU$10,IF(NOT(BT112=0),NOT(Index_운영!BU44=0)*BT112*(1+$E112*Index_운영!BU220)*Index_운영!BU44,$C112*$D112/$C$1*Index_운영!BU44))</f>
        <v>0</v>
      </c>
      <c r="BV112" s="591">
        <f>IF(BV$2=0,$C112*$D112/$C$1*Index_운영!BV44*Index_운영!BV$10,IF(NOT(BU112=0),NOT(Index_운영!BV44=0)*BU112*(1+$E112*Index_운영!BV220)*Index_운영!BV44,$C112*$D112/$C$1*Index_운영!BV44))</f>
        <v>0</v>
      </c>
      <c r="BW112" s="591">
        <f>IF(BW$2=0,$C112*$D112/$C$1*Index_운영!BW44*Index_운영!BW$10,IF(NOT(BV112=0),NOT(Index_운영!BW44=0)*BV112*(1+$E112*Index_운영!BW220)*Index_운영!BW44,$C112*$D112/$C$1*Index_운영!BW44))</f>
        <v>0</v>
      </c>
      <c r="BX112" s="591">
        <f>IF(BX$2=0,$C112*$D112/$C$1*Index_운영!BX44*Index_운영!BX$10,IF(NOT(BW112=0),NOT(Index_운영!BX44=0)*BW112*(1+$E112*Index_운영!BX220)*Index_운영!BX44,$C112*$D112/$C$1*Index_운영!BX44))</f>
        <v>0</v>
      </c>
      <c r="BY112" s="591">
        <f>IF(BY$2=0,$C112*$D112/$C$1*Index_운영!BY44*Index_운영!BY$10,IF(NOT(BX112=0),NOT(Index_운영!BY44=0)*BX112*(1+$E112*Index_운영!BY220)*Index_운영!BY44,$C112*$D112/$C$1*Index_운영!BY44))</f>
        <v>0</v>
      </c>
      <c r="BZ112" s="591">
        <f>IF(BZ$2=0,$C112*$D112/$C$1*Index_운영!BZ44*Index_운영!BZ$10,IF(NOT(BY112=0),NOT(Index_운영!BZ44=0)*BY112*(1+$E112*Index_운영!BZ220)*Index_운영!BZ44,$C112*$D112/$C$1*Index_운영!BZ44))</f>
        <v>0</v>
      </c>
      <c r="CA112" s="591">
        <f>IF(CA$2=0,$C112*$D112/$C$1*Index_운영!CA44*Index_운영!CA$10,IF(NOT(BZ112=0),NOT(Index_운영!CA44=0)*BZ112*(1+$E112*Index_운영!CA220)*Index_운영!CA44,$C112*$D112/$C$1*Index_운영!CA44))</f>
        <v>0</v>
      </c>
      <c r="CB112" s="591">
        <f>IF(CB$2=0,$C112*$D112/$C$1*Index_운영!CB44*Index_운영!CB$10,IF(NOT(CA112=0),NOT(Index_운영!CB44=0)*CA112*(1+$E112*Index_운영!CB220)*Index_운영!CB44,$C112*$D112/$C$1*Index_운영!CB44))</f>
        <v>0</v>
      </c>
      <c r="CC112" s="591">
        <f>IF(CC$2=0,$C112*$D112/$C$1*Index_운영!CC44*Index_운영!CC$10,IF(NOT(CB112=0),NOT(Index_운영!CC44=0)*CB112*(1+$E112*Index_운영!CC220)*Index_운영!CC44,$C112*$D112/$C$1*Index_운영!CC44))</f>
        <v>0</v>
      </c>
      <c r="CD112" s="591">
        <f>IF(CD$2=0,$C112*$D112/$C$1*Index_운영!CD44*Index_운영!CD$10,IF(NOT(CC112=0),NOT(Index_운영!CD44=0)*CC112*(1+$E112*Index_운영!CD220)*Index_운영!CD44,$C112*$D112/$C$1*Index_운영!CD44))</f>
        <v>0</v>
      </c>
      <c r="CE112" s="591">
        <f>IF(CE$2=0,$C112*$D112/$C$1*Index_운영!CE44*Index_운영!CE$10,IF(NOT(CD112=0),NOT(Index_운영!CE44=0)*CD112*(1+$E112*Index_운영!CE220)*Index_운영!CE44,$C112*$D112/$C$1*Index_운영!CE44))</f>
        <v>0</v>
      </c>
      <c r="CF112" s="591">
        <f>IF(CF$2=0,$C112*$D112/$C$1*Index_운영!CF44*Index_운영!CF$10,IF(NOT(CE112=0),NOT(Index_운영!CF44=0)*CE112*(1+$E112*Index_운영!CF220)*Index_운영!CF44,$C112*$D112/$C$1*Index_운영!CF44))</f>
        <v>0</v>
      </c>
      <c r="CG112" s="591">
        <f>IF(CG$2=0,$C112*$D112/$C$1*Index_운영!CG44*Index_운영!CG$10,IF(NOT(CF112=0),NOT(Index_운영!CG44=0)*CF112*(1+$E112*Index_운영!CG220)*Index_운영!CG44,$C112*$D112/$C$1*Index_운영!CG44))</f>
        <v>0</v>
      </c>
      <c r="CH112" s="591">
        <f>IF(CH$2=0,$C112*$D112/$C$1*Index_운영!CH44*Index_운영!CH$10,IF(NOT(CG112=0),NOT(Index_운영!CH44=0)*CG112*(1+$E112*Index_운영!CH220)*Index_운영!CH44,$C112*$D112/$C$1*Index_운영!CH44))</f>
        <v>0</v>
      </c>
      <c r="CI112" s="591">
        <f>IF(CI$2=0,$C112*$D112/$C$1*Index_운영!CI44*Index_운영!CI$10,IF(NOT(CH112=0),NOT(Index_운영!CI44=0)*CH112*(1+$E112*Index_운영!CI220)*Index_운영!CI44,$C112*$D112/$C$1*Index_운영!CI44))</f>
        <v>0</v>
      </c>
      <c r="CJ112" s="591">
        <f>IF(CJ$2=0,$C112*$D112/$C$1*Index_운영!CJ44*Index_운영!CJ$10,IF(NOT(CI112=0),NOT(Index_운영!CJ44=0)*CI112*(1+$E112*Index_운영!CJ220)*Index_운영!CJ44,$C112*$D112/$C$1*Index_운영!CJ44))</f>
        <v>0</v>
      </c>
      <c r="CK112" s="591">
        <f>IF(CK$2=0,$C112*$D112/$C$1*Index_운영!CK44*Index_운영!CK$10,IF(NOT(CJ112=0),NOT(Index_운영!CK44=0)*CJ112*(1+$E112*Index_운영!CK220)*Index_운영!CK44,$C112*$D112/$C$1*Index_운영!CK44))</f>
        <v>0</v>
      </c>
      <c r="CL112" s="591">
        <f>IF(CL$2=0,$C112*$D112/$C$1*Index_운영!CL44*Index_운영!CL$10,IF(NOT(CK112=0),NOT(Index_운영!CL44=0)*CK112*(1+$E112*Index_운영!CL220)*Index_운영!CL44,$C112*$D112/$C$1*Index_운영!CL44))</f>
        <v>0</v>
      </c>
      <c r="CM112" s="591">
        <f>IF(CM$2=0,$C112*$D112/$C$1*Index_운영!CM44*Index_운영!CM$10,IF(NOT(CL112=0),NOT(Index_운영!CM44=0)*CL112*(1+$E112*Index_운영!CM220)*Index_운영!CM44,$C112*$D112/$C$1*Index_운영!CM44))</f>
        <v>0</v>
      </c>
      <c r="CN112" s="591">
        <f>IF(CN$2=0,$C112*$D112/$C$1*Index_운영!CN44*Index_운영!CN$10,IF(NOT(CM112=0),NOT(Index_운영!CN44=0)*CM112*(1+$E112*Index_운영!CN220)*Index_운영!CN44,$C112*$D112/$C$1*Index_운영!CN44))</f>
        <v>0</v>
      </c>
      <c r="CO112" s="591">
        <f>IF(CO$2=0,$C112*$D112/$C$1*Index_운영!CO44*Index_운영!CO$10,IF(NOT(CN112=0),NOT(Index_운영!CO44=0)*CN112*(1+$E112*Index_운영!CO220)*Index_운영!CO44,$C112*$D112/$C$1*Index_운영!CO44))</f>
        <v>0</v>
      </c>
      <c r="CP112" s="591">
        <f>IF(CP$2=0,$C112*$D112/$C$1*Index_운영!CP44*Index_운영!CP$10,IF(NOT(CO112=0),NOT(Index_운영!CP44=0)*CO112*(1+$E112*Index_운영!CP220)*Index_운영!CP44,$C112*$D112/$C$1*Index_운영!CP44))</f>
        <v>0</v>
      </c>
      <c r="CQ112" s="591">
        <f>IF(CQ$2=0,$C112*$D112/$C$1*Index_운영!CQ44*Index_운영!CQ$10,IF(NOT(CP112=0),NOT(Index_운영!CQ44=0)*CP112*(1+$E112*Index_운영!CQ220)*Index_운영!CQ44,$C112*$D112/$C$1*Index_운영!CQ44))</f>
        <v>0</v>
      </c>
      <c r="CR112" s="591">
        <f>IF(CR$2=0,$C112*$D112/$C$1*Index_운영!CR44*Index_운영!CR$10,IF(NOT(CQ112=0),NOT(Index_운영!CR44=0)*CQ112*(1+$E112*Index_운영!CR220)*Index_운영!CR44,$C112*$D112/$C$1*Index_운영!CR44))</f>
        <v>0</v>
      </c>
      <c r="CS112" s="591">
        <f>IF(CS$2=0,$C112*$D112/$C$1*Index_운영!CS44*Index_운영!CS$10,IF(NOT(CR112=0),NOT(Index_운영!CS44=0)*CR112*(1+$E112*Index_운영!CS220)*Index_운영!CS44,$C112*$D112/$C$1*Index_운영!CS44))</f>
        <v>0</v>
      </c>
      <c r="CT112" s="591">
        <f>IF(CT$2=0,$C112*$D112/$C$1*Index_운영!CT44*Index_운영!CT$10,IF(NOT(CS112=0),NOT(Index_운영!CT44=0)*CS112*(1+$E112*Index_운영!CT220)*Index_운영!CT44,$C112*$D112/$C$1*Index_운영!CT44))</f>
        <v>0</v>
      </c>
      <c r="CU112" s="591">
        <f>IF(CU$2=0,$C112*$D112/$C$1*Index_운영!CU44*Index_운영!CU$10,IF(NOT(CT112=0),NOT(Index_운영!CU44=0)*CT112*(1+$E112*Index_운영!CU220)*Index_운영!CU44,$C112*$D112/$C$1*Index_운영!CU44))</f>
        <v>0</v>
      </c>
      <c r="CV112" s="591">
        <f>IF(CV$2=0,$C112*$D112/$C$1*Index_운영!CV44*Index_운영!CV$10,IF(NOT(CU112=0),NOT(Index_운영!CV44=0)*CU112*(1+$E112*Index_운영!CV220)*Index_운영!CV44,$C112*$D112/$C$1*Index_운영!CV44))</f>
        <v>0</v>
      </c>
      <c r="CW112" s="591">
        <f>IF(CW$2=0,$C112*$D112/$C$1*Index_운영!CW44*Index_운영!CW$10,IF(NOT(CV112=0),NOT(Index_운영!CW44=0)*CV112*(1+$E112*Index_운영!CW220)*Index_운영!CW44,$C112*$D112/$C$1*Index_운영!CW44))</f>
        <v>0</v>
      </c>
      <c r="CX112" s="591">
        <f>IF(CX$2=0,$C112*$D112/$C$1*Index_운영!CX44*Index_운영!CX$10,IF(NOT(CW112=0),NOT(Index_운영!CX44=0)*CW112*(1+$E112*Index_운영!CX220)*Index_운영!CX44,$C112*$D112/$C$1*Index_운영!CX44))</f>
        <v>0</v>
      </c>
      <c r="CY112" s="591">
        <f>IF(CY$2=0,$C112*$D112/$C$1*Index_운영!CY44*Index_운영!CY$10,IF(NOT(CX112=0),NOT(Index_운영!CY44=0)*CX112*(1+$E112*Index_운영!CY220)*Index_운영!CY44,$C112*$D112/$C$1*Index_운영!CY44))</f>
        <v>0</v>
      </c>
      <c r="CZ112" s="591">
        <f>IF(CZ$2=0,$C112*$D112/$C$1*Index_운영!CZ44*Index_운영!CZ$10,IF(NOT(CY112=0),NOT(Index_운영!CZ44=0)*CY112*(1+$E112*Index_운영!CZ220)*Index_운영!CZ44,$C112*$D112/$C$1*Index_운영!CZ44))</f>
        <v>0</v>
      </c>
      <c r="DA112" s="591">
        <f>IF(DA$2=0,$C112*$D112/$C$1*Index_운영!DA44*Index_운영!DA$10,IF(NOT(CZ112=0),NOT(Index_운영!DA44=0)*CZ112*(1+$E112*Index_운영!DA220)*Index_운영!DA44,$C112*$D112/$C$1*Index_운영!DA44))</f>
        <v>0</v>
      </c>
      <c r="DB112" s="591">
        <f>IF(DB$2=0,$C112*$D112/$C$1*Index_운영!DB44*Index_운영!DB$10,IF(NOT(DA112=0),NOT(Index_운영!DB44=0)*DA112*(1+$E112*Index_운영!DB220)*Index_운영!DB44,$C112*$D112/$C$1*Index_운영!DB44))</f>
        <v>0</v>
      </c>
      <c r="DC112" s="591">
        <f>IF(DC$2=0,$C112*$D112/$C$1*Index_운영!DC44*Index_운영!DC$10,IF(NOT(DB112=0),NOT(Index_운영!DC44=0)*DB112*(1+$E112*Index_운영!DC220)*Index_운영!DC44,$C112*$D112/$C$1*Index_운영!DC44))</f>
        <v>0</v>
      </c>
      <c r="DD112" s="591">
        <f>IF(DD$2=0,$C112*$D112/$C$1*Index_운영!DD44*Index_운영!DD$10,IF(NOT(DC112=0),NOT(Index_운영!DD44=0)*DC112*(1+$E112*Index_운영!DD220)*Index_운영!DD44,$C112*$D112/$C$1*Index_운영!DD44))</f>
        <v>0</v>
      </c>
      <c r="DE112" s="591">
        <f>IF(DE$2=0,$C112*$D112/$C$1*Index_운영!DE44*Index_운영!DE$10,IF(NOT(DD112=0),NOT(Index_운영!DE44=0)*DD112*(1+$E112*Index_운영!DE220)*Index_운영!DE44,$C112*$D112/$C$1*Index_운영!DE44))</f>
        <v>0</v>
      </c>
      <c r="DF112" s="591">
        <f>IF(DF$2=0,$C112*$D112/$C$1*Index_운영!DF44*Index_운영!DF$10,IF(NOT(DE112=0),NOT(Index_운영!DF44=0)*DE112*(1+$E112*Index_운영!DF220)*Index_운영!DF44,$C112*$D112/$C$1*Index_운영!DF44))</f>
        <v>0</v>
      </c>
      <c r="DG112" s="591">
        <f>IF(DG$2=0,$C112*$D112/$C$1*Index_운영!DG44*Index_운영!DG$10,IF(NOT(DF112=0),NOT(Index_운영!DG44=0)*DF112*(1+$E112*Index_운영!DG220)*Index_운영!DG44,$C112*$D112/$C$1*Index_운영!DG44))</f>
        <v>0</v>
      </c>
      <c r="DH112" s="591">
        <f>IF(DH$2=0,$C112*$D112/$C$1*Index_운영!DH44*Index_운영!DH$10,IF(NOT(DG112=0),NOT(Index_운영!DH44=0)*DG112*(1+$E112*Index_운영!DH220)*Index_운영!DH44,$C112*$D112/$C$1*Index_운영!DH44))</f>
        <v>0</v>
      </c>
      <c r="DI112" s="591">
        <f>IF(DI$2=0,$C112*$D112/$C$1*Index_운영!DI44*Index_운영!DI$10,IF(NOT(DH112=0),NOT(Index_운영!DI44=0)*DH112*(1+$E112*Index_운영!DI220)*Index_운영!DI44,$C112*$D112/$C$1*Index_운영!DI44))</f>
        <v>0</v>
      </c>
      <c r="DJ112" s="591">
        <f>IF(DJ$2=0,$C112*$D112/$C$1*Index_운영!DJ44*Index_운영!DJ$10,IF(NOT(DI112=0),NOT(Index_운영!DJ44=0)*DI112*(1+$E112*Index_운영!DJ220)*Index_운영!DJ44,$C112*$D112/$C$1*Index_운영!DJ44))</f>
        <v>0</v>
      </c>
      <c r="DK112" s="591">
        <f>IF(DK$2=0,$C112*$D112/$C$1*Index_운영!DK44*Index_운영!DK$10,IF(NOT(DJ112=0),NOT(Index_운영!DK44=0)*DJ112*(1+$E112*Index_운영!DK220)*Index_운영!DK44,$C112*$D112/$C$1*Index_운영!DK44))</f>
        <v>0</v>
      </c>
      <c r="DL112" s="591">
        <f>IF(DL$2=0,$C112*$D112/$C$1*Index_운영!DL44*Index_운영!DL$10,IF(NOT(DK112=0),NOT(Index_운영!DL44=0)*DK112*(1+$E112*Index_운영!DL220)*Index_운영!DL44,$C112*$D112/$C$1*Index_운영!DL44))</f>
        <v>0</v>
      </c>
      <c r="DM112" s="591">
        <f>IF(DM$2=0,$C112*$D112/$C$1*Index_운영!DM44*Index_운영!DM$10,IF(NOT(DL112=0),NOT(Index_운영!DM44=0)*DL112*(1+$E112*Index_운영!DM220)*Index_운영!DM44,$C112*$D112/$C$1*Index_운영!DM44))</f>
        <v>0</v>
      </c>
      <c r="DN112" s="591">
        <f>IF(DN$2=0,$C112*$D112/$C$1*Index_운영!DN44*Index_운영!DN$10,IF(NOT(DM112=0),NOT(Index_운영!DN44=0)*DM112*(1+$E112*Index_운영!DN220)*Index_운영!DN44,$C112*$D112/$C$1*Index_운영!DN44))</f>
        <v>0</v>
      </c>
      <c r="DO112" s="591">
        <f>IF(DO$2=0,$C112*$D112/$C$1*Index_운영!DO44*Index_운영!DO$10,IF(NOT(DN112=0),NOT(Index_운영!DO44=0)*DN112*(1+$E112*Index_운영!DO220)*Index_운영!DO44,$C112*$D112/$C$1*Index_운영!DO44))</f>
        <v>0</v>
      </c>
      <c r="DP112" s="591">
        <f>IF(DP$2=0,$C112*$D112/$C$1*Index_운영!DP44*Index_운영!DP$10,IF(NOT(DO112=0),NOT(Index_운영!DP44=0)*DO112*(1+$E112*Index_운영!DP220)*Index_운영!DP44,$C112*$D112/$C$1*Index_운영!DP44))</f>
        <v>0</v>
      </c>
      <c r="DQ112" s="591">
        <f>IF(DQ$2=0,$C112*$D112/$C$1*Index_운영!DQ44*Index_운영!DQ$10,IF(NOT(DP112=0),NOT(Index_운영!DQ44=0)*DP112*(1+$E112*Index_운영!DQ220)*Index_운영!DQ44,$C112*$D112/$C$1*Index_운영!DQ44))</f>
        <v>0</v>
      </c>
      <c r="DR112" s="591">
        <f>IF(DR$2=0,$C112*$D112/$C$1*Index_운영!DR44*Index_운영!DR$10,IF(NOT(DQ112=0),NOT(Index_운영!DR44=0)*DQ112*(1+$E112*Index_운영!DR220)*Index_운영!DR44,$C112*$D112/$C$1*Index_운영!DR44))</f>
        <v>0</v>
      </c>
      <c r="DS112" s="591">
        <f>IF(DS$2=0,$C112*$D112/$C$1*Index_운영!DS44*Index_운영!DS$10,IF(NOT(DR112=0),NOT(Index_운영!DS44=0)*DR112*(1+$E112*Index_운영!DS220)*Index_운영!DS44,$C112*$D112/$C$1*Index_운영!DS44))</f>
        <v>0</v>
      </c>
      <c r="DT112" s="591">
        <f>IF(DT$2=0,$C112*$D112/$C$1*Index_운영!DT44*Index_운영!DT$10,IF(NOT(DS112=0),NOT(Index_운영!DT44=0)*DS112*(1+$E112*Index_운영!DT220)*Index_운영!DT44,$C112*$D112/$C$1*Index_운영!DT44))</f>
        <v>0</v>
      </c>
      <c r="DU112" s="591">
        <f>IF(DU$2=0,$C112*$D112/$C$1*Index_운영!DU44*Index_운영!DU$10,IF(NOT(DT112=0),NOT(Index_운영!DU44=0)*DT112*(1+$E112*Index_운영!DU220)*Index_운영!DU44,$C112*$D112/$C$1*Index_운영!DU44))</f>
        <v>0</v>
      </c>
      <c r="DV112" s="591">
        <f>IF(DV$2=0,$C112*$D112/$C$1*Index_운영!DV44*Index_운영!DV$10,IF(NOT(DU112=0),NOT(Index_운영!DV44=0)*DU112*(1+$E112*Index_운영!DV220)*Index_운영!DV44,$C112*$D112/$C$1*Index_운영!DV44))</f>
        <v>0</v>
      </c>
    </row>
    <row r="113" spans="1:126" s="485" customFormat="1" outlineLevel="1" x14ac:dyDescent="0.4">
      <c r="A113" s="737"/>
      <c r="B113" s="464">
        <f>'Rent Roll'!$B19</f>
        <v>0</v>
      </c>
      <c r="C113" s="1219">
        <f>'Rent Roll'!$K19</f>
        <v>0</v>
      </c>
      <c r="D113" s="1220">
        <f>'Rent Roll'!$S19</f>
        <v>0</v>
      </c>
      <c r="E113" s="1221">
        <f>'Rent Roll'!$T19</f>
        <v>0</v>
      </c>
      <c r="F113" s="588">
        <f>IF(F$2=0,$C113*$D113/$C$1*Index_운영!F45*Index_운영!F$10,IF(NOT(E113=0),NOT(Index_운영!F45=0)*E113*(1+$E113*Index_운영!F221)*Index_운영!F45,$C113*$D113/$C$1*Index_운영!F45))</f>
        <v>0</v>
      </c>
      <c r="G113" s="591">
        <f>IF(G$2=0,$C113*$D113/$C$1*Index_운영!G45*Index_운영!G$10,IF(NOT(F113=0),NOT(Index_운영!G45=0)*F113*(1+$E113*Index_운영!G221)*Index_운영!G45,$C113*$D113/$C$1*Index_운영!G45))</f>
        <v>0</v>
      </c>
      <c r="H113" s="591">
        <f>IF(H$2=0,$C113*$D113/$C$1*Index_운영!H45*Index_운영!H$10,IF(NOT(G113=0),NOT(Index_운영!H45=0)*G113*(1+$E113*Index_운영!H221)*Index_운영!H45,$C113*$D113/$C$1*Index_운영!H45))</f>
        <v>0</v>
      </c>
      <c r="I113" s="591">
        <f>IF(I$2=0,$C113*$D113/$C$1*Index_운영!I45*Index_운영!I$10,IF(NOT(H113=0),NOT(Index_운영!I45=0)*H113*(1+$E113*Index_운영!I221)*Index_운영!I45,$C113*$D113/$C$1*Index_운영!I45))</f>
        <v>0</v>
      </c>
      <c r="J113" s="591">
        <f>IF(J$2=0,$C113*$D113/$C$1*Index_운영!J45*Index_운영!J$10,IF(NOT(I113=0),NOT(Index_운영!J45=0)*I113*(1+$E113*Index_운영!J221)*Index_운영!J45,$C113*$D113/$C$1*Index_운영!J45))</f>
        <v>0</v>
      </c>
      <c r="K113" s="591">
        <f>IF(K$2=0,$C113*$D113/$C$1*Index_운영!K45*Index_운영!K$10,IF(NOT(J113=0),NOT(Index_운영!K45=0)*J113*(1+$E113*Index_운영!K221)*Index_운영!K45,$C113*$D113/$C$1*Index_운영!K45))</f>
        <v>0</v>
      </c>
      <c r="L113" s="591">
        <f>IF(L$2=0,$C113*$D113/$C$1*Index_운영!L45*Index_운영!L$10,IF(NOT(K113=0),NOT(Index_운영!L45=0)*K113*(1+$E113*Index_운영!L221)*Index_운영!L45,$C113*$D113/$C$1*Index_운영!L45))</f>
        <v>0</v>
      </c>
      <c r="M113" s="591">
        <f>IF(M$2=0,$C113*$D113/$C$1*Index_운영!M45*Index_운영!M$10,IF(NOT(L113=0),NOT(Index_운영!M45=0)*L113*(1+$E113*Index_운영!M221)*Index_운영!M45,$C113*$D113/$C$1*Index_운영!M45))</f>
        <v>0</v>
      </c>
      <c r="N113" s="591">
        <f>IF(N$2=0,$C113*$D113/$C$1*Index_운영!N45*Index_운영!N$10,IF(NOT(M113=0),NOT(Index_운영!N45=0)*M113*(1+$E113*Index_운영!N221)*Index_운영!N45,$C113*$D113/$C$1*Index_운영!N45))</f>
        <v>0</v>
      </c>
      <c r="O113" s="591">
        <f>IF(O$2=0,$C113*$D113/$C$1*Index_운영!O45*Index_운영!O$10,IF(NOT(N113=0),NOT(Index_운영!O45=0)*N113*(1+$E113*Index_운영!O221)*Index_운영!O45,$C113*$D113/$C$1*Index_운영!O45))</f>
        <v>0</v>
      </c>
      <c r="P113" s="591">
        <f>IF(P$2=0,$C113*$D113/$C$1*Index_운영!P45*Index_운영!P$10,IF(NOT(O113=0),NOT(Index_운영!P45=0)*O113*(1+$E113*Index_운영!P221)*Index_운영!P45,$C113*$D113/$C$1*Index_운영!P45))</f>
        <v>0</v>
      </c>
      <c r="Q113" s="591">
        <f>IF(Q$2=0,$C113*$D113/$C$1*Index_운영!Q45*Index_운영!Q$10,IF(NOT(P113=0),NOT(Index_운영!Q45=0)*P113*(1+$E113*Index_운영!Q221)*Index_운영!Q45,$C113*$D113/$C$1*Index_운영!Q45))</f>
        <v>0</v>
      </c>
      <c r="R113" s="591">
        <f>IF(R$2=0,$C113*$D113/$C$1*Index_운영!R45*Index_운영!R$10,IF(NOT(Q113=0),NOT(Index_운영!R45=0)*Q113*(1+$E113*Index_운영!R221)*Index_운영!R45,$C113*$D113/$C$1*Index_운영!R45))</f>
        <v>0</v>
      </c>
      <c r="S113" s="591">
        <f>IF(S$2=0,$C113*$D113/$C$1*Index_운영!S45*Index_운영!S$10,IF(NOT(R113=0),NOT(Index_운영!S45=0)*R113*(1+$E113*Index_운영!S221)*Index_운영!S45,$C113*$D113/$C$1*Index_운영!S45))</f>
        <v>0</v>
      </c>
      <c r="T113" s="591">
        <f>IF(T$2=0,$C113*$D113/$C$1*Index_운영!T45*Index_운영!T$10,IF(NOT(S113=0),NOT(Index_운영!T45=0)*S113*(1+$E113*Index_운영!T221)*Index_운영!T45,$C113*$D113/$C$1*Index_운영!T45))</f>
        <v>0</v>
      </c>
      <c r="U113" s="591">
        <f>IF(U$2=0,$C113*$D113/$C$1*Index_운영!U45*Index_운영!U$10,IF(NOT(T113=0),NOT(Index_운영!U45=0)*T113*(1+$E113*Index_운영!U221)*Index_운영!U45,$C113*$D113/$C$1*Index_운영!U45))</f>
        <v>0</v>
      </c>
      <c r="V113" s="591">
        <f>IF(V$2=0,$C113*$D113/$C$1*Index_운영!V45*Index_운영!V$10,IF(NOT(U113=0),NOT(Index_운영!V45=0)*U113*(1+$E113*Index_운영!V221)*Index_운영!V45,$C113*$D113/$C$1*Index_운영!V45))</f>
        <v>0</v>
      </c>
      <c r="W113" s="591">
        <f>IF(W$2=0,$C113*$D113/$C$1*Index_운영!W45*Index_운영!W$10,IF(NOT(V113=0),NOT(Index_운영!W45=0)*V113*(1+$E113*Index_운영!W221)*Index_운영!W45,$C113*$D113/$C$1*Index_운영!W45))</f>
        <v>0</v>
      </c>
      <c r="X113" s="591">
        <f>IF(X$2=0,$C113*$D113/$C$1*Index_운영!X45*Index_운영!X$10,IF(NOT(W113=0),NOT(Index_운영!X45=0)*W113*(1+$E113*Index_운영!X221)*Index_운영!X45,$C113*$D113/$C$1*Index_운영!X45))</f>
        <v>0</v>
      </c>
      <c r="Y113" s="591">
        <f>IF(Y$2=0,$C113*$D113/$C$1*Index_운영!Y45*Index_운영!Y$10,IF(NOT(X113=0),NOT(Index_운영!Y45=0)*X113*(1+$E113*Index_운영!Y221)*Index_운영!Y45,$C113*$D113/$C$1*Index_운영!Y45))</f>
        <v>0</v>
      </c>
      <c r="Z113" s="591">
        <f>IF(Z$2=0,$C113*$D113/$C$1*Index_운영!Z45*Index_운영!Z$10,IF(NOT(Y113=0),NOT(Index_운영!Z45=0)*Y113*(1+$E113*Index_운영!Z221)*Index_운영!Z45,$C113*$D113/$C$1*Index_운영!Z45))</f>
        <v>0</v>
      </c>
      <c r="AA113" s="591">
        <f>IF(AA$2=0,$C113*$D113/$C$1*Index_운영!AA45*Index_운영!AA$10,IF(NOT(Z113=0),NOT(Index_운영!AA45=0)*Z113*(1+$E113*Index_운영!AA221)*Index_운영!AA45,$C113*$D113/$C$1*Index_운영!AA45))</f>
        <v>0</v>
      </c>
      <c r="AB113" s="591">
        <f>IF(AB$2=0,$C113*$D113/$C$1*Index_운영!AB45*Index_운영!AB$10,IF(NOT(AA113=0),NOT(Index_운영!AB45=0)*AA113*(1+$E113*Index_운영!AB221)*Index_운영!AB45,$C113*$D113/$C$1*Index_운영!AB45))</f>
        <v>0</v>
      </c>
      <c r="AC113" s="591">
        <f>IF(AC$2=0,$C113*$D113/$C$1*Index_운영!AC45*Index_운영!AC$10,IF(NOT(AB113=0),NOT(Index_운영!AC45=0)*AB113*(1+$E113*Index_운영!AC221)*Index_운영!AC45,$C113*$D113/$C$1*Index_운영!AC45))</f>
        <v>0</v>
      </c>
      <c r="AD113" s="591">
        <f>IF(AD$2=0,$C113*$D113/$C$1*Index_운영!AD45*Index_운영!AD$10,IF(NOT(AC113=0),NOT(Index_운영!AD45=0)*AC113*(1+$E113*Index_운영!AD221)*Index_운영!AD45,$C113*$D113/$C$1*Index_운영!AD45))</f>
        <v>0</v>
      </c>
      <c r="AE113" s="591">
        <f>IF(AE$2=0,$C113*$D113/$C$1*Index_운영!AE45*Index_운영!AE$10,IF(NOT(AD113=0),NOT(Index_운영!AE45=0)*AD113*(1+$E113*Index_운영!AE221)*Index_운영!AE45,$C113*$D113/$C$1*Index_운영!AE45))</f>
        <v>0</v>
      </c>
      <c r="AF113" s="591">
        <f>IF(AF$2=0,$C113*$D113/$C$1*Index_운영!AF45*Index_운영!AF$10,IF(NOT(AE113=0),NOT(Index_운영!AF45=0)*AE113*(1+$E113*Index_운영!AF221)*Index_운영!AF45,$C113*$D113/$C$1*Index_운영!AF45))</f>
        <v>0</v>
      </c>
      <c r="AG113" s="591">
        <f>IF(AG$2=0,$C113*$D113/$C$1*Index_운영!AG45*Index_운영!AG$10,IF(NOT(AF113=0),NOT(Index_운영!AG45=0)*AF113*(1+$E113*Index_운영!AG221)*Index_운영!AG45,$C113*$D113/$C$1*Index_운영!AG45))</f>
        <v>0</v>
      </c>
      <c r="AH113" s="591">
        <f>IF(AH$2=0,$C113*$D113/$C$1*Index_운영!AH45*Index_운영!AH$10,IF(NOT(AG113=0),NOT(Index_운영!AH45=0)*AG113*(1+$E113*Index_운영!AH221)*Index_운영!AH45,$C113*$D113/$C$1*Index_운영!AH45))</f>
        <v>0</v>
      </c>
      <c r="AI113" s="591">
        <f>IF(AI$2=0,$C113*$D113/$C$1*Index_운영!AI45*Index_운영!AI$10,IF(NOT(AH113=0),NOT(Index_운영!AI45=0)*AH113*(1+$E113*Index_운영!AI221)*Index_운영!AI45,$C113*$D113/$C$1*Index_운영!AI45))</f>
        <v>0</v>
      </c>
      <c r="AJ113" s="591">
        <f>IF(AJ$2=0,$C113*$D113/$C$1*Index_운영!AJ45*Index_운영!AJ$10,IF(NOT(AI113=0),NOT(Index_운영!AJ45=0)*AI113*(1+$E113*Index_운영!AJ221)*Index_운영!AJ45,$C113*$D113/$C$1*Index_운영!AJ45))</f>
        <v>0</v>
      </c>
      <c r="AK113" s="591">
        <f>IF(AK$2=0,$C113*$D113/$C$1*Index_운영!AK45*Index_운영!AK$10,IF(NOT(AJ113=0),NOT(Index_운영!AK45=0)*AJ113*(1+$E113*Index_운영!AK221)*Index_운영!AK45,$C113*$D113/$C$1*Index_운영!AK45))</f>
        <v>0</v>
      </c>
      <c r="AL113" s="591">
        <f>IF(AL$2=0,$C113*$D113/$C$1*Index_운영!AL45*Index_운영!AL$10,IF(NOT(AK113=0),NOT(Index_운영!AL45=0)*AK113*(1+$E113*Index_운영!AL221)*Index_운영!AL45,$C113*$D113/$C$1*Index_운영!AL45))</f>
        <v>0</v>
      </c>
      <c r="AM113" s="591">
        <f>IF(AM$2=0,$C113*$D113/$C$1*Index_운영!AM45*Index_운영!AM$10,IF(NOT(AL113=0),NOT(Index_운영!AM45=0)*AL113*(1+$E113*Index_운영!AM221)*Index_운영!AM45,$C113*$D113/$C$1*Index_운영!AM45))</f>
        <v>0</v>
      </c>
      <c r="AN113" s="591">
        <f>IF(AN$2=0,$C113*$D113/$C$1*Index_운영!AN45*Index_운영!AN$10,IF(NOT(AM113=0),NOT(Index_운영!AN45=0)*AM113*(1+$E113*Index_운영!AN221)*Index_운영!AN45,$C113*$D113/$C$1*Index_운영!AN45))</f>
        <v>0</v>
      </c>
      <c r="AO113" s="591">
        <f>IF(AO$2=0,$C113*$D113/$C$1*Index_운영!AO45*Index_운영!AO$10,IF(NOT(AN113=0),NOT(Index_운영!AO45=0)*AN113*(1+$E113*Index_운영!AO221)*Index_운영!AO45,$C113*$D113/$C$1*Index_운영!AO45))</f>
        <v>0</v>
      </c>
      <c r="AP113" s="591">
        <f>IF(AP$2=0,$C113*$D113/$C$1*Index_운영!AP45*Index_운영!AP$10,IF(NOT(AO113=0),NOT(Index_운영!AP45=0)*AO113*(1+$E113*Index_운영!AP221)*Index_운영!AP45,$C113*$D113/$C$1*Index_운영!AP45))</f>
        <v>0</v>
      </c>
      <c r="AQ113" s="591">
        <f>IF(AQ$2=0,$C113*$D113/$C$1*Index_운영!AQ45*Index_운영!AQ$10,IF(NOT(AP113=0),NOT(Index_운영!AQ45=0)*AP113*(1+$E113*Index_운영!AQ221)*Index_운영!AQ45,$C113*$D113/$C$1*Index_운영!AQ45))</f>
        <v>0</v>
      </c>
      <c r="AR113" s="591">
        <f>IF(AR$2=0,$C113*$D113/$C$1*Index_운영!AR45*Index_운영!AR$10,IF(NOT(AQ113=0),NOT(Index_운영!AR45=0)*AQ113*(1+$E113*Index_운영!AR221)*Index_운영!AR45,$C113*$D113/$C$1*Index_운영!AR45))</f>
        <v>0</v>
      </c>
      <c r="AS113" s="591">
        <f>IF(AS$2=0,$C113*$D113/$C$1*Index_운영!AS45*Index_운영!AS$10,IF(NOT(AR113=0),NOT(Index_운영!AS45=0)*AR113*(1+$E113*Index_운영!AS221)*Index_운영!AS45,$C113*$D113/$C$1*Index_운영!AS45))</f>
        <v>0</v>
      </c>
      <c r="AT113" s="591">
        <f>IF(AT$2=0,$C113*$D113/$C$1*Index_운영!AT45*Index_운영!AT$10,IF(NOT(AS113=0),NOT(Index_운영!AT45=0)*AS113*(1+$E113*Index_운영!AT221)*Index_운영!AT45,$C113*$D113/$C$1*Index_운영!AT45))</f>
        <v>0</v>
      </c>
      <c r="AU113" s="591">
        <f>IF(AU$2=0,$C113*$D113/$C$1*Index_운영!AU45*Index_운영!AU$10,IF(NOT(AT113=0),NOT(Index_운영!AU45=0)*AT113*(1+$E113*Index_운영!AU221)*Index_운영!AU45,$C113*$D113/$C$1*Index_운영!AU45))</f>
        <v>0</v>
      </c>
      <c r="AV113" s="591">
        <f>IF(AV$2=0,$C113*$D113/$C$1*Index_운영!AV45*Index_운영!AV$10,IF(NOT(AU113=0),NOT(Index_운영!AV45=0)*AU113*(1+$E113*Index_운영!AV221)*Index_운영!AV45,$C113*$D113/$C$1*Index_운영!AV45))</f>
        <v>0</v>
      </c>
      <c r="AW113" s="591">
        <f>IF(AW$2=0,$C113*$D113/$C$1*Index_운영!AW45*Index_운영!AW$10,IF(NOT(AV113=0),NOT(Index_운영!AW45=0)*AV113*(1+$E113*Index_운영!AW221)*Index_운영!AW45,$C113*$D113/$C$1*Index_운영!AW45))</f>
        <v>0</v>
      </c>
      <c r="AX113" s="591">
        <f>IF(AX$2=0,$C113*$D113/$C$1*Index_운영!AX45*Index_운영!AX$10,IF(NOT(AW113=0),NOT(Index_운영!AX45=0)*AW113*(1+$E113*Index_운영!AX221)*Index_운영!AX45,$C113*$D113/$C$1*Index_운영!AX45))</f>
        <v>0</v>
      </c>
      <c r="AY113" s="591">
        <f>IF(AY$2=0,$C113*$D113/$C$1*Index_운영!AY45*Index_운영!AY$10,IF(NOT(AX113=0),NOT(Index_운영!AY45=0)*AX113*(1+$E113*Index_운영!AY221)*Index_운영!AY45,$C113*$D113/$C$1*Index_운영!AY45))</f>
        <v>0</v>
      </c>
      <c r="AZ113" s="591">
        <f>IF(AZ$2=0,$C113*$D113/$C$1*Index_운영!AZ45*Index_운영!AZ$10,IF(NOT(AY113=0),NOT(Index_운영!AZ45=0)*AY113*(1+$E113*Index_운영!AZ221)*Index_운영!AZ45,$C113*$D113/$C$1*Index_운영!AZ45))</f>
        <v>0</v>
      </c>
      <c r="BA113" s="591">
        <f>IF(BA$2=0,$C113*$D113/$C$1*Index_운영!BA45*Index_운영!BA$10,IF(NOT(AZ113=0),NOT(Index_운영!BA45=0)*AZ113*(1+$E113*Index_운영!BA221)*Index_운영!BA45,$C113*$D113/$C$1*Index_운영!BA45))</f>
        <v>0</v>
      </c>
      <c r="BB113" s="591">
        <f>IF(BB$2=0,$C113*$D113/$C$1*Index_운영!BB45*Index_운영!BB$10,IF(NOT(BA113=0),NOT(Index_운영!BB45=0)*BA113*(1+$E113*Index_운영!BB221)*Index_운영!BB45,$C113*$D113/$C$1*Index_운영!BB45))</f>
        <v>0</v>
      </c>
      <c r="BC113" s="591">
        <f>IF(BC$2=0,$C113*$D113/$C$1*Index_운영!BC45*Index_운영!BC$10,IF(NOT(BB113=0),NOT(Index_운영!BC45=0)*BB113*(1+$E113*Index_운영!BC221)*Index_운영!BC45,$C113*$D113/$C$1*Index_운영!BC45))</f>
        <v>0</v>
      </c>
      <c r="BD113" s="591">
        <f>IF(BD$2=0,$C113*$D113/$C$1*Index_운영!BD45*Index_운영!BD$10,IF(NOT(BC113=0),NOT(Index_운영!BD45=0)*BC113*(1+$E113*Index_운영!BD221)*Index_운영!BD45,$C113*$D113/$C$1*Index_운영!BD45))</f>
        <v>0</v>
      </c>
      <c r="BE113" s="591">
        <f>IF(BE$2=0,$C113*$D113/$C$1*Index_운영!BE45*Index_운영!BE$10,IF(NOT(BD113=0),NOT(Index_운영!BE45=0)*BD113*(1+$E113*Index_운영!BE221)*Index_운영!BE45,$C113*$D113/$C$1*Index_운영!BE45))</f>
        <v>0</v>
      </c>
      <c r="BF113" s="591">
        <f>IF(BF$2=0,$C113*$D113/$C$1*Index_운영!BF45*Index_운영!BF$10,IF(NOT(BE113=0),NOT(Index_운영!BF45=0)*BE113*(1+$E113*Index_운영!BF221)*Index_운영!BF45,$C113*$D113/$C$1*Index_운영!BF45))</f>
        <v>0</v>
      </c>
      <c r="BG113" s="591">
        <f>IF(BG$2=0,$C113*$D113/$C$1*Index_운영!BG45*Index_운영!BG$10,IF(NOT(BF113=0),NOT(Index_운영!BG45=0)*BF113*(1+$E113*Index_운영!BG221)*Index_운영!BG45,$C113*$D113/$C$1*Index_운영!BG45))</f>
        <v>0</v>
      </c>
      <c r="BH113" s="591">
        <f>IF(BH$2=0,$C113*$D113/$C$1*Index_운영!BH45*Index_운영!BH$10,IF(NOT(BG113=0),NOT(Index_운영!BH45=0)*BG113*(1+$E113*Index_운영!BH221)*Index_운영!BH45,$C113*$D113/$C$1*Index_운영!BH45))</f>
        <v>0</v>
      </c>
      <c r="BI113" s="591">
        <f>IF(BI$2=0,$C113*$D113/$C$1*Index_운영!BI45*Index_운영!BI$10,IF(NOT(BH113=0),NOT(Index_운영!BI45=0)*BH113*(1+$E113*Index_운영!BI221)*Index_운영!BI45,$C113*$D113/$C$1*Index_운영!BI45))</f>
        <v>0</v>
      </c>
      <c r="BJ113" s="591">
        <f>IF(BJ$2=0,$C113*$D113/$C$1*Index_운영!BJ45*Index_운영!BJ$10,IF(NOT(BI113=0),NOT(Index_운영!BJ45=0)*BI113*(1+$E113*Index_운영!BJ221)*Index_운영!BJ45,$C113*$D113/$C$1*Index_운영!BJ45))</f>
        <v>0</v>
      </c>
      <c r="BK113" s="591">
        <f>IF(BK$2=0,$C113*$D113/$C$1*Index_운영!BK45*Index_운영!BK$10,IF(NOT(BJ113=0),NOT(Index_운영!BK45=0)*BJ113*(1+$E113*Index_운영!BK221)*Index_운영!BK45,$C113*$D113/$C$1*Index_운영!BK45))</f>
        <v>0</v>
      </c>
      <c r="BL113" s="591">
        <f>IF(BL$2=0,$C113*$D113/$C$1*Index_운영!BL45*Index_운영!BL$10,IF(NOT(BK113=0),NOT(Index_운영!BL45=0)*BK113*(1+$E113*Index_운영!BL221)*Index_운영!BL45,$C113*$D113/$C$1*Index_운영!BL45))</f>
        <v>0</v>
      </c>
      <c r="BM113" s="591">
        <f>IF(BM$2=0,$C113*$D113/$C$1*Index_운영!BM45*Index_운영!BM$10,IF(NOT(BL113=0),NOT(Index_운영!BM45=0)*BL113*(1+$E113*Index_운영!BM221)*Index_운영!BM45,$C113*$D113/$C$1*Index_운영!BM45))</f>
        <v>0</v>
      </c>
      <c r="BN113" s="591">
        <f>IF(BN$2=0,$C113*$D113/$C$1*Index_운영!BN45*Index_운영!BN$10,IF(NOT(BM113=0),NOT(Index_운영!BN45=0)*BM113*(1+$E113*Index_운영!BN221)*Index_운영!BN45,$C113*$D113/$C$1*Index_운영!BN45))</f>
        <v>0</v>
      </c>
      <c r="BO113" s="591">
        <f>IF(BO$2=0,$C113*$D113/$C$1*Index_운영!BO45*Index_운영!BO$10,IF(NOT(BN113=0),NOT(Index_운영!BO45=0)*BN113*(1+$E113*Index_운영!BO221)*Index_운영!BO45,$C113*$D113/$C$1*Index_운영!BO45))</f>
        <v>0</v>
      </c>
      <c r="BP113" s="591">
        <f>IF(BP$2=0,$C113*$D113/$C$1*Index_운영!BP45*Index_운영!BP$10,IF(NOT(BO113=0),NOT(Index_운영!BP45=0)*BO113*(1+$E113*Index_운영!BP221)*Index_운영!BP45,$C113*$D113/$C$1*Index_운영!BP45))</f>
        <v>0</v>
      </c>
      <c r="BQ113" s="591">
        <f>IF(BQ$2=0,$C113*$D113/$C$1*Index_운영!BQ45*Index_운영!BQ$10,IF(NOT(BP113=0),NOT(Index_운영!BQ45=0)*BP113*(1+$E113*Index_운영!BQ221)*Index_운영!BQ45,$C113*$D113/$C$1*Index_운영!BQ45))</f>
        <v>0</v>
      </c>
      <c r="BR113" s="591">
        <f>IF(BR$2=0,$C113*$D113/$C$1*Index_운영!BR45*Index_운영!BR$10,IF(NOT(BQ113=0),NOT(Index_운영!BR45=0)*BQ113*(1+$E113*Index_운영!BR221)*Index_운영!BR45,$C113*$D113/$C$1*Index_운영!BR45))</f>
        <v>0</v>
      </c>
      <c r="BS113" s="591">
        <f>IF(BS$2=0,$C113*$D113/$C$1*Index_운영!BS45*Index_운영!BS$10,IF(NOT(BR113=0),NOT(Index_운영!BS45=0)*BR113*(1+$E113*Index_운영!BS221)*Index_운영!BS45,$C113*$D113/$C$1*Index_운영!BS45))</f>
        <v>0</v>
      </c>
      <c r="BT113" s="591">
        <f>IF(BT$2=0,$C113*$D113/$C$1*Index_운영!BT45*Index_운영!BT$10,IF(NOT(BS113=0),NOT(Index_운영!BT45=0)*BS113*(1+$E113*Index_운영!BT221)*Index_운영!BT45,$C113*$D113/$C$1*Index_운영!BT45))</f>
        <v>0</v>
      </c>
      <c r="BU113" s="591">
        <f>IF(BU$2=0,$C113*$D113/$C$1*Index_운영!BU45*Index_운영!BU$10,IF(NOT(BT113=0),NOT(Index_운영!BU45=0)*BT113*(1+$E113*Index_운영!BU221)*Index_운영!BU45,$C113*$D113/$C$1*Index_운영!BU45))</f>
        <v>0</v>
      </c>
      <c r="BV113" s="591">
        <f>IF(BV$2=0,$C113*$D113/$C$1*Index_운영!BV45*Index_운영!BV$10,IF(NOT(BU113=0),NOT(Index_운영!BV45=0)*BU113*(1+$E113*Index_운영!BV221)*Index_운영!BV45,$C113*$D113/$C$1*Index_운영!BV45))</f>
        <v>0</v>
      </c>
      <c r="BW113" s="591">
        <f>IF(BW$2=0,$C113*$D113/$C$1*Index_운영!BW45*Index_운영!BW$10,IF(NOT(BV113=0),NOT(Index_운영!BW45=0)*BV113*(1+$E113*Index_운영!BW221)*Index_운영!BW45,$C113*$D113/$C$1*Index_운영!BW45))</f>
        <v>0</v>
      </c>
      <c r="BX113" s="591">
        <f>IF(BX$2=0,$C113*$D113/$C$1*Index_운영!BX45*Index_운영!BX$10,IF(NOT(BW113=0),NOT(Index_운영!BX45=0)*BW113*(1+$E113*Index_운영!BX221)*Index_운영!BX45,$C113*$D113/$C$1*Index_운영!BX45))</f>
        <v>0</v>
      </c>
      <c r="BY113" s="591">
        <f>IF(BY$2=0,$C113*$D113/$C$1*Index_운영!BY45*Index_운영!BY$10,IF(NOT(BX113=0),NOT(Index_운영!BY45=0)*BX113*(1+$E113*Index_운영!BY221)*Index_운영!BY45,$C113*$D113/$C$1*Index_운영!BY45))</f>
        <v>0</v>
      </c>
      <c r="BZ113" s="591">
        <f>IF(BZ$2=0,$C113*$D113/$C$1*Index_운영!BZ45*Index_운영!BZ$10,IF(NOT(BY113=0),NOT(Index_운영!BZ45=0)*BY113*(1+$E113*Index_운영!BZ221)*Index_운영!BZ45,$C113*$D113/$C$1*Index_운영!BZ45))</f>
        <v>0</v>
      </c>
      <c r="CA113" s="591">
        <f>IF(CA$2=0,$C113*$D113/$C$1*Index_운영!CA45*Index_운영!CA$10,IF(NOT(BZ113=0),NOT(Index_운영!CA45=0)*BZ113*(1+$E113*Index_운영!CA221)*Index_운영!CA45,$C113*$D113/$C$1*Index_운영!CA45))</f>
        <v>0</v>
      </c>
      <c r="CB113" s="591">
        <f>IF(CB$2=0,$C113*$D113/$C$1*Index_운영!CB45*Index_운영!CB$10,IF(NOT(CA113=0),NOT(Index_운영!CB45=0)*CA113*(1+$E113*Index_운영!CB221)*Index_운영!CB45,$C113*$D113/$C$1*Index_운영!CB45))</f>
        <v>0</v>
      </c>
      <c r="CC113" s="591">
        <f>IF(CC$2=0,$C113*$D113/$C$1*Index_운영!CC45*Index_운영!CC$10,IF(NOT(CB113=0),NOT(Index_운영!CC45=0)*CB113*(1+$E113*Index_운영!CC221)*Index_운영!CC45,$C113*$D113/$C$1*Index_운영!CC45))</f>
        <v>0</v>
      </c>
      <c r="CD113" s="591">
        <f>IF(CD$2=0,$C113*$D113/$C$1*Index_운영!CD45*Index_운영!CD$10,IF(NOT(CC113=0),NOT(Index_운영!CD45=0)*CC113*(1+$E113*Index_운영!CD221)*Index_운영!CD45,$C113*$D113/$C$1*Index_운영!CD45))</f>
        <v>0</v>
      </c>
      <c r="CE113" s="591">
        <f>IF(CE$2=0,$C113*$D113/$C$1*Index_운영!CE45*Index_운영!CE$10,IF(NOT(CD113=0),NOT(Index_운영!CE45=0)*CD113*(1+$E113*Index_운영!CE221)*Index_운영!CE45,$C113*$D113/$C$1*Index_운영!CE45))</f>
        <v>0</v>
      </c>
      <c r="CF113" s="591">
        <f>IF(CF$2=0,$C113*$D113/$C$1*Index_운영!CF45*Index_운영!CF$10,IF(NOT(CE113=0),NOT(Index_운영!CF45=0)*CE113*(1+$E113*Index_운영!CF221)*Index_운영!CF45,$C113*$D113/$C$1*Index_운영!CF45))</f>
        <v>0</v>
      </c>
      <c r="CG113" s="591">
        <f>IF(CG$2=0,$C113*$D113/$C$1*Index_운영!CG45*Index_운영!CG$10,IF(NOT(CF113=0),NOT(Index_운영!CG45=0)*CF113*(1+$E113*Index_운영!CG221)*Index_운영!CG45,$C113*$D113/$C$1*Index_운영!CG45))</f>
        <v>0</v>
      </c>
      <c r="CH113" s="591">
        <f>IF(CH$2=0,$C113*$D113/$C$1*Index_운영!CH45*Index_운영!CH$10,IF(NOT(CG113=0),NOT(Index_운영!CH45=0)*CG113*(1+$E113*Index_운영!CH221)*Index_운영!CH45,$C113*$D113/$C$1*Index_운영!CH45))</f>
        <v>0</v>
      </c>
      <c r="CI113" s="591">
        <f>IF(CI$2=0,$C113*$D113/$C$1*Index_운영!CI45*Index_운영!CI$10,IF(NOT(CH113=0),NOT(Index_운영!CI45=0)*CH113*(1+$E113*Index_운영!CI221)*Index_운영!CI45,$C113*$D113/$C$1*Index_운영!CI45))</f>
        <v>0</v>
      </c>
      <c r="CJ113" s="591">
        <f>IF(CJ$2=0,$C113*$D113/$C$1*Index_운영!CJ45*Index_운영!CJ$10,IF(NOT(CI113=0),NOT(Index_운영!CJ45=0)*CI113*(1+$E113*Index_운영!CJ221)*Index_운영!CJ45,$C113*$D113/$C$1*Index_운영!CJ45))</f>
        <v>0</v>
      </c>
      <c r="CK113" s="591">
        <f>IF(CK$2=0,$C113*$D113/$C$1*Index_운영!CK45*Index_운영!CK$10,IF(NOT(CJ113=0),NOT(Index_운영!CK45=0)*CJ113*(1+$E113*Index_운영!CK221)*Index_운영!CK45,$C113*$D113/$C$1*Index_운영!CK45))</f>
        <v>0</v>
      </c>
      <c r="CL113" s="591">
        <f>IF(CL$2=0,$C113*$D113/$C$1*Index_운영!CL45*Index_운영!CL$10,IF(NOT(CK113=0),NOT(Index_운영!CL45=0)*CK113*(1+$E113*Index_운영!CL221)*Index_운영!CL45,$C113*$D113/$C$1*Index_운영!CL45))</f>
        <v>0</v>
      </c>
      <c r="CM113" s="591">
        <f>IF(CM$2=0,$C113*$D113/$C$1*Index_운영!CM45*Index_운영!CM$10,IF(NOT(CL113=0),NOT(Index_운영!CM45=0)*CL113*(1+$E113*Index_운영!CM221)*Index_운영!CM45,$C113*$D113/$C$1*Index_운영!CM45))</f>
        <v>0</v>
      </c>
      <c r="CN113" s="591">
        <f>IF(CN$2=0,$C113*$D113/$C$1*Index_운영!CN45*Index_운영!CN$10,IF(NOT(CM113=0),NOT(Index_운영!CN45=0)*CM113*(1+$E113*Index_운영!CN221)*Index_운영!CN45,$C113*$D113/$C$1*Index_운영!CN45))</f>
        <v>0</v>
      </c>
      <c r="CO113" s="591">
        <f>IF(CO$2=0,$C113*$D113/$C$1*Index_운영!CO45*Index_운영!CO$10,IF(NOT(CN113=0),NOT(Index_운영!CO45=0)*CN113*(1+$E113*Index_운영!CO221)*Index_운영!CO45,$C113*$D113/$C$1*Index_운영!CO45))</f>
        <v>0</v>
      </c>
      <c r="CP113" s="591">
        <f>IF(CP$2=0,$C113*$D113/$C$1*Index_운영!CP45*Index_운영!CP$10,IF(NOT(CO113=0),NOT(Index_운영!CP45=0)*CO113*(1+$E113*Index_운영!CP221)*Index_운영!CP45,$C113*$D113/$C$1*Index_운영!CP45))</f>
        <v>0</v>
      </c>
      <c r="CQ113" s="591">
        <f>IF(CQ$2=0,$C113*$D113/$C$1*Index_운영!CQ45*Index_운영!CQ$10,IF(NOT(CP113=0),NOT(Index_운영!CQ45=0)*CP113*(1+$E113*Index_운영!CQ221)*Index_운영!CQ45,$C113*$D113/$C$1*Index_운영!CQ45))</f>
        <v>0</v>
      </c>
      <c r="CR113" s="591">
        <f>IF(CR$2=0,$C113*$D113/$C$1*Index_운영!CR45*Index_운영!CR$10,IF(NOT(CQ113=0),NOT(Index_운영!CR45=0)*CQ113*(1+$E113*Index_운영!CR221)*Index_운영!CR45,$C113*$D113/$C$1*Index_운영!CR45))</f>
        <v>0</v>
      </c>
      <c r="CS113" s="591">
        <f>IF(CS$2=0,$C113*$D113/$C$1*Index_운영!CS45*Index_운영!CS$10,IF(NOT(CR113=0),NOT(Index_운영!CS45=0)*CR113*(1+$E113*Index_운영!CS221)*Index_운영!CS45,$C113*$D113/$C$1*Index_운영!CS45))</f>
        <v>0</v>
      </c>
      <c r="CT113" s="591">
        <f>IF(CT$2=0,$C113*$D113/$C$1*Index_운영!CT45*Index_운영!CT$10,IF(NOT(CS113=0),NOT(Index_운영!CT45=0)*CS113*(1+$E113*Index_운영!CT221)*Index_운영!CT45,$C113*$D113/$C$1*Index_운영!CT45))</f>
        <v>0</v>
      </c>
      <c r="CU113" s="591">
        <f>IF(CU$2=0,$C113*$D113/$C$1*Index_운영!CU45*Index_운영!CU$10,IF(NOT(CT113=0),NOT(Index_운영!CU45=0)*CT113*(1+$E113*Index_운영!CU221)*Index_운영!CU45,$C113*$D113/$C$1*Index_운영!CU45))</f>
        <v>0</v>
      </c>
      <c r="CV113" s="591">
        <f>IF(CV$2=0,$C113*$D113/$C$1*Index_운영!CV45*Index_운영!CV$10,IF(NOT(CU113=0),NOT(Index_운영!CV45=0)*CU113*(1+$E113*Index_운영!CV221)*Index_운영!CV45,$C113*$D113/$C$1*Index_운영!CV45))</f>
        <v>0</v>
      </c>
      <c r="CW113" s="591">
        <f>IF(CW$2=0,$C113*$D113/$C$1*Index_운영!CW45*Index_운영!CW$10,IF(NOT(CV113=0),NOT(Index_운영!CW45=0)*CV113*(1+$E113*Index_운영!CW221)*Index_운영!CW45,$C113*$D113/$C$1*Index_운영!CW45))</f>
        <v>0</v>
      </c>
      <c r="CX113" s="591">
        <f>IF(CX$2=0,$C113*$D113/$C$1*Index_운영!CX45*Index_운영!CX$10,IF(NOT(CW113=0),NOT(Index_운영!CX45=0)*CW113*(1+$E113*Index_운영!CX221)*Index_운영!CX45,$C113*$D113/$C$1*Index_운영!CX45))</f>
        <v>0</v>
      </c>
      <c r="CY113" s="591">
        <f>IF(CY$2=0,$C113*$D113/$C$1*Index_운영!CY45*Index_운영!CY$10,IF(NOT(CX113=0),NOT(Index_운영!CY45=0)*CX113*(1+$E113*Index_운영!CY221)*Index_운영!CY45,$C113*$D113/$C$1*Index_운영!CY45))</f>
        <v>0</v>
      </c>
      <c r="CZ113" s="591">
        <f>IF(CZ$2=0,$C113*$D113/$C$1*Index_운영!CZ45*Index_운영!CZ$10,IF(NOT(CY113=0),NOT(Index_운영!CZ45=0)*CY113*(1+$E113*Index_운영!CZ221)*Index_운영!CZ45,$C113*$D113/$C$1*Index_운영!CZ45))</f>
        <v>0</v>
      </c>
      <c r="DA113" s="591">
        <f>IF(DA$2=0,$C113*$D113/$C$1*Index_운영!DA45*Index_운영!DA$10,IF(NOT(CZ113=0),NOT(Index_운영!DA45=0)*CZ113*(1+$E113*Index_운영!DA221)*Index_운영!DA45,$C113*$D113/$C$1*Index_운영!DA45))</f>
        <v>0</v>
      </c>
      <c r="DB113" s="591">
        <f>IF(DB$2=0,$C113*$D113/$C$1*Index_운영!DB45*Index_운영!DB$10,IF(NOT(DA113=0),NOT(Index_운영!DB45=0)*DA113*(1+$E113*Index_운영!DB221)*Index_운영!DB45,$C113*$D113/$C$1*Index_운영!DB45))</f>
        <v>0</v>
      </c>
      <c r="DC113" s="591">
        <f>IF(DC$2=0,$C113*$D113/$C$1*Index_운영!DC45*Index_운영!DC$10,IF(NOT(DB113=0),NOT(Index_운영!DC45=0)*DB113*(1+$E113*Index_운영!DC221)*Index_운영!DC45,$C113*$D113/$C$1*Index_운영!DC45))</f>
        <v>0</v>
      </c>
      <c r="DD113" s="591">
        <f>IF(DD$2=0,$C113*$D113/$C$1*Index_운영!DD45*Index_운영!DD$10,IF(NOT(DC113=0),NOT(Index_운영!DD45=0)*DC113*(1+$E113*Index_운영!DD221)*Index_운영!DD45,$C113*$D113/$C$1*Index_운영!DD45))</f>
        <v>0</v>
      </c>
      <c r="DE113" s="591">
        <f>IF(DE$2=0,$C113*$D113/$C$1*Index_운영!DE45*Index_운영!DE$10,IF(NOT(DD113=0),NOT(Index_운영!DE45=0)*DD113*(1+$E113*Index_운영!DE221)*Index_운영!DE45,$C113*$D113/$C$1*Index_운영!DE45))</f>
        <v>0</v>
      </c>
      <c r="DF113" s="591">
        <f>IF(DF$2=0,$C113*$D113/$C$1*Index_운영!DF45*Index_운영!DF$10,IF(NOT(DE113=0),NOT(Index_운영!DF45=0)*DE113*(1+$E113*Index_운영!DF221)*Index_운영!DF45,$C113*$D113/$C$1*Index_운영!DF45))</f>
        <v>0</v>
      </c>
      <c r="DG113" s="591">
        <f>IF(DG$2=0,$C113*$D113/$C$1*Index_운영!DG45*Index_운영!DG$10,IF(NOT(DF113=0),NOT(Index_운영!DG45=0)*DF113*(1+$E113*Index_운영!DG221)*Index_운영!DG45,$C113*$D113/$C$1*Index_운영!DG45))</f>
        <v>0</v>
      </c>
      <c r="DH113" s="591">
        <f>IF(DH$2=0,$C113*$D113/$C$1*Index_운영!DH45*Index_운영!DH$10,IF(NOT(DG113=0),NOT(Index_운영!DH45=0)*DG113*(1+$E113*Index_운영!DH221)*Index_운영!DH45,$C113*$D113/$C$1*Index_운영!DH45))</f>
        <v>0</v>
      </c>
      <c r="DI113" s="591">
        <f>IF(DI$2=0,$C113*$D113/$C$1*Index_운영!DI45*Index_운영!DI$10,IF(NOT(DH113=0),NOT(Index_운영!DI45=0)*DH113*(1+$E113*Index_운영!DI221)*Index_운영!DI45,$C113*$D113/$C$1*Index_운영!DI45))</f>
        <v>0</v>
      </c>
      <c r="DJ113" s="591">
        <f>IF(DJ$2=0,$C113*$D113/$C$1*Index_운영!DJ45*Index_운영!DJ$10,IF(NOT(DI113=0),NOT(Index_운영!DJ45=0)*DI113*(1+$E113*Index_운영!DJ221)*Index_운영!DJ45,$C113*$D113/$C$1*Index_운영!DJ45))</f>
        <v>0</v>
      </c>
      <c r="DK113" s="591">
        <f>IF(DK$2=0,$C113*$D113/$C$1*Index_운영!DK45*Index_운영!DK$10,IF(NOT(DJ113=0),NOT(Index_운영!DK45=0)*DJ113*(1+$E113*Index_운영!DK221)*Index_운영!DK45,$C113*$D113/$C$1*Index_운영!DK45))</f>
        <v>0</v>
      </c>
      <c r="DL113" s="591">
        <f>IF(DL$2=0,$C113*$D113/$C$1*Index_운영!DL45*Index_운영!DL$10,IF(NOT(DK113=0),NOT(Index_운영!DL45=0)*DK113*(1+$E113*Index_운영!DL221)*Index_운영!DL45,$C113*$D113/$C$1*Index_운영!DL45))</f>
        <v>0</v>
      </c>
      <c r="DM113" s="591">
        <f>IF(DM$2=0,$C113*$D113/$C$1*Index_운영!DM45*Index_운영!DM$10,IF(NOT(DL113=0),NOT(Index_운영!DM45=0)*DL113*(1+$E113*Index_운영!DM221)*Index_운영!DM45,$C113*$D113/$C$1*Index_운영!DM45))</f>
        <v>0</v>
      </c>
      <c r="DN113" s="591">
        <f>IF(DN$2=0,$C113*$D113/$C$1*Index_운영!DN45*Index_운영!DN$10,IF(NOT(DM113=0),NOT(Index_운영!DN45=0)*DM113*(1+$E113*Index_운영!DN221)*Index_운영!DN45,$C113*$D113/$C$1*Index_운영!DN45))</f>
        <v>0</v>
      </c>
      <c r="DO113" s="591">
        <f>IF(DO$2=0,$C113*$D113/$C$1*Index_운영!DO45*Index_운영!DO$10,IF(NOT(DN113=0),NOT(Index_운영!DO45=0)*DN113*(1+$E113*Index_운영!DO221)*Index_운영!DO45,$C113*$D113/$C$1*Index_운영!DO45))</f>
        <v>0</v>
      </c>
      <c r="DP113" s="591">
        <f>IF(DP$2=0,$C113*$D113/$C$1*Index_운영!DP45*Index_운영!DP$10,IF(NOT(DO113=0),NOT(Index_운영!DP45=0)*DO113*(1+$E113*Index_운영!DP221)*Index_운영!DP45,$C113*$D113/$C$1*Index_운영!DP45))</f>
        <v>0</v>
      </c>
      <c r="DQ113" s="591">
        <f>IF(DQ$2=0,$C113*$D113/$C$1*Index_운영!DQ45*Index_운영!DQ$10,IF(NOT(DP113=0),NOT(Index_운영!DQ45=0)*DP113*(1+$E113*Index_운영!DQ221)*Index_운영!DQ45,$C113*$D113/$C$1*Index_운영!DQ45))</f>
        <v>0</v>
      </c>
      <c r="DR113" s="591">
        <f>IF(DR$2=0,$C113*$D113/$C$1*Index_운영!DR45*Index_운영!DR$10,IF(NOT(DQ113=0),NOT(Index_운영!DR45=0)*DQ113*(1+$E113*Index_운영!DR221)*Index_운영!DR45,$C113*$D113/$C$1*Index_운영!DR45))</f>
        <v>0</v>
      </c>
      <c r="DS113" s="591">
        <f>IF(DS$2=0,$C113*$D113/$C$1*Index_운영!DS45*Index_운영!DS$10,IF(NOT(DR113=0),NOT(Index_운영!DS45=0)*DR113*(1+$E113*Index_운영!DS221)*Index_운영!DS45,$C113*$D113/$C$1*Index_운영!DS45))</f>
        <v>0</v>
      </c>
      <c r="DT113" s="591">
        <f>IF(DT$2=0,$C113*$D113/$C$1*Index_운영!DT45*Index_운영!DT$10,IF(NOT(DS113=0),NOT(Index_운영!DT45=0)*DS113*(1+$E113*Index_운영!DT221)*Index_운영!DT45,$C113*$D113/$C$1*Index_운영!DT45))</f>
        <v>0</v>
      </c>
      <c r="DU113" s="591">
        <f>IF(DU$2=0,$C113*$D113/$C$1*Index_운영!DU45*Index_운영!DU$10,IF(NOT(DT113=0),NOT(Index_운영!DU45=0)*DT113*(1+$E113*Index_운영!DU221)*Index_운영!DU45,$C113*$D113/$C$1*Index_운영!DU45))</f>
        <v>0</v>
      </c>
      <c r="DV113" s="591">
        <f>IF(DV$2=0,$C113*$D113/$C$1*Index_운영!DV45*Index_운영!DV$10,IF(NOT(DU113=0),NOT(Index_운영!DV45=0)*DU113*(1+$E113*Index_운영!DV221)*Index_운영!DV45,$C113*$D113/$C$1*Index_운영!DV45))</f>
        <v>0</v>
      </c>
    </row>
    <row r="114" spans="1:126" s="485" customFormat="1" outlineLevel="1" x14ac:dyDescent="0.4">
      <c r="A114" s="737"/>
      <c r="B114" s="464">
        <f>'Rent Roll'!$B20</f>
        <v>0</v>
      </c>
      <c r="C114" s="1219">
        <f>'Rent Roll'!$K20</f>
        <v>0</v>
      </c>
      <c r="D114" s="1220">
        <f>'Rent Roll'!$S20</f>
        <v>0</v>
      </c>
      <c r="E114" s="1221">
        <f>'Rent Roll'!$T20</f>
        <v>0</v>
      </c>
      <c r="F114" s="588">
        <f>IF(F$2=0,$C114*$D114/$C$1*Index_운영!F46*Index_운영!F$10,IF(NOT(E114=0),NOT(Index_운영!F46=0)*E114*(1+$E114*Index_운영!F222)*Index_운영!F46,$C114*$D114/$C$1*Index_운영!F46))</f>
        <v>0</v>
      </c>
      <c r="G114" s="591">
        <f>IF(G$2=0,$C114*$D114/$C$1*Index_운영!G46*Index_운영!G$10,IF(NOT(F114=0),NOT(Index_운영!G46=0)*F114*(1+$E114*Index_운영!G222)*Index_운영!G46,$C114*$D114/$C$1*Index_운영!G46))</f>
        <v>0</v>
      </c>
      <c r="H114" s="591">
        <f>IF(H$2=0,$C114*$D114/$C$1*Index_운영!H46*Index_운영!H$10,IF(NOT(G114=0),NOT(Index_운영!H46=0)*G114*(1+$E114*Index_운영!H222)*Index_운영!H46,$C114*$D114/$C$1*Index_운영!H46))</f>
        <v>0</v>
      </c>
      <c r="I114" s="591">
        <f>IF(I$2=0,$C114*$D114/$C$1*Index_운영!I46*Index_운영!I$10,IF(NOT(H114=0),NOT(Index_운영!I46=0)*H114*(1+$E114*Index_운영!I222)*Index_운영!I46,$C114*$D114/$C$1*Index_운영!I46))</f>
        <v>0</v>
      </c>
      <c r="J114" s="591">
        <f>IF(J$2=0,$C114*$D114/$C$1*Index_운영!J46*Index_운영!J$10,IF(NOT(I114=0),NOT(Index_운영!J46=0)*I114*(1+$E114*Index_운영!J222)*Index_운영!J46,$C114*$D114/$C$1*Index_운영!J46))</f>
        <v>0</v>
      </c>
      <c r="K114" s="591">
        <f>IF(K$2=0,$C114*$D114/$C$1*Index_운영!K46*Index_운영!K$10,IF(NOT(J114=0),NOT(Index_운영!K46=0)*J114*(1+$E114*Index_운영!K222)*Index_운영!K46,$C114*$D114/$C$1*Index_운영!K46))</f>
        <v>0</v>
      </c>
      <c r="L114" s="591">
        <f>IF(L$2=0,$C114*$D114/$C$1*Index_운영!L46*Index_운영!L$10,IF(NOT(K114=0),NOT(Index_운영!L46=0)*K114*(1+$E114*Index_운영!L222)*Index_운영!L46,$C114*$D114/$C$1*Index_운영!L46))</f>
        <v>0</v>
      </c>
      <c r="M114" s="591">
        <f>IF(M$2=0,$C114*$D114/$C$1*Index_운영!M46*Index_운영!M$10,IF(NOT(L114=0),NOT(Index_운영!M46=0)*L114*(1+$E114*Index_운영!M222)*Index_운영!M46,$C114*$D114/$C$1*Index_운영!M46))</f>
        <v>0</v>
      </c>
      <c r="N114" s="591">
        <f>IF(N$2=0,$C114*$D114/$C$1*Index_운영!N46*Index_운영!N$10,IF(NOT(M114=0),NOT(Index_운영!N46=0)*M114*(1+$E114*Index_운영!N222)*Index_운영!N46,$C114*$D114/$C$1*Index_운영!N46))</f>
        <v>0</v>
      </c>
      <c r="O114" s="591">
        <f>IF(O$2=0,$C114*$D114/$C$1*Index_운영!O46*Index_운영!O$10,IF(NOT(N114=0),NOT(Index_운영!O46=0)*N114*(1+$E114*Index_운영!O222)*Index_운영!O46,$C114*$D114/$C$1*Index_운영!O46))</f>
        <v>0</v>
      </c>
      <c r="P114" s="591">
        <f>IF(P$2=0,$C114*$D114/$C$1*Index_운영!P46*Index_운영!P$10,IF(NOT(O114=0),NOT(Index_운영!P46=0)*O114*(1+$E114*Index_운영!P222)*Index_운영!P46,$C114*$D114/$C$1*Index_운영!P46))</f>
        <v>0</v>
      </c>
      <c r="Q114" s="591">
        <f>IF(Q$2=0,$C114*$D114/$C$1*Index_운영!Q46*Index_운영!Q$10,IF(NOT(P114=0),NOT(Index_운영!Q46=0)*P114*(1+$E114*Index_운영!Q222)*Index_운영!Q46,$C114*$D114/$C$1*Index_운영!Q46))</f>
        <v>0</v>
      </c>
      <c r="R114" s="591">
        <f>IF(R$2=0,$C114*$D114/$C$1*Index_운영!R46*Index_운영!R$10,IF(NOT(Q114=0),NOT(Index_운영!R46=0)*Q114*(1+$E114*Index_운영!R222)*Index_운영!R46,$C114*$D114/$C$1*Index_운영!R46))</f>
        <v>0</v>
      </c>
      <c r="S114" s="591">
        <f>IF(S$2=0,$C114*$D114/$C$1*Index_운영!S46*Index_운영!S$10,IF(NOT(R114=0),NOT(Index_운영!S46=0)*R114*(1+$E114*Index_운영!S222)*Index_운영!S46,$C114*$D114/$C$1*Index_운영!S46))</f>
        <v>0</v>
      </c>
      <c r="T114" s="591">
        <f>IF(T$2=0,$C114*$D114/$C$1*Index_운영!T46*Index_운영!T$10,IF(NOT(S114=0),NOT(Index_운영!T46=0)*S114*(1+$E114*Index_운영!T222)*Index_운영!T46,$C114*$D114/$C$1*Index_운영!T46))</f>
        <v>0</v>
      </c>
      <c r="U114" s="591">
        <f>IF(U$2=0,$C114*$D114/$C$1*Index_운영!U46*Index_운영!U$10,IF(NOT(T114=0),NOT(Index_운영!U46=0)*T114*(1+$E114*Index_운영!U222)*Index_운영!U46,$C114*$D114/$C$1*Index_운영!U46))</f>
        <v>0</v>
      </c>
      <c r="V114" s="591">
        <f>IF(V$2=0,$C114*$D114/$C$1*Index_운영!V46*Index_운영!V$10,IF(NOT(U114=0),NOT(Index_운영!V46=0)*U114*(1+$E114*Index_운영!V222)*Index_운영!V46,$C114*$D114/$C$1*Index_운영!V46))</f>
        <v>0</v>
      </c>
      <c r="W114" s="591">
        <f>IF(W$2=0,$C114*$D114/$C$1*Index_운영!W46*Index_운영!W$10,IF(NOT(V114=0),NOT(Index_운영!W46=0)*V114*(1+$E114*Index_운영!W222)*Index_운영!W46,$C114*$D114/$C$1*Index_운영!W46))</f>
        <v>0</v>
      </c>
      <c r="X114" s="591">
        <f>IF(X$2=0,$C114*$D114/$C$1*Index_운영!X46*Index_운영!X$10,IF(NOT(W114=0),NOT(Index_운영!X46=0)*W114*(1+$E114*Index_운영!X222)*Index_운영!X46,$C114*$D114/$C$1*Index_운영!X46))</f>
        <v>0</v>
      </c>
      <c r="Y114" s="591">
        <f>IF(Y$2=0,$C114*$D114/$C$1*Index_운영!Y46*Index_운영!Y$10,IF(NOT(X114=0),NOT(Index_운영!Y46=0)*X114*(1+$E114*Index_운영!Y222)*Index_운영!Y46,$C114*$D114/$C$1*Index_운영!Y46))</f>
        <v>0</v>
      </c>
      <c r="Z114" s="591">
        <f>IF(Z$2=0,$C114*$D114/$C$1*Index_운영!Z46*Index_운영!Z$10,IF(NOT(Y114=0),NOT(Index_운영!Z46=0)*Y114*(1+$E114*Index_운영!Z222)*Index_운영!Z46,$C114*$D114/$C$1*Index_운영!Z46))</f>
        <v>0</v>
      </c>
      <c r="AA114" s="591">
        <f>IF(AA$2=0,$C114*$D114/$C$1*Index_운영!AA46*Index_운영!AA$10,IF(NOT(Z114=0),NOT(Index_운영!AA46=0)*Z114*(1+$E114*Index_운영!AA222)*Index_운영!AA46,$C114*$D114/$C$1*Index_운영!AA46))</f>
        <v>0</v>
      </c>
      <c r="AB114" s="591">
        <f>IF(AB$2=0,$C114*$D114/$C$1*Index_운영!AB46*Index_운영!AB$10,IF(NOT(AA114=0),NOT(Index_운영!AB46=0)*AA114*(1+$E114*Index_운영!AB222)*Index_운영!AB46,$C114*$D114/$C$1*Index_운영!AB46))</f>
        <v>0</v>
      </c>
      <c r="AC114" s="591">
        <f>IF(AC$2=0,$C114*$D114/$C$1*Index_운영!AC46*Index_운영!AC$10,IF(NOT(AB114=0),NOT(Index_운영!AC46=0)*AB114*(1+$E114*Index_운영!AC222)*Index_운영!AC46,$C114*$D114/$C$1*Index_운영!AC46))</f>
        <v>0</v>
      </c>
      <c r="AD114" s="591">
        <f>IF(AD$2=0,$C114*$D114/$C$1*Index_운영!AD46*Index_운영!AD$10,IF(NOT(AC114=0),NOT(Index_운영!AD46=0)*AC114*(1+$E114*Index_운영!AD222)*Index_운영!AD46,$C114*$D114/$C$1*Index_운영!AD46))</f>
        <v>0</v>
      </c>
      <c r="AE114" s="591">
        <f>IF(AE$2=0,$C114*$D114/$C$1*Index_운영!AE46*Index_운영!AE$10,IF(NOT(AD114=0),NOT(Index_운영!AE46=0)*AD114*(1+$E114*Index_운영!AE222)*Index_운영!AE46,$C114*$D114/$C$1*Index_운영!AE46))</f>
        <v>0</v>
      </c>
      <c r="AF114" s="591">
        <f>IF(AF$2=0,$C114*$D114/$C$1*Index_운영!AF46*Index_운영!AF$10,IF(NOT(AE114=0),NOT(Index_운영!AF46=0)*AE114*(1+$E114*Index_운영!AF222)*Index_운영!AF46,$C114*$D114/$C$1*Index_운영!AF46))</f>
        <v>0</v>
      </c>
      <c r="AG114" s="591">
        <f>IF(AG$2=0,$C114*$D114/$C$1*Index_운영!AG46*Index_운영!AG$10,IF(NOT(AF114=0),NOT(Index_운영!AG46=0)*AF114*(1+$E114*Index_운영!AG222)*Index_운영!AG46,$C114*$D114/$C$1*Index_운영!AG46))</f>
        <v>0</v>
      </c>
      <c r="AH114" s="591">
        <f>IF(AH$2=0,$C114*$D114/$C$1*Index_운영!AH46*Index_운영!AH$10,IF(NOT(AG114=0),NOT(Index_운영!AH46=0)*AG114*(1+$E114*Index_운영!AH222)*Index_운영!AH46,$C114*$D114/$C$1*Index_운영!AH46))</f>
        <v>0</v>
      </c>
      <c r="AI114" s="591">
        <f>IF(AI$2=0,$C114*$D114/$C$1*Index_운영!AI46*Index_운영!AI$10,IF(NOT(AH114=0),NOT(Index_운영!AI46=0)*AH114*(1+$E114*Index_운영!AI222)*Index_운영!AI46,$C114*$D114/$C$1*Index_운영!AI46))</f>
        <v>0</v>
      </c>
      <c r="AJ114" s="591">
        <f>IF(AJ$2=0,$C114*$D114/$C$1*Index_운영!AJ46*Index_운영!AJ$10,IF(NOT(AI114=0),NOT(Index_운영!AJ46=0)*AI114*(1+$E114*Index_운영!AJ222)*Index_운영!AJ46,$C114*$D114/$C$1*Index_운영!AJ46))</f>
        <v>0</v>
      </c>
      <c r="AK114" s="591">
        <f>IF(AK$2=0,$C114*$D114/$C$1*Index_운영!AK46*Index_운영!AK$10,IF(NOT(AJ114=0),NOT(Index_운영!AK46=0)*AJ114*(1+$E114*Index_운영!AK222)*Index_운영!AK46,$C114*$D114/$C$1*Index_운영!AK46))</f>
        <v>0</v>
      </c>
      <c r="AL114" s="591">
        <f>IF(AL$2=0,$C114*$D114/$C$1*Index_운영!AL46*Index_운영!AL$10,IF(NOT(AK114=0),NOT(Index_운영!AL46=0)*AK114*(1+$E114*Index_운영!AL222)*Index_운영!AL46,$C114*$D114/$C$1*Index_운영!AL46))</f>
        <v>0</v>
      </c>
      <c r="AM114" s="591">
        <f>IF(AM$2=0,$C114*$D114/$C$1*Index_운영!AM46*Index_운영!AM$10,IF(NOT(AL114=0),NOT(Index_운영!AM46=0)*AL114*(1+$E114*Index_운영!AM222)*Index_운영!AM46,$C114*$D114/$C$1*Index_운영!AM46))</f>
        <v>0</v>
      </c>
      <c r="AN114" s="591">
        <f>IF(AN$2=0,$C114*$D114/$C$1*Index_운영!AN46*Index_운영!AN$10,IF(NOT(AM114=0),NOT(Index_운영!AN46=0)*AM114*(1+$E114*Index_운영!AN222)*Index_운영!AN46,$C114*$D114/$C$1*Index_운영!AN46))</f>
        <v>0</v>
      </c>
      <c r="AO114" s="591">
        <f>IF(AO$2=0,$C114*$D114/$C$1*Index_운영!AO46*Index_운영!AO$10,IF(NOT(AN114=0),NOT(Index_운영!AO46=0)*AN114*(1+$E114*Index_운영!AO222)*Index_운영!AO46,$C114*$D114/$C$1*Index_운영!AO46))</f>
        <v>0</v>
      </c>
      <c r="AP114" s="591">
        <f>IF(AP$2=0,$C114*$D114/$C$1*Index_운영!AP46*Index_운영!AP$10,IF(NOT(AO114=0),NOT(Index_운영!AP46=0)*AO114*(1+$E114*Index_운영!AP222)*Index_운영!AP46,$C114*$D114/$C$1*Index_운영!AP46))</f>
        <v>0</v>
      </c>
      <c r="AQ114" s="591">
        <f>IF(AQ$2=0,$C114*$D114/$C$1*Index_운영!AQ46*Index_운영!AQ$10,IF(NOT(AP114=0),NOT(Index_운영!AQ46=0)*AP114*(1+$E114*Index_운영!AQ222)*Index_운영!AQ46,$C114*$D114/$C$1*Index_운영!AQ46))</f>
        <v>0</v>
      </c>
      <c r="AR114" s="591">
        <f>IF(AR$2=0,$C114*$D114/$C$1*Index_운영!AR46*Index_운영!AR$10,IF(NOT(AQ114=0),NOT(Index_운영!AR46=0)*AQ114*(1+$E114*Index_운영!AR222)*Index_운영!AR46,$C114*$D114/$C$1*Index_운영!AR46))</f>
        <v>0</v>
      </c>
      <c r="AS114" s="591">
        <f>IF(AS$2=0,$C114*$D114/$C$1*Index_운영!AS46*Index_운영!AS$10,IF(NOT(AR114=0),NOT(Index_운영!AS46=0)*AR114*(1+$E114*Index_운영!AS222)*Index_운영!AS46,$C114*$D114/$C$1*Index_운영!AS46))</f>
        <v>0</v>
      </c>
      <c r="AT114" s="591">
        <f>IF(AT$2=0,$C114*$D114/$C$1*Index_운영!AT46*Index_운영!AT$10,IF(NOT(AS114=0),NOT(Index_운영!AT46=0)*AS114*(1+$E114*Index_운영!AT222)*Index_운영!AT46,$C114*$D114/$C$1*Index_운영!AT46))</f>
        <v>0</v>
      </c>
      <c r="AU114" s="591">
        <f>IF(AU$2=0,$C114*$D114/$C$1*Index_운영!AU46*Index_운영!AU$10,IF(NOT(AT114=0),NOT(Index_운영!AU46=0)*AT114*(1+$E114*Index_운영!AU222)*Index_운영!AU46,$C114*$D114/$C$1*Index_운영!AU46))</f>
        <v>0</v>
      </c>
      <c r="AV114" s="591">
        <f>IF(AV$2=0,$C114*$D114/$C$1*Index_운영!AV46*Index_운영!AV$10,IF(NOT(AU114=0),NOT(Index_운영!AV46=0)*AU114*(1+$E114*Index_운영!AV222)*Index_운영!AV46,$C114*$D114/$C$1*Index_운영!AV46))</f>
        <v>0</v>
      </c>
      <c r="AW114" s="591">
        <f>IF(AW$2=0,$C114*$D114/$C$1*Index_운영!AW46*Index_운영!AW$10,IF(NOT(AV114=0),NOT(Index_운영!AW46=0)*AV114*(1+$E114*Index_운영!AW222)*Index_운영!AW46,$C114*$D114/$C$1*Index_운영!AW46))</f>
        <v>0</v>
      </c>
      <c r="AX114" s="591">
        <f>IF(AX$2=0,$C114*$D114/$C$1*Index_운영!AX46*Index_운영!AX$10,IF(NOT(AW114=0),NOT(Index_운영!AX46=0)*AW114*(1+$E114*Index_운영!AX222)*Index_운영!AX46,$C114*$D114/$C$1*Index_운영!AX46))</f>
        <v>0</v>
      </c>
      <c r="AY114" s="591">
        <f>IF(AY$2=0,$C114*$D114/$C$1*Index_운영!AY46*Index_운영!AY$10,IF(NOT(AX114=0),NOT(Index_운영!AY46=0)*AX114*(1+$E114*Index_운영!AY222)*Index_운영!AY46,$C114*$D114/$C$1*Index_운영!AY46))</f>
        <v>0</v>
      </c>
      <c r="AZ114" s="591">
        <f>IF(AZ$2=0,$C114*$D114/$C$1*Index_운영!AZ46*Index_운영!AZ$10,IF(NOT(AY114=0),NOT(Index_운영!AZ46=0)*AY114*(1+$E114*Index_운영!AZ222)*Index_운영!AZ46,$C114*$D114/$C$1*Index_운영!AZ46))</f>
        <v>0</v>
      </c>
      <c r="BA114" s="591">
        <f>IF(BA$2=0,$C114*$D114/$C$1*Index_운영!BA46*Index_운영!BA$10,IF(NOT(AZ114=0),NOT(Index_운영!BA46=0)*AZ114*(1+$E114*Index_운영!BA222)*Index_운영!BA46,$C114*$D114/$C$1*Index_운영!BA46))</f>
        <v>0</v>
      </c>
      <c r="BB114" s="591">
        <f>IF(BB$2=0,$C114*$D114/$C$1*Index_운영!BB46*Index_운영!BB$10,IF(NOT(BA114=0),NOT(Index_운영!BB46=0)*BA114*(1+$E114*Index_운영!BB222)*Index_운영!BB46,$C114*$D114/$C$1*Index_운영!BB46))</f>
        <v>0</v>
      </c>
      <c r="BC114" s="591">
        <f>IF(BC$2=0,$C114*$D114/$C$1*Index_운영!BC46*Index_운영!BC$10,IF(NOT(BB114=0),NOT(Index_운영!BC46=0)*BB114*(1+$E114*Index_운영!BC222)*Index_운영!BC46,$C114*$D114/$C$1*Index_운영!BC46))</f>
        <v>0</v>
      </c>
      <c r="BD114" s="591">
        <f>IF(BD$2=0,$C114*$D114/$C$1*Index_운영!BD46*Index_운영!BD$10,IF(NOT(BC114=0),NOT(Index_운영!BD46=0)*BC114*(1+$E114*Index_운영!BD222)*Index_운영!BD46,$C114*$D114/$C$1*Index_운영!BD46))</f>
        <v>0</v>
      </c>
      <c r="BE114" s="591">
        <f>IF(BE$2=0,$C114*$D114/$C$1*Index_운영!BE46*Index_운영!BE$10,IF(NOT(BD114=0),NOT(Index_운영!BE46=0)*BD114*(1+$E114*Index_운영!BE222)*Index_운영!BE46,$C114*$D114/$C$1*Index_운영!BE46))</f>
        <v>0</v>
      </c>
      <c r="BF114" s="591">
        <f>IF(BF$2=0,$C114*$D114/$C$1*Index_운영!BF46*Index_운영!BF$10,IF(NOT(BE114=0),NOT(Index_운영!BF46=0)*BE114*(1+$E114*Index_운영!BF222)*Index_운영!BF46,$C114*$D114/$C$1*Index_운영!BF46))</f>
        <v>0</v>
      </c>
      <c r="BG114" s="591">
        <f>IF(BG$2=0,$C114*$D114/$C$1*Index_운영!BG46*Index_운영!BG$10,IF(NOT(BF114=0),NOT(Index_운영!BG46=0)*BF114*(1+$E114*Index_운영!BG222)*Index_운영!BG46,$C114*$D114/$C$1*Index_운영!BG46))</f>
        <v>0</v>
      </c>
      <c r="BH114" s="591">
        <f>IF(BH$2=0,$C114*$D114/$C$1*Index_운영!BH46*Index_운영!BH$10,IF(NOT(BG114=0),NOT(Index_운영!BH46=0)*BG114*(1+$E114*Index_운영!BH222)*Index_운영!BH46,$C114*$D114/$C$1*Index_운영!BH46))</f>
        <v>0</v>
      </c>
      <c r="BI114" s="591">
        <f>IF(BI$2=0,$C114*$D114/$C$1*Index_운영!BI46*Index_운영!BI$10,IF(NOT(BH114=0),NOT(Index_운영!BI46=0)*BH114*(1+$E114*Index_운영!BI222)*Index_운영!BI46,$C114*$D114/$C$1*Index_운영!BI46))</f>
        <v>0</v>
      </c>
      <c r="BJ114" s="591">
        <f>IF(BJ$2=0,$C114*$D114/$C$1*Index_운영!BJ46*Index_운영!BJ$10,IF(NOT(BI114=0),NOT(Index_운영!BJ46=0)*BI114*(1+$E114*Index_운영!BJ222)*Index_운영!BJ46,$C114*$D114/$C$1*Index_운영!BJ46))</f>
        <v>0</v>
      </c>
      <c r="BK114" s="591">
        <f>IF(BK$2=0,$C114*$D114/$C$1*Index_운영!BK46*Index_운영!BK$10,IF(NOT(BJ114=0),NOT(Index_운영!BK46=0)*BJ114*(1+$E114*Index_운영!BK222)*Index_운영!BK46,$C114*$D114/$C$1*Index_운영!BK46))</f>
        <v>0</v>
      </c>
      <c r="BL114" s="591">
        <f>IF(BL$2=0,$C114*$D114/$C$1*Index_운영!BL46*Index_운영!BL$10,IF(NOT(BK114=0),NOT(Index_운영!BL46=0)*BK114*(1+$E114*Index_운영!BL222)*Index_운영!BL46,$C114*$D114/$C$1*Index_운영!BL46))</f>
        <v>0</v>
      </c>
      <c r="BM114" s="591">
        <f>IF(BM$2=0,$C114*$D114/$C$1*Index_운영!BM46*Index_운영!BM$10,IF(NOT(BL114=0),NOT(Index_운영!BM46=0)*BL114*(1+$E114*Index_운영!BM222)*Index_운영!BM46,$C114*$D114/$C$1*Index_운영!BM46))</f>
        <v>0</v>
      </c>
      <c r="BN114" s="591">
        <f>IF(BN$2=0,$C114*$D114/$C$1*Index_운영!BN46*Index_운영!BN$10,IF(NOT(BM114=0),NOT(Index_운영!BN46=0)*BM114*(1+$E114*Index_운영!BN222)*Index_운영!BN46,$C114*$D114/$C$1*Index_운영!BN46))</f>
        <v>0</v>
      </c>
      <c r="BO114" s="591">
        <f>IF(BO$2=0,$C114*$D114/$C$1*Index_운영!BO46*Index_운영!BO$10,IF(NOT(BN114=0),NOT(Index_운영!BO46=0)*BN114*(1+$E114*Index_운영!BO222)*Index_운영!BO46,$C114*$D114/$C$1*Index_운영!BO46))</f>
        <v>0</v>
      </c>
      <c r="BP114" s="591">
        <f>IF(BP$2=0,$C114*$D114/$C$1*Index_운영!BP46*Index_운영!BP$10,IF(NOT(BO114=0),NOT(Index_운영!BP46=0)*BO114*(1+$E114*Index_운영!BP222)*Index_운영!BP46,$C114*$D114/$C$1*Index_운영!BP46))</f>
        <v>0</v>
      </c>
      <c r="BQ114" s="591">
        <f>IF(BQ$2=0,$C114*$D114/$C$1*Index_운영!BQ46*Index_운영!BQ$10,IF(NOT(BP114=0),NOT(Index_운영!BQ46=0)*BP114*(1+$E114*Index_운영!BQ222)*Index_운영!BQ46,$C114*$D114/$C$1*Index_운영!BQ46))</f>
        <v>0</v>
      </c>
      <c r="BR114" s="591">
        <f>IF(BR$2=0,$C114*$D114/$C$1*Index_운영!BR46*Index_운영!BR$10,IF(NOT(BQ114=0),NOT(Index_운영!BR46=0)*BQ114*(1+$E114*Index_운영!BR222)*Index_운영!BR46,$C114*$D114/$C$1*Index_운영!BR46))</f>
        <v>0</v>
      </c>
      <c r="BS114" s="591">
        <f>IF(BS$2=0,$C114*$D114/$C$1*Index_운영!BS46*Index_운영!BS$10,IF(NOT(BR114=0),NOT(Index_운영!BS46=0)*BR114*(1+$E114*Index_운영!BS222)*Index_운영!BS46,$C114*$D114/$C$1*Index_운영!BS46))</f>
        <v>0</v>
      </c>
      <c r="BT114" s="591">
        <f>IF(BT$2=0,$C114*$D114/$C$1*Index_운영!BT46*Index_운영!BT$10,IF(NOT(BS114=0),NOT(Index_운영!BT46=0)*BS114*(1+$E114*Index_운영!BT222)*Index_운영!BT46,$C114*$D114/$C$1*Index_운영!BT46))</f>
        <v>0</v>
      </c>
      <c r="BU114" s="591">
        <f>IF(BU$2=0,$C114*$D114/$C$1*Index_운영!BU46*Index_운영!BU$10,IF(NOT(BT114=0),NOT(Index_운영!BU46=0)*BT114*(1+$E114*Index_운영!BU222)*Index_운영!BU46,$C114*$D114/$C$1*Index_운영!BU46))</f>
        <v>0</v>
      </c>
      <c r="BV114" s="591">
        <f>IF(BV$2=0,$C114*$D114/$C$1*Index_운영!BV46*Index_운영!BV$10,IF(NOT(BU114=0),NOT(Index_운영!BV46=0)*BU114*(1+$E114*Index_운영!BV222)*Index_운영!BV46,$C114*$D114/$C$1*Index_운영!BV46))</f>
        <v>0</v>
      </c>
      <c r="BW114" s="591">
        <f>IF(BW$2=0,$C114*$D114/$C$1*Index_운영!BW46*Index_운영!BW$10,IF(NOT(BV114=0),NOT(Index_운영!BW46=0)*BV114*(1+$E114*Index_운영!BW222)*Index_운영!BW46,$C114*$D114/$C$1*Index_운영!BW46))</f>
        <v>0</v>
      </c>
      <c r="BX114" s="591">
        <f>IF(BX$2=0,$C114*$D114/$C$1*Index_운영!BX46*Index_운영!BX$10,IF(NOT(BW114=0),NOT(Index_운영!BX46=0)*BW114*(1+$E114*Index_운영!BX222)*Index_운영!BX46,$C114*$D114/$C$1*Index_운영!BX46))</f>
        <v>0</v>
      </c>
      <c r="BY114" s="591">
        <f>IF(BY$2=0,$C114*$D114/$C$1*Index_운영!BY46*Index_운영!BY$10,IF(NOT(BX114=0),NOT(Index_운영!BY46=0)*BX114*(1+$E114*Index_운영!BY222)*Index_운영!BY46,$C114*$D114/$C$1*Index_운영!BY46))</f>
        <v>0</v>
      </c>
      <c r="BZ114" s="591">
        <f>IF(BZ$2=0,$C114*$D114/$C$1*Index_운영!BZ46*Index_운영!BZ$10,IF(NOT(BY114=0),NOT(Index_운영!BZ46=0)*BY114*(1+$E114*Index_운영!BZ222)*Index_운영!BZ46,$C114*$D114/$C$1*Index_운영!BZ46))</f>
        <v>0</v>
      </c>
      <c r="CA114" s="591">
        <f>IF(CA$2=0,$C114*$D114/$C$1*Index_운영!CA46*Index_운영!CA$10,IF(NOT(BZ114=0),NOT(Index_운영!CA46=0)*BZ114*(1+$E114*Index_운영!CA222)*Index_운영!CA46,$C114*$D114/$C$1*Index_운영!CA46))</f>
        <v>0</v>
      </c>
      <c r="CB114" s="591">
        <f>IF(CB$2=0,$C114*$D114/$C$1*Index_운영!CB46*Index_운영!CB$10,IF(NOT(CA114=0),NOT(Index_운영!CB46=0)*CA114*(1+$E114*Index_운영!CB222)*Index_운영!CB46,$C114*$D114/$C$1*Index_운영!CB46))</f>
        <v>0</v>
      </c>
      <c r="CC114" s="591">
        <f>IF(CC$2=0,$C114*$D114/$C$1*Index_운영!CC46*Index_운영!CC$10,IF(NOT(CB114=0),NOT(Index_운영!CC46=0)*CB114*(1+$E114*Index_운영!CC222)*Index_운영!CC46,$C114*$D114/$C$1*Index_운영!CC46))</f>
        <v>0</v>
      </c>
      <c r="CD114" s="591">
        <f>IF(CD$2=0,$C114*$D114/$C$1*Index_운영!CD46*Index_운영!CD$10,IF(NOT(CC114=0),NOT(Index_운영!CD46=0)*CC114*(1+$E114*Index_운영!CD222)*Index_운영!CD46,$C114*$D114/$C$1*Index_운영!CD46))</f>
        <v>0</v>
      </c>
      <c r="CE114" s="591">
        <f>IF(CE$2=0,$C114*$D114/$C$1*Index_운영!CE46*Index_운영!CE$10,IF(NOT(CD114=0),NOT(Index_운영!CE46=0)*CD114*(1+$E114*Index_운영!CE222)*Index_운영!CE46,$C114*$D114/$C$1*Index_운영!CE46))</f>
        <v>0</v>
      </c>
      <c r="CF114" s="591">
        <f>IF(CF$2=0,$C114*$D114/$C$1*Index_운영!CF46*Index_운영!CF$10,IF(NOT(CE114=0),NOT(Index_운영!CF46=0)*CE114*(1+$E114*Index_운영!CF222)*Index_운영!CF46,$C114*$D114/$C$1*Index_운영!CF46))</f>
        <v>0</v>
      </c>
      <c r="CG114" s="591">
        <f>IF(CG$2=0,$C114*$D114/$C$1*Index_운영!CG46*Index_운영!CG$10,IF(NOT(CF114=0),NOT(Index_운영!CG46=0)*CF114*(1+$E114*Index_운영!CG222)*Index_운영!CG46,$C114*$D114/$C$1*Index_운영!CG46))</f>
        <v>0</v>
      </c>
      <c r="CH114" s="591">
        <f>IF(CH$2=0,$C114*$D114/$C$1*Index_운영!CH46*Index_운영!CH$10,IF(NOT(CG114=0),NOT(Index_운영!CH46=0)*CG114*(1+$E114*Index_운영!CH222)*Index_운영!CH46,$C114*$D114/$C$1*Index_운영!CH46))</f>
        <v>0</v>
      </c>
      <c r="CI114" s="591">
        <f>IF(CI$2=0,$C114*$D114/$C$1*Index_운영!CI46*Index_운영!CI$10,IF(NOT(CH114=0),NOT(Index_운영!CI46=0)*CH114*(1+$E114*Index_운영!CI222)*Index_운영!CI46,$C114*$D114/$C$1*Index_운영!CI46))</f>
        <v>0</v>
      </c>
      <c r="CJ114" s="591">
        <f>IF(CJ$2=0,$C114*$D114/$C$1*Index_운영!CJ46*Index_운영!CJ$10,IF(NOT(CI114=0),NOT(Index_운영!CJ46=0)*CI114*(1+$E114*Index_운영!CJ222)*Index_운영!CJ46,$C114*$D114/$C$1*Index_운영!CJ46))</f>
        <v>0</v>
      </c>
      <c r="CK114" s="591">
        <f>IF(CK$2=0,$C114*$D114/$C$1*Index_운영!CK46*Index_운영!CK$10,IF(NOT(CJ114=0),NOT(Index_운영!CK46=0)*CJ114*(1+$E114*Index_운영!CK222)*Index_운영!CK46,$C114*$D114/$C$1*Index_운영!CK46))</f>
        <v>0</v>
      </c>
      <c r="CL114" s="591">
        <f>IF(CL$2=0,$C114*$D114/$C$1*Index_운영!CL46*Index_운영!CL$10,IF(NOT(CK114=0),NOT(Index_운영!CL46=0)*CK114*(1+$E114*Index_운영!CL222)*Index_운영!CL46,$C114*$D114/$C$1*Index_운영!CL46))</f>
        <v>0</v>
      </c>
      <c r="CM114" s="591">
        <f>IF(CM$2=0,$C114*$D114/$C$1*Index_운영!CM46*Index_운영!CM$10,IF(NOT(CL114=0),NOT(Index_운영!CM46=0)*CL114*(1+$E114*Index_운영!CM222)*Index_운영!CM46,$C114*$D114/$C$1*Index_운영!CM46))</f>
        <v>0</v>
      </c>
      <c r="CN114" s="591">
        <f>IF(CN$2=0,$C114*$D114/$C$1*Index_운영!CN46*Index_운영!CN$10,IF(NOT(CM114=0),NOT(Index_운영!CN46=0)*CM114*(1+$E114*Index_운영!CN222)*Index_운영!CN46,$C114*$D114/$C$1*Index_운영!CN46))</f>
        <v>0</v>
      </c>
      <c r="CO114" s="591">
        <f>IF(CO$2=0,$C114*$D114/$C$1*Index_운영!CO46*Index_운영!CO$10,IF(NOT(CN114=0),NOT(Index_운영!CO46=0)*CN114*(1+$E114*Index_운영!CO222)*Index_운영!CO46,$C114*$D114/$C$1*Index_운영!CO46))</f>
        <v>0</v>
      </c>
      <c r="CP114" s="591">
        <f>IF(CP$2=0,$C114*$D114/$C$1*Index_운영!CP46*Index_운영!CP$10,IF(NOT(CO114=0),NOT(Index_운영!CP46=0)*CO114*(1+$E114*Index_운영!CP222)*Index_운영!CP46,$C114*$D114/$C$1*Index_운영!CP46))</f>
        <v>0</v>
      </c>
      <c r="CQ114" s="591">
        <f>IF(CQ$2=0,$C114*$D114/$C$1*Index_운영!CQ46*Index_운영!CQ$10,IF(NOT(CP114=0),NOT(Index_운영!CQ46=0)*CP114*(1+$E114*Index_운영!CQ222)*Index_운영!CQ46,$C114*$D114/$C$1*Index_운영!CQ46))</f>
        <v>0</v>
      </c>
      <c r="CR114" s="591">
        <f>IF(CR$2=0,$C114*$D114/$C$1*Index_운영!CR46*Index_운영!CR$10,IF(NOT(CQ114=0),NOT(Index_운영!CR46=0)*CQ114*(1+$E114*Index_운영!CR222)*Index_운영!CR46,$C114*$D114/$C$1*Index_운영!CR46))</f>
        <v>0</v>
      </c>
      <c r="CS114" s="591">
        <f>IF(CS$2=0,$C114*$D114/$C$1*Index_운영!CS46*Index_운영!CS$10,IF(NOT(CR114=0),NOT(Index_운영!CS46=0)*CR114*(1+$E114*Index_운영!CS222)*Index_운영!CS46,$C114*$D114/$C$1*Index_운영!CS46))</f>
        <v>0</v>
      </c>
      <c r="CT114" s="591">
        <f>IF(CT$2=0,$C114*$D114/$C$1*Index_운영!CT46*Index_운영!CT$10,IF(NOT(CS114=0),NOT(Index_운영!CT46=0)*CS114*(1+$E114*Index_운영!CT222)*Index_운영!CT46,$C114*$D114/$C$1*Index_운영!CT46))</f>
        <v>0</v>
      </c>
      <c r="CU114" s="591">
        <f>IF(CU$2=0,$C114*$D114/$C$1*Index_운영!CU46*Index_운영!CU$10,IF(NOT(CT114=0),NOT(Index_운영!CU46=0)*CT114*(1+$E114*Index_운영!CU222)*Index_운영!CU46,$C114*$D114/$C$1*Index_운영!CU46))</f>
        <v>0</v>
      </c>
      <c r="CV114" s="591">
        <f>IF(CV$2=0,$C114*$D114/$C$1*Index_운영!CV46*Index_운영!CV$10,IF(NOT(CU114=0),NOT(Index_운영!CV46=0)*CU114*(1+$E114*Index_운영!CV222)*Index_운영!CV46,$C114*$D114/$C$1*Index_운영!CV46))</f>
        <v>0</v>
      </c>
      <c r="CW114" s="591">
        <f>IF(CW$2=0,$C114*$D114/$C$1*Index_운영!CW46*Index_운영!CW$10,IF(NOT(CV114=0),NOT(Index_운영!CW46=0)*CV114*(1+$E114*Index_운영!CW222)*Index_운영!CW46,$C114*$D114/$C$1*Index_운영!CW46))</f>
        <v>0</v>
      </c>
      <c r="CX114" s="591">
        <f>IF(CX$2=0,$C114*$D114/$C$1*Index_운영!CX46*Index_운영!CX$10,IF(NOT(CW114=0),NOT(Index_운영!CX46=0)*CW114*(1+$E114*Index_운영!CX222)*Index_운영!CX46,$C114*$D114/$C$1*Index_운영!CX46))</f>
        <v>0</v>
      </c>
      <c r="CY114" s="591">
        <f>IF(CY$2=0,$C114*$D114/$C$1*Index_운영!CY46*Index_운영!CY$10,IF(NOT(CX114=0),NOT(Index_운영!CY46=0)*CX114*(1+$E114*Index_운영!CY222)*Index_운영!CY46,$C114*$D114/$C$1*Index_운영!CY46))</f>
        <v>0</v>
      </c>
      <c r="CZ114" s="591">
        <f>IF(CZ$2=0,$C114*$D114/$C$1*Index_운영!CZ46*Index_운영!CZ$10,IF(NOT(CY114=0),NOT(Index_운영!CZ46=0)*CY114*(1+$E114*Index_운영!CZ222)*Index_운영!CZ46,$C114*$D114/$C$1*Index_운영!CZ46))</f>
        <v>0</v>
      </c>
      <c r="DA114" s="591">
        <f>IF(DA$2=0,$C114*$D114/$C$1*Index_운영!DA46*Index_운영!DA$10,IF(NOT(CZ114=0),NOT(Index_운영!DA46=0)*CZ114*(1+$E114*Index_운영!DA222)*Index_운영!DA46,$C114*$D114/$C$1*Index_운영!DA46))</f>
        <v>0</v>
      </c>
      <c r="DB114" s="591">
        <f>IF(DB$2=0,$C114*$D114/$C$1*Index_운영!DB46*Index_운영!DB$10,IF(NOT(DA114=0),NOT(Index_운영!DB46=0)*DA114*(1+$E114*Index_운영!DB222)*Index_운영!DB46,$C114*$D114/$C$1*Index_운영!DB46))</f>
        <v>0</v>
      </c>
      <c r="DC114" s="591">
        <f>IF(DC$2=0,$C114*$D114/$C$1*Index_운영!DC46*Index_운영!DC$10,IF(NOT(DB114=0),NOT(Index_운영!DC46=0)*DB114*(1+$E114*Index_운영!DC222)*Index_운영!DC46,$C114*$D114/$C$1*Index_운영!DC46))</f>
        <v>0</v>
      </c>
      <c r="DD114" s="591">
        <f>IF(DD$2=0,$C114*$D114/$C$1*Index_운영!DD46*Index_운영!DD$10,IF(NOT(DC114=0),NOT(Index_운영!DD46=0)*DC114*(1+$E114*Index_운영!DD222)*Index_운영!DD46,$C114*$D114/$C$1*Index_운영!DD46))</f>
        <v>0</v>
      </c>
      <c r="DE114" s="591">
        <f>IF(DE$2=0,$C114*$D114/$C$1*Index_운영!DE46*Index_운영!DE$10,IF(NOT(DD114=0),NOT(Index_운영!DE46=0)*DD114*(1+$E114*Index_운영!DE222)*Index_운영!DE46,$C114*$D114/$C$1*Index_운영!DE46))</f>
        <v>0</v>
      </c>
      <c r="DF114" s="591">
        <f>IF(DF$2=0,$C114*$D114/$C$1*Index_운영!DF46*Index_운영!DF$10,IF(NOT(DE114=0),NOT(Index_운영!DF46=0)*DE114*(1+$E114*Index_운영!DF222)*Index_운영!DF46,$C114*$D114/$C$1*Index_운영!DF46))</f>
        <v>0</v>
      </c>
      <c r="DG114" s="591">
        <f>IF(DG$2=0,$C114*$D114/$C$1*Index_운영!DG46*Index_운영!DG$10,IF(NOT(DF114=0),NOT(Index_운영!DG46=0)*DF114*(1+$E114*Index_운영!DG222)*Index_운영!DG46,$C114*$D114/$C$1*Index_운영!DG46))</f>
        <v>0</v>
      </c>
      <c r="DH114" s="591">
        <f>IF(DH$2=0,$C114*$D114/$C$1*Index_운영!DH46*Index_운영!DH$10,IF(NOT(DG114=0),NOT(Index_운영!DH46=0)*DG114*(1+$E114*Index_운영!DH222)*Index_운영!DH46,$C114*$D114/$C$1*Index_운영!DH46))</f>
        <v>0</v>
      </c>
      <c r="DI114" s="591">
        <f>IF(DI$2=0,$C114*$D114/$C$1*Index_운영!DI46*Index_운영!DI$10,IF(NOT(DH114=0),NOT(Index_운영!DI46=0)*DH114*(1+$E114*Index_운영!DI222)*Index_운영!DI46,$C114*$D114/$C$1*Index_운영!DI46))</f>
        <v>0</v>
      </c>
      <c r="DJ114" s="591">
        <f>IF(DJ$2=0,$C114*$D114/$C$1*Index_운영!DJ46*Index_운영!DJ$10,IF(NOT(DI114=0),NOT(Index_운영!DJ46=0)*DI114*(1+$E114*Index_운영!DJ222)*Index_운영!DJ46,$C114*$D114/$C$1*Index_운영!DJ46))</f>
        <v>0</v>
      </c>
      <c r="DK114" s="591">
        <f>IF(DK$2=0,$C114*$D114/$C$1*Index_운영!DK46*Index_운영!DK$10,IF(NOT(DJ114=0),NOT(Index_운영!DK46=0)*DJ114*(1+$E114*Index_운영!DK222)*Index_운영!DK46,$C114*$D114/$C$1*Index_운영!DK46))</f>
        <v>0</v>
      </c>
      <c r="DL114" s="591">
        <f>IF(DL$2=0,$C114*$D114/$C$1*Index_운영!DL46*Index_운영!DL$10,IF(NOT(DK114=0),NOT(Index_운영!DL46=0)*DK114*(1+$E114*Index_운영!DL222)*Index_운영!DL46,$C114*$D114/$C$1*Index_운영!DL46))</f>
        <v>0</v>
      </c>
      <c r="DM114" s="591">
        <f>IF(DM$2=0,$C114*$D114/$C$1*Index_운영!DM46*Index_운영!DM$10,IF(NOT(DL114=0),NOT(Index_운영!DM46=0)*DL114*(1+$E114*Index_운영!DM222)*Index_운영!DM46,$C114*$D114/$C$1*Index_운영!DM46))</f>
        <v>0</v>
      </c>
      <c r="DN114" s="591">
        <f>IF(DN$2=0,$C114*$D114/$C$1*Index_운영!DN46*Index_운영!DN$10,IF(NOT(DM114=0),NOT(Index_운영!DN46=0)*DM114*(1+$E114*Index_운영!DN222)*Index_운영!DN46,$C114*$D114/$C$1*Index_운영!DN46))</f>
        <v>0</v>
      </c>
      <c r="DO114" s="591">
        <f>IF(DO$2=0,$C114*$D114/$C$1*Index_운영!DO46*Index_운영!DO$10,IF(NOT(DN114=0),NOT(Index_운영!DO46=0)*DN114*(1+$E114*Index_운영!DO222)*Index_운영!DO46,$C114*$D114/$C$1*Index_운영!DO46))</f>
        <v>0</v>
      </c>
      <c r="DP114" s="591">
        <f>IF(DP$2=0,$C114*$D114/$C$1*Index_운영!DP46*Index_운영!DP$10,IF(NOT(DO114=0),NOT(Index_운영!DP46=0)*DO114*(1+$E114*Index_운영!DP222)*Index_운영!DP46,$C114*$D114/$C$1*Index_운영!DP46))</f>
        <v>0</v>
      </c>
      <c r="DQ114" s="591">
        <f>IF(DQ$2=0,$C114*$D114/$C$1*Index_운영!DQ46*Index_운영!DQ$10,IF(NOT(DP114=0),NOT(Index_운영!DQ46=0)*DP114*(1+$E114*Index_운영!DQ222)*Index_운영!DQ46,$C114*$D114/$C$1*Index_운영!DQ46))</f>
        <v>0</v>
      </c>
      <c r="DR114" s="591">
        <f>IF(DR$2=0,$C114*$D114/$C$1*Index_운영!DR46*Index_운영!DR$10,IF(NOT(DQ114=0),NOT(Index_운영!DR46=0)*DQ114*(1+$E114*Index_운영!DR222)*Index_운영!DR46,$C114*$D114/$C$1*Index_운영!DR46))</f>
        <v>0</v>
      </c>
      <c r="DS114" s="591">
        <f>IF(DS$2=0,$C114*$D114/$C$1*Index_운영!DS46*Index_운영!DS$10,IF(NOT(DR114=0),NOT(Index_운영!DS46=0)*DR114*(1+$E114*Index_운영!DS222)*Index_운영!DS46,$C114*$D114/$C$1*Index_운영!DS46))</f>
        <v>0</v>
      </c>
      <c r="DT114" s="591">
        <f>IF(DT$2=0,$C114*$D114/$C$1*Index_운영!DT46*Index_운영!DT$10,IF(NOT(DS114=0),NOT(Index_운영!DT46=0)*DS114*(1+$E114*Index_운영!DT222)*Index_운영!DT46,$C114*$D114/$C$1*Index_운영!DT46))</f>
        <v>0</v>
      </c>
      <c r="DU114" s="591">
        <f>IF(DU$2=0,$C114*$D114/$C$1*Index_운영!DU46*Index_운영!DU$10,IF(NOT(DT114=0),NOT(Index_운영!DU46=0)*DT114*(1+$E114*Index_운영!DU222)*Index_운영!DU46,$C114*$D114/$C$1*Index_운영!DU46))</f>
        <v>0</v>
      </c>
      <c r="DV114" s="591">
        <f>IF(DV$2=0,$C114*$D114/$C$1*Index_운영!DV46*Index_운영!DV$10,IF(NOT(DU114=0),NOT(Index_운영!DV46=0)*DU114*(1+$E114*Index_운영!DV222)*Index_운영!DV46,$C114*$D114/$C$1*Index_운영!DV46))</f>
        <v>0</v>
      </c>
    </row>
    <row r="115" spans="1:126" s="485" customFormat="1" outlineLevel="1" x14ac:dyDescent="0.4">
      <c r="A115" s="737"/>
      <c r="B115" s="464">
        <f>'Rent Roll'!$B21</f>
        <v>0</v>
      </c>
      <c r="C115" s="1219">
        <f>'Rent Roll'!$K21</f>
        <v>0</v>
      </c>
      <c r="D115" s="1220">
        <f>'Rent Roll'!$S21</f>
        <v>0</v>
      </c>
      <c r="E115" s="1221">
        <f>'Rent Roll'!$T21</f>
        <v>0</v>
      </c>
      <c r="F115" s="588">
        <f>IF(F$2=0,$C115*$D115/$C$1*Index_운영!F47*Index_운영!F$10,IF(NOT(E115=0),NOT(Index_운영!F47=0)*E115*(1+$E115*Index_운영!F223)*Index_운영!F47,$C115*$D115/$C$1*Index_운영!F47))</f>
        <v>0</v>
      </c>
      <c r="G115" s="591">
        <f>IF(G$2=0,$C115*$D115/$C$1*Index_운영!G47*Index_운영!G$10,IF(NOT(F115=0),NOT(Index_운영!G47=0)*F115*(1+$E115*Index_운영!G223)*Index_운영!G47,$C115*$D115/$C$1*Index_운영!G47))</f>
        <v>0</v>
      </c>
      <c r="H115" s="591">
        <f>IF(H$2=0,$C115*$D115/$C$1*Index_운영!H47*Index_운영!H$10,IF(NOT(G115=0),NOT(Index_운영!H47=0)*G115*(1+$E115*Index_운영!H223)*Index_운영!H47,$C115*$D115/$C$1*Index_운영!H47))</f>
        <v>0</v>
      </c>
      <c r="I115" s="591">
        <f>IF(I$2=0,$C115*$D115/$C$1*Index_운영!I47*Index_운영!I$10,IF(NOT(H115=0),NOT(Index_운영!I47=0)*H115*(1+$E115*Index_운영!I223)*Index_운영!I47,$C115*$D115/$C$1*Index_운영!I47))</f>
        <v>0</v>
      </c>
      <c r="J115" s="591">
        <f>IF(J$2=0,$C115*$D115/$C$1*Index_운영!J47*Index_운영!J$10,IF(NOT(I115=0),NOT(Index_운영!J47=0)*I115*(1+$E115*Index_운영!J223)*Index_운영!J47,$C115*$D115/$C$1*Index_운영!J47))</f>
        <v>0</v>
      </c>
      <c r="K115" s="591">
        <f>IF(K$2=0,$C115*$D115/$C$1*Index_운영!K47*Index_운영!K$10,IF(NOT(J115=0),NOT(Index_운영!K47=0)*J115*(1+$E115*Index_운영!K223)*Index_운영!K47,$C115*$D115/$C$1*Index_운영!K47))</f>
        <v>0</v>
      </c>
      <c r="L115" s="591">
        <f>IF(L$2=0,$C115*$D115/$C$1*Index_운영!L47*Index_운영!L$10,IF(NOT(K115=0),NOT(Index_운영!L47=0)*K115*(1+$E115*Index_운영!L223)*Index_운영!L47,$C115*$D115/$C$1*Index_운영!L47))</f>
        <v>0</v>
      </c>
      <c r="M115" s="591">
        <f>IF(M$2=0,$C115*$D115/$C$1*Index_운영!M47*Index_운영!M$10,IF(NOT(L115=0),NOT(Index_운영!M47=0)*L115*(1+$E115*Index_운영!M223)*Index_운영!M47,$C115*$D115/$C$1*Index_운영!M47))</f>
        <v>0</v>
      </c>
      <c r="N115" s="591">
        <f>IF(N$2=0,$C115*$D115/$C$1*Index_운영!N47*Index_운영!N$10,IF(NOT(M115=0),NOT(Index_운영!N47=0)*M115*(1+$E115*Index_운영!N223)*Index_운영!N47,$C115*$D115/$C$1*Index_운영!N47))</f>
        <v>0</v>
      </c>
      <c r="O115" s="591">
        <f>IF(O$2=0,$C115*$D115/$C$1*Index_운영!O47*Index_운영!O$10,IF(NOT(N115=0),NOT(Index_운영!O47=0)*N115*(1+$E115*Index_운영!O223)*Index_운영!O47,$C115*$D115/$C$1*Index_운영!O47))</f>
        <v>0</v>
      </c>
      <c r="P115" s="591">
        <f>IF(P$2=0,$C115*$D115/$C$1*Index_운영!P47*Index_운영!P$10,IF(NOT(O115=0),NOT(Index_운영!P47=0)*O115*(1+$E115*Index_운영!P223)*Index_운영!P47,$C115*$D115/$C$1*Index_운영!P47))</f>
        <v>0</v>
      </c>
      <c r="Q115" s="591">
        <f>IF(Q$2=0,$C115*$D115/$C$1*Index_운영!Q47*Index_운영!Q$10,IF(NOT(P115=0),NOT(Index_운영!Q47=0)*P115*(1+$E115*Index_운영!Q223)*Index_운영!Q47,$C115*$D115/$C$1*Index_운영!Q47))</f>
        <v>0</v>
      </c>
      <c r="R115" s="591">
        <f>IF(R$2=0,$C115*$D115/$C$1*Index_운영!R47*Index_운영!R$10,IF(NOT(Q115=0),NOT(Index_운영!R47=0)*Q115*(1+$E115*Index_운영!R223)*Index_운영!R47,$C115*$D115/$C$1*Index_운영!R47))</f>
        <v>0</v>
      </c>
      <c r="S115" s="591">
        <f>IF(S$2=0,$C115*$D115/$C$1*Index_운영!S47*Index_운영!S$10,IF(NOT(R115=0),NOT(Index_운영!S47=0)*R115*(1+$E115*Index_운영!S223)*Index_운영!S47,$C115*$D115/$C$1*Index_운영!S47))</f>
        <v>0</v>
      </c>
      <c r="T115" s="591">
        <f>IF(T$2=0,$C115*$D115/$C$1*Index_운영!T47*Index_운영!T$10,IF(NOT(S115=0),NOT(Index_운영!T47=0)*S115*(1+$E115*Index_운영!T223)*Index_운영!T47,$C115*$D115/$C$1*Index_운영!T47))</f>
        <v>0</v>
      </c>
      <c r="U115" s="591">
        <f>IF(U$2=0,$C115*$D115/$C$1*Index_운영!U47*Index_운영!U$10,IF(NOT(T115=0),NOT(Index_운영!U47=0)*T115*(1+$E115*Index_운영!U223)*Index_운영!U47,$C115*$D115/$C$1*Index_운영!U47))</f>
        <v>0</v>
      </c>
      <c r="V115" s="591">
        <f>IF(V$2=0,$C115*$D115/$C$1*Index_운영!V47*Index_운영!V$10,IF(NOT(U115=0),NOT(Index_운영!V47=0)*U115*(1+$E115*Index_운영!V223)*Index_운영!V47,$C115*$D115/$C$1*Index_운영!V47))</f>
        <v>0</v>
      </c>
      <c r="W115" s="591">
        <f>IF(W$2=0,$C115*$D115/$C$1*Index_운영!W47*Index_운영!W$10,IF(NOT(V115=0),NOT(Index_운영!W47=0)*V115*(1+$E115*Index_운영!W223)*Index_운영!W47,$C115*$D115/$C$1*Index_운영!W47))</f>
        <v>0</v>
      </c>
      <c r="X115" s="591">
        <f>IF(X$2=0,$C115*$D115/$C$1*Index_운영!X47*Index_운영!X$10,IF(NOT(W115=0),NOT(Index_운영!X47=0)*W115*(1+$E115*Index_운영!X223)*Index_운영!X47,$C115*$D115/$C$1*Index_운영!X47))</f>
        <v>0</v>
      </c>
      <c r="Y115" s="591">
        <f>IF(Y$2=0,$C115*$D115/$C$1*Index_운영!Y47*Index_운영!Y$10,IF(NOT(X115=0),NOT(Index_운영!Y47=0)*X115*(1+$E115*Index_운영!Y223)*Index_운영!Y47,$C115*$D115/$C$1*Index_운영!Y47))</f>
        <v>0</v>
      </c>
      <c r="Z115" s="591">
        <f>IF(Z$2=0,$C115*$D115/$C$1*Index_운영!Z47*Index_운영!Z$10,IF(NOT(Y115=0),NOT(Index_운영!Z47=0)*Y115*(1+$E115*Index_운영!Z223)*Index_운영!Z47,$C115*$D115/$C$1*Index_운영!Z47))</f>
        <v>0</v>
      </c>
      <c r="AA115" s="591">
        <f>IF(AA$2=0,$C115*$D115/$C$1*Index_운영!AA47*Index_운영!AA$10,IF(NOT(Z115=0),NOT(Index_운영!AA47=0)*Z115*(1+$E115*Index_운영!AA223)*Index_운영!AA47,$C115*$D115/$C$1*Index_운영!AA47))</f>
        <v>0</v>
      </c>
      <c r="AB115" s="591">
        <f>IF(AB$2=0,$C115*$D115/$C$1*Index_운영!AB47*Index_운영!AB$10,IF(NOT(AA115=0),NOT(Index_운영!AB47=0)*AA115*(1+$E115*Index_운영!AB223)*Index_운영!AB47,$C115*$D115/$C$1*Index_운영!AB47))</f>
        <v>0</v>
      </c>
      <c r="AC115" s="591">
        <f>IF(AC$2=0,$C115*$D115/$C$1*Index_운영!AC47*Index_운영!AC$10,IF(NOT(AB115=0),NOT(Index_운영!AC47=0)*AB115*(1+$E115*Index_운영!AC223)*Index_운영!AC47,$C115*$D115/$C$1*Index_운영!AC47))</f>
        <v>0</v>
      </c>
      <c r="AD115" s="591">
        <f>IF(AD$2=0,$C115*$D115/$C$1*Index_운영!AD47*Index_운영!AD$10,IF(NOT(AC115=0),NOT(Index_운영!AD47=0)*AC115*(1+$E115*Index_운영!AD223)*Index_운영!AD47,$C115*$D115/$C$1*Index_운영!AD47))</f>
        <v>0</v>
      </c>
      <c r="AE115" s="591">
        <f>IF(AE$2=0,$C115*$D115/$C$1*Index_운영!AE47*Index_운영!AE$10,IF(NOT(AD115=0),NOT(Index_운영!AE47=0)*AD115*(1+$E115*Index_운영!AE223)*Index_운영!AE47,$C115*$D115/$C$1*Index_운영!AE47))</f>
        <v>0</v>
      </c>
      <c r="AF115" s="591">
        <f>IF(AF$2=0,$C115*$D115/$C$1*Index_운영!AF47*Index_운영!AF$10,IF(NOT(AE115=0),NOT(Index_운영!AF47=0)*AE115*(1+$E115*Index_운영!AF223)*Index_운영!AF47,$C115*$D115/$C$1*Index_운영!AF47))</f>
        <v>0</v>
      </c>
      <c r="AG115" s="591">
        <f>IF(AG$2=0,$C115*$D115/$C$1*Index_운영!AG47*Index_운영!AG$10,IF(NOT(AF115=0),NOT(Index_운영!AG47=0)*AF115*(1+$E115*Index_운영!AG223)*Index_운영!AG47,$C115*$D115/$C$1*Index_운영!AG47))</f>
        <v>0</v>
      </c>
      <c r="AH115" s="591">
        <f>IF(AH$2=0,$C115*$D115/$C$1*Index_운영!AH47*Index_운영!AH$10,IF(NOT(AG115=0),NOT(Index_운영!AH47=0)*AG115*(1+$E115*Index_운영!AH223)*Index_운영!AH47,$C115*$D115/$C$1*Index_운영!AH47))</f>
        <v>0</v>
      </c>
      <c r="AI115" s="591">
        <f>IF(AI$2=0,$C115*$D115/$C$1*Index_운영!AI47*Index_운영!AI$10,IF(NOT(AH115=0),NOT(Index_운영!AI47=0)*AH115*(1+$E115*Index_운영!AI223)*Index_운영!AI47,$C115*$D115/$C$1*Index_운영!AI47))</f>
        <v>0</v>
      </c>
      <c r="AJ115" s="591">
        <f>IF(AJ$2=0,$C115*$D115/$C$1*Index_운영!AJ47*Index_운영!AJ$10,IF(NOT(AI115=0),NOT(Index_운영!AJ47=0)*AI115*(1+$E115*Index_운영!AJ223)*Index_운영!AJ47,$C115*$D115/$C$1*Index_운영!AJ47))</f>
        <v>0</v>
      </c>
      <c r="AK115" s="591">
        <f>IF(AK$2=0,$C115*$D115/$C$1*Index_운영!AK47*Index_운영!AK$10,IF(NOT(AJ115=0),NOT(Index_운영!AK47=0)*AJ115*(1+$E115*Index_운영!AK223)*Index_운영!AK47,$C115*$D115/$C$1*Index_운영!AK47))</f>
        <v>0</v>
      </c>
      <c r="AL115" s="591">
        <f>IF(AL$2=0,$C115*$D115/$C$1*Index_운영!AL47*Index_운영!AL$10,IF(NOT(AK115=0),NOT(Index_운영!AL47=0)*AK115*(1+$E115*Index_운영!AL223)*Index_운영!AL47,$C115*$D115/$C$1*Index_운영!AL47))</f>
        <v>0</v>
      </c>
      <c r="AM115" s="591">
        <f>IF(AM$2=0,$C115*$D115/$C$1*Index_운영!AM47*Index_운영!AM$10,IF(NOT(AL115=0),NOT(Index_운영!AM47=0)*AL115*(1+$E115*Index_운영!AM223)*Index_운영!AM47,$C115*$D115/$C$1*Index_운영!AM47))</f>
        <v>0</v>
      </c>
      <c r="AN115" s="591">
        <f>IF(AN$2=0,$C115*$D115/$C$1*Index_운영!AN47*Index_운영!AN$10,IF(NOT(AM115=0),NOT(Index_운영!AN47=0)*AM115*(1+$E115*Index_운영!AN223)*Index_운영!AN47,$C115*$D115/$C$1*Index_운영!AN47))</f>
        <v>0</v>
      </c>
      <c r="AO115" s="591">
        <f>IF(AO$2=0,$C115*$D115/$C$1*Index_운영!AO47*Index_운영!AO$10,IF(NOT(AN115=0),NOT(Index_운영!AO47=0)*AN115*(1+$E115*Index_운영!AO223)*Index_운영!AO47,$C115*$D115/$C$1*Index_운영!AO47))</f>
        <v>0</v>
      </c>
      <c r="AP115" s="591">
        <f>IF(AP$2=0,$C115*$D115/$C$1*Index_운영!AP47*Index_운영!AP$10,IF(NOT(AO115=0),NOT(Index_운영!AP47=0)*AO115*(1+$E115*Index_운영!AP223)*Index_운영!AP47,$C115*$D115/$C$1*Index_운영!AP47))</f>
        <v>0</v>
      </c>
      <c r="AQ115" s="591">
        <f>IF(AQ$2=0,$C115*$D115/$C$1*Index_운영!AQ47*Index_운영!AQ$10,IF(NOT(AP115=0),NOT(Index_운영!AQ47=0)*AP115*(1+$E115*Index_운영!AQ223)*Index_운영!AQ47,$C115*$D115/$C$1*Index_운영!AQ47))</f>
        <v>0</v>
      </c>
      <c r="AR115" s="591">
        <f>IF(AR$2=0,$C115*$D115/$C$1*Index_운영!AR47*Index_운영!AR$10,IF(NOT(AQ115=0),NOT(Index_운영!AR47=0)*AQ115*(1+$E115*Index_운영!AR223)*Index_운영!AR47,$C115*$D115/$C$1*Index_운영!AR47))</f>
        <v>0</v>
      </c>
      <c r="AS115" s="591">
        <f>IF(AS$2=0,$C115*$D115/$C$1*Index_운영!AS47*Index_운영!AS$10,IF(NOT(AR115=0),NOT(Index_운영!AS47=0)*AR115*(1+$E115*Index_운영!AS223)*Index_운영!AS47,$C115*$D115/$C$1*Index_운영!AS47))</f>
        <v>0</v>
      </c>
      <c r="AT115" s="591">
        <f>IF(AT$2=0,$C115*$D115/$C$1*Index_운영!AT47*Index_운영!AT$10,IF(NOT(AS115=0),NOT(Index_운영!AT47=0)*AS115*(1+$E115*Index_운영!AT223)*Index_운영!AT47,$C115*$D115/$C$1*Index_운영!AT47))</f>
        <v>0</v>
      </c>
      <c r="AU115" s="591">
        <f>IF(AU$2=0,$C115*$D115/$C$1*Index_운영!AU47*Index_운영!AU$10,IF(NOT(AT115=0),NOT(Index_운영!AU47=0)*AT115*(1+$E115*Index_운영!AU223)*Index_운영!AU47,$C115*$D115/$C$1*Index_운영!AU47))</f>
        <v>0</v>
      </c>
      <c r="AV115" s="591">
        <f>IF(AV$2=0,$C115*$D115/$C$1*Index_운영!AV47*Index_운영!AV$10,IF(NOT(AU115=0),NOT(Index_운영!AV47=0)*AU115*(1+$E115*Index_운영!AV223)*Index_운영!AV47,$C115*$D115/$C$1*Index_운영!AV47))</f>
        <v>0</v>
      </c>
      <c r="AW115" s="591">
        <f>IF(AW$2=0,$C115*$D115/$C$1*Index_운영!AW47*Index_운영!AW$10,IF(NOT(AV115=0),NOT(Index_운영!AW47=0)*AV115*(1+$E115*Index_운영!AW223)*Index_운영!AW47,$C115*$D115/$C$1*Index_운영!AW47))</f>
        <v>0</v>
      </c>
      <c r="AX115" s="591">
        <f>IF(AX$2=0,$C115*$D115/$C$1*Index_운영!AX47*Index_운영!AX$10,IF(NOT(AW115=0),NOT(Index_운영!AX47=0)*AW115*(1+$E115*Index_운영!AX223)*Index_운영!AX47,$C115*$D115/$C$1*Index_운영!AX47))</f>
        <v>0</v>
      </c>
      <c r="AY115" s="591">
        <f>IF(AY$2=0,$C115*$D115/$C$1*Index_운영!AY47*Index_운영!AY$10,IF(NOT(AX115=0),NOT(Index_운영!AY47=0)*AX115*(1+$E115*Index_운영!AY223)*Index_운영!AY47,$C115*$D115/$C$1*Index_운영!AY47))</f>
        <v>0</v>
      </c>
      <c r="AZ115" s="591">
        <f>IF(AZ$2=0,$C115*$D115/$C$1*Index_운영!AZ47*Index_운영!AZ$10,IF(NOT(AY115=0),NOT(Index_운영!AZ47=0)*AY115*(1+$E115*Index_운영!AZ223)*Index_운영!AZ47,$C115*$D115/$C$1*Index_운영!AZ47))</f>
        <v>0</v>
      </c>
      <c r="BA115" s="591">
        <f>IF(BA$2=0,$C115*$D115/$C$1*Index_운영!BA47*Index_운영!BA$10,IF(NOT(AZ115=0),NOT(Index_운영!BA47=0)*AZ115*(1+$E115*Index_운영!BA223)*Index_운영!BA47,$C115*$D115/$C$1*Index_운영!BA47))</f>
        <v>0</v>
      </c>
      <c r="BB115" s="591">
        <f>IF(BB$2=0,$C115*$D115/$C$1*Index_운영!BB47*Index_운영!BB$10,IF(NOT(BA115=0),NOT(Index_운영!BB47=0)*BA115*(1+$E115*Index_운영!BB223)*Index_운영!BB47,$C115*$D115/$C$1*Index_운영!BB47))</f>
        <v>0</v>
      </c>
      <c r="BC115" s="591">
        <f>IF(BC$2=0,$C115*$D115/$C$1*Index_운영!BC47*Index_운영!BC$10,IF(NOT(BB115=0),NOT(Index_운영!BC47=0)*BB115*(1+$E115*Index_운영!BC223)*Index_운영!BC47,$C115*$D115/$C$1*Index_운영!BC47))</f>
        <v>0</v>
      </c>
      <c r="BD115" s="591">
        <f>IF(BD$2=0,$C115*$D115/$C$1*Index_운영!BD47*Index_운영!BD$10,IF(NOT(BC115=0),NOT(Index_운영!BD47=0)*BC115*(1+$E115*Index_운영!BD223)*Index_운영!BD47,$C115*$D115/$C$1*Index_운영!BD47))</f>
        <v>0</v>
      </c>
      <c r="BE115" s="591">
        <f>IF(BE$2=0,$C115*$D115/$C$1*Index_운영!BE47*Index_운영!BE$10,IF(NOT(BD115=0),NOT(Index_운영!BE47=0)*BD115*(1+$E115*Index_운영!BE223)*Index_운영!BE47,$C115*$D115/$C$1*Index_운영!BE47))</f>
        <v>0</v>
      </c>
      <c r="BF115" s="591">
        <f>IF(BF$2=0,$C115*$D115/$C$1*Index_운영!BF47*Index_운영!BF$10,IF(NOT(BE115=0),NOT(Index_운영!BF47=0)*BE115*(1+$E115*Index_운영!BF223)*Index_운영!BF47,$C115*$D115/$C$1*Index_운영!BF47))</f>
        <v>0</v>
      </c>
      <c r="BG115" s="591">
        <f>IF(BG$2=0,$C115*$D115/$C$1*Index_운영!BG47*Index_운영!BG$10,IF(NOT(BF115=0),NOT(Index_운영!BG47=0)*BF115*(1+$E115*Index_운영!BG223)*Index_운영!BG47,$C115*$D115/$C$1*Index_운영!BG47))</f>
        <v>0</v>
      </c>
      <c r="BH115" s="591">
        <f>IF(BH$2=0,$C115*$D115/$C$1*Index_운영!BH47*Index_운영!BH$10,IF(NOT(BG115=0),NOT(Index_운영!BH47=0)*BG115*(1+$E115*Index_운영!BH223)*Index_운영!BH47,$C115*$D115/$C$1*Index_운영!BH47))</f>
        <v>0</v>
      </c>
      <c r="BI115" s="591">
        <f>IF(BI$2=0,$C115*$D115/$C$1*Index_운영!BI47*Index_운영!BI$10,IF(NOT(BH115=0),NOT(Index_운영!BI47=0)*BH115*(1+$E115*Index_운영!BI223)*Index_운영!BI47,$C115*$D115/$C$1*Index_운영!BI47))</f>
        <v>0</v>
      </c>
      <c r="BJ115" s="591">
        <f>IF(BJ$2=0,$C115*$D115/$C$1*Index_운영!BJ47*Index_운영!BJ$10,IF(NOT(BI115=0),NOT(Index_운영!BJ47=0)*BI115*(1+$E115*Index_운영!BJ223)*Index_운영!BJ47,$C115*$D115/$C$1*Index_운영!BJ47))</f>
        <v>0</v>
      </c>
      <c r="BK115" s="591">
        <f>IF(BK$2=0,$C115*$D115/$C$1*Index_운영!BK47*Index_운영!BK$10,IF(NOT(BJ115=0),NOT(Index_운영!BK47=0)*BJ115*(1+$E115*Index_운영!BK223)*Index_운영!BK47,$C115*$D115/$C$1*Index_운영!BK47))</f>
        <v>0</v>
      </c>
      <c r="BL115" s="591">
        <f>IF(BL$2=0,$C115*$D115/$C$1*Index_운영!BL47*Index_운영!BL$10,IF(NOT(BK115=0),NOT(Index_운영!BL47=0)*BK115*(1+$E115*Index_운영!BL223)*Index_운영!BL47,$C115*$D115/$C$1*Index_운영!BL47))</f>
        <v>0</v>
      </c>
      <c r="BM115" s="591">
        <f>IF(BM$2=0,$C115*$D115/$C$1*Index_운영!BM47*Index_운영!BM$10,IF(NOT(BL115=0),NOT(Index_운영!BM47=0)*BL115*(1+$E115*Index_운영!BM223)*Index_운영!BM47,$C115*$D115/$C$1*Index_운영!BM47))</f>
        <v>0</v>
      </c>
      <c r="BN115" s="591">
        <f>IF(BN$2=0,$C115*$D115/$C$1*Index_운영!BN47*Index_운영!BN$10,IF(NOT(BM115=0),NOT(Index_운영!BN47=0)*BM115*(1+$E115*Index_운영!BN223)*Index_운영!BN47,$C115*$D115/$C$1*Index_운영!BN47))</f>
        <v>0</v>
      </c>
      <c r="BO115" s="591">
        <f>IF(BO$2=0,$C115*$D115/$C$1*Index_운영!BO47*Index_운영!BO$10,IF(NOT(BN115=0),NOT(Index_운영!BO47=0)*BN115*(1+$E115*Index_운영!BO223)*Index_운영!BO47,$C115*$D115/$C$1*Index_운영!BO47))</f>
        <v>0</v>
      </c>
      <c r="BP115" s="591">
        <f>IF(BP$2=0,$C115*$D115/$C$1*Index_운영!BP47*Index_운영!BP$10,IF(NOT(BO115=0),NOT(Index_운영!BP47=0)*BO115*(1+$E115*Index_운영!BP223)*Index_운영!BP47,$C115*$D115/$C$1*Index_운영!BP47))</f>
        <v>0</v>
      </c>
      <c r="BQ115" s="591">
        <f>IF(BQ$2=0,$C115*$D115/$C$1*Index_운영!BQ47*Index_운영!BQ$10,IF(NOT(BP115=0),NOT(Index_운영!BQ47=0)*BP115*(1+$E115*Index_운영!BQ223)*Index_운영!BQ47,$C115*$D115/$C$1*Index_운영!BQ47))</f>
        <v>0</v>
      </c>
      <c r="BR115" s="591">
        <f>IF(BR$2=0,$C115*$D115/$C$1*Index_운영!BR47*Index_운영!BR$10,IF(NOT(BQ115=0),NOT(Index_운영!BR47=0)*BQ115*(1+$E115*Index_운영!BR223)*Index_운영!BR47,$C115*$D115/$C$1*Index_운영!BR47))</f>
        <v>0</v>
      </c>
      <c r="BS115" s="591">
        <f>IF(BS$2=0,$C115*$D115/$C$1*Index_운영!BS47*Index_운영!BS$10,IF(NOT(BR115=0),NOT(Index_운영!BS47=0)*BR115*(1+$E115*Index_운영!BS223)*Index_운영!BS47,$C115*$D115/$C$1*Index_운영!BS47))</f>
        <v>0</v>
      </c>
      <c r="BT115" s="591">
        <f>IF(BT$2=0,$C115*$D115/$C$1*Index_운영!BT47*Index_운영!BT$10,IF(NOT(BS115=0),NOT(Index_운영!BT47=0)*BS115*(1+$E115*Index_운영!BT223)*Index_운영!BT47,$C115*$D115/$C$1*Index_운영!BT47))</f>
        <v>0</v>
      </c>
      <c r="BU115" s="591">
        <f>IF(BU$2=0,$C115*$D115/$C$1*Index_운영!BU47*Index_운영!BU$10,IF(NOT(BT115=0),NOT(Index_운영!BU47=0)*BT115*(1+$E115*Index_운영!BU223)*Index_운영!BU47,$C115*$D115/$C$1*Index_운영!BU47))</f>
        <v>0</v>
      </c>
      <c r="BV115" s="591">
        <f>IF(BV$2=0,$C115*$D115/$C$1*Index_운영!BV47*Index_운영!BV$10,IF(NOT(BU115=0),NOT(Index_운영!BV47=0)*BU115*(1+$E115*Index_운영!BV223)*Index_운영!BV47,$C115*$D115/$C$1*Index_운영!BV47))</f>
        <v>0</v>
      </c>
      <c r="BW115" s="591">
        <f>IF(BW$2=0,$C115*$D115/$C$1*Index_운영!BW47*Index_운영!BW$10,IF(NOT(BV115=0),NOT(Index_운영!BW47=0)*BV115*(1+$E115*Index_운영!BW223)*Index_운영!BW47,$C115*$D115/$C$1*Index_운영!BW47))</f>
        <v>0</v>
      </c>
      <c r="BX115" s="591">
        <f>IF(BX$2=0,$C115*$D115/$C$1*Index_운영!BX47*Index_운영!BX$10,IF(NOT(BW115=0),NOT(Index_운영!BX47=0)*BW115*(1+$E115*Index_운영!BX223)*Index_운영!BX47,$C115*$D115/$C$1*Index_운영!BX47))</f>
        <v>0</v>
      </c>
      <c r="BY115" s="591">
        <f>IF(BY$2=0,$C115*$D115/$C$1*Index_운영!BY47*Index_운영!BY$10,IF(NOT(BX115=0),NOT(Index_운영!BY47=0)*BX115*(1+$E115*Index_운영!BY223)*Index_운영!BY47,$C115*$D115/$C$1*Index_운영!BY47))</f>
        <v>0</v>
      </c>
      <c r="BZ115" s="591">
        <f>IF(BZ$2=0,$C115*$D115/$C$1*Index_운영!BZ47*Index_운영!BZ$10,IF(NOT(BY115=0),NOT(Index_운영!BZ47=0)*BY115*(1+$E115*Index_운영!BZ223)*Index_운영!BZ47,$C115*$D115/$C$1*Index_운영!BZ47))</f>
        <v>0</v>
      </c>
      <c r="CA115" s="591">
        <f>IF(CA$2=0,$C115*$D115/$C$1*Index_운영!CA47*Index_운영!CA$10,IF(NOT(BZ115=0),NOT(Index_운영!CA47=0)*BZ115*(1+$E115*Index_운영!CA223)*Index_운영!CA47,$C115*$D115/$C$1*Index_운영!CA47))</f>
        <v>0</v>
      </c>
      <c r="CB115" s="591">
        <f>IF(CB$2=0,$C115*$D115/$C$1*Index_운영!CB47*Index_운영!CB$10,IF(NOT(CA115=0),NOT(Index_운영!CB47=0)*CA115*(1+$E115*Index_운영!CB223)*Index_운영!CB47,$C115*$D115/$C$1*Index_운영!CB47))</f>
        <v>0</v>
      </c>
      <c r="CC115" s="591">
        <f>IF(CC$2=0,$C115*$D115/$C$1*Index_운영!CC47*Index_운영!CC$10,IF(NOT(CB115=0),NOT(Index_운영!CC47=0)*CB115*(1+$E115*Index_운영!CC223)*Index_운영!CC47,$C115*$D115/$C$1*Index_운영!CC47))</f>
        <v>0</v>
      </c>
      <c r="CD115" s="591">
        <f>IF(CD$2=0,$C115*$D115/$C$1*Index_운영!CD47*Index_운영!CD$10,IF(NOT(CC115=0),NOT(Index_운영!CD47=0)*CC115*(1+$E115*Index_운영!CD223)*Index_운영!CD47,$C115*$D115/$C$1*Index_운영!CD47))</f>
        <v>0</v>
      </c>
      <c r="CE115" s="591">
        <f>IF(CE$2=0,$C115*$D115/$C$1*Index_운영!CE47*Index_운영!CE$10,IF(NOT(CD115=0),NOT(Index_운영!CE47=0)*CD115*(1+$E115*Index_운영!CE223)*Index_운영!CE47,$C115*$D115/$C$1*Index_운영!CE47))</f>
        <v>0</v>
      </c>
      <c r="CF115" s="591">
        <f>IF(CF$2=0,$C115*$D115/$C$1*Index_운영!CF47*Index_운영!CF$10,IF(NOT(CE115=0),NOT(Index_운영!CF47=0)*CE115*(1+$E115*Index_운영!CF223)*Index_운영!CF47,$C115*$D115/$C$1*Index_운영!CF47))</f>
        <v>0</v>
      </c>
      <c r="CG115" s="591">
        <f>IF(CG$2=0,$C115*$D115/$C$1*Index_운영!CG47*Index_운영!CG$10,IF(NOT(CF115=0),NOT(Index_운영!CG47=0)*CF115*(1+$E115*Index_운영!CG223)*Index_운영!CG47,$C115*$D115/$C$1*Index_운영!CG47))</f>
        <v>0</v>
      </c>
      <c r="CH115" s="591">
        <f>IF(CH$2=0,$C115*$D115/$C$1*Index_운영!CH47*Index_운영!CH$10,IF(NOT(CG115=0),NOT(Index_운영!CH47=0)*CG115*(1+$E115*Index_운영!CH223)*Index_운영!CH47,$C115*$D115/$C$1*Index_운영!CH47))</f>
        <v>0</v>
      </c>
      <c r="CI115" s="591">
        <f>IF(CI$2=0,$C115*$D115/$C$1*Index_운영!CI47*Index_운영!CI$10,IF(NOT(CH115=0),NOT(Index_운영!CI47=0)*CH115*(1+$E115*Index_운영!CI223)*Index_운영!CI47,$C115*$D115/$C$1*Index_운영!CI47))</f>
        <v>0</v>
      </c>
      <c r="CJ115" s="591">
        <f>IF(CJ$2=0,$C115*$D115/$C$1*Index_운영!CJ47*Index_운영!CJ$10,IF(NOT(CI115=0),NOT(Index_운영!CJ47=0)*CI115*(1+$E115*Index_운영!CJ223)*Index_운영!CJ47,$C115*$D115/$C$1*Index_운영!CJ47))</f>
        <v>0</v>
      </c>
      <c r="CK115" s="591">
        <f>IF(CK$2=0,$C115*$D115/$C$1*Index_운영!CK47*Index_운영!CK$10,IF(NOT(CJ115=0),NOT(Index_운영!CK47=0)*CJ115*(1+$E115*Index_운영!CK223)*Index_운영!CK47,$C115*$D115/$C$1*Index_운영!CK47))</f>
        <v>0</v>
      </c>
      <c r="CL115" s="591">
        <f>IF(CL$2=0,$C115*$D115/$C$1*Index_운영!CL47*Index_운영!CL$10,IF(NOT(CK115=0),NOT(Index_운영!CL47=0)*CK115*(1+$E115*Index_운영!CL223)*Index_운영!CL47,$C115*$D115/$C$1*Index_운영!CL47))</f>
        <v>0</v>
      </c>
      <c r="CM115" s="591">
        <f>IF(CM$2=0,$C115*$D115/$C$1*Index_운영!CM47*Index_운영!CM$10,IF(NOT(CL115=0),NOT(Index_운영!CM47=0)*CL115*(1+$E115*Index_운영!CM223)*Index_운영!CM47,$C115*$D115/$C$1*Index_운영!CM47))</f>
        <v>0</v>
      </c>
      <c r="CN115" s="591">
        <f>IF(CN$2=0,$C115*$D115/$C$1*Index_운영!CN47*Index_운영!CN$10,IF(NOT(CM115=0),NOT(Index_운영!CN47=0)*CM115*(1+$E115*Index_운영!CN223)*Index_운영!CN47,$C115*$D115/$C$1*Index_운영!CN47))</f>
        <v>0</v>
      </c>
      <c r="CO115" s="591">
        <f>IF(CO$2=0,$C115*$D115/$C$1*Index_운영!CO47*Index_운영!CO$10,IF(NOT(CN115=0),NOT(Index_운영!CO47=0)*CN115*(1+$E115*Index_운영!CO223)*Index_운영!CO47,$C115*$D115/$C$1*Index_운영!CO47))</f>
        <v>0</v>
      </c>
      <c r="CP115" s="591">
        <f>IF(CP$2=0,$C115*$D115/$C$1*Index_운영!CP47*Index_운영!CP$10,IF(NOT(CO115=0),NOT(Index_운영!CP47=0)*CO115*(1+$E115*Index_운영!CP223)*Index_운영!CP47,$C115*$D115/$C$1*Index_운영!CP47))</f>
        <v>0</v>
      </c>
      <c r="CQ115" s="591">
        <f>IF(CQ$2=0,$C115*$D115/$C$1*Index_운영!CQ47*Index_운영!CQ$10,IF(NOT(CP115=0),NOT(Index_운영!CQ47=0)*CP115*(1+$E115*Index_운영!CQ223)*Index_운영!CQ47,$C115*$D115/$C$1*Index_운영!CQ47))</f>
        <v>0</v>
      </c>
      <c r="CR115" s="591">
        <f>IF(CR$2=0,$C115*$D115/$C$1*Index_운영!CR47*Index_운영!CR$10,IF(NOT(CQ115=0),NOT(Index_운영!CR47=0)*CQ115*(1+$E115*Index_운영!CR223)*Index_운영!CR47,$C115*$D115/$C$1*Index_운영!CR47))</f>
        <v>0</v>
      </c>
      <c r="CS115" s="591">
        <f>IF(CS$2=0,$C115*$D115/$C$1*Index_운영!CS47*Index_운영!CS$10,IF(NOT(CR115=0),NOT(Index_운영!CS47=0)*CR115*(1+$E115*Index_운영!CS223)*Index_운영!CS47,$C115*$D115/$C$1*Index_운영!CS47))</f>
        <v>0</v>
      </c>
      <c r="CT115" s="591">
        <f>IF(CT$2=0,$C115*$D115/$C$1*Index_운영!CT47*Index_운영!CT$10,IF(NOT(CS115=0),NOT(Index_운영!CT47=0)*CS115*(1+$E115*Index_운영!CT223)*Index_운영!CT47,$C115*$D115/$C$1*Index_운영!CT47))</f>
        <v>0</v>
      </c>
      <c r="CU115" s="591">
        <f>IF(CU$2=0,$C115*$D115/$C$1*Index_운영!CU47*Index_운영!CU$10,IF(NOT(CT115=0),NOT(Index_운영!CU47=0)*CT115*(1+$E115*Index_운영!CU223)*Index_운영!CU47,$C115*$D115/$C$1*Index_운영!CU47))</f>
        <v>0</v>
      </c>
      <c r="CV115" s="591">
        <f>IF(CV$2=0,$C115*$D115/$C$1*Index_운영!CV47*Index_운영!CV$10,IF(NOT(CU115=0),NOT(Index_운영!CV47=0)*CU115*(1+$E115*Index_운영!CV223)*Index_운영!CV47,$C115*$D115/$C$1*Index_운영!CV47))</f>
        <v>0</v>
      </c>
      <c r="CW115" s="591">
        <f>IF(CW$2=0,$C115*$D115/$C$1*Index_운영!CW47*Index_운영!CW$10,IF(NOT(CV115=0),NOT(Index_운영!CW47=0)*CV115*(1+$E115*Index_운영!CW223)*Index_운영!CW47,$C115*$D115/$C$1*Index_운영!CW47))</f>
        <v>0</v>
      </c>
      <c r="CX115" s="591">
        <f>IF(CX$2=0,$C115*$D115/$C$1*Index_운영!CX47*Index_운영!CX$10,IF(NOT(CW115=0),NOT(Index_운영!CX47=0)*CW115*(1+$E115*Index_운영!CX223)*Index_운영!CX47,$C115*$D115/$C$1*Index_운영!CX47))</f>
        <v>0</v>
      </c>
      <c r="CY115" s="591">
        <f>IF(CY$2=0,$C115*$D115/$C$1*Index_운영!CY47*Index_운영!CY$10,IF(NOT(CX115=0),NOT(Index_운영!CY47=0)*CX115*(1+$E115*Index_운영!CY223)*Index_운영!CY47,$C115*$D115/$C$1*Index_운영!CY47))</f>
        <v>0</v>
      </c>
      <c r="CZ115" s="591">
        <f>IF(CZ$2=0,$C115*$D115/$C$1*Index_운영!CZ47*Index_운영!CZ$10,IF(NOT(CY115=0),NOT(Index_운영!CZ47=0)*CY115*(1+$E115*Index_운영!CZ223)*Index_운영!CZ47,$C115*$D115/$C$1*Index_운영!CZ47))</f>
        <v>0</v>
      </c>
      <c r="DA115" s="591">
        <f>IF(DA$2=0,$C115*$D115/$C$1*Index_운영!DA47*Index_운영!DA$10,IF(NOT(CZ115=0),NOT(Index_운영!DA47=0)*CZ115*(1+$E115*Index_운영!DA223)*Index_운영!DA47,$C115*$D115/$C$1*Index_운영!DA47))</f>
        <v>0</v>
      </c>
      <c r="DB115" s="591">
        <f>IF(DB$2=0,$C115*$D115/$C$1*Index_운영!DB47*Index_운영!DB$10,IF(NOT(DA115=0),NOT(Index_운영!DB47=0)*DA115*(1+$E115*Index_운영!DB223)*Index_운영!DB47,$C115*$D115/$C$1*Index_운영!DB47))</f>
        <v>0</v>
      </c>
      <c r="DC115" s="591">
        <f>IF(DC$2=0,$C115*$D115/$C$1*Index_운영!DC47*Index_운영!DC$10,IF(NOT(DB115=0),NOT(Index_운영!DC47=0)*DB115*(1+$E115*Index_운영!DC223)*Index_운영!DC47,$C115*$D115/$C$1*Index_운영!DC47))</f>
        <v>0</v>
      </c>
      <c r="DD115" s="591">
        <f>IF(DD$2=0,$C115*$D115/$C$1*Index_운영!DD47*Index_운영!DD$10,IF(NOT(DC115=0),NOT(Index_운영!DD47=0)*DC115*(1+$E115*Index_운영!DD223)*Index_운영!DD47,$C115*$D115/$C$1*Index_운영!DD47))</f>
        <v>0</v>
      </c>
      <c r="DE115" s="591">
        <f>IF(DE$2=0,$C115*$D115/$C$1*Index_운영!DE47*Index_운영!DE$10,IF(NOT(DD115=0),NOT(Index_운영!DE47=0)*DD115*(1+$E115*Index_운영!DE223)*Index_운영!DE47,$C115*$D115/$C$1*Index_운영!DE47))</f>
        <v>0</v>
      </c>
      <c r="DF115" s="591">
        <f>IF(DF$2=0,$C115*$D115/$C$1*Index_운영!DF47*Index_운영!DF$10,IF(NOT(DE115=0),NOT(Index_운영!DF47=0)*DE115*(1+$E115*Index_운영!DF223)*Index_운영!DF47,$C115*$D115/$C$1*Index_운영!DF47))</f>
        <v>0</v>
      </c>
      <c r="DG115" s="591">
        <f>IF(DG$2=0,$C115*$D115/$C$1*Index_운영!DG47*Index_운영!DG$10,IF(NOT(DF115=0),NOT(Index_운영!DG47=0)*DF115*(1+$E115*Index_운영!DG223)*Index_운영!DG47,$C115*$D115/$C$1*Index_운영!DG47))</f>
        <v>0</v>
      </c>
      <c r="DH115" s="591">
        <f>IF(DH$2=0,$C115*$D115/$C$1*Index_운영!DH47*Index_운영!DH$10,IF(NOT(DG115=0),NOT(Index_운영!DH47=0)*DG115*(1+$E115*Index_운영!DH223)*Index_운영!DH47,$C115*$D115/$C$1*Index_운영!DH47))</f>
        <v>0</v>
      </c>
      <c r="DI115" s="591">
        <f>IF(DI$2=0,$C115*$D115/$C$1*Index_운영!DI47*Index_운영!DI$10,IF(NOT(DH115=0),NOT(Index_운영!DI47=0)*DH115*(1+$E115*Index_운영!DI223)*Index_운영!DI47,$C115*$D115/$C$1*Index_운영!DI47))</f>
        <v>0</v>
      </c>
      <c r="DJ115" s="591">
        <f>IF(DJ$2=0,$C115*$D115/$C$1*Index_운영!DJ47*Index_운영!DJ$10,IF(NOT(DI115=0),NOT(Index_운영!DJ47=0)*DI115*(1+$E115*Index_운영!DJ223)*Index_운영!DJ47,$C115*$D115/$C$1*Index_운영!DJ47))</f>
        <v>0</v>
      </c>
      <c r="DK115" s="591">
        <f>IF(DK$2=0,$C115*$D115/$C$1*Index_운영!DK47*Index_운영!DK$10,IF(NOT(DJ115=0),NOT(Index_운영!DK47=0)*DJ115*(1+$E115*Index_운영!DK223)*Index_운영!DK47,$C115*$D115/$C$1*Index_운영!DK47))</f>
        <v>0</v>
      </c>
      <c r="DL115" s="591">
        <f>IF(DL$2=0,$C115*$D115/$C$1*Index_운영!DL47*Index_운영!DL$10,IF(NOT(DK115=0),NOT(Index_운영!DL47=0)*DK115*(1+$E115*Index_운영!DL223)*Index_운영!DL47,$C115*$D115/$C$1*Index_운영!DL47))</f>
        <v>0</v>
      </c>
      <c r="DM115" s="591">
        <f>IF(DM$2=0,$C115*$D115/$C$1*Index_운영!DM47*Index_운영!DM$10,IF(NOT(DL115=0),NOT(Index_운영!DM47=0)*DL115*(1+$E115*Index_운영!DM223)*Index_운영!DM47,$C115*$D115/$C$1*Index_운영!DM47))</f>
        <v>0</v>
      </c>
      <c r="DN115" s="591">
        <f>IF(DN$2=0,$C115*$D115/$C$1*Index_운영!DN47*Index_운영!DN$10,IF(NOT(DM115=0),NOT(Index_운영!DN47=0)*DM115*(1+$E115*Index_운영!DN223)*Index_운영!DN47,$C115*$D115/$C$1*Index_운영!DN47))</f>
        <v>0</v>
      </c>
      <c r="DO115" s="591">
        <f>IF(DO$2=0,$C115*$D115/$C$1*Index_운영!DO47*Index_운영!DO$10,IF(NOT(DN115=0),NOT(Index_운영!DO47=0)*DN115*(1+$E115*Index_운영!DO223)*Index_운영!DO47,$C115*$D115/$C$1*Index_운영!DO47))</f>
        <v>0</v>
      </c>
      <c r="DP115" s="591">
        <f>IF(DP$2=0,$C115*$D115/$C$1*Index_운영!DP47*Index_운영!DP$10,IF(NOT(DO115=0),NOT(Index_운영!DP47=0)*DO115*(1+$E115*Index_운영!DP223)*Index_운영!DP47,$C115*$D115/$C$1*Index_운영!DP47))</f>
        <v>0</v>
      </c>
      <c r="DQ115" s="591">
        <f>IF(DQ$2=0,$C115*$D115/$C$1*Index_운영!DQ47*Index_운영!DQ$10,IF(NOT(DP115=0),NOT(Index_운영!DQ47=0)*DP115*(1+$E115*Index_운영!DQ223)*Index_운영!DQ47,$C115*$D115/$C$1*Index_운영!DQ47))</f>
        <v>0</v>
      </c>
      <c r="DR115" s="591">
        <f>IF(DR$2=0,$C115*$D115/$C$1*Index_운영!DR47*Index_운영!DR$10,IF(NOT(DQ115=0),NOT(Index_운영!DR47=0)*DQ115*(1+$E115*Index_운영!DR223)*Index_운영!DR47,$C115*$D115/$C$1*Index_운영!DR47))</f>
        <v>0</v>
      </c>
      <c r="DS115" s="591">
        <f>IF(DS$2=0,$C115*$D115/$C$1*Index_운영!DS47*Index_운영!DS$10,IF(NOT(DR115=0),NOT(Index_운영!DS47=0)*DR115*(1+$E115*Index_운영!DS223)*Index_운영!DS47,$C115*$D115/$C$1*Index_운영!DS47))</f>
        <v>0</v>
      </c>
      <c r="DT115" s="591">
        <f>IF(DT$2=0,$C115*$D115/$C$1*Index_운영!DT47*Index_운영!DT$10,IF(NOT(DS115=0),NOT(Index_운영!DT47=0)*DS115*(1+$E115*Index_운영!DT223)*Index_운영!DT47,$C115*$D115/$C$1*Index_운영!DT47))</f>
        <v>0</v>
      </c>
      <c r="DU115" s="591">
        <f>IF(DU$2=0,$C115*$D115/$C$1*Index_운영!DU47*Index_운영!DU$10,IF(NOT(DT115=0),NOT(Index_운영!DU47=0)*DT115*(1+$E115*Index_운영!DU223)*Index_운영!DU47,$C115*$D115/$C$1*Index_운영!DU47))</f>
        <v>0</v>
      </c>
      <c r="DV115" s="591">
        <f>IF(DV$2=0,$C115*$D115/$C$1*Index_운영!DV47*Index_운영!DV$10,IF(NOT(DU115=0),NOT(Index_운영!DV47=0)*DU115*(1+$E115*Index_운영!DV223)*Index_운영!DV47,$C115*$D115/$C$1*Index_운영!DV47))</f>
        <v>0</v>
      </c>
    </row>
    <row r="116" spans="1:126" s="485" customFormat="1" outlineLevel="1" x14ac:dyDescent="0.4">
      <c r="A116" s="737"/>
      <c r="B116" s="464">
        <f>'Rent Roll'!$B22</f>
        <v>0</v>
      </c>
      <c r="C116" s="1219">
        <f>'Rent Roll'!$K22</f>
        <v>0</v>
      </c>
      <c r="D116" s="1220">
        <f>'Rent Roll'!$S22</f>
        <v>0</v>
      </c>
      <c r="E116" s="1221">
        <f>'Rent Roll'!$T22</f>
        <v>0</v>
      </c>
      <c r="F116" s="588">
        <f>IF(F$2=0,$C116*$D116/$C$1*Index_운영!F48*Index_운영!F$10,IF(NOT(E116=0),NOT(Index_운영!F48=0)*E116*(1+$E116*Index_운영!F224)*Index_운영!F48,$C116*$D116/$C$1*Index_운영!F48))</f>
        <v>0</v>
      </c>
      <c r="G116" s="591">
        <f>IF(G$2=0,$C116*$D116/$C$1*Index_운영!G48*Index_운영!G$10,IF(NOT(F116=0),NOT(Index_운영!G48=0)*F116*(1+$E116*Index_운영!G224)*Index_운영!G48,$C116*$D116/$C$1*Index_운영!G48))</f>
        <v>0</v>
      </c>
      <c r="H116" s="591">
        <f>IF(H$2=0,$C116*$D116/$C$1*Index_운영!H48*Index_운영!H$10,IF(NOT(G116=0),NOT(Index_운영!H48=0)*G116*(1+$E116*Index_운영!H224)*Index_운영!H48,$C116*$D116/$C$1*Index_운영!H48))</f>
        <v>0</v>
      </c>
      <c r="I116" s="591">
        <f>IF(I$2=0,$C116*$D116/$C$1*Index_운영!I48*Index_운영!I$10,IF(NOT(H116=0),NOT(Index_운영!I48=0)*H116*(1+$E116*Index_운영!I224)*Index_운영!I48,$C116*$D116/$C$1*Index_운영!I48))</f>
        <v>0</v>
      </c>
      <c r="J116" s="591">
        <f>IF(J$2=0,$C116*$D116/$C$1*Index_운영!J48*Index_운영!J$10,IF(NOT(I116=0),NOT(Index_운영!J48=0)*I116*(1+$E116*Index_운영!J224)*Index_운영!J48,$C116*$D116/$C$1*Index_운영!J48))</f>
        <v>0</v>
      </c>
      <c r="K116" s="591">
        <f>IF(K$2=0,$C116*$D116/$C$1*Index_운영!K48*Index_운영!K$10,IF(NOT(J116=0),NOT(Index_운영!K48=0)*J116*(1+$E116*Index_운영!K224)*Index_운영!K48,$C116*$D116/$C$1*Index_운영!K48))</f>
        <v>0</v>
      </c>
      <c r="L116" s="591">
        <f>IF(L$2=0,$C116*$D116/$C$1*Index_운영!L48*Index_운영!L$10,IF(NOT(K116=0),NOT(Index_운영!L48=0)*K116*(1+$E116*Index_운영!L224)*Index_운영!L48,$C116*$D116/$C$1*Index_운영!L48))</f>
        <v>0</v>
      </c>
      <c r="M116" s="591">
        <f>IF(M$2=0,$C116*$D116/$C$1*Index_운영!M48*Index_운영!M$10,IF(NOT(L116=0),NOT(Index_운영!M48=0)*L116*(1+$E116*Index_운영!M224)*Index_운영!M48,$C116*$D116/$C$1*Index_운영!M48))</f>
        <v>0</v>
      </c>
      <c r="N116" s="591">
        <f>IF(N$2=0,$C116*$D116/$C$1*Index_운영!N48*Index_운영!N$10,IF(NOT(M116=0),NOT(Index_운영!N48=0)*M116*(1+$E116*Index_운영!N224)*Index_운영!N48,$C116*$D116/$C$1*Index_운영!N48))</f>
        <v>0</v>
      </c>
      <c r="O116" s="591">
        <f>IF(O$2=0,$C116*$D116/$C$1*Index_운영!O48*Index_운영!O$10,IF(NOT(N116=0),NOT(Index_운영!O48=0)*N116*(1+$E116*Index_운영!O224)*Index_운영!O48,$C116*$D116/$C$1*Index_운영!O48))</f>
        <v>0</v>
      </c>
      <c r="P116" s="591">
        <f>IF(P$2=0,$C116*$D116/$C$1*Index_운영!P48*Index_운영!P$10,IF(NOT(O116=0),NOT(Index_운영!P48=0)*O116*(1+$E116*Index_운영!P224)*Index_운영!P48,$C116*$D116/$C$1*Index_운영!P48))</f>
        <v>0</v>
      </c>
      <c r="Q116" s="591">
        <f>IF(Q$2=0,$C116*$D116/$C$1*Index_운영!Q48*Index_운영!Q$10,IF(NOT(P116=0),NOT(Index_운영!Q48=0)*P116*(1+$E116*Index_운영!Q224)*Index_운영!Q48,$C116*$D116/$C$1*Index_운영!Q48))</f>
        <v>0</v>
      </c>
      <c r="R116" s="591">
        <f>IF(R$2=0,$C116*$D116/$C$1*Index_운영!R48*Index_운영!R$10,IF(NOT(Q116=0),NOT(Index_운영!R48=0)*Q116*(1+$E116*Index_운영!R224)*Index_운영!R48,$C116*$D116/$C$1*Index_운영!R48))</f>
        <v>0</v>
      </c>
      <c r="S116" s="591">
        <f>IF(S$2=0,$C116*$D116/$C$1*Index_운영!S48*Index_운영!S$10,IF(NOT(R116=0),NOT(Index_운영!S48=0)*R116*(1+$E116*Index_운영!S224)*Index_운영!S48,$C116*$D116/$C$1*Index_운영!S48))</f>
        <v>0</v>
      </c>
      <c r="T116" s="591">
        <f>IF(T$2=0,$C116*$D116/$C$1*Index_운영!T48*Index_운영!T$10,IF(NOT(S116=0),NOT(Index_운영!T48=0)*S116*(1+$E116*Index_운영!T224)*Index_운영!T48,$C116*$D116/$C$1*Index_운영!T48))</f>
        <v>0</v>
      </c>
      <c r="U116" s="591">
        <f>IF(U$2=0,$C116*$D116/$C$1*Index_운영!U48*Index_운영!U$10,IF(NOT(T116=0),NOT(Index_운영!U48=0)*T116*(1+$E116*Index_운영!U224)*Index_운영!U48,$C116*$D116/$C$1*Index_운영!U48))</f>
        <v>0</v>
      </c>
      <c r="V116" s="591">
        <f>IF(V$2=0,$C116*$D116/$C$1*Index_운영!V48*Index_운영!V$10,IF(NOT(U116=0),NOT(Index_운영!V48=0)*U116*(1+$E116*Index_운영!V224)*Index_운영!V48,$C116*$D116/$C$1*Index_운영!V48))</f>
        <v>0</v>
      </c>
      <c r="W116" s="591">
        <f>IF(W$2=0,$C116*$D116/$C$1*Index_운영!W48*Index_운영!W$10,IF(NOT(V116=0),NOT(Index_운영!W48=0)*V116*(1+$E116*Index_운영!W224)*Index_운영!W48,$C116*$D116/$C$1*Index_운영!W48))</f>
        <v>0</v>
      </c>
      <c r="X116" s="591">
        <f>IF(X$2=0,$C116*$D116/$C$1*Index_운영!X48*Index_운영!X$10,IF(NOT(W116=0),NOT(Index_운영!X48=0)*W116*(1+$E116*Index_운영!X224)*Index_운영!X48,$C116*$D116/$C$1*Index_운영!X48))</f>
        <v>0</v>
      </c>
      <c r="Y116" s="591">
        <f>IF(Y$2=0,$C116*$D116/$C$1*Index_운영!Y48*Index_운영!Y$10,IF(NOT(X116=0),NOT(Index_운영!Y48=0)*X116*(1+$E116*Index_운영!Y224)*Index_운영!Y48,$C116*$D116/$C$1*Index_운영!Y48))</f>
        <v>0</v>
      </c>
      <c r="Z116" s="591">
        <f>IF(Z$2=0,$C116*$D116/$C$1*Index_운영!Z48*Index_운영!Z$10,IF(NOT(Y116=0),NOT(Index_운영!Z48=0)*Y116*(1+$E116*Index_운영!Z224)*Index_운영!Z48,$C116*$D116/$C$1*Index_운영!Z48))</f>
        <v>0</v>
      </c>
      <c r="AA116" s="591">
        <f>IF(AA$2=0,$C116*$D116/$C$1*Index_운영!AA48*Index_운영!AA$10,IF(NOT(Z116=0),NOT(Index_운영!AA48=0)*Z116*(1+$E116*Index_운영!AA224)*Index_운영!AA48,$C116*$D116/$C$1*Index_운영!AA48))</f>
        <v>0</v>
      </c>
      <c r="AB116" s="591">
        <f>IF(AB$2=0,$C116*$D116/$C$1*Index_운영!AB48*Index_운영!AB$10,IF(NOT(AA116=0),NOT(Index_운영!AB48=0)*AA116*(1+$E116*Index_운영!AB224)*Index_운영!AB48,$C116*$D116/$C$1*Index_운영!AB48))</f>
        <v>0</v>
      </c>
      <c r="AC116" s="591">
        <f>IF(AC$2=0,$C116*$D116/$C$1*Index_운영!AC48*Index_운영!AC$10,IF(NOT(AB116=0),NOT(Index_운영!AC48=0)*AB116*(1+$E116*Index_운영!AC224)*Index_운영!AC48,$C116*$D116/$C$1*Index_운영!AC48))</f>
        <v>0</v>
      </c>
      <c r="AD116" s="591">
        <f>IF(AD$2=0,$C116*$D116/$C$1*Index_운영!AD48*Index_운영!AD$10,IF(NOT(AC116=0),NOT(Index_운영!AD48=0)*AC116*(1+$E116*Index_운영!AD224)*Index_운영!AD48,$C116*$D116/$C$1*Index_운영!AD48))</f>
        <v>0</v>
      </c>
      <c r="AE116" s="591">
        <f>IF(AE$2=0,$C116*$D116/$C$1*Index_운영!AE48*Index_운영!AE$10,IF(NOT(AD116=0),NOT(Index_운영!AE48=0)*AD116*(1+$E116*Index_운영!AE224)*Index_운영!AE48,$C116*$D116/$C$1*Index_운영!AE48))</f>
        <v>0</v>
      </c>
      <c r="AF116" s="591">
        <f>IF(AF$2=0,$C116*$D116/$C$1*Index_운영!AF48*Index_운영!AF$10,IF(NOT(AE116=0),NOT(Index_운영!AF48=0)*AE116*(1+$E116*Index_운영!AF224)*Index_운영!AF48,$C116*$D116/$C$1*Index_운영!AF48))</f>
        <v>0</v>
      </c>
      <c r="AG116" s="591">
        <f>IF(AG$2=0,$C116*$D116/$C$1*Index_운영!AG48*Index_운영!AG$10,IF(NOT(AF116=0),NOT(Index_운영!AG48=0)*AF116*(1+$E116*Index_운영!AG224)*Index_운영!AG48,$C116*$D116/$C$1*Index_운영!AG48))</f>
        <v>0</v>
      </c>
      <c r="AH116" s="591">
        <f>IF(AH$2=0,$C116*$D116/$C$1*Index_운영!AH48*Index_운영!AH$10,IF(NOT(AG116=0),NOT(Index_운영!AH48=0)*AG116*(1+$E116*Index_운영!AH224)*Index_운영!AH48,$C116*$D116/$C$1*Index_운영!AH48))</f>
        <v>0</v>
      </c>
      <c r="AI116" s="591">
        <f>IF(AI$2=0,$C116*$D116/$C$1*Index_운영!AI48*Index_운영!AI$10,IF(NOT(AH116=0),NOT(Index_운영!AI48=0)*AH116*(1+$E116*Index_운영!AI224)*Index_운영!AI48,$C116*$D116/$C$1*Index_운영!AI48))</f>
        <v>0</v>
      </c>
      <c r="AJ116" s="591">
        <f>IF(AJ$2=0,$C116*$D116/$C$1*Index_운영!AJ48*Index_운영!AJ$10,IF(NOT(AI116=0),NOT(Index_운영!AJ48=0)*AI116*(1+$E116*Index_운영!AJ224)*Index_운영!AJ48,$C116*$D116/$C$1*Index_운영!AJ48))</f>
        <v>0</v>
      </c>
      <c r="AK116" s="591">
        <f>IF(AK$2=0,$C116*$D116/$C$1*Index_운영!AK48*Index_운영!AK$10,IF(NOT(AJ116=0),NOT(Index_운영!AK48=0)*AJ116*(1+$E116*Index_운영!AK224)*Index_운영!AK48,$C116*$D116/$C$1*Index_운영!AK48))</f>
        <v>0</v>
      </c>
      <c r="AL116" s="591">
        <f>IF(AL$2=0,$C116*$D116/$C$1*Index_운영!AL48*Index_운영!AL$10,IF(NOT(AK116=0),NOT(Index_운영!AL48=0)*AK116*(1+$E116*Index_운영!AL224)*Index_운영!AL48,$C116*$D116/$C$1*Index_운영!AL48))</f>
        <v>0</v>
      </c>
      <c r="AM116" s="591">
        <f>IF(AM$2=0,$C116*$D116/$C$1*Index_운영!AM48*Index_운영!AM$10,IF(NOT(AL116=0),NOT(Index_운영!AM48=0)*AL116*(1+$E116*Index_운영!AM224)*Index_운영!AM48,$C116*$D116/$C$1*Index_운영!AM48))</f>
        <v>0</v>
      </c>
      <c r="AN116" s="591">
        <f>IF(AN$2=0,$C116*$D116/$C$1*Index_운영!AN48*Index_운영!AN$10,IF(NOT(AM116=0),NOT(Index_운영!AN48=0)*AM116*(1+$E116*Index_운영!AN224)*Index_운영!AN48,$C116*$D116/$C$1*Index_운영!AN48))</f>
        <v>0</v>
      </c>
      <c r="AO116" s="591">
        <f>IF(AO$2=0,$C116*$D116/$C$1*Index_운영!AO48*Index_운영!AO$10,IF(NOT(AN116=0),NOT(Index_운영!AO48=0)*AN116*(1+$E116*Index_운영!AO224)*Index_운영!AO48,$C116*$D116/$C$1*Index_운영!AO48))</f>
        <v>0</v>
      </c>
      <c r="AP116" s="591">
        <f>IF(AP$2=0,$C116*$D116/$C$1*Index_운영!AP48*Index_운영!AP$10,IF(NOT(AO116=0),NOT(Index_운영!AP48=0)*AO116*(1+$E116*Index_운영!AP224)*Index_운영!AP48,$C116*$D116/$C$1*Index_운영!AP48))</f>
        <v>0</v>
      </c>
      <c r="AQ116" s="591">
        <f>IF(AQ$2=0,$C116*$D116/$C$1*Index_운영!AQ48*Index_운영!AQ$10,IF(NOT(AP116=0),NOT(Index_운영!AQ48=0)*AP116*(1+$E116*Index_운영!AQ224)*Index_운영!AQ48,$C116*$D116/$C$1*Index_운영!AQ48))</f>
        <v>0</v>
      </c>
      <c r="AR116" s="591">
        <f>IF(AR$2=0,$C116*$D116/$C$1*Index_운영!AR48*Index_운영!AR$10,IF(NOT(AQ116=0),NOT(Index_운영!AR48=0)*AQ116*(1+$E116*Index_운영!AR224)*Index_운영!AR48,$C116*$D116/$C$1*Index_운영!AR48))</f>
        <v>0</v>
      </c>
      <c r="AS116" s="591">
        <f>IF(AS$2=0,$C116*$D116/$C$1*Index_운영!AS48*Index_운영!AS$10,IF(NOT(AR116=0),NOT(Index_운영!AS48=0)*AR116*(1+$E116*Index_운영!AS224)*Index_운영!AS48,$C116*$D116/$C$1*Index_운영!AS48))</f>
        <v>0</v>
      </c>
      <c r="AT116" s="591">
        <f>IF(AT$2=0,$C116*$D116/$C$1*Index_운영!AT48*Index_운영!AT$10,IF(NOT(AS116=0),NOT(Index_운영!AT48=0)*AS116*(1+$E116*Index_운영!AT224)*Index_운영!AT48,$C116*$D116/$C$1*Index_운영!AT48))</f>
        <v>0</v>
      </c>
      <c r="AU116" s="591">
        <f>IF(AU$2=0,$C116*$D116/$C$1*Index_운영!AU48*Index_운영!AU$10,IF(NOT(AT116=0),NOT(Index_운영!AU48=0)*AT116*(1+$E116*Index_운영!AU224)*Index_운영!AU48,$C116*$D116/$C$1*Index_운영!AU48))</f>
        <v>0</v>
      </c>
      <c r="AV116" s="591">
        <f>IF(AV$2=0,$C116*$D116/$C$1*Index_운영!AV48*Index_운영!AV$10,IF(NOT(AU116=0),NOT(Index_운영!AV48=0)*AU116*(1+$E116*Index_운영!AV224)*Index_운영!AV48,$C116*$D116/$C$1*Index_운영!AV48))</f>
        <v>0</v>
      </c>
      <c r="AW116" s="591">
        <f>IF(AW$2=0,$C116*$D116/$C$1*Index_운영!AW48*Index_운영!AW$10,IF(NOT(AV116=0),NOT(Index_운영!AW48=0)*AV116*(1+$E116*Index_운영!AW224)*Index_운영!AW48,$C116*$D116/$C$1*Index_운영!AW48))</f>
        <v>0</v>
      </c>
      <c r="AX116" s="591">
        <f>IF(AX$2=0,$C116*$D116/$C$1*Index_운영!AX48*Index_운영!AX$10,IF(NOT(AW116=0),NOT(Index_운영!AX48=0)*AW116*(1+$E116*Index_운영!AX224)*Index_운영!AX48,$C116*$D116/$C$1*Index_운영!AX48))</f>
        <v>0</v>
      </c>
      <c r="AY116" s="591">
        <f>IF(AY$2=0,$C116*$D116/$C$1*Index_운영!AY48*Index_운영!AY$10,IF(NOT(AX116=0),NOT(Index_운영!AY48=0)*AX116*(1+$E116*Index_운영!AY224)*Index_운영!AY48,$C116*$D116/$C$1*Index_운영!AY48))</f>
        <v>0</v>
      </c>
      <c r="AZ116" s="591">
        <f>IF(AZ$2=0,$C116*$D116/$C$1*Index_운영!AZ48*Index_운영!AZ$10,IF(NOT(AY116=0),NOT(Index_운영!AZ48=0)*AY116*(1+$E116*Index_운영!AZ224)*Index_운영!AZ48,$C116*$D116/$C$1*Index_운영!AZ48))</f>
        <v>0</v>
      </c>
      <c r="BA116" s="591">
        <f>IF(BA$2=0,$C116*$D116/$C$1*Index_운영!BA48*Index_운영!BA$10,IF(NOT(AZ116=0),NOT(Index_운영!BA48=0)*AZ116*(1+$E116*Index_운영!BA224)*Index_운영!BA48,$C116*$D116/$C$1*Index_운영!BA48))</f>
        <v>0</v>
      </c>
      <c r="BB116" s="591">
        <f>IF(BB$2=0,$C116*$D116/$C$1*Index_운영!BB48*Index_운영!BB$10,IF(NOT(BA116=0),NOT(Index_운영!BB48=0)*BA116*(1+$E116*Index_운영!BB224)*Index_운영!BB48,$C116*$D116/$C$1*Index_운영!BB48))</f>
        <v>0</v>
      </c>
      <c r="BC116" s="591">
        <f>IF(BC$2=0,$C116*$D116/$C$1*Index_운영!BC48*Index_운영!BC$10,IF(NOT(BB116=0),NOT(Index_운영!BC48=0)*BB116*(1+$E116*Index_운영!BC224)*Index_운영!BC48,$C116*$D116/$C$1*Index_운영!BC48))</f>
        <v>0</v>
      </c>
      <c r="BD116" s="591">
        <f>IF(BD$2=0,$C116*$D116/$C$1*Index_운영!BD48*Index_운영!BD$10,IF(NOT(BC116=0),NOT(Index_운영!BD48=0)*BC116*(1+$E116*Index_운영!BD224)*Index_운영!BD48,$C116*$D116/$C$1*Index_운영!BD48))</f>
        <v>0</v>
      </c>
      <c r="BE116" s="591">
        <f>IF(BE$2=0,$C116*$D116/$C$1*Index_운영!BE48*Index_운영!BE$10,IF(NOT(BD116=0),NOT(Index_운영!BE48=0)*BD116*(1+$E116*Index_운영!BE224)*Index_운영!BE48,$C116*$D116/$C$1*Index_운영!BE48))</f>
        <v>0</v>
      </c>
      <c r="BF116" s="591">
        <f>IF(BF$2=0,$C116*$D116/$C$1*Index_운영!BF48*Index_운영!BF$10,IF(NOT(BE116=0),NOT(Index_운영!BF48=0)*BE116*(1+$E116*Index_운영!BF224)*Index_운영!BF48,$C116*$D116/$C$1*Index_운영!BF48))</f>
        <v>0</v>
      </c>
      <c r="BG116" s="591">
        <f>IF(BG$2=0,$C116*$D116/$C$1*Index_운영!BG48*Index_운영!BG$10,IF(NOT(BF116=0),NOT(Index_운영!BG48=0)*BF116*(1+$E116*Index_운영!BG224)*Index_운영!BG48,$C116*$D116/$C$1*Index_운영!BG48))</f>
        <v>0</v>
      </c>
      <c r="BH116" s="591">
        <f>IF(BH$2=0,$C116*$D116/$C$1*Index_운영!BH48*Index_운영!BH$10,IF(NOT(BG116=0),NOT(Index_운영!BH48=0)*BG116*(1+$E116*Index_운영!BH224)*Index_운영!BH48,$C116*$D116/$C$1*Index_운영!BH48))</f>
        <v>0</v>
      </c>
      <c r="BI116" s="591">
        <f>IF(BI$2=0,$C116*$D116/$C$1*Index_운영!BI48*Index_운영!BI$10,IF(NOT(BH116=0),NOT(Index_운영!BI48=0)*BH116*(1+$E116*Index_운영!BI224)*Index_운영!BI48,$C116*$D116/$C$1*Index_운영!BI48))</f>
        <v>0</v>
      </c>
      <c r="BJ116" s="591">
        <f>IF(BJ$2=0,$C116*$D116/$C$1*Index_운영!BJ48*Index_운영!BJ$10,IF(NOT(BI116=0),NOT(Index_운영!BJ48=0)*BI116*(1+$E116*Index_운영!BJ224)*Index_운영!BJ48,$C116*$D116/$C$1*Index_운영!BJ48))</f>
        <v>0</v>
      </c>
      <c r="BK116" s="591">
        <f>IF(BK$2=0,$C116*$D116/$C$1*Index_운영!BK48*Index_운영!BK$10,IF(NOT(BJ116=0),NOT(Index_운영!BK48=0)*BJ116*(1+$E116*Index_운영!BK224)*Index_운영!BK48,$C116*$D116/$C$1*Index_운영!BK48))</f>
        <v>0</v>
      </c>
      <c r="BL116" s="591">
        <f>IF(BL$2=0,$C116*$D116/$C$1*Index_운영!BL48*Index_운영!BL$10,IF(NOT(BK116=0),NOT(Index_운영!BL48=0)*BK116*(1+$E116*Index_운영!BL224)*Index_운영!BL48,$C116*$D116/$C$1*Index_운영!BL48))</f>
        <v>0</v>
      </c>
      <c r="BM116" s="591">
        <f>IF(BM$2=0,$C116*$D116/$C$1*Index_운영!BM48*Index_운영!BM$10,IF(NOT(BL116=0),NOT(Index_운영!BM48=0)*BL116*(1+$E116*Index_운영!BM224)*Index_운영!BM48,$C116*$D116/$C$1*Index_운영!BM48))</f>
        <v>0</v>
      </c>
      <c r="BN116" s="591">
        <f>IF(BN$2=0,$C116*$D116/$C$1*Index_운영!BN48*Index_운영!BN$10,IF(NOT(BM116=0),NOT(Index_운영!BN48=0)*BM116*(1+$E116*Index_운영!BN224)*Index_운영!BN48,$C116*$D116/$C$1*Index_운영!BN48))</f>
        <v>0</v>
      </c>
      <c r="BO116" s="591">
        <f>IF(BO$2=0,$C116*$D116/$C$1*Index_운영!BO48*Index_운영!BO$10,IF(NOT(BN116=0),NOT(Index_운영!BO48=0)*BN116*(1+$E116*Index_운영!BO224)*Index_운영!BO48,$C116*$D116/$C$1*Index_운영!BO48))</f>
        <v>0</v>
      </c>
      <c r="BP116" s="591">
        <f>IF(BP$2=0,$C116*$D116/$C$1*Index_운영!BP48*Index_운영!BP$10,IF(NOT(BO116=0),NOT(Index_운영!BP48=0)*BO116*(1+$E116*Index_운영!BP224)*Index_운영!BP48,$C116*$D116/$C$1*Index_운영!BP48))</f>
        <v>0</v>
      </c>
      <c r="BQ116" s="591">
        <f>IF(BQ$2=0,$C116*$D116/$C$1*Index_운영!BQ48*Index_운영!BQ$10,IF(NOT(BP116=0),NOT(Index_운영!BQ48=0)*BP116*(1+$E116*Index_운영!BQ224)*Index_운영!BQ48,$C116*$D116/$C$1*Index_운영!BQ48))</f>
        <v>0</v>
      </c>
      <c r="BR116" s="591">
        <f>IF(BR$2=0,$C116*$D116/$C$1*Index_운영!BR48*Index_운영!BR$10,IF(NOT(BQ116=0),NOT(Index_운영!BR48=0)*BQ116*(1+$E116*Index_운영!BR224)*Index_운영!BR48,$C116*$D116/$C$1*Index_운영!BR48))</f>
        <v>0</v>
      </c>
      <c r="BS116" s="591">
        <f>IF(BS$2=0,$C116*$D116/$C$1*Index_운영!BS48*Index_운영!BS$10,IF(NOT(BR116=0),NOT(Index_운영!BS48=0)*BR116*(1+$E116*Index_운영!BS224)*Index_운영!BS48,$C116*$D116/$C$1*Index_운영!BS48))</f>
        <v>0</v>
      </c>
      <c r="BT116" s="591">
        <f>IF(BT$2=0,$C116*$D116/$C$1*Index_운영!BT48*Index_운영!BT$10,IF(NOT(BS116=0),NOT(Index_운영!BT48=0)*BS116*(1+$E116*Index_운영!BT224)*Index_운영!BT48,$C116*$D116/$C$1*Index_운영!BT48))</f>
        <v>0</v>
      </c>
      <c r="BU116" s="591">
        <f>IF(BU$2=0,$C116*$D116/$C$1*Index_운영!BU48*Index_운영!BU$10,IF(NOT(BT116=0),NOT(Index_운영!BU48=0)*BT116*(1+$E116*Index_운영!BU224)*Index_운영!BU48,$C116*$D116/$C$1*Index_운영!BU48))</f>
        <v>0</v>
      </c>
      <c r="BV116" s="591">
        <f>IF(BV$2=0,$C116*$D116/$C$1*Index_운영!BV48*Index_운영!BV$10,IF(NOT(BU116=0),NOT(Index_운영!BV48=0)*BU116*(1+$E116*Index_운영!BV224)*Index_운영!BV48,$C116*$D116/$C$1*Index_운영!BV48))</f>
        <v>0</v>
      </c>
      <c r="BW116" s="591">
        <f>IF(BW$2=0,$C116*$D116/$C$1*Index_운영!BW48*Index_운영!BW$10,IF(NOT(BV116=0),NOT(Index_운영!BW48=0)*BV116*(1+$E116*Index_운영!BW224)*Index_운영!BW48,$C116*$D116/$C$1*Index_운영!BW48))</f>
        <v>0</v>
      </c>
      <c r="BX116" s="591">
        <f>IF(BX$2=0,$C116*$D116/$C$1*Index_운영!BX48*Index_운영!BX$10,IF(NOT(BW116=0),NOT(Index_운영!BX48=0)*BW116*(1+$E116*Index_운영!BX224)*Index_운영!BX48,$C116*$D116/$C$1*Index_운영!BX48))</f>
        <v>0</v>
      </c>
      <c r="BY116" s="591">
        <f>IF(BY$2=0,$C116*$D116/$C$1*Index_운영!BY48*Index_운영!BY$10,IF(NOT(BX116=0),NOT(Index_운영!BY48=0)*BX116*(1+$E116*Index_운영!BY224)*Index_운영!BY48,$C116*$D116/$C$1*Index_운영!BY48))</f>
        <v>0</v>
      </c>
      <c r="BZ116" s="591">
        <f>IF(BZ$2=0,$C116*$D116/$C$1*Index_운영!BZ48*Index_운영!BZ$10,IF(NOT(BY116=0),NOT(Index_운영!BZ48=0)*BY116*(1+$E116*Index_운영!BZ224)*Index_운영!BZ48,$C116*$D116/$C$1*Index_운영!BZ48))</f>
        <v>0</v>
      </c>
      <c r="CA116" s="591">
        <f>IF(CA$2=0,$C116*$D116/$C$1*Index_운영!CA48*Index_운영!CA$10,IF(NOT(BZ116=0),NOT(Index_운영!CA48=0)*BZ116*(1+$E116*Index_운영!CA224)*Index_운영!CA48,$C116*$D116/$C$1*Index_운영!CA48))</f>
        <v>0</v>
      </c>
      <c r="CB116" s="591">
        <f>IF(CB$2=0,$C116*$D116/$C$1*Index_운영!CB48*Index_운영!CB$10,IF(NOT(CA116=0),NOT(Index_운영!CB48=0)*CA116*(1+$E116*Index_운영!CB224)*Index_운영!CB48,$C116*$D116/$C$1*Index_운영!CB48))</f>
        <v>0</v>
      </c>
      <c r="CC116" s="591">
        <f>IF(CC$2=0,$C116*$D116/$C$1*Index_운영!CC48*Index_운영!CC$10,IF(NOT(CB116=0),NOT(Index_운영!CC48=0)*CB116*(1+$E116*Index_운영!CC224)*Index_운영!CC48,$C116*$D116/$C$1*Index_운영!CC48))</f>
        <v>0</v>
      </c>
      <c r="CD116" s="591">
        <f>IF(CD$2=0,$C116*$D116/$C$1*Index_운영!CD48*Index_운영!CD$10,IF(NOT(CC116=0),NOT(Index_운영!CD48=0)*CC116*(1+$E116*Index_운영!CD224)*Index_운영!CD48,$C116*$D116/$C$1*Index_운영!CD48))</f>
        <v>0</v>
      </c>
      <c r="CE116" s="591">
        <f>IF(CE$2=0,$C116*$D116/$C$1*Index_운영!CE48*Index_운영!CE$10,IF(NOT(CD116=0),NOT(Index_운영!CE48=0)*CD116*(1+$E116*Index_운영!CE224)*Index_운영!CE48,$C116*$D116/$C$1*Index_운영!CE48))</f>
        <v>0</v>
      </c>
      <c r="CF116" s="591">
        <f>IF(CF$2=0,$C116*$D116/$C$1*Index_운영!CF48*Index_운영!CF$10,IF(NOT(CE116=0),NOT(Index_운영!CF48=0)*CE116*(1+$E116*Index_운영!CF224)*Index_운영!CF48,$C116*$D116/$C$1*Index_운영!CF48))</f>
        <v>0</v>
      </c>
      <c r="CG116" s="591">
        <f>IF(CG$2=0,$C116*$D116/$C$1*Index_운영!CG48*Index_운영!CG$10,IF(NOT(CF116=0),NOT(Index_운영!CG48=0)*CF116*(1+$E116*Index_운영!CG224)*Index_운영!CG48,$C116*$D116/$C$1*Index_운영!CG48))</f>
        <v>0</v>
      </c>
      <c r="CH116" s="591">
        <f>IF(CH$2=0,$C116*$D116/$C$1*Index_운영!CH48*Index_운영!CH$10,IF(NOT(CG116=0),NOT(Index_운영!CH48=0)*CG116*(1+$E116*Index_운영!CH224)*Index_운영!CH48,$C116*$D116/$C$1*Index_운영!CH48))</f>
        <v>0</v>
      </c>
      <c r="CI116" s="591">
        <f>IF(CI$2=0,$C116*$D116/$C$1*Index_운영!CI48*Index_운영!CI$10,IF(NOT(CH116=0),NOT(Index_운영!CI48=0)*CH116*(1+$E116*Index_운영!CI224)*Index_운영!CI48,$C116*$D116/$C$1*Index_운영!CI48))</f>
        <v>0</v>
      </c>
      <c r="CJ116" s="591">
        <f>IF(CJ$2=0,$C116*$D116/$C$1*Index_운영!CJ48*Index_운영!CJ$10,IF(NOT(CI116=0),NOT(Index_운영!CJ48=0)*CI116*(1+$E116*Index_운영!CJ224)*Index_운영!CJ48,$C116*$D116/$C$1*Index_운영!CJ48))</f>
        <v>0</v>
      </c>
      <c r="CK116" s="591">
        <f>IF(CK$2=0,$C116*$D116/$C$1*Index_운영!CK48*Index_운영!CK$10,IF(NOT(CJ116=0),NOT(Index_운영!CK48=0)*CJ116*(1+$E116*Index_운영!CK224)*Index_운영!CK48,$C116*$D116/$C$1*Index_운영!CK48))</f>
        <v>0</v>
      </c>
      <c r="CL116" s="591">
        <f>IF(CL$2=0,$C116*$D116/$C$1*Index_운영!CL48*Index_운영!CL$10,IF(NOT(CK116=0),NOT(Index_운영!CL48=0)*CK116*(1+$E116*Index_운영!CL224)*Index_운영!CL48,$C116*$D116/$C$1*Index_운영!CL48))</f>
        <v>0</v>
      </c>
      <c r="CM116" s="591">
        <f>IF(CM$2=0,$C116*$D116/$C$1*Index_운영!CM48*Index_운영!CM$10,IF(NOT(CL116=0),NOT(Index_운영!CM48=0)*CL116*(1+$E116*Index_운영!CM224)*Index_운영!CM48,$C116*$D116/$C$1*Index_운영!CM48))</f>
        <v>0</v>
      </c>
      <c r="CN116" s="591">
        <f>IF(CN$2=0,$C116*$D116/$C$1*Index_운영!CN48*Index_운영!CN$10,IF(NOT(CM116=0),NOT(Index_운영!CN48=0)*CM116*(1+$E116*Index_운영!CN224)*Index_운영!CN48,$C116*$D116/$C$1*Index_운영!CN48))</f>
        <v>0</v>
      </c>
      <c r="CO116" s="591">
        <f>IF(CO$2=0,$C116*$D116/$C$1*Index_운영!CO48*Index_운영!CO$10,IF(NOT(CN116=0),NOT(Index_운영!CO48=0)*CN116*(1+$E116*Index_운영!CO224)*Index_운영!CO48,$C116*$D116/$C$1*Index_운영!CO48))</f>
        <v>0</v>
      </c>
      <c r="CP116" s="591">
        <f>IF(CP$2=0,$C116*$D116/$C$1*Index_운영!CP48*Index_운영!CP$10,IF(NOT(CO116=0),NOT(Index_운영!CP48=0)*CO116*(1+$E116*Index_운영!CP224)*Index_운영!CP48,$C116*$D116/$C$1*Index_운영!CP48))</f>
        <v>0</v>
      </c>
      <c r="CQ116" s="591">
        <f>IF(CQ$2=0,$C116*$D116/$C$1*Index_운영!CQ48*Index_운영!CQ$10,IF(NOT(CP116=0),NOT(Index_운영!CQ48=0)*CP116*(1+$E116*Index_운영!CQ224)*Index_운영!CQ48,$C116*$D116/$C$1*Index_운영!CQ48))</f>
        <v>0</v>
      </c>
      <c r="CR116" s="591">
        <f>IF(CR$2=0,$C116*$D116/$C$1*Index_운영!CR48*Index_운영!CR$10,IF(NOT(CQ116=0),NOT(Index_운영!CR48=0)*CQ116*(1+$E116*Index_운영!CR224)*Index_운영!CR48,$C116*$D116/$C$1*Index_운영!CR48))</f>
        <v>0</v>
      </c>
      <c r="CS116" s="591">
        <f>IF(CS$2=0,$C116*$D116/$C$1*Index_운영!CS48*Index_운영!CS$10,IF(NOT(CR116=0),NOT(Index_운영!CS48=0)*CR116*(1+$E116*Index_운영!CS224)*Index_운영!CS48,$C116*$D116/$C$1*Index_운영!CS48))</f>
        <v>0</v>
      </c>
      <c r="CT116" s="591">
        <f>IF(CT$2=0,$C116*$D116/$C$1*Index_운영!CT48*Index_운영!CT$10,IF(NOT(CS116=0),NOT(Index_운영!CT48=0)*CS116*(1+$E116*Index_운영!CT224)*Index_운영!CT48,$C116*$D116/$C$1*Index_운영!CT48))</f>
        <v>0</v>
      </c>
      <c r="CU116" s="591">
        <f>IF(CU$2=0,$C116*$D116/$C$1*Index_운영!CU48*Index_운영!CU$10,IF(NOT(CT116=0),NOT(Index_운영!CU48=0)*CT116*(1+$E116*Index_운영!CU224)*Index_운영!CU48,$C116*$D116/$C$1*Index_운영!CU48))</f>
        <v>0</v>
      </c>
      <c r="CV116" s="591">
        <f>IF(CV$2=0,$C116*$D116/$C$1*Index_운영!CV48*Index_운영!CV$10,IF(NOT(CU116=0),NOT(Index_운영!CV48=0)*CU116*(1+$E116*Index_운영!CV224)*Index_운영!CV48,$C116*$D116/$C$1*Index_운영!CV48))</f>
        <v>0</v>
      </c>
      <c r="CW116" s="591">
        <f>IF(CW$2=0,$C116*$D116/$C$1*Index_운영!CW48*Index_운영!CW$10,IF(NOT(CV116=0),NOT(Index_운영!CW48=0)*CV116*(1+$E116*Index_운영!CW224)*Index_운영!CW48,$C116*$D116/$C$1*Index_운영!CW48))</f>
        <v>0</v>
      </c>
      <c r="CX116" s="591">
        <f>IF(CX$2=0,$C116*$D116/$C$1*Index_운영!CX48*Index_운영!CX$10,IF(NOT(CW116=0),NOT(Index_운영!CX48=0)*CW116*(1+$E116*Index_운영!CX224)*Index_운영!CX48,$C116*$D116/$C$1*Index_운영!CX48))</f>
        <v>0</v>
      </c>
      <c r="CY116" s="591">
        <f>IF(CY$2=0,$C116*$D116/$C$1*Index_운영!CY48*Index_운영!CY$10,IF(NOT(CX116=0),NOT(Index_운영!CY48=0)*CX116*(1+$E116*Index_운영!CY224)*Index_운영!CY48,$C116*$D116/$C$1*Index_운영!CY48))</f>
        <v>0</v>
      </c>
      <c r="CZ116" s="591">
        <f>IF(CZ$2=0,$C116*$D116/$C$1*Index_운영!CZ48*Index_운영!CZ$10,IF(NOT(CY116=0),NOT(Index_운영!CZ48=0)*CY116*(1+$E116*Index_운영!CZ224)*Index_운영!CZ48,$C116*$D116/$C$1*Index_운영!CZ48))</f>
        <v>0</v>
      </c>
      <c r="DA116" s="591">
        <f>IF(DA$2=0,$C116*$D116/$C$1*Index_운영!DA48*Index_운영!DA$10,IF(NOT(CZ116=0),NOT(Index_운영!DA48=0)*CZ116*(1+$E116*Index_운영!DA224)*Index_운영!DA48,$C116*$D116/$C$1*Index_운영!DA48))</f>
        <v>0</v>
      </c>
      <c r="DB116" s="591">
        <f>IF(DB$2=0,$C116*$D116/$C$1*Index_운영!DB48*Index_운영!DB$10,IF(NOT(DA116=0),NOT(Index_운영!DB48=0)*DA116*(1+$E116*Index_운영!DB224)*Index_운영!DB48,$C116*$D116/$C$1*Index_운영!DB48))</f>
        <v>0</v>
      </c>
      <c r="DC116" s="591">
        <f>IF(DC$2=0,$C116*$D116/$C$1*Index_운영!DC48*Index_운영!DC$10,IF(NOT(DB116=0),NOT(Index_운영!DC48=0)*DB116*(1+$E116*Index_운영!DC224)*Index_운영!DC48,$C116*$D116/$C$1*Index_운영!DC48))</f>
        <v>0</v>
      </c>
      <c r="DD116" s="591">
        <f>IF(DD$2=0,$C116*$D116/$C$1*Index_운영!DD48*Index_운영!DD$10,IF(NOT(DC116=0),NOT(Index_운영!DD48=0)*DC116*(1+$E116*Index_운영!DD224)*Index_운영!DD48,$C116*$D116/$C$1*Index_운영!DD48))</f>
        <v>0</v>
      </c>
      <c r="DE116" s="591">
        <f>IF(DE$2=0,$C116*$D116/$C$1*Index_운영!DE48*Index_운영!DE$10,IF(NOT(DD116=0),NOT(Index_운영!DE48=0)*DD116*(1+$E116*Index_운영!DE224)*Index_운영!DE48,$C116*$D116/$C$1*Index_운영!DE48))</f>
        <v>0</v>
      </c>
      <c r="DF116" s="591">
        <f>IF(DF$2=0,$C116*$D116/$C$1*Index_운영!DF48*Index_운영!DF$10,IF(NOT(DE116=0),NOT(Index_운영!DF48=0)*DE116*(1+$E116*Index_운영!DF224)*Index_운영!DF48,$C116*$D116/$C$1*Index_운영!DF48))</f>
        <v>0</v>
      </c>
      <c r="DG116" s="591">
        <f>IF(DG$2=0,$C116*$D116/$C$1*Index_운영!DG48*Index_운영!DG$10,IF(NOT(DF116=0),NOT(Index_운영!DG48=0)*DF116*(1+$E116*Index_운영!DG224)*Index_운영!DG48,$C116*$D116/$C$1*Index_운영!DG48))</f>
        <v>0</v>
      </c>
      <c r="DH116" s="591">
        <f>IF(DH$2=0,$C116*$D116/$C$1*Index_운영!DH48*Index_운영!DH$10,IF(NOT(DG116=0),NOT(Index_운영!DH48=0)*DG116*(1+$E116*Index_운영!DH224)*Index_운영!DH48,$C116*$D116/$C$1*Index_운영!DH48))</f>
        <v>0</v>
      </c>
      <c r="DI116" s="591">
        <f>IF(DI$2=0,$C116*$D116/$C$1*Index_운영!DI48*Index_운영!DI$10,IF(NOT(DH116=0),NOT(Index_운영!DI48=0)*DH116*(1+$E116*Index_운영!DI224)*Index_운영!DI48,$C116*$D116/$C$1*Index_운영!DI48))</f>
        <v>0</v>
      </c>
      <c r="DJ116" s="591">
        <f>IF(DJ$2=0,$C116*$D116/$C$1*Index_운영!DJ48*Index_운영!DJ$10,IF(NOT(DI116=0),NOT(Index_운영!DJ48=0)*DI116*(1+$E116*Index_운영!DJ224)*Index_운영!DJ48,$C116*$D116/$C$1*Index_운영!DJ48))</f>
        <v>0</v>
      </c>
      <c r="DK116" s="591">
        <f>IF(DK$2=0,$C116*$D116/$C$1*Index_운영!DK48*Index_운영!DK$10,IF(NOT(DJ116=0),NOT(Index_운영!DK48=0)*DJ116*(1+$E116*Index_운영!DK224)*Index_운영!DK48,$C116*$D116/$C$1*Index_운영!DK48))</f>
        <v>0</v>
      </c>
      <c r="DL116" s="591">
        <f>IF(DL$2=0,$C116*$D116/$C$1*Index_운영!DL48*Index_운영!DL$10,IF(NOT(DK116=0),NOT(Index_운영!DL48=0)*DK116*(1+$E116*Index_운영!DL224)*Index_운영!DL48,$C116*$D116/$C$1*Index_운영!DL48))</f>
        <v>0</v>
      </c>
      <c r="DM116" s="591">
        <f>IF(DM$2=0,$C116*$D116/$C$1*Index_운영!DM48*Index_운영!DM$10,IF(NOT(DL116=0),NOT(Index_운영!DM48=0)*DL116*(1+$E116*Index_운영!DM224)*Index_운영!DM48,$C116*$D116/$C$1*Index_운영!DM48))</f>
        <v>0</v>
      </c>
      <c r="DN116" s="591">
        <f>IF(DN$2=0,$C116*$D116/$C$1*Index_운영!DN48*Index_운영!DN$10,IF(NOT(DM116=0),NOT(Index_운영!DN48=0)*DM116*(1+$E116*Index_운영!DN224)*Index_운영!DN48,$C116*$D116/$C$1*Index_운영!DN48))</f>
        <v>0</v>
      </c>
      <c r="DO116" s="591">
        <f>IF(DO$2=0,$C116*$D116/$C$1*Index_운영!DO48*Index_운영!DO$10,IF(NOT(DN116=0),NOT(Index_운영!DO48=0)*DN116*(1+$E116*Index_운영!DO224)*Index_운영!DO48,$C116*$D116/$C$1*Index_운영!DO48))</f>
        <v>0</v>
      </c>
      <c r="DP116" s="591">
        <f>IF(DP$2=0,$C116*$D116/$C$1*Index_운영!DP48*Index_운영!DP$10,IF(NOT(DO116=0),NOT(Index_운영!DP48=0)*DO116*(1+$E116*Index_운영!DP224)*Index_운영!DP48,$C116*$D116/$C$1*Index_운영!DP48))</f>
        <v>0</v>
      </c>
      <c r="DQ116" s="591">
        <f>IF(DQ$2=0,$C116*$D116/$C$1*Index_운영!DQ48*Index_운영!DQ$10,IF(NOT(DP116=0),NOT(Index_운영!DQ48=0)*DP116*(1+$E116*Index_운영!DQ224)*Index_운영!DQ48,$C116*$D116/$C$1*Index_운영!DQ48))</f>
        <v>0</v>
      </c>
      <c r="DR116" s="591">
        <f>IF(DR$2=0,$C116*$D116/$C$1*Index_운영!DR48*Index_운영!DR$10,IF(NOT(DQ116=0),NOT(Index_운영!DR48=0)*DQ116*(1+$E116*Index_운영!DR224)*Index_운영!DR48,$C116*$D116/$C$1*Index_운영!DR48))</f>
        <v>0</v>
      </c>
      <c r="DS116" s="591">
        <f>IF(DS$2=0,$C116*$D116/$C$1*Index_운영!DS48*Index_운영!DS$10,IF(NOT(DR116=0),NOT(Index_운영!DS48=0)*DR116*(1+$E116*Index_운영!DS224)*Index_운영!DS48,$C116*$D116/$C$1*Index_운영!DS48))</f>
        <v>0</v>
      </c>
      <c r="DT116" s="591">
        <f>IF(DT$2=0,$C116*$D116/$C$1*Index_운영!DT48*Index_운영!DT$10,IF(NOT(DS116=0),NOT(Index_운영!DT48=0)*DS116*(1+$E116*Index_운영!DT224)*Index_운영!DT48,$C116*$D116/$C$1*Index_운영!DT48))</f>
        <v>0</v>
      </c>
      <c r="DU116" s="591">
        <f>IF(DU$2=0,$C116*$D116/$C$1*Index_운영!DU48*Index_운영!DU$10,IF(NOT(DT116=0),NOT(Index_운영!DU48=0)*DT116*(1+$E116*Index_운영!DU224)*Index_운영!DU48,$C116*$D116/$C$1*Index_운영!DU48))</f>
        <v>0</v>
      </c>
      <c r="DV116" s="591">
        <f>IF(DV$2=0,$C116*$D116/$C$1*Index_운영!DV48*Index_운영!DV$10,IF(NOT(DU116=0),NOT(Index_운영!DV48=0)*DU116*(1+$E116*Index_운영!DV224)*Index_운영!DV48,$C116*$D116/$C$1*Index_운영!DV48))</f>
        <v>0</v>
      </c>
    </row>
    <row r="117" spans="1:126" s="485" customFormat="1" outlineLevel="1" x14ac:dyDescent="0.4">
      <c r="A117" s="737"/>
      <c r="B117" s="464">
        <f>'Rent Roll'!$B23</f>
        <v>0</v>
      </c>
      <c r="C117" s="1219">
        <f>'Rent Roll'!$K23</f>
        <v>0</v>
      </c>
      <c r="D117" s="1220">
        <f>'Rent Roll'!$S23</f>
        <v>0</v>
      </c>
      <c r="E117" s="1221">
        <f>'Rent Roll'!$T23</f>
        <v>0</v>
      </c>
      <c r="F117" s="588">
        <f>IF(F$2=0,$C117*$D117/$C$1*Index_운영!F49*Index_운영!F$10,IF(NOT(E117=0),NOT(Index_운영!F49=0)*E117*(1+$E117*Index_운영!F225)*Index_운영!F49,$C117*$D117/$C$1*Index_운영!F49))</f>
        <v>0</v>
      </c>
      <c r="G117" s="591">
        <f>IF(G$2=0,$C117*$D117/$C$1*Index_운영!G49*Index_운영!G$10,IF(NOT(F117=0),NOT(Index_운영!G49=0)*F117*(1+$E117*Index_운영!G225)*Index_운영!G49,$C117*$D117/$C$1*Index_운영!G49))</f>
        <v>0</v>
      </c>
      <c r="H117" s="591">
        <f>IF(H$2=0,$C117*$D117/$C$1*Index_운영!H49*Index_운영!H$10,IF(NOT(G117=0),NOT(Index_운영!H49=0)*G117*(1+$E117*Index_운영!H225)*Index_운영!H49,$C117*$D117/$C$1*Index_운영!H49))</f>
        <v>0</v>
      </c>
      <c r="I117" s="591">
        <f>IF(I$2=0,$C117*$D117/$C$1*Index_운영!I49*Index_운영!I$10,IF(NOT(H117=0),NOT(Index_운영!I49=0)*H117*(1+$E117*Index_운영!I225)*Index_운영!I49,$C117*$D117/$C$1*Index_운영!I49))</f>
        <v>0</v>
      </c>
      <c r="J117" s="591">
        <f>IF(J$2=0,$C117*$D117/$C$1*Index_운영!J49*Index_운영!J$10,IF(NOT(I117=0),NOT(Index_운영!J49=0)*I117*(1+$E117*Index_운영!J225)*Index_운영!J49,$C117*$D117/$C$1*Index_운영!J49))</f>
        <v>0</v>
      </c>
      <c r="K117" s="591">
        <f>IF(K$2=0,$C117*$D117/$C$1*Index_운영!K49*Index_운영!K$10,IF(NOT(J117=0),NOT(Index_운영!K49=0)*J117*(1+$E117*Index_운영!K225)*Index_운영!K49,$C117*$D117/$C$1*Index_운영!K49))</f>
        <v>0</v>
      </c>
      <c r="L117" s="591">
        <f>IF(L$2=0,$C117*$D117/$C$1*Index_운영!L49*Index_운영!L$10,IF(NOT(K117=0),NOT(Index_운영!L49=0)*K117*(1+$E117*Index_운영!L225)*Index_운영!L49,$C117*$D117/$C$1*Index_운영!L49))</f>
        <v>0</v>
      </c>
      <c r="M117" s="591">
        <f>IF(M$2=0,$C117*$D117/$C$1*Index_운영!M49*Index_운영!M$10,IF(NOT(L117=0),NOT(Index_운영!M49=0)*L117*(1+$E117*Index_운영!M225)*Index_운영!M49,$C117*$D117/$C$1*Index_운영!M49))</f>
        <v>0</v>
      </c>
      <c r="N117" s="591">
        <f>IF(N$2=0,$C117*$D117/$C$1*Index_운영!N49*Index_운영!N$10,IF(NOT(M117=0),NOT(Index_운영!N49=0)*M117*(1+$E117*Index_운영!N225)*Index_운영!N49,$C117*$D117/$C$1*Index_운영!N49))</f>
        <v>0</v>
      </c>
      <c r="O117" s="591">
        <f>IF(O$2=0,$C117*$D117/$C$1*Index_운영!O49*Index_운영!O$10,IF(NOT(N117=0),NOT(Index_운영!O49=0)*N117*(1+$E117*Index_운영!O225)*Index_운영!O49,$C117*$D117/$C$1*Index_운영!O49))</f>
        <v>0</v>
      </c>
      <c r="P117" s="591">
        <f>IF(P$2=0,$C117*$D117/$C$1*Index_운영!P49*Index_운영!P$10,IF(NOT(O117=0),NOT(Index_운영!P49=0)*O117*(1+$E117*Index_운영!P225)*Index_운영!P49,$C117*$D117/$C$1*Index_운영!P49))</f>
        <v>0</v>
      </c>
      <c r="Q117" s="591">
        <f>IF(Q$2=0,$C117*$D117/$C$1*Index_운영!Q49*Index_운영!Q$10,IF(NOT(P117=0),NOT(Index_운영!Q49=0)*P117*(1+$E117*Index_운영!Q225)*Index_운영!Q49,$C117*$D117/$C$1*Index_운영!Q49))</f>
        <v>0</v>
      </c>
      <c r="R117" s="591">
        <f>IF(R$2=0,$C117*$D117/$C$1*Index_운영!R49*Index_운영!R$10,IF(NOT(Q117=0),NOT(Index_운영!R49=0)*Q117*(1+$E117*Index_운영!R225)*Index_운영!R49,$C117*$D117/$C$1*Index_운영!R49))</f>
        <v>0</v>
      </c>
      <c r="S117" s="591">
        <f>IF(S$2=0,$C117*$D117/$C$1*Index_운영!S49*Index_운영!S$10,IF(NOT(R117=0),NOT(Index_운영!S49=0)*R117*(1+$E117*Index_운영!S225)*Index_운영!S49,$C117*$D117/$C$1*Index_운영!S49))</f>
        <v>0</v>
      </c>
      <c r="T117" s="591">
        <f>IF(T$2=0,$C117*$D117/$C$1*Index_운영!T49*Index_운영!T$10,IF(NOT(S117=0),NOT(Index_운영!T49=0)*S117*(1+$E117*Index_운영!T225)*Index_운영!T49,$C117*$D117/$C$1*Index_운영!T49))</f>
        <v>0</v>
      </c>
      <c r="U117" s="591">
        <f>IF(U$2=0,$C117*$D117/$C$1*Index_운영!U49*Index_운영!U$10,IF(NOT(T117=0),NOT(Index_운영!U49=0)*T117*(1+$E117*Index_운영!U225)*Index_운영!U49,$C117*$D117/$C$1*Index_운영!U49))</f>
        <v>0</v>
      </c>
      <c r="V117" s="591">
        <f>IF(V$2=0,$C117*$D117/$C$1*Index_운영!V49*Index_운영!V$10,IF(NOT(U117=0),NOT(Index_운영!V49=0)*U117*(1+$E117*Index_운영!V225)*Index_운영!V49,$C117*$D117/$C$1*Index_운영!V49))</f>
        <v>0</v>
      </c>
      <c r="W117" s="591">
        <f>IF(W$2=0,$C117*$D117/$C$1*Index_운영!W49*Index_운영!W$10,IF(NOT(V117=0),NOT(Index_운영!W49=0)*V117*(1+$E117*Index_운영!W225)*Index_운영!W49,$C117*$D117/$C$1*Index_운영!W49))</f>
        <v>0</v>
      </c>
      <c r="X117" s="591">
        <f>IF(X$2=0,$C117*$D117/$C$1*Index_운영!X49*Index_운영!X$10,IF(NOT(W117=0),NOT(Index_운영!X49=0)*W117*(1+$E117*Index_운영!X225)*Index_운영!X49,$C117*$D117/$C$1*Index_운영!X49))</f>
        <v>0</v>
      </c>
      <c r="Y117" s="591">
        <f>IF(Y$2=0,$C117*$D117/$C$1*Index_운영!Y49*Index_운영!Y$10,IF(NOT(X117=0),NOT(Index_운영!Y49=0)*X117*(1+$E117*Index_운영!Y225)*Index_운영!Y49,$C117*$D117/$C$1*Index_운영!Y49))</f>
        <v>0</v>
      </c>
      <c r="Z117" s="591">
        <f>IF(Z$2=0,$C117*$D117/$C$1*Index_운영!Z49*Index_운영!Z$10,IF(NOT(Y117=0),NOT(Index_운영!Z49=0)*Y117*(1+$E117*Index_운영!Z225)*Index_운영!Z49,$C117*$D117/$C$1*Index_운영!Z49))</f>
        <v>0</v>
      </c>
      <c r="AA117" s="591">
        <f>IF(AA$2=0,$C117*$D117/$C$1*Index_운영!AA49*Index_운영!AA$10,IF(NOT(Z117=0),NOT(Index_운영!AA49=0)*Z117*(1+$E117*Index_운영!AA225)*Index_운영!AA49,$C117*$D117/$C$1*Index_운영!AA49))</f>
        <v>0</v>
      </c>
      <c r="AB117" s="591">
        <f>IF(AB$2=0,$C117*$D117/$C$1*Index_운영!AB49*Index_운영!AB$10,IF(NOT(AA117=0),NOT(Index_운영!AB49=0)*AA117*(1+$E117*Index_운영!AB225)*Index_운영!AB49,$C117*$D117/$C$1*Index_운영!AB49))</f>
        <v>0</v>
      </c>
      <c r="AC117" s="591">
        <f>IF(AC$2=0,$C117*$D117/$C$1*Index_운영!AC49*Index_운영!AC$10,IF(NOT(AB117=0),NOT(Index_운영!AC49=0)*AB117*(1+$E117*Index_운영!AC225)*Index_운영!AC49,$C117*$D117/$C$1*Index_운영!AC49))</f>
        <v>0</v>
      </c>
      <c r="AD117" s="591">
        <f>IF(AD$2=0,$C117*$D117/$C$1*Index_운영!AD49*Index_운영!AD$10,IF(NOT(AC117=0),NOT(Index_운영!AD49=0)*AC117*(1+$E117*Index_운영!AD225)*Index_운영!AD49,$C117*$D117/$C$1*Index_운영!AD49))</f>
        <v>0</v>
      </c>
      <c r="AE117" s="591">
        <f>IF(AE$2=0,$C117*$D117/$C$1*Index_운영!AE49*Index_운영!AE$10,IF(NOT(AD117=0),NOT(Index_운영!AE49=0)*AD117*(1+$E117*Index_운영!AE225)*Index_운영!AE49,$C117*$D117/$C$1*Index_운영!AE49))</f>
        <v>0</v>
      </c>
      <c r="AF117" s="591">
        <f>IF(AF$2=0,$C117*$D117/$C$1*Index_운영!AF49*Index_운영!AF$10,IF(NOT(AE117=0),NOT(Index_운영!AF49=0)*AE117*(1+$E117*Index_운영!AF225)*Index_운영!AF49,$C117*$D117/$C$1*Index_운영!AF49))</f>
        <v>0</v>
      </c>
      <c r="AG117" s="591">
        <f>IF(AG$2=0,$C117*$D117/$C$1*Index_운영!AG49*Index_운영!AG$10,IF(NOT(AF117=0),NOT(Index_운영!AG49=0)*AF117*(1+$E117*Index_운영!AG225)*Index_운영!AG49,$C117*$D117/$C$1*Index_운영!AG49))</f>
        <v>0</v>
      </c>
      <c r="AH117" s="591">
        <f>IF(AH$2=0,$C117*$D117/$C$1*Index_운영!AH49*Index_운영!AH$10,IF(NOT(AG117=0),NOT(Index_운영!AH49=0)*AG117*(1+$E117*Index_운영!AH225)*Index_운영!AH49,$C117*$D117/$C$1*Index_운영!AH49))</f>
        <v>0</v>
      </c>
      <c r="AI117" s="591">
        <f>IF(AI$2=0,$C117*$D117/$C$1*Index_운영!AI49*Index_운영!AI$10,IF(NOT(AH117=0),NOT(Index_운영!AI49=0)*AH117*(1+$E117*Index_운영!AI225)*Index_운영!AI49,$C117*$D117/$C$1*Index_운영!AI49))</f>
        <v>0</v>
      </c>
      <c r="AJ117" s="591">
        <f>IF(AJ$2=0,$C117*$D117/$C$1*Index_운영!AJ49*Index_운영!AJ$10,IF(NOT(AI117=0),NOT(Index_운영!AJ49=0)*AI117*(1+$E117*Index_운영!AJ225)*Index_운영!AJ49,$C117*$D117/$C$1*Index_운영!AJ49))</f>
        <v>0</v>
      </c>
      <c r="AK117" s="591">
        <f>IF(AK$2=0,$C117*$D117/$C$1*Index_운영!AK49*Index_운영!AK$10,IF(NOT(AJ117=0),NOT(Index_운영!AK49=0)*AJ117*(1+$E117*Index_운영!AK225)*Index_운영!AK49,$C117*$D117/$C$1*Index_운영!AK49))</f>
        <v>0</v>
      </c>
      <c r="AL117" s="591">
        <f>IF(AL$2=0,$C117*$D117/$C$1*Index_운영!AL49*Index_운영!AL$10,IF(NOT(AK117=0),NOT(Index_운영!AL49=0)*AK117*(1+$E117*Index_운영!AL225)*Index_운영!AL49,$C117*$D117/$C$1*Index_운영!AL49))</f>
        <v>0</v>
      </c>
      <c r="AM117" s="591">
        <f>IF(AM$2=0,$C117*$D117/$C$1*Index_운영!AM49*Index_운영!AM$10,IF(NOT(AL117=0),NOT(Index_운영!AM49=0)*AL117*(1+$E117*Index_운영!AM225)*Index_운영!AM49,$C117*$D117/$C$1*Index_운영!AM49))</f>
        <v>0</v>
      </c>
      <c r="AN117" s="591">
        <f>IF(AN$2=0,$C117*$D117/$C$1*Index_운영!AN49*Index_운영!AN$10,IF(NOT(AM117=0),NOT(Index_운영!AN49=0)*AM117*(1+$E117*Index_운영!AN225)*Index_운영!AN49,$C117*$D117/$C$1*Index_운영!AN49))</f>
        <v>0</v>
      </c>
      <c r="AO117" s="591">
        <f>IF(AO$2=0,$C117*$D117/$C$1*Index_운영!AO49*Index_운영!AO$10,IF(NOT(AN117=0),NOT(Index_운영!AO49=0)*AN117*(1+$E117*Index_운영!AO225)*Index_운영!AO49,$C117*$D117/$C$1*Index_운영!AO49))</f>
        <v>0</v>
      </c>
      <c r="AP117" s="591">
        <f>IF(AP$2=0,$C117*$D117/$C$1*Index_운영!AP49*Index_운영!AP$10,IF(NOT(AO117=0),NOT(Index_운영!AP49=0)*AO117*(1+$E117*Index_운영!AP225)*Index_운영!AP49,$C117*$D117/$C$1*Index_운영!AP49))</f>
        <v>0</v>
      </c>
      <c r="AQ117" s="591">
        <f>IF(AQ$2=0,$C117*$D117/$C$1*Index_운영!AQ49*Index_운영!AQ$10,IF(NOT(AP117=0),NOT(Index_운영!AQ49=0)*AP117*(1+$E117*Index_운영!AQ225)*Index_운영!AQ49,$C117*$D117/$C$1*Index_운영!AQ49))</f>
        <v>0</v>
      </c>
      <c r="AR117" s="591">
        <f>IF(AR$2=0,$C117*$D117/$C$1*Index_운영!AR49*Index_운영!AR$10,IF(NOT(AQ117=0),NOT(Index_운영!AR49=0)*AQ117*(1+$E117*Index_운영!AR225)*Index_운영!AR49,$C117*$D117/$C$1*Index_운영!AR49))</f>
        <v>0</v>
      </c>
      <c r="AS117" s="591">
        <f>IF(AS$2=0,$C117*$D117/$C$1*Index_운영!AS49*Index_운영!AS$10,IF(NOT(AR117=0),NOT(Index_운영!AS49=0)*AR117*(1+$E117*Index_운영!AS225)*Index_운영!AS49,$C117*$D117/$C$1*Index_운영!AS49))</f>
        <v>0</v>
      </c>
      <c r="AT117" s="591">
        <f>IF(AT$2=0,$C117*$D117/$C$1*Index_운영!AT49*Index_운영!AT$10,IF(NOT(AS117=0),NOT(Index_운영!AT49=0)*AS117*(1+$E117*Index_운영!AT225)*Index_운영!AT49,$C117*$D117/$C$1*Index_운영!AT49))</f>
        <v>0</v>
      </c>
      <c r="AU117" s="591">
        <f>IF(AU$2=0,$C117*$D117/$C$1*Index_운영!AU49*Index_운영!AU$10,IF(NOT(AT117=0),NOT(Index_운영!AU49=0)*AT117*(1+$E117*Index_운영!AU225)*Index_운영!AU49,$C117*$D117/$C$1*Index_운영!AU49))</f>
        <v>0</v>
      </c>
      <c r="AV117" s="591">
        <f>IF(AV$2=0,$C117*$D117/$C$1*Index_운영!AV49*Index_운영!AV$10,IF(NOT(AU117=0),NOT(Index_운영!AV49=0)*AU117*(1+$E117*Index_운영!AV225)*Index_운영!AV49,$C117*$D117/$C$1*Index_운영!AV49))</f>
        <v>0</v>
      </c>
      <c r="AW117" s="591">
        <f>IF(AW$2=0,$C117*$D117/$C$1*Index_운영!AW49*Index_운영!AW$10,IF(NOT(AV117=0),NOT(Index_운영!AW49=0)*AV117*(1+$E117*Index_운영!AW225)*Index_운영!AW49,$C117*$D117/$C$1*Index_운영!AW49))</f>
        <v>0</v>
      </c>
      <c r="AX117" s="591">
        <f>IF(AX$2=0,$C117*$D117/$C$1*Index_운영!AX49*Index_운영!AX$10,IF(NOT(AW117=0),NOT(Index_운영!AX49=0)*AW117*(1+$E117*Index_운영!AX225)*Index_운영!AX49,$C117*$D117/$C$1*Index_운영!AX49))</f>
        <v>0</v>
      </c>
      <c r="AY117" s="591">
        <f>IF(AY$2=0,$C117*$D117/$C$1*Index_운영!AY49*Index_운영!AY$10,IF(NOT(AX117=0),NOT(Index_운영!AY49=0)*AX117*(1+$E117*Index_운영!AY225)*Index_운영!AY49,$C117*$D117/$C$1*Index_운영!AY49))</f>
        <v>0</v>
      </c>
      <c r="AZ117" s="591">
        <f>IF(AZ$2=0,$C117*$D117/$C$1*Index_운영!AZ49*Index_운영!AZ$10,IF(NOT(AY117=0),NOT(Index_운영!AZ49=0)*AY117*(1+$E117*Index_운영!AZ225)*Index_운영!AZ49,$C117*$D117/$C$1*Index_운영!AZ49))</f>
        <v>0</v>
      </c>
      <c r="BA117" s="591">
        <f>IF(BA$2=0,$C117*$D117/$C$1*Index_운영!BA49*Index_운영!BA$10,IF(NOT(AZ117=0),NOT(Index_운영!BA49=0)*AZ117*(1+$E117*Index_운영!BA225)*Index_운영!BA49,$C117*$D117/$C$1*Index_운영!BA49))</f>
        <v>0</v>
      </c>
      <c r="BB117" s="591">
        <f>IF(BB$2=0,$C117*$D117/$C$1*Index_운영!BB49*Index_운영!BB$10,IF(NOT(BA117=0),NOT(Index_운영!BB49=0)*BA117*(1+$E117*Index_운영!BB225)*Index_운영!BB49,$C117*$D117/$C$1*Index_운영!BB49))</f>
        <v>0</v>
      </c>
      <c r="BC117" s="591">
        <f>IF(BC$2=0,$C117*$D117/$C$1*Index_운영!BC49*Index_운영!BC$10,IF(NOT(BB117=0),NOT(Index_운영!BC49=0)*BB117*(1+$E117*Index_운영!BC225)*Index_운영!BC49,$C117*$D117/$C$1*Index_운영!BC49))</f>
        <v>0</v>
      </c>
      <c r="BD117" s="591">
        <f>IF(BD$2=0,$C117*$D117/$C$1*Index_운영!BD49*Index_운영!BD$10,IF(NOT(BC117=0),NOT(Index_운영!BD49=0)*BC117*(1+$E117*Index_운영!BD225)*Index_운영!BD49,$C117*$D117/$C$1*Index_운영!BD49))</f>
        <v>0</v>
      </c>
      <c r="BE117" s="591">
        <f>IF(BE$2=0,$C117*$D117/$C$1*Index_운영!BE49*Index_운영!BE$10,IF(NOT(BD117=0),NOT(Index_운영!BE49=0)*BD117*(1+$E117*Index_운영!BE225)*Index_운영!BE49,$C117*$D117/$C$1*Index_운영!BE49))</f>
        <v>0</v>
      </c>
      <c r="BF117" s="591">
        <f>IF(BF$2=0,$C117*$D117/$C$1*Index_운영!BF49*Index_운영!BF$10,IF(NOT(BE117=0),NOT(Index_운영!BF49=0)*BE117*(1+$E117*Index_운영!BF225)*Index_운영!BF49,$C117*$D117/$C$1*Index_운영!BF49))</f>
        <v>0</v>
      </c>
      <c r="BG117" s="591">
        <f>IF(BG$2=0,$C117*$D117/$C$1*Index_운영!BG49*Index_운영!BG$10,IF(NOT(BF117=0),NOT(Index_운영!BG49=0)*BF117*(1+$E117*Index_운영!BG225)*Index_운영!BG49,$C117*$D117/$C$1*Index_운영!BG49))</f>
        <v>0</v>
      </c>
      <c r="BH117" s="591">
        <f>IF(BH$2=0,$C117*$D117/$C$1*Index_운영!BH49*Index_운영!BH$10,IF(NOT(BG117=0),NOT(Index_운영!BH49=0)*BG117*(1+$E117*Index_운영!BH225)*Index_운영!BH49,$C117*$D117/$C$1*Index_운영!BH49))</f>
        <v>0</v>
      </c>
      <c r="BI117" s="591">
        <f>IF(BI$2=0,$C117*$D117/$C$1*Index_운영!BI49*Index_운영!BI$10,IF(NOT(BH117=0),NOT(Index_운영!BI49=0)*BH117*(1+$E117*Index_운영!BI225)*Index_운영!BI49,$C117*$D117/$C$1*Index_운영!BI49))</f>
        <v>0</v>
      </c>
      <c r="BJ117" s="591">
        <f>IF(BJ$2=0,$C117*$D117/$C$1*Index_운영!BJ49*Index_운영!BJ$10,IF(NOT(BI117=0),NOT(Index_운영!BJ49=0)*BI117*(1+$E117*Index_운영!BJ225)*Index_운영!BJ49,$C117*$D117/$C$1*Index_운영!BJ49))</f>
        <v>0</v>
      </c>
      <c r="BK117" s="591">
        <f>IF(BK$2=0,$C117*$D117/$C$1*Index_운영!BK49*Index_운영!BK$10,IF(NOT(BJ117=0),NOT(Index_운영!BK49=0)*BJ117*(1+$E117*Index_운영!BK225)*Index_운영!BK49,$C117*$D117/$C$1*Index_운영!BK49))</f>
        <v>0</v>
      </c>
      <c r="BL117" s="591">
        <f>IF(BL$2=0,$C117*$D117/$C$1*Index_운영!BL49*Index_운영!BL$10,IF(NOT(BK117=0),NOT(Index_운영!BL49=0)*BK117*(1+$E117*Index_운영!BL225)*Index_운영!BL49,$C117*$D117/$C$1*Index_운영!BL49))</f>
        <v>0</v>
      </c>
      <c r="BM117" s="591">
        <f>IF(BM$2=0,$C117*$D117/$C$1*Index_운영!BM49*Index_운영!BM$10,IF(NOT(BL117=0),NOT(Index_운영!BM49=0)*BL117*(1+$E117*Index_운영!BM225)*Index_운영!BM49,$C117*$D117/$C$1*Index_운영!BM49))</f>
        <v>0</v>
      </c>
      <c r="BN117" s="591">
        <f>IF(BN$2=0,$C117*$D117/$C$1*Index_운영!BN49*Index_운영!BN$10,IF(NOT(BM117=0),NOT(Index_운영!BN49=0)*BM117*(1+$E117*Index_운영!BN225)*Index_운영!BN49,$C117*$D117/$C$1*Index_운영!BN49))</f>
        <v>0</v>
      </c>
      <c r="BO117" s="591">
        <f>IF(BO$2=0,$C117*$D117/$C$1*Index_운영!BO49*Index_운영!BO$10,IF(NOT(BN117=0),NOT(Index_운영!BO49=0)*BN117*(1+$E117*Index_운영!BO225)*Index_운영!BO49,$C117*$D117/$C$1*Index_운영!BO49))</f>
        <v>0</v>
      </c>
      <c r="BP117" s="591">
        <f>IF(BP$2=0,$C117*$D117/$C$1*Index_운영!BP49*Index_운영!BP$10,IF(NOT(BO117=0),NOT(Index_운영!BP49=0)*BO117*(1+$E117*Index_운영!BP225)*Index_운영!BP49,$C117*$D117/$C$1*Index_운영!BP49))</f>
        <v>0</v>
      </c>
      <c r="BQ117" s="591">
        <f>IF(BQ$2=0,$C117*$D117/$C$1*Index_운영!BQ49*Index_운영!BQ$10,IF(NOT(BP117=0),NOT(Index_운영!BQ49=0)*BP117*(1+$E117*Index_운영!BQ225)*Index_운영!BQ49,$C117*$D117/$C$1*Index_운영!BQ49))</f>
        <v>0</v>
      </c>
      <c r="BR117" s="591">
        <f>IF(BR$2=0,$C117*$D117/$C$1*Index_운영!BR49*Index_운영!BR$10,IF(NOT(BQ117=0),NOT(Index_운영!BR49=0)*BQ117*(1+$E117*Index_운영!BR225)*Index_운영!BR49,$C117*$D117/$C$1*Index_운영!BR49))</f>
        <v>0</v>
      </c>
      <c r="BS117" s="591">
        <f>IF(BS$2=0,$C117*$D117/$C$1*Index_운영!BS49*Index_운영!BS$10,IF(NOT(BR117=0),NOT(Index_운영!BS49=0)*BR117*(1+$E117*Index_운영!BS225)*Index_운영!BS49,$C117*$D117/$C$1*Index_운영!BS49))</f>
        <v>0</v>
      </c>
      <c r="BT117" s="591">
        <f>IF(BT$2=0,$C117*$D117/$C$1*Index_운영!BT49*Index_운영!BT$10,IF(NOT(BS117=0),NOT(Index_운영!BT49=0)*BS117*(1+$E117*Index_운영!BT225)*Index_운영!BT49,$C117*$D117/$C$1*Index_운영!BT49))</f>
        <v>0</v>
      </c>
      <c r="BU117" s="591">
        <f>IF(BU$2=0,$C117*$D117/$C$1*Index_운영!BU49*Index_운영!BU$10,IF(NOT(BT117=0),NOT(Index_운영!BU49=0)*BT117*(1+$E117*Index_운영!BU225)*Index_운영!BU49,$C117*$D117/$C$1*Index_운영!BU49))</f>
        <v>0</v>
      </c>
      <c r="BV117" s="591">
        <f>IF(BV$2=0,$C117*$D117/$C$1*Index_운영!BV49*Index_운영!BV$10,IF(NOT(BU117=0),NOT(Index_운영!BV49=0)*BU117*(1+$E117*Index_운영!BV225)*Index_운영!BV49,$C117*$D117/$C$1*Index_운영!BV49))</f>
        <v>0</v>
      </c>
      <c r="BW117" s="591">
        <f>IF(BW$2=0,$C117*$D117/$C$1*Index_운영!BW49*Index_운영!BW$10,IF(NOT(BV117=0),NOT(Index_운영!BW49=0)*BV117*(1+$E117*Index_운영!BW225)*Index_운영!BW49,$C117*$D117/$C$1*Index_운영!BW49))</f>
        <v>0</v>
      </c>
      <c r="BX117" s="591">
        <f>IF(BX$2=0,$C117*$D117/$C$1*Index_운영!BX49*Index_운영!BX$10,IF(NOT(BW117=0),NOT(Index_운영!BX49=0)*BW117*(1+$E117*Index_운영!BX225)*Index_운영!BX49,$C117*$D117/$C$1*Index_운영!BX49))</f>
        <v>0</v>
      </c>
      <c r="BY117" s="591">
        <f>IF(BY$2=0,$C117*$D117/$C$1*Index_운영!BY49*Index_운영!BY$10,IF(NOT(BX117=0),NOT(Index_운영!BY49=0)*BX117*(1+$E117*Index_운영!BY225)*Index_운영!BY49,$C117*$D117/$C$1*Index_운영!BY49))</f>
        <v>0</v>
      </c>
      <c r="BZ117" s="591">
        <f>IF(BZ$2=0,$C117*$D117/$C$1*Index_운영!BZ49*Index_운영!BZ$10,IF(NOT(BY117=0),NOT(Index_운영!BZ49=0)*BY117*(1+$E117*Index_운영!BZ225)*Index_운영!BZ49,$C117*$D117/$C$1*Index_운영!BZ49))</f>
        <v>0</v>
      </c>
      <c r="CA117" s="591">
        <f>IF(CA$2=0,$C117*$D117/$C$1*Index_운영!CA49*Index_운영!CA$10,IF(NOT(BZ117=0),NOT(Index_운영!CA49=0)*BZ117*(1+$E117*Index_운영!CA225)*Index_운영!CA49,$C117*$D117/$C$1*Index_운영!CA49))</f>
        <v>0</v>
      </c>
      <c r="CB117" s="591">
        <f>IF(CB$2=0,$C117*$D117/$C$1*Index_운영!CB49*Index_운영!CB$10,IF(NOT(CA117=0),NOT(Index_운영!CB49=0)*CA117*(1+$E117*Index_운영!CB225)*Index_운영!CB49,$C117*$D117/$C$1*Index_운영!CB49))</f>
        <v>0</v>
      </c>
      <c r="CC117" s="591">
        <f>IF(CC$2=0,$C117*$D117/$C$1*Index_운영!CC49*Index_운영!CC$10,IF(NOT(CB117=0),NOT(Index_운영!CC49=0)*CB117*(1+$E117*Index_운영!CC225)*Index_운영!CC49,$C117*$D117/$C$1*Index_운영!CC49))</f>
        <v>0</v>
      </c>
      <c r="CD117" s="591">
        <f>IF(CD$2=0,$C117*$D117/$C$1*Index_운영!CD49*Index_운영!CD$10,IF(NOT(CC117=0),NOT(Index_운영!CD49=0)*CC117*(1+$E117*Index_운영!CD225)*Index_운영!CD49,$C117*$D117/$C$1*Index_운영!CD49))</f>
        <v>0</v>
      </c>
      <c r="CE117" s="591">
        <f>IF(CE$2=0,$C117*$D117/$C$1*Index_운영!CE49*Index_운영!CE$10,IF(NOT(CD117=0),NOT(Index_운영!CE49=0)*CD117*(1+$E117*Index_운영!CE225)*Index_운영!CE49,$C117*$D117/$C$1*Index_운영!CE49))</f>
        <v>0</v>
      </c>
      <c r="CF117" s="591">
        <f>IF(CF$2=0,$C117*$D117/$C$1*Index_운영!CF49*Index_운영!CF$10,IF(NOT(CE117=0),NOT(Index_운영!CF49=0)*CE117*(1+$E117*Index_운영!CF225)*Index_운영!CF49,$C117*$D117/$C$1*Index_운영!CF49))</f>
        <v>0</v>
      </c>
      <c r="CG117" s="591">
        <f>IF(CG$2=0,$C117*$D117/$C$1*Index_운영!CG49*Index_운영!CG$10,IF(NOT(CF117=0),NOT(Index_운영!CG49=0)*CF117*(1+$E117*Index_운영!CG225)*Index_운영!CG49,$C117*$D117/$C$1*Index_운영!CG49))</f>
        <v>0</v>
      </c>
      <c r="CH117" s="591">
        <f>IF(CH$2=0,$C117*$D117/$C$1*Index_운영!CH49*Index_운영!CH$10,IF(NOT(CG117=0),NOT(Index_운영!CH49=0)*CG117*(1+$E117*Index_운영!CH225)*Index_운영!CH49,$C117*$D117/$C$1*Index_운영!CH49))</f>
        <v>0</v>
      </c>
      <c r="CI117" s="591">
        <f>IF(CI$2=0,$C117*$D117/$C$1*Index_운영!CI49*Index_운영!CI$10,IF(NOT(CH117=0),NOT(Index_운영!CI49=0)*CH117*(1+$E117*Index_운영!CI225)*Index_운영!CI49,$C117*$D117/$C$1*Index_운영!CI49))</f>
        <v>0</v>
      </c>
      <c r="CJ117" s="591">
        <f>IF(CJ$2=0,$C117*$D117/$C$1*Index_운영!CJ49*Index_운영!CJ$10,IF(NOT(CI117=0),NOT(Index_운영!CJ49=0)*CI117*(1+$E117*Index_운영!CJ225)*Index_운영!CJ49,$C117*$D117/$C$1*Index_운영!CJ49))</f>
        <v>0</v>
      </c>
      <c r="CK117" s="591">
        <f>IF(CK$2=0,$C117*$D117/$C$1*Index_운영!CK49*Index_운영!CK$10,IF(NOT(CJ117=0),NOT(Index_운영!CK49=0)*CJ117*(1+$E117*Index_운영!CK225)*Index_운영!CK49,$C117*$D117/$C$1*Index_운영!CK49))</f>
        <v>0</v>
      </c>
      <c r="CL117" s="591">
        <f>IF(CL$2=0,$C117*$D117/$C$1*Index_운영!CL49*Index_운영!CL$10,IF(NOT(CK117=0),NOT(Index_운영!CL49=0)*CK117*(1+$E117*Index_운영!CL225)*Index_운영!CL49,$C117*$D117/$C$1*Index_운영!CL49))</f>
        <v>0</v>
      </c>
      <c r="CM117" s="591">
        <f>IF(CM$2=0,$C117*$D117/$C$1*Index_운영!CM49*Index_운영!CM$10,IF(NOT(CL117=0),NOT(Index_운영!CM49=0)*CL117*(1+$E117*Index_운영!CM225)*Index_운영!CM49,$C117*$D117/$C$1*Index_운영!CM49))</f>
        <v>0</v>
      </c>
      <c r="CN117" s="591">
        <f>IF(CN$2=0,$C117*$D117/$C$1*Index_운영!CN49*Index_운영!CN$10,IF(NOT(CM117=0),NOT(Index_운영!CN49=0)*CM117*(1+$E117*Index_운영!CN225)*Index_운영!CN49,$C117*$D117/$C$1*Index_운영!CN49))</f>
        <v>0</v>
      </c>
      <c r="CO117" s="591">
        <f>IF(CO$2=0,$C117*$D117/$C$1*Index_운영!CO49*Index_운영!CO$10,IF(NOT(CN117=0),NOT(Index_운영!CO49=0)*CN117*(1+$E117*Index_운영!CO225)*Index_운영!CO49,$C117*$D117/$C$1*Index_운영!CO49))</f>
        <v>0</v>
      </c>
      <c r="CP117" s="591">
        <f>IF(CP$2=0,$C117*$D117/$C$1*Index_운영!CP49*Index_운영!CP$10,IF(NOT(CO117=0),NOT(Index_운영!CP49=0)*CO117*(1+$E117*Index_운영!CP225)*Index_운영!CP49,$C117*$D117/$C$1*Index_운영!CP49))</f>
        <v>0</v>
      </c>
      <c r="CQ117" s="591">
        <f>IF(CQ$2=0,$C117*$D117/$C$1*Index_운영!CQ49*Index_운영!CQ$10,IF(NOT(CP117=0),NOT(Index_운영!CQ49=0)*CP117*(1+$E117*Index_운영!CQ225)*Index_운영!CQ49,$C117*$D117/$C$1*Index_운영!CQ49))</f>
        <v>0</v>
      </c>
      <c r="CR117" s="591">
        <f>IF(CR$2=0,$C117*$D117/$C$1*Index_운영!CR49*Index_운영!CR$10,IF(NOT(CQ117=0),NOT(Index_운영!CR49=0)*CQ117*(1+$E117*Index_운영!CR225)*Index_운영!CR49,$C117*$D117/$C$1*Index_운영!CR49))</f>
        <v>0</v>
      </c>
      <c r="CS117" s="591">
        <f>IF(CS$2=0,$C117*$D117/$C$1*Index_운영!CS49*Index_운영!CS$10,IF(NOT(CR117=0),NOT(Index_운영!CS49=0)*CR117*(1+$E117*Index_운영!CS225)*Index_운영!CS49,$C117*$D117/$C$1*Index_운영!CS49))</f>
        <v>0</v>
      </c>
      <c r="CT117" s="591">
        <f>IF(CT$2=0,$C117*$D117/$C$1*Index_운영!CT49*Index_운영!CT$10,IF(NOT(CS117=0),NOT(Index_운영!CT49=0)*CS117*(1+$E117*Index_운영!CT225)*Index_운영!CT49,$C117*$D117/$C$1*Index_운영!CT49))</f>
        <v>0</v>
      </c>
      <c r="CU117" s="591">
        <f>IF(CU$2=0,$C117*$D117/$C$1*Index_운영!CU49*Index_운영!CU$10,IF(NOT(CT117=0),NOT(Index_운영!CU49=0)*CT117*(1+$E117*Index_운영!CU225)*Index_운영!CU49,$C117*$D117/$C$1*Index_운영!CU49))</f>
        <v>0</v>
      </c>
      <c r="CV117" s="591">
        <f>IF(CV$2=0,$C117*$D117/$C$1*Index_운영!CV49*Index_운영!CV$10,IF(NOT(CU117=0),NOT(Index_운영!CV49=0)*CU117*(1+$E117*Index_운영!CV225)*Index_운영!CV49,$C117*$D117/$C$1*Index_운영!CV49))</f>
        <v>0</v>
      </c>
      <c r="CW117" s="591">
        <f>IF(CW$2=0,$C117*$D117/$C$1*Index_운영!CW49*Index_운영!CW$10,IF(NOT(CV117=0),NOT(Index_운영!CW49=0)*CV117*(1+$E117*Index_운영!CW225)*Index_운영!CW49,$C117*$D117/$C$1*Index_운영!CW49))</f>
        <v>0</v>
      </c>
      <c r="CX117" s="591">
        <f>IF(CX$2=0,$C117*$D117/$C$1*Index_운영!CX49*Index_운영!CX$10,IF(NOT(CW117=0),NOT(Index_운영!CX49=0)*CW117*(1+$E117*Index_운영!CX225)*Index_운영!CX49,$C117*$D117/$C$1*Index_운영!CX49))</f>
        <v>0</v>
      </c>
      <c r="CY117" s="591">
        <f>IF(CY$2=0,$C117*$D117/$C$1*Index_운영!CY49*Index_운영!CY$10,IF(NOT(CX117=0),NOT(Index_운영!CY49=0)*CX117*(1+$E117*Index_운영!CY225)*Index_운영!CY49,$C117*$D117/$C$1*Index_운영!CY49))</f>
        <v>0</v>
      </c>
      <c r="CZ117" s="591">
        <f>IF(CZ$2=0,$C117*$D117/$C$1*Index_운영!CZ49*Index_운영!CZ$10,IF(NOT(CY117=0),NOT(Index_운영!CZ49=0)*CY117*(1+$E117*Index_운영!CZ225)*Index_운영!CZ49,$C117*$D117/$C$1*Index_운영!CZ49))</f>
        <v>0</v>
      </c>
      <c r="DA117" s="591">
        <f>IF(DA$2=0,$C117*$D117/$C$1*Index_운영!DA49*Index_운영!DA$10,IF(NOT(CZ117=0),NOT(Index_운영!DA49=0)*CZ117*(1+$E117*Index_운영!DA225)*Index_운영!DA49,$C117*$D117/$C$1*Index_운영!DA49))</f>
        <v>0</v>
      </c>
      <c r="DB117" s="591">
        <f>IF(DB$2=0,$C117*$D117/$C$1*Index_운영!DB49*Index_운영!DB$10,IF(NOT(DA117=0),NOT(Index_운영!DB49=0)*DA117*(1+$E117*Index_운영!DB225)*Index_운영!DB49,$C117*$D117/$C$1*Index_운영!DB49))</f>
        <v>0</v>
      </c>
      <c r="DC117" s="591">
        <f>IF(DC$2=0,$C117*$D117/$C$1*Index_운영!DC49*Index_운영!DC$10,IF(NOT(DB117=0),NOT(Index_운영!DC49=0)*DB117*(1+$E117*Index_운영!DC225)*Index_운영!DC49,$C117*$D117/$C$1*Index_운영!DC49))</f>
        <v>0</v>
      </c>
      <c r="DD117" s="591">
        <f>IF(DD$2=0,$C117*$D117/$C$1*Index_운영!DD49*Index_운영!DD$10,IF(NOT(DC117=0),NOT(Index_운영!DD49=0)*DC117*(1+$E117*Index_운영!DD225)*Index_운영!DD49,$C117*$D117/$C$1*Index_운영!DD49))</f>
        <v>0</v>
      </c>
      <c r="DE117" s="591">
        <f>IF(DE$2=0,$C117*$D117/$C$1*Index_운영!DE49*Index_운영!DE$10,IF(NOT(DD117=0),NOT(Index_운영!DE49=0)*DD117*(1+$E117*Index_운영!DE225)*Index_운영!DE49,$C117*$D117/$C$1*Index_운영!DE49))</f>
        <v>0</v>
      </c>
      <c r="DF117" s="591">
        <f>IF(DF$2=0,$C117*$D117/$C$1*Index_운영!DF49*Index_운영!DF$10,IF(NOT(DE117=0),NOT(Index_운영!DF49=0)*DE117*(1+$E117*Index_운영!DF225)*Index_운영!DF49,$C117*$D117/$C$1*Index_운영!DF49))</f>
        <v>0</v>
      </c>
      <c r="DG117" s="591">
        <f>IF(DG$2=0,$C117*$D117/$C$1*Index_운영!DG49*Index_운영!DG$10,IF(NOT(DF117=0),NOT(Index_운영!DG49=0)*DF117*(1+$E117*Index_운영!DG225)*Index_운영!DG49,$C117*$D117/$C$1*Index_운영!DG49))</f>
        <v>0</v>
      </c>
      <c r="DH117" s="591">
        <f>IF(DH$2=0,$C117*$D117/$C$1*Index_운영!DH49*Index_운영!DH$10,IF(NOT(DG117=0),NOT(Index_운영!DH49=0)*DG117*(1+$E117*Index_운영!DH225)*Index_운영!DH49,$C117*$D117/$C$1*Index_운영!DH49))</f>
        <v>0</v>
      </c>
      <c r="DI117" s="591">
        <f>IF(DI$2=0,$C117*$D117/$C$1*Index_운영!DI49*Index_운영!DI$10,IF(NOT(DH117=0),NOT(Index_운영!DI49=0)*DH117*(1+$E117*Index_운영!DI225)*Index_운영!DI49,$C117*$D117/$C$1*Index_운영!DI49))</f>
        <v>0</v>
      </c>
      <c r="DJ117" s="591">
        <f>IF(DJ$2=0,$C117*$D117/$C$1*Index_운영!DJ49*Index_운영!DJ$10,IF(NOT(DI117=0),NOT(Index_운영!DJ49=0)*DI117*(1+$E117*Index_운영!DJ225)*Index_운영!DJ49,$C117*$D117/$C$1*Index_운영!DJ49))</f>
        <v>0</v>
      </c>
      <c r="DK117" s="591">
        <f>IF(DK$2=0,$C117*$D117/$C$1*Index_운영!DK49*Index_운영!DK$10,IF(NOT(DJ117=0),NOT(Index_운영!DK49=0)*DJ117*(1+$E117*Index_운영!DK225)*Index_운영!DK49,$C117*$D117/$C$1*Index_운영!DK49))</f>
        <v>0</v>
      </c>
      <c r="DL117" s="591">
        <f>IF(DL$2=0,$C117*$D117/$C$1*Index_운영!DL49*Index_운영!DL$10,IF(NOT(DK117=0),NOT(Index_운영!DL49=0)*DK117*(1+$E117*Index_운영!DL225)*Index_운영!DL49,$C117*$D117/$C$1*Index_운영!DL49))</f>
        <v>0</v>
      </c>
      <c r="DM117" s="591">
        <f>IF(DM$2=0,$C117*$D117/$C$1*Index_운영!DM49*Index_운영!DM$10,IF(NOT(DL117=0),NOT(Index_운영!DM49=0)*DL117*(1+$E117*Index_운영!DM225)*Index_운영!DM49,$C117*$D117/$C$1*Index_운영!DM49))</f>
        <v>0</v>
      </c>
      <c r="DN117" s="591">
        <f>IF(DN$2=0,$C117*$D117/$C$1*Index_운영!DN49*Index_운영!DN$10,IF(NOT(DM117=0),NOT(Index_운영!DN49=0)*DM117*(1+$E117*Index_운영!DN225)*Index_운영!DN49,$C117*$D117/$C$1*Index_운영!DN49))</f>
        <v>0</v>
      </c>
      <c r="DO117" s="591">
        <f>IF(DO$2=0,$C117*$D117/$C$1*Index_운영!DO49*Index_운영!DO$10,IF(NOT(DN117=0),NOT(Index_운영!DO49=0)*DN117*(1+$E117*Index_운영!DO225)*Index_운영!DO49,$C117*$D117/$C$1*Index_운영!DO49))</f>
        <v>0</v>
      </c>
      <c r="DP117" s="591">
        <f>IF(DP$2=0,$C117*$D117/$C$1*Index_운영!DP49*Index_운영!DP$10,IF(NOT(DO117=0),NOT(Index_운영!DP49=0)*DO117*(1+$E117*Index_운영!DP225)*Index_운영!DP49,$C117*$D117/$C$1*Index_운영!DP49))</f>
        <v>0</v>
      </c>
      <c r="DQ117" s="591">
        <f>IF(DQ$2=0,$C117*$D117/$C$1*Index_운영!DQ49*Index_운영!DQ$10,IF(NOT(DP117=0),NOT(Index_운영!DQ49=0)*DP117*(1+$E117*Index_운영!DQ225)*Index_운영!DQ49,$C117*$D117/$C$1*Index_운영!DQ49))</f>
        <v>0</v>
      </c>
      <c r="DR117" s="591">
        <f>IF(DR$2=0,$C117*$D117/$C$1*Index_운영!DR49*Index_운영!DR$10,IF(NOT(DQ117=0),NOT(Index_운영!DR49=0)*DQ117*(1+$E117*Index_운영!DR225)*Index_운영!DR49,$C117*$D117/$C$1*Index_운영!DR49))</f>
        <v>0</v>
      </c>
      <c r="DS117" s="591">
        <f>IF(DS$2=0,$C117*$D117/$C$1*Index_운영!DS49*Index_운영!DS$10,IF(NOT(DR117=0),NOT(Index_운영!DS49=0)*DR117*(1+$E117*Index_운영!DS225)*Index_운영!DS49,$C117*$D117/$C$1*Index_운영!DS49))</f>
        <v>0</v>
      </c>
      <c r="DT117" s="591">
        <f>IF(DT$2=0,$C117*$D117/$C$1*Index_운영!DT49*Index_운영!DT$10,IF(NOT(DS117=0),NOT(Index_운영!DT49=0)*DS117*(1+$E117*Index_운영!DT225)*Index_운영!DT49,$C117*$D117/$C$1*Index_운영!DT49))</f>
        <v>0</v>
      </c>
      <c r="DU117" s="591">
        <f>IF(DU$2=0,$C117*$D117/$C$1*Index_운영!DU49*Index_운영!DU$10,IF(NOT(DT117=0),NOT(Index_운영!DU49=0)*DT117*(1+$E117*Index_운영!DU225)*Index_운영!DU49,$C117*$D117/$C$1*Index_운영!DU49))</f>
        <v>0</v>
      </c>
      <c r="DV117" s="591">
        <f>IF(DV$2=0,$C117*$D117/$C$1*Index_운영!DV49*Index_운영!DV$10,IF(NOT(DU117=0),NOT(Index_운영!DV49=0)*DU117*(1+$E117*Index_운영!DV225)*Index_운영!DV49,$C117*$D117/$C$1*Index_운영!DV49))</f>
        <v>0</v>
      </c>
    </row>
    <row r="118" spans="1:126" s="485" customFormat="1" outlineLevel="1" x14ac:dyDescent="0.4">
      <c r="A118" s="737"/>
      <c r="B118" s="464">
        <f>'Rent Roll'!$B24</f>
        <v>0</v>
      </c>
      <c r="C118" s="1219">
        <f>'Rent Roll'!$K24</f>
        <v>0</v>
      </c>
      <c r="D118" s="1220">
        <f>'Rent Roll'!$S24</f>
        <v>0</v>
      </c>
      <c r="E118" s="1221">
        <f>'Rent Roll'!$T24</f>
        <v>0</v>
      </c>
      <c r="F118" s="588">
        <f>IF(F$2=0,$C118*$D118/$C$1*Index_운영!F50*Index_운영!F$10,IF(NOT(E118=0),NOT(Index_운영!F50=0)*E118*(1+$E118*Index_운영!F226)*Index_운영!F50,$C118*$D118/$C$1*Index_운영!F50))</f>
        <v>0</v>
      </c>
      <c r="G118" s="591">
        <f>IF(G$2=0,$C118*$D118/$C$1*Index_운영!G50*Index_운영!G$10,IF(NOT(F118=0),NOT(Index_운영!G50=0)*F118*(1+$E118*Index_운영!G226)*Index_운영!G50,$C118*$D118/$C$1*Index_운영!G50))</f>
        <v>0</v>
      </c>
      <c r="H118" s="591">
        <f>IF(H$2=0,$C118*$D118/$C$1*Index_운영!H50*Index_운영!H$10,IF(NOT(G118=0),NOT(Index_운영!H50=0)*G118*(1+$E118*Index_운영!H226)*Index_운영!H50,$C118*$D118/$C$1*Index_운영!H50))</f>
        <v>0</v>
      </c>
      <c r="I118" s="591">
        <f>IF(I$2=0,$C118*$D118/$C$1*Index_운영!I50*Index_운영!I$10,IF(NOT(H118=0),NOT(Index_운영!I50=0)*H118*(1+$E118*Index_운영!I226)*Index_운영!I50,$C118*$D118/$C$1*Index_운영!I50))</f>
        <v>0</v>
      </c>
      <c r="J118" s="591">
        <f>IF(J$2=0,$C118*$D118/$C$1*Index_운영!J50*Index_운영!J$10,IF(NOT(I118=0),NOT(Index_운영!J50=0)*I118*(1+$E118*Index_운영!J226)*Index_운영!J50,$C118*$D118/$C$1*Index_운영!J50))</f>
        <v>0</v>
      </c>
      <c r="K118" s="591">
        <f>IF(K$2=0,$C118*$D118/$C$1*Index_운영!K50*Index_운영!K$10,IF(NOT(J118=0),NOT(Index_운영!K50=0)*J118*(1+$E118*Index_운영!K226)*Index_운영!K50,$C118*$D118/$C$1*Index_운영!K50))</f>
        <v>0</v>
      </c>
      <c r="L118" s="591">
        <f>IF(L$2=0,$C118*$D118/$C$1*Index_운영!L50*Index_운영!L$10,IF(NOT(K118=0),NOT(Index_운영!L50=0)*K118*(1+$E118*Index_운영!L226)*Index_운영!L50,$C118*$D118/$C$1*Index_운영!L50))</f>
        <v>0</v>
      </c>
      <c r="M118" s="591">
        <f>IF(M$2=0,$C118*$D118/$C$1*Index_운영!M50*Index_운영!M$10,IF(NOT(L118=0),NOT(Index_운영!M50=0)*L118*(1+$E118*Index_운영!M226)*Index_운영!M50,$C118*$D118/$C$1*Index_운영!M50))</f>
        <v>0</v>
      </c>
      <c r="N118" s="591">
        <f>IF(N$2=0,$C118*$D118/$C$1*Index_운영!N50*Index_운영!N$10,IF(NOT(M118=0),NOT(Index_운영!N50=0)*M118*(1+$E118*Index_운영!N226)*Index_운영!N50,$C118*$D118/$C$1*Index_운영!N50))</f>
        <v>0</v>
      </c>
      <c r="O118" s="591">
        <f>IF(O$2=0,$C118*$D118/$C$1*Index_운영!O50*Index_운영!O$10,IF(NOT(N118=0),NOT(Index_운영!O50=0)*N118*(1+$E118*Index_운영!O226)*Index_운영!O50,$C118*$D118/$C$1*Index_운영!O50))</f>
        <v>0</v>
      </c>
      <c r="P118" s="591">
        <f>IF(P$2=0,$C118*$D118/$C$1*Index_운영!P50*Index_운영!P$10,IF(NOT(O118=0),NOT(Index_운영!P50=0)*O118*(1+$E118*Index_운영!P226)*Index_운영!P50,$C118*$D118/$C$1*Index_운영!P50))</f>
        <v>0</v>
      </c>
      <c r="Q118" s="591">
        <f>IF(Q$2=0,$C118*$D118/$C$1*Index_운영!Q50*Index_운영!Q$10,IF(NOT(P118=0),NOT(Index_운영!Q50=0)*P118*(1+$E118*Index_운영!Q226)*Index_운영!Q50,$C118*$D118/$C$1*Index_운영!Q50))</f>
        <v>0</v>
      </c>
      <c r="R118" s="591">
        <f>IF(R$2=0,$C118*$D118/$C$1*Index_운영!R50*Index_운영!R$10,IF(NOT(Q118=0),NOT(Index_운영!R50=0)*Q118*(1+$E118*Index_운영!R226)*Index_운영!R50,$C118*$D118/$C$1*Index_운영!R50))</f>
        <v>0</v>
      </c>
      <c r="S118" s="591">
        <f>IF(S$2=0,$C118*$D118/$C$1*Index_운영!S50*Index_운영!S$10,IF(NOT(R118=0),NOT(Index_운영!S50=0)*R118*(1+$E118*Index_운영!S226)*Index_운영!S50,$C118*$D118/$C$1*Index_운영!S50))</f>
        <v>0</v>
      </c>
      <c r="T118" s="591">
        <f>IF(T$2=0,$C118*$D118/$C$1*Index_운영!T50*Index_운영!T$10,IF(NOT(S118=0),NOT(Index_운영!T50=0)*S118*(1+$E118*Index_운영!T226)*Index_운영!T50,$C118*$D118/$C$1*Index_운영!T50))</f>
        <v>0</v>
      </c>
      <c r="U118" s="591">
        <f>IF(U$2=0,$C118*$D118/$C$1*Index_운영!U50*Index_운영!U$10,IF(NOT(T118=0),NOT(Index_운영!U50=0)*T118*(1+$E118*Index_운영!U226)*Index_운영!U50,$C118*$D118/$C$1*Index_운영!U50))</f>
        <v>0</v>
      </c>
      <c r="V118" s="591">
        <f>IF(V$2=0,$C118*$D118/$C$1*Index_운영!V50*Index_운영!V$10,IF(NOT(U118=0),NOT(Index_운영!V50=0)*U118*(1+$E118*Index_운영!V226)*Index_운영!V50,$C118*$D118/$C$1*Index_운영!V50))</f>
        <v>0</v>
      </c>
      <c r="W118" s="591">
        <f>IF(W$2=0,$C118*$D118/$C$1*Index_운영!W50*Index_운영!W$10,IF(NOT(V118=0),NOT(Index_운영!W50=0)*V118*(1+$E118*Index_운영!W226)*Index_운영!W50,$C118*$D118/$C$1*Index_운영!W50))</f>
        <v>0</v>
      </c>
      <c r="X118" s="591">
        <f>IF(X$2=0,$C118*$D118/$C$1*Index_운영!X50*Index_운영!X$10,IF(NOT(W118=0),NOT(Index_운영!X50=0)*W118*(1+$E118*Index_운영!X226)*Index_운영!X50,$C118*$D118/$C$1*Index_운영!X50))</f>
        <v>0</v>
      </c>
      <c r="Y118" s="591">
        <f>IF(Y$2=0,$C118*$D118/$C$1*Index_운영!Y50*Index_운영!Y$10,IF(NOT(X118=0),NOT(Index_운영!Y50=0)*X118*(1+$E118*Index_운영!Y226)*Index_운영!Y50,$C118*$D118/$C$1*Index_운영!Y50))</f>
        <v>0</v>
      </c>
      <c r="Z118" s="591">
        <f>IF(Z$2=0,$C118*$D118/$C$1*Index_운영!Z50*Index_운영!Z$10,IF(NOT(Y118=0),NOT(Index_운영!Z50=0)*Y118*(1+$E118*Index_운영!Z226)*Index_운영!Z50,$C118*$D118/$C$1*Index_운영!Z50))</f>
        <v>0</v>
      </c>
      <c r="AA118" s="591">
        <f>IF(AA$2=0,$C118*$D118/$C$1*Index_운영!AA50*Index_운영!AA$10,IF(NOT(Z118=0),NOT(Index_운영!AA50=0)*Z118*(1+$E118*Index_운영!AA226)*Index_운영!AA50,$C118*$D118/$C$1*Index_운영!AA50))</f>
        <v>0</v>
      </c>
      <c r="AB118" s="591">
        <f>IF(AB$2=0,$C118*$D118/$C$1*Index_운영!AB50*Index_운영!AB$10,IF(NOT(AA118=0),NOT(Index_운영!AB50=0)*AA118*(1+$E118*Index_운영!AB226)*Index_운영!AB50,$C118*$D118/$C$1*Index_운영!AB50))</f>
        <v>0</v>
      </c>
      <c r="AC118" s="591">
        <f>IF(AC$2=0,$C118*$D118/$C$1*Index_운영!AC50*Index_운영!AC$10,IF(NOT(AB118=0),NOT(Index_운영!AC50=0)*AB118*(1+$E118*Index_운영!AC226)*Index_운영!AC50,$C118*$D118/$C$1*Index_운영!AC50))</f>
        <v>0</v>
      </c>
      <c r="AD118" s="591">
        <f>IF(AD$2=0,$C118*$D118/$C$1*Index_운영!AD50*Index_운영!AD$10,IF(NOT(AC118=0),NOT(Index_운영!AD50=0)*AC118*(1+$E118*Index_운영!AD226)*Index_운영!AD50,$C118*$D118/$C$1*Index_운영!AD50))</f>
        <v>0</v>
      </c>
      <c r="AE118" s="591">
        <f>IF(AE$2=0,$C118*$D118/$C$1*Index_운영!AE50*Index_운영!AE$10,IF(NOT(AD118=0),NOT(Index_운영!AE50=0)*AD118*(1+$E118*Index_운영!AE226)*Index_운영!AE50,$C118*$D118/$C$1*Index_운영!AE50))</f>
        <v>0</v>
      </c>
      <c r="AF118" s="591">
        <f>IF(AF$2=0,$C118*$D118/$C$1*Index_운영!AF50*Index_운영!AF$10,IF(NOT(AE118=0),NOT(Index_운영!AF50=0)*AE118*(1+$E118*Index_운영!AF226)*Index_운영!AF50,$C118*$D118/$C$1*Index_운영!AF50))</f>
        <v>0</v>
      </c>
      <c r="AG118" s="591">
        <f>IF(AG$2=0,$C118*$D118/$C$1*Index_운영!AG50*Index_운영!AG$10,IF(NOT(AF118=0),NOT(Index_운영!AG50=0)*AF118*(1+$E118*Index_운영!AG226)*Index_운영!AG50,$C118*$D118/$C$1*Index_운영!AG50))</f>
        <v>0</v>
      </c>
      <c r="AH118" s="591">
        <f>IF(AH$2=0,$C118*$D118/$C$1*Index_운영!AH50*Index_운영!AH$10,IF(NOT(AG118=0),NOT(Index_운영!AH50=0)*AG118*(1+$E118*Index_운영!AH226)*Index_운영!AH50,$C118*$D118/$C$1*Index_운영!AH50))</f>
        <v>0</v>
      </c>
      <c r="AI118" s="591">
        <f>IF(AI$2=0,$C118*$D118/$C$1*Index_운영!AI50*Index_운영!AI$10,IF(NOT(AH118=0),NOT(Index_운영!AI50=0)*AH118*(1+$E118*Index_운영!AI226)*Index_운영!AI50,$C118*$D118/$C$1*Index_운영!AI50))</f>
        <v>0</v>
      </c>
      <c r="AJ118" s="591">
        <f>IF(AJ$2=0,$C118*$D118/$C$1*Index_운영!AJ50*Index_운영!AJ$10,IF(NOT(AI118=0),NOT(Index_운영!AJ50=0)*AI118*(1+$E118*Index_운영!AJ226)*Index_운영!AJ50,$C118*$D118/$C$1*Index_운영!AJ50))</f>
        <v>0</v>
      </c>
      <c r="AK118" s="591">
        <f>IF(AK$2=0,$C118*$D118/$C$1*Index_운영!AK50*Index_운영!AK$10,IF(NOT(AJ118=0),NOT(Index_운영!AK50=0)*AJ118*(1+$E118*Index_운영!AK226)*Index_운영!AK50,$C118*$D118/$C$1*Index_운영!AK50))</f>
        <v>0</v>
      </c>
      <c r="AL118" s="591">
        <f>IF(AL$2=0,$C118*$D118/$C$1*Index_운영!AL50*Index_운영!AL$10,IF(NOT(AK118=0),NOT(Index_운영!AL50=0)*AK118*(1+$E118*Index_운영!AL226)*Index_운영!AL50,$C118*$D118/$C$1*Index_운영!AL50))</f>
        <v>0</v>
      </c>
      <c r="AM118" s="591">
        <f>IF(AM$2=0,$C118*$D118/$C$1*Index_운영!AM50*Index_운영!AM$10,IF(NOT(AL118=0),NOT(Index_운영!AM50=0)*AL118*(1+$E118*Index_운영!AM226)*Index_운영!AM50,$C118*$D118/$C$1*Index_운영!AM50))</f>
        <v>0</v>
      </c>
      <c r="AN118" s="591">
        <f>IF(AN$2=0,$C118*$D118/$C$1*Index_운영!AN50*Index_운영!AN$10,IF(NOT(AM118=0),NOT(Index_운영!AN50=0)*AM118*(1+$E118*Index_운영!AN226)*Index_운영!AN50,$C118*$D118/$C$1*Index_운영!AN50))</f>
        <v>0</v>
      </c>
      <c r="AO118" s="591">
        <f>IF(AO$2=0,$C118*$D118/$C$1*Index_운영!AO50*Index_운영!AO$10,IF(NOT(AN118=0),NOT(Index_운영!AO50=0)*AN118*(1+$E118*Index_운영!AO226)*Index_운영!AO50,$C118*$D118/$C$1*Index_운영!AO50))</f>
        <v>0</v>
      </c>
      <c r="AP118" s="591">
        <f>IF(AP$2=0,$C118*$D118/$C$1*Index_운영!AP50*Index_운영!AP$10,IF(NOT(AO118=0),NOT(Index_운영!AP50=0)*AO118*(1+$E118*Index_운영!AP226)*Index_운영!AP50,$C118*$D118/$C$1*Index_운영!AP50))</f>
        <v>0</v>
      </c>
      <c r="AQ118" s="591">
        <f>IF(AQ$2=0,$C118*$D118/$C$1*Index_운영!AQ50*Index_운영!AQ$10,IF(NOT(AP118=0),NOT(Index_운영!AQ50=0)*AP118*(1+$E118*Index_운영!AQ226)*Index_운영!AQ50,$C118*$D118/$C$1*Index_운영!AQ50))</f>
        <v>0</v>
      </c>
      <c r="AR118" s="591">
        <f>IF(AR$2=0,$C118*$D118/$C$1*Index_운영!AR50*Index_운영!AR$10,IF(NOT(AQ118=0),NOT(Index_운영!AR50=0)*AQ118*(1+$E118*Index_운영!AR226)*Index_운영!AR50,$C118*$D118/$C$1*Index_운영!AR50))</f>
        <v>0</v>
      </c>
      <c r="AS118" s="591">
        <f>IF(AS$2=0,$C118*$D118/$C$1*Index_운영!AS50*Index_운영!AS$10,IF(NOT(AR118=0),NOT(Index_운영!AS50=0)*AR118*(1+$E118*Index_운영!AS226)*Index_운영!AS50,$C118*$D118/$C$1*Index_운영!AS50))</f>
        <v>0</v>
      </c>
      <c r="AT118" s="591">
        <f>IF(AT$2=0,$C118*$D118/$C$1*Index_운영!AT50*Index_운영!AT$10,IF(NOT(AS118=0),NOT(Index_운영!AT50=0)*AS118*(1+$E118*Index_운영!AT226)*Index_운영!AT50,$C118*$D118/$C$1*Index_운영!AT50))</f>
        <v>0</v>
      </c>
      <c r="AU118" s="591">
        <f>IF(AU$2=0,$C118*$D118/$C$1*Index_운영!AU50*Index_운영!AU$10,IF(NOT(AT118=0),NOT(Index_운영!AU50=0)*AT118*(1+$E118*Index_운영!AU226)*Index_운영!AU50,$C118*$D118/$C$1*Index_운영!AU50))</f>
        <v>0</v>
      </c>
      <c r="AV118" s="591">
        <f>IF(AV$2=0,$C118*$D118/$C$1*Index_운영!AV50*Index_운영!AV$10,IF(NOT(AU118=0),NOT(Index_운영!AV50=0)*AU118*(1+$E118*Index_운영!AV226)*Index_운영!AV50,$C118*$D118/$C$1*Index_운영!AV50))</f>
        <v>0</v>
      </c>
      <c r="AW118" s="591">
        <f>IF(AW$2=0,$C118*$D118/$C$1*Index_운영!AW50*Index_운영!AW$10,IF(NOT(AV118=0),NOT(Index_운영!AW50=0)*AV118*(1+$E118*Index_운영!AW226)*Index_운영!AW50,$C118*$D118/$C$1*Index_운영!AW50))</f>
        <v>0</v>
      </c>
      <c r="AX118" s="591">
        <f>IF(AX$2=0,$C118*$D118/$C$1*Index_운영!AX50*Index_운영!AX$10,IF(NOT(AW118=0),NOT(Index_운영!AX50=0)*AW118*(1+$E118*Index_운영!AX226)*Index_운영!AX50,$C118*$D118/$C$1*Index_운영!AX50))</f>
        <v>0</v>
      </c>
      <c r="AY118" s="591">
        <f>IF(AY$2=0,$C118*$D118/$C$1*Index_운영!AY50*Index_운영!AY$10,IF(NOT(AX118=0),NOT(Index_운영!AY50=0)*AX118*(1+$E118*Index_운영!AY226)*Index_운영!AY50,$C118*$D118/$C$1*Index_운영!AY50))</f>
        <v>0</v>
      </c>
      <c r="AZ118" s="591">
        <f>IF(AZ$2=0,$C118*$D118/$C$1*Index_운영!AZ50*Index_운영!AZ$10,IF(NOT(AY118=0),NOT(Index_운영!AZ50=0)*AY118*(1+$E118*Index_운영!AZ226)*Index_운영!AZ50,$C118*$D118/$C$1*Index_운영!AZ50))</f>
        <v>0</v>
      </c>
      <c r="BA118" s="591">
        <f>IF(BA$2=0,$C118*$D118/$C$1*Index_운영!BA50*Index_운영!BA$10,IF(NOT(AZ118=0),NOT(Index_운영!BA50=0)*AZ118*(1+$E118*Index_운영!BA226)*Index_운영!BA50,$C118*$D118/$C$1*Index_운영!BA50))</f>
        <v>0</v>
      </c>
      <c r="BB118" s="591">
        <f>IF(BB$2=0,$C118*$D118/$C$1*Index_운영!BB50*Index_운영!BB$10,IF(NOT(BA118=0),NOT(Index_운영!BB50=0)*BA118*(1+$E118*Index_운영!BB226)*Index_운영!BB50,$C118*$D118/$C$1*Index_운영!BB50))</f>
        <v>0</v>
      </c>
      <c r="BC118" s="591">
        <f>IF(BC$2=0,$C118*$D118/$C$1*Index_운영!BC50*Index_운영!BC$10,IF(NOT(BB118=0),NOT(Index_운영!BC50=0)*BB118*(1+$E118*Index_운영!BC226)*Index_운영!BC50,$C118*$D118/$C$1*Index_운영!BC50))</f>
        <v>0</v>
      </c>
      <c r="BD118" s="591">
        <f>IF(BD$2=0,$C118*$D118/$C$1*Index_운영!BD50*Index_운영!BD$10,IF(NOT(BC118=0),NOT(Index_운영!BD50=0)*BC118*(1+$E118*Index_운영!BD226)*Index_운영!BD50,$C118*$D118/$C$1*Index_운영!BD50))</f>
        <v>0</v>
      </c>
      <c r="BE118" s="591">
        <f>IF(BE$2=0,$C118*$D118/$C$1*Index_운영!BE50*Index_운영!BE$10,IF(NOT(BD118=0),NOT(Index_운영!BE50=0)*BD118*(1+$E118*Index_운영!BE226)*Index_운영!BE50,$C118*$D118/$C$1*Index_운영!BE50))</f>
        <v>0</v>
      </c>
      <c r="BF118" s="591">
        <f>IF(BF$2=0,$C118*$D118/$C$1*Index_운영!BF50*Index_운영!BF$10,IF(NOT(BE118=0),NOT(Index_운영!BF50=0)*BE118*(1+$E118*Index_운영!BF226)*Index_운영!BF50,$C118*$D118/$C$1*Index_운영!BF50))</f>
        <v>0</v>
      </c>
      <c r="BG118" s="591">
        <f>IF(BG$2=0,$C118*$D118/$C$1*Index_운영!BG50*Index_운영!BG$10,IF(NOT(BF118=0),NOT(Index_운영!BG50=0)*BF118*(1+$E118*Index_운영!BG226)*Index_운영!BG50,$C118*$D118/$C$1*Index_운영!BG50))</f>
        <v>0</v>
      </c>
      <c r="BH118" s="591">
        <f>IF(BH$2=0,$C118*$D118/$C$1*Index_운영!BH50*Index_운영!BH$10,IF(NOT(BG118=0),NOT(Index_운영!BH50=0)*BG118*(1+$E118*Index_운영!BH226)*Index_운영!BH50,$C118*$D118/$C$1*Index_운영!BH50))</f>
        <v>0</v>
      </c>
      <c r="BI118" s="591">
        <f>IF(BI$2=0,$C118*$D118/$C$1*Index_운영!BI50*Index_운영!BI$10,IF(NOT(BH118=0),NOT(Index_운영!BI50=0)*BH118*(1+$E118*Index_운영!BI226)*Index_운영!BI50,$C118*$D118/$C$1*Index_운영!BI50))</f>
        <v>0</v>
      </c>
      <c r="BJ118" s="591">
        <f>IF(BJ$2=0,$C118*$D118/$C$1*Index_운영!BJ50*Index_운영!BJ$10,IF(NOT(BI118=0),NOT(Index_운영!BJ50=0)*BI118*(1+$E118*Index_운영!BJ226)*Index_운영!BJ50,$C118*$D118/$C$1*Index_운영!BJ50))</f>
        <v>0</v>
      </c>
      <c r="BK118" s="591">
        <f>IF(BK$2=0,$C118*$D118/$C$1*Index_운영!BK50*Index_운영!BK$10,IF(NOT(BJ118=0),NOT(Index_운영!BK50=0)*BJ118*(1+$E118*Index_운영!BK226)*Index_운영!BK50,$C118*$D118/$C$1*Index_운영!BK50))</f>
        <v>0</v>
      </c>
      <c r="BL118" s="591">
        <f>IF(BL$2=0,$C118*$D118/$C$1*Index_운영!BL50*Index_운영!BL$10,IF(NOT(BK118=0),NOT(Index_운영!BL50=0)*BK118*(1+$E118*Index_운영!BL226)*Index_운영!BL50,$C118*$D118/$C$1*Index_운영!BL50))</f>
        <v>0</v>
      </c>
      <c r="BM118" s="591">
        <f>IF(BM$2=0,$C118*$D118/$C$1*Index_운영!BM50*Index_운영!BM$10,IF(NOT(BL118=0),NOT(Index_운영!BM50=0)*BL118*(1+$E118*Index_운영!BM226)*Index_운영!BM50,$C118*$D118/$C$1*Index_운영!BM50))</f>
        <v>0</v>
      </c>
      <c r="BN118" s="591">
        <f>IF(BN$2=0,$C118*$D118/$C$1*Index_운영!BN50*Index_운영!BN$10,IF(NOT(BM118=0),NOT(Index_운영!BN50=0)*BM118*(1+$E118*Index_운영!BN226)*Index_운영!BN50,$C118*$D118/$C$1*Index_운영!BN50))</f>
        <v>0</v>
      </c>
      <c r="BO118" s="591">
        <f>IF(BO$2=0,$C118*$D118/$C$1*Index_운영!BO50*Index_운영!BO$10,IF(NOT(BN118=0),NOT(Index_운영!BO50=0)*BN118*(1+$E118*Index_운영!BO226)*Index_운영!BO50,$C118*$D118/$C$1*Index_운영!BO50))</f>
        <v>0</v>
      </c>
      <c r="BP118" s="591">
        <f>IF(BP$2=0,$C118*$D118/$C$1*Index_운영!BP50*Index_운영!BP$10,IF(NOT(BO118=0),NOT(Index_운영!BP50=0)*BO118*(1+$E118*Index_운영!BP226)*Index_운영!BP50,$C118*$D118/$C$1*Index_운영!BP50))</f>
        <v>0</v>
      </c>
      <c r="BQ118" s="591">
        <f>IF(BQ$2=0,$C118*$D118/$C$1*Index_운영!BQ50*Index_운영!BQ$10,IF(NOT(BP118=0),NOT(Index_운영!BQ50=0)*BP118*(1+$E118*Index_운영!BQ226)*Index_운영!BQ50,$C118*$D118/$C$1*Index_운영!BQ50))</f>
        <v>0</v>
      </c>
      <c r="BR118" s="591">
        <f>IF(BR$2=0,$C118*$D118/$C$1*Index_운영!BR50*Index_운영!BR$10,IF(NOT(BQ118=0),NOT(Index_운영!BR50=0)*BQ118*(1+$E118*Index_운영!BR226)*Index_운영!BR50,$C118*$D118/$C$1*Index_운영!BR50))</f>
        <v>0</v>
      </c>
      <c r="BS118" s="591">
        <f>IF(BS$2=0,$C118*$D118/$C$1*Index_운영!BS50*Index_운영!BS$10,IF(NOT(BR118=0),NOT(Index_운영!BS50=0)*BR118*(1+$E118*Index_운영!BS226)*Index_운영!BS50,$C118*$D118/$C$1*Index_운영!BS50))</f>
        <v>0</v>
      </c>
      <c r="BT118" s="591">
        <f>IF(BT$2=0,$C118*$D118/$C$1*Index_운영!BT50*Index_운영!BT$10,IF(NOT(BS118=0),NOT(Index_운영!BT50=0)*BS118*(1+$E118*Index_운영!BT226)*Index_운영!BT50,$C118*$D118/$C$1*Index_운영!BT50))</f>
        <v>0</v>
      </c>
      <c r="BU118" s="591">
        <f>IF(BU$2=0,$C118*$D118/$C$1*Index_운영!BU50*Index_운영!BU$10,IF(NOT(BT118=0),NOT(Index_운영!BU50=0)*BT118*(1+$E118*Index_운영!BU226)*Index_운영!BU50,$C118*$D118/$C$1*Index_운영!BU50))</f>
        <v>0</v>
      </c>
      <c r="BV118" s="591">
        <f>IF(BV$2=0,$C118*$D118/$C$1*Index_운영!BV50*Index_운영!BV$10,IF(NOT(BU118=0),NOT(Index_운영!BV50=0)*BU118*(1+$E118*Index_운영!BV226)*Index_운영!BV50,$C118*$D118/$C$1*Index_운영!BV50))</f>
        <v>0</v>
      </c>
      <c r="BW118" s="591">
        <f>IF(BW$2=0,$C118*$D118/$C$1*Index_운영!BW50*Index_운영!BW$10,IF(NOT(BV118=0),NOT(Index_운영!BW50=0)*BV118*(1+$E118*Index_운영!BW226)*Index_운영!BW50,$C118*$D118/$C$1*Index_운영!BW50))</f>
        <v>0</v>
      </c>
      <c r="BX118" s="591">
        <f>IF(BX$2=0,$C118*$D118/$C$1*Index_운영!BX50*Index_운영!BX$10,IF(NOT(BW118=0),NOT(Index_운영!BX50=0)*BW118*(1+$E118*Index_운영!BX226)*Index_운영!BX50,$C118*$D118/$C$1*Index_운영!BX50))</f>
        <v>0</v>
      </c>
      <c r="BY118" s="591">
        <f>IF(BY$2=0,$C118*$D118/$C$1*Index_운영!BY50*Index_운영!BY$10,IF(NOT(BX118=0),NOT(Index_운영!BY50=0)*BX118*(1+$E118*Index_운영!BY226)*Index_운영!BY50,$C118*$D118/$C$1*Index_운영!BY50))</f>
        <v>0</v>
      </c>
      <c r="BZ118" s="591">
        <f>IF(BZ$2=0,$C118*$D118/$C$1*Index_운영!BZ50*Index_운영!BZ$10,IF(NOT(BY118=0),NOT(Index_운영!BZ50=0)*BY118*(1+$E118*Index_운영!BZ226)*Index_운영!BZ50,$C118*$D118/$C$1*Index_운영!BZ50))</f>
        <v>0</v>
      </c>
      <c r="CA118" s="591">
        <f>IF(CA$2=0,$C118*$D118/$C$1*Index_운영!CA50*Index_운영!CA$10,IF(NOT(BZ118=0),NOT(Index_운영!CA50=0)*BZ118*(1+$E118*Index_운영!CA226)*Index_운영!CA50,$C118*$D118/$C$1*Index_운영!CA50))</f>
        <v>0</v>
      </c>
      <c r="CB118" s="591">
        <f>IF(CB$2=0,$C118*$D118/$C$1*Index_운영!CB50*Index_운영!CB$10,IF(NOT(CA118=0),NOT(Index_운영!CB50=0)*CA118*(1+$E118*Index_운영!CB226)*Index_운영!CB50,$C118*$D118/$C$1*Index_운영!CB50))</f>
        <v>0</v>
      </c>
      <c r="CC118" s="591">
        <f>IF(CC$2=0,$C118*$D118/$C$1*Index_운영!CC50*Index_운영!CC$10,IF(NOT(CB118=0),NOT(Index_운영!CC50=0)*CB118*(1+$E118*Index_운영!CC226)*Index_운영!CC50,$C118*$D118/$C$1*Index_운영!CC50))</f>
        <v>0</v>
      </c>
      <c r="CD118" s="591">
        <f>IF(CD$2=0,$C118*$D118/$C$1*Index_운영!CD50*Index_운영!CD$10,IF(NOT(CC118=0),NOT(Index_운영!CD50=0)*CC118*(1+$E118*Index_운영!CD226)*Index_운영!CD50,$C118*$D118/$C$1*Index_운영!CD50))</f>
        <v>0</v>
      </c>
      <c r="CE118" s="591">
        <f>IF(CE$2=0,$C118*$D118/$C$1*Index_운영!CE50*Index_운영!CE$10,IF(NOT(CD118=0),NOT(Index_운영!CE50=0)*CD118*(1+$E118*Index_운영!CE226)*Index_운영!CE50,$C118*$D118/$C$1*Index_운영!CE50))</f>
        <v>0</v>
      </c>
      <c r="CF118" s="591">
        <f>IF(CF$2=0,$C118*$D118/$C$1*Index_운영!CF50*Index_운영!CF$10,IF(NOT(CE118=0),NOT(Index_운영!CF50=0)*CE118*(1+$E118*Index_운영!CF226)*Index_운영!CF50,$C118*$D118/$C$1*Index_운영!CF50))</f>
        <v>0</v>
      </c>
      <c r="CG118" s="591">
        <f>IF(CG$2=0,$C118*$D118/$C$1*Index_운영!CG50*Index_운영!CG$10,IF(NOT(CF118=0),NOT(Index_운영!CG50=0)*CF118*(1+$E118*Index_운영!CG226)*Index_운영!CG50,$C118*$D118/$C$1*Index_운영!CG50))</f>
        <v>0</v>
      </c>
      <c r="CH118" s="591">
        <f>IF(CH$2=0,$C118*$D118/$C$1*Index_운영!CH50*Index_운영!CH$10,IF(NOT(CG118=0),NOT(Index_운영!CH50=0)*CG118*(1+$E118*Index_운영!CH226)*Index_운영!CH50,$C118*$D118/$C$1*Index_운영!CH50))</f>
        <v>0</v>
      </c>
      <c r="CI118" s="591">
        <f>IF(CI$2=0,$C118*$D118/$C$1*Index_운영!CI50*Index_운영!CI$10,IF(NOT(CH118=0),NOT(Index_운영!CI50=0)*CH118*(1+$E118*Index_운영!CI226)*Index_운영!CI50,$C118*$D118/$C$1*Index_운영!CI50))</f>
        <v>0</v>
      </c>
      <c r="CJ118" s="591">
        <f>IF(CJ$2=0,$C118*$D118/$C$1*Index_운영!CJ50*Index_운영!CJ$10,IF(NOT(CI118=0),NOT(Index_운영!CJ50=0)*CI118*(1+$E118*Index_운영!CJ226)*Index_운영!CJ50,$C118*$D118/$C$1*Index_운영!CJ50))</f>
        <v>0</v>
      </c>
      <c r="CK118" s="591">
        <f>IF(CK$2=0,$C118*$D118/$C$1*Index_운영!CK50*Index_운영!CK$10,IF(NOT(CJ118=0),NOT(Index_운영!CK50=0)*CJ118*(1+$E118*Index_운영!CK226)*Index_운영!CK50,$C118*$D118/$C$1*Index_운영!CK50))</f>
        <v>0</v>
      </c>
      <c r="CL118" s="591">
        <f>IF(CL$2=0,$C118*$D118/$C$1*Index_운영!CL50*Index_운영!CL$10,IF(NOT(CK118=0),NOT(Index_운영!CL50=0)*CK118*(1+$E118*Index_운영!CL226)*Index_운영!CL50,$C118*$D118/$C$1*Index_운영!CL50))</f>
        <v>0</v>
      </c>
      <c r="CM118" s="591">
        <f>IF(CM$2=0,$C118*$D118/$C$1*Index_운영!CM50*Index_운영!CM$10,IF(NOT(CL118=0),NOT(Index_운영!CM50=0)*CL118*(1+$E118*Index_운영!CM226)*Index_운영!CM50,$C118*$D118/$C$1*Index_운영!CM50))</f>
        <v>0</v>
      </c>
      <c r="CN118" s="591">
        <f>IF(CN$2=0,$C118*$D118/$C$1*Index_운영!CN50*Index_운영!CN$10,IF(NOT(CM118=0),NOT(Index_운영!CN50=0)*CM118*(1+$E118*Index_운영!CN226)*Index_운영!CN50,$C118*$D118/$C$1*Index_운영!CN50))</f>
        <v>0</v>
      </c>
      <c r="CO118" s="591">
        <f>IF(CO$2=0,$C118*$D118/$C$1*Index_운영!CO50*Index_운영!CO$10,IF(NOT(CN118=0),NOT(Index_운영!CO50=0)*CN118*(1+$E118*Index_운영!CO226)*Index_운영!CO50,$C118*$D118/$C$1*Index_운영!CO50))</f>
        <v>0</v>
      </c>
      <c r="CP118" s="591">
        <f>IF(CP$2=0,$C118*$D118/$C$1*Index_운영!CP50*Index_운영!CP$10,IF(NOT(CO118=0),NOT(Index_운영!CP50=0)*CO118*(1+$E118*Index_운영!CP226)*Index_운영!CP50,$C118*$D118/$C$1*Index_운영!CP50))</f>
        <v>0</v>
      </c>
      <c r="CQ118" s="591">
        <f>IF(CQ$2=0,$C118*$D118/$C$1*Index_운영!CQ50*Index_운영!CQ$10,IF(NOT(CP118=0),NOT(Index_운영!CQ50=0)*CP118*(1+$E118*Index_운영!CQ226)*Index_운영!CQ50,$C118*$D118/$C$1*Index_운영!CQ50))</f>
        <v>0</v>
      </c>
      <c r="CR118" s="591">
        <f>IF(CR$2=0,$C118*$D118/$C$1*Index_운영!CR50*Index_운영!CR$10,IF(NOT(CQ118=0),NOT(Index_운영!CR50=0)*CQ118*(1+$E118*Index_운영!CR226)*Index_운영!CR50,$C118*$D118/$C$1*Index_운영!CR50))</f>
        <v>0</v>
      </c>
      <c r="CS118" s="591">
        <f>IF(CS$2=0,$C118*$D118/$C$1*Index_운영!CS50*Index_운영!CS$10,IF(NOT(CR118=0),NOT(Index_운영!CS50=0)*CR118*(1+$E118*Index_운영!CS226)*Index_운영!CS50,$C118*$D118/$C$1*Index_운영!CS50))</f>
        <v>0</v>
      </c>
      <c r="CT118" s="591">
        <f>IF(CT$2=0,$C118*$D118/$C$1*Index_운영!CT50*Index_운영!CT$10,IF(NOT(CS118=0),NOT(Index_운영!CT50=0)*CS118*(1+$E118*Index_운영!CT226)*Index_운영!CT50,$C118*$D118/$C$1*Index_운영!CT50))</f>
        <v>0</v>
      </c>
      <c r="CU118" s="591">
        <f>IF(CU$2=0,$C118*$D118/$C$1*Index_운영!CU50*Index_운영!CU$10,IF(NOT(CT118=0),NOT(Index_운영!CU50=0)*CT118*(1+$E118*Index_운영!CU226)*Index_운영!CU50,$C118*$D118/$C$1*Index_운영!CU50))</f>
        <v>0</v>
      </c>
      <c r="CV118" s="591">
        <f>IF(CV$2=0,$C118*$D118/$C$1*Index_운영!CV50*Index_운영!CV$10,IF(NOT(CU118=0),NOT(Index_운영!CV50=0)*CU118*(1+$E118*Index_운영!CV226)*Index_운영!CV50,$C118*$D118/$C$1*Index_운영!CV50))</f>
        <v>0</v>
      </c>
      <c r="CW118" s="591">
        <f>IF(CW$2=0,$C118*$D118/$C$1*Index_운영!CW50*Index_운영!CW$10,IF(NOT(CV118=0),NOT(Index_운영!CW50=0)*CV118*(1+$E118*Index_운영!CW226)*Index_운영!CW50,$C118*$D118/$C$1*Index_운영!CW50))</f>
        <v>0</v>
      </c>
      <c r="CX118" s="591">
        <f>IF(CX$2=0,$C118*$D118/$C$1*Index_운영!CX50*Index_운영!CX$10,IF(NOT(CW118=0),NOT(Index_운영!CX50=0)*CW118*(1+$E118*Index_운영!CX226)*Index_운영!CX50,$C118*$D118/$C$1*Index_운영!CX50))</f>
        <v>0</v>
      </c>
      <c r="CY118" s="591">
        <f>IF(CY$2=0,$C118*$D118/$C$1*Index_운영!CY50*Index_운영!CY$10,IF(NOT(CX118=0),NOT(Index_운영!CY50=0)*CX118*(1+$E118*Index_운영!CY226)*Index_운영!CY50,$C118*$D118/$C$1*Index_운영!CY50))</f>
        <v>0</v>
      </c>
      <c r="CZ118" s="591">
        <f>IF(CZ$2=0,$C118*$D118/$C$1*Index_운영!CZ50*Index_운영!CZ$10,IF(NOT(CY118=0),NOT(Index_운영!CZ50=0)*CY118*(1+$E118*Index_운영!CZ226)*Index_운영!CZ50,$C118*$D118/$C$1*Index_운영!CZ50))</f>
        <v>0</v>
      </c>
      <c r="DA118" s="591">
        <f>IF(DA$2=0,$C118*$D118/$C$1*Index_운영!DA50*Index_운영!DA$10,IF(NOT(CZ118=0),NOT(Index_운영!DA50=0)*CZ118*(1+$E118*Index_운영!DA226)*Index_운영!DA50,$C118*$D118/$C$1*Index_운영!DA50))</f>
        <v>0</v>
      </c>
      <c r="DB118" s="591">
        <f>IF(DB$2=0,$C118*$D118/$C$1*Index_운영!DB50*Index_운영!DB$10,IF(NOT(DA118=0),NOT(Index_운영!DB50=0)*DA118*(1+$E118*Index_운영!DB226)*Index_운영!DB50,$C118*$D118/$C$1*Index_운영!DB50))</f>
        <v>0</v>
      </c>
      <c r="DC118" s="591">
        <f>IF(DC$2=0,$C118*$D118/$C$1*Index_운영!DC50*Index_운영!DC$10,IF(NOT(DB118=0),NOT(Index_운영!DC50=0)*DB118*(1+$E118*Index_운영!DC226)*Index_운영!DC50,$C118*$D118/$C$1*Index_운영!DC50))</f>
        <v>0</v>
      </c>
      <c r="DD118" s="591">
        <f>IF(DD$2=0,$C118*$D118/$C$1*Index_운영!DD50*Index_운영!DD$10,IF(NOT(DC118=0),NOT(Index_운영!DD50=0)*DC118*(1+$E118*Index_운영!DD226)*Index_운영!DD50,$C118*$D118/$C$1*Index_운영!DD50))</f>
        <v>0</v>
      </c>
      <c r="DE118" s="591">
        <f>IF(DE$2=0,$C118*$D118/$C$1*Index_운영!DE50*Index_운영!DE$10,IF(NOT(DD118=0),NOT(Index_운영!DE50=0)*DD118*(1+$E118*Index_운영!DE226)*Index_운영!DE50,$C118*$D118/$C$1*Index_운영!DE50))</f>
        <v>0</v>
      </c>
      <c r="DF118" s="591">
        <f>IF(DF$2=0,$C118*$D118/$C$1*Index_운영!DF50*Index_운영!DF$10,IF(NOT(DE118=0),NOT(Index_운영!DF50=0)*DE118*(1+$E118*Index_운영!DF226)*Index_운영!DF50,$C118*$D118/$C$1*Index_운영!DF50))</f>
        <v>0</v>
      </c>
      <c r="DG118" s="591">
        <f>IF(DG$2=0,$C118*$D118/$C$1*Index_운영!DG50*Index_운영!DG$10,IF(NOT(DF118=0),NOT(Index_운영!DG50=0)*DF118*(1+$E118*Index_운영!DG226)*Index_운영!DG50,$C118*$D118/$C$1*Index_운영!DG50))</f>
        <v>0</v>
      </c>
      <c r="DH118" s="591">
        <f>IF(DH$2=0,$C118*$D118/$C$1*Index_운영!DH50*Index_운영!DH$10,IF(NOT(DG118=0),NOT(Index_운영!DH50=0)*DG118*(1+$E118*Index_운영!DH226)*Index_운영!DH50,$C118*$D118/$C$1*Index_운영!DH50))</f>
        <v>0</v>
      </c>
      <c r="DI118" s="591">
        <f>IF(DI$2=0,$C118*$D118/$C$1*Index_운영!DI50*Index_운영!DI$10,IF(NOT(DH118=0),NOT(Index_운영!DI50=0)*DH118*(1+$E118*Index_운영!DI226)*Index_운영!DI50,$C118*$D118/$C$1*Index_운영!DI50))</f>
        <v>0</v>
      </c>
      <c r="DJ118" s="591">
        <f>IF(DJ$2=0,$C118*$D118/$C$1*Index_운영!DJ50*Index_운영!DJ$10,IF(NOT(DI118=0),NOT(Index_운영!DJ50=0)*DI118*(1+$E118*Index_운영!DJ226)*Index_운영!DJ50,$C118*$D118/$C$1*Index_운영!DJ50))</f>
        <v>0</v>
      </c>
      <c r="DK118" s="591">
        <f>IF(DK$2=0,$C118*$D118/$C$1*Index_운영!DK50*Index_운영!DK$10,IF(NOT(DJ118=0),NOT(Index_운영!DK50=0)*DJ118*(1+$E118*Index_운영!DK226)*Index_운영!DK50,$C118*$D118/$C$1*Index_운영!DK50))</f>
        <v>0</v>
      </c>
      <c r="DL118" s="591">
        <f>IF(DL$2=0,$C118*$D118/$C$1*Index_운영!DL50*Index_운영!DL$10,IF(NOT(DK118=0),NOT(Index_운영!DL50=0)*DK118*(1+$E118*Index_운영!DL226)*Index_운영!DL50,$C118*$D118/$C$1*Index_운영!DL50))</f>
        <v>0</v>
      </c>
      <c r="DM118" s="591">
        <f>IF(DM$2=0,$C118*$D118/$C$1*Index_운영!DM50*Index_운영!DM$10,IF(NOT(DL118=0),NOT(Index_운영!DM50=0)*DL118*(1+$E118*Index_운영!DM226)*Index_운영!DM50,$C118*$D118/$C$1*Index_운영!DM50))</f>
        <v>0</v>
      </c>
      <c r="DN118" s="591">
        <f>IF(DN$2=0,$C118*$D118/$C$1*Index_운영!DN50*Index_운영!DN$10,IF(NOT(DM118=0),NOT(Index_운영!DN50=0)*DM118*(1+$E118*Index_운영!DN226)*Index_운영!DN50,$C118*$D118/$C$1*Index_운영!DN50))</f>
        <v>0</v>
      </c>
      <c r="DO118" s="591">
        <f>IF(DO$2=0,$C118*$D118/$C$1*Index_운영!DO50*Index_운영!DO$10,IF(NOT(DN118=0),NOT(Index_운영!DO50=0)*DN118*(1+$E118*Index_운영!DO226)*Index_운영!DO50,$C118*$D118/$C$1*Index_운영!DO50))</f>
        <v>0</v>
      </c>
      <c r="DP118" s="591">
        <f>IF(DP$2=0,$C118*$D118/$C$1*Index_운영!DP50*Index_운영!DP$10,IF(NOT(DO118=0),NOT(Index_운영!DP50=0)*DO118*(1+$E118*Index_운영!DP226)*Index_운영!DP50,$C118*$D118/$C$1*Index_운영!DP50))</f>
        <v>0</v>
      </c>
      <c r="DQ118" s="591">
        <f>IF(DQ$2=0,$C118*$D118/$C$1*Index_운영!DQ50*Index_운영!DQ$10,IF(NOT(DP118=0),NOT(Index_운영!DQ50=0)*DP118*(1+$E118*Index_운영!DQ226)*Index_운영!DQ50,$C118*$D118/$C$1*Index_운영!DQ50))</f>
        <v>0</v>
      </c>
      <c r="DR118" s="591">
        <f>IF(DR$2=0,$C118*$D118/$C$1*Index_운영!DR50*Index_운영!DR$10,IF(NOT(DQ118=0),NOT(Index_운영!DR50=0)*DQ118*(1+$E118*Index_운영!DR226)*Index_운영!DR50,$C118*$D118/$C$1*Index_운영!DR50))</f>
        <v>0</v>
      </c>
      <c r="DS118" s="591">
        <f>IF(DS$2=0,$C118*$D118/$C$1*Index_운영!DS50*Index_운영!DS$10,IF(NOT(DR118=0),NOT(Index_운영!DS50=0)*DR118*(1+$E118*Index_운영!DS226)*Index_운영!DS50,$C118*$D118/$C$1*Index_운영!DS50))</f>
        <v>0</v>
      </c>
      <c r="DT118" s="591">
        <f>IF(DT$2=0,$C118*$D118/$C$1*Index_운영!DT50*Index_운영!DT$10,IF(NOT(DS118=0),NOT(Index_운영!DT50=0)*DS118*(1+$E118*Index_운영!DT226)*Index_운영!DT50,$C118*$D118/$C$1*Index_운영!DT50))</f>
        <v>0</v>
      </c>
      <c r="DU118" s="591">
        <f>IF(DU$2=0,$C118*$D118/$C$1*Index_운영!DU50*Index_운영!DU$10,IF(NOT(DT118=0),NOT(Index_운영!DU50=0)*DT118*(1+$E118*Index_운영!DU226)*Index_운영!DU50,$C118*$D118/$C$1*Index_운영!DU50))</f>
        <v>0</v>
      </c>
      <c r="DV118" s="591">
        <f>IF(DV$2=0,$C118*$D118/$C$1*Index_운영!DV50*Index_운영!DV$10,IF(NOT(DU118=0),NOT(Index_운영!DV50=0)*DU118*(1+$E118*Index_운영!DV226)*Index_운영!DV50,$C118*$D118/$C$1*Index_운영!DV50))</f>
        <v>0</v>
      </c>
    </row>
    <row r="119" spans="1:126" s="485" customFormat="1" outlineLevel="1" x14ac:dyDescent="0.4">
      <c r="A119" s="737"/>
      <c r="B119" s="464">
        <f>'Rent Roll'!$B25</f>
        <v>0</v>
      </c>
      <c r="C119" s="1219">
        <f>'Rent Roll'!$K25</f>
        <v>0</v>
      </c>
      <c r="D119" s="1220">
        <f>'Rent Roll'!$S25</f>
        <v>0</v>
      </c>
      <c r="E119" s="1221">
        <f>'Rent Roll'!$T25</f>
        <v>0</v>
      </c>
      <c r="F119" s="588">
        <f>IF(F$2=0,$C119*$D119/$C$1*Index_운영!F51*Index_운영!F$10,IF(NOT(E119=0),NOT(Index_운영!F51=0)*E119*(1+$E119*Index_운영!F227)*Index_운영!F51,$C119*$D119/$C$1*Index_운영!F51))</f>
        <v>0</v>
      </c>
      <c r="G119" s="591">
        <f>IF(G$2=0,$C119*$D119/$C$1*Index_운영!G51*Index_운영!G$10,IF(NOT(F119=0),NOT(Index_운영!G51=0)*F119*(1+$E119*Index_운영!G227)*Index_운영!G51,$C119*$D119/$C$1*Index_운영!G51))</f>
        <v>0</v>
      </c>
      <c r="H119" s="591">
        <f>IF(H$2=0,$C119*$D119/$C$1*Index_운영!H51*Index_운영!H$10,IF(NOT(G119=0),NOT(Index_운영!H51=0)*G119*(1+$E119*Index_운영!H227)*Index_운영!H51,$C119*$D119/$C$1*Index_운영!H51))</f>
        <v>0</v>
      </c>
      <c r="I119" s="591">
        <f>IF(I$2=0,$C119*$D119/$C$1*Index_운영!I51*Index_운영!I$10,IF(NOT(H119=0),NOT(Index_운영!I51=0)*H119*(1+$E119*Index_운영!I227)*Index_운영!I51,$C119*$D119/$C$1*Index_운영!I51))</f>
        <v>0</v>
      </c>
      <c r="J119" s="591">
        <f>IF(J$2=0,$C119*$D119/$C$1*Index_운영!J51*Index_운영!J$10,IF(NOT(I119=0),NOT(Index_운영!J51=0)*I119*(1+$E119*Index_운영!J227)*Index_운영!J51,$C119*$D119/$C$1*Index_운영!J51))</f>
        <v>0</v>
      </c>
      <c r="K119" s="591">
        <f>IF(K$2=0,$C119*$D119/$C$1*Index_운영!K51*Index_운영!K$10,IF(NOT(J119=0),NOT(Index_운영!K51=0)*J119*(1+$E119*Index_운영!K227)*Index_운영!K51,$C119*$D119/$C$1*Index_운영!K51))</f>
        <v>0</v>
      </c>
      <c r="L119" s="591">
        <f>IF(L$2=0,$C119*$D119/$C$1*Index_운영!L51*Index_운영!L$10,IF(NOT(K119=0),NOT(Index_운영!L51=0)*K119*(1+$E119*Index_운영!L227)*Index_운영!L51,$C119*$D119/$C$1*Index_운영!L51))</f>
        <v>0</v>
      </c>
      <c r="M119" s="591">
        <f>IF(M$2=0,$C119*$D119/$C$1*Index_운영!M51*Index_운영!M$10,IF(NOT(L119=0),NOT(Index_운영!M51=0)*L119*(1+$E119*Index_운영!M227)*Index_운영!M51,$C119*$D119/$C$1*Index_운영!M51))</f>
        <v>0</v>
      </c>
      <c r="N119" s="591">
        <f>IF(N$2=0,$C119*$D119/$C$1*Index_운영!N51*Index_운영!N$10,IF(NOT(M119=0),NOT(Index_운영!N51=0)*M119*(1+$E119*Index_운영!N227)*Index_운영!N51,$C119*$D119/$C$1*Index_운영!N51))</f>
        <v>0</v>
      </c>
      <c r="O119" s="591">
        <f>IF(O$2=0,$C119*$D119/$C$1*Index_운영!O51*Index_운영!O$10,IF(NOT(N119=0),NOT(Index_운영!O51=0)*N119*(1+$E119*Index_운영!O227)*Index_운영!O51,$C119*$D119/$C$1*Index_운영!O51))</f>
        <v>0</v>
      </c>
      <c r="P119" s="591">
        <f>IF(P$2=0,$C119*$D119/$C$1*Index_운영!P51*Index_운영!P$10,IF(NOT(O119=0),NOT(Index_운영!P51=0)*O119*(1+$E119*Index_운영!P227)*Index_운영!P51,$C119*$D119/$C$1*Index_운영!P51))</f>
        <v>0</v>
      </c>
      <c r="Q119" s="591">
        <f>IF(Q$2=0,$C119*$D119/$C$1*Index_운영!Q51*Index_운영!Q$10,IF(NOT(P119=0),NOT(Index_운영!Q51=0)*P119*(1+$E119*Index_운영!Q227)*Index_운영!Q51,$C119*$D119/$C$1*Index_운영!Q51))</f>
        <v>0</v>
      </c>
      <c r="R119" s="591">
        <f>IF(R$2=0,$C119*$D119/$C$1*Index_운영!R51*Index_운영!R$10,IF(NOT(Q119=0),NOT(Index_운영!R51=0)*Q119*(1+$E119*Index_운영!R227)*Index_운영!R51,$C119*$D119/$C$1*Index_운영!R51))</f>
        <v>0</v>
      </c>
      <c r="S119" s="591">
        <f>IF(S$2=0,$C119*$D119/$C$1*Index_운영!S51*Index_운영!S$10,IF(NOT(R119=0),NOT(Index_운영!S51=0)*R119*(1+$E119*Index_운영!S227)*Index_운영!S51,$C119*$D119/$C$1*Index_운영!S51))</f>
        <v>0</v>
      </c>
      <c r="T119" s="591">
        <f>IF(T$2=0,$C119*$D119/$C$1*Index_운영!T51*Index_운영!T$10,IF(NOT(S119=0),NOT(Index_운영!T51=0)*S119*(1+$E119*Index_운영!T227)*Index_운영!T51,$C119*$D119/$C$1*Index_운영!T51))</f>
        <v>0</v>
      </c>
      <c r="U119" s="591">
        <f>IF(U$2=0,$C119*$D119/$C$1*Index_운영!U51*Index_운영!U$10,IF(NOT(T119=0),NOT(Index_운영!U51=0)*T119*(1+$E119*Index_운영!U227)*Index_운영!U51,$C119*$D119/$C$1*Index_운영!U51))</f>
        <v>0</v>
      </c>
      <c r="V119" s="591">
        <f>IF(V$2=0,$C119*$D119/$C$1*Index_운영!V51*Index_운영!V$10,IF(NOT(U119=0),NOT(Index_운영!V51=0)*U119*(1+$E119*Index_운영!V227)*Index_운영!V51,$C119*$D119/$C$1*Index_운영!V51))</f>
        <v>0</v>
      </c>
      <c r="W119" s="591">
        <f>IF(W$2=0,$C119*$D119/$C$1*Index_운영!W51*Index_운영!W$10,IF(NOT(V119=0),NOT(Index_운영!W51=0)*V119*(1+$E119*Index_운영!W227)*Index_운영!W51,$C119*$D119/$C$1*Index_운영!W51))</f>
        <v>0</v>
      </c>
      <c r="X119" s="591">
        <f>IF(X$2=0,$C119*$D119/$C$1*Index_운영!X51*Index_운영!X$10,IF(NOT(W119=0),NOT(Index_운영!X51=0)*W119*(1+$E119*Index_운영!X227)*Index_운영!X51,$C119*$D119/$C$1*Index_운영!X51))</f>
        <v>0</v>
      </c>
      <c r="Y119" s="591">
        <f>IF(Y$2=0,$C119*$D119/$C$1*Index_운영!Y51*Index_운영!Y$10,IF(NOT(X119=0),NOT(Index_운영!Y51=0)*X119*(1+$E119*Index_운영!Y227)*Index_운영!Y51,$C119*$D119/$C$1*Index_운영!Y51))</f>
        <v>0</v>
      </c>
      <c r="Z119" s="591">
        <f>IF(Z$2=0,$C119*$D119/$C$1*Index_운영!Z51*Index_운영!Z$10,IF(NOT(Y119=0),NOT(Index_운영!Z51=0)*Y119*(1+$E119*Index_운영!Z227)*Index_운영!Z51,$C119*$D119/$C$1*Index_운영!Z51))</f>
        <v>0</v>
      </c>
      <c r="AA119" s="591">
        <f>IF(AA$2=0,$C119*$D119/$C$1*Index_운영!AA51*Index_운영!AA$10,IF(NOT(Z119=0),NOT(Index_운영!AA51=0)*Z119*(1+$E119*Index_운영!AA227)*Index_운영!AA51,$C119*$D119/$C$1*Index_운영!AA51))</f>
        <v>0</v>
      </c>
      <c r="AB119" s="591">
        <f>IF(AB$2=0,$C119*$D119/$C$1*Index_운영!AB51*Index_운영!AB$10,IF(NOT(AA119=0),NOT(Index_운영!AB51=0)*AA119*(1+$E119*Index_운영!AB227)*Index_운영!AB51,$C119*$D119/$C$1*Index_운영!AB51))</f>
        <v>0</v>
      </c>
      <c r="AC119" s="591">
        <f>IF(AC$2=0,$C119*$D119/$C$1*Index_운영!AC51*Index_운영!AC$10,IF(NOT(AB119=0),NOT(Index_운영!AC51=0)*AB119*(1+$E119*Index_운영!AC227)*Index_운영!AC51,$C119*$D119/$C$1*Index_운영!AC51))</f>
        <v>0</v>
      </c>
      <c r="AD119" s="591">
        <f>IF(AD$2=0,$C119*$D119/$C$1*Index_운영!AD51*Index_운영!AD$10,IF(NOT(AC119=0),NOT(Index_운영!AD51=0)*AC119*(1+$E119*Index_운영!AD227)*Index_운영!AD51,$C119*$D119/$C$1*Index_운영!AD51))</f>
        <v>0</v>
      </c>
      <c r="AE119" s="591">
        <f>IF(AE$2=0,$C119*$D119/$C$1*Index_운영!AE51*Index_운영!AE$10,IF(NOT(AD119=0),NOT(Index_운영!AE51=0)*AD119*(1+$E119*Index_운영!AE227)*Index_운영!AE51,$C119*$D119/$C$1*Index_운영!AE51))</f>
        <v>0</v>
      </c>
      <c r="AF119" s="591">
        <f>IF(AF$2=0,$C119*$D119/$C$1*Index_운영!AF51*Index_운영!AF$10,IF(NOT(AE119=0),NOT(Index_운영!AF51=0)*AE119*(1+$E119*Index_운영!AF227)*Index_운영!AF51,$C119*$D119/$C$1*Index_운영!AF51))</f>
        <v>0</v>
      </c>
      <c r="AG119" s="591">
        <f>IF(AG$2=0,$C119*$D119/$C$1*Index_운영!AG51*Index_운영!AG$10,IF(NOT(AF119=0),NOT(Index_운영!AG51=0)*AF119*(1+$E119*Index_운영!AG227)*Index_운영!AG51,$C119*$D119/$C$1*Index_운영!AG51))</f>
        <v>0</v>
      </c>
      <c r="AH119" s="591">
        <f>IF(AH$2=0,$C119*$D119/$C$1*Index_운영!AH51*Index_운영!AH$10,IF(NOT(AG119=0),NOT(Index_운영!AH51=0)*AG119*(1+$E119*Index_운영!AH227)*Index_운영!AH51,$C119*$D119/$C$1*Index_운영!AH51))</f>
        <v>0</v>
      </c>
      <c r="AI119" s="591">
        <f>IF(AI$2=0,$C119*$D119/$C$1*Index_운영!AI51*Index_운영!AI$10,IF(NOT(AH119=0),NOT(Index_운영!AI51=0)*AH119*(1+$E119*Index_운영!AI227)*Index_운영!AI51,$C119*$D119/$C$1*Index_운영!AI51))</f>
        <v>0</v>
      </c>
      <c r="AJ119" s="591">
        <f>IF(AJ$2=0,$C119*$D119/$C$1*Index_운영!AJ51*Index_운영!AJ$10,IF(NOT(AI119=0),NOT(Index_운영!AJ51=0)*AI119*(1+$E119*Index_운영!AJ227)*Index_운영!AJ51,$C119*$D119/$C$1*Index_운영!AJ51))</f>
        <v>0</v>
      </c>
      <c r="AK119" s="591">
        <f>IF(AK$2=0,$C119*$D119/$C$1*Index_운영!AK51*Index_운영!AK$10,IF(NOT(AJ119=0),NOT(Index_운영!AK51=0)*AJ119*(1+$E119*Index_운영!AK227)*Index_운영!AK51,$C119*$D119/$C$1*Index_운영!AK51))</f>
        <v>0</v>
      </c>
      <c r="AL119" s="591">
        <f>IF(AL$2=0,$C119*$D119/$C$1*Index_운영!AL51*Index_운영!AL$10,IF(NOT(AK119=0),NOT(Index_운영!AL51=0)*AK119*(1+$E119*Index_운영!AL227)*Index_운영!AL51,$C119*$D119/$C$1*Index_운영!AL51))</f>
        <v>0</v>
      </c>
      <c r="AM119" s="591">
        <f>IF(AM$2=0,$C119*$D119/$C$1*Index_운영!AM51*Index_운영!AM$10,IF(NOT(AL119=0),NOT(Index_운영!AM51=0)*AL119*(1+$E119*Index_운영!AM227)*Index_운영!AM51,$C119*$D119/$C$1*Index_운영!AM51))</f>
        <v>0</v>
      </c>
      <c r="AN119" s="591">
        <f>IF(AN$2=0,$C119*$D119/$C$1*Index_운영!AN51*Index_운영!AN$10,IF(NOT(AM119=0),NOT(Index_운영!AN51=0)*AM119*(1+$E119*Index_운영!AN227)*Index_운영!AN51,$C119*$D119/$C$1*Index_운영!AN51))</f>
        <v>0</v>
      </c>
      <c r="AO119" s="591">
        <f>IF(AO$2=0,$C119*$D119/$C$1*Index_운영!AO51*Index_운영!AO$10,IF(NOT(AN119=0),NOT(Index_운영!AO51=0)*AN119*(1+$E119*Index_운영!AO227)*Index_운영!AO51,$C119*$D119/$C$1*Index_운영!AO51))</f>
        <v>0</v>
      </c>
      <c r="AP119" s="591">
        <f>IF(AP$2=0,$C119*$D119/$C$1*Index_운영!AP51*Index_운영!AP$10,IF(NOT(AO119=0),NOT(Index_운영!AP51=0)*AO119*(1+$E119*Index_운영!AP227)*Index_운영!AP51,$C119*$D119/$C$1*Index_운영!AP51))</f>
        <v>0</v>
      </c>
      <c r="AQ119" s="591">
        <f>IF(AQ$2=0,$C119*$D119/$C$1*Index_운영!AQ51*Index_운영!AQ$10,IF(NOT(AP119=0),NOT(Index_운영!AQ51=0)*AP119*(1+$E119*Index_운영!AQ227)*Index_운영!AQ51,$C119*$D119/$C$1*Index_운영!AQ51))</f>
        <v>0</v>
      </c>
      <c r="AR119" s="591">
        <f>IF(AR$2=0,$C119*$D119/$C$1*Index_운영!AR51*Index_운영!AR$10,IF(NOT(AQ119=0),NOT(Index_운영!AR51=0)*AQ119*(1+$E119*Index_운영!AR227)*Index_운영!AR51,$C119*$D119/$C$1*Index_운영!AR51))</f>
        <v>0</v>
      </c>
      <c r="AS119" s="591">
        <f>IF(AS$2=0,$C119*$D119/$C$1*Index_운영!AS51*Index_운영!AS$10,IF(NOT(AR119=0),NOT(Index_운영!AS51=0)*AR119*(1+$E119*Index_운영!AS227)*Index_운영!AS51,$C119*$D119/$C$1*Index_운영!AS51))</f>
        <v>0</v>
      </c>
      <c r="AT119" s="591">
        <f>IF(AT$2=0,$C119*$D119/$C$1*Index_운영!AT51*Index_운영!AT$10,IF(NOT(AS119=0),NOT(Index_운영!AT51=0)*AS119*(1+$E119*Index_운영!AT227)*Index_운영!AT51,$C119*$D119/$C$1*Index_운영!AT51))</f>
        <v>0</v>
      </c>
      <c r="AU119" s="591">
        <f>IF(AU$2=0,$C119*$D119/$C$1*Index_운영!AU51*Index_운영!AU$10,IF(NOT(AT119=0),NOT(Index_운영!AU51=0)*AT119*(1+$E119*Index_운영!AU227)*Index_운영!AU51,$C119*$D119/$C$1*Index_운영!AU51))</f>
        <v>0</v>
      </c>
      <c r="AV119" s="591">
        <f>IF(AV$2=0,$C119*$D119/$C$1*Index_운영!AV51*Index_운영!AV$10,IF(NOT(AU119=0),NOT(Index_운영!AV51=0)*AU119*(1+$E119*Index_운영!AV227)*Index_운영!AV51,$C119*$D119/$C$1*Index_운영!AV51))</f>
        <v>0</v>
      </c>
      <c r="AW119" s="591">
        <f>IF(AW$2=0,$C119*$D119/$C$1*Index_운영!AW51*Index_운영!AW$10,IF(NOT(AV119=0),NOT(Index_운영!AW51=0)*AV119*(1+$E119*Index_운영!AW227)*Index_운영!AW51,$C119*$D119/$C$1*Index_운영!AW51))</f>
        <v>0</v>
      </c>
      <c r="AX119" s="591">
        <f>IF(AX$2=0,$C119*$D119/$C$1*Index_운영!AX51*Index_운영!AX$10,IF(NOT(AW119=0),NOT(Index_운영!AX51=0)*AW119*(1+$E119*Index_운영!AX227)*Index_운영!AX51,$C119*$D119/$C$1*Index_운영!AX51))</f>
        <v>0</v>
      </c>
      <c r="AY119" s="591">
        <f>IF(AY$2=0,$C119*$D119/$C$1*Index_운영!AY51*Index_운영!AY$10,IF(NOT(AX119=0),NOT(Index_운영!AY51=0)*AX119*(1+$E119*Index_운영!AY227)*Index_운영!AY51,$C119*$D119/$C$1*Index_운영!AY51))</f>
        <v>0</v>
      </c>
      <c r="AZ119" s="591">
        <f>IF(AZ$2=0,$C119*$D119/$C$1*Index_운영!AZ51*Index_운영!AZ$10,IF(NOT(AY119=0),NOT(Index_운영!AZ51=0)*AY119*(1+$E119*Index_운영!AZ227)*Index_운영!AZ51,$C119*$D119/$C$1*Index_운영!AZ51))</f>
        <v>0</v>
      </c>
      <c r="BA119" s="591">
        <f>IF(BA$2=0,$C119*$D119/$C$1*Index_운영!BA51*Index_운영!BA$10,IF(NOT(AZ119=0),NOT(Index_운영!BA51=0)*AZ119*(1+$E119*Index_운영!BA227)*Index_운영!BA51,$C119*$D119/$C$1*Index_운영!BA51))</f>
        <v>0</v>
      </c>
      <c r="BB119" s="591">
        <f>IF(BB$2=0,$C119*$D119/$C$1*Index_운영!BB51*Index_운영!BB$10,IF(NOT(BA119=0),NOT(Index_운영!BB51=0)*BA119*(1+$E119*Index_운영!BB227)*Index_운영!BB51,$C119*$D119/$C$1*Index_운영!BB51))</f>
        <v>0</v>
      </c>
      <c r="BC119" s="591">
        <f>IF(BC$2=0,$C119*$D119/$C$1*Index_운영!BC51*Index_운영!BC$10,IF(NOT(BB119=0),NOT(Index_운영!BC51=0)*BB119*(1+$E119*Index_운영!BC227)*Index_운영!BC51,$C119*$D119/$C$1*Index_운영!BC51))</f>
        <v>0</v>
      </c>
      <c r="BD119" s="591">
        <f>IF(BD$2=0,$C119*$D119/$C$1*Index_운영!BD51*Index_운영!BD$10,IF(NOT(BC119=0),NOT(Index_운영!BD51=0)*BC119*(1+$E119*Index_운영!BD227)*Index_운영!BD51,$C119*$D119/$C$1*Index_운영!BD51))</f>
        <v>0</v>
      </c>
      <c r="BE119" s="591">
        <f>IF(BE$2=0,$C119*$D119/$C$1*Index_운영!BE51*Index_운영!BE$10,IF(NOT(BD119=0),NOT(Index_운영!BE51=0)*BD119*(1+$E119*Index_운영!BE227)*Index_운영!BE51,$C119*$D119/$C$1*Index_운영!BE51))</f>
        <v>0</v>
      </c>
      <c r="BF119" s="591">
        <f>IF(BF$2=0,$C119*$D119/$C$1*Index_운영!BF51*Index_운영!BF$10,IF(NOT(BE119=0),NOT(Index_운영!BF51=0)*BE119*(1+$E119*Index_운영!BF227)*Index_운영!BF51,$C119*$D119/$C$1*Index_운영!BF51))</f>
        <v>0</v>
      </c>
      <c r="BG119" s="591">
        <f>IF(BG$2=0,$C119*$D119/$C$1*Index_운영!BG51*Index_운영!BG$10,IF(NOT(BF119=0),NOT(Index_운영!BG51=0)*BF119*(1+$E119*Index_운영!BG227)*Index_운영!BG51,$C119*$D119/$C$1*Index_운영!BG51))</f>
        <v>0</v>
      </c>
      <c r="BH119" s="591">
        <f>IF(BH$2=0,$C119*$D119/$C$1*Index_운영!BH51*Index_운영!BH$10,IF(NOT(BG119=0),NOT(Index_운영!BH51=0)*BG119*(1+$E119*Index_운영!BH227)*Index_운영!BH51,$C119*$D119/$C$1*Index_운영!BH51))</f>
        <v>0</v>
      </c>
      <c r="BI119" s="591">
        <f>IF(BI$2=0,$C119*$D119/$C$1*Index_운영!BI51*Index_운영!BI$10,IF(NOT(BH119=0),NOT(Index_운영!BI51=0)*BH119*(1+$E119*Index_운영!BI227)*Index_운영!BI51,$C119*$D119/$C$1*Index_운영!BI51))</f>
        <v>0</v>
      </c>
      <c r="BJ119" s="591">
        <f>IF(BJ$2=0,$C119*$D119/$C$1*Index_운영!BJ51*Index_운영!BJ$10,IF(NOT(BI119=0),NOT(Index_운영!BJ51=0)*BI119*(1+$E119*Index_운영!BJ227)*Index_운영!BJ51,$C119*$D119/$C$1*Index_운영!BJ51))</f>
        <v>0</v>
      </c>
      <c r="BK119" s="591">
        <f>IF(BK$2=0,$C119*$D119/$C$1*Index_운영!BK51*Index_운영!BK$10,IF(NOT(BJ119=0),NOT(Index_운영!BK51=0)*BJ119*(1+$E119*Index_운영!BK227)*Index_운영!BK51,$C119*$D119/$C$1*Index_운영!BK51))</f>
        <v>0</v>
      </c>
      <c r="BL119" s="591">
        <f>IF(BL$2=0,$C119*$D119/$C$1*Index_운영!BL51*Index_운영!BL$10,IF(NOT(BK119=0),NOT(Index_운영!BL51=0)*BK119*(1+$E119*Index_운영!BL227)*Index_운영!BL51,$C119*$D119/$C$1*Index_운영!BL51))</f>
        <v>0</v>
      </c>
      <c r="BM119" s="591">
        <f>IF(BM$2=0,$C119*$D119/$C$1*Index_운영!BM51*Index_운영!BM$10,IF(NOT(BL119=0),NOT(Index_운영!BM51=0)*BL119*(1+$E119*Index_운영!BM227)*Index_운영!BM51,$C119*$D119/$C$1*Index_운영!BM51))</f>
        <v>0</v>
      </c>
      <c r="BN119" s="591">
        <f>IF(BN$2=0,$C119*$D119/$C$1*Index_운영!BN51*Index_운영!BN$10,IF(NOT(BM119=0),NOT(Index_운영!BN51=0)*BM119*(1+$E119*Index_운영!BN227)*Index_운영!BN51,$C119*$D119/$C$1*Index_운영!BN51))</f>
        <v>0</v>
      </c>
      <c r="BO119" s="591">
        <f>IF(BO$2=0,$C119*$D119/$C$1*Index_운영!BO51*Index_운영!BO$10,IF(NOT(BN119=0),NOT(Index_운영!BO51=0)*BN119*(1+$E119*Index_운영!BO227)*Index_운영!BO51,$C119*$D119/$C$1*Index_운영!BO51))</f>
        <v>0</v>
      </c>
      <c r="BP119" s="591">
        <f>IF(BP$2=0,$C119*$D119/$C$1*Index_운영!BP51*Index_운영!BP$10,IF(NOT(BO119=0),NOT(Index_운영!BP51=0)*BO119*(1+$E119*Index_운영!BP227)*Index_운영!BP51,$C119*$D119/$C$1*Index_운영!BP51))</f>
        <v>0</v>
      </c>
      <c r="BQ119" s="591">
        <f>IF(BQ$2=0,$C119*$D119/$C$1*Index_운영!BQ51*Index_운영!BQ$10,IF(NOT(BP119=0),NOT(Index_운영!BQ51=0)*BP119*(1+$E119*Index_운영!BQ227)*Index_운영!BQ51,$C119*$D119/$C$1*Index_운영!BQ51))</f>
        <v>0</v>
      </c>
      <c r="BR119" s="591">
        <f>IF(BR$2=0,$C119*$D119/$C$1*Index_운영!BR51*Index_운영!BR$10,IF(NOT(BQ119=0),NOT(Index_운영!BR51=0)*BQ119*(1+$E119*Index_운영!BR227)*Index_운영!BR51,$C119*$D119/$C$1*Index_운영!BR51))</f>
        <v>0</v>
      </c>
      <c r="BS119" s="591">
        <f>IF(BS$2=0,$C119*$D119/$C$1*Index_운영!BS51*Index_운영!BS$10,IF(NOT(BR119=0),NOT(Index_운영!BS51=0)*BR119*(1+$E119*Index_운영!BS227)*Index_운영!BS51,$C119*$D119/$C$1*Index_운영!BS51))</f>
        <v>0</v>
      </c>
      <c r="BT119" s="591">
        <f>IF(BT$2=0,$C119*$D119/$C$1*Index_운영!BT51*Index_운영!BT$10,IF(NOT(BS119=0),NOT(Index_운영!BT51=0)*BS119*(1+$E119*Index_운영!BT227)*Index_운영!BT51,$C119*$D119/$C$1*Index_운영!BT51))</f>
        <v>0</v>
      </c>
      <c r="BU119" s="591">
        <f>IF(BU$2=0,$C119*$D119/$C$1*Index_운영!BU51*Index_운영!BU$10,IF(NOT(BT119=0),NOT(Index_운영!BU51=0)*BT119*(1+$E119*Index_운영!BU227)*Index_운영!BU51,$C119*$D119/$C$1*Index_운영!BU51))</f>
        <v>0</v>
      </c>
      <c r="BV119" s="591">
        <f>IF(BV$2=0,$C119*$D119/$C$1*Index_운영!BV51*Index_운영!BV$10,IF(NOT(BU119=0),NOT(Index_운영!BV51=0)*BU119*(1+$E119*Index_운영!BV227)*Index_운영!BV51,$C119*$D119/$C$1*Index_운영!BV51))</f>
        <v>0</v>
      </c>
      <c r="BW119" s="591">
        <f>IF(BW$2=0,$C119*$D119/$C$1*Index_운영!BW51*Index_운영!BW$10,IF(NOT(BV119=0),NOT(Index_운영!BW51=0)*BV119*(1+$E119*Index_운영!BW227)*Index_운영!BW51,$C119*$D119/$C$1*Index_운영!BW51))</f>
        <v>0</v>
      </c>
      <c r="BX119" s="591">
        <f>IF(BX$2=0,$C119*$D119/$C$1*Index_운영!BX51*Index_운영!BX$10,IF(NOT(BW119=0),NOT(Index_운영!BX51=0)*BW119*(1+$E119*Index_운영!BX227)*Index_운영!BX51,$C119*$D119/$C$1*Index_운영!BX51))</f>
        <v>0</v>
      </c>
      <c r="BY119" s="591">
        <f>IF(BY$2=0,$C119*$D119/$C$1*Index_운영!BY51*Index_운영!BY$10,IF(NOT(BX119=0),NOT(Index_운영!BY51=0)*BX119*(1+$E119*Index_운영!BY227)*Index_운영!BY51,$C119*$D119/$C$1*Index_운영!BY51))</f>
        <v>0</v>
      </c>
      <c r="BZ119" s="591">
        <f>IF(BZ$2=0,$C119*$D119/$C$1*Index_운영!BZ51*Index_운영!BZ$10,IF(NOT(BY119=0),NOT(Index_운영!BZ51=0)*BY119*(1+$E119*Index_운영!BZ227)*Index_운영!BZ51,$C119*$D119/$C$1*Index_운영!BZ51))</f>
        <v>0</v>
      </c>
      <c r="CA119" s="591">
        <f>IF(CA$2=0,$C119*$D119/$C$1*Index_운영!CA51*Index_운영!CA$10,IF(NOT(BZ119=0),NOT(Index_운영!CA51=0)*BZ119*(1+$E119*Index_운영!CA227)*Index_운영!CA51,$C119*$D119/$C$1*Index_운영!CA51))</f>
        <v>0</v>
      </c>
      <c r="CB119" s="591">
        <f>IF(CB$2=0,$C119*$D119/$C$1*Index_운영!CB51*Index_운영!CB$10,IF(NOT(CA119=0),NOT(Index_운영!CB51=0)*CA119*(1+$E119*Index_운영!CB227)*Index_운영!CB51,$C119*$D119/$C$1*Index_운영!CB51))</f>
        <v>0</v>
      </c>
      <c r="CC119" s="591">
        <f>IF(CC$2=0,$C119*$D119/$C$1*Index_운영!CC51*Index_운영!CC$10,IF(NOT(CB119=0),NOT(Index_운영!CC51=0)*CB119*(1+$E119*Index_운영!CC227)*Index_운영!CC51,$C119*$D119/$C$1*Index_운영!CC51))</f>
        <v>0</v>
      </c>
      <c r="CD119" s="591">
        <f>IF(CD$2=0,$C119*$D119/$C$1*Index_운영!CD51*Index_운영!CD$10,IF(NOT(CC119=0),NOT(Index_운영!CD51=0)*CC119*(1+$E119*Index_운영!CD227)*Index_운영!CD51,$C119*$D119/$C$1*Index_운영!CD51))</f>
        <v>0</v>
      </c>
      <c r="CE119" s="591">
        <f>IF(CE$2=0,$C119*$D119/$C$1*Index_운영!CE51*Index_운영!CE$10,IF(NOT(CD119=0),NOT(Index_운영!CE51=0)*CD119*(1+$E119*Index_운영!CE227)*Index_운영!CE51,$C119*$D119/$C$1*Index_운영!CE51))</f>
        <v>0</v>
      </c>
      <c r="CF119" s="591">
        <f>IF(CF$2=0,$C119*$D119/$C$1*Index_운영!CF51*Index_운영!CF$10,IF(NOT(CE119=0),NOT(Index_운영!CF51=0)*CE119*(1+$E119*Index_운영!CF227)*Index_운영!CF51,$C119*$D119/$C$1*Index_운영!CF51))</f>
        <v>0</v>
      </c>
      <c r="CG119" s="591">
        <f>IF(CG$2=0,$C119*$D119/$C$1*Index_운영!CG51*Index_운영!CG$10,IF(NOT(CF119=0),NOT(Index_운영!CG51=0)*CF119*(1+$E119*Index_운영!CG227)*Index_운영!CG51,$C119*$D119/$C$1*Index_운영!CG51))</f>
        <v>0</v>
      </c>
      <c r="CH119" s="591">
        <f>IF(CH$2=0,$C119*$D119/$C$1*Index_운영!CH51*Index_운영!CH$10,IF(NOT(CG119=0),NOT(Index_운영!CH51=0)*CG119*(1+$E119*Index_운영!CH227)*Index_운영!CH51,$C119*$D119/$C$1*Index_운영!CH51))</f>
        <v>0</v>
      </c>
      <c r="CI119" s="591">
        <f>IF(CI$2=0,$C119*$D119/$C$1*Index_운영!CI51*Index_운영!CI$10,IF(NOT(CH119=0),NOT(Index_운영!CI51=0)*CH119*(1+$E119*Index_운영!CI227)*Index_운영!CI51,$C119*$D119/$C$1*Index_운영!CI51))</f>
        <v>0</v>
      </c>
      <c r="CJ119" s="591">
        <f>IF(CJ$2=0,$C119*$D119/$C$1*Index_운영!CJ51*Index_운영!CJ$10,IF(NOT(CI119=0),NOT(Index_운영!CJ51=0)*CI119*(1+$E119*Index_운영!CJ227)*Index_운영!CJ51,$C119*$D119/$C$1*Index_운영!CJ51))</f>
        <v>0</v>
      </c>
      <c r="CK119" s="591">
        <f>IF(CK$2=0,$C119*$D119/$C$1*Index_운영!CK51*Index_운영!CK$10,IF(NOT(CJ119=0),NOT(Index_운영!CK51=0)*CJ119*(1+$E119*Index_운영!CK227)*Index_운영!CK51,$C119*$D119/$C$1*Index_운영!CK51))</f>
        <v>0</v>
      </c>
      <c r="CL119" s="591">
        <f>IF(CL$2=0,$C119*$D119/$C$1*Index_운영!CL51*Index_운영!CL$10,IF(NOT(CK119=0),NOT(Index_운영!CL51=0)*CK119*(1+$E119*Index_운영!CL227)*Index_운영!CL51,$C119*$D119/$C$1*Index_운영!CL51))</f>
        <v>0</v>
      </c>
      <c r="CM119" s="591">
        <f>IF(CM$2=0,$C119*$D119/$C$1*Index_운영!CM51*Index_운영!CM$10,IF(NOT(CL119=0),NOT(Index_운영!CM51=0)*CL119*(1+$E119*Index_운영!CM227)*Index_운영!CM51,$C119*$D119/$C$1*Index_운영!CM51))</f>
        <v>0</v>
      </c>
      <c r="CN119" s="591">
        <f>IF(CN$2=0,$C119*$D119/$C$1*Index_운영!CN51*Index_운영!CN$10,IF(NOT(CM119=0),NOT(Index_운영!CN51=0)*CM119*(1+$E119*Index_운영!CN227)*Index_운영!CN51,$C119*$D119/$C$1*Index_운영!CN51))</f>
        <v>0</v>
      </c>
      <c r="CO119" s="591">
        <f>IF(CO$2=0,$C119*$D119/$C$1*Index_운영!CO51*Index_운영!CO$10,IF(NOT(CN119=0),NOT(Index_운영!CO51=0)*CN119*(1+$E119*Index_운영!CO227)*Index_운영!CO51,$C119*$D119/$C$1*Index_운영!CO51))</f>
        <v>0</v>
      </c>
      <c r="CP119" s="591">
        <f>IF(CP$2=0,$C119*$D119/$C$1*Index_운영!CP51*Index_운영!CP$10,IF(NOT(CO119=0),NOT(Index_운영!CP51=0)*CO119*(1+$E119*Index_운영!CP227)*Index_운영!CP51,$C119*$D119/$C$1*Index_운영!CP51))</f>
        <v>0</v>
      </c>
      <c r="CQ119" s="591">
        <f>IF(CQ$2=0,$C119*$D119/$C$1*Index_운영!CQ51*Index_운영!CQ$10,IF(NOT(CP119=0),NOT(Index_운영!CQ51=0)*CP119*(1+$E119*Index_운영!CQ227)*Index_운영!CQ51,$C119*$D119/$C$1*Index_운영!CQ51))</f>
        <v>0</v>
      </c>
      <c r="CR119" s="591">
        <f>IF(CR$2=0,$C119*$D119/$C$1*Index_운영!CR51*Index_운영!CR$10,IF(NOT(CQ119=0),NOT(Index_운영!CR51=0)*CQ119*(1+$E119*Index_운영!CR227)*Index_운영!CR51,$C119*$D119/$C$1*Index_운영!CR51))</f>
        <v>0</v>
      </c>
      <c r="CS119" s="591">
        <f>IF(CS$2=0,$C119*$D119/$C$1*Index_운영!CS51*Index_운영!CS$10,IF(NOT(CR119=0),NOT(Index_운영!CS51=0)*CR119*(1+$E119*Index_운영!CS227)*Index_운영!CS51,$C119*$D119/$C$1*Index_운영!CS51))</f>
        <v>0</v>
      </c>
      <c r="CT119" s="591">
        <f>IF(CT$2=0,$C119*$D119/$C$1*Index_운영!CT51*Index_운영!CT$10,IF(NOT(CS119=0),NOT(Index_운영!CT51=0)*CS119*(1+$E119*Index_운영!CT227)*Index_운영!CT51,$C119*$D119/$C$1*Index_운영!CT51))</f>
        <v>0</v>
      </c>
      <c r="CU119" s="591">
        <f>IF(CU$2=0,$C119*$D119/$C$1*Index_운영!CU51*Index_운영!CU$10,IF(NOT(CT119=0),NOT(Index_운영!CU51=0)*CT119*(1+$E119*Index_운영!CU227)*Index_운영!CU51,$C119*$D119/$C$1*Index_운영!CU51))</f>
        <v>0</v>
      </c>
      <c r="CV119" s="591">
        <f>IF(CV$2=0,$C119*$D119/$C$1*Index_운영!CV51*Index_운영!CV$10,IF(NOT(CU119=0),NOT(Index_운영!CV51=0)*CU119*(1+$E119*Index_운영!CV227)*Index_운영!CV51,$C119*$D119/$C$1*Index_운영!CV51))</f>
        <v>0</v>
      </c>
      <c r="CW119" s="591">
        <f>IF(CW$2=0,$C119*$D119/$C$1*Index_운영!CW51*Index_운영!CW$10,IF(NOT(CV119=0),NOT(Index_운영!CW51=0)*CV119*(1+$E119*Index_운영!CW227)*Index_운영!CW51,$C119*$D119/$C$1*Index_운영!CW51))</f>
        <v>0</v>
      </c>
      <c r="CX119" s="591">
        <f>IF(CX$2=0,$C119*$D119/$C$1*Index_운영!CX51*Index_운영!CX$10,IF(NOT(CW119=0),NOT(Index_운영!CX51=0)*CW119*(1+$E119*Index_운영!CX227)*Index_운영!CX51,$C119*$D119/$C$1*Index_운영!CX51))</f>
        <v>0</v>
      </c>
      <c r="CY119" s="591">
        <f>IF(CY$2=0,$C119*$D119/$C$1*Index_운영!CY51*Index_운영!CY$10,IF(NOT(CX119=0),NOT(Index_운영!CY51=0)*CX119*(1+$E119*Index_운영!CY227)*Index_운영!CY51,$C119*$D119/$C$1*Index_운영!CY51))</f>
        <v>0</v>
      </c>
      <c r="CZ119" s="591">
        <f>IF(CZ$2=0,$C119*$D119/$C$1*Index_운영!CZ51*Index_운영!CZ$10,IF(NOT(CY119=0),NOT(Index_운영!CZ51=0)*CY119*(1+$E119*Index_운영!CZ227)*Index_운영!CZ51,$C119*$D119/$C$1*Index_운영!CZ51))</f>
        <v>0</v>
      </c>
      <c r="DA119" s="591">
        <f>IF(DA$2=0,$C119*$D119/$C$1*Index_운영!DA51*Index_운영!DA$10,IF(NOT(CZ119=0),NOT(Index_운영!DA51=0)*CZ119*(1+$E119*Index_운영!DA227)*Index_운영!DA51,$C119*$D119/$C$1*Index_운영!DA51))</f>
        <v>0</v>
      </c>
      <c r="DB119" s="591">
        <f>IF(DB$2=0,$C119*$D119/$C$1*Index_운영!DB51*Index_운영!DB$10,IF(NOT(DA119=0),NOT(Index_운영!DB51=0)*DA119*(1+$E119*Index_운영!DB227)*Index_운영!DB51,$C119*$D119/$C$1*Index_운영!DB51))</f>
        <v>0</v>
      </c>
      <c r="DC119" s="591">
        <f>IF(DC$2=0,$C119*$D119/$C$1*Index_운영!DC51*Index_운영!DC$10,IF(NOT(DB119=0),NOT(Index_운영!DC51=0)*DB119*(1+$E119*Index_운영!DC227)*Index_운영!DC51,$C119*$D119/$C$1*Index_운영!DC51))</f>
        <v>0</v>
      </c>
      <c r="DD119" s="591">
        <f>IF(DD$2=0,$C119*$D119/$C$1*Index_운영!DD51*Index_운영!DD$10,IF(NOT(DC119=0),NOT(Index_운영!DD51=0)*DC119*(1+$E119*Index_운영!DD227)*Index_운영!DD51,$C119*$D119/$C$1*Index_운영!DD51))</f>
        <v>0</v>
      </c>
      <c r="DE119" s="591">
        <f>IF(DE$2=0,$C119*$D119/$C$1*Index_운영!DE51*Index_운영!DE$10,IF(NOT(DD119=0),NOT(Index_운영!DE51=0)*DD119*(1+$E119*Index_운영!DE227)*Index_운영!DE51,$C119*$D119/$C$1*Index_운영!DE51))</f>
        <v>0</v>
      </c>
      <c r="DF119" s="591">
        <f>IF(DF$2=0,$C119*$D119/$C$1*Index_운영!DF51*Index_운영!DF$10,IF(NOT(DE119=0),NOT(Index_운영!DF51=0)*DE119*(1+$E119*Index_운영!DF227)*Index_운영!DF51,$C119*$D119/$C$1*Index_운영!DF51))</f>
        <v>0</v>
      </c>
      <c r="DG119" s="591">
        <f>IF(DG$2=0,$C119*$D119/$C$1*Index_운영!DG51*Index_운영!DG$10,IF(NOT(DF119=0),NOT(Index_운영!DG51=0)*DF119*(1+$E119*Index_운영!DG227)*Index_운영!DG51,$C119*$D119/$C$1*Index_운영!DG51))</f>
        <v>0</v>
      </c>
      <c r="DH119" s="591">
        <f>IF(DH$2=0,$C119*$D119/$C$1*Index_운영!DH51*Index_운영!DH$10,IF(NOT(DG119=0),NOT(Index_운영!DH51=0)*DG119*(1+$E119*Index_운영!DH227)*Index_운영!DH51,$C119*$D119/$C$1*Index_운영!DH51))</f>
        <v>0</v>
      </c>
      <c r="DI119" s="591">
        <f>IF(DI$2=0,$C119*$D119/$C$1*Index_운영!DI51*Index_운영!DI$10,IF(NOT(DH119=0),NOT(Index_운영!DI51=0)*DH119*(1+$E119*Index_운영!DI227)*Index_운영!DI51,$C119*$D119/$C$1*Index_운영!DI51))</f>
        <v>0</v>
      </c>
      <c r="DJ119" s="591">
        <f>IF(DJ$2=0,$C119*$D119/$C$1*Index_운영!DJ51*Index_운영!DJ$10,IF(NOT(DI119=0),NOT(Index_운영!DJ51=0)*DI119*(1+$E119*Index_운영!DJ227)*Index_운영!DJ51,$C119*$D119/$C$1*Index_운영!DJ51))</f>
        <v>0</v>
      </c>
      <c r="DK119" s="591">
        <f>IF(DK$2=0,$C119*$D119/$C$1*Index_운영!DK51*Index_운영!DK$10,IF(NOT(DJ119=0),NOT(Index_운영!DK51=0)*DJ119*(1+$E119*Index_운영!DK227)*Index_운영!DK51,$C119*$D119/$C$1*Index_운영!DK51))</f>
        <v>0</v>
      </c>
      <c r="DL119" s="591">
        <f>IF(DL$2=0,$C119*$D119/$C$1*Index_운영!DL51*Index_운영!DL$10,IF(NOT(DK119=0),NOT(Index_운영!DL51=0)*DK119*(1+$E119*Index_운영!DL227)*Index_운영!DL51,$C119*$D119/$C$1*Index_운영!DL51))</f>
        <v>0</v>
      </c>
      <c r="DM119" s="591">
        <f>IF(DM$2=0,$C119*$D119/$C$1*Index_운영!DM51*Index_운영!DM$10,IF(NOT(DL119=0),NOT(Index_운영!DM51=0)*DL119*(1+$E119*Index_운영!DM227)*Index_운영!DM51,$C119*$D119/$C$1*Index_운영!DM51))</f>
        <v>0</v>
      </c>
      <c r="DN119" s="591">
        <f>IF(DN$2=0,$C119*$D119/$C$1*Index_운영!DN51*Index_운영!DN$10,IF(NOT(DM119=0),NOT(Index_운영!DN51=0)*DM119*(1+$E119*Index_운영!DN227)*Index_운영!DN51,$C119*$D119/$C$1*Index_운영!DN51))</f>
        <v>0</v>
      </c>
      <c r="DO119" s="591">
        <f>IF(DO$2=0,$C119*$D119/$C$1*Index_운영!DO51*Index_운영!DO$10,IF(NOT(DN119=0),NOT(Index_운영!DO51=0)*DN119*(1+$E119*Index_운영!DO227)*Index_운영!DO51,$C119*$D119/$C$1*Index_운영!DO51))</f>
        <v>0</v>
      </c>
      <c r="DP119" s="591">
        <f>IF(DP$2=0,$C119*$D119/$C$1*Index_운영!DP51*Index_운영!DP$10,IF(NOT(DO119=0),NOT(Index_운영!DP51=0)*DO119*(1+$E119*Index_운영!DP227)*Index_운영!DP51,$C119*$D119/$C$1*Index_운영!DP51))</f>
        <v>0</v>
      </c>
      <c r="DQ119" s="591">
        <f>IF(DQ$2=0,$C119*$D119/$C$1*Index_운영!DQ51*Index_운영!DQ$10,IF(NOT(DP119=0),NOT(Index_운영!DQ51=0)*DP119*(1+$E119*Index_운영!DQ227)*Index_운영!DQ51,$C119*$D119/$C$1*Index_운영!DQ51))</f>
        <v>0</v>
      </c>
      <c r="DR119" s="591">
        <f>IF(DR$2=0,$C119*$D119/$C$1*Index_운영!DR51*Index_운영!DR$10,IF(NOT(DQ119=0),NOT(Index_운영!DR51=0)*DQ119*(1+$E119*Index_운영!DR227)*Index_운영!DR51,$C119*$D119/$C$1*Index_운영!DR51))</f>
        <v>0</v>
      </c>
      <c r="DS119" s="591">
        <f>IF(DS$2=0,$C119*$D119/$C$1*Index_운영!DS51*Index_운영!DS$10,IF(NOT(DR119=0),NOT(Index_운영!DS51=0)*DR119*(1+$E119*Index_운영!DS227)*Index_운영!DS51,$C119*$D119/$C$1*Index_운영!DS51))</f>
        <v>0</v>
      </c>
      <c r="DT119" s="591">
        <f>IF(DT$2=0,$C119*$D119/$C$1*Index_운영!DT51*Index_운영!DT$10,IF(NOT(DS119=0),NOT(Index_운영!DT51=0)*DS119*(1+$E119*Index_운영!DT227)*Index_운영!DT51,$C119*$D119/$C$1*Index_운영!DT51))</f>
        <v>0</v>
      </c>
      <c r="DU119" s="591">
        <f>IF(DU$2=0,$C119*$D119/$C$1*Index_운영!DU51*Index_운영!DU$10,IF(NOT(DT119=0),NOT(Index_운영!DU51=0)*DT119*(1+$E119*Index_운영!DU227)*Index_운영!DU51,$C119*$D119/$C$1*Index_운영!DU51))</f>
        <v>0</v>
      </c>
      <c r="DV119" s="591">
        <f>IF(DV$2=0,$C119*$D119/$C$1*Index_운영!DV51*Index_운영!DV$10,IF(NOT(DU119=0),NOT(Index_운영!DV51=0)*DU119*(1+$E119*Index_운영!DV227)*Index_운영!DV51,$C119*$D119/$C$1*Index_운영!DV51))</f>
        <v>0</v>
      </c>
    </row>
    <row r="120" spans="1:126" s="485" customFormat="1" outlineLevel="1" x14ac:dyDescent="0.4">
      <c r="A120" s="737"/>
      <c r="B120" s="464">
        <f>'Rent Roll'!$B26</f>
        <v>0</v>
      </c>
      <c r="C120" s="1219">
        <f>'Rent Roll'!$K26</f>
        <v>0</v>
      </c>
      <c r="D120" s="1220">
        <f>'Rent Roll'!$S26</f>
        <v>0</v>
      </c>
      <c r="E120" s="1221">
        <f>'Rent Roll'!$T26</f>
        <v>0</v>
      </c>
      <c r="F120" s="588">
        <f>IF(F$2=0,$C120*$D120/$C$1*Index_운영!F52*Index_운영!F$10,IF(NOT(E120=0),NOT(Index_운영!F52=0)*E120*(1+$E120*Index_운영!F228)*Index_운영!F52,$C120*$D120/$C$1*Index_운영!F52))</f>
        <v>0</v>
      </c>
      <c r="G120" s="591">
        <f>IF(G$2=0,$C120*$D120/$C$1*Index_운영!G52*Index_운영!G$10,IF(NOT(F120=0),NOT(Index_운영!G52=0)*F120*(1+$E120*Index_운영!G228)*Index_운영!G52,$C120*$D120/$C$1*Index_운영!G52))</f>
        <v>0</v>
      </c>
      <c r="H120" s="591">
        <f>IF(H$2=0,$C120*$D120/$C$1*Index_운영!H52*Index_운영!H$10,IF(NOT(G120=0),NOT(Index_운영!H52=0)*G120*(1+$E120*Index_운영!H228)*Index_운영!H52,$C120*$D120/$C$1*Index_운영!H52))</f>
        <v>0</v>
      </c>
      <c r="I120" s="591">
        <f>IF(I$2=0,$C120*$D120/$C$1*Index_운영!I52*Index_운영!I$10,IF(NOT(H120=0),NOT(Index_운영!I52=0)*H120*(1+$E120*Index_운영!I228)*Index_운영!I52,$C120*$D120/$C$1*Index_운영!I52))</f>
        <v>0</v>
      </c>
      <c r="J120" s="591">
        <f>IF(J$2=0,$C120*$D120/$C$1*Index_운영!J52*Index_운영!J$10,IF(NOT(I120=0),NOT(Index_운영!J52=0)*I120*(1+$E120*Index_운영!J228)*Index_운영!J52,$C120*$D120/$C$1*Index_운영!J52))</f>
        <v>0</v>
      </c>
      <c r="K120" s="591">
        <f>IF(K$2=0,$C120*$D120/$C$1*Index_운영!K52*Index_운영!K$10,IF(NOT(J120=0),NOT(Index_운영!K52=0)*J120*(1+$E120*Index_운영!K228)*Index_운영!K52,$C120*$D120/$C$1*Index_운영!K52))</f>
        <v>0</v>
      </c>
      <c r="L120" s="591">
        <f>IF(L$2=0,$C120*$D120/$C$1*Index_운영!L52*Index_운영!L$10,IF(NOT(K120=0),NOT(Index_운영!L52=0)*K120*(1+$E120*Index_운영!L228)*Index_운영!L52,$C120*$D120/$C$1*Index_운영!L52))</f>
        <v>0</v>
      </c>
      <c r="M120" s="591">
        <f>IF(M$2=0,$C120*$D120/$C$1*Index_운영!M52*Index_운영!M$10,IF(NOT(L120=0),NOT(Index_운영!M52=0)*L120*(1+$E120*Index_운영!M228)*Index_운영!M52,$C120*$D120/$C$1*Index_운영!M52))</f>
        <v>0</v>
      </c>
      <c r="N120" s="591">
        <f>IF(N$2=0,$C120*$D120/$C$1*Index_운영!N52*Index_운영!N$10,IF(NOT(M120=0),NOT(Index_운영!N52=0)*M120*(1+$E120*Index_운영!N228)*Index_운영!N52,$C120*$D120/$C$1*Index_운영!N52))</f>
        <v>0</v>
      </c>
      <c r="O120" s="591">
        <f>IF(O$2=0,$C120*$D120/$C$1*Index_운영!O52*Index_운영!O$10,IF(NOT(N120=0),NOT(Index_운영!O52=0)*N120*(1+$E120*Index_운영!O228)*Index_운영!O52,$C120*$D120/$C$1*Index_운영!O52))</f>
        <v>0</v>
      </c>
      <c r="P120" s="591">
        <f>IF(P$2=0,$C120*$D120/$C$1*Index_운영!P52*Index_운영!P$10,IF(NOT(O120=0),NOT(Index_운영!P52=0)*O120*(1+$E120*Index_운영!P228)*Index_운영!P52,$C120*$D120/$C$1*Index_운영!P52))</f>
        <v>0</v>
      </c>
      <c r="Q120" s="591">
        <f>IF(Q$2=0,$C120*$D120/$C$1*Index_운영!Q52*Index_운영!Q$10,IF(NOT(P120=0),NOT(Index_운영!Q52=0)*P120*(1+$E120*Index_운영!Q228)*Index_운영!Q52,$C120*$D120/$C$1*Index_운영!Q52))</f>
        <v>0</v>
      </c>
      <c r="R120" s="591">
        <f>IF(R$2=0,$C120*$D120/$C$1*Index_운영!R52*Index_운영!R$10,IF(NOT(Q120=0),NOT(Index_운영!R52=0)*Q120*(1+$E120*Index_운영!R228)*Index_운영!R52,$C120*$D120/$C$1*Index_운영!R52))</f>
        <v>0</v>
      </c>
      <c r="S120" s="591">
        <f>IF(S$2=0,$C120*$D120/$C$1*Index_운영!S52*Index_운영!S$10,IF(NOT(R120=0),NOT(Index_운영!S52=0)*R120*(1+$E120*Index_운영!S228)*Index_운영!S52,$C120*$D120/$C$1*Index_운영!S52))</f>
        <v>0</v>
      </c>
      <c r="T120" s="591">
        <f>IF(T$2=0,$C120*$D120/$C$1*Index_운영!T52*Index_운영!T$10,IF(NOT(S120=0),NOT(Index_운영!T52=0)*S120*(1+$E120*Index_운영!T228)*Index_운영!T52,$C120*$D120/$C$1*Index_운영!T52))</f>
        <v>0</v>
      </c>
      <c r="U120" s="591">
        <f>IF(U$2=0,$C120*$D120/$C$1*Index_운영!U52*Index_운영!U$10,IF(NOT(T120=0),NOT(Index_운영!U52=0)*T120*(1+$E120*Index_운영!U228)*Index_운영!U52,$C120*$D120/$C$1*Index_운영!U52))</f>
        <v>0</v>
      </c>
      <c r="V120" s="591">
        <f>IF(V$2=0,$C120*$D120/$C$1*Index_운영!V52*Index_운영!V$10,IF(NOT(U120=0),NOT(Index_운영!V52=0)*U120*(1+$E120*Index_운영!V228)*Index_운영!V52,$C120*$D120/$C$1*Index_운영!V52))</f>
        <v>0</v>
      </c>
      <c r="W120" s="591">
        <f>IF(W$2=0,$C120*$D120/$C$1*Index_운영!W52*Index_운영!W$10,IF(NOT(V120=0),NOT(Index_운영!W52=0)*V120*(1+$E120*Index_운영!W228)*Index_운영!W52,$C120*$D120/$C$1*Index_운영!W52))</f>
        <v>0</v>
      </c>
      <c r="X120" s="591">
        <f>IF(X$2=0,$C120*$D120/$C$1*Index_운영!X52*Index_운영!X$10,IF(NOT(W120=0),NOT(Index_운영!X52=0)*W120*(1+$E120*Index_운영!X228)*Index_운영!X52,$C120*$D120/$C$1*Index_운영!X52))</f>
        <v>0</v>
      </c>
      <c r="Y120" s="591">
        <f>IF(Y$2=0,$C120*$D120/$C$1*Index_운영!Y52*Index_운영!Y$10,IF(NOT(X120=0),NOT(Index_운영!Y52=0)*X120*(1+$E120*Index_운영!Y228)*Index_운영!Y52,$C120*$D120/$C$1*Index_운영!Y52))</f>
        <v>0</v>
      </c>
      <c r="Z120" s="591">
        <f>IF(Z$2=0,$C120*$D120/$C$1*Index_운영!Z52*Index_운영!Z$10,IF(NOT(Y120=0),NOT(Index_운영!Z52=0)*Y120*(1+$E120*Index_운영!Z228)*Index_운영!Z52,$C120*$D120/$C$1*Index_운영!Z52))</f>
        <v>0</v>
      </c>
      <c r="AA120" s="591">
        <f>IF(AA$2=0,$C120*$D120/$C$1*Index_운영!AA52*Index_운영!AA$10,IF(NOT(Z120=0),NOT(Index_운영!AA52=0)*Z120*(1+$E120*Index_운영!AA228)*Index_운영!AA52,$C120*$D120/$C$1*Index_운영!AA52))</f>
        <v>0</v>
      </c>
      <c r="AB120" s="591">
        <f>IF(AB$2=0,$C120*$D120/$C$1*Index_운영!AB52*Index_운영!AB$10,IF(NOT(AA120=0),NOT(Index_운영!AB52=0)*AA120*(1+$E120*Index_운영!AB228)*Index_운영!AB52,$C120*$D120/$C$1*Index_운영!AB52))</f>
        <v>0</v>
      </c>
      <c r="AC120" s="591">
        <f>IF(AC$2=0,$C120*$D120/$C$1*Index_운영!AC52*Index_운영!AC$10,IF(NOT(AB120=0),NOT(Index_운영!AC52=0)*AB120*(1+$E120*Index_운영!AC228)*Index_운영!AC52,$C120*$D120/$C$1*Index_운영!AC52))</f>
        <v>0</v>
      </c>
      <c r="AD120" s="591">
        <f>IF(AD$2=0,$C120*$D120/$C$1*Index_운영!AD52*Index_운영!AD$10,IF(NOT(AC120=0),NOT(Index_운영!AD52=0)*AC120*(1+$E120*Index_운영!AD228)*Index_운영!AD52,$C120*$D120/$C$1*Index_운영!AD52))</f>
        <v>0</v>
      </c>
      <c r="AE120" s="591">
        <f>IF(AE$2=0,$C120*$D120/$C$1*Index_운영!AE52*Index_운영!AE$10,IF(NOT(AD120=0),NOT(Index_운영!AE52=0)*AD120*(1+$E120*Index_운영!AE228)*Index_운영!AE52,$C120*$D120/$C$1*Index_운영!AE52))</f>
        <v>0</v>
      </c>
      <c r="AF120" s="591">
        <f>IF(AF$2=0,$C120*$D120/$C$1*Index_운영!AF52*Index_운영!AF$10,IF(NOT(AE120=0),NOT(Index_운영!AF52=0)*AE120*(1+$E120*Index_운영!AF228)*Index_운영!AF52,$C120*$D120/$C$1*Index_운영!AF52))</f>
        <v>0</v>
      </c>
      <c r="AG120" s="591">
        <f>IF(AG$2=0,$C120*$D120/$C$1*Index_운영!AG52*Index_운영!AG$10,IF(NOT(AF120=0),NOT(Index_운영!AG52=0)*AF120*(1+$E120*Index_운영!AG228)*Index_운영!AG52,$C120*$D120/$C$1*Index_운영!AG52))</f>
        <v>0</v>
      </c>
      <c r="AH120" s="591">
        <f>IF(AH$2=0,$C120*$D120/$C$1*Index_운영!AH52*Index_운영!AH$10,IF(NOT(AG120=0),NOT(Index_운영!AH52=0)*AG120*(1+$E120*Index_운영!AH228)*Index_운영!AH52,$C120*$D120/$C$1*Index_운영!AH52))</f>
        <v>0</v>
      </c>
      <c r="AI120" s="591">
        <f>IF(AI$2=0,$C120*$D120/$C$1*Index_운영!AI52*Index_운영!AI$10,IF(NOT(AH120=0),NOT(Index_운영!AI52=0)*AH120*(1+$E120*Index_운영!AI228)*Index_운영!AI52,$C120*$D120/$C$1*Index_운영!AI52))</f>
        <v>0</v>
      </c>
      <c r="AJ120" s="591">
        <f>IF(AJ$2=0,$C120*$D120/$C$1*Index_운영!AJ52*Index_운영!AJ$10,IF(NOT(AI120=0),NOT(Index_운영!AJ52=0)*AI120*(1+$E120*Index_운영!AJ228)*Index_운영!AJ52,$C120*$D120/$C$1*Index_운영!AJ52))</f>
        <v>0</v>
      </c>
      <c r="AK120" s="591">
        <f>IF(AK$2=0,$C120*$D120/$C$1*Index_운영!AK52*Index_운영!AK$10,IF(NOT(AJ120=0),NOT(Index_운영!AK52=0)*AJ120*(1+$E120*Index_운영!AK228)*Index_운영!AK52,$C120*$D120/$C$1*Index_운영!AK52))</f>
        <v>0</v>
      </c>
      <c r="AL120" s="591">
        <f>IF(AL$2=0,$C120*$D120/$C$1*Index_운영!AL52*Index_운영!AL$10,IF(NOT(AK120=0),NOT(Index_운영!AL52=0)*AK120*(1+$E120*Index_운영!AL228)*Index_운영!AL52,$C120*$D120/$C$1*Index_운영!AL52))</f>
        <v>0</v>
      </c>
      <c r="AM120" s="591">
        <f>IF(AM$2=0,$C120*$D120/$C$1*Index_운영!AM52*Index_운영!AM$10,IF(NOT(AL120=0),NOT(Index_운영!AM52=0)*AL120*(1+$E120*Index_운영!AM228)*Index_운영!AM52,$C120*$D120/$C$1*Index_운영!AM52))</f>
        <v>0</v>
      </c>
      <c r="AN120" s="591">
        <f>IF(AN$2=0,$C120*$D120/$C$1*Index_운영!AN52*Index_운영!AN$10,IF(NOT(AM120=0),NOT(Index_운영!AN52=0)*AM120*(1+$E120*Index_운영!AN228)*Index_운영!AN52,$C120*$D120/$C$1*Index_운영!AN52))</f>
        <v>0</v>
      </c>
      <c r="AO120" s="591">
        <f>IF(AO$2=0,$C120*$D120/$C$1*Index_운영!AO52*Index_운영!AO$10,IF(NOT(AN120=0),NOT(Index_운영!AO52=0)*AN120*(1+$E120*Index_운영!AO228)*Index_운영!AO52,$C120*$D120/$C$1*Index_운영!AO52))</f>
        <v>0</v>
      </c>
      <c r="AP120" s="591">
        <f>IF(AP$2=0,$C120*$D120/$C$1*Index_운영!AP52*Index_운영!AP$10,IF(NOT(AO120=0),NOT(Index_운영!AP52=0)*AO120*(1+$E120*Index_운영!AP228)*Index_운영!AP52,$C120*$D120/$C$1*Index_운영!AP52))</f>
        <v>0</v>
      </c>
      <c r="AQ120" s="591">
        <f>IF(AQ$2=0,$C120*$D120/$C$1*Index_운영!AQ52*Index_운영!AQ$10,IF(NOT(AP120=0),NOT(Index_운영!AQ52=0)*AP120*(1+$E120*Index_운영!AQ228)*Index_운영!AQ52,$C120*$D120/$C$1*Index_운영!AQ52))</f>
        <v>0</v>
      </c>
      <c r="AR120" s="591">
        <f>IF(AR$2=0,$C120*$D120/$C$1*Index_운영!AR52*Index_운영!AR$10,IF(NOT(AQ120=0),NOT(Index_운영!AR52=0)*AQ120*(1+$E120*Index_운영!AR228)*Index_운영!AR52,$C120*$D120/$C$1*Index_운영!AR52))</f>
        <v>0</v>
      </c>
      <c r="AS120" s="591">
        <f>IF(AS$2=0,$C120*$D120/$C$1*Index_운영!AS52*Index_운영!AS$10,IF(NOT(AR120=0),NOT(Index_운영!AS52=0)*AR120*(1+$E120*Index_운영!AS228)*Index_운영!AS52,$C120*$D120/$C$1*Index_운영!AS52))</f>
        <v>0</v>
      </c>
      <c r="AT120" s="591">
        <f>IF(AT$2=0,$C120*$D120/$C$1*Index_운영!AT52*Index_운영!AT$10,IF(NOT(AS120=0),NOT(Index_운영!AT52=0)*AS120*(1+$E120*Index_운영!AT228)*Index_운영!AT52,$C120*$D120/$C$1*Index_운영!AT52))</f>
        <v>0</v>
      </c>
      <c r="AU120" s="591">
        <f>IF(AU$2=0,$C120*$D120/$C$1*Index_운영!AU52*Index_운영!AU$10,IF(NOT(AT120=0),NOT(Index_운영!AU52=0)*AT120*(1+$E120*Index_운영!AU228)*Index_운영!AU52,$C120*$D120/$C$1*Index_운영!AU52))</f>
        <v>0</v>
      </c>
      <c r="AV120" s="591">
        <f>IF(AV$2=0,$C120*$D120/$C$1*Index_운영!AV52*Index_운영!AV$10,IF(NOT(AU120=0),NOT(Index_운영!AV52=0)*AU120*(1+$E120*Index_운영!AV228)*Index_운영!AV52,$C120*$D120/$C$1*Index_운영!AV52))</f>
        <v>0</v>
      </c>
      <c r="AW120" s="591">
        <f>IF(AW$2=0,$C120*$D120/$C$1*Index_운영!AW52*Index_운영!AW$10,IF(NOT(AV120=0),NOT(Index_운영!AW52=0)*AV120*(1+$E120*Index_운영!AW228)*Index_운영!AW52,$C120*$D120/$C$1*Index_운영!AW52))</f>
        <v>0</v>
      </c>
      <c r="AX120" s="591">
        <f>IF(AX$2=0,$C120*$D120/$C$1*Index_운영!AX52*Index_운영!AX$10,IF(NOT(AW120=0),NOT(Index_운영!AX52=0)*AW120*(1+$E120*Index_운영!AX228)*Index_운영!AX52,$C120*$D120/$C$1*Index_운영!AX52))</f>
        <v>0</v>
      </c>
      <c r="AY120" s="591">
        <f>IF(AY$2=0,$C120*$D120/$C$1*Index_운영!AY52*Index_운영!AY$10,IF(NOT(AX120=0),NOT(Index_운영!AY52=0)*AX120*(1+$E120*Index_운영!AY228)*Index_운영!AY52,$C120*$D120/$C$1*Index_운영!AY52))</f>
        <v>0</v>
      </c>
      <c r="AZ120" s="591">
        <f>IF(AZ$2=0,$C120*$D120/$C$1*Index_운영!AZ52*Index_운영!AZ$10,IF(NOT(AY120=0),NOT(Index_운영!AZ52=0)*AY120*(1+$E120*Index_운영!AZ228)*Index_운영!AZ52,$C120*$D120/$C$1*Index_운영!AZ52))</f>
        <v>0</v>
      </c>
      <c r="BA120" s="591">
        <f>IF(BA$2=0,$C120*$D120/$C$1*Index_운영!BA52*Index_운영!BA$10,IF(NOT(AZ120=0),NOT(Index_운영!BA52=0)*AZ120*(1+$E120*Index_운영!BA228)*Index_운영!BA52,$C120*$D120/$C$1*Index_운영!BA52))</f>
        <v>0</v>
      </c>
      <c r="BB120" s="591">
        <f>IF(BB$2=0,$C120*$D120/$C$1*Index_운영!BB52*Index_운영!BB$10,IF(NOT(BA120=0),NOT(Index_운영!BB52=0)*BA120*(1+$E120*Index_운영!BB228)*Index_운영!BB52,$C120*$D120/$C$1*Index_운영!BB52))</f>
        <v>0</v>
      </c>
      <c r="BC120" s="591">
        <f>IF(BC$2=0,$C120*$D120/$C$1*Index_운영!BC52*Index_운영!BC$10,IF(NOT(BB120=0),NOT(Index_운영!BC52=0)*BB120*(1+$E120*Index_운영!BC228)*Index_운영!BC52,$C120*$D120/$C$1*Index_운영!BC52))</f>
        <v>0</v>
      </c>
      <c r="BD120" s="591">
        <f>IF(BD$2=0,$C120*$D120/$C$1*Index_운영!BD52*Index_운영!BD$10,IF(NOT(BC120=0),NOT(Index_운영!BD52=0)*BC120*(1+$E120*Index_운영!BD228)*Index_운영!BD52,$C120*$D120/$C$1*Index_운영!BD52))</f>
        <v>0</v>
      </c>
      <c r="BE120" s="591">
        <f>IF(BE$2=0,$C120*$D120/$C$1*Index_운영!BE52*Index_운영!BE$10,IF(NOT(BD120=0),NOT(Index_운영!BE52=0)*BD120*(1+$E120*Index_운영!BE228)*Index_운영!BE52,$C120*$D120/$C$1*Index_운영!BE52))</f>
        <v>0</v>
      </c>
      <c r="BF120" s="591">
        <f>IF(BF$2=0,$C120*$D120/$C$1*Index_운영!BF52*Index_운영!BF$10,IF(NOT(BE120=0),NOT(Index_운영!BF52=0)*BE120*(1+$E120*Index_운영!BF228)*Index_운영!BF52,$C120*$D120/$C$1*Index_운영!BF52))</f>
        <v>0</v>
      </c>
      <c r="BG120" s="591">
        <f>IF(BG$2=0,$C120*$D120/$C$1*Index_운영!BG52*Index_운영!BG$10,IF(NOT(BF120=0),NOT(Index_운영!BG52=0)*BF120*(1+$E120*Index_운영!BG228)*Index_운영!BG52,$C120*$D120/$C$1*Index_운영!BG52))</f>
        <v>0</v>
      </c>
      <c r="BH120" s="591">
        <f>IF(BH$2=0,$C120*$D120/$C$1*Index_운영!BH52*Index_운영!BH$10,IF(NOT(BG120=0),NOT(Index_운영!BH52=0)*BG120*(1+$E120*Index_운영!BH228)*Index_운영!BH52,$C120*$D120/$C$1*Index_운영!BH52))</f>
        <v>0</v>
      </c>
      <c r="BI120" s="591">
        <f>IF(BI$2=0,$C120*$D120/$C$1*Index_운영!BI52*Index_운영!BI$10,IF(NOT(BH120=0),NOT(Index_운영!BI52=0)*BH120*(1+$E120*Index_운영!BI228)*Index_운영!BI52,$C120*$D120/$C$1*Index_운영!BI52))</f>
        <v>0</v>
      </c>
      <c r="BJ120" s="591">
        <f>IF(BJ$2=0,$C120*$D120/$C$1*Index_운영!BJ52*Index_운영!BJ$10,IF(NOT(BI120=0),NOT(Index_운영!BJ52=0)*BI120*(1+$E120*Index_운영!BJ228)*Index_운영!BJ52,$C120*$D120/$C$1*Index_운영!BJ52))</f>
        <v>0</v>
      </c>
      <c r="BK120" s="591">
        <f>IF(BK$2=0,$C120*$D120/$C$1*Index_운영!BK52*Index_운영!BK$10,IF(NOT(BJ120=0),NOT(Index_운영!BK52=0)*BJ120*(1+$E120*Index_운영!BK228)*Index_운영!BK52,$C120*$D120/$C$1*Index_운영!BK52))</f>
        <v>0</v>
      </c>
      <c r="BL120" s="591">
        <f>IF(BL$2=0,$C120*$D120/$C$1*Index_운영!BL52*Index_운영!BL$10,IF(NOT(BK120=0),NOT(Index_운영!BL52=0)*BK120*(1+$E120*Index_운영!BL228)*Index_운영!BL52,$C120*$D120/$C$1*Index_운영!BL52))</f>
        <v>0</v>
      </c>
      <c r="BM120" s="591">
        <f>IF(BM$2=0,$C120*$D120/$C$1*Index_운영!BM52*Index_운영!BM$10,IF(NOT(BL120=0),NOT(Index_운영!BM52=0)*BL120*(1+$E120*Index_운영!BM228)*Index_운영!BM52,$C120*$D120/$C$1*Index_운영!BM52))</f>
        <v>0</v>
      </c>
      <c r="BN120" s="591">
        <f>IF(BN$2=0,$C120*$D120/$C$1*Index_운영!BN52*Index_운영!BN$10,IF(NOT(BM120=0),NOT(Index_운영!BN52=0)*BM120*(1+$E120*Index_운영!BN228)*Index_운영!BN52,$C120*$D120/$C$1*Index_운영!BN52))</f>
        <v>0</v>
      </c>
      <c r="BO120" s="591">
        <f>IF(BO$2=0,$C120*$D120/$C$1*Index_운영!BO52*Index_운영!BO$10,IF(NOT(BN120=0),NOT(Index_운영!BO52=0)*BN120*(1+$E120*Index_운영!BO228)*Index_운영!BO52,$C120*$D120/$C$1*Index_운영!BO52))</f>
        <v>0</v>
      </c>
      <c r="BP120" s="591">
        <f>IF(BP$2=0,$C120*$D120/$C$1*Index_운영!BP52*Index_운영!BP$10,IF(NOT(BO120=0),NOT(Index_운영!BP52=0)*BO120*(1+$E120*Index_운영!BP228)*Index_운영!BP52,$C120*$D120/$C$1*Index_운영!BP52))</f>
        <v>0</v>
      </c>
      <c r="BQ120" s="591">
        <f>IF(BQ$2=0,$C120*$D120/$C$1*Index_운영!BQ52*Index_운영!BQ$10,IF(NOT(BP120=0),NOT(Index_운영!BQ52=0)*BP120*(1+$E120*Index_운영!BQ228)*Index_운영!BQ52,$C120*$D120/$C$1*Index_운영!BQ52))</f>
        <v>0</v>
      </c>
      <c r="BR120" s="591">
        <f>IF(BR$2=0,$C120*$D120/$C$1*Index_운영!BR52*Index_운영!BR$10,IF(NOT(BQ120=0),NOT(Index_운영!BR52=0)*BQ120*(1+$E120*Index_운영!BR228)*Index_운영!BR52,$C120*$D120/$C$1*Index_운영!BR52))</f>
        <v>0</v>
      </c>
      <c r="BS120" s="591">
        <f>IF(BS$2=0,$C120*$D120/$C$1*Index_운영!BS52*Index_운영!BS$10,IF(NOT(BR120=0),NOT(Index_운영!BS52=0)*BR120*(1+$E120*Index_운영!BS228)*Index_운영!BS52,$C120*$D120/$C$1*Index_운영!BS52))</f>
        <v>0</v>
      </c>
      <c r="BT120" s="591">
        <f>IF(BT$2=0,$C120*$D120/$C$1*Index_운영!BT52*Index_운영!BT$10,IF(NOT(BS120=0),NOT(Index_운영!BT52=0)*BS120*(1+$E120*Index_운영!BT228)*Index_운영!BT52,$C120*$D120/$C$1*Index_운영!BT52))</f>
        <v>0</v>
      </c>
      <c r="BU120" s="591">
        <f>IF(BU$2=0,$C120*$D120/$C$1*Index_운영!BU52*Index_운영!BU$10,IF(NOT(BT120=0),NOT(Index_운영!BU52=0)*BT120*(1+$E120*Index_운영!BU228)*Index_운영!BU52,$C120*$D120/$C$1*Index_운영!BU52))</f>
        <v>0</v>
      </c>
      <c r="BV120" s="591">
        <f>IF(BV$2=0,$C120*$D120/$C$1*Index_운영!BV52*Index_운영!BV$10,IF(NOT(BU120=0),NOT(Index_운영!BV52=0)*BU120*(1+$E120*Index_운영!BV228)*Index_운영!BV52,$C120*$D120/$C$1*Index_운영!BV52))</f>
        <v>0</v>
      </c>
      <c r="BW120" s="591">
        <f>IF(BW$2=0,$C120*$D120/$C$1*Index_운영!BW52*Index_운영!BW$10,IF(NOT(BV120=0),NOT(Index_운영!BW52=0)*BV120*(1+$E120*Index_운영!BW228)*Index_운영!BW52,$C120*$D120/$C$1*Index_운영!BW52))</f>
        <v>0</v>
      </c>
      <c r="BX120" s="591">
        <f>IF(BX$2=0,$C120*$D120/$C$1*Index_운영!BX52*Index_운영!BX$10,IF(NOT(BW120=0),NOT(Index_운영!BX52=0)*BW120*(1+$E120*Index_운영!BX228)*Index_운영!BX52,$C120*$D120/$C$1*Index_운영!BX52))</f>
        <v>0</v>
      </c>
      <c r="BY120" s="591">
        <f>IF(BY$2=0,$C120*$D120/$C$1*Index_운영!BY52*Index_운영!BY$10,IF(NOT(BX120=0),NOT(Index_운영!BY52=0)*BX120*(1+$E120*Index_운영!BY228)*Index_운영!BY52,$C120*$D120/$C$1*Index_운영!BY52))</f>
        <v>0</v>
      </c>
      <c r="BZ120" s="591">
        <f>IF(BZ$2=0,$C120*$D120/$C$1*Index_운영!BZ52*Index_운영!BZ$10,IF(NOT(BY120=0),NOT(Index_운영!BZ52=0)*BY120*(1+$E120*Index_운영!BZ228)*Index_운영!BZ52,$C120*$D120/$C$1*Index_운영!BZ52))</f>
        <v>0</v>
      </c>
      <c r="CA120" s="591">
        <f>IF(CA$2=0,$C120*$D120/$C$1*Index_운영!CA52*Index_운영!CA$10,IF(NOT(BZ120=0),NOT(Index_운영!CA52=0)*BZ120*(1+$E120*Index_운영!CA228)*Index_운영!CA52,$C120*$D120/$C$1*Index_운영!CA52))</f>
        <v>0</v>
      </c>
      <c r="CB120" s="591">
        <f>IF(CB$2=0,$C120*$D120/$C$1*Index_운영!CB52*Index_운영!CB$10,IF(NOT(CA120=0),NOT(Index_운영!CB52=0)*CA120*(1+$E120*Index_운영!CB228)*Index_운영!CB52,$C120*$D120/$C$1*Index_운영!CB52))</f>
        <v>0</v>
      </c>
      <c r="CC120" s="591">
        <f>IF(CC$2=0,$C120*$D120/$C$1*Index_운영!CC52*Index_운영!CC$10,IF(NOT(CB120=0),NOT(Index_운영!CC52=0)*CB120*(1+$E120*Index_운영!CC228)*Index_운영!CC52,$C120*$D120/$C$1*Index_운영!CC52))</f>
        <v>0</v>
      </c>
      <c r="CD120" s="591">
        <f>IF(CD$2=0,$C120*$D120/$C$1*Index_운영!CD52*Index_운영!CD$10,IF(NOT(CC120=0),NOT(Index_운영!CD52=0)*CC120*(1+$E120*Index_운영!CD228)*Index_운영!CD52,$C120*$D120/$C$1*Index_운영!CD52))</f>
        <v>0</v>
      </c>
      <c r="CE120" s="591">
        <f>IF(CE$2=0,$C120*$D120/$C$1*Index_운영!CE52*Index_운영!CE$10,IF(NOT(CD120=0),NOT(Index_운영!CE52=0)*CD120*(1+$E120*Index_운영!CE228)*Index_운영!CE52,$C120*$D120/$C$1*Index_운영!CE52))</f>
        <v>0</v>
      </c>
      <c r="CF120" s="591">
        <f>IF(CF$2=0,$C120*$D120/$C$1*Index_운영!CF52*Index_운영!CF$10,IF(NOT(CE120=0),NOT(Index_운영!CF52=0)*CE120*(1+$E120*Index_운영!CF228)*Index_운영!CF52,$C120*$D120/$C$1*Index_운영!CF52))</f>
        <v>0</v>
      </c>
      <c r="CG120" s="591">
        <f>IF(CG$2=0,$C120*$D120/$C$1*Index_운영!CG52*Index_운영!CG$10,IF(NOT(CF120=0),NOT(Index_운영!CG52=0)*CF120*(1+$E120*Index_운영!CG228)*Index_운영!CG52,$C120*$D120/$C$1*Index_운영!CG52))</f>
        <v>0</v>
      </c>
      <c r="CH120" s="591">
        <f>IF(CH$2=0,$C120*$D120/$C$1*Index_운영!CH52*Index_운영!CH$10,IF(NOT(CG120=0),NOT(Index_운영!CH52=0)*CG120*(1+$E120*Index_운영!CH228)*Index_운영!CH52,$C120*$D120/$C$1*Index_운영!CH52))</f>
        <v>0</v>
      </c>
      <c r="CI120" s="591">
        <f>IF(CI$2=0,$C120*$D120/$C$1*Index_운영!CI52*Index_운영!CI$10,IF(NOT(CH120=0),NOT(Index_운영!CI52=0)*CH120*(1+$E120*Index_운영!CI228)*Index_운영!CI52,$C120*$D120/$C$1*Index_운영!CI52))</f>
        <v>0</v>
      </c>
      <c r="CJ120" s="591">
        <f>IF(CJ$2=0,$C120*$D120/$C$1*Index_운영!CJ52*Index_운영!CJ$10,IF(NOT(CI120=0),NOT(Index_운영!CJ52=0)*CI120*(1+$E120*Index_운영!CJ228)*Index_운영!CJ52,$C120*$D120/$C$1*Index_운영!CJ52))</f>
        <v>0</v>
      </c>
      <c r="CK120" s="591">
        <f>IF(CK$2=0,$C120*$D120/$C$1*Index_운영!CK52*Index_운영!CK$10,IF(NOT(CJ120=0),NOT(Index_운영!CK52=0)*CJ120*(1+$E120*Index_운영!CK228)*Index_운영!CK52,$C120*$D120/$C$1*Index_운영!CK52))</f>
        <v>0</v>
      </c>
      <c r="CL120" s="591">
        <f>IF(CL$2=0,$C120*$D120/$C$1*Index_운영!CL52*Index_운영!CL$10,IF(NOT(CK120=0),NOT(Index_운영!CL52=0)*CK120*(1+$E120*Index_운영!CL228)*Index_운영!CL52,$C120*$D120/$C$1*Index_운영!CL52))</f>
        <v>0</v>
      </c>
      <c r="CM120" s="591">
        <f>IF(CM$2=0,$C120*$D120/$C$1*Index_운영!CM52*Index_운영!CM$10,IF(NOT(CL120=0),NOT(Index_운영!CM52=0)*CL120*(1+$E120*Index_운영!CM228)*Index_운영!CM52,$C120*$D120/$C$1*Index_운영!CM52))</f>
        <v>0</v>
      </c>
      <c r="CN120" s="591">
        <f>IF(CN$2=0,$C120*$D120/$C$1*Index_운영!CN52*Index_운영!CN$10,IF(NOT(CM120=0),NOT(Index_운영!CN52=0)*CM120*(1+$E120*Index_운영!CN228)*Index_운영!CN52,$C120*$D120/$C$1*Index_운영!CN52))</f>
        <v>0</v>
      </c>
      <c r="CO120" s="591">
        <f>IF(CO$2=0,$C120*$D120/$C$1*Index_운영!CO52*Index_운영!CO$10,IF(NOT(CN120=0),NOT(Index_운영!CO52=0)*CN120*(1+$E120*Index_운영!CO228)*Index_운영!CO52,$C120*$D120/$C$1*Index_운영!CO52))</f>
        <v>0</v>
      </c>
      <c r="CP120" s="591">
        <f>IF(CP$2=0,$C120*$D120/$C$1*Index_운영!CP52*Index_운영!CP$10,IF(NOT(CO120=0),NOT(Index_운영!CP52=0)*CO120*(1+$E120*Index_운영!CP228)*Index_운영!CP52,$C120*$D120/$C$1*Index_운영!CP52))</f>
        <v>0</v>
      </c>
      <c r="CQ120" s="591">
        <f>IF(CQ$2=0,$C120*$D120/$C$1*Index_운영!CQ52*Index_운영!CQ$10,IF(NOT(CP120=0),NOT(Index_운영!CQ52=0)*CP120*(1+$E120*Index_운영!CQ228)*Index_운영!CQ52,$C120*$D120/$C$1*Index_운영!CQ52))</f>
        <v>0</v>
      </c>
      <c r="CR120" s="591">
        <f>IF(CR$2=0,$C120*$D120/$C$1*Index_운영!CR52*Index_운영!CR$10,IF(NOT(CQ120=0),NOT(Index_운영!CR52=0)*CQ120*(1+$E120*Index_운영!CR228)*Index_운영!CR52,$C120*$D120/$C$1*Index_운영!CR52))</f>
        <v>0</v>
      </c>
      <c r="CS120" s="591">
        <f>IF(CS$2=0,$C120*$D120/$C$1*Index_운영!CS52*Index_운영!CS$10,IF(NOT(CR120=0),NOT(Index_운영!CS52=0)*CR120*(1+$E120*Index_운영!CS228)*Index_운영!CS52,$C120*$D120/$C$1*Index_운영!CS52))</f>
        <v>0</v>
      </c>
      <c r="CT120" s="591">
        <f>IF(CT$2=0,$C120*$D120/$C$1*Index_운영!CT52*Index_운영!CT$10,IF(NOT(CS120=0),NOT(Index_운영!CT52=0)*CS120*(1+$E120*Index_운영!CT228)*Index_운영!CT52,$C120*$D120/$C$1*Index_운영!CT52))</f>
        <v>0</v>
      </c>
      <c r="CU120" s="591">
        <f>IF(CU$2=0,$C120*$D120/$C$1*Index_운영!CU52*Index_운영!CU$10,IF(NOT(CT120=0),NOT(Index_운영!CU52=0)*CT120*(1+$E120*Index_운영!CU228)*Index_운영!CU52,$C120*$D120/$C$1*Index_운영!CU52))</f>
        <v>0</v>
      </c>
      <c r="CV120" s="591">
        <f>IF(CV$2=0,$C120*$D120/$C$1*Index_운영!CV52*Index_운영!CV$10,IF(NOT(CU120=0),NOT(Index_운영!CV52=0)*CU120*(1+$E120*Index_운영!CV228)*Index_운영!CV52,$C120*$D120/$C$1*Index_운영!CV52))</f>
        <v>0</v>
      </c>
      <c r="CW120" s="591">
        <f>IF(CW$2=0,$C120*$D120/$C$1*Index_운영!CW52*Index_운영!CW$10,IF(NOT(CV120=0),NOT(Index_운영!CW52=0)*CV120*(1+$E120*Index_운영!CW228)*Index_운영!CW52,$C120*$D120/$C$1*Index_운영!CW52))</f>
        <v>0</v>
      </c>
      <c r="CX120" s="591">
        <f>IF(CX$2=0,$C120*$D120/$C$1*Index_운영!CX52*Index_운영!CX$10,IF(NOT(CW120=0),NOT(Index_운영!CX52=0)*CW120*(1+$E120*Index_운영!CX228)*Index_운영!CX52,$C120*$D120/$C$1*Index_운영!CX52))</f>
        <v>0</v>
      </c>
      <c r="CY120" s="591">
        <f>IF(CY$2=0,$C120*$D120/$C$1*Index_운영!CY52*Index_운영!CY$10,IF(NOT(CX120=0),NOT(Index_운영!CY52=0)*CX120*(1+$E120*Index_운영!CY228)*Index_운영!CY52,$C120*$D120/$C$1*Index_운영!CY52))</f>
        <v>0</v>
      </c>
      <c r="CZ120" s="591">
        <f>IF(CZ$2=0,$C120*$D120/$C$1*Index_운영!CZ52*Index_운영!CZ$10,IF(NOT(CY120=0),NOT(Index_운영!CZ52=0)*CY120*(1+$E120*Index_운영!CZ228)*Index_운영!CZ52,$C120*$D120/$C$1*Index_운영!CZ52))</f>
        <v>0</v>
      </c>
      <c r="DA120" s="591">
        <f>IF(DA$2=0,$C120*$D120/$C$1*Index_운영!DA52*Index_운영!DA$10,IF(NOT(CZ120=0),NOT(Index_운영!DA52=0)*CZ120*(1+$E120*Index_운영!DA228)*Index_운영!DA52,$C120*$D120/$C$1*Index_운영!DA52))</f>
        <v>0</v>
      </c>
      <c r="DB120" s="591">
        <f>IF(DB$2=0,$C120*$D120/$C$1*Index_운영!DB52*Index_운영!DB$10,IF(NOT(DA120=0),NOT(Index_운영!DB52=0)*DA120*(1+$E120*Index_운영!DB228)*Index_운영!DB52,$C120*$D120/$C$1*Index_운영!DB52))</f>
        <v>0</v>
      </c>
      <c r="DC120" s="591">
        <f>IF(DC$2=0,$C120*$D120/$C$1*Index_운영!DC52*Index_운영!DC$10,IF(NOT(DB120=0),NOT(Index_운영!DC52=0)*DB120*(1+$E120*Index_운영!DC228)*Index_운영!DC52,$C120*$D120/$C$1*Index_운영!DC52))</f>
        <v>0</v>
      </c>
      <c r="DD120" s="591">
        <f>IF(DD$2=0,$C120*$D120/$C$1*Index_운영!DD52*Index_운영!DD$10,IF(NOT(DC120=0),NOT(Index_운영!DD52=0)*DC120*(1+$E120*Index_운영!DD228)*Index_운영!DD52,$C120*$D120/$C$1*Index_운영!DD52))</f>
        <v>0</v>
      </c>
      <c r="DE120" s="591">
        <f>IF(DE$2=0,$C120*$D120/$C$1*Index_운영!DE52*Index_운영!DE$10,IF(NOT(DD120=0),NOT(Index_운영!DE52=0)*DD120*(1+$E120*Index_운영!DE228)*Index_운영!DE52,$C120*$D120/$C$1*Index_운영!DE52))</f>
        <v>0</v>
      </c>
      <c r="DF120" s="591">
        <f>IF(DF$2=0,$C120*$D120/$C$1*Index_운영!DF52*Index_운영!DF$10,IF(NOT(DE120=0),NOT(Index_운영!DF52=0)*DE120*(1+$E120*Index_운영!DF228)*Index_운영!DF52,$C120*$D120/$C$1*Index_운영!DF52))</f>
        <v>0</v>
      </c>
      <c r="DG120" s="591">
        <f>IF(DG$2=0,$C120*$D120/$C$1*Index_운영!DG52*Index_운영!DG$10,IF(NOT(DF120=0),NOT(Index_운영!DG52=0)*DF120*(1+$E120*Index_운영!DG228)*Index_운영!DG52,$C120*$D120/$C$1*Index_운영!DG52))</f>
        <v>0</v>
      </c>
      <c r="DH120" s="591">
        <f>IF(DH$2=0,$C120*$D120/$C$1*Index_운영!DH52*Index_운영!DH$10,IF(NOT(DG120=0),NOT(Index_운영!DH52=0)*DG120*(1+$E120*Index_운영!DH228)*Index_운영!DH52,$C120*$D120/$C$1*Index_운영!DH52))</f>
        <v>0</v>
      </c>
      <c r="DI120" s="591">
        <f>IF(DI$2=0,$C120*$D120/$C$1*Index_운영!DI52*Index_운영!DI$10,IF(NOT(DH120=0),NOT(Index_운영!DI52=0)*DH120*(1+$E120*Index_운영!DI228)*Index_운영!DI52,$C120*$D120/$C$1*Index_운영!DI52))</f>
        <v>0</v>
      </c>
      <c r="DJ120" s="591">
        <f>IF(DJ$2=0,$C120*$D120/$C$1*Index_운영!DJ52*Index_운영!DJ$10,IF(NOT(DI120=0),NOT(Index_운영!DJ52=0)*DI120*(1+$E120*Index_운영!DJ228)*Index_운영!DJ52,$C120*$D120/$C$1*Index_운영!DJ52))</f>
        <v>0</v>
      </c>
      <c r="DK120" s="591">
        <f>IF(DK$2=0,$C120*$D120/$C$1*Index_운영!DK52*Index_운영!DK$10,IF(NOT(DJ120=0),NOT(Index_운영!DK52=0)*DJ120*(1+$E120*Index_운영!DK228)*Index_운영!DK52,$C120*$D120/$C$1*Index_운영!DK52))</f>
        <v>0</v>
      </c>
      <c r="DL120" s="591">
        <f>IF(DL$2=0,$C120*$D120/$C$1*Index_운영!DL52*Index_운영!DL$10,IF(NOT(DK120=0),NOT(Index_운영!DL52=0)*DK120*(1+$E120*Index_운영!DL228)*Index_운영!DL52,$C120*$D120/$C$1*Index_운영!DL52))</f>
        <v>0</v>
      </c>
      <c r="DM120" s="591">
        <f>IF(DM$2=0,$C120*$D120/$C$1*Index_운영!DM52*Index_운영!DM$10,IF(NOT(DL120=0),NOT(Index_운영!DM52=0)*DL120*(1+$E120*Index_운영!DM228)*Index_운영!DM52,$C120*$D120/$C$1*Index_운영!DM52))</f>
        <v>0</v>
      </c>
      <c r="DN120" s="591">
        <f>IF(DN$2=0,$C120*$D120/$C$1*Index_운영!DN52*Index_운영!DN$10,IF(NOT(DM120=0),NOT(Index_운영!DN52=0)*DM120*(1+$E120*Index_운영!DN228)*Index_운영!DN52,$C120*$D120/$C$1*Index_운영!DN52))</f>
        <v>0</v>
      </c>
      <c r="DO120" s="591">
        <f>IF(DO$2=0,$C120*$D120/$C$1*Index_운영!DO52*Index_운영!DO$10,IF(NOT(DN120=0),NOT(Index_운영!DO52=0)*DN120*(1+$E120*Index_운영!DO228)*Index_운영!DO52,$C120*$D120/$C$1*Index_운영!DO52))</f>
        <v>0</v>
      </c>
      <c r="DP120" s="591">
        <f>IF(DP$2=0,$C120*$D120/$C$1*Index_운영!DP52*Index_운영!DP$10,IF(NOT(DO120=0),NOT(Index_운영!DP52=0)*DO120*(1+$E120*Index_운영!DP228)*Index_운영!DP52,$C120*$D120/$C$1*Index_운영!DP52))</f>
        <v>0</v>
      </c>
      <c r="DQ120" s="591">
        <f>IF(DQ$2=0,$C120*$D120/$C$1*Index_운영!DQ52*Index_운영!DQ$10,IF(NOT(DP120=0),NOT(Index_운영!DQ52=0)*DP120*(1+$E120*Index_운영!DQ228)*Index_운영!DQ52,$C120*$D120/$C$1*Index_운영!DQ52))</f>
        <v>0</v>
      </c>
      <c r="DR120" s="591">
        <f>IF(DR$2=0,$C120*$D120/$C$1*Index_운영!DR52*Index_운영!DR$10,IF(NOT(DQ120=0),NOT(Index_운영!DR52=0)*DQ120*(1+$E120*Index_운영!DR228)*Index_운영!DR52,$C120*$D120/$C$1*Index_운영!DR52))</f>
        <v>0</v>
      </c>
      <c r="DS120" s="591">
        <f>IF(DS$2=0,$C120*$D120/$C$1*Index_운영!DS52*Index_운영!DS$10,IF(NOT(DR120=0),NOT(Index_운영!DS52=0)*DR120*(1+$E120*Index_운영!DS228)*Index_운영!DS52,$C120*$D120/$C$1*Index_운영!DS52))</f>
        <v>0</v>
      </c>
      <c r="DT120" s="591">
        <f>IF(DT$2=0,$C120*$D120/$C$1*Index_운영!DT52*Index_운영!DT$10,IF(NOT(DS120=0),NOT(Index_운영!DT52=0)*DS120*(1+$E120*Index_운영!DT228)*Index_운영!DT52,$C120*$D120/$C$1*Index_운영!DT52))</f>
        <v>0</v>
      </c>
      <c r="DU120" s="591">
        <f>IF(DU$2=0,$C120*$D120/$C$1*Index_운영!DU52*Index_운영!DU$10,IF(NOT(DT120=0),NOT(Index_운영!DU52=0)*DT120*(1+$E120*Index_운영!DU228)*Index_운영!DU52,$C120*$D120/$C$1*Index_운영!DU52))</f>
        <v>0</v>
      </c>
      <c r="DV120" s="591">
        <f>IF(DV$2=0,$C120*$D120/$C$1*Index_운영!DV52*Index_운영!DV$10,IF(NOT(DU120=0),NOT(Index_운영!DV52=0)*DU120*(1+$E120*Index_운영!DV228)*Index_운영!DV52,$C120*$D120/$C$1*Index_운영!DV52))</f>
        <v>0</v>
      </c>
    </row>
    <row r="121" spans="1:126" s="485" customFormat="1" outlineLevel="1" x14ac:dyDescent="0.4">
      <c r="A121" s="737"/>
      <c r="B121" s="464">
        <f>'Rent Roll'!$B27</f>
        <v>0</v>
      </c>
      <c r="C121" s="1219">
        <f>'Rent Roll'!$K27</f>
        <v>0</v>
      </c>
      <c r="D121" s="1220">
        <f>'Rent Roll'!$S27</f>
        <v>0</v>
      </c>
      <c r="E121" s="1221">
        <f>'Rent Roll'!$T27</f>
        <v>0</v>
      </c>
      <c r="F121" s="588">
        <f>IF(F$2=0,$C121*$D121/$C$1*Index_운영!F53*Index_운영!F$10,IF(NOT(E121=0),NOT(Index_운영!F53=0)*E121*(1+$E121*Index_운영!F229)*Index_운영!F53,$C121*$D121/$C$1*Index_운영!F53))</f>
        <v>0</v>
      </c>
      <c r="G121" s="591">
        <f>IF(G$2=0,$C121*$D121/$C$1*Index_운영!G53*Index_운영!G$10,IF(NOT(F121=0),NOT(Index_운영!G53=0)*F121*(1+$E121*Index_운영!G229)*Index_운영!G53,$C121*$D121/$C$1*Index_운영!G53))</f>
        <v>0</v>
      </c>
      <c r="H121" s="591">
        <f>IF(H$2=0,$C121*$D121/$C$1*Index_운영!H53*Index_운영!H$10,IF(NOT(G121=0),NOT(Index_운영!H53=0)*G121*(1+$E121*Index_운영!H229)*Index_운영!H53,$C121*$D121/$C$1*Index_운영!H53))</f>
        <v>0</v>
      </c>
      <c r="I121" s="591">
        <f>IF(I$2=0,$C121*$D121/$C$1*Index_운영!I53*Index_운영!I$10,IF(NOT(H121=0),NOT(Index_운영!I53=0)*H121*(1+$E121*Index_운영!I229)*Index_운영!I53,$C121*$D121/$C$1*Index_운영!I53))</f>
        <v>0</v>
      </c>
      <c r="J121" s="591">
        <f>IF(J$2=0,$C121*$D121/$C$1*Index_운영!J53*Index_운영!J$10,IF(NOT(I121=0),NOT(Index_운영!J53=0)*I121*(1+$E121*Index_운영!J229)*Index_운영!J53,$C121*$D121/$C$1*Index_운영!J53))</f>
        <v>0</v>
      </c>
      <c r="K121" s="591">
        <f>IF(K$2=0,$C121*$D121/$C$1*Index_운영!K53*Index_운영!K$10,IF(NOT(J121=0),NOT(Index_운영!K53=0)*J121*(1+$E121*Index_운영!K229)*Index_운영!K53,$C121*$D121/$C$1*Index_운영!K53))</f>
        <v>0</v>
      </c>
      <c r="L121" s="591">
        <f>IF(L$2=0,$C121*$D121/$C$1*Index_운영!L53*Index_운영!L$10,IF(NOT(K121=0),NOT(Index_운영!L53=0)*K121*(1+$E121*Index_운영!L229)*Index_운영!L53,$C121*$D121/$C$1*Index_운영!L53))</f>
        <v>0</v>
      </c>
      <c r="M121" s="591">
        <f>IF(M$2=0,$C121*$D121/$C$1*Index_운영!M53*Index_운영!M$10,IF(NOT(L121=0),NOT(Index_운영!M53=0)*L121*(1+$E121*Index_운영!M229)*Index_운영!M53,$C121*$D121/$C$1*Index_운영!M53))</f>
        <v>0</v>
      </c>
      <c r="N121" s="591">
        <f>IF(N$2=0,$C121*$D121/$C$1*Index_운영!N53*Index_운영!N$10,IF(NOT(M121=0),NOT(Index_운영!N53=0)*M121*(1+$E121*Index_운영!N229)*Index_운영!N53,$C121*$D121/$C$1*Index_운영!N53))</f>
        <v>0</v>
      </c>
      <c r="O121" s="591">
        <f>IF(O$2=0,$C121*$D121/$C$1*Index_운영!O53*Index_운영!O$10,IF(NOT(N121=0),NOT(Index_운영!O53=0)*N121*(1+$E121*Index_운영!O229)*Index_운영!O53,$C121*$D121/$C$1*Index_운영!O53))</f>
        <v>0</v>
      </c>
      <c r="P121" s="591">
        <f>IF(P$2=0,$C121*$D121/$C$1*Index_운영!P53*Index_운영!P$10,IF(NOT(O121=0),NOT(Index_운영!P53=0)*O121*(1+$E121*Index_운영!P229)*Index_운영!P53,$C121*$D121/$C$1*Index_운영!P53))</f>
        <v>0</v>
      </c>
      <c r="Q121" s="591">
        <f>IF(Q$2=0,$C121*$D121/$C$1*Index_운영!Q53*Index_운영!Q$10,IF(NOT(P121=0),NOT(Index_운영!Q53=0)*P121*(1+$E121*Index_운영!Q229)*Index_운영!Q53,$C121*$D121/$C$1*Index_운영!Q53))</f>
        <v>0</v>
      </c>
      <c r="R121" s="591">
        <f>IF(R$2=0,$C121*$D121/$C$1*Index_운영!R53*Index_운영!R$10,IF(NOT(Q121=0),NOT(Index_운영!R53=0)*Q121*(1+$E121*Index_운영!R229)*Index_운영!R53,$C121*$D121/$C$1*Index_운영!R53))</f>
        <v>0</v>
      </c>
      <c r="S121" s="591">
        <f>IF(S$2=0,$C121*$D121/$C$1*Index_운영!S53*Index_운영!S$10,IF(NOT(R121=0),NOT(Index_운영!S53=0)*R121*(1+$E121*Index_운영!S229)*Index_운영!S53,$C121*$D121/$C$1*Index_운영!S53))</f>
        <v>0</v>
      </c>
      <c r="T121" s="591">
        <f>IF(T$2=0,$C121*$D121/$C$1*Index_운영!T53*Index_운영!T$10,IF(NOT(S121=0),NOT(Index_운영!T53=0)*S121*(1+$E121*Index_운영!T229)*Index_운영!T53,$C121*$D121/$C$1*Index_운영!T53))</f>
        <v>0</v>
      </c>
      <c r="U121" s="591">
        <f>IF(U$2=0,$C121*$D121/$C$1*Index_운영!U53*Index_운영!U$10,IF(NOT(T121=0),NOT(Index_운영!U53=0)*T121*(1+$E121*Index_운영!U229)*Index_운영!U53,$C121*$D121/$C$1*Index_운영!U53))</f>
        <v>0</v>
      </c>
      <c r="V121" s="591">
        <f>IF(V$2=0,$C121*$D121/$C$1*Index_운영!V53*Index_운영!V$10,IF(NOT(U121=0),NOT(Index_운영!V53=0)*U121*(1+$E121*Index_운영!V229)*Index_운영!V53,$C121*$D121/$C$1*Index_운영!V53))</f>
        <v>0</v>
      </c>
      <c r="W121" s="591">
        <f>IF(W$2=0,$C121*$D121/$C$1*Index_운영!W53*Index_운영!W$10,IF(NOT(V121=0),NOT(Index_운영!W53=0)*V121*(1+$E121*Index_운영!W229)*Index_운영!W53,$C121*$D121/$C$1*Index_운영!W53))</f>
        <v>0</v>
      </c>
      <c r="X121" s="591">
        <f>IF(X$2=0,$C121*$D121/$C$1*Index_운영!X53*Index_운영!X$10,IF(NOT(W121=0),NOT(Index_운영!X53=0)*W121*(1+$E121*Index_운영!X229)*Index_운영!X53,$C121*$D121/$C$1*Index_운영!X53))</f>
        <v>0</v>
      </c>
      <c r="Y121" s="591">
        <f>IF(Y$2=0,$C121*$D121/$C$1*Index_운영!Y53*Index_운영!Y$10,IF(NOT(X121=0),NOT(Index_운영!Y53=0)*X121*(1+$E121*Index_운영!Y229)*Index_운영!Y53,$C121*$D121/$C$1*Index_운영!Y53))</f>
        <v>0</v>
      </c>
      <c r="Z121" s="591">
        <f>IF(Z$2=0,$C121*$D121/$C$1*Index_운영!Z53*Index_운영!Z$10,IF(NOT(Y121=0),NOT(Index_운영!Z53=0)*Y121*(1+$E121*Index_운영!Z229)*Index_운영!Z53,$C121*$D121/$C$1*Index_운영!Z53))</f>
        <v>0</v>
      </c>
      <c r="AA121" s="591">
        <f>IF(AA$2=0,$C121*$D121/$C$1*Index_운영!AA53*Index_운영!AA$10,IF(NOT(Z121=0),NOT(Index_운영!AA53=0)*Z121*(1+$E121*Index_운영!AA229)*Index_운영!AA53,$C121*$D121/$C$1*Index_운영!AA53))</f>
        <v>0</v>
      </c>
      <c r="AB121" s="591">
        <f>IF(AB$2=0,$C121*$D121/$C$1*Index_운영!AB53*Index_운영!AB$10,IF(NOT(AA121=0),NOT(Index_운영!AB53=0)*AA121*(1+$E121*Index_운영!AB229)*Index_운영!AB53,$C121*$D121/$C$1*Index_운영!AB53))</f>
        <v>0</v>
      </c>
      <c r="AC121" s="591">
        <f>IF(AC$2=0,$C121*$D121/$C$1*Index_운영!AC53*Index_운영!AC$10,IF(NOT(AB121=0),NOT(Index_운영!AC53=0)*AB121*(1+$E121*Index_운영!AC229)*Index_운영!AC53,$C121*$D121/$C$1*Index_운영!AC53))</f>
        <v>0</v>
      </c>
      <c r="AD121" s="591">
        <f>IF(AD$2=0,$C121*$D121/$C$1*Index_운영!AD53*Index_운영!AD$10,IF(NOT(AC121=0),NOT(Index_운영!AD53=0)*AC121*(1+$E121*Index_운영!AD229)*Index_운영!AD53,$C121*$D121/$C$1*Index_운영!AD53))</f>
        <v>0</v>
      </c>
      <c r="AE121" s="591">
        <f>IF(AE$2=0,$C121*$D121/$C$1*Index_운영!AE53*Index_운영!AE$10,IF(NOT(AD121=0),NOT(Index_운영!AE53=0)*AD121*(1+$E121*Index_운영!AE229)*Index_운영!AE53,$C121*$D121/$C$1*Index_운영!AE53))</f>
        <v>0</v>
      </c>
      <c r="AF121" s="591">
        <f>IF(AF$2=0,$C121*$D121/$C$1*Index_운영!AF53*Index_운영!AF$10,IF(NOT(AE121=0),NOT(Index_운영!AF53=0)*AE121*(1+$E121*Index_운영!AF229)*Index_운영!AF53,$C121*$D121/$C$1*Index_운영!AF53))</f>
        <v>0</v>
      </c>
      <c r="AG121" s="591">
        <f>IF(AG$2=0,$C121*$D121/$C$1*Index_운영!AG53*Index_운영!AG$10,IF(NOT(AF121=0),NOT(Index_운영!AG53=0)*AF121*(1+$E121*Index_운영!AG229)*Index_운영!AG53,$C121*$D121/$C$1*Index_운영!AG53))</f>
        <v>0</v>
      </c>
      <c r="AH121" s="591">
        <f>IF(AH$2=0,$C121*$D121/$C$1*Index_운영!AH53*Index_운영!AH$10,IF(NOT(AG121=0),NOT(Index_운영!AH53=0)*AG121*(1+$E121*Index_운영!AH229)*Index_운영!AH53,$C121*$D121/$C$1*Index_운영!AH53))</f>
        <v>0</v>
      </c>
      <c r="AI121" s="591">
        <f>IF(AI$2=0,$C121*$D121/$C$1*Index_운영!AI53*Index_운영!AI$10,IF(NOT(AH121=0),NOT(Index_운영!AI53=0)*AH121*(1+$E121*Index_운영!AI229)*Index_운영!AI53,$C121*$D121/$C$1*Index_운영!AI53))</f>
        <v>0</v>
      </c>
      <c r="AJ121" s="591">
        <f>IF(AJ$2=0,$C121*$D121/$C$1*Index_운영!AJ53*Index_운영!AJ$10,IF(NOT(AI121=0),NOT(Index_운영!AJ53=0)*AI121*(1+$E121*Index_운영!AJ229)*Index_운영!AJ53,$C121*$D121/$C$1*Index_운영!AJ53))</f>
        <v>0</v>
      </c>
      <c r="AK121" s="591">
        <f>IF(AK$2=0,$C121*$D121/$C$1*Index_운영!AK53*Index_운영!AK$10,IF(NOT(AJ121=0),NOT(Index_운영!AK53=0)*AJ121*(1+$E121*Index_운영!AK229)*Index_운영!AK53,$C121*$D121/$C$1*Index_운영!AK53))</f>
        <v>0</v>
      </c>
      <c r="AL121" s="591">
        <f>IF(AL$2=0,$C121*$D121/$C$1*Index_운영!AL53*Index_운영!AL$10,IF(NOT(AK121=0),NOT(Index_운영!AL53=0)*AK121*(1+$E121*Index_운영!AL229)*Index_운영!AL53,$C121*$D121/$C$1*Index_운영!AL53))</f>
        <v>0</v>
      </c>
      <c r="AM121" s="591">
        <f>IF(AM$2=0,$C121*$D121/$C$1*Index_운영!AM53*Index_운영!AM$10,IF(NOT(AL121=0),NOT(Index_운영!AM53=0)*AL121*(1+$E121*Index_운영!AM229)*Index_운영!AM53,$C121*$D121/$C$1*Index_운영!AM53))</f>
        <v>0</v>
      </c>
      <c r="AN121" s="591">
        <f>IF(AN$2=0,$C121*$D121/$C$1*Index_운영!AN53*Index_운영!AN$10,IF(NOT(AM121=0),NOT(Index_운영!AN53=0)*AM121*(1+$E121*Index_운영!AN229)*Index_운영!AN53,$C121*$D121/$C$1*Index_운영!AN53))</f>
        <v>0</v>
      </c>
      <c r="AO121" s="591">
        <f>IF(AO$2=0,$C121*$D121/$C$1*Index_운영!AO53*Index_운영!AO$10,IF(NOT(AN121=0),NOT(Index_운영!AO53=0)*AN121*(1+$E121*Index_운영!AO229)*Index_운영!AO53,$C121*$D121/$C$1*Index_운영!AO53))</f>
        <v>0</v>
      </c>
      <c r="AP121" s="591">
        <f>IF(AP$2=0,$C121*$D121/$C$1*Index_운영!AP53*Index_운영!AP$10,IF(NOT(AO121=0),NOT(Index_운영!AP53=0)*AO121*(1+$E121*Index_운영!AP229)*Index_운영!AP53,$C121*$D121/$C$1*Index_운영!AP53))</f>
        <v>0</v>
      </c>
      <c r="AQ121" s="591">
        <f>IF(AQ$2=0,$C121*$D121/$C$1*Index_운영!AQ53*Index_운영!AQ$10,IF(NOT(AP121=0),NOT(Index_운영!AQ53=0)*AP121*(1+$E121*Index_운영!AQ229)*Index_운영!AQ53,$C121*$D121/$C$1*Index_운영!AQ53))</f>
        <v>0</v>
      </c>
      <c r="AR121" s="591">
        <f>IF(AR$2=0,$C121*$D121/$C$1*Index_운영!AR53*Index_운영!AR$10,IF(NOT(AQ121=0),NOT(Index_운영!AR53=0)*AQ121*(1+$E121*Index_운영!AR229)*Index_운영!AR53,$C121*$D121/$C$1*Index_운영!AR53))</f>
        <v>0</v>
      </c>
      <c r="AS121" s="591">
        <f>IF(AS$2=0,$C121*$D121/$C$1*Index_운영!AS53*Index_운영!AS$10,IF(NOT(AR121=0),NOT(Index_운영!AS53=0)*AR121*(1+$E121*Index_운영!AS229)*Index_운영!AS53,$C121*$D121/$C$1*Index_운영!AS53))</f>
        <v>0</v>
      </c>
      <c r="AT121" s="591">
        <f>IF(AT$2=0,$C121*$D121/$C$1*Index_운영!AT53*Index_운영!AT$10,IF(NOT(AS121=0),NOT(Index_운영!AT53=0)*AS121*(1+$E121*Index_운영!AT229)*Index_운영!AT53,$C121*$D121/$C$1*Index_운영!AT53))</f>
        <v>0</v>
      </c>
      <c r="AU121" s="591">
        <f>IF(AU$2=0,$C121*$D121/$C$1*Index_운영!AU53*Index_운영!AU$10,IF(NOT(AT121=0),NOT(Index_운영!AU53=0)*AT121*(1+$E121*Index_운영!AU229)*Index_운영!AU53,$C121*$D121/$C$1*Index_운영!AU53))</f>
        <v>0</v>
      </c>
      <c r="AV121" s="591">
        <f>IF(AV$2=0,$C121*$D121/$C$1*Index_운영!AV53*Index_운영!AV$10,IF(NOT(AU121=0),NOT(Index_운영!AV53=0)*AU121*(1+$E121*Index_운영!AV229)*Index_운영!AV53,$C121*$D121/$C$1*Index_운영!AV53))</f>
        <v>0</v>
      </c>
      <c r="AW121" s="591">
        <f>IF(AW$2=0,$C121*$D121/$C$1*Index_운영!AW53*Index_운영!AW$10,IF(NOT(AV121=0),NOT(Index_운영!AW53=0)*AV121*(1+$E121*Index_운영!AW229)*Index_운영!AW53,$C121*$D121/$C$1*Index_운영!AW53))</f>
        <v>0</v>
      </c>
      <c r="AX121" s="591">
        <f>IF(AX$2=0,$C121*$D121/$C$1*Index_운영!AX53*Index_운영!AX$10,IF(NOT(AW121=0),NOT(Index_운영!AX53=0)*AW121*(1+$E121*Index_운영!AX229)*Index_운영!AX53,$C121*$D121/$C$1*Index_운영!AX53))</f>
        <v>0</v>
      </c>
      <c r="AY121" s="591">
        <f>IF(AY$2=0,$C121*$D121/$C$1*Index_운영!AY53*Index_운영!AY$10,IF(NOT(AX121=0),NOT(Index_운영!AY53=0)*AX121*(1+$E121*Index_운영!AY229)*Index_운영!AY53,$C121*$D121/$C$1*Index_운영!AY53))</f>
        <v>0</v>
      </c>
      <c r="AZ121" s="591">
        <f>IF(AZ$2=0,$C121*$D121/$C$1*Index_운영!AZ53*Index_운영!AZ$10,IF(NOT(AY121=0),NOT(Index_운영!AZ53=0)*AY121*(1+$E121*Index_운영!AZ229)*Index_운영!AZ53,$C121*$D121/$C$1*Index_운영!AZ53))</f>
        <v>0</v>
      </c>
      <c r="BA121" s="591">
        <f>IF(BA$2=0,$C121*$D121/$C$1*Index_운영!BA53*Index_운영!BA$10,IF(NOT(AZ121=0),NOT(Index_운영!BA53=0)*AZ121*(1+$E121*Index_운영!BA229)*Index_운영!BA53,$C121*$D121/$C$1*Index_운영!BA53))</f>
        <v>0</v>
      </c>
      <c r="BB121" s="591">
        <f>IF(BB$2=0,$C121*$D121/$C$1*Index_운영!BB53*Index_운영!BB$10,IF(NOT(BA121=0),NOT(Index_운영!BB53=0)*BA121*(1+$E121*Index_운영!BB229)*Index_운영!BB53,$C121*$D121/$C$1*Index_운영!BB53))</f>
        <v>0</v>
      </c>
      <c r="BC121" s="591">
        <f>IF(BC$2=0,$C121*$D121/$C$1*Index_운영!BC53*Index_운영!BC$10,IF(NOT(BB121=0),NOT(Index_운영!BC53=0)*BB121*(1+$E121*Index_운영!BC229)*Index_운영!BC53,$C121*$D121/$C$1*Index_운영!BC53))</f>
        <v>0</v>
      </c>
      <c r="BD121" s="591">
        <f>IF(BD$2=0,$C121*$D121/$C$1*Index_운영!BD53*Index_운영!BD$10,IF(NOT(BC121=0),NOT(Index_운영!BD53=0)*BC121*(1+$E121*Index_운영!BD229)*Index_운영!BD53,$C121*$D121/$C$1*Index_운영!BD53))</f>
        <v>0</v>
      </c>
      <c r="BE121" s="591">
        <f>IF(BE$2=0,$C121*$D121/$C$1*Index_운영!BE53*Index_운영!BE$10,IF(NOT(BD121=0),NOT(Index_운영!BE53=0)*BD121*(1+$E121*Index_운영!BE229)*Index_운영!BE53,$C121*$D121/$C$1*Index_운영!BE53))</f>
        <v>0</v>
      </c>
      <c r="BF121" s="591">
        <f>IF(BF$2=0,$C121*$D121/$C$1*Index_운영!BF53*Index_운영!BF$10,IF(NOT(BE121=0),NOT(Index_운영!BF53=0)*BE121*(1+$E121*Index_운영!BF229)*Index_운영!BF53,$C121*$D121/$C$1*Index_운영!BF53))</f>
        <v>0</v>
      </c>
      <c r="BG121" s="591">
        <f>IF(BG$2=0,$C121*$D121/$C$1*Index_운영!BG53*Index_운영!BG$10,IF(NOT(BF121=0),NOT(Index_운영!BG53=0)*BF121*(1+$E121*Index_운영!BG229)*Index_운영!BG53,$C121*$D121/$C$1*Index_운영!BG53))</f>
        <v>0</v>
      </c>
      <c r="BH121" s="591">
        <f>IF(BH$2=0,$C121*$D121/$C$1*Index_운영!BH53*Index_운영!BH$10,IF(NOT(BG121=0),NOT(Index_운영!BH53=0)*BG121*(1+$E121*Index_운영!BH229)*Index_운영!BH53,$C121*$D121/$C$1*Index_운영!BH53))</f>
        <v>0</v>
      </c>
      <c r="BI121" s="591">
        <f>IF(BI$2=0,$C121*$D121/$C$1*Index_운영!BI53*Index_운영!BI$10,IF(NOT(BH121=0),NOT(Index_운영!BI53=0)*BH121*(1+$E121*Index_운영!BI229)*Index_운영!BI53,$C121*$D121/$C$1*Index_운영!BI53))</f>
        <v>0</v>
      </c>
      <c r="BJ121" s="591">
        <f>IF(BJ$2=0,$C121*$D121/$C$1*Index_운영!BJ53*Index_운영!BJ$10,IF(NOT(BI121=0),NOT(Index_운영!BJ53=0)*BI121*(1+$E121*Index_운영!BJ229)*Index_운영!BJ53,$C121*$D121/$C$1*Index_운영!BJ53))</f>
        <v>0</v>
      </c>
      <c r="BK121" s="591">
        <f>IF(BK$2=0,$C121*$D121/$C$1*Index_운영!BK53*Index_운영!BK$10,IF(NOT(BJ121=0),NOT(Index_운영!BK53=0)*BJ121*(1+$E121*Index_운영!BK229)*Index_운영!BK53,$C121*$D121/$C$1*Index_운영!BK53))</f>
        <v>0</v>
      </c>
      <c r="BL121" s="591">
        <f>IF(BL$2=0,$C121*$D121/$C$1*Index_운영!BL53*Index_운영!BL$10,IF(NOT(BK121=0),NOT(Index_운영!BL53=0)*BK121*(1+$E121*Index_운영!BL229)*Index_운영!BL53,$C121*$D121/$C$1*Index_운영!BL53))</f>
        <v>0</v>
      </c>
      <c r="BM121" s="591">
        <f>IF(BM$2=0,$C121*$D121/$C$1*Index_운영!BM53*Index_운영!BM$10,IF(NOT(BL121=0),NOT(Index_운영!BM53=0)*BL121*(1+$E121*Index_운영!BM229)*Index_운영!BM53,$C121*$D121/$C$1*Index_운영!BM53))</f>
        <v>0</v>
      </c>
      <c r="BN121" s="591">
        <f>IF(BN$2=0,$C121*$D121/$C$1*Index_운영!BN53*Index_운영!BN$10,IF(NOT(BM121=0),NOT(Index_운영!BN53=0)*BM121*(1+$E121*Index_운영!BN229)*Index_운영!BN53,$C121*$D121/$C$1*Index_운영!BN53))</f>
        <v>0</v>
      </c>
      <c r="BO121" s="591">
        <f>IF(BO$2=0,$C121*$D121/$C$1*Index_운영!BO53*Index_운영!BO$10,IF(NOT(BN121=0),NOT(Index_운영!BO53=0)*BN121*(1+$E121*Index_운영!BO229)*Index_운영!BO53,$C121*$D121/$C$1*Index_운영!BO53))</f>
        <v>0</v>
      </c>
      <c r="BP121" s="591">
        <f>IF(BP$2=0,$C121*$D121/$C$1*Index_운영!BP53*Index_운영!BP$10,IF(NOT(BO121=0),NOT(Index_운영!BP53=0)*BO121*(1+$E121*Index_운영!BP229)*Index_운영!BP53,$C121*$D121/$C$1*Index_운영!BP53))</f>
        <v>0</v>
      </c>
      <c r="BQ121" s="591">
        <f>IF(BQ$2=0,$C121*$D121/$C$1*Index_운영!BQ53*Index_운영!BQ$10,IF(NOT(BP121=0),NOT(Index_운영!BQ53=0)*BP121*(1+$E121*Index_운영!BQ229)*Index_운영!BQ53,$C121*$D121/$C$1*Index_운영!BQ53))</f>
        <v>0</v>
      </c>
      <c r="BR121" s="591">
        <f>IF(BR$2=0,$C121*$D121/$C$1*Index_운영!BR53*Index_운영!BR$10,IF(NOT(BQ121=0),NOT(Index_운영!BR53=0)*BQ121*(1+$E121*Index_운영!BR229)*Index_운영!BR53,$C121*$D121/$C$1*Index_운영!BR53))</f>
        <v>0</v>
      </c>
      <c r="BS121" s="591">
        <f>IF(BS$2=0,$C121*$D121/$C$1*Index_운영!BS53*Index_운영!BS$10,IF(NOT(BR121=0),NOT(Index_운영!BS53=0)*BR121*(1+$E121*Index_운영!BS229)*Index_운영!BS53,$C121*$D121/$C$1*Index_운영!BS53))</f>
        <v>0</v>
      </c>
      <c r="BT121" s="591">
        <f>IF(BT$2=0,$C121*$D121/$C$1*Index_운영!BT53*Index_운영!BT$10,IF(NOT(BS121=0),NOT(Index_운영!BT53=0)*BS121*(1+$E121*Index_운영!BT229)*Index_운영!BT53,$C121*$D121/$C$1*Index_운영!BT53))</f>
        <v>0</v>
      </c>
      <c r="BU121" s="591">
        <f>IF(BU$2=0,$C121*$D121/$C$1*Index_운영!BU53*Index_운영!BU$10,IF(NOT(BT121=0),NOT(Index_운영!BU53=0)*BT121*(1+$E121*Index_운영!BU229)*Index_운영!BU53,$C121*$D121/$C$1*Index_운영!BU53))</f>
        <v>0</v>
      </c>
      <c r="BV121" s="591">
        <f>IF(BV$2=0,$C121*$D121/$C$1*Index_운영!BV53*Index_운영!BV$10,IF(NOT(BU121=0),NOT(Index_운영!BV53=0)*BU121*(1+$E121*Index_운영!BV229)*Index_운영!BV53,$C121*$D121/$C$1*Index_운영!BV53))</f>
        <v>0</v>
      </c>
      <c r="BW121" s="591">
        <f>IF(BW$2=0,$C121*$D121/$C$1*Index_운영!BW53*Index_운영!BW$10,IF(NOT(BV121=0),NOT(Index_운영!BW53=0)*BV121*(1+$E121*Index_운영!BW229)*Index_운영!BW53,$C121*$D121/$C$1*Index_운영!BW53))</f>
        <v>0</v>
      </c>
      <c r="BX121" s="591">
        <f>IF(BX$2=0,$C121*$D121/$C$1*Index_운영!BX53*Index_운영!BX$10,IF(NOT(BW121=0),NOT(Index_운영!BX53=0)*BW121*(1+$E121*Index_운영!BX229)*Index_운영!BX53,$C121*$D121/$C$1*Index_운영!BX53))</f>
        <v>0</v>
      </c>
      <c r="BY121" s="591">
        <f>IF(BY$2=0,$C121*$D121/$C$1*Index_운영!BY53*Index_운영!BY$10,IF(NOT(BX121=0),NOT(Index_운영!BY53=0)*BX121*(1+$E121*Index_운영!BY229)*Index_운영!BY53,$C121*$D121/$C$1*Index_운영!BY53))</f>
        <v>0</v>
      </c>
      <c r="BZ121" s="591">
        <f>IF(BZ$2=0,$C121*$D121/$C$1*Index_운영!BZ53*Index_운영!BZ$10,IF(NOT(BY121=0),NOT(Index_운영!BZ53=0)*BY121*(1+$E121*Index_운영!BZ229)*Index_운영!BZ53,$C121*$D121/$C$1*Index_운영!BZ53))</f>
        <v>0</v>
      </c>
      <c r="CA121" s="591">
        <f>IF(CA$2=0,$C121*$D121/$C$1*Index_운영!CA53*Index_운영!CA$10,IF(NOT(BZ121=0),NOT(Index_운영!CA53=0)*BZ121*(1+$E121*Index_운영!CA229)*Index_운영!CA53,$C121*$D121/$C$1*Index_운영!CA53))</f>
        <v>0</v>
      </c>
      <c r="CB121" s="591">
        <f>IF(CB$2=0,$C121*$D121/$C$1*Index_운영!CB53*Index_운영!CB$10,IF(NOT(CA121=0),NOT(Index_운영!CB53=0)*CA121*(1+$E121*Index_운영!CB229)*Index_운영!CB53,$C121*$D121/$C$1*Index_운영!CB53))</f>
        <v>0</v>
      </c>
      <c r="CC121" s="591">
        <f>IF(CC$2=0,$C121*$D121/$C$1*Index_운영!CC53*Index_운영!CC$10,IF(NOT(CB121=0),NOT(Index_운영!CC53=0)*CB121*(1+$E121*Index_운영!CC229)*Index_운영!CC53,$C121*$D121/$C$1*Index_운영!CC53))</f>
        <v>0</v>
      </c>
      <c r="CD121" s="591">
        <f>IF(CD$2=0,$C121*$D121/$C$1*Index_운영!CD53*Index_운영!CD$10,IF(NOT(CC121=0),NOT(Index_운영!CD53=0)*CC121*(1+$E121*Index_운영!CD229)*Index_운영!CD53,$C121*$D121/$C$1*Index_운영!CD53))</f>
        <v>0</v>
      </c>
      <c r="CE121" s="591">
        <f>IF(CE$2=0,$C121*$D121/$C$1*Index_운영!CE53*Index_운영!CE$10,IF(NOT(CD121=0),NOT(Index_운영!CE53=0)*CD121*(1+$E121*Index_운영!CE229)*Index_운영!CE53,$C121*$D121/$C$1*Index_운영!CE53))</f>
        <v>0</v>
      </c>
      <c r="CF121" s="591">
        <f>IF(CF$2=0,$C121*$D121/$C$1*Index_운영!CF53*Index_운영!CF$10,IF(NOT(CE121=0),NOT(Index_운영!CF53=0)*CE121*(1+$E121*Index_운영!CF229)*Index_운영!CF53,$C121*$D121/$C$1*Index_운영!CF53))</f>
        <v>0</v>
      </c>
      <c r="CG121" s="591">
        <f>IF(CG$2=0,$C121*$D121/$C$1*Index_운영!CG53*Index_운영!CG$10,IF(NOT(CF121=0),NOT(Index_운영!CG53=0)*CF121*(1+$E121*Index_운영!CG229)*Index_운영!CG53,$C121*$D121/$C$1*Index_운영!CG53))</f>
        <v>0</v>
      </c>
      <c r="CH121" s="591">
        <f>IF(CH$2=0,$C121*$D121/$C$1*Index_운영!CH53*Index_운영!CH$10,IF(NOT(CG121=0),NOT(Index_운영!CH53=0)*CG121*(1+$E121*Index_운영!CH229)*Index_운영!CH53,$C121*$D121/$C$1*Index_운영!CH53))</f>
        <v>0</v>
      </c>
      <c r="CI121" s="591">
        <f>IF(CI$2=0,$C121*$D121/$C$1*Index_운영!CI53*Index_운영!CI$10,IF(NOT(CH121=0),NOT(Index_운영!CI53=0)*CH121*(1+$E121*Index_운영!CI229)*Index_운영!CI53,$C121*$D121/$C$1*Index_운영!CI53))</f>
        <v>0</v>
      </c>
      <c r="CJ121" s="591">
        <f>IF(CJ$2=0,$C121*$D121/$C$1*Index_운영!CJ53*Index_운영!CJ$10,IF(NOT(CI121=0),NOT(Index_운영!CJ53=0)*CI121*(1+$E121*Index_운영!CJ229)*Index_운영!CJ53,$C121*$D121/$C$1*Index_운영!CJ53))</f>
        <v>0</v>
      </c>
      <c r="CK121" s="591">
        <f>IF(CK$2=0,$C121*$D121/$C$1*Index_운영!CK53*Index_운영!CK$10,IF(NOT(CJ121=0),NOT(Index_운영!CK53=0)*CJ121*(1+$E121*Index_운영!CK229)*Index_운영!CK53,$C121*$D121/$C$1*Index_운영!CK53))</f>
        <v>0</v>
      </c>
      <c r="CL121" s="591">
        <f>IF(CL$2=0,$C121*$D121/$C$1*Index_운영!CL53*Index_운영!CL$10,IF(NOT(CK121=0),NOT(Index_운영!CL53=0)*CK121*(1+$E121*Index_운영!CL229)*Index_운영!CL53,$C121*$D121/$C$1*Index_운영!CL53))</f>
        <v>0</v>
      </c>
      <c r="CM121" s="591">
        <f>IF(CM$2=0,$C121*$D121/$C$1*Index_운영!CM53*Index_운영!CM$10,IF(NOT(CL121=0),NOT(Index_운영!CM53=0)*CL121*(1+$E121*Index_운영!CM229)*Index_운영!CM53,$C121*$D121/$C$1*Index_운영!CM53))</f>
        <v>0</v>
      </c>
      <c r="CN121" s="591">
        <f>IF(CN$2=0,$C121*$D121/$C$1*Index_운영!CN53*Index_운영!CN$10,IF(NOT(CM121=0),NOT(Index_운영!CN53=0)*CM121*(1+$E121*Index_운영!CN229)*Index_운영!CN53,$C121*$D121/$C$1*Index_운영!CN53))</f>
        <v>0</v>
      </c>
      <c r="CO121" s="591">
        <f>IF(CO$2=0,$C121*$D121/$C$1*Index_운영!CO53*Index_운영!CO$10,IF(NOT(CN121=0),NOT(Index_운영!CO53=0)*CN121*(1+$E121*Index_운영!CO229)*Index_운영!CO53,$C121*$D121/$C$1*Index_운영!CO53))</f>
        <v>0</v>
      </c>
      <c r="CP121" s="591">
        <f>IF(CP$2=0,$C121*$D121/$C$1*Index_운영!CP53*Index_운영!CP$10,IF(NOT(CO121=0),NOT(Index_운영!CP53=0)*CO121*(1+$E121*Index_운영!CP229)*Index_운영!CP53,$C121*$D121/$C$1*Index_운영!CP53))</f>
        <v>0</v>
      </c>
      <c r="CQ121" s="591">
        <f>IF(CQ$2=0,$C121*$D121/$C$1*Index_운영!CQ53*Index_운영!CQ$10,IF(NOT(CP121=0),NOT(Index_운영!CQ53=0)*CP121*(1+$E121*Index_운영!CQ229)*Index_운영!CQ53,$C121*$D121/$C$1*Index_운영!CQ53))</f>
        <v>0</v>
      </c>
      <c r="CR121" s="591">
        <f>IF(CR$2=0,$C121*$D121/$C$1*Index_운영!CR53*Index_운영!CR$10,IF(NOT(CQ121=0),NOT(Index_운영!CR53=0)*CQ121*(1+$E121*Index_운영!CR229)*Index_운영!CR53,$C121*$D121/$C$1*Index_운영!CR53))</f>
        <v>0</v>
      </c>
      <c r="CS121" s="591">
        <f>IF(CS$2=0,$C121*$D121/$C$1*Index_운영!CS53*Index_운영!CS$10,IF(NOT(CR121=0),NOT(Index_운영!CS53=0)*CR121*(1+$E121*Index_운영!CS229)*Index_운영!CS53,$C121*$D121/$C$1*Index_운영!CS53))</f>
        <v>0</v>
      </c>
      <c r="CT121" s="591">
        <f>IF(CT$2=0,$C121*$D121/$C$1*Index_운영!CT53*Index_운영!CT$10,IF(NOT(CS121=0),NOT(Index_운영!CT53=0)*CS121*(1+$E121*Index_운영!CT229)*Index_운영!CT53,$C121*$D121/$C$1*Index_운영!CT53))</f>
        <v>0</v>
      </c>
      <c r="CU121" s="591">
        <f>IF(CU$2=0,$C121*$D121/$C$1*Index_운영!CU53*Index_운영!CU$10,IF(NOT(CT121=0),NOT(Index_운영!CU53=0)*CT121*(1+$E121*Index_운영!CU229)*Index_운영!CU53,$C121*$D121/$C$1*Index_운영!CU53))</f>
        <v>0</v>
      </c>
      <c r="CV121" s="591">
        <f>IF(CV$2=0,$C121*$D121/$C$1*Index_운영!CV53*Index_운영!CV$10,IF(NOT(CU121=0),NOT(Index_운영!CV53=0)*CU121*(1+$E121*Index_운영!CV229)*Index_운영!CV53,$C121*$D121/$C$1*Index_운영!CV53))</f>
        <v>0</v>
      </c>
      <c r="CW121" s="591">
        <f>IF(CW$2=0,$C121*$D121/$C$1*Index_운영!CW53*Index_운영!CW$10,IF(NOT(CV121=0),NOT(Index_운영!CW53=0)*CV121*(1+$E121*Index_운영!CW229)*Index_운영!CW53,$C121*$D121/$C$1*Index_운영!CW53))</f>
        <v>0</v>
      </c>
      <c r="CX121" s="591">
        <f>IF(CX$2=0,$C121*$D121/$C$1*Index_운영!CX53*Index_운영!CX$10,IF(NOT(CW121=0),NOT(Index_운영!CX53=0)*CW121*(1+$E121*Index_운영!CX229)*Index_운영!CX53,$C121*$D121/$C$1*Index_운영!CX53))</f>
        <v>0</v>
      </c>
      <c r="CY121" s="591">
        <f>IF(CY$2=0,$C121*$D121/$C$1*Index_운영!CY53*Index_운영!CY$10,IF(NOT(CX121=0),NOT(Index_운영!CY53=0)*CX121*(1+$E121*Index_운영!CY229)*Index_운영!CY53,$C121*$D121/$C$1*Index_운영!CY53))</f>
        <v>0</v>
      </c>
      <c r="CZ121" s="591">
        <f>IF(CZ$2=0,$C121*$D121/$C$1*Index_운영!CZ53*Index_운영!CZ$10,IF(NOT(CY121=0),NOT(Index_운영!CZ53=0)*CY121*(1+$E121*Index_운영!CZ229)*Index_운영!CZ53,$C121*$D121/$C$1*Index_운영!CZ53))</f>
        <v>0</v>
      </c>
      <c r="DA121" s="591">
        <f>IF(DA$2=0,$C121*$D121/$C$1*Index_운영!DA53*Index_운영!DA$10,IF(NOT(CZ121=0),NOT(Index_운영!DA53=0)*CZ121*(1+$E121*Index_운영!DA229)*Index_운영!DA53,$C121*$D121/$C$1*Index_운영!DA53))</f>
        <v>0</v>
      </c>
      <c r="DB121" s="591">
        <f>IF(DB$2=0,$C121*$D121/$C$1*Index_운영!DB53*Index_운영!DB$10,IF(NOT(DA121=0),NOT(Index_운영!DB53=0)*DA121*(1+$E121*Index_운영!DB229)*Index_운영!DB53,$C121*$D121/$C$1*Index_운영!DB53))</f>
        <v>0</v>
      </c>
      <c r="DC121" s="591">
        <f>IF(DC$2=0,$C121*$D121/$C$1*Index_운영!DC53*Index_운영!DC$10,IF(NOT(DB121=0),NOT(Index_운영!DC53=0)*DB121*(1+$E121*Index_운영!DC229)*Index_운영!DC53,$C121*$D121/$C$1*Index_운영!DC53))</f>
        <v>0</v>
      </c>
      <c r="DD121" s="591">
        <f>IF(DD$2=0,$C121*$D121/$C$1*Index_운영!DD53*Index_운영!DD$10,IF(NOT(DC121=0),NOT(Index_운영!DD53=0)*DC121*(1+$E121*Index_운영!DD229)*Index_운영!DD53,$C121*$D121/$C$1*Index_운영!DD53))</f>
        <v>0</v>
      </c>
      <c r="DE121" s="591">
        <f>IF(DE$2=0,$C121*$D121/$C$1*Index_운영!DE53*Index_운영!DE$10,IF(NOT(DD121=0),NOT(Index_운영!DE53=0)*DD121*(1+$E121*Index_운영!DE229)*Index_운영!DE53,$C121*$D121/$C$1*Index_운영!DE53))</f>
        <v>0</v>
      </c>
      <c r="DF121" s="591">
        <f>IF(DF$2=0,$C121*$D121/$C$1*Index_운영!DF53*Index_운영!DF$10,IF(NOT(DE121=0),NOT(Index_운영!DF53=0)*DE121*(1+$E121*Index_운영!DF229)*Index_운영!DF53,$C121*$D121/$C$1*Index_운영!DF53))</f>
        <v>0</v>
      </c>
      <c r="DG121" s="591">
        <f>IF(DG$2=0,$C121*$D121/$C$1*Index_운영!DG53*Index_운영!DG$10,IF(NOT(DF121=0),NOT(Index_운영!DG53=0)*DF121*(1+$E121*Index_운영!DG229)*Index_운영!DG53,$C121*$D121/$C$1*Index_운영!DG53))</f>
        <v>0</v>
      </c>
      <c r="DH121" s="591">
        <f>IF(DH$2=0,$C121*$D121/$C$1*Index_운영!DH53*Index_운영!DH$10,IF(NOT(DG121=0),NOT(Index_운영!DH53=0)*DG121*(1+$E121*Index_운영!DH229)*Index_운영!DH53,$C121*$D121/$C$1*Index_운영!DH53))</f>
        <v>0</v>
      </c>
      <c r="DI121" s="591">
        <f>IF(DI$2=0,$C121*$D121/$C$1*Index_운영!DI53*Index_운영!DI$10,IF(NOT(DH121=0),NOT(Index_운영!DI53=0)*DH121*(1+$E121*Index_운영!DI229)*Index_운영!DI53,$C121*$D121/$C$1*Index_운영!DI53))</f>
        <v>0</v>
      </c>
      <c r="DJ121" s="591">
        <f>IF(DJ$2=0,$C121*$D121/$C$1*Index_운영!DJ53*Index_운영!DJ$10,IF(NOT(DI121=0),NOT(Index_운영!DJ53=0)*DI121*(1+$E121*Index_운영!DJ229)*Index_운영!DJ53,$C121*$D121/$C$1*Index_운영!DJ53))</f>
        <v>0</v>
      </c>
      <c r="DK121" s="591">
        <f>IF(DK$2=0,$C121*$D121/$C$1*Index_운영!DK53*Index_운영!DK$10,IF(NOT(DJ121=0),NOT(Index_운영!DK53=0)*DJ121*(1+$E121*Index_운영!DK229)*Index_운영!DK53,$C121*$D121/$C$1*Index_운영!DK53))</f>
        <v>0</v>
      </c>
      <c r="DL121" s="591">
        <f>IF(DL$2=0,$C121*$D121/$C$1*Index_운영!DL53*Index_운영!DL$10,IF(NOT(DK121=0),NOT(Index_운영!DL53=0)*DK121*(1+$E121*Index_운영!DL229)*Index_운영!DL53,$C121*$D121/$C$1*Index_운영!DL53))</f>
        <v>0</v>
      </c>
      <c r="DM121" s="591">
        <f>IF(DM$2=0,$C121*$D121/$C$1*Index_운영!DM53*Index_운영!DM$10,IF(NOT(DL121=0),NOT(Index_운영!DM53=0)*DL121*(1+$E121*Index_운영!DM229)*Index_운영!DM53,$C121*$D121/$C$1*Index_운영!DM53))</f>
        <v>0</v>
      </c>
      <c r="DN121" s="591">
        <f>IF(DN$2=0,$C121*$D121/$C$1*Index_운영!DN53*Index_운영!DN$10,IF(NOT(DM121=0),NOT(Index_운영!DN53=0)*DM121*(1+$E121*Index_운영!DN229)*Index_운영!DN53,$C121*$D121/$C$1*Index_운영!DN53))</f>
        <v>0</v>
      </c>
      <c r="DO121" s="591">
        <f>IF(DO$2=0,$C121*$D121/$C$1*Index_운영!DO53*Index_운영!DO$10,IF(NOT(DN121=0),NOT(Index_운영!DO53=0)*DN121*(1+$E121*Index_운영!DO229)*Index_운영!DO53,$C121*$D121/$C$1*Index_운영!DO53))</f>
        <v>0</v>
      </c>
      <c r="DP121" s="591">
        <f>IF(DP$2=0,$C121*$D121/$C$1*Index_운영!DP53*Index_운영!DP$10,IF(NOT(DO121=0),NOT(Index_운영!DP53=0)*DO121*(1+$E121*Index_운영!DP229)*Index_운영!DP53,$C121*$D121/$C$1*Index_운영!DP53))</f>
        <v>0</v>
      </c>
      <c r="DQ121" s="591">
        <f>IF(DQ$2=0,$C121*$D121/$C$1*Index_운영!DQ53*Index_운영!DQ$10,IF(NOT(DP121=0),NOT(Index_운영!DQ53=0)*DP121*(1+$E121*Index_운영!DQ229)*Index_운영!DQ53,$C121*$D121/$C$1*Index_운영!DQ53))</f>
        <v>0</v>
      </c>
      <c r="DR121" s="591">
        <f>IF(DR$2=0,$C121*$D121/$C$1*Index_운영!DR53*Index_운영!DR$10,IF(NOT(DQ121=0),NOT(Index_운영!DR53=0)*DQ121*(1+$E121*Index_운영!DR229)*Index_운영!DR53,$C121*$D121/$C$1*Index_운영!DR53))</f>
        <v>0</v>
      </c>
      <c r="DS121" s="591">
        <f>IF(DS$2=0,$C121*$D121/$C$1*Index_운영!DS53*Index_운영!DS$10,IF(NOT(DR121=0),NOT(Index_운영!DS53=0)*DR121*(1+$E121*Index_운영!DS229)*Index_운영!DS53,$C121*$D121/$C$1*Index_운영!DS53))</f>
        <v>0</v>
      </c>
      <c r="DT121" s="591">
        <f>IF(DT$2=0,$C121*$D121/$C$1*Index_운영!DT53*Index_운영!DT$10,IF(NOT(DS121=0),NOT(Index_운영!DT53=0)*DS121*(1+$E121*Index_운영!DT229)*Index_운영!DT53,$C121*$D121/$C$1*Index_운영!DT53))</f>
        <v>0</v>
      </c>
      <c r="DU121" s="591">
        <f>IF(DU$2=0,$C121*$D121/$C$1*Index_운영!DU53*Index_운영!DU$10,IF(NOT(DT121=0),NOT(Index_운영!DU53=0)*DT121*(1+$E121*Index_운영!DU229)*Index_운영!DU53,$C121*$D121/$C$1*Index_운영!DU53))</f>
        <v>0</v>
      </c>
      <c r="DV121" s="591">
        <f>IF(DV$2=0,$C121*$D121/$C$1*Index_운영!DV53*Index_운영!DV$10,IF(NOT(DU121=0),NOT(Index_운영!DV53=0)*DU121*(1+$E121*Index_운영!DV229)*Index_운영!DV53,$C121*$D121/$C$1*Index_운영!DV53))</f>
        <v>0</v>
      </c>
    </row>
    <row r="122" spans="1:126" s="485" customFormat="1" outlineLevel="1" x14ac:dyDescent="0.4">
      <c r="A122" s="737"/>
      <c r="B122" s="464">
        <f>'Rent Roll'!$B28</f>
        <v>0</v>
      </c>
      <c r="C122" s="1219">
        <f>'Rent Roll'!$K28</f>
        <v>0</v>
      </c>
      <c r="D122" s="1220">
        <f>'Rent Roll'!$S28</f>
        <v>0</v>
      </c>
      <c r="E122" s="1221">
        <f>'Rent Roll'!$T28</f>
        <v>0</v>
      </c>
      <c r="F122" s="588">
        <f>IF(F$2=0,$C122*$D122/$C$1*Index_운영!F54*Index_운영!F$10,IF(NOT(E122=0),NOT(Index_운영!F54=0)*E122*(1+$E122*Index_운영!F230)*Index_운영!F54,$C122*$D122/$C$1*Index_운영!F54))</f>
        <v>0</v>
      </c>
      <c r="G122" s="591">
        <f>IF(G$2=0,$C122*$D122/$C$1*Index_운영!G54*Index_운영!G$10,IF(NOT(F122=0),NOT(Index_운영!G54=0)*F122*(1+$E122*Index_운영!G230)*Index_운영!G54,$C122*$D122/$C$1*Index_운영!G54))</f>
        <v>0</v>
      </c>
      <c r="H122" s="591">
        <f>IF(H$2=0,$C122*$D122/$C$1*Index_운영!H54*Index_운영!H$10,IF(NOT(G122=0),NOT(Index_운영!H54=0)*G122*(1+$E122*Index_운영!H230)*Index_운영!H54,$C122*$D122/$C$1*Index_운영!H54))</f>
        <v>0</v>
      </c>
      <c r="I122" s="591">
        <f>IF(I$2=0,$C122*$D122/$C$1*Index_운영!I54*Index_운영!I$10,IF(NOT(H122=0),NOT(Index_운영!I54=0)*H122*(1+$E122*Index_운영!I230)*Index_운영!I54,$C122*$D122/$C$1*Index_운영!I54))</f>
        <v>0</v>
      </c>
      <c r="J122" s="591">
        <f>IF(J$2=0,$C122*$D122/$C$1*Index_운영!J54*Index_운영!J$10,IF(NOT(I122=0),NOT(Index_운영!J54=0)*I122*(1+$E122*Index_운영!J230)*Index_운영!J54,$C122*$D122/$C$1*Index_운영!J54))</f>
        <v>0</v>
      </c>
      <c r="K122" s="591">
        <f>IF(K$2=0,$C122*$D122/$C$1*Index_운영!K54*Index_운영!K$10,IF(NOT(J122=0),NOT(Index_운영!K54=0)*J122*(1+$E122*Index_운영!K230)*Index_운영!K54,$C122*$D122/$C$1*Index_운영!K54))</f>
        <v>0</v>
      </c>
      <c r="L122" s="591">
        <f>IF(L$2=0,$C122*$D122/$C$1*Index_운영!L54*Index_운영!L$10,IF(NOT(K122=0),NOT(Index_운영!L54=0)*K122*(1+$E122*Index_운영!L230)*Index_운영!L54,$C122*$D122/$C$1*Index_운영!L54))</f>
        <v>0</v>
      </c>
      <c r="M122" s="591">
        <f>IF(M$2=0,$C122*$D122/$C$1*Index_운영!M54*Index_운영!M$10,IF(NOT(L122=0),NOT(Index_운영!M54=0)*L122*(1+$E122*Index_운영!M230)*Index_운영!M54,$C122*$D122/$C$1*Index_운영!M54))</f>
        <v>0</v>
      </c>
      <c r="N122" s="591">
        <f>IF(N$2=0,$C122*$D122/$C$1*Index_운영!N54*Index_운영!N$10,IF(NOT(M122=0),NOT(Index_운영!N54=0)*M122*(1+$E122*Index_운영!N230)*Index_운영!N54,$C122*$D122/$C$1*Index_운영!N54))</f>
        <v>0</v>
      </c>
      <c r="O122" s="591">
        <f>IF(O$2=0,$C122*$D122/$C$1*Index_운영!O54*Index_운영!O$10,IF(NOT(N122=0),NOT(Index_운영!O54=0)*N122*(1+$E122*Index_운영!O230)*Index_운영!O54,$C122*$D122/$C$1*Index_운영!O54))</f>
        <v>0</v>
      </c>
      <c r="P122" s="591">
        <f>IF(P$2=0,$C122*$D122/$C$1*Index_운영!P54*Index_운영!P$10,IF(NOT(O122=0),NOT(Index_운영!P54=0)*O122*(1+$E122*Index_운영!P230)*Index_운영!P54,$C122*$D122/$C$1*Index_운영!P54))</f>
        <v>0</v>
      </c>
      <c r="Q122" s="591">
        <f>IF(Q$2=0,$C122*$D122/$C$1*Index_운영!Q54*Index_운영!Q$10,IF(NOT(P122=0),NOT(Index_운영!Q54=0)*P122*(1+$E122*Index_운영!Q230)*Index_운영!Q54,$C122*$D122/$C$1*Index_운영!Q54))</f>
        <v>0</v>
      </c>
      <c r="R122" s="591">
        <f>IF(R$2=0,$C122*$D122/$C$1*Index_운영!R54*Index_운영!R$10,IF(NOT(Q122=0),NOT(Index_운영!R54=0)*Q122*(1+$E122*Index_운영!R230)*Index_운영!R54,$C122*$D122/$C$1*Index_운영!R54))</f>
        <v>0</v>
      </c>
      <c r="S122" s="591">
        <f>IF(S$2=0,$C122*$D122/$C$1*Index_운영!S54*Index_운영!S$10,IF(NOT(R122=0),NOT(Index_운영!S54=0)*R122*(1+$E122*Index_운영!S230)*Index_운영!S54,$C122*$D122/$C$1*Index_운영!S54))</f>
        <v>0</v>
      </c>
      <c r="T122" s="591">
        <f>IF(T$2=0,$C122*$D122/$C$1*Index_운영!T54*Index_운영!T$10,IF(NOT(S122=0),NOT(Index_운영!T54=0)*S122*(1+$E122*Index_운영!T230)*Index_운영!T54,$C122*$D122/$C$1*Index_운영!T54))</f>
        <v>0</v>
      </c>
      <c r="U122" s="591">
        <f>IF(U$2=0,$C122*$D122/$C$1*Index_운영!U54*Index_운영!U$10,IF(NOT(T122=0),NOT(Index_운영!U54=0)*T122*(1+$E122*Index_운영!U230)*Index_운영!U54,$C122*$D122/$C$1*Index_운영!U54))</f>
        <v>0</v>
      </c>
      <c r="V122" s="591">
        <f>IF(V$2=0,$C122*$D122/$C$1*Index_운영!V54*Index_운영!V$10,IF(NOT(U122=0),NOT(Index_운영!V54=0)*U122*(1+$E122*Index_운영!V230)*Index_운영!V54,$C122*$D122/$C$1*Index_운영!V54))</f>
        <v>0</v>
      </c>
      <c r="W122" s="591">
        <f>IF(W$2=0,$C122*$D122/$C$1*Index_운영!W54*Index_운영!W$10,IF(NOT(V122=0),NOT(Index_운영!W54=0)*V122*(1+$E122*Index_운영!W230)*Index_운영!W54,$C122*$D122/$C$1*Index_운영!W54))</f>
        <v>0</v>
      </c>
      <c r="X122" s="591">
        <f>IF(X$2=0,$C122*$D122/$C$1*Index_운영!X54*Index_운영!X$10,IF(NOT(W122=0),NOT(Index_운영!X54=0)*W122*(1+$E122*Index_운영!X230)*Index_운영!X54,$C122*$D122/$C$1*Index_운영!X54))</f>
        <v>0</v>
      </c>
      <c r="Y122" s="591">
        <f>IF(Y$2=0,$C122*$D122/$C$1*Index_운영!Y54*Index_운영!Y$10,IF(NOT(X122=0),NOT(Index_운영!Y54=0)*X122*(1+$E122*Index_운영!Y230)*Index_운영!Y54,$C122*$D122/$C$1*Index_운영!Y54))</f>
        <v>0</v>
      </c>
      <c r="Z122" s="591">
        <f>IF(Z$2=0,$C122*$D122/$C$1*Index_운영!Z54*Index_운영!Z$10,IF(NOT(Y122=0),NOT(Index_운영!Z54=0)*Y122*(1+$E122*Index_운영!Z230)*Index_운영!Z54,$C122*$D122/$C$1*Index_운영!Z54))</f>
        <v>0</v>
      </c>
      <c r="AA122" s="591">
        <f>IF(AA$2=0,$C122*$D122/$C$1*Index_운영!AA54*Index_운영!AA$10,IF(NOT(Z122=0),NOT(Index_운영!AA54=0)*Z122*(1+$E122*Index_운영!AA230)*Index_운영!AA54,$C122*$D122/$C$1*Index_운영!AA54))</f>
        <v>0</v>
      </c>
      <c r="AB122" s="591">
        <f>IF(AB$2=0,$C122*$D122/$C$1*Index_운영!AB54*Index_운영!AB$10,IF(NOT(AA122=0),NOT(Index_운영!AB54=0)*AA122*(1+$E122*Index_운영!AB230)*Index_운영!AB54,$C122*$D122/$C$1*Index_운영!AB54))</f>
        <v>0</v>
      </c>
      <c r="AC122" s="591">
        <f>IF(AC$2=0,$C122*$D122/$C$1*Index_운영!AC54*Index_운영!AC$10,IF(NOT(AB122=0),NOT(Index_운영!AC54=0)*AB122*(1+$E122*Index_운영!AC230)*Index_운영!AC54,$C122*$D122/$C$1*Index_운영!AC54))</f>
        <v>0</v>
      </c>
      <c r="AD122" s="591">
        <f>IF(AD$2=0,$C122*$D122/$C$1*Index_운영!AD54*Index_운영!AD$10,IF(NOT(AC122=0),NOT(Index_운영!AD54=0)*AC122*(1+$E122*Index_운영!AD230)*Index_운영!AD54,$C122*$D122/$C$1*Index_운영!AD54))</f>
        <v>0</v>
      </c>
      <c r="AE122" s="591">
        <f>IF(AE$2=0,$C122*$D122/$C$1*Index_운영!AE54*Index_운영!AE$10,IF(NOT(AD122=0),NOT(Index_운영!AE54=0)*AD122*(1+$E122*Index_운영!AE230)*Index_운영!AE54,$C122*$D122/$C$1*Index_운영!AE54))</f>
        <v>0</v>
      </c>
      <c r="AF122" s="591">
        <f>IF(AF$2=0,$C122*$D122/$C$1*Index_운영!AF54*Index_운영!AF$10,IF(NOT(AE122=0),NOT(Index_운영!AF54=0)*AE122*(1+$E122*Index_운영!AF230)*Index_운영!AF54,$C122*$D122/$C$1*Index_운영!AF54))</f>
        <v>0</v>
      </c>
      <c r="AG122" s="591">
        <f>IF(AG$2=0,$C122*$D122/$C$1*Index_운영!AG54*Index_운영!AG$10,IF(NOT(AF122=0),NOT(Index_운영!AG54=0)*AF122*(1+$E122*Index_운영!AG230)*Index_운영!AG54,$C122*$D122/$C$1*Index_운영!AG54))</f>
        <v>0</v>
      </c>
      <c r="AH122" s="591">
        <f>IF(AH$2=0,$C122*$D122/$C$1*Index_운영!AH54*Index_운영!AH$10,IF(NOT(AG122=0),NOT(Index_운영!AH54=0)*AG122*(1+$E122*Index_운영!AH230)*Index_운영!AH54,$C122*$D122/$C$1*Index_운영!AH54))</f>
        <v>0</v>
      </c>
      <c r="AI122" s="591">
        <f>IF(AI$2=0,$C122*$D122/$C$1*Index_운영!AI54*Index_운영!AI$10,IF(NOT(AH122=0),NOT(Index_운영!AI54=0)*AH122*(1+$E122*Index_운영!AI230)*Index_운영!AI54,$C122*$D122/$C$1*Index_운영!AI54))</f>
        <v>0</v>
      </c>
      <c r="AJ122" s="591">
        <f>IF(AJ$2=0,$C122*$D122/$C$1*Index_운영!AJ54*Index_운영!AJ$10,IF(NOT(AI122=0),NOT(Index_운영!AJ54=0)*AI122*(1+$E122*Index_운영!AJ230)*Index_운영!AJ54,$C122*$D122/$C$1*Index_운영!AJ54))</f>
        <v>0</v>
      </c>
      <c r="AK122" s="591">
        <f>IF(AK$2=0,$C122*$D122/$C$1*Index_운영!AK54*Index_운영!AK$10,IF(NOT(AJ122=0),NOT(Index_운영!AK54=0)*AJ122*(1+$E122*Index_운영!AK230)*Index_운영!AK54,$C122*$D122/$C$1*Index_운영!AK54))</f>
        <v>0</v>
      </c>
      <c r="AL122" s="591">
        <f>IF(AL$2=0,$C122*$D122/$C$1*Index_운영!AL54*Index_운영!AL$10,IF(NOT(AK122=0),NOT(Index_운영!AL54=0)*AK122*(1+$E122*Index_운영!AL230)*Index_운영!AL54,$C122*$D122/$C$1*Index_운영!AL54))</f>
        <v>0</v>
      </c>
      <c r="AM122" s="591">
        <f>IF(AM$2=0,$C122*$D122/$C$1*Index_운영!AM54*Index_운영!AM$10,IF(NOT(AL122=0),NOT(Index_운영!AM54=0)*AL122*(1+$E122*Index_운영!AM230)*Index_운영!AM54,$C122*$D122/$C$1*Index_운영!AM54))</f>
        <v>0</v>
      </c>
      <c r="AN122" s="591">
        <f>IF(AN$2=0,$C122*$D122/$C$1*Index_운영!AN54*Index_운영!AN$10,IF(NOT(AM122=0),NOT(Index_운영!AN54=0)*AM122*(1+$E122*Index_운영!AN230)*Index_운영!AN54,$C122*$D122/$C$1*Index_운영!AN54))</f>
        <v>0</v>
      </c>
      <c r="AO122" s="591">
        <f>IF(AO$2=0,$C122*$D122/$C$1*Index_운영!AO54*Index_운영!AO$10,IF(NOT(AN122=0),NOT(Index_운영!AO54=0)*AN122*(1+$E122*Index_운영!AO230)*Index_운영!AO54,$C122*$D122/$C$1*Index_운영!AO54))</f>
        <v>0</v>
      </c>
      <c r="AP122" s="591">
        <f>IF(AP$2=0,$C122*$D122/$C$1*Index_운영!AP54*Index_운영!AP$10,IF(NOT(AO122=0),NOT(Index_운영!AP54=0)*AO122*(1+$E122*Index_운영!AP230)*Index_운영!AP54,$C122*$D122/$C$1*Index_운영!AP54))</f>
        <v>0</v>
      </c>
      <c r="AQ122" s="591">
        <f>IF(AQ$2=0,$C122*$D122/$C$1*Index_운영!AQ54*Index_운영!AQ$10,IF(NOT(AP122=0),NOT(Index_운영!AQ54=0)*AP122*(1+$E122*Index_운영!AQ230)*Index_운영!AQ54,$C122*$D122/$C$1*Index_운영!AQ54))</f>
        <v>0</v>
      </c>
      <c r="AR122" s="591">
        <f>IF(AR$2=0,$C122*$D122/$C$1*Index_운영!AR54*Index_운영!AR$10,IF(NOT(AQ122=0),NOT(Index_운영!AR54=0)*AQ122*(1+$E122*Index_운영!AR230)*Index_운영!AR54,$C122*$D122/$C$1*Index_운영!AR54))</f>
        <v>0</v>
      </c>
      <c r="AS122" s="591">
        <f>IF(AS$2=0,$C122*$D122/$C$1*Index_운영!AS54*Index_운영!AS$10,IF(NOT(AR122=0),NOT(Index_운영!AS54=0)*AR122*(1+$E122*Index_운영!AS230)*Index_운영!AS54,$C122*$D122/$C$1*Index_운영!AS54))</f>
        <v>0</v>
      </c>
      <c r="AT122" s="591">
        <f>IF(AT$2=0,$C122*$D122/$C$1*Index_운영!AT54*Index_운영!AT$10,IF(NOT(AS122=0),NOT(Index_운영!AT54=0)*AS122*(1+$E122*Index_운영!AT230)*Index_운영!AT54,$C122*$D122/$C$1*Index_운영!AT54))</f>
        <v>0</v>
      </c>
      <c r="AU122" s="591">
        <f>IF(AU$2=0,$C122*$D122/$C$1*Index_운영!AU54*Index_운영!AU$10,IF(NOT(AT122=0),NOT(Index_운영!AU54=0)*AT122*(1+$E122*Index_운영!AU230)*Index_운영!AU54,$C122*$D122/$C$1*Index_운영!AU54))</f>
        <v>0</v>
      </c>
      <c r="AV122" s="591">
        <f>IF(AV$2=0,$C122*$D122/$C$1*Index_운영!AV54*Index_운영!AV$10,IF(NOT(AU122=0),NOT(Index_운영!AV54=0)*AU122*(1+$E122*Index_운영!AV230)*Index_운영!AV54,$C122*$D122/$C$1*Index_운영!AV54))</f>
        <v>0</v>
      </c>
      <c r="AW122" s="591">
        <f>IF(AW$2=0,$C122*$D122/$C$1*Index_운영!AW54*Index_운영!AW$10,IF(NOT(AV122=0),NOT(Index_운영!AW54=0)*AV122*(1+$E122*Index_운영!AW230)*Index_운영!AW54,$C122*$D122/$C$1*Index_운영!AW54))</f>
        <v>0</v>
      </c>
      <c r="AX122" s="591">
        <f>IF(AX$2=0,$C122*$D122/$C$1*Index_운영!AX54*Index_운영!AX$10,IF(NOT(AW122=0),NOT(Index_운영!AX54=0)*AW122*(1+$E122*Index_운영!AX230)*Index_운영!AX54,$C122*$D122/$C$1*Index_운영!AX54))</f>
        <v>0</v>
      </c>
      <c r="AY122" s="591">
        <f>IF(AY$2=0,$C122*$D122/$C$1*Index_운영!AY54*Index_운영!AY$10,IF(NOT(AX122=0),NOT(Index_운영!AY54=0)*AX122*(1+$E122*Index_운영!AY230)*Index_운영!AY54,$C122*$D122/$C$1*Index_운영!AY54))</f>
        <v>0</v>
      </c>
      <c r="AZ122" s="591">
        <f>IF(AZ$2=0,$C122*$D122/$C$1*Index_운영!AZ54*Index_운영!AZ$10,IF(NOT(AY122=0),NOT(Index_운영!AZ54=0)*AY122*(1+$E122*Index_운영!AZ230)*Index_운영!AZ54,$C122*$D122/$C$1*Index_운영!AZ54))</f>
        <v>0</v>
      </c>
      <c r="BA122" s="591">
        <f>IF(BA$2=0,$C122*$D122/$C$1*Index_운영!BA54*Index_운영!BA$10,IF(NOT(AZ122=0),NOT(Index_운영!BA54=0)*AZ122*(1+$E122*Index_운영!BA230)*Index_운영!BA54,$C122*$D122/$C$1*Index_운영!BA54))</f>
        <v>0</v>
      </c>
      <c r="BB122" s="591">
        <f>IF(BB$2=0,$C122*$D122/$C$1*Index_운영!BB54*Index_운영!BB$10,IF(NOT(BA122=0),NOT(Index_운영!BB54=0)*BA122*(1+$E122*Index_운영!BB230)*Index_운영!BB54,$C122*$D122/$C$1*Index_운영!BB54))</f>
        <v>0</v>
      </c>
      <c r="BC122" s="591">
        <f>IF(BC$2=0,$C122*$D122/$C$1*Index_운영!BC54*Index_운영!BC$10,IF(NOT(BB122=0),NOT(Index_운영!BC54=0)*BB122*(1+$E122*Index_운영!BC230)*Index_운영!BC54,$C122*$D122/$C$1*Index_운영!BC54))</f>
        <v>0</v>
      </c>
      <c r="BD122" s="591">
        <f>IF(BD$2=0,$C122*$D122/$C$1*Index_운영!BD54*Index_운영!BD$10,IF(NOT(BC122=0),NOT(Index_운영!BD54=0)*BC122*(1+$E122*Index_운영!BD230)*Index_운영!BD54,$C122*$D122/$C$1*Index_운영!BD54))</f>
        <v>0</v>
      </c>
      <c r="BE122" s="591">
        <f>IF(BE$2=0,$C122*$D122/$C$1*Index_운영!BE54*Index_운영!BE$10,IF(NOT(BD122=0),NOT(Index_운영!BE54=0)*BD122*(1+$E122*Index_운영!BE230)*Index_운영!BE54,$C122*$D122/$C$1*Index_운영!BE54))</f>
        <v>0</v>
      </c>
      <c r="BF122" s="591">
        <f>IF(BF$2=0,$C122*$D122/$C$1*Index_운영!BF54*Index_운영!BF$10,IF(NOT(BE122=0),NOT(Index_운영!BF54=0)*BE122*(1+$E122*Index_운영!BF230)*Index_운영!BF54,$C122*$D122/$C$1*Index_운영!BF54))</f>
        <v>0</v>
      </c>
      <c r="BG122" s="591">
        <f>IF(BG$2=0,$C122*$D122/$C$1*Index_운영!BG54*Index_운영!BG$10,IF(NOT(BF122=0),NOT(Index_운영!BG54=0)*BF122*(1+$E122*Index_운영!BG230)*Index_운영!BG54,$C122*$D122/$C$1*Index_운영!BG54))</f>
        <v>0</v>
      </c>
      <c r="BH122" s="591">
        <f>IF(BH$2=0,$C122*$D122/$C$1*Index_운영!BH54*Index_운영!BH$10,IF(NOT(BG122=0),NOT(Index_운영!BH54=0)*BG122*(1+$E122*Index_운영!BH230)*Index_운영!BH54,$C122*$D122/$C$1*Index_운영!BH54))</f>
        <v>0</v>
      </c>
      <c r="BI122" s="591">
        <f>IF(BI$2=0,$C122*$D122/$C$1*Index_운영!BI54*Index_운영!BI$10,IF(NOT(BH122=0),NOT(Index_운영!BI54=0)*BH122*(1+$E122*Index_운영!BI230)*Index_운영!BI54,$C122*$D122/$C$1*Index_운영!BI54))</f>
        <v>0</v>
      </c>
      <c r="BJ122" s="591">
        <f>IF(BJ$2=0,$C122*$D122/$C$1*Index_운영!BJ54*Index_운영!BJ$10,IF(NOT(BI122=0),NOT(Index_운영!BJ54=0)*BI122*(1+$E122*Index_운영!BJ230)*Index_운영!BJ54,$C122*$D122/$C$1*Index_운영!BJ54))</f>
        <v>0</v>
      </c>
      <c r="BK122" s="591">
        <f>IF(BK$2=0,$C122*$D122/$C$1*Index_운영!BK54*Index_운영!BK$10,IF(NOT(BJ122=0),NOT(Index_운영!BK54=0)*BJ122*(1+$E122*Index_운영!BK230)*Index_운영!BK54,$C122*$D122/$C$1*Index_운영!BK54))</f>
        <v>0</v>
      </c>
      <c r="BL122" s="591">
        <f>IF(BL$2=0,$C122*$D122/$C$1*Index_운영!BL54*Index_운영!BL$10,IF(NOT(BK122=0),NOT(Index_운영!BL54=0)*BK122*(1+$E122*Index_운영!BL230)*Index_운영!BL54,$C122*$D122/$C$1*Index_운영!BL54))</f>
        <v>0</v>
      </c>
      <c r="BM122" s="591">
        <f>IF(BM$2=0,$C122*$D122/$C$1*Index_운영!BM54*Index_운영!BM$10,IF(NOT(BL122=0),NOT(Index_운영!BM54=0)*BL122*(1+$E122*Index_운영!BM230)*Index_운영!BM54,$C122*$D122/$C$1*Index_운영!BM54))</f>
        <v>0</v>
      </c>
      <c r="BN122" s="591">
        <f>IF(BN$2=0,$C122*$D122/$C$1*Index_운영!BN54*Index_운영!BN$10,IF(NOT(BM122=0),NOT(Index_운영!BN54=0)*BM122*(1+$E122*Index_운영!BN230)*Index_운영!BN54,$C122*$D122/$C$1*Index_운영!BN54))</f>
        <v>0</v>
      </c>
      <c r="BO122" s="591">
        <f>IF(BO$2=0,$C122*$D122/$C$1*Index_운영!BO54*Index_운영!BO$10,IF(NOT(BN122=0),NOT(Index_운영!BO54=0)*BN122*(1+$E122*Index_운영!BO230)*Index_운영!BO54,$C122*$D122/$C$1*Index_운영!BO54))</f>
        <v>0</v>
      </c>
      <c r="BP122" s="591">
        <f>IF(BP$2=0,$C122*$D122/$C$1*Index_운영!BP54*Index_운영!BP$10,IF(NOT(BO122=0),NOT(Index_운영!BP54=0)*BO122*(1+$E122*Index_운영!BP230)*Index_운영!BP54,$C122*$D122/$C$1*Index_운영!BP54))</f>
        <v>0</v>
      </c>
      <c r="BQ122" s="591">
        <f>IF(BQ$2=0,$C122*$D122/$C$1*Index_운영!BQ54*Index_운영!BQ$10,IF(NOT(BP122=0),NOT(Index_운영!BQ54=0)*BP122*(1+$E122*Index_운영!BQ230)*Index_운영!BQ54,$C122*$D122/$C$1*Index_운영!BQ54))</f>
        <v>0</v>
      </c>
      <c r="BR122" s="591">
        <f>IF(BR$2=0,$C122*$D122/$C$1*Index_운영!BR54*Index_운영!BR$10,IF(NOT(BQ122=0),NOT(Index_운영!BR54=0)*BQ122*(1+$E122*Index_운영!BR230)*Index_운영!BR54,$C122*$D122/$C$1*Index_운영!BR54))</f>
        <v>0</v>
      </c>
      <c r="BS122" s="591">
        <f>IF(BS$2=0,$C122*$D122/$C$1*Index_운영!BS54*Index_운영!BS$10,IF(NOT(BR122=0),NOT(Index_운영!BS54=0)*BR122*(1+$E122*Index_운영!BS230)*Index_운영!BS54,$C122*$D122/$C$1*Index_운영!BS54))</f>
        <v>0</v>
      </c>
      <c r="BT122" s="591">
        <f>IF(BT$2=0,$C122*$D122/$C$1*Index_운영!BT54*Index_운영!BT$10,IF(NOT(BS122=0),NOT(Index_운영!BT54=0)*BS122*(1+$E122*Index_운영!BT230)*Index_운영!BT54,$C122*$D122/$C$1*Index_운영!BT54))</f>
        <v>0</v>
      </c>
      <c r="BU122" s="591">
        <f>IF(BU$2=0,$C122*$D122/$C$1*Index_운영!BU54*Index_운영!BU$10,IF(NOT(BT122=0),NOT(Index_운영!BU54=0)*BT122*(1+$E122*Index_운영!BU230)*Index_운영!BU54,$C122*$D122/$C$1*Index_운영!BU54))</f>
        <v>0</v>
      </c>
      <c r="BV122" s="591">
        <f>IF(BV$2=0,$C122*$D122/$C$1*Index_운영!BV54*Index_운영!BV$10,IF(NOT(BU122=0),NOT(Index_운영!BV54=0)*BU122*(1+$E122*Index_운영!BV230)*Index_운영!BV54,$C122*$D122/$C$1*Index_운영!BV54))</f>
        <v>0</v>
      </c>
      <c r="BW122" s="591">
        <f>IF(BW$2=0,$C122*$D122/$C$1*Index_운영!BW54*Index_운영!BW$10,IF(NOT(BV122=0),NOT(Index_운영!BW54=0)*BV122*(1+$E122*Index_운영!BW230)*Index_운영!BW54,$C122*$D122/$C$1*Index_운영!BW54))</f>
        <v>0</v>
      </c>
      <c r="BX122" s="591">
        <f>IF(BX$2=0,$C122*$D122/$C$1*Index_운영!BX54*Index_운영!BX$10,IF(NOT(BW122=0),NOT(Index_운영!BX54=0)*BW122*(1+$E122*Index_운영!BX230)*Index_운영!BX54,$C122*$D122/$C$1*Index_운영!BX54))</f>
        <v>0</v>
      </c>
      <c r="BY122" s="591">
        <f>IF(BY$2=0,$C122*$D122/$C$1*Index_운영!BY54*Index_운영!BY$10,IF(NOT(BX122=0),NOT(Index_운영!BY54=0)*BX122*(1+$E122*Index_운영!BY230)*Index_운영!BY54,$C122*$D122/$C$1*Index_운영!BY54))</f>
        <v>0</v>
      </c>
      <c r="BZ122" s="591">
        <f>IF(BZ$2=0,$C122*$D122/$C$1*Index_운영!BZ54*Index_운영!BZ$10,IF(NOT(BY122=0),NOT(Index_운영!BZ54=0)*BY122*(1+$E122*Index_운영!BZ230)*Index_운영!BZ54,$C122*$D122/$C$1*Index_운영!BZ54))</f>
        <v>0</v>
      </c>
      <c r="CA122" s="591">
        <f>IF(CA$2=0,$C122*$D122/$C$1*Index_운영!CA54*Index_운영!CA$10,IF(NOT(BZ122=0),NOT(Index_운영!CA54=0)*BZ122*(1+$E122*Index_운영!CA230)*Index_운영!CA54,$C122*$D122/$C$1*Index_운영!CA54))</f>
        <v>0</v>
      </c>
      <c r="CB122" s="591">
        <f>IF(CB$2=0,$C122*$D122/$C$1*Index_운영!CB54*Index_운영!CB$10,IF(NOT(CA122=0),NOT(Index_운영!CB54=0)*CA122*(1+$E122*Index_운영!CB230)*Index_운영!CB54,$C122*$D122/$C$1*Index_운영!CB54))</f>
        <v>0</v>
      </c>
      <c r="CC122" s="591">
        <f>IF(CC$2=0,$C122*$D122/$C$1*Index_운영!CC54*Index_운영!CC$10,IF(NOT(CB122=0),NOT(Index_운영!CC54=0)*CB122*(1+$E122*Index_운영!CC230)*Index_운영!CC54,$C122*$D122/$C$1*Index_운영!CC54))</f>
        <v>0</v>
      </c>
      <c r="CD122" s="591">
        <f>IF(CD$2=0,$C122*$D122/$C$1*Index_운영!CD54*Index_운영!CD$10,IF(NOT(CC122=0),NOT(Index_운영!CD54=0)*CC122*(1+$E122*Index_운영!CD230)*Index_운영!CD54,$C122*$D122/$C$1*Index_운영!CD54))</f>
        <v>0</v>
      </c>
      <c r="CE122" s="591">
        <f>IF(CE$2=0,$C122*$D122/$C$1*Index_운영!CE54*Index_운영!CE$10,IF(NOT(CD122=0),NOT(Index_운영!CE54=0)*CD122*(1+$E122*Index_운영!CE230)*Index_운영!CE54,$C122*$D122/$C$1*Index_운영!CE54))</f>
        <v>0</v>
      </c>
      <c r="CF122" s="591">
        <f>IF(CF$2=0,$C122*$D122/$C$1*Index_운영!CF54*Index_운영!CF$10,IF(NOT(CE122=0),NOT(Index_운영!CF54=0)*CE122*(1+$E122*Index_운영!CF230)*Index_운영!CF54,$C122*$D122/$C$1*Index_운영!CF54))</f>
        <v>0</v>
      </c>
      <c r="CG122" s="591">
        <f>IF(CG$2=0,$C122*$D122/$C$1*Index_운영!CG54*Index_운영!CG$10,IF(NOT(CF122=0),NOT(Index_운영!CG54=0)*CF122*(1+$E122*Index_운영!CG230)*Index_운영!CG54,$C122*$D122/$C$1*Index_운영!CG54))</f>
        <v>0</v>
      </c>
      <c r="CH122" s="591">
        <f>IF(CH$2=0,$C122*$D122/$C$1*Index_운영!CH54*Index_운영!CH$10,IF(NOT(CG122=0),NOT(Index_운영!CH54=0)*CG122*(1+$E122*Index_운영!CH230)*Index_운영!CH54,$C122*$D122/$C$1*Index_운영!CH54))</f>
        <v>0</v>
      </c>
      <c r="CI122" s="591">
        <f>IF(CI$2=0,$C122*$D122/$C$1*Index_운영!CI54*Index_운영!CI$10,IF(NOT(CH122=0),NOT(Index_운영!CI54=0)*CH122*(1+$E122*Index_운영!CI230)*Index_운영!CI54,$C122*$D122/$C$1*Index_운영!CI54))</f>
        <v>0</v>
      </c>
      <c r="CJ122" s="591">
        <f>IF(CJ$2=0,$C122*$D122/$C$1*Index_운영!CJ54*Index_운영!CJ$10,IF(NOT(CI122=0),NOT(Index_운영!CJ54=0)*CI122*(1+$E122*Index_운영!CJ230)*Index_운영!CJ54,$C122*$D122/$C$1*Index_운영!CJ54))</f>
        <v>0</v>
      </c>
      <c r="CK122" s="591">
        <f>IF(CK$2=0,$C122*$D122/$C$1*Index_운영!CK54*Index_운영!CK$10,IF(NOT(CJ122=0),NOT(Index_운영!CK54=0)*CJ122*(1+$E122*Index_운영!CK230)*Index_운영!CK54,$C122*$D122/$C$1*Index_운영!CK54))</f>
        <v>0</v>
      </c>
      <c r="CL122" s="591">
        <f>IF(CL$2=0,$C122*$D122/$C$1*Index_운영!CL54*Index_운영!CL$10,IF(NOT(CK122=0),NOT(Index_운영!CL54=0)*CK122*(1+$E122*Index_운영!CL230)*Index_운영!CL54,$C122*$D122/$C$1*Index_운영!CL54))</f>
        <v>0</v>
      </c>
      <c r="CM122" s="591">
        <f>IF(CM$2=0,$C122*$D122/$C$1*Index_운영!CM54*Index_운영!CM$10,IF(NOT(CL122=0),NOT(Index_운영!CM54=0)*CL122*(1+$E122*Index_운영!CM230)*Index_운영!CM54,$C122*$D122/$C$1*Index_운영!CM54))</f>
        <v>0</v>
      </c>
      <c r="CN122" s="591">
        <f>IF(CN$2=0,$C122*$D122/$C$1*Index_운영!CN54*Index_운영!CN$10,IF(NOT(CM122=0),NOT(Index_운영!CN54=0)*CM122*(1+$E122*Index_운영!CN230)*Index_운영!CN54,$C122*$D122/$C$1*Index_운영!CN54))</f>
        <v>0</v>
      </c>
      <c r="CO122" s="591">
        <f>IF(CO$2=0,$C122*$D122/$C$1*Index_운영!CO54*Index_운영!CO$10,IF(NOT(CN122=0),NOT(Index_운영!CO54=0)*CN122*(1+$E122*Index_운영!CO230)*Index_운영!CO54,$C122*$D122/$C$1*Index_운영!CO54))</f>
        <v>0</v>
      </c>
      <c r="CP122" s="591">
        <f>IF(CP$2=0,$C122*$D122/$C$1*Index_운영!CP54*Index_운영!CP$10,IF(NOT(CO122=0),NOT(Index_운영!CP54=0)*CO122*(1+$E122*Index_운영!CP230)*Index_운영!CP54,$C122*$D122/$C$1*Index_운영!CP54))</f>
        <v>0</v>
      </c>
      <c r="CQ122" s="591">
        <f>IF(CQ$2=0,$C122*$D122/$C$1*Index_운영!CQ54*Index_운영!CQ$10,IF(NOT(CP122=0),NOT(Index_운영!CQ54=0)*CP122*(1+$E122*Index_운영!CQ230)*Index_운영!CQ54,$C122*$D122/$C$1*Index_운영!CQ54))</f>
        <v>0</v>
      </c>
      <c r="CR122" s="591">
        <f>IF(CR$2=0,$C122*$D122/$C$1*Index_운영!CR54*Index_운영!CR$10,IF(NOT(CQ122=0),NOT(Index_운영!CR54=0)*CQ122*(1+$E122*Index_운영!CR230)*Index_운영!CR54,$C122*$D122/$C$1*Index_운영!CR54))</f>
        <v>0</v>
      </c>
      <c r="CS122" s="591">
        <f>IF(CS$2=0,$C122*$D122/$C$1*Index_운영!CS54*Index_운영!CS$10,IF(NOT(CR122=0),NOT(Index_운영!CS54=0)*CR122*(1+$E122*Index_운영!CS230)*Index_운영!CS54,$C122*$D122/$C$1*Index_운영!CS54))</f>
        <v>0</v>
      </c>
      <c r="CT122" s="591">
        <f>IF(CT$2=0,$C122*$D122/$C$1*Index_운영!CT54*Index_운영!CT$10,IF(NOT(CS122=0),NOT(Index_운영!CT54=0)*CS122*(1+$E122*Index_운영!CT230)*Index_운영!CT54,$C122*$D122/$C$1*Index_운영!CT54))</f>
        <v>0</v>
      </c>
      <c r="CU122" s="591">
        <f>IF(CU$2=0,$C122*$D122/$C$1*Index_운영!CU54*Index_운영!CU$10,IF(NOT(CT122=0),NOT(Index_운영!CU54=0)*CT122*(1+$E122*Index_운영!CU230)*Index_운영!CU54,$C122*$D122/$C$1*Index_운영!CU54))</f>
        <v>0</v>
      </c>
      <c r="CV122" s="591">
        <f>IF(CV$2=0,$C122*$D122/$C$1*Index_운영!CV54*Index_운영!CV$10,IF(NOT(CU122=0),NOT(Index_운영!CV54=0)*CU122*(1+$E122*Index_운영!CV230)*Index_운영!CV54,$C122*$D122/$C$1*Index_운영!CV54))</f>
        <v>0</v>
      </c>
      <c r="CW122" s="591">
        <f>IF(CW$2=0,$C122*$D122/$C$1*Index_운영!CW54*Index_운영!CW$10,IF(NOT(CV122=0),NOT(Index_운영!CW54=0)*CV122*(1+$E122*Index_운영!CW230)*Index_운영!CW54,$C122*$D122/$C$1*Index_운영!CW54))</f>
        <v>0</v>
      </c>
      <c r="CX122" s="591">
        <f>IF(CX$2=0,$C122*$D122/$C$1*Index_운영!CX54*Index_운영!CX$10,IF(NOT(CW122=0),NOT(Index_운영!CX54=0)*CW122*(1+$E122*Index_운영!CX230)*Index_운영!CX54,$C122*$D122/$C$1*Index_운영!CX54))</f>
        <v>0</v>
      </c>
      <c r="CY122" s="591">
        <f>IF(CY$2=0,$C122*$D122/$C$1*Index_운영!CY54*Index_운영!CY$10,IF(NOT(CX122=0),NOT(Index_운영!CY54=0)*CX122*(1+$E122*Index_운영!CY230)*Index_운영!CY54,$C122*$D122/$C$1*Index_운영!CY54))</f>
        <v>0</v>
      </c>
      <c r="CZ122" s="591">
        <f>IF(CZ$2=0,$C122*$D122/$C$1*Index_운영!CZ54*Index_운영!CZ$10,IF(NOT(CY122=0),NOT(Index_운영!CZ54=0)*CY122*(1+$E122*Index_운영!CZ230)*Index_운영!CZ54,$C122*$D122/$C$1*Index_운영!CZ54))</f>
        <v>0</v>
      </c>
      <c r="DA122" s="591">
        <f>IF(DA$2=0,$C122*$D122/$C$1*Index_운영!DA54*Index_운영!DA$10,IF(NOT(CZ122=0),NOT(Index_운영!DA54=0)*CZ122*(1+$E122*Index_운영!DA230)*Index_운영!DA54,$C122*$D122/$C$1*Index_운영!DA54))</f>
        <v>0</v>
      </c>
      <c r="DB122" s="591">
        <f>IF(DB$2=0,$C122*$D122/$C$1*Index_운영!DB54*Index_운영!DB$10,IF(NOT(DA122=0),NOT(Index_운영!DB54=0)*DA122*(1+$E122*Index_운영!DB230)*Index_운영!DB54,$C122*$D122/$C$1*Index_운영!DB54))</f>
        <v>0</v>
      </c>
      <c r="DC122" s="591">
        <f>IF(DC$2=0,$C122*$D122/$C$1*Index_운영!DC54*Index_운영!DC$10,IF(NOT(DB122=0),NOT(Index_운영!DC54=0)*DB122*(1+$E122*Index_운영!DC230)*Index_운영!DC54,$C122*$D122/$C$1*Index_운영!DC54))</f>
        <v>0</v>
      </c>
      <c r="DD122" s="591">
        <f>IF(DD$2=0,$C122*$D122/$C$1*Index_운영!DD54*Index_운영!DD$10,IF(NOT(DC122=0),NOT(Index_운영!DD54=0)*DC122*(1+$E122*Index_운영!DD230)*Index_운영!DD54,$C122*$D122/$C$1*Index_운영!DD54))</f>
        <v>0</v>
      </c>
      <c r="DE122" s="591">
        <f>IF(DE$2=0,$C122*$D122/$C$1*Index_운영!DE54*Index_운영!DE$10,IF(NOT(DD122=0),NOT(Index_운영!DE54=0)*DD122*(1+$E122*Index_운영!DE230)*Index_운영!DE54,$C122*$D122/$C$1*Index_운영!DE54))</f>
        <v>0</v>
      </c>
      <c r="DF122" s="591">
        <f>IF(DF$2=0,$C122*$D122/$C$1*Index_운영!DF54*Index_운영!DF$10,IF(NOT(DE122=0),NOT(Index_운영!DF54=0)*DE122*(1+$E122*Index_운영!DF230)*Index_운영!DF54,$C122*$D122/$C$1*Index_운영!DF54))</f>
        <v>0</v>
      </c>
      <c r="DG122" s="591">
        <f>IF(DG$2=0,$C122*$D122/$C$1*Index_운영!DG54*Index_운영!DG$10,IF(NOT(DF122=0),NOT(Index_운영!DG54=0)*DF122*(1+$E122*Index_운영!DG230)*Index_운영!DG54,$C122*$D122/$C$1*Index_운영!DG54))</f>
        <v>0</v>
      </c>
      <c r="DH122" s="591">
        <f>IF(DH$2=0,$C122*$D122/$C$1*Index_운영!DH54*Index_운영!DH$10,IF(NOT(DG122=0),NOT(Index_운영!DH54=0)*DG122*(1+$E122*Index_운영!DH230)*Index_운영!DH54,$C122*$D122/$C$1*Index_운영!DH54))</f>
        <v>0</v>
      </c>
      <c r="DI122" s="591">
        <f>IF(DI$2=0,$C122*$D122/$C$1*Index_운영!DI54*Index_운영!DI$10,IF(NOT(DH122=0),NOT(Index_운영!DI54=0)*DH122*(1+$E122*Index_운영!DI230)*Index_운영!DI54,$C122*$D122/$C$1*Index_운영!DI54))</f>
        <v>0</v>
      </c>
      <c r="DJ122" s="591">
        <f>IF(DJ$2=0,$C122*$D122/$C$1*Index_운영!DJ54*Index_운영!DJ$10,IF(NOT(DI122=0),NOT(Index_운영!DJ54=0)*DI122*(1+$E122*Index_운영!DJ230)*Index_운영!DJ54,$C122*$D122/$C$1*Index_운영!DJ54))</f>
        <v>0</v>
      </c>
      <c r="DK122" s="591">
        <f>IF(DK$2=0,$C122*$D122/$C$1*Index_운영!DK54*Index_운영!DK$10,IF(NOT(DJ122=0),NOT(Index_운영!DK54=0)*DJ122*(1+$E122*Index_운영!DK230)*Index_운영!DK54,$C122*$D122/$C$1*Index_운영!DK54))</f>
        <v>0</v>
      </c>
      <c r="DL122" s="591">
        <f>IF(DL$2=0,$C122*$D122/$C$1*Index_운영!DL54*Index_운영!DL$10,IF(NOT(DK122=0),NOT(Index_운영!DL54=0)*DK122*(1+$E122*Index_운영!DL230)*Index_운영!DL54,$C122*$D122/$C$1*Index_운영!DL54))</f>
        <v>0</v>
      </c>
      <c r="DM122" s="591">
        <f>IF(DM$2=0,$C122*$D122/$C$1*Index_운영!DM54*Index_운영!DM$10,IF(NOT(DL122=0),NOT(Index_운영!DM54=0)*DL122*(1+$E122*Index_운영!DM230)*Index_운영!DM54,$C122*$D122/$C$1*Index_운영!DM54))</f>
        <v>0</v>
      </c>
      <c r="DN122" s="591">
        <f>IF(DN$2=0,$C122*$D122/$C$1*Index_운영!DN54*Index_운영!DN$10,IF(NOT(DM122=0),NOT(Index_운영!DN54=0)*DM122*(1+$E122*Index_운영!DN230)*Index_운영!DN54,$C122*$D122/$C$1*Index_운영!DN54))</f>
        <v>0</v>
      </c>
      <c r="DO122" s="591">
        <f>IF(DO$2=0,$C122*$D122/$C$1*Index_운영!DO54*Index_운영!DO$10,IF(NOT(DN122=0),NOT(Index_운영!DO54=0)*DN122*(1+$E122*Index_운영!DO230)*Index_운영!DO54,$C122*$D122/$C$1*Index_운영!DO54))</f>
        <v>0</v>
      </c>
      <c r="DP122" s="591">
        <f>IF(DP$2=0,$C122*$D122/$C$1*Index_운영!DP54*Index_운영!DP$10,IF(NOT(DO122=0),NOT(Index_운영!DP54=0)*DO122*(1+$E122*Index_운영!DP230)*Index_운영!DP54,$C122*$D122/$C$1*Index_운영!DP54))</f>
        <v>0</v>
      </c>
      <c r="DQ122" s="591">
        <f>IF(DQ$2=0,$C122*$D122/$C$1*Index_운영!DQ54*Index_운영!DQ$10,IF(NOT(DP122=0),NOT(Index_운영!DQ54=0)*DP122*(1+$E122*Index_운영!DQ230)*Index_운영!DQ54,$C122*$D122/$C$1*Index_운영!DQ54))</f>
        <v>0</v>
      </c>
      <c r="DR122" s="591">
        <f>IF(DR$2=0,$C122*$D122/$C$1*Index_운영!DR54*Index_운영!DR$10,IF(NOT(DQ122=0),NOT(Index_운영!DR54=0)*DQ122*(1+$E122*Index_운영!DR230)*Index_운영!DR54,$C122*$D122/$C$1*Index_운영!DR54))</f>
        <v>0</v>
      </c>
      <c r="DS122" s="591">
        <f>IF(DS$2=0,$C122*$D122/$C$1*Index_운영!DS54*Index_운영!DS$10,IF(NOT(DR122=0),NOT(Index_운영!DS54=0)*DR122*(1+$E122*Index_운영!DS230)*Index_운영!DS54,$C122*$D122/$C$1*Index_운영!DS54))</f>
        <v>0</v>
      </c>
      <c r="DT122" s="591">
        <f>IF(DT$2=0,$C122*$D122/$C$1*Index_운영!DT54*Index_운영!DT$10,IF(NOT(DS122=0),NOT(Index_운영!DT54=0)*DS122*(1+$E122*Index_운영!DT230)*Index_운영!DT54,$C122*$D122/$C$1*Index_운영!DT54))</f>
        <v>0</v>
      </c>
      <c r="DU122" s="591">
        <f>IF(DU$2=0,$C122*$D122/$C$1*Index_운영!DU54*Index_운영!DU$10,IF(NOT(DT122=0),NOT(Index_운영!DU54=0)*DT122*(1+$E122*Index_운영!DU230)*Index_운영!DU54,$C122*$D122/$C$1*Index_운영!DU54))</f>
        <v>0</v>
      </c>
      <c r="DV122" s="591">
        <f>IF(DV$2=0,$C122*$D122/$C$1*Index_운영!DV54*Index_운영!DV$10,IF(NOT(DU122=0),NOT(Index_운영!DV54=0)*DU122*(1+$E122*Index_운영!DV230)*Index_운영!DV54,$C122*$D122/$C$1*Index_운영!DV54))</f>
        <v>0</v>
      </c>
    </row>
    <row r="123" spans="1:126" s="485" customFormat="1" outlineLevel="1" x14ac:dyDescent="0.4">
      <c r="A123" s="737"/>
      <c r="B123" s="464">
        <f>'Rent Roll'!$B29</f>
        <v>0</v>
      </c>
      <c r="C123" s="1219">
        <f>'Rent Roll'!$K29</f>
        <v>0</v>
      </c>
      <c r="D123" s="1220">
        <f>'Rent Roll'!$S29</f>
        <v>0</v>
      </c>
      <c r="E123" s="1221">
        <f>'Rent Roll'!$T29</f>
        <v>0</v>
      </c>
      <c r="F123" s="588">
        <f>IF(F$2=0,$C123*$D123/$C$1*Index_운영!F55*Index_운영!F$10,IF(NOT(E123=0),NOT(Index_운영!F55=0)*E123*(1+$E123*Index_운영!F231)*Index_운영!F55,$C123*$D123/$C$1*Index_운영!F55))</f>
        <v>0</v>
      </c>
      <c r="G123" s="591">
        <f>IF(G$2=0,$C123*$D123/$C$1*Index_운영!G55*Index_운영!G$10,IF(NOT(F123=0),NOT(Index_운영!G55=0)*F123*(1+$E123*Index_운영!G231)*Index_운영!G55,$C123*$D123/$C$1*Index_운영!G55))</f>
        <v>0</v>
      </c>
      <c r="H123" s="591">
        <f>IF(H$2=0,$C123*$D123/$C$1*Index_운영!H55*Index_운영!H$10,IF(NOT(G123=0),NOT(Index_운영!H55=0)*G123*(1+$E123*Index_운영!H231)*Index_운영!H55,$C123*$D123/$C$1*Index_운영!H55))</f>
        <v>0</v>
      </c>
      <c r="I123" s="591">
        <f>IF(I$2=0,$C123*$D123/$C$1*Index_운영!I55*Index_운영!I$10,IF(NOT(H123=0),NOT(Index_운영!I55=0)*H123*(1+$E123*Index_운영!I231)*Index_운영!I55,$C123*$D123/$C$1*Index_운영!I55))</f>
        <v>0</v>
      </c>
      <c r="J123" s="591">
        <f>IF(J$2=0,$C123*$D123/$C$1*Index_운영!J55*Index_운영!J$10,IF(NOT(I123=0),NOT(Index_운영!J55=0)*I123*(1+$E123*Index_운영!J231)*Index_운영!J55,$C123*$D123/$C$1*Index_운영!J55))</f>
        <v>0</v>
      </c>
      <c r="K123" s="591">
        <f>IF(K$2=0,$C123*$D123/$C$1*Index_운영!K55*Index_운영!K$10,IF(NOT(J123=0),NOT(Index_운영!K55=0)*J123*(1+$E123*Index_운영!K231)*Index_운영!K55,$C123*$D123/$C$1*Index_운영!K55))</f>
        <v>0</v>
      </c>
      <c r="L123" s="591">
        <f>IF(L$2=0,$C123*$D123/$C$1*Index_운영!L55*Index_운영!L$10,IF(NOT(K123=0),NOT(Index_운영!L55=0)*K123*(1+$E123*Index_운영!L231)*Index_운영!L55,$C123*$D123/$C$1*Index_운영!L55))</f>
        <v>0</v>
      </c>
      <c r="M123" s="591">
        <f>IF(M$2=0,$C123*$D123/$C$1*Index_운영!M55*Index_운영!M$10,IF(NOT(L123=0),NOT(Index_운영!M55=0)*L123*(1+$E123*Index_운영!M231)*Index_운영!M55,$C123*$D123/$C$1*Index_운영!M55))</f>
        <v>0</v>
      </c>
      <c r="N123" s="591">
        <f>IF(N$2=0,$C123*$D123/$C$1*Index_운영!N55*Index_운영!N$10,IF(NOT(M123=0),NOT(Index_운영!N55=0)*M123*(1+$E123*Index_운영!N231)*Index_운영!N55,$C123*$D123/$C$1*Index_운영!N55))</f>
        <v>0</v>
      </c>
      <c r="O123" s="591">
        <f>IF(O$2=0,$C123*$D123/$C$1*Index_운영!O55*Index_운영!O$10,IF(NOT(N123=0),NOT(Index_운영!O55=0)*N123*(1+$E123*Index_운영!O231)*Index_운영!O55,$C123*$D123/$C$1*Index_운영!O55))</f>
        <v>0</v>
      </c>
      <c r="P123" s="591">
        <f>IF(P$2=0,$C123*$D123/$C$1*Index_운영!P55*Index_운영!P$10,IF(NOT(O123=0),NOT(Index_운영!P55=0)*O123*(1+$E123*Index_운영!P231)*Index_운영!P55,$C123*$D123/$C$1*Index_운영!P55))</f>
        <v>0</v>
      </c>
      <c r="Q123" s="591">
        <f>IF(Q$2=0,$C123*$D123/$C$1*Index_운영!Q55*Index_운영!Q$10,IF(NOT(P123=0),NOT(Index_운영!Q55=0)*P123*(1+$E123*Index_운영!Q231)*Index_운영!Q55,$C123*$D123/$C$1*Index_운영!Q55))</f>
        <v>0</v>
      </c>
      <c r="R123" s="591">
        <f>IF(R$2=0,$C123*$D123/$C$1*Index_운영!R55*Index_운영!R$10,IF(NOT(Q123=0),NOT(Index_운영!R55=0)*Q123*(1+$E123*Index_운영!R231)*Index_운영!R55,$C123*$D123/$C$1*Index_운영!R55))</f>
        <v>0</v>
      </c>
      <c r="S123" s="591">
        <f>IF(S$2=0,$C123*$D123/$C$1*Index_운영!S55*Index_운영!S$10,IF(NOT(R123=0),NOT(Index_운영!S55=0)*R123*(1+$E123*Index_운영!S231)*Index_운영!S55,$C123*$D123/$C$1*Index_운영!S55))</f>
        <v>0</v>
      </c>
      <c r="T123" s="591">
        <f>IF(T$2=0,$C123*$D123/$C$1*Index_운영!T55*Index_운영!T$10,IF(NOT(S123=0),NOT(Index_운영!T55=0)*S123*(1+$E123*Index_운영!T231)*Index_운영!T55,$C123*$D123/$C$1*Index_운영!T55))</f>
        <v>0</v>
      </c>
      <c r="U123" s="591">
        <f>IF(U$2=0,$C123*$D123/$C$1*Index_운영!U55*Index_운영!U$10,IF(NOT(T123=0),NOT(Index_운영!U55=0)*T123*(1+$E123*Index_운영!U231)*Index_운영!U55,$C123*$D123/$C$1*Index_운영!U55))</f>
        <v>0</v>
      </c>
      <c r="V123" s="591">
        <f>IF(V$2=0,$C123*$D123/$C$1*Index_운영!V55*Index_운영!V$10,IF(NOT(U123=0),NOT(Index_운영!V55=0)*U123*(1+$E123*Index_운영!V231)*Index_운영!V55,$C123*$D123/$C$1*Index_운영!V55))</f>
        <v>0</v>
      </c>
      <c r="W123" s="591">
        <f>IF(W$2=0,$C123*$D123/$C$1*Index_운영!W55*Index_운영!W$10,IF(NOT(V123=0),NOT(Index_운영!W55=0)*V123*(1+$E123*Index_운영!W231)*Index_운영!W55,$C123*$D123/$C$1*Index_운영!W55))</f>
        <v>0</v>
      </c>
      <c r="X123" s="591">
        <f>IF(X$2=0,$C123*$D123/$C$1*Index_운영!X55*Index_운영!X$10,IF(NOT(W123=0),NOT(Index_운영!X55=0)*W123*(1+$E123*Index_운영!X231)*Index_운영!X55,$C123*$D123/$C$1*Index_운영!X55))</f>
        <v>0</v>
      </c>
      <c r="Y123" s="591">
        <f>IF(Y$2=0,$C123*$D123/$C$1*Index_운영!Y55*Index_운영!Y$10,IF(NOT(X123=0),NOT(Index_운영!Y55=0)*X123*(1+$E123*Index_운영!Y231)*Index_운영!Y55,$C123*$D123/$C$1*Index_운영!Y55))</f>
        <v>0</v>
      </c>
      <c r="Z123" s="591">
        <f>IF(Z$2=0,$C123*$D123/$C$1*Index_운영!Z55*Index_운영!Z$10,IF(NOT(Y123=0),NOT(Index_운영!Z55=0)*Y123*(1+$E123*Index_운영!Z231)*Index_운영!Z55,$C123*$D123/$C$1*Index_운영!Z55))</f>
        <v>0</v>
      </c>
      <c r="AA123" s="591">
        <f>IF(AA$2=0,$C123*$D123/$C$1*Index_운영!AA55*Index_운영!AA$10,IF(NOT(Z123=0),NOT(Index_운영!AA55=0)*Z123*(1+$E123*Index_운영!AA231)*Index_운영!AA55,$C123*$D123/$C$1*Index_운영!AA55))</f>
        <v>0</v>
      </c>
      <c r="AB123" s="591">
        <f>IF(AB$2=0,$C123*$D123/$C$1*Index_운영!AB55*Index_운영!AB$10,IF(NOT(AA123=0),NOT(Index_운영!AB55=0)*AA123*(1+$E123*Index_운영!AB231)*Index_운영!AB55,$C123*$D123/$C$1*Index_운영!AB55))</f>
        <v>0</v>
      </c>
      <c r="AC123" s="591">
        <f>IF(AC$2=0,$C123*$D123/$C$1*Index_운영!AC55*Index_운영!AC$10,IF(NOT(AB123=0),NOT(Index_운영!AC55=0)*AB123*(1+$E123*Index_운영!AC231)*Index_운영!AC55,$C123*$D123/$C$1*Index_운영!AC55))</f>
        <v>0</v>
      </c>
      <c r="AD123" s="591">
        <f>IF(AD$2=0,$C123*$D123/$C$1*Index_운영!AD55*Index_운영!AD$10,IF(NOT(AC123=0),NOT(Index_운영!AD55=0)*AC123*(1+$E123*Index_운영!AD231)*Index_운영!AD55,$C123*$D123/$C$1*Index_운영!AD55))</f>
        <v>0</v>
      </c>
      <c r="AE123" s="591">
        <f>IF(AE$2=0,$C123*$D123/$C$1*Index_운영!AE55*Index_운영!AE$10,IF(NOT(AD123=0),NOT(Index_운영!AE55=0)*AD123*(1+$E123*Index_운영!AE231)*Index_운영!AE55,$C123*$D123/$C$1*Index_운영!AE55))</f>
        <v>0</v>
      </c>
      <c r="AF123" s="591">
        <f>IF(AF$2=0,$C123*$D123/$C$1*Index_운영!AF55*Index_운영!AF$10,IF(NOT(AE123=0),NOT(Index_운영!AF55=0)*AE123*(1+$E123*Index_운영!AF231)*Index_운영!AF55,$C123*$D123/$C$1*Index_운영!AF55))</f>
        <v>0</v>
      </c>
      <c r="AG123" s="591">
        <f>IF(AG$2=0,$C123*$D123/$C$1*Index_운영!AG55*Index_운영!AG$10,IF(NOT(AF123=0),NOT(Index_운영!AG55=0)*AF123*(1+$E123*Index_운영!AG231)*Index_운영!AG55,$C123*$D123/$C$1*Index_운영!AG55))</f>
        <v>0</v>
      </c>
      <c r="AH123" s="591">
        <f>IF(AH$2=0,$C123*$D123/$C$1*Index_운영!AH55*Index_운영!AH$10,IF(NOT(AG123=0),NOT(Index_운영!AH55=0)*AG123*(1+$E123*Index_운영!AH231)*Index_운영!AH55,$C123*$D123/$C$1*Index_운영!AH55))</f>
        <v>0</v>
      </c>
      <c r="AI123" s="591">
        <f>IF(AI$2=0,$C123*$D123/$C$1*Index_운영!AI55*Index_운영!AI$10,IF(NOT(AH123=0),NOT(Index_운영!AI55=0)*AH123*(1+$E123*Index_운영!AI231)*Index_운영!AI55,$C123*$D123/$C$1*Index_운영!AI55))</f>
        <v>0</v>
      </c>
      <c r="AJ123" s="591">
        <f>IF(AJ$2=0,$C123*$D123/$C$1*Index_운영!AJ55*Index_운영!AJ$10,IF(NOT(AI123=0),NOT(Index_운영!AJ55=0)*AI123*(1+$E123*Index_운영!AJ231)*Index_운영!AJ55,$C123*$D123/$C$1*Index_운영!AJ55))</f>
        <v>0</v>
      </c>
      <c r="AK123" s="591">
        <f>IF(AK$2=0,$C123*$D123/$C$1*Index_운영!AK55*Index_운영!AK$10,IF(NOT(AJ123=0),NOT(Index_운영!AK55=0)*AJ123*(1+$E123*Index_운영!AK231)*Index_운영!AK55,$C123*$D123/$C$1*Index_운영!AK55))</f>
        <v>0</v>
      </c>
      <c r="AL123" s="591">
        <f>IF(AL$2=0,$C123*$D123/$C$1*Index_운영!AL55*Index_운영!AL$10,IF(NOT(AK123=0),NOT(Index_운영!AL55=0)*AK123*(1+$E123*Index_운영!AL231)*Index_운영!AL55,$C123*$D123/$C$1*Index_운영!AL55))</f>
        <v>0</v>
      </c>
      <c r="AM123" s="591">
        <f>IF(AM$2=0,$C123*$D123/$C$1*Index_운영!AM55*Index_운영!AM$10,IF(NOT(AL123=0),NOT(Index_운영!AM55=0)*AL123*(1+$E123*Index_운영!AM231)*Index_운영!AM55,$C123*$D123/$C$1*Index_운영!AM55))</f>
        <v>0</v>
      </c>
      <c r="AN123" s="591">
        <f>IF(AN$2=0,$C123*$D123/$C$1*Index_운영!AN55*Index_운영!AN$10,IF(NOT(AM123=0),NOT(Index_운영!AN55=0)*AM123*(1+$E123*Index_운영!AN231)*Index_운영!AN55,$C123*$D123/$C$1*Index_운영!AN55))</f>
        <v>0</v>
      </c>
      <c r="AO123" s="591">
        <f>IF(AO$2=0,$C123*$D123/$C$1*Index_운영!AO55*Index_운영!AO$10,IF(NOT(AN123=0),NOT(Index_운영!AO55=0)*AN123*(1+$E123*Index_운영!AO231)*Index_운영!AO55,$C123*$D123/$C$1*Index_운영!AO55))</f>
        <v>0</v>
      </c>
      <c r="AP123" s="591">
        <f>IF(AP$2=0,$C123*$D123/$C$1*Index_운영!AP55*Index_운영!AP$10,IF(NOT(AO123=0),NOT(Index_운영!AP55=0)*AO123*(1+$E123*Index_운영!AP231)*Index_운영!AP55,$C123*$D123/$C$1*Index_운영!AP55))</f>
        <v>0</v>
      </c>
      <c r="AQ123" s="591">
        <f>IF(AQ$2=0,$C123*$D123/$C$1*Index_운영!AQ55*Index_운영!AQ$10,IF(NOT(AP123=0),NOT(Index_운영!AQ55=0)*AP123*(1+$E123*Index_운영!AQ231)*Index_운영!AQ55,$C123*$D123/$C$1*Index_운영!AQ55))</f>
        <v>0</v>
      </c>
      <c r="AR123" s="591">
        <f>IF(AR$2=0,$C123*$D123/$C$1*Index_운영!AR55*Index_운영!AR$10,IF(NOT(AQ123=0),NOT(Index_운영!AR55=0)*AQ123*(1+$E123*Index_운영!AR231)*Index_운영!AR55,$C123*$D123/$C$1*Index_운영!AR55))</f>
        <v>0</v>
      </c>
      <c r="AS123" s="591">
        <f>IF(AS$2=0,$C123*$D123/$C$1*Index_운영!AS55*Index_운영!AS$10,IF(NOT(AR123=0),NOT(Index_운영!AS55=0)*AR123*(1+$E123*Index_운영!AS231)*Index_운영!AS55,$C123*$D123/$C$1*Index_운영!AS55))</f>
        <v>0</v>
      </c>
      <c r="AT123" s="591">
        <f>IF(AT$2=0,$C123*$D123/$C$1*Index_운영!AT55*Index_운영!AT$10,IF(NOT(AS123=0),NOT(Index_운영!AT55=0)*AS123*(1+$E123*Index_운영!AT231)*Index_운영!AT55,$C123*$D123/$C$1*Index_운영!AT55))</f>
        <v>0</v>
      </c>
      <c r="AU123" s="591">
        <f>IF(AU$2=0,$C123*$D123/$C$1*Index_운영!AU55*Index_운영!AU$10,IF(NOT(AT123=0),NOT(Index_운영!AU55=0)*AT123*(1+$E123*Index_운영!AU231)*Index_운영!AU55,$C123*$D123/$C$1*Index_운영!AU55))</f>
        <v>0</v>
      </c>
      <c r="AV123" s="591">
        <f>IF(AV$2=0,$C123*$D123/$C$1*Index_운영!AV55*Index_운영!AV$10,IF(NOT(AU123=0),NOT(Index_운영!AV55=0)*AU123*(1+$E123*Index_운영!AV231)*Index_운영!AV55,$C123*$D123/$C$1*Index_운영!AV55))</f>
        <v>0</v>
      </c>
      <c r="AW123" s="591">
        <f>IF(AW$2=0,$C123*$D123/$C$1*Index_운영!AW55*Index_운영!AW$10,IF(NOT(AV123=0),NOT(Index_운영!AW55=0)*AV123*(1+$E123*Index_운영!AW231)*Index_운영!AW55,$C123*$D123/$C$1*Index_운영!AW55))</f>
        <v>0</v>
      </c>
      <c r="AX123" s="591">
        <f>IF(AX$2=0,$C123*$D123/$C$1*Index_운영!AX55*Index_운영!AX$10,IF(NOT(AW123=0),NOT(Index_운영!AX55=0)*AW123*(1+$E123*Index_운영!AX231)*Index_운영!AX55,$C123*$D123/$C$1*Index_운영!AX55))</f>
        <v>0</v>
      </c>
      <c r="AY123" s="591">
        <f>IF(AY$2=0,$C123*$D123/$C$1*Index_운영!AY55*Index_운영!AY$10,IF(NOT(AX123=0),NOT(Index_운영!AY55=0)*AX123*(1+$E123*Index_운영!AY231)*Index_운영!AY55,$C123*$D123/$C$1*Index_운영!AY55))</f>
        <v>0</v>
      </c>
      <c r="AZ123" s="591">
        <f>IF(AZ$2=0,$C123*$D123/$C$1*Index_운영!AZ55*Index_운영!AZ$10,IF(NOT(AY123=0),NOT(Index_운영!AZ55=0)*AY123*(1+$E123*Index_운영!AZ231)*Index_운영!AZ55,$C123*$D123/$C$1*Index_운영!AZ55))</f>
        <v>0</v>
      </c>
      <c r="BA123" s="591">
        <f>IF(BA$2=0,$C123*$D123/$C$1*Index_운영!BA55*Index_운영!BA$10,IF(NOT(AZ123=0),NOT(Index_운영!BA55=0)*AZ123*(1+$E123*Index_운영!BA231)*Index_운영!BA55,$C123*$D123/$C$1*Index_운영!BA55))</f>
        <v>0</v>
      </c>
      <c r="BB123" s="591">
        <f>IF(BB$2=0,$C123*$D123/$C$1*Index_운영!BB55*Index_운영!BB$10,IF(NOT(BA123=0),NOT(Index_운영!BB55=0)*BA123*(1+$E123*Index_운영!BB231)*Index_운영!BB55,$C123*$D123/$C$1*Index_운영!BB55))</f>
        <v>0</v>
      </c>
      <c r="BC123" s="591">
        <f>IF(BC$2=0,$C123*$D123/$C$1*Index_운영!BC55*Index_운영!BC$10,IF(NOT(BB123=0),NOT(Index_운영!BC55=0)*BB123*(1+$E123*Index_운영!BC231)*Index_운영!BC55,$C123*$D123/$C$1*Index_운영!BC55))</f>
        <v>0</v>
      </c>
      <c r="BD123" s="591">
        <f>IF(BD$2=0,$C123*$D123/$C$1*Index_운영!BD55*Index_운영!BD$10,IF(NOT(BC123=0),NOT(Index_운영!BD55=0)*BC123*(1+$E123*Index_운영!BD231)*Index_운영!BD55,$C123*$D123/$C$1*Index_운영!BD55))</f>
        <v>0</v>
      </c>
      <c r="BE123" s="591">
        <f>IF(BE$2=0,$C123*$D123/$C$1*Index_운영!BE55*Index_운영!BE$10,IF(NOT(BD123=0),NOT(Index_운영!BE55=0)*BD123*(1+$E123*Index_운영!BE231)*Index_운영!BE55,$C123*$D123/$C$1*Index_운영!BE55))</f>
        <v>0</v>
      </c>
      <c r="BF123" s="591">
        <f>IF(BF$2=0,$C123*$D123/$C$1*Index_운영!BF55*Index_운영!BF$10,IF(NOT(BE123=0),NOT(Index_운영!BF55=0)*BE123*(1+$E123*Index_운영!BF231)*Index_운영!BF55,$C123*$D123/$C$1*Index_운영!BF55))</f>
        <v>0</v>
      </c>
      <c r="BG123" s="591">
        <f>IF(BG$2=0,$C123*$D123/$C$1*Index_운영!BG55*Index_운영!BG$10,IF(NOT(BF123=0),NOT(Index_운영!BG55=0)*BF123*(1+$E123*Index_운영!BG231)*Index_운영!BG55,$C123*$D123/$C$1*Index_운영!BG55))</f>
        <v>0</v>
      </c>
      <c r="BH123" s="591">
        <f>IF(BH$2=0,$C123*$D123/$C$1*Index_운영!BH55*Index_운영!BH$10,IF(NOT(BG123=0),NOT(Index_운영!BH55=0)*BG123*(1+$E123*Index_운영!BH231)*Index_운영!BH55,$C123*$D123/$C$1*Index_운영!BH55))</f>
        <v>0</v>
      </c>
      <c r="BI123" s="591">
        <f>IF(BI$2=0,$C123*$D123/$C$1*Index_운영!BI55*Index_운영!BI$10,IF(NOT(BH123=0),NOT(Index_운영!BI55=0)*BH123*(1+$E123*Index_운영!BI231)*Index_운영!BI55,$C123*$D123/$C$1*Index_운영!BI55))</f>
        <v>0</v>
      </c>
      <c r="BJ123" s="591">
        <f>IF(BJ$2=0,$C123*$D123/$C$1*Index_운영!BJ55*Index_운영!BJ$10,IF(NOT(BI123=0),NOT(Index_운영!BJ55=0)*BI123*(1+$E123*Index_운영!BJ231)*Index_운영!BJ55,$C123*$D123/$C$1*Index_운영!BJ55))</f>
        <v>0</v>
      </c>
      <c r="BK123" s="591">
        <f>IF(BK$2=0,$C123*$D123/$C$1*Index_운영!BK55*Index_운영!BK$10,IF(NOT(BJ123=0),NOT(Index_운영!BK55=0)*BJ123*(1+$E123*Index_운영!BK231)*Index_운영!BK55,$C123*$D123/$C$1*Index_운영!BK55))</f>
        <v>0</v>
      </c>
      <c r="BL123" s="591">
        <f>IF(BL$2=0,$C123*$D123/$C$1*Index_운영!BL55*Index_운영!BL$10,IF(NOT(BK123=0),NOT(Index_운영!BL55=0)*BK123*(1+$E123*Index_운영!BL231)*Index_운영!BL55,$C123*$D123/$C$1*Index_운영!BL55))</f>
        <v>0</v>
      </c>
      <c r="BM123" s="591">
        <f>IF(BM$2=0,$C123*$D123/$C$1*Index_운영!BM55*Index_운영!BM$10,IF(NOT(BL123=0),NOT(Index_운영!BM55=0)*BL123*(1+$E123*Index_운영!BM231)*Index_운영!BM55,$C123*$D123/$C$1*Index_운영!BM55))</f>
        <v>0</v>
      </c>
      <c r="BN123" s="591">
        <f>IF(BN$2=0,$C123*$D123/$C$1*Index_운영!BN55*Index_운영!BN$10,IF(NOT(BM123=0),NOT(Index_운영!BN55=0)*BM123*(1+$E123*Index_운영!BN231)*Index_운영!BN55,$C123*$D123/$C$1*Index_운영!BN55))</f>
        <v>0</v>
      </c>
      <c r="BO123" s="591">
        <f>IF(BO$2=0,$C123*$D123/$C$1*Index_운영!BO55*Index_운영!BO$10,IF(NOT(BN123=0),NOT(Index_운영!BO55=0)*BN123*(1+$E123*Index_운영!BO231)*Index_운영!BO55,$C123*$D123/$C$1*Index_운영!BO55))</f>
        <v>0</v>
      </c>
      <c r="BP123" s="591">
        <f>IF(BP$2=0,$C123*$D123/$C$1*Index_운영!BP55*Index_운영!BP$10,IF(NOT(BO123=0),NOT(Index_운영!BP55=0)*BO123*(1+$E123*Index_운영!BP231)*Index_운영!BP55,$C123*$D123/$C$1*Index_운영!BP55))</f>
        <v>0</v>
      </c>
      <c r="BQ123" s="591">
        <f>IF(BQ$2=0,$C123*$D123/$C$1*Index_운영!BQ55*Index_운영!BQ$10,IF(NOT(BP123=0),NOT(Index_운영!BQ55=0)*BP123*(1+$E123*Index_운영!BQ231)*Index_운영!BQ55,$C123*$D123/$C$1*Index_운영!BQ55))</f>
        <v>0</v>
      </c>
      <c r="BR123" s="591">
        <f>IF(BR$2=0,$C123*$D123/$C$1*Index_운영!BR55*Index_운영!BR$10,IF(NOT(BQ123=0),NOT(Index_운영!BR55=0)*BQ123*(1+$E123*Index_운영!BR231)*Index_운영!BR55,$C123*$D123/$C$1*Index_운영!BR55))</f>
        <v>0</v>
      </c>
      <c r="BS123" s="591">
        <f>IF(BS$2=0,$C123*$D123/$C$1*Index_운영!BS55*Index_운영!BS$10,IF(NOT(BR123=0),NOT(Index_운영!BS55=0)*BR123*(1+$E123*Index_운영!BS231)*Index_운영!BS55,$C123*$D123/$C$1*Index_운영!BS55))</f>
        <v>0</v>
      </c>
      <c r="BT123" s="591">
        <f>IF(BT$2=0,$C123*$D123/$C$1*Index_운영!BT55*Index_운영!BT$10,IF(NOT(BS123=0),NOT(Index_운영!BT55=0)*BS123*(1+$E123*Index_운영!BT231)*Index_운영!BT55,$C123*$D123/$C$1*Index_운영!BT55))</f>
        <v>0</v>
      </c>
      <c r="BU123" s="591">
        <f>IF(BU$2=0,$C123*$D123/$C$1*Index_운영!BU55*Index_운영!BU$10,IF(NOT(BT123=0),NOT(Index_운영!BU55=0)*BT123*(1+$E123*Index_운영!BU231)*Index_운영!BU55,$C123*$D123/$C$1*Index_운영!BU55))</f>
        <v>0</v>
      </c>
      <c r="BV123" s="591">
        <f>IF(BV$2=0,$C123*$D123/$C$1*Index_운영!BV55*Index_운영!BV$10,IF(NOT(BU123=0),NOT(Index_운영!BV55=0)*BU123*(1+$E123*Index_운영!BV231)*Index_운영!BV55,$C123*$D123/$C$1*Index_운영!BV55))</f>
        <v>0</v>
      </c>
      <c r="BW123" s="591">
        <f>IF(BW$2=0,$C123*$D123/$C$1*Index_운영!BW55*Index_운영!BW$10,IF(NOT(BV123=0),NOT(Index_운영!BW55=0)*BV123*(1+$E123*Index_운영!BW231)*Index_운영!BW55,$C123*$D123/$C$1*Index_운영!BW55))</f>
        <v>0</v>
      </c>
      <c r="BX123" s="591">
        <f>IF(BX$2=0,$C123*$D123/$C$1*Index_운영!BX55*Index_운영!BX$10,IF(NOT(BW123=0),NOT(Index_운영!BX55=0)*BW123*(1+$E123*Index_운영!BX231)*Index_운영!BX55,$C123*$D123/$C$1*Index_운영!BX55))</f>
        <v>0</v>
      </c>
      <c r="BY123" s="591">
        <f>IF(BY$2=0,$C123*$D123/$C$1*Index_운영!BY55*Index_운영!BY$10,IF(NOT(BX123=0),NOT(Index_운영!BY55=0)*BX123*(1+$E123*Index_운영!BY231)*Index_운영!BY55,$C123*$D123/$C$1*Index_운영!BY55))</f>
        <v>0</v>
      </c>
      <c r="BZ123" s="591">
        <f>IF(BZ$2=0,$C123*$D123/$C$1*Index_운영!BZ55*Index_운영!BZ$10,IF(NOT(BY123=0),NOT(Index_운영!BZ55=0)*BY123*(1+$E123*Index_운영!BZ231)*Index_운영!BZ55,$C123*$D123/$C$1*Index_운영!BZ55))</f>
        <v>0</v>
      </c>
      <c r="CA123" s="591">
        <f>IF(CA$2=0,$C123*$D123/$C$1*Index_운영!CA55*Index_운영!CA$10,IF(NOT(BZ123=0),NOT(Index_운영!CA55=0)*BZ123*(1+$E123*Index_운영!CA231)*Index_운영!CA55,$C123*$D123/$C$1*Index_운영!CA55))</f>
        <v>0</v>
      </c>
      <c r="CB123" s="591">
        <f>IF(CB$2=0,$C123*$D123/$C$1*Index_운영!CB55*Index_운영!CB$10,IF(NOT(CA123=0),NOT(Index_운영!CB55=0)*CA123*(1+$E123*Index_운영!CB231)*Index_운영!CB55,$C123*$D123/$C$1*Index_운영!CB55))</f>
        <v>0</v>
      </c>
      <c r="CC123" s="591">
        <f>IF(CC$2=0,$C123*$D123/$C$1*Index_운영!CC55*Index_운영!CC$10,IF(NOT(CB123=0),NOT(Index_운영!CC55=0)*CB123*(1+$E123*Index_운영!CC231)*Index_운영!CC55,$C123*$D123/$C$1*Index_운영!CC55))</f>
        <v>0</v>
      </c>
      <c r="CD123" s="591">
        <f>IF(CD$2=0,$C123*$D123/$C$1*Index_운영!CD55*Index_운영!CD$10,IF(NOT(CC123=0),NOT(Index_운영!CD55=0)*CC123*(1+$E123*Index_운영!CD231)*Index_운영!CD55,$C123*$D123/$C$1*Index_운영!CD55))</f>
        <v>0</v>
      </c>
      <c r="CE123" s="591">
        <f>IF(CE$2=0,$C123*$D123/$C$1*Index_운영!CE55*Index_운영!CE$10,IF(NOT(CD123=0),NOT(Index_운영!CE55=0)*CD123*(1+$E123*Index_운영!CE231)*Index_운영!CE55,$C123*$D123/$C$1*Index_운영!CE55))</f>
        <v>0</v>
      </c>
      <c r="CF123" s="591">
        <f>IF(CF$2=0,$C123*$D123/$C$1*Index_운영!CF55*Index_운영!CF$10,IF(NOT(CE123=0),NOT(Index_운영!CF55=0)*CE123*(1+$E123*Index_운영!CF231)*Index_운영!CF55,$C123*$D123/$C$1*Index_운영!CF55))</f>
        <v>0</v>
      </c>
      <c r="CG123" s="591">
        <f>IF(CG$2=0,$C123*$D123/$C$1*Index_운영!CG55*Index_운영!CG$10,IF(NOT(CF123=0),NOT(Index_운영!CG55=0)*CF123*(1+$E123*Index_운영!CG231)*Index_운영!CG55,$C123*$D123/$C$1*Index_운영!CG55))</f>
        <v>0</v>
      </c>
      <c r="CH123" s="591">
        <f>IF(CH$2=0,$C123*$D123/$C$1*Index_운영!CH55*Index_운영!CH$10,IF(NOT(CG123=0),NOT(Index_운영!CH55=0)*CG123*(1+$E123*Index_운영!CH231)*Index_운영!CH55,$C123*$D123/$C$1*Index_운영!CH55))</f>
        <v>0</v>
      </c>
      <c r="CI123" s="591">
        <f>IF(CI$2=0,$C123*$D123/$C$1*Index_운영!CI55*Index_운영!CI$10,IF(NOT(CH123=0),NOT(Index_운영!CI55=0)*CH123*(1+$E123*Index_운영!CI231)*Index_운영!CI55,$C123*$D123/$C$1*Index_운영!CI55))</f>
        <v>0</v>
      </c>
      <c r="CJ123" s="591">
        <f>IF(CJ$2=0,$C123*$D123/$C$1*Index_운영!CJ55*Index_운영!CJ$10,IF(NOT(CI123=0),NOT(Index_운영!CJ55=0)*CI123*(1+$E123*Index_운영!CJ231)*Index_운영!CJ55,$C123*$D123/$C$1*Index_운영!CJ55))</f>
        <v>0</v>
      </c>
      <c r="CK123" s="591">
        <f>IF(CK$2=0,$C123*$D123/$C$1*Index_운영!CK55*Index_운영!CK$10,IF(NOT(CJ123=0),NOT(Index_운영!CK55=0)*CJ123*(1+$E123*Index_운영!CK231)*Index_운영!CK55,$C123*$D123/$C$1*Index_운영!CK55))</f>
        <v>0</v>
      </c>
      <c r="CL123" s="591">
        <f>IF(CL$2=0,$C123*$D123/$C$1*Index_운영!CL55*Index_운영!CL$10,IF(NOT(CK123=0),NOT(Index_운영!CL55=0)*CK123*(1+$E123*Index_운영!CL231)*Index_운영!CL55,$C123*$D123/$C$1*Index_운영!CL55))</f>
        <v>0</v>
      </c>
      <c r="CM123" s="591">
        <f>IF(CM$2=0,$C123*$D123/$C$1*Index_운영!CM55*Index_운영!CM$10,IF(NOT(CL123=0),NOT(Index_운영!CM55=0)*CL123*(1+$E123*Index_운영!CM231)*Index_운영!CM55,$C123*$D123/$C$1*Index_운영!CM55))</f>
        <v>0</v>
      </c>
      <c r="CN123" s="591">
        <f>IF(CN$2=0,$C123*$D123/$C$1*Index_운영!CN55*Index_운영!CN$10,IF(NOT(CM123=0),NOT(Index_운영!CN55=0)*CM123*(1+$E123*Index_운영!CN231)*Index_운영!CN55,$C123*$D123/$C$1*Index_운영!CN55))</f>
        <v>0</v>
      </c>
      <c r="CO123" s="591">
        <f>IF(CO$2=0,$C123*$D123/$C$1*Index_운영!CO55*Index_운영!CO$10,IF(NOT(CN123=0),NOT(Index_운영!CO55=0)*CN123*(1+$E123*Index_운영!CO231)*Index_운영!CO55,$C123*$D123/$C$1*Index_운영!CO55))</f>
        <v>0</v>
      </c>
      <c r="CP123" s="591">
        <f>IF(CP$2=0,$C123*$D123/$C$1*Index_운영!CP55*Index_운영!CP$10,IF(NOT(CO123=0),NOT(Index_운영!CP55=0)*CO123*(1+$E123*Index_운영!CP231)*Index_운영!CP55,$C123*$D123/$C$1*Index_운영!CP55))</f>
        <v>0</v>
      </c>
      <c r="CQ123" s="591">
        <f>IF(CQ$2=0,$C123*$D123/$C$1*Index_운영!CQ55*Index_운영!CQ$10,IF(NOT(CP123=0),NOT(Index_운영!CQ55=0)*CP123*(1+$E123*Index_운영!CQ231)*Index_운영!CQ55,$C123*$D123/$C$1*Index_운영!CQ55))</f>
        <v>0</v>
      </c>
      <c r="CR123" s="591">
        <f>IF(CR$2=0,$C123*$D123/$C$1*Index_운영!CR55*Index_운영!CR$10,IF(NOT(CQ123=0),NOT(Index_운영!CR55=0)*CQ123*(1+$E123*Index_운영!CR231)*Index_운영!CR55,$C123*$D123/$C$1*Index_운영!CR55))</f>
        <v>0</v>
      </c>
      <c r="CS123" s="591">
        <f>IF(CS$2=0,$C123*$D123/$C$1*Index_운영!CS55*Index_운영!CS$10,IF(NOT(CR123=0),NOT(Index_운영!CS55=0)*CR123*(1+$E123*Index_운영!CS231)*Index_운영!CS55,$C123*$D123/$C$1*Index_운영!CS55))</f>
        <v>0</v>
      </c>
      <c r="CT123" s="591">
        <f>IF(CT$2=0,$C123*$D123/$C$1*Index_운영!CT55*Index_운영!CT$10,IF(NOT(CS123=0),NOT(Index_운영!CT55=0)*CS123*(1+$E123*Index_운영!CT231)*Index_운영!CT55,$C123*$D123/$C$1*Index_운영!CT55))</f>
        <v>0</v>
      </c>
      <c r="CU123" s="591">
        <f>IF(CU$2=0,$C123*$D123/$C$1*Index_운영!CU55*Index_운영!CU$10,IF(NOT(CT123=0),NOT(Index_운영!CU55=0)*CT123*(1+$E123*Index_운영!CU231)*Index_운영!CU55,$C123*$D123/$C$1*Index_운영!CU55))</f>
        <v>0</v>
      </c>
      <c r="CV123" s="591">
        <f>IF(CV$2=0,$C123*$D123/$C$1*Index_운영!CV55*Index_운영!CV$10,IF(NOT(CU123=0),NOT(Index_운영!CV55=0)*CU123*(1+$E123*Index_운영!CV231)*Index_운영!CV55,$C123*$D123/$C$1*Index_운영!CV55))</f>
        <v>0</v>
      </c>
      <c r="CW123" s="591">
        <f>IF(CW$2=0,$C123*$D123/$C$1*Index_운영!CW55*Index_운영!CW$10,IF(NOT(CV123=0),NOT(Index_운영!CW55=0)*CV123*(1+$E123*Index_운영!CW231)*Index_운영!CW55,$C123*$D123/$C$1*Index_운영!CW55))</f>
        <v>0</v>
      </c>
      <c r="CX123" s="591">
        <f>IF(CX$2=0,$C123*$D123/$C$1*Index_운영!CX55*Index_운영!CX$10,IF(NOT(CW123=0),NOT(Index_운영!CX55=0)*CW123*(1+$E123*Index_운영!CX231)*Index_운영!CX55,$C123*$D123/$C$1*Index_운영!CX55))</f>
        <v>0</v>
      </c>
      <c r="CY123" s="591">
        <f>IF(CY$2=0,$C123*$D123/$C$1*Index_운영!CY55*Index_운영!CY$10,IF(NOT(CX123=0),NOT(Index_운영!CY55=0)*CX123*(1+$E123*Index_운영!CY231)*Index_운영!CY55,$C123*$D123/$C$1*Index_운영!CY55))</f>
        <v>0</v>
      </c>
      <c r="CZ123" s="591">
        <f>IF(CZ$2=0,$C123*$D123/$C$1*Index_운영!CZ55*Index_운영!CZ$10,IF(NOT(CY123=0),NOT(Index_운영!CZ55=0)*CY123*(1+$E123*Index_운영!CZ231)*Index_운영!CZ55,$C123*$D123/$C$1*Index_운영!CZ55))</f>
        <v>0</v>
      </c>
      <c r="DA123" s="591">
        <f>IF(DA$2=0,$C123*$D123/$C$1*Index_운영!DA55*Index_운영!DA$10,IF(NOT(CZ123=0),NOT(Index_운영!DA55=0)*CZ123*(1+$E123*Index_운영!DA231)*Index_운영!DA55,$C123*$D123/$C$1*Index_운영!DA55))</f>
        <v>0</v>
      </c>
      <c r="DB123" s="591">
        <f>IF(DB$2=0,$C123*$D123/$C$1*Index_운영!DB55*Index_운영!DB$10,IF(NOT(DA123=0),NOT(Index_운영!DB55=0)*DA123*(1+$E123*Index_운영!DB231)*Index_운영!DB55,$C123*$D123/$C$1*Index_운영!DB55))</f>
        <v>0</v>
      </c>
      <c r="DC123" s="591">
        <f>IF(DC$2=0,$C123*$D123/$C$1*Index_운영!DC55*Index_운영!DC$10,IF(NOT(DB123=0),NOT(Index_운영!DC55=0)*DB123*(1+$E123*Index_운영!DC231)*Index_운영!DC55,$C123*$D123/$C$1*Index_운영!DC55))</f>
        <v>0</v>
      </c>
      <c r="DD123" s="591">
        <f>IF(DD$2=0,$C123*$D123/$C$1*Index_운영!DD55*Index_운영!DD$10,IF(NOT(DC123=0),NOT(Index_운영!DD55=0)*DC123*(1+$E123*Index_운영!DD231)*Index_운영!DD55,$C123*$D123/$C$1*Index_운영!DD55))</f>
        <v>0</v>
      </c>
      <c r="DE123" s="591">
        <f>IF(DE$2=0,$C123*$D123/$C$1*Index_운영!DE55*Index_운영!DE$10,IF(NOT(DD123=0),NOT(Index_운영!DE55=0)*DD123*(1+$E123*Index_운영!DE231)*Index_운영!DE55,$C123*$D123/$C$1*Index_운영!DE55))</f>
        <v>0</v>
      </c>
      <c r="DF123" s="591">
        <f>IF(DF$2=0,$C123*$D123/$C$1*Index_운영!DF55*Index_운영!DF$10,IF(NOT(DE123=0),NOT(Index_운영!DF55=0)*DE123*(1+$E123*Index_운영!DF231)*Index_운영!DF55,$C123*$D123/$C$1*Index_운영!DF55))</f>
        <v>0</v>
      </c>
      <c r="DG123" s="591">
        <f>IF(DG$2=0,$C123*$D123/$C$1*Index_운영!DG55*Index_운영!DG$10,IF(NOT(DF123=0),NOT(Index_운영!DG55=0)*DF123*(1+$E123*Index_운영!DG231)*Index_운영!DG55,$C123*$D123/$C$1*Index_운영!DG55))</f>
        <v>0</v>
      </c>
      <c r="DH123" s="591">
        <f>IF(DH$2=0,$C123*$D123/$C$1*Index_운영!DH55*Index_운영!DH$10,IF(NOT(DG123=0),NOT(Index_운영!DH55=0)*DG123*(1+$E123*Index_운영!DH231)*Index_운영!DH55,$C123*$D123/$C$1*Index_운영!DH55))</f>
        <v>0</v>
      </c>
      <c r="DI123" s="591">
        <f>IF(DI$2=0,$C123*$D123/$C$1*Index_운영!DI55*Index_운영!DI$10,IF(NOT(DH123=0),NOT(Index_운영!DI55=0)*DH123*(1+$E123*Index_운영!DI231)*Index_운영!DI55,$C123*$D123/$C$1*Index_운영!DI55))</f>
        <v>0</v>
      </c>
      <c r="DJ123" s="591">
        <f>IF(DJ$2=0,$C123*$D123/$C$1*Index_운영!DJ55*Index_운영!DJ$10,IF(NOT(DI123=0),NOT(Index_운영!DJ55=0)*DI123*(1+$E123*Index_운영!DJ231)*Index_운영!DJ55,$C123*$D123/$C$1*Index_운영!DJ55))</f>
        <v>0</v>
      </c>
      <c r="DK123" s="591">
        <f>IF(DK$2=0,$C123*$D123/$C$1*Index_운영!DK55*Index_운영!DK$10,IF(NOT(DJ123=0),NOT(Index_운영!DK55=0)*DJ123*(1+$E123*Index_운영!DK231)*Index_운영!DK55,$C123*$D123/$C$1*Index_운영!DK55))</f>
        <v>0</v>
      </c>
      <c r="DL123" s="591">
        <f>IF(DL$2=0,$C123*$D123/$C$1*Index_운영!DL55*Index_운영!DL$10,IF(NOT(DK123=0),NOT(Index_운영!DL55=0)*DK123*(1+$E123*Index_운영!DL231)*Index_운영!DL55,$C123*$D123/$C$1*Index_운영!DL55))</f>
        <v>0</v>
      </c>
      <c r="DM123" s="591">
        <f>IF(DM$2=0,$C123*$D123/$C$1*Index_운영!DM55*Index_운영!DM$10,IF(NOT(DL123=0),NOT(Index_운영!DM55=0)*DL123*(1+$E123*Index_운영!DM231)*Index_운영!DM55,$C123*$D123/$C$1*Index_운영!DM55))</f>
        <v>0</v>
      </c>
      <c r="DN123" s="591">
        <f>IF(DN$2=0,$C123*$D123/$C$1*Index_운영!DN55*Index_운영!DN$10,IF(NOT(DM123=0),NOT(Index_운영!DN55=0)*DM123*(1+$E123*Index_운영!DN231)*Index_운영!DN55,$C123*$D123/$C$1*Index_운영!DN55))</f>
        <v>0</v>
      </c>
      <c r="DO123" s="591">
        <f>IF(DO$2=0,$C123*$D123/$C$1*Index_운영!DO55*Index_운영!DO$10,IF(NOT(DN123=0),NOT(Index_운영!DO55=0)*DN123*(1+$E123*Index_운영!DO231)*Index_운영!DO55,$C123*$D123/$C$1*Index_운영!DO55))</f>
        <v>0</v>
      </c>
      <c r="DP123" s="591">
        <f>IF(DP$2=0,$C123*$D123/$C$1*Index_운영!DP55*Index_운영!DP$10,IF(NOT(DO123=0),NOT(Index_운영!DP55=0)*DO123*(1+$E123*Index_운영!DP231)*Index_운영!DP55,$C123*$D123/$C$1*Index_운영!DP55))</f>
        <v>0</v>
      </c>
      <c r="DQ123" s="591">
        <f>IF(DQ$2=0,$C123*$D123/$C$1*Index_운영!DQ55*Index_운영!DQ$10,IF(NOT(DP123=0),NOT(Index_운영!DQ55=0)*DP123*(1+$E123*Index_운영!DQ231)*Index_운영!DQ55,$C123*$D123/$C$1*Index_운영!DQ55))</f>
        <v>0</v>
      </c>
      <c r="DR123" s="591">
        <f>IF(DR$2=0,$C123*$D123/$C$1*Index_운영!DR55*Index_운영!DR$10,IF(NOT(DQ123=0),NOT(Index_운영!DR55=0)*DQ123*(1+$E123*Index_운영!DR231)*Index_운영!DR55,$C123*$D123/$C$1*Index_운영!DR55))</f>
        <v>0</v>
      </c>
      <c r="DS123" s="591">
        <f>IF(DS$2=0,$C123*$D123/$C$1*Index_운영!DS55*Index_운영!DS$10,IF(NOT(DR123=0),NOT(Index_운영!DS55=0)*DR123*(1+$E123*Index_운영!DS231)*Index_운영!DS55,$C123*$D123/$C$1*Index_운영!DS55))</f>
        <v>0</v>
      </c>
      <c r="DT123" s="591">
        <f>IF(DT$2=0,$C123*$D123/$C$1*Index_운영!DT55*Index_운영!DT$10,IF(NOT(DS123=0),NOT(Index_운영!DT55=0)*DS123*(1+$E123*Index_운영!DT231)*Index_운영!DT55,$C123*$D123/$C$1*Index_운영!DT55))</f>
        <v>0</v>
      </c>
      <c r="DU123" s="591">
        <f>IF(DU$2=0,$C123*$D123/$C$1*Index_운영!DU55*Index_운영!DU$10,IF(NOT(DT123=0),NOT(Index_운영!DU55=0)*DT123*(1+$E123*Index_운영!DU231)*Index_운영!DU55,$C123*$D123/$C$1*Index_운영!DU55))</f>
        <v>0</v>
      </c>
      <c r="DV123" s="591">
        <f>IF(DV$2=0,$C123*$D123/$C$1*Index_운영!DV55*Index_운영!DV$10,IF(NOT(DU123=0),NOT(Index_운영!DV55=0)*DU123*(1+$E123*Index_운영!DV231)*Index_운영!DV55,$C123*$D123/$C$1*Index_운영!DV55))</f>
        <v>0</v>
      </c>
    </row>
    <row r="124" spans="1:126" s="485" customFormat="1" outlineLevel="1" x14ac:dyDescent="0.4">
      <c r="A124" s="737"/>
      <c r="B124" s="464">
        <f>'Rent Roll'!$B30</f>
        <v>0</v>
      </c>
      <c r="C124" s="1219">
        <f>'Rent Roll'!$K30</f>
        <v>0</v>
      </c>
      <c r="D124" s="1220">
        <f>'Rent Roll'!$S30</f>
        <v>0</v>
      </c>
      <c r="E124" s="1221">
        <f>'Rent Roll'!$T30</f>
        <v>0</v>
      </c>
      <c r="F124" s="588">
        <f>IF(F$2=0,$C124*$D124/$C$1*Index_운영!F56*Index_운영!F$10,IF(NOT(E124=0),NOT(Index_운영!F56=0)*E124*(1+$E124*Index_운영!F232)*Index_운영!F56,$C124*$D124/$C$1*Index_운영!F56))</f>
        <v>0</v>
      </c>
      <c r="G124" s="591">
        <f>IF(G$2=0,$C124*$D124/$C$1*Index_운영!G56*Index_운영!G$10,IF(NOT(F124=0),NOT(Index_운영!G56=0)*F124*(1+$E124*Index_운영!G232)*Index_운영!G56,$C124*$D124/$C$1*Index_운영!G56))</f>
        <v>0</v>
      </c>
      <c r="H124" s="591">
        <f>IF(H$2=0,$C124*$D124/$C$1*Index_운영!H56*Index_운영!H$10,IF(NOT(G124=0),NOT(Index_운영!H56=0)*G124*(1+$E124*Index_운영!H232)*Index_운영!H56,$C124*$D124/$C$1*Index_운영!H56))</f>
        <v>0</v>
      </c>
      <c r="I124" s="591">
        <f>IF(I$2=0,$C124*$D124/$C$1*Index_운영!I56*Index_운영!I$10,IF(NOT(H124=0),NOT(Index_운영!I56=0)*H124*(1+$E124*Index_운영!I232)*Index_운영!I56,$C124*$D124/$C$1*Index_운영!I56))</f>
        <v>0</v>
      </c>
      <c r="J124" s="591">
        <f>IF(J$2=0,$C124*$D124/$C$1*Index_운영!J56*Index_운영!J$10,IF(NOT(I124=0),NOT(Index_운영!J56=0)*I124*(1+$E124*Index_운영!J232)*Index_운영!J56,$C124*$D124/$C$1*Index_운영!J56))</f>
        <v>0</v>
      </c>
      <c r="K124" s="591">
        <f>IF(K$2=0,$C124*$D124/$C$1*Index_운영!K56*Index_운영!K$10,IF(NOT(J124=0),NOT(Index_운영!K56=0)*J124*(1+$E124*Index_운영!K232)*Index_운영!K56,$C124*$D124/$C$1*Index_운영!K56))</f>
        <v>0</v>
      </c>
      <c r="L124" s="591">
        <f>IF(L$2=0,$C124*$D124/$C$1*Index_운영!L56*Index_운영!L$10,IF(NOT(K124=0),NOT(Index_운영!L56=0)*K124*(1+$E124*Index_운영!L232)*Index_운영!L56,$C124*$D124/$C$1*Index_운영!L56))</f>
        <v>0</v>
      </c>
      <c r="M124" s="591">
        <f>IF(M$2=0,$C124*$D124/$C$1*Index_운영!M56*Index_운영!M$10,IF(NOT(L124=0),NOT(Index_운영!M56=0)*L124*(1+$E124*Index_운영!M232)*Index_운영!M56,$C124*$D124/$C$1*Index_운영!M56))</f>
        <v>0</v>
      </c>
      <c r="N124" s="591">
        <f>IF(N$2=0,$C124*$D124/$C$1*Index_운영!N56*Index_운영!N$10,IF(NOT(M124=0),NOT(Index_운영!N56=0)*M124*(1+$E124*Index_운영!N232)*Index_운영!N56,$C124*$D124/$C$1*Index_운영!N56))</f>
        <v>0</v>
      </c>
      <c r="O124" s="591">
        <f>IF(O$2=0,$C124*$D124/$C$1*Index_운영!O56*Index_운영!O$10,IF(NOT(N124=0),NOT(Index_운영!O56=0)*N124*(1+$E124*Index_운영!O232)*Index_운영!O56,$C124*$D124/$C$1*Index_운영!O56))</f>
        <v>0</v>
      </c>
      <c r="P124" s="591">
        <f>IF(P$2=0,$C124*$D124/$C$1*Index_운영!P56*Index_운영!P$10,IF(NOT(O124=0),NOT(Index_운영!P56=0)*O124*(1+$E124*Index_운영!P232)*Index_운영!P56,$C124*$D124/$C$1*Index_운영!P56))</f>
        <v>0</v>
      </c>
      <c r="Q124" s="591">
        <f>IF(Q$2=0,$C124*$D124/$C$1*Index_운영!Q56*Index_운영!Q$10,IF(NOT(P124=0),NOT(Index_운영!Q56=0)*P124*(1+$E124*Index_운영!Q232)*Index_운영!Q56,$C124*$D124/$C$1*Index_운영!Q56))</f>
        <v>0</v>
      </c>
      <c r="R124" s="591">
        <f>IF(R$2=0,$C124*$D124/$C$1*Index_운영!R56*Index_운영!R$10,IF(NOT(Q124=0),NOT(Index_운영!R56=0)*Q124*(1+$E124*Index_운영!R232)*Index_운영!R56,$C124*$D124/$C$1*Index_운영!R56))</f>
        <v>0</v>
      </c>
      <c r="S124" s="591">
        <f>IF(S$2=0,$C124*$D124/$C$1*Index_운영!S56*Index_운영!S$10,IF(NOT(R124=0),NOT(Index_운영!S56=0)*R124*(1+$E124*Index_운영!S232)*Index_운영!S56,$C124*$D124/$C$1*Index_운영!S56))</f>
        <v>0</v>
      </c>
      <c r="T124" s="591">
        <f>IF(T$2=0,$C124*$D124/$C$1*Index_운영!T56*Index_운영!T$10,IF(NOT(S124=0),NOT(Index_운영!T56=0)*S124*(1+$E124*Index_운영!T232)*Index_운영!T56,$C124*$D124/$C$1*Index_운영!T56))</f>
        <v>0</v>
      </c>
      <c r="U124" s="591">
        <f>IF(U$2=0,$C124*$D124/$C$1*Index_운영!U56*Index_운영!U$10,IF(NOT(T124=0),NOT(Index_운영!U56=0)*T124*(1+$E124*Index_운영!U232)*Index_운영!U56,$C124*$D124/$C$1*Index_운영!U56))</f>
        <v>0</v>
      </c>
      <c r="V124" s="591">
        <f>IF(V$2=0,$C124*$D124/$C$1*Index_운영!V56*Index_운영!V$10,IF(NOT(U124=0),NOT(Index_운영!V56=0)*U124*(1+$E124*Index_운영!V232)*Index_운영!V56,$C124*$D124/$C$1*Index_운영!V56))</f>
        <v>0</v>
      </c>
      <c r="W124" s="591">
        <f>IF(W$2=0,$C124*$D124/$C$1*Index_운영!W56*Index_운영!W$10,IF(NOT(V124=0),NOT(Index_운영!W56=0)*V124*(1+$E124*Index_운영!W232)*Index_운영!W56,$C124*$D124/$C$1*Index_운영!W56))</f>
        <v>0</v>
      </c>
      <c r="X124" s="591">
        <f>IF(X$2=0,$C124*$D124/$C$1*Index_운영!X56*Index_운영!X$10,IF(NOT(W124=0),NOT(Index_운영!X56=0)*W124*(1+$E124*Index_운영!X232)*Index_운영!X56,$C124*$D124/$C$1*Index_운영!X56))</f>
        <v>0</v>
      </c>
      <c r="Y124" s="591">
        <f>IF(Y$2=0,$C124*$D124/$C$1*Index_운영!Y56*Index_운영!Y$10,IF(NOT(X124=0),NOT(Index_운영!Y56=0)*X124*(1+$E124*Index_운영!Y232)*Index_운영!Y56,$C124*$D124/$C$1*Index_운영!Y56))</f>
        <v>0</v>
      </c>
      <c r="Z124" s="591">
        <f>IF(Z$2=0,$C124*$D124/$C$1*Index_운영!Z56*Index_운영!Z$10,IF(NOT(Y124=0),NOT(Index_운영!Z56=0)*Y124*(1+$E124*Index_운영!Z232)*Index_운영!Z56,$C124*$D124/$C$1*Index_운영!Z56))</f>
        <v>0</v>
      </c>
      <c r="AA124" s="591">
        <f>IF(AA$2=0,$C124*$D124/$C$1*Index_운영!AA56*Index_운영!AA$10,IF(NOT(Z124=0),NOT(Index_운영!AA56=0)*Z124*(1+$E124*Index_운영!AA232)*Index_운영!AA56,$C124*$D124/$C$1*Index_운영!AA56))</f>
        <v>0</v>
      </c>
      <c r="AB124" s="591">
        <f>IF(AB$2=0,$C124*$D124/$C$1*Index_운영!AB56*Index_운영!AB$10,IF(NOT(AA124=0),NOT(Index_운영!AB56=0)*AA124*(1+$E124*Index_운영!AB232)*Index_운영!AB56,$C124*$D124/$C$1*Index_운영!AB56))</f>
        <v>0</v>
      </c>
      <c r="AC124" s="591">
        <f>IF(AC$2=0,$C124*$D124/$C$1*Index_운영!AC56*Index_운영!AC$10,IF(NOT(AB124=0),NOT(Index_운영!AC56=0)*AB124*(1+$E124*Index_운영!AC232)*Index_운영!AC56,$C124*$D124/$C$1*Index_운영!AC56))</f>
        <v>0</v>
      </c>
      <c r="AD124" s="591">
        <f>IF(AD$2=0,$C124*$D124/$C$1*Index_운영!AD56*Index_운영!AD$10,IF(NOT(AC124=0),NOT(Index_운영!AD56=0)*AC124*(1+$E124*Index_운영!AD232)*Index_운영!AD56,$C124*$D124/$C$1*Index_운영!AD56))</f>
        <v>0</v>
      </c>
      <c r="AE124" s="591">
        <f>IF(AE$2=0,$C124*$D124/$C$1*Index_운영!AE56*Index_운영!AE$10,IF(NOT(AD124=0),NOT(Index_운영!AE56=0)*AD124*(1+$E124*Index_운영!AE232)*Index_운영!AE56,$C124*$D124/$C$1*Index_운영!AE56))</f>
        <v>0</v>
      </c>
      <c r="AF124" s="591">
        <f>IF(AF$2=0,$C124*$D124/$C$1*Index_운영!AF56*Index_운영!AF$10,IF(NOT(AE124=0),NOT(Index_운영!AF56=0)*AE124*(1+$E124*Index_운영!AF232)*Index_운영!AF56,$C124*$D124/$C$1*Index_운영!AF56))</f>
        <v>0</v>
      </c>
      <c r="AG124" s="591">
        <f>IF(AG$2=0,$C124*$D124/$C$1*Index_운영!AG56*Index_운영!AG$10,IF(NOT(AF124=0),NOT(Index_운영!AG56=0)*AF124*(1+$E124*Index_운영!AG232)*Index_운영!AG56,$C124*$D124/$C$1*Index_운영!AG56))</f>
        <v>0</v>
      </c>
      <c r="AH124" s="591">
        <f>IF(AH$2=0,$C124*$D124/$C$1*Index_운영!AH56*Index_운영!AH$10,IF(NOT(AG124=0),NOT(Index_운영!AH56=0)*AG124*(1+$E124*Index_운영!AH232)*Index_운영!AH56,$C124*$D124/$C$1*Index_운영!AH56))</f>
        <v>0</v>
      </c>
      <c r="AI124" s="591">
        <f>IF(AI$2=0,$C124*$D124/$C$1*Index_운영!AI56*Index_운영!AI$10,IF(NOT(AH124=0),NOT(Index_운영!AI56=0)*AH124*(1+$E124*Index_운영!AI232)*Index_운영!AI56,$C124*$D124/$C$1*Index_운영!AI56))</f>
        <v>0</v>
      </c>
      <c r="AJ124" s="591">
        <f>IF(AJ$2=0,$C124*$D124/$C$1*Index_운영!AJ56*Index_운영!AJ$10,IF(NOT(AI124=0),NOT(Index_운영!AJ56=0)*AI124*(1+$E124*Index_운영!AJ232)*Index_운영!AJ56,$C124*$D124/$C$1*Index_운영!AJ56))</f>
        <v>0</v>
      </c>
      <c r="AK124" s="591">
        <f>IF(AK$2=0,$C124*$D124/$C$1*Index_운영!AK56*Index_운영!AK$10,IF(NOT(AJ124=0),NOT(Index_운영!AK56=0)*AJ124*(1+$E124*Index_운영!AK232)*Index_운영!AK56,$C124*$D124/$C$1*Index_운영!AK56))</f>
        <v>0</v>
      </c>
      <c r="AL124" s="591">
        <f>IF(AL$2=0,$C124*$D124/$C$1*Index_운영!AL56*Index_운영!AL$10,IF(NOT(AK124=0),NOT(Index_운영!AL56=0)*AK124*(1+$E124*Index_운영!AL232)*Index_운영!AL56,$C124*$D124/$C$1*Index_운영!AL56))</f>
        <v>0</v>
      </c>
      <c r="AM124" s="591">
        <f>IF(AM$2=0,$C124*$D124/$C$1*Index_운영!AM56*Index_운영!AM$10,IF(NOT(AL124=0),NOT(Index_운영!AM56=0)*AL124*(1+$E124*Index_운영!AM232)*Index_운영!AM56,$C124*$D124/$C$1*Index_운영!AM56))</f>
        <v>0</v>
      </c>
      <c r="AN124" s="591">
        <f>IF(AN$2=0,$C124*$D124/$C$1*Index_운영!AN56*Index_운영!AN$10,IF(NOT(AM124=0),NOT(Index_운영!AN56=0)*AM124*(1+$E124*Index_운영!AN232)*Index_운영!AN56,$C124*$D124/$C$1*Index_운영!AN56))</f>
        <v>0</v>
      </c>
      <c r="AO124" s="591">
        <f>IF(AO$2=0,$C124*$D124/$C$1*Index_운영!AO56*Index_운영!AO$10,IF(NOT(AN124=0),NOT(Index_운영!AO56=0)*AN124*(1+$E124*Index_운영!AO232)*Index_운영!AO56,$C124*$D124/$C$1*Index_운영!AO56))</f>
        <v>0</v>
      </c>
      <c r="AP124" s="591">
        <f>IF(AP$2=0,$C124*$D124/$C$1*Index_운영!AP56*Index_운영!AP$10,IF(NOT(AO124=0),NOT(Index_운영!AP56=0)*AO124*(1+$E124*Index_운영!AP232)*Index_운영!AP56,$C124*$D124/$C$1*Index_운영!AP56))</f>
        <v>0</v>
      </c>
      <c r="AQ124" s="591">
        <f>IF(AQ$2=0,$C124*$D124/$C$1*Index_운영!AQ56*Index_운영!AQ$10,IF(NOT(AP124=0),NOT(Index_운영!AQ56=0)*AP124*(1+$E124*Index_운영!AQ232)*Index_운영!AQ56,$C124*$D124/$C$1*Index_운영!AQ56))</f>
        <v>0</v>
      </c>
      <c r="AR124" s="591">
        <f>IF(AR$2=0,$C124*$D124/$C$1*Index_운영!AR56*Index_운영!AR$10,IF(NOT(AQ124=0),NOT(Index_운영!AR56=0)*AQ124*(1+$E124*Index_운영!AR232)*Index_운영!AR56,$C124*$D124/$C$1*Index_운영!AR56))</f>
        <v>0</v>
      </c>
      <c r="AS124" s="591">
        <f>IF(AS$2=0,$C124*$D124/$C$1*Index_운영!AS56*Index_운영!AS$10,IF(NOT(AR124=0),NOT(Index_운영!AS56=0)*AR124*(1+$E124*Index_운영!AS232)*Index_운영!AS56,$C124*$D124/$C$1*Index_운영!AS56))</f>
        <v>0</v>
      </c>
      <c r="AT124" s="591">
        <f>IF(AT$2=0,$C124*$D124/$C$1*Index_운영!AT56*Index_운영!AT$10,IF(NOT(AS124=0),NOT(Index_운영!AT56=0)*AS124*(1+$E124*Index_운영!AT232)*Index_운영!AT56,$C124*$D124/$C$1*Index_운영!AT56))</f>
        <v>0</v>
      </c>
      <c r="AU124" s="591">
        <f>IF(AU$2=0,$C124*$D124/$C$1*Index_운영!AU56*Index_운영!AU$10,IF(NOT(AT124=0),NOT(Index_운영!AU56=0)*AT124*(1+$E124*Index_운영!AU232)*Index_운영!AU56,$C124*$D124/$C$1*Index_운영!AU56))</f>
        <v>0</v>
      </c>
      <c r="AV124" s="591">
        <f>IF(AV$2=0,$C124*$D124/$C$1*Index_운영!AV56*Index_운영!AV$10,IF(NOT(AU124=0),NOT(Index_운영!AV56=0)*AU124*(1+$E124*Index_운영!AV232)*Index_운영!AV56,$C124*$D124/$C$1*Index_운영!AV56))</f>
        <v>0</v>
      </c>
      <c r="AW124" s="591">
        <f>IF(AW$2=0,$C124*$D124/$C$1*Index_운영!AW56*Index_운영!AW$10,IF(NOT(AV124=0),NOT(Index_운영!AW56=0)*AV124*(1+$E124*Index_운영!AW232)*Index_운영!AW56,$C124*$D124/$C$1*Index_운영!AW56))</f>
        <v>0</v>
      </c>
      <c r="AX124" s="591">
        <f>IF(AX$2=0,$C124*$D124/$C$1*Index_운영!AX56*Index_운영!AX$10,IF(NOT(AW124=0),NOT(Index_운영!AX56=0)*AW124*(1+$E124*Index_운영!AX232)*Index_운영!AX56,$C124*$D124/$C$1*Index_운영!AX56))</f>
        <v>0</v>
      </c>
      <c r="AY124" s="591">
        <f>IF(AY$2=0,$C124*$D124/$C$1*Index_운영!AY56*Index_운영!AY$10,IF(NOT(AX124=0),NOT(Index_운영!AY56=0)*AX124*(1+$E124*Index_운영!AY232)*Index_운영!AY56,$C124*$D124/$C$1*Index_운영!AY56))</f>
        <v>0</v>
      </c>
      <c r="AZ124" s="591">
        <f>IF(AZ$2=0,$C124*$D124/$C$1*Index_운영!AZ56*Index_운영!AZ$10,IF(NOT(AY124=0),NOT(Index_운영!AZ56=0)*AY124*(1+$E124*Index_운영!AZ232)*Index_운영!AZ56,$C124*$D124/$C$1*Index_운영!AZ56))</f>
        <v>0</v>
      </c>
      <c r="BA124" s="591">
        <f>IF(BA$2=0,$C124*$D124/$C$1*Index_운영!BA56*Index_운영!BA$10,IF(NOT(AZ124=0),NOT(Index_운영!BA56=0)*AZ124*(1+$E124*Index_운영!BA232)*Index_운영!BA56,$C124*$D124/$C$1*Index_운영!BA56))</f>
        <v>0</v>
      </c>
      <c r="BB124" s="591">
        <f>IF(BB$2=0,$C124*$D124/$C$1*Index_운영!BB56*Index_운영!BB$10,IF(NOT(BA124=0),NOT(Index_운영!BB56=0)*BA124*(1+$E124*Index_운영!BB232)*Index_운영!BB56,$C124*$D124/$C$1*Index_운영!BB56))</f>
        <v>0</v>
      </c>
      <c r="BC124" s="591">
        <f>IF(BC$2=0,$C124*$D124/$C$1*Index_운영!BC56*Index_운영!BC$10,IF(NOT(BB124=0),NOT(Index_운영!BC56=0)*BB124*(1+$E124*Index_운영!BC232)*Index_운영!BC56,$C124*$D124/$C$1*Index_운영!BC56))</f>
        <v>0</v>
      </c>
      <c r="BD124" s="591">
        <f>IF(BD$2=0,$C124*$D124/$C$1*Index_운영!BD56*Index_운영!BD$10,IF(NOT(BC124=0),NOT(Index_운영!BD56=0)*BC124*(1+$E124*Index_운영!BD232)*Index_운영!BD56,$C124*$D124/$C$1*Index_운영!BD56))</f>
        <v>0</v>
      </c>
      <c r="BE124" s="591">
        <f>IF(BE$2=0,$C124*$D124/$C$1*Index_운영!BE56*Index_운영!BE$10,IF(NOT(BD124=0),NOT(Index_운영!BE56=0)*BD124*(1+$E124*Index_운영!BE232)*Index_운영!BE56,$C124*$D124/$C$1*Index_운영!BE56))</f>
        <v>0</v>
      </c>
      <c r="BF124" s="591">
        <f>IF(BF$2=0,$C124*$D124/$C$1*Index_운영!BF56*Index_운영!BF$10,IF(NOT(BE124=0),NOT(Index_운영!BF56=0)*BE124*(1+$E124*Index_운영!BF232)*Index_운영!BF56,$C124*$D124/$C$1*Index_운영!BF56))</f>
        <v>0</v>
      </c>
      <c r="BG124" s="591">
        <f>IF(BG$2=0,$C124*$D124/$C$1*Index_운영!BG56*Index_운영!BG$10,IF(NOT(BF124=0),NOT(Index_운영!BG56=0)*BF124*(1+$E124*Index_운영!BG232)*Index_운영!BG56,$C124*$D124/$C$1*Index_운영!BG56))</f>
        <v>0</v>
      </c>
      <c r="BH124" s="591">
        <f>IF(BH$2=0,$C124*$D124/$C$1*Index_운영!BH56*Index_운영!BH$10,IF(NOT(BG124=0),NOT(Index_운영!BH56=0)*BG124*(1+$E124*Index_운영!BH232)*Index_운영!BH56,$C124*$D124/$C$1*Index_운영!BH56))</f>
        <v>0</v>
      </c>
      <c r="BI124" s="591">
        <f>IF(BI$2=0,$C124*$D124/$C$1*Index_운영!BI56*Index_운영!BI$10,IF(NOT(BH124=0),NOT(Index_운영!BI56=0)*BH124*(1+$E124*Index_운영!BI232)*Index_운영!BI56,$C124*$D124/$C$1*Index_운영!BI56))</f>
        <v>0</v>
      </c>
      <c r="BJ124" s="591">
        <f>IF(BJ$2=0,$C124*$D124/$C$1*Index_운영!BJ56*Index_운영!BJ$10,IF(NOT(BI124=0),NOT(Index_운영!BJ56=0)*BI124*(1+$E124*Index_운영!BJ232)*Index_운영!BJ56,$C124*$D124/$C$1*Index_운영!BJ56))</f>
        <v>0</v>
      </c>
      <c r="BK124" s="591">
        <f>IF(BK$2=0,$C124*$D124/$C$1*Index_운영!BK56*Index_운영!BK$10,IF(NOT(BJ124=0),NOT(Index_운영!BK56=0)*BJ124*(1+$E124*Index_운영!BK232)*Index_운영!BK56,$C124*$D124/$C$1*Index_운영!BK56))</f>
        <v>0</v>
      </c>
      <c r="BL124" s="591">
        <f>IF(BL$2=0,$C124*$D124/$C$1*Index_운영!BL56*Index_운영!BL$10,IF(NOT(BK124=0),NOT(Index_운영!BL56=0)*BK124*(1+$E124*Index_운영!BL232)*Index_운영!BL56,$C124*$D124/$C$1*Index_운영!BL56))</f>
        <v>0</v>
      </c>
      <c r="BM124" s="591">
        <f>IF(BM$2=0,$C124*$D124/$C$1*Index_운영!BM56*Index_운영!BM$10,IF(NOT(BL124=0),NOT(Index_운영!BM56=0)*BL124*(1+$E124*Index_운영!BM232)*Index_운영!BM56,$C124*$D124/$C$1*Index_운영!BM56))</f>
        <v>0</v>
      </c>
      <c r="BN124" s="591">
        <f>IF(BN$2=0,$C124*$D124/$C$1*Index_운영!BN56*Index_운영!BN$10,IF(NOT(BM124=0),NOT(Index_운영!BN56=0)*BM124*(1+$E124*Index_운영!BN232)*Index_운영!BN56,$C124*$D124/$C$1*Index_운영!BN56))</f>
        <v>0</v>
      </c>
      <c r="BO124" s="591">
        <f>IF(BO$2=0,$C124*$D124/$C$1*Index_운영!BO56*Index_운영!BO$10,IF(NOT(BN124=0),NOT(Index_운영!BO56=0)*BN124*(1+$E124*Index_운영!BO232)*Index_운영!BO56,$C124*$D124/$C$1*Index_운영!BO56))</f>
        <v>0</v>
      </c>
      <c r="BP124" s="591">
        <f>IF(BP$2=0,$C124*$D124/$C$1*Index_운영!BP56*Index_운영!BP$10,IF(NOT(BO124=0),NOT(Index_운영!BP56=0)*BO124*(1+$E124*Index_운영!BP232)*Index_운영!BP56,$C124*$D124/$C$1*Index_운영!BP56))</f>
        <v>0</v>
      </c>
      <c r="BQ124" s="591">
        <f>IF(BQ$2=0,$C124*$D124/$C$1*Index_운영!BQ56*Index_운영!BQ$10,IF(NOT(BP124=0),NOT(Index_운영!BQ56=0)*BP124*(1+$E124*Index_운영!BQ232)*Index_운영!BQ56,$C124*$D124/$C$1*Index_운영!BQ56))</f>
        <v>0</v>
      </c>
      <c r="BR124" s="591">
        <f>IF(BR$2=0,$C124*$D124/$C$1*Index_운영!BR56*Index_운영!BR$10,IF(NOT(BQ124=0),NOT(Index_운영!BR56=0)*BQ124*(1+$E124*Index_운영!BR232)*Index_운영!BR56,$C124*$D124/$C$1*Index_운영!BR56))</f>
        <v>0</v>
      </c>
      <c r="BS124" s="591">
        <f>IF(BS$2=0,$C124*$D124/$C$1*Index_운영!BS56*Index_운영!BS$10,IF(NOT(BR124=0),NOT(Index_운영!BS56=0)*BR124*(1+$E124*Index_운영!BS232)*Index_운영!BS56,$C124*$D124/$C$1*Index_운영!BS56))</f>
        <v>0</v>
      </c>
      <c r="BT124" s="591">
        <f>IF(BT$2=0,$C124*$D124/$C$1*Index_운영!BT56*Index_운영!BT$10,IF(NOT(BS124=0),NOT(Index_운영!BT56=0)*BS124*(1+$E124*Index_운영!BT232)*Index_운영!BT56,$C124*$D124/$C$1*Index_운영!BT56))</f>
        <v>0</v>
      </c>
      <c r="BU124" s="591">
        <f>IF(BU$2=0,$C124*$D124/$C$1*Index_운영!BU56*Index_운영!BU$10,IF(NOT(BT124=0),NOT(Index_운영!BU56=0)*BT124*(1+$E124*Index_운영!BU232)*Index_운영!BU56,$C124*$D124/$C$1*Index_운영!BU56))</f>
        <v>0</v>
      </c>
      <c r="BV124" s="591">
        <f>IF(BV$2=0,$C124*$D124/$C$1*Index_운영!BV56*Index_운영!BV$10,IF(NOT(BU124=0),NOT(Index_운영!BV56=0)*BU124*(1+$E124*Index_운영!BV232)*Index_운영!BV56,$C124*$D124/$C$1*Index_운영!BV56))</f>
        <v>0</v>
      </c>
      <c r="BW124" s="591">
        <f>IF(BW$2=0,$C124*$D124/$C$1*Index_운영!BW56*Index_운영!BW$10,IF(NOT(BV124=0),NOT(Index_운영!BW56=0)*BV124*(1+$E124*Index_운영!BW232)*Index_운영!BW56,$C124*$D124/$C$1*Index_운영!BW56))</f>
        <v>0</v>
      </c>
      <c r="BX124" s="591">
        <f>IF(BX$2=0,$C124*$D124/$C$1*Index_운영!BX56*Index_운영!BX$10,IF(NOT(BW124=0),NOT(Index_운영!BX56=0)*BW124*(1+$E124*Index_운영!BX232)*Index_운영!BX56,$C124*$D124/$C$1*Index_운영!BX56))</f>
        <v>0</v>
      </c>
      <c r="BY124" s="591">
        <f>IF(BY$2=0,$C124*$D124/$C$1*Index_운영!BY56*Index_운영!BY$10,IF(NOT(BX124=0),NOT(Index_운영!BY56=0)*BX124*(1+$E124*Index_운영!BY232)*Index_운영!BY56,$C124*$D124/$C$1*Index_운영!BY56))</f>
        <v>0</v>
      </c>
      <c r="BZ124" s="591">
        <f>IF(BZ$2=0,$C124*$D124/$C$1*Index_운영!BZ56*Index_운영!BZ$10,IF(NOT(BY124=0),NOT(Index_운영!BZ56=0)*BY124*(1+$E124*Index_운영!BZ232)*Index_운영!BZ56,$C124*$D124/$C$1*Index_운영!BZ56))</f>
        <v>0</v>
      </c>
      <c r="CA124" s="591">
        <f>IF(CA$2=0,$C124*$D124/$C$1*Index_운영!CA56*Index_운영!CA$10,IF(NOT(BZ124=0),NOT(Index_운영!CA56=0)*BZ124*(1+$E124*Index_운영!CA232)*Index_운영!CA56,$C124*$D124/$C$1*Index_운영!CA56))</f>
        <v>0</v>
      </c>
      <c r="CB124" s="591">
        <f>IF(CB$2=0,$C124*$D124/$C$1*Index_운영!CB56*Index_운영!CB$10,IF(NOT(CA124=0),NOT(Index_운영!CB56=0)*CA124*(1+$E124*Index_운영!CB232)*Index_운영!CB56,$C124*$D124/$C$1*Index_운영!CB56))</f>
        <v>0</v>
      </c>
      <c r="CC124" s="591">
        <f>IF(CC$2=0,$C124*$D124/$C$1*Index_운영!CC56*Index_운영!CC$10,IF(NOT(CB124=0),NOT(Index_운영!CC56=0)*CB124*(1+$E124*Index_운영!CC232)*Index_운영!CC56,$C124*$D124/$C$1*Index_운영!CC56))</f>
        <v>0</v>
      </c>
      <c r="CD124" s="591">
        <f>IF(CD$2=0,$C124*$D124/$C$1*Index_운영!CD56*Index_운영!CD$10,IF(NOT(CC124=0),NOT(Index_운영!CD56=0)*CC124*(1+$E124*Index_운영!CD232)*Index_운영!CD56,$C124*$D124/$C$1*Index_운영!CD56))</f>
        <v>0</v>
      </c>
      <c r="CE124" s="591">
        <f>IF(CE$2=0,$C124*$D124/$C$1*Index_운영!CE56*Index_운영!CE$10,IF(NOT(CD124=0),NOT(Index_운영!CE56=0)*CD124*(1+$E124*Index_운영!CE232)*Index_운영!CE56,$C124*$D124/$C$1*Index_운영!CE56))</f>
        <v>0</v>
      </c>
      <c r="CF124" s="591">
        <f>IF(CF$2=0,$C124*$D124/$C$1*Index_운영!CF56*Index_운영!CF$10,IF(NOT(CE124=0),NOT(Index_운영!CF56=0)*CE124*(1+$E124*Index_운영!CF232)*Index_운영!CF56,$C124*$D124/$C$1*Index_운영!CF56))</f>
        <v>0</v>
      </c>
      <c r="CG124" s="591">
        <f>IF(CG$2=0,$C124*$D124/$C$1*Index_운영!CG56*Index_운영!CG$10,IF(NOT(CF124=0),NOT(Index_운영!CG56=0)*CF124*(1+$E124*Index_운영!CG232)*Index_운영!CG56,$C124*$D124/$C$1*Index_운영!CG56))</f>
        <v>0</v>
      </c>
      <c r="CH124" s="591">
        <f>IF(CH$2=0,$C124*$D124/$C$1*Index_운영!CH56*Index_운영!CH$10,IF(NOT(CG124=0),NOT(Index_운영!CH56=0)*CG124*(1+$E124*Index_운영!CH232)*Index_운영!CH56,$C124*$D124/$C$1*Index_운영!CH56))</f>
        <v>0</v>
      </c>
      <c r="CI124" s="591">
        <f>IF(CI$2=0,$C124*$D124/$C$1*Index_운영!CI56*Index_운영!CI$10,IF(NOT(CH124=0),NOT(Index_운영!CI56=0)*CH124*(1+$E124*Index_운영!CI232)*Index_운영!CI56,$C124*$D124/$C$1*Index_운영!CI56))</f>
        <v>0</v>
      </c>
      <c r="CJ124" s="591">
        <f>IF(CJ$2=0,$C124*$D124/$C$1*Index_운영!CJ56*Index_운영!CJ$10,IF(NOT(CI124=0),NOT(Index_운영!CJ56=0)*CI124*(1+$E124*Index_운영!CJ232)*Index_운영!CJ56,$C124*$D124/$C$1*Index_운영!CJ56))</f>
        <v>0</v>
      </c>
      <c r="CK124" s="591">
        <f>IF(CK$2=0,$C124*$D124/$C$1*Index_운영!CK56*Index_운영!CK$10,IF(NOT(CJ124=0),NOT(Index_운영!CK56=0)*CJ124*(1+$E124*Index_운영!CK232)*Index_운영!CK56,$C124*$D124/$C$1*Index_운영!CK56))</f>
        <v>0</v>
      </c>
      <c r="CL124" s="591">
        <f>IF(CL$2=0,$C124*$D124/$C$1*Index_운영!CL56*Index_운영!CL$10,IF(NOT(CK124=0),NOT(Index_운영!CL56=0)*CK124*(1+$E124*Index_운영!CL232)*Index_운영!CL56,$C124*$D124/$C$1*Index_운영!CL56))</f>
        <v>0</v>
      </c>
      <c r="CM124" s="591">
        <f>IF(CM$2=0,$C124*$D124/$C$1*Index_운영!CM56*Index_운영!CM$10,IF(NOT(CL124=0),NOT(Index_운영!CM56=0)*CL124*(1+$E124*Index_운영!CM232)*Index_운영!CM56,$C124*$D124/$C$1*Index_운영!CM56))</f>
        <v>0</v>
      </c>
      <c r="CN124" s="591">
        <f>IF(CN$2=0,$C124*$D124/$C$1*Index_운영!CN56*Index_운영!CN$10,IF(NOT(CM124=0),NOT(Index_운영!CN56=0)*CM124*(1+$E124*Index_운영!CN232)*Index_운영!CN56,$C124*$D124/$C$1*Index_운영!CN56))</f>
        <v>0</v>
      </c>
      <c r="CO124" s="591">
        <f>IF(CO$2=0,$C124*$D124/$C$1*Index_운영!CO56*Index_운영!CO$10,IF(NOT(CN124=0),NOT(Index_운영!CO56=0)*CN124*(1+$E124*Index_운영!CO232)*Index_운영!CO56,$C124*$D124/$C$1*Index_운영!CO56))</f>
        <v>0</v>
      </c>
      <c r="CP124" s="591">
        <f>IF(CP$2=0,$C124*$D124/$C$1*Index_운영!CP56*Index_운영!CP$10,IF(NOT(CO124=0),NOT(Index_운영!CP56=0)*CO124*(1+$E124*Index_운영!CP232)*Index_운영!CP56,$C124*$D124/$C$1*Index_운영!CP56))</f>
        <v>0</v>
      </c>
      <c r="CQ124" s="591">
        <f>IF(CQ$2=0,$C124*$D124/$C$1*Index_운영!CQ56*Index_운영!CQ$10,IF(NOT(CP124=0),NOT(Index_운영!CQ56=0)*CP124*(1+$E124*Index_운영!CQ232)*Index_운영!CQ56,$C124*$D124/$C$1*Index_운영!CQ56))</f>
        <v>0</v>
      </c>
      <c r="CR124" s="591">
        <f>IF(CR$2=0,$C124*$D124/$C$1*Index_운영!CR56*Index_운영!CR$10,IF(NOT(CQ124=0),NOT(Index_운영!CR56=0)*CQ124*(1+$E124*Index_운영!CR232)*Index_운영!CR56,$C124*$D124/$C$1*Index_운영!CR56))</f>
        <v>0</v>
      </c>
      <c r="CS124" s="591">
        <f>IF(CS$2=0,$C124*$D124/$C$1*Index_운영!CS56*Index_운영!CS$10,IF(NOT(CR124=0),NOT(Index_운영!CS56=0)*CR124*(1+$E124*Index_운영!CS232)*Index_운영!CS56,$C124*$D124/$C$1*Index_운영!CS56))</f>
        <v>0</v>
      </c>
      <c r="CT124" s="591">
        <f>IF(CT$2=0,$C124*$D124/$C$1*Index_운영!CT56*Index_운영!CT$10,IF(NOT(CS124=0),NOT(Index_운영!CT56=0)*CS124*(1+$E124*Index_운영!CT232)*Index_운영!CT56,$C124*$D124/$C$1*Index_운영!CT56))</f>
        <v>0</v>
      </c>
      <c r="CU124" s="591">
        <f>IF(CU$2=0,$C124*$D124/$C$1*Index_운영!CU56*Index_운영!CU$10,IF(NOT(CT124=0),NOT(Index_운영!CU56=0)*CT124*(1+$E124*Index_운영!CU232)*Index_운영!CU56,$C124*$D124/$C$1*Index_운영!CU56))</f>
        <v>0</v>
      </c>
      <c r="CV124" s="591">
        <f>IF(CV$2=0,$C124*$D124/$C$1*Index_운영!CV56*Index_운영!CV$10,IF(NOT(CU124=0),NOT(Index_운영!CV56=0)*CU124*(1+$E124*Index_운영!CV232)*Index_운영!CV56,$C124*$D124/$C$1*Index_운영!CV56))</f>
        <v>0</v>
      </c>
      <c r="CW124" s="591">
        <f>IF(CW$2=0,$C124*$D124/$C$1*Index_운영!CW56*Index_운영!CW$10,IF(NOT(CV124=0),NOT(Index_운영!CW56=0)*CV124*(1+$E124*Index_운영!CW232)*Index_운영!CW56,$C124*$D124/$C$1*Index_운영!CW56))</f>
        <v>0</v>
      </c>
      <c r="CX124" s="591">
        <f>IF(CX$2=0,$C124*$D124/$C$1*Index_운영!CX56*Index_운영!CX$10,IF(NOT(CW124=0),NOT(Index_운영!CX56=0)*CW124*(1+$E124*Index_운영!CX232)*Index_운영!CX56,$C124*$D124/$C$1*Index_운영!CX56))</f>
        <v>0</v>
      </c>
      <c r="CY124" s="591">
        <f>IF(CY$2=0,$C124*$D124/$C$1*Index_운영!CY56*Index_운영!CY$10,IF(NOT(CX124=0),NOT(Index_운영!CY56=0)*CX124*(1+$E124*Index_운영!CY232)*Index_운영!CY56,$C124*$D124/$C$1*Index_운영!CY56))</f>
        <v>0</v>
      </c>
      <c r="CZ124" s="591">
        <f>IF(CZ$2=0,$C124*$D124/$C$1*Index_운영!CZ56*Index_운영!CZ$10,IF(NOT(CY124=0),NOT(Index_운영!CZ56=0)*CY124*(1+$E124*Index_운영!CZ232)*Index_운영!CZ56,$C124*$D124/$C$1*Index_운영!CZ56))</f>
        <v>0</v>
      </c>
      <c r="DA124" s="591">
        <f>IF(DA$2=0,$C124*$D124/$C$1*Index_운영!DA56*Index_운영!DA$10,IF(NOT(CZ124=0),NOT(Index_운영!DA56=0)*CZ124*(1+$E124*Index_운영!DA232)*Index_운영!DA56,$C124*$D124/$C$1*Index_운영!DA56))</f>
        <v>0</v>
      </c>
      <c r="DB124" s="591">
        <f>IF(DB$2=0,$C124*$D124/$C$1*Index_운영!DB56*Index_운영!DB$10,IF(NOT(DA124=0),NOT(Index_운영!DB56=0)*DA124*(1+$E124*Index_운영!DB232)*Index_운영!DB56,$C124*$D124/$C$1*Index_운영!DB56))</f>
        <v>0</v>
      </c>
      <c r="DC124" s="591">
        <f>IF(DC$2=0,$C124*$D124/$C$1*Index_운영!DC56*Index_운영!DC$10,IF(NOT(DB124=0),NOT(Index_운영!DC56=0)*DB124*(1+$E124*Index_운영!DC232)*Index_운영!DC56,$C124*$D124/$C$1*Index_운영!DC56))</f>
        <v>0</v>
      </c>
      <c r="DD124" s="591">
        <f>IF(DD$2=0,$C124*$D124/$C$1*Index_운영!DD56*Index_운영!DD$10,IF(NOT(DC124=0),NOT(Index_운영!DD56=0)*DC124*(1+$E124*Index_운영!DD232)*Index_운영!DD56,$C124*$D124/$C$1*Index_운영!DD56))</f>
        <v>0</v>
      </c>
      <c r="DE124" s="591">
        <f>IF(DE$2=0,$C124*$D124/$C$1*Index_운영!DE56*Index_운영!DE$10,IF(NOT(DD124=0),NOT(Index_운영!DE56=0)*DD124*(1+$E124*Index_운영!DE232)*Index_운영!DE56,$C124*$D124/$C$1*Index_운영!DE56))</f>
        <v>0</v>
      </c>
      <c r="DF124" s="591">
        <f>IF(DF$2=0,$C124*$D124/$C$1*Index_운영!DF56*Index_운영!DF$10,IF(NOT(DE124=0),NOT(Index_운영!DF56=0)*DE124*(1+$E124*Index_운영!DF232)*Index_운영!DF56,$C124*$D124/$C$1*Index_운영!DF56))</f>
        <v>0</v>
      </c>
      <c r="DG124" s="591">
        <f>IF(DG$2=0,$C124*$D124/$C$1*Index_운영!DG56*Index_운영!DG$10,IF(NOT(DF124=0),NOT(Index_운영!DG56=0)*DF124*(1+$E124*Index_운영!DG232)*Index_운영!DG56,$C124*$D124/$C$1*Index_운영!DG56))</f>
        <v>0</v>
      </c>
      <c r="DH124" s="591">
        <f>IF(DH$2=0,$C124*$D124/$C$1*Index_운영!DH56*Index_운영!DH$10,IF(NOT(DG124=0),NOT(Index_운영!DH56=0)*DG124*(1+$E124*Index_운영!DH232)*Index_운영!DH56,$C124*$D124/$C$1*Index_운영!DH56))</f>
        <v>0</v>
      </c>
      <c r="DI124" s="591">
        <f>IF(DI$2=0,$C124*$D124/$C$1*Index_운영!DI56*Index_운영!DI$10,IF(NOT(DH124=0),NOT(Index_운영!DI56=0)*DH124*(1+$E124*Index_운영!DI232)*Index_운영!DI56,$C124*$D124/$C$1*Index_운영!DI56))</f>
        <v>0</v>
      </c>
      <c r="DJ124" s="591">
        <f>IF(DJ$2=0,$C124*$D124/$C$1*Index_운영!DJ56*Index_운영!DJ$10,IF(NOT(DI124=0),NOT(Index_운영!DJ56=0)*DI124*(1+$E124*Index_운영!DJ232)*Index_운영!DJ56,$C124*$D124/$C$1*Index_운영!DJ56))</f>
        <v>0</v>
      </c>
      <c r="DK124" s="591">
        <f>IF(DK$2=0,$C124*$D124/$C$1*Index_운영!DK56*Index_운영!DK$10,IF(NOT(DJ124=0),NOT(Index_운영!DK56=0)*DJ124*(1+$E124*Index_운영!DK232)*Index_운영!DK56,$C124*$D124/$C$1*Index_운영!DK56))</f>
        <v>0</v>
      </c>
      <c r="DL124" s="591">
        <f>IF(DL$2=0,$C124*$D124/$C$1*Index_운영!DL56*Index_운영!DL$10,IF(NOT(DK124=0),NOT(Index_운영!DL56=0)*DK124*(1+$E124*Index_운영!DL232)*Index_운영!DL56,$C124*$D124/$C$1*Index_운영!DL56))</f>
        <v>0</v>
      </c>
      <c r="DM124" s="591">
        <f>IF(DM$2=0,$C124*$D124/$C$1*Index_운영!DM56*Index_운영!DM$10,IF(NOT(DL124=0),NOT(Index_운영!DM56=0)*DL124*(1+$E124*Index_운영!DM232)*Index_운영!DM56,$C124*$D124/$C$1*Index_운영!DM56))</f>
        <v>0</v>
      </c>
      <c r="DN124" s="591">
        <f>IF(DN$2=0,$C124*$D124/$C$1*Index_운영!DN56*Index_운영!DN$10,IF(NOT(DM124=0),NOT(Index_운영!DN56=0)*DM124*(1+$E124*Index_운영!DN232)*Index_운영!DN56,$C124*$D124/$C$1*Index_운영!DN56))</f>
        <v>0</v>
      </c>
      <c r="DO124" s="591">
        <f>IF(DO$2=0,$C124*$D124/$C$1*Index_운영!DO56*Index_운영!DO$10,IF(NOT(DN124=0),NOT(Index_운영!DO56=0)*DN124*(1+$E124*Index_운영!DO232)*Index_운영!DO56,$C124*$D124/$C$1*Index_운영!DO56))</f>
        <v>0</v>
      </c>
      <c r="DP124" s="591">
        <f>IF(DP$2=0,$C124*$D124/$C$1*Index_운영!DP56*Index_운영!DP$10,IF(NOT(DO124=0),NOT(Index_운영!DP56=0)*DO124*(1+$E124*Index_운영!DP232)*Index_운영!DP56,$C124*$D124/$C$1*Index_운영!DP56))</f>
        <v>0</v>
      </c>
      <c r="DQ124" s="591">
        <f>IF(DQ$2=0,$C124*$D124/$C$1*Index_운영!DQ56*Index_운영!DQ$10,IF(NOT(DP124=0),NOT(Index_운영!DQ56=0)*DP124*(1+$E124*Index_운영!DQ232)*Index_운영!DQ56,$C124*$D124/$C$1*Index_운영!DQ56))</f>
        <v>0</v>
      </c>
      <c r="DR124" s="591">
        <f>IF(DR$2=0,$C124*$D124/$C$1*Index_운영!DR56*Index_운영!DR$10,IF(NOT(DQ124=0),NOT(Index_운영!DR56=0)*DQ124*(1+$E124*Index_운영!DR232)*Index_운영!DR56,$C124*$D124/$C$1*Index_운영!DR56))</f>
        <v>0</v>
      </c>
      <c r="DS124" s="591">
        <f>IF(DS$2=0,$C124*$D124/$C$1*Index_운영!DS56*Index_운영!DS$10,IF(NOT(DR124=0),NOT(Index_운영!DS56=0)*DR124*(1+$E124*Index_운영!DS232)*Index_운영!DS56,$C124*$D124/$C$1*Index_운영!DS56))</f>
        <v>0</v>
      </c>
      <c r="DT124" s="591">
        <f>IF(DT$2=0,$C124*$D124/$C$1*Index_운영!DT56*Index_운영!DT$10,IF(NOT(DS124=0),NOT(Index_운영!DT56=0)*DS124*(1+$E124*Index_운영!DT232)*Index_운영!DT56,$C124*$D124/$C$1*Index_운영!DT56))</f>
        <v>0</v>
      </c>
      <c r="DU124" s="591">
        <f>IF(DU$2=0,$C124*$D124/$C$1*Index_운영!DU56*Index_운영!DU$10,IF(NOT(DT124=0),NOT(Index_운영!DU56=0)*DT124*(1+$E124*Index_운영!DU232)*Index_운영!DU56,$C124*$D124/$C$1*Index_운영!DU56))</f>
        <v>0</v>
      </c>
      <c r="DV124" s="591">
        <f>IF(DV$2=0,$C124*$D124/$C$1*Index_운영!DV56*Index_운영!DV$10,IF(NOT(DU124=0),NOT(Index_운영!DV56=0)*DU124*(1+$E124*Index_운영!DV232)*Index_운영!DV56,$C124*$D124/$C$1*Index_운영!DV56))</f>
        <v>0</v>
      </c>
    </row>
    <row r="125" spans="1:126" s="485" customFormat="1" outlineLevel="1" x14ac:dyDescent="0.4">
      <c r="A125" s="737"/>
      <c r="B125" s="464">
        <f>'Rent Roll'!$B31</f>
        <v>0</v>
      </c>
      <c r="C125" s="1219">
        <f>'Rent Roll'!$K31</f>
        <v>0</v>
      </c>
      <c r="D125" s="1220">
        <f>'Rent Roll'!$S31</f>
        <v>0</v>
      </c>
      <c r="E125" s="1221">
        <f>'Rent Roll'!$T31</f>
        <v>0</v>
      </c>
      <c r="F125" s="588">
        <f>IF(F$2=0,$C125*$D125/$C$1*Index_운영!F57*Index_운영!F$10,IF(NOT(E125=0),NOT(Index_운영!F57=0)*E125*(1+$E125*Index_운영!F233)*Index_운영!F57,$C125*$D125/$C$1*Index_운영!F57))</f>
        <v>0</v>
      </c>
      <c r="G125" s="591">
        <f>IF(G$2=0,$C125*$D125/$C$1*Index_운영!G57*Index_운영!G$10,IF(NOT(F125=0),NOT(Index_운영!G57=0)*F125*(1+$E125*Index_운영!G233)*Index_운영!G57,$C125*$D125/$C$1*Index_운영!G57))</f>
        <v>0</v>
      </c>
      <c r="H125" s="591">
        <f>IF(H$2=0,$C125*$D125/$C$1*Index_운영!H57*Index_운영!H$10,IF(NOT(G125=0),NOT(Index_운영!H57=0)*G125*(1+$E125*Index_운영!H233)*Index_운영!H57,$C125*$D125/$C$1*Index_운영!H57))</f>
        <v>0</v>
      </c>
      <c r="I125" s="591">
        <f>IF(I$2=0,$C125*$D125/$C$1*Index_운영!I57*Index_운영!I$10,IF(NOT(H125=0),NOT(Index_운영!I57=0)*H125*(1+$E125*Index_운영!I233)*Index_운영!I57,$C125*$D125/$C$1*Index_운영!I57))</f>
        <v>0</v>
      </c>
      <c r="J125" s="591">
        <f>IF(J$2=0,$C125*$D125/$C$1*Index_운영!J57*Index_운영!J$10,IF(NOT(I125=0),NOT(Index_운영!J57=0)*I125*(1+$E125*Index_운영!J233)*Index_운영!J57,$C125*$D125/$C$1*Index_운영!J57))</f>
        <v>0</v>
      </c>
      <c r="K125" s="591">
        <f>IF(K$2=0,$C125*$D125/$C$1*Index_운영!K57*Index_운영!K$10,IF(NOT(J125=0),NOT(Index_운영!K57=0)*J125*(1+$E125*Index_운영!K233)*Index_운영!K57,$C125*$D125/$C$1*Index_운영!K57))</f>
        <v>0</v>
      </c>
      <c r="L125" s="591">
        <f>IF(L$2=0,$C125*$D125/$C$1*Index_운영!L57*Index_운영!L$10,IF(NOT(K125=0),NOT(Index_운영!L57=0)*K125*(1+$E125*Index_운영!L233)*Index_운영!L57,$C125*$D125/$C$1*Index_운영!L57))</f>
        <v>0</v>
      </c>
      <c r="M125" s="591">
        <f>IF(M$2=0,$C125*$D125/$C$1*Index_운영!M57*Index_운영!M$10,IF(NOT(L125=0),NOT(Index_운영!M57=0)*L125*(1+$E125*Index_운영!M233)*Index_운영!M57,$C125*$D125/$C$1*Index_운영!M57))</f>
        <v>0</v>
      </c>
      <c r="N125" s="591">
        <f>IF(N$2=0,$C125*$D125/$C$1*Index_운영!N57*Index_운영!N$10,IF(NOT(M125=0),NOT(Index_운영!N57=0)*M125*(1+$E125*Index_운영!N233)*Index_운영!N57,$C125*$D125/$C$1*Index_운영!N57))</f>
        <v>0</v>
      </c>
      <c r="O125" s="591">
        <f>IF(O$2=0,$C125*$D125/$C$1*Index_운영!O57*Index_운영!O$10,IF(NOT(N125=0),NOT(Index_운영!O57=0)*N125*(1+$E125*Index_운영!O233)*Index_운영!O57,$C125*$D125/$C$1*Index_운영!O57))</f>
        <v>0</v>
      </c>
      <c r="P125" s="591">
        <f>IF(P$2=0,$C125*$D125/$C$1*Index_운영!P57*Index_운영!P$10,IF(NOT(O125=0),NOT(Index_운영!P57=0)*O125*(1+$E125*Index_운영!P233)*Index_운영!P57,$C125*$D125/$C$1*Index_운영!P57))</f>
        <v>0</v>
      </c>
      <c r="Q125" s="591">
        <f>IF(Q$2=0,$C125*$D125/$C$1*Index_운영!Q57*Index_운영!Q$10,IF(NOT(P125=0),NOT(Index_운영!Q57=0)*P125*(1+$E125*Index_운영!Q233)*Index_운영!Q57,$C125*$D125/$C$1*Index_운영!Q57))</f>
        <v>0</v>
      </c>
      <c r="R125" s="591">
        <f>IF(R$2=0,$C125*$D125/$C$1*Index_운영!R57*Index_운영!R$10,IF(NOT(Q125=0),NOT(Index_운영!R57=0)*Q125*(1+$E125*Index_운영!R233)*Index_운영!R57,$C125*$D125/$C$1*Index_운영!R57))</f>
        <v>0</v>
      </c>
      <c r="S125" s="591">
        <f>IF(S$2=0,$C125*$D125/$C$1*Index_운영!S57*Index_운영!S$10,IF(NOT(R125=0),NOT(Index_운영!S57=0)*R125*(1+$E125*Index_운영!S233)*Index_운영!S57,$C125*$D125/$C$1*Index_운영!S57))</f>
        <v>0</v>
      </c>
      <c r="T125" s="591">
        <f>IF(T$2=0,$C125*$D125/$C$1*Index_운영!T57*Index_운영!T$10,IF(NOT(S125=0),NOT(Index_운영!T57=0)*S125*(1+$E125*Index_운영!T233)*Index_운영!T57,$C125*$D125/$C$1*Index_운영!T57))</f>
        <v>0</v>
      </c>
      <c r="U125" s="591">
        <f>IF(U$2=0,$C125*$D125/$C$1*Index_운영!U57*Index_운영!U$10,IF(NOT(T125=0),NOT(Index_운영!U57=0)*T125*(1+$E125*Index_운영!U233)*Index_운영!U57,$C125*$D125/$C$1*Index_운영!U57))</f>
        <v>0</v>
      </c>
      <c r="V125" s="591">
        <f>IF(V$2=0,$C125*$D125/$C$1*Index_운영!V57*Index_운영!V$10,IF(NOT(U125=0),NOT(Index_운영!V57=0)*U125*(1+$E125*Index_운영!V233)*Index_운영!V57,$C125*$D125/$C$1*Index_운영!V57))</f>
        <v>0</v>
      </c>
      <c r="W125" s="591">
        <f>IF(W$2=0,$C125*$D125/$C$1*Index_운영!W57*Index_운영!W$10,IF(NOT(V125=0),NOT(Index_운영!W57=0)*V125*(1+$E125*Index_운영!W233)*Index_운영!W57,$C125*$D125/$C$1*Index_운영!W57))</f>
        <v>0</v>
      </c>
      <c r="X125" s="591">
        <f>IF(X$2=0,$C125*$D125/$C$1*Index_운영!X57*Index_운영!X$10,IF(NOT(W125=0),NOT(Index_운영!X57=0)*W125*(1+$E125*Index_운영!X233)*Index_운영!X57,$C125*$D125/$C$1*Index_운영!X57))</f>
        <v>0</v>
      </c>
      <c r="Y125" s="591">
        <f>IF(Y$2=0,$C125*$D125/$C$1*Index_운영!Y57*Index_운영!Y$10,IF(NOT(X125=0),NOT(Index_운영!Y57=0)*X125*(1+$E125*Index_운영!Y233)*Index_운영!Y57,$C125*$D125/$C$1*Index_운영!Y57))</f>
        <v>0</v>
      </c>
      <c r="Z125" s="591">
        <f>IF(Z$2=0,$C125*$D125/$C$1*Index_운영!Z57*Index_운영!Z$10,IF(NOT(Y125=0),NOT(Index_운영!Z57=0)*Y125*(1+$E125*Index_운영!Z233)*Index_운영!Z57,$C125*$D125/$C$1*Index_운영!Z57))</f>
        <v>0</v>
      </c>
      <c r="AA125" s="591">
        <f>IF(AA$2=0,$C125*$D125/$C$1*Index_운영!AA57*Index_운영!AA$10,IF(NOT(Z125=0),NOT(Index_운영!AA57=0)*Z125*(1+$E125*Index_운영!AA233)*Index_운영!AA57,$C125*$D125/$C$1*Index_운영!AA57))</f>
        <v>0</v>
      </c>
      <c r="AB125" s="591">
        <f>IF(AB$2=0,$C125*$D125/$C$1*Index_운영!AB57*Index_운영!AB$10,IF(NOT(AA125=0),NOT(Index_운영!AB57=0)*AA125*(1+$E125*Index_운영!AB233)*Index_운영!AB57,$C125*$D125/$C$1*Index_운영!AB57))</f>
        <v>0</v>
      </c>
      <c r="AC125" s="591">
        <f>IF(AC$2=0,$C125*$D125/$C$1*Index_운영!AC57*Index_운영!AC$10,IF(NOT(AB125=0),NOT(Index_운영!AC57=0)*AB125*(1+$E125*Index_운영!AC233)*Index_운영!AC57,$C125*$D125/$C$1*Index_운영!AC57))</f>
        <v>0</v>
      </c>
      <c r="AD125" s="591">
        <f>IF(AD$2=0,$C125*$D125/$C$1*Index_운영!AD57*Index_운영!AD$10,IF(NOT(AC125=0),NOT(Index_운영!AD57=0)*AC125*(1+$E125*Index_운영!AD233)*Index_운영!AD57,$C125*$D125/$C$1*Index_운영!AD57))</f>
        <v>0</v>
      </c>
      <c r="AE125" s="591">
        <f>IF(AE$2=0,$C125*$D125/$C$1*Index_운영!AE57*Index_운영!AE$10,IF(NOT(AD125=0),NOT(Index_운영!AE57=0)*AD125*(1+$E125*Index_운영!AE233)*Index_운영!AE57,$C125*$D125/$C$1*Index_운영!AE57))</f>
        <v>0</v>
      </c>
      <c r="AF125" s="591">
        <f>IF(AF$2=0,$C125*$D125/$C$1*Index_운영!AF57*Index_운영!AF$10,IF(NOT(AE125=0),NOT(Index_운영!AF57=0)*AE125*(1+$E125*Index_운영!AF233)*Index_운영!AF57,$C125*$D125/$C$1*Index_운영!AF57))</f>
        <v>0</v>
      </c>
      <c r="AG125" s="591">
        <f>IF(AG$2=0,$C125*$D125/$C$1*Index_운영!AG57*Index_운영!AG$10,IF(NOT(AF125=0),NOT(Index_운영!AG57=0)*AF125*(1+$E125*Index_운영!AG233)*Index_운영!AG57,$C125*$D125/$C$1*Index_운영!AG57))</f>
        <v>0</v>
      </c>
      <c r="AH125" s="591">
        <f>IF(AH$2=0,$C125*$D125/$C$1*Index_운영!AH57*Index_운영!AH$10,IF(NOT(AG125=0),NOT(Index_운영!AH57=0)*AG125*(1+$E125*Index_운영!AH233)*Index_운영!AH57,$C125*$D125/$C$1*Index_운영!AH57))</f>
        <v>0</v>
      </c>
      <c r="AI125" s="591">
        <f>IF(AI$2=0,$C125*$D125/$C$1*Index_운영!AI57*Index_운영!AI$10,IF(NOT(AH125=0),NOT(Index_운영!AI57=0)*AH125*(1+$E125*Index_운영!AI233)*Index_운영!AI57,$C125*$D125/$C$1*Index_운영!AI57))</f>
        <v>0</v>
      </c>
      <c r="AJ125" s="591">
        <f>IF(AJ$2=0,$C125*$D125/$C$1*Index_운영!AJ57*Index_운영!AJ$10,IF(NOT(AI125=0),NOT(Index_운영!AJ57=0)*AI125*(1+$E125*Index_운영!AJ233)*Index_운영!AJ57,$C125*$D125/$C$1*Index_운영!AJ57))</f>
        <v>0</v>
      </c>
      <c r="AK125" s="591">
        <f>IF(AK$2=0,$C125*$D125/$C$1*Index_운영!AK57*Index_운영!AK$10,IF(NOT(AJ125=0),NOT(Index_운영!AK57=0)*AJ125*(1+$E125*Index_운영!AK233)*Index_운영!AK57,$C125*$D125/$C$1*Index_운영!AK57))</f>
        <v>0</v>
      </c>
      <c r="AL125" s="591">
        <f>IF(AL$2=0,$C125*$D125/$C$1*Index_운영!AL57*Index_운영!AL$10,IF(NOT(AK125=0),NOT(Index_운영!AL57=0)*AK125*(1+$E125*Index_운영!AL233)*Index_운영!AL57,$C125*$D125/$C$1*Index_운영!AL57))</f>
        <v>0</v>
      </c>
      <c r="AM125" s="591">
        <f>IF(AM$2=0,$C125*$D125/$C$1*Index_운영!AM57*Index_운영!AM$10,IF(NOT(AL125=0),NOT(Index_운영!AM57=0)*AL125*(1+$E125*Index_운영!AM233)*Index_운영!AM57,$C125*$D125/$C$1*Index_운영!AM57))</f>
        <v>0</v>
      </c>
      <c r="AN125" s="591">
        <f>IF(AN$2=0,$C125*$D125/$C$1*Index_운영!AN57*Index_운영!AN$10,IF(NOT(AM125=0),NOT(Index_운영!AN57=0)*AM125*(1+$E125*Index_운영!AN233)*Index_운영!AN57,$C125*$D125/$C$1*Index_운영!AN57))</f>
        <v>0</v>
      </c>
      <c r="AO125" s="591">
        <f>IF(AO$2=0,$C125*$D125/$C$1*Index_운영!AO57*Index_운영!AO$10,IF(NOT(AN125=0),NOT(Index_운영!AO57=0)*AN125*(1+$E125*Index_운영!AO233)*Index_운영!AO57,$C125*$D125/$C$1*Index_운영!AO57))</f>
        <v>0</v>
      </c>
      <c r="AP125" s="591">
        <f>IF(AP$2=0,$C125*$D125/$C$1*Index_운영!AP57*Index_운영!AP$10,IF(NOT(AO125=0),NOT(Index_운영!AP57=0)*AO125*(1+$E125*Index_운영!AP233)*Index_운영!AP57,$C125*$D125/$C$1*Index_운영!AP57))</f>
        <v>0</v>
      </c>
      <c r="AQ125" s="591">
        <f>IF(AQ$2=0,$C125*$D125/$C$1*Index_운영!AQ57*Index_운영!AQ$10,IF(NOT(AP125=0),NOT(Index_운영!AQ57=0)*AP125*(1+$E125*Index_운영!AQ233)*Index_운영!AQ57,$C125*$D125/$C$1*Index_운영!AQ57))</f>
        <v>0</v>
      </c>
      <c r="AR125" s="591">
        <f>IF(AR$2=0,$C125*$D125/$C$1*Index_운영!AR57*Index_운영!AR$10,IF(NOT(AQ125=0),NOT(Index_운영!AR57=0)*AQ125*(1+$E125*Index_운영!AR233)*Index_운영!AR57,$C125*$D125/$C$1*Index_운영!AR57))</f>
        <v>0</v>
      </c>
      <c r="AS125" s="591">
        <f>IF(AS$2=0,$C125*$D125/$C$1*Index_운영!AS57*Index_운영!AS$10,IF(NOT(AR125=0),NOT(Index_운영!AS57=0)*AR125*(1+$E125*Index_운영!AS233)*Index_운영!AS57,$C125*$D125/$C$1*Index_운영!AS57))</f>
        <v>0</v>
      </c>
      <c r="AT125" s="591">
        <f>IF(AT$2=0,$C125*$D125/$C$1*Index_운영!AT57*Index_운영!AT$10,IF(NOT(AS125=0),NOT(Index_운영!AT57=0)*AS125*(1+$E125*Index_운영!AT233)*Index_운영!AT57,$C125*$D125/$C$1*Index_운영!AT57))</f>
        <v>0</v>
      </c>
      <c r="AU125" s="591">
        <f>IF(AU$2=0,$C125*$D125/$C$1*Index_운영!AU57*Index_운영!AU$10,IF(NOT(AT125=0),NOT(Index_운영!AU57=0)*AT125*(1+$E125*Index_운영!AU233)*Index_운영!AU57,$C125*$D125/$C$1*Index_운영!AU57))</f>
        <v>0</v>
      </c>
      <c r="AV125" s="591">
        <f>IF(AV$2=0,$C125*$D125/$C$1*Index_운영!AV57*Index_운영!AV$10,IF(NOT(AU125=0),NOT(Index_운영!AV57=0)*AU125*(1+$E125*Index_운영!AV233)*Index_운영!AV57,$C125*$D125/$C$1*Index_운영!AV57))</f>
        <v>0</v>
      </c>
      <c r="AW125" s="591">
        <f>IF(AW$2=0,$C125*$D125/$C$1*Index_운영!AW57*Index_운영!AW$10,IF(NOT(AV125=0),NOT(Index_운영!AW57=0)*AV125*(1+$E125*Index_운영!AW233)*Index_운영!AW57,$C125*$D125/$C$1*Index_운영!AW57))</f>
        <v>0</v>
      </c>
      <c r="AX125" s="591">
        <f>IF(AX$2=0,$C125*$D125/$C$1*Index_운영!AX57*Index_운영!AX$10,IF(NOT(AW125=0),NOT(Index_운영!AX57=0)*AW125*(1+$E125*Index_운영!AX233)*Index_운영!AX57,$C125*$D125/$C$1*Index_운영!AX57))</f>
        <v>0</v>
      </c>
      <c r="AY125" s="591">
        <f>IF(AY$2=0,$C125*$D125/$C$1*Index_운영!AY57*Index_운영!AY$10,IF(NOT(AX125=0),NOT(Index_운영!AY57=0)*AX125*(1+$E125*Index_운영!AY233)*Index_운영!AY57,$C125*$D125/$C$1*Index_운영!AY57))</f>
        <v>0</v>
      </c>
      <c r="AZ125" s="591">
        <f>IF(AZ$2=0,$C125*$D125/$C$1*Index_운영!AZ57*Index_운영!AZ$10,IF(NOT(AY125=0),NOT(Index_운영!AZ57=0)*AY125*(1+$E125*Index_운영!AZ233)*Index_운영!AZ57,$C125*$D125/$C$1*Index_운영!AZ57))</f>
        <v>0</v>
      </c>
      <c r="BA125" s="591">
        <f>IF(BA$2=0,$C125*$D125/$C$1*Index_운영!BA57*Index_운영!BA$10,IF(NOT(AZ125=0),NOT(Index_운영!BA57=0)*AZ125*(1+$E125*Index_운영!BA233)*Index_운영!BA57,$C125*$D125/$C$1*Index_운영!BA57))</f>
        <v>0</v>
      </c>
      <c r="BB125" s="591">
        <f>IF(BB$2=0,$C125*$D125/$C$1*Index_운영!BB57*Index_운영!BB$10,IF(NOT(BA125=0),NOT(Index_운영!BB57=0)*BA125*(1+$E125*Index_운영!BB233)*Index_운영!BB57,$C125*$D125/$C$1*Index_운영!BB57))</f>
        <v>0</v>
      </c>
      <c r="BC125" s="591">
        <f>IF(BC$2=0,$C125*$D125/$C$1*Index_운영!BC57*Index_운영!BC$10,IF(NOT(BB125=0),NOT(Index_운영!BC57=0)*BB125*(1+$E125*Index_운영!BC233)*Index_운영!BC57,$C125*$D125/$C$1*Index_운영!BC57))</f>
        <v>0</v>
      </c>
      <c r="BD125" s="591">
        <f>IF(BD$2=0,$C125*$D125/$C$1*Index_운영!BD57*Index_운영!BD$10,IF(NOT(BC125=0),NOT(Index_운영!BD57=0)*BC125*(1+$E125*Index_운영!BD233)*Index_운영!BD57,$C125*$D125/$C$1*Index_운영!BD57))</f>
        <v>0</v>
      </c>
      <c r="BE125" s="591">
        <f>IF(BE$2=0,$C125*$D125/$C$1*Index_운영!BE57*Index_운영!BE$10,IF(NOT(BD125=0),NOT(Index_운영!BE57=0)*BD125*(1+$E125*Index_운영!BE233)*Index_운영!BE57,$C125*$D125/$C$1*Index_운영!BE57))</f>
        <v>0</v>
      </c>
      <c r="BF125" s="591">
        <f>IF(BF$2=0,$C125*$D125/$C$1*Index_운영!BF57*Index_운영!BF$10,IF(NOT(BE125=0),NOT(Index_운영!BF57=0)*BE125*(1+$E125*Index_운영!BF233)*Index_운영!BF57,$C125*$D125/$C$1*Index_운영!BF57))</f>
        <v>0</v>
      </c>
      <c r="BG125" s="591">
        <f>IF(BG$2=0,$C125*$D125/$C$1*Index_운영!BG57*Index_운영!BG$10,IF(NOT(BF125=0),NOT(Index_운영!BG57=0)*BF125*(1+$E125*Index_운영!BG233)*Index_운영!BG57,$C125*$D125/$C$1*Index_운영!BG57))</f>
        <v>0</v>
      </c>
      <c r="BH125" s="591">
        <f>IF(BH$2=0,$C125*$D125/$C$1*Index_운영!BH57*Index_운영!BH$10,IF(NOT(BG125=0),NOT(Index_운영!BH57=0)*BG125*(1+$E125*Index_운영!BH233)*Index_운영!BH57,$C125*$D125/$C$1*Index_운영!BH57))</f>
        <v>0</v>
      </c>
      <c r="BI125" s="591">
        <f>IF(BI$2=0,$C125*$D125/$C$1*Index_운영!BI57*Index_운영!BI$10,IF(NOT(BH125=0),NOT(Index_운영!BI57=0)*BH125*(1+$E125*Index_운영!BI233)*Index_운영!BI57,$C125*$D125/$C$1*Index_운영!BI57))</f>
        <v>0</v>
      </c>
      <c r="BJ125" s="591">
        <f>IF(BJ$2=0,$C125*$D125/$C$1*Index_운영!BJ57*Index_운영!BJ$10,IF(NOT(BI125=0),NOT(Index_운영!BJ57=0)*BI125*(1+$E125*Index_운영!BJ233)*Index_운영!BJ57,$C125*$D125/$C$1*Index_운영!BJ57))</f>
        <v>0</v>
      </c>
      <c r="BK125" s="591">
        <f>IF(BK$2=0,$C125*$D125/$C$1*Index_운영!BK57*Index_운영!BK$10,IF(NOT(BJ125=0),NOT(Index_운영!BK57=0)*BJ125*(1+$E125*Index_운영!BK233)*Index_운영!BK57,$C125*$D125/$C$1*Index_운영!BK57))</f>
        <v>0</v>
      </c>
      <c r="BL125" s="591">
        <f>IF(BL$2=0,$C125*$D125/$C$1*Index_운영!BL57*Index_운영!BL$10,IF(NOT(BK125=0),NOT(Index_운영!BL57=0)*BK125*(1+$E125*Index_운영!BL233)*Index_운영!BL57,$C125*$D125/$C$1*Index_운영!BL57))</f>
        <v>0</v>
      </c>
      <c r="BM125" s="591">
        <f>IF(BM$2=0,$C125*$D125/$C$1*Index_운영!BM57*Index_운영!BM$10,IF(NOT(BL125=0),NOT(Index_운영!BM57=0)*BL125*(1+$E125*Index_운영!BM233)*Index_운영!BM57,$C125*$D125/$C$1*Index_운영!BM57))</f>
        <v>0</v>
      </c>
      <c r="BN125" s="591">
        <f>IF(BN$2=0,$C125*$D125/$C$1*Index_운영!BN57*Index_운영!BN$10,IF(NOT(BM125=0),NOT(Index_운영!BN57=0)*BM125*(1+$E125*Index_운영!BN233)*Index_운영!BN57,$C125*$D125/$C$1*Index_운영!BN57))</f>
        <v>0</v>
      </c>
      <c r="BO125" s="591">
        <f>IF(BO$2=0,$C125*$D125/$C$1*Index_운영!BO57*Index_운영!BO$10,IF(NOT(BN125=0),NOT(Index_운영!BO57=0)*BN125*(1+$E125*Index_운영!BO233)*Index_운영!BO57,$C125*$D125/$C$1*Index_운영!BO57))</f>
        <v>0</v>
      </c>
      <c r="BP125" s="591">
        <f>IF(BP$2=0,$C125*$D125/$C$1*Index_운영!BP57*Index_운영!BP$10,IF(NOT(BO125=0),NOT(Index_운영!BP57=0)*BO125*(1+$E125*Index_운영!BP233)*Index_운영!BP57,$C125*$D125/$C$1*Index_운영!BP57))</f>
        <v>0</v>
      </c>
      <c r="BQ125" s="591">
        <f>IF(BQ$2=0,$C125*$D125/$C$1*Index_운영!BQ57*Index_운영!BQ$10,IF(NOT(BP125=0),NOT(Index_운영!BQ57=0)*BP125*(1+$E125*Index_운영!BQ233)*Index_운영!BQ57,$C125*$D125/$C$1*Index_운영!BQ57))</f>
        <v>0</v>
      </c>
      <c r="BR125" s="591">
        <f>IF(BR$2=0,$C125*$D125/$C$1*Index_운영!BR57*Index_운영!BR$10,IF(NOT(BQ125=0),NOT(Index_운영!BR57=0)*BQ125*(1+$E125*Index_운영!BR233)*Index_운영!BR57,$C125*$D125/$C$1*Index_운영!BR57))</f>
        <v>0</v>
      </c>
      <c r="BS125" s="591">
        <f>IF(BS$2=0,$C125*$D125/$C$1*Index_운영!BS57*Index_운영!BS$10,IF(NOT(BR125=0),NOT(Index_운영!BS57=0)*BR125*(1+$E125*Index_운영!BS233)*Index_운영!BS57,$C125*$D125/$C$1*Index_운영!BS57))</f>
        <v>0</v>
      </c>
      <c r="BT125" s="591">
        <f>IF(BT$2=0,$C125*$D125/$C$1*Index_운영!BT57*Index_운영!BT$10,IF(NOT(BS125=0),NOT(Index_운영!BT57=0)*BS125*(1+$E125*Index_운영!BT233)*Index_운영!BT57,$C125*$D125/$C$1*Index_운영!BT57))</f>
        <v>0</v>
      </c>
      <c r="BU125" s="591">
        <f>IF(BU$2=0,$C125*$D125/$C$1*Index_운영!BU57*Index_운영!BU$10,IF(NOT(BT125=0),NOT(Index_운영!BU57=0)*BT125*(1+$E125*Index_운영!BU233)*Index_운영!BU57,$C125*$D125/$C$1*Index_운영!BU57))</f>
        <v>0</v>
      </c>
      <c r="BV125" s="591">
        <f>IF(BV$2=0,$C125*$D125/$C$1*Index_운영!BV57*Index_운영!BV$10,IF(NOT(BU125=0),NOT(Index_운영!BV57=0)*BU125*(1+$E125*Index_운영!BV233)*Index_운영!BV57,$C125*$D125/$C$1*Index_운영!BV57))</f>
        <v>0</v>
      </c>
      <c r="BW125" s="591">
        <f>IF(BW$2=0,$C125*$D125/$C$1*Index_운영!BW57*Index_운영!BW$10,IF(NOT(BV125=0),NOT(Index_운영!BW57=0)*BV125*(1+$E125*Index_운영!BW233)*Index_운영!BW57,$C125*$D125/$C$1*Index_운영!BW57))</f>
        <v>0</v>
      </c>
      <c r="BX125" s="591">
        <f>IF(BX$2=0,$C125*$D125/$C$1*Index_운영!BX57*Index_운영!BX$10,IF(NOT(BW125=0),NOT(Index_운영!BX57=0)*BW125*(1+$E125*Index_운영!BX233)*Index_운영!BX57,$C125*$D125/$C$1*Index_운영!BX57))</f>
        <v>0</v>
      </c>
      <c r="BY125" s="591">
        <f>IF(BY$2=0,$C125*$D125/$C$1*Index_운영!BY57*Index_운영!BY$10,IF(NOT(BX125=0),NOT(Index_운영!BY57=0)*BX125*(1+$E125*Index_운영!BY233)*Index_운영!BY57,$C125*$D125/$C$1*Index_운영!BY57))</f>
        <v>0</v>
      </c>
      <c r="BZ125" s="591">
        <f>IF(BZ$2=0,$C125*$D125/$C$1*Index_운영!BZ57*Index_운영!BZ$10,IF(NOT(BY125=0),NOT(Index_운영!BZ57=0)*BY125*(1+$E125*Index_운영!BZ233)*Index_운영!BZ57,$C125*$D125/$C$1*Index_운영!BZ57))</f>
        <v>0</v>
      </c>
      <c r="CA125" s="591">
        <f>IF(CA$2=0,$C125*$D125/$C$1*Index_운영!CA57*Index_운영!CA$10,IF(NOT(BZ125=0),NOT(Index_운영!CA57=0)*BZ125*(1+$E125*Index_운영!CA233)*Index_운영!CA57,$C125*$D125/$C$1*Index_운영!CA57))</f>
        <v>0</v>
      </c>
      <c r="CB125" s="591">
        <f>IF(CB$2=0,$C125*$D125/$C$1*Index_운영!CB57*Index_운영!CB$10,IF(NOT(CA125=0),NOT(Index_운영!CB57=0)*CA125*(1+$E125*Index_운영!CB233)*Index_운영!CB57,$C125*$D125/$C$1*Index_운영!CB57))</f>
        <v>0</v>
      </c>
      <c r="CC125" s="591">
        <f>IF(CC$2=0,$C125*$D125/$C$1*Index_운영!CC57*Index_운영!CC$10,IF(NOT(CB125=0),NOT(Index_운영!CC57=0)*CB125*(1+$E125*Index_운영!CC233)*Index_운영!CC57,$C125*$D125/$C$1*Index_운영!CC57))</f>
        <v>0</v>
      </c>
      <c r="CD125" s="591">
        <f>IF(CD$2=0,$C125*$D125/$C$1*Index_운영!CD57*Index_운영!CD$10,IF(NOT(CC125=0),NOT(Index_운영!CD57=0)*CC125*(1+$E125*Index_운영!CD233)*Index_운영!CD57,$C125*$D125/$C$1*Index_운영!CD57))</f>
        <v>0</v>
      </c>
      <c r="CE125" s="591">
        <f>IF(CE$2=0,$C125*$D125/$C$1*Index_운영!CE57*Index_운영!CE$10,IF(NOT(CD125=0),NOT(Index_운영!CE57=0)*CD125*(1+$E125*Index_운영!CE233)*Index_운영!CE57,$C125*$D125/$C$1*Index_운영!CE57))</f>
        <v>0</v>
      </c>
      <c r="CF125" s="591">
        <f>IF(CF$2=0,$C125*$D125/$C$1*Index_운영!CF57*Index_운영!CF$10,IF(NOT(CE125=0),NOT(Index_운영!CF57=0)*CE125*(1+$E125*Index_운영!CF233)*Index_운영!CF57,$C125*$D125/$C$1*Index_운영!CF57))</f>
        <v>0</v>
      </c>
      <c r="CG125" s="591">
        <f>IF(CG$2=0,$C125*$D125/$C$1*Index_운영!CG57*Index_운영!CG$10,IF(NOT(CF125=0),NOT(Index_운영!CG57=0)*CF125*(1+$E125*Index_운영!CG233)*Index_운영!CG57,$C125*$D125/$C$1*Index_운영!CG57))</f>
        <v>0</v>
      </c>
      <c r="CH125" s="591">
        <f>IF(CH$2=0,$C125*$D125/$C$1*Index_운영!CH57*Index_운영!CH$10,IF(NOT(CG125=0),NOT(Index_운영!CH57=0)*CG125*(1+$E125*Index_운영!CH233)*Index_운영!CH57,$C125*$D125/$C$1*Index_운영!CH57))</f>
        <v>0</v>
      </c>
      <c r="CI125" s="591">
        <f>IF(CI$2=0,$C125*$D125/$C$1*Index_운영!CI57*Index_운영!CI$10,IF(NOT(CH125=0),NOT(Index_운영!CI57=0)*CH125*(1+$E125*Index_운영!CI233)*Index_운영!CI57,$C125*$D125/$C$1*Index_운영!CI57))</f>
        <v>0</v>
      </c>
      <c r="CJ125" s="591">
        <f>IF(CJ$2=0,$C125*$D125/$C$1*Index_운영!CJ57*Index_운영!CJ$10,IF(NOT(CI125=0),NOT(Index_운영!CJ57=0)*CI125*(1+$E125*Index_운영!CJ233)*Index_운영!CJ57,$C125*$D125/$C$1*Index_운영!CJ57))</f>
        <v>0</v>
      </c>
      <c r="CK125" s="591">
        <f>IF(CK$2=0,$C125*$D125/$C$1*Index_운영!CK57*Index_운영!CK$10,IF(NOT(CJ125=0),NOT(Index_운영!CK57=0)*CJ125*(1+$E125*Index_운영!CK233)*Index_운영!CK57,$C125*$D125/$C$1*Index_운영!CK57))</f>
        <v>0</v>
      </c>
      <c r="CL125" s="591">
        <f>IF(CL$2=0,$C125*$D125/$C$1*Index_운영!CL57*Index_운영!CL$10,IF(NOT(CK125=0),NOT(Index_운영!CL57=0)*CK125*(1+$E125*Index_운영!CL233)*Index_운영!CL57,$C125*$D125/$C$1*Index_운영!CL57))</f>
        <v>0</v>
      </c>
      <c r="CM125" s="591">
        <f>IF(CM$2=0,$C125*$D125/$C$1*Index_운영!CM57*Index_운영!CM$10,IF(NOT(CL125=0),NOT(Index_운영!CM57=0)*CL125*(1+$E125*Index_운영!CM233)*Index_운영!CM57,$C125*$D125/$C$1*Index_운영!CM57))</f>
        <v>0</v>
      </c>
      <c r="CN125" s="591">
        <f>IF(CN$2=0,$C125*$D125/$C$1*Index_운영!CN57*Index_운영!CN$10,IF(NOT(CM125=0),NOT(Index_운영!CN57=0)*CM125*(1+$E125*Index_운영!CN233)*Index_운영!CN57,$C125*$D125/$C$1*Index_운영!CN57))</f>
        <v>0</v>
      </c>
      <c r="CO125" s="591">
        <f>IF(CO$2=0,$C125*$D125/$C$1*Index_운영!CO57*Index_운영!CO$10,IF(NOT(CN125=0),NOT(Index_운영!CO57=0)*CN125*(1+$E125*Index_운영!CO233)*Index_운영!CO57,$C125*$D125/$C$1*Index_운영!CO57))</f>
        <v>0</v>
      </c>
      <c r="CP125" s="591">
        <f>IF(CP$2=0,$C125*$D125/$C$1*Index_운영!CP57*Index_운영!CP$10,IF(NOT(CO125=0),NOT(Index_운영!CP57=0)*CO125*(1+$E125*Index_운영!CP233)*Index_운영!CP57,$C125*$D125/$C$1*Index_운영!CP57))</f>
        <v>0</v>
      </c>
      <c r="CQ125" s="591">
        <f>IF(CQ$2=0,$C125*$D125/$C$1*Index_운영!CQ57*Index_운영!CQ$10,IF(NOT(CP125=0),NOT(Index_운영!CQ57=0)*CP125*(1+$E125*Index_운영!CQ233)*Index_운영!CQ57,$C125*$D125/$C$1*Index_운영!CQ57))</f>
        <v>0</v>
      </c>
      <c r="CR125" s="591">
        <f>IF(CR$2=0,$C125*$D125/$C$1*Index_운영!CR57*Index_운영!CR$10,IF(NOT(CQ125=0),NOT(Index_운영!CR57=0)*CQ125*(1+$E125*Index_운영!CR233)*Index_운영!CR57,$C125*$D125/$C$1*Index_운영!CR57))</f>
        <v>0</v>
      </c>
      <c r="CS125" s="591">
        <f>IF(CS$2=0,$C125*$D125/$C$1*Index_운영!CS57*Index_운영!CS$10,IF(NOT(CR125=0),NOT(Index_운영!CS57=0)*CR125*(1+$E125*Index_운영!CS233)*Index_운영!CS57,$C125*$D125/$C$1*Index_운영!CS57))</f>
        <v>0</v>
      </c>
      <c r="CT125" s="591">
        <f>IF(CT$2=0,$C125*$D125/$C$1*Index_운영!CT57*Index_운영!CT$10,IF(NOT(CS125=0),NOT(Index_운영!CT57=0)*CS125*(1+$E125*Index_운영!CT233)*Index_운영!CT57,$C125*$D125/$C$1*Index_운영!CT57))</f>
        <v>0</v>
      </c>
      <c r="CU125" s="591">
        <f>IF(CU$2=0,$C125*$D125/$C$1*Index_운영!CU57*Index_운영!CU$10,IF(NOT(CT125=0),NOT(Index_운영!CU57=0)*CT125*(1+$E125*Index_운영!CU233)*Index_운영!CU57,$C125*$D125/$C$1*Index_운영!CU57))</f>
        <v>0</v>
      </c>
      <c r="CV125" s="591">
        <f>IF(CV$2=0,$C125*$D125/$C$1*Index_운영!CV57*Index_운영!CV$10,IF(NOT(CU125=0),NOT(Index_운영!CV57=0)*CU125*(1+$E125*Index_운영!CV233)*Index_운영!CV57,$C125*$D125/$C$1*Index_운영!CV57))</f>
        <v>0</v>
      </c>
      <c r="CW125" s="591">
        <f>IF(CW$2=0,$C125*$D125/$C$1*Index_운영!CW57*Index_운영!CW$10,IF(NOT(CV125=0),NOT(Index_운영!CW57=0)*CV125*(1+$E125*Index_운영!CW233)*Index_운영!CW57,$C125*$D125/$C$1*Index_운영!CW57))</f>
        <v>0</v>
      </c>
      <c r="CX125" s="591">
        <f>IF(CX$2=0,$C125*$D125/$C$1*Index_운영!CX57*Index_운영!CX$10,IF(NOT(CW125=0),NOT(Index_운영!CX57=0)*CW125*(1+$E125*Index_운영!CX233)*Index_운영!CX57,$C125*$D125/$C$1*Index_운영!CX57))</f>
        <v>0</v>
      </c>
      <c r="CY125" s="591">
        <f>IF(CY$2=0,$C125*$D125/$C$1*Index_운영!CY57*Index_운영!CY$10,IF(NOT(CX125=0),NOT(Index_운영!CY57=0)*CX125*(1+$E125*Index_운영!CY233)*Index_운영!CY57,$C125*$D125/$C$1*Index_운영!CY57))</f>
        <v>0</v>
      </c>
      <c r="CZ125" s="591">
        <f>IF(CZ$2=0,$C125*$D125/$C$1*Index_운영!CZ57*Index_운영!CZ$10,IF(NOT(CY125=0),NOT(Index_운영!CZ57=0)*CY125*(1+$E125*Index_운영!CZ233)*Index_운영!CZ57,$C125*$D125/$C$1*Index_운영!CZ57))</f>
        <v>0</v>
      </c>
      <c r="DA125" s="591">
        <f>IF(DA$2=0,$C125*$D125/$C$1*Index_운영!DA57*Index_운영!DA$10,IF(NOT(CZ125=0),NOT(Index_운영!DA57=0)*CZ125*(1+$E125*Index_운영!DA233)*Index_운영!DA57,$C125*$D125/$C$1*Index_운영!DA57))</f>
        <v>0</v>
      </c>
      <c r="DB125" s="591">
        <f>IF(DB$2=0,$C125*$D125/$C$1*Index_운영!DB57*Index_운영!DB$10,IF(NOT(DA125=0),NOT(Index_운영!DB57=0)*DA125*(1+$E125*Index_운영!DB233)*Index_운영!DB57,$C125*$D125/$C$1*Index_운영!DB57))</f>
        <v>0</v>
      </c>
      <c r="DC125" s="591">
        <f>IF(DC$2=0,$C125*$D125/$C$1*Index_운영!DC57*Index_운영!DC$10,IF(NOT(DB125=0),NOT(Index_운영!DC57=0)*DB125*(1+$E125*Index_운영!DC233)*Index_운영!DC57,$C125*$D125/$C$1*Index_운영!DC57))</f>
        <v>0</v>
      </c>
      <c r="DD125" s="591">
        <f>IF(DD$2=0,$C125*$D125/$C$1*Index_운영!DD57*Index_운영!DD$10,IF(NOT(DC125=0),NOT(Index_운영!DD57=0)*DC125*(1+$E125*Index_운영!DD233)*Index_운영!DD57,$C125*$D125/$C$1*Index_운영!DD57))</f>
        <v>0</v>
      </c>
      <c r="DE125" s="591">
        <f>IF(DE$2=0,$C125*$D125/$C$1*Index_운영!DE57*Index_운영!DE$10,IF(NOT(DD125=0),NOT(Index_운영!DE57=0)*DD125*(1+$E125*Index_운영!DE233)*Index_운영!DE57,$C125*$D125/$C$1*Index_운영!DE57))</f>
        <v>0</v>
      </c>
      <c r="DF125" s="591">
        <f>IF(DF$2=0,$C125*$D125/$C$1*Index_운영!DF57*Index_운영!DF$10,IF(NOT(DE125=0),NOT(Index_운영!DF57=0)*DE125*(1+$E125*Index_운영!DF233)*Index_운영!DF57,$C125*$D125/$C$1*Index_운영!DF57))</f>
        <v>0</v>
      </c>
      <c r="DG125" s="591">
        <f>IF(DG$2=0,$C125*$D125/$C$1*Index_운영!DG57*Index_운영!DG$10,IF(NOT(DF125=0),NOT(Index_운영!DG57=0)*DF125*(1+$E125*Index_운영!DG233)*Index_운영!DG57,$C125*$D125/$C$1*Index_운영!DG57))</f>
        <v>0</v>
      </c>
      <c r="DH125" s="591">
        <f>IF(DH$2=0,$C125*$D125/$C$1*Index_운영!DH57*Index_운영!DH$10,IF(NOT(DG125=0),NOT(Index_운영!DH57=0)*DG125*(1+$E125*Index_운영!DH233)*Index_운영!DH57,$C125*$D125/$C$1*Index_운영!DH57))</f>
        <v>0</v>
      </c>
      <c r="DI125" s="591">
        <f>IF(DI$2=0,$C125*$D125/$C$1*Index_운영!DI57*Index_운영!DI$10,IF(NOT(DH125=0),NOT(Index_운영!DI57=0)*DH125*(1+$E125*Index_운영!DI233)*Index_운영!DI57,$C125*$D125/$C$1*Index_운영!DI57))</f>
        <v>0</v>
      </c>
      <c r="DJ125" s="591">
        <f>IF(DJ$2=0,$C125*$D125/$C$1*Index_운영!DJ57*Index_운영!DJ$10,IF(NOT(DI125=0),NOT(Index_운영!DJ57=0)*DI125*(1+$E125*Index_운영!DJ233)*Index_운영!DJ57,$C125*$D125/$C$1*Index_운영!DJ57))</f>
        <v>0</v>
      </c>
      <c r="DK125" s="591">
        <f>IF(DK$2=0,$C125*$D125/$C$1*Index_운영!DK57*Index_운영!DK$10,IF(NOT(DJ125=0),NOT(Index_운영!DK57=0)*DJ125*(1+$E125*Index_운영!DK233)*Index_운영!DK57,$C125*$D125/$C$1*Index_운영!DK57))</f>
        <v>0</v>
      </c>
      <c r="DL125" s="591">
        <f>IF(DL$2=0,$C125*$D125/$C$1*Index_운영!DL57*Index_운영!DL$10,IF(NOT(DK125=0),NOT(Index_운영!DL57=0)*DK125*(1+$E125*Index_운영!DL233)*Index_운영!DL57,$C125*$D125/$C$1*Index_운영!DL57))</f>
        <v>0</v>
      </c>
      <c r="DM125" s="591">
        <f>IF(DM$2=0,$C125*$D125/$C$1*Index_운영!DM57*Index_운영!DM$10,IF(NOT(DL125=0),NOT(Index_운영!DM57=0)*DL125*(1+$E125*Index_운영!DM233)*Index_운영!DM57,$C125*$D125/$C$1*Index_운영!DM57))</f>
        <v>0</v>
      </c>
      <c r="DN125" s="591">
        <f>IF(DN$2=0,$C125*$D125/$C$1*Index_운영!DN57*Index_운영!DN$10,IF(NOT(DM125=0),NOT(Index_운영!DN57=0)*DM125*(1+$E125*Index_운영!DN233)*Index_운영!DN57,$C125*$D125/$C$1*Index_운영!DN57))</f>
        <v>0</v>
      </c>
      <c r="DO125" s="591">
        <f>IF(DO$2=0,$C125*$D125/$C$1*Index_운영!DO57*Index_운영!DO$10,IF(NOT(DN125=0),NOT(Index_운영!DO57=0)*DN125*(1+$E125*Index_운영!DO233)*Index_운영!DO57,$C125*$D125/$C$1*Index_운영!DO57))</f>
        <v>0</v>
      </c>
      <c r="DP125" s="591">
        <f>IF(DP$2=0,$C125*$D125/$C$1*Index_운영!DP57*Index_운영!DP$10,IF(NOT(DO125=0),NOT(Index_운영!DP57=0)*DO125*(1+$E125*Index_운영!DP233)*Index_운영!DP57,$C125*$D125/$C$1*Index_운영!DP57))</f>
        <v>0</v>
      </c>
      <c r="DQ125" s="591">
        <f>IF(DQ$2=0,$C125*$D125/$C$1*Index_운영!DQ57*Index_운영!DQ$10,IF(NOT(DP125=0),NOT(Index_운영!DQ57=0)*DP125*(1+$E125*Index_운영!DQ233)*Index_운영!DQ57,$C125*$D125/$C$1*Index_운영!DQ57))</f>
        <v>0</v>
      </c>
      <c r="DR125" s="591">
        <f>IF(DR$2=0,$C125*$D125/$C$1*Index_운영!DR57*Index_운영!DR$10,IF(NOT(DQ125=0),NOT(Index_운영!DR57=0)*DQ125*(1+$E125*Index_운영!DR233)*Index_운영!DR57,$C125*$D125/$C$1*Index_운영!DR57))</f>
        <v>0</v>
      </c>
      <c r="DS125" s="591">
        <f>IF(DS$2=0,$C125*$D125/$C$1*Index_운영!DS57*Index_운영!DS$10,IF(NOT(DR125=0),NOT(Index_운영!DS57=0)*DR125*(1+$E125*Index_운영!DS233)*Index_운영!DS57,$C125*$D125/$C$1*Index_운영!DS57))</f>
        <v>0</v>
      </c>
      <c r="DT125" s="591">
        <f>IF(DT$2=0,$C125*$D125/$C$1*Index_운영!DT57*Index_운영!DT$10,IF(NOT(DS125=0),NOT(Index_운영!DT57=0)*DS125*(1+$E125*Index_운영!DT233)*Index_운영!DT57,$C125*$D125/$C$1*Index_운영!DT57))</f>
        <v>0</v>
      </c>
      <c r="DU125" s="591">
        <f>IF(DU$2=0,$C125*$D125/$C$1*Index_운영!DU57*Index_운영!DU$10,IF(NOT(DT125=0),NOT(Index_운영!DU57=0)*DT125*(1+$E125*Index_운영!DU233)*Index_운영!DU57,$C125*$D125/$C$1*Index_운영!DU57))</f>
        <v>0</v>
      </c>
      <c r="DV125" s="591">
        <f>IF(DV$2=0,$C125*$D125/$C$1*Index_운영!DV57*Index_운영!DV$10,IF(NOT(DU125=0),NOT(Index_운영!DV57=0)*DU125*(1+$E125*Index_운영!DV233)*Index_운영!DV57,$C125*$D125/$C$1*Index_운영!DV57))</f>
        <v>0</v>
      </c>
    </row>
    <row r="126" spans="1:126" s="485" customFormat="1" outlineLevel="1" x14ac:dyDescent="0.4">
      <c r="A126" s="737"/>
      <c r="B126" s="464">
        <f>'Rent Roll'!$B32</f>
        <v>0</v>
      </c>
      <c r="C126" s="1219">
        <f>'Rent Roll'!$K32</f>
        <v>0</v>
      </c>
      <c r="D126" s="1220">
        <f>'Rent Roll'!$S32</f>
        <v>0</v>
      </c>
      <c r="E126" s="1221">
        <f>'Rent Roll'!$T32</f>
        <v>0</v>
      </c>
      <c r="F126" s="588">
        <f>IF(F$2=0,$C126*$D126/$C$1*Index_운영!F58*Index_운영!F$10,IF(NOT(E126=0),NOT(Index_운영!F58=0)*E126*(1+$E126*Index_운영!F234)*Index_운영!F58,$C126*$D126/$C$1*Index_운영!F58))</f>
        <v>0</v>
      </c>
      <c r="G126" s="591">
        <f>IF(G$2=0,$C126*$D126/$C$1*Index_운영!G58*Index_운영!G$10,IF(NOT(F126=0),NOT(Index_운영!G58=0)*F126*(1+$E126*Index_운영!G234)*Index_운영!G58,$C126*$D126/$C$1*Index_운영!G58))</f>
        <v>0</v>
      </c>
      <c r="H126" s="591">
        <f>IF(H$2=0,$C126*$D126/$C$1*Index_운영!H58*Index_운영!H$10,IF(NOT(G126=0),NOT(Index_운영!H58=0)*G126*(1+$E126*Index_운영!H234)*Index_운영!H58,$C126*$D126/$C$1*Index_운영!H58))</f>
        <v>0</v>
      </c>
      <c r="I126" s="591">
        <f>IF(I$2=0,$C126*$D126/$C$1*Index_운영!I58*Index_운영!I$10,IF(NOT(H126=0),NOT(Index_운영!I58=0)*H126*(1+$E126*Index_운영!I234)*Index_운영!I58,$C126*$D126/$C$1*Index_운영!I58))</f>
        <v>0</v>
      </c>
      <c r="J126" s="591">
        <f>IF(J$2=0,$C126*$D126/$C$1*Index_운영!J58*Index_운영!J$10,IF(NOT(I126=0),NOT(Index_운영!J58=0)*I126*(1+$E126*Index_운영!J234)*Index_운영!J58,$C126*$D126/$C$1*Index_운영!J58))</f>
        <v>0</v>
      </c>
      <c r="K126" s="591">
        <f>IF(K$2=0,$C126*$D126/$C$1*Index_운영!K58*Index_운영!K$10,IF(NOT(J126=0),NOT(Index_운영!K58=0)*J126*(1+$E126*Index_운영!K234)*Index_운영!K58,$C126*$D126/$C$1*Index_운영!K58))</f>
        <v>0</v>
      </c>
      <c r="L126" s="591">
        <f>IF(L$2=0,$C126*$D126/$C$1*Index_운영!L58*Index_운영!L$10,IF(NOT(K126=0),NOT(Index_운영!L58=0)*K126*(1+$E126*Index_운영!L234)*Index_운영!L58,$C126*$D126/$C$1*Index_운영!L58))</f>
        <v>0</v>
      </c>
      <c r="M126" s="591">
        <f>IF(M$2=0,$C126*$D126/$C$1*Index_운영!M58*Index_운영!M$10,IF(NOT(L126=0),NOT(Index_운영!M58=0)*L126*(1+$E126*Index_운영!M234)*Index_운영!M58,$C126*$D126/$C$1*Index_운영!M58))</f>
        <v>0</v>
      </c>
      <c r="N126" s="591">
        <f>IF(N$2=0,$C126*$D126/$C$1*Index_운영!N58*Index_운영!N$10,IF(NOT(M126=0),NOT(Index_운영!N58=0)*M126*(1+$E126*Index_운영!N234)*Index_운영!N58,$C126*$D126/$C$1*Index_운영!N58))</f>
        <v>0</v>
      </c>
      <c r="O126" s="591">
        <f>IF(O$2=0,$C126*$D126/$C$1*Index_운영!O58*Index_운영!O$10,IF(NOT(N126=0),NOT(Index_운영!O58=0)*N126*(1+$E126*Index_운영!O234)*Index_운영!O58,$C126*$D126/$C$1*Index_운영!O58))</f>
        <v>0</v>
      </c>
      <c r="P126" s="591">
        <f>IF(P$2=0,$C126*$D126/$C$1*Index_운영!P58*Index_운영!P$10,IF(NOT(O126=0),NOT(Index_운영!P58=0)*O126*(1+$E126*Index_운영!P234)*Index_운영!P58,$C126*$D126/$C$1*Index_운영!P58))</f>
        <v>0</v>
      </c>
      <c r="Q126" s="591">
        <f>IF(Q$2=0,$C126*$D126/$C$1*Index_운영!Q58*Index_운영!Q$10,IF(NOT(P126=0),NOT(Index_운영!Q58=0)*P126*(1+$E126*Index_운영!Q234)*Index_운영!Q58,$C126*$D126/$C$1*Index_운영!Q58))</f>
        <v>0</v>
      </c>
      <c r="R126" s="591">
        <f>IF(R$2=0,$C126*$D126/$C$1*Index_운영!R58*Index_운영!R$10,IF(NOT(Q126=0),NOT(Index_운영!R58=0)*Q126*(1+$E126*Index_운영!R234)*Index_운영!R58,$C126*$D126/$C$1*Index_운영!R58))</f>
        <v>0</v>
      </c>
      <c r="S126" s="591">
        <f>IF(S$2=0,$C126*$D126/$C$1*Index_운영!S58*Index_운영!S$10,IF(NOT(R126=0),NOT(Index_운영!S58=0)*R126*(1+$E126*Index_운영!S234)*Index_운영!S58,$C126*$D126/$C$1*Index_운영!S58))</f>
        <v>0</v>
      </c>
      <c r="T126" s="591">
        <f>IF(T$2=0,$C126*$D126/$C$1*Index_운영!T58*Index_운영!T$10,IF(NOT(S126=0),NOT(Index_운영!T58=0)*S126*(1+$E126*Index_운영!T234)*Index_운영!T58,$C126*$D126/$C$1*Index_운영!T58))</f>
        <v>0</v>
      </c>
      <c r="U126" s="591">
        <f>IF(U$2=0,$C126*$D126/$C$1*Index_운영!U58*Index_운영!U$10,IF(NOT(T126=0),NOT(Index_운영!U58=0)*T126*(1+$E126*Index_운영!U234)*Index_운영!U58,$C126*$D126/$C$1*Index_운영!U58))</f>
        <v>0</v>
      </c>
      <c r="V126" s="591">
        <f>IF(V$2=0,$C126*$D126/$C$1*Index_운영!V58*Index_운영!V$10,IF(NOT(U126=0),NOT(Index_운영!V58=0)*U126*(1+$E126*Index_운영!V234)*Index_운영!V58,$C126*$D126/$C$1*Index_운영!V58))</f>
        <v>0</v>
      </c>
      <c r="W126" s="591">
        <f>IF(W$2=0,$C126*$D126/$C$1*Index_운영!W58*Index_운영!W$10,IF(NOT(V126=0),NOT(Index_운영!W58=0)*V126*(1+$E126*Index_운영!W234)*Index_운영!W58,$C126*$D126/$C$1*Index_운영!W58))</f>
        <v>0</v>
      </c>
      <c r="X126" s="591">
        <f>IF(X$2=0,$C126*$D126/$C$1*Index_운영!X58*Index_운영!X$10,IF(NOT(W126=0),NOT(Index_운영!X58=0)*W126*(1+$E126*Index_운영!X234)*Index_운영!X58,$C126*$D126/$C$1*Index_운영!X58))</f>
        <v>0</v>
      </c>
      <c r="Y126" s="591">
        <f>IF(Y$2=0,$C126*$D126/$C$1*Index_운영!Y58*Index_운영!Y$10,IF(NOT(X126=0),NOT(Index_운영!Y58=0)*X126*(1+$E126*Index_운영!Y234)*Index_운영!Y58,$C126*$D126/$C$1*Index_운영!Y58))</f>
        <v>0</v>
      </c>
      <c r="Z126" s="591">
        <f>IF(Z$2=0,$C126*$D126/$C$1*Index_운영!Z58*Index_운영!Z$10,IF(NOT(Y126=0),NOT(Index_운영!Z58=0)*Y126*(1+$E126*Index_운영!Z234)*Index_운영!Z58,$C126*$D126/$C$1*Index_운영!Z58))</f>
        <v>0</v>
      </c>
      <c r="AA126" s="591">
        <f>IF(AA$2=0,$C126*$D126/$C$1*Index_운영!AA58*Index_운영!AA$10,IF(NOT(Z126=0),NOT(Index_운영!AA58=0)*Z126*(1+$E126*Index_운영!AA234)*Index_운영!AA58,$C126*$D126/$C$1*Index_운영!AA58))</f>
        <v>0</v>
      </c>
      <c r="AB126" s="591">
        <f>IF(AB$2=0,$C126*$D126/$C$1*Index_운영!AB58*Index_운영!AB$10,IF(NOT(AA126=0),NOT(Index_운영!AB58=0)*AA126*(1+$E126*Index_운영!AB234)*Index_운영!AB58,$C126*$D126/$C$1*Index_운영!AB58))</f>
        <v>0</v>
      </c>
      <c r="AC126" s="591">
        <f>IF(AC$2=0,$C126*$D126/$C$1*Index_운영!AC58*Index_운영!AC$10,IF(NOT(AB126=0),NOT(Index_운영!AC58=0)*AB126*(1+$E126*Index_운영!AC234)*Index_운영!AC58,$C126*$D126/$C$1*Index_운영!AC58))</f>
        <v>0</v>
      </c>
      <c r="AD126" s="591">
        <f>IF(AD$2=0,$C126*$D126/$C$1*Index_운영!AD58*Index_운영!AD$10,IF(NOT(AC126=0),NOT(Index_운영!AD58=0)*AC126*(1+$E126*Index_운영!AD234)*Index_운영!AD58,$C126*$D126/$C$1*Index_운영!AD58))</f>
        <v>0</v>
      </c>
      <c r="AE126" s="591">
        <f>IF(AE$2=0,$C126*$D126/$C$1*Index_운영!AE58*Index_운영!AE$10,IF(NOT(AD126=0),NOT(Index_운영!AE58=0)*AD126*(1+$E126*Index_운영!AE234)*Index_운영!AE58,$C126*$D126/$C$1*Index_운영!AE58))</f>
        <v>0</v>
      </c>
      <c r="AF126" s="591">
        <f>IF(AF$2=0,$C126*$D126/$C$1*Index_운영!AF58*Index_운영!AF$10,IF(NOT(AE126=0),NOT(Index_운영!AF58=0)*AE126*(1+$E126*Index_운영!AF234)*Index_운영!AF58,$C126*$D126/$C$1*Index_운영!AF58))</f>
        <v>0</v>
      </c>
      <c r="AG126" s="591">
        <f>IF(AG$2=0,$C126*$D126/$C$1*Index_운영!AG58*Index_운영!AG$10,IF(NOT(AF126=0),NOT(Index_운영!AG58=0)*AF126*(1+$E126*Index_운영!AG234)*Index_운영!AG58,$C126*$D126/$C$1*Index_운영!AG58))</f>
        <v>0</v>
      </c>
      <c r="AH126" s="591">
        <f>IF(AH$2=0,$C126*$D126/$C$1*Index_운영!AH58*Index_운영!AH$10,IF(NOT(AG126=0),NOT(Index_운영!AH58=0)*AG126*(1+$E126*Index_운영!AH234)*Index_운영!AH58,$C126*$D126/$C$1*Index_운영!AH58))</f>
        <v>0</v>
      </c>
      <c r="AI126" s="591">
        <f>IF(AI$2=0,$C126*$D126/$C$1*Index_운영!AI58*Index_운영!AI$10,IF(NOT(AH126=0),NOT(Index_운영!AI58=0)*AH126*(1+$E126*Index_운영!AI234)*Index_운영!AI58,$C126*$D126/$C$1*Index_운영!AI58))</f>
        <v>0</v>
      </c>
      <c r="AJ126" s="591">
        <f>IF(AJ$2=0,$C126*$D126/$C$1*Index_운영!AJ58*Index_운영!AJ$10,IF(NOT(AI126=0),NOT(Index_운영!AJ58=0)*AI126*(1+$E126*Index_운영!AJ234)*Index_운영!AJ58,$C126*$D126/$C$1*Index_운영!AJ58))</f>
        <v>0</v>
      </c>
      <c r="AK126" s="591">
        <f>IF(AK$2=0,$C126*$D126/$C$1*Index_운영!AK58*Index_운영!AK$10,IF(NOT(AJ126=0),NOT(Index_운영!AK58=0)*AJ126*(1+$E126*Index_운영!AK234)*Index_운영!AK58,$C126*$D126/$C$1*Index_운영!AK58))</f>
        <v>0</v>
      </c>
      <c r="AL126" s="591">
        <f>IF(AL$2=0,$C126*$D126/$C$1*Index_운영!AL58*Index_운영!AL$10,IF(NOT(AK126=0),NOT(Index_운영!AL58=0)*AK126*(1+$E126*Index_운영!AL234)*Index_운영!AL58,$C126*$D126/$C$1*Index_운영!AL58))</f>
        <v>0</v>
      </c>
      <c r="AM126" s="591">
        <f>IF(AM$2=0,$C126*$D126/$C$1*Index_운영!AM58*Index_운영!AM$10,IF(NOT(AL126=0),NOT(Index_운영!AM58=0)*AL126*(1+$E126*Index_운영!AM234)*Index_운영!AM58,$C126*$D126/$C$1*Index_운영!AM58))</f>
        <v>0</v>
      </c>
      <c r="AN126" s="591">
        <f>IF(AN$2=0,$C126*$D126/$C$1*Index_운영!AN58*Index_운영!AN$10,IF(NOT(AM126=0),NOT(Index_운영!AN58=0)*AM126*(1+$E126*Index_운영!AN234)*Index_운영!AN58,$C126*$D126/$C$1*Index_운영!AN58))</f>
        <v>0</v>
      </c>
      <c r="AO126" s="591">
        <f>IF(AO$2=0,$C126*$D126/$C$1*Index_운영!AO58*Index_운영!AO$10,IF(NOT(AN126=0),NOT(Index_운영!AO58=0)*AN126*(1+$E126*Index_운영!AO234)*Index_운영!AO58,$C126*$D126/$C$1*Index_운영!AO58))</f>
        <v>0</v>
      </c>
      <c r="AP126" s="591">
        <f>IF(AP$2=0,$C126*$D126/$C$1*Index_운영!AP58*Index_운영!AP$10,IF(NOT(AO126=0),NOT(Index_운영!AP58=0)*AO126*(1+$E126*Index_운영!AP234)*Index_운영!AP58,$C126*$D126/$C$1*Index_운영!AP58))</f>
        <v>0</v>
      </c>
      <c r="AQ126" s="591">
        <f>IF(AQ$2=0,$C126*$D126/$C$1*Index_운영!AQ58*Index_운영!AQ$10,IF(NOT(AP126=0),NOT(Index_운영!AQ58=0)*AP126*(1+$E126*Index_운영!AQ234)*Index_운영!AQ58,$C126*$D126/$C$1*Index_운영!AQ58))</f>
        <v>0</v>
      </c>
      <c r="AR126" s="591">
        <f>IF(AR$2=0,$C126*$D126/$C$1*Index_운영!AR58*Index_운영!AR$10,IF(NOT(AQ126=0),NOT(Index_운영!AR58=0)*AQ126*(1+$E126*Index_운영!AR234)*Index_운영!AR58,$C126*$D126/$C$1*Index_운영!AR58))</f>
        <v>0</v>
      </c>
      <c r="AS126" s="591">
        <f>IF(AS$2=0,$C126*$D126/$C$1*Index_운영!AS58*Index_운영!AS$10,IF(NOT(AR126=0),NOT(Index_운영!AS58=0)*AR126*(1+$E126*Index_운영!AS234)*Index_운영!AS58,$C126*$D126/$C$1*Index_운영!AS58))</f>
        <v>0</v>
      </c>
      <c r="AT126" s="591">
        <f>IF(AT$2=0,$C126*$D126/$C$1*Index_운영!AT58*Index_운영!AT$10,IF(NOT(AS126=0),NOT(Index_운영!AT58=0)*AS126*(1+$E126*Index_운영!AT234)*Index_운영!AT58,$C126*$D126/$C$1*Index_운영!AT58))</f>
        <v>0</v>
      </c>
      <c r="AU126" s="591">
        <f>IF(AU$2=0,$C126*$D126/$C$1*Index_운영!AU58*Index_운영!AU$10,IF(NOT(AT126=0),NOT(Index_운영!AU58=0)*AT126*(1+$E126*Index_운영!AU234)*Index_운영!AU58,$C126*$D126/$C$1*Index_운영!AU58))</f>
        <v>0</v>
      </c>
      <c r="AV126" s="591">
        <f>IF(AV$2=0,$C126*$D126/$C$1*Index_운영!AV58*Index_운영!AV$10,IF(NOT(AU126=0),NOT(Index_운영!AV58=0)*AU126*(1+$E126*Index_운영!AV234)*Index_운영!AV58,$C126*$D126/$C$1*Index_운영!AV58))</f>
        <v>0</v>
      </c>
      <c r="AW126" s="591">
        <f>IF(AW$2=0,$C126*$D126/$C$1*Index_운영!AW58*Index_운영!AW$10,IF(NOT(AV126=0),NOT(Index_운영!AW58=0)*AV126*(1+$E126*Index_운영!AW234)*Index_운영!AW58,$C126*$D126/$C$1*Index_운영!AW58))</f>
        <v>0</v>
      </c>
      <c r="AX126" s="591">
        <f>IF(AX$2=0,$C126*$D126/$C$1*Index_운영!AX58*Index_운영!AX$10,IF(NOT(AW126=0),NOT(Index_운영!AX58=0)*AW126*(1+$E126*Index_운영!AX234)*Index_운영!AX58,$C126*$D126/$C$1*Index_운영!AX58))</f>
        <v>0</v>
      </c>
      <c r="AY126" s="591">
        <f>IF(AY$2=0,$C126*$D126/$C$1*Index_운영!AY58*Index_운영!AY$10,IF(NOT(AX126=0),NOT(Index_운영!AY58=0)*AX126*(1+$E126*Index_운영!AY234)*Index_운영!AY58,$C126*$D126/$C$1*Index_운영!AY58))</f>
        <v>0</v>
      </c>
      <c r="AZ126" s="591">
        <f>IF(AZ$2=0,$C126*$D126/$C$1*Index_운영!AZ58*Index_운영!AZ$10,IF(NOT(AY126=0),NOT(Index_운영!AZ58=0)*AY126*(1+$E126*Index_운영!AZ234)*Index_운영!AZ58,$C126*$D126/$C$1*Index_운영!AZ58))</f>
        <v>0</v>
      </c>
      <c r="BA126" s="591">
        <f>IF(BA$2=0,$C126*$D126/$C$1*Index_운영!BA58*Index_운영!BA$10,IF(NOT(AZ126=0),NOT(Index_운영!BA58=0)*AZ126*(1+$E126*Index_운영!BA234)*Index_운영!BA58,$C126*$D126/$C$1*Index_운영!BA58))</f>
        <v>0</v>
      </c>
      <c r="BB126" s="591">
        <f>IF(BB$2=0,$C126*$D126/$C$1*Index_운영!BB58*Index_운영!BB$10,IF(NOT(BA126=0),NOT(Index_운영!BB58=0)*BA126*(1+$E126*Index_운영!BB234)*Index_운영!BB58,$C126*$D126/$C$1*Index_운영!BB58))</f>
        <v>0</v>
      </c>
      <c r="BC126" s="591">
        <f>IF(BC$2=0,$C126*$D126/$C$1*Index_운영!BC58*Index_운영!BC$10,IF(NOT(BB126=0),NOT(Index_운영!BC58=0)*BB126*(1+$E126*Index_운영!BC234)*Index_운영!BC58,$C126*$D126/$C$1*Index_운영!BC58))</f>
        <v>0</v>
      </c>
      <c r="BD126" s="591">
        <f>IF(BD$2=0,$C126*$D126/$C$1*Index_운영!BD58*Index_운영!BD$10,IF(NOT(BC126=0),NOT(Index_운영!BD58=0)*BC126*(1+$E126*Index_운영!BD234)*Index_운영!BD58,$C126*$D126/$C$1*Index_운영!BD58))</f>
        <v>0</v>
      </c>
      <c r="BE126" s="591">
        <f>IF(BE$2=0,$C126*$D126/$C$1*Index_운영!BE58*Index_운영!BE$10,IF(NOT(BD126=0),NOT(Index_운영!BE58=0)*BD126*(1+$E126*Index_운영!BE234)*Index_운영!BE58,$C126*$D126/$C$1*Index_운영!BE58))</f>
        <v>0</v>
      </c>
      <c r="BF126" s="591">
        <f>IF(BF$2=0,$C126*$D126/$C$1*Index_운영!BF58*Index_운영!BF$10,IF(NOT(BE126=0),NOT(Index_운영!BF58=0)*BE126*(1+$E126*Index_운영!BF234)*Index_운영!BF58,$C126*$D126/$C$1*Index_운영!BF58))</f>
        <v>0</v>
      </c>
      <c r="BG126" s="591">
        <f>IF(BG$2=0,$C126*$D126/$C$1*Index_운영!BG58*Index_운영!BG$10,IF(NOT(BF126=0),NOT(Index_운영!BG58=0)*BF126*(1+$E126*Index_운영!BG234)*Index_운영!BG58,$C126*$D126/$C$1*Index_운영!BG58))</f>
        <v>0</v>
      </c>
      <c r="BH126" s="591">
        <f>IF(BH$2=0,$C126*$D126/$C$1*Index_운영!BH58*Index_운영!BH$10,IF(NOT(BG126=0),NOT(Index_운영!BH58=0)*BG126*(1+$E126*Index_운영!BH234)*Index_운영!BH58,$C126*$D126/$C$1*Index_운영!BH58))</f>
        <v>0</v>
      </c>
      <c r="BI126" s="591">
        <f>IF(BI$2=0,$C126*$D126/$C$1*Index_운영!BI58*Index_운영!BI$10,IF(NOT(BH126=0),NOT(Index_운영!BI58=0)*BH126*(1+$E126*Index_운영!BI234)*Index_운영!BI58,$C126*$D126/$C$1*Index_운영!BI58))</f>
        <v>0</v>
      </c>
      <c r="BJ126" s="591">
        <f>IF(BJ$2=0,$C126*$D126/$C$1*Index_운영!BJ58*Index_운영!BJ$10,IF(NOT(BI126=0),NOT(Index_운영!BJ58=0)*BI126*(1+$E126*Index_운영!BJ234)*Index_운영!BJ58,$C126*$D126/$C$1*Index_운영!BJ58))</f>
        <v>0</v>
      </c>
      <c r="BK126" s="591">
        <f>IF(BK$2=0,$C126*$D126/$C$1*Index_운영!BK58*Index_운영!BK$10,IF(NOT(BJ126=0),NOT(Index_운영!BK58=0)*BJ126*(1+$E126*Index_운영!BK234)*Index_운영!BK58,$C126*$D126/$C$1*Index_운영!BK58))</f>
        <v>0</v>
      </c>
      <c r="BL126" s="591">
        <f>IF(BL$2=0,$C126*$D126/$C$1*Index_운영!BL58*Index_운영!BL$10,IF(NOT(BK126=0),NOT(Index_운영!BL58=0)*BK126*(1+$E126*Index_운영!BL234)*Index_운영!BL58,$C126*$D126/$C$1*Index_운영!BL58))</f>
        <v>0</v>
      </c>
      <c r="BM126" s="591">
        <f>IF(BM$2=0,$C126*$D126/$C$1*Index_운영!BM58*Index_운영!BM$10,IF(NOT(BL126=0),NOT(Index_운영!BM58=0)*BL126*(1+$E126*Index_운영!BM234)*Index_운영!BM58,$C126*$D126/$C$1*Index_운영!BM58))</f>
        <v>0</v>
      </c>
      <c r="BN126" s="591">
        <f>IF(BN$2=0,$C126*$D126/$C$1*Index_운영!BN58*Index_운영!BN$10,IF(NOT(BM126=0),NOT(Index_운영!BN58=0)*BM126*(1+$E126*Index_운영!BN234)*Index_운영!BN58,$C126*$D126/$C$1*Index_운영!BN58))</f>
        <v>0</v>
      </c>
      <c r="BO126" s="591">
        <f>IF(BO$2=0,$C126*$D126/$C$1*Index_운영!BO58*Index_운영!BO$10,IF(NOT(BN126=0),NOT(Index_운영!BO58=0)*BN126*(1+$E126*Index_운영!BO234)*Index_운영!BO58,$C126*$D126/$C$1*Index_운영!BO58))</f>
        <v>0</v>
      </c>
      <c r="BP126" s="591">
        <f>IF(BP$2=0,$C126*$D126/$C$1*Index_운영!BP58*Index_운영!BP$10,IF(NOT(BO126=0),NOT(Index_운영!BP58=0)*BO126*(1+$E126*Index_운영!BP234)*Index_운영!BP58,$C126*$D126/$C$1*Index_운영!BP58))</f>
        <v>0</v>
      </c>
      <c r="BQ126" s="591">
        <f>IF(BQ$2=0,$C126*$D126/$C$1*Index_운영!BQ58*Index_운영!BQ$10,IF(NOT(BP126=0),NOT(Index_운영!BQ58=0)*BP126*(1+$E126*Index_운영!BQ234)*Index_운영!BQ58,$C126*$D126/$C$1*Index_운영!BQ58))</f>
        <v>0</v>
      </c>
      <c r="BR126" s="591">
        <f>IF(BR$2=0,$C126*$D126/$C$1*Index_운영!BR58*Index_운영!BR$10,IF(NOT(BQ126=0),NOT(Index_운영!BR58=0)*BQ126*(1+$E126*Index_운영!BR234)*Index_운영!BR58,$C126*$D126/$C$1*Index_운영!BR58))</f>
        <v>0</v>
      </c>
      <c r="BS126" s="591">
        <f>IF(BS$2=0,$C126*$D126/$C$1*Index_운영!BS58*Index_운영!BS$10,IF(NOT(BR126=0),NOT(Index_운영!BS58=0)*BR126*(1+$E126*Index_운영!BS234)*Index_운영!BS58,$C126*$D126/$C$1*Index_운영!BS58))</f>
        <v>0</v>
      </c>
      <c r="BT126" s="591">
        <f>IF(BT$2=0,$C126*$D126/$C$1*Index_운영!BT58*Index_운영!BT$10,IF(NOT(BS126=0),NOT(Index_운영!BT58=0)*BS126*(1+$E126*Index_운영!BT234)*Index_운영!BT58,$C126*$D126/$C$1*Index_운영!BT58))</f>
        <v>0</v>
      </c>
      <c r="BU126" s="591">
        <f>IF(BU$2=0,$C126*$D126/$C$1*Index_운영!BU58*Index_운영!BU$10,IF(NOT(BT126=0),NOT(Index_운영!BU58=0)*BT126*(1+$E126*Index_운영!BU234)*Index_운영!BU58,$C126*$D126/$C$1*Index_운영!BU58))</f>
        <v>0</v>
      </c>
      <c r="BV126" s="591">
        <f>IF(BV$2=0,$C126*$D126/$C$1*Index_운영!BV58*Index_운영!BV$10,IF(NOT(BU126=0),NOT(Index_운영!BV58=0)*BU126*(1+$E126*Index_운영!BV234)*Index_운영!BV58,$C126*$D126/$C$1*Index_운영!BV58))</f>
        <v>0</v>
      </c>
      <c r="BW126" s="591">
        <f>IF(BW$2=0,$C126*$D126/$C$1*Index_운영!BW58*Index_운영!BW$10,IF(NOT(BV126=0),NOT(Index_운영!BW58=0)*BV126*(1+$E126*Index_운영!BW234)*Index_운영!BW58,$C126*$D126/$C$1*Index_운영!BW58))</f>
        <v>0</v>
      </c>
      <c r="BX126" s="591">
        <f>IF(BX$2=0,$C126*$D126/$C$1*Index_운영!BX58*Index_운영!BX$10,IF(NOT(BW126=0),NOT(Index_운영!BX58=0)*BW126*(1+$E126*Index_운영!BX234)*Index_운영!BX58,$C126*$D126/$C$1*Index_운영!BX58))</f>
        <v>0</v>
      </c>
      <c r="BY126" s="591">
        <f>IF(BY$2=0,$C126*$D126/$C$1*Index_운영!BY58*Index_운영!BY$10,IF(NOT(BX126=0),NOT(Index_운영!BY58=0)*BX126*(1+$E126*Index_운영!BY234)*Index_운영!BY58,$C126*$D126/$C$1*Index_운영!BY58))</f>
        <v>0</v>
      </c>
      <c r="BZ126" s="591">
        <f>IF(BZ$2=0,$C126*$D126/$C$1*Index_운영!BZ58*Index_운영!BZ$10,IF(NOT(BY126=0),NOT(Index_운영!BZ58=0)*BY126*(1+$E126*Index_운영!BZ234)*Index_운영!BZ58,$C126*$D126/$C$1*Index_운영!BZ58))</f>
        <v>0</v>
      </c>
      <c r="CA126" s="591">
        <f>IF(CA$2=0,$C126*$D126/$C$1*Index_운영!CA58*Index_운영!CA$10,IF(NOT(BZ126=0),NOT(Index_운영!CA58=0)*BZ126*(1+$E126*Index_운영!CA234)*Index_운영!CA58,$C126*$D126/$C$1*Index_운영!CA58))</f>
        <v>0</v>
      </c>
      <c r="CB126" s="591">
        <f>IF(CB$2=0,$C126*$D126/$C$1*Index_운영!CB58*Index_운영!CB$10,IF(NOT(CA126=0),NOT(Index_운영!CB58=0)*CA126*(1+$E126*Index_운영!CB234)*Index_운영!CB58,$C126*$D126/$C$1*Index_운영!CB58))</f>
        <v>0</v>
      </c>
      <c r="CC126" s="591">
        <f>IF(CC$2=0,$C126*$D126/$C$1*Index_운영!CC58*Index_운영!CC$10,IF(NOT(CB126=0),NOT(Index_운영!CC58=0)*CB126*(1+$E126*Index_운영!CC234)*Index_운영!CC58,$C126*$D126/$C$1*Index_운영!CC58))</f>
        <v>0</v>
      </c>
      <c r="CD126" s="591">
        <f>IF(CD$2=0,$C126*$D126/$C$1*Index_운영!CD58*Index_운영!CD$10,IF(NOT(CC126=0),NOT(Index_운영!CD58=0)*CC126*(1+$E126*Index_운영!CD234)*Index_운영!CD58,$C126*$D126/$C$1*Index_운영!CD58))</f>
        <v>0</v>
      </c>
      <c r="CE126" s="591">
        <f>IF(CE$2=0,$C126*$D126/$C$1*Index_운영!CE58*Index_운영!CE$10,IF(NOT(CD126=0),NOT(Index_운영!CE58=0)*CD126*(1+$E126*Index_운영!CE234)*Index_운영!CE58,$C126*$D126/$C$1*Index_운영!CE58))</f>
        <v>0</v>
      </c>
      <c r="CF126" s="591">
        <f>IF(CF$2=0,$C126*$D126/$C$1*Index_운영!CF58*Index_운영!CF$10,IF(NOT(CE126=0),NOT(Index_운영!CF58=0)*CE126*(1+$E126*Index_운영!CF234)*Index_운영!CF58,$C126*$D126/$C$1*Index_운영!CF58))</f>
        <v>0</v>
      </c>
      <c r="CG126" s="591">
        <f>IF(CG$2=0,$C126*$D126/$C$1*Index_운영!CG58*Index_운영!CG$10,IF(NOT(CF126=0),NOT(Index_운영!CG58=0)*CF126*(1+$E126*Index_운영!CG234)*Index_운영!CG58,$C126*$D126/$C$1*Index_운영!CG58))</f>
        <v>0</v>
      </c>
      <c r="CH126" s="591">
        <f>IF(CH$2=0,$C126*$D126/$C$1*Index_운영!CH58*Index_운영!CH$10,IF(NOT(CG126=0),NOT(Index_운영!CH58=0)*CG126*(1+$E126*Index_운영!CH234)*Index_운영!CH58,$C126*$D126/$C$1*Index_운영!CH58))</f>
        <v>0</v>
      </c>
      <c r="CI126" s="591">
        <f>IF(CI$2=0,$C126*$D126/$C$1*Index_운영!CI58*Index_운영!CI$10,IF(NOT(CH126=0),NOT(Index_운영!CI58=0)*CH126*(1+$E126*Index_운영!CI234)*Index_운영!CI58,$C126*$D126/$C$1*Index_운영!CI58))</f>
        <v>0</v>
      </c>
      <c r="CJ126" s="591">
        <f>IF(CJ$2=0,$C126*$D126/$C$1*Index_운영!CJ58*Index_운영!CJ$10,IF(NOT(CI126=0),NOT(Index_운영!CJ58=0)*CI126*(1+$E126*Index_운영!CJ234)*Index_운영!CJ58,$C126*$D126/$C$1*Index_운영!CJ58))</f>
        <v>0</v>
      </c>
      <c r="CK126" s="591">
        <f>IF(CK$2=0,$C126*$D126/$C$1*Index_운영!CK58*Index_운영!CK$10,IF(NOT(CJ126=0),NOT(Index_운영!CK58=0)*CJ126*(1+$E126*Index_운영!CK234)*Index_운영!CK58,$C126*$D126/$C$1*Index_운영!CK58))</f>
        <v>0</v>
      </c>
      <c r="CL126" s="591">
        <f>IF(CL$2=0,$C126*$D126/$C$1*Index_운영!CL58*Index_운영!CL$10,IF(NOT(CK126=0),NOT(Index_운영!CL58=0)*CK126*(1+$E126*Index_운영!CL234)*Index_운영!CL58,$C126*$D126/$C$1*Index_운영!CL58))</f>
        <v>0</v>
      </c>
      <c r="CM126" s="591">
        <f>IF(CM$2=0,$C126*$D126/$C$1*Index_운영!CM58*Index_운영!CM$10,IF(NOT(CL126=0),NOT(Index_운영!CM58=0)*CL126*(1+$E126*Index_운영!CM234)*Index_운영!CM58,$C126*$D126/$C$1*Index_운영!CM58))</f>
        <v>0</v>
      </c>
      <c r="CN126" s="591">
        <f>IF(CN$2=0,$C126*$D126/$C$1*Index_운영!CN58*Index_운영!CN$10,IF(NOT(CM126=0),NOT(Index_운영!CN58=0)*CM126*(1+$E126*Index_운영!CN234)*Index_운영!CN58,$C126*$D126/$C$1*Index_운영!CN58))</f>
        <v>0</v>
      </c>
      <c r="CO126" s="591">
        <f>IF(CO$2=0,$C126*$D126/$C$1*Index_운영!CO58*Index_운영!CO$10,IF(NOT(CN126=0),NOT(Index_운영!CO58=0)*CN126*(1+$E126*Index_운영!CO234)*Index_운영!CO58,$C126*$D126/$C$1*Index_운영!CO58))</f>
        <v>0</v>
      </c>
      <c r="CP126" s="591">
        <f>IF(CP$2=0,$C126*$D126/$C$1*Index_운영!CP58*Index_운영!CP$10,IF(NOT(CO126=0),NOT(Index_운영!CP58=0)*CO126*(1+$E126*Index_운영!CP234)*Index_운영!CP58,$C126*$D126/$C$1*Index_운영!CP58))</f>
        <v>0</v>
      </c>
      <c r="CQ126" s="591">
        <f>IF(CQ$2=0,$C126*$D126/$C$1*Index_운영!CQ58*Index_운영!CQ$10,IF(NOT(CP126=0),NOT(Index_운영!CQ58=0)*CP126*(1+$E126*Index_운영!CQ234)*Index_운영!CQ58,$C126*$D126/$C$1*Index_운영!CQ58))</f>
        <v>0</v>
      </c>
      <c r="CR126" s="591">
        <f>IF(CR$2=0,$C126*$D126/$C$1*Index_운영!CR58*Index_운영!CR$10,IF(NOT(CQ126=0),NOT(Index_운영!CR58=0)*CQ126*(1+$E126*Index_운영!CR234)*Index_운영!CR58,$C126*$D126/$C$1*Index_운영!CR58))</f>
        <v>0</v>
      </c>
      <c r="CS126" s="591">
        <f>IF(CS$2=0,$C126*$D126/$C$1*Index_운영!CS58*Index_운영!CS$10,IF(NOT(CR126=0),NOT(Index_운영!CS58=0)*CR126*(1+$E126*Index_운영!CS234)*Index_운영!CS58,$C126*$D126/$C$1*Index_운영!CS58))</f>
        <v>0</v>
      </c>
      <c r="CT126" s="591">
        <f>IF(CT$2=0,$C126*$D126/$C$1*Index_운영!CT58*Index_운영!CT$10,IF(NOT(CS126=0),NOT(Index_운영!CT58=0)*CS126*(1+$E126*Index_운영!CT234)*Index_운영!CT58,$C126*$D126/$C$1*Index_운영!CT58))</f>
        <v>0</v>
      </c>
      <c r="CU126" s="591">
        <f>IF(CU$2=0,$C126*$D126/$C$1*Index_운영!CU58*Index_운영!CU$10,IF(NOT(CT126=0),NOT(Index_운영!CU58=0)*CT126*(1+$E126*Index_운영!CU234)*Index_운영!CU58,$C126*$D126/$C$1*Index_운영!CU58))</f>
        <v>0</v>
      </c>
      <c r="CV126" s="591">
        <f>IF(CV$2=0,$C126*$D126/$C$1*Index_운영!CV58*Index_운영!CV$10,IF(NOT(CU126=0),NOT(Index_운영!CV58=0)*CU126*(1+$E126*Index_운영!CV234)*Index_운영!CV58,$C126*$D126/$C$1*Index_운영!CV58))</f>
        <v>0</v>
      </c>
      <c r="CW126" s="591">
        <f>IF(CW$2=0,$C126*$D126/$C$1*Index_운영!CW58*Index_운영!CW$10,IF(NOT(CV126=0),NOT(Index_운영!CW58=0)*CV126*(1+$E126*Index_운영!CW234)*Index_운영!CW58,$C126*$D126/$C$1*Index_운영!CW58))</f>
        <v>0</v>
      </c>
      <c r="CX126" s="591">
        <f>IF(CX$2=0,$C126*$D126/$C$1*Index_운영!CX58*Index_운영!CX$10,IF(NOT(CW126=0),NOT(Index_운영!CX58=0)*CW126*(1+$E126*Index_운영!CX234)*Index_운영!CX58,$C126*$D126/$C$1*Index_운영!CX58))</f>
        <v>0</v>
      </c>
      <c r="CY126" s="591">
        <f>IF(CY$2=0,$C126*$D126/$C$1*Index_운영!CY58*Index_운영!CY$10,IF(NOT(CX126=0),NOT(Index_운영!CY58=0)*CX126*(1+$E126*Index_운영!CY234)*Index_운영!CY58,$C126*$D126/$C$1*Index_운영!CY58))</f>
        <v>0</v>
      </c>
      <c r="CZ126" s="591">
        <f>IF(CZ$2=0,$C126*$D126/$C$1*Index_운영!CZ58*Index_운영!CZ$10,IF(NOT(CY126=0),NOT(Index_운영!CZ58=0)*CY126*(1+$E126*Index_운영!CZ234)*Index_운영!CZ58,$C126*$D126/$C$1*Index_운영!CZ58))</f>
        <v>0</v>
      </c>
      <c r="DA126" s="591">
        <f>IF(DA$2=0,$C126*$D126/$C$1*Index_운영!DA58*Index_운영!DA$10,IF(NOT(CZ126=0),NOT(Index_운영!DA58=0)*CZ126*(1+$E126*Index_운영!DA234)*Index_운영!DA58,$C126*$D126/$C$1*Index_운영!DA58))</f>
        <v>0</v>
      </c>
      <c r="DB126" s="591">
        <f>IF(DB$2=0,$C126*$D126/$C$1*Index_운영!DB58*Index_운영!DB$10,IF(NOT(DA126=0),NOT(Index_운영!DB58=0)*DA126*(1+$E126*Index_운영!DB234)*Index_운영!DB58,$C126*$D126/$C$1*Index_운영!DB58))</f>
        <v>0</v>
      </c>
      <c r="DC126" s="591">
        <f>IF(DC$2=0,$C126*$D126/$C$1*Index_운영!DC58*Index_운영!DC$10,IF(NOT(DB126=0),NOT(Index_운영!DC58=0)*DB126*(1+$E126*Index_운영!DC234)*Index_운영!DC58,$C126*$D126/$C$1*Index_운영!DC58))</f>
        <v>0</v>
      </c>
      <c r="DD126" s="591">
        <f>IF(DD$2=0,$C126*$D126/$C$1*Index_운영!DD58*Index_운영!DD$10,IF(NOT(DC126=0),NOT(Index_운영!DD58=0)*DC126*(1+$E126*Index_운영!DD234)*Index_운영!DD58,$C126*$D126/$C$1*Index_운영!DD58))</f>
        <v>0</v>
      </c>
      <c r="DE126" s="591">
        <f>IF(DE$2=0,$C126*$D126/$C$1*Index_운영!DE58*Index_운영!DE$10,IF(NOT(DD126=0),NOT(Index_운영!DE58=0)*DD126*(1+$E126*Index_운영!DE234)*Index_운영!DE58,$C126*$D126/$C$1*Index_운영!DE58))</f>
        <v>0</v>
      </c>
      <c r="DF126" s="591">
        <f>IF(DF$2=0,$C126*$D126/$C$1*Index_운영!DF58*Index_운영!DF$10,IF(NOT(DE126=0),NOT(Index_운영!DF58=0)*DE126*(1+$E126*Index_운영!DF234)*Index_운영!DF58,$C126*$D126/$C$1*Index_운영!DF58))</f>
        <v>0</v>
      </c>
      <c r="DG126" s="591">
        <f>IF(DG$2=0,$C126*$D126/$C$1*Index_운영!DG58*Index_운영!DG$10,IF(NOT(DF126=0),NOT(Index_운영!DG58=0)*DF126*(1+$E126*Index_운영!DG234)*Index_운영!DG58,$C126*$D126/$C$1*Index_운영!DG58))</f>
        <v>0</v>
      </c>
      <c r="DH126" s="591">
        <f>IF(DH$2=0,$C126*$D126/$C$1*Index_운영!DH58*Index_운영!DH$10,IF(NOT(DG126=0),NOT(Index_운영!DH58=0)*DG126*(1+$E126*Index_운영!DH234)*Index_운영!DH58,$C126*$D126/$C$1*Index_운영!DH58))</f>
        <v>0</v>
      </c>
      <c r="DI126" s="591">
        <f>IF(DI$2=0,$C126*$D126/$C$1*Index_운영!DI58*Index_운영!DI$10,IF(NOT(DH126=0),NOT(Index_운영!DI58=0)*DH126*(1+$E126*Index_운영!DI234)*Index_운영!DI58,$C126*$D126/$C$1*Index_운영!DI58))</f>
        <v>0</v>
      </c>
      <c r="DJ126" s="591">
        <f>IF(DJ$2=0,$C126*$D126/$C$1*Index_운영!DJ58*Index_운영!DJ$10,IF(NOT(DI126=0),NOT(Index_운영!DJ58=0)*DI126*(1+$E126*Index_운영!DJ234)*Index_운영!DJ58,$C126*$D126/$C$1*Index_운영!DJ58))</f>
        <v>0</v>
      </c>
      <c r="DK126" s="591">
        <f>IF(DK$2=0,$C126*$D126/$C$1*Index_운영!DK58*Index_운영!DK$10,IF(NOT(DJ126=0),NOT(Index_운영!DK58=0)*DJ126*(1+$E126*Index_운영!DK234)*Index_운영!DK58,$C126*$D126/$C$1*Index_운영!DK58))</f>
        <v>0</v>
      </c>
      <c r="DL126" s="591">
        <f>IF(DL$2=0,$C126*$D126/$C$1*Index_운영!DL58*Index_운영!DL$10,IF(NOT(DK126=0),NOT(Index_운영!DL58=0)*DK126*(1+$E126*Index_운영!DL234)*Index_운영!DL58,$C126*$D126/$C$1*Index_운영!DL58))</f>
        <v>0</v>
      </c>
      <c r="DM126" s="591">
        <f>IF(DM$2=0,$C126*$D126/$C$1*Index_운영!DM58*Index_운영!DM$10,IF(NOT(DL126=0),NOT(Index_운영!DM58=0)*DL126*(1+$E126*Index_운영!DM234)*Index_운영!DM58,$C126*$D126/$C$1*Index_운영!DM58))</f>
        <v>0</v>
      </c>
      <c r="DN126" s="591">
        <f>IF(DN$2=0,$C126*$D126/$C$1*Index_운영!DN58*Index_운영!DN$10,IF(NOT(DM126=0),NOT(Index_운영!DN58=0)*DM126*(1+$E126*Index_운영!DN234)*Index_운영!DN58,$C126*$D126/$C$1*Index_운영!DN58))</f>
        <v>0</v>
      </c>
      <c r="DO126" s="591">
        <f>IF(DO$2=0,$C126*$D126/$C$1*Index_운영!DO58*Index_운영!DO$10,IF(NOT(DN126=0),NOT(Index_운영!DO58=0)*DN126*(1+$E126*Index_운영!DO234)*Index_운영!DO58,$C126*$D126/$C$1*Index_운영!DO58))</f>
        <v>0</v>
      </c>
      <c r="DP126" s="591">
        <f>IF(DP$2=0,$C126*$D126/$C$1*Index_운영!DP58*Index_운영!DP$10,IF(NOT(DO126=0),NOT(Index_운영!DP58=0)*DO126*(1+$E126*Index_운영!DP234)*Index_운영!DP58,$C126*$D126/$C$1*Index_운영!DP58))</f>
        <v>0</v>
      </c>
      <c r="DQ126" s="591">
        <f>IF(DQ$2=0,$C126*$D126/$C$1*Index_운영!DQ58*Index_운영!DQ$10,IF(NOT(DP126=0),NOT(Index_운영!DQ58=0)*DP126*(1+$E126*Index_운영!DQ234)*Index_운영!DQ58,$C126*$D126/$C$1*Index_운영!DQ58))</f>
        <v>0</v>
      </c>
      <c r="DR126" s="591">
        <f>IF(DR$2=0,$C126*$D126/$C$1*Index_운영!DR58*Index_운영!DR$10,IF(NOT(DQ126=0),NOT(Index_운영!DR58=0)*DQ126*(1+$E126*Index_운영!DR234)*Index_운영!DR58,$C126*$D126/$C$1*Index_운영!DR58))</f>
        <v>0</v>
      </c>
      <c r="DS126" s="591">
        <f>IF(DS$2=0,$C126*$D126/$C$1*Index_운영!DS58*Index_운영!DS$10,IF(NOT(DR126=0),NOT(Index_운영!DS58=0)*DR126*(1+$E126*Index_운영!DS234)*Index_운영!DS58,$C126*$D126/$C$1*Index_운영!DS58))</f>
        <v>0</v>
      </c>
      <c r="DT126" s="591">
        <f>IF(DT$2=0,$C126*$D126/$C$1*Index_운영!DT58*Index_운영!DT$10,IF(NOT(DS126=0),NOT(Index_운영!DT58=0)*DS126*(1+$E126*Index_운영!DT234)*Index_운영!DT58,$C126*$D126/$C$1*Index_운영!DT58))</f>
        <v>0</v>
      </c>
      <c r="DU126" s="591">
        <f>IF(DU$2=0,$C126*$D126/$C$1*Index_운영!DU58*Index_운영!DU$10,IF(NOT(DT126=0),NOT(Index_운영!DU58=0)*DT126*(1+$E126*Index_운영!DU234)*Index_운영!DU58,$C126*$D126/$C$1*Index_운영!DU58))</f>
        <v>0</v>
      </c>
      <c r="DV126" s="591">
        <f>IF(DV$2=0,$C126*$D126/$C$1*Index_운영!DV58*Index_운영!DV$10,IF(NOT(DU126=0),NOT(Index_운영!DV58=0)*DU126*(1+$E126*Index_운영!DV234)*Index_운영!DV58,$C126*$D126/$C$1*Index_운영!DV58))</f>
        <v>0</v>
      </c>
    </row>
    <row r="127" spans="1:126" s="485" customFormat="1" outlineLevel="1" x14ac:dyDescent="0.4">
      <c r="A127" s="737"/>
      <c r="B127" s="464">
        <f>'Rent Roll'!$B33</f>
        <v>0</v>
      </c>
      <c r="C127" s="1219">
        <f>'Rent Roll'!$K33</f>
        <v>0</v>
      </c>
      <c r="D127" s="1220">
        <f>'Rent Roll'!$S33</f>
        <v>0</v>
      </c>
      <c r="E127" s="1221">
        <f>'Rent Roll'!$T33</f>
        <v>0</v>
      </c>
      <c r="F127" s="588">
        <f>IF(F$2=0,$C127*$D127/$C$1*Index_운영!F59*Index_운영!F$10,IF(NOT(E127=0),NOT(Index_운영!F59=0)*E127*(1+$E127*Index_운영!F235)*Index_운영!F59,$C127*$D127/$C$1*Index_운영!F59))</f>
        <v>0</v>
      </c>
      <c r="G127" s="591">
        <f>IF(G$2=0,$C127*$D127/$C$1*Index_운영!G59*Index_운영!G$10,IF(NOT(F127=0),NOT(Index_운영!G59=0)*F127*(1+$E127*Index_운영!G235)*Index_운영!G59,$C127*$D127/$C$1*Index_운영!G59))</f>
        <v>0</v>
      </c>
      <c r="H127" s="591">
        <f>IF(H$2=0,$C127*$D127/$C$1*Index_운영!H59*Index_운영!H$10,IF(NOT(G127=0),NOT(Index_운영!H59=0)*G127*(1+$E127*Index_운영!H235)*Index_운영!H59,$C127*$D127/$C$1*Index_운영!H59))</f>
        <v>0</v>
      </c>
      <c r="I127" s="591">
        <f>IF(I$2=0,$C127*$D127/$C$1*Index_운영!I59*Index_운영!I$10,IF(NOT(H127=0),NOT(Index_운영!I59=0)*H127*(1+$E127*Index_운영!I235)*Index_운영!I59,$C127*$D127/$C$1*Index_운영!I59))</f>
        <v>0</v>
      </c>
      <c r="J127" s="591">
        <f>IF(J$2=0,$C127*$D127/$C$1*Index_운영!J59*Index_운영!J$10,IF(NOT(I127=0),NOT(Index_운영!J59=0)*I127*(1+$E127*Index_운영!J235)*Index_운영!J59,$C127*$D127/$C$1*Index_운영!J59))</f>
        <v>0</v>
      </c>
      <c r="K127" s="591">
        <f>IF(K$2=0,$C127*$D127/$C$1*Index_운영!K59*Index_운영!K$10,IF(NOT(J127=0),NOT(Index_운영!K59=0)*J127*(1+$E127*Index_운영!K235)*Index_운영!K59,$C127*$D127/$C$1*Index_운영!K59))</f>
        <v>0</v>
      </c>
      <c r="L127" s="591">
        <f>IF(L$2=0,$C127*$D127/$C$1*Index_운영!L59*Index_운영!L$10,IF(NOT(K127=0),NOT(Index_운영!L59=0)*K127*(1+$E127*Index_운영!L235)*Index_운영!L59,$C127*$D127/$C$1*Index_운영!L59))</f>
        <v>0</v>
      </c>
      <c r="M127" s="591">
        <f>IF(M$2=0,$C127*$D127/$C$1*Index_운영!M59*Index_운영!M$10,IF(NOT(L127=0),NOT(Index_운영!M59=0)*L127*(1+$E127*Index_운영!M235)*Index_운영!M59,$C127*$D127/$C$1*Index_운영!M59))</f>
        <v>0</v>
      </c>
      <c r="N127" s="591">
        <f>IF(N$2=0,$C127*$D127/$C$1*Index_운영!N59*Index_운영!N$10,IF(NOT(M127=0),NOT(Index_운영!N59=0)*M127*(1+$E127*Index_운영!N235)*Index_운영!N59,$C127*$D127/$C$1*Index_운영!N59))</f>
        <v>0</v>
      </c>
      <c r="O127" s="591">
        <f>IF(O$2=0,$C127*$D127/$C$1*Index_운영!O59*Index_운영!O$10,IF(NOT(N127=0),NOT(Index_운영!O59=0)*N127*(1+$E127*Index_운영!O235)*Index_운영!O59,$C127*$D127/$C$1*Index_운영!O59))</f>
        <v>0</v>
      </c>
      <c r="P127" s="591">
        <f>IF(P$2=0,$C127*$D127/$C$1*Index_운영!P59*Index_운영!P$10,IF(NOT(O127=0),NOT(Index_운영!P59=0)*O127*(1+$E127*Index_운영!P235)*Index_운영!P59,$C127*$D127/$C$1*Index_운영!P59))</f>
        <v>0</v>
      </c>
      <c r="Q127" s="591">
        <f>IF(Q$2=0,$C127*$D127/$C$1*Index_운영!Q59*Index_운영!Q$10,IF(NOT(P127=0),NOT(Index_운영!Q59=0)*P127*(1+$E127*Index_운영!Q235)*Index_운영!Q59,$C127*$D127/$C$1*Index_운영!Q59))</f>
        <v>0</v>
      </c>
      <c r="R127" s="591">
        <f>IF(R$2=0,$C127*$D127/$C$1*Index_운영!R59*Index_운영!R$10,IF(NOT(Q127=0),NOT(Index_운영!R59=0)*Q127*(1+$E127*Index_운영!R235)*Index_운영!R59,$C127*$D127/$C$1*Index_운영!R59))</f>
        <v>0</v>
      </c>
      <c r="S127" s="591">
        <f>IF(S$2=0,$C127*$D127/$C$1*Index_운영!S59*Index_운영!S$10,IF(NOT(R127=0),NOT(Index_운영!S59=0)*R127*(1+$E127*Index_운영!S235)*Index_운영!S59,$C127*$D127/$C$1*Index_운영!S59))</f>
        <v>0</v>
      </c>
      <c r="T127" s="591">
        <f>IF(T$2=0,$C127*$D127/$C$1*Index_운영!T59*Index_운영!T$10,IF(NOT(S127=0),NOT(Index_운영!T59=0)*S127*(1+$E127*Index_운영!T235)*Index_운영!T59,$C127*$D127/$C$1*Index_운영!T59))</f>
        <v>0</v>
      </c>
      <c r="U127" s="591">
        <f>IF(U$2=0,$C127*$D127/$C$1*Index_운영!U59*Index_운영!U$10,IF(NOT(T127=0),NOT(Index_운영!U59=0)*T127*(1+$E127*Index_운영!U235)*Index_운영!U59,$C127*$D127/$C$1*Index_운영!U59))</f>
        <v>0</v>
      </c>
      <c r="V127" s="591">
        <f>IF(V$2=0,$C127*$D127/$C$1*Index_운영!V59*Index_운영!V$10,IF(NOT(U127=0),NOT(Index_운영!V59=0)*U127*(1+$E127*Index_운영!V235)*Index_운영!V59,$C127*$D127/$C$1*Index_운영!V59))</f>
        <v>0</v>
      </c>
      <c r="W127" s="591">
        <f>IF(W$2=0,$C127*$D127/$C$1*Index_운영!W59*Index_운영!W$10,IF(NOT(V127=0),NOT(Index_운영!W59=0)*V127*(1+$E127*Index_운영!W235)*Index_운영!W59,$C127*$D127/$C$1*Index_운영!W59))</f>
        <v>0</v>
      </c>
      <c r="X127" s="591">
        <f>IF(X$2=0,$C127*$D127/$C$1*Index_운영!X59*Index_운영!X$10,IF(NOT(W127=0),NOT(Index_운영!X59=0)*W127*(1+$E127*Index_운영!X235)*Index_운영!X59,$C127*$D127/$C$1*Index_운영!X59))</f>
        <v>0</v>
      </c>
      <c r="Y127" s="591">
        <f>IF(Y$2=0,$C127*$D127/$C$1*Index_운영!Y59*Index_운영!Y$10,IF(NOT(X127=0),NOT(Index_운영!Y59=0)*X127*(1+$E127*Index_운영!Y235)*Index_운영!Y59,$C127*$D127/$C$1*Index_운영!Y59))</f>
        <v>0</v>
      </c>
      <c r="Z127" s="591">
        <f>IF(Z$2=0,$C127*$D127/$C$1*Index_운영!Z59*Index_운영!Z$10,IF(NOT(Y127=0),NOT(Index_운영!Z59=0)*Y127*(1+$E127*Index_운영!Z235)*Index_운영!Z59,$C127*$D127/$C$1*Index_운영!Z59))</f>
        <v>0</v>
      </c>
      <c r="AA127" s="591">
        <f>IF(AA$2=0,$C127*$D127/$C$1*Index_운영!AA59*Index_운영!AA$10,IF(NOT(Z127=0),NOT(Index_운영!AA59=0)*Z127*(1+$E127*Index_운영!AA235)*Index_운영!AA59,$C127*$D127/$C$1*Index_운영!AA59))</f>
        <v>0</v>
      </c>
      <c r="AB127" s="591">
        <f>IF(AB$2=0,$C127*$D127/$C$1*Index_운영!AB59*Index_운영!AB$10,IF(NOT(AA127=0),NOT(Index_운영!AB59=0)*AA127*(1+$E127*Index_운영!AB235)*Index_운영!AB59,$C127*$D127/$C$1*Index_운영!AB59))</f>
        <v>0</v>
      </c>
      <c r="AC127" s="591">
        <f>IF(AC$2=0,$C127*$D127/$C$1*Index_운영!AC59*Index_운영!AC$10,IF(NOT(AB127=0),NOT(Index_운영!AC59=0)*AB127*(1+$E127*Index_운영!AC235)*Index_운영!AC59,$C127*$D127/$C$1*Index_운영!AC59))</f>
        <v>0</v>
      </c>
      <c r="AD127" s="591">
        <f>IF(AD$2=0,$C127*$D127/$C$1*Index_운영!AD59*Index_운영!AD$10,IF(NOT(AC127=0),NOT(Index_운영!AD59=0)*AC127*(1+$E127*Index_운영!AD235)*Index_운영!AD59,$C127*$D127/$C$1*Index_운영!AD59))</f>
        <v>0</v>
      </c>
      <c r="AE127" s="591">
        <f>IF(AE$2=0,$C127*$D127/$C$1*Index_운영!AE59*Index_운영!AE$10,IF(NOT(AD127=0),NOT(Index_운영!AE59=0)*AD127*(1+$E127*Index_운영!AE235)*Index_운영!AE59,$C127*$D127/$C$1*Index_운영!AE59))</f>
        <v>0</v>
      </c>
      <c r="AF127" s="591">
        <f>IF(AF$2=0,$C127*$D127/$C$1*Index_운영!AF59*Index_운영!AF$10,IF(NOT(AE127=0),NOT(Index_운영!AF59=0)*AE127*(1+$E127*Index_운영!AF235)*Index_운영!AF59,$C127*$D127/$C$1*Index_운영!AF59))</f>
        <v>0</v>
      </c>
      <c r="AG127" s="591">
        <f>IF(AG$2=0,$C127*$D127/$C$1*Index_운영!AG59*Index_운영!AG$10,IF(NOT(AF127=0),NOT(Index_운영!AG59=0)*AF127*(1+$E127*Index_운영!AG235)*Index_운영!AG59,$C127*$D127/$C$1*Index_운영!AG59))</f>
        <v>0</v>
      </c>
      <c r="AH127" s="591">
        <f>IF(AH$2=0,$C127*$D127/$C$1*Index_운영!AH59*Index_운영!AH$10,IF(NOT(AG127=0),NOT(Index_운영!AH59=0)*AG127*(1+$E127*Index_운영!AH235)*Index_운영!AH59,$C127*$D127/$C$1*Index_운영!AH59))</f>
        <v>0</v>
      </c>
      <c r="AI127" s="591">
        <f>IF(AI$2=0,$C127*$D127/$C$1*Index_운영!AI59*Index_운영!AI$10,IF(NOT(AH127=0),NOT(Index_운영!AI59=0)*AH127*(1+$E127*Index_운영!AI235)*Index_운영!AI59,$C127*$D127/$C$1*Index_운영!AI59))</f>
        <v>0</v>
      </c>
      <c r="AJ127" s="591">
        <f>IF(AJ$2=0,$C127*$D127/$C$1*Index_운영!AJ59*Index_운영!AJ$10,IF(NOT(AI127=0),NOT(Index_운영!AJ59=0)*AI127*(1+$E127*Index_운영!AJ235)*Index_운영!AJ59,$C127*$D127/$C$1*Index_운영!AJ59))</f>
        <v>0</v>
      </c>
      <c r="AK127" s="591">
        <f>IF(AK$2=0,$C127*$D127/$C$1*Index_운영!AK59*Index_운영!AK$10,IF(NOT(AJ127=0),NOT(Index_운영!AK59=0)*AJ127*(1+$E127*Index_운영!AK235)*Index_운영!AK59,$C127*$D127/$C$1*Index_운영!AK59))</f>
        <v>0</v>
      </c>
      <c r="AL127" s="591">
        <f>IF(AL$2=0,$C127*$D127/$C$1*Index_운영!AL59*Index_운영!AL$10,IF(NOT(AK127=0),NOT(Index_운영!AL59=0)*AK127*(1+$E127*Index_운영!AL235)*Index_운영!AL59,$C127*$D127/$C$1*Index_운영!AL59))</f>
        <v>0</v>
      </c>
      <c r="AM127" s="591">
        <f>IF(AM$2=0,$C127*$D127/$C$1*Index_운영!AM59*Index_운영!AM$10,IF(NOT(AL127=0),NOT(Index_운영!AM59=0)*AL127*(1+$E127*Index_운영!AM235)*Index_운영!AM59,$C127*$D127/$C$1*Index_운영!AM59))</f>
        <v>0</v>
      </c>
      <c r="AN127" s="591">
        <f>IF(AN$2=0,$C127*$D127/$C$1*Index_운영!AN59*Index_운영!AN$10,IF(NOT(AM127=0),NOT(Index_운영!AN59=0)*AM127*(1+$E127*Index_운영!AN235)*Index_운영!AN59,$C127*$D127/$C$1*Index_운영!AN59))</f>
        <v>0</v>
      </c>
      <c r="AO127" s="591">
        <f>IF(AO$2=0,$C127*$D127/$C$1*Index_운영!AO59*Index_운영!AO$10,IF(NOT(AN127=0),NOT(Index_운영!AO59=0)*AN127*(1+$E127*Index_운영!AO235)*Index_운영!AO59,$C127*$D127/$C$1*Index_운영!AO59))</f>
        <v>0</v>
      </c>
      <c r="AP127" s="591">
        <f>IF(AP$2=0,$C127*$D127/$C$1*Index_운영!AP59*Index_운영!AP$10,IF(NOT(AO127=0),NOT(Index_운영!AP59=0)*AO127*(1+$E127*Index_운영!AP235)*Index_운영!AP59,$C127*$D127/$C$1*Index_운영!AP59))</f>
        <v>0</v>
      </c>
      <c r="AQ127" s="591">
        <f>IF(AQ$2=0,$C127*$D127/$C$1*Index_운영!AQ59*Index_운영!AQ$10,IF(NOT(AP127=0),NOT(Index_운영!AQ59=0)*AP127*(1+$E127*Index_운영!AQ235)*Index_운영!AQ59,$C127*$D127/$C$1*Index_운영!AQ59))</f>
        <v>0</v>
      </c>
      <c r="AR127" s="591">
        <f>IF(AR$2=0,$C127*$D127/$C$1*Index_운영!AR59*Index_운영!AR$10,IF(NOT(AQ127=0),NOT(Index_운영!AR59=0)*AQ127*(1+$E127*Index_운영!AR235)*Index_운영!AR59,$C127*$D127/$C$1*Index_운영!AR59))</f>
        <v>0</v>
      </c>
      <c r="AS127" s="591">
        <f>IF(AS$2=0,$C127*$D127/$C$1*Index_운영!AS59*Index_운영!AS$10,IF(NOT(AR127=0),NOT(Index_운영!AS59=0)*AR127*(1+$E127*Index_운영!AS235)*Index_운영!AS59,$C127*$D127/$C$1*Index_운영!AS59))</f>
        <v>0</v>
      </c>
      <c r="AT127" s="591">
        <f>IF(AT$2=0,$C127*$D127/$C$1*Index_운영!AT59*Index_운영!AT$10,IF(NOT(AS127=0),NOT(Index_운영!AT59=0)*AS127*(1+$E127*Index_운영!AT235)*Index_운영!AT59,$C127*$D127/$C$1*Index_운영!AT59))</f>
        <v>0</v>
      </c>
      <c r="AU127" s="591">
        <f>IF(AU$2=0,$C127*$D127/$C$1*Index_운영!AU59*Index_운영!AU$10,IF(NOT(AT127=0),NOT(Index_운영!AU59=0)*AT127*(1+$E127*Index_운영!AU235)*Index_운영!AU59,$C127*$D127/$C$1*Index_운영!AU59))</f>
        <v>0</v>
      </c>
      <c r="AV127" s="591">
        <f>IF(AV$2=0,$C127*$D127/$C$1*Index_운영!AV59*Index_운영!AV$10,IF(NOT(AU127=0),NOT(Index_운영!AV59=0)*AU127*(1+$E127*Index_운영!AV235)*Index_운영!AV59,$C127*$D127/$C$1*Index_운영!AV59))</f>
        <v>0</v>
      </c>
      <c r="AW127" s="591">
        <f>IF(AW$2=0,$C127*$D127/$C$1*Index_운영!AW59*Index_운영!AW$10,IF(NOT(AV127=0),NOT(Index_운영!AW59=0)*AV127*(1+$E127*Index_운영!AW235)*Index_운영!AW59,$C127*$D127/$C$1*Index_운영!AW59))</f>
        <v>0</v>
      </c>
      <c r="AX127" s="591">
        <f>IF(AX$2=0,$C127*$D127/$C$1*Index_운영!AX59*Index_운영!AX$10,IF(NOT(AW127=0),NOT(Index_운영!AX59=0)*AW127*(1+$E127*Index_운영!AX235)*Index_운영!AX59,$C127*$D127/$C$1*Index_운영!AX59))</f>
        <v>0</v>
      </c>
      <c r="AY127" s="591">
        <f>IF(AY$2=0,$C127*$D127/$C$1*Index_운영!AY59*Index_운영!AY$10,IF(NOT(AX127=0),NOT(Index_운영!AY59=0)*AX127*(1+$E127*Index_운영!AY235)*Index_운영!AY59,$C127*$D127/$C$1*Index_운영!AY59))</f>
        <v>0</v>
      </c>
      <c r="AZ127" s="591">
        <f>IF(AZ$2=0,$C127*$D127/$C$1*Index_운영!AZ59*Index_운영!AZ$10,IF(NOT(AY127=0),NOT(Index_운영!AZ59=0)*AY127*(1+$E127*Index_운영!AZ235)*Index_운영!AZ59,$C127*$D127/$C$1*Index_운영!AZ59))</f>
        <v>0</v>
      </c>
      <c r="BA127" s="591">
        <f>IF(BA$2=0,$C127*$D127/$C$1*Index_운영!BA59*Index_운영!BA$10,IF(NOT(AZ127=0),NOT(Index_운영!BA59=0)*AZ127*(1+$E127*Index_운영!BA235)*Index_운영!BA59,$C127*$D127/$C$1*Index_운영!BA59))</f>
        <v>0</v>
      </c>
      <c r="BB127" s="591">
        <f>IF(BB$2=0,$C127*$D127/$C$1*Index_운영!BB59*Index_운영!BB$10,IF(NOT(BA127=0),NOT(Index_운영!BB59=0)*BA127*(1+$E127*Index_운영!BB235)*Index_운영!BB59,$C127*$D127/$C$1*Index_운영!BB59))</f>
        <v>0</v>
      </c>
      <c r="BC127" s="591">
        <f>IF(BC$2=0,$C127*$D127/$C$1*Index_운영!BC59*Index_운영!BC$10,IF(NOT(BB127=0),NOT(Index_운영!BC59=0)*BB127*(1+$E127*Index_운영!BC235)*Index_운영!BC59,$C127*$D127/$C$1*Index_운영!BC59))</f>
        <v>0</v>
      </c>
      <c r="BD127" s="591">
        <f>IF(BD$2=0,$C127*$D127/$C$1*Index_운영!BD59*Index_운영!BD$10,IF(NOT(BC127=0),NOT(Index_운영!BD59=0)*BC127*(1+$E127*Index_운영!BD235)*Index_운영!BD59,$C127*$D127/$C$1*Index_운영!BD59))</f>
        <v>0</v>
      </c>
      <c r="BE127" s="591">
        <f>IF(BE$2=0,$C127*$D127/$C$1*Index_운영!BE59*Index_운영!BE$10,IF(NOT(BD127=0),NOT(Index_운영!BE59=0)*BD127*(1+$E127*Index_운영!BE235)*Index_운영!BE59,$C127*$D127/$C$1*Index_운영!BE59))</f>
        <v>0</v>
      </c>
      <c r="BF127" s="591">
        <f>IF(BF$2=0,$C127*$D127/$C$1*Index_운영!BF59*Index_운영!BF$10,IF(NOT(BE127=0),NOT(Index_운영!BF59=0)*BE127*(1+$E127*Index_운영!BF235)*Index_운영!BF59,$C127*$D127/$C$1*Index_운영!BF59))</f>
        <v>0</v>
      </c>
      <c r="BG127" s="591">
        <f>IF(BG$2=0,$C127*$D127/$C$1*Index_운영!BG59*Index_운영!BG$10,IF(NOT(BF127=0),NOT(Index_운영!BG59=0)*BF127*(1+$E127*Index_운영!BG235)*Index_운영!BG59,$C127*$D127/$C$1*Index_운영!BG59))</f>
        <v>0</v>
      </c>
      <c r="BH127" s="591">
        <f>IF(BH$2=0,$C127*$D127/$C$1*Index_운영!BH59*Index_운영!BH$10,IF(NOT(BG127=0),NOT(Index_운영!BH59=0)*BG127*(1+$E127*Index_운영!BH235)*Index_운영!BH59,$C127*$D127/$C$1*Index_운영!BH59))</f>
        <v>0</v>
      </c>
      <c r="BI127" s="591">
        <f>IF(BI$2=0,$C127*$D127/$C$1*Index_운영!BI59*Index_운영!BI$10,IF(NOT(BH127=0),NOT(Index_운영!BI59=0)*BH127*(1+$E127*Index_운영!BI235)*Index_운영!BI59,$C127*$D127/$C$1*Index_운영!BI59))</f>
        <v>0</v>
      </c>
      <c r="BJ127" s="591">
        <f>IF(BJ$2=0,$C127*$D127/$C$1*Index_운영!BJ59*Index_운영!BJ$10,IF(NOT(BI127=0),NOT(Index_운영!BJ59=0)*BI127*(1+$E127*Index_운영!BJ235)*Index_운영!BJ59,$C127*$D127/$C$1*Index_운영!BJ59))</f>
        <v>0</v>
      </c>
      <c r="BK127" s="591">
        <f>IF(BK$2=0,$C127*$D127/$C$1*Index_운영!BK59*Index_운영!BK$10,IF(NOT(BJ127=0),NOT(Index_운영!BK59=0)*BJ127*(1+$E127*Index_운영!BK235)*Index_운영!BK59,$C127*$D127/$C$1*Index_운영!BK59))</f>
        <v>0</v>
      </c>
      <c r="BL127" s="591">
        <f>IF(BL$2=0,$C127*$D127/$C$1*Index_운영!BL59*Index_운영!BL$10,IF(NOT(BK127=0),NOT(Index_운영!BL59=0)*BK127*(1+$E127*Index_운영!BL235)*Index_운영!BL59,$C127*$D127/$C$1*Index_운영!BL59))</f>
        <v>0</v>
      </c>
      <c r="BM127" s="591">
        <f>IF(BM$2=0,$C127*$D127/$C$1*Index_운영!BM59*Index_운영!BM$10,IF(NOT(BL127=0),NOT(Index_운영!BM59=0)*BL127*(1+$E127*Index_운영!BM235)*Index_운영!BM59,$C127*$D127/$C$1*Index_운영!BM59))</f>
        <v>0</v>
      </c>
      <c r="BN127" s="591">
        <f>IF(BN$2=0,$C127*$D127/$C$1*Index_운영!BN59*Index_운영!BN$10,IF(NOT(BM127=0),NOT(Index_운영!BN59=0)*BM127*(1+$E127*Index_운영!BN235)*Index_운영!BN59,$C127*$D127/$C$1*Index_운영!BN59))</f>
        <v>0</v>
      </c>
      <c r="BO127" s="591">
        <f>IF(BO$2=0,$C127*$D127/$C$1*Index_운영!BO59*Index_운영!BO$10,IF(NOT(BN127=0),NOT(Index_운영!BO59=0)*BN127*(1+$E127*Index_운영!BO235)*Index_운영!BO59,$C127*$D127/$C$1*Index_운영!BO59))</f>
        <v>0</v>
      </c>
      <c r="BP127" s="591">
        <f>IF(BP$2=0,$C127*$D127/$C$1*Index_운영!BP59*Index_운영!BP$10,IF(NOT(BO127=0),NOT(Index_운영!BP59=0)*BO127*(1+$E127*Index_운영!BP235)*Index_운영!BP59,$C127*$D127/$C$1*Index_운영!BP59))</f>
        <v>0</v>
      </c>
      <c r="BQ127" s="591">
        <f>IF(BQ$2=0,$C127*$D127/$C$1*Index_운영!BQ59*Index_운영!BQ$10,IF(NOT(BP127=0),NOT(Index_운영!BQ59=0)*BP127*(1+$E127*Index_운영!BQ235)*Index_운영!BQ59,$C127*$D127/$C$1*Index_운영!BQ59))</f>
        <v>0</v>
      </c>
      <c r="BR127" s="591">
        <f>IF(BR$2=0,$C127*$D127/$C$1*Index_운영!BR59*Index_운영!BR$10,IF(NOT(BQ127=0),NOT(Index_운영!BR59=0)*BQ127*(1+$E127*Index_운영!BR235)*Index_운영!BR59,$C127*$D127/$C$1*Index_운영!BR59))</f>
        <v>0</v>
      </c>
      <c r="BS127" s="591">
        <f>IF(BS$2=0,$C127*$D127/$C$1*Index_운영!BS59*Index_운영!BS$10,IF(NOT(BR127=0),NOT(Index_운영!BS59=0)*BR127*(1+$E127*Index_운영!BS235)*Index_운영!BS59,$C127*$D127/$C$1*Index_운영!BS59))</f>
        <v>0</v>
      </c>
      <c r="BT127" s="591">
        <f>IF(BT$2=0,$C127*$D127/$C$1*Index_운영!BT59*Index_운영!BT$10,IF(NOT(BS127=0),NOT(Index_운영!BT59=0)*BS127*(1+$E127*Index_운영!BT235)*Index_운영!BT59,$C127*$D127/$C$1*Index_운영!BT59))</f>
        <v>0</v>
      </c>
      <c r="BU127" s="591">
        <f>IF(BU$2=0,$C127*$D127/$C$1*Index_운영!BU59*Index_운영!BU$10,IF(NOT(BT127=0),NOT(Index_운영!BU59=0)*BT127*(1+$E127*Index_운영!BU235)*Index_운영!BU59,$C127*$D127/$C$1*Index_운영!BU59))</f>
        <v>0</v>
      </c>
      <c r="BV127" s="591">
        <f>IF(BV$2=0,$C127*$D127/$C$1*Index_운영!BV59*Index_운영!BV$10,IF(NOT(BU127=0),NOT(Index_운영!BV59=0)*BU127*(1+$E127*Index_운영!BV235)*Index_운영!BV59,$C127*$D127/$C$1*Index_운영!BV59))</f>
        <v>0</v>
      </c>
      <c r="BW127" s="591">
        <f>IF(BW$2=0,$C127*$D127/$C$1*Index_운영!BW59*Index_운영!BW$10,IF(NOT(BV127=0),NOT(Index_운영!BW59=0)*BV127*(1+$E127*Index_운영!BW235)*Index_운영!BW59,$C127*$D127/$C$1*Index_운영!BW59))</f>
        <v>0</v>
      </c>
      <c r="BX127" s="591">
        <f>IF(BX$2=0,$C127*$D127/$C$1*Index_운영!BX59*Index_운영!BX$10,IF(NOT(BW127=0),NOT(Index_운영!BX59=0)*BW127*(1+$E127*Index_운영!BX235)*Index_운영!BX59,$C127*$D127/$C$1*Index_운영!BX59))</f>
        <v>0</v>
      </c>
      <c r="BY127" s="591">
        <f>IF(BY$2=0,$C127*$D127/$C$1*Index_운영!BY59*Index_운영!BY$10,IF(NOT(BX127=0),NOT(Index_운영!BY59=0)*BX127*(1+$E127*Index_운영!BY235)*Index_운영!BY59,$C127*$D127/$C$1*Index_운영!BY59))</f>
        <v>0</v>
      </c>
      <c r="BZ127" s="591">
        <f>IF(BZ$2=0,$C127*$D127/$C$1*Index_운영!BZ59*Index_운영!BZ$10,IF(NOT(BY127=0),NOT(Index_운영!BZ59=0)*BY127*(1+$E127*Index_운영!BZ235)*Index_운영!BZ59,$C127*$D127/$C$1*Index_운영!BZ59))</f>
        <v>0</v>
      </c>
      <c r="CA127" s="591">
        <f>IF(CA$2=0,$C127*$D127/$C$1*Index_운영!CA59*Index_운영!CA$10,IF(NOT(BZ127=0),NOT(Index_운영!CA59=0)*BZ127*(1+$E127*Index_운영!CA235)*Index_운영!CA59,$C127*$D127/$C$1*Index_운영!CA59))</f>
        <v>0</v>
      </c>
      <c r="CB127" s="591">
        <f>IF(CB$2=0,$C127*$D127/$C$1*Index_운영!CB59*Index_운영!CB$10,IF(NOT(CA127=0),NOT(Index_운영!CB59=0)*CA127*(1+$E127*Index_운영!CB235)*Index_운영!CB59,$C127*$D127/$C$1*Index_운영!CB59))</f>
        <v>0</v>
      </c>
      <c r="CC127" s="591">
        <f>IF(CC$2=0,$C127*$D127/$C$1*Index_운영!CC59*Index_운영!CC$10,IF(NOT(CB127=0),NOT(Index_운영!CC59=0)*CB127*(1+$E127*Index_운영!CC235)*Index_운영!CC59,$C127*$D127/$C$1*Index_운영!CC59))</f>
        <v>0</v>
      </c>
      <c r="CD127" s="591">
        <f>IF(CD$2=0,$C127*$D127/$C$1*Index_운영!CD59*Index_운영!CD$10,IF(NOT(CC127=0),NOT(Index_운영!CD59=0)*CC127*(1+$E127*Index_운영!CD235)*Index_운영!CD59,$C127*$D127/$C$1*Index_운영!CD59))</f>
        <v>0</v>
      </c>
      <c r="CE127" s="591">
        <f>IF(CE$2=0,$C127*$D127/$C$1*Index_운영!CE59*Index_운영!CE$10,IF(NOT(CD127=0),NOT(Index_운영!CE59=0)*CD127*(1+$E127*Index_운영!CE235)*Index_운영!CE59,$C127*$D127/$C$1*Index_운영!CE59))</f>
        <v>0</v>
      </c>
      <c r="CF127" s="591">
        <f>IF(CF$2=0,$C127*$D127/$C$1*Index_운영!CF59*Index_운영!CF$10,IF(NOT(CE127=0),NOT(Index_운영!CF59=0)*CE127*(1+$E127*Index_운영!CF235)*Index_운영!CF59,$C127*$D127/$C$1*Index_운영!CF59))</f>
        <v>0</v>
      </c>
      <c r="CG127" s="591">
        <f>IF(CG$2=0,$C127*$D127/$C$1*Index_운영!CG59*Index_운영!CG$10,IF(NOT(CF127=0),NOT(Index_운영!CG59=0)*CF127*(1+$E127*Index_운영!CG235)*Index_운영!CG59,$C127*$D127/$C$1*Index_운영!CG59))</f>
        <v>0</v>
      </c>
      <c r="CH127" s="591">
        <f>IF(CH$2=0,$C127*$D127/$C$1*Index_운영!CH59*Index_운영!CH$10,IF(NOT(CG127=0),NOT(Index_운영!CH59=0)*CG127*(1+$E127*Index_운영!CH235)*Index_운영!CH59,$C127*$D127/$C$1*Index_운영!CH59))</f>
        <v>0</v>
      </c>
      <c r="CI127" s="591">
        <f>IF(CI$2=0,$C127*$D127/$C$1*Index_운영!CI59*Index_운영!CI$10,IF(NOT(CH127=0),NOT(Index_운영!CI59=0)*CH127*(1+$E127*Index_운영!CI235)*Index_운영!CI59,$C127*$D127/$C$1*Index_운영!CI59))</f>
        <v>0</v>
      </c>
      <c r="CJ127" s="591">
        <f>IF(CJ$2=0,$C127*$D127/$C$1*Index_운영!CJ59*Index_운영!CJ$10,IF(NOT(CI127=0),NOT(Index_운영!CJ59=0)*CI127*(1+$E127*Index_운영!CJ235)*Index_운영!CJ59,$C127*$D127/$C$1*Index_운영!CJ59))</f>
        <v>0</v>
      </c>
      <c r="CK127" s="591">
        <f>IF(CK$2=0,$C127*$D127/$C$1*Index_운영!CK59*Index_운영!CK$10,IF(NOT(CJ127=0),NOT(Index_운영!CK59=0)*CJ127*(1+$E127*Index_운영!CK235)*Index_운영!CK59,$C127*$D127/$C$1*Index_운영!CK59))</f>
        <v>0</v>
      </c>
      <c r="CL127" s="591">
        <f>IF(CL$2=0,$C127*$D127/$C$1*Index_운영!CL59*Index_운영!CL$10,IF(NOT(CK127=0),NOT(Index_운영!CL59=0)*CK127*(1+$E127*Index_운영!CL235)*Index_운영!CL59,$C127*$D127/$C$1*Index_운영!CL59))</f>
        <v>0</v>
      </c>
      <c r="CM127" s="591">
        <f>IF(CM$2=0,$C127*$D127/$C$1*Index_운영!CM59*Index_운영!CM$10,IF(NOT(CL127=0),NOT(Index_운영!CM59=0)*CL127*(1+$E127*Index_운영!CM235)*Index_운영!CM59,$C127*$D127/$C$1*Index_운영!CM59))</f>
        <v>0</v>
      </c>
      <c r="CN127" s="591">
        <f>IF(CN$2=0,$C127*$D127/$C$1*Index_운영!CN59*Index_운영!CN$10,IF(NOT(CM127=0),NOT(Index_운영!CN59=0)*CM127*(1+$E127*Index_운영!CN235)*Index_운영!CN59,$C127*$D127/$C$1*Index_운영!CN59))</f>
        <v>0</v>
      </c>
      <c r="CO127" s="591">
        <f>IF(CO$2=0,$C127*$D127/$C$1*Index_운영!CO59*Index_운영!CO$10,IF(NOT(CN127=0),NOT(Index_운영!CO59=0)*CN127*(1+$E127*Index_운영!CO235)*Index_운영!CO59,$C127*$D127/$C$1*Index_운영!CO59))</f>
        <v>0</v>
      </c>
      <c r="CP127" s="591">
        <f>IF(CP$2=0,$C127*$D127/$C$1*Index_운영!CP59*Index_운영!CP$10,IF(NOT(CO127=0),NOT(Index_운영!CP59=0)*CO127*(1+$E127*Index_운영!CP235)*Index_운영!CP59,$C127*$D127/$C$1*Index_운영!CP59))</f>
        <v>0</v>
      </c>
      <c r="CQ127" s="591">
        <f>IF(CQ$2=0,$C127*$D127/$C$1*Index_운영!CQ59*Index_운영!CQ$10,IF(NOT(CP127=0),NOT(Index_운영!CQ59=0)*CP127*(1+$E127*Index_운영!CQ235)*Index_운영!CQ59,$C127*$D127/$C$1*Index_운영!CQ59))</f>
        <v>0</v>
      </c>
      <c r="CR127" s="591">
        <f>IF(CR$2=0,$C127*$D127/$C$1*Index_운영!CR59*Index_운영!CR$10,IF(NOT(CQ127=0),NOT(Index_운영!CR59=0)*CQ127*(1+$E127*Index_운영!CR235)*Index_운영!CR59,$C127*$D127/$C$1*Index_운영!CR59))</f>
        <v>0</v>
      </c>
      <c r="CS127" s="591">
        <f>IF(CS$2=0,$C127*$D127/$C$1*Index_운영!CS59*Index_운영!CS$10,IF(NOT(CR127=0),NOT(Index_운영!CS59=0)*CR127*(1+$E127*Index_운영!CS235)*Index_운영!CS59,$C127*$D127/$C$1*Index_운영!CS59))</f>
        <v>0</v>
      </c>
      <c r="CT127" s="591">
        <f>IF(CT$2=0,$C127*$D127/$C$1*Index_운영!CT59*Index_운영!CT$10,IF(NOT(CS127=0),NOT(Index_운영!CT59=0)*CS127*(1+$E127*Index_운영!CT235)*Index_운영!CT59,$C127*$D127/$C$1*Index_운영!CT59))</f>
        <v>0</v>
      </c>
      <c r="CU127" s="591">
        <f>IF(CU$2=0,$C127*$D127/$C$1*Index_운영!CU59*Index_운영!CU$10,IF(NOT(CT127=0),NOT(Index_운영!CU59=0)*CT127*(1+$E127*Index_운영!CU235)*Index_운영!CU59,$C127*$D127/$C$1*Index_운영!CU59))</f>
        <v>0</v>
      </c>
      <c r="CV127" s="591">
        <f>IF(CV$2=0,$C127*$D127/$C$1*Index_운영!CV59*Index_운영!CV$10,IF(NOT(CU127=0),NOT(Index_운영!CV59=0)*CU127*(1+$E127*Index_운영!CV235)*Index_운영!CV59,$C127*$D127/$C$1*Index_운영!CV59))</f>
        <v>0</v>
      </c>
      <c r="CW127" s="591">
        <f>IF(CW$2=0,$C127*$D127/$C$1*Index_운영!CW59*Index_운영!CW$10,IF(NOT(CV127=0),NOT(Index_운영!CW59=0)*CV127*(1+$E127*Index_운영!CW235)*Index_운영!CW59,$C127*$D127/$C$1*Index_운영!CW59))</f>
        <v>0</v>
      </c>
      <c r="CX127" s="591">
        <f>IF(CX$2=0,$C127*$D127/$C$1*Index_운영!CX59*Index_운영!CX$10,IF(NOT(CW127=0),NOT(Index_운영!CX59=0)*CW127*(1+$E127*Index_운영!CX235)*Index_운영!CX59,$C127*$D127/$C$1*Index_운영!CX59))</f>
        <v>0</v>
      </c>
      <c r="CY127" s="591">
        <f>IF(CY$2=0,$C127*$D127/$C$1*Index_운영!CY59*Index_운영!CY$10,IF(NOT(CX127=0),NOT(Index_운영!CY59=0)*CX127*(1+$E127*Index_운영!CY235)*Index_운영!CY59,$C127*$D127/$C$1*Index_운영!CY59))</f>
        <v>0</v>
      </c>
      <c r="CZ127" s="591">
        <f>IF(CZ$2=0,$C127*$D127/$C$1*Index_운영!CZ59*Index_운영!CZ$10,IF(NOT(CY127=0),NOT(Index_운영!CZ59=0)*CY127*(1+$E127*Index_운영!CZ235)*Index_운영!CZ59,$C127*$D127/$C$1*Index_운영!CZ59))</f>
        <v>0</v>
      </c>
      <c r="DA127" s="591">
        <f>IF(DA$2=0,$C127*$D127/$C$1*Index_운영!DA59*Index_운영!DA$10,IF(NOT(CZ127=0),NOT(Index_운영!DA59=0)*CZ127*(1+$E127*Index_운영!DA235)*Index_운영!DA59,$C127*$D127/$C$1*Index_운영!DA59))</f>
        <v>0</v>
      </c>
      <c r="DB127" s="591">
        <f>IF(DB$2=0,$C127*$D127/$C$1*Index_운영!DB59*Index_운영!DB$10,IF(NOT(DA127=0),NOT(Index_운영!DB59=0)*DA127*(1+$E127*Index_운영!DB235)*Index_운영!DB59,$C127*$D127/$C$1*Index_운영!DB59))</f>
        <v>0</v>
      </c>
      <c r="DC127" s="591">
        <f>IF(DC$2=0,$C127*$D127/$C$1*Index_운영!DC59*Index_운영!DC$10,IF(NOT(DB127=0),NOT(Index_운영!DC59=0)*DB127*(1+$E127*Index_운영!DC235)*Index_운영!DC59,$C127*$D127/$C$1*Index_운영!DC59))</f>
        <v>0</v>
      </c>
      <c r="DD127" s="591">
        <f>IF(DD$2=0,$C127*$D127/$C$1*Index_운영!DD59*Index_운영!DD$10,IF(NOT(DC127=0),NOT(Index_운영!DD59=0)*DC127*(1+$E127*Index_운영!DD235)*Index_운영!DD59,$C127*$D127/$C$1*Index_운영!DD59))</f>
        <v>0</v>
      </c>
      <c r="DE127" s="591">
        <f>IF(DE$2=0,$C127*$D127/$C$1*Index_운영!DE59*Index_운영!DE$10,IF(NOT(DD127=0),NOT(Index_운영!DE59=0)*DD127*(1+$E127*Index_운영!DE235)*Index_운영!DE59,$C127*$D127/$C$1*Index_운영!DE59))</f>
        <v>0</v>
      </c>
      <c r="DF127" s="591">
        <f>IF(DF$2=0,$C127*$D127/$C$1*Index_운영!DF59*Index_운영!DF$10,IF(NOT(DE127=0),NOT(Index_운영!DF59=0)*DE127*(1+$E127*Index_운영!DF235)*Index_운영!DF59,$C127*$D127/$C$1*Index_운영!DF59))</f>
        <v>0</v>
      </c>
      <c r="DG127" s="591">
        <f>IF(DG$2=0,$C127*$D127/$C$1*Index_운영!DG59*Index_운영!DG$10,IF(NOT(DF127=0),NOT(Index_운영!DG59=0)*DF127*(1+$E127*Index_운영!DG235)*Index_운영!DG59,$C127*$D127/$C$1*Index_운영!DG59))</f>
        <v>0</v>
      </c>
      <c r="DH127" s="591">
        <f>IF(DH$2=0,$C127*$D127/$C$1*Index_운영!DH59*Index_운영!DH$10,IF(NOT(DG127=0),NOT(Index_운영!DH59=0)*DG127*(1+$E127*Index_운영!DH235)*Index_운영!DH59,$C127*$D127/$C$1*Index_운영!DH59))</f>
        <v>0</v>
      </c>
      <c r="DI127" s="591">
        <f>IF(DI$2=0,$C127*$D127/$C$1*Index_운영!DI59*Index_운영!DI$10,IF(NOT(DH127=0),NOT(Index_운영!DI59=0)*DH127*(1+$E127*Index_운영!DI235)*Index_운영!DI59,$C127*$D127/$C$1*Index_운영!DI59))</f>
        <v>0</v>
      </c>
      <c r="DJ127" s="591">
        <f>IF(DJ$2=0,$C127*$D127/$C$1*Index_운영!DJ59*Index_운영!DJ$10,IF(NOT(DI127=0),NOT(Index_운영!DJ59=0)*DI127*(1+$E127*Index_운영!DJ235)*Index_운영!DJ59,$C127*$D127/$C$1*Index_운영!DJ59))</f>
        <v>0</v>
      </c>
      <c r="DK127" s="591">
        <f>IF(DK$2=0,$C127*$D127/$C$1*Index_운영!DK59*Index_운영!DK$10,IF(NOT(DJ127=0),NOT(Index_운영!DK59=0)*DJ127*(1+$E127*Index_운영!DK235)*Index_운영!DK59,$C127*$D127/$C$1*Index_운영!DK59))</f>
        <v>0</v>
      </c>
      <c r="DL127" s="591">
        <f>IF(DL$2=0,$C127*$D127/$C$1*Index_운영!DL59*Index_운영!DL$10,IF(NOT(DK127=0),NOT(Index_운영!DL59=0)*DK127*(1+$E127*Index_운영!DL235)*Index_운영!DL59,$C127*$D127/$C$1*Index_운영!DL59))</f>
        <v>0</v>
      </c>
      <c r="DM127" s="591">
        <f>IF(DM$2=0,$C127*$D127/$C$1*Index_운영!DM59*Index_운영!DM$10,IF(NOT(DL127=0),NOT(Index_운영!DM59=0)*DL127*(1+$E127*Index_운영!DM235)*Index_운영!DM59,$C127*$D127/$C$1*Index_운영!DM59))</f>
        <v>0</v>
      </c>
      <c r="DN127" s="591">
        <f>IF(DN$2=0,$C127*$D127/$C$1*Index_운영!DN59*Index_운영!DN$10,IF(NOT(DM127=0),NOT(Index_운영!DN59=0)*DM127*(1+$E127*Index_운영!DN235)*Index_운영!DN59,$C127*$D127/$C$1*Index_운영!DN59))</f>
        <v>0</v>
      </c>
      <c r="DO127" s="591">
        <f>IF(DO$2=0,$C127*$D127/$C$1*Index_운영!DO59*Index_운영!DO$10,IF(NOT(DN127=0),NOT(Index_운영!DO59=0)*DN127*(1+$E127*Index_운영!DO235)*Index_운영!DO59,$C127*$D127/$C$1*Index_운영!DO59))</f>
        <v>0</v>
      </c>
      <c r="DP127" s="591">
        <f>IF(DP$2=0,$C127*$D127/$C$1*Index_운영!DP59*Index_운영!DP$10,IF(NOT(DO127=0),NOT(Index_운영!DP59=0)*DO127*(1+$E127*Index_운영!DP235)*Index_운영!DP59,$C127*$D127/$C$1*Index_운영!DP59))</f>
        <v>0</v>
      </c>
      <c r="DQ127" s="591">
        <f>IF(DQ$2=0,$C127*$D127/$C$1*Index_운영!DQ59*Index_운영!DQ$10,IF(NOT(DP127=0),NOT(Index_운영!DQ59=0)*DP127*(1+$E127*Index_운영!DQ235)*Index_운영!DQ59,$C127*$D127/$C$1*Index_운영!DQ59))</f>
        <v>0</v>
      </c>
      <c r="DR127" s="591">
        <f>IF(DR$2=0,$C127*$D127/$C$1*Index_운영!DR59*Index_운영!DR$10,IF(NOT(DQ127=0),NOT(Index_운영!DR59=0)*DQ127*(1+$E127*Index_운영!DR235)*Index_운영!DR59,$C127*$D127/$C$1*Index_운영!DR59))</f>
        <v>0</v>
      </c>
      <c r="DS127" s="591">
        <f>IF(DS$2=0,$C127*$D127/$C$1*Index_운영!DS59*Index_운영!DS$10,IF(NOT(DR127=0),NOT(Index_운영!DS59=0)*DR127*(1+$E127*Index_운영!DS235)*Index_운영!DS59,$C127*$D127/$C$1*Index_운영!DS59))</f>
        <v>0</v>
      </c>
      <c r="DT127" s="591">
        <f>IF(DT$2=0,$C127*$D127/$C$1*Index_운영!DT59*Index_운영!DT$10,IF(NOT(DS127=0),NOT(Index_운영!DT59=0)*DS127*(1+$E127*Index_운영!DT235)*Index_운영!DT59,$C127*$D127/$C$1*Index_운영!DT59))</f>
        <v>0</v>
      </c>
      <c r="DU127" s="591">
        <f>IF(DU$2=0,$C127*$D127/$C$1*Index_운영!DU59*Index_운영!DU$10,IF(NOT(DT127=0),NOT(Index_운영!DU59=0)*DT127*(1+$E127*Index_운영!DU235)*Index_운영!DU59,$C127*$D127/$C$1*Index_운영!DU59))</f>
        <v>0</v>
      </c>
      <c r="DV127" s="591">
        <f>IF(DV$2=0,$C127*$D127/$C$1*Index_운영!DV59*Index_운영!DV$10,IF(NOT(DU127=0),NOT(Index_운영!DV59=0)*DU127*(1+$E127*Index_운영!DV235)*Index_운영!DV59,$C127*$D127/$C$1*Index_운영!DV59))</f>
        <v>0</v>
      </c>
    </row>
    <row r="128" spans="1:126" s="485" customFormat="1" outlineLevel="1" x14ac:dyDescent="0.4">
      <c r="A128" s="737"/>
      <c r="B128" s="464">
        <f>'Rent Roll'!$B34</f>
        <v>0</v>
      </c>
      <c r="C128" s="1219">
        <f>'Rent Roll'!$K34</f>
        <v>0</v>
      </c>
      <c r="D128" s="1220">
        <f>'Rent Roll'!$S34</f>
        <v>0</v>
      </c>
      <c r="E128" s="1221">
        <f>'Rent Roll'!$T34</f>
        <v>0</v>
      </c>
      <c r="F128" s="588">
        <f>IF(F$2=0,$C128*$D128/$C$1*Index_운영!F60*Index_운영!F$10,IF(NOT(E128=0),NOT(Index_운영!F60=0)*E128*(1+$E128*Index_운영!F236)*Index_운영!F60,$C128*$D128/$C$1*Index_운영!F60))</f>
        <v>0</v>
      </c>
      <c r="G128" s="591">
        <f>IF(G$2=0,$C128*$D128/$C$1*Index_운영!G60*Index_운영!G$10,IF(NOT(F128=0),NOT(Index_운영!G60=0)*F128*(1+$E128*Index_운영!G236)*Index_운영!G60,$C128*$D128/$C$1*Index_운영!G60))</f>
        <v>0</v>
      </c>
      <c r="H128" s="591">
        <f>IF(H$2=0,$C128*$D128/$C$1*Index_운영!H60*Index_운영!H$10,IF(NOT(G128=0),NOT(Index_운영!H60=0)*G128*(1+$E128*Index_운영!H236)*Index_운영!H60,$C128*$D128/$C$1*Index_운영!H60))</f>
        <v>0</v>
      </c>
      <c r="I128" s="591">
        <f>IF(I$2=0,$C128*$D128/$C$1*Index_운영!I60*Index_운영!I$10,IF(NOT(H128=0),NOT(Index_운영!I60=0)*H128*(1+$E128*Index_운영!I236)*Index_운영!I60,$C128*$D128/$C$1*Index_운영!I60))</f>
        <v>0</v>
      </c>
      <c r="J128" s="591">
        <f>IF(J$2=0,$C128*$D128/$C$1*Index_운영!J60*Index_운영!J$10,IF(NOT(I128=0),NOT(Index_운영!J60=0)*I128*(1+$E128*Index_운영!J236)*Index_운영!J60,$C128*$D128/$C$1*Index_운영!J60))</f>
        <v>0</v>
      </c>
      <c r="K128" s="591">
        <f>IF(K$2=0,$C128*$D128/$C$1*Index_운영!K60*Index_운영!K$10,IF(NOT(J128=0),NOT(Index_운영!K60=0)*J128*(1+$E128*Index_운영!K236)*Index_운영!K60,$C128*$D128/$C$1*Index_운영!K60))</f>
        <v>0</v>
      </c>
      <c r="L128" s="591">
        <f>IF(L$2=0,$C128*$D128/$C$1*Index_운영!L60*Index_운영!L$10,IF(NOT(K128=0),NOT(Index_운영!L60=0)*K128*(1+$E128*Index_운영!L236)*Index_운영!L60,$C128*$D128/$C$1*Index_운영!L60))</f>
        <v>0</v>
      </c>
      <c r="M128" s="591">
        <f>IF(M$2=0,$C128*$D128/$C$1*Index_운영!M60*Index_운영!M$10,IF(NOT(L128=0),NOT(Index_운영!M60=0)*L128*(1+$E128*Index_운영!M236)*Index_운영!M60,$C128*$D128/$C$1*Index_운영!M60))</f>
        <v>0</v>
      </c>
      <c r="N128" s="591">
        <f>IF(N$2=0,$C128*$D128/$C$1*Index_운영!N60*Index_운영!N$10,IF(NOT(M128=0),NOT(Index_운영!N60=0)*M128*(1+$E128*Index_운영!N236)*Index_운영!N60,$C128*$D128/$C$1*Index_운영!N60))</f>
        <v>0</v>
      </c>
      <c r="O128" s="591">
        <f>IF(O$2=0,$C128*$D128/$C$1*Index_운영!O60*Index_운영!O$10,IF(NOT(N128=0),NOT(Index_운영!O60=0)*N128*(1+$E128*Index_운영!O236)*Index_운영!O60,$C128*$D128/$C$1*Index_운영!O60))</f>
        <v>0</v>
      </c>
      <c r="P128" s="591">
        <f>IF(P$2=0,$C128*$D128/$C$1*Index_운영!P60*Index_운영!P$10,IF(NOT(O128=0),NOT(Index_운영!P60=0)*O128*(1+$E128*Index_운영!P236)*Index_운영!P60,$C128*$D128/$C$1*Index_운영!P60))</f>
        <v>0</v>
      </c>
      <c r="Q128" s="591">
        <f>IF(Q$2=0,$C128*$D128/$C$1*Index_운영!Q60*Index_운영!Q$10,IF(NOT(P128=0),NOT(Index_운영!Q60=0)*P128*(1+$E128*Index_운영!Q236)*Index_운영!Q60,$C128*$D128/$C$1*Index_운영!Q60))</f>
        <v>0</v>
      </c>
      <c r="R128" s="591">
        <f>IF(R$2=0,$C128*$D128/$C$1*Index_운영!R60*Index_운영!R$10,IF(NOT(Q128=0),NOT(Index_운영!R60=0)*Q128*(1+$E128*Index_운영!R236)*Index_운영!R60,$C128*$D128/$C$1*Index_운영!R60))</f>
        <v>0</v>
      </c>
      <c r="S128" s="591">
        <f>IF(S$2=0,$C128*$D128/$C$1*Index_운영!S60*Index_운영!S$10,IF(NOT(R128=0),NOT(Index_운영!S60=0)*R128*(1+$E128*Index_운영!S236)*Index_운영!S60,$C128*$D128/$C$1*Index_운영!S60))</f>
        <v>0</v>
      </c>
      <c r="T128" s="591">
        <f>IF(T$2=0,$C128*$D128/$C$1*Index_운영!T60*Index_운영!T$10,IF(NOT(S128=0),NOT(Index_운영!T60=0)*S128*(1+$E128*Index_운영!T236)*Index_운영!T60,$C128*$D128/$C$1*Index_운영!T60))</f>
        <v>0</v>
      </c>
      <c r="U128" s="591">
        <f>IF(U$2=0,$C128*$D128/$C$1*Index_운영!U60*Index_운영!U$10,IF(NOT(T128=0),NOT(Index_운영!U60=0)*T128*(1+$E128*Index_운영!U236)*Index_운영!U60,$C128*$D128/$C$1*Index_운영!U60))</f>
        <v>0</v>
      </c>
      <c r="V128" s="591">
        <f>IF(V$2=0,$C128*$D128/$C$1*Index_운영!V60*Index_운영!V$10,IF(NOT(U128=0),NOT(Index_운영!V60=0)*U128*(1+$E128*Index_운영!V236)*Index_운영!V60,$C128*$D128/$C$1*Index_운영!V60))</f>
        <v>0</v>
      </c>
      <c r="W128" s="591">
        <f>IF(W$2=0,$C128*$D128/$C$1*Index_운영!W60*Index_운영!W$10,IF(NOT(V128=0),NOT(Index_운영!W60=0)*V128*(1+$E128*Index_운영!W236)*Index_운영!W60,$C128*$D128/$C$1*Index_운영!W60))</f>
        <v>0</v>
      </c>
      <c r="X128" s="591">
        <f>IF(X$2=0,$C128*$D128/$C$1*Index_운영!X60*Index_운영!X$10,IF(NOT(W128=0),NOT(Index_운영!X60=0)*W128*(1+$E128*Index_운영!X236)*Index_운영!X60,$C128*$D128/$C$1*Index_운영!X60))</f>
        <v>0</v>
      </c>
      <c r="Y128" s="591">
        <f>IF(Y$2=0,$C128*$D128/$C$1*Index_운영!Y60*Index_운영!Y$10,IF(NOT(X128=0),NOT(Index_운영!Y60=0)*X128*(1+$E128*Index_운영!Y236)*Index_운영!Y60,$C128*$D128/$C$1*Index_운영!Y60))</f>
        <v>0</v>
      </c>
      <c r="Z128" s="591">
        <f>IF(Z$2=0,$C128*$D128/$C$1*Index_운영!Z60*Index_운영!Z$10,IF(NOT(Y128=0),NOT(Index_운영!Z60=0)*Y128*(1+$E128*Index_운영!Z236)*Index_운영!Z60,$C128*$D128/$C$1*Index_운영!Z60))</f>
        <v>0</v>
      </c>
      <c r="AA128" s="591">
        <f>IF(AA$2=0,$C128*$D128/$C$1*Index_운영!AA60*Index_운영!AA$10,IF(NOT(Z128=0),NOT(Index_운영!AA60=0)*Z128*(1+$E128*Index_운영!AA236)*Index_운영!AA60,$C128*$D128/$C$1*Index_운영!AA60))</f>
        <v>0</v>
      </c>
      <c r="AB128" s="591">
        <f>IF(AB$2=0,$C128*$D128/$C$1*Index_운영!AB60*Index_운영!AB$10,IF(NOT(AA128=0),NOT(Index_운영!AB60=0)*AA128*(1+$E128*Index_운영!AB236)*Index_운영!AB60,$C128*$D128/$C$1*Index_운영!AB60))</f>
        <v>0</v>
      </c>
      <c r="AC128" s="591">
        <f>IF(AC$2=0,$C128*$D128/$C$1*Index_운영!AC60*Index_운영!AC$10,IF(NOT(AB128=0),NOT(Index_운영!AC60=0)*AB128*(1+$E128*Index_운영!AC236)*Index_운영!AC60,$C128*$D128/$C$1*Index_운영!AC60))</f>
        <v>0</v>
      </c>
      <c r="AD128" s="591">
        <f>IF(AD$2=0,$C128*$D128/$C$1*Index_운영!AD60*Index_운영!AD$10,IF(NOT(AC128=0),NOT(Index_운영!AD60=0)*AC128*(1+$E128*Index_운영!AD236)*Index_운영!AD60,$C128*$D128/$C$1*Index_운영!AD60))</f>
        <v>0</v>
      </c>
      <c r="AE128" s="591">
        <f>IF(AE$2=0,$C128*$D128/$C$1*Index_운영!AE60*Index_운영!AE$10,IF(NOT(AD128=0),NOT(Index_운영!AE60=0)*AD128*(1+$E128*Index_운영!AE236)*Index_운영!AE60,$C128*$D128/$C$1*Index_운영!AE60))</f>
        <v>0</v>
      </c>
      <c r="AF128" s="591">
        <f>IF(AF$2=0,$C128*$D128/$C$1*Index_운영!AF60*Index_운영!AF$10,IF(NOT(AE128=0),NOT(Index_운영!AF60=0)*AE128*(1+$E128*Index_운영!AF236)*Index_운영!AF60,$C128*$D128/$C$1*Index_운영!AF60))</f>
        <v>0</v>
      </c>
      <c r="AG128" s="591">
        <f>IF(AG$2=0,$C128*$D128/$C$1*Index_운영!AG60*Index_운영!AG$10,IF(NOT(AF128=0),NOT(Index_운영!AG60=0)*AF128*(1+$E128*Index_운영!AG236)*Index_운영!AG60,$C128*$D128/$C$1*Index_운영!AG60))</f>
        <v>0</v>
      </c>
      <c r="AH128" s="591">
        <f>IF(AH$2=0,$C128*$D128/$C$1*Index_운영!AH60*Index_운영!AH$10,IF(NOT(AG128=0),NOT(Index_운영!AH60=0)*AG128*(1+$E128*Index_운영!AH236)*Index_운영!AH60,$C128*$D128/$C$1*Index_운영!AH60))</f>
        <v>0</v>
      </c>
      <c r="AI128" s="591">
        <f>IF(AI$2=0,$C128*$D128/$C$1*Index_운영!AI60*Index_운영!AI$10,IF(NOT(AH128=0),NOT(Index_운영!AI60=0)*AH128*(1+$E128*Index_운영!AI236)*Index_운영!AI60,$C128*$D128/$C$1*Index_운영!AI60))</f>
        <v>0</v>
      </c>
      <c r="AJ128" s="591">
        <f>IF(AJ$2=0,$C128*$D128/$C$1*Index_운영!AJ60*Index_운영!AJ$10,IF(NOT(AI128=0),NOT(Index_운영!AJ60=0)*AI128*(1+$E128*Index_운영!AJ236)*Index_운영!AJ60,$C128*$D128/$C$1*Index_운영!AJ60))</f>
        <v>0</v>
      </c>
      <c r="AK128" s="591">
        <f>IF(AK$2=0,$C128*$D128/$C$1*Index_운영!AK60*Index_운영!AK$10,IF(NOT(AJ128=0),NOT(Index_운영!AK60=0)*AJ128*(1+$E128*Index_운영!AK236)*Index_운영!AK60,$C128*$D128/$C$1*Index_운영!AK60))</f>
        <v>0</v>
      </c>
      <c r="AL128" s="591">
        <f>IF(AL$2=0,$C128*$D128/$C$1*Index_운영!AL60*Index_운영!AL$10,IF(NOT(AK128=0),NOT(Index_운영!AL60=0)*AK128*(1+$E128*Index_운영!AL236)*Index_운영!AL60,$C128*$D128/$C$1*Index_운영!AL60))</f>
        <v>0</v>
      </c>
      <c r="AM128" s="591">
        <f>IF(AM$2=0,$C128*$D128/$C$1*Index_운영!AM60*Index_운영!AM$10,IF(NOT(AL128=0),NOT(Index_운영!AM60=0)*AL128*(1+$E128*Index_운영!AM236)*Index_운영!AM60,$C128*$D128/$C$1*Index_운영!AM60))</f>
        <v>0</v>
      </c>
      <c r="AN128" s="591">
        <f>IF(AN$2=0,$C128*$D128/$C$1*Index_운영!AN60*Index_운영!AN$10,IF(NOT(AM128=0),NOT(Index_운영!AN60=0)*AM128*(1+$E128*Index_운영!AN236)*Index_운영!AN60,$C128*$D128/$C$1*Index_운영!AN60))</f>
        <v>0</v>
      </c>
      <c r="AO128" s="591">
        <f>IF(AO$2=0,$C128*$D128/$C$1*Index_운영!AO60*Index_운영!AO$10,IF(NOT(AN128=0),NOT(Index_운영!AO60=0)*AN128*(1+$E128*Index_운영!AO236)*Index_운영!AO60,$C128*$D128/$C$1*Index_운영!AO60))</f>
        <v>0</v>
      </c>
      <c r="AP128" s="591">
        <f>IF(AP$2=0,$C128*$D128/$C$1*Index_운영!AP60*Index_운영!AP$10,IF(NOT(AO128=0),NOT(Index_운영!AP60=0)*AO128*(1+$E128*Index_운영!AP236)*Index_운영!AP60,$C128*$D128/$C$1*Index_운영!AP60))</f>
        <v>0</v>
      </c>
      <c r="AQ128" s="591">
        <f>IF(AQ$2=0,$C128*$D128/$C$1*Index_운영!AQ60*Index_운영!AQ$10,IF(NOT(AP128=0),NOT(Index_운영!AQ60=0)*AP128*(1+$E128*Index_운영!AQ236)*Index_운영!AQ60,$C128*$D128/$C$1*Index_운영!AQ60))</f>
        <v>0</v>
      </c>
      <c r="AR128" s="591">
        <f>IF(AR$2=0,$C128*$D128/$C$1*Index_운영!AR60*Index_운영!AR$10,IF(NOT(AQ128=0),NOT(Index_운영!AR60=0)*AQ128*(1+$E128*Index_운영!AR236)*Index_운영!AR60,$C128*$D128/$C$1*Index_운영!AR60))</f>
        <v>0</v>
      </c>
      <c r="AS128" s="591">
        <f>IF(AS$2=0,$C128*$D128/$C$1*Index_운영!AS60*Index_운영!AS$10,IF(NOT(AR128=0),NOT(Index_운영!AS60=0)*AR128*(1+$E128*Index_운영!AS236)*Index_운영!AS60,$C128*$D128/$C$1*Index_운영!AS60))</f>
        <v>0</v>
      </c>
      <c r="AT128" s="591">
        <f>IF(AT$2=0,$C128*$D128/$C$1*Index_운영!AT60*Index_운영!AT$10,IF(NOT(AS128=0),NOT(Index_운영!AT60=0)*AS128*(1+$E128*Index_운영!AT236)*Index_운영!AT60,$C128*$D128/$C$1*Index_운영!AT60))</f>
        <v>0</v>
      </c>
      <c r="AU128" s="591">
        <f>IF(AU$2=0,$C128*$D128/$C$1*Index_운영!AU60*Index_운영!AU$10,IF(NOT(AT128=0),NOT(Index_운영!AU60=0)*AT128*(1+$E128*Index_운영!AU236)*Index_운영!AU60,$C128*$D128/$C$1*Index_운영!AU60))</f>
        <v>0</v>
      </c>
      <c r="AV128" s="591">
        <f>IF(AV$2=0,$C128*$D128/$C$1*Index_운영!AV60*Index_운영!AV$10,IF(NOT(AU128=0),NOT(Index_운영!AV60=0)*AU128*(1+$E128*Index_운영!AV236)*Index_운영!AV60,$C128*$D128/$C$1*Index_운영!AV60))</f>
        <v>0</v>
      </c>
      <c r="AW128" s="591">
        <f>IF(AW$2=0,$C128*$D128/$C$1*Index_운영!AW60*Index_운영!AW$10,IF(NOT(AV128=0),NOT(Index_운영!AW60=0)*AV128*(1+$E128*Index_운영!AW236)*Index_운영!AW60,$C128*$D128/$C$1*Index_운영!AW60))</f>
        <v>0</v>
      </c>
      <c r="AX128" s="591">
        <f>IF(AX$2=0,$C128*$D128/$C$1*Index_운영!AX60*Index_운영!AX$10,IF(NOT(AW128=0),NOT(Index_운영!AX60=0)*AW128*(1+$E128*Index_운영!AX236)*Index_운영!AX60,$C128*$D128/$C$1*Index_운영!AX60))</f>
        <v>0</v>
      </c>
      <c r="AY128" s="591">
        <f>IF(AY$2=0,$C128*$D128/$C$1*Index_운영!AY60*Index_운영!AY$10,IF(NOT(AX128=0),NOT(Index_운영!AY60=0)*AX128*(1+$E128*Index_운영!AY236)*Index_운영!AY60,$C128*$D128/$C$1*Index_운영!AY60))</f>
        <v>0</v>
      </c>
      <c r="AZ128" s="591">
        <f>IF(AZ$2=0,$C128*$D128/$C$1*Index_운영!AZ60*Index_운영!AZ$10,IF(NOT(AY128=0),NOT(Index_운영!AZ60=0)*AY128*(1+$E128*Index_운영!AZ236)*Index_운영!AZ60,$C128*$D128/$C$1*Index_운영!AZ60))</f>
        <v>0</v>
      </c>
      <c r="BA128" s="591">
        <f>IF(BA$2=0,$C128*$D128/$C$1*Index_운영!BA60*Index_운영!BA$10,IF(NOT(AZ128=0),NOT(Index_운영!BA60=0)*AZ128*(1+$E128*Index_운영!BA236)*Index_운영!BA60,$C128*$D128/$C$1*Index_운영!BA60))</f>
        <v>0</v>
      </c>
      <c r="BB128" s="591">
        <f>IF(BB$2=0,$C128*$D128/$C$1*Index_운영!BB60*Index_운영!BB$10,IF(NOT(BA128=0),NOT(Index_운영!BB60=0)*BA128*(1+$E128*Index_운영!BB236)*Index_운영!BB60,$C128*$D128/$C$1*Index_운영!BB60))</f>
        <v>0</v>
      </c>
      <c r="BC128" s="591">
        <f>IF(BC$2=0,$C128*$D128/$C$1*Index_운영!BC60*Index_운영!BC$10,IF(NOT(BB128=0),NOT(Index_운영!BC60=0)*BB128*(1+$E128*Index_운영!BC236)*Index_운영!BC60,$C128*$D128/$C$1*Index_운영!BC60))</f>
        <v>0</v>
      </c>
      <c r="BD128" s="591">
        <f>IF(BD$2=0,$C128*$D128/$C$1*Index_운영!BD60*Index_운영!BD$10,IF(NOT(BC128=0),NOT(Index_운영!BD60=0)*BC128*(1+$E128*Index_운영!BD236)*Index_운영!BD60,$C128*$D128/$C$1*Index_운영!BD60))</f>
        <v>0</v>
      </c>
      <c r="BE128" s="591">
        <f>IF(BE$2=0,$C128*$D128/$C$1*Index_운영!BE60*Index_운영!BE$10,IF(NOT(BD128=0),NOT(Index_운영!BE60=0)*BD128*(1+$E128*Index_운영!BE236)*Index_운영!BE60,$C128*$D128/$C$1*Index_운영!BE60))</f>
        <v>0</v>
      </c>
      <c r="BF128" s="591">
        <f>IF(BF$2=0,$C128*$D128/$C$1*Index_운영!BF60*Index_운영!BF$10,IF(NOT(BE128=0),NOT(Index_운영!BF60=0)*BE128*(1+$E128*Index_운영!BF236)*Index_운영!BF60,$C128*$D128/$C$1*Index_운영!BF60))</f>
        <v>0</v>
      </c>
      <c r="BG128" s="591">
        <f>IF(BG$2=0,$C128*$D128/$C$1*Index_운영!BG60*Index_운영!BG$10,IF(NOT(BF128=0),NOT(Index_운영!BG60=0)*BF128*(1+$E128*Index_운영!BG236)*Index_운영!BG60,$C128*$D128/$C$1*Index_운영!BG60))</f>
        <v>0</v>
      </c>
      <c r="BH128" s="591">
        <f>IF(BH$2=0,$C128*$D128/$C$1*Index_운영!BH60*Index_운영!BH$10,IF(NOT(BG128=0),NOT(Index_운영!BH60=0)*BG128*(1+$E128*Index_운영!BH236)*Index_운영!BH60,$C128*$D128/$C$1*Index_운영!BH60))</f>
        <v>0</v>
      </c>
      <c r="BI128" s="591">
        <f>IF(BI$2=0,$C128*$D128/$C$1*Index_운영!BI60*Index_운영!BI$10,IF(NOT(BH128=0),NOT(Index_운영!BI60=0)*BH128*(1+$E128*Index_운영!BI236)*Index_운영!BI60,$C128*$D128/$C$1*Index_운영!BI60))</f>
        <v>0</v>
      </c>
      <c r="BJ128" s="591">
        <f>IF(BJ$2=0,$C128*$D128/$C$1*Index_운영!BJ60*Index_운영!BJ$10,IF(NOT(BI128=0),NOT(Index_운영!BJ60=0)*BI128*(1+$E128*Index_운영!BJ236)*Index_운영!BJ60,$C128*$D128/$C$1*Index_운영!BJ60))</f>
        <v>0</v>
      </c>
      <c r="BK128" s="591">
        <f>IF(BK$2=0,$C128*$D128/$C$1*Index_운영!BK60*Index_운영!BK$10,IF(NOT(BJ128=0),NOT(Index_운영!BK60=0)*BJ128*(1+$E128*Index_운영!BK236)*Index_운영!BK60,$C128*$D128/$C$1*Index_운영!BK60))</f>
        <v>0</v>
      </c>
      <c r="BL128" s="591">
        <f>IF(BL$2=0,$C128*$D128/$C$1*Index_운영!BL60*Index_운영!BL$10,IF(NOT(BK128=0),NOT(Index_운영!BL60=0)*BK128*(1+$E128*Index_운영!BL236)*Index_운영!BL60,$C128*$D128/$C$1*Index_운영!BL60))</f>
        <v>0</v>
      </c>
      <c r="BM128" s="591">
        <f>IF(BM$2=0,$C128*$D128/$C$1*Index_운영!BM60*Index_운영!BM$10,IF(NOT(BL128=0),NOT(Index_운영!BM60=0)*BL128*(1+$E128*Index_운영!BM236)*Index_운영!BM60,$C128*$D128/$C$1*Index_운영!BM60))</f>
        <v>0</v>
      </c>
      <c r="BN128" s="591">
        <f>IF(BN$2=0,$C128*$D128/$C$1*Index_운영!BN60*Index_운영!BN$10,IF(NOT(BM128=0),NOT(Index_운영!BN60=0)*BM128*(1+$E128*Index_운영!BN236)*Index_운영!BN60,$C128*$D128/$C$1*Index_운영!BN60))</f>
        <v>0</v>
      </c>
      <c r="BO128" s="591">
        <f>IF(BO$2=0,$C128*$D128/$C$1*Index_운영!BO60*Index_운영!BO$10,IF(NOT(BN128=0),NOT(Index_운영!BO60=0)*BN128*(1+$E128*Index_운영!BO236)*Index_운영!BO60,$C128*$D128/$C$1*Index_운영!BO60))</f>
        <v>0</v>
      </c>
      <c r="BP128" s="591">
        <f>IF(BP$2=0,$C128*$D128/$C$1*Index_운영!BP60*Index_운영!BP$10,IF(NOT(BO128=0),NOT(Index_운영!BP60=0)*BO128*(1+$E128*Index_운영!BP236)*Index_운영!BP60,$C128*$D128/$C$1*Index_운영!BP60))</f>
        <v>0</v>
      </c>
      <c r="BQ128" s="591">
        <f>IF(BQ$2=0,$C128*$D128/$C$1*Index_운영!BQ60*Index_운영!BQ$10,IF(NOT(BP128=0),NOT(Index_운영!BQ60=0)*BP128*(1+$E128*Index_운영!BQ236)*Index_운영!BQ60,$C128*$D128/$C$1*Index_운영!BQ60))</f>
        <v>0</v>
      </c>
      <c r="BR128" s="591">
        <f>IF(BR$2=0,$C128*$D128/$C$1*Index_운영!BR60*Index_운영!BR$10,IF(NOT(BQ128=0),NOT(Index_운영!BR60=0)*BQ128*(1+$E128*Index_운영!BR236)*Index_운영!BR60,$C128*$D128/$C$1*Index_운영!BR60))</f>
        <v>0</v>
      </c>
      <c r="BS128" s="591">
        <f>IF(BS$2=0,$C128*$D128/$C$1*Index_운영!BS60*Index_운영!BS$10,IF(NOT(BR128=0),NOT(Index_운영!BS60=0)*BR128*(1+$E128*Index_운영!BS236)*Index_운영!BS60,$C128*$D128/$C$1*Index_운영!BS60))</f>
        <v>0</v>
      </c>
      <c r="BT128" s="591">
        <f>IF(BT$2=0,$C128*$D128/$C$1*Index_운영!BT60*Index_운영!BT$10,IF(NOT(BS128=0),NOT(Index_운영!BT60=0)*BS128*(1+$E128*Index_운영!BT236)*Index_운영!BT60,$C128*$D128/$C$1*Index_운영!BT60))</f>
        <v>0</v>
      </c>
      <c r="BU128" s="591">
        <f>IF(BU$2=0,$C128*$D128/$C$1*Index_운영!BU60*Index_운영!BU$10,IF(NOT(BT128=0),NOT(Index_운영!BU60=0)*BT128*(1+$E128*Index_운영!BU236)*Index_운영!BU60,$C128*$D128/$C$1*Index_운영!BU60))</f>
        <v>0</v>
      </c>
      <c r="BV128" s="591">
        <f>IF(BV$2=0,$C128*$D128/$C$1*Index_운영!BV60*Index_운영!BV$10,IF(NOT(BU128=0),NOT(Index_운영!BV60=0)*BU128*(1+$E128*Index_운영!BV236)*Index_운영!BV60,$C128*$D128/$C$1*Index_운영!BV60))</f>
        <v>0</v>
      </c>
      <c r="BW128" s="591">
        <f>IF(BW$2=0,$C128*$D128/$C$1*Index_운영!BW60*Index_운영!BW$10,IF(NOT(BV128=0),NOT(Index_운영!BW60=0)*BV128*(1+$E128*Index_운영!BW236)*Index_운영!BW60,$C128*$D128/$C$1*Index_운영!BW60))</f>
        <v>0</v>
      </c>
      <c r="BX128" s="591">
        <f>IF(BX$2=0,$C128*$D128/$C$1*Index_운영!BX60*Index_운영!BX$10,IF(NOT(BW128=0),NOT(Index_운영!BX60=0)*BW128*(1+$E128*Index_운영!BX236)*Index_운영!BX60,$C128*$D128/$C$1*Index_운영!BX60))</f>
        <v>0</v>
      </c>
      <c r="BY128" s="591">
        <f>IF(BY$2=0,$C128*$D128/$C$1*Index_운영!BY60*Index_운영!BY$10,IF(NOT(BX128=0),NOT(Index_운영!BY60=0)*BX128*(1+$E128*Index_운영!BY236)*Index_운영!BY60,$C128*$D128/$C$1*Index_운영!BY60))</f>
        <v>0</v>
      </c>
      <c r="BZ128" s="591">
        <f>IF(BZ$2=0,$C128*$D128/$C$1*Index_운영!BZ60*Index_운영!BZ$10,IF(NOT(BY128=0),NOT(Index_운영!BZ60=0)*BY128*(1+$E128*Index_운영!BZ236)*Index_운영!BZ60,$C128*$D128/$C$1*Index_운영!BZ60))</f>
        <v>0</v>
      </c>
      <c r="CA128" s="591">
        <f>IF(CA$2=0,$C128*$D128/$C$1*Index_운영!CA60*Index_운영!CA$10,IF(NOT(BZ128=0),NOT(Index_운영!CA60=0)*BZ128*(1+$E128*Index_운영!CA236)*Index_운영!CA60,$C128*$D128/$C$1*Index_운영!CA60))</f>
        <v>0</v>
      </c>
      <c r="CB128" s="591">
        <f>IF(CB$2=0,$C128*$D128/$C$1*Index_운영!CB60*Index_운영!CB$10,IF(NOT(CA128=0),NOT(Index_운영!CB60=0)*CA128*(1+$E128*Index_운영!CB236)*Index_운영!CB60,$C128*$D128/$C$1*Index_운영!CB60))</f>
        <v>0</v>
      </c>
      <c r="CC128" s="591">
        <f>IF(CC$2=0,$C128*$D128/$C$1*Index_운영!CC60*Index_운영!CC$10,IF(NOT(CB128=0),NOT(Index_운영!CC60=0)*CB128*(1+$E128*Index_운영!CC236)*Index_운영!CC60,$C128*$D128/$C$1*Index_운영!CC60))</f>
        <v>0</v>
      </c>
      <c r="CD128" s="591">
        <f>IF(CD$2=0,$C128*$D128/$C$1*Index_운영!CD60*Index_운영!CD$10,IF(NOT(CC128=0),NOT(Index_운영!CD60=0)*CC128*(1+$E128*Index_운영!CD236)*Index_운영!CD60,$C128*$D128/$C$1*Index_운영!CD60))</f>
        <v>0</v>
      </c>
      <c r="CE128" s="591">
        <f>IF(CE$2=0,$C128*$D128/$C$1*Index_운영!CE60*Index_운영!CE$10,IF(NOT(CD128=0),NOT(Index_운영!CE60=0)*CD128*(1+$E128*Index_운영!CE236)*Index_운영!CE60,$C128*$D128/$C$1*Index_운영!CE60))</f>
        <v>0</v>
      </c>
      <c r="CF128" s="591">
        <f>IF(CF$2=0,$C128*$D128/$C$1*Index_운영!CF60*Index_운영!CF$10,IF(NOT(CE128=0),NOT(Index_운영!CF60=0)*CE128*(1+$E128*Index_운영!CF236)*Index_운영!CF60,$C128*$D128/$C$1*Index_운영!CF60))</f>
        <v>0</v>
      </c>
      <c r="CG128" s="591">
        <f>IF(CG$2=0,$C128*$D128/$C$1*Index_운영!CG60*Index_운영!CG$10,IF(NOT(CF128=0),NOT(Index_운영!CG60=0)*CF128*(1+$E128*Index_운영!CG236)*Index_운영!CG60,$C128*$D128/$C$1*Index_운영!CG60))</f>
        <v>0</v>
      </c>
      <c r="CH128" s="591">
        <f>IF(CH$2=0,$C128*$D128/$C$1*Index_운영!CH60*Index_운영!CH$10,IF(NOT(CG128=0),NOT(Index_운영!CH60=0)*CG128*(1+$E128*Index_운영!CH236)*Index_운영!CH60,$C128*$D128/$C$1*Index_운영!CH60))</f>
        <v>0</v>
      </c>
      <c r="CI128" s="591">
        <f>IF(CI$2=0,$C128*$D128/$C$1*Index_운영!CI60*Index_운영!CI$10,IF(NOT(CH128=0),NOT(Index_운영!CI60=0)*CH128*(1+$E128*Index_운영!CI236)*Index_운영!CI60,$C128*$D128/$C$1*Index_운영!CI60))</f>
        <v>0</v>
      </c>
      <c r="CJ128" s="591">
        <f>IF(CJ$2=0,$C128*$D128/$C$1*Index_운영!CJ60*Index_운영!CJ$10,IF(NOT(CI128=0),NOT(Index_운영!CJ60=0)*CI128*(1+$E128*Index_운영!CJ236)*Index_운영!CJ60,$C128*$D128/$C$1*Index_운영!CJ60))</f>
        <v>0</v>
      </c>
      <c r="CK128" s="591">
        <f>IF(CK$2=0,$C128*$D128/$C$1*Index_운영!CK60*Index_운영!CK$10,IF(NOT(CJ128=0),NOT(Index_운영!CK60=0)*CJ128*(1+$E128*Index_운영!CK236)*Index_운영!CK60,$C128*$D128/$C$1*Index_운영!CK60))</f>
        <v>0</v>
      </c>
      <c r="CL128" s="591">
        <f>IF(CL$2=0,$C128*$D128/$C$1*Index_운영!CL60*Index_운영!CL$10,IF(NOT(CK128=0),NOT(Index_운영!CL60=0)*CK128*(1+$E128*Index_운영!CL236)*Index_운영!CL60,$C128*$D128/$C$1*Index_운영!CL60))</f>
        <v>0</v>
      </c>
      <c r="CM128" s="591">
        <f>IF(CM$2=0,$C128*$D128/$C$1*Index_운영!CM60*Index_운영!CM$10,IF(NOT(CL128=0),NOT(Index_운영!CM60=0)*CL128*(1+$E128*Index_운영!CM236)*Index_운영!CM60,$C128*$D128/$C$1*Index_운영!CM60))</f>
        <v>0</v>
      </c>
      <c r="CN128" s="591">
        <f>IF(CN$2=0,$C128*$D128/$C$1*Index_운영!CN60*Index_운영!CN$10,IF(NOT(CM128=0),NOT(Index_운영!CN60=0)*CM128*(1+$E128*Index_운영!CN236)*Index_운영!CN60,$C128*$D128/$C$1*Index_운영!CN60))</f>
        <v>0</v>
      </c>
      <c r="CO128" s="591">
        <f>IF(CO$2=0,$C128*$D128/$C$1*Index_운영!CO60*Index_운영!CO$10,IF(NOT(CN128=0),NOT(Index_운영!CO60=0)*CN128*(1+$E128*Index_운영!CO236)*Index_운영!CO60,$C128*$D128/$C$1*Index_운영!CO60))</f>
        <v>0</v>
      </c>
      <c r="CP128" s="591">
        <f>IF(CP$2=0,$C128*$D128/$C$1*Index_운영!CP60*Index_운영!CP$10,IF(NOT(CO128=0),NOT(Index_운영!CP60=0)*CO128*(1+$E128*Index_운영!CP236)*Index_운영!CP60,$C128*$D128/$C$1*Index_운영!CP60))</f>
        <v>0</v>
      </c>
      <c r="CQ128" s="591">
        <f>IF(CQ$2=0,$C128*$D128/$C$1*Index_운영!CQ60*Index_운영!CQ$10,IF(NOT(CP128=0),NOT(Index_운영!CQ60=0)*CP128*(1+$E128*Index_운영!CQ236)*Index_운영!CQ60,$C128*$D128/$C$1*Index_운영!CQ60))</f>
        <v>0</v>
      </c>
      <c r="CR128" s="591">
        <f>IF(CR$2=0,$C128*$D128/$C$1*Index_운영!CR60*Index_운영!CR$10,IF(NOT(CQ128=0),NOT(Index_운영!CR60=0)*CQ128*(1+$E128*Index_운영!CR236)*Index_운영!CR60,$C128*$D128/$C$1*Index_운영!CR60))</f>
        <v>0</v>
      </c>
      <c r="CS128" s="591">
        <f>IF(CS$2=0,$C128*$D128/$C$1*Index_운영!CS60*Index_운영!CS$10,IF(NOT(CR128=0),NOT(Index_운영!CS60=0)*CR128*(1+$E128*Index_운영!CS236)*Index_운영!CS60,$C128*$D128/$C$1*Index_운영!CS60))</f>
        <v>0</v>
      </c>
      <c r="CT128" s="591">
        <f>IF(CT$2=0,$C128*$D128/$C$1*Index_운영!CT60*Index_운영!CT$10,IF(NOT(CS128=0),NOT(Index_운영!CT60=0)*CS128*(1+$E128*Index_운영!CT236)*Index_운영!CT60,$C128*$D128/$C$1*Index_운영!CT60))</f>
        <v>0</v>
      </c>
      <c r="CU128" s="591">
        <f>IF(CU$2=0,$C128*$D128/$C$1*Index_운영!CU60*Index_운영!CU$10,IF(NOT(CT128=0),NOT(Index_운영!CU60=0)*CT128*(1+$E128*Index_운영!CU236)*Index_운영!CU60,$C128*$D128/$C$1*Index_운영!CU60))</f>
        <v>0</v>
      </c>
      <c r="CV128" s="591">
        <f>IF(CV$2=0,$C128*$D128/$C$1*Index_운영!CV60*Index_운영!CV$10,IF(NOT(CU128=0),NOT(Index_운영!CV60=0)*CU128*(1+$E128*Index_운영!CV236)*Index_운영!CV60,$C128*$D128/$C$1*Index_운영!CV60))</f>
        <v>0</v>
      </c>
      <c r="CW128" s="591">
        <f>IF(CW$2=0,$C128*$D128/$C$1*Index_운영!CW60*Index_운영!CW$10,IF(NOT(CV128=0),NOT(Index_운영!CW60=0)*CV128*(1+$E128*Index_운영!CW236)*Index_운영!CW60,$C128*$D128/$C$1*Index_운영!CW60))</f>
        <v>0</v>
      </c>
      <c r="CX128" s="591">
        <f>IF(CX$2=0,$C128*$D128/$C$1*Index_운영!CX60*Index_운영!CX$10,IF(NOT(CW128=0),NOT(Index_운영!CX60=0)*CW128*(1+$E128*Index_운영!CX236)*Index_운영!CX60,$C128*$D128/$C$1*Index_운영!CX60))</f>
        <v>0</v>
      </c>
      <c r="CY128" s="591">
        <f>IF(CY$2=0,$C128*$D128/$C$1*Index_운영!CY60*Index_운영!CY$10,IF(NOT(CX128=0),NOT(Index_운영!CY60=0)*CX128*(1+$E128*Index_운영!CY236)*Index_운영!CY60,$C128*$D128/$C$1*Index_운영!CY60))</f>
        <v>0</v>
      </c>
      <c r="CZ128" s="591">
        <f>IF(CZ$2=0,$C128*$D128/$C$1*Index_운영!CZ60*Index_운영!CZ$10,IF(NOT(CY128=0),NOT(Index_운영!CZ60=0)*CY128*(1+$E128*Index_운영!CZ236)*Index_운영!CZ60,$C128*$D128/$C$1*Index_운영!CZ60))</f>
        <v>0</v>
      </c>
      <c r="DA128" s="591">
        <f>IF(DA$2=0,$C128*$D128/$C$1*Index_운영!DA60*Index_운영!DA$10,IF(NOT(CZ128=0),NOT(Index_운영!DA60=0)*CZ128*(1+$E128*Index_운영!DA236)*Index_운영!DA60,$C128*$D128/$C$1*Index_운영!DA60))</f>
        <v>0</v>
      </c>
      <c r="DB128" s="591">
        <f>IF(DB$2=0,$C128*$D128/$C$1*Index_운영!DB60*Index_운영!DB$10,IF(NOT(DA128=0),NOT(Index_운영!DB60=0)*DA128*(1+$E128*Index_운영!DB236)*Index_운영!DB60,$C128*$D128/$C$1*Index_운영!DB60))</f>
        <v>0</v>
      </c>
      <c r="DC128" s="591">
        <f>IF(DC$2=0,$C128*$D128/$C$1*Index_운영!DC60*Index_운영!DC$10,IF(NOT(DB128=0),NOT(Index_운영!DC60=0)*DB128*(1+$E128*Index_운영!DC236)*Index_운영!DC60,$C128*$D128/$C$1*Index_운영!DC60))</f>
        <v>0</v>
      </c>
      <c r="DD128" s="591">
        <f>IF(DD$2=0,$C128*$D128/$C$1*Index_운영!DD60*Index_운영!DD$10,IF(NOT(DC128=0),NOT(Index_운영!DD60=0)*DC128*(1+$E128*Index_운영!DD236)*Index_운영!DD60,$C128*$D128/$C$1*Index_운영!DD60))</f>
        <v>0</v>
      </c>
      <c r="DE128" s="591">
        <f>IF(DE$2=0,$C128*$D128/$C$1*Index_운영!DE60*Index_운영!DE$10,IF(NOT(DD128=0),NOT(Index_운영!DE60=0)*DD128*(1+$E128*Index_운영!DE236)*Index_운영!DE60,$C128*$D128/$C$1*Index_운영!DE60))</f>
        <v>0</v>
      </c>
      <c r="DF128" s="591">
        <f>IF(DF$2=0,$C128*$D128/$C$1*Index_운영!DF60*Index_운영!DF$10,IF(NOT(DE128=0),NOT(Index_운영!DF60=0)*DE128*(1+$E128*Index_운영!DF236)*Index_운영!DF60,$C128*$D128/$C$1*Index_운영!DF60))</f>
        <v>0</v>
      </c>
      <c r="DG128" s="591">
        <f>IF(DG$2=0,$C128*$D128/$C$1*Index_운영!DG60*Index_운영!DG$10,IF(NOT(DF128=0),NOT(Index_운영!DG60=0)*DF128*(1+$E128*Index_운영!DG236)*Index_운영!DG60,$C128*$D128/$C$1*Index_운영!DG60))</f>
        <v>0</v>
      </c>
      <c r="DH128" s="591">
        <f>IF(DH$2=0,$C128*$D128/$C$1*Index_운영!DH60*Index_운영!DH$10,IF(NOT(DG128=0),NOT(Index_운영!DH60=0)*DG128*(1+$E128*Index_운영!DH236)*Index_운영!DH60,$C128*$D128/$C$1*Index_운영!DH60))</f>
        <v>0</v>
      </c>
      <c r="DI128" s="591">
        <f>IF(DI$2=0,$C128*$D128/$C$1*Index_운영!DI60*Index_운영!DI$10,IF(NOT(DH128=0),NOT(Index_운영!DI60=0)*DH128*(1+$E128*Index_운영!DI236)*Index_운영!DI60,$C128*$D128/$C$1*Index_운영!DI60))</f>
        <v>0</v>
      </c>
      <c r="DJ128" s="591">
        <f>IF(DJ$2=0,$C128*$D128/$C$1*Index_운영!DJ60*Index_운영!DJ$10,IF(NOT(DI128=0),NOT(Index_운영!DJ60=0)*DI128*(1+$E128*Index_운영!DJ236)*Index_운영!DJ60,$C128*$D128/$C$1*Index_운영!DJ60))</f>
        <v>0</v>
      </c>
      <c r="DK128" s="591">
        <f>IF(DK$2=0,$C128*$D128/$C$1*Index_운영!DK60*Index_운영!DK$10,IF(NOT(DJ128=0),NOT(Index_운영!DK60=0)*DJ128*(1+$E128*Index_운영!DK236)*Index_운영!DK60,$C128*$D128/$C$1*Index_운영!DK60))</f>
        <v>0</v>
      </c>
      <c r="DL128" s="591">
        <f>IF(DL$2=0,$C128*$D128/$C$1*Index_운영!DL60*Index_운영!DL$10,IF(NOT(DK128=0),NOT(Index_운영!DL60=0)*DK128*(1+$E128*Index_운영!DL236)*Index_운영!DL60,$C128*$D128/$C$1*Index_운영!DL60))</f>
        <v>0</v>
      </c>
      <c r="DM128" s="591">
        <f>IF(DM$2=0,$C128*$D128/$C$1*Index_운영!DM60*Index_운영!DM$10,IF(NOT(DL128=0),NOT(Index_운영!DM60=0)*DL128*(1+$E128*Index_운영!DM236)*Index_운영!DM60,$C128*$D128/$C$1*Index_운영!DM60))</f>
        <v>0</v>
      </c>
      <c r="DN128" s="591">
        <f>IF(DN$2=0,$C128*$D128/$C$1*Index_운영!DN60*Index_운영!DN$10,IF(NOT(DM128=0),NOT(Index_운영!DN60=0)*DM128*(1+$E128*Index_운영!DN236)*Index_운영!DN60,$C128*$D128/$C$1*Index_운영!DN60))</f>
        <v>0</v>
      </c>
      <c r="DO128" s="591">
        <f>IF(DO$2=0,$C128*$D128/$C$1*Index_운영!DO60*Index_운영!DO$10,IF(NOT(DN128=0),NOT(Index_운영!DO60=0)*DN128*(1+$E128*Index_운영!DO236)*Index_운영!DO60,$C128*$D128/$C$1*Index_운영!DO60))</f>
        <v>0</v>
      </c>
      <c r="DP128" s="591">
        <f>IF(DP$2=0,$C128*$D128/$C$1*Index_운영!DP60*Index_운영!DP$10,IF(NOT(DO128=0),NOT(Index_운영!DP60=0)*DO128*(1+$E128*Index_운영!DP236)*Index_운영!DP60,$C128*$D128/$C$1*Index_운영!DP60))</f>
        <v>0</v>
      </c>
      <c r="DQ128" s="591">
        <f>IF(DQ$2=0,$C128*$D128/$C$1*Index_운영!DQ60*Index_운영!DQ$10,IF(NOT(DP128=0),NOT(Index_운영!DQ60=0)*DP128*(1+$E128*Index_운영!DQ236)*Index_운영!DQ60,$C128*$D128/$C$1*Index_운영!DQ60))</f>
        <v>0</v>
      </c>
      <c r="DR128" s="591">
        <f>IF(DR$2=0,$C128*$D128/$C$1*Index_운영!DR60*Index_운영!DR$10,IF(NOT(DQ128=0),NOT(Index_운영!DR60=0)*DQ128*(1+$E128*Index_운영!DR236)*Index_운영!DR60,$C128*$D128/$C$1*Index_운영!DR60))</f>
        <v>0</v>
      </c>
      <c r="DS128" s="591">
        <f>IF(DS$2=0,$C128*$D128/$C$1*Index_운영!DS60*Index_운영!DS$10,IF(NOT(DR128=0),NOT(Index_운영!DS60=0)*DR128*(1+$E128*Index_운영!DS236)*Index_운영!DS60,$C128*$D128/$C$1*Index_운영!DS60))</f>
        <v>0</v>
      </c>
      <c r="DT128" s="591">
        <f>IF(DT$2=0,$C128*$D128/$C$1*Index_운영!DT60*Index_운영!DT$10,IF(NOT(DS128=0),NOT(Index_운영!DT60=0)*DS128*(1+$E128*Index_운영!DT236)*Index_운영!DT60,$C128*$D128/$C$1*Index_운영!DT60))</f>
        <v>0</v>
      </c>
      <c r="DU128" s="591">
        <f>IF(DU$2=0,$C128*$D128/$C$1*Index_운영!DU60*Index_운영!DU$10,IF(NOT(DT128=0),NOT(Index_운영!DU60=0)*DT128*(1+$E128*Index_운영!DU236)*Index_운영!DU60,$C128*$D128/$C$1*Index_운영!DU60))</f>
        <v>0</v>
      </c>
      <c r="DV128" s="591">
        <f>IF(DV$2=0,$C128*$D128/$C$1*Index_운영!DV60*Index_운영!DV$10,IF(NOT(DU128=0),NOT(Index_운영!DV60=0)*DU128*(1+$E128*Index_운영!DV236)*Index_운영!DV60,$C128*$D128/$C$1*Index_운영!DV60))</f>
        <v>0</v>
      </c>
    </row>
    <row r="129" spans="1:126" s="485" customFormat="1" outlineLevel="1" x14ac:dyDescent="0.4">
      <c r="A129" s="737"/>
      <c r="B129" s="464">
        <f>'Rent Roll'!$B35</f>
        <v>0</v>
      </c>
      <c r="C129" s="1219">
        <f>'Rent Roll'!$K35</f>
        <v>0</v>
      </c>
      <c r="D129" s="1220">
        <f>'Rent Roll'!$S35</f>
        <v>0</v>
      </c>
      <c r="E129" s="1221">
        <f>'Rent Roll'!$T35</f>
        <v>0</v>
      </c>
      <c r="F129" s="588">
        <f>IF(F$2=0,$C129*$D129/$C$1*Index_운영!F61*Index_운영!F$10,IF(NOT(E129=0),NOT(Index_운영!F61=0)*E129*(1+$E129*Index_운영!F237)*Index_운영!F61,$C129*$D129/$C$1*Index_운영!F61))</f>
        <v>0</v>
      </c>
      <c r="G129" s="591">
        <f>IF(G$2=0,$C129*$D129/$C$1*Index_운영!G61*Index_운영!G$10,IF(NOT(F129=0),NOT(Index_운영!G61=0)*F129*(1+$E129*Index_운영!G237)*Index_운영!G61,$C129*$D129/$C$1*Index_운영!G61))</f>
        <v>0</v>
      </c>
      <c r="H129" s="591">
        <f>IF(H$2=0,$C129*$D129/$C$1*Index_운영!H61*Index_운영!H$10,IF(NOT(G129=0),NOT(Index_운영!H61=0)*G129*(1+$E129*Index_운영!H237)*Index_운영!H61,$C129*$D129/$C$1*Index_운영!H61))</f>
        <v>0</v>
      </c>
      <c r="I129" s="591">
        <f>IF(I$2=0,$C129*$D129/$C$1*Index_운영!I61*Index_운영!I$10,IF(NOT(H129=0),NOT(Index_운영!I61=0)*H129*(1+$E129*Index_운영!I237)*Index_운영!I61,$C129*$D129/$C$1*Index_운영!I61))</f>
        <v>0</v>
      </c>
      <c r="J129" s="591">
        <f>IF(J$2=0,$C129*$D129/$C$1*Index_운영!J61*Index_운영!J$10,IF(NOT(I129=0),NOT(Index_운영!J61=0)*I129*(1+$E129*Index_운영!J237)*Index_운영!J61,$C129*$D129/$C$1*Index_운영!J61))</f>
        <v>0</v>
      </c>
      <c r="K129" s="591">
        <f>IF(K$2=0,$C129*$D129/$C$1*Index_운영!K61*Index_운영!K$10,IF(NOT(J129=0),NOT(Index_운영!K61=0)*J129*(1+$E129*Index_운영!K237)*Index_운영!K61,$C129*$D129/$C$1*Index_운영!K61))</f>
        <v>0</v>
      </c>
      <c r="L129" s="591">
        <f>IF(L$2=0,$C129*$D129/$C$1*Index_운영!L61*Index_운영!L$10,IF(NOT(K129=0),NOT(Index_운영!L61=0)*K129*(1+$E129*Index_운영!L237)*Index_운영!L61,$C129*$D129/$C$1*Index_운영!L61))</f>
        <v>0</v>
      </c>
      <c r="M129" s="591">
        <f>IF(M$2=0,$C129*$D129/$C$1*Index_운영!M61*Index_운영!M$10,IF(NOT(L129=0),NOT(Index_운영!M61=0)*L129*(1+$E129*Index_운영!M237)*Index_운영!M61,$C129*$D129/$C$1*Index_운영!M61))</f>
        <v>0</v>
      </c>
      <c r="N129" s="591">
        <f>IF(N$2=0,$C129*$D129/$C$1*Index_운영!N61*Index_운영!N$10,IF(NOT(M129=0),NOT(Index_운영!N61=0)*M129*(1+$E129*Index_운영!N237)*Index_운영!N61,$C129*$D129/$C$1*Index_운영!N61))</f>
        <v>0</v>
      </c>
      <c r="O129" s="591">
        <f>IF(O$2=0,$C129*$D129/$C$1*Index_운영!O61*Index_운영!O$10,IF(NOT(N129=0),NOT(Index_운영!O61=0)*N129*(1+$E129*Index_운영!O237)*Index_운영!O61,$C129*$D129/$C$1*Index_운영!O61))</f>
        <v>0</v>
      </c>
      <c r="P129" s="591">
        <f>IF(P$2=0,$C129*$D129/$C$1*Index_운영!P61*Index_운영!P$10,IF(NOT(O129=0),NOT(Index_운영!P61=0)*O129*(1+$E129*Index_운영!P237)*Index_운영!P61,$C129*$D129/$C$1*Index_운영!P61))</f>
        <v>0</v>
      </c>
      <c r="Q129" s="591">
        <f>IF(Q$2=0,$C129*$D129/$C$1*Index_운영!Q61*Index_운영!Q$10,IF(NOT(P129=0),NOT(Index_운영!Q61=0)*P129*(1+$E129*Index_운영!Q237)*Index_운영!Q61,$C129*$D129/$C$1*Index_운영!Q61))</f>
        <v>0</v>
      </c>
      <c r="R129" s="591">
        <f>IF(R$2=0,$C129*$D129/$C$1*Index_운영!R61*Index_운영!R$10,IF(NOT(Q129=0),NOT(Index_운영!R61=0)*Q129*(1+$E129*Index_운영!R237)*Index_운영!R61,$C129*$D129/$C$1*Index_운영!R61))</f>
        <v>0</v>
      </c>
      <c r="S129" s="591">
        <f>IF(S$2=0,$C129*$D129/$C$1*Index_운영!S61*Index_운영!S$10,IF(NOT(R129=0),NOT(Index_운영!S61=0)*R129*(1+$E129*Index_운영!S237)*Index_운영!S61,$C129*$D129/$C$1*Index_운영!S61))</f>
        <v>0</v>
      </c>
      <c r="T129" s="591">
        <f>IF(T$2=0,$C129*$D129/$C$1*Index_운영!T61*Index_운영!T$10,IF(NOT(S129=0),NOT(Index_운영!T61=0)*S129*(1+$E129*Index_운영!T237)*Index_운영!T61,$C129*$D129/$C$1*Index_운영!T61))</f>
        <v>0</v>
      </c>
      <c r="U129" s="591">
        <f>IF(U$2=0,$C129*$D129/$C$1*Index_운영!U61*Index_운영!U$10,IF(NOT(T129=0),NOT(Index_운영!U61=0)*T129*(1+$E129*Index_운영!U237)*Index_운영!U61,$C129*$D129/$C$1*Index_운영!U61))</f>
        <v>0</v>
      </c>
      <c r="V129" s="591">
        <f>IF(V$2=0,$C129*$D129/$C$1*Index_운영!V61*Index_운영!V$10,IF(NOT(U129=0),NOT(Index_운영!V61=0)*U129*(1+$E129*Index_운영!V237)*Index_운영!V61,$C129*$D129/$C$1*Index_운영!V61))</f>
        <v>0</v>
      </c>
      <c r="W129" s="591">
        <f>IF(W$2=0,$C129*$D129/$C$1*Index_운영!W61*Index_운영!W$10,IF(NOT(V129=0),NOT(Index_운영!W61=0)*V129*(1+$E129*Index_운영!W237)*Index_운영!W61,$C129*$D129/$C$1*Index_운영!W61))</f>
        <v>0</v>
      </c>
      <c r="X129" s="591">
        <f>IF(X$2=0,$C129*$D129/$C$1*Index_운영!X61*Index_운영!X$10,IF(NOT(W129=0),NOT(Index_운영!X61=0)*W129*(1+$E129*Index_운영!X237)*Index_운영!X61,$C129*$D129/$C$1*Index_운영!X61))</f>
        <v>0</v>
      </c>
      <c r="Y129" s="591">
        <f>IF(Y$2=0,$C129*$D129/$C$1*Index_운영!Y61*Index_운영!Y$10,IF(NOT(X129=0),NOT(Index_운영!Y61=0)*X129*(1+$E129*Index_운영!Y237)*Index_운영!Y61,$C129*$D129/$C$1*Index_운영!Y61))</f>
        <v>0</v>
      </c>
      <c r="Z129" s="591">
        <f>IF(Z$2=0,$C129*$D129/$C$1*Index_운영!Z61*Index_운영!Z$10,IF(NOT(Y129=0),NOT(Index_운영!Z61=0)*Y129*(1+$E129*Index_운영!Z237)*Index_운영!Z61,$C129*$D129/$C$1*Index_운영!Z61))</f>
        <v>0</v>
      </c>
      <c r="AA129" s="591">
        <f>IF(AA$2=0,$C129*$D129/$C$1*Index_운영!AA61*Index_운영!AA$10,IF(NOT(Z129=0),NOT(Index_운영!AA61=0)*Z129*(1+$E129*Index_운영!AA237)*Index_운영!AA61,$C129*$D129/$C$1*Index_운영!AA61))</f>
        <v>0</v>
      </c>
      <c r="AB129" s="591">
        <f>IF(AB$2=0,$C129*$D129/$C$1*Index_운영!AB61*Index_운영!AB$10,IF(NOT(AA129=0),NOT(Index_운영!AB61=0)*AA129*(1+$E129*Index_운영!AB237)*Index_운영!AB61,$C129*$D129/$C$1*Index_운영!AB61))</f>
        <v>0</v>
      </c>
      <c r="AC129" s="591">
        <f>IF(AC$2=0,$C129*$D129/$C$1*Index_운영!AC61*Index_운영!AC$10,IF(NOT(AB129=0),NOT(Index_운영!AC61=0)*AB129*(1+$E129*Index_운영!AC237)*Index_운영!AC61,$C129*$D129/$C$1*Index_운영!AC61))</f>
        <v>0</v>
      </c>
      <c r="AD129" s="591">
        <f>IF(AD$2=0,$C129*$D129/$C$1*Index_운영!AD61*Index_운영!AD$10,IF(NOT(AC129=0),NOT(Index_운영!AD61=0)*AC129*(1+$E129*Index_운영!AD237)*Index_운영!AD61,$C129*$D129/$C$1*Index_운영!AD61))</f>
        <v>0</v>
      </c>
      <c r="AE129" s="591">
        <f>IF(AE$2=0,$C129*$D129/$C$1*Index_운영!AE61*Index_운영!AE$10,IF(NOT(AD129=0),NOT(Index_운영!AE61=0)*AD129*(1+$E129*Index_운영!AE237)*Index_운영!AE61,$C129*$D129/$C$1*Index_운영!AE61))</f>
        <v>0</v>
      </c>
      <c r="AF129" s="591">
        <f>IF(AF$2=0,$C129*$D129/$C$1*Index_운영!AF61*Index_운영!AF$10,IF(NOT(AE129=0),NOT(Index_운영!AF61=0)*AE129*(1+$E129*Index_운영!AF237)*Index_운영!AF61,$C129*$D129/$C$1*Index_운영!AF61))</f>
        <v>0</v>
      </c>
      <c r="AG129" s="591">
        <f>IF(AG$2=0,$C129*$D129/$C$1*Index_운영!AG61*Index_운영!AG$10,IF(NOT(AF129=0),NOT(Index_운영!AG61=0)*AF129*(1+$E129*Index_운영!AG237)*Index_운영!AG61,$C129*$D129/$C$1*Index_운영!AG61))</f>
        <v>0</v>
      </c>
      <c r="AH129" s="591">
        <f>IF(AH$2=0,$C129*$D129/$C$1*Index_운영!AH61*Index_운영!AH$10,IF(NOT(AG129=0),NOT(Index_운영!AH61=0)*AG129*(1+$E129*Index_운영!AH237)*Index_운영!AH61,$C129*$D129/$C$1*Index_운영!AH61))</f>
        <v>0</v>
      </c>
      <c r="AI129" s="591">
        <f>IF(AI$2=0,$C129*$D129/$C$1*Index_운영!AI61*Index_운영!AI$10,IF(NOT(AH129=0),NOT(Index_운영!AI61=0)*AH129*(1+$E129*Index_운영!AI237)*Index_운영!AI61,$C129*$D129/$C$1*Index_운영!AI61))</f>
        <v>0</v>
      </c>
      <c r="AJ129" s="591">
        <f>IF(AJ$2=0,$C129*$D129/$C$1*Index_운영!AJ61*Index_운영!AJ$10,IF(NOT(AI129=0),NOT(Index_운영!AJ61=0)*AI129*(1+$E129*Index_운영!AJ237)*Index_운영!AJ61,$C129*$D129/$C$1*Index_운영!AJ61))</f>
        <v>0</v>
      </c>
      <c r="AK129" s="591">
        <f>IF(AK$2=0,$C129*$D129/$C$1*Index_운영!AK61*Index_운영!AK$10,IF(NOT(AJ129=0),NOT(Index_운영!AK61=0)*AJ129*(1+$E129*Index_운영!AK237)*Index_운영!AK61,$C129*$D129/$C$1*Index_운영!AK61))</f>
        <v>0</v>
      </c>
      <c r="AL129" s="591">
        <f>IF(AL$2=0,$C129*$D129/$C$1*Index_운영!AL61*Index_운영!AL$10,IF(NOT(AK129=0),NOT(Index_운영!AL61=0)*AK129*(1+$E129*Index_운영!AL237)*Index_운영!AL61,$C129*$D129/$C$1*Index_운영!AL61))</f>
        <v>0</v>
      </c>
      <c r="AM129" s="591">
        <f>IF(AM$2=0,$C129*$D129/$C$1*Index_운영!AM61*Index_운영!AM$10,IF(NOT(AL129=0),NOT(Index_운영!AM61=0)*AL129*(1+$E129*Index_운영!AM237)*Index_운영!AM61,$C129*$D129/$C$1*Index_운영!AM61))</f>
        <v>0</v>
      </c>
      <c r="AN129" s="591">
        <f>IF(AN$2=0,$C129*$D129/$C$1*Index_운영!AN61*Index_운영!AN$10,IF(NOT(AM129=0),NOT(Index_운영!AN61=0)*AM129*(1+$E129*Index_운영!AN237)*Index_운영!AN61,$C129*$D129/$C$1*Index_운영!AN61))</f>
        <v>0</v>
      </c>
      <c r="AO129" s="591">
        <f>IF(AO$2=0,$C129*$D129/$C$1*Index_운영!AO61*Index_운영!AO$10,IF(NOT(AN129=0),NOT(Index_운영!AO61=0)*AN129*(1+$E129*Index_운영!AO237)*Index_운영!AO61,$C129*$D129/$C$1*Index_운영!AO61))</f>
        <v>0</v>
      </c>
      <c r="AP129" s="591">
        <f>IF(AP$2=0,$C129*$D129/$C$1*Index_운영!AP61*Index_운영!AP$10,IF(NOT(AO129=0),NOT(Index_운영!AP61=0)*AO129*(1+$E129*Index_운영!AP237)*Index_운영!AP61,$C129*$D129/$C$1*Index_운영!AP61))</f>
        <v>0</v>
      </c>
      <c r="AQ129" s="591">
        <f>IF(AQ$2=0,$C129*$D129/$C$1*Index_운영!AQ61*Index_운영!AQ$10,IF(NOT(AP129=0),NOT(Index_운영!AQ61=0)*AP129*(1+$E129*Index_운영!AQ237)*Index_운영!AQ61,$C129*$D129/$C$1*Index_운영!AQ61))</f>
        <v>0</v>
      </c>
      <c r="AR129" s="591">
        <f>IF(AR$2=0,$C129*$D129/$C$1*Index_운영!AR61*Index_운영!AR$10,IF(NOT(AQ129=0),NOT(Index_운영!AR61=0)*AQ129*(1+$E129*Index_운영!AR237)*Index_운영!AR61,$C129*$D129/$C$1*Index_운영!AR61))</f>
        <v>0</v>
      </c>
      <c r="AS129" s="591">
        <f>IF(AS$2=0,$C129*$D129/$C$1*Index_운영!AS61*Index_운영!AS$10,IF(NOT(AR129=0),NOT(Index_운영!AS61=0)*AR129*(1+$E129*Index_운영!AS237)*Index_운영!AS61,$C129*$D129/$C$1*Index_운영!AS61))</f>
        <v>0</v>
      </c>
      <c r="AT129" s="591">
        <f>IF(AT$2=0,$C129*$D129/$C$1*Index_운영!AT61*Index_운영!AT$10,IF(NOT(AS129=0),NOT(Index_운영!AT61=0)*AS129*(1+$E129*Index_운영!AT237)*Index_운영!AT61,$C129*$D129/$C$1*Index_운영!AT61))</f>
        <v>0</v>
      </c>
      <c r="AU129" s="591">
        <f>IF(AU$2=0,$C129*$D129/$C$1*Index_운영!AU61*Index_운영!AU$10,IF(NOT(AT129=0),NOT(Index_운영!AU61=0)*AT129*(1+$E129*Index_운영!AU237)*Index_운영!AU61,$C129*$D129/$C$1*Index_운영!AU61))</f>
        <v>0</v>
      </c>
      <c r="AV129" s="591">
        <f>IF(AV$2=0,$C129*$D129/$C$1*Index_운영!AV61*Index_운영!AV$10,IF(NOT(AU129=0),NOT(Index_운영!AV61=0)*AU129*(1+$E129*Index_운영!AV237)*Index_운영!AV61,$C129*$D129/$C$1*Index_운영!AV61))</f>
        <v>0</v>
      </c>
      <c r="AW129" s="591">
        <f>IF(AW$2=0,$C129*$D129/$C$1*Index_운영!AW61*Index_운영!AW$10,IF(NOT(AV129=0),NOT(Index_운영!AW61=0)*AV129*(1+$E129*Index_운영!AW237)*Index_운영!AW61,$C129*$D129/$C$1*Index_운영!AW61))</f>
        <v>0</v>
      </c>
      <c r="AX129" s="591">
        <f>IF(AX$2=0,$C129*$D129/$C$1*Index_운영!AX61*Index_운영!AX$10,IF(NOT(AW129=0),NOT(Index_운영!AX61=0)*AW129*(1+$E129*Index_운영!AX237)*Index_운영!AX61,$C129*$D129/$C$1*Index_운영!AX61))</f>
        <v>0</v>
      </c>
      <c r="AY129" s="591">
        <f>IF(AY$2=0,$C129*$D129/$C$1*Index_운영!AY61*Index_운영!AY$10,IF(NOT(AX129=0),NOT(Index_운영!AY61=0)*AX129*(1+$E129*Index_운영!AY237)*Index_운영!AY61,$C129*$D129/$C$1*Index_운영!AY61))</f>
        <v>0</v>
      </c>
      <c r="AZ129" s="591">
        <f>IF(AZ$2=0,$C129*$D129/$C$1*Index_운영!AZ61*Index_운영!AZ$10,IF(NOT(AY129=0),NOT(Index_운영!AZ61=0)*AY129*(1+$E129*Index_운영!AZ237)*Index_운영!AZ61,$C129*$D129/$C$1*Index_운영!AZ61))</f>
        <v>0</v>
      </c>
      <c r="BA129" s="591">
        <f>IF(BA$2=0,$C129*$D129/$C$1*Index_운영!BA61*Index_운영!BA$10,IF(NOT(AZ129=0),NOT(Index_운영!BA61=0)*AZ129*(1+$E129*Index_운영!BA237)*Index_운영!BA61,$C129*$D129/$C$1*Index_운영!BA61))</f>
        <v>0</v>
      </c>
      <c r="BB129" s="591">
        <f>IF(BB$2=0,$C129*$D129/$C$1*Index_운영!BB61*Index_운영!BB$10,IF(NOT(BA129=0),NOT(Index_운영!BB61=0)*BA129*(1+$E129*Index_운영!BB237)*Index_운영!BB61,$C129*$D129/$C$1*Index_운영!BB61))</f>
        <v>0</v>
      </c>
      <c r="BC129" s="591">
        <f>IF(BC$2=0,$C129*$D129/$C$1*Index_운영!BC61*Index_운영!BC$10,IF(NOT(BB129=0),NOT(Index_운영!BC61=0)*BB129*(1+$E129*Index_운영!BC237)*Index_운영!BC61,$C129*$D129/$C$1*Index_운영!BC61))</f>
        <v>0</v>
      </c>
      <c r="BD129" s="591">
        <f>IF(BD$2=0,$C129*$D129/$C$1*Index_운영!BD61*Index_운영!BD$10,IF(NOT(BC129=0),NOT(Index_운영!BD61=0)*BC129*(1+$E129*Index_운영!BD237)*Index_운영!BD61,$C129*$D129/$C$1*Index_운영!BD61))</f>
        <v>0</v>
      </c>
      <c r="BE129" s="591">
        <f>IF(BE$2=0,$C129*$D129/$C$1*Index_운영!BE61*Index_운영!BE$10,IF(NOT(BD129=0),NOT(Index_운영!BE61=0)*BD129*(1+$E129*Index_운영!BE237)*Index_운영!BE61,$C129*$D129/$C$1*Index_운영!BE61))</f>
        <v>0</v>
      </c>
      <c r="BF129" s="591">
        <f>IF(BF$2=0,$C129*$D129/$C$1*Index_운영!BF61*Index_운영!BF$10,IF(NOT(BE129=0),NOT(Index_운영!BF61=0)*BE129*(1+$E129*Index_운영!BF237)*Index_운영!BF61,$C129*$D129/$C$1*Index_운영!BF61))</f>
        <v>0</v>
      </c>
      <c r="BG129" s="591">
        <f>IF(BG$2=0,$C129*$D129/$C$1*Index_운영!BG61*Index_운영!BG$10,IF(NOT(BF129=0),NOT(Index_운영!BG61=0)*BF129*(1+$E129*Index_운영!BG237)*Index_운영!BG61,$C129*$D129/$C$1*Index_운영!BG61))</f>
        <v>0</v>
      </c>
      <c r="BH129" s="591">
        <f>IF(BH$2=0,$C129*$D129/$C$1*Index_운영!BH61*Index_운영!BH$10,IF(NOT(BG129=0),NOT(Index_운영!BH61=0)*BG129*(1+$E129*Index_운영!BH237)*Index_운영!BH61,$C129*$D129/$C$1*Index_운영!BH61))</f>
        <v>0</v>
      </c>
      <c r="BI129" s="591">
        <f>IF(BI$2=0,$C129*$D129/$C$1*Index_운영!BI61*Index_운영!BI$10,IF(NOT(BH129=0),NOT(Index_운영!BI61=0)*BH129*(1+$E129*Index_운영!BI237)*Index_운영!BI61,$C129*$D129/$C$1*Index_운영!BI61))</f>
        <v>0</v>
      </c>
      <c r="BJ129" s="591">
        <f>IF(BJ$2=0,$C129*$D129/$C$1*Index_운영!BJ61*Index_운영!BJ$10,IF(NOT(BI129=0),NOT(Index_운영!BJ61=0)*BI129*(1+$E129*Index_운영!BJ237)*Index_운영!BJ61,$C129*$D129/$C$1*Index_운영!BJ61))</f>
        <v>0</v>
      </c>
      <c r="BK129" s="591">
        <f>IF(BK$2=0,$C129*$D129/$C$1*Index_운영!BK61*Index_운영!BK$10,IF(NOT(BJ129=0),NOT(Index_운영!BK61=0)*BJ129*(1+$E129*Index_운영!BK237)*Index_운영!BK61,$C129*$D129/$C$1*Index_운영!BK61))</f>
        <v>0</v>
      </c>
      <c r="BL129" s="591">
        <f>IF(BL$2=0,$C129*$D129/$C$1*Index_운영!BL61*Index_운영!BL$10,IF(NOT(BK129=0),NOT(Index_운영!BL61=0)*BK129*(1+$E129*Index_운영!BL237)*Index_운영!BL61,$C129*$D129/$C$1*Index_운영!BL61))</f>
        <v>0</v>
      </c>
      <c r="BM129" s="591">
        <f>IF(BM$2=0,$C129*$D129/$C$1*Index_운영!BM61*Index_운영!BM$10,IF(NOT(BL129=0),NOT(Index_운영!BM61=0)*BL129*(1+$E129*Index_운영!BM237)*Index_운영!BM61,$C129*$D129/$C$1*Index_운영!BM61))</f>
        <v>0</v>
      </c>
      <c r="BN129" s="591">
        <f>IF(BN$2=0,$C129*$D129/$C$1*Index_운영!BN61*Index_운영!BN$10,IF(NOT(BM129=0),NOT(Index_운영!BN61=0)*BM129*(1+$E129*Index_운영!BN237)*Index_운영!BN61,$C129*$D129/$C$1*Index_운영!BN61))</f>
        <v>0</v>
      </c>
      <c r="BO129" s="591">
        <f>IF(BO$2=0,$C129*$D129/$C$1*Index_운영!BO61*Index_운영!BO$10,IF(NOT(BN129=0),NOT(Index_운영!BO61=0)*BN129*(1+$E129*Index_운영!BO237)*Index_운영!BO61,$C129*$D129/$C$1*Index_운영!BO61))</f>
        <v>0</v>
      </c>
      <c r="BP129" s="591">
        <f>IF(BP$2=0,$C129*$D129/$C$1*Index_운영!BP61*Index_운영!BP$10,IF(NOT(BO129=0),NOT(Index_운영!BP61=0)*BO129*(1+$E129*Index_운영!BP237)*Index_운영!BP61,$C129*$D129/$C$1*Index_운영!BP61))</f>
        <v>0</v>
      </c>
      <c r="BQ129" s="591">
        <f>IF(BQ$2=0,$C129*$D129/$C$1*Index_운영!BQ61*Index_운영!BQ$10,IF(NOT(BP129=0),NOT(Index_운영!BQ61=0)*BP129*(1+$E129*Index_운영!BQ237)*Index_운영!BQ61,$C129*$D129/$C$1*Index_운영!BQ61))</f>
        <v>0</v>
      </c>
      <c r="BR129" s="591">
        <f>IF(BR$2=0,$C129*$D129/$C$1*Index_운영!BR61*Index_운영!BR$10,IF(NOT(BQ129=0),NOT(Index_운영!BR61=0)*BQ129*(1+$E129*Index_운영!BR237)*Index_운영!BR61,$C129*$D129/$C$1*Index_운영!BR61))</f>
        <v>0</v>
      </c>
      <c r="BS129" s="591">
        <f>IF(BS$2=0,$C129*$D129/$C$1*Index_운영!BS61*Index_운영!BS$10,IF(NOT(BR129=0),NOT(Index_운영!BS61=0)*BR129*(1+$E129*Index_운영!BS237)*Index_운영!BS61,$C129*$D129/$C$1*Index_운영!BS61))</f>
        <v>0</v>
      </c>
      <c r="BT129" s="591">
        <f>IF(BT$2=0,$C129*$D129/$C$1*Index_운영!BT61*Index_운영!BT$10,IF(NOT(BS129=0),NOT(Index_운영!BT61=0)*BS129*(1+$E129*Index_운영!BT237)*Index_운영!BT61,$C129*$D129/$C$1*Index_운영!BT61))</f>
        <v>0</v>
      </c>
      <c r="BU129" s="591">
        <f>IF(BU$2=0,$C129*$D129/$C$1*Index_운영!BU61*Index_운영!BU$10,IF(NOT(BT129=0),NOT(Index_운영!BU61=0)*BT129*(1+$E129*Index_운영!BU237)*Index_운영!BU61,$C129*$D129/$C$1*Index_운영!BU61))</f>
        <v>0</v>
      </c>
      <c r="BV129" s="591">
        <f>IF(BV$2=0,$C129*$D129/$C$1*Index_운영!BV61*Index_운영!BV$10,IF(NOT(BU129=0),NOT(Index_운영!BV61=0)*BU129*(1+$E129*Index_운영!BV237)*Index_운영!BV61,$C129*$D129/$C$1*Index_운영!BV61))</f>
        <v>0</v>
      </c>
      <c r="BW129" s="591">
        <f>IF(BW$2=0,$C129*$D129/$C$1*Index_운영!BW61*Index_운영!BW$10,IF(NOT(BV129=0),NOT(Index_운영!BW61=0)*BV129*(1+$E129*Index_운영!BW237)*Index_운영!BW61,$C129*$D129/$C$1*Index_운영!BW61))</f>
        <v>0</v>
      </c>
      <c r="BX129" s="591">
        <f>IF(BX$2=0,$C129*$D129/$C$1*Index_운영!BX61*Index_운영!BX$10,IF(NOT(BW129=0),NOT(Index_운영!BX61=0)*BW129*(1+$E129*Index_운영!BX237)*Index_운영!BX61,$C129*$D129/$C$1*Index_운영!BX61))</f>
        <v>0</v>
      </c>
      <c r="BY129" s="591">
        <f>IF(BY$2=0,$C129*$D129/$C$1*Index_운영!BY61*Index_운영!BY$10,IF(NOT(BX129=0),NOT(Index_운영!BY61=0)*BX129*(1+$E129*Index_운영!BY237)*Index_운영!BY61,$C129*$D129/$C$1*Index_운영!BY61))</f>
        <v>0</v>
      </c>
      <c r="BZ129" s="591">
        <f>IF(BZ$2=0,$C129*$D129/$C$1*Index_운영!BZ61*Index_운영!BZ$10,IF(NOT(BY129=0),NOT(Index_운영!BZ61=0)*BY129*(1+$E129*Index_운영!BZ237)*Index_운영!BZ61,$C129*$D129/$C$1*Index_운영!BZ61))</f>
        <v>0</v>
      </c>
      <c r="CA129" s="591">
        <f>IF(CA$2=0,$C129*$D129/$C$1*Index_운영!CA61*Index_운영!CA$10,IF(NOT(BZ129=0),NOT(Index_운영!CA61=0)*BZ129*(1+$E129*Index_운영!CA237)*Index_운영!CA61,$C129*$D129/$C$1*Index_운영!CA61))</f>
        <v>0</v>
      </c>
      <c r="CB129" s="591">
        <f>IF(CB$2=0,$C129*$D129/$C$1*Index_운영!CB61*Index_운영!CB$10,IF(NOT(CA129=0),NOT(Index_운영!CB61=0)*CA129*(1+$E129*Index_운영!CB237)*Index_운영!CB61,$C129*$D129/$C$1*Index_운영!CB61))</f>
        <v>0</v>
      </c>
      <c r="CC129" s="591">
        <f>IF(CC$2=0,$C129*$D129/$C$1*Index_운영!CC61*Index_운영!CC$10,IF(NOT(CB129=0),NOT(Index_운영!CC61=0)*CB129*(1+$E129*Index_운영!CC237)*Index_운영!CC61,$C129*$D129/$C$1*Index_운영!CC61))</f>
        <v>0</v>
      </c>
      <c r="CD129" s="591">
        <f>IF(CD$2=0,$C129*$D129/$C$1*Index_운영!CD61*Index_운영!CD$10,IF(NOT(CC129=0),NOT(Index_운영!CD61=0)*CC129*(1+$E129*Index_운영!CD237)*Index_운영!CD61,$C129*$D129/$C$1*Index_운영!CD61))</f>
        <v>0</v>
      </c>
      <c r="CE129" s="591">
        <f>IF(CE$2=0,$C129*$D129/$C$1*Index_운영!CE61*Index_운영!CE$10,IF(NOT(CD129=0),NOT(Index_운영!CE61=0)*CD129*(1+$E129*Index_운영!CE237)*Index_운영!CE61,$C129*$D129/$C$1*Index_운영!CE61))</f>
        <v>0</v>
      </c>
      <c r="CF129" s="591">
        <f>IF(CF$2=0,$C129*$D129/$C$1*Index_운영!CF61*Index_운영!CF$10,IF(NOT(CE129=0),NOT(Index_운영!CF61=0)*CE129*(1+$E129*Index_운영!CF237)*Index_운영!CF61,$C129*$D129/$C$1*Index_운영!CF61))</f>
        <v>0</v>
      </c>
      <c r="CG129" s="591">
        <f>IF(CG$2=0,$C129*$D129/$C$1*Index_운영!CG61*Index_운영!CG$10,IF(NOT(CF129=0),NOT(Index_운영!CG61=0)*CF129*(1+$E129*Index_운영!CG237)*Index_운영!CG61,$C129*$D129/$C$1*Index_운영!CG61))</f>
        <v>0</v>
      </c>
      <c r="CH129" s="591">
        <f>IF(CH$2=0,$C129*$D129/$C$1*Index_운영!CH61*Index_운영!CH$10,IF(NOT(CG129=0),NOT(Index_운영!CH61=0)*CG129*(1+$E129*Index_운영!CH237)*Index_운영!CH61,$C129*$D129/$C$1*Index_운영!CH61))</f>
        <v>0</v>
      </c>
      <c r="CI129" s="591">
        <f>IF(CI$2=0,$C129*$D129/$C$1*Index_운영!CI61*Index_운영!CI$10,IF(NOT(CH129=0),NOT(Index_운영!CI61=0)*CH129*(1+$E129*Index_운영!CI237)*Index_운영!CI61,$C129*$D129/$C$1*Index_운영!CI61))</f>
        <v>0</v>
      </c>
      <c r="CJ129" s="591">
        <f>IF(CJ$2=0,$C129*$D129/$C$1*Index_운영!CJ61*Index_운영!CJ$10,IF(NOT(CI129=0),NOT(Index_운영!CJ61=0)*CI129*(1+$E129*Index_운영!CJ237)*Index_운영!CJ61,$C129*$D129/$C$1*Index_운영!CJ61))</f>
        <v>0</v>
      </c>
      <c r="CK129" s="591">
        <f>IF(CK$2=0,$C129*$D129/$C$1*Index_운영!CK61*Index_운영!CK$10,IF(NOT(CJ129=0),NOT(Index_운영!CK61=0)*CJ129*(1+$E129*Index_운영!CK237)*Index_운영!CK61,$C129*$D129/$C$1*Index_운영!CK61))</f>
        <v>0</v>
      </c>
      <c r="CL129" s="591">
        <f>IF(CL$2=0,$C129*$D129/$C$1*Index_운영!CL61*Index_운영!CL$10,IF(NOT(CK129=0),NOT(Index_운영!CL61=0)*CK129*(1+$E129*Index_운영!CL237)*Index_운영!CL61,$C129*$D129/$C$1*Index_운영!CL61))</f>
        <v>0</v>
      </c>
      <c r="CM129" s="591">
        <f>IF(CM$2=0,$C129*$D129/$C$1*Index_운영!CM61*Index_운영!CM$10,IF(NOT(CL129=0),NOT(Index_운영!CM61=0)*CL129*(1+$E129*Index_운영!CM237)*Index_운영!CM61,$C129*$D129/$C$1*Index_운영!CM61))</f>
        <v>0</v>
      </c>
      <c r="CN129" s="591">
        <f>IF(CN$2=0,$C129*$D129/$C$1*Index_운영!CN61*Index_운영!CN$10,IF(NOT(CM129=0),NOT(Index_운영!CN61=0)*CM129*(1+$E129*Index_운영!CN237)*Index_운영!CN61,$C129*$D129/$C$1*Index_운영!CN61))</f>
        <v>0</v>
      </c>
      <c r="CO129" s="591">
        <f>IF(CO$2=0,$C129*$D129/$C$1*Index_운영!CO61*Index_운영!CO$10,IF(NOT(CN129=0),NOT(Index_운영!CO61=0)*CN129*(1+$E129*Index_운영!CO237)*Index_운영!CO61,$C129*$D129/$C$1*Index_운영!CO61))</f>
        <v>0</v>
      </c>
      <c r="CP129" s="591">
        <f>IF(CP$2=0,$C129*$D129/$C$1*Index_운영!CP61*Index_운영!CP$10,IF(NOT(CO129=0),NOT(Index_운영!CP61=0)*CO129*(1+$E129*Index_운영!CP237)*Index_운영!CP61,$C129*$D129/$C$1*Index_운영!CP61))</f>
        <v>0</v>
      </c>
      <c r="CQ129" s="591">
        <f>IF(CQ$2=0,$C129*$D129/$C$1*Index_운영!CQ61*Index_운영!CQ$10,IF(NOT(CP129=0),NOT(Index_운영!CQ61=0)*CP129*(1+$E129*Index_운영!CQ237)*Index_운영!CQ61,$C129*$D129/$C$1*Index_운영!CQ61))</f>
        <v>0</v>
      </c>
      <c r="CR129" s="591">
        <f>IF(CR$2=0,$C129*$D129/$C$1*Index_운영!CR61*Index_운영!CR$10,IF(NOT(CQ129=0),NOT(Index_운영!CR61=0)*CQ129*(1+$E129*Index_운영!CR237)*Index_운영!CR61,$C129*$D129/$C$1*Index_운영!CR61))</f>
        <v>0</v>
      </c>
      <c r="CS129" s="591">
        <f>IF(CS$2=0,$C129*$D129/$C$1*Index_운영!CS61*Index_운영!CS$10,IF(NOT(CR129=0),NOT(Index_운영!CS61=0)*CR129*(1+$E129*Index_운영!CS237)*Index_운영!CS61,$C129*$D129/$C$1*Index_운영!CS61))</f>
        <v>0</v>
      </c>
      <c r="CT129" s="591">
        <f>IF(CT$2=0,$C129*$D129/$C$1*Index_운영!CT61*Index_운영!CT$10,IF(NOT(CS129=0),NOT(Index_운영!CT61=0)*CS129*(1+$E129*Index_운영!CT237)*Index_운영!CT61,$C129*$D129/$C$1*Index_운영!CT61))</f>
        <v>0</v>
      </c>
      <c r="CU129" s="591">
        <f>IF(CU$2=0,$C129*$D129/$C$1*Index_운영!CU61*Index_운영!CU$10,IF(NOT(CT129=0),NOT(Index_운영!CU61=0)*CT129*(1+$E129*Index_운영!CU237)*Index_운영!CU61,$C129*$D129/$C$1*Index_운영!CU61))</f>
        <v>0</v>
      </c>
      <c r="CV129" s="591">
        <f>IF(CV$2=0,$C129*$D129/$C$1*Index_운영!CV61*Index_운영!CV$10,IF(NOT(CU129=0),NOT(Index_운영!CV61=0)*CU129*(1+$E129*Index_운영!CV237)*Index_운영!CV61,$C129*$D129/$C$1*Index_운영!CV61))</f>
        <v>0</v>
      </c>
      <c r="CW129" s="591">
        <f>IF(CW$2=0,$C129*$D129/$C$1*Index_운영!CW61*Index_운영!CW$10,IF(NOT(CV129=0),NOT(Index_운영!CW61=0)*CV129*(1+$E129*Index_운영!CW237)*Index_운영!CW61,$C129*$D129/$C$1*Index_운영!CW61))</f>
        <v>0</v>
      </c>
      <c r="CX129" s="591">
        <f>IF(CX$2=0,$C129*$D129/$C$1*Index_운영!CX61*Index_운영!CX$10,IF(NOT(CW129=0),NOT(Index_운영!CX61=0)*CW129*(1+$E129*Index_운영!CX237)*Index_운영!CX61,$C129*$D129/$C$1*Index_운영!CX61))</f>
        <v>0</v>
      </c>
      <c r="CY129" s="591">
        <f>IF(CY$2=0,$C129*$D129/$C$1*Index_운영!CY61*Index_운영!CY$10,IF(NOT(CX129=0),NOT(Index_운영!CY61=0)*CX129*(1+$E129*Index_운영!CY237)*Index_운영!CY61,$C129*$D129/$C$1*Index_운영!CY61))</f>
        <v>0</v>
      </c>
      <c r="CZ129" s="591">
        <f>IF(CZ$2=0,$C129*$D129/$C$1*Index_운영!CZ61*Index_운영!CZ$10,IF(NOT(CY129=0),NOT(Index_운영!CZ61=0)*CY129*(1+$E129*Index_운영!CZ237)*Index_운영!CZ61,$C129*$D129/$C$1*Index_운영!CZ61))</f>
        <v>0</v>
      </c>
      <c r="DA129" s="591">
        <f>IF(DA$2=0,$C129*$D129/$C$1*Index_운영!DA61*Index_운영!DA$10,IF(NOT(CZ129=0),NOT(Index_운영!DA61=0)*CZ129*(1+$E129*Index_운영!DA237)*Index_운영!DA61,$C129*$D129/$C$1*Index_운영!DA61))</f>
        <v>0</v>
      </c>
      <c r="DB129" s="591">
        <f>IF(DB$2=0,$C129*$D129/$C$1*Index_운영!DB61*Index_운영!DB$10,IF(NOT(DA129=0),NOT(Index_운영!DB61=0)*DA129*(1+$E129*Index_운영!DB237)*Index_운영!DB61,$C129*$D129/$C$1*Index_운영!DB61))</f>
        <v>0</v>
      </c>
      <c r="DC129" s="591">
        <f>IF(DC$2=0,$C129*$D129/$C$1*Index_운영!DC61*Index_운영!DC$10,IF(NOT(DB129=0),NOT(Index_운영!DC61=0)*DB129*(1+$E129*Index_운영!DC237)*Index_운영!DC61,$C129*$D129/$C$1*Index_운영!DC61))</f>
        <v>0</v>
      </c>
      <c r="DD129" s="591">
        <f>IF(DD$2=0,$C129*$D129/$C$1*Index_운영!DD61*Index_운영!DD$10,IF(NOT(DC129=0),NOT(Index_운영!DD61=0)*DC129*(1+$E129*Index_운영!DD237)*Index_운영!DD61,$C129*$D129/$C$1*Index_운영!DD61))</f>
        <v>0</v>
      </c>
      <c r="DE129" s="591">
        <f>IF(DE$2=0,$C129*$D129/$C$1*Index_운영!DE61*Index_운영!DE$10,IF(NOT(DD129=0),NOT(Index_운영!DE61=0)*DD129*(1+$E129*Index_운영!DE237)*Index_운영!DE61,$C129*$D129/$C$1*Index_운영!DE61))</f>
        <v>0</v>
      </c>
      <c r="DF129" s="591">
        <f>IF(DF$2=0,$C129*$D129/$C$1*Index_운영!DF61*Index_운영!DF$10,IF(NOT(DE129=0),NOT(Index_운영!DF61=0)*DE129*(1+$E129*Index_운영!DF237)*Index_운영!DF61,$C129*$D129/$C$1*Index_운영!DF61))</f>
        <v>0</v>
      </c>
      <c r="DG129" s="591">
        <f>IF(DG$2=0,$C129*$D129/$C$1*Index_운영!DG61*Index_운영!DG$10,IF(NOT(DF129=0),NOT(Index_운영!DG61=0)*DF129*(1+$E129*Index_운영!DG237)*Index_운영!DG61,$C129*$D129/$C$1*Index_운영!DG61))</f>
        <v>0</v>
      </c>
      <c r="DH129" s="591">
        <f>IF(DH$2=0,$C129*$D129/$C$1*Index_운영!DH61*Index_운영!DH$10,IF(NOT(DG129=0),NOT(Index_운영!DH61=0)*DG129*(1+$E129*Index_운영!DH237)*Index_운영!DH61,$C129*$D129/$C$1*Index_운영!DH61))</f>
        <v>0</v>
      </c>
      <c r="DI129" s="591">
        <f>IF(DI$2=0,$C129*$D129/$C$1*Index_운영!DI61*Index_운영!DI$10,IF(NOT(DH129=0),NOT(Index_운영!DI61=0)*DH129*(1+$E129*Index_운영!DI237)*Index_운영!DI61,$C129*$D129/$C$1*Index_운영!DI61))</f>
        <v>0</v>
      </c>
      <c r="DJ129" s="591">
        <f>IF(DJ$2=0,$C129*$D129/$C$1*Index_운영!DJ61*Index_운영!DJ$10,IF(NOT(DI129=0),NOT(Index_운영!DJ61=0)*DI129*(1+$E129*Index_운영!DJ237)*Index_운영!DJ61,$C129*$D129/$C$1*Index_운영!DJ61))</f>
        <v>0</v>
      </c>
      <c r="DK129" s="591">
        <f>IF(DK$2=0,$C129*$D129/$C$1*Index_운영!DK61*Index_운영!DK$10,IF(NOT(DJ129=0),NOT(Index_운영!DK61=0)*DJ129*(1+$E129*Index_운영!DK237)*Index_운영!DK61,$C129*$D129/$C$1*Index_운영!DK61))</f>
        <v>0</v>
      </c>
      <c r="DL129" s="591">
        <f>IF(DL$2=0,$C129*$D129/$C$1*Index_운영!DL61*Index_운영!DL$10,IF(NOT(DK129=0),NOT(Index_운영!DL61=0)*DK129*(1+$E129*Index_운영!DL237)*Index_운영!DL61,$C129*$D129/$C$1*Index_운영!DL61))</f>
        <v>0</v>
      </c>
      <c r="DM129" s="591">
        <f>IF(DM$2=0,$C129*$D129/$C$1*Index_운영!DM61*Index_운영!DM$10,IF(NOT(DL129=0),NOT(Index_운영!DM61=0)*DL129*(1+$E129*Index_운영!DM237)*Index_운영!DM61,$C129*$D129/$C$1*Index_운영!DM61))</f>
        <v>0</v>
      </c>
      <c r="DN129" s="591">
        <f>IF(DN$2=0,$C129*$D129/$C$1*Index_운영!DN61*Index_운영!DN$10,IF(NOT(DM129=0),NOT(Index_운영!DN61=0)*DM129*(1+$E129*Index_운영!DN237)*Index_운영!DN61,$C129*$D129/$C$1*Index_운영!DN61))</f>
        <v>0</v>
      </c>
      <c r="DO129" s="591">
        <f>IF(DO$2=0,$C129*$D129/$C$1*Index_운영!DO61*Index_운영!DO$10,IF(NOT(DN129=0),NOT(Index_운영!DO61=0)*DN129*(1+$E129*Index_운영!DO237)*Index_운영!DO61,$C129*$D129/$C$1*Index_운영!DO61))</f>
        <v>0</v>
      </c>
      <c r="DP129" s="591">
        <f>IF(DP$2=0,$C129*$D129/$C$1*Index_운영!DP61*Index_운영!DP$10,IF(NOT(DO129=0),NOT(Index_운영!DP61=0)*DO129*(1+$E129*Index_운영!DP237)*Index_운영!DP61,$C129*$D129/$C$1*Index_운영!DP61))</f>
        <v>0</v>
      </c>
      <c r="DQ129" s="591">
        <f>IF(DQ$2=0,$C129*$D129/$C$1*Index_운영!DQ61*Index_운영!DQ$10,IF(NOT(DP129=0),NOT(Index_운영!DQ61=0)*DP129*(1+$E129*Index_운영!DQ237)*Index_운영!DQ61,$C129*$D129/$C$1*Index_운영!DQ61))</f>
        <v>0</v>
      </c>
      <c r="DR129" s="591">
        <f>IF(DR$2=0,$C129*$D129/$C$1*Index_운영!DR61*Index_운영!DR$10,IF(NOT(DQ129=0),NOT(Index_운영!DR61=0)*DQ129*(1+$E129*Index_운영!DR237)*Index_운영!DR61,$C129*$D129/$C$1*Index_운영!DR61))</f>
        <v>0</v>
      </c>
      <c r="DS129" s="591">
        <f>IF(DS$2=0,$C129*$D129/$C$1*Index_운영!DS61*Index_운영!DS$10,IF(NOT(DR129=0),NOT(Index_운영!DS61=0)*DR129*(1+$E129*Index_운영!DS237)*Index_운영!DS61,$C129*$D129/$C$1*Index_운영!DS61))</f>
        <v>0</v>
      </c>
      <c r="DT129" s="591">
        <f>IF(DT$2=0,$C129*$D129/$C$1*Index_운영!DT61*Index_운영!DT$10,IF(NOT(DS129=0),NOT(Index_운영!DT61=0)*DS129*(1+$E129*Index_운영!DT237)*Index_운영!DT61,$C129*$D129/$C$1*Index_운영!DT61))</f>
        <v>0</v>
      </c>
      <c r="DU129" s="591">
        <f>IF(DU$2=0,$C129*$D129/$C$1*Index_운영!DU61*Index_운영!DU$10,IF(NOT(DT129=0),NOT(Index_운영!DU61=0)*DT129*(1+$E129*Index_운영!DU237)*Index_운영!DU61,$C129*$D129/$C$1*Index_운영!DU61))</f>
        <v>0</v>
      </c>
      <c r="DV129" s="591">
        <f>IF(DV$2=0,$C129*$D129/$C$1*Index_운영!DV61*Index_운영!DV$10,IF(NOT(DU129=0),NOT(Index_운영!DV61=0)*DU129*(1+$E129*Index_운영!DV237)*Index_운영!DV61,$C129*$D129/$C$1*Index_운영!DV61))</f>
        <v>0</v>
      </c>
    </row>
    <row r="130" spans="1:126" s="485" customFormat="1" outlineLevel="1" x14ac:dyDescent="0.4">
      <c r="A130" s="737"/>
      <c r="B130" s="464">
        <f>'Rent Roll'!$B36</f>
        <v>0</v>
      </c>
      <c r="C130" s="1219">
        <f>'Rent Roll'!$K36</f>
        <v>0</v>
      </c>
      <c r="D130" s="1220">
        <f>'Rent Roll'!$S36</f>
        <v>0</v>
      </c>
      <c r="E130" s="1221">
        <f>'Rent Roll'!$T36</f>
        <v>0</v>
      </c>
      <c r="F130" s="588">
        <f>IF(F$2=0,$C130*$D130/$C$1*Index_운영!F62*Index_운영!F$10,IF(NOT(E130=0),NOT(Index_운영!F62=0)*E130*(1+$E130*Index_운영!F238)*Index_운영!F62,$C130*$D130/$C$1*Index_운영!F62))</f>
        <v>0</v>
      </c>
      <c r="G130" s="591">
        <f>IF(G$2=0,$C130*$D130/$C$1*Index_운영!G62*Index_운영!G$10,IF(NOT(F130=0),NOT(Index_운영!G62=0)*F130*(1+$E130*Index_운영!G238)*Index_운영!G62,$C130*$D130/$C$1*Index_운영!G62))</f>
        <v>0</v>
      </c>
      <c r="H130" s="591">
        <f>IF(H$2=0,$C130*$D130/$C$1*Index_운영!H62*Index_운영!H$10,IF(NOT(G130=0),NOT(Index_운영!H62=0)*G130*(1+$E130*Index_운영!H238)*Index_운영!H62,$C130*$D130/$C$1*Index_운영!H62))</f>
        <v>0</v>
      </c>
      <c r="I130" s="591">
        <f>IF(I$2=0,$C130*$D130/$C$1*Index_운영!I62*Index_운영!I$10,IF(NOT(H130=0),NOT(Index_운영!I62=0)*H130*(1+$E130*Index_운영!I238)*Index_운영!I62,$C130*$D130/$C$1*Index_운영!I62))</f>
        <v>0</v>
      </c>
      <c r="J130" s="591">
        <f>IF(J$2=0,$C130*$D130/$C$1*Index_운영!J62*Index_운영!J$10,IF(NOT(I130=0),NOT(Index_운영!J62=0)*I130*(1+$E130*Index_운영!J238)*Index_운영!J62,$C130*$D130/$C$1*Index_운영!J62))</f>
        <v>0</v>
      </c>
      <c r="K130" s="591">
        <f>IF(K$2=0,$C130*$D130/$C$1*Index_운영!K62*Index_운영!K$10,IF(NOT(J130=0),NOT(Index_운영!K62=0)*J130*(1+$E130*Index_운영!K238)*Index_운영!K62,$C130*$D130/$C$1*Index_운영!K62))</f>
        <v>0</v>
      </c>
      <c r="L130" s="591">
        <f>IF(L$2=0,$C130*$D130/$C$1*Index_운영!L62*Index_운영!L$10,IF(NOT(K130=0),NOT(Index_운영!L62=0)*K130*(1+$E130*Index_운영!L238)*Index_운영!L62,$C130*$D130/$C$1*Index_운영!L62))</f>
        <v>0</v>
      </c>
      <c r="M130" s="591">
        <f>IF(M$2=0,$C130*$D130/$C$1*Index_운영!M62*Index_운영!M$10,IF(NOT(L130=0),NOT(Index_운영!M62=0)*L130*(1+$E130*Index_운영!M238)*Index_운영!M62,$C130*$D130/$C$1*Index_운영!M62))</f>
        <v>0</v>
      </c>
      <c r="N130" s="591">
        <f>IF(N$2=0,$C130*$D130/$C$1*Index_운영!N62*Index_운영!N$10,IF(NOT(M130=0),NOT(Index_운영!N62=0)*M130*(1+$E130*Index_운영!N238)*Index_운영!N62,$C130*$D130/$C$1*Index_운영!N62))</f>
        <v>0</v>
      </c>
      <c r="O130" s="591">
        <f>IF(O$2=0,$C130*$D130/$C$1*Index_운영!O62*Index_운영!O$10,IF(NOT(N130=0),NOT(Index_운영!O62=0)*N130*(1+$E130*Index_운영!O238)*Index_운영!O62,$C130*$D130/$C$1*Index_운영!O62))</f>
        <v>0</v>
      </c>
      <c r="P130" s="591">
        <f>IF(P$2=0,$C130*$D130/$C$1*Index_운영!P62*Index_운영!P$10,IF(NOT(O130=0),NOT(Index_운영!P62=0)*O130*(1+$E130*Index_운영!P238)*Index_운영!P62,$C130*$D130/$C$1*Index_운영!P62))</f>
        <v>0</v>
      </c>
      <c r="Q130" s="591">
        <f>IF(Q$2=0,$C130*$D130/$C$1*Index_운영!Q62*Index_운영!Q$10,IF(NOT(P130=0),NOT(Index_운영!Q62=0)*P130*(1+$E130*Index_운영!Q238)*Index_운영!Q62,$C130*$D130/$C$1*Index_운영!Q62))</f>
        <v>0</v>
      </c>
      <c r="R130" s="591">
        <f>IF(R$2=0,$C130*$D130/$C$1*Index_운영!R62*Index_운영!R$10,IF(NOT(Q130=0),NOT(Index_운영!R62=0)*Q130*(1+$E130*Index_운영!R238)*Index_운영!R62,$C130*$D130/$C$1*Index_운영!R62))</f>
        <v>0</v>
      </c>
      <c r="S130" s="591">
        <f>IF(S$2=0,$C130*$D130/$C$1*Index_운영!S62*Index_운영!S$10,IF(NOT(R130=0),NOT(Index_운영!S62=0)*R130*(1+$E130*Index_운영!S238)*Index_운영!S62,$C130*$D130/$C$1*Index_운영!S62))</f>
        <v>0</v>
      </c>
      <c r="T130" s="591">
        <f>IF(T$2=0,$C130*$D130/$C$1*Index_운영!T62*Index_운영!T$10,IF(NOT(S130=0),NOT(Index_운영!T62=0)*S130*(1+$E130*Index_운영!T238)*Index_운영!T62,$C130*$D130/$C$1*Index_운영!T62))</f>
        <v>0</v>
      </c>
      <c r="U130" s="591">
        <f>IF(U$2=0,$C130*$D130/$C$1*Index_운영!U62*Index_운영!U$10,IF(NOT(T130=0),NOT(Index_운영!U62=0)*T130*(1+$E130*Index_운영!U238)*Index_운영!U62,$C130*$D130/$C$1*Index_운영!U62))</f>
        <v>0</v>
      </c>
      <c r="V130" s="591">
        <f>IF(V$2=0,$C130*$D130/$C$1*Index_운영!V62*Index_운영!V$10,IF(NOT(U130=0),NOT(Index_운영!V62=0)*U130*(1+$E130*Index_운영!V238)*Index_운영!V62,$C130*$D130/$C$1*Index_운영!V62))</f>
        <v>0</v>
      </c>
      <c r="W130" s="591">
        <f>IF(W$2=0,$C130*$D130/$C$1*Index_운영!W62*Index_운영!W$10,IF(NOT(V130=0),NOT(Index_운영!W62=0)*V130*(1+$E130*Index_운영!W238)*Index_운영!W62,$C130*$D130/$C$1*Index_운영!W62))</f>
        <v>0</v>
      </c>
      <c r="X130" s="591">
        <f>IF(X$2=0,$C130*$D130/$C$1*Index_운영!X62*Index_운영!X$10,IF(NOT(W130=0),NOT(Index_운영!X62=0)*W130*(1+$E130*Index_운영!X238)*Index_운영!X62,$C130*$D130/$C$1*Index_운영!X62))</f>
        <v>0</v>
      </c>
      <c r="Y130" s="591">
        <f>IF(Y$2=0,$C130*$D130/$C$1*Index_운영!Y62*Index_운영!Y$10,IF(NOT(X130=0),NOT(Index_운영!Y62=0)*X130*(1+$E130*Index_운영!Y238)*Index_운영!Y62,$C130*$D130/$C$1*Index_운영!Y62))</f>
        <v>0</v>
      </c>
      <c r="Z130" s="591">
        <f>IF(Z$2=0,$C130*$D130/$C$1*Index_운영!Z62*Index_운영!Z$10,IF(NOT(Y130=0),NOT(Index_운영!Z62=0)*Y130*(1+$E130*Index_운영!Z238)*Index_운영!Z62,$C130*$D130/$C$1*Index_운영!Z62))</f>
        <v>0</v>
      </c>
      <c r="AA130" s="591">
        <f>IF(AA$2=0,$C130*$D130/$C$1*Index_운영!AA62*Index_운영!AA$10,IF(NOT(Z130=0),NOT(Index_운영!AA62=0)*Z130*(1+$E130*Index_운영!AA238)*Index_운영!AA62,$C130*$D130/$C$1*Index_운영!AA62))</f>
        <v>0</v>
      </c>
      <c r="AB130" s="591">
        <f>IF(AB$2=0,$C130*$D130/$C$1*Index_운영!AB62*Index_운영!AB$10,IF(NOT(AA130=0),NOT(Index_운영!AB62=0)*AA130*(1+$E130*Index_운영!AB238)*Index_운영!AB62,$C130*$D130/$C$1*Index_운영!AB62))</f>
        <v>0</v>
      </c>
      <c r="AC130" s="591">
        <f>IF(AC$2=0,$C130*$D130/$C$1*Index_운영!AC62*Index_운영!AC$10,IF(NOT(AB130=0),NOT(Index_운영!AC62=0)*AB130*(1+$E130*Index_운영!AC238)*Index_운영!AC62,$C130*$D130/$C$1*Index_운영!AC62))</f>
        <v>0</v>
      </c>
      <c r="AD130" s="591">
        <f>IF(AD$2=0,$C130*$D130/$C$1*Index_운영!AD62*Index_운영!AD$10,IF(NOT(AC130=0),NOT(Index_운영!AD62=0)*AC130*(1+$E130*Index_운영!AD238)*Index_운영!AD62,$C130*$D130/$C$1*Index_운영!AD62))</f>
        <v>0</v>
      </c>
      <c r="AE130" s="591">
        <f>IF(AE$2=0,$C130*$D130/$C$1*Index_운영!AE62*Index_운영!AE$10,IF(NOT(AD130=0),NOT(Index_운영!AE62=0)*AD130*(1+$E130*Index_운영!AE238)*Index_운영!AE62,$C130*$D130/$C$1*Index_운영!AE62))</f>
        <v>0</v>
      </c>
      <c r="AF130" s="591">
        <f>IF(AF$2=0,$C130*$D130/$C$1*Index_운영!AF62*Index_운영!AF$10,IF(NOT(AE130=0),NOT(Index_운영!AF62=0)*AE130*(1+$E130*Index_운영!AF238)*Index_운영!AF62,$C130*$D130/$C$1*Index_운영!AF62))</f>
        <v>0</v>
      </c>
      <c r="AG130" s="591">
        <f>IF(AG$2=0,$C130*$D130/$C$1*Index_운영!AG62*Index_운영!AG$10,IF(NOT(AF130=0),NOT(Index_운영!AG62=0)*AF130*(1+$E130*Index_운영!AG238)*Index_운영!AG62,$C130*$D130/$C$1*Index_운영!AG62))</f>
        <v>0</v>
      </c>
      <c r="AH130" s="591">
        <f>IF(AH$2=0,$C130*$D130/$C$1*Index_운영!AH62*Index_운영!AH$10,IF(NOT(AG130=0),NOT(Index_운영!AH62=0)*AG130*(1+$E130*Index_운영!AH238)*Index_운영!AH62,$C130*$D130/$C$1*Index_운영!AH62))</f>
        <v>0</v>
      </c>
      <c r="AI130" s="591">
        <f>IF(AI$2=0,$C130*$D130/$C$1*Index_운영!AI62*Index_운영!AI$10,IF(NOT(AH130=0),NOT(Index_운영!AI62=0)*AH130*(1+$E130*Index_운영!AI238)*Index_운영!AI62,$C130*$D130/$C$1*Index_운영!AI62))</f>
        <v>0</v>
      </c>
      <c r="AJ130" s="591">
        <f>IF(AJ$2=0,$C130*$D130/$C$1*Index_운영!AJ62*Index_운영!AJ$10,IF(NOT(AI130=0),NOT(Index_운영!AJ62=0)*AI130*(1+$E130*Index_운영!AJ238)*Index_운영!AJ62,$C130*$D130/$C$1*Index_운영!AJ62))</f>
        <v>0</v>
      </c>
      <c r="AK130" s="591">
        <f>IF(AK$2=0,$C130*$D130/$C$1*Index_운영!AK62*Index_운영!AK$10,IF(NOT(AJ130=0),NOT(Index_운영!AK62=0)*AJ130*(1+$E130*Index_운영!AK238)*Index_운영!AK62,$C130*$D130/$C$1*Index_운영!AK62))</f>
        <v>0</v>
      </c>
      <c r="AL130" s="591">
        <f>IF(AL$2=0,$C130*$D130/$C$1*Index_운영!AL62*Index_운영!AL$10,IF(NOT(AK130=0),NOT(Index_운영!AL62=0)*AK130*(1+$E130*Index_운영!AL238)*Index_운영!AL62,$C130*$D130/$C$1*Index_운영!AL62))</f>
        <v>0</v>
      </c>
      <c r="AM130" s="591">
        <f>IF(AM$2=0,$C130*$D130/$C$1*Index_운영!AM62*Index_운영!AM$10,IF(NOT(AL130=0),NOT(Index_운영!AM62=0)*AL130*(1+$E130*Index_운영!AM238)*Index_운영!AM62,$C130*$D130/$C$1*Index_운영!AM62))</f>
        <v>0</v>
      </c>
      <c r="AN130" s="591">
        <f>IF(AN$2=0,$C130*$D130/$C$1*Index_운영!AN62*Index_운영!AN$10,IF(NOT(AM130=0),NOT(Index_운영!AN62=0)*AM130*(1+$E130*Index_운영!AN238)*Index_운영!AN62,$C130*$D130/$C$1*Index_운영!AN62))</f>
        <v>0</v>
      </c>
      <c r="AO130" s="591">
        <f>IF(AO$2=0,$C130*$D130/$C$1*Index_운영!AO62*Index_운영!AO$10,IF(NOT(AN130=0),NOT(Index_운영!AO62=0)*AN130*(1+$E130*Index_운영!AO238)*Index_운영!AO62,$C130*$D130/$C$1*Index_운영!AO62))</f>
        <v>0</v>
      </c>
      <c r="AP130" s="591">
        <f>IF(AP$2=0,$C130*$D130/$C$1*Index_운영!AP62*Index_운영!AP$10,IF(NOT(AO130=0),NOT(Index_운영!AP62=0)*AO130*(1+$E130*Index_운영!AP238)*Index_운영!AP62,$C130*$D130/$C$1*Index_운영!AP62))</f>
        <v>0</v>
      </c>
      <c r="AQ130" s="591">
        <f>IF(AQ$2=0,$C130*$D130/$C$1*Index_운영!AQ62*Index_운영!AQ$10,IF(NOT(AP130=0),NOT(Index_운영!AQ62=0)*AP130*(1+$E130*Index_운영!AQ238)*Index_운영!AQ62,$C130*$D130/$C$1*Index_운영!AQ62))</f>
        <v>0</v>
      </c>
      <c r="AR130" s="591">
        <f>IF(AR$2=0,$C130*$D130/$C$1*Index_운영!AR62*Index_운영!AR$10,IF(NOT(AQ130=0),NOT(Index_운영!AR62=0)*AQ130*(1+$E130*Index_운영!AR238)*Index_운영!AR62,$C130*$D130/$C$1*Index_운영!AR62))</f>
        <v>0</v>
      </c>
      <c r="AS130" s="591">
        <f>IF(AS$2=0,$C130*$D130/$C$1*Index_운영!AS62*Index_운영!AS$10,IF(NOT(AR130=0),NOT(Index_운영!AS62=0)*AR130*(1+$E130*Index_운영!AS238)*Index_운영!AS62,$C130*$D130/$C$1*Index_운영!AS62))</f>
        <v>0</v>
      </c>
      <c r="AT130" s="591">
        <f>IF(AT$2=0,$C130*$D130/$C$1*Index_운영!AT62*Index_운영!AT$10,IF(NOT(AS130=0),NOT(Index_운영!AT62=0)*AS130*(1+$E130*Index_운영!AT238)*Index_운영!AT62,$C130*$D130/$C$1*Index_운영!AT62))</f>
        <v>0</v>
      </c>
      <c r="AU130" s="591">
        <f>IF(AU$2=0,$C130*$D130/$C$1*Index_운영!AU62*Index_운영!AU$10,IF(NOT(AT130=0),NOT(Index_운영!AU62=0)*AT130*(1+$E130*Index_운영!AU238)*Index_운영!AU62,$C130*$D130/$C$1*Index_운영!AU62))</f>
        <v>0</v>
      </c>
      <c r="AV130" s="591">
        <f>IF(AV$2=0,$C130*$D130/$C$1*Index_운영!AV62*Index_운영!AV$10,IF(NOT(AU130=0),NOT(Index_운영!AV62=0)*AU130*(1+$E130*Index_운영!AV238)*Index_운영!AV62,$C130*$D130/$C$1*Index_운영!AV62))</f>
        <v>0</v>
      </c>
      <c r="AW130" s="591">
        <f>IF(AW$2=0,$C130*$D130/$C$1*Index_운영!AW62*Index_운영!AW$10,IF(NOT(AV130=0),NOT(Index_운영!AW62=0)*AV130*(1+$E130*Index_운영!AW238)*Index_운영!AW62,$C130*$D130/$C$1*Index_운영!AW62))</f>
        <v>0</v>
      </c>
      <c r="AX130" s="591">
        <f>IF(AX$2=0,$C130*$D130/$C$1*Index_운영!AX62*Index_운영!AX$10,IF(NOT(AW130=0),NOT(Index_운영!AX62=0)*AW130*(1+$E130*Index_운영!AX238)*Index_운영!AX62,$C130*$D130/$C$1*Index_운영!AX62))</f>
        <v>0</v>
      </c>
      <c r="AY130" s="591">
        <f>IF(AY$2=0,$C130*$D130/$C$1*Index_운영!AY62*Index_운영!AY$10,IF(NOT(AX130=0),NOT(Index_운영!AY62=0)*AX130*(1+$E130*Index_운영!AY238)*Index_운영!AY62,$C130*$D130/$C$1*Index_운영!AY62))</f>
        <v>0</v>
      </c>
      <c r="AZ130" s="591">
        <f>IF(AZ$2=0,$C130*$D130/$C$1*Index_운영!AZ62*Index_운영!AZ$10,IF(NOT(AY130=0),NOT(Index_운영!AZ62=0)*AY130*(1+$E130*Index_운영!AZ238)*Index_운영!AZ62,$C130*$D130/$C$1*Index_운영!AZ62))</f>
        <v>0</v>
      </c>
      <c r="BA130" s="591">
        <f>IF(BA$2=0,$C130*$D130/$C$1*Index_운영!BA62*Index_운영!BA$10,IF(NOT(AZ130=0),NOT(Index_운영!BA62=0)*AZ130*(1+$E130*Index_운영!BA238)*Index_운영!BA62,$C130*$D130/$C$1*Index_운영!BA62))</f>
        <v>0</v>
      </c>
      <c r="BB130" s="591">
        <f>IF(BB$2=0,$C130*$D130/$C$1*Index_운영!BB62*Index_운영!BB$10,IF(NOT(BA130=0),NOT(Index_운영!BB62=0)*BA130*(1+$E130*Index_운영!BB238)*Index_운영!BB62,$C130*$D130/$C$1*Index_운영!BB62))</f>
        <v>0</v>
      </c>
      <c r="BC130" s="591">
        <f>IF(BC$2=0,$C130*$D130/$C$1*Index_운영!BC62*Index_운영!BC$10,IF(NOT(BB130=0),NOT(Index_운영!BC62=0)*BB130*(1+$E130*Index_운영!BC238)*Index_운영!BC62,$C130*$D130/$C$1*Index_운영!BC62))</f>
        <v>0</v>
      </c>
      <c r="BD130" s="591">
        <f>IF(BD$2=0,$C130*$D130/$C$1*Index_운영!BD62*Index_운영!BD$10,IF(NOT(BC130=0),NOT(Index_운영!BD62=0)*BC130*(1+$E130*Index_운영!BD238)*Index_운영!BD62,$C130*$D130/$C$1*Index_운영!BD62))</f>
        <v>0</v>
      </c>
      <c r="BE130" s="591">
        <f>IF(BE$2=0,$C130*$D130/$C$1*Index_운영!BE62*Index_운영!BE$10,IF(NOT(BD130=0),NOT(Index_운영!BE62=0)*BD130*(1+$E130*Index_운영!BE238)*Index_운영!BE62,$C130*$D130/$C$1*Index_운영!BE62))</f>
        <v>0</v>
      </c>
      <c r="BF130" s="591">
        <f>IF(BF$2=0,$C130*$D130/$C$1*Index_운영!BF62*Index_운영!BF$10,IF(NOT(BE130=0),NOT(Index_운영!BF62=0)*BE130*(1+$E130*Index_운영!BF238)*Index_운영!BF62,$C130*$D130/$C$1*Index_운영!BF62))</f>
        <v>0</v>
      </c>
      <c r="BG130" s="591">
        <f>IF(BG$2=0,$C130*$D130/$C$1*Index_운영!BG62*Index_운영!BG$10,IF(NOT(BF130=0),NOT(Index_운영!BG62=0)*BF130*(1+$E130*Index_운영!BG238)*Index_운영!BG62,$C130*$D130/$C$1*Index_운영!BG62))</f>
        <v>0</v>
      </c>
      <c r="BH130" s="591">
        <f>IF(BH$2=0,$C130*$D130/$C$1*Index_운영!BH62*Index_운영!BH$10,IF(NOT(BG130=0),NOT(Index_운영!BH62=0)*BG130*(1+$E130*Index_운영!BH238)*Index_운영!BH62,$C130*$D130/$C$1*Index_운영!BH62))</f>
        <v>0</v>
      </c>
      <c r="BI130" s="591">
        <f>IF(BI$2=0,$C130*$D130/$C$1*Index_운영!BI62*Index_운영!BI$10,IF(NOT(BH130=0),NOT(Index_운영!BI62=0)*BH130*(1+$E130*Index_운영!BI238)*Index_운영!BI62,$C130*$D130/$C$1*Index_운영!BI62))</f>
        <v>0</v>
      </c>
      <c r="BJ130" s="591">
        <f>IF(BJ$2=0,$C130*$D130/$C$1*Index_운영!BJ62*Index_운영!BJ$10,IF(NOT(BI130=0),NOT(Index_운영!BJ62=0)*BI130*(1+$E130*Index_운영!BJ238)*Index_운영!BJ62,$C130*$D130/$C$1*Index_운영!BJ62))</f>
        <v>0</v>
      </c>
      <c r="BK130" s="591">
        <f>IF(BK$2=0,$C130*$D130/$C$1*Index_운영!BK62*Index_운영!BK$10,IF(NOT(BJ130=0),NOT(Index_운영!BK62=0)*BJ130*(1+$E130*Index_운영!BK238)*Index_운영!BK62,$C130*$D130/$C$1*Index_운영!BK62))</f>
        <v>0</v>
      </c>
      <c r="BL130" s="591">
        <f>IF(BL$2=0,$C130*$D130/$C$1*Index_운영!BL62*Index_운영!BL$10,IF(NOT(BK130=0),NOT(Index_운영!BL62=0)*BK130*(1+$E130*Index_운영!BL238)*Index_운영!BL62,$C130*$D130/$C$1*Index_운영!BL62))</f>
        <v>0</v>
      </c>
      <c r="BM130" s="591">
        <f>IF(BM$2=0,$C130*$D130/$C$1*Index_운영!BM62*Index_운영!BM$10,IF(NOT(BL130=0),NOT(Index_운영!BM62=0)*BL130*(1+$E130*Index_운영!BM238)*Index_운영!BM62,$C130*$D130/$C$1*Index_운영!BM62))</f>
        <v>0</v>
      </c>
      <c r="BN130" s="591">
        <f>IF(BN$2=0,$C130*$D130/$C$1*Index_운영!BN62*Index_운영!BN$10,IF(NOT(BM130=0),NOT(Index_운영!BN62=0)*BM130*(1+$E130*Index_운영!BN238)*Index_운영!BN62,$C130*$D130/$C$1*Index_운영!BN62))</f>
        <v>0</v>
      </c>
      <c r="BO130" s="591">
        <f>IF(BO$2=0,$C130*$D130/$C$1*Index_운영!BO62*Index_운영!BO$10,IF(NOT(BN130=0),NOT(Index_운영!BO62=0)*BN130*(1+$E130*Index_운영!BO238)*Index_운영!BO62,$C130*$D130/$C$1*Index_운영!BO62))</f>
        <v>0</v>
      </c>
      <c r="BP130" s="591">
        <f>IF(BP$2=0,$C130*$D130/$C$1*Index_운영!BP62*Index_운영!BP$10,IF(NOT(BO130=0),NOT(Index_운영!BP62=0)*BO130*(1+$E130*Index_운영!BP238)*Index_운영!BP62,$C130*$D130/$C$1*Index_운영!BP62))</f>
        <v>0</v>
      </c>
      <c r="BQ130" s="591">
        <f>IF(BQ$2=0,$C130*$D130/$C$1*Index_운영!BQ62*Index_운영!BQ$10,IF(NOT(BP130=0),NOT(Index_운영!BQ62=0)*BP130*(1+$E130*Index_운영!BQ238)*Index_운영!BQ62,$C130*$D130/$C$1*Index_운영!BQ62))</f>
        <v>0</v>
      </c>
      <c r="BR130" s="591">
        <f>IF(BR$2=0,$C130*$D130/$C$1*Index_운영!BR62*Index_운영!BR$10,IF(NOT(BQ130=0),NOT(Index_운영!BR62=0)*BQ130*(1+$E130*Index_운영!BR238)*Index_운영!BR62,$C130*$D130/$C$1*Index_운영!BR62))</f>
        <v>0</v>
      </c>
      <c r="BS130" s="591">
        <f>IF(BS$2=0,$C130*$D130/$C$1*Index_운영!BS62*Index_운영!BS$10,IF(NOT(BR130=0),NOT(Index_운영!BS62=0)*BR130*(1+$E130*Index_운영!BS238)*Index_운영!BS62,$C130*$D130/$C$1*Index_운영!BS62))</f>
        <v>0</v>
      </c>
      <c r="BT130" s="591">
        <f>IF(BT$2=0,$C130*$D130/$C$1*Index_운영!BT62*Index_운영!BT$10,IF(NOT(BS130=0),NOT(Index_운영!BT62=0)*BS130*(1+$E130*Index_운영!BT238)*Index_운영!BT62,$C130*$D130/$C$1*Index_운영!BT62))</f>
        <v>0</v>
      </c>
      <c r="BU130" s="591">
        <f>IF(BU$2=0,$C130*$D130/$C$1*Index_운영!BU62*Index_운영!BU$10,IF(NOT(BT130=0),NOT(Index_운영!BU62=0)*BT130*(1+$E130*Index_운영!BU238)*Index_운영!BU62,$C130*$D130/$C$1*Index_운영!BU62))</f>
        <v>0</v>
      </c>
      <c r="BV130" s="591">
        <f>IF(BV$2=0,$C130*$D130/$C$1*Index_운영!BV62*Index_운영!BV$10,IF(NOT(BU130=0),NOT(Index_운영!BV62=0)*BU130*(1+$E130*Index_운영!BV238)*Index_운영!BV62,$C130*$D130/$C$1*Index_운영!BV62))</f>
        <v>0</v>
      </c>
      <c r="BW130" s="591">
        <f>IF(BW$2=0,$C130*$D130/$C$1*Index_운영!BW62*Index_운영!BW$10,IF(NOT(BV130=0),NOT(Index_운영!BW62=0)*BV130*(1+$E130*Index_운영!BW238)*Index_운영!BW62,$C130*$D130/$C$1*Index_운영!BW62))</f>
        <v>0</v>
      </c>
      <c r="BX130" s="591">
        <f>IF(BX$2=0,$C130*$D130/$C$1*Index_운영!BX62*Index_운영!BX$10,IF(NOT(BW130=0),NOT(Index_운영!BX62=0)*BW130*(1+$E130*Index_운영!BX238)*Index_운영!BX62,$C130*$D130/$C$1*Index_운영!BX62))</f>
        <v>0</v>
      </c>
      <c r="BY130" s="591">
        <f>IF(BY$2=0,$C130*$D130/$C$1*Index_운영!BY62*Index_운영!BY$10,IF(NOT(BX130=0),NOT(Index_운영!BY62=0)*BX130*(1+$E130*Index_운영!BY238)*Index_운영!BY62,$C130*$D130/$C$1*Index_운영!BY62))</f>
        <v>0</v>
      </c>
      <c r="BZ130" s="591">
        <f>IF(BZ$2=0,$C130*$D130/$C$1*Index_운영!BZ62*Index_운영!BZ$10,IF(NOT(BY130=0),NOT(Index_운영!BZ62=0)*BY130*(1+$E130*Index_운영!BZ238)*Index_운영!BZ62,$C130*$D130/$C$1*Index_운영!BZ62))</f>
        <v>0</v>
      </c>
      <c r="CA130" s="591">
        <f>IF(CA$2=0,$C130*$D130/$C$1*Index_운영!CA62*Index_운영!CA$10,IF(NOT(BZ130=0),NOT(Index_운영!CA62=0)*BZ130*(1+$E130*Index_운영!CA238)*Index_운영!CA62,$C130*$D130/$C$1*Index_운영!CA62))</f>
        <v>0</v>
      </c>
      <c r="CB130" s="591">
        <f>IF(CB$2=0,$C130*$D130/$C$1*Index_운영!CB62*Index_운영!CB$10,IF(NOT(CA130=0),NOT(Index_운영!CB62=0)*CA130*(1+$E130*Index_운영!CB238)*Index_운영!CB62,$C130*$D130/$C$1*Index_운영!CB62))</f>
        <v>0</v>
      </c>
      <c r="CC130" s="591">
        <f>IF(CC$2=0,$C130*$D130/$C$1*Index_운영!CC62*Index_운영!CC$10,IF(NOT(CB130=0),NOT(Index_운영!CC62=0)*CB130*(1+$E130*Index_운영!CC238)*Index_운영!CC62,$C130*$D130/$C$1*Index_운영!CC62))</f>
        <v>0</v>
      </c>
      <c r="CD130" s="591">
        <f>IF(CD$2=0,$C130*$D130/$C$1*Index_운영!CD62*Index_운영!CD$10,IF(NOT(CC130=0),NOT(Index_운영!CD62=0)*CC130*(1+$E130*Index_운영!CD238)*Index_운영!CD62,$C130*$D130/$C$1*Index_운영!CD62))</f>
        <v>0</v>
      </c>
      <c r="CE130" s="591">
        <f>IF(CE$2=0,$C130*$D130/$C$1*Index_운영!CE62*Index_운영!CE$10,IF(NOT(CD130=0),NOT(Index_운영!CE62=0)*CD130*(1+$E130*Index_운영!CE238)*Index_운영!CE62,$C130*$D130/$C$1*Index_운영!CE62))</f>
        <v>0</v>
      </c>
      <c r="CF130" s="591">
        <f>IF(CF$2=0,$C130*$D130/$C$1*Index_운영!CF62*Index_운영!CF$10,IF(NOT(CE130=0),NOT(Index_운영!CF62=0)*CE130*(1+$E130*Index_운영!CF238)*Index_운영!CF62,$C130*$D130/$C$1*Index_운영!CF62))</f>
        <v>0</v>
      </c>
      <c r="CG130" s="591">
        <f>IF(CG$2=0,$C130*$D130/$C$1*Index_운영!CG62*Index_운영!CG$10,IF(NOT(CF130=0),NOT(Index_운영!CG62=0)*CF130*(1+$E130*Index_운영!CG238)*Index_운영!CG62,$C130*$D130/$C$1*Index_운영!CG62))</f>
        <v>0</v>
      </c>
      <c r="CH130" s="591">
        <f>IF(CH$2=0,$C130*$D130/$C$1*Index_운영!CH62*Index_운영!CH$10,IF(NOT(CG130=0),NOT(Index_운영!CH62=0)*CG130*(1+$E130*Index_운영!CH238)*Index_운영!CH62,$C130*$D130/$C$1*Index_운영!CH62))</f>
        <v>0</v>
      </c>
      <c r="CI130" s="591">
        <f>IF(CI$2=0,$C130*$D130/$C$1*Index_운영!CI62*Index_운영!CI$10,IF(NOT(CH130=0),NOT(Index_운영!CI62=0)*CH130*(1+$E130*Index_운영!CI238)*Index_운영!CI62,$C130*$D130/$C$1*Index_운영!CI62))</f>
        <v>0</v>
      </c>
      <c r="CJ130" s="591">
        <f>IF(CJ$2=0,$C130*$D130/$C$1*Index_운영!CJ62*Index_운영!CJ$10,IF(NOT(CI130=0),NOT(Index_운영!CJ62=0)*CI130*(1+$E130*Index_운영!CJ238)*Index_운영!CJ62,$C130*$D130/$C$1*Index_운영!CJ62))</f>
        <v>0</v>
      </c>
      <c r="CK130" s="591">
        <f>IF(CK$2=0,$C130*$D130/$C$1*Index_운영!CK62*Index_운영!CK$10,IF(NOT(CJ130=0),NOT(Index_운영!CK62=0)*CJ130*(1+$E130*Index_운영!CK238)*Index_운영!CK62,$C130*$D130/$C$1*Index_운영!CK62))</f>
        <v>0</v>
      </c>
      <c r="CL130" s="591">
        <f>IF(CL$2=0,$C130*$D130/$C$1*Index_운영!CL62*Index_운영!CL$10,IF(NOT(CK130=0),NOT(Index_운영!CL62=0)*CK130*(1+$E130*Index_운영!CL238)*Index_운영!CL62,$C130*$D130/$C$1*Index_운영!CL62))</f>
        <v>0</v>
      </c>
      <c r="CM130" s="591">
        <f>IF(CM$2=0,$C130*$D130/$C$1*Index_운영!CM62*Index_운영!CM$10,IF(NOT(CL130=0),NOT(Index_운영!CM62=0)*CL130*(1+$E130*Index_운영!CM238)*Index_운영!CM62,$C130*$D130/$C$1*Index_운영!CM62))</f>
        <v>0</v>
      </c>
      <c r="CN130" s="591">
        <f>IF(CN$2=0,$C130*$D130/$C$1*Index_운영!CN62*Index_운영!CN$10,IF(NOT(CM130=0),NOT(Index_운영!CN62=0)*CM130*(1+$E130*Index_운영!CN238)*Index_운영!CN62,$C130*$D130/$C$1*Index_운영!CN62))</f>
        <v>0</v>
      </c>
      <c r="CO130" s="591">
        <f>IF(CO$2=0,$C130*$D130/$C$1*Index_운영!CO62*Index_운영!CO$10,IF(NOT(CN130=0),NOT(Index_운영!CO62=0)*CN130*(1+$E130*Index_운영!CO238)*Index_운영!CO62,$C130*$D130/$C$1*Index_운영!CO62))</f>
        <v>0</v>
      </c>
      <c r="CP130" s="591">
        <f>IF(CP$2=0,$C130*$D130/$C$1*Index_운영!CP62*Index_운영!CP$10,IF(NOT(CO130=0),NOT(Index_운영!CP62=0)*CO130*(1+$E130*Index_운영!CP238)*Index_운영!CP62,$C130*$D130/$C$1*Index_운영!CP62))</f>
        <v>0</v>
      </c>
      <c r="CQ130" s="591">
        <f>IF(CQ$2=0,$C130*$D130/$C$1*Index_운영!CQ62*Index_운영!CQ$10,IF(NOT(CP130=0),NOT(Index_운영!CQ62=0)*CP130*(1+$E130*Index_운영!CQ238)*Index_운영!CQ62,$C130*$D130/$C$1*Index_운영!CQ62))</f>
        <v>0</v>
      </c>
      <c r="CR130" s="591">
        <f>IF(CR$2=0,$C130*$D130/$C$1*Index_운영!CR62*Index_운영!CR$10,IF(NOT(CQ130=0),NOT(Index_운영!CR62=0)*CQ130*(1+$E130*Index_운영!CR238)*Index_운영!CR62,$C130*$D130/$C$1*Index_운영!CR62))</f>
        <v>0</v>
      </c>
      <c r="CS130" s="591">
        <f>IF(CS$2=0,$C130*$D130/$C$1*Index_운영!CS62*Index_운영!CS$10,IF(NOT(CR130=0),NOT(Index_운영!CS62=0)*CR130*(1+$E130*Index_운영!CS238)*Index_운영!CS62,$C130*$D130/$C$1*Index_운영!CS62))</f>
        <v>0</v>
      </c>
      <c r="CT130" s="591">
        <f>IF(CT$2=0,$C130*$D130/$C$1*Index_운영!CT62*Index_운영!CT$10,IF(NOT(CS130=0),NOT(Index_운영!CT62=0)*CS130*(1+$E130*Index_운영!CT238)*Index_운영!CT62,$C130*$D130/$C$1*Index_운영!CT62))</f>
        <v>0</v>
      </c>
      <c r="CU130" s="591">
        <f>IF(CU$2=0,$C130*$D130/$C$1*Index_운영!CU62*Index_운영!CU$10,IF(NOT(CT130=0),NOT(Index_운영!CU62=0)*CT130*(1+$E130*Index_운영!CU238)*Index_운영!CU62,$C130*$D130/$C$1*Index_운영!CU62))</f>
        <v>0</v>
      </c>
      <c r="CV130" s="591">
        <f>IF(CV$2=0,$C130*$D130/$C$1*Index_운영!CV62*Index_운영!CV$10,IF(NOT(CU130=0),NOT(Index_운영!CV62=0)*CU130*(1+$E130*Index_운영!CV238)*Index_운영!CV62,$C130*$D130/$C$1*Index_운영!CV62))</f>
        <v>0</v>
      </c>
      <c r="CW130" s="591">
        <f>IF(CW$2=0,$C130*$D130/$C$1*Index_운영!CW62*Index_운영!CW$10,IF(NOT(CV130=0),NOT(Index_운영!CW62=0)*CV130*(1+$E130*Index_운영!CW238)*Index_운영!CW62,$C130*$D130/$C$1*Index_운영!CW62))</f>
        <v>0</v>
      </c>
      <c r="CX130" s="591">
        <f>IF(CX$2=0,$C130*$D130/$C$1*Index_운영!CX62*Index_운영!CX$10,IF(NOT(CW130=0),NOT(Index_운영!CX62=0)*CW130*(1+$E130*Index_운영!CX238)*Index_운영!CX62,$C130*$D130/$C$1*Index_운영!CX62))</f>
        <v>0</v>
      </c>
      <c r="CY130" s="591">
        <f>IF(CY$2=0,$C130*$D130/$C$1*Index_운영!CY62*Index_운영!CY$10,IF(NOT(CX130=0),NOT(Index_운영!CY62=0)*CX130*(1+$E130*Index_운영!CY238)*Index_운영!CY62,$C130*$D130/$C$1*Index_운영!CY62))</f>
        <v>0</v>
      </c>
      <c r="CZ130" s="591">
        <f>IF(CZ$2=0,$C130*$D130/$C$1*Index_운영!CZ62*Index_운영!CZ$10,IF(NOT(CY130=0),NOT(Index_운영!CZ62=0)*CY130*(1+$E130*Index_운영!CZ238)*Index_운영!CZ62,$C130*$D130/$C$1*Index_운영!CZ62))</f>
        <v>0</v>
      </c>
      <c r="DA130" s="591">
        <f>IF(DA$2=0,$C130*$D130/$C$1*Index_운영!DA62*Index_운영!DA$10,IF(NOT(CZ130=0),NOT(Index_운영!DA62=0)*CZ130*(1+$E130*Index_운영!DA238)*Index_운영!DA62,$C130*$D130/$C$1*Index_운영!DA62))</f>
        <v>0</v>
      </c>
      <c r="DB130" s="591">
        <f>IF(DB$2=0,$C130*$D130/$C$1*Index_운영!DB62*Index_운영!DB$10,IF(NOT(DA130=0),NOT(Index_운영!DB62=0)*DA130*(1+$E130*Index_운영!DB238)*Index_운영!DB62,$C130*$D130/$C$1*Index_운영!DB62))</f>
        <v>0</v>
      </c>
      <c r="DC130" s="591">
        <f>IF(DC$2=0,$C130*$D130/$C$1*Index_운영!DC62*Index_운영!DC$10,IF(NOT(DB130=0),NOT(Index_운영!DC62=0)*DB130*(1+$E130*Index_운영!DC238)*Index_운영!DC62,$C130*$D130/$C$1*Index_운영!DC62))</f>
        <v>0</v>
      </c>
      <c r="DD130" s="591">
        <f>IF(DD$2=0,$C130*$D130/$C$1*Index_운영!DD62*Index_운영!DD$10,IF(NOT(DC130=0),NOT(Index_운영!DD62=0)*DC130*(1+$E130*Index_운영!DD238)*Index_운영!DD62,$C130*$D130/$C$1*Index_운영!DD62))</f>
        <v>0</v>
      </c>
      <c r="DE130" s="591">
        <f>IF(DE$2=0,$C130*$D130/$C$1*Index_운영!DE62*Index_운영!DE$10,IF(NOT(DD130=0),NOT(Index_운영!DE62=0)*DD130*(1+$E130*Index_운영!DE238)*Index_운영!DE62,$C130*$D130/$C$1*Index_운영!DE62))</f>
        <v>0</v>
      </c>
      <c r="DF130" s="591">
        <f>IF(DF$2=0,$C130*$D130/$C$1*Index_운영!DF62*Index_운영!DF$10,IF(NOT(DE130=0),NOT(Index_운영!DF62=0)*DE130*(1+$E130*Index_운영!DF238)*Index_운영!DF62,$C130*$D130/$C$1*Index_운영!DF62))</f>
        <v>0</v>
      </c>
      <c r="DG130" s="591">
        <f>IF(DG$2=0,$C130*$D130/$C$1*Index_운영!DG62*Index_운영!DG$10,IF(NOT(DF130=0),NOT(Index_운영!DG62=0)*DF130*(1+$E130*Index_운영!DG238)*Index_운영!DG62,$C130*$D130/$C$1*Index_운영!DG62))</f>
        <v>0</v>
      </c>
      <c r="DH130" s="591">
        <f>IF(DH$2=0,$C130*$D130/$C$1*Index_운영!DH62*Index_운영!DH$10,IF(NOT(DG130=0),NOT(Index_운영!DH62=0)*DG130*(1+$E130*Index_운영!DH238)*Index_운영!DH62,$C130*$D130/$C$1*Index_운영!DH62))</f>
        <v>0</v>
      </c>
      <c r="DI130" s="591">
        <f>IF(DI$2=0,$C130*$D130/$C$1*Index_운영!DI62*Index_운영!DI$10,IF(NOT(DH130=0),NOT(Index_운영!DI62=0)*DH130*(1+$E130*Index_운영!DI238)*Index_운영!DI62,$C130*$D130/$C$1*Index_운영!DI62))</f>
        <v>0</v>
      </c>
      <c r="DJ130" s="591">
        <f>IF(DJ$2=0,$C130*$D130/$C$1*Index_운영!DJ62*Index_운영!DJ$10,IF(NOT(DI130=0),NOT(Index_운영!DJ62=0)*DI130*(1+$E130*Index_운영!DJ238)*Index_운영!DJ62,$C130*$D130/$C$1*Index_운영!DJ62))</f>
        <v>0</v>
      </c>
      <c r="DK130" s="591">
        <f>IF(DK$2=0,$C130*$D130/$C$1*Index_운영!DK62*Index_운영!DK$10,IF(NOT(DJ130=0),NOT(Index_운영!DK62=0)*DJ130*(1+$E130*Index_운영!DK238)*Index_운영!DK62,$C130*$D130/$C$1*Index_운영!DK62))</f>
        <v>0</v>
      </c>
      <c r="DL130" s="591">
        <f>IF(DL$2=0,$C130*$D130/$C$1*Index_운영!DL62*Index_운영!DL$10,IF(NOT(DK130=0),NOT(Index_운영!DL62=0)*DK130*(1+$E130*Index_운영!DL238)*Index_운영!DL62,$C130*$D130/$C$1*Index_운영!DL62))</f>
        <v>0</v>
      </c>
      <c r="DM130" s="591">
        <f>IF(DM$2=0,$C130*$D130/$C$1*Index_운영!DM62*Index_운영!DM$10,IF(NOT(DL130=0),NOT(Index_운영!DM62=0)*DL130*(1+$E130*Index_운영!DM238)*Index_운영!DM62,$C130*$D130/$C$1*Index_운영!DM62))</f>
        <v>0</v>
      </c>
      <c r="DN130" s="591">
        <f>IF(DN$2=0,$C130*$D130/$C$1*Index_운영!DN62*Index_운영!DN$10,IF(NOT(DM130=0),NOT(Index_운영!DN62=0)*DM130*(1+$E130*Index_운영!DN238)*Index_운영!DN62,$C130*$D130/$C$1*Index_운영!DN62))</f>
        <v>0</v>
      </c>
      <c r="DO130" s="591">
        <f>IF(DO$2=0,$C130*$D130/$C$1*Index_운영!DO62*Index_운영!DO$10,IF(NOT(DN130=0),NOT(Index_운영!DO62=0)*DN130*(1+$E130*Index_운영!DO238)*Index_운영!DO62,$C130*$D130/$C$1*Index_운영!DO62))</f>
        <v>0</v>
      </c>
      <c r="DP130" s="591">
        <f>IF(DP$2=0,$C130*$D130/$C$1*Index_운영!DP62*Index_운영!DP$10,IF(NOT(DO130=0),NOT(Index_운영!DP62=0)*DO130*(1+$E130*Index_운영!DP238)*Index_운영!DP62,$C130*$D130/$C$1*Index_운영!DP62))</f>
        <v>0</v>
      </c>
      <c r="DQ130" s="591">
        <f>IF(DQ$2=0,$C130*$D130/$C$1*Index_운영!DQ62*Index_운영!DQ$10,IF(NOT(DP130=0),NOT(Index_운영!DQ62=0)*DP130*(1+$E130*Index_운영!DQ238)*Index_운영!DQ62,$C130*$D130/$C$1*Index_운영!DQ62))</f>
        <v>0</v>
      </c>
      <c r="DR130" s="591">
        <f>IF(DR$2=0,$C130*$D130/$C$1*Index_운영!DR62*Index_운영!DR$10,IF(NOT(DQ130=0),NOT(Index_운영!DR62=0)*DQ130*(1+$E130*Index_운영!DR238)*Index_운영!DR62,$C130*$D130/$C$1*Index_운영!DR62))</f>
        <v>0</v>
      </c>
      <c r="DS130" s="591">
        <f>IF(DS$2=0,$C130*$D130/$C$1*Index_운영!DS62*Index_운영!DS$10,IF(NOT(DR130=0),NOT(Index_운영!DS62=0)*DR130*(1+$E130*Index_운영!DS238)*Index_운영!DS62,$C130*$D130/$C$1*Index_운영!DS62))</f>
        <v>0</v>
      </c>
      <c r="DT130" s="591">
        <f>IF(DT$2=0,$C130*$D130/$C$1*Index_운영!DT62*Index_운영!DT$10,IF(NOT(DS130=0),NOT(Index_운영!DT62=0)*DS130*(1+$E130*Index_운영!DT238)*Index_운영!DT62,$C130*$D130/$C$1*Index_운영!DT62))</f>
        <v>0</v>
      </c>
      <c r="DU130" s="591">
        <f>IF(DU$2=0,$C130*$D130/$C$1*Index_운영!DU62*Index_운영!DU$10,IF(NOT(DT130=0),NOT(Index_운영!DU62=0)*DT130*(1+$E130*Index_운영!DU238)*Index_운영!DU62,$C130*$D130/$C$1*Index_운영!DU62))</f>
        <v>0</v>
      </c>
      <c r="DV130" s="591">
        <f>IF(DV$2=0,$C130*$D130/$C$1*Index_운영!DV62*Index_운영!DV$10,IF(NOT(DU130=0),NOT(Index_운영!DV62=0)*DU130*(1+$E130*Index_운영!DV238)*Index_운영!DV62,$C130*$D130/$C$1*Index_운영!DV62))</f>
        <v>0</v>
      </c>
    </row>
    <row r="131" spans="1:126" s="485" customFormat="1" outlineLevel="1" x14ac:dyDescent="0.4">
      <c r="A131" s="737"/>
      <c r="B131" s="464">
        <f>'Rent Roll'!$B37</f>
        <v>0</v>
      </c>
      <c r="C131" s="1219">
        <f>'Rent Roll'!$K37</f>
        <v>0</v>
      </c>
      <c r="D131" s="1220">
        <f>'Rent Roll'!$S37</f>
        <v>0</v>
      </c>
      <c r="E131" s="1221">
        <f>'Rent Roll'!$T37</f>
        <v>0</v>
      </c>
      <c r="F131" s="588">
        <f>IF(F$2=0,$C131*$D131/$C$1*Index_운영!F63*Index_운영!F$10,IF(NOT(E131=0),NOT(Index_운영!F63=0)*E131*(1+$E131*Index_운영!F239)*Index_운영!F63,$C131*$D131/$C$1*Index_운영!F63))</f>
        <v>0</v>
      </c>
      <c r="G131" s="591">
        <f>IF(G$2=0,$C131*$D131/$C$1*Index_운영!G63*Index_운영!G$10,IF(NOT(F131=0),NOT(Index_운영!G63=0)*F131*(1+$E131*Index_운영!G239)*Index_운영!G63,$C131*$D131/$C$1*Index_운영!G63))</f>
        <v>0</v>
      </c>
      <c r="H131" s="591">
        <f>IF(H$2=0,$C131*$D131/$C$1*Index_운영!H63*Index_운영!H$10,IF(NOT(G131=0),NOT(Index_운영!H63=0)*G131*(1+$E131*Index_운영!H239)*Index_운영!H63,$C131*$D131/$C$1*Index_운영!H63))</f>
        <v>0</v>
      </c>
      <c r="I131" s="591">
        <f>IF(I$2=0,$C131*$D131/$C$1*Index_운영!I63*Index_운영!I$10,IF(NOT(H131=0),NOT(Index_운영!I63=0)*H131*(1+$E131*Index_운영!I239)*Index_운영!I63,$C131*$D131/$C$1*Index_운영!I63))</f>
        <v>0</v>
      </c>
      <c r="J131" s="591">
        <f>IF(J$2=0,$C131*$D131/$C$1*Index_운영!J63*Index_운영!J$10,IF(NOT(I131=0),NOT(Index_운영!J63=0)*I131*(1+$E131*Index_운영!J239)*Index_운영!J63,$C131*$D131/$C$1*Index_운영!J63))</f>
        <v>0</v>
      </c>
      <c r="K131" s="591">
        <f>IF(K$2=0,$C131*$D131/$C$1*Index_운영!K63*Index_운영!K$10,IF(NOT(J131=0),NOT(Index_운영!K63=0)*J131*(1+$E131*Index_운영!K239)*Index_운영!K63,$C131*$D131/$C$1*Index_운영!K63))</f>
        <v>0</v>
      </c>
      <c r="L131" s="591">
        <f>IF(L$2=0,$C131*$D131/$C$1*Index_운영!L63*Index_운영!L$10,IF(NOT(K131=0),NOT(Index_운영!L63=0)*K131*(1+$E131*Index_운영!L239)*Index_운영!L63,$C131*$D131/$C$1*Index_운영!L63))</f>
        <v>0</v>
      </c>
      <c r="M131" s="591">
        <f>IF(M$2=0,$C131*$D131/$C$1*Index_운영!M63*Index_운영!M$10,IF(NOT(L131=0),NOT(Index_운영!M63=0)*L131*(1+$E131*Index_운영!M239)*Index_운영!M63,$C131*$D131/$C$1*Index_운영!M63))</f>
        <v>0</v>
      </c>
      <c r="N131" s="591">
        <f>IF(N$2=0,$C131*$D131/$C$1*Index_운영!N63*Index_운영!N$10,IF(NOT(M131=0),NOT(Index_운영!N63=0)*M131*(1+$E131*Index_운영!N239)*Index_운영!N63,$C131*$D131/$C$1*Index_운영!N63))</f>
        <v>0</v>
      </c>
      <c r="O131" s="591">
        <f>IF(O$2=0,$C131*$D131/$C$1*Index_운영!O63*Index_운영!O$10,IF(NOT(N131=0),NOT(Index_운영!O63=0)*N131*(1+$E131*Index_운영!O239)*Index_운영!O63,$C131*$D131/$C$1*Index_운영!O63))</f>
        <v>0</v>
      </c>
      <c r="P131" s="591">
        <f>IF(P$2=0,$C131*$D131/$C$1*Index_운영!P63*Index_운영!P$10,IF(NOT(O131=0),NOT(Index_운영!P63=0)*O131*(1+$E131*Index_운영!P239)*Index_운영!P63,$C131*$D131/$C$1*Index_운영!P63))</f>
        <v>0</v>
      </c>
      <c r="Q131" s="591">
        <f>IF(Q$2=0,$C131*$D131/$C$1*Index_운영!Q63*Index_운영!Q$10,IF(NOT(P131=0),NOT(Index_운영!Q63=0)*P131*(1+$E131*Index_운영!Q239)*Index_운영!Q63,$C131*$D131/$C$1*Index_운영!Q63))</f>
        <v>0</v>
      </c>
      <c r="R131" s="591">
        <f>IF(R$2=0,$C131*$D131/$C$1*Index_운영!R63*Index_운영!R$10,IF(NOT(Q131=0),NOT(Index_운영!R63=0)*Q131*(1+$E131*Index_운영!R239)*Index_운영!R63,$C131*$D131/$C$1*Index_운영!R63))</f>
        <v>0</v>
      </c>
      <c r="S131" s="591">
        <f>IF(S$2=0,$C131*$D131/$C$1*Index_운영!S63*Index_운영!S$10,IF(NOT(R131=0),NOT(Index_운영!S63=0)*R131*(1+$E131*Index_운영!S239)*Index_운영!S63,$C131*$D131/$C$1*Index_운영!S63))</f>
        <v>0</v>
      </c>
      <c r="T131" s="591">
        <f>IF(T$2=0,$C131*$D131/$C$1*Index_운영!T63*Index_운영!T$10,IF(NOT(S131=0),NOT(Index_운영!T63=0)*S131*(1+$E131*Index_운영!T239)*Index_운영!T63,$C131*$D131/$C$1*Index_운영!T63))</f>
        <v>0</v>
      </c>
      <c r="U131" s="591">
        <f>IF(U$2=0,$C131*$D131/$C$1*Index_운영!U63*Index_운영!U$10,IF(NOT(T131=0),NOT(Index_운영!U63=0)*T131*(1+$E131*Index_운영!U239)*Index_운영!U63,$C131*$D131/$C$1*Index_운영!U63))</f>
        <v>0</v>
      </c>
      <c r="V131" s="591">
        <f>IF(V$2=0,$C131*$D131/$C$1*Index_운영!V63*Index_운영!V$10,IF(NOT(U131=0),NOT(Index_운영!V63=0)*U131*(1+$E131*Index_운영!V239)*Index_운영!V63,$C131*$D131/$C$1*Index_운영!V63))</f>
        <v>0</v>
      </c>
      <c r="W131" s="591">
        <f>IF(W$2=0,$C131*$D131/$C$1*Index_운영!W63*Index_운영!W$10,IF(NOT(V131=0),NOT(Index_운영!W63=0)*V131*(1+$E131*Index_운영!W239)*Index_운영!W63,$C131*$D131/$C$1*Index_운영!W63))</f>
        <v>0</v>
      </c>
      <c r="X131" s="591">
        <f>IF(X$2=0,$C131*$D131/$C$1*Index_운영!X63*Index_운영!X$10,IF(NOT(W131=0),NOT(Index_운영!X63=0)*W131*(1+$E131*Index_운영!X239)*Index_운영!X63,$C131*$D131/$C$1*Index_운영!X63))</f>
        <v>0</v>
      </c>
      <c r="Y131" s="591">
        <f>IF(Y$2=0,$C131*$D131/$C$1*Index_운영!Y63*Index_운영!Y$10,IF(NOT(X131=0),NOT(Index_운영!Y63=0)*X131*(1+$E131*Index_운영!Y239)*Index_운영!Y63,$C131*$D131/$C$1*Index_운영!Y63))</f>
        <v>0</v>
      </c>
      <c r="Z131" s="591">
        <f>IF(Z$2=0,$C131*$D131/$C$1*Index_운영!Z63*Index_운영!Z$10,IF(NOT(Y131=0),NOT(Index_운영!Z63=0)*Y131*(1+$E131*Index_운영!Z239)*Index_운영!Z63,$C131*$D131/$C$1*Index_운영!Z63))</f>
        <v>0</v>
      </c>
      <c r="AA131" s="591">
        <f>IF(AA$2=0,$C131*$D131/$C$1*Index_운영!AA63*Index_운영!AA$10,IF(NOT(Z131=0),NOT(Index_운영!AA63=0)*Z131*(1+$E131*Index_운영!AA239)*Index_운영!AA63,$C131*$D131/$C$1*Index_운영!AA63))</f>
        <v>0</v>
      </c>
      <c r="AB131" s="591">
        <f>IF(AB$2=0,$C131*$D131/$C$1*Index_운영!AB63*Index_운영!AB$10,IF(NOT(AA131=0),NOT(Index_운영!AB63=0)*AA131*(1+$E131*Index_운영!AB239)*Index_운영!AB63,$C131*$D131/$C$1*Index_운영!AB63))</f>
        <v>0</v>
      </c>
      <c r="AC131" s="591">
        <f>IF(AC$2=0,$C131*$D131/$C$1*Index_운영!AC63*Index_운영!AC$10,IF(NOT(AB131=0),NOT(Index_운영!AC63=0)*AB131*(1+$E131*Index_운영!AC239)*Index_운영!AC63,$C131*$D131/$C$1*Index_운영!AC63))</f>
        <v>0</v>
      </c>
      <c r="AD131" s="591">
        <f>IF(AD$2=0,$C131*$D131/$C$1*Index_운영!AD63*Index_운영!AD$10,IF(NOT(AC131=0),NOT(Index_운영!AD63=0)*AC131*(1+$E131*Index_운영!AD239)*Index_운영!AD63,$C131*$D131/$C$1*Index_운영!AD63))</f>
        <v>0</v>
      </c>
      <c r="AE131" s="591">
        <f>IF(AE$2=0,$C131*$D131/$C$1*Index_운영!AE63*Index_운영!AE$10,IF(NOT(AD131=0),NOT(Index_운영!AE63=0)*AD131*(1+$E131*Index_운영!AE239)*Index_운영!AE63,$C131*$D131/$C$1*Index_운영!AE63))</f>
        <v>0</v>
      </c>
      <c r="AF131" s="591">
        <f>IF(AF$2=0,$C131*$D131/$C$1*Index_운영!AF63*Index_운영!AF$10,IF(NOT(AE131=0),NOT(Index_운영!AF63=0)*AE131*(1+$E131*Index_운영!AF239)*Index_운영!AF63,$C131*$D131/$C$1*Index_운영!AF63))</f>
        <v>0</v>
      </c>
      <c r="AG131" s="591">
        <f>IF(AG$2=0,$C131*$D131/$C$1*Index_운영!AG63*Index_운영!AG$10,IF(NOT(AF131=0),NOT(Index_운영!AG63=0)*AF131*(1+$E131*Index_운영!AG239)*Index_운영!AG63,$C131*$D131/$C$1*Index_운영!AG63))</f>
        <v>0</v>
      </c>
      <c r="AH131" s="591">
        <f>IF(AH$2=0,$C131*$D131/$C$1*Index_운영!AH63*Index_운영!AH$10,IF(NOT(AG131=0),NOT(Index_운영!AH63=0)*AG131*(1+$E131*Index_운영!AH239)*Index_운영!AH63,$C131*$D131/$C$1*Index_운영!AH63))</f>
        <v>0</v>
      </c>
      <c r="AI131" s="591">
        <f>IF(AI$2=0,$C131*$D131/$C$1*Index_운영!AI63*Index_운영!AI$10,IF(NOT(AH131=0),NOT(Index_운영!AI63=0)*AH131*(1+$E131*Index_운영!AI239)*Index_운영!AI63,$C131*$D131/$C$1*Index_운영!AI63))</f>
        <v>0</v>
      </c>
      <c r="AJ131" s="591">
        <f>IF(AJ$2=0,$C131*$D131/$C$1*Index_운영!AJ63*Index_운영!AJ$10,IF(NOT(AI131=0),NOT(Index_운영!AJ63=0)*AI131*(1+$E131*Index_운영!AJ239)*Index_운영!AJ63,$C131*$D131/$C$1*Index_운영!AJ63))</f>
        <v>0</v>
      </c>
      <c r="AK131" s="591">
        <f>IF(AK$2=0,$C131*$D131/$C$1*Index_운영!AK63*Index_운영!AK$10,IF(NOT(AJ131=0),NOT(Index_운영!AK63=0)*AJ131*(1+$E131*Index_운영!AK239)*Index_운영!AK63,$C131*$D131/$C$1*Index_운영!AK63))</f>
        <v>0</v>
      </c>
      <c r="AL131" s="591">
        <f>IF(AL$2=0,$C131*$D131/$C$1*Index_운영!AL63*Index_운영!AL$10,IF(NOT(AK131=0),NOT(Index_운영!AL63=0)*AK131*(1+$E131*Index_운영!AL239)*Index_운영!AL63,$C131*$D131/$C$1*Index_운영!AL63))</f>
        <v>0</v>
      </c>
      <c r="AM131" s="591">
        <f>IF(AM$2=0,$C131*$D131/$C$1*Index_운영!AM63*Index_운영!AM$10,IF(NOT(AL131=0),NOT(Index_운영!AM63=0)*AL131*(1+$E131*Index_운영!AM239)*Index_운영!AM63,$C131*$D131/$C$1*Index_운영!AM63))</f>
        <v>0</v>
      </c>
      <c r="AN131" s="591">
        <f>IF(AN$2=0,$C131*$D131/$C$1*Index_운영!AN63*Index_운영!AN$10,IF(NOT(AM131=0),NOT(Index_운영!AN63=0)*AM131*(1+$E131*Index_운영!AN239)*Index_운영!AN63,$C131*$D131/$C$1*Index_운영!AN63))</f>
        <v>0</v>
      </c>
      <c r="AO131" s="591">
        <f>IF(AO$2=0,$C131*$D131/$C$1*Index_운영!AO63*Index_운영!AO$10,IF(NOT(AN131=0),NOT(Index_운영!AO63=0)*AN131*(1+$E131*Index_운영!AO239)*Index_운영!AO63,$C131*$D131/$C$1*Index_운영!AO63))</f>
        <v>0</v>
      </c>
      <c r="AP131" s="591">
        <f>IF(AP$2=0,$C131*$D131/$C$1*Index_운영!AP63*Index_운영!AP$10,IF(NOT(AO131=0),NOT(Index_운영!AP63=0)*AO131*(1+$E131*Index_운영!AP239)*Index_운영!AP63,$C131*$D131/$C$1*Index_운영!AP63))</f>
        <v>0</v>
      </c>
      <c r="AQ131" s="591">
        <f>IF(AQ$2=0,$C131*$D131/$C$1*Index_운영!AQ63*Index_운영!AQ$10,IF(NOT(AP131=0),NOT(Index_운영!AQ63=0)*AP131*(1+$E131*Index_운영!AQ239)*Index_운영!AQ63,$C131*$D131/$C$1*Index_운영!AQ63))</f>
        <v>0</v>
      </c>
      <c r="AR131" s="591">
        <f>IF(AR$2=0,$C131*$D131/$C$1*Index_운영!AR63*Index_운영!AR$10,IF(NOT(AQ131=0),NOT(Index_운영!AR63=0)*AQ131*(1+$E131*Index_운영!AR239)*Index_운영!AR63,$C131*$D131/$C$1*Index_운영!AR63))</f>
        <v>0</v>
      </c>
      <c r="AS131" s="591">
        <f>IF(AS$2=0,$C131*$D131/$C$1*Index_운영!AS63*Index_운영!AS$10,IF(NOT(AR131=0),NOT(Index_운영!AS63=0)*AR131*(1+$E131*Index_운영!AS239)*Index_운영!AS63,$C131*$D131/$C$1*Index_운영!AS63))</f>
        <v>0</v>
      </c>
      <c r="AT131" s="591">
        <f>IF(AT$2=0,$C131*$D131/$C$1*Index_운영!AT63*Index_운영!AT$10,IF(NOT(AS131=0),NOT(Index_운영!AT63=0)*AS131*(1+$E131*Index_운영!AT239)*Index_운영!AT63,$C131*$D131/$C$1*Index_운영!AT63))</f>
        <v>0</v>
      </c>
      <c r="AU131" s="591">
        <f>IF(AU$2=0,$C131*$D131/$C$1*Index_운영!AU63*Index_운영!AU$10,IF(NOT(AT131=0),NOT(Index_운영!AU63=0)*AT131*(1+$E131*Index_운영!AU239)*Index_운영!AU63,$C131*$D131/$C$1*Index_운영!AU63))</f>
        <v>0</v>
      </c>
      <c r="AV131" s="591">
        <f>IF(AV$2=0,$C131*$D131/$C$1*Index_운영!AV63*Index_운영!AV$10,IF(NOT(AU131=0),NOT(Index_운영!AV63=0)*AU131*(1+$E131*Index_운영!AV239)*Index_운영!AV63,$C131*$D131/$C$1*Index_운영!AV63))</f>
        <v>0</v>
      </c>
      <c r="AW131" s="591">
        <f>IF(AW$2=0,$C131*$D131/$C$1*Index_운영!AW63*Index_운영!AW$10,IF(NOT(AV131=0),NOT(Index_운영!AW63=0)*AV131*(1+$E131*Index_운영!AW239)*Index_운영!AW63,$C131*$D131/$C$1*Index_운영!AW63))</f>
        <v>0</v>
      </c>
      <c r="AX131" s="591">
        <f>IF(AX$2=0,$C131*$D131/$C$1*Index_운영!AX63*Index_운영!AX$10,IF(NOT(AW131=0),NOT(Index_운영!AX63=0)*AW131*(1+$E131*Index_운영!AX239)*Index_운영!AX63,$C131*$D131/$C$1*Index_운영!AX63))</f>
        <v>0</v>
      </c>
      <c r="AY131" s="591">
        <f>IF(AY$2=0,$C131*$D131/$C$1*Index_운영!AY63*Index_운영!AY$10,IF(NOT(AX131=0),NOT(Index_운영!AY63=0)*AX131*(1+$E131*Index_운영!AY239)*Index_운영!AY63,$C131*$D131/$C$1*Index_운영!AY63))</f>
        <v>0</v>
      </c>
      <c r="AZ131" s="591">
        <f>IF(AZ$2=0,$C131*$D131/$C$1*Index_운영!AZ63*Index_운영!AZ$10,IF(NOT(AY131=0),NOT(Index_운영!AZ63=0)*AY131*(1+$E131*Index_운영!AZ239)*Index_운영!AZ63,$C131*$D131/$C$1*Index_운영!AZ63))</f>
        <v>0</v>
      </c>
      <c r="BA131" s="591">
        <f>IF(BA$2=0,$C131*$D131/$C$1*Index_운영!BA63*Index_운영!BA$10,IF(NOT(AZ131=0),NOT(Index_운영!BA63=0)*AZ131*(1+$E131*Index_운영!BA239)*Index_운영!BA63,$C131*$D131/$C$1*Index_운영!BA63))</f>
        <v>0</v>
      </c>
      <c r="BB131" s="591">
        <f>IF(BB$2=0,$C131*$D131/$C$1*Index_운영!BB63*Index_운영!BB$10,IF(NOT(BA131=0),NOT(Index_운영!BB63=0)*BA131*(1+$E131*Index_운영!BB239)*Index_운영!BB63,$C131*$D131/$C$1*Index_운영!BB63))</f>
        <v>0</v>
      </c>
      <c r="BC131" s="591">
        <f>IF(BC$2=0,$C131*$D131/$C$1*Index_운영!BC63*Index_운영!BC$10,IF(NOT(BB131=0),NOT(Index_운영!BC63=0)*BB131*(1+$E131*Index_운영!BC239)*Index_운영!BC63,$C131*$D131/$C$1*Index_운영!BC63))</f>
        <v>0</v>
      </c>
      <c r="BD131" s="591">
        <f>IF(BD$2=0,$C131*$D131/$C$1*Index_운영!BD63*Index_운영!BD$10,IF(NOT(BC131=0),NOT(Index_운영!BD63=0)*BC131*(1+$E131*Index_운영!BD239)*Index_운영!BD63,$C131*$D131/$C$1*Index_운영!BD63))</f>
        <v>0</v>
      </c>
      <c r="BE131" s="591">
        <f>IF(BE$2=0,$C131*$D131/$C$1*Index_운영!BE63*Index_운영!BE$10,IF(NOT(BD131=0),NOT(Index_운영!BE63=0)*BD131*(1+$E131*Index_운영!BE239)*Index_운영!BE63,$C131*$D131/$C$1*Index_운영!BE63))</f>
        <v>0</v>
      </c>
      <c r="BF131" s="591">
        <f>IF(BF$2=0,$C131*$D131/$C$1*Index_운영!BF63*Index_운영!BF$10,IF(NOT(BE131=0),NOT(Index_운영!BF63=0)*BE131*(1+$E131*Index_운영!BF239)*Index_운영!BF63,$C131*$D131/$C$1*Index_운영!BF63))</f>
        <v>0</v>
      </c>
      <c r="BG131" s="591">
        <f>IF(BG$2=0,$C131*$D131/$C$1*Index_운영!BG63*Index_운영!BG$10,IF(NOT(BF131=0),NOT(Index_운영!BG63=0)*BF131*(1+$E131*Index_운영!BG239)*Index_운영!BG63,$C131*$D131/$C$1*Index_운영!BG63))</f>
        <v>0</v>
      </c>
      <c r="BH131" s="591">
        <f>IF(BH$2=0,$C131*$D131/$C$1*Index_운영!BH63*Index_운영!BH$10,IF(NOT(BG131=0),NOT(Index_운영!BH63=0)*BG131*(1+$E131*Index_운영!BH239)*Index_운영!BH63,$C131*$D131/$C$1*Index_운영!BH63))</f>
        <v>0</v>
      </c>
      <c r="BI131" s="591">
        <f>IF(BI$2=0,$C131*$D131/$C$1*Index_운영!BI63*Index_운영!BI$10,IF(NOT(BH131=0),NOT(Index_운영!BI63=0)*BH131*(1+$E131*Index_운영!BI239)*Index_운영!BI63,$C131*$D131/$C$1*Index_운영!BI63))</f>
        <v>0</v>
      </c>
      <c r="BJ131" s="591">
        <f>IF(BJ$2=0,$C131*$D131/$C$1*Index_운영!BJ63*Index_운영!BJ$10,IF(NOT(BI131=0),NOT(Index_운영!BJ63=0)*BI131*(1+$E131*Index_운영!BJ239)*Index_운영!BJ63,$C131*$D131/$C$1*Index_운영!BJ63))</f>
        <v>0</v>
      </c>
      <c r="BK131" s="591">
        <f>IF(BK$2=0,$C131*$D131/$C$1*Index_운영!BK63*Index_운영!BK$10,IF(NOT(BJ131=0),NOT(Index_운영!BK63=0)*BJ131*(1+$E131*Index_운영!BK239)*Index_운영!BK63,$C131*$D131/$C$1*Index_운영!BK63))</f>
        <v>0</v>
      </c>
      <c r="BL131" s="591">
        <f>IF(BL$2=0,$C131*$D131/$C$1*Index_운영!BL63*Index_운영!BL$10,IF(NOT(BK131=0),NOT(Index_운영!BL63=0)*BK131*(1+$E131*Index_운영!BL239)*Index_운영!BL63,$C131*$D131/$C$1*Index_운영!BL63))</f>
        <v>0</v>
      </c>
      <c r="BM131" s="591">
        <f>IF(BM$2=0,$C131*$D131/$C$1*Index_운영!BM63*Index_운영!BM$10,IF(NOT(BL131=0),NOT(Index_운영!BM63=0)*BL131*(1+$E131*Index_운영!BM239)*Index_운영!BM63,$C131*$D131/$C$1*Index_운영!BM63))</f>
        <v>0</v>
      </c>
      <c r="BN131" s="591">
        <f>IF(BN$2=0,$C131*$D131/$C$1*Index_운영!BN63*Index_운영!BN$10,IF(NOT(BM131=0),NOT(Index_운영!BN63=0)*BM131*(1+$E131*Index_운영!BN239)*Index_운영!BN63,$C131*$D131/$C$1*Index_운영!BN63))</f>
        <v>0</v>
      </c>
      <c r="BO131" s="591">
        <f>IF(BO$2=0,$C131*$D131/$C$1*Index_운영!BO63*Index_운영!BO$10,IF(NOT(BN131=0),NOT(Index_운영!BO63=0)*BN131*(1+$E131*Index_운영!BO239)*Index_운영!BO63,$C131*$D131/$C$1*Index_운영!BO63))</f>
        <v>0</v>
      </c>
      <c r="BP131" s="591">
        <f>IF(BP$2=0,$C131*$D131/$C$1*Index_운영!BP63*Index_운영!BP$10,IF(NOT(BO131=0),NOT(Index_운영!BP63=0)*BO131*(1+$E131*Index_운영!BP239)*Index_운영!BP63,$C131*$D131/$C$1*Index_운영!BP63))</f>
        <v>0</v>
      </c>
      <c r="BQ131" s="591">
        <f>IF(BQ$2=0,$C131*$D131/$C$1*Index_운영!BQ63*Index_운영!BQ$10,IF(NOT(BP131=0),NOT(Index_운영!BQ63=0)*BP131*(1+$E131*Index_운영!BQ239)*Index_운영!BQ63,$C131*$D131/$C$1*Index_운영!BQ63))</f>
        <v>0</v>
      </c>
      <c r="BR131" s="591">
        <f>IF(BR$2=0,$C131*$D131/$C$1*Index_운영!BR63*Index_운영!BR$10,IF(NOT(BQ131=0),NOT(Index_운영!BR63=0)*BQ131*(1+$E131*Index_운영!BR239)*Index_운영!BR63,$C131*$D131/$C$1*Index_운영!BR63))</f>
        <v>0</v>
      </c>
      <c r="BS131" s="591">
        <f>IF(BS$2=0,$C131*$D131/$C$1*Index_운영!BS63*Index_운영!BS$10,IF(NOT(BR131=0),NOT(Index_운영!BS63=0)*BR131*(1+$E131*Index_운영!BS239)*Index_운영!BS63,$C131*$D131/$C$1*Index_운영!BS63))</f>
        <v>0</v>
      </c>
      <c r="BT131" s="591">
        <f>IF(BT$2=0,$C131*$D131/$C$1*Index_운영!BT63*Index_운영!BT$10,IF(NOT(BS131=0),NOT(Index_운영!BT63=0)*BS131*(1+$E131*Index_운영!BT239)*Index_운영!BT63,$C131*$D131/$C$1*Index_운영!BT63))</f>
        <v>0</v>
      </c>
      <c r="BU131" s="591">
        <f>IF(BU$2=0,$C131*$D131/$C$1*Index_운영!BU63*Index_운영!BU$10,IF(NOT(BT131=0),NOT(Index_운영!BU63=0)*BT131*(1+$E131*Index_운영!BU239)*Index_운영!BU63,$C131*$D131/$C$1*Index_운영!BU63))</f>
        <v>0</v>
      </c>
      <c r="BV131" s="591">
        <f>IF(BV$2=0,$C131*$D131/$C$1*Index_운영!BV63*Index_운영!BV$10,IF(NOT(BU131=0),NOT(Index_운영!BV63=0)*BU131*(1+$E131*Index_운영!BV239)*Index_운영!BV63,$C131*$D131/$C$1*Index_운영!BV63))</f>
        <v>0</v>
      </c>
      <c r="BW131" s="591">
        <f>IF(BW$2=0,$C131*$D131/$C$1*Index_운영!BW63*Index_운영!BW$10,IF(NOT(BV131=0),NOT(Index_운영!BW63=0)*BV131*(1+$E131*Index_운영!BW239)*Index_운영!BW63,$C131*$D131/$C$1*Index_운영!BW63))</f>
        <v>0</v>
      </c>
      <c r="BX131" s="591">
        <f>IF(BX$2=0,$C131*$D131/$C$1*Index_운영!BX63*Index_운영!BX$10,IF(NOT(BW131=0),NOT(Index_운영!BX63=0)*BW131*(1+$E131*Index_운영!BX239)*Index_운영!BX63,$C131*$D131/$C$1*Index_운영!BX63))</f>
        <v>0</v>
      </c>
      <c r="BY131" s="591">
        <f>IF(BY$2=0,$C131*$D131/$C$1*Index_운영!BY63*Index_운영!BY$10,IF(NOT(BX131=0),NOT(Index_운영!BY63=0)*BX131*(1+$E131*Index_운영!BY239)*Index_운영!BY63,$C131*$D131/$C$1*Index_운영!BY63))</f>
        <v>0</v>
      </c>
      <c r="BZ131" s="591">
        <f>IF(BZ$2=0,$C131*$D131/$C$1*Index_운영!BZ63*Index_운영!BZ$10,IF(NOT(BY131=0),NOT(Index_운영!BZ63=0)*BY131*(1+$E131*Index_운영!BZ239)*Index_운영!BZ63,$C131*$D131/$C$1*Index_운영!BZ63))</f>
        <v>0</v>
      </c>
      <c r="CA131" s="591">
        <f>IF(CA$2=0,$C131*$D131/$C$1*Index_운영!CA63*Index_운영!CA$10,IF(NOT(BZ131=0),NOT(Index_운영!CA63=0)*BZ131*(1+$E131*Index_운영!CA239)*Index_운영!CA63,$C131*$D131/$C$1*Index_운영!CA63))</f>
        <v>0</v>
      </c>
      <c r="CB131" s="591">
        <f>IF(CB$2=0,$C131*$D131/$C$1*Index_운영!CB63*Index_운영!CB$10,IF(NOT(CA131=0),NOT(Index_운영!CB63=0)*CA131*(1+$E131*Index_운영!CB239)*Index_운영!CB63,$C131*$D131/$C$1*Index_운영!CB63))</f>
        <v>0</v>
      </c>
      <c r="CC131" s="591">
        <f>IF(CC$2=0,$C131*$D131/$C$1*Index_운영!CC63*Index_운영!CC$10,IF(NOT(CB131=0),NOT(Index_운영!CC63=0)*CB131*(1+$E131*Index_운영!CC239)*Index_운영!CC63,$C131*$D131/$C$1*Index_운영!CC63))</f>
        <v>0</v>
      </c>
      <c r="CD131" s="591">
        <f>IF(CD$2=0,$C131*$D131/$C$1*Index_운영!CD63*Index_운영!CD$10,IF(NOT(CC131=0),NOT(Index_운영!CD63=0)*CC131*(1+$E131*Index_운영!CD239)*Index_운영!CD63,$C131*$D131/$C$1*Index_운영!CD63))</f>
        <v>0</v>
      </c>
      <c r="CE131" s="591">
        <f>IF(CE$2=0,$C131*$D131/$C$1*Index_운영!CE63*Index_운영!CE$10,IF(NOT(CD131=0),NOT(Index_운영!CE63=0)*CD131*(1+$E131*Index_운영!CE239)*Index_운영!CE63,$C131*$D131/$C$1*Index_운영!CE63))</f>
        <v>0</v>
      </c>
      <c r="CF131" s="591">
        <f>IF(CF$2=0,$C131*$D131/$C$1*Index_운영!CF63*Index_운영!CF$10,IF(NOT(CE131=0),NOT(Index_운영!CF63=0)*CE131*(1+$E131*Index_운영!CF239)*Index_운영!CF63,$C131*$D131/$C$1*Index_운영!CF63))</f>
        <v>0</v>
      </c>
      <c r="CG131" s="591">
        <f>IF(CG$2=0,$C131*$D131/$C$1*Index_운영!CG63*Index_운영!CG$10,IF(NOT(CF131=0),NOT(Index_운영!CG63=0)*CF131*(1+$E131*Index_운영!CG239)*Index_운영!CG63,$C131*$D131/$C$1*Index_운영!CG63))</f>
        <v>0</v>
      </c>
      <c r="CH131" s="591">
        <f>IF(CH$2=0,$C131*$D131/$C$1*Index_운영!CH63*Index_운영!CH$10,IF(NOT(CG131=0),NOT(Index_운영!CH63=0)*CG131*(1+$E131*Index_운영!CH239)*Index_운영!CH63,$C131*$D131/$C$1*Index_운영!CH63))</f>
        <v>0</v>
      </c>
      <c r="CI131" s="591">
        <f>IF(CI$2=0,$C131*$D131/$C$1*Index_운영!CI63*Index_운영!CI$10,IF(NOT(CH131=0),NOT(Index_운영!CI63=0)*CH131*(1+$E131*Index_운영!CI239)*Index_운영!CI63,$C131*$D131/$C$1*Index_운영!CI63))</f>
        <v>0</v>
      </c>
      <c r="CJ131" s="591">
        <f>IF(CJ$2=0,$C131*$D131/$C$1*Index_운영!CJ63*Index_운영!CJ$10,IF(NOT(CI131=0),NOT(Index_운영!CJ63=0)*CI131*(1+$E131*Index_운영!CJ239)*Index_운영!CJ63,$C131*$D131/$C$1*Index_운영!CJ63))</f>
        <v>0</v>
      </c>
      <c r="CK131" s="591">
        <f>IF(CK$2=0,$C131*$D131/$C$1*Index_운영!CK63*Index_운영!CK$10,IF(NOT(CJ131=0),NOT(Index_운영!CK63=0)*CJ131*(1+$E131*Index_운영!CK239)*Index_운영!CK63,$C131*$D131/$C$1*Index_운영!CK63))</f>
        <v>0</v>
      </c>
      <c r="CL131" s="591">
        <f>IF(CL$2=0,$C131*$D131/$C$1*Index_운영!CL63*Index_운영!CL$10,IF(NOT(CK131=0),NOT(Index_운영!CL63=0)*CK131*(1+$E131*Index_운영!CL239)*Index_운영!CL63,$C131*$D131/$C$1*Index_운영!CL63))</f>
        <v>0</v>
      </c>
      <c r="CM131" s="591">
        <f>IF(CM$2=0,$C131*$D131/$C$1*Index_운영!CM63*Index_운영!CM$10,IF(NOT(CL131=0),NOT(Index_운영!CM63=0)*CL131*(1+$E131*Index_운영!CM239)*Index_운영!CM63,$C131*$D131/$C$1*Index_운영!CM63))</f>
        <v>0</v>
      </c>
      <c r="CN131" s="591">
        <f>IF(CN$2=0,$C131*$D131/$C$1*Index_운영!CN63*Index_운영!CN$10,IF(NOT(CM131=0),NOT(Index_운영!CN63=0)*CM131*(1+$E131*Index_운영!CN239)*Index_운영!CN63,$C131*$D131/$C$1*Index_운영!CN63))</f>
        <v>0</v>
      </c>
      <c r="CO131" s="591">
        <f>IF(CO$2=0,$C131*$D131/$C$1*Index_운영!CO63*Index_운영!CO$10,IF(NOT(CN131=0),NOT(Index_운영!CO63=0)*CN131*(1+$E131*Index_운영!CO239)*Index_운영!CO63,$C131*$D131/$C$1*Index_운영!CO63))</f>
        <v>0</v>
      </c>
      <c r="CP131" s="591">
        <f>IF(CP$2=0,$C131*$D131/$C$1*Index_운영!CP63*Index_운영!CP$10,IF(NOT(CO131=0),NOT(Index_운영!CP63=0)*CO131*(1+$E131*Index_운영!CP239)*Index_운영!CP63,$C131*$D131/$C$1*Index_운영!CP63))</f>
        <v>0</v>
      </c>
      <c r="CQ131" s="591">
        <f>IF(CQ$2=0,$C131*$D131/$C$1*Index_운영!CQ63*Index_운영!CQ$10,IF(NOT(CP131=0),NOT(Index_운영!CQ63=0)*CP131*(1+$E131*Index_운영!CQ239)*Index_운영!CQ63,$C131*$D131/$C$1*Index_운영!CQ63))</f>
        <v>0</v>
      </c>
      <c r="CR131" s="591">
        <f>IF(CR$2=0,$C131*$D131/$C$1*Index_운영!CR63*Index_운영!CR$10,IF(NOT(CQ131=0),NOT(Index_운영!CR63=0)*CQ131*(1+$E131*Index_운영!CR239)*Index_운영!CR63,$C131*$D131/$C$1*Index_운영!CR63))</f>
        <v>0</v>
      </c>
      <c r="CS131" s="591">
        <f>IF(CS$2=0,$C131*$D131/$C$1*Index_운영!CS63*Index_운영!CS$10,IF(NOT(CR131=0),NOT(Index_운영!CS63=0)*CR131*(1+$E131*Index_운영!CS239)*Index_운영!CS63,$C131*$D131/$C$1*Index_운영!CS63))</f>
        <v>0</v>
      </c>
      <c r="CT131" s="591">
        <f>IF(CT$2=0,$C131*$D131/$C$1*Index_운영!CT63*Index_운영!CT$10,IF(NOT(CS131=0),NOT(Index_운영!CT63=0)*CS131*(1+$E131*Index_운영!CT239)*Index_운영!CT63,$C131*$D131/$C$1*Index_운영!CT63))</f>
        <v>0</v>
      </c>
      <c r="CU131" s="591">
        <f>IF(CU$2=0,$C131*$D131/$C$1*Index_운영!CU63*Index_운영!CU$10,IF(NOT(CT131=0),NOT(Index_운영!CU63=0)*CT131*(1+$E131*Index_운영!CU239)*Index_운영!CU63,$C131*$D131/$C$1*Index_운영!CU63))</f>
        <v>0</v>
      </c>
      <c r="CV131" s="591">
        <f>IF(CV$2=0,$C131*$D131/$C$1*Index_운영!CV63*Index_운영!CV$10,IF(NOT(CU131=0),NOT(Index_운영!CV63=0)*CU131*(1+$E131*Index_운영!CV239)*Index_운영!CV63,$C131*$D131/$C$1*Index_운영!CV63))</f>
        <v>0</v>
      </c>
      <c r="CW131" s="591">
        <f>IF(CW$2=0,$C131*$D131/$C$1*Index_운영!CW63*Index_운영!CW$10,IF(NOT(CV131=0),NOT(Index_운영!CW63=0)*CV131*(1+$E131*Index_운영!CW239)*Index_운영!CW63,$C131*$D131/$C$1*Index_운영!CW63))</f>
        <v>0</v>
      </c>
      <c r="CX131" s="591">
        <f>IF(CX$2=0,$C131*$D131/$C$1*Index_운영!CX63*Index_운영!CX$10,IF(NOT(CW131=0),NOT(Index_운영!CX63=0)*CW131*(1+$E131*Index_운영!CX239)*Index_운영!CX63,$C131*$D131/$C$1*Index_운영!CX63))</f>
        <v>0</v>
      </c>
      <c r="CY131" s="591">
        <f>IF(CY$2=0,$C131*$D131/$C$1*Index_운영!CY63*Index_운영!CY$10,IF(NOT(CX131=0),NOT(Index_운영!CY63=0)*CX131*(1+$E131*Index_운영!CY239)*Index_운영!CY63,$C131*$D131/$C$1*Index_운영!CY63))</f>
        <v>0</v>
      </c>
      <c r="CZ131" s="591">
        <f>IF(CZ$2=0,$C131*$D131/$C$1*Index_운영!CZ63*Index_운영!CZ$10,IF(NOT(CY131=0),NOT(Index_운영!CZ63=0)*CY131*(1+$E131*Index_운영!CZ239)*Index_운영!CZ63,$C131*$D131/$C$1*Index_운영!CZ63))</f>
        <v>0</v>
      </c>
      <c r="DA131" s="591">
        <f>IF(DA$2=0,$C131*$D131/$C$1*Index_운영!DA63*Index_운영!DA$10,IF(NOT(CZ131=0),NOT(Index_운영!DA63=0)*CZ131*(1+$E131*Index_운영!DA239)*Index_운영!DA63,$C131*$D131/$C$1*Index_운영!DA63))</f>
        <v>0</v>
      </c>
      <c r="DB131" s="591">
        <f>IF(DB$2=0,$C131*$D131/$C$1*Index_운영!DB63*Index_운영!DB$10,IF(NOT(DA131=0),NOT(Index_운영!DB63=0)*DA131*(1+$E131*Index_운영!DB239)*Index_운영!DB63,$C131*$D131/$C$1*Index_운영!DB63))</f>
        <v>0</v>
      </c>
      <c r="DC131" s="591">
        <f>IF(DC$2=0,$C131*$D131/$C$1*Index_운영!DC63*Index_운영!DC$10,IF(NOT(DB131=0),NOT(Index_운영!DC63=0)*DB131*(1+$E131*Index_운영!DC239)*Index_운영!DC63,$C131*$D131/$C$1*Index_운영!DC63))</f>
        <v>0</v>
      </c>
      <c r="DD131" s="591">
        <f>IF(DD$2=0,$C131*$D131/$C$1*Index_운영!DD63*Index_운영!DD$10,IF(NOT(DC131=0),NOT(Index_운영!DD63=0)*DC131*(1+$E131*Index_운영!DD239)*Index_운영!DD63,$C131*$D131/$C$1*Index_운영!DD63))</f>
        <v>0</v>
      </c>
      <c r="DE131" s="591">
        <f>IF(DE$2=0,$C131*$D131/$C$1*Index_운영!DE63*Index_운영!DE$10,IF(NOT(DD131=0),NOT(Index_운영!DE63=0)*DD131*(1+$E131*Index_운영!DE239)*Index_운영!DE63,$C131*$D131/$C$1*Index_운영!DE63))</f>
        <v>0</v>
      </c>
      <c r="DF131" s="591">
        <f>IF(DF$2=0,$C131*$D131/$C$1*Index_운영!DF63*Index_운영!DF$10,IF(NOT(DE131=0),NOT(Index_운영!DF63=0)*DE131*(1+$E131*Index_운영!DF239)*Index_운영!DF63,$C131*$D131/$C$1*Index_운영!DF63))</f>
        <v>0</v>
      </c>
      <c r="DG131" s="591">
        <f>IF(DG$2=0,$C131*$D131/$C$1*Index_운영!DG63*Index_운영!DG$10,IF(NOT(DF131=0),NOT(Index_운영!DG63=0)*DF131*(1+$E131*Index_운영!DG239)*Index_운영!DG63,$C131*$D131/$C$1*Index_운영!DG63))</f>
        <v>0</v>
      </c>
      <c r="DH131" s="591">
        <f>IF(DH$2=0,$C131*$D131/$C$1*Index_운영!DH63*Index_운영!DH$10,IF(NOT(DG131=0),NOT(Index_운영!DH63=0)*DG131*(1+$E131*Index_운영!DH239)*Index_운영!DH63,$C131*$D131/$C$1*Index_운영!DH63))</f>
        <v>0</v>
      </c>
      <c r="DI131" s="591">
        <f>IF(DI$2=0,$C131*$D131/$C$1*Index_운영!DI63*Index_운영!DI$10,IF(NOT(DH131=0),NOT(Index_운영!DI63=0)*DH131*(1+$E131*Index_운영!DI239)*Index_운영!DI63,$C131*$D131/$C$1*Index_운영!DI63))</f>
        <v>0</v>
      </c>
      <c r="DJ131" s="591">
        <f>IF(DJ$2=0,$C131*$D131/$C$1*Index_운영!DJ63*Index_운영!DJ$10,IF(NOT(DI131=0),NOT(Index_운영!DJ63=0)*DI131*(1+$E131*Index_운영!DJ239)*Index_운영!DJ63,$C131*$D131/$C$1*Index_운영!DJ63))</f>
        <v>0</v>
      </c>
      <c r="DK131" s="591">
        <f>IF(DK$2=0,$C131*$D131/$C$1*Index_운영!DK63*Index_운영!DK$10,IF(NOT(DJ131=0),NOT(Index_운영!DK63=0)*DJ131*(1+$E131*Index_운영!DK239)*Index_운영!DK63,$C131*$D131/$C$1*Index_운영!DK63))</f>
        <v>0</v>
      </c>
      <c r="DL131" s="591">
        <f>IF(DL$2=0,$C131*$D131/$C$1*Index_운영!DL63*Index_운영!DL$10,IF(NOT(DK131=0),NOT(Index_운영!DL63=0)*DK131*(1+$E131*Index_운영!DL239)*Index_운영!DL63,$C131*$D131/$C$1*Index_운영!DL63))</f>
        <v>0</v>
      </c>
      <c r="DM131" s="591">
        <f>IF(DM$2=0,$C131*$D131/$C$1*Index_운영!DM63*Index_운영!DM$10,IF(NOT(DL131=0),NOT(Index_운영!DM63=0)*DL131*(1+$E131*Index_운영!DM239)*Index_운영!DM63,$C131*$D131/$C$1*Index_운영!DM63))</f>
        <v>0</v>
      </c>
      <c r="DN131" s="591">
        <f>IF(DN$2=0,$C131*$D131/$C$1*Index_운영!DN63*Index_운영!DN$10,IF(NOT(DM131=0),NOT(Index_운영!DN63=0)*DM131*(1+$E131*Index_운영!DN239)*Index_운영!DN63,$C131*$D131/$C$1*Index_운영!DN63))</f>
        <v>0</v>
      </c>
      <c r="DO131" s="591">
        <f>IF(DO$2=0,$C131*$D131/$C$1*Index_운영!DO63*Index_운영!DO$10,IF(NOT(DN131=0),NOT(Index_운영!DO63=0)*DN131*(1+$E131*Index_운영!DO239)*Index_운영!DO63,$C131*$D131/$C$1*Index_운영!DO63))</f>
        <v>0</v>
      </c>
      <c r="DP131" s="591">
        <f>IF(DP$2=0,$C131*$D131/$C$1*Index_운영!DP63*Index_운영!DP$10,IF(NOT(DO131=0),NOT(Index_운영!DP63=0)*DO131*(1+$E131*Index_운영!DP239)*Index_운영!DP63,$C131*$D131/$C$1*Index_운영!DP63))</f>
        <v>0</v>
      </c>
      <c r="DQ131" s="591">
        <f>IF(DQ$2=0,$C131*$D131/$C$1*Index_운영!DQ63*Index_운영!DQ$10,IF(NOT(DP131=0),NOT(Index_운영!DQ63=0)*DP131*(1+$E131*Index_운영!DQ239)*Index_운영!DQ63,$C131*$D131/$C$1*Index_운영!DQ63))</f>
        <v>0</v>
      </c>
      <c r="DR131" s="591">
        <f>IF(DR$2=0,$C131*$D131/$C$1*Index_운영!DR63*Index_운영!DR$10,IF(NOT(DQ131=0),NOT(Index_운영!DR63=0)*DQ131*(1+$E131*Index_운영!DR239)*Index_운영!DR63,$C131*$D131/$C$1*Index_운영!DR63))</f>
        <v>0</v>
      </c>
      <c r="DS131" s="591">
        <f>IF(DS$2=0,$C131*$D131/$C$1*Index_운영!DS63*Index_운영!DS$10,IF(NOT(DR131=0),NOT(Index_운영!DS63=0)*DR131*(1+$E131*Index_운영!DS239)*Index_운영!DS63,$C131*$D131/$C$1*Index_운영!DS63))</f>
        <v>0</v>
      </c>
      <c r="DT131" s="591">
        <f>IF(DT$2=0,$C131*$D131/$C$1*Index_운영!DT63*Index_운영!DT$10,IF(NOT(DS131=0),NOT(Index_운영!DT63=0)*DS131*(1+$E131*Index_운영!DT239)*Index_운영!DT63,$C131*$D131/$C$1*Index_운영!DT63))</f>
        <v>0</v>
      </c>
      <c r="DU131" s="591">
        <f>IF(DU$2=0,$C131*$D131/$C$1*Index_운영!DU63*Index_운영!DU$10,IF(NOT(DT131=0),NOT(Index_운영!DU63=0)*DT131*(1+$E131*Index_운영!DU239)*Index_운영!DU63,$C131*$D131/$C$1*Index_운영!DU63))</f>
        <v>0</v>
      </c>
      <c r="DV131" s="591">
        <f>IF(DV$2=0,$C131*$D131/$C$1*Index_운영!DV63*Index_운영!DV$10,IF(NOT(DU131=0),NOT(Index_운영!DV63=0)*DU131*(1+$E131*Index_운영!DV239)*Index_운영!DV63,$C131*$D131/$C$1*Index_운영!DV63))</f>
        <v>0</v>
      </c>
    </row>
    <row r="132" spans="1:126" s="485" customFormat="1" outlineLevel="1" x14ac:dyDescent="0.4">
      <c r="A132" s="737"/>
      <c r="B132" s="464">
        <f>'Rent Roll'!$B38</f>
        <v>0</v>
      </c>
      <c r="C132" s="1219">
        <f>'Rent Roll'!$K38</f>
        <v>0</v>
      </c>
      <c r="D132" s="1220">
        <f>'Rent Roll'!$S38</f>
        <v>0</v>
      </c>
      <c r="E132" s="1221">
        <f>'Rent Roll'!$T38</f>
        <v>0</v>
      </c>
      <c r="F132" s="588">
        <f>IF(F$2=0,$C132*$D132/$C$1*Index_운영!F64*Index_운영!F$10,IF(NOT(E132=0),NOT(Index_운영!F64=0)*E132*(1+$E132*Index_운영!F240)*Index_운영!F64,$C132*$D132/$C$1*Index_운영!F64))</f>
        <v>0</v>
      </c>
      <c r="G132" s="591">
        <f>IF(G$2=0,$C132*$D132/$C$1*Index_운영!G64*Index_운영!G$10,IF(NOT(F132=0),NOT(Index_운영!G64=0)*F132*(1+$E132*Index_운영!G240)*Index_운영!G64,$C132*$D132/$C$1*Index_운영!G64))</f>
        <v>0</v>
      </c>
      <c r="H132" s="591">
        <f>IF(H$2=0,$C132*$D132/$C$1*Index_운영!H64*Index_운영!H$10,IF(NOT(G132=0),NOT(Index_운영!H64=0)*G132*(1+$E132*Index_운영!H240)*Index_운영!H64,$C132*$D132/$C$1*Index_운영!H64))</f>
        <v>0</v>
      </c>
      <c r="I132" s="591">
        <f>IF(I$2=0,$C132*$D132/$C$1*Index_운영!I64*Index_운영!I$10,IF(NOT(H132=0),NOT(Index_운영!I64=0)*H132*(1+$E132*Index_운영!I240)*Index_운영!I64,$C132*$D132/$C$1*Index_운영!I64))</f>
        <v>0</v>
      </c>
      <c r="J132" s="591">
        <f>IF(J$2=0,$C132*$D132/$C$1*Index_운영!J64*Index_운영!J$10,IF(NOT(I132=0),NOT(Index_운영!J64=0)*I132*(1+$E132*Index_운영!J240)*Index_운영!J64,$C132*$D132/$C$1*Index_운영!J64))</f>
        <v>0</v>
      </c>
      <c r="K132" s="591">
        <f>IF(K$2=0,$C132*$D132/$C$1*Index_운영!K64*Index_운영!K$10,IF(NOT(J132=0),NOT(Index_운영!K64=0)*J132*(1+$E132*Index_운영!K240)*Index_운영!K64,$C132*$D132/$C$1*Index_운영!K64))</f>
        <v>0</v>
      </c>
      <c r="L132" s="591">
        <f>IF(L$2=0,$C132*$D132/$C$1*Index_운영!L64*Index_운영!L$10,IF(NOT(K132=0),NOT(Index_운영!L64=0)*K132*(1+$E132*Index_운영!L240)*Index_운영!L64,$C132*$D132/$C$1*Index_운영!L64))</f>
        <v>0</v>
      </c>
      <c r="M132" s="591">
        <f>IF(M$2=0,$C132*$D132/$C$1*Index_운영!M64*Index_운영!M$10,IF(NOT(L132=0),NOT(Index_운영!M64=0)*L132*(1+$E132*Index_운영!M240)*Index_운영!M64,$C132*$D132/$C$1*Index_운영!M64))</f>
        <v>0</v>
      </c>
      <c r="N132" s="591">
        <f>IF(N$2=0,$C132*$D132/$C$1*Index_운영!N64*Index_운영!N$10,IF(NOT(M132=0),NOT(Index_운영!N64=0)*M132*(1+$E132*Index_운영!N240)*Index_운영!N64,$C132*$D132/$C$1*Index_운영!N64))</f>
        <v>0</v>
      </c>
      <c r="O132" s="591">
        <f>IF(O$2=0,$C132*$D132/$C$1*Index_운영!O64*Index_운영!O$10,IF(NOT(N132=0),NOT(Index_운영!O64=0)*N132*(1+$E132*Index_운영!O240)*Index_운영!O64,$C132*$D132/$C$1*Index_운영!O64))</f>
        <v>0</v>
      </c>
      <c r="P132" s="591">
        <f>IF(P$2=0,$C132*$D132/$C$1*Index_운영!P64*Index_운영!P$10,IF(NOT(O132=0),NOT(Index_운영!P64=0)*O132*(1+$E132*Index_운영!P240)*Index_운영!P64,$C132*$D132/$C$1*Index_운영!P64))</f>
        <v>0</v>
      </c>
      <c r="Q132" s="591">
        <f>IF(Q$2=0,$C132*$D132/$C$1*Index_운영!Q64*Index_운영!Q$10,IF(NOT(P132=0),NOT(Index_운영!Q64=0)*P132*(1+$E132*Index_운영!Q240)*Index_운영!Q64,$C132*$D132/$C$1*Index_운영!Q64))</f>
        <v>0</v>
      </c>
      <c r="R132" s="591">
        <f>IF(R$2=0,$C132*$D132/$C$1*Index_운영!R64*Index_운영!R$10,IF(NOT(Q132=0),NOT(Index_운영!R64=0)*Q132*(1+$E132*Index_운영!R240)*Index_운영!R64,$C132*$D132/$C$1*Index_운영!R64))</f>
        <v>0</v>
      </c>
      <c r="S132" s="591">
        <f>IF(S$2=0,$C132*$D132/$C$1*Index_운영!S64*Index_운영!S$10,IF(NOT(R132=0),NOT(Index_운영!S64=0)*R132*(1+$E132*Index_운영!S240)*Index_운영!S64,$C132*$D132/$C$1*Index_운영!S64))</f>
        <v>0</v>
      </c>
      <c r="T132" s="591">
        <f>IF(T$2=0,$C132*$D132/$C$1*Index_운영!T64*Index_운영!T$10,IF(NOT(S132=0),NOT(Index_운영!T64=0)*S132*(1+$E132*Index_운영!T240)*Index_운영!T64,$C132*$D132/$C$1*Index_운영!T64))</f>
        <v>0</v>
      </c>
      <c r="U132" s="591">
        <f>IF(U$2=0,$C132*$D132/$C$1*Index_운영!U64*Index_운영!U$10,IF(NOT(T132=0),NOT(Index_운영!U64=0)*T132*(1+$E132*Index_운영!U240)*Index_운영!U64,$C132*$D132/$C$1*Index_운영!U64))</f>
        <v>0</v>
      </c>
      <c r="V132" s="591">
        <f>IF(V$2=0,$C132*$D132/$C$1*Index_운영!V64*Index_운영!V$10,IF(NOT(U132=0),NOT(Index_운영!V64=0)*U132*(1+$E132*Index_운영!V240)*Index_운영!V64,$C132*$D132/$C$1*Index_운영!V64))</f>
        <v>0</v>
      </c>
      <c r="W132" s="591">
        <f>IF(W$2=0,$C132*$D132/$C$1*Index_운영!W64*Index_운영!W$10,IF(NOT(V132=0),NOT(Index_운영!W64=0)*V132*(1+$E132*Index_운영!W240)*Index_운영!W64,$C132*$D132/$C$1*Index_운영!W64))</f>
        <v>0</v>
      </c>
      <c r="X132" s="591">
        <f>IF(X$2=0,$C132*$D132/$C$1*Index_운영!X64*Index_운영!X$10,IF(NOT(W132=0),NOT(Index_운영!X64=0)*W132*(1+$E132*Index_운영!X240)*Index_운영!X64,$C132*$D132/$C$1*Index_운영!X64))</f>
        <v>0</v>
      </c>
      <c r="Y132" s="591">
        <f>IF(Y$2=0,$C132*$D132/$C$1*Index_운영!Y64*Index_운영!Y$10,IF(NOT(X132=0),NOT(Index_운영!Y64=0)*X132*(1+$E132*Index_운영!Y240)*Index_운영!Y64,$C132*$D132/$C$1*Index_운영!Y64))</f>
        <v>0</v>
      </c>
      <c r="Z132" s="591">
        <f>IF(Z$2=0,$C132*$D132/$C$1*Index_운영!Z64*Index_운영!Z$10,IF(NOT(Y132=0),NOT(Index_운영!Z64=0)*Y132*(1+$E132*Index_운영!Z240)*Index_운영!Z64,$C132*$D132/$C$1*Index_운영!Z64))</f>
        <v>0</v>
      </c>
      <c r="AA132" s="591">
        <f>IF(AA$2=0,$C132*$D132/$C$1*Index_운영!AA64*Index_운영!AA$10,IF(NOT(Z132=0),NOT(Index_운영!AA64=0)*Z132*(1+$E132*Index_운영!AA240)*Index_운영!AA64,$C132*$D132/$C$1*Index_운영!AA64))</f>
        <v>0</v>
      </c>
      <c r="AB132" s="591">
        <f>IF(AB$2=0,$C132*$D132/$C$1*Index_운영!AB64*Index_운영!AB$10,IF(NOT(AA132=0),NOT(Index_운영!AB64=0)*AA132*(1+$E132*Index_운영!AB240)*Index_운영!AB64,$C132*$D132/$C$1*Index_운영!AB64))</f>
        <v>0</v>
      </c>
      <c r="AC132" s="591">
        <f>IF(AC$2=0,$C132*$D132/$C$1*Index_운영!AC64*Index_운영!AC$10,IF(NOT(AB132=0),NOT(Index_운영!AC64=0)*AB132*(1+$E132*Index_운영!AC240)*Index_운영!AC64,$C132*$D132/$C$1*Index_운영!AC64))</f>
        <v>0</v>
      </c>
      <c r="AD132" s="591">
        <f>IF(AD$2=0,$C132*$D132/$C$1*Index_운영!AD64*Index_운영!AD$10,IF(NOT(AC132=0),NOT(Index_운영!AD64=0)*AC132*(1+$E132*Index_운영!AD240)*Index_운영!AD64,$C132*$D132/$C$1*Index_운영!AD64))</f>
        <v>0</v>
      </c>
      <c r="AE132" s="591">
        <f>IF(AE$2=0,$C132*$D132/$C$1*Index_운영!AE64*Index_운영!AE$10,IF(NOT(AD132=0),NOT(Index_운영!AE64=0)*AD132*(1+$E132*Index_운영!AE240)*Index_운영!AE64,$C132*$D132/$C$1*Index_운영!AE64))</f>
        <v>0</v>
      </c>
      <c r="AF132" s="591">
        <f>IF(AF$2=0,$C132*$D132/$C$1*Index_운영!AF64*Index_운영!AF$10,IF(NOT(AE132=0),NOT(Index_운영!AF64=0)*AE132*(1+$E132*Index_운영!AF240)*Index_운영!AF64,$C132*$D132/$C$1*Index_운영!AF64))</f>
        <v>0</v>
      </c>
      <c r="AG132" s="591">
        <f>IF(AG$2=0,$C132*$D132/$C$1*Index_운영!AG64*Index_운영!AG$10,IF(NOT(AF132=0),NOT(Index_운영!AG64=0)*AF132*(1+$E132*Index_운영!AG240)*Index_운영!AG64,$C132*$D132/$C$1*Index_운영!AG64))</f>
        <v>0</v>
      </c>
      <c r="AH132" s="591">
        <f>IF(AH$2=0,$C132*$D132/$C$1*Index_운영!AH64*Index_운영!AH$10,IF(NOT(AG132=0),NOT(Index_운영!AH64=0)*AG132*(1+$E132*Index_운영!AH240)*Index_운영!AH64,$C132*$D132/$C$1*Index_운영!AH64))</f>
        <v>0</v>
      </c>
      <c r="AI132" s="591">
        <f>IF(AI$2=0,$C132*$D132/$C$1*Index_운영!AI64*Index_운영!AI$10,IF(NOT(AH132=0),NOT(Index_운영!AI64=0)*AH132*(1+$E132*Index_운영!AI240)*Index_운영!AI64,$C132*$D132/$C$1*Index_운영!AI64))</f>
        <v>0</v>
      </c>
      <c r="AJ132" s="591">
        <f>IF(AJ$2=0,$C132*$D132/$C$1*Index_운영!AJ64*Index_운영!AJ$10,IF(NOT(AI132=0),NOT(Index_운영!AJ64=0)*AI132*(1+$E132*Index_운영!AJ240)*Index_운영!AJ64,$C132*$D132/$C$1*Index_운영!AJ64))</f>
        <v>0</v>
      </c>
      <c r="AK132" s="591">
        <f>IF(AK$2=0,$C132*$D132/$C$1*Index_운영!AK64*Index_운영!AK$10,IF(NOT(AJ132=0),NOT(Index_운영!AK64=0)*AJ132*(1+$E132*Index_운영!AK240)*Index_운영!AK64,$C132*$D132/$C$1*Index_운영!AK64))</f>
        <v>0</v>
      </c>
      <c r="AL132" s="591">
        <f>IF(AL$2=0,$C132*$D132/$C$1*Index_운영!AL64*Index_운영!AL$10,IF(NOT(AK132=0),NOT(Index_운영!AL64=0)*AK132*(1+$E132*Index_운영!AL240)*Index_운영!AL64,$C132*$D132/$C$1*Index_운영!AL64))</f>
        <v>0</v>
      </c>
      <c r="AM132" s="591">
        <f>IF(AM$2=0,$C132*$D132/$C$1*Index_운영!AM64*Index_운영!AM$10,IF(NOT(AL132=0),NOT(Index_운영!AM64=0)*AL132*(1+$E132*Index_운영!AM240)*Index_운영!AM64,$C132*$D132/$C$1*Index_운영!AM64))</f>
        <v>0</v>
      </c>
      <c r="AN132" s="591">
        <f>IF(AN$2=0,$C132*$D132/$C$1*Index_운영!AN64*Index_운영!AN$10,IF(NOT(AM132=0),NOT(Index_운영!AN64=0)*AM132*(1+$E132*Index_운영!AN240)*Index_운영!AN64,$C132*$D132/$C$1*Index_운영!AN64))</f>
        <v>0</v>
      </c>
      <c r="AO132" s="591">
        <f>IF(AO$2=0,$C132*$D132/$C$1*Index_운영!AO64*Index_운영!AO$10,IF(NOT(AN132=0),NOT(Index_운영!AO64=0)*AN132*(1+$E132*Index_운영!AO240)*Index_운영!AO64,$C132*$D132/$C$1*Index_운영!AO64))</f>
        <v>0</v>
      </c>
      <c r="AP132" s="591">
        <f>IF(AP$2=0,$C132*$D132/$C$1*Index_운영!AP64*Index_운영!AP$10,IF(NOT(AO132=0),NOT(Index_운영!AP64=0)*AO132*(1+$E132*Index_운영!AP240)*Index_운영!AP64,$C132*$D132/$C$1*Index_운영!AP64))</f>
        <v>0</v>
      </c>
      <c r="AQ132" s="591">
        <f>IF(AQ$2=0,$C132*$D132/$C$1*Index_운영!AQ64*Index_운영!AQ$10,IF(NOT(AP132=0),NOT(Index_운영!AQ64=0)*AP132*(1+$E132*Index_운영!AQ240)*Index_운영!AQ64,$C132*$D132/$C$1*Index_운영!AQ64))</f>
        <v>0</v>
      </c>
      <c r="AR132" s="591">
        <f>IF(AR$2=0,$C132*$D132/$C$1*Index_운영!AR64*Index_운영!AR$10,IF(NOT(AQ132=0),NOT(Index_운영!AR64=0)*AQ132*(1+$E132*Index_운영!AR240)*Index_운영!AR64,$C132*$D132/$C$1*Index_운영!AR64))</f>
        <v>0</v>
      </c>
      <c r="AS132" s="591">
        <f>IF(AS$2=0,$C132*$D132/$C$1*Index_운영!AS64*Index_운영!AS$10,IF(NOT(AR132=0),NOT(Index_운영!AS64=0)*AR132*(1+$E132*Index_운영!AS240)*Index_운영!AS64,$C132*$D132/$C$1*Index_운영!AS64))</f>
        <v>0</v>
      </c>
      <c r="AT132" s="591">
        <f>IF(AT$2=0,$C132*$D132/$C$1*Index_운영!AT64*Index_운영!AT$10,IF(NOT(AS132=0),NOT(Index_운영!AT64=0)*AS132*(1+$E132*Index_운영!AT240)*Index_운영!AT64,$C132*$D132/$C$1*Index_운영!AT64))</f>
        <v>0</v>
      </c>
      <c r="AU132" s="591">
        <f>IF(AU$2=0,$C132*$D132/$C$1*Index_운영!AU64*Index_운영!AU$10,IF(NOT(AT132=0),NOT(Index_운영!AU64=0)*AT132*(1+$E132*Index_운영!AU240)*Index_운영!AU64,$C132*$D132/$C$1*Index_운영!AU64))</f>
        <v>0</v>
      </c>
      <c r="AV132" s="591">
        <f>IF(AV$2=0,$C132*$D132/$C$1*Index_운영!AV64*Index_운영!AV$10,IF(NOT(AU132=0),NOT(Index_운영!AV64=0)*AU132*(1+$E132*Index_운영!AV240)*Index_운영!AV64,$C132*$D132/$C$1*Index_운영!AV64))</f>
        <v>0</v>
      </c>
      <c r="AW132" s="591">
        <f>IF(AW$2=0,$C132*$D132/$C$1*Index_운영!AW64*Index_운영!AW$10,IF(NOT(AV132=0),NOT(Index_운영!AW64=0)*AV132*(1+$E132*Index_운영!AW240)*Index_운영!AW64,$C132*$D132/$C$1*Index_운영!AW64))</f>
        <v>0</v>
      </c>
      <c r="AX132" s="591">
        <f>IF(AX$2=0,$C132*$D132/$C$1*Index_운영!AX64*Index_운영!AX$10,IF(NOT(AW132=0),NOT(Index_운영!AX64=0)*AW132*(1+$E132*Index_운영!AX240)*Index_운영!AX64,$C132*$D132/$C$1*Index_운영!AX64))</f>
        <v>0</v>
      </c>
      <c r="AY132" s="591">
        <f>IF(AY$2=0,$C132*$D132/$C$1*Index_운영!AY64*Index_운영!AY$10,IF(NOT(AX132=0),NOT(Index_운영!AY64=0)*AX132*(1+$E132*Index_운영!AY240)*Index_운영!AY64,$C132*$D132/$C$1*Index_운영!AY64))</f>
        <v>0</v>
      </c>
      <c r="AZ132" s="591">
        <f>IF(AZ$2=0,$C132*$D132/$C$1*Index_운영!AZ64*Index_운영!AZ$10,IF(NOT(AY132=0),NOT(Index_운영!AZ64=0)*AY132*(1+$E132*Index_운영!AZ240)*Index_운영!AZ64,$C132*$D132/$C$1*Index_운영!AZ64))</f>
        <v>0</v>
      </c>
      <c r="BA132" s="591">
        <f>IF(BA$2=0,$C132*$D132/$C$1*Index_운영!BA64*Index_운영!BA$10,IF(NOT(AZ132=0),NOT(Index_운영!BA64=0)*AZ132*(1+$E132*Index_운영!BA240)*Index_운영!BA64,$C132*$D132/$C$1*Index_운영!BA64))</f>
        <v>0</v>
      </c>
      <c r="BB132" s="591">
        <f>IF(BB$2=0,$C132*$D132/$C$1*Index_운영!BB64*Index_운영!BB$10,IF(NOT(BA132=0),NOT(Index_운영!BB64=0)*BA132*(1+$E132*Index_운영!BB240)*Index_운영!BB64,$C132*$D132/$C$1*Index_운영!BB64))</f>
        <v>0</v>
      </c>
      <c r="BC132" s="591">
        <f>IF(BC$2=0,$C132*$D132/$C$1*Index_운영!BC64*Index_운영!BC$10,IF(NOT(BB132=0),NOT(Index_운영!BC64=0)*BB132*(1+$E132*Index_운영!BC240)*Index_운영!BC64,$C132*$D132/$C$1*Index_운영!BC64))</f>
        <v>0</v>
      </c>
      <c r="BD132" s="591">
        <f>IF(BD$2=0,$C132*$D132/$C$1*Index_운영!BD64*Index_운영!BD$10,IF(NOT(BC132=0),NOT(Index_운영!BD64=0)*BC132*(1+$E132*Index_운영!BD240)*Index_운영!BD64,$C132*$D132/$C$1*Index_운영!BD64))</f>
        <v>0</v>
      </c>
      <c r="BE132" s="591">
        <f>IF(BE$2=0,$C132*$D132/$C$1*Index_운영!BE64*Index_운영!BE$10,IF(NOT(BD132=0),NOT(Index_운영!BE64=0)*BD132*(1+$E132*Index_운영!BE240)*Index_운영!BE64,$C132*$D132/$C$1*Index_운영!BE64))</f>
        <v>0</v>
      </c>
      <c r="BF132" s="591">
        <f>IF(BF$2=0,$C132*$D132/$C$1*Index_운영!BF64*Index_운영!BF$10,IF(NOT(BE132=0),NOT(Index_운영!BF64=0)*BE132*(1+$E132*Index_운영!BF240)*Index_운영!BF64,$C132*$D132/$C$1*Index_운영!BF64))</f>
        <v>0</v>
      </c>
      <c r="BG132" s="591">
        <f>IF(BG$2=0,$C132*$D132/$C$1*Index_운영!BG64*Index_운영!BG$10,IF(NOT(BF132=0),NOT(Index_운영!BG64=0)*BF132*(1+$E132*Index_운영!BG240)*Index_운영!BG64,$C132*$D132/$C$1*Index_운영!BG64))</f>
        <v>0</v>
      </c>
      <c r="BH132" s="591">
        <f>IF(BH$2=0,$C132*$D132/$C$1*Index_운영!BH64*Index_운영!BH$10,IF(NOT(BG132=0),NOT(Index_운영!BH64=0)*BG132*(1+$E132*Index_운영!BH240)*Index_운영!BH64,$C132*$D132/$C$1*Index_운영!BH64))</f>
        <v>0</v>
      </c>
      <c r="BI132" s="591">
        <f>IF(BI$2=0,$C132*$D132/$C$1*Index_운영!BI64*Index_운영!BI$10,IF(NOT(BH132=0),NOT(Index_운영!BI64=0)*BH132*(1+$E132*Index_운영!BI240)*Index_운영!BI64,$C132*$D132/$C$1*Index_운영!BI64))</f>
        <v>0</v>
      </c>
      <c r="BJ132" s="591">
        <f>IF(BJ$2=0,$C132*$D132/$C$1*Index_운영!BJ64*Index_운영!BJ$10,IF(NOT(BI132=0),NOT(Index_운영!BJ64=0)*BI132*(1+$E132*Index_운영!BJ240)*Index_운영!BJ64,$C132*$D132/$C$1*Index_운영!BJ64))</f>
        <v>0</v>
      </c>
      <c r="BK132" s="591">
        <f>IF(BK$2=0,$C132*$D132/$C$1*Index_운영!BK64*Index_운영!BK$10,IF(NOT(BJ132=0),NOT(Index_운영!BK64=0)*BJ132*(1+$E132*Index_운영!BK240)*Index_운영!BK64,$C132*$D132/$C$1*Index_운영!BK64))</f>
        <v>0</v>
      </c>
      <c r="BL132" s="591">
        <f>IF(BL$2=0,$C132*$D132/$C$1*Index_운영!BL64*Index_운영!BL$10,IF(NOT(BK132=0),NOT(Index_운영!BL64=0)*BK132*(1+$E132*Index_운영!BL240)*Index_운영!BL64,$C132*$D132/$C$1*Index_운영!BL64))</f>
        <v>0</v>
      </c>
      <c r="BM132" s="591">
        <f>IF(BM$2=0,$C132*$D132/$C$1*Index_운영!BM64*Index_운영!BM$10,IF(NOT(BL132=0),NOT(Index_운영!BM64=0)*BL132*(1+$E132*Index_운영!BM240)*Index_운영!BM64,$C132*$D132/$C$1*Index_운영!BM64))</f>
        <v>0</v>
      </c>
      <c r="BN132" s="591">
        <f>IF(BN$2=0,$C132*$D132/$C$1*Index_운영!BN64*Index_운영!BN$10,IF(NOT(BM132=0),NOT(Index_운영!BN64=0)*BM132*(1+$E132*Index_운영!BN240)*Index_운영!BN64,$C132*$D132/$C$1*Index_운영!BN64))</f>
        <v>0</v>
      </c>
      <c r="BO132" s="591">
        <f>IF(BO$2=0,$C132*$D132/$C$1*Index_운영!BO64*Index_운영!BO$10,IF(NOT(BN132=0),NOT(Index_운영!BO64=0)*BN132*(1+$E132*Index_운영!BO240)*Index_운영!BO64,$C132*$D132/$C$1*Index_운영!BO64))</f>
        <v>0</v>
      </c>
      <c r="BP132" s="591">
        <f>IF(BP$2=0,$C132*$D132/$C$1*Index_운영!BP64*Index_운영!BP$10,IF(NOT(BO132=0),NOT(Index_운영!BP64=0)*BO132*(1+$E132*Index_운영!BP240)*Index_운영!BP64,$C132*$D132/$C$1*Index_운영!BP64))</f>
        <v>0</v>
      </c>
      <c r="BQ132" s="591">
        <f>IF(BQ$2=0,$C132*$D132/$C$1*Index_운영!BQ64*Index_운영!BQ$10,IF(NOT(BP132=0),NOT(Index_운영!BQ64=0)*BP132*(1+$E132*Index_운영!BQ240)*Index_운영!BQ64,$C132*$D132/$C$1*Index_운영!BQ64))</f>
        <v>0</v>
      </c>
      <c r="BR132" s="591">
        <f>IF(BR$2=0,$C132*$D132/$C$1*Index_운영!BR64*Index_운영!BR$10,IF(NOT(BQ132=0),NOT(Index_운영!BR64=0)*BQ132*(1+$E132*Index_운영!BR240)*Index_운영!BR64,$C132*$D132/$C$1*Index_운영!BR64))</f>
        <v>0</v>
      </c>
      <c r="BS132" s="591">
        <f>IF(BS$2=0,$C132*$D132/$C$1*Index_운영!BS64*Index_운영!BS$10,IF(NOT(BR132=0),NOT(Index_운영!BS64=0)*BR132*(1+$E132*Index_운영!BS240)*Index_운영!BS64,$C132*$D132/$C$1*Index_운영!BS64))</f>
        <v>0</v>
      </c>
      <c r="BT132" s="591">
        <f>IF(BT$2=0,$C132*$D132/$C$1*Index_운영!BT64*Index_운영!BT$10,IF(NOT(BS132=0),NOT(Index_운영!BT64=0)*BS132*(1+$E132*Index_운영!BT240)*Index_운영!BT64,$C132*$D132/$C$1*Index_운영!BT64))</f>
        <v>0</v>
      </c>
      <c r="BU132" s="591">
        <f>IF(BU$2=0,$C132*$D132/$C$1*Index_운영!BU64*Index_운영!BU$10,IF(NOT(BT132=0),NOT(Index_운영!BU64=0)*BT132*(1+$E132*Index_운영!BU240)*Index_운영!BU64,$C132*$D132/$C$1*Index_운영!BU64))</f>
        <v>0</v>
      </c>
      <c r="BV132" s="591">
        <f>IF(BV$2=0,$C132*$D132/$C$1*Index_운영!BV64*Index_운영!BV$10,IF(NOT(BU132=0),NOT(Index_운영!BV64=0)*BU132*(1+$E132*Index_운영!BV240)*Index_운영!BV64,$C132*$D132/$C$1*Index_운영!BV64))</f>
        <v>0</v>
      </c>
      <c r="BW132" s="591">
        <f>IF(BW$2=0,$C132*$D132/$C$1*Index_운영!BW64*Index_운영!BW$10,IF(NOT(BV132=0),NOT(Index_운영!BW64=0)*BV132*(1+$E132*Index_운영!BW240)*Index_운영!BW64,$C132*$D132/$C$1*Index_운영!BW64))</f>
        <v>0</v>
      </c>
      <c r="BX132" s="591">
        <f>IF(BX$2=0,$C132*$D132/$C$1*Index_운영!BX64*Index_운영!BX$10,IF(NOT(BW132=0),NOT(Index_운영!BX64=0)*BW132*(1+$E132*Index_운영!BX240)*Index_운영!BX64,$C132*$D132/$C$1*Index_운영!BX64))</f>
        <v>0</v>
      </c>
      <c r="BY132" s="591">
        <f>IF(BY$2=0,$C132*$D132/$C$1*Index_운영!BY64*Index_운영!BY$10,IF(NOT(BX132=0),NOT(Index_운영!BY64=0)*BX132*(1+$E132*Index_운영!BY240)*Index_운영!BY64,$C132*$D132/$C$1*Index_운영!BY64))</f>
        <v>0</v>
      </c>
      <c r="BZ132" s="591">
        <f>IF(BZ$2=0,$C132*$D132/$C$1*Index_운영!BZ64*Index_운영!BZ$10,IF(NOT(BY132=0),NOT(Index_운영!BZ64=0)*BY132*(1+$E132*Index_운영!BZ240)*Index_운영!BZ64,$C132*$D132/$C$1*Index_운영!BZ64))</f>
        <v>0</v>
      </c>
      <c r="CA132" s="591">
        <f>IF(CA$2=0,$C132*$D132/$C$1*Index_운영!CA64*Index_운영!CA$10,IF(NOT(BZ132=0),NOT(Index_운영!CA64=0)*BZ132*(1+$E132*Index_운영!CA240)*Index_운영!CA64,$C132*$D132/$C$1*Index_운영!CA64))</f>
        <v>0</v>
      </c>
      <c r="CB132" s="591">
        <f>IF(CB$2=0,$C132*$D132/$C$1*Index_운영!CB64*Index_운영!CB$10,IF(NOT(CA132=0),NOT(Index_운영!CB64=0)*CA132*(1+$E132*Index_운영!CB240)*Index_운영!CB64,$C132*$D132/$C$1*Index_운영!CB64))</f>
        <v>0</v>
      </c>
      <c r="CC132" s="591">
        <f>IF(CC$2=0,$C132*$D132/$C$1*Index_운영!CC64*Index_운영!CC$10,IF(NOT(CB132=0),NOT(Index_운영!CC64=0)*CB132*(1+$E132*Index_운영!CC240)*Index_운영!CC64,$C132*$D132/$C$1*Index_운영!CC64))</f>
        <v>0</v>
      </c>
      <c r="CD132" s="591">
        <f>IF(CD$2=0,$C132*$D132/$C$1*Index_운영!CD64*Index_운영!CD$10,IF(NOT(CC132=0),NOT(Index_운영!CD64=0)*CC132*(1+$E132*Index_운영!CD240)*Index_운영!CD64,$C132*$D132/$C$1*Index_운영!CD64))</f>
        <v>0</v>
      </c>
      <c r="CE132" s="591">
        <f>IF(CE$2=0,$C132*$D132/$C$1*Index_운영!CE64*Index_운영!CE$10,IF(NOT(CD132=0),NOT(Index_운영!CE64=0)*CD132*(1+$E132*Index_운영!CE240)*Index_운영!CE64,$C132*$D132/$C$1*Index_운영!CE64))</f>
        <v>0</v>
      </c>
      <c r="CF132" s="591">
        <f>IF(CF$2=0,$C132*$D132/$C$1*Index_운영!CF64*Index_운영!CF$10,IF(NOT(CE132=0),NOT(Index_운영!CF64=0)*CE132*(1+$E132*Index_운영!CF240)*Index_운영!CF64,$C132*$D132/$C$1*Index_운영!CF64))</f>
        <v>0</v>
      </c>
      <c r="CG132" s="591">
        <f>IF(CG$2=0,$C132*$D132/$C$1*Index_운영!CG64*Index_운영!CG$10,IF(NOT(CF132=0),NOT(Index_운영!CG64=0)*CF132*(1+$E132*Index_운영!CG240)*Index_운영!CG64,$C132*$D132/$C$1*Index_운영!CG64))</f>
        <v>0</v>
      </c>
      <c r="CH132" s="591">
        <f>IF(CH$2=0,$C132*$D132/$C$1*Index_운영!CH64*Index_운영!CH$10,IF(NOT(CG132=0),NOT(Index_운영!CH64=0)*CG132*(1+$E132*Index_운영!CH240)*Index_운영!CH64,$C132*$D132/$C$1*Index_운영!CH64))</f>
        <v>0</v>
      </c>
      <c r="CI132" s="591">
        <f>IF(CI$2=0,$C132*$D132/$C$1*Index_운영!CI64*Index_운영!CI$10,IF(NOT(CH132=0),NOT(Index_운영!CI64=0)*CH132*(1+$E132*Index_운영!CI240)*Index_운영!CI64,$C132*$D132/$C$1*Index_운영!CI64))</f>
        <v>0</v>
      </c>
      <c r="CJ132" s="591">
        <f>IF(CJ$2=0,$C132*$D132/$C$1*Index_운영!CJ64*Index_운영!CJ$10,IF(NOT(CI132=0),NOT(Index_운영!CJ64=0)*CI132*(1+$E132*Index_운영!CJ240)*Index_운영!CJ64,$C132*$D132/$C$1*Index_운영!CJ64))</f>
        <v>0</v>
      </c>
      <c r="CK132" s="591">
        <f>IF(CK$2=0,$C132*$D132/$C$1*Index_운영!CK64*Index_운영!CK$10,IF(NOT(CJ132=0),NOT(Index_운영!CK64=0)*CJ132*(1+$E132*Index_운영!CK240)*Index_운영!CK64,$C132*$D132/$C$1*Index_운영!CK64))</f>
        <v>0</v>
      </c>
      <c r="CL132" s="591">
        <f>IF(CL$2=0,$C132*$D132/$C$1*Index_운영!CL64*Index_운영!CL$10,IF(NOT(CK132=0),NOT(Index_운영!CL64=0)*CK132*(1+$E132*Index_운영!CL240)*Index_운영!CL64,$C132*$D132/$C$1*Index_운영!CL64))</f>
        <v>0</v>
      </c>
      <c r="CM132" s="591">
        <f>IF(CM$2=0,$C132*$D132/$C$1*Index_운영!CM64*Index_운영!CM$10,IF(NOT(CL132=0),NOT(Index_운영!CM64=0)*CL132*(1+$E132*Index_운영!CM240)*Index_운영!CM64,$C132*$D132/$C$1*Index_운영!CM64))</f>
        <v>0</v>
      </c>
      <c r="CN132" s="591">
        <f>IF(CN$2=0,$C132*$D132/$C$1*Index_운영!CN64*Index_운영!CN$10,IF(NOT(CM132=0),NOT(Index_운영!CN64=0)*CM132*(1+$E132*Index_운영!CN240)*Index_운영!CN64,$C132*$D132/$C$1*Index_운영!CN64))</f>
        <v>0</v>
      </c>
      <c r="CO132" s="591">
        <f>IF(CO$2=0,$C132*$D132/$C$1*Index_운영!CO64*Index_운영!CO$10,IF(NOT(CN132=0),NOT(Index_운영!CO64=0)*CN132*(1+$E132*Index_운영!CO240)*Index_운영!CO64,$C132*$D132/$C$1*Index_운영!CO64))</f>
        <v>0</v>
      </c>
      <c r="CP132" s="591">
        <f>IF(CP$2=0,$C132*$D132/$C$1*Index_운영!CP64*Index_운영!CP$10,IF(NOT(CO132=0),NOT(Index_운영!CP64=0)*CO132*(1+$E132*Index_운영!CP240)*Index_운영!CP64,$C132*$D132/$C$1*Index_운영!CP64))</f>
        <v>0</v>
      </c>
      <c r="CQ132" s="591">
        <f>IF(CQ$2=0,$C132*$D132/$C$1*Index_운영!CQ64*Index_운영!CQ$10,IF(NOT(CP132=0),NOT(Index_운영!CQ64=0)*CP132*(1+$E132*Index_운영!CQ240)*Index_운영!CQ64,$C132*$D132/$C$1*Index_운영!CQ64))</f>
        <v>0</v>
      </c>
      <c r="CR132" s="591">
        <f>IF(CR$2=0,$C132*$D132/$C$1*Index_운영!CR64*Index_운영!CR$10,IF(NOT(CQ132=0),NOT(Index_운영!CR64=0)*CQ132*(1+$E132*Index_운영!CR240)*Index_운영!CR64,$C132*$D132/$C$1*Index_운영!CR64))</f>
        <v>0</v>
      </c>
      <c r="CS132" s="591">
        <f>IF(CS$2=0,$C132*$D132/$C$1*Index_운영!CS64*Index_운영!CS$10,IF(NOT(CR132=0),NOT(Index_운영!CS64=0)*CR132*(1+$E132*Index_운영!CS240)*Index_운영!CS64,$C132*$D132/$C$1*Index_운영!CS64))</f>
        <v>0</v>
      </c>
      <c r="CT132" s="591">
        <f>IF(CT$2=0,$C132*$D132/$C$1*Index_운영!CT64*Index_운영!CT$10,IF(NOT(CS132=0),NOT(Index_운영!CT64=0)*CS132*(1+$E132*Index_운영!CT240)*Index_운영!CT64,$C132*$D132/$C$1*Index_운영!CT64))</f>
        <v>0</v>
      </c>
      <c r="CU132" s="591">
        <f>IF(CU$2=0,$C132*$D132/$C$1*Index_운영!CU64*Index_운영!CU$10,IF(NOT(CT132=0),NOT(Index_운영!CU64=0)*CT132*(1+$E132*Index_운영!CU240)*Index_운영!CU64,$C132*$D132/$C$1*Index_운영!CU64))</f>
        <v>0</v>
      </c>
      <c r="CV132" s="591">
        <f>IF(CV$2=0,$C132*$D132/$C$1*Index_운영!CV64*Index_운영!CV$10,IF(NOT(CU132=0),NOT(Index_운영!CV64=0)*CU132*(1+$E132*Index_운영!CV240)*Index_운영!CV64,$C132*$D132/$C$1*Index_운영!CV64))</f>
        <v>0</v>
      </c>
      <c r="CW132" s="591">
        <f>IF(CW$2=0,$C132*$D132/$C$1*Index_운영!CW64*Index_운영!CW$10,IF(NOT(CV132=0),NOT(Index_운영!CW64=0)*CV132*(1+$E132*Index_운영!CW240)*Index_운영!CW64,$C132*$D132/$C$1*Index_운영!CW64))</f>
        <v>0</v>
      </c>
      <c r="CX132" s="591">
        <f>IF(CX$2=0,$C132*$D132/$C$1*Index_운영!CX64*Index_운영!CX$10,IF(NOT(CW132=0),NOT(Index_운영!CX64=0)*CW132*(1+$E132*Index_운영!CX240)*Index_운영!CX64,$C132*$D132/$C$1*Index_운영!CX64))</f>
        <v>0</v>
      </c>
      <c r="CY132" s="591">
        <f>IF(CY$2=0,$C132*$D132/$C$1*Index_운영!CY64*Index_운영!CY$10,IF(NOT(CX132=0),NOT(Index_운영!CY64=0)*CX132*(1+$E132*Index_운영!CY240)*Index_운영!CY64,$C132*$D132/$C$1*Index_운영!CY64))</f>
        <v>0</v>
      </c>
      <c r="CZ132" s="591">
        <f>IF(CZ$2=0,$C132*$D132/$C$1*Index_운영!CZ64*Index_운영!CZ$10,IF(NOT(CY132=0),NOT(Index_운영!CZ64=0)*CY132*(1+$E132*Index_운영!CZ240)*Index_운영!CZ64,$C132*$D132/$C$1*Index_운영!CZ64))</f>
        <v>0</v>
      </c>
      <c r="DA132" s="591">
        <f>IF(DA$2=0,$C132*$D132/$C$1*Index_운영!DA64*Index_운영!DA$10,IF(NOT(CZ132=0),NOT(Index_운영!DA64=0)*CZ132*(1+$E132*Index_운영!DA240)*Index_운영!DA64,$C132*$D132/$C$1*Index_운영!DA64))</f>
        <v>0</v>
      </c>
      <c r="DB132" s="591">
        <f>IF(DB$2=0,$C132*$D132/$C$1*Index_운영!DB64*Index_운영!DB$10,IF(NOT(DA132=0),NOT(Index_운영!DB64=0)*DA132*(1+$E132*Index_운영!DB240)*Index_운영!DB64,$C132*$D132/$C$1*Index_운영!DB64))</f>
        <v>0</v>
      </c>
      <c r="DC132" s="591">
        <f>IF(DC$2=0,$C132*$D132/$C$1*Index_운영!DC64*Index_운영!DC$10,IF(NOT(DB132=0),NOT(Index_운영!DC64=0)*DB132*(1+$E132*Index_운영!DC240)*Index_운영!DC64,$C132*$D132/$C$1*Index_운영!DC64))</f>
        <v>0</v>
      </c>
      <c r="DD132" s="591">
        <f>IF(DD$2=0,$C132*$D132/$C$1*Index_운영!DD64*Index_운영!DD$10,IF(NOT(DC132=0),NOT(Index_운영!DD64=0)*DC132*(1+$E132*Index_운영!DD240)*Index_운영!DD64,$C132*$D132/$C$1*Index_운영!DD64))</f>
        <v>0</v>
      </c>
      <c r="DE132" s="591">
        <f>IF(DE$2=0,$C132*$D132/$C$1*Index_운영!DE64*Index_운영!DE$10,IF(NOT(DD132=0),NOT(Index_운영!DE64=0)*DD132*(1+$E132*Index_운영!DE240)*Index_운영!DE64,$C132*$D132/$C$1*Index_운영!DE64))</f>
        <v>0</v>
      </c>
      <c r="DF132" s="591">
        <f>IF(DF$2=0,$C132*$D132/$C$1*Index_운영!DF64*Index_운영!DF$10,IF(NOT(DE132=0),NOT(Index_운영!DF64=0)*DE132*(1+$E132*Index_운영!DF240)*Index_운영!DF64,$C132*$D132/$C$1*Index_운영!DF64))</f>
        <v>0</v>
      </c>
      <c r="DG132" s="591">
        <f>IF(DG$2=0,$C132*$D132/$C$1*Index_운영!DG64*Index_운영!DG$10,IF(NOT(DF132=0),NOT(Index_운영!DG64=0)*DF132*(1+$E132*Index_운영!DG240)*Index_운영!DG64,$C132*$D132/$C$1*Index_운영!DG64))</f>
        <v>0</v>
      </c>
      <c r="DH132" s="591">
        <f>IF(DH$2=0,$C132*$D132/$C$1*Index_운영!DH64*Index_운영!DH$10,IF(NOT(DG132=0),NOT(Index_운영!DH64=0)*DG132*(1+$E132*Index_운영!DH240)*Index_운영!DH64,$C132*$D132/$C$1*Index_운영!DH64))</f>
        <v>0</v>
      </c>
      <c r="DI132" s="591">
        <f>IF(DI$2=0,$C132*$D132/$C$1*Index_운영!DI64*Index_운영!DI$10,IF(NOT(DH132=0),NOT(Index_운영!DI64=0)*DH132*(1+$E132*Index_운영!DI240)*Index_운영!DI64,$C132*$D132/$C$1*Index_운영!DI64))</f>
        <v>0</v>
      </c>
      <c r="DJ132" s="591">
        <f>IF(DJ$2=0,$C132*$D132/$C$1*Index_운영!DJ64*Index_운영!DJ$10,IF(NOT(DI132=0),NOT(Index_운영!DJ64=0)*DI132*(1+$E132*Index_운영!DJ240)*Index_운영!DJ64,$C132*$D132/$C$1*Index_운영!DJ64))</f>
        <v>0</v>
      </c>
      <c r="DK132" s="591">
        <f>IF(DK$2=0,$C132*$D132/$C$1*Index_운영!DK64*Index_운영!DK$10,IF(NOT(DJ132=0),NOT(Index_운영!DK64=0)*DJ132*(1+$E132*Index_운영!DK240)*Index_운영!DK64,$C132*$D132/$C$1*Index_운영!DK64))</f>
        <v>0</v>
      </c>
      <c r="DL132" s="591">
        <f>IF(DL$2=0,$C132*$D132/$C$1*Index_운영!DL64*Index_운영!DL$10,IF(NOT(DK132=0),NOT(Index_운영!DL64=0)*DK132*(1+$E132*Index_운영!DL240)*Index_운영!DL64,$C132*$D132/$C$1*Index_운영!DL64))</f>
        <v>0</v>
      </c>
      <c r="DM132" s="591">
        <f>IF(DM$2=0,$C132*$D132/$C$1*Index_운영!DM64*Index_운영!DM$10,IF(NOT(DL132=0),NOT(Index_운영!DM64=0)*DL132*(1+$E132*Index_운영!DM240)*Index_운영!DM64,$C132*$D132/$C$1*Index_운영!DM64))</f>
        <v>0</v>
      </c>
      <c r="DN132" s="591">
        <f>IF(DN$2=0,$C132*$D132/$C$1*Index_운영!DN64*Index_운영!DN$10,IF(NOT(DM132=0),NOT(Index_운영!DN64=0)*DM132*(1+$E132*Index_운영!DN240)*Index_운영!DN64,$C132*$D132/$C$1*Index_운영!DN64))</f>
        <v>0</v>
      </c>
      <c r="DO132" s="591">
        <f>IF(DO$2=0,$C132*$D132/$C$1*Index_운영!DO64*Index_운영!DO$10,IF(NOT(DN132=0),NOT(Index_운영!DO64=0)*DN132*(1+$E132*Index_운영!DO240)*Index_운영!DO64,$C132*$D132/$C$1*Index_운영!DO64))</f>
        <v>0</v>
      </c>
      <c r="DP132" s="591">
        <f>IF(DP$2=0,$C132*$D132/$C$1*Index_운영!DP64*Index_운영!DP$10,IF(NOT(DO132=0),NOT(Index_운영!DP64=0)*DO132*(1+$E132*Index_운영!DP240)*Index_운영!DP64,$C132*$D132/$C$1*Index_운영!DP64))</f>
        <v>0</v>
      </c>
      <c r="DQ132" s="591">
        <f>IF(DQ$2=0,$C132*$D132/$C$1*Index_운영!DQ64*Index_운영!DQ$10,IF(NOT(DP132=0),NOT(Index_운영!DQ64=0)*DP132*(1+$E132*Index_운영!DQ240)*Index_운영!DQ64,$C132*$D132/$C$1*Index_운영!DQ64))</f>
        <v>0</v>
      </c>
      <c r="DR132" s="591">
        <f>IF(DR$2=0,$C132*$D132/$C$1*Index_운영!DR64*Index_운영!DR$10,IF(NOT(DQ132=0),NOT(Index_운영!DR64=0)*DQ132*(1+$E132*Index_운영!DR240)*Index_운영!DR64,$C132*$D132/$C$1*Index_운영!DR64))</f>
        <v>0</v>
      </c>
      <c r="DS132" s="591">
        <f>IF(DS$2=0,$C132*$D132/$C$1*Index_운영!DS64*Index_운영!DS$10,IF(NOT(DR132=0),NOT(Index_운영!DS64=0)*DR132*(1+$E132*Index_운영!DS240)*Index_운영!DS64,$C132*$D132/$C$1*Index_운영!DS64))</f>
        <v>0</v>
      </c>
      <c r="DT132" s="591">
        <f>IF(DT$2=0,$C132*$D132/$C$1*Index_운영!DT64*Index_운영!DT$10,IF(NOT(DS132=0),NOT(Index_운영!DT64=0)*DS132*(1+$E132*Index_운영!DT240)*Index_운영!DT64,$C132*$D132/$C$1*Index_운영!DT64))</f>
        <v>0</v>
      </c>
      <c r="DU132" s="591">
        <f>IF(DU$2=0,$C132*$D132/$C$1*Index_운영!DU64*Index_운영!DU$10,IF(NOT(DT132=0),NOT(Index_운영!DU64=0)*DT132*(1+$E132*Index_운영!DU240)*Index_운영!DU64,$C132*$D132/$C$1*Index_운영!DU64))</f>
        <v>0</v>
      </c>
      <c r="DV132" s="591">
        <f>IF(DV$2=0,$C132*$D132/$C$1*Index_운영!DV64*Index_운영!DV$10,IF(NOT(DU132=0),NOT(Index_운영!DV64=0)*DU132*(1+$E132*Index_운영!DV240)*Index_운영!DV64,$C132*$D132/$C$1*Index_운영!DV64))</f>
        <v>0</v>
      </c>
    </row>
    <row r="133" spans="1:126" s="485" customFormat="1" outlineLevel="1" x14ac:dyDescent="0.4">
      <c r="A133" s="737"/>
      <c r="B133" s="464">
        <f>'Rent Roll'!$B39</f>
        <v>0</v>
      </c>
      <c r="C133" s="1219">
        <f>'Rent Roll'!$K39</f>
        <v>0</v>
      </c>
      <c r="D133" s="1220">
        <f>'Rent Roll'!$S39</f>
        <v>0</v>
      </c>
      <c r="E133" s="1221">
        <f>'Rent Roll'!$T39</f>
        <v>0</v>
      </c>
      <c r="F133" s="588">
        <f>IF(F$2=0,$C133*$D133/$C$1*Index_운영!F65*Index_운영!F$10,IF(NOT(E133=0),NOT(Index_운영!F65=0)*E133*(1+$E133*Index_운영!F241)*Index_운영!F65,$C133*$D133/$C$1*Index_운영!F65))</f>
        <v>0</v>
      </c>
      <c r="G133" s="591">
        <f>IF(G$2=0,$C133*$D133/$C$1*Index_운영!G65*Index_운영!G$10,IF(NOT(F133=0),NOT(Index_운영!G65=0)*F133*(1+$E133*Index_운영!G241)*Index_운영!G65,$C133*$D133/$C$1*Index_운영!G65))</f>
        <v>0</v>
      </c>
      <c r="H133" s="591">
        <f>IF(H$2=0,$C133*$D133/$C$1*Index_운영!H65*Index_운영!H$10,IF(NOT(G133=0),NOT(Index_운영!H65=0)*G133*(1+$E133*Index_운영!H241)*Index_운영!H65,$C133*$D133/$C$1*Index_운영!H65))</f>
        <v>0</v>
      </c>
      <c r="I133" s="591">
        <f>IF(I$2=0,$C133*$D133/$C$1*Index_운영!I65*Index_운영!I$10,IF(NOT(H133=0),NOT(Index_운영!I65=0)*H133*(1+$E133*Index_운영!I241)*Index_운영!I65,$C133*$D133/$C$1*Index_운영!I65))</f>
        <v>0</v>
      </c>
      <c r="J133" s="591">
        <f>IF(J$2=0,$C133*$D133/$C$1*Index_운영!J65*Index_운영!J$10,IF(NOT(I133=0),NOT(Index_운영!J65=0)*I133*(1+$E133*Index_운영!J241)*Index_운영!J65,$C133*$D133/$C$1*Index_운영!J65))</f>
        <v>0</v>
      </c>
      <c r="K133" s="591">
        <f>IF(K$2=0,$C133*$D133/$C$1*Index_운영!K65*Index_운영!K$10,IF(NOT(J133=0),NOT(Index_운영!K65=0)*J133*(1+$E133*Index_운영!K241)*Index_운영!K65,$C133*$D133/$C$1*Index_운영!K65))</f>
        <v>0</v>
      </c>
      <c r="L133" s="591">
        <f>IF(L$2=0,$C133*$D133/$C$1*Index_운영!L65*Index_운영!L$10,IF(NOT(K133=0),NOT(Index_운영!L65=0)*K133*(1+$E133*Index_운영!L241)*Index_운영!L65,$C133*$D133/$C$1*Index_운영!L65))</f>
        <v>0</v>
      </c>
      <c r="M133" s="591">
        <f>IF(M$2=0,$C133*$D133/$C$1*Index_운영!M65*Index_운영!M$10,IF(NOT(L133=0),NOT(Index_운영!M65=0)*L133*(1+$E133*Index_운영!M241)*Index_운영!M65,$C133*$D133/$C$1*Index_운영!M65))</f>
        <v>0</v>
      </c>
      <c r="N133" s="591">
        <f>IF(N$2=0,$C133*$D133/$C$1*Index_운영!N65*Index_운영!N$10,IF(NOT(M133=0),NOT(Index_운영!N65=0)*M133*(1+$E133*Index_운영!N241)*Index_운영!N65,$C133*$D133/$C$1*Index_운영!N65))</f>
        <v>0</v>
      </c>
      <c r="O133" s="591">
        <f>IF(O$2=0,$C133*$D133/$C$1*Index_운영!O65*Index_운영!O$10,IF(NOT(N133=0),NOT(Index_운영!O65=0)*N133*(1+$E133*Index_운영!O241)*Index_운영!O65,$C133*$D133/$C$1*Index_운영!O65))</f>
        <v>0</v>
      </c>
      <c r="P133" s="591">
        <f>IF(P$2=0,$C133*$D133/$C$1*Index_운영!P65*Index_운영!P$10,IF(NOT(O133=0),NOT(Index_운영!P65=0)*O133*(1+$E133*Index_운영!P241)*Index_운영!P65,$C133*$D133/$C$1*Index_운영!P65))</f>
        <v>0</v>
      </c>
      <c r="Q133" s="591">
        <f>IF(Q$2=0,$C133*$D133/$C$1*Index_운영!Q65*Index_운영!Q$10,IF(NOT(P133=0),NOT(Index_운영!Q65=0)*P133*(1+$E133*Index_운영!Q241)*Index_운영!Q65,$C133*$D133/$C$1*Index_운영!Q65))</f>
        <v>0</v>
      </c>
      <c r="R133" s="591">
        <f>IF(R$2=0,$C133*$D133/$C$1*Index_운영!R65*Index_운영!R$10,IF(NOT(Q133=0),NOT(Index_운영!R65=0)*Q133*(1+$E133*Index_운영!R241)*Index_운영!R65,$C133*$D133/$C$1*Index_운영!R65))</f>
        <v>0</v>
      </c>
      <c r="S133" s="591">
        <f>IF(S$2=0,$C133*$D133/$C$1*Index_운영!S65*Index_운영!S$10,IF(NOT(R133=0),NOT(Index_운영!S65=0)*R133*(1+$E133*Index_운영!S241)*Index_운영!S65,$C133*$D133/$C$1*Index_운영!S65))</f>
        <v>0</v>
      </c>
      <c r="T133" s="591">
        <f>IF(T$2=0,$C133*$D133/$C$1*Index_운영!T65*Index_운영!T$10,IF(NOT(S133=0),NOT(Index_운영!T65=0)*S133*(1+$E133*Index_운영!T241)*Index_운영!T65,$C133*$D133/$C$1*Index_운영!T65))</f>
        <v>0</v>
      </c>
      <c r="U133" s="591">
        <f>IF(U$2=0,$C133*$D133/$C$1*Index_운영!U65*Index_운영!U$10,IF(NOT(T133=0),NOT(Index_운영!U65=0)*T133*(1+$E133*Index_운영!U241)*Index_운영!U65,$C133*$D133/$C$1*Index_운영!U65))</f>
        <v>0</v>
      </c>
      <c r="V133" s="591">
        <f>IF(V$2=0,$C133*$D133/$C$1*Index_운영!V65*Index_운영!V$10,IF(NOT(U133=0),NOT(Index_운영!V65=0)*U133*(1+$E133*Index_운영!V241)*Index_운영!V65,$C133*$D133/$C$1*Index_운영!V65))</f>
        <v>0</v>
      </c>
      <c r="W133" s="591">
        <f>IF(W$2=0,$C133*$D133/$C$1*Index_운영!W65*Index_운영!W$10,IF(NOT(V133=0),NOT(Index_운영!W65=0)*V133*(1+$E133*Index_운영!W241)*Index_운영!W65,$C133*$D133/$C$1*Index_운영!W65))</f>
        <v>0</v>
      </c>
      <c r="X133" s="591">
        <f>IF(X$2=0,$C133*$D133/$C$1*Index_운영!X65*Index_운영!X$10,IF(NOT(W133=0),NOT(Index_운영!X65=0)*W133*(1+$E133*Index_운영!X241)*Index_운영!X65,$C133*$D133/$C$1*Index_운영!X65))</f>
        <v>0</v>
      </c>
      <c r="Y133" s="591">
        <f>IF(Y$2=0,$C133*$D133/$C$1*Index_운영!Y65*Index_운영!Y$10,IF(NOT(X133=0),NOT(Index_운영!Y65=0)*X133*(1+$E133*Index_운영!Y241)*Index_운영!Y65,$C133*$D133/$C$1*Index_운영!Y65))</f>
        <v>0</v>
      </c>
      <c r="Z133" s="591">
        <f>IF(Z$2=0,$C133*$D133/$C$1*Index_운영!Z65*Index_운영!Z$10,IF(NOT(Y133=0),NOT(Index_운영!Z65=0)*Y133*(1+$E133*Index_운영!Z241)*Index_운영!Z65,$C133*$D133/$C$1*Index_운영!Z65))</f>
        <v>0</v>
      </c>
      <c r="AA133" s="591">
        <f>IF(AA$2=0,$C133*$D133/$C$1*Index_운영!AA65*Index_운영!AA$10,IF(NOT(Z133=0),NOT(Index_운영!AA65=0)*Z133*(1+$E133*Index_운영!AA241)*Index_운영!AA65,$C133*$D133/$C$1*Index_운영!AA65))</f>
        <v>0</v>
      </c>
      <c r="AB133" s="591">
        <f>IF(AB$2=0,$C133*$D133/$C$1*Index_운영!AB65*Index_운영!AB$10,IF(NOT(AA133=0),NOT(Index_운영!AB65=0)*AA133*(1+$E133*Index_운영!AB241)*Index_운영!AB65,$C133*$D133/$C$1*Index_운영!AB65))</f>
        <v>0</v>
      </c>
      <c r="AC133" s="591">
        <f>IF(AC$2=0,$C133*$D133/$C$1*Index_운영!AC65*Index_운영!AC$10,IF(NOT(AB133=0),NOT(Index_운영!AC65=0)*AB133*(1+$E133*Index_운영!AC241)*Index_운영!AC65,$C133*$D133/$C$1*Index_운영!AC65))</f>
        <v>0</v>
      </c>
      <c r="AD133" s="591">
        <f>IF(AD$2=0,$C133*$D133/$C$1*Index_운영!AD65*Index_운영!AD$10,IF(NOT(AC133=0),NOT(Index_운영!AD65=0)*AC133*(1+$E133*Index_운영!AD241)*Index_운영!AD65,$C133*$D133/$C$1*Index_운영!AD65))</f>
        <v>0</v>
      </c>
      <c r="AE133" s="591">
        <f>IF(AE$2=0,$C133*$D133/$C$1*Index_운영!AE65*Index_운영!AE$10,IF(NOT(AD133=0),NOT(Index_운영!AE65=0)*AD133*(1+$E133*Index_운영!AE241)*Index_운영!AE65,$C133*$D133/$C$1*Index_운영!AE65))</f>
        <v>0</v>
      </c>
      <c r="AF133" s="591">
        <f>IF(AF$2=0,$C133*$D133/$C$1*Index_운영!AF65*Index_운영!AF$10,IF(NOT(AE133=0),NOT(Index_운영!AF65=0)*AE133*(1+$E133*Index_운영!AF241)*Index_운영!AF65,$C133*$D133/$C$1*Index_운영!AF65))</f>
        <v>0</v>
      </c>
      <c r="AG133" s="591">
        <f>IF(AG$2=0,$C133*$D133/$C$1*Index_운영!AG65*Index_운영!AG$10,IF(NOT(AF133=0),NOT(Index_운영!AG65=0)*AF133*(1+$E133*Index_운영!AG241)*Index_운영!AG65,$C133*$D133/$C$1*Index_운영!AG65))</f>
        <v>0</v>
      </c>
      <c r="AH133" s="591">
        <f>IF(AH$2=0,$C133*$D133/$C$1*Index_운영!AH65*Index_운영!AH$10,IF(NOT(AG133=0),NOT(Index_운영!AH65=0)*AG133*(1+$E133*Index_운영!AH241)*Index_운영!AH65,$C133*$D133/$C$1*Index_운영!AH65))</f>
        <v>0</v>
      </c>
      <c r="AI133" s="591">
        <f>IF(AI$2=0,$C133*$D133/$C$1*Index_운영!AI65*Index_운영!AI$10,IF(NOT(AH133=0),NOT(Index_운영!AI65=0)*AH133*(1+$E133*Index_운영!AI241)*Index_운영!AI65,$C133*$D133/$C$1*Index_운영!AI65))</f>
        <v>0</v>
      </c>
      <c r="AJ133" s="591">
        <f>IF(AJ$2=0,$C133*$D133/$C$1*Index_운영!AJ65*Index_운영!AJ$10,IF(NOT(AI133=0),NOT(Index_운영!AJ65=0)*AI133*(1+$E133*Index_운영!AJ241)*Index_운영!AJ65,$C133*$D133/$C$1*Index_운영!AJ65))</f>
        <v>0</v>
      </c>
      <c r="AK133" s="591">
        <f>IF(AK$2=0,$C133*$D133/$C$1*Index_운영!AK65*Index_운영!AK$10,IF(NOT(AJ133=0),NOT(Index_운영!AK65=0)*AJ133*(1+$E133*Index_운영!AK241)*Index_운영!AK65,$C133*$D133/$C$1*Index_운영!AK65))</f>
        <v>0</v>
      </c>
      <c r="AL133" s="591">
        <f>IF(AL$2=0,$C133*$D133/$C$1*Index_운영!AL65*Index_운영!AL$10,IF(NOT(AK133=0),NOT(Index_운영!AL65=0)*AK133*(1+$E133*Index_운영!AL241)*Index_운영!AL65,$C133*$D133/$C$1*Index_운영!AL65))</f>
        <v>0</v>
      </c>
      <c r="AM133" s="591">
        <f>IF(AM$2=0,$C133*$D133/$C$1*Index_운영!AM65*Index_운영!AM$10,IF(NOT(AL133=0),NOT(Index_운영!AM65=0)*AL133*(1+$E133*Index_운영!AM241)*Index_운영!AM65,$C133*$D133/$C$1*Index_운영!AM65))</f>
        <v>0</v>
      </c>
      <c r="AN133" s="591">
        <f>IF(AN$2=0,$C133*$D133/$C$1*Index_운영!AN65*Index_운영!AN$10,IF(NOT(AM133=0),NOT(Index_운영!AN65=0)*AM133*(1+$E133*Index_운영!AN241)*Index_운영!AN65,$C133*$D133/$C$1*Index_운영!AN65))</f>
        <v>0</v>
      </c>
      <c r="AO133" s="591">
        <f>IF(AO$2=0,$C133*$D133/$C$1*Index_운영!AO65*Index_운영!AO$10,IF(NOT(AN133=0),NOT(Index_운영!AO65=0)*AN133*(1+$E133*Index_운영!AO241)*Index_운영!AO65,$C133*$D133/$C$1*Index_운영!AO65))</f>
        <v>0</v>
      </c>
      <c r="AP133" s="591">
        <f>IF(AP$2=0,$C133*$D133/$C$1*Index_운영!AP65*Index_운영!AP$10,IF(NOT(AO133=0),NOT(Index_운영!AP65=0)*AO133*(1+$E133*Index_운영!AP241)*Index_운영!AP65,$C133*$D133/$C$1*Index_운영!AP65))</f>
        <v>0</v>
      </c>
      <c r="AQ133" s="591">
        <f>IF(AQ$2=0,$C133*$D133/$C$1*Index_운영!AQ65*Index_운영!AQ$10,IF(NOT(AP133=0),NOT(Index_운영!AQ65=0)*AP133*(1+$E133*Index_운영!AQ241)*Index_운영!AQ65,$C133*$D133/$C$1*Index_운영!AQ65))</f>
        <v>0</v>
      </c>
      <c r="AR133" s="591">
        <f>IF(AR$2=0,$C133*$D133/$C$1*Index_운영!AR65*Index_운영!AR$10,IF(NOT(AQ133=0),NOT(Index_운영!AR65=0)*AQ133*(1+$E133*Index_운영!AR241)*Index_운영!AR65,$C133*$D133/$C$1*Index_운영!AR65))</f>
        <v>0</v>
      </c>
      <c r="AS133" s="591">
        <f>IF(AS$2=0,$C133*$D133/$C$1*Index_운영!AS65*Index_운영!AS$10,IF(NOT(AR133=0),NOT(Index_운영!AS65=0)*AR133*(1+$E133*Index_운영!AS241)*Index_운영!AS65,$C133*$D133/$C$1*Index_운영!AS65))</f>
        <v>0</v>
      </c>
      <c r="AT133" s="591">
        <f>IF(AT$2=0,$C133*$D133/$C$1*Index_운영!AT65*Index_운영!AT$10,IF(NOT(AS133=0),NOT(Index_운영!AT65=0)*AS133*(1+$E133*Index_운영!AT241)*Index_운영!AT65,$C133*$D133/$C$1*Index_운영!AT65))</f>
        <v>0</v>
      </c>
      <c r="AU133" s="591">
        <f>IF(AU$2=0,$C133*$D133/$C$1*Index_운영!AU65*Index_운영!AU$10,IF(NOT(AT133=0),NOT(Index_운영!AU65=0)*AT133*(1+$E133*Index_운영!AU241)*Index_운영!AU65,$C133*$D133/$C$1*Index_운영!AU65))</f>
        <v>0</v>
      </c>
      <c r="AV133" s="591">
        <f>IF(AV$2=0,$C133*$D133/$C$1*Index_운영!AV65*Index_운영!AV$10,IF(NOT(AU133=0),NOT(Index_운영!AV65=0)*AU133*(1+$E133*Index_운영!AV241)*Index_운영!AV65,$C133*$D133/$C$1*Index_운영!AV65))</f>
        <v>0</v>
      </c>
      <c r="AW133" s="591">
        <f>IF(AW$2=0,$C133*$D133/$C$1*Index_운영!AW65*Index_운영!AW$10,IF(NOT(AV133=0),NOT(Index_운영!AW65=0)*AV133*(1+$E133*Index_운영!AW241)*Index_운영!AW65,$C133*$D133/$C$1*Index_운영!AW65))</f>
        <v>0</v>
      </c>
      <c r="AX133" s="591">
        <f>IF(AX$2=0,$C133*$D133/$C$1*Index_운영!AX65*Index_운영!AX$10,IF(NOT(AW133=0),NOT(Index_운영!AX65=0)*AW133*(1+$E133*Index_운영!AX241)*Index_운영!AX65,$C133*$D133/$C$1*Index_운영!AX65))</f>
        <v>0</v>
      </c>
      <c r="AY133" s="591">
        <f>IF(AY$2=0,$C133*$D133/$C$1*Index_운영!AY65*Index_운영!AY$10,IF(NOT(AX133=0),NOT(Index_운영!AY65=0)*AX133*(1+$E133*Index_운영!AY241)*Index_운영!AY65,$C133*$D133/$C$1*Index_운영!AY65))</f>
        <v>0</v>
      </c>
      <c r="AZ133" s="591">
        <f>IF(AZ$2=0,$C133*$D133/$C$1*Index_운영!AZ65*Index_운영!AZ$10,IF(NOT(AY133=0),NOT(Index_운영!AZ65=0)*AY133*(1+$E133*Index_운영!AZ241)*Index_운영!AZ65,$C133*$D133/$C$1*Index_운영!AZ65))</f>
        <v>0</v>
      </c>
      <c r="BA133" s="591">
        <f>IF(BA$2=0,$C133*$D133/$C$1*Index_운영!BA65*Index_운영!BA$10,IF(NOT(AZ133=0),NOT(Index_운영!BA65=0)*AZ133*(1+$E133*Index_운영!BA241)*Index_운영!BA65,$C133*$D133/$C$1*Index_운영!BA65))</f>
        <v>0</v>
      </c>
      <c r="BB133" s="591">
        <f>IF(BB$2=0,$C133*$D133/$C$1*Index_운영!BB65*Index_운영!BB$10,IF(NOT(BA133=0),NOT(Index_운영!BB65=0)*BA133*(1+$E133*Index_운영!BB241)*Index_운영!BB65,$C133*$D133/$C$1*Index_운영!BB65))</f>
        <v>0</v>
      </c>
      <c r="BC133" s="591">
        <f>IF(BC$2=0,$C133*$D133/$C$1*Index_운영!BC65*Index_운영!BC$10,IF(NOT(BB133=0),NOT(Index_운영!BC65=0)*BB133*(1+$E133*Index_운영!BC241)*Index_운영!BC65,$C133*$D133/$C$1*Index_운영!BC65))</f>
        <v>0</v>
      </c>
      <c r="BD133" s="591">
        <f>IF(BD$2=0,$C133*$D133/$C$1*Index_운영!BD65*Index_운영!BD$10,IF(NOT(BC133=0),NOT(Index_운영!BD65=0)*BC133*(1+$E133*Index_운영!BD241)*Index_운영!BD65,$C133*$D133/$C$1*Index_운영!BD65))</f>
        <v>0</v>
      </c>
      <c r="BE133" s="591">
        <f>IF(BE$2=0,$C133*$D133/$C$1*Index_운영!BE65*Index_운영!BE$10,IF(NOT(BD133=0),NOT(Index_운영!BE65=0)*BD133*(1+$E133*Index_운영!BE241)*Index_운영!BE65,$C133*$D133/$C$1*Index_운영!BE65))</f>
        <v>0</v>
      </c>
      <c r="BF133" s="591">
        <f>IF(BF$2=0,$C133*$D133/$C$1*Index_운영!BF65*Index_운영!BF$10,IF(NOT(BE133=0),NOT(Index_운영!BF65=0)*BE133*(1+$E133*Index_운영!BF241)*Index_운영!BF65,$C133*$D133/$C$1*Index_운영!BF65))</f>
        <v>0</v>
      </c>
      <c r="BG133" s="591">
        <f>IF(BG$2=0,$C133*$D133/$C$1*Index_운영!BG65*Index_운영!BG$10,IF(NOT(BF133=0),NOT(Index_운영!BG65=0)*BF133*(1+$E133*Index_운영!BG241)*Index_운영!BG65,$C133*$D133/$C$1*Index_운영!BG65))</f>
        <v>0</v>
      </c>
      <c r="BH133" s="591">
        <f>IF(BH$2=0,$C133*$D133/$C$1*Index_운영!BH65*Index_운영!BH$10,IF(NOT(BG133=0),NOT(Index_운영!BH65=0)*BG133*(1+$E133*Index_운영!BH241)*Index_운영!BH65,$C133*$D133/$C$1*Index_운영!BH65))</f>
        <v>0</v>
      </c>
      <c r="BI133" s="591">
        <f>IF(BI$2=0,$C133*$D133/$C$1*Index_운영!BI65*Index_운영!BI$10,IF(NOT(BH133=0),NOT(Index_운영!BI65=0)*BH133*(1+$E133*Index_운영!BI241)*Index_운영!BI65,$C133*$D133/$C$1*Index_운영!BI65))</f>
        <v>0</v>
      </c>
      <c r="BJ133" s="591">
        <f>IF(BJ$2=0,$C133*$D133/$C$1*Index_운영!BJ65*Index_운영!BJ$10,IF(NOT(BI133=0),NOT(Index_운영!BJ65=0)*BI133*(1+$E133*Index_운영!BJ241)*Index_운영!BJ65,$C133*$D133/$C$1*Index_운영!BJ65))</f>
        <v>0</v>
      </c>
      <c r="BK133" s="591">
        <f>IF(BK$2=0,$C133*$D133/$C$1*Index_운영!BK65*Index_운영!BK$10,IF(NOT(BJ133=0),NOT(Index_운영!BK65=0)*BJ133*(1+$E133*Index_운영!BK241)*Index_운영!BK65,$C133*$D133/$C$1*Index_운영!BK65))</f>
        <v>0</v>
      </c>
      <c r="BL133" s="591">
        <f>IF(BL$2=0,$C133*$D133/$C$1*Index_운영!BL65*Index_운영!BL$10,IF(NOT(BK133=0),NOT(Index_운영!BL65=0)*BK133*(1+$E133*Index_운영!BL241)*Index_운영!BL65,$C133*$D133/$C$1*Index_운영!BL65))</f>
        <v>0</v>
      </c>
      <c r="BM133" s="591">
        <f>IF(BM$2=0,$C133*$D133/$C$1*Index_운영!BM65*Index_운영!BM$10,IF(NOT(BL133=0),NOT(Index_운영!BM65=0)*BL133*(1+$E133*Index_운영!BM241)*Index_운영!BM65,$C133*$D133/$C$1*Index_운영!BM65))</f>
        <v>0</v>
      </c>
      <c r="BN133" s="591">
        <f>IF(BN$2=0,$C133*$D133/$C$1*Index_운영!BN65*Index_운영!BN$10,IF(NOT(BM133=0),NOT(Index_운영!BN65=0)*BM133*(1+$E133*Index_운영!BN241)*Index_운영!BN65,$C133*$D133/$C$1*Index_운영!BN65))</f>
        <v>0</v>
      </c>
      <c r="BO133" s="591">
        <f>IF(BO$2=0,$C133*$D133/$C$1*Index_운영!BO65*Index_운영!BO$10,IF(NOT(BN133=0),NOT(Index_운영!BO65=0)*BN133*(1+$E133*Index_운영!BO241)*Index_운영!BO65,$C133*$D133/$C$1*Index_운영!BO65))</f>
        <v>0</v>
      </c>
      <c r="BP133" s="591">
        <f>IF(BP$2=0,$C133*$D133/$C$1*Index_운영!BP65*Index_운영!BP$10,IF(NOT(BO133=0),NOT(Index_운영!BP65=0)*BO133*(1+$E133*Index_운영!BP241)*Index_운영!BP65,$C133*$D133/$C$1*Index_운영!BP65))</f>
        <v>0</v>
      </c>
      <c r="BQ133" s="591">
        <f>IF(BQ$2=0,$C133*$D133/$C$1*Index_운영!BQ65*Index_운영!BQ$10,IF(NOT(BP133=0),NOT(Index_운영!BQ65=0)*BP133*(1+$E133*Index_운영!BQ241)*Index_운영!BQ65,$C133*$D133/$C$1*Index_운영!BQ65))</f>
        <v>0</v>
      </c>
      <c r="BR133" s="591">
        <f>IF(BR$2=0,$C133*$D133/$C$1*Index_운영!BR65*Index_운영!BR$10,IF(NOT(BQ133=0),NOT(Index_운영!BR65=0)*BQ133*(1+$E133*Index_운영!BR241)*Index_운영!BR65,$C133*$D133/$C$1*Index_운영!BR65))</f>
        <v>0</v>
      </c>
      <c r="BS133" s="591">
        <f>IF(BS$2=0,$C133*$D133/$C$1*Index_운영!BS65*Index_운영!BS$10,IF(NOT(BR133=0),NOT(Index_운영!BS65=0)*BR133*(1+$E133*Index_운영!BS241)*Index_운영!BS65,$C133*$D133/$C$1*Index_운영!BS65))</f>
        <v>0</v>
      </c>
      <c r="BT133" s="591">
        <f>IF(BT$2=0,$C133*$D133/$C$1*Index_운영!BT65*Index_운영!BT$10,IF(NOT(BS133=0),NOT(Index_운영!BT65=0)*BS133*(1+$E133*Index_운영!BT241)*Index_운영!BT65,$C133*$D133/$C$1*Index_운영!BT65))</f>
        <v>0</v>
      </c>
      <c r="BU133" s="591">
        <f>IF(BU$2=0,$C133*$D133/$C$1*Index_운영!BU65*Index_운영!BU$10,IF(NOT(BT133=0),NOT(Index_운영!BU65=0)*BT133*(1+$E133*Index_운영!BU241)*Index_운영!BU65,$C133*$D133/$C$1*Index_운영!BU65))</f>
        <v>0</v>
      </c>
      <c r="BV133" s="591">
        <f>IF(BV$2=0,$C133*$D133/$C$1*Index_운영!BV65*Index_운영!BV$10,IF(NOT(BU133=0),NOT(Index_운영!BV65=0)*BU133*(1+$E133*Index_운영!BV241)*Index_운영!BV65,$C133*$D133/$C$1*Index_운영!BV65))</f>
        <v>0</v>
      </c>
      <c r="BW133" s="591">
        <f>IF(BW$2=0,$C133*$D133/$C$1*Index_운영!BW65*Index_운영!BW$10,IF(NOT(BV133=0),NOT(Index_운영!BW65=0)*BV133*(1+$E133*Index_운영!BW241)*Index_운영!BW65,$C133*$D133/$C$1*Index_운영!BW65))</f>
        <v>0</v>
      </c>
      <c r="BX133" s="591">
        <f>IF(BX$2=0,$C133*$D133/$C$1*Index_운영!BX65*Index_운영!BX$10,IF(NOT(BW133=0),NOT(Index_운영!BX65=0)*BW133*(1+$E133*Index_운영!BX241)*Index_운영!BX65,$C133*$D133/$C$1*Index_운영!BX65))</f>
        <v>0</v>
      </c>
      <c r="BY133" s="591">
        <f>IF(BY$2=0,$C133*$D133/$C$1*Index_운영!BY65*Index_운영!BY$10,IF(NOT(BX133=0),NOT(Index_운영!BY65=0)*BX133*(1+$E133*Index_운영!BY241)*Index_운영!BY65,$C133*$D133/$C$1*Index_운영!BY65))</f>
        <v>0</v>
      </c>
      <c r="BZ133" s="591">
        <f>IF(BZ$2=0,$C133*$D133/$C$1*Index_운영!BZ65*Index_운영!BZ$10,IF(NOT(BY133=0),NOT(Index_운영!BZ65=0)*BY133*(1+$E133*Index_운영!BZ241)*Index_운영!BZ65,$C133*$D133/$C$1*Index_운영!BZ65))</f>
        <v>0</v>
      </c>
      <c r="CA133" s="591">
        <f>IF(CA$2=0,$C133*$D133/$C$1*Index_운영!CA65*Index_운영!CA$10,IF(NOT(BZ133=0),NOT(Index_운영!CA65=0)*BZ133*(1+$E133*Index_운영!CA241)*Index_운영!CA65,$C133*$D133/$C$1*Index_운영!CA65))</f>
        <v>0</v>
      </c>
      <c r="CB133" s="591">
        <f>IF(CB$2=0,$C133*$D133/$C$1*Index_운영!CB65*Index_운영!CB$10,IF(NOT(CA133=0),NOT(Index_운영!CB65=0)*CA133*(1+$E133*Index_운영!CB241)*Index_운영!CB65,$C133*$D133/$C$1*Index_운영!CB65))</f>
        <v>0</v>
      </c>
      <c r="CC133" s="591">
        <f>IF(CC$2=0,$C133*$D133/$C$1*Index_운영!CC65*Index_운영!CC$10,IF(NOT(CB133=0),NOT(Index_운영!CC65=0)*CB133*(1+$E133*Index_운영!CC241)*Index_운영!CC65,$C133*$D133/$C$1*Index_운영!CC65))</f>
        <v>0</v>
      </c>
      <c r="CD133" s="591">
        <f>IF(CD$2=0,$C133*$D133/$C$1*Index_운영!CD65*Index_운영!CD$10,IF(NOT(CC133=0),NOT(Index_운영!CD65=0)*CC133*(1+$E133*Index_운영!CD241)*Index_운영!CD65,$C133*$D133/$C$1*Index_운영!CD65))</f>
        <v>0</v>
      </c>
      <c r="CE133" s="591">
        <f>IF(CE$2=0,$C133*$D133/$C$1*Index_운영!CE65*Index_운영!CE$10,IF(NOT(CD133=0),NOT(Index_운영!CE65=0)*CD133*(1+$E133*Index_운영!CE241)*Index_운영!CE65,$C133*$D133/$C$1*Index_운영!CE65))</f>
        <v>0</v>
      </c>
      <c r="CF133" s="591">
        <f>IF(CF$2=0,$C133*$D133/$C$1*Index_운영!CF65*Index_운영!CF$10,IF(NOT(CE133=0),NOT(Index_운영!CF65=0)*CE133*(1+$E133*Index_운영!CF241)*Index_운영!CF65,$C133*$D133/$C$1*Index_운영!CF65))</f>
        <v>0</v>
      </c>
      <c r="CG133" s="591">
        <f>IF(CG$2=0,$C133*$D133/$C$1*Index_운영!CG65*Index_운영!CG$10,IF(NOT(CF133=0),NOT(Index_운영!CG65=0)*CF133*(1+$E133*Index_운영!CG241)*Index_운영!CG65,$C133*$D133/$C$1*Index_운영!CG65))</f>
        <v>0</v>
      </c>
      <c r="CH133" s="591">
        <f>IF(CH$2=0,$C133*$D133/$C$1*Index_운영!CH65*Index_운영!CH$10,IF(NOT(CG133=0),NOT(Index_운영!CH65=0)*CG133*(1+$E133*Index_운영!CH241)*Index_운영!CH65,$C133*$D133/$C$1*Index_운영!CH65))</f>
        <v>0</v>
      </c>
      <c r="CI133" s="591">
        <f>IF(CI$2=0,$C133*$D133/$C$1*Index_운영!CI65*Index_운영!CI$10,IF(NOT(CH133=0),NOT(Index_운영!CI65=0)*CH133*(1+$E133*Index_운영!CI241)*Index_운영!CI65,$C133*$D133/$C$1*Index_운영!CI65))</f>
        <v>0</v>
      </c>
      <c r="CJ133" s="591">
        <f>IF(CJ$2=0,$C133*$D133/$C$1*Index_운영!CJ65*Index_운영!CJ$10,IF(NOT(CI133=0),NOT(Index_운영!CJ65=0)*CI133*(1+$E133*Index_운영!CJ241)*Index_운영!CJ65,$C133*$D133/$C$1*Index_운영!CJ65))</f>
        <v>0</v>
      </c>
      <c r="CK133" s="591">
        <f>IF(CK$2=0,$C133*$D133/$C$1*Index_운영!CK65*Index_운영!CK$10,IF(NOT(CJ133=0),NOT(Index_운영!CK65=0)*CJ133*(1+$E133*Index_운영!CK241)*Index_운영!CK65,$C133*$D133/$C$1*Index_운영!CK65))</f>
        <v>0</v>
      </c>
      <c r="CL133" s="591">
        <f>IF(CL$2=0,$C133*$D133/$C$1*Index_운영!CL65*Index_운영!CL$10,IF(NOT(CK133=0),NOT(Index_운영!CL65=0)*CK133*(1+$E133*Index_운영!CL241)*Index_운영!CL65,$C133*$D133/$C$1*Index_운영!CL65))</f>
        <v>0</v>
      </c>
      <c r="CM133" s="591">
        <f>IF(CM$2=0,$C133*$D133/$C$1*Index_운영!CM65*Index_운영!CM$10,IF(NOT(CL133=0),NOT(Index_운영!CM65=0)*CL133*(1+$E133*Index_운영!CM241)*Index_운영!CM65,$C133*$D133/$C$1*Index_운영!CM65))</f>
        <v>0</v>
      </c>
      <c r="CN133" s="591">
        <f>IF(CN$2=0,$C133*$D133/$C$1*Index_운영!CN65*Index_운영!CN$10,IF(NOT(CM133=0),NOT(Index_운영!CN65=0)*CM133*(1+$E133*Index_운영!CN241)*Index_운영!CN65,$C133*$D133/$C$1*Index_운영!CN65))</f>
        <v>0</v>
      </c>
      <c r="CO133" s="591">
        <f>IF(CO$2=0,$C133*$D133/$C$1*Index_운영!CO65*Index_운영!CO$10,IF(NOT(CN133=0),NOT(Index_운영!CO65=0)*CN133*(1+$E133*Index_운영!CO241)*Index_운영!CO65,$C133*$D133/$C$1*Index_운영!CO65))</f>
        <v>0</v>
      </c>
      <c r="CP133" s="591">
        <f>IF(CP$2=0,$C133*$D133/$C$1*Index_운영!CP65*Index_운영!CP$10,IF(NOT(CO133=0),NOT(Index_운영!CP65=0)*CO133*(1+$E133*Index_운영!CP241)*Index_운영!CP65,$C133*$D133/$C$1*Index_운영!CP65))</f>
        <v>0</v>
      </c>
      <c r="CQ133" s="591">
        <f>IF(CQ$2=0,$C133*$D133/$C$1*Index_운영!CQ65*Index_운영!CQ$10,IF(NOT(CP133=0),NOT(Index_운영!CQ65=0)*CP133*(1+$E133*Index_운영!CQ241)*Index_운영!CQ65,$C133*$D133/$C$1*Index_운영!CQ65))</f>
        <v>0</v>
      </c>
      <c r="CR133" s="591">
        <f>IF(CR$2=0,$C133*$D133/$C$1*Index_운영!CR65*Index_운영!CR$10,IF(NOT(CQ133=0),NOT(Index_운영!CR65=0)*CQ133*(1+$E133*Index_운영!CR241)*Index_운영!CR65,$C133*$D133/$C$1*Index_운영!CR65))</f>
        <v>0</v>
      </c>
      <c r="CS133" s="591">
        <f>IF(CS$2=0,$C133*$D133/$C$1*Index_운영!CS65*Index_운영!CS$10,IF(NOT(CR133=0),NOT(Index_운영!CS65=0)*CR133*(1+$E133*Index_운영!CS241)*Index_운영!CS65,$C133*$D133/$C$1*Index_운영!CS65))</f>
        <v>0</v>
      </c>
      <c r="CT133" s="591">
        <f>IF(CT$2=0,$C133*$D133/$C$1*Index_운영!CT65*Index_운영!CT$10,IF(NOT(CS133=0),NOT(Index_운영!CT65=0)*CS133*(1+$E133*Index_운영!CT241)*Index_운영!CT65,$C133*$D133/$C$1*Index_운영!CT65))</f>
        <v>0</v>
      </c>
      <c r="CU133" s="591">
        <f>IF(CU$2=0,$C133*$D133/$C$1*Index_운영!CU65*Index_운영!CU$10,IF(NOT(CT133=0),NOT(Index_운영!CU65=0)*CT133*(1+$E133*Index_운영!CU241)*Index_운영!CU65,$C133*$D133/$C$1*Index_운영!CU65))</f>
        <v>0</v>
      </c>
      <c r="CV133" s="591">
        <f>IF(CV$2=0,$C133*$D133/$C$1*Index_운영!CV65*Index_운영!CV$10,IF(NOT(CU133=0),NOT(Index_운영!CV65=0)*CU133*(1+$E133*Index_운영!CV241)*Index_운영!CV65,$C133*$D133/$C$1*Index_운영!CV65))</f>
        <v>0</v>
      </c>
      <c r="CW133" s="591">
        <f>IF(CW$2=0,$C133*$D133/$C$1*Index_운영!CW65*Index_운영!CW$10,IF(NOT(CV133=0),NOT(Index_운영!CW65=0)*CV133*(1+$E133*Index_운영!CW241)*Index_운영!CW65,$C133*$D133/$C$1*Index_운영!CW65))</f>
        <v>0</v>
      </c>
      <c r="CX133" s="591">
        <f>IF(CX$2=0,$C133*$D133/$C$1*Index_운영!CX65*Index_운영!CX$10,IF(NOT(CW133=0),NOT(Index_운영!CX65=0)*CW133*(1+$E133*Index_운영!CX241)*Index_운영!CX65,$C133*$D133/$C$1*Index_운영!CX65))</f>
        <v>0</v>
      </c>
      <c r="CY133" s="591">
        <f>IF(CY$2=0,$C133*$D133/$C$1*Index_운영!CY65*Index_운영!CY$10,IF(NOT(CX133=0),NOT(Index_운영!CY65=0)*CX133*(1+$E133*Index_운영!CY241)*Index_운영!CY65,$C133*$D133/$C$1*Index_운영!CY65))</f>
        <v>0</v>
      </c>
      <c r="CZ133" s="591">
        <f>IF(CZ$2=0,$C133*$D133/$C$1*Index_운영!CZ65*Index_운영!CZ$10,IF(NOT(CY133=0),NOT(Index_운영!CZ65=0)*CY133*(1+$E133*Index_운영!CZ241)*Index_운영!CZ65,$C133*$D133/$C$1*Index_운영!CZ65))</f>
        <v>0</v>
      </c>
      <c r="DA133" s="591">
        <f>IF(DA$2=0,$C133*$D133/$C$1*Index_운영!DA65*Index_운영!DA$10,IF(NOT(CZ133=0),NOT(Index_운영!DA65=0)*CZ133*(1+$E133*Index_운영!DA241)*Index_운영!DA65,$C133*$D133/$C$1*Index_운영!DA65))</f>
        <v>0</v>
      </c>
      <c r="DB133" s="591">
        <f>IF(DB$2=0,$C133*$D133/$C$1*Index_운영!DB65*Index_운영!DB$10,IF(NOT(DA133=0),NOT(Index_운영!DB65=0)*DA133*(1+$E133*Index_운영!DB241)*Index_운영!DB65,$C133*$D133/$C$1*Index_운영!DB65))</f>
        <v>0</v>
      </c>
      <c r="DC133" s="591">
        <f>IF(DC$2=0,$C133*$D133/$C$1*Index_운영!DC65*Index_운영!DC$10,IF(NOT(DB133=0),NOT(Index_운영!DC65=0)*DB133*(1+$E133*Index_운영!DC241)*Index_운영!DC65,$C133*$D133/$C$1*Index_운영!DC65))</f>
        <v>0</v>
      </c>
      <c r="DD133" s="591">
        <f>IF(DD$2=0,$C133*$D133/$C$1*Index_운영!DD65*Index_운영!DD$10,IF(NOT(DC133=0),NOT(Index_운영!DD65=0)*DC133*(1+$E133*Index_운영!DD241)*Index_운영!DD65,$C133*$D133/$C$1*Index_운영!DD65))</f>
        <v>0</v>
      </c>
      <c r="DE133" s="591">
        <f>IF(DE$2=0,$C133*$D133/$C$1*Index_운영!DE65*Index_운영!DE$10,IF(NOT(DD133=0),NOT(Index_운영!DE65=0)*DD133*(1+$E133*Index_운영!DE241)*Index_운영!DE65,$C133*$D133/$C$1*Index_운영!DE65))</f>
        <v>0</v>
      </c>
      <c r="DF133" s="591">
        <f>IF(DF$2=0,$C133*$D133/$C$1*Index_운영!DF65*Index_운영!DF$10,IF(NOT(DE133=0),NOT(Index_운영!DF65=0)*DE133*(1+$E133*Index_운영!DF241)*Index_운영!DF65,$C133*$D133/$C$1*Index_운영!DF65))</f>
        <v>0</v>
      </c>
      <c r="DG133" s="591">
        <f>IF(DG$2=0,$C133*$D133/$C$1*Index_운영!DG65*Index_운영!DG$10,IF(NOT(DF133=0),NOT(Index_운영!DG65=0)*DF133*(1+$E133*Index_운영!DG241)*Index_운영!DG65,$C133*$D133/$C$1*Index_운영!DG65))</f>
        <v>0</v>
      </c>
      <c r="DH133" s="591">
        <f>IF(DH$2=0,$C133*$D133/$C$1*Index_운영!DH65*Index_운영!DH$10,IF(NOT(DG133=0),NOT(Index_운영!DH65=0)*DG133*(1+$E133*Index_운영!DH241)*Index_운영!DH65,$C133*$D133/$C$1*Index_운영!DH65))</f>
        <v>0</v>
      </c>
      <c r="DI133" s="591">
        <f>IF(DI$2=0,$C133*$D133/$C$1*Index_운영!DI65*Index_운영!DI$10,IF(NOT(DH133=0),NOT(Index_운영!DI65=0)*DH133*(1+$E133*Index_운영!DI241)*Index_운영!DI65,$C133*$D133/$C$1*Index_운영!DI65))</f>
        <v>0</v>
      </c>
      <c r="DJ133" s="591">
        <f>IF(DJ$2=0,$C133*$D133/$C$1*Index_운영!DJ65*Index_운영!DJ$10,IF(NOT(DI133=0),NOT(Index_운영!DJ65=0)*DI133*(1+$E133*Index_운영!DJ241)*Index_운영!DJ65,$C133*$D133/$C$1*Index_운영!DJ65))</f>
        <v>0</v>
      </c>
      <c r="DK133" s="591">
        <f>IF(DK$2=0,$C133*$D133/$C$1*Index_운영!DK65*Index_운영!DK$10,IF(NOT(DJ133=0),NOT(Index_운영!DK65=0)*DJ133*(1+$E133*Index_운영!DK241)*Index_운영!DK65,$C133*$D133/$C$1*Index_운영!DK65))</f>
        <v>0</v>
      </c>
      <c r="DL133" s="591">
        <f>IF(DL$2=0,$C133*$D133/$C$1*Index_운영!DL65*Index_운영!DL$10,IF(NOT(DK133=0),NOT(Index_운영!DL65=0)*DK133*(1+$E133*Index_운영!DL241)*Index_운영!DL65,$C133*$D133/$C$1*Index_운영!DL65))</f>
        <v>0</v>
      </c>
      <c r="DM133" s="591">
        <f>IF(DM$2=0,$C133*$D133/$C$1*Index_운영!DM65*Index_운영!DM$10,IF(NOT(DL133=0),NOT(Index_운영!DM65=0)*DL133*(1+$E133*Index_운영!DM241)*Index_운영!DM65,$C133*$D133/$C$1*Index_운영!DM65))</f>
        <v>0</v>
      </c>
      <c r="DN133" s="591">
        <f>IF(DN$2=0,$C133*$D133/$C$1*Index_운영!DN65*Index_운영!DN$10,IF(NOT(DM133=0),NOT(Index_운영!DN65=0)*DM133*(1+$E133*Index_운영!DN241)*Index_운영!DN65,$C133*$D133/$C$1*Index_운영!DN65))</f>
        <v>0</v>
      </c>
      <c r="DO133" s="591">
        <f>IF(DO$2=0,$C133*$D133/$C$1*Index_운영!DO65*Index_운영!DO$10,IF(NOT(DN133=0),NOT(Index_운영!DO65=0)*DN133*(1+$E133*Index_운영!DO241)*Index_운영!DO65,$C133*$D133/$C$1*Index_운영!DO65))</f>
        <v>0</v>
      </c>
      <c r="DP133" s="591">
        <f>IF(DP$2=0,$C133*$D133/$C$1*Index_운영!DP65*Index_운영!DP$10,IF(NOT(DO133=0),NOT(Index_운영!DP65=0)*DO133*(1+$E133*Index_운영!DP241)*Index_운영!DP65,$C133*$D133/$C$1*Index_운영!DP65))</f>
        <v>0</v>
      </c>
      <c r="DQ133" s="591">
        <f>IF(DQ$2=0,$C133*$D133/$C$1*Index_운영!DQ65*Index_운영!DQ$10,IF(NOT(DP133=0),NOT(Index_운영!DQ65=0)*DP133*(1+$E133*Index_운영!DQ241)*Index_운영!DQ65,$C133*$D133/$C$1*Index_운영!DQ65))</f>
        <v>0</v>
      </c>
      <c r="DR133" s="591">
        <f>IF(DR$2=0,$C133*$D133/$C$1*Index_운영!DR65*Index_운영!DR$10,IF(NOT(DQ133=0),NOT(Index_운영!DR65=0)*DQ133*(1+$E133*Index_운영!DR241)*Index_운영!DR65,$C133*$D133/$C$1*Index_운영!DR65))</f>
        <v>0</v>
      </c>
      <c r="DS133" s="591">
        <f>IF(DS$2=0,$C133*$D133/$C$1*Index_운영!DS65*Index_운영!DS$10,IF(NOT(DR133=0),NOT(Index_운영!DS65=0)*DR133*(1+$E133*Index_운영!DS241)*Index_운영!DS65,$C133*$D133/$C$1*Index_운영!DS65))</f>
        <v>0</v>
      </c>
      <c r="DT133" s="591">
        <f>IF(DT$2=0,$C133*$D133/$C$1*Index_운영!DT65*Index_운영!DT$10,IF(NOT(DS133=0),NOT(Index_운영!DT65=0)*DS133*(1+$E133*Index_운영!DT241)*Index_운영!DT65,$C133*$D133/$C$1*Index_운영!DT65))</f>
        <v>0</v>
      </c>
      <c r="DU133" s="591">
        <f>IF(DU$2=0,$C133*$D133/$C$1*Index_운영!DU65*Index_운영!DU$10,IF(NOT(DT133=0),NOT(Index_운영!DU65=0)*DT133*(1+$E133*Index_운영!DU241)*Index_운영!DU65,$C133*$D133/$C$1*Index_운영!DU65))</f>
        <v>0</v>
      </c>
      <c r="DV133" s="591">
        <f>IF(DV$2=0,$C133*$D133/$C$1*Index_운영!DV65*Index_운영!DV$10,IF(NOT(DU133=0),NOT(Index_운영!DV65=0)*DU133*(1+$E133*Index_운영!DV241)*Index_운영!DV65,$C133*$D133/$C$1*Index_운영!DV65))</f>
        <v>0</v>
      </c>
    </row>
    <row r="134" spans="1:126" s="485" customFormat="1" outlineLevel="1" x14ac:dyDescent="0.4">
      <c r="A134" s="737"/>
      <c r="B134" s="464">
        <f>'Rent Roll'!$B40</f>
        <v>0</v>
      </c>
      <c r="C134" s="1219">
        <f>'Rent Roll'!$K40</f>
        <v>0</v>
      </c>
      <c r="D134" s="1220">
        <f>'Rent Roll'!$S40</f>
        <v>0</v>
      </c>
      <c r="E134" s="1221">
        <f>'Rent Roll'!$T40</f>
        <v>0</v>
      </c>
      <c r="F134" s="588">
        <f>IF(F$2=0,$C134*$D134/$C$1*Index_운영!F66*Index_운영!F$10,IF(NOT(E134=0),NOT(Index_운영!F66=0)*E134*(1+$E134*Index_운영!F242)*Index_운영!F66,$C134*$D134/$C$1*Index_운영!F66))</f>
        <v>0</v>
      </c>
      <c r="G134" s="591">
        <f>IF(G$2=0,$C134*$D134/$C$1*Index_운영!G66*Index_운영!G$10,IF(NOT(F134=0),NOT(Index_운영!G66=0)*F134*(1+$E134*Index_운영!G242)*Index_운영!G66,$C134*$D134/$C$1*Index_운영!G66))</f>
        <v>0</v>
      </c>
      <c r="H134" s="591">
        <f>IF(H$2=0,$C134*$D134/$C$1*Index_운영!H66*Index_운영!H$10,IF(NOT(G134=0),NOT(Index_운영!H66=0)*G134*(1+$E134*Index_운영!H242)*Index_운영!H66,$C134*$D134/$C$1*Index_운영!H66))</f>
        <v>0</v>
      </c>
      <c r="I134" s="591">
        <f>IF(I$2=0,$C134*$D134/$C$1*Index_운영!I66*Index_운영!I$10,IF(NOT(H134=0),NOT(Index_운영!I66=0)*H134*(1+$E134*Index_운영!I242)*Index_운영!I66,$C134*$D134/$C$1*Index_운영!I66))</f>
        <v>0</v>
      </c>
      <c r="J134" s="591">
        <f>IF(J$2=0,$C134*$D134/$C$1*Index_운영!J66*Index_운영!J$10,IF(NOT(I134=0),NOT(Index_운영!J66=0)*I134*(1+$E134*Index_운영!J242)*Index_운영!J66,$C134*$D134/$C$1*Index_운영!J66))</f>
        <v>0</v>
      </c>
      <c r="K134" s="591">
        <f>IF(K$2=0,$C134*$D134/$C$1*Index_운영!K66*Index_운영!K$10,IF(NOT(J134=0),NOT(Index_운영!K66=0)*J134*(1+$E134*Index_운영!K242)*Index_운영!K66,$C134*$D134/$C$1*Index_운영!K66))</f>
        <v>0</v>
      </c>
      <c r="L134" s="591">
        <f>IF(L$2=0,$C134*$D134/$C$1*Index_운영!L66*Index_운영!L$10,IF(NOT(K134=0),NOT(Index_운영!L66=0)*K134*(1+$E134*Index_운영!L242)*Index_운영!L66,$C134*$D134/$C$1*Index_운영!L66))</f>
        <v>0</v>
      </c>
      <c r="M134" s="591">
        <f>IF(M$2=0,$C134*$D134/$C$1*Index_운영!M66*Index_운영!M$10,IF(NOT(L134=0),NOT(Index_운영!M66=0)*L134*(1+$E134*Index_운영!M242)*Index_운영!M66,$C134*$D134/$C$1*Index_운영!M66))</f>
        <v>0</v>
      </c>
      <c r="N134" s="591">
        <f>IF(N$2=0,$C134*$D134/$C$1*Index_운영!N66*Index_운영!N$10,IF(NOT(M134=0),NOT(Index_운영!N66=0)*M134*(1+$E134*Index_운영!N242)*Index_운영!N66,$C134*$D134/$C$1*Index_운영!N66))</f>
        <v>0</v>
      </c>
      <c r="O134" s="591">
        <f>IF(O$2=0,$C134*$D134/$C$1*Index_운영!O66*Index_운영!O$10,IF(NOT(N134=0),NOT(Index_운영!O66=0)*N134*(1+$E134*Index_운영!O242)*Index_운영!O66,$C134*$D134/$C$1*Index_운영!O66))</f>
        <v>0</v>
      </c>
      <c r="P134" s="591">
        <f>IF(P$2=0,$C134*$D134/$C$1*Index_운영!P66*Index_운영!P$10,IF(NOT(O134=0),NOT(Index_운영!P66=0)*O134*(1+$E134*Index_운영!P242)*Index_운영!P66,$C134*$D134/$C$1*Index_운영!P66))</f>
        <v>0</v>
      </c>
      <c r="Q134" s="591">
        <f>IF(Q$2=0,$C134*$D134/$C$1*Index_운영!Q66*Index_운영!Q$10,IF(NOT(P134=0),NOT(Index_운영!Q66=0)*P134*(1+$E134*Index_운영!Q242)*Index_운영!Q66,$C134*$D134/$C$1*Index_운영!Q66))</f>
        <v>0</v>
      </c>
      <c r="R134" s="591">
        <f>IF(R$2=0,$C134*$D134/$C$1*Index_운영!R66*Index_운영!R$10,IF(NOT(Q134=0),NOT(Index_운영!R66=0)*Q134*(1+$E134*Index_운영!R242)*Index_운영!R66,$C134*$D134/$C$1*Index_운영!R66))</f>
        <v>0</v>
      </c>
      <c r="S134" s="591">
        <f>IF(S$2=0,$C134*$D134/$C$1*Index_운영!S66*Index_운영!S$10,IF(NOT(R134=0),NOT(Index_운영!S66=0)*R134*(1+$E134*Index_운영!S242)*Index_운영!S66,$C134*$D134/$C$1*Index_운영!S66))</f>
        <v>0</v>
      </c>
      <c r="T134" s="591">
        <f>IF(T$2=0,$C134*$D134/$C$1*Index_운영!T66*Index_운영!T$10,IF(NOT(S134=0),NOT(Index_운영!T66=0)*S134*(1+$E134*Index_운영!T242)*Index_운영!T66,$C134*$D134/$C$1*Index_운영!T66))</f>
        <v>0</v>
      </c>
      <c r="U134" s="591">
        <f>IF(U$2=0,$C134*$D134/$C$1*Index_운영!U66*Index_운영!U$10,IF(NOT(T134=0),NOT(Index_운영!U66=0)*T134*(1+$E134*Index_운영!U242)*Index_운영!U66,$C134*$D134/$C$1*Index_운영!U66))</f>
        <v>0</v>
      </c>
      <c r="V134" s="591">
        <f>IF(V$2=0,$C134*$D134/$C$1*Index_운영!V66*Index_운영!V$10,IF(NOT(U134=0),NOT(Index_운영!V66=0)*U134*(1+$E134*Index_운영!V242)*Index_운영!V66,$C134*$D134/$C$1*Index_운영!V66))</f>
        <v>0</v>
      </c>
      <c r="W134" s="591">
        <f>IF(W$2=0,$C134*$D134/$C$1*Index_운영!W66*Index_운영!W$10,IF(NOT(V134=0),NOT(Index_운영!W66=0)*V134*(1+$E134*Index_운영!W242)*Index_운영!W66,$C134*$D134/$C$1*Index_운영!W66))</f>
        <v>0</v>
      </c>
      <c r="X134" s="591">
        <f>IF(X$2=0,$C134*$D134/$C$1*Index_운영!X66*Index_운영!X$10,IF(NOT(W134=0),NOT(Index_운영!X66=0)*W134*(1+$E134*Index_운영!X242)*Index_운영!X66,$C134*$D134/$C$1*Index_운영!X66))</f>
        <v>0</v>
      </c>
      <c r="Y134" s="591">
        <f>IF(Y$2=0,$C134*$D134/$C$1*Index_운영!Y66*Index_운영!Y$10,IF(NOT(X134=0),NOT(Index_운영!Y66=0)*X134*(1+$E134*Index_운영!Y242)*Index_운영!Y66,$C134*$D134/$C$1*Index_운영!Y66))</f>
        <v>0</v>
      </c>
      <c r="Z134" s="591">
        <f>IF(Z$2=0,$C134*$D134/$C$1*Index_운영!Z66*Index_운영!Z$10,IF(NOT(Y134=0),NOT(Index_운영!Z66=0)*Y134*(1+$E134*Index_운영!Z242)*Index_운영!Z66,$C134*$D134/$C$1*Index_운영!Z66))</f>
        <v>0</v>
      </c>
      <c r="AA134" s="591">
        <f>IF(AA$2=0,$C134*$D134/$C$1*Index_운영!AA66*Index_운영!AA$10,IF(NOT(Z134=0),NOT(Index_운영!AA66=0)*Z134*(1+$E134*Index_운영!AA242)*Index_운영!AA66,$C134*$D134/$C$1*Index_운영!AA66))</f>
        <v>0</v>
      </c>
      <c r="AB134" s="591">
        <f>IF(AB$2=0,$C134*$D134/$C$1*Index_운영!AB66*Index_운영!AB$10,IF(NOT(AA134=0),NOT(Index_운영!AB66=0)*AA134*(1+$E134*Index_운영!AB242)*Index_운영!AB66,$C134*$D134/$C$1*Index_운영!AB66))</f>
        <v>0</v>
      </c>
      <c r="AC134" s="591">
        <f>IF(AC$2=0,$C134*$D134/$C$1*Index_운영!AC66*Index_운영!AC$10,IF(NOT(AB134=0),NOT(Index_운영!AC66=0)*AB134*(1+$E134*Index_운영!AC242)*Index_운영!AC66,$C134*$D134/$C$1*Index_운영!AC66))</f>
        <v>0</v>
      </c>
      <c r="AD134" s="591">
        <f>IF(AD$2=0,$C134*$D134/$C$1*Index_운영!AD66*Index_운영!AD$10,IF(NOT(AC134=0),NOT(Index_운영!AD66=0)*AC134*(1+$E134*Index_운영!AD242)*Index_운영!AD66,$C134*$D134/$C$1*Index_운영!AD66))</f>
        <v>0</v>
      </c>
      <c r="AE134" s="591">
        <f>IF(AE$2=0,$C134*$D134/$C$1*Index_운영!AE66*Index_운영!AE$10,IF(NOT(AD134=0),NOT(Index_운영!AE66=0)*AD134*(1+$E134*Index_운영!AE242)*Index_운영!AE66,$C134*$D134/$C$1*Index_운영!AE66))</f>
        <v>0</v>
      </c>
      <c r="AF134" s="591">
        <f>IF(AF$2=0,$C134*$D134/$C$1*Index_운영!AF66*Index_운영!AF$10,IF(NOT(AE134=0),NOT(Index_운영!AF66=0)*AE134*(1+$E134*Index_운영!AF242)*Index_운영!AF66,$C134*$D134/$C$1*Index_운영!AF66))</f>
        <v>0</v>
      </c>
      <c r="AG134" s="591">
        <f>IF(AG$2=0,$C134*$D134/$C$1*Index_운영!AG66*Index_운영!AG$10,IF(NOT(AF134=0),NOT(Index_운영!AG66=0)*AF134*(1+$E134*Index_운영!AG242)*Index_운영!AG66,$C134*$D134/$C$1*Index_운영!AG66))</f>
        <v>0</v>
      </c>
      <c r="AH134" s="591">
        <f>IF(AH$2=0,$C134*$D134/$C$1*Index_운영!AH66*Index_운영!AH$10,IF(NOT(AG134=0),NOT(Index_운영!AH66=0)*AG134*(1+$E134*Index_운영!AH242)*Index_운영!AH66,$C134*$D134/$C$1*Index_운영!AH66))</f>
        <v>0</v>
      </c>
      <c r="AI134" s="591">
        <f>IF(AI$2=0,$C134*$D134/$C$1*Index_운영!AI66*Index_운영!AI$10,IF(NOT(AH134=0),NOT(Index_운영!AI66=0)*AH134*(1+$E134*Index_운영!AI242)*Index_운영!AI66,$C134*$D134/$C$1*Index_운영!AI66))</f>
        <v>0</v>
      </c>
      <c r="AJ134" s="591">
        <f>IF(AJ$2=0,$C134*$D134/$C$1*Index_운영!AJ66*Index_운영!AJ$10,IF(NOT(AI134=0),NOT(Index_운영!AJ66=0)*AI134*(1+$E134*Index_운영!AJ242)*Index_운영!AJ66,$C134*$D134/$C$1*Index_운영!AJ66))</f>
        <v>0</v>
      </c>
      <c r="AK134" s="591">
        <f>IF(AK$2=0,$C134*$D134/$C$1*Index_운영!AK66*Index_운영!AK$10,IF(NOT(AJ134=0),NOT(Index_운영!AK66=0)*AJ134*(1+$E134*Index_운영!AK242)*Index_운영!AK66,$C134*$D134/$C$1*Index_운영!AK66))</f>
        <v>0</v>
      </c>
      <c r="AL134" s="591">
        <f>IF(AL$2=0,$C134*$D134/$C$1*Index_운영!AL66*Index_운영!AL$10,IF(NOT(AK134=0),NOT(Index_운영!AL66=0)*AK134*(1+$E134*Index_운영!AL242)*Index_운영!AL66,$C134*$D134/$C$1*Index_운영!AL66))</f>
        <v>0</v>
      </c>
      <c r="AM134" s="591">
        <f>IF(AM$2=0,$C134*$D134/$C$1*Index_운영!AM66*Index_운영!AM$10,IF(NOT(AL134=0),NOT(Index_운영!AM66=0)*AL134*(1+$E134*Index_운영!AM242)*Index_운영!AM66,$C134*$D134/$C$1*Index_운영!AM66))</f>
        <v>0</v>
      </c>
      <c r="AN134" s="591">
        <f>IF(AN$2=0,$C134*$D134/$C$1*Index_운영!AN66*Index_운영!AN$10,IF(NOT(AM134=0),NOT(Index_운영!AN66=0)*AM134*(1+$E134*Index_운영!AN242)*Index_운영!AN66,$C134*$D134/$C$1*Index_운영!AN66))</f>
        <v>0</v>
      </c>
      <c r="AO134" s="591">
        <f>IF(AO$2=0,$C134*$D134/$C$1*Index_운영!AO66*Index_운영!AO$10,IF(NOT(AN134=0),NOT(Index_운영!AO66=0)*AN134*(1+$E134*Index_운영!AO242)*Index_운영!AO66,$C134*$D134/$C$1*Index_운영!AO66))</f>
        <v>0</v>
      </c>
      <c r="AP134" s="591">
        <f>IF(AP$2=0,$C134*$D134/$C$1*Index_운영!AP66*Index_운영!AP$10,IF(NOT(AO134=0),NOT(Index_운영!AP66=0)*AO134*(1+$E134*Index_운영!AP242)*Index_운영!AP66,$C134*$D134/$C$1*Index_운영!AP66))</f>
        <v>0</v>
      </c>
      <c r="AQ134" s="591">
        <f>IF(AQ$2=0,$C134*$D134/$C$1*Index_운영!AQ66*Index_운영!AQ$10,IF(NOT(AP134=0),NOT(Index_운영!AQ66=0)*AP134*(1+$E134*Index_운영!AQ242)*Index_운영!AQ66,$C134*$D134/$C$1*Index_운영!AQ66))</f>
        <v>0</v>
      </c>
      <c r="AR134" s="591">
        <f>IF(AR$2=0,$C134*$D134/$C$1*Index_운영!AR66*Index_운영!AR$10,IF(NOT(AQ134=0),NOT(Index_운영!AR66=0)*AQ134*(1+$E134*Index_운영!AR242)*Index_운영!AR66,$C134*$D134/$C$1*Index_운영!AR66))</f>
        <v>0</v>
      </c>
      <c r="AS134" s="591">
        <f>IF(AS$2=0,$C134*$D134/$C$1*Index_운영!AS66*Index_운영!AS$10,IF(NOT(AR134=0),NOT(Index_운영!AS66=0)*AR134*(1+$E134*Index_운영!AS242)*Index_운영!AS66,$C134*$D134/$C$1*Index_운영!AS66))</f>
        <v>0</v>
      </c>
      <c r="AT134" s="591">
        <f>IF(AT$2=0,$C134*$D134/$C$1*Index_운영!AT66*Index_운영!AT$10,IF(NOT(AS134=0),NOT(Index_운영!AT66=0)*AS134*(1+$E134*Index_운영!AT242)*Index_운영!AT66,$C134*$D134/$C$1*Index_운영!AT66))</f>
        <v>0</v>
      </c>
      <c r="AU134" s="591">
        <f>IF(AU$2=0,$C134*$D134/$C$1*Index_운영!AU66*Index_운영!AU$10,IF(NOT(AT134=0),NOT(Index_운영!AU66=0)*AT134*(1+$E134*Index_운영!AU242)*Index_운영!AU66,$C134*$D134/$C$1*Index_운영!AU66))</f>
        <v>0</v>
      </c>
      <c r="AV134" s="591">
        <f>IF(AV$2=0,$C134*$D134/$C$1*Index_운영!AV66*Index_운영!AV$10,IF(NOT(AU134=0),NOT(Index_운영!AV66=0)*AU134*(1+$E134*Index_운영!AV242)*Index_운영!AV66,$C134*$D134/$C$1*Index_운영!AV66))</f>
        <v>0</v>
      </c>
      <c r="AW134" s="591">
        <f>IF(AW$2=0,$C134*$D134/$C$1*Index_운영!AW66*Index_운영!AW$10,IF(NOT(AV134=0),NOT(Index_운영!AW66=0)*AV134*(1+$E134*Index_운영!AW242)*Index_운영!AW66,$C134*$D134/$C$1*Index_운영!AW66))</f>
        <v>0</v>
      </c>
      <c r="AX134" s="591">
        <f>IF(AX$2=0,$C134*$D134/$C$1*Index_운영!AX66*Index_운영!AX$10,IF(NOT(AW134=0),NOT(Index_운영!AX66=0)*AW134*(1+$E134*Index_운영!AX242)*Index_운영!AX66,$C134*$D134/$C$1*Index_운영!AX66))</f>
        <v>0</v>
      </c>
      <c r="AY134" s="591">
        <f>IF(AY$2=0,$C134*$D134/$C$1*Index_운영!AY66*Index_운영!AY$10,IF(NOT(AX134=0),NOT(Index_운영!AY66=0)*AX134*(1+$E134*Index_운영!AY242)*Index_운영!AY66,$C134*$D134/$C$1*Index_운영!AY66))</f>
        <v>0</v>
      </c>
      <c r="AZ134" s="591">
        <f>IF(AZ$2=0,$C134*$D134/$C$1*Index_운영!AZ66*Index_운영!AZ$10,IF(NOT(AY134=0),NOT(Index_운영!AZ66=0)*AY134*(1+$E134*Index_운영!AZ242)*Index_운영!AZ66,$C134*$D134/$C$1*Index_운영!AZ66))</f>
        <v>0</v>
      </c>
      <c r="BA134" s="591">
        <f>IF(BA$2=0,$C134*$D134/$C$1*Index_운영!BA66*Index_운영!BA$10,IF(NOT(AZ134=0),NOT(Index_운영!BA66=0)*AZ134*(1+$E134*Index_운영!BA242)*Index_운영!BA66,$C134*$D134/$C$1*Index_운영!BA66))</f>
        <v>0</v>
      </c>
      <c r="BB134" s="591">
        <f>IF(BB$2=0,$C134*$D134/$C$1*Index_운영!BB66*Index_운영!BB$10,IF(NOT(BA134=0),NOT(Index_운영!BB66=0)*BA134*(1+$E134*Index_운영!BB242)*Index_운영!BB66,$C134*$D134/$C$1*Index_운영!BB66))</f>
        <v>0</v>
      </c>
      <c r="BC134" s="591">
        <f>IF(BC$2=0,$C134*$D134/$C$1*Index_운영!BC66*Index_운영!BC$10,IF(NOT(BB134=0),NOT(Index_운영!BC66=0)*BB134*(1+$E134*Index_운영!BC242)*Index_운영!BC66,$C134*$D134/$C$1*Index_운영!BC66))</f>
        <v>0</v>
      </c>
      <c r="BD134" s="591">
        <f>IF(BD$2=0,$C134*$D134/$C$1*Index_운영!BD66*Index_운영!BD$10,IF(NOT(BC134=0),NOT(Index_운영!BD66=0)*BC134*(1+$E134*Index_운영!BD242)*Index_운영!BD66,$C134*$D134/$C$1*Index_운영!BD66))</f>
        <v>0</v>
      </c>
      <c r="BE134" s="591">
        <f>IF(BE$2=0,$C134*$D134/$C$1*Index_운영!BE66*Index_운영!BE$10,IF(NOT(BD134=0),NOT(Index_운영!BE66=0)*BD134*(1+$E134*Index_운영!BE242)*Index_운영!BE66,$C134*$D134/$C$1*Index_운영!BE66))</f>
        <v>0</v>
      </c>
      <c r="BF134" s="591">
        <f>IF(BF$2=0,$C134*$D134/$C$1*Index_운영!BF66*Index_운영!BF$10,IF(NOT(BE134=0),NOT(Index_운영!BF66=0)*BE134*(1+$E134*Index_운영!BF242)*Index_운영!BF66,$C134*$D134/$C$1*Index_운영!BF66))</f>
        <v>0</v>
      </c>
      <c r="BG134" s="591">
        <f>IF(BG$2=0,$C134*$D134/$C$1*Index_운영!BG66*Index_운영!BG$10,IF(NOT(BF134=0),NOT(Index_운영!BG66=0)*BF134*(1+$E134*Index_운영!BG242)*Index_운영!BG66,$C134*$D134/$C$1*Index_운영!BG66))</f>
        <v>0</v>
      </c>
      <c r="BH134" s="591">
        <f>IF(BH$2=0,$C134*$D134/$C$1*Index_운영!BH66*Index_운영!BH$10,IF(NOT(BG134=0),NOT(Index_운영!BH66=0)*BG134*(1+$E134*Index_운영!BH242)*Index_운영!BH66,$C134*$D134/$C$1*Index_운영!BH66))</f>
        <v>0</v>
      </c>
      <c r="BI134" s="591">
        <f>IF(BI$2=0,$C134*$D134/$C$1*Index_운영!BI66*Index_운영!BI$10,IF(NOT(BH134=0),NOT(Index_운영!BI66=0)*BH134*(1+$E134*Index_운영!BI242)*Index_운영!BI66,$C134*$D134/$C$1*Index_운영!BI66))</f>
        <v>0</v>
      </c>
      <c r="BJ134" s="591">
        <f>IF(BJ$2=0,$C134*$D134/$C$1*Index_운영!BJ66*Index_운영!BJ$10,IF(NOT(BI134=0),NOT(Index_운영!BJ66=0)*BI134*(1+$E134*Index_운영!BJ242)*Index_운영!BJ66,$C134*$D134/$C$1*Index_운영!BJ66))</f>
        <v>0</v>
      </c>
      <c r="BK134" s="591">
        <f>IF(BK$2=0,$C134*$D134/$C$1*Index_운영!BK66*Index_운영!BK$10,IF(NOT(BJ134=0),NOT(Index_운영!BK66=0)*BJ134*(1+$E134*Index_운영!BK242)*Index_운영!BK66,$C134*$D134/$C$1*Index_운영!BK66))</f>
        <v>0</v>
      </c>
      <c r="BL134" s="591">
        <f>IF(BL$2=0,$C134*$D134/$C$1*Index_운영!BL66*Index_운영!BL$10,IF(NOT(BK134=0),NOT(Index_운영!BL66=0)*BK134*(1+$E134*Index_운영!BL242)*Index_운영!BL66,$C134*$D134/$C$1*Index_운영!BL66))</f>
        <v>0</v>
      </c>
      <c r="BM134" s="591">
        <f>IF(BM$2=0,$C134*$D134/$C$1*Index_운영!BM66*Index_운영!BM$10,IF(NOT(BL134=0),NOT(Index_운영!BM66=0)*BL134*(1+$E134*Index_운영!BM242)*Index_운영!BM66,$C134*$D134/$C$1*Index_운영!BM66))</f>
        <v>0</v>
      </c>
      <c r="BN134" s="591">
        <f>IF(BN$2=0,$C134*$D134/$C$1*Index_운영!BN66*Index_운영!BN$10,IF(NOT(BM134=0),NOT(Index_운영!BN66=0)*BM134*(1+$E134*Index_운영!BN242)*Index_운영!BN66,$C134*$D134/$C$1*Index_운영!BN66))</f>
        <v>0</v>
      </c>
      <c r="BO134" s="591">
        <f>IF(BO$2=0,$C134*$D134/$C$1*Index_운영!BO66*Index_운영!BO$10,IF(NOT(BN134=0),NOT(Index_운영!BO66=0)*BN134*(1+$E134*Index_운영!BO242)*Index_운영!BO66,$C134*$D134/$C$1*Index_운영!BO66))</f>
        <v>0</v>
      </c>
      <c r="BP134" s="591">
        <f>IF(BP$2=0,$C134*$D134/$C$1*Index_운영!BP66*Index_운영!BP$10,IF(NOT(BO134=0),NOT(Index_운영!BP66=0)*BO134*(1+$E134*Index_운영!BP242)*Index_운영!BP66,$C134*$D134/$C$1*Index_운영!BP66))</f>
        <v>0</v>
      </c>
      <c r="BQ134" s="591">
        <f>IF(BQ$2=0,$C134*$D134/$C$1*Index_운영!BQ66*Index_운영!BQ$10,IF(NOT(BP134=0),NOT(Index_운영!BQ66=0)*BP134*(1+$E134*Index_운영!BQ242)*Index_운영!BQ66,$C134*$D134/$C$1*Index_운영!BQ66))</f>
        <v>0</v>
      </c>
      <c r="BR134" s="591">
        <f>IF(BR$2=0,$C134*$D134/$C$1*Index_운영!BR66*Index_운영!BR$10,IF(NOT(BQ134=0),NOT(Index_운영!BR66=0)*BQ134*(1+$E134*Index_운영!BR242)*Index_운영!BR66,$C134*$D134/$C$1*Index_운영!BR66))</f>
        <v>0</v>
      </c>
      <c r="BS134" s="591">
        <f>IF(BS$2=0,$C134*$D134/$C$1*Index_운영!BS66*Index_운영!BS$10,IF(NOT(BR134=0),NOT(Index_운영!BS66=0)*BR134*(1+$E134*Index_운영!BS242)*Index_운영!BS66,$C134*$D134/$C$1*Index_운영!BS66))</f>
        <v>0</v>
      </c>
      <c r="BT134" s="591">
        <f>IF(BT$2=0,$C134*$D134/$C$1*Index_운영!BT66*Index_운영!BT$10,IF(NOT(BS134=0),NOT(Index_운영!BT66=0)*BS134*(1+$E134*Index_운영!BT242)*Index_운영!BT66,$C134*$D134/$C$1*Index_운영!BT66))</f>
        <v>0</v>
      </c>
      <c r="BU134" s="591">
        <f>IF(BU$2=0,$C134*$D134/$C$1*Index_운영!BU66*Index_운영!BU$10,IF(NOT(BT134=0),NOT(Index_운영!BU66=0)*BT134*(1+$E134*Index_운영!BU242)*Index_운영!BU66,$C134*$D134/$C$1*Index_운영!BU66))</f>
        <v>0</v>
      </c>
      <c r="BV134" s="591">
        <f>IF(BV$2=0,$C134*$D134/$C$1*Index_운영!BV66*Index_운영!BV$10,IF(NOT(BU134=0),NOT(Index_운영!BV66=0)*BU134*(1+$E134*Index_운영!BV242)*Index_운영!BV66,$C134*$D134/$C$1*Index_운영!BV66))</f>
        <v>0</v>
      </c>
      <c r="BW134" s="591">
        <f>IF(BW$2=0,$C134*$D134/$C$1*Index_운영!BW66*Index_운영!BW$10,IF(NOT(BV134=0),NOT(Index_운영!BW66=0)*BV134*(1+$E134*Index_운영!BW242)*Index_운영!BW66,$C134*$D134/$C$1*Index_운영!BW66))</f>
        <v>0</v>
      </c>
      <c r="BX134" s="591">
        <f>IF(BX$2=0,$C134*$D134/$C$1*Index_운영!BX66*Index_운영!BX$10,IF(NOT(BW134=0),NOT(Index_운영!BX66=0)*BW134*(1+$E134*Index_운영!BX242)*Index_운영!BX66,$C134*$D134/$C$1*Index_운영!BX66))</f>
        <v>0</v>
      </c>
      <c r="BY134" s="591">
        <f>IF(BY$2=0,$C134*$D134/$C$1*Index_운영!BY66*Index_운영!BY$10,IF(NOT(BX134=0),NOT(Index_운영!BY66=0)*BX134*(1+$E134*Index_운영!BY242)*Index_운영!BY66,$C134*$D134/$C$1*Index_운영!BY66))</f>
        <v>0</v>
      </c>
      <c r="BZ134" s="591">
        <f>IF(BZ$2=0,$C134*$D134/$C$1*Index_운영!BZ66*Index_운영!BZ$10,IF(NOT(BY134=0),NOT(Index_운영!BZ66=0)*BY134*(1+$E134*Index_운영!BZ242)*Index_운영!BZ66,$C134*$D134/$C$1*Index_운영!BZ66))</f>
        <v>0</v>
      </c>
      <c r="CA134" s="591">
        <f>IF(CA$2=0,$C134*$D134/$C$1*Index_운영!CA66*Index_운영!CA$10,IF(NOT(BZ134=0),NOT(Index_운영!CA66=0)*BZ134*(1+$E134*Index_운영!CA242)*Index_운영!CA66,$C134*$D134/$C$1*Index_운영!CA66))</f>
        <v>0</v>
      </c>
      <c r="CB134" s="591">
        <f>IF(CB$2=0,$C134*$D134/$C$1*Index_운영!CB66*Index_운영!CB$10,IF(NOT(CA134=0),NOT(Index_운영!CB66=0)*CA134*(1+$E134*Index_운영!CB242)*Index_운영!CB66,$C134*$D134/$C$1*Index_운영!CB66))</f>
        <v>0</v>
      </c>
      <c r="CC134" s="591">
        <f>IF(CC$2=0,$C134*$D134/$C$1*Index_운영!CC66*Index_운영!CC$10,IF(NOT(CB134=0),NOT(Index_운영!CC66=0)*CB134*(1+$E134*Index_운영!CC242)*Index_운영!CC66,$C134*$D134/$C$1*Index_운영!CC66))</f>
        <v>0</v>
      </c>
      <c r="CD134" s="591">
        <f>IF(CD$2=0,$C134*$D134/$C$1*Index_운영!CD66*Index_운영!CD$10,IF(NOT(CC134=0),NOT(Index_운영!CD66=0)*CC134*(1+$E134*Index_운영!CD242)*Index_운영!CD66,$C134*$D134/$C$1*Index_운영!CD66))</f>
        <v>0</v>
      </c>
      <c r="CE134" s="591">
        <f>IF(CE$2=0,$C134*$D134/$C$1*Index_운영!CE66*Index_운영!CE$10,IF(NOT(CD134=0),NOT(Index_운영!CE66=0)*CD134*(1+$E134*Index_운영!CE242)*Index_운영!CE66,$C134*$D134/$C$1*Index_운영!CE66))</f>
        <v>0</v>
      </c>
      <c r="CF134" s="591">
        <f>IF(CF$2=0,$C134*$D134/$C$1*Index_운영!CF66*Index_운영!CF$10,IF(NOT(CE134=0),NOT(Index_운영!CF66=0)*CE134*(1+$E134*Index_운영!CF242)*Index_운영!CF66,$C134*$D134/$C$1*Index_운영!CF66))</f>
        <v>0</v>
      </c>
      <c r="CG134" s="591">
        <f>IF(CG$2=0,$C134*$D134/$C$1*Index_운영!CG66*Index_운영!CG$10,IF(NOT(CF134=0),NOT(Index_운영!CG66=0)*CF134*(1+$E134*Index_운영!CG242)*Index_운영!CG66,$C134*$D134/$C$1*Index_운영!CG66))</f>
        <v>0</v>
      </c>
      <c r="CH134" s="591">
        <f>IF(CH$2=0,$C134*$D134/$C$1*Index_운영!CH66*Index_운영!CH$10,IF(NOT(CG134=0),NOT(Index_운영!CH66=0)*CG134*(1+$E134*Index_운영!CH242)*Index_운영!CH66,$C134*$D134/$C$1*Index_운영!CH66))</f>
        <v>0</v>
      </c>
      <c r="CI134" s="591">
        <f>IF(CI$2=0,$C134*$D134/$C$1*Index_운영!CI66*Index_운영!CI$10,IF(NOT(CH134=0),NOT(Index_운영!CI66=0)*CH134*(1+$E134*Index_운영!CI242)*Index_운영!CI66,$C134*$D134/$C$1*Index_운영!CI66))</f>
        <v>0</v>
      </c>
      <c r="CJ134" s="591">
        <f>IF(CJ$2=0,$C134*$D134/$C$1*Index_운영!CJ66*Index_운영!CJ$10,IF(NOT(CI134=0),NOT(Index_운영!CJ66=0)*CI134*(1+$E134*Index_운영!CJ242)*Index_운영!CJ66,$C134*$D134/$C$1*Index_운영!CJ66))</f>
        <v>0</v>
      </c>
      <c r="CK134" s="591">
        <f>IF(CK$2=0,$C134*$D134/$C$1*Index_운영!CK66*Index_운영!CK$10,IF(NOT(CJ134=0),NOT(Index_운영!CK66=0)*CJ134*(1+$E134*Index_운영!CK242)*Index_운영!CK66,$C134*$D134/$C$1*Index_운영!CK66))</f>
        <v>0</v>
      </c>
      <c r="CL134" s="591">
        <f>IF(CL$2=0,$C134*$D134/$C$1*Index_운영!CL66*Index_운영!CL$10,IF(NOT(CK134=0),NOT(Index_운영!CL66=0)*CK134*(1+$E134*Index_운영!CL242)*Index_운영!CL66,$C134*$D134/$C$1*Index_운영!CL66))</f>
        <v>0</v>
      </c>
      <c r="CM134" s="591">
        <f>IF(CM$2=0,$C134*$D134/$C$1*Index_운영!CM66*Index_운영!CM$10,IF(NOT(CL134=0),NOT(Index_운영!CM66=0)*CL134*(1+$E134*Index_운영!CM242)*Index_운영!CM66,$C134*$D134/$C$1*Index_운영!CM66))</f>
        <v>0</v>
      </c>
      <c r="CN134" s="591">
        <f>IF(CN$2=0,$C134*$D134/$C$1*Index_운영!CN66*Index_운영!CN$10,IF(NOT(CM134=0),NOT(Index_운영!CN66=0)*CM134*(1+$E134*Index_운영!CN242)*Index_운영!CN66,$C134*$D134/$C$1*Index_운영!CN66))</f>
        <v>0</v>
      </c>
      <c r="CO134" s="591">
        <f>IF(CO$2=0,$C134*$D134/$C$1*Index_운영!CO66*Index_운영!CO$10,IF(NOT(CN134=0),NOT(Index_운영!CO66=0)*CN134*(1+$E134*Index_운영!CO242)*Index_운영!CO66,$C134*$D134/$C$1*Index_운영!CO66))</f>
        <v>0</v>
      </c>
      <c r="CP134" s="591">
        <f>IF(CP$2=0,$C134*$D134/$C$1*Index_운영!CP66*Index_운영!CP$10,IF(NOT(CO134=0),NOT(Index_운영!CP66=0)*CO134*(1+$E134*Index_운영!CP242)*Index_운영!CP66,$C134*$D134/$C$1*Index_운영!CP66))</f>
        <v>0</v>
      </c>
      <c r="CQ134" s="591">
        <f>IF(CQ$2=0,$C134*$D134/$C$1*Index_운영!CQ66*Index_운영!CQ$10,IF(NOT(CP134=0),NOT(Index_운영!CQ66=0)*CP134*(1+$E134*Index_운영!CQ242)*Index_운영!CQ66,$C134*$D134/$C$1*Index_운영!CQ66))</f>
        <v>0</v>
      </c>
      <c r="CR134" s="591">
        <f>IF(CR$2=0,$C134*$D134/$C$1*Index_운영!CR66*Index_운영!CR$10,IF(NOT(CQ134=0),NOT(Index_운영!CR66=0)*CQ134*(1+$E134*Index_운영!CR242)*Index_운영!CR66,$C134*$D134/$C$1*Index_운영!CR66))</f>
        <v>0</v>
      </c>
      <c r="CS134" s="591">
        <f>IF(CS$2=0,$C134*$D134/$C$1*Index_운영!CS66*Index_운영!CS$10,IF(NOT(CR134=0),NOT(Index_운영!CS66=0)*CR134*(1+$E134*Index_운영!CS242)*Index_운영!CS66,$C134*$D134/$C$1*Index_운영!CS66))</f>
        <v>0</v>
      </c>
      <c r="CT134" s="591">
        <f>IF(CT$2=0,$C134*$D134/$C$1*Index_운영!CT66*Index_운영!CT$10,IF(NOT(CS134=0),NOT(Index_운영!CT66=0)*CS134*(1+$E134*Index_운영!CT242)*Index_운영!CT66,$C134*$D134/$C$1*Index_운영!CT66))</f>
        <v>0</v>
      </c>
      <c r="CU134" s="591">
        <f>IF(CU$2=0,$C134*$D134/$C$1*Index_운영!CU66*Index_운영!CU$10,IF(NOT(CT134=0),NOT(Index_운영!CU66=0)*CT134*(1+$E134*Index_운영!CU242)*Index_운영!CU66,$C134*$D134/$C$1*Index_운영!CU66))</f>
        <v>0</v>
      </c>
      <c r="CV134" s="591">
        <f>IF(CV$2=0,$C134*$D134/$C$1*Index_운영!CV66*Index_운영!CV$10,IF(NOT(CU134=0),NOT(Index_운영!CV66=0)*CU134*(1+$E134*Index_운영!CV242)*Index_운영!CV66,$C134*$D134/$C$1*Index_운영!CV66))</f>
        <v>0</v>
      </c>
      <c r="CW134" s="591">
        <f>IF(CW$2=0,$C134*$D134/$C$1*Index_운영!CW66*Index_운영!CW$10,IF(NOT(CV134=0),NOT(Index_운영!CW66=0)*CV134*(1+$E134*Index_운영!CW242)*Index_운영!CW66,$C134*$D134/$C$1*Index_운영!CW66))</f>
        <v>0</v>
      </c>
      <c r="CX134" s="591">
        <f>IF(CX$2=0,$C134*$D134/$C$1*Index_운영!CX66*Index_운영!CX$10,IF(NOT(CW134=0),NOT(Index_운영!CX66=0)*CW134*(1+$E134*Index_운영!CX242)*Index_운영!CX66,$C134*$D134/$C$1*Index_운영!CX66))</f>
        <v>0</v>
      </c>
      <c r="CY134" s="591">
        <f>IF(CY$2=0,$C134*$D134/$C$1*Index_운영!CY66*Index_운영!CY$10,IF(NOT(CX134=0),NOT(Index_운영!CY66=0)*CX134*(1+$E134*Index_운영!CY242)*Index_운영!CY66,$C134*$D134/$C$1*Index_운영!CY66))</f>
        <v>0</v>
      </c>
      <c r="CZ134" s="591">
        <f>IF(CZ$2=0,$C134*$D134/$C$1*Index_운영!CZ66*Index_운영!CZ$10,IF(NOT(CY134=0),NOT(Index_운영!CZ66=0)*CY134*(1+$E134*Index_운영!CZ242)*Index_운영!CZ66,$C134*$D134/$C$1*Index_운영!CZ66))</f>
        <v>0</v>
      </c>
      <c r="DA134" s="591">
        <f>IF(DA$2=0,$C134*$D134/$C$1*Index_운영!DA66*Index_운영!DA$10,IF(NOT(CZ134=0),NOT(Index_운영!DA66=0)*CZ134*(1+$E134*Index_운영!DA242)*Index_운영!DA66,$C134*$D134/$C$1*Index_운영!DA66))</f>
        <v>0</v>
      </c>
      <c r="DB134" s="591">
        <f>IF(DB$2=0,$C134*$D134/$C$1*Index_운영!DB66*Index_운영!DB$10,IF(NOT(DA134=0),NOT(Index_운영!DB66=0)*DA134*(1+$E134*Index_운영!DB242)*Index_운영!DB66,$C134*$D134/$C$1*Index_운영!DB66))</f>
        <v>0</v>
      </c>
      <c r="DC134" s="591">
        <f>IF(DC$2=0,$C134*$D134/$C$1*Index_운영!DC66*Index_운영!DC$10,IF(NOT(DB134=0),NOT(Index_운영!DC66=0)*DB134*(1+$E134*Index_운영!DC242)*Index_운영!DC66,$C134*$D134/$C$1*Index_운영!DC66))</f>
        <v>0</v>
      </c>
      <c r="DD134" s="591">
        <f>IF(DD$2=0,$C134*$D134/$C$1*Index_운영!DD66*Index_운영!DD$10,IF(NOT(DC134=0),NOT(Index_운영!DD66=0)*DC134*(1+$E134*Index_운영!DD242)*Index_운영!DD66,$C134*$D134/$C$1*Index_운영!DD66))</f>
        <v>0</v>
      </c>
      <c r="DE134" s="591">
        <f>IF(DE$2=0,$C134*$D134/$C$1*Index_운영!DE66*Index_운영!DE$10,IF(NOT(DD134=0),NOT(Index_운영!DE66=0)*DD134*(1+$E134*Index_운영!DE242)*Index_운영!DE66,$C134*$D134/$C$1*Index_운영!DE66))</f>
        <v>0</v>
      </c>
      <c r="DF134" s="591">
        <f>IF(DF$2=0,$C134*$D134/$C$1*Index_운영!DF66*Index_운영!DF$10,IF(NOT(DE134=0),NOT(Index_운영!DF66=0)*DE134*(1+$E134*Index_운영!DF242)*Index_운영!DF66,$C134*$D134/$C$1*Index_운영!DF66))</f>
        <v>0</v>
      </c>
      <c r="DG134" s="591">
        <f>IF(DG$2=0,$C134*$D134/$C$1*Index_운영!DG66*Index_운영!DG$10,IF(NOT(DF134=0),NOT(Index_운영!DG66=0)*DF134*(1+$E134*Index_운영!DG242)*Index_운영!DG66,$C134*$D134/$C$1*Index_운영!DG66))</f>
        <v>0</v>
      </c>
      <c r="DH134" s="591">
        <f>IF(DH$2=0,$C134*$D134/$C$1*Index_운영!DH66*Index_운영!DH$10,IF(NOT(DG134=0),NOT(Index_운영!DH66=0)*DG134*(1+$E134*Index_운영!DH242)*Index_운영!DH66,$C134*$D134/$C$1*Index_운영!DH66))</f>
        <v>0</v>
      </c>
      <c r="DI134" s="591">
        <f>IF(DI$2=0,$C134*$D134/$C$1*Index_운영!DI66*Index_운영!DI$10,IF(NOT(DH134=0),NOT(Index_운영!DI66=0)*DH134*(1+$E134*Index_운영!DI242)*Index_운영!DI66,$C134*$D134/$C$1*Index_운영!DI66))</f>
        <v>0</v>
      </c>
      <c r="DJ134" s="591">
        <f>IF(DJ$2=0,$C134*$D134/$C$1*Index_운영!DJ66*Index_운영!DJ$10,IF(NOT(DI134=0),NOT(Index_운영!DJ66=0)*DI134*(1+$E134*Index_운영!DJ242)*Index_운영!DJ66,$C134*$D134/$C$1*Index_운영!DJ66))</f>
        <v>0</v>
      </c>
      <c r="DK134" s="591">
        <f>IF(DK$2=0,$C134*$D134/$C$1*Index_운영!DK66*Index_운영!DK$10,IF(NOT(DJ134=0),NOT(Index_운영!DK66=0)*DJ134*(1+$E134*Index_운영!DK242)*Index_운영!DK66,$C134*$D134/$C$1*Index_운영!DK66))</f>
        <v>0</v>
      </c>
      <c r="DL134" s="591">
        <f>IF(DL$2=0,$C134*$D134/$C$1*Index_운영!DL66*Index_운영!DL$10,IF(NOT(DK134=0),NOT(Index_운영!DL66=0)*DK134*(1+$E134*Index_운영!DL242)*Index_운영!DL66,$C134*$D134/$C$1*Index_운영!DL66))</f>
        <v>0</v>
      </c>
      <c r="DM134" s="591">
        <f>IF(DM$2=0,$C134*$D134/$C$1*Index_운영!DM66*Index_운영!DM$10,IF(NOT(DL134=0),NOT(Index_운영!DM66=0)*DL134*(1+$E134*Index_운영!DM242)*Index_운영!DM66,$C134*$D134/$C$1*Index_운영!DM66))</f>
        <v>0</v>
      </c>
      <c r="DN134" s="591">
        <f>IF(DN$2=0,$C134*$D134/$C$1*Index_운영!DN66*Index_운영!DN$10,IF(NOT(DM134=0),NOT(Index_운영!DN66=0)*DM134*(1+$E134*Index_운영!DN242)*Index_운영!DN66,$C134*$D134/$C$1*Index_운영!DN66))</f>
        <v>0</v>
      </c>
      <c r="DO134" s="591">
        <f>IF(DO$2=0,$C134*$D134/$C$1*Index_운영!DO66*Index_운영!DO$10,IF(NOT(DN134=0),NOT(Index_운영!DO66=0)*DN134*(1+$E134*Index_운영!DO242)*Index_운영!DO66,$C134*$D134/$C$1*Index_운영!DO66))</f>
        <v>0</v>
      </c>
      <c r="DP134" s="591">
        <f>IF(DP$2=0,$C134*$D134/$C$1*Index_운영!DP66*Index_운영!DP$10,IF(NOT(DO134=0),NOT(Index_운영!DP66=0)*DO134*(1+$E134*Index_운영!DP242)*Index_운영!DP66,$C134*$D134/$C$1*Index_운영!DP66))</f>
        <v>0</v>
      </c>
      <c r="DQ134" s="591">
        <f>IF(DQ$2=0,$C134*$D134/$C$1*Index_운영!DQ66*Index_운영!DQ$10,IF(NOT(DP134=0),NOT(Index_운영!DQ66=0)*DP134*(1+$E134*Index_운영!DQ242)*Index_운영!DQ66,$C134*$D134/$C$1*Index_운영!DQ66))</f>
        <v>0</v>
      </c>
      <c r="DR134" s="591">
        <f>IF(DR$2=0,$C134*$D134/$C$1*Index_운영!DR66*Index_운영!DR$10,IF(NOT(DQ134=0),NOT(Index_운영!DR66=0)*DQ134*(1+$E134*Index_운영!DR242)*Index_운영!DR66,$C134*$D134/$C$1*Index_운영!DR66))</f>
        <v>0</v>
      </c>
      <c r="DS134" s="591">
        <f>IF(DS$2=0,$C134*$D134/$C$1*Index_운영!DS66*Index_운영!DS$10,IF(NOT(DR134=0),NOT(Index_운영!DS66=0)*DR134*(1+$E134*Index_운영!DS242)*Index_운영!DS66,$C134*$D134/$C$1*Index_운영!DS66))</f>
        <v>0</v>
      </c>
      <c r="DT134" s="591">
        <f>IF(DT$2=0,$C134*$D134/$C$1*Index_운영!DT66*Index_운영!DT$10,IF(NOT(DS134=0),NOT(Index_운영!DT66=0)*DS134*(1+$E134*Index_운영!DT242)*Index_운영!DT66,$C134*$D134/$C$1*Index_운영!DT66))</f>
        <v>0</v>
      </c>
      <c r="DU134" s="591">
        <f>IF(DU$2=0,$C134*$D134/$C$1*Index_운영!DU66*Index_운영!DU$10,IF(NOT(DT134=0),NOT(Index_운영!DU66=0)*DT134*(1+$E134*Index_운영!DU242)*Index_운영!DU66,$C134*$D134/$C$1*Index_운영!DU66))</f>
        <v>0</v>
      </c>
      <c r="DV134" s="591">
        <f>IF(DV$2=0,$C134*$D134/$C$1*Index_운영!DV66*Index_운영!DV$10,IF(NOT(DU134=0),NOT(Index_운영!DV66=0)*DU134*(1+$E134*Index_운영!DV242)*Index_운영!DV66,$C134*$D134/$C$1*Index_운영!DV66))</f>
        <v>0</v>
      </c>
    </row>
    <row r="135" spans="1:126" s="485" customFormat="1" outlineLevel="1" x14ac:dyDescent="0.4">
      <c r="A135" s="737"/>
      <c r="B135" s="464">
        <f>'Rent Roll'!$B41</f>
        <v>0</v>
      </c>
      <c r="C135" s="1219">
        <f>'Rent Roll'!$K41</f>
        <v>0</v>
      </c>
      <c r="D135" s="1220">
        <f>'Rent Roll'!$S41</f>
        <v>0</v>
      </c>
      <c r="E135" s="1221">
        <f>'Rent Roll'!$T41</f>
        <v>0</v>
      </c>
      <c r="F135" s="588">
        <f>IF(F$2=0,$C135*$D135/$C$1*Index_운영!F67*Index_운영!F$10,IF(NOT(E135=0),NOT(Index_운영!F67=0)*E135*(1+$E135*Index_운영!F243)*Index_운영!F67,$C135*$D135/$C$1*Index_운영!F67))</f>
        <v>0</v>
      </c>
      <c r="G135" s="591">
        <f>IF(G$2=0,$C135*$D135/$C$1*Index_운영!G67*Index_운영!G$10,IF(NOT(F135=0),NOT(Index_운영!G67=0)*F135*(1+$E135*Index_운영!G243)*Index_운영!G67,$C135*$D135/$C$1*Index_운영!G67))</f>
        <v>0</v>
      </c>
      <c r="H135" s="591">
        <f>IF(H$2=0,$C135*$D135/$C$1*Index_운영!H67*Index_운영!H$10,IF(NOT(G135=0),NOT(Index_운영!H67=0)*G135*(1+$E135*Index_운영!H243)*Index_운영!H67,$C135*$D135/$C$1*Index_운영!H67))</f>
        <v>0</v>
      </c>
      <c r="I135" s="591">
        <f>IF(I$2=0,$C135*$D135/$C$1*Index_운영!I67*Index_운영!I$10,IF(NOT(H135=0),NOT(Index_운영!I67=0)*H135*(1+$E135*Index_운영!I243)*Index_운영!I67,$C135*$D135/$C$1*Index_운영!I67))</f>
        <v>0</v>
      </c>
      <c r="J135" s="591">
        <f>IF(J$2=0,$C135*$D135/$C$1*Index_운영!J67*Index_운영!J$10,IF(NOT(I135=0),NOT(Index_운영!J67=0)*I135*(1+$E135*Index_운영!J243)*Index_운영!J67,$C135*$D135/$C$1*Index_운영!J67))</f>
        <v>0</v>
      </c>
      <c r="K135" s="591">
        <f>IF(K$2=0,$C135*$D135/$C$1*Index_운영!K67*Index_운영!K$10,IF(NOT(J135=0),NOT(Index_운영!K67=0)*J135*(1+$E135*Index_운영!K243)*Index_운영!K67,$C135*$D135/$C$1*Index_운영!K67))</f>
        <v>0</v>
      </c>
      <c r="L135" s="591">
        <f>IF(L$2=0,$C135*$D135/$C$1*Index_운영!L67*Index_운영!L$10,IF(NOT(K135=0),NOT(Index_운영!L67=0)*K135*(1+$E135*Index_운영!L243)*Index_운영!L67,$C135*$D135/$C$1*Index_운영!L67))</f>
        <v>0</v>
      </c>
      <c r="M135" s="591">
        <f>IF(M$2=0,$C135*$D135/$C$1*Index_운영!M67*Index_운영!M$10,IF(NOT(L135=0),NOT(Index_운영!M67=0)*L135*(1+$E135*Index_운영!M243)*Index_운영!M67,$C135*$D135/$C$1*Index_운영!M67))</f>
        <v>0</v>
      </c>
      <c r="N135" s="591">
        <f>IF(N$2=0,$C135*$D135/$C$1*Index_운영!N67*Index_운영!N$10,IF(NOT(M135=0),NOT(Index_운영!N67=0)*M135*(1+$E135*Index_운영!N243)*Index_운영!N67,$C135*$D135/$C$1*Index_운영!N67))</f>
        <v>0</v>
      </c>
      <c r="O135" s="591">
        <f>IF(O$2=0,$C135*$D135/$C$1*Index_운영!O67*Index_운영!O$10,IF(NOT(N135=0),NOT(Index_운영!O67=0)*N135*(1+$E135*Index_운영!O243)*Index_운영!O67,$C135*$D135/$C$1*Index_운영!O67))</f>
        <v>0</v>
      </c>
      <c r="P135" s="591">
        <f>IF(P$2=0,$C135*$D135/$C$1*Index_운영!P67*Index_운영!P$10,IF(NOT(O135=0),NOT(Index_운영!P67=0)*O135*(1+$E135*Index_운영!P243)*Index_운영!P67,$C135*$D135/$C$1*Index_운영!P67))</f>
        <v>0</v>
      </c>
      <c r="Q135" s="591">
        <f>IF(Q$2=0,$C135*$D135/$C$1*Index_운영!Q67*Index_운영!Q$10,IF(NOT(P135=0),NOT(Index_운영!Q67=0)*P135*(1+$E135*Index_운영!Q243)*Index_운영!Q67,$C135*$D135/$C$1*Index_운영!Q67))</f>
        <v>0</v>
      </c>
      <c r="R135" s="591">
        <f>IF(R$2=0,$C135*$D135/$C$1*Index_운영!R67*Index_운영!R$10,IF(NOT(Q135=0),NOT(Index_운영!R67=0)*Q135*(1+$E135*Index_운영!R243)*Index_운영!R67,$C135*$D135/$C$1*Index_운영!R67))</f>
        <v>0</v>
      </c>
      <c r="S135" s="591">
        <f>IF(S$2=0,$C135*$D135/$C$1*Index_운영!S67*Index_운영!S$10,IF(NOT(R135=0),NOT(Index_운영!S67=0)*R135*(1+$E135*Index_운영!S243)*Index_운영!S67,$C135*$D135/$C$1*Index_운영!S67))</f>
        <v>0</v>
      </c>
      <c r="T135" s="591">
        <f>IF(T$2=0,$C135*$D135/$C$1*Index_운영!T67*Index_운영!T$10,IF(NOT(S135=0),NOT(Index_운영!T67=0)*S135*(1+$E135*Index_운영!T243)*Index_운영!T67,$C135*$D135/$C$1*Index_운영!T67))</f>
        <v>0</v>
      </c>
      <c r="U135" s="591">
        <f>IF(U$2=0,$C135*$D135/$C$1*Index_운영!U67*Index_운영!U$10,IF(NOT(T135=0),NOT(Index_운영!U67=0)*T135*(1+$E135*Index_운영!U243)*Index_운영!U67,$C135*$D135/$C$1*Index_운영!U67))</f>
        <v>0</v>
      </c>
      <c r="V135" s="591">
        <f>IF(V$2=0,$C135*$D135/$C$1*Index_운영!V67*Index_운영!V$10,IF(NOT(U135=0),NOT(Index_운영!V67=0)*U135*(1+$E135*Index_운영!V243)*Index_운영!V67,$C135*$D135/$C$1*Index_운영!V67))</f>
        <v>0</v>
      </c>
      <c r="W135" s="591">
        <f>IF(W$2=0,$C135*$D135/$C$1*Index_운영!W67*Index_운영!W$10,IF(NOT(V135=0),NOT(Index_운영!W67=0)*V135*(1+$E135*Index_운영!W243)*Index_운영!W67,$C135*$D135/$C$1*Index_운영!W67))</f>
        <v>0</v>
      </c>
      <c r="X135" s="591">
        <f>IF(X$2=0,$C135*$D135/$C$1*Index_운영!X67*Index_운영!X$10,IF(NOT(W135=0),NOT(Index_운영!X67=0)*W135*(1+$E135*Index_운영!X243)*Index_운영!X67,$C135*$D135/$C$1*Index_운영!X67))</f>
        <v>0</v>
      </c>
      <c r="Y135" s="591">
        <f>IF(Y$2=0,$C135*$D135/$C$1*Index_운영!Y67*Index_운영!Y$10,IF(NOT(X135=0),NOT(Index_운영!Y67=0)*X135*(1+$E135*Index_운영!Y243)*Index_운영!Y67,$C135*$D135/$C$1*Index_운영!Y67))</f>
        <v>0</v>
      </c>
      <c r="Z135" s="591">
        <f>IF(Z$2=0,$C135*$D135/$C$1*Index_운영!Z67*Index_운영!Z$10,IF(NOT(Y135=0),NOT(Index_운영!Z67=0)*Y135*(1+$E135*Index_운영!Z243)*Index_운영!Z67,$C135*$D135/$C$1*Index_운영!Z67))</f>
        <v>0</v>
      </c>
      <c r="AA135" s="591">
        <f>IF(AA$2=0,$C135*$D135/$C$1*Index_운영!AA67*Index_운영!AA$10,IF(NOT(Z135=0),NOT(Index_운영!AA67=0)*Z135*(1+$E135*Index_운영!AA243)*Index_운영!AA67,$C135*$D135/$C$1*Index_운영!AA67))</f>
        <v>0</v>
      </c>
      <c r="AB135" s="591">
        <f>IF(AB$2=0,$C135*$D135/$C$1*Index_운영!AB67*Index_운영!AB$10,IF(NOT(AA135=0),NOT(Index_운영!AB67=0)*AA135*(1+$E135*Index_운영!AB243)*Index_운영!AB67,$C135*$D135/$C$1*Index_운영!AB67))</f>
        <v>0</v>
      </c>
      <c r="AC135" s="591">
        <f>IF(AC$2=0,$C135*$D135/$C$1*Index_운영!AC67*Index_운영!AC$10,IF(NOT(AB135=0),NOT(Index_운영!AC67=0)*AB135*(1+$E135*Index_운영!AC243)*Index_운영!AC67,$C135*$D135/$C$1*Index_운영!AC67))</f>
        <v>0</v>
      </c>
      <c r="AD135" s="591">
        <f>IF(AD$2=0,$C135*$D135/$C$1*Index_운영!AD67*Index_운영!AD$10,IF(NOT(AC135=0),NOT(Index_운영!AD67=0)*AC135*(1+$E135*Index_운영!AD243)*Index_운영!AD67,$C135*$D135/$C$1*Index_운영!AD67))</f>
        <v>0</v>
      </c>
      <c r="AE135" s="591">
        <f>IF(AE$2=0,$C135*$D135/$C$1*Index_운영!AE67*Index_운영!AE$10,IF(NOT(AD135=0),NOT(Index_운영!AE67=0)*AD135*(1+$E135*Index_운영!AE243)*Index_운영!AE67,$C135*$D135/$C$1*Index_운영!AE67))</f>
        <v>0</v>
      </c>
      <c r="AF135" s="591">
        <f>IF(AF$2=0,$C135*$D135/$C$1*Index_운영!AF67*Index_운영!AF$10,IF(NOT(AE135=0),NOT(Index_운영!AF67=0)*AE135*(1+$E135*Index_운영!AF243)*Index_운영!AF67,$C135*$D135/$C$1*Index_운영!AF67))</f>
        <v>0</v>
      </c>
      <c r="AG135" s="591">
        <f>IF(AG$2=0,$C135*$D135/$C$1*Index_운영!AG67*Index_운영!AG$10,IF(NOT(AF135=0),NOT(Index_운영!AG67=0)*AF135*(1+$E135*Index_운영!AG243)*Index_운영!AG67,$C135*$D135/$C$1*Index_운영!AG67))</f>
        <v>0</v>
      </c>
      <c r="AH135" s="591">
        <f>IF(AH$2=0,$C135*$D135/$C$1*Index_운영!AH67*Index_운영!AH$10,IF(NOT(AG135=0),NOT(Index_운영!AH67=0)*AG135*(1+$E135*Index_운영!AH243)*Index_운영!AH67,$C135*$D135/$C$1*Index_운영!AH67))</f>
        <v>0</v>
      </c>
      <c r="AI135" s="591">
        <f>IF(AI$2=0,$C135*$D135/$C$1*Index_운영!AI67*Index_운영!AI$10,IF(NOT(AH135=0),NOT(Index_운영!AI67=0)*AH135*(1+$E135*Index_운영!AI243)*Index_운영!AI67,$C135*$D135/$C$1*Index_운영!AI67))</f>
        <v>0</v>
      </c>
      <c r="AJ135" s="591">
        <f>IF(AJ$2=0,$C135*$D135/$C$1*Index_운영!AJ67*Index_운영!AJ$10,IF(NOT(AI135=0),NOT(Index_운영!AJ67=0)*AI135*(1+$E135*Index_운영!AJ243)*Index_운영!AJ67,$C135*$D135/$C$1*Index_운영!AJ67))</f>
        <v>0</v>
      </c>
      <c r="AK135" s="591">
        <f>IF(AK$2=0,$C135*$D135/$C$1*Index_운영!AK67*Index_운영!AK$10,IF(NOT(AJ135=0),NOT(Index_운영!AK67=0)*AJ135*(1+$E135*Index_운영!AK243)*Index_운영!AK67,$C135*$D135/$C$1*Index_운영!AK67))</f>
        <v>0</v>
      </c>
      <c r="AL135" s="591">
        <f>IF(AL$2=0,$C135*$D135/$C$1*Index_운영!AL67*Index_운영!AL$10,IF(NOT(AK135=0),NOT(Index_운영!AL67=0)*AK135*(1+$E135*Index_운영!AL243)*Index_운영!AL67,$C135*$D135/$C$1*Index_운영!AL67))</f>
        <v>0</v>
      </c>
      <c r="AM135" s="591">
        <f>IF(AM$2=0,$C135*$D135/$C$1*Index_운영!AM67*Index_운영!AM$10,IF(NOT(AL135=0),NOT(Index_운영!AM67=0)*AL135*(1+$E135*Index_운영!AM243)*Index_운영!AM67,$C135*$D135/$C$1*Index_운영!AM67))</f>
        <v>0</v>
      </c>
      <c r="AN135" s="591">
        <f>IF(AN$2=0,$C135*$D135/$C$1*Index_운영!AN67*Index_운영!AN$10,IF(NOT(AM135=0),NOT(Index_운영!AN67=0)*AM135*(1+$E135*Index_운영!AN243)*Index_운영!AN67,$C135*$D135/$C$1*Index_운영!AN67))</f>
        <v>0</v>
      </c>
      <c r="AO135" s="591">
        <f>IF(AO$2=0,$C135*$D135/$C$1*Index_운영!AO67*Index_운영!AO$10,IF(NOT(AN135=0),NOT(Index_운영!AO67=0)*AN135*(1+$E135*Index_운영!AO243)*Index_운영!AO67,$C135*$D135/$C$1*Index_운영!AO67))</f>
        <v>0</v>
      </c>
      <c r="AP135" s="591">
        <f>IF(AP$2=0,$C135*$D135/$C$1*Index_운영!AP67*Index_운영!AP$10,IF(NOT(AO135=0),NOT(Index_운영!AP67=0)*AO135*(1+$E135*Index_운영!AP243)*Index_운영!AP67,$C135*$D135/$C$1*Index_운영!AP67))</f>
        <v>0</v>
      </c>
      <c r="AQ135" s="591">
        <f>IF(AQ$2=0,$C135*$D135/$C$1*Index_운영!AQ67*Index_운영!AQ$10,IF(NOT(AP135=0),NOT(Index_운영!AQ67=0)*AP135*(1+$E135*Index_운영!AQ243)*Index_운영!AQ67,$C135*$D135/$C$1*Index_운영!AQ67))</f>
        <v>0</v>
      </c>
      <c r="AR135" s="591">
        <f>IF(AR$2=0,$C135*$D135/$C$1*Index_운영!AR67*Index_운영!AR$10,IF(NOT(AQ135=0),NOT(Index_운영!AR67=0)*AQ135*(1+$E135*Index_운영!AR243)*Index_운영!AR67,$C135*$D135/$C$1*Index_운영!AR67))</f>
        <v>0</v>
      </c>
      <c r="AS135" s="591">
        <f>IF(AS$2=0,$C135*$D135/$C$1*Index_운영!AS67*Index_운영!AS$10,IF(NOT(AR135=0),NOT(Index_운영!AS67=0)*AR135*(1+$E135*Index_운영!AS243)*Index_운영!AS67,$C135*$D135/$C$1*Index_운영!AS67))</f>
        <v>0</v>
      </c>
      <c r="AT135" s="591">
        <f>IF(AT$2=0,$C135*$D135/$C$1*Index_운영!AT67*Index_운영!AT$10,IF(NOT(AS135=0),NOT(Index_운영!AT67=0)*AS135*(1+$E135*Index_운영!AT243)*Index_운영!AT67,$C135*$D135/$C$1*Index_운영!AT67))</f>
        <v>0</v>
      </c>
      <c r="AU135" s="591">
        <f>IF(AU$2=0,$C135*$D135/$C$1*Index_운영!AU67*Index_운영!AU$10,IF(NOT(AT135=0),NOT(Index_운영!AU67=0)*AT135*(1+$E135*Index_운영!AU243)*Index_운영!AU67,$C135*$D135/$C$1*Index_운영!AU67))</f>
        <v>0</v>
      </c>
      <c r="AV135" s="591">
        <f>IF(AV$2=0,$C135*$D135/$C$1*Index_운영!AV67*Index_운영!AV$10,IF(NOT(AU135=0),NOT(Index_운영!AV67=0)*AU135*(1+$E135*Index_운영!AV243)*Index_운영!AV67,$C135*$D135/$C$1*Index_운영!AV67))</f>
        <v>0</v>
      </c>
      <c r="AW135" s="591">
        <f>IF(AW$2=0,$C135*$D135/$C$1*Index_운영!AW67*Index_운영!AW$10,IF(NOT(AV135=0),NOT(Index_운영!AW67=0)*AV135*(1+$E135*Index_운영!AW243)*Index_운영!AW67,$C135*$D135/$C$1*Index_운영!AW67))</f>
        <v>0</v>
      </c>
      <c r="AX135" s="591">
        <f>IF(AX$2=0,$C135*$D135/$C$1*Index_운영!AX67*Index_운영!AX$10,IF(NOT(AW135=0),NOT(Index_운영!AX67=0)*AW135*(1+$E135*Index_운영!AX243)*Index_운영!AX67,$C135*$D135/$C$1*Index_운영!AX67))</f>
        <v>0</v>
      </c>
      <c r="AY135" s="591">
        <f>IF(AY$2=0,$C135*$D135/$C$1*Index_운영!AY67*Index_운영!AY$10,IF(NOT(AX135=0),NOT(Index_운영!AY67=0)*AX135*(1+$E135*Index_운영!AY243)*Index_운영!AY67,$C135*$D135/$C$1*Index_운영!AY67))</f>
        <v>0</v>
      </c>
      <c r="AZ135" s="591">
        <f>IF(AZ$2=0,$C135*$D135/$C$1*Index_운영!AZ67*Index_운영!AZ$10,IF(NOT(AY135=0),NOT(Index_운영!AZ67=0)*AY135*(1+$E135*Index_운영!AZ243)*Index_운영!AZ67,$C135*$D135/$C$1*Index_운영!AZ67))</f>
        <v>0</v>
      </c>
      <c r="BA135" s="591">
        <f>IF(BA$2=0,$C135*$D135/$C$1*Index_운영!BA67*Index_운영!BA$10,IF(NOT(AZ135=0),NOT(Index_운영!BA67=0)*AZ135*(1+$E135*Index_운영!BA243)*Index_운영!BA67,$C135*$D135/$C$1*Index_운영!BA67))</f>
        <v>0</v>
      </c>
      <c r="BB135" s="591">
        <f>IF(BB$2=0,$C135*$D135/$C$1*Index_운영!BB67*Index_운영!BB$10,IF(NOT(BA135=0),NOT(Index_운영!BB67=0)*BA135*(1+$E135*Index_운영!BB243)*Index_운영!BB67,$C135*$D135/$C$1*Index_운영!BB67))</f>
        <v>0</v>
      </c>
      <c r="BC135" s="591">
        <f>IF(BC$2=0,$C135*$D135/$C$1*Index_운영!BC67*Index_운영!BC$10,IF(NOT(BB135=0),NOT(Index_운영!BC67=0)*BB135*(1+$E135*Index_운영!BC243)*Index_운영!BC67,$C135*$D135/$C$1*Index_운영!BC67))</f>
        <v>0</v>
      </c>
      <c r="BD135" s="591">
        <f>IF(BD$2=0,$C135*$D135/$C$1*Index_운영!BD67*Index_운영!BD$10,IF(NOT(BC135=0),NOT(Index_운영!BD67=0)*BC135*(1+$E135*Index_운영!BD243)*Index_운영!BD67,$C135*$D135/$C$1*Index_운영!BD67))</f>
        <v>0</v>
      </c>
      <c r="BE135" s="591">
        <f>IF(BE$2=0,$C135*$D135/$C$1*Index_운영!BE67*Index_운영!BE$10,IF(NOT(BD135=0),NOT(Index_운영!BE67=0)*BD135*(1+$E135*Index_운영!BE243)*Index_운영!BE67,$C135*$D135/$C$1*Index_운영!BE67))</f>
        <v>0</v>
      </c>
      <c r="BF135" s="591">
        <f>IF(BF$2=0,$C135*$D135/$C$1*Index_운영!BF67*Index_운영!BF$10,IF(NOT(BE135=0),NOT(Index_운영!BF67=0)*BE135*(1+$E135*Index_운영!BF243)*Index_운영!BF67,$C135*$D135/$C$1*Index_운영!BF67))</f>
        <v>0</v>
      </c>
      <c r="BG135" s="591">
        <f>IF(BG$2=0,$C135*$D135/$C$1*Index_운영!BG67*Index_운영!BG$10,IF(NOT(BF135=0),NOT(Index_운영!BG67=0)*BF135*(1+$E135*Index_운영!BG243)*Index_운영!BG67,$C135*$D135/$C$1*Index_운영!BG67))</f>
        <v>0</v>
      </c>
      <c r="BH135" s="591">
        <f>IF(BH$2=0,$C135*$D135/$C$1*Index_운영!BH67*Index_운영!BH$10,IF(NOT(BG135=0),NOT(Index_운영!BH67=0)*BG135*(1+$E135*Index_운영!BH243)*Index_운영!BH67,$C135*$D135/$C$1*Index_운영!BH67))</f>
        <v>0</v>
      </c>
      <c r="BI135" s="591">
        <f>IF(BI$2=0,$C135*$D135/$C$1*Index_운영!BI67*Index_운영!BI$10,IF(NOT(BH135=0),NOT(Index_운영!BI67=0)*BH135*(1+$E135*Index_운영!BI243)*Index_운영!BI67,$C135*$D135/$C$1*Index_운영!BI67))</f>
        <v>0</v>
      </c>
      <c r="BJ135" s="591">
        <f>IF(BJ$2=0,$C135*$D135/$C$1*Index_운영!BJ67*Index_운영!BJ$10,IF(NOT(BI135=0),NOT(Index_운영!BJ67=0)*BI135*(1+$E135*Index_운영!BJ243)*Index_운영!BJ67,$C135*$D135/$C$1*Index_운영!BJ67))</f>
        <v>0</v>
      </c>
      <c r="BK135" s="591">
        <f>IF(BK$2=0,$C135*$D135/$C$1*Index_운영!BK67*Index_운영!BK$10,IF(NOT(BJ135=0),NOT(Index_운영!BK67=0)*BJ135*(1+$E135*Index_운영!BK243)*Index_운영!BK67,$C135*$D135/$C$1*Index_운영!BK67))</f>
        <v>0</v>
      </c>
      <c r="BL135" s="591">
        <f>IF(BL$2=0,$C135*$D135/$C$1*Index_운영!BL67*Index_운영!BL$10,IF(NOT(BK135=0),NOT(Index_운영!BL67=0)*BK135*(1+$E135*Index_운영!BL243)*Index_운영!BL67,$C135*$D135/$C$1*Index_운영!BL67))</f>
        <v>0</v>
      </c>
      <c r="BM135" s="591">
        <f>IF(BM$2=0,$C135*$D135/$C$1*Index_운영!BM67*Index_운영!BM$10,IF(NOT(BL135=0),NOT(Index_운영!BM67=0)*BL135*(1+$E135*Index_운영!BM243)*Index_운영!BM67,$C135*$D135/$C$1*Index_운영!BM67))</f>
        <v>0</v>
      </c>
      <c r="BN135" s="591">
        <f>IF(BN$2=0,$C135*$D135/$C$1*Index_운영!BN67*Index_운영!BN$10,IF(NOT(BM135=0),NOT(Index_운영!BN67=0)*BM135*(1+$E135*Index_운영!BN243)*Index_운영!BN67,$C135*$D135/$C$1*Index_운영!BN67))</f>
        <v>0</v>
      </c>
      <c r="BO135" s="591">
        <f>IF(BO$2=0,$C135*$D135/$C$1*Index_운영!BO67*Index_운영!BO$10,IF(NOT(BN135=0),NOT(Index_운영!BO67=0)*BN135*(1+$E135*Index_운영!BO243)*Index_운영!BO67,$C135*$D135/$C$1*Index_운영!BO67))</f>
        <v>0</v>
      </c>
      <c r="BP135" s="591">
        <f>IF(BP$2=0,$C135*$D135/$C$1*Index_운영!BP67*Index_운영!BP$10,IF(NOT(BO135=0),NOT(Index_운영!BP67=0)*BO135*(1+$E135*Index_운영!BP243)*Index_운영!BP67,$C135*$D135/$C$1*Index_운영!BP67))</f>
        <v>0</v>
      </c>
      <c r="BQ135" s="591">
        <f>IF(BQ$2=0,$C135*$D135/$C$1*Index_운영!BQ67*Index_운영!BQ$10,IF(NOT(BP135=0),NOT(Index_운영!BQ67=0)*BP135*(1+$E135*Index_운영!BQ243)*Index_운영!BQ67,$C135*$D135/$C$1*Index_운영!BQ67))</f>
        <v>0</v>
      </c>
      <c r="BR135" s="591">
        <f>IF(BR$2=0,$C135*$D135/$C$1*Index_운영!BR67*Index_운영!BR$10,IF(NOT(BQ135=0),NOT(Index_운영!BR67=0)*BQ135*(1+$E135*Index_운영!BR243)*Index_운영!BR67,$C135*$D135/$C$1*Index_운영!BR67))</f>
        <v>0</v>
      </c>
      <c r="BS135" s="591">
        <f>IF(BS$2=0,$C135*$D135/$C$1*Index_운영!BS67*Index_운영!BS$10,IF(NOT(BR135=0),NOT(Index_운영!BS67=0)*BR135*(1+$E135*Index_운영!BS243)*Index_운영!BS67,$C135*$D135/$C$1*Index_운영!BS67))</f>
        <v>0</v>
      </c>
      <c r="BT135" s="591">
        <f>IF(BT$2=0,$C135*$D135/$C$1*Index_운영!BT67*Index_운영!BT$10,IF(NOT(BS135=0),NOT(Index_운영!BT67=0)*BS135*(1+$E135*Index_운영!BT243)*Index_운영!BT67,$C135*$D135/$C$1*Index_운영!BT67))</f>
        <v>0</v>
      </c>
      <c r="BU135" s="591">
        <f>IF(BU$2=0,$C135*$D135/$C$1*Index_운영!BU67*Index_운영!BU$10,IF(NOT(BT135=0),NOT(Index_운영!BU67=0)*BT135*(1+$E135*Index_운영!BU243)*Index_운영!BU67,$C135*$D135/$C$1*Index_운영!BU67))</f>
        <v>0</v>
      </c>
      <c r="BV135" s="591">
        <f>IF(BV$2=0,$C135*$D135/$C$1*Index_운영!BV67*Index_운영!BV$10,IF(NOT(BU135=0),NOT(Index_운영!BV67=0)*BU135*(1+$E135*Index_운영!BV243)*Index_운영!BV67,$C135*$D135/$C$1*Index_운영!BV67))</f>
        <v>0</v>
      </c>
      <c r="BW135" s="591">
        <f>IF(BW$2=0,$C135*$D135/$C$1*Index_운영!BW67*Index_운영!BW$10,IF(NOT(BV135=0),NOT(Index_운영!BW67=0)*BV135*(1+$E135*Index_운영!BW243)*Index_운영!BW67,$C135*$D135/$C$1*Index_운영!BW67))</f>
        <v>0</v>
      </c>
      <c r="BX135" s="591">
        <f>IF(BX$2=0,$C135*$D135/$C$1*Index_운영!BX67*Index_운영!BX$10,IF(NOT(BW135=0),NOT(Index_운영!BX67=0)*BW135*(1+$E135*Index_운영!BX243)*Index_운영!BX67,$C135*$D135/$C$1*Index_운영!BX67))</f>
        <v>0</v>
      </c>
      <c r="BY135" s="591">
        <f>IF(BY$2=0,$C135*$D135/$C$1*Index_운영!BY67*Index_운영!BY$10,IF(NOT(BX135=0),NOT(Index_운영!BY67=0)*BX135*(1+$E135*Index_운영!BY243)*Index_운영!BY67,$C135*$D135/$C$1*Index_운영!BY67))</f>
        <v>0</v>
      </c>
      <c r="BZ135" s="591">
        <f>IF(BZ$2=0,$C135*$D135/$C$1*Index_운영!BZ67*Index_운영!BZ$10,IF(NOT(BY135=0),NOT(Index_운영!BZ67=0)*BY135*(1+$E135*Index_운영!BZ243)*Index_운영!BZ67,$C135*$D135/$C$1*Index_운영!BZ67))</f>
        <v>0</v>
      </c>
      <c r="CA135" s="591">
        <f>IF(CA$2=0,$C135*$D135/$C$1*Index_운영!CA67*Index_운영!CA$10,IF(NOT(BZ135=0),NOT(Index_운영!CA67=0)*BZ135*(1+$E135*Index_운영!CA243)*Index_운영!CA67,$C135*$D135/$C$1*Index_운영!CA67))</f>
        <v>0</v>
      </c>
      <c r="CB135" s="591">
        <f>IF(CB$2=0,$C135*$D135/$C$1*Index_운영!CB67*Index_운영!CB$10,IF(NOT(CA135=0),NOT(Index_운영!CB67=0)*CA135*(1+$E135*Index_운영!CB243)*Index_운영!CB67,$C135*$D135/$C$1*Index_운영!CB67))</f>
        <v>0</v>
      </c>
      <c r="CC135" s="591">
        <f>IF(CC$2=0,$C135*$D135/$C$1*Index_운영!CC67*Index_운영!CC$10,IF(NOT(CB135=0),NOT(Index_운영!CC67=0)*CB135*(1+$E135*Index_운영!CC243)*Index_운영!CC67,$C135*$D135/$C$1*Index_운영!CC67))</f>
        <v>0</v>
      </c>
      <c r="CD135" s="591">
        <f>IF(CD$2=0,$C135*$D135/$C$1*Index_운영!CD67*Index_운영!CD$10,IF(NOT(CC135=0),NOT(Index_운영!CD67=0)*CC135*(1+$E135*Index_운영!CD243)*Index_운영!CD67,$C135*$D135/$C$1*Index_운영!CD67))</f>
        <v>0</v>
      </c>
      <c r="CE135" s="591">
        <f>IF(CE$2=0,$C135*$D135/$C$1*Index_운영!CE67*Index_운영!CE$10,IF(NOT(CD135=0),NOT(Index_운영!CE67=0)*CD135*(1+$E135*Index_운영!CE243)*Index_운영!CE67,$C135*$D135/$C$1*Index_운영!CE67))</f>
        <v>0</v>
      </c>
      <c r="CF135" s="591">
        <f>IF(CF$2=0,$C135*$D135/$C$1*Index_운영!CF67*Index_운영!CF$10,IF(NOT(CE135=0),NOT(Index_운영!CF67=0)*CE135*(1+$E135*Index_운영!CF243)*Index_운영!CF67,$C135*$D135/$C$1*Index_운영!CF67))</f>
        <v>0</v>
      </c>
      <c r="CG135" s="591">
        <f>IF(CG$2=0,$C135*$D135/$C$1*Index_운영!CG67*Index_운영!CG$10,IF(NOT(CF135=0),NOT(Index_운영!CG67=0)*CF135*(1+$E135*Index_운영!CG243)*Index_운영!CG67,$C135*$D135/$C$1*Index_운영!CG67))</f>
        <v>0</v>
      </c>
      <c r="CH135" s="591">
        <f>IF(CH$2=0,$C135*$D135/$C$1*Index_운영!CH67*Index_운영!CH$10,IF(NOT(CG135=0),NOT(Index_운영!CH67=0)*CG135*(1+$E135*Index_운영!CH243)*Index_운영!CH67,$C135*$D135/$C$1*Index_운영!CH67))</f>
        <v>0</v>
      </c>
      <c r="CI135" s="591">
        <f>IF(CI$2=0,$C135*$D135/$C$1*Index_운영!CI67*Index_운영!CI$10,IF(NOT(CH135=0),NOT(Index_운영!CI67=0)*CH135*(1+$E135*Index_운영!CI243)*Index_운영!CI67,$C135*$D135/$C$1*Index_운영!CI67))</f>
        <v>0</v>
      </c>
      <c r="CJ135" s="591">
        <f>IF(CJ$2=0,$C135*$D135/$C$1*Index_운영!CJ67*Index_운영!CJ$10,IF(NOT(CI135=0),NOT(Index_운영!CJ67=0)*CI135*(1+$E135*Index_운영!CJ243)*Index_운영!CJ67,$C135*$D135/$C$1*Index_운영!CJ67))</f>
        <v>0</v>
      </c>
      <c r="CK135" s="591">
        <f>IF(CK$2=0,$C135*$D135/$C$1*Index_운영!CK67*Index_운영!CK$10,IF(NOT(CJ135=0),NOT(Index_운영!CK67=0)*CJ135*(1+$E135*Index_운영!CK243)*Index_운영!CK67,$C135*$D135/$C$1*Index_운영!CK67))</f>
        <v>0</v>
      </c>
      <c r="CL135" s="591">
        <f>IF(CL$2=0,$C135*$D135/$C$1*Index_운영!CL67*Index_운영!CL$10,IF(NOT(CK135=0),NOT(Index_운영!CL67=0)*CK135*(1+$E135*Index_운영!CL243)*Index_운영!CL67,$C135*$D135/$C$1*Index_운영!CL67))</f>
        <v>0</v>
      </c>
      <c r="CM135" s="591">
        <f>IF(CM$2=0,$C135*$D135/$C$1*Index_운영!CM67*Index_운영!CM$10,IF(NOT(CL135=0),NOT(Index_운영!CM67=0)*CL135*(1+$E135*Index_운영!CM243)*Index_운영!CM67,$C135*$D135/$C$1*Index_운영!CM67))</f>
        <v>0</v>
      </c>
      <c r="CN135" s="591">
        <f>IF(CN$2=0,$C135*$D135/$C$1*Index_운영!CN67*Index_운영!CN$10,IF(NOT(CM135=0),NOT(Index_운영!CN67=0)*CM135*(1+$E135*Index_운영!CN243)*Index_운영!CN67,$C135*$D135/$C$1*Index_운영!CN67))</f>
        <v>0</v>
      </c>
      <c r="CO135" s="591">
        <f>IF(CO$2=0,$C135*$D135/$C$1*Index_운영!CO67*Index_운영!CO$10,IF(NOT(CN135=0),NOT(Index_운영!CO67=0)*CN135*(1+$E135*Index_운영!CO243)*Index_운영!CO67,$C135*$D135/$C$1*Index_운영!CO67))</f>
        <v>0</v>
      </c>
      <c r="CP135" s="591">
        <f>IF(CP$2=0,$C135*$D135/$C$1*Index_운영!CP67*Index_운영!CP$10,IF(NOT(CO135=0),NOT(Index_운영!CP67=0)*CO135*(1+$E135*Index_운영!CP243)*Index_운영!CP67,$C135*$D135/$C$1*Index_운영!CP67))</f>
        <v>0</v>
      </c>
      <c r="CQ135" s="591">
        <f>IF(CQ$2=0,$C135*$D135/$C$1*Index_운영!CQ67*Index_운영!CQ$10,IF(NOT(CP135=0),NOT(Index_운영!CQ67=0)*CP135*(1+$E135*Index_운영!CQ243)*Index_운영!CQ67,$C135*$D135/$C$1*Index_운영!CQ67))</f>
        <v>0</v>
      </c>
      <c r="CR135" s="591">
        <f>IF(CR$2=0,$C135*$D135/$C$1*Index_운영!CR67*Index_운영!CR$10,IF(NOT(CQ135=0),NOT(Index_운영!CR67=0)*CQ135*(1+$E135*Index_운영!CR243)*Index_운영!CR67,$C135*$D135/$C$1*Index_운영!CR67))</f>
        <v>0</v>
      </c>
      <c r="CS135" s="591">
        <f>IF(CS$2=0,$C135*$D135/$C$1*Index_운영!CS67*Index_운영!CS$10,IF(NOT(CR135=0),NOT(Index_운영!CS67=0)*CR135*(1+$E135*Index_운영!CS243)*Index_운영!CS67,$C135*$D135/$C$1*Index_운영!CS67))</f>
        <v>0</v>
      </c>
      <c r="CT135" s="591">
        <f>IF(CT$2=0,$C135*$D135/$C$1*Index_운영!CT67*Index_운영!CT$10,IF(NOT(CS135=0),NOT(Index_운영!CT67=0)*CS135*(1+$E135*Index_운영!CT243)*Index_운영!CT67,$C135*$D135/$C$1*Index_운영!CT67))</f>
        <v>0</v>
      </c>
      <c r="CU135" s="591">
        <f>IF(CU$2=0,$C135*$D135/$C$1*Index_운영!CU67*Index_운영!CU$10,IF(NOT(CT135=0),NOT(Index_운영!CU67=0)*CT135*(1+$E135*Index_운영!CU243)*Index_운영!CU67,$C135*$D135/$C$1*Index_운영!CU67))</f>
        <v>0</v>
      </c>
      <c r="CV135" s="591">
        <f>IF(CV$2=0,$C135*$D135/$C$1*Index_운영!CV67*Index_운영!CV$10,IF(NOT(CU135=0),NOT(Index_운영!CV67=0)*CU135*(1+$E135*Index_운영!CV243)*Index_운영!CV67,$C135*$D135/$C$1*Index_운영!CV67))</f>
        <v>0</v>
      </c>
      <c r="CW135" s="591">
        <f>IF(CW$2=0,$C135*$D135/$C$1*Index_운영!CW67*Index_운영!CW$10,IF(NOT(CV135=0),NOT(Index_운영!CW67=0)*CV135*(1+$E135*Index_운영!CW243)*Index_운영!CW67,$C135*$D135/$C$1*Index_운영!CW67))</f>
        <v>0</v>
      </c>
      <c r="CX135" s="591">
        <f>IF(CX$2=0,$C135*$D135/$C$1*Index_운영!CX67*Index_운영!CX$10,IF(NOT(CW135=0),NOT(Index_운영!CX67=0)*CW135*(1+$E135*Index_운영!CX243)*Index_운영!CX67,$C135*$D135/$C$1*Index_운영!CX67))</f>
        <v>0</v>
      </c>
      <c r="CY135" s="591">
        <f>IF(CY$2=0,$C135*$D135/$C$1*Index_운영!CY67*Index_운영!CY$10,IF(NOT(CX135=0),NOT(Index_운영!CY67=0)*CX135*(1+$E135*Index_운영!CY243)*Index_운영!CY67,$C135*$D135/$C$1*Index_운영!CY67))</f>
        <v>0</v>
      </c>
      <c r="CZ135" s="591">
        <f>IF(CZ$2=0,$C135*$D135/$C$1*Index_운영!CZ67*Index_운영!CZ$10,IF(NOT(CY135=0),NOT(Index_운영!CZ67=0)*CY135*(1+$E135*Index_운영!CZ243)*Index_운영!CZ67,$C135*$D135/$C$1*Index_운영!CZ67))</f>
        <v>0</v>
      </c>
      <c r="DA135" s="591">
        <f>IF(DA$2=0,$C135*$D135/$C$1*Index_운영!DA67*Index_운영!DA$10,IF(NOT(CZ135=0),NOT(Index_운영!DA67=0)*CZ135*(1+$E135*Index_운영!DA243)*Index_운영!DA67,$C135*$D135/$C$1*Index_운영!DA67))</f>
        <v>0</v>
      </c>
      <c r="DB135" s="591">
        <f>IF(DB$2=0,$C135*$D135/$C$1*Index_운영!DB67*Index_운영!DB$10,IF(NOT(DA135=0),NOT(Index_운영!DB67=0)*DA135*(1+$E135*Index_운영!DB243)*Index_운영!DB67,$C135*$D135/$C$1*Index_운영!DB67))</f>
        <v>0</v>
      </c>
      <c r="DC135" s="591">
        <f>IF(DC$2=0,$C135*$D135/$C$1*Index_운영!DC67*Index_운영!DC$10,IF(NOT(DB135=0),NOT(Index_운영!DC67=0)*DB135*(1+$E135*Index_운영!DC243)*Index_운영!DC67,$C135*$D135/$C$1*Index_운영!DC67))</f>
        <v>0</v>
      </c>
      <c r="DD135" s="591">
        <f>IF(DD$2=0,$C135*$D135/$C$1*Index_운영!DD67*Index_운영!DD$10,IF(NOT(DC135=0),NOT(Index_운영!DD67=0)*DC135*(1+$E135*Index_운영!DD243)*Index_운영!DD67,$C135*$D135/$C$1*Index_운영!DD67))</f>
        <v>0</v>
      </c>
      <c r="DE135" s="591">
        <f>IF(DE$2=0,$C135*$D135/$C$1*Index_운영!DE67*Index_운영!DE$10,IF(NOT(DD135=0),NOT(Index_운영!DE67=0)*DD135*(1+$E135*Index_운영!DE243)*Index_운영!DE67,$C135*$D135/$C$1*Index_운영!DE67))</f>
        <v>0</v>
      </c>
      <c r="DF135" s="591">
        <f>IF(DF$2=0,$C135*$D135/$C$1*Index_운영!DF67*Index_운영!DF$10,IF(NOT(DE135=0),NOT(Index_운영!DF67=0)*DE135*(1+$E135*Index_운영!DF243)*Index_운영!DF67,$C135*$D135/$C$1*Index_운영!DF67))</f>
        <v>0</v>
      </c>
      <c r="DG135" s="591">
        <f>IF(DG$2=0,$C135*$D135/$C$1*Index_운영!DG67*Index_운영!DG$10,IF(NOT(DF135=0),NOT(Index_운영!DG67=0)*DF135*(1+$E135*Index_운영!DG243)*Index_운영!DG67,$C135*$D135/$C$1*Index_운영!DG67))</f>
        <v>0</v>
      </c>
      <c r="DH135" s="591">
        <f>IF(DH$2=0,$C135*$D135/$C$1*Index_운영!DH67*Index_운영!DH$10,IF(NOT(DG135=0),NOT(Index_운영!DH67=0)*DG135*(1+$E135*Index_운영!DH243)*Index_운영!DH67,$C135*$D135/$C$1*Index_운영!DH67))</f>
        <v>0</v>
      </c>
      <c r="DI135" s="591">
        <f>IF(DI$2=0,$C135*$D135/$C$1*Index_운영!DI67*Index_운영!DI$10,IF(NOT(DH135=0),NOT(Index_운영!DI67=0)*DH135*(1+$E135*Index_운영!DI243)*Index_운영!DI67,$C135*$D135/$C$1*Index_운영!DI67))</f>
        <v>0</v>
      </c>
      <c r="DJ135" s="591">
        <f>IF(DJ$2=0,$C135*$D135/$C$1*Index_운영!DJ67*Index_운영!DJ$10,IF(NOT(DI135=0),NOT(Index_운영!DJ67=0)*DI135*(1+$E135*Index_운영!DJ243)*Index_운영!DJ67,$C135*$D135/$C$1*Index_운영!DJ67))</f>
        <v>0</v>
      </c>
      <c r="DK135" s="591">
        <f>IF(DK$2=0,$C135*$D135/$C$1*Index_운영!DK67*Index_운영!DK$10,IF(NOT(DJ135=0),NOT(Index_운영!DK67=0)*DJ135*(1+$E135*Index_운영!DK243)*Index_운영!DK67,$C135*$D135/$C$1*Index_운영!DK67))</f>
        <v>0</v>
      </c>
      <c r="DL135" s="591">
        <f>IF(DL$2=0,$C135*$D135/$C$1*Index_운영!DL67*Index_운영!DL$10,IF(NOT(DK135=0),NOT(Index_운영!DL67=0)*DK135*(1+$E135*Index_운영!DL243)*Index_운영!DL67,$C135*$D135/$C$1*Index_운영!DL67))</f>
        <v>0</v>
      </c>
      <c r="DM135" s="591">
        <f>IF(DM$2=0,$C135*$D135/$C$1*Index_운영!DM67*Index_운영!DM$10,IF(NOT(DL135=0),NOT(Index_운영!DM67=0)*DL135*(1+$E135*Index_운영!DM243)*Index_운영!DM67,$C135*$D135/$C$1*Index_운영!DM67))</f>
        <v>0</v>
      </c>
      <c r="DN135" s="591">
        <f>IF(DN$2=0,$C135*$D135/$C$1*Index_운영!DN67*Index_운영!DN$10,IF(NOT(DM135=0),NOT(Index_운영!DN67=0)*DM135*(1+$E135*Index_운영!DN243)*Index_운영!DN67,$C135*$D135/$C$1*Index_운영!DN67))</f>
        <v>0</v>
      </c>
      <c r="DO135" s="591">
        <f>IF(DO$2=0,$C135*$D135/$C$1*Index_운영!DO67*Index_운영!DO$10,IF(NOT(DN135=0),NOT(Index_운영!DO67=0)*DN135*(1+$E135*Index_운영!DO243)*Index_운영!DO67,$C135*$D135/$C$1*Index_운영!DO67))</f>
        <v>0</v>
      </c>
      <c r="DP135" s="591">
        <f>IF(DP$2=0,$C135*$D135/$C$1*Index_운영!DP67*Index_운영!DP$10,IF(NOT(DO135=0),NOT(Index_운영!DP67=0)*DO135*(1+$E135*Index_운영!DP243)*Index_운영!DP67,$C135*$D135/$C$1*Index_운영!DP67))</f>
        <v>0</v>
      </c>
      <c r="DQ135" s="591">
        <f>IF(DQ$2=0,$C135*$D135/$C$1*Index_운영!DQ67*Index_운영!DQ$10,IF(NOT(DP135=0),NOT(Index_운영!DQ67=0)*DP135*(1+$E135*Index_운영!DQ243)*Index_운영!DQ67,$C135*$D135/$C$1*Index_운영!DQ67))</f>
        <v>0</v>
      </c>
      <c r="DR135" s="591">
        <f>IF(DR$2=0,$C135*$D135/$C$1*Index_운영!DR67*Index_운영!DR$10,IF(NOT(DQ135=0),NOT(Index_운영!DR67=0)*DQ135*(1+$E135*Index_운영!DR243)*Index_운영!DR67,$C135*$D135/$C$1*Index_운영!DR67))</f>
        <v>0</v>
      </c>
      <c r="DS135" s="591">
        <f>IF(DS$2=0,$C135*$D135/$C$1*Index_운영!DS67*Index_운영!DS$10,IF(NOT(DR135=0),NOT(Index_운영!DS67=0)*DR135*(1+$E135*Index_운영!DS243)*Index_운영!DS67,$C135*$D135/$C$1*Index_운영!DS67))</f>
        <v>0</v>
      </c>
      <c r="DT135" s="591">
        <f>IF(DT$2=0,$C135*$D135/$C$1*Index_운영!DT67*Index_운영!DT$10,IF(NOT(DS135=0),NOT(Index_운영!DT67=0)*DS135*(1+$E135*Index_운영!DT243)*Index_운영!DT67,$C135*$D135/$C$1*Index_운영!DT67))</f>
        <v>0</v>
      </c>
      <c r="DU135" s="591">
        <f>IF(DU$2=0,$C135*$D135/$C$1*Index_운영!DU67*Index_운영!DU$10,IF(NOT(DT135=0),NOT(Index_운영!DU67=0)*DT135*(1+$E135*Index_운영!DU243)*Index_운영!DU67,$C135*$D135/$C$1*Index_운영!DU67))</f>
        <v>0</v>
      </c>
      <c r="DV135" s="591">
        <f>IF(DV$2=0,$C135*$D135/$C$1*Index_운영!DV67*Index_운영!DV$10,IF(NOT(DU135=0),NOT(Index_운영!DV67=0)*DU135*(1+$E135*Index_운영!DV243)*Index_운영!DV67,$C135*$D135/$C$1*Index_운영!DV67))</f>
        <v>0</v>
      </c>
    </row>
    <row r="136" spans="1:126" s="485" customFormat="1" outlineLevel="1" x14ac:dyDescent="0.4">
      <c r="A136" s="737"/>
      <c r="B136" s="464">
        <f>'Rent Roll'!$B42</f>
        <v>0</v>
      </c>
      <c r="C136" s="1219">
        <f>'Rent Roll'!$K42</f>
        <v>0</v>
      </c>
      <c r="D136" s="1220">
        <f>'Rent Roll'!$S42</f>
        <v>0</v>
      </c>
      <c r="E136" s="1221">
        <f>'Rent Roll'!$T42</f>
        <v>0</v>
      </c>
      <c r="F136" s="588">
        <f>IF(F$2=0,$C136*$D136/$C$1*Index_운영!F68*Index_운영!F$10,IF(NOT(E136=0),NOT(Index_운영!F68=0)*E136*(1+$E136*Index_운영!F244)*Index_운영!F68,$C136*$D136/$C$1*Index_운영!F68))</f>
        <v>0</v>
      </c>
      <c r="G136" s="591">
        <f>IF(G$2=0,$C136*$D136/$C$1*Index_운영!G68*Index_운영!G$10,IF(NOT(F136=0),NOT(Index_운영!G68=0)*F136*(1+$E136*Index_운영!G244)*Index_운영!G68,$C136*$D136/$C$1*Index_운영!G68))</f>
        <v>0</v>
      </c>
      <c r="H136" s="591">
        <f>IF(H$2=0,$C136*$D136/$C$1*Index_운영!H68*Index_운영!H$10,IF(NOT(G136=0),NOT(Index_운영!H68=0)*G136*(1+$E136*Index_운영!H244)*Index_운영!H68,$C136*$D136/$C$1*Index_운영!H68))</f>
        <v>0</v>
      </c>
      <c r="I136" s="591">
        <f>IF(I$2=0,$C136*$D136/$C$1*Index_운영!I68*Index_운영!I$10,IF(NOT(H136=0),NOT(Index_운영!I68=0)*H136*(1+$E136*Index_운영!I244)*Index_운영!I68,$C136*$D136/$C$1*Index_운영!I68))</f>
        <v>0</v>
      </c>
      <c r="J136" s="591">
        <f>IF(J$2=0,$C136*$D136/$C$1*Index_운영!J68*Index_운영!J$10,IF(NOT(I136=0),NOT(Index_운영!J68=0)*I136*(1+$E136*Index_운영!J244)*Index_운영!J68,$C136*$D136/$C$1*Index_운영!J68))</f>
        <v>0</v>
      </c>
      <c r="K136" s="591">
        <f>IF(K$2=0,$C136*$D136/$C$1*Index_운영!K68*Index_운영!K$10,IF(NOT(J136=0),NOT(Index_운영!K68=0)*J136*(1+$E136*Index_운영!K244)*Index_운영!K68,$C136*$D136/$C$1*Index_운영!K68))</f>
        <v>0</v>
      </c>
      <c r="L136" s="591">
        <f>IF(L$2=0,$C136*$D136/$C$1*Index_운영!L68*Index_운영!L$10,IF(NOT(K136=0),NOT(Index_운영!L68=0)*K136*(1+$E136*Index_운영!L244)*Index_운영!L68,$C136*$D136/$C$1*Index_운영!L68))</f>
        <v>0</v>
      </c>
      <c r="M136" s="591">
        <f>IF(M$2=0,$C136*$D136/$C$1*Index_운영!M68*Index_운영!M$10,IF(NOT(L136=0),NOT(Index_운영!M68=0)*L136*(1+$E136*Index_운영!M244)*Index_운영!M68,$C136*$D136/$C$1*Index_운영!M68))</f>
        <v>0</v>
      </c>
      <c r="N136" s="591">
        <f>IF(N$2=0,$C136*$D136/$C$1*Index_운영!N68*Index_운영!N$10,IF(NOT(M136=0),NOT(Index_운영!N68=0)*M136*(1+$E136*Index_운영!N244)*Index_운영!N68,$C136*$D136/$C$1*Index_운영!N68))</f>
        <v>0</v>
      </c>
      <c r="O136" s="591">
        <f>IF(O$2=0,$C136*$D136/$C$1*Index_운영!O68*Index_운영!O$10,IF(NOT(N136=0),NOT(Index_운영!O68=0)*N136*(1+$E136*Index_운영!O244)*Index_운영!O68,$C136*$D136/$C$1*Index_운영!O68))</f>
        <v>0</v>
      </c>
      <c r="P136" s="591">
        <f>IF(P$2=0,$C136*$D136/$C$1*Index_운영!P68*Index_운영!P$10,IF(NOT(O136=0),NOT(Index_운영!P68=0)*O136*(1+$E136*Index_운영!P244)*Index_운영!P68,$C136*$D136/$C$1*Index_운영!P68))</f>
        <v>0</v>
      </c>
      <c r="Q136" s="591">
        <f>IF(Q$2=0,$C136*$D136/$C$1*Index_운영!Q68*Index_운영!Q$10,IF(NOT(P136=0),NOT(Index_운영!Q68=0)*P136*(1+$E136*Index_운영!Q244)*Index_운영!Q68,$C136*$D136/$C$1*Index_운영!Q68))</f>
        <v>0</v>
      </c>
      <c r="R136" s="591">
        <f>IF(R$2=0,$C136*$D136/$C$1*Index_운영!R68*Index_운영!R$10,IF(NOT(Q136=0),NOT(Index_운영!R68=0)*Q136*(1+$E136*Index_운영!R244)*Index_운영!R68,$C136*$D136/$C$1*Index_운영!R68))</f>
        <v>0</v>
      </c>
      <c r="S136" s="591">
        <f>IF(S$2=0,$C136*$D136/$C$1*Index_운영!S68*Index_운영!S$10,IF(NOT(R136=0),NOT(Index_운영!S68=0)*R136*(1+$E136*Index_운영!S244)*Index_운영!S68,$C136*$D136/$C$1*Index_운영!S68))</f>
        <v>0</v>
      </c>
      <c r="T136" s="591">
        <f>IF(T$2=0,$C136*$D136/$C$1*Index_운영!T68*Index_운영!T$10,IF(NOT(S136=0),NOT(Index_운영!T68=0)*S136*(1+$E136*Index_운영!T244)*Index_운영!T68,$C136*$D136/$C$1*Index_운영!T68))</f>
        <v>0</v>
      </c>
      <c r="U136" s="591">
        <f>IF(U$2=0,$C136*$D136/$C$1*Index_운영!U68*Index_운영!U$10,IF(NOT(T136=0),NOT(Index_운영!U68=0)*T136*(1+$E136*Index_운영!U244)*Index_운영!U68,$C136*$D136/$C$1*Index_운영!U68))</f>
        <v>0</v>
      </c>
      <c r="V136" s="591">
        <f>IF(V$2=0,$C136*$D136/$C$1*Index_운영!V68*Index_운영!V$10,IF(NOT(U136=0),NOT(Index_운영!V68=0)*U136*(1+$E136*Index_운영!V244)*Index_운영!V68,$C136*$D136/$C$1*Index_운영!V68))</f>
        <v>0</v>
      </c>
      <c r="W136" s="591">
        <f>IF(W$2=0,$C136*$D136/$C$1*Index_운영!W68*Index_운영!W$10,IF(NOT(V136=0),NOT(Index_운영!W68=0)*V136*(1+$E136*Index_운영!W244)*Index_운영!W68,$C136*$D136/$C$1*Index_운영!W68))</f>
        <v>0</v>
      </c>
      <c r="X136" s="591">
        <f>IF(X$2=0,$C136*$D136/$C$1*Index_운영!X68*Index_운영!X$10,IF(NOT(W136=0),NOT(Index_운영!X68=0)*W136*(1+$E136*Index_운영!X244)*Index_운영!X68,$C136*$D136/$C$1*Index_운영!X68))</f>
        <v>0</v>
      </c>
      <c r="Y136" s="591">
        <f>IF(Y$2=0,$C136*$D136/$C$1*Index_운영!Y68*Index_운영!Y$10,IF(NOT(X136=0),NOT(Index_운영!Y68=0)*X136*(1+$E136*Index_운영!Y244)*Index_운영!Y68,$C136*$D136/$C$1*Index_운영!Y68))</f>
        <v>0</v>
      </c>
      <c r="Z136" s="591">
        <f>IF(Z$2=0,$C136*$D136/$C$1*Index_운영!Z68*Index_운영!Z$10,IF(NOT(Y136=0),NOT(Index_운영!Z68=0)*Y136*(1+$E136*Index_운영!Z244)*Index_운영!Z68,$C136*$D136/$C$1*Index_운영!Z68))</f>
        <v>0</v>
      </c>
      <c r="AA136" s="591">
        <f>IF(AA$2=0,$C136*$D136/$C$1*Index_운영!AA68*Index_운영!AA$10,IF(NOT(Z136=0),NOT(Index_운영!AA68=0)*Z136*(1+$E136*Index_운영!AA244)*Index_운영!AA68,$C136*$D136/$C$1*Index_운영!AA68))</f>
        <v>0</v>
      </c>
      <c r="AB136" s="591">
        <f>IF(AB$2=0,$C136*$D136/$C$1*Index_운영!AB68*Index_운영!AB$10,IF(NOT(AA136=0),NOT(Index_운영!AB68=0)*AA136*(1+$E136*Index_운영!AB244)*Index_운영!AB68,$C136*$D136/$C$1*Index_운영!AB68))</f>
        <v>0</v>
      </c>
      <c r="AC136" s="591">
        <f>IF(AC$2=0,$C136*$D136/$C$1*Index_운영!AC68*Index_운영!AC$10,IF(NOT(AB136=0),NOT(Index_운영!AC68=0)*AB136*(1+$E136*Index_운영!AC244)*Index_운영!AC68,$C136*$D136/$C$1*Index_운영!AC68))</f>
        <v>0</v>
      </c>
      <c r="AD136" s="591">
        <f>IF(AD$2=0,$C136*$D136/$C$1*Index_운영!AD68*Index_운영!AD$10,IF(NOT(AC136=0),NOT(Index_운영!AD68=0)*AC136*(1+$E136*Index_운영!AD244)*Index_운영!AD68,$C136*$D136/$C$1*Index_운영!AD68))</f>
        <v>0</v>
      </c>
      <c r="AE136" s="591">
        <f>IF(AE$2=0,$C136*$D136/$C$1*Index_운영!AE68*Index_운영!AE$10,IF(NOT(AD136=0),NOT(Index_운영!AE68=0)*AD136*(1+$E136*Index_운영!AE244)*Index_운영!AE68,$C136*$D136/$C$1*Index_운영!AE68))</f>
        <v>0</v>
      </c>
      <c r="AF136" s="591">
        <f>IF(AF$2=0,$C136*$D136/$C$1*Index_운영!AF68*Index_운영!AF$10,IF(NOT(AE136=0),NOT(Index_운영!AF68=0)*AE136*(1+$E136*Index_운영!AF244)*Index_운영!AF68,$C136*$D136/$C$1*Index_운영!AF68))</f>
        <v>0</v>
      </c>
      <c r="AG136" s="591">
        <f>IF(AG$2=0,$C136*$D136/$C$1*Index_운영!AG68*Index_운영!AG$10,IF(NOT(AF136=0),NOT(Index_운영!AG68=0)*AF136*(1+$E136*Index_운영!AG244)*Index_운영!AG68,$C136*$D136/$C$1*Index_운영!AG68))</f>
        <v>0</v>
      </c>
      <c r="AH136" s="591">
        <f>IF(AH$2=0,$C136*$D136/$C$1*Index_운영!AH68*Index_운영!AH$10,IF(NOT(AG136=0),NOT(Index_운영!AH68=0)*AG136*(1+$E136*Index_운영!AH244)*Index_운영!AH68,$C136*$D136/$C$1*Index_운영!AH68))</f>
        <v>0</v>
      </c>
      <c r="AI136" s="591">
        <f>IF(AI$2=0,$C136*$D136/$C$1*Index_운영!AI68*Index_운영!AI$10,IF(NOT(AH136=0),NOT(Index_운영!AI68=0)*AH136*(1+$E136*Index_운영!AI244)*Index_운영!AI68,$C136*$D136/$C$1*Index_운영!AI68))</f>
        <v>0</v>
      </c>
      <c r="AJ136" s="591">
        <f>IF(AJ$2=0,$C136*$D136/$C$1*Index_운영!AJ68*Index_운영!AJ$10,IF(NOT(AI136=0),NOT(Index_운영!AJ68=0)*AI136*(1+$E136*Index_운영!AJ244)*Index_운영!AJ68,$C136*$D136/$C$1*Index_운영!AJ68))</f>
        <v>0</v>
      </c>
      <c r="AK136" s="591">
        <f>IF(AK$2=0,$C136*$D136/$C$1*Index_운영!AK68*Index_운영!AK$10,IF(NOT(AJ136=0),NOT(Index_운영!AK68=0)*AJ136*(1+$E136*Index_운영!AK244)*Index_운영!AK68,$C136*$D136/$C$1*Index_운영!AK68))</f>
        <v>0</v>
      </c>
      <c r="AL136" s="591">
        <f>IF(AL$2=0,$C136*$D136/$C$1*Index_운영!AL68*Index_운영!AL$10,IF(NOT(AK136=0),NOT(Index_운영!AL68=0)*AK136*(1+$E136*Index_운영!AL244)*Index_운영!AL68,$C136*$D136/$C$1*Index_운영!AL68))</f>
        <v>0</v>
      </c>
      <c r="AM136" s="591">
        <f>IF(AM$2=0,$C136*$D136/$C$1*Index_운영!AM68*Index_운영!AM$10,IF(NOT(AL136=0),NOT(Index_운영!AM68=0)*AL136*(1+$E136*Index_운영!AM244)*Index_운영!AM68,$C136*$D136/$C$1*Index_운영!AM68))</f>
        <v>0</v>
      </c>
      <c r="AN136" s="591">
        <f>IF(AN$2=0,$C136*$D136/$C$1*Index_운영!AN68*Index_운영!AN$10,IF(NOT(AM136=0),NOT(Index_운영!AN68=0)*AM136*(1+$E136*Index_운영!AN244)*Index_운영!AN68,$C136*$D136/$C$1*Index_운영!AN68))</f>
        <v>0</v>
      </c>
      <c r="AO136" s="591">
        <f>IF(AO$2=0,$C136*$D136/$C$1*Index_운영!AO68*Index_운영!AO$10,IF(NOT(AN136=0),NOT(Index_운영!AO68=0)*AN136*(1+$E136*Index_운영!AO244)*Index_운영!AO68,$C136*$D136/$C$1*Index_운영!AO68))</f>
        <v>0</v>
      </c>
      <c r="AP136" s="591">
        <f>IF(AP$2=0,$C136*$D136/$C$1*Index_운영!AP68*Index_운영!AP$10,IF(NOT(AO136=0),NOT(Index_운영!AP68=0)*AO136*(1+$E136*Index_운영!AP244)*Index_운영!AP68,$C136*$D136/$C$1*Index_운영!AP68))</f>
        <v>0</v>
      </c>
      <c r="AQ136" s="591">
        <f>IF(AQ$2=0,$C136*$D136/$C$1*Index_운영!AQ68*Index_운영!AQ$10,IF(NOT(AP136=0),NOT(Index_운영!AQ68=0)*AP136*(1+$E136*Index_운영!AQ244)*Index_운영!AQ68,$C136*$D136/$C$1*Index_운영!AQ68))</f>
        <v>0</v>
      </c>
      <c r="AR136" s="591">
        <f>IF(AR$2=0,$C136*$D136/$C$1*Index_운영!AR68*Index_운영!AR$10,IF(NOT(AQ136=0),NOT(Index_운영!AR68=0)*AQ136*(1+$E136*Index_운영!AR244)*Index_운영!AR68,$C136*$D136/$C$1*Index_운영!AR68))</f>
        <v>0</v>
      </c>
      <c r="AS136" s="591">
        <f>IF(AS$2=0,$C136*$D136/$C$1*Index_운영!AS68*Index_운영!AS$10,IF(NOT(AR136=0),NOT(Index_운영!AS68=0)*AR136*(1+$E136*Index_운영!AS244)*Index_운영!AS68,$C136*$D136/$C$1*Index_운영!AS68))</f>
        <v>0</v>
      </c>
      <c r="AT136" s="591">
        <f>IF(AT$2=0,$C136*$D136/$C$1*Index_운영!AT68*Index_운영!AT$10,IF(NOT(AS136=0),NOT(Index_운영!AT68=0)*AS136*(1+$E136*Index_운영!AT244)*Index_운영!AT68,$C136*$D136/$C$1*Index_운영!AT68))</f>
        <v>0</v>
      </c>
      <c r="AU136" s="591">
        <f>IF(AU$2=0,$C136*$D136/$C$1*Index_운영!AU68*Index_운영!AU$10,IF(NOT(AT136=0),NOT(Index_운영!AU68=0)*AT136*(1+$E136*Index_운영!AU244)*Index_운영!AU68,$C136*$D136/$C$1*Index_운영!AU68))</f>
        <v>0</v>
      </c>
      <c r="AV136" s="591">
        <f>IF(AV$2=0,$C136*$D136/$C$1*Index_운영!AV68*Index_운영!AV$10,IF(NOT(AU136=0),NOT(Index_운영!AV68=0)*AU136*(1+$E136*Index_운영!AV244)*Index_운영!AV68,$C136*$D136/$C$1*Index_운영!AV68))</f>
        <v>0</v>
      </c>
      <c r="AW136" s="591">
        <f>IF(AW$2=0,$C136*$D136/$C$1*Index_운영!AW68*Index_운영!AW$10,IF(NOT(AV136=0),NOT(Index_운영!AW68=0)*AV136*(1+$E136*Index_운영!AW244)*Index_운영!AW68,$C136*$D136/$C$1*Index_운영!AW68))</f>
        <v>0</v>
      </c>
      <c r="AX136" s="591">
        <f>IF(AX$2=0,$C136*$D136/$C$1*Index_운영!AX68*Index_운영!AX$10,IF(NOT(AW136=0),NOT(Index_운영!AX68=0)*AW136*(1+$E136*Index_운영!AX244)*Index_운영!AX68,$C136*$D136/$C$1*Index_운영!AX68))</f>
        <v>0</v>
      </c>
      <c r="AY136" s="591">
        <f>IF(AY$2=0,$C136*$D136/$C$1*Index_운영!AY68*Index_운영!AY$10,IF(NOT(AX136=0),NOT(Index_운영!AY68=0)*AX136*(1+$E136*Index_운영!AY244)*Index_운영!AY68,$C136*$D136/$C$1*Index_운영!AY68))</f>
        <v>0</v>
      </c>
      <c r="AZ136" s="591">
        <f>IF(AZ$2=0,$C136*$D136/$C$1*Index_운영!AZ68*Index_운영!AZ$10,IF(NOT(AY136=0),NOT(Index_운영!AZ68=0)*AY136*(1+$E136*Index_운영!AZ244)*Index_운영!AZ68,$C136*$D136/$C$1*Index_운영!AZ68))</f>
        <v>0</v>
      </c>
      <c r="BA136" s="591">
        <f>IF(BA$2=0,$C136*$D136/$C$1*Index_운영!BA68*Index_운영!BA$10,IF(NOT(AZ136=0),NOT(Index_운영!BA68=0)*AZ136*(1+$E136*Index_운영!BA244)*Index_운영!BA68,$C136*$D136/$C$1*Index_운영!BA68))</f>
        <v>0</v>
      </c>
      <c r="BB136" s="591">
        <f>IF(BB$2=0,$C136*$D136/$C$1*Index_운영!BB68*Index_운영!BB$10,IF(NOT(BA136=0),NOT(Index_운영!BB68=0)*BA136*(1+$E136*Index_운영!BB244)*Index_운영!BB68,$C136*$D136/$C$1*Index_운영!BB68))</f>
        <v>0</v>
      </c>
      <c r="BC136" s="591">
        <f>IF(BC$2=0,$C136*$D136/$C$1*Index_운영!BC68*Index_운영!BC$10,IF(NOT(BB136=0),NOT(Index_운영!BC68=0)*BB136*(1+$E136*Index_운영!BC244)*Index_운영!BC68,$C136*$D136/$C$1*Index_운영!BC68))</f>
        <v>0</v>
      </c>
      <c r="BD136" s="591">
        <f>IF(BD$2=0,$C136*$D136/$C$1*Index_운영!BD68*Index_운영!BD$10,IF(NOT(BC136=0),NOT(Index_운영!BD68=0)*BC136*(1+$E136*Index_운영!BD244)*Index_운영!BD68,$C136*$D136/$C$1*Index_운영!BD68))</f>
        <v>0</v>
      </c>
      <c r="BE136" s="591">
        <f>IF(BE$2=0,$C136*$D136/$C$1*Index_운영!BE68*Index_운영!BE$10,IF(NOT(BD136=0),NOT(Index_운영!BE68=0)*BD136*(1+$E136*Index_운영!BE244)*Index_운영!BE68,$C136*$D136/$C$1*Index_운영!BE68))</f>
        <v>0</v>
      </c>
      <c r="BF136" s="591">
        <f>IF(BF$2=0,$C136*$D136/$C$1*Index_운영!BF68*Index_운영!BF$10,IF(NOT(BE136=0),NOT(Index_운영!BF68=0)*BE136*(1+$E136*Index_운영!BF244)*Index_운영!BF68,$C136*$D136/$C$1*Index_운영!BF68))</f>
        <v>0</v>
      </c>
      <c r="BG136" s="591">
        <f>IF(BG$2=0,$C136*$D136/$C$1*Index_운영!BG68*Index_운영!BG$10,IF(NOT(BF136=0),NOT(Index_운영!BG68=0)*BF136*(1+$E136*Index_운영!BG244)*Index_운영!BG68,$C136*$D136/$C$1*Index_운영!BG68))</f>
        <v>0</v>
      </c>
      <c r="BH136" s="591">
        <f>IF(BH$2=0,$C136*$D136/$C$1*Index_운영!BH68*Index_운영!BH$10,IF(NOT(BG136=0),NOT(Index_운영!BH68=0)*BG136*(1+$E136*Index_운영!BH244)*Index_운영!BH68,$C136*$D136/$C$1*Index_운영!BH68))</f>
        <v>0</v>
      </c>
      <c r="BI136" s="591">
        <f>IF(BI$2=0,$C136*$D136/$C$1*Index_운영!BI68*Index_운영!BI$10,IF(NOT(BH136=0),NOT(Index_운영!BI68=0)*BH136*(1+$E136*Index_운영!BI244)*Index_운영!BI68,$C136*$D136/$C$1*Index_운영!BI68))</f>
        <v>0</v>
      </c>
      <c r="BJ136" s="591">
        <f>IF(BJ$2=0,$C136*$D136/$C$1*Index_운영!BJ68*Index_운영!BJ$10,IF(NOT(BI136=0),NOT(Index_운영!BJ68=0)*BI136*(1+$E136*Index_운영!BJ244)*Index_운영!BJ68,$C136*$D136/$C$1*Index_운영!BJ68))</f>
        <v>0</v>
      </c>
      <c r="BK136" s="591">
        <f>IF(BK$2=0,$C136*$D136/$C$1*Index_운영!BK68*Index_운영!BK$10,IF(NOT(BJ136=0),NOT(Index_운영!BK68=0)*BJ136*(1+$E136*Index_운영!BK244)*Index_운영!BK68,$C136*$D136/$C$1*Index_운영!BK68))</f>
        <v>0</v>
      </c>
      <c r="BL136" s="591">
        <f>IF(BL$2=0,$C136*$D136/$C$1*Index_운영!BL68*Index_운영!BL$10,IF(NOT(BK136=0),NOT(Index_운영!BL68=0)*BK136*(1+$E136*Index_운영!BL244)*Index_운영!BL68,$C136*$D136/$C$1*Index_운영!BL68))</f>
        <v>0</v>
      </c>
      <c r="BM136" s="591">
        <f>IF(BM$2=0,$C136*$D136/$C$1*Index_운영!BM68*Index_운영!BM$10,IF(NOT(BL136=0),NOT(Index_운영!BM68=0)*BL136*(1+$E136*Index_운영!BM244)*Index_운영!BM68,$C136*$D136/$C$1*Index_운영!BM68))</f>
        <v>0</v>
      </c>
      <c r="BN136" s="591">
        <f>IF(BN$2=0,$C136*$D136/$C$1*Index_운영!BN68*Index_운영!BN$10,IF(NOT(BM136=0),NOT(Index_운영!BN68=0)*BM136*(1+$E136*Index_운영!BN244)*Index_운영!BN68,$C136*$D136/$C$1*Index_운영!BN68))</f>
        <v>0</v>
      </c>
      <c r="BO136" s="591">
        <f>IF(BO$2=0,$C136*$D136/$C$1*Index_운영!BO68*Index_운영!BO$10,IF(NOT(BN136=0),NOT(Index_운영!BO68=0)*BN136*(1+$E136*Index_운영!BO244)*Index_운영!BO68,$C136*$D136/$C$1*Index_운영!BO68))</f>
        <v>0</v>
      </c>
      <c r="BP136" s="591">
        <f>IF(BP$2=0,$C136*$D136/$C$1*Index_운영!BP68*Index_운영!BP$10,IF(NOT(BO136=0),NOT(Index_운영!BP68=0)*BO136*(1+$E136*Index_운영!BP244)*Index_운영!BP68,$C136*$D136/$C$1*Index_운영!BP68))</f>
        <v>0</v>
      </c>
      <c r="BQ136" s="591">
        <f>IF(BQ$2=0,$C136*$D136/$C$1*Index_운영!BQ68*Index_운영!BQ$10,IF(NOT(BP136=0),NOT(Index_운영!BQ68=0)*BP136*(1+$E136*Index_운영!BQ244)*Index_운영!BQ68,$C136*$D136/$C$1*Index_운영!BQ68))</f>
        <v>0</v>
      </c>
      <c r="BR136" s="591">
        <f>IF(BR$2=0,$C136*$D136/$C$1*Index_운영!BR68*Index_운영!BR$10,IF(NOT(BQ136=0),NOT(Index_운영!BR68=0)*BQ136*(1+$E136*Index_운영!BR244)*Index_운영!BR68,$C136*$D136/$C$1*Index_운영!BR68))</f>
        <v>0</v>
      </c>
      <c r="BS136" s="591">
        <f>IF(BS$2=0,$C136*$D136/$C$1*Index_운영!BS68*Index_운영!BS$10,IF(NOT(BR136=0),NOT(Index_운영!BS68=0)*BR136*(1+$E136*Index_운영!BS244)*Index_운영!BS68,$C136*$D136/$C$1*Index_운영!BS68))</f>
        <v>0</v>
      </c>
      <c r="BT136" s="591">
        <f>IF(BT$2=0,$C136*$D136/$C$1*Index_운영!BT68*Index_운영!BT$10,IF(NOT(BS136=0),NOT(Index_운영!BT68=0)*BS136*(1+$E136*Index_운영!BT244)*Index_운영!BT68,$C136*$D136/$C$1*Index_운영!BT68))</f>
        <v>0</v>
      </c>
      <c r="BU136" s="591">
        <f>IF(BU$2=0,$C136*$D136/$C$1*Index_운영!BU68*Index_운영!BU$10,IF(NOT(BT136=0),NOT(Index_운영!BU68=0)*BT136*(1+$E136*Index_운영!BU244)*Index_운영!BU68,$C136*$D136/$C$1*Index_운영!BU68))</f>
        <v>0</v>
      </c>
      <c r="BV136" s="591">
        <f>IF(BV$2=0,$C136*$D136/$C$1*Index_운영!BV68*Index_운영!BV$10,IF(NOT(BU136=0),NOT(Index_운영!BV68=0)*BU136*(1+$E136*Index_운영!BV244)*Index_운영!BV68,$C136*$D136/$C$1*Index_운영!BV68))</f>
        <v>0</v>
      </c>
      <c r="BW136" s="591">
        <f>IF(BW$2=0,$C136*$D136/$C$1*Index_운영!BW68*Index_운영!BW$10,IF(NOT(BV136=0),NOT(Index_운영!BW68=0)*BV136*(1+$E136*Index_운영!BW244)*Index_운영!BW68,$C136*$D136/$C$1*Index_운영!BW68))</f>
        <v>0</v>
      </c>
      <c r="BX136" s="591">
        <f>IF(BX$2=0,$C136*$D136/$C$1*Index_운영!BX68*Index_운영!BX$10,IF(NOT(BW136=0),NOT(Index_운영!BX68=0)*BW136*(1+$E136*Index_운영!BX244)*Index_운영!BX68,$C136*$D136/$C$1*Index_운영!BX68))</f>
        <v>0</v>
      </c>
      <c r="BY136" s="591">
        <f>IF(BY$2=0,$C136*$D136/$C$1*Index_운영!BY68*Index_운영!BY$10,IF(NOT(BX136=0),NOT(Index_운영!BY68=0)*BX136*(1+$E136*Index_운영!BY244)*Index_운영!BY68,$C136*$D136/$C$1*Index_운영!BY68))</f>
        <v>0</v>
      </c>
      <c r="BZ136" s="591">
        <f>IF(BZ$2=0,$C136*$D136/$C$1*Index_운영!BZ68*Index_운영!BZ$10,IF(NOT(BY136=0),NOT(Index_운영!BZ68=0)*BY136*(1+$E136*Index_운영!BZ244)*Index_운영!BZ68,$C136*$D136/$C$1*Index_운영!BZ68))</f>
        <v>0</v>
      </c>
      <c r="CA136" s="591">
        <f>IF(CA$2=0,$C136*$D136/$C$1*Index_운영!CA68*Index_운영!CA$10,IF(NOT(BZ136=0),NOT(Index_운영!CA68=0)*BZ136*(1+$E136*Index_운영!CA244)*Index_운영!CA68,$C136*$D136/$C$1*Index_운영!CA68))</f>
        <v>0</v>
      </c>
      <c r="CB136" s="591">
        <f>IF(CB$2=0,$C136*$D136/$C$1*Index_운영!CB68*Index_운영!CB$10,IF(NOT(CA136=0),NOT(Index_운영!CB68=0)*CA136*(1+$E136*Index_운영!CB244)*Index_운영!CB68,$C136*$D136/$C$1*Index_운영!CB68))</f>
        <v>0</v>
      </c>
      <c r="CC136" s="591">
        <f>IF(CC$2=0,$C136*$D136/$C$1*Index_운영!CC68*Index_운영!CC$10,IF(NOT(CB136=0),NOT(Index_운영!CC68=0)*CB136*(1+$E136*Index_운영!CC244)*Index_운영!CC68,$C136*$D136/$C$1*Index_운영!CC68))</f>
        <v>0</v>
      </c>
      <c r="CD136" s="591">
        <f>IF(CD$2=0,$C136*$D136/$C$1*Index_운영!CD68*Index_운영!CD$10,IF(NOT(CC136=0),NOT(Index_운영!CD68=0)*CC136*(1+$E136*Index_운영!CD244)*Index_운영!CD68,$C136*$D136/$C$1*Index_운영!CD68))</f>
        <v>0</v>
      </c>
      <c r="CE136" s="591">
        <f>IF(CE$2=0,$C136*$D136/$C$1*Index_운영!CE68*Index_운영!CE$10,IF(NOT(CD136=0),NOT(Index_운영!CE68=0)*CD136*(1+$E136*Index_운영!CE244)*Index_운영!CE68,$C136*$D136/$C$1*Index_운영!CE68))</f>
        <v>0</v>
      </c>
      <c r="CF136" s="591">
        <f>IF(CF$2=0,$C136*$D136/$C$1*Index_운영!CF68*Index_운영!CF$10,IF(NOT(CE136=0),NOT(Index_운영!CF68=0)*CE136*(1+$E136*Index_운영!CF244)*Index_운영!CF68,$C136*$D136/$C$1*Index_운영!CF68))</f>
        <v>0</v>
      </c>
      <c r="CG136" s="591">
        <f>IF(CG$2=0,$C136*$D136/$C$1*Index_운영!CG68*Index_운영!CG$10,IF(NOT(CF136=0),NOT(Index_운영!CG68=0)*CF136*(1+$E136*Index_운영!CG244)*Index_운영!CG68,$C136*$D136/$C$1*Index_운영!CG68))</f>
        <v>0</v>
      </c>
      <c r="CH136" s="591">
        <f>IF(CH$2=0,$C136*$D136/$C$1*Index_운영!CH68*Index_운영!CH$10,IF(NOT(CG136=0),NOT(Index_운영!CH68=0)*CG136*(1+$E136*Index_운영!CH244)*Index_운영!CH68,$C136*$D136/$C$1*Index_운영!CH68))</f>
        <v>0</v>
      </c>
      <c r="CI136" s="591">
        <f>IF(CI$2=0,$C136*$D136/$C$1*Index_운영!CI68*Index_운영!CI$10,IF(NOT(CH136=0),NOT(Index_운영!CI68=0)*CH136*(1+$E136*Index_운영!CI244)*Index_운영!CI68,$C136*$D136/$C$1*Index_운영!CI68))</f>
        <v>0</v>
      </c>
      <c r="CJ136" s="591">
        <f>IF(CJ$2=0,$C136*$D136/$C$1*Index_운영!CJ68*Index_운영!CJ$10,IF(NOT(CI136=0),NOT(Index_운영!CJ68=0)*CI136*(1+$E136*Index_운영!CJ244)*Index_운영!CJ68,$C136*$D136/$C$1*Index_운영!CJ68))</f>
        <v>0</v>
      </c>
      <c r="CK136" s="591">
        <f>IF(CK$2=0,$C136*$D136/$C$1*Index_운영!CK68*Index_운영!CK$10,IF(NOT(CJ136=0),NOT(Index_운영!CK68=0)*CJ136*(1+$E136*Index_운영!CK244)*Index_운영!CK68,$C136*$D136/$C$1*Index_운영!CK68))</f>
        <v>0</v>
      </c>
      <c r="CL136" s="591">
        <f>IF(CL$2=0,$C136*$D136/$C$1*Index_운영!CL68*Index_운영!CL$10,IF(NOT(CK136=0),NOT(Index_운영!CL68=0)*CK136*(1+$E136*Index_운영!CL244)*Index_운영!CL68,$C136*$D136/$C$1*Index_운영!CL68))</f>
        <v>0</v>
      </c>
      <c r="CM136" s="591">
        <f>IF(CM$2=0,$C136*$D136/$C$1*Index_운영!CM68*Index_운영!CM$10,IF(NOT(CL136=0),NOT(Index_운영!CM68=0)*CL136*(1+$E136*Index_운영!CM244)*Index_운영!CM68,$C136*$D136/$C$1*Index_운영!CM68))</f>
        <v>0</v>
      </c>
      <c r="CN136" s="591">
        <f>IF(CN$2=0,$C136*$D136/$C$1*Index_운영!CN68*Index_운영!CN$10,IF(NOT(CM136=0),NOT(Index_운영!CN68=0)*CM136*(1+$E136*Index_운영!CN244)*Index_운영!CN68,$C136*$D136/$C$1*Index_운영!CN68))</f>
        <v>0</v>
      </c>
      <c r="CO136" s="591">
        <f>IF(CO$2=0,$C136*$D136/$C$1*Index_운영!CO68*Index_운영!CO$10,IF(NOT(CN136=0),NOT(Index_운영!CO68=0)*CN136*(1+$E136*Index_운영!CO244)*Index_운영!CO68,$C136*$D136/$C$1*Index_운영!CO68))</f>
        <v>0</v>
      </c>
      <c r="CP136" s="591">
        <f>IF(CP$2=0,$C136*$D136/$C$1*Index_운영!CP68*Index_운영!CP$10,IF(NOT(CO136=0),NOT(Index_운영!CP68=0)*CO136*(1+$E136*Index_운영!CP244)*Index_운영!CP68,$C136*$D136/$C$1*Index_운영!CP68))</f>
        <v>0</v>
      </c>
      <c r="CQ136" s="591">
        <f>IF(CQ$2=0,$C136*$D136/$C$1*Index_운영!CQ68*Index_운영!CQ$10,IF(NOT(CP136=0),NOT(Index_운영!CQ68=0)*CP136*(1+$E136*Index_운영!CQ244)*Index_운영!CQ68,$C136*$D136/$C$1*Index_운영!CQ68))</f>
        <v>0</v>
      </c>
      <c r="CR136" s="591">
        <f>IF(CR$2=0,$C136*$D136/$C$1*Index_운영!CR68*Index_운영!CR$10,IF(NOT(CQ136=0),NOT(Index_운영!CR68=0)*CQ136*(1+$E136*Index_운영!CR244)*Index_운영!CR68,$C136*$D136/$C$1*Index_운영!CR68))</f>
        <v>0</v>
      </c>
      <c r="CS136" s="591">
        <f>IF(CS$2=0,$C136*$D136/$C$1*Index_운영!CS68*Index_운영!CS$10,IF(NOT(CR136=0),NOT(Index_운영!CS68=0)*CR136*(1+$E136*Index_운영!CS244)*Index_운영!CS68,$C136*$D136/$C$1*Index_운영!CS68))</f>
        <v>0</v>
      </c>
      <c r="CT136" s="591">
        <f>IF(CT$2=0,$C136*$D136/$C$1*Index_운영!CT68*Index_운영!CT$10,IF(NOT(CS136=0),NOT(Index_운영!CT68=0)*CS136*(1+$E136*Index_운영!CT244)*Index_운영!CT68,$C136*$D136/$C$1*Index_운영!CT68))</f>
        <v>0</v>
      </c>
      <c r="CU136" s="591">
        <f>IF(CU$2=0,$C136*$D136/$C$1*Index_운영!CU68*Index_운영!CU$10,IF(NOT(CT136=0),NOT(Index_운영!CU68=0)*CT136*(1+$E136*Index_운영!CU244)*Index_운영!CU68,$C136*$D136/$C$1*Index_운영!CU68))</f>
        <v>0</v>
      </c>
      <c r="CV136" s="591">
        <f>IF(CV$2=0,$C136*$D136/$C$1*Index_운영!CV68*Index_운영!CV$10,IF(NOT(CU136=0),NOT(Index_운영!CV68=0)*CU136*(1+$E136*Index_운영!CV244)*Index_운영!CV68,$C136*$D136/$C$1*Index_운영!CV68))</f>
        <v>0</v>
      </c>
      <c r="CW136" s="591">
        <f>IF(CW$2=0,$C136*$D136/$C$1*Index_운영!CW68*Index_운영!CW$10,IF(NOT(CV136=0),NOT(Index_운영!CW68=0)*CV136*(1+$E136*Index_운영!CW244)*Index_운영!CW68,$C136*$D136/$C$1*Index_운영!CW68))</f>
        <v>0</v>
      </c>
      <c r="CX136" s="591">
        <f>IF(CX$2=0,$C136*$D136/$C$1*Index_운영!CX68*Index_운영!CX$10,IF(NOT(CW136=0),NOT(Index_운영!CX68=0)*CW136*(1+$E136*Index_운영!CX244)*Index_운영!CX68,$C136*$D136/$C$1*Index_운영!CX68))</f>
        <v>0</v>
      </c>
      <c r="CY136" s="591">
        <f>IF(CY$2=0,$C136*$D136/$C$1*Index_운영!CY68*Index_운영!CY$10,IF(NOT(CX136=0),NOT(Index_운영!CY68=0)*CX136*(1+$E136*Index_운영!CY244)*Index_운영!CY68,$C136*$D136/$C$1*Index_운영!CY68))</f>
        <v>0</v>
      </c>
      <c r="CZ136" s="591">
        <f>IF(CZ$2=0,$C136*$D136/$C$1*Index_운영!CZ68*Index_운영!CZ$10,IF(NOT(CY136=0),NOT(Index_운영!CZ68=0)*CY136*(1+$E136*Index_운영!CZ244)*Index_운영!CZ68,$C136*$D136/$C$1*Index_운영!CZ68))</f>
        <v>0</v>
      </c>
      <c r="DA136" s="591">
        <f>IF(DA$2=0,$C136*$D136/$C$1*Index_운영!DA68*Index_운영!DA$10,IF(NOT(CZ136=0),NOT(Index_운영!DA68=0)*CZ136*(1+$E136*Index_운영!DA244)*Index_운영!DA68,$C136*$D136/$C$1*Index_운영!DA68))</f>
        <v>0</v>
      </c>
      <c r="DB136" s="591">
        <f>IF(DB$2=0,$C136*$D136/$C$1*Index_운영!DB68*Index_운영!DB$10,IF(NOT(DA136=0),NOT(Index_운영!DB68=0)*DA136*(1+$E136*Index_운영!DB244)*Index_운영!DB68,$C136*$D136/$C$1*Index_운영!DB68))</f>
        <v>0</v>
      </c>
      <c r="DC136" s="591">
        <f>IF(DC$2=0,$C136*$D136/$C$1*Index_운영!DC68*Index_운영!DC$10,IF(NOT(DB136=0),NOT(Index_운영!DC68=0)*DB136*(1+$E136*Index_운영!DC244)*Index_운영!DC68,$C136*$D136/$C$1*Index_운영!DC68))</f>
        <v>0</v>
      </c>
      <c r="DD136" s="591">
        <f>IF(DD$2=0,$C136*$D136/$C$1*Index_운영!DD68*Index_운영!DD$10,IF(NOT(DC136=0),NOT(Index_운영!DD68=0)*DC136*(1+$E136*Index_운영!DD244)*Index_운영!DD68,$C136*$D136/$C$1*Index_운영!DD68))</f>
        <v>0</v>
      </c>
      <c r="DE136" s="591">
        <f>IF(DE$2=0,$C136*$D136/$C$1*Index_운영!DE68*Index_운영!DE$10,IF(NOT(DD136=0),NOT(Index_운영!DE68=0)*DD136*(1+$E136*Index_운영!DE244)*Index_운영!DE68,$C136*$D136/$C$1*Index_운영!DE68))</f>
        <v>0</v>
      </c>
      <c r="DF136" s="591">
        <f>IF(DF$2=0,$C136*$D136/$C$1*Index_운영!DF68*Index_운영!DF$10,IF(NOT(DE136=0),NOT(Index_운영!DF68=0)*DE136*(1+$E136*Index_운영!DF244)*Index_운영!DF68,$C136*$D136/$C$1*Index_운영!DF68))</f>
        <v>0</v>
      </c>
      <c r="DG136" s="591">
        <f>IF(DG$2=0,$C136*$D136/$C$1*Index_운영!DG68*Index_운영!DG$10,IF(NOT(DF136=0),NOT(Index_운영!DG68=0)*DF136*(1+$E136*Index_운영!DG244)*Index_운영!DG68,$C136*$D136/$C$1*Index_운영!DG68))</f>
        <v>0</v>
      </c>
      <c r="DH136" s="591">
        <f>IF(DH$2=0,$C136*$D136/$C$1*Index_운영!DH68*Index_운영!DH$10,IF(NOT(DG136=0),NOT(Index_운영!DH68=0)*DG136*(1+$E136*Index_운영!DH244)*Index_운영!DH68,$C136*$D136/$C$1*Index_운영!DH68))</f>
        <v>0</v>
      </c>
      <c r="DI136" s="591">
        <f>IF(DI$2=0,$C136*$D136/$C$1*Index_운영!DI68*Index_운영!DI$10,IF(NOT(DH136=0),NOT(Index_운영!DI68=0)*DH136*(1+$E136*Index_운영!DI244)*Index_운영!DI68,$C136*$D136/$C$1*Index_운영!DI68))</f>
        <v>0</v>
      </c>
      <c r="DJ136" s="591">
        <f>IF(DJ$2=0,$C136*$D136/$C$1*Index_운영!DJ68*Index_운영!DJ$10,IF(NOT(DI136=0),NOT(Index_운영!DJ68=0)*DI136*(1+$E136*Index_운영!DJ244)*Index_운영!DJ68,$C136*$D136/$C$1*Index_운영!DJ68))</f>
        <v>0</v>
      </c>
      <c r="DK136" s="591">
        <f>IF(DK$2=0,$C136*$D136/$C$1*Index_운영!DK68*Index_운영!DK$10,IF(NOT(DJ136=0),NOT(Index_운영!DK68=0)*DJ136*(1+$E136*Index_운영!DK244)*Index_운영!DK68,$C136*$D136/$C$1*Index_운영!DK68))</f>
        <v>0</v>
      </c>
      <c r="DL136" s="591">
        <f>IF(DL$2=0,$C136*$D136/$C$1*Index_운영!DL68*Index_운영!DL$10,IF(NOT(DK136=0),NOT(Index_운영!DL68=0)*DK136*(1+$E136*Index_운영!DL244)*Index_운영!DL68,$C136*$D136/$C$1*Index_운영!DL68))</f>
        <v>0</v>
      </c>
      <c r="DM136" s="591">
        <f>IF(DM$2=0,$C136*$D136/$C$1*Index_운영!DM68*Index_운영!DM$10,IF(NOT(DL136=0),NOT(Index_운영!DM68=0)*DL136*(1+$E136*Index_운영!DM244)*Index_운영!DM68,$C136*$D136/$C$1*Index_운영!DM68))</f>
        <v>0</v>
      </c>
      <c r="DN136" s="591">
        <f>IF(DN$2=0,$C136*$D136/$C$1*Index_운영!DN68*Index_운영!DN$10,IF(NOT(DM136=0),NOT(Index_운영!DN68=0)*DM136*(1+$E136*Index_운영!DN244)*Index_운영!DN68,$C136*$D136/$C$1*Index_운영!DN68))</f>
        <v>0</v>
      </c>
      <c r="DO136" s="591">
        <f>IF(DO$2=0,$C136*$D136/$C$1*Index_운영!DO68*Index_운영!DO$10,IF(NOT(DN136=0),NOT(Index_운영!DO68=0)*DN136*(1+$E136*Index_운영!DO244)*Index_운영!DO68,$C136*$D136/$C$1*Index_운영!DO68))</f>
        <v>0</v>
      </c>
      <c r="DP136" s="591">
        <f>IF(DP$2=0,$C136*$D136/$C$1*Index_운영!DP68*Index_운영!DP$10,IF(NOT(DO136=0),NOT(Index_운영!DP68=0)*DO136*(1+$E136*Index_운영!DP244)*Index_운영!DP68,$C136*$D136/$C$1*Index_운영!DP68))</f>
        <v>0</v>
      </c>
      <c r="DQ136" s="591">
        <f>IF(DQ$2=0,$C136*$D136/$C$1*Index_운영!DQ68*Index_운영!DQ$10,IF(NOT(DP136=0),NOT(Index_운영!DQ68=0)*DP136*(1+$E136*Index_운영!DQ244)*Index_운영!DQ68,$C136*$D136/$C$1*Index_운영!DQ68))</f>
        <v>0</v>
      </c>
      <c r="DR136" s="591">
        <f>IF(DR$2=0,$C136*$D136/$C$1*Index_운영!DR68*Index_운영!DR$10,IF(NOT(DQ136=0),NOT(Index_운영!DR68=0)*DQ136*(1+$E136*Index_운영!DR244)*Index_운영!DR68,$C136*$D136/$C$1*Index_운영!DR68))</f>
        <v>0</v>
      </c>
      <c r="DS136" s="591">
        <f>IF(DS$2=0,$C136*$D136/$C$1*Index_운영!DS68*Index_운영!DS$10,IF(NOT(DR136=0),NOT(Index_운영!DS68=0)*DR136*(1+$E136*Index_운영!DS244)*Index_운영!DS68,$C136*$D136/$C$1*Index_운영!DS68))</f>
        <v>0</v>
      </c>
      <c r="DT136" s="591">
        <f>IF(DT$2=0,$C136*$D136/$C$1*Index_운영!DT68*Index_운영!DT$10,IF(NOT(DS136=0),NOT(Index_운영!DT68=0)*DS136*(1+$E136*Index_운영!DT244)*Index_운영!DT68,$C136*$D136/$C$1*Index_운영!DT68))</f>
        <v>0</v>
      </c>
      <c r="DU136" s="591">
        <f>IF(DU$2=0,$C136*$D136/$C$1*Index_운영!DU68*Index_운영!DU$10,IF(NOT(DT136=0),NOT(Index_운영!DU68=0)*DT136*(1+$E136*Index_운영!DU244)*Index_운영!DU68,$C136*$D136/$C$1*Index_운영!DU68))</f>
        <v>0</v>
      </c>
      <c r="DV136" s="591">
        <f>IF(DV$2=0,$C136*$D136/$C$1*Index_운영!DV68*Index_운영!DV$10,IF(NOT(DU136=0),NOT(Index_운영!DV68=0)*DU136*(1+$E136*Index_운영!DV244)*Index_운영!DV68,$C136*$D136/$C$1*Index_운영!DV68))</f>
        <v>0</v>
      </c>
    </row>
    <row r="137" spans="1:126" s="485" customFormat="1" outlineLevel="1" x14ac:dyDescent="0.4">
      <c r="A137" s="737"/>
      <c r="B137" s="464">
        <f>'Rent Roll'!$B43</f>
        <v>0</v>
      </c>
      <c r="C137" s="1219">
        <f>'Rent Roll'!$K43</f>
        <v>0</v>
      </c>
      <c r="D137" s="1220">
        <f>'Rent Roll'!$S43</f>
        <v>0</v>
      </c>
      <c r="E137" s="1221">
        <f>'Rent Roll'!$T43</f>
        <v>0</v>
      </c>
      <c r="F137" s="588">
        <f>IF(F$2=0,$C137*$D137/$C$1*Index_운영!F69*Index_운영!F$10,IF(NOT(E137=0),NOT(Index_운영!F69=0)*E137*(1+$E137*Index_운영!F245)*Index_운영!F69,$C137*$D137/$C$1*Index_운영!F69))</f>
        <v>0</v>
      </c>
      <c r="G137" s="591">
        <f>IF(G$2=0,$C137*$D137/$C$1*Index_운영!G69*Index_운영!G$10,IF(NOT(F137=0),NOT(Index_운영!G69=0)*F137*(1+$E137*Index_운영!G245)*Index_운영!G69,$C137*$D137/$C$1*Index_운영!G69))</f>
        <v>0</v>
      </c>
      <c r="H137" s="591">
        <f>IF(H$2=0,$C137*$D137/$C$1*Index_운영!H69*Index_운영!H$10,IF(NOT(G137=0),NOT(Index_운영!H69=0)*G137*(1+$E137*Index_운영!H245)*Index_운영!H69,$C137*$D137/$C$1*Index_운영!H69))</f>
        <v>0</v>
      </c>
      <c r="I137" s="591">
        <f>IF(I$2=0,$C137*$D137/$C$1*Index_운영!I69*Index_운영!I$10,IF(NOT(H137=0),NOT(Index_운영!I69=0)*H137*(1+$E137*Index_운영!I245)*Index_운영!I69,$C137*$D137/$C$1*Index_운영!I69))</f>
        <v>0</v>
      </c>
      <c r="J137" s="591">
        <f>IF(J$2=0,$C137*$D137/$C$1*Index_운영!J69*Index_운영!J$10,IF(NOT(I137=0),NOT(Index_운영!J69=0)*I137*(1+$E137*Index_운영!J245)*Index_운영!J69,$C137*$D137/$C$1*Index_운영!J69))</f>
        <v>0</v>
      </c>
      <c r="K137" s="591">
        <f>IF(K$2=0,$C137*$D137/$C$1*Index_운영!K69*Index_운영!K$10,IF(NOT(J137=0),NOT(Index_운영!K69=0)*J137*(1+$E137*Index_운영!K245)*Index_운영!K69,$C137*$D137/$C$1*Index_운영!K69))</f>
        <v>0</v>
      </c>
      <c r="L137" s="591">
        <f>IF(L$2=0,$C137*$D137/$C$1*Index_운영!L69*Index_운영!L$10,IF(NOT(K137=0),NOT(Index_운영!L69=0)*K137*(1+$E137*Index_운영!L245)*Index_운영!L69,$C137*$D137/$C$1*Index_운영!L69))</f>
        <v>0</v>
      </c>
      <c r="M137" s="591">
        <f>IF(M$2=0,$C137*$D137/$C$1*Index_운영!M69*Index_운영!M$10,IF(NOT(L137=0),NOT(Index_운영!M69=0)*L137*(1+$E137*Index_운영!M245)*Index_운영!M69,$C137*$D137/$C$1*Index_운영!M69))</f>
        <v>0</v>
      </c>
      <c r="N137" s="591">
        <f>IF(N$2=0,$C137*$D137/$C$1*Index_운영!N69*Index_운영!N$10,IF(NOT(M137=0),NOT(Index_운영!N69=0)*M137*(1+$E137*Index_운영!N245)*Index_운영!N69,$C137*$D137/$C$1*Index_운영!N69))</f>
        <v>0</v>
      </c>
      <c r="O137" s="591">
        <f>IF(O$2=0,$C137*$D137/$C$1*Index_운영!O69*Index_운영!O$10,IF(NOT(N137=0),NOT(Index_운영!O69=0)*N137*(1+$E137*Index_운영!O245)*Index_운영!O69,$C137*$D137/$C$1*Index_운영!O69))</f>
        <v>0</v>
      </c>
      <c r="P137" s="591">
        <f>IF(P$2=0,$C137*$D137/$C$1*Index_운영!P69*Index_운영!P$10,IF(NOT(O137=0),NOT(Index_운영!P69=0)*O137*(1+$E137*Index_운영!P245)*Index_운영!P69,$C137*$D137/$C$1*Index_운영!P69))</f>
        <v>0</v>
      </c>
      <c r="Q137" s="591">
        <f>IF(Q$2=0,$C137*$D137/$C$1*Index_운영!Q69*Index_운영!Q$10,IF(NOT(P137=0),NOT(Index_운영!Q69=0)*P137*(1+$E137*Index_운영!Q245)*Index_운영!Q69,$C137*$D137/$C$1*Index_운영!Q69))</f>
        <v>0</v>
      </c>
      <c r="R137" s="591">
        <f>IF(R$2=0,$C137*$D137/$C$1*Index_운영!R69*Index_운영!R$10,IF(NOT(Q137=0),NOT(Index_운영!R69=0)*Q137*(1+$E137*Index_운영!R245)*Index_운영!R69,$C137*$D137/$C$1*Index_운영!R69))</f>
        <v>0</v>
      </c>
      <c r="S137" s="591">
        <f>IF(S$2=0,$C137*$D137/$C$1*Index_운영!S69*Index_운영!S$10,IF(NOT(R137=0),NOT(Index_운영!S69=0)*R137*(1+$E137*Index_운영!S245)*Index_운영!S69,$C137*$D137/$C$1*Index_운영!S69))</f>
        <v>0</v>
      </c>
      <c r="T137" s="591">
        <f>IF(T$2=0,$C137*$D137/$C$1*Index_운영!T69*Index_운영!T$10,IF(NOT(S137=0),NOT(Index_운영!T69=0)*S137*(1+$E137*Index_운영!T245)*Index_운영!T69,$C137*$D137/$C$1*Index_운영!T69))</f>
        <v>0</v>
      </c>
      <c r="U137" s="591">
        <f>IF(U$2=0,$C137*$D137/$C$1*Index_운영!U69*Index_운영!U$10,IF(NOT(T137=0),NOT(Index_운영!U69=0)*T137*(1+$E137*Index_운영!U245)*Index_운영!U69,$C137*$D137/$C$1*Index_운영!U69))</f>
        <v>0</v>
      </c>
      <c r="V137" s="591">
        <f>IF(V$2=0,$C137*$D137/$C$1*Index_운영!V69*Index_운영!V$10,IF(NOT(U137=0),NOT(Index_운영!V69=0)*U137*(1+$E137*Index_운영!V245)*Index_운영!V69,$C137*$D137/$C$1*Index_운영!V69))</f>
        <v>0</v>
      </c>
      <c r="W137" s="591">
        <f>IF(W$2=0,$C137*$D137/$C$1*Index_운영!W69*Index_운영!W$10,IF(NOT(V137=0),NOT(Index_운영!W69=0)*V137*(1+$E137*Index_운영!W245)*Index_운영!W69,$C137*$D137/$C$1*Index_운영!W69))</f>
        <v>0</v>
      </c>
      <c r="X137" s="591">
        <f>IF(X$2=0,$C137*$D137/$C$1*Index_운영!X69*Index_운영!X$10,IF(NOT(W137=0),NOT(Index_운영!X69=0)*W137*(1+$E137*Index_운영!X245)*Index_운영!X69,$C137*$D137/$C$1*Index_운영!X69))</f>
        <v>0</v>
      </c>
      <c r="Y137" s="591">
        <f>IF(Y$2=0,$C137*$D137/$C$1*Index_운영!Y69*Index_운영!Y$10,IF(NOT(X137=0),NOT(Index_운영!Y69=0)*X137*(1+$E137*Index_운영!Y245)*Index_운영!Y69,$C137*$D137/$C$1*Index_운영!Y69))</f>
        <v>0</v>
      </c>
      <c r="Z137" s="591">
        <f>IF(Z$2=0,$C137*$D137/$C$1*Index_운영!Z69*Index_운영!Z$10,IF(NOT(Y137=0),NOT(Index_운영!Z69=0)*Y137*(1+$E137*Index_운영!Z245)*Index_운영!Z69,$C137*$D137/$C$1*Index_운영!Z69))</f>
        <v>0</v>
      </c>
      <c r="AA137" s="591">
        <f>IF(AA$2=0,$C137*$D137/$C$1*Index_운영!AA69*Index_운영!AA$10,IF(NOT(Z137=0),NOT(Index_운영!AA69=0)*Z137*(1+$E137*Index_운영!AA245)*Index_운영!AA69,$C137*$D137/$C$1*Index_운영!AA69))</f>
        <v>0</v>
      </c>
      <c r="AB137" s="591">
        <f>IF(AB$2=0,$C137*$D137/$C$1*Index_운영!AB69*Index_운영!AB$10,IF(NOT(AA137=0),NOT(Index_운영!AB69=0)*AA137*(1+$E137*Index_운영!AB245)*Index_운영!AB69,$C137*$D137/$C$1*Index_운영!AB69))</f>
        <v>0</v>
      </c>
      <c r="AC137" s="591">
        <f>IF(AC$2=0,$C137*$D137/$C$1*Index_운영!AC69*Index_운영!AC$10,IF(NOT(AB137=0),NOT(Index_운영!AC69=0)*AB137*(1+$E137*Index_운영!AC245)*Index_운영!AC69,$C137*$D137/$C$1*Index_운영!AC69))</f>
        <v>0</v>
      </c>
      <c r="AD137" s="591">
        <f>IF(AD$2=0,$C137*$D137/$C$1*Index_운영!AD69*Index_운영!AD$10,IF(NOT(AC137=0),NOT(Index_운영!AD69=0)*AC137*(1+$E137*Index_운영!AD245)*Index_운영!AD69,$C137*$D137/$C$1*Index_운영!AD69))</f>
        <v>0</v>
      </c>
      <c r="AE137" s="591">
        <f>IF(AE$2=0,$C137*$D137/$C$1*Index_운영!AE69*Index_운영!AE$10,IF(NOT(AD137=0),NOT(Index_운영!AE69=0)*AD137*(1+$E137*Index_운영!AE245)*Index_운영!AE69,$C137*$D137/$C$1*Index_운영!AE69))</f>
        <v>0</v>
      </c>
      <c r="AF137" s="591">
        <f>IF(AF$2=0,$C137*$D137/$C$1*Index_운영!AF69*Index_운영!AF$10,IF(NOT(AE137=0),NOT(Index_운영!AF69=0)*AE137*(1+$E137*Index_운영!AF245)*Index_운영!AF69,$C137*$D137/$C$1*Index_운영!AF69))</f>
        <v>0</v>
      </c>
      <c r="AG137" s="591">
        <f>IF(AG$2=0,$C137*$D137/$C$1*Index_운영!AG69*Index_운영!AG$10,IF(NOT(AF137=0),NOT(Index_운영!AG69=0)*AF137*(1+$E137*Index_운영!AG245)*Index_운영!AG69,$C137*$D137/$C$1*Index_운영!AG69))</f>
        <v>0</v>
      </c>
      <c r="AH137" s="591">
        <f>IF(AH$2=0,$C137*$D137/$C$1*Index_운영!AH69*Index_운영!AH$10,IF(NOT(AG137=0),NOT(Index_운영!AH69=0)*AG137*(1+$E137*Index_운영!AH245)*Index_운영!AH69,$C137*$D137/$C$1*Index_운영!AH69))</f>
        <v>0</v>
      </c>
      <c r="AI137" s="591">
        <f>IF(AI$2=0,$C137*$D137/$C$1*Index_운영!AI69*Index_운영!AI$10,IF(NOT(AH137=0),NOT(Index_운영!AI69=0)*AH137*(1+$E137*Index_운영!AI245)*Index_운영!AI69,$C137*$D137/$C$1*Index_운영!AI69))</f>
        <v>0</v>
      </c>
      <c r="AJ137" s="591">
        <f>IF(AJ$2=0,$C137*$D137/$C$1*Index_운영!AJ69*Index_운영!AJ$10,IF(NOT(AI137=0),NOT(Index_운영!AJ69=0)*AI137*(1+$E137*Index_운영!AJ245)*Index_운영!AJ69,$C137*$D137/$C$1*Index_운영!AJ69))</f>
        <v>0</v>
      </c>
      <c r="AK137" s="591">
        <f>IF(AK$2=0,$C137*$D137/$C$1*Index_운영!AK69*Index_운영!AK$10,IF(NOT(AJ137=0),NOT(Index_운영!AK69=0)*AJ137*(1+$E137*Index_운영!AK245)*Index_운영!AK69,$C137*$D137/$C$1*Index_운영!AK69))</f>
        <v>0</v>
      </c>
      <c r="AL137" s="591">
        <f>IF(AL$2=0,$C137*$D137/$C$1*Index_운영!AL69*Index_운영!AL$10,IF(NOT(AK137=0),NOT(Index_운영!AL69=0)*AK137*(1+$E137*Index_운영!AL245)*Index_운영!AL69,$C137*$D137/$C$1*Index_운영!AL69))</f>
        <v>0</v>
      </c>
      <c r="AM137" s="591">
        <f>IF(AM$2=0,$C137*$D137/$C$1*Index_운영!AM69*Index_운영!AM$10,IF(NOT(AL137=0),NOT(Index_운영!AM69=0)*AL137*(1+$E137*Index_운영!AM245)*Index_운영!AM69,$C137*$D137/$C$1*Index_운영!AM69))</f>
        <v>0</v>
      </c>
      <c r="AN137" s="591">
        <f>IF(AN$2=0,$C137*$D137/$C$1*Index_운영!AN69*Index_운영!AN$10,IF(NOT(AM137=0),NOT(Index_운영!AN69=0)*AM137*(1+$E137*Index_운영!AN245)*Index_운영!AN69,$C137*$D137/$C$1*Index_운영!AN69))</f>
        <v>0</v>
      </c>
      <c r="AO137" s="591">
        <f>IF(AO$2=0,$C137*$D137/$C$1*Index_운영!AO69*Index_운영!AO$10,IF(NOT(AN137=0),NOT(Index_운영!AO69=0)*AN137*(1+$E137*Index_운영!AO245)*Index_운영!AO69,$C137*$D137/$C$1*Index_운영!AO69))</f>
        <v>0</v>
      </c>
      <c r="AP137" s="591">
        <f>IF(AP$2=0,$C137*$D137/$C$1*Index_운영!AP69*Index_운영!AP$10,IF(NOT(AO137=0),NOT(Index_운영!AP69=0)*AO137*(1+$E137*Index_운영!AP245)*Index_운영!AP69,$C137*$D137/$C$1*Index_운영!AP69))</f>
        <v>0</v>
      </c>
      <c r="AQ137" s="591">
        <f>IF(AQ$2=0,$C137*$D137/$C$1*Index_운영!AQ69*Index_운영!AQ$10,IF(NOT(AP137=0),NOT(Index_운영!AQ69=0)*AP137*(1+$E137*Index_운영!AQ245)*Index_운영!AQ69,$C137*$D137/$C$1*Index_운영!AQ69))</f>
        <v>0</v>
      </c>
      <c r="AR137" s="591">
        <f>IF(AR$2=0,$C137*$D137/$C$1*Index_운영!AR69*Index_운영!AR$10,IF(NOT(AQ137=0),NOT(Index_운영!AR69=0)*AQ137*(1+$E137*Index_운영!AR245)*Index_운영!AR69,$C137*$D137/$C$1*Index_운영!AR69))</f>
        <v>0</v>
      </c>
      <c r="AS137" s="591">
        <f>IF(AS$2=0,$C137*$D137/$C$1*Index_운영!AS69*Index_운영!AS$10,IF(NOT(AR137=0),NOT(Index_운영!AS69=0)*AR137*(1+$E137*Index_운영!AS245)*Index_운영!AS69,$C137*$D137/$C$1*Index_운영!AS69))</f>
        <v>0</v>
      </c>
      <c r="AT137" s="591">
        <f>IF(AT$2=0,$C137*$D137/$C$1*Index_운영!AT69*Index_운영!AT$10,IF(NOT(AS137=0),NOT(Index_운영!AT69=0)*AS137*(1+$E137*Index_운영!AT245)*Index_운영!AT69,$C137*$D137/$C$1*Index_운영!AT69))</f>
        <v>0</v>
      </c>
      <c r="AU137" s="591">
        <f>IF(AU$2=0,$C137*$D137/$C$1*Index_운영!AU69*Index_운영!AU$10,IF(NOT(AT137=0),NOT(Index_운영!AU69=0)*AT137*(1+$E137*Index_운영!AU245)*Index_운영!AU69,$C137*$D137/$C$1*Index_운영!AU69))</f>
        <v>0</v>
      </c>
      <c r="AV137" s="591">
        <f>IF(AV$2=0,$C137*$D137/$C$1*Index_운영!AV69*Index_운영!AV$10,IF(NOT(AU137=0),NOT(Index_운영!AV69=0)*AU137*(1+$E137*Index_운영!AV245)*Index_운영!AV69,$C137*$D137/$C$1*Index_운영!AV69))</f>
        <v>0</v>
      </c>
      <c r="AW137" s="591">
        <f>IF(AW$2=0,$C137*$D137/$C$1*Index_운영!AW69*Index_운영!AW$10,IF(NOT(AV137=0),NOT(Index_운영!AW69=0)*AV137*(1+$E137*Index_운영!AW245)*Index_운영!AW69,$C137*$D137/$C$1*Index_운영!AW69))</f>
        <v>0</v>
      </c>
      <c r="AX137" s="591">
        <f>IF(AX$2=0,$C137*$D137/$C$1*Index_운영!AX69*Index_운영!AX$10,IF(NOT(AW137=0),NOT(Index_운영!AX69=0)*AW137*(1+$E137*Index_운영!AX245)*Index_운영!AX69,$C137*$D137/$C$1*Index_운영!AX69))</f>
        <v>0</v>
      </c>
      <c r="AY137" s="591">
        <f>IF(AY$2=0,$C137*$D137/$C$1*Index_운영!AY69*Index_운영!AY$10,IF(NOT(AX137=0),NOT(Index_운영!AY69=0)*AX137*(1+$E137*Index_운영!AY245)*Index_운영!AY69,$C137*$D137/$C$1*Index_운영!AY69))</f>
        <v>0</v>
      </c>
      <c r="AZ137" s="591">
        <f>IF(AZ$2=0,$C137*$D137/$C$1*Index_운영!AZ69*Index_운영!AZ$10,IF(NOT(AY137=0),NOT(Index_운영!AZ69=0)*AY137*(1+$E137*Index_운영!AZ245)*Index_운영!AZ69,$C137*$D137/$C$1*Index_운영!AZ69))</f>
        <v>0</v>
      </c>
      <c r="BA137" s="591">
        <f>IF(BA$2=0,$C137*$D137/$C$1*Index_운영!BA69*Index_운영!BA$10,IF(NOT(AZ137=0),NOT(Index_운영!BA69=0)*AZ137*(1+$E137*Index_운영!BA245)*Index_운영!BA69,$C137*$D137/$C$1*Index_운영!BA69))</f>
        <v>0</v>
      </c>
      <c r="BB137" s="591">
        <f>IF(BB$2=0,$C137*$D137/$C$1*Index_운영!BB69*Index_운영!BB$10,IF(NOT(BA137=0),NOT(Index_운영!BB69=0)*BA137*(1+$E137*Index_운영!BB245)*Index_운영!BB69,$C137*$D137/$C$1*Index_운영!BB69))</f>
        <v>0</v>
      </c>
      <c r="BC137" s="591">
        <f>IF(BC$2=0,$C137*$D137/$C$1*Index_운영!BC69*Index_운영!BC$10,IF(NOT(BB137=0),NOT(Index_운영!BC69=0)*BB137*(1+$E137*Index_운영!BC245)*Index_운영!BC69,$C137*$D137/$C$1*Index_운영!BC69))</f>
        <v>0</v>
      </c>
      <c r="BD137" s="591">
        <f>IF(BD$2=0,$C137*$D137/$C$1*Index_운영!BD69*Index_운영!BD$10,IF(NOT(BC137=0),NOT(Index_운영!BD69=0)*BC137*(1+$E137*Index_운영!BD245)*Index_운영!BD69,$C137*$D137/$C$1*Index_운영!BD69))</f>
        <v>0</v>
      </c>
      <c r="BE137" s="591">
        <f>IF(BE$2=0,$C137*$D137/$C$1*Index_운영!BE69*Index_운영!BE$10,IF(NOT(BD137=0),NOT(Index_운영!BE69=0)*BD137*(1+$E137*Index_운영!BE245)*Index_운영!BE69,$C137*$D137/$C$1*Index_운영!BE69))</f>
        <v>0</v>
      </c>
      <c r="BF137" s="591">
        <f>IF(BF$2=0,$C137*$D137/$C$1*Index_운영!BF69*Index_운영!BF$10,IF(NOT(BE137=0),NOT(Index_운영!BF69=0)*BE137*(1+$E137*Index_운영!BF245)*Index_운영!BF69,$C137*$D137/$C$1*Index_운영!BF69))</f>
        <v>0</v>
      </c>
      <c r="BG137" s="591">
        <f>IF(BG$2=0,$C137*$D137/$C$1*Index_운영!BG69*Index_운영!BG$10,IF(NOT(BF137=0),NOT(Index_운영!BG69=0)*BF137*(1+$E137*Index_운영!BG245)*Index_운영!BG69,$C137*$D137/$C$1*Index_운영!BG69))</f>
        <v>0</v>
      </c>
      <c r="BH137" s="591">
        <f>IF(BH$2=0,$C137*$D137/$C$1*Index_운영!BH69*Index_운영!BH$10,IF(NOT(BG137=0),NOT(Index_운영!BH69=0)*BG137*(1+$E137*Index_운영!BH245)*Index_운영!BH69,$C137*$D137/$C$1*Index_운영!BH69))</f>
        <v>0</v>
      </c>
      <c r="BI137" s="591">
        <f>IF(BI$2=0,$C137*$D137/$C$1*Index_운영!BI69*Index_운영!BI$10,IF(NOT(BH137=0),NOT(Index_운영!BI69=0)*BH137*(1+$E137*Index_운영!BI245)*Index_운영!BI69,$C137*$D137/$C$1*Index_운영!BI69))</f>
        <v>0</v>
      </c>
      <c r="BJ137" s="591">
        <f>IF(BJ$2=0,$C137*$D137/$C$1*Index_운영!BJ69*Index_운영!BJ$10,IF(NOT(BI137=0),NOT(Index_운영!BJ69=0)*BI137*(1+$E137*Index_운영!BJ245)*Index_운영!BJ69,$C137*$D137/$C$1*Index_운영!BJ69))</f>
        <v>0</v>
      </c>
      <c r="BK137" s="591">
        <f>IF(BK$2=0,$C137*$D137/$C$1*Index_운영!BK69*Index_운영!BK$10,IF(NOT(BJ137=0),NOT(Index_운영!BK69=0)*BJ137*(1+$E137*Index_운영!BK245)*Index_운영!BK69,$C137*$D137/$C$1*Index_운영!BK69))</f>
        <v>0</v>
      </c>
      <c r="BL137" s="591">
        <f>IF(BL$2=0,$C137*$D137/$C$1*Index_운영!BL69*Index_운영!BL$10,IF(NOT(BK137=0),NOT(Index_운영!BL69=0)*BK137*(1+$E137*Index_운영!BL245)*Index_운영!BL69,$C137*$D137/$C$1*Index_운영!BL69))</f>
        <v>0</v>
      </c>
      <c r="BM137" s="591">
        <f>IF(BM$2=0,$C137*$D137/$C$1*Index_운영!BM69*Index_운영!BM$10,IF(NOT(BL137=0),NOT(Index_운영!BM69=0)*BL137*(1+$E137*Index_운영!BM245)*Index_운영!BM69,$C137*$D137/$C$1*Index_운영!BM69))</f>
        <v>0</v>
      </c>
      <c r="BN137" s="591">
        <f>IF(BN$2=0,$C137*$D137/$C$1*Index_운영!BN69*Index_운영!BN$10,IF(NOT(BM137=0),NOT(Index_운영!BN69=0)*BM137*(1+$E137*Index_운영!BN245)*Index_운영!BN69,$C137*$D137/$C$1*Index_운영!BN69))</f>
        <v>0</v>
      </c>
      <c r="BO137" s="591">
        <f>IF(BO$2=0,$C137*$D137/$C$1*Index_운영!BO69*Index_운영!BO$10,IF(NOT(BN137=0),NOT(Index_운영!BO69=0)*BN137*(1+$E137*Index_운영!BO245)*Index_운영!BO69,$C137*$D137/$C$1*Index_운영!BO69))</f>
        <v>0</v>
      </c>
      <c r="BP137" s="591">
        <f>IF(BP$2=0,$C137*$D137/$C$1*Index_운영!BP69*Index_운영!BP$10,IF(NOT(BO137=0),NOT(Index_운영!BP69=0)*BO137*(1+$E137*Index_운영!BP245)*Index_운영!BP69,$C137*$D137/$C$1*Index_운영!BP69))</f>
        <v>0</v>
      </c>
      <c r="BQ137" s="591">
        <f>IF(BQ$2=0,$C137*$D137/$C$1*Index_운영!BQ69*Index_운영!BQ$10,IF(NOT(BP137=0),NOT(Index_운영!BQ69=0)*BP137*(1+$E137*Index_운영!BQ245)*Index_운영!BQ69,$C137*$D137/$C$1*Index_운영!BQ69))</f>
        <v>0</v>
      </c>
      <c r="BR137" s="591">
        <f>IF(BR$2=0,$C137*$D137/$C$1*Index_운영!BR69*Index_운영!BR$10,IF(NOT(BQ137=0),NOT(Index_운영!BR69=0)*BQ137*(1+$E137*Index_운영!BR245)*Index_운영!BR69,$C137*$D137/$C$1*Index_운영!BR69))</f>
        <v>0</v>
      </c>
      <c r="BS137" s="591">
        <f>IF(BS$2=0,$C137*$D137/$C$1*Index_운영!BS69*Index_운영!BS$10,IF(NOT(BR137=0),NOT(Index_운영!BS69=0)*BR137*(1+$E137*Index_운영!BS245)*Index_운영!BS69,$C137*$D137/$C$1*Index_운영!BS69))</f>
        <v>0</v>
      </c>
      <c r="BT137" s="591">
        <f>IF(BT$2=0,$C137*$D137/$C$1*Index_운영!BT69*Index_운영!BT$10,IF(NOT(BS137=0),NOT(Index_운영!BT69=0)*BS137*(1+$E137*Index_운영!BT245)*Index_운영!BT69,$C137*$D137/$C$1*Index_운영!BT69))</f>
        <v>0</v>
      </c>
      <c r="BU137" s="591">
        <f>IF(BU$2=0,$C137*$D137/$C$1*Index_운영!BU69*Index_운영!BU$10,IF(NOT(BT137=0),NOT(Index_운영!BU69=0)*BT137*(1+$E137*Index_운영!BU245)*Index_운영!BU69,$C137*$D137/$C$1*Index_운영!BU69))</f>
        <v>0</v>
      </c>
      <c r="BV137" s="591">
        <f>IF(BV$2=0,$C137*$D137/$C$1*Index_운영!BV69*Index_운영!BV$10,IF(NOT(BU137=0),NOT(Index_운영!BV69=0)*BU137*(1+$E137*Index_운영!BV245)*Index_운영!BV69,$C137*$D137/$C$1*Index_운영!BV69))</f>
        <v>0</v>
      </c>
      <c r="BW137" s="591">
        <f>IF(BW$2=0,$C137*$D137/$C$1*Index_운영!BW69*Index_운영!BW$10,IF(NOT(BV137=0),NOT(Index_운영!BW69=0)*BV137*(1+$E137*Index_운영!BW245)*Index_운영!BW69,$C137*$D137/$C$1*Index_운영!BW69))</f>
        <v>0</v>
      </c>
      <c r="BX137" s="591">
        <f>IF(BX$2=0,$C137*$D137/$C$1*Index_운영!BX69*Index_운영!BX$10,IF(NOT(BW137=0),NOT(Index_운영!BX69=0)*BW137*(1+$E137*Index_운영!BX245)*Index_운영!BX69,$C137*$D137/$C$1*Index_운영!BX69))</f>
        <v>0</v>
      </c>
      <c r="BY137" s="591">
        <f>IF(BY$2=0,$C137*$D137/$C$1*Index_운영!BY69*Index_운영!BY$10,IF(NOT(BX137=0),NOT(Index_운영!BY69=0)*BX137*(1+$E137*Index_운영!BY245)*Index_운영!BY69,$C137*$D137/$C$1*Index_운영!BY69))</f>
        <v>0</v>
      </c>
      <c r="BZ137" s="591">
        <f>IF(BZ$2=0,$C137*$D137/$C$1*Index_운영!BZ69*Index_운영!BZ$10,IF(NOT(BY137=0),NOT(Index_운영!BZ69=0)*BY137*(1+$E137*Index_운영!BZ245)*Index_운영!BZ69,$C137*$D137/$C$1*Index_운영!BZ69))</f>
        <v>0</v>
      </c>
      <c r="CA137" s="591">
        <f>IF(CA$2=0,$C137*$D137/$C$1*Index_운영!CA69*Index_운영!CA$10,IF(NOT(BZ137=0),NOT(Index_운영!CA69=0)*BZ137*(1+$E137*Index_운영!CA245)*Index_운영!CA69,$C137*$D137/$C$1*Index_운영!CA69))</f>
        <v>0</v>
      </c>
      <c r="CB137" s="591">
        <f>IF(CB$2=0,$C137*$D137/$C$1*Index_운영!CB69*Index_운영!CB$10,IF(NOT(CA137=0),NOT(Index_운영!CB69=0)*CA137*(1+$E137*Index_운영!CB245)*Index_운영!CB69,$C137*$D137/$C$1*Index_운영!CB69))</f>
        <v>0</v>
      </c>
      <c r="CC137" s="591">
        <f>IF(CC$2=0,$C137*$D137/$C$1*Index_운영!CC69*Index_운영!CC$10,IF(NOT(CB137=0),NOT(Index_운영!CC69=0)*CB137*(1+$E137*Index_운영!CC245)*Index_운영!CC69,$C137*$D137/$C$1*Index_운영!CC69))</f>
        <v>0</v>
      </c>
      <c r="CD137" s="591">
        <f>IF(CD$2=0,$C137*$D137/$C$1*Index_운영!CD69*Index_운영!CD$10,IF(NOT(CC137=0),NOT(Index_운영!CD69=0)*CC137*(1+$E137*Index_운영!CD245)*Index_운영!CD69,$C137*$D137/$C$1*Index_운영!CD69))</f>
        <v>0</v>
      </c>
      <c r="CE137" s="591">
        <f>IF(CE$2=0,$C137*$D137/$C$1*Index_운영!CE69*Index_운영!CE$10,IF(NOT(CD137=0),NOT(Index_운영!CE69=0)*CD137*(1+$E137*Index_운영!CE245)*Index_운영!CE69,$C137*$D137/$C$1*Index_운영!CE69))</f>
        <v>0</v>
      </c>
      <c r="CF137" s="591">
        <f>IF(CF$2=0,$C137*$D137/$C$1*Index_운영!CF69*Index_운영!CF$10,IF(NOT(CE137=0),NOT(Index_운영!CF69=0)*CE137*(1+$E137*Index_운영!CF245)*Index_운영!CF69,$C137*$D137/$C$1*Index_운영!CF69))</f>
        <v>0</v>
      </c>
      <c r="CG137" s="591">
        <f>IF(CG$2=0,$C137*$D137/$C$1*Index_운영!CG69*Index_운영!CG$10,IF(NOT(CF137=0),NOT(Index_운영!CG69=0)*CF137*(1+$E137*Index_운영!CG245)*Index_운영!CG69,$C137*$D137/$C$1*Index_운영!CG69))</f>
        <v>0</v>
      </c>
      <c r="CH137" s="591">
        <f>IF(CH$2=0,$C137*$D137/$C$1*Index_운영!CH69*Index_운영!CH$10,IF(NOT(CG137=0),NOT(Index_운영!CH69=0)*CG137*(1+$E137*Index_운영!CH245)*Index_운영!CH69,$C137*$D137/$C$1*Index_운영!CH69))</f>
        <v>0</v>
      </c>
      <c r="CI137" s="591">
        <f>IF(CI$2=0,$C137*$D137/$C$1*Index_운영!CI69*Index_운영!CI$10,IF(NOT(CH137=0),NOT(Index_운영!CI69=0)*CH137*(1+$E137*Index_운영!CI245)*Index_운영!CI69,$C137*$D137/$C$1*Index_운영!CI69))</f>
        <v>0</v>
      </c>
      <c r="CJ137" s="591">
        <f>IF(CJ$2=0,$C137*$D137/$C$1*Index_운영!CJ69*Index_운영!CJ$10,IF(NOT(CI137=0),NOT(Index_운영!CJ69=0)*CI137*(1+$E137*Index_운영!CJ245)*Index_운영!CJ69,$C137*$D137/$C$1*Index_운영!CJ69))</f>
        <v>0</v>
      </c>
      <c r="CK137" s="591">
        <f>IF(CK$2=0,$C137*$D137/$C$1*Index_운영!CK69*Index_운영!CK$10,IF(NOT(CJ137=0),NOT(Index_운영!CK69=0)*CJ137*(1+$E137*Index_운영!CK245)*Index_운영!CK69,$C137*$D137/$C$1*Index_운영!CK69))</f>
        <v>0</v>
      </c>
      <c r="CL137" s="591">
        <f>IF(CL$2=0,$C137*$D137/$C$1*Index_운영!CL69*Index_운영!CL$10,IF(NOT(CK137=0),NOT(Index_운영!CL69=0)*CK137*(1+$E137*Index_운영!CL245)*Index_운영!CL69,$C137*$D137/$C$1*Index_운영!CL69))</f>
        <v>0</v>
      </c>
      <c r="CM137" s="591">
        <f>IF(CM$2=0,$C137*$D137/$C$1*Index_운영!CM69*Index_운영!CM$10,IF(NOT(CL137=0),NOT(Index_운영!CM69=0)*CL137*(1+$E137*Index_운영!CM245)*Index_운영!CM69,$C137*$D137/$C$1*Index_운영!CM69))</f>
        <v>0</v>
      </c>
      <c r="CN137" s="591">
        <f>IF(CN$2=0,$C137*$D137/$C$1*Index_운영!CN69*Index_운영!CN$10,IF(NOT(CM137=0),NOT(Index_운영!CN69=0)*CM137*(1+$E137*Index_운영!CN245)*Index_운영!CN69,$C137*$D137/$C$1*Index_운영!CN69))</f>
        <v>0</v>
      </c>
      <c r="CO137" s="591">
        <f>IF(CO$2=0,$C137*$D137/$C$1*Index_운영!CO69*Index_운영!CO$10,IF(NOT(CN137=0),NOT(Index_운영!CO69=0)*CN137*(1+$E137*Index_운영!CO245)*Index_운영!CO69,$C137*$D137/$C$1*Index_운영!CO69))</f>
        <v>0</v>
      </c>
      <c r="CP137" s="591">
        <f>IF(CP$2=0,$C137*$D137/$C$1*Index_운영!CP69*Index_운영!CP$10,IF(NOT(CO137=0),NOT(Index_운영!CP69=0)*CO137*(1+$E137*Index_운영!CP245)*Index_운영!CP69,$C137*$D137/$C$1*Index_운영!CP69))</f>
        <v>0</v>
      </c>
      <c r="CQ137" s="591">
        <f>IF(CQ$2=0,$C137*$D137/$C$1*Index_운영!CQ69*Index_운영!CQ$10,IF(NOT(CP137=0),NOT(Index_운영!CQ69=0)*CP137*(1+$E137*Index_운영!CQ245)*Index_운영!CQ69,$C137*$D137/$C$1*Index_운영!CQ69))</f>
        <v>0</v>
      </c>
      <c r="CR137" s="591">
        <f>IF(CR$2=0,$C137*$D137/$C$1*Index_운영!CR69*Index_운영!CR$10,IF(NOT(CQ137=0),NOT(Index_운영!CR69=0)*CQ137*(1+$E137*Index_운영!CR245)*Index_운영!CR69,$C137*$D137/$C$1*Index_운영!CR69))</f>
        <v>0</v>
      </c>
      <c r="CS137" s="591">
        <f>IF(CS$2=0,$C137*$D137/$C$1*Index_운영!CS69*Index_운영!CS$10,IF(NOT(CR137=0),NOT(Index_운영!CS69=0)*CR137*(1+$E137*Index_운영!CS245)*Index_운영!CS69,$C137*$D137/$C$1*Index_운영!CS69))</f>
        <v>0</v>
      </c>
      <c r="CT137" s="591">
        <f>IF(CT$2=0,$C137*$D137/$C$1*Index_운영!CT69*Index_운영!CT$10,IF(NOT(CS137=0),NOT(Index_운영!CT69=0)*CS137*(1+$E137*Index_운영!CT245)*Index_운영!CT69,$C137*$D137/$C$1*Index_운영!CT69))</f>
        <v>0</v>
      </c>
      <c r="CU137" s="591">
        <f>IF(CU$2=0,$C137*$D137/$C$1*Index_운영!CU69*Index_운영!CU$10,IF(NOT(CT137=0),NOT(Index_운영!CU69=0)*CT137*(1+$E137*Index_운영!CU245)*Index_운영!CU69,$C137*$D137/$C$1*Index_운영!CU69))</f>
        <v>0</v>
      </c>
      <c r="CV137" s="591">
        <f>IF(CV$2=0,$C137*$D137/$C$1*Index_운영!CV69*Index_운영!CV$10,IF(NOT(CU137=0),NOT(Index_운영!CV69=0)*CU137*(1+$E137*Index_운영!CV245)*Index_운영!CV69,$C137*$D137/$C$1*Index_운영!CV69))</f>
        <v>0</v>
      </c>
      <c r="CW137" s="591">
        <f>IF(CW$2=0,$C137*$D137/$C$1*Index_운영!CW69*Index_운영!CW$10,IF(NOT(CV137=0),NOT(Index_운영!CW69=0)*CV137*(1+$E137*Index_운영!CW245)*Index_운영!CW69,$C137*$D137/$C$1*Index_운영!CW69))</f>
        <v>0</v>
      </c>
      <c r="CX137" s="591">
        <f>IF(CX$2=0,$C137*$D137/$C$1*Index_운영!CX69*Index_운영!CX$10,IF(NOT(CW137=0),NOT(Index_운영!CX69=0)*CW137*(1+$E137*Index_운영!CX245)*Index_운영!CX69,$C137*$D137/$C$1*Index_운영!CX69))</f>
        <v>0</v>
      </c>
      <c r="CY137" s="591">
        <f>IF(CY$2=0,$C137*$D137/$C$1*Index_운영!CY69*Index_운영!CY$10,IF(NOT(CX137=0),NOT(Index_운영!CY69=0)*CX137*(1+$E137*Index_운영!CY245)*Index_운영!CY69,$C137*$D137/$C$1*Index_운영!CY69))</f>
        <v>0</v>
      </c>
      <c r="CZ137" s="591">
        <f>IF(CZ$2=0,$C137*$D137/$C$1*Index_운영!CZ69*Index_운영!CZ$10,IF(NOT(CY137=0),NOT(Index_운영!CZ69=0)*CY137*(1+$E137*Index_운영!CZ245)*Index_운영!CZ69,$C137*$D137/$C$1*Index_운영!CZ69))</f>
        <v>0</v>
      </c>
      <c r="DA137" s="591">
        <f>IF(DA$2=0,$C137*$D137/$C$1*Index_운영!DA69*Index_운영!DA$10,IF(NOT(CZ137=0),NOT(Index_운영!DA69=0)*CZ137*(1+$E137*Index_운영!DA245)*Index_운영!DA69,$C137*$D137/$C$1*Index_운영!DA69))</f>
        <v>0</v>
      </c>
      <c r="DB137" s="591">
        <f>IF(DB$2=0,$C137*$D137/$C$1*Index_운영!DB69*Index_운영!DB$10,IF(NOT(DA137=0),NOT(Index_운영!DB69=0)*DA137*(1+$E137*Index_운영!DB245)*Index_운영!DB69,$C137*$D137/$C$1*Index_운영!DB69))</f>
        <v>0</v>
      </c>
      <c r="DC137" s="591">
        <f>IF(DC$2=0,$C137*$D137/$C$1*Index_운영!DC69*Index_운영!DC$10,IF(NOT(DB137=0),NOT(Index_운영!DC69=0)*DB137*(1+$E137*Index_운영!DC245)*Index_운영!DC69,$C137*$D137/$C$1*Index_운영!DC69))</f>
        <v>0</v>
      </c>
      <c r="DD137" s="591">
        <f>IF(DD$2=0,$C137*$D137/$C$1*Index_운영!DD69*Index_운영!DD$10,IF(NOT(DC137=0),NOT(Index_운영!DD69=0)*DC137*(1+$E137*Index_운영!DD245)*Index_운영!DD69,$C137*$D137/$C$1*Index_운영!DD69))</f>
        <v>0</v>
      </c>
      <c r="DE137" s="591">
        <f>IF(DE$2=0,$C137*$D137/$C$1*Index_운영!DE69*Index_운영!DE$10,IF(NOT(DD137=0),NOT(Index_운영!DE69=0)*DD137*(1+$E137*Index_운영!DE245)*Index_운영!DE69,$C137*$D137/$C$1*Index_운영!DE69))</f>
        <v>0</v>
      </c>
      <c r="DF137" s="591">
        <f>IF(DF$2=0,$C137*$D137/$C$1*Index_운영!DF69*Index_운영!DF$10,IF(NOT(DE137=0),NOT(Index_운영!DF69=0)*DE137*(1+$E137*Index_운영!DF245)*Index_운영!DF69,$C137*$D137/$C$1*Index_운영!DF69))</f>
        <v>0</v>
      </c>
      <c r="DG137" s="591">
        <f>IF(DG$2=0,$C137*$D137/$C$1*Index_운영!DG69*Index_운영!DG$10,IF(NOT(DF137=0),NOT(Index_운영!DG69=0)*DF137*(1+$E137*Index_운영!DG245)*Index_운영!DG69,$C137*$D137/$C$1*Index_운영!DG69))</f>
        <v>0</v>
      </c>
      <c r="DH137" s="591">
        <f>IF(DH$2=0,$C137*$D137/$C$1*Index_운영!DH69*Index_운영!DH$10,IF(NOT(DG137=0),NOT(Index_운영!DH69=0)*DG137*(1+$E137*Index_운영!DH245)*Index_운영!DH69,$C137*$D137/$C$1*Index_운영!DH69))</f>
        <v>0</v>
      </c>
      <c r="DI137" s="591">
        <f>IF(DI$2=0,$C137*$D137/$C$1*Index_운영!DI69*Index_운영!DI$10,IF(NOT(DH137=0),NOT(Index_운영!DI69=0)*DH137*(1+$E137*Index_운영!DI245)*Index_운영!DI69,$C137*$D137/$C$1*Index_운영!DI69))</f>
        <v>0</v>
      </c>
      <c r="DJ137" s="591">
        <f>IF(DJ$2=0,$C137*$D137/$C$1*Index_운영!DJ69*Index_운영!DJ$10,IF(NOT(DI137=0),NOT(Index_운영!DJ69=0)*DI137*(1+$E137*Index_운영!DJ245)*Index_운영!DJ69,$C137*$D137/$C$1*Index_운영!DJ69))</f>
        <v>0</v>
      </c>
      <c r="DK137" s="591">
        <f>IF(DK$2=0,$C137*$D137/$C$1*Index_운영!DK69*Index_운영!DK$10,IF(NOT(DJ137=0),NOT(Index_운영!DK69=0)*DJ137*(1+$E137*Index_운영!DK245)*Index_운영!DK69,$C137*$D137/$C$1*Index_운영!DK69))</f>
        <v>0</v>
      </c>
      <c r="DL137" s="591">
        <f>IF(DL$2=0,$C137*$D137/$C$1*Index_운영!DL69*Index_운영!DL$10,IF(NOT(DK137=0),NOT(Index_운영!DL69=0)*DK137*(1+$E137*Index_운영!DL245)*Index_운영!DL69,$C137*$D137/$C$1*Index_운영!DL69))</f>
        <v>0</v>
      </c>
      <c r="DM137" s="591">
        <f>IF(DM$2=0,$C137*$D137/$C$1*Index_운영!DM69*Index_운영!DM$10,IF(NOT(DL137=0),NOT(Index_운영!DM69=0)*DL137*(1+$E137*Index_운영!DM245)*Index_운영!DM69,$C137*$D137/$C$1*Index_운영!DM69))</f>
        <v>0</v>
      </c>
      <c r="DN137" s="591">
        <f>IF(DN$2=0,$C137*$D137/$C$1*Index_운영!DN69*Index_운영!DN$10,IF(NOT(DM137=0),NOT(Index_운영!DN69=0)*DM137*(1+$E137*Index_운영!DN245)*Index_운영!DN69,$C137*$D137/$C$1*Index_운영!DN69))</f>
        <v>0</v>
      </c>
      <c r="DO137" s="591">
        <f>IF(DO$2=0,$C137*$D137/$C$1*Index_운영!DO69*Index_운영!DO$10,IF(NOT(DN137=0),NOT(Index_운영!DO69=0)*DN137*(1+$E137*Index_운영!DO245)*Index_운영!DO69,$C137*$D137/$C$1*Index_운영!DO69))</f>
        <v>0</v>
      </c>
      <c r="DP137" s="591">
        <f>IF(DP$2=0,$C137*$D137/$C$1*Index_운영!DP69*Index_운영!DP$10,IF(NOT(DO137=0),NOT(Index_운영!DP69=0)*DO137*(1+$E137*Index_운영!DP245)*Index_운영!DP69,$C137*$D137/$C$1*Index_운영!DP69))</f>
        <v>0</v>
      </c>
      <c r="DQ137" s="591">
        <f>IF(DQ$2=0,$C137*$D137/$C$1*Index_운영!DQ69*Index_운영!DQ$10,IF(NOT(DP137=0),NOT(Index_운영!DQ69=0)*DP137*(1+$E137*Index_운영!DQ245)*Index_운영!DQ69,$C137*$D137/$C$1*Index_운영!DQ69))</f>
        <v>0</v>
      </c>
      <c r="DR137" s="591">
        <f>IF(DR$2=0,$C137*$D137/$C$1*Index_운영!DR69*Index_운영!DR$10,IF(NOT(DQ137=0),NOT(Index_운영!DR69=0)*DQ137*(1+$E137*Index_운영!DR245)*Index_운영!DR69,$C137*$D137/$C$1*Index_운영!DR69))</f>
        <v>0</v>
      </c>
      <c r="DS137" s="591">
        <f>IF(DS$2=0,$C137*$D137/$C$1*Index_운영!DS69*Index_운영!DS$10,IF(NOT(DR137=0),NOT(Index_운영!DS69=0)*DR137*(1+$E137*Index_운영!DS245)*Index_운영!DS69,$C137*$D137/$C$1*Index_운영!DS69))</f>
        <v>0</v>
      </c>
      <c r="DT137" s="591">
        <f>IF(DT$2=0,$C137*$D137/$C$1*Index_운영!DT69*Index_운영!DT$10,IF(NOT(DS137=0),NOT(Index_운영!DT69=0)*DS137*(1+$E137*Index_운영!DT245)*Index_운영!DT69,$C137*$D137/$C$1*Index_운영!DT69))</f>
        <v>0</v>
      </c>
      <c r="DU137" s="591">
        <f>IF(DU$2=0,$C137*$D137/$C$1*Index_운영!DU69*Index_운영!DU$10,IF(NOT(DT137=0),NOT(Index_운영!DU69=0)*DT137*(1+$E137*Index_운영!DU245)*Index_운영!DU69,$C137*$D137/$C$1*Index_운영!DU69))</f>
        <v>0</v>
      </c>
      <c r="DV137" s="591">
        <f>IF(DV$2=0,$C137*$D137/$C$1*Index_운영!DV69*Index_운영!DV$10,IF(NOT(DU137=0),NOT(Index_운영!DV69=0)*DU137*(1+$E137*Index_운영!DV245)*Index_운영!DV69,$C137*$D137/$C$1*Index_운영!DV69))</f>
        <v>0</v>
      </c>
    </row>
    <row r="138" spans="1:126" s="485" customFormat="1" outlineLevel="1" x14ac:dyDescent="0.4">
      <c r="A138" s="737"/>
      <c r="B138" s="464">
        <f>'Rent Roll'!$B44</f>
        <v>0</v>
      </c>
      <c r="C138" s="1219">
        <f>'Rent Roll'!$K44</f>
        <v>0</v>
      </c>
      <c r="D138" s="1220">
        <f>'Rent Roll'!$S44</f>
        <v>0</v>
      </c>
      <c r="E138" s="1221">
        <f>'Rent Roll'!$T44</f>
        <v>0</v>
      </c>
      <c r="F138" s="588">
        <f>IF(F$2=0,$C138*$D138/$C$1*Index_운영!F70*Index_운영!F$10,IF(NOT(E138=0),NOT(Index_운영!F70=0)*E138*(1+$E138*Index_운영!F246)*Index_운영!F70,$C138*$D138/$C$1*Index_운영!F70))</f>
        <v>0</v>
      </c>
      <c r="G138" s="591">
        <f>IF(G$2=0,$C138*$D138/$C$1*Index_운영!G70*Index_운영!G$10,IF(NOT(F138=0),NOT(Index_운영!G70=0)*F138*(1+$E138*Index_운영!G246)*Index_운영!G70,$C138*$D138/$C$1*Index_운영!G70))</f>
        <v>0</v>
      </c>
      <c r="H138" s="591">
        <f>IF(H$2=0,$C138*$D138/$C$1*Index_운영!H70*Index_운영!H$10,IF(NOT(G138=0),NOT(Index_운영!H70=0)*G138*(1+$E138*Index_운영!H246)*Index_운영!H70,$C138*$D138/$C$1*Index_운영!H70))</f>
        <v>0</v>
      </c>
      <c r="I138" s="591">
        <f>IF(I$2=0,$C138*$D138/$C$1*Index_운영!I70*Index_운영!I$10,IF(NOT(H138=0),NOT(Index_운영!I70=0)*H138*(1+$E138*Index_운영!I246)*Index_운영!I70,$C138*$D138/$C$1*Index_운영!I70))</f>
        <v>0</v>
      </c>
      <c r="J138" s="591">
        <f>IF(J$2=0,$C138*$D138/$C$1*Index_운영!J70*Index_운영!J$10,IF(NOT(I138=0),NOT(Index_운영!J70=0)*I138*(1+$E138*Index_운영!J246)*Index_운영!J70,$C138*$D138/$C$1*Index_운영!J70))</f>
        <v>0</v>
      </c>
      <c r="K138" s="591">
        <f>IF(K$2=0,$C138*$D138/$C$1*Index_운영!K70*Index_운영!K$10,IF(NOT(J138=0),NOT(Index_운영!K70=0)*J138*(1+$E138*Index_운영!K246)*Index_운영!K70,$C138*$D138/$C$1*Index_운영!K70))</f>
        <v>0</v>
      </c>
      <c r="L138" s="591">
        <f>IF(L$2=0,$C138*$D138/$C$1*Index_운영!L70*Index_운영!L$10,IF(NOT(K138=0),NOT(Index_운영!L70=0)*K138*(1+$E138*Index_운영!L246)*Index_운영!L70,$C138*$D138/$C$1*Index_운영!L70))</f>
        <v>0</v>
      </c>
      <c r="M138" s="591">
        <f>IF(M$2=0,$C138*$D138/$C$1*Index_운영!M70*Index_운영!M$10,IF(NOT(L138=0),NOT(Index_운영!M70=0)*L138*(1+$E138*Index_운영!M246)*Index_운영!M70,$C138*$D138/$C$1*Index_운영!M70))</f>
        <v>0</v>
      </c>
      <c r="N138" s="591">
        <f>IF(N$2=0,$C138*$D138/$C$1*Index_운영!N70*Index_운영!N$10,IF(NOT(M138=0),NOT(Index_운영!N70=0)*M138*(1+$E138*Index_운영!N246)*Index_운영!N70,$C138*$D138/$C$1*Index_운영!N70))</f>
        <v>0</v>
      </c>
      <c r="O138" s="591">
        <f>IF(O$2=0,$C138*$D138/$C$1*Index_운영!O70*Index_운영!O$10,IF(NOT(N138=0),NOT(Index_운영!O70=0)*N138*(1+$E138*Index_운영!O246)*Index_운영!O70,$C138*$D138/$C$1*Index_운영!O70))</f>
        <v>0</v>
      </c>
      <c r="P138" s="591">
        <f>IF(P$2=0,$C138*$D138/$C$1*Index_운영!P70*Index_운영!P$10,IF(NOT(O138=0),NOT(Index_운영!P70=0)*O138*(1+$E138*Index_운영!P246)*Index_운영!P70,$C138*$D138/$C$1*Index_운영!P70))</f>
        <v>0</v>
      </c>
      <c r="Q138" s="591">
        <f>IF(Q$2=0,$C138*$D138/$C$1*Index_운영!Q70*Index_운영!Q$10,IF(NOT(P138=0),NOT(Index_운영!Q70=0)*P138*(1+$E138*Index_운영!Q246)*Index_운영!Q70,$C138*$D138/$C$1*Index_운영!Q70))</f>
        <v>0</v>
      </c>
      <c r="R138" s="591">
        <f>IF(R$2=0,$C138*$D138/$C$1*Index_운영!R70*Index_운영!R$10,IF(NOT(Q138=0),NOT(Index_운영!R70=0)*Q138*(1+$E138*Index_운영!R246)*Index_운영!R70,$C138*$D138/$C$1*Index_운영!R70))</f>
        <v>0</v>
      </c>
      <c r="S138" s="591">
        <f>IF(S$2=0,$C138*$D138/$C$1*Index_운영!S70*Index_운영!S$10,IF(NOT(R138=0),NOT(Index_운영!S70=0)*R138*(1+$E138*Index_운영!S246)*Index_운영!S70,$C138*$D138/$C$1*Index_운영!S70))</f>
        <v>0</v>
      </c>
      <c r="T138" s="591">
        <f>IF(T$2=0,$C138*$D138/$C$1*Index_운영!T70*Index_운영!T$10,IF(NOT(S138=0),NOT(Index_운영!T70=0)*S138*(1+$E138*Index_운영!T246)*Index_운영!T70,$C138*$D138/$C$1*Index_운영!T70))</f>
        <v>0</v>
      </c>
      <c r="U138" s="591">
        <f>IF(U$2=0,$C138*$D138/$C$1*Index_운영!U70*Index_운영!U$10,IF(NOT(T138=0),NOT(Index_운영!U70=0)*T138*(1+$E138*Index_운영!U246)*Index_운영!U70,$C138*$D138/$C$1*Index_운영!U70))</f>
        <v>0</v>
      </c>
      <c r="V138" s="591">
        <f>IF(V$2=0,$C138*$D138/$C$1*Index_운영!V70*Index_운영!V$10,IF(NOT(U138=0),NOT(Index_운영!V70=0)*U138*(1+$E138*Index_운영!V246)*Index_운영!V70,$C138*$D138/$C$1*Index_운영!V70))</f>
        <v>0</v>
      </c>
      <c r="W138" s="591">
        <f>IF(W$2=0,$C138*$D138/$C$1*Index_운영!W70*Index_운영!W$10,IF(NOT(V138=0),NOT(Index_운영!W70=0)*V138*(1+$E138*Index_운영!W246)*Index_운영!W70,$C138*$D138/$C$1*Index_운영!W70))</f>
        <v>0</v>
      </c>
      <c r="X138" s="591">
        <f>IF(X$2=0,$C138*$D138/$C$1*Index_운영!X70*Index_운영!X$10,IF(NOT(W138=0),NOT(Index_운영!X70=0)*W138*(1+$E138*Index_운영!X246)*Index_운영!X70,$C138*$D138/$C$1*Index_운영!X70))</f>
        <v>0</v>
      </c>
      <c r="Y138" s="591">
        <f>IF(Y$2=0,$C138*$D138/$C$1*Index_운영!Y70*Index_운영!Y$10,IF(NOT(X138=0),NOT(Index_운영!Y70=0)*X138*(1+$E138*Index_운영!Y246)*Index_운영!Y70,$C138*$D138/$C$1*Index_운영!Y70))</f>
        <v>0</v>
      </c>
      <c r="Z138" s="591">
        <f>IF(Z$2=0,$C138*$D138/$C$1*Index_운영!Z70*Index_운영!Z$10,IF(NOT(Y138=0),NOT(Index_운영!Z70=0)*Y138*(1+$E138*Index_운영!Z246)*Index_운영!Z70,$C138*$D138/$C$1*Index_운영!Z70))</f>
        <v>0</v>
      </c>
      <c r="AA138" s="591">
        <f>IF(AA$2=0,$C138*$D138/$C$1*Index_운영!AA70*Index_운영!AA$10,IF(NOT(Z138=0),NOT(Index_운영!AA70=0)*Z138*(1+$E138*Index_운영!AA246)*Index_운영!AA70,$C138*$D138/$C$1*Index_운영!AA70))</f>
        <v>0</v>
      </c>
      <c r="AB138" s="591">
        <f>IF(AB$2=0,$C138*$D138/$C$1*Index_운영!AB70*Index_운영!AB$10,IF(NOT(AA138=0),NOT(Index_운영!AB70=0)*AA138*(1+$E138*Index_운영!AB246)*Index_운영!AB70,$C138*$D138/$C$1*Index_운영!AB70))</f>
        <v>0</v>
      </c>
      <c r="AC138" s="591">
        <f>IF(AC$2=0,$C138*$D138/$C$1*Index_운영!AC70*Index_운영!AC$10,IF(NOT(AB138=0),NOT(Index_운영!AC70=0)*AB138*(1+$E138*Index_운영!AC246)*Index_운영!AC70,$C138*$D138/$C$1*Index_운영!AC70))</f>
        <v>0</v>
      </c>
      <c r="AD138" s="591">
        <f>IF(AD$2=0,$C138*$D138/$C$1*Index_운영!AD70*Index_운영!AD$10,IF(NOT(AC138=0),NOT(Index_운영!AD70=0)*AC138*(1+$E138*Index_운영!AD246)*Index_운영!AD70,$C138*$D138/$C$1*Index_운영!AD70))</f>
        <v>0</v>
      </c>
      <c r="AE138" s="591">
        <f>IF(AE$2=0,$C138*$D138/$C$1*Index_운영!AE70*Index_운영!AE$10,IF(NOT(AD138=0),NOT(Index_운영!AE70=0)*AD138*(1+$E138*Index_운영!AE246)*Index_운영!AE70,$C138*$D138/$C$1*Index_운영!AE70))</f>
        <v>0</v>
      </c>
      <c r="AF138" s="591">
        <f>IF(AF$2=0,$C138*$D138/$C$1*Index_운영!AF70*Index_운영!AF$10,IF(NOT(AE138=0),NOT(Index_운영!AF70=0)*AE138*(1+$E138*Index_운영!AF246)*Index_운영!AF70,$C138*$D138/$C$1*Index_운영!AF70))</f>
        <v>0</v>
      </c>
      <c r="AG138" s="591">
        <f>IF(AG$2=0,$C138*$D138/$C$1*Index_운영!AG70*Index_운영!AG$10,IF(NOT(AF138=0),NOT(Index_운영!AG70=0)*AF138*(1+$E138*Index_운영!AG246)*Index_운영!AG70,$C138*$D138/$C$1*Index_운영!AG70))</f>
        <v>0</v>
      </c>
      <c r="AH138" s="591">
        <f>IF(AH$2=0,$C138*$D138/$C$1*Index_운영!AH70*Index_운영!AH$10,IF(NOT(AG138=0),NOT(Index_운영!AH70=0)*AG138*(1+$E138*Index_운영!AH246)*Index_운영!AH70,$C138*$D138/$C$1*Index_운영!AH70))</f>
        <v>0</v>
      </c>
      <c r="AI138" s="591">
        <f>IF(AI$2=0,$C138*$D138/$C$1*Index_운영!AI70*Index_운영!AI$10,IF(NOT(AH138=0),NOT(Index_운영!AI70=0)*AH138*(1+$E138*Index_운영!AI246)*Index_운영!AI70,$C138*$D138/$C$1*Index_운영!AI70))</f>
        <v>0</v>
      </c>
      <c r="AJ138" s="591">
        <f>IF(AJ$2=0,$C138*$D138/$C$1*Index_운영!AJ70*Index_운영!AJ$10,IF(NOT(AI138=0),NOT(Index_운영!AJ70=0)*AI138*(1+$E138*Index_운영!AJ246)*Index_운영!AJ70,$C138*$D138/$C$1*Index_운영!AJ70))</f>
        <v>0</v>
      </c>
      <c r="AK138" s="591">
        <f>IF(AK$2=0,$C138*$D138/$C$1*Index_운영!AK70*Index_운영!AK$10,IF(NOT(AJ138=0),NOT(Index_운영!AK70=0)*AJ138*(1+$E138*Index_운영!AK246)*Index_운영!AK70,$C138*$D138/$C$1*Index_운영!AK70))</f>
        <v>0</v>
      </c>
      <c r="AL138" s="591">
        <f>IF(AL$2=0,$C138*$D138/$C$1*Index_운영!AL70*Index_운영!AL$10,IF(NOT(AK138=0),NOT(Index_운영!AL70=0)*AK138*(1+$E138*Index_운영!AL246)*Index_운영!AL70,$C138*$D138/$C$1*Index_운영!AL70))</f>
        <v>0</v>
      </c>
      <c r="AM138" s="591">
        <f>IF(AM$2=0,$C138*$D138/$C$1*Index_운영!AM70*Index_운영!AM$10,IF(NOT(AL138=0),NOT(Index_운영!AM70=0)*AL138*(1+$E138*Index_운영!AM246)*Index_운영!AM70,$C138*$D138/$C$1*Index_운영!AM70))</f>
        <v>0</v>
      </c>
      <c r="AN138" s="591">
        <f>IF(AN$2=0,$C138*$D138/$C$1*Index_운영!AN70*Index_운영!AN$10,IF(NOT(AM138=0),NOT(Index_운영!AN70=0)*AM138*(1+$E138*Index_운영!AN246)*Index_운영!AN70,$C138*$D138/$C$1*Index_운영!AN70))</f>
        <v>0</v>
      </c>
      <c r="AO138" s="591">
        <f>IF(AO$2=0,$C138*$D138/$C$1*Index_운영!AO70*Index_운영!AO$10,IF(NOT(AN138=0),NOT(Index_운영!AO70=0)*AN138*(1+$E138*Index_운영!AO246)*Index_운영!AO70,$C138*$D138/$C$1*Index_운영!AO70))</f>
        <v>0</v>
      </c>
      <c r="AP138" s="591">
        <f>IF(AP$2=0,$C138*$D138/$C$1*Index_운영!AP70*Index_운영!AP$10,IF(NOT(AO138=0),NOT(Index_운영!AP70=0)*AO138*(1+$E138*Index_운영!AP246)*Index_운영!AP70,$C138*$D138/$C$1*Index_운영!AP70))</f>
        <v>0</v>
      </c>
      <c r="AQ138" s="591">
        <f>IF(AQ$2=0,$C138*$D138/$C$1*Index_운영!AQ70*Index_운영!AQ$10,IF(NOT(AP138=0),NOT(Index_운영!AQ70=0)*AP138*(1+$E138*Index_운영!AQ246)*Index_운영!AQ70,$C138*$D138/$C$1*Index_운영!AQ70))</f>
        <v>0</v>
      </c>
      <c r="AR138" s="591">
        <f>IF(AR$2=0,$C138*$D138/$C$1*Index_운영!AR70*Index_운영!AR$10,IF(NOT(AQ138=0),NOT(Index_운영!AR70=0)*AQ138*(1+$E138*Index_운영!AR246)*Index_운영!AR70,$C138*$D138/$C$1*Index_운영!AR70))</f>
        <v>0</v>
      </c>
      <c r="AS138" s="591">
        <f>IF(AS$2=0,$C138*$D138/$C$1*Index_운영!AS70*Index_운영!AS$10,IF(NOT(AR138=0),NOT(Index_운영!AS70=0)*AR138*(1+$E138*Index_운영!AS246)*Index_운영!AS70,$C138*$D138/$C$1*Index_운영!AS70))</f>
        <v>0</v>
      </c>
      <c r="AT138" s="591">
        <f>IF(AT$2=0,$C138*$D138/$C$1*Index_운영!AT70*Index_운영!AT$10,IF(NOT(AS138=0),NOT(Index_운영!AT70=0)*AS138*(1+$E138*Index_운영!AT246)*Index_운영!AT70,$C138*$D138/$C$1*Index_운영!AT70))</f>
        <v>0</v>
      </c>
      <c r="AU138" s="591">
        <f>IF(AU$2=0,$C138*$D138/$C$1*Index_운영!AU70*Index_운영!AU$10,IF(NOT(AT138=0),NOT(Index_운영!AU70=0)*AT138*(1+$E138*Index_운영!AU246)*Index_운영!AU70,$C138*$D138/$C$1*Index_운영!AU70))</f>
        <v>0</v>
      </c>
      <c r="AV138" s="591">
        <f>IF(AV$2=0,$C138*$D138/$C$1*Index_운영!AV70*Index_운영!AV$10,IF(NOT(AU138=0),NOT(Index_운영!AV70=0)*AU138*(1+$E138*Index_운영!AV246)*Index_운영!AV70,$C138*$D138/$C$1*Index_운영!AV70))</f>
        <v>0</v>
      </c>
      <c r="AW138" s="591">
        <f>IF(AW$2=0,$C138*$D138/$C$1*Index_운영!AW70*Index_운영!AW$10,IF(NOT(AV138=0),NOT(Index_운영!AW70=0)*AV138*(1+$E138*Index_운영!AW246)*Index_운영!AW70,$C138*$D138/$C$1*Index_운영!AW70))</f>
        <v>0</v>
      </c>
      <c r="AX138" s="591">
        <f>IF(AX$2=0,$C138*$D138/$C$1*Index_운영!AX70*Index_운영!AX$10,IF(NOT(AW138=0),NOT(Index_운영!AX70=0)*AW138*(1+$E138*Index_운영!AX246)*Index_운영!AX70,$C138*$D138/$C$1*Index_운영!AX70))</f>
        <v>0</v>
      </c>
      <c r="AY138" s="591">
        <f>IF(AY$2=0,$C138*$D138/$C$1*Index_운영!AY70*Index_운영!AY$10,IF(NOT(AX138=0),NOT(Index_운영!AY70=0)*AX138*(1+$E138*Index_운영!AY246)*Index_운영!AY70,$C138*$D138/$C$1*Index_운영!AY70))</f>
        <v>0</v>
      </c>
      <c r="AZ138" s="591">
        <f>IF(AZ$2=0,$C138*$D138/$C$1*Index_운영!AZ70*Index_운영!AZ$10,IF(NOT(AY138=0),NOT(Index_운영!AZ70=0)*AY138*(1+$E138*Index_운영!AZ246)*Index_운영!AZ70,$C138*$D138/$C$1*Index_운영!AZ70))</f>
        <v>0</v>
      </c>
      <c r="BA138" s="591">
        <f>IF(BA$2=0,$C138*$D138/$C$1*Index_운영!BA70*Index_운영!BA$10,IF(NOT(AZ138=0),NOT(Index_운영!BA70=0)*AZ138*(1+$E138*Index_운영!BA246)*Index_운영!BA70,$C138*$D138/$C$1*Index_운영!BA70))</f>
        <v>0</v>
      </c>
      <c r="BB138" s="591">
        <f>IF(BB$2=0,$C138*$D138/$C$1*Index_운영!BB70*Index_운영!BB$10,IF(NOT(BA138=0),NOT(Index_운영!BB70=0)*BA138*(1+$E138*Index_운영!BB246)*Index_운영!BB70,$C138*$D138/$C$1*Index_운영!BB70))</f>
        <v>0</v>
      </c>
      <c r="BC138" s="591">
        <f>IF(BC$2=0,$C138*$D138/$C$1*Index_운영!BC70*Index_운영!BC$10,IF(NOT(BB138=0),NOT(Index_운영!BC70=0)*BB138*(1+$E138*Index_운영!BC246)*Index_운영!BC70,$C138*$D138/$C$1*Index_운영!BC70))</f>
        <v>0</v>
      </c>
      <c r="BD138" s="591">
        <f>IF(BD$2=0,$C138*$D138/$C$1*Index_운영!BD70*Index_운영!BD$10,IF(NOT(BC138=0),NOT(Index_운영!BD70=0)*BC138*(1+$E138*Index_운영!BD246)*Index_운영!BD70,$C138*$D138/$C$1*Index_운영!BD70))</f>
        <v>0</v>
      </c>
      <c r="BE138" s="591">
        <f>IF(BE$2=0,$C138*$D138/$C$1*Index_운영!BE70*Index_운영!BE$10,IF(NOT(BD138=0),NOT(Index_운영!BE70=0)*BD138*(1+$E138*Index_운영!BE246)*Index_운영!BE70,$C138*$D138/$C$1*Index_운영!BE70))</f>
        <v>0</v>
      </c>
      <c r="BF138" s="591">
        <f>IF(BF$2=0,$C138*$D138/$C$1*Index_운영!BF70*Index_운영!BF$10,IF(NOT(BE138=0),NOT(Index_운영!BF70=0)*BE138*(1+$E138*Index_운영!BF246)*Index_운영!BF70,$C138*$D138/$C$1*Index_운영!BF70))</f>
        <v>0</v>
      </c>
      <c r="BG138" s="591">
        <f>IF(BG$2=0,$C138*$D138/$C$1*Index_운영!BG70*Index_운영!BG$10,IF(NOT(BF138=0),NOT(Index_운영!BG70=0)*BF138*(1+$E138*Index_운영!BG246)*Index_운영!BG70,$C138*$D138/$C$1*Index_운영!BG70))</f>
        <v>0</v>
      </c>
      <c r="BH138" s="591">
        <f>IF(BH$2=0,$C138*$D138/$C$1*Index_운영!BH70*Index_운영!BH$10,IF(NOT(BG138=0),NOT(Index_운영!BH70=0)*BG138*(1+$E138*Index_운영!BH246)*Index_운영!BH70,$C138*$D138/$C$1*Index_운영!BH70))</f>
        <v>0</v>
      </c>
      <c r="BI138" s="591">
        <f>IF(BI$2=0,$C138*$D138/$C$1*Index_운영!BI70*Index_운영!BI$10,IF(NOT(BH138=0),NOT(Index_운영!BI70=0)*BH138*(1+$E138*Index_운영!BI246)*Index_운영!BI70,$C138*$D138/$C$1*Index_운영!BI70))</f>
        <v>0</v>
      </c>
      <c r="BJ138" s="591">
        <f>IF(BJ$2=0,$C138*$D138/$C$1*Index_운영!BJ70*Index_운영!BJ$10,IF(NOT(BI138=0),NOT(Index_운영!BJ70=0)*BI138*(1+$E138*Index_운영!BJ246)*Index_운영!BJ70,$C138*$D138/$C$1*Index_운영!BJ70))</f>
        <v>0</v>
      </c>
      <c r="BK138" s="591">
        <f>IF(BK$2=0,$C138*$D138/$C$1*Index_운영!BK70*Index_운영!BK$10,IF(NOT(BJ138=0),NOT(Index_운영!BK70=0)*BJ138*(1+$E138*Index_운영!BK246)*Index_운영!BK70,$C138*$D138/$C$1*Index_운영!BK70))</f>
        <v>0</v>
      </c>
      <c r="BL138" s="591">
        <f>IF(BL$2=0,$C138*$D138/$C$1*Index_운영!BL70*Index_운영!BL$10,IF(NOT(BK138=0),NOT(Index_운영!BL70=0)*BK138*(1+$E138*Index_운영!BL246)*Index_운영!BL70,$C138*$D138/$C$1*Index_운영!BL70))</f>
        <v>0</v>
      </c>
      <c r="BM138" s="591">
        <f>IF(BM$2=0,$C138*$D138/$C$1*Index_운영!BM70*Index_운영!BM$10,IF(NOT(BL138=0),NOT(Index_운영!BM70=0)*BL138*(1+$E138*Index_운영!BM246)*Index_운영!BM70,$C138*$D138/$C$1*Index_운영!BM70))</f>
        <v>0</v>
      </c>
      <c r="BN138" s="591">
        <f>IF(BN$2=0,$C138*$D138/$C$1*Index_운영!BN70*Index_운영!BN$10,IF(NOT(BM138=0),NOT(Index_운영!BN70=0)*BM138*(1+$E138*Index_운영!BN246)*Index_운영!BN70,$C138*$D138/$C$1*Index_운영!BN70))</f>
        <v>0</v>
      </c>
      <c r="BO138" s="591">
        <f>IF(BO$2=0,$C138*$D138/$C$1*Index_운영!BO70*Index_운영!BO$10,IF(NOT(BN138=0),NOT(Index_운영!BO70=0)*BN138*(1+$E138*Index_운영!BO246)*Index_운영!BO70,$C138*$D138/$C$1*Index_운영!BO70))</f>
        <v>0</v>
      </c>
      <c r="BP138" s="591">
        <f>IF(BP$2=0,$C138*$D138/$C$1*Index_운영!BP70*Index_운영!BP$10,IF(NOT(BO138=0),NOT(Index_운영!BP70=0)*BO138*(1+$E138*Index_운영!BP246)*Index_운영!BP70,$C138*$D138/$C$1*Index_운영!BP70))</f>
        <v>0</v>
      </c>
      <c r="BQ138" s="591">
        <f>IF(BQ$2=0,$C138*$D138/$C$1*Index_운영!BQ70*Index_운영!BQ$10,IF(NOT(BP138=0),NOT(Index_운영!BQ70=0)*BP138*(1+$E138*Index_운영!BQ246)*Index_운영!BQ70,$C138*$D138/$C$1*Index_운영!BQ70))</f>
        <v>0</v>
      </c>
      <c r="BR138" s="591">
        <f>IF(BR$2=0,$C138*$D138/$C$1*Index_운영!BR70*Index_운영!BR$10,IF(NOT(BQ138=0),NOT(Index_운영!BR70=0)*BQ138*(1+$E138*Index_운영!BR246)*Index_운영!BR70,$C138*$D138/$C$1*Index_운영!BR70))</f>
        <v>0</v>
      </c>
      <c r="BS138" s="591">
        <f>IF(BS$2=0,$C138*$D138/$C$1*Index_운영!BS70*Index_운영!BS$10,IF(NOT(BR138=0),NOT(Index_운영!BS70=0)*BR138*(1+$E138*Index_운영!BS246)*Index_운영!BS70,$C138*$D138/$C$1*Index_운영!BS70))</f>
        <v>0</v>
      </c>
      <c r="BT138" s="591">
        <f>IF(BT$2=0,$C138*$D138/$C$1*Index_운영!BT70*Index_운영!BT$10,IF(NOT(BS138=0),NOT(Index_운영!BT70=0)*BS138*(1+$E138*Index_운영!BT246)*Index_운영!BT70,$C138*$D138/$C$1*Index_운영!BT70))</f>
        <v>0</v>
      </c>
      <c r="BU138" s="591">
        <f>IF(BU$2=0,$C138*$D138/$C$1*Index_운영!BU70*Index_운영!BU$10,IF(NOT(BT138=0),NOT(Index_운영!BU70=0)*BT138*(1+$E138*Index_운영!BU246)*Index_운영!BU70,$C138*$D138/$C$1*Index_운영!BU70))</f>
        <v>0</v>
      </c>
      <c r="BV138" s="591">
        <f>IF(BV$2=0,$C138*$D138/$C$1*Index_운영!BV70*Index_운영!BV$10,IF(NOT(BU138=0),NOT(Index_운영!BV70=0)*BU138*(1+$E138*Index_운영!BV246)*Index_운영!BV70,$C138*$D138/$C$1*Index_운영!BV70))</f>
        <v>0</v>
      </c>
      <c r="BW138" s="591">
        <f>IF(BW$2=0,$C138*$D138/$C$1*Index_운영!BW70*Index_운영!BW$10,IF(NOT(BV138=0),NOT(Index_운영!BW70=0)*BV138*(1+$E138*Index_운영!BW246)*Index_운영!BW70,$C138*$D138/$C$1*Index_운영!BW70))</f>
        <v>0</v>
      </c>
      <c r="BX138" s="591">
        <f>IF(BX$2=0,$C138*$D138/$C$1*Index_운영!BX70*Index_운영!BX$10,IF(NOT(BW138=0),NOT(Index_운영!BX70=0)*BW138*(1+$E138*Index_운영!BX246)*Index_운영!BX70,$C138*$D138/$C$1*Index_운영!BX70))</f>
        <v>0</v>
      </c>
      <c r="BY138" s="591">
        <f>IF(BY$2=0,$C138*$D138/$C$1*Index_운영!BY70*Index_운영!BY$10,IF(NOT(BX138=0),NOT(Index_운영!BY70=0)*BX138*(1+$E138*Index_운영!BY246)*Index_운영!BY70,$C138*$D138/$C$1*Index_운영!BY70))</f>
        <v>0</v>
      </c>
      <c r="BZ138" s="591">
        <f>IF(BZ$2=0,$C138*$D138/$C$1*Index_운영!BZ70*Index_운영!BZ$10,IF(NOT(BY138=0),NOT(Index_운영!BZ70=0)*BY138*(1+$E138*Index_운영!BZ246)*Index_운영!BZ70,$C138*$D138/$C$1*Index_운영!BZ70))</f>
        <v>0</v>
      </c>
      <c r="CA138" s="591">
        <f>IF(CA$2=0,$C138*$D138/$C$1*Index_운영!CA70*Index_운영!CA$10,IF(NOT(BZ138=0),NOT(Index_운영!CA70=0)*BZ138*(1+$E138*Index_운영!CA246)*Index_운영!CA70,$C138*$D138/$C$1*Index_운영!CA70))</f>
        <v>0</v>
      </c>
      <c r="CB138" s="591">
        <f>IF(CB$2=0,$C138*$D138/$C$1*Index_운영!CB70*Index_운영!CB$10,IF(NOT(CA138=0),NOT(Index_운영!CB70=0)*CA138*(1+$E138*Index_운영!CB246)*Index_운영!CB70,$C138*$D138/$C$1*Index_운영!CB70))</f>
        <v>0</v>
      </c>
      <c r="CC138" s="591">
        <f>IF(CC$2=0,$C138*$D138/$C$1*Index_운영!CC70*Index_운영!CC$10,IF(NOT(CB138=0),NOT(Index_운영!CC70=0)*CB138*(1+$E138*Index_운영!CC246)*Index_운영!CC70,$C138*$D138/$C$1*Index_운영!CC70))</f>
        <v>0</v>
      </c>
      <c r="CD138" s="591">
        <f>IF(CD$2=0,$C138*$D138/$C$1*Index_운영!CD70*Index_운영!CD$10,IF(NOT(CC138=0),NOT(Index_운영!CD70=0)*CC138*(1+$E138*Index_운영!CD246)*Index_운영!CD70,$C138*$D138/$C$1*Index_운영!CD70))</f>
        <v>0</v>
      </c>
      <c r="CE138" s="591">
        <f>IF(CE$2=0,$C138*$D138/$C$1*Index_운영!CE70*Index_운영!CE$10,IF(NOT(CD138=0),NOT(Index_운영!CE70=0)*CD138*(1+$E138*Index_운영!CE246)*Index_운영!CE70,$C138*$D138/$C$1*Index_운영!CE70))</f>
        <v>0</v>
      </c>
      <c r="CF138" s="591">
        <f>IF(CF$2=0,$C138*$D138/$C$1*Index_운영!CF70*Index_운영!CF$10,IF(NOT(CE138=0),NOT(Index_운영!CF70=0)*CE138*(1+$E138*Index_운영!CF246)*Index_운영!CF70,$C138*$D138/$C$1*Index_운영!CF70))</f>
        <v>0</v>
      </c>
      <c r="CG138" s="591">
        <f>IF(CG$2=0,$C138*$D138/$C$1*Index_운영!CG70*Index_운영!CG$10,IF(NOT(CF138=0),NOT(Index_운영!CG70=0)*CF138*(1+$E138*Index_운영!CG246)*Index_운영!CG70,$C138*$D138/$C$1*Index_운영!CG70))</f>
        <v>0</v>
      </c>
      <c r="CH138" s="591">
        <f>IF(CH$2=0,$C138*$D138/$C$1*Index_운영!CH70*Index_운영!CH$10,IF(NOT(CG138=0),NOT(Index_운영!CH70=0)*CG138*(1+$E138*Index_운영!CH246)*Index_운영!CH70,$C138*$D138/$C$1*Index_운영!CH70))</f>
        <v>0</v>
      </c>
      <c r="CI138" s="591">
        <f>IF(CI$2=0,$C138*$D138/$C$1*Index_운영!CI70*Index_운영!CI$10,IF(NOT(CH138=0),NOT(Index_운영!CI70=0)*CH138*(1+$E138*Index_운영!CI246)*Index_운영!CI70,$C138*$D138/$C$1*Index_운영!CI70))</f>
        <v>0</v>
      </c>
      <c r="CJ138" s="591">
        <f>IF(CJ$2=0,$C138*$D138/$C$1*Index_운영!CJ70*Index_운영!CJ$10,IF(NOT(CI138=0),NOT(Index_운영!CJ70=0)*CI138*(1+$E138*Index_운영!CJ246)*Index_운영!CJ70,$C138*$D138/$C$1*Index_운영!CJ70))</f>
        <v>0</v>
      </c>
      <c r="CK138" s="591">
        <f>IF(CK$2=0,$C138*$D138/$C$1*Index_운영!CK70*Index_운영!CK$10,IF(NOT(CJ138=0),NOT(Index_운영!CK70=0)*CJ138*(1+$E138*Index_운영!CK246)*Index_운영!CK70,$C138*$D138/$C$1*Index_운영!CK70))</f>
        <v>0</v>
      </c>
      <c r="CL138" s="591">
        <f>IF(CL$2=0,$C138*$D138/$C$1*Index_운영!CL70*Index_운영!CL$10,IF(NOT(CK138=0),NOT(Index_운영!CL70=0)*CK138*(1+$E138*Index_운영!CL246)*Index_운영!CL70,$C138*$D138/$C$1*Index_운영!CL70))</f>
        <v>0</v>
      </c>
      <c r="CM138" s="591">
        <f>IF(CM$2=0,$C138*$D138/$C$1*Index_운영!CM70*Index_운영!CM$10,IF(NOT(CL138=0),NOT(Index_운영!CM70=0)*CL138*(1+$E138*Index_운영!CM246)*Index_운영!CM70,$C138*$D138/$C$1*Index_운영!CM70))</f>
        <v>0</v>
      </c>
      <c r="CN138" s="591">
        <f>IF(CN$2=0,$C138*$D138/$C$1*Index_운영!CN70*Index_운영!CN$10,IF(NOT(CM138=0),NOT(Index_운영!CN70=0)*CM138*(1+$E138*Index_운영!CN246)*Index_운영!CN70,$C138*$D138/$C$1*Index_운영!CN70))</f>
        <v>0</v>
      </c>
      <c r="CO138" s="591">
        <f>IF(CO$2=0,$C138*$D138/$C$1*Index_운영!CO70*Index_운영!CO$10,IF(NOT(CN138=0),NOT(Index_운영!CO70=0)*CN138*(1+$E138*Index_운영!CO246)*Index_운영!CO70,$C138*$D138/$C$1*Index_운영!CO70))</f>
        <v>0</v>
      </c>
      <c r="CP138" s="591">
        <f>IF(CP$2=0,$C138*$D138/$C$1*Index_운영!CP70*Index_운영!CP$10,IF(NOT(CO138=0),NOT(Index_운영!CP70=0)*CO138*(1+$E138*Index_운영!CP246)*Index_운영!CP70,$C138*$D138/$C$1*Index_운영!CP70))</f>
        <v>0</v>
      </c>
      <c r="CQ138" s="591">
        <f>IF(CQ$2=0,$C138*$D138/$C$1*Index_운영!CQ70*Index_운영!CQ$10,IF(NOT(CP138=0),NOT(Index_운영!CQ70=0)*CP138*(1+$E138*Index_운영!CQ246)*Index_운영!CQ70,$C138*$D138/$C$1*Index_운영!CQ70))</f>
        <v>0</v>
      </c>
      <c r="CR138" s="591">
        <f>IF(CR$2=0,$C138*$D138/$C$1*Index_운영!CR70*Index_운영!CR$10,IF(NOT(CQ138=0),NOT(Index_운영!CR70=0)*CQ138*(1+$E138*Index_운영!CR246)*Index_운영!CR70,$C138*$D138/$C$1*Index_운영!CR70))</f>
        <v>0</v>
      </c>
      <c r="CS138" s="591">
        <f>IF(CS$2=0,$C138*$D138/$C$1*Index_운영!CS70*Index_운영!CS$10,IF(NOT(CR138=0),NOT(Index_운영!CS70=0)*CR138*(1+$E138*Index_운영!CS246)*Index_운영!CS70,$C138*$D138/$C$1*Index_운영!CS70))</f>
        <v>0</v>
      </c>
      <c r="CT138" s="591">
        <f>IF(CT$2=0,$C138*$D138/$C$1*Index_운영!CT70*Index_운영!CT$10,IF(NOT(CS138=0),NOT(Index_운영!CT70=0)*CS138*(1+$E138*Index_운영!CT246)*Index_운영!CT70,$C138*$D138/$C$1*Index_운영!CT70))</f>
        <v>0</v>
      </c>
      <c r="CU138" s="591">
        <f>IF(CU$2=0,$C138*$D138/$C$1*Index_운영!CU70*Index_운영!CU$10,IF(NOT(CT138=0),NOT(Index_운영!CU70=0)*CT138*(1+$E138*Index_운영!CU246)*Index_운영!CU70,$C138*$D138/$C$1*Index_운영!CU70))</f>
        <v>0</v>
      </c>
      <c r="CV138" s="591">
        <f>IF(CV$2=0,$C138*$D138/$C$1*Index_운영!CV70*Index_운영!CV$10,IF(NOT(CU138=0),NOT(Index_운영!CV70=0)*CU138*(1+$E138*Index_운영!CV246)*Index_운영!CV70,$C138*$D138/$C$1*Index_운영!CV70))</f>
        <v>0</v>
      </c>
      <c r="CW138" s="591">
        <f>IF(CW$2=0,$C138*$D138/$C$1*Index_운영!CW70*Index_운영!CW$10,IF(NOT(CV138=0),NOT(Index_운영!CW70=0)*CV138*(1+$E138*Index_운영!CW246)*Index_운영!CW70,$C138*$D138/$C$1*Index_운영!CW70))</f>
        <v>0</v>
      </c>
      <c r="CX138" s="591">
        <f>IF(CX$2=0,$C138*$D138/$C$1*Index_운영!CX70*Index_운영!CX$10,IF(NOT(CW138=0),NOT(Index_운영!CX70=0)*CW138*(1+$E138*Index_운영!CX246)*Index_운영!CX70,$C138*$D138/$C$1*Index_운영!CX70))</f>
        <v>0</v>
      </c>
      <c r="CY138" s="591">
        <f>IF(CY$2=0,$C138*$D138/$C$1*Index_운영!CY70*Index_운영!CY$10,IF(NOT(CX138=0),NOT(Index_운영!CY70=0)*CX138*(1+$E138*Index_운영!CY246)*Index_운영!CY70,$C138*$D138/$C$1*Index_운영!CY70))</f>
        <v>0</v>
      </c>
      <c r="CZ138" s="591">
        <f>IF(CZ$2=0,$C138*$D138/$C$1*Index_운영!CZ70*Index_운영!CZ$10,IF(NOT(CY138=0),NOT(Index_운영!CZ70=0)*CY138*(1+$E138*Index_운영!CZ246)*Index_운영!CZ70,$C138*$D138/$C$1*Index_운영!CZ70))</f>
        <v>0</v>
      </c>
      <c r="DA138" s="591">
        <f>IF(DA$2=0,$C138*$D138/$C$1*Index_운영!DA70*Index_운영!DA$10,IF(NOT(CZ138=0),NOT(Index_운영!DA70=0)*CZ138*(1+$E138*Index_운영!DA246)*Index_운영!DA70,$C138*$D138/$C$1*Index_운영!DA70))</f>
        <v>0</v>
      </c>
      <c r="DB138" s="591">
        <f>IF(DB$2=0,$C138*$D138/$C$1*Index_운영!DB70*Index_운영!DB$10,IF(NOT(DA138=0),NOT(Index_운영!DB70=0)*DA138*(1+$E138*Index_운영!DB246)*Index_운영!DB70,$C138*$D138/$C$1*Index_운영!DB70))</f>
        <v>0</v>
      </c>
      <c r="DC138" s="591">
        <f>IF(DC$2=0,$C138*$D138/$C$1*Index_운영!DC70*Index_운영!DC$10,IF(NOT(DB138=0),NOT(Index_운영!DC70=0)*DB138*(1+$E138*Index_운영!DC246)*Index_운영!DC70,$C138*$D138/$C$1*Index_운영!DC70))</f>
        <v>0</v>
      </c>
      <c r="DD138" s="591">
        <f>IF(DD$2=0,$C138*$D138/$C$1*Index_운영!DD70*Index_운영!DD$10,IF(NOT(DC138=0),NOT(Index_운영!DD70=0)*DC138*(1+$E138*Index_운영!DD246)*Index_운영!DD70,$C138*$D138/$C$1*Index_운영!DD70))</f>
        <v>0</v>
      </c>
      <c r="DE138" s="591">
        <f>IF(DE$2=0,$C138*$D138/$C$1*Index_운영!DE70*Index_운영!DE$10,IF(NOT(DD138=0),NOT(Index_운영!DE70=0)*DD138*(1+$E138*Index_운영!DE246)*Index_운영!DE70,$C138*$D138/$C$1*Index_운영!DE70))</f>
        <v>0</v>
      </c>
      <c r="DF138" s="591">
        <f>IF(DF$2=0,$C138*$D138/$C$1*Index_운영!DF70*Index_운영!DF$10,IF(NOT(DE138=0),NOT(Index_운영!DF70=0)*DE138*(1+$E138*Index_운영!DF246)*Index_운영!DF70,$C138*$D138/$C$1*Index_운영!DF70))</f>
        <v>0</v>
      </c>
      <c r="DG138" s="591">
        <f>IF(DG$2=0,$C138*$D138/$C$1*Index_운영!DG70*Index_운영!DG$10,IF(NOT(DF138=0),NOT(Index_운영!DG70=0)*DF138*(1+$E138*Index_운영!DG246)*Index_운영!DG70,$C138*$D138/$C$1*Index_운영!DG70))</f>
        <v>0</v>
      </c>
      <c r="DH138" s="591">
        <f>IF(DH$2=0,$C138*$D138/$C$1*Index_운영!DH70*Index_운영!DH$10,IF(NOT(DG138=0),NOT(Index_운영!DH70=0)*DG138*(1+$E138*Index_운영!DH246)*Index_운영!DH70,$C138*$D138/$C$1*Index_운영!DH70))</f>
        <v>0</v>
      </c>
      <c r="DI138" s="591">
        <f>IF(DI$2=0,$C138*$D138/$C$1*Index_운영!DI70*Index_운영!DI$10,IF(NOT(DH138=0),NOT(Index_운영!DI70=0)*DH138*(1+$E138*Index_운영!DI246)*Index_운영!DI70,$C138*$D138/$C$1*Index_운영!DI70))</f>
        <v>0</v>
      </c>
      <c r="DJ138" s="591">
        <f>IF(DJ$2=0,$C138*$D138/$C$1*Index_운영!DJ70*Index_운영!DJ$10,IF(NOT(DI138=0),NOT(Index_운영!DJ70=0)*DI138*(1+$E138*Index_운영!DJ246)*Index_운영!DJ70,$C138*$D138/$C$1*Index_운영!DJ70))</f>
        <v>0</v>
      </c>
      <c r="DK138" s="591">
        <f>IF(DK$2=0,$C138*$D138/$C$1*Index_운영!DK70*Index_운영!DK$10,IF(NOT(DJ138=0),NOT(Index_운영!DK70=0)*DJ138*(1+$E138*Index_운영!DK246)*Index_운영!DK70,$C138*$D138/$C$1*Index_운영!DK70))</f>
        <v>0</v>
      </c>
      <c r="DL138" s="591">
        <f>IF(DL$2=0,$C138*$D138/$C$1*Index_운영!DL70*Index_운영!DL$10,IF(NOT(DK138=0),NOT(Index_운영!DL70=0)*DK138*(1+$E138*Index_운영!DL246)*Index_운영!DL70,$C138*$D138/$C$1*Index_운영!DL70))</f>
        <v>0</v>
      </c>
      <c r="DM138" s="591">
        <f>IF(DM$2=0,$C138*$D138/$C$1*Index_운영!DM70*Index_운영!DM$10,IF(NOT(DL138=0),NOT(Index_운영!DM70=0)*DL138*(1+$E138*Index_운영!DM246)*Index_운영!DM70,$C138*$D138/$C$1*Index_운영!DM70))</f>
        <v>0</v>
      </c>
      <c r="DN138" s="591">
        <f>IF(DN$2=0,$C138*$D138/$C$1*Index_운영!DN70*Index_운영!DN$10,IF(NOT(DM138=0),NOT(Index_운영!DN70=0)*DM138*(1+$E138*Index_운영!DN246)*Index_운영!DN70,$C138*$D138/$C$1*Index_운영!DN70))</f>
        <v>0</v>
      </c>
      <c r="DO138" s="591">
        <f>IF(DO$2=0,$C138*$D138/$C$1*Index_운영!DO70*Index_운영!DO$10,IF(NOT(DN138=0),NOT(Index_운영!DO70=0)*DN138*(1+$E138*Index_운영!DO246)*Index_운영!DO70,$C138*$D138/$C$1*Index_운영!DO70))</f>
        <v>0</v>
      </c>
      <c r="DP138" s="591">
        <f>IF(DP$2=0,$C138*$D138/$C$1*Index_운영!DP70*Index_운영!DP$10,IF(NOT(DO138=0),NOT(Index_운영!DP70=0)*DO138*(1+$E138*Index_운영!DP246)*Index_운영!DP70,$C138*$D138/$C$1*Index_운영!DP70))</f>
        <v>0</v>
      </c>
      <c r="DQ138" s="591">
        <f>IF(DQ$2=0,$C138*$D138/$C$1*Index_운영!DQ70*Index_운영!DQ$10,IF(NOT(DP138=0),NOT(Index_운영!DQ70=0)*DP138*(1+$E138*Index_운영!DQ246)*Index_운영!DQ70,$C138*$D138/$C$1*Index_운영!DQ70))</f>
        <v>0</v>
      </c>
      <c r="DR138" s="591">
        <f>IF(DR$2=0,$C138*$D138/$C$1*Index_운영!DR70*Index_운영!DR$10,IF(NOT(DQ138=0),NOT(Index_운영!DR70=0)*DQ138*(1+$E138*Index_운영!DR246)*Index_운영!DR70,$C138*$D138/$C$1*Index_운영!DR70))</f>
        <v>0</v>
      </c>
      <c r="DS138" s="591">
        <f>IF(DS$2=0,$C138*$D138/$C$1*Index_운영!DS70*Index_운영!DS$10,IF(NOT(DR138=0),NOT(Index_운영!DS70=0)*DR138*(1+$E138*Index_운영!DS246)*Index_운영!DS70,$C138*$D138/$C$1*Index_운영!DS70))</f>
        <v>0</v>
      </c>
      <c r="DT138" s="591">
        <f>IF(DT$2=0,$C138*$D138/$C$1*Index_운영!DT70*Index_운영!DT$10,IF(NOT(DS138=0),NOT(Index_운영!DT70=0)*DS138*(1+$E138*Index_운영!DT246)*Index_운영!DT70,$C138*$D138/$C$1*Index_운영!DT70))</f>
        <v>0</v>
      </c>
      <c r="DU138" s="591">
        <f>IF(DU$2=0,$C138*$D138/$C$1*Index_운영!DU70*Index_운영!DU$10,IF(NOT(DT138=0),NOT(Index_운영!DU70=0)*DT138*(1+$E138*Index_운영!DU246)*Index_운영!DU70,$C138*$D138/$C$1*Index_운영!DU70))</f>
        <v>0</v>
      </c>
      <c r="DV138" s="591">
        <f>IF(DV$2=0,$C138*$D138/$C$1*Index_운영!DV70*Index_운영!DV$10,IF(NOT(DU138=0),NOT(Index_운영!DV70=0)*DU138*(1+$E138*Index_운영!DV246)*Index_운영!DV70,$C138*$D138/$C$1*Index_운영!DV70))</f>
        <v>0</v>
      </c>
    </row>
    <row r="139" spans="1:126" s="485" customFormat="1" outlineLevel="1" x14ac:dyDescent="0.4">
      <c r="A139" s="737"/>
      <c r="B139" s="464">
        <f>'Rent Roll'!$B45</f>
        <v>0</v>
      </c>
      <c r="C139" s="1219">
        <f>'Rent Roll'!$K45</f>
        <v>0</v>
      </c>
      <c r="D139" s="1220">
        <f>'Rent Roll'!$S45</f>
        <v>0</v>
      </c>
      <c r="E139" s="1221">
        <f>'Rent Roll'!$T45</f>
        <v>0</v>
      </c>
      <c r="F139" s="588">
        <f>IF(F$2=0,$C139*$D139/$C$1*Index_운영!F71*Index_운영!F$10,IF(NOT(E139=0),NOT(Index_운영!F71=0)*E139*(1+$E139*Index_운영!F247)*Index_운영!F71,$C139*$D139/$C$1*Index_운영!F71))</f>
        <v>0</v>
      </c>
      <c r="G139" s="591">
        <f>IF(G$2=0,$C139*$D139/$C$1*Index_운영!G71*Index_운영!G$10,IF(NOT(F139=0),NOT(Index_운영!G71=0)*F139*(1+$E139*Index_운영!G247)*Index_운영!G71,$C139*$D139/$C$1*Index_운영!G71))</f>
        <v>0</v>
      </c>
      <c r="H139" s="591">
        <f>IF(H$2=0,$C139*$D139/$C$1*Index_운영!H71*Index_운영!H$10,IF(NOT(G139=0),NOT(Index_운영!H71=0)*G139*(1+$E139*Index_운영!H247)*Index_운영!H71,$C139*$D139/$C$1*Index_운영!H71))</f>
        <v>0</v>
      </c>
      <c r="I139" s="591">
        <f>IF(I$2=0,$C139*$D139/$C$1*Index_운영!I71*Index_운영!I$10,IF(NOT(H139=0),NOT(Index_운영!I71=0)*H139*(1+$E139*Index_운영!I247)*Index_운영!I71,$C139*$D139/$C$1*Index_운영!I71))</f>
        <v>0</v>
      </c>
      <c r="J139" s="591">
        <f>IF(J$2=0,$C139*$D139/$C$1*Index_운영!J71*Index_운영!J$10,IF(NOT(I139=0),NOT(Index_운영!J71=0)*I139*(1+$E139*Index_운영!J247)*Index_운영!J71,$C139*$D139/$C$1*Index_운영!J71))</f>
        <v>0</v>
      </c>
      <c r="K139" s="591">
        <f>IF(K$2=0,$C139*$D139/$C$1*Index_운영!K71*Index_운영!K$10,IF(NOT(J139=0),NOT(Index_운영!K71=0)*J139*(1+$E139*Index_운영!K247)*Index_운영!K71,$C139*$D139/$C$1*Index_운영!K71))</f>
        <v>0</v>
      </c>
      <c r="L139" s="591">
        <f>IF(L$2=0,$C139*$D139/$C$1*Index_운영!L71*Index_운영!L$10,IF(NOT(K139=0),NOT(Index_운영!L71=0)*K139*(1+$E139*Index_운영!L247)*Index_운영!L71,$C139*$D139/$C$1*Index_운영!L71))</f>
        <v>0</v>
      </c>
      <c r="M139" s="591">
        <f>IF(M$2=0,$C139*$D139/$C$1*Index_운영!M71*Index_운영!M$10,IF(NOT(L139=0),NOT(Index_운영!M71=0)*L139*(1+$E139*Index_운영!M247)*Index_운영!M71,$C139*$D139/$C$1*Index_운영!M71))</f>
        <v>0</v>
      </c>
      <c r="N139" s="591">
        <f>IF(N$2=0,$C139*$D139/$C$1*Index_운영!N71*Index_운영!N$10,IF(NOT(M139=0),NOT(Index_운영!N71=0)*M139*(1+$E139*Index_운영!N247)*Index_운영!N71,$C139*$D139/$C$1*Index_운영!N71))</f>
        <v>0</v>
      </c>
      <c r="O139" s="591">
        <f>IF(O$2=0,$C139*$D139/$C$1*Index_운영!O71*Index_운영!O$10,IF(NOT(N139=0),NOT(Index_운영!O71=0)*N139*(1+$E139*Index_운영!O247)*Index_운영!O71,$C139*$D139/$C$1*Index_운영!O71))</f>
        <v>0</v>
      </c>
      <c r="P139" s="591">
        <f>IF(P$2=0,$C139*$D139/$C$1*Index_운영!P71*Index_운영!P$10,IF(NOT(O139=0),NOT(Index_운영!P71=0)*O139*(1+$E139*Index_운영!P247)*Index_운영!P71,$C139*$D139/$C$1*Index_운영!P71))</f>
        <v>0</v>
      </c>
      <c r="Q139" s="591">
        <f>IF(Q$2=0,$C139*$D139/$C$1*Index_운영!Q71*Index_운영!Q$10,IF(NOT(P139=0),NOT(Index_운영!Q71=0)*P139*(1+$E139*Index_운영!Q247)*Index_운영!Q71,$C139*$D139/$C$1*Index_운영!Q71))</f>
        <v>0</v>
      </c>
      <c r="R139" s="591">
        <f>IF(R$2=0,$C139*$D139/$C$1*Index_운영!R71*Index_운영!R$10,IF(NOT(Q139=0),NOT(Index_운영!R71=0)*Q139*(1+$E139*Index_운영!R247)*Index_운영!R71,$C139*$D139/$C$1*Index_운영!R71))</f>
        <v>0</v>
      </c>
      <c r="S139" s="591">
        <f>IF(S$2=0,$C139*$D139/$C$1*Index_운영!S71*Index_운영!S$10,IF(NOT(R139=0),NOT(Index_운영!S71=0)*R139*(1+$E139*Index_운영!S247)*Index_운영!S71,$C139*$D139/$C$1*Index_운영!S71))</f>
        <v>0</v>
      </c>
      <c r="T139" s="591">
        <f>IF(T$2=0,$C139*$D139/$C$1*Index_운영!T71*Index_운영!T$10,IF(NOT(S139=0),NOT(Index_운영!T71=0)*S139*(1+$E139*Index_운영!T247)*Index_운영!T71,$C139*$D139/$C$1*Index_운영!T71))</f>
        <v>0</v>
      </c>
      <c r="U139" s="591">
        <f>IF(U$2=0,$C139*$D139/$C$1*Index_운영!U71*Index_운영!U$10,IF(NOT(T139=0),NOT(Index_운영!U71=0)*T139*(1+$E139*Index_운영!U247)*Index_운영!U71,$C139*$D139/$C$1*Index_운영!U71))</f>
        <v>0</v>
      </c>
      <c r="V139" s="591">
        <f>IF(V$2=0,$C139*$D139/$C$1*Index_운영!V71*Index_운영!V$10,IF(NOT(U139=0),NOT(Index_운영!V71=0)*U139*(1+$E139*Index_운영!V247)*Index_운영!V71,$C139*$D139/$C$1*Index_운영!V71))</f>
        <v>0</v>
      </c>
      <c r="W139" s="591">
        <f>IF(W$2=0,$C139*$D139/$C$1*Index_운영!W71*Index_운영!W$10,IF(NOT(V139=0),NOT(Index_운영!W71=0)*V139*(1+$E139*Index_운영!W247)*Index_운영!W71,$C139*$D139/$C$1*Index_운영!W71))</f>
        <v>0</v>
      </c>
      <c r="X139" s="591">
        <f>IF(X$2=0,$C139*$D139/$C$1*Index_운영!X71*Index_운영!X$10,IF(NOT(W139=0),NOT(Index_운영!X71=0)*W139*(1+$E139*Index_운영!X247)*Index_운영!X71,$C139*$D139/$C$1*Index_운영!X71))</f>
        <v>0</v>
      </c>
      <c r="Y139" s="591">
        <f>IF(Y$2=0,$C139*$D139/$C$1*Index_운영!Y71*Index_운영!Y$10,IF(NOT(X139=0),NOT(Index_운영!Y71=0)*X139*(1+$E139*Index_운영!Y247)*Index_운영!Y71,$C139*$D139/$C$1*Index_운영!Y71))</f>
        <v>0</v>
      </c>
      <c r="Z139" s="591">
        <f>IF(Z$2=0,$C139*$D139/$C$1*Index_운영!Z71*Index_운영!Z$10,IF(NOT(Y139=0),NOT(Index_운영!Z71=0)*Y139*(1+$E139*Index_운영!Z247)*Index_운영!Z71,$C139*$D139/$C$1*Index_운영!Z71))</f>
        <v>0</v>
      </c>
      <c r="AA139" s="591">
        <f>IF(AA$2=0,$C139*$D139/$C$1*Index_운영!AA71*Index_운영!AA$10,IF(NOT(Z139=0),NOT(Index_운영!AA71=0)*Z139*(1+$E139*Index_운영!AA247)*Index_운영!AA71,$C139*$D139/$C$1*Index_운영!AA71))</f>
        <v>0</v>
      </c>
      <c r="AB139" s="591">
        <f>IF(AB$2=0,$C139*$D139/$C$1*Index_운영!AB71*Index_운영!AB$10,IF(NOT(AA139=0),NOT(Index_운영!AB71=0)*AA139*(1+$E139*Index_운영!AB247)*Index_운영!AB71,$C139*$D139/$C$1*Index_운영!AB71))</f>
        <v>0</v>
      </c>
      <c r="AC139" s="591">
        <f>IF(AC$2=0,$C139*$D139/$C$1*Index_운영!AC71*Index_운영!AC$10,IF(NOT(AB139=0),NOT(Index_운영!AC71=0)*AB139*(1+$E139*Index_운영!AC247)*Index_운영!AC71,$C139*$D139/$C$1*Index_운영!AC71))</f>
        <v>0</v>
      </c>
      <c r="AD139" s="591">
        <f>IF(AD$2=0,$C139*$D139/$C$1*Index_운영!AD71*Index_운영!AD$10,IF(NOT(AC139=0),NOT(Index_운영!AD71=0)*AC139*(1+$E139*Index_운영!AD247)*Index_운영!AD71,$C139*$D139/$C$1*Index_운영!AD71))</f>
        <v>0</v>
      </c>
      <c r="AE139" s="591">
        <f>IF(AE$2=0,$C139*$D139/$C$1*Index_운영!AE71*Index_운영!AE$10,IF(NOT(AD139=0),NOT(Index_운영!AE71=0)*AD139*(1+$E139*Index_운영!AE247)*Index_운영!AE71,$C139*$D139/$C$1*Index_운영!AE71))</f>
        <v>0</v>
      </c>
      <c r="AF139" s="591">
        <f>IF(AF$2=0,$C139*$D139/$C$1*Index_운영!AF71*Index_운영!AF$10,IF(NOT(AE139=0),NOT(Index_운영!AF71=0)*AE139*(1+$E139*Index_운영!AF247)*Index_운영!AF71,$C139*$D139/$C$1*Index_운영!AF71))</f>
        <v>0</v>
      </c>
      <c r="AG139" s="591">
        <f>IF(AG$2=0,$C139*$D139/$C$1*Index_운영!AG71*Index_운영!AG$10,IF(NOT(AF139=0),NOT(Index_운영!AG71=0)*AF139*(1+$E139*Index_운영!AG247)*Index_운영!AG71,$C139*$D139/$C$1*Index_운영!AG71))</f>
        <v>0</v>
      </c>
      <c r="AH139" s="591">
        <f>IF(AH$2=0,$C139*$D139/$C$1*Index_운영!AH71*Index_운영!AH$10,IF(NOT(AG139=0),NOT(Index_운영!AH71=0)*AG139*(1+$E139*Index_운영!AH247)*Index_운영!AH71,$C139*$D139/$C$1*Index_운영!AH71))</f>
        <v>0</v>
      </c>
      <c r="AI139" s="591">
        <f>IF(AI$2=0,$C139*$D139/$C$1*Index_운영!AI71*Index_운영!AI$10,IF(NOT(AH139=0),NOT(Index_운영!AI71=0)*AH139*(1+$E139*Index_운영!AI247)*Index_운영!AI71,$C139*$D139/$C$1*Index_운영!AI71))</f>
        <v>0</v>
      </c>
      <c r="AJ139" s="591">
        <f>IF(AJ$2=0,$C139*$D139/$C$1*Index_운영!AJ71*Index_운영!AJ$10,IF(NOT(AI139=0),NOT(Index_운영!AJ71=0)*AI139*(1+$E139*Index_운영!AJ247)*Index_운영!AJ71,$C139*$D139/$C$1*Index_운영!AJ71))</f>
        <v>0</v>
      </c>
      <c r="AK139" s="591">
        <f>IF(AK$2=0,$C139*$D139/$C$1*Index_운영!AK71*Index_운영!AK$10,IF(NOT(AJ139=0),NOT(Index_운영!AK71=0)*AJ139*(1+$E139*Index_운영!AK247)*Index_운영!AK71,$C139*$D139/$C$1*Index_운영!AK71))</f>
        <v>0</v>
      </c>
      <c r="AL139" s="591">
        <f>IF(AL$2=0,$C139*$D139/$C$1*Index_운영!AL71*Index_운영!AL$10,IF(NOT(AK139=0),NOT(Index_운영!AL71=0)*AK139*(1+$E139*Index_운영!AL247)*Index_운영!AL71,$C139*$D139/$C$1*Index_운영!AL71))</f>
        <v>0</v>
      </c>
      <c r="AM139" s="591">
        <f>IF(AM$2=0,$C139*$D139/$C$1*Index_운영!AM71*Index_운영!AM$10,IF(NOT(AL139=0),NOT(Index_운영!AM71=0)*AL139*(1+$E139*Index_운영!AM247)*Index_운영!AM71,$C139*$D139/$C$1*Index_운영!AM71))</f>
        <v>0</v>
      </c>
      <c r="AN139" s="591">
        <f>IF(AN$2=0,$C139*$D139/$C$1*Index_운영!AN71*Index_운영!AN$10,IF(NOT(AM139=0),NOT(Index_운영!AN71=0)*AM139*(1+$E139*Index_운영!AN247)*Index_운영!AN71,$C139*$D139/$C$1*Index_운영!AN71))</f>
        <v>0</v>
      </c>
      <c r="AO139" s="591">
        <f>IF(AO$2=0,$C139*$D139/$C$1*Index_운영!AO71*Index_운영!AO$10,IF(NOT(AN139=0),NOT(Index_운영!AO71=0)*AN139*(1+$E139*Index_운영!AO247)*Index_운영!AO71,$C139*$D139/$C$1*Index_운영!AO71))</f>
        <v>0</v>
      </c>
      <c r="AP139" s="591">
        <f>IF(AP$2=0,$C139*$D139/$C$1*Index_운영!AP71*Index_운영!AP$10,IF(NOT(AO139=0),NOT(Index_운영!AP71=0)*AO139*(1+$E139*Index_운영!AP247)*Index_운영!AP71,$C139*$D139/$C$1*Index_운영!AP71))</f>
        <v>0</v>
      </c>
      <c r="AQ139" s="591">
        <f>IF(AQ$2=0,$C139*$D139/$C$1*Index_운영!AQ71*Index_운영!AQ$10,IF(NOT(AP139=0),NOT(Index_운영!AQ71=0)*AP139*(1+$E139*Index_운영!AQ247)*Index_운영!AQ71,$C139*$D139/$C$1*Index_운영!AQ71))</f>
        <v>0</v>
      </c>
      <c r="AR139" s="591">
        <f>IF(AR$2=0,$C139*$D139/$C$1*Index_운영!AR71*Index_운영!AR$10,IF(NOT(AQ139=0),NOT(Index_운영!AR71=0)*AQ139*(1+$E139*Index_운영!AR247)*Index_운영!AR71,$C139*$D139/$C$1*Index_운영!AR71))</f>
        <v>0</v>
      </c>
      <c r="AS139" s="591">
        <f>IF(AS$2=0,$C139*$D139/$C$1*Index_운영!AS71*Index_운영!AS$10,IF(NOT(AR139=0),NOT(Index_운영!AS71=0)*AR139*(1+$E139*Index_운영!AS247)*Index_운영!AS71,$C139*$D139/$C$1*Index_운영!AS71))</f>
        <v>0</v>
      </c>
      <c r="AT139" s="591">
        <f>IF(AT$2=0,$C139*$D139/$C$1*Index_운영!AT71*Index_운영!AT$10,IF(NOT(AS139=0),NOT(Index_운영!AT71=0)*AS139*(1+$E139*Index_운영!AT247)*Index_운영!AT71,$C139*$D139/$C$1*Index_운영!AT71))</f>
        <v>0</v>
      </c>
      <c r="AU139" s="591">
        <f>IF(AU$2=0,$C139*$D139/$C$1*Index_운영!AU71*Index_운영!AU$10,IF(NOT(AT139=0),NOT(Index_운영!AU71=0)*AT139*(1+$E139*Index_운영!AU247)*Index_운영!AU71,$C139*$D139/$C$1*Index_운영!AU71))</f>
        <v>0</v>
      </c>
      <c r="AV139" s="591">
        <f>IF(AV$2=0,$C139*$D139/$C$1*Index_운영!AV71*Index_운영!AV$10,IF(NOT(AU139=0),NOT(Index_운영!AV71=0)*AU139*(1+$E139*Index_운영!AV247)*Index_운영!AV71,$C139*$D139/$C$1*Index_운영!AV71))</f>
        <v>0</v>
      </c>
      <c r="AW139" s="591">
        <f>IF(AW$2=0,$C139*$D139/$C$1*Index_운영!AW71*Index_운영!AW$10,IF(NOT(AV139=0),NOT(Index_운영!AW71=0)*AV139*(1+$E139*Index_운영!AW247)*Index_운영!AW71,$C139*$D139/$C$1*Index_운영!AW71))</f>
        <v>0</v>
      </c>
      <c r="AX139" s="591">
        <f>IF(AX$2=0,$C139*$D139/$C$1*Index_운영!AX71*Index_운영!AX$10,IF(NOT(AW139=0),NOT(Index_운영!AX71=0)*AW139*(1+$E139*Index_운영!AX247)*Index_운영!AX71,$C139*$D139/$C$1*Index_운영!AX71))</f>
        <v>0</v>
      </c>
      <c r="AY139" s="591">
        <f>IF(AY$2=0,$C139*$D139/$C$1*Index_운영!AY71*Index_운영!AY$10,IF(NOT(AX139=0),NOT(Index_운영!AY71=0)*AX139*(1+$E139*Index_운영!AY247)*Index_운영!AY71,$C139*$D139/$C$1*Index_운영!AY71))</f>
        <v>0</v>
      </c>
      <c r="AZ139" s="591">
        <f>IF(AZ$2=0,$C139*$D139/$C$1*Index_운영!AZ71*Index_운영!AZ$10,IF(NOT(AY139=0),NOT(Index_운영!AZ71=0)*AY139*(1+$E139*Index_운영!AZ247)*Index_운영!AZ71,$C139*$D139/$C$1*Index_운영!AZ71))</f>
        <v>0</v>
      </c>
      <c r="BA139" s="591">
        <f>IF(BA$2=0,$C139*$D139/$C$1*Index_운영!BA71*Index_운영!BA$10,IF(NOT(AZ139=0),NOT(Index_운영!BA71=0)*AZ139*(1+$E139*Index_운영!BA247)*Index_운영!BA71,$C139*$D139/$C$1*Index_운영!BA71))</f>
        <v>0</v>
      </c>
      <c r="BB139" s="591">
        <f>IF(BB$2=0,$C139*$D139/$C$1*Index_운영!BB71*Index_운영!BB$10,IF(NOT(BA139=0),NOT(Index_운영!BB71=0)*BA139*(1+$E139*Index_운영!BB247)*Index_운영!BB71,$C139*$D139/$C$1*Index_운영!BB71))</f>
        <v>0</v>
      </c>
      <c r="BC139" s="591">
        <f>IF(BC$2=0,$C139*$D139/$C$1*Index_운영!BC71*Index_운영!BC$10,IF(NOT(BB139=0),NOT(Index_운영!BC71=0)*BB139*(1+$E139*Index_운영!BC247)*Index_운영!BC71,$C139*$D139/$C$1*Index_운영!BC71))</f>
        <v>0</v>
      </c>
      <c r="BD139" s="591">
        <f>IF(BD$2=0,$C139*$D139/$C$1*Index_운영!BD71*Index_운영!BD$10,IF(NOT(BC139=0),NOT(Index_운영!BD71=0)*BC139*(1+$E139*Index_운영!BD247)*Index_운영!BD71,$C139*$D139/$C$1*Index_운영!BD71))</f>
        <v>0</v>
      </c>
      <c r="BE139" s="591">
        <f>IF(BE$2=0,$C139*$D139/$C$1*Index_운영!BE71*Index_운영!BE$10,IF(NOT(BD139=0),NOT(Index_운영!BE71=0)*BD139*(1+$E139*Index_운영!BE247)*Index_운영!BE71,$C139*$D139/$C$1*Index_운영!BE71))</f>
        <v>0</v>
      </c>
      <c r="BF139" s="591">
        <f>IF(BF$2=0,$C139*$D139/$C$1*Index_운영!BF71*Index_운영!BF$10,IF(NOT(BE139=0),NOT(Index_운영!BF71=0)*BE139*(1+$E139*Index_운영!BF247)*Index_운영!BF71,$C139*$D139/$C$1*Index_운영!BF71))</f>
        <v>0</v>
      </c>
      <c r="BG139" s="591">
        <f>IF(BG$2=0,$C139*$D139/$C$1*Index_운영!BG71*Index_운영!BG$10,IF(NOT(BF139=0),NOT(Index_운영!BG71=0)*BF139*(1+$E139*Index_운영!BG247)*Index_운영!BG71,$C139*$D139/$C$1*Index_운영!BG71))</f>
        <v>0</v>
      </c>
      <c r="BH139" s="591">
        <f>IF(BH$2=0,$C139*$D139/$C$1*Index_운영!BH71*Index_운영!BH$10,IF(NOT(BG139=0),NOT(Index_운영!BH71=0)*BG139*(1+$E139*Index_운영!BH247)*Index_운영!BH71,$C139*$D139/$C$1*Index_운영!BH71))</f>
        <v>0</v>
      </c>
      <c r="BI139" s="591">
        <f>IF(BI$2=0,$C139*$D139/$C$1*Index_운영!BI71*Index_운영!BI$10,IF(NOT(BH139=0),NOT(Index_운영!BI71=0)*BH139*(1+$E139*Index_운영!BI247)*Index_운영!BI71,$C139*$D139/$C$1*Index_운영!BI71))</f>
        <v>0</v>
      </c>
      <c r="BJ139" s="591">
        <f>IF(BJ$2=0,$C139*$D139/$C$1*Index_운영!BJ71*Index_운영!BJ$10,IF(NOT(BI139=0),NOT(Index_운영!BJ71=0)*BI139*(1+$E139*Index_운영!BJ247)*Index_운영!BJ71,$C139*$D139/$C$1*Index_운영!BJ71))</f>
        <v>0</v>
      </c>
      <c r="BK139" s="591">
        <f>IF(BK$2=0,$C139*$D139/$C$1*Index_운영!BK71*Index_운영!BK$10,IF(NOT(BJ139=0),NOT(Index_운영!BK71=0)*BJ139*(1+$E139*Index_운영!BK247)*Index_운영!BK71,$C139*$D139/$C$1*Index_운영!BK71))</f>
        <v>0</v>
      </c>
      <c r="BL139" s="591">
        <f>IF(BL$2=0,$C139*$D139/$C$1*Index_운영!BL71*Index_운영!BL$10,IF(NOT(BK139=0),NOT(Index_운영!BL71=0)*BK139*(1+$E139*Index_운영!BL247)*Index_운영!BL71,$C139*$D139/$C$1*Index_운영!BL71))</f>
        <v>0</v>
      </c>
      <c r="BM139" s="591">
        <f>IF(BM$2=0,$C139*$D139/$C$1*Index_운영!BM71*Index_운영!BM$10,IF(NOT(BL139=0),NOT(Index_운영!BM71=0)*BL139*(1+$E139*Index_운영!BM247)*Index_운영!BM71,$C139*$D139/$C$1*Index_운영!BM71))</f>
        <v>0</v>
      </c>
      <c r="BN139" s="591">
        <f>IF(BN$2=0,$C139*$D139/$C$1*Index_운영!BN71*Index_운영!BN$10,IF(NOT(BM139=0),NOT(Index_운영!BN71=0)*BM139*(1+$E139*Index_운영!BN247)*Index_운영!BN71,$C139*$D139/$C$1*Index_운영!BN71))</f>
        <v>0</v>
      </c>
      <c r="BO139" s="591">
        <f>IF(BO$2=0,$C139*$D139/$C$1*Index_운영!BO71*Index_운영!BO$10,IF(NOT(BN139=0),NOT(Index_운영!BO71=0)*BN139*(1+$E139*Index_운영!BO247)*Index_운영!BO71,$C139*$D139/$C$1*Index_운영!BO71))</f>
        <v>0</v>
      </c>
      <c r="BP139" s="591">
        <f>IF(BP$2=0,$C139*$D139/$C$1*Index_운영!BP71*Index_운영!BP$10,IF(NOT(BO139=0),NOT(Index_운영!BP71=0)*BO139*(1+$E139*Index_운영!BP247)*Index_운영!BP71,$C139*$D139/$C$1*Index_운영!BP71))</f>
        <v>0</v>
      </c>
      <c r="BQ139" s="591">
        <f>IF(BQ$2=0,$C139*$D139/$C$1*Index_운영!BQ71*Index_운영!BQ$10,IF(NOT(BP139=0),NOT(Index_운영!BQ71=0)*BP139*(1+$E139*Index_운영!BQ247)*Index_운영!BQ71,$C139*$D139/$C$1*Index_운영!BQ71))</f>
        <v>0</v>
      </c>
      <c r="BR139" s="591">
        <f>IF(BR$2=0,$C139*$D139/$C$1*Index_운영!BR71*Index_운영!BR$10,IF(NOT(BQ139=0),NOT(Index_운영!BR71=0)*BQ139*(1+$E139*Index_운영!BR247)*Index_운영!BR71,$C139*$D139/$C$1*Index_운영!BR71))</f>
        <v>0</v>
      </c>
      <c r="BS139" s="591">
        <f>IF(BS$2=0,$C139*$D139/$C$1*Index_운영!BS71*Index_운영!BS$10,IF(NOT(BR139=0),NOT(Index_운영!BS71=0)*BR139*(1+$E139*Index_운영!BS247)*Index_운영!BS71,$C139*$D139/$C$1*Index_운영!BS71))</f>
        <v>0</v>
      </c>
      <c r="BT139" s="591">
        <f>IF(BT$2=0,$C139*$D139/$C$1*Index_운영!BT71*Index_운영!BT$10,IF(NOT(BS139=0),NOT(Index_운영!BT71=0)*BS139*(1+$E139*Index_운영!BT247)*Index_운영!BT71,$C139*$D139/$C$1*Index_운영!BT71))</f>
        <v>0</v>
      </c>
      <c r="BU139" s="591">
        <f>IF(BU$2=0,$C139*$D139/$C$1*Index_운영!BU71*Index_운영!BU$10,IF(NOT(BT139=0),NOT(Index_운영!BU71=0)*BT139*(1+$E139*Index_운영!BU247)*Index_운영!BU71,$C139*$D139/$C$1*Index_운영!BU71))</f>
        <v>0</v>
      </c>
      <c r="BV139" s="591">
        <f>IF(BV$2=0,$C139*$D139/$C$1*Index_운영!BV71*Index_운영!BV$10,IF(NOT(BU139=0),NOT(Index_운영!BV71=0)*BU139*(1+$E139*Index_운영!BV247)*Index_운영!BV71,$C139*$D139/$C$1*Index_운영!BV71))</f>
        <v>0</v>
      </c>
      <c r="BW139" s="591">
        <f>IF(BW$2=0,$C139*$D139/$C$1*Index_운영!BW71*Index_운영!BW$10,IF(NOT(BV139=0),NOT(Index_운영!BW71=0)*BV139*(1+$E139*Index_운영!BW247)*Index_운영!BW71,$C139*$D139/$C$1*Index_운영!BW71))</f>
        <v>0</v>
      </c>
      <c r="BX139" s="591">
        <f>IF(BX$2=0,$C139*$D139/$C$1*Index_운영!BX71*Index_운영!BX$10,IF(NOT(BW139=0),NOT(Index_운영!BX71=0)*BW139*(1+$E139*Index_운영!BX247)*Index_운영!BX71,$C139*$D139/$C$1*Index_운영!BX71))</f>
        <v>0</v>
      </c>
      <c r="BY139" s="591">
        <f>IF(BY$2=0,$C139*$D139/$C$1*Index_운영!BY71*Index_운영!BY$10,IF(NOT(BX139=0),NOT(Index_운영!BY71=0)*BX139*(1+$E139*Index_운영!BY247)*Index_운영!BY71,$C139*$D139/$C$1*Index_운영!BY71))</f>
        <v>0</v>
      </c>
      <c r="BZ139" s="591">
        <f>IF(BZ$2=0,$C139*$D139/$C$1*Index_운영!BZ71*Index_운영!BZ$10,IF(NOT(BY139=0),NOT(Index_운영!BZ71=0)*BY139*(1+$E139*Index_운영!BZ247)*Index_운영!BZ71,$C139*$D139/$C$1*Index_운영!BZ71))</f>
        <v>0</v>
      </c>
      <c r="CA139" s="591">
        <f>IF(CA$2=0,$C139*$D139/$C$1*Index_운영!CA71*Index_운영!CA$10,IF(NOT(BZ139=0),NOT(Index_운영!CA71=0)*BZ139*(1+$E139*Index_운영!CA247)*Index_운영!CA71,$C139*$D139/$C$1*Index_운영!CA71))</f>
        <v>0</v>
      </c>
      <c r="CB139" s="591">
        <f>IF(CB$2=0,$C139*$D139/$C$1*Index_운영!CB71*Index_운영!CB$10,IF(NOT(CA139=0),NOT(Index_운영!CB71=0)*CA139*(1+$E139*Index_운영!CB247)*Index_운영!CB71,$C139*$D139/$C$1*Index_운영!CB71))</f>
        <v>0</v>
      </c>
      <c r="CC139" s="591">
        <f>IF(CC$2=0,$C139*$D139/$C$1*Index_운영!CC71*Index_운영!CC$10,IF(NOT(CB139=0),NOT(Index_운영!CC71=0)*CB139*(1+$E139*Index_운영!CC247)*Index_운영!CC71,$C139*$D139/$C$1*Index_운영!CC71))</f>
        <v>0</v>
      </c>
      <c r="CD139" s="591">
        <f>IF(CD$2=0,$C139*$D139/$C$1*Index_운영!CD71*Index_운영!CD$10,IF(NOT(CC139=0),NOT(Index_운영!CD71=0)*CC139*(1+$E139*Index_운영!CD247)*Index_운영!CD71,$C139*$D139/$C$1*Index_운영!CD71))</f>
        <v>0</v>
      </c>
      <c r="CE139" s="591">
        <f>IF(CE$2=0,$C139*$D139/$C$1*Index_운영!CE71*Index_운영!CE$10,IF(NOT(CD139=0),NOT(Index_운영!CE71=0)*CD139*(1+$E139*Index_운영!CE247)*Index_운영!CE71,$C139*$D139/$C$1*Index_운영!CE71))</f>
        <v>0</v>
      </c>
      <c r="CF139" s="591">
        <f>IF(CF$2=0,$C139*$D139/$C$1*Index_운영!CF71*Index_운영!CF$10,IF(NOT(CE139=0),NOT(Index_운영!CF71=0)*CE139*(1+$E139*Index_운영!CF247)*Index_운영!CF71,$C139*$D139/$C$1*Index_운영!CF71))</f>
        <v>0</v>
      </c>
      <c r="CG139" s="591">
        <f>IF(CG$2=0,$C139*$D139/$C$1*Index_운영!CG71*Index_운영!CG$10,IF(NOT(CF139=0),NOT(Index_운영!CG71=0)*CF139*(1+$E139*Index_운영!CG247)*Index_운영!CG71,$C139*$D139/$C$1*Index_운영!CG71))</f>
        <v>0</v>
      </c>
      <c r="CH139" s="591">
        <f>IF(CH$2=0,$C139*$D139/$C$1*Index_운영!CH71*Index_운영!CH$10,IF(NOT(CG139=0),NOT(Index_운영!CH71=0)*CG139*(1+$E139*Index_운영!CH247)*Index_운영!CH71,$C139*$D139/$C$1*Index_운영!CH71))</f>
        <v>0</v>
      </c>
      <c r="CI139" s="591">
        <f>IF(CI$2=0,$C139*$D139/$C$1*Index_운영!CI71*Index_운영!CI$10,IF(NOT(CH139=0),NOT(Index_운영!CI71=0)*CH139*(1+$E139*Index_운영!CI247)*Index_운영!CI71,$C139*$D139/$C$1*Index_운영!CI71))</f>
        <v>0</v>
      </c>
      <c r="CJ139" s="591">
        <f>IF(CJ$2=0,$C139*$D139/$C$1*Index_운영!CJ71*Index_운영!CJ$10,IF(NOT(CI139=0),NOT(Index_운영!CJ71=0)*CI139*(1+$E139*Index_운영!CJ247)*Index_운영!CJ71,$C139*$D139/$C$1*Index_운영!CJ71))</f>
        <v>0</v>
      </c>
      <c r="CK139" s="591">
        <f>IF(CK$2=0,$C139*$D139/$C$1*Index_운영!CK71*Index_운영!CK$10,IF(NOT(CJ139=0),NOT(Index_운영!CK71=0)*CJ139*(1+$E139*Index_운영!CK247)*Index_운영!CK71,$C139*$D139/$C$1*Index_운영!CK71))</f>
        <v>0</v>
      </c>
      <c r="CL139" s="591">
        <f>IF(CL$2=0,$C139*$D139/$C$1*Index_운영!CL71*Index_운영!CL$10,IF(NOT(CK139=0),NOT(Index_운영!CL71=0)*CK139*(1+$E139*Index_운영!CL247)*Index_운영!CL71,$C139*$D139/$C$1*Index_운영!CL71))</f>
        <v>0</v>
      </c>
      <c r="CM139" s="591">
        <f>IF(CM$2=0,$C139*$D139/$C$1*Index_운영!CM71*Index_운영!CM$10,IF(NOT(CL139=0),NOT(Index_운영!CM71=0)*CL139*(1+$E139*Index_운영!CM247)*Index_운영!CM71,$C139*$D139/$C$1*Index_운영!CM71))</f>
        <v>0</v>
      </c>
      <c r="CN139" s="591">
        <f>IF(CN$2=0,$C139*$D139/$C$1*Index_운영!CN71*Index_운영!CN$10,IF(NOT(CM139=0),NOT(Index_운영!CN71=0)*CM139*(1+$E139*Index_운영!CN247)*Index_운영!CN71,$C139*$D139/$C$1*Index_운영!CN71))</f>
        <v>0</v>
      </c>
      <c r="CO139" s="591">
        <f>IF(CO$2=0,$C139*$D139/$C$1*Index_운영!CO71*Index_운영!CO$10,IF(NOT(CN139=0),NOT(Index_운영!CO71=0)*CN139*(1+$E139*Index_운영!CO247)*Index_운영!CO71,$C139*$D139/$C$1*Index_운영!CO71))</f>
        <v>0</v>
      </c>
      <c r="CP139" s="591">
        <f>IF(CP$2=0,$C139*$D139/$C$1*Index_운영!CP71*Index_운영!CP$10,IF(NOT(CO139=0),NOT(Index_운영!CP71=0)*CO139*(1+$E139*Index_운영!CP247)*Index_운영!CP71,$C139*$D139/$C$1*Index_운영!CP71))</f>
        <v>0</v>
      </c>
      <c r="CQ139" s="591">
        <f>IF(CQ$2=0,$C139*$D139/$C$1*Index_운영!CQ71*Index_운영!CQ$10,IF(NOT(CP139=0),NOT(Index_운영!CQ71=0)*CP139*(1+$E139*Index_운영!CQ247)*Index_운영!CQ71,$C139*$D139/$C$1*Index_운영!CQ71))</f>
        <v>0</v>
      </c>
      <c r="CR139" s="591">
        <f>IF(CR$2=0,$C139*$D139/$C$1*Index_운영!CR71*Index_운영!CR$10,IF(NOT(CQ139=0),NOT(Index_운영!CR71=0)*CQ139*(1+$E139*Index_운영!CR247)*Index_운영!CR71,$C139*$D139/$C$1*Index_운영!CR71))</f>
        <v>0</v>
      </c>
      <c r="CS139" s="591">
        <f>IF(CS$2=0,$C139*$D139/$C$1*Index_운영!CS71*Index_운영!CS$10,IF(NOT(CR139=0),NOT(Index_운영!CS71=0)*CR139*(1+$E139*Index_운영!CS247)*Index_운영!CS71,$C139*$D139/$C$1*Index_운영!CS71))</f>
        <v>0</v>
      </c>
      <c r="CT139" s="591">
        <f>IF(CT$2=0,$C139*$D139/$C$1*Index_운영!CT71*Index_운영!CT$10,IF(NOT(CS139=0),NOT(Index_운영!CT71=0)*CS139*(1+$E139*Index_운영!CT247)*Index_운영!CT71,$C139*$D139/$C$1*Index_운영!CT71))</f>
        <v>0</v>
      </c>
      <c r="CU139" s="591">
        <f>IF(CU$2=0,$C139*$D139/$C$1*Index_운영!CU71*Index_운영!CU$10,IF(NOT(CT139=0),NOT(Index_운영!CU71=0)*CT139*(1+$E139*Index_운영!CU247)*Index_운영!CU71,$C139*$D139/$C$1*Index_운영!CU71))</f>
        <v>0</v>
      </c>
      <c r="CV139" s="591">
        <f>IF(CV$2=0,$C139*$D139/$C$1*Index_운영!CV71*Index_운영!CV$10,IF(NOT(CU139=0),NOT(Index_운영!CV71=0)*CU139*(1+$E139*Index_운영!CV247)*Index_운영!CV71,$C139*$D139/$C$1*Index_운영!CV71))</f>
        <v>0</v>
      </c>
      <c r="CW139" s="591">
        <f>IF(CW$2=0,$C139*$D139/$C$1*Index_운영!CW71*Index_운영!CW$10,IF(NOT(CV139=0),NOT(Index_운영!CW71=0)*CV139*(1+$E139*Index_운영!CW247)*Index_운영!CW71,$C139*$D139/$C$1*Index_운영!CW71))</f>
        <v>0</v>
      </c>
      <c r="CX139" s="591">
        <f>IF(CX$2=0,$C139*$D139/$C$1*Index_운영!CX71*Index_운영!CX$10,IF(NOT(CW139=0),NOT(Index_운영!CX71=0)*CW139*(1+$E139*Index_운영!CX247)*Index_운영!CX71,$C139*$D139/$C$1*Index_운영!CX71))</f>
        <v>0</v>
      </c>
      <c r="CY139" s="591">
        <f>IF(CY$2=0,$C139*$D139/$C$1*Index_운영!CY71*Index_운영!CY$10,IF(NOT(CX139=0),NOT(Index_운영!CY71=0)*CX139*(1+$E139*Index_운영!CY247)*Index_운영!CY71,$C139*$D139/$C$1*Index_운영!CY71))</f>
        <v>0</v>
      </c>
      <c r="CZ139" s="591">
        <f>IF(CZ$2=0,$C139*$D139/$C$1*Index_운영!CZ71*Index_운영!CZ$10,IF(NOT(CY139=0),NOT(Index_운영!CZ71=0)*CY139*(1+$E139*Index_운영!CZ247)*Index_운영!CZ71,$C139*$D139/$C$1*Index_운영!CZ71))</f>
        <v>0</v>
      </c>
      <c r="DA139" s="591">
        <f>IF(DA$2=0,$C139*$D139/$C$1*Index_운영!DA71*Index_운영!DA$10,IF(NOT(CZ139=0),NOT(Index_운영!DA71=0)*CZ139*(1+$E139*Index_운영!DA247)*Index_운영!DA71,$C139*$D139/$C$1*Index_운영!DA71))</f>
        <v>0</v>
      </c>
      <c r="DB139" s="591">
        <f>IF(DB$2=0,$C139*$D139/$C$1*Index_운영!DB71*Index_운영!DB$10,IF(NOT(DA139=0),NOT(Index_운영!DB71=0)*DA139*(1+$E139*Index_운영!DB247)*Index_운영!DB71,$C139*$D139/$C$1*Index_운영!DB71))</f>
        <v>0</v>
      </c>
      <c r="DC139" s="591">
        <f>IF(DC$2=0,$C139*$D139/$C$1*Index_운영!DC71*Index_운영!DC$10,IF(NOT(DB139=0),NOT(Index_운영!DC71=0)*DB139*(1+$E139*Index_운영!DC247)*Index_운영!DC71,$C139*$D139/$C$1*Index_운영!DC71))</f>
        <v>0</v>
      </c>
      <c r="DD139" s="591">
        <f>IF(DD$2=0,$C139*$D139/$C$1*Index_운영!DD71*Index_운영!DD$10,IF(NOT(DC139=0),NOT(Index_운영!DD71=0)*DC139*(1+$E139*Index_운영!DD247)*Index_운영!DD71,$C139*$D139/$C$1*Index_운영!DD71))</f>
        <v>0</v>
      </c>
      <c r="DE139" s="591">
        <f>IF(DE$2=0,$C139*$D139/$C$1*Index_운영!DE71*Index_운영!DE$10,IF(NOT(DD139=0),NOT(Index_운영!DE71=0)*DD139*(1+$E139*Index_운영!DE247)*Index_운영!DE71,$C139*$D139/$C$1*Index_운영!DE71))</f>
        <v>0</v>
      </c>
      <c r="DF139" s="591">
        <f>IF(DF$2=0,$C139*$D139/$C$1*Index_운영!DF71*Index_운영!DF$10,IF(NOT(DE139=0),NOT(Index_운영!DF71=0)*DE139*(1+$E139*Index_운영!DF247)*Index_운영!DF71,$C139*$D139/$C$1*Index_운영!DF71))</f>
        <v>0</v>
      </c>
      <c r="DG139" s="591">
        <f>IF(DG$2=0,$C139*$D139/$C$1*Index_운영!DG71*Index_운영!DG$10,IF(NOT(DF139=0),NOT(Index_운영!DG71=0)*DF139*(1+$E139*Index_운영!DG247)*Index_운영!DG71,$C139*$D139/$C$1*Index_운영!DG71))</f>
        <v>0</v>
      </c>
      <c r="DH139" s="591">
        <f>IF(DH$2=0,$C139*$D139/$C$1*Index_운영!DH71*Index_운영!DH$10,IF(NOT(DG139=0),NOT(Index_운영!DH71=0)*DG139*(1+$E139*Index_운영!DH247)*Index_운영!DH71,$C139*$D139/$C$1*Index_운영!DH71))</f>
        <v>0</v>
      </c>
      <c r="DI139" s="591">
        <f>IF(DI$2=0,$C139*$D139/$C$1*Index_운영!DI71*Index_운영!DI$10,IF(NOT(DH139=0),NOT(Index_운영!DI71=0)*DH139*(1+$E139*Index_운영!DI247)*Index_운영!DI71,$C139*$D139/$C$1*Index_운영!DI71))</f>
        <v>0</v>
      </c>
      <c r="DJ139" s="591">
        <f>IF(DJ$2=0,$C139*$D139/$C$1*Index_운영!DJ71*Index_운영!DJ$10,IF(NOT(DI139=0),NOT(Index_운영!DJ71=0)*DI139*(1+$E139*Index_운영!DJ247)*Index_운영!DJ71,$C139*$D139/$C$1*Index_운영!DJ71))</f>
        <v>0</v>
      </c>
      <c r="DK139" s="591">
        <f>IF(DK$2=0,$C139*$D139/$C$1*Index_운영!DK71*Index_운영!DK$10,IF(NOT(DJ139=0),NOT(Index_운영!DK71=0)*DJ139*(1+$E139*Index_운영!DK247)*Index_운영!DK71,$C139*$D139/$C$1*Index_운영!DK71))</f>
        <v>0</v>
      </c>
      <c r="DL139" s="591">
        <f>IF(DL$2=0,$C139*$D139/$C$1*Index_운영!DL71*Index_운영!DL$10,IF(NOT(DK139=0),NOT(Index_운영!DL71=0)*DK139*(1+$E139*Index_운영!DL247)*Index_운영!DL71,$C139*$D139/$C$1*Index_운영!DL71))</f>
        <v>0</v>
      </c>
      <c r="DM139" s="591">
        <f>IF(DM$2=0,$C139*$D139/$C$1*Index_운영!DM71*Index_운영!DM$10,IF(NOT(DL139=0),NOT(Index_운영!DM71=0)*DL139*(1+$E139*Index_운영!DM247)*Index_운영!DM71,$C139*$D139/$C$1*Index_운영!DM71))</f>
        <v>0</v>
      </c>
      <c r="DN139" s="591">
        <f>IF(DN$2=0,$C139*$D139/$C$1*Index_운영!DN71*Index_운영!DN$10,IF(NOT(DM139=0),NOT(Index_운영!DN71=0)*DM139*(1+$E139*Index_운영!DN247)*Index_운영!DN71,$C139*$D139/$C$1*Index_운영!DN71))</f>
        <v>0</v>
      </c>
      <c r="DO139" s="591">
        <f>IF(DO$2=0,$C139*$D139/$C$1*Index_운영!DO71*Index_운영!DO$10,IF(NOT(DN139=0),NOT(Index_운영!DO71=0)*DN139*(1+$E139*Index_운영!DO247)*Index_운영!DO71,$C139*$D139/$C$1*Index_운영!DO71))</f>
        <v>0</v>
      </c>
      <c r="DP139" s="591">
        <f>IF(DP$2=0,$C139*$D139/$C$1*Index_운영!DP71*Index_운영!DP$10,IF(NOT(DO139=0),NOT(Index_운영!DP71=0)*DO139*(1+$E139*Index_운영!DP247)*Index_운영!DP71,$C139*$D139/$C$1*Index_운영!DP71))</f>
        <v>0</v>
      </c>
      <c r="DQ139" s="591">
        <f>IF(DQ$2=0,$C139*$D139/$C$1*Index_운영!DQ71*Index_운영!DQ$10,IF(NOT(DP139=0),NOT(Index_운영!DQ71=0)*DP139*(1+$E139*Index_운영!DQ247)*Index_운영!DQ71,$C139*$D139/$C$1*Index_운영!DQ71))</f>
        <v>0</v>
      </c>
      <c r="DR139" s="591">
        <f>IF(DR$2=0,$C139*$D139/$C$1*Index_운영!DR71*Index_운영!DR$10,IF(NOT(DQ139=0),NOT(Index_운영!DR71=0)*DQ139*(1+$E139*Index_운영!DR247)*Index_운영!DR71,$C139*$D139/$C$1*Index_운영!DR71))</f>
        <v>0</v>
      </c>
      <c r="DS139" s="591">
        <f>IF(DS$2=0,$C139*$D139/$C$1*Index_운영!DS71*Index_운영!DS$10,IF(NOT(DR139=0),NOT(Index_운영!DS71=0)*DR139*(1+$E139*Index_운영!DS247)*Index_운영!DS71,$C139*$D139/$C$1*Index_운영!DS71))</f>
        <v>0</v>
      </c>
      <c r="DT139" s="591">
        <f>IF(DT$2=0,$C139*$D139/$C$1*Index_운영!DT71*Index_운영!DT$10,IF(NOT(DS139=0),NOT(Index_운영!DT71=0)*DS139*(1+$E139*Index_운영!DT247)*Index_운영!DT71,$C139*$D139/$C$1*Index_운영!DT71))</f>
        <v>0</v>
      </c>
      <c r="DU139" s="591">
        <f>IF(DU$2=0,$C139*$D139/$C$1*Index_운영!DU71*Index_운영!DU$10,IF(NOT(DT139=0),NOT(Index_운영!DU71=0)*DT139*(1+$E139*Index_운영!DU247)*Index_운영!DU71,$C139*$D139/$C$1*Index_운영!DU71))</f>
        <v>0</v>
      </c>
      <c r="DV139" s="591">
        <f>IF(DV$2=0,$C139*$D139/$C$1*Index_운영!DV71*Index_운영!DV$10,IF(NOT(DU139=0),NOT(Index_운영!DV71=0)*DU139*(1+$E139*Index_운영!DV247)*Index_운영!DV71,$C139*$D139/$C$1*Index_운영!DV71))</f>
        <v>0</v>
      </c>
    </row>
    <row r="140" spans="1:126" s="485" customFormat="1" x14ac:dyDescent="0.4">
      <c r="A140" s="737"/>
      <c r="E140" s="592"/>
      <c r="F140" s="593"/>
      <c r="G140" s="594"/>
      <c r="H140" s="594"/>
      <c r="I140" s="594"/>
      <c r="J140" s="594"/>
      <c r="K140" s="594"/>
      <c r="L140" s="594"/>
      <c r="M140" s="594"/>
      <c r="N140" s="594"/>
      <c r="O140" s="594"/>
      <c r="P140" s="594"/>
      <c r="Q140" s="594"/>
      <c r="R140" s="594"/>
      <c r="S140" s="594"/>
      <c r="T140" s="594"/>
      <c r="U140" s="594"/>
      <c r="V140" s="594"/>
      <c r="W140" s="594"/>
      <c r="X140" s="594"/>
      <c r="Y140" s="594"/>
      <c r="Z140" s="594"/>
      <c r="AA140" s="594"/>
      <c r="AB140" s="594"/>
      <c r="AC140" s="594"/>
      <c r="AD140" s="594"/>
      <c r="AE140" s="594"/>
      <c r="AF140" s="594"/>
      <c r="AG140" s="594"/>
      <c r="AH140" s="594"/>
      <c r="AI140" s="594"/>
      <c r="AJ140" s="594"/>
      <c r="AK140" s="594"/>
      <c r="AL140" s="594"/>
      <c r="AM140" s="594"/>
      <c r="AN140" s="594"/>
      <c r="AO140" s="594"/>
      <c r="AP140" s="594"/>
      <c r="AQ140" s="594"/>
      <c r="AR140" s="594"/>
      <c r="AS140" s="594"/>
      <c r="AT140" s="594"/>
      <c r="AU140" s="594"/>
      <c r="AV140" s="594"/>
      <c r="AW140" s="594"/>
      <c r="AX140" s="594"/>
      <c r="AY140" s="594"/>
      <c r="AZ140" s="594"/>
      <c r="BA140" s="594"/>
      <c r="BB140" s="594"/>
      <c r="BC140" s="594"/>
      <c r="BD140" s="594"/>
      <c r="BE140" s="594"/>
      <c r="BF140" s="594"/>
      <c r="BG140" s="594"/>
      <c r="BH140" s="594"/>
      <c r="BI140" s="594"/>
      <c r="BJ140" s="594"/>
      <c r="BK140" s="594"/>
      <c r="BL140" s="594"/>
      <c r="BM140" s="594"/>
      <c r="BN140" s="594"/>
      <c r="BO140" s="594"/>
      <c r="BP140" s="594"/>
      <c r="BQ140" s="594"/>
      <c r="BR140" s="594"/>
      <c r="BS140" s="594"/>
      <c r="BT140" s="594"/>
      <c r="BU140" s="594"/>
      <c r="BV140" s="594"/>
      <c r="BW140" s="594"/>
      <c r="BX140" s="594"/>
      <c r="BY140" s="594"/>
      <c r="BZ140" s="594"/>
      <c r="CA140" s="594"/>
      <c r="CB140" s="594"/>
      <c r="CC140" s="594"/>
      <c r="CD140" s="594"/>
      <c r="CE140" s="594"/>
      <c r="CF140" s="594"/>
      <c r="CG140" s="594"/>
      <c r="CH140" s="594"/>
      <c r="CI140" s="594"/>
      <c r="CJ140" s="594"/>
      <c r="CK140" s="594"/>
      <c r="CL140" s="594"/>
      <c r="CM140" s="594"/>
      <c r="CN140" s="594"/>
      <c r="CO140" s="594"/>
      <c r="CP140" s="594"/>
      <c r="CQ140" s="594"/>
      <c r="CR140" s="594"/>
      <c r="CS140" s="594"/>
      <c r="CT140" s="594"/>
      <c r="CU140" s="594"/>
      <c r="CV140" s="594"/>
      <c r="CW140" s="594"/>
      <c r="CX140" s="594"/>
      <c r="CY140" s="594"/>
      <c r="CZ140" s="594"/>
      <c r="DA140" s="594"/>
      <c r="DB140" s="594"/>
      <c r="DC140" s="594"/>
      <c r="DD140" s="594"/>
      <c r="DE140" s="594"/>
      <c r="DF140" s="594"/>
      <c r="DG140" s="594"/>
      <c r="DH140" s="594"/>
      <c r="DI140" s="594"/>
      <c r="DJ140" s="594"/>
      <c r="DK140" s="594"/>
      <c r="DL140" s="594"/>
      <c r="DM140" s="594"/>
      <c r="DN140" s="594"/>
      <c r="DO140" s="594"/>
      <c r="DP140" s="594"/>
      <c r="DQ140" s="594"/>
      <c r="DR140" s="594"/>
      <c r="DS140" s="594"/>
      <c r="DT140" s="594"/>
      <c r="DU140" s="594"/>
      <c r="DV140" s="594"/>
    </row>
    <row r="141" spans="1:126" s="724" customFormat="1" ht="4.95" customHeight="1" x14ac:dyDescent="0.4">
      <c r="E141" s="741"/>
      <c r="F141" s="742"/>
      <c r="G141" s="743"/>
      <c r="H141" s="743"/>
      <c r="I141" s="743"/>
      <c r="J141" s="743"/>
      <c r="K141" s="743"/>
      <c r="L141" s="743"/>
      <c r="M141" s="743"/>
      <c r="N141" s="743"/>
      <c r="O141" s="743"/>
      <c r="P141" s="743"/>
      <c r="Q141" s="743"/>
      <c r="R141" s="743"/>
      <c r="S141" s="743"/>
      <c r="T141" s="743"/>
      <c r="U141" s="743"/>
      <c r="V141" s="743"/>
      <c r="W141" s="743"/>
      <c r="X141" s="743"/>
      <c r="Y141" s="743"/>
      <c r="Z141" s="743"/>
      <c r="AA141" s="743"/>
      <c r="AB141" s="743"/>
      <c r="AC141" s="743"/>
      <c r="AD141" s="743"/>
      <c r="AE141" s="743"/>
      <c r="AF141" s="743"/>
      <c r="AG141" s="743"/>
      <c r="AH141" s="743"/>
      <c r="AI141" s="743"/>
      <c r="AJ141" s="743"/>
      <c r="AK141" s="743"/>
      <c r="AL141" s="743"/>
      <c r="AM141" s="743"/>
      <c r="AN141" s="743"/>
      <c r="AO141" s="743"/>
      <c r="AP141" s="743"/>
      <c r="AQ141" s="743"/>
      <c r="AR141" s="743"/>
      <c r="AS141" s="743"/>
      <c r="AT141" s="743"/>
      <c r="AU141" s="743"/>
      <c r="AV141" s="743"/>
      <c r="AW141" s="743"/>
      <c r="AX141" s="743"/>
      <c r="AY141" s="743"/>
      <c r="AZ141" s="743"/>
      <c r="BA141" s="743"/>
      <c r="BB141" s="743"/>
      <c r="BC141" s="743"/>
      <c r="BD141" s="743"/>
      <c r="BE141" s="743"/>
      <c r="BF141" s="743"/>
      <c r="BG141" s="743"/>
      <c r="BH141" s="743"/>
      <c r="BI141" s="743"/>
      <c r="BJ141" s="743"/>
      <c r="BK141" s="743"/>
      <c r="BL141" s="743"/>
      <c r="BM141" s="743"/>
      <c r="BN141" s="743"/>
      <c r="BO141" s="743"/>
      <c r="BP141" s="743"/>
      <c r="BQ141" s="743"/>
      <c r="BR141" s="743"/>
      <c r="BS141" s="743"/>
      <c r="BT141" s="743"/>
      <c r="BU141" s="743"/>
      <c r="BV141" s="743"/>
      <c r="BW141" s="743"/>
      <c r="BX141" s="743"/>
      <c r="BY141" s="743"/>
      <c r="BZ141" s="743"/>
      <c r="CA141" s="743"/>
      <c r="CB141" s="743"/>
      <c r="CC141" s="743"/>
      <c r="CD141" s="743"/>
      <c r="CE141" s="743"/>
      <c r="CF141" s="743"/>
      <c r="CG141" s="743"/>
      <c r="CH141" s="743"/>
      <c r="CI141" s="743"/>
      <c r="CJ141" s="743"/>
      <c r="CK141" s="743"/>
      <c r="CL141" s="743"/>
      <c r="CM141" s="743"/>
      <c r="CN141" s="743"/>
      <c r="CO141" s="743"/>
      <c r="CP141" s="743"/>
      <c r="CQ141" s="743"/>
      <c r="CR141" s="743"/>
      <c r="CS141" s="743"/>
      <c r="CT141" s="743"/>
      <c r="CU141" s="743"/>
      <c r="CV141" s="743"/>
      <c r="CW141" s="743"/>
      <c r="CX141" s="743"/>
      <c r="CY141" s="743"/>
      <c r="CZ141" s="743"/>
      <c r="DA141" s="743"/>
      <c r="DB141" s="743"/>
      <c r="DC141" s="743"/>
      <c r="DD141" s="743"/>
      <c r="DE141" s="743"/>
      <c r="DF141" s="743"/>
      <c r="DG141" s="743"/>
      <c r="DH141" s="743"/>
      <c r="DI141" s="743"/>
      <c r="DJ141" s="743"/>
      <c r="DK141" s="743"/>
      <c r="DL141" s="743"/>
      <c r="DM141" s="743"/>
      <c r="DN141" s="743"/>
      <c r="DO141" s="743"/>
      <c r="DP141" s="743"/>
      <c r="DQ141" s="743"/>
      <c r="DR141" s="743"/>
      <c r="DS141" s="743"/>
      <c r="DT141" s="743"/>
      <c r="DU141" s="743"/>
      <c r="DV141" s="743"/>
    </row>
    <row r="142" spans="1:126" x14ac:dyDescent="0.4">
      <c r="B142" s="711" t="s">
        <v>91</v>
      </c>
      <c r="C142" s="711"/>
      <c r="D142" s="711"/>
      <c r="E142" s="1222"/>
      <c r="F142" s="1223">
        <f>SUM(F144:F185)</f>
        <v>0</v>
      </c>
      <c r="G142" s="1224">
        <f t="shared" ref="G142:BR142" si="96">SUM(G144:G185)</f>
        <v>359261.25</v>
      </c>
      <c r="H142" s="1224">
        <f t="shared" si="96"/>
        <v>359261.25</v>
      </c>
      <c r="I142" s="1224">
        <f t="shared" si="96"/>
        <v>359261.25</v>
      </c>
      <c r="J142" s="1224">
        <f t="shared" si="96"/>
        <v>157823.65</v>
      </c>
      <c r="K142" s="1224">
        <f t="shared" si="96"/>
        <v>359261.25</v>
      </c>
      <c r="L142" s="1224">
        <f t="shared" si="96"/>
        <v>201437.6</v>
      </c>
      <c r="M142" s="1224">
        <f t="shared" si="96"/>
        <v>359261.25</v>
      </c>
      <c r="N142" s="1224">
        <f t="shared" si="96"/>
        <v>157823.65</v>
      </c>
      <c r="O142" s="1224">
        <f t="shared" si="96"/>
        <v>359261.25</v>
      </c>
      <c r="P142" s="1224">
        <f t="shared" si="96"/>
        <v>359261.25</v>
      </c>
      <c r="Q142" s="1224">
        <f t="shared" si="96"/>
        <v>359261.25</v>
      </c>
      <c r="R142" s="1224">
        <f t="shared" si="96"/>
        <v>0</v>
      </c>
      <c r="S142" s="1224">
        <f t="shared" si="96"/>
        <v>415919.27500000008</v>
      </c>
      <c r="T142" s="1224">
        <f t="shared" si="96"/>
        <v>415919.27500000008</v>
      </c>
      <c r="U142" s="1224">
        <f t="shared" si="96"/>
        <v>415919.27500000008</v>
      </c>
      <c r="V142" s="1224">
        <f t="shared" si="96"/>
        <v>210452.92300000001</v>
      </c>
      <c r="W142" s="1224">
        <f t="shared" si="96"/>
        <v>415919.27500000008</v>
      </c>
      <c r="X142" s="1224">
        <f t="shared" si="96"/>
        <v>205466.35200000001</v>
      </c>
      <c r="Y142" s="1224">
        <f t="shared" si="96"/>
        <v>415919.27500000008</v>
      </c>
      <c r="Z142" s="1224">
        <f t="shared" si="96"/>
        <v>210452.92300000001</v>
      </c>
      <c r="AA142" s="1224">
        <f t="shared" si="96"/>
        <v>415919.27500000008</v>
      </c>
      <c r="AB142" s="1224">
        <f t="shared" si="96"/>
        <v>415919.27500000008</v>
      </c>
      <c r="AC142" s="1224">
        <f t="shared" si="96"/>
        <v>415919.27500000008</v>
      </c>
      <c r="AD142" s="1224">
        <f t="shared" si="96"/>
        <v>0</v>
      </c>
      <c r="AE142" s="1224">
        <f t="shared" si="96"/>
        <v>448974.06050000014</v>
      </c>
      <c r="AF142" s="1224">
        <f t="shared" si="96"/>
        <v>448974.06050000014</v>
      </c>
      <c r="AG142" s="1224">
        <f t="shared" si="96"/>
        <v>448974.06050000014</v>
      </c>
      <c r="AH142" s="1224">
        <f t="shared" si="96"/>
        <v>239398.38146</v>
      </c>
      <c r="AI142" s="1224">
        <f t="shared" si="96"/>
        <v>448974.06050000014</v>
      </c>
      <c r="AJ142" s="1224">
        <f t="shared" si="96"/>
        <v>209575.67904000002</v>
      </c>
      <c r="AK142" s="1224">
        <f t="shared" si="96"/>
        <v>448974.06050000014</v>
      </c>
      <c r="AL142" s="1224">
        <f t="shared" si="96"/>
        <v>239398.38146</v>
      </c>
      <c r="AM142" s="1224">
        <f t="shared" si="96"/>
        <v>448974.06050000014</v>
      </c>
      <c r="AN142" s="1224">
        <f t="shared" si="96"/>
        <v>448974.06050000014</v>
      </c>
      <c r="AO142" s="1224">
        <f t="shared" si="96"/>
        <v>448974.06050000014</v>
      </c>
      <c r="AP142" s="1224">
        <f t="shared" si="96"/>
        <v>0</v>
      </c>
      <c r="AQ142" s="1224">
        <f t="shared" si="96"/>
        <v>457953.54171000002</v>
      </c>
      <c r="AR142" s="1224">
        <f t="shared" si="96"/>
        <v>457953.54171000002</v>
      </c>
      <c r="AS142" s="1224">
        <f t="shared" si="96"/>
        <v>457953.54171000002</v>
      </c>
      <c r="AT142" s="1224">
        <f t="shared" si="96"/>
        <v>244186.34908920003</v>
      </c>
      <c r="AU142" s="1224">
        <f t="shared" si="96"/>
        <v>457953.54171000002</v>
      </c>
      <c r="AV142" s="1224">
        <f t="shared" si="96"/>
        <v>213767.19262080002</v>
      </c>
      <c r="AW142" s="1224">
        <f t="shared" si="96"/>
        <v>457953.54171000002</v>
      </c>
      <c r="AX142" s="1224">
        <f t="shared" si="96"/>
        <v>244186.34908920003</v>
      </c>
      <c r="AY142" s="1224">
        <f t="shared" si="96"/>
        <v>457953.54171000002</v>
      </c>
      <c r="AZ142" s="1224">
        <f t="shared" si="96"/>
        <v>457953.54171000002</v>
      </c>
      <c r="BA142" s="1224">
        <f t="shared" si="96"/>
        <v>457953.54171000002</v>
      </c>
      <c r="BB142" s="1224">
        <f t="shared" si="96"/>
        <v>0</v>
      </c>
      <c r="BC142" s="1224">
        <f t="shared" si="96"/>
        <v>467112.61254420009</v>
      </c>
      <c r="BD142" s="1224">
        <f t="shared" si="96"/>
        <v>467112.61254420009</v>
      </c>
      <c r="BE142" s="1224">
        <f t="shared" si="96"/>
        <v>467112.61254420009</v>
      </c>
      <c r="BF142" s="1224">
        <f t="shared" si="96"/>
        <v>249070.07607098401</v>
      </c>
      <c r="BG142" s="1224">
        <f t="shared" si="96"/>
        <v>467112.61254420009</v>
      </c>
      <c r="BH142" s="1224">
        <f t="shared" si="96"/>
        <v>218042.53647321602</v>
      </c>
      <c r="BI142" s="1224">
        <f t="shared" si="96"/>
        <v>467112.61254420009</v>
      </c>
      <c r="BJ142" s="1224">
        <f t="shared" si="96"/>
        <v>249070.07607098401</v>
      </c>
      <c r="BK142" s="1224">
        <f t="shared" si="96"/>
        <v>467112.61254420009</v>
      </c>
      <c r="BL142" s="1224">
        <f t="shared" si="96"/>
        <v>467112.61254420009</v>
      </c>
      <c r="BM142" s="1224">
        <f t="shared" si="96"/>
        <v>467112.61254420009</v>
      </c>
      <c r="BN142" s="1224">
        <f t="shared" si="96"/>
        <v>0</v>
      </c>
      <c r="BO142" s="1224">
        <f t="shared" si="96"/>
        <v>476454.86479508411</v>
      </c>
      <c r="BP142" s="1224">
        <f t="shared" si="96"/>
        <v>476454.86479508411</v>
      </c>
      <c r="BQ142" s="1224">
        <f t="shared" si="96"/>
        <v>476454.86479508411</v>
      </c>
      <c r="BR142" s="1224">
        <f t="shared" si="96"/>
        <v>254051.47759240371</v>
      </c>
      <c r="BS142" s="1224">
        <f t="shared" ref="BS142:DV142" si="97">SUM(BS144:BS185)</f>
        <v>476454.86479508411</v>
      </c>
      <c r="BT142" s="1224">
        <f t="shared" si="97"/>
        <v>222403.38720268034</v>
      </c>
      <c r="BU142" s="1224">
        <f t="shared" si="97"/>
        <v>476454.86479508411</v>
      </c>
      <c r="BV142" s="1224">
        <f t="shared" si="97"/>
        <v>254051.47759240371</v>
      </c>
      <c r="BW142" s="1224">
        <f t="shared" si="97"/>
        <v>476454.86479508411</v>
      </c>
      <c r="BX142" s="1224">
        <f t="shared" si="97"/>
        <v>476454.86479508411</v>
      </c>
      <c r="BY142" s="1224">
        <f t="shared" si="97"/>
        <v>476454.86479508411</v>
      </c>
      <c r="BZ142" s="1224">
        <f t="shared" si="97"/>
        <v>0</v>
      </c>
      <c r="CA142" s="1224">
        <f t="shared" si="97"/>
        <v>308248.89858991094</v>
      </c>
      <c r="CB142" s="1224">
        <f t="shared" si="97"/>
        <v>308248.89858991094</v>
      </c>
      <c r="CC142" s="1224">
        <f t="shared" si="97"/>
        <v>308248.89858991094</v>
      </c>
      <c r="CD142" s="1224">
        <f t="shared" si="97"/>
        <v>81397.443643176972</v>
      </c>
      <c r="CE142" s="1224">
        <f t="shared" si="97"/>
        <v>308248.89858991094</v>
      </c>
      <c r="CF142" s="1224">
        <f t="shared" si="97"/>
        <v>226851.45494673395</v>
      </c>
      <c r="CG142" s="1224">
        <f t="shared" si="97"/>
        <v>308248.89858991094</v>
      </c>
      <c r="CH142" s="1224">
        <f t="shared" si="97"/>
        <v>81397.443643176972</v>
      </c>
      <c r="CI142" s="1224">
        <f t="shared" si="97"/>
        <v>308248.89858991094</v>
      </c>
      <c r="CJ142" s="1224">
        <f t="shared" si="97"/>
        <v>308248.89858991094</v>
      </c>
      <c r="CK142" s="1224">
        <f t="shared" si="97"/>
        <v>308248.89858991094</v>
      </c>
      <c r="CL142" s="1224">
        <f t="shared" si="97"/>
        <v>0</v>
      </c>
      <c r="CM142" s="1224">
        <f t="shared" si="97"/>
        <v>258699.46842594512</v>
      </c>
      <c r="CN142" s="1224">
        <f t="shared" si="97"/>
        <v>258699.46842594512</v>
      </c>
      <c r="CO142" s="1224">
        <f t="shared" si="97"/>
        <v>258699.46842594512</v>
      </c>
      <c r="CP142" s="1224">
        <f t="shared" si="97"/>
        <v>27310.984380276484</v>
      </c>
      <c r="CQ142" s="1224">
        <f t="shared" si="97"/>
        <v>258699.46842594512</v>
      </c>
      <c r="CR142" s="1224">
        <f t="shared" si="97"/>
        <v>231388.48404566862</v>
      </c>
      <c r="CS142" s="1224">
        <f t="shared" si="97"/>
        <v>258699.46842594512</v>
      </c>
      <c r="CT142" s="1224">
        <f t="shared" si="97"/>
        <v>27310.984380276484</v>
      </c>
      <c r="CU142" s="1224">
        <f t="shared" si="97"/>
        <v>258699.46842594512</v>
      </c>
      <c r="CV142" s="1224">
        <f t="shared" si="97"/>
        <v>258699.46842594512</v>
      </c>
      <c r="CW142" s="1224">
        <f t="shared" si="97"/>
        <v>258699.46842594512</v>
      </c>
      <c r="CX142" s="1224">
        <f t="shared" si="97"/>
        <v>0</v>
      </c>
      <c r="CY142" s="1224">
        <f t="shared" si="97"/>
        <v>236016.25372658198</v>
      </c>
      <c r="CZ142" s="1224">
        <f t="shared" si="97"/>
        <v>236016.25372658198</v>
      </c>
      <c r="DA142" s="1224">
        <f t="shared" si="97"/>
        <v>236016.25372658198</v>
      </c>
      <c r="DB142" s="1224">
        <f t="shared" si="97"/>
        <v>0</v>
      </c>
      <c r="DC142" s="1224">
        <f t="shared" si="97"/>
        <v>236016.25372658198</v>
      </c>
      <c r="DD142" s="1224">
        <f t="shared" si="97"/>
        <v>236016.25372658198</v>
      </c>
      <c r="DE142" s="1224">
        <f t="shared" si="97"/>
        <v>236016.25372658198</v>
      </c>
      <c r="DF142" s="1224">
        <f t="shared" si="97"/>
        <v>0</v>
      </c>
      <c r="DG142" s="1224">
        <f t="shared" si="97"/>
        <v>236016.25372658198</v>
      </c>
      <c r="DH142" s="1224">
        <f t="shared" si="97"/>
        <v>236016.25372658198</v>
      </c>
      <c r="DI142" s="1224">
        <f t="shared" si="97"/>
        <v>236016.25372658198</v>
      </c>
      <c r="DJ142" s="1224">
        <f t="shared" si="97"/>
        <v>0</v>
      </c>
      <c r="DK142" s="1224">
        <f t="shared" si="97"/>
        <v>240736.57880111362</v>
      </c>
      <c r="DL142" s="1224">
        <f t="shared" si="97"/>
        <v>240736.57880111362</v>
      </c>
      <c r="DM142" s="1224">
        <f t="shared" si="97"/>
        <v>240736.57880111362</v>
      </c>
      <c r="DN142" s="1224">
        <f t="shared" si="97"/>
        <v>0</v>
      </c>
      <c r="DO142" s="1224">
        <f t="shared" si="97"/>
        <v>240736.57880111362</v>
      </c>
      <c r="DP142" s="1224">
        <f t="shared" si="97"/>
        <v>240736.57880111362</v>
      </c>
      <c r="DQ142" s="1224">
        <f t="shared" si="97"/>
        <v>240736.57880111362</v>
      </c>
      <c r="DR142" s="1224">
        <f t="shared" si="97"/>
        <v>0</v>
      </c>
      <c r="DS142" s="1224">
        <f t="shared" si="97"/>
        <v>240736.57880111362</v>
      </c>
      <c r="DT142" s="1224">
        <f t="shared" si="97"/>
        <v>240736.57880111362</v>
      </c>
      <c r="DU142" s="1224">
        <f t="shared" si="97"/>
        <v>240736.57880111362</v>
      </c>
      <c r="DV142" s="1224">
        <f t="shared" si="97"/>
        <v>0</v>
      </c>
    </row>
    <row r="143" spans="1:126" s="585" customFormat="1" x14ac:dyDescent="0.4">
      <c r="A143" s="724"/>
      <c r="B143" s="526" t="s">
        <v>84</v>
      </c>
      <c r="C143" s="717" t="s">
        <v>77</v>
      </c>
      <c r="D143" s="526" t="s">
        <v>80</v>
      </c>
      <c r="E143" s="540" t="s">
        <v>89</v>
      </c>
      <c r="F143" s="1247"/>
      <c r="G143" s="1248"/>
      <c r="H143" s="1248"/>
      <c r="I143" s="1248"/>
      <c r="J143" s="1248"/>
      <c r="K143" s="1248"/>
      <c r="L143" s="1248"/>
      <c r="M143" s="1248"/>
      <c r="N143" s="1248"/>
      <c r="O143" s="1248"/>
      <c r="P143" s="1248"/>
      <c r="Q143" s="1248"/>
      <c r="R143" s="1248"/>
      <c r="S143" s="1248"/>
      <c r="T143" s="1248"/>
      <c r="U143" s="1248"/>
      <c r="V143" s="1248"/>
      <c r="W143" s="1248"/>
      <c r="X143" s="1248"/>
      <c r="Y143" s="1248"/>
      <c r="Z143" s="1248"/>
      <c r="AA143" s="1248"/>
      <c r="AB143" s="1248"/>
      <c r="AC143" s="1248"/>
      <c r="AD143" s="1248"/>
      <c r="AE143" s="1248"/>
      <c r="AF143" s="1248"/>
      <c r="AG143" s="1248"/>
      <c r="AH143" s="1248"/>
      <c r="AI143" s="1248"/>
      <c r="AJ143" s="1248"/>
      <c r="AK143" s="1248"/>
      <c r="AL143" s="1248"/>
      <c r="AM143" s="1248"/>
      <c r="AN143" s="1248"/>
      <c r="AO143" s="1248"/>
      <c r="AP143" s="1248"/>
      <c r="AQ143" s="1248"/>
      <c r="AR143" s="1248"/>
      <c r="AS143" s="1248"/>
      <c r="AT143" s="1248"/>
      <c r="AU143" s="1248"/>
      <c r="AV143" s="1248"/>
      <c r="AW143" s="1248"/>
      <c r="AX143" s="1248"/>
      <c r="AY143" s="1248"/>
      <c r="AZ143" s="1248"/>
      <c r="BA143" s="1248"/>
      <c r="BB143" s="1248"/>
      <c r="BC143" s="1248"/>
      <c r="BD143" s="1248"/>
      <c r="BE143" s="1248"/>
      <c r="BF143" s="1248"/>
      <c r="BG143" s="1248"/>
      <c r="BH143" s="1248"/>
      <c r="BI143" s="1248"/>
      <c r="BJ143" s="1248"/>
      <c r="BK143" s="1248"/>
      <c r="BL143" s="1248"/>
      <c r="BM143" s="1248"/>
      <c r="BN143" s="1248"/>
      <c r="BO143" s="1248"/>
      <c r="BP143" s="1248"/>
      <c r="BQ143" s="1248"/>
      <c r="BR143" s="1248"/>
      <c r="BS143" s="1248"/>
      <c r="BT143" s="1248"/>
      <c r="BU143" s="1248"/>
      <c r="BV143" s="1248"/>
      <c r="BW143" s="1248"/>
      <c r="BX143" s="1248"/>
      <c r="BY143" s="1248"/>
      <c r="BZ143" s="1248"/>
      <c r="CA143" s="1248"/>
      <c r="CB143" s="1248"/>
      <c r="CC143" s="1248"/>
      <c r="CD143" s="1248"/>
      <c r="CE143" s="1248"/>
      <c r="CF143" s="1248"/>
      <c r="CG143" s="1248"/>
      <c r="CH143" s="1248"/>
      <c r="CI143" s="1248"/>
      <c r="CJ143" s="1248"/>
      <c r="CK143" s="1248"/>
      <c r="CL143" s="1248"/>
      <c r="CM143" s="1248"/>
      <c r="CN143" s="1248"/>
      <c r="CO143" s="1248"/>
      <c r="CP143" s="1248"/>
      <c r="CQ143" s="1248"/>
      <c r="CR143" s="1248"/>
      <c r="CS143" s="1248"/>
      <c r="CT143" s="1248"/>
      <c r="CU143" s="1248"/>
      <c r="CV143" s="1248"/>
      <c r="CW143" s="1248"/>
      <c r="CX143" s="1248"/>
      <c r="CY143" s="1248"/>
      <c r="CZ143" s="1248"/>
      <c r="DA143" s="1248"/>
      <c r="DB143" s="1248"/>
      <c r="DC143" s="1248"/>
      <c r="DD143" s="1248"/>
      <c r="DE143" s="1248"/>
      <c r="DF143" s="1248"/>
      <c r="DG143" s="1248"/>
      <c r="DH143" s="1248"/>
      <c r="DI143" s="1248"/>
      <c r="DJ143" s="1248"/>
      <c r="DK143" s="1248"/>
      <c r="DL143" s="1248"/>
      <c r="DM143" s="1248"/>
      <c r="DN143" s="1248"/>
      <c r="DO143" s="1248"/>
      <c r="DP143" s="1248"/>
      <c r="DQ143" s="1248"/>
      <c r="DR143" s="1248"/>
      <c r="DS143" s="1248"/>
      <c r="DT143" s="1248"/>
      <c r="DU143" s="1248"/>
      <c r="DV143" s="1248"/>
    </row>
    <row r="144" spans="1:126" s="464" customFormat="1" x14ac:dyDescent="0.4">
      <c r="A144" s="736"/>
      <c r="B144" s="464" t="str">
        <f>'Rent Roll'!$B5</f>
        <v>월드비전</v>
      </c>
      <c r="C144" s="1219">
        <f>'Rent Roll'!$K5</f>
        <v>3099.04</v>
      </c>
      <c r="D144" s="1239">
        <f>'Rent Roll'!$AM5</f>
        <v>3</v>
      </c>
      <c r="E144" s="1240">
        <f>'Rent Roll'!$AI5</f>
        <v>0</v>
      </c>
      <c r="F144" s="588">
        <f>F99*Index_운영!F75*Index_운영!F119*Index_운영!F295</f>
        <v>0</v>
      </c>
      <c r="G144" s="589">
        <f>G99*Index_운영!G75*Index_운영!G119*Index_운영!G295</f>
        <v>201437.6</v>
      </c>
      <c r="H144" s="589">
        <f>H99*Index_운영!H75*Index_운영!H119*Index_운영!H295</f>
        <v>201437.6</v>
      </c>
      <c r="I144" s="589">
        <f>I99*Index_운영!I75*Index_운영!I119*Index_운영!I295</f>
        <v>201437.6</v>
      </c>
      <c r="J144" s="589">
        <f>J99*Index_운영!J75*Index_운영!J119*Index_운영!J295</f>
        <v>0</v>
      </c>
      <c r="K144" s="589">
        <f>K99*Index_운영!K75*Index_운영!K119*Index_운영!K295</f>
        <v>201437.6</v>
      </c>
      <c r="L144" s="589">
        <f>L99*Index_운영!L75*Index_운영!L119*Index_운영!L295</f>
        <v>201437.6</v>
      </c>
      <c r="M144" s="589">
        <f>M99*Index_운영!M75*Index_운영!M119*Index_운영!M295</f>
        <v>201437.6</v>
      </c>
      <c r="N144" s="589">
        <f>N99*Index_운영!N75*Index_운영!N119*Index_운영!N295</f>
        <v>0</v>
      </c>
      <c r="O144" s="589">
        <f>O99*Index_운영!O75*Index_운영!O119*Index_운영!O295</f>
        <v>201437.6</v>
      </c>
      <c r="P144" s="589">
        <f>P99*Index_운영!P75*Index_운영!P119*Index_운영!P295</f>
        <v>201437.6</v>
      </c>
      <c r="Q144" s="589">
        <f>Q99*Index_운영!Q75*Index_운영!Q119*Index_운영!Q295</f>
        <v>201437.6</v>
      </c>
      <c r="R144" s="589">
        <f>R99*Index_운영!R75*Index_운영!R119*Index_운영!R295</f>
        <v>0</v>
      </c>
      <c r="S144" s="589">
        <f>S99*Index_운영!S75*Index_운영!S119*Index_운영!S295</f>
        <v>205466.35200000001</v>
      </c>
      <c r="T144" s="589">
        <f>T99*Index_운영!T75*Index_운영!T119*Index_운영!T295</f>
        <v>205466.35200000001</v>
      </c>
      <c r="U144" s="589">
        <f>U99*Index_운영!U75*Index_운영!U119*Index_운영!U295</f>
        <v>205466.35200000001</v>
      </c>
      <c r="V144" s="589">
        <f>V99*Index_운영!V75*Index_운영!V119*Index_운영!V295</f>
        <v>0</v>
      </c>
      <c r="W144" s="589">
        <f>W99*Index_운영!W75*Index_운영!W119*Index_운영!W295</f>
        <v>205466.35200000001</v>
      </c>
      <c r="X144" s="589">
        <f>X99*Index_운영!X75*Index_운영!X119*Index_운영!X295</f>
        <v>205466.35200000001</v>
      </c>
      <c r="Y144" s="589">
        <f>Y99*Index_운영!Y75*Index_운영!Y119*Index_운영!Y295</f>
        <v>205466.35200000001</v>
      </c>
      <c r="Z144" s="589">
        <f>Z99*Index_운영!Z75*Index_운영!Z119*Index_운영!Z295</f>
        <v>0</v>
      </c>
      <c r="AA144" s="589">
        <f>AA99*Index_운영!AA75*Index_운영!AA119*Index_운영!AA295</f>
        <v>205466.35200000001</v>
      </c>
      <c r="AB144" s="589">
        <f>AB99*Index_운영!AB75*Index_운영!AB119*Index_운영!AB295</f>
        <v>205466.35200000001</v>
      </c>
      <c r="AC144" s="589">
        <f>AC99*Index_운영!AC75*Index_운영!AC119*Index_운영!AC295</f>
        <v>205466.35200000001</v>
      </c>
      <c r="AD144" s="589">
        <f>AD99*Index_운영!AD75*Index_운영!AD119*Index_운영!AD295</f>
        <v>0</v>
      </c>
      <c r="AE144" s="589">
        <f>AE99*Index_운영!AE75*Index_운영!AE119*Index_운영!AE295</f>
        <v>209575.67904000002</v>
      </c>
      <c r="AF144" s="589">
        <f>AF99*Index_운영!AF75*Index_운영!AF119*Index_운영!AF295</f>
        <v>209575.67904000002</v>
      </c>
      <c r="AG144" s="589">
        <f>AG99*Index_운영!AG75*Index_운영!AG119*Index_운영!AG295</f>
        <v>209575.67904000002</v>
      </c>
      <c r="AH144" s="589">
        <f>AH99*Index_운영!AH75*Index_운영!AH119*Index_운영!AH295</f>
        <v>0</v>
      </c>
      <c r="AI144" s="589">
        <f>AI99*Index_운영!AI75*Index_운영!AI119*Index_운영!AI295</f>
        <v>209575.67904000002</v>
      </c>
      <c r="AJ144" s="589">
        <f>AJ99*Index_운영!AJ75*Index_운영!AJ119*Index_운영!AJ295</f>
        <v>209575.67904000002</v>
      </c>
      <c r="AK144" s="589">
        <f>AK99*Index_운영!AK75*Index_운영!AK119*Index_운영!AK295</f>
        <v>209575.67904000002</v>
      </c>
      <c r="AL144" s="589">
        <f>AL99*Index_운영!AL75*Index_운영!AL119*Index_운영!AL295</f>
        <v>0</v>
      </c>
      <c r="AM144" s="589">
        <f>AM99*Index_운영!AM75*Index_운영!AM119*Index_운영!AM295</f>
        <v>209575.67904000002</v>
      </c>
      <c r="AN144" s="589">
        <f>AN99*Index_운영!AN75*Index_운영!AN119*Index_운영!AN295</f>
        <v>209575.67904000002</v>
      </c>
      <c r="AO144" s="589">
        <f>AO99*Index_운영!AO75*Index_운영!AO119*Index_운영!AO295</f>
        <v>209575.67904000002</v>
      </c>
      <c r="AP144" s="589">
        <f>AP99*Index_운영!AP75*Index_운영!AP119*Index_운영!AP295</f>
        <v>0</v>
      </c>
      <c r="AQ144" s="589">
        <f>AQ99*Index_운영!AQ75*Index_운영!AQ119*Index_운영!AQ295</f>
        <v>213767.19262080002</v>
      </c>
      <c r="AR144" s="589">
        <f>AR99*Index_운영!AR75*Index_운영!AR119*Index_운영!AR295</f>
        <v>213767.19262080002</v>
      </c>
      <c r="AS144" s="589">
        <f>AS99*Index_운영!AS75*Index_운영!AS119*Index_운영!AS295</f>
        <v>213767.19262080002</v>
      </c>
      <c r="AT144" s="589">
        <f>AT99*Index_운영!AT75*Index_운영!AT119*Index_운영!AT295</f>
        <v>0</v>
      </c>
      <c r="AU144" s="589">
        <f>AU99*Index_운영!AU75*Index_운영!AU119*Index_운영!AU295</f>
        <v>213767.19262080002</v>
      </c>
      <c r="AV144" s="589">
        <f>AV99*Index_운영!AV75*Index_운영!AV119*Index_운영!AV295</f>
        <v>213767.19262080002</v>
      </c>
      <c r="AW144" s="589">
        <f>AW99*Index_운영!AW75*Index_운영!AW119*Index_운영!AW295</f>
        <v>213767.19262080002</v>
      </c>
      <c r="AX144" s="589">
        <f>AX99*Index_운영!AX75*Index_운영!AX119*Index_운영!AX295</f>
        <v>0</v>
      </c>
      <c r="AY144" s="589">
        <f>AY99*Index_운영!AY75*Index_운영!AY119*Index_운영!AY295</f>
        <v>213767.19262080002</v>
      </c>
      <c r="AZ144" s="589">
        <f>AZ99*Index_운영!AZ75*Index_운영!AZ119*Index_운영!AZ295</f>
        <v>213767.19262080002</v>
      </c>
      <c r="BA144" s="589">
        <f>BA99*Index_운영!BA75*Index_운영!BA119*Index_운영!BA295</f>
        <v>213767.19262080002</v>
      </c>
      <c r="BB144" s="589">
        <f>BB99*Index_운영!BB75*Index_운영!BB119*Index_운영!BB295</f>
        <v>0</v>
      </c>
      <c r="BC144" s="589">
        <f>BC99*Index_운영!BC75*Index_운영!BC119*Index_운영!BC295</f>
        <v>218042.53647321602</v>
      </c>
      <c r="BD144" s="589">
        <f>BD99*Index_운영!BD75*Index_운영!BD119*Index_운영!BD295</f>
        <v>218042.53647321602</v>
      </c>
      <c r="BE144" s="589">
        <f>BE99*Index_운영!BE75*Index_운영!BE119*Index_운영!BE295</f>
        <v>218042.53647321602</v>
      </c>
      <c r="BF144" s="589">
        <f>BF99*Index_운영!BF75*Index_운영!BF119*Index_운영!BF295</f>
        <v>0</v>
      </c>
      <c r="BG144" s="589">
        <f>BG99*Index_운영!BG75*Index_운영!BG119*Index_운영!BG295</f>
        <v>218042.53647321602</v>
      </c>
      <c r="BH144" s="589">
        <f>BH99*Index_운영!BH75*Index_운영!BH119*Index_운영!BH295</f>
        <v>218042.53647321602</v>
      </c>
      <c r="BI144" s="589">
        <f>BI99*Index_운영!BI75*Index_운영!BI119*Index_운영!BI295</f>
        <v>218042.53647321602</v>
      </c>
      <c r="BJ144" s="589">
        <f>BJ99*Index_운영!BJ75*Index_운영!BJ119*Index_운영!BJ295</f>
        <v>0</v>
      </c>
      <c r="BK144" s="589">
        <f>BK99*Index_운영!BK75*Index_운영!BK119*Index_운영!BK295</f>
        <v>218042.53647321602</v>
      </c>
      <c r="BL144" s="589">
        <f>BL99*Index_운영!BL75*Index_운영!BL119*Index_운영!BL295</f>
        <v>218042.53647321602</v>
      </c>
      <c r="BM144" s="589">
        <f>BM99*Index_운영!BM75*Index_운영!BM119*Index_운영!BM295</f>
        <v>218042.53647321602</v>
      </c>
      <c r="BN144" s="589">
        <f>BN99*Index_운영!BN75*Index_운영!BN119*Index_운영!BN295</f>
        <v>0</v>
      </c>
      <c r="BO144" s="589">
        <f>BO99*Index_운영!BO75*Index_운영!BO119*Index_운영!BO295</f>
        <v>222403.38720268034</v>
      </c>
      <c r="BP144" s="589">
        <f>BP99*Index_운영!BP75*Index_운영!BP119*Index_운영!BP295</f>
        <v>222403.38720268034</v>
      </c>
      <c r="BQ144" s="589">
        <f>BQ99*Index_운영!BQ75*Index_운영!BQ119*Index_운영!BQ295</f>
        <v>222403.38720268034</v>
      </c>
      <c r="BR144" s="589">
        <f>BR99*Index_운영!BR75*Index_운영!BR119*Index_운영!BR295</f>
        <v>0</v>
      </c>
      <c r="BS144" s="589">
        <f>BS99*Index_운영!BS75*Index_운영!BS119*Index_운영!BS295</f>
        <v>222403.38720268034</v>
      </c>
      <c r="BT144" s="589">
        <f>BT99*Index_운영!BT75*Index_운영!BT119*Index_운영!BT295</f>
        <v>222403.38720268034</v>
      </c>
      <c r="BU144" s="589">
        <f>BU99*Index_운영!BU75*Index_운영!BU119*Index_운영!BU295</f>
        <v>222403.38720268034</v>
      </c>
      <c r="BV144" s="589">
        <f>BV99*Index_운영!BV75*Index_운영!BV119*Index_운영!BV295</f>
        <v>0</v>
      </c>
      <c r="BW144" s="589">
        <f>BW99*Index_운영!BW75*Index_운영!BW119*Index_운영!BW295</f>
        <v>222403.38720268034</v>
      </c>
      <c r="BX144" s="589">
        <f>BX99*Index_운영!BX75*Index_운영!BX119*Index_운영!BX295</f>
        <v>222403.38720268034</v>
      </c>
      <c r="BY144" s="589">
        <f>BY99*Index_운영!BY75*Index_운영!BY119*Index_운영!BY295</f>
        <v>222403.38720268034</v>
      </c>
      <c r="BZ144" s="589">
        <f>BZ99*Index_운영!BZ75*Index_운영!BZ119*Index_운영!BZ295</f>
        <v>0</v>
      </c>
      <c r="CA144" s="589">
        <f>CA99*Index_운영!CA75*Index_운영!CA119*Index_운영!CA295</f>
        <v>226851.45494673395</v>
      </c>
      <c r="CB144" s="589">
        <f>CB99*Index_운영!CB75*Index_운영!CB119*Index_운영!CB295</f>
        <v>226851.45494673395</v>
      </c>
      <c r="CC144" s="589">
        <f>CC99*Index_운영!CC75*Index_운영!CC119*Index_운영!CC295</f>
        <v>226851.45494673395</v>
      </c>
      <c r="CD144" s="589">
        <f>CD99*Index_운영!CD75*Index_운영!CD119*Index_운영!CD295</f>
        <v>0</v>
      </c>
      <c r="CE144" s="589">
        <f>CE99*Index_운영!CE75*Index_운영!CE119*Index_운영!CE295</f>
        <v>226851.45494673395</v>
      </c>
      <c r="CF144" s="589">
        <f>CF99*Index_운영!CF75*Index_운영!CF119*Index_운영!CF295</f>
        <v>226851.45494673395</v>
      </c>
      <c r="CG144" s="589">
        <f>CG99*Index_운영!CG75*Index_운영!CG119*Index_운영!CG295</f>
        <v>226851.45494673395</v>
      </c>
      <c r="CH144" s="589">
        <f>CH99*Index_운영!CH75*Index_운영!CH119*Index_운영!CH295</f>
        <v>0</v>
      </c>
      <c r="CI144" s="589">
        <f>CI99*Index_운영!CI75*Index_운영!CI119*Index_운영!CI295</f>
        <v>226851.45494673395</v>
      </c>
      <c r="CJ144" s="589">
        <f>CJ99*Index_운영!CJ75*Index_운영!CJ119*Index_운영!CJ295</f>
        <v>226851.45494673395</v>
      </c>
      <c r="CK144" s="589">
        <f>CK99*Index_운영!CK75*Index_운영!CK119*Index_운영!CK295</f>
        <v>226851.45494673395</v>
      </c>
      <c r="CL144" s="589">
        <f>CL99*Index_운영!CL75*Index_운영!CL119*Index_운영!CL295</f>
        <v>0</v>
      </c>
      <c r="CM144" s="589">
        <f>CM99*Index_운영!CM75*Index_운영!CM119*Index_운영!CM295</f>
        <v>231388.48404566862</v>
      </c>
      <c r="CN144" s="589">
        <f>CN99*Index_운영!CN75*Index_운영!CN119*Index_운영!CN295</f>
        <v>231388.48404566862</v>
      </c>
      <c r="CO144" s="589">
        <f>CO99*Index_운영!CO75*Index_운영!CO119*Index_운영!CO295</f>
        <v>231388.48404566862</v>
      </c>
      <c r="CP144" s="589">
        <f>CP99*Index_운영!CP75*Index_운영!CP119*Index_운영!CP295</f>
        <v>0</v>
      </c>
      <c r="CQ144" s="589">
        <f>CQ99*Index_운영!CQ75*Index_운영!CQ119*Index_운영!CQ295</f>
        <v>231388.48404566862</v>
      </c>
      <c r="CR144" s="589">
        <f>CR99*Index_운영!CR75*Index_운영!CR119*Index_운영!CR295</f>
        <v>231388.48404566862</v>
      </c>
      <c r="CS144" s="589">
        <f>CS99*Index_운영!CS75*Index_운영!CS119*Index_운영!CS295</f>
        <v>231388.48404566862</v>
      </c>
      <c r="CT144" s="589">
        <f>CT99*Index_운영!CT75*Index_운영!CT119*Index_운영!CT295</f>
        <v>0</v>
      </c>
      <c r="CU144" s="589">
        <f>CU99*Index_운영!CU75*Index_운영!CU119*Index_운영!CU295</f>
        <v>231388.48404566862</v>
      </c>
      <c r="CV144" s="589">
        <f>CV99*Index_운영!CV75*Index_운영!CV119*Index_운영!CV295</f>
        <v>231388.48404566862</v>
      </c>
      <c r="CW144" s="589">
        <f>CW99*Index_운영!CW75*Index_운영!CW119*Index_운영!CW295</f>
        <v>231388.48404566862</v>
      </c>
      <c r="CX144" s="589">
        <f>CX99*Index_운영!CX75*Index_운영!CX119*Index_운영!CX295</f>
        <v>0</v>
      </c>
      <c r="CY144" s="589">
        <f>CY99*Index_운영!CY75*Index_운영!CY119*Index_운영!CY295</f>
        <v>236016.25372658198</v>
      </c>
      <c r="CZ144" s="589">
        <f>CZ99*Index_운영!CZ75*Index_운영!CZ119*Index_운영!CZ295</f>
        <v>236016.25372658198</v>
      </c>
      <c r="DA144" s="589">
        <f>DA99*Index_운영!DA75*Index_운영!DA119*Index_운영!DA295</f>
        <v>236016.25372658198</v>
      </c>
      <c r="DB144" s="589">
        <f>DB99*Index_운영!DB75*Index_운영!DB119*Index_운영!DB295</f>
        <v>0</v>
      </c>
      <c r="DC144" s="589">
        <f>DC99*Index_운영!DC75*Index_운영!DC119*Index_운영!DC295</f>
        <v>236016.25372658198</v>
      </c>
      <c r="DD144" s="589">
        <f>DD99*Index_운영!DD75*Index_운영!DD119*Index_운영!DD295</f>
        <v>236016.25372658198</v>
      </c>
      <c r="DE144" s="589">
        <f>DE99*Index_운영!DE75*Index_운영!DE119*Index_운영!DE295</f>
        <v>236016.25372658198</v>
      </c>
      <c r="DF144" s="589">
        <f>DF99*Index_운영!DF75*Index_운영!DF119*Index_운영!DF295</f>
        <v>0</v>
      </c>
      <c r="DG144" s="589">
        <f>DG99*Index_운영!DG75*Index_운영!DG119*Index_운영!DG295</f>
        <v>236016.25372658198</v>
      </c>
      <c r="DH144" s="589">
        <f>DH99*Index_운영!DH75*Index_운영!DH119*Index_운영!DH295</f>
        <v>236016.25372658198</v>
      </c>
      <c r="DI144" s="589">
        <f>DI99*Index_운영!DI75*Index_운영!DI119*Index_운영!DI295</f>
        <v>236016.25372658198</v>
      </c>
      <c r="DJ144" s="589">
        <f>DJ99*Index_운영!DJ75*Index_운영!DJ119*Index_운영!DJ295</f>
        <v>0</v>
      </c>
      <c r="DK144" s="589">
        <f>DK99*Index_운영!DK75*Index_운영!DK119*Index_운영!DK295</f>
        <v>240736.57880111362</v>
      </c>
      <c r="DL144" s="589">
        <f>DL99*Index_운영!DL75*Index_운영!DL119*Index_운영!DL295</f>
        <v>240736.57880111362</v>
      </c>
      <c r="DM144" s="589">
        <f>DM99*Index_운영!DM75*Index_운영!DM119*Index_운영!DM295</f>
        <v>240736.57880111362</v>
      </c>
      <c r="DN144" s="589">
        <f>DN99*Index_운영!DN75*Index_운영!DN119*Index_운영!DN295</f>
        <v>0</v>
      </c>
      <c r="DO144" s="589">
        <f>DO99*Index_운영!DO75*Index_운영!DO119*Index_운영!DO295</f>
        <v>240736.57880111362</v>
      </c>
      <c r="DP144" s="589">
        <f>DP99*Index_운영!DP75*Index_운영!DP119*Index_운영!DP295</f>
        <v>240736.57880111362</v>
      </c>
      <c r="DQ144" s="589">
        <f>DQ99*Index_운영!DQ75*Index_운영!DQ119*Index_운영!DQ295</f>
        <v>240736.57880111362</v>
      </c>
      <c r="DR144" s="589">
        <f>DR99*Index_운영!DR75*Index_운영!DR119*Index_운영!DR295</f>
        <v>0</v>
      </c>
      <c r="DS144" s="589">
        <f>DS99*Index_운영!DS75*Index_운영!DS119*Index_운영!DS295</f>
        <v>240736.57880111362</v>
      </c>
      <c r="DT144" s="589">
        <f>DT99*Index_운영!DT75*Index_운영!DT119*Index_운영!DT295</f>
        <v>240736.57880111362</v>
      </c>
      <c r="DU144" s="589">
        <f>DU99*Index_운영!DU75*Index_운영!DU119*Index_운영!DU295</f>
        <v>240736.57880111362</v>
      </c>
      <c r="DV144" s="589">
        <f>DV99*Index_운영!DV75*Index_운영!DV119*Index_운영!DV295</f>
        <v>0</v>
      </c>
    </row>
    <row r="145" spans="1:126" s="464" customFormat="1" outlineLevel="1" x14ac:dyDescent="0.4">
      <c r="A145" s="736"/>
      <c r="B145" s="464" t="str">
        <f>'Rent Roll'!$B6</f>
        <v>16층</v>
      </c>
      <c r="C145" s="1219">
        <f>'Rent Roll'!$K6</f>
        <v>389.65</v>
      </c>
      <c r="D145" s="1239">
        <f>'Rent Roll'!$AM6</f>
        <v>2</v>
      </c>
      <c r="E145" s="1240">
        <f>'Rent Roll'!$AI6</f>
        <v>0</v>
      </c>
      <c r="F145" s="588">
        <f>F100*Index_운영!F76*Index_운영!F120*Index_운영!F296</f>
        <v>0</v>
      </c>
      <c r="G145" s="589">
        <f>G100*Index_운영!G76*Index_운영!G120*Index_운영!G296</f>
        <v>25327.25</v>
      </c>
      <c r="H145" s="589">
        <f>H100*Index_운영!H76*Index_운영!H120*Index_운영!H296</f>
        <v>25327.25</v>
      </c>
      <c r="I145" s="589">
        <f>I100*Index_운영!I76*Index_운영!I120*Index_운영!I296</f>
        <v>25327.25</v>
      </c>
      <c r="J145" s="589">
        <f>J100*Index_운영!J76*Index_운영!J120*Index_운영!J296</f>
        <v>25327.25</v>
      </c>
      <c r="K145" s="589">
        <f>K100*Index_운영!K76*Index_운영!K120*Index_운영!K296</f>
        <v>25327.25</v>
      </c>
      <c r="L145" s="589">
        <f>L100*Index_운영!L76*Index_운영!L120*Index_운영!L296</f>
        <v>0</v>
      </c>
      <c r="M145" s="589">
        <f>M100*Index_운영!M76*Index_운영!M120*Index_운영!M296</f>
        <v>25327.25</v>
      </c>
      <c r="N145" s="589">
        <f>N100*Index_운영!N76*Index_운영!N120*Index_운영!N296</f>
        <v>25327.25</v>
      </c>
      <c r="O145" s="589">
        <f>O100*Index_운영!O76*Index_운영!O120*Index_운영!O296</f>
        <v>25327.25</v>
      </c>
      <c r="P145" s="589">
        <f>P100*Index_운영!P76*Index_운영!P120*Index_운영!P296</f>
        <v>25327.25</v>
      </c>
      <c r="Q145" s="589">
        <f>Q100*Index_운영!Q76*Index_운영!Q120*Index_운영!Q296</f>
        <v>25327.25</v>
      </c>
      <c r="R145" s="589">
        <f>R100*Index_운영!R76*Index_운영!R120*Index_운영!R296</f>
        <v>0</v>
      </c>
      <c r="S145" s="589">
        <f>S100*Index_운영!S76*Index_운영!S120*Index_운영!S296</f>
        <v>25833.795000000002</v>
      </c>
      <c r="T145" s="589">
        <f>T100*Index_운영!T76*Index_운영!T120*Index_운영!T296</f>
        <v>25833.795000000002</v>
      </c>
      <c r="U145" s="589">
        <f>U100*Index_운영!U76*Index_운영!U120*Index_운영!U296</f>
        <v>25833.795000000002</v>
      </c>
      <c r="V145" s="589">
        <f>V100*Index_운영!V76*Index_운영!V120*Index_운영!V296</f>
        <v>25833.795000000002</v>
      </c>
      <c r="W145" s="589">
        <f>W100*Index_운영!W76*Index_운영!W120*Index_운영!W296</f>
        <v>25833.795000000002</v>
      </c>
      <c r="X145" s="589">
        <f>X100*Index_운영!X76*Index_운영!X120*Index_운영!X296</f>
        <v>0</v>
      </c>
      <c r="Y145" s="589">
        <f>Y100*Index_운영!Y76*Index_운영!Y120*Index_운영!Y296</f>
        <v>25833.795000000002</v>
      </c>
      <c r="Z145" s="589">
        <f>Z100*Index_운영!Z76*Index_운영!Z120*Index_운영!Z296</f>
        <v>25833.795000000002</v>
      </c>
      <c r="AA145" s="589">
        <f>AA100*Index_운영!AA76*Index_운영!AA120*Index_운영!AA296</f>
        <v>25833.795000000002</v>
      </c>
      <c r="AB145" s="589">
        <f>AB100*Index_운영!AB76*Index_운영!AB120*Index_운영!AB296</f>
        <v>25833.795000000002</v>
      </c>
      <c r="AC145" s="589">
        <f>AC100*Index_운영!AC76*Index_운영!AC120*Index_운영!AC296</f>
        <v>25833.795000000002</v>
      </c>
      <c r="AD145" s="589">
        <f>AD100*Index_운영!AD76*Index_운영!AD120*Index_운영!AD296</f>
        <v>0</v>
      </c>
      <c r="AE145" s="589">
        <f>AE100*Index_운영!AE76*Index_운영!AE120*Index_운영!AE296</f>
        <v>26350.470900000004</v>
      </c>
      <c r="AF145" s="589">
        <f>AF100*Index_운영!AF76*Index_운영!AF120*Index_운영!AF296</f>
        <v>26350.470900000004</v>
      </c>
      <c r="AG145" s="589">
        <f>AG100*Index_운영!AG76*Index_운영!AG120*Index_운영!AG296</f>
        <v>26350.470900000004</v>
      </c>
      <c r="AH145" s="589">
        <f>AH100*Index_운영!AH76*Index_운영!AH120*Index_운영!AH296</f>
        <v>26350.470900000004</v>
      </c>
      <c r="AI145" s="589">
        <f>AI100*Index_운영!AI76*Index_운영!AI120*Index_운영!AI296</f>
        <v>26350.470900000004</v>
      </c>
      <c r="AJ145" s="589">
        <f>AJ100*Index_운영!AJ76*Index_운영!AJ120*Index_운영!AJ296</f>
        <v>0</v>
      </c>
      <c r="AK145" s="589">
        <f>AK100*Index_운영!AK76*Index_운영!AK120*Index_운영!AK296</f>
        <v>26350.470900000004</v>
      </c>
      <c r="AL145" s="589">
        <f>AL100*Index_운영!AL76*Index_운영!AL120*Index_운영!AL296</f>
        <v>26350.470900000004</v>
      </c>
      <c r="AM145" s="589">
        <f>AM100*Index_운영!AM76*Index_운영!AM120*Index_운영!AM296</f>
        <v>26350.470900000004</v>
      </c>
      <c r="AN145" s="589">
        <f>AN100*Index_운영!AN76*Index_운영!AN120*Index_운영!AN296</f>
        <v>26350.470900000004</v>
      </c>
      <c r="AO145" s="589">
        <f>AO100*Index_운영!AO76*Index_운영!AO120*Index_운영!AO296</f>
        <v>26350.470900000004</v>
      </c>
      <c r="AP145" s="589">
        <f>AP100*Index_운영!AP76*Index_운영!AP120*Index_운영!AP296</f>
        <v>0</v>
      </c>
      <c r="AQ145" s="589">
        <f>AQ100*Index_운영!AQ76*Index_운영!AQ120*Index_운영!AQ296</f>
        <v>26877.480318000005</v>
      </c>
      <c r="AR145" s="589">
        <f>AR100*Index_운영!AR76*Index_운영!AR120*Index_운영!AR296</f>
        <v>26877.480318000005</v>
      </c>
      <c r="AS145" s="589">
        <f>AS100*Index_운영!AS76*Index_운영!AS120*Index_운영!AS296</f>
        <v>26877.480318000005</v>
      </c>
      <c r="AT145" s="589">
        <f>AT100*Index_운영!AT76*Index_운영!AT120*Index_운영!AT296</f>
        <v>26877.480318000005</v>
      </c>
      <c r="AU145" s="589">
        <f>AU100*Index_운영!AU76*Index_운영!AU120*Index_운영!AU296</f>
        <v>26877.480318000005</v>
      </c>
      <c r="AV145" s="589">
        <f>AV100*Index_운영!AV76*Index_운영!AV120*Index_운영!AV296</f>
        <v>0</v>
      </c>
      <c r="AW145" s="589">
        <f>AW100*Index_운영!AW76*Index_운영!AW120*Index_운영!AW296</f>
        <v>26877.480318000005</v>
      </c>
      <c r="AX145" s="589">
        <f>AX100*Index_운영!AX76*Index_운영!AX120*Index_운영!AX296</f>
        <v>26877.480318000005</v>
      </c>
      <c r="AY145" s="589">
        <f>AY100*Index_운영!AY76*Index_운영!AY120*Index_운영!AY296</f>
        <v>26877.480318000005</v>
      </c>
      <c r="AZ145" s="589">
        <f>AZ100*Index_운영!AZ76*Index_운영!AZ120*Index_운영!AZ296</f>
        <v>26877.480318000005</v>
      </c>
      <c r="BA145" s="589">
        <f>BA100*Index_운영!BA76*Index_운영!BA120*Index_운영!BA296</f>
        <v>26877.480318000005</v>
      </c>
      <c r="BB145" s="589">
        <f>BB100*Index_운영!BB76*Index_운영!BB120*Index_운영!BB296</f>
        <v>0</v>
      </c>
      <c r="BC145" s="589">
        <f>BC100*Index_운영!BC76*Index_운영!BC120*Index_운영!BC296</f>
        <v>27415.029924360006</v>
      </c>
      <c r="BD145" s="589">
        <f>BD100*Index_운영!BD76*Index_운영!BD120*Index_운영!BD296</f>
        <v>27415.029924360006</v>
      </c>
      <c r="BE145" s="589">
        <f>BE100*Index_운영!BE76*Index_운영!BE120*Index_운영!BE296</f>
        <v>27415.029924360006</v>
      </c>
      <c r="BF145" s="589">
        <f>BF100*Index_운영!BF76*Index_운영!BF120*Index_운영!BF296</f>
        <v>27415.029924360006</v>
      </c>
      <c r="BG145" s="589">
        <f>BG100*Index_운영!BG76*Index_운영!BG120*Index_운영!BG296</f>
        <v>27415.029924360006</v>
      </c>
      <c r="BH145" s="589">
        <f>BH100*Index_운영!BH76*Index_운영!BH120*Index_운영!BH296</f>
        <v>0</v>
      </c>
      <c r="BI145" s="589">
        <f>BI100*Index_운영!BI76*Index_운영!BI120*Index_운영!BI296</f>
        <v>27415.029924360006</v>
      </c>
      <c r="BJ145" s="589">
        <f>BJ100*Index_운영!BJ76*Index_운영!BJ120*Index_운영!BJ296</f>
        <v>27415.029924360006</v>
      </c>
      <c r="BK145" s="589">
        <f>BK100*Index_운영!BK76*Index_운영!BK120*Index_운영!BK296</f>
        <v>27415.029924360006</v>
      </c>
      <c r="BL145" s="589">
        <f>BL100*Index_운영!BL76*Index_운영!BL120*Index_운영!BL296</f>
        <v>27415.029924360006</v>
      </c>
      <c r="BM145" s="589">
        <f>BM100*Index_운영!BM76*Index_운영!BM120*Index_운영!BM296</f>
        <v>27415.029924360006</v>
      </c>
      <c r="BN145" s="589">
        <f>BN100*Index_운영!BN76*Index_운영!BN120*Index_운영!BN296</f>
        <v>0</v>
      </c>
      <c r="BO145" s="589">
        <f>BO100*Index_운영!BO76*Index_운영!BO120*Index_운영!BO296</f>
        <v>27963.330522847205</v>
      </c>
      <c r="BP145" s="589">
        <f>BP100*Index_운영!BP76*Index_운영!BP120*Index_운영!BP296</f>
        <v>27963.330522847205</v>
      </c>
      <c r="BQ145" s="589">
        <f>BQ100*Index_운영!BQ76*Index_운영!BQ120*Index_운영!BQ296</f>
        <v>27963.330522847205</v>
      </c>
      <c r="BR145" s="589">
        <f>BR100*Index_운영!BR76*Index_운영!BR120*Index_운영!BR296</f>
        <v>27963.330522847205</v>
      </c>
      <c r="BS145" s="589">
        <f>BS100*Index_운영!BS76*Index_운영!BS120*Index_운영!BS296</f>
        <v>27963.330522847205</v>
      </c>
      <c r="BT145" s="589">
        <f>BT100*Index_운영!BT76*Index_운영!BT120*Index_운영!BT296</f>
        <v>0</v>
      </c>
      <c r="BU145" s="589">
        <f>BU100*Index_운영!BU76*Index_운영!BU120*Index_운영!BU296</f>
        <v>27963.330522847205</v>
      </c>
      <c r="BV145" s="589">
        <f>BV100*Index_운영!BV76*Index_운영!BV120*Index_운영!BV296</f>
        <v>27963.330522847205</v>
      </c>
      <c r="BW145" s="589">
        <f>BW100*Index_운영!BW76*Index_운영!BW120*Index_운영!BW296</f>
        <v>27963.330522847205</v>
      </c>
      <c r="BX145" s="589">
        <f>BX100*Index_운영!BX76*Index_운영!BX120*Index_운영!BX296</f>
        <v>27963.330522847205</v>
      </c>
      <c r="BY145" s="589">
        <f>BY100*Index_운영!BY76*Index_운영!BY120*Index_운영!BY296</f>
        <v>27963.330522847205</v>
      </c>
      <c r="BZ145" s="589">
        <f>BZ100*Index_운영!BZ76*Index_운영!BZ120*Index_운영!BZ296</f>
        <v>0</v>
      </c>
      <c r="CA145" s="589">
        <f>CA100*Index_운영!CA76*Index_운영!CA120*Index_운영!CA296</f>
        <v>0</v>
      </c>
      <c r="CB145" s="589">
        <f>CB100*Index_운영!CB76*Index_운영!CB120*Index_운영!CB296</f>
        <v>0</v>
      </c>
      <c r="CC145" s="589">
        <f>CC100*Index_운영!CC76*Index_운영!CC120*Index_운영!CC296</f>
        <v>0</v>
      </c>
      <c r="CD145" s="589">
        <f>CD100*Index_운영!CD76*Index_운영!CD120*Index_운영!CD296</f>
        <v>0</v>
      </c>
      <c r="CE145" s="589">
        <f>CE100*Index_운영!CE76*Index_운영!CE120*Index_운영!CE296</f>
        <v>0</v>
      </c>
      <c r="CF145" s="589">
        <f>CF100*Index_운영!CF76*Index_운영!CF120*Index_운영!CF296</f>
        <v>0</v>
      </c>
      <c r="CG145" s="589">
        <f>CG100*Index_운영!CG76*Index_운영!CG120*Index_운영!CG296</f>
        <v>0</v>
      </c>
      <c r="CH145" s="589">
        <f>CH100*Index_운영!CH76*Index_운영!CH120*Index_운영!CH296</f>
        <v>0</v>
      </c>
      <c r="CI145" s="589">
        <f>CI100*Index_운영!CI76*Index_운영!CI120*Index_운영!CI296</f>
        <v>0</v>
      </c>
      <c r="CJ145" s="589">
        <f>CJ100*Index_운영!CJ76*Index_운영!CJ120*Index_운영!CJ296</f>
        <v>0</v>
      </c>
      <c r="CK145" s="589">
        <f>CK100*Index_운영!CK76*Index_운영!CK120*Index_운영!CK296</f>
        <v>0</v>
      </c>
      <c r="CL145" s="589">
        <f>CL100*Index_운영!CL76*Index_운영!CL120*Index_운영!CL296</f>
        <v>0</v>
      </c>
      <c r="CM145" s="589">
        <f>CM100*Index_운영!CM76*Index_운영!CM120*Index_운영!CM296</f>
        <v>0</v>
      </c>
      <c r="CN145" s="589">
        <f>CN100*Index_운영!CN76*Index_운영!CN120*Index_운영!CN296</f>
        <v>0</v>
      </c>
      <c r="CO145" s="589">
        <f>CO100*Index_운영!CO76*Index_운영!CO120*Index_운영!CO296</f>
        <v>0</v>
      </c>
      <c r="CP145" s="589">
        <f>CP100*Index_운영!CP76*Index_운영!CP120*Index_운영!CP296</f>
        <v>0</v>
      </c>
      <c r="CQ145" s="589">
        <f>CQ100*Index_운영!CQ76*Index_운영!CQ120*Index_운영!CQ296</f>
        <v>0</v>
      </c>
      <c r="CR145" s="589">
        <f>CR100*Index_운영!CR76*Index_운영!CR120*Index_운영!CR296</f>
        <v>0</v>
      </c>
      <c r="CS145" s="589">
        <f>CS100*Index_운영!CS76*Index_운영!CS120*Index_운영!CS296</f>
        <v>0</v>
      </c>
      <c r="CT145" s="589">
        <f>CT100*Index_운영!CT76*Index_운영!CT120*Index_운영!CT296</f>
        <v>0</v>
      </c>
      <c r="CU145" s="589">
        <f>CU100*Index_운영!CU76*Index_운영!CU120*Index_운영!CU296</f>
        <v>0</v>
      </c>
      <c r="CV145" s="589">
        <f>CV100*Index_운영!CV76*Index_운영!CV120*Index_운영!CV296</f>
        <v>0</v>
      </c>
      <c r="CW145" s="589">
        <f>CW100*Index_운영!CW76*Index_운영!CW120*Index_운영!CW296</f>
        <v>0</v>
      </c>
      <c r="CX145" s="589">
        <f>CX100*Index_운영!CX76*Index_운영!CX120*Index_운영!CX296</f>
        <v>0</v>
      </c>
      <c r="CY145" s="589">
        <f>CY100*Index_운영!CY76*Index_운영!CY120*Index_운영!CY296</f>
        <v>0</v>
      </c>
      <c r="CZ145" s="589">
        <f>CZ100*Index_운영!CZ76*Index_운영!CZ120*Index_운영!CZ296</f>
        <v>0</v>
      </c>
      <c r="DA145" s="589">
        <f>DA100*Index_운영!DA76*Index_운영!DA120*Index_운영!DA296</f>
        <v>0</v>
      </c>
      <c r="DB145" s="589">
        <f>DB100*Index_운영!DB76*Index_운영!DB120*Index_운영!DB296</f>
        <v>0</v>
      </c>
      <c r="DC145" s="589">
        <f>DC100*Index_운영!DC76*Index_운영!DC120*Index_운영!DC296</f>
        <v>0</v>
      </c>
      <c r="DD145" s="589">
        <f>DD100*Index_운영!DD76*Index_운영!DD120*Index_운영!DD296</f>
        <v>0</v>
      </c>
      <c r="DE145" s="589">
        <f>DE100*Index_운영!DE76*Index_운영!DE120*Index_운영!DE296</f>
        <v>0</v>
      </c>
      <c r="DF145" s="589">
        <f>DF100*Index_운영!DF76*Index_운영!DF120*Index_운영!DF296</f>
        <v>0</v>
      </c>
      <c r="DG145" s="589">
        <f>DG100*Index_운영!DG76*Index_운영!DG120*Index_운영!DG296</f>
        <v>0</v>
      </c>
      <c r="DH145" s="589">
        <f>DH100*Index_운영!DH76*Index_운영!DH120*Index_운영!DH296</f>
        <v>0</v>
      </c>
      <c r="DI145" s="589">
        <f>DI100*Index_운영!DI76*Index_운영!DI120*Index_운영!DI296</f>
        <v>0</v>
      </c>
      <c r="DJ145" s="589">
        <f>DJ100*Index_운영!DJ76*Index_운영!DJ120*Index_운영!DJ296</f>
        <v>0</v>
      </c>
      <c r="DK145" s="589">
        <f>DK100*Index_운영!DK76*Index_운영!DK120*Index_운영!DK296</f>
        <v>0</v>
      </c>
      <c r="DL145" s="589">
        <f>DL100*Index_운영!DL76*Index_운영!DL120*Index_운영!DL296</f>
        <v>0</v>
      </c>
      <c r="DM145" s="589">
        <f>DM100*Index_운영!DM76*Index_운영!DM120*Index_운영!DM296</f>
        <v>0</v>
      </c>
      <c r="DN145" s="589">
        <f>DN100*Index_운영!DN76*Index_운영!DN120*Index_운영!DN296</f>
        <v>0</v>
      </c>
      <c r="DO145" s="589">
        <f>DO100*Index_운영!DO76*Index_운영!DO120*Index_운영!DO296</f>
        <v>0</v>
      </c>
      <c r="DP145" s="589">
        <f>DP100*Index_운영!DP76*Index_운영!DP120*Index_운영!DP296</f>
        <v>0</v>
      </c>
      <c r="DQ145" s="589">
        <f>DQ100*Index_운영!DQ76*Index_운영!DQ120*Index_운영!DQ296</f>
        <v>0</v>
      </c>
      <c r="DR145" s="589">
        <f>DR100*Index_운영!DR76*Index_운영!DR120*Index_운영!DR296</f>
        <v>0</v>
      </c>
      <c r="DS145" s="589">
        <f>DS100*Index_운영!DS76*Index_운영!DS120*Index_운영!DS296</f>
        <v>0</v>
      </c>
      <c r="DT145" s="589">
        <f>DT100*Index_운영!DT76*Index_운영!DT120*Index_운영!DT296</f>
        <v>0</v>
      </c>
      <c r="DU145" s="589">
        <f>DU100*Index_운영!DU76*Index_운영!DU120*Index_운영!DU296</f>
        <v>0</v>
      </c>
      <c r="DV145" s="589">
        <f>DV100*Index_운영!DV76*Index_운영!DV120*Index_운영!DV296</f>
        <v>0</v>
      </c>
    </row>
    <row r="146" spans="1:126" s="464" customFormat="1" outlineLevel="1" x14ac:dyDescent="0.4">
      <c r="A146" s="736"/>
      <c r="B146" s="464" t="str">
        <f>'Rent Roll'!$B7</f>
        <v>7층</v>
      </c>
      <c r="C146" s="1219">
        <f>'Rent Roll'!$K7</f>
        <v>380.56</v>
      </c>
      <c r="D146" s="1239">
        <f>'Rent Roll'!$AM7</f>
        <v>2</v>
      </c>
      <c r="E146" s="1240">
        <f>'Rent Roll'!$AI7</f>
        <v>0</v>
      </c>
      <c r="F146" s="588">
        <f>F101*Index_운영!F77*Index_운영!F121*Index_운영!F297</f>
        <v>0</v>
      </c>
      <c r="G146" s="589">
        <f>G101*Index_운영!G77*Index_운영!G121*Index_운영!G297</f>
        <v>24736.400000000001</v>
      </c>
      <c r="H146" s="589">
        <f>H101*Index_운영!H77*Index_운영!H121*Index_운영!H297</f>
        <v>24736.400000000001</v>
      </c>
      <c r="I146" s="589">
        <f>I101*Index_운영!I77*Index_운영!I121*Index_운영!I297</f>
        <v>24736.400000000001</v>
      </c>
      <c r="J146" s="589">
        <f>J101*Index_운영!J77*Index_운영!J121*Index_운영!J297</f>
        <v>24736.400000000001</v>
      </c>
      <c r="K146" s="589">
        <f>K101*Index_운영!K77*Index_운영!K121*Index_운영!K297</f>
        <v>24736.400000000001</v>
      </c>
      <c r="L146" s="589">
        <f>L101*Index_운영!L77*Index_운영!L121*Index_운영!L297</f>
        <v>0</v>
      </c>
      <c r="M146" s="589">
        <f>M101*Index_운영!M77*Index_운영!M121*Index_운영!M297</f>
        <v>24736.400000000001</v>
      </c>
      <c r="N146" s="589">
        <f>N101*Index_운영!N77*Index_운영!N121*Index_운영!N297</f>
        <v>24736.400000000001</v>
      </c>
      <c r="O146" s="589">
        <f>O101*Index_운영!O77*Index_운영!O121*Index_운영!O297</f>
        <v>24736.400000000001</v>
      </c>
      <c r="P146" s="589">
        <f>P101*Index_운영!P77*Index_운영!P121*Index_운영!P297</f>
        <v>24736.400000000001</v>
      </c>
      <c r="Q146" s="589">
        <f>Q101*Index_운영!Q77*Index_운영!Q121*Index_운영!Q297</f>
        <v>24736.400000000001</v>
      </c>
      <c r="R146" s="589">
        <f>R101*Index_운영!R77*Index_운영!R121*Index_운영!R297</f>
        <v>0</v>
      </c>
      <c r="S146" s="589">
        <f>S101*Index_운영!S77*Index_운영!S121*Index_운영!S297</f>
        <v>25231.128000000001</v>
      </c>
      <c r="T146" s="589">
        <f>T101*Index_운영!T77*Index_운영!T121*Index_운영!T297</f>
        <v>25231.128000000001</v>
      </c>
      <c r="U146" s="589">
        <f>U101*Index_운영!U77*Index_운영!U121*Index_운영!U297</f>
        <v>25231.128000000001</v>
      </c>
      <c r="V146" s="589">
        <f>V101*Index_운영!V77*Index_운영!V121*Index_운영!V297</f>
        <v>25231.128000000001</v>
      </c>
      <c r="W146" s="589">
        <f>W101*Index_운영!W77*Index_운영!W121*Index_운영!W297</f>
        <v>25231.128000000001</v>
      </c>
      <c r="X146" s="589">
        <f>X101*Index_운영!X77*Index_운영!X121*Index_운영!X297</f>
        <v>0</v>
      </c>
      <c r="Y146" s="589">
        <f>Y101*Index_운영!Y77*Index_운영!Y121*Index_운영!Y297</f>
        <v>25231.128000000001</v>
      </c>
      <c r="Z146" s="589">
        <f>Z101*Index_운영!Z77*Index_운영!Z121*Index_운영!Z297</f>
        <v>25231.128000000001</v>
      </c>
      <c r="AA146" s="589">
        <f>AA101*Index_운영!AA77*Index_운영!AA121*Index_운영!AA297</f>
        <v>25231.128000000001</v>
      </c>
      <c r="AB146" s="589">
        <f>AB101*Index_운영!AB77*Index_운영!AB121*Index_운영!AB297</f>
        <v>25231.128000000001</v>
      </c>
      <c r="AC146" s="589">
        <f>AC101*Index_운영!AC77*Index_운영!AC121*Index_운영!AC297</f>
        <v>25231.128000000001</v>
      </c>
      <c r="AD146" s="589">
        <f>AD101*Index_운영!AD77*Index_운영!AD121*Index_운영!AD297</f>
        <v>0</v>
      </c>
      <c r="AE146" s="589">
        <f>AE101*Index_운영!AE77*Index_운영!AE121*Index_운영!AE297</f>
        <v>25735.75056</v>
      </c>
      <c r="AF146" s="589">
        <f>AF101*Index_운영!AF77*Index_운영!AF121*Index_운영!AF297</f>
        <v>25735.75056</v>
      </c>
      <c r="AG146" s="589">
        <f>AG101*Index_운영!AG77*Index_운영!AG121*Index_운영!AG297</f>
        <v>25735.75056</v>
      </c>
      <c r="AH146" s="589">
        <f>AH101*Index_운영!AH77*Index_운영!AH121*Index_운영!AH297</f>
        <v>25735.75056</v>
      </c>
      <c r="AI146" s="589">
        <f>AI101*Index_운영!AI77*Index_운영!AI121*Index_운영!AI297</f>
        <v>25735.75056</v>
      </c>
      <c r="AJ146" s="589">
        <f>AJ101*Index_운영!AJ77*Index_운영!AJ121*Index_운영!AJ297</f>
        <v>0</v>
      </c>
      <c r="AK146" s="589">
        <f>AK101*Index_운영!AK77*Index_운영!AK121*Index_운영!AK297</f>
        <v>25735.75056</v>
      </c>
      <c r="AL146" s="589">
        <f>AL101*Index_운영!AL77*Index_운영!AL121*Index_운영!AL297</f>
        <v>25735.75056</v>
      </c>
      <c r="AM146" s="589">
        <f>AM101*Index_운영!AM77*Index_운영!AM121*Index_운영!AM297</f>
        <v>25735.75056</v>
      </c>
      <c r="AN146" s="589">
        <f>AN101*Index_운영!AN77*Index_운영!AN121*Index_운영!AN297</f>
        <v>25735.75056</v>
      </c>
      <c r="AO146" s="589">
        <f>AO101*Index_운영!AO77*Index_운영!AO121*Index_운영!AO297</f>
        <v>25735.75056</v>
      </c>
      <c r="AP146" s="589">
        <f>AP101*Index_운영!AP77*Index_운영!AP121*Index_운영!AP297</f>
        <v>0</v>
      </c>
      <c r="AQ146" s="589">
        <f>AQ101*Index_운영!AQ77*Index_운영!AQ121*Index_운영!AQ297</f>
        <v>26250.465571200002</v>
      </c>
      <c r="AR146" s="589">
        <f>AR101*Index_운영!AR77*Index_운영!AR121*Index_운영!AR297</f>
        <v>26250.465571200002</v>
      </c>
      <c r="AS146" s="589">
        <f>AS101*Index_운영!AS77*Index_운영!AS121*Index_운영!AS297</f>
        <v>26250.465571200002</v>
      </c>
      <c r="AT146" s="589">
        <f>AT101*Index_운영!AT77*Index_운영!AT121*Index_운영!AT297</f>
        <v>26250.465571200002</v>
      </c>
      <c r="AU146" s="589">
        <f>AU101*Index_운영!AU77*Index_운영!AU121*Index_운영!AU297</f>
        <v>26250.465571200002</v>
      </c>
      <c r="AV146" s="589">
        <f>AV101*Index_운영!AV77*Index_운영!AV121*Index_운영!AV297</f>
        <v>0</v>
      </c>
      <c r="AW146" s="589">
        <f>AW101*Index_운영!AW77*Index_운영!AW121*Index_운영!AW297</f>
        <v>26250.465571200002</v>
      </c>
      <c r="AX146" s="589">
        <f>AX101*Index_운영!AX77*Index_운영!AX121*Index_운영!AX297</f>
        <v>26250.465571200002</v>
      </c>
      <c r="AY146" s="589">
        <f>AY101*Index_운영!AY77*Index_운영!AY121*Index_운영!AY297</f>
        <v>26250.465571200002</v>
      </c>
      <c r="AZ146" s="589">
        <f>AZ101*Index_운영!AZ77*Index_운영!AZ121*Index_운영!AZ297</f>
        <v>26250.465571200002</v>
      </c>
      <c r="BA146" s="589">
        <f>BA101*Index_운영!BA77*Index_운영!BA121*Index_운영!BA297</f>
        <v>26250.465571200002</v>
      </c>
      <c r="BB146" s="589">
        <f>BB101*Index_운영!BB77*Index_운영!BB121*Index_운영!BB297</f>
        <v>0</v>
      </c>
      <c r="BC146" s="589">
        <f>BC101*Index_운영!BC77*Index_운영!BC121*Index_운영!BC297</f>
        <v>26775.474882624003</v>
      </c>
      <c r="BD146" s="589">
        <f>BD101*Index_운영!BD77*Index_운영!BD121*Index_운영!BD297</f>
        <v>26775.474882624003</v>
      </c>
      <c r="BE146" s="589">
        <f>BE101*Index_운영!BE77*Index_운영!BE121*Index_운영!BE297</f>
        <v>26775.474882624003</v>
      </c>
      <c r="BF146" s="589">
        <f>BF101*Index_운영!BF77*Index_운영!BF121*Index_운영!BF297</f>
        <v>26775.474882624003</v>
      </c>
      <c r="BG146" s="589">
        <f>BG101*Index_운영!BG77*Index_운영!BG121*Index_운영!BG297</f>
        <v>26775.474882624003</v>
      </c>
      <c r="BH146" s="589">
        <f>BH101*Index_운영!BH77*Index_운영!BH121*Index_운영!BH297</f>
        <v>0</v>
      </c>
      <c r="BI146" s="589">
        <f>BI101*Index_운영!BI77*Index_운영!BI121*Index_운영!BI297</f>
        <v>26775.474882624003</v>
      </c>
      <c r="BJ146" s="589">
        <f>BJ101*Index_운영!BJ77*Index_운영!BJ121*Index_운영!BJ297</f>
        <v>26775.474882624003</v>
      </c>
      <c r="BK146" s="589">
        <f>BK101*Index_운영!BK77*Index_운영!BK121*Index_운영!BK297</f>
        <v>26775.474882624003</v>
      </c>
      <c r="BL146" s="589">
        <f>BL101*Index_운영!BL77*Index_운영!BL121*Index_운영!BL297</f>
        <v>26775.474882624003</v>
      </c>
      <c r="BM146" s="589">
        <f>BM101*Index_운영!BM77*Index_운영!BM121*Index_운영!BM297</f>
        <v>26775.474882624003</v>
      </c>
      <c r="BN146" s="589">
        <f>BN101*Index_운영!BN77*Index_운영!BN121*Index_운영!BN297</f>
        <v>0</v>
      </c>
      <c r="BO146" s="589">
        <f>BO101*Index_운영!BO77*Index_운영!BO121*Index_운영!BO297</f>
        <v>27310.984380276484</v>
      </c>
      <c r="BP146" s="589">
        <f>BP101*Index_운영!BP77*Index_운영!BP121*Index_운영!BP297</f>
        <v>27310.984380276484</v>
      </c>
      <c r="BQ146" s="589">
        <f>BQ101*Index_운영!BQ77*Index_운영!BQ121*Index_운영!BQ297</f>
        <v>27310.984380276484</v>
      </c>
      <c r="BR146" s="589">
        <f>BR101*Index_운영!BR77*Index_운영!BR121*Index_운영!BR297</f>
        <v>27310.984380276484</v>
      </c>
      <c r="BS146" s="589">
        <f>BS101*Index_운영!BS77*Index_운영!BS121*Index_운영!BS297</f>
        <v>27310.984380276484</v>
      </c>
      <c r="BT146" s="589">
        <f>BT101*Index_운영!BT77*Index_운영!BT121*Index_운영!BT297</f>
        <v>0</v>
      </c>
      <c r="BU146" s="589">
        <f>BU101*Index_운영!BU77*Index_운영!BU121*Index_운영!BU297</f>
        <v>27310.984380276484</v>
      </c>
      <c r="BV146" s="589">
        <f>BV101*Index_운영!BV77*Index_운영!BV121*Index_운영!BV297</f>
        <v>27310.984380276484</v>
      </c>
      <c r="BW146" s="589">
        <f>BW101*Index_운영!BW77*Index_운영!BW121*Index_운영!BW297</f>
        <v>27310.984380276484</v>
      </c>
      <c r="BX146" s="589">
        <f>BX101*Index_운영!BX77*Index_운영!BX121*Index_운영!BX297</f>
        <v>27310.984380276484</v>
      </c>
      <c r="BY146" s="589">
        <f>BY101*Index_운영!BY77*Index_운영!BY121*Index_운영!BY297</f>
        <v>27310.984380276484</v>
      </c>
      <c r="BZ146" s="589">
        <f>BZ101*Index_운영!BZ77*Index_운영!BZ121*Index_운영!BZ297</f>
        <v>0</v>
      </c>
      <c r="CA146" s="589">
        <f>CA101*Index_운영!CA77*Index_운영!CA121*Index_운영!CA297</f>
        <v>0</v>
      </c>
      <c r="CB146" s="589">
        <f>CB101*Index_운영!CB77*Index_운영!CB121*Index_운영!CB297</f>
        <v>0</v>
      </c>
      <c r="CC146" s="589">
        <f>CC101*Index_운영!CC77*Index_운영!CC121*Index_운영!CC297</f>
        <v>0</v>
      </c>
      <c r="CD146" s="589">
        <f>CD101*Index_운영!CD77*Index_운영!CD121*Index_운영!CD297</f>
        <v>0</v>
      </c>
      <c r="CE146" s="589">
        <f>CE101*Index_운영!CE77*Index_운영!CE121*Index_운영!CE297</f>
        <v>0</v>
      </c>
      <c r="CF146" s="589">
        <f>CF101*Index_운영!CF77*Index_운영!CF121*Index_운영!CF297</f>
        <v>0</v>
      </c>
      <c r="CG146" s="589">
        <f>CG101*Index_운영!CG77*Index_운영!CG121*Index_운영!CG297</f>
        <v>0</v>
      </c>
      <c r="CH146" s="589">
        <f>CH101*Index_운영!CH77*Index_운영!CH121*Index_운영!CH297</f>
        <v>0</v>
      </c>
      <c r="CI146" s="589">
        <f>CI101*Index_운영!CI77*Index_운영!CI121*Index_운영!CI297</f>
        <v>0</v>
      </c>
      <c r="CJ146" s="589">
        <f>CJ101*Index_운영!CJ77*Index_운영!CJ121*Index_운영!CJ297</f>
        <v>0</v>
      </c>
      <c r="CK146" s="589">
        <f>CK101*Index_운영!CK77*Index_운영!CK121*Index_운영!CK297</f>
        <v>0</v>
      </c>
      <c r="CL146" s="589">
        <f>CL101*Index_운영!CL77*Index_운영!CL121*Index_운영!CL297</f>
        <v>0</v>
      </c>
      <c r="CM146" s="589">
        <f>CM101*Index_운영!CM77*Index_운영!CM121*Index_운영!CM297</f>
        <v>0</v>
      </c>
      <c r="CN146" s="589">
        <f>CN101*Index_운영!CN77*Index_운영!CN121*Index_운영!CN297</f>
        <v>0</v>
      </c>
      <c r="CO146" s="589">
        <f>CO101*Index_운영!CO77*Index_운영!CO121*Index_운영!CO297</f>
        <v>0</v>
      </c>
      <c r="CP146" s="589">
        <f>CP101*Index_운영!CP77*Index_운영!CP121*Index_운영!CP297</f>
        <v>0</v>
      </c>
      <c r="CQ146" s="589">
        <f>CQ101*Index_운영!CQ77*Index_운영!CQ121*Index_운영!CQ297</f>
        <v>0</v>
      </c>
      <c r="CR146" s="589">
        <f>CR101*Index_운영!CR77*Index_운영!CR121*Index_운영!CR297</f>
        <v>0</v>
      </c>
      <c r="CS146" s="589">
        <f>CS101*Index_운영!CS77*Index_운영!CS121*Index_운영!CS297</f>
        <v>0</v>
      </c>
      <c r="CT146" s="589">
        <f>CT101*Index_운영!CT77*Index_운영!CT121*Index_운영!CT297</f>
        <v>0</v>
      </c>
      <c r="CU146" s="589">
        <f>CU101*Index_운영!CU77*Index_운영!CU121*Index_운영!CU297</f>
        <v>0</v>
      </c>
      <c r="CV146" s="589">
        <f>CV101*Index_운영!CV77*Index_운영!CV121*Index_운영!CV297</f>
        <v>0</v>
      </c>
      <c r="CW146" s="589">
        <f>CW101*Index_운영!CW77*Index_운영!CW121*Index_운영!CW297</f>
        <v>0</v>
      </c>
      <c r="CX146" s="589">
        <f>CX101*Index_운영!CX77*Index_운영!CX121*Index_운영!CX297</f>
        <v>0</v>
      </c>
      <c r="CY146" s="589">
        <f>CY101*Index_운영!CY77*Index_운영!CY121*Index_운영!CY297</f>
        <v>0</v>
      </c>
      <c r="CZ146" s="589">
        <f>CZ101*Index_운영!CZ77*Index_운영!CZ121*Index_운영!CZ297</f>
        <v>0</v>
      </c>
      <c r="DA146" s="589">
        <f>DA101*Index_운영!DA77*Index_운영!DA121*Index_운영!DA297</f>
        <v>0</v>
      </c>
      <c r="DB146" s="589">
        <f>DB101*Index_운영!DB77*Index_운영!DB121*Index_운영!DB297</f>
        <v>0</v>
      </c>
      <c r="DC146" s="589">
        <f>DC101*Index_운영!DC77*Index_운영!DC121*Index_운영!DC297</f>
        <v>0</v>
      </c>
      <c r="DD146" s="589">
        <f>DD101*Index_운영!DD77*Index_운영!DD121*Index_운영!DD297</f>
        <v>0</v>
      </c>
      <c r="DE146" s="589">
        <f>DE101*Index_운영!DE77*Index_운영!DE121*Index_운영!DE297</f>
        <v>0</v>
      </c>
      <c r="DF146" s="589">
        <f>DF101*Index_운영!DF77*Index_운영!DF121*Index_운영!DF297</f>
        <v>0</v>
      </c>
      <c r="DG146" s="589">
        <f>DG101*Index_운영!DG77*Index_운영!DG121*Index_운영!DG297</f>
        <v>0</v>
      </c>
      <c r="DH146" s="589">
        <f>DH101*Index_운영!DH77*Index_운영!DH121*Index_운영!DH297</f>
        <v>0</v>
      </c>
      <c r="DI146" s="589">
        <f>DI101*Index_운영!DI77*Index_운영!DI121*Index_운영!DI297</f>
        <v>0</v>
      </c>
      <c r="DJ146" s="589">
        <f>DJ101*Index_운영!DJ77*Index_운영!DJ121*Index_운영!DJ297</f>
        <v>0</v>
      </c>
      <c r="DK146" s="589">
        <f>DK101*Index_운영!DK77*Index_운영!DK121*Index_운영!DK297</f>
        <v>0</v>
      </c>
      <c r="DL146" s="589">
        <f>DL101*Index_운영!DL77*Index_운영!DL121*Index_운영!DL297</f>
        <v>0</v>
      </c>
      <c r="DM146" s="589">
        <f>DM101*Index_운영!DM77*Index_운영!DM121*Index_운영!DM297</f>
        <v>0</v>
      </c>
      <c r="DN146" s="589">
        <f>DN101*Index_운영!DN77*Index_운영!DN121*Index_운영!DN297</f>
        <v>0</v>
      </c>
      <c r="DO146" s="589">
        <f>DO101*Index_운영!DO77*Index_운영!DO121*Index_운영!DO297</f>
        <v>0</v>
      </c>
      <c r="DP146" s="589">
        <f>DP101*Index_운영!DP77*Index_운영!DP121*Index_운영!DP297</f>
        <v>0</v>
      </c>
      <c r="DQ146" s="589">
        <f>DQ101*Index_운영!DQ77*Index_운영!DQ121*Index_운영!DQ297</f>
        <v>0</v>
      </c>
      <c r="DR146" s="589">
        <f>DR101*Index_운영!DR77*Index_운영!DR121*Index_운영!DR297</f>
        <v>0</v>
      </c>
      <c r="DS146" s="589">
        <f>DS101*Index_운영!DS77*Index_운영!DS121*Index_운영!DS297</f>
        <v>0</v>
      </c>
      <c r="DT146" s="589">
        <f>DT101*Index_운영!DT77*Index_운영!DT121*Index_운영!DT297</f>
        <v>0</v>
      </c>
      <c r="DU146" s="589">
        <f>DU101*Index_운영!DU77*Index_운영!DU121*Index_운영!DU297</f>
        <v>0</v>
      </c>
      <c r="DV146" s="589">
        <f>DV101*Index_운영!DV77*Index_운영!DV121*Index_운영!DV297</f>
        <v>0</v>
      </c>
    </row>
    <row r="147" spans="1:126" s="464" customFormat="1" outlineLevel="1" x14ac:dyDescent="0.4">
      <c r="A147" s="736"/>
      <c r="B147" s="464" t="str">
        <f>'Rent Roll'!$B8</f>
        <v>6층</v>
      </c>
      <c r="C147" s="1219">
        <f>'Rent Roll'!$K8</f>
        <v>380.56</v>
      </c>
      <c r="D147" s="1239">
        <f>'Rent Roll'!$AM8</f>
        <v>2</v>
      </c>
      <c r="E147" s="1240">
        <f>'Rent Roll'!$AI8</f>
        <v>0</v>
      </c>
      <c r="F147" s="588">
        <f>F102*Index_운영!F78*Index_운영!F122*Index_운영!F298</f>
        <v>0</v>
      </c>
      <c r="G147" s="589">
        <f>G102*Index_운영!G78*Index_운영!G122*Index_운영!G298</f>
        <v>0</v>
      </c>
      <c r="H147" s="589">
        <f>H102*Index_운영!H78*Index_운영!H122*Index_운영!H298</f>
        <v>0</v>
      </c>
      <c r="I147" s="589">
        <f>I102*Index_운영!I78*Index_운영!I122*Index_운영!I298</f>
        <v>0</v>
      </c>
      <c r="J147" s="589">
        <f>J102*Index_운영!J78*Index_운영!J122*Index_운영!J298</f>
        <v>0</v>
      </c>
      <c r="K147" s="589">
        <f>K102*Index_운영!K78*Index_운영!K122*Index_운영!K298</f>
        <v>0</v>
      </c>
      <c r="L147" s="589">
        <f>L102*Index_운영!L78*Index_운영!L122*Index_운영!L298</f>
        <v>0</v>
      </c>
      <c r="M147" s="589">
        <f>M102*Index_운영!M78*Index_운영!M122*Index_운영!M298</f>
        <v>0</v>
      </c>
      <c r="N147" s="589">
        <f>N102*Index_운영!N78*Index_운영!N122*Index_운영!N298</f>
        <v>0</v>
      </c>
      <c r="O147" s="589">
        <f>O102*Index_운영!O78*Index_운영!O122*Index_운영!O298</f>
        <v>0</v>
      </c>
      <c r="P147" s="589">
        <f>P102*Index_운영!P78*Index_운영!P122*Index_운영!P298</f>
        <v>0</v>
      </c>
      <c r="Q147" s="589">
        <f>Q102*Index_운영!Q78*Index_운영!Q122*Index_운영!Q298</f>
        <v>0</v>
      </c>
      <c r="R147" s="589">
        <f>R102*Index_운영!R78*Index_운영!R122*Index_운영!R298</f>
        <v>0</v>
      </c>
      <c r="S147" s="589">
        <f>S102*Index_운영!S78*Index_운영!S122*Index_운영!S298</f>
        <v>24736.400000000001</v>
      </c>
      <c r="T147" s="589">
        <f>T102*Index_운영!T78*Index_운영!T122*Index_운영!T298</f>
        <v>24736.400000000001</v>
      </c>
      <c r="U147" s="589">
        <f>U102*Index_운영!U78*Index_운영!U122*Index_운영!U298</f>
        <v>24736.400000000001</v>
      </c>
      <c r="V147" s="589">
        <f>V102*Index_운영!V78*Index_운영!V122*Index_운영!V298</f>
        <v>24736.400000000001</v>
      </c>
      <c r="W147" s="589">
        <f>W102*Index_운영!W78*Index_운영!W122*Index_운영!W298</f>
        <v>24736.400000000001</v>
      </c>
      <c r="X147" s="589">
        <f>X102*Index_운영!X78*Index_운영!X122*Index_운영!X298</f>
        <v>0</v>
      </c>
      <c r="Y147" s="589">
        <f>Y102*Index_운영!Y78*Index_운영!Y122*Index_운영!Y298</f>
        <v>24736.400000000001</v>
      </c>
      <c r="Z147" s="589">
        <f>Z102*Index_운영!Z78*Index_운영!Z122*Index_운영!Z298</f>
        <v>24736.400000000001</v>
      </c>
      <c r="AA147" s="589">
        <f>AA102*Index_운영!AA78*Index_운영!AA122*Index_운영!AA298</f>
        <v>24736.400000000001</v>
      </c>
      <c r="AB147" s="589">
        <f>AB102*Index_운영!AB78*Index_운영!AB122*Index_운영!AB298</f>
        <v>24736.400000000001</v>
      </c>
      <c r="AC147" s="589">
        <f>AC102*Index_운영!AC78*Index_운영!AC122*Index_운영!AC298</f>
        <v>24736.400000000001</v>
      </c>
      <c r="AD147" s="589">
        <f>AD102*Index_운영!AD78*Index_운영!AD122*Index_운영!AD298</f>
        <v>0</v>
      </c>
      <c r="AE147" s="589">
        <f>AE102*Index_운영!AE78*Index_운영!AE122*Index_운영!AE298</f>
        <v>25231.128000000001</v>
      </c>
      <c r="AF147" s="589">
        <f>AF102*Index_운영!AF78*Index_운영!AF122*Index_운영!AF298</f>
        <v>25231.128000000001</v>
      </c>
      <c r="AG147" s="589">
        <f>AG102*Index_운영!AG78*Index_운영!AG122*Index_운영!AG298</f>
        <v>25231.128000000001</v>
      </c>
      <c r="AH147" s="589">
        <f>AH102*Index_운영!AH78*Index_운영!AH122*Index_운영!AH298</f>
        <v>25231.128000000001</v>
      </c>
      <c r="AI147" s="589">
        <f>AI102*Index_운영!AI78*Index_운영!AI122*Index_운영!AI298</f>
        <v>25231.128000000001</v>
      </c>
      <c r="AJ147" s="589">
        <f>AJ102*Index_운영!AJ78*Index_운영!AJ122*Index_운영!AJ298</f>
        <v>0</v>
      </c>
      <c r="AK147" s="589">
        <f>AK102*Index_운영!AK78*Index_운영!AK122*Index_운영!AK298</f>
        <v>25231.128000000001</v>
      </c>
      <c r="AL147" s="589">
        <f>AL102*Index_운영!AL78*Index_운영!AL122*Index_운영!AL298</f>
        <v>25231.128000000001</v>
      </c>
      <c r="AM147" s="589">
        <f>AM102*Index_운영!AM78*Index_운영!AM122*Index_운영!AM298</f>
        <v>25231.128000000001</v>
      </c>
      <c r="AN147" s="589">
        <f>AN102*Index_운영!AN78*Index_운영!AN122*Index_운영!AN298</f>
        <v>25231.128000000001</v>
      </c>
      <c r="AO147" s="589">
        <f>AO102*Index_운영!AO78*Index_운영!AO122*Index_운영!AO298</f>
        <v>25231.128000000001</v>
      </c>
      <c r="AP147" s="589">
        <f>AP102*Index_운영!AP78*Index_운영!AP122*Index_운영!AP298</f>
        <v>0</v>
      </c>
      <c r="AQ147" s="589">
        <f>AQ102*Index_운영!AQ78*Index_운영!AQ122*Index_운영!AQ298</f>
        <v>25735.75056</v>
      </c>
      <c r="AR147" s="589">
        <f>AR102*Index_운영!AR78*Index_운영!AR122*Index_운영!AR298</f>
        <v>25735.75056</v>
      </c>
      <c r="AS147" s="589">
        <f>AS102*Index_운영!AS78*Index_운영!AS122*Index_운영!AS298</f>
        <v>25735.75056</v>
      </c>
      <c r="AT147" s="589">
        <f>AT102*Index_운영!AT78*Index_운영!AT122*Index_운영!AT298</f>
        <v>25735.75056</v>
      </c>
      <c r="AU147" s="589">
        <f>AU102*Index_운영!AU78*Index_운영!AU122*Index_운영!AU298</f>
        <v>25735.75056</v>
      </c>
      <c r="AV147" s="589">
        <f>AV102*Index_운영!AV78*Index_운영!AV122*Index_운영!AV298</f>
        <v>0</v>
      </c>
      <c r="AW147" s="589">
        <f>AW102*Index_운영!AW78*Index_운영!AW122*Index_운영!AW298</f>
        <v>25735.75056</v>
      </c>
      <c r="AX147" s="589">
        <f>AX102*Index_운영!AX78*Index_운영!AX122*Index_운영!AX298</f>
        <v>25735.75056</v>
      </c>
      <c r="AY147" s="589">
        <f>AY102*Index_운영!AY78*Index_운영!AY122*Index_운영!AY298</f>
        <v>25735.75056</v>
      </c>
      <c r="AZ147" s="589">
        <f>AZ102*Index_운영!AZ78*Index_운영!AZ122*Index_운영!AZ298</f>
        <v>25735.75056</v>
      </c>
      <c r="BA147" s="589">
        <f>BA102*Index_운영!BA78*Index_운영!BA122*Index_운영!BA298</f>
        <v>25735.75056</v>
      </c>
      <c r="BB147" s="589">
        <f>BB102*Index_운영!BB78*Index_운영!BB122*Index_운영!BB298</f>
        <v>0</v>
      </c>
      <c r="BC147" s="589">
        <f>BC102*Index_운영!BC78*Index_운영!BC122*Index_운영!BC298</f>
        <v>26250.465571200002</v>
      </c>
      <c r="BD147" s="589">
        <f>BD102*Index_운영!BD78*Index_운영!BD122*Index_운영!BD298</f>
        <v>26250.465571200002</v>
      </c>
      <c r="BE147" s="589">
        <f>BE102*Index_운영!BE78*Index_운영!BE122*Index_운영!BE298</f>
        <v>26250.465571200002</v>
      </c>
      <c r="BF147" s="589">
        <f>BF102*Index_운영!BF78*Index_운영!BF122*Index_운영!BF298</f>
        <v>26250.465571200002</v>
      </c>
      <c r="BG147" s="589">
        <f>BG102*Index_운영!BG78*Index_운영!BG122*Index_운영!BG298</f>
        <v>26250.465571200002</v>
      </c>
      <c r="BH147" s="589">
        <f>BH102*Index_운영!BH78*Index_운영!BH122*Index_운영!BH298</f>
        <v>0</v>
      </c>
      <c r="BI147" s="589">
        <f>BI102*Index_운영!BI78*Index_운영!BI122*Index_운영!BI298</f>
        <v>26250.465571200002</v>
      </c>
      <c r="BJ147" s="589">
        <f>BJ102*Index_운영!BJ78*Index_운영!BJ122*Index_운영!BJ298</f>
        <v>26250.465571200002</v>
      </c>
      <c r="BK147" s="589">
        <f>BK102*Index_운영!BK78*Index_운영!BK122*Index_운영!BK298</f>
        <v>26250.465571200002</v>
      </c>
      <c r="BL147" s="589">
        <f>BL102*Index_운영!BL78*Index_운영!BL122*Index_운영!BL298</f>
        <v>26250.465571200002</v>
      </c>
      <c r="BM147" s="589">
        <f>BM102*Index_운영!BM78*Index_운영!BM122*Index_운영!BM298</f>
        <v>26250.465571200002</v>
      </c>
      <c r="BN147" s="589">
        <f>BN102*Index_운영!BN78*Index_운영!BN122*Index_운영!BN298</f>
        <v>0</v>
      </c>
      <c r="BO147" s="589">
        <f>BO102*Index_운영!BO78*Index_운영!BO122*Index_운영!BO298</f>
        <v>26775.474882624003</v>
      </c>
      <c r="BP147" s="589">
        <f>BP102*Index_운영!BP78*Index_운영!BP122*Index_운영!BP298</f>
        <v>26775.474882624003</v>
      </c>
      <c r="BQ147" s="589">
        <f>BQ102*Index_운영!BQ78*Index_운영!BQ122*Index_운영!BQ298</f>
        <v>26775.474882624003</v>
      </c>
      <c r="BR147" s="589">
        <f>BR102*Index_운영!BR78*Index_운영!BR122*Index_운영!BR298</f>
        <v>26775.474882624003</v>
      </c>
      <c r="BS147" s="589">
        <f>BS102*Index_운영!BS78*Index_운영!BS122*Index_운영!BS298</f>
        <v>26775.474882624003</v>
      </c>
      <c r="BT147" s="589">
        <f>BT102*Index_운영!BT78*Index_운영!BT122*Index_운영!BT298</f>
        <v>0</v>
      </c>
      <c r="BU147" s="589">
        <f>BU102*Index_운영!BU78*Index_운영!BU122*Index_운영!BU298</f>
        <v>26775.474882624003</v>
      </c>
      <c r="BV147" s="589">
        <f>BV102*Index_운영!BV78*Index_운영!BV122*Index_운영!BV298</f>
        <v>26775.474882624003</v>
      </c>
      <c r="BW147" s="589">
        <f>BW102*Index_운영!BW78*Index_운영!BW122*Index_운영!BW298</f>
        <v>26775.474882624003</v>
      </c>
      <c r="BX147" s="589">
        <f>BX102*Index_운영!BX78*Index_운영!BX122*Index_운영!BX298</f>
        <v>26775.474882624003</v>
      </c>
      <c r="BY147" s="589">
        <f>BY102*Index_운영!BY78*Index_운영!BY122*Index_운영!BY298</f>
        <v>26775.474882624003</v>
      </c>
      <c r="BZ147" s="589">
        <f>BZ102*Index_운영!BZ78*Index_운영!BZ122*Index_운영!BZ298</f>
        <v>0</v>
      </c>
      <c r="CA147" s="589">
        <f>CA102*Index_운영!CA78*Index_운영!CA122*Index_운영!CA298</f>
        <v>27310.984380276484</v>
      </c>
      <c r="CB147" s="589">
        <f>CB102*Index_운영!CB78*Index_운영!CB122*Index_운영!CB298</f>
        <v>27310.984380276484</v>
      </c>
      <c r="CC147" s="589">
        <f>CC102*Index_운영!CC78*Index_운영!CC122*Index_운영!CC298</f>
        <v>27310.984380276484</v>
      </c>
      <c r="CD147" s="589">
        <f>CD102*Index_운영!CD78*Index_운영!CD122*Index_운영!CD298</f>
        <v>27310.984380276484</v>
      </c>
      <c r="CE147" s="589">
        <f>CE102*Index_운영!CE78*Index_운영!CE122*Index_운영!CE298</f>
        <v>27310.984380276484</v>
      </c>
      <c r="CF147" s="589">
        <f>CF102*Index_운영!CF78*Index_운영!CF122*Index_운영!CF298</f>
        <v>0</v>
      </c>
      <c r="CG147" s="589">
        <f>CG102*Index_운영!CG78*Index_운영!CG122*Index_운영!CG298</f>
        <v>27310.984380276484</v>
      </c>
      <c r="CH147" s="589">
        <f>CH102*Index_운영!CH78*Index_운영!CH122*Index_운영!CH298</f>
        <v>27310.984380276484</v>
      </c>
      <c r="CI147" s="589">
        <f>CI102*Index_운영!CI78*Index_운영!CI122*Index_운영!CI298</f>
        <v>27310.984380276484</v>
      </c>
      <c r="CJ147" s="589">
        <f>CJ102*Index_운영!CJ78*Index_운영!CJ122*Index_운영!CJ298</f>
        <v>27310.984380276484</v>
      </c>
      <c r="CK147" s="589">
        <f>CK102*Index_운영!CK78*Index_운영!CK122*Index_운영!CK298</f>
        <v>27310.984380276484</v>
      </c>
      <c r="CL147" s="589">
        <f>CL102*Index_운영!CL78*Index_운영!CL122*Index_운영!CL298</f>
        <v>0</v>
      </c>
      <c r="CM147" s="589">
        <f>CM102*Index_운영!CM78*Index_운영!CM122*Index_운영!CM298</f>
        <v>0</v>
      </c>
      <c r="CN147" s="589">
        <f>CN102*Index_운영!CN78*Index_운영!CN122*Index_운영!CN298</f>
        <v>0</v>
      </c>
      <c r="CO147" s="589">
        <f>CO102*Index_운영!CO78*Index_운영!CO122*Index_운영!CO298</f>
        <v>0</v>
      </c>
      <c r="CP147" s="589">
        <f>CP102*Index_운영!CP78*Index_운영!CP122*Index_운영!CP298</f>
        <v>0</v>
      </c>
      <c r="CQ147" s="589">
        <f>CQ102*Index_운영!CQ78*Index_운영!CQ122*Index_운영!CQ298</f>
        <v>0</v>
      </c>
      <c r="CR147" s="589">
        <f>CR102*Index_운영!CR78*Index_운영!CR122*Index_운영!CR298</f>
        <v>0</v>
      </c>
      <c r="CS147" s="589">
        <f>CS102*Index_운영!CS78*Index_운영!CS122*Index_운영!CS298</f>
        <v>0</v>
      </c>
      <c r="CT147" s="589">
        <f>CT102*Index_운영!CT78*Index_운영!CT122*Index_운영!CT298</f>
        <v>0</v>
      </c>
      <c r="CU147" s="589">
        <f>CU102*Index_운영!CU78*Index_운영!CU122*Index_운영!CU298</f>
        <v>0</v>
      </c>
      <c r="CV147" s="589">
        <f>CV102*Index_운영!CV78*Index_운영!CV122*Index_운영!CV298</f>
        <v>0</v>
      </c>
      <c r="CW147" s="589">
        <f>CW102*Index_운영!CW78*Index_운영!CW122*Index_운영!CW298</f>
        <v>0</v>
      </c>
      <c r="CX147" s="589">
        <f>CX102*Index_운영!CX78*Index_운영!CX122*Index_운영!CX298</f>
        <v>0</v>
      </c>
      <c r="CY147" s="589">
        <f>CY102*Index_운영!CY78*Index_운영!CY122*Index_운영!CY298</f>
        <v>0</v>
      </c>
      <c r="CZ147" s="589">
        <f>CZ102*Index_운영!CZ78*Index_운영!CZ122*Index_운영!CZ298</f>
        <v>0</v>
      </c>
      <c r="DA147" s="589">
        <f>DA102*Index_운영!DA78*Index_운영!DA122*Index_운영!DA298</f>
        <v>0</v>
      </c>
      <c r="DB147" s="589">
        <f>DB102*Index_운영!DB78*Index_운영!DB122*Index_운영!DB298</f>
        <v>0</v>
      </c>
      <c r="DC147" s="589">
        <f>DC102*Index_운영!DC78*Index_운영!DC122*Index_운영!DC298</f>
        <v>0</v>
      </c>
      <c r="DD147" s="589">
        <f>DD102*Index_운영!DD78*Index_운영!DD122*Index_운영!DD298</f>
        <v>0</v>
      </c>
      <c r="DE147" s="589">
        <f>DE102*Index_운영!DE78*Index_운영!DE122*Index_운영!DE298</f>
        <v>0</v>
      </c>
      <c r="DF147" s="589">
        <f>DF102*Index_운영!DF78*Index_운영!DF122*Index_운영!DF298</f>
        <v>0</v>
      </c>
      <c r="DG147" s="589">
        <f>DG102*Index_운영!DG78*Index_운영!DG122*Index_운영!DG298</f>
        <v>0</v>
      </c>
      <c r="DH147" s="589">
        <f>DH102*Index_운영!DH78*Index_운영!DH122*Index_운영!DH298</f>
        <v>0</v>
      </c>
      <c r="DI147" s="589">
        <f>DI102*Index_운영!DI78*Index_운영!DI122*Index_운영!DI298</f>
        <v>0</v>
      </c>
      <c r="DJ147" s="589">
        <f>DJ102*Index_운영!DJ78*Index_운영!DJ122*Index_운영!DJ298</f>
        <v>0</v>
      </c>
      <c r="DK147" s="589">
        <f>DK102*Index_운영!DK78*Index_운영!DK122*Index_운영!DK298</f>
        <v>0</v>
      </c>
      <c r="DL147" s="589">
        <f>DL102*Index_운영!DL78*Index_운영!DL122*Index_운영!DL298</f>
        <v>0</v>
      </c>
      <c r="DM147" s="589">
        <f>DM102*Index_운영!DM78*Index_운영!DM122*Index_운영!DM298</f>
        <v>0</v>
      </c>
      <c r="DN147" s="589">
        <f>DN102*Index_운영!DN78*Index_운영!DN122*Index_운영!DN298</f>
        <v>0</v>
      </c>
      <c r="DO147" s="589">
        <f>DO102*Index_운영!DO78*Index_운영!DO122*Index_운영!DO298</f>
        <v>0</v>
      </c>
      <c r="DP147" s="589">
        <f>DP102*Index_운영!DP78*Index_운영!DP122*Index_운영!DP298</f>
        <v>0</v>
      </c>
      <c r="DQ147" s="589">
        <f>DQ102*Index_운영!DQ78*Index_운영!DQ122*Index_운영!DQ298</f>
        <v>0</v>
      </c>
      <c r="DR147" s="589">
        <f>DR102*Index_운영!DR78*Index_운영!DR122*Index_운영!DR298</f>
        <v>0</v>
      </c>
      <c r="DS147" s="589">
        <f>DS102*Index_운영!DS78*Index_운영!DS122*Index_운영!DS298</f>
        <v>0</v>
      </c>
      <c r="DT147" s="589">
        <f>DT102*Index_운영!DT78*Index_운영!DT122*Index_운영!DT298</f>
        <v>0</v>
      </c>
      <c r="DU147" s="589">
        <f>DU102*Index_운영!DU78*Index_운영!DU122*Index_운영!DU298</f>
        <v>0</v>
      </c>
      <c r="DV147" s="589">
        <f>DV102*Index_운영!DV78*Index_운영!DV122*Index_운영!DV298</f>
        <v>0</v>
      </c>
    </row>
    <row r="148" spans="1:126" s="464" customFormat="1" outlineLevel="1" x14ac:dyDescent="0.4">
      <c r="A148" s="736"/>
      <c r="B148" s="464" t="str">
        <f>'Rent Roll'!$B9</f>
        <v>5층</v>
      </c>
      <c r="C148" s="1219">
        <f>'Rent Roll'!$K9</f>
        <v>380.56</v>
      </c>
      <c r="D148" s="1239">
        <f>'Rent Roll'!$AM9</f>
        <v>2</v>
      </c>
      <c r="E148" s="1240">
        <f>'Rent Roll'!$AI9</f>
        <v>0</v>
      </c>
      <c r="F148" s="588">
        <f>F103*Index_운영!F79*Index_운영!F123*Index_운영!F299</f>
        <v>0</v>
      </c>
      <c r="G148" s="589">
        <f>G103*Index_운영!G79*Index_운영!G123*Index_운영!G299</f>
        <v>0</v>
      </c>
      <c r="H148" s="589">
        <f>H103*Index_운영!H79*Index_운영!H123*Index_운영!H299</f>
        <v>0</v>
      </c>
      <c r="I148" s="589">
        <f>I103*Index_운영!I79*Index_운영!I123*Index_운영!I299</f>
        <v>0</v>
      </c>
      <c r="J148" s="589">
        <f>J103*Index_운영!J79*Index_운영!J123*Index_운영!J299</f>
        <v>0</v>
      </c>
      <c r="K148" s="589">
        <f>K103*Index_운영!K79*Index_운영!K123*Index_운영!K299</f>
        <v>0</v>
      </c>
      <c r="L148" s="589">
        <f>L103*Index_운영!L79*Index_운영!L123*Index_운영!L299</f>
        <v>0</v>
      </c>
      <c r="M148" s="589">
        <f>M103*Index_운영!M79*Index_운영!M123*Index_운영!M299</f>
        <v>0</v>
      </c>
      <c r="N148" s="589">
        <f>N103*Index_운영!N79*Index_운영!N123*Index_운영!N299</f>
        <v>0</v>
      </c>
      <c r="O148" s="589">
        <f>O103*Index_운영!O79*Index_운영!O123*Index_운영!O299</f>
        <v>0</v>
      </c>
      <c r="P148" s="589">
        <f>P103*Index_운영!P79*Index_운영!P123*Index_운영!P299</f>
        <v>0</v>
      </c>
      <c r="Q148" s="589">
        <f>Q103*Index_운영!Q79*Index_운영!Q123*Index_운영!Q299</f>
        <v>0</v>
      </c>
      <c r="R148" s="589">
        <f>R103*Index_운영!R79*Index_운영!R123*Index_운영!R299</f>
        <v>0</v>
      </c>
      <c r="S148" s="589">
        <f>S103*Index_운영!S79*Index_운영!S123*Index_운영!S299</f>
        <v>24736.400000000001</v>
      </c>
      <c r="T148" s="589">
        <f>T103*Index_운영!T79*Index_운영!T123*Index_운영!T299</f>
        <v>24736.400000000001</v>
      </c>
      <c r="U148" s="589">
        <f>U103*Index_운영!U79*Index_운영!U123*Index_운영!U299</f>
        <v>24736.400000000001</v>
      </c>
      <c r="V148" s="589">
        <f>V103*Index_운영!V79*Index_운영!V123*Index_운영!V299</f>
        <v>24736.400000000001</v>
      </c>
      <c r="W148" s="589">
        <f>W103*Index_운영!W79*Index_운영!W123*Index_운영!W299</f>
        <v>24736.400000000001</v>
      </c>
      <c r="X148" s="589">
        <f>X103*Index_운영!X79*Index_운영!X123*Index_운영!X299</f>
        <v>0</v>
      </c>
      <c r="Y148" s="589">
        <f>Y103*Index_운영!Y79*Index_운영!Y123*Index_운영!Y299</f>
        <v>24736.400000000001</v>
      </c>
      <c r="Z148" s="589">
        <f>Z103*Index_운영!Z79*Index_운영!Z123*Index_운영!Z299</f>
        <v>24736.400000000001</v>
      </c>
      <c r="AA148" s="589">
        <f>AA103*Index_운영!AA79*Index_운영!AA123*Index_운영!AA299</f>
        <v>24736.400000000001</v>
      </c>
      <c r="AB148" s="589">
        <f>AB103*Index_운영!AB79*Index_운영!AB123*Index_운영!AB299</f>
        <v>24736.400000000001</v>
      </c>
      <c r="AC148" s="589">
        <f>AC103*Index_운영!AC79*Index_운영!AC123*Index_운영!AC299</f>
        <v>24736.400000000001</v>
      </c>
      <c r="AD148" s="589">
        <f>AD103*Index_운영!AD79*Index_운영!AD123*Index_운영!AD299</f>
        <v>0</v>
      </c>
      <c r="AE148" s="589">
        <f>AE103*Index_운영!AE79*Index_운영!AE123*Index_운영!AE299</f>
        <v>25231.128000000001</v>
      </c>
      <c r="AF148" s="589">
        <f>AF103*Index_운영!AF79*Index_운영!AF123*Index_운영!AF299</f>
        <v>25231.128000000001</v>
      </c>
      <c r="AG148" s="589">
        <f>AG103*Index_운영!AG79*Index_운영!AG123*Index_운영!AG299</f>
        <v>25231.128000000001</v>
      </c>
      <c r="AH148" s="589">
        <f>AH103*Index_운영!AH79*Index_운영!AH123*Index_운영!AH299</f>
        <v>25231.128000000001</v>
      </c>
      <c r="AI148" s="589">
        <f>AI103*Index_운영!AI79*Index_운영!AI123*Index_운영!AI299</f>
        <v>25231.128000000001</v>
      </c>
      <c r="AJ148" s="589">
        <f>AJ103*Index_운영!AJ79*Index_운영!AJ123*Index_운영!AJ299</f>
        <v>0</v>
      </c>
      <c r="AK148" s="589">
        <f>AK103*Index_운영!AK79*Index_운영!AK123*Index_운영!AK299</f>
        <v>25231.128000000001</v>
      </c>
      <c r="AL148" s="589">
        <f>AL103*Index_운영!AL79*Index_운영!AL123*Index_운영!AL299</f>
        <v>25231.128000000001</v>
      </c>
      <c r="AM148" s="589">
        <f>AM103*Index_운영!AM79*Index_운영!AM123*Index_운영!AM299</f>
        <v>25231.128000000001</v>
      </c>
      <c r="AN148" s="589">
        <f>AN103*Index_운영!AN79*Index_운영!AN123*Index_운영!AN299</f>
        <v>25231.128000000001</v>
      </c>
      <c r="AO148" s="589">
        <f>AO103*Index_운영!AO79*Index_운영!AO123*Index_운영!AO299</f>
        <v>25231.128000000001</v>
      </c>
      <c r="AP148" s="589">
        <f>AP103*Index_운영!AP79*Index_운영!AP123*Index_운영!AP299</f>
        <v>0</v>
      </c>
      <c r="AQ148" s="589">
        <f>AQ103*Index_운영!AQ79*Index_운영!AQ123*Index_운영!AQ299</f>
        <v>25735.75056</v>
      </c>
      <c r="AR148" s="589">
        <f>AR103*Index_운영!AR79*Index_운영!AR123*Index_운영!AR299</f>
        <v>25735.75056</v>
      </c>
      <c r="AS148" s="589">
        <f>AS103*Index_운영!AS79*Index_운영!AS123*Index_운영!AS299</f>
        <v>25735.75056</v>
      </c>
      <c r="AT148" s="589">
        <f>AT103*Index_운영!AT79*Index_운영!AT123*Index_운영!AT299</f>
        <v>25735.75056</v>
      </c>
      <c r="AU148" s="589">
        <f>AU103*Index_운영!AU79*Index_운영!AU123*Index_운영!AU299</f>
        <v>25735.75056</v>
      </c>
      <c r="AV148" s="589">
        <f>AV103*Index_운영!AV79*Index_운영!AV123*Index_운영!AV299</f>
        <v>0</v>
      </c>
      <c r="AW148" s="589">
        <f>AW103*Index_운영!AW79*Index_운영!AW123*Index_운영!AW299</f>
        <v>25735.75056</v>
      </c>
      <c r="AX148" s="589">
        <f>AX103*Index_운영!AX79*Index_운영!AX123*Index_운영!AX299</f>
        <v>25735.75056</v>
      </c>
      <c r="AY148" s="589">
        <f>AY103*Index_운영!AY79*Index_운영!AY123*Index_운영!AY299</f>
        <v>25735.75056</v>
      </c>
      <c r="AZ148" s="589">
        <f>AZ103*Index_운영!AZ79*Index_운영!AZ123*Index_운영!AZ299</f>
        <v>25735.75056</v>
      </c>
      <c r="BA148" s="589">
        <f>BA103*Index_운영!BA79*Index_운영!BA123*Index_운영!BA299</f>
        <v>25735.75056</v>
      </c>
      <c r="BB148" s="589">
        <f>BB103*Index_운영!BB79*Index_운영!BB123*Index_운영!BB299</f>
        <v>0</v>
      </c>
      <c r="BC148" s="589">
        <f>BC103*Index_운영!BC79*Index_운영!BC123*Index_운영!BC299</f>
        <v>26250.465571200002</v>
      </c>
      <c r="BD148" s="589">
        <f>BD103*Index_운영!BD79*Index_운영!BD123*Index_운영!BD299</f>
        <v>26250.465571200002</v>
      </c>
      <c r="BE148" s="589">
        <f>BE103*Index_운영!BE79*Index_운영!BE123*Index_운영!BE299</f>
        <v>26250.465571200002</v>
      </c>
      <c r="BF148" s="589">
        <f>BF103*Index_운영!BF79*Index_운영!BF123*Index_운영!BF299</f>
        <v>26250.465571200002</v>
      </c>
      <c r="BG148" s="589">
        <f>BG103*Index_운영!BG79*Index_운영!BG123*Index_운영!BG299</f>
        <v>26250.465571200002</v>
      </c>
      <c r="BH148" s="589">
        <f>BH103*Index_운영!BH79*Index_운영!BH123*Index_운영!BH299</f>
        <v>0</v>
      </c>
      <c r="BI148" s="589">
        <f>BI103*Index_운영!BI79*Index_운영!BI123*Index_운영!BI299</f>
        <v>26250.465571200002</v>
      </c>
      <c r="BJ148" s="589">
        <f>BJ103*Index_운영!BJ79*Index_운영!BJ123*Index_운영!BJ299</f>
        <v>26250.465571200002</v>
      </c>
      <c r="BK148" s="589">
        <f>BK103*Index_운영!BK79*Index_운영!BK123*Index_운영!BK299</f>
        <v>26250.465571200002</v>
      </c>
      <c r="BL148" s="589">
        <f>BL103*Index_운영!BL79*Index_운영!BL123*Index_운영!BL299</f>
        <v>26250.465571200002</v>
      </c>
      <c r="BM148" s="589">
        <f>BM103*Index_운영!BM79*Index_운영!BM123*Index_운영!BM299</f>
        <v>26250.465571200002</v>
      </c>
      <c r="BN148" s="589">
        <f>BN103*Index_운영!BN79*Index_운영!BN123*Index_운영!BN299</f>
        <v>0</v>
      </c>
      <c r="BO148" s="589">
        <f>BO103*Index_운영!BO79*Index_운영!BO123*Index_운영!BO299</f>
        <v>26775.474882624003</v>
      </c>
      <c r="BP148" s="589">
        <f>BP103*Index_운영!BP79*Index_운영!BP123*Index_운영!BP299</f>
        <v>26775.474882624003</v>
      </c>
      <c r="BQ148" s="589">
        <f>BQ103*Index_운영!BQ79*Index_운영!BQ123*Index_운영!BQ299</f>
        <v>26775.474882624003</v>
      </c>
      <c r="BR148" s="589">
        <f>BR103*Index_운영!BR79*Index_운영!BR123*Index_운영!BR299</f>
        <v>26775.474882624003</v>
      </c>
      <c r="BS148" s="589">
        <f>BS103*Index_운영!BS79*Index_운영!BS123*Index_운영!BS299</f>
        <v>26775.474882624003</v>
      </c>
      <c r="BT148" s="589">
        <f>BT103*Index_운영!BT79*Index_운영!BT123*Index_운영!BT299</f>
        <v>0</v>
      </c>
      <c r="BU148" s="589">
        <f>BU103*Index_운영!BU79*Index_운영!BU123*Index_운영!BU299</f>
        <v>26775.474882624003</v>
      </c>
      <c r="BV148" s="589">
        <f>BV103*Index_운영!BV79*Index_운영!BV123*Index_운영!BV299</f>
        <v>26775.474882624003</v>
      </c>
      <c r="BW148" s="589">
        <f>BW103*Index_운영!BW79*Index_운영!BW123*Index_운영!BW299</f>
        <v>26775.474882624003</v>
      </c>
      <c r="BX148" s="589">
        <f>BX103*Index_운영!BX79*Index_운영!BX123*Index_운영!BX299</f>
        <v>26775.474882624003</v>
      </c>
      <c r="BY148" s="589">
        <f>BY103*Index_운영!BY79*Index_운영!BY123*Index_운영!BY299</f>
        <v>26775.474882624003</v>
      </c>
      <c r="BZ148" s="589">
        <f>BZ103*Index_운영!BZ79*Index_운영!BZ123*Index_운영!BZ299</f>
        <v>0</v>
      </c>
      <c r="CA148" s="589">
        <f>CA103*Index_운영!CA79*Index_운영!CA123*Index_운영!CA299</f>
        <v>27310.984380276484</v>
      </c>
      <c r="CB148" s="589">
        <f>CB103*Index_운영!CB79*Index_운영!CB123*Index_운영!CB299</f>
        <v>27310.984380276484</v>
      </c>
      <c r="CC148" s="589">
        <f>CC103*Index_운영!CC79*Index_운영!CC123*Index_운영!CC299</f>
        <v>27310.984380276484</v>
      </c>
      <c r="CD148" s="589">
        <f>CD103*Index_운영!CD79*Index_운영!CD123*Index_운영!CD299</f>
        <v>27310.984380276484</v>
      </c>
      <c r="CE148" s="589">
        <f>CE103*Index_운영!CE79*Index_운영!CE123*Index_운영!CE299</f>
        <v>27310.984380276484</v>
      </c>
      <c r="CF148" s="589">
        <f>CF103*Index_운영!CF79*Index_운영!CF123*Index_운영!CF299</f>
        <v>0</v>
      </c>
      <c r="CG148" s="589">
        <f>CG103*Index_운영!CG79*Index_운영!CG123*Index_운영!CG299</f>
        <v>27310.984380276484</v>
      </c>
      <c r="CH148" s="589">
        <f>CH103*Index_운영!CH79*Index_운영!CH123*Index_운영!CH299</f>
        <v>27310.984380276484</v>
      </c>
      <c r="CI148" s="589">
        <f>CI103*Index_운영!CI79*Index_운영!CI123*Index_운영!CI299</f>
        <v>27310.984380276484</v>
      </c>
      <c r="CJ148" s="589">
        <f>CJ103*Index_운영!CJ79*Index_운영!CJ123*Index_운영!CJ299</f>
        <v>27310.984380276484</v>
      </c>
      <c r="CK148" s="589">
        <f>CK103*Index_운영!CK79*Index_운영!CK123*Index_운영!CK299</f>
        <v>27310.984380276484</v>
      </c>
      <c r="CL148" s="589">
        <f>CL103*Index_운영!CL79*Index_운영!CL123*Index_운영!CL299</f>
        <v>0</v>
      </c>
      <c r="CM148" s="589">
        <f>CM103*Index_운영!CM79*Index_운영!CM123*Index_운영!CM299</f>
        <v>0</v>
      </c>
      <c r="CN148" s="589">
        <f>CN103*Index_운영!CN79*Index_운영!CN123*Index_운영!CN299</f>
        <v>0</v>
      </c>
      <c r="CO148" s="589">
        <f>CO103*Index_운영!CO79*Index_운영!CO123*Index_운영!CO299</f>
        <v>0</v>
      </c>
      <c r="CP148" s="589">
        <f>CP103*Index_운영!CP79*Index_운영!CP123*Index_운영!CP299</f>
        <v>0</v>
      </c>
      <c r="CQ148" s="589">
        <f>CQ103*Index_운영!CQ79*Index_운영!CQ123*Index_운영!CQ299</f>
        <v>0</v>
      </c>
      <c r="CR148" s="589">
        <f>CR103*Index_운영!CR79*Index_운영!CR123*Index_운영!CR299</f>
        <v>0</v>
      </c>
      <c r="CS148" s="589">
        <f>CS103*Index_운영!CS79*Index_운영!CS123*Index_운영!CS299</f>
        <v>0</v>
      </c>
      <c r="CT148" s="589">
        <f>CT103*Index_운영!CT79*Index_운영!CT123*Index_운영!CT299</f>
        <v>0</v>
      </c>
      <c r="CU148" s="589">
        <f>CU103*Index_운영!CU79*Index_운영!CU123*Index_운영!CU299</f>
        <v>0</v>
      </c>
      <c r="CV148" s="589">
        <f>CV103*Index_운영!CV79*Index_운영!CV123*Index_운영!CV299</f>
        <v>0</v>
      </c>
      <c r="CW148" s="589">
        <f>CW103*Index_운영!CW79*Index_운영!CW123*Index_운영!CW299</f>
        <v>0</v>
      </c>
      <c r="CX148" s="589">
        <f>CX103*Index_운영!CX79*Index_운영!CX123*Index_운영!CX299</f>
        <v>0</v>
      </c>
      <c r="CY148" s="589">
        <f>CY103*Index_운영!CY79*Index_운영!CY123*Index_운영!CY299</f>
        <v>0</v>
      </c>
      <c r="CZ148" s="589">
        <f>CZ103*Index_운영!CZ79*Index_운영!CZ123*Index_운영!CZ299</f>
        <v>0</v>
      </c>
      <c r="DA148" s="589">
        <f>DA103*Index_운영!DA79*Index_운영!DA123*Index_운영!DA299</f>
        <v>0</v>
      </c>
      <c r="DB148" s="589">
        <f>DB103*Index_운영!DB79*Index_운영!DB123*Index_운영!DB299</f>
        <v>0</v>
      </c>
      <c r="DC148" s="589">
        <f>DC103*Index_운영!DC79*Index_운영!DC123*Index_운영!DC299</f>
        <v>0</v>
      </c>
      <c r="DD148" s="589">
        <f>DD103*Index_운영!DD79*Index_운영!DD123*Index_운영!DD299</f>
        <v>0</v>
      </c>
      <c r="DE148" s="589">
        <f>DE103*Index_운영!DE79*Index_운영!DE123*Index_운영!DE299</f>
        <v>0</v>
      </c>
      <c r="DF148" s="589">
        <f>DF103*Index_운영!DF79*Index_운영!DF123*Index_운영!DF299</f>
        <v>0</v>
      </c>
      <c r="DG148" s="589">
        <f>DG103*Index_운영!DG79*Index_운영!DG123*Index_운영!DG299</f>
        <v>0</v>
      </c>
      <c r="DH148" s="589">
        <f>DH103*Index_운영!DH79*Index_운영!DH123*Index_운영!DH299</f>
        <v>0</v>
      </c>
      <c r="DI148" s="589">
        <f>DI103*Index_운영!DI79*Index_운영!DI123*Index_운영!DI299</f>
        <v>0</v>
      </c>
      <c r="DJ148" s="589">
        <f>DJ103*Index_운영!DJ79*Index_운영!DJ123*Index_운영!DJ299</f>
        <v>0</v>
      </c>
      <c r="DK148" s="589">
        <f>DK103*Index_운영!DK79*Index_운영!DK123*Index_운영!DK299</f>
        <v>0</v>
      </c>
      <c r="DL148" s="589">
        <f>DL103*Index_운영!DL79*Index_운영!DL123*Index_운영!DL299</f>
        <v>0</v>
      </c>
      <c r="DM148" s="589">
        <f>DM103*Index_운영!DM79*Index_운영!DM123*Index_운영!DM299</f>
        <v>0</v>
      </c>
      <c r="DN148" s="589">
        <f>DN103*Index_운영!DN79*Index_운영!DN123*Index_운영!DN299</f>
        <v>0</v>
      </c>
      <c r="DO148" s="589">
        <f>DO103*Index_운영!DO79*Index_운영!DO123*Index_운영!DO299</f>
        <v>0</v>
      </c>
      <c r="DP148" s="589">
        <f>DP103*Index_운영!DP79*Index_운영!DP123*Index_운영!DP299</f>
        <v>0</v>
      </c>
      <c r="DQ148" s="589">
        <f>DQ103*Index_운영!DQ79*Index_운영!DQ123*Index_운영!DQ299</f>
        <v>0</v>
      </c>
      <c r="DR148" s="589">
        <f>DR103*Index_운영!DR79*Index_운영!DR123*Index_운영!DR299</f>
        <v>0</v>
      </c>
      <c r="DS148" s="589">
        <f>DS103*Index_운영!DS79*Index_운영!DS123*Index_운영!DS299</f>
        <v>0</v>
      </c>
      <c r="DT148" s="589">
        <f>DT103*Index_운영!DT79*Index_운영!DT123*Index_운영!DT299</f>
        <v>0</v>
      </c>
      <c r="DU148" s="589">
        <f>DU103*Index_운영!DU79*Index_운영!DU123*Index_운영!DU299</f>
        <v>0</v>
      </c>
      <c r="DV148" s="589">
        <f>DV103*Index_운영!DV79*Index_운영!DV123*Index_운영!DV299</f>
        <v>0</v>
      </c>
    </row>
    <row r="149" spans="1:126" s="464" customFormat="1" outlineLevel="1" x14ac:dyDescent="0.4">
      <c r="A149" s="736"/>
      <c r="B149" s="464" t="str">
        <f>'Rent Roll'!$B10</f>
        <v>4층</v>
      </c>
      <c r="C149" s="1219">
        <f>'Rent Roll'!$K10</f>
        <v>380.56</v>
      </c>
      <c r="D149" s="1239">
        <f>'Rent Roll'!$AM10</f>
        <v>2</v>
      </c>
      <c r="E149" s="1240">
        <f>'Rent Roll'!$AI10</f>
        <v>0</v>
      </c>
      <c r="F149" s="588">
        <f>F104*Index_운영!F80*Index_운영!F124*Index_운영!F300</f>
        <v>0</v>
      </c>
      <c r="G149" s="589">
        <f>G104*Index_운영!G80*Index_운영!G124*Index_운영!G300</f>
        <v>0</v>
      </c>
      <c r="H149" s="589">
        <f>H104*Index_운영!H80*Index_운영!H124*Index_운영!H300</f>
        <v>0</v>
      </c>
      <c r="I149" s="589">
        <f>I104*Index_운영!I80*Index_운영!I124*Index_운영!I300</f>
        <v>0</v>
      </c>
      <c r="J149" s="589">
        <f>J104*Index_운영!J80*Index_운영!J124*Index_운영!J300</f>
        <v>0</v>
      </c>
      <c r="K149" s="589">
        <f>K104*Index_운영!K80*Index_운영!K124*Index_운영!K300</f>
        <v>0</v>
      </c>
      <c r="L149" s="589">
        <f>L104*Index_운영!L80*Index_운영!L124*Index_운영!L300</f>
        <v>0</v>
      </c>
      <c r="M149" s="589">
        <f>M104*Index_운영!M80*Index_운영!M124*Index_운영!M300</f>
        <v>0</v>
      </c>
      <c r="N149" s="589">
        <f>N104*Index_운영!N80*Index_운영!N124*Index_운영!N300</f>
        <v>0</v>
      </c>
      <c r="O149" s="589">
        <f>O104*Index_운영!O80*Index_운영!O124*Index_운영!O300</f>
        <v>0</v>
      </c>
      <c r="P149" s="589">
        <f>P104*Index_운영!P80*Index_운영!P124*Index_운영!P300</f>
        <v>0</v>
      </c>
      <c r="Q149" s="589">
        <f>Q104*Index_운영!Q80*Index_운영!Q124*Index_운영!Q300</f>
        <v>0</v>
      </c>
      <c r="R149" s="589">
        <f>R104*Index_운영!R80*Index_운영!R124*Index_운영!R300</f>
        <v>0</v>
      </c>
      <c r="S149" s="589">
        <f>S104*Index_운영!S80*Index_운영!S124*Index_운영!S300</f>
        <v>0</v>
      </c>
      <c r="T149" s="589">
        <f>T104*Index_운영!T80*Index_운영!T124*Index_운영!T300</f>
        <v>0</v>
      </c>
      <c r="U149" s="589">
        <f>U104*Index_운영!U80*Index_운영!U124*Index_운영!U300</f>
        <v>0</v>
      </c>
      <c r="V149" s="589">
        <f>V104*Index_운영!V80*Index_운영!V124*Index_운영!V300</f>
        <v>0</v>
      </c>
      <c r="W149" s="589">
        <f>W104*Index_운영!W80*Index_운영!W124*Index_운영!W300</f>
        <v>0</v>
      </c>
      <c r="X149" s="589">
        <f>X104*Index_운영!X80*Index_운영!X124*Index_운영!X300</f>
        <v>0</v>
      </c>
      <c r="Y149" s="589">
        <f>Y104*Index_운영!Y80*Index_운영!Y124*Index_운영!Y300</f>
        <v>0</v>
      </c>
      <c r="Z149" s="589">
        <f>Z104*Index_운영!Z80*Index_운영!Z124*Index_운영!Z300</f>
        <v>0</v>
      </c>
      <c r="AA149" s="589">
        <f>AA104*Index_운영!AA80*Index_운영!AA124*Index_운영!AA300</f>
        <v>0</v>
      </c>
      <c r="AB149" s="589">
        <f>AB104*Index_운영!AB80*Index_운영!AB124*Index_운영!AB300</f>
        <v>0</v>
      </c>
      <c r="AC149" s="589">
        <f>AC104*Index_운영!AC80*Index_운영!AC124*Index_운영!AC300</f>
        <v>0</v>
      </c>
      <c r="AD149" s="589">
        <f>AD104*Index_운영!AD80*Index_운영!AD124*Index_운영!AD300</f>
        <v>0</v>
      </c>
      <c r="AE149" s="589">
        <f>AE104*Index_운영!AE80*Index_운영!AE124*Index_운영!AE300</f>
        <v>24736.400000000001</v>
      </c>
      <c r="AF149" s="589">
        <f>AF104*Index_운영!AF80*Index_운영!AF124*Index_운영!AF300</f>
        <v>24736.400000000001</v>
      </c>
      <c r="AG149" s="589">
        <f>AG104*Index_운영!AG80*Index_운영!AG124*Index_운영!AG300</f>
        <v>24736.400000000001</v>
      </c>
      <c r="AH149" s="589">
        <f>AH104*Index_운영!AH80*Index_운영!AH124*Index_운영!AH300</f>
        <v>24736.400000000001</v>
      </c>
      <c r="AI149" s="589">
        <f>AI104*Index_운영!AI80*Index_운영!AI124*Index_운영!AI300</f>
        <v>24736.400000000001</v>
      </c>
      <c r="AJ149" s="589">
        <f>AJ104*Index_운영!AJ80*Index_운영!AJ124*Index_운영!AJ300</f>
        <v>0</v>
      </c>
      <c r="AK149" s="589">
        <f>AK104*Index_운영!AK80*Index_운영!AK124*Index_운영!AK300</f>
        <v>24736.400000000001</v>
      </c>
      <c r="AL149" s="589">
        <f>AL104*Index_운영!AL80*Index_운영!AL124*Index_운영!AL300</f>
        <v>24736.400000000001</v>
      </c>
      <c r="AM149" s="589">
        <f>AM104*Index_운영!AM80*Index_운영!AM124*Index_운영!AM300</f>
        <v>24736.400000000001</v>
      </c>
      <c r="AN149" s="589">
        <f>AN104*Index_운영!AN80*Index_운영!AN124*Index_운영!AN300</f>
        <v>24736.400000000001</v>
      </c>
      <c r="AO149" s="589">
        <f>AO104*Index_운영!AO80*Index_운영!AO124*Index_운영!AO300</f>
        <v>24736.400000000001</v>
      </c>
      <c r="AP149" s="589">
        <f>AP104*Index_운영!AP80*Index_운영!AP124*Index_운영!AP300</f>
        <v>0</v>
      </c>
      <c r="AQ149" s="589">
        <f>AQ104*Index_운영!AQ80*Index_운영!AQ124*Index_운영!AQ300</f>
        <v>25231.128000000001</v>
      </c>
      <c r="AR149" s="589">
        <f>AR104*Index_운영!AR80*Index_운영!AR124*Index_운영!AR300</f>
        <v>25231.128000000001</v>
      </c>
      <c r="AS149" s="589">
        <f>AS104*Index_운영!AS80*Index_운영!AS124*Index_운영!AS300</f>
        <v>25231.128000000001</v>
      </c>
      <c r="AT149" s="589">
        <f>AT104*Index_운영!AT80*Index_운영!AT124*Index_운영!AT300</f>
        <v>25231.128000000001</v>
      </c>
      <c r="AU149" s="589">
        <f>AU104*Index_운영!AU80*Index_운영!AU124*Index_운영!AU300</f>
        <v>25231.128000000001</v>
      </c>
      <c r="AV149" s="589">
        <f>AV104*Index_운영!AV80*Index_운영!AV124*Index_운영!AV300</f>
        <v>0</v>
      </c>
      <c r="AW149" s="589">
        <f>AW104*Index_운영!AW80*Index_운영!AW124*Index_운영!AW300</f>
        <v>25231.128000000001</v>
      </c>
      <c r="AX149" s="589">
        <f>AX104*Index_운영!AX80*Index_운영!AX124*Index_운영!AX300</f>
        <v>25231.128000000001</v>
      </c>
      <c r="AY149" s="589">
        <f>AY104*Index_운영!AY80*Index_운영!AY124*Index_운영!AY300</f>
        <v>25231.128000000001</v>
      </c>
      <c r="AZ149" s="589">
        <f>AZ104*Index_운영!AZ80*Index_운영!AZ124*Index_운영!AZ300</f>
        <v>25231.128000000001</v>
      </c>
      <c r="BA149" s="589">
        <f>BA104*Index_운영!BA80*Index_운영!BA124*Index_운영!BA300</f>
        <v>25231.128000000001</v>
      </c>
      <c r="BB149" s="589">
        <f>BB104*Index_운영!BB80*Index_운영!BB124*Index_운영!BB300</f>
        <v>0</v>
      </c>
      <c r="BC149" s="589">
        <f>BC104*Index_운영!BC80*Index_운영!BC124*Index_운영!BC300</f>
        <v>25735.75056</v>
      </c>
      <c r="BD149" s="589">
        <f>BD104*Index_운영!BD80*Index_운영!BD124*Index_운영!BD300</f>
        <v>25735.75056</v>
      </c>
      <c r="BE149" s="589">
        <f>BE104*Index_운영!BE80*Index_운영!BE124*Index_운영!BE300</f>
        <v>25735.75056</v>
      </c>
      <c r="BF149" s="589">
        <f>BF104*Index_운영!BF80*Index_운영!BF124*Index_운영!BF300</f>
        <v>25735.75056</v>
      </c>
      <c r="BG149" s="589">
        <f>BG104*Index_운영!BG80*Index_운영!BG124*Index_운영!BG300</f>
        <v>25735.75056</v>
      </c>
      <c r="BH149" s="589">
        <f>BH104*Index_운영!BH80*Index_운영!BH124*Index_운영!BH300</f>
        <v>0</v>
      </c>
      <c r="BI149" s="589">
        <f>BI104*Index_운영!BI80*Index_운영!BI124*Index_운영!BI300</f>
        <v>25735.75056</v>
      </c>
      <c r="BJ149" s="589">
        <f>BJ104*Index_운영!BJ80*Index_운영!BJ124*Index_운영!BJ300</f>
        <v>25735.75056</v>
      </c>
      <c r="BK149" s="589">
        <f>BK104*Index_운영!BK80*Index_운영!BK124*Index_운영!BK300</f>
        <v>25735.75056</v>
      </c>
      <c r="BL149" s="589">
        <f>BL104*Index_운영!BL80*Index_운영!BL124*Index_운영!BL300</f>
        <v>25735.75056</v>
      </c>
      <c r="BM149" s="589">
        <f>BM104*Index_운영!BM80*Index_운영!BM124*Index_운영!BM300</f>
        <v>25735.75056</v>
      </c>
      <c r="BN149" s="589">
        <f>BN104*Index_운영!BN80*Index_운영!BN124*Index_운영!BN300</f>
        <v>0</v>
      </c>
      <c r="BO149" s="589">
        <f>BO104*Index_운영!BO80*Index_운영!BO124*Index_운영!BO300</f>
        <v>26250.465571200002</v>
      </c>
      <c r="BP149" s="589">
        <f>BP104*Index_운영!BP80*Index_운영!BP124*Index_운영!BP300</f>
        <v>26250.465571200002</v>
      </c>
      <c r="BQ149" s="589">
        <f>BQ104*Index_운영!BQ80*Index_운영!BQ124*Index_운영!BQ300</f>
        <v>26250.465571200002</v>
      </c>
      <c r="BR149" s="589">
        <f>BR104*Index_운영!BR80*Index_운영!BR124*Index_운영!BR300</f>
        <v>26250.465571200002</v>
      </c>
      <c r="BS149" s="589">
        <f>BS104*Index_운영!BS80*Index_운영!BS124*Index_운영!BS300</f>
        <v>26250.465571200002</v>
      </c>
      <c r="BT149" s="589">
        <f>BT104*Index_운영!BT80*Index_운영!BT124*Index_운영!BT300</f>
        <v>0</v>
      </c>
      <c r="BU149" s="589">
        <f>BU104*Index_운영!BU80*Index_운영!BU124*Index_운영!BU300</f>
        <v>26250.465571200002</v>
      </c>
      <c r="BV149" s="589">
        <f>BV104*Index_운영!BV80*Index_운영!BV124*Index_운영!BV300</f>
        <v>26250.465571200002</v>
      </c>
      <c r="BW149" s="589">
        <f>BW104*Index_운영!BW80*Index_운영!BW124*Index_운영!BW300</f>
        <v>26250.465571200002</v>
      </c>
      <c r="BX149" s="589">
        <f>BX104*Index_운영!BX80*Index_운영!BX124*Index_운영!BX300</f>
        <v>26250.465571200002</v>
      </c>
      <c r="BY149" s="589">
        <f>BY104*Index_운영!BY80*Index_운영!BY124*Index_운영!BY300</f>
        <v>26250.465571200002</v>
      </c>
      <c r="BZ149" s="589">
        <f>BZ104*Index_운영!BZ80*Index_운영!BZ124*Index_운영!BZ300</f>
        <v>0</v>
      </c>
      <c r="CA149" s="589">
        <f>CA104*Index_운영!CA80*Index_운영!CA124*Index_운영!CA300</f>
        <v>26775.474882624003</v>
      </c>
      <c r="CB149" s="589">
        <f>CB104*Index_운영!CB80*Index_운영!CB124*Index_운영!CB300</f>
        <v>26775.474882624003</v>
      </c>
      <c r="CC149" s="589">
        <f>CC104*Index_운영!CC80*Index_운영!CC124*Index_운영!CC300</f>
        <v>26775.474882624003</v>
      </c>
      <c r="CD149" s="589">
        <f>CD104*Index_운영!CD80*Index_운영!CD124*Index_운영!CD300</f>
        <v>26775.474882624003</v>
      </c>
      <c r="CE149" s="589">
        <f>CE104*Index_운영!CE80*Index_운영!CE124*Index_운영!CE300</f>
        <v>26775.474882624003</v>
      </c>
      <c r="CF149" s="589">
        <f>CF104*Index_운영!CF80*Index_운영!CF124*Index_운영!CF300</f>
        <v>0</v>
      </c>
      <c r="CG149" s="589">
        <f>CG104*Index_운영!CG80*Index_운영!CG124*Index_운영!CG300</f>
        <v>26775.474882624003</v>
      </c>
      <c r="CH149" s="589">
        <f>CH104*Index_운영!CH80*Index_운영!CH124*Index_운영!CH300</f>
        <v>26775.474882624003</v>
      </c>
      <c r="CI149" s="589">
        <f>CI104*Index_운영!CI80*Index_운영!CI124*Index_운영!CI300</f>
        <v>26775.474882624003</v>
      </c>
      <c r="CJ149" s="589">
        <f>CJ104*Index_운영!CJ80*Index_운영!CJ124*Index_운영!CJ300</f>
        <v>26775.474882624003</v>
      </c>
      <c r="CK149" s="589">
        <f>CK104*Index_운영!CK80*Index_운영!CK124*Index_운영!CK300</f>
        <v>26775.474882624003</v>
      </c>
      <c r="CL149" s="589">
        <f>CL104*Index_운영!CL80*Index_운영!CL124*Index_운영!CL300</f>
        <v>0</v>
      </c>
      <c r="CM149" s="589">
        <f>CM104*Index_운영!CM80*Index_운영!CM124*Index_운영!CM300</f>
        <v>27310.984380276484</v>
      </c>
      <c r="CN149" s="589">
        <f>CN104*Index_운영!CN80*Index_운영!CN124*Index_운영!CN300</f>
        <v>27310.984380276484</v>
      </c>
      <c r="CO149" s="589">
        <f>CO104*Index_운영!CO80*Index_운영!CO124*Index_운영!CO300</f>
        <v>27310.984380276484</v>
      </c>
      <c r="CP149" s="589">
        <f>CP104*Index_운영!CP80*Index_운영!CP124*Index_운영!CP300</f>
        <v>27310.984380276484</v>
      </c>
      <c r="CQ149" s="589">
        <f>CQ104*Index_운영!CQ80*Index_운영!CQ124*Index_운영!CQ300</f>
        <v>27310.984380276484</v>
      </c>
      <c r="CR149" s="589">
        <f>CR104*Index_운영!CR80*Index_운영!CR124*Index_운영!CR300</f>
        <v>0</v>
      </c>
      <c r="CS149" s="589">
        <f>CS104*Index_운영!CS80*Index_운영!CS124*Index_운영!CS300</f>
        <v>27310.984380276484</v>
      </c>
      <c r="CT149" s="589">
        <f>CT104*Index_운영!CT80*Index_운영!CT124*Index_운영!CT300</f>
        <v>27310.984380276484</v>
      </c>
      <c r="CU149" s="589">
        <f>CU104*Index_운영!CU80*Index_운영!CU124*Index_운영!CU300</f>
        <v>27310.984380276484</v>
      </c>
      <c r="CV149" s="589">
        <f>CV104*Index_운영!CV80*Index_운영!CV124*Index_운영!CV300</f>
        <v>27310.984380276484</v>
      </c>
      <c r="CW149" s="589">
        <f>CW104*Index_운영!CW80*Index_운영!CW124*Index_운영!CW300</f>
        <v>27310.984380276484</v>
      </c>
      <c r="CX149" s="589">
        <f>CX104*Index_운영!CX80*Index_운영!CX124*Index_운영!CX300</f>
        <v>0</v>
      </c>
      <c r="CY149" s="589">
        <f>CY104*Index_운영!CY80*Index_운영!CY124*Index_운영!CY300</f>
        <v>0</v>
      </c>
      <c r="CZ149" s="589">
        <f>CZ104*Index_운영!CZ80*Index_운영!CZ124*Index_운영!CZ300</f>
        <v>0</v>
      </c>
      <c r="DA149" s="589">
        <f>DA104*Index_운영!DA80*Index_운영!DA124*Index_운영!DA300</f>
        <v>0</v>
      </c>
      <c r="DB149" s="589">
        <f>DB104*Index_운영!DB80*Index_운영!DB124*Index_운영!DB300</f>
        <v>0</v>
      </c>
      <c r="DC149" s="589">
        <f>DC104*Index_운영!DC80*Index_운영!DC124*Index_운영!DC300</f>
        <v>0</v>
      </c>
      <c r="DD149" s="589">
        <f>DD104*Index_운영!DD80*Index_운영!DD124*Index_운영!DD300</f>
        <v>0</v>
      </c>
      <c r="DE149" s="589">
        <f>DE104*Index_운영!DE80*Index_운영!DE124*Index_운영!DE300</f>
        <v>0</v>
      </c>
      <c r="DF149" s="589">
        <f>DF104*Index_운영!DF80*Index_운영!DF124*Index_운영!DF300</f>
        <v>0</v>
      </c>
      <c r="DG149" s="589">
        <f>DG104*Index_운영!DG80*Index_운영!DG124*Index_운영!DG300</f>
        <v>0</v>
      </c>
      <c r="DH149" s="589">
        <f>DH104*Index_운영!DH80*Index_운영!DH124*Index_운영!DH300</f>
        <v>0</v>
      </c>
      <c r="DI149" s="589">
        <f>DI104*Index_운영!DI80*Index_운영!DI124*Index_운영!DI300</f>
        <v>0</v>
      </c>
      <c r="DJ149" s="589">
        <f>DJ104*Index_운영!DJ80*Index_운영!DJ124*Index_운영!DJ300</f>
        <v>0</v>
      </c>
      <c r="DK149" s="589">
        <f>DK104*Index_운영!DK80*Index_운영!DK124*Index_운영!DK300</f>
        <v>0</v>
      </c>
      <c r="DL149" s="589">
        <f>DL104*Index_운영!DL80*Index_운영!DL124*Index_운영!DL300</f>
        <v>0</v>
      </c>
      <c r="DM149" s="589">
        <f>DM104*Index_운영!DM80*Index_운영!DM124*Index_운영!DM300</f>
        <v>0</v>
      </c>
      <c r="DN149" s="589">
        <f>DN104*Index_운영!DN80*Index_운영!DN124*Index_운영!DN300</f>
        <v>0</v>
      </c>
      <c r="DO149" s="589">
        <f>DO104*Index_운영!DO80*Index_운영!DO124*Index_운영!DO300</f>
        <v>0</v>
      </c>
      <c r="DP149" s="589">
        <f>DP104*Index_운영!DP80*Index_운영!DP124*Index_운영!DP300</f>
        <v>0</v>
      </c>
      <c r="DQ149" s="589">
        <f>DQ104*Index_운영!DQ80*Index_운영!DQ124*Index_운영!DQ300</f>
        <v>0</v>
      </c>
      <c r="DR149" s="589">
        <f>DR104*Index_운영!DR80*Index_운영!DR124*Index_운영!DR300</f>
        <v>0</v>
      </c>
      <c r="DS149" s="589">
        <f>DS104*Index_운영!DS80*Index_운영!DS124*Index_운영!DS300</f>
        <v>0</v>
      </c>
      <c r="DT149" s="589">
        <f>DT104*Index_운영!DT80*Index_운영!DT124*Index_운영!DT300</f>
        <v>0</v>
      </c>
      <c r="DU149" s="589">
        <f>DU104*Index_운영!DU80*Index_운영!DU124*Index_운영!DU300</f>
        <v>0</v>
      </c>
      <c r="DV149" s="589">
        <f>DV104*Index_운영!DV80*Index_운영!DV124*Index_운영!DV300</f>
        <v>0</v>
      </c>
    </row>
    <row r="150" spans="1:126" s="464" customFormat="1" outlineLevel="1" x14ac:dyDescent="0.4">
      <c r="A150" s="736"/>
      <c r="B150" s="464" t="str">
        <f>'Rent Roll'!$B11</f>
        <v>3층</v>
      </c>
      <c r="C150" s="1219">
        <f>'Rent Roll'!$K11</f>
        <v>380.56</v>
      </c>
      <c r="D150" s="1239">
        <f>'Rent Roll'!$AM11</f>
        <v>2</v>
      </c>
      <c r="E150" s="1240">
        <f>'Rent Roll'!$AI11</f>
        <v>0</v>
      </c>
      <c r="F150" s="588">
        <f>F105*Index_운영!F81*Index_운영!F125*Index_운영!F301</f>
        <v>0</v>
      </c>
      <c r="G150" s="589">
        <f>G105*Index_운영!G81*Index_운영!G125*Index_운영!G301</f>
        <v>0</v>
      </c>
      <c r="H150" s="589">
        <f>H105*Index_운영!H81*Index_운영!H125*Index_운영!H301</f>
        <v>0</v>
      </c>
      <c r="I150" s="589">
        <f>I105*Index_운영!I81*Index_운영!I125*Index_운영!I301</f>
        <v>0</v>
      </c>
      <c r="J150" s="589">
        <f>J105*Index_운영!J81*Index_운영!J125*Index_운영!J301</f>
        <v>0</v>
      </c>
      <c r="K150" s="589">
        <f>K105*Index_운영!K81*Index_운영!K125*Index_운영!K301</f>
        <v>0</v>
      </c>
      <c r="L150" s="589">
        <f>L105*Index_운영!L81*Index_운영!L125*Index_운영!L301</f>
        <v>0</v>
      </c>
      <c r="M150" s="589">
        <f>M105*Index_운영!M81*Index_운영!M125*Index_운영!M301</f>
        <v>0</v>
      </c>
      <c r="N150" s="589">
        <f>N105*Index_운영!N81*Index_운영!N125*Index_운영!N301</f>
        <v>0</v>
      </c>
      <c r="O150" s="589">
        <f>O105*Index_운영!O81*Index_운영!O125*Index_운영!O301</f>
        <v>0</v>
      </c>
      <c r="P150" s="589">
        <f>P105*Index_운영!P81*Index_운영!P125*Index_운영!P301</f>
        <v>0</v>
      </c>
      <c r="Q150" s="589">
        <f>Q105*Index_운영!Q81*Index_운영!Q125*Index_운영!Q301</f>
        <v>0</v>
      </c>
      <c r="R150" s="589">
        <f>R105*Index_운영!R81*Index_운영!R125*Index_운영!R301</f>
        <v>0</v>
      </c>
      <c r="S150" s="589">
        <f>S105*Index_운영!S81*Index_운영!S125*Index_운영!S301</f>
        <v>0</v>
      </c>
      <c r="T150" s="589">
        <f>T105*Index_운영!T81*Index_운영!T125*Index_운영!T301</f>
        <v>0</v>
      </c>
      <c r="U150" s="589">
        <f>U105*Index_운영!U81*Index_운영!U125*Index_운영!U301</f>
        <v>0</v>
      </c>
      <c r="V150" s="589">
        <f>V105*Index_운영!V81*Index_운영!V125*Index_운영!V301</f>
        <v>0</v>
      </c>
      <c r="W150" s="589">
        <f>W105*Index_운영!W81*Index_운영!W125*Index_운영!W301</f>
        <v>0</v>
      </c>
      <c r="X150" s="589">
        <f>X105*Index_운영!X81*Index_운영!X125*Index_운영!X301</f>
        <v>0</v>
      </c>
      <c r="Y150" s="589">
        <f>Y105*Index_운영!Y81*Index_운영!Y125*Index_운영!Y301</f>
        <v>0</v>
      </c>
      <c r="Z150" s="589">
        <f>Z105*Index_운영!Z81*Index_운영!Z125*Index_운영!Z301</f>
        <v>0</v>
      </c>
      <c r="AA150" s="589">
        <f>AA105*Index_운영!AA81*Index_운영!AA125*Index_운영!AA301</f>
        <v>0</v>
      </c>
      <c r="AB150" s="589">
        <f>AB105*Index_운영!AB81*Index_운영!AB125*Index_운영!AB301</f>
        <v>0</v>
      </c>
      <c r="AC150" s="589">
        <f>AC105*Index_운영!AC81*Index_운영!AC125*Index_운영!AC301</f>
        <v>0</v>
      </c>
      <c r="AD150" s="589">
        <f>AD105*Index_운영!AD81*Index_운영!AD125*Index_운영!AD301</f>
        <v>0</v>
      </c>
      <c r="AE150" s="589">
        <f>AE105*Index_운영!AE81*Index_운영!AE125*Index_운영!AE301</f>
        <v>0</v>
      </c>
      <c r="AF150" s="589">
        <f>AF105*Index_운영!AF81*Index_운영!AF125*Index_운영!AF301</f>
        <v>0</v>
      </c>
      <c r="AG150" s="589">
        <f>AG105*Index_운영!AG81*Index_운영!AG125*Index_운영!AG301</f>
        <v>0</v>
      </c>
      <c r="AH150" s="589">
        <f>AH105*Index_운영!AH81*Index_운영!AH125*Index_운영!AH301</f>
        <v>0</v>
      </c>
      <c r="AI150" s="589">
        <f>AI105*Index_운영!AI81*Index_운영!AI125*Index_운영!AI301</f>
        <v>0</v>
      </c>
      <c r="AJ150" s="589">
        <f>AJ105*Index_운영!AJ81*Index_운영!AJ125*Index_운영!AJ301</f>
        <v>0</v>
      </c>
      <c r="AK150" s="589">
        <f>AK105*Index_운영!AK81*Index_운영!AK125*Index_운영!AK301</f>
        <v>0</v>
      </c>
      <c r="AL150" s="589">
        <f>AL105*Index_운영!AL81*Index_운영!AL125*Index_운영!AL301</f>
        <v>0</v>
      </c>
      <c r="AM150" s="589">
        <f>AM105*Index_운영!AM81*Index_운영!AM125*Index_운영!AM301</f>
        <v>0</v>
      </c>
      <c r="AN150" s="589">
        <f>AN105*Index_운영!AN81*Index_운영!AN125*Index_운영!AN301</f>
        <v>0</v>
      </c>
      <c r="AO150" s="589">
        <f>AO105*Index_운영!AO81*Index_운영!AO125*Index_운영!AO301</f>
        <v>0</v>
      </c>
      <c r="AP150" s="589">
        <f>AP105*Index_운영!AP81*Index_운영!AP125*Index_운영!AP301</f>
        <v>0</v>
      </c>
      <c r="AQ150" s="589">
        <f>AQ105*Index_운영!AQ81*Index_운영!AQ125*Index_운영!AQ301</f>
        <v>0</v>
      </c>
      <c r="AR150" s="589">
        <f>AR105*Index_운영!AR81*Index_운영!AR125*Index_운영!AR301</f>
        <v>0</v>
      </c>
      <c r="AS150" s="589">
        <f>AS105*Index_운영!AS81*Index_운영!AS125*Index_운영!AS301</f>
        <v>0</v>
      </c>
      <c r="AT150" s="589">
        <f>AT105*Index_운영!AT81*Index_운영!AT125*Index_운영!AT301</f>
        <v>0</v>
      </c>
      <c r="AU150" s="589">
        <f>AU105*Index_운영!AU81*Index_운영!AU125*Index_운영!AU301</f>
        <v>0</v>
      </c>
      <c r="AV150" s="589">
        <f>AV105*Index_운영!AV81*Index_운영!AV125*Index_운영!AV301</f>
        <v>0</v>
      </c>
      <c r="AW150" s="589">
        <f>AW105*Index_운영!AW81*Index_운영!AW125*Index_운영!AW301</f>
        <v>0</v>
      </c>
      <c r="AX150" s="589">
        <f>AX105*Index_운영!AX81*Index_운영!AX125*Index_운영!AX301</f>
        <v>0</v>
      </c>
      <c r="AY150" s="589">
        <f>AY105*Index_운영!AY81*Index_운영!AY125*Index_운영!AY301</f>
        <v>0</v>
      </c>
      <c r="AZ150" s="589">
        <f>AZ105*Index_운영!AZ81*Index_운영!AZ125*Index_운영!AZ301</f>
        <v>0</v>
      </c>
      <c r="BA150" s="589">
        <f>BA105*Index_운영!BA81*Index_운영!BA125*Index_운영!BA301</f>
        <v>0</v>
      </c>
      <c r="BB150" s="589">
        <f>BB105*Index_운영!BB81*Index_운영!BB125*Index_운영!BB301</f>
        <v>0</v>
      </c>
      <c r="BC150" s="589">
        <f>BC105*Index_운영!BC81*Index_운영!BC125*Index_운영!BC301</f>
        <v>0</v>
      </c>
      <c r="BD150" s="589">
        <f>BD105*Index_운영!BD81*Index_운영!BD125*Index_운영!BD301</f>
        <v>0</v>
      </c>
      <c r="BE150" s="589">
        <f>BE105*Index_운영!BE81*Index_운영!BE125*Index_운영!BE301</f>
        <v>0</v>
      </c>
      <c r="BF150" s="589">
        <f>BF105*Index_운영!BF81*Index_운영!BF125*Index_운영!BF301</f>
        <v>0</v>
      </c>
      <c r="BG150" s="589">
        <f>BG105*Index_운영!BG81*Index_운영!BG125*Index_운영!BG301</f>
        <v>0</v>
      </c>
      <c r="BH150" s="589">
        <f>BH105*Index_운영!BH81*Index_운영!BH125*Index_운영!BH301</f>
        <v>0</v>
      </c>
      <c r="BI150" s="589">
        <f>BI105*Index_운영!BI81*Index_운영!BI125*Index_운영!BI301</f>
        <v>0</v>
      </c>
      <c r="BJ150" s="589">
        <f>BJ105*Index_운영!BJ81*Index_운영!BJ125*Index_운영!BJ301</f>
        <v>0</v>
      </c>
      <c r="BK150" s="589">
        <f>BK105*Index_운영!BK81*Index_운영!BK125*Index_운영!BK301</f>
        <v>0</v>
      </c>
      <c r="BL150" s="589">
        <f>BL105*Index_운영!BL81*Index_운영!BL125*Index_운영!BL301</f>
        <v>0</v>
      </c>
      <c r="BM150" s="589">
        <f>BM105*Index_운영!BM81*Index_운영!BM125*Index_운영!BM301</f>
        <v>0</v>
      </c>
      <c r="BN150" s="589">
        <f>BN105*Index_운영!BN81*Index_운영!BN125*Index_운영!BN301</f>
        <v>0</v>
      </c>
      <c r="BO150" s="589">
        <f>BO105*Index_운영!BO81*Index_운영!BO125*Index_운영!BO301</f>
        <v>0</v>
      </c>
      <c r="BP150" s="589">
        <f>BP105*Index_운영!BP81*Index_운영!BP125*Index_운영!BP301</f>
        <v>0</v>
      </c>
      <c r="BQ150" s="589">
        <f>BQ105*Index_운영!BQ81*Index_운영!BQ125*Index_운영!BQ301</f>
        <v>0</v>
      </c>
      <c r="BR150" s="589">
        <f>BR105*Index_운영!BR81*Index_운영!BR125*Index_운영!BR301</f>
        <v>0</v>
      </c>
      <c r="BS150" s="589">
        <f>BS105*Index_운영!BS81*Index_운영!BS125*Index_운영!BS301</f>
        <v>0</v>
      </c>
      <c r="BT150" s="589">
        <f>BT105*Index_운영!BT81*Index_운영!BT125*Index_운영!BT301</f>
        <v>0</v>
      </c>
      <c r="BU150" s="589">
        <f>BU105*Index_운영!BU81*Index_운영!BU125*Index_운영!BU301</f>
        <v>0</v>
      </c>
      <c r="BV150" s="589">
        <f>BV105*Index_운영!BV81*Index_운영!BV125*Index_운영!BV301</f>
        <v>0</v>
      </c>
      <c r="BW150" s="589">
        <f>BW105*Index_운영!BW81*Index_운영!BW125*Index_운영!BW301</f>
        <v>0</v>
      </c>
      <c r="BX150" s="589">
        <f>BX105*Index_운영!BX81*Index_운영!BX125*Index_운영!BX301</f>
        <v>0</v>
      </c>
      <c r="BY150" s="589">
        <f>BY105*Index_운영!BY81*Index_운영!BY125*Index_운영!BY301</f>
        <v>0</v>
      </c>
      <c r="BZ150" s="589">
        <f>BZ105*Index_운영!BZ81*Index_운영!BZ125*Index_운영!BZ301</f>
        <v>0</v>
      </c>
      <c r="CA150" s="589">
        <f>CA105*Index_운영!CA81*Index_운영!CA125*Index_운영!CA301</f>
        <v>0</v>
      </c>
      <c r="CB150" s="589">
        <f>CB105*Index_운영!CB81*Index_운영!CB125*Index_운영!CB301</f>
        <v>0</v>
      </c>
      <c r="CC150" s="589">
        <f>CC105*Index_운영!CC81*Index_운영!CC125*Index_운영!CC301</f>
        <v>0</v>
      </c>
      <c r="CD150" s="589">
        <f>CD105*Index_운영!CD81*Index_운영!CD125*Index_운영!CD301</f>
        <v>0</v>
      </c>
      <c r="CE150" s="589">
        <f>CE105*Index_운영!CE81*Index_운영!CE125*Index_운영!CE301</f>
        <v>0</v>
      </c>
      <c r="CF150" s="589">
        <f>CF105*Index_운영!CF81*Index_운영!CF125*Index_운영!CF301</f>
        <v>0</v>
      </c>
      <c r="CG150" s="589">
        <f>CG105*Index_운영!CG81*Index_운영!CG125*Index_운영!CG301</f>
        <v>0</v>
      </c>
      <c r="CH150" s="589">
        <f>CH105*Index_운영!CH81*Index_운영!CH125*Index_운영!CH301</f>
        <v>0</v>
      </c>
      <c r="CI150" s="589">
        <f>CI105*Index_운영!CI81*Index_운영!CI125*Index_운영!CI301</f>
        <v>0</v>
      </c>
      <c r="CJ150" s="589">
        <f>CJ105*Index_운영!CJ81*Index_운영!CJ125*Index_운영!CJ301</f>
        <v>0</v>
      </c>
      <c r="CK150" s="589">
        <f>CK105*Index_운영!CK81*Index_운영!CK125*Index_운영!CK301</f>
        <v>0</v>
      </c>
      <c r="CL150" s="589">
        <f>CL105*Index_운영!CL81*Index_운영!CL125*Index_운영!CL301</f>
        <v>0</v>
      </c>
      <c r="CM150" s="589">
        <f>CM105*Index_운영!CM81*Index_운영!CM125*Index_운영!CM301</f>
        <v>0</v>
      </c>
      <c r="CN150" s="589">
        <f>CN105*Index_운영!CN81*Index_운영!CN125*Index_운영!CN301</f>
        <v>0</v>
      </c>
      <c r="CO150" s="589">
        <f>CO105*Index_운영!CO81*Index_운영!CO125*Index_운영!CO301</f>
        <v>0</v>
      </c>
      <c r="CP150" s="589">
        <f>CP105*Index_운영!CP81*Index_운영!CP125*Index_운영!CP301</f>
        <v>0</v>
      </c>
      <c r="CQ150" s="589">
        <f>CQ105*Index_운영!CQ81*Index_운영!CQ125*Index_운영!CQ301</f>
        <v>0</v>
      </c>
      <c r="CR150" s="589">
        <f>CR105*Index_운영!CR81*Index_운영!CR125*Index_운영!CR301</f>
        <v>0</v>
      </c>
      <c r="CS150" s="589">
        <f>CS105*Index_운영!CS81*Index_운영!CS125*Index_운영!CS301</f>
        <v>0</v>
      </c>
      <c r="CT150" s="589">
        <f>CT105*Index_운영!CT81*Index_운영!CT125*Index_운영!CT301</f>
        <v>0</v>
      </c>
      <c r="CU150" s="589">
        <f>CU105*Index_운영!CU81*Index_운영!CU125*Index_운영!CU301</f>
        <v>0</v>
      </c>
      <c r="CV150" s="589">
        <f>CV105*Index_운영!CV81*Index_운영!CV125*Index_운영!CV301</f>
        <v>0</v>
      </c>
      <c r="CW150" s="589">
        <f>CW105*Index_운영!CW81*Index_운영!CW125*Index_운영!CW301</f>
        <v>0</v>
      </c>
      <c r="CX150" s="589">
        <f>CX105*Index_운영!CX81*Index_운영!CX125*Index_운영!CX301</f>
        <v>0</v>
      </c>
      <c r="CY150" s="589">
        <f>CY105*Index_운영!CY81*Index_운영!CY125*Index_운영!CY301</f>
        <v>0</v>
      </c>
      <c r="CZ150" s="589">
        <f>CZ105*Index_운영!CZ81*Index_운영!CZ125*Index_운영!CZ301</f>
        <v>0</v>
      </c>
      <c r="DA150" s="589">
        <f>DA105*Index_운영!DA81*Index_운영!DA125*Index_운영!DA301</f>
        <v>0</v>
      </c>
      <c r="DB150" s="589">
        <f>DB105*Index_운영!DB81*Index_운영!DB125*Index_운영!DB301</f>
        <v>0</v>
      </c>
      <c r="DC150" s="589">
        <f>DC105*Index_운영!DC81*Index_운영!DC125*Index_운영!DC301</f>
        <v>0</v>
      </c>
      <c r="DD150" s="589">
        <f>DD105*Index_운영!DD81*Index_운영!DD125*Index_운영!DD301</f>
        <v>0</v>
      </c>
      <c r="DE150" s="589">
        <f>DE105*Index_운영!DE81*Index_운영!DE125*Index_운영!DE301</f>
        <v>0</v>
      </c>
      <c r="DF150" s="589">
        <f>DF105*Index_운영!DF81*Index_운영!DF125*Index_운영!DF301</f>
        <v>0</v>
      </c>
      <c r="DG150" s="589">
        <f>DG105*Index_운영!DG81*Index_운영!DG125*Index_운영!DG301</f>
        <v>0</v>
      </c>
      <c r="DH150" s="589">
        <f>DH105*Index_운영!DH81*Index_운영!DH125*Index_운영!DH301</f>
        <v>0</v>
      </c>
      <c r="DI150" s="589">
        <f>DI105*Index_운영!DI81*Index_운영!DI125*Index_운영!DI301</f>
        <v>0</v>
      </c>
      <c r="DJ150" s="589">
        <f>DJ105*Index_운영!DJ81*Index_운영!DJ125*Index_운영!DJ301</f>
        <v>0</v>
      </c>
      <c r="DK150" s="589">
        <f>DK105*Index_운영!DK81*Index_운영!DK125*Index_운영!DK301</f>
        <v>0</v>
      </c>
      <c r="DL150" s="589">
        <f>DL105*Index_운영!DL81*Index_운영!DL125*Index_운영!DL301</f>
        <v>0</v>
      </c>
      <c r="DM150" s="589">
        <f>DM105*Index_운영!DM81*Index_운영!DM125*Index_운영!DM301</f>
        <v>0</v>
      </c>
      <c r="DN150" s="589">
        <f>DN105*Index_운영!DN81*Index_운영!DN125*Index_운영!DN301</f>
        <v>0</v>
      </c>
      <c r="DO150" s="589">
        <f>DO105*Index_운영!DO81*Index_운영!DO125*Index_운영!DO301</f>
        <v>0</v>
      </c>
      <c r="DP150" s="589">
        <f>DP105*Index_운영!DP81*Index_운영!DP125*Index_운영!DP301</f>
        <v>0</v>
      </c>
      <c r="DQ150" s="589">
        <f>DQ105*Index_운영!DQ81*Index_운영!DQ125*Index_운영!DQ301</f>
        <v>0</v>
      </c>
      <c r="DR150" s="589">
        <f>DR105*Index_운영!DR81*Index_운영!DR125*Index_운영!DR301</f>
        <v>0</v>
      </c>
      <c r="DS150" s="589">
        <f>DS105*Index_운영!DS81*Index_운영!DS125*Index_운영!DS301</f>
        <v>0</v>
      </c>
      <c r="DT150" s="589">
        <f>DT105*Index_운영!DT81*Index_운영!DT125*Index_운영!DT301</f>
        <v>0</v>
      </c>
      <c r="DU150" s="589">
        <f>DU105*Index_운영!DU81*Index_운영!DU125*Index_운영!DU301</f>
        <v>0</v>
      </c>
      <c r="DV150" s="589">
        <f>DV105*Index_운영!DV81*Index_운영!DV125*Index_운영!DV301</f>
        <v>0</v>
      </c>
    </row>
    <row r="151" spans="1:126" s="464" customFormat="1" outlineLevel="1" x14ac:dyDescent="0.4">
      <c r="A151" s="736"/>
      <c r="B151" s="464" t="str">
        <f>'Rent Roll'!$B12</f>
        <v>2층</v>
      </c>
      <c r="C151" s="1219">
        <f>'Rent Roll'!$K12</f>
        <v>397.37</v>
      </c>
      <c r="D151" s="1239">
        <f>'Rent Roll'!$AM12</f>
        <v>2</v>
      </c>
      <c r="E151" s="1240">
        <f>'Rent Roll'!$AI12</f>
        <v>0</v>
      </c>
      <c r="F151" s="588">
        <f>F106*Index_운영!F82*Index_운영!F126*Index_운영!F302</f>
        <v>0</v>
      </c>
      <c r="G151" s="589">
        <f>G106*Index_운영!G82*Index_운영!G126*Index_운영!G302</f>
        <v>39737</v>
      </c>
      <c r="H151" s="589">
        <f>H106*Index_운영!H82*Index_운영!H126*Index_운영!H302</f>
        <v>39737</v>
      </c>
      <c r="I151" s="589">
        <f>I106*Index_운영!I82*Index_운영!I126*Index_운영!I302</f>
        <v>39737</v>
      </c>
      <c r="J151" s="589">
        <f>J106*Index_운영!J82*Index_운영!J126*Index_운영!J302</f>
        <v>39737</v>
      </c>
      <c r="K151" s="589">
        <f>K106*Index_운영!K82*Index_운영!K126*Index_운영!K302</f>
        <v>39737</v>
      </c>
      <c r="L151" s="589">
        <f>L106*Index_운영!L82*Index_운영!L126*Index_운영!L302</f>
        <v>0</v>
      </c>
      <c r="M151" s="589">
        <f>M106*Index_운영!M82*Index_운영!M126*Index_운영!M302</f>
        <v>39737</v>
      </c>
      <c r="N151" s="589">
        <f>N106*Index_운영!N82*Index_운영!N126*Index_운영!N302</f>
        <v>39737</v>
      </c>
      <c r="O151" s="589">
        <f>O106*Index_운영!O82*Index_운영!O126*Index_운영!O302</f>
        <v>39737</v>
      </c>
      <c r="P151" s="589">
        <f>P106*Index_운영!P82*Index_운영!P126*Index_운영!P302</f>
        <v>39737</v>
      </c>
      <c r="Q151" s="589">
        <f>Q106*Index_운영!Q82*Index_운영!Q126*Index_운영!Q302</f>
        <v>39737</v>
      </c>
      <c r="R151" s="589">
        <f>R106*Index_운영!R82*Index_운영!R126*Index_운영!R302</f>
        <v>0</v>
      </c>
      <c r="S151" s="589">
        <f>S106*Index_운영!S82*Index_운영!S126*Index_운영!S302</f>
        <v>40531.74</v>
      </c>
      <c r="T151" s="589">
        <f>T106*Index_운영!T82*Index_운영!T126*Index_운영!T302</f>
        <v>40531.74</v>
      </c>
      <c r="U151" s="589">
        <f>U106*Index_운영!U82*Index_운영!U126*Index_운영!U302</f>
        <v>40531.74</v>
      </c>
      <c r="V151" s="589">
        <f>V106*Index_운영!V82*Index_운영!V126*Index_운영!V302</f>
        <v>40531.74</v>
      </c>
      <c r="W151" s="589">
        <f>W106*Index_운영!W82*Index_운영!W126*Index_운영!W302</f>
        <v>40531.74</v>
      </c>
      <c r="X151" s="589">
        <f>X106*Index_운영!X82*Index_운영!X126*Index_운영!X302</f>
        <v>0</v>
      </c>
      <c r="Y151" s="589">
        <f>Y106*Index_운영!Y82*Index_운영!Y126*Index_운영!Y302</f>
        <v>40531.74</v>
      </c>
      <c r="Z151" s="589">
        <f>Z106*Index_운영!Z82*Index_운영!Z126*Index_운영!Z302</f>
        <v>40531.74</v>
      </c>
      <c r="AA151" s="589">
        <f>AA106*Index_운영!AA82*Index_운영!AA126*Index_운영!AA302</f>
        <v>40531.74</v>
      </c>
      <c r="AB151" s="589">
        <f>AB106*Index_운영!AB82*Index_운영!AB126*Index_운영!AB302</f>
        <v>40531.74</v>
      </c>
      <c r="AC151" s="589">
        <f>AC106*Index_운영!AC82*Index_운영!AC126*Index_운영!AC302</f>
        <v>40531.74</v>
      </c>
      <c r="AD151" s="589">
        <f>AD106*Index_운영!AD82*Index_운영!AD126*Index_운영!AD302</f>
        <v>0</v>
      </c>
      <c r="AE151" s="589">
        <f>AE106*Index_운영!AE82*Index_운영!AE126*Index_운영!AE302</f>
        <v>41342.374799999998</v>
      </c>
      <c r="AF151" s="589">
        <f>AF106*Index_운영!AF82*Index_운영!AF126*Index_운영!AF302</f>
        <v>41342.374799999998</v>
      </c>
      <c r="AG151" s="589">
        <f>AG106*Index_운영!AG82*Index_운영!AG126*Index_운영!AG302</f>
        <v>41342.374799999998</v>
      </c>
      <c r="AH151" s="589">
        <f>AH106*Index_운영!AH82*Index_운영!AH126*Index_운영!AH302</f>
        <v>41342.374799999998</v>
      </c>
      <c r="AI151" s="589">
        <f>AI106*Index_운영!AI82*Index_운영!AI126*Index_운영!AI302</f>
        <v>41342.374799999998</v>
      </c>
      <c r="AJ151" s="589">
        <f>AJ106*Index_운영!AJ82*Index_운영!AJ126*Index_운영!AJ302</f>
        <v>0</v>
      </c>
      <c r="AK151" s="589">
        <f>AK106*Index_운영!AK82*Index_운영!AK126*Index_운영!AK302</f>
        <v>41342.374799999998</v>
      </c>
      <c r="AL151" s="589">
        <f>AL106*Index_운영!AL82*Index_운영!AL126*Index_운영!AL302</f>
        <v>41342.374799999998</v>
      </c>
      <c r="AM151" s="589">
        <f>AM106*Index_운영!AM82*Index_운영!AM126*Index_운영!AM302</f>
        <v>41342.374799999998</v>
      </c>
      <c r="AN151" s="589">
        <f>AN106*Index_운영!AN82*Index_운영!AN126*Index_운영!AN302</f>
        <v>41342.374799999998</v>
      </c>
      <c r="AO151" s="589">
        <f>AO106*Index_운영!AO82*Index_운영!AO126*Index_운영!AO302</f>
        <v>41342.374799999998</v>
      </c>
      <c r="AP151" s="589">
        <f>AP106*Index_운영!AP82*Index_운영!AP126*Index_운영!AP302</f>
        <v>0</v>
      </c>
      <c r="AQ151" s="589">
        <f>AQ106*Index_운영!AQ82*Index_운영!AQ126*Index_운영!AQ302</f>
        <v>42169.222296</v>
      </c>
      <c r="AR151" s="589">
        <f>AR106*Index_운영!AR82*Index_운영!AR126*Index_운영!AR302</f>
        <v>42169.222296</v>
      </c>
      <c r="AS151" s="589">
        <f>AS106*Index_운영!AS82*Index_운영!AS126*Index_운영!AS302</f>
        <v>42169.222296</v>
      </c>
      <c r="AT151" s="589">
        <f>AT106*Index_운영!AT82*Index_운영!AT126*Index_운영!AT302</f>
        <v>42169.222296</v>
      </c>
      <c r="AU151" s="589">
        <f>AU106*Index_운영!AU82*Index_운영!AU126*Index_운영!AU302</f>
        <v>42169.222296</v>
      </c>
      <c r="AV151" s="589">
        <f>AV106*Index_운영!AV82*Index_운영!AV126*Index_운영!AV302</f>
        <v>0</v>
      </c>
      <c r="AW151" s="589">
        <f>AW106*Index_운영!AW82*Index_운영!AW126*Index_운영!AW302</f>
        <v>42169.222296</v>
      </c>
      <c r="AX151" s="589">
        <f>AX106*Index_운영!AX82*Index_운영!AX126*Index_운영!AX302</f>
        <v>42169.222296</v>
      </c>
      <c r="AY151" s="589">
        <f>AY106*Index_운영!AY82*Index_운영!AY126*Index_운영!AY302</f>
        <v>42169.222296</v>
      </c>
      <c r="AZ151" s="589">
        <f>AZ106*Index_운영!AZ82*Index_운영!AZ126*Index_운영!AZ302</f>
        <v>42169.222296</v>
      </c>
      <c r="BA151" s="589">
        <f>BA106*Index_운영!BA82*Index_운영!BA126*Index_운영!BA302</f>
        <v>42169.222296</v>
      </c>
      <c r="BB151" s="589">
        <f>BB106*Index_운영!BB82*Index_운영!BB126*Index_운영!BB302</f>
        <v>0</v>
      </c>
      <c r="BC151" s="589">
        <f>BC106*Index_운영!BC82*Index_운영!BC126*Index_운영!BC302</f>
        <v>43012.606741919997</v>
      </c>
      <c r="BD151" s="589">
        <f>BD106*Index_운영!BD82*Index_운영!BD126*Index_운영!BD302</f>
        <v>43012.606741919997</v>
      </c>
      <c r="BE151" s="589">
        <f>BE106*Index_운영!BE82*Index_운영!BE126*Index_운영!BE302</f>
        <v>43012.606741919997</v>
      </c>
      <c r="BF151" s="589">
        <f>BF106*Index_운영!BF82*Index_운영!BF126*Index_운영!BF302</f>
        <v>43012.606741919997</v>
      </c>
      <c r="BG151" s="589">
        <f>BG106*Index_운영!BG82*Index_운영!BG126*Index_운영!BG302</f>
        <v>43012.606741919997</v>
      </c>
      <c r="BH151" s="589">
        <f>BH106*Index_운영!BH82*Index_운영!BH126*Index_운영!BH302</f>
        <v>0</v>
      </c>
      <c r="BI151" s="589">
        <f>BI106*Index_운영!BI82*Index_운영!BI126*Index_운영!BI302</f>
        <v>43012.606741919997</v>
      </c>
      <c r="BJ151" s="589">
        <f>BJ106*Index_운영!BJ82*Index_운영!BJ126*Index_운영!BJ302</f>
        <v>43012.606741919997</v>
      </c>
      <c r="BK151" s="589">
        <f>BK106*Index_운영!BK82*Index_운영!BK126*Index_운영!BK302</f>
        <v>43012.606741919997</v>
      </c>
      <c r="BL151" s="589">
        <f>BL106*Index_운영!BL82*Index_운영!BL126*Index_운영!BL302</f>
        <v>43012.606741919997</v>
      </c>
      <c r="BM151" s="589">
        <f>BM106*Index_운영!BM82*Index_운영!BM126*Index_운영!BM302</f>
        <v>43012.606741919997</v>
      </c>
      <c r="BN151" s="589">
        <f>BN106*Index_운영!BN82*Index_운영!BN126*Index_운영!BN302</f>
        <v>0</v>
      </c>
      <c r="BO151" s="589">
        <f>BO106*Index_운영!BO82*Index_운영!BO126*Index_운영!BO302</f>
        <v>43872.858876758401</v>
      </c>
      <c r="BP151" s="589">
        <f>BP106*Index_운영!BP82*Index_운영!BP126*Index_운영!BP302</f>
        <v>43872.858876758401</v>
      </c>
      <c r="BQ151" s="589">
        <f>BQ106*Index_운영!BQ82*Index_운영!BQ126*Index_운영!BQ302</f>
        <v>43872.858876758401</v>
      </c>
      <c r="BR151" s="589">
        <f>BR106*Index_운영!BR82*Index_운영!BR126*Index_운영!BR302</f>
        <v>43872.858876758401</v>
      </c>
      <c r="BS151" s="589">
        <f>BS106*Index_운영!BS82*Index_운영!BS126*Index_운영!BS302</f>
        <v>43872.858876758401</v>
      </c>
      <c r="BT151" s="589">
        <f>BT106*Index_운영!BT82*Index_운영!BT126*Index_운영!BT302</f>
        <v>0</v>
      </c>
      <c r="BU151" s="589">
        <f>BU106*Index_운영!BU82*Index_운영!BU126*Index_운영!BU302</f>
        <v>43872.858876758401</v>
      </c>
      <c r="BV151" s="589">
        <f>BV106*Index_운영!BV82*Index_운영!BV126*Index_운영!BV302</f>
        <v>43872.858876758401</v>
      </c>
      <c r="BW151" s="589">
        <f>BW106*Index_운영!BW82*Index_운영!BW126*Index_운영!BW302</f>
        <v>43872.858876758401</v>
      </c>
      <c r="BX151" s="589">
        <f>BX106*Index_운영!BX82*Index_운영!BX126*Index_운영!BX302</f>
        <v>43872.858876758401</v>
      </c>
      <c r="BY151" s="589">
        <f>BY106*Index_운영!BY82*Index_운영!BY126*Index_운영!BY302</f>
        <v>43872.858876758401</v>
      </c>
      <c r="BZ151" s="589">
        <f>BZ106*Index_운영!BZ82*Index_운영!BZ126*Index_운영!BZ302</f>
        <v>0</v>
      </c>
      <c r="CA151" s="589">
        <f>CA106*Index_운영!CA82*Index_운영!CA126*Index_운영!CA302</f>
        <v>0</v>
      </c>
      <c r="CB151" s="589">
        <f>CB106*Index_운영!CB82*Index_운영!CB126*Index_운영!CB302</f>
        <v>0</v>
      </c>
      <c r="CC151" s="589">
        <f>CC106*Index_운영!CC82*Index_운영!CC126*Index_운영!CC302</f>
        <v>0</v>
      </c>
      <c r="CD151" s="589">
        <f>CD106*Index_운영!CD82*Index_운영!CD126*Index_운영!CD302</f>
        <v>0</v>
      </c>
      <c r="CE151" s="589">
        <f>CE106*Index_운영!CE82*Index_운영!CE126*Index_운영!CE302</f>
        <v>0</v>
      </c>
      <c r="CF151" s="589">
        <f>CF106*Index_운영!CF82*Index_운영!CF126*Index_운영!CF302</f>
        <v>0</v>
      </c>
      <c r="CG151" s="589">
        <f>CG106*Index_운영!CG82*Index_운영!CG126*Index_운영!CG302</f>
        <v>0</v>
      </c>
      <c r="CH151" s="589">
        <f>CH106*Index_운영!CH82*Index_운영!CH126*Index_운영!CH302</f>
        <v>0</v>
      </c>
      <c r="CI151" s="589">
        <f>CI106*Index_운영!CI82*Index_운영!CI126*Index_운영!CI302</f>
        <v>0</v>
      </c>
      <c r="CJ151" s="589">
        <f>CJ106*Index_운영!CJ82*Index_운영!CJ126*Index_운영!CJ302</f>
        <v>0</v>
      </c>
      <c r="CK151" s="589">
        <f>CK106*Index_운영!CK82*Index_운영!CK126*Index_운영!CK302</f>
        <v>0</v>
      </c>
      <c r="CL151" s="589">
        <f>CL106*Index_운영!CL82*Index_운영!CL126*Index_운영!CL302</f>
        <v>0</v>
      </c>
      <c r="CM151" s="589">
        <f>CM106*Index_운영!CM82*Index_운영!CM126*Index_운영!CM302</f>
        <v>0</v>
      </c>
      <c r="CN151" s="589">
        <f>CN106*Index_운영!CN82*Index_운영!CN126*Index_운영!CN302</f>
        <v>0</v>
      </c>
      <c r="CO151" s="589">
        <f>CO106*Index_운영!CO82*Index_운영!CO126*Index_운영!CO302</f>
        <v>0</v>
      </c>
      <c r="CP151" s="589">
        <f>CP106*Index_운영!CP82*Index_운영!CP126*Index_운영!CP302</f>
        <v>0</v>
      </c>
      <c r="CQ151" s="589">
        <f>CQ106*Index_운영!CQ82*Index_운영!CQ126*Index_운영!CQ302</f>
        <v>0</v>
      </c>
      <c r="CR151" s="589">
        <f>CR106*Index_운영!CR82*Index_운영!CR126*Index_운영!CR302</f>
        <v>0</v>
      </c>
      <c r="CS151" s="589">
        <f>CS106*Index_운영!CS82*Index_운영!CS126*Index_운영!CS302</f>
        <v>0</v>
      </c>
      <c r="CT151" s="589">
        <f>CT106*Index_운영!CT82*Index_운영!CT126*Index_운영!CT302</f>
        <v>0</v>
      </c>
      <c r="CU151" s="589">
        <f>CU106*Index_운영!CU82*Index_운영!CU126*Index_운영!CU302</f>
        <v>0</v>
      </c>
      <c r="CV151" s="589">
        <f>CV106*Index_운영!CV82*Index_운영!CV126*Index_운영!CV302</f>
        <v>0</v>
      </c>
      <c r="CW151" s="589">
        <f>CW106*Index_운영!CW82*Index_운영!CW126*Index_운영!CW302</f>
        <v>0</v>
      </c>
      <c r="CX151" s="589">
        <f>CX106*Index_운영!CX82*Index_운영!CX126*Index_운영!CX302</f>
        <v>0</v>
      </c>
      <c r="CY151" s="589">
        <f>CY106*Index_운영!CY82*Index_운영!CY126*Index_운영!CY302</f>
        <v>0</v>
      </c>
      <c r="CZ151" s="589">
        <f>CZ106*Index_운영!CZ82*Index_운영!CZ126*Index_운영!CZ302</f>
        <v>0</v>
      </c>
      <c r="DA151" s="589">
        <f>DA106*Index_운영!DA82*Index_운영!DA126*Index_운영!DA302</f>
        <v>0</v>
      </c>
      <c r="DB151" s="589">
        <f>DB106*Index_운영!DB82*Index_운영!DB126*Index_운영!DB302</f>
        <v>0</v>
      </c>
      <c r="DC151" s="589">
        <f>DC106*Index_운영!DC82*Index_운영!DC126*Index_운영!DC302</f>
        <v>0</v>
      </c>
      <c r="DD151" s="589">
        <f>DD106*Index_운영!DD82*Index_운영!DD126*Index_운영!DD302</f>
        <v>0</v>
      </c>
      <c r="DE151" s="589">
        <f>DE106*Index_운영!DE82*Index_운영!DE126*Index_운영!DE302</f>
        <v>0</v>
      </c>
      <c r="DF151" s="589">
        <f>DF106*Index_운영!DF82*Index_운영!DF126*Index_운영!DF302</f>
        <v>0</v>
      </c>
      <c r="DG151" s="589">
        <f>DG106*Index_운영!DG82*Index_운영!DG126*Index_운영!DG302</f>
        <v>0</v>
      </c>
      <c r="DH151" s="589">
        <f>DH106*Index_운영!DH82*Index_운영!DH126*Index_운영!DH302</f>
        <v>0</v>
      </c>
      <c r="DI151" s="589">
        <f>DI106*Index_운영!DI82*Index_운영!DI126*Index_운영!DI302</f>
        <v>0</v>
      </c>
      <c r="DJ151" s="589">
        <f>DJ106*Index_운영!DJ82*Index_운영!DJ126*Index_운영!DJ302</f>
        <v>0</v>
      </c>
      <c r="DK151" s="589">
        <f>DK106*Index_운영!DK82*Index_운영!DK126*Index_운영!DK302</f>
        <v>0</v>
      </c>
      <c r="DL151" s="589">
        <f>DL106*Index_운영!DL82*Index_운영!DL126*Index_운영!DL302</f>
        <v>0</v>
      </c>
      <c r="DM151" s="589">
        <f>DM106*Index_운영!DM82*Index_운영!DM126*Index_운영!DM302</f>
        <v>0</v>
      </c>
      <c r="DN151" s="589">
        <f>DN106*Index_운영!DN82*Index_운영!DN126*Index_운영!DN302</f>
        <v>0</v>
      </c>
      <c r="DO151" s="589">
        <f>DO106*Index_운영!DO82*Index_운영!DO126*Index_운영!DO302</f>
        <v>0</v>
      </c>
      <c r="DP151" s="589">
        <f>DP106*Index_운영!DP82*Index_운영!DP126*Index_운영!DP302</f>
        <v>0</v>
      </c>
      <c r="DQ151" s="589">
        <f>DQ106*Index_운영!DQ82*Index_운영!DQ126*Index_운영!DQ302</f>
        <v>0</v>
      </c>
      <c r="DR151" s="589">
        <f>DR106*Index_운영!DR82*Index_운영!DR126*Index_운영!DR302</f>
        <v>0</v>
      </c>
      <c r="DS151" s="589">
        <f>DS106*Index_운영!DS82*Index_운영!DS126*Index_운영!DS302</f>
        <v>0</v>
      </c>
      <c r="DT151" s="589">
        <f>DT106*Index_운영!DT82*Index_운영!DT126*Index_운영!DT302</f>
        <v>0</v>
      </c>
      <c r="DU151" s="589">
        <f>DU106*Index_운영!DU82*Index_운영!DU126*Index_운영!DU302</f>
        <v>0</v>
      </c>
      <c r="DV151" s="589">
        <f>DV106*Index_운영!DV82*Index_운영!DV126*Index_운영!DV302</f>
        <v>0</v>
      </c>
    </row>
    <row r="152" spans="1:126" s="464" customFormat="1" outlineLevel="1" x14ac:dyDescent="0.4">
      <c r="A152" s="736"/>
      <c r="B152" s="464" t="str">
        <f>'Rent Roll'!$B13</f>
        <v>1층</v>
      </c>
      <c r="C152" s="1219">
        <f>'Rent Roll'!$K13</f>
        <v>245.38</v>
      </c>
      <c r="D152" s="1239">
        <f>'Rent Roll'!$AM13</f>
        <v>2</v>
      </c>
      <c r="E152" s="1240">
        <f>'Rent Roll'!$AI13</f>
        <v>0</v>
      </c>
      <c r="F152" s="588">
        <f>F107*Index_운영!F83*Index_운영!F127*Index_운영!F303</f>
        <v>0</v>
      </c>
      <c r="G152" s="589">
        <f>G107*Index_운영!G83*Index_운영!G127*Index_운영!G303</f>
        <v>36807</v>
      </c>
      <c r="H152" s="589">
        <f>H107*Index_운영!H83*Index_운영!H127*Index_운영!H303</f>
        <v>36807</v>
      </c>
      <c r="I152" s="589">
        <f>I107*Index_운영!I83*Index_운영!I127*Index_운영!I303</f>
        <v>36807</v>
      </c>
      <c r="J152" s="589">
        <f>J107*Index_운영!J83*Index_운영!J127*Index_운영!J303</f>
        <v>36807</v>
      </c>
      <c r="K152" s="589">
        <f>K107*Index_운영!K83*Index_운영!K127*Index_운영!K303</f>
        <v>36807</v>
      </c>
      <c r="L152" s="589">
        <f>L107*Index_운영!L83*Index_운영!L127*Index_운영!L303</f>
        <v>0</v>
      </c>
      <c r="M152" s="589">
        <f>M107*Index_운영!M83*Index_운영!M127*Index_운영!M303</f>
        <v>36807</v>
      </c>
      <c r="N152" s="589">
        <f>N107*Index_운영!N83*Index_운영!N127*Index_운영!N303</f>
        <v>36807</v>
      </c>
      <c r="O152" s="589">
        <f>O107*Index_운영!O83*Index_운영!O127*Index_운영!O303</f>
        <v>36807</v>
      </c>
      <c r="P152" s="589">
        <f>P107*Index_운영!P83*Index_운영!P127*Index_운영!P303</f>
        <v>36807</v>
      </c>
      <c r="Q152" s="589">
        <f>Q107*Index_운영!Q83*Index_운영!Q127*Index_운영!Q303</f>
        <v>36807</v>
      </c>
      <c r="R152" s="589">
        <f>R107*Index_운영!R83*Index_운영!R127*Index_운영!R303</f>
        <v>0</v>
      </c>
      <c r="S152" s="589">
        <f>S107*Index_운영!S83*Index_운영!S127*Index_운영!S303</f>
        <v>37543.14</v>
      </c>
      <c r="T152" s="589">
        <f>T107*Index_운영!T83*Index_운영!T127*Index_운영!T303</f>
        <v>37543.14</v>
      </c>
      <c r="U152" s="589">
        <f>U107*Index_운영!U83*Index_운영!U127*Index_운영!U303</f>
        <v>37543.14</v>
      </c>
      <c r="V152" s="589">
        <f>V107*Index_운영!V83*Index_운영!V127*Index_운영!V303</f>
        <v>37543.14</v>
      </c>
      <c r="W152" s="589">
        <f>W107*Index_운영!W83*Index_운영!W127*Index_운영!W303</f>
        <v>37543.14</v>
      </c>
      <c r="X152" s="589">
        <f>X107*Index_운영!X83*Index_운영!X127*Index_운영!X303</f>
        <v>0</v>
      </c>
      <c r="Y152" s="589">
        <f>Y107*Index_운영!Y83*Index_운영!Y127*Index_운영!Y303</f>
        <v>37543.14</v>
      </c>
      <c r="Z152" s="589">
        <f>Z107*Index_운영!Z83*Index_운영!Z127*Index_운영!Z303</f>
        <v>37543.14</v>
      </c>
      <c r="AA152" s="589">
        <f>AA107*Index_운영!AA83*Index_운영!AA127*Index_운영!AA303</f>
        <v>37543.14</v>
      </c>
      <c r="AB152" s="589">
        <f>AB107*Index_운영!AB83*Index_운영!AB127*Index_운영!AB303</f>
        <v>37543.14</v>
      </c>
      <c r="AC152" s="589">
        <f>AC107*Index_운영!AC83*Index_운영!AC127*Index_운영!AC303</f>
        <v>37543.14</v>
      </c>
      <c r="AD152" s="589">
        <f>AD107*Index_운영!AD83*Index_운영!AD127*Index_운영!AD303</f>
        <v>0</v>
      </c>
      <c r="AE152" s="589">
        <f>AE107*Index_운영!AE83*Index_운영!AE127*Index_운영!AE303</f>
        <v>38294.002800000002</v>
      </c>
      <c r="AF152" s="589">
        <f>AF107*Index_운영!AF83*Index_운영!AF127*Index_운영!AF303</f>
        <v>38294.002800000002</v>
      </c>
      <c r="AG152" s="589">
        <f>AG107*Index_운영!AG83*Index_운영!AG127*Index_운영!AG303</f>
        <v>38294.002800000002</v>
      </c>
      <c r="AH152" s="589">
        <f>AH107*Index_운영!AH83*Index_운영!AH127*Index_운영!AH303</f>
        <v>38294.002800000002</v>
      </c>
      <c r="AI152" s="589">
        <f>AI107*Index_운영!AI83*Index_운영!AI127*Index_운영!AI303</f>
        <v>38294.002800000002</v>
      </c>
      <c r="AJ152" s="589">
        <f>AJ107*Index_운영!AJ83*Index_운영!AJ127*Index_운영!AJ303</f>
        <v>0</v>
      </c>
      <c r="AK152" s="589">
        <f>AK107*Index_운영!AK83*Index_운영!AK127*Index_운영!AK303</f>
        <v>38294.002800000002</v>
      </c>
      <c r="AL152" s="589">
        <f>AL107*Index_운영!AL83*Index_운영!AL127*Index_운영!AL303</f>
        <v>38294.002800000002</v>
      </c>
      <c r="AM152" s="589">
        <f>AM107*Index_운영!AM83*Index_운영!AM127*Index_운영!AM303</f>
        <v>38294.002800000002</v>
      </c>
      <c r="AN152" s="589">
        <f>AN107*Index_운영!AN83*Index_운영!AN127*Index_운영!AN303</f>
        <v>38294.002800000002</v>
      </c>
      <c r="AO152" s="589">
        <f>AO107*Index_운영!AO83*Index_운영!AO127*Index_운영!AO303</f>
        <v>38294.002800000002</v>
      </c>
      <c r="AP152" s="589">
        <f>AP107*Index_운영!AP83*Index_운영!AP127*Index_운영!AP303</f>
        <v>0</v>
      </c>
      <c r="AQ152" s="589">
        <f>AQ107*Index_운영!AQ83*Index_운영!AQ127*Index_운영!AQ303</f>
        <v>39059.882856000004</v>
      </c>
      <c r="AR152" s="589">
        <f>AR107*Index_운영!AR83*Index_운영!AR127*Index_운영!AR303</f>
        <v>39059.882856000004</v>
      </c>
      <c r="AS152" s="589">
        <f>AS107*Index_운영!AS83*Index_운영!AS127*Index_운영!AS303</f>
        <v>39059.882856000004</v>
      </c>
      <c r="AT152" s="589">
        <f>AT107*Index_운영!AT83*Index_운영!AT127*Index_운영!AT303</f>
        <v>39059.882856000004</v>
      </c>
      <c r="AU152" s="589">
        <f>AU107*Index_운영!AU83*Index_운영!AU127*Index_운영!AU303</f>
        <v>39059.882856000004</v>
      </c>
      <c r="AV152" s="589">
        <f>AV107*Index_운영!AV83*Index_운영!AV127*Index_운영!AV303</f>
        <v>0</v>
      </c>
      <c r="AW152" s="589">
        <f>AW107*Index_운영!AW83*Index_운영!AW127*Index_운영!AW303</f>
        <v>39059.882856000004</v>
      </c>
      <c r="AX152" s="589">
        <f>AX107*Index_운영!AX83*Index_운영!AX127*Index_운영!AX303</f>
        <v>39059.882856000004</v>
      </c>
      <c r="AY152" s="589">
        <f>AY107*Index_운영!AY83*Index_운영!AY127*Index_운영!AY303</f>
        <v>39059.882856000004</v>
      </c>
      <c r="AZ152" s="589">
        <f>AZ107*Index_운영!AZ83*Index_운영!AZ127*Index_운영!AZ303</f>
        <v>39059.882856000004</v>
      </c>
      <c r="BA152" s="589">
        <f>BA107*Index_운영!BA83*Index_운영!BA127*Index_운영!BA303</f>
        <v>39059.882856000004</v>
      </c>
      <c r="BB152" s="589">
        <f>BB107*Index_운영!BB83*Index_운영!BB127*Index_운영!BB303</f>
        <v>0</v>
      </c>
      <c r="BC152" s="589">
        <f>BC107*Index_운영!BC83*Index_운영!BC127*Index_운영!BC303</f>
        <v>39841.080513120003</v>
      </c>
      <c r="BD152" s="589">
        <f>BD107*Index_운영!BD83*Index_운영!BD127*Index_운영!BD303</f>
        <v>39841.080513120003</v>
      </c>
      <c r="BE152" s="589">
        <f>BE107*Index_운영!BE83*Index_운영!BE127*Index_운영!BE303</f>
        <v>39841.080513120003</v>
      </c>
      <c r="BF152" s="589">
        <f>BF107*Index_운영!BF83*Index_운영!BF127*Index_운영!BF303</f>
        <v>39841.080513120003</v>
      </c>
      <c r="BG152" s="589">
        <f>BG107*Index_운영!BG83*Index_운영!BG127*Index_운영!BG303</f>
        <v>39841.080513120003</v>
      </c>
      <c r="BH152" s="589">
        <f>BH107*Index_운영!BH83*Index_운영!BH127*Index_운영!BH303</f>
        <v>0</v>
      </c>
      <c r="BI152" s="589">
        <f>BI107*Index_운영!BI83*Index_운영!BI127*Index_운영!BI303</f>
        <v>39841.080513120003</v>
      </c>
      <c r="BJ152" s="589">
        <f>BJ107*Index_운영!BJ83*Index_운영!BJ127*Index_운영!BJ303</f>
        <v>39841.080513120003</v>
      </c>
      <c r="BK152" s="589">
        <f>BK107*Index_운영!BK83*Index_운영!BK127*Index_운영!BK303</f>
        <v>39841.080513120003</v>
      </c>
      <c r="BL152" s="589">
        <f>BL107*Index_운영!BL83*Index_운영!BL127*Index_운영!BL303</f>
        <v>39841.080513120003</v>
      </c>
      <c r="BM152" s="589">
        <f>BM107*Index_운영!BM83*Index_운영!BM127*Index_운영!BM303</f>
        <v>39841.080513120003</v>
      </c>
      <c r="BN152" s="589">
        <f>BN107*Index_운영!BN83*Index_운영!BN127*Index_운영!BN303</f>
        <v>0</v>
      </c>
      <c r="BO152" s="589">
        <f>BO107*Index_운영!BO83*Index_운영!BO127*Index_운영!BO303</f>
        <v>40637.902123382402</v>
      </c>
      <c r="BP152" s="589">
        <f>BP107*Index_운영!BP83*Index_운영!BP127*Index_운영!BP303</f>
        <v>40637.902123382402</v>
      </c>
      <c r="BQ152" s="589">
        <f>BQ107*Index_운영!BQ83*Index_운영!BQ127*Index_운영!BQ303</f>
        <v>40637.902123382402</v>
      </c>
      <c r="BR152" s="589">
        <f>BR107*Index_운영!BR83*Index_운영!BR127*Index_운영!BR303</f>
        <v>40637.902123382402</v>
      </c>
      <c r="BS152" s="589">
        <f>BS107*Index_운영!BS83*Index_운영!BS127*Index_운영!BS303</f>
        <v>40637.902123382402</v>
      </c>
      <c r="BT152" s="589">
        <f>BT107*Index_운영!BT83*Index_운영!BT127*Index_운영!BT303</f>
        <v>0</v>
      </c>
      <c r="BU152" s="589">
        <f>BU107*Index_운영!BU83*Index_운영!BU127*Index_운영!BU303</f>
        <v>40637.902123382402</v>
      </c>
      <c r="BV152" s="589">
        <f>BV107*Index_운영!BV83*Index_운영!BV127*Index_운영!BV303</f>
        <v>40637.902123382402</v>
      </c>
      <c r="BW152" s="589">
        <f>BW107*Index_운영!BW83*Index_운영!BW127*Index_운영!BW303</f>
        <v>40637.902123382402</v>
      </c>
      <c r="BX152" s="589">
        <f>BX107*Index_운영!BX83*Index_운영!BX127*Index_운영!BX303</f>
        <v>40637.902123382402</v>
      </c>
      <c r="BY152" s="589">
        <f>BY107*Index_운영!BY83*Index_운영!BY127*Index_운영!BY303</f>
        <v>40637.902123382402</v>
      </c>
      <c r="BZ152" s="589">
        <f>BZ107*Index_운영!BZ83*Index_운영!BZ127*Index_운영!BZ303</f>
        <v>0</v>
      </c>
      <c r="CA152" s="589">
        <f>CA107*Index_운영!CA83*Index_운영!CA127*Index_운영!CA303</f>
        <v>0</v>
      </c>
      <c r="CB152" s="589">
        <f>CB107*Index_운영!CB83*Index_운영!CB127*Index_운영!CB303</f>
        <v>0</v>
      </c>
      <c r="CC152" s="589">
        <f>CC107*Index_운영!CC83*Index_운영!CC127*Index_운영!CC303</f>
        <v>0</v>
      </c>
      <c r="CD152" s="589">
        <f>CD107*Index_운영!CD83*Index_운영!CD127*Index_운영!CD303</f>
        <v>0</v>
      </c>
      <c r="CE152" s="589">
        <f>CE107*Index_운영!CE83*Index_운영!CE127*Index_운영!CE303</f>
        <v>0</v>
      </c>
      <c r="CF152" s="589">
        <f>CF107*Index_운영!CF83*Index_운영!CF127*Index_운영!CF303</f>
        <v>0</v>
      </c>
      <c r="CG152" s="589">
        <f>CG107*Index_운영!CG83*Index_운영!CG127*Index_운영!CG303</f>
        <v>0</v>
      </c>
      <c r="CH152" s="589">
        <f>CH107*Index_운영!CH83*Index_운영!CH127*Index_운영!CH303</f>
        <v>0</v>
      </c>
      <c r="CI152" s="589">
        <f>CI107*Index_운영!CI83*Index_운영!CI127*Index_운영!CI303</f>
        <v>0</v>
      </c>
      <c r="CJ152" s="589">
        <f>CJ107*Index_운영!CJ83*Index_운영!CJ127*Index_운영!CJ303</f>
        <v>0</v>
      </c>
      <c r="CK152" s="589">
        <f>CK107*Index_운영!CK83*Index_운영!CK127*Index_운영!CK303</f>
        <v>0</v>
      </c>
      <c r="CL152" s="589">
        <f>CL107*Index_운영!CL83*Index_운영!CL127*Index_운영!CL303</f>
        <v>0</v>
      </c>
      <c r="CM152" s="589">
        <f>CM107*Index_운영!CM83*Index_운영!CM127*Index_운영!CM303</f>
        <v>0</v>
      </c>
      <c r="CN152" s="589">
        <f>CN107*Index_운영!CN83*Index_운영!CN127*Index_운영!CN303</f>
        <v>0</v>
      </c>
      <c r="CO152" s="589">
        <f>CO107*Index_운영!CO83*Index_운영!CO127*Index_운영!CO303</f>
        <v>0</v>
      </c>
      <c r="CP152" s="589">
        <f>CP107*Index_운영!CP83*Index_운영!CP127*Index_운영!CP303</f>
        <v>0</v>
      </c>
      <c r="CQ152" s="589">
        <f>CQ107*Index_운영!CQ83*Index_운영!CQ127*Index_운영!CQ303</f>
        <v>0</v>
      </c>
      <c r="CR152" s="589">
        <f>CR107*Index_운영!CR83*Index_운영!CR127*Index_운영!CR303</f>
        <v>0</v>
      </c>
      <c r="CS152" s="589">
        <f>CS107*Index_운영!CS83*Index_운영!CS127*Index_운영!CS303</f>
        <v>0</v>
      </c>
      <c r="CT152" s="589">
        <f>CT107*Index_운영!CT83*Index_운영!CT127*Index_운영!CT303</f>
        <v>0</v>
      </c>
      <c r="CU152" s="589">
        <f>CU107*Index_운영!CU83*Index_운영!CU127*Index_운영!CU303</f>
        <v>0</v>
      </c>
      <c r="CV152" s="589">
        <f>CV107*Index_운영!CV83*Index_운영!CV127*Index_운영!CV303</f>
        <v>0</v>
      </c>
      <c r="CW152" s="589">
        <f>CW107*Index_운영!CW83*Index_운영!CW127*Index_운영!CW303</f>
        <v>0</v>
      </c>
      <c r="CX152" s="589">
        <f>CX107*Index_운영!CX83*Index_운영!CX127*Index_운영!CX303</f>
        <v>0</v>
      </c>
      <c r="CY152" s="589">
        <f>CY107*Index_운영!CY83*Index_운영!CY127*Index_운영!CY303</f>
        <v>0</v>
      </c>
      <c r="CZ152" s="589">
        <f>CZ107*Index_운영!CZ83*Index_운영!CZ127*Index_운영!CZ303</f>
        <v>0</v>
      </c>
      <c r="DA152" s="589">
        <f>DA107*Index_운영!DA83*Index_운영!DA127*Index_운영!DA303</f>
        <v>0</v>
      </c>
      <c r="DB152" s="589">
        <f>DB107*Index_운영!DB83*Index_운영!DB127*Index_운영!DB303</f>
        <v>0</v>
      </c>
      <c r="DC152" s="589">
        <f>DC107*Index_운영!DC83*Index_운영!DC127*Index_운영!DC303</f>
        <v>0</v>
      </c>
      <c r="DD152" s="589">
        <f>DD107*Index_운영!DD83*Index_운영!DD127*Index_운영!DD303</f>
        <v>0</v>
      </c>
      <c r="DE152" s="589">
        <f>DE107*Index_운영!DE83*Index_운영!DE127*Index_운영!DE303</f>
        <v>0</v>
      </c>
      <c r="DF152" s="589">
        <f>DF107*Index_운영!DF83*Index_운영!DF127*Index_운영!DF303</f>
        <v>0</v>
      </c>
      <c r="DG152" s="589">
        <f>DG107*Index_운영!DG83*Index_운영!DG127*Index_운영!DG303</f>
        <v>0</v>
      </c>
      <c r="DH152" s="589">
        <f>DH107*Index_운영!DH83*Index_운영!DH127*Index_운영!DH303</f>
        <v>0</v>
      </c>
      <c r="DI152" s="589">
        <f>DI107*Index_운영!DI83*Index_운영!DI127*Index_운영!DI303</f>
        <v>0</v>
      </c>
      <c r="DJ152" s="589">
        <f>DJ107*Index_운영!DJ83*Index_운영!DJ127*Index_운영!DJ303</f>
        <v>0</v>
      </c>
      <c r="DK152" s="589">
        <f>DK107*Index_운영!DK83*Index_운영!DK127*Index_운영!DK303</f>
        <v>0</v>
      </c>
      <c r="DL152" s="589">
        <f>DL107*Index_운영!DL83*Index_운영!DL127*Index_운영!DL303</f>
        <v>0</v>
      </c>
      <c r="DM152" s="589">
        <f>DM107*Index_운영!DM83*Index_운영!DM127*Index_운영!DM303</f>
        <v>0</v>
      </c>
      <c r="DN152" s="589">
        <f>DN107*Index_운영!DN83*Index_운영!DN127*Index_운영!DN303</f>
        <v>0</v>
      </c>
      <c r="DO152" s="589">
        <f>DO107*Index_운영!DO83*Index_운영!DO127*Index_운영!DO303</f>
        <v>0</v>
      </c>
      <c r="DP152" s="589">
        <f>DP107*Index_운영!DP83*Index_운영!DP127*Index_운영!DP303</f>
        <v>0</v>
      </c>
      <c r="DQ152" s="589">
        <f>DQ107*Index_운영!DQ83*Index_운영!DQ127*Index_운영!DQ303</f>
        <v>0</v>
      </c>
      <c r="DR152" s="589">
        <f>DR107*Index_운영!DR83*Index_운영!DR127*Index_운영!DR303</f>
        <v>0</v>
      </c>
      <c r="DS152" s="589">
        <f>DS107*Index_운영!DS83*Index_운영!DS127*Index_운영!DS303</f>
        <v>0</v>
      </c>
      <c r="DT152" s="589">
        <f>DT107*Index_운영!DT83*Index_운영!DT127*Index_운영!DT303</f>
        <v>0</v>
      </c>
      <c r="DU152" s="589">
        <f>DU107*Index_운영!DU83*Index_운영!DU127*Index_운영!DU303</f>
        <v>0</v>
      </c>
      <c r="DV152" s="589">
        <f>DV107*Index_운영!DV83*Index_운영!DV127*Index_운영!DV303</f>
        <v>0</v>
      </c>
    </row>
    <row r="153" spans="1:126" s="464" customFormat="1" outlineLevel="1" x14ac:dyDescent="0.4">
      <c r="A153" s="736"/>
      <c r="B153" s="464" t="str">
        <f>'Rent Roll'!$B14</f>
        <v>지하1층</v>
      </c>
      <c r="C153" s="1219">
        <f>'Rent Roll'!$K14</f>
        <v>390.2</v>
      </c>
      <c r="D153" s="1239">
        <f>'Rent Roll'!$AM14</f>
        <v>2</v>
      </c>
      <c r="E153" s="1240">
        <f>'Rent Roll'!$AI14</f>
        <v>0</v>
      </c>
      <c r="F153" s="588">
        <f>F108*Index_운영!F84*Index_운영!F128*Index_운영!F304</f>
        <v>0</v>
      </c>
      <c r="G153" s="589">
        <f>G108*Index_운영!G84*Index_운영!G128*Index_운영!G304</f>
        <v>31216</v>
      </c>
      <c r="H153" s="589">
        <f>H108*Index_운영!H84*Index_운영!H128*Index_운영!H304</f>
        <v>31216</v>
      </c>
      <c r="I153" s="589">
        <f>I108*Index_운영!I84*Index_운영!I128*Index_운영!I304</f>
        <v>31216</v>
      </c>
      <c r="J153" s="589">
        <f>J108*Index_운영!J84*Index_운영!J128*Index_운영!J304</f>
        <v>31216</v>
      </c>
      <c r="K153" s="589">
        <f>K108*Index_운영!K84*Index_운영!K128*Index_운영!K304</f>
        <v>31216</v>
      </c>
      <c r="L153" s="589">
        <f>L108*Index_운영!L84*Index_운영!L128*Index_운영!L304</f>
        <v>0</v>
      </c>
      <c r="M153" s="589">
        <f>M108*Index_운영!M84*Index_운영!M128*Index_운영!M304</f>
        <v>31216</v>
      </c>
      <c r="N153" s="589">
        <f>N108*Index_운영!N84*Index_운영!N128*Index_운영!N304</f>
        <v>31216</v>
      </c>
      <c r="O153" s="589">
        <f>O108*Index_운영!O84*Index_운영!O128*Index_운영!O304</f>
        <v>31216</v>
      </c>
      <c r="P153" s="589">
        <f>P108*Index_운영!P84*Index_운영!P128*Index_운영!P304</f>
        <v>31216</v>
      </c>
      <c r="Q153" s="589">
        <f>Q108*Index_운영!Q84*Index_운영!Q128*Index_운영!Q304</f>
        <v>31216</v>
      </c>
      <c r="R153" s="589">
        <f>R108*Index_운영!R84*Index_운영!R128*Index_운영!R304</f>
        <v>0</v>
      </c>
      <c r="S153" s="589">
        <f>S108*Index_운영!S84*Index_운영!S128*Index_운영!S304</f>
        <v>31840.32</v>
      </c>
      <c r="T153" s="589">
        <f>T108*Index_운영!T84*Index_운영!T128*Index_운영!T304</f>
        <v>31840.32</v>
      </c>
      <c r="U153" s="589">
        <f>U108*Index_운영!U84*Index_운영!U128*Index_운영!U304</f>
        <v>31840.32</v>
      </c>
      <c r="V153" s="589">
        <f>V108*Index_운영!V84*Index_운영!V128*Index_운영!V304</f>
        <v>31840.32</v>
      </c>
      <c r="W153" s="589">
        <f>W108*Index_운영!W84*Index_운영!W128*Index_운영!W304</f>
        <v>31840.32</v>
      </c>
      <c r="X153" s="589">
        <f>X108*Index_운영!X84*Index_운영!X128*Index_운영!X304</f>
        <v>0</v>
      </c>
      <c r="Y153" s="589">
        <f>Y108*Index_운영!Y84*Index_운영!Y128*Index_운영!Y304</f>
        <v>31840.32</v>
      </c>
      <c r="Z153" s="589">
        <f>Z108*Index_운영!Z84*Index_운영!Z128*Index_운영!Z304</f>
        <v>31840.32</v>
      </c>
      <c r="AA153" s="589">
        <f>AA108*Index_운영!AA84*Index_운영!AA128*Index_운영!AA304</f>
        <v>31840.32</v>
      </c>
      <c r="AB153" s="589">
        <f>AB108*Index_운영!AB84*Index_운영!AB128*Index_운영!AB304</f>
        <v>31840.32</v>
      </c>
      <c r="AC153" s="589">
        <f>AC108*Index_운영!AC84*Index_운영!AC128*Index_운영!AC304</f>
        <v>31840.32</v>
      </c>
      <c r="AD153" s="589">
        <f>AD108*Index_운영!AD84*Index_운영!AD128*Index_운영!AD304</f>
        <v>0</v>
      </c>
      <c r="AE153" s="589">
        <f>AE108*Index_운영!AE84*Index_운영!AE128*Index_운영!AE304</f>
        <v>32477.126400000001</v>
      </c>
      <c r="AF153" s="589">
        <f>AF108*Index_운영!AF84*Index_운영!AF128*Index_운영!AF304</f>
        <v>32477.126400000001</v>
      </c>
      <c r="AG153" s="589">
        <f>AG108*Index_운영!AG84*Index_운영!AG128*Index_운영!AG304</f>
        <v>32477.126400000001</v>
      </c>
      <c r="AH153" s="589">
        <f>AH108*Index_운영!AH84*Index_운영!AH128*Index_운영!AH304</f>
        <v>32477.126400000001</v>
      </c>
      <c r="AI153" s="589">
        <f>AI108*Index_운영!AI84*Index_운영!AI128*Index_운영!AI304</f>
        <v>32477.126400000001</v>
      </c>
      <c r="AJ153" s="589">
        <f>AJ108*Index_운영!AJ84*Index_운영!AJ128*Index_운영!AJ304</f>
        <v>0</v>
      </c>
      <c r="AK153" s="589">
        <f>AK108*Index_운영!AK84*Index_운영!AK128*Index_운영!AK304</f>
        <v>32477.126400000001</v>
      </c>
      <c r="AL153" s="589">
        <f>AL108*Index_운영!AL84*Index_운영!AL128*Index_운영!AL304</f>
        <v>32477.126400000001</v>
      </c>
      <c r="AM153" s="589">
        <f>AM108*Index_운영!AM84*Index_운영!AM128*Index_운영!AM304</f>
        <v>32477.126400000001</v>
      </c>
      <c r="AN153" s="589">
        <f>AN108*Index_운영!AN84*Index_운영!AN128*Index_운영!AN304</f>
        <v>32477.126400000001</v>
      </c>
      <c r="AO153" s="589">
        <f>AO108*Index_운영!AO84*Index_운영!AO128*Index_운영!AO304</f>
        <v>32477.126400000001</v>
      </c>
      <c r="AP153" s="589">
        <f>AP108*Index_운영!AP84*Index_운영!AP128*Index_운영!AP304</f>
        <v>0</v>
      </c>
      <c r="AQ153" s="589">
        <f>AQ108*Index_운영!AQ84*Index_운영!AQ128*Index_운영!AQ304</f>
        <v>33126.668927999999</v>
      </c>
      <c r="AR153" s="589">
        <f>AR108*Index_운영!AR84*Index_운영!AR128*Index_운영!AR304</f>
        <v>33126.668927999999</v>
      </c>
      <c r="AS153" s="589">
        <f>AS108*Index_운영!AS84*Index_운영!AS128*Index_운영!AS304</f>
        <v>33126.668927999999</v>
      </c>
      <c r="AT153" s="589">
        <f>AT108*Index_운영!AT84*Index_운영!AT128*Index_운영!AT304</f>
        <v>33126.668927999999</v>
      </c>
      <c r="AU153" s="589">
        <f>AU108*Index_운영!AU84*Index_운영!AU128*Index_운영!AU304</f>
        <v>33126.668927999999</v>
      </c>
      <c r="AV153" s="589">
        <f>AV108*Index_운영!AV84*Index_운영!AV128*Index_운영!AV304</f>
        <v>0</v>
      </c>
      <c r="AW153" s="589">
        <f>AW108*Index_운영!AW84*Index_운영!AW128*Index_운영!AW304</f>
        <v>33126.668927999999</v>
      </c>
      <c r="AX153" s="589">
        <f>AX108*Index_운영!AX84*Index_운영!AX128*Index_운영!AX304</f>
        <v>33126.668927999999</v>
      </c>
      <c r="AY153" s="589">
        <f>AY108*Index_운영!AY84*Index_운영!AY128*Index_운영!AY304</f>
        <v>33126.668927999999</v>
      </c>
      <c r="AZ153" s="589">
        <f>AZ108*Index_운영!AZ84*Index_운영!AZ128*Index_운영!AZ304</f>
        <v>33126.668927999999</v>
      </c>
      <c r="BA153" s="589">
        <f>BA108*Index_운영!BA84*Index_운영!BA128*Index_운영!BA304</f>
        <v>33126.668927999999</v>
      </c>
      <c r="BB153" s="589">
        <f>BB108*Index_운영!BB84*Index_운영!BB128*Index_운영!BB304</f>
        <v>0</v>
      </c>
      <c r="BC153" s="589">
        <f>BC108*Index_운영!BC84*Index_운영!BC128*Index_운영!BC304</f>
        <v>33789.202306560001</v>
      </c>
      <c r="BD153" s="589">
        <f>BD108*Index_운영!BD84*Index_운영!BD128*Index_운영!BD304</f>
        <v>33789.202306560001</v>
      </c>
      <c r="BE153" s="589">
        <f>BE108*Index_운영!BE84*Index_운영!BE128*Index_운영!BE304</f>
        <v>33789.202306560001</v>
      </c>
      <c r="BF153" s="589">
        <f>BF108*Index_운영!BF84*Index_운영!BF128*Index_운영!BF304</f>
        <v>33789.202306560001</v>
      </c>
      <c r="BG153" s="589">
        <f>BG108*Index_운영!BG84*Index_운영!BG128*Index_운영!BG304</f>
        <v>33789.202306560001</v>
      </c>
      <c r="BH153" s="589">
        <f>BH108*Index_운영!BH84*Index_운영!BH128*Index_운영!BH304</f>
        <v>0</v>
      </c>
      <c r="BI153" s="589">
        <f>BI108*Index_운영!BI84*Index_운영!BI128*Index_운영!BI304</f>
        <v>33789.202306560001</v>
      </c>
      <c r="BJ153" s="589">
        <f>BJ108*Index_운영!BJ84*Index_운영!BJ128*Index_운영!BJ304</f>
        <v>33789.202306560001</v>
      </c>
      <c r="BK153" s="589">
        <f>BK108*Index_운영!BK84*Index_운영!BK128*Index_운영!BK304</f>
        <v>33789.202306560001</v>
      </c>
      <c r="BL153" s="589">
        <f>BL108*Index_운영!BL84*Index_운영!BL128*Index_운영!BL304</f>
        <v>33789.202306560001</v>
      </c>
      <c r="BM153" s="589">
        <f>BM108*Index_운영!BM84*Index_운영!BM128*Index_운영!BM304</f>
        <v>33789.202306560001</v>
      </c>
      <c r="BN153" s="589">
        <f>BN108*Index_운영!BN84*Index_운영!BN128*Index_운영!BN304</f>
        <v>0</v>
      </c>
      <c r="BO153" s="589">
        <f>BO108*Index_운영!BO84*Index_운영!BO128*Index_운영!BO304</f>
        <v>34464.986352691201</v>
      </c>
      <c r="BP153" s="589">
        <f>BP108*Index_운영!BP84*Index_운영!BP128*Index_운영!BP304</f>
        <v>34464.986352691201</v>
      </c>
      <c r="BQ153" s="589">
        <f>BQ108*Index_운영!BQ84*Index_운영!BQ128*Index_운영!BQ304</f>
        <v>34464.986352691201</v>
      </c>
      <c r="BR153" s="589">
        <f>BR108*Index_운영!BR84*Index_운영!BR128*Index_운영!BR304</f>
        <v>34464.986352691201</v>
      </c>
      <c r="BS153" s="589">
        <f>BS108*Index_운영!BS84*Index_운영!BS128*Index_운영!BS304</f>
        <v>34464.986352691201</v>
      </c>
      <c r="BT153" s="589">
        <f>BT108*Index_운영!BT84*Index_운영!BT128*Index_운영!BT304</f>
        <v>0</v>
      </c>
      <c r="BU153" s="589">
        <f>BU108*Index_운영!BU84*Index_운영!BU128*Index_운영!BU304</f>
        <v>34464.986352691201</v>
      </c>
      <c r="BV153" s="589">
        <f>BV108*Index_운영!BV84*Index_운영!BV128*Index_운영!BV304</f>
        <v>34464.986352691201</v>
      </c>
      <c r="BW153" s="589">
        <f>BW108*Index_운영!BW84*Index_운영!BW128*Index_운영!BW304</f>
        <v>34464.986352691201</v>
      </c>
      <c r="BX153" s="589">
        <f>BX108*Index_운영!BX84*Index_운영!BX128*Index_운영!BX304</f>
        <v>34464.986352691201</v>
      </c>
      <c r="BY153" s="589">
        <f>BY108*Index_운영!BY84*Index_운영!BY128*Index_운영!BY304</f>
        <v>34464.986352691201</v>
      </c>
      <c r="BZ153" s="589">
        <f>BZ108*Index_운영!BZ84*Index_운영!BZ128*Index_운영!BZ304</f>
        <v>0</v>
      </c>
      <c r="CA153" s="589">
        <f>CA108*Index_운영!CA84*Index_운영!CA128*Index_운영!CA304</f>
        <v>0</v>
      </c>
      <c r="CB153" s="589">
        <f>CB108*Index_운영!CB84*Index_운영!CB128*Index_운영!CB304</f>
        <v>0</v>
      </c>
      <c r="CC153" s="589">
        <f>CC108*Index_운영!CC84*Index_운영!CC128*Index_운영!CC304</f>
        <v>0</v>
      </c>
      <c r="CD153" s="589">
        <f>CD108*Index_운영!CD84*Index_운영!CD128*Index_운영!CD304</f>
        <v>0</v>
      </c>
      <c r="CE153" s="589">
        <f>CE108*Index_운영!CE84*Index_운영!CE128*Index_운영!CE304</f>
        <v>0</v>
      </c>
      <c r="CF153" s="589">
        <f>CF108*Index_운영!CF84*Index_운영!CF128*Index_운영!CF304</f>
        <v>0</v>
      </c>
      <c r="CG153" s="589">
        <f>CG108*Index_운영!CG84*Index_운영!CG128*Index_운영!CG304</f>
        <v>0</v>
      </c>
      <c r="CH153" s="589">
        <f>CH108*Index_운영!CH84*Index_운영!CH128*Index_운영!CH304</f>
        <v>0</v>
      </c>
      <c r="CI153" s="589">
        <f>CI108*Index_운영!CI84*Index_운영!CI128*Index_운영!CI304</f>
        <v>0</v>
      </c>
      <c r="CJ153" s="589">
        <f>CJ108*Index_운영!CJ84*Index_운영!CJ128*Index_운영!CJ304</f>
        <v>0</v>
      </c>
      <c r="CK153" s="589">
        <f>CK108*Index_운영!CK84*Index_운영!CK128*Index_운영!CK304</f>
        <v>0</v>
      </c>
      <c r="CL153" s="589">
        <f>CL108*Index_운영!CL84*Index_운영!CL128*Index_운영!CL304</f>
        <v>0</v>
      </c>
      <c r="CM153" s="589">
        <f>CM108*Index_운영!CM84*Index_운영!CM128*Index_운영!CM304</f>
        <v>0</v>
      </c>
      <c r="CN153" s="589">
        <f>CN108*Index_운영!CN84*Index_운영!CN128*Index_운영!CN304</f>
        <v>0</v>
      </c>
      <c r="CO153" s="589">
        <f>CO108*Index_운영!CO84*Index_운영!CO128*Index_운영!CO304</f>
        <v>0</v>
      </c>
      <c r="CP153" s="589">
        <f>CP108*Index_운영!CP84*Index_운영!CP128*Index_운영!CP304</f>
        <v>0</v>
      </c>
      <c r="CQ153" s="589">
        <f>CQ108*Index_운영!CQ84*Index_운영!CQ128*Index_운영!CQ304</f>
        <v>0</v>
      </c>
      <c r="CR153" s="589">
        <f>CR108*Index_운영!CR84*Index_운영!CR128*Index_운영!CR304</f>
        <v>0</v>
      </c>
      <c r="CS153" s="589">
        <f>CS108*Index_운영!CS84*Index_운영!CS128*Index_운영!CS304</f>
        <v>0</v>
      </c>
      <c r="CT153" s="589">
        <f>CT108*Index_운영!CT84*Index_운영!CT128*Index_운영!CT304</f>
        <v>0</v>
      </c>
      <c r="CU153" s="589">
        <f>CU108*Index_운영!CU84*Index_운영!CU128*Index_운영!CU304</f>
        <v>0</v>
      </c>
      <c r="CV153" s="589">
        <f>CV108*Index_운영!CV84*Index_운영!CV128*Index_운영!CV304</f>
        <v>0</v>
      </c>
      <c r="CW153" s="589">
        <f>CW108*Index_운영!CW84*Index_운영!CW128*Index_운영!CW304</f>
        <v>0</v>
      </c>
      <c r="CX153" s="589">
        <f>CX108*Index_운영!CX84*Index_운영!CX128*Index_운영!CX304</f>
        <v>0</v>
      </c>
      <c r="CY153" s="589">
        <f>CY108*Index_운영!CY84*Index_운영!CY128*Index_운영!CY304</f>
        <v>0</v>
      </c>
      <c r="CZ153" s="589">
        <f>CZ108*Index_운영!CZ84*Index_운영!CZ128*Index_운영!CZ304</f>
        <v>0</v>
      </c>
      <c r="DA153" s="589">
        <f>DA108*Index_운영!DA84*Index_운영!DA128*Index_운영!DA304</f>
        <v>0</v>
      </c>
      <c r="DB153" s="589">
        <f>DB108*Index_운영!DB84*Index_운영!DB128*Index_운영!DB304</f>
        <v>0</v>
      </c>
      <c r="DC153" s="589">
        <f>DC108*Index_운영!DC84*Index_운영!DC128*Index_운영!DC304</f>
        <v>0</v>
      </c>
      <c r="DD153" s="589">
        <f>DD108*Index_운영!DD84*Index_운영!DD128*Index_운영!DD304</f>
        <v>0</v>
      </c>
      <c r="DE153" s="589">
        <f>DE108*Index_운영!DE84*Index_운영!DE128*Index_운영!DE304</f>
        <v>0</v>
      </c>
      <c r="DF153" s="589">
        <f>DF108*Index_운영!DF84*Index_운영!DF128*Index_운영!DF304</f>
        <v>0</v>
      </c>
      <c r="DG153" s="589">
        <f>DG108*Index_운영!DG84*Index_운영!DG128*Index_운영!DG304</f>
        <v>0</v>
      </c>
      <c r="DH153" s="589">
        <f>DH108*Index_운영!DH84*Index_운영!DH128*Index_운영!DH304</f>
        <v>0</v>
      </c>
      <c r="DI153" s="589">
        <f>DI108*Index_운영!DI84*Index_운영!DI128*Index_운영!DI304</f>
        <v>0</v>
      </c>
      <c r="DJ153" s="589">
        <f>DJ108*Index_운영!DJ84*Index_운영!DJ128*Index_운영!DJ304</f>
        <v>0</v>
      </c>
      <c r="DK153" s="589">
        <f>DK108*Index_운영!DK84*Index_운영!DK128*Index_운영!DK304</f>
        <v>0</v>
      </c>
      <c r="DL153" s="589">
        <f>DL108*Index_운영!DL84*Index_운영!DL128*Index_운영!DL304</f>
        <v>0</v>
      </c>
      <c r="DM153" s="589">
        <f>DM108*Index_운영!DM84*Index_운영!DM128*Index_운영!DM304</f>
        <v>0</v>
      </c>
      <c r="DN153" s="589">
        <f>DN108*Index_운영!DN84*Index_운영!DN128*Index_운영!DN304</f>
        <v>0</v>
      </c>
      <c r="DO153" s="589">
        <f>DO108*Index_운영!DO84*Index_운영!DO128*Index_운영!DO304</f>
        <v>0</v>
      </c>
      <c r="DP153" s="589">
        <f>DP108*Index_운영!DP84*Index_운영!DP128*Index_운영!DP304</f>
        <v>0</v>
      </c>
      <c r="DQ153" s="589">
        <f>DQ108*Index_운영!DQ84*Index_운영!DQ128*Index_운영!DQ304</f>
        <v>0</v>
      </c>
      <c r="DR153" s="589">
        <f>DR108*Index_운영!DR84*Index_운영!DR128*Index_운영!DR304</f>
        <v>0</v>
      </c>
      <c r="DS153" s="589">
        <f>DS108*Index_운영!DS84*Index_운영!DS128*Index_운영!DS304</f>
        <v>0</v>
      </c>
      <c r="DT153" s="589">
        <f>DT108*Index_운영!DT84*Index_운영!DT128*Index_운영!DT304</f>
        <v>0</v>
      </c>
      <c r="DU153" s="589">
        <f>DU108*Index_운영!DU84*Index_운영!DU128*Index_운영!DU304</f>
        <v>0</v>
      </c>
      <c r="DV153" s="589">
        <f>DV108*Index_운영!DV84*Index_운영!DV128*Index_운영!DV304</f>
        <v>0</v>
      </c>
    </row>
    <row r="154" spans="1:126" s="464" customFormat="1" outlineLevel="1" x14ac:dyDescent="0.4">
      <c r="A154" s="736"/>
      <c r="B154" s="464">
        <f>'Rent Roll'!$B15</f>
        <v>0</v>
      </c>
      <c r="C154" s="1219">
        <f>'Rent Roll'!$K15</f>
        <v>0</v>
      </c>
      <c r="D154" s="1239">
        <f>'Rent Roll'!$AM15</f>
        <v>0</v>
      </c>
      <c r="E154" s="1240">
        <f>'Rent Roll'!$AI15</f>
        <v>0</v>
      </c>
      <c r="F154" s="588">
        <f>F109*Index_운영!F85*Index_운영!F129*Index_운영!F305</f>
        <v>0</v>
      </c>
      <c r="G154" s="589">
        <f>G109*Index_운영!G85*Index_운영!G129*Index_운영!G305</f>
        <v>0</v>
      </c>
      <c r="H154" s="589">
        <f>H109*Index_운영!H85*Index_운영!H129*Index_운영!H305</f>
        <v>0</v>
      </c>
      <c r="I154" s="589">
        <f>I109*Index_운영!I85*Index_운영!I129*Index_운영!I305</f>
        <v>0</v>
      </c>
      <c r="J154" s="589">
        <f>J109*Index_운영!J85*Index_운영!J129*Index_운영!J305</f>
        <v>0</v>
      </c>
      <c r="K154" s="589">
        <f>K109*Index_운영!K85*Index_운영!K129*Index_운영!K305</f>
        <v>0</v>
      </c>
      <c r="L154" s="589">
        <f>L109*Index_운영!L85*Index_운영!L129*Index_운영!L305</f>
        <v>0</v>
      </c>
      <c r="M154" s="589">
        <f>M109*Index_운영!M85*Index_운영!M129*Index_운영!M305</f>
        <v>0</v>
      </c>
      <c r="N154" s="589">
        <f>N109*Index_운영!N85*Index_운영!N129*Index_운영!N305</f>
        <v>0</v>
      </c>
      <c r="O154" s="589">
        <f>O109*Index_운영!O85*Index_운영!O129*Index_운영!O305</f>
        <v>0</v>
      </c>
      <c r="P154" s="589">
        <f>P109*Index_운영!P85*Index_운영!P129*Index_운영!P305</f>
        <v>0</v>
      </c>
      <c r="Q154" s="589">
        <f>Q109*Index_운영!Q85*Index_운영!Q129*Index_운영!Q305</f>
        <v>0</v>
      </c>
      <c r="R154" s="589">
        <f>R109*Index_운영!R85*Index_운영!R129*Index_운영!R305</f>
        <v>0</v>
      </c>
      <c r="S154" s="589">
        <f>S109*Index_운영!S85*Index_운영!S129*Index_운영!S305</f>
        <v>0</v>
      </c>
      <c r="T154" s="589">
        <f>T109*Index_운영!T85*Index_운영!T129*Index_운영!T305</f>
        <v>0</v>
      </c>
      <c r="U154" s="589">
        <f>U109*Index_운영!U85*Index_운영!U129*Index_운영!U305</f>
        <v>0</v>
      </c>
      <c r="V154" s="589">
        <f>V109*Index_운영!V85*Index_운영!V129*Index_운영!V305</f>
        <v>0</v>
      </c>
      <c r="W154" s="589">
        <f>W109*Index_운영!W85*Index_운영!W129*Index_운영!W305</f>
        <v>0</v>
      </c>
      <c r="X154" s="589">
        <f>X109*Index_운영!X85*Index_운영!X129*Index_운영!X305</f>
        <v>0</v>
      </c>
      <c r="Y154" s="589">
        <f>Y109*Index_운영!Y85*Index_운영!Y129*Index_운영!Y305</f>
        <v>0</v>
      </c>
      <c r="Z154" s="589">
        <f>Z109*Index_운영!Z85*Index_운영!Z129*Index_운영!Z305</f>
        <v>0</v>
      </c>
      <c r="AA154" s="589">
        <f>AA109*Index_운영!AA85*Index_운영!AA129*Index_운영!AA305</f>
        <v>0</v>
      </c>
      <c r="AB154" s="589">
        <f>AB109*Index_운영!AB85*Index_운영!AB129*Index_운영!AB305</f>
        <v>0</v>
      </c>
      <c r="AC154" s="589">
        <f>AC109*Index_운영!AC85*Index_운영!AC129*Index_운영!AC305</f>
        <v>0</v>
      </c>
      <c r="AD154" s="589">
        <f>AD109*Index_운영!AD85*Index_운영!AD129*Index_운영!AD305</f>
        <v>0</v>
      </c>
      <c r="AE154" s="589">
        <f>AE109*Index_운영!AE85*Index_운영!AE129*Index_운영!AE305</f>
        <v>0</v>
      </c>
      <c r="AF154" s="589">
        <f>AF109*Index_운영!AF85*Index_운영!AF129*Index_운영!AF305</f>
        <v>0</v>
      </c>
      <c r="AG154" s="589">
        <f>AG109*Index_운영!AG85*Index_운영!AG129*Index_운영!AG305</f>
        <v>0</v>
      </c>
      <c r="AH154" s="589">
        <f>AH109*Index_운영!AH85*Index_운영!AH129*Index_운영!AH305</f>
        <v>0</v>
      </c>
      <c r="AI154" s="589">
        <f>AI109*Index_운영!AI85*Index_운영!AI129*Index_운영!AI305</f>
        <v>0</v>
      </c>
      <c r="AJ154" s="589">
        <f>AJ109*Index_운영!AJ85*Index_운영!AJ129*Index_운영!AJ305</f>
        <v>0</v>
      </c>
      <c r="AK154" s="589">
        <f>AK109*Index_운영!AK85*Index_운영!AK129*Index_운영!AK305</f>
        <v>0</v>
      </c>
      <c r="AL154" s="589">
        <f>AL109*Index_운영!AL85*Index_운영!AL129*Index_운영!AL305</f>
        <v>0</v>
      </c>
      <c r="AM154" s="589">
        <f>AM109*Index_운영!AM85*Index_운영!AM129*Index_운영!AM305</f>
        <v>0</v>
      </c>
      <c r="AN154" s="589">
        <f>AN109*Index_운영!AN85*Index_운영!AN129*Index_운영!AN305</f>
        <v>0</v>
      </c>
      <c r="AO154" s="589">
        <f>AO109*Index_운영!AO85*Index_운영!AO129*Index_운영!AO305</f>
        <v>0</v>
      </c>
      <c r="AP154" s="589">
        <f>AP109*Index_운영!AP85*Index_운영!AP129*Index_운영!AP305</f>
        <v>0</v>
      </c>
      <c r="AQ154" s="589">
        <f>AQ109*Index_운영!AQ85*Index_운영!AQ129*Index_운영!AQ305</f>
        <v>0</v>
      </c>
      <c r="AR154" s="589">
        <f>AR109*Index_운영!AR85*Index_운영!AR129*Index_운영!AR305</f>
        <v>0</v>
      </c>
      <c r="AS154" s="589">
        <f>AS109*Index_운영!AS85*Index_운영!AS129*Index_운영!AS305</f>
        <v>0</v>
      </c>
      <c r="AT154" s="589">
        <f>AT109*Index_운영!AT85*Index_운영!AT129*Index_운영!AT305</f>
        <v>0</v>
      </c>
      <c r="AU154" s="589">
        <f>AU109*Index_운영!AU85*Index_운영!AU129*Index_운영!AU305</f>
        <v>0</v>
      </c>
      <c r="AV154" s="589">
        <f>AV109*Index_운영!AV85*Index_운영!AV129*Index_운영!AV305</f>
        <v>0</v>
      </c>
      <c r="AW154" s="589">
        <f>AW109*Index_운영!AW85*Index_운영!AW129*Index_운영!AW305</f>
        <v>0</v>
      </c>
      <c r="AX154" s="589">
        <f>AX109*Index_운영!AX85*Index_운영!AX129*Index_운영!AX305</f>
        <v>0</v>
      </c>
      <c r="AY154" s="589">
        <f>AY109*Index_운영!AY85*Index_운영!AY129*Index_운영!AY305</f>
        <v>0</v>
      </c>
      <c r="AZ154" s="589">
        <f>AZ109*Index_운영!AZ85*Index_운영!AZ129*Index_운영!AZ305</f>
        <v>0</v>
      </c>
      <c r="BA154" s="589">
        <f>BA109*Index_운영!BA85*Index_운영!BA129*Index_운영!BA305</f>
        <v>0</v>
      </c>
      <c r="BB154" s="589">
        <f>BB109*Index_운영!BB85*Index_운영!BB129*Index_운영!BB305</f>
        <v>0</v>
      </c>
      <c r="BC154" s="589">
        <f>BC109*Index_운영!BC85*Index_운영!BC129*Index_운영!BC305</f>
        <v>0</v>
      </c>
      <c r="BD154" s="589">
        <f>BD109*Index_운영!BD85*Index_운영!BD129*Index_운영!BD305</f>
        <v>0</v>
      </c>
      <c r="BE154" s="589">
        <f>BE109*Index_운영!BE85*Index_운영!BE129*Index_운영!BE305</f>
        <v>0</v>
      </c>
      <c r="BF154" s="589">
        <f>BF109*Index_운영!BF85*Index_운영!BF129*Index_운영!BF305</f>
        <v>0</v>
      </c>
      <c r="BG154" s="589">
        <f>BG109*Index_운영!BG85*Index_운영!BG129*Index_운영!BG305</f>
        <v>0</v>
      </c>
      <c r="BH154" s="589">
        <f>BH109*Index_운영!BH85*Index_운영!BH129*Index_운영!BH305</f>
        <v>0</v>
      </c>
      <c r="BI154" s="589">
        <f>BI109*Index_운영!BI85*Index_운영!BI129*Index_운영!BI305</f>
        <v>0</v>
      </c>
      <c r="BJ154" s="589">
        <f>BJ109*Index_운영!BJ85*Index_운영!BJ129*Index_운영!BJ305</f>
        <v>0</v>
      </c>
      <c r="BK154" s="589">
        <f>BK109*Index_운영!BK85*Index_운영!BK129*Index_운영!BK305</f>
        <v>0</v>
      </c>
      <c r="BL154" s="589">
        <f>BL109*Index_운영!BL85*Index_운영!BL129*Index_운영!BL305</f>
        <v>0</v>
      </c>
      <c r="BM154" s="589">
        <f>BM109*Index_운영!BM85*Index_운영!BM129*Index_운영!BM305</f>
        <v>0</v>
      </c>
      <c r="BN154" s="589">
        <f>BN109*Index_운영!BN85*Index_운영!BN129*Index_운영!BN305</f>
        <v>0</v>
      </c>
      <c r="BO154" s="589">
        <f>BO109*Index_운영!BO85*Index_운영!BO129*Index_운영!BO305</f>
        <v>0</v>
      </c>
      <c r="BP154" s="589">
        <f>BP109*Index_운영!BP85*Index_운영!BP129*Index_운영!BP305</f>
        <v>0</v>
      </c>
      <c r="BQ154" s="589">
        <f>BQ109*Index_운영!BQ85*Index_운영!BQ129*Index_운영!BQ305</f>
        <v>0</v>
      </c>
      <c r="BR154" s="589">
        <f>BR109*Index_운영!BR85*Index_운영!BR129*Index_운영!BR305</f>
        <v>0</v>
      </c>
      <c r="BS154" s="589">
        <f>BS109*Index_운영!BS85*Index_운영!BS129*Index_운영!BS305</f>
        <v>0</v>
      </c>
      <c r="BT154" s="589">
        <f>BT109*Index_운영!BT85*Index_운영!BT129*Index_운영!BT305</f>
        <v>0</v>
      </c>
      <c r="BU154" s="589">
        <f>BU109*Index_운영!BU85*Index_운영!BU129*Index_운영!BU305</f>
        <v>0</v>
      </c>
      <c r="BV154" s="589">
        <f>BV109*Index_운영!BV85*Index_운영!BV129*Index_운영!BV305</f>
        <v>0</v>
      </c>
      <c r="BW154" s="589">
        <f>BW109*Index_운영!BW85*Index_운영!BW129*Index_운영!BW305</f>
        <v>0</v>
      </c>
      <c r="BX154" s="589">
        <f>BX109*Index_운영!BX85*Index_운영!BX129*Index_운영!BX305</f>
        <v>0</v>
      </c>
      <c r="BY154" s="589">
        <f>BY109*Index_운영!BY85*Index_운영!BY129*Index_운영!BY305</f>
        <v>0</v>
      </c>
      <c r="BZ154" s="589">
        <f>BZ109*Index_운영!BZ85*Index_운영!BZ129*Index_운영!BZ305</f>
        <v>0</v>
      </c>
      <c r="CA154" s="589">
        <f>CA109*Index_운영!CA85*Index_운영!CA129*Index_운영!CA305</f>
        <v>0</v>
      </c>
      <c r="CB154" s="589">
        <f>CB109*Index_운영!CB85*Index_운영!CB129*Index_운영!CB305</f>
        <v>0</v>
      </c>
      <c r="CC154" s="589">
        <f>CC109*Index_운영!CC85*Index_운영!CC129*Index_운영!CC305</f>
        <v>0</v>
      </c>
      <c r="CD154" s="589">
        <f>CD109*Index_운영!CD85*Index_운영!CD129*Index_운영!CD305</f>
        <v>0</v>
      </c>
      <c r="CE154" s="589">
        <f>CE109*Index_운영!CE85*Index_운영!CE129*Index_운영!CE305</f>
        <v>0</v>
      </c>
      <c r="CF154" s="589">
        <f>CF109*Index_운영!CF85*Index_운영!CF129*Index_운영!CF305</f>
        <v>0</v>
      </c>
      <c r="CG154" s="589">
        <f>CG109*Index_운영!CG85*Index_운영!CG129*Index_운영!CG305</f>
        <v>0</v>
      </c>
      <c r="CH154" s="589">
        <f>CH109*Index_운영!CH85*Index_운영!CH129*Index_운영!CH305</f>
        <v>0</v>
      </c>
      <c r="CI154" s="589">
        <f>CI109*Index_운영!CI85*Index_운영!CI129*Index_운영!CI305</f>
        <v>0</v>
      </c>
      <c r="CJ154" s="589">
        <f>CJ109*Index_운영!CJ85*Index_운영!CJ129*Index_운영!CJ305</f>
        <v>0</v>
      </c>
      <c r="CK154" s="589">
        <f>CK109*Index_운영!CK85*Index_운영!CK129*Index_운영!CK305</f>
        <v>0</v>
      </c>
      <c r="CL154" s="589">
        <f>CL109*Index_운영!CL85*Index_운영!CL129*Index_운영!CL305</f>
        <v>0</v>
      </c>
      <c r="CM154" s="589">
        <f>CM109*Index_운영!CM85*Index_운영!CM129*Index_운영!CM305</f>
        <v>0</v>
      </c>
      <c r="CN154" s="589">
        <f>CN109*Index_운영!CN85*Index_운영!CN129*Index_운영!CN305</f>
        <v>0</v>
      </c>
      <c r="CO154" s="589">
        <f>CO109*Index_운영!CO85*Index_운영!CO129*Index_운영!CO305</f>
        <v>0</v>
      </c>
      <c r="CP154" s="589">
        <f>CP109*Index_운영!CP85*Index_운영!CP129*Index_운영!CP305</f>
        <v>0</v>
      </c>
      <c r="CQ154" s="589">
        <f>CQ109*Index_운영!CQ85*Index_운영!CQ129*Index_운영!CQ305</f>
        <v>0</v>
      </c>
      <c r="CR154" s="589">
        <f>CR109*Index_운영!CR85*Index_운영!CR129*Index_운영!CR305</f>
        <v>0</v>
      </c>
      <c r="CS154" s="589">
        <f>CS109*Index_운영!CS85*Index_운영!CS129*Index_운영!CS305</f>
        <v>0</v>
      </c>
      <c r="CT154" s="589">
        <f>CT109*Index_운영!CT85*Index_운영!CT129*Index_운영!CT305</f>
        <v>0</v>
      </c>
      <c r="CU154" s="589">
        <f>CU109*Index_운영!CU85*Index_운영!CU129*Index_운영!CU305</f>
        <v>0</v>
      </c>
      <c r="CV154" s="589">
        <f>CV109*Index_운영!CV85*Index_운영!CV129*Index_운영!CV305</f>
        <v>0</v>
      </c>
      <c r="CW154" s="589">
        <f>CW109*Index_운영!CW85*Index_운영!CW129*Index_운영!CW305</f>
        <v>0</v>
      </c>
      <c r="CX154" s="589">
        <f>CX109*Index_운영!CX85*Index_운영!CX129*Index_운영!CX305</f>
        <v>0</v>
      </c>
      <c r="CY154" s="589">
        <f>CY109*Index_운영!CY85*Index_운영!CY129*Index_운영!CY305</f>
        <v>0</v>
      </c>
      <c r="CZ154" s="589">
        <f>CZ109*Index_운영!CZ85*Index_운영!CZ129*Index_운영!CZ305</f>
        <v>0</v>
      </c>
      <c r="DA154" s="589">
        <f>DA109*Index_운영!DA85*Index_운영!DA129*Index_운영!DA305</f>
        <v>0</v>
      </c>
      <c r="DB154" s="589">
        <f>DB109*Index_운영!DB85*Index_운영!DB129*Index_운영!DB305</f>
        <v>0</v>
      </c>
      <c r="DC154" s="589">
        <f>DC109*Index_운영!DC85*Index_운영!DC129*Index_운영!DC305</f>
        <v>0</v>
      </c>
      <c r="DD154" s="589">
        <f>DD109*Index_운영!DD85*Index_운영!DD129*Index_운영!DD305</f>
        <v>0</v>
      </c>
      <c r="DE154" s="589">
        <f>DE109*Index_운영!DE85*Index_운영!DE129*Index_운영!DE305</f>
        <v>0</v>
      </c>
      <c r="DF154" s="589">
        <f>DF109*Index_운영!DF85*Index_운영!DF129*Index_운영!DF305</f>
        <v>0</v>
      </c>
      <c r="DG154" s="589">
        <f>DG109*Index_운영!DG85*Index_운영!DG129*Index_운영!DG305</f>
        <v>0</v>
      </c>
      <c r="DH154" s="589">
        <f>DH109*Index_운영!DH85*Index_운영!DH129*Index_운영!DH305</f>
        <v>0</v>
      </c>
      <c r="DI154" s="589">
        <f>DI109*Index_운영!DI85*Index_운영!DI129*Index_운영!DI305</f>
        <v>0</v>
      </c>
      <c r="DJ154" s="589">
        <f>DJ109*Index_운영!DJ85*Index_운영!DJ129*Index_운영!DJ305</f>
        <v>0</v>
      </c>
      <c r="DK154" s="589">
        <f>DK109*Index_운영!DK85*Index_운영!DK129*Index_운영!DK305</f>
        <v>0</v>
      </c>
      <c r="DL154" s="589">
        <f>DL109*Index_운영!DL85*Index_운영!DL129*Index_운영!DL305</f>
        <v>0</v>
      </c>
      <c r="DM154" s="589">
        <f>DM109*Index_운영!DM85*Index_운영!DM129*Index_운영!DM305</f>
        <v>0</v>
      </c>
      <c r="DN154" s="589">
        <f>DN109*Index_운영!DN85*Index_운영!DN129*Index_운영!DN305</f>
        <v>0</v>
      </c>
      <c r="DO154" s="589">
        <f>DO109*Index_운영!DO85*Index_운영!DO129*Index_운영!DO305</f>
        <v>0</v>
      </c>
      <c r="DP154" s="589">
        <f>DP109*Index_운영!DP85*Index_운영!DP129*Index_운영!DP305</f>
        <v>0</v>
      </c>
      <c r="DQ154" s="589">
        <f>DQ109*Index_운영!DQ85*Index_운영!DQ129*Index_운영!DQ305</f>
        <v>0</v>
      </c>
      <c r="DR154" s="589">
        <f>DR109*Index_운영!DR85*Index_운영!DR129*Index_운영!DR305</f>
        <v>0</v>
      </c>
      <c r="DS154" s="589">
        <f>DS109*Index_운영!DS85*Index_운영!DS129*Index_운영!DS305</f>
        <v>0</v>
      </c>
      <c r="DT154" s="589">
        <f>DT109*Index_운영!DT85*Index_운영!DT129*Index_운영!DT305</f>
        <v>0</v>
      </c>
      <c r="DU154" s="589">
        <f>DU109*Index_운영!DU85*Index_운영!DU129*Index_운영!DU305</f>
        <v>0</v>
      </c>
      <c r="DV154" s="589">
        <f>DV109*Index_운영!DV85*Index_운영!DV129*Index_운영!DV305</f>
        <v>0</v>
      </c>
    </row>
    <row r="155" spans="1:126" s="464" customFormat="1" outlineLevel="1" x14ac:dyDescent="0.4">
      <c r="A155" s="736"/>
      <c r="B155" s="464">
        <f>'Rent Roll'!$B16</f>
        <v>0</v>
      </c>
      <c r="C155" s="1219">
        <f>'Rent Roll'!$K16</f>
        <v>0</v>
      </c>
      <c r="D155" s="1239">
        <f>'Rent Roll'!$AM16</f>
        <v>0</v>
      </c>
      <c r="E155" s="1240">
        <f>'Rent Roll'!$AI16</f>
        <v>0</v>
      </c>
      <c r="F155" s="588">
        <f>F110*Index_운영!F86*Index_운영!F130*Index_운영!F306</f>
        <v>0</v>
      </c>
      <c r="G155" s="589">
        <f>G110*Index_운영!G86*Index_운영!G130*Index_운영!G306</f>
        <v>0</v>
      </c>
      <c r="H155" s="589">
        <f>H110*Index_운영!H86*Index_운영!H130*Index_운영!H306</f>
        <v>0</v>
      </c>
      <c r="I155" s="589">
        <f>I110*Index_운영!I86*Index_운영!I130*Index_운영!I306</f>
        <v>0</v>
      </c>
      <c r="J155" s="589">
        <f>J110*Index_운영!J86*Index_운영!J130*Index_운영!J306</f>
        <v>0</v>
      </c>
      <c r="K155" s="589">
        <f>K110*Index_운영!K86*Index_운영!K130*Index_운영!K306</f>
        <v>0</v>
      </c>
      <c r="L155" s="589">
        <f>L110*Index_운영!L86*Index_운영!L130*Index_운영!L306</f>
        <v>0</v>
      </c>
      <c r="M155" s="589">
        <f>M110*Index_운영!M86*Index_운영!M130*Index_운영!M306</f>
        <v>0</v>
      </c>
      <c r="N155" s="589">
        <f>N110*Index_운영!N86*Index_운영!N130*Index_운영!N306</f>
        <v>0</v>
      </c>
      <c r="O155" s="589">
        <f>O110*Index_운영!O86*Index_운영!O130*Index_운영!O306</f>
        <v>0</v>
      </c>
      <c r="P155" s="589">
        <f>P110*Index_운영!P86*Index_운영!P130*Index_운영!P306</f>
        <v>0</v>
      </c>
      <c r="Q155" s="589">
        <f>Q110*Index_운영!Q86*Index_운영!Q130*Index_운영!Q306</f>
        <v>0</v>
      </c>
      <c r="R155" s="589">
        <f>R110*Index_운영!R86*Index_운영!R130*Index_운영!R306</f>
        <v>0</v>
      </c>
      <c r="S155" s="589">
        <f>S110*Index_운영!S86*Index_운영!S130*Index_운영!S306</f>
        <v>0</v>
      </c>
      <c r="T155" s="589">
        <f>T110*Index_운영!T86*Index_운영!T130*Index_운영!T306</f>
        <v>0</v>
      </c>
      <c r="U155" s="589">
        <f>U110*Index_운영!U86*Index_운영!U130*Index_운영!U306</f>
        <v>0</v>
      </c>
      <c r="V155" s="589">
        <f>V110*Index_운영!V86*Index_운영!V130*Index_운영!V306</f>
        <v>0</v>
      </c>
      <c r="W155" s="589">
        <f>W110*Index_운영!W86*Index_운영!W130*Index_운영!W306</f>
        <v>0</v>
      </c>
      <c r="X155" s="589">
        <f>X110*Index_운영!X86*Index_운영!X130*Index_운영!X306</f>
        <v>0</v>
      </c>
      <c r="Y155" s="589">
        <f>Y110*Index_운영!Y86*Index_운영!Y130*Index_운영!Y306</f>
        <v>0</v>
      </c>
      <c r="Z155" s="589">
        <f>Z110*Index_운영!Z86*Index_운영!Z130*Index_운영!Z306</f>
        <v>0</v>
      </c>
      <c r="AA155" s="589">
        <f>AA110*Index_운영!AA86*Index_운영!AA130*Index_운영!AA306</f>
        <v>0</v>
      </c>
      <c r="AB155" s="589">
        <f>AB110*Index_운영!AB86*Index_운영!AB130*Index_운영!AB306</f>
        <v>0</v>
      </c>
      <c r="AC155" s="589">
        <f>AC110*Index_운영!AC86*Index_운영!AC130*Index_운영!AC306</f>
        <v>0</v>
      </c>
      <c r="AD155" s="589">
        <f>AD110*Index_운영!AD86*Index_운영!AD130*Index_운영!AD306</f>
        <v>0</v>
      </c>
      <c r="AE155" s="589">
        <f>AE110*Index_운영!AE86*Index_운영!AE130*Index_운영!AE306</f>
        <v>0</v>
      </c>
      <c r="AF155" s="589">
        <f>AF110*Index_운영!AF86*Index_운영!AF130*Index_운영!AF306</f>
        <v>0</v>
      </c>
      <c r="AG155" s="589">
        <f>AG110*Index_운영!AG86*Index_운영!AG130*Index_운영!AG306</f>
        <v>0</v>
      </c>
      <c r="AH155" s="589">
        <f>AH110*Index_운영!AH86*Index_운영!AH130*Index_운영!AH306</f>
        <v>0</v>
      </c>
      <c r="AI155" s="589">
        <f>AI110*Index_운영!AI86*Index_운영!AI130*Index_운영!AI306</f>
        <v>0</v>
      </c>
      <c r="AJ155" s="589">
        <f>AJ110*Index_운영!AJ86*Index_운영!AJ130*Index_운영!AJ306</f>
        <v>0</v>
      </c>
      <c r="AK155" s="589">
        <f>AK110*Index_운영!AK86*Index_운영!AK130*Index_운영!AK306</f>
        <v>0</v>
      </c>
      <c r="AL155" s="589">
        <f>AL110*Index_운영!AL86*Index_운영!AL130*Index_운영!AL306</f>
        <v>0</v>
      </c>
      <c r="AM155" s="589">
        <f>AM110*Index_운영!AM86*Index_운영!AM130*Index_운영!AM306</f>
        <v>0</v>
      </c>
      <c r="AN155" s="589">
        <f>AN110*Index_운영!AN86*Index_운영!AN130*Index_운영!AN306</f>
        <v>0</v>
      </c>
      <c r="AO155" s="589">
        <f>AO110*Index_운영!AO86*Index_운영!AO130*Index_운영!AO306</f>
        <v>0</v>
      </c>
      <c r="AP155" s="589">
        <f>AP110*Index_운영!AP86*Index_운영!AP130*Index_운영!AP306</f>
        <v>0</v>
      </c>
      <c r="AQ155" s="589">
        <f>AQ110*Index_운영!AQ86*Index_운영!AQ130*Index_운영!AQ306</f>
        <v>0</v>
      </c>
      <c r="AR155" s="589">
        <f>AR110*Index_운영!AR86*Index_운영!AR130*Index_운영!AR306</f>
        <v>0</v>
      </c>
      <c r="AS155" s="589">
        <f>AS110*Index_운영!AS86*Index_운영!AS130*Index_운영!AS306</f>
        <v>0</v>
      </c>
      <c r="AT155" s="589">
        <f>AT110*Index_운영!AT86*Index_운영!AT130*Index_운영!AT306</f>
        <v>0</v>
      </c>
      <c r="AU155" s="589">
        <f>AU110*Index_운영!AU86*Index_운영!AU130*Index_운영!AU306</f>
        <v>0</v>
      </c>
      <c r="AV155" s="589">
        <f>AV110*Index_운영!AV86*Index_운영!AV130*Index_운영!AV306</f>
        <v>0</v>
      </c>
      <c r="AW155" s="589">
        <f>AW110*Index_운영!AW86*Index_운영!AW130*Index_운영!AW306</f>
        <v>0</v>
      </c>
      <c r="AX155" s="589">
        <f>AX110*Index_운영!AX86*Index_운영!AX130*Index_운영!AX306</f>
        <v>0</v>
      </c>
      <c r="AY155" s="589">
        <f>AY110*Index_운영!AY86*Index_운영!AY130*Index_운영!AY306</f>
        <v>0</v>
      </c>
      <c r="AZ155" s="589">
        <f>AZ110*Index_운영!AZ86*Index_운영!AZ130*Index_운영!AZ306</f>
        <v>0</v>
      </c>
      <c r="BA155" s="589">
        <f>BA110*Index_운영!BA86*Index_운영!BA130*Index_운영!BA306</f>
        <v>0</v>
      </c>
      <c r="BB155" s="589">
        <f>BB110*Index_운영!BB86*Index_운영!BB130*Index_운영!BB306</f>
        <v>0</v>
      </c>
      <c r="BC155" s="589">
        <f>BC110*Index_운영!BC86*Index_운영!BC130*Index_운영!BC306</f>
        <v>0</v>
      </c>
      <c r="BD155" s="589">
        <f>BD110*Index_운영!BD86*Index_운영!BD130*Index_운영!BD306</f>
        <v>0</v>
      </c>
      <c r="BE155" s="589">
        <f>BE110*Index_운영!BE86*Index_운영!BE130*Index_운영!BE306</f>
        <v>0</v>
      </c>
      <c r="BF155" s="589">
        <f>BF110*Index_운영!BF86*Index_운영!BF130*Index_운영!BF306</f>
        <v>0</v>
      </c>
      <c r="BG155" s="589">
        <f>BG110*Index_운영!BG86*Index_운영!BG130*Index_운영!BG306</f>
        <v>0</v>
      </c>
      <c r="BH155" s="589">
        <f>BH110*Index_운영!BH86*Index_운영!BH130*Index_운영!BH306</f>
        <v>0</v>
      </c>
      <c r="BI155" s="589">
        <f>BI110*Index_운영!BI86*Index_운영!BI130*Index_운영!BI306</f>
        <v>0</v>
      </c>
      <c r="BJ155" s="589">
        <f>BJ110*Index_운영!BJ86*Index_운영!BJ130*Index_운영!BJ306</f>
        <v>0</v>
      </c>
      <c r="BK155" s="589">
        <f>BK110*Index_운영!BK86*Index_운영!BK130*Index_운영!BK306</f>
        <v>0</v>
      </c>
      <c r="BL155" s="589">
        <f>BL110*Index_운영!BL86*Index_운영!BL130*Index_운영!BL306</f>
        <v>0</v>
      </c>
      <c r="BM155" s="589">
        <f>BM110*Index_운영!BM86*Index_운영!BM130*Index_운영!BM306</f>
        <v>0</v>
      </c>
      <c r="BN155" s="589">
        <f>BN110*Index_운영!BN86*Index_운영!BN130*Index_운영!BN306</f>
        <v>0</v>
      </c>
      <c r="BO155" s="589">
        <f>BO110*Index_운영!BO86*Index_운영!BO130*Index_운영!BO306</f>
        <v>0</v>
      </c>
      <c r="BP155" s="589">
        <f>BP110*Index_운영!BP86*Index_운영!BP130*Index_운영!BP306</f>
        <v>0</v>
      </c>
      <c r="BQ155" s="589">
        <f>BQ110*Index_운영!BQ86*Index_운영!BQ130*Index_운영!BQ306</f>
        <v>0</v>
      </c>
      <c r="BR155" s="589">
        <f>BR110*Index_운영!BR86*Index_운영!BR130*Index_운영!BR306</f>
        <v>0</v>
      </c>
      <c r="BS155" s="589">
        <f>BS110*Index_운영!BS86*Index_운영!BS130*Index_운영!BS306</f>
        <v>0</v>
      </c>
      <c r="BT155" s="589">
        <f>BT110*Index_운영!BT86*Index_운영!BT130*Index_운영!BT306</f>
        <v>0</v>
      </c>
      <c r="BU155" s="589">
        <f>BU110*Index_운영!BU86*Index_운영!BU130*Index_운영!BU306</f>
        <v>0</v>
      </c>
      <c r="BV155" s="589">
        <f>BV110*Index_운영!BV86*Index_운영!BV130*Index_운영!BV306</f>
        <v>0</v>
      </c>
      <c r="BW155" s="589">
        <f>BW110*Index_운영!BW86*Index_운영!BW130*Index_운영!BW306</f>
        <v>0</v>
      </c>
      <c r="BX155" s="589">
        <f>BX110*Index_운영!BX86*Index_운영!BX130*Index_운영!BX306</f>
        <v>0</v>
      </c>
      <c r="BY155" s="589">
        <f>BY110*Index_운영!BY86*Index_운영!BY130*Index_운영!BY306</f>
        <v>0</v>
      </c>
      <c r="BZ155" s="589">
        <f>BZ110*Index_운영!BZ86*Index_운영!BZ130*Index_운영!BZ306</f>
        <v>0</v>
      </c>
      <c r="CA155" s="589">
        <f>CA110*Index_운영!CA86*Index_운영!CA130*Index_운영!CA306</f>
        <v>0</v>
      </c>
      <c r="CB155" s="589">
        <f>CB110*Index_운영!CB86*Index_운영!CB130*Index_운영!CB306</f>
        <v>0</v>
      </c>
      <c r="CC155" s="589">
        <f>CC110*Index_운영!CC86*Index_운영!CC130*Index_운영!CC306</f>
        <v>0</v>
      </c>
      <c r="CD155" s="589">
        <f>CD110*Index_운영!CD86*Index_운영!CD130*Index_운영!CD306</f>
        <v>0</v>
      </c>
      <c r="CE155" s="589">
        <f>CE110*Index_운영!CE86*Index_운영!CE130*Index_운영!CE306</f>
        <v>0</v>
      </c>
      <c r="CF155" s="589">
        <f>CF110*Index_운영!CF86*Index_운영!CF130*Index_운영!CF306</f>
        <v>0</v>
      </c>
      <c r="CG155" s="589">
        <f>CG110*Index_운영!CG86*Index_운영!CG130*Index_운영!CG306</f>
        <v>0</v>
      </c>
      <c r="CH155" s="589">
        <f>CH110*Index_운영!CH86*Index_운영!CH130*Index_운영!CH306</f>
        <v>0</v>
      </c>
      <c r="CI155" s="589">
        <f>CI110*Index_운영!CI86*Index_운영!CI130*Index_운영!CI306</f>
        <v>0</v>
      </c>
      <c r="CJ155" s="589">
        <f>CJ110*Index_운영!CJ86*Index_운영!CJ130*Index_운영!CJ306</f>
        <v>0</v>
      </c>
      <c r="CK155" s="589">
        <f>CK110*Index_운영!CK86*Index_운영!CK130*Index_운영!CK306</f>
        <v>0</v>
      </c>
      <c r="CL155" s="589">
        <f>CL110*Index_운영!CL86*Index_운영!CL130*Index_운영!CL306</f>
        <v>0</v>
      </c>
      <c r="CM155" s="589">
        <f>CM110*Index_운영!CM86*Index_운영!CM130*Index_운영!CM306</f>
        <v>0</v>
      </c>
      <c r="CN155" s="589">
        <f>CN110*Index_운영!CN86*Index_운영!CN130*Index_운영!CN306</f>
        <v>0</v>
      </c>
      <c r="CO155" s="589">
        <f>CO110*Index_운영!CO86*Index_운영!CO130*Index_운영!CO306</f>
        <v>0</v>
      </c>
      <c r="CP155" s="589">
        <f>CP110*Index_운영!CP86*Index_운영!CP130*Index_운영!CP306</f>
        <v>0</v>
      </c>
      <c r="CQ155" s="589">
        <f>CQ110*Index_운영!CQ86*Index_운영!CQ130*Index_운영!CQ306</f>
        <v>0</v>
      </c>
      <c r="CR155" s="589">
        <f>CR110*Index_운영!CR86*Index_운영!CR130*Index_운영!CR306</f>
        <v>0</v>
      </c>
      <c r="CS155" s="589">
        <f>CS110*Index_운영!CS86*Index_운영!CS130*Index_운영!CS306</f>
        <v>0</v>
      </c>
      <c r="CT155" s="589">
        <f>CT110*Index_운영!CT86*Index_운영!CT130*Index_운영!CT306</f>
        <v>0</v>
      </c>
      <c r="CU155" s="589">
        <f>CU110*Index_운영!CU86*Index_운영!CU130*Index_운영!CU306</f>
        <v>0</v>
      </c>
      <c r="CV155" s="589">
        <f>CV110*Index_운영!CV86*Index_운영!CV130*Index_운영!CV306</f>
        <v>0</v>
      </c>
      <c r="CW155" s="589">
        <f>CW110*Index_운영!CW86*Index_운영!CW130*Index_운영!CW306</f>
        <v>0</v>
      </c>
      <c r="CX155" s="589">
        <f>CX110*Index_운영!CX86*Index_운영!CX130*Index_운영!CX306</f>
        <v>0</v>
      </c>
      <c r="CY155" s="589">
        <f>CY110*Index_운영!CY86*Index_운영!CY130*Index_운영!CY306</f>
        <v>0</v>
      </c>
      <c r="CZ155" s="589">
        <f>CZ110*Index_운영!CZ86*Index_운영!CZ130*Index_운영!CZ306</f>
        <v>0</v>
      </c>
      <c r="DA155" s="589">
        <f>DA110*Index_운영!DA86*Index_운영!DA130*Index_운영!DA306</f>
        <v>0</v>
      </c>
      <c r="DB155" s="589">
        <f>DB110*Index_운영!DB86*Index_운영!DB130*Index_운영!DB306</f>
        <v>0</v>
      </c>
      <c r="DC155" s="589">
        <f>DC110*Index_운영!DC86*Index_운영!DC130*Index_운영!DC306</f>
        <v>0</v>
      </c>
      <c r="DD155" s="589">
        <f>DD110*Index_운영!DD86*Index_운영!DD130*Index_운영!DD306</f>
        <v>0</v>
      </c>
      <c r="DE155" s="589">
        <f>DE110*Index_운영!DE86*Index_운영!DE130*Index_운영!DE306</f>
        <v>0</v>
      </c>
      <c r="DF155" s="589">
        <f>DF110*Index_운영!DF86*Index_운영!DF130*Index_운영!DF306</f>
        <v>0</v>
      </c>
      <c r="DG155" s="589">
        <f>DG110*Index_운영!DG86*Index_운영!DG130*Index_운영!DG306</f>
        <v>0</v>
      </c>
      <c r="DH155" s="589">
        <f>DH110*Index_운영!DH86*Index_운영!DH130*Index_운영!DH306</f>
        <v>0</v>
      </c>
      <c r="DI155" s="589">
        <f>DI110*Index_운영!DI86*Index_운영!DI130*Index_운영!DI306</f>
        <v>0</v>
      </c>
      <c r="DJ155" s="589">
        <f>DJ110*Index_운영!DJ86*Index_운영!DJ130*Index_운영!DJ306</f>
        <v>0</v>
      </c>
      <c r="DK155" s="589">
        <f>DK110*Index_운영!DK86*Index_운영!DK130*Index_운영!DK306</f>
        <v>0</v>
      </c>
      <c r="DL155" s="589">
        <f>DL110*Index_운영!DL86*Index_운영!DL130*Index_운영!DL306</f>
        <v>0</v>
      </c>
      <c r="DM155" s="589">
        <f>DM110*Index_운영!DM86*Index_운영!DM130*Index_운영!DM306</f>
        <v>0</v>
      </c>
      <c r="DN155" s="589">
        <f>DN110*Index_운영!DN86*Index_운영!DN130*Index_운영!DN306</f>
        <v>0</v>
      </c>
      <c r="DO155" s="589">
        <f>DO110*Index_운영!DO86*Index_운영!DO130*Index_운영!DO306</f>
        <v>0</v>
      </c>
      <c r="DP155" s="589">
        <f>DP110*Index_운영!DP86*Index_운영!DP130*Index_운영!DP306</f>
        <v>0</v>
      </c>
      <c r="DQ155" s="589">
        <f>DQ110*Index_운영!DQ86*Index_운영!DQ130*Index_운영!DQ306</f>
        <v>0</v>
      </c>
      <c r="DR155" s="589">
        <f>DR110*Index_운영!DR86*Index_운영!DR130*Index_운영!DR306</f>
        <v>0</v>
      </c>
      <c r="DS155" s="589">
        <f>DS110*Index_운영!DS86*Index_운영!DS130*Index_운영!DS306</f>
        <v>0</v>
      </c>
      <c r="DT155" s="589">
        <f>DT110*Index_운영!DT86*Index_운영!DT130*Index_운영!DT306</f>
        <v>0</v>
      </c>
      <c r="DU155" s="589">
        <f>DU110*Index_운영!DU86*Index_운영!DU130*Index_운영!DU306</f>
        <v>0</v>
      </c>
      <c r="DV155" s="589">
        <f>DV110*Index_운영!DV86*Index_운영!DV130*Index_운영!DV306</f>
        <v>0</v>
      </c>
    </row>
    <row r="156" spans="1:126" s="464" customFormat="1" outlineLevel="1" x14ac:dyDescent="0.4">
      <c r="A156" s="736"/>
      <c r="B156" s="464">
        <f>'Rent Roll'!$B17</f>
        <v>0</v>
      </c>
      <c r="C156" s="1219">
        <f>'Rent Roll'!$K17</f>
        <v>0</v>
      </c>
      <c r="D156" s="1239">
        <f>'Rent Roll'!$AM17</f>
        <v>0</v>
      </c>
      <c r="E156" s="1240">
        <f>'Rent Roll'!$AI17</f>
        <v>0</v>
      </c>
      <c r="F156" s="588">
        <f>F111*Index_운영!F87*Index_운영!F131*Index_운영!F307</f>
        <v>0</v>
      </c>
      <c r="G156" s="589">
        <f>G111*Index_운영!G87*Index_운영!G131*Index_운영!G307</f>
        <v>0</v>
      </c>
      <c r="H156" s="589">
        <f>H111*Index_운영!H87*Index_운영!H131*Index_운영!H307</f>
        <v>0</v>
      </c>
      <c r="I156" s="589">
        <f>I111*Index_운영!I87*Index_운영!I131*Index_운영!I307</f>
        <v>0</v>
      </c>
      <c r="J156" s="589">
        <f>J111*Index_운영!J87*Index_운영!J131*Index_운영!J307</f>
        <v>0</v>
      </c>
      <c r="K156" s="589">
        <f>K111*Index_운영!K87*Index_운영!K131*Index_운영!K307</f>
        <v>0</v>
      </c>
      <c r="L156" s="589">
        <f>L111*Index_운영!L87*Index_운영!L131*Index_운영!L307</f>
        <v>0</v>
      </c>
      <c r="M156" s="589">
        <f>M111*Index_운영!M87*Index_운영!M131*Index_운영!M307</f>
        <v>0</v>
      </c>
      <c r="N156" s="589">
        <f>N111*Index_운영!N87*Index_운영!N131*Index_운영!N307</f>
        <v>0</v>
      </c>
      <c r="O156" s="589">
        <f>O111*Index_운영!O87*Index_운영!O131*Index_운영!O307</f>
        <v>0</v>
      </c>
      <c r="P156" s="589">
        <f>P111*Index_운영!P87*Index_운영!P131*Index_운영!P307</f>
        <v>0</v>
      </c>
      <c r="Q156" s="589">
        <f>Q111*Index_운영!Q87*Index_운영!Q131*Index_운영!Q307</f>
        <v>0</v>
      </c>
      <c r="R156" s="589">
        <f>R111*Index_운영!R87*Index_운영!R131*Index_운영!R307</f>
        <v>0</v>
      </c>
      <c r="S156" s="589">
        <f>S111*Index_운영!S87*Index_운영!S131*Index_운영!S307</f>
        <v>0</v>
      </c>
      <c r="T156" s="589">
        <f>T111*Index_운영!T87*Index_운영!T131*Index_운영!T307</f>
        <v>0</v>
      </c>
      <c r="U156" s="589">
        <f>U111*Index_운영!U87*Index_운영!U131*Index_운영!U307</f>
        <v>0</v>
      </c>
      <c r="V156" s="589">
        <f>V111*Index_운영!V87*Index_운영!V131*Index_운영!V307</f>
        <v>0</v>
      </c>
      <c r="W156" s="589">
        <f>W111*Index_운영!W87*Index_운영!W131*Index_운영!W307</f>
        <v>0</v>
      </c>
      <c r="X156" s="589">
        <f>X111*Index_운영!X87*Index_운영!X131*Index_운영!X307</f>
        <v>0</v>
      </c>
      <c r="Y156" s="589">
        <f>Y111*Index_운영!Y87*Index_운영!Y131*Index_운영!Y307</f>
        <v>0</v>
      </c>
      <c r="Z156" s="589">
        <f>Z111*Index_운영!Z87*Index_운영!Z131*Index_운영!Z307</f>
        <v>0</v>
      </c>
      <c r="AA156" s="589">
        <f>AA111*Index_운영!AA87*Index_운영!AA131*Index_운영!AA307</f>
        <v>0</v>
      </c>
      <c r="AB156" s="589">
        <f>AB111*Index_운영!AB87*Index_운영!AB131*Index_운영!AB307</f>
        <v>0</v>
      </c>
      <c r="AC156" s="589">
        <f>AC111*Index_운영!AC87*Index_운영!AC131*Index_운영!AC307</f>
        <v>0</v>
      </c>
      <c r="AD156" s="589">
        <f>AD111*Index_운영!AD87*Index_운영!AD131*Index_운영!AD307</f>
        <v>0</v>
      </c>
      <c r="AE156" s="589">
        <f>AE111*Index_운영!AE87*Index_운영!AE131*Index_운영!AE307</f>
        <v>0</v>
      </c>
      <c r="AF156" s="589">
        <f>AF111*Index_운영!AF87*Index_운영!AF131*Index_운영!AF307</f>
        <v>0</v>
      </c>
      <c r="AG156" s="589">
        <f>AG111*Index_운영!AG87*Index_운영!AG131*Index_운영!AG307</f>
        <v>0</v>
      </c>
      <c r="AH156" s="589">
        <f>AH111*Index_운영!AH87*Index_운영!AH131*Index_운영!AH307</f>
        <v>0</v>
      </c>
      <c r="AI156" s="589">
        <f>AI111*Index_운영!AI87*Index_운영!AI131*Index_운영!AI307</f>
        <v>0</v>
      </c>
      <c r="AJ156" s="589">
        <f>AJ111*Index_운영!AJ87*Index_운영!AJ131*Index_운영!AJ307</f>
        <v>0</v>
      </c>
      <c r="AK156" s="589">
        <f>AK111*Index_운영!AK87*Index_운영!AK131*Index_운영!AK307</f>
        <v>0</v>
      </c>
      <c r="AL156" s="589">
        <f>AL111*Index_운영!AL87*Index_운영!AL131*Index_운영!AL307</f>
        <v>0</v>
      </c>
      <c r="AM156" s="589">
        <f>AM111*Index_운영!AM87*Index_운영!AM131*Index_운영!AM307</f>
        <v>0</v>
      </c>
      <c r="AN156" s="589">
        <f>AN111*Index_운영!AN87*Index_운영!AN131*Index_운영!AN307</f>
        <v>0</v>
      </c>
      <c r="AO156" s="589">
        <f>AO111*Index_운영!AO87*Index_운영!AO131*Index_운영!AO307</f>
        <v>0</v>
      </c>
      <c r="AP156" s="589">
        <f>AP111*Index_운영!AP87*Index_운영!AP131*Index_운영!AP307</f>
        <v>0</v>
      </c>
      <c r="AQ156" s="589">
        <f>AQ111*Index_운영!AQ87*Index_운영!AQ131*Index_운영!AQ307</f>
        <v>0</v>
      </c>
      <c r="AR156" s="589">
        <f>AR111*Index_운영!AR87*Index_운영!AR131*Index_운영!AR307</f>
        <v>0</v>
      </c>
      <c r="AS156" s="589">
        <f>AS111*Index_운영!AS87*Index_운영!AS131*Index_운영!AS307</f>
        <v>0</v>
      </c>
      <c r="AT156" s="589">
        <f>AT111*Index_운영!AT87*Index_운영!AT131*Index_운영!AT307</f>
        <v>0</v>
      </c>
      <c r="AU156" s="589">
        <f>AU111*Index_운영!AU87*Index_운영!AU131*Index_운영!AU307</f>
        <v>0</v>
      </c>
      <c r="AV156" s="589">
        <f>AV111*Index_운영!AV87*Index_운영!AV131*Index_운영!AV307</f>
        <v>0</v>
      </c>
      <c r="AW156" s="589">
        <f>AW111*Index_운영!AW87*Index_운영!AW131*Index_운영!AW307</f>
        <v>0</v>
      </c>
      <c r="AX156" s="589">
        <f>AX111*Index_운영!AX87*Index_운영!AX131*Index_운영!AX307</f>
        <v>0</v>
      </c>
      <c r="AY156" s="589">
        <f>AY111*Index_운영!AY87*Index_운영!AY131*Index_운영!AY307</f>
        <v>0</v>
      </c>
      <c r="AZ156" s="589">
        <f>AZ111*Index_운영!AZ87*Index_운영!AZ131*Index_운영!AZ307</f>
        <v>0</v>
      </c>
      <c r="BA156" s="589">
        <f>BA111*Index_운영!BA87*Index_운영!BA131*Index_운영!BA307</f>
        <v>0</v>
      </c>
      <c r="BB156" s="589">
        <f>BB111*Index_운영!BB87*Index_운영!BB131*Index_운영!BB307</f>
        <v>0</v>
      </c>
      <c r="BC156" s="589">
        <f>BC111*Index_운영!BC87*Index_운영!BC131*Index_운영!BC307</f>
        <v>0</v>
      </c>
      <c r="BD156" s="589">
        <f>BD111*Index_운영!BD87*Index_운영!BD131*Index_운영!BD307</f>
        <v>0</v>
      </c>
      <c r="BE156" s="589">
        <f>BE111*Index_운영!BE87*Index_운영!BE131*Index_운영!BE307</f>
        <v>0</v>
      </c>
      <c r="BF156" s="589">
        <f>BF111*Index_운영!BF87*Index_운영!BF131*Index_운영!BF307</f>
        <v>0</v>
      </c>
      <c r="BG156" s="589">
        <f>BG111*Index_운영!BG87*Index_운영!BG131*Index_운영!BG307</f>
        <v>0</v>
      </c>
      <c r="BH156" s="589">
        <f>BH111*Index_운영!BH87*Index_운영!BH131*Index_운영!BH307</f>
        <v>0</v>
      </c>
      <c r="BI156" s="589">
        <f>BI111*Index_운영!BI87*Index_운영!BI131*Index_운영!BI307</f>
        <v>0</v>
      </c>
      <c r="BJ156" s="589">
        <f>BJ111*Index_운영!BJ87*Index_운영!BJ131*Index_운영!BJ307</f>
        <v>0</v>
      </c>
      <c r="BK156" s="589">
        <f>BK111*Index_운영!BK87*Index_운영!BK131*Index_운영!BK307</f>
        <v>0</v>
      </c>
      <c r="BL156" s="589">
        <f>BL111*Index_운영!BL87*Index_운영!BL131*Index_운영!BL307</f>
        <v>0</v>
      </c>
      <c r="BM156" s="589">
        <f>BM111*Index_운영!BM87*Index_운영!BM131*Index_운영!BM307</f>
        <v>0</v>
      </c>
      <c r="BN156" s="589">
        <f>BN111*Index_운영!BN87*Index_운영!BN131*Index_운영!BN307</f>
        <v>0</v>
      </c>
      <c r="BO156" s="589">
        <f>BO111*Index_운영!BO87*Index_운영!BO131*Index_운영!BO307</f>
        <v>0</v>
      </c>
      <c r="BP156" s="589">
        <f>BP111*Index_운영!BP87*Index_운영!BP131*Index_운영!BP307</f>
        <v>0</v>
      </c>
      <c r="BQ156" s="589">
        <f>BQ111*Index_운영!BQ87*Index_운영!BQ131*Index_운영!BQ307</f>
        <v>0</v>
      </c>
      <c r="BR156" s="589">
        <f>BR111*Index_운영!BR87*Index_운영!BR131*Index_운영!BR307</f>
        <v>0</v>
      </c>
      <c r="BS156" s="589">
        <f>BS111*Index_운영!BS87*Index_운영!BS131*Index_운영!BS307</f>
        <v>0</v>
      </c>
      <c r="BT156" s="589">
        <f>BT111*Index_운영!BT87*Index_운영!BT131*Index_운영!BT307</f>
        <v>0</v>
      </c>
      <c r="BU156" s="589">
        <f>BU111*Index_운영!BU87*Index_운영!BU131*Index_운영!BU307</f>
        <v>0</v>
      </c>
      <c r="BV156" s="589">
        <f>BV111*Index_운영!BV87*Index_운영!BV131*Index_운영!BV307</f>
        <v>0</v>
      </c>
      <c r="BW156" s="589">
        <f>BW111*Index_운영!BW87*Index_운영!BW131*Index_운영!BW307</f>
        <v>0</v>
      </c>
      <c r="BX156" s="589">
        <f>BX111*Index_운영!BX87*Index_운영!BX131*Index_운영!BX307</f>
        <v>0</v>
      </c>
      <c r="BY156" s="589">
        <f>BY111*Index_운영!BY87*Index_운영!BY131*Index_운영!BY307</f>
        <v>0</v>
      </c>
      <c r="BZ156" s="589">
        <f>BZ111*Index_운영!BZ87*Index_운영!BZ131*Index_운영!BZ307</f>
        <v>0</v>
      </c>
      <c r="CA156" s="589">
        <f>CA111*Index_운영!CA87*Index_운영!CA131*Index_운영!CA307</f>
        <v>0</v>
      </c>
      <c r="CB156" s="589">
        <f>CB111*Index_운영!CB87*Index_운영!CB131*Index_운영!CB307</f>
        <v>0</v>
      </c>
      <c r="CC156" s="589">
        <f>CC111*Index_운영!CC87*Index_운영!CC131*Index_운영!CC307</f>
        <v>0</v>
      </c>
      <c r="CD156" s="589">
        <f>CD111*Index_운영!CD87*Index_운영!CD131*Index_운영!CD307</f>
        <v>0</v>
      </c>
      <c r="CE156" s="589">
        <f>CE111*Index_운영!CE87*Index_운영!CE131*Index_운영!CE307</f>
        <v>0</v>
      </c>
      <c r="CF156" s="589">
        <f>CF111*Index_운영!CF87*Index_운영!CF131*Index_운영!CF307</f>
        <v>0</v>
      </c>
      <c r="CG156" s="589">
        <f>CG111*Index_운영!CG87*Index_운영!CG131*Index_운영!CG307</f>
        <v>0</v>
      </c>
      <c r="CH156" s="589">
        <f>CH111*Index_운영!CH87*Index_운영!CH131*Index_운영!CH307</f>
        <v>0</v>
      </c>
      <c r="CI156" s="589">
        <f>CI111*Index_운영!CI87*Index_운영!CI131*Index_운영!CI307</f>
        <v>0</v>
      </c>
      <c r="CJ156" s="589">
        <f>CJ111*Index_운영!CJ87*Index_운영!CJ131*Index_운영!CJ307</f>
        <v>0</v>
      </c>
      <c r="CK156" s="589">
        <f>CK111*Index_운영!CK87*Index_운영!CK131*Index_운영!CK307</f>
        <v>0</v>
      </c>
      <c r="CL156" s="589">
        <f>CL111*Index_운영!CL87*Index_운영!CL131*Index_운영!CL307</f>
        <v>0</v>
      </c>
      <c r="CM156" s="589">
        <f>CM111*Index_운영!CM87*Index_운영!CM131*Index_운영!CM307</f>
        <v>0</v>
      </c>
      <c r="CN156" s="589">
        <f>CN111*Index_운영!CN87*Index_운영!CN131*Index_운영!CN307</f>
        <v>0</v>
      </c>
      <c r="CO156" s="589">
        <f>CO111*Index_운영!CO87*Index_운영!CO131*Index_운영!CO307</f>
        <v>0</v>
      </c>
      <c r="CP156" s="589">
        <f>CP111*Index_운영!CP87*Index_운영!CP131*Index_운영!CP307</f>
        <v>0</v>
      </c>
      <c r="CQ156" s="589">
        <f>CQ111*Index_운영!CQ87*Index_운영!CQ131*Index_운영!CQ307</f>
        <v>0</v>
      </c>
      <c r="CR156" s="589">
        <f>CR111*Index_운영!CR87*Index_운영!CR131*Index_운영!CR307</f>
        <v>0</v>
      </c>
      <c r="CS156" s="589">
        <f>CS111*Index_운영!CS87*Index_운영!CS131*Index_운영!CS307</f>
        <v>0</v>
      </c>
      <c r="CT156" s="589">
        <f>CT111*Index_운영!CT87*Index_운영!CT131*Index_운영!CT307</f>
        <v>0</v>
      </c>
      <c r="CU156" s="589">
        <f>CU111*Index_운영!CU87*Index_운영!CU131*Index_운영!CU307</f>
        <v>0</v>
      </c>
      <c r="CV156" s="589">
        <f>CV111*Index_운영!CV87*Index_운영!CV131*Index_운영!CV307</f>
        <v>0</v>
      </c>
      <c r="CW156" s="589">
        <f>CW111*Index_운영!CW87*Index_운영!CW131*Index_운영!CW307</f>
        <v>0</v>
      </c>
      <c r="CX156" s="589">
        <f>CX111*Index_운영!CX87*Index_운영!CX131*Index_운영!CX307</f>
        <v>0</v>
      </c>
      <c r="CY156" s="589">
        <f>CY111*Index_운영!CY87*Index_운영!CY131*Index_운영!CY307</f>
        <v>0</v>
      </c>
      <c r="CZ156" s="589">
        <f>CZ111*Index_운영!CZ87*Index_운영!CZ131*Index_운영!CZ307</f>
        <v>0</v>
      </c>
      <c r="DA156" s="589">
        <f>DA111*Index_운영!DA87*Index_운영!DA131*Index_운영!DA307</f>
        <v>0</v>
      </c>
      <c r="DB156" s="589">
        <f>DB111*Index_운영!DB87*Index_운영!DB131*Index_운영!DB307</f>
        <v>0</v>
      </c>
      <c r="DC156" s="589">
        <f>DC111*Index_운영!DC87*Index_운영!DC131*Index_운영!DC307</f>
        <v>0</v>
      </c>
      <c r="DD156" s="589">
        <f>DD111*Index_운영!DD87*Index_운영!DD131*Index_운영!DD307</f>
        <v>0</v>
      </c>
      <c r="DE156" s="589">
        <f>DE111*Index_운영!DE87*Index_운영!DE131*Index_운영!DE307</f>
        <v>0</v>
      </c>
      <c r="DF156" s="589">
        <f>DF111*Index_운영!DF87*Index_운영!DF131*Index_운영!DF307</f>
        <v>0</v>
      </c>
      <c r="DG156" s="589">
        <f>DG111*Index_운영!DG87*Index_운영!DG131*Index_운영!DG307</f>
        <v>0</v>
      </c>
      <c r="DH156" s="589">
        <f>DH111*Index_운영!DH87*Index_운영!DH131*Index_운영!DH307</f>
        <v>0</v>
      </c>
      <c r="DI156" s="589">
        <f>DI111*Index_운영!DI87*Index_운영!DI131*Index_운영!DI307</f>
        <v>0</v>
      </c>
      <c r="DJ156" s="589">
        <f>DJ111*Index_운영!DJ87*Index_운영!DJ131*Index_운영!DJ307</f>
        <v>0</v>
      </c>
      <c r="DK156" s="589">
        <f>DK111*Index_운영!DK87*Index_운영!DK131*Index_운영!DK307</f>
        <v>0</v>
      </c>
      <c r="DL156" s="589">
        <f>DL111*Index_운영!DL87*Index_운영!DL131*Index_운영!DL307</f>
        <v>0</v>
      </c>
      <c r="DM156" s="589">
        <f>DM111*Index_운영!DM87*Index_운영!DM131*Index_운영!DM307</f>
        <v>0</v>
      </c>
      <c r="DN156" s="589">
        <f>DN111*Index_운영!DN87*Index_운영!DN131*Index_운영!DN307</f>
        <v>0</v>
      </c>
      <c r="DO156" s="589">
        <f>DO111*Index_운영!DO87*Index_운영!DO131*Index_운영!DO307</f>
        <v>0</v>
      </c>
      <c r="DP156" s="589">
        <f>DP111*Index_운영!DP87*Index_운영!DP131*Index_운영!DP307</f>
        <v>0</v>
      </c>
      <c r="DQ156" s="589">
        <f>DQ111*Index_운영!DQ87*Index_운영!DQ131*Index_운영!DQ307</f>
        <v>0</v>
      </c>
      <c r="DR156" s="589">
        <f>DR111*Index_운영!DR87*Index_운영!DR131*Index_운영!DR307</f>
        <v>0</v>
      </c>
      <c r="DS156" s="589">
        <f>DS111*Index_운영!DS87*Index_운영!DS131*Index_운영!DS307</f>
        <v>0</v>
      </c>
      <c r="DT156" s="589">
        <f>DT111*Index_운영!DT87*Index_운영!DT131*Index_운영!DT307</f>
        <v>0</v>
      </c>
      <c r="DU156" s="589">
        <f>DU111*Index_운영!DU87*Index_운영!DU131*Index_운영!DU307</f>
        <v>0</v>
      </c>
      <c r="DV156" s="589">
        <f>DV111*Index_운영!DV87*Index_운영!DV131*Index_운영!DV307</f>
        <v>0</v>
      </c>
    </row>
    <row r="157" spans="1:126" s="464" customFormat="1" outlineLevel="1" x14ac:dyDescent="0.4">
      <c r="A157" s="736"/>
      <c r="B157" s="464">
        <f>'Rent Roll'!$B18</f>
        <v>0</v>
      </c>
      <c r="C157" s="1219">
        <f>'Rent Roll'!$K18</f>
        <v>0</v>
      </c>
      <c r="D157" s="1239">
        <f>'Rent Roll'!$AM18</f>
        <v>0</v>
      </c>
      <c r="E157" s="1240">
        <f>'Rent Roll'!$AI18</f>
        <v>0</v>
      </c>
      <c r="F157" s="588">
        <f>F112*Index_운영!F88*Index_운영!F132*Index_운영!F308</f>
        <v>0</v>
      </c>
      <c r="G157" s="589">
        <f>G112*Index_운영!G88*Index_운영!G132*Index_운영!G308</f>
        <v>0</v>
      </c>
      <c r="H157" s="589">
        <f>H112*Index_운영!H88*Index_운영!H132*Index_운영!H308</f>
        <v>0</v>
      </c>
      <c r="I157" s="589">
        <f>I112*Index_운영!I88*Index_운영!I132*Index_운영!I308</f>
        <v>0</v>
      </c>
      <c r="J157" s="589">
        <f>J112*Index_운영!J88*Index_운영!J132*Index_운영!J308</f>
        <v>0</v>
      </c>
      <c r="K157" s="589">
        <f>K112*Index_운영!K88*Index_운영!K132*Index_운영!K308</f>
        <v>0</v>
      </c>
      <c r="L157" s="589">
        <f>L112*Index_운영!L88*Index_운영!L132*Index_운영!L308</f>
        <v>0</v>
      </c>
      <c r="M157" s="589">
        <f>M112*Index_운영!M88*Index_운영!M132*Index_운영!M308</f>
        <v>0</v>
      </c>
      <c r="N157" s="589">
        <f>N112*Index_운영!N88*Index_운영!N132*Index_운영!N308</f>
        <v>0</v>
      </c>
      <c r="O157" s="589">
        <f>O112*Index_운영!O88*Index_운영!O132*Index_운영!O308</f>
        <v>0</v>
      </c>
      <c r="P157" s="589">
        <f>P112*Index_운영!P88*Index_운영!P132*Index_운영!P308</f>
        <v>0</v>
      </c>
      <c r="Q157" s="589">
        <f>Q112*Index_운영!Q88*Index_운영!Q132*Index_운영!Q308</f>
        <v>0</v>
      </c>
      <c r="R157" s="589">
        <f>R112*Index_운영!R88*Index_운영!R132*Index_운영!R308</f>
        <v>0</v>
      </c>
      <c r="S157" s="589">
        <f>S112*Index_운영!S88*Index_운영!S132*Index_운영!S308</f>
        <v>0</v>
      </c>
      <c r="T157" s="589">
        <f>T112*Index_운영!T88*Index_운영!T132*Index_운영!T308</f>
        <v>0</v>
      </c>
      <c r="U157" s="589">
        <f>U112*Index_운영!U88*Index_운영!U132*Index_운영!U308</f>
        <v>0</v>
      </c>
      <c r="V157" s="589">
        <f>V112*Index_운영!V88*Index_운영!V132*Index_운영!V308</f>
        <v>0</v>
      </c>
      <c r="W157" s="589">
        <f>W112*Index_운영!W88*Index_운영!W132*Index_운영!W308</f>
        <v>0</v>
      </c>
      <c r="X157" s="589">
        <f>X112*Index_운영!X88*Index_운영!X132*Index_운영!X308</f>
        <v>0</v>
      </c>
      <c r="Y157" s="589">
        <f>Y112*Index_운영!Y88*Index_운영!Y132*Index_운영!Y308</f>
        <v>0</v>
      </c>
      <c r="Z157" s="589">
        <f>Z112*Index_운영!Z88*Index_운영!Z132*Index_운영!Z308</f>
        <v>0</v>
      </c>
      <c r="AA157" s="589">
        <f>AA112*Index_운영!AA88*Index_운영!AA132*Index_운영!AA308</f>
        <v>0</v>
      </c>
      <c r="AB157" s="589">
        <f>AB112*Index_운영!AB88*Index_운영!AB132*Index_운영!AB308</f>
        <v>0</v>
      </c>
      <c r="AC157" s="589">
        <f>AC112*Index_운영!AC88*Index_운영!AC132*Index_운영!AC308</f>
        <v>0</v>
      </c>
      <c r="AD157" s="589">
        <f>AD112*Index_운영!AD88*Index_운영!AD132*Index_운영!AD308</f>
        <v>0</v>
      </c>
      <c r="AE157" s="589">
        <f>AE112*Index_운영!AE88*Index_운영!AE132*Index_운영!AE308</f>
        <v>0</v>
      </c>
      <c r="AF157" s="589">
        <f>AF112*Index_운영!AF88*Index_운영!AF132*Index_운영!AF308</f>
        <v>0</v>
      </c>
      <c r="AG157" s="589">
        <f>AG112*Index_운영!AG88*Index_운영!AG132*Index_운영!AG308</f>
        <v>0</v>
      </c>
      <c r="AH157" s="589">
        <f>AH112*Index_운영!AH88*Index_운영!AH132*Index_운영!AH308</f>
        <v>0</v>
      </c>
      <c r="AI157" s="589">
        <f>AI112*Index_운영!AI88*Index_운영!AI132*Index_운영!AI308</f>
        <v>0</v>
      </c>
      <c r="AJ157" s="589">
        <f>AJ112*Index_운영!AJ88*Index_운영!AJ132*Index_운영!AJ308</f>
        <v>0</v>
      </c>
      <c r="AK157" s="589">
        <f>AK112*Index_운영!AK88*Index_운영!AK132*Index_운영!AK308</f>
        <v>0</v>
      </c>
      <c r="AL157" s="589">
        <f>AL112*Index_운영!AL88*Index_운영!AL132*Index_운영!AL308</f>
        <v>0</v>
      </c>
      <c r="AM157" s="589">
        <f>AM112*Index_운영!AM88*Index_운영!AM132*Index_운영!AM308</f>
        <v>0</v>
      </c>
      <c r="AN157" s="589">
        <f>AN112*Index_운영!AN88*Index_운영!AN132*Index_운영!AN308</f>
        <v>0</v>
      </c>
      <c r="AO157" s="589">
        <f>AO112*Index_운영!AO88*Index_운영!AO132*Index_운영!AO308</f>
        <v>0</v>
      </c>
      <c r="AP157" s="589">
        <f>AP112*Index_운영!AP88*Index_운영!AP132*Index_운영!AP308</f>
        <v>0</v>
      </c>
      <c r="AQ157" s="589">
        <f>AQ112*Index_운영!AQ88*Index_운영!AQ132*Index_운영!AQ308</f>
        <v>0</v>
      </c>
      <c r="AR157" s="589">
        <f>AR112*Index_운영!AR88*Index_운영!AR132*Index_운영!AR308</f>
        <v>0</v>
      </c>
      <c r="AS157" s="589">
        <f>AS112*Index_운영!AS88*Index_운영!AS132*Index_운영!AS308</f>
        <v>0</v>
      </c>
      <c r="AT157" s="589">
        <f>AT112*Index_운영!AT88*Index_운영!AT132*Index_운영!AT308</f>
        <v>0</v>
      </c>
      <c r="AU157" s="589">
        <f>AU112*Index_운영!AU88*Index_운영!AU132*Index_운영!AU308</f>
        <v>0</v>
      </c>
      <c r="AV157" s="589">
        <f>AV112*Index_운영!AV88*Index_운영!AV132*Index_운영!AV308</f>
        <v>0</v>
      </c>
      <c r="AW157" s="589">
        <f>AW112*Index_운영!AW88*Index_운영!AW132*Index_운영!AW308</f>
        <v>0</v>
      </c>
      <c r="AX157" s="589">
        <f>AX112*Index_운영!AX88*Index_운영!AX132*Index_운영!AX308</f>
        <v>0</v>
      </c>
      <c r="AY157" s="589">
        <f>AY112*Index_운영!AY88*Index_운영!AY132*Index_운영!AY308</f>
        <v>0</v>
      </c>
      <c r="AZ157" s="589">
        <f>AZ112*Index_운영!AZ88*Index_운영!AZ132*Index_운영!AZ308</f>
        <v>0</v>
      </c>
      <c r="BA157" s="589">
        <f>BA112*Index_운영!BA88*Index_운영!BA132*Index_운영!BA308</f>
        <v>0</v>
      </c>
      <c r="BB157" s="589">
        <f>BB112*Index_운영!BB88*Index_운영!BB132*Index_운영!BB308</f>
        <v>0</v>
      </c>
      <c r="BC157" s="589">
        <f>BC112*Index_운영!BC88*Index_운영!BC132*Index_운영!BC308</f>
        <v>0</v>
      </c>
      <c r="BD157" s="589">
        <f>BD112*Index_운영!BD88*Index_운영!BD132*Index_운영!BD308</f>
        <v>0</v>
      </c>
      <c r="BE157" s="589">
        <f>BE112*Index_운영!BE88*Index_운영!BE132*Index_운영!BE308</f>
        <v>0</v>
      </c>
      <c r="BF157" s="589">
        <f>BF112*Index_운영!BF88*Index_운영!BF132*Index_운영!BF308</f>
        <v>0</v>
      </c>
      <c r="BG157" s="589">
        <f>BG112*Index_운영!BG88*Index_운영!BG132*Index_운영!BG308</f>
        <v>0</v>
      </c>
      <c r="BH157" s="589">
        <f>BH112*Index_운영!BH88*Index_운영!BH132*Index_운영!BH308</f>
        <v>0</v>
      </c>
      <c r="BI157" s="589">
        <f>BI112*Index_운영!BI88*Index_운영!BI132*Index_운영!BI308</f>
        <v>0</v>
      </c>
      <c r="BJ157" s="589">
        <f>BJ112*Index_운영!BJ88*Index_운영!BJ132*Index_운영!BJ308</f>
        <v>0</v>
      </c>
      <c r="BK157" s="589">
        <f>BK112*Index_운영!BK88*Index_운영!BK132*Index_운영!BK308</f>
        <v>0</v>
      </c>
      <c r="BL157" s="589">
        <f>BL112*Index_운영!BL88*Index_운영!BL132*Index_운영!BL308</f>
        <v>0</v>
      </c>
      <c r="BM157" s="589">
        <f>BM112*Index_운영!BM88*Index_운영!BM132*Index_운영!BM308</f>
        <v>0</v>
      </c>
      <c r="BN157" s="589">
        <f>BN112*Index_운영!BN88*Index_운영!BN132*Index_운영!BN308</f>
        <v>0</v>
      </c>
      <c r="BO157" s="589">
        <f>BO112*Index_운영!BO88*Index_운영!BO132*Index_운영!BO308</f>
        <v>0</v>
      </c>
      <c r="BP157" s="589">
        <f>BP112*Index_운영!BP88*Index_운영!BP132*Index_운영!BP308</f>
        <v>0</v>
      </c>
      <c r="BQ157" s="589">
        <f>BQ112*Index_운영!BQ88*Index_운영!BQ132*Index_운영!BQ308</f>
        <v>0</v>
      </c>
      <c r="BR157" s="589">
        <f>BR112*Index_운영!BR88*Index_운영!BR132*Index_운영!BR308</f>
        <v>0</v>
      </c>
      <c r="BS157" s="589">
        <f>BS112*Index_운영!BS88*Index_운영!BS132*Index_운영!BS308</f>
        <v>0</v>
      </c>
      <c r="BT157" s="589">
        <f>BT112*Index_운영!BT88*Index_운영!BT132*Index_운영!BT308</f>
        <v>0</v>
      </c>
      <c r="BU157" s="589">
        <f>BU112*Index_운영!BU88*Index_운영!BU132*Index_운영!BU308</f>
        <v>0</v>
      </c>
      <c r="BV157" s="589">
        <f>BV112*Index_운영!BV88*Index_운영!BV132*Index_운영!BV308</f>
        <v>0</v>
      </c>
      <c r="BW157" s="589">
        <f>BW112*Index_운영!BW88*Index_운영!BW132*Index_운영!BW308</f>
        <v>0</v>
      </c>
      <c r="BX157" s="589">
        <f>BX112*Index_운영!BX88*Index_운영!BX132*Index_운영!BX308</f>
        <v>0</v>
      </c>
      <c r="BY157" s="589">
        <f>BY112*Index_운영!BY88*Index_운영!BY132*Index_운영!BY308</f>
        <v>0</v>
      </c>
      <c r="BZ157" s="589">
        <f>BZ112*Index_운영!BZ88*Index_운영!BZ132*Index_운영!BZ308</f>
        <v>0</v>
      </c>
      <c r="CA157" s="589">
        <f>CA112*Index_운영!CA88*Index_운영!CA132*Index_운영!CA308</f>
        <v>0</v>
      </c>
      <c r="CB157" s="589">
        <f>CB112*Index_운영!CB88*Index_운영!CB132*Index_운영!CB308</f>
        <v>0</v>
      </c>
      <c r="CC157" s="589">
        <f>CC112*Index_운영!CC88*Index_운영!CC132*Index_운영!CC308</f>
        <v>0</v>
      </c>
      <c r="CD157" s="589">
        <f>CD112*Index_운영!CD88*Index_운영!CD132*Index_운영!CD308</f>
        <v>0</v>
      </c>
      <c r="CE157" s="589">
        <f>CE112*Index_운영!CE88*Index_운영!CE132*Index_운영!CE308</f>
        <v>0</v>
      </c>
      <c r="CF157" s="589">
        <f>CF112*Index_운영!CF88*Index_운영!CF132*Index_운영!CF308</f>
        <v>0</v>
      </c>
      <c r="CG157" s="589">
        <f>CG112*Index_운영!CG88*Index_운영!CG132*Index_운영!CG308</f>
        <v>0</v>
      </c>
      <c r="CH157" s="589">
        <f>CH112*Index_운영!CH88*Index_운영!CH132*Index_운영!CH308</f>
        <v>0</v>
      </c>
      <c r="CI157" s="589">
        <f>CI112*Index_운영!CI88*Index_운영!CI132*Index_운영!CI308</f>
        <v>0</v>
      </c>
      <c r="CJ157" s="589">
        <f>CJ112*Index_운영!CJ88*Index_운영!CJ132*Index_운영!CJ308</f>
        <v>0</v>
      </c>
      <c r="CK157" s="589">
        <f>CK112*Index_운영!CK88*Index_운영!CK132*Index_운영!CK308</f>
        <v>0</v>
      </c>
      <c r="CL157" s="589">
        <f>CL112*Index_운영!CL88*Index_운영!CL132*Index_운영!CL308</f>
        <v>0</v>
      </c>
      <c r="CM157" s="589">
        <f>CM112*Index_운영!CM88*Index_운영!CM132*Index_운영!CM308</f>
        <v>0</v>
      </c>
      <c r="CN157" s="589">
        <f>CN112*Index_운영!CN88*Index_운영!CN132*Index_운영!CN308</f>
        <v>0</v>
      </c>
      <c r="CO157" s="589">
        <f>CO112*Index_운영!CO88*Index_운영!CO132*Index_운영!CO308</f>
        <v>0</v>
      </c>
      <c r="CP157" s="589">
        <f>CP112*Index_운영!CP88*Index_운영!CP132*Index_운영!CP308</f>
        <v>0</v>
      </c>
      <c r="CQ157" s="589">
        <f>CQ112*Index_운영!CQ88*Index_운영!CQ132*Index_운영!CQ308</f>
        <v>0</v>
      </c>
      <c r="CR157" s="589">
        <f>CR112*Index_운영!CR88*Index_운영!CR132*Index_운영!CR308</f>
        <v>0</v>
      </c>
      <c r="CS157" s="589">
        <f>CS112*Index_운영!CS88*Index_운영!CS132*Index_운영!CS308</f>
        <v>0</v>
      </c>
      <c r="CT157" s="589">
        <f>CT112*Index_운영!CT88*Index_운영!CT132*Index_운영!CT308</f>
        <v>0</v>
      </c>
      <c r="CU157" s="589">
        <f>CU112*Index_운영!CU88*Index_운영!CU132*Index_운영!CU308</f>
        <v>0</v>
      </c>
      <c r="CV157" s="589">
        <f>CV112*Index_운영!CV88*Index_운영!CV132*Index_운영!CV308</f>
        <v>0</v>
      </c>
      <c r="CW157" s="589">
        <f>CW112*Index_운영!CW88*Index_운영!CW132*Index_운영!CW308</f>
        <v>0</v>
      </c>
      <c r="CX157" s="589">
        <f>CX112*Index_운영!CX88*Index_운영!CX132*Index_운영!CX308</f>
        <v>0</v>
      </c>
      <c r="CY157" s="589">
        <f>CY112*Index_운영!CY88*Index_운영!CY132*Index_운영!CY308</f>
        <v>0</v>
      </c>
      <c r="CZ157" s="589">
        <f>CZ112*Index_운영!CZ88*Index_운영!CZ132*Index_운영!CZ308</f>
        <v>0</v>
      </c>
      <c r="DA157" s="589">
        <f>DA112*Index_운영!DA88*Index_운영!DA132*Index_운영!DA308</f>
        <v>0</v>
      </c>
      <c r="DB157" s="589">
        <f>DB112*Index_운영!DB88*Index_운영!DB132*Index_운영!DB308</f>
        <v>0</v>
      </c>
      <c r="DC157" s="589">
        <f>DC112*Index_운영!DC88*Index_운영!DC132*Index_운영!DC308</f>
        <v>0</v>
      </c>
      <c r="DD157" s="589">
        <f>DD112*Index_운영!DD88*Index_운영!DD132*Index_운영!DD308</f>
        <v>0</v>
      </c>
      <c r="DE157" s="589">
        <f>DE112*Index_운영!DE88*Index_운영!DE132*Index_운영!DE308</f>
        <v>0</v>
      </c>
      <c r="DF157" s="589">
        <f>DF112*Index_운영!DF88*Index_운영!DF132*Index_운영!DF308</f>
        <v>0</v>
      </c>
      <c r="DG157" s="589">
        <f>DG112*Index_운영!DG88*Index_운영!DG132*Index_운영!DG308</f>
        <v>0</v>
      </c>
      <c r="DH157" s="589">
        <f>DH112*Index_운영!DH88*Index_운영!DH132*Index_운영!DH308</f>
        <v>0</v>
      </c>
      <c r="DI157" s="589">
        <f>DI112*Index_운영!DI88*Index_운영!DI132*Index_운영!DI308</f>
        <v>0</v>
      </c>
      <c r="DJ157" s="589">
        <f>DJ112*Index_운영!DJ88*Index_운영!DJ132*Index_운영!DJ308</f>
        <v>0</v>
      </c>
      <c r="DK157" s="589">
        <f>DK112*Index_운영!DK88*Index_운영!DK132*Index_운영!DK308</f>
        <v>0</v>
      </c>
      <c r="DL157" s="589">
        <f>DL112*Index_운영!DL88*Index_운영!DL132*Index_운영!DL308</f>
        <v>0</v>
      </c>
      <c r="DM157" s="589">
        <f>DM112*Index_운영!DM88*Index_운영!DM132*Index_운영!DM308</f>
        <v>0</v>
      </c>
      <c r="DN157" s="589">
        <f>DN112*Index_운영!DN88*Index_운영!DN132*Index_운영!DN308</f>
        <v>0</v>
      </c>
      <c r="DO157" s="589">
        <f>DO112*Index_운영!DO88*Index_운영!DO132*Index_운영!DO308</f>
        <v>0</v>
      </c>
      <c r="DP157" s="589">
        <f>DP112*Index_운영!DP88*Index_운영!DP132*Index_운영!DP308</f>
        <v>0</v>
      </c>
      <c r="DQ157" s="589">
        <f>DQ112*Index_운영!DQ88*Index_운영!DQ132*Index_운영!DQ308</f>
        <v>0</v>
      </c>
      <c r="DR157" s="589">
        <f>DR112*Index_운영!DR88*Index_운영!DR132*Index_운영!DR308</f>
        <v>0</v>
      </c>
      <c r="DS157" s="589">
        <f>DS112*Index_운영!DS88*Index_운영!DS132*Index_운영!DS308</f>
        <v>0</v>
      </c>
      <c r="DT157" s="589">
        <f>DT112*Index_운영!DT88*Index_운영!DT132*Index_운영!DT308</f>
        <v>0</v>
      </c>
      <c r="DU157" s="589">
        <f>DU112*Index_운영!DU88*Index_운영!DU132*Index_운영!DU308</f>
        <v>0</v>
      </c>
      <c r="DV157" s="589">
        <f>DV112*Index_운영!DV88*Index_운영!DV132*Index_운영!DV308</f>
        <v>0</v>
      </c>
    </row>
    <row r="158" spans="1:126" s="485" customFormat="1" outlineLevel="1" x14ac:dyDescent="0.4">
      <c r="A158" s="737"/>
      <c r="B158" s="464">
        <f>'Rent Roll'!$B19</f>
        <v>0</v>
      </c>
      <c r="C158" s="1219">
        <f>'Rent Roll'!$K19</f>
        <v>0</v>
      </c>
      <c r="D158" s="1239">
        <f>'Rent Roll'!$AM19</f>
        <v>0</v>
      </c>
      <c r="E158" s="1240">
        <f>'Rent Roll'!$AI19</f>
        <v>0</v>
      </c>
      <c r="F158" s="588">
        <f>F113*Index_운영!F89*Index_운영!F133*Index_운영!F309</f>
        <v>0</v>
      </c>
      <c r="G158" s="589">
        <f>G113*Index_운영!G89*Index_운영!G133*Index_운영!G309</f>
        <v>0</v>
      </c>
      <c r="H158" s="589">
        <f>H113*Index_운영!H89*Index_운영!H133*Index_운영!H309</f>
        <v>0</v>
      </c>
      <c r="I158" s="589">
        <f>I113*Index_운영!I89*Index_운영!I133*Index_운영!I309</f>
        <v>0</v>
      </c>
      <c r="J158" s="589">
        <f>J113*Index_운영!J89*Index_운영!J133*Index_운영!J309</f>
        <v>0</v>
      </c>
      <c r="K158" s="589">
        <f>K113*Index_운영!K89*Index_운영!K133*Index_운영!K309</f>
        <v>0</v>
      </c>
      <c r="L158" s="589">
        <f>L113*Index_운영!L89*Index_운영!L133*Index_운영!L309</f>
        <v>0</v>
      </c>
      <c r="M158" s="589">
        <f>M113*Index_운영!M89*Index_운영!M133*Index_운영!M309</f>
        <v>0</v>
      </c>
      <c r="N158" s="589">
        <f>N113*Index_운영!N89*Index_운영!N133*Index_운영!N309</f>
        <v>0</v>
      </c>
      <c r="O158" s="589">
        <f>O113*Index_운영!O89*Index_운영!O133*Index_운영!O309</f>
        <v>0</v>
      </c>
      <c r="P158" s="589">
        <f>P113*Index_운영!P89*Index_운영!P133*Index_운영!P309</f>
        <v>0</v>
      </c>
      <c r="Q158" s="589">
        <f>Q113*Index_운영!Q89*Index_운영!Q133*Index_운영!Q309</f>
        <v>0</v>
      </c>
      <c r="R158" s="589">
        <f>R113*Index_운영!R89*Index_운영!R133*Index_운영!R309</f>
        <v>0</v>
      </c>
      <c r="S158" s="589">
        <f>S113*Index_운영!S89*Index_운영!S133*Index_운영!S309</f>
        <v>0</v>
      </c>
      <c r="T158" s="589">
        <f>T113*Index_운영!T89*Index_운영!T133*Index_운영!T309</f>
        <v>0</v>
      </c>
      <c r="U158" s="589">
        <f>U113*Index_운영!U89*Index_운영!U133*Index_운영!U309</f>
        <v>0</v>
      </c>
      <c r="V158" s="589">
        <f>V113*Index_운영!V89*Index_운영!V133*Index_운영!V309</f>
        <v>0</v>
      </c>
      <c r="W158" s="589">
        <f>W113*Index_운영!W89*Index_운영!W133*Index_운영!W309</f>
        <v>0</v>
      </c>
      <c r="X158" s="589">
        <f>X113*Index_운영!X89*Index_운영!X133*Index_운영!X309</f>
        <v>0</v>
      </c>
      <c r="Y158" s="589">
        <f>Y113*Index_운영!Y89*Index_운영!Y133*Index_운영!Y309</f>
        <v>0</v>
      </c>
      <c r="Z158" s="589">
        <f>Z113*Index_운영!Z89*Index_운영!Z133*Index_운영!Z309</f>
        <v>0</v>
      </c>
      <c r="AA158" s="589">
        <f>AA113*Index_운영!AA89*Index_운영!AA133*Index_운영!AA309</f>
        <v>0</v>
      </c>
      <c r="AB158" s="589">
        <f>AB113*Index_운영!AB89*Index_운영!AB133*Index_운영!AB309</f>
        <v>0</v>
      </c>
      <c r="AC158" s="589">
        <f>AC113*Index_운영!AC89*Index_운영!AC133*Index_운영!AC309</f>
        <v>0</v>
      </c>
      <c r="AD158" s="589">
        <f>AD113*Index_운영!AD89*Index_운영!AD133*Index_운영!AD309</f>
        <v>0</v>
      </c>
      <c r="AE158" s="589">
        <f>AE113*Index_운영!AE89*Index_운영!AE133*Index_운영!AE309</f>
        <v>0</v>
      </c>
      <c r="AF158" s="589">
        <f>AF113*Index_운영!AF89*Index_운영!AF133*Index_운영!AF309</f>
        <v>0</v>
      </c>
      <c r="AG158" s="589">
        <f>AG113*Index_운영!AG89*Index_운영!AG133*Index_운영!AG309</f>
        <v>0</v>
      </c>
      <c r="AH158" s="589">
        <f>AH113*Index_운영!AH89*Index_운영!AH133*Index_운영!AH309</f>
        <v>0</v>
      </c>
      <c r="AI158" s="589">
        <f>AI113*Index_운영!AI89*Index_운영!AI133*Index_운영!AI309</f>
        <v>0</v>
      </c>
      <c r="AJ158" s="589">
        <f>AJ113*Index_운영!AJ89*Index_운영!AJ133*Index_운영!AJ309</f>
        <v>0</v>
      </c>
      <c r="AK158" s="589">
        <f>AK113*Index_운영!AK89*Index_운영!AK133*Index_운영!AK309</f>
        <v>0</v>
      </c>
      <c r="AL158" s="589">
        <f>AL113*Index_운영!AL89*Index_운영!AL133*Index_운영!AL309</f>
        <v>0</v>
      </c>
      <c r="AM158" s="589">
        <f>AM113*Index_운영!AM89*Index_운영!AM133*Index_운영!AM309</f>
        <v>0</v>
      </c>
      <c r="AN158" s="589">
        <f>AN113*Index_운영!AN89*Index_운영!AN133*Index_운영!AN309</f>
        <v>0</v>
      </c>
      <c r="AO158" s="589">
        <f>AO113*Index_운영!AO89*Index_운영!AO133*Index_운영!AO309</f>
        <v>0</v>
      </c>
      <c r="AP158" s="589">
        <f>AP113*Index_운영!AP89*Index_운영!AP133*Index_운영!AP309</f>
        <v>0</v>
      </c>
      <c r="AQ158" s="589">
        <f>AQ113*Index_운영!AQ89*Index_운영!AQ133*Index_운영!AQ309</f>
        <v>0</v>
      </c>
      <c r="AR158" s="589">
        <f>AR113*Index_운영!AR89*Index_운영!AR133*Index_운영!AR309</f>
        <v>0</v>
      </c>
      <c r="AS158" s="589">
        <f>AS113*Index_운영!AS89*Index_운영!AS133*Index_운영!AS309</f>
        <v>0</v>
      </c>
      <c r="AT158" s="589">
        <f>AT113*Index_운영!AT89*Index_운영!AT133*Index_운영!AT309</f>
        <v>0</v>
      </c>
      <c r="AU158" s="589">
        <f>AU113*Index_운영!AU89*Index_운영!AU133*Index_운영!AU309</f>
        <v>0</v>
      </c>
      <c r="AV158" s="589">
        <f>AV113*Index_운영!AV89*Index_운영!AV133*Index_운영!AV309</f>
        <v>0</v>
      </c>
      <c r="AW158" s="589">
        <f>AW113*Index_운영!AW89*Index_운영!AW133*Index_운영!AW309</f>
        <v>0</v>
      </c>
      <c r="AX158" s="589">
        <f>AX113*Index_운영!AX89*Index_운영!AX133*Index_운영!AX309</f>
        <v>0</v>
      </c>
      <c r="AY158" s="589">
        <f>AY113*Index_운영!AY89*Index_운영!AY133*Index_운영!AY309</f>
        <v>0</v>
      </c>
      <c r="AZ158" s="589">
        <f>AZ113*Index_운영!AZ89*Index_운영!AZ133*Index_운영!AZ309</f>
        <v>0</v>
      </c>
      <c r="BA158" s="589">
        <f>BA113*Index_운영!BA89*Index_운영!BA133*Index_운영!BA309</f>
        <v>0</v>
      </c>
      <c r="BB158" s="589">
        <f>BB113*Index_운영!BB89*Index_운영!BB133*Index_운영!BB309</f>
        <v>0</v>
      </c>
      <c r="BC158" s="589">
        <f>BC113*Index_운영!BC89*Index_운영!BC133*Index_운영!BC309</f>
        <v>0</v>
      </c>
      <c r="BD158" s="589">
        <f>BD113*Index_운영!BD89*Index_운영!BD133*Index_운영!BD309</f>
        <v>0</v>
      </c>
      <c r="BE158" s="589">
        <f>BE113*Index_운영!BE89*Index_운영!BE133*Index_운영!BE309</f>
        <v>0</v>
      </c>
      <c r="BF158" s="589">
        <f>BF113*Index_운영!BF89*Index_운영!BF133*Index_운영!BF309</f>
        <v>0</v>
      </c>
      <c r="BG158" s="589">
        <f>BG113*Index_운영!BG89*Index_운영!BG133*Index_운영!BG309</f>
        <v>0</v>
      </c>
      <c r="BH158" s="589">
        <f>BH113*Index_운영!BH89*Index_운영!BH133*Index_운영!BH309</f>
        <v>0</v>
      </c>
      <c r="BI158" s="589">
        <f>BI113*Index_운영!BI89*Index_운영!BI133*Index_운영!BI309</f>
        <v>0</v>
      </c>
      <c r="BJ158" s="589">
        <f>BJ113*Index_운영!BJ89*Index_운영!BJ133*Index_운영!BJ309</f>
        <v>0</v>
      </c>
      <c r="BK158" s="589">
        <f>BK113*Index_운영!BK89*Index_운영!BK133*Index_운영!BK309</f>
        <v>0</v>
      </c>
      <c r="BL158" s="589">
        <f>BL113*Index_운영!BL89*Index_운영!BL133*Index_운영!BL309</f>
        <v>0</v>
      </c>
      <c r="BM158" s="589">
        <f>BM113*Index_운영!BM89*Index_운영!BM133*Index_운영!BM309</f>
        <v>0</v>
      </c>
      <c r="BN158" s="589">
        <f>BN113*Index_운영!BN89*Index_운영!BN133*Index_운영!BN309</f>
        <v>0</v>
      </c>
      <c r="BO158" s="589">
        <f>BO113*Index_운영!BO89*Index_운영!BO133*Index_운영!BO309</f>
        <v>0</v>
      </c>
      <c r="BP158" s="589">
        <f>BP113*Index_운영!BP89*Index_운영!BP133*Index_운영!BP309</f>
        <v>0</v>
      </c>
      <c r="BQ158" s="589">
        <f>BQ113*Index_운영!BQ89*Index_운영!BQ133*Index_운영!BQ309</f>
        <v>0</v>
      </c>
      <c r="BR158" s="589">
        <f>BR113*Index_운영!BR89*Index_운영!BR133*Index_운영!BR309</f>
        <v>0</v>
      </c>
      <c r="BS158" s="589">
        <f>BS113*Index_운영!BS89*Index_운영!BS133*Index_운영!BS309</f>
        <v>0</v>
      </c>
      <c r="BT158" s="589">
        <f>BT113*Index_운영!BT89*Index_운영!BT133*Index_운영!BT309</f>
        <v>0</v>
      </c>
      <c r="BU158" s="589">
        <f>BU113*Index_운영!BU89*Index_운영!BU133*Index_운영!BU309</f>
        <v>0</v>
      </c>
      <c r="BV158" s="589">
        <f>BV113*Index_운영!BV89*Index_운영!BV133*Index_운영!BV309</f>
        <v>0</v>
      </c>
      <c r="BW158" s="589">
        <f>BW113*Index_운영!BW89*Index_운영!BW133*Index_운영!BW309</f>
        <v>0</v>
      </c>
      <c r="BX158" s="589">
        <f>BX113*Index_운영!BX89*Index_운영!BX133*Index_운영!BX309</f>
        <v>0</v>
      </c>
      <c r="BY158" s="589">
        <f>BY113*Index_운영!BY89*Index_운영!BY133*Index_운영!BY309</f>
        <v>0</v>
      </c>
      <c r="BZ158" s="589">
        <f>BZ113*Index_운영!BZ89*Index_운영!BZ133*Index_운영!BZ309</f>
        <v>0</v>
      </c>
      <c r="CA158" s="589">
        <f>CA113*Index_운영!CA89*Index_운영!CA133*Index_운영!CA309</f>
        <v>0</v>
      </c>
      <c r="CB158" s="589">
        <f>CB113*Index_운영!CB89*Index_운영!CB133*Index_운영!CB309</f>
        <v>0</v>
      </c>
      <c r="CC158" s="589">
        <f>CC113*Index_운영!CC89*Index_운영!CC133*Index_운영!CC309</f>
        <v>0</v>
      </c>
      <c r="CD158" s="589">
        <f>CD113*Index_운영!CD89*Index_운영!CD133*Index_운영!CD309</f>
        <v>0</v>
      </c>
      <c r="CE158" s="589">
        <f>CE113*Index_운영!CE89*Index_운영!CE133*Index_운영!CE309</f>
        <v>0</v>
      </c>
      <c r="CF158" s="589">
        <f>CF113*Index_운영!CF89*Index_운영!CF133*Index_운영!CF309</f>
        <v>0</v>
      </c>
      <c r="CG158" s="589">
        <f>CG113*Index_운영!CG89*Index_운영!CG133*Index_운영!CG309</f>
        <v>0</v>
      </c>
      <c r="CH158" s="589">
        <f>CH113*Index_운영!CH89*Index_운영!CH133*Index_운영!CH309</f>
        <v>0</v>
      </c>
      <c r="CI158" s="589">
        <f>CI113*Index_운영!CI89*Index_운영!CI133*Index_운영!CI309</f>
        <v>0</v>
      </c>
      <c r="CJ158" s="589">
        <f>CJ113*Index_운영!CJ89*Index_운영!CJ133*Index_운영!CJ309</f>
        <v>0</v>
      </c>
      <c r="CK158" s="589">
        <f>CK113*Index_운영!CK89*Index_운영!CK133*Index_운영!CK309</f>
        <v>0</v>
      </c>
      <c r="CL158" s="589">
        <f>CL113*Index_운영!CL89*Index_운영!CL133*Index_운영!CL309</f>
        <v>0</v>
      </c>
      <c r="CM158" s="589">
        <f>CM113*Index_운영!CM89*Index_운영!CM133*Index_운영!CM309</f>
        <v>0</v>
      </c>
      <c r="CN158" s="589">
        <f>CN113*Index_운영!CN89*Index_운영!CN133*Index_운영!CN309</f>
        <v>0</v>
      </c>
      <c r="CO158" s="589">
        <f>CO113*Index_운영!CO89*Index_운영!CO133*Index_운영!CO309</f>
        <v>0</v>
      </c>
      <c r="CP158" s="589">
        <f>CP113*Index_운영!CP89*Index_운영!CP133*Index_운영!CP309</f>
        <v>0</v>
      </c>
      <c r="CQ158" s="589">
        <f>CQ113*Index_운영!CQ89*Index_운영!CQ133*Index_운영!CQ309</f>
        <v>0</v>
      </c>
      <c r="CR158" s="589">
        <f>CR113*Index_운영!CR89*Index_운영!CR133*Index_운영!CR309</f>
        <v>0</v>
      </c>
      <c r="CS158" s="589">
        <f>CS113*Index_운영!CS89*Index_운영!CS133*Index_운영!CS309</f>
        <v>0</v>
      </c>
      <c r="CT158" s="589">
        <f>CT113*Index_운영!CT89*Index_운영!CT133*Index_운영!CT309</f>
        <v>0</v>
      </c>
      <c r="CU158" s="589">
        <f>CU113*Index_운영!CU89*Index_운영!CU133*Index_운영!CU309</f>
        <v>0</v>
      </c>
      <c r="CV158" s="589">
        <f>CV113*Index_운영!CV89*Index_운영!CV133*Index_운영!CV309</f>
        <v>0</v>
      </c>
      <c r="CW158" s="589">
        <f>CW113*Index_운영!CW89*Index_운영!CW133*Index_운영!CW309</f>
        <v>0</v>
      </c>
      <c r="CX158" s="589">
        <f>CX113*Index_운영!CX89*Index_운영!CX133*Index_운영!CX309</f>
        <v>0</v>
      </c>
      <c r="CY158" s="589">
        <f>CY113*Index_운영!CY89*Index_운영!CY133*Index_운영!CY309</f>
        <v>0</v>
      </c>
      <c r="CZ158" s="589">
        <f>CZ113*Index_운영!CZ89*Index_운영!CZ133*Index_운영!CZ309</f>
        <v>0</v>
      </c>
      <c r="DA158" s="589">
        <f>DA113*Index_운영!DA89*Index_운영!DA133*Index_운영!DA309</f>
        <v>0</v>
      </c>
      <c r="DB158" s="589">
        <f>DB113*Index_운영!DB89*Index_운영!DB133*Index_운영!DB309</f>
        <v>0</v>
      </c>
      <c r="DC158" s="589">
        <f>DC113*Index_운영!DC89*Index_운영!DC133*Index_운영!DC309</f>
        <v>0</v>
      </c>
      <c r="DD158" s="589">
        <f>DD113*Index_운영!DD89*Index_운영!DD133*Index_운영!DD309</f>
        <v>0</v>
      </c>
      <c r="DE158" s="589">
        <f>DE113*Index_운영!DE89*Index_운영!DE133*Index_운영!DE309</f>
        <v>0</v>
      </c>
      <c r="DF158" s="589">
        <f>DF113*Index_운영!DF89*Index_운영!DF133*Index_운영!DF309</f>
        <v>0</v>
      </c>
      <c r="DG158" s="589">
        <f>DG113*Index_운영!DG89*Index_운영!DG133*Index_운영!DG309</f>
        <v>0</v>
      </c>
      <c r="DH158" s="589">
        <f>DH113*Index_운영!DH89*Index_운영!DH133*Index_운영!DH309</f>
        <v>0</v>
      </c>
      <c r="DI158" s="589">
        <f>DI113*Index_운영!DI89*Index_운영!DI133*Index_운영!DI309</f>
        <v>0</v>
      </c>
      <c r="DJ158" s="589">
        <f>DJ113*Index_운영!DJ89*Index_운영!DJ133*Index_운영!DJ309</f>
        <v>0</v>
      </c>
      <c r="DK158" s="589">
        <f>DK113*Index_운영!DK89*Index_운영!DK133*Index_운영!DK309</f>
        <v>0</v>
      </c>
      <c r="DL158" s="589">
        <f>DL113*Index_운영!DL89*Index_운영!DL133*Index_운영!DL309</f>
        <v>0</v>
      </c>
      <c r="DM158" s="589">
        <f>DM113*Index_운영!DM89*Index_운영!DM133*Index_운영!DM309</f>
        <v>0</v>
      </c>
      <c r="DN158" s="589">
        <f>DN113*Index_운영!DN89*Index_운영!DN133*Index_운영!DN309</f>
        <v>0</v>
      </c>
      <c r="DO158" s="589">
        <f>DO113*Index_운영!DO89*Index_운영!DO133*Index_운영!DO309</f>
        <v>0</v>
      </c>
      <c r="DP158" s="589">
        <f>DP113*Index_운영!DP89*Index_운영!DP133*Index_운영!DP309</f>
        <v>0</v>
      </c>
      <c r="DQ158" s="589">
        <f>DQ113*Index_운영!DQ89*Index_운영!DQ133*Index_운영!DQ309</f>
        <v>0</v>
      </c>
      <c r="DR158" s="589">
        <f>DR113*Index_운영!DR89*Index_운영!DR133*Index_운영!DR309</f>
        <v>0</v>
      </c>
      <c r="DS158" s="589">
        <f>DS113*Index_운영!DS89*Index_운영!DS133*Index_운영!DS309</f>
        <v>0</v>
      </c>
      <c r="DT158" s="589">
        <f>DT113*Index_운영!DT89*Index_운영!DT133*Index_운영!DT309</f>
        <v>0</v>
      </c>
      <c r="DU158" s="589">
        <f>DU113*Index_운영!DU89*Index_운영!DU133*Index_운영!DU309</f>
        <v>0</v>
      </c>
      <c r="DV158" s="589">
        <f>DV113*Index_운영!DV89*Index_운영!DV133*Index_운영!DV309</f>
        <v>0</v>
      </c>
    </row>
    <row r="159" spans="1:126" s="485" customFormat="1" outlineLevel="1" x14ac:dyDescent="0.4">
      <c r="A159" s="737"/>
      <c r="B159" s="464">
        <f>'Rent Roll'!$B20</f>
        <v>0</v>
      </c>
      <c r="C159" s="1219">
        <f>'Rent Roll'!$K20</f>
        <v>0</v>
      </c>
      <c r="D159" s="1239">
        <f>'Rent Roll'!$AM20</f>
        <v>0</v>
      </c>
      <c r="E159" s="1240">
        <f>'Rent Roll'!$AI20</f>
        <v>0</v>
      </c>
      <c r="F159" s="588">
        <f>F114*Index_운영!F90*Index_운영!F134*Index_운영!F310</f>
        <v>0</v>
      </c>
      <c r="G159" s="589">
        <f>G114*Index_운영!G90*Index_운영!G134*Index_운영!G310</f>
        <v>0</v>
      </c>
      <c r="H159" s="589">
        <f>H114*Index_운영!H90*Index_운영!H134*Index_운영!H310</f>
        <v>0</v>
      </c>
      <c r="I159" s="589">
        <f>I114*Index_운영!I90*Index_운영!I134*Index_운영!I310</f>
        <v>0</v>
      </c>
      <c r="J159" s="589">
        <f>J114*Index_운영!J90*Index_운영!J134*Index_운영!J310</f>
        <v>0</v>
      </c>
      <c r="K159" s="589">
        <f>K114*Index_운영!K90*Index_운영!K134*Index_운영!K310</f>
        <v>0</v>
      </c>
      <c r="L159" s="589">
        <f>L114*Index_운영!L90*Index_운영!L134*Index_운영!L310</f>
        <v>0</v>
      </c>
      <c r="M159" s="589">
        <f>M114*Index_운영!M90*Index_운영!M134*Index_운영!M310</f>
        <v>0</v>
      </c>
      <c r="N159" s="589">
        <f>N114*Index_운영!N90*Index_운영!N134*Index_운영!N310</f>
        <v>0</v>
      </c>
      <c r="O159" s="589">
        <f>O114*Index_운영!O90*Index_운영!O134*Index_운영!O310</f>
        <v>0</v>
      </c>
      <c r="P159" s="589">
        <f>P114*Index_운영!P90*Index_운영!P134*Index_운영!P310</f>
        <v>0</v>
      </c>
      <c r="Q159" s="589">
        <f>Q114*Index_운영!Q90*Index_운영!Q134*Index_운영!Q310</f>
        <v>0</v>
      </c>
      <c r="R159" s="589">
        <f>R114*Index_운영!R90*Index_운영!R134*Index_운영!R310</f>
        <v>0</v>
      </c>
      <c r="S159" s="589">
        <f>S114*Index_운영!S90*Index_운영!S134*Index_운영!S310</f>
        <v>0</v>
      </c>
      <c r="T159" s="589">
        <f>T114*Index_운영!T90*Index_운영!T134*Index_운영!T310</f>
        <v>0</v>
      </c>
      <c r="U159" s="589">
        <f>U114*Index_운영!U90*Index_운영!U134*Index_운영!U310</f>
        <v>0</v>
      </c>
      <c r="V159" s="589">
        <f>V114*Index_운영!V90*Index_운영!V134*Index_운영!V310</f>
        <v>0</v>
      </c>
      <c r="W159" s="589">
        <f>W114*Index_운영!W90*Index_운영!W134*Index_운영!W310</f>
        <v>0</v>
      </c>
      <c r="X159" s="589">
        <f>X114*Index_운영!X90*Index_운영!X134*Index_운영!X310</f>
        <v>0</v>
      </c>
      <c r="Y159" s="589">
        <f>Y114*Index_운영!Y90*Index_운영!Y134*Index_운영!Y310</f>
        <v>0</v>
      </c>
      <c r="Z159" s="589">
        <f>Z114*Index_운영!Z90*Index_운영!Z134*Index_운영!Z310</f>
        <v>0</v>
      </c>
      <c r="AA159" s="589">
        <f>AA114*Index_운영!AA90*Index_운영!AA134*Index_운영!AA310</f>
        <v>0</v>
      </c>
      <c r="AB159" s="589">
        <f>AB114*Index_운영!AB90*Index_운영!AB134*Index_운영!AB310</f>
        <v>0</v>
      </c>
      <c r="AC159" s="589">
        <f>AC114*Index_운영!AC90*Index_운영!AC134*Index_운영!AC310</f>
        <v>0</v>
      </c>
      <c r="AD159" s="589">
        <f>AD114*Index_운영!AD90*Index_운영!AD134*Index_운영!AD310</f>
        <v>0</v>
      </c>
      <c r="AE159" s="589">
        <f>AE114*Index_운영!AE90*Index_운영!AE134*Index_운영!AE310</f>
        <v>0</v>
      </c>
      <c r="AF159" s="589">
        <f>AF114*Index_운영!AF90*Index_운영!AF134*Index_운영!AF310</f>
        <v>0</v>
      </c>
      <c r="AG159" s="589">
        <f>AG114*Index_운영!AG90*Index_운영!AG134*Index_운영!AG310</f>
        <v>0</v>
      </c>
      <c r="AH159" s="589">
        <f>AH114*Index_운영!AH90*Index_운영!AH134*Index_운영!AH310</f>
        <v>0</v>
      </c>
      <c r="AI159" s="589">
        <f>AI114*Index_운영!AI90*Index_운영!AI134*Index_운영!AI310</f>
        <v>0</v>
      </c>
      <c r="AJ159" s="589">
        <f>AJ114*Index_운영!AJ90*Index_운영!AJ134*Index_운영!AJ310</f>
        <v>0</v>
      </c>
      <c r="AK159" s="589">
        <f>AK114*Index_운영!AK90*Index_운영!AK134*Index_운영!AK310</f>
        <v>0</v>
      </c>
      <c r="AL159" s="589">
        <f>AL114*Index_운영!AL90*Index_운영!AL134*Index_운영!AL310</f>
        <v>0</v>
      </c>
      <c r="AM159" s="589">
        <f>AM114*Index_운영!AM90*Index_운영!AM134*Index_운영!AM310</f>
        <v>0</v>
      </c>
      <c r="AN159" s="589">
        <f>AN114*Index_운영!AN90*Index_운영!AN134*Index_운영!AN310</f>
        <v>0</v>
      </c>
      <c r="AO159" s="589">
        <f>AO114*Index_운영!AO90*Index_운영!AO134*Index_운영!AO310</f>
        <v>0</v>
      </c>
      <c r="AP159" s="589">
        <f>AP114*Index_운영!AP90*Index_운영!AP134*Index_운영!AP310</f>
        <v>0</v>
      </c>
      <c r="AQ159" s="589">
        <f>AQ114*Index_운영!AQ90*Index_운영!AQ134*Index_운영!AQ310</f>
        <v>0</v>
      </c>
      <c r="AR159" s="589">
        <f>AR114*Index_운영!AR90*Index_운영!AR134*Index_운영!AR310</f>
        <v>0</v>
      </c>
      <c r="AS159" s="589">
        <f>AS114*Index_운영!AS90*Index_운영!AS134*Index_운영!AS310</f>
        <v>0</v>
      </c>
      <c r="AT159" s="589">
        <f>AT114*Index_운영!AT90*Index_운영!AT134*Index_운영!AT310</f>
        <v>0</v>
      </c>
      <c r="AU159" s="589">
        <f>AU114*Index_운영!AU90*Index_운영!AU134*Index_운영!AU310</f>
        <v>0</v>
      </c>
      <c r="AV159" s="589">
        <f>AV114*Index_운영!AV90*Index_운영!AV134*Index_운영!AV310</f>
        <v>0</v>
      </c>
      <c r="AW159" s="589">
        <f>AW114*Index_운영!AW90*Index_운영!AW134*Index_운영!AW310</f>
        <v>0</v>
      </c>
      <c r="AX159" s="589">
        <f>AX114*Index_운영!AX90*Index_운영!AX134*Index_운영!AX310</f>
        <v>0</v>
      </c>
      <c r="AY159" s="589">
        <f>AY114*Index_운영!AY90*Index_운영!AY134*Index_운영!AY310</f>
        <v>0</v>
      </c>
      <c r="AZ159" s="589">
        <f>AZ114*Index_운영!AZ90*Index_운영!AZ134*Index_운영!AZ310</f>
        <v>0</v>
      </c>
      <c r="BA159" s="589">
        <f>BA114*Index_운영!BA90*Index_운영!BA134*Index_운영!BA310</f>
        <v>0</v>
      </c>
      <c r="BB159" s="589">
        <f>BB114*Index_운영!BB90*Index_운영!BB134*Index_운영!BB310</f>
        <v>0</v>
      </c>
      <c r="BC159" s="589">
        <f>BC114*Index_운영!BC90*Index_운영!BC134*Index_운영!BC310</f>
        <v>0</v>
      </c>
      <c r="BD159" s="589">
        <f>BD114*Index_운영!BD90*Index_운영!BD134*Index_운영!BD310</f>
        <v>0</v>
      </c>
      <c r="BE159" s="589">
        <f>BE114*Index_운영!BE90*Index_운영!BE134*Index_운영!BE310</f>
        <v>0</v>
      </c>
      <c r="BF159" s="589">
        <f>BF114*Index_운영!BF90*Index_운영!BF134*Index_운영!BF310</f>
        <v>0</v>
      </c>
      <c r="BG159" s="589">
        <f>BG114*Index_운영!BG90*Index_운영!BG134*Index_운영!BG310</f>
        <v>0</v>
      </c>
      <c r="BH159" s="589">
        <f>BH114*Index_운영!BH90*Index_운영!BH134*Index_운영!BH310</f>
        <v>0</v>
      </c>
      <c r="BI159" s="589">
        <f>BI114*Index_운영!BI90*Index_운영!BI134*Index_운영!BI310</f>
        <v>0</v>
      </c>
      <c r="BJ159" s="589">
        <f>BJ114*Index_운영!BJ90*Index_운영!BJ134*Index_운영!BJ310</f>
        <v>0</v>
      </c>
      <c r="BK159" s="589">
        <f>BK114*Index_운영!BK90*Index_운영!BK134*Index_운영!BK310</f>
        <v>0</v>
      </c>
      <c r="BL159" s="589">
        <f>BL114*Index_운영!BL90*Index_운영!BL134*Index_운영!BL310</f>
        <v>0</v>
      </c>
      <c r="BM159" s="589">
        <f>BM114*Index_운영!BM90*Index_운영!BM134*Index_운영!BM310</f>
        <v>0</v>
      </c>
      <c r="BN159" s="589">
        <f>BN114*Index_운영!BN90*Index_운영!BN134*Index_운영!BN310</f>
        <v>0</v>
      </c>
      <c r="BO159" s="589">
        <f>BO114*Index_운영!BO90*Index_운영!BO134*Index_운영!BO310</f>
        <v>0</v>
      </c>
      <c r="BP159" s="589">
        <f>BP114*Index_운영!BP90*Index_운영!BP134*Index_운영!BP310</f>
        <v>0</v>
      </c>
      <c r="BQ159" s="589">
        <f>BQ114*Index_운영!BQ90*Index_운영!BQ134*Index_운영!BQ310</f>
        <v>0</v>
      </c>
      <c r="BR159" s="589">
        <f>BR114*Index_운영!BR90*Index_운영!BR134*Index_운영!BR310</f>
        <v>0</v>
      </c>
      <c r="BS159" s="589">
        <f>BS114*Index_운영!BS90*Index_운영!BS134*Index_운영!BS310</f>
        <v>0</v>
      </c>
      <c r="BT159" s="589">
        <f>BT114*Index_운영!BT90*Index_운영!BT134*Index_운영!BT310</f>
        <v>0</v>
      </c>
      <c r="BU159" s="589">
        <f>BU114*Index_운영!BU90*Index_운영!BU134*Index_운영!BU310</f>
        <v>0</v>
      </c>
      <c r="BV159" s="589">
        <f>BV114*Index_운영!BV90*Index_운영!BV134*Index_운영!BV310</f>
        <v>0</v>
      </c>
      <c r="BW159" s="589">
        <f>BW114*Index_운영!BW90*Index_운영!BW134*Index_운영!BW310</f>
        <v>0</v>
      </c>
      <c r="BX159" s="589">
        <f>BX114*Index_운영!BX90*Index_운영!BX134*Index_운영!BX310</f>
        <v>0</v>
      </c>
      <c r="BY159" s="589">
        <f>BY114*Index_운영!BY90*Index_운영!BY134*Index_운영!BY310</f>
        <v>0</v>
      </c>
      <c r="BZ159" s="589">
        <f>BZ114*Index_운영!BZ90*Index_운영!BZ134*Index_운영!BZ310</f>
        <v>0</v>
      </c>
      <c r="CA159" s="589">
        <f>CA114*Index_운영!CA90*Index_운영!CA134*Index_운영!CA310</f>
        <v>0</v>
      </c>
      <c r="CB159" s="589">
        <f>CB114*Index_운영!CB90*Index_운영!CB134*Index_운영!CB310</f>
        <v>0</v>
      </c>
      <c r="CC159" s="589">
        <f>CC114*Index_운영!CC90*Index_운영!CC134*Index_운영!CC310</f>
        <v>0</v>
      </c>
      <c r="CD159" s="589">
        <f>CD114*Index_운영!CD90*Index_운영!CD134*Index_운영!CD310</f>
        <v>0</v>
      </c>
      <c r="CE159" s="589">
        <f>CE114*Index_운영!CE90*Index_운영!CE134*Index_운영!CE310</f>
        <v>0</v>
      </c>
      <c r="CF159" s="589">
        <f>CF114*Index_운영!CF90*Index_운영!CF134*Index_운영!CF310</f>
        <v>0</v>
      </c>
      <c r="CG159" s="589">
        <f>CG114*Index_운영!CG90*Index_운영!CG134*Index_운영!CG310</f>
        <v>0</v>
      </c>
      <c r="CH159" s="589">
        <f>CH114*Index_운영!CH90*Index_운영!CH134*Index_운영!CH310</f>
        <v>0</v>
      </c>
      <c r="CI159" s="589">
        <f>CI114*Index_운영!CI90*Index_운영!CI134*Index_운영!CI310</f>
        <v>0</v>
      </c>
      <c r="CJ159" s="589">
        <f>CJ114*Index_운영!CJ90*Index_운영!CJ134*Index_운영!CJ310</f>
        <v>0</v>
      </c>
      <c r="CK159" s="589">
        <f>CK114*Index_운영!CK90*Index_운영!CK134*Index_운영!CK310</f>
        <v>0</v>
      </c>
      <c r="CL159" s="589">
        <f>CL114*Index_운영!CL90*Index_운영!CL134*Index_운영!CL310</f>
        <v>0</v>
      </c>
      <c r="CM159" s="589">
        <f>CM114*Index_운영!CM90*Index_운영!CM134*Index_운영!CM310</f>
        <v>0</v>
      </c>
      <c r="CN159" s="589">
        <f>CN114*Index_운영!CN90*Index_운영!CN134*Index_운영!CN310</f>
        <v>0</v>
      </c>
      <c r="CO159" s="589">
        <f>CO114*Index_운영!CO90*Index_운영!CO134*Index_운영!CO310</f>
        <v>0</v>
      </c>
      <c r="CP159" s="589">
        <f>CP114*Index_운영!CP90*Index_운영!CP134*Index_운영!CP310</f>
        <v>0</v>
      </c>
      <c r="CQ159" s="589">
        <f>CQ114*Index_운영!CQ90*Index_운영!CQ134*Index_운영!CQ310</f>
        <v>0</v>
      </c>
      <c r="CR159" s="589">
        <f>CR114*Index_운영!CR90*Index_운영!CR134*Index_운영!CR310</f>
        <v>0</v>
      </c>
      <c r="CS159" s="589">
        <f>CS114*Index_운영!CS90*Index_운영!CS134*Index_운영!CS310</f>
        <v>0</v>
      </c>
      <c r="CT159" s="589">
        <f>CT114*Index_운영!CT90*Index_운영!CT134*Index_운영!CT310</f>
        <v>0</v>
      </c>
      <c r="CU159" s="589">
        <f>CU114*Index_운영!CU90*Index_운영!CU134*Index_운영!CU310</f>
        <v>0</v>
      </c>
      <c r="CV159" s="589">
        <f>CV114*Index_운영!CV90*Index_운영!CV134*Index_운영!CV310</f>
        <v>0</v>
      </c>
      <c r="CW159" s="589">
        <f>CW114*Index_운영!CW90*Index_운영!CW134*Index_운영!CW310</f>
        <v>0</v>
      </c>
      <c r="CX159" s="589">
        <f>CX114*Index_운영!CX90*Index_운영!CX134*Index_운영!CX310</f>
        <v>0</v>
      </c>
      <c r="CY159" s="589">
        <f>CY114*Index_운영!CY90*Index_운영!CY134*Index_운영!CY310</f>
        <v>0</v>
      </c>
      <c r="CZ159" s="589">
        <f>CZ114*Index_운영!CZ90*Index_운영!CZ134*Index_운영!CZ310</f>
        <v>0</v>
      </c>
      <c r="DA159" s="589">
        <f>DA114*Index_운영!DA90*Index_운영!DA134*Index_운영!DA310</f>
        <v>0</v>
      </c>
      <c r="DB159" s="589">
        <f>DB114*Index_운영!DB90*Index_운영!DB134*Index_운영!DB310</f>
        <v>0</v>
      </c>
      <c r="DC159" s="589">
        <f>DC114*Index_운영!DC90*Index_운영!DC134*Index_운영!DC310</f>
        <v>0</v>
      </c>
      <c r="DD159" s="589">
        <f>DD114*Index_운영!DD90*Index_운영!DD134*Index_운영!DD310</f>
        <v>0</v>
      </c>
      <c r="DE159" s="589">
        <f>DE114*Index_운영!DE90*Index_운영!DE134*Index_운영!DE310</f>
        <v>0</v>
      </c>
      <c r="DF159" s="589">
        <f>DF114*Index_운영!DF90*Index_운영!DF134*Index_운영!DF310</f>
        <v>0</v>
      </c>
      <c r="DG159" s="589">
        <f>DG114*Index_운영!DG90*Index_운영!DG134*Index_운영!DG310</f>
        <v>0</v>
      </c>
      <c r="DH159" s="589">
        <f>DH114*Index_운영!DH90*Index_운영!DH134*Index_운영!DH310</f>
        <v>0</v>
      </c>
      <c r="DI159" s="589">
        <f>DI114*Index_운영!DI90*Index_운영!DI134*Index_운영!DI310</f>
        <v>0</v>
      </c>
      <c r="DJ159" s="589">
        <f>DJ114*Index_운영!DJ90*Index_운영!DJ134*Index_운영!DJ310</f>
        <v>0</v>
      </c>
      <c r="DK159" s="589">
        <f>DK114*Index_운영!DK90*Index_운영!DK134*Index_운영!DK310</f>
        <v>0</v>
      </c>
      <c r="DL159" s="589">
        <f>DL114*Index_운영!DL90*Index_운영!DL134*Index_운영!DL310</f>
        <v>0</v>
      </c>
      <c r="DM159" s="589">
        <f>DM114*Index_운영!DM90*Index_운영!DM134*Index_운영!DM310</f>
        <v>0</v>
      </c>
      <c r="DN159" s="589">
        <f>DN114*Index_운영!DN90*Index_운영!DN134*Index_운영!DN310</f>
        <v>0</v>
      </c>
      <c r="DO159" s="589">
        <f>DO114*Index_운영!DO90*Index_운영!DO134*Index_운영!DO310</f>
        <v>0</v>
      </c>
      <c r="DP159" s="589">
        <f>DP114*Index_운영!DP90*Index_운영!DP134*Index_운영!DP310</f>
        <v>0</v>
      </c>
      <c r="DQ159" s="589">
        <f>DQ114*Index_운영!DQ90*Index_운영!DQ134*Index_운영!DQ310</f>
        <v>0</v>
      </c>
      <c r="DR159" s="589">
        <f>DR114*Index_운영!DR90*Index_운영!DR134*Index_운영!DR310</f>
        <v>0</v>
      </c>
      <c r="DS159" s="589">
        <f>DS114*Index_운영!DS90*Index_운영!DS134*Index_운영!DS310</f>
        <v>0</v>
      </c>
      <c r="DT159" s="589">
        <f>DT114*Index_운영!DT90*Index_운영!DT134*Index_운영!DT310</f>
        <v>0</v>
      </c>
      <c r="DU159" s="589">
        <f>DU114*Index_운영!DU90*Index_운영!DU134*Index_운영!DU310</f>
        <v>0</v>
      </c>
      <c r="DV159" s="589">
        <f>DV114*Index_운영!DV90*Index_운영!DV134*Index_운영!DV310</f>
        <v>0</v>
      </c>
    </row>
    <row r="160" spans="1:126" s="485" customFormat="1" outlineLevel="1" x14ac:dyDescent="0.4">
      <c r="A160" s="737"/>
      <c r="B160" s="464">
        <f>'Rent Roll'!$B21</f>
        <v>0</v>
      </c>
      <c r="C160" s="1219">
        <f>'Rent Roll'!$K21</f>
        <v>0</v>
      </c>
      <c r="D160" s="1239">
        <f>'Rent Roll'!$AM21</f>
        <v>0</v>
      </c>
      <c r="E160" s="1240">
        <f>'Rent Roll'!$AI21</f>
        <v>0</v>
      </c>
      <c r="F160" s="588">
        <f>F115*Index_운영!F91*Index_운영!F135*Index_운영!F311</f>
        <v>0</v>
      </c>
      <c r="G160" s="589">
        <f>G115*Index_운영!G91*Index_운영!G135*Index_운영!G311</f>
        <v>0</v>
      </c>
      <c r="H160" s="589">
        <f>H115*Index_운영!H91*Index_운영!H135*Index_운영!H311</f>
        <v>0</v>
      </c>
      <c r="I160" s="589">
        <f>I115*Index_운영!I91*Index_운영!I135*Index_운영!I311</f>
        <v>0</v>
      </c>
      <c r="J160" s="589">
        <f>J115*Index_운영!J91*Index_운영!J135*Index_운영!J311</f>
        <v>0</v>
      </c>
      <c r="K160" s="589">
        <f>K115*Index_운영!K91*Index_운영!K135*Index_운영!K311</f>
        <v>0</v>
      </c>
      <c r="L160" s="589">
        <f>L115*Index_운영!L91*Index_운영!L135*Index_운영!L311</f>
        <v>0</v>
      </c>
      <c r="M160" s="589">
        <f>M115*Index_운영!M91*Index_운영!M135*Index_운영!M311</f>
        <v>0</v>
      </c>
      <c r="N160" s="589">
        <f>N115*Index_운영!N91*Index_운영!N135*Index_운영!N311</f>
        <v>0</v>
      </c>
      <c r="O160" s="589">
        <f>O115*Index_운영!O91*Index_운영!O135*Index_운영!O311</f>
        <v>0</v>
      </c>
      <c r="P160" s="589">
        <f>P115*Index_운영!P91*Index_운영!P135*Index_운영!P311</f>
        <v>0</v>
      </c>
      <c r="Q160" s="589">
        <f>Q115*Index_운영!Q91*Index_운영!Q135*Index_운영!Q311</f>
        <v>0</v>
      </c>
      <c r="R160" s="589">
        <f>R115*Index_운영!R91*Index_운영!R135*Index_운영!R311</f>
        <v>0</v>
      </c>
      <c r="S160" s="589">
        <f>S115*Index_운영!S91*Index_운영!S135*Index_운영!S311</f>
        <v>0</v>
      </c>
      <c r="T160" s="589">
        <f>T115*Index_운영!T91*Index_운영!T135*Index_운영!T311</f>
        <v>0</v>
      </c>
      <c r="U160" s="589">
        <f>U115*Index_운영!U91*Index_운영!U135*Index_운영!U311</f>
        <v>0</v>
      </c>
      <c r="V160" s="589">
        <f>V115*Index_운영!V91*Index_운영!V135*Index_운영!V311</f>
        <v>0</v>
      </c>
      <c r="W160" s="589">
        <f>W115*Index_운영!W91*Index_운영!W135*Index_운영!W311</f>
        <v>0</v>
      </c>
      <c r="X160" s="589">
        <f>X115*Index_운영!X91*Index_운영!X135*Index_운영!X311</f>
        <v>0</v>
      </c>
      <c r="Y160" s="589">
        <f>Y115*Index_운영!Y91*Index_운영!Y135*Index_운영!Y311</f>
        <v>0</v>
      </c>
      <c r="Z160" s="589">
        <f>Z115*Index_운영!Z91*Index_운영!Z135*Index_운영!Z311</f>
        <v>0</v>
      </c>
      <c r="AA160" s="589">
        <f>AA115*Index_운영!AA91*Index_운영!AA135*Index_운영!AA311</f>
        <v>0</v>
      </c>
      <c r="AB160" s="589">
        <f>AB115*Index_운영!AB91*Index_운영!AB135*Index_운영!AB311</f>
        <v>0</v>
      </c>
      <c r="AC160" s="589">
        <f>AC115*Index_운영!AC91*Index_운영!AC135*Index_운영!AC311</f>
        <v>0</v>
      </c>
      <c r="AD160" s="589">
        <f>AD115*Index_운영!AD91*Index_운영!AD135*Index_운영!AD311</f>
        <v>0</v>
      </c>
      <c r="AE160" s="589">
        <f>AE115*Index_운영!AE91*Index_운영!AE135*Index_운영!AE311</f>
        <v>0</v>
      </c>
      <c r="AF160" s="589">
        <f>AF115*Index_운영!AF91*Index_운영!AF135*Index_운영!AF311</f>
        <v>0</v>
      </c>
      <c r="AG160" s="589">
        <f>AG115*Index_운영!AG91*Index_운영!AG135*Index_운영!AG311</f>
        <v>0</v>
      </c>
      <c r="AH160" s="589">
        <f>AH115*Index_운영!AH91*Index_운영!AH135*Index_운영!AH311</f>
        <v>0</v>
      </c>
      <c r="AI160" s="589">
        <f>AI115*Index_운영!AI91*Index_운영!AI135*Index_운영!AI311</f>
        <v>0</v>
      </c>
      <c r="AJ160" s="589">
        <f>AJ115*Index_운영!AJ91*Index_운영!AJ135*Index_운영!AJ311</f>
        <v>0</v>
      </c>
      <c r="AK160" s="589">
        <f>AK115*Index_운영!AK91*Index_운영!AK135*Index_운영!AK311</f>
        <v>0</v>
      </c>
      <c r="AL160" s="589">
        <f>AL115*Index_운영!AL91*Index_운영!AL135*Index_운영!AL311</f>
        <v>0</v>
      </c>
      <c r="AM160" s="589">
        <f>AM115*Index_운영!AM91*Index_운영!AM135*Index_운영!AM311</f>
        <v>0</v>
      </c>
      <c r="AN160" s="589">
        <f>AN115*Index_운영!AN91*Index_운영!AN135*Index_운영!AN311</f>
        <v>0</v>
      </c>
      <c r="AO160" s="589">
        <f>AO115*Index_운영!AO91*Index_운영!AO135*Index_운영!AO311</f>
        <v>0</v>
      </c>
      <c r="AP160" s="589">
        <f>AP115*Index_운영!AP91*Index_운영!AP135*Index_운영!AP311</f>
        <v>0</v>
      </c>
      <c r="AQ160" s="589">
        <f>AQ115*Index_운영!AQ91*Index_운영!AQ135*Index_운영!AQ311</f>
        <v>0</v>
      </c>
      <c r="AR160" s="589">
        <f>AR115*Index_운영!AR91*Index_운영!AR135*Index_운영!AR311</f>
        <v>0</v>
      </c>
      <c r="AS160" s="589">
        <f>AS115*Index_운영!AS91*Index_운영!AS135*Index_운영!AS311</f>
        <v>0</v>
      </c>
      <c r="AT160" s="589">
        <f>AT115*Index_운영!AT91*Index_운영!AT135*Index_운영!AT311</f>
        <v>0</v>
      </c>
      <c r="AU160" s="589">
        <f>AU115*Index_운영!AU91*Index_운영!AU135*Index_운영!AU311</f>
        <v>0</v>
      </c>
      <c r="AV160" s="589">
        <f>AV115*Index_운영!AV91*Index_운영!AV135*Index_운영!AV311</f>
        <v>0</v>
      </c>
      <c r="AW160" s="589">
        <f>AW115*Index_운영!AW91*Index_운영!AW135*Index_운영!AW311</f>
        <v>0</v>
      </c>
      <c r="AX160" s="589">
        <f>AX115*Index_운영!AX91*Index_운영!AX135*Index_운영!AX311</f>
        <v>0</v>
      </c>
      <c r="AY160" s="589">
        <f>AY115*Index_운영!AY91*Index_운영!AY135*Index_운영!AY311</f>
        <v>0</v>
      </c>
      <c r="AZ160" s="589">
        <f>AZ115*Index_운영!AZ91*Index_운영!AZ135*Index_운영!AZ311</f>
        <v>0</v>
      </c>
      <c r="BA160" s="589">
        <f>BA115*Index_운영!BA91*Index_운영!BA135*Index_운영!BA311</f>
        <v>0</v>
      </c>
      <c r="BB160" s="589">
        <f>BB115*Index_운영!BB91*Index_운영!BB135*Index_운영!BB311</f>
        <v>0</v>
      </c>
      <c r="BC160" s="589">
        <f>BC115*Index_운영!BC91*Index_운영!BC135*Index_운영!BC311</f>
        <v>0</v>
      </c>
      <c r="BD160" s="589">
        <f>BD115*Index_운영!BD91*Index_운영!BD135*Index_운영!BD311</f>
        <v>0</v>
      </c>
      <c r="BE160" s="589">
        <f>BE115*Index_운영!BE91*Index_운영!BE135*Index_운영!BE311</f>
        <v>0</v>
      </c>
      <c r="BF160" s="589">
        <f>BF115*Index_운영!BF91*Index_운영!BF135*Index_운영!BF311</f>
        <v>0</v>
      </c>
      <c r="BG160" s="589">
        <f>BG115*Index_운영!BG91*Index_운영!BG135*Index_운영!BG311</f>
        <v>0</v>
      </c>
      <c r="BH160" s="589">
        <f>BH115*Index_운영!BH91*Index_운영!BH135*Index_운영!BH311</f>
        <v>0</v>
      </c>
      <c r="BI160" s="589">
        <f>BI115*Index_운영!BI91*Index_운영!BI135*Index_운영!BI311</f>
        <v>0</v>
      </c>
      <c r="BJ160" s="589">
        <f>BJ115*Index_운영!BJ91*Index_운영!BJ135*Index_운영!BJ311</f>
        <v>0</v>
      </c>
      <c r="BK160" s="589">
        <f>BK115*Index_운영!BK91*Index_운영!BK135*Index_운영!BK311</f>
        <v>0</v>
      </c>
      <c r="BL160" s="589">
        <f>BL115*Index_운영!BL91*Index_운영!BL135*Index_운영!BL311</f>
        <v>0</v>
      </c>
      <c r="BM160" s="589">
        <f>BM115*Index_운영!BM91*Index_운영!BM135*Index_운영!BM311</f>
        <v>0</v>
      </c>
      <c r="BN160" s="589">
        <f>BN115*Index_운영!BN91*Index_운영!BN135*Index_운영!BN311</f>
        <v>0</v>
      </c>
      <c r="BO160" s="589">
        <f>BO115*Index_운영!BO91*Index_운영!BO135*Index_운영!BO311</f>
        <v>0</v>
      </c>
      <c r="BP160" s="589">
        <f>BP115*Index_운영!BP91*Index_운영!BP135*Index_운영!BP311</f>
        <v>0</v>
      </c>
      <c r="BQ160" s="589">
        <f>BQ115*Index_운영!BQ91*Index_운영!BQ135*Index_운영!BQ311</f>
        <v>0</v>
      </c>
      <c r="BR160" s="589">
        <f>BR115*Index_운영!BR91*Index_운영!BR135*Index_운영!BR311</f>
        <v>0</v>
      </c>
      <c r="BS160" s="589">
        <f>BS115*Index_운영!BS91*Index_운영!BS135*Index_운영!BS311</f>
        <v>0</v>
      </c>
      <c r="BT160" s="589">
        <f>BT115*Index_운영!BT91*Index_운영!BT135*Index_운영!BT311</f>
        <v>0</v>
      </c>
      <c r="BU160" s="589">
        <f>BU115*Index_운영!BU91*Index_운영!BU135*Index_운영!BU311</f>
        <v>0</v>
      </c>
      <c r="BV160" s="589">
        <f>BV115*Index_운영!BV91*Index_운영!BV135*Index_운영!BV311</f>
        <v>0</v>
      </c>
      <c r="BW160" s="589">
        <f>BW115*Index_운영!BW91*Index_운영!BW135*Index_운영!BW311</f>
        <v>0</v>
      </c>
      <c r="BX160" s="589">
        <f>BX115*Index_운영!BX91*Index_운영!BX135*Index_운영!BX311</f>
        <v>0</v>
      </c>
      <c r="BY160" s="589">
        <f>BY115*Index_운영!BY91*Index_운영!BY135*Index_운영!BY311</f>
        <v>0</v>
      </c>
      <c r="BZ160" s="589">
        <f>BZ115*Index_운영!BZ91*Index_운영!BZ135*Index_운영!BZ311</f>
        <v>0</v>
      </c>
      <c r="CA160" s="589">
        <f>CA115*Index_운영!CA91*Index_운영!CA135*Index_운영!CA311</f>
        <v>0</v>
      </c>
      <c r="CB160" s="589">
        <f>CB115*Index_운영!CB91*Index_운영!CB135*Index_운영!CB311</f>
        <v>0</v>
      </c>
      <c r="CC160" s="589">
        <f>CC115*Index_운영!CC91*Index_운영!CC135*Index_운영!CC311</f>
        <v>0</v>
      </c>
      <c r="CD160" s="589">
        <f>CD115*Index_운영!CD91*Index_운영!CD135*Index_운영!CD311</f>
        <v>0</v>
      </c>
      <c r="CE160" s="589">
        <f>CE115*Index_운영!CE91*Index_운영!CE135*Index_운영!CE311</f>
        <v>0</v>
      </c>
      <c r="CF160" s="589">
        <f>CF115*Index_운영!CF91*Index_운영!CF135*Index_운영!CF311</f>
        <v>0</v>
      </c>
      <c r="CG160" s="589">
        <f>CG115*Index_운영!CG91*Index_운영!CG135*Index_운영!CG311</f>
        <v>0</v>
      </c>
      <c r="CH160" s="589">
        <f>CH115*Index_운영!CH91*Index_운영!CH135*Index_운영!CH311</f>
        <v>0</v>
      </c>
      <c r="CI160" s="589">
        <f>CI115*Index_운영!CI91*Index_운영!CI135*Index_운영!CI311</f>
        <v>0</v>
      </c>
      <c r="CJ160" s="589">
        <f>CJ115*Index_운영!CJ91*Index_운영!CJ135*Index_운영!CJ311</f>
        <v>0</v>
      </c>
      <c r="CK160" s="589">
        <f>CK115*Index_운영!CK91*Index_운영!CK135*Index_운영!CK311</f>
        <v>0</v>
      </c>
      <c r="CL160" s="589">
        <f>CL115*Index_운영!CL91*Index_운영!CL135*Index_운영!CL311</f>
        <v>0</v>
      </c>
      <c r="CM160" s="589">
        <f>CM115*Index_운영!CM91*Index_운영!CM135*Index_운영!CM311</f>
        <v>0</v>
      </c>
      <c r="CN160" s="589">
        <f>CN115*Index_운영!CN91*Index_운영!CN135*Index_운영!CN311</f>
        <v>0</v>
      </c>
      <c r="CO160" s="589">
        <f>CO115*Index_운영!CO91*Index_운영!CO135*Index_운영!CO311</f>
        <v>0</v>
      </c>
      <c r="CP160" s="589">
        <f>CP115*Index_운영!CP91*Index_운영!CP135*Index_운영!CP311</f>
        <v>0</v>
      </c>
      <c r="CQ160" s="589">
        <f>CQ115*Index_운영!CQ91*Index_운영!CQ135*Index_운영!CQ311</f>
        <v>0</v>
      </c>
      <c r="CR160" s="589">
        <f>CR115*Index_운영!CR91*Index_운영!CR135*Index_운영!CR311</f>
        <v>0</v>
      </c>
      <c r="CS160" s="589">
        <f>CS115*Index_운영!CS91*Index_운영!CS135*Index_운영!CS311</f>
        <v>0</v>
      </c>
      <c r="CT160" s="589">
        <f>CT115*Index_운영!CT91*Index_운영!CT135*Index_운영!CT311</f>
        <v>0</v>
      </c>
      <c r="CU160" s="589">
        <f>CU115*Index_운영!CU91*Index_운영!CU135*Index_운영!CU311</f>
        <v>0</v>
      </c>
      <c r="CV160" s="589">
        <f>CV115*Index_운영!CV91*Index_운영!CV135*Index_운영!CV311</f>
        <v>0</v>
      </c>
      <c r="CW160" s="589">
        <f>CW115*Index_운영!CW91*Index_운영!CW135*Index_운영!CW311</f>
        <v>0</v>
      </c>
      <c r="CX160" s="589">
        <f>CX115*Index_운영!CX91*Index_운영!CX135*Index_운영!CX311</f>
        <v>0</v>
      </c>
      <c r="CY160" s="589">
        <f>CY115*Index_운영!CY91*Index_운영!CY135*Index_운영!CY311</f>
        <v>0</v>
      </c>
      <c r="CZ160" s="589">
        <f>CZ115*Index_운영!CZ91*Index_운영!CZ135*Index_운영!CZ311</f>
        <v>0</v>
      </c>
      <c r="DA160" s="589">
        <f>DA115*Index_운영!DA91*Index_운영!DA135*Index_운영!DA311</f>
        <v>0</v>
      </c>
      <c r="DB160" s="589">
        <f>DB115*Index_운영!DB91*Index_운영!DB135*Index_운영!DB311</f>
        <v>0</v>
      </c>
      <c r="DC160" s="589">
        <f>DC115*Index_운영!DC91*Index_운영!DC135*Index_운영!DC311</f>
        <v>0</v>
      </c>
      <c r="DD160" s="589">
        <f>DD115*Index_운영!DD91*Index_운영!DD135*Index_운영!DD311</f>
        <v>0</v>
      </c>
      <c r="DE160" s="589">
        <f>DE115*Index_운영!DE91*Index_운영!DE135*Index_운영!DE311</f>
        <v>0</v>
      </c>
      <c r="DF160" s="589">
        <f>DF115*Index_운영!DF91*Index_운영!DF135*Index_운영!DF311</f>
        <v>0</v>
      </c>
      <c r="DG160" s="589">
        <f>DG115*Index_운영!DG91*Index_운영!DG135*Index_운영!DG311</f>
        <v>0</v>
      </c>
      <c r="DH160" s="589">
        <f>DH115*Index_운영!DH91*Index_운영!DH135*Index_운영!DH311</f>
        <v>0</v>
      </c>
      <c r="DI160" s="589">
        <f>DI115*Index_운영!DI91*Index_운영!DI135*Index_운영!DI311</f>
        <v>0</v>
      </c>
      <c r="DJ160" s="589">
        <f>DJ115*Index_운영!DJ91*Index_운영!DJ135*Index_운영!DJ311</f>
        <v>0</v>
      </c>
      <c r="DK160" s="589">
        <f>DK115*Index_운영!DK91*Index_운영!DK135*Index_운영!DK311</f>
        <v>0</v>
      </c>
      <c r="DL160" s="589">
        <f>DL115*Index_운영!DL91*Index_운영!DL135*Index_운영!DL311</f>
        <v>0</v>
      </c>
      <c r="DM160" s="589">
        <f>DM115*Index_운영!DM91*Index_운영!DM135*Index_운영!DM311</f>
        <v>0</v>
      </c>
      <c r="DN160" s="589">
        <f>DN115*Index_운영!DN91*Index_운영!DN135*Index_운영!DN311</f>
        <v>0</v>
      </c>
      <c r="DO160" s="589">
        <f>DO115*Index_운영!DO91*Index_운영!DO135*Index_운영!DO311</f>
        <v>0</v>
      </c>
      <c r="DP160" s="589">
        <f>DP115*Index_운영!DP91*Index_운영!DP135*Index_운영!DP311</f>
        <v>0</v>
      </c>
      <c r="DQ160" s="589">
        <f>DQ115*Index_운영!DQ91*Index_운영!DQ135*Index_운영!DQ311</f>
        <v>0</v>
      </c>
      <c r="DR160" s="589">
        <f>DR115*Index_운영!DR91*Index_운영!DR135*Index_운영!DR311</f>
        <v>0</v>
      </c>
      <c r="DS160" s="589">
        <f>DS115*Index_운영!DS91*Index_운영!DS135*Index_운영!DS311</f>
        <v>0</v>
      </c>
      <c r="DT160" s="589">
        <f>DT115*Index_운영!DT91*Index_운영!DT135*Index_운영!DT311</f>
        <v>0</v>
      </c>
      <c r="DU160" s="589">
        <f>DU115*Index_운영!DU91*Index_운영!DU135*Index_운영!DU311</f>
        <v>0</v>
      </c>
      <c r="DV160" s="589">
        <f>DV115*Index_운영!DV91*Index_운영!DV135*Index_운영!DV311</f>
        <v>0</v>
      </c>
    </row>
    <row r="161" spans="1:126" s="485" customFormat="1" outlineLevel="1" x14ac:dyDescent="0.4">
      <c r="A161" s="737"/>
      <c r="B161" s="464">
        <f>'Rent Roll'!$B22</f>
        <v>0</v>
      </c>
      <c r="C161" s="1219">
        <f>'Rent Roll'!$K22</f>
        <v>0</v>
      </c>
      <c r="D161" s="1239">
        <f>'Rent Roll'!$AM22</f>
        <v>0</v>
      </c>
      <c r="E161" s="1240">
        <f>'Rent Roll'!$AI22</f>
        <v>0</v>
      </c>
      <c r="F161" s="588">
        <f>F116*Index_운영!F92*Index_운영!F136*Index_운영!F312</f>
        <v>0</v>
      </c>
      <c r="G161" s="589">
        <f>G116*Index_운영!G92*Index_운영!G136*Index_운영!G312</f>
        <v>0</v>
      </c>
      <c r="H161" s="589">
        <f>H116*Index_운영!H92*Index_운영!H136*Index_운영!H312</f>
        <v>0</v>
      </c>
      <c r="I161" s="589">
        <f>I116*Index_운영!I92*Index_운영!I136*Index_운영!I312</f>
        <v>0</v>
      </c>
      <c r="J161" s="589">
        <f>J116*Index_운영!J92*Index_운영!J136*Index_운영!J312</f>
        <v>0</v>
      </c>
      <c r="K161" s="589">
        <f>K116*Index_운영!K92*Index_운영!K136*Index_운영!K312</f>
        <v>0</v>
      </c>
      <c r="L161" s="589">
        <f>L116*Index_운영!L92*Index_운영!L136*Index_운영!L312</f>
        <v>0</v>
      </c>
      <c r="M161" s="589">
        <f>M116*Index_운영!M92*Index_운영!M136*Index_운영!M312</f>
        <v>0</v>
      </c>
      <c r="N161" s="589">
        <f>N116*Index_운영!N92*Index_운영!N136*Index_운영!N312</f>
        <v>0</v>
      </c>
      <c r="O161" s="589">
        <f>O116*Index_운영!O92*Index_운영!O136*Index_운영!O312</f>
        <v>0</v>
      </c>
      <c r="P161" s="589">
        <f>P116*Index_운영!P92*Index_운영!P136*Index_운영!P312</f>
        <v>0</v>
      </c>
      <c r="Q161" s="589">
        <f>Q116*Index_운영!Q92*Index_운영!Q136*Index_운영!Q312</f>
        <v>0</v>
      </c>
      <c r="R161" s="589">
        <f>R116*Index_운영!R92*Index_운영!R136*Index_운영!R312</f>
        <v>0</v>
      </c>
      <c r="S161" s="589">
        <f>S116*Index_운영!S92*Index_운영!S136*Index_운영!S312</f>
        <v>0</v>
      </c>
      <c r="T161" s="589">
        <f>T116*Index_운영!T92*Index_운영!T136*Index_운영!T312</f>
        <v>0</v>
      </c>
      <c r="U161" s="589">
        <f>U116*Index_운영!U92*Index_운영!U136*Index_운영!U312</f>
        <v>0</v>
      </c>
      <c r="V161" s="589">
        <f>V116*Index_운영!V92*Index_운영!V136*Index_운영!V312</f>
        <v>0</v>
      </c>
      <c r="W161" s="589">
        <f>W116*Index_운영!W92*Index_운영!W136*Index_운영!W312</f>
        <v>0</v>
      </c>
      <c r="X161" s="589">
        <f>X116*Index_운영!X92*Index_운영!X136*Index_운영!X312</f>
        <v>0</v>
      </c>
      <c r="Y161" s="589">
        <f>Y116*Index_운영!Y92*Index_운영!Y136*Index_운영!Y312</f>
        <v>0</v>
      </c>
      <c r="Z161" s="589">
        <f>Z116*Index_운영!Z92*Index_운영!Z136*Index_운영!Z312</f>
        <v>0</v>
      </c>
      <c r="AA161" s="589">
        <f>AA116*Index_운영!AA92*Index_운영!AA136*Index_운영!AA312</f>
        <v>0</v>
      </c>
      <c r="AB161" s="589">
        <f>AB116*Index_운영!AB92*Index_운영!AB136*Index_운영!AB312</f>
        <v>0</v>
      </c>
      <c r="AC161" s="589">
        <f>AC116*Index_운영!AC92*Index_운영!AC136*Index_운영!AC312</f>
        <v>0</v>
      </c>
      <c r="AD161" s="589">
        <f>AD116*Index_운영!AD92*Index_운영!AD136*Index_운영!AD312</f>
        <v>0</v>
      </c>
      <c r="AE161" s="589">
        <f>AE116*Index_운영!AE92*Index_운영!AE136*Index_운영!AE312</f>
        <v>0</v>
      </c>
      <c r="AF161" s="589">
        <f>AF116*Index_운영!AF92*Index_운영!AF136*Index_운영!AF312</f>
        <v>0</v>
      </c>
      <c r="AG161" s="589">
        <f>AG116*Index_운영!AG92*Index_운영!AG136*Index_운영!AG312</f>
        <v>0</v>
      </c>
      <c r="AH161" s="589">
        <f>AH116*Index_운영!AH92*Index_운영!AH136*Index_운영!AH312</f>
        <v>0</v>
      </c>
      <c r="AI161" s="589">
        <f>AI116*Index_운영!AI92*Index_운영!AI136*Index_운영!AI312</f>
        <v>0</v>
      </c>
      <c r="AJ161" s="589">
        <f>AJ116*Index_운영!AJ92*Index_운영!AJ136*Index_운영!AJ312</f>
        <v>0</v>
      </c>
      <c r="AK161" s="589">
        <f>AK116*Index_운영!AK92*Index_운영!AK136*Index_운영!AK312</f>
        <v>0</v>
      </c>
      <c r="AL161" s="589">
        <f>AL116*Index_운영!AL92*Index_운영!AL136*Index_운영!AL312</f>
        <v>0</v>
      </c>
      <c r="AM161" s="589">
        <f>AM116*Index_운영!AM92*Index_운영!AM136*Index_운영!AM312</f>
        <v>0</v>
      </c>
      <c r="AN161" s="589">
        <f>AN116*Index_운영!AN92*Index_운영!AN136*Index_운영!AN312</f>
        <v>0</v>
      </c>
      <c r="AO161" s="589">
        <f>AO116*Index_운영!AO92*Index_운영!AO136*Index_운영!AO312</f>
        <v>0</v>
      </c>
      <c r="AP161" s="589">
        <f>AP116*Index_운영!AP92*Index_운영!AP136*Index_운영!AP312</f>
        <v>0</v>
      </c>
      <c r="AQ161" s="589">
        <f>AQ116*Index_운영!AQ92*Index_운영!AQ136*Index_운영!AQ312</f>
        <v>0</v>
      </c>
      <c r="AR161" s="589">
        <f>AR116*Index_운영!AR92*Index_운영!AR136*Index_운영!AR312</f>
        <v>0</v>
      </c>
      <c r="AS161" s="589">
        <f>AS116*Index_운영!AS92*Index_운영!AS136*Index_운영!AS312</f>
        <v>0</v>
      </c>
      <c r="AT161" s="589">
        <f>AT116*Index_운영!AT92*Index_운영!AT136*Index_운영!AT312</f>
        <v>0</v>
      </c>
      <c r="AU161" s="589">
        <f>AU116*Index_운영!AU92*Index_운영!AU136*Index_운영!AU312</f>
        <v>0</v>
      </c>
      <c r="AV161" s="589">
        <f>AV116*Index_운영!AV92*Index_운영!AV136*Index_운영!AV312</f>
        <v>0</v>
      </c>
      <c r="AW161" s="589">
        <f>AW116*Index_운영!AW92*Index_운영!AW136*Index_운영!AW312</f>
        <v>0</v>
      </c>
      <c r="AX161" s="589">
        <f>AX116*Index_운영!AX92*Index_운영!AX136*Index_운영!AX312</f>
        <v>0</v>
      </c>
      <c r="AY161" s="589">
        <f>AY116*Index_운영!AY92*Index_운영!AY136*Index_운영!AY312</f>
        <v>0</v>
      </c>
      <c r="AZ161" s="589">
        <f>AZ116*Index_운영!AZ92*Index_운영!AZ136*Index_운영!AZ312</f>
        <v>0</v>
      </c>
      <c r="BA161" s="589">
        <f>BA116*Index_운영!BA92*Index_운영!BA136*Index_운영!BA312</f>
        <v>0</v>
      </c>
      <c r="BB161" s="589">
        <f>BB116*Index_운영!BB92*Index_운영!BB136*Index_운영!BB312</f>
        <v>0</v>
      </c>
      <c r="BC161" s="589">
        <f>BC116*Index_운영!BC92*Index_운영!BC136*Index_운영!BC312</f>
        <v>0</v>
      </c>
      <c r="BD161" s="589">
        <f>BD116*Index_운영!BD92*Index_운영!BD136*Index_운영!BD312</f>
        <v>0</v>
      </c>
      <c r="BE161" s="589">
        <f>BE116*Index_운영!BE92*Index_운영!BE136*Index_운영!BE312</f>
        <v>0</v>
      </c>
      <c r="BF161" s="589">
        <f>BF116*Index_운영!BF92*Index_운영!BF136*Index_운영!BF312</f>
        <v>0</v>
      </c>
      <c r="BG161" s="589">
        <f>BG116*Index_운영!BG92*Index_운영!BG136*Index_운영!BG312</f>
        <v>0</v>
      </c>
      <c r="BH161" s="589">
        <f>BH116*Index_운영!BH92*Index_운영!BH136*Index_운영!BH312</f>
        <v>0</v>
      </c>
      <c r="BI161" s="589">
        <f>BI116*Index_운영!BI92*Index_운영!BI136*Index_운영!BI312</f>
        <v>0</v>
      </c>
      <c r="BJ161" s="589">
        <f>BJ116*Index_운영!BJ92*Index_운영!BJ136*Index_운영!BJ312</f>
        <v>0</v>
      </c>
      <c r="BK161" s="589">
        <f>BK116*Index_운영!BK92*Index_운영!BK136*Index_운영!BK312</f>
        <v>0</v>
      </c>
      <c r="BL161" s="589">
        <f>BL116*Index_운영!BL92*Index_운영!BL136*Index_운영!BL312</f>
        <v>0</v>
      </c>
      <c r="BM161" s="589">
        <f>BM116*Index_운영!BM92*Index_운영!BM136*Index_운영!BM312</f>
        <v>0</v>
      </c>
      <c r="BN161" s="589">
        <f>BN116*Index_운영!BN92*Index_운영!BN136*Index_운영!BN312</f>
        <v>0</v>
      </c>
      <c r="BO161" s="589">
        <f>BO116*Index_운영!BO92*Index_운영!BO136*Index_운영!BO312</f>
        <v>0</v>
      </c>
      <c r="BP161" s="589">
        <f>BP116*Index_운영!BP92*Index_운영!BP136*Index_운영!BP312</f>
        <v>0</v>
      </c>
      <c r="BQ161" s="589">
        <f>BQ116*Index_운영!BQ92*Index_운영!BQ136*Index_운영!BQ312</f>
        <v>0</v>
      </c>
      <c r="BR161" s="589">
        <f>BR116*Index_운영!BR92*Index_운영!BR136*Index_운영!BR312</f>
        <v>0</v>
      </c>
      <c r="BS161" s="589">
        <f>BS116*Index_운영!BS92*Index_운영!BS136*Index_운영!BS312</f>
        <v>0</v>
      </c>
      <c r="BT161" s="589">
        <f>BT116*Index_운영!BT92*Index_운영!BT136*Index_운영!BT312</f>
        <v>0</v>
      </c>
      <c r="BU161" s="589">
        <f>BU116*Index_운영!BU92*Index_운영!BU136*Index_운영!BU312</f>
        <v>0</v>
      </c>
      <c r="BV161" s="589">
        <f>BV116*Index_운영!BV92*Index_운영!BV136*Index_운영!BV312</f>
        <v>0</v>
      </c>
      <c r="BW161" s="589">
        <f>BW116*Index_운영!BW92*Index_운영!BW136*Index_운영!BW312</f>
        <v>0</v>
      </c>
      <c r="BX161" s="589">
        <f>BX116*Index_운영!BX92*Index_운영!BX136*Index_운영!BX312</f>
        <v>0</v>
      </c>
      <c r="BY161" s="589">
        <f>BY116*Index_운영!BY92*Index_운영!BY136*Index_운영!BY312</f>
        <v>0</v>
      </c>
      <c r="BZ161" s="589">
        <f>BZ116*Index_운영!BZ92*Index_운영!BZ136*Index_운영!BZ312</f>
        <v>0</v>
      </c>
      <c r="CA161" s="589">
        <f>CA116*Index_운영!CA92*Index_운영!CA136*Index_운영!CA312</f>
        <v>0</v>
      </c>
      <c r="CB161" s="589">
        <f>CB116*Index_운영!CB92*Index_운영!CB136*Index_운영!CB312</f>
        <v>0</v>
      </c>
      <c r="CC161" s="589">
        <f>CC116*Index_운영!CC92*Index_운영!CC136*Index_운영!CC312</f>
        <v>0</v>
      </c>
      <c r="CD161" s="589">
        <f>CD116*Index_운영!CD92*Index_운영!CD136*Index_운영!CD312</f>
        <v>0</v>
      </c>
      <c r="CE161" s="589">
        <f>CE116*Index_운영!CE92*Index_운영!CE136*Index_운영!CE312</f>
        <v>0</v>
      </c>
      <c r="CF161" s="589">
        <f>CF116*Index_운영!CF92*Index_운영!CF136*Index_운영!CF312</f>
        <v>0</v>
      </c>
      <c r="CG161" s="589">
        <f>CG116*Index_운영!CG92*Index_운영!CG136*Index_운영!CG312</f>
        <v>0</v>
      </c>
      <c r="CH161" s="589">
        <f>CH116*Index_운영!CH92*Index_운영!CH136*Index_운영!CH312</f>
        <v>0</v>
      </c>
      <c r="CI161" s="589">
        <f>CI116*Index_운영!CI92*Index_운영!CI136*Index_운영!CI312</f>
        <v>0</v>
      </c>
      <c r="CJ161" s="589">
        <f>CJ116*Index_운영!CJ92*Index_운영!CJ136*Index_운영!CJ312</f>
        <v>0</v>
      </c>
      <c r="CK161" s="589">
        <f>CK116*Index_운영!CK92*Index_운영!CK136*Index_운영!CK312</f>
        <v>0</v>
      </c>
      <c r="CL161" s="589">
        <f>CL116*Index_운영!CL92*Index_운영!CL136*Index_운영!CL312</f>
        <v>0</v>
      </c>
      <c r="CM161" s="589">
        <f>CM116*Index_운영!CM92*Index_운영!CM136*Index_운영!CM312</f>
        <v>0</v>
      </c>
      <c r="CN161" s="589">
        <f>CN116*Index_운영!CN92*Index_운영!CN136*Index_운영!CN312</f>
        <v>0</v>
      </c>
      <c r="CO161" s="589">
        <f>CO116*Index_운영!CO92*Index_운영!CO136*Index_운영!CO312</f>
        <v>0</v>
      </c>
      <c r="CP161" s="589">
        <f>CP116*Index_운영!CP92*Index_운영!CP136*Index_운영!CP312</f>
        <v>0</v>
      </c>
      <c r="CQ161" s="589">
        <f>CQ116*Index_운영!CQ92*Index_운영!CQ136*Index_운영!CQ312</f>
        <v>0</v>
      </c>
      <c r="CR161" s="589">
        <f>CR116*Index_운영!CR92*Index_운영!CR136*Index_운영!CR312</f>
        <v>0</v>
      </c>
      <c r="CS161" s="589">
        <f>CS116*Index_운영!CS92*Index_운영!CS136*Index_운영!CS312</f>
        <v>0</v>
      </c>
      <c r="CT161" s="589">
        <f>CT116*Index_운영!CT92*Index_운영!CT136*Index_운영!CT312</f>
        <v>0</v>
      </c>
      <c r="CU161" s="589">
        <f>CU116*Index_운영!CU92*Index_운영!CU136*Index_운영!CU312</f>
        <v>0</v>
      </c>
      <c r="CV161" s="589">
        <f>CV116*Index_운영!CV92*Index_운영!CV136*Index_운영!CV312</f>
        <v>0</v>
      </c>
      <c r="CW161" s="589">
        <f>CW116*Index_운영!CW92*Index_운영!CW136*Index_운영!CW312</f>
        <v>0</v>
      </c>
      <c r="CX161" s="589">
        <f>CX116*Index_운영!CX92*Index_운영!CX136*Index_운영!CX312</f>
        <v>0</v>
      </c>
      <c r="CY161" s="589">
        <f>CY116*Index_운영!CY92*Index_운영!CY136*Index_운영!CY312</f>
        <v>0</v>
      </c>
      <c r="CZ161" s="589">
        <f>CZ116*Index_운영!CZ92*Index_운영!CZ136*Index_운영!CZ312</f>
        <v>0</v>
      </c>
      <c r="DA161" s="589">
        <f>DA116*Index_운영!DA92*Index_운영!DA136*Index_운영!DA312</f>
        <v>0</v>
      </c>
      <c r="DB161" s="589">
        <f>DB116*Index_운영!DB92*Index_운영!DB136*Index_운영!DB312</f>
        <v>0</v>
      </c>
      <c r="DC161" s="589">
        <f>DC116*Index_운영!DC92*Index_운영!DC136*Index_운영!DC312</f>
        <v>0</v>
      </c>
      <c r="DD161" s="589">
        <f>DD116*Index_운영!DD92*Index_운영!DD136*Index_운영!DD312</f>
        <v>0</v>
      </c>
      <c r="DE161" s="589">
        <f>DE116*Index_운영!DE92*Index_운영!DE136*Index_운영!DE312</f>
        <v>0</v>
      </c>
      <c r="DF161" s="589">
        <f>DF116*Index_운영!DF92*Index_운영!DF136*Index_운영!DF312</f>
        <v>0</v>
      </c>
      <c r="DG161" s="589">
        <f>DG116*Index_운영!DG92*Index_운영!DG136*Index_운영!DG312</f>
        <v>0</v>
      </c>
      <c r="DH161" s="589">
        <f>DH116*Index_운영!DH92*Index_운영!DH136*Index_운영!DH312</f>
        <v>0</v>
      </c>
      <c r="DI161" s="589">
        <f>DI116*Index_운영!DI92*Index_운영!DI136*Index_운영!DI312</f>
        <v>0</v>
      </c>
      <c r="DJ161" s="589">
        <f>DJ116*Index_운영!DJ92*Index_운영!DJ136*Index_운영!DJ312</f>
        <v>0</v>
      </c>
      <c r="DK161" s="589">
        <f>DK116*Index_운영!DK92*Index_운영!DK136*Index_운영!DK312</f>
        <v>0</v>
      </c>
      <c r="DL161" s="589">
        <f>DL116*Index_운영!DL92*Index_운영!DL136*Index_운영!DL312</f>
        <v>0</v>
      </c>
      <c r="DM161" s="589">
        <f>DM116*Index_운영!DM92*Index_운영!DM136*Index_운영!DM312</f>
        <v>0</v>
      </c>
      <c r="DN161" s="589">
        <f>DN116*Index_운영!DN92*Index_운영!DN136*Index_운영!DN312</f>
        <v>0</v>
      </c>
      <c r="DO161" s="589">
        <f>DO116*Index_운영!DO92*Index_운영!DO136*Index_운영!DO312</f>
        <v>0</v>
      </c>
      <c r="DP161" s="589">
        <f>DP116*Index_운영!DP92*Index_운영!DP136*Index_운영!DP312</f>
        <v>0</v>
      </c>
      <c r="DQ161" s="589">
        <f>DQ116*Index_운영!DQ92*Index_운영!DQ136*Index_운영!DQ312</f>
        <v>0</v>
      </c>
      <c r="DR161" s="589">
        <f>DR116*Index_운영!DR92*Index_운영!DR136*Index_운영!DR312</f>
        <v>0</v>
      </c>
      <c r="DS161" s="589">
        <f>DS116*Index_운영!DS92*Index_운영!DS136*Index_운영!DS312</f>
        <v>0</v>
      </c>
      <c r="DT161" s="589">
        <f>DT116*Index_운영!DT92*Index_운영!DT136*Index_운영!DT312</f>
        <v>0</v>
      </c>
      <c r="DU161" s="589">
        <f>DU116*Index_운영!DU92*Index_운영!DU136*Index_운영!DU312</f>
        <v>0</v>
      </c>
      <c r="DV161" s="589">
        <f>DV116*Index_운영!DV92*Index_운영!DV136*Index_운영!DV312</f>
        <v>0</v>
      </c>
    </row>
    <row r="162" spans="1:126" s="485" customFormat="1" outlineLevel="1" x14ac:dyDescent="0.4">
      <c r="A162" s="737"/>
      <c r="B162" s="464">
        <f>'Rent Roll'!$B23</f>
        <v>0</v>
      </c>
      <c r="C162" s="1219">
        <f>'Rent Roll'!$K23</f>
        <v>0</v>
      </c>
      <c r="D162" s="1239">
        <f>'Rent Roll'!$AM23</f>
        <v>0</v>
      </c>
      <c r="E162" s="1240">
        <f>'Rent Roll'!$AI23</f>
        <v>0</v>
      </c>
      <c r="F162" s="588">
        <f>F117*Index_운영!F93*Index_운영!F137*Index_운영!F313</f>
        <v>0</v>
      </c>
      <c r="G162" s="589">
        <f>G117*Index_운영!G93*Index_운영!G137*Index_운영!G313</f>
        <v>0</v>
      </c>
      <c r="H162" s="589">
        <f>H117*Index_운영!H93*Index_운영!H137*Index_운영!H313</f>
        <v>0</v>
      </c>
      <c r="I162" s="589">
        <f>I117*Index_운영!I93*Index_운영!I137*Index_운영!I313</f>
        <v>0</v>
      </c>
      <c r="J162" s="589">
        <f>J117*Index_운영!J93*Index_운영!J137*Index_운영!J313</f>
        <v>0</v>
      </c>
      <c r="K162" s="589">
        <f>K117*Index_운영!K93*Index_운영!K137*Index_운영!K313</f>
        <v>0</v>
      </c>
      <c r="L162" s="589">
        <f>L117*Index_운영!L93*Index_운영!L137*Index_운영!L313</f>
        <v>0</v>
      </c>
      <c r="M162" s="589">
        <f>M117*Index_운영!M93*Index_운영!M137*Index_운영!M313</f>
        <v>0</v>
      </c>
      <c r="N162" s="589">
        <f>N117*Index_운영!N93*Index_운영!N137*Index_운영!N313</f>
        <v>0</v>
      </c>
      <c r="O162" s="589">
        <f>O117*Index_운영!O93*Index_운영!O137*Index_운영!O313</f>
        <v>0</v>
      </c>
      <c r="P162" s="589">
        <f>P117*Index_운영!P93*Index_운영!P137*Index_운영!P313</f>
        <v>0</v>
      </c>
      <c r="Q162" s="589">
        <f>Q117*Index_운영!Q93*Index_운영!Q137*Index_운영!Q313</f>
        <v>0</v>
      </c>
      <c r="R162" s="589">
        <f>R117*Index_운영!R93*Index_운영!R137*Index_운영!R313</f>
        <v>0</v>
      </c>
      <c r="S162" s="589">
        <f>S117*Index_운영!S93*Index_운영!S137*Index_운영!S313</f>
        <v>0</v>
      </c>
      <c r="T162" s="589">
        <f>T117*Index_운영!T93*Index_운영!T137*Index_운영!T313</f>
        <v>0</v>
      </c>
      <c r="U162" s="589">
        <f>U117*Index_운영!U93*Index_운영!U137*Index_운영!U313</f>
        <v>0</v>
      </c>
      <c r="V162" s="589">
        <f>V117*Index_운영!V93*Index_운영!V137*Index_운영!V313</f>
        <v>0</v>
      </c>
      <c r="W162" s="589">
        <f>W117*Index_운영!W93*Index_운영!W137*Index_운영!W313</f>
        <v>0</v>
      </c>
      <c r="X162" s="589">
        <f>X117*Index_운영!X93*Index_운영!X137*Index_운영!X313</f>
        <v>0</v>
      </c>
      <c r="Y162" s="589">
        <f>Y117*Index_운영!Y93*Index_운영!Y137*Index_운영!Y313</f>
        <v>0</v>
      </c>
      <c r="Z162" s="589">
        <f>Z117*Index_운영!Z93*Index_운영!Z137*Index_운영!Z313</f>
        <v>0</v>
      </c>
      <c r="AA162" s="589">
        <f>AA117*Index_운영!AA93*Index_운영!AA137*Index_운영!AA313</f>
        <v>0</v>
      </c>
      <c r="AB162" s="589">
        <f>AB117*Index_운영!AB93*Index_운영!AB137*Index_운영!AB313</f>
        <v>0</v>
      </c>
      <c r="AC162" s="589">
        <f>AC117*Index_운영!AC93*Index_운영!AC137*Index_운영!AC313</f>
        <v>0</v>
      </c>
      <c r="AD162" s="589">
        <f>AD117*Index_운영!AD93*Index_운영!AD137*Index_운영!AD313</f>
        <v>0</v>
      </c>
      <c r="AE162" s="589">
        <f>AE117*Index_운영!AE93*Index_운영!AE137*Index_운영!AE313</f>
        <v>0</v>
      </c>
      <c r="AF162" s="589">
        <f>AF117*Index_운영!AF93*Index_운영!AF137*Index_운영!AF313</f>
        <v>0</v>
      </c>
      <c r="AG162" s="589">
        <f>AG117*Index_운영!AG93*Index_운영!AG137*Index_운영!AG313</f>
        <v>0</v>
      </c>
      <c r="AH162" s="589">
        <f>AH117*Index_운영!AH93*Index_운영!AH137*Index_운영!AH313</f>
        <v>0</v>
      </c>
      <c r="AI162" s="589">
        <f>AI117*Index_운영!AI93*Index_운영!AI137*Index_운영!AI313</f>
        <v>0</v>
      </c>
      <c r="AJ162" s="589">
        <f>AJ117*Index_운영!AJ93*Index_운영!AJ137*Index_운영!AJ313</f>
        <v>0</v>
      </c>
      <c r="AK162" s="589">
        <f>AK117*Index_운영!AK93*Index_운영!AK137*Index_운영!AK313</f>
        <v>0</v>
      </c>
      <c r="AL162" s="589">
        <f>AL117*Index_운영!AL93*Index_운영!AL137*Index_운영!AL313</f>
        <v>0</v>
      </c>
      <c r="AM162" s="589">
        <f>AM117*Index_운영!AM93*Index_운영!AM137*Index_운영!AM313</f>
        <v>0</v>
      </c>
      <c r="AN162" s="589">
        <f>AN117*Index_운영!AN93*Index_운영!AN137*Index_운영!AN313</f>
        <v>0</v>
      </c>
      <c r="AO162" s="589">
        <f>AO117*Index_운영!AO93*Index_운영!AO137*Index_운영!AO313</f>
        <v>0</v>
      </c>
      <c r="AP162" s="589">
        <f>AP117*Index_운영!AP93*Index_운영!AP137*Index_운영!AP313</f>
        <v>0</v>
      </c>
      <c r="AQ162" s="589">
        <f>AQ117*Index_운영!AQ93*Index_운영!AQ137*Index_운영!AQ313</f>
        <v>0</v>
      </c>
      <c r="AR162" s="589">
        <f>AR117*Index_운영!AR93*Index_운영!AR137*Index_운영!AR313</f>
        <v>0</v>
      </c>
      <c r="AS162" s="589">
        <f>AS117*Index_운영!AS93*Index_운영!AS137*Index_운영!AS313</f>
        <v>0</v>
      </c>
      <c r="AT162" s="589">
        <f>AT117*Index_운영!AT93*Index_운영!AT137*Index_운영!AT313</f>
        <v>0</v>
      </c>
      <c r="AU162" s="589">
        <f>AU117*Index_운영!AU93*Index_운영!AU137*Index_운영!AU313</f>
        <v>0</v>
      </c>
      <c r="AV162" s="589">
        <f>AV117*Index_운영!AV93*Index_운영!AV137*Index_운영!AV313</f>
        <v>0</v>
      </c>
      <c r="AW162" s="589">
        <f>AW117*Index_운영!AW93*Index_운영!AW137*Index_운영!AW313</f>
        <v>0</v>
      </c>
      <c r="AX162" s="589">
        <f>AX117*Index_운영!AX93*Index_운영!AX137*Index_운영!AX313</f>
        <v>0</v>
      </c>
      <c r="AY162" s="589">
        <f>AY117*Index_운영!AY93*Index_운영!AY137*Index_운영!AY313</f>
        <v>0</v>
      </c>
      <c r="AZ162" s="589">
        <f>AZ117*Index_운영!AZ93*Index_운영!AZ137*Index_운영!AZ313</f>
        <v>0</v>
      </c>
      <c r="BA162" s="589">
        <f>BA117*Index_운영!BA93*Index_운영!BA137*Index_운영!BA313</f>
        <v>0</v>
      </c>
      <c r="BB162" s="589">
        <f>BB117*Index_운영!BB93*Index_운영!BB137*Index_운영!BB313</f>
        <v>0</v>
      </c>
      <c r="BC162" s="589">
        <f>BC117*Index_운영!BC93*Index_운영!BC137*Index_운영!BC313</f>
        <v>0</v>
      </c>
      <c r="BD162" s="589">
        <f>BD117*Index_운영!BD93*Index_운영!BD137*Index_운영!BD313</f>
        <v>0</v>
      </c>
      <c r="BE162" s="589">
        <f>BE117*Index_운영!BE93*Index_운영!BE137*Index_운영!BE313</f>
        <v>0</v>
      </c>
      <c r="BF162" s="589">
        <f>BF117*Index_운영!BF93*Index_운영!BF137*Index_운영!BF313</f>
        <v>0</v>
      </c>
      <c r="BG162" s="589">
        <f>BG117*Index_운영!BG93*Index_운영!BG137*Index_운영!BG313</f>
        <v>0</v>
      </c>
      <c r="BH162" s="589">
        <f>BH117*Index_운영!BH93*Index_운영!BH137*Index_운영!BH313</f>
        <v>0</v>
      </c>
      <c r="BI162" s="589">
        <f>BI117*Index_운영!BI93*Index_운영!BI137*Index_운영!BI313</f>
        <v>0</v>
      </c>
      <c r="BJ162" s="589">
        <f>BJ117*Index_운영!BJ93*Index_운영!BJ137*Index_운영!BJ313</f>
        <v>0</v>
      </c>
      <c r="BK162" s="589">
        <f>BK117*Index_운영!BK93*Index_운영!BK137*Index_운영!BK313</f>
        <v>0</v>
      </c>
      <c r="BL162" s="589">
        <f>BL117*Index_운영!BL93*Index_운영!BL137*Index_운영!BL313</f>
        <v>0</v>
      </c>
      <c r="BM162" s="589">
        <f>BM117*Index_운영!BM93*Index_운영!BM137*Index_운영!BM313</f>
        <v>0</v>
      </c>
      <c r="BN162" s="589">
        <f>BN117*Index_운영!BN93*Index_운영!BN137*Index_운영!BN313</f>
        <v>0</v>
      </c>
      <c r="BO162" s="589">
        <f>BO117*Index_운영!BO93*Index_운영!BO137*Index_운영!BO313</f>
        <v>0</v>
      </c>
      <c r="BP162" s="589">
        <f>BP117*Index_운영!BP93*Index_운영!BP137*Index_운영!BP313</f>
        <v>0</v>
      </c>
      <c r="BQ162" s="589">
        <f>BQ117*Index_운영!BQ93*Index_운영!BQ137*Index_운영!BQ313</f>
        <v>0</v>
      </c>
      <c r="BR162" s="589">
        <f>BR117*Index_운영!BR93*Index_운영!BR137*Index_운영!BR313</f>
        <v>0</v>
      </c>
      <c r="BS162" s="589">
        <f>BS117*Index_운영!BS93*Index_운영!BS137*Index_운영!BS313</f>
        <v>0</v>
      </c>
      <c r="BT162" s="589">
        <f>BT117*Index_운영!BT93*Index_운영!BT137*Index_운영!BT313</f>
        <v>0</v>
      </c>
      <c r="BU162" s="589">
        <f>BU117*Index_운영!BU93*Index_운영!BU137*Index_운영!BU313</f>
        <v>0</v>
      </c>
      <c r="BV162" s="589">
        <f>BV117*Index_운영!BV93*Index_운영!BV137*Index_운영!BV313</f>
        <v>0</v>
      </c>
      <c r="BW162" s="589">
        <f>BW117*Index_운영!BW93*Index_운영!BW137*Index_운영!BW313</f>
        <v>0</v>
      </c>
      <c r="BX162" s="589">
        <f>BX117*Index_운영!BX93*Index_운영!BX137*Index_운영!BX313</f>
        <v>0</v>
      </c>
      <c r="BY162" s="589">
        <f>BY117*Index_운영!BY93*Index_운영!BY137*Index_운영!BY313</f>
        <v>0</v>
      </c>
      <c r="BZ162" s="589">
        <f>BZ117*Index_운영!BZ93*Index_운영!BZ137*Index_운영!BZ313</f>
        <v>0</v>
      </c>
      <c r="CA162" s="589">
        <f>CA117*Index_운영!CA93*Index_운영!CA137*Index_운영!CA313</f>
        <v>0</v>
      </c>
      <c r="CB162" s="589">
        <f>CB117*Index_운영!CB93*Index_운영!CB137*Index_운영!CB313</f>
        <v>0</v>
      </c>
      <c r="CC162" s="589">
        <f>CC117*Index_운영!CC93*Index_운영!CC137*Index_운영!CC313</f>
        <v>0</v>
      </c>
      <c r="CD162" s="589">
        <f>CD117*Index_운영!CD93*Index_운영!CD137*Index_운영!CD313</f>
        <v>0</v>
      </c>
      <c r="CE162" s="589">
        <f>CE117*Index_운영!CE93*Index_운영!CE137*Index_운영!CE313</f>
        <v>0</v>
      </c>
      <c r="CF162" s="589">
        <f>CF117*Index_운영!CF93*Index_운영!CF137*Index_운영!CF313</f>
        <v>0</v>
      </c>
      <c r="CG162" s="589">
        <f>CG117*Index_운영!CG93*Index_운영!CG137*Index_운영!CG313</f>
        <v>0</v>
      </c>
      <c r="CH162" s="589">
        <f>CH117*Index_운영!CH93*Index_운영!CH137*Index_운영!CH313</f>
        <v>0</v>
      </c>
      <c r="CI162" s="589">
        <f>CI117*Index_운영!CI93*Index_운영!CI137*Index_운영!CI313</f>
        <v>0</v>
      </c>
      <c r="CJ162" s="589">
        <f>CJ117*Index_운영!CJ93*Index_운영!CJ137*Index_운영!CJ313</f>
        <v>0</v>
      </c>
      <c r="CK162" s="589">
        <f>CK117*Index_운영!CK93*Index_운영!CK137*Index_운영!CK313</f>
        <v>0</v>
      </c>
      <c r="CL162" s="589">
        <f>CL117*Index_운영!CL93*Index_운영!CL137*Index_운영!CL313</f>
        <v>0</v>
      </c>
      <c r="CM162" s="589">
        <f>CM117*Index_운영!CM93*Index_운영!CM137*Index_운영!CM313</f>
        <v>0</v>
      </c>
      <c r="CN162" s="589">
        <f>CN117*Index_운영!CN93*Index_운영!CN137*Index_운영!CN313</f>
        <v>0</v>
      </c>
      <c r="CO162" s="589">
        <f>CO117*Index_운영!CO93*Index_운영!CO137*Index_운영!CO313</f>
        <v>0</v>
      </c>
      <c r="CP162" s="589">
        <f>CP117*Index_운영!CP93*Index_운영!CP137*Index_운영!CP313</f>
        <v>0</v>
      </c>
      <c r="CQ162" s="589">
        <f>CQ117*Index_운영!CQ93*Index_운영!CQ137*Index_운영!CQ313</f>
        <v>0</v>
      </c>
      <c r="CR162" s="589">
        <f>CR117*Index_운영!CR93*Index_운영!CR137*Index_운영!CR313</f>
        <v>0</v>
      </c>
      <c r="CS162" s="589">
        <f>CS117*Index_운영!CS93*Index_운영!CS137*Index_운영!CS313</f>
        <v>0</v>
      </c>
      <c r="CT162" s="589">
        <f>CT117*Index_운영!CT93*Index_운영!CT137*Index_운영!CT313</f>
        <v>0</v>
      </c>
      <c r="CU162" s="589">
        <f>CU117*Index_운영!CU93*Index_운영!CU137*Index_운영!CU313</f>
        <v>0</v>
      </c>
      <c r="CV162" s="589">
        <f>CV117*Index_운영!CV93*Index_운영!CV137*Index_운영!CV313</f>
        <v>0</v>
      </c>
      <c r="CW162" s="589">
        <f>CW117*Index_운영!CW93*Index_운영!CW137*Index_운영!CW313</f>
        <v>0</v>
      </c>
      <c r="CX162" s="589">
        <f>CX117*Index_운영!CX93*Index_운영!CX137*Index_운영!CX313</f>
        <v>0</v>
      </c>
      <c r="CY162" s="589">
        <f>CY117*Index_운영!CY93*Index_운영!CY137*Index_운영!CY313</f>
        <v>0</v>
      </c>
      <c r="CZ162" s="589">
        <f>CZ117*Index_운영!CZ93*Index_운영!CZ137*Index_운영!CZ313</f>
        <v>0</v>
      </c>
      <c r="DA162" s="589">
        <f>DA117*Index_운영!DA93*Index_운영!DA137*Index_운영!DA313</f>
        <v>0</v>
      </c>
      <c r="DB162" s="589">
        <f>DB117*Index_운영!DB93*Index_운영!DB137*Index_운영!DB313</f>
        <v>0</v>
      </c>
      <c r="DC162" s="589">
        <f>DC117*Index_운영!DC93*Index_운영!DC137*Index_운영!DC313</f>
        <v>0</v>
      </c>
      <c r="DD162" s="589">
        <f>DD117*Index_운영!DD93*Index_운영!DD137*Index_운영!DD313</f>
        <v>0</v>
      </c>
      <c r="DE162" s="589">
        <f>DE117*Index_운영!DE93*Index_운영!DE137*Index_운영!DE313</f>
        <v>0</v>
      </c>
      <c r="DF162" s="589">
        <f>DF117*Index_운영!DF93*Index_운영!DF137*Index_운영!DF313</f>
        <v>0</v>
      </c>
      <c r="DG162" s="589">
        <f>DG117*Index_운영!DG93*Index_운영!DG137*Index_운영!DG313</f>
        <v>0</v>
      </c>
      <c r="DH162" s="589">
        <f>DH117*Index_운영!DH93*Index_운영!DH137*Index_운영!DH313</f>
        <v>0</v>
      </c>
      <c r="DI162" s="589">
        <f>DI117*Index_운영!DI93*Index_운영!DI137*Index_운영!DI313</f>
        <v>0</v>
      </c>
      <c r="DJ162" s="589">
        <f>DJ117*Index_운영!DJ93*Index_운영!DJ137*Index_운영!DJ313</f>
        <v>0</v>
      </c>
      <c r="DK162" s="589">
        <f>DK117*Index_운영!DK93*Index_운영!DK137*Index_운영!DK313</f>
        <v>0</v>
      </c>
      <c r="DL162" s="589">
        <f>DL117*Index_운영!DL93*Index_운영!DL137*Index_운영!DL313</f>
        <v>0</v>
      </c>
      <c r="DM162" s="589">
        <f>DM117*Index_운영!DM93*Index_운영!DM137*Index_운영!DM313</f>
        <v>0</v>
      </c>
      <c r="DN162" s="589">
        <f>DN117*Index_운영!DN93*Index_운영!DN137*Index_운영!DN313</f>
        <v>0</v>
      </c>
      <c r="DO162" s="589">
        <f>DO117*Index_운영!DO93*Index_운영!DO137*Index_운영!DO313</f>
        <v>0</v>
      </c>
      <c r="DP162" s="589">
        <f>DP117*Index_운영!DP93*Index_운영!DP137*Index_운영!DP313</f>
        <v>0</v>
      </c>
      <c r="DQ162" s="589">
        <f>DQ117*Index_운영!DQ93*Index_운영!DQ137*Index_운영!DQ313</f>
        <v>0</v>
      </c>
      <c r="DR162" s="589">
        <f>DR117*Index_운영!DR93*Index_운영!DR137*Index_운영!DR313</f>
        <v>0</v>
      </c>
      <c r="DS162" s="589">
        <f>DS117*Index_운영!DS93*Index_운영!DS137*Index_운영!DS313</f>
        <v>0</v>
      </c>
      <c r="DT162" s="589">
        <f>DT117*Index_운영!DT93*Index_운영!DT137*Index_운영!DT313</f>
        <v>0</v>
      </c>
      <c r="DU162" s="589">
        <f>DU117*Index_운영!DU93*Index_운영!DU137*Index_운영!DU313</f>
        <v>0</v>
      </c>
      <c r="DV162" s="589">
        <f>DV117*Index_운영!DV93*Index_운영!DV137*Index_운영!DV313</f>
        <v>0</v>
      </c>
    </row>
    <row r="163" spans="1:126" s="485" customFormat="1" outlineLevel="1" x14ac:dyDescent="0.4">
      <c r="A163" s="737"/>
      <c r="B163" s="464">
        <f>'Rent Roll'!$B24</f>
        <v>0</v>
      </c>
      <c r="C163" s="1219">
        <f>'Rent Roll'!$K24</f>
        <v>0</v>
      </c>
      <c r="D163" s="1239">
        <f>'Rent Roll'!$AM24</f>
        <v>0</v>
      </c>
      <c r="E163" s="1240">
        <f>'Rent Roll'!$AI24</f>
        <v>0</v>
      </c>
      <c r="F163" s="588">
        <f>F118*Index_운영!F94*Index_운영!F138*Index_운영!F314</f>
        <v>0</v>
      </c>
      <c r="G163" s="589">
        <f>G118*Index_운영!G94*Index_운영!G138*Index_운영!G314</f>
        <v>0</v>
      </c>
      <c r="H163" s="589">
        <f>H118*Index_운영!H94*Index_운영!H138*Index_운영!H314</f>
        <v>0</v>
      </c>
      <c r="I163" s="589">
        <f>I118*Index_운영!I94*Index_운영!I138*Index_운영!I314</f>
        <v>0</v>
      </c>
      <c r="J163" s="589">
        <f>J118*Index_운영!J94*Index_운영!J138*Index_운영!J314</f>
        <v>0</v>
      </c>
      <c r="K163" s="589">
        <f>K118*Index_운영!K94*Index_운영!K138*Index_운영!K314</f>
        <v>0</v>
      </c>
      <c r="L163" s="589">
        <f>L118*Index_운영!L94*Index_운영!L138*Index_운영!L314</f>
        <v>0</v>
      </c>
      <c r="M163" s="589">
        <f>M118*Index_운영!M94*Index_운영!M138*Index_운영!M314</f>
        <v>0</v>
      </c>
      <c r="N163" s="589">
        <f>N118*Index_운영!N94*Index_운영!N138*Index_운영!N314</f>
        <v>0</v>
      </c>
      <c r="O163" s="589">
        <f>O118*Index_운영!O94*Index_운영!O138*Index_운영!O314</f>
        <v>0</v>
      </c>
      <c r="P163" s="589">
        <f>P118*Index_운영!P94*Index_운영!P138*Index_운영!P314</f>
        <v>0</v>
      </c>
      <c r="Q163" s="589">
        <f>Q118*Index_운영!Q94*Index_운영!Q138*Index_운영!Q314</f>
        <v>0</v>
      </c>
      <c r="R163" s="589">
        <f>R118*Index_운영!R94*Index_운영!R138*Index_운영!R314</f>
        <v>0</v>
      </c>
      <c r="S163" s="589">
        <f>S118*Index_운영!S94*Index_운영!S138*Index_운영!S314</f>
        <v>0</v>
      </c>
      <c r="T163" s="589">
        <f>T118*Index_운영!T94*Index_운영!T138*Index_운영!T314</f>
        <v>0</v>
      </c>
      <c r="U163" s="589">
        <f>U118*Index_운영!U94*Index_운영!U138*Index_운영!U314</f>
        <v>0</v>
      </c>
      <c r="V163" s="589">
        <f>V118*Index_운영!V94*Index_운영!V138*Index_운영!V314</f>
        <v>0</v>
      </c>
      <c r="W163" s="589">
        <f>W118*Index_운영!W94*Index_운영!W138*Index_운영!W314</f>
        <v>0</v>
      </c>
      <c r="X163" s="589">
        <f>X118*Index_운영!X94*Index_운영!X138*Index_운영!X314</f>
        <v>0</v>
      </c>
      <c r="Y163" s="589">
        <f>Y118*Index_운영!Y94*Index_운영!Y138*Index_운영!Y314</f>
        <v>0</v>
      </c>
      <c r="Z163" s="589">
        <f>Z118*Index_운영!Z94*Index_운영!Z138*Index_운영!Z314</f>
        <v>0</v>
      </c>
      <c r="AA163" s="589">
        <f>AA118*Index_운영!AA94*Index_운영!AA138*Index_운영!AA314</f>
        <v>0</v>
      </c>
      <c r="AB163" s="589">
        <f>AB118*Index_운영!AB94*Index_운영!AB138*Index_운영!AB314</f>
        <v>0</v>
      </c>
      <c r="AC163" s="589">
        <f>AC118*Index_운영!AC94*Index_운영!AC138*Index_운영!AC314</f>
        <v>0</v>
      </c>
      <c r="AD163" s="589">
        <f>AD118*Index_운영!AD94*Index_운영!AD138*Index_운영!AD314</f>
        <v>0</v>
      </c>
      <c r="AE163" s="589">
        <f>AE118*Index_운영!AE94*Index_운영!AE138*Index_운영!AE314</f>
        <v>0</v>
      </c>
      <c r="AF163" s="589">
        <f>AF118*Index_운영!AF94*Index_운영!AF138*Index_운영!AF314</f>
        <v>0</v>
      </c>
      <c r="AG163" s="589">
        <f>AG118*Index_운영!AG94*Index_운영!AG138*Index_운영!AG314</f>
        <v>0</v>
      </c>
      <c r="AH163" s="589">
        <f>AH118*Index_운영!AH94*Index_운영!AH138*Index_운영!AH314</f>
        <v>0</v>
      </c>
      <c r="AI163" s="589">
        <f>AI118*Index_운영!AI94*Index_운영!AI138*Index_운영!AI314</f>
        <v>0</v>
      </c>
      <c r="AJ163" s="589">
        <f>AJ118*Index_운영!AJ94*Index_운영!AJ138*Index_운영!AJ314</f>
        <v>0</v>
      </c>
      <c r="AK163" s="589">
        <f>AK118*Index_운영!AK94*Index_운영!AK138*Index_운영!AK314</f>
        <v>0</v>
      </c>
      <c r="AL163" s="589">
        <f>AL118*Index_운영!AL94*Index_운영!AL138*Index_운영!AL314</f>
        <v>0</v>
      </c>
      <c r="AM163" s="589">
        <f>AM118*Index_운영!AM94*Index_운영!AM138*Index_운영!AM314</f>
        <v>0</v>
      </c>
      <c r="AN163" s="589">
        <f>AN118*Index_운영!AN94*Index_운영!AN138*Index_운영!AN314</f>
        <v>0</v>
      </c>
      <c r="AO163" s="589">
        <f>AO118*Index_운영!AO94*Index_운영!AO138*Index_운영!AO314</f>
        <v>0</v>
      </c>
      <c r="AP163" s="589">
        <f>AP118*Index_운영!AP94*Index_운영!AP138*Index_운영!AP314</f>
        <v>0</v>
      </c>
      <c r="AQ163" s="589">
        <f>AQ118*Index_운영!AQ94*Index_운영!AQ138*Index_운영!AQ314</f>
        <v>0</v>
      </c>
      <c r="AR163" s="589">
        <f>AR118*Index_운영!AR94*Index_운영!AR138*Index_운영!AR314</f>
        <v>0</v>
      </c>
      <c r="AS163" s="589">
        <f>AS118*Index_운영!AS94*Index_운영!AS138*Index_운영!AS314</f>
        <v>0</v>
      </c>
      <c r="AT163" s="589">
        <f>AT118*Index_운영!AT94*Index_운영!AT138*Index_운영!AT314</f>
        <v>0</v>
      </c>
      <c r="AU163" s="589">
        <f>AU118*Index_운영!AU94*Index_운영!AU138*Index_운영!AU314</f>
        <v>0</v>
      </c>
      <c r="AV163" s="589">
        <f>AV118*Index_운영!AV94*Index_운영!AV138*Index_운영!AV314</f>
        <v>0</v>
      </c>
      <c r="AW163" s="589">
        <f>AW118*Index_운영!AW94*Index_운영!AW138*Index_운영!AW314</f>
        <v>0</v>
      </c>
      <c r="AX163" s="589">
        <f>AX118*Index_운영!AX94*Index_운영!AX138*Index_운영!AX314</f>
        <v>0</v>
      </c>
      <c r="AY163" s="589">
        <f>AY118*Index_운영!AY94*Index_운영!AY138*Index_운영!AY314</f>
        <v>0</v>
      </c>
      <c r="AZ163" s="589">
        <f>AZ118*Index_운영!AZ94*Index_운영!AZ138*Index_운영!AZ314</f>
        <v>0</v>
      </c>
      <c r="BA163" s="589">
        <f>BA118*Index_운영!BA94*Index_운영!BA138*Index_운영!BA314</f>
        <v>0</v>
      </c>
      <c r="BB163" s="589">
        <f>BB118*Index_운영!BB94*Index_운영!BB138*Index_운영!BB314</f>
        <v>0</v>
      </c>
      <c r="BC163" s="589">
        <f>BC118*Index_운영!BC94*Index_운영!BC138*Index_운영!BC314</f>
        <v>0</v>
      </c>
      <c r="BD163" s="589">
        <f>BD118*Index_운영!BD94*Index_운영!BD138*Index_운영!BD314</f>
        <v>0</v>
      </c>
      <c r="BE163" s="589">
        <f>BE118*Index_운영!BE94*Index_운영!BE138*Index_운영!BE314</f>
        <v>0</v>
      </c>
      <c r="BF163" s="589">
        <f>BF118*Index_운영!BF94*Index_운영!BF138*Index_운영!BF314</f>
        <v>0</v>
      </c>
      <c r="BG163" s="589">
        <f>BG118*Index_운영!BG94*Index_운영!BG138*Index_운영!BG314</f>
        <v>0</v>
      </c>
      <c r="BH163" s="589">
        <f>BH118*Index_운영!BH94*Index_운영!BH138*Index_운영!BH314</f>
        <v>0</v>
      </c>
      <c r="BI163" s="589">
        <f>BI118*Index_운영!BI94*Index_운영!BI138*Index_운영!BI314</f>
        <v>0</v>
      </c>
      <c r="BJ163" s="589">
        <f>BJ118*Index_운영!BJ94*Index_운영!BJ138*Index_운영!BJ314</f>
        <v>0</v>
      </c>
      <c r="BK163" s="589">
        <f>BK118*Index_운영!BK94*Index_운영!BK138*Index_운영!BK314</f>
        <v>0</v>
      </c>
      <c r="BL163" s="589">
        <f>BL118*Index_운영!BL94*Index_운영!BL138*Index_운영!BL314</f>
        <v>0</v>
      </c>
      <c r="BM163" s="589">
        <f>BM118*Index_운영!BM94*Index_운영!BM138*Index_운영!BM314</f>
        <v>0</v>
      </c>
      <c r="BN163" s="589">
        <f>BN118*Index_운영!BN94*Index_운영!BN138*Index_운영!BN314</f>
        <v>0</v>
      </c>
      <c r="BO163" s="589">
        <f>BO118*Index_운영!BO94*Index_운영!BO138*Index_운영!BO314</f>
        <v>0</v>
      </c>
      <c r="BP163" s="589">
        <f>BP118*Index_운영!BP94*Index_운영!BP138*Index_운영!BP314</f>
        <v>0</v>
      </c>
      <c r="BQ163" s="589">
        <f>BQ118*Index_운영!BQ94*Index_운영!BQ138*Index_운영!BQ314</f>
        <v>0</v>
      </c>
      <c r="BR163" s="589">
        <f>BR118*Index_운영!BR94*Index_운영!BR138*Index_운영!BR314</f>
        <v>0</v>
      </c>
      <c r="BS163" s="589">
        <f>BS118*Index_운영!BS94*Index_운영!BS138*Index_운영!BS314</f>
        <v>0</v>
      </c>
      <c r="BT163" s="589">
        <f>BT118*Index_운영!BT94*Index_운영!BT138*Index_운영!BT314</f>
        <v>0</v>
      </c>
      <c r="BU163" s="589">
        <f>BU118*Index_운영!BU94*Index_운영!BU138*Index_운영!BU314</f>
        <v>0</v>
      </c>
      <c r="BV163" s="589">
        <f>BV118*Index_운영!BV94*Index_운영!BV138*Index_운영!BV314</f>
        <v>0</v>
      </c>
      <c r="BW163" s="589">
        <f>BW118*Index_운영!BW94*Index_운영!BW138*Index_운영!BW314</f>
        <v>0</v>
      </c>
      <c r="BX163" s="589">
        <f>BX118*Index_운영!BX94*Index_운영!BX138*Index_운영!BX314</f>
        <v>0</v>
      </c>
      <c r="BY163" s="589">
        <f>BY118*Index_운영!BY94*Index_운영!BY138*Index_운영!BY314</f>
        <v>0</v>
      </c>
      <c r="BZ163" s="589">
        <f>BZ118*Index_운영!BZ94*Index_운영!BZ138*Index_운영!BZ314</f>
        <v>0</v>
      </c>
      <c r="CA163" s="589">
        <f>CA118*Index_운영!CA94*Index_운영!CA138*Index_운영!CA314</f>
        <v>0</v>
      </c>
      <c r="CB163" s="589">
        <f>CB118*Index_운영!CB94*Index_운영!CB138*Index_운영!CB314</f>
        <v>0</v>
      </c>
      <c r="CC163" s="589">
        <f>CC118*Index_운영!CC94*Index_운영!CC138*Index_운영!CC314</f>
        <v>0</v>
      </c>
      <c r="CD163" s="589">
        <f>CD118*Index_운영!CD94*Index_운영!CD138*Index_운영!CD314</f>
        <v>0</v>
      </c>
      <c r="CE163" s="589">
        <f>CE118*Index_운영!CE94*Index_운영!CE138*Index_운영!CE314</f>
        <v>0</v>
      </c>
      <c r="CF163" s="589">
        <f>CF118*Index_운영!CF94*Index_운영!CF138*Index_운영!CF314</f>
        <v>0</v>
      </c>
      <c r="CG163" s="589">
        <f>CG118*Index_운영!CG94*Index_운영!CG138*Index_운영!CG314</f>
        <v>0</v>
      </c>
      <c r="CH163" s="589">
        <f>CH118*Index_운영!CH94*Index_운영!CH138*Index_운영!CH314</f>
        <v>0</v>
      </c>
      <c r="CI163" s="589">
        <f>CI118*Index_운영!CI94*Index_운영!CI138*Index_운영!CI314</f>
        <v>0</v>
      </c>
      <c r="CJ163" s="589">
        <f>CJ118*Index_운영!CJ94*Index_운영!CJ138*Index_운영!CJ314</f>
        <v>0</v>
      </c>
      <c r="CK163" s="589">
        <f>CK118*Index_운영!CK94*Index_운영!CK138*Index_운영!CK314</f>
        <v>0</v>
      </c>
      <c r="CL163" s="589">
        <f>CL118*Index_운영!CL94*Index_운영!CL138*Index_운영!CL314</f>
        <v>0</v>
      </c>
      <c r="CM163" s="589">
        <f>CM118*Index_운영!CM94*Index_운영!CM138*Index_운영!CM314</f>
        <v>0</v>
      </c>
      <c r="CN163" s="589">
        <f>CN118*Index_운영!CN94*Index_운영!CN138*Index_운영!CN314</f>
        <v>0</v>
      </c>
      <c r="CO163" s="589">
        <f>CO118*Index_운영!CO94*Index_운영!CO138*Index_운영!CO314</f>
        <v>0</v>
      </c>
      <c r="CP163" s="589">
        <f>CP118*Index_운영!CP94*Index_운영!CP138*Index_운영!CP314</f>
        <v>0</v>
      </c>
      <c r="CQ163" s="589">
        <f>CQ118*Index_운영!CQ94*Index_운영!CQ138*Index_운영!CQ314</f>
        <v>0</v>
      </c>
      <c r="CR163" s="589">
        <f>CR118*Index_운영!CR94*Index_운영!CR138*Index_운영!CR314</f>
        <v>0</v>
      </c>
      <c r="CS163" s="589">
        <f>CS118*Index_운영!CS94*Index_운영!CS138*Index_운영!CS314</f>
        <v>0</v>
      </c>
      <c r="CT163" s="589">
        <f>CT118*Index_운영!CT94*Index_운영!CT138*Index_운영!CT314</f>
        <v>0</v>
      </c>
      <c r="CU163" s="589">
        <f>CU118*Index_운영!CU94*Index_운영!CU138*Index_운영!CU314</f>
        <v>0</v>
      </c>
      <c r="CV163" s="589">
        <f>CV118*Index_운영!CV94*Index_운영!CV138*Index_운영!CV314</f>
        <v>0</v>
      </c>
      <c r="CW163" s="589">
        <f>CW118*Index_운영!CW94*Index_운영!CW138*Index_운영!CW314</f>
        <v>0</v>
      </c>
      <c r="CX163" s="589">
        <f>CX118*Index_운영!CX94*Index_운영!CX138*Index_운영!CX314</f>
        <v>0</v>
      </c>
      <c r="CY163" s="589">
        <f>CY118*Index_운영!CY94*Index_운영!CY138*Index_운영!CY314</f>
        <v>0</v>
      </c>
      <c r="CZ163" s="589">
        <f>CZ118*Index_운영!CZ94*Index_운영!CZ138*Index_운영!CZ314</f>
        <v>0</v>
      </c>
      <c r="DA163" s="589">
        <f>DA118*Index_운영!DA94*Index_운영!DA138*Index_운영!DA314</f>
        <v>0</v>
      </c>
      <c r="DB163" s="589">
        <f>DB118*Index_운영!DB94*Index_운영!DB138*Index_운영!DB314</f>
        <v>0</v>
      </c>
      <c r="DC163" s="589">
        <f>DC118*Index_운영!DC94*Index_운영!DC138*Index_운영!DC314</f>
        <v>0</v>
      </c>
      <c r="DD163" s="589">
        <f>DD118*Index_운영!DD94*Index_운영!DD138*Index_운영!DD314</f>
        <v>0</v>
      </c>
      <c r="DE163" s="589">
        <f>DE118*Index_운영!DE94*Index_운영!DE138*Index_운영!DE314</f>
        <v>0</v>
      </c>
      <c r="DF163" s="589">
        <f>DF118*Index_운영!DF94*Index_운영!DF138*Index_운영!DF314</f>
        <v>0</v>
      </c>
      <c r="DG163" s="589">
        <f>DG118*Index_운영!DG94*Index_운영!DG138*Index_운영!DG314</f>
        <v>0</v>
      </c>
      <c r="DH163" s="589">
        <f>DH118*Index_운영!DH94*Index_운영!DH138*Index_운영!DH314</f>
        <v>0</v>
      </c>
      <c r="DI163" s="589">
        <f>DI118*Index_운영!DI94*Index_운영!DI138*Index_운영!DI314</f>
        <v>0</v>
      </c>
      <c r="DJ163" s="589">
        <f>DJ118*Index_운영!DJ94*Index_운영!DJ138*Index_운영!DJ314</f>
        <v>0</v>
      </c>
      <c r="DK163" s="589">
        <f>DK118*Index_운영!DK94*Index_운영!DK138*Index_운영!DK314</f>
        <v>0</v>
      </c>
      <c r="DL163" s="589">
        <f>DL118*Index_운영!DL94*Index_운영!DL138*Index_운영!DL314</f>
        <v>0</v>
      </c>
      <c r="DM163" s="589">
        <f>DM118*Index_운영!DM94*Index_운영!DM138*Index_운영!DM314</f>
        <v>0</v>
      </c>
      <c r="DN163" s="589">
        <f>DN118*Index_운영!DN94*Index_운영!DN138*Index_운영!DN314</f>
        <v>0</v>
      </c>
      <c r="DO163" s="589">
        <f>DO118*Index_운영!DO94*Index_운영!DO138*Index_운영!DO314</f>
        <v>0</v>
      </c>
      <c r="DP163" s="589">
        <f>DP118*Index_운영!DP94*Index_운영!DP138*Index_운영!DP314</f>
        <v>0</v>
      </c>
      <c r="DQ163" s="589">
        <f>DQ118*Index_운영!DQ94*Index_운영!DQ138*Index_운영!DQ314</f>
        <v>0</v>
      </c>
      <c r="DR163" s="589">
        <f>DR118*Index_운영!DR94*Index_운영!DR138*Index_운영!DR314</f>
        <v>0</v>
      </c>
      <c r="DS163" s="589">
        <f>DS118*Index_운영!DS94*Index_운영!DS138*Index_운영!DS314</f>
        <v>0</v>
      </c>
      <c r="DT163" s="589">
        <f>DT118*Index_운영!DT94*Index_운영!DT138*Index_운영!DT314</f>
        <v>0</v>
      </c>
      <c r="DU163" s="589">
        <f>DU118*Index_운영!DU94*Index_운영!DU138*Index_운영!DU314</f>
        <v>0</v>
      </c>
      <c r="DV163" s="589">
        <f>DV118*Index_운영!DV94*Index_운영!DV138*Index_운영!DV314</f>
        <v>0</v>
      </c>
    </row>
    <row r="164" spans="1:126" s="485" customFormat="1" outlineLevel="1" x14ac:dyDescent="0.4">
      <c r="A164" s="737"/>
      <c r="B164" s="464">
        <f>'Rent Roll'!$B25</f>
        <v>0</v>
      </c>
      <c r="C164" s="1219">
        <f>'Rent Roll'!$K25</f>
        <v>0</v>
      </c>
      <c r="D164" s="1239">
        <f>'Rent Roll'!$AM25</f>
        <v>0</v>
      </c>
      <c r="E164" s="1240">
        <f>'Rent Roll'!$AI25</f>
        <v>0</v>
      </c>
      <c r="F164" s="588">
        <f>F119*Index_운영!F95*Index_운영!F139*Index_운영!F315</f>
        <v>0</v>
      </c>
      <c r="G164" s="589">
        <f>G119*Index_운영!G95*Index_운영!G139*Index_운영!G315</f>
        <v>0</v>
      </c>
      <c r="H164" s="589">
        <f>H119*Index_운영!H95*Index_운영!H139*Index_운영!H315</f>
        <v>0</v>
      </c>
      <c r="I164" s="589">
        <f>I119*Index_운영!I95*Index_운영!I139*Index_운영!I315</f>
        <v>0</v>
      </c>
      <c r="J164" s="589">
        <f>J119*Index_운영!J95*Index_운영!J139*Index_운영!J315</f>
        <v>0</v>
      </c>
      <c r="K164" s="589">
        <f>K119*Index_운영!K95*Index_운영!K139*Index_운영!K315</f>
        <v>0</v>
      </c>
      <c r="L164" s="589">
        <f>L119*Index_운영!L95*Index_운영!L139*Index_운영!L315</f>
        <v>0</v>
      </c>
      <c r="M164" s="589">
        <f>M119*Index_운영!M95*Index_운영!M139*Index_운영!M315</f>
        <v>0</v>
      </c>
      <c r="N164" s="589">
        <f>N119*Index_운영!N95*Index_운영!N139*Index_운영!N315</f>
        <v>0</v>
      </c>
      <c r="O164" s="589">
        <f>O119*Index_운영!O95*Index_운영!O139*Index_운영!O315</f>
        <v>0</v>
      </c>
      <c r="P164" s="589">
        <f>P119*Index_운영!P95*Index_운영!P139*Index_운영!P315</f>
        <v>0</v>
      </c>
      <c r="Q164" s="589">
        <f>Q119*Index_운영!Q95*Index_운영!Q139*Index_운영!Q315</f>
        <v>0</v>
      </c>
      <c r="R164" s="589">
        <f>R119*Index_운영!R95*Index_운영!R139*Index_운영!R315</f>
        <v>0</v>
      </c>
      <c r="S164" s="589">
        <f>S119*Index_운영!S95*Index_운영!S139*Index_운영!S315</f>
        <v>0</v>
      </c>
      <c r="T164" s="589">
        <f>T119*Index_운영!T95*Index_운영!T139*Index_운영!T315</f>
        <v>0</v>
      </c>
      <c r="U164" s="589">
        <f>U119*Index_운영!U95*Index_운영!U139*Index_운영!U315</f>
        <v>0</v>
      </c>
      <c r="V164" s="589">
        <f>V119*Index_운영!V95*Index_운영!V139*Index_운영!V315</f>
        <v>0</v>
      </c>
      <c r="W164" s="589">
        <f>W119*Index_운영!W95*Index_운영!W139*Index_운영!W315</f>
        <v>0</v>
      </c>
      <c r="X164" s="589">
        <f>X119*Index_운영!X95*Index_운영!X139*Index_운영!X315</f>
        <v>0</v>
      </c>
      <c r="Y164" s="589">
        <f>Y119*Index_운영!Y95*Index_운영!Y139*Index_운영!Y315</f>
        <v>0</v>
      </c>
      <c r="Z164" s="589">
        <f>Z119*Index_운영!Z95*Index_운영!Z139*Index_운영!Z315</f>
        <v>0</v>
      </c>
      <c r="AA164" s="589">
        <f>AA119*Index_운영!AA95*Index_운영!AA139*Index_운영!AA315</f>
        <v>0</v>
      </c>
      <c r="AB164" s="589">
        <f>AB119*Index_운영!AB95*Index_운영!AB139*Index_운영!AB315</f>
        <v>0</v>
      </c>
      <c r="AC164" s="589">
        <f>AC119*Index_운영!AC95*Index_운영!AC139*Index_운영!AC315</f>
        <v>0</v>
      </c>
      <c r="AD164" s="589">
        <f>AD119*Index_운영!AD95*Index_운영!AD139*Index_운영!AD315</f>
        <v>0</v>
      </c>
      <c r="AE164" s="589">
        <f>AE119*Index_운영!AE95*Index_운영!AE139*Index_운영!AE315</f>
        <v>0</v>
      </c>
      <c r="AF164" s="589">
        <f>AF119*Index_운영!AF95*Index_운영!AF139*Index_운영!AF315</f>
        <v>0</v>
      </c>
      <c r="AG164" s="589">
        <f>AG119*Index_운영!AG95*Index_운영!AG139*Index_운영!AG315</f>
        <v>0</v>
      </c>
      <c r="AH164" s="589">
        <f>AH119*Index_운영!AH95*Index_운영!AH139*Index_운영!AH315</f>
        <v>0</v>
      </c>
      <c r="AI164" s="589">
        <f>AI119*Index_운영!AI95*Index_운영!AI139*Index_운영!AI315</f>
        <v>0</v>
      </c>
      <c r="AJ164" s="589">
        <f>AJ119*Index_운영!AJ95*Index_운영!AJ139*Index_운영!AJ315</f>
        <v>0</v>
      </c>
      <c r="AK164" s="589">
        <f>AK119*Index_운영!AK95*Index_운영!AK139*Index_운영!AK315</f>
        <v>0</v>
      </c>
      <c r="AL164" s="589">
        <f>AL119*Index_운영!AL95*Index_운영!AL139*Index_운영!AL315</f>
        <v>0</v>
      </c>
      <c r="AM164" s="589">
        <f>AM119*Index_운영!AM95*Index_운영!AM139*Index_운영!AM315</f>
        <v>0</v>
      </c>
      <c r="AN164" s="589">
        <f>AN119*Index_운영!AN95*Index_운영!AN139*Index_운영!AN315</f>
        <v>0</v>
      </c>
      <c r="AO164" s="589">
        <f>AO119*Index_운영!AO95*Index_운영!AO139*Index_운영!AO315</f>
        <v>0</v>
      </c>
      <c r="AP164" s="589">
        <f>AP119*Index_운영!AP95*Index_운영!AP139*Index_운영!AP315</f>
        <v>0</v>
      </c>
      <c r="AQ164" s="589">
        <f>AQ119*Index_운영!AQ95*Index_운영!AQ139*Index_운영!AQ315</f>
        <v>0</v>
      </c>
      <c r="AR164" s="589">
        <f>AR119*Index_운영!AR95*Index_운영!AR139*Index_운영!AR315</f>
        <v>0</v>
      </c>
      <c r="AS164" s="589">
        <f>AS119*Index_운영!AS95*Index_운영!AS139*Index_운영!AS315</f>
        <v>0</v>
      </c>
      <c r="AT164" s="589">
        <f>AT119*Index_운영!AT95*Index_운영!AT139*Index_운영!AT315</f>
        <v>0</v>
      </c>
      <c r="AU164" s="589">
        <f>AU119*Index_운영!AU95*Index_운영!AU139*Index_운영!AU315</f>
        <v>0</v>
      </c>
      <c r="AV164" s="589">
        <f>AV119*Index_운영!AV95*Index_운영!AV139*Index_운영!AV315</f>
        <v>0</v>
      </c>
      <c r="AW164" s="589">
        <f>AW119*Index_운영!AW95*Index_운영!AW139*Index_운영!AW315</f>
        <v>0</v>
      </c>
      <c r="AX164" s="589">
        <f>AX119*Index_운영!AX95*Index_운영!AX139*Index_운영!AX315</f>
        <v>0</v>
      </c>
      <c r="AY164" s="589">
        <f>AY119*Index_운영!AY95*Index_운영!AY139*Index_운영!AY315</f>
        <v>0</v>
      </c>
      <c r="AZ164" s="589">
        <f>AZ119*Index_운영!AZ95*Index_운영!AZ139*Index_운영!AZ315</f>
        <v>0</v>
      </c>
      <c r="BA164" s="589">
        <f>BA119*Index_운영!BA95*Index_운영!BA139*Index_운영!BA315</f>
        <v>0</v>
      </c>
      <c r="BB164" s="589">
        <f>BB119*Index_운영!BB95*Index_운영!BB139*Index_운영!BB315</f>
        <v>0</v>
      </c>
      <c r="BC164" s="589">
        <f>BC119*Index_운영!BC95*Index_운영!BC139*Index_운영!BC315</f>
        <v>0</v>
      </c>
      <c r="BD164" s="589">
        <f>BD119*Index_운영!BD95*Index_운영!BD139*Index_운영!BD315</f>
        <v>0</v>
      </c>
      <c r="BE164" s="589">
        <f>BE119*Index_운영!BE95*Index_운영!BE139*Index_운영!BE315</f>
        <v>0</v>
      </c>
      <c r="BF164" s="589">
        <f>BF119*Index_운영!BF95*Index_운영!BF139*Index_운영!BF315</f>
        <v>0</v>
      </c>
      <c r="BG164" s="589">
        <f>BG119*Index_운영!BG95*Index_운영!BG139*Index_운영!BG315</f>
        <v>0</v>
      </c>
      <c r="BH164" s="589">
        <f>BH119*Index_운영!BH95*Index_운영!BH139*Index_운영!BH315</f>
        <v>0</v>
      </c>
      <c r="BI164" s="589">
        <f>BI119*Index_운영!BI95*Index_운영!BI139*Index_운영!BI315</f>
        <v>0</v>
      </c>
      <c r="BJ164" s="589">
        <f>BJ119*Index_운영!BJ95*Index_운영!BJ139*Index_운영!BJ315</f>
        <v>0</v>
      </c>
      <c r="BK164" s="589">
        <f>BK119*Index_운영!BK95*Index_운영!BK139*Index_운영!BK315</f>
        <v>0</v>
      </c>
      <c r="BL164" s="589">
        <f>BL119*Index_운영!BL95*Index_운영!BL139*Index_운영!BL315</f>
        <v>0</v>
      </c>
      <c r="BM164" s="589">
        <f>BM119*Index_운영!BM95*Index_운영!BM139*Index_운영!BM315</f>
        <v>0</v>
      </c>
      <c r="BN164" s="589">
        <f>BN119*Index_운영!BN95*Index_운영!BN139*Index_운영!BN315</f>
        <v>0</v>
      </c>
      <c r="BO164" s="589">
        <f>BO119*Index_운영!BO95*Index_운영!BO139*Index_운영!BO315</f>
        <v>0</v>
      </c>
      <c r="BP164" s="589">
        <f>BP119*Index_운영!BP95*Index_운영!BP139*Index_운영!BP315</f>
        <v>0</v>
      </c>
      <c r="BQ164" s="589">
        <f>BQ119*Index_운영!BQ95*Index_운영!BQ139*Index_운영!BQ315</f>
        <v>0</v>
      </c>
      <c r="BR164" s="589">
        <f>BR119*Index_운영!BR95*Index_운영!BR139*Index_운영!BR315</f>
        <v>0</v>
      </c>
      <c r="BS164" s="589">
        <f>BS119*Index_운영!BS95*Index_운영!BS139*Index_운영!BS315</f>
        <v>0</v>
      </c>
      <c r="BT164" s="589">
        <f>BT119*Index_운영!BT95*Index_운영!BT139*Index_운영!BT315</f>
        <v>0</v>
      </c>
      <c r="BU164" s="589">
        <f>BU119*Index_운영!BU95*Index_운영!BU139*Index_운영!BU315</f>
        <v>0</v>
      </c>
      <c r="BV164" s="589">
        <f>BV119*Index_운영!BV95*Index_운영!BV139*Index_운영!BV315</f>
        <v>0</v>
      </c>
      <c r="BW164" s="589">
        <f>BW119*Index_운영!BW95*Index_운영!BW139*Index_운영!BW315</f>
        <v>0</v>
      </c>
      <c r="BX164" s="589">
        <f>BX119*Index_운영!BX95*Index_운영!BX139*Index_운영!BX315</f>
        <v>0</v>
      </c>
      <c r="BY164" s="589">
        <f>BY119*Index_운영!BY95*Index_운영!BY139*Index_운영!BY315</f>
        <v>0</v>
      </c>
      <c r="BZ164" s="589">
        <f>BZ119*Index_운영!BZ95*Index_운영!BZ139*Index_운영!BZ315</f>
        <v>0</v>
      </c>
      <c r="CA164" s="589">
        <f>CA119*Index_운영!CA95*Index_운영!CA139*Index_운영!CA315</f>
        <v>0</v>
      </c>
      <c r="CB164" s="589">
        <f>CB119*Index_운영!CB95*Index_운영!CB139*Index_운영!CB315</f>
        <v>0</v>
      </c>
      <c r="CC164" s="589">
        <f>CC119*Index_운영!CC95*Index_운영!CC139*Index_운영!CC315</f>
        <v>0</v>
      </c>
      <c r="CD164" s="589">
        <f>CD119*Index_운영!CD95*Index_운영!CD139*Index_운영!CD315</f>
        <v>0</v>
      </c>
      <c r="CE164" s="589">
        <f>CE119*Index_운영!CE95*Index_운영!CE139*Index_운영!CE315</f>
        <v>0</v>
      </c>
      <c r="CF164" s="589">
        <f>CF119*Index_운영!CF95*Index_운영!CF139*Index_운영!CF315</f>
        <v>0</v>
      </c>
      <c r="CG164" s="589">
        <f>CG119*Index_운영!CG95*Index_운영!CG139*Index_운영!CG315</f>
        <v>0</v>
      </c>
      <c r="CH164" s="589">
        <f>CH119*Index_운영!CH95*Index_운영!CH139*Index_운영!CH315</f>
        <v>0</v>
      </c>
      <c r="CI164" s="589">
        <f>CI119*Index_운영!CI95*Index_운영!CI139*Index_운영!CI315</f>
        <v>0</v>
      </c>
      <c r="CJ164" s="589">
        <f>CJ119*Index_운영!CJ95*Index_운영!CJ139*Index_운영!CJ315</f>
        <v>0</v>
      </c>
      <c r="CK164" s="589">
        <f>CK119*Index_운영!CK95*Index_운영!CK139*Index_운영!CK315</f>
        <v>0</v>
      </c>
      <c r="CL164" s="589">
        <f>CL119*Index_운영!CL95*Index_운영!CL139*Index_운영!CL315</f>
        <v>0</v>
      </c>
      <c r="CM164" s="589">
        <f>CM119*Index_운영!CM95*Index_운영!CM139*Index_운영!CM315</f>
        <v>0</v>
      </c>
      <c r="CN164" s="589">
        <f>CN119*Index_운영!CN95*Index_운영!CN139*Index_운영!CN315</f>
        <v>0</v>
      </c>
      <c r="CO164" s="589">
        <f>CO119*Index_운영!CO95*Index_운영!CO139*Index_운영!CO315</f>
        <v>0</v>
      </c>
      <c r="CP164" s="589">
        <f>CP119*Index_운영!CP95*Index_운영!CP139*Index_운영!CP315</f>
        <v>0</v>
      </c>
      <c r="CQ164" s="589">
        <f>CQ119*Index_운영!CQ95*Index_운영!CQ139*Index_운영!CQ315</f>
        <v>0</v>
      </c>
      <c r="CR164" s="589">
        <f>CR119*Index_운영!CR95*Index_운영!CR139*Index_운영!CR315</f>
        <v>0</v>
      </c>
      <c r="CS164" s="589">
        <f>CS119*Index_운영!CS95*Index_운영!CS139*Index_운영!CS315</f>
        <v>0</v>
      </c>
      <c r="CT164" s="589">
        <f>CT119*Index_운영!CT95*Index_운영!CT139*Index_운영!CT315</f>
        <v>0</v>
      </c>
      <c r="CU164" s="589">
        <f>CU119*Index_운영!CU95*Index_운영!CU139*Index_운영!CU315</f>
        <v>0</v>
      </c>
      <c r="CV164" s="589">
        <f>CV119*Index_운영!CV95*Index_운영!CV139*Index_운영!CV315</f>
        <v>0</v>
      </c>
      <c r="CW164" s="589">
        <f>CW119*Index_운영!CW95*Index_운영!CW139*Index_운영!CW315</f>
        <v>0</v>
      </c>
      <c r="CX164" s="589">
        <f>CX119*Index_운영!CX95*Index_운영!CX139*Index_운영!CX315</f>
        <v>0</v>
      </c>
      <c r="CY164" s="589">
        <f>CY119*Index_운영!CY95*Index_운영!CY139*Index_운영!CY315</f>
        <v>0</v>
      </c>
      <c r="CZ164" s="589">
        <f>CZ119*Index_운영!CZ95*Index_운영!CZ139*Index_운영!CZ315</f>
        <v>0</v>
      </c>
      <c r="DA164" s="589">
        <f>DA119*Index_운영!DA95*Index_운영!DA139*Index_운영!DA315</f>
        <v>0</v>
      </c>
      <c r="DB164" s="589">
        <f>DB119*Index_운영!DB95*Index_운영!DB139*Index_운영!DB315</f>
        <v>0</v>
      </c>
      <c r="DC164" s="589">
        <f>DC119*Index_운영!DC95*Index_운영!DC139*Index_운영!DC315</f>
        <v>0</v>
      </c>
      <c r="DD164" s="589">
        <f>DD119*Index_운영!DD95*Index_운영!DD139*Index_운영!DD315</f>
        <v>0</v>
      </c>
      <c r="DE164" s="589">
        <f>DE119*Index_운영!DE95*Index_운영!DE139*Index_운영!DE315</f>
        <v>0</v>
      </c>
      <c r="DF164" s="589">
        <f>DF119*Index_운영!DF95*Index_운영!DF139*Index_운영!DF315</f>
        <v>0</v>
      </c>
      <c r="DG164" s="589">
        <f>DG119*Index_운영!DG95*Index_운영!DG139*Index_운영!DG315</f>
        <v>0</v>
      </c>
      <c r="DH164" s="589">
        <f>DH119*Index_운영!DH95*Index_운영!DH139*Index_운영!DH315</f>
        <v>0</v>
      </c>
      <c r="DI164" s="589">
        <f>DI119*Index_운영!DI95*Index_운영!DI139*Index_운영!DI315</f>
        <v>0</v>
      </c>
      <c r="DJ164" s="589">
        <f>DJ119*Index_운영!DJ95*Index_운영!DJ139*Index_운영!DJ315</f>
        <v>0</v>
      </c>
      <c r="DK164" s="589">
        <f>DK119*Index_운영!DK95*Index_운영!DK139*Index_운영!DK315</f>
        <v>0</v>
      </c>
      <c r="DL164" s="589">
        <f>DL119*Index_운영!DL95*Index_운영!DL139*Index_운영!DL315</f>
        <v>0</v>
      </c>
      <c r="DM164" s="589">
        <f>DM119*Index_운영!DM95*Index_운영!DM139*Index_운영!DM315</f>
        <v>0</v>
      </c>
      <c r="DN164" s="589">
        <f>DN119*Index_운영!DN95*Index_운영!DN139*Index_운영!DN315</f>
        <v>0</v>
      </c>
      <c r="DO164" s="589">
        <f>DO119*Index_운영!DO95*Index_운영!DO139*Index_운영!DO315</f>
        <v>0</v>
      </c>
      <c r="DP164" s="589">
        <f>DP119*Index_운영!DP95*Index_운영!DP139*Index_운영!DP315</f>
        <v>0</v>
      </c>
      <c r="DQ164" s="589">
        <f>DQ119*Index_운영!DQ95*Index_운영!DQ139*Index_운영!DQ315</f>
        <v>0</v>
      </c>
      <c r="DR164" s="589">
        <f>DR119*Index_운영!DR95*Index_운영!DR139*Index_운영!DR315</f>
        <v>0</v>
      </c>
      <c r="DS164" s="589">
        <f>DS119*Index_운영!DS95*Index_운영!DS139*Index_운영!DS315</f>
        <v>0</v>
      </c>
      <c r="DT164" s="589">
        <f>DT119*Index_운영!DT95*Index_운영!DT139*Index_운영!DT315</f>
        <v>0</v>
      </c>
      <c r="DU164" s="589">
        <f>DU119*Index_운영!DU95*Index_운영!DU139*Index_운영!DU315</f>
        <v>0</v>
      </c>
      <c r="DV164" s="589">
        <f>DV119*Index_운영!DV95*Index_운영!DV139*Index_운영!DV315</f>
        <v>0</v>
      </c>
    </row>
    <row r="165" spans="1:126" s="485" customFormat="1" outlineLevel="1" x14ac:dyDescent="0.4">
      <c r="A165" s="737"/>
      <c r="B165" s="464">
        <f>'Rent Roll'!$B26</f>
        <v>0</v>
      </c>
      <c r="C165" s="1219">
        <f>'Rent Roll'!$K26</f>
        <v>0</v>
      </c>
      <c r="D165" s="1239">
        <f>'Rent Roll'!$AM26</f>
        <v>0</v>
      </c>
      <c r="E165" s="1240">
        <f>'Rent Roll'!$AI26</f>
        <v>0</v>
      </c>
      <c r="F165" s="588">
        <f>F120*Index_운영!F96*Index_운영!F140*Index_운영!F316</f>
        <v>0</v>
      </c>
      <c r="G165" s="589">
        <f>G120*Index_운영!G96*Index_운영!G140*Index_운영!G316</f>
        <v>0</v>
      </c>
      <c r="H165" s="589">
        <f>H120*Index_운영!H96*Index_운영!H140*Index_운영!H316</f>
        <v>0</v>
      </c>
      <c r="I165" s="589">
        <f>I120*Index_운영!I96*Index_운영!I140*Index_운영!I316</f>
        <v>0</v>
      </c>
      <c r="J165" s="589">
        <f>J120*Index_운영!J96*Index_운영!J140*Index_운영!J316</f>
        <v>0</v>
      </c>
      <c r="K165" s="589">
        <f>K120*Index_운영!K96*Index_운영!K140*Index_운영!K316</f>
        <v>0</v>
      </c>
      <c r="L165" s="589">
        <f>L120*Index_운영!L96*Index_운영!L140*Index_운영!L316</f>
        <v>0</v>
      </c>
      <c r="M165" s="589">
        <f>M120*Index_운영!M96*Index_운영!M140*Index_운영!M316</f>
        <v>0</v>
      </c>
      <c r="N165" s="589">
        <f>N120*Index_운영!N96*Index_운영!N140*Index_운영!N316</f>
        <v>0</v>
      </c>
      <c r="O165" s="589">
        <f>O120*Index_운영!O96*Index_운영!O140*Index_운영!O316</f>
        <v>0</v>
      </c>
      <c r="P165" s="589">
        <f>P120*Index_운영!P96*Index_운영!P140*Index_운영!P316</f>
        <v>0</v>
      </c>
      <c r="Q165" s="589">
        <f>Q120*Index_운영!Q96*Index_운영!Q140*Index_운영!Q316</f>
        <v>0</v>
      </c>
      <c r="R165" s="589">
        <f>R120*Index_운영!R96*Index_운영!R140*Index_운영!R316</f>
        <v>0</v>
      </c>
      <c r="S165" s="589">
        <f>S120*Index_운영!S96*Index_운영!S140*Index_운영!S316</f>
        <v>0</v>
      </c>
      <c r="T165" s="589">
        <f>T120*Index_운영!T96*Index_운영!T140*Index_운영!T316</f>
        <v>0</v>
      </c>
      <c r="U165" s="589">
        <f>U120*Index_운영!U96*Index_운영!U140*Index_운영!U316</f>
        <v>0</v>
      </c>
      <c r="V165" s="589">
        <f>V120*Index_운영!V96*Index_운영!V140*Index_운영!V316</f>
        <v>0</v>
      </c>
      <c r="W165" s="589">
        <f>W120*Index_운영!W96*Index_운영!W140*Index_운영!W316</f>
        <v>0</v>
      </c>
      <c r="X165" s="589">
        <f>X120*Index_운영!X96*Index_운영!X140*Index_운영!X316</f>
        <v>0</v>
      </c>
      <c r="Y165" s="589">
        <f>Y120*Index_운영!Y96*Index_운영!Y140*Index_운영!Y316</f>
        <v>0</v>
      </c>
      <c r="Z165" s="589">
        <f>Z120*Index_운영!Z96*Index_운영!Z140*Index_운영!Z316</f>
        <v>0</v>
      </c>
      <c r="AA165" s="589">
        <f>AA120*Index_운영!AA96*Index_운영!AA140*Index_운영!AA316</f>
        <v>0</v>
      </c>
      <c r="AB165" s="589">
        <f>AB120*Index_운영!AB96*Index_운영!AB140*Index_운영!AB316</f>
        <v>0</v>
      </c>
      <c r="AC165" s="589">
        <f>AC120*Index_운영!AC96*Index_운영!AC140*Index_운영!AC316</f>
        <v>0</v>
      </c>
      <c r="AD165" s="589">
        <f>AD120*Index_운영!AD96*Index_운영!AD140*Index_운영!AD316</f>
        <v>0</v>
      </c>
      <c r="AE165" s="589">
        <f>AE120*Index_운영!AE96*Index_운영!AE140*Index_운영!AE316</f>
        <v>0</v>
      </c>
      <c r="AF165" s="589">
        <f>AF120*Index_운영!AF96*Index_운영!AF140*Index_운영!AF316</f>
        <v>0</v>
      </c>
      <c r="AG165" s="589">
        <f>AG120*Index_운영!AG96*Index_운영!AG140*Index_운영!AG316</f>
        <v>0</v>
      </c>
      <c r="AH165" s="589">
        <f>AH120*Index_운영!AH96*Index_운영!AH140*Index_운영!AH316</f>
        <v>0</v>
      </c>
      <c r="AI165" s="589">
        <f>AI120*Index_운영!AI96*Index_운영!AI140*Index_운영!AI316</f>
        <v>0</v>
      </c>
      <c r="AJ165" s="589">
        <f>AJ120*Index_운영!AJ96*Index_운영!AJ140*Index_운영!AJ316</f>
        <v>0</v>
      </c>
      <c r="AK165" s="589">
        <f>AK120*Index_운영!AK96*Index_운영!AK140*Index_운영!AK316</f>
        <v>0</v>
      </c>
      <c r="AL165" s="589">
        <f>AL120*Index_운영!AL96*Index_운영!AL140*Index_운영!AL316</f>
        <v>0</v>
      </c>
      <c r="AM165" s="589">
        <f>AM120*Index_운영!AM96*Index_운영!AM140*Index_운영!AM316</f>
        <v>0</v>
      </c>
      <c r="AN165" s="589">
        <f>AN120*Index_운영!AN96*Index_운영!AN140*Index_운영!AN316</f>
        <v>0</v>
      </c>
      <c r="AO165" s="589">
        <f>AO120*Index_운영!AO96*Index_운영!AO140*Index_운영!AO316</f>
        <v>0</v>
      </c>
      <c r="AP165" s="589">
        <f>AP120*Index_운영!AP96*Index_운영!AP140*Index_운영!AP316</f>
        <v>0</v>
      </c>
      <c r="AQ165" s="589">
        <f>AQ120*Index_운영!AQ96*Index_운영!AQ140*Index_운영!AQ316</f>
        <v>0</v>
      </c>
      <c r="AR165" s="589">
        <f>AR120*Index_운영!AR96*Index_운영!AR140*Index_운영!AR316</f>
        <v>0</v>
      </c>
      <c r="AS165" s="589">
        <f>AS120*Index_운영!AS96*Index_운영!AS140*Index_운영!AS316</f>
        <v>0</v>
      </c>
      <c r="AT165" s="589">
        <f>AT120*Index_운영!AT96*Index_운영!AT140*Index_운영!AT316</f>
        <v>0</v>
      </c>
      <c r="AU165" s="589">
        <f>AU120*Index_운영!AU96*Index_운영!AU140*Index_운영!AU316</f>
        <v>0</v>
      </c>
      <c r="AV165" s="589">
        <f>AV120*Index_운영!AV96*Index_운영!AV140*Index_운영!AV316</f>
        <v>0</v>
      </c>
      <c r="AW165" s="589">
        <f>AW120*Index_운영!AW96*Index_운영!AW140*Index_운영!AW316</f>
        <v>0</v>
      </c>
      <c r="AX165" s="589">
        <f>AX120*Index_운영!AX96*Index_운영!AX140*Index_운영!AX316</f>
        <v>0</v>
      </c>
      <c r="AY165" s="589">
        <f>AY120*Index_운영!AY96*Index_운영!AY140*Index_운영!AY316</f>
        <v>0</v>
      </c>
      <c r="AZ165" s="589">
        <f>AZ120*Index_운영!AZ96*Index_운영!AZ140*Index_운영!AZ316</f>
        <v>0</v>
      </c>
      <c r="BA165" s="589">
        <f>BA120*Index_운영!BA96*Index_운영!BA140*Index_운영!BA316</f>
        <v>0</v>
      </c>
      <c r="BB165" s="589">
        <f>BB120*Index_운영!BB96*Index_운영!BB140*Index_운영!BB316</f>
        <v>0</v>
      </c>
      <c r="BC165" s="589">
        <f>BC120*Index_운영!BC96*Index_운영!BC140*Index_운영!BC316</f>
        <v>0</v>
      </c>
      <c r="BD165" s="589">
        <f>BD120*Index_운영!BD96*Index_운영!BD140*Index_운영!BD316</f>
        <v>0</v>
      </c>
      <c r="BE165" s="589">
        <f>BE120*Index_운영!BE96*Index_운영!BE140*Index_운영!BE316</f>
        <v>0</v>
      </c>
      <c r="BF165" s="589">
        <f>BF120*Index_운영!BF96*Index_운영!BF140*Index_운영!BF316</f>
        <v>0</v>
      </c>
      <c r="BG165" s="589">
        <f>BG120*Index_운영!BG96*Index_운영!BG140*Index_운영!BG316</f>
        <v>0</v>
      </c>
      <c r="BH165" s="589">
        <f>BH120*Index_운영!BH96*Index_운영!BH140*Index_운영!BH316</f>
        <v>0</v>
      </c>
      <c r="BI165" s="589">
        <f>BI120*Index_운영!BI96*Index_운영!BI140*Index_운영!BI316</f>
        <v>0</v>
      </c>
      <c r="BJ165" s="589">
        <f>BJ120*Index_운영!BJ96*Index_운영!BJ140*Index_운영!BJ316</f>
        <v>0</v>
      </c>
      <c r="BK165" s="589">
        <f>BK120*Index_운영!BK96*Index_운영!BK140*Index_운영!BK316</f>
        <v>0</v>
      </c>
      <c r="BL165" s="589">
        <f>BL120*Index_운영!BL96*Index_운영!BL140*Index_운영!BL316</f>
        <v>0</v>
      </c>
      <c r="BM165" s="589">
        <f>BM120*Index_운영!BM96*Index_운영!BM140*Index_운영!BM316</f>
        <v>0</v>
      </c>
      <c r="BN165" s="589">
        <f>BN120*Index_운영!BN96*Index_운영!BN140*Index_운영!BN316</f>
        <v>0</v>
      </c>
      <c r="BO165" s="589">
        <f>BO120*Index_운영!BO96*Index_운영!BO140*Index_운영!BO316</f>
        <v>0</v>
      </c>
      <c r="BP165" s="589">
        <f>BP120*Index_운영!BP96*Index_운영!BP140*Index_운영!BP316</f>
        <v>0</v>
      </c>
      <c r="BQ165" s="589">
        <f>BQ120*Index_운영!BQ96*Index_운영!BQ140*Index_운영!BQ316</f>
        <v>0</v>
      </c>
      <c r="BR165" s="589">
        <f>BR120*Index_운영!BR96*Index_운영!BR140*Index_운영!BR316</f>
        <v>0</v>
      </c>
      <c r="BS165" s="589">
        <f>BS120*Index_운영!BS96*Index_운영!BS140*Index_운영!BS316</f>
        <v>0</v>
      </c>
      <c r="BT165" s="589">
        <f>BT120*Index_운영!BT96*Index_운영!BT140*Index_운영!BT316</f>
        <v>0</v>
      </c>
      <c r="BU165" s="589">
        <f>BU120*Index_운영!BU96*Index_운영!BU140*Index_운영!BU316</f>
        <v>0</v>
      </c>
      <c r="BV165" s="589">
        <f>BV120*Index_운영!BV96*Index_운영!BV140*Index_운영!BV316</f>
        <v>0</v>
      </c>
      <c r="BW165" s="589">
        <f>BW120*Index_운영!BW96*Index_운영!BW140*Index_운영!BW316</f>
        <v>0</v>
      </c>
      <c r="BX165" s="589">
        <f>BX120*Index_운영!BX96*Index_운영!BX140*Index_운영!BX316</f>
        <v>0</v>
      </c>
      <c r="BY165" s="589">
        <f>BY120*Index_운영!BY96*Index_운영!BY140*Index_운영!BY316</f>
        <v>0</v>
      </c>
      <c r="BZ165" s="589">
        <f>BZ120*Index_운영!BZ96*Index_운영!BZ140*Index_운영!BZ316</f>
        <v>0</v>
      </c>
      <c r="CA165" s="589">
        <f>CA120*Index_운영!CA96*Index_운영!CA140*Index_운영!CA316</f>
        <v>0</v>
      </c>
      <c r="CB165" s="589">
        <f>CB120*Index_운영!CB96*Index_운영!CB140*Index_운영!CB316</f>
        <v>0</v>
      </c>
      <c r="CC165" s="589">
        <f>CC120*Index_운영!CC96*Index_운영!CC140*Index_운영!CC316</f>
        <v>0</v>
      </c>
      <c r="CD165" s="589">
        <f>CD120*Index_운영!CD96*Index_운영!CD140*Index_운영!CD316</f>
        <v>0</v>
      </c>
      <c r="CE165" s="589">
        <f>CE120*Index_운영!CE96*Index_운영!CE140*Index_운영!CE316</f>
        <v>0</v>
      </c>
      <c r="CF165" s="589">
        <f>CF120*Index_운영!CF96*Index_운영!CF140*Index_운영!CF316</f>
        <v>0</v>
      </c>
      <c r="CG165" s="589">
        <f>CG120*Index_운영!CG96*Index_운영!CG140*Index_운영!CG316</f>
        <v>0</v>
      </c>
      <c r="CH165" s="589">
        <f>CH120*Index_운영!CH96*Index_운영!CH140*Index_운영!CH316</f>
        <v>0</v>
      </c>
      <c r="CI165" s="589">
        <f>CI120*Index_운영!CI96*Index_운영!CI140*Index_운영!CI316</f>
        <v>0</v>
      </c>
      <c r="CJ165" s="589">
        <f>CJ120*Index_운영!CJ96*Index_운영!CJ140*Index_운영!CJ316</f>
        <v>0</v>
      </c>
      <c r="CK165" s="589">
        <f>CK120*Index_운영!CK96*Index_운영!CK140*Index_운영!CK316</f>
        <v>0</v>
      </c>
      <c r="CL165" s="589">
        <f>CL120*Index_운영!CL96*Index_운영!CL140*Index_운영!CL316</f>
        <v>0</v>
      </c>
      <c r="CM165" s="589">
        <f>CM120*Index_운영!CM96*Index_운영!CM140*Index_운영!CM316</f>
        <v>0</v>
      </c>
      <c r="CN165" s="589">
        <f>CN120*Index_운영!CN96*Index_운영!CN140*Index_운영!CN316</f>
        <v>0</v>
      </c>
      <c r="CO165" s="589">
        <f>CO120*Index_운영!CO96*Index_운영!CO140*Index_운영!CO316</f>
        <v>0</v>
      </c>
      <c r="CP165" s="589">
        <f>CP120*Index_운영!CP96*Index_운영!CP140*Index_운영!CP316</f>
        <v>0</v>
      </c>
      <c r="CQ165" s="589">
        <f>CQ120*Index_운영!CQ96*Index_운영!CQ140*Index_운영!CQ316</f>
        <v>0</v>
      </c>
      <c r="CR165" s="589">
        <f>CR120*Index_운영!CR96*Index_운영!CR140*Index_운영!CR316</f>
        <v>0</v>
      </c>
      <c r="CS165" s="589">
        <f>CS120*Index_운영!CS96*Index_운영!CS140*Index_운영!CS316</f>
        <v>0</v>
      </c>
      <c r="CT165" s="589">
        <f>CT120*Index_운영!CT96*Index_운영!CT140*Index_운영!CT316</f>
        <v>0</v>
      </c>
      <c r="CU165" s="589">
        <f>CU120*Index_운영!CU96*Index_운영!CU140*Index_운영!CU316</f>
        <v>0</v>
      </c>
      <c r="CV165" s="589">
        <f>CV120*Index_운영!CV96*Index_운영!CV140*Index_운영!CV316</f>
        <v>0</v>
      </c>
      <c r="CW165" s="589">
        <f>CW120*Index_운영!CW96*Index_운영!CW140*Index_운영!CW316</f>
        <v>0</v>
      </c>
      <c r="CX165" s="589">
        <f>CX120*Index_운영!CX96*Index_운영!CX140*Index_운영!CX316</f>
        <v>0</v>
      </c>
      <c r="CY165" s="589">
        <f>CY120*Index_운영!CY96*Index_운영!CY140*Index_운영!CY316</f>
        <v>0</v>
      </c>
      <c r="CZ165" s="589">
        <f>CZ120*Index_운영!CZ96*Index_운영!CZ140*Index_운영!CZ316</f>
        <v>0</v>
      </c>
      <c r="DA165" s="589">
        <f>DA120*Index_운영!DA96*Index_운영!DA140*Index_운영!DA316</f>
        <v>0</v>
      </c>
      <c r="DB165" s="589">
        <f>DB120*Index_운영!DB96*Index_운영!DB140*Index_운영!DB316</f>
        <v>0</v>
      </c>
      <c r="DC165" s="589">
        <f>DC120*Index_운영!DC96*Index_운영!DC140*Index_운영!DC316</f>
        <v>0</v>
      </c>
      <c r="DD165" s="589">
        <f>DD120*Index_운영!DD96*Index_운영!DD140*Index_운영!DD316</f>
        <v>0</v>
      </c>
      <c r="DE165" s="589">
        <f>DE120*Index_운영!DE96*Index_운영!DE140*Index_운영!DE316</f>
        <v>0</v>
      </c>
      <c r="DF165" s="589">
        <f>DF120*Index_운영!DF96*Index_운영!DF140*Index_운영!DF316</f>
        <v>0</v>
      </c>
      <c r="DG165" s="589">
        <f>DG120*Index_운영!DG96*Index_운영!DG140*Index_운영!DG316</f>
        <v>0</v>
      </c>
      <c r="DH165" s="589">
        <f>DH120*Index_운영!DH96*Index_운영!DH140*Index_운영!DH316</f>
        <v>0</v>
      </c>
      <c r="DI165" s="589">
        <f>DI120*Index_운영!DI96*Index_운영!DI140*Index_운영!DI316</f>
        <v>0</v>
      </c>
      <c r="DJ165" s="589">
        <f>DJ120*Index_운영!DJ96*Index_운영!DJ140*Index_운영!DJ316</f>
        <v>0</v>
      </c>
      <c r="DK165" s="589">
        <f>DK120*Index_운영!DK96*Index_운영!DK140*Index_운영!DK316</f>
        <v>0</v>
      </c>
      <c r="DL165" s="589">
        <f>DL120*Index_운영!DL96*Index_운영!DL140*Index_운영!DL316</f>
        <v>0</v>
      </c>
      <c r="DM165" s="589">
        <f>DM120*Index_운영!DM96*Index_운영!DM140*Index_운영!DM316</f>
        <v>0</v>
      </c>
      <c r="DN165" s="589">
        <f>DN120*Index_운영!DN96*Index_운영!DN140*Index_운영!DN316</f>
        <v>0</v>
      </c>
      <c r="DO165" s="589">
        <f>DO120*Index_운영!DO96*Index_운영!DO140*Index_운영!DO316</f>
        <v>0</v>
      </c>
      <c r="DP165" s="589">
        <f>DP120*Index_운영!DP96*Index_운영!DP140*Index_운영!DP316</f>
        <v>0</v>
      </c>
      <c r="DQ165" s="589">
        <f>DQ120*Index_운영!DQ96*Index_운영!DQ140*Index_운영!DQ316</f>
        <v>0</v>
      </c>
      <c r="DR165" s="589">
        <f>DR120*Index_운영!DR96*Index_운영!DR140*Index_운영!DR316</f>
        <v>0</v>
      </c>
      <c r="DS165" s="589">
        <f>DS120*Index_운영!DS96*Index_운영!DS140*Index_운영!DS316</f>
        <v>0</v>
      </c>
      <c r="DT165" s="589">
        <f>DT120*Index_운영!DT96*Index_운영!DT140*Index_운영!DT316</f>
        <v>0</v>
      </c>
      <c r="DU165" s="589">
        <f>DU120*Index_운영!DU96*Index_운영!DU140*Index_운영!DU316</f>
        <v>0</v>
      </c>
      <c r="DV165" s="589">
        <f>DV120*Index_운영!DV96*Index_운영!DV140*Index_운영!DV316</f>
        <v>0</v>
      </c>
    </row>
    <row r="166" spans="1:126" s="485" customFormat="1" outlineLevel="1" x14ac:dyDescent="0.4">
      <c r="A166" s="737"/>
      <c r="B166" s="464">
        <f>'Rent Roll'!$B27</f>
        <v>0</v>
      </c>
      <c r="C166" s="1219">
        <f>'Rent Roll'!$K27</f>
        <v>0</v>
      </c>
      <c r="D166" s="1239">
        <f>'Rent Roll'!$AM27</f>
        <v>0</v>
      </c>
      <c r="E166" s="1240">
        <f>'Rent Roll'!$AI27</f>
        <v>0</v>
      </c>
      <c r="F166" s="588">
        <f>F121*Index_운영!F97*Index_운영!F141*Index_운영!F317</f>
        <v>0</v>
      </c>
      <c r="G166" s="589">
        <f>G121*Index_운영!G97*Index_운영!G141*Index_운영!G317</f>
        <v>0</v>
      </c>
      <c r="H166" s="589">
        <f>H121*Index_운영!H97*Index_운영!H141*Index_운영!H317</f>
        <v>0</v>
      </c>
      <c r="I166" s="589">
        <f>I121*Index_운영!I97*Index_운영!I141*Index_운영!I317</f>
        <v>0</v>
      </c>
      <c r="J166" s="589">
        <f>J121*Index_운영!J97*Index_운영!J141*Index_운영!J317</f>
        <v>0</v>
      </c>
      <c r="K166" s="589">
        <f>K121*Index_운영!K97*Index_운영!K141*Index_운영!K317</f>
        <v>0</v>
      </c>
      <c r="L166" s="589">
        <f>L121*Index_운영!L97*Index_운영!L141*Index_운영!L317</f>
        <v>0</v>
      </c>
      <c r="M166" s="589">
        <f>M121*Index_운영!M97*Index_운영!M141*Index_운영!M317</f>
        <v>0</v>
      </c>
      <c r="N166" s="589">
        <f>N121*Index_운영!N97*Index_운영!N141*Index_운영!N317</f>
        <v>0</v>
      </c>
      <c r="O166" s="589">
        <f>O121*Index_운영!O97*Index_운영!O141*Index_운영!O317</f>
        <v>0</v>
      </c>
      <c r="P166" s="589">
        <f>P121*Index_운영!P97*Index_운영!P141*Index_운영!P317</f>
        <v>0</v>
      </c>
      <c r="Q166" s="589">
        <f>Q121*Index_운영!Q97*Index_운영!Q141*Index_운영!Q317</f>
        <v>0</v>
      </c>
      <c r="R166" s="589">
        <f>R121*Index_운영!R97*Index_운영!R141*Index_운영!R317</f>
        <v>0</v>
      </c>
      <c r="S166" s="589">
        <f>S121*Index_운영!S97*Index_운영!S141*Index_운영!S317</f>
        <v>0</v>
      </c>
      <c r="T166" s="589">
        <f>T121*Index_운영!T97*Index_운영!T141*Index_운영!T317</f>
        <v>0</v>
      </c>
      <c r="U166" s="589">
        <f>U121*Index_운영!U97*Index_운영!U141*Index_운영!U317</f>
        <v>0</v>
      </c>
      <c r="V166" s="589">
        <f>V121*Index_운영!V97*Index_운영!V141*Index_운영!V317</f>
        <v>0</v>
      </c>
      <c r="W166" s="589">
        <f>W121*Index_운영!W97*Index_운영!W141*Index_운영!W317</f>
        <v>0</v>
      </c>
      <c r="X166" s="589">
        <f>X121*Index_운영!X97*Index_운영!X141*Index_운영!X317</f>
        <v>0</v>
      </c>
      <c r="Y166" s="589">
        <f>Y121*Index_운영!Y97*Index_운영!Y141*Index_운영!Y317</f>
        <v>0</v>
      </c>
      <c r="Z166" s="589">
        <f>Z121*Index_운영!Z97*Index_운영!Z141*Index_운영!Z317</f>
        <v>0</v>
      </c>
      <c r="AA166" s="589">
        <f>AA121*Index_운영!AA97*Index_운영!AA141*Index_운영!AA317</f>
        <v>0</v>
      </c>
      <c r="AB166" s="589">
        <f>AB121*Index_운영!AB97*Index_운영!AB141*Index_운영!AB317</f>
        <v>0</v>
      </c>
      <c r="AC166" s="589">
        <f>AC121*Index_운영!AC97*Index_운영!AC141*Index_운영!AC317</f>
        <v>0</v>
      </c>
      <c r="AD166" s="589">
        <f>AD121*Index_운영!AD97*Index_운영!AD141*Index_운영!AD317</f>
        <v>0</v>
      </c>
      <c r="AE166" s="589">
        <f>AE121*Index_운영!AE97*Index_운영!AE141*Index_운영!AE317</f>
        <v>0</v>
      </c>
      <c r="AF166" s="589">
        <f>AF121*Index_운영!AF97*Index_운영!AF141*Index_운영!AF317</f>
        <v>0</v>
      </c>
      <c r="AG166" s="589">
        <f>AG121*Index_운영!AG97*Index_운영!AG141*Index_운영!AG317</f>
        <v>0</v>
      </c>
      <c r="AH166" s="589">
        <f>AH121*Index_운영!AH97*Index_운영!AH141*Index_운영!AH317</f>
        <v>0</v>
      </c>
      <c r="AI166" s="589">
        <f>AI121*Index_운영!AI97*Index_운영!AI141*Index_운영!AI317</f>
        <v>0</v>
      </c>
      <c r="AJ166" s="589">
        <f>AJ121*Index_운영!AJ97*Index_운영!AJ141*Index_운영!AJ317</f>
        <v>0</v>
      </c>
      <c r="AK166" s="589">
        <f>AK121*Index_운영!AK97*Index_운영!AK141*Index_운영!AK317</f>
        <v>0</v>
      </c>
      <c r="AL166" s="589">
        <f>AL121*Index_운영!AL97*Index_운영!AL141*Index_운영!AL317</f>
        <v>0</v>
      </c>
      <c r="AM166" s="589">
        <f>AM121*Index_운영!AM97*Index_운영!AM141*Index_운영!AM317</f>
        <v>0</v>
      </c>
      <c r="AN166" s="589">
        <f>AN121*Index_운영!AN97*Index_운영!AN141*Index_운영!AN317</f>
        <v>0</v>
      </c>
      <c r="AO166" s="589">
        <f>AO121*Index_운영!AO97*Index_운영!AO141*Index_운영!AO317</f>
        <v>0</v>
      </c>
      <c r="AP166" s="589">
        <f>AP121*Index_운영!AP97*Index_운영!AP141*Index_운영!AP317</f>
        <v>0</v>
      </c>
      <c r="AQ166" s="589">
        <f>AQ121*Index_운영!AQ97*Index_운영!AQ141*Index_운영!AQ317</f>
        <v>0</v>
      </c>
      <c r="AR166" s="589">
        <f>AR121*Index_운영!AR97*Index_운영!AR141*Index_운영!AR317</f>
        <v>0</v>
      </c>
      <c r="AS166" s="589">
        <f>AS121*Index_운영!AS97*Index_운영!AS141*Index_운영!AS317</f>
        <v>0</v>
      </c>
      <c r="AT166" s="589">
        <f>AT121*Index_운영!AT97*Index_운영!AT141*Index_운영!AT317</f>
        <v>0</v>
      </c>
      <c r="AU166" s="589">
        <f>AU121*Index_운영!AU97*Index_운영!AU141*Index_운영!AU317</f>
        <v>0</v>
      </c>
      <c r="AV166" s="589">
        <f>AV121*Index_운영!AV97*Index_운영!AV141*Index_운영!AV317</f>
        <v>0</v>
      </c>
      <c r="AW166" s="589">
        <f>AW121*Index_운영!AW97*Index_운영!AW141*Index_운영!AW317</f>
        <v>0</v>
      </c>
      <c r="AX166" s="589">
        <f>AX121*Index_운영!AX97*Index_운영!AX141*Index_운영!AX317</f>
        <v>0</v>
      </c>
      <c r="AY166" s="589">
        <f>AY121*Index_운영!AY97*Index_운영!AY141*Index_운영!AY317</f>
        <v>0</v>
      </c>
      <c r="AZ166" s="589">
        <f>AZ121*Index_운영!AZ97*Index_운영!AZ141*Index_운영!AZ317</f>
        <v>0</v>
      </c>
      <c r="BA166" s="589">
        <f>BA121*Index_운영!BA97*Index_운영!BA141*Index_운영!BA317</f>
        <v>0</v>
      </c>
      <c r="BB166" s="589">
        <f>BB121*Index_운영!BB97*Index_운영!BB141*Index_운영!BB317</f>
        <v>0</v>
      </c>
      <c r="BC166" s="589">
        <f>BC121*Index_운영!BC97*Index_운영!BC141*Index_운영!BC317</f>
        <v>0</v>
      </c>
      <c r="BD166" s="589">
        <f>BD121*Index_운영!BD97*Index_운영!BD141*Index_운영!BD317</f>
        <v>0</v>
      </c>
      <c r="BE166" s="589">
        <f>BE121*Index_운영!BE97*Index_운영!BE141*Index_운영!BE317</f>
        <v>0</v>
      </c>
      <c r="BF166" s="589">
        <f>BF121*Index_운영!BF97*Index_운영!BF141*Index_운영!BF317</f>
        <v>0</v>
      </c>
      <c r="BG166" s="589">
        <f>BG121*Index_운영!BG97*Index_운영!BG141*Index_운영!BG317</f>
        <v>0</v>
      </c>
      <c r="BH166" s="589">
        <f>BH121*Index_운영!BH97*Index_운영!BH141*Index_운영!BH317</f>
        <v>0</v>
      </c>
      <c r="BI166" s="589">
        <f>BI121*Index_운영!BI97*Index_운영!BI141*Index_운영!BI317</f>
        <v>0</v>
      </c>
      <c r="BJ166" s="589">
        <f>BJ121*Index_운영!BJ97*Index_운영!BJ141*Index_운영!BJ317</f>
        <v>0</v>
      </c>
      <c r="BK166" s="589">
        <f>BK121*Index_운영!BK97*Index_운영!BK141*Index_운영!BK317</f>
        <v>0</v>
      </c>
      <c r="BL166" s="589">
        <f>BL121*Index_운영!BL97*Index_운영!BL141*Index_운영!BL317</f>
        <v>0</v>
      </c>
      <c r="BM166" s="589">
        <f>BM121*Index_운영!BM97*Index_운영!BM141*Index_운영!BM317</f>
        <v>0</v>
      </c>
      <c r="BN166" s="589">
        <f>BN121*Index_운영!BN97*Index_운영!BN141*Index_운영!BN317</f>
        <v>0</v>
      </c>
      <c r="BO166" s="589">
        <f>BO121*Index_운영!BO97*Index_운영!BO141*Index_운영!BO317</f>
        <v>0</v>
      </c>
      <c r="BP166" s="589">
        <f>BP121*Index_운영!BP97*Index_운영!BP141*Index_운영!BP317</f>
        <v>0</v>
      </c>
      <c r="BQ166" s="589">
        <f>BQ121*Index_운영!BQ97*Index_운영!BQ141*Index_운영!BQ317</f>
        <v>0</v>
      </c>
      <c r="BR166" s="589">
        <f>BR121*Index_운영!BR97*Index_운영!BR141*Index_운영!BR317</f>
        <v>0</v>
      </c>
      <c r="BS166" s="589">
        <f>BS121*Index_운영!BS97*Index_운영!BS141*Index_운영!BS317</f>
        <v>0</v>
      </c>
      <c r="BT166" s="589">
        <f>BT121*Index_운영!BT97*Index_운영!BT141*Index_운영!BT317</f>
        <v>0</v>
      </c>
      <c r="BU166" s="589">
        <f>BU121*Index_운영!BU97*Index_운영!BU141*Index_운영!BU317</f>
        <v>0</v>
      </c>
      <c r="BV166" s="589">
        <f>BV121*Index_운영!BV97*Index_운영!BV141*Index_운영!BV317</f>
        <v>0</v>
      </c>
      <c r="BW166" s="589">
        <f>BW121*Index_운영!BW97*Index_운영!BW141*Index_운영!BW317</f>
        <v>0</v>
      </c>
      <c r="BX166" s="589">
        <f>BX121*Index_운영!BX97*Index_운영!BX141*Index_운영!BX317</f>
        <v>0</v>
      </c>
      <c r="BY166" s="589">
        <f>BY121*Index_운영!BY97*Index_운영!BY141*Index_운영!BY317</f>
        <v>0</v>
      </c>
      <c r="BZ166" s="589">
        <f>BZ121*Index_운영!BZ97*Index_운영!BZ141*Index_운영!BZ317</f>
        <v>0</v>
      </c>
      <c r="CA166" s="589">
        <f>CA121*Index_운영!CA97*Index_운영!CA141*Index_운영!CA317</f>
        <v>0</v>
      </c>
      <c r="CB166" s="589">
        <f>CB121*Index_운영!CB97*Index_운영!CB141*Index_운영!CB317</f>
        <v>0</v>
      </c>
      <c r="CC166" s="589">
        <f>CC121*Index_운영!CC97*Index_운영!CC141*Index_운영!CC317</f>
        <v>0</v>
      </c>
      <c r="CD166" s="589">
        <f>CD121*Index_운영!CD97*Index_운영!CD141*Index_운영!CD317</f>
        <v>0</v>
      </c>
      <c r="CE166" s="589">
        <f>CE121*Index_운영!CE97*Index_운영!CE141*Index_운영!CE317</f>
        <v>0</v>
      </c>
      <c r="CF166" s="589">
        <f>CF121*Index_운영!CF97*Index_운영!CF141*Index_운영!CF317</f>
        <v>0</v>
      </c>
      <c r="CG166" s="589">
        <f>CG121*Index_운영!CG97*Index_운영!CG141*Index_운영!CG317</f>
        <v>0</v>
      </c>
      <c r="CH166" s="589">
        <f>CH121*Index_운영!CH97*Index_운영!CH141*Index_운영!CH317</f>
        <v>0</v>
      </c>
      <c r="CI166" s="589">
        <f>CI121*Index_운영!CI97*Index_운영!CI141*Index_운영!CI317</f>
        <v>0</v>
      </c>
      <c r="CJ166" s="589">
        <f>CJ121*Index_운영!CJ97*Index_운영!CJ141*Index_운영!CJ317</f>
        <v>0</v>
      </c>
      <c r="CK166" s="589">
        <f>CK121*Index_운영!CK97*Index_운영!CK141*Index_운영!CK317</f>
        <v>0</v>
      </c>
      <c r="CL166" s="589">
        <f>CL121*Index_운영!CL97*Index_운영!CL141*Index_운영!CL317</f>
        <v>0</v>
      </c>
      <c r="CM166" s="589">
        <f>CM121*Index_운영!CM97*Index_운영!CM141*Index_운영!CM317</f>
        <v>0</v>
      </c>
      <c r="CN166" s="589">
        <f>CN121*Index_운영!CN97*Index_운영!CN141*Index_운영!CN317</f>
        <v>0</v>
      </c>
      <c r="CO166" s="589">
        <f>CO121*Index_운영!CO97*Index_운영!CO141*Index_운영!CO317</f>
        <v>0</v>
      </c>
      <c r="CP166" s="589">
        <f>CP121*Index_운영!CP97*Index_운영!CP141*Index_운영!CP317</f>
        <v>0</v>
      </c>
      <c r="CQ166" s="589">
        <f>CQ121*Index_운영!CQ97*Index_운영!CQ141*Index_운영!CQ317</f>
        <v>0</v>
      </c>
      <c r="CR166" s="589">
        <f>CR121*Index_운영!CR97*Index_운영!CR141*Index_운영!CR317</f>
        <v>0</v>
      </c>
      <c r="CS166" s="589">
        <f>CS121*Index_운영!CS97*Index_운영!CS141*Index_운영!CS317</f>
        <v>0</v>
      </c>
      <c r="CT166" s="589">
        <f>CT121*Index_운영!CT97*Index_운영!CT141*Index_운영!CT317</f>
        <v>0</v>
      </c>
      <c r="CU166" s="589">
        <f>CU121*Index_운영!CU97*Index_운영!CU141*Index_운영!CU317</f>
        <v>0</v>
      </c>
      <c r="CV166" s="589">
        <f>CV121*Index_운영!CV97*Index_운영!CV141*Index_운영!CV317</f>
        <v>0</v>
      </c>
      <c r="CW166" s="589">
        <f>CW121*Index_운영!CW97*Index_운영!CW141*Index_운영!CW317</f>
        <v>0</v>
      </c>
      <c r="CX166" s="589">
        <f>CX121*Index_운영!CX97*Index_운영!CX141*Index_운영!CX317</f>
        <v>0</v>
      </c>
      <c r="CY166" s="589">
        <f>CY121*Index_운영!CY97*Index_운영!CY141*Index_운영!CY317</f>
        <v>0</v>
      </c>
      <c r="CZ166" s="589">
        <f>CZ121*Index_운영!CZ97*Index_운영!CZ141*Index_운영!CZ317</f>
        <v>0</v>
      </c>
      <c r="DA166" s="589">
        <f>DA121*Index_운영!DA97*Index_운영!DA141*Index_운영!DA317</f>
        <v>0</v>
      </c>
      <c r="DB166" s="589">
        <f>DB121*Index_운영!DB97*Index_운영!DB141*Index_운영!DB317</f>
        <v>0</v>
      </c>
      <c r="DC166" s="589">
        <f>DC121*Index_운영!DC97*Index_운영!DC141*Index_운영!DC317</f>
        <v>0</v>
      </c>
      <c r="DD166" s="589">
        <f>DD121*Index_운영!DD97*Index_운영!DD141*Index_운영!DD317</f>
        <v>0</v>
      </c>
      <c r="DE166" s="589">
        <f>DE121*Index_운영!DE97*Index_운영!DE141*Index_운영!DE317</f>
        <v>0</v>
      </c>
      <c r="DF166" s="589">
        <f>DF121*Index_운영!DF97*Index_운영!DF141*Index_운영!DF317</f>
        <v>0</v>
      </c>
      <c r="DG166" s="589">
        <f>DG121*Index_운영!DG97*Index_운영!DG141*Index_운영!DG317</f>
        <v>0</v>
      </c>
      <c r="DH166" s="589">
        <f>DH121*Index_운영!DH97*Index_운영!DH141*Index_운영!DH317</f>
        <v>0</v>
      </c>
      <c r="DI166" s="589">
        <f>DI121*Index_운영!DI97*Index_운영!DI141*Index_운영!DI317</f>
        <v>0</v>
      </c>
      <c r="DJ166" s="589">
        <f>DJ121*Index_운영!DJ97*Index_운영!DJ141*Index_운영!DJ317</f>
        <v>0</v>
      </c>
      <c r="DK166" s="589">
        <f>DK121*Index_운영!DK97*Index_운영!DK141*Index_운영!DK317</f>
        <v>0</v>
      </c>
      <c r="DL166" s="589">
        <f>DL121*Index_운영!DL97*Index_운영!DL141*Index_운영!DL317</f>
        <v>0</v>
      </c>
      <c r="DM166" s="589">
        <f>DM121*Index_운영!DM97*Index_운영!DM141*Index_운영!DM317</f>
        <v>0</v>
      </c>
      <c r="DN166" s="589">
        <f>DN121*Index_운영!DN97*Index_운영!DN141*Index_운영!DN317</f>
        <v>0</v>
      </c>
      <c r="DO166" s="589">
        <f>DO121*Index_운영!DO97*Index_운영!DO141*Index_운영!DO317</f>
        <v>0</v>
      </c>
      <c r="DP166" s="589">
        <f>DP121*Index_운영!DP97*Index_운영!DP141*Index_운영!DP317</f>
        <v>0</v>
      </c>
      <c r="DQ166" s="589">
        <f>DQ121*Index_운영!DQ97*Index_운영!DQ141*Index_운영!DQ317</f>
        <v>0</v>
      </c>
      <c r="DR166" s="589">
        <f>DR121*Index_운영!DR97*Index_운영!DR141*Index_운영!DR317</f>
        <v>0</v>
      </c>
      <c r="DS166" s="589">
        <f>DS121*Index_운영!DS97*Index_운영!DS141*Index_운영!DS317</f>
        <v>0</v>
      </c>
      <c r="DT166" s="589">
        <f>DT121*Index_운영!DT97*Index_운영!DT141*Index_운영!DT317</f>
        <v>0</v>
      </c>
      <c r="DU166" s="589">
        <f>DU121*Index_운영!DU97*Index_운영!DU141*Index_운영!DU317</f>
        <v>0</v>
      </c>
      <c r="DV166" s="589">
        <f>DV121*Index_운영!DV97*Index_운영!DV141*Index_운영!DV317</f>
        <v>0</v>
      </c>
    </row>
    <row r="167" spans="1:126" s="485" customFormat="1" outlineLevel="1" x14ac:dyDescent="0.4">
      <c r="A167" s="737"/>
      <c r="B167" s="464">
        <f>'Rent Roll'!$B28</f>
        <v>0</v>
      </c>
      <c r="C167" s="1219">
        <f>'Rent Roll'!$K28</f>
        <v>0</v>
      </c>
      <c r="D167" s="1239">
        <f>'Rent Roll'!$AM28</f>
        <v>0</v>
      </c>
      <c r="E167" s="1240">
        <f>'Rent Roll'!$AI28</f>
        <v>0</v>
      </c>
      <c r="F167" s="588">
        <f>F122*Index_운영!F98*Index_운영!F142*Index_운영!F318</f>
        <v>0</v>
      </c>
      <c r="G167" s="589">
        <f>G122*Index_운영!G98*Index_운영!G142*Index_운영!G318</f>
        <v>0</v>
      </c>
      <c r="H167" s="589">
        <f>H122*Index_운영!H98*Index_운영!H142*Index_운영!H318</f>
        <v>0</v>
      </c>
      <c r="I167" s="589">
        <f>I122*Index_운영!I98*Index_운영!I142*Index_운영!I318</f>
        <v>0</v>
      </c>
      <c r="J167" s="589">
        <f>J122*Index_운영!J98*Index_운영!J142*Index_운영!J318</f>
        <v>0</v>
      </c>
      <c r="K167" s="589">
        <f>K122*Index_운영!K98*Index_운영!K142*Index_운영!K318</f>
        <v>0</v>
      </c>
      <c r="L167" s="589">
        <f>L122*Index_운영!L98*Index_운영!L142*Index_운영!L318</f>
        <v>0</v>
      </c>
      <c r="M167" s="589">
        <f>M122*Index_운영!M98*Index_운영!M142*Index_운영!M318</f>
        <v>0</v>
      </c>
      <c r="N167" s="589">
        <f>N122*Index_운영!N98*Index_운영!N142*Index_운영!N318</f>
        <v>0</v>
      </c>
      <c r="O167" s="589">
        <f>O122*Index_운영!O98*Index_운영!O142*Index_운영!O318</f>
        <v>0</v>
      </c>
      <c r="P167" s="589">
        <f>P122*Index_운영!P98*Index_운영!P142*Index_운영!P318</f>
        <v>0</v>
      </c>
      <c r="Q167" s="589">
        <f>Q122*Index_운영!Q98*Index_운영!Q142*Index_운영!Q318</f>
        <v>0</v>
      </c>
      <c r="R167" s="589">
        <f>R122*Index_운영!R98*Index_운영!R142*Index_운영!R318</f>
        <v>0</v>
      </c>
      <c r="S167" s="589">
        <f>S122*Index_운영!S98*Index_운영!S142*Index_운영!S318</f>
        <v>0</v>
      </c>
      <c r="T167" s="589">
        <f>T122*Index_운영!T98*Index_운영!T142*Index_운영!T318</f>
        <v>0</v>
      </c>
      <c r="U167" s="589">
        <f>U122*Index_운영!U98*Index_운영!U142*Index_운영!U318</f>
        <v>0</v>
      </c>
      <c r="V167" s="589">
        <f>V122*Index_운영!V98*Index_운영!V142*Index_운영!V318</f>
        <v>0</v>
      </c>
      <c r="W167" s="589">
        <f>W122*Index_운영!W98*Index_운영!W142*Index_운영!W318</f>
        <v>0</v>
      </c>
      <c r="X167" s="589">
        <f>X122*Index_운영!X98*Index_운영!X142*Index_운영!X318</f>
        <v>0</v>
      </c>
      <c r="Y167" s="589">
        <f>Y122*Index_운영!Y98*Index_운영!Y142*Index_운영!Y318</f>
        <v>0</v>
      </c>
      <c r="Z167" s="589">
        <f>Z122*Index_운영!Z98*Index_운영!Z142*Index_운영!Z318</f>
        <v>0</v>
      </c>
      <c r="AA167" s="589">
        <f>AA122*Index_운영!AA98*Index_운영!AA142*Index_운영!AA318</f>
        <v>0</v>
      </c>
      <c r="AB167" s="589">
        <f>AB122*Index_운영!AB98*Index_운영!AB142*Index_운영!AB318</f>
        <v>0</v>
      </c>
      <c r="AC167" s="589">
        <f>AC122*Index_운영!AC98*Index_운영!AC142*Index_운영!AC318</f>
        <v>0</v>
      </c>
      <c r="AD167" s="589">
        <f>AD122*Index_운영!AD98*Index_운영!AD142*Index_운영!AD318</f>
        <v>0</v>
      </c>
      <c r="AE167" s="589">
        <f>AE122*Index_운영!AE98*Index_운영!AE142*Index_운영!AE318</f>
        <v>0</v>
      </c>
      <c r="AF167" s="589">
        <f>AF122*Index_운영!AF98*Index_운영!AF142*Index_운영!AF318</f>
        <v>0</v>
      </c>
      <c r="AG167" s="589">
        <f>AG122*Index_운영!AG98*Index_운영!AG142*Index_운영!AG318</f>
        <v>0</v>
      </c>
      <c r="AH167" s="589">
        <f>AH122*Index_운영!AH98*Index_운영!AH142*Index_운영!AH318</f>
        <v>0</v>
      </c>
      <c r="AI167" s="589">
        <f>AI122*Index_운영!AI98*Index_운영!AI142*Index_운영!AI318</f>
        <v>0</v>
      </c>
      <c r="AJ167" s="589">
        <f>AJ122*Index_운영!AJ98*Index_운영!AJ142*Index_운영!AJ318</f>
        <v>0</v>
      </c>
      <c r="AK167" s="589">
        <f>AK122*Index_운영!AK98*Index_운영!AK142*Index_운영!AK318</f>
        <v>0</v>
      </c>
      <c r="AL167" s="589">
        <f>AL122*Index_운영!AL98*Index_운영!AL142*Index_운영!AL318</f>
        <v>0</v>
      </c>
      <c r="AM167" s="589">
        <f>AM122*Index_운영!AM98*Index_운영!AM142*Index_운영!AM318</f>
        <v>0</v>
      </c>
      <c r="AN167" s="589">
        <f>AN122*Index_운영!AN98*Index_운영!AN142*Index_운영!AN318</f>
        <v>0</v>
      </c>
      <c r="AO167" s="589">
        <f>AO122*Index_운영!AO98*Index_운영!AO142*Index_운영!AO318</f>
        <v>0</v>
      </c>
      <c r="AP167" s="589">
        <f>AP122*Index_운영!AP98*Index_운영!AP142*Index_운영!AP318</f>
        <v>0</v>
      </c>
      <c r="AQ167" s="589">
        <f>AQ122*Index_운영!AQ98*Index_운영!AQ142*Index_운영!AQ318</f>
        <v>0</v>
      </c>
      <c r="AR167" s="589">
        <f>AR122*Index_운영!AR98*Index_운영!AR142*Index_운영!AR318</f>
        <v>0</v>
      </c>
      <c r="AS167" s="589">
        <f>AS122*Index_운영!AS98*Index_운영!AS142*Index_운영!AS318</f>
        <v>0</v>
      </c>
      <c r="AT167" s="589">
        <f>AT122*Index_운영!AT98*Index_운영!AT142*Index_운영!AT318</f>
        <v>0</v>
      </c>
      <c r="AU167" s="589">
        <f>AU122*Index_운영!AU98*Index_운영!AU142*Index_운영!AU318</f>
        <v>0</v>
      </c>
      <c r="AV167" s="589">
        <f>AV122*Index_운영!AV98*Index_운영!AV142*Index_운영!AV318</f>
        <v>0</v>
      </c>
      <c r="AW167" s="589">
        <f>AW122*Index_운영!AW98*Index_운영!AW142*Index_운영!AW318</f>
        <v>0</v>
      </c>
      <c r="AX167" s="589">
        <f>AX122*Index_운영!AX98*Index_운영!AX142*Index_운영!AX318</f>
        <v>0</v>
      </c>
      <c r="AY167" s="589">
        <f>AY122*Index_운영!AY98*Index_운영!AY142*Index_운영!AY318</f>
        <v>0</v>
      </c>
      <c r="AZ167" s="589">
        <f>AZ122*Index_운영!AZ98*Index_운영!AZ142*Index_운영!AZ318</f>
        <v>0</v>
      </c>
      <c r="BA167" s="589">
        <f>BA122*Index_운영!BA98*Index_운영!BA142*Index_운영!BA318</f>
        <v>0</v>
      </c>
      <c r="BB167" s="589">
        <f>BB122*Index_운영!BB98*Index_운영!BB142*Index_운영!BB318</f>
        <v>0</v>
      </c>
      <c r="BC167" s="589">
        <f>BC122*Index_운영!BC98*Index_운영!BC142*Index_운영!BC318</f>
        <v>0</v>
      </c>
      <c r="BD167" s="589">
        <f>BD122*Index_운영!BD98*Index_운영!BD142*Index_운영!BD318</f>
        <v>0</v>
      </c>
      <c r="BE167" s="589">
        <f>BE122*Index_운영!BE98*Index_운영!BE142*Index_운영!BE318</f>
        <v>0</v>
      </c>
      <c r="BF167" s="589">
        <f>BF122*Index_운영!BF98*Index_운영!BF142*Index_운영!BF318</f>
        <v>0</v>
      </c>
      <c r="BG167" s="589">
        <f>BG122*Index_운영!BG98*Index_운영!BG142*Index_운영!BG318</f>
        <v>0</v>
      </c>
      <c r="BH167" s="589">
        <f>BH122*Index_운영!BH98*Index_운영!BH142*Index_운영!BH318</f>
        <v>0</v>
      </c>
      <c r="BI167" s="589">
        <f>BI122*Index_운영!BI98*Index_운영!BI142*Index_운영!BI318</f>
        <v>0</v>
      </c>
      <c r="BJ167" s="589">
        <f>BJ122*Index_운영!BJ98*Index_운영!BJ142*Index_운영!BJ318</f>
        <v>0</v>
      </c>
      <c r="BK167" s="589">
        <f>BK122*Index_운영!BK98*Index_운영!BK142*Index_운영!BK318</f>
        <v>0</v>
      </c>
      <c r="BL167" s="589">
        <f>BL122*Index_운영!BL98*Index_운영!BL142*Index_운영!BL318</f>
        <v>0</v>
      </c>
      <c r="BM167" s="589">
        <f>BM122*Index_운영!BM98*Index_운영!BM142*Index_운영!BM318</f>
        <v>0</v>
      </c>
      <c r="BN167" s="589">
        <f>BN122*Index_운영!BN98*Index_운영!BN142*Index_운영!BN318</f>
        <v>0</v>
      </c>
      <c r="BO167" s="589">
        <f>BO122*Index_운영!BO98*Index_운영!BO142*Index_운영!BO318</f>
        <v>0</v>
      </c>
      <c r="BP167" s="589">
        <f>BP122*Index_운영!BP98*Index_운영!BP142*Index_운영!BP318</f>
        <v>0</v>
      </c>
      <c r="BQ167" s="589">
        <f>BQ122*Index_운영!BQ98*Index_운영!BQ142*Index_운영!BQ318</f>
        <v>0</v>
      </c>
      <c r="BR167" s="589">
        <f>BR122*Index_운영!BR98*Index_운영!BR142*Index_운영!BR318</f>
        <v>0</v>
      </c>
      <c r="BS167" s="589">
        <f>BS122*Index_운영!BS98*Index_운영!BS142*Index_운영!BS318</f>
        <v>0</v>
      </c>
      <c r="BT167" s="589">
        <f>BT122*Index_운영!BT98*Index_운영!BT142*Index_운영!BT318</f>
        <v>0</v>
      </c>
      <c r="BU167" s="589">
        <f>BU122*Index_운영!BU98*Index_운영!BU142*Index_운영!BU318</f>
        <v>0</v>
      </c>
      <c r="BV167" s="589">
        <f>BV122*Index_운영!BV98*Index_운영!BV142*Index_운영!BV318</f>
        <v>0</v>
      </c>
      <c r="BW167" s="589">
        <f>BW122*Index_운영!BW98*Index_운영!BW142*Index_운영!BW318</f>
        <v>0</v>
      </c>
      <c r="BX167" s="589">
        <f>BX122*Index_운영!BX98*Index_운영!BX142*Index_운영!BX318</f>
        <v>0</v>
      </c>
      <c r="BY167" s="589">
        <f>BY122*Index_운영!BY98*Index_운영!BY142*Index_운영!BY318</f>
        <v>0</v>
      </c>
      <c r="BZ167" s="589">
        <f>BZ122*Index_운영!BZ98*Index_운영!BZ142*Index_운영!BZ318</f>
        <v>0</v>
      </c>
      <c r="CA167" s="589">
        <f>CA122*Index_운영!CA98*Index_운영!CA142*Index_운영!CA318</f>
        <v>0</v>
      </c>
      <c r="CB167" s="589">
        <f>CB122*Index_운영!CB98*Index_운영!CB142*Index_운영!CB318</f>
        <v>0</v>
      </c>
      <c r="CC167" s="589">
        <f>CC122*Index_운영!CC98*Index_운영!CC142*Index_운영!CC318</f>
        <v>0</v>
      </c>
      <c r="CD167" s="589">
        <f>CD122*Index_운영!CD98*Index_운영!CD142*Index_운영!CD318</f>
        <v>0</v>
      </c>
      <c r="CE167" s="589">
        <f>CE122*Index_운영!CE98*Index_운영!CE142*Index_운영!CE318</f>
        <v>0</v>
      </c>
      <c r="CF167" s="589">
        <f>CF122*Index_운영!CF98*Index_운영!CF142*Index_운영!CF318</f>
        <v>0</v>
      </c>
      <c r="CG167" s="589">
        <f>CG122*Index_운영!CG98*Index_운영!CG142*Index_운영!CG318</f>
        <v>0</v>
      </c>
      <c r="CH167" s="589">
        <f>CH122*Index_운영!CH98*Index_운영!CH142*Index_운영!CH318</f>
        <v>0</v>
      </c>
      <c r="CI167" s="589">
        <f>CI122*Index_운영!CI98*Index_운영!CI142*Index_운영!CI318</f>
        <v>0</v>
      </c>
      <c r="CJ167" s="589">
        <f>CJ122*Index_운영!CJ98*Index_운영!CJ142*Index_운영!CJ318</f>
        <v>0</v>
      </c>
      <c r="CK167" s="589">
        <f>CK122*Index_운영!CK98*Index_운영!CK142*Index_운영!CK318</f>
        <v>0</v>
      </c>
      <c r="CL167" s="589">
        <f>CL122*Index_운영!CL98*Index_운영!CL142*Index_운영!CL318</f>
        <v>0</v>
      </c>
      <c r="CM167" s="589">
        <f>CM122*Index_운영!CM98*Index_운영!CM142*Index_운영!CM318</f>
        <v>0</v>
      </c>
      <c r="CN167" s="589">
        <f>CN122*Index_운영!CN98*Index_운영!CN142*Index_운영!CN318</f>
        <v>0</v>
      </c>
      <c r="CO167" s="589">
        <f>CO122*Index_운영!CO98*Index_운영!CO142*Index_운영!CO318</f>
        <v>0</v>
      </c>
      <c r="CP167" s="589">
        <f>CP122*Index_운영!CP98*Index_운영!CP142*Index_운영!CP318</f>
        <v>0</v>
      </c>
      <c r="CQ167" s="589">
        <f>CQ122*Index_운영!CQ98*Index_운영!CQ142*Index_운영!CQ318</f>
        <v>0</v>
      </c>
      <c r="CR167" s="589">
        <f>CR122*Index_운영!CR98*Index_운영!CR142*Index_운영!CR318</f>
        <v>0</v>
      </c>
      <c r="CS167" s="589">
        <f>CS122*Index_운영!CS98*Index_운영!CS142*Index_운영!CS318</f>
        <v>0</v>
      </c>
      <c r="CT167" s="589">
        <f>CT122*Index_운영!CT98*Index_운영!CT142*Index_운영!CT318</f>
        <v>0</v>
      </c>
      <c r="CU167" s="589">
        <f>CU122*Index_운영!CU98*Index_운영!CU142*Index_운영!CU318</f>
        <v>0</v>
      </c>
      <c r="CV167" s="589">
        <f>CV122*Index_운영!CV98*Index_운영!CV142*Index_운영!CV318</f>
        <v>0</v>
      </c>
      <c r="CW167" s="589">
        <f>CW122*Index_운영!CW98*Index_운영!CW142*Index_운영!CW318</f>
        <v>0</v>
      </c>
      <c r="CX167" s="589">
        <f>CX122*Index_운영!CX98*Index_운영!CX142*Index_운영!CX318</f>
        <v>0</v>
      </c>
      <c r="CY167" s="589">
        <f>CY122*Index_운영!CY98*Index_운영!CY142*Index_운영!CY318</f>
        <v>0</v>
      </c>
      <c r="CZ167" s="589">
        <f>CZ122*Index_운영!CZ98*Index_운영!CZ142*Index_운영!CZ318</f>
        <v>0</v>
      </c>
      <c r="DA167" s="589">
        <f>DA122*Index_운영!DA98*Index_운영!DA142*Index_운영!DA318</f>
        <v>0</v>
      </c>
      <c r="DB167" s="589">
        <f>DB122*Index_운영!DB98*Index_운영!DB142*Index_운영!DB318</f>
        <v>0</v>
      </c>
      <c r="DC167" s="589">
        <f>DC122*Index_운영!DC98*Index_운영!DC142*Index_운영!DC318</f>
        <v>0</v>
      </c>
      <c r="DD167" s="589">
        <f>DD122*Index_운영!DD98*Index_운영!DD142*Index_운영!DD318</f>
        <v>0</v>
      </c>
      <c r="DE167" s="589">
        <f>DE122*Index_운영!DE98*Index_운영!DE142*Index_운영!DE318</f>
        <v>0</v>
      </c>
      <c r="DF167" s="589">
        <f>DF122*Index_운영!DF98*Index_운영!DF142*Index_운영!DF318</f>
        <v>0</v>
      </c>
      <c r="DG167" s="589">
        <f>DG122*Index_운영!DG98*Index_운영!DG142*Index_운영!DG318</f>
        <v>0</v>
      </c>
      <c r="DH167" s="589">
        <f>DH122*Index_운영!DH98*Index_운영!DH142*Index_운영!DH318</f>
        <v>0</v>
      </c>
      <c r="DI167" s="589">
        <f>DI122*Index_운영!DI98*Index_운영!DI142*Index_운영!DI318</f>
        <v>0</v>
      </c>
      <c r="DJ167" s="589">
        <f>DJ122*Index_운영!DJ98*Index_운영!DJ142*Index_운영!DJ318</f>
        <v>0</v>
      </c>
      <c r="DK167" s="589">
        <f>DK122*Index_운영!DK98*Index_운영!DK142*Index_운영!DK318</f>
        <v>0</v>
      </c>
      <c r="DL167" s="589">
        <f>DL122*Index_운영!DL98*Index_운영!DL142*Index_운영!DL318</f>
        <v>0</v>
      </c>
      <c r="DM167" s="589">
        <f>DM122*Index_운영!DM98*Index_운영!DM142*Index_운영!DM318</f>
        <v>0</v>
      </c>
      <c r="DN167" s="589">
        <f>DN122*Index_운영!DN98*Index_운영!DN142*Index_운영!DN318</f>
        <v>0</v>
      </c>
      <c r="DO167" s="589">
        <f>DO122*Index_운영!DO98*Index_운영!DO142*Index_운영!DO318</f>
        <v>0</v>
      </c>
      <c r="DP167" s="589">
        <f>DP122*Index_운영!DP98*Index_운영!DP142*Index_운영!DP318</f>
        <v>0</v>
      </c>
      <c r="DQ167" s="589">
        <f>DQ122*Index_운영!DQ98*Index_운영!DQ142*Index_운영!DQ318</f>
        <v>0</v>
      </c>
      <c r="DR167" s="589">
        <f>DR122*Index_운영!DR98*Index_운영!DR142*Index_운영!DR318</f>
        <v>0</v>
      </c>
      <c r="DS167" s="589">
        <f>DS122*Index_운영!DS98*Index_운영!DS142*Index_운영!DS318</f>
        <v>0</v>
      </c>
      <c r="DT167" s="589">
        <f>DT122*Index_운영!DT98*Index_운영!DT142*Index_운영!DT318</f>
        <v>0</v>
      </c>
      <c r="DU167" s="589">
        <f>DU122*Index_운영!DU98*Index_운영!DU142*Index_운영!DU318</f>
        <v>0</v>
      </c>
      <c r="DV167" s="589">
        <f>DV122*Index_운영!DV98*Index_운영!DV142*Index_운영!DV318</f>
        <v>0</v>
      </c>
    </row>
    <row r="168" spans="1:126" s="485" customFormat="1" outlineLevel="1" x14ac:dyDescent="0.4">
      <c r="A168" s="737"/>
      <c r="B168" s="464">
        <f>'Rent Roll'!$B29</f>
        <v>0</v>
      </c>
      <c r="C168" s="1219">
        <f>'Rent Roll'!$K29</f>
        <v>0</v>
      </c>
      <c r="D168" s="1239">
        <f>'Rent Roll'!$AM29</f>
        <v>0</v>
      </c>
      <c r="E168" s="1240">
        <f>'Rent Roll'!$AI29</f>
        <v>0</v>
      </c>
      <c r="F168" s="588">
        <f>F123*Index_운영!F99*Index_운영!F143*Index_운영!F319</f>
        <v>0</v>
      </c>
      <c r="G168" s="589">
        <f>G123*Index_운영!G99*Index_운영!G143*Index_운영!G319</f>
        <v>0</v>
      </c>
      <c r="H168" s="589">
        <f>H123*Index_운영!H99*Index_운영!H143*Index_운영!H319</f>
        <v>0</v>
      </c>
      <c r="I168" s="589">
        <f>I123*Index_운영!I99*Index_운영!I143*Index_운영!I319</f>
        <v>0</v>
      </c>
      <c r="J168" s="589">
        <f>J123*Index_운영!J99*Index_운영!J143*Index_운영!J319</f>
        <v>0</v>
      </c>
      <c r="K168" s="589">
        <f>K123*Index_운영!K99*Index_운영!K143*Index_운영!K319</f>
        <v>0</v>
      </c>
      <c r="L168" s="589">
        <f>L123*Index_운영!L99*Index_운영!L143*Index_운영!L319</f>
        <v>0</v>
      </c>
      <c r="M168" s="589">
        <f>M123*Index_운영!M99*Index_운영!M143*Index_운영!M319</f>
        <v>0</v>
      </c>
      <c r="N168" s="589">
        <f>N123*Index_운영!N99*Index_운영!N143*Index_운영!N319</f>
        <v>0</v>
      </c>
      <c r="O168" s="589">
        <f>O123*Index_운영!O99*Index_운영!O143*Index_운영!O319</f>
        <v>0</v>
      </c>
      <c r="P168" s="589">
        <f>P123*Index_운영!P99*Index_운영!P143*Index_운영!P319</f>
        <v>0</v>
      </c>
      <c r="Q168" s="589">
        <f>Q123*Index_운영!Q99*Index_운영!Q143*Index_운영!Q319</f>
        <v>0</v>
      </c>
      <c r="R168" s="589">
        <f>R123*Index_운영!R99*Index_운영!R143*Index_운영!R319</f>
        <v>0</v>
      </c>
      <c r="S168" s="589">
        <f>S123*Index_운영!S99*Index_운영!S143*Index_운영!S319</f>
        <v>0</v>
      </c>
      <c r="T168" s="589">
        <f>T123*Index_운영!T99*Index_운영!T143*Index_운영!T319</f>
        <v>0</v>
      </c>
      <c r="U168" s="589">
        <f>U123*Index_운영!U99*Index_운영!U143*Index_운영!U319</f>
        <v>0</v>
      </c>
      <c r="V168" s="589">
        <f>V123*Index_운영!V99*Index_운영!V143*Index_운영!V319</f>
        <v>0</v>
      </c>
      <c r="W168" s="589">
        <f>W123*Index_운영!W99*Index_운영!W143*Index_운영!W319</f>
        <v>0</v>
      </c>
      <c r="X168" s="589">
        <f>X123*Index_운영!X99*Index_운영!X143*Index_운영!X319</f>
        <v>0</v>
      </c>
      <c r="Y168" s="589">
        <f>Y123*Index_운영!Y99*Index_운영!Y143*Index_운영!Y319</f>
        <v>0</v>
      </c>
      <c r="Z168" s="589">
        <f>Z123*Index_운영!Z99*Index_운영!Z143*Index_운영!Z319</f>
        <v>0</v>
      </c>
      <c r="AA168" s="589">
        <f>AA123*Index_운영!AA99*Index_운영!AA143*Index_운영!AA319</f>
        <v>0</v>
      </c>
      <c r="AB168" s="589">
        <f>AB123*Index_운영!AB99*Index_운영!AB143*Index_운영!AB319</f>
        <v>0</v>
      </c>
      <c r="AC168" s="589">
        <f>AC123*Index_운영!AC99*Index_운영!AC143*Index_운영!AC319</f>
        <v>0</v>
      </c>
      <c r="AD168" s="589">
        <f>AD123*Index_운영!AD99*Index_운영!AD143*Index_운영!AD319</f>
        <v>0</v>
      </c>
      <c r="AE168" s="589">
        <f>AE123*Index_운영!AE99*Index_운영!AE143*Index_운영!AE319</f>
        <v>0</v>
      </c>
      <c r="AF168" s="589">
        <f>AF123*Index_운영!AF99*Index_운영!AF143*Index_운영!AF319</f>
        <v>0</v>
      </c>
      <c r="AG168" s="589">
        <f>AG123*Index_운영!AG99*Index_운영!AG143*Index_운영!AG319</f>
        <v>0</v>
      </c>
      <c r="AH168" s="589">
        <f>AH123*Index_운영!AH99*Index_운영!AH143*Index_운영!AH319</f>
        <v>0</v>
      </c>
      <c r="AI168" s="589">
        <f>AI123*Index_운영!AI99*Index_운영!AI143*Index_운영!AI319</f>
        <v>0</v>
      </c>
      <c r="AJ168" s="589">
        <f>AJ123*Index_운영!AJ99*Index_운영!AJ143*Index_운영!AJ319</f>
        <v>0</v>
      </c>
      <c r="AK168" s="589">
        <f>AK123*Index_운영!AK99*Index_운영!AK143*Index_운영!AK319</f>
        <v>0</v>
      </c>
      <c r="AL168" s="589">
        <f>AL123*Index_운영!AL99*Index_운영!AL143*Index_운영!AL319</f>
        <v>0</v>
      </c>
      <c r="AM168" s="589">
        <f>AM123*Index_운영!AM99*Index_운영!AM143*Index_운영!AM319</f>
        <v>0</v>
      </c>
      <c r="AN168" s="589">
        <f>AN123*Index_운영!AN99*Index_운영!AN143*Index_운영!AN319</f>
        <v>0</v>
      </c>
      <c r="AO168" s="589">
        <f>AO123*Index_운영!AO99*Index_운영!AO143*Index_운영!AO319</f>
        <v>0</v>
      </c>
      <c r="AP168" s="589">
        <f>AP123*Index_운영!AP99*Index_운영!AP143*Index_운영!AP319</f>
        <v>0</v>
      </c>
      <c r="AQ168" s="589">
        <f>AQ123*Index_운영!AQ99*Index_운영!AQ143*Index_운영!AQ319</f>
        <v>0</v>
      </c>
      <c r="AR168" s="589">
        <f>AR123*Index_운영!AR99*Index_운영!AR143*Index_운영!AR319</f>
        <v>0</v>
      </c>
      <c r="AS168" s="589">
        <f>AS123*Index_운영!AS99*Index_운영!AS143*Index_운영!AS319</f>
        <v>0</v>
      </c>
      <c r="AT168" s="589">
        <f>AT123*Index_운영!AT99*Index_운영!AT143*Index_운영!AT319</f>
        <v>0</v>
      </c>
      <c r="AU168" s="589">
        <f>AU123*Index_운영!AU99*Index_운영!AU143*Index_운영!AU319</f>
        <v>0</v>
      </c>
      <c r="AV168" s="589">
        <f>AV123*Index_운영!AV99*Index_운영!AV143*Index_운영!AV319</f>
        <v>0</v>
      </c>
      <c r="AW168" s="589">
        <f>AW123*Index_운영!AW99*Index_운영!AW143*Index_운영!AW319</f>
        <v>0</v>
      </c>
      <c r="AX168" s="589">
        <f>AX123*Index_운영!AX99*Index_운영!AX143*Index_운영!AX319</f>
        <v>0</v>
      </c>
      <c r="AY168" s="589">
        <f>AY123*Index_운영!AY99*Index_운영!AY143*Index_운영!AY319</f>
        <v>0</v>
      </c>
      <c r="AZ168" s="589">
        <f>AZ123*Index_운영!AZ99*Index_운영!AZ143*Index_운영!AZ319</f>
        <v>0</v>
      </c>
      <c r="BA168" s="589">
        <f>BA123*Index_운영!BA99*Index_운영!BA143*Index_운영!BA319</f>
        <v>0</v>
      </c>
      <c r="BB168" s="589">
        <f>BB123*Index_운영!BB99*Index_운영!BB143*Index_운영!BB319</f>
        <v>0</v>
      </c>
      <c r="BC168" s="589">
        <f>BC123*Index_운영!BC99*Index_운영!BC143*Index_운영!BC319</f>
        <v>0</v>
      </c>
      <c r="BD168" s="589">
        <f>BD123*Index_운영!BD99*Index_운영!BD143*Index_운영!BD319</f>
        <v>0</v>
      </c>
      <c r="BE168" s="589">
        <f>BE123*Index_운영!BE99*Index_운영!BE143*Index_운영!BE319</f>
        <v>0</v>
      </c>
      <c r="BF168" s="589">
        <f>BF123*Index_운영!BF99*Index_운영!BF143*Index_운영!BF319</f>
        <v>0</v>
      </c>
      <c r="BG168" s="589">
        <f>BG123*Index_운영!BG99*Index_운영!BG143*Index_운영!BG319</f>
        <v>0</v>
      </c>
      <c r="BH168" s="589">
        <f>BH123*Index_운영!BH99*Index_운영!BH143*Index_운영!BH319</f>
        <v>0</v>
      </c>
      <c r="BI168" s="589">
        <f>BI123*Index_운영!BI99*Index_운영!BI143*Index_운영!BI319</f>
        <v>0</v>
      </c>
      <c r="BJ168" s="589">
        <f>BJ123*Index_운영!BJ99*Index_운영!BJ143*Index_운영!BJ319</f>
        <v>0</v>
      </c>
      <c r="BK168" s="589">
        <f>BK123*Index_운영!BK99*Index_운영!BK143*Index_운영!BK319</f>
        <v>0</v>
      </c>
      <c r="BL168" s="589">
        <f>BL123*Index_운영!BL99*Index_운영!BL143*Index_운영!BL319</f>
        <v>0</v>
      </c>
      <c r="BM168" s="589">
        <f>BM123*Index_운영!BM99*Index_운영!BM143*Index_운영!BM319</f>
        <v>0</v>
      </c>
      <c r="BN168" s="589">
        <f>BN123*Index_운영!BN99*Index_운영!BN143*Index_운영!BN319</f>
        <v>0</v>
      </c>
      <c r="BO168" s="589">
        <f>BO123*Index_운영!BO99*Index_운영!BO143*Index_운영!BO319</f>
        <v>0</v>
      </c>
      <c r="BP168" s="589">
        <f>BP123*Index_운영!BP99*Index_운영!BP143*Index_운영!BP319</f>
        <v>0</v>
      </c>
      <c r="BQ168" s="589">
        <f>BQ123*Index_운영!BQ99*Index_운영!BQ143*Index_운영!BQ319</f>
        <v>0</v>
      </c>
      <c r="BR168" s="589">
        <f>BR123*Index_운영!BR99*Index_운영!BR143*Index_운영!BR319</f>
        <v>0</v>
      </c>
      <c r="BS168" s="589">
        <f>BS123*Index_운영!BS99*Index_운영!BS143*Index_운영!BS319</f>
        <v>0</v>
      </c>
      <c r="BT168" s="589">
        <f>BT123*Index_운영!BT99*Index_운영!BT143*Index_운영!BT319</f>
        <v>0</v>
      </c>
      <c r="BU168" s="589">
        <f>BU123*Index_운영!BU99*Index_운영!BU143*Index_운영!BU319</f>
        <v>0</v>
      </c>
      <c r="BV168" s="589">
        <f>BV123*Index_운영!BV99*Index_운영!BV143*Index_운영!BV319</f>
        <v>0</v>
      </c>
      <c r="BW168" s="589">
        <f>BW123*Index_운영!BW99*Index_운영!BW143*Index_운영!BW319</f>
        <v>0</v>
      </c>
      <c r="BX168" s="589">
        <f>BX123*Index_운영!BX99*Index_운영!BX143*Index_운영!BX319</f>
        <v>0</v>
      </c>
      <c r="BY168" s="589">
        <f>BY123*Index_운영!BY99*Index_운영!BY143*Index_운영!BY319</f>
        <v>0</v>
      </c>
      <c r="BZ168" s="589">
        <f>BZ123*Index_운영!BZ99*Index_운영!BZ143*Index_운영!BZ319</f>
        <v>0</v>
      </c>
      <c r="CA168" s="589">
        <f>CA123*Index_운영!CA99*Index_운영!CA143*Index_운영!CA319</f>
        <v>0</v>
      </c>
      <c r="CB168" s="589">
        <f>CB123*Index_운영!CB99*Index_운영!CB143*Index_운영!CB319</f>
        <v>0</v>
      </c>
      <c r="CC168" s="589">
        <f>CC123*Index_운영!CC99*Index_운영!CC143*Index_운영!CC319</f>
        <v>0</v>
      </c>
      <c r="CD168" s="589">
        <f>CD123*Index_운영!CD99*Index_운영!CD143*Index_운영!CD319</f>
        <v>0</v>
      </c>
      <c r="CE168" s="589">
        <f>CE123*Index_운영!CE99*Index_운영!CE143*Index_운영!CE319</f>
        <v>0</v>
      </c>
      <c r="CF168" s="589">
        <f>CF123*Index_운영!CF99*Index_운영!CF143*Index_운영!CF319</f>
        <v>0</v>
      </c>
      <c r="CG168" s="589">
        <f>CG123*Index_운영!CG99*Index_운영!CG143*Index_운영!CG319</f>
        <v>0</v>
      </c>
      <c r="CH168" s="589">
        <f>CH123*Index_운영!CH99*Index_운영!CH143*Index_운영!CH319</f>
        <v>0</v>
      </c>
      <c r="CI168" s="589">
        <f>CI123*Index_운영!CI99*Index_운영!CI143*Index_운영!CI319</f>
        <v>0</v>
      </c>
      <c r="CJ168" s="589">
        <f>CJ123*Index_운영!CJ99*Index_운영!CJ143*Index_운영!CJ319</f>
        <v>0</v>
      </c>
      <c r="CK168" s="589">
        <f>CK123*Index_운영!CK99*Index_운영!CK143*Index_운영!CK319</f>
        <v>0</v>
      </c>
      <c r="CL168" s="589">
        <f>CL123*Index_운영!CL99*Index_운영!CL143*Index_운영!CL319</f>
        <v>0</v>
      </c>
      <c r="CM168" s="589">
        <f>CM123*Index_운영!CM99*Index_운영!CM143*Index_운영!CM319</f>
        <v>0</v>
      </c>
      <c r="CN168" s="589">
        <f>CN123*Index_운영!CN99*Index_운영!CN143*Index_운영!CN319</f>
        <v>0</v>
      </c>
      <c r="CO168" s="589">
        <f>CO123*Index_운영!CO99*Index_운영!CO143*Index_운영!CO319</f>
        <v>0</v>
      </c>
      <c r="CP168" s="589">
        <f>CP123*Index_운영!CP99*Index_운영!CP143*Index_운영!CP319</f>
        <v>0</v>
      </c>
      <c r="CQ168" s="589">
        <f>CQ123*Index_운영!CQ99*Index_운영!CQ143*Index_운영!CQ319</f>
        <v>0</v>
      </c>
      <c r="CR168" s="589">
        <f>CR123*Index_운영!CR99*Index_운영!CR143*Index_운영!CR319</f>
        <v>0</v>
      </c>
      <c r="CS168" s="589">
        <f>CS123*Index_운영!CS99*Index_운영!CS143*Index_운영!CS319</f>
        <v>0</v>
      </c>
      <c r="CT168" s="589">
        <f>CT123*Index_운영!CT99*Index_운영!CT143*Index_운영!CT319</f>
        <v>0</v>
      </c>
      <c r="CU168" s="589">
        <f>CU123*Index_운영!CU99*Index_운영!CU143*Index_운영!CU319</f>
        <v>0</v>
      </c>
      <c r="CV168" s="589">
        <f>CV123*Index_운영!CV99*Index_운영!CV143*Index_운영!CV319</f>
        <v>0</v>
      </c>
      <c r="CW168" s="589">
        <f>CW123*Index_운영!CW99*Index_운영!CW143*Index_운영!CW319</f>
        <v>0</v>
      </c>
      <c r="CX168" s="589">
        <f>CX123*Index_운영!CX99*Index_운영!CX143*Index_운영!CX319</f>
        <v>0</v>
      </c>
      <c r="CY168" s="589">
        <f>CY123*Index_운영!CY99*Index_운영!CY143*Index_운영!CY319</f>
        <v>0</v>
      </c>
      <c r="CZ168" s="589">
        <f>CZ123*Index_운영!CZ99*Index_운영!CZ143*Index_운영!CZ319</f>
        <v>0</v>
      </c>
      <c r="DA168" s="589">
        <f>DA123*Index_운영!DA99*Index_운영!DA143*Index_운영!DA319</f>
        <v>0</v>
      </c>
      <c r="DB168" s="589">
        <f>DB123*Index_운영!DB99*Index_운영!DB143*Index_운영!DB319</f>
        <v>0</v>
      </c>
      <c r="DC168" s="589">
        <f>DC123*Index_운영!DC99*Index_운영!DC143*Index_운영!DC319</f>
        <v>0</v>
      </c>
      <c r="DD168" s="589">
        <f>DD123*Index_운영!DD99*Index_운영!DD143*Index_운영!DD319</f>
        <v>0</v>
      </c>
      <c r="DE168" s="589">
        <f>DE123*Index_운영!DE99*Index_운영!DE143*Index_운영!DE319</f>
        <v>0</v>
      </c>
      <c r="DF168" s="589">
        <f>DF123*Index_운영!DF99*Index_운영!DF143*Index_운영!DF319</f>
        <v>0</v>
      </c>
      <c r="DG168" s="589">
        <f>DG123*Index_운영!DG99*Index_운영!DG143*Index_운영!DG319</f>
        <v>0</v>
      </c>
      <c r="DH168" s="589">
        <f>DH123*Index_운영!DH99*Index_운영!DH143*Index_운영!DH319</f>
        <v>0</v>
      </c>
      <c r="DI168" s="589">
        <f>DI123*Index_운영!DI99*Index_운영!DI143*Index_운영!DI319</f>
        <v>0</v>
      </c>
      <c r="DJ168" s="589">
        <f>DJ123*Index_운영!DJ99*Index_운영!DJ143*Index_운영!DJ319</f>
        <v>0</v>
      </c>
      <c r="DK168" s="589">
        <f>DK123*Index_운영!DK99*Index_운영!DK143*Index_운영!DK319</f>
        <v>0</v>
      </c>
      <c r="DL168" s="589">
        <f>DL123*Index_운영!DL99*Index_운영!DL143*Index_운영!DL319</f>
        <v>0</v>
      </c>
      <c r="DM168" s="589">
        <f>DM123*Index_운영!DM99*Index_운영!DM143*Index_운영!DM319</f>
        <v>0</v>
      </c>
      <c r="DN168" s="589">
        <f>DN123*Index_운영!DN99*Index_운영!DN143*Index_운영!DN319</f>
        <v>0</v>
      </c>
      <c r="DO168" s="589">
        <f>DO123*Index_운영!DO99*Index_운영!DO143*Index_운영!DO319</f>
        <v>0</v>
      </c>
      <c r="DP168" s="589">
        <f>DP123*Index_운영!DP99*Index_운영!DP143*Index_운영!DP319</f>
        <v>0</v>
      </c>
      <c r="DQ168" s="589">
        <f>DQ123*Index_운영!DQ99*Index_운영!DQ143*Index_운영!DQ319</f>
        <v>0</v>
      </c>
      <c r="DR168" s="589">
        <f>DR123*Index_운영!DR99*Index_운영!DR143*Index_운영!DR319</f>
        <v>0</v>
      </c>
      <c r="DS168" s="589">
        <f>DS123*Index_운영!DS99*Index_운영!DS143*Index_운영!DS319</f>
        <v>0</v>
      </c>
      <c r="DT168" s="589">
        <f>DT123*Index_운영!DT99*Index_운영!DT143*Index_운영!DT319</f>
        <v>0</v>
      </c>
      <c r="DU168" s="589">
        <f>DU123*Index_운영!DU99*Index_운영!DU143*Index_운영!DU319</f>
        <v>0</v>
      </c>
      <c r="DV168" s="589">
        <f>DV123*Index_운영!DV99*Index_운영!DV143*Index_운영!DV319</f>
        <v>0</v>
      </c>
    </row>
    <row r="169" spans="1:126" s="485" customFormat="1" outlineLevel="1" x14ac:dyDescent="0.4">
      <c r="A169" s="737"/>
      <c r="B169" s="464">
        <f>'Rent Roll'!$B30</f>
        <v>0</v>
      </c>
      <c r="C169" s="1219">
        <f>'Rent Roll'!$K30</f>
        <v>0</v>
      </c>
      <c r="D169" s="1239">
        <f>'Rent Roll'!$AM30</f>
        <v>0</v>
      </c>
      <c r="E169" s="1240">
        <f>'Rent Roll'!$AI30</f>
        <v>0</v>
      </c>
      <c r="F169" s="588">
        <f>F124*Index_운영!F100*Index_운영!F144*Index_운영!F320</f>
        <v>0</v>
      </c>
      <c r="G169" s="589">
        <f>G124*Index_운영!G100*Index_운영!G144*Index_운영!G320</f>
        <v>0</v>
      </c>
      <c r="H169" s="589">
        <f>H124*Index_운영!H100*Index_운영!H144*Index_운영!H320</f>
        <v>0</v>
      </c>
      <c r="I169" s="589">
        <f>I124*Index_운영!I100*Index_운영!I144*Index_운영!I320</f>
        <v>0</v>
      </c>
      <c r="J169" s="589">
        <f>J124*Index_운영!J100*Index_운영!J144*Index_운영!J320</f>
        <v>0</v>
      </c>
      <c r="K169" s="589">
        <f>K124*Index_운영!K100*Index_운영!K144*Index_운영!K320</f>
        <v>0</v>
      </c>
      <c r="L169" s="589">
        <f>L124*Index_운영!L100*Index_운영!L144*Index_운영!L320</f>
        <v>0</v>
      </c>
      <c r="M169" s="589">
        <f>M124*Index_운영!M100*Index_운영!M144*Index_운영!M320</f>
        <v>0</v>
      </c>
      <c r="N169" s="589">
        <f>N124*Index_운영!N100*Index_운영!N144*Index_운영!N320</f>
        <v>0</v>
      </c>
      <c r="O169" s="589">
        <f>O124*Index_운영!O100*Index_운영!O144*Index_운영!O320</f>
        <v>0</v>
      </c>
      <c r="P169" s="589">
        <f>P124*Index_운영!P100*Index_운영!P144*Index_운영!P320</f>
        <v>0</v>
      </c>
      <c r="Q169" s="589">
        <f>Q124*Index_운영!Q100*Index_운영!Q144*Index_운영!Q320</f>
        <v>0</v>
      </c>
      <c r="R169" s="589">
        <f>R124*Index_운영!R100*Index_운영!R144*Index_운영!R320</f>
        <v>0</v>
      </c>
      <c r="S169" s="589">
        <f>S124*Index_운영!S100*Index_운영!S144*Index_운영!S320</f>
        <v>0</v>
      </c>
      <c r="T169" s="589">
        <f>T124*Index_운영!T100*Index_운영!T144*Index_운영!T320</f>
        <v>0</v>
      </c>
      <c r="U169" s="589">
        <f>U124*Index_운영!U100*Index_운영!U144*Index_운영!U320</f>
        <v>0</v>
      </c>
      <c r="V169" s="589">
        <f>V124*Index_운영!V100*Index_운영!V144*Index_운영!V320</f>
        <v>0</v>
      </c>
      <c r="W169" s="589">
        <f>W124*Index_운영!W100*Index_운영!W144*Index_운영!W320</f>
        <v>0</v>
      </c>
      <c r="X169" s="589">
        <f>X124*Index_운영!X100*Index_운영!X144*Index_운영!X320</f>
        <v>0</v>
      </c>
      <c r="Y169" s="589">
        <f>Y124*Index_운영!Y100*Index_운영!Y144*Index_운영!Y320</f>
        <v>0</v>
      </c>
      <c r="Z169" s="589">
        <f>Z124*Index_운영!Z100*Index_운영!Z144*Index_운영!Z320</f>
        <v>0</v>
      </c>
      <c r="AA169" s="589">
        <f>AA124*Index_운영!AA100*Index_운영!AA144*Index_운영!AA320</f>
        <v>0</v>
      </c>
      <c r="AB169" s="589">
        <f>AB124*Index_운영!AB100*Index_운영!AB144*Index_운영!AB320</f>
        <v>0</v>
      </c>
      <c r="AC169" s="589">
        <f>AC124*Index_운영!AC100*Index_운영!AC144*Index_운영!AC320</f>
        <v>0</v>
      </c>
      <c r="AD169" s="589">
        <f>AD124*Index_운영!AD100*Index_운영!AD144*Index_운영!AD320</f>
        <v>0</v>
      </c>
      <c r="AE169" s="589">
        <f>AE124*Index_운영!AE100*Index_운영!AE144*Index_운영!AE320</f>
        <v>0</v>
      </c>
      <c r="AF169" s="589">
        <f>AF124*Index_운영!AF100*Index_운영!AF144*Index_운영!AF320</f>
        <v>0</v>
      </c>
      <c r="AG169" s="589">
        <f>AG124*Index_운영!AG100*Index_운영!AG144*Index_운영!AG320</f>
        <v>0</v>
      </c>
      <c r="AH169" s="589">
        <f>AH124*Index_운영!AH100*Index_운영!AH144*Index_운영!AH320</f>
        <v>0</v>
      </c>
      <c r="AI169" s="589">
        <f>AI124*Index_운영!AI100*Index_운영!AI144*Index_운영!AI320</f>
        <v>0</v>
      </c>
      <c r="AJ169" s="589">
        <f>AJ124*Index_운영!AJ100*Index_운영!AJ144*Index_운영!AJ320</f>
        <v>0</v>
      </c>
      <c r="AK169" s="589">
        <f>AK124*Index_운영!AK100*Index_운영!AK144*Index_운영!AK320</f>
        <v>0</v>
      </c>
      <c r="AL169" s="589">
        <f>AL124*Index_운영!AL100*Index_운영!AL144*Index_운영!AL320</f>
        <v>0</v>
      </c>
      <c r="AM169" s="589">
        <f>AM124*Index_운영!AM100*Index_운영!AM144*Index_운영!AM320</f>
        <v>0</v>
      </c>
      <c r="AN169" s="589">
        <f>AN124*Index_운영!AN100*Index_운영!AN144*Index_운영!AN320</f>
        <v>0</v>
      </c>
      <c r="AO169" s="589">
        <f>AO124*Index_운영!AO100*Index_운영!AO144*Index_운영!AO320</f>
        <v>0</v>
      </c>
      <c r="AP169" s="589">
        <f>AP124*Index_운영!AP100*Index_운영!AP144*Index_운영!AP320</f>
        <v>0</v>
      </c>
      <c r="AQ169" s="589">
        <f>AQ124*Index_운영!AQ100*Index_운영!AQ144*Index_운영!AQ320</f>
        <v>0</v>
      </c>
      <c r="AR169" s="589">
        <f>AR124*Index_운영!AR100*Index_운영!AR144*Index_운영!AR320</f>
        <v>0</v>
      </c>
      <c r="AS169" s="589">
        <f>AS124*Index_운영!AS100*Index_운영!AS144*Index_운영!AS320</f>
        <v>0</v>
      </c>
      <c r="AT169" s="589">
        <f>AT124*Index_운영!AT100*Index_운영!AT144*Index_운영!AT320</f>
        <v>0</v>
      </c>
      <c r="AU169" s="589">
        <f>AU124*Index_운영!AU100*Index_운영!AU144*Index_운영!AU320</f>
        <v>0</v>
      </c>
      <c r="AV169" s="589">
        <f>AV124*Index_운영!AV100*Index_운영!AV144*Index_운영!AV320</f>
        <v>0</v>
      </c>
      <c r="AW169" s="589">
        <f>AW124*Index_운영!AW100*Index_운영!AW144*Index_운영!AW320</f>
        <v>0</v>
      </c>
      <c r="AX169" s="589">
        <f>AX124*Index_운영!AX100*Index_운영!AX144*Index_운영!AX320</f>
        <v>0</v>
      </c>
      <c r="AY169" s="589">
        <f>AY124*Index_운영!AY100*Index_운영!AY144*Index_운영!AY320</f>
        <v>0</v>
      </c>
      <c r="AZ169" s="589">
        <f>AZ124*Index_운영!AZ100*Index_운영!AZ144*Index_운영!AZ320</f>
        <v>0</v>
      </c>
      <c r="BA169" s="589">
        <f>BA124*Index_운영!BA100*Index_운영!BA144*Index_운영!BA320</f>
        <v>0</v>
      </c>
      <c r="BB169" s="589">
        <f>BB124*Index_운영!BB100*Index_운영!BB144*Index_운영!BB320</f>
        <v>0</v>
      </c>
      <c r="BC169" s="589">
        <f>BC124*Index_운영!BC100*Index_운영!BC144*Index_운영!BC320</f>
        <v>0</v>
      </c>
      <c r="BD169" s="589">
        <f>BD124*Index_운영!BD100*Index_운영!BD144*Index_운영!BD320</f>
        <v>0</v>
      </c>
      <c r="BE169" s="589">
        <f>BE124*Index_운영!BE100*Index_운영!BE144*Index_운영!BE320</f>
        <v>0</v>
      </c>
      <c r="BF169" s="589">
        <f>BF124*Index_운영!BF100*Index_운영!BF144*Index_운영!BF320</f>
        <v>0</v>
      </c>
      <c r="BG169" s="589">
        <f>BG124*Index_운영!BG100*Index_운영!BG144*Index_운영!BG320</f>
        <v>0</v>
      </c>
      <c r="BH169" s="589">
        <f>BH124*Index_운영!BH100*Index_운영!BH144*Index_운영!BH320</f>
        <v>0</v>
      </c>
      <c r="BI169" s="589">
        <f>BI124*Index_운영!BI100*Index_운영!BI144*Index_운영!BI320</f>
        <v>0</v>
      </c>
      <c r="BJ169" s="589">
        <f>BJ124*Index_운영!BJ100*Index_운영!BJ144*Index_운영!BJ320</f>
        <v>0</v>
      </c>
      <c r="BK169" s="589">
        <f>BK124*Index_운영!BK100*Index_운영!BK144*Index_운영!BK320</f>
        <v>0</v>
      </c>
      <c r="BL169" s="589">
        <f>BL124*Index_운영!BL100*Index_운영!BL144*Index_운영!BL320</f>
        <v>0</v>
      </c>
      <c r="BM169" s="589">
        <f>BM124*Index_운영!BM100*Index_운영!BM144*Index_운영!BM320</f>
        <v>0</v>
      </c>
      <c r="BN169" s="589">
        <f>BN124*Index_운영!BN100*Index_운영!BN144*Index_운영!BN320</f>
        <v>0</v>
      </c>
      <c r="BO169" s="589">
        <f>BO124*Index_운영!BO100*Index_운영!BO144*Index_운영!BO320</f>
        <v>0</v>
      </c>
      <c r="BP169" s="589">
        <f>BP124*Index_운영!BP100*Index_운영!BP144*Index_운영!BP320</f>
        <v>0</v>
      </c>
      <c r="BQ169" s="589">
        <f>BQ124*Index_운영!BQ100*Index_운영!BQ144*Index_운영!BQ320</f>
        <v>0</v>
      </c>
      <c r="BR169" s="589">
        <f>BR124*Index_운영!BR100*Index_운영!BR144*Index_운영!BR320</f>
        <v>0</v>
      </c>
      <c r="BS169" s="589">
        <f>BS124*Index_운영!BS100*Index_운영!BS144*Index_운영!BS320</f>
        <v>0</v>
      </c>
      <c r="BT169" s="589">
        <f>BT124*Index_운영!BT100*Index_운영!BT144*Index_운영!BT320</f>
        <v>0</v>
      </c>
      <c r="BU169" s="589">
        <f>BU124*Index_운영!BU100*Index_운영!BU144*Index_운영!BU320</f>
        <v>0</v>
      </c>
      <c r="BV169" s="589">
        <f>BV124*Index_운영!BV100*Index_운영!BV144*Index_운영!BV320</f>
        <v>0</v>
      </c>
      <c r="BW169" s="589">
        <f>BW124*Index_운영!BW100*Index_운영!BW144*Index_운영!BW320</f>
        <v>0</v>
      </c>
      <c r="BX169" s="589">
        <f>BX124*Index_운영!BX100*Index_운영!BX144*Index_운영!BX320</f>
        <v>0</v>
      </c>
      <c r="BY169" s="589">
        <f>BY124*Index_운영!BY100*Index_운영!BY144*Index_운영!BY320</f>
        <v>0</v>
      </c>
      <c r="BZ169" s="589">
        <f>BZ124*Index_운영!BZ100*Index_운영!BZ144*Index_운영!BZ320</f>
        <v>0</v>
      </c>
      <c r="CA169" s="589">
        <f>CA124*Index_운영!CA100*Index_운영!CA144*Index_운영!CA320</f>
        <v>0</v>
      </c>
      <c r="CB169" s="589">
        <f>CB124*Index_운영!CB100*Index_운영!CB144*Index_운영!CB320</f>
        <v>0</v>
      </c>
      <c r="CC169" s="589">
        <f>CC124*Index_운영!CC100*Index_운영!CC144*Index_운영!CC320</f>
        <v>0</v>
      </c>
      <c r="CD169" s="589">
        <f>CD124*Index_운영!CD100*Index_운영!CD144*Index_운영!CD320</f>
        <v>0</v>
      </c>
      <c r="CE169" s="589">
        <f>CE124*Index_운영!CE100*Index_운영!CE144*Index_운영!CE320</f>
        <v>0</v>
      </c>
      <c r="CF169" s="589">
        <f>CF124*Index_운영!CF100*Index_운영!CF144*Index_운영!CF320</f>
        <v>0</v>
      </c>
      <c r="CG169" s="589">
        <f>CG124*Index_운영!CG100*Index_운영!CG144*Index_운영!CG320</f>
        <v>0</v>
      </c>
      <c r="CH169" s="589">
        <f>CH124*Index_운영!CH100*Index_운영!CH144*Index_운영!CH320</f>
        <v>0</v>
      </c>
      <c r="CI169" s="589">
        <f>CI124*Index_운영!CI100*Index_운영!CI144*Index_운영!CI320</f>
        <v>0</v>
      </c>
      <c r="CJ169" s="589">
        <f>CJ124*Index_운영!CJ100*Index_운영!CJ144*Index_운영!CJ320</f>
        <v>0</v>
      </c>
      <c r="CK169" s="589">
        <f>CK124*Index_운영!CK100*Index_운영!CK144*Index_운영!CK320</f>
        <v>0</v>
      </c>
      <c r="CL169" s="589">
        <f>CL124*Index_운영!CL100*Index_운영!CL144*Index_운영!CL320</f>
        <v>0</v>
      </c>
      <c r="CM169" s="589">
        <f>CM124*Index_운영!CM100*Index_운영!CM144*Index_운영!CM320</f>
        <v>0</v>
      </c>
      <c r="CN169" s="589">
        <f>CN124*Index_운영!CN100*Index_운영!CN144*Index_운영!CN320</f>
        <v>0</v>
      </c>
      <c r="CO169" s="589">
        <f>CO124*Index_운영!CO100*Index_운영!CO144*Index_운영!CO320</f>
        <v>0</v>
      </c>
      <c r="CP169" s="589">
        <f>CP124*Index_운영!CP100*Index_운영!CP144*Index_운영!CP320</f>
        <v>0</v>
      </c>
      <c r="CQ169" s="589">
        <f>CQ124*Index_운영!CQ100*Index_운영!CQ144*Index_운영!CQ320</f>
        <v>0</v>
      </c>
      <c r="CR169" s="589">
        <f>CR124*Index_운영!CR100*Index_운영!CR144*Index_운영!CR320</f>
        <v>0</v>
      </c>
      <c r="CS169" s="589">
        <f>CS124*Index_운영!CS100*Index_운영!CS144*Index_운영!CS320</f>
        <v>0</v>
      </c>
      <c r="CT169" s="589">
        <f>CT124*Index_운영!CT100*Index_운영!CT144*Index_운영!CT320</f>
        <v>0</v>
      </c>
      <c r="CU169" s="589">
        <f>CU124*Index_운영!CU100*Index_운영!CU144*Index_운영!CU320</f>
        <v>0</v>
      </c>
      <c r="CV169" s="589">
        <f>CV124*Index_운영!CV100*Index_운영!CV144*Index_운영!CV320</f>
        <v>0</v>
      </c>
      <c r="CW169" s="589">
        <f>CW124*Index_운영!CW100*Index_운영!CW144*Index_운영!CW320</f>
        <v>0</v>
      </c>
      <c r="CX169" s="589">
        <f>CX124*Index_운영!CX100*Index_운영!CX144*Index_운영!CX320</f>
        <v>0</v>
      </c>
      <c r="CY169" s="589">
        <f>CY124*Index_운영!CY100*Index_운영!CY144*Index_운영!CY320</f>
        <v>0</v>
      </c>
      <c r="CZ169" s="589">
        <f>CZ124*Index_운영!CZ100*Index_운영!CZ144*Index_운영!CZ320</f>
        <v>0</v>
      </c>
      <c r="DA169" s="589">
        <f>DA124*Index_운영!DA100*Index_운영!DA144*Index_운영!DA320</f>
        <v>0</v>
      </c>
      <c r="DB169" s="589">
        <f>DB124*Index_운영!DB100*Index_운영!DB144*Index_운영!DB320</f>
        <v>0</v>
      </c>
      <c r="DC169" s="589">
        <f>DC124*Index_운영!DC100*Index_운영!DC144*Index_운영!DC320</f>
        <v>0</v>
      </c>
      <c r="DD169" s="589">
        <f>DD124*Index_운영!DD100*Index_운영!DD144*Index_운영!DD320</f>
        <v>0</v>
      </c>
      <c r="DE169" s="589">
        <f>DE124*Index_운영!DE100*Index_운영!DE144*Index_운영!DE320</f>
        <v>0</v>
      </c>
      <c r="DF169" s="589">
        <f>DF124*Index_운영!DF100*Index_운영!DF144*Index_운영!DF320</f>
        <v>0</v>
      </c>
      <c r="DG169" s="589">
        <f>DG124*Index_운영!DG100*Index_운영!DG144*Index_운영!DG320</f>
        <v>0</v>
      </c>
      <c r="DH169" s="589">
        <f>DH124*Index_운영!DH100*Index_운영!DH144*Index_운영!DH320</f>
        <v>0</v>
      </c>
      <c r="DI169" s="589">
        <f>DI124*Index_운영!DI100*Index_운영!DI144*Index_운영!DI320</f>
        <v>0</v>
      </c>
      <c r="DJ169" s="589">
        <f>DJ124*Index_운영!DJ100*Index_운영!DJ144*Index_운영!DJ320</f>
        <v>0</v>
      </c>
      <c r="DK169" s="589">
        <f>DK124*Index_운영!DK100*Index_운영!DK144*Index_운영!DK320</f>
        <v>0</v>
      </c>
      <c r="DL169" s="589">
        <f>DL124*Index_운영!DL100*Index_운영!DL144*Index_운영!DL320</f>
        <v>0</v>
      </c>
      <c r="DM169" s="589">
        <f>DM124*Index_운영!DM100*Index_운영!DM144*Index_운영!DM320</f>
        <v>0</v>
      </c>
      <c r="DN169" s="589">
        <f>DN124*Index_운영!DN100*Index_운영!DN144*Index_운영!DN320</f>
        <v>0</v>
      </c>
      <c r="DO169" s="589">
        <f>DO124*Index_운영!DO100*Index_운영!DO144*Index_운영!DO320</f>
        <v>0</v>
      </c>
      <c r="DP169" s="589">
        <f>DP124*Index_운영!DP100*Index_운영!DP144*Index_운영!DP320</f>
        <v>0</v>
      </c>
      <c r="DQ169" s="589">
        <f>DQ124*Index_운영!DQ100*Index_운영!DQ144*Index_운영!DQ320</f>
        <v>0</v>
      </c>
      <c r="DR169" s="589">
        <f>DR124*Index_운영!DR100*Index_운영!DR144*Index_운영!DR320</f>
        <v>0</v>
      </c>
      <c r="DS169" s="589">
        <f>DS124*Index_운영!DS100*Index_운영!DS144*Index_운영!DS320</f>
        <v>0</v>
      </c>
      <c r="DT169" s="589">
        <f>DT124*Index_운영!DT100*Index_운영!DT144*Index_운영!DT320</f>
        <v>0</v>
      </c>
      <c r="DU169" s="589">
        <f>DU124*Index_운영!DU100*Index_운영!DU144*Index_운영!DU320</f>
        <v>0</v>
      </c>
      <c r="DV169" s="589">
        <f>DV124*Index_운영!DV100*Index_운영!DV144*Index_운영!DV320</f>
        <v>0</v>
      </c>
    </row>
    <row r="170" spans="1:126" s="485" customFormat="1" outlineLevel="1" x14ac:dyDescent="0.4">
      <c r="A170" s="737"/>
      <c r="B170" s="464">
        <f>'Rent Roll'!$B31</f>
        <v>0</v>
      </c>
      <c r="C170" s="1219">
        <f>'Rent Roll'!$K31</f>
        <v>0</v>
      </c>
      <c r="D170" s="1239">
        <f>'Rent Roll'!$AM31</f>
        <v>0</v>
      </c>
      <c r="E170" s="1240">
        <f>'Rent Roll'!$AI31</f>
        <v>0</v>
      </c>
      <c r="F170" s="588">
        <f>F125*Index_운영!F101*Index_운영!F145*Index_운영!F321</f>
        <v>0</v>
      </c>
      <c r="G170" s="589">
        <f>G125*Index_운영!G101*Index_운영!G145*Index_운영!G321</f>
        <v>0</v>
      </c>
      <c r="H170" s="589">
        <f>H125*Index_운영!H101*Index_운영!H145*Index_운영!H321</f>
        <v>0</v>
      </c>
      <c r="I170" s="589">
        <f>I125*Index_운영!I101*Index_운영!I145*Index_운영!I321</f>
        <v>0</v>
      </c>
      <c r="J170" s="589">
        <f>J125*Index_운영!J101*Index_운영!J145*Index_운영!J321</f>
        <v>0</v>
      </c>
      <c r="K170" s="589">
        <f>K125*Index_운영!K101*Index_운영!K145*Index_운영!K321</f>
        <v>0</v>
      </c>
      <c r="L170" s="589">
        <f>L125*Index_운영!L101*Index_운영!L145*Index_운영!L321</f>
        <v>0</v>
      </c>
      <c r="M170" s="589">
        <f>M125*Index_운영!M101*Index_운영!M145*Index_운영!M321</f>
        <v>0</v>
      </c>
      <c r="N170" s="589">
        <f>N125*Index_운영!N101*Index_운영!N145*Index_운영!N321</f>
        <v>0</v>
      </c>
      <c r="O170" s="589">
        <f>O125*Index_운영!O101*Index_운영!O145*Index_운영!O321</f>
        <v>0</v>
      </c>
      <c r="P170" s="589">
        <f>P125*Index_운영!P101*Index_운영!P145*Index_운영!P321</f>
        <v>0</v>
      </c>
      <c r="Q170" s="589">
        <f>Q125*Index_운영!Q101*Index_운영!Q145*Index_운영!Q321</f>
        <v>0</v>
      </c>
      <c r="R170" s="589">
        <f>R125*Index_운영!R101*Index_운영!R145*Index_운영!R321</f>
        <v>0</v>
      </c>
      <c r="S170" s="589">
        <f>S125*Index_운영!S101*Index_운영!S145*Index_운영!S321</f>
        <v>0</v>
      </c>
      <c r="T170" s="589">
        <f>T125*Index_운영!T101*Index_운영!T145*Index_운영!T321</f>
        <v>0</v>
      </c>
      <c r="U170" s="589">
        <f>U125*Index_운영!U101*Index_운영!U145*Index_운영!U321</f>
        <v>0</v>
      </c>
      <c r="V170" s="589">
        <f>V125*Index_운영!V101*Index_운영!V145*Index_운영!V321</f>
        <v>0</v>
      </c>
      <c r="W170" s="589">
        <f>W125*Index_운영!W101*Index_운영!W145*Index_운영!W321</f>
        <v>0</v>
      </c>
      <c r="X170" s="589">
        <f>X125*Index_운영!X101*Index_운영!X145*Index_운영!X321</f>
        <v>0</v>
      </c>
      <c r="Y170" s="589">
        <f>Y125*Index_운영!Y101*Index_운영!Y145*Index_운영!Y321</f>
        <v>0</v>
      </c>
      <c r="Z170" s="589">
        <f>Z125*Index_운영!Z101*Index_운영!Z145*Index_운영!Z321</f>
        <v>0</v>
      </c>
      <c r="AA170" s="589">
        <f>AA125*Index_운영!AA101*Index_운영!AA145*Index_운영!AA321</f>
        <v>0</v>
      </c>
      <c r="AB170" s="589">
        <f>AB125*Index_운영!AB101*Index_운영!AB145*Index_운영!AB321</f>
        <v>0</v>
      </c>
      <c r="AC170" s="589">
        <f>AC125*Index_운영!AC101*Index_운영!AC145*Index_운영!AC321</f>
        <v>0</v>
      </c>
      <c r="AD170" s="589">
        <f>AD125*Index_운영!AD101*Index_운영!AD145*Index_운영!AD321</f>
        <v>0</v>
      </c>
      <c r="AE170" s="589">
        <f>AE125*Index_운영!AE101*Index_운영!AE145*Index_운영!AE321</f>
        <v>0</v>
      </c>
      <c r="AF170" s="589">
        <f>AF125*Index_운영!AF101*Index_운영!AF145*Index_운영!AF321</f>
        <v>0</v>
      </c>
      <c r="AG170" s="589">
        <f>AG125*Index_운영!AG101*Index_운영!AG145*Index_운영!AG321</f>
        <v>0</v>
      </c>
      <c r="AH170" s="589">
        <f>AH125*Index_운영!AH101*Index_운영!AH145*Index_운영!AH321</f>
        <v>0</v>
      </c>
      <c r="AI170" s="589">
        <f>AI125*Index_운영!AI101*Index_운영!AI145*Index_운영!AI321</f>
        <v>0</v>
      </c>
      <c r="AJ170" s="589">
        <f>AJ125*Index_운영!AJ101*Index_운영!AJ145*Index_운영!AJ321</f>
        <v>0</v>
      </c>
      <c r="AK170" s="589">
        <f>AK125*Index_운영!AK101*Index_운영!AK145*Index_운영!AK321</f>
        <v>0</v>
      </c>
      <c r="AL170" s="589">
        <f>AL125*Index_운영!AL101*Index_운영!AL145*Index_운영!AL321</f>
        <v>0</v>
      </c>
      <c r="AM170" s="589">
        <f>AM125*Index_운영!AM101*Index_운영!AM145*Index_운영!AM321</f>
        <v>0</v>
      </c>
      <c r="AN170" s="589">
        <f>AN125*Index_운영!AN101*Index_운영!AN145*Index_운영!AN321</f>
        <v>0</v>
      </c>
      <c r="AO170" s="589">
        <f>AO125*Index_운영!AO101*Index_운영!AO145*Index_운영!AO321</f>
        <v>0</v>
      </c>
      <c r="AP170" s="589">
        <f>AP125*Index_운영!AP101*Index_운영!AP145*Index_운영!AP321</f>
        <v>0</v>
      </c>
      <c r="AQ170" s="589">
        <f>AQ125*Index_운영!AQ101*Index_운영!AQ145*Index_운영!AQ321</f>
        <v>0</v>
      </c>
      <c r="AR170" s="589">
        <f>AR125*Index_운영!AR101*Index_운영!AR145*Index_운영!AR321</f>
        <v>0</v>
      </c>
      <c r="AS170" s="589">
        <f>AS125*Index_운영!AS101*Index_운영!AS145*Index_운영!AS321</f>
        <v>0</v>
      </c>
      <c r="AT170" s="589">
        <f>AT125*Index_운영!AT101*Index_운영!AT145*Index_운영!AT321</f>
        <v>0</v>
      </c>
      <c r="AU170" s="589">
        <f>AU125*Index_운영!AU101*Index_운영!AU145*Index_운영!AU321</f>
        <v>0</v>
      </c>
      <c r="AV170" s="589">
        <f>AV125*Index_운영!AV101*Index_운영!AV145*Index_운영!AV321</f>
        <v>0</v>
      </c>
      <c r="AW170" s="589">
        <f>AW125*Index_운영!AW101*Index_운영!AW145*Index_운영!AW321</f>
        <v>0</v>
      </c>
      <c r="AX170" s="589">
        <f>AX125*Index_운영!AX101*Index_운영!AX145*Index_운영!AX321</f>
        <v>0</v>
      </c>
      <c r="AY170" s="589">
        <f>AY125*Index_운영!AY101*Index_운영!AY145*Index_운영!AY321</f>
        <v>0</v>
      </c>
      <c r="AZ170" s="589">
        <f>AZ125*Index_운영!AZ101*Index_운영!AZ145*Index_운영!AZ321</f>
        <v>0</v>
      </c>
      <c r="BA170" s="589">
        <f>BA125*Index_운영!BA101*Index_운영!BA145*Index_운영!BA321</f>
        <v>0</v>
      </c>
      <c r="BB170" s="589">
        <f>BB125*Index_운영!BB101*Index_운영!BB145*Index_운영!BB321</f>
        <v>0</v>
      </c>
      <c r="BC170" s="589">
        <f>BC125*Index_운영!BC101*Index_운영!BC145*Index_운영!BC321</f>
        <v>0</v>
      </c>
      <c r="BD170" s="589">
        <f>BD125*Index_운영!BD101*Index_운영!BD145*Index_운영!BD321</f>
        <v>0</v>
      </c>
      <c r="BE170" s="589">
        <f>BE125*Index_운영!BE101*Index_운영!BE145*Index_운영!BE321</f>
        <v>0</v>
      </c>
      <c r="BF170" s="589">
        <f>BF125*Index_운영!BF101*Index_운영!BF145*Index_운영!BF321</f>
        <v>0</v>
      </c>
      <c r="BG170" s="589">
        <f>BG125*Index_운영!BG101*Index_운영!BG145*Index_운영!BG321</f>
        <v>0</v>
      </c>
      <c r="BH170" s="589">
        <f>BH125*Index_운영!BH101*Index_운영!BH145*Index_운영!BH321</f>
        <v>0</v>
      </c>
      <c r="BI170" s="589">
        <f>BI125*Index_운영!BI101*Index_운영!BI145*Index_운영!BI321</f>
        <v>0</v>
      </c>
      <c r="BJ170" s="589">
        <f>BJ125*Index_운영!BJ101*Index_운영!BJ145*Index_운영!BJ321</f>
        <v>0</v>
      </c>
      <c r="BK170" s="589">
        <f>BK125*Index_운영!BK101*Index_운영!BK145*Index_운영!BK321</f>
        <v>0</v>
      </c>
      <c r="BL170" s="589">
        <f>BL125*Index_운영!BL101*Index_운영!BL145*Index_운영!BL321</f>
        <v>0</v>
      </c>
      <c r="BM170" s="589">
        <f>BM125*Index_운영!BM101*Index_운영!BM145*Index_운영!BM321</f>
        <v>0</v>
      </c>
      <c r="BN170" s="589">
        <f>BN125*Index_운영!BN101*Index_운영!BN145*Index_운영!BN321</f>
        <v>0</v>
      </c>
      <c r="BO170" s="589">
        <f>BO125*Index_운영!BO101*Index_운영!BO145*Index_운영!BO321</f>
        <v>0</v>
      </c>
      <c r="BP170" s="589">
        <f>BP125*Index_운영!BP101*Index_운영!BP145*Index_운영!BP321</f>
        <v>0</v>
      </c>
      <c r="BQ170" s="589">
        <f>BQ125*Index_운영!BQ101*Index_운영!BQ145*Index_운영!BQ321</f>
        <v>0</v>
      </c>
      <c r="BR170" s="589">
        <f>BR125*Index_운영!BR101*Index_운영!BR145*Index_운영!BR321</f>
        <v>0</v>
      </c>
      <c r="BS170" s="589">
        <f>BS125*Index_운영!BS101*Index_운영!BS145*Index_운영!BS321</f>
        <v>0</v>
      </c>
      <c r="BT170" s="589">
        <f>BT125*Index_운영!BT101*Index_운영!BT145*Index_운영!BT321</f>
        <v>0</v>
      </c>
      <c r="BU170" s="589">
        <f>BU125*Index_운영!BU101*Index_운영!BU145*Index_운영!BU321</f>
        <v>0</v>
      </c>
      <c r="BV170" s="589">
        <f>BV125*Index_운영!BV101*Index_운영!BV145*Index_운영!BV321</f>
        <v>0</v>
      </c>
      <c r="BW170" s="589">
        <f>BW125*Index_운영!BW101*Index_운영!BW145*Index_운영!BW321</f>
        <v>0</v>
      </c>
      <c r="BX170" s="589">
        <f>BX125*Index_운영!BX101*Index_운영!BX145*Index_운영!BX321</f>
        <v>0</v>
      </c>
      <c r="BY170" s="589">
        <f>BY125*Index_운영!BY101*Index_운영!BY145*Index_운영!BY321</f>
        <v>0</v>
      </c>
      <c r="BZ170" s="589">
        <f>BZ125*Index_운영!BZ101*Index_운영!BZ145*Index_운영!BZ321</f>
        <v>0</v>
      </c>
      <c r="CA170" s="589">
        <f>CA125*Index_운영!CA101*Index_운영!CA145*Index_운영!CA321</f>
        <v>0</v>
      </c>
      <c r="CB170" s="589">
        <f>CB125*Index_운영!CB101*Index_운영!CB145*Index_운영!CB321</f>
        <v>0</v>
      </c>
      <c r="CC170" s="589">
        <f>CC125*Index_운영!CC101*Index_운영!CC145*Index_운영!CC321</f>
        <v>0</v>
      </c>
      <c r="CD170" s="589">
        <f>CD125*Index_운영!CD101*Index_운영!CD145*Index_운영!CD321</f>
        <v>0</v>
      </c>
      <c r="CE170" s="589">
        <f>CE125*Index_운영!CE101*Index_운영!CE145*Index_운영!CE321</f>
        <v>0</v>
      </c>
      <c r="CF170" s="589">
        <f>CF125*Index_운영!CF101*Index_운영!CF145*Index_운영!CF321</f>
        <v>0</v>
      </c>
      <c r="CG170" s="589">
        <f>CG125*Index_운영!CG101*Index_운영!CG145*Index_운영!CG321</f>
        <v>0</v>
      </c>
      <c r="CH170" s="589">
        <f>CH125*Index_운영!CH101*Index_운영!CH145*Index_운영!CH321</f>
        <v>0</v>
      </c>
      <c r="CI170" s="589">
        <f>CI125*Index_운영!CI101*Index_운영!CI145*Index_운영!CI321</f>
        <v>0</v>
      </c>
      <c r="CJ170" s="589">
        <f>CJ125*Index_운영!CJ101*Index_운영!CJ145*Index_운영!CJ321</f>
        <v>0</v>
      </c>
      <c r="CK170" s="589">
        <f>CK125*Index_운영!CK101*Index_운영!CK145*Index_운영!CK321</f>
        <v>0</v>
      </c>
      <c r="CL170" s="589">
        <f>CL125*Index_운영!CL101*Index_운영!CL145*Index_운영!CL321</f>
        <v>0</v>
      </c>
      <c r="CM170" s="589">
        <f>CM125*Index_운영!CM101*Index_운영!CM145*Index_운영!CM321</f>
        <v>0</v>
      </c>
      <c r="CN170" s="589">
        <f>CN125*Index_운영!CN101*Index_운영!CN145*Index_운영!CN321</f>
        <v>0</v>
      </c>
      <c r="CO170" s="589">
        <f>CO125*Index_운영!CO101*Index_운영!CO145*Index_운영!CO321</f>
        <v>0</v>
      </c>
      <c r="CP170" s="589">
        <f>CP125*Index_운영!CP101*Index_운영!CP145*Index_운영!CP321</f>
        <v>0</v>
      </c>
      <c r="CQ170" s="589">
        <f>CQ125*Index_운영!CQ101*Index_운영!CQ145*Index_운영!CQ321</f>
        <v>0</v>
      </c>
      <c r="CR170" s="589">
        <f>CR125*Index_운영!CR101*Index_운영!CR145*Index_운영!CR321</f>
        <v>0</v>
      </c>
      <c r="CS170" s="589">
        <f>CS125*Index_운영!CS101*Index_운영!CS145*Index_운영!CS321</f>
        <v>0</v>
      </c>
      <c r="CT170" s="589">
        <f>CT125*Index_운영!CT101*Index_운영!CT145*Index_운영!CT321</f>
        <v>0</v>
      </c>
      <c r="CU170" s="589">
        <f>CU125*Index_운영!CU101*Index_운영!CU145*Index_운영!CU321</f>
        <v>0</v>
      </c>
      <c r="CV170" s="589">
        <f>CV125*Index_운영!CV101*Index_운영!CV145*Index_운영!CV321</f>
        <v>0</v>
      </c>
      <c r="CW170" s="589">
        <f>CW125*Index_운영!CW101*Index_운영!CW145*Index_운영!CW321</f>
        <v>0</v>
      </c>
      <c r="CX170" s="589">
        <f>CX125*Index_운영!CX101*Index_운영!CX145*Index_운영!CX321</f>
        <v>0</v>
      </c>
      <c r="CY170" s="589">
        <f>CY125*Index_운영!CY101*Index_운영!CY145*Index_운영!CY321</f>
        <v>0</v>
      </c>
      <c r="CZ170" s="589">
        <f>CZ125*Index_운영!CZ101*Index_운영!CZ145*Index_운영!CZ321</f>
        <v>0</v>
      </c>
      <c r="DA170" s="589">
        <f>DA125*Index_운영!DA101*Index_운영!DA145*Index_운영!DA321</f>
        <v>0</v>
      </c>
      <c r="DB170" s="589">
        <f>DB125*Index_운영!DB101*Index_운영!DB145*Index_운영!DB321</f>
        <v>0</v>
      </c>
      <c r="DC170" s="589">
        <f>DC125*Index_운영!DC101*Index_운영!DC145*Index_운영!DC321</f>
        <v>0</v>
      </c>
      <c r="DD170" s="589">
        <f>DD125*Index_운영!DD101*Index_운영!DD145*Index_운영!DD321</f>
        <v>0</v>
      </c>
      <c r="DE170" s="589">
        <f>DE125*Index_운영!DE101*Index_운영!DE145*Index_운영!DE321</f>
        <v>0</v>
      </c>
      <c r="DF170" s="589">
        <f>DF125*Index_운영!DF101*Index_운영!DF145*Index_운영!DF321</f>
        <v>0</v>
      </c>
      <c r="DG170" s="589">
        <f>DG125*Index_운영!DG101*Index_운영!DG145*Index_운영!DG321</f>
        <v>0</v>
      </c>
      <c r="DH170" s="589">
        <f>DH125*Index_운영!DH101*Index_운영!DH145*Index_운영!DH321</f>
        <v>0</v>
      </c>
      <c r="DI170" s="589">
        <f>DI125*Index_운영!DI101*Index_운영!DI145*Index_운영!DI321</f>
        <v>0</v>
      </c>
      <c r="DJ170" s="589">
        <f>DJ125*Index_운영!DJ101*Index_운영!DJ145*Index_운영!DJ321</f>
        <v>0</v>
      </c>
      <c r="DK170" s="589">
        <f>DK125*Index_운영!DK101*Index_운영!DK145*Index_운영!DK321</f>
        <v>0</v>
      </c>
      <c r="DL170" s="589">
        <f>DL125*Index_운영!DL101*Index_운영!DL145*Index_운영!DL321</f>
        <v>0</v>
      </c>
      <c r="DM170" s="589">
        <f>DM125*Index_운영!DM101*Index_운영!DM145*Index_운영!DM321</f>
        <v>0</v>
      </c>
      <c r="DN170" s="589">
        <f>DN125*Index_운영!DN101*Index_운영!DN145*Index_운영!DN321</f>
        <v>0</v>
      </c>
      <c r="DO170" s="589">
        <f>DO125*Index_운영!DO101*Index_운영!DO145*Index_운영!DO321</f>
        <v>0</v>
      </c>
      <c r="DP170" s="589">
        <f>DP125*Index_운영!DP101*Index_운영!DP145*Index_운영!DP321</f>
        <v>0</v>
      </c>
      <c r="DQ170" s="589">
        <f>DQ125*Index_운영!DQ101*Index_운영!DQ145*Index_운영!DQ321</f>
        <v>0</v>
      </c>
      <c r="DR170" s="589">
        <f>DR125*Index_운영!DR101*Index_운영!DR145*Index_운영!DR321</f>
        <v>0</v>
      </c>
      <c r="DS170" s="589">
        <f>DS125*Index_운영!DS101*Index_운영!DS145*Index_운영!DS321</f>
        <v>0</v>
      </c>
      <c r="DT170" s="589">
        <f>DT125*Index_운영!DT101*Index_운영!DT145*Index_운영!DT321</f>
        <v>0</v>
      </c>
      <c r="DU170" s="589">
        <f>DU125*Index_운영!DU101*Index_운영!DU145*Index_운영!DU321</f>
        <v>0</v>
      </c>
      <c r="DV170" s="589">
        <f>DV125*Index_운영!DV101*Index_운영!DV145*Index_운영!DV321</f>
        <v>0</v>
      </c>
    </row>
    <row r="171" spans="1:126" s="485" customFormat="1" outlineLevel="1" x14ac:dyDescent="0.4">
      <c r="A171" s="737"/>
      <c r="B171" s="464">
        <f>'Rent Roll'!$B32</f>
        <v>0</v>
      </c>
      <c r="C171" s="1219">
        <f>'Rent Roll'!$K32</f>
        <v>0</v>
      </c>
      <c r="D171" s="1239">
        <f>'Rent Roll'!$AM32</f>
        <v>0</v>
      </c>
      <c r="E171" s="1240">
        <f>'Rent Roll'!$AI32</f>
        <v>0</v>
      </c>
      <c r="F171" s="588">
        <f>F126*Index_운영!F102*Index_운영!F146*Index_운영!F322</f>
        <v>0</v>
      </c>
      <c r="G171" s="589">
        <f>G126*Index_운영!G102*Index_운영!G146*Index_운영!G322</f>
        <v>0</v>
      </c>
      <c r="H171" s="589">
        <f>H126*Index_운영!H102*Index_운영!H146*Index_운영!H322</f>
        <v>0</v>
      </c>
      <c r="I171" s="589">
        <f>I126*Index_운영!I102*Index_운영!I146*Index_운영!I322</f>
        <v>0</v>
      </c>
      <c r="J171" s="589">
        <f>J126*Index_운영!J102*Index_운영!J146*Index_운영!J322</f>
        <v>0</v>
      </c>
      <c r="K171" s="589">
        <f>K126*Index_운영!K102*Index_운영!K146*Index_운영!K322</f>
        <v>0</v>
      </c>
      <c r="L171" s="589">
        <f>L126*Index_운영!L102*Index_운영!L146*Index_운영!L322</f>
        <v>0</v>
      </c>
      <c r="M171" s="589">
        <f>M126*Index_운영!M102*Index_운영!M146*Index_운영!M322</f>
        <v>0</v>
      </c>
      <c r="N171" s="589">
        <f>N126*Index_운영!N102*Index_운영!N146*Index_운영!N322</f>
        <v>0</v>
      </c>
      <c r="O171" s="589">
        <f>O126*Index_운영!O102*Index_운영!O146*Index_운영!O322</f>
        <v>0</v>
      </c>
      <c r="P171" s="589">
        <f>P126*Index_운영!P102*Index_운영!P146*Index_운영!P322</f>
        <v>0</v>
      </c>
      <c r="Q171" s="589">
        <f>Q126*Index_운영!Q102*Index_운영!Q146*Index_운영!Q322</f>
        <v>0</v>
      </c>
      <c r="R171" s="589">
        <f>R126*Index_운영!R102*Index_운영!R146*Index_운영!R322</f>
        <v>0</v>
      </c>
      <c r="S171" s="589">
        <f>S126*Index_운영!S102*Index_운영!S146*Index_운영!S322</f>
        <v>0</v>
      </c>
      <c r="T171" s="589">
        <f>T126*Index_운영!T102*Index_운영!T146*Index_운영!T322</f>
        <v>0</v>
      </c>
      <c r="U171" s="589">
        <f>U126*Index_운영!U102*Index_운영!U146*Index_운영!U322</f>
        <v>0</v>
      </c>
      <c r="V171" s="589">
        <f>V126*Index_운영!V102*Index_운영!V146*Index_운영!V322</f>
        <v>0</v>
      </c>
      <c r="W171" s="589">
        <f>W126*Index_운영!W102*Index_운영!W146*Index_운영!W322</f>
        <v>0</v>
      </c>
      <c r="X171" s="589">
        <f>X126*Index_운영!X102*Index_운영!X146*Index_운영!X322</f>
        <v>0</v>
      </c>
      <c r="Y171" s="589">
        <f>Y126*Index_운영!Y102*Index_운영!Y146*Index_운영!Y322</f>
        <v>0</v>
      </c>
      <c r="Z171" s="589">
        <f>Z126*Index_운영!Z102*Index_운영!Z146*Index_운영!Z322</f>
        <v>0</v>
      </c>
      <c r="AA171" s="589">
        <f>AA126*Index_운영!AA102*Index_운영!AA146*Index_운영!AA322</f>
        <v>0</v>
      </c>
      <c r="AB171" s="589">
        <f>AB126*Index_운영!AB102*Index_운영!AB146*Index_운영!AB322</f>
        <v>0</v>
      </c>
      <c r="AC171" s="589">
        <f>AC126*Index_운영!AC102*Index_운영!AC146*Index_운영!AC322</f>
        <v>0</v>
      </c>
      <c r="AD171" s="589">
        <f>AD126*Index_운영!AD102*Index_운영!AD146*Index_운영!AD322</f>
        <v>0</v>
      </c>
      <c r="AE171" s="589">
        <f>AE126*Index_운영!AE102*Index_운영!AE146*Index_운영!AE322</f>
        <v>0</v>
      </c>
      <c r="AF171" s="589">
        <f>AF126*Index_운영!AF102*Index_운영!AF146*Index_운영!AF322</f>
        <v>0</v>
      </c>
      <c r="AG171" s="589">
        <f>AG126*Index_운영!AG102*Index_운영!AG146*Index_운영!AG322</f>
        <v>0</v>
      </c>
      <c r="AH171" s="589">
        <f>AH126*Index_운영!AH102*Index_운영!AH146*Index_운영!AH322</f>
        <v>0</v>
      </c>
      <c r="AI171" s="589">
        <f>AI126*Index_운영!AI102*Index_운영!AI146*Index_운영!AI322</f>
        <v>0</v>
      </c>
      <c r="AJ171" s="589">
        <f>AJ126*Index_운영!AJ102*Index_운영!AJ146*Index_운영!AJ322</f>
        <v>0</v>
      </c>
      <c r="AK171" s="589">
        <f>AK126*Index_운영!AK102*Index_운영!AK146*Index_운영!AK322</f>
        <v>0</v>
      </c>
      <c r="AL171" s="589">
        <f>AL126*Index_운영!AL102*Index_운영!AL146*Index_운영!AL322</f>
        <v>0</v>
      </c>
      <c r="AM171" s="589">
        <f>AM126*Index_운영!AM102*Index_운영!AM146*Index_운영!AM322</f>
        <v>0</v>
      </c>
      <c r="AN171" s="589">
        <f>AN126*Index_운영!AN102*Index_운영!AN146*Index_운영!AN322</f>
        <v>0</v>
      </c>
      <c r="AO171" s="589">
        <f>AO126*Index_운영!AO102*Index_운영!AO146*Index_운영!AO322</f>
        <v>0</v>
      </c>
      <c r="AP171" s="589">
        <f>AP126*Index_운영!AP102*Index_운영!AP146*Index_운영!AP322</f>
        <v>0</v>
      </c>
      <c r="AQ171" s="589">
        <f>AQ126*Index_운영!AQ102*Index_운영!AQ146*Index_운영!AQ322</f>
        <v>0</v>
      </c>
      <c r="AR171" s="589">
        <f>AR126*Index_운영!AR102*Index_운영!AR146*Index_운영!AR322</f>
        <v>0</v>
      </c>
      <c r="AS171" s="589">
        <f>AS126*Index_운영!AS102*Index_운영!AS146*Index_운영!AS322</f>
        <v>0</v>
      </c>
      <c r="AT171" s="589">
        <f>AT126*Index_운영!AT102*Index_운영!AT146*Index_운영!AT322</f>
        <v>0</v>
      </c>
      <c r="AU171" s="589">
        <f>AU126*Index_운영!AU102*Index_운영!AU146*Index_운영!AU322</f>
        <v>0</v>
      </c>
      <c r="AV171" s="589">
        <f>AV126*Index_운영!AV102*Index_운영!AV146*Index_운영!AV322</f>
        <v>0</v>
      </c>
      <c r="AW171" s="589">
        <f>AW126*Index_운영!AW102*Index_운영!AW146*Index_운영!AW322</f>
        <v>0</v>
      </c>
      <c r="AX171" s="589">
        <f>AX126*Index_운영!AX102*Index_운영!AX146*Index_운영!AX322</f>
        <v>0</v>
      </c>
      <c r="AY171" s="589">
        <f>AY126*Index_운영!AY102*Index_운영!AY146*Index_운영!AY322</f>
        <v>0</v>
      </c>
      <c r="AZ171" s="589">
        <f>AZ126*Index_운영!AZ102*Index_운영!AZ146*Index_운영!AZ322</f>
        <v>0</v>
      </c>
      <c r="BA171" s="589">
        <f>BA126*Index_운영!BA102*Index_운영!BA146*Index_운영!BA322</f>
        <v>0</v>
      </c>
      <c r="BB171" s="589">
        <f>BB126*Index_운영!BB102*Index_운영!BB146*Index_운영!BB322</f>
        <v>0</v>
      </c>
      <c r="BC171" s="589">
        <f>BC126*Index_운영!BC102*Index_운영!BC146*Index_운영!BC322</f>
        <v>0</v>
      </c>
      <c r="BD171" s="589">
        <f>BD126*Index_운영!BD102*Index_운영!BD146*Index_운영!BD322</f>
        <v>0</v>
      </c>
      <c r="BE171" s="589">
        <f>BE126*Index_운영!BE102*Index_운영!BE146*Index_운영!BE322</f>
        <v>0</v>
      </c>
      <c r="BF171" s="589">
        <f>BF126*Index_운영!BF102*Index_운영!BF146*Index_운영!BF322</f>
        <v>0</v>
      </c>
      <c r="BG171" s="589">
        <f>BG126*Index_운영!BG102*Index_운영!BG146*Index_운영!BG322</f>
        <v>0</v>
      </c>
      <c r="BH171" s="589">
        <f>BH126*Index_운영!BH102*Index_운영!BH146*Index_운영!BH322</f>
        <v>0</v>
      </c>
      <c r="BI171" s="589">
        <f>BI126*Index_운영!BI102*Index_운영!BI146*Index_운영!BI322</f>
        <v>0</v>
      </c>
      <c r="BJ171" s="589">
        <f>BJ126*Index_운영!BJ102*Index_운영!BJ146*Index_운영!BJ322</f>
        <v>0</v>
      </c>
      <c r="BK171" s="589">
        <f>BK126*Index_운영!BK102*Index_운영!BK146*Index_운영!BK322</f>
        <v>0</v>
      </c>
      <c r="BL171" s="589">
        <f>BL126*Index_운영!BL102*Index_운영!BL146*Index_운영!BL322</f>
        <v>0</v>
      </c>
      <c r="BM171" s="589">
        <f>BM126*Index_운영!BM102*Index_운영!BM146*Index_운영!BM322</f>
        <v>0</v>
      </c>
      <c r="BN171" s="589">
        <f>BN126*Index_운영!BN102*Index_운영!BN146*Index_운영!BN322</f>
        <v>0</v>
      </c>
      <c r="BO171" s="589">
        <f>BO126*Index_운영!BO102*Index_운영!BO146*Index_운영!BO322</f>
        <v>0</v>
      </c>
      <c r="BP171" s="589">
        <f>BP126*Index_운영!BP102*Index_운영!BP146*Index_운영!BP322</f>
        <v>0</v>
      </c>
      <c r="BQ171" s="589">
        <f>BQ126*Index_운영!BQ102*Index_운영!BQ146*Index_운영!BQ322</f>
        <v>0</v>
      </c>
      <c r="BR171" s="589">
        <f>BR126*Index_운영!BR102*Index_운영!BR146*Index_운영!BR322</f>
        <v>0</v>
      </c>
      <c r="BS171" s="589">
        <f>BS126*Index_운영!BS102*Index_운영!BS146*Index_운영!BS322</f>
        <v>0</v>
      </c>
      <c r="BT171" s="589">
        <f>BT126*Index_운영!BT102*Index_운영!BT146*Index_운영!BT322</f>
        <v>0</v>
      </c>
      <c r="BU171" s="589">
        <f>BU126*Index_운영!BU102*Index_운영!BU146*Index_운영!BU322</f>
        <v>0</v>
      </c>
      <c r="BV171" s="589">
        <f>BV126*Index_운영!BV102*Index_운영!BV146*Index_운영!BV322</f>
        <v>0</v>
      </c>
      <c r="BW171" s="589">
        <f>BW126*Index_운영!BW102*Index_운영!BW146*Index_운영!BW322</f>
        <v>0</v>
      </c>
      <c r="BX171" s="589">
        <f>BX126*Index_운영!BX102*Index_운영!BX146*Index_운영!BX322</f>
        <v>0</v>
      </c>
      <c r="BY171" s="589">
        <f>BY126*Index_운영!BY102*Index_운영!BY146*Index_운영!BY322</f>
        <v>0</v>
      </c>
      <c r="BZ171" s="589">
        <f>BZ126*Index_운영!BZ102*Index_운영!BZ146*Index_운영!BZ322</f>
        <v>0</v>
      </c>
      <c r="CA171" s="589">
        <f>CA126*Index_운영!CA102*Index_운영!CA146*Index_운영!CA322</f>
        <v>0</v>
      </c>
      <c r="CB171" s="589">
        <f>CB126*Index_운영!CB102*Index_운영!CB146*Index_운영!CB322</f>
        <v>0</v>
      </c>
      <c r="CC171" s="589">
        <f>CC126*Index_운영!CC102*Index_운영!CC146*Index_운영!CC322</f>
        <v>0</v>
      </c>
      <c r="CD171" s="589">
        <f>CD126*Index_운영!CD102*Index_운영!CD146*Index_운영!CD322</f>
        <v>0</v>
      </c>
      <c r="CE171" s="589">
        <f>CE126*Index_운영!CE102*Index_운영!CE146*Index_운영!CE322</f>
        <v>0</v>
      </c>
      <c r="CF171" s="589">
        <f>CF126*Index_운영!CF102*Index_운영!CF146*Index_운영!CF322</f>
        <v>0</v>
      </c>
      <c r="CG171" s="589">
        <f>CG126*Index_운영!CG102*Index_운영!CG146*Index_운영!CG322</f>
        <v>0</v>
      </c>
      <c r="CH171" s="589">
        <f>CH126*Index_운영!CH102*Index_운영!CH146*Index_운영!CH322</f>
        <v>0</v>
      </c>
      <c r="CI171" s="589">
        <f>CI126*Index_운영!CI102*Index_운영!CI146*Index_운영!CI322</f>
        <v>0</v>
      </c>
      <c r="CJ171" s="589">
        <f>CJ126*Index_운영!CJ102*Index_운영!CJ146*Index_운영!CJ322</f>
        <v>0</v>
      </c>
      <c r="CK171" s="589">
        <f>CK126*Index_운영!CK102*Index_운영!CK146*Index_운영!CK322</f>
        <v>0</v>
      </c>
      <c r="CL171" s="589">
        <f>CL126*Index_운영!CL102*Index_운영!CL146*Index_운영!CL322</f>
        <v>0</v>
      </c>
      <c r="CM171" s="589">
        <f>CM126*Index_운영!CM102*Index_운영!CM146*Index_운영!CM322</f>
        <v>0</v>
      </c>
      <c r="CN171" s="589">
        <f>CN126*Index_운영!CN102*Index_운영!CN146*Index_운영!CN322</f>
        <v>0</v>
      </c>
      <c r="CO171" s="589">
        <f>CO126*Index_운영!CO102*Index_운영!CO146*Index_운영!CO322</f>
        <v>0</v>
      </c>
      <c r="CP171" s="589">
        <f>CP126*Index_운영!CP102*Index_운영!CP146*Index_운영!CP322</f>
        <v>0</v>
      </c>
      <c r="CQ171" s="589">
        <f>CQ126*Index_운영!CQ102*Index_운영!CQ146*Index_운영!CQ322</f>
        <v>0</v>
      </c>
      <c r="CR171" s="589">
        <f>CR126*Index_운영!CR102*Index_운영!CR146*Index_운영!CR322</f>
        <v>0</v>
      </c>
      <c r="CS171" s="589">
        <f>CS126*Index_운영!CS102*Index_운영!CS146*Index_운영!CS322</f>
        <v>0</v>
      </c>
      <c r="CT171" s="589">
        <f>CT126*Index_운영!CT102*Index_운영!CT146*Index_운영!CT322</f>
        <v>0</v>
      </c>
      <c r="CU171" s="589">
        <f>CU126*Index_운영!CU102*Index_운영!CU146*Index_운영!CU322</f>
        <v>0</v>
      </c>
      <c r="CV171" s="589">
        <f>CV126*Index_운영!CV102*Index_운영!CV146*Index_운영!CV322</f>
        <v>0</v>
      </c>
      <c r="CW171" s="589">
        <f>CW126*Index_운영!CW102*Index_운영!CW146*Index_운영!CW322</f>
        <v>0</v>
      </c>
      <c r="CX171" s="589">
        <f>CX126*Index_운영!CX102*Index_운영!CX146*Index_운영!CX322</f>
        <v>0</v>
      </c>
      <c r="CY171" s="589">
        <f>CY126*Index_운영!CY102*Index_운영!CY146*Index_운영!CY322</f>
        <v>0</v>
      </c>
      <c r="CZ171" s="589">
        <f>CZ126*Index_운영!CZ102*Index_운영!CZ146*Index_운영!CZ322</f>
        <v>0</v>
      </c>
      <c r="DA171" s="589">
        <f>DA126*Index_운영!DA102*Index_운영!DA146*Index_운영!DA322</f>
        <v>0</v>
      </c>
      <c r="DB171" s="589">
        <f>DB126*Index_운영!DB102*Index_운영!DB146*Index_운영!DB322</f>
        <v>0</v>
      </c>
      <c r="DC171" s="589">
        <f>DC126*Index_운영!DC102*Index_운영!DC146*Index_운영!DC322</f>
        <v>0</v>
      </c>
      <c r="DD171" s="589">
        <f>DD126*Index_운영!DD102*Index_운영!DD146*Index_운영!DD322</f>
        <v>0</v>
      </c>
      <c r="DE171" s="589">
        <f>DE126*Index_운영!DE102*Index_운영!DE146*Index_운영!DE322</f>
        <v>0</v>
      </c>
      <c r="DF171" s="589">
        <f>DF126*Index_운영!DF102*Index_운영!DF146*Index_운영!DF322</f>
        <v>0</v>
      </c>
      <c r="DG171" s="589">
        <f>DG126*Index_운영!DG102*Index_운영!DG146*Index_운영!DG322</f>
        <v>0</v>
      </c>
      <c r="DH171" s="589">
        <f>DH126*Index_운영!DH102*Index_운영!DH146*Index_운영!DH322</f>
        <v>0</v>
      </c>
      <c r="DI171" s="589">
        <f>DI126*Index_운영!DI102*Index_운영!DI146*Index_운영!DI322</f>
        <v>0</v>
      </c>
      <c r="DJ171" s="589">
        <f>DJ126*Index_운영!DJ102*Index_운영!DJ146*Index_운영!DJ322</f>
        <v>0</v>
      </c>
      <c r="DK171" s="589">
        <f>DK126*Index_운영!DK102*Index_운영!DK146*Index_운영!DK322</f>
        <v>0</v>
      </c>
      <c r="DL171" s="589">
        <f>DL126*Index_운영!DL102*Index_운영!DL146*Index_운영!DL322</f>
        <v>0</v>
      </c>
      <c r="DM171" s="589">
        <f>DM126*Index_운영!DM102*Index_운영!DM146*Index_운영!DM322</f>
        <v>0</v>
      </c>
      <c r="DN171" s="589">
        <f>DN126*Index_운영!DN102*Index_운영!DN146*Index_운영!DN322</f>
        <v>0</v>
      </c>
      <c r="DO171" s="589">
        <f>DO126*Index_운영!DO102*Index_운영!DO146*Index_운영!DO322</f>
        <v>0</v>
      </c>
      <c r="DP171" s="589">
        <f>DP126*Index_운영!DP102*Index_운영!DP146*Index_운영!DP322</f>
        <v>0</v>
      </c>
      <c r="DQ171" s="589">
        <f>DQ126*Index_운영!DQ102*Index_운영!DQ146*Index_운영!DQ322</f>
        <v>0</v>
      </c>
      <c r="DR171" s="589">
        <f>DR126*Index_운영!DR102*Index_운영!DR146*Index_운영!DR322</f>
        <v>0</v>
      </c>
      <c r="DS171" s="589">
        <f>DS126*Index_운영!DS102*Index_운영!DS146*Index_운영!DS322</f>
        <v>0</v>
      </c>
      <c r="DT171" s="589">
        <f>DT126*Index_운영!DT102*Index_운영!DT146*Index_운영!DT322</f>
        <v>0</v>
      </c>
      <c r="DU171" s="589">
        <f>DU126*Index_운영!DU102*Index_운영!DU146*Index_운영!DU322</f>
        <v>0</v>
      </c>
      <c r="DV171" s="589">
        <f>DV126*Index_운영!DV102*Index_운영!DV146*Index_운영!DV322</f>
        <v>0</v>
      </c>
    </row>
    <row r="172" spans="1:126" s="485" customFormat="1" outlineLevel="1" x14ac:dyDescent="0.4">
      <c r="A172" s="737"/>
      <c r="B172" s="464">
        <f>'Rent Roll'!$B33</f>
        <v>0</v>
      </c>
      <c r="C172" s="1219">
        <f>'Rent Roll'!$K33</f>
        <v>0</v>
      </c>
      <c r="D172" s="1239">
        <f>'Rent Roll'!$AM33</f>
        <v>0</v>
      </c>
      <c r="E172" s="1240">
        <f>'Rent Roll'!$AI33</f>
        <v>0</v>
      </c>
      <c r="F172" s="588">
        <f>F127*Index_운영!F103*Index_운영!F147*Index_운영!F323</f>
        <v>0</v>
      </c>
      <c r="G172" s="589">
        <f>G127*Index_운영!G103*Index_운영!G147*Index_운영!G323</f>
        <v>0</v>
      </c>
      <c r="H172" s="589">
        <f>H127*Index_운영!H103*Index_운영!H147*Index_운영!H323</f>
        <v>0</v>
      </c>
      <c r="I172" s="589">
        <f>I127*Index_운영!I103*Index_운영!I147*Index_운영!I323</f>
        <v>0</v>
      </c>
      <c r="J172" s="589">
        <f>J127*Index_운영!J103*Index_운영!J147*Index_운영!J323</f>
        <v>0</v>
      </c>
      <c r="K172" s="589">
        <f>K127*Index_운영!K103*Index_운영!K147*Index_운영!K323</f>
        <v>0</v>
      </c>
      <c r="L172" s="589">
        <f>L127*Index_운영!L103*Index_운영!L147*Index_운영!L323</f>
        <v>0</v>
      </c>
      <c r="M172" s="589">
        <f>M127*Index_운영!M103*Index_운영!M147*Index_운영!M323</f>
        <v>0</v>
      </c>
      <c r="N172" s="589">
        <f>N127*Index_운영!N103*Index_운영!N147*Index_운영!N323</f>
        <v>0</v>
      </c>
      <c r="O172" s="589">
        <f>O127*Index_운영!O103*Index_운영!O147*Index_운영!O323</f>
        <v>0</v>
      </c>
      <c r="P172" s="589">
        <f>P127*Index_운영!P103*Index_운영!P147*Index_운영!P323</f>
        <v>0</v>
      </c>
      <c r="Q172" s="589">
        <f>Q127*Index_운영!Q103*Index_운영!Q147*Index_운영!Q323</f>
        <v>0</v>
      </c>
      <c r="R172" s="589">
        <f>R127*Index_운영!R103*Index_운영!R147*Index_운영!R323</f>
        <v>0</v>
      </c>
      <c r="S172" s="589">
        <f>S127*Index_운영!S103*Index_운영!S147*Index_운영!S323</f>
        <v>0</v>
      </c>
      <c r="T172" s="589">
        <f>T127*Index_운영!T103*Index_운영!T147*Index_운영!T323</f>
        <v>0</v>
      </c>
      <c r="U172" s="589">
        <f>U127*Index_운영!U103*Index_운영!U147*Index_운영!U323</f>
        <v>0</v>
      </c>
      <c r="V172" s="589">
        <f>V127*Index_운영!V103*Index_운영!V147*Index_운영!V323</f>
        <v>0</v>
      </c>
      <c r="W172" s="589">
        <f>W127*Index_운영!W103*Index_운영!W147*Index_운영!W323</f>
        <v>0</v>
      </c>
      <c r="X172" s="589">
        <f>X127*Index_운영!X103*Index_운영!X147*Index_운영!X323</f>
        <v>0</v>
      </c>
      <c r="Y172" s="589">
        <f>Y127*Index_운영!Y103*Index_운영!Y147*Index_운영!Y323</f>
        <v>0</v>
      </c>
      <c r="Z172" s="589">
        <f>Z127*Index_운영!Z103*Index_운영!Z147*Index_운영!Z323</f>
        <v>0</v>
      </c>
      <c r="AA172" s="589">
        <f>AA127*Index_운영!AA103*Index_운영!AA147*Index_운영!AA323</f>
        <v>0</v>
      </c>
      <c r="AB172" s="589">
        <f>AB127*Index_운영!AB103*Index_운영!AB147*Index_운영!AB323</f>
        <v>0</v>
      </c>
      <c r="AC172" s="589">
        <f>AC127*Index_운영!AC103*Index_운영!AC147*Index_운영!AC323</f>
        <v>0</v>
      </c>
      <c r="AD172" s="589">
        <f>AD127*Index_운영!AD103*Index_운영!AD147*Index_운영!AD323</f>
        <v>0</v>
      </c>
      <c r="AE172" s="589">
        <f>AE127*Index_운영!AE103*Index_운영!AE147*Index_운영!AE323</f>
        <v>0</v>
      </c>
      <c r="AF172" s="589">
        <f>AF127*Index_운영!AF103*Index_운영!AF147*Index_운영!AF323</f>
        <v>0</v>
      </c>
      <c r="AG172" s="589">
        <f>AG127*Index_운영!AG103*Index_운영!AG147*Index_운영!AG323</f>
        <v>0</v>
      </c>
      <c r="AH172" s="589">
        <f>AH127*Index_운영!AH103*Index_운영!AH147*Index_운영!AH323</f>
        <v>0</v>
      </c>
      <c r="AI172" s="589">
        <f>AI127*Index_운영!AI103*Index_운영!AI147*Index_운영!AI323</f>
        <v>0</v>
      </c>
      <c r="AJ172" s="589">
        <f>AJ127*Index_운영!AJ103*Index_운영!AJ147*Index_운영!AJ323</f>
        <v>0</v>
      </c>
      <c r="AK172" s="589">
        <f>AK127*Index_운영!AK103*Index_운영!AK147*Index_운영!AK323</f>
        <v>0</v>
      </c>
      <c r="AL172" s="589">
        <f>AL127*Index_운영!AL103*Index_운영!AL147*Index_운영!AL323</f>
        <v>0</v>
      </c>
      <c r="AM172" s="589">
        <f>AM127*Index_운영!AM103*Index_운영!AM147*Index_운영!AM323</f>
        <v>0</v>
      </c>
      <c r="AN172" s="589">
        <f>AN127*Index_운영!AN103*Index_운영!AN147*Index_운영!AN323</f>
        <v>0</v>
      </c>
      <c r="AO172" s="589">
        <f>AO127*Index_운영!AO103*Index_운영!AO147*Index_운영!AO323</f>
        <v>0</v>
      </c>
      <c r="AP172" s="589">
        <f>AP127*Index_운영!AP103*Index_운영!AP147*Index_운영!AP323</f>
        <v>0</v>
      </c>
      <c r="AQ172" s="589">
        <f>AQ127*Index_운영!AQ103*Index_운영!AQ147*Index_운영!AQ323</f>
        <v>0</v>
      </c>
      <c r="AR172" s="589">
        <f>AR127*Index_운영!AR103*Index_운영!AR147*Index_운영!AR323</f>
        <v>0</v>
      </c>
      <c r="AS172" s="589">
        <f>AS127*Index_운영!AS103*Index_운영!AS147*Index_운영!AS323</f>
        <v>0</v>
      </c>
      <c r="AT172" s="589">
        <f>AT127*Index_운영!AT103*Index_운영!AT147*Index_운영!AT323</f>
        <v>0</v>
      </c>
      <c r="AU172" s="589">
        <f>AU127*Index_운영!AU103*Index_운영!AU147*Index_운영!AU323</f>
        <v>0</v>
      </c>
      <c r="AV172" s="589">
        <f>AV127*Index_운영!AV103*Index_운영!AV147*Index_운영!AV323</f>
        <v>0</v>
      </c>
      <c r="AW172" s="589">
        <f>AW127*Index_운영!AW103*Index_운영!AW147*Index_운영!AW323</f>
        <v>0</v>
      </c>
      <c r="AX172" s="589">
        <f>AX127*Index_운영!AX103*Index_운영!AX147*Index_운영!AX323</f>
        <v>0</v>
      </c>
      <c r="AY172" s="589">
        <f>AY127*Index_운영!AY103*Index_운영!AY147*Index_운영!AY323</f>
        <v>0</v>
      </c>
      <c r="AZ172" s="589">
        <f>AZ127*Index_운영!AZ103*Index_운영!AZ147*Index_운영!AZ323</f>
        <v>0</v>
      </c>
      <c r="BA172" s="589">
        <f>BA127*Index_운영!BA103*Index_운영!BA147*Index_운영!BA323</f>
        <v>0</v>
      </c>
      <c r="BB172" s="589">
        <f>BB127*Index_운영!BB103*Index_운영!BB147*Index_운영!BB323</f>
        <v>0</v>
      </c>
      <c r="BC172" s="589">
        <f>BC127*Index_운영!BC103*Index_운영!BC147*Index_운영!BC323</f>
        <v>0</v>
      </c>
      <c r="BD172" s="589">
        <f>BD127*Index_운영!BD103*Index_운영!BD147*Index_운영!BD323</f>
        <v>0</v>
      </c>
      <c r="BE172" s="589">
        <f>BE127*Index_운영!BE103*Index_운영!BE147*Index_운영!BE323</f>
        <v>0</v>
      </c>
      <c r="BF172" s="589">
        <f>BF127*Index_운영!BF103*Index_운영!BF147*Index_운영!BF323</f>
        <v>0</v>
      </c>
      <c r="BG172" s="589">
        <f>BG127*Index_운영!BG103*Index_운영!BG147*Index_운영!BG323</f>
        <v>0</v>
      </c>
      <c r="BH172" s="589">
        <f>BH127*Index_운영!BH103*Index_운영!BH147*Index_운영!BH323</f>
        <v>0</v>
      </c>
      <c r="BI172" s="589">
        <f>BI127*Index_운영!BI103*Index_운영!BI147*Index_운영!BI323</f>
        <v>0</v>
      </c>
      <c r="BJ172" s="589">
        <f>BJ127*Index_운영!BJ103*Index_운영!BJ147*Index_운영!BJ323</f>
        <v>0</v>
      </c>
      <c r="BK172" s="589">
        <f>BK127*Index_운영!BK103*Index_운영!BK147*Index_운영!BK323</f>
        <v>0</v>
      </c>
      <c r="BL172" s="589">
        <f>BL127*Index_운영!BL103*Index_운영!BL147*Index_운영!BL323</f>
        <v>0</v>
      </c>
      <c r="BM172" s="589">
        <f>BM127*Index_운영!BM103*Index_운영!BM147*Index_운영!BM323</f>
        <v>0</v>
      </c>
      <c r="BN172" s="589">
        <f>BN127*Index_운영!BN103*Index_운영!BN147*Index_운영!BN323</f>
        <v>0</v>
      </c>
      <c r="BO172" s="589">
        <f>BO127*Index_운영!BO103*Index_운영!BO147*Index_운영!BO323</f>
        <v>0</v>
      </c>
      <c r="BP172" s="589">
        <f>BP127*Index_운영!BP103*Index_운영!BP147*Index_운영!BP323</f>
        <v>0</v>
      </c>
      <c r="BQ172" s="589">
        <f>BQ127*Index_운영!BQ103*Index_운영!BQ147*Index_운영!BQ323</f>
        <v>0</v>
      </c>
      <c r="BR172" s="589">
        <f>BR127*Index_운영!BR103*Index_운영!BR147*Index_운영!BR323</f>
        <v>0</v>
      </c>
      <c r="BS172" s="589">
        <f>BS127*Index_운영!BS103*Index_운영!BS147*Index_운영!BS323</f>
        <v>0</v>
      </c>
      <c r="BT172" s="589">
        <f>BT127*Index_운영!BT103*Index_운영!BT147*Index_운영!BT323</f>
        <v>0</v>
      </c>
      <c r="BU172" s="589">
        <f>BU127*Index_운영!BU103*Index_운영!BU147*Index_운영!BU323</f>
        <v>0</v>
      </c>
      <c r="BV172" s="589">
        <f>BV127*Index_운영!BV103*Index_운영!BV147*Index_운영!BV323</f>
        <v>0</v>
      </c>
      <c r="BW172" s="589">
        <f>BW127*Index_운영!BW103*Index_운영!BW147*Index_운영!BW323</f>
        <v>0</v>
      </c>
      <c r="BX172" s="589">
        <f>BX127*Index_운영!BX103*Index_운영!BX147*Index_운영!BX323</f>
        <v>0</v>
      </c>
      <c r="BY172" s="589">
        <f>BY127*Index_운영!BY103*Index_운영!BY147*Index_운영!BY323</f>
        <v>0</v>
      </c>
      <c r="BZ172" s="589">
        <f>BZ127*Index_운영!BZ103*Index_운영!BZ147*Index_운영!BZ323</f>
        <v>0</v>
      </c>
      <c r="CA172" s="589">
        <f>CA127*Index_운영!CA103*Index_운영!CA147*Index_운영!CA323</f>
        <v>0</v>
      </c>
      <c r="CB172" s="589">
        <f>CB127*Index_운영!CB103*Index_운영!CB147*Index_운영!CB323</f>
        <v>0</v>
      </c>
      <c r="CC172" s="589">
        <f>CC127*Index_운영!CC103*Index_운영!CC147*Index_운영!CC323</f>
        <v>0</v>
      </c>
      <c r="CD172" s="589">
        <f>CD127*Index_운영!CD103*Index_운영!CD147*Index_운영!CD323</f>
        <v>0</v>
      </c>
      <c r="CE172" s="589">
        <f>CE127*Index_운영!CE103*Index_운영!CE147*Index_운영!CE323</f>
        <v>0</v>
      </c>
      <c r="CF172" s="589">
        <f>CF127*Index_운영!CF103*Index_운영!CF147*Index_운영!CF323</f>
        <v>0</v>
      </c>
      <c r="CG172" s="589">
        <f>CG127*Index_운영!CG103*Index_운영!CG147*Index_운영!CG323</f>
        <v>0</v>
      </c>
      <c r="CH172" s="589">
        <f>CH127*Index_운영!CH103*Index_운영!CH147*Index_운영!CH323</f>
        <v>0</v>
      </c>
      <c r="CI172" s="589">
        <f>CI127*Index_운영!CI103*Index_운영!CI147*Index_운영!CI323</f>
        <v>0</v>
      </c>
      <c r="CJ172" s="589">
        <f>CJ127*Index_운영!CJ103*Index_운영!CJ147*Index_운영!CJ323</f>
        <v>0</v>
      </c>
      <c r="CK172" s="589">
        <f>CK127*Index_운영!CK103*Index_운영!CK147*Index_운영!CK323</f>
        <v>0</v>
      </c>
      <c r="CL172" s="589">
        <f>CL127*Index_운영!CL103*Index_운영!CL147*Index_운영!CL323</f>
        <v>0</v>
      </c>
      <c r="CM172" s="589">
        <f>CM127*Index_운영!CM103*Index_운영!CM147*Index_운영!CM323</f>
        <v>0</v>
      </c>
      <c r="CN172" s="589">
        <f>CN127*Index_운영!CN103*Index_운영!CN147*Index_운영!CN323</f>
        <v>0</v>
      </c>
      <c r="CO172" s="589">
        <f>CO127*Index_운영!CO103*Index_운영!CO147*Index_운영!CO323</f>
        <v>0</v>
      </c>
      <c r="CP172" s="589">
        <f>CP127*Index_운영!CP103*Index_운영!CP147*Index_운영!CP323</f>
        <v>0</v>
      </c>
      <c r="CQ172" s="589">
        <f>CQ127*Index_운영!CQ103*Index_운영!CQ147*Index_운영!CQ323</f>
        <v>0</v>
      </c>
      <c r="CR172" s="589">
        <f>CR127*Index_운영!CR103*Index_운영!CR147*Index_운영!CR323</f>
        <v>0</v>
      </c>
      <c r="CS172" s="589">
        <f>CS127*Index_운영!CS103*Index_운영!CS147*Index_운영!CS323</f>
        <v>0</v>
      </c>
      <c r="CT172" s="589">
        <f>CT127*Index_운영!CT103*Index_운영!CT147*Index_운영!CT323</f>
        <v>0</v>
      </c>
      <c r="CU172" s="589">
        <f>CU127*Index_운영!CU103*Index_운영!CU147*Index_운영!CU323</f>
        <v>0</v>
      </c>
      <c r="CV172" s="589">
        <f>CV127*Index_운영!CV103*Index_운영!CV147*Index_운영!CV323</f>
        <v>0</v>
      </c>
      <c r="CW172" s="589">
        <f>CW127*Index_운영!CW103*Index_운영!CW147*Index_운영!CW323</f>
        <v>0</v>
      </c>
      <c r="CX172" s="589">
        <f>CX127*Index_운영!CX103*Index_운영!CX147*Index_운영!CX323</f>
        <v>0</v>
      </c>
      <c r="CY172" s="589">
        <f>CY127*Index_운영!CY103*Index_운영!CY147*Index_운영!CY323</f>
        <v>0</v>
      </c>
      <c r="CZ172" s="589">
        <f>CZ127*Index_운영!CZ103*Index_운영!CZ147*Index_운영!CZ323</f>
        <v>0</v>
      </c>
      <c r="DA172" s="589">
        <f>DA127*Index_운영!DA103*Index_운영!DA147*Index_운영!DA323</f>
        <v>0</v>
      </c>
      <c r="DB172" s="589">
        <f>DB127*Index_운영!DB103*Index_운영!DB147*Index_운영!DB323</f>
        <v>0</v>
      </c>
      <c r="DC172" s="589">
        <f>DC127*Index_운영!DC103*Index_운영!DC147*Index_운영!DC323</f>
        <v>0</v>
      </c>
      <c r="DD172" s="589">
        <f>DD127*Index_운영!DD103*Index_운영!DD147*Index_운영!DD323</f>
        <v>0</v>
      </c>
      <c r="DE172" s="589">
        <f>DE127*Index_운영!DE103*Index_운영!DE147*Index_운영!DE323</f>
        <v>0</v>
      </c>
      <c r="DF172" s="589">
        <f>DF127*Index_운영!DF103*Index_운영!DF147*Index_운영!DF323</f>
        <v>0</v>
      </c>
      <c r="DG172" s="589">
        <f>DG127*Index_운영!DG103*Index_운영!DG147*Index_운영!DG323</f>
        <v>0</v>
      </c>
      <c r="DH172" s="589">
        <f>DH127*Index_운영!DH103*Index_운영!DH147*Index_운영!DH323</f>
        <v>0</v>
      </c>
      <c r="DI172" s="589">
        <f>DI127*Index_운영!DI103*Index_운영!DI147*Index_운영!DI323</f>
        <v>0</v>
      </c>
      <c r="DJ172" s="589">
        <f>DJ127*Index_운영!DJ103*Index_운영!DJ147*Index_운영!DJ323</f>
        <v>0</v>
      </c>
      <c r="DK172" s="589">
        <f>DK127*Index_운영!DK103*Index_운영!DK147*Index_운영!DK323</f>
        <v>0</v>
      </c>
      <c r="DL172" s="589">
        <f>DL127*Index_운영!DL103*Index_운영!DL147*Index_운영!DL323</f>
        <v>0</v>
      </c>
      <c r="DM172" s="589">
        <f>DM127*Index_운영!DM103*Index_운영!DM147*Index_운영!DM323</f>
        <v>0</v>
      </c>
      <c r="DN172" s="589">
        <f>DN127*Index_운영!DN103*Index_운영!DN147*Index_운영!DN323</f>
        <v>0</v>
      </c>
      <c r="DO172" s="589">
        <f>DO127*Index_운영!DO103*Index_운영!DO147*Index_운영!DO323</f>
        <v>0</v>
      </c>
      <c r="DP172" s="589">
        <f>DP127*Index_운영!DP103*Index_운영!DP147*Index_운영!DP323</f>
        <v>0</v>
      </c>
      <c r="DQ172" s="589">
        <f>DQ127*Index_운영!DQ103*Index_운영!DQ147*Index_운영!DQ323</f>
        <v>0</v>
      </c>
      <c r="DR172" s="589">
        <f>DR127*Index_운영!DR103*Index_운영!DR147*Index_운영!DR323</f>
        <v>0</v>
      </c>
      <c r="DS172" s="589">
        <f>DS127*Index_운영!DS103*Index_운영!DS147*Index_운영!DS323</f>
        <v>0</v>
      </c>
      <c r="DT172" s="589">
        <f>DT127*Index_운영!DT103*Index_운영!DT147*Index_운영!DT323</f>
        <v>0</v>
      </c>
      <c r="DU172" s="589">
        <f>DU127*Index_운영!DU103*Index_운영!DU147*Index_운영!DU323</f>
        <v>0</v>
      </c>
      <c r="DV172" s="589">
        <f>DV127*Index_운영!DV103*Index_운영!DV147*Index_운영!DV323</f>
        <v>0</v>
      </c>
    </row>
    <row r="173" spans="1:126" s="485" customFormat="1" outlineLevel="1" x14ac:dyDescent="0.4">
      <c r="A173" s="737"/>
      <c r="B173" s="464">
        <f>'Rent Roll'!$B34</f>
        <v>0</v>
      </c>
      <c r="C173" s="1219">
        <f>'Rent Roll'!$K34</f>
        <v>0</v>
      </c>
      <c r="D173" s="1239">
        <f>'Rent Roll'!$AM34</f>
        <v>0</v>
      </c>
      <c r="E173" s="1240">
        <f>'Rent Roll'!$AI34</f>
        <v>0</v>
      </c>
      <c r="F173" s="588">
        <f>F128*Index_운영!F104*Index_운영!F148*Index_운영!F324</f>
        <v>0</v>
      </c>
      <c r="G173" s="589">
        <f>G128*Index_운영!G104*Index_운영!G148*Index_운영!G324</f>
        <v>0</v>
      </c>
      <c r="H173" s="589">
        <f>H128*Index_운영!H104*Index_운영!H148*Index_운영!H324</f>
        <v>0</v>
      </c>
      <c r="I173" s="589">
        <f>I128*Index_운영!I104*Index_운영!I148*Index_운영!I324</f>
        <v>0</v>
      </c>
      <c r="J173" s="589">
        <f>J128*Index_운영!J104*Index_운영!J148*Index_운영!J324</f>
        <v>0</v>
      </c>
      <c r="K173" s="589">
        <f>K128*Index_운영!K104*Index_운영!K148*Index_운영!K324</f>
        <v>0</v>
      </c>
      <c r="L173" s="589">
        <f>L128*Index_운영!L104*Index_운영!L148*Index_운영!L324</f>
        <v>0</v>
      </c>
      <c r="M173" s="589">
        <f>M128*Index_운영!M104*Index_운영!M148*Index_운영!M324</f>
        <v>0</v>
      </c>
      <c r="N173" s="589">
        <f>N128*Index_운영!N104*Index_운영!N148*Index_운영!N324</f>
        <v>0</v>
      </c>
      <c r="O173" s="589">
        <f>O128*Index_운영!O104*Index_운영!O148*Index_운영!O324</f>
        <v>0</v>
      </c>
      <c r="P173" s="589">
        <f>P128*Index_운영!P104*Index_운영!P148*Index_운영!P324</f>
        <v>0</v>
      </c>
      <c r="Q173" s="589">
        <f>Q128*Index_운영!Q104*Index_운영!Q148*Index_운영!Q324</f>
        <v>0</v>
      </c>
      <c r="R173" s="589">
        <f>R128*Index_운영!R104*Index_운영!R148*Index_운영!R324</f>
        <v>0</v>
      </c>
      <c r="S173" s="589">
        <f>S128*Index_운영!S104*Index_운영!S148*Index_운영!S324</f>
        <v>0</v>
      </c>
      <c r="T173" s="589">
        <f>T128*Index_운영!T104*Index_운영!T148*Index_운영!T324</f>
        <v>0</v>
      </c>
      <c r="U173" s="589">
        <f>U128*Index_운영!U104*Index_운영!U148*Index_운영!U324</f>
        <v>0</v>
      </c>
      <c r="V173" s="589">
        <f>V128*Index_운영!V104*Index_운영!V148*Index_운영!V324</f>
        <v>0</v>
      </c>
      <c r="W173" s="589">
        <f>W128*Index_운영!W104*Index_운영!W148*Index_운영!W324</f>
        <v>0</v>
      </c>
      <c r="X173" s="589">
        <f>X128*Index_운영!X104*Index_운영!X148*Index_운영!X324</f>
        <v>0</v>
      </c>
      <c r="Y173" s="589">
        <f>Y128*Index_운영!Y104*Index_운영!Y148*Index_운영!Y324</f>
        <v>0</v>
      </c>
      <c r="Z173" s="589">
        <f>Z128*Index_운영!Z104*Index_운영!Z148*Index_운영!Z324</f>
        <v>0</v>
      </c>
      <c r="AA173" s="589">
        <f>AA128*Index_운영!AA104*Index_운영!AA148*Index_운영!AA324</f>
        <v>0</v>
      </c>
      <c r="AB173" s="589">
        <f>AB128*Index_운영!AB104*Index_운영!AB148*Index_운영!AB324</f>
        <v>0</v>
      </c>
      <c r="AC173" s="589">
        <f>AC128*Index_운영!AC104*Index_운영!AC148*Index_운영!AC324</f>
        <v>0</v>
      </c>
      <c r="AD173" s="589">
        <f>AD128*Index_운영!AD104*Index_운영!AD148*Index_운영!AD324</f>
        <v>0</v>
      </c>
      <c r="AE173" s="589">
        <f>AE128*Index_운영!AE104*Index_운영!AE148*Index_운영!AE324</f>
        <v>0</v>
      </c>
      <c r="AF173" s="589">
        <f>AF128*Index_운영!AF104*Index_운영!AF148*Index_운영!AF324</f>
        <v>0</v>
      </c>
      <c r="AG173" s="589">
        <f>AG128*Index_운영!AG104*Index_운영!AG148*Index_운영!AG324</f>
        <v>0</v>
      </c>
      <c r="AH173" s="589">
        <f>AH128*Index_운영!AH104*Index_운영!AH148*Index_운영!AH324</f>
        <v>0</v>
      </c>
      <c r="AI173" s="589">
        <f>AI128*Index_운영!AI104*Index_운영!AI148*Index_운영!AI324</f>
        <v>0</v>
      </c>
      <c r="AJ173" s="589">
        <f>AJ128*Index_운영!AJ104*Index_운영!AJ148*Index_운영!AJ324</f>
        <v>0</v>
      </c>
      <c r="AK173" s="589">
        <f>AK128*Index_운영!AK104*Index_운영!AK148*Index_운영!AK324</f>
        <v>0</v>
      </c>
      <c r="AL173" s="589">
        <f>AL128*Index_운영!AL104*Index_운영!AL148*Index_운영!AL324</f>
        <v>0</v>
      </c>
      <c r="AM173" s="589">
        <f>AM128*Index_운영!AM104*Index_운영!AM148*Index_운영!AM324</f>
        <v>0</v>
      </c>
      <c r="AN173" s="589">
        <f>AN128*Index_운영!AN104*Index_운영!AN148*Index_운영!AN324</f>
        <v>0</v>
      </c>
      <c r="AO173" s="589">
        <f>AO128*Index_운영!AO104*Index_운영!AO148*Index_운영!AO324</f>
        <v>0</v>
      </c>
      <c r="AP173" s="589">
        <f>AP128*Index_운영!AP104*Index_운영!AP148*Index_운영!AP324</f>
        <v>0</v>
      </c>
      <c r="AQ173" s="589">
        <f>AQ128*Index_운영!AQ104*Index_운영!AQ148*Index_운영!AQ324</f>
        <v>0</v>
      </c>
      <c r="AR173" s="589">
        <f>AR128*Index_운영!AR104*Index_운영!AR148*Index_운영!AR324</f>
        <v>0</v>
      </c>
      <c r="AS173" s="589">
        <f>AS128*Index_운영!AS104*Index_운영!AS148*Index_운영!AS324</f>
        <v>0</v>
      </c>
      <c r="AT173" s="589">
        <f>AT128*Index_운영!AT104*Index_운영!AT148*Index_운영!AT324</f>
        <v>0</v>
      </c>
      <c r="AU173" s="589">
        <f>AU128*Index_운영!AU104*Index_운영!AU148*Index_운영!AU324</f>
        <v>0</v>
      </c>
      <c r="AV173" s="589">
        <f>AV128*Index_운영!AV104*Index_운영!AV148*Index_운영!AV324</f>
        <v>0</v>
      </c>
      <c r="AW173" s="589">
        <f>AW128*Index_운영!AW104*Index_운영!AW148*Index_운영!AW324</f>
        <v>0</v>
      </c>
      <c r="AX173" s="589">
        <f>AX128*Index_운영!AX104*Index_운영!AX148*Index_운영!AX324</f>
        <v>0</v>
      </c>
      <c r="AY173" s="589">
        <f>AY128*Index_운영!AY104*Index_운영!AY148*Index_운영!AY324</f>
        <v>0</v>
      </c>
      <c r="AZ173" s="589">
        <f>AZ128*Index_운영!AZ104*Index_운영!AZ148*Index_운영!AZ324</f>
        <v>0</v>
      </c>
      <c r="BA173" s="589">
        <f>BA128*Index_운영!BA104*Index_운영!BA148*Index_운영!BA324</f>
        <v>0</v>
      </c>
      <c r="BB173" s="589">
        <f>BB128*Index_운영!BB104*Index_운영!BB148*Index_운영!BB324</f>
        <v>0</v>
      </c>
      <c r="BC173" s="589">
        <f>BC128*Index_운영!BC104*Index_운영!BC148*Index_운영!BC324</f>
        <v>0</v>
      </c>
      <c r="BD173" s="589">
        <f>BD128*Index_운영!BD104*Index_운영!BD148*Index_운영!BD324</f>
        <v>0</v>
      </c>
      <c r="BE173" s="589">
        <f>BE128*Index_운영!BE104*Index_운영!BE148*Index_운영!BE324</f>
        <v>0</v>
      </c>
      <c r="BF173" s="589">
        <f>BF128*Index_운영!BF104*Index_운영!BF148*Index_운영!BF324</f>
        <v>0</v>
      </c>
      <c r="BG173" s="589">
        <f>BG128*Index_운영!BG104*Index_운영!BG148*Index_운영!BG324</f>
        <v>0</v>
      </c>
      <c r="BH173" s="589">
        <f>BH128*Index_운영!BH104*Index_운영!BH148*Index_운영!BH324</f>
        <v>0</v>
      </c>
      <c r="BI173" s="589">
        <f>BI128*Index_운영!BI104*Index_운영!BI148*Index_운영!BI324</f>
        <v>0</v>
      </c>
      <c r="BJ173" s="589">
        <f>BJ128*Index_운영!BJ104*Index_운영!BJ148*Index_운영!BJ324</f>
        <v>0</v>
      </c>
      <c r="BK173" s="589">
        <f>BK128*Index_운영!BK104*Index_운영!BK148*Index_운영!BK324</f>
        <v>0</v>
      </c>
      <c r="BL173" s="589">
        <f>BL128*Index_운영!BL104*Index_운영!BL148*Index_운영!BL324</f>
        <v>0</v>
      </c>
      <c r="BM173" s="589">
        <f>BM128*Index_운영!BM104*Index_운영!BM148*Index_운영!BM324</f>
        <v>0</v>
      </c>
      <c r="BN173" s="589">
        <f>BN128*Index_운영!BN104*Index_운영!BN148*Index_운영!BN324</f>
        <v>0</v>
      </c>
      <c r="BO173" s="589">
        <f>BO128*Index_운영!BO104*Index_운영!BO148*Index_운영!BO324</f>
        <v>0</v>
      </c>
      <c r="BP173" s="589">
        <f>BP128*Index_운영!BP104*Index_운영!BP148*Index_운영!BP324</f>
        <v>0</v>
      </c>
      <c r="BQ173" s="589">
        <f>BQ128*Index_운영!BQ104*Index_운영!BQ148*Index_운영!BQ324</f>
        <v>0</v>
      </c>
      <c r="BR173" s="589">
        <f>BR128*Index_운영!BR104*Index_운영!BR148*Index_운영!BR324</f>
        <v>0</v>
      </c>
      <c r="BS173" s="589">
        <f>BS128*Index_운영!BS104*Index_운영!BS148*Index_운영!BS324</f>
        <v>0</v>
      </c>
      <c r="BT173" s="589">
        <f>BT128*Index_운영!BT104*Index_운영!BT148*Index_운영!BT324</f>
        <v>0</v>
      </c>
      <c r="BU173" s="589">
        <f>BU128*Index_운영!BU104*Index_운영!BU148*Index_운영!BU324</f>
        <v>0</v>
      </c>
      <c r="BV173" s="589">
        <f>BV128*Index_운영!BV104*Index_운영!BV148*Index_운영!BV324</f>
        <v>0</v>
      </c>
      <c r="BW173" s="589">
        <f>BW128*Index_운영!BW104*Index_운영!BW148*Index_운영!BW324</f>
        <v>0</v>
      </c>
      <c r="BX173" s="589">
        <f>BX128*Index_운영!BX104*Index_운영!BX148*Index_운영!BX324</f>
        <v>0</v>
      </c>
      <c r="BY173" s="589">
        <f>BY128*Index_운영!BY104*Index_운영!BY148*Index_운영!BY324</f>
        <v>0</v>
      </c>
      <c r="BZ173" s="589">
        <f>BZ128*Index_운영!BZ104*Index_운영!BZ148*Index_운영!BZ324</f>
        <v>0</v>
      </c>
      <c r="CA173" s="589">
        <f>CA128*Index_운영!CA104*Index_운영!CA148*Index_운영!CA324</f>
        <v>0</v>
      </c>
      <c r="CB173" s="589">
        <f>CB128*Index_운영!CB104*Index_운영!CB148*Index_운영!CB324</f>
        <v>0</v>
      </c>
      <c r="CC173" s="589">
        <f>CC128*Index_운영!CC104*Index_운영!CC148*Index_운영!CC324</f>
        <v>0</v>
      </c>
      <c r="CD173" s="589">
        <f>CD128*Index_운영!CD104*Index_운영!CD148*Index_운영!CD324</f>
        <v>0</v>
      </c>
      <c r="CE173" s="589">
        <f>CE128*Index_운영!CE104*Index_운영!CE148*Index_운영!CE324</f>
        <v>0</v>
      </c>
      <c r="CF173" s="589">
        <f>CF128*Index_운영!CF104*Index_운영!CF148*Index_운영!CF324</f>
        <v>0</v>
      </c>
      <c r="CG173" s="589">
        <f>CG128*Index_운영!CG104*Index_운영!CG148*Index_운영!CG324</f>
        <v>0</v>
      </c>
      <c r="CH173" s="589">
        <f>CH128*Index_운영!CH104*Index_운영!CH148*Index_운영!CH324</f>
        <v>0</v>
      </c>
      <c r="CI173" s="589">
        <f>CI128*Index_운영!CI104*Index_운영!CI148*Index_운영!CI324</f>
        <v>0</v>
      </c>
      <c r="CJ173" s="589">
        <f>CJ128*Index_운영!CJ104*Index_운영!CJ148*Index_운영!CJ324</f>
        <v>0</v>
      </c>
      <c r="CK173" s="589">
        <f>CK128*Index_운영!CK104*Index_운영!CK148*Index_운영!CK324</f>
        <v>0</v>
      </c>
      <c r="CL173" s="589">
        <f>CL128*Index_운영!CL104*Index_운영!CL148*Index_운영!CL324</f>
        <v>0</v>
      </c>
      <c r="CM173" s="589">
        <f>CM128*Index_운영!CM104*Index_운영!CM148*Index_운영!CM324</f>
        <v>0</v>
      </c>
      <c r="CN173" s="589">
        <f>CN128*Index_운영!CN104*Index_운영!CN148*Index_운영!CN324</f>
        <v>0</v>
      </c>
      <c r="CO173" s="589">
        <f>CO128*Index_운영!CO104*Index_운영!CO148*Index_운영!CO324</f>
        <v>0</v>
      </c>
      <c r="CP173" s="589">
        <f>CP128*Index_운영!CP104*Index_운영!CP148*Index_운영!CP324</f>
        <v>0</v>
      </c>
      <c r="CQ173" s="589">
        <f>CQ128*Index_운영!CQ104*Index_운영!CQ148*Index_운영!CQ324</f>
        <v>0</v>
      </c>
      <c r="CR173" s="589">
        <f>CR128*Index_운영!CR104*Index_운영!CR148*Index_운영!CR324</f>
        <v>0</v>
      </c>
      <c r="CS173" s="589">
        <f>CS128*Index_운영!CS104*Index_운영!CS148*Index_운영!CS324</f>
        <v>0</v>
      </c>
      <c r="CT173" s="589">
        <f>CT128*Index_운영!CT104*Index_운영!CT148*Index_운영!CT324</f>
        <v>0</v>
      </c>
      <c r="CU173" s="589">
        <f>CU128*Index_운영!CU104*Index_운영!CU148*Index_운영!CU324</f>
        <v>0</v>
      </c>
      <c r="CV173" s="589">
        <f>CV128*Index_운영!CV104*Index_운영!CV148*Index_운영!CV324</f>
        <v>0</v>
      </c>
      <c r="CW173" s="589">
        <f>CW128*Index_운영!CW104*Index_운영!CW148*Index_운영!CW324</f>
        <v>0</v>
      </c>
      <c r="CX173" s="589">
        <f>CX128*Index_운영!CX104*Index_운영!CX148*Index_운영!CX324</f>
        <v>0</v>
      </c>
      <c r="CY173" s="589">
        <f>CY128*Index_운영!CY104*Index_운영!CY148*Index_운영!CY324</f>
        <v>0</v>
      </c>
      <c r="CZ173" s="589">
        <f>CZ128*Index_운영!CZ104*Index_운영!CZ148*Index_운영!CZ324</f>
        <v>0</v>
      </c>
      <c r="DA173" s="589">
        <f>DA128*Index_운영!DA104*Index_운영!DA148*Index_운영!DA324</f>
        <v>0</v>
      </c>
      <c r="DB173" s="589">
        <f>DB128*Index_운영!DB104*Index_운영!DB148*Index_운영!DB324</f>
        <v>0</v>
      </c>
      <c r="DC173" s="589">
        <f>DC128*Index_운영!DC104*Index_운영!DC148*Index_운영!DC324</f>
        <v>0</v>
      </c>
      <c r="DD173" s="589">
        <f>DD128*Index_운영!DD104*Index_운영!DD148*Index_운영!DD324</f>
        <v>0</v>
      </c>
      <c r="DE173" s="589">
        <f>DE128*Index_운영!DE104*Index_운영!DE148*Index_운영!DE324</f>
        <v>0</v>
      </c>
      <c r="DF173" s="589">
        <f>DF128*Index_운영!DF104*Index_운영!DF148*Index_운영!DF324</f>
        <v>0</v>
      </c>
      <c r="DG173" s="589">
        <f>DG128*Index_운영!DG104*Index_운영!DG148*Index_운영!DG324</f>
        <v>0</v>
      </c>
      <c r="DH173" s="589">
        <f>DH128*Index_운영!DH104*Index_운영!DH148*Index_운영!DH324</f>
        <v>0</v>
      </c>
      <c r="DI173" s="589">
        <f>DI128*Index_운영!DI104*Index_운영!DI148*Index_운영!DI324</f>
        <v>0</v>
      </c>
      <c r="DJ173" s="589">
        <f>DJ128*Index_운영!DJ104*Index_운영!DJ148*Index_운영!DJ324</f>
        <v>0</v>
      </c>
      <c r="DK173" s="589">
        <f>DK128*Index_운영!DK104*Index_운영!DK148*Index_운영!DK324</f>
        <v>0</v>
      </c>
      <c r="DL173" s="589">
        <f>DL128*Index_운영!DL104*Index_운영!DL148*Index_운영!DL324</f>
        <v>0</v>
      </c>
      <c r="DM173" s="589">
        <f>DM128*Index_운영!DM104*Index_운영!DM148*Index_운영!DM324</f>
        <v>0</v>
      </c>
      <c r="DN173" s="589">
        <f>DN128*Index_운영!DN104*Index_운영!DN148*Index_운영!DN324</f>
        <v>0</v>
      </c>
      <c r="DO173" s="589">
        <f>DO128*Index_운영!DO104*Index_운영!DO148*Index_운영!DO324</f>
        <v>0</v>
      </c>
      <c r="DP173" s="589">
        <f>DP128*Index_운영!DP104*Index_운영!DP148*Index_운영!DP324</f>
        <v>0</v>
      </c>
      <c r="DQ173" s="589">
        <f>DQ128*Index_운영!DQ104*Index_운영!DQ148*Index_운영!DQ324</f>
        <v>0</v>
      </c>
      <c r="DR173" s="589">
        <f>DR128*Index_운영!DR104*Index_운영!DR148*Index_운영!DR324</f>
        <v>0</v>
      </c>
      <c r="DS173" s="589">
        <f>DS128*Index_운영!DS104*Index_운영!DS148*Index_운영!DS324</f>
        <v>0</v>
      </c>
      <c r="DT173" s="589">
        <f>DT128*Index_운영!DT104*Index_운영!DT148*Index_운영!DT324</f>
        <v>0</v>
      </c>
      <c r="DU173" s="589">
        <f>DU128*Index_운영!DU104*Index_운영!DU148*Index_운영!DU324</f>
        <v>0</v>
      </c>
      <c r="DV173" s="589">
        <f>DV128*Index_운영!DV104*Index_운영!DV148*Index_운영!DV324</f>
        <v>0</v>
      </c>
    </row>
    <row r="174" spans="1:126" s="485" customFormat="1" outlineLevel="1" x14ac:dyDescent="0.4">
      <c r="A174" s="737"/>
      <c r="B174" s="464">
        <f>'Rent Roll'!$B35</f>
        <v>0</v>
      </c>
      <c r="C174" s="1219">
        <f>'Rent Roll'!$K35</f>
        <v>0</v>
      </c>
      <c r="D174" s="1239">
        <f>'Rent Roll'!$AM35</f>
        <v>0</v>
      </c>
      <c r="E174" s="1240">
        <f>'Rent Roll'!$AI35</f>
        <v>0</v>
      </c>
      <c r="F174" s="588">
        <f>F129*Index_운영!F105*Index_운영!F149*Index_운영!F325</f>
        <v>0</v>
      </c>
      <c r="G174" s="589">
        <f>G129*Index_운영!G105*Index_운영!G149*Index_운영!G325</f>
        <v>0</v>
      </c>
      <c r="H174" s="589">
        <f>H129*Index_운영!H105*Index_운영!H149*Index_운영!H325</f>
        <v>0</v>
      </c>
      <c r="I174" s="589">
        <f>I129*Index_운영!I105*Index_운영!I149*Index_운영!I325</f>
        <v>0</v>
      </c>
      <c r="J174" s="589">
        <f>J129*Index_운영!J105*Index_운영!J149*Index_운영!J325</f>
        <v>0</v>
      </c>
      <c r="K174" s="589">
        <f>K129*Index_운영!K105*Index_운영!K149*Index_운영!K325</f>
        <v>0</v>
      </c>
      <c r="L174" s="589">
        <f>L129*Index_운영!L105*Index_운영!L149*Index_운영!L325</f>
        <v>0</v>
      </c>
      <c r="M174" s="589">
        <f>M129*Index_운영!M105*Index_운영!M149*Index_운영!M325</f>
        <v>0</v>
      </c>
      <c r="N174" s="589">
        <f>N129*Index_운영!N105*Index_운영!N149*Index_운영!N325</f>
        <v>0</v>
      </c>
      <c r="O174" s="589">
        <f>O129*Index_운영!O105*Index_운영!O149*Index_운영!O325</f>
        <v>0</v>
      </c>
      <c r="P174" s="589">
        <f>P129*Index_운영!P105*Index_운영!P149*Index_운영!P325</f>
        <v>0</v>
      </c>
      <c r="Q174" s="589">
        <f>Q129*Index_운영!Q105*Index_운영!Q149*Index_운영!Q325</f>
        <v>0</v>
      </c>
      <c r="R174" s="589">
        <f>R129*Index_운영!R105*Index_운영!R149*Index_운영!R325</f>
        <v>0</v>
      </c>
      <c r="S174" s="589">
        <f>S129*Index_운영!S105*Index_운영!S149*Index_운영!S325</f>
        <v>0</v>
      </c>
      <c r="T174" s="589">
        <f>T129*Index_운영!T105*Index_운영!T149*Index_운영!T325</f>
        <v>0</v>
      </c>
      <c r="U174" s="589">
        <f>U129*Index_운영!U105*Index_운영!U149*Index_운영!U325</f>
        <v>0</v>
      </c>
      <c r="V174" s="589">
        <f>V129*Index_운영!V105*Index_운영!V149*Index_운영!V325</f>
        <v>0</v>
      </c>
      <c r="W174" s="589">
        <f>W129*Index_운영!W105*Index_운영!W149*Index_운영!W325</f>
        <v>0</v>
      </c>
      <c r="X174" s="589">
        <f>X129*Index_운영!X105*Index_운영!X149*Index_운영!X325</f>
        <v>0</v>
      </c>
      <c r="Y174" s="589">
        <f>Y129*Index_운영!Y105*Index_운영!Y149*Index_운영!Y325</f>
        <v>0</v>
      </c>
      <c r="Z174" s="589">
        <f>Z129*Index_운영!Z105*Index_운영!Z149*Index_운영!Z325</f>
        <v>0</v>
      </c>
      <c r="AA174" s="589">
        <f>AA129*Index_운영!AA105*Index_운영!AA149*Index_운영!AA325</f>
        <v>0</v>
      </c>
      <c r="AB174" s="589">
        <f>AB129*Index_운영!AB105*Index_운영!AB149*Index_운영!AB325</f>
        <v>0</v>
      </c>
      <c r="AC174" s="589">
        <f>AC129*Index_운영!AC105*Index_운영!AC149*Index_운영!AC325</f>
        <v>0</v>
      </c>
      <c r="AD174" s="589">
        <f>AD129*Index_운영!AD105*Index_운영!AD149*Index_운영!AD325</f>
        <v>0</v>
      </c>
      <c r="AE174" s="589">
        <f>AE129*Index_운영!AE105*Index_운영!AE149*Index_운영!AE325</f>
        <v>0</v>
      </c>
      <c r="AF174" s="589">
        <f>AF129*Index_운영!AF105*Index_운영!AF149*Index_운영!AF325</f>
        <v>0</v>
      </c>
      <c r="AG174" s="589">
        <f>AG129*Index_운영!AG105*Index_운영!AG149*Index_운영!AG325</f>
        <v>0</v>
      </c>
      <c r="AH174" s="589">
        <f>AH129*Index_운영!AH105*Index_운영!AH149*Index_운영!AH325</f>
        <v>0</v>
      </c>
      <c r="AI174" s="589">
        <f>AI129*Index_운영!AI105*Index_운영!AI149*Index_운영!AI325</f>
        <v>0</v>
      </c>
      <c r="AJ174" s="589">
        <f>AJ129*Index_운영!AJ105*Index_운영!AJ149*Index_운영!AJ325</f>
        <v>0</v>
      </c>
      <c r="AK174" s="589">
        <f>AK129*Index_운영!AK105*Index_운영!AK149*Index_운영!AK325</f>
        <v>0</v>
      </c>
      <c r="AL174" s="589">
        <f>AL129*Index_운영!AL105*Index_운영!AL149*Index_운영!AL325</f>
        <v>0</v>
      </c>
      <c r="AM174" s="589">
        <f>AM129*Index_운영!AM105*Index_운영!AM149*Index_운영!AM325</f>
        <v>0</v>
      </c>
      <c r="AN174" s="589">
        <f>AN129*Index_운영!AN105*Index_운영!AN149*Index_운영!AN325</f>
        <v>0</v>
      </c>
      <c r="AO174" s="589">
        <f>AO129*Index_운영!AO105*Index_운영!AO149*Index_운영!AO325</f>
        <v>0</v>
      </c>
      <c r="AP174" s="589">
        <f>AP129*Index_운영!AP105*Index_운영!AP149*Index_운영!AP325</f>
        <v>0</v>
      </c>
      <c r="AQ174" s="589">
        <f>AQ129*Index_운영!AQ105*Index_운영!AQ149*Index_운영!AQ325</f>
        <v>0</v>
      </c>
      <c r="AR174" s="589">
        <f>AR129*Index_운영!AR105*Index_운영!AR149*Index_운영!AR325</f>
        <v>0</v>
      </c>
      <c r="AS174" s="589">
        <f>AS129*Index_운영!AS105*Index_운영!AS149*Index_운영!AS325</f>
        <v>0</v>
      </c>
      <c r="AT174" s="589">
        <f>AT129*Index_운영!AT105*Index_운영!AT149*Index_운영!AT325</f>
        <v>0</v>
      </c>
      <c r="AU174" s="589">
        <f>AU129*Index_운영!AU105*Index_운영!AU149*Index_운영!AU325</f>
        <v>0</v>
      </c>
      <c r="AV174" s="589">
        <f>AV129*Index_운영!AV105*Index_운영!AV149*Index_운영!AV325</f>
        <v>0</v>
      </c>
      <c r="AW174" s="589">
        <f>AW129*Index_운영!AW105*Index_운영!AW149*Index_운영!AW325</f>
        <v>0</v>
      </c>
      <c r="AX174" s="589">
        <f>AX129*Index_운영!AX105*Index_운영!AX149*Index_운영!AX325</f>
        <v>0</v>
      </c>
      <c r="AY174" s="589">
        <f>AY129*Index_운영!AY105*Index_운영!AY149*Index_운영!AY325</f>
        <v>0</v>
      </c>
      <c r="AZ174" s="589">
        <f>AZ129*Index_운영!AZ105*Index_운영!AZ149*Index_운영!AZ325</f>
        <v>0</v>
      </c>
      <c r="BA174" s="589">
        <f>BA129*Index_운영!BA105*Index_운영!BA149*Index_운영!BA325</f>
        <v>0</v>
      </c>
      <c r="BB174" s="589">
        <f>BB129*Index_운영!BB105*Index_운영!BB149*Index_운영!BB325</f>
        <v>0</v>
      </c>
      <c r="BC174" s="589">
        <f>BC129*Index_운영!BC105*Index_운영!BC149*Index_운영!BC325</f>
        <v>0</v>
      </c>
      <c r="BD174" s="589">
        <f>BD129*Index_운영!BD105*Index_운영!BD149*Index_운영!BD325</f>
        <v>0</v>
      </c>
      <c r="BE174" s="589">
        <f>BE129*Index_운영!BE105*Index_운영!BE149*Index_운영!BE325</f>
        <v>0</v>
      </c>
      <c r="BF174" s="589">
        <f>BF129*Index_운영!BF105*Index_운영!BF149*Index_운영!BF325</f>
        <v>0</v>
      </c>
      <c r="BG174" s="589">
        <f>BG129*Index_운영!BG105*Index_운영!BG149*Index_운영!BG325</f>
        <v>0</v>
      </c>
      <c r="BH174" s="589">
        <f>BH129*Index_운영!BH105*Index_운영!BH149*Index_운영!BH325</f>
        <v>0</v>
      </c>
      <c r="BI174" s="589">
        <f>BI129*Index_운영!BI105*Index_운영!BI149*Index_운영!BI325</f>
        <v>0</v>
      </c>
      <c r="BJ174" s="589">
        <f>BJ129*Index_운영!BJ105*Index_운영!BJ149*Index_운영!BJ325</f>
        <v>0</v>
      </c>
      <c r="BK174" s="589">
        <f>BK129*Index_운영!BK105*Index_운영!BK149*Index_운영!BK325</f>
        <v>0</v>
      </c>
      <c r="BL174" s="589">
        <f>BL129*Index_운영!BL105*Index_운영!BL149*Index_운영!BL325</f>
        <v>0</v>
      </c>
      <c r="BM174" s="589">
        <f>BM129*Index_운영!BM105*Index_운영!BM149*Index_운영!BM325</f>
        <v>0</v>
      </c>
      <c r="BN174" s="589">
        <f>BN129*Index_운영!BN105*Index_운영!BN149*Index_운영!BN325</f>
        <v>0</v>
      </c>
      <c r="BO174" s="589">
        <f>BO129*Index_운영!BO105*Index_운영!BO149*Index_운영!BO325</f>
        <v>0</v>
      </c>
      <c r="BP174" s="589">
        <f>BP129*Index_운영!BP105*Index_운영!BP149*Index_운영!BP325</f>
        <v>0</v>
      </c>
      <c r="BQ174" s="589">
        <f>BQ129*Index_운영!BQ105*Index_운영!BQ149*Index_운영!BQ325</f>
        <v>0</v>
      </c>
      <c r="BR174" s="589">
        <f>BR129*Index_운영!BR105*Index_운영!BR149*Index_운영!BR325</f>
        <v>0</v>
      </c>
      <c r="BS174" s="589">
        <f>BS129*Index_운영!BS105*Index_운영!BS149*Index_운영!BS325</f>
        <v>0</v>
      </c>
      <c r="BT174" s="589">
        <f>BT129*Index_운영!BT105*Index_운영!BT149*Index_운영!BT325</f>
        <v>0</v>
      </c>
      <c r="BU174" s="589">
        <f>BU129*Index_운영!BU105*Index_운영!BU149*Index_운영!BU325</f>
        <v>0</v>
      </c>
      <c r="BV174" s="589">
        <f>BV129*Index_운영!BV105*Index_운영!BV149*Index_운영!BV325</f>
        <v>0</v>
      </c>
      <c r="BW174" s="589">
        <f>BW129*Index_운영!BW105*Index_운영!BW149*Index_운영!BW325</f>
        <v>0</v>
      </c>
      <c r="BX174" s="589">
        <f>BX129*Index_운영!BX105*Index_운영!BX149*Index_운영!BX325</f>
        <v>0</v>
      </c>
      <c r="BY174" s="589">
        <f>BY129*Index_운영!BY105*Index_운영!BY149*Index_운영!BY325</f>
        <v>0</v>
      </c>
      <c r="BZ174" s="589">
        <f>BZ129*Index_운영!BZ105*Index_운영!BZ149*Index_운영!BZ325</f>
        <v>0</v>
      </c>
      <c r="CA174" s="589">
        <f>CA129*Index_운영!CA105*Index_운영!CA149*Index_운영!CA325</f>
        <v>0</v>
      </c>
      <c r="CB174" s="589">
        <f>CB129*Index_운영!CB105*Index_운영!CB149*Index_운영!CB325</f>
        <v>0</v>
      </c>
      <c r="CC174" s="589">
        <f>CC129*Index_운영!CC105*Index_운영!CC149*Index_운영!CC325</f>
        <v>0</v>
      </c>
      <c r="CD174" s="589">
        <f>CD129*Index_운영!CD105*Index_운영!CD149*Index_운영!CD325</f>
        <v>0</v>
      </c>
      <c r="CE174" s="589">
        <f>CE129*Index_운영!CE105*Index_운영!CE149*Index_운영!CE325</f>
        <v>0</v>
      </c>
      <c r="CF174" s="589">
        <f>CF129*Index_운영!CF105*Index_운영!CF149*Index_운영!CF325</f>
        <v>0</v>
      </c>
      <c r="CG174" s="589">
        <f>CG129*Index_운영!CG105*Index_운영!CG149*Index_운영!CG325</f>
        <v>0</v>
      </c>
      <c r="CH174" s="589">
        <f>CH129*Index_운영!CH105*Index_운영!CH149*Index_운영!CH325</f>
        <v>0</v>
      </c>
      <c r="CI174" s="589">
        <f>CI129*Index_운영!CI105*Index_운영!CI149*Index_운영!CI325</f>
        <v>0</v>
      </c>
      <c r="CJ174" s="589">
        <f>CJ129*Index_운영!CJ105*Index_운영!CJ149*Index_운영!CJ325</f>
        <v>0</v>
      </c>
      <c r="CK174" s="589">
        <f>CK129*Index_운영!CK105*Index_운영!CK149*Index_운영!CK325</f>
        <v>0</v>
      </c>
      <c r="CL174" s="589">
        <f>CL129*Index_운영!CL105*Index_운영!CL149*Index_운영!CL325</f>
        <v>0</v>
      </c>
      <c r="CM174" s="589">
        <f>CM129*Index_운영!CM105*Index_운영!CM149*Index_운영!CM325</f>
        <v>0</v>
      </c>
      <c r="CN174" s="589">
        <f>CN129*Index_운영!CN105*Index_운영!CN149*Index_운영!CN325</f>
        <v>0</v>
      </c>
      <c r="CO174" s="589">
        <f>CO129*Index_운영!CO105*Index_운영!CO149*Index_운영!CO325</f>
        <v>0</v>
      </c>
      <c r="CP174" s="589">
        <f>CP129*Index_운영!CP105*Index_운영!CP149*Index_운영!CP325</f>
        <v>0</v>
      </c>
      <c r="CQ174" s="589">
        <f>CQ129*Index_운영!CQ105*Index_운영!CQ149*Index_운영!CQ325</f>
        <v>0</v>
      </c>
      <c r="CR174" s="589">
        <f>CR129*Index_운영!CR105*Index_운영!CR149*Index_운영!CR325</f>
        <v>0</v>
      </c>
      <c r="CS174" s="589">
        <f>CS129*Index_운영!CS105*Index_운영!CS149*Index_운영!CS325</f>
        <v>0</v>
      </c>
      <c r="CT174" s="589">
        <f>CT129*Index_운영!CT105*Index_운영!CT149*Index_운영!CT325</f>
        <v>0</v>
      </c>
      <c r="CU174" s="589">
        <f>CU129*Index_운영!CU105*Index_운영!CU149*Index_운영!CU325</f>
        <v>0</v>
      </c>
      <c r="CV174" s="589">
        <f>CV129*Index_운영!CV105*Index_운영!CV149*Index_운영!CV325</f>
        <v>0</v>
      </c>
      <c r="CW174" s="589">
        <f>CW129*Index_운영!CW105*Index_운영!CW149*Index_운영!CW325</f>
        <v>0</v>
      </c>
      <c r="CX174" s="589">
        <f>CX129*Index_운영!CX105*Index_운영!CX149*Index_운영!CX325</f>
        <v>0</v>
      </c>
      <c r="CY174" s="589">
        <f>CY129*Index_운영!CY105*Index_운영!CY149*Index_운영!CY325</f>
        <v>0</v>
      </c>
      <c r="CZ174" s="589">
        <f>CZ129*Index_운영!CZ105*Index_운영!CZ149*Index_운영!CZ325</f>
        <v>0</v>
      </c>
      <c r="DA174" s="589">
        <f>DA129*Index_운영!DA105*Index_운영!DA149*Index_운영!DA325</f>
        <v>0</v>
      </c>
      <c r="DB174" s="589">
        <f>DB129*Index_운영!DB105*Index_운영!DB149*Index_운영!DB325</f>
        <v>0</v>
      </c>
      <c r="DC174" s="589">
        <f>DC129*Index_운영!DC105*Index_운영!DC149*Index_운영!DC325</f>
        <v>0</v>
      </c>
      <c r="DD174" s="589">
        <f>DD129*Index_운영!DD105*Index_운영!DD149*Index_운영!DD325</f>
        <v>0</v>
      </c>
      <c r="DE174" s="589">
        <f>DE129*Index_운영!DE105*Index_운영!DE149*Index_운영!DE325</f>
        <v>0</v>
      </c>
      <c r="DF174" s="589">
        <f>DF129*Index_운영!DF105*Index_운영!DF149*Index_운영!DF325</f>
        <v>0</v>
      </c>
      <c r="DG174" s="589">
        <f>DG129*Index_운영!DG105*Index_운영!DG149*Index_운영!DG325</f>
        <v>0</v>
      </c>
      <c r="DH174" s="589">
        <f>DH129*Index_운영!DH105*Index_운영!DH149*Index_운영!DH325</f>
        <v>0</v>
      </c>
      <c r="DI174" s="589">
        <f>DI129*Index_운영!DI105*Index_운영!DI149*Index_운영!DI325</f>
        <v>0</v>
      </c>
      <c r="DJ174" s="589">
        <f>DJ129*Index_운영!DJ105*Index_운영!DJ149*Index_운영!DJ325</f>
        <v>0</v>
      </c>
      <c r="DK174" s="589">
        <f>DK129*Index_운영!DK105*Index_운영!DK149*Index_운영!DK325</f>
        <v>0</v>
      </c>
      <c r="DL174" s="589">
        <f>DL129*Index_운영!DL105*Index_운영!DL149*Index_운영!DL325</f>
        <v>0</v>
      </c>
      <c r="DM174" s="589">
        <f>DM129*Index_운영!DM105*Index_운영!DM149*Index_운영!DM325</f>
        <v>0</v>
      </c>
      <c r="DN174" s="589">
        <f>DN129*Index_운영!DN105*Index_운영!DN149*Index_운영!DN325</f>
        <v>0</v>
      </c>
      <c r="DO174" s="589">
        <f>DO129*Index_운영!DO105*Index_운영!DO149*Index_운영!DO325</f>
        <v>0</v>
      </c>
      <c r="DP174" s="589">
        <f>DP129*Index_운영!DP105*Index_운영!DP149*Index_운영!DP325</f>
        <v>0</v>
      </c>
      <c r="DQ174" s="589">
        <f>DQ129*Index_운영!DQ105*Index_운영!DQ149*Index_운영!DQ325</f>
        <v>0</v>
      </c>
      <c r="DR174" s="589">
        <f>DR129*Index_운영!DR105*Index_운영!DR149*Index_운영!DR325</f>
        <v>0</v>
      </c>
      <c r="DS174" s="589">
        <f>DS129*Index_운영!DS105*Index_운영!DS149*Index_운영!DS325</f>
        <v>0</v>
      </c>
      <c r="DT174" s="589">
        <f>DT129*Index_운영!DT105*Index_운영!DT149*Index_운영!DT325</f>
        <v>0</v>
      </c>
      <c r="DU174" s="589">
        <f>DU129*Index_운영!DU105*Index_운영!DU149*Index_운영!DU325</f>
        <v>0</v>
      </c>
      <c r="DV174" s="589">
        <f>DV129*Index_운영!DV105*Index_운영!DV149*Index_운영!DV325</f>
        <v>0</v>
      </c>
    </row>
    <row r="175" spans="1:126" s="485" customFormat="1" outlineLevel="1" x14ac:dyDescent="0.4">
      <c r="A175" s="737"/>
      <c r="B175" s="464">
        <f>'Rent Roll'!$B36</f>
        <v>0</v>
      </c>
      <c r="C175" s="1219">
        <f>'Rent Roll'!$K36</f>
        <v>0</v>
      </c>
      <c r="D175" s="1239">
        <f>'Rent Roll'!$AM36</f>
        <v>0</v>
      </c>
      <c r="E175" s="1240">
        <f>'Rent Roll'!$AI36</f>
        <v>0</v>
      </c>
      <c r="F175" s="588">
        <f>F130*Index_운영!F106*Index_운영!F150*Index_운영!F326</f>
        <v>0</v>
      </c>
      <c r="G175" s="589">
        <f>G130*Index_운영!G106*Index_운영!G150*Index_운영!G326</f>
        <v>0</v>
      </c>
      <c r="H175" s="589">
        <f>H130*Index_운영!H106*Index_운영!H150*Index_운영!H326</f>
        <v>0</v>
      </c>
      <c r="I175" s="589">
        <f>I130*Index_운영!I106*Index_운영!I150*Index_운영!I326</f>
        <v>0</v>
      </c>
      <c r="J175" s="589">
        <f>J130*Index_운영!J106*Index_운영!J150*Index_운영!J326</f>
        <v>0</v>
      </c>
      <c r="K175" s="589">
        <f>K130*Index_운영!K106*Index_운영!K150*Index_운영!K326</f>
        <v>0</v>
      </c>
      <c r="L175" s="589">
        <f>L130*Index_운영!L106*Index_운영!L150*Index_운영!L326</f>
        <v>0</v>
      </c>
      <c r="M175" s="589">
        <f>M130*Index_운영!M106*Index_운영!M150*Index_운영!M326</f>
        <v>0</v>
      </c>
      <c r="N175" s="589">
        <f>N130*Index_운영!N106*Index_운영!N150*Index_운영!N326</f>
        <v>0</v>
      </c>
      <c r="O175" s="589">
        <f>O130*Index_운영!O106*Index_운영!O150*Index_운영!O326</f>
        <v>0</v>
      </c>
      <c r="P175" s="589">
        <f>P130*Index_운영!P106*Index_운영!P150*Index_운영!P326</f>
        <v>0</v>
      </c>
      <c r="Q175" s="589">
        <f>Q130*Index_운영!Q106*Index_운영!Q150*Index_운영!Q326</f>
        <v>0</v>
      </c>
      <c r="R175" s="589">
        <f>R130*Index_운영!R106*Index_운영!R150*Index_운영!R326</f>
        <v>0</v>
      </c>
      <c r="S175" s="589">
        <f>S130*Index_운영!S106*Index_운영!S150*Index_운영!S326</f>
        <v>0</v>
      </c>
      <c r="T175" s="589">
        <f>T130*Index_운영!T106*Index_운영!T150*Index_운영!T326</f>
        <v>0</v>
      </c>
      <c r="U175" s="589">
        <f>U130*Index_운영!U106*Index_운영!U150*Index_운영!U326</f>
        <v>0</v>
      </c>
      <c r="V175" s="589">
        <f>V130*Index_운영!V106*Index_운영!V150*Index_운영!V326</f>
        <v>0</v>
      </c>
      <c r="W175" s="589">
        <f>W130*Index_운영!W106*Index_운영!W150*Index_운영!W326</f>
        <v>0</v>
      </c>
      <c r="X175" s="589">
        <f>X130*Index_운영!X106*Index_운영!X150*Index_운영!X326</f>
        <v>0</v>
      </c>
      <c r="Y175" s="589">
        <f>Y130*Index_운영!Y106*Index_운영!Y150*Index_운영!Y326</f>
        <v>0</v>
      </c>
      <c r="Z175" s="589">
        <f>Z130*Index_운영!Z106*Index_운영!Z150*Index_운영!Z326</f>
        <v>0</v>
      </c>
      <c r="AA175" s="589">
        <f>AA130*Index_운영!AA106*Index_운영!AA150*Index_운영!AA326</f>
        <v>0</v>
      </c>
      <c r="AB175" s="589">
        <f>AB130*Index_운영!AB106*Index_운영!AB150*Index_운영!AB326</f>
        <v>0</v>
      </c>
      <c r="AC175" s="589">
        <f>AC130*Index_운영!AC106*Index_운영!AC150*Index_운영!AC326</f>
        <v>0</v>
      </c>
      <c r="AD175" s="589">
        <f>AD130*Index_운영!AD106*Index_운영!AD150*Index_운영!AD326</f>
        <v>0</v>
      </c>
      <c r="AE175" s="589">
        <f>AE130*Index_운영!AE106*Index_운영!AE150*Index_운영!AE326</f>
        <v>0</v>
      </c>
      <c r="AF175" s="589">
        <f>AF130*Index_운영!AF106*Index_운영!AF150*Index_운영!AF326</f>
        <v>0</v>
      </c>
      <c r="AG175" s="589">
        <f>AG130*Index_운영!AG106*Index_운영!AG150*Index_운영!AG326</f>
        <v>0</v>
      </c>
      <c r="AH175" s="589">
        <f>AH130*Index_운영!AH106*Index_운영!AH150*Index_운영!AH326</f>
        <v>0</v>
      </c>
      <c r="AI175" s="589">
        <f>AI130*Index_운영!AI106*Index_운영!AI150*Index_운영!AI326</f>
        <v>0</v>
      </c>
      <c r="AJ175" s="589">
        <f>AJ130*Index_운영!AJ106*Index_운영!AJ150*Index_운영!AJ326</f>
        <v>0</v>
      </c>
      <c r="AK175" s="589">
        <f>AK130*Index_운영!AK106*Index_운영!AK150*Index_운영!AK326</f>
        <v>0</v>
      </c>
      <c r="AL175" s="589">
        <f>AL130*Index_운영!AL106*Index_운영!AL150*Index_운영!AL326</f>
        <v>0</v>
      </c>
      <c r="AM175" s="589">
        <f>AM130*Index_운영!AM106*Index_운영!AM150*Index_운영!AM326</f>
        <v>0</v>
      </c>
      <c r="AN175" s="589">
        <f>AN130*Index_운영!AN106*Index_운영!AN150*Index_운영!AN326</f>
        <v>0</v>
      </c>
      <c r="AO175" s="589">
        <f>AO130*Index_운영!AO106*Index_운영!AO150*Index_운영!AO326</f>
        <v>0</v>
      </c>
      <c r="AP175" s="589">
        <f>AP130*Index_운영!AP106*Index_운영!AP150*Index_운영!AP326</f>
        <v>0</v>
      </c>
      <c r="AQ175" s="589">
        <f>AQ130*Index_운영!AQ106*Index_운영!AQ150*Index_운영!AQ326</f>
        <v>0</v>
      </c>
      <c r="AR175" s="589">
        <f>AR130*Index_운영!AR106*Index_운영!AR150*Index_운영!AR326</f>
        <v>0</v>
      </c>
      <c r="AS175" s="589">
        <f>AS130*Index_운영!AS106*Index_운영!AS150*Index_운영!AS326</f>
        <v>0</v>
      </c>
      <c r="AT175" s="589">
        <f>AT130*Index_운영!AT106*Index_운영!AT150*Index_운영!AT326</f>
        <v>0</v>
      </c>
      <c r="AU175" s="589">
        <f>AU130*Index_운영!AU106*Index_운영!AU150*Index_운영!AU326</f>
        <v>0</v>
      </c>
      <c r="AV175" s="589">
        <f>AV130*Index_운영!AV106*Index_운영!AV150*Index_운영!AV326</f>
        <v>0</v>
      </c>
      <c r="AW175" s="589">
        <f>AW130*Index_운영!AW106*Index_운영!AW150*Index_운영!AW326</f>
        <v>0</v>
      </c>
      <c r="AX175" s="589">
        <f>AX130*Index_운영!AX106*Index_운영!AX150*Index_운영!AX326</f>
        <v>0</v>
      </c>
      <c r="AY175" s="589">
        <f>AY130*Index_운영!AY106*Index_운영!AY150*Index_운영!AY326</f>
        <v>0</v>
      </c>
      <c r="AZ175" s="589">
        <f>AZ130*Index_운영!AZ106*Index_운영!AZ150*Index_운영!AZ326</f>
        <v>0</v>
      </c>
      <c r="BA175" s="589">
        <f>BA130*Index_운영!BA106*Index_운영!BA150*Index_운영!BA326</f>
        <v>0</v>
      </c>
      <c r="BB175" s="589">
        <f>BB130*Index_운영!BB106*Index_운영!BB150*Index_운영!BB326</f>
        <v>0</v>
      </c>
      <c r="BC175" s="589">
        <f>BC130*Index_운영!BC106*Index_운영!BC150*Index_운영!BC326</f>
        <v>0</v>
      </c>
      <c r="BD175" s="589">
        <f>BD130*Index_운영!BD106*Index_운영!BD150*Index_운영!BD326</f>
        <v>0</v>
      </c>
      <c r="BE175" s="589">
        <f>BE130*Index_운영!BE106*Index_운영!BE150*Index_운영!BE326</f>
        <v>0</v>
      </c>
      <c r="BF175" s="589">
        <f>BF130*Index_운영!BF106*Index_운영!BF150*Index_운영!BF326</f>
        <v>0</v>
      </c>
      <c r="BG175" s="589">
        <f>BG130*Index_운영!BG106*Index_운영!BG150*Index_운영!BG326</f>
        <v>0</v>
      </c>
      <c r="BH175" s="589">
        <f>BH130*Index_운영!BH106*Index_운영!BH150*Index_운영!BH326</f>
        <v>0</v>
      </c>
      <c r="BI175" s="589">
        <f>BI130*Index_운영!BI106*Index_운영!BI150*Index_운영!BI326</f>
        <v>0</v>
      </c>
      <c r="BJ175" s="589">
        <f>BJ130*Index_운영!BJ106*Index_운영!BJ150*Index_운영!BJ326</f>
        <v>0</v>
      </c>
      <c r="BK175" s="589">
        <f>BK130*Index_운영!BK106*Index_운영!BK150*Index_운영!BK326</f>
        <v>0</v>
      </c>
      <c r="BL175" s="589">
        <f>BL130*Index_운영!BL106*Index_운영!BL150*Index_운영!BL326</f>
        <v>0</v>
      </c>
      <c r="BM175" s="589">
        <f>BM130*Index_운영!BM106*Index_운영!BM150*Index_운영!BM326</f>
        <v>0</v>
      </c>
      <c r="BN175" s="589">
        <f>BN130*Index_운영!BN106*Index_운영!BN150*Index_운영!BN326</f>
        <v>0</v>
      </c>
      <c r="BO175" s="589">
        <f>BO130*Index_운영!BO106*Index_운영!BO150*Index_운영!BO326</f>
        <v>0</v>
      </c>
      <c r="BP175" s="589">
        <f>BP130*Index_운영!BP106*Index_운영!BP150*Index_운영!BP326</f>
        <v>0</v>
      </c>
      <c r="BQ175" s="589">
        <f>BQ130*Index_운영!BQ106*Index_운영!BQ150*Index_운영!BQ326</f>
        <v>0</v>
      </c>
      <c r="BR175" s="589">
        <f>BR130*Index_운영!BR106*Index_운영!BR150*Index_운영!BR326</f>
        <v>0</v>
      </c>
      <c r="BS175" s="589">
        <f>BS130*Index_운영!BS106*Index_운영!BS150*Index_운영!BS326</f>
        <v>0</v>
      </c>
      <c r="BT175" s="589">
        <f>BT130*Index_운영!BT106*Index_운영!BT150*Index_운영!BT326</f>
        <v>0</v>
      </c>
      <c r="BU175" s="589">
        <f>BU130*Index_운영!BU106*Index_운영!BU150*Index_운영!BU326</f>
        <v>0</v>
      </c>
      <c r="BV175" s="589">
        <f>BV130*Index_운영!BV106*Index_운영!BV150*Index_운영!BV326</f>
        <v>0</v>
      </c>
      <c r="BW175" s="589">
        <f>BW130*Index_운영!BW106*Index_운영!BW150*Index_운영!BW326</f>
        <v>0</v>
      </c>
      <c r="BX175" s="589">
        <f>BX130*Index_운영!BX106*Index_운영!BX150*Index_운영!BX326</f>
        <v>0</v>
      </c>
      <c r="BY175" s="589">
        <f>BY130*Index_운영!BY106*Index_운영!BY150*Index_운영!BY326</f>
        <v>0</v>
      </c>
      <c r="BZ175" s="589">
        <f>BZ130*Index_운영!BZ106*Index_운영!BZ150*Index_운영!BZ326</f>
        <v>0</v>
      </c>
      <c r="CA175" s="589">
        <f>CA130*Index_운영!CA106*Index_운영!CA150*Index_운영!CA326</f>
        <v>0</v>
      </c>
      <c r="CB175" s="589">
        <f>CB130*Index_운영!CB106*Index_운영!CB150*Index_운영!CB326</f>
        <v>0</v>
      </c>
      <c r="CC175" s="589">
        <f>CC130*Index_운영!CC106*Index_운영!CC150*Index_운영!CC326</f>
        <v>0</v>
      </c>
      <c r="CD175" s="589">
        <f>CD130*Index_운영!CD106*Index_운영!CD150*Index_운영!CD326</f>
        <v>0</v>
      </c>
      <c r="CE175" s="589">
        <f>CE130*Index_운영!CE106*Index_운영!CE150*Index_운영!CE326</f>
        <v>0</v>
      </c>
      <c r="CF175" s="589">
        <f>CF130*Index_운영!CF106*Index_운영!CF150*Index_운영!CF326</f>
        <v>0</v>
      </c>
      <c r="CG175" s="589">
        <f>CG130*Index_운영!CG106*Index_운영!CG150*Index_운영!CG326</f>
        <v>0</v>
      </c>
      <c r="CH175" s="589">
        <f>CH130*Index_운영!CH106*Index_운영!CH150*Index_운영!CH326</f>
        <v>0</v>
      </c>
      <c r="CI175" s="589">
        <f>CI130*Index_운영!CI106*Index_운영!CI150*Index_운영!CI326</f>
        <v>0</v>
      </c>
      <c r="CJ175" s="589">
        <f>CJ130*Index_운영!CJ106*Index_운영!CJ150*Index_운영!CJ326</f>
        <v>0</v>
      </c>
      <c r="CK175" s="589">
        <f>CK130*Index_운영!CK106*Index_운영!CK150*Index_운영!CK326</f>
        <v>0</v>
      </c>
      <c r="CL175" s="589">
        <f>CL130*Index_운영!CL106*Index_운영!CL150*Index_운영!CL326</f>
        <v>0</v>
      </c>
      <c r="CM175" s="589">
        <f>CM130*Index_운영!CM106*Index_운영!CM150*Index_운영!CM326</f>
        <v>0</v>
      </c>
      <c r="CN175" s="589">
        <f>CN130*Index_운영!CN106*Index_운영!CN150*Index_운영!CN326</f>
        <v>0</v>
      </c>
      <c r="CO175" s="589">
        <f>CO130*Index_운영!CO106*Index_운영!CO150*Index_운영!CO326</f>
        <v>0</v>
      </c>
      <c r="CP175" s="589">
        <f>CP130*Index_운영!CP106*Index_운영!CP150*Index_운영!CP326</f>
        <v>0</v>
      </c>
      <c r="CQ175" s="589">
        <f>CQ130*Index_운영!CQ106*Index_운영!CQ150*Index_운영!CQ326</f>
        <v>0</v>
      </c>
      <c r="CR175" s="589">
        <f>CR130*Index_운영!CR106*Index_운영!CR150*Index_운영!CR326</f>
        <v>0</v>
      </c>
      <c r="CS175" s="589">
        <f>CS130*Index_운영!CS106*Index_운영!CS150*Index_운영!CS326</f>
        <v>0</v>
      </c>
      <c r="CT175" s="589">
        <f>CT130*Index_운영!CT106*Index_운영!CT150*Index_운영!CT326</f>
        <v>0</v>
      </c>
      <c r="CU175" s="589">
        <f>CU130*Index_운영!CU106*Index_운영!CU150*Index_운영!CU326</f>
        <v>0</v>
      </c>
      <c r="CV175" s="589">
        <f>CV130*Index_운영!CV106*Index_운영!CV150*Index_운영!CV326</f>
        <v>0</v>
      </c>
      <c r="CW175" s="589">
        <f>CW130*Index_운영!CW106*Index_운영!CW150*Index_운영!CW326</f>
        <v>0</v>
      </c>
      <c r="CX175" s="589">
        <f>CX130*Index_운영!CX106*Index_운영!CX150*Index_운영!CX326</f>
        <v>0</v>
      </c>
      <c r="CY175" s="589">
        <f>CY130*Index_운영!CY106*Index_운영!CY150*Index_운영!CY326</f>
        <v>0</v>
      </c>
      <c r="CZ175" s="589">
        <f>CZ130*Index_운영!CZ106*Index_운영!CZ150*Index_운영!CZ326</f>
        <v>0</v>
      </c>
      <c r="DA175" s="589">
        <f>DA130*Index_운영!DA106*Index_운영!DA150*Index_운영!DA326</f>
        <v>0</v>
      </c>
      <c r="DB175" s="589">
        <f>DB130*Index_운영!DB106*Index_운영!DB150*Index_운영!DB326</f>
        <v>0</v>
      </c>
      <c r="DC175" s="589">
        <f>DC130*Index_운영!DC106*Index_운영!DC150*Index_운영!DC326</f>
        <v>0</v>
      </c>
      <c r="DD175" s="589">
        <f>DD130*Index_운영!DD106*Index_운영!DD150*Index_운영!DD326</f>
        <v>0</v>
      </c>
      <c r="DE175" s="589">
        <f>DE130*Index_운영!DE106*Index_운영!DE150*Index_운영!DE326</f>
        <v>0</v>
      </c>
      <c r="DF175" s="589">
        <f>DF130*Index_운영!DF106*Index_운영!DF150*Index_운영!DF326</f>
        <v>0</v>
      </c>
      <c r="DG175" s="589">
        <f>DG130*Index_운영!DG106*Index_운영!DG150*Index_운영!DG326</f>
        <v>0</v>
      </c>
      <c r="DH175" s="589">
        <f>DH130*Index_운영!DH106*Index_운영!DH150*Index_운영!DH326</f>
        <v>0</v>
      </c>
      <c r="DI175" s="589">
        <f>DI130*Index_운영!DI106*Index_운영!DI150*Index_운영!DI326</f>
        <v>0</v>
      </c>
      <c r="DJ175" s="589">
        <f>DJ130*Index_운영!DJ106*Index_운영!DJ150*Index_운영!DJ326</f>
        <v>0</v>
      </c>
      <c r="DK175" s="589">
        <f>DK130*Index_운영!DK106*Index_운영!DK150*Index_운영!DK326</f>
        <v>0</v>
      </c>
      <c r="DL175" s="589">
        <f>DL130*Index_운영!DL106*Index_운영!DL150*Index_운영!DL326</f>
        <v>0</v>
      </c>
      <c r="DM175" s="589">
        <f>DM130*Index_운영!DM106*Index_운영!DM150*Index_운영!DM326</f>
        <v>0</v>
      </c>
      <c r="DN175" s="589">
        <f>DN130*Index_운영!DN106*Index_운영!DN150*Index_운영!DN326</f>
        <v>0</v>
      </c>
      <c r="DO175" s="589">
        <f>DO130*Index_운영!DO106*Index_운영!DO150*Index_운영!DO326</f>
        <v>0</v>
      </c>
      <c r="DP175" s="589">
        <f>DP130*Index_운영!DP106*Index_운영!DP150*Index_운영!DP326</f>
        <v>0</v>
      </c>
      <c r="DQ175" s="589">
        <f>DQ130*Index_운영!DQ106*Index_운영!DQ150*Index_운영!DQ326</f>
        <v>0</v>
      </c>
      <c r="DR175" s="589">
        <f>DR130*Index_운영!DR106*Index_운영!DR150*Index_운영!DR326</f>
        <v>0</v>
      </c>
      <c r="DS175" s="589">
        <f>DS130*Index_운영!DS106*Index_운영!DS150*Index_운영!DS326</f>
        <v>0</v>
      </c>
      <c r="DT175" s="589">
        <f>DT130*Index_운영!DT106*Index_운영!DT150*Index_운영!DT326</f>
        <v>0</v>
      </c>
      <c r="DU175" s="589">
        <f>DU130*Index_운영!DU106*Index_운영!DU150*Index_운영!DU326</f>
        <v>0</v>
      </c>
      <c r="DV175" s="589">
        <f>DV130*Index_운영!DV106*Index_운영!DV150*Index_운영!DV326</f>
        <v>0</v>
      </c>
    </row>
    <row r="176" spans="1:126" s="485" customFormat="1" outlineLevel="1" x14ac:dyDescent="0.4">
      <c r="A176" s="737"/>
      <c r="B176" s="464">
        <f>'Rent Roll'!$B37</f>
        <v>0</v>
      </c>
      <c r="C176" s="1219">
        <f>'Rent Roll'!$K37</f>
        <v>0</v>
      </c>
      <c r="D176" s="1239">
        <f>'Rent Roll'!$AM37</f>
        <v>0</v>
      </c>
      <c r="E176" s="1240">
        <f>'Rent Roll'!$AI37</f>
        <v>0</v>
      </c>
      <c r="F176" s="588">
        <f>F131*Index_운영!F107*Index_운영!F151*Index_운영!F327</f>
        <v>0</v>
      </c>
      <c r="G176" s="589">
        <f>G131*Index_운영!G107*Index_운영!G151*Index_운영!G327</f>
        <v>0</v>
      </c>
      <c r="H176" s="589">
        <f>H131*Index_운영!H107*Index_운영!H151*Index_운영!H327</f>
        <v>0</v>
      </c>
      <c r="I176" s="589">
        <f>I131*Index_운영!I107*Index_운영!I151*Index_운영!I327</f>
        <v>0</v>
      </c>
      <c r="J176" s="589">
        <f>J131*Index_운영!J107*Index_운영!J151*Index_운영!J327</f>
        <v>0</v>
      </c>
      <c r="K176" s="589">
        <f>K131*Index_운영!K107*Index_운영!K151*Index_운영!K327</f>
        <v>0</v>
      </c>
      <c r="L176" s="589">
        <f>L131*Index_운영!L107*Index_운영!L151*Index_운영!L327</f>
        <v>0</v>
      </c>
      <c r="M176" s="589">
        <f>M131*Index_운영!M107*Index_운영!M151*Index_운영!M327</f>
        <v>0</v>
      </c>
      <c r="N176" s="589">
        <f>N131*Index_운영!N107*Index_운영!N151*Index_운영!N327</f>
        <v>0</v>
      </c>
      <c r="O176" s="589">
        <f>O131*Index_운영!O107*Index_운영!O151*Index_운영!O327</f>
        <v>0</v>
      </c>
      <c r="P176" s="589">
        <f>P131*Index_운영!P107*Index_운영!P151*Index_운영!P327</f>
        <v>0</v>
      </c>
      <c r="Q176" s="589">
        <f>Q131*Index_운영!Q107*Index_운영!Q151*Index_운영!Q327</f>
        <v>0</v>
      </c>
      <c r="R176" s="589">
        <f>R131*Index_운영!R107*Index_운영!R151*Index_운영!R327</f>
        <v>0</v>
      </c>
      <c r="S176" s="589">
        <f>S131*Index_운영!S107*Index_운영!S151*Index_운영!S327</f>
        <v>0</v>
      </c>
      <c r="T176" s="589">
        <f>T131*Index_운영!T107*Index_운영!T151*Index_운영!T327</f>
        <v>0</v>
      </c>
      <c r="U176" s="589">
        <f>U131*Index_운영!U107*Index_운영!U151*Index_운영!U327</f>
        <v>0</v>
      </c>
      <c r="V176" s="589">
        <f>V131*Index_운영!V107*Index_운영!V151*Index_운영!V327</f>
        <v>0</v>
      </c>
      <c r="W176" s="589">
        <f>W131*Index_운영!W107*Index_운영!W151*Index_운영!W327</f>
        <v>0</v>
      </c>
      <c r="X176" s="589">
        <f>X131*Index_운영!X107*Index_운영!X151*Index_운영!X327</f>
        <v>0</v>
      </c>
      <c r="Y176" s="589">
        <f>Y131*Index_운영!Y107*Index_운영!Y151*Index_운영!Y327</f>
        <v>0</v>
      </c>
      <c r="Z176" s="589">
        <f>Z131*Index_운영!Z107*Index_운영!Z151*Index_운영!Z327</f>
        <v>0</v>
      </c>
      <c r="AA176" s="589">
        <f>AA131*Index_운영!AA107*Index_운영!AA151*Index_운영!AA327</f>
        <v>0</v>
      </c>
      <c r="AB176" s="589">
        <f>AB131*Index_운영!AB107*Index_운영!AB151*Index_운영!AB327</f>
        <v>0</v>
      </c>
      <c r="AC176" s="589">
        <f>AC131*Index_운영!AC107*Index_운영!AC151*Index_운영!AC327</f>
        <v>0</v>
      </c>
      <c r="AD176" s="589">
        <f>AD131*Index_운영!AD107*Index_운영!AD151*Index_운영!AD327</f>
        <v>0</v>
      </c>
      <c r="AE176" s="589">
        <f>AE131*Index_운영!AE107*Index_운영!AE151*Index_운영!AE327</f>
        <v>0</v>
      </c>
      <c r="AF176" s="589">
        <f>AF131*Index_운영!AF107*Index_운영!AF151*Index_운영!AF327</f>
        <v>0</v>
      </c>
      <c r="AG176" s="589">
        <f>AG131*Index_운영!AG107*Index_운영!AG151*Index_운영!AG327</f>
        <v>0</v>
      </c>
      <c r="AH176" s="589">
        <f>AH131*Index_운영!AH107*Index_운영!AH151*Index_운영!AH327</f>
        <v>0</v>
      </c>
      <c r="AI176" s="589">
        <f>AI131*Index_운영!AI107*Index_운영!AI151*Index_운영!AI327</f>
        <v>0</v>
      </c>
      <c r="AJ176" s="589">
        <f>AJ131*Index_운영!AJ107*Index_운영!AJ151*Index_운영!AJ327</f>
        <v>0</v>
      </c>
      <c r="AK176" s="589">
        <f>AK131*Index_운영!AK107*Index_운영!AK151*Index_운영!AK327</f>
        <v>0</v>
      </c>
      <c r="AL176" s="589">
        <f>AL131*Index_운영!AL107*Index_운영!AL151*Index_운영!AL327</f>
        <v>0</v>
      </c>
      <c r="AM176" s="589">
        <f>AM131*Index_운영!AM107*Index_운영!AM151*Index_운영!AM327</f>
        <v>0</v>
      </c>
      <c r="AN176" s="589">
        <f>AN131*Index_운영!AN107*Index_운영!AN151*Index_운영!AN327</f>
        <v>0</v>
      </c>
      <c r="AO176" s="589">
        <f>AO131*Index_운영!AO107*Index_운영!AO151*Index_운영!AO327</f>
        <v>0</v>
      </c>
      <c r="AP176" s="589">
        <f>AP131*Index_운영!AP107*Index_운영!AP151*Index_운영!AP327</f>
        <v>0</v>
      </c>
      <c r="AQ176" s="589">
        <f>AQ131*Index_운영!AQ107*Index_운영!AQ151*Index_운영!AQ327</f>
        <v>0</v>
      </c>
      <c r="AR176" s="589">
        <f>AR131*Index_운영!AR107*Index_운영!AR151*Index_운영!AR327</f>
        <v>0</v>
      </c>
      <c r="AS176" s="589">
        <f>AS131*Index_운영!AS107*Index_운영!AS151*Index_운영!AS327</f>
        <v>0</v>
      </c>
      <c r="AT176" s="589">
        <f>AT131*Index_운영!AT107*Index_운영!AT151*Index_운영!AT327</f>
        <v>0</v>
      </c>
      <c r="AU176" s="589">
        <f>AU131*Index_운영!AU107*Index_운영!AU151*Index_운영!AU327</f>
        <v>0</v>
      </c>
      <c r="AV176" s="589">
        <f>AV131*Index_운영!AV107*Index_운영!AV151*Index_운영!AV327</f>
        <v>0</v>
      </c>
      <c r="AW176" s="589">
        <f>AW131*Index_운영!AW107*Index_운영!AW151*Index_운영!AW327</f>
        <v>0</v>
      </c>
      <c r="AX176" s="589">
        <f>AX131*Index_운영!AX107*Index_운영!AX151*Index_운영!AX327</f>
        <v>0</v>
      </c>
      <c r="AY176" s="589">
        <f>AY131*Index_운영!AY107*Index_운영!AY151*Index_운영!AY327</f>
        <v>0</v>
      </c>
      <c r="AZ176" s="589">
        <f>AZ131*Index_운영!AZ107*Index_운영!AZ151*Index_운영!AZ327</f>
        <v>0</v>
      </c>
      <c r="BA176" s="589">
        <f>BA131*Index_운영!BA107*Index_운영!BA151*Index_운영!BA327</f>
        <v>0</v>
      </c>
      <c r="BB176" s="589">
        <f>BB131*Index_운영!BB107*Index_운영!BB151*Index_운영!BB327</f>
        <v>0</v>
      </c>
      <c r="BC176" s="589">
        <f>BC131*Index_운영!BC107*Index_운영!BC151*Index_운영!BC327</f>
        <v>0</v>
      </c>
      <c r="BD176" s="589">
        <f>BD131*Index_운영!BD107*Index_운영!BD151*Index_운영!BD327</f>
        <v>0</v>
      </c>
      <c r="BE176" s="589">
        <f>BE131*Index_운영!BE107*Index_운영!BE151*Index_운영!BE327</f>
        <v>0</v>
      </c>
      <c r="BF176" s="589">
        <f>BF131*Index_운영!BF107*Index_운영!BF151*Index_운영!BF327</f>
        <v>0</v>
      </c>
      <c r="BG176" s="589">
        <f>BG131*Index_운영!BG107*Index_운영!BG151*Index_운영!BG327</f>
        <v>0</v>
      </c>
      <c r="BH176" s="589">
        <f>BH131*Index_운영!BH107*Index_운영!BH151*Index_운영!BH327</f>
        <v>0</v>
      </c>
      <c r="BI176" s="589">
        <f>BI131*Index_운영!BI107*Index_운영!BI151*Index_운영!BI327</f>
        <v>0</v>
      </c>
      <c r="BJ176" s="589">
        <f>BJ131*Index_운영!BJ107*Index_운영!BJ151*Index_운영!BJ327</f>
        <v>0</v>
      </c>
      <c r="BK176" s="589">
        <f>BK131*Index_운영!BK107*Index_운영!BK151*Index_운영!BK327</f>
        <v>0</v>
      </c>
      <c r="BL176" s="589">
        <f>BL131*Index_운영!BL107*Index_운영!BL151*Index_운영!BL327</f>
        <v>0</v>
      </c>
      <c r="BM176" s="589">
        <f>BM131*Index_운영!BM107*Index_운영!BM151*Index_운영!BM327</f>
        <v>0</v>
      </c>
      <c r="BN176" s="589">
        <f>BN131*Index_운영!BN107*Index_운영!BN151*Index_운영!BN327</f>
        <v>0</v>
      </c>
      <c r="BO176" s="589">
        <f>BO131*Index_운영!BO107*Index_운영!BO151*Index_운영!BO327</f>
        <v>0</v>
      </c>
      <c r="BP176" s="589">
        <f>BP131*Index_운영!BP107*Index_운영!BP151*Index_운영!BP327</f>
        <v>0</v>
      </c>
      <c r="BQ176" s="589">
        <f>BQ131*Index_운영!BQ107*Index_운영!BQ151*Index_운영!BQ327</f>
        <v>0</v>
      </c>
      <c r="BR176" s="589">
        <f>BR131*Index_운영!BR107*Index_운영!BR151*Index_운영!BR327</f>
        <v>0</v>
      </c>
      <c r="BS176" s="589">
        <f>BS131*Index_운영!BS107*Index_운영!BS151*Index_운영!BS327</f>
        <v>0</v>
      </c>
      <c r="BT176" s="589">
        <f>BT131*Index_운영!BT107*Index_운영!BT151*Index_운영!BT327</f>
        <v>0</v>
      </c>
      <c r="BU176" s="589">
        <f>BU131*Index_운영!BU107*Index_운영!BU151*Index_운영!BU327</f>
        <v>0</v>
      </c>
      <c r="BV176" s="589">
        <f>BV131*Index_운영!BV107*Index_운영!BV151*Index_운영!BV327</f>
        <v>0</v>
      </c>
      <c r="BW176" s="589">
        <f>BW131*Index_운영!BW107*Index_운영!BW151*Index_운영!BW327</f>
        <v>0</v>
      </c>
      <c r="BX176" s="589">
        <f>BX131*Index_운영!BX107*Index_운영!BX151*Index_운영!BX327</f>
        <v>0</v>
      </c>
      <c r="BY176" s="589">
        <f>BY131*Index_운영!BY107*Index_운영!BY151*Index_운영!BY327</f>
        <v>0</v>
      </c>
      <c r="BZ176" s="589">
        <f>BZ131*Index_운영!BZ107*Index_운영!BZ151*Index_운영!BZ327</f>
        <v>0</v>
      </c>
      <c r="CA176" s="589">
        <f>CA131*Index_운영!CA107*Index_운영!CA151*Index_운영!CA327</f>
        <v>0</v>
      </c>
      <c r="CB176" s="589">
        <f>CB131*Index_운영!CB107*Index_운영!CB151*Index_운영!CB327</f>
        <v>0</v>
      </c>
      <c r="CC176" s="589">
        <f>CC131*Index_운영!CC107*Index_운영!CC151*Index_운영!CC327</f>
        <v>0</v>
      </c>
      <c r="CD176" s="589">
        <f>CD131*Index_운영!CD107*Index_운영!CD151*Index_운영!CD327</f>
        <v>0</v>
      </c>
      <c r="CE176" s="589">
        <f>CE131*Index_운영!CE107*Index_운영!CE151*Index_운영!CE327</f>
        <v>0</v>
      </c>
      <c r="CF176" s="589">
        <f>CF131*Index_운영!CF107*Index_운영!CF151*Index_운영!CF327</f>
        <v>0</v>
      </c>
      <c r="CG176" s="589">
        <f>CG131*Index_운영!CG107*Index_운영!CG151*Index_운영!CG327</f>
        <v>0</v>
      </c>
      <c r="CH176" s="589">
        <f>CH131*Index_운영!CH107*Index_운영!CH151*Index_운영!CH327</f>
        <v>0</v>
      </c>
      <c r="CI176" s="589">
        <f>CI131*Index_운영!CI107*Index_운영!CI151*Index_운영!CI327</f>
        <v>0</v>
      </c>
      <c r="CJ176" s="589">
        <f>CJ131*Index_운영!CJ107*Index_운영!CJ151*Index_운영!CJ327</f>
        <v>0</v>
      </c>
      <c r="CK176" s="589">
        <f>CK131*Index_운영!CK107*Index_운영!CK151*Index_운영!CK327</f>
        <v>0</v>
      </c>
      <c r="CL176" s="589">
        <f>CL131*Index_운영!CL107*Index_운영!CL151*Index_운영!CL327</f>
        <v>0</v>
      </c>
      <c r="CM176" s="589">
        <f>CM131*Index_운영!CM107*Index_운영!CM151*Index_운영!CM327</f>
        <v>0</v>
      </c>
      <c r="CN176" s="589">
        <f>CN131*Index_운영!CN107*Index_운영!CN151*Index_운영!CN327</f>
        <v>0</v>
      </c>
      <c r="CO176" s="589">
        <f>CO131*Index_운영!CO107*Index_운영!CO151*Index_운영!CO327</f>
        <v>0</v>
      </c>
      <c r="CP176" s="589">
        <f>CP131*Index_운영!CP107*Index_운영!CP151*Index_운영!CP327</f>
        <v>0</v>
      </c>
      <c r="CQ176" s="589">
        <f>CQ131*Index_운영!CQ107*Index_운영!CQ151*Index_운영!CQ327</f>
        <v>0</v>
      </c>
      <c r="CR176" s="589">
        <f>CR131*Index_운영!CR107*Index_운영!CR151*Index_운영!CR327</f>
        <v>0</v>
      </c>
      <c r="CS176" s="589">
        <f>CS131*Index_운영!CS107*Index_운영!CS151*Index_운영!CS327</f>
        <v>0</v>
      </c>
      <c r="CT176" s="589">
        <f>CT131*Index_운영!CT107*Index_운영!CT151*Index_운영!CT327</f>
        <v>0</v>
      </c>
      <c r="CU176" s="589">
        <f>CU131*Index_운영!CU107*Index_운영!CU151*Index_운영!CU327</f>
        <v>0</v>
      </c>
      <c r="CV176" s="589">
        <f>CV131*Index_운영!CV107*Index_운영!CV151*Index_운영!CV327</f>
        <v>0</v>
      </c>
      <c r="CW176" s="589">
        <f>CW131*Index_운영!CW107*Index_운영!CW151*Index_운영!CW327</f>
        <v>0</v>
      </c>
      <c r="CX176" s="589">
        <f>CX131*Index_운영!CX107*Index_운영!CX151*Index_운영!CX327</f>
        <v>0</v>
      </c>
      <c r="CY176" s="589">
        <f>CY131*Index_운영!CY107*Index_운영!CY151*Index_운영!CY327</f>
        <v>0</v>
      </c>
      <c r="CZ176" s="589">
        <f>CZ131*Index_운영!CZ107*Index_운영!CZ151*Index_운영!CZ327</f>
        <v>0</v>
      </c>
      <c r="DA176" s="589">
        <f>DA131*Index_운영!DA107*Index_운영!DA151*Index_운영!DA327</f>
        <v>0</v>
      </c>
      <c r="DB176" s="589">
        <f>DB131*Index_운영!DB107*Index_운영!DB151*Index_운영!DB327</f>
        <v>0</v>
      </c>
      <c r="DC176" s="589">
        <f>DC131*Index_운영!DC107*Index_운영!DC151*Index_운영!DC327</f>
        <v>0</v>
      </c>
      <c r="DD176" s="589">
        <f>DD131*Index_운영!DD107*Index_운영!DD151*Index_운영!DD327</f>
        <v>0</v>
      </c>
      <c r="DE176" s="589">
        <f>DE131*Index_운영!DE107*Index_운영!DE151*Index_운영!DE327</f>
        <v>0</v>
      </c>
      <c r="DF176" s="589">
        <f>DF131*Index_운영!DF107*Index_운영!DF151*Index_운영!DF327</f>
        <v>0</v>
      </c>
      <c r="DG176" s="589">
        <f>DG131*Index_운영!DG107*Index_운영!DG151*Index_운영!DG327</f>
        <v>0</v>
      </c>
      <c r="DH176" s="589">
        <f>DH131*Index_운영!DH107*Index_운영!DH151*Index_운영!DH327</f>
        <v>0</v>
      </c>
      <c r="DI176" s="589">
        <f>DI131*Index_운영!DI107*Index_운영!DI151*Index_운영!DI327</f>
        <v>0</v>
      </c>
      <c r="DJ176" s="589">
        <f>DJ131*Index_운영!DJ107*Index_운영!DJ151*Index_운영!DJ327</f>
        <v>0</v>
      </c>
      <c r="DK176" s="589">
        <f>DK131*Index_운영!DK107*Index_운영!DK151*Index_운영!DK327</f>
        <v>0</v>
      </c>
      <c r="DL176" s="589">
        <f>DL131*Index_운영!DL107*Index_운영!DL151*Index_운영!DL327</f>
        <v>0</v>
      </c>
      <c r="DM176" s="589">
        <f>DM131*Index_운영!DM107*Index_운영!DM151*Index_운영!DM327</f>
        <v>0</v>
      </c>
      <c r="DN176" s="589">
        <f>DN131*Index_운영!DN107*Index_운영!DN151*Index_운영!DN327</f>
        <v>0</v>
      </c>
      <c r="DO176" s="589">
        <f>DO131*Index_운영!DO107*Index_운영!DO151*Index_운영!DO327</f>
        <v>0</v>
      </c>
      <c r="DP176" s="589">
        <f>DP131*Index_운영!DP107*Index_운영!DP151*Index_운영!DP327</f>
        <v>0</v>
      </c>
      <c r="DQ176" s="589">
        <f>DQ131*Index_운영!DQ107*Index_운영!DQ151*Index_운영!DQ327</f>
        <v>0</v>
      </c>
      <c r="DR176" s="589">
        <f>DR131*Index_운영!DR107*Index_운영!DR151*Index_운영!DR327</f>
        <v>0</v>
      </c>
      <c r="DS176" s="589">
        <f>DS131*Index_운영!DS107*Index_운영!DS151*Index_운영!DS327</f>
        <v>0</v>
      </c>
      <c r="DT176" s="589">
        <f>DT131*Index_운영!DT107*Index_운영!DT151*Index_운영!DT327</f>
        <v>0</v>
      </c>
      <c r="DU176" s="589">
        <f>DU131*Index_운영!DU107*Index_운영!DU151*Index_운영!DU327</f>
        <v>0</v>
      </c>
      <c r="DV176" s="589">
        <f>DV131*Index_운영!DV107*Index_운영!DV151*Index_운영!DV327</f>
        <v>0</v>
      </c>
    </row>
    <row r="177" spans="1:126" s="485" customFormat="1" outlineLevel="1" x14ac:dyDescent="0.4">
      <c r="A177" s="737"/>
      <c r="B177" s="464">
        <f>'Rent Roll'!$B38</f>
        <v>0</v>
      </c>
      <c r="C177" s="1219">
        <f>'Rent Roll'!$K38</f>
        <v>0</v>
      </c>
      <c r="D177" s="1239">
        <f>'Rent Roll'!$AM38</f>
        <v>0</v>
      </c>
      <c r="E177" s="1240">
        <f>'Rent Roll'!$AI38</f>
        <v>0</v>
      </c>
      <c r="F177" s="588">
        <f>F132*Index_운영!F108*Index_운영!F152*Index_운영!F328</f>
        <v>0</v>
      </c>
      <c r="G177" s="589">
        <f>G132*Index_운영!G108*Index_운영!G152*Index_운영!G328</f>
        <v>0</v>
      </c>
      <c r="H177" s="589">
        <f>H132*Index_운영!H108*Index_운영!H152*Index_운영!H328</f>
        <v>0</v>
      </c>
      <c r="I177" s="589">
        <f>I132*Index_운영!I108*Index_운영!I152*Index_운영!I328</f>
        <v>0</v>
      </c>
      <c r="J177" s="589">
        <f>J132*Index_운영!J108*Index_운영!J152*Index_운영!J328</f>
        <v>0</v>
      </c>
      <c r="K177" s="589">
        <f>K132*Index_운영!K108*Index_운영!K152*Index_운영!K328</f>
        <v>0</v>
      </c>
      <c r="L177" s="589">
        <f>L132*Index_운영!L108*Index_운영!L152*Index_운영!L328</f>
        <v>0</v>
      </c>
      <c r="M177" s="589">
        <f>M132*Index_운영!M108*Index_운영!M152*Index_운영!M328</f>
        <v>0</v>
      </c>
      <c r="N177" s="589">
        <f>N132*Index_운영!N108*Index_운영!N152*Index_운영!N328</f>
        <v>0</v>
      </c>
      <c r="O177" s="589">
        <f>O132*Index_운영!O108*Index_운영!O152*Index_운영!O328</f>
        <v>0</v>
      </c>
      <c r="P177" s="589">
        <f>P132*Index_운영!P108*Index_운영!P152*Index_운영!P328</f>
        <v>0</v>
      </c>
      <c r="Q177" s="589">
        <f>Q132*Index_운영!Q108*Index_운영!Q152*Index_운영!Q328</f>
        <v>0</v>
      </c>
      <c r="R177" s="589">
        <f>R132*Index_운영!R108*Index_운영!R152*Index_운영!R328</f>
        <v>0</v>
      </c>
      <c r="S177" s="589">
        <f>S132*Index_운영!S108*Index_운영!S152*Index_운영!S328</f>
        <v>0</v>
      </c>
      <c r="T177" s="589">
        <f>T132*Index_운영!T108*Index_운영!T152*Index_운영!T328</f>
        <v>0</v>
      </c>
      <c r="U177" s="589">
        <f>U132*Index_운영!U108*Index_운영!U152*Index_운영!U328</f>
        <v>0</v>
      </c>
      <c r="V177" s="589">
        <f>V132*Index_운영!V108*Index_운영!V152*Index_운영!V328</f>
        <v>0</v>
      </c>
      <c r="W177" s="589">
        <f>W132*Index_운영!W108*Index_운영!W152*Index_운영!W328</f>
        <v>0</v>
      </c>
      <c r="X177" s="589">
        <f>X132*Index_운영!X108*Index_운영!X152*Index_운영!X328</f>
        <v>0</v>
      </c>
      <c r="Y177" s="589">
        <f>Y132*Index_운영!Y108*Index_운영!Y152*Index_운영!Y328</f>
        <v>0</v>
      </c>
      <c r="Z177" s="589">
        <f>Z132*Index_운영!Z108*Index_운영!Z152*Index_운영!Z328</f>
        <v>0</v>
      </c>
      <c r="AA177" s="589">
        <f>AA132*Index_운영!AA108*Index_운영!AA152*Index_운영!AA328</f>
        <v>0</v>
      </c>
      <c r="AB177" s="589">
        <f>AB132*Index_운영!AB108*Index_운영!AB152*Index_운영!AB328</f>
        <v>0</v>
      </c>
      <c r="AC177" s="589">
        <f>AC132*Index_운영!AC108*Index_운영!AC152*Index_운영!AC328</f>
        <v>0</v>
      </c>
      <c r="AD177" s="589">
        <f>AD132*Index_운영!AD108*Index_운영!AD152*Index_운영!AD328</f>
        <v>0</v>
      </c>
      <c r="AE177" s="589">
        <f>AE132*Index_운영!AE108*Index_운영!AE152*Index_운영!AE328</f>
        <v>0</v>
      </c>
      <c r="AF177" s="589">
        <f>AF132*Index_운영!AF108*Index_운영!AF152*Index_운영!AF328</f>
        <v>0</v>
      </c>
      <c r="AG177" s="589">
        <f>AG132*Index_운영!AG108*Index_운영!AG152*Index_운영!AG328</f>
        <v>0</v>
      </c>
      <c r="AH177" s="589">
        <f>AH132*Index_운영!AH108*Index_운영!AH152*Index_운영!AH328</f>
        <v>0</v>
      </c>
      <c r="AI177" s="589">
        <f>AI132*Index_운영!AI108*Index_운영!AI152*Index_운영!AI328</f>
        <v>0</v>
      </c>
      <c r="AJ177" s="589">
        <f>AJ132*Index_운영!AJ108*Index_운영!AJ152*Index_운영!AJ328</f>
        <v>0</v>
      </c>
      <c r="AK177" s="589">
        <f>AK132*Index_운영!AK108*Index_운영!AK152*Index_운영!AK328</f>
        <v>0</v>
      </c>
      <c r="AL177" s="589">
        <f>AL132*Index_운영!AL108*Index_운영!AL152*Index_운영!AL328</f>
        <v>0</v>
      </c>
      <c r="AM177" s="589">
        <f>AM132*Index_운영!AM108*Index_운영!AM152*Index_운영!AM328</f>
        <v>0</v>
      </c>
      <c r="AN177" s="589">
        <f>AN132*Index_운영!AN108*Index_운영!AN152*Index_운영!AN328</f>
        <v>0</v>
      </c>
      <c r="AO177" s="589">
        <f>AO132*Index_운영!AO108*Index_운영!AO152*Index_운영!AO328</f>
        <v>0</v>
      </c>
      <c r="AP177" s="589">
        <f>AP132*Index_운영!AP108*Index_운영!AP152*Index_운영!AP328</f>
        <v>0</v>
      </c>
      <c r="AQ177" s="589">
        <f>AQ132*Index_운영!AQ108*Index_운영!AQ152*Index_운영!AQ328</f>
        <v>0</v>
      </c>
      <c r="AR177" s="589">
        <f>AR132*Index_운영!AR108*Index_운영!AR152*Index_운영!AR328</f>
        <v>0</v>
      </c>
      <c r="AS177" s="589">
        <f>AS132*Index_운영!AS108*Index_운영!AS152*Index_운영!AS328</f>
        <v>0</v>
      </c>
      <c r="AT177" s="589">
        <f>AT132*Index_운영!AT108*Index_운영!AT152*Index_운영!AT328</f>
        <v>0</v>
      </c>
      <c r="AU177" s="589">
        <f>AU132*Index_운영!AU108*Index_운영!AU152*Index_운영!AU328</f>
        <v>0</v>
      </c>
      <c r="AV177" s="589">
        <f>AV132*Index_운영!AV108*Index_운영!AV152*Index_운영!AV328</f>
        <v>0</v>
      </c>
      <c r="AW177" s="589">
        <f>AW132*Index_운영!AW108*Index_운영!AW152*Index_운영!AW328</f>
        <v>0</v>
      </c>
      <c r="AX177" s="589">
        <f>AX132*Index_운영!AX108*Index_운영!AX152*Index_운영!AX328</f>
        <v>0</v>
      </c>
      <c r="AY177" s="589">
        <f>AY132*Index_운영!AY108*Index_운영!AY152*Index_운영!AY328</f>
        <v>0</v>
      </c>
      <c r="AZ177" s="589">
        <f>AZ132*Index_운영!AZ108*Index_운영!AZ152*Index_운영!AZ328</f>
        <v>0</v>
      </c>
      <c r="BA177" s="589">
        <f>BA132*Index_운영!BA108*Index_운영!BA152*Index_운영!BA328</f>
        <v>0</v>
      </c>
      <c r="BB177" s="589">
        <f>BB132*Index_운영!BB108*Index_운영!BB152*Index_운영!BB328</f>
        <v>0</v>
      </c>
      <c r="BC177" s="589">
        <f>BC132*Index_운영!BC108*Index_운영!BC152*Index_운영!BC328</f>
        <v>0</v>
      </c>
      <c r="BD177" s="589">
        <f>BD132*Index_운영!BD108*Index_운영!BD152*Index_운영!BD328</f>
        <v>0</v>
      </c>
      <c r="BE177" s="589">
        <f>BE132*Index_운영!BE108*Index_운영!BE152*Index_운영!BE328</f>
        <v>0</v>
      </c>
      <c r="BF177" s="589">
        <f>BF132*Index_운영!BF108*Index_운영!BF152*Index_운영!BF328</f>
        <v>0</v>
      </c>
      <c r="BG177" s="589">
        <f>BG132*Index_운영!BG108*Index_운영!BG152*Index_운영!BG328</f>
        <v>0</v>
      </c>
      <c r="BH177" s="589">
        <f>BH132*Index_운영!BH108*Index_운영!BH152*Index_운영!BH328</f>
        <v>0</v>
      </c>
      <c r="BI177" s="589">
        <f>BI132*Index_운영!BI108*Index_운영!BI152*Index_운영!BI328</f>
        <v>0</v>
      </c>
      <c r="BJ177" s="589">
        <f>BJ132*Index_운영!BJ108*Index_운영!BJ152*Index_운영!BJ328</f>
        <v>0</v>
      </c>
      <c r="BK177" s="589">
        <f>BK132*Index_운영!BK108*Index_운영!BK152*Index_운영!BK328</f>
        <v>0</v>
      </c>
      <c r="BL177" s="589">
        <f>BL132*Index_운영!BL108*Index_운영!BL152*Index_운영!BL328</f>
        <v>0</v>
      </c>
      <c r="BM177" s="589">
        <f>BM132*Index_운영!BM108*Index_운영!BM152*Index_운영!BM328</f>
        <v>0</v>
      </c>
      <c r="BN177" s="589">
        <f>BN132*Index_운영!BN108*Index_운영!BN152*Index_운영!BN328</f>
        <v>0</v>
      </c>
      <c r="BO177" s="589">
        <f>BO132*Index_운영!BO108*Index_운영!BO152*Index_운영!BO328</f>
        <v>0</v>
      </c>
      <c r="BP177" s="589">
        <f>BP132*Index_운영!BP108*Index_운영!BP152*Index_운영!BP328</f>
        <v>0</v>
      </c>
      <c r="BQ177" s="589">
        <f>BQ132*Index_운영!BQ108*Index_운영!BQ152*Index_운영!BQ328</f>
        <v>0</v>
      </c>
      <c r="BR177" s="589">
        <f>BR132*Index_운영!BR108*Index_운영!BR152*Index_운영!BR328</f>
        <v>0</v>
      </c>
      <c r="BS177" s="589">
        <f>BS132*Index_운영!BS108*Index_운영!BS152*Index_운영!BS328</f>
        <v>0</v>
      </c>
      <c r="BT177" s="589">
        <f>BT132*Index_운영!BT108*Index_운영!BT152*Index_운영!BT328</f>
        <v>0</v>
      </c>
      <c r="BU177" s="589">
        <f>BU132*Index_운영!BU108*Index_운영!BU152*Index_운영!BU328</f>
        <v>0</v>
      </c>
      <c r="BV177" s="589">
        <f>BV132*Index_운영!BV108*Index_운영!BV152*Index_운영!BV328</f>
        <v>0</v>
      </c>
      <c r="BW177" s="589">
        <f>BW132*Index_운영!BW108*Index_운영!BW152*Index_운영!BW328</f>
        <v>0</v>
      </c>
      <c r="BX177" s="589">
        <f>BX132*Index_운영!BX108*Index_운영!BX152*Index_운영!BX328</f>
        <v>0</v>
      </c>
      <c r="BY177" s="589">
        <f>BY132*Index_운영!BY108*Index_운영!BY152*Index_운영!BY328</f>
        <v>0</v>
      </c>
      <c r="BZ177" s="589">
        <f>BZ132*Index_운영!BZ108*Index_운영!BZ152*Index_운영!BZ328</f>
        <v>0</v>
      </c>
      <c r="CA177" s="589">
        <f>CA132*Index_운영!CA108*Index_운영!CA152*Index_운영!CA328</f>
        <v>0</v>
      </c>
      <c r="CB177" s="589">
        <f>CB132*Index_운영!CB108*Index_운영!CB152*Index_운영!CB328</f>
        <v>0</v>
      </c>
      <c r="CC177" s="589">
        <f>CC132*Index_운영!CC108*Index_운영!CC152*Index_운영!CC328</f>
        <v>0</v>
      </c>
      <c r="CD177" s="589">
        <f>CD132*Index_운영!CD108*Index_운영!CD152*Index_운영!CD328</f>
        <v>0</v>
      </c>
      <c r="CE177" s="589">
        <f>CE132*Index_운영!CE108*Index_운영!CE152*Index_운영!CE328</f>
        <v>0</v>
      </c>
      <c r="CF177" s="589">
        <f>CF132*Index_운영!CF108*Index_운영!CF152*Index_운영!CF328</f>
        <v>0</v>
      </c>
      <c r="CG177" s="589">
        <f>CG132*Index_운영!CG108*Index_운영!CG152*Index_운영!CG328</f>
        <v>0</v>
      </c>
      <c r="CH177" s="589">
        <f>CH132*Index_운영!CH108*Index_운영!CH152*Index_운영!CH328</f>
        <v>0</v>
      </c>
      <c r="CI177" s="589">
        <f>CI132*Index_운영!CI108*Index_운영!CI152*Index_운영!CI328</f>
        <v>0</v>
      </c>
      <c r="CJ177" s="589">
        <f>CJ132*Index_운영!CJ108*Index_운영!CJ152*Index_운영!CJ328</f>
        <v>0</v>
      </c>
      <c r="CK177" s="589">
        <f>CK132*Index_운영!CK108*Index_운영!CK152*Index_운영!CK328</f>
        <v>0</v>
      </c>
      <c r="CL177" s="589">
        <f>CL132*Index_운영!CL108*Index_운영!CL152*Index_운영!CL328</f>
        <v>0</v>
      </c>
      <c r="CM177" s="589">
        <f>CM132*Index_운영!CM108*Index_운영!CM152*Index_운영!CM328</f>
        <v>0</v>
      </c>
      <c r="CN177" s="589">
        <f>CN132*Index_운영!CN108*Index_운영!CN152*Index_운영!CN328</f>
        <v>0</v>
      </c>
      <c r="CO177" s="589">
        <f>CO132*Index_운영!CO108*Index_운영!CO152*Index_운영!CO328</f>
        <v>0</v>
      </c>
      <c r="CP177" s="589">
        <f>CP132*Index_운영!CP108*Index_운영!CP152*Index_운영!CP328</f>
        <v>0</v>
      </c>
      <c r="CQ177" s="589">
        <f>CQ132*Index_운영!CQ108*Index_운영!CQ152*Index_운영!CQ328</f>
        <v>0</v>
      </c>
      <c r="CR177" s="589">
        <f>CR132*Index_운영!CR108*Index_운영!CR152*Index_운영!CR328</f>
        <v>0</v>
      </c>
      <c r="CS177" s="589">
        <f>CS132*Index_운영!CS108*Index_운영!CS152*Index_운영!CS328</f>
        <v>0</v>
      </c>
      <c r="CT177" s="589">
        <f>CT132*Index_운영!CT108*Index_운영!CT152*Index_운영!CT328</f>
        <v>0</v>
      </c>
      <c r="CU177" s="589">
        <f>CU132*Index_운영!CU108*Index_운영!CU152*Index_운영!CU328</f>
        <v>0</v>
      </c>
      <c r="CV177" s="589">
        <f>CV132*Index_운영!CV108*Index_운영!CV152*Index_운영!CV328</f>
        <v>0</v>
      </c>
      <c r="CW177" s="589">
        <f>CW132*Index_운영!CW108*Index_운영!CW152*Index_운영!CW328</f>
        <v>0</v>
      </c>
      <c r="CX177" s="589">
        <f>CX132*Index_운영!CX108*Index_운영!CX152*Index_운영!CX328</f>
        <v>0</v>
      </c>
      <c r="CY177" s="589">
        <f>CY132*Index_운영!CY108*Index_운영!CY152*Index_운영!CY328</f>
        <v>0</v>
      </c>
      <c r="CZ177" s="589">
        <f>CZ132*Index_운영!CZ108*Index_운영!CZ152*Index_운영!CZ328</f>
        <v>0</v>
      </c>
      <c r="DA177" s="589">
        <f>DA132*Index_운영!DA108*Index_운영!DA152*Index_운영!DA328</f>
        <v>0</v>
      </c>
      <c r="DB177" s="589">
        <f>DB132*Index_운영!DB108*Index_운영!DB152*Index_운영!DB328</f>
        <v>0</v>
      </c>
      <c r="DC177" s="589">
        <f>DC132*Index_운영!DC108*Index_운영!DC152*Index_운영!DC328</f>
        <v>0</v>
      </c>
      <c r="DD177" s="589">
        <f>DD132*Index_운영!DD108*Index_운영!DD152*Index_운영!DD328</f>
        <v>0</v>
      </c>
      <c r="DE177" s="589">
        <f>DE132*Index_운영!DE108*Index_운영!DE152*Index_운영!DE328</f>
        <v>0</v>
      </c>
      <c r="DF177" s="589">
        <f>DF132*Index_운영!DF108*Index_운영!DF152*Index_운영!DF328</f>
        <v>0</v>
      </c>
      <c r="DG177" s="589">
        <f>DG132*Index_운영!DG108*Index_운영!DG152*Index_운영!DG328</f>
        <v>0</v>
      </c>
      <c r="DH177" s="589">
        <f>DH132*Index_운영!DH108*Index_운영!DH152*Index_운영!DH328</f>
        <v>0</v>
      </c>
      <c r="DI177" s="589">
        <f>DI132*Index_운영!DI108*Index_운영!DI152*Index_운영!DI328</f>
        <v>0</v>
      </c>
      <c r="DJ177" s="589">
        <f>DJ132*Index_운영!DJ108*Index_운영!DJ152*Index_운영!DJ328</f>
        <v>0</v>
      </c>
      <c r="DK177" s="589">
        <f>DK132*Index_운영!DK108*Index_운영!DK152*Index_운영!DK328</f>
        <v>0</v>
      </c>
      <c r="DL177" s="589">
        <f>DL132*Index_운영!DL108*Index_운영!DL152*Index_운영!DL328</f>
        <v>0</v>
      </c>
      <c r="DM177" s="589">
        <f>DM132*Index_운영!DM108*Index_운영!DM152*Index_운영!DM328</f>
        <v>0</v>
      </c>
      <c r="DN177" s="589">
        <f>DN132*Index_운영!DN108*Index_운영!DN152*Index_운영!DN328</f>
        <v>0</v>
      </c>
      <c r="DO177" s="589">
        <f>DO132*Index_운영!DO108*Index_운영!DO152*Index_운영!DO328</f>
        <v>0</v>
      </c>
      <c r="DP177" s="589">
        <f>DP132*Index_운영!DP108*Index_운영!DP152*Index_운영!DP328</f>
        <v>0</v>
      </c>
      <c r="DQ177" s="589">
        <f>DQ132*Index_운영!DQ108*Index_운영!DQ152*Index_운영!DQ328</f>
        <v>0</v>
      </c>
      <c r="DR177" s="589">
        <f>DR132*Index_운영!DR108*Index_운영!DR152*Index_운영!DR328</f>
        <v>0</v>
      </c>
      <c r="DS177" s="589">
        <f>DS132*Index_운영!DS108*Index_운영!DS152*Index_운영!DS328</f>
        <v>0</v>
      </c>
      <c r="DT177" s="589">
        <f>DT132*Index_운영!DT108*Index_운영!DT152*Index_운영!DT328</f>
        <v>0</v>
      </c>
      <c r="DU177" s="589">
        <f>DU132*Index_운영!DU108*Index_운영!DU152*Index_운영!DU328</f>
        <v>0</v>
      </c>
      <c r="DV177" s="589">
        <f>DV132*Index_운영!DV108*Index_운영!DV152*Index_운영!DV328</f>
        <v>0</v>
      </c>
    </row>
    <row r="178" spans="1:126" s="485" customFormat="1" outlineLevel="1" x14ac:dyDescent="0.4">
      <c r="A178" s="737"/>
      <c r="B178" s="464">
        <f>'Rent Roll'!$B39</f>
        <v>0</v>
      </c>
      <c r="C178" s="1219">
        <f>'Rent Roll'!$K39</f>
        <v>0</v>
      </c>
      <c r="D178" s="1239">
        <f>'Rent Roll'!$AM39</f>
        <v>0</v>
      </c>
      <c r="E178" s="1240">
        <f>'Rent Roll'!$AI39</f>
        <v>0</v>
      </c>
      <c r="F178" s="588">
        <f>F133*Index_운영!F109*Index_운영!F153*Index_운영!F329</f>
        <v>0</v>
      </c>
      <c r="G178" s="589">
        <f>G133*Index_운영!G109*Index_운영!G153*Index_운영!G329</f>
        <v>0</v>
      </c>
      <c r="H178" s="589">
        <f>H133*Index_운영!H109*Index_운영!H153*Index_운영!H329</f>
        <v>0</v>
      </c>
      <c r="I178" s="589">
        <f>I133*Index_운영!I109*Index_운영!I153*Index_운영!I329</f>
        <v>0</v>
      </c>
      <c r="J178" s="589">
        <f>J133*Index_운영!J109*Index_운영!J153*Index_운영!J329</f>
        <v>0</v>
      </c>
      <c r="K178" s="589">
        <f>K133*Index_운영!K109*Index_운영!K153*Index_운영!K329</f>
        <v>0</v>
      </c>
      <c r="L178" s="589">
        <f>L133*Index_운영!L109*Index_운영!L153*Index_운영!L329</f>
        <v>0</v>
      </c>
      <c r="M178" s="589">
        <f>M133*Index_운영!M109*Index_운영!M153*Index_운영!M329</f>
        <v>0</v>
      </c>
      <c r="N178" s="589">
        <f>N133*Index_운영!N109*Index_운영!N153*Index_운영!N329</f>
        <v>0</v>
      </c>
      <c r="O178" s="589">
        <f>O133*Index_운영!O109*Index_운영!O153*Index_운영!O329</f>
        <v>0</v>
      </c>
      <c r="P178" s="589">
        <f>P133*Index_운영!P109*Index_운영!P153*Index_운영!P329</f>
        <v>0</v>
      </c>
      <c r="Q178" s="589">
        <f>Q133*Index_운영!Q109*Index_운영!Q153*Index_운영!Q329</f>
        <v>0</v>
      </c>
      <c r="R178" s="589">
        <f>R133*Index_운영!R109*Index_운영!R153*Index_운영!R329</f>
        <v>0</v>
      </c>
      <c r="S178" s="589">
        <f>S133*Index_운영!S109*Index_운영!S153*Index_운영!S329</f>
        <v>0</v>
      </c>
      <c r="T178" s="589">
        <f>T133*Index_운영!T109*Index_운영!T153*Index_운영!T329</f>
        <v>0</v>
      </c>
      <c r="U178" s="589">
        <f>U133*Index_운영!U109*Index_운영!U153*Index_운영!U329</f>
        <v>0</v>
      </c>
      <c r="V178" s="589">
        <f>V133*Index_운영!V109*Index_운영!V153*Index_운영!V329</f>
        <v>0</v>
      </c>
      <c r="W178" s="589">
        <f>W133*Index_운영!W109*Index_운영!W153*Index_운영!W329</f>
        <v>0</v>
      </c>
      <c r="X178" s="589">
        <f>X133*Index_운영!X109*Index_운영!X153*Index_운영!X329</f>
        <v>0</v>
      </c>
      <c r="Y178" s="589">
        <f>Y133*Index_운영!Y109*Index_운영!Y153*Index_운영!Y329</f>
        <v>0</v>
      </c>
      <c r="Z178" s="589">
        <f>Z133*Index_운영!Z109*Index_운영!Z153*Index_운영!Z329</f>
        <v>0</v>
      </c>
      <c r="AA178" s="589">
        <f>AA133*Index_운영!AA109*Index_운영!AA153*Index_운영!AA329</f>
        <v>0</v>
      </c>
      <c r="AB178" s="589">
        <f>AB133*Index_운영!AB109*Index_운영!AB153*Index_운영!AB329</f>
        <v>0</v>
      </c>
      <c r="AC178" s="589">
        <f>AC133*Index_운영!AC109*Index_운영!AC153*Index_운영!AC329</f>
        <v>0</v>
      </c>
      <c r="AD178" s="589">
        <f>AD133*Index_운영!AD109*Index_운영!AD153*Index_운영!AD329</f>
        <v>0</v>
      </c>
      <c r="AE178" s="589">
        <f>AE133*Index_운영!AE109*Index_운영!AE153*Index_운영!AE329</f>
        <v>0</v>
      </c>
      <c r="AF178" s="589">
        <f>AF133*Index_운영!AF109*Index_운영!AF153*Index_운영!AF329</f>
        <v>0</v>
      </c>
      <c r="AG178" s="589">
        <f>AG133*Index_운영!AG109*Index_운영!AG153*Index_운영!AG329</f>
        <v>0</v>
      </c>
      <c r="AH178" s="589">
        <f>AH133*Index_운영!AH109*Index_운영!AH153*Index_운영!AH329</f>
        <v>0</v>
      </c>
      <c r="AI178" s="589">
        <f>AI133*Index_운영!AI109*Index_운영!AI153*Index_운영!AI329</f>
        <v>0</v>
      </c>
      <c r="AJ178" s="589">
        <f>AJ133*Index_운영!AJ109*Index_운영!AJ153*Index_운영!AJ329</f>
        <v>0</v>
      </c>
      <c r="AK178" s="589">
        <f>AK133*Index_운영!AK109*Index_운영!AK153*Index_운영!AK329</f>
        <v>0</v>
      </c>
      <c r="AL178" s="589">
        <f>AL133*Index_운영!AL109*Index_운영!AL153*Index_운영!AL329</f>
        <v>0</v>
      </c>
      <c r="AM178" s="589">
        <f>AM133*Index_운영!AM109*Index_운영!AM153*Index_운영!AM329</f>
        <v>0</v>
      </c>
      <c r="AN178" s="589">
        <f>AN133*Index_운영!AN109*Index_운영!AN153*Index_운영!AN329</f>
        <v>0</v>
      </c>
      <c r="AO178" s="589">
        <f>AO133*Index_운영!AO109*Index_운영!AO153*Index_운영!AO329</f>
        <v>0</v>
      </c>
      <c r="AP178" s="589">
        <f>AP133*Index_운영!AP109*Index_운영!AP153*Index_운영!AP329</f>
        <v>0</v>
      </c>
      <c r="AQ178" s="589">
        <f>AQ133*Index_운영!AQ109*Index_운영!AQ153*Index_운영!AQ329</f>
        <v>0</v>
      </c>
      <c r="AR178" s="589">
        <f>AR133*Index_운영!AR109*Index_운영!AR153*Index_운영!AR329</f>
        <v>0</v>
      </c>
      <c r="AS178" s="589">
        <f>AS133*Index_운영!AS109*Index_운영!AS153*Index_운영!AS329</f>
        <v>0</v>
      </c>
      <c r="AT178" s="589">
        <f>AT133*Index_운영!AT109*Index_운영!AT153*Index_운영!AT329</f>
        <v>0</v>
      </c>
      <c r="AU178" s="589">
        <f>AU133*Index_운영!AU109*Index_운영!AU153*Index_운영!AU329</f>
        <v>0</v>
      </c>
      <c r="AV178" s="589">
        <f>AV133*Index_운영!AV109*Index_운영!AV153*Index_운영!AV329</f>
        <v>0</v>
      </c>
      <c r="AW178" s="589">
        <f>AW133*Index_운영!AW109*Index_운영!AW153*Index_운영!AW329</f>
        <v>0</v>
      </c>
      <c r="AX178" s="589">
        <f>AX133*Index_운영!AX109*Index_운영!AX153*Index_운영!AX329</f>
        <v>0</v>
      </c>
      <c r="AY178" s="589">
        <f>AY133*Index_운영!AY109*Index_운영!AY153*Index_운영!AY329</f>
        <v>0</v>
      </c>
      <c r="AZ178" s="589">
        <f>AZ133*Index_운영!AZ109*Index_운영!AZ153*Index_운영!AZ329</f>
        <v>0</v>
      </c>
      <c r="BA178" s="589">
        <f>BA133*Index_운영!BA109*Index_운영!BA153*Index_운영!BA329</f>
        <v>0</v>
      </c>
      <c r="BB178" s="589">
        <f>BB133*Index_운영!BB109*Index_운영!BB153*Index_운영!BB329</f>
        <v>0</v>
      </c>
      <c r="BC178" s="589">
        <f>BC133*Index_운영!BC109*Index_운영!BC153*Index_운영!BC329</f>
        <v>0</v>
      </c>
      <c r="BD178" s="589">
        <f>BD133*Index_운영!BD109*Index_운영!BD153*Index_운영!BD329</f>
        <v>0</v>
      </c>
      <c r="BE178" s="589">
        <f>BE133*Index_운영!BE109*Index_운영!BE153*Index_운영!BE329</f>
        <v>0</v>
      </c>
      <c r="BF178" s="589">
        <f>BF133*Index_운영!BF109*Index_운영!BF153*Index_운영!BF329</f>
        <v>0</v>
      </c>
      <c r="BG178" s="589">
        <f>BG133*Index_운영!BG109*Index_운영!BG153*Index_운영!BG329</f>
        <v>0</v>
      </c>
      <c r="BH178" s="589">
        <f>BH133*Index_운영!BH109*Index_운영!BH153*Index_운영!BH329</f>
        <v>0</v>
      </c>
      <c r="BI178" s="589">
        <f>BI133*Index_운영!BI109*Index_운영!BI153*Index_운영!BI329</f>
        <v>0</v>
      </c>
      <c r="BJ178" s="589">
        <f>BJ133*Index_운영!BJ109*Index_운영!BJ153*Index_운영!BJ329</f>
        <v>0</v>
      </c>
      <c r="BK178" s="589">
        <f>BK133*Index_운영!BK109*Index_운영!BK153*Index_운영!BK329</f>
        <v>0</v>
      </c>
      <c r="BL178" s="589">
        <f>BL133*Index_운영!BL109*Index_운영!BL153*Index_운영!BL329</f>
        <v>0</v>
      </c>
      <c r="BM178" s="589">
        <f>BM133*Index_운영!BM109*Index_운영!BM153*Index_운영!BM329</f>
        <v>0</v>
      </c>
      <c r="BN178" s="589">
        <f>BN133*Index_운영!BN109*Index_운영!BN153*Index_운영!BN329</f>
        <v>0</v>
      </c>
      <c r="BO178" s="589">
        <f>BO133*Index_운영!BO109*Index_운영!BO153*Index_운영!BO329</f>
        <v>0</v>
      </c>
      <c r="BP178" s="589">
        <f>BP133*Index_운영!BP109*Index_운영!BP153*Index_운영!BP329</f>
        <v>0</v>
      </c>
      <c r="BQ178" s="589">
        <f>BQ133*Index_운영!BQ109*Index_운영!BQ153*Index_운영!BQ329</f>
        <v>0</v>
      </c>
      <c r="BR178" s="589">
        <f>BR133*Index_운영!BR109*Index_운영!BR153*Index_운영!BR329</f>
        <v>0</v>
      </c>
      <c r="BS178" s="589">
        <f>BS133*Index_운영!BS109*Index_운영!BS153*Index_운영!BS329</f>
        <v>0</v>
      </c>
      <c r="BT178" s="589">
        <f>BT133*Index_운영!BT109*Index_운영!BT153*Index_운영!BT329</f>
        <v>0</v>
      </c>
      <c r="BU178" s="589">
        <f>BU133*Index_운영!BU109*Index_운영!BU153*Index_운영!BU329</f>
        <v>0</v>
      </c>
      <c r="BV178" s="589">
        <f>BV133*Index_운영!BV109*Index_운영!BV153*Index_운영!BV329</f>
        <v>0</v>
      </c>
      <c r="BW178" s="589">
        <f>BW133*Index_운영!BW109*Index_운영!BW153*Index_운영!BW329</f>
        <v>0</v>
      </c>
      <c r="BX178" s="589">
        <f>BX133*Index_운영!BX109*Index_운영!BX153*Index_운영!BX329</f>
        <v>0</v>
      </c>
      <c r="BY178" s="589">
        <f>BY133*Index_운영!BY109*Index_운영!BY153*Index_운영!BY329</f>
        <v>0</v>
      </c>
      <c r="BZ178" s="589">
        <f>BZ133*Index_운영!BZ109*Index_운영!BZ153*Index_운영!BZ329</f>
        <v>0</v>
      </c>
      <c r="CA178" s="589">
        <f>CA133*Index_운영!CA109*Index_운영!CA153*Index_운영!CA329</f>
        <v>0</v>
      </c>
      <c r="CB178" s="589">
        <f>CB133*Index_운영!CB109*Index_운영!CB153*Index_운영!CB329</f>
        <v>0</v>
      </c>
      <c r="CC178" s="589">
        <f>CC133*Index_운영!CC109*Index_운영!CC153*Index_운영!CC329</f>
        <v>0</v>
      </c>
      <c r="CD178" s="589">
        <f>CD133*Index_운영!CD109*Index_운영!CD153*Index_운영!CD329</f>
        <v>0</v>
      </c>
      <c r="CE178" s="589">
        <f>CE133*Index_운영!CE109*Index_운영!CE153*Index_운영!CE329</f>
        <v>0</v>
      </c>
      <c r="CF178" s="589">
        <f>CF133*Index_운영!CF109*Index_운영!CF153*Index_운영!CF329</f>
        <v>0</v>
      </c>
      <c r="CG178" s="589">
        <f>CG133*Index_운영!CG109*Index_운영!CG153*Index_운영!CG329</f>
        <v>0</v>
      </c>
      <c r="CH178" s="589">
        <f>CH133*Index_운영!CH109*Index_운영!CH153*Index_운영!CH329</f>
        <v>0</v>
      </c>
      <c r="CI178" s="589">
        <f>CI133*Index_운영!CI109*Index_운영!CI153*Index_운영!CI329</f>
        <v>0</v>
      </c>
      <c r="CJ178" s="589">
        <f>CJ133*Index_운영!CJ109*Index_운영!CJ153*Index_운영!CJ329</f>
        <v>0</v>
      </c>
      <c r="CK178" s="589">
        <f>CK133*Index_운영!CK109*Index_운영!CK153*Index_운영!CK329</f>
        <v>0</v>
      </c>
      <c r="CL178" s="589">
        <f>CL133*Index_운영!CL109*Index_운영!CL153*Index_운영!CL329</f>
        <v>0</v>
      </c>
      <c r="CM178" s="589">
        <f>CM133*Index_운영!CM109*Index_운영!CM153*Index_운영!CM329</f>
        <v>0</v>
      </c>
      <c r="CN178" s="589">
        <f>CN133*Index_운영!CN109*Index_운영!CN153*Index_운영!CN329</f>
        <v>0</v>
      </c>
      <c r="CO178" s="589">
        <f>CO133*Index_운영!CO109*Index_운영!CO153*Index_운영!CO329</f>
        <v>0</v>
      </c>
      <c r="CP178" s="589">
        <f>CP133*Index_운영!CP109*Index_운영!CP153*Index_운영!CP329</f>
        <v>0</v>
      </c>
      <c r="CQ178" s="589">
        <f>CQ133*Index_운영!CQ109*Index_운영!CQ153*Index_운영!CQ329</f>
        <v>0</v>
      </c>
      <c r="CR178" s="589">
        <f>CR133*Index_운영!CR109*Index_운영!CR153*Index_운영!CR329</f>
        <v>0</v>
      </c>
      <c r="CS178" s="589">
        <f>CS133*Index_운영!CS109*Index_운영!CS153*Index_운영!CS329</f>
        <v>0</v>
      </c>
      <c r="CT178" s="589">
        <f>CT133*Index_운영!CT109*Index_운영!CT153*Index_운영!CT329</f>
        <v>0</v>
      </c>
      <c r="CU178" s="589">
        <f>CU133*Index_운영!CU109*Index_운영!CU153*Index_운영!CU329</f>
        <v>0</v>
      </c>
      <c r="CV178" s="589">
        <f>CV133*Index_운영!CV109*Index_운영!CV153*Index_운영!CV329</f>
        <v>0</v>
      </c>
      <c r="CW178" s="589">
        <f>CW133*Index_운영!CW109*Index_운영!CW153*Index_운영!CW329</f>
        <v>0</v>
      </c>
      <c r="CX178" s="589">
        <f>CX133*Index_운영!CX109*Index_운영!CX153*Index_운영!CX329</f>
        <v>0</v>
      </c>
      <c r="CY178" s="589">
        <f>CY133*Index_운영!CY109*Index_운영!CY153*Index_운영!CY329</f>
        <v>0</v>
      </c>
      <c r="CZ178" s="589">
        <f>CZ133*Index_운영!CZ109*Index_운영!CZ153*Index_운영!CZ329</f>
        <v>0</v>
      </c>
      <c r="DA178" s="589">
        <f>DA133*Index_운영!DA109*Index_운영!DA153*Index_운영!DA329</f>
        <v>0</v>
      </c>
      <c r="DB178" s="589">
        <f>DB133*Index_운영!DB109*Index_운영!DB153*Index_운영!DB329</f>
        <v>0</v>
      </c>
      <c r="DC178" s="589">
        <f>DC133*Index_운영!DC109*Index_운영!DC153*Index_운영!DC329</f>
        <v>0</v>
      </c>
      <c r="DD178" s="589">
        <f>DD133*Index_운영!DD109*Index_운영!DD153*Index_운영!DD329</f>
        <v>0</v>
      </c>
      <c r="DE178" s="589">
        <f>DE133*Index_운영!DE109*Index_운영!DE153*Index_운영!DE329</f>
        <v>0</v>
      </c>
      <c r="DF178" s="589">
        <f>DF133*Index_운영!DF109*Index_운영!DF153*Index_운영!DF329</f>
        <v>0</v>
      </c>
      <c r="DG178" s="589">
        <f>DG133*Index_운영!DG109*Index_운영!DG153*Index_운영!DG329</f>
        <v>0</v>
      </c>
      <c r="DH178" s="589">
        <f>DH133*Index_운영!DH109*Index_운영!DH153*Index_운영!DH329</f>
        <v>0</v>
      </c>
      <c r="DI178" s="589">
        <f>DI133*Index_운영!DI109*Index_운영!DI153*Index_운영!DI329</f>
        <v>0</v>
      </c>
      <c r="DJ178" s="589">
        <f>DJ133*Index_운영!DJ109*Index_운영!DJ153*Index_운영!DJ329</f>
        <v>0</v>
      </c>
      <c r="DK178" s="589">
        <f>DK133*Index_운영!DK109*Index_운영!DK153*Index_운영!DK329</f>
        <v>0</v>
      </c>
      <c r="DL178" s="589">
        <f>DL133*Index_운영!DL109*Index_운영!DL153*Index_운영!DL329</f>
        <v>0</v>
      </c>
      <c r="DM178" s="589">
        <f>DM133*Index_운영!DM109*Index_운영!DM153*Index_운영!DM329</f>
        <v>0</v>
      </c>
      <c r="DN178" s="589">
        <f>DN133*Index_운영!DN109*Index_운영!DN153*Index_운영!DN329</f>
        <v>0</v>
      </c>
      <c r="DO178" s="589">
        <f>DO133*Index_운영!DO109*Index_운영!DO153*Index_운영!DO329</f>
        <v>0</v>
      </c>
      <c r="DP178" s="589">
        <f>DP133*Index_운영!DP109*Index_운영!DP153*Index_운영!DP329</f>
        <v>0</v>
      </c>
      <c r="DQ178" s="589">
        <f>DQ133*Index_운영!DQ109*Index_운영!DQ153*Index_운영!DQ329</f>
        <v>0</v>
      </c>
      <c r="DR178" s="589">
        <f>DR133*Index_운영!DR109*Index_운영!DR153*Index_운영!DR329</f>
        <v>0</v>
      </c>
      <c r="DS178" s="589">
        <f>DS133*Index_운영!DS109*Index_운영!DS153*Index_운영!DS329</f>
        <v>0</v>
      </c>
      <c r="DT178" s="589">
        <f>DT133*Index_운영!DT109*Index_운영!DT153*Index_운영!DT329</f>
        <v>0</v>
      </c>
      <c r="DU178" s="589">
        <f>DU133*Index_운영!DU109*Index_운영!DU153*Index_운영!DU329</f>
        <v>0</v>
      </c>
      <c r="DV178" s="589">
        <f>DV133*Index_운영!DV109*Index_운영!DV153*Index_운영!DV329</f>
        <v>0</v>
      </c>
    </row>
    <row r="179" spans="1:126" s="485" customFormat="1" outlineLevel="1" x14ac:dyDescent="0.4">
      <c r="A179" s="737"/>
      <c r="B179" s="464">
        <f>'Rent Roll'!$B40</f>
        <v>0</v>
      </c>
      <c r="C179" s="1219">
        <f>'Rent Roll'!$K40</f>
        <v>0</v>
      </c>
      <c r="D179" s="1239">
        <f>'Rent Roll'!$AM40</f>
        <v>0</v>
      </c>
      <c r="E179" s="1240">
        <f>'Rent Roll'!$AI40</f>
        <v>0</v>
      </c>
      <c r="F179" s="588">
        <f>F134*Index_운영!F110*Index_운영!F154*Index_운영!F330</f>
        <v>0</v>
      </c>
      <c r="G179" s="589">
        <f>G134*Index_운영!G110*Index_운영!G154*Index_운영!G330</f>
        <v>0</v>
      </c>
      <c r="H179" s="589">
        <f>H134*Index_운영!H110*Index_운영!H154*Index_운영!H330</f>
        <v>0</v>
      </c>
      <c r="I179" s="589">
        <f>I134*Index_운영!I110*Index_운영!I154*Index_운영!I330</f>
        <v>0</v>
      </c>
      <c r="J179" s="589">
        <f>J134*Index_운영!J110*Index_운영!J154*Index_운영!J330</f>
        <v>0</v>
      </c>
      <c r="K179" s="589">
        <f>K134*Index_운영!K110*Index_운영!K154*Index_운영!K330</f>
        <v>0</v>
      </c>
      <c r="L179" s="589">
        <f>L134*Index_운영!L110*Index_운영!L154*Index_운영!L330</f>
        <v>0</v>
      </c>
      <c r="M179" s="589">
        <f>M134*Index_운영!M110*Index_운영!M154*Index_운영!M330</f>
        <v>0</v>
      </c>
      <c r="N179" s="589">
        <f>N134*Index_운영!N110*Index_운영!N154*Index_운영!N330</f>
        <v>0</v>
      </c>
      <c r="O179" s="589">
        <f>O134*Index_운영!O110*Index_운영!O154*Index_운영!O330</f>
        <v>0</v>
      </c>
      <c r="P179" s="589">
        <f>P134*Index_운영!P110*Index_운영!P154*Index_운영!P330</f>
        <v>0</v>
      </c>
      <c r="Q179" s="589">
        <f>Q134*Index_운영!Q110*Index_운영!Q154*Index_운영!Q330</f>
        <v>0</v>
      </c>
      <c r="R179" s="589">
        <f>R134*Index_운영!R110*Index_운영!R154*Index_운영!R330</f>
        <v>0</v>
      </c>
      <c r="S179" s="589">
        <f>S134*Index_운영!S110*Index_운영!S154*Index_운영!S330</f>
        <v>0</v>
      </c>
      <c r="T179" s="589">
        <f>T134*Index_운영!T110*Index_운영!T154*Index_운영!T330</f>
        <v>0</v>
      </c>
      <c r="U179" s="589">
        <f>U134*Index_운영!U110*Index_운영!U154*Index_운영!U330</f>
        <v>0</v>
      </c>
      <c r="V179" s="589">
        <f>V134*Index_운영!V110*Index_운영!V154*Index_운영!V330</f>
        <v>0</v>
      </c>
      <c r="W179" s="589">
        <f>W134*Index_운영!W110*Index_운영!W154*Index_운영!W330</f>
        <v>0</v>
      </c>
      <c r="X179" s="589">
        <f>X134*Index_운영!X110*Index_운영!X154*Index_운영!X330</f>
        <v>0</v>
      </c>
      <c r="Y179" s="589">
        <f>Y134*Index_운영!Y110*Index_운영!Y154*Index_운영!Y330</f>
        <v>0</v>
      </c>
      <c r="Z179" s="589">
        <f>Z134*Index_운영!Z110*Index_운영!Z154*Index_운영!Z330</f>
        <v>0</v>
      </c>
      <c r="AA179" s="589">
        <f>AA134*Index_운영!AA110*Index_운영!AA154*Index_운영!AA330</f>
        <v>0</v>
      </c>
      <c r="AB179" s="589">
        <f>AB134*Index_운영!AB110*Index_운영!AB154*Index_운영!AB330</f>
        <v>0</v>
      </c>
      <c r="AC179" s="589">
        <f>AC134*Index_운영!AC110*Index_운영!AC154*Index_운영!AC330</f>
        <v>0</v>
      </c>
      <c r="AD179" s="589">
        <f>AD134*Index_운영!AD110*Index_운영!AD154*Index_운영!AD330</f>
        <v>0</v>
      </c>
      <c r="AE179" s="589">
        <f>AE134*Index_운영!AE110*Index_운영!AE154*Index_운영!AE330</f>
        <v>0</v>
      </c>
      <c r="AF179" s="589">
        <f>AF134*Index_운영!AF110*Index_운영!AF154*Index_운영!AF330</f>
        <v>0</v>
      </c>
      <c r="AG179" s="589">
        <f>AG134*Index_운영!AG110*Index_운영!AG154*Index_운영!AG330</f>
        <v>0</v>
      </c>
      <c r="AH179" s="589">
        <f>AH134*Index_운영!AH110*Index_운영!AH154*Index_운영!AH330</f>
        <v>0</v>
      </c>
      <c r="AI179" s="589">
        <f>AI134*Index_운영!AI110*Index_운영!AI154*Index_운영!AI330</f>
        <v>0</v>
      </c>
      <c r="AJ179" s="589">
        <f>AJ134*Index_운영!AJ110*Index_운영!AJ154*Index_운영!AJ330</f>
        <v>0</v>
      </c>
      <c r="AK179" s="589">
        <f>AK134*Index_운영!AK110*Index_운영!AK154*Index_운영!AK330</f>
        <v>0</v>
      </c>
      <c r="AL179" s="589">
        <f>AL134*Index_운영!AL110*Index_운영!AL154*Index_운영!AL330</f>
        <v>0</v>
      </c>
      <c r="AM179" s="589">
        <f>AM134*Index_운영!AM110*Index_운영!AM154*Index_운영!AM330</f>
        <v>0</v>
      </c>
      <c r="AN179" s="589">
        <f>AN134*Index_운영!AN110*Index_운영!AN154*Index_운영!AN330</f>
        <v>0</v>
      </c>
      <c r="AO179" s="589">
        <f>AO134*Index_운영!AO110*Index_운영!AO154*Index_운영!AO330</f>
        <v>0</v>
      </c>
      <c r="AP179" s="589">
        <f>AP134*Index_운영!AP110*Index_운영!AP154*Index_운영!AP330</f>
        <v>0</v>
      </c>
      <c r="AQ179" s="589">
        <f>AQ134*Index_운영!AQ110*Index_운영!AQ154*Index_운영!AQ330</f>
        <v>0</v>
      </c>
      <c r="AR179" s="589">
        <f>AR134*Index_운영!AR110*Index_운영!AR154*Index_운영!AR330</f>
        <v>0</v>
      </c>
      <c r="AS179" s="589">
        <f>AS134*Index_운영!AS110*Index_운영!AS154*Index_운영!AS330</f>
        <v>0</v>
      </c>
      <c r="AT179" s="589">
        <f>AT134*Index_운영!AT110*Index_운영!AT154*Index_운영!AT330</f>
        <v>0</v>
      </c>
      <c r="AU179" s="589">
        <f>AU134*Index_운영!AU110*Index_운영!AU154*Index_운영!AU330</f>
        <v>0</v>
      </c>
      <c r="AV179" s="589">
        <f>AV134*Index_운영!AV110*Index_운영!AV154*Index_운영!AV330</f>
        <v>0</v>
      </c>
      <c r="AW179" s="589">
        <f>AW134*Index_운영!AW110*Index_운영!AW154*Index_운영!AW330</f>
        <v>0</v>
      </c>
      <c r="AX179" s="589">
        <f>AX134*Index_운영!AX110*Index_운영!AX154*Index_운영!AX330</f>
        <v>0</v>
      </c>
      <c r="AY179" s="589">
        <f>AY134*Index_운영!AY110*Index_운영!AY154*Index_운영!AY330</f>
        <v>0</v>
      </c>
      <c r="AZ179" s="589">
        <f>AZ134*Index_운영!AZ110*Index_운영!AZ154*Index_운영!AZ330</f>
        <v>0</v>
      </c>
      <c r="BA179" s="589">
        <f>BA134*Index_운영!BA110*Index_운영!BA154*Index_운영!BA330</f>
        <v>0</v>
      </c>
      <c r="BB179" s="589">
        <f>BB134*Index_운영!BB110*Index_운영!BB154*Index_운영!BB330</f>
        <v>0</v>
      </c>
      <c r="BC179" s="589">
        <f>BC134*Index_운영!BC110*Index_운영!BC154*Index_운영!BC330</f>
        <v>0</v>
      </c>
      <c r="BD179" s="589">
        <f>BD134*Index_운영!BD110*Index_운영!BD154*Index_운영!BD330</f>
        <v>0</v>
      </c>
      <c r="BE179" s="589">
        <f>BE134*Index_운영!BE110*Index_운영!BE154*Index_운영!BE330</f>
        <v>0</v>
      </c>
      <c r="BF179" s="589">
        <f>BF134*Index_운영!BF110*Index_운영!BF154*Index_운영!BF330</f>
        <v>0</v>
      </c>
      <c r="BG179" s="589">
        <f>BG134*Index_운영!BG110*Index_운영!BG154*Index_운영!BG330</f>
        <v>0</v>
      </c>
      <c r="BH179" s="589">
        <f>BH134*Index_운영!BH110*Index_운영!BH154*Index_운영!BH330</f>
        <v>0</v>
      </c>
      <c r="BI179" s="589">
        <f>BI134*Index_운영!BI110*Index_운영!BI154*Index_운영!BI330</f>
        <v>0</v>
      </c>
      <c r="BJ179" s="589">
        <f>BJ134*Index_운영!BJ110*Index_운영!BJ154*Index_운영!BJ330</f>
        <v>0</v>
      </c>
      <c r="BK179" s="589">
        <f>BK134*Index_운영!BK110*Index_운영!BK154*Index_운영!BK330</f>
        <v>0</v>
      </c>
      <c r="BL179" s="589">
        <f>BL134*Index_운영!BL110*Index_운영!BL154*Index_운영!BL330</f>
        <v>0</v>
      </c>
      <c r="BM179" s="589">
        <f>BM134*Index_운영!BM110*Index_운영!BM154*Index_운영!BM330</f>
        <v>0</v>
      </c>
      <c r="BN179" s="589">
        <f>BN134*Index_운영!BN110*Index_운영!BN154*Index_운영!BN330</f>
        <v>0</v>
      </c>
      <c r="BO179" s="589">
        <f>BO134*Index_운영!BO110*Index_운영!BO154*Index_운영!BO330</f>
        <v>0</v>
      </c>
      <c r="BP179" s="589">
        <f>BP134*Index_운영!BP110*Index_운영!BP154*Index_운영!BP330</f>
        <v>0</v>
      </c>
      <c r="BQ179" s="589">
        <f>BQ134*Index_운영!BQ110*Index_운영!BQ154*Index_운영!BQ330</f>
        <v>0</v>
      </c>
      <c r="BR179" s="589">
        <f>BR134*Index_운영!BR110*Index_운영!BR154*Index_운영!BR330</f>
        <v>0</v>
      </c>
      <c r="BS179" s="589">
        <f>BS134*Index_운영!BS110*Index_운영!BS154*Index_운영!BS330</f>
        <v>0</v>
      </c>
      <c r="BT179" s="589">
        <f>BT134*Index_운영!BT110*Index_운영!BT154*Index_운영!BT330</f>
        <v>0</v>
      </c>
      <c r="BU179" s="589">
        <f>BU134*Index_운영!BU110*Index_운영!BU154*Index_운영!BU330</f>
        <v>0</v>
      </c>
      <c r="BV179" s="589">
        <f>BV134*Index_운영!BV110*Index_운영!BV154*Index_운영!BV330</f>
        <v>0</v>
      </c>
      <c r="BW179" s="589">
        <f>BW134*Index_운영!BW110*Index_운영!BW154*Index_운영!BW330</f>
        <v>0</v>
      </c>
      <c r="BX179" s="589">
        <f>BX134*Index_운영!BX110*Index_운영!BX154*Index_운영!BX330</f>
        <v>0</v>
      </c>
      <c r="BY179" s="589">
        <f>BY134*Index_운영!BY110*Index_운영!BY154*Index_운영!BY330</f>
        <v>0</v>
      </c>
      <c r="BZ179" s="589">
        <f>BZ134*Index_운영!BZ110*Index_운영!BZ154*Index_운영!BZ330</f>
        <v>0</v>
      </c>
      <c r="CA179" s="589">
        <f>CA134*Index_운영!CA110*Index_운영!CA154*Index_운영!CA330</f>
        <v>0</v>
      </c>
      <c r="CB179" s="589">
        <f>CB134*Index_운영!CB110*Index_운영!CB154*Index_운영!CB330</f>
        <v>0</v>
      </c>
      <c r="CC179" s="589">
        <f>CC134*Index_운영!CC110*Index_운영!CC154*Index_운영!CC330</f>
        <v>0</v>
      </c>
      <c r="CD179" s="589">
        <f>CD134*Index_운영!CD110*Index_운영!CD154*Index_운영!CD330</f>
        <v>0</v>
      </c>
      <c r="CE179" s="589">
        <f>CE134*Index_운영!CE110*Index_운영!CE154*Index_운영!CE330</f>
        <v>0</v>
      </c>
      <c r="CF179" s="589">
        <f>CF134*Index_운영!CF110*Index_운영!CF154*Index_운영!CF330</f>
        <v>0</v>
      </c>
      <c r="CG179" s="589">
        <f>CG134*Index_운영!CG110*Index_운영!CG154*Index_운영!CG330</f>
        <v>0</v>
      </c>
      <c r="CH179" s="589">
        <f>CH134*Index_운영!CH110*Index_운영!CH154*Index_운영!CH330</f>
        <v>0</v>
      </c>
      <c r="CI179" s="589">
        <f>CI134*Index_운영!CI110*Index_운영!CI154*Index_운영!CI330</f>
        <v>0</v>
      </c>
      <c r="CJ179" s="589">
        <f>CJ134*Index_운영!CJ110*Index_운영!CJ154*Index_운영!CJ330</f>
        <v>0</v>
      </c>
      <c r="CK179" s="589">
        <f>CK134*Index_운영!CK110*Index_운영!CK154*Index_운영!CK330</f>
        <v>0</v>
      </c>
      <c r="CL179" s="589">
        <f>CL134*Index_운영!CL110*Index_운영!CL154*Index_운영!CL330</f>
        <v>0</v>
      </c>
      <c r="CM179" s="589">
        <f>CM134*Index_운영!CM110*Index_운영!CM154*Index_운영!CM330</f>
        <v>0</v>
      </c>
      <c r="CN179" s="589">
        <f>CN134*Index_운영!CN110*Index_운영!CN154*Index_운영!CN330</f>
        <v>0</v>
      </c>
      <c r="CO179" s="589">
        <f>CO134*Index_운영!CO110*Index_운영!CO154*Index_운영!CO330</f>
        <v>0</v>
      </c>
      <c r="CP179" s="589">
        <f>CP134*Index_운영!CP110*Index_운영!CP154*Index_운영!CP330</f>
        <v>0</v>
      </c>
      <c r="CQ179" s="589">
        <f>CQ134*Index_운영!CQ110*Index_운영!CQ154*Index_운영!CQ330</f>
        <v>0</v>
      </c>
      <c r="CR179" s="589">
        <f>CR134*Index_운영!CR110*Index_운영!CR154*Index_운영!CR330</f>
        <v>0</v>
      </c>
      <c r="CS179" s="589">
        <f>CS134*Index_운영!CS110*Index_운영!CS154*Index_운영!CS330</f>
        <v>0</v>
      </c>
      <c r="CT179" s="589">
        <f>CT134*Index_운영!CT110*Index_운영!CT154*Index_운영!CT330</f>
        <v>0</v>
      </c>
      <c r="CU179" s="589">
        <f>CU134*Index_운영!CU110*Index_운영!CU154*Index_운영!CU330</f>
        <v>0</v>
      </c>
      <c r="CV179" s="589">
        <f>CV134*Index_운영!CV110*Index_운영!CV154*Index_운영!CV330</f>
        <v>0</v>
      </c>
      <c r="CW179" s="589">
        <f>CW134*Index_운영!CW110*Index_운영!CW154*Index_운영!CW330</f>
        <v>0</v>
      </c>
      <c r="CX179" s="589">
        <f>CX134*Index_운영!CX110*Index_운영!CX154*Index_운영!CX330</f>
        <v>0</v>
      </c>
      <c r="CY179" s="589">
        <f>CY134*Index_운영!CY110*Index_운영!CY154*Index_운영!CY330</f>
        <v>0</v>
      </c>
      <c r="CZ179" s="589">
        <f>CZ134*Index_운영!CZ110*Index_운영!CZ154*Index_운영!CZ330</f>
        <v>0</v>
      </c>
      <c r="DA179" s="589">
        <f>DA134*Index_운영!DA110*Index_운영!DA154*Index_운영!DA330</f>
        <v>0</v>
      </c>
      <c r="DB179" s="589">
        <f>DB134*Index_운영!DB110*Index_운영!DB154*Index_운영!DB330</f>
        <v>0</v>
      </c>
      <c r="DC179" s="589">
        <f>DC134*Index_운영!DC110*Index_운영!DC154*Index_운영!DC330</f>
        <v>0</v>
      </c>
      <c r="DD179" s="589">
        <f>DD134*Index_운영!DD110*Index_운영!DD154*Index_운영!DD330</f>
        <v>0</v>
      </c>
      <c r="DE179" s="589">
        <f>DE134*Index_운영!DE110*Index_운영!DE154*Index_운영!DE330</f>
        <v>0</v>
      </c>
      <c r="DF179" s="589">
        <f>DF134*Index_운영!DF110*Index_운영!DF154*Index_운영!DF330</f>
        <v>0</v>
      </c>
      <c r="DG179" s="589">
        <f>DG134*Index_운영!DG110*Index_운영!DG154*Index_운영!DG330</f>
        <v>0</v>
      </c>
      <c r="DH179" s="589">
        <f>DH134*Index_운영!DH110*Index_운영!DH154*Index_운영!DH330</f>
        <v>0</v>
      </c>
      <c r="DI179" s="589">
        <f>DI134*Index_운영!DI110*Index_운영!DI154*Index_운영!DI330</f>
        <v>0</v>
      </c>
      <c r="DJ179" s="589">
        <f>DJ134*Index_운영!DJ110*Index_운영!DJ154*Index_운영!DJ330</f>
        <v>0</v>
      </c>
      <c r="DK179" s="589">
        <f>DK134*Index_운영!DK110*Index_운영!DK154*Index_운영!DK330</f>
        <v>0</v>
      </c>
      <c r="DL179" s="589">
        <f>DL134*Index_운영!DL110*Index_운영!DL154*Index_운영!DL330</f>
        <v>0</v>
      </c>
      <c r="DM179" s="589">
        <f>DM134*Index_운영!DM110*Index_운영!DM154*Index_운영!DM330</f>
        <v>0</v>
      </c>
      <c r="DN179" s="589">
        <f>DN134*Index_운영!DN110*Index_운영!DN154*Index_운영!DN330</f>
        <v>0</v>
      </c>
      <c r="DO179" s="589">
        <f>DO134*Index_운영!DO110*Index_운영!DO154*Index_운영!DO330</f>
        <v>0</v>
      </c>
      <c r="DP179" s="589">
        <f>DP134*Index_운영!DP110*Index_운영!DP154*Index_운영!DP330</f>
        <v>0</v>
      </c>
      <c r="DQ179" s="589">
        <f>DQ134*Index_운영!DQ110*Index_운영!DQ154*Index_운영!DQ330</f>
        <v>0</v>
      </c>
      <c r="DR179" s="589">
        <f>DR134*Index_운영!DR110*Index_운영!DR154*Index_운영!DR330</f>
        <v>0</v>
      </c>
      <c r="DS179" s="589">
        <f>DS134*Index_운영!DS110*Index_운영!DS154*Index_운영!DS330</f>
        <v>0</v>
      </c>
      <c r="DT179" s="589">
        <f>DT134*Index_운영!DT110*Index_운영!DT154*Index_운영!DT330</f>
        <v>0</v>
      </c>
      <c r="DU179" s="589">
        <f>DU134*Index_운영!DU110*Index_운영!DU154*Index_운영!DU330</f>
        <v>0</v>
      </c>
      <c r="DV179" s="589">
        <f>DV134*Index_운영!DV110*Index_운영!DV154*Index_운영!DV330</f>
        <v>0</v>
      </c>
    </row>
    <row r="180" spans="1:126" s="485" customFormat="1" outlineLevel="1" x14ac:dyDescent="0.4">
      <c r="A180" s="737"/>
      <c r="B180" s="464">
        <f>'Rent Roll'!$B41</f>
        <v>0</v>
      </c>
      <c r="C180" s="1219">
        <f>'Rent Roll'!$K41</f>
        <v>0</v>
      </c>
      <c r="D180" s="1239">
        <f>'Rent Roll'!$AM41</f>
        <v>0</v>
      </c>
      <c r="E180" s="1240">
        <f>'Rent Roll'!$AI41</f>
        <v>0</v>
      </c>
      <c r="F180" s="588">
        <f>F135*Index_운영!F111*Index_운영!F155*Index_운영!F331</f>
        <v>0</v>
      </c>
      <c r="G180" s="589">
        <f>G135*Index_운영!G111*Index_운영!G155*Index_운영!G331</f>
        <v>0</v>
      </c>
      <c r="H180" s="589">
        <f>H135*Index_운영!H111*Index_운영!H155*Index_운영!H331</f>
        <v>0</v>
      </c>
      <c r="I180" s="589">
        <f>I135*Index_운영!I111*Index_운영!I155*Index_운영!I331</f>
        <v>0</v>
      </c>
      <c r="J180" s="589">
        <f>J135*Index_운영!J111*Index_운영!J155*Index_운영!J331</f>
        <v>0</v>
      </c>
      <c r="K180" s="589">
        <f>K135*Index_운영!K111*Index_운영!K155*Index_운영!K331</f>
        <v>0</v>
      </c>
      <c r="L180" s="589">
        <f>L135*Index_운영!L111*Index_운영!L155*Index_운영!L331</f>
        <v>0</v>
      </c>
      <c r="M180" s="589">
        <f>M135*Index_운영!M111*Index_운영!M155*Index_운영!M331</f>
        <v>0</v>
      </c>
      <c r="N180" s="589">
        <f>N135*Index_운영!N111*Index_운영!N155*Index_운영!N331</f>
        <v>0</v>
      </c>
      <c r="O180" s="589">
        <f>O135*Index_운영!O111*Index_운영!O155*Index_운영!O331</f>
        <v>0</v>
      </c>
      <c r="P180" s="589">
        <f>P135*Index_운영!P111*Index_운영!P155*Index_운영!P331</f>
        <v>0</v>
      </c>
      <c r="Q180" s="589">
        <f>Q135*Index_운영!Q111*Index_운영!Q155*Index_운영!Q331</f>
        <v>0</v>
      </c>
      <c r="R180" s="589">
        <f>R135*Index_운영!R111*Index_운영!R155*Index_운영!R331</f>
        <v>0</v>
      </c>
      <c r="S180" s="589">
        <f>S135*Index_운영!S111*Index_운영!S155*Index_운영!S331</f>
        <v>0</v>
      </c>
      <c r="T180" s="589">
        <f>T135*Index_운영!T111*Index_운영!T155*Index_운영!T331</f>
        <v>0</v>
      </c>
      <c r="U180" s="589">
        <f>U135*Index_운영!U111*Index_운영!U155*Index_운영!U331</f>
        <v>0</v>
      </c>
      <c r="V180" s="589">
        <f>V135*Index_운영!V111*Index_운영!V155*Index_운영!V331</f>
        <v>0</v>
      </c>
      <c r="W180" s="589">
        <f>W135*Index_운영!W111*Index_운영!W155*Index_운영!W331</f>
        <v>0</v>
      </c>
      <c r="X180" s="589">
        <f>X135*Index_운영!X111*Index_운영!X155*Index_운영!X331</f>
        <v>0</v>
      </c>
      <c r="Y180" s="589">
        <f>Y135*Index_운영!Y111*Index_운영!Y155*Index_운영!Y331</f>
        <v>0</v>
      </c>
      <c r="Z180" s="589">
        <f>Z135*Index_운영!Z111*Index_운영!Z155*Index_운영!Z331</f>
        <v>0</v>
      </c>
      <c r="AA180" s="589">
        <f>AA135*Index_운영!AA111*Index_운영!AA155*Index_운영!AA331</f>
        <v>0</v>
      </c>
      <c r="AB180" s="589">
        <f>AB135*Index_운영!AB111*Index_운영!AB155*Index_운영!AB331</f>
        <v>0</v>
      </c>
      <c r="AC180" s="589">
        <f>AC135*Index_운영!AC111*Index_운영!AC155*Index_운영!AC331</f>
        <v>0</v>
      </c>
      <c r="AD180" s="589">
        <f>AD135*Index_운영!AD111*Index_운영!AD155*Index_운영!AD331</f>
        <v>0</v>
      </c>
      <c r="AE180" s="589">
        <f>AE135*Index_운영!AE111*Index_운영!AE155*Index_운영!AE331</f>
        <v>0</v>
      </c>
      <c r="AF180" s="589">
        <f>AF135*Index_운영!AF111*Index_운영!AF155*Index_운영!AF331</f>
        <v>0</v>
      </c>
      <c r="AG180" s="589">
        <f>AG135*Index_운영!AG111*Index_운영!AG155*Index_운영!AG331</f>
        <v>0</v>
      </c>
      <c r="AH180" s="589">
        <f>AH135*Index_운영!AH111*Index_운영!AH155*Index_운영!AH331</f>
        <v>0</v>
      </c>
      <c r="AI180" s="589">
        <f>AI135*Index_운영!AI111*Index_운영!AI155*Index_운영!AI331</f>
        <v>0</v>
      </c>
      <c r="AJ180" s="589">
        <f>AJ135*Index_운영!AJ111*Index_운영!AJ155*Index_운영!AJ331</f>
        <v>0</v>
      </c>
      <c r="AK180" s="589">
        <f>AK135*Index_운영!AK111*Index_운영!AK155*Index_운영!AK331</f>
        <v>0</v>
      </c>
      <c r="AL180" s="589">
        <f>AL135*Index_운영!AL111*Index_운영!AL155*Index_운영!AL331</f>
        <v>0</v>
      </c>
      <c r="AM180" s="589">
        <f>AM135*Index_운영!AM111*Index_운영!AM155*Index_운영!AM331</f>
        <v>0</v>
      </c>
      <c r="AN180" s="589">
        <f>AN135*Index_운영!AN111*Index_운영!AN155*Index_운영!AN331</f>
        <v>0</v>
      </c>
      <c r="AO180" s="589">
        <f>AO135*Index_운영!AO111*Index_운영!AO155*Index_운영!AO331</f>
        <v>0</v>
      </c>
      <c r="AP180" s="589">
        <f>AP135*Index_운영!AP111*Index_운영!AP155*Index_운영!AP331</f>
        <v>0</v>
      </c>
      <c r="AQ180" s="589">
        <f>AQ135*Index_운영!AQ111*Index_운영!AQ155*Index_운영!AQ331</f>
        <v>0</v>
      </c>
      <c r="AR180" s="589">
        <f>AR135*Index_운영!AR111*Index_운영!AR155*Index_운영!AR331</f>
        <v>0</v>
      </c>
      <c r="AS180" s="589">
        <f>AS135*Index_운영!AS111*Index_운영!AS155*Index_운영!AS331</f>
        <v>0</v>
      </c>
      <c r="AT180" s="589">
        <f>AT135*Index_운영!AT111*Index_운영!AT155*Index_운영!AT331</f>
        <v>0</v>
      </c>
      <c r="AU180" s="589">
        <f>AU135*Index_운영!AU111*Index_운영!AU155*Index_운영!AU331</f>
        <v>0</v>
      </c>
      <c r="AV180" s="589">
        <f>AV135*Index_운영!AV111*Index_운영!AV155*Index_운영!AV331</f>
        <v>0</v>
      </c>
      <c r="AW180" s="589">
        <f>AW135*Index_운영!AW111*Index_운영!AW155*Index_운영!AW331</f>
        <v>0</v>
      </c>
      <c r="AX180" s="589">
        <f>AX135*Index_운영!AX111*Index_운영!AX155*Index_운영!AX331</f>
        <v>0</v>
      </c>
      <c r="AY180" s="589">
        <f>AY135*Index_운영!AY111*Index_운영!AY155*Index_운영!AY331</f>
        <v>0</v>
      </c>
      <c r="AZ180" s="589">
        <f>AZ135*Index_운영!AZ111*Index_운영!AZ155*Index_운영!AZ331</f>
        <v>0</v>
      </c>
      <c r="BA180" s="589">
        <f>BA135*Index_운영!BA111*Index_운영!BA155*Index_운영!BA331</f>
        <v>0</v>
      </c>
      <c r="BB180" s="589">
        <f>BB135*Index_운영!BB111*Index_운영!BB155*Index_운영!BB331</f>
        <v>0</v>
      </c>
      <c r="BC180" s="589">
        <f>BC135*Index_운영!BC111*Index_운영!BC155*Index_운영!BC331</f>
        <v>0</v>
      </c>
      <c r="BD180" s="589">
        <f>BD135*Index_운영!BD111*Index_운영!BD155*Index_운영!BD331</f>
        <v>0</v>
      </c>
      <c r="BE180" s="589">
        <f>BE135*Index_운영!BE111*Index_운영!BE155*Index_운영!BE331</f>
        <v>0</v>
      </c>
      <c r="BF180" s="589">
        <f>BF135*Index_운영!BF111*Index_운영!BF155*Index_운영!BF331</f>
        <v>0</v>
      </c>
      <c r="BG180" s="589">
        <f>BG135*Index_운영!BG111*Index_운영!BG155*Index_운영!BG331</f>
        <v>0</v>
      </c>
      <c r="BH180" s="589">
        <f>BH135*Index_운영!BH111*Index_운영!BH155*Index_운영!BH331</f>
        <v>0</v>
      </c>
      <c r="BI180" s="589">
        <f>BI135*Index_운영!BI111*Index_운영!BI155*Index_운영!BI331</f>
        <v>0</v>
      </c>
      <c r="BJ180" s="589">
        <f>BJ135*Index_운영!BJ111*Index_운영!BJ155*Index_운영!BJ331</f>
        <v>0</v>
      </c>
      <c r="BK180" s="589">
        <f>BK135*Index_운영!BK111*Index_운영!BK155*Index_운영!BK331</f>
        <v>0</v>
      </c>
      <c r="BL180" s="589">
        <f>BL135*Index_운영!BL111*Index_운영!BL155*Index_운영!BL331</f>
        <v>0</v>
      </c>
      <c r="BM180" s="589">
        <f>BM135*Index_운영!BM111*Index_운영!BM155*Index_운영!BM331</f>
        <v>0</v>
      </c>
      <c r="BN180" s="589">
        <f>BN135*Index_운영!BN111*Index_운영!BN155*Index_운영!BN331</f>
        <v>0</v>
      </c>
      <c r="BO180" s="589">
        <f>BO135*Index_운영!BO111*Index_운영!BO155*Index_운영!BO331</f>
        <v>0</v>
      </c>
      <c r="BP180" s="589">
        <f>BP135*Index_운영!BP111*Index_운영!BP155*Index_운영!BP331</f>
        <v>0</v>
      </c>
      <c r="BQ180" s="589">
        <f>BQ135*Index_운영!BQ111*Index_운영!BQ155*Index_운영!BQ331</f>
        <v>0</v>
      </c>
      <c r="BR180" s="589">
        <f>BR135*Index_운영!BR111*Index_운영!BR155*Index_운영!BR331</f>
        <v>0</v>
      </c>
      <c r="BS180" s="589">
        <f>BS135*Index_운영!BS111*Index_운영!BS155*Index_운영!BS331</f>
        <v>0</v>
      </c>
      <c r="BT180" s="589">
        <f>BT135*Index_운영!BT111*Index_운영!BT155*Index_운영!BT331</f>
        <v>0</v>
      </c>
      <c r="BU180" s="589">
        <f>BU135*Index_운영!BU111*Index_운영!BU155*Index_운영!BU331</f>
        <v>0</v>
      </c>
      <c r="BV180" s="589">
        <f>BV135*Index_운영!BV111*Index_운영!BV155*Index_운영!BV331</f>
        <v>0</v>
      </c>
      <c r="BW180" s="589">
        <f>BW135*Index_운영!BW111*Index_운영!BW155*Index_운영!BW331</f>
        <v>0</v>
      </c>
      <c r="BX180" s="589">
        <f>BX135*Index_운영!BX111*Index_운영!BX155*Index_운영!BX331</f>
        <v>0</v>
      </c>
      <c r="BY180" s="589">
        <f>BY135*Index_운영!BY111*Index_운영!BY155*Index_운영!BY331</f>
        <v>0</v>
      </c>
      <c r="BZ180" s="589">
        <f>BZ135*Index_운영!BZ111*Index_운영!BZ155*Index_운영!BZ331</f>
        <v>0</v>
      </c>
      <c r="CA180" s="589">
        <f>CA135*Index_운영!CA111*Index_운영!CA155*Index_운영!CA331</f>
        <v>0</v>
      </c>
      <c r="CB180" s="589">
        <f>CB135*Index_운영!CB111*Index_운영!CB155*Index_운영!CB331</f>
        <v>0</v>
      </c>
      <c r="CC180" s="589">
        <f>CC135*Index_운영!CC111*Index_운영!CC155*Index_운영!CC331</f>
        <v>0</v>
      </c>
      <c r="CD180" s="589">
        <f>CD135*Index_운영!CD111*Index_운영!CD155*Index_운영!CD331</f>
        <v>0</v>
      </c>
      <c r="CE180" s="589">
        <f>CE135*Index_운영!CE111*Index_운영!CE155*Index_운영!CE331</f>
        <v>0</v>
      </c>
      <c r="CF180" s="589">
        <f>CF135*Index_운영!CF111*Index_운영!CF155*Index_운영!CF331</f>
        <v>0</v>
      </c>
      <c r="CG180" s="589">
        <f>CG135*Index_운영!CG111*Index_운영!CG155*Index_운영!CG331</f>
        <v>0</v>
      </c>
      <c r="CH180" s="589">
        <f>CH135*Index_운영!CH111*Index_운영!CH155*Index_운영!CH331</f>
        <v>0</v>
      </c>
      <c r="CI180" s="589">
        <f>CI135*Index_운영!CI111*Index_운영!CI155*Index_운영!CI331</f>
        <v>0</v>
      </c>
      <c r="CJ180" s="589">
        <f>CJ135*Index_운영!CJ111*Index_운영!CJ155*Index_운영!CJ331</f>
        <v>0</v>
      </c>
      <c r="CK180" s="589">
        <f>CK135*Index_운영!CK111*Index_운영!CK155*Index_운영!CK331</f>
        <v>0</v>
      </c>
      <c r="CL180" s="589">
        <f>CL135*Index_운영!CL111*Index_운영!CL155*Index_운영!CL331</f>
        <v>0</v>
      </c>
      <c r="CM180" s="589">
        <f>CM135*Index_운영!CM111*Index_운영!CM155*Index_운영!CM331</f>
        <v>0</v>
      </c>
      <c r="CN180" s="589">
        <f>CN135*Index_운영!CN111*Index_운영!CN155*Index_운영!CN331</f>
        <v>0</v>
      </c>
      <c r="CO180" s="589">
        <f>CO135*Index_운영!CO111*Index_운영!CO155*Index_운영!CO331</f>
        <v>0</v>
      </c>
      <c r="CP180" s="589">
        <f>CP135*Index_운영!CP111*Index_운영!CP155*Index_운영!CP331</f>
        <v>0</v>
      </c>
      <c r="CQ180" s="589">
        <f>CQ135*Index_운영!CQ111*Index_운영!CQ155*Index_운영!CQ331</f>
        <v>0</v>
      </c>
      <c r="CR180" s="589">
        <f>CR135*Index_운영!CR111*Index_운영!CR155*Index_운영!CR331</f>
        <v>0</v>
      </c>
      <c r="CS180" s="589">
        <f>CS135*Index_운영!CS111*Index_운영!CS155*Index_운영!CS331</f>
        <v>0</v>
      </c>
      <c r="CT180" s="589">
        <f>CT135*Index_운영!CT111*Index_운영!CT155*Index_운영!CT331</f>
        <v>0</v>
      </c>
      <c r="CU180" s="589">
        <f>CU135*Index_운영!CU111*Index_운영!CU155*Index_운영!CU331</f>
        <v>0</v>
      </c>
      <c r="CV180" s="589">
        <f>CV135*Index_운영!CV111*Index_운영!CV155*Index_운영!CV331</f>
        <v>0</v>
      </c>
      <c r="CW180" s="589">
        <f>CW135*Index_운영!CW111*Index_운영!CW155*Index_운영!CW331</f>
        <v>0</v>
      </c>
      <c r="CX180" s="589">
        <f>CX135*Index_운영!CX111*Index_운영!CX155*Index_운영!CX331</f>
        <v>0</v>
      </c>
      <c r="CY180" s="589">
        <f>CY135*Index_운영!CY111*Index_운영!CY155*Index_운영!CY331</f>
        <v>0</v>
      </c>
      <c r="CZ180" s="589">
        <f>CZ135*Index_운영!CZ111*Index_운영!CZ155*Index_운영!CZ331</f>
        <v>0</v>
      </c>
      <c r="DA180" s="589">
        <f>DA135*Index_운영!DA111*Index_운영!DA155*Index_운영!DA331</f>
        <v>0</v>
      </c>
      <c r="DB180" s="589">
        <f>DB135*Index_운영!DB111*Index_운영!DB155*Index_운영!DB331</f>
        <v>0</v>
      </c>
      <c r="DC180" s="589">
        <f>DC135*Index_운영!DC111*Index_운영!DC155*Index_운영!DC331</f>
        <v>0</v>
      </c>
      <c r="DD180" s="589">
        <f>DD135*Index_운영!DD111*Index_운영!DD155*Index_운영!DD331</f>
        <v>0</v>
      </c>
      <c r="DE180" s="589">
        <f>DE135*Index_운영!DE111*Index_운영!DE155*Index_운영!DE331</f>
        <v>0</v>
      </c>
      <c r="DF180" s="589">
        <f>DF135*Index_운영!DF111*Index_운영!DF155*Index_운영!DF331</f>
        <v>0</v>
      </c>
      <c r="DG180" s="589">
        <f>DG135*Index_운영!DG111*Index_운영!DG155*Index_운영!DG331</f>
        <v>0</v>
      </c>
      <c r="DH180" s="589">
        <f>DH135*Index_운영!DH111*Index_운영!DH155*Index_운영!DH331</f>
        <v>0</v>
      </c>
      <c r="DI180" s="589">
        <f>DI135*Index_운영!DI111*Index_운영!DI155*Index_운영!DI331</f>
        <v>0</v>
      </c>
      <c r="DJ180" s="589">
        <f>DJ135*Index_운영!DJ111*Index_운영!DJ155*Index_운영!DJ331</f>
        <v>0</v>
      </c>
      <c r="DK180" s="589">
        <f>DK135*Index_운영!DK111*Index_운영!DK155*Index_운영!DK331</f>
        <v>0</v>
      </c>
      <c r="DL180" s="589">
        <f>DL135*Index_운영!DL111*Index_운영!DL155*Index_운영!DL331</f>
        <v>0</v>
      </c>
      <c r="DM180" s="589">
        <f>DM135*Index_운영!DM111*Index_운영!DM155*Index_운영!DM331</f>
        <v>0</v>
      </c>
      <c r="DN180" s="589">
        <f>DN135*Index_운영!DN111*Index_운영!DN155*Index_운영!DN331</f>
        <v>0</v>
      </c>
      <c r="DO180" s="589">
        <f>DO135*Index_운영!DO111*Index_운영!DO155*Index_운영!DO331</f>
        <v>0</v>
      </c>
      <c r="DP180" s="589">
        <f>DP135*Index_운영!DP111*Index_운영!DP155*Index_운영!DP331</f>
        <v>0</v>
      </c>
      <c r="DQ180" s="589">
        <f>DQ135*Index_운영!DQ111*Index_운영!DQ155*Index_운영!DQ331</f>
        <v>0</v>
      </c>
      <c r="DR180" s="589">
        <f>DR135*Index_운영!DR111*Index_운영!DR155*Index_운영!DR331</f>
        <v>0</v>
      </c>
      <c r="DS180" s="589">
        <f>DS135*Index_운영!DS111*Index_운영!DS155*Index_운영!DS331</f>
        <v>0</v>
      </c>
      <c r="DT180" s="589">
        <f>DT135*Index_운영!DT111*Index_운영!DT155*Index_운영!DT331</f>
        <v>0</v>
      </c>
      <c r="DU180" s="589">
        <f>DU135*Index_운영!DU111*Index_운영!DU155*Index_운영!DU331</f>
        <v>0</v>
      </c>
      <c r="DV180" s="589">
        <f>DV135*Index_운영!DV111*Index_운영!DV155*Index_운영!DV331</f>
        <v>0</v>
      </c>
    </row>
    <row r="181" spans="1:126" s="485" customFormat="1" outlineLevel="1" x14ac:dyDescent="0.4">
      <c r="A181" s="737"/>
      <c r="B181" s="464">
        <f>'Rent Roll'!$B42</f>
        <v>0</v>
      </c>
      <c r="C181" s="1219">
        <f>'Rent Roll'!$K42</f>
        <v>0</v>
      </c>
      <c r="D181" s="1239">
        <f>'Rent Roll'!$AM42</f>
        <v>0</v>
      </c>
      <c r="E181" s="1240">
        <f>'Rent Roll'!$AI42</f>
        <v>0</v>
      </c>
      <c r="F181" s="588">
        <f>F136*Index_운영!F112*Index_운영!F156*Index_운영!F332</f>
        <v>0</v>
      </c>
      <c r="G181" s="589">
        <f>G136*Index_운영!G112*Index_운영!G156*Index_운영!G332</f>
        <v>0</v>
      </c>
      <c r="H181" s="589">
        <f>H136*Index_운영!H112*Index_운영!H156*Index_운영!H332</f>
        <v>0</v>
      </c>
      <c r="I181" s="589">
        <f>I136*Index_운영!I112*Index_운영!I156*Index_운영!I332</f>
        <v>0</v>
      </c>
      <c r="J181" s="589">
        <f>J136*Index_운영!J112*Index_운영!J156*Index_운영!J332</f>
        <v>0</v>
      </c>
      <c r="K181" s="589">
        <f>K136*Index_운영!K112*Index_운영!K156*Index_운영!K332</f>
        <v>0</v>
      </c>
      <c r="L181" s="589">
        <f>L136*Index_운영!L112*Index_운영!L156*Index_운영!L332</f>
        <v>0</v>
      </c>
      <c r="M181" s="589">
        <f>M136*Index_운영!M112*Index_운영!M156*Index_운영!M332</f>
        <v>0</v>
      </c>
      <c r="N181" s="589">
        <f>N136*Index_운영!N112*Index_운영!N156*Index_운영!N332</f>
        <v>0</v>
      </c>
      <c r="O181" s="589">
        <f>O136*Index_운영!O112*Index_운영!O156*Index_운영!O332</f>
        <v>0</v>
      </c>
      <c r="P181" s="589">
        <f>P136*Index_운영!P112*Index_운영!P156*Index_운영!P332</f>
        <v>0</v>
      </c>
      <c r="Q181" s="589">
        <f>Q136*Index_운영!Q112*Index_운영!Q156*Index_운영!Q332</f>
        <v>0</v>
      </c>
      <c r="R181" s="589">
        <f>R136*Index_운영!R112*Index_운영!R156*Index_운영!R332</f>
        <v>0</v>
      </c>
      <c r="S181" s="589">
        <f>S136*Index_운영!S112*Index_운영!S156*Index_운영!S332</f>
        <v>0</v>
      </c>
      <c r="T181" s="589">
        <f>T136*Index_운영!T112*Index_운영!T156*Index_운영!T332</f>
        <v>0</v>
      </c>
      <c r="U181" s="589">
        <f>U136*Index_운영!U112*Index_운영!U156*Index_운영!U332</f>
        <v>0</v>
      </c>
      <c r="V181" s="589">
        <f>V136*Index_운영!V112*Index_운영!V156*Index_운영!V332</f>
        <v>0</v>
      </c>
      <c r="W181" s="589">
        <f>W136*Index_운영!W112*Index_운영!W156*Index_운영!W332</f>
        <v>0</v>
      </c>
      <c r="X181" s="589">
        <f>X136*Index_운영!X112*Index_운영!X156*Index_운영!X332</f>
        <v>0</v>
      </c>
      <c r="Y181" s="589">
        <f>Y136*Index_운영!Y112*Index_운영!Y156*Index_운영!Y332</f>
        <v>0</v>
      </c>
      <c r="Z181" s="589">
        <f>Z136*Index_운영!Z112*Index_운영!Z156*Index_운영!Z332</f>
        <v>0</v>
      </c>
      <c r="AA181" s="589">
        <f>AA136*Index_운영!AA112*Index_운영!AA156*Index_운영!AA332</f>
        <v>0</v>
      </c>
      <c r="AB181" s="589">
        <f>AB136*Index_운영!AB112*Index_운영!AB156*Index_운영!AB332</f>
        <v>0</v>
      </c>
      <c r="AC181" s="589">
        <f>AC136*Index_운영!AC112*Index_운영!AC156*Index_운영!AC332</f>
        <v>0</v>
      </c>
      <c r="AD181" s="589">
        <f>AD136*Index_운영!AD112*Index_운영!AD156*Index_운영!AD332</f>
        <v>0</v>
      </c>
      <c r="AE181" s="589">
        <f>AE136*Index_운영!AE112*Index_운영!AE156*Index_운영!AE332</f>
        <v>0</v>
      </c>
      <c r="AF181" s="589">
        <f>AF136*Index_운영!AF112*Index_운영!AF156*Index_운영!AF332</f>
        <v>0</v>
      </c>
      <c r="AG181" s="589">
        <f>AG136*Index_운영!AG112*Index_운영!AG156*Index_운영!AG332</f>
        <v>0</v>
      </c>
      <c r="AH181" s="589">
        <f>AH136*Index_운영!AH112*Index_운영!AH156*Index_운영!AH332</f>
        <v>0</v>
      </c>
      <c r="AI181" s="589">
        <f>AI136*Index_운영!AI112*Index_운영!AI156*Index_운영!AI332</f>
        <v>0</v>
      </c>
      <c r="AJ181" s="589">
        <f>AJ136*Index_운영!AJ112*Index_운영!AJ156*Index_운영!AJ332</f>
        <v>0</v>
      </c>
      <c r="AK181" s="589">
        <f>AK136*Index_운영!AK112*Index_운영!AK156*Index_운영!AK332</f>
        <v>0</v>
      </c>
      <c r="AL181" s="589">
        <f>AL136*Index_운영!AL112*Index_운영!AL156*Index_운영!AL332</f>
        <v>0</v>
      </c>
      <c r="AM181" s="589">
        <f>AM136*Index_운영!AM112*Index_운영!AM156*Index_운영!AM332</f>
        <v>0</v>
      </c>
      <c r="AN181" s="589">
        <f>AN136*Index_운영!AN112*Index_운영!AN156*Index_운영!AN332</f>
        <v>0</v>
      </c>
      <c r="AO181" s="589">
        <f>AO136*Index_운영!AO112*Index_운영!AO156*Index_운영!AO332</f>
        <v>0</v>
      </c>
      <c r="AP181" s="589">
        <f>AP136*Index_운영!AP112*Index_운영!AP156*Index_운영!AP332</f>
        <v>0</v>
      </c>
      <c r="AQ181" s="589">
        <f>AQ136*Index_운영!AQ112*Index_운영!AQ156*Index_운영!AQ332</f>
        <v>0</v>
      </c>
      <c r="AR181" s="589">
        <f>AR136*Index_운영!AR112*Index_운영!AR156*Index_운영!AR332</f>
        <v>0</v>
      </c>
      <c r="AS181" s="589">
        <f>AS136*Index_운영!AS112*Index_운영!AS156*Index_운영!AS332</f>
        <v>0</v>
      </c>
      <c r="AT181" s="589">
        <f>AT136*Index_운영!AT112*Index_운영!AT156*Index_운영!AT332</f>
        <v>0</v>
      </c>
      <c r="AU181" s="589">
        <f>AU136*Index_운영!AU112*Index_운영!AU156*Index_운영!AU332</f>
        <v>0</v>
      </c>
      <c r="AV181" s="589">
        <f>AV136*Index_운영!AV112*Index_운영!AV156*Index_운영!AV332</f>
        <v>0</v>
      </c>
      <c r="AW181" s="589">
        <f>AW136*Index_운영!AW112*Index_운영!AW156*Index_운영!AW332</f>
        <v>0</v>
      </c>
      <c r="AX181" s="589">
        <f>AX136*Index_운영!AX112*Index_운영!AX156*Index_운영!AX332</f>
        <v>0</v>
      </c>
      <c r="AY181" s="589">
        <f>AY136*Index_운영!AY112*Index_운영!AY156*Index_운영!AY332</f>
        <v>0</v>
      </c>
      <c r="AZ181" s="589">
        <f>AZ136*Index_운영!AZ112*Index_운영!AZ156*Index_운영!AZ332</f>
        <v>0</v>
      </c>
      <c r="BA181" s="589">
        <f>BA136*Index_운영!BA112*Index_운영!BA156*Index_운영!BA332</f>
        <v>0</v>
      </c>
      <c r="BB181" s="589">
        <f>BB136*Index_운영!BB112*Index_운영!BB156*Index_운영!BB332</f>
        <v>0</v>
      </c>
      <c r="BC181" s="589">
        <f>BC136*Index_운영!BC112*Index_운영!BC156*Index_운영!BC332</f>
        <v>0</v>
      </c>
      <c r="BD181" s="589">
        <f>BD136*Index_운영!BD112*Index_운영!BD156*Index_운영!BD332</f>
        <v>0</v>
      </c>
      <c r="BE181" s="589">
        <f>BE136*Index_운영!BE112*Index_운영!BE156*Index_운영!BE332</f>
        <v>0</v>
      </c>
      <c r="BF181" s="589">
        <f>BF136*Index_운영!BF112*Index_운영!BF156*Index_운영!BF332</f>
        <v>0</v>
      </c>
      <c r="BG181" s="589">
        <f>BG136*Index_운영!BG112*Index_운영!BG156*Index_운영!BG332</f>
        <v>0</v>
      </c>
      <c r="BH181" s="589">
        <f>BH136*Index_운영!BH112*Index_운영!BH156*Index_운영!BH332</f>
        <v>0</v>
      </c>
      <c r="BI181" s="589">
        <f>BI136*Index_운영!BI112*Index_운영!BI156*Index_운영!BI332</f>
        <v>0</v>
      </c>
      <c r="BJ181" s="589">
        <f>BJ136*Index_운영!BJ112*Index_운영!BJ156*Index_운영!BJ332</f>
        <v>0</v>
      </c>
      <c r="BK181" s="589">
        <f>BK136*Index_운영!BK112*Index_운영!BK156*Index_운영!BK332</f>
        <v>0</v>
      </c>
      <c r="BL181" s="589">
        <f>BL136*Index_운영!BL112*Index_운영!BL156*Index_운영!BL332</f>
        <v>0</v>
      </c>
      <c r="BM181" s="589">
        <f>BM136*Index_운영!BM112*Index_운영!BM156*Index_운영!BM332</f>
        <v>0</v>
      </c>
      <c r="BN181" s="589">
        <f>BN136*Index_운영!BN112*Index_운영!BN156*Index_운영!BN332</f>
        <v>0</v>
      </c>
      <c r="BO181" s="589">
        <f>BO136*Index_운영!BO112*Index_운영!BO156*Index_운영!BO332</f>
        <v>0</v>
      </c>
      <c r="BP181" s="589">
        <f>BP136*Index_운영!BP112*Index_운영!BP156*Index_운영!BP332</f>
        <v>0</v>
      </c>
      <c r="BQ181" s="589">
        <f>BQ136*Index_운영!BQ112*Index_운영!BQ156*Index_운영!BQ332</f>
        <v>0</v>
      </c>
      <c r="BR181" s="589">
        <f>BR136*Index_운영!BR112*Index_운영!BR156*Index_운영!BR332</f>
        <v>0</v>
      </c>
      <c r="BS181" s="589">
        <f>BS136*Index_운영!BS112*Index_운영!BS156*Index_운영!BS332</f>
        <v>0</v>
      </c>
      <c r="BT181" s="589">
        <f>BT136*Index_운영!BT112*Index_운영!BT156*Index_운영!BT332</f>
        <v>0</v>
      </c>
      <c r="BU181" s="589">
        <f>BU136*Index_운영!BU112*Index_운영!BU156*Index_운영!BU332</f>
        <v>0</v>
      </c>
      <c r="BV181" s="589">
        <f>BV136*Index_운영!BV112*Index_운영!BV156*Index_운영!BV332</f>
        <v>0</v>
      </c>
      <c r="BW181" s="589">
        <f>BW136*Index_운영!BW112*Index_운영!BW156*Index_운영!BW332</f>
        <v>0</v>
      </c>
      <c r="BX181" s="589">
        <f>BX136*Index_운영!BX112*Index_운영!BX156*Index_운영!BX332</f>
        <v>0</v>
      </c>
      <c r="BY181" s="589">
        <f>BY136*Index_운영!BY112*Index_운영!BY156*Index_운영!BY332</f>
        <v>0</v>
      </c>
      <c r="BZ181" s="589">
        <f>BZ136*Index_운영!BZ112*Index_운영!BZ156*Index_운영!BZ332</f>
        <v>0</v>
      </c>
      <c r="CA181" s="589">
        <f>CA136*Index_운영!CA112*Index_운영!CA156*Index_운영!CA332</f>
        <v>0</v>
      </c>
      <c r="CB181" s="589">
        <f>CB136*Index_운영!CB112*Index_운영!CB156*Index_운영!CB332</f>
        <v>0</v>
      </c>
      <c r="CC181" s="589">
        <f>CC136*Index_운영!CC112*Index_운영!CC156*Index_운영!CC332</f>
        <v>0</v>
      </c>
      <c r="CD181" s="589">
        <f>CD136*Index_운영!CD112*Index_운영!CD156*Index_운영!CD332</f>
        <v>0</v>
      </c>
      <c r="CE181" s="589">
        <f>CE136*Index_운영!CE112*Index_운영!CE156*Index_운영!CE332</f>
        <v>0</v>
      </c>
      <c r="CF181" s="589">
        <f>CF136*Index_운영!CF112*Index_운영!CF156*Index_운영!CF332</f>
        <v>0</v>
      </c>
      <c r="CG181" s="589">
        <f>CG136*Index_운영!CG112*Index_운영!CG156*Index_운영!CG332</f>
        <v>0</v>
      </c>
      <c r="CH181" s="589">
        <f>CH136*Index_운영!CH112*Index_운영!CH156*Index_운영!CH332</f>
        <v>0</v>
      </c>
      <c r="CI181" s="589">
        <f>CI136*Index_운영!CI112*Index_운영!CI156*Index_운영!CI332</f>
        <v>0</v>
      </c>
      <c r="CJ181" s="589">
        <f>CJ136*Index_운영!CJ112*Index_운영!CJ156*Index_운영!CJ332</f>
        <v>0</v>
      </c>
      <c r="CK181" s="589">
        <f>CK136*Index_운영!CK112*Index_운영!CK156*Index_운영!CK332</f>
        <v>0</v>
      </c>
      <c r="CL181" s="589">
        <f>CL136*Index_운영!CL112*Index_운영!CL156*Index_운영!CL332</f>
        <v>0</v>
      </c>
      <c r="CM181" s="589">
        <f>CM136*Index_운영!CM112*Index_운영!CM156*Index_운영!CM332</f>
        <v>0</v>
      </c>
      <c r="CN181" s="589">
        <f>CN136*Index_운영!CN112*Index_운영!CN156*Index_운영!CN332</f>
        <v>0</v>
      </c>
      <c r="CO181" s="589">
        <f>CO136*Index_운영!CO112*Index_운영!CO156*Index_운영!CO332</f>
        <v>0</v>
      </c>
      <c r="CP181" s="589">
        <f>CP136*Index_운영!CP112*Index_운영!CP156*Index_운영!CP332</f>
        <v>0</v>
      </c>
      <c r="CQ181" s="589">
        <f>CQ136*Index_운영!CQ112*Index_운영!CQ156*Index_운영!CQ332</f>
        <v>0</v>
      </c>
      <c r="CR181" s="589">
        <f>CR136*Index_운영!CR112*Index_운영!CR156*Index_운영!CR332</f>
        <v>0</v>
      </c>
      <c r="CS181" s="589">
        <f>CS136*Index_운영!CS112*Index_운영!CS156*Index_운영!CS332</f>
        <v>0</v>
      </c>
      <c r="CT181" s="589">
        <f>CT136*Index_운영!CT112*Index_운영!CT156*Index_운영!CT332</f>
        <v>0</v>
      </c>
      <c r="CU181" s="589">
        <f>CU136*Index_운영!CU112*Index_운영!CU156*Index_운영!CU332</f>
        <v>0</v>
      </c>
      <c r="CV181" s="589">
        <f>CV136*Index_운영!CV112*Index_운영!CV156*Index_운영!CV332</f>
        <v>0</v>
      </c>
      <c r="CW181" s="589">
        <f>CW136*Index_운영!CW112*Index_운영!CW156*Index_운영!CW332</f>
        <v>0</v>
      </c>
      <c r="CX181" s="589">
        <f>CX136*Index_운영!CX112*Index_운영!CX156*Index_운영!CX332</f>
        <v>0</v>
      </c>
      <c r="CY181" s="589">
        <f>CY136*Index_운영!CY112*Index_운영!CY156*Index_운영!CY332</f>
        <v>0</v>
      </c>
      <c r="CZ181" s="589">
        <f>CZ136*Index_운영!CZ112*Index_운영!CZ156*Index_운영!CZ332</f>
        <v>0</v>
      </c>
      <c r="DA181" s="589">
        <f>DA136*Index_운영!DA112*Index_운영!DA156*Index_운영!DA332</f>
        <v>0</v>
      </c>
      <c r="DB181" s="589">
        <f>DB136*Index_운영!DB112*Index_운영!DB156*Index_운영!DB332</f>
        <v>0</v>
      </c>
      <c r="DC181" s="589">
        <f>DC136*Index_운영!DC112*Index_운영!DC156*Index_운영!DC332</f>
        <v>0</v>
      </c>
      <c r="DD181" s="589">
        <f>DD136*Index_운영!DD112*Index_운영!DD156*Index_운영!DD332</f>
        <v>0</v>
      </c>
      <c r="DE181" s="589">
        <f>DE136*Index_운영!DE112*Index_운영!DE156*Index_운영!DE332</f>
        <v>0</v>
      </c>
      <c r="DF181" s="589">
        <f>DF136*Index_운영!DF112*Index_운영!DF156*Index_운영!DF332</f>
        <v>0</v>
      </c>
      <c r="DG181" s="589">
        <f>DG136*Index_운영!DG112*Index_운영!DG156*Index_운영!DG332</f>
        <v>0</v>
      </c>
      <c r="DH181" s="589">
        <f>DH136*Index_운영!DH112*Index_운영!DH156*Index_운영!DH332</f>
        <v>0</v>
      </c>
      <c r="DI181" s="589">
        <f>DI136*Index_운영!DI112*Index_운영!DI156*Index_운영!DI332</f>
        <v>0</v>
      </c>
      <c r="DJ181" s="589">
        <f>DJ136*Index_운영!DJ112*Index_운영!DJ156*Index_운영!DJ332</f>
        <v>0</v>
      </c>
      <c r="DK181" s="589">
        <f>DK136*Index_운영!DK112*Index_운영!DK156*Index_운영!DK332</f>
        <v>0</v>
      </c>
      <c r="DL181" s="589">
        <f>DL136*Index_운영!DL112*Index_운영!DL156*Index_운영!DL332</f>
        <v>0</v>
      </c>
      <c r="DM181" s="589">
        <f>DM136*Index_운영!DM112*Index_운영!DM156*Index_운영!DM332</f>
        <v>0</v>
      </c>
      <c r="DN181" s="589">
        <f>DN136*Index_운영!DN112*Index_운영!DN156*Index_운영!DN332</f>
        <v>0</v>
      </c>
      <c r="DO181" s="589">
        <f>DO136*Index_운영!DO112*Index_운영!DO156*Index_운영!DO332</f>
        <v>0</v>
      </c>
      <c r="DP181" s="589">
        <f>DP136*Index_운영!DP112*Index_운영!DP156*Index_운영!DP332</f>
        <v>0</v>
      </c>
      <c r="DQ181" s="589">
        <f>DQ136*Index_운영!DQ112*Index_운영!DQ156*Index_운영!DQ332</f>
        <v>0</v>
      </c>
      <c r="DR181" s="589">
        <f>DR136*Index_운영!DR112*Index_운영!DR156*Index_운영!DR332</f>
        <v>0</v>
      </c>
      <c r="DS181" s="589">
        <f>DS136*Index_운영!DS112*Index_운영!DS156*Index_운영!DS332</f>
        <v>0</v>
      </c>
      <c r="DT181" s="589">
        <f>DT136*Index_운영!DT112*Index_운영!DT156*Index_운영!DT332</f>
        <v>0</v>
      </c>
      <c r="DU181" s="589">
        <f>DU136*Index_운영!DU112*Index_운영!DU156*Index_운영!DU332</f>
        <v>0</v>
      </c>
      <c r="DV181" s="589">
        <f>DV136*Index_운영!DV112*Index_운영!DV156*Index_운영!DV332</f>
        <v>0</v>
      </c>
    </row>
    <row r="182" spans="1:126" s="485" customFormat="1" outlineLevel="1" x14ac:dyDescent="0.4">
      <c r="A182" s="737"/>
      <c r="B182" s="464">
        <f>'Rent Roll'!$B43</f>
        <v>0</v>
      </c>
      <c r="C182" s="1219">
        <f>'Rent Roll'!$K43</f>
        <v>0</v>
      </c>
      <c r="D182" s="1239">
        <f>'Rent Roll'!$AM43</f>
        <v>0</v>
      </c>
      <c r="E182" s="1240">
        <f>'Rent Roll'!$AI43</f>
        <v>0</v>
      </c>
      <c r="F182" s="588">
        <f>F137*Index_운영!F113*Index_운영!F157*Index_운영!F333</f>
        <v>0</v>
      </c>
      <c r="G182" s="589">
        <f>G137*Index_운영!G113*Index_운영!G157*Index_운영!G333</f>
        <v>0</v>
      </c>
      <c r="H182" s="589">
        <f>H137*Index_운영!H113*Index_운영!H157*Index_운영!H333</f>
        <v>0</v>
      </c>
      <c r="I182" s="589">
        <f>I137*Index_운영!I113*Index_운영!I157*Index_운영!I333</f>
        <v>0</v>
      </c>
      <c r="J182" s="589">
        <f>J137*Index_운영!J113*Index_운영!J157*Index_운영!J333</f>
        <v>0</v>
      </c>
      <c r="K182" s="589">
        <f>K137*Index_운영!K113*Index_운영!K157*Index_운영!K333</f>
        <v>0</v>
      </c>
      <c r="L182" s="589">
        <f>L137*Index_운영!L113*Index_운영!L157*Index_운영!L333</f>
        <v>0</v>
      </c>
      <c r="M182" s="589">
        <f>M137*Index_운영!M113*Index_운영!M157*Index_운영!M333</f>
        <v>0</v>
      </c>
      <c r="N182" s="589">
        <f>N137*Index_운영!N113*Index_운영!N157*Index_운영!N333</f>
        <v>0</v>
      </c>
      <c r="O182" s="589">
        <f>O137*Index_운영!O113*Index_운영!O157*Index_운영!O333</f>
        <v>0</v>
      </c>
      <c r="P182" s="589">
        <f>P137*Index_운영!P113*Index_운영!P157*Index_운영!P333</f>
        <v>0</v>
      </c>
      <c r="Q182" s="589">
        <f>Q137*Index_운영!Q113*Index_운영!Q157*Index_운영!Q333</f>
        <v>0</v>
      </c>
      <c r="R182" s="589">
        <f>R137*Index_운영!R113*Index_운영!R157*Index_운영!R333</f>
        <v>0</v>
      </c>
      <c r="S182" s="589">
        <f>S137*Index_운영!S113*Index_운영!S157*Index_운영!S333</f>
        <v>0</v>
      </c>
      <c r="T182" s="589">
        <f>T137*Index_운영!T113*Index_운영!T157*Index_운영!T333</f>
        <v>0</v>
      </c>
      <c r="U182" s="589">
        <f>U137*Index_운영!U113*Index_운영!U157*Index_운영!U333</f>
        <v>0</v>
      </c>
      <c r="V182" s="589">
        <f>V137*Index_운영!V113*Index_운영!V157*Index_운영!V333</f>
        <v>0</v>
      </c>
      <c r="W182" s="589">
        <f>W137*Index_운영!W113*Index_운영!W157*Index_운영!W333</f>
        <v>0</v>
      </c>
      <c r="X182" s="589">
        <f>X137*Index_운영!X113*Index_운영!X157*Index_운영!X333</f>
        <v>0</v>
      </c>
      <c r="Y182" s="589">
        <f>Y137*Index_운영!Y113*Index_운영!Y157*Index_운영!Y333</f>
        <v>0</v>
      </c>
      <c r="Z182" s="589">
        <f>Z137*Index_운영!Z113*Index_운영!Z157*Index_운영!Z333</f>
        <v>0</v>
      </c>
      <c r="AA182" s="589">
        <f>AA137*Index_운영!AA113*Index_운영!AA157*Index_운영!AA333</f>
        <v>0</v>
      </c>
      <c r="AB182" s="589">
        <f>AB137*Index_운영!AB113*Index_운영!AB157*Index_운영!AB333</f>
        <v>0</v>
      </c>
      <c r="AC182" s="589">
        <f>AC137*Index_운영!AC113*Index_운영!AC157*Index_운영!AC333</f>
        <v>0</v>
      </c>
      <c r="AD182" s="589">
        <f>AD137*Index_운영!AD113*Index_운영!AD157*Index_운영!AD333</f>
        <v>0</v>
      </c>
      <c r="AE182" s="589">
        <f>AE137*Index_운영!AE113*Index_운영!AE157*Index_운영!AE333</f>
        <v>0</v>
      </c>
      <c r="AF182" s="589">
        <f>AF137*Index_운영!AF113*Index_운영!AF157*Index_운영!AF333</f>
        <v>0</v>
      </c>
      <c r="AG182" s="589">
        <f>AG137*Index_운영!AG113*Index_운영!AG157*Index_운영!AG333</f>
        <v>0</v>
      </c>
      <c r="AH182" s="589">
        <f>AH137*Index_운영!AH113*Index_운영!AH157*Index_운영!AH333</f>
        <v>0</v>
      </c>
      <c r="AI182" s="589">
        <f>AI137*Index_운영!AI113*Index_운영!AI157*Index_운영!AI333</f>
        <v>0</v>
      </c>
      <c r="AJ182" s="589">
        <f>AJ137*Index_운영!AJ113*Index_운영!AJ157*Index_운영!AJ333</f>
        <v>0</v>
      </c>
      <c r="AK182" s="589">
        <f>AK137*Index_운영!AK113*Index_운영!AK157*Index_운영!AK333</f>
        <v>0</v>
      </c>
      <c r="AL182" s="589">
        <f>AL137*Index_운영!AL113*Index_운영!AL157*Index_운영!AL333</f>
        <v>0</v>
      </c>
      <c r="AM182" s="589">
        <f>AM137*Index_운영!AM113*Index_운영!AM157*Index_운영!AM333</f>
        <v>0</v>
      </c>
      <c r="AN182" s="589">
        <f>AN137*Index_운영!AN113*Index_운영!AN157*Index_운영!AN333</f>
        <v>0</v>
      </c>
      <c r="AO182" s="589">
        <f>AO137*Index_운영!AO113*Index_운영!AO157*Index_운영!AO333</f>
        <v>0</v>
      </c>
      <c r="AP182" s="589">
        <f>AP137*Index_운영!AP113*Index_운영!AP157*Index_운영!AP333</f>
        <v>0</v>
      </c>
      <c r="AQ182" s="589">
        <f>AQ137*Index_운영!AQ113*Index_운영!AQ157*Index_운영!AQ333</f>
        <v>0</v>
      </c>
      <c r="AR182" s="589">
        <f>AR137*Index_운영!AR113*Index_운영!AR157*Index_운영!AR333</f>
        <v>0</v>
      </c>
      <c r="AS182" s="589">
        <f>AS137*Index_운영!AS113*Index_운영!AS157*Index_운영!AS333</f>
        <v>0</v>
      </c>
      <c r="AT182" s="589">
        <f>AT137*Index_운영!AT113*Index_운영!AT157*Index_운영!AT333</f>
        <v>0</v>
      </c>
      <c r="AU182" s="589">
        <f>AU137*Index_운영!AU113*Index_운영!AU157*Index_운영!AU333</f>
        <v>0</v>
      </c>
      <c r="AV182" s="589">
        <f>AV137*Index_운영!AV113*Index_운영!AV157*Index_운영!AV333</f>
        <v>0</v>
      </c>
      <c r="AW182" s="589">
        <f>AW137*Index_운영!AW113*Index_운영!AW157*Index_운영!AW333</f>
        <v>0</v>
      </c>
      <c r="AX182" s="589">
        <f>AX137*Index_운영!AX113*Index_운영!AX157*Index_운영!AX333</f>
        <v>0</v>
      </c>
      <c r="AY182" s="589">
        <f>AY137*Index_운영!AY113*Index_운영!AY157*Index_운영!AY333</f>
        <v>0</v>
      </c>
      <c r="AZ182" s="589">
        <f>AZ137*Index_운영!AZ113*Index_운영!AZ157*Index_운영!AZ333</f>
        <v>0</v>
      </c>
      <c r="BA182" s="589">
        <f>BA137*Index_운영!BA113*Index_운영!BA157*Index_운영!BA333</f>
        <v>0</v>
      </c>
      <c r="BB182" s="589">
        <f>BB137*Index_운영!BB113*Index_운영!BB157*Index_운영!BB333</f>
        <v>0</v>
      </c>
      <c r="BC182" s="589">
        <f>BC137*Index_운영!BC113*Index_운영!BC157*Index_운영!BC333</f>
        <v>0</v>
      </c>
      <c r="BD182" s="589">
        <f>BD137*Index_운영!BD113*Index_운영!BD157*Index_운영!BD333</f>
        <v>0</v>
      </c>
      <c r="BE182" s="589">
        <f>BE137*Index_운영!BE113*Index_운영!BE157*Index_운영!BE333</f>
        <v>0</v>
      </c>
      <c r="BF182" s="589">
        <f>BF137*Index_운영!BF113*Index_운영!BF157*Index_운영!BF333</f>
        <v>0</v>
      </c>
      <c r="BG182" s="589">
        <f>BG137*Index_운영!BG113*Index_운영!BG157*Index_운영!BG333</f>
        <v>0</v>
      </c>
      <c r="BH182" s="589">
        <f>BH137*Index_운영!BH113*Index_운영!BH157*Index_운영!BH333</f>
        <v>0</v>
      </c>
      <c r="BI182" s="589">
        <f>BI137*Index_운영!BI113*Index_운영!BI157*Index_운영!BI333</f>
        <v>0</v>
      </c>
      <c r="BJ182" s="589">
        <f>BJ137*Index_운영!BJ113*Index_운영!BJ157*Index_운영!BJ333</f>
        <v>0</v>
      </c>
      <c r="BK182" s="589">
        <f>BK137*Index_운영!BK113*Index_운영!BK157*Index_운영!BK333</f>
        <v>0</v>
      </c>
      <c r="BL182" s="589">
        <f>BL137*Index_운영!BL113*Index_운영!BL157*Index_운영!BL333</f>
        <v>0</v>
      </c>
      <c r="BM182" s="589">
        <f>BM137*Index_운영!BM113*Index_운영!BM157*Index_운영!BM333</f>
        <v>0</v>
      </c>
      <c r="BN182" s="589">
        <f>BN137*Index_운영!BN113*Index_운영!BN157*Index_운영!BN333</f>
        <v>0</v>
      </c>
      <c r="BO182" s="589">
        <f>BO137*Index_운영!BO113*Index_운영!BO157*Index_운영!BO333</f>
        <v>0</v>
      </c>
      <c r="BP182" s="589">
        <f>BP137*Index_운영!BP113*Index_운영!BP157*Index_운영!BP333</f>
        <v>0</v>
      </c>
      <c r="BQ182" s="589">
        <f>BQ137*Index_운영!BQ113*Index_운영!BQ157*Index_운영!BQ333</f>
        <v>0</v>
      </c>
      <c r="BR182" s="589">
        <f>BR137*Index_운영!BR113*Index_운영!BR157*Index_운영!BR333</f>
        <v>0</v>
      </c>
      <c r="BS182" s="589">
        <f>BS137*Index_운영!BS113*Index_운영!BS157*Index_운영!BS333</f>
        <v>0</v>
      </c>
      <c r="BT182" s="589">
        <f>BT137*Index_운영!BT113*Index_운영!BT157*Index_운영!BT333</f>
        <v>0</v>
      </c>
      <c r="BU182" s="589">
        <f>BU137*Index_운영!BU113*Index_운영!BU157*Index_운영!BU333</f>
        <v>0</v>
      </c>
      <c r="BV182" s="589">
        <f>BV137*Index_운영!BV113*Index_운영!BV157*Index_운영!BV333</f>
        <v>0</v>
      </c>
      <c r="BW182" s="589">
        <f>BW137*Index_운영!BW113*Index_운영!BW157*Index_운영!BW333</f>
        <v>0</v>
      </c>
      <c r="BX182" s="589">
        <f>BX137*Index_운영!BX113*Index_운영!BX157*Index_운영!BX333</f>
        <v>0</v>
      </c>
      <c r="BY182" s="589">
        <f>BY137*Index_운영!BY113*Index_운영!BY157*Index_운영!BY333</f>
        <v>0</v>
      </c>
      <c r="BZ182" s="589">
        <f>BZ137*Index_운영!BZ113*Index_운영!BZ157*Index_운영!BZ333</f>
        <v>0</v>
      </c>
      <c r="CA182" s="589">
        <f>CA137*Index_운영!CA113*Index_운영!CA157*Index_운영!CA333</f>
        <v>0</v>
      </c>
      <c r="CB182" s="589">
        <f>CB137*Index_운영!CB113*Index_운영!CB157*Index_운영!CB333</f>
        <v>0</v>
      </c>
      <c r="CC182" s="589">
        <f>CC137*Index_운영!CC113*Index_운영!CC157*Index_운영!CC333</f>
        <v>0</v>
      </c>
      <c r="CD182" s="589">
        <f>CD137*Index_운영!CD113*Index_운영!CD157*Index_운영!CD333</f>
        <v>0</v>
      </c>
      <c r="CE182" s="589">
        <f>CE137*Index_운영!CE113*Index_운영!CE157*Index_운영!CE333</f>
        <v>0</v>
      </c>
      <c r="CF182" s="589">
        <f>CF137*Index_운영!CF113*Index_운영!CF157*Index_운영!CF333</f>
        <v>0</v>
      </c>
      <c r="CG182" s="589">
        <f>CG137*Index_운영!CG113*Index_운영!CG157*Index_운영!CG333</f>
        <v>0</v>
      </c>
      <c r="CH182" s="589">
        <f>CH137*Index_운영!CH113*Index_운영!CH157*Index_운영!CH333</f>
        <v>0</v>
      </c>
      <c r="CI182" s="589">
        <f>CI137*Index_운영!CI113*Index_운영!CI157*Index_운영!CI333</f>
        <v>0</v>
      </c>
      <c r="CJ182" s="589">
        <f>CJ137*Index_운영!CJ113*Index_운영!CJ157*Index_운영!CJ333</f>
        <v>0</v>
      </c>
      <c r="CK182" s="589">
        <f>CK137*Index_운영!CK113*Index_운영!CK157*Index_운영!CK333</f>
        <v>0</v>
      </c>
      <c r="CL182" s="589">
        <f>CL137*Index_운영!CL113*Index_운영!CL157*Index_운영!CL333</f>
        <v>0</v>
      </c>
      <c r="CM182" s="589">
        <f>CM137*Index_운영!CM113*Index_운영!CM157*Index_운영!CM333</f>
        <v>0</v>
      </c>
      <c r="CN182" s="589">
        <f>CN137*Index_운영!CN113*Index_운영!CN157*Index_운영!CN333</f>
        <v>0</v>
      </c>
      <c r="CO182" s="589">
        <f>CO137*Index_운영!CO113*Index_운영!CO157*Index_운영!CO333</f>
        <v>0</v>
      </c>
      <c r="CP182" s="589">
        <f>CP137*Index_운영!CP113*Index_운영!CP157*Index_운영!CP333</f>
        <v>0</v>
      </c>
      <c r="CQ182" s="589">
        <f>CQ137*Index_운영!CQ113*Index_운영!CQ157*Index_운영!CQ333</f>
        <v>0</v>
      </c>
      <c r="CR182" s="589">
        <f>CR137*Index_운영!CR113*Index_운영!CR157*Index_운영!CR333</f>
        <v>0</v>
      </c>
      <c r="CS182" s="589">
        <f>CS137*Index_운영!CS113*Index_운영!CS157*Index_운영!CS333</f>
        <v>0</v>
      </c>
      <c r="CT182" s="589">
        <f>CT137*Index_운영!CT113*Index_운영!CT157*Index_운영!CT333</f>
        <v>0</v>
      </c>
      <c r="CU182" s="589">
        <f>CU137*Index_운영!CU113*Index_운영!CU157*Index_운영!CU333</f>
        <v>0</v>
      </c>
      <c r="CV182" s="589">
        <f>CV137*Index_운영!CV113*Index_운영!CV157*Index_운영!CV333</f>
        <v>0</v>
      </c>
      <c r="CW182" s="589">
        <f>CW137*Index_운영!CW113*Index_운영!CW157*Index_운영!CW333</f>
        <v>0</v>
      </c>
      <c r="CX182" s="589">
        <f>CX137*Index_운영!CX113*Index_운영!CX157*Index_운영!CX333</f>
        <v>0</v>
      </c>
      <c r="CY182" s="589">
        <f>CY137*Index_운영!CY113*Index_운영!CY157*Index_운영!CY333</f>
        <v>0</v>
      </c>
      <c r="CZ182" s="589">
        <f>CZ137*Index_운영!CZ113*Index_운영!CZ157*Index_운영!CZ333</f>
        <v>0</v>
      </c>
      <c r="DA182" s="589">
        <f>DA137*Index_운영!DA113*Index_운영!DA157*Index_운영!DA333</f>
        <v>0</v>
      </c>
      <c r="DB182" s="589">
        <f>DB137*Index_운영!DB113*Index_운영!DB157*Index_운영!DB333</f>
        <v>0</v>
      </c>
      <c r="DC182" s="589">
        <f>DC137*Index_운영!DC113*Index_운영!DC157*Index_운영!DC333</f>
        <v>0</v>
      </c>
      <c r="DD182" s="589">
        <f>DD137*Index_운영!DD113*Index_운영!DD157*Index_운영!DD333</f>
        <v>0</v>
      </c>
      <c r="DE182" s="589">
        <f>DE137*Index_운영!DE113*Index_운영!DE157*Index_운영!DE333</f>
        <v>0</v>
      </c>
      <c r="DF182" s="589">
        <f>DF137*Index_운영!DF113*Index_운영!DF157*Index_운영!DF333</f>
        <v>0</v>
      </c>
      <c r="DG182" s="589">
        <f>DG137*Index_운영!DG113*Index_운영!DG157*Index_운영!DG333</f>
        <v>0</v>
      </c>
      <c r="DH182" s="589">
        <f>DH137*Index_운영!DH113*Index_운영!DH157*Index_운영!DH333</f>
        <v>0</v>
      </c>
      <c r="DI182" s="589">
        <f>DI137*Index_운영!DI113*Index_운영!DI157*Index_운영!DI333</f>
        <v>0</v>
      </c>
      <c r="DJ182" s="589">
        <f>DJ137*Index_운영!DJ113*Index_운영!DJ157*Index_운영!DJ333</f>
        <v>0</v>
      </c>
      <c r="DK182" s="589">
        <f>DK137*Index_운영!DK113*Index_운영!DK157*Index_운영!DK333</f>
        <v>0</v>
      </c>
      <c r="DL182" s="589">
        <f>DL137*Index_운영!DL113*Index_운영!DL157*Index_운영!DL333</f>
        <v>0</v>
      </c>
      <c r="DM182" s="589">
        <f>DM137*Index_운영!DM113*Index_운영!DM157*Index_운영!DM333</f>
        <v>0</v>
      </c>
      <c r="DN182" s="589">
        <f>DN137*Index_운영!DN113*Index_운영!DN157*Index_운영!DN333</f>
        <v>0</v>
      </c>
      <c r="DO182" s="589">
        <f>DO137*Index_운영!DO113*Index_운영!DO157*Index_운영!DO333</f>
        <v>0</v>
      </c>
      <c r="DP182" s="589">
        <f>DP137*Index_운영!DP113*Index_운영!DP157*Index_운영!DP333</f>
        <v>0</v>
      </c>
      <c r="DQ182" s="589">
        <f>DQ137*Index_운영!DQ113*Index_운영!DQ157*Index_운영!DQ333</f>
        <v>0</v>
      </c>
      <c r="DR182" s="589">
        <f>DR137*Index_운영!DR113*Index_운영!DR157*Index_운영!DR333</f>
        <v>0</v>
      </c>
      <c r="DS182" s="589">
        <f>DS137*Index_운영!DS113*Index_운영!DS157*Index_운영!DS333</f>
        <v>0</v>
      </c>
      <c r="DT182" s="589">
        <f>DT137*Index_운영!DT113*Index_운영!DT157*Index_운영!DT333</f>
        <v>0</v>
      </c>
      <c r="DU182" s="589">
        <f>DU137*Index_운영!DU113*Index_운영!DU157*Index_운영!DU333</f>
        <v>0</v>
      </c>
      <c r="DV182" s="589">
        <f>DV137*Index_운영!DV113*Index_운영!DV157*Index_운영!DV333</f>
        <v>0</v>
      </c>
    </row>
    <row r="183" spans="1:126" s="485" customFormat="1" outlineLevel="1" x14ac:dyDescent="0.4">
      <c r="A183" s="737"/>
      <c r="B183" s="464">
        <f>'Rent Roll'!$B44</f>
        <v>0</v>
      </c>
      <c r="C183" s="1219">
        <f>'Rent Roll'!$K44</f>
        <v>0</v>
      </c>
      <c r="D183" s="1239">
        <f>'Rent Roll'!$AM44</f>
        <v>0</v>
      </c>
      <c r="E183" s="1240">
        <f>'Rent Roll'!$AI44</f>
        <v>0</v>
      </c>
      <c r="F183" s="588">
        <f>F138*Index_운영!F114*Index_운영!F158*Index_운영!F334</f>
        <v>0</v>
      </c>
      <c r="G183" s="589">
        <f>G138*Index_운영!G114*Index_운영!G158*Index_운영!G334</f>
        <v>0</v>
      </c>
      <c r="H183" s="589">
        <f>H138*Index_운영!H114*Index_운영!H158*Index_운영!H334</f>
        <v>0</v>
      </c>
      <c r="I183" s="589">
        <f>I138*Index_운영!I114*Index_운영!I158*Index_운영!I334</f>
        <v>0</v>
      </c>
      <c r="J183" s="589">
        <f>J138*Index_운영!J114*Index_운영!J158*Index_운영!J334</f>
        <v>0</v>
      </c>
      <c r="K183" s="589">
        <f>K138*Index_운영!K114*Index_운영!K158*Index_운영!K334</f>
        <v>0</v>
      </c>
      <c r="L183" s="589">
        <f>L138*Index_운영!L114*Index_운영!L158*Index_운영!L334</f>
        <v>0</v>
      </c>
      <c r="M183" s="589">
        <f>M138*Index_운영!M114*Index_운영!M158*Index_운영!M334</f>
        <v>0</v>
      </c>
      <c r="N183" s="589">
        <f>N138*Index_운영!N114*Index_운영!N158*Index_운영!N334</f>
        <v>0</v>
      </c>
      <c r="O183" s="589">
        <f>O138*Index_운영!O114*Index_운영!O158*Index_운영!O334</f>
        <v>0</v>
      </c>
      <c r="P183" s="589">
        <f>P138*Index_운영!P114*Index_운영!P158*Index_운영!P334</f>
        <v>0</v>
      </c>
      <c r="Q183" s="589">
        <f>Q138*Index_운영!Q114*Index_운영!Q158*Index_운영!Q334</f>
        <v>0</v>
      </c>
      <c r="R183" s="589">
        <f>R138*Index_운영!R114*Index_운영!R158*Index_운영!R334</f>
        <v>0</v>
      </c>
      <c r="S183" s="589">
        <f>S138*Index_운영!S114*Index_운영!S158*Index_운영!S334</f>
        <v>0</v>
      </c>
      <c r="T183" s="589">
        <f>T138*Index_운영!T114*Index_운영!T158*Index_운영!T334</f>
        <v>0</v>
      </c>
      <c r="U183" s="589">
        <f>U138*Index_운영!U114*Index_운영!U158*Index_운영!U334</f>
        <v>0</v>
      </c>
      <c r="V183" s="589">
        <f>V138*Index_운영!V114*Index_운영!V158*Index_운영!V334</f>
        <v>0</v>
      </c>
      <c r="W183" s="589">
        <f>W138*Index_운영!W114*Index_운영!W158*Index_운영!W334</f>
        <v>0</v>
      </c>
      <c r="X183" s="589">
        <f>X138*Index_운영!X114*Index_운영!X158*Index_운영!X334</f>
        <v>0</v>
      </c>
      <c r="Y183" s="589">
        <f>Y138*Index_운영!Y114*Index_운영!Y158*Index_운영!Y334</f>
        <v>0</v>
      </c>
      <c r="Z183" s="589">
        <f>Z138*Index_운영!Z114*Index_운영!Z158*Index_운영!Z334</f>
        <v>0</v>
      </c>
      <c r="AA183" s="589">
        <f>AA138*Index_운영!AA114*Index_운영!AA158*Index_운영!AA334</f>
        <v>0</v>
      </c>
      <c r="AB183" s="589">
        <f>AB138*Index_운영!AB114*Index_운영!AB158*Index_운영!AB334</f>
        <v>0</v>
      </c>
      <c r="AC183" s="589">
        <f>AC138*Index_운영!AC114*Index_운영!AC158*Index_운영!AC334</f>
        <v>0</v>
      </c>
      <c r="AD183" s="589">
        <f>AD138*Index_운영!AD114*Index_운영!AD158*Index_운영!AD334</f>
        <v>0</v>
      </c>
      <c r="AE183" s="589">
        <f>AE138*Index_운영!AE114*Index_운영!AE158*Index_운영!AE334</f>
        <v>0</v>
      </c>
      <c r="AF183" s="589">
        <f>AF138*Index_운영!AF114*Index_운영!AF158*Index_운영!AF334</f>
        <v>0</v>
      </c>
      <c r="AG183" s="589">
        <f>AG138*Index_운영!AG114*Index_운영!AG158*Index_운영!AG334</f>
        <v>0</v>
      </c>
      <c r="AH183" s="589">
        <f>AH138*Index_운영!AH114*Index_운영!AH158*Index_운영!AH334</f>
        <v>0</v>
      </c>
      <c r="AI183" s="589">
        <f>AI138*Index_운영!AI114*Index_운영!AI158*Index_운영!AI334</f>
        <v>0</v>
      </c>
      <c r="AJ183" s="589">
        <f>AJ138*Index_운영!AJ114*Index_운영!AJ158*Index_운영!AJ334</f>
        <v>0</v>
      </c>
      <c r="AK183" s="589">
        <f>AK138*Index_운영!AK114*Index_운영!AK158*Index_운영!AK334</f>
        <v>0</v>
      </c>
      <c r="AL183" s="589">
        <f>AL138*Index_운영!AL114*Index_운영!AL158*Index_운영!AL334</f>
        <v>0</v>
      </c>
      <c r="AM183" s="589">
        <f>AM138*Index_운영!AM114*Index_운영!AM158*Index_운영!AM334</f>
        <v>0</v>
      </c>
      <c r="AN183" s="589">
        <f>AN138*Index_운영!AN114*Index_운영!AN158*Index_운영!AN334</f>
        <v>0</v>
      </c>
      <c r="AO183" s="589">
        <f>AO138*Index_운영!AO114*Index_운영!AO158*Index_운영!AO334</f>
        <v>0</v>
      </c>
      <c r="AP183" s="589">
        <f>AP138*Index_운영!AP114*Index_운영!AP158*Index_운영!AP334</f>
        <v>0</v>
      </c>
      <c r="AQ183" s="589">
        <f>AQ138*Index_운영!AQ114*Index_운영!AQ158*Index_운영!AQ334</f>
        <v>0</v>
      </c>
      <c r="AR183" s="589">
        <f>AR138*Index_운영!AR114*Index_운영!AR158*Index_운영!AR334</f>
        <v>0</v>
      </c>
      <c r="AS183" s="589">
        <f>AS138*Index_운영!AS114*Index_운영!AS158*Index_운영!AS334</f>
        <v>0</v>
      </c>
      <c r="AT183" s="589">
        <f>AT138*Index_운영!AT114*Index_운영!AT158*Index_운영!AT334</f>
        <v>0</v>
      </c>
      <c r="AU183" s="589">
        <f>AU138*Index_운영!AU114*Index_운영!AU158*Index_운영!AU334</f>
        <v>0</v>
      </c>
      <c r="AV183" s="589">
        <f>AV138*Index_운영!AV114*Index_운영!AV158*Index_운영!AV334</f>
        <v>0</v>
      </c>
      <c r="AW183" s="589">
        <f>AW138*Index_운영!AW114*Index_운영!AW158*Index_운영!AW334</f>
        <v>0</v>
      </c>
      <c r="AX183" s="589">
        <f>AX138*Index_운영!AX114*Index_운영!AX158*Index_운영!AX334</f>
        <v>0</v>
      </c>
      <c r="AY183" s="589">
        <f>AY138*Index_운영!AY114*Index_운영!AY158*Index_운영!AY334</f>
        <v>0</v>
      </c>
      <c r="AZ183" s="589">
        <f>AZ138*Index_운영!AZ114*Index_운영!AZ158*Index_운영!AZ334</f>
        <v>0</v>
      </c>
      <c r="BA183" s="589">
        <f>BA138*Index_운영!BA114*Index_운영!BA158*Index_운영!BA334</f>
        <v>0</v>
      </c>
      <c r="BB183" s="589">
        <f>BB138*Index_운영!BB114*Index_운영!BB158*Index_운영!BB334</f>
        <v>0</v>
      </c>
      <c r="BC183" s="589">
        <f>BC138*Index_운영!BC114*Index_운영!BC158*Index_운영!BC334</f>
        <v>0</v>
      </c>
      <c r="BD183" s="589">
        <f>BD138*Index_운영!BD114*Index_운영!BD158*Index_운영!BD334</f>
        <v>0</v>
      </c>
      <c r="BE183" s="589">
        <f>BE138*Index_운영!BE114*Index_운영!BE158*Index_운영!BE334</f>
        <v>0</v>
      </c>
      <c r="BF183" s="589">
        <f>BF138*Index_운영!BF114*Index_운영!BF158*Index_운영!BF334</f>
        <v>0</v>
      </c>
      <c r="BG183" s="589">
        <f>BG138*Index_운영!BG114*Index_운영!BG158*Index_운영!BG334</f>
        <v>0</v>
      </c>
      <c r="BH183" s="589">
        <f>BH138*Index_운영!BH114*Index_운영!BH158*Index_운영!BH334</f>
        <v>0</v>
      </c>
      <c r="BI183" s="589">
        <f>BI138*Index_운영!BI114*Index_운영!BI158*Index_운영!BI334</f>
        <v>0</v>
      </c>
      <c r="BJ183" s="589">
        <f>BJ138*Index_운영!BJ114*Index_운영!BJ158*Index_운영!BJ334</f>
        <v>0</v>
      </c>
      <c r="BK183" s="589">
        <f>BK138*Index_운영!BK114*Index_운영!BK158*Index_운영!BK334</f>
        <v>0</v>
      </c>
      <c r="BL183" s="589">
        <f>BL138*Index_운영!BL114*Index_운영!BL158*Index_운영!BL334</f>
        <v>0</v>
      </c>
      <c r="BM183" s="589">
        <f>BM138*Index_운영!BM114*Index_운영!BM158*Index_운영!BM334</f>
        <v>0</v>
      </c>
      <c r="BN183" s="589">
        <f>BN138*Index_운영!BN114*Index_운영!BN158*Index_운영!BN334</f>
        <v>0</v>
      </c>
      <c r="BO183" s="589">
        <f>BO138*Index_운영!BO114*Index_운영!BO158*Index_운영!BO334</f>
        <v>0</v>
      </c>
      <c r="BP183" s="589">
        <f>BP138*Index_운영!BP114*Index_운영!BP158*Index_운영!BP334</f>
        <v>0</v>
      </c>
      <c r="BQ183" s="589">
        <f>BQ138*Index_운영!BQ114*Index_운영!BQ158*Index_운영!BQ334</f>
        <v>0</v>
      </c>
      <c r="BR183" s="589">
        <f>BR138*Index_운영!BR114*Index_운영!BR158*Index_운영!BR334</f>
        <v>0</v>
      </c>
      <c r="BS183" s="589">
        <f>BS138*Index_운영!BS114*Index_운영!BS158*Index_운영!BS334</f>
        <v>0</v>
      </c>
      <c r="BT183" s="589">
        <f>BT138*Index_운영!BT114*Index_운영!BT158*Index_운영!BT334</f>
        <v>0</v>
      </c>
      <c r="BU183" s="589">
        <f>BU138*Index_운영!BU114*Index_운영!BU158*Index_운영!BU334</f>
        <v>0</v>
      </c>
      <c r="BV183" s="589">
        <f>BV138*Index_운영!BV114*Index_운영!BV158*Index_운영!BV334</f>
        <v>0</v>
      </c>
      <c r="BW183" s="589">
        <f>BW138*Index_운영!BW114*Index_운영!BW158*Index_운영!BW334</f>
        <v>0</v>
      </c>
      <c r="BX183" s="589">
        <f>BX138*Index_운영!BX114*Index_운영!BX158*Index_운영!BX334</f>
        <v>0</v>
      </c>
      <c r="BY183" s="589">
        <f>BY138*Index_운영!BY114*Index_운영!BY158*Index_운영!BY334</f>
        <v>0</v>
      </c>
      <c r="BZ183" s="589">
        <f>BZ138*Index_운영!BZ114*Index_운영!BZ158*Index_운영!BZ334</f>
        <v>0</v>
      </c>
      <c r="CA183" s="589">
        <f>CA138*Index_운영!CA114*Index_운영!CA158*Index_운영!CA334</f>
        <v>0</v>
      </c>
      <c r="CB183" s="589">
        <f>CB138*Index_운영!CB114*Index_운영!CB158*Index_운영!CB334</f>
        <v>0</v>
      </c>
      <c r="CC183" s="589">
        <f>CC138*Index_운영!CC114*Index_운영!CC158*Index_운영!CC334</f>
        <v>0</v>
      </c>
      <c r="CD183" s="589">
        <f>CD138*Index_운영!CD114*Index_운영!CD158*Index_운영!CD334</f>
        <v>0</v>
      </c>
      <c r="CE183" s="589">
        <f>CE138*Index_운영!CE114*Index_운영!CE158*Index_운영!CE334</f>
        <v>0</v>
      </c>
      <c r="CF183" s="589">
        <f>CF138*Index_운영!CF114*Index_운영!CF158*Index_운영!CF334</f>
        <v>0</v>
      </c>
      <c r="CG183" s="589">
        <f>CG138*Index_운영!CG114*Index_운영!CG158*Index_운영!CG334</f>
        <v>0</v>
      </c>
      <c r="CH183" s="589">
        <f>CH138*Index_운영!CH114*Index_운영!CH158*Index_운영!CH334</f>
        <v>0</v>
      </c>
      <c r="CI183" s="589">
        <f>CI138*Index_운영!CI114*Index_운영!CI158*Index_운영!CI334</f>
        <v>0</v>
      </c>
      <c r="CJ183" s="589">
        <f>CJ138*Index_운영!CJ114*Index_운영!CJ158*Index_운영!CJ334</f>
        <v>0</v>
      </c>
      <c r="CK183" s="589">
        <f>CK138*Index_운영!CK114*Index_운영!CK158*Index_운영!CK334</f>
        <v>0</v>
      </c>
      <c r="CL183" s="589">
        <f>CL138*Index_운영!CL114*Index_운영!CL158*Index_운영!CL334</f>
        <v>0</v>
      </c>
      <c r="CM183" s="589">
        <f>CM138*Index_운영!CM114*Index_운영!CM158*Index_운영!CM334</f>
        <v>0</v>
      </c>
      <c r="CN183" s="589">
        <f>CN138*Index_운영!CN114*Index_운영!CN158*Index_운영!CN334</f>
        <v>0</v>
      </c>
      <c r="CO183" s="589">
        <f>CO138*Index_운영!CO114*Index_운영!CO158*Index_운영!CO334</f>
        <v>0</v>
      </c>
      <c r="CP183" s="589">
        <f>CP138*Index_운영!CP114*Index_운영!CP158*Index_운영!CP334</f>
        <v>0</v>
      </c>
      <c r="CQ183" s="589">
        <f>CQ138*Index_운영!CQ114*Index_운영!CQ158*Index_운영!CQ334</f>
        <v>0</v>
      </c>
      <c r="CR183" s="589">
        <f>CR138*Index_운영!CR114*Index_운영!CR158*Index_운영!CR334</f>
        <v>0</v>
      </c>
      <c r="CS183" s="589">
        <f>CS138*Index_운영!CS114*Index_운영!CS158*Index_운영!CS334</f>
        <v>0</v>
      </c>
      <c r="CT183" s="589">
        <f>CT138*Index_운영!CT114*Index_운영!CT158*Index_운영!CT334</f>
        <v>0</v>
      </c>
      <c r="CU183" s="589">
        <f>CU138*Index_운영!CU114*Index_운영!CU158*Index_운영!CU334</f>
        <v>0</v>
      </c>
      <c r="CV183" s="589">
        <f>CV138*Index_운영!CV114*Index_운영!CV158*Index_운영!CV334</f>
        <v>0</v>
      </c>
      <c r="CW183" s="589">
        <f>CW138*Index_운영!CW114*Index_운영!CW158*Index_운영!CW334</f>
        <v>0</v>
      </c>
      <c r="CX183" s="589">
        <f>CX138*Index_운영!CX114*Index_운영!CX158*Index_운영!CX334</f>
        <v>0</v>
      </c>
      <c r="CY183" s="589">
        <f>CY138*Index_운영!CY114*Index_운영!CY158*Index_운영!CY334</f>
        <v>0</v>
      </c>
      <c r="CZ183" s="589">
        <f>CZ138*Index_운영!CZ114*Index_운영!CZ158*Index_운영!CZ334</f>
        <v>0</v>
      </c>
      <c r="DA183" s="589">
        <f>DA138*Index_운영!DA114*Index_운영!DA158*Index_운영!DA334</f>
        <v>0</v>
      </c>
      <c r="DB183" s="589">
        <f>DB138*Index_운영!DB114*Index_운영!DB158*Index_운영!DB334</f>
        <v>0</v>
      </c>
      <c r="DC183" s="589">
        <f>DC138*Index_운영!DC114*Index_운영!DC158*Index_운영!DC334</f>
        <v>0</v>
      </c>
      <c r="DD183" s="589">
        <f>DD138*Index_운영!DD114*Index_운영!DD158*Index_운영!DD334</f>
        <v>0</v>
      </c>
      <c r="DE183" s="589">
        <f>DE138*Index_운영!DE114*Index_운영!DE158*Index_운영!DE334</f>
        <v>0</v>
      </c>
      <c r="DF183" s="589">
        <f>DF138*Index_운영!DF114*Index_운영!DF158*Index_운영!DF334</f>
        <v>0</v>
      </c>
      <c r="DG183" s="589">
        <f>DG138*Index_운영!DG114*Index_운영!DG158*Index_운영!DG334</f>
        <v>0</v>
      </c>
      <c r="DH183" s="589">
        <f>DH138*Index_운영!DH114*Index_운영!DH158*Index_운영!DH334</f>
        <v>0</v>
      </c>
      <c r="DI183" s="589">
        <f>DI138*Index_운영!DI114*Index_운영!DI158*Index_운영!DI334</f>
        <v>0</v>
      </c>
      <c r="DJ183" s="589">
        <f>DJ138*Index_운영!DJ114*Index_운영!DJ158*Index_운영!DJ334</f>
        <v>0</v>
      </c>
      <c r="DK183" s="589">
        <f>DK138*Index_운영!DK114*Index_운영!DK158*Index_운영!DK334</f>
        <v>0</v>
      </c>
      <c r="DL183" s="589">
        <f>DL138*Index_운영!DL114*Index_운영!DL158*Index_운영!DL334</f>
        <v>0</v>
      </c>
      <c r="DM183" s="589">
        <f>DM138*Index_운영!DM114*Index_운영!DM158*Index_운영!DM334</f>
        <v>0</v>
      </c>
      <c r="DN183" s="589">
        <f>DN138*Index_운영!DN114*Index_운영!DN158*Index_운영!DN334</f>
        <v>0</v>
      </c>
      <c r="DO183" s="589">
        <f>DO138*Index_운영!DO114*Index_운영!DO158*Index_운영!DO334</f>
        <v>0</v>
      </c>
      <c r="DP183" s="589">
        <f>DP138*Index_운영!DP114*Index_운영!DP158*Index_운영!DP334</f>
        <v>0</v>
      </c>
      <c r="DQ183" s="589">
        <f>DQ138*Index_운영!DQ114*Index_운영!DQ158*Index_운영!DQ334</f>
        <v>0</v>
      </c>
      <c r="DR183" s="589">
        <f>DR138*Index_운영!DR114*Index_운영!DR158*Index_운영!DR334</f>
        <v>0</v>
      </c>
      <c r="DS183" s="589">
        <f>DS138*Index_운영!DS114*Index_운영!DS158*Index_운영!DS334</f>
        <v>0</v>
      </c>
      <c r="DT183" s="589">
        <f>DT138*Index_운영!DT114*Index_운영!DT158*Index_운영!DT334</f>
        <v>0</v>
      </c>
      <c r="DU183" s="589">
        <f>DU138*Index_운영!DU114*Index_운영!DU158*Index_운영!DU334</f>
        <v>0</v>
      </c>
      <c r="DV183" s="589">
        <f>DV138*Index_운영!DV114*Index_운영!DV158*Index_운영!DV334</f>
        <v>0</v>
      </c>
    </row>
    <row r="184" spans="1:126" s="485" customFormat="1" outlineLevel="1" x14ac:dyDescent="0.4">
      <c r="A184" s="737"/>
      <c r="B184" s="464">
        <f>'Rent Roll'!$B45</f>
        <v>0</v>
      </c>
      <c r="C184" s="1219">
        <f>'Rent Roll'!$K45</f>
        <v>0</v>
      </c>
      <c r="D184" s="1239">
        <f>'Rent Roll'!$AM45</f>
        <v>0</v>
      </c>
      <c r="E184" s="1240">
        <f>'Rent Roll'!$AI45</f>
        <v>0</v>
      </c>
      <c r="F184" s="588">
        <f>F139*Index_운영!F115*Index_운영!F159*Index_운영!F335</f>
        <v>0</v>
      </c>
      <c r="G184" s="589">
        <f>G139*Index_운영!G115*Index_운영!G159*Index_운영!G335</f>
        <v>0</v>
      </c>
      <c r="H184" s="589">
        <f>H139*Index_운영!H115*Index_운영!H159*Index_운영!H335</f>
        <v>0</v>
      </c>
      <c r="I184" s="589">
        <f>I139*Index_운영!I115*Index_운영!I159*Index_운영!I335</f>
        <v>0</v>
      </c>
      <c r="J184" s="589">
        <f>J139*Index_운영!J115*Index_운영!J159*Index_운영!J335</f>
        <v>0</v>
      </c>
      <c r="K184" s="589">
        <f>K139*Index_운영!K115*Index_운영!K159*Index_운영!K335</f>
        <v>0</v>
      </c>
      <c r="L184" s="589">
        <f>L139*Index_운영!L115*Index_운영!L159*Index_운영!L335</f>
        <v>0</v>
      </c>
      <c r="M184" s="589">
        <f>M139*Index_운영!M115*Index_운영!M159*Index_운영!M335</f>
        <v>0</v>
      </c>
      <c r="N184" s="589">
        <f>N139*Index_운영!N115*Index_운영!N159*Index_운영!N335</f>
        <v>0</v>
      </c>
      <c r="O184" s="589">
        <f>O139*Index_운영!O115*Index_운영!O159*Index_운영!O335</f>
        <v>0</v>
      </c>
      <c r="P184" s="589">
        <f>P139*Index_운영!P115*Index_운영!P159*Index_운영!P335</f>
        <v>0</v>
      </c>
      <c r="Q184" s="589">
        <f>Q139*Index_운영!Q115*Index_운영!Q159*Index_운영!Q335</f>
        <v>0</v>
      </c>
      <c r="R184" s="589">
        <f>R139*Index_운영!R115*Index_운영!R159*Index_운영!R335</f>
        <v>0</v>
      </c>
      <c r="S184" s="589">
        <f>S139*Index_운영!S115*Index_운영!S159*Index_운영!S335</f>
        <v>0</v>
      </c>
      <c r="T184" s="589">
        <f>T139*Index_운영!T115*Index_운영!T159*Index_운영!T335</f>
        <v>0</v>
      </c>
      <c r="U184" s="589">
        <f>U139*Index_운영!U115*Index_운영!U159*Index_운영!U335</f>
        <v>0</v>
      </c>
      <c r="V184" s="589">
        <f>V139*Index_운영!V115*Index_운영!V159*Index_운영!V335</f>
        <v>0</v>
      </c>
      <c r="W184" s="589">
        <f>W139*Index_운영!W115*Index_운영!W159*Index_운영!W335</f>
        <v>0</v>
      </c>
      <c r="X184" s="589">
        <f>X139*Index_운영!X115*Index_운영!X159*Index_운영!X335</f>
        <v>0</v>
      </c>
      <c r="Y184" s="589">
        <f>Y139*Index_운영!Y115*Index_운영!Y159*Index_운영!Y335</f>
        <v>0</v>
      </c>
      <c r="Z184" s="589">
        <f>Z139*Index_운영!Z115*Index_운영!Z159*Index_운영!Z335</f>
        <v>0</v>
      </c>
      <c r="AA184" s="589">
        <f>AA139*Index_운영!AA115*Index_운영!AA159*Index_운영!AA335</f>
        <v>0</v>
      </c>
      <c r="AB184" s="589">
        <f>AB139*Index_운영!AB115*Index_운영!AB159*Index_운영!AB335</f>
        <v>0</v>
      </c>
      <c r="AC184" s="589">
        <f>AC139*Index_운영!AC115*Index_운영!AC159*Index_운영!AC335</f>
        <v>0</v>
      </c>
      <c r="AD184" s="589">
        <f>AD139*Index_운영!AD115*Index_운영!AD159*Index_운영!AD335</f>
        <v>0</v>
      </c>
      <c r="AE184" s="589">
        <f>AE139*Index_운영!AE115*Index_운영!AE159*Index_운영!AE335</f>
        <v>0</v>
      </c>
      <c r="AF184" s="589">
        <f>AF139*Index_운영!AF115*Index_운영!AF159*Index_운영!AF335</f>
        <v>0</v>
      </c>
      <c r="AG184" s="589">
        <f>AG139*Index_운영!AG115*Index_운영!AG159*Index_운영!AG335</f>
        <v>0</v>
      </c>
      <c r="AH184" s="589">
        <f>AH139*Index_운영!AH115*Index_운영!AH159*Index_운영!AH335</f>
        <v>0</v>
      </c>
      <c r="AI184" s="589">
        <f>AI139*Index_운영!AI115*Index_운영!AI159*Index_운영!AI335</f>
        <v>0</v>
      </c>
      <c r="AJ184" s="589">
        <f>AJ139*Index_운영!AJ115*Index_운영!AJ159*Index_운영!AJ335</f>
        <v>0</v>
      </c>
      <c r="AK184" s="589">
        <f>AK139*Index_운영!AK115*Index_운영!AK159*Index_운영!AK335</f>
        <v>0</v>
      </c>
      <c r="AL184" s="589">
        <f>AL139*Index_운영!AL115*Index_운영!AL159*Index_운영!AL335</f>
        <v>0</v>
      </c>
      <c r="AM184" s="589">
        <f>AM139*Index_운영!AM115*Index_운영!AM159*Index_운영!AM335</f>
        <v>0</v>
      </c>
      <c r="AN184" s="589">
        <f>AN139*Index_운영!AN115*Index_운영!AN159*Index_운영!AN335</f>
        <v>0</v>
      </c>
      <c r="AO184" s="589">
        <f>AO139*Index_운영!AO115*Index_운영!AO159*Index_운영!AO335</f>
        <v>0</v>
      </c>
      <c r="AP184" s="589">
        <f>AP139*Index_운영!AP115*Index_운영!AP159*Index_운영!AP335</f>
        <v>0</v>
      </c>
      <c r="AQ184" s="589">
        <f>AQ139*Index_운영!AQ115*Index_운영!AQ159*Index_운영!AQ335</f>
        <v>0</v>
      </c>
      <c r="AR184" s="589">
        <f>AR139*Index_운영!AR115*Index_운영!AR159*Index_운영!AR335</f>
        <v>0</v>
      </c>
      <c r="AS184" s="589">
        <f>AS139*Index_운영!AS115*Index_운영!AS159*Index_운영!AS335</f>
        <v>0</v>
      </c>
      <c r="AT184" s="589">
        <f>AT139*Index_운영!AT115*Index_운영!AT159*Index_운영!AT335</f>
        <v>0</v>
      </c>
      <c r="AU184" s="589">
        <f>AU139*Index_운영!AU115*Index_운영!AU159*Index_운영!AU335</f>
        <v>0</v>
      </c>
      <c r="AV184" s="589">
        <f>AV139*Index_운영!AV115*Index_운영!AV159*Index_운영!AV335</f>
        <v>0</v>
      </c>
      <c r="AW184" s="589">
        <f>AW139*Index_운영!AW115*Index_운영!AW159*Index_운영!AW335</f>
        <v>0</v>
      </c>
      <c r="AX184" s="589">
        <f>AX139*Index_운영!AX115*Index_운영!AX159*Index_운영!AX335</f>
        <v>0</v>
      </c>
      <c r="AY184" s="589">
        <f>AY139*Index_운영!AY115*Index_운영!AY159*Index_운영!AY335</f>
        <v>0</v>
      </c>
      <c r="AZ184" s="589">
        <f>AZ139*Index_운영!AZ115*Index_운영!AZ159*Index_운영!AZ335</f>
        <v>0</v>
      </c>
      <c r="BA184" s="589">
        <f>BA139*Index_운영!BA115*Index_운영!BA159*Index_운영!BA335</f>
        <v>0</v>
      </c>
      <c r="BB184" s="589">
        <f>BB139*Index_운영!BB115*Index_운영!BB159*Index_운영!BB335</f>
        <v>0</v>
      </c>
      <c r="BC184" s="589">
        <f>BC139*Index_운영!BC115*Index_운영!BC159*Index_운영!BC335</f>
        <v>0</v>
      </c>
      <c r="BD184" s="589">
        <f>BD139*Index_운영!BD115*Index_운영!BD159*Index_운영!BD335</f>
        <v>0</v>
      </c>
      <c r="BE184" s="589">
        <f>BE139*Index_운영!BE115*Index_운영!BE159*Index_운영!BE335</f>
        <v>0</v>
      </c>
      <c r="BF184" s="589">
        <f>BF139*Index_운영!BF115*Index_운영!BF159*Index_운영!BF335</f>
        <v>0</v>
      </c>
      <c r="BG184" s="589">
        <f>BG139*Index_운영!BG115*Index_운영!BG159*Index_운영!BG335</f>
        <v>0</v>
      </c>
      <c r="BH184" s="589">
        <f>BH139*Index_운영!BH115*Index_운영!BH159*Index_운영!BH335</f>
        <v>0</v>
      </c>
      <c r="BI184" s="589">
        <f>BI139*Index_운영!BI115*Index_운영!BI159*Index_운영!BI335</f>
        <v>0</v>
      </c>
      <c r="BJ184" s="589">
        <f>BJ139*Index_운영!BJ115*Index_운영!BJ159*Index_운영!BJ335</f>
        <v>0</v>
      </c>
      <c r="BK184" s="589">
        <f>BK139*Index_운영!BK115*Index_운영!BK159*Index_운영!BK335</f>
        <v>0</v>
      </c>
      <c r="BL184" s="589">
        <f>BL139*Index_운영!BL115*Index_운영!BL159*Index_운영!BL335</f>
        <v>0</v>
      </c>
      <c r="BM184" s="589">
        <f>BM139*Index_운영!BM115*Index_운영!BM159*Index_운영!BM335</f>
        <v>0</v>
      </c>
      <c r="BN184" s="589">
        <f>BN139*Index_운영!BN115*Index_운영!BN159*Index_운영!BN335</f>
        <v>0</v>
      </c>
      <c r="BO184" s="589">
        <f>BO139*Index_운영!BO115*Index_운영!BO159*Index_운영!BO335</f>
        <v>0</v>
      </c>
      <c r="BP184" s="589">
        <f>BP139*Index_운영!BP115*Index_운영!BP159*Index_운영!BP335</f>
        <v>0</v>
      </c>
      <c r="BQ184" s="589">
        <f>BQ139*Index_운영!BQ115*Index_운영!BQ159*Index_운영!BQ335</f>
        <v>0</v>
      </c>
      <c r="BR184" s="589">
        <f>BR139*Index_운영!BR115*Index_운영!BR159*Index_운영!BR335</f>
        <v>0</v>
      </c>
      <c r="BS184" s="589">
        <f>BS139*Index_운영!BS115*Index_운영!BS159*Index_운영!BS335</f>
        <v>0</v>
      </c>
      <c r="BT184" s="589">
        <f>BT139*Index_운영!BT115*Index_운영!BT159*Index_운영!BT335</f>
        <v>0</v>
      </c>
      <c r="BU184" s="589">
        <f>BU139*Index_운영!BU115*Index_운영!BU159*Index_운영!BU335</f>
        <v>0</v>
      </c>
      <c r="BV184" s="589">
        <f>BV139*Index_운영!BV115*Index_운영!BV159*Index_운영!BV335</f>
        <v>0</v>
      </c>
      <c r="BW184" s="589">
        <f>BW139*Index_운영!BW115*Index_운영!BW159*Index_운영!BW335</f>
        <v>0</v>
      </c>
      <c r="BX184" s="589">
        <f>BX139*Index_운영!BX115*Index_운영!BX159*Index_운영!BX335</f>
        <v>0</v>
      </c>
      <c r="BY184" s="589">
        <f>BY139*Index_운영!BY115*Index_운영!BY159*Index_운영!BY335</f>
        <v>0</v>
      </c>
      <c r="BZ184" s="589">
        <f>BZ139*Index_운영!BZ115*Index_운영!BZ159*Index_운영!BZ335</f>
        <v>0</v>
      </c>
      <c r="CA184" s="589">
        <f>CA139*Index_운영!CA115*Index_운영!CA159*Index_운영!CA335</f>
        <v>0</v>
      </c>
      <c r="CB184" s="589">
        <f>CB139*Index_운영!CB115*Index_운영!CB159*Index_운영!CB335</f>
        <v>0</v>
      </c>
      <c r="CC184" s="589">
        <f>CC139*Index_운영!CC115*Index_운영!CC159*Index_운영!CC335</f>
        <v>0</v>
      </c>
      <c r="CD184" s="589">
        <f>CD139*Index_운영!CD115*Index_운영!CD159*Index_운영!CD335</f>
        <v>0</v>
      </c>
      <c r="CE184" s="589">
        <f>CE139*Index_운영!CE115*Index_운영!CE159*Index_운영!CE335</f>
        <v>0</v>
      </c>
      <c r="CF184" s="589">
        <f>CF139*Index_운영!CF115*Index_운영!CF159*Index_운영!CF335</f>
        <v>0</v>
      </c>
      <c r="CG184" s="589">
        <f>CG139*Index_운영!CG115*Index_운영!CG159*Index_운영!CG335</f>
        <v>0</v>
      </c>
      <c r="CH184" s="589">
        <f>CH139*Index_운영!CH115*Index_운영!CH159*Index_운영!CH335</f>
        <v>0</v>
      </c>
      <c r="CI184" s="589">
        <f>CI139*Index_운영!CI115*Index_운영!CI159*Index_운영!CI335</f>
        <v>0</v>
      </c>
      <c r="CJ184" s="589">
        <f>CJ139*Index_운영!CJ115*Index_운영!CJ159*Index_운영!CJ335</f>
        <v>0</v>
      </c>
      <c r="CK184" s="589">
        <f>CK139*Index_운영!CK115*Index_운영!CK159*Index_운영!CK335</f>
        <v>0</v>
      </c>
      <c r="CL184" s="589">
        <f>CL139*Index_운영!CL115*Index_운영!CL159*Index_운영!CL335</f>
        <v>0</v>
      </c>
      <c r="CM184" s="589">
        <f>CM139*Index_운영!CM115*Index_운영!CM159*Index_운영!CM335</f>
        <v>0</v>
      </c>
      <c r="CN184" s="589">
        <f>CN139*Index_운영!CN115*Index_운영!CN159*Index_운영!CN335</f>
        <v>0</v>
      </c>
      <c r="CO184" s="589">
        <f>CO139*Index_운영!CO115*Index_운영!CO159*Index_운영!CO335</f>
        <v>0</v>
      </c>
      <c r="CP184" s="589">
        <f>CP139*Index_운영!CP115*Index_운영!CP159*Index_운영!CP335</f>
        <v>0</v>
      </c>
      <c r="CQ184" s="589">
        <f>CQ139*Index_운영!CQ115*Index_운영!CQ159*Index_운영!CQ335</f>
        <v>0</v>
      </c>
      <c r="CR184" s="589">
        <f>CR139*Index_운영!CR115*Index_운영!CR159*Index_운영!CR335</f>
        <v>0</v>
      </c>
      <c r="CS184" s="589">
        <f>CS139*Index_운영!CS115*Index_운영!CS159*Index_운영!CS335</f>
        <v>0</v>
      </c>
      <c r="CT184" s="589">
        <f>CT139*Index_운영!CT115*Index_운영!CT159*Index_운영!CT335</f>
        <v>0</v>
      </c>
      <c r="CU184" s="589">
        <f>CU139*Index_운영!CU115*Index_운영!CU159*Index_운영!CU335</f>
        <v>0</v>
      </c>
      <c r="CV184" s="589">
        <f>CV139*Index_운영!CV115*Index_운영!CV159*Index_운영!CV335</f>
        <v>0</v>
      </c>
      <c r="CW184" s="589">
        <f>CW139*Index_운영!CW115*Index_운영!CW159*Index_운영!CW335</f>
        <v>0</v>
      </c>
      <c r="CX184" s="589">
        <f>CX139*Index_운영!CX115*Index_운영!CX159*Index_운영!CX335</f>
        <v>0</v>
      </c>
      <c r="CY184" s="589">
        <f>CY139*Index_운영!CY115*Index_운영!CY159*Index_운영!CY335</f>
        <v>0</v>
      </c>
      <c r="CZ184" s="589">
        <f>CZ139*Index_운영!CZ115*Index_운영!CZ159*Index_운영!CZ335</f>
        <v>0</v>
      </c>
      <c r="DA184" s="589">
        <f>DA139*Index_운영!DA115*Index_운영!DA159*Index_운영!DA335</f>
        <v>0</v>
      </c>
      <c r="DB184" s="589">
        <f>DB139*Index_운영!DB115*Index_운영!DB159*Index_운영!DB335</f>
        <v>0</v>
      </c>
      <c r="DC184" s="589">
        <f>DC139*Index_운영!DC115*Index_운영!DC159*Index_운영!DC335</f>
        <v>0</v>
      </c>
      <c r="DD184" s="589">
        <f>DD139*Index_운영!DD115*Index_운영!DD159*Index_운영!DD335</f>
        <v>0</v>
      </c>
      <c r="DE184" s="589">
        <f>DE139*Index_운영!DE115*Index_운영!DE159*Index_운영!DE335</f>
        <v>0</v>
      </c>
      <c r="DF184" s="589">
        <f>DF139*Index_운영!DF115*Index_운영!DF159*Index_운영!DF335</f>
        <v>0</v>
      </c>
      <c r="DG184" s="589">
        <f>DG139*Index_운영!DG115*Index_운영!DG159*Index_운영!DG335</f>
        <v>0</v>
      </c>
      <c r="DH184" s="589">
        <f>DH139*Index_운영!DH115*Index_운영!DH159*Index_운영!DH335</f>
        <v>0</v>
      </c>
      <c r="DI184" s="589">
        <f>DI139*Index_운영!DI115*Index_운영!DI159*Index_운영!DI335</f>
        <v>0</v>
      </c>
      <c r="DJ184" s="589">
        <f>DJ139*Index_운영!DJ115*Index_운영!DJ159*Index_운영!DJ335</f>
        <v>0</v>
      </c>
      <c r="DK184" s="589">
        <f>DK139*Index_운영!DK115*Index_운영!DK159*Index_운영!DK335</f>
        <v>0</v>
      </c>
      <c r="DL184" s="589">
        <f>DL139*Index_운영!DL115*Index_운영!DL159*Index_운영!DL335</f>
        <v>0</v>
      </c>
      <c r="DM184" s="589">
        <f>DM139*Index_운영!DM115*Index_운영!DM159*Index_운영!DM335</f>
        <v>0</v>
      </c>
      <c r="DN184" s="589">
        <f>DN139*Index_운영!DN115*Index_운영!DN159*Index_운영!DN335</f>
        <v>0</v>
      </c>
      <c r="DO184" s="589">
        <f>DO139*Index_운영!DO115*Index_운영!DO159*Index_운영!DO335</f>
        <v>0</v>
      </c>
      <c r="DP184" s="589">
        <f>DP139*Index_운영!DP115*Index_운영!DP159*Index_운영!DP335</f>
        <v>0</v>
      </c>
      <c r="DQ184" s="589">
        <f>DQ139*Index_운영!DQ115*Index_운영!DQ159*Index_운영!DQ335</f>
        <v>0</v>
      </c>
      <c r="DR184" s="589">
        <f>DR139*Index_운영!DR115*Index_운영!DR159*Index_운영!DR335</f>
        <v>0</v>
      </c>
      <c r="DS184" s="589">
        <f>DS139*Index_운영!DS115*Index_운영!DS159*Index_운영!DS335</f>
        <v>0</v>
      </c>
      <c r="DT184" s="589">
        <f>DT139*Index_운영!DT115*Index_운영!DT159*Index_운영!DT335</f>
        <v>0</v>
      </c>
      <c r="DU184" s="589">
        <f>DU139*Index_운영!DU115*Index_운영!DU159*Index_운영!DU335</f>
        <v>0</v>
      </c>
      <c r="DV184" s="589">
        <f>DV139*Index_운영!DV115*Index_운영!DV159*Index_운영!DV335</f>
        <v>0</v>
      </c>
    </row>
    <row r="185" spans="1:126" s="485" customFormat="1" x14ac:dyDescent="0.4">
      <c r="A185" s="737"/>
      <c r="E185" s="592"/>
      <c r="F185" s="593"/>
      <c r="G185" s="594"/>
      <c r="H185" s="594"/>
      <c r="I185" s="594"/>
      <c r="J185" s="594"/>
      <c r="K185" s="594"/>
      <c r="L185" s="594"/>
      <c r="M185" s="594"/>
      <c r="N185" s="594"/>
      <c r="O185" s="594"/>
      <c r="P185" s="594"/>
      <c r="Q185" s="594"/>
      <c r="R185" s="594"/>
      <c r="S185" s="594"/>
      <c r="T185" s="594"/>
      <c r="U185" s="594"/>
      <c r="V185" s="594"/>
      <c r="W185" s="594"/>
      <c r="X185" s="594"/>
      <c r="Y185" s="594"/>
      <c r="Z185" s="594"/>
      <c r="AA185" s="594"/>
      <c r="AB185" s="594"/>
      <c r="AC185" s="594"/>
      <c r="AD185" s="594"/>
      <c r="AE185" s="594"/>
      <c r="AF185" s="594"/>
      <c r="AG185" s="594"/>
      <c r="AH185" s="594"/>
      <c r="AI185" s="594"/>
      <c r="AJ185" s="594"/>
      <c r="AK185" s="594"/>
      <c r="AL185" s="594"/>
      <c r="AM185" s="594"/>
      <c r="AN185" s="594"/>
      <c r="AO185" s="594"/>
      <c r="AP185" s="594"/>
      <c r="AQ185" s="594"/>
      <c r="AR185" s="594"/>
      <c r="AS185" s="594"/>
      <c r="AT185" s="594"/>
      <c r="AU185" s="594"/>
      <c r="AV185" s="594"/>
      <c r="AW185" s="594"/>
      <c r="AX185" s="594"/>
      <c r="AY185" s="594"/>
      <c r="AZ185" s="594"/>
      <c r="BA185" s="594"/>
      <c r="BB185" s="594"/>
      <c r="BC185" s="594"/>
      <c r="BD185" s="594"/>
      <c r="BE185" s="594"/>
      <c r="BF185" s="594"/>
      <c r="BG185" s="594"/>
      <c r="BH185" s="594"/>
      <c r="BI185" s="594"/>
      <c r="BJ185" s="594"/>
      <c r="BK185" s="594"/>
      <c r="BL185" s="594"/>
      <c r="BM185" s="594"/>
      <c r="BN185" s="594"/>
      <c r="BO185" s="594"/>
      <c r="BP185" s="594"/>
      <c r="BQ185" s="594"/>
      <c r="BR185" s="594"/>
      <c r="BS185" s="594"/>
      <c r="BT185" s="594"/>
      <c r="BU185" s="594"/>
      <c r="BV185" s="594"/>
      <c r="BW185" s="594"/>
      <c r="BX185" s="594"/>
      <c r="BY185" s="594"/>
      <c r="BZ185" s="594"/>
      <c r="CA185" s="594"/>
      <c r="CB185" s="594"/>
      <c r="CC185" s="594"/>
      <c r="CD185" s="594"/>
      <c r="CE185" s="594"/>
      <c r="CF185" s="594"/>
      <c r="CG185" s="594"/>
      <c r="CH185" s="594"/>
      <c r="CI185" s="594"/>
      <c r="CJ185" s="594"/>
      <c r="CK185" s="594"/>
      <c r="CL185" s="594"/>
      <c r="CM185" s="594"/>
      <c r="CN185" s="594"/>
      <c r="CO185" s="594"/>
      <c r="CP185" s="594"/>
      <c r="CQ185" s="594"/>
      <c r="CR185" s="594"/>
      <c r="CS185" s="594"/>
      <c r="CT185" s="594"/>
      <c r="CU185" s="594"/>
      <c r="CV185" s="594"/>
      <c r="CW185" s="594"/>
      <c r="CX185" s="594"/>
      <c r="CY185" s="594"/>
      <c r="CZ185" s="594"/>
      <c r="DA185" s="594"/>
      <c r="DB185" s="594"/>
      <c r="DC185" s="594"/>
      <c r="DD185" s="594"/>
      <c r="DE185" s="594"/>
      <c r="DF185" s="594"/>
      <c r="DG185" s="594"/>
      <c r="DH185" s="594"/>
      <c r="DI185" s="594"/>
      <c r="DJ185" s="594"/>
      <c r="DK185" s="594"/>
      <c r="DL185" s="594"/>
      <c r="DM185" s="594"/>
      <c r="DN185" s="594"/>
      <c r="DO185" s="594"/>
      <c r="DP185" s="594"/>
      <c r="DQ185" s="594"/>
      <c r="DR185" s="594"/>
      <c r="DS185" s="594"/>
      <c r="DT185" s="594"/>
      <c r="DU185" s="594"/>
      <c r="DV185" s="594"/>
    </row>
    <row r="186" spans="1:126" s="724" customFormat="1" ht="4.95" customHeight="1" x14ac:dyDescent="0.4">
      <c r="E186" s="741"/>
      <c r="F186" s="742"/>
      <c r="G186" s="743"/>
      <c r="H186" s="743"/>
      <c r="I186" s="743"/>
      <c r="J186" s="743"/>
      <c r="K186" s="743"/>
      <c r="L186" s="743"/>
      <c r="M186" s="743"/>
      <c r="N186" s="743"/>
      <c r="O186" s="743"/>
      <c r="P186" s="743"/>
      <c r="Q186" s="743"/>
      <c r="R186" s="743"/>
      <c r="S186" s="743"/>
      <c r="T186" s="743"/>
      <c r="U186" s="743"/>
      <c r="V186" s="743"/>
      <c r="W186" s="743"/>
      <c r="X186" s="743"/>
      <c r="Y186" s="743"/>
      <c r="Z186" s="743"/>
      <c r="AA186" s="743"/>
      <c r="AB186" s="743"/>
      <c r="AC186" s="743"/>
      <c r="AD186" s="743"/>
      <c r="AE186" s="743"/>
      <c r="AF186" s="743"/>
      <c r="AG186" s="743"/>
      <c r="AH186" s="743"/>
      <c r="AI186" s="743"/>
      <c r="AJ186" s="743"/>
      <c r="AK186" s="743"/>
      <c r="AL186" s="743"/>
      <c r="AM186" s="743"/>
      <c r="AN186" s="743"/>
      <c r="AO186" s="743"/>
      <c r="AP186" s="743"/>
      <c r="AQ186" s="743"/>
      <c r="AR186" s="743"/>
      <c r="AS186" s="743"/>
      <c r="AT186" s="743"/>
      <c r="AU186" s="743"/>
      <c r="AV186" s="743"/>
      <c r="AW186" s="743"/>
      <c r="AX186" s="743"/>
      <c r="AY186" s="743"/>
      <c r="AZ186" s="743"/>
      <c r="BA186" s="743"/>
      <c r="BB186" s="743"/>
      <c r="BC186" s="743"/>
      <c r="BD186" s="743"/>
      <c r="BE186" s="743"/>
      <c r="BF186" s="743"/>
      <c r="BG186" s="743"/>
      <c r="BH186" s="743"/>
      <c r="BI186" s="743"/>
      <c r="BJ186" s="743"/>
      <c r="BK186" s="743"/>
      <c r="BL186" s="743"/>
      <c r="BM186" s="743"/>
      <c r="BN186" s="743"/>
      <c r="BO186" s="743"/>
      <c r="BP186" s="743"/>
      <c r="BQ186" s="743"/>
      <c r="BR186" s="743"/>
      <c r="BS186" s="743"/>
      <c r="BT186" s="743"/>
      <c r="BU186" s="743"/>
      <c r="BV186" s="743"/>
      <c r="BW186" s="743"/>
      <c r="BX186" s="743"/>
      <c r="BY186" s="743"/>
      <c r="BZ186" s="743"/>
      <c r="CA186" s="743"/>
      <c r="CB186" s="743"/>
      <c r="CC186" s="743"/>
      <c r="CD186" s="743"/>
      <c r="CE186" s="743"/>
      <c r="CF186" s="743"/>
      <c r="CG186" s="743"/>
      <c r="CH186" s="743"/>
      <c r="CI186" s="743"/>
      <c r="CJ186" s="743"/>
      <c r="CK186" s="743"/>
      <c r="CL186" s="743"/>
      <c r="CM186" s="743"/>
      <c r="CN186" s="743"/>
      <c r="CO186" s="743"/>
      <c r="CP186" s="743"/>
      <c r="CQ186" s="743"/>
      <c r="CR186" s="743"/>
      <c r="CS186" s="743"/>
      <c r="CT186" s="743"/>
      <c r="CU186" s="743"/>
      <c r="CV186" s="743"/>
      <c r="CW186" s="743"/>
      <c r="CX186" s="743"/>
      <c r="CY186" s="743"/>
      <c r="CZ186" s="743"/>
      <c r="DA186" s="743"/>
      <c r="DB186" s="743"/>
      <c r="DC186" s="743"/>
      <c r="DD186" s="743"/>
      <c r="DE186" s="743"/>
      <c r="DF186" s="743"/>
      <c r="DG186" s="743"/>
      <c r="DH186" s="743"/>
      <c r="DI186" s="743"/>
      <c r="DJ186" s="743"/>
      <c r="DK186" s="743"/>
      <c r="DL186" s="743"/>
      <c r="DM186" s="743"/>
      <c r="DN186" s="743"/>
      <c r="DO186" s="743"/>
      <c r="DP186" s="743"/>
      <c r="DQ186" s="743"/>
      <c r="DR186" s="743"/>
      <c r="DS186" s="743"/>
      <c r="DT186" s="743"/>
      <c r="DU186" s="743"/>
      <c r="DV186" s="743"/>
    </row>
    <row r="187" spans="1:126" x14ac:dyDescent="0.4">
      <c r="B187" s="711" t="s">
        <v>90</v>
      </c>
      <c r="C187" s="711"/>
      <c r="D187" s="711"/>
      <c r="E187" s="1222"/>
      <c r="F187" s="1223">
        <f>SUM(F189:F230)</f>
        <v>0</v>
      </c>
      <c r="G187" s="1224">
        <f t="shared" ref="G187:BR187" si="98">SUM(G189:G230)</f>
        <v>141901.25</v>
      </c>
      <c r="H187" s="1224">
        <f t="shared" si="98"/>
        <v>141901.25</v>
      </c>
      <c r="I187" s="1224">
        <f t="shared" si="98"/>
        <v>141901.25</v>
      </c>
      <c r="J187" s="1224">
        <f t="shared" si="98"/>
        <v>141901.25</v>
      </c>
      <c r="K187" s="1224">
        <f t="shared" si="98"/>
        <v>141901.25</v>
      </c>
      <c r="L187" s="1224">
        <f t="shared" si="98"/>
        <v>141901.25</v>
      </c>
      <c r="M187" s="1224">
        <f t="shared" si="98"/>
        <v>141901.25</v>
      </c>
      <c r="N187" s="1224">
        <f t="shared" si="98"/>
        <v>141901.25</v>
      </c>
      <c r="O187" s="1224">
        <f t="shared" si="98"/>
        <v>141901.25</v>
      </c>
      <c r="P187" s="1224">
        <f t="shared" si="98"/>
        <v>141901.25</v>
      </c>
      <c r="Q187" s="1224">
        <f t="shared" si="98"/>
        <v>141901.25</v>
      </c>
      <c r="R187" s="1224">
        <f t="shared" si="98"/>
        <v>144739.27499999999</v>
      </c>
      <c r="S187" s="1224">
        <f t="shared" si="98"/>
        <v>167572.875</v>
      </c>
      <c r="T187" s="1224">
        <f t="shared" si="98"/>
        <v>167572.875</v>
      </c>
      <c r="U187" s="1224">
        <f t="shared" si="98"/>
        <v>167572.875</v>
      </c>
      <c r="V187" s="1224">
        <f t="shared" si="98"/>
        <v>167572.875</v>
      </c>
      <c r="W187" s="1224">
        <f t="shared" si="98"/>
        <v>167572.875</v>
      </c>
      <c r="X187" s="1224">
        <f t="shared" si="98"/>
        <v>167572.875</v>
      </c>
      <c r="Y187" s="1224">
        <f t="shared" si="98"/>
        <v>167572.875</v>
      </c>
      <c r="Z187" s="1224">
        <f t="shared" si="98"/>
        <v>167572.875</v>
      </c>
      <c r="AA187" s="1224">
        <f t="shared" si="98"/>
        <v>167572.875</v>
      </c>
      <c r="AB187" s="1224">
        <f t="shared" si="98"/>
        <v>167572.875</v>
      </c>
      <c r="AC187" s="1224">
        <f t="shared" si="98"/>
        <v>167572.875</v>
      </c>
      <c r="AD187" s="1224">
        <f t="shared" si="98"/>
        <v>170924.33249999999</v>
      </c>
      <c r="AE187" s="1224">
        <f t="shared" si="98"/>
        <v>182341.13249999998</v>
      </c>
      <c r="AF187" s="1224">
        <f t="shared" si="98"/>
        <v>182341.13249999998</v>
      </c>
      <c r="AG187" s="1224">
        <f t="shared" si="98"/>
        <v>182341.13249999998</v>
      </c>
      <c r="AH187" s="1224">
        <f t="shared" si="98"/>
        <v>182341.13249999998</v>
      </c>
      <c r="AI187" s="1224">
        <f t="shared" si="98"/>
        <v>182341.13249999998</v>
      </c>
      <c r="AJ187" s="1224">
        <f t="shared" si="98"/>
        <v>182341.13249999998</v>
      </c>
      <c r="AK187" s="1224">
        <f t="shared" si="98"/>
        <v>182341.13249999998</v>
      </c>
      <c r="AL187" s="1224">
        <f t="shared" si="98"/>
        <v>182341.13249999998</v>
      </c>
      <c r="AM187" s="1224">
        <f t="shared" si="98"/>
        <v>182341.13249999998</v>
      </c>
      <c r="AN187" s="1224">
        <f t="shared" si="98"/>
        <v>182341.13249999998</v>
      </c>
      <c r="AO187" s="1224">
        <f t="shared" si="98"/>
        <v>182341.13249999998</v>
      </c>
      <c r="AP187" s="1224">
        <f t="shared" si="98"/>
        <v>185987.95514999999</v>
      </c>
      <c r="AQ187" s="1224">
        <f t="shared" si="98"/>
        <v>185987.95514999999</v>
      </c>
      <c r="AR187" s="1224">
        <f t="shared" si="98"/>
        <v>185987.95514999999</v>
      </c>
      <c r="AS187" s="1224">
        <f t="shared" si="98"/>
        <v>185987.95514999999</v>
      </c>
      <c r="AT187" s="1224">
        <f t="shared" si="98"/>
        <v>185987.95514999999</v>
      </c>
      <c r="AU187" s="1224">
        <f t="shared" si="98"/>
        <v>185987.95514999999</v>
      </c>
      <c r="AV187" s="1224">
        <f t="shared" si="98"/>
        <v>185987.95514999999</v>
      </c>
      <c r="AW187" s="1224">
        <f t="shared" si="98"/>
        <v>185987.95514999999</v>
      </c>
      <c r="AX187" s="1224">
        <f t="shared" si="98"/>
        <v>185987.95514999999</v>
      </c>
      <c r="AY187" s="1224">
        <f t="shared" si="98"/>
        <v>185987.95514999999</v>
      </c>
      <c r="AZ187" s="1224">
        <f t="shared" si="98"/>
        <v>185987.95514999999</v>
      </c>
      <c r="BA187" s="1224">
        <f t="shared" si="98"/>
        <v>185987.95514999999</v>
      </c>
      <c r="BB187" s="1224">
        <f t="shared" si="98"/>
        <v>189707.71425299998</v>
      </c>
      <c r="BC187" s="1224">
        <f t="shared" si="98"/>
        <v>189707.71425299998</v>
      </c>
      <c r="BD187" s="1224">
        <f t="shared" si="98"/>
        <v>189707.71425299998</v>
      </c>
      <c r="BE187" s="1224">
        <f t="shared" si="98"/>
        <v>189707.71425299998</v>
      </c>
      <c r="BF187" s="1224">
        <f t="shared" si="98"/>
        <v>189707.71425299998</v>
      </c>
      <c r="BG187" s="1224">
        <f t="shared" si="98"/>
        <v>189707.71425299998</v>
      </c>
      <c r="BH187" s="1224">
        <f t="shared" si="98"/>
        <v>189707.71425299998</v>
      </c>
      <c r="BI187" s="1224">
        <f t="shared" si="98"/>
        <v>189707.71425299998</v>
      </c>
      <c r="BJ187" s="1224">
        <f t="shared" si="98"/>
        <v>189707.71425299998</v>
      </c>
      <c r="BK187" s="1224">
        <f t="shared" si="98"/>
        <v>189707.71425299998</v>
      </c>
      <c r="BL187" s="1224">
        <f t="shared" si="98"/>
        <v>189707.71425299998</v>
      </c>
      <c r="BM187" s="1224">
        <f t="shared" si="98"/>
        <v>189707.71425299998</v>
      </c>
      <c r="BN187" s="1224">
        <f t="shared" si="98"/>
        <v>193501.86853806002</v>
      </c>
      <c r="BO187" s="1224">
        <f t="shared" si="98"/>
        <v>193501.86853806002</v>
      </c>
      <c r="BP187" s="1224">
        <f t="shared" si="98"/>
        <v>193501.86853806002</v>
      </c>
      <c r="BQ187" s="1224">
        <f t="shared" si="98"/>
        <v>193501.86853806002</v>
      </c>
      <c r="BR187" s="1224">
        <f t="shared" si="98"/>
        <v>193501.86853806002</v>
      </c>
      <c r="BS187" s="1224">
        <f t="shared" ref="BS187:DV187" si="99">SUM(BS189:BS230)</f>
        <v>193501.86853806002</v>
      </c>
      <c r="BT187" s="1224">
        <f t="shared" si="99"/>
        <v>193501.86853806002</v>
      </c>
      <c r="BU187" s="1224">
        <f t="shared" si="99"/>
        <v>193501.86853806002</v>
      </c>
      <c r="BV187" s="1224">
        <f t="shared" si="99"/>
        <v>193501.86853806002</v>
      </c>
      <c r="BW187" s="1224">
        <f t="shared" si="99"/>
        <v>193501.86853806002</v>
      </c>
      <c r="BX187" s="1224">
        <f t="shared" si="99"/>
        <v>193501.86853806002</v>
      </c>
      <c r="BY187" s="1224">
        <f t="shared" si="99"/>
        <v>193501.86853806002</v>
      </c>
      <c r="BZ187" s="1224">
        <f t="shared" si="99"/>
        <v>197371.90590882121</v>
      </c>
      <c r="CA187" s="1224">
        <f t="shared" si="99"/>
        <v>142268.72242611274</v>
      </c>
      <c r="CB187" s="1224">
        <f t="shared" si="99"/>
        <v>142268.72242611274</v>
      </c>
      <c r="CC187" s="1224">
        <f t="shared" si="99"/>
        <v>142268.72242611274</v>
      </c>
      <c r="CD187" s="1224">
        <f t="shared" si="99"/>
        <v>142268.72242611274</v>
      </c>
      <c r="CE187" s="1224">
        <f t="shared" si="99"/>
        <v>142268.72242611274</v>
      </c>
      <c r="CF187" s="1224">
        <f t="shared" si="99"/>
        <v>142268.72242611274</v>
      </c>
      <c r="CG187" s="1224">
        <f t="shared" si="99"/>
        <v>142268.72242611274</v>
      </c>
      <c r="CH187" s="1224">
        <f t="shared" si="99"/>
        <v>142268.72242611274</v>
      </c>
      <c r="CI187" s="1224">
        <f t="shared" si="99"/>
        <v>142268.72242611274</v>
      </c>
      <c r="CJ187" s="1224">
        <f t="shared" si="99"/>
        <v>142268.72242611274</v>
      </c>
      <c r="CK187" s="1224">
        <f t="shared" si="99"/>
        <v>142268.72242611274</v>
      </c>
      <c r="CL187" s="1224">
        <f t="shared" si="99"/>
        <v>145114.096874635</v>
      </c>
      <c r="CM187" s="1224">
        <f t="shared" si="99"/>
        <v>119399.75465812851</v>
      </c>
      <c r="CN187" s="1224">
        <f t="shared" si="99"/>
        <v>119399.75465812851</v>
      </c>
      <c r="CO187" s="1224">
        <f t="shared" si="99"/>
        <v>119399.75465812851</v>
      </c>
      <c r="CP187" s="1224">
        <f t="shared" si="99"/>
        <v>119399.75465812851</v>
      </c>
      <c r="CQ187" s="1224">
        <f t="shared" si="99"/>
        <v>119399.75465812851</v>
      </c>
      <c r="CR187" s="1224">
        <f t="shared" si="99"/>
        <v>119399.75465812851</v>
      </c>
      <c r="CS187" s="1224">
        <f t="shared" si="99"/>
        <v>119399.75465812851</v>
      </c>
      <c r="CT187" s="1224">
        <f t="shared" si="99"/>
        <v>119399.75465812851</v>
      </c>
      <c r="CU187" s="1224">
        <f t="shared" si="99"/>
        <v>119399.75465812851</v>
      </c>
      <c r="CV187" s="1224">
        <f t="shared" si="99"/>
        <v>119399.75465812851</v>
      </c>
      <c r="CW187" s="1224">
        <f t="shared" si="99"/>
        <v>119399.75465812851</v>
      </c>
      <c r="CX187" s="1224">
        <f t="shared" si="99"/>
        <v>121787.74975129109</v>
      </c>
      <c r="CY187" s="1224">
        <f t="shared" si="99"/>
        <v>108930.57864303785</v>
      </c>
      <c r="CZ187" s="1224">
        <f t="shared" si="99"/>
        <v>108930.57864303785</v>
      </c>
      <c r="DA187" s="1224">
        <f t="shared" si="99"/>
        <v>108930.57864303785</v>
      </c>
      <c r="DB187" s="1224">
        <f t="shared" si="99"/>
        <v>108930.57864303785</v>
      </c>
      <c r="DC187" s="1224">
        <f t="shared" si="99"/>
        <v>108930.57864303785</v>
      </c>
      <c r="DD187" s="1224">
        <f t="shared" si="99"/>
        <v>108930.57864303785</v>
      </c>
      <c r="DE187" s="1224">
        <f t="shared" si="99"/>
        <v>108930.57864303785</v>
      </c>
      <c r="DF187" s="1224">
        <f t="shared" si="99"/>
        <v>108930.57864303785</v>
      </c>
      <c r="DG187" s="1224">
        <f t="shared" si="99"/>
        <v>108930.57864303785</v>
      </c>
      <c r="DH187" s="1224">
        <f t="shared" si="99"/>
        <v>108930.57864303785</v>
      </c>
      <c r="DI187" s="1224">
        <f t="shared" si="99"/>
        <v>108930.57864303785</v>
      </c>
      <c r="DJ187" s="1224">
        <f t="shared" si="99"/>
        <v>111109.1902158986</v>
      </c>
      <c r="DK187" s="1224">
        <f t="shared" si="99"/>
        <v>111109.1902158986</v>
      </c>
      <c r="DL187" s="1224">
        <f t="shared" si="99"/>
        <v>111109.1902158986</v>
      </c>
      <c r="DM187" s="1224">
        <f t="shared" si="99"/>
        <v>111109.1902158986</v>
      </c>
      <c r="DN187" s="1224">
        <f t="shared" si="99"/>
        <v>111109.1902158986</v>
      </c>
      <c r="DO187" s="1224">
        <f t="shared" si="99"/>
        <v>111109.1902158986</v>
      </c>
      <c r="DP187" s="1224">
        <f t="shared" si="99"/>
        <v>111109.1902158986</v>
      </c>
      <c r="DQ187" s="1224">
        <f t="shared" si="99"/>
        <v>111109.1902158986</v>
      </c>
      <c r="DR187" s="1224">
        <f t="shared" si="99"/>
        <v>111109.1902158986</v>
      </c>
      <c r="DS187" s="1224">
        <f t="shared" si="99"/>
        <v>111109.1902158986</v>
      </c>
      <c r="DT187" s="1224">
        <f t="shared" si="99"/>
        <v>111109.1902158986</v>
      </c>
      <c r="DU187" s="1224">
        <f t="shared" si="99"/>
        <v>111109.1902158986</v>
      </c>
      <c r="DV187" s="1224">
        <f t="shared" si="99"/>
        <v>113331.37402021658</v>
      </c>
    </row>
    <row r="188" spans="1:126" s="585" customFormat="1" x14ac:dyDescent="0.4">
      <c r="A188" s="724"/>
      <c r="B188" s="526" t="s">
        <v>84</v>
      </c>
      <c r="C188" s="717" t="s">
        <v>77</v>
      </c>
      <c r="D188" s="526" t="s">
        <v>88</v>
      </c>
      <c r="E188" s="540" t="s">
        <v>54</v>
      </c>
      <c r="F188" s="1247"/>
      <c r="G188" s="1248"/>
      <c r="H188" s="1248"/>
      <c r="I188" s="1248"/>
      <c r="J188" s="1248"/>
      <c r="K188" s="1248"/>
      <c r="L188" s="1248"/>
      <c r="M188" s="1248"/>
      <c r="N188" s="1248"/>
      <c r="O188" s="1248"/>
      <c r="P188" s="1248"/>
      <c r="Q188" s="1248"/>
      <c r="R188" s="1248"/>
      <c r="S188" s="1248"/>
      <c r="T188" s="1248"/>
      <c r="U188" s="1248"/>
      <c r="V188" s="1248"/>
      <c r="W188" s="1248"/>
      <c r="X188" s="1249"/>
      <c r="Y188" s="1248"/>
      <c r="Z188" s="1248"/>
      <c r="AA188" s="1248"/>
      <c r="AB188" s="1248"/>
      <c r="AC188" s="1248"/>
      <c r="AD188" s="1248"/>
      <c r="AE188" s="1248"/>
      <c r="AF188" s="1248"/>
      <c r="AG188" s="1248"/>
      <c r="AH188" s="1248"/>
      <c r="AI188" s="1248"/>
      <c r="AJ188" s="1248"/>
      <c r="AK188" s="1248"/>
      <c r="AL188" s="1248"/>
      <c r="AM188" s="1248"/>
      <c r="AN188" s="1248"/>
      <c r="AO188" s="1248"/>
      <c r="AP188" s="1248"/>
      <c r="AQ188" s="1248"/>
      <c r="AR188" s="1248"/>
      <c r="AS188" s="1248"/>
      <c r="AT188" s="1248"/>
      <c r="AU188" s="1248"/>
      <c r="AV188" s="1248"/>
      <c r="AW188" s="1248"/>
      <c r="AX188" s="1248"/>
      <c r="AY188" s="1248"/>
      <c r="AZ188" s="1248"/>
      <c r="BA188" s="1248"/>
      <c r="BB188" s="1248"/>
      <c r="BC188" s="1248"/>
      <c r="BD188" s="1248"/>
      <c r="BE188" s="1248"/>
      <c r="BF188" s="1248"/>
      <c r="BG188" s="1248"/>
      <c r="BH188" s="1248"/>
      <c r="BI188" s="1248"/>
      <c r="BJ188" s="1248"/>
      <c r="BK188" s="1248"/>
      <c r="BL188" s="1248"/>
      <c r="BM188" s="1248"/>
      <c r="BN188" s="1248"/>
      <c r="BO188" s="1248"/>
      <c r="BP188" s="1248"/>
      <c r="BQ188" s="1248"/>
      <c r="BR188" s="1248"/>
      <c r="BS188" s="1248"/>
      <c r="BT188" s="1248"/>
      <c r="BU188" s="1248"/>
      <c r="BV188" s="1248"/>
      <c r="BW188" s="1248"/>
      <c r="BX188" s="1248"/>
      <c r="BY188" s="1248"/>
      <c r="BZ188" s="1248"/>
      <c r="CA188" s="1248"/>
      <c r="CB188" s="1248"/>
      <c r="CC188" s="1248"/>
      <c r="CD188" s="1248"/>
      <c r="CE188" s="1248"/>
      <c r="CF188" s="1248"/>
      <c r="CG188" s="1248"/>
      <c r="CH188" s="1248"/>
      <c r="CI188" s="1248"/>
      <c r="CJ188" s="1248"/>
      <c r="CK188" s="1248"/>
      <c r="CL188" s="1248"/>
      <c r="CM188" s="1248"/>
      <c r="CN188" s="1248"/>
      <c r="CO188" s="1248"/>
      <c r="CP188" s="1248"/>
      <c r="CQ188" s="1248"/>
      <c r="CR188" s="1248"/>
      <c r="CS188" s="1248"/>
      <c r="CT188" s="1248"/>
      <c r="CU188" s="1248"/>
      <c r="CV188" s="1248"/>
      <c r="CW188" s="1248"/>
      <c r="CX188" s="1248"/>
      <c r="CY188" s="1248"/>
      <c r="CZ188" s="1248"/>
      <c r="DA188" s="1248"/>
      <c r="DB188" s="1248"/>
      <c r="DC188" s="1248"/>
      <c r="DD188" s="1248"/>
      <c r="DE188" s="1248"/>
      <c r="DF188" s="1248"/>
      <c r="DG188" s="1248"/>
      <c r="DH188" s="1248"/>
      <c r="DI188" s="1248"/>
      <c r="DJ188" s="1248"/>
      <c r="DK188" s="1248"/>
      <c r="DL188" s="1248"/>
      <c r="DM188" s="1248"/>
      <c r="DN188" s="1248"/>
      <c r="DO188" s="1248"/>
      <c r="DP188" s="1248"/>
      <c r="DQ188" s="1248"/>
      <c r="DR188" s="1248"/>
      <c r="DS188" s="1248"/>
      <c r="DT188" s="1248"/>
      <c r="DU188" s="1248"/>
      <c r="DV188" s="1248"/>
    </row>
    <row r="189" spans="1:126" s="464" customFormat="1" x14ac:dyDescent="0.4">
      <c r="A189" s="736"/>
      <c r="B189" s="464" t="str">
        <f>'Rent Roll'!$B5</f>
        <v>월드비전</v>
      </c>
      <c r="C189" s="1219">
        <f>'Rent Roll'!$K5</f>
        <v>3099.04</v>
      </c>
      <c r="D189" s="1220">
        <f>'Rent Roll'!$Y5</f>
        <v>30000</v>
      </c>
      <c r="E189" s="1221">
        <f>'Rent Roll'!$Z5</f>
        <v>0.02</v>
      </c>
      <c r="F189" s="588">
        <f>IF(F$2=0,$C189*$D189/$C$1*Index_운영!F31*Index_운영!F$10,IF(NOT(E189=0),NOT(Index_운영!F31=0)*E189*(1+$E189*Index_운영!F251)*Index_운영!F31,$C189*$D189/$C$1*Index_운영!F31))</f>
        <v>0</v>
      </c>
      <c r="G189" s="589">
        <f>IF(G$2=0,$C189*$D189/$C$1*Index_운영!G31*Index_운영!G$10,IF(NOT(F189=0),NOT(Index_운영!G31=0)*F189*(1+$E189*Index_운영!G251)*Index_운영!G31,$C189*$D189/$C$1*Index_운영!G31))</f>
        <v>92971.199999999997</v>
      </c>
      <c r="H189" s="589">
        <f>IF(H$2=0,$C189*$D189/$C$1*Index_운영!H31*Index_운영!H$10,IF(NOT(G189=0),NOT(Index_운영!H31=0)*G189*(1+$E189*Index_운영!H251)*Index_운영!H31,$C189*$D189/$C$1*Index_운영!H31))</f>
        <v>92971.199999999997</v>
      </c>
      <c r="I189" s="589">
        <f>IF(I$2=0,$C189*$D189/$C$1*Index_운영!I31*Index_운영!I$10,IF(NOT(H189=0),NOT(Index_운영!I31=0)*H189*(1+$E189*Index_운영!I251)*Index_운영!I31,$C189*$D189/$C$1*Index_운영!I31))</f>
        <v>92971.199999999997</v>
      </c>
      <c r="J189" s="589">
        <f>IF(J$2=0,$C189*$D189/$C$1*Index_운영!J31*Index_운영!J$10,IF(NOT(I189=0),NOT(Index_운영!J31=0)*I189*(1+$E189*Index_운영!J251)*Index_운영!J31,$C189*$D189/$C$1*Index_운영!J31))</f>
        <v>92971.199999999997</v>
      </c>
      <c r="K189" s="589">
        <f>IF(K$2=0,$C189*$D189/$C$1*Index_운영!K31*Index_운영!K$10,IF(NOT(J189=0),NOT(Index_운영!K31=0)*J189*(1+$E189*Index_운영!K251)*Index_운영!K31,$C189*$D189/$C$1*Index_운영!K31))</f>
        <v>92971.199999999997</v>
      </c>
      <c r="L189" s="589">
        <f>IF(L$2=0,$C189*$D189/$C$1*Index_운영!L31*Index_운영!L$10,IF(NOT(K189=0),NOT(Index_운영!L31=0)*K189*(1+10%*Index_운영!L251)*Index_운영!L31,$C189*$D189/$C$1*Index_운영!L31))</f>
        <v>92971.199999999997</v>
      </c>
      <c r="M189" s="589">
        <f>IF(M$2=0,$C189*$D189/$C$1*Index_운영!M31*Index_운영!M$10,IF(NOT(L189=0),NOT(Index_운영!M31=0)*L189*(1+$E189*Index_운영!M251)*Index_운영!M31,$C189*$D189/$C$1*Index_운영!M31))</f>
        <v>92971.199999999997</v>
      </c>
      <c r="N189" s="589">
        <f>IF(N$2=0,$C189*$D189/$C$1*Index_운영!N31*Index_운영!N$10,IF(NOT(M189=0),NOT(Index_운영!N31=0)*M189*(1+$E189*Index_운영!N251)*Index_운영!N31,$C189*$D189/$C$1*Index_운영!N31))</f>
        <v>92971.199999999997</v>
      </c>
      <c r="O189" s="589">
        <f>IF(O$2=0,$C189*$D189/$C$1*Index_운영!O31*Index_운영!O$10,IF(NOT(N189=0),NOT(Index_운영!O31=0)*N189*(1+$E189*Index_운영!O251)*Index_운영!O31,$C189*$D189/$C$1*Index_운영!O31))</f>
        <v>92971.199999999997</v>
      </c>
      <c r="P189" s="589">
        <f>IF(P$2=0,$C189*$D189/$C$1*Index_운영!P31*Index_운영!P$10,IF(NOT(O189=0),NOT(Index_운영!P31=0)*O189*(1+$E189*Index_운영!P251)*Index_운영!P31,$C189*$D189/$C$1*Index_운영!P31))</f>
        <v>92971.199999999997</v>
      </c>
      <c r="Q189" s="589">
        <f>IF(Q$2=0,$C189*$D189/$C$1*Index_운영!Q31*Index_운영!Q$10,IF(NOT(P189=0),NOT(Index_운영!Q31=0)*P189*(1+$E189*Index_운영!Q251)*Index_운영!Q31,$C189*$D189/$C$1*Index_운영!Q31))</f>
        <v>92971.199999999997</v>
      </c>
      <c r="R189" s="589">
        <f>IF(R$2=0,$C189*$D189/$C$1*Index_운영!R31*Index_운영!R$10,IF(NOT(Q189=0),NOT(Index_운영!R31=0)*Q189*(1+$E189*Index_운영!R251)*Index_운영!R31,$C189*$D189/$C$1*Index_운영!R31))</f>
        <v>94830.623999999996</v>
      </c>
      <c r="S189" s="589">
        <f>IF(S$2=0,$C189*$D189/$C$1*Index_운영!S31*Index_운영!S$10,IF(NOT(R189=0),NOT(Index_운영!S31=0)*R189*(1+$E189*Index_운영!S251)*Index_운영!S31,$C189*$D189/$C$1*Index_운영!S31))</f>
        <v>94830.623999999996</v>
      </c>
      <c r="T189" s="589">
        <f>IF(T$2=0,$C189*$D189/$C$1*Index_운영!T31*Index_운영!T$10,IF(NOT(S189=0),NOT(Index_운영!T31=0)*S189*(1+$E189*Index_운영!T251)*Index_운영!T31,$C189*$D189/$C$1*Index_운영!T31))</f>
        <v>94830.623999999996</v>
      </c>
      <c r="U189" s="589">
        <f>IF(U$2=0,$C189*$D189/$C$1*Index_운영!U31*Index_운영!U$10,IF(NOT(T189=0),NOT(Index_운영!U31=0)*T189*(1+$E189*Index_운영!U251)*Index_운영!U31,$C189*$D189/$C$1*Index_운영!U31))</f>
        <v>94830.623999999996</v>
      </c>
      <c r="V189" s="589">
        <f>IF(V$2=0,$C189*$D189/$C$1*Index_운영!V31*Index_운영!V$10,IF(NOT(U189=0),NOT(Index_운영!V31=0)*U189*(1+$E189*Index_운영!V251)*Index_운영!V31,$C189*$D189/$C$1*Index_운영!V31))</f>
        <v>94830.623999999996</v>
      </c>
      <c r="W189" s="589">
        <f>IF(W$2=0,$C189*$D189/$C$1*Index_운영!W31*Index_운영!W$10,IF(NOT(V189=0),NOT(Index_운영!W31=0)*V189*(1+$E189*Index_운영!W251)*Index_운영!W31,$C189*$D189/$C$1*Index_운영!W31))</f>
        <v>94830.623999999996</v>
      </c>
      <c r="X189" s="589">
        <f>IF(X$2=0,$C189*$D189/$C$1*Index_운영!X31*Index_운영!X$10,IF(NOT(W189=0),NOT(Index_운영!X31=0)*W189*(1+$E189*Index_운영!X251)*Index_운영!X31,$C189*$D189/$C$1*Index_운영!X31))</f>
        <v>94830.623999999996</v>
      </c>
      <c r="Y189" s="589">
        <f>IF(Y$2=0,$C189*$D189/$C$1*Index_운영!Y31*Index_운영!Y$10,IF(NOT(X189=0),NOT(Index_운영!Y31=0)*X189*(1+$E189*Index_운영!Y251)*Index_운영!Y31,$C189*$D189/$C$1*Index_운영!Y31))</f>
        <v>94830.623999999996</v>
      </c>
      <c r="Z189" s="589">
        <f>IF(Z$2=0,$C189*$D189/$C$1*Index_운영!Z31*Index_운영!Z$10,IF(NOT(Y189=0),NOT(Index_운영!Z31=0)*Y189*(1+$E189*Index_운영!Z251)*Index_운영!Z31,$C189*$D189/$C$1*Index_운영!Z31))</f>
        <v>94830.623999999996</v>
      </c>
      <c r="AA189" s="589">
        <f>IF(AA$2=0,$C189*$D189/$C$1*Index_운영!AA31*Index_운영!AA$10,IF(NOT(Z189=0),NOT(Index_운영!AA31=0)*Z189*(1+$E189*Index_운영!AA251)*Index_운영!AA31,$C189*$D189/$C$1*Index_운영!AA31))</f>
        <v>94830.623999999996</v>
      </c>
      <c r="AB189" s="589">
        <f>IF(AB$2=0,$C189*$D189/$C$1*Index_운영!AB31*Index_운영!AB$10,IF(NOT(AA189=0),NOT(Index_운영!AB31=0)*AA189*(1+$E189*Index_운영!AB251)*Index_운영!AB31,$C189*$D189/$C$1*Index_운영!AB31))</f>
        <v>94830.623999999996</v>
      </c>
      <c r="AC189" s="589">
        <f>IF(AC$2=0,$C189*$D189/$C$1*Index_운영!AC31*Index_운영!AC$10,IF(NOT(AB189=0),NOT(Index_운영!AC31=0)*AB189*(1+$E189*Index_운영!AC251)*Index_운영!AC31,$C189*$D189/$C$1*Index_운영!AC31))</f>
        <v>94830.623999999996</v>
      </c>
      <c r="AD189" s="589">
        <f>IF(AD$2=0,$C189*$D189/$C$1*Index_운영!AD31*Index_운영!AD$10,IF(NOT(AC189=0),NOT(Index_운영!AD31=0)*AC189*(1+$E189*Index_운영!AD251)*Index_운영!AD31,$C189*$D189/$C$1*Index_운영!AD31))</f>
        <v>96727.236479999992</v>
      </c>
      <c r="AE189" s="589">
        <f>IF(AE$2=0,$C189*$D189/$C$1*Index_운영!AE31*Index_운영!AE$10,IF(NOT(AD189=0),NOT(Index_운영!AE31=0)*AD189*(1+$E189*Index_운영!AE251)*Index_운영!AE31,$C189*$D189/$C$1*Index_운영!AE31))</f>
        <v>96727.236479999992</v>
      </c>
      <c r="AF189" s="589">
        <f>IF(AF$2=0,$C189*$D189/$C$1*Index_운영!AF31*Index_운영!AF$10,IF(NOT(AE189=0),NOT(Index_운영!AF31=0)*AE189*(1+$E189*Index_운영!AF251)*Index_운영!AF31,$C189*$D189/$C$1*Index_운영!AF31))</f>
        <v>96727.236479999992</v>
      </c>
      <c r="AG189" s="589">
        <f>IF(AG$2=0,$C189*$D189/$C$1*Index_운영!AG31*Index_운영!AG$10,IF(NOT(AF189=0),NOT(Index_운영!AG31=0)*AF189*(1+$E189*Index_운영!AG251)*Index_운영!AG31,$C189*$D189/$C$1*Index_운영!AG31))</f>
        <v>96727.236479999992</v>
      </c>
      <c r="AH189" s="589">
        <f>IF(AH$2=0,$C189*$D189/$C$1*Index_운영!AH31*Index_운영!AH$10,IF(NOT(AG189=0),NOT(Index_운영!AH31=0)*AG189*(1+$E189*Index_운영!AH251)*Index_운영!AH31,$C189*$D189/$C$1*Index_운영!AH31))</f>
        <v>96727.236479999992</v>
      </c>
      <c r="AI189" s="589">
        <f>IF(AI$2=0,$C189*$D189/$C$1*Index_운영!AI31*Index_운영!AI$10,IF(NOT(AH189=0),NOT(Index_운영!AI31=0)*AH189*(1+$E189*Index_운영!AI251)*Index_운영!AI31,$C189*$D189/$C$1*Index_운영!AI31))</f>
        <v>96727.236479999992</v>
      </c>
      <c r="AJ189" s="589">
        <f>IF(AJ$2=0,$C189*$D189/$C$1*Index_운영!AJ31*Index_운영!AJ$10,IF(NOT(AI189=0),NOT(Index_운영!AJ31=0)*AI189*(1+$E189*Index_운영!AJ251)*Index_운영!AJ31,$C189*$D189/$C$1*Index_운영!AJ31))</f>
        <v>96727.236479999992</v>
      </c>
      <c r="AK189" s="589">
        <f>IF(AK$2=0,$C189*$D189/$C$1*Index_운영!AK31*Index_운영!AK$10,IF(NOT(AJ189=0),NOT(Index_운영!AK31=0)*AJ189*(1+$E189*Index_운영!AK251)*Index_운영!AK31,$C189*$D189/$C$1*Index_운영!AK31))</f>
        <v>96727.236479999992</v>
      </c>
      <c r="AL189" s="589">
        <f>IF(AL$2=0,$C189*$D189/$C$1*Index_운영!AL31*Index_운영!AL$10,IF(NOT(AK189=0),NOT(Index_운영!AL31=0)*AK189*(1+$E189*Index_운영!AL251)*Index_운영!AL31,$C189*$D189/$C$1*Index_운영!AL31))</f>
        <v>96727.236479999992</v>
      </c>
      <c r="AM189" s="589">
        <f>IF(AM$2=0,$C189*$D189/$C$1*Index_운영!AM31*Index_운영!AM$10,IF(NOT(AL189=0),NOT(Index_운영!AM31=0)*AL189*(1+$E189*Index_운영!AM251)*Index_운영!AM31,$C189*$D189/$C$1*Index_운영!AM31))</f>
        <v>96727.236479999992</v>
      </c>
      <c r="AN189" s="589">
        <f>IF(AN$2=0,$C189*$D189/$C$1*Index_운영!AN31*Index_운영!AN$10,IF(NOT(AM189=0),NOT(Index_운영!AN31=0)*AM189*(1+$E189*Index_운영!AN251)*Index_운영!AN31,$C189*$D189/$C$1*Index_운영!AN31))</f>
        <v>96727.236479999992</v>
      </c>
      <c r="AO189" s="589">
        <f>IF(AO$2=0,$C189*$D189/$C$1*Index_운영!AO31*Index_운영!AO$10,IF(NOT(AN189=0),NOT(Index_운영!AO31=0)*AN189*(1+$E189*Index_운영!AO251)*Index_운영!AO31,$C189*$D189/$C$1*Index_운영!AO31))</f>
        <v>96727.236479999992</v>
      </c>
      <c r="AP189" s="589">
        <f>IF(AP$2=0,$C189*$D189/$C$1*Index_운영!AP31*Index_운영!AP$10,IF(NOT(AO189=0),NOT(Index_운영!AP31=0)*AO189*(1+$E189*Index_운영!AP251)*Index_운영!AP31,$C189*$D189/$C$1*Index_운영!AP31))</f>
        <v>98661.781209599998</v>
      </c>
      <c r="AQ189" s="589">
        <f>IF(AQ$2=0,$C189*$D189/$C$1*Index_운영!AQ31*Index_운영!AQ$10,IF(NOT(AP189=0),NOT(Index_운영!AQ31=0)*AP189*(1+$E189*Index_운영!AQ251)*Index_운영!AQ31,$C189*$D189/$C$1*Index_운영!AQ31))</f>
        <v>98661.781209599998</v>
      </c>
      <c r="AR189" s="589">
        <f>IF(AR$2=0,$C189*$D189/$C$1*Index_운영!AR31*Index_운영!AR$10,IF(NOT(AQ189=0),NOT(Index_운영!AR31=0)*AQ189*(1+$E189*Index_운영!AR251)*Index_운영!AR31,$C189*$D189/$C$1*Index_운영!AR31))</f>
        <v>98661.781209599998</v>
      </c>
      <c r="AS189" s="589">
        <f>IF(AS$2=0,$C189*$D189/$C$1*Index_운영!AS31*Index_운영!AS$10,IF(NOT(AR189=0),NOT(Index_운영!AS31=0)*AR189*(1+$E189*Index_운영!AS251)*Index_운영!AS31,$C189*$D189/$C$1*Index_운영!AS31))</f>
        <v>98661.781209599998</v>
      </c>
      <c r="AT189" s="589">
        <f>IF(AT$2=0,$C189*$D189/$C$1*Index_운영!AT31*Index_운영!AT$10,IF(NOT(AS189=0),NOT(Index_운영!AT31=0)*AS189*(1+$E189*Index_운영!AT251)*Index_운영!AT31,$C189*$D189/$C$1*Index_운영!AT31))</f>
        <v>98661.781209599998</v>
      </c>
      <c r="AU189" s="589">
        <f>IF(AU$2=0,$C189*$D189/$C$1*Index_운영!AU31*Index_운영!AU$10,IF(NOT(AT189=0),NOT(Index_운영!AU31=0)*AT189*(1+$E189*Index_운영!AU251)*Index_운영!AU31,$C189*$D189/$C$1*Index_운영!AU31))</f>
        <v>98661.781209599998</v>
      </c>
      <c r="AV189" s="589">
        <f>IF(AV$2=0,$C189*$D189/$C$1*Index_운영!AV31*Index_운영!AV$10,IF(NOT(AU189=0),NOT(Index_운영!AV31=0)*AU189*(1+$E189*Index_운영!AV251)*Index_운영!AV31,$C189*$D189/$C$1*Index_운영!AV31))</f>
        <v>98661.781209599998</v>
      </c>
      <c r="AW189" s="589">
        <f>IF(AW$2=0,$C189*$D189/$C$1*Index_운영!AW31*Index_운영!AW$10,IF(NOT(AV189=0),NOT(Index_운영!AW31=0)*AV189*(1+$E189*Index_운영!AW251)*Index_운영!AW31,$C189*$D189/$C$1*Index_운영!AW31))</f>
        <v>98661.781209599998</v>
      </c>
      <c r="AX189" s="589">
        <f>IF(AX$2=0,$C189*$D189/$C$1*Index_운영!AX31*Index_운영!AX$10,IF(NOT(AW189=0),NOT(Index_운영!AX31=0)*AW189*(1+$E189*Index_운영!AX251)*Index_운영!AX31,$C189*$D189/$C$1*Index_운영!AX31))</f>
        <v>98661.781209599998</v>
      </c>
      <c r="AY189" s="589">
        <f>IF(AY$2=0,$C189*$D189/$C$1*Index_운영!AY31*Index_운영!AY$10,IF(NOT(AX189=0),NOT(Index_운영!AY31=0)*AX189*(1+$E189*Index_운영!AY251)*Index_운영!AY31,$C189*$D189/$C$1*Index_운영!AY31))</f>
        <v>98661.781209599998</v>
      </c>
      <c r="AZ189" s="589">
        <f>IF(AZ$2=0,$C189*$D189/$C$1*Index_운영!AZ31*Index_운영!AZ$10,IF(NOT(AY189=0),NOT(Index_운영!AZ31=0)*AY189*(1+$E189*Index_운영!AZ251)*Index_운영!AZ31,$C189*$D189/$C$1*Index_운영!AZ31))</f>
        <v>98661.781209599998</v>
      </c>
      <c r="BA189" s="589">
        <f>IF(BA$2=0,$C189*$D189/$C$1*Index_운영!BA31*Index_운영!BA$10,IF(NOT(AZ189=0),NOT(Index_운영!BA31=0)*AZ189*(1+$E189*Index_운영!BA251)*Index_운영!BA31,$C189*$D189/$C$1*Index_운영!BA31))</f>
        <v>98661.781209599998</v>
      </c>
      <c r="BB189" s="589">
        <f>IF(BB$2=0,$C189*$D189/$C$1*Index_운영!BB31*Index_운영!BB$10,IF(NOT(BA189=0),NOT(Index_운영!BB31=0)*BA189*(1+$E189*Index_운영!BB251)*Index_운영!BB31,$C189*$D189/$C$1*Index_운영!BB31))</f>
        <v>100635.016833792</v>
      </c>
      <c r="BC189" s="589">
        <f>IF(BC$2=0,$C189*$D189/$C$1*Index_운영!BC31*Index_운영!BC$10,IF(NOT(BB189=0),NOT(Index_운영!BC31=0)*BB189*(1+$E189*Index_운영!BC251)*Index_운영!BC31,$C189*$D189/$C$1*Index_운영!BC31))</f>
        <v>100635.016833792</v>
      </c>
      <c r="BD189" s="589">
        <f>IF(BD$2=0,$C189*$D189/$C$1*Index_운영!BD31*Index_운영!BD$10,IF(NOT(BC189=0),NOT(Index_운영!BD31=0)*BC189*(1+$E189*Index_운영!BD251)*Index_운영!BD31,$C189*$D189/$C$1*Index_운영!BD31))</f>
        <v>100635.016833792</v>
      </c>
      <c r="BE189" s="589">
        <f>IF(BE$2=0,$C189*$D189/$C$1*Index_운영!BE31*Index_운영!BE$10,IF(NOT(BD189=0),NOT(Index_운영!BE31=0)*BD189*(1+$E189*Index_운영!BE251)*Index_운영!BE31,$C189*$D189/$C$1*Index_운영!BE31))</f>
        <v>100635.016833792</v>
      </c>
      <c r="BF189" s="589">
        <f>IF(BF$2=0,$C189*$D189/$C$1*Index_운영!BF31*Index_운영!BF$10,IF(NOT(BE189=0),NOT(Index_운영!BF31=0)*BE189*(1+$E189*Index_운영!BF251)*Index_운영!BF31,$C189*$D189/$C$1*Index_운영!BF31))</f>
        <v>100635.016833792</v>
      </c>
      <c r="BG189" s="589">
        <f>IF(BG$2=0,$C189*$D189/$C$1*Index_운영!BG31*Index_운영!BG$10,IF(NOT(BF189=0),NOT(Index_운영!BG31=0)*BF189*(1+$E189*Index_운영!BG251)*Index_운영!BG31,$C189*$D189/$C$1*Index_운영!BG31))</f>
        <v>100635.016833792</v>
      </c>
      <c r="BH189" s="589">
        <f>IF(BH$2=0,$C189*$D189/$C$1*Index_운영!BH31*Index_운영!BH$10,IF(NOT(BG189=0),NOT(Index_운영!BH31=0)*BG189*(1+$E189*Index_운영!BH251)*Index_운영!BH31,$C189*$D189/$C$1*Index_운영!BH31))</f>
        <v>100635.016833792</v>
      </c>
      <c r="BI189" s="589">
        <f>IF(BI$2=0,$C189*$D189/$C$1*Index_운영!BI31*Index_운영!BI$10,IF(NOT(BH189=0),NOT(Index_운영!BI31=0)*BH189*(1+$E189*Index_운영!BI251)*Index_운영!BI31,$C189*$D189/$C$1*Index_운영!BI31))</f>
        <v>100635.016833792</v>
      </c>
      <c r="BJ189" s="589">
        <f>IF(BJ$2=0,$C189*$D189/$C$1*Index_운영!BJ31*Index_운영!BJ$10,IF(NOT(BI189=0),NOT(Index_운영!BJ31=0)*BI189*(1+$E189*Index_운영!BJ251)*Index_운영!BJ31,$C189*$D189/$C$1*Index_운영!BJ31))</f>
        <v>100635.016833792</v>
      </c>
      <c r="BK189" s="589">
        <f>IF(BK$2=0,$C189*$D189/$C$1*Index_운영!BK31*Index_운영!BK$10,IF(NOT(BJ189=0),NOT(Index_운영!BK31=0)*BJ189*(1+$E189*Index_운영!BK251)*Index_운영!BK31,$C189*$D189/$C$1*Index_운영!BK31))</f>
        <v>100635.016833792</v>
      </c>
      <c r="BL189" s="589">
        <f>IF(BL$2=0,$C189*$D189/$C$1*Index_운영!BL31*Index_운영!BL$10,IF(NOT(BK189=0),NOT(Index_운영!BL31=0)*BK189*(1+$E189*Index_운영!BL251)*Index_운영!BL31,$C189*$D189/$C$1*Index_운영!BL31))</f>
        <v>100635.016833792</v>
      </c>
      <c r="BM189" s="589">
        <f>IF(BM$2=0,$C189*$D189/$C$1*Index_운영!BM31*Index_운영!BM$10,IF(NOT(BL189=0),NOT(Index_운영!BM31=0)*BL189*(1+$E189*Index_운영!BM251)*Index_운영!BM31,$C189*$D189/$C$1*Index_운영!BM31))</f>
        <v>100635.016833792</v>
      </c>
      <c r="BN189" s="589">
        <f>IF(BN$2=0,$C189*$D189/$C$1*Index_운영!BN31*Index_운영!BN$10,IF(NOT(BM189=0),NOT(Index_운영!BN31=0)*BM189*(1+$E189*Index_운영!BN251)*Index_운영!BN31,$C189*$D189/$C$1*Index_운영!BN31))</f>
        <v>102647.71717046785</v>
      </c>
      <c r="BO189" s="589">
        <f>IF(BO$2=0,$C189*$D189/$C$1*Index_운영!BO31*Index_운영!BO$10,IF(NOT(BN189=0),NOT(Index_운영!BO31=0)*BN189*(1+$E189*Index_운영!BO251)*Index_운영!BO31,$C189*$D189/$C$1*Index_운영!BO31))</f>
        <v>102647.71717046785</v>
      </c>
      <c r="BP189" s="589">
        <f>IF(BP$2=0,$C189*$D189/$C$1*Index_운영!BP31*Index_운영!BP$10,IF(NOT(BO189=0),NOT(Index_운영!BP31=0)*BO189*(1+$E189*Index_운영!BP251)*Index_운영!BP31,$C189*$D189/$C$1*Index_운영!BP31))</f>
        <v>102647.71717046785</v>
      </c>
      <c r="BQ189" s="589">
        <f>IF(BQ$2=0,$C189*$D189/$C$1*Index_운영!BQ31*Index_운영!BQ$10,IF(NOT(BP189=0),NOT(Index_운영!BQ31=0)*BP189*(1+$E189*Index_운영!BQ251)*Index_운영!BQ31,$C189*$D189/$C$1*Index_운영!BQ31))</f>
        <v>102647.71717046785</v>
      </c>
      <c r="BR189" s="589">
        <f>IF(BR$2=0,$C189*$D189/$C$1*Index_운영!BR31*Index_운영!BR$10,IF(NOT(BQ189=0),NOT(Index_운영!BR31=0)*BQ189*(1+$E189*Index_운영!BR251)*Index_운영!BR31,$C189*$D189/$C$1*Index_운영!BR31))</f>
        <v>102647.71717046785</v>
      </c>
      <c r="BS189" s="589">
        <f>IF(BS$2=0,$C189*$D189/$C$1*Index_운영!BS31*Index_운영!BS$10,IF(NOT(BR189=0),NOT(Index_운영!BS31=0)*BR189*(1+$E189*Index_운영!BS251)*Index_운영!BS31,$C189*$D189/$C$1*Index_운영!BS31))</f>
        <v>102647.71717046785</v>
      </c>
      <c r="BT189" s="589">
        <f>IF(BT$2=0,$C189*$D189/$C$1*Index_운영!BT31*Index_운영!BT$10,IF(NOT(BS189=0),NOT(Index_운영!BT31=0)*BS189*(1+$E189*Index_운영!BT251)*Index_운영!BT31,$C189*$D189/$C$1*Index_운영!BT31))</f>
        <v>102647.71717046785</v>
      </c>
      <c r="BU189" s="589">
        <f>IF(BU$2=0,$C189*$D189/$C$1*Index_운영!BU31*Index_운영!BU$10,IF(NOT(BT189=0),NOT(Index_운영!BU31=0)*BT189*(1+$E189*Index_운영!BU251)*Index_운영!BU31,$C189*$D189/$C$1*Index_운영!BU31))</f>
        <v>102647.71717046785</v>
      </c>
      <c r="BV189" s="589">
        <f>IF(BV$2=0,$C189*$D189/$C$1*Index_운영!BV31*Index_운영!BV$10,IF(NOT(BU189=0),NOT(Index_운영!BV31=0)*BU189*(1+$E189*Index_운영!BV251)*Index_운영!BV31,$C189*$D189/$C$1*Index_운영!BV31))</f>
        <v>102647.71717046785</v>
      </c>
      <c r="BW189" s="589">
        <f>IF(BW$2=0,$C189*$D189/$C$1*Index_운영!BW31*Index_운영!BW$10,IF(NOT(BV189=0),NOT(Index_운영!BW31=0)*BV189*(1+$E189*Index_운영!BW251)*Index_운영!BW31,$C189*$D189/$C$1*Index_운영!BW31))</f>
        <v>102647.71717046785</v>
      </c>
      <c r="BX189" s="589">
        <f>IF(BX$2=0,$C189*$D189/$C$1*Index_운영!BX31*Index_운영!BX$10,IF(NOT(BW189=0),NOT(Index_운영!BX31=0)*BW189*(1+$E189*Index_운영!BX251)*Index_운영!BX31,$C189*$D189/$C$1*Index_운영!BX31))</f>
        <v>102647.71717046785</v>
      </c>
      <c r="BY189" s="589">
        <f>IF(BY$2=0,$C189*$D189/$C$1*Index_운영!BY31*Index_운영!BY$10,IF(NOT(BX189=0),NOT(Index_운영!BY31=0)*BX189*(1+$E189*Index_운영!BY251)*Index_운영!BY31,$C189*$D189/$C$1*Index_운영!BY31))</f>
        <v>102647.71717046785</v>
      </c>
      <c r="BZ189" s="589">
        <f>IF(BZ$2=0,$C189*$D189/$C$1*Index_운영!BZ31*Index_운영!BZ$10,IF(NOT(BY189=0),NOT(Index_운영!BZ31=0)*BY189*(1+$E189*Index_운영!BZ251)*Index_운영!BZ31,$C189*$D189/$C$1*Index_운영!BZ31))</f>
        <v>104700.67151387721</v>
      </c>
      <c r="CA189" s="589">
        <f>IF(CA$2=0,$C189*$D189/$C$1*Index_운영!CA31*Index_운영!CA$10,IF(NOT(BZ189=0),NOT(Index_운영!CA31=0)*BZ189*(1+$E189*Index_운영!CA251)*Index_운영!CA31,$C189*$D189/$C$1*Index_운영!CA31))</f>
        <v>104700.67151387721</v>
      </c>
      <c r="CB189" s="589">
        <f>IF(CB$2=0,$C189*$D189/$C$1*Index_운영!CB31*Index_운영!CB$10,IF(NOT(CA189=0),NOT(Index_운영!CB31=0)*CA189*(1+$E189*Index_운영!CB251)*Index_운영!CB31,$C189*$D189/$C$1*Index_운영!CB31))</f>
        <v>104700.67151387721</v>
      </c>
      <c r="CC189" s="589">
        <f>IF(CC$2=0,$C189*$D189/$C$1*Index_운영!CC31*Index_운영!CC$10,IF(NOT(CB189=0),NOT(Index_운영!CC31=0)*CB189*(1+$E189*Index_운영!CC251)*Index_운영!CC31,$C189*$D189/$C$1*Index_운영!CC31))</f>
        <v>104700.67151387721</v>
      </c>
      <c r="CD189" s="589">
        <f>IF(CD$2=0,$C189*$D189/$C$1*Index_운영!CD31*Index_운영!CD$10,IF(NOT(CC189=0),NOT(Index_운영!CD31=0)*CC189*(1+$E189*Index_운영!CD251)*Index_운영!CD31,$C189*$D189/$C$1*Index_운영!CD31))</f>
        <v>104700.67151387721</v>
      </c>
      <c r="CE189" s="589">
        <f>IF(CE$2=0,$C189*$D189/$C$1*Index_운영!CE31*Index_운영!CE$10,IF(NOT(CD189=0),NOT(Index_운영!CE31=0)*CD189*(1+$E189*Index_운영!CE251)*Index_운영!CE31,$C189*$D189/$C$1*Index_운영!CE31))</f>
        <v>104700.67151387721</v>
      </c>
      <c r="CF189" s="589">
        <f>IF(CF$2=0,$C189*$D189/$C$1*Index_운영!CF31*Index_운영!CF$10,IF(NOT(CE189=0),NOT(Index_운영!CF31=0)*CE189*(1+$E189*Index_운영!CF251)*Index_운영!CF31,$C189*$D189/$C$1*Index_운영!CF31))</f>
        <v>104700.67151387721</v>
      </c>
      <c r="CG189" s="589">
        <f>IF(CG$2=0,$C189*$D189/$C$1*Index_운영!CG31*Index_운영!CG$10,IF(NOT(CF189=0),NOT(Index_운영!CG31=0)*CF189*(1+$E189*Index_운영!CG251)*Index_운영!CG31,$C189*$D189/$C$1*Index_운영!CG31))</f>
        <v>104700.67151387721</v>
      </c>
      <c r="CH189" s="589">
        <f>IF(CH$2=0,$C189*$D189/$C$1*Index_운영!CH31*Index_운영!CH$10,IF(NOT(CG189=0),NOT(Index_운영!CH31=0)*CG189*(1+$E189*Index_운영!CH251)*Index_운영!CH31,$C189*$D189/$C$1*Index_운영!CH31))</f>
        <v>104700.67151387721</v>
      </c>
      <c r="CI189" s="589">
        <f>IF(CI$2=0,$C189*$D189/$C$1*Index_운영!CI31*Index_운영!CI$10,IF(NOT(CH189=0),NOT(Index_운영!CI31=0)*CH189*(1+$E189*Index_운영!CI251)*Index_운영!CI31,$C189*$D189/$C$1*Index_운영!CI31))</f>
        <v>104700.67151387721</v>
      </c>
      <c r="CJ189" s="589">
        <f>IF(CJ$2=0,$C189*$D189/$C$1*Index_운영!CJ31*Index_운영!CJ$10,IF(NOT(CI189=0),NOT(Index_운영!CJ31=0)*CI189*(1+$E189*Index_운영!CJ251)*Index_운영!CJ31,$C189*$D189/$C$1*Index_운영!CJ31))</f>
        <v>104700.67151387721</v>
      </c>
      <c r="CK189" s="589">
        <f>IF(CK$2=0,$C189*$D189/$C$1*Index_운영!CK31*Index_운영!CK$10,IF(NOT(CJ189=0),NOT(Index_운영!CK31=0)*CJ189*(1+$E189*Index_운영!CK251)*Index_운영!CK31,$C189*$D189/$C$1*Index_운영!CK31))</f>
        <v>104700.67151387721</v>
      </c>
      <c r="CL189" s="589">
        <f>IF(CL$2=0,$C189*$D189/$C$1*Index_운영!CL31*Index_운영!CL$10,IF(NOT(CK189=0),NOT(Index_운영!CL31=0)*CK189*(1+$E189*Index_운영!CL251)*Index_운영!CL31,$C189*$D189/$C$1*Index_운영!CL31))</f>
        <v>106794.68494415475</v>
      </c>
      <c r="CM189" s="589">
        <f>IF(CM$2=0,$C189*$D189/$C$1*Index_운영!CM31*Index_운영!CM$10,IF(NOT(CL189=0),NOT(Index_운영!CM31=0)*CL189*(1+$E189*Index_운영!CM251)*Index_운영!CM31,$C189*$D189/$C$1*Index_운영!CM31))</f>
        <v>106794.68494415475</v>
      </c>
      <c r="CN189" s="589">
        <f>IF(CN$2=0,$C189*$D189/$C$1*Index_운영!CN31*Index_운영!CN$10,IF(NOT(CM189=0),NOT(Index_운영!CN31=0)*CM189*(1+$E189*Index_운영!CN251)*Index_운영!CN31,$C189*$D189/$C$1*Index_운영!CN31))</f>
        <v>106794.68494415475</v>
      </c>
      <c r="CO189" s="589">
        <f>IF(CO$2=0,$C189*$D189/$C$1*Index_운영!CO31*Index_운영!CO$10,IF(NOT(CN189=0),NOT(Index_운영!CO31=0)*CN189*(1+$E189*Index_운영!CO251)*Index_운영!CO31,$C189*$D189/$C$1*Index_운영!CO31))</f>
        <v>106794.68494415475</v>
      </c>
      <c r="CP189" s="589">
        <f>IF(CP$2=0,$C189*$D189/$C$1*Index_운영!CP31*Index_운영!CP$10,IF(NOT(CO189=0),NOT(Index_운영!CP31=0)*CO189*(1+$E189*Index_운영!CP251)*Index_운영!CP31,$C189*$D189/$C$1*Index_운영!CP31))</f>
        <v>106794.68494415475</v>
      </c>
      <c r="CQ189" s="589">
        <f>IF(CQ$2=0,$C189*$D189/$C$1*Index_운영!CQ31*Index_운영!CQ$10,IF(NOT(CP189=0),NOT(Index_운영!CQ31=0)*CP189*(1+$E189*Index_운영!CQ251)*Index_운영!CQ31,$C189*$D189/$C$1*Index_운영!CQ31))</f>
        <v>106794.68494415475</v>
      </c>
      <c r="CR189" s="589">
        <f>IF(CR$2=0,$C189*$D189/$C$1*Index_운영!CR31*Index_운영!CR$10,IF(NOT(CQ189=0),NOT(Index_운영!CR31=0)*CQ189*(1+$E189*Index_운영!CR251)*Index_운영!CR31,$C189*$D189/$C$1*Index_운영!CR31))</f>
        <v>106794.68494415475</v>
      </c>
      <c r="CS189" s="589">
        <f>IF(CS$2=0,$C189*$D189/$C$1*Index_운영!CS31*Index_운영!CS$10,IF(NOT(CR189=0),NOT(Index_운영!CS31=0)*CR189*(1+$E189*Index_운영!CS251)*Index_운영!CS31,$C189*$D189/$C$1*Index_운영!CS31))</f>
        <v>106794.68494415475</v>
      </c>
      <c r="CT189" s="589">
        <f>IF(CT$2=0,$C189*$D189/$C$1*Index_운영!CT31*Index_운영!CT$10,IF(NOT(CS189=0),NOT(Index_운영!CT31=0)*CS189*(1+$E189*Index_운영!CT251)*Index_운영!CT31,$C189*$D189/$C$1*Index_운영!CT31))</f>
        <v>106794.68494415475</v>
      </c>
      <c r="CU189" s="589">
        <f>IF(CU$2=0,$C189*$D189/$C$1*Index_운영!CU31*Index_운영!CU$10,IF(NOT(CT189=0),NOT(Index_운영!CU31=0)*CT189*(1+$E189*Index_운영!CU251)*Index_운영!CU31,$C189*$D189/$C$1*Index_운영!CU31))</f>
        <v>106794.68494415475</v>
      </c>
      <c r="CV189" s="589">
        <f>IF(CV$2=0,$C189*$D189/$C$1*Index_운영!CV31*Index_운영!CV$10,IF(NOT(CU189=0),NOT(Index_운영!CV31=0)*CU189*(1+$E189*Index_운영!CV251)*Index_운영!CV31,$C189*$D189/$C$1*Index_운영!CV31))</f>
        <v>106794.68494415475</v>
      </c>
      <c r="CW189" s="589">
        <f>IF(CW$2=0,$C189*$D189/$C$1*Index_운영!CW31*Index_운영!CW$10,IF(NOT(CV189=0),NOT(Index_운영!CW31=0)*CV189*(1+$E189*Index_운영!CW251)*Index_운영!CW31,$C189*$D189/$C$1*Index_운영!CW31))</f>
        <v>106794.68494415475</v>
      </c>
      <c r="CX189" s="589">
        <f>IF(CX$2=0,$C189*$D189/$C$1*Index_운영!CX31*Index_운영!CX$10,IF(NOT(CW189=0),NOT(Index_운영!CX31=0)*CW189*(1+$E189*Index_운영!CX251)*Index_운영!CX31,$C189*$D189/$C$1*Index_운영!CX31))</f>
        <v>108930.57864303785</v>
      </c>
      <c r="CY189" s="589">
        <f>IF(CY$2=0,$C189*$D189/$C$1*Index_운영!CY31*Index_운영!CY$10,IF(NOT(CX189=0),NOT(Index_운영!CY31=0)*CX189*(1+$E189*Index_운영!CY251)*Index_운영!CY31,$C189*$D189/$C$1*Index_운영!CY31))</f>
        <v>108930.57864303785</v>
      </c>
      <c r="CZ189" s="589">
        <f>IF(CZ$2=0,$C189*$D189/$C$1*Index_운영!CZ31*Index_운영!CZ$10,IF(NOT(CY189=0),NOT(Index_운영!CZ31=0)*CY189*(1+$E189*Index_운영!CZ251)*Index_운영!CZ31,$C189*$D189/$C$1*Index_운영!CZ31))</f>
        <v>108930.57864303785</v>
      </c>
      <c r="DA189" s="589">
        <f>IF(DA$2=0,$C189*$D189/$C$1*Index_운영!DA31*Index_운영!DA$10,IF(NOT(CZ189=0),NOT(Index_운영!DA31=0)*CZ189*(1+$E189*Index_운영!DA251)*Index_운영!DA31,$C189*$D189/$C$1*Index_운영!DA31))</f>
        <v>108930.57864303785</v>
      </c>
      <c r="DB189" s="589">
        <f>IF(DB$2=0,$C189*$D189/$C$1*Index_운영!DB31*Index_운영!DB$10,IF(NOT(DA189=0),NOT(Index_운영!DB31=0)*DA189*(1+$E189*Index_운영!DB251)*Index_운영!DB31,$C189*$D189/$C$1*Index_운영!DB31))</f>
        <v>108930.57864303785</v>
      </c>
      <c r="DC189" s="589">
        <f>IF(DC$2=0,$C189*$D189/$C$1*Index_운영!DC31*Index_운영!DC$10,IF(NOT(DB189=0),NOT(Index_운영!DC31=0)*DB189*(1+$E189*Index_운영!DC251)*Index_운영!DC31,$C189*$D189/$C$1*Index_운영!DC31))</f>
        <v>108930.57864303785</v>
      </c>
      <c r="DD189" s="589">
        <f>IF(DD$2=0,$C189*$D189/$C$1*Index_운영!DD31*Index_운영!DD$10,IF(NOT(DC189=0),NOT(Index_운영!DD31=0)*DC189*(1+$E189*Index_운영!DD251)*Index_운영!DD31,$C189*$D189/$C$1*Index_운영!DD31))</f>
        <v>108930.57864303785</v>
      </c>
      <c r="DE189" s="589">
        <f>IF(DE$2=0,$C189*$D189/$C$1*Index_운영!DE31*Index_운영!DE$10,IF(NOT(DD189=0),NOT(Index_운영!DE31=0)*DD189*(1+$E189*Index_운영!DE251)*Index_운영!DE31,$C189*$D189/$C$1*Index_운영!DE31))</f>
        <v>108930.57864303785</v>
      </c>
      <c r="DF189" s="589">
        <f>IF(DF$2=0,$C189*$D189/$C$1*Index_운영!DF31*Index_운영!DF$10,IF(NOT(DE189=0),NOT(Index_운영!DF31=0)*DE189*(1+$E189*Index_운영!DF251)*Index_운영!DF31,$C189*$D189/$C$1*Index_운영!DF31))</f>
        <v>108930.57864303785</v>
      </c>
      <c r="DG189" s="589">
        <f>IF(DG$2=0,$C189*$D189/$C$1*Index_운영!DG31*Index_운영!DG$10,IF(NOT(DF189=0),NOT(Index_운영!DG31=0)*DF189*(1+$E189*Index_운영!DG251)*Index_운영!DG31,$C189*$D189/$C$1*Index_운영!DG31))</f>
        <v>108930.57864303785</v>
      </c>
      <c r="DH189" s="589">
        <f>IF(DH$2=0,$C189*$D189/$C$1*Index_운영!DH31*Index_운영!DH$10,IF(NOT(DG189=0),NOT(Index_운영!DH31=0)*DG189*(1+$E189*Index_운영!DH251)*Index_운영!DH31,$C189*$D189/$C$1*Index_운영!DH31))</f>
        <v>108930.57864303785</v>
      </c>
      <c r="DI189" s="589">
        <f>IF(DI$2=0,$C189*$D189/$C$1*Index_운영!DI31*Index_운영!DI$10,IF(NOT(DH189=0),NOT(Index_운영!DI31=0)*DH189*(1+$E189*Index_운영!DI251)*Index_운영!DI31,$C189*$D189/$C$1*Index_운영!DI31))</f>
        <v>108930.57864303785</v>
      </c>
      <c r="DJ189" s="589">
        <f>IF(DJ$2=0,$C189*$D189/$C$1*Index_운영!DJ31*Index_운영!DJ$10,IF(NOT(DI189=0),NOT(Index_운영!DJ31=0)*DI189*(1+$E189*Index_운영!DJ251)*Index_운영!DJ31,$C189*$D189/$C$1*Index_운영!DJ31))</f>
        <v>111109.1902158986</v>
      </c>
      <c r="DK189" s="589">
        <f>IF(DK$2=0,$C189*$D189/$C$1*Index_운영!DK31*Index_운영!DK$10,IF(NOT(DJ189=0),NOT(Index_운영!DK31=0)*DJ189*(1+$E189*Index_운영!DK251)*Index_운영!DK31,$C189*$D189/$C$1*Index_운영!DK31))</f>
        <v>111109.1902158986</v>
      </c>
      <c r="DL189" s="589">
        <f>IF(DL$2=0,$C189*$D189/$C$1*Index_운영!DL31*Index_운영!DL$10,IF(NOT(DK189=0),NOT(Index_운영!DL31=0)*DK189*(1+$E189*Index_운영!DL251)*Index_운영!DL31,$C189*$D189/$C$1*Index_운영!DL31))</f>
        <v>111109.1902158986</v>
      </c>
      <c r="DM189" s="589">
        <f>IF(DM$2=0,$C189*$D189/$C$1*Index_운영!DM31*Index_운영!DM$10,IF(NOT(DL189=0),NOT(Index_운영!DM31=0)*DL189*(1+$E189*Index_운영!DM251)*Index_운영!DM31,$C189*$D189/$C$1*Index_운영!DM31))</f>
        <v>111109.1902158986</v>
      </c>
      <c r="DN189" s="589">
        <f>IF(DN$2=0,$C189*$D189/$C$1*Index_운영!DN31*Index_운영!DN$10,IF(NOT(DM189=0),NOT(Index_운영!DN31=0)*DM189*(1+$E189*Index_운영!DN251)*Index_운영!DN31,$C189*$D189/$C$1*Index_운영!DN31))</f>
        <v>111109.1902158986</v>
      </c>
      <c r="DO189" s="589">
        <f>IF(DO$2=0,$C189*$D189/$C$1*Index_운영!DO31*Index_운영!DO$10,IF(NOT(DN189=0),NOT(Index_운영!DO31=0)*DN189*(1+$E189*Index_운영!DO251)*Index_운영!DO31,$C189*$D189/$C$1*Index_운영!DO31))</f>
        <v>111109.1902158986</v>
      </c>
      <c r="DP189" s="589">
        <f>IF(DP$2=0,$C189*$D189/$C$1*Index_운영!DP31*Index_운영!DP$10,IF(NOT(DO189=0),NOT(Index_운영!DP31=0)*DO189*(1+$E189*Index_운영!DP251)*Index_운영!DP31,$C189*$D189/$C$1*Index_운영!DP31))</f>
        <v>111109.1902158986</v>
      </c>
      <c r="DQ189" s="589">
        <f>IF(DQ$2=0,$C189*$D189/$C$1*Index_운영!DQ31*Index_운영!DQ$10,IF(NOT(DP189=0),NOT(Index_운영!DQ31=0)*DP189*(1+$E189*Index_운영!DQ251)*Index_운영!DQ31,$C189*$D189/$C$1*Index_운영!DQ31))</f>
        <v>111109.1902158986</v>
      </c>
      <c r="DR189" s="589">
        <f>IF(DR$2=0,$C189*$D189/$C$1*Index_운영!DR31*Index_운영!DR$10,IF(NOT(DQ189=0),NOT(Index_운영!DR31=0)*DQ189*(1+$E189*Index_운영!DR251)*Index_운영!DR31,$C189*$D189/$C$1*Index_운영!DR31))</f>
        <v>111109.1902158986</v>
      </c>
      <c r="DS189" s="589">
        <f>IF(DS$2=0,$C189*$D189/$C$1*Index_운영!DS31*Index_운영!DS$10,IF(NOT(DR189=0),NOT(Index_운영!DS31=0)*DR189*(1+$E189*Index_운영!DS251)*Index_운영!DS31,$C189*$D189/$C$1*Index_운영!DS31))</f>
        <v>111109.1902158986</v>
      </c>
      <c r="DT189" s="589">
        <f>IF(DT$2=0,$C189*$D189/$C$1*Index_운영!DT31*Index_운영!DT$10,IF(NOT(DS189=0),NOT(Index_운영!DT31=0)*DS189*(1+$E189*Index_운영!DT251)*Index_운영!DT31,$C189*$D189/$C$1*Index_운영!DT31))</f>
        <v>111109.1902158986</v>
      </c>
      <c r="DU189" s="589">
        <f>IF(DU$2=0,$C189*$D189/$C$1*Index_운영!DU31*Index_운영!DU$10,IF(NOT(DT189=0),NOT(Index_운영!DU31=0)*DT189*(1+$E189*Index_운영!DU251)*Index_운영!DU31,$C189*$D189/$C$1*Index_운영!DU31))</f>
        <v>111109.1902158986</v>
      </c>
      <c r="DV189" s="589">
        <f>IF(DV$2=0,$C189*$D189/$C$1*Index_운영!DV31*Index_운영!DV$10,IF(NOT(DU189=0),NOT(Index_운영!DV31=0)*DU189*(1+$E189*Index_운영!DV251)*Index_운영!DV31,$C189*$D189/$C$1*Index_운영!DV31))</f>
        <v>113331.37402021658</v>
      </c>
    </row>
    <row r="190" spans="1:126" s="464" customFormat="1" outlineLevel="1" x14ac:dyDescent="0.4">
      <c r="A190" s="736"/>
      <c r="B190" s="464" t="str">
        <f>'Rent Roll'!$B6</f>
        <v>16층</v>
      </c>
      <c r="C190" s="1219">
        <f>'Rent Roll'!$K6</f>
        <v>389.65</v>
      </c>
      <c r="D190" s="1220">
        <f>'Rent Roll'!$Y6</f>
        <v>30000</v>
      </c>
      <c r="E190" s="1221">
        <f>'Rent Roll'!$Z6</f>
        <v>0.02</v>
      </c>
      <c r="F190" s="588">
        <f>IF(F$2=0,$C190*$D190/$C$1*Index_운영!F32*Index_운영!F$10,IF(NOT(E190=0),NOT(Index_운영!F32=0)*E190*(1+$E190*Index_운영!F252)*Index_운영!F32,$C190*$D190/$C$1*Index_운영!F32))</f>
        <v>0</v>
      </c>
      <c r="G190" s="591">
        <f>IF(G$2=0,$C190*$D190/$C$1*Index_운영!G32*Index_운영!G$10,IF(NOT(F190=0),NOT(Index_운영!G32=0)*F190*(1+$E190*Index_운영!G252)*Index_운영!G32,$C190*$D190/$C$1*Index_운영!G32))</f>
        <v>11689.5</v>
      </c>
      <c r="H190" s="591">
        <f>IF(H$2=0,$C190*$D190/$C$1*Index_운영!H32*Index_운영!H$10,IF(NOT(G190=0),NOT(Index_운영!H32=0)*G190*(1+$E190*Index_운영!H252)*Index_운영!H32,$C190*$D190/$C$1*Index_운영!H32))</f>
        <v>11689.5</v>
      </c>
      <c r="I190" s="591">
        <f>IF(I$2=0,$C190*$D190/$C$1*Index_운영!I32*Index_운영!I$10,IF(NOT(H190=0),NOT(Index_운영!I32=0)*H190*(1+$E190*Index_운영!I252)*Index_운영!I32,$C190*$D190/$C$1*Index_운영!I32))</f>
        <v>11689.5</v>
      </c>
      <c r="J190" s="591">
        <f>IF(J$2=0,$C190*$D190/$C$1*Index_운영!J32*Index_운영!J$10,IF(NOT(I190=0),NOT(Index_운영!J32=0)*I190*(1+$E190*Index_운영!J252)*Index_운영!J32,$C190*$D190/$C$1*Index_운영!J32))</f>
        <v>11689.5</v>
      </c>
      <c r="K190" s="591">
        <f>IF(K$2=0,$C190*$D190/$C$1*Index_운영!K32*Index_운영!K$10,IF(NOT(J190=0),NOT(Index_운영!K32=0)*J190*(1+$E190*Index_운영!K252)*Index_운영!K32,$C190*$D190/$C$1*Index_운영!K32))</f>
        <v>11689.5</v>
      </c>
      <c r="L190" s="591">
        <f>IF(L$2=0,$C190*$D190/$C$1*Index_운영!L32*Index_운영!L$10,IF(NOT(K190=0),NOT(Index_운영!L32=0)*K190*(1+$E190*Index_운영!L252)*Index_운영!L32,$C190*$D190/$C$1*Index_운영!L32))</f>
        <v>11689.5</v>
      </c>
      <c r="M190" s="591">
        <f>IF(M$2=0,$C190*$D190/$C$1*Index_운영!M32*Index_운영!M$10,IF(NOT(L190=0),NOT(Index_운영!M32=0)*L190*(1+$E190*Index_운영!M252)*Index_운영!M32,$C190*$D190/$C$1*Index_운영!M32))</f>
        <v>11689.5</v>
      </c>
      <c r="N190" s="591">
        <f>IF(N$2=0,$C190*$D190/$C$1*Index_운영!N32*Index_운영!N$10,IF(NOT(M190=0),NOT(Index_운영!N32=0)*M190*(1+$E190*Index_운영!N252)*Index_운영!N32,$C190*$D190/$C$1*Index_운영!N32))</f>
        <v>11689.5</v>
      </c>
      <c r="O190" s="591">
        <f>IF(O$2=0,$C190*$D190/$C$1*Index_운영!O32*Index_운영!O$10,IF(NOT(N190=0),NOT(Index_운영!O32=0)*N190*(1+$E190*Index_운영!O252)*Index_운영!O32,$C190*$D190/$C$1*Index_운영!O32))</f>
        <v>11689.5</v>
      </c>
      <c r="P190" s="591">
        <f>IF(P$2=0,$C190*$D190/$C$1*Index_운영!P32*Index_운영!P$10,IF(NOT(O190=0),NOT(Index_운영!P32=0)*O190*(1+$E190*Index_운영!P252)*Index_운영!P32,$C190*$D190/$C$1*Index_운영!P32))</f>
        <v>11689.5</v>
      </c>
      <c r="Q190" s="591">
        <f>IF(Q$2=0,$C190*$D190/$C$1*Index_운영!Q32*Index_운영!Q$10,IF(NOT(P190=0),NOT(Index_운영!Q32=0)*P190*(1+$E190*Index_운영!Q252)*Index_운영!Q32,$C190*$D190/$C$1*Index_운영!Q32))</f>
        <v>11689.5</v>
      </c>
      <c r="R190" s="591">
        <f>IF(R$2=0,$C190*$D190/$C$1*Index_운영!R32*Index_운영!R$10,IF(NOT(Q190=0),NOT(Index_운영!R32=0)*Q190*(1+$E190*Index_운영!R252)*Index_운영!R32,$C190*$D190/$C$1*Index_운영!R32))</f>
        <v>11923.29</v>
      </c>
      <c r="S190" s="591">
        <f>IF(S$2=0,$C190*$D190/$C$1*Index_운영!S32*Index_운영!S$10,IF(NOT(R190=0),NOT(Index_운영!S32=0)*R190*(1+$E190*Index_운영!S252)*Index_운영!S32,$C190*$D190/$C$1*Index_운영!S32))</f>
        <v>11923.29</v>
      </c>
      <c r="T190" s="591">
        <f>IF(T$2=0,$C190*$D190/$C$1*Index_운영!T32*Index_운영!T$10,IF(NOT(S190=0),NOT(Index_운영!T32=0)*S190*(1+$E190*Index_운영!T252)*Index_운영!T32,$C190*$D190/$C$1*Index_운영!T32))</f>
        <v>11923.29</v>
      </c>
      <c r="U190" s="591">
        <f>IF(U$2=0,$C190*$D190/$C$1*Index_운영!U32*Index_운영!U$10,IF(NOT(T190=0),NOT(Index_운영!U32=0)*T190*(1+$E190*Index_운영!U252)*Index_운영!U32,$C190*$D190/$C$1*Index_운영!U32))</f>
        <v>11923.29</v>
      </c>
      <c r="V190" s="591">
        <f>IF(V$2=0,$C190*$D190/$C$1*Index_운영!V32*Index_운영!V$10,IF(NOT(U190=0),NOT(Index_운영!V32=0)*U190*(1+$E190*Index_운영!V252)*Index_운영!V32,$C190*$D190/$C$1*Index_운영!V32))</f>
        <v>11923.29</v>
      </c>
      <c r="W190" s="591">
        <f>IF(W$2=0,$C190*$D190/$C$1*Index_운영!W32*Index_운영!W$10,IF(NOT(V190=0),NOT(Index_운영!W32=0)*V190*(1+$E190*Index_운영!W252)*Index_운영!W32,$C190*$D190/$C$1*Index_운영!W32))</f>
        <v>11923.29</v>
      </c>
      <c r="X190" s="591">
        <f>IF(X$2=0,$C190*$D190/$C$1*Index_운영!X32*Index_운영!X$10,IF(NOT(W190=0),NOT(Index_운영!X32=0)*W190*(1+$E190*Index_운영!X252)*Index_운영!X32,$C190*$D190/$C$1*Index_운영!X32))</f>
        <v>11923.29</v>
      </c>
      <c r="Y190" s="591">
        <f>IF(Y$2=0,$C190*$D190/$C$1*Index_운영!Y32*Index_운영!Y$10,IF(NOT(X190=0),NOT(Index_운영!Y32=0)*X190*(1+$E190*Index_운영!Y252)*Index_운영!Y32,$C190*$D190/$C$1*Index_운영!Y32))</f>
        <v>11923.29</v>
      </c>
      <c r="Z190" s="591">
        <f>IF(Z$2=0,$C190*$D190/$C$1*Index_운영!Z32*Index_운영!Z$10,IF(NOT(Y190=0),NOT(Index_운영!Z32=0)*Y190*(1+$E190*Index_운영!Z252)*Index_운영!Z32,$C190*$D190/$C$1*Index_운영!Z32))</f>
        <v>11923.29</v>
      </c>
      <c r="AA190" s="591">
        <f>IF(AA$2=0,$C190*$D190/$C$1*Index_운영!AA32*Index_운영!AA$10,IF(NOT(Z190=0),NOT(Index_운영!AA32=0)*Z190*(1+$E190*Index_운영!AA252)*Index_운영!AA32,$C190*$D190/$C$1*Index_운영!AA32))</f>
        <v>11923.29</v>
      </c>
      <c r="AB190" s="591">
        <f>IF(AB$2=0,$C190*$D190/$C$1*Index_운영!AB32*Index_운영!AB$10,IF(NOT(AA190=0),NOT(Index_운영!AB32=0)*AA190*(1+$E190*Index_운영!AB252)*Index_운영!AB32,$C190*$D190/$C$1*Index_운영!AB32))</f>
        <v>11923.29</v>
      </c>
      <c r="AC190" s="591">
        <f>IF(AC$2=0,$C190*$D190/$C$1*Index_운영!AC32*Index_운영!AC$10,IF(NOT(AB190=0),NOT(Index_운영!AC32=0)*AB190*(1+$E190*Index_운영!AC252)*Index_운영!AC32,$C190*$D190/$C$1*Index_운영!AC32))</f>
        <v>11923.29</v>
      </c>
      <c r="AD190" s="591">
        <f>IF(AD$2=0,$C190*$D190/$C$1*Index_운영!AD32*Index_운영!AD$10,IF(NOT(AC190=0),NOT(Index_운영!AD32=0)*AC190*(1+$E190*Index_운영!AD252)*Index_운영!AD32,$C190*$D190/$C$1*Index_운영!AD32))</f>
        <v>12161.755800000001</v>
      </c>
      <c r="AE190" s="591">
        <f>IF(AE$2=0,$C190*$D190/$C$1*Index_운영!AE32*Index_운영!AE$10,IF(NOT(AD190=0),NOT(Index_운영!AE32=0)*AD190*(1+$E190*Index_운영!AE252)*Index_운영!AE32,$C190*$D190/$C$1*Index_운영!AE32))</f>
        <v>12161.755800000001</v>
      </c>
      <c r="AF190" s="591">
        <f>IF(AF$2=0,$C190*$D190/$C$1*Index_운영!AF32*Index_운영!AF$10,IF(NOT(AE190=0),NOT(Index_운영!AF32=0)*AE190*(1+$E190*Index_운영!AF252)*Index_운영!AF32,$C190*$D190/$C$1*Index_운영!AF32))</f>
        <v>12161.755800000001</v>
      </c>
      <c r="AG190" s="591">
        <f>IF(AG$2=0,$C190*$D190/$C$1*Index_운영!AG32*Index_운영!AG$10,IF(NOT(AF190=0),NOT(Index_운영!AG32=0)*AF190*(1+$E190*Index_운영!AG252)*Index_운영!AG32,$C190*$D190/$C$1*Index_운영!AG32))</f>
        <v>12161.755800000001</v>
      </c>
      <c r="AH190" s="591">
        <f>IF(AH$2=0,$C190*$D190/$C$1*Index_운영!AH32*Index_운영!AH$10,IF(NOT(AG190=0),NOT(Index_운영!AH32=0)*AG190*(1+$E190*Index_운영!AH252)*Index_운영!AH32,$C190*$D190/$C$1*Index_운영!AH32))</f>
        <v>12161.755800000001</v>
      </c>
      <c r="AI190" s="591">
        <f>IF(AI$2=0,$C190*$D190/$C$1*Index_운영!AI32*Index_운영!AI$10,IF(NOT(AH190=0),NOT(Index_운영!AI32=0)*AH190*(1+$E190*Index_운영!AI252)*Index_운영!AI32,$C190*$D190/$C$1*Index_운영!AI32))</f>
        <v>12161.755800000001</v>
      </c>
      <c r="AJ190" s="591">
        <f>IF(AJ$2=0,$C190*$D190/$C$1*Index_운영!AJ32*Index_운영!AJ$10,IF(NOT(AI190=0),NOT(Index_운영!AJ32=0)*AI190*(1+$E190*Index_운영!AJ252)*Index_운영!AJ32,$C190*$D190/$C$1*Index_운영!AJ32))</f>
        <v>12161.755800000001</v>
      </c>
      <c r="AK190" s="591">
        <f>IF(AK$2=0,$C190*$D190/$C$1*Index_운영!AK32*Index_운영!AK$10,IF(NOT(AJ190=0),NOT(Index_운영!AK32=0)*AJ190*(1+$E190*Index_운영!AK252)*Index_운영!AK32,$C190*$D190/$C$1*Index_운영!AK32))</f>
        <v>12161.755800000001</v>
      </c>
      <c r="AL190" s="591">
        <f>IF(AL$2=0,$C190*$D190/$C$1*Index_운영!AL32*Index_운영!AL$10,IF(NOT(AK190=0),NOT(Index_운영!AL32=0)*AK190*(1+$E190*Index_운영!AL252)*Index_운영!AL32,$C190*$D190/$C$1*Index_운영!AL32))</f>
        <v>12161.755800000001</v>
      </c>
      <c r="AM190" s="591">
        <f>IF(AM$2=0,$C190*$D190/$C$1*Index_운영!AM32*Index_운영!AM$10,IF(NOT(AL190=0),NOT(Index_운영!AM32=0)*AL190*(1+$E190*Index_운영!AM252)*Index_운영!AM32,$C190*$D190/$C$1*Index_운영!AM32))</f>
        <v>12161.755800000001</v>
      </c>
      <c r="AN190" s="591">
        <f>IF(AN$2=0,$C190*$D190/$C$1*Index_운영!AN32*Index_운영!AN$10,IF(NOT(AM190=0),NOT(Index_운영!AN32=0)*AM190*(1+$E190*Index_운영!AN252)*Index_운영!AN32,$C190*$D190/$C$1*Index_운영!AN32))</f>
        <v>12161.755800000001</v>
      </c>
      <c r="AO190" s="591">
        <f>IF(AO$2=0,$C190*$D190/$C$1*Index_운영!AO32*Index_운영!AO$10,IF(NOT(AN190=0),NOT(Index_운영!AO32=0)*AN190*(1+$E190*Index_운영!AO252)*Index_운영!AO32,$C190*$D190/$C$1*Index_운영!AO32))</f>
        <v>12161.755800000001</v>
      </c>
      <c r="AP190" s="591">
        <f>IF(AP$2=0,$C190*$D190/$C$1*Index_운영!AP32*Index_운영!AP$10,IF(NOT(AO190=0),NOT(Index_운영!AP32=0)*AO190*(1+$E190*Index_운영!AP252)*Index_운영!AP32,$C190*$D190/$C$1*Index_운영!AP32))</f>
        <v>12404.990916000001</v>
      </c>
      <c r="AQ190" s="591">
        <f>IF(AQ$2=0,$C190*$D190/$C$1*Index_운영!AQ32*Index_운영!AQ$10,IF(NOT(AP190=0),NOT(Index_운영!AQ32=0)*AP190*(1+$E190*Index_운영!AQ252)*Index_운영!AQ32,$C190*$D190/$C$1*Index_운영!AQ32))</f>
        <v>12404.990916000001</v>
      </c>
      <c r="AR190" s="591">
        <f>IF(AR$2=0,$C190*$D190/$C$1*Index_운영!AR32*Index_운영!AR$10,IF(NOT(AQ190=0),NOT(Index_운영!AR32=0)*AQ190*(1+$E190*Index_운영!AR252)*Index_운영!AR32,$C190*$D190/$C$1*Index_운영!AR32))</f>
        <v>12404.990916000001</v>
      </c>
      <c r="AS190" s="591">
        <f>IF(AS$2=0,$C190*$D190/$C$1*Index_운영!AS32*Index_운영!AS$10,IF(NOT(AR190=0),NOT(Index_운영!AS32=0)*AR190*(1+$E190*Index_운영!AS252)*Index_운영!AS32,$C190*$D190/$C$1*Index_운영!AS32))</f>
        <v>12404.990916000001</v>
      </c>
      <c r="AT190" s="591">
        <f>IF(AT$2=0,$C190*$D190/$C$1*Index_운영!AT32*Index_운영!AT$10,IF(NOT(AS190=0),NOT(Index_운영!AT32=0)*AS190*(1+$E190*Index_운영!AT252)*Index_운영!AT32,$C190*$D190/$C$1*Index_운영!AT32))</f>
        <v>12404.990916000001</v>
      </c>
      <c r="AU190" s="591">
        <f>IF(AU$2=0,$C190*$D190/$C$1*Index_운영!AU32*Index_운영!AU$10,IF(NOT(AT190=0),NOT(Index_운영!AU32=0)*AT190*(1+$E190*Index_운영!AU252)*Index_운영!AU32,$C190*$D190/$C$1*Index_운영!AU32))</f>
        <v>12404.990916000001</v>
      </c>
      <c r="AV190" s="591">
        <f>IF(AV$2=0,$C190*$D190/$C$1*Index_운영!AV32*Index_운영!AV$10,IF(NOT(AU190=0),NOT(Index_운영!AV32=0)*AU190*(1+$E190*Index_운영!AV252)*Index_운영!AV32,$C190*$D190/$C$1*Index_운영!AV32))</f>
        <v>12404.990916000001</v>
      </c>
      <c r="AW190" s="591">
        <f>IF(AW$2=0,$C190*$D190/$C$1*Index_운영!AW32*Index_운영!AW$10,IF(NOT(AV190=0),NOT(Index_운영!AW32=0)*AV190*(1+$E190*Index_운영!AW252)*Index_운영!AW32,$C190*$D190/$C$1*Index_운영!AW32))</f>
        <v>12404.990916000001</v>
      </c>
      <c r="AX190" s="591">
        <f>IF(AX$2=0,$C190*$D190/$C$1*Index_운영!AX32*Index_운영!AX$10,IF(NOT(AW190=0),NOT(Index_운영!AX32=0)*AW190*(1+$E190*Index_운영!AX252)*Index_운영!AX32,$C190*$D190/$C$1*Index_운영!AX32))</f>
        <v>12404.990916000001</v>
      </c>
      <c r="AY190" s="591">
        <f>IF(AY$2=0,$C190*$D190/$C$1*Index_운영!AY32*Index_운영!AY$10,IF(NOT(AX190=0),NOT(Index_운영!AY32=0)*AX190*(1+$E190*Index_운영!AY252)*Index_운영!AY32,$C190*$D190/$C$1*Index_운영!AY32))</f>
        <v>12404.990916000001</v>
      </c>
      <c r="AZ190" s="591">
        <f>IF(AZ$2=0,$C190*$D190/$C$1*Index_운영!AZ32*Index_운영!AZ$10,IF(NOT(AY190=0),NOT(Index_운영!AZ32=0)*AY190*(1+$E190*Index_운영!AZ252)*Index_운영!AZ32,$C190*$D190/$C$1*Index_운영!AZ32))</f>
        <v>12404.990916000001</v>
      </c>
      <c r="BA190" s="591">
        <f>IF(BA$2=0,$C190*$D190/$C$1*Index_운영!BA32*Index_운영!BA$10,IF(NOT(AZ190=0),NOT(Index_운영!BA32=0)*AZ190*(1+$E190*Index_운영!BA252)*Index_운영!BA32,$C190*$D190/$C$1*Index_운영!BA32))</f>
        <v>12404.990916000001</v>
      </c>
      <c r="BB190" s="591">
        <f>IF(BB$2=0,$C190*$D190/$C$1*Index_운영!BB32*Index_운영!BB$10,IF(NOT(BA190=0),NOT(Index_운영!BB32=0)*BA190*(1+$E190*Index_운영!BB252)*Index_운영!BB32,$C190*$D190/$C$1*Index_운영!BB32))</f>
        <v>12653.090734320002</v>
      </c>
      <c r="BC190" s="591">
        <f>IF(BC$2=0,$C190*$D190/$C$1*Index_운영!BC32*Index_운영!BC$10,IF(NOT(BB190=0),NOT(Index_운영!BC32=0)*BB190*(1+$E190*Index_운영!BC252)*Index_운영!BC32,$C190*$D190/$C$1*Index_운영!BC32))</f>
        <v>12653.090734320002</v>
      </c>
      <c r="BD190" s="591">
        <f>IF(BD$2=0,$C190*$D190/$C$1*Index_운영!BD32*Index_운영!BD$10,IF(NOT(BC190=0),NOT(Index_운영!BD32=0)*BC190*(1+$E190*Index_운영!BD252)*Index_운영!BD32,$C190*$D190/$C$1*Index_운영!BD32))</f>
        <v>12653.090734320002</v>
      </c>
      <c r="BE190" s="591">
        <f>IF(BE$2=0,$C190*$D190/$C$1*Index_운영!BE32*Index_운영!BE$10,IF(NOT(BD190=0),NOT(Index_운영!BE32=0)*BD190*(1+$E190*Index_운영!BE252)*Index_운영!BE32,$C190*$D190/$C$1*Index_운영!BE32))</f>
        <v>12653.090734320002</v>
      </c>
      <c r="BF190" s="591">
        <f>IF(BF$2=0,$C190*$D190/$C$1*Index_운영!BF32*Index_운영!BF$10,IF(NOT(BE190=0),NOT(Index_운영!BF32=0)*BE190*(1+$E190*Index_운영!BF252)*Index_운영!BF32,$C190*$D190/$C$1*Index_운영!BF32))</f>
        <v>12653.090734320002</v>
      </c>
      <c r="BG190" s="591">
        <f>IF(BG$2=0,$C190*$D190/$C$1*Index_운영!BG32*Index_운영!BG$10,IF(NOT(BF190=0),NOT(Index_운영!BG32=0)*BF190*(1+$E190*Index_운영!BG252)*Index_운영!BG32,$C190*$D190/$C$1*Index_운영!BG32))</f>
        <v>12653.090734320002</v>
      </c>
      <c r="BH190" s="591">
        <f>IF(BH$2=0,$C190*$D190/$C$1*Index_운영!BH32*Index_운영!BH$10,IF(NOT(BG190=0),NOT(Index_운영!BH32=0)*BG190*(1+$E190*Index_운영!BH252)*Index_운영!BH32,$C190*$D190/$C$1*Index_운영!BH32))</f>
        <v>12653.090734320002</v>
      </c>
      <c r="BI190" s="591">
        <f>IF(BI$2=0,$C190*$D190/$C$1*Index_운영!BI32*Index_운영!BI$10,IF(NOT(BH190=0),NOT(Index_운영!BI32=0)*BH190*(1+$E190*Index_운영!BI252)*Index_운영!BI32,$C190*$D190/$C$1*Index_운영!BI32))</f>
        <v>12653.090734320002</v>
      </c>
      <c r="BJ190" s="591">
        <f>IF(BJ$2=0,$C190*$D190/$C$1*Index_운영!BJ32*Index_운영!BJ$10,IF(NOT(BI190=0),NOT(Index_운영!BJ32=0)*BI190*(1+$E190*Index_운영!BJ252)*Index_운영!BJ32,$C190*$D190/$C$1*Index_운영!BJ32))</f>
        <v>12653.090734320002</v>
      </c>
      <c r="BK190" s="591">
        <f>IF(BK$2=0,$C190*$D190/$C$1*Index_운영!BK32*Index_운영!BK$10,IF(NOT(BJ190=0),NOT(Index_운영!BK32=0)*BJ190*(1+$E190*Index_운영!BK252)*Index_운영!BK32,$C190*$D190/$C$1*Index_운영!BK32))</f>
        <v>12653.090734320002</v>
      </c>
      <c r="BL190" s="591">
        <f>IF(BL$2=0,$C190*$D190/$C$1*Index_운영!BL32*Index_운영!BL$10,IF(NOT(BK190=0),NOT(Index_운영!BL32=0)*BK190*(1+$E190*Index_운영!BL252)*Index_운영!BL32,$C190*$D190/$C$1*Index_운영!BL32))</f>
        <v>12653.090734320002</v>
      </c>
      <c r="BM190" s="591">
        <f>IF(BM$2=0,$C190*$D190/$C$1*Index_운영!BM32*Index_운영!BM$10,IF(NOT(BL190=0),NOT(Index_운영!BM32=0)*BL190*(1+$E190*Index_운영!BM252)*Index_운영!BM32,$C190*$D190/$C$1*Index_운영!BM32))</f>
        <v>12653.090734320002</v>
      </c>
      <c r="BN190" s="591">
        <f>IF(BN$2=0,$C190*$D190/$C$1*Index_운영!BN32*Index_운영!BN$10,IF(NOT(BM190=0),NOT(Index_운영!BN32=0)*BM190*(1+$E190*Index_운영!BN252)*Index_운영!BN32,$C190*$D190/$C$1*Index_운영!BN32))</f>
        <v>12906.152549006401</v>
      </c>
      <c r="BO190" s="591">
        <f>IF(BO$2=0,$C190*$D190/$C$1*Index_운영!BO32*Index_운영!BO$10,IF(NOT(BN190=0),NOT(Index_운영!BO32=0)*BN190*(1+$E190*Index_운영!BO252)*Index_운영!BO32,$C190*$D190/$C$1*Index_운영!BO32))</f>
        <v>12906.152549006401</v>
      </c>
      <c r="BP190" s="591">
        <f>IF(BP$2=0,$C190*$D190/$C$1*Index_운영!BP32*Index_운영!BP$10,IF(NOT(BO190=0),NOT(Index_운영!BP32=0)*BO190*(1+$E190*Index_운영!BP252)*Index_운영!BP32,$C190*$D190/$C$1*Index_운영!BP32))</f>
        <v>12906.152549006401</v>
      </c>
      <c r="BQ190" s="591">
        <f>IF(BQ$2=0,$C190*$D190/$C$1*Index_운영!BQ32*Index_운영!BQ$10,IF(NOT(BP190=0),NOT(Index_운영!BQ32=0)*BP190*(1+$E190*Index_운영!BQ252)*Index_운영!BQ32,$C190*$D190/$C$1*Index_운영!BQ32))</f>
        <v>12906.152549006401</v>
      </c>
      <c r="BR190" s="591">
        <f>IF(BR$2=0,$C190*$D190/$C$1*Index_운영!BR32*Index_운영!BR$10,IF(NOT(BQ190=0),NOT(Index_운영!BR32=0)*BQ190*(1+$E190*Index_운영!BR252)*Index_운영!BR32,$C190*$D190/$C$1*Index_운영!BR32))</f>
        <v>12906.152549006401</v>
      </c>
      <c r="BS190" s="591">
        <f>IF(BS$2=0,$C190*$D190/$C$1*Index_운영!BS32*Index_운영!BS$10,IF(NOT(BR190=0),NOT(Index_운영!BS32=0)*BR190*(1+$E190*Index_운영!BS252)*Index_운영!BS32,$C190*$D190/$C$1*Index_운영!BS32))</f>
        <v>12906.152549006401</v>
      </c>
      <c r="BT190" s="591">
        <f>IF(BT$2=0,$C190*$D190/$C$1*Index_운영!BT32*Index_운영!BT$10,IF(NOT(BS190=0),NOT(Index_운영!BT32=0)*BS190*(1+$E190*Index_운영!BT252)*Index_운영!BT32,$C190*$D190/$C$1*Index_운영!BT32))</f>
        <v>12906.152549006401</v>
      </c>
      <c r="BU190" s="591">
        <f>IF(BU$2=0,$C190*$D190/$C$1*Index_운영!BU32*Index_운영!BU$10,IF(NOT(BT190=0),NOT(Index_운영!BU32=0)*BT190*(1+$E190*Index_운영!BU252)*Index_운영!BU32,$C190*$D190/$C$1*Index_운영!BU32))</f>
        <v>12906.152549006401</v>
      </c>
      <c r="BV190" s="591">
        <f>IF(BV$2=0,$C190*$D190/$C$1*Index_운영!BV32*Index_운영!BV$10,IF(NOT(BU190=0),NOT(Index_운영!BV32=0)*BU190*(1+$E190*Index_운영!BV252)*Index_운영!BV32,$C190*$D190/$C$1*Index_운영!BV32))</f>
        <v>12906.152549006401</v>
      </c>
      <c r="BW190" s="591">
        <f>IF(BW$2=0,$C190*$D190/$C$1*Index_운영!BW32*Index_운영!BW$10,IF(NOT(BV190=0),NOT(Index_운영!BW32=0)*BV190*(1+$E190*Index_운영!BW252)*Index_운영!BW32,$C190*$D190/$C$1*Index_운영!BW32))</f>
        <v>12906.152549006401</v>
      </c>
      <c r="BX190" s="591">
        <f>IF(BX$2=0,$C190*$D190/$C$1*Index_운영!BX32*Index_운영!BX$10,IF(NOT(BW190=0),NOT(Index_운영!BX32=0)*BW190*(1+$E190*Index_운영!BX252)*Index_운영!BX32,$C190*$D190/$C$1*Index_운영!BX32))</f>
        <v>12906.152549006401</v>
      </c>
      <c r="BY190" s="591">
        <f>IF(BY$2=0,$C190*$D190/$C$1*Index_운영!BY32*Index_운영!BY$10,IF(NOT(BX190=0),NOT(Index_운영!BY32=0)*BX190*(1+$E190*Index_운영!BY252)*Index_운영!BY32,$C190*$D190/$C$1*Index_운영!BY32))</f>
        <v>12906.152549006401</v>
      </c>
      <c r="BZ190" s="591">
        <f>IF(BZ$2=0,$C190*$D190/$C$1*Index_운영!BZ32*Index_운영!BZ$10,IF(NOT(BY190=0),NOT(Index_운영!BZ32=0)*BY190*(1+$E190*Index_운영!BZ252)*Index_운영!BZ32,$C190*$D190/$C$1*Index_운영!BZ32))</f>
        <v>13164.275599986529</v>
      </c>
      <c r="CA190" s="591">
        <f>IF(CA$2=0,$C190*$D190/$C$1*Index_운영!CA32*Index_운영!CA$10,IF(NOT(BZ190=0),NOT(Index_운영!CA32=0)*BZ190*(1+$E190*Index_운영!CA252)*Index_운영!CA32,$C190*$D190/$C$1*Index_운영!CA32))</f>
        <v>0</v>
      </c>
      <c r="CB190" s="591">
        <f>IF(CB$2=0,$C190*$D190/$C$1*Index_운영!CB32*Index_운영!CB$10,IF(NOT(CA190=0),NOT(Index_운영!CB32=0)*CA190*(1+$E190*Index_운영!CB252)*Index_운영!CB32,$C190*$D190/$C$1*Index_운영!CB32))</f>
        <v>0</v>
      </c>
      <c r="CC190" s="591">
        <f>IF(CC$2=0,$C190*$D190/$C$1*Index_운영!CC32*Index_운영!CC$10,IF(NOT(CB190=0),NOT(Index_운영!CC32=0)*CB190*(1+$E190*Index_운영!CC252)*Index_운영!CC32,$C190*$D190/$C$1*Index_운영!CC32))</f>
        <v>0</v>
      </c>
      <c r="CD190" s="591">
        <f>IF(CD$2=0,$C190*$D190/$C$1*Index_운영!CD32*Index_운영!CD$10,IF(NOT(CC190=0),NOT(Index_운영!CD32=0)*CC190*(1+$E190*Index_운영!CD252)*Index_운영!CD32,$C190*$D190/$C$1*Index_운영!CD32))</f>
        <v>0</v>
      </c>
      <c r="CE190" s="591">
        <f>IF(CE$2=0,$C190*$D190/$C$1*Index_운영!CE32*Index_운영!CE$10,IF(NOT(CD190=0),NOT(Index_운영!CE32=0)*CD190*(1+$E190*Index_운영!CE252)*Index_운영!CE32,$C190*$D190/$C$1*Index_운영!CE32))</f>
        <v>0</v>
      </c>
      <c r="CF190" s="591">
        <f>IF(CF$2=0,$C190*$D190/$C$1*Index_운영!CF32*Index_운영!CF$10,IF(NOT(CE190=0),NOT(Index_운영!CF32=0)*CE190*(1+$E190*Index_운영!CF252)*Index_운영!CF32,$C190*$D190/$C$1*Index_운영!CF32))</f>
        <v>0</v>
      </c>
      <c r="CG190" s="591">
        <f>IF(CG$2=0,$C190*$D190/$C$1*Index_운영!CG32*Index_운영!CG$10,IF(NOT(CF190=0),NOT(Index_운영!CG32=0)*CF190*(1+$E190*Index_운영!CG252)*Index_운영!CG32,$C190*$D190/$C$1*Index_운영!CG32))</f>
        <v>0</v>
      </c>
      <c r="CH190" s="591">
        <f>IF(CH$2=0,$C190*$D190/$C$1*Index_운영!CH32*Index_운영!CH$10,IF(NOT(CG190=0),NOT(Index_운영!CH32=0)*CG190*(1+$E190*Index_운영!CH252)*Index_운영!CH32,$C190*$D190/$C$1*Index_운영!CH32))</f>
        <v>0</v>
      </c>
      <c r="CI190" s="591">
        <f>IF(CI$2=0,$C190*$D190/$C$1*Index_운영!CI32*Index_운영!CI$10,IF(NOT(CH190=0),NOT(Index_운영!CI32=0)*CH190*(1+$E190*Index_운영!CI252)*Index_운영!CI32,$C190*$D190/$C$1*Index_운영!CI32))</f>
        <v>0</v>
      </c>
      <c r="CJ190" s="591">
        <f>IF(CJ$2=0,$C190*$D190/$C$1*Index_운영!CJ32*Index_운영!CJ$10,IF(NOT(CI190=0),NOT(Index_운영!CJ32=0)*CI190*(1+$E190*Index_운영!CJ252)*Index_운영!CJ32,$C190*$D190/$C$1*Index_운영!CJ32))</f>
        <v>0</v>
      </c>
      <c r="CK190" s="591">
        <f>IF(CK$2=0,$C190*$D190/$C$1*Index_운영!CK32*Index_운영!CK$10,IF(NOT(CJ190=0),NOT(Index_운영!CK32=0)*CJ190*(1+$E190*Index_운영!CK252)*Index_운영!CK32,$C190*$D190/$C$1*Index_운영!CK32))</f>
        <v>0</v>
      </c>
      <c r="CL190" s="591">
        <f>IF(CL$2=0,$C190*$D190/$C$1*Index_운영!CL32*Index_운영!CL$10,IF(NOT(CK190=0),NOT(Index_운영!CL32=0)*CK190*(1+$E190*Index_운영!CL252)*Index_운영!CL32,$C190*$D190/$C$1*Index_운영!CL32))</f>
        <v>0</v>
      </c>
      <c r="CM190" s="591">
        <f>IF(CM$2=0,$C190*$D190/$C$1*Index_운영!CM32*Index_운영!CM$10,IF(NOT(CL190=0),NOT(Index_운영!CM32=0)*CL190*(1+$E190*Index_운영!CM252)*Index_운영!CM32,$C190*$D190/$C$1*Index_운영!CM32))</f>
        <v>0</v>
      </c>
      <c r="CN190" s="591">
        <f>IF(CN$2=0,$C190*$D190/$C$1*Index_운영!CN32*Index_운영!CN$10,IF(NOT(CM190=0),NOT(Index_운영!CN32=0)*CM190*(1+$E190*Index_운영!CN252)*Index_운영!CN32,$C190*$D190/$C$1*Index_운영!CN32))</f>
        <v>0</v>
      </c>
      <c r="CO190" s="591">
        <f>IF(CO$2=0,$C190*$D190/$C$1*Index_운영!CO32*Index_운영!CO$10,IF(NOT(CN190=0),NOT(Index_운영!CO32=0)*CN190*(1+$E190*Index_운영!CO252)*Index_운영!CO32,$C190*$D190/$C$1*Index_운영!CO32))</f>
        <v>0</v>
      </c>
      <c r="CP190" s="591">
        <f>IF(CP$2=0,$C190*$D190/$C$1*Index_운영!CP32*Index_운영!CP$10,IF(NOT(CO190=0),NOT(Index_운영!CP32=0)*CO190*(1+$E190*Index_운영!CP252)*Index_운영!CP32,$C190*$D190/$C$1*Index_운영!CP32))</f>
        <v>0</v>
      </c>
      <c r="CQ190" s="591">
        <f>IF(CQ$2=0,$C190*$D190/$C$1*Index_운영!CQ32*Index_운영!CQ$10,IF(NOT(CP190=0),NOT(Index_운영!CQ32=0)*CP190*(1+$E190*Index_운영!CQ252)*Index_운영!CQ32,$C190*$D190/$C$1*Index_운영!CQ32))</f>
        <v>0</v>
      </c>
      <c r="CR190" s="591">
        <f>IF(CR$2=0,$C190*$D190/$C$1*Index_운영!CR32*Index_운영!CR$10,IF(NOT(CQ190=0),NOT(Index_운영!CR32=0)*CQ190*(1+$E190*Index_운영!CR252)*Index_운영!CR32,$C190*$D190/$C$1*Index_운영!CR32))</f>
        <v>0</v>
      </c>
      <c r="CS190" s="591">
        <f>IF(CS$2=0,$C190*$D190/$C$1*Index_운영!CS32*Index_운영!CS$10,IF(NOT(CR190=0),NOT(Index_운영!CS32=0)*CR190*(1+$E190*Index_운영!CS252)*Index_운영!CS32,$C190*$D190/$C$1*Index_운영!CS32))</f>
        <v>0</v>
      </c>
      <c r="CT190" s="591">
        <f>IF(CT$2=0,$C190*$D190/$C$1*Index_운영!CT32*Index_운영!CT$10,IF(NOT(CS190=0),NOT(Index_운영!CT32=0)*CS190*(1+$E190*Index_운영!CT252)*Index_운영!CT32,$C190*$D190/$C$1*Index_운영!CT32))</f>
        <v>0</v>
      </c>
      <c r="CU190" s="591">
        <f>IF(CU$2=0,$C190*$D190/$C$1*Index_운영!CU32*Index_운영!CU$10,IF(NOT(CT190=0),NOT(Index_운영!CU32=0)*CT190*(1+$E190*Index_운영!CU252)*Index_운영!CU32,$C190*$D190/$C$1*Index_운영!CU32))</f>
        <v>0</v>
      </c>
      <c r="CV190" s="591">
        <f>IF(CV$2=0,$C190*$D190/$C$1*Index_운영!CV32*Index_운영!CV$10,IF(NOT(CU190=0),NOT(Index_운영!CV32=0)*CU190*(1+$E190*Index_운영!CV252)*Index_운영!CV32,$C190*$D190/$C$1*Index_운영!CV32))</f>
        <v>0</v>
      </c>
      <c r="CW190" s="591">
        <f>IF(CW$2=0,$C190*$D190/$C$1*Index_운영!CW32*Index_운영!CW$10,IF(NOT(CV190=0),NOT(Index_운영!CW32=0)*CV190*(1+$E190*Index_운영!CW252)*Index_운영!CW32,$C190*$D190/$C$1*Index_운영!CW32))</f>
        <v>0</v>
      </c>
      <c r="CX190" s="591">
        <f>IF(CX$2=0,$C190*$D190/$C$1*Index_운영!CX32*Index_운영!CX$10,IF(NOT(CW190=0),NOT(Index_운영!CX32=0)*CW190*(1+$E190*Index_운영!CX252)*Index_운영!CX32,$C190*$D190/$C$1*Index_운영!CX32))</f>
        <v>0</v>
      </c>
      <c r="CY190" s="591">
        <f>IF(CY$2=0,$C190*$D190/$C$1*Index_운영!CY32*Index_운영!CY$10,IF(NOT(CX190=0),NOT(Index_운영!CY32=0)*CX190*(1+$E190*Index_운영!CY252)*Index_운영!CY32,$C190*$D190/$C$1*Index_운영!CY32))</f>
        <v>0</v>
      </c>
      <c r="CZ190" s="591">
        <f>IF(CZ$2=0,$C190*$D190/$C$1*Index_운영!CZ32*Index_운영!CZ$10,IF(NOT(CY190=0),NOT(Index_운영!CZ32=0)*CY190*(1+$E190*Index_운영!CZ252)*Index_운영!CZ32,$C190*$D190/$C$1*Index_운영!CZ32))</f>
        <v>0</v>
      </c>
      <c r="DA190" s="591">
        <f>IF(DA$2=0,$C190*$D190/$C$1*Index_운영!DA32*Index_운영!DA$10,IF(NOT(CZ190=0),NOT(Index_운영!DA32=0)*CZ190*(1+$E190*Index_운영!DA252)*Index_운영!DA32,$C190*$D190/$C$1*Index_운영!DA32))</f>
        <v>0</v>
      </c>
      <c r="DB190" s="591">
        <f>IF(DB$2=0,$C190*$D190/$C$1*Index_운영!DB32*Index_운영!DB$10,IF(NOT(DA190=0),NOT(Index_운영!DB32=0)*DA190*(1+$E190*Index_운영!DB252)*Index_운영!DB32,$C190*$D190/$C$1*Index_운영!DB32))</f>
        <v>0</v>
      </c>
      <c r="DC190" s="591">
        <f>IF(DC$2=0,$C190*$D190/$C$1*Index_운영!DC32*Index_운영!DC$10,IF(NOT(DB190=0),NOT(Index_운영!DC32=0)*DB190*(1+$E190*Index_운영!DC252)*Index_운영!DC32,$C190*$D190/$C$1*Index_운영!DC32))</f>
        <v>0</v>
      </c>
      <c r="DD190" s="591">
        <f>IF(DD$2=0,$C190*$D190/$C$1*Index_운영!DD32*Index_운영!DD$10,IF(NOT(DC190=0),NOT(Index_운영!DD32=0)*DC190*(1+$E190*Index_운영!DD252)*Index_운영!DD32,$C190*$D190/$C$1*Index_운영!DD32))</f>
        <v>0</v>
      </c>
      <c r="DE190" s="591">
        <f>IF(DE$2=0,$C190*$D190/$C$1*Index_운영!DE32*Index_운영!DE$10,IF(NOT(DD190=0),NOT(Index_운영!DE32=0)*DD190*(1+$E190*Index_운영!DE252)*Index_운영!DE32,$C190*$D190/$C$1*Index_운영!DE32))</f>
        <v>0</v>
      </c>
      <c r="DF190" s="591">
        <f>IF(DF$2=0,$C190*$D190/$C$1*Index_운영!DF32*Index_운영!DF$10,IF(NOT(DE190=0),NOT(Index_운영!DF32=0)*DE190*(1+$E190*Index_운영!DF252)*Index_운영!DF32,$C190*$D190/$C$1*Index_운영!DF32))</f>
        <v>0</v>
      </c>
      <c r="DG190" s="591">
        <f>IF(DG$2=0,$C190*$D190/$C$1*Index_운영!DG32*Index_운영!DG$10,IF(NOT(DF190=0),NOT(Index_운영!DG32=0)*DF190*(1+$E190*Index_운영!DG252)*Index_운영!DG32,$C190*$D190/$C$1*Index_운영!DG32))</f>
        <v>0</v>
      </c>
      <c r="DH190" s="591">
        <f>IF(DH$2=0,$C190*$D190/$C$1*Index_운영!DH32*Index_운영!DH$10,IF(NOT(DG190=0),NOT(Index_운영!DH32=0)*DG190*(1+$E190*Index_운영!DH252)*Index_운영!DH32,$C190*$D190/$C$1*Index_운영!DH32))</f>
        <v>0</v>
      </c>
      <c r="DI190" s="591">
        <f>IF(DI$2=0,$C190*$D190/$C$1*Index_운영!DI32*Index_운영!DI$10,IF(NOT(DH190=0),NOT(Index_운영!DI32=0)*DH190*(1+$E190*Index_운영!DI252)*Index_운영!DI32,$C190*$D190/$C$1*Index_운영!DI32))</f>
        <v>0</v>
      </c>
      <c r="DJ190" s="591">
        <f>IF(DJ$2=0,$C190*$D190/$C$1*Index_운영!DJ32*Index_운영!DJ$10,IF(NOT(DI190=0),NOT(Index_운영!DJ32=0)*DI190*(1+$E190*Index_운영!DJ252)*Index_운영!DJ32,$C190*$D190/$C$1*Index_운영!DJ32))</f>
        <v>0</v>
      </c>
      <c r="DK190" s="591">
        <f>IF(DK$2=0,$C190*$D190/$C$1*Index_운영!DK32*Index_운영!DK$10,IF(NOT(DJ190=0),NOT(Index_운영!DK32=0)*DJ190*(1+$E190*Index_운영!DK252)*Index_운영!DK32,$C190*$D190/$C$1*Index_운영!DK32))</f>
        <v>0</v>
      </c>
      <c r="DL190" s="591">
        <f>IF(DL$2=0,$C190*$D190/$C$1*Index_운영!DL32*Index_운영!DL$10,IF(NOT(DK190=0),NOT(Index_운영!DL32=0)*DK190*(1+$E190*Index_운영!DL252)*Index_운영!DL32,$C190*$D190/$C$1*Index_운영!DL32))</f>
        <v>0</v>
      </c>
      <c r="DM190" s="591">
        <f>IF(DM$2=0,$C190*$D190/$C$1*Index_운영!DM32*Index_운영!DM$10,IF(NOT(DL190=0),NOT(Index_운영!DM32=0)*DL190*(1+$E190*Index_운영!DM252)*Index_운영!DM32,$C190*$D190/$C$1*Index_운영!DM32))</f>
        <v>0</v>
      </c>
      <c r="DN190" s="591">
        <f>IF(DN$2=0,$C190*$D190/$C$1*Index_운영!DN32*Index_운영!DN$10,IF(NOT(DM190=0),NOT(Index_운영!DN32=0)*DM190*(1+$E190*Index_운영!DN252)*Index_운영!DN32,$C190*$D190/$C$1*Index_운영!DN32))</f>
        <v>0</v>
      </c>
      <c r="DO190" s="591">
        <f>IF(DO$2=0,$C190*$D190/$C$1*Index_운영!DO32*Index_운영!DO$10,IF(NOT(DN190=0),NOT(Index_운영!DO32=0)*DN190*(1+$E190*Index_운영!DO252)*Index_운영!DO32,$C190*$D190/$C$1*Index_운영!DO32))</f>
        <v>0</v>
      </c>
      <c r="DP190" s="591">
        <f>IF(DP$2=0,$C190*$D190/$C$1*Index_운영!DP32*Index_운영!DP$10,IF(NOT(DO190=0),NOT(Index_운영!DP32=0)*DO190*(1+$E190*Index_운영!DP252)*Index_운영!DP32,$C190*$D190/$C$1*Index_운영!DP32))</f>
        <v>0</v>
      </c>
      <c r="DQ190" s="591">
        <f>IF(DQ$2=0,$C190*$D190/$C$1*Index_운영!DQ32*Index_운영!DQ$10,IF(NOT(DP190=0),NOT(Index_운영!DQ32=0)*DP190*(1+$E190*Index_운영!DQ252)*Index_운영!DQ32,$C190*$D190/$C$1*Index_운영!DQ32))</f>
        <v>0</v>
      </c>
      <c r="DR190" s="591">
        <f>IF(DR$2=0,$C190*$D190/$C$1*Index_운영!DR32*Index_운영!DR$10,IF(NOT(DQ190=0),NOT(Index_운영!DR32=0)*DQ190*(1+$E190*Index_운영!DR252)*Index_운영!DR32,$C190*$D190/$C$1*Index_운영!DR32))</f>
        <v>0</v>
      </c>
      <c r="DS190" s="591">
        <f>IF(DS$2=0,$C190*$D190/$C$1*Index_운영!DS32*Index_운영!DS$10,IF(NOT(DR190=0),NOT(Index_운영!DS32=0)*DR190*(1+$E190*Index_운영!DS252)*Index_운영!DS32,$C190*$D190/$C$1*Index_운영!DS32))</f>
        <v>0</v>
      </c>
      <c r="DT190" s="591">
        <f>IF(DT$2=0,$C190*$D190/$C$1*Index_운영!DT32*Index_운영!DT$10,IF(NOT(DS190=0),NOT(Index_운영!DT32=0)*DS190*(1+$E190*Index_운영!DT252)*Index_운영!DT32,$C190*$D190/$C$1*Index_운영!DT32))</f>
        <v>0</v>
      </c>
      <c r="DU190" s="591">
        <f>IF(DU$2=0,$C190*$D190/$C$1*Index_운영!DU32*Index_운영!DU$10,IF(NOT(DT190=0),NOT(Index_운영!DU32=0)*DT190*(1+$E190*Index_운영!DU252)*Index_운영!DU32,$C190*$D190/$C$1*Index_운영!DU32))</f>
        <v>0</v>
      </c>
      <c r="DV190" s="591">
        <f>IF(DV$2=0,$C190*$D190/$C$1*Index_운영!DV32*Index_운영!DV$10,IF(NOT(DU190=0),NOT(Index_운영!DV32=0)*DU190*(1+$E190*Index_운영!DV252)*Index_운영!DV32,$C190*$D190/$C$1*Index_운영!DV32))</f>
        <v>0</v>
      </c>
    </row>
    <row r="191" spans="1:126" s="464" customFormat="1" outlineLevel="1" x14ac:dyDescent="0.4">
      <c r="A191" s="736"/>
      <c r="B191" s="464" t="str">
        <f>'Rent Roll'!$B7</f>
        <v>7층</v>
      </c>
      <c r="C191" s="1219">
        <f>'Rent Roll'!$K7</f>
        <v>380.56</v>
      </c>
      <c r="D191" s="1220">
        <f>'Rent Roll'!$Y7</f>
        <v>30000</v>
      </c>
      <c r="E191" s="1221">
        <f>'Rent Roll'!$Z7</f>
        <v>0.02</v>
      </c>
      <c r="F191" s="588">
        <f>IF(F$2=0,$C191*$D191/$C$1*Index_운영!F33*Index_운영!F$10,IF(NOT(E191=0),NOT(Index_운영!F33=0)*E191*(1+$E191*Index_운영!F253)*Index_운영!F33,$C191*$D191/$C$1*Index_운영!F33))</f>
        <v>0</v>
      </c>
      <c r="G191" s="591">
        <f>IF(G$2=0,$C191*$D191/$C$1*Index_운영!G33*Index_운영!G$10,IF(NOT(F191=0),NOT(Index_운영!G33=0)*F191*(1+$E191*Index_운영!G253)*Index_운영!G33,$C191*$D191/$C$1*Index_운영!G33))</f>
        <v>11416.8</v>
      </c>
      <c r="H191" s="591">
        <f>IF(H$2=0,$C191*$D191/$C$1*Index_운영!H33*Index_운영!H$10,IF(NOT(G191=0),NOT(Index_운영!H33=0)*G191*(1+$E191*Index_운영!H253)*Index_운영!H33,$C191*$D191/$C$1*Index_운영!H33))</f>
        <v>11416.8</v>
      </c>
      <c r="I191" s="591">
        <f>IF(I$2=0,$C191*$D191/$C$1*Index_운영!I33*Index_운영!I$10,IF(NOT(H191=0),NOT(Index_운영!I33=0)*H191*(1+$E191*Index_운영!I253)*Index_운영!I33,$C191*$D191/$C$1*Index_운영!I33))</f>
        <v>11416.8</v>
      </c>
      <c r="J191" s="591">
        <f>IF(J$2=0,$C191*$D191/$C$1*Index_운영!J33*Index_운영!J$10,IF(NOT(I191=0),NOT(Index_운영!J33=0)*I191*(1+$E191*Index_운영!J253)*Index_운영!J33,$C191*$D191/$C$1*Index_운영!J33))</f>
        <v>11416.8</v>
      </c>
      <c r="K191" s="591">
        <f>IF(K$2=0,$C191*$D191/$C$1*Index_운영!K33*Index_운영!K$10,IF(NOT(J191=0),NOT(Index_운영!K33=0)*J191*(1+$E191*Index_운영!K253)*Index_운영!K33,$C191*$D191/$C$1*Index_운영!K33))</f>
        <v>11416.8</v>
      </c>
      <c r="L191" s="591">
        <f>IF(L$2=0,$C191*$D191/$C$1*Index_운영!L33*Index_운영!L$10,IF(NOT(K191=0),NOT(Index_운영!L33=0)*K191*(1+$E191*Index_운영!L253)*Index_운영!L33,$C191*$D191/$C$1*Index_운영!L33))</f>
        <v>11416.8</v>
      </c>
      <c r="M191" s="591">
        <f>IF(M$2=0,$C191*$D191/$C$1*Index_운영!M33*Index_운영!M$10,IF(NOT(L191=0),NOT(Index_운영!M33=0)*L191*(1+$E191*Index_운영!M253)*Index_운영!M33,$C191*$D191/$C$1*Index_운영!M33))</f>
        <v>11416.8</v>
      </c>
      <c r="N191" s="591">
        <f>IF(N$2=0,$C191*$D191/$C$1*Index_운영!N33*Index_운영!N$10,IF(NOT(M191=0),NOT(Index_운영!N33=0)*M191*(1+$E191*Index_운영!N253)*Index_운영!N33,$C191*$D191/$C$1*Index_운영!N33))</f>
        <v>11416.8</v>
      </c>
      <c r="O191" s="591">
        <f>IF(O$2=0,$C191*$D191/$C$1*Index_운영!O33*Index_운영!O$10,IF(NOT(N191=0),NOT(Index_운영!O33=0)*N191*(1+$E191*Index_운영!O253)*Index_운영!O33,$C191*$D191/$C$1*Index_운영!O33))</f>
        <v>11416.8</v>
      </c>
      <c r="P191" s="591">
        <f>IF(P$2=0,$C191*$D191/$C$1*Index_운영!P33*Index_운영!P$10,IF(NOT(O191=0),NOT(Index_운영!P33=0)*O191*(1+$E191*Index_운영!P253)*Index_운영!P33,$C191*$D191/$C$1*Index_운영!P33))</f>
        <v>11416.8</v>
      </c>
      <c r="Q191" s="591">
        <f>IF(Q$2=0,$C191*$D191/$C$1*Index_운영!Q33*Index_운영!Q$10,IF(NOT(P191=0),NOT(Index_운영!Q33=0)*P191*(1+$E191*Index_운영!Q253)*Index_운영!Q33,$C191*$D191/$C$1*Index_운영!Q33))</f>
        <v>11416.8</v>
      </c>
      <c r="R191" s="591">
        <f>IF(R$2=0,$C191*$D191/$C$1*Index_운영!R33*Index_운영!R$10,IF(NOT(Q191=0),NOT(Index_운영!R33=0)*Q191*(1+$E191*Index_운영!R253)*Index_운영!R33,$C191*$D191/$C$1*Index_운영!R33))</f>
        <v>11645.135999999999</v>
      </c>
      <c r="S191" s="591">
        <f>IF(S$2=0,$C191*$D191/$C$1*Index_운영!S33*Index_운영!S$10,IF(NOT(R191=0),NOT(Index_운영!S33=0)*R191*(1+$E191*Index_운영!S253)*Index_운영!S33,$C191*$D191/$C$1*Index_운영!S33))</f>
        <v>11645.135999999999</v>
      </c>
      <c r="T191" s="591">
        <f>IF(T$2=0,$C191*$D191/$C$1*Index_운영!T33*Index_운영!T$10,IF(NOT(S191=0),NOT(Index_운영!T33=0)*S191*(1+$E191*Index_운영!T253)*Index_운영!T33,$C191*$D191/$C$1*Index_운영!T33))</f>
        <v>11645.135999999999</v>
      </c>
      <c r="U191" s="591">
        <f>IF(U$2=0,$C191*$D191/$C$1*Index_운영!U33*Index_운영!U$10,IF(NOT(T191=0),NOT(Index_운영!U33=0)*T191*(1+$E191*Index_운영!U253)*Index_운영!U33,$C191*$D191/$C$1*Index_운영!U33))</f>
        <v>11645.135999999999</v>
      </c>
      <c r="V191" s="591">
        <f>IF(V$2=0,$C191*$D191/$C$1*Index_운영!V33*Index_운영!V$10,IF(NOT(U191=0),NOT(Index_운영!V33=0)*U191*(1+$E191*Index_운영!V253)*Index_운영!V33,$C191*$D191/$C$1*Index_운영!V33))</f>
        <v>11645.135999999999</v>
      </c>
      <c r="W191" s="591">
        <f>IF(W$2=0,$C191*$D191/$C$1*Index_운영!W33*Index_운영!W$10,IF(NOT(V191=0),NOT(Index_운영!W33=0)*V191*(1+$E191*Index_운영!W253)*Index_운영!W33,$C191*$D191/$C$1*Index_운영!W33))</f>
        <v>11645.135999999999</v>
      </c>
      <c r="X191" s="591">
        <f>IF(X$2=0,$C191*$D191/$C$1*Index_운영!X33*Index_운영!X$10,IF(NOT(W191=0),NOT(Index_운영!X33=0)*W191*(1+$E191*Index_운영!X253)*Index_운영!X33,$C191*$D191/$C$1*Index_운영!X33))</f>
        <v>11645.135999999999</v>
      </c>
      <c r="Y191" s="591">
        <f>IF(Y$2=0,$C191*$D191/$C$1*Index_운영!Y33*Index_운영!Y$10,IF(NOT(X191=0),NOT(Index_운영!Y33=0)*X191*(1+$E191*Index_운영!Y253)*Index_운영!Y33,$C191*$D191/$C$1*Index_운영!Y33))</f>
        <v>11645.135999999999</v>
      </c>
      <c r="Z191" s="591">
        <f>IF(Z$2=0,$C191*$D191/$C$1*Index_운영!Z33*Index_운영!Z$10,IF(NOT(Y191=0),NOT(Index_운영!Z33=0)*Y191*(1+$E191*Index_운영!Z253)*Index_운영!Z33,$C191*$D191/$C$1*Index_운영!Z33))</f>
        <v>11645.135999999999</v>
      </c>
      <c r="AA191" s="591">
        <f>IF(AA$2=0,$C191*$D191/$C$1*Index_운영!AA33*Index_운영!AA$10,IF(NOT(Z191=0),NOT(Index_운영!AA33=0)*Z191*(1+$E191*Index_운영!AA253)*Index_운영!AA33,$C191*$D191/$C$1*Index_운영!AA33))</f>
        <v>11645.135999999999</v>
      </c>
      <c r="AB191" s="591">
        <f>IF(AB$2=0,$C191*$D191/$C$1*Index_운영!AB33*Index_운영!AB$10,IF(NOT(AA191=0),NOT(Index_운영!AB33=0)*AA191*(1+$E191*Index_운영!AB253)*Index_운영!AB33,$C191*$D191/$C$1*Index_운영!AB33))</f>
        <v>11645.135999999999</v>
      </c>
      <c r="AC191" s="591">
        <f>IF(AC$2=0,$C191*$D191/$C$1*Index_운영!AC33*Index_운영!AC$10,IF(NOT(AB191=0),NOT(Index_운영!AC33=0)*AB191*(1+$E191*Index_운영!AC253)*Index_운영!AC33,$C191*$D191/$C$1*Index_운영!AC33))</f>
        <v>11645.135999999999</v>
      </c>
      <c r="AD191" s="591">
        <f>IF(AD$2=0,$C191*$D191/$C$1*Index_운영!AD33*Index_운영!AD$10,IF(NOT(AC191=0),NOT(Index_운영!AD33=0)*AC191*(1+$E191*Index_운영!AD253)*Index_운영!AD33,$C191*$D191/$C$1*Index_운영!AD33))</f>
        <v>11878.038719999999</v>
      </c>
      <c r="AE191" s="591">
        <f>IF(AE$2=0,$C191*$D191/$C$1*Index_운영!AE33*Index_운영!AE$10,IF(NOT(AD191=0),NOT(Index_운영!AE33=0)*AD191*(1+$E191*Index_운영!AE253)*Index_운영!AE33,$C191*$D191/$C$1*Index_운영!AE33))</f>
        <v>11878.038719999999</v>
      </c>
      <c r="AF191" s="591">
        <f>IF(AF$2=0,$C191*$D191/$C$1*Index_운영!AF33*Index_운영!AF$10,IF(NOT(AE191=0),NOT(Index_운영!AF33=0)*AE191*(1+$E191*Index_운영!AF253)*Index_운영!AF33,$C191*$D191/$C$1*Index_운영!AF33))</f>
        <v>11878.038719999999</v>
      </c>
      <c r="AG191" s="591">
        <f>IF(AG$2=0,$C191*$D191/$C$1*Index_운영!AG33*Index_운영!AG$10,IF(NOT(AF191=0),NOT(Index_운영!AG33=0)*AF191*(1+$E191*Index_운영!AG253)*Index_운영!AG33,$C191*$D191/$C$1*Index_운영!AG33))</f>
        <v>11878.038719999999</v>
      </c>
      <c r="AH191" s="591">
        <f>IF(AH$2=0,$C191*$D191/$C$1*Index_운영!AH33*Index_운영!AH$10,IF(NOT(AG191=0),NOT(Index_운영!AH33=0)*AG191*(1+$E191*Index_운영!AH253)*Index_운영!AH33,$C191*$D191/$C$1*Index_운영!AH33))</f>
        <v>11878.038719999999</v>
      </c>
      <c r="AI191" s="591">
        <f>IF(AI$2=0,$C191*$D191/$C$1*Index_운영!AI33*Index_운영!AI$10,IF(NOT(AH191=0),NOT(Index_운영!AI33=0)*AH191*(1+$E191*Index_운영!AI253)*Index_운영!AI33,$C191*$D191/$C$1*Index_운영!AI33))</f>
        <v>11878.038719999999</v>
      </c>
      <c r="AJ191" s="591">
        <f>IF(AJ$2=0,$C191*$D191/$C$1*Index_운영!AJ33*Index_운영!AJ$10,IF(NOT(AI191=0),NOT(Index_운영!AJ33=0)*AI191*(1+$E191*Index_운영!AJ253)*Index_운영!AJ33,$C191*$D191/$C$1*Index_운영!AJ33))</f>
        <v>11878.038719999999</v>
      </c>
      <c r="AK191" s="591">
        <f>IF(AK$2=0,$C191*$D191/$C$1*Index_운영!AK33*Index_운영!AK$10,IF(NOT(AJ191=0),NOT(Index_운영!AK33=0)*AJ191*(1+$E191*Index_운영!AK253)*Index_운영!AK33,$C191*$D191/$C$1*Index_운영!AK33))</f>
        <v>11878.038719999999</v>
      </c>
      <c r="AL191" s="591">
        <f>IF(AL$2=0,$C191*$D191/$C$1*Index_운영!AL33*Index_운영!AL$10,IF(NOT(AK191=0),NOT(Index_운영!AL33=0)*AK191*(1+$E191*Index_운영!AL253)*Index_운영!AL33,$C191*$D191/$C$1*Index_운영!AL33))</f>
        <v>11878.038719999999</v>
      </c>
      <c r="AM191" s="591">
        <f>IF(AM$2=0,$C191*$D191/$C$1*Index_운영!AM33*Index_운영!AM$10,IF(NOT(AL191=0),NOT(Index_운영!AM33=0)*AL191*(1+$E191*Index_운영!AM253)*Index_운영!AM33,$C191*$D191/$C$1*Index_운영!AM33))</f>
        <v>11878.038719999999</v>
      </c>
      <c r="AN191" s="591">
        <f>IF(AN$2=0,$C191*$D191/$C$1*Index_운영!AN33*Index_운영!AN$10,IF(NOT(AM191=0),NOT(Index_운영!AN33=0)*AM191*(1+$E191*Index_운영!AN253)*Index_운영!AN33,$C191*$D191/$C$1*Index_운영!AN33))</f>
        <v>11878.038719999999</v>
      </c>
      <c r="AO191" s="591">
        <f>IF(AO$2=0,$C191*$D191/$C$1*Index_운영!AO33*Index_운영!AO$10,IF(NOT(AN191=0),NOT(Index_운영!AO33=0)*AN191*(1+$E191*Index_운영!AO253)*Index_운영!AO33,$C191*$D191/$C$1*Index_운영!AO33))</f>
        <v>11878.038719999999</v>
      </c>
      <c r="AP191" s="591">
        <f>IF(AP$2=0,$C191*$D191/$C$1*Index_운영!AP33*Index_운영!AP$10,IF(NOT(AO191=0),NOT(Index_운영!AP33=0)*AO191*(1+$E191*Index_운영!AP253)*Index_운영!AP33,$C191*$D191/$C$1*Index_운영!AP33))</f>
        <v>12115.599494399999</v>
      </c>
      <c r="AQ191" s="591">
        <f>IF(AQ$2=0,$C191*$D191/$C$1*Index_운영!AQ33*Index_운영!AQ$10,IF(NOT(AP191=0),NOT(Index_운영!AQ33=0)*AP191*(1+$E191*Index_운영!AQ253)*Index_운영!AQ33,$C191*$D191/$C$1*Index_운영!AQ33))</f>
        <v>12115.599494399999</v>
      </c>
      <c r="AR191" s="591">
        <f>IF(AR$2=0,$C191*$D191/$C$1*Index_운영!AR33*Index_운영!AR$10,IF(NOT(AQ191=0),NOT(Index_운영!AR33=0)*AQ191*(1+$E191*Index_운영!AR253)*Index_운영!AR33,$C191*$D191/$C$1*Index_운영!AR33))</f>
        <v>12115.599494399999</v>
      </c>
      <c r="AS191" s="591">
        <f>IF(AS$2=0,$C191*$D191/$C$1*Index_운영!AS33*Index_운영!AS$10,IF(NOT(AR191=0),NOT(Index_운영!AS33=0)*AR191*(1+$E191*Index_운영!AS253)*Index_운영!AS33,$C191*$D191/$C$1*Index_운영!AS33))</f>
        <v>12115.599494399999</v>
      </c>
      <c r="AT191" s="591">
        <f>IF(AT$2=0,$C191*$D191/$C$1*Index_운영!AT33*Index_운영!AT$10,IF(NOT(AS191=0),NOT(Index_운영!AT33=0)*AS191*(1+$E191*Index_운영!AT253)*Index_운영!AT33,$C191*$D191/$C$1*Index_운영!AT33))</f>
        <v>12115.599494399999</v>
      </c>
      <c r="AU191" s="591">
        <f>IF(AU$2=0,$C191*$D191/$C$1*Index_운영!AU33*Index_운영!AU$10,IF(NOT(AT191=0),NOT(Index_운영!AU33=0)*AT191*(1+$E191*Index_운영!AU253)*Index_운영!AU33,$C191*$D191/$C$1*Index_운영!AU33))</f>
        <v>12115.599494399999</v>
      </c>
      <c r="AV191" s="591">
        <f>IF(AV$2=0,$C191*$D191/$C$1*Index_운영!AV33*Index_운영!AV$10,IF(NOT(AU191=0),NOT(Index_운영!AV33=0)*AU191*(1+$E191*Index_운영!AV253)*Index_운영!AV33,$C191*$D191/$C$1*Index_운영!AV33))</f>
        <v>12115.599494399999</v>
      </c>
      <c r="AW191" s="591">
        <f>IF(AW$2=0,$C191*$D191/$C$1*Index_운영!AW33*Index_운영!AW$10,IF(NOT(AV191=0),NOT(Index_운영!AW33=0)*AV191*(1+$E191*Index_운영!AW253)*Index_운영!AW33,$C191*$D191/$C$1*Index_운영!AW33))</f>
        <v>12115.599494399999</v>
      </c>
      <c r="AX191" s="591">
        <f>IF(AX$2=0,$C191*$D191/$C$1*Index_운영!AX33*Index_운영!AX$10,IF(NOT(AW191=0),NOT(Index_운영!AX33=0)*AW191*(1+$E191*Index_운영!AX253)*Index_운영!AX33,$C191*$D191/$C$1*Index_운영!AX33))</f>
        <v>12115.599494399999</v>
      </c>
      <c r="AY191" s="591">
        <f>IF(AY$2=0,$C191*$D191/$C$1*Index_운영!AY33*Index_운영!AY$10,IF(NOT(AX191=0),NOT(Index_운영!AY33=0)*AX191*(1+$E191*Index_운영!AY253)*Index_운영!AY33,$C191*$D191/$C$1*Index_운영!AY33))</f>
        <v>12115.599494399999</v>
      </c>
      <c r="AZ191" s="591">
        <f>IF(AZ$2=0,$C191*$D191/$C$1*Index_운영!AZ33*Index_운영!AZ$10,IF(NOT(AY191=0),NOT(Index_운영!AZ33=0)*AY191*(1+$E191*Index_운영!AZ253)*Index_운영!AZ33,$C191*$D191/$C$1*Index_운영!AZ33))</f>
        <v>12115.599494399999</v>
      </c>
      <c r="BA191" s="591">
        <f>IF(BA$2=0,$C191*$D191/$C$1*Index_운영!BA33*Index_운영!BA$10,IF(NOT(AZ191=0),NOT(Index_운영!BA33=0)*AZ191*(1+$E191*Index_운영!BA253)*Index_운영!BA33,$C191*$D191/$C$1*Index_운영!BA33))</f>
        <v>12115.599494399999</v>
      </c>
      <c r="BB191" s="591">
        <f>IF(BB$2=0,$C191*$D191/$C$1*Index_운영!BB33*Index_운영!BB$10,IF(NOT(BA191=0),NOT(Index_운영!BB33=0)*BA191*(1+$E191*Index_운영!BB253)*Index_운영!BB33,$C191*$D191/$C$1*Index_운영!BB33))</f>
        <v>12357.911484287999</v>
      </c>
      <c r="BC191" s="591">
        <f>IF(BC$2=0,$C191*$D191/$C$1*Index_운영!BC33*Index_운영!BC$10,IF(NOT(BB191=0),NOT(Index_운영!BC33=0)*BB191*(1+$E191*Index_운영!BC253)*Index_운영!BC33,$C191*$D191/$C$1*Index_운영!BC33))</f>
        <v>12357.911484287999</v>
      </c>
      <c r="BD191" s="591">
        <f>IF(BD$2=0,$C191*$D191/$C$1*Index_운영!BD33*Index_운영!BD$10,IF(NOT(BC191=0),NOT(Index_운영!BD33=0)*BC191*(1+$E191*Index_운영!BD253)*Index_운영!BD33,$C191*$D191/$C$1*Index_운영!BD33))</f>
        <v>12357.911484287999</v>
      </c>
      <c r="BE191" s="591">
        <f>IF(BE$2=0,$C191*$D191/$C$1*Index_운영!BE33*Index_운영!BE$10,IF(NOT(BD191=0),NOT(Index_운영!BE33=0)*BD191*(1+$E191*Index_운영!BE253)*Index_운영!BE33,$C191*$D191/$C$1*Index_운영!BE33))</f>
        <v>12357.911484287999</v>
      </c>
      <c r="BF191" s="591">
        <f>IF(BF$2=0,$C191*$D191/$C$1*Index_운영!BF33*Index_운영!BF$10,IF(NOT(BE191=0),NOT(Index_운영!BF33=0)*BE191*(1+$E191*Index_운영!BF253)*Index_운영!BF33,$C191*$D191/$C$1*Index_운영!BF33))</f>
        <v>12357.911484287999</v>
      </c>
      <c r="BG191" s="591">
        <f>IF(BG$2=0,$C191*$D191/$C$1*Index_운영!BG33*Index_운영!BG$10,IF(NOT(BF191=0),NOT(Index_운영!BG33=0)*BF191*(1+$E191*Index_운영!BG253)*Index_운영!BG33,$C191*$D191/$C$1*Index_운영!BG33))</f>
        <v>12357.911484287999</v>
      </c>
      <c r="BH191" s="591">
        <f>IF(BH$2=0,$C191*$D191/$C$1*Index_운영!BH33*Index_운영!BH$10,IF(NOT(BG191=0),NOT(Index_운영!BH33=0)*BG191*(1+$E191*Index_운영!BH253)*Index_운영!BH33,$C191*$D191/$C$1*Index_운영!BH33))</f>
        <v>12357.911484287999</v>
      </c>
      <c r="BI191" s="591">
        <f>IF(BI$2=0,$C191*$D191/$C$1*Index_운영!BI33*Index_운영!BI$10,IF(NOT(BH191=0),NOT(Index_운영!BI33=0)*BH191*(1+$E191*Index_운영!BI253)*Index_운영!BI33,$C191*$D191/$C$1*Index_운영!BI33))</f>
        <v>12357.911484287999</v>
      </c>
      <c r="BJ191" s="591">
        <f>IF(BJ$2=0,$C191*$D191/$C$1*Index_운영!BJ33*Index_운영!BJ$10,IF(NOT(BI191=0),NOT(Index_운영!BJ33=0)*BI191*(1+$E191*Index_운영!BJ253)*Index_운영!BJ33,$C191*$D191/$C$1*Index_운영!BJ33))</f>
        <v>12357.911484287999</v>
      </c>
      <c r="BK191" s="591">
        <f>IF(BK$2=0,$C191*$D191/$C$1*Index_운영!BK33*Index_운영!BK$10,IF(NOT(BJ191=0),NOT(Index_운영!BK33=0)*BJ191*(1+$E191*Index_운영!BK253)*Index_운영!BK33,$C191*$D191/$C$1*Index_운영!BK33))</f>
        <v>12357.911484287999</v>
      </c>
      <c r="BL191" s="591">
        <f>IF(BL$2=0,$C191*$D191/$C$1*Index_운영!BL33*Index_운영!BL$10,IF(NOT(BK191=0),NOT(Index_운영!BL33=0)*BK191*(1+$E191*Index_운영!BL253)*Index_운영!BL33,$C191*$D191/$C$1*Index_운영!BL33))</f>
        <v>12357.911484287999</v>
      </c>
      <c r="BM191" s="591">
        <f>IF(BM$2=0,$C191*$D191/$C$1*Index_운영!BM33*Index_운영!BM$10,IF(NOT(BL191=0),NOT(Index_운영!BM33=0)*BL191*(1+$E191*Index_운영!BM253)*Index_운영!BM33,$C191*$D191/$C$1*Index_운영!BM33))</f>
        <v>12357.911484287999</v>
      </c>
      <c r="BN191" s="591">
        <f>IF(BN$2=0,$C191*$D191/$C$1*Index_운영!BN33*Index_운영!BN$10,IF(NOT(BM191=0),NOT(Index_운영!BN33=0)*BM191*(1+$E191*Index_운영!BN253)*Index_운영!BN33,$C191*$D191/$C$1*Index_운영!BN33))</f>
        <v>12605.069713973759</v>
      </c>
      <c r="BO191" s="591">
        <f>IF(BO$2=0,$C191*$D191/$C$1*Index_운영!BO33*Index_운영!BO$10,IF(NOT(BN191=0),NOT(Index_운영!BO33=0)*BN191*(1+$E191*Index_운영!BO253)*Index_운영!BO33,$C191*$D191/$C$1*Index_운영!BO33))</f>
        <v>12605.069713973759</v>
      </c>
      <c r="BP191" s="591">
        <f>IF(BP$2=0,$C191*$D191/$C$1*Index_운영!BP33*Index_운영!BP$10,IF(NOT(BO191=0),NOT(Index_운영!BP33=0)*BO191*(1+$E191*Index_운영!BP253)*Index_운영!BP33,$C191*$D191/$C$1*Index_운영!BP33))</f>
        <v>12605.069713973759</v>
      </c>
      <c r="BQ191" s="591">
        <f>IF(BQ$2=0,$C191*$D191/$C$1*Index_운영!BQ33*Index_운영!BQ$10,IF(NOT(BP191=0),NOT(Index_운영!BQ33=0)*BP191*(1+$E191*Index_운영!BQ253)*Index_운영!BQ33,$C191*$D191/$C$1*Index_운영!BQ33))</f>
        <v>12605.069713973759</v>
      </c>
      <c r="BR191" s="591">
        <f>IF(BR$2=0,$C191*$D191/$C$1*Index_운영!BR33*Index_운영!BR$10,IF(NOT(BQ191=0),NOT(Index_운영!BR33=0)*BQ191*(1+$E191*Index_운영!BR253)*Index_운영!BR33,$C191*$D191/$C$1*Index_운영!BR33))</f>
        <v>12605.069713973759</v>
      </c>
      <c r="BS191" s="591">
        <f>IF(BS$2=0,$C191*$D191/$C$1*Index_운영!BS33*Index_운영!BS$10,IF(NOT(BR191=0),NOT(Index_운영!BS33=0)*BR191*(1+$E191*Index_운영!BS253)*Index_운영!BS33,$C191*$D191/$C$1*Index_운영!BS33))</f>
        <v>12605.069713973759</v>
      </c>
      <c r="BT191" s="591">
        <f>IF(BT$2=0,$C191*$D191/$C$1*Index_운영!BT33*Index_운영!BT$10,IF(NOT(BS191=0),NOT(Index_운영!BT33=0)*BS191*(1+$E191*Index_운영!BT253)*Index_운영!BT33,$C191*$D191/$C$1*Index_운영!BT33))</f>
        <v>12605.069713973759</v>
      </c>
      <c r="BU191" s="591">
        <f>IF(BU$2=0,$C191*$D191/$C$1*Index_운영!BU33*Index_운영!BU$10,IF(NOT(BT191=0),NOT(Index_운영!BU33=0)*BT191*(1+$E191*Index_운영!BU253)*Index_운영!BU33,$C191*$D191/$C$1*Index_운영!BU33))</f>
        <v>12605.069713973759</v>
      </c>
      <c r="BV191" s="591">
        <f>IF(BV$2=0,$C191*$D191/$C$1*Index_운영!BV33*Index_운영!BV$10,IF(NOT(BU191=0),NOT(Index_운영!BV33=0)*BU191*(1+$E191*Index_운영!BV253)*Index_운영!BV33,$C191*$D191/$C$1*Index_운영!BV33))</f>
        <v>12605.069713973759</v>
      </c>
      <c r="BW191" s="591">
        <f>IF(BW$2=0,$C191*$D191/$C$1*Index_운영!BW33*Index_운영!BW$10,IF(NOT(BV191=0),NOT(Index_운영!BW33=0)*BV191*(1+$E191*Index_운영!BW253)*Index_운영!BW33,$C191*$D191/$C$1*Index_운영!BW33))</f>
        <v>12605.069713973759</v>
      </c>
      <c r="BX191" s="591">
        <f>IF(BX$2=0,$C191*$D191/$C$1*Index_운영!BX33*Index_운영!BX$10,IF(NOT(BW191=0),NOT(Index_운영!BX33=0)*BW191*(1+$E191*Index_운영!BX253)*Index_운영!BX33,$C191*$D191/$C$1*Index_운영!BX33))</f>
        <v>12605.069713973759</v>
      </c>
      <c r="BY191" s="591">
        <f>IF(BY$2=0,$C191*$D191/$C$1*Index_운영!BY33*Index_운영!BY$10,IF(NOT(BX191=0),NOT(Index_운영!BY33=0)*BX191*(1+$E191*Index_운영!BY253)*Index_운영!BY33,$C191*$D191/$C$1*Index_운영!BY33))</f>
        <v>12605.069713973759</v>
      </c>
      <c r="BZ191" s="591">
        <f>IF(BZ$2=0,$C191*$D191/$C$1*Index_운영!BZ33*Index_운영!BZ$10,IF(NOT(BY191=0),NOT(Index_운영!BZ33=0)*BY191*(1+$E191*Index_운영!BZ253)*Index_운영!BZ33,$C191*$D191/$C$1*Index_운영!BZ33))</f>
        <v>12857.171108253235</v>
      </c>
      <c r="CA191" s="591">
        <f>IF(CA$2=0,$C191*$D191/$C$1*Index_운영!CA33*Index_운영!CA$10,IF(NOT(BZ191=0),NOT(Index_운영!CA33=0)*BZ191*(1+$E191*Index_운영!CA253)*Index_운영!CA33,$C191*$D191/$C$1*Index_운영!CA33))</f>
        <v>0</v>
      </c>
      <c r="CB191" s="591">
        <f>IF(CB$2=0,$C191*$D191/$C$1*Index_운영!CB33*Index_운영!CB$10,IF(NOT(CA191=0),NOT(Index_운영!CB33=0)*CA191*(1+$E191*Index_운영!CB253)*Index_운영!CB33,$C191*$D191/$C$1*Index_운영!CB33))</f>
        <v>0</v>
      </c>
      <c r="CC191" s="591">
        <f>IF(CC$2=0,$C191*$D191/$C$1*Index_운영!CC33*Index_운영!CC$10,IF(NOT(CB191=0),NOT(Index_운영!CC33=0)*CB191*(1+$E191*Index_운영!CC253)*Index_운영!CC33,$C191*$D191/$C$1*Index_운영!CC33))</f>
        <v>0</v>
      </c>
      <c r="CD191" s="591">
        <f>IF(CD$2=0,$C191*$D191/$C$1*Index_운영!CD33*Index_운영!CD$10,IF(NOT(CC191=0),NOT(Index_운영!CD33=0)*CC191*(1+$E191*Index_운영!CD253)*Index_운영!CD33,$C191*$D191/$C$1*Index_운영!CD33))</f>
        <v>0</v>
      </c>
      <c r="CE191" s="591">
        <f>IF(CE$2=0,$C191*$D191/$C$1*Index_운영!CE33*Index_운영!CE$10,IF(NOT(CD191=0),NOT(Index_운영!CE33=0)*CD191*(1+$E191*Index_운영!CE253)*Index_운영!CE33,$C191*$D191/$C$1*Index_운영!CE33))</f>
        <v>0</v>
      </c>
      <c r="CF191" s="591">
        <f>IF(CF$2=0,$C191*$D191/$C$1*Index_운영!CF33*Index_운영!CF$10,IF(NOT(CE191=0),NOT(Index_운영!CF33=0)*CE191*(1+$E191*Index_운영!CF253)*Index_운영!CF33,$C191*$D191/$C$1*Index_운영!CF33))</f>
        <v>0</v>
      </c>
      <c r="CG191" s="591">
        <f>IF(CG$2=0,$C191*$D191/$C$1*Index_운영!CG33*Index_운영!CG$10,IF(NOT(CF191=0),NOT(Index_운영!CG33=0)*CF191*(1+$E191*Index_운영!CG253)*Index_운영!CG33,$C191*$D191/$C$1*Index_운영!CG33))</f>
        <v>0</v>
      </c>
      <c r="CH191" s="591">
        <f>IF(CH$2=0,$C191*$D191/$C$1*Index_운영!CH33*Index_운영!CH$10,IF(NOT(CG191=0),NOT(Index_운영!CH33=0)*CG191*(1+$E191*Index_운영!CH253)*Index_운영!CH33,$C191*$D191/$C$1*Index_운영!CH33))</f>
        <v>0</v>
      </c>
      <c r="CI191" s="591">
        <f>IF(CI$2=0,$C191*$D191/$C$1*Index_운영!CI33*Index_운영!CI$10,IF(NOT(CH191=0),NOT(Index_운영!CI33=0)*CH191*(1+$E191*Index_운영!CI253)*Index_운영!CI33,$C191*$D191/$C$1*Index_운영!CI33))</f>
        <v>0</v>
      </c>
      <c r="CJ191" s="591">
        <f>IF(CJ$2=0,$C191*$D191/$C$1*Index_운영!CJ33*Index_운영!CJ$10,IF(NOT(CI191=0),NOT(Index_운영!CJ33=0)*CI191*(1+$E191*Index_운영!CJ253)*Index_운영!CJ33,$C191*$D191/$C$1*Index_운영!CJ33))</f>
        <v>0</v>
      </c>
      <c r="CK191" s="591">
        <f>IF(CK$2=0,$C191*$D191/$C$1*Index_운영!CK33*Index_운영!CK$10,IF(NOT(CJ191=0),NOT(Index_운영!CK33=0)*CJ191*(1+$E191*Index_운영!CK253)*Index_운영!CK33,$C191*$D191/$C$1*Index_운영!CK33))</f>
        <v>0</v>
      </c>
      <c r="CL191" s="591">
        <f>IF(CL$2=0,$C191*$D191/$C$1*Index_운영!CL33*Index_운영!CL$10,IF(NOT(CK191=0),NOT(Index_운영!CL33=0)*CK191*(1+$E191*Index_운영!CL253)*Index_운영!CL33,$C191*$D191/$C$1*Index_운영!CL33))</f>
        <v>0</v>
      </c>
      <c r="CM191" s="591">
        <f>IF(CM$2=0,$C191*$D191/$C$1*Index_운영!CM33*Index_운영!CM$10,IF(NOT(CL191=0),NOT(Index_운영!CM33=0)*CL191*(1+$E191*Index_운영!CM253)*Index_운영!CM33,$C191*$D191/$C$1*Index_운영!CM33))</f>
        <v>0</v>
      </c>
      <c r="CN191" s="591">
        <f>IF(CN$2=0,$C191*$D191/$C$1*Index_운영!CN33*Index_운영!CN$10,IF(NOT(CM191=0),NOT(Index_운영!CN33=0)*CM191*(1+$E191*Index_운영!CN253)*Index_운영!CN33,$C191*$D191/$C$1*Index_운영!CN33))</f>
        <v>0</v>
      </c>
      <c r="CO191" s="591">
        <f>IF(CO$2=0,$C191*$D191/$C$1*Index_운영!CO33*Index_운영!CO$10,IF(NOT(CN191=0),NOT(Index_운영!CO33=0)*CN191*(1+$E191*Index_운영!CO253)*Index_운영!CO33,$C191*$D191/$C$1*Index_운영!CO33))</f>
        <v>0</v>
      </c>
      <c r="CP191" s="591">
        <f>IF(CP$2=0,$C191*$D191/$C$1*Index_운영!CP33*Index_운영!CP$10,IF(NOT(CO191=0),NOT(Index_운영!CP33=0)*CO191*(1+$E191*Index_운영!CP253)*Index_운영!CP33,$C191*$D191/$C$1*Index_운영!CP33))</f>
        <v>0</v>
      </c>
      <c r="CQ191" s="591">
        <f>IF(CQ$2=0,$C191*$D191/$C$1*Index_운영!CQ33*Index_운영!CQ$10,IF(NOT(CP191=0),NOT(Index_운영!CQ33=0)*CP191*(1+$E191*Index_운영!CQ253)*Index_운영!CQ33,$C191*$D191/$C$1*Index_운영!CQ33))</f>
        <v>0</v>
      </c>
      <c r="CR191" s="591">
        <f>IF(CR$2=0,$C191*$D191/$C$1*Index_운영!CR33*Index_운영!CR$10,IF(NOT(CQ191=0),NOT(Index_운영!CR33=0)*CQ191*(1+$E191*Index_운영!CR253)*Index_운영!CR33,$C191*$D191/$C$1*Index_운영!CR33))</f>
        <v>0</v>
      </c>
      <c r="CS191" s="591">
        <f>IF(CS$2=0,$C191*$D191/$C$1*Index_운영!CS33*Index_운영!CS$10,IF(NOT(CR191=0),NOT(Index_운영!CS33=0)*CR191*(1+$E191*Index_운영!CS253)*Index_운영!CS33,$C191*$D191/$C$1*Index_운영!CS33))</f>
        <v>0</v>
      </c>
      <c r="CT191" s="591">
        <f>IF(CT$2=0,$C191*$D191/$C$1*Index_운영!CT33*Index_운영!CT$10,IF(NOT(CS191=0),NOT(Index_운영!CT33=0)*CS191*(1+$E191*Index_운영!CT253)*Index_운영!CT33,$C191*$D191/$C$1*Index_운영!CT33))</f>
        <v>0</v>
      </c>
      <c r="CU191" s="591">
        <f>IF(CU$2=0,$C191*$D191/$C$1*Index_운영!CU33*Index_운영!CU$10,IF(NOT(CT191=0),NOT(Index_운영!CU33=0)*CT191*(1+$E191*Index_운영!CU253)*Index_운영!CU33,$C191*$D191/$C$1*Index_운영!CU33))</f>
        <v>0</v>
      </c>
      <c r="CV191" s="591">
        <f>IF(CV$2=0,$C191*$D191/$C$1*Index_운영!CV33*Index_운영!CV$10,IF(NOT(CU191=0),NOT(Index_운영!CV33=0)*CU191*(1+$E191*Index_운영!CV253)*Index_운영!CV33,$C191*$D191/$C$1*Index_운영!CV33))</f>
        <v>0</v>
      </c>
      <c r="CW191" s="591">
        <f>IF(CW$2=0,$C191*$D191/$C$1*Index_운영!CW33*Index_운영!CW$10,IF(NOT(CV191=0),NOT(Index_운영!CW33=0)*CV191*(1+$E191*Index_운영!CW253)*Index_운영!CW33,$C191*$D191/$C$1*Index_운영!CW33))</f>
        <v>0</v>
      </c>
      <c r="CX191" s="591">
        <f>IF(CX$2=0,$C191*$D191/$C$1*Index_운영!CX33*Index_운영!CX$10,IF(NOT(CW191=0),NOT(Index_운영!CX33=0)*CW191*(1+$E191*Index_운영!CX253)*Index_운영!CX33,$C191*$D191/$C$1*Index_운영!CX33))</f>
        <v>0</v>
      </c>
      <c r="CY191" s="591">
        <f>IF(CY$2=0,$C191*$D191/$C$1*Index_운영!CY33*Index_운영!CY$10,IF(NOT(CX191=0),NOT(Index_운영!CY33=0)*CX191*(1+$E191*Index_운영!CY253)*Index_운영!CY33,$C191*$D191/$C$1*Index_운영!CY33))</f>
        <v>0</v>
      </c>
      <c r="CZ191" s="591">
        <f>IF(CZ$2=0,$C191*$D191/$C$1*Index_운영!CZ33*Index_운영!CZ$10,IF(NOT(CY191=0),NOT(Index_운영!CZ33=0)*CY191*(1+$E191*Index_운영!CZ253)*Index_운영!CZ33,$C191*$D191/$C$1*Index_운영!CZ33))</f>
        <v>0</v>
      </c>
      <c r="DA191" s="591">
        <f>IF(DA$2=0,$C191*$D191/$C$1*Index_운영!DA33*Index_운영!DA$10,IF(NOT(CZ191=0),NOT(Index_운영!DA33=0)*CZ191*(1+$E191*Index_운영!DA253)*Index_운영!DA33,$C191*$D191/$C$1*Index_운영!DA33))</f>
        <v>0</v>
      </c>
      <c r="DB191" s="591">
        <f>IF(DB$2=0,$C191*$D191/$C$1*Index_운영!DB33*Index_운영!DB$10,IF(NOT(DA191=0),NOT(Index_운영!DB33=0)*DA191*(1+$E191*Index_운영!DB253)*Index_운영!DB33,$C191*$D191/$C$1*Index_운영!DB33))</f>
        <v>0</v>
      </c>
      <c r="DC191" s="591">
        <f>IF(DC$2=0,$C191*$D191/$C$1*Index_운영!DC33*Index_운영!DC$10,IF(NOT(DB191=0),NOT(Index_운영!DC33=0)*DB191*(1+$E191*Index_운영!DC253)*Index_운영!DC33,$C191*$D191/$C$1*Index_운영!DC33))</f>
        <v>0</v>
      </c>
      <c r="DD191" s="591">
        <f>IF(DD$2=0,$C191*$D191/$C$1*Index_운영!DD33*Index_운영!DD$10,IF(NOT(DC191=0),NOT(Index_운영!DD33=0)*DC191*(1+$E191*Index_운영!DD253)*Index_운영!DD33,$C191*$D191/$C$1*Index_운영!DD33))</f>
        <v>0</v>
      </c>
      <c r="DE191" s="591">
        <f>IF(DE$2=0,$C191*$D191/$C$1*Index_운영!DE33*Index_운영!DE$10,IF(NOT(DD191=0),NOT(Index_운영!DE33=0)*DD191*(1+$E191*Index_운영!DE253)*Index_운영!DE33,$C191*$D191/$C$1*Index_운영!DE33))</f>
        <v>0</v>
      </c>
      <c r="DF191" s="591">
        <f>IF(DF$2=0,$C191*$D191/$C$1*Index_운영!DF33*Index_운영!DF$10,IF(NOT(DE191=0),NOT(Index_운영!DF33=0)*DE191*(1+$E191*Index_운영!DF253)*Index_운영!DF33,$C191*$D191/$C$1*Index_운영!DF33))</f>
        <v>0</v>
      </c>
      <c r="DG191" s="591">
        <f>IF(DG$2=0,$C191*$D191/$C$1*Index_운영!DG33*Index_운영!DG$10,IF(NOT(DF191=0),NOT(Index_운영!DG33=0)*DF191*(1+$E191*Index_운영!DG253)*Index_운영!DG33,$C191*$D191/$C$1*Index_운영!DG33))</f>
        <v>0</v>
      </c>
      <c r="DH191" s="591">
        <f>IF(DH$2=0,$C191*$D191/$C$1*Index_운영!DH33*Index_운영!DH$10,IF(NOT(DG191=0),NOT(Index_운영!DH33=0)*DG191*(1+$E191*Index_운영!DH253)*Index_운영!DH33,$C191*$D191/$C$1*Index_운영!DH33))</f>
        <v>0</v>
      </c>
      <c r="DI191" s="591">
        <f>IF(DI$2=0,$C191*$D191/$C$1*Index_운영!DI33*Index_운영!DI$10,IF(NOT(DH191=0),NOT(Index_운영!DI33=0)*DH191*(1+$E191*Index_운영!DI253)*Index_운영!DI33,$C191*$D191/$C$1*Index_운영!DI33))</f>
        <v>0</v>
      </c>
      <c r="DJ191" s="591">
        <f>IF(DJ$2=0,$C191*$D191/$C$1*Index_운영!DJ33*Index_운영!DJ$10,IF(NOT(DI191=0),NOT(Index_운영!DJ33=0)*DI191*(1+$E191*Index_운영!DJ253)*Index_운영!DJ33,$C191*$D191/$C$1*Index_운영!DJ33))</f>
        <v>0</v>
      </c>
      <c r="DK191" s="591">
        <f>IF(DK$2=0,$C191*$D191/$C$1*Index_운영!DK33*Index_운영!DK$10,IF(NOT(DJ191=0),NOT(Index_운영!DK33=0)*DJ191*(1+$E191*Index_운영!DK253)*Index_운영!DK33,$C191*$D191/$C$1*Index_운영!DK33))</f>
        <v>0</v>
      </c>
      <c r="DL191" s="591">
        <f>IF(DL$2=0,$C191*$D191/$C$1*Index_운영!DL33*Index_운영!DL$10,IF(NOT(DK191=0),NOT(Index_운영!DL33=0)*DK191*(1+$E191*Index_운영!DL253)*Index_운영!DL33,$C191*$D191/$C$1*Index_운영!DL33))</f>
        <v>0</v>
      </c>
      <c r="DM191" s="591">
        <f>IF(DM$2=0,$C191*$D191/$C$1*Index_운영!DM33*Index_운영!DM$10,IF(NOT(DL191=0),NOT(Index_운영!DM33=0)*DL191*(1+$E191*Index_운영!DM253)*Index_운영!DM33,$C191*$D191/$C$1*Index_운영!DM33))</f>
        <v>0</v>
      </c>
      <c r="DN191" s="591">
        <f>IF(DN$2=0,$C191*$D191/$C$1*Index_운영!DN33*Index_운영!DN$10,IF(NOT(DM191=0),NOT(Index_운영!DN33=0)*DM191*(1+$E191*Index_운영!DN253)*Index_운영!DN33,$C191*$D191/$C$1*Index_운영!DN33))</f>
        <v>0</v>
      </c>
      <c r="DO191" s="591">
        <f>IF(DO$2=0,$C191*$D191/$C$1*Index_운영!DO33*Index_운영!DO$10,IF(NOT(DN191=0),NOT(Index_운영!DO33=0)*DN191*(1+$E191*Index_운영!DO253)*Index_운영!DO33,$C191*$D191/$C$1*Index_운영!DO33))</f>
        <v>0</v>
      </c>
      <c r="DP191" s="591">
        <f>IF(DP$2=0,$C191*$D191/$C$1*Index_운영!DP33*Index_운영!DP$10,IF(NOT(DO191=0),NOT(Index_운영!DP33=0)*DO191*(1+$E191*Index_운영!DP253)*Index_운영!DP33,$C191*$D191/$C$1*Index_운영!DP33))</f>
        <v>0</v>
      </c>
      <c r="DQ191" s="591">
        <f>IF(DQ$2=0,$C191*$D191/$C$1*Index_운영!DQ33*Index_운영!DQ$10,IF(NOT(DP191=0),NOT(Index_운영!DQ33=0)*DP191*(1+$E191*Index_운영!DQ253)*Index_운영!DQ33,$C191*$D191/$C$1*Index_운영!DQ33))</f>
        <v>0</v>
      </c>
      <c r="DR191" s="591">
        <f>IF(DR$2=0,$C191*$D191/$C$1*Index_운영!DR33*Index_운영!DR$10,IF(NOT(DQ191=0),NOT(Index_운영!DR33=0)*DQ191*(1+$E191*Index_운영!DR253)*Index_운영!DR33,$C191*$D191/$C$1*Index_운영!DR33))</f>
        <v>0</v>
      </c>
      <c r="DS191" s="591">
        <f>IF(DS$2=0,$C191*$D191/$C$1*Index_운영!DS33*Index_운영!DS$10,IF(NOT(DR191=0),NOT(Index_운영!DS33=0)*DR191*(1+$E191*Index_운영!DS253)*Index_운영!DS33,$C191*$D191/$C$1*Index_운영!DS33))</f>
        <v>0</v>
      </c>
      <c r="DT191" s="591">
        <f>IF(DT$2=0,$C191*$D191/$C$1*Index_운영!DT33*Index_운영!DT$10,IF(NOT(DS191=0),NOT(Index_운영!DT33=0)*DS191*(1+$E191*Index_운영!DT253)*Index_운영!DT33,$C191*$D191/$C$1*Index_운영!DT33))</f>
        <v>0</v>
      </c>
      <c r="DU191" s="591">
        <f>IF(DU$2=0,$C191*$D191/$C$1*Index_운영!DU33*Index_운영!DU$10,IF(NOT(DT191=0),NOT(Index_운영!DU33=0)*DT191*(1+$E191*Index_운영!DU253)*Index_운영!DU33,$C191*$D191/$C$1*Index_운영!DU33))</f>
        <v>0</v>
      </c>
      <c r="DV191" s="591">
        <f>IF(DV$2=0,$C191*$D191/$C$1*Index_운영!DV33*Index_운영!DV$10,IF(NOT(DU191=0),NOT(Index_운영!DV33=0)*DU191*(1+$E191*Index_운영!DV253)*Index_운영!DV33,$C191*$D191/$C$1*Index_운영!DV33))</f>
        <v>0</v>
      </c>
    </row>
    <row r="192" spans="1:126" s="464" customFormat="1" outlineLevel="1" x14ac:dyDescent="0.4">
      <c r="A192" s="736"/>
      <c r="B192" s="464" t="str">
        <f>'Rent Roll'!$B8</f>
        <v>6층</v>
      </c>
      <c r="C192" s="1219">
        <f>'Rent Roll'!$K8</f>
        <v>380.56</v>
      </c>
      <c r="D192" s="1220">
        <f>'Rent Roll'!$Y8</f>
        <v>30000</v>
      </c>
      <c r="E192" s="1221">
        <f>'Rent Roll'!$Z8</f>
        <v>0.02</v>
      </c>
      <c r="F192" s="588">
        <f>IF(F$2=0,$C192*$D192/$C$1*Index_운영!F34*Index_운영!F$10,IF(NOT(E192=0),NOT(Index_운영!F34=0)*E192*(1+$E192*Index_운영!F254)*Index_운영!F34,$C192*$D192/$C$1*Index_운영!F34))</f>
        <v>0</v>
      </c>
      <c r="G192" s="591">
        <f>IF(G$2=0,$C192*$D192/$C$1*Index_운영!G34*Index_운영!G$10,IF(NOT(F192=0),NOT(Index_운영!G34=0)*F192*(1+$E192*Index_운영!G254)*Index_운영!G34,$C192*$D192/$C$1*Index_운영!G34))</f>
        <v>0</v>
      </c>
      <c r="H192" s="591">
        <f>IF(H$2=0,$C192*$D192/$C$1*Index_운영!H34*Index_운영!H$10,IF(NOT(G192=0),NOT(Index_운영!H34=0)*G192*(1+$E192*Index_운영!H254)*Index_운영!H34,$C192*$D192/$C$1*Index_운영!H34))</f>
        <v>0</v>
      </c>
      <c r="I192" s="591">
        <f>IF(I$2=0,$C192*$D192/$C$1*Index_운영!I34*Index_운영!I$10,IF(NOT(H192=0),NOT(Index_운영!I34=0)*H192*(1+$E192*Index_운영!I254)*Index_운영!I34,$C192*$D192/$C$1*Index_운영!I34))</f>
        <v>0</v>
      </c>
      <c r="J192" s="591">
        <f>IF(J$2=0,$C192*$D192/$C$1*Index_운영!J34*Index_운영!J$10,IF(NOT(I192=0),NOT(Index_운영!J34=0)*I192*(1+$E192*Index_운영!J254)*Index_운영!J34,$C192*$D192/$C$1*Index_운영!J34))</f>
        <v>0</v>
      </c>
      <c r="K192" s="591">
        <f>IF(K$2=0,$C192*$D192/$C$1*Index_운영!K34*Index_운영!K$10,IF(NOT(J192=0),NOT(Index_운영!K34=0)*J192*(1+$E192*Index_운영!K254)*Index_운영!K34,$C192*$D192/$C$1*Index_운영!K34))</f>
        <v>0</v>
      </c>
      <c r="L192" s="591">
        <f>IF(L$2=0,$C192*$D192/$C$1*Index_운영!L34*Index_운영!L$10,IF(NOT(K192=0),NOT(Index_운영!L34=0)*K192*(1+$E192*Index_운영!L254)*Index_운영!L34,$C192*$D192/$C$1*Index_운영!L34))</f>
        <v>0</v>
      </c>
      <c r="M192" s="591">
        <f>IF(M$2=0,$C192*$D192/$C$1*Index_운영!M34*Index_운영!M$10,IF(NOT(L192=0),NOT(Index_운영!M34=0)*L192*(1+$E192*Index_운영!M254)*Index_운영!M34,$C192*$D192/$C$1*Index_운영!M34))</f>
        <v>0</v>
      </c>
      <c r="N192" s="591">
        <f>IF(N$2=0,$C192*$D192/$C$1*Index_운영!N34*Index_운영!N$10,IF(NOT(M192=0),NOT(Index_운영!N34=0)*M192*(1+$E192*Index_운영!N254)*Index_운영!N34,$C192*$D192/$C$1*Index_운영!N34))</f>
        <v>0</v>
      </c>
      <c r="O192" s="591">
        <f>IF(O$2=0,$C192*$D192/$C$1*Index_운영!O34*Index_운영!O$10,IF(NOT(N192=0),NOT(Index_운영!O34=0)*N192*(1+$E192*Index_운영!O254)*Index_운영!O34,$C192*$D192/$C$1*Index_운영!O34))</f>
        <v>0</v>
      </c>
      <c r="P192" s="591">
        <f>IF(P$2=0,$C192*$D192/$C$1*Index_운영!P34*Index_운영!P$10,IF(NOT(O192=0),NOT(Index_운영!P34=0)*O192*(1+$E192*Index_운영!P254)*Index_운영!P34,$C192*$D192/$C$1*Index_운영!P34))</f>
        <v>0</v>
      </c>
      <c r="Q192" s="591">
        <f>IF(Q$2=0,$C192*$D192/$C$1*Index_운영!Q34*Index_운영!Q$10,IF(NOT(P192=0),NOT(Index_운영!Q34=0)*P192*(1+$E192*Index_운영!Q254)*Index_운영!Q34,$C192*$D192/$C$1*Index_운영!Q34))</f>
        <v>0</v>
      </c>
      <c r="R192" s="591">
        <f>IF(R$2=0,$C192*$D192/$C$1*Index_운영!R34*Index_운영!R$10,IF(NOT(Q192=0),NOT(Index_운영!R34=0)*Q192*(1+$E192*Index_운영!R254)*Index_운영!R34,$C192*$D192/$C$1*Index_운영!R34))</f>
        <v>0</v>
      </c>
      <c r="S192" s="591">
        <f>IF(S$2=0,$C192*$D192/$C$1*Index_운영!S34*Index_운영!S$10,IF(NOT(R192=0),NOT(Index_운영!S34=0)*R192*(1+$E192*Index_운영!S254)*Index_운영!S34,$C192*$D192/$C$1*Index_운영!S34))</f>
        <v>11416.8</v>
      </c>
      <c r="T192" s="591">
        <f>IF(T$2=0,$C192*$D192/$C$1*Index_운영!T34*Index_운영!T$10,IF(NOT(S192=0),NOT(Index_운영!T34=0)*S192*(1+$E192*Index_운영!T254)*Index_운영!T34,$C192*$D192/$C$1*Index_운영!T34))</f>
        <v>11416.8</v>
      </c>
      <c r="U192" s="591">
        <f>IF(U$2=0,$C192*$D192/$C$1*Index_운영!U34*Index_운영!U$10,IF(NOT(T192=0),NOT(Index_운영!U34=0)*T192*(1+$E192*Index_운영!U254)*Index_운영!U34,$C192*$D192/$C$1*Index_운영!U34))</f>
        <v>11416.8</v>
      </c>
      <c r="V192" s="591">
        <f>IF(V$2=0,$C192*$D192/$C$1*Index_운영!V34*Index_운영!V$10,IF(NOT(U192=0),NOT(Index_운영!V34=0)*U192*(1+$E192*Index_운영!V254)*Index_운영!V34,$C192*$D192/$C$1*Index_운영!V34))</f>
        <v>11416.8</v>
      </c>
      <c r="W192" s="591">
        <f>IF(W$2=0,$C192*$D192/$C$1*Index_운영!W34*Index_운영!W$10,IF(NOT(V192=0),NOT(Index_운영!W34=0)*V192*(1+$E192*Index_운영!W254)*Index_운영!W34,$C192*$D192/$C$1*Index_운영!W34))</f>
        <v>11416.8</v>
      </c>
      <c r="X192" s="591">
        <f>IF(X$2=0,$C192*$D192/$C$1*Index_운영!X34*Index_운영!X$10,IF(NOT(W192=0),NOT(Index_운영!X34=0)*W192*(1+$E192*Index_운영!X254)*Index_운영!X34,$C192*$D192/$C$1*Index_운영!X34))</f>
        <v>11416.8</v>
      </c>
      <c r="Y192" s="591">
        <f>IF(Y$2=0,$C192*$D192/$C$1*Index_운영!Y34*Index_운영!Y$10,IF(NOT(X192=0),NOT(Index_운영!Y34=0)*X192*(1+$E192*Index_운영!Y254)*Index_운영!Y34,$C192*$D192/$C$1*Index_운영!Y34))</f>
        <v>11416.8</v>
      </c>
      <c r="Z192" s="591">
        <f>IF(Z$2=0,$C192*$D192/$C$1*Index_운영!Z34*Index_운영!Z$10,IF(NOT(Y192=0),NOT(Index_운영!Z34=0)*Y192*(1+$E192*Index_운영!Z254)*Index_운영!Z34,$C192*$D192/$C$1*Index_운영!Z34))</f>
        <v>11416.8</v>
      </c>
      <c r="AA192" s="591">
        <f>IF(AA$2=0,$C192*$D192/$C$1*Index_운영!AA34*Index_운영!AA$10,IF(NOT(Z192=0),NOT(Index_운영!AA34=0)*Z192*(1+$E192*Index_운영!AA254)*Index_운영!AA34,$C192*$D192/$C$1*Index_운영!AA34))</f>
        <v>11416.8</v>
      </c>
      <c r="AB192" s="591">
        <f>IF(AB$2=0,$C192*$D192/$C$1*Index_운영!AB34*Index_운영!AB$10,IF(NOT(AA192=0),NOT(Index_운영!AB34=0)*AA192*(1+$E192*Index_운영!AB254)*Index_운영!AB34,$C192*$D192/$C$1*Index_운영!AB34))</f>
        <v>11416.8</v>
      </c>
      <c r="AC192" s="591">
        <f>IF(AC$2=0,$C192*$D192/$C$1*Index_운영!AC34*Index_운영!AC$10,IF(NOT(AB192=0),NOT(Index_운영!AC34=0)*AB192*(1+$E192*Index_운영!AC254)*Index_운영!AC34,$C192*$D192/$C$1*Index_운영!AC34))</f>
        <v>11416.8</v>
      </c>
      <c r="AD192" s="591">
        <f>IF(AD$2=0,$C192*$D192/$C$1*Index_운영!AD34*Index_운영!AD$10,IF(NOT(AC192=0),NOT(Index_운영!AD34=0)*AC192*(1+$E192*Index_운영!AD254)*Index_운영!AD34,$C192*$D192/$C$1*Index_운영!AD34))</f>
        <v>11645.135999999999</v>
      </c>
      <c r="AE192" s="591">
        <f>IF(AE$2=0,$C192*$D192/$C$1*Index_운영!AE34*Index_운영!AE$10,IF(NOT(AD192=0),NOT(Index_운영!AE34=0)*AD192*(1+$E192*Index_운영!AE254)*Index_운영!AE34,$C192*$D192/$C$1*Index_운영!AE34))</f>
        <v>11645.135999999999</v>
      </c>
      <c r="AF192" s="591">
        <f>IF(AF$2=0,$C192*$D192/$C$1*Index_운영!AF34*Index_운영!AF$10,IF(NOT(AE192=0),NOT(Index_운영!AF34=0)*AE192*(1+$E192*Index_운영!AF254)*Index_운영!AF34,$C192*$D192/$C$1*Index_운영!AF34))</f>
        <v>11645.135999999999</v>
      </c>
      <c r="AG192" s="591">
        <f>IF(AG$2=0,$C192*$D192/$C$1*Index_운영!AG34*Index_운영!AG$10,IF(NOT(AF192=0),NOT(Index_운영!AG34=0)*AF192*(1+$E192*Index_운영!AG254)*Index_운영!AG34,$C192*$D192/$C$1*Index_운영!AG34))</f>
        <v>11645.135999999999</v>
      </c>
      <c r="AH192" s="591">
        <f>IF(AH$2=0,$C192*$D192/$C$1*Index_운영!AH34*Index_운영!AH$10,IF(NOT(AG192=0),NOT(Index_운영!AH34=0)*AG192*(1+$E192*Index_운영!AH254)*Index_운영!AH34,$C192*$D192/$C$1*Index_운영!AH34))</f>
        <v>11645.135999999999</v>
      </c>
      <c r="AI192" s="591">
        <f>IF(AI$2=0,$C192*$D192/$C$1*Index_운영!AI34*Index_운영!AI$10,IF(NOT(AH192=0),NOT(Index_운영!AI34=0)*AH192*(1+$E192*Index_운영!AI254)*Index_운영!AI34,$C192*$D192/$C$1*Index_운영!AI34))</f>
        <v>11645.135999999999</v>
      </c>
      <c r="AJ192" s="591">
        <f>IF(AJ$2=0,$C192*$D192/$C$1*Index_운영!AJ34*Index_운영!AJ$10,IF(NOT(AI192=0),NOT(Index_운영!AJ34=0)*AI192*(1+$E192*Index_운영!AJ254)*Index_운영!AJ34,$C192*$D192/$C$1*Index_운영!AJ34))</f>
        <v>11645.135999999999</v>
      </c>
      <c r="AK192" s="591">
        <f>IF(AK$2=0,$C192*$D192/$C$1*Index_운영!AK34*Index_운영!AK$10,IF(NOT(AJ192=0),NOT(Index_운영!AK34=0)*AJ192*(1+$E192*Index_운영!AK254)*Index_운영!AK34,$C192*$D192/$C$1*Index_운영!AK34))</f>
        <v>11645.135999999999</v>
      </c>
      <c r="AL192" s="591">
        <f>IF(AL$2=0,$C192*$D192/$C$1*Index_운영!AL34*Index_운영!AL$10,IF(NOT(AK192=0),NOT(Index_운영!AL34=0)*AK192*(1+$E192*Index_운영!AL254)*Index_운영!AL34,$C192*$D192/$C$1*Index_운영!AL34))</f>
        <v>11645.135999999999</v>
      </c>
      <c r="AM192" s="591">
        <f>IF(AM$2=0,$C192*$D192/$C$1*Index_운영!AM34*Index_운영!AM$10,IF(NOT(AL192=0),NOT(Index_운영!AM34=0)*AL192*(1+$E192*Index_운영!AM254)*Index_운영!AM34,$C192*$D192/$C$1*Index_운영!AM34))</f>
        <v>11645.135999999999</v>
      </c>
      <c r="AN192" s="591">
        <f>IF(AN$2=0,$C192*$D192/$C$1*Index_운영!AN34*Index_운영!AN$10,IF(NOT(AM192=0),NOT(Index_운영!AN34=0)*AM192*(1+$E192*Index_운영!AN254)*Index_운영!AN34,$C192*$D192/$C$1*Index_운영!AN34))</f>
        <v>11645.135999999999</v>
      </c>
      <c r="AO192" s="591">
        <f>IF(AO$2=0,$C192*$D192/$C$1*Index_운영!AO34*Index_운영!AO$10,IF(NOT(AN192=0),NOT(Index_운영!AO34=0)*AN192*(1+$E192*Index_운영!AO254)*Index_운영!AO34,$C192*$D192/$C$1*Index_운영!AO34))</f>
        <v>11645.135999999999</v>
      </c>
      <c r="AP192" s="591">
        <f>IF(AP$2=0,$C192*$D192/$C$1*Index_운영!AP34*Index_운영!AP$10,IF(NOT(AO192=0),NOT(Index_운영!AP34=0)*AO192*(1+$E192*Index_운영!AP254)*Index_운영!AP34,$C192*$D192/$C$1*Index_운영!AP34))</f>
        <v>11878.038719999999</v>
      </c>
      <c r="AQ192" s="591">
        <f>IF(AQ$2=0,$C192*$D192/$C$1*Index_운영!AQ34*Index_운영!AQ$10,IF(NOT(AP192=0),NOT(Index_운영!AQ34=0)*AP192*(1+$E192*Index_운영!AQ254)*Index_운영!AQ34,$C192*$D192/$C$1*Index_운영!AQ34))</f>
        <v>11878.038719999999</v>
      </c>
      <c r="AR192" s="591">
        <f>IF(AR$2=0,$C192*$D192/$C$1*Index_운영!AR34*Index_운영!AR$10,IF(NOT(AQ192=0),NOT(Index_운영!AR34=0)*AQ192*(1+$E192*Index_운영!AR254)*Index_운영!AR34,$C192*$D192/$C$1*Index_운영!AR34))</f>
        <v>11878.038719999999</v>
      </c>
      <c r="AS192" s="591">
        <f>IF(AS$2=0,$C192*$D192/$C$1*Index_운영!AS34*Index_운영!AS$10,IF(NOT(AR192=0),NOT(Index_운영!AS34=0)*AR192*(1+$E192*Index_운영!AS254)*Index_운영!AS34,$C192*$D192/$C$1*Index_운영!AS34))</f>
        <v>11878.038719999999</v>
      </c>
      <c r="AT192" s="591">
        <f>IF(AT$2=0,$C192*$D192/$C$1*Index_운영!AT34*Index_운영!AT$10,IF(NOT(AS192=0),NOT(Index_운영!AT34=0)*AS192*(1+$E192*Index_운영!AT254)*Index_운영!AT34,$C192*$D192/$C$1*Index_운영!AT34))</f>
        <v>11878.038719999999</v>
      </c>
      <c r="AU192" s="591">
        <f>IF(AU$2=0,$C192*$D192/$C$1*Index_운영!AU34*Index_운영!AU$10,IF(NOT(AT192=0),NOT(Index_운영!AU34=0)*AT192*(1+$E192*Index_운영!AU254)*Index_운영!AU34,$C192*$D192/$C$1*Index_운영!AU34))</f>
        <v>11878.038719999999</v>
      </c>
      <c r="AV192" s="591">
        <f>IF(AV$2=0,$C192*$D192/$C$1*Index_운영!AV34*Index_운영!AV$10,IF(NOT(AU192=0),NOT(Index_운영!AV34=0)*AU192*(1+$E192*Index_운영!AV254)*Index_운영!AV34,$C192*$D192/$C$1*Index_운영!AV34))</f>
        <v>11878.038719999999</v>
      </c>
      <c r="AW192" s="591">
        <f>IF(AW$2=0,$C192*$D192/$C$1*Index_운영!AW34*Index_운영!AW$10,IF(NOT(AV192=0),NOT(Index_운영!AW34=0)*AV192*(1+$E192*Index_운영!AW254)*Index_운영!AW34,$C192*$D192/$C$1*Index_운영!AW34))</f>
        <v>11878.038719999999</v>
      </c>
      <c r="AX192" s="591">
        <f>IF(AX$2=0,$C192*$D192/$C$1*Index_운영!AX34*Index_운영!AX$10,IF(NOT(AW192=0),NOT(Index_운영!AX34=0)*AW192*(1+$E192*Index_운영!AX254)*Index_운영!AX34,$C192*$D192/$C$1*Index_운영!AX34))</f>
        <v>11878.038719999999</v>
      </c>
      <c r="AY192" s="591">
        <f>IF(AY$2=0,$C192*$D192/$C$1*Index_운영!AY34*Index_운영!AY$10,IF(NOT(AX192=0),NOT(Index_운영!AY34=0)*AX192*(1+$E192*Index_운영!AY254)*Index_운영!AY34,$C192*$D192/$C$1*Index_운영!AY34))</f>
        <v>11878.038719999999</v>
      </c>
      <c r="AZ192" s="591">
        <f>IF(AZ$2=0,$C192*$D192/$C$1*Index_운영!AZ34*Index_운영!AZ$10,IF(NOT(AY192=0),NOT(Index_운영!AZ34=0)*AY192*(1+$E192*Index_운영!AZ254)*Index_운영!AZ34,$C192*$D192/$C$1*Index_운영!AZ34))</f>
        <v>11878.038719999999</v>
      </c>
      <c r="BA192" s="591">
        <f>IF(BA$2=0,$C192*$D192/$C$1*Index_운영!BA34*Index_운영!BA$10,IF(NOT(AZ192=0),NOT(Index_운영!BA34=0)*AZ192*(1+$E192*Index_운영!BA254)*Index_운영!BA34,$C192*$D192/$C$1*Index_운영!BA34))</f>
        <v>11878.038719999999</v>
      </c>
      <c r="BB192" s="591">
        <f>IF(BB$2=0,$C192*$D192/$C$1*Index_운영!BB34*Index_운영!BB$10,IF(NOT(BA192=0),NOT(Index_운영!BB34=0)*BA192*(1+$E192*Index_운영!BB254)*Index_운영!BB34,$C192*$D192/$C$1*Index_운영!BB34))</f>
        <v>12115.599494399999</v>
      </c>
      <c r="BC192" s="591">
        <f>IF(BC$2=0,$C192*$D192/$C$1*Index_운영!BC34*Index_운영!BC$10,IF(NOT(BB192=0),NOT(Index_운영!BC34=0)*BB192*(1+$E192*Index_운영!BC254)*Index_운영!BC34,$C192*$D192/$C$1*Index_운영!BC34))</f>
        <v>12115.599494399999</v>
      </c>
      <c r="BD192" s="591">
        <f>IF(BD$2=0,$C192*$D192/$C$1*Index_운영!BD34*Index_운영!BD$10,IF(NOT(BC192=0),NOT(Index_운영!BD34=0)*BC192*(1+$E192*Index_운영!BD254)*Index_운영!BD34,$C192*$D192/$C$1*Index_운영!BD34))</f>
        <v>12115.599494399999</v>
      </c>
      <c r="BE192" s="591">
        <f>IF(BE$2=0,$C192*$D192/$C$1*Index_운영!BE34*Index_운영!BE$10,IF(NOT(BD192=0),NOT(Index_운영!BE34=0)*BD192*(1+$E192*Index_운영!BE254)*Index_운영!BE34,$C192*$D192/$C$1*Index_운영!BE34))</f>
        <v>12115.599494399999</v>
      </c>
      <c r="BF192" s="591">
        <f>IF(BF$2=0,$C192*$D192/$C$1*Index_운영!BF34*Index_운영!BF$10,IF(NOT(BE192=0),NOT(Index_운영!BF34=0)*BE192*(1+$E192*Index_운영!BF254)*Index_운영!BF34,$C192*$D192/$C$1*Index_운영!BF34))</f>
        <v>12115.599494399999</v>
      </c>
      <c r="BG192" s="591">
        <f>IF(BG$2=0,$C192*$D192/$C$1*Index_운영!BG34*Index_운영!BG$10,IF(NOT(BF192=0),NOT(Index_운영!BG34=0)*BF192*(1+$E192*Index_운영!BG254)*Index_운영!BG34,$C192*$D192/$C$1*Index_운영!BG34))</f>
        <v>12115.599494399999</v>
      </c>
      <c r="BH192" s="591">
        <f>IF(BH$2=0,$C192*$D192/$C$1*Index_운영!BH34*Index_운영!BH$10,IF(NOT(BG192=0),NOT(Index_운영!BH34=0)*BG192*(1+$E192*Index_운영!BH254)*Index_운영!BH34,$C192*$D192/$C$1*Index_운영!BH34))</f>
        <v>12115.599494399999</v>
      </c>
      <c r="BI192" s="591">
        <f>IF(BI$2=0,$C192*$D192/$C$1*Index_운영!BI34*Index_운영!BI$10,IF(NOT(BH192=0),NOT(Index_운영!BI34=0)*BH192*(1+$E192*Index_운영!BI254)*Index_운영!BI34,$C192*$D192/$C$1*Index_운영!BI34))</f>
        <v>12115.599494399999</v>
      </c>
      <c r="BJ192" s="591">
        <f>IF(BJ$2=0,$C192*$D192/$C$1*Index_운영!BJ34*Index_운영!BJ$10,IF(NOT(BI192=0),NOT(Index_운영!BJ34=0)*BI192*(1+$E192*Index_운영!BJ254)*Index_운영!BJ34,$C192*$D192/$C$1*Index_운영!BJ34))</f>
        <v>12115.599494399999</v>
      </c>
      <c r="BK192" s="591">
        <f>IF(BK$2=0,$C192*$D192/$C$1*Index_운영!BK34*Index_운영!BK$10,IF(NOT(BJ192=0),NOT(Index_운영!BK34=0)*BJ192*(1+$E192*Index_운영!BK254)*Index_운영!BK34,$C192*$D192/$C$1*Index_운영!BK34))</f>
        <v>12115.599494399999</v>
      </c>
      <c r="BL192" s="591">
        <f>IF(BL$2=0,$C192*$D192/$C$1*Index_운영!BL34*Index_운영!BL$10,IF(NOT(BK192=0),NOT(Index_운영!BL34=0)*BK192*(1+$E192*Index_운영!BL254)*Index_운영!BL34,$C192*$D192/$C$1*Index_운영!BL34))</f>
        <v>12115.599494399999</v>
      </c>
      <c r="BM192" s="591">
        <f>IF(BM$2=0,$C192*$D192/$C$1*Index_운영!BM34*Index_운영!BM$10,IF(NOT(BL192=0),NOT(Index_운영!BM34=0)*BL192*(1+$E192*Index_운영!BM254)*Index_운영!BM34,$C192*$D192/$C$1*Index_운영!BM34))</f>
        <v>12115.599494399999</v>
      </c>
      <c r="BN192" s="591">
        <f>IF(BN$2=0,$C192*$D192/$C$1*Index_운영!BN34*Index_운영!BN$10,IF(NOT(BM192=0),NOT(Index_운영!BN34=0)*BM192*(1+$E192*Index_운영!BN254)*Index_운영!BN34,$C192*$D192/$C$1*Index_운영!BN34))</f>
        <v>12357.911484287999</v>
      </c>
      <c r="BO192" s="591">
        <f>IF(BO$2=0,$C192*$D192/$C$1*Index_운영!BO34*Index_운영!BO$10,IF(NOT(BN192=0),NOT(Index_운영!BO34=0)*BN192*(1+$E192*Index_운영!BO254)*Index_운영!BO34,$C192*$D192/$C$1*Index_운영!BO34))</f>
        <v>12357.911484287999</v>
      </c>
      <c r="BP192" s="591">
        <f>IF(BP$2=0,$C192*$D192/$C$1*Index_운영!BP34*Index_운영!BP$10,IF(NOT(BO192=0),NOT(Index_운영!BP34=0)*BO192*(1+$E192*Index_운영!BP254)*Index_운영!BP34,$C192*$D192/$C$1*Index_운영!BP34))</f>
        <v>12357.911484287999</v>
      </c>
      <c r="BQ192" s="591">
        <f>IF(BQ$2=0,$C192*$D192/$C$1*Index_운영!BQ34*Index_운영!BQ$10,IF(NOT(BP192=0),NOT(Index_운영!BQ34=0)*BP192*(1+$E192*Index_운영!BQ254)*Index_운영!BQ34,$C192*$D192/$C$1*Index_운영!BQ34))</f>
        <v>12357.911484287999</v>
      </c>
      <c r="BR192" s="591">
        <f>IF(BR$2=0,$C192*$D192/$C$1*Index_운영!BR34*Index_운영!BR$10,IF(NOT(BQ192=0),NOT(Index_운영!BR34=0)*BQ192*(1+$E192*Index_운영!BR254)*Index_운영!BR34,$C192*$D192/$C$1*Index_운영!BR34))</f>
        <v>12357.911484287999</v>
      </c>
      <c r="BS192" s="591">
        <f>IF(BS$2=0,$C192*$D192/$C$1*Index_운영!BS34*Index_운영!BS$10,IF(NOT(BR192=0),NOT(Index_운영!BS34=0)*BR192*(1+$E192*Index_운영!BS254)*Index_운영!BS34,$C192*$D192/$C$1*Index_운영!BS34))</f>
        <v>12357.911484287999</v>
      </c>
      <c r="BT192" s="591">
        <f>IF(BT$2=0,$C192*$D192/$C$1*Index_운영!BT34*Index_운영!BT$10,IF(NOT(BS192=0),NOT(Index_운영!BT34=0)*BS192*(1+$E192*Index_운영!BT254)*Index_운영!BT34,$C192*$D192/$C$1*Index_운영!BT34))</f>
        <v>12357.911484287999</v>
      </c>
      <c r="BU192" s="591">
        <f>IF(BU$2=0,$C192*$D192/$C$1*Index_운영!BU34*Index_운영!BU$10,IF(NOT(BT192=0),NOT(Index_운영!BU34=0)*BT192*(1+$E192*Index_운영!BU254)*Index_운영!BU34,$C192*$D192/$C$1*Index_운영!BU34))</f>
        <v>12357.911484287999</v>
      </c>
      <c r="BV192" s="591">
        <f>IF(BV$2=0,$C192*$D192/$C$1*Index_운영!BV34*Index_운영!BV$10,IF(NOT(BU192=0),NOT(Index_운영!BV34=0)*BU192*(1+$E192*Index_운영!BV254)*Index_운영!BV34,$C192*$D192/$C$1*Index_운영!BV34))</f>
        <v>12357.911484287999</v>
      </c>
      <c r="BW192" s="591">
        <f>IF(BW$2=0,$C192*$D192/$C$1*Index_운영!BW34*Index_운영!BW$10,IF(NOT(BV192=0),NOT(Index_운영!BW34=0)*BV192*(1+$E192*Index_운영!BW254)*Index_운영!BW34,$C192*$D192/$C$1*Index_운영!BW34))</f>
        <v>12357.911484287999</v>
      </c>
      <c r="BX192" s="591">
        <f>IF(BX$2=0,$C192*$D192/$C$1*Index_운영!BX34*Index_운영!BX$10,IF(NOT(BW192=0),NOT(Index_운영!BX34=0)*BW192*(1+$E192*Index_운영!BX254)*Index_운영!BX34,$C192*$D192/$C$1*Index_운영!BX34))</f>
        <v>12357.911484287999</v>
      </c>
      <c r="BY192" s="591">
        <f>IF(BY$2=0,$C192*$D192/$C$1*Index_운영!BY34*Index_운영!BY$10,IF(NOT(BX192=0),NOT(Index_운영!BY34=0)*BX192*(1+$E192*Index_운영!BY254)*Index_운영!BY34,$C192*$D192/$C$1*Index_운영!BY34))</f>
        <v>12357.911484287999</v>
      </c>
      <c r="BZ192" s="591">
        <f>IF(BZ$2=0,$C192*$D192/$C$1*Index_운영!BZ34*Index_운영!BZ$10,IF(NOT(BY192=0),NOT(Index_운영!BZ34=0)*BY192*(1+$E192*Index_운영!BZ254)*Index_운영!BZ34,$C192*$D192/$C$1*Index_운영!BZ34))</f>
        <v>12605.069713973759</v>
      </c>
      <c r="CA192" s="591">
        <f>IF(CA$2=0,$C192*$D192/$C$1*Index_운영!CA34*Index_운영!CA$10,IF(NOT(BZ192=0),NOT(Index_운영!CA34=0)*BZ192*(1+$E192*Index_운영!CA254)*Index_운영!CA34,$C192*$D192/$C$1*Index_운영!CA34))</f>
        <v>12605.069713973759</v>
      </c>
      <c r="CB192" s="591">
        <f>IF(CB$2=0,$C192*$D192/$C$1*Index_운영!CB34*Index_운영!CB$10,IF(NOT(CA192=0),NOT(Index_운영!CB34=0)*CA192*(1+$E192*Index_운영!CB254)*Index_운영!CB34,$C192*$D192/$C$1*Index_운영!CB34))</f>
        <v>12605.069713973759</v>
      </c>
      <c r="CC192" s="591">
        <f>IF(CC$2=0,$C192*$D192/$C$1*Index_운영!CC34*Index_운영!CC$10,IF(NOT(CB192=0),NOT(Index_운영!CC34=0)*CB192*(1+$E192*Index_운영!CC254)*Index_운영!CC34,$C192*$D192/$C$1*Index_운영!CC34))</f>
        <v>12605.069713973759</v>
      </c>
      <c r="CD192" s="591">
        <f>IF(CD$2=0,$C192*$D192/$C$1*Index_운영!CD34*Index_운영!CD$10,IF(NOT(CC192=0),NOT(Index_운영!CD34=0)*CC192*(1+$E192*Index_운영!CD254)*Index_운영!CD34,$C192*$D192/$C$1*Index_운영!CD34))</f>
        <v>12605.069713973759</v>
      </c>
      <c r="CE192" s="591">
        <f>IF(CE$2=0,$C192*$D192/$C$1*Index_운영!CE34*Index_운영!CE$10,IF(NOT(CD192=0),NOT(Index_운영!CE34=0)*CD192*(1+$E192*Index_운영!CE254)*Index_운영!CE34,$C192*$D192/$C$1*Index_운영!CE34))</f>
        <v>12605.069713973759</v>
      </c>
      <c r="CF192" s="591">
        <f>IF(CF$2=0,$C192*$D192/$C$1*Index_운영!CF34*Index_운영!CF$10,IF(NOT(CE192=0),NOT(Index_운영!CF34=0)*CE192*(1+$E192*Index_운영!CF254)*Index_운영!CF34,$C192*$D192/$C$1*Index_운영!CF34))</f>
        <v>12605.069713973759</v>
      </c>
      <c r="CG192" s="591">
        <f>IF(CG$2=0,$C192*$D192/$C$1*Index_운영!CG34*Index_운영!CG$10,IF(NOT(CF192=0),NOT(Index_운영!CG34=0)*CF192*(1+$E192*Index_운영!CG254)*Index_운영!CG34,$C192*$D192/$C$1*Index_운영!CG34))</f>
        <v>12605.069713973759</v>
      </c>
      <c r="CH192" s="591">
        <f>IF(CH$2=0,$C192*$D192/$C$1*Index_운영!CH34*Index_운영!CH$10,IF(NOT(CG192=0),NOT(Index_운영!CH34=0)*CG192*(1+$E192*Index_운영!CH254)*Index_운영!CH34,$C192*$D192/$C$1*Index_운영!CH34))</f>
        <v>12605.069713973759</v>
      </c>
      <c r="CI192" s="591">
        <f>IF(CI$2=0,$C192*$D192/$C$1*Index_운영!CI34*Index_운영!CI$10,IF(NOT(CH192=0),NOT(Index_운영!CI34=0)*CH192*(1+$E192*Index_운영!CI254)*Index_운영!CI34,$C192*$D192/$C$1*Index_운영!CI34))</f>
        <v>12605.069713973759</v>
      </c>
      <c r="CJ192" s="591">
        <f>IF(CJ$2=0,$C192*$D192/$C$1*Index_운영!CJ34*Index_운영!CJ$10,IF(NOT(CI192=0),NOT(Index_운영!CJ34=0)*CI192*(1+$E192*Index_운영!CJ254)*Index_운영!CJ34,$C192*$D192/$C$1*Index_운영!CJ34))</f>
        <v>12605.069713973759</v>
      </c>
      <c r="CK192" s="591">
        <f>IF(CK$2=0,$C192*$D192/$C$1*Index_운영!CK34*Index_운영!CK$10,IF(NOT(CJ192=0),NOT(Index_운영!CK34=0)*CJ192*(1+$E192*Index_운영!CK254)*Index_운영!CK34,$C192*$D192/$C$1*Index_운영!CK34))</f>
        <v>12605.069713973759</v>
      </c>
      <c r="CL192" s="591">
        <f>IF(CL$2=0,$C192*$D192/$C$1*Index_운영!CL34*Index_운영!CL$10,IF(NOT(CK192=0),NOT(Index_운영!CL34=0)*CK192*(1+$E192*Index_운영!CL254)*Index_운영!CL34,$C192*$D192/$C$1*Index_운영!CL34))</f>
        <v>12857.171108253235</v>
      </c>
      <c r="CM192" s="591">
        <f>IF(CM$2=0,$C192*$D192/$C$1*Index_운영!CM34*Index_운영!CM$10,IF(NOT(CL192=0),NOT(Index_운영!CM34=0)*CL192*(1+$E192*Index_운영!CM254)*Index_운영!CM34,$C192*$D192/$C$1*Index_운영!CM34))</f>
        <v>0</v>
      </c>
      <c r="CN192" s="591">
        <f>IF(CN$2=0,$C192*$D192/$C$1*Index_운영!CN34*Index_운영!CN$10,IF(NOT(CM192=0),NOT(Index_운영!CN34=0)*CM192*(1+$E192*Index_운영!CN254)*Index_운영!CN34,$C192*$D192/$C$1*Index_운영!CN34))</f>
        <v>0</v>
      </c>
      <c r="CO192" s="591">
        <f>IF(CO$2=0,$C192*$D192/$C$1*Index_운영!CO34*Index_운영!CO$10,IF(NOT(CN192=0),NOT(Index_운영!CO34=0)*CN192*(1+$E192*Index_운영!CO254)*Index_운영!CO34,$C192*$D192/$C$1*Index_운영!CO34))</f>
        <v>0</v>
      </c>
      <c r="CP192" s="591">
        <f>IF(CP$2=0,$C192*$D192/$C$1*Index_운영!CP34*Index_운영!CP$10,IF(NOT(CO192=0),NOT(Index_운영!CP34=0)*CO192*(1+$E192*Index_운영!CP254)*Index_운영!CP34,$C192*$D192/$C$1*Index_운영!CP34))</f>
        <v>0</v>
      </c>
      <c r="CQ192" s="591">
        <f>IF(CQ$2=0,$C192*$D192/$C$1*Index_운영!CQ34*Index_운영!CQ$10,IF(NOT(CP192=0),NOT(Index_운영!CQ34=0)*CP192*(1+$E192*Index_운영!CQ254)*Index_운영!CQ34,$C192*$D192/$C$1*Index_운영!CQ34))</f>
        <v>0</v>
      </c>
      <c r="CR192" s="591">
        <f>IF(CR$2=0,$C192*$D192/$C$1*Index_운영!CR34*Index_운영!CR$10,IF(NOT(CQ192=0),NOT(Index_운영!CR34=0)*CQ192*(1+$E192*Index_운영!CR254)*Index_운영!CR34,$C192*$D192/$C$1*Index_운영!CR34))</f>
        <v>0</v>
      </c>
      <c r="CS192" s="591">
        <f>IF(CS$2=0,$C192*$D192/$C$1*Index_운영!CS34*Index_운영!CS$10,IF(NOT(CR192=0),NOT(Index_운영!CS34=0)*CR192*(1+$E192*Index_운영!CS254)*Index_운영!CS34,$C192*$D192/$C$1*Index_운영!CS34))</f>
        <v>0</v>
      </c>
      <c r="CT192" s="591">
        <f>IF(CT$2=0,$C192*$D192/$C$1*Index_운영!CT34*Index_운영!CT$10,IF(NOT(CS192=0),NOT(Index_운영!CT34=0)*CS192*(1+$E192*Index_운영!CT254)*Index_운영!CT34,$C192*$D192/$C$1*Index_운영!CT34))</f>
        <v>0</v>
      </c>
      <c r="CU192" s="591">
        <f>IF(CU$2=0,$C192*$D192/$C$1*Index_운영!CU34*Index_운영!CU$10,IF(NOT(CT192=0),NOT(Index_운영!CU34=0)*CT192*(1+$E192*Index_운영!CU254)*Index_운영!CU34,$C192*$D192/$C$1*Index_운영!CU34))</f>
        <v>0</v>
      </c>
      <c r="CV192" s="591">
        <f>IF(CV$2=0,$C192*$D192/$C$1*Index_운영!CV34*Index_운영!CV$10,IF(NOT(CU192=0),NOT(Index_운영!CV34=0)*CU192*(1+$E192*Index_운영!CV254)*Index_운영!CV34,$C192*$D192/$C$1*Index_운영!CV34))</f>
        <v>0</v>
      </c>
      <c r="CW192" s="591">
        <f>IF(CW$2=0,$C192*$D192/$C$1*Index_운영!CW34*Index_운영!CW$10,IF(NOT(CV192=0),NOT(Index_운영!CW34=0)*CV192*(1+$E192*Index_운영!CW254)*Index_운영!CW34,$C192*$D192/$C$1*Index_운영!CW34))</f>
        <v>0</v>
      </c>
      <c r="CX192" s="591">
        <f>IF(CX$2=0,$C192*$D192/$C$1*Index_운영!CX34*Index_운영!CX$10,IF(NOT(CW192=0),NOT(Index_운영!CX34=0)*CW192*(1+$E192*Index_운영!CX254)*Index_운영!CX34,$C192*$D192/$C$1*Index_운영!CX34))</f>
        <v>0</v>
      </c>
      <c r="CY192" s="591">
        <f>IF(CY$2=0,$C192*$D192/$C$1*Index_운영!CY34*Index_운영!CY$10,IF(NOT(CX192=0),NOT(Index_운영!CY34=0)*CX192*(1+$E192*Index_운영!CY254)*Index_운영!CY34,$C192*$D192/$C$1*Index_운영!CY34))</f>
        <v>0</v>
      </c>
      <c r="CZ192" s="591">
        <f>IF(CZ$2=0,$C192*$D192/$C$1*Index_운영!CZ34*Index_운영!CZ$10,IF(NOT(CY192=0),NOT(Index_운영!CZ34=0)*CY192*(1+$E192*Index_운영!CZ254)*Index_운영!CZ34,$C192*$D192/$C$1*Index_운영!CZ34))</f>
        <v>0</v>
      </c>
      <c r="DA192" s="591">
        <f>IF(DA$2=0,$C192*$D192/$C$1*Index_운영!DA34*Index_운영!DA$10,IF(NOT(CZ192=0),NOT(Index_운영!DA34=0)*CZ192*(1+$E192*Index_운영!DA254)*Index_운영!DA34,$C192*$D192/$C$1*Index_운영!DA34))</f>
        <v>0</v>
      </c>
      <c r="DB192" s="591">
        <f>IF(DB$2=0,$C192*$D192/$C$1*Index_운영!DB34*Index_운영!DB$10,IF(NOT(DA192=0),NOT(Index_운영!DB34=0)*DA192*(1+$E192*Index_운영!DB254)*Index_운영!DB34,$C192*$D192/$C$1*Index_운영!DB34))</f>
        <v>0</v>
      </c>
      <c r="DC192" s="591">
        <f>IF(DC$2=0,$C192*$D192/$C$1*Index_운영!DC34*Index_운영!DC$10,IF(NOT(DB192=0),NOT(Index_운영!DC34=0)*DB192*(1+$E192*Index_운영!DC254)*Index_운영!DC34,$C192*$D192/$C$1*Index_운영!DC34))</f>
        <v>0</v>
      </c>
      <c r="DD192" s="591">
        <f>IF(DD$2=0,$C192*$D192/$C$1*Index_운영!DD34*Index_운영!DD$10,IF(NOT(DC192=0),NOT(Index_운영!DD34=0)*DC192*(1+$E192*Index_운영!DD254)*Index_운영!DD34,$C192*$D192/$C$1*Index_운영!DD34))</f>
        <v>0</v>
      </c>
      <c r="DE192" s="591">
        <f>IF(DE$2=0,$C192*$D192/$C$1*Index_운영!DE34*Index_운영!DE$10,IF(NOT(DD192=0),NOT(Index_운영!DE34=0)*DD192*(1+$E192*Index_운영!DE254)*Index_운영!DE34,$C192*$D192/$C$1*Index_운영!DE34))</f>
        <v>0</v>
      </c>
      <c r="DF192" s="591">
        <f>IF(DF$2=0,$C192*$D192/$C$1*Index_운영!DF34*Index_운영!DF$10,IF(NOT(DE192=0),NOT(Index_운영!DF34=0)*DE192*(1+$E192*Index_운영!DF254)*Index_운영!DF34,$C192*$D192/$C$1*Index_운영!DF34))</f>
        <v>0</v>
      </c>
      <c r="DG192" s="591">
        <f>IF(DG$2=0,$C192*$D192/$C$1*Index_운영!DG34*Index_운영!DG$10,IF(NOT(DF192=0),NOT(Index_운영!DG34=0)*DF192*(1+$E192*Index_운영!DG254)*Index_운영!DG34,$C192*$D192/$C$1*Index_운영!DG34))</f>
        <v>0</v>
      </c>
      <c r="DH192" s="591">
        <f>IF(DH$2=0,$C192*$D192/$C$1*Index_운영!DH34*Index_운영!DH$10,IF(NOT(DG192=0),NOT(Index_운영!DH34=0)*DG192*(1+$E192*Index_운영!DH254)*Index_운영!DH34,$C192*$D192/$C$1*Index_운영!DH34))</f>
        <v>0</v>
      </c>
      <c r="DI192" s="591">
        <f>IF(DI$2=0,$C192*$D192/$C$1*Index_운영!DI34*Index_운영!DI$10,IF(NOT(DH192=0),NOT(Index_운영!DI34=0)*DH192*(1+$E192*Index_운영!DI254)*Index_운영!DI34,$C192*$D192/$C$1*Index_운영!DI34))</f>
        <v>0</v>
      </c>
      <c r="DJ192" s="591">
        <f>IF(DJ$2=0,$C192*$D192/$C$1*Index_운영!DJ34*Index_운영!DJ$10,IF(NOT(DI192=0),NOT(Index_운영!DJ34=0)*DI192*(1+$E192*Index_운영!DJ254)*Index_운영!DJ34,$C192*$D192/$C$1*Index_운영!DJ34))</f>
        <v>0</v>
      </c>
      <c r="DK192" s="591">
        <f>IF(DK$2=0,$C192*$D192/$C$1*Index_운영!DK34*Index_운영!DK$10,IF(NOT(DJ192=0),NOT(Index_운영!DK34=0)*DJ192*(1+$E192*Index_운영!DK254)*Index_운영!DK34,$C192*$D192/$C$1*Index_운영!DK34))</f>
        <v>0</v>
      </c>
      <c r="DL192" s="591">
        <f>IF(DL$2=0,$C192*$D192/$C$1*Index_운영!DL34*Index_운영!DL$10,IF(NOT(DK192=0),NOT(Index_운영!DL34=0)*DK192*(1+$E192*Index_운영!DL254)*Index_운영!DL34,$C192*$D192/$C$1*Index_운영!DL34))</f>
        <v>0</v>
      </c>
      <c r="DM192" s="591">
        <f>IF(DM$2=0,$C192*$D192/$C$1*Index_운영!DM34*Index_운영!DM$10,IF(NOT(DL192=0),NOT(Index_운영!DM34=0)*DL192*(1+$E192*Index_운영!DM254)*Index_운영!DM34,$C192*$D192/$C$1*Index_운영!DM34))</f>
        <v>0</v>
      </c>
      <c r="DN192" s="591">
        <f>IF(DN$2=0,$C192*$D192/$C$1*Index_운영!DN34*Index_운영!DN$10,IF(NOT(DM192=0),NOT(Index_운영!DN34=0)*DM192*(1+$E192*Index_운영!DN254)*Index_운영!DN34,$C192*$D192/$C$1*Index_운영!DN34))</f>
        <v>0</v>
      </c>
      <c r="DO192" s="591">
        <f>IF(DO$2=0,$C192*$D192/$C$1*Index_운영!DO34*Index_운영!DO$10,IF(NOT(DN192=0),NOT(Index_운영!DO34=0)*DN192*(1+$E192*Index_운영!DO254)*Index_운영!DO34,$C192*$D192/$C$1*Index_운영!DO34))</f>
        <v>0</v>
      </c>
      <c r="DP192" s="591">
        <f>IF(DP$2=0,$C192*$D192/$C$1*Index_운영!DP34*Index_운영!DP$10,IF(NOT(DO192=0),NOT(Index_운영!DP34=0)*DO192*(1+$E192*Index_운영!DP254)*Index_운영!DP34,$C192*$D192/$C$1*Index_운영!DP34))</f>
        <v>0</v>
      </c>
      <c r="DQ192" s="591">
        <f>IF(DQ$2=0,$C192*$D192/$C$1*Index_운영!DQ34*Index_운영!DQ$10,IF(NOT(DP192=0),NOT(Index_운영!DQ34=0)*DP192*(1+$E192*Index_운영!DQ254)*Index_운영!DQ34,$C192*$D192/$C$1*Index_운영!DQ34))</f>
        <v>0</v>
      </c>
      <c r="DR192" s="591">
        <f>IF(DR$2=0,$C192*$D192/$C$1*Index_운영!DR34*Index_운영!DR$10,IF(NOT(DQ192=0),NOT(Index_운영!DR34=0)*DQ192*(1+$E192*Index_운영!DR254)*Index_운영!DR34,$C192*$D192/$C$1*Index_운영!DR34))</f>
        <v>0</v>
      </c>
      <c r="DS192" s="591">
        <f>IF(DS$2=0,$C192*$D192/$C$1*Index_운영!DS34*Index_운영!DS$10,IF(NOT(DR192=0),NOT(Index_운영!DS34=0)*DR192*(1+$E192*Index_운영!DS254)*Index_운영!DS34,$C192*$D192/$C$1*Index_운영!DS34))</f>
        <v>0</v>
      </c>
      <c r="DT192" s="591">
        <f>IF(DT$2=0,$C192*$D192/$C$1*Index_운영!DT34*Index_운영!DT$10,IF(NOT(DS192=0),NOT(Index_운영!DT34=0)*DS192*(1+$E192*Index_운영!DT254)*Index_운영!DT34,$C192*$D192/$C$1*Index_운영!DT34))</f>
        <v>0</v>
      </c>
      <c r="DU192" s="591">
        <f>IF(DU$2=0,$C192*$D192/$C$1*Index_운영!DU34*Index_운영!DU$10,IF(NOT(DT192=0),NOT(Index_운영!DU34=0)*DT192*(1+$E192*Index_운영!DU254)*Index_운영!DU34,$C192*$D192/$C$1*Index_운영!DU34))</f>
        <v>0</v>
      </c>
      <c r="DV192" s="591">
        <f>IF(DV$2=0,$C192*$D192/$C$1*Index_운영!DV34*Index_운영!DV$10,IF(NOT(DU192=0),NOT(Index_운영!DV34=0)*DU192*(1+$E192*Index_운영!DV254)*Index_운영!DV34,$C192*$D192/$C$1*Index_운영!DV34))</f>
        <v>0</v>
      </c>
    </row>
    <row r="193" spans="1:126" s="464" customFormat="1" outlineLevel="1" x14ac:dyDescent="0.4">
      <c r="A193" s="736"/>
      <c r="B193" s="464" t="str">
        <f>'Rent Roll'!$B9</f>
        <v>5층</v>
      </c>
      <c r="C193" s="1219">
        <f>'Rent Roll'!$K9</f>
        <v>380.56</v>
      </c>
      <c r="D193" s="1220">
        <f>'Rent Roll'!$Y9</f>
        <v>30000</v>
      </c>
      <c r="E193" s="1221">
        <f>'Rent Roll'!$Z9</f>
        <v>0.02</v>
      </c>
      <c r="F193" s="588">
        <f>IF(F$2=0,$C193*$D193/$C$1*Index_운영!F35*Index_운영!F$10,IF(NOT(E193=0),NOT(Index_운영!F35=0)*E193*(1+$E193*Index_운영!F255)*Index_운영!F35,$C193*$D193/$C$1*Index_운영!F35))</f>
        <v>0</v>
      </c>
      <c r="G193" s="591">
        <f>IF(G$2=0,$C193*$D193/$C$1*Index_운영!G35*Index_운영!G$10,IF(NOT(F193=0),NOT(Index_운영!G35=0)*F193*(1+$E193*Index_운영!G255)*Index_운영!G35,$C193*$D193/$C$1*Index_운영!G35))</f>
        <v>0</v>
      </c>
      <c r="H193" s="591">
        <f>IF(H$2=0,$C193*$D193/$C$1*Index_운영!H35*Index_운영!H$10,IF(NOT(G193=0),NOT(Index_운영!H35=0)*G193*(1+$E193*Index_운영!H255)*Index_운영!H35,$C193*$D193/$C$1*Index_운영!H35))</f>
        <v>0</v>
      </c>
      <c r="I193" s="591">
        <f>IF(I$2=0,$C193*$D193/$C$1*Index_운영!I35*Index_운영!I$10,IF(NOT(H193=0),NOT(Index_운영!I35=0)*H193*(1+$E193*Index_운영!I255)*Index_운영!I35,$C193*$D193/$C$1*Index_운영!I35))</f>
        <v>0</v>
      </c>
      <c r="J193" s="591">
        <f>IF(J$2=0,$C193*$D193/$C$1*Index_운영!J35*Index_운영!J$10,IF(NOT(I193=0),NOT(Index_운영!J35=0)*I193*(1+$E193*Index_운영!J255)*Index_운영!J35,$C193*$D193/$C$1*Index_운영!J35))</f>
        <v>0</v>
      </c>
      <c r="K193" s="591">
        <f>IF(K$2=0,$C193*$D193/$C$1*Index_운영!K35*Index_운영!K$10,IF(NOT(J193=0),NOT(Index_운영!K35=0)*J193*(1+$E193*Index_운영!K255)*Index_운영!K35,$C193*$D193/$C$1*Index_운영!K35))</f>
        <v>0</v>
      </c>
      <c r="L193" s="591">
        <f>IF(L$2=0,$C193*$D193/$C$1*Index_운영!L35*Index_운영!L$10,IF(NOT(K193=0),NOT(Index_운영!L35=0)*K193*(1+$E193*Index_운영!L255)*Index_운영!L35,$C193*$D193/$C$1*Index_운영!L35))</f>
        <v>0</v>
      </c>
      <c r="M193" s="591">
        <f>IF(M$2=0,$C193*$D193/$C$1*Index_운영!M35*Index_운영!M$10,IF(NOT(L193=0),NOT(Index_운영!M35=0)*L193*(1+$E193*Index_운영!M255)*Index_운영!M35,$C193*$D193/$C$1*Index_운영!M35))</f>
        <v>0</v>
      </c>
      <c r="N193" s="591">
        <f>IF(N$2=0,$C193*$D193/$C$1*Index_운영!N35*Index_운영!N$10,IF(NOT(M193=0),NOT(Index_운영!N35=0)*M193*(1+$E193*Index_운영!N255)*Index_운영!N35,$C193*$D193/$C$1*Index_운영!N35))</f>
        <v>0</v>
      </c>
      <c r="O193" s="591">
        <f>IF(O$2=0,$C193*$D193/$C$1*Index_운영!O35*Index_운영!O$10,IF(NOT(N193=0),NOT(Index_운영!O35=0)*N193*(1+$E193*Index_운영!O255)*Index_운영!O35,$C193*$D193/$C$1*Index_운영!O35))</f>
        <v>0</v>
      </c>
      <c r="P193" s="591">
        <f>IF(P$2=0,$C193*$D193/$C$1*Index_운영!P35*Index_운영!P$10,IF(NOT(O193=0),NOT(Index_운영!P35=0)*O193*(1+$E193*Index_운영!P255)*Index_운영!P35,$C193*$D193/$C$1*Index_운영!P35))</f>
        <v>0</v>
      </c>
      <c r="Q193" s="591">
        <f>IF(Q$2=0,$C193*$D193/$C$1*Index_운영!Q35*Index_운영!Q$10,IF(NOT(P193=0),NOT(Index_운영!Q35=0)*P193*(1+$E193*Index_운영!Q255)*Index_운영!Q35,$C193*$D193/$C$1*Index_운영!Q35))</f>
        <v>0</v>
      </c>
      <c r="R193" s="591">
        <f>IF(R$2=0,$C193*$D193/$C$1*Index_운영!R35*Index_운영!R$10,IF(NOT(Q193=0),NOT(Index_운영!R35=0)*Q193*(1+$E193*Index_운영!R255)*Index_운영!R35,$C193*$D193/$C$1*Index_운영!R35))</f>
        <v>0</v>
      </c>
      <c r="S193" s="591">
        <f>IF(S$2=0,$C193*$D193/$C$1*Index_운영!S35*Index_운영!S$10,IF(NOT(R193=0),NOT(Index_운영!S35=0)*R193*(1+$E193*Index_운영!S255)*Index_운영!S35,$C193*$D193/$C$1*Index_운영!S35))</f>
        <v>11416.8</v>
      </c>
      <c r="T193" s="591">
        <f>IF(T$2=0,$C193*$D193/$C$1*Index_운영!T35*Index_운영!T$10,IF(NOT(S193=0),NOT(Index_운영!T35=0)*S193*(1+$E193*Index_운영!T255)*Index_운영!T35,$C193*$D193/$C$1*Index_운영!T35))</f>
        <v>11416.8</v>
      </c>
      <c r="U193" s="591">
        <f>IF(U$2=0,$C193*$D193/$C$1*Index_운영!U35*Index_운영!U$10,IF(NOT(T193=0),NOT(Index_운영!U35=0)*T193*(1+$E193*Index_운영!U255)*Index_운영!U35,$C193*$D193/$C$1*Index_운영!U35))</f>
        <v>11416.8</v>
      </c>
      <c r="V193" s="591">
        <f>IF(V$2=0,$C193*$D193/$C$1*Index_운영!V35*Index_운영!V$10,IF(NOT(U193=0),NOT(Index_운영!V35=0)*U193*(1+$E193*Index_운영!V255)*Index_운영!V35,$C193*$D193/$C$1*Index_운영!V35))</f>
        <v>11416.8</v>
      </c>
      <c r="W193" s="591">
        <f>IF(W$2=0,$C193*$D193/$C$1*Index_운영!W35*Index_운영!W$10,IF(NOT(V193=0),NOT(Index_운영!W35=0)*V193*(1+$E193*Index_운영!W255)*Index_운영!W35,$C193*$D193/$C$1*Index_운영!W35))</f>
        <v>11416.8</v>
      </c>
      <c r="X193" s="591">
        <f>IF(X$2=0,$C193*$D193/$C$1*Index_운영!X35*Index_운영!X$10,IF(NOT(W193=0),NOT(Index_운영!X35=0)*W193*(1+$E193*Index_운영!X255)*Index_운영!X35,$C193*$D193/$C$1*Index_운영!X35))</f>
        <v>11416.8</v>
      </c>
      <c r="Y193" s="591">
        <f>IF(Y$2=0,$C193*$D193/$C$1*Index_운영!Y35*Index_운영!Y$10,IF(NOT(X193=0),NOT(Index_운영!Y35=0)*X193*(1+$E193*Index_운영!Y255)*Index_운영!Y35,$C193*$D193/$C$1*Index_운영!Y35))</f>
        <v>11416.8</v>
      </c>
      <c r="Z193" s="591">
        <f>IF(Z$2=0,$C193*$D193/$C$1*Index_운영!Z35*Index_운영!Z$10,IF(NOT(Y193=0),NOT(Index_운영!Z35=0)*Y193*(1+$E193*Index_운영!Z255)*Index_운영!Z35,$C193*$D193/$C$1*Index_운영!Z35))</f>
        <v>11416.8</v>
      </c>
      <c r="AA193" s="591">
        <f>IF(AA$2=0,$C193*$D193/$C$1*Index_운영!AA35*Index_운영!AA$10,IF(NOT(Z193=0),NOT(Index_운영!AA35=0)*Z193*(1+$E193*Index_운영!AA255)*Index_운영!AA35,$C193*$D193/$C$1*Index_운영!AA35))</f>
        <v>11416.8</v>
      </c>
      <c r="AB193" s="591">
        <f>IF(AB$2=0,$C193*$D193/$C$1*Index_운영!AB35*Index_운영!AB$10,IF(NOT(AA193=0),NOT(Index_운영!AB35=0)*AA193*(1+$E193*Index_운영!AB255)*Index_운영!AB35,$C193*$D193/$C$1*Index_운영!AB35))</f>
        <v>11416.8</v>
      </c>
      <c r="AC193" s="591">
        <f>IF(AC$2=0,$C193*$D193/$C$1*Index_운영!AC35*Index_운영!AC$10,IF(NOT(AB193=0),NOT(Index_운영!AC35=0)*AB193*(1+$E193*Index_운영!AC255)*Index_운영!AC35,$C193*$D193/$C$1*Index_운영!AC35))</f>
        <v>11416.8</v>
      </c>
      <c r="AD193" s="591">
        <f>IF(AD$2=0,$C193*$D193/$C$1*Index_운영!AD35*Index_운영!AD$10,IF(NOT(AC193=0),NOT(Index_운영!AD35=0)*AC193*(1+$E193*Index_운영!AD255)*Index_운영!AD35,$C193*$D193/$C$1*Index_운영!AD35))</f>
        <v>11645.135999999999</v>
      </c>
      <c r="AE193" s="591">
        <f>IF(AE$2=0,$C193*$D193/$C$1*Index_운영!AE35*Index_운영!AE$10,IF(NOT(AD193=0),NOT(Index_운영!AE35=0)*AD193*(1+$E193*Index_운영!AE255)*Index_운영!AE35,$C193*$D193/$C$1*Index_운영!AE35))</f>
        <v>11645.135999999999</v>
      </c>
      <c r="AF193" s="591">
        <f>IF(AF$2=0,$C193*$D193/$C$1*Index_운영!AF35*Index_운영!AF$10,IF(NOT(AE193=0),NOT(Index_운영!AF35=0)*AE193*(1+$E193*Index_운영!AF255)*Index_운영!AF35,$C193*$D193/$C$1*Index_운영!AF35))</f>
        <v>11645.135999999999</v>
      </c>
      <c r="AG193" s="591">
        <f>IF(AG$2=0,$C193*$D193/$C$1*Index_운영!AG35*Index_운영!AG$10,IF(NOT(AF193=0),NOT(Index_운영!AG35=0)*AF193*(1+$E193*Index_운영!AG255)*Index_운영!AG35,$C193*$D193/$C$1*Index_운영!AG35))</f>
        <v>11645.135999999999</v>
      </c>
      <c r="AH193" s="591">
        <f>IF(AH$2=0,$C193*$D193/$C$1*Index_운영!AH35*Index_운영!AH$10,IF(NOT(AG193=0),NOT(Index_운영!AH35=0)*AG193*(1+$E193*Index_운영!AH255)*Index_운영!AH35,$C193*$D193/$C$1*Index_운영!AH35))</f>
        <v>11645.135999999999</v>
      </c>
      <c r="AI193" s="591">
        <f>IF(AI$2=0,$C193*$D193/$C$1*Index_운영!AI35*Index_운영!AI$10,IF(NOT(AH193=0),NOT(Index_운영!AI35=0)*AH193*(1+$E193*Index_운영!AI255)*Index_운영!AI35,$C193*$D193/$C$1*Index_운영!AI35))</f>
        <v>11645.135999999999</v>
      </c>
      <c r="AJ193" s="591">
        <f>IF(AJ$2=0,$C193*$D193/$C$1*Index_운영!AJ35*Index_운영!AJ$10,IF(NOT(AI193=0),NOT(Index_운영!AJ35=0)*AI193*(1+$E193*Index_운영!AJ255)*Index_운영!AJ35,$C193*$D193/$C$1*Index_운영!AJ35))</f>
        <v>11645.135999999999</v>
      </c>
      <c r="AK193" s="591">
        <f>IF(AK$2=0,$C193*$D193/$C$1*Index_운영!AK35*Index_운영!AK$10,IF(NOT(AJ193=0),NOT(Index_운영!AK35=0)*AJ193*(1+$E193*Index_운영!AK255)*Index_운영!AK35,$C193*$D193/$C$1*Index_운영!AK35))</f>
        <v>11645.135999999999</v>
      </c>
      <c r="AL193" s="591">
        <f>IF(AL$2=0,$C193*$D193/$C$1*Index_운영!AL35*Index_운영!AL$10,IF(NOT(AK193=0),NOT(Index_운영!AL35=0)*AK193*(1+$E193*Index_운영!AL255)*Index_운영!AL35,$C193*$D193/$C$1*Index_운영!AL35))</f>
        <v>11645.135999999999</v>
      </c>
      <c r="AM193" s="591">
        <f>IF(AM$2=0,$C193*$D193/$C$1*Index_운영!AM35*Index_운영!AM$10,IF(NOT(AL193=0),NOT(Index_운영!AM35=0)*AL193*(1+$E193*Index_운영!AM255)*Index_운영!AM35,$C193*$D193/$C$1*Index_운영!AM35))</f>
        <v>11645.135999999999</v>
      </c>
      <c r="AN193" s="591">
        <f>IF(AN$2=0,$C193*$D193/$C$1*Index_운영!AN35*Index_운영!AN$10,IF(NOT(AM193=0),NOT(Index_운영!AN35=0)*AM193*(1+$E193*Index_운영!AN255)*Index_운영!AN35,$C193*$D193/$C$1*Index_운영!AN35))</f>
        <v>11645.135999999999</v>
      </c>
      <c r="AO193" s="591">
        <f>IF(AO$2=0,$C193*$D193/$C$1*Index_운영!AO35*Index_운영!AO$10,IF(NOT(AN193=0),NOT(Index_운영!AO35=0)*AN193*(1+$E193*Index_운영!AO255)*Index_운영!AO35,$C193*$D193/$C$1*Index_운영!AO35))</f>
        <v>11645.135999999999</v>
      </c>
      <c r="AP193" s="591">
        <f>IF(AP$2=0,$C193*$D193/$C$1*Index_운영!AP35*Index_운영!AP$10,IF(NOT(AO193=0),NOT(Index_운영!AP35=0)*AO193*(1+$E193*Index_운영!AP255)*Index_운영!AP35,$C193*$D193/$C$1*Index_운영!AP35))</f>
        <v>11878.038719999999</v>
      </c>
      <c r="AQ193" s="591">
        <f>IF(AQ$2=0,$C193*$D193/$C$1*Index_운영!AQ35*Index_운영!AQ$10,IF(NOT(AP193=0),NOT(Index_운영!AQ35=0)*AP193*(1+$E193*Index_운영!AQ255)*Index_운영!AQ35,$C193*$D193/$C$1*Index_운영!AQ35))</f>
        <v>11878.038719999999</v>
      </c>
      <c r="AR193" s="591">
        <f>IF(AR$2=0,$C193*$D193/$C$1*Index_운영!AR35*Index_운영!AR$10,IF(NOT(AQ193=0),NOT(Index_운영!AR35=0)*AQ193*(1+$E193*Index_운영!AR255)*Index_운영!AR35,$C193*$D193/$C$1*Index_운영!AR35))</f>
        <v>11878.038719999999</v>
      </c>
      <c r="AS193" s="591">
        <f>IF(AS$2=0,$C193*$D193/$C$1*Index_운영!AS35*Index_운영!AS$10,IF(NOT(AR193=0),NOT(Index_운영!AS35=0)*AR193*(1+$E193*Index_운영!AS255)*Index_운영!AS35,$C193*$D193/$C$1*Index_운영!AS35))</f>
        <v>11878.038719999999</v>
      </c>
      <c r="AT193" s="591">
        <f>IF(AT$2=0,$C193*$D193/$C$1*Index_운영!AT35*Index_운영!AT$10,IF(NOT(AS193=0),NOT(Index_운영!AT35=0)*AS193*(1+$E193*Index_운영!AT255)*Index_운영!AT35,$C193*$D193/$C$1*Index_운영!AT35))</f>
        <v>11878.038719999999</v>
      </c>
      <c r="AU193" s="591">
        <f>IF(AU$2=0,$C193*$D193/$C$1*Index_운영!AU35*Index_운영!AU$10,IF(NOT(AT193=0),NOT(Index_운영!AU35=0)*AT193*(1+$E193*Index_운영!AU255)*Index_운영!AU35,$C193*$D193/$C$1*Index_운영!AU35))</f>
        <v>11878.038719999999</v>
      </c>
      <c r="AV193" s="591">
        <f>IF(AV$2=0,$C193*$D193/$C$1*Index_운영!AV35*Index_운영!AV$10,IF(NOT(AU193=0),NOT(Index_운영!AV35=0)*AU193*(1+$E193*Index_운영!AV255)*Index_운영!AV35,$C193*$D193/$C$1*Index_운영!AV35))</f>
        <v>11878.038719999999</v>
      </c>
      <c r="AW193" s="591">
        <f>IF(AW$2=0,$C193*$D193/$C$1*Index_운영!AW35*Index_운영!AW$10,IF(NOT(AV193=0),NOT(Index_운영!AW35=0)*AV193*(1+$E193*Index_운영!AW255)*Index_운영!AW35,$C193*$D193/$C$1*Index_운영!AW35))</f>
        <v>11878.038719999999</v>
      </c>
      <c r="AX193" s="591">
        <f>IF(AX$2=0,$C193*$D193/$C$1*Index_운영!AX35*Index_운영!AX$10,IF(NOT(AW193=0),NOT(Index_운영!AX35=0)*AW193*(1+$E193*Index_운영!AX255)*Index_운영!AX35,$C193*$D193/$C$1*Index_운영!AX35))</f>
        <v>11878.038719999999</v>
      </c>
      <c r="AY193" s="591">
        <f>IF(AY$2=0,$C193*$D193/$C$1*Index_운영!AY35*Index_운영!AY$10,IF(NOT(AX193=0),NOT(Index_운영!AY35=0)*AX193*(1+$E193*Index_운영!AY255)*Index_운영!AY35,$C193*$D193/$C$1*Index_운영!AY35))</f>
        <v>11878.038719999999</v>
      </c>
      <c r="AZ193" s="591">
        <f>IF(AZ$2=0,$C193*$D193/$C$1*Index_운영!AZ35*Index_운영!AZ$10,IF(NOT(AY193=0),NOT(Index_운영!AZ35=0)*AY193*(1+$E193*Index_운영!AZ255)*Index_운영!AZ35,$C193*$D193/$C$1*Index_운영!AZ35))</f>
        <v>11878.038719999999</v>
      </c>
      <c r="BA193" s="591">
        <f>IF(BA$2=0,$C193*$D193/$C$1*Index_운영!BA35*Index_운영!BA$10,IF(NOT(AZ193=0),NOT(Index_운영!BA35=0)*AZ193*(1+$E193*Index_운영!BA255)*Index_운영!BA35,$C193*$D193/$C$1*Index_운영!BA35))</f>
        <v>11878.038719999999</v>
      </c>
      <c r="BB193" s="591">
        <f>IF(BB$2=0,$C193*$D193/$C$1*Index_운영!BB35*Index_운영!BB$10,IF(NOT(BA193=0),NOT(Index_운영!BB35=0)*BA193*(1+$E193*Index_운영!BB255)*Index_운영!BB35,$C193*$D193/$C$1*Index_운영!BB35))</f>
        <v>12115.599494399999</v>
      </c>
      <c r="BC193" s="591">
        <f>IF(BC$2=0,$C193*$D193/$C$1*Index_운영!BC35*Index_운영!BC$10,IF(NOT(BB193=0),NOT(Index_운영!BC35=0)*BB193*(1+$E193*Index_운영!BC255)*Index_운영!BC35,$C193*$D193/$C$1*Index_운영!BC35))</f>
        <v>12115.599494399999</v>
      </c>
      <c r="BD193" s="591">
        <f>IF(BD$2=0,$C193*$D193/$C$1*Index_운영!BD35*Index_운영!BD$10,IF(NOT(BC193=0),NOT(Index_운영!BD35=0)*BC193*(1+$E193*Index_운영!BD255)*Index_운영!BD35,$C193*$D193/$C$1*Index_운영!BD35))</f>
        <v>12115.599494399999</v>
      </c>
      <c r="BE193" s="591">
        <f>IF(BE$2=0,$C193*$D193/$C$1*Index_운영!BE35*Index_운영!BE$10,IF(NOT(BD193=0),NOT(Index_운영!BE35=0)*BD193*(1+$E193*Index_운영!BE255)*Index_운영!BE35,$C193*$D193/$C$1*Index_운영!BE35))</f>
        <v>12115.599494399999</v>
      </c>
      <c r="BF193" s="591">
        <f>IF(BF$2=0,$C193*$D193/$C$1*Index_운영!BF35*Index_운영!BF$10,IF(NOT(BE193=0),NOT(Index_운영!BF35=0)*BE193*(1+$E193*Index_운영!BF255)*Index_운영!BF35,$C193*$D193/$C$1*Index_운영!BF35))</f>
        <v>12115.599494399999</v>
      </c>
      <c r="BG193" s="591">
        <f>IF(BG$2=0,$C193*$D193/$C$1*Index_운영!BG35*Index_운영!BG$10,IF(NOT(BF193=0),NOT(Index_운영!BG35=0)*BF193*(1+$E193*Index_운영!BG255)*Index_운영!BG35,$C193*$D193/$C$1*Index_운영!BG35))</f>
        <v>12115.599494399999</v>
      </c>
      <c r="BH193" s="591">
        <f>IF(BH$2=0,$C193*$D193/$C$1*Index_운영!BH35*Index_운영!BH$10,IF(NOT(BG193=0),NOT(Index_운영!BH35=0)*BG193*(1+$E193*Index_운영!BH255)*Index_운영!BH35,$C193*$D193/$C$1*Index_운영!BH35))</f>
        <v>12115.599494399999</v>
      </c>
      <c r="BI193" s="591">
        <f>IF(BI$2=0,$C193*$D193/$C$1*Index_운영!BI35*Index_운영!BI$10,IF(NOT(BH193=0),NOT(Index_운영!BI35=0)*BH193*(1+$E193*Index_운영!BI255)*Index_운영!BI35,$C193*$D193/$C$1*Index_운영!BI35))</f>
        <v>12115.599494399999</v>
      </c>
      <c r="BJ193" s="591">
        <f>IF(BJ$2=0,$C193*$D193/$C$1*Index_운영!BJ35*Index_운영!BJ$10,IF(NOT(BI193=0),NOT(Index_운영!BJ35=0)*BI193*(1+$E193*Index_운영!BJ255)*Index_운영!BJ35,$C193*$D193/$C$1*Index_운영!BJ35))</f>
        <v>12115.599494399999</v>
      </c>
      <c r="BK193" s="591">
        <f>IF(BK$2=0,$C193*$D193/$C$1*Index_운영!BK35*Index_운영!BK$10,IF(NOT(BJ193=0),NOT(Index_운영!BK35=0)*BJ193*(1+$E193*Index_운영!BK255)*Index_운영!BK35,$C193*$D193/$C$1*Index_운영!BK35))</f>
        <v>12115.599494399999</v>
      </c>
      <c r="BL193" s="591">
        <f>IF(BL$2=0,$C193*$D193/$C$1*Index_운영!BL35*Index_운영!BL$10,IF(NOT(BK193=0),NOT(Index_운영!BL35=0)*BK193*(1+$E193*Index_운영!BL255)*Index_운영!BL35,$C193*$D193/$C$1*Index_운영!BL35))</f>
        <v>12115.599494399999</v>
      </c>
      <c r="BM193" s="591">
        <f>IF(BM$2=0,$C193*$D193/$C$1*Index_운영!BM35*Index_운영!BM$10,IF(NOT(BL193=0),NOT(Index_운영!BM35=0)*BL193*(1+$E193*Index_운영!BM255)*Index_운영!BM35,$C193*$D193/$C$1*Index_운영!BM35))</f>
        <v>12115.599494399999</v>
      </c>
      <c r="BN193" s="591">
        <f>IF(BN$2=0,$C193*$D193/$C$1*Index_운영!BN35*Index_운영!BN$10,IF(NOT(BM193=0),NOT(Index_운영!BN35=0)*BM193*(1+$E193*Index_운영!BN255)*Index_운영!BN35,$C193*$D193/$C$1*Index_운영!BN35))</f>
        <v>12357.911484287999</v>
      </c>
      <c r="BO193" s="591">
        <f>IF(BO$2=0,$C193*$D193/$C$1*Index_운영!BO35*Index_운영!BO$10,IF(NOT(BN193=0),NOT(Index_운영!BO35=0)*BN193*(1+$E193*Index_운영!BO255)*Index_운영!BO35,$C193*$D193/$C$1*Index_운영!BO35))</f>
        <v>12357.911484287999</v>
      </c>
      <c r="BP193" s="591">
        <f>IF(BP$2=0,$C193*$D193/$C$1*Index_운영!BP35*Index_운영!BP$10,IF(NOT(BO193=0),NOT(Index_운영!BP35=0)*BO193*(1+$E193*Index_운영!BP255)*Index_운영!BP35,$C193*$D193/$C$1*Index_운영!BP35))</f>
        <v>12357.911484287999</v>
      </c>
      <c r="BQ193" s="591">
        <f>IF(BQ$2=0,$C193*$D193/$C$1*Index_운영!BQ35*Index_운영!BQ$10,IF(NOT(BP193=0),NOT(Index_운영!BQ35=0)*BP193*(1+$E193*Index_운영!BQ255)*Index_운영!BQ35,$C193*$D193/$C$1*Index_운영!BQ35))</f>
        <v>12357.911484287999</v>
      </c>
      <c r="BR193" s="591">
        <f>IF(BR$2=0,$C193*$D193/$C$1*Index_운영!BR35*Index_운영!BR$10,IF(NOT(BQ193=0),NOT(Index_운영!BR35=0)*BQ193*(1+$E193*Index_운영!BR255)*Index_운영!BR35,$C193*$D193/$C$1*Index_운영!BR35))</f>
        <v>12357.911484287999</v>
      </c>
      <c r="BS193" s="591">
        <f>IF(BS$2=0,$C193*$D193/$C$1*Index_운영!BS35*Index_운영!BS$10,IF(NOT(BR193=0),NOT(Index_운영!BS35=0)*BR193*(1+$E193*Index_운영!BS255)*Index_운영!BS35,$C193*$D193/$C$1*Index_운영!BS35))</f>
        <v>12357.911484287999</v>
      </c>
      <c r="BT193" s="591">
        <f>IF(BT$2=0,$C193*$D193/$C$1*Index_운영!BT35*Index_운영!BT$10,IF(NOT(BS193=0),NOT(Index_운영!BT35=0)*BS193*(1+$E193*Index_운영!BT255)*Index_운영!BT35,$C193*$D193/$C$1*Index_운영!BT35))</f>
        <v>12357.911484287999</v>
      </c>
      <c r="BU193" s="591">
        <f>IF(BU$2=0,$C193*$D193/$C$1*Index_운영!BU35*Index_운영!BU$10,IF(NOT(BT193=0),NOT(Index_운영!BU35=0)*BT193*(1+$E193*Index_운영!BU255)*Index_운영!BU35,$C193*$D193/$C$1*Index_운영!BU35))</f>
        <v>12357.911484287999</v>
      </c>
      <c r="BV193" s="591">
        <f>IF(BV$2=0,$C193*$D193/$C$1*Index_운영!BV35*Index_운영!BV$10,IF(NOT(BU193=0),NOT(Index_운영!BV35=0)*BU193*(1+$E193*Index_운영!BV255)*Index_운영!BV35,$C193*$D193/$C$1*Index_운영!BV35))</f>
        <v>12357.911484287999</v>
      </c>
      <c r="BW193" s="591">
        <f>IF(BW$2=0,$C193*$D193/$C$1*Index_운영!BW35*Index_운영!BW$10,IF(NOT(BV193=0),NOT(Index_운영!BW35=0)*BV193*(1+$E193*Index_운영!BW255)*Index_운영!BW35,$C193*$D193/$C$1*Index_운영!BW35))</f>
        <v>12357.911484287999</v>
      </c>
      <c r="BX193" s="591">
        <f>IF(BX$2=0,$C193*$D193/$C$1*Index_운영!BX35*Index_운영!BX$10,IF(NOT(BW193=0),NOT(Index_운영!BX35=0)*BW193*(1+$E193*Index_운영!BX255)*Index_운영!BX35,$C193*$D193/$C$1*Index_운영!BX35))</f>
        <v>12357.911484287999</v>
      </c>
      <c r="BY193" s="591">
        <f>IF(BY$2=0,$C193*$D193/$C$1*Index_운영!BY35*Index_운영!BY$10,IF(NOT(BX193=0),NOT(Index_운영!BY35=0)*BX193*(1+$E193*Index_운영!BY255)*Index_운영!BY35,$C193*$D193/$C$1*Index_운영!BY35))</f>
        <v>12357.911484287999</v>
      </c>
      <c r="BZ193" s="591">
        <f>IF(BZ$2=0,$C193*$D193/$C$1*Index_운영!BZ35*Index_운영!BZ$10,IF(NOT(BY193=0),NOT(Index_운영!BZ35=0)*BY193*(1+$E193*Index_운영!BZ255)*Index_운영!BZ35,$C193*$D193/$C$1*Index_운영!BZ35))</f>
        <v>12605.069713973759</v>
      </c>
      <c r="CA193" s="591">
        <f>IF(CA$2=0,$C193*$D193/$C$1*Index_운영!CA35*Index_운영!CA$10,IF(NOT(BZ193=0),NOT(Index_운영!CA35=0)*BZ193*(1+$E193*Index_운영!CA255)*Index_운영!CA35,$C193*$D193/$C$1*Index_운영!CA35))</f>
        <v>12605.069713973759</v>
      </c>
      <c r="CB193" s="591">
        <f>IF(CB$2=0,$C193*$D193/$C$1*Index_운영!CB35*Index_운영!CB$10,IF(NOT(CA193=0),NOT(Index_운영!CB35=0)*CA193*(1+$E193*Index_운영!CB255)*Index_운영!CB35,$C193*$D193/$C$1*Index_운영!CB35))</f>
        <v>12605.069713973759</v>
      </c>
      <c r="CC193" s="591">
        <f>IF(CC$2=0,$C193*$D193/$C$1*Index_운영!CC35*Index_운영!CC$10,IF(NOT(CB193=0),NOT(Index_운영!CC35=0)*CB193*(1+$E193*Index_운영!CC255)*Index_운영!CC35,$C193*$D193/$C$1*Index_운영!CC35))</f>
        <v>12605.069713973759</v>
      </c>
      <c r="CD193" s="591">
        <f>IF(CD$2=0,$C193*$D193/$C$1*Index_운영!CD35*Index_운영!CD$10,IF(NOT(CC193=0),NOT(Index_운영!CD35=0)*CC193*(1+$E193*Index_운영!CD255)*Index_운영!CD35,$C193*$D193/$C$1*Index_운영!CD35))</f>
        <v>12605.069713973759</v>
      </c>
      <c r="CE193" s="591">
        <f>IF(CE$2=0,$C193*$D193/$C$1*Index_운영!CE35*Index_운영!CE$10,IF(NOT(CD193=0),NOT(Index_운영!CE35=0)*CD193*(1+$E193*Index_운영!CE255)*Index_운영!CE35,$C193*$D193/$C$1*Index_운영!CE35))</f>
        <v>12605.069713973759</v>
      </c>
      <c r="CF193" s="591">
        <f>IF(CF$2=0,$C193*$D193/$C$1*Index_운영!CF35*Index_운영!CF$10,IF(NOT(CE193=0),NOT(Index_운영!CF35=0)*CE193*(1+$E193*Index_운영!CF255)*Index_운영!CF35,$C193*$D193/$C$1*Index_운영!CF35))</f>
        <v>12605.069713973759</v>
      </c>
      <c r="CG193" s="591">
        <f>IF(CG$2=0,$C193*$D193/$C$1*Index_운영!CG35*Index_운영!CG$10,IF(NOT(CF193=0),NOT(Index_운영!CG35=0)*CF193*(1+$E193*Index_운영!CG255)*Index_운영!CG35,$C193*$D193/$C$1*Index_운영!CG35))</f>
        <v>12605.069713973759</v>
      </c>
      <c r="CH193" s="591">
        <f>IF(CH$2=0,$C193*$D193/$C$1*Index_운영!CH35*Index_운영!CH$10,IF(NOT(CG193=0),NOT(Index_운영!CH35=0)*CG193*(1+$E193*Index_운영!CH255)*Index_운영!CH35,$C193*$D193/$C$1*Index_운영!CH35))</f>
        <v>12605.069713973759</v>
      </c>
      <c r="CI193" s="591">
        <f>IF(CI$2=0,$C193*$D193/$C$1*Index_운영!CI35*Index_운영!CI$10,IF(NOT(CH193=0),NOT(Index_운영!CI35=0)*CH193*(1+$E193*Index_운영!CI255)*Index_운영!CI35,$C193*$D193/$C$1*Index_운영!CI35))</f>
        <v>12605.069713973759</v>
      </c>
      <c r="CJ193" s="591">
        <f>IF(CJ$2=0,$C193*$D193/$C$1*Index_운영!CJ35*Index_운영!CJ$10,IF(NOT(CI193=0),NOT(Index_운영!CJ35=0)*CI193*(1+$E193*Index_운영!CJ255)*Index_운영!CJ35,$C193*$D193/$C$1*Index_운영!CJ35))</f>
        <v>12605.069713973759</v>
      </c>
      <c r="CK193" s="591">
        <f>IF(CK$2=0,$C193*$D193/$C$1*Index_운영!CK35*Index_운영!CK$10,IF(NOT(CJ193=0),NOT(Index_운영!CK35=0)*CJ193*(1+$E193*Index_운영!CK255)*Index_운영!CK35,$C193*$D193/$C$1*Index_운영!CK35))</f>
        <v>12605.069713973759</v>
      </c>
      <c r="CL193" s="591">
        <f>IF(CL$2=0,$C193*$D193/$C$1*Index_운영!CL35*Index_운영!CL$10,IF(NOT(CK193=0),NOT(Index_운영!CL35=0)*CK193*(1+$E193*Index_운영!CL255)*Index_운영!CL35,$C193*$D193/$C$1*Index_운영!CL35))</f>
        <v>12857.171108253235</v>
      </c>
      <c r="CM193" s="591">
        <f>IF(CM$2=0,$C193*$D193/$C$1*Index_운영!CM35*Index_운영!CM$10,IF(NOT(CL193=0),NOT(Index_운영!CM35=0)*CL193*(1+$E193*Index_운영!CM255)*Index_운영!CM35,$C193*$D193/$C$1*Index_운영!CM35))</f>
        <v>0</v>
      </c>
      <c r="CN193" s="591">
        <f>IF(CN$2=0,$C193*$D193/$C$1*Index_운영!CN35*Index_운영!CN$10,IF(NOT(CM193=0),NOT(Index_운영!CN35=0)*CM193*(1+$E193*Index_운영!CN255)*Index_운영!CN35,$C193*$D193/$C$1*Index_운영!CN35))</f>
        <v>0</v>
      </c>
      <c r="CO193" s="591">
        <f>IF(CO$2=0,$C193*$D193/$C$1*Index_운영!CO35*Index_운영!CO$10,IF(NOT(CN193=0),NOT(Index_운영!CO35=0)*CN193*(1+$E193*Index_운영!CO255)*Index_운영!CO35,$C193*$D193/$C$1*Index_운영!CO35))</f>
        <v>0</v>
      </c>
      <c r="CP193" s="591">
        <f>IF(CP$2=0,$C193*$D193/$C$1*Index_운영!CP35*Index_운영!CP$10,IF(NOT(CO193=0),NOT(Index_운영!CP35=0)*CO193*(1+$E193*Index_운영!CP255)*Index_운영!CP35,$C193*$D193/$C$1*Index_운영!CP35))</f>
        <v>0</v>
      </c>
      <c r="CQ193" s="591">
        <f>IF(CQ$2=0,$C193*$D193/$C$1*Index_운영!CQ35*Index_운영!CQ$10,IF(NOT(CP193=0),NOT(Index_운영!CQ35=0)*CP193*(1+$E193*Index_운영!CQ255)*Index_운영!CQ35,$C193*$D193/$C$1*Index_운영!CQ35))</f>
        <v>0</v>
      </c>
      <c r="CR193" s="591">
        <f>IF(CR$2=0,$C193*$D193/$C$1*Index_운영!CR35*Index_운영!CR$10,IF(NOT(CQ193=0),NOT(Index_운영!CR35=0)*CQ193*(1+$E193*Index_운영!CR255)*Index_운영!CR35,$C193*$D193/$C$1*Index_운영!CR35))</f>
        <v>0</v>
      </c>
      <c r="CS193" s="591">
        <f>IF(CS$2=0,$C193*$D193/$C$1*Index_운영!CS35*Index_운영!CS$10,IF(NOT(CR193=0),NOT(Index_운영!CS35=0)*CR193*(1+$E193*Index_운영!CS255)*Index_운영!CS35,$C193*$D193/$C$1*Index_운영!CS35))</f>
        <v>0</v>
      </c>
      <c r="CT193" s="591">
        <f>IF(CT$2=0,$C193*$D193/$C$1*Index_운영!CT35*Index_운영!CT$10,IF(NOT(CS193=0),NOT(Index_운영!CT35=0)*CS193*(1+$E193*Index_운영!CT255)*Index_운영!CT35,$C193*$D193/$C$1*Index_운영!CT35))</f>
        <v>0</v>
      </c>
      <c r="CU193" s="591">
        <f>IF(CU$2=0,$C193*$D193/$C$1*Index_운영!CU35*Index_운영!CU$10,IF(NOT(CT193=0),NOT(Index_운영!CU35=0)*CT193*(1+$E193*Index_운영!CU255)*Index_운영!CU35,$C193*$D193/$C$1*Index_운영!CU35))</f>
        <v>0</v>
      </c>
      <c r="CV193" s="591">
        <f>IF(CV$2=0,$C193*$D193/$C$1*Index_운영!CV35*Index_운영!CV$10,IF(NOT(CU193=0),NOT(Index_운영!CV35=0)*CU193*(1+$E193*Index_운영!CV255)*Index_운영!CV35,$C193*$D193/$C$1*Index_운영!CV35))</f>
        <v>0</v>
      </c>
      <c r="CW193" s="591">
        <f>IF(CW$2=0,$C193*$D193/$C$1*Index_운영!CW35*Index_운영!CW$10,IF(NOT(CV193=0),NOT(Index_운영!CW35=0)*CV193*(1+$E193*Index_운영!CW255)*Index_운영!CW35,$C193*$D193/$C$1*Index_운영!CW35))</f>
        <v>0</v>
      </c>
      <c r="CX193" s="591">
        <f>IF(CX$2=0,$C193*$D193/$C$1*Index_운영!CX35*Index_운영!CX$10,IF(NOT(CW193=0),NOT(Index_운영!CX35=0)*CW193*(1+$E193*Index_운영!CX255)*Index_운영!CX35,$C193*$D193/$C$1*Index_운영!CX35))</f>
        <v>0</v>
      </c>
      <c r="CY193" s="591">
        <f>IF(CY$2=0,$C193*$D193/$C$1*Index_운영!CY35*Index_운영!CY$10,IF(NOT(CX193=0),NOT(Index_운영!CY35=0)*CX193*(1+$E193*Index_운영!CY255)*Index_운영!CY35,$C193*$D193/$C$1*Index_운영!CY35))</f>
        <v>0</v>
      </c>
      <c r="CZ193" s="591">
        <f>IF(CZ$2=0,$C193*$D193/$C$1*Index_운영!CZ35*Index_운영!CZ$10,IF(NOT(CY193=0),NOT(Index_운영!CZ35=0)*CY193*(1+$E193*Index_운영!CZ255)*Index_운영!CZ35,$C193*$D193/$C$1*Index_운영!CZ35))</f>
        <v>0</v>
      </c>
      <c r="DA193" s="591">
        <f>IF(DA$2=0,$C193*$D193/$C$1*Index_운영!DA35*Index_운영!DA$10,IF(NOT(CZ193=0),NOT(Index_운영!DA35=0)*CZ193*(1+$E193*Index_운영!DA255)*Index_운영!DA35,$C193*$D193/$C$1*Index_운영!DA35))</f>
        <v>0</v>
      </c>
      <c r="DB193" s="591">
        <f>IF(DB$2=0,$C193*$D193/$C$1*Index_운영!DB35*Index_운영!DB$10,IF(NOT(DA193=0),NOT(Index_운영!DB35=0)*DA193*(1+$E193*Index_운영!DB255)*Index_운영!DB35,$C193*$D193/$C$1*Index_운영!DB35))</f>
        <v>0</v>
      </c>
      <c r="DC193" s="591">
        <f>IF(DC$2=0,$C193*$D193/$C$1*Index_운영!DC35*Index_운영!DC$10,IF(NOT(DB193=0),NOT(Index_운영!DC35=0)*DB193*(1+$E193*Index_운영!DC255)*Index_운영!DC35,$C193*$D193/$C$1*Index_운영!DC35))</f>
        <v>0</v>
      </c>
      <c r="DD193" s="591">
        <f>IF(DD$2=0,$C193*$D193/$C$1*Index_운영!DD35*Index_운영!DD$10,IF(NOT(DC193=0),NOT(Index_운영!DD35=0)*DC193*(1+$E193*Index_운영!DD255)*Index_운영!DD35,$C193*$D193/$C$1*Index_운영!DD35))</f>
        <v>0</v>
      </c>
      <c r="DE193" s="591">
        <f>IF(DE$2=0,$C193*$D193/$C$1*Index_운영!DE35*Index_운영!DE$10,IF(NOT(DD193=0),NOT(Index_운영!DE35=0)*DD193*(1+$E193*Index_운영!DE255)*Index_운영!DE35,$C193*$D193/$C$1*Index_운영!DE35))</f>
        <v>0</v>
      </c>
      <c r="DF193" s="591">
        <f>IF(DF$2=0,$C193*$D193/$C$1*Index_운영!DF35*Index_운영!DF$10,IF(NOT(DE193=0),NOT(Index_운영!DF35=0)*DE193*(1+$E193*Index_운영!DF255)*Index_운영!DF35,$C193*$D193/$C$1*Index_운영!DF35))</f>
        <v>0</v>
      </c>
      <c r="DG193" s="591">
        <f>IF(DG$2=0,$C193*$D193/$C$1*Index_운영!DG35*Index_운영!DG$10,IF(NOT(DF193=0),NOT(Index_운영!DG35=0)*DF193*(1+$E193*Index_운영!DG255)*Index_운영!DG35,$C193*$D193/$C$1*Index_운영!DG35))</f>
        <v>0</v>
      </c>
      <c r="DH193" s="591">
        <f>IF(DH$2=0,$C193*$D193/$C$1*Index_운영!DH35*Index_운영!DH$10,IF(NOT(DG193=0),NOT(Index_운영!DH35=0)*DG193*(1+$E193*Index_운영!DH255)*Index_운영!DH35,$C193*$D193/$C$1*Index_운영!DH35))</f>
        <v>0</v>
      </c>
      <c r="DI193" s="591">
        <f>IF(DI$2=0,$C193*$D193/$C$1*Index_운영!DI35*Index_운영!DI$10,IF(NOT(DH193=0),NOT(Index_운영!DI35=0)*DH193*(1+$E193*Index_운영!DI255)*Index_운영!DI35,$C193*$D193/$C$1*Index_운영!DI35))</f>
        <v>0</v>
      </c>
      <c r="DJ193" s="591">
        <f>IF(DJ$2=0,$C193*$D193/$C$1*Index_운영!DJ35*Index_운영!DJ$10,IF(NOT(DI193=0),NOT(Index_운영!DJ35=0)*DI193*(1+$E193*Index_운영!DJ255)*Index_운영!DJ35,$C193*$D193/$C$1*Index_운영!DJ35))</f>
        <v>0</v>
      </c>
      <c r="DK193" s="591">
        <f>IF(DK$2=0,$C193*$D193/$C$1*Index_운영!DK35*Index_운영!DK$10,IF(NOT(DJ193=0),NOT(Index_운영!DK35=0)*DJ193*(1+$E193*Index_운영!DK255)*Index_운영!DK35,$C193*$D193/$C$1*Index_운영!DK35))</f>
        <v>0</v>
      </c>
      <c r="DL193" s="591">
        <f>IF(DL$2=0,$C193*$D193/$C$1*Index_운영!DL35*Index_운영!DL$10,IF(NOT(DK193=0),NOT(Index_운영!DL35=0)*DK193*(1+$E193*Index_운영!DL255)*Index_운영!DL35,$C193*$D193/$C$1*Index_운영!DL35))</f>
        <v>0</v>
      </c>
      <c r="DM193" s="591">
        <f>IF(DM$2=0,$C193*$D193/$C$1*Index_운영!DM35*Index_운영!DM$10,IF(NOT(DL193=0),NOT(Index_운영!DM35=0)*DL193*(1+$E193*Index_운영!DM255)*Index_운영!DM35,$C193*$D193/$C$1*Index_운영!DM35))</f>
        <v>0</v>
      </c>
      <c r="DN193" s="591">
        <f>IF(DN$2=0,$C193*$D193/$C$1*Index_운영!DN35*Index_운영!DN$10,IF(NOT(DM193=0),NOT(Index_운영!DN35=0)*DM193*(1+$E193*Index_운영!DN255)*Index_운영!DN35,$C193*$D193/$C$1*Index_운영!DN35))</f>
        <v>0</v>
      </c>
      <c r="DO193" s="591">
        <f>IF(DO$2=0,$C193*$D193/$C$1*Index_운영!DO35*Index_운영!DO$10,IF(NOT(DN193=0),NOT(Index_운영!DO35=0)*DN193*(1+$E193*Index_운영!DO255)*Index_운영!DO35,$C193*$D193/$C$1*Index_운영!DO35))</f>
        <v>0</v>
      </c>
      <c r="DP193" s="591">
        <f>IF(DP$2=0,$C193*$D193/$C$1*Index_운영!DP35*Index_운영!DP$10,IF(NOT(DO193=0),NOT(Index_운영!DP35=0)*DO193*(1+$E193*Index_운영!DP255)*Index_운영!DP35,$C193*$D193/$C$1*Index_운영!DP35))</f>
        <v>0</v>
      </c>
      <c r="DQ193" s="591">
        <f>IF(DQ$2=0,$C193*$D193/$C$1*Index_운영!DQ35*Index_운영!DQ$10,IF(NOT(DP193=0),NOT(Index_운영!DQ35=0)*DP193*(1+$E193*Index_운영!DQ255)*Index_운영!DQ35,$C193*$D193/$C$1*Index_운영!DQ35))</f>
        <v>0</v>
      </c>
      <c r="DR193" s="591">
        <f>IF(DR$2=0,$C193*$D193/$C$1*Index_운영!DR35*Index_운영!DR$10,IF(NOT(DQ193=0),NOT(Index_운영!DR35=0)*DQ193*(1+$E193*Index_운영!DR255)*Index_운영!DR35,$C193*$D193/$C$1*Index_운영!DR35))</f>
        <v>0</v>
      </c>
      <c r="DS193" s="591">
        <f>IF(DS$2=0,$C193*$D193/$C$1*Index_운영!DS35*Index_운영!DS$10,IF(NOT(DR193=0),NOT(Index_운영!DS35=0)*DR193*(1+$E193*Index_운영!DS255)*Index_운영!DS35,$C193*$D193/$C$1*Index_운영!DS35))</f>
        <v>0</v>
      </c>
      <c r="DT193" s="591">
        <f>IF(DT$2=0,$C193*$D193/$C$1*Index_운영!DT35*Index_운영!DT$10,IF(NOT(DS193=0),NOT(Index_운영!DT35=0)*DS193*(1+$E193*Index_운영!DT255)*Index_운영!DT35,$C193*$D193/$C$1*Index_운영!DT35))</f>
        <v>0</v>
      </c>
      <c r="DU193" s="591">
        <f>IF(DU$2=0,$C193*$D193/$C$1*Index_운영!DU35*Index_운영!DU$10,IF(NOT(DT193=0),NOT(Index_운영!DU35=0)*DT193*(1+$E193*Index_운영!DU255)*Index_운영!DU35,$C193*$D193/$C$1*Index_운영!DU35))</f>
        <v>0</v>
      </c>
      <c r="DV193" s="591">
        <f>IF(DV$2=0,$C193*$D193/$C$1*Index_운영!DV35*Index_운영!DV$10,IF(NOT(DU193=0),NOT(Index_운영!DV35=0)*DU193*(1+$E193*Index_운영!DV255)*Index_운영!DV35,$C193*$D193/$C$1*Index_운영!DV35))</f>
        <v>0</v>
      </c>
    </row>
    <row r="194" spans="1:126" s="464" customFormat="1" outlineLevel="1" x14ac:dyDescent="0.4">
      <c r="A194" s="736"/>
      <c r="B194" s="464" t="str">
        <f>'Rent Roll'!$B10</f>
        <v>4층</v>
      </c>
      <c r="C194" s="1219">
        <f>'Rent Roll'!$K10</f>
        <v>380.56</v>
      </c>
      <c r="D194" s="1220">
        <f>'Rent Roll'!$Y10</f>
        <v>30000</v>
      </c>
      <c r="E194" s="1221">
        <f>'Rent Roll'!$Z10</f>
        <v>0.02</v>
      </c>
      <c r="F194" s="588">
        <f>IF(F$2=0,$C194*$D194/$C$1*Index_운영!F36*Index_운영!F$10,IF(NOT(E194=0),NOT(Index_운영!F36=0)*E194*(1+$E194*Index_운영!F256)*Index_운영!F36,$C194*$D194/$C$1*Index_운영!F36))</f>
        <v>0</v>
      </c>
      <c r="G194" s="591">
        <f>IF(G$2=0,$C194*$D194/$C$1*Index_운영!G36*Index_운영!G$10,IF(NOT(F194=0),NOT(Index_운영!G36=0)*F194*(1+$E194*Index_운영!G256)*Index_운영!G36,$C194*$D194/$C$1*Index_운영!G36))</f>
        <v>0</v>
      </c>
      <c r="H194" s="591">
        <f>IF(H$2=0,$C194*$D194/$C$1*Index_운영!H36*Index_운영!H$10,IF(NOT(G194=0),NOT(Index_운영!H36=0)*G194*(1+$E194*Index_운영!H256)*Index_운영!H36,$C194*$D194/$C$1*Index_운영!H36))</f>
        <v>0</v>
      </c>
      <c r="I194" s="591">
        <f>IF(I$2=0,$C194*$D194/$C$1*Index_운영!I36*Index_운영!I$10,IF(NOT(H194=0),NOT(Index_운영!I36=0)*H194*(1+$E194*Index_운영!I256)*Index_운영!I36,$C194*$D194/$C$1*Index_운영!I36))</f>
        <v>0</v>
      </c>
      <c r="J194" s="591">
        <f>IF(J$2=0,$C194*$D194/$C$1*Index_운영!J36*Index_운영!J$10,IF(NOT(I194=0),NOT(Index_운영!J36=0)*I194*(1+$E194*Index_운영!J256)*Index_운영!J36,$C194*$D194/$C$1*Index_운영!J36))</f>
        <v>0</v>
      </c>
      <c r="K194" s="591">
        <f>IF(K$2=0,$C194*$D194/$C$1*Index_운영!K36*Index_운영!K$10,IF(NOT(J194=0),NOT(Index_운영!K36=0)*J194*(1+$E194*Index_운영!K256)*Index_운영!K36,$C194*$D194/$C$1*Index_운영!K36))</f>
        <v>0</v>
      </c>
      <c r="L194" s="591">
        <f>IF(L$2=0,$C194*$D194/$C$1*Index_운영!L36*Index_운영!L$10,IF(NOT(K194=0),NOT(Index_운영!L36=0)*K194*(1+$E194*Index_운영!L256)*Index_운영!L36,$C194*$D194/$C$1*Index_운영!L36))</f>
        <v>0</v>
      </c>
      <c r="M194" s="591">
        <f>IF(M$2=0,$C194*$D194/$C$1*Index_운영!M36*Index_운영!M$10,IF(NOT(L194=0),NOT(Index_운영!M36=0)*L194*(1+$E194*Index_운영!M256)*Index_운영!M36,$C194*$D194/$C$1*Index_운영!M36))</f>
        <v>0</v>
      </c>
      <c r="N194" s="591">
        <f>IF(N$2=0,$C194*$D194/$C$1*Index_운영!N36*Index_운영!N$10,IF(NOT(M194=0),NOT(Index_운영!N36=0)*M194*(1+$E194*Index_운영!N256)*Index_운영!N36,$C194*$D194/$C$1*Index_운영!N36))</f>
        <v>0</v>
      </c>
      <c r="O194" s="591">
        <f>IF(O$2=0,$C194*$D194/$C$1*Index_운영!O36*Index_운영!O$10,IF(NOT(N194=0),NOT(Index_운영!O36=0)*N194*(1+$E194*Index_운영!O256)*Index_운영!O36,$C194*$D194/$C$1*Index_운영!O36))</f>
        <v>0</v>
      </c>
      <c r="P194" s="591">
        <f>IF(P$2=0,$C194*$D194/$C$1*Index_운영!P36*Index_운영!P$10,IF(NOT(O194=0),NOT(Index_운영!P36=0)*O194*(1+$E194*Index_운영!P256)*Index_운영!P36,$C194*$D194/$C$1*Index_운영!P36))</f>
        <v>0</v>
      </c>
      <c r="Q194" s="591">
        <f>IF(Q$2=0,$C194*$D194/$C$1*Index_운영!Q36*Index_운영!Q$10,IF(NOT(P194=0),NOT(Index_운영!Q36=0)*P194*(1+$E194*Index_운영!Q256)*Index_운영!Q36,$C194*$D194/$C$1*Index_운영!Q36))</f>
        <v>0</v>
      </c>
      <c r="R194" s="591">
        <f>IF(R$2=0,$C194*$D194/$C$1*Index_운영!R36*Index_운영!R$10,IF(NOT(Q194=0),NOT(Index_운영!R36=0)*Q194*(1+$E194*Index_운영!R256)*Index_운영!R36,$C194*$D194/$C$1*Index_운영!R36))</f>
        <v>0</v>
      </c>
      <c r="S194" s="591">
        <f>IF(S$2=0,$C194*$D194/$C$1*Index_운영!S36*Index_운영!S$10,IF(NOT(R194=0),NOT(Index_운영!S36=0)*R194*(1+$E194*Index_운영!S256)*Index_운영!S36,$C194*$D194/$C$1*Index_운영!S36))</f>
        <v>0</v>
      </c>
      <c r="T194" s="591">
        <f>IF(T$2=0,$C194*$D194/$C$1*Index_운영!T36*Index_운영!T$10,IF(NOT(S194=0),NOT(Index_운영!T36=0)*S194*(1+$E194*Index_운영!T256)*Index_운영!T36,$C194*$D194/$C$1*Index_운영!T36))</f>
        <v>0</v>
      </c>
      <c r="U194" s="591">
        <f>IF(U$2=0,$C194*$D194/$C$1*Index_운영!U36*Index_운영!U$10,IF(NOT(T194=0),NOT(Index_운영!U36=0)*T194*(1+$E194*Index_운영!U256)*Index_운영!U36,$C194*$D194/$C$1*Index_운영!U36))</f>
        <v>0</v>
      </c>
      <c r="V194" s="591">
        <f>IF(V$2=0,$C194*$D194/$C$1*Index_운영!V36*Index_운영!V$10,IF(NOT(U194=0),NOT(Index_운영!V36=0)*U194*(1+$E194*Index_운영!V256)*Index_운영!V36,$C194*$D194/$C$1*Index_운영!V36))</f>
        <v>0</v>
      </c>
      <c r="W194" s="591">
        <f>IF(W$2=0,$C194*$D194/$C$1*Index_운영!W36*Index_운영!W$10,IF(NOT(V194=0),NOT(Index_운영!W36=0)*V194*(1+$E194*Index_운영!W256)*Index_운영!W36,$C194*$D194/$C$1*Index_운영!W36))</f>
        <v>0</v>
      </c>
      <c r="X194" s="591">
        <f>IF(X$2=0,$C194*$D194/$C$1*Index_운영!X36*Index_운영!X$10,IF(NOT(W194=0),NOT(Index_운영!X36=0)*W194*(1+$E194*Index_운영!X256)*Index_운영!X36,$C194*$D194/$C$1*Index_운영!X36))</f>
        <v>0</v>
      </c>
      <c r="Y194" s="591">
        <f>IF(Y$2=0,$C194*$D194/$C$1*Index_운영!Y36*Index_운영!Y$10,IF(NOT(X194=0),NOT(Index_운영!Y36=0)*X194*(1+$E194*Index_운영!Y256)*Index_운영!Y36,$C194*$D194/$C$1*Index_운영!Y36))</f>
        <v>0</v>
      </c>
      <c r="Z194" s="591">
        <f>IF(Z$2=0,$C194*$D194/$C$1*Index_운영!Z36*Index_운영!Z$10,IF(NOT(Y194=0),NOT(Index_운영!Z36=0)*Y194*(1+$E194*Index_운영!Z256)*Index_운영!Z36,$C194*$D194/$C$1*Index_운영!Z36))</f>
        <v>0</v>
      </c>
      <c r="AA194" s="591">
        <f>IF(AA$2=0,$C194*$D194/$C$1*Index_운영!AA36*Index_운영!AA$10,IF(NOT(Z194=0),NOT(Index_운영!AA36=0)*Z194*(1+$E194*Index_운영!AA256)*Index_운영!AA36,$C194*$D194/$C$1*Index_운영!AA36))</f>
        <v>0</v>
      </c>
      <c r="AB194" s="591">
        <f>IF(AB$2=0,$C194*$D194/$C$1*Index_운영!AB36*Index_운영!AB$10,IF(NOT(AA194=0),NOT(Index_운영!AB36=0)*AA194*(1+$E194*Index_운영!AB256)*Index_운영!AB36,$C194*$D194/$C$1*Index_운영!AB36))</f>
        <v>0</v>
      </c>
      <c r="AC194" s="591">
        <f>IF(AC$2=0,$C194*$D194/$C$1*Index_운영!AC36*Index_운영!AC$10,IF(NOT(AB194=0),NOT(Index_운영!AC36=0)*AB194*(1+$E194*Index_운영!AC256)*Index_운영!AC36,$C194*$D194/$C$1*Index_운영!AC36))</f>
        <v>0</v>
      </c>
      <c r="AD194" s="591">
        <f>IF(AD$2=0,$C194*$D194/$C$1*Index_운영!AD36*Index_운영!AD$10,IF(NOT(AC194=0),NOT(Index_운영!AD36=0)*AC194*(1+$E194*Index_운영!AD256)*Index_운영!AD36,$C194*$D194/$C$1*Index_운영!AD36))</f>
        <v>0</v>
      </c>
      <c r="AE194" s="591">
        <f>IF(AE$2=0,$C194*$D194/$C$1*Index_운영!AE36*Index_운영!AE$10,IF(NOT(AD194=0),NOT(Index_운영!AE36=0)*AD194*(1+$E194*Index_운영!AE256)*Index_운영!AE36,$C194*$D194/$C$1*Index_운영!AE36))</f>
        <v>11416.8</v>
      </c>
      <c r="AF194" s="591">
        <f>IF(AF$2=0,$C194*$D194/$C$1*Index_운영!AF36*Index_운영!AF$10,IF(NOT(AE194=0),NOT(Index_운영!AF36=0)*AE194*(1+$E194*Index_운영!AF256)*Index_운영!AF36,$C194*$D194/$C$1*Index_운영!AF36))</f>
        <v>11416.8</v>
      </c>
      <c r="AG194" s="591">
        <f>IF(AG$2=0,$C194*$D194/$C$1*Index_운영!AG36*Index_운영!AG$10,IF(NOT(AF194=0),NOT(Index_운영!AG36=0)*AF194*(1+$E194*Index_운영!AG256)*Index_운영!AG36,$C194*$D194/$C$1*Index_운영!AG36))</f>
        <v>11416.8</v>
      </c>
      <c r="AH194" s="591">
        <f>IF(AH$2=0,$C194*$D194/$C$1*Index_운영!AH36*Index_운영!AH$10,IF(NOT(AG194=0),NOT(Index_운영!AH36=0)*AG194*(1+$E194*Index_운영!AH256)*Index_운영!AH36,$C194*$D194/$C$1*Index_운영!AH36))</f>
        <v>11416.8</v>
      </c>
      <c r="AI194" s="591">
        <f>IF(AI$2=0,$C194*$D194/$C$1*Index_운영!AI36*Index_운영!AI$10,IF(NOT(AH194=0),NOT(Index_운영!AI36=0)*AH194*(1+$E194*Index_운영!AI256)*Index_운영!AI36,$C194*$D194/$C$1*Index_운영!AI36))</f>
        <v>11416.8</v>
      </c>
      <c r="AJ194" s="591">
        <f>IF(AJ$2=0,$C194*$D194/$C$1*Index_운영!AJ36*Index_운영!AJ$10,IF(NOT(AI194=0),NOT(Index_운영!AJ36=0)*AI194*(1+$E194*Index_운영!AJ256)*Index_운영!AJ36,$C194*$D194/$C$1*Index_운영!AJ36))</f>
        <v>11416.8</v>
      </c>
      <c r="AK194" s="591">
        <f>IF(AK$2=0,$C194*$D194/$C$1*Index_운영!AK36*Index_운영!AK$10,IF(NOT(AJ194=0),NOT(Index_운영!AK36=0)*AJ194*(1+$E194*Index_운영!AK256)*Index_운영!AK36,$C194*$D194/$C$1*Index_운영!AK36))</f>
        <v>11416.8</v>
      </c>
      <c r="AL194" s="591">
        <f>IF(AL$2=0,$C194*$D194/$C$1*Index_운영!AL36*Index_운영!AL$10,IF(NOT(AK194=0),NOT(Index_운영!AL36=0)*AK194*(1+$E194*Index_운영!AL256)*Index_운영!AL36,$C194*$D194/$C$1*Index_운영!AL36))</f>
        <v>11416.8</v>
      </c>
      <c r="AM194" s="591">
        <f>IF(AM$2=0,$C194*$D194/$C$1*Index_운영!AM36*Index_운영!AM$10,IF(NOT(AL194=0),NOT(Index_운영!AM36=0)*AL194*(1+$E194*Index_운영!AM256)*Index_운영!AM36,$C194*$D194/$C$1*Index_운영!AM36))</f>
        <v>11416.8</v>
      </c>
      <c r="AN194" s="591">
        <f>IF(AN$2=0,$C194*$D194/$C$1*Index_운영!AN36*Index_운영!AN$10,IF(NOT(AM194=0),NOT(Index_운영!AN36=0)*AM194*(1+$E194*Index_운영!AN256)*Index_운영!AN36,$C194*$D194/$C$1*Index_운영!AN36))</f>
        <v>11416.8</v>
      </c>
      <c r="AO194" s="591">
        <f>IF(AO$2=0,$C194*$D194/$C$1*Index_운영!AO36*Index_운영!AO$10,IF(NOT(AN194=0),NOT(Index_운영!AO36=0)*AN194*(1+$E194*Index_운영!AO256)*Index_운영!AO36,$C194*$D194/$C$1*Index_운영!AO36))</f>
        <v>11416.8</v>
      </c>
      <c r="AP194" s="591">
        <f>IF(AP$2=0,$C194*$D194/$C$1*Index_운영!AP36*Index_운영!AP$10,IF(NOT(AO194=0),NOT(Index_운영!AP36=0)*AO194*(1+$E194*Index_운영!AP256)*Index_운영!AP36,$C194*$D194/$C$1*Index_운영!AP36))</f>
        <v>11645.135999999999</v>
      </c>
      <c r="AQ194" s="591">
        <f>IF(AQ$2=0,$C194*$D194/$C$1*Index_운영!AQ36*Index_운영!AQ$10,IF(NOT(AP194=0),NOT(Index_운영!AQ36=0)*AP194*(1+$E194*Index_운영!AQ256)*Index_운영!AQ36,$C194*$D194/$C$1*Index_운영!AQ36))</f>
        <v>11645.135999999999</v>
      </c>
      <c r="AR194" s="591">
        <f>IF(AR$2=0,$C194*$D194/$C$1*Index_운영!AR36*Index_운영!AR$10,IF(NOT(AQ194=0),NOT(Index_운영!AR36=0)*AQ194*(1+$E194*Index_운영!AR256)*Index_운영!AR36,$C194*$D194/$C$1*Index_운영!AR36))</f>
        <v>11645.135999999999</v>
      </c>
      <c r="AS194" s="591">
        <f>IF(AS$2=0,$C194*$D194/$C$1*Index_운영!AS36*Index_운영!AS$10,IF(NOT(AR194=0),NOT(Index_운영!AS36=0)*AR194*(1+$E194*Index_운영!AS256)*Index_운영!AS36,$C194*$D194/$C$1*Index_운영!AS36))</f>
        <v>11645.135999999999</v>
      </c>
      <c r="AT194" s="591">
        <f>IF(AT$2=0,$C194*$D194/$C$1*Index_운영!AT36*Index_운영!AT$10,IF(NOT(AS194=0),NOT(Index_운영!AT36=0)*AS194*(1+$E194*Index_운영!AT256)*Index_운영!AT36,$C194*$D194/$C$1*Index_운영!AT36))</f>
        <v>11645.135999999999</v>
      </c>
      <c r="AU194" s="591">
        <f>IF(AU$2=0,$C194*$D194/$C$1*Index_운영!AU36*Index_운영!AU$10,IF(NOT(AT194=0),NOT(Index_운영!AU36=0)*AT194*(1+$E194*Index_운영!AU256)*Index_운영!AU36,$C194*$D194/$C$1*Index_운영!AU36))</f>
        <v>11645.135999999999</v>
      </c>
      <c r="AV194" s="591">
        <f>IF(AV$2=0,$C194*$D194/$C$1*Index_운영!AV36*Index_운영!AV$10,IF(NOT(AU194=0),NOT(Index_운영!AV36=0)*AU194*(1+$E194*Index_운영!AV256)*Index_운영!AV36,$C194*$D194/$C$1*Index_운영!AV36))</f>
        <v>11645.135999999999</v>
      </c>
      <c r="AW194" s="591">
        <f>IF(AW$2=0,$C194*$D194/$C$1*Index_운영!AW36*Index_운영!AW$10,IF(NOT(AV194=0),NOT(Index_운영!AW36=0)*AV194*(1+$E194*Index_운영!AW256)*Index_운영!AW36,$C194*$D194/$C$1*Index_운영!AW36))</f>
        <v>11645.135999999999</v>
      </c>
      <c r="AX194" s="591">
        <f>IF(AX$2=0,$C194*$D194/$C$1*Index_운영!AX36*Index_운영!AX$10,IF(NOT(AW194=0),NOT(Index_운영!AX36=0)*AW194*(1+$E194*Index_운영!AX256)*Index_운영!AX36,$C194*$D194/$C$1*Index_운영!AX36))</f>
        <v>11645.135999999999</v>
      </c>
      <c r="AY194" s="591">
        <f>IF(AY$2=0,$C194*$D194/$C$1*Index_운영!AY36*Index_운영!AY$10,IF(NOT(AX194=0),NOT(Index_운영!AY36=0)*AX194*(1+$E194*Index_운영!AY256)*Index_운영!AY36,$C194*$D194/$C$1*Index_운영!AY36))</f>
        <v>11645.135999999999</v>
      </c>
      <c r="AZ194" s="591">
        <f>IF(AZ$2=0,$C194*$D194/$C$1*Index_운영!AZ36*Index_운영!AZ$10,IF(NOT(AY194=0),NOT(Index_운영!AZ36=0)*AY194*(1+$E194*Index_운영!AZ256)*Index_운영!AZ36,$C194*$D194/$C$1*Index_운영!AZ36))</f>
        <v>11645.135999999999</v>
      </c>
      <c r="BA194" s="591">
        <f>IF(BA$2=0,$C194*$D194/$C$1*Index_운영!BA36*Index_운영!BA$10,IF(NOT(AZ194=0),NOT(Index_운영!BA36=0)*AZ194*(1+$E194*Index_운영!BA256)*Index_운영!BA36,$C194*$D194/$C$1*Index_운영!BA36))</f>
        <v>11645.135999999999</v>
      </c>
      <c r="BB194" s="591">
        <f>IF(BB$2=0,$C194*$D194/$C$1*Index_운영!BB36*Index_운영!BB$10,IF(NOT(BA194=0),NOT(Index_운영!BB36=0)*BA194*(1+$E194*Index_운영!BB256)*Index_운영!BB36,$C194*$D194/$C$1*Index_운영!BB36))</f>
        <v>11878.038719999999</v>
      </c>
      <c r="BC194" s="591">
        <f>IF(BC$2=0,$C194*$D194/$C$1*Index_운영!BC36*Index_운영!BC$10,IF(NOT(BB194=0),NOT(Index_운영!BC36=0)*BB194*(1+$E194*Index_운영!BC256)*Index_운영!BC36,$C194*$D194/$C$1*Index_운영!BC36))</f>
        <v>11878.038719999999</v>
      </c>
      <c r="BD194" s="591">
        <f>IF(BD$2=0,$C194*$D194/$C$1*Index_운영!BD36*Index_운영!BD$10,IF(NOT(BC194=0),NOT(Index_운영!BD36=0)*BC194*(1+$E194*Index_운영!BD256)*Index_운영!BD36,$C194*$D194/$C$1*Index_운영!BD36))</f>
        <v>11878.038719999999</v>
      </c>
      <c r="BE194" s="591">
        <f>IF(BE$2=0,$C194*$D194/$C$1*Index_운영!BE36*Index_운영!BE$10,IF(NOT(BD194=0),NOT(Index_운영!BE36=0)*BD194*(1+$E194*Index_운영!BE256)*Index_운영!BE36,$C194*$D194/$C$1*Index_운영!BE36))</f>
        <v>11878.038719999999</v>
      </c>
      <c r="BF194" s="591">
        <f>IF(BF$2=0,$C194*$D194/$C$1*Index_운영!BF36*Index_운영!BF$10,IF(NOT(BE194=0),NOT(Index_운영!BF36=0)*BE194*(1+$E194*Index_운영!BF256)*Index_운영!BF36,$C194*$D194/$C$1*Index_운영!BF36))</f>
        <v>11878.038719999999</v>
      </c>
      <c r="BG194" s="591">
        <f>IF(BG$2=0,$C194*$D194/$C$1*Index_운영!BG36*Index_운영!BG$10,IF(NOT(BF194=0),NOT(Index_운영!BG36=0)*BF194*(1+$E194*Index_운영!BG256)*Index_운영!BG36,$C194*$D194/$C$1*Index_운영!BG36))</f>
        <v>11878.038719999999</v>
      </c>
      <c r="BH194" s="591">
        <f>IF(BH$2=0,$C194*$D194/$C$1*Index_운영!BH36*Index_운영!BH$10,IF(NOT(BG194=0),NOT(Index_운영!BH36=0)*BG194*(1+$E194*Index_운영!BH256)*Index_운영!BH36,$C194*$D194/$C$1*Index_운영!BH36))</f>
        <v>11878.038719999999</v>
      </c>
      <c r="BI194" s="591">
        <f>IF(BI$2=0,$C194*$D194/$C$1*Index_운영!BI36*Index_운영!BI$10,IF(NOT(BH194=0),NOT(Index_운영!BI36=0)*BH194*(1+$E194*Index_운영!BI256)*Index_운영!BI36,$C194*$D194/$C$1*Index_운영!BI36))</f>
        <v>11878.038719999999</v>
      </c>
      <c r="BJ194" s="591">
        <f>IF(BJ$2=0,$C194*$D194/$C$1*Index_운영!BJ36*Index_운영!BJ$10,IF(NOT(BI194=0),NOT(Index_운영!BJ36=0)*BI194*(1+$E194*Index_운영!BJ256)*Index_운영!BJ36,$C194*$D194/$C$1*Index_운영!BJ36))</f>
        <v>11878.038719999999</v>
      </c>
      <c r="BK194" s="591">
        <f>IF(BK$2=0,$C194*$D194/$C$1*Index_운영!BK36*Index_운영!BK$10,IF(NOT(BJ194=0),NOT(Index_운영!BK36=0)*BJ194*(1+$E194*Index_운영!BK256)*Index_운영!BK36,$C194*$D194/$C$1*Index_운영!BK36))</f>
        <v>11878.038719999999</v>
      </c>
      <c r="BL194" s="591">
        <f>IF(BL$2=0,$C194*$D194/$C$1*Index_운영!BL36*Index_운영!BL$10,IF(NOT(BK194=0),NOT(Index_운영!BL36=0)*BK194*(1+$E194*Index_운영!BL256)*Index_운영!BL36,$C194*$D194/$C$1*Index_운영!BL36))</f>
        <v>11878.038719999999</v>
      </c>
      <c r="BM194" s="591">
        <f>IF(BM$2=0,$C194*$D194/$C$1*Index_운영!BM36*Index_운영!BM$10,IF(NOT(BL194=0),NOT(Index_운영!BM36=0)*BL194*(1+$E194*Index_운영!BM256)*Index_운영!BM36,$C194*$D194/$C$1*Index_운영!BM36))</f>
        <v>11878.038719999999</v>
      </c>
      <c r="BN194" s="591">
        <f>IF(BN$2=0,$C194*$D194/$C$1*Index_운영!BN36*Index_운영!BN$10,IF(NOT(BM194=0),NOT(Index_운영!BN36=0)*BM194*(1+$E194*Index_운영!BN256)*Index_운영!BN36,$C194*$D194/$C$1*Index_운영!BN36))</f>
        <v>12115.599494399999</v>
      </c>
      <c r="BO194" s="591">
        <f>IF(BO$2=0,$C194*$D194/$C$1*Index_운영!BO36*Index_운영!BO$10,IF(NOT(BN194=0),NOT(Index_운영!BO36=0)*BN194*(1+$E194*Index_운영!BO256)*Index_운영!BO36,$C194*$D194/$C$1*Index_운영!BO36))</f>
        <v>12115.599494399999</v>
      </c>
      <c r="BP194" s="591">
        <f>IF(BP$2=0,$C194*$D194/$C$1*Index_운영!BP36*Index_운영!BP$10,IF(NOT(BO194=0),NOT(Index_운영!BP36=0)*BO194*(1+$E194*Index_운영!BP256)*Index_운영!BP36,$C194*$D194/$C$1*Index_운영!BP36))</f>
        <v>12115.599494399999</v>
      </c>
      <c r="BQ194" s="591">
        <f>IF(BQ$2=0,$C194*$D194/$C$1*Index_운영!BQ36*Index_운영!BQ$10,IF(NOT(BP194=0),NOT(Index_운영!BQ36=0)*BP194*(1+$E194*Index_운영!BQ256)*Index_운영!BQ36,$C194*$D194/$C$1*Index_운영!BQ36))</f>
        <v>12115.599494399999</v>
      </c>
      <c r="BR194" s="591">
        <f>IF(BR$2=0,$C194*$D194/$C$1*Index_운영!BR36*Index_운영!BR$10,IF(NOT(BQ194=0),NOT(Index_운영!BR36=0)*BQ194*(1+$E194*Index_운영!BR256)*Index_운영!BR36,$C194*$D194/$C$1*Index_운영!BR36))</f>
        <v>12115.599494399999</v>
      </c>
      <c r="BS194" s="591">
        <f>IF(BS$2=0,$C194*$D194/$C$1*Index_운영!BS36*Index_운영!BS$10,IF(NOT(BR194=0),NOT(Index_운영!BS36=0)*BR194*(1+$E194*Index_운영!BS256)*Index_운영!BS36,$C194*$D194/$C$1*Index_운영!BS36))</f>
        <v>12115.599494399999</v>
      </c>
      <c r="BT194" s="591">
        <f>IF(BT$2=0,$C194*$D194/$C$1*Index_운영!BT36*Index_운영!BT$10,IF(NOT(BS194=0),NOT(Index_운영!BT36=0)*BS194*(1+$E194*Index_운영!BT256)*Index_운영!BT36,$C194*$D194/$C$1*Index_운영!BT36))</f>
        <v>12115.599494399999</v>
      </c>
      <c r="BU194" s="591">
        <f>IF(BU$2=0,$C194*$D194/$C$1*Index_운영!BU36*Index_운영!BU$10,IF(NOT(BT194=0),NOT(Index_운영!BU36=0)*BT194*(1+$E194*Index_운영!BU256)*Index_운영!BU36,$C194*$D194/$C$1*Index_운영!BU36))</f>
        <v>12115.599494399999</v>
      </c>
      <c r="BV194" s="591">
        <f>IF(BV$2=0,$C194*$D194/$C$1*Index_운영!BV36*Index_운영!BV$10,IF(NOT(BU194=0),NOT(Index_운영!BV36=0)*BU194*(1+$E194*Index_운영!BV256)*Index_운영!BV36,$C194*$D194/$C$1*Index_운영!BV36))</f>
        <v>12115.599494399999</v>
      </c>
      <c r="BW194" s="591">
        <f>IF(BW$2=0,$C194*$D194/$C$1*Index_운영!BW36*Index_운영!BW$10,IF(NOT(BV194=0),NOT(Index_운영!BW36=0)*BV194*(1+$E194*Index_운영!BW256)*Index_운영!BW36,$C194*$D194/$C$1*Index_운영!BW36))</f>
        <v>12115.599494399999</v>
      </c>
      <c r="BX194" s="591">
        <f>IF(BX$2=0,$C194*$D194/$C$1*Index_운영!BX36*Index_운영!BX$10,IF(NOT(BW194=0),NOT(Index_운영!BX36=0)*BW194*(1+$E194*Index_운영!BX256)*Index_운영!BX36,$C194*$D194/$C$1*Index_운영!BX36))</f>
        <v>12115.599494399999</v>
      </c>
      <c r="BY194" s="591">
        <f>IF(BY$2=0,$C194*$D194/$C$1*Index_운영!BY36*Index_운영!BY$10,IF(NOT(BX194=0),NOT(Index_운영!BY36=0)*BX194*(1+$E194*Index_운영!BY256)*Index_운영!BY36,$C194*$D194/$C$1*Index_운영!BY36))</f>
        <v>12115.599494399999</v>
      </c>
      <c r="BZ194" s="591">
        <f>IF(BZ$2=0,$C194*$D194/$C$1*Index_운영!BZ36*Index_운영!BZ$10,IF(NOT(BY194=0),NOT(Index_운영!BZ36=0)*BY194*(1+$E194*Index_운영!BZ256)*Index_운영!BZ36,$C194*$D194/$C$1*Index_운영!BZ36))</f>
        <v>12357.911484287999</v>
      </c>
      <c r="CA194" s="591">
        <f>IF(CA$2=0,$C194*$D194/$C$1*Index_운영!CA36*Index_운영!CA$10,IF(NOT(BZ194=0),NOT(Index_운영!CA36=0)*BZ194*(1+$E194*Index_운영!CA256)*Index_운영!CA36,$C194*$D194/$C$1*Index_운영!CA36))</f>
        <v>12357.911484287999</v>
      </c>
      <c r="CB194" s="591">
        <f>IF(CB$2=0,$C194*$D194/$C$1*Index_운영!CB36*Index_운영!CB$10,IF(NOT(CA194=0),NOT(Index_운영!CB36=0)*CA194*(1+$E194*Index_운영!CB256)*Index_운영!CB36,$C194*$D194/$C$1*Index_운영!CB36))</f>
        <v>12357.911484287999</v>
      </c>
      <c r="CC194" s="591">
        <f>IF(CC$2=0,$C194*$D194/$C$1*Index_운영!CC36*Index_운영!CC$10,IF(NOT(CB194=0),NOT(Index_운영!CC36=0)*CB194*(1+$E194*Index_운영!CC256)*Index_운영!CC36,$C194*$D194/$C$1*Index_운영!CC36))</f>
        <v>12357.911484287999</v>
      </c>
      <c r="CD194" s="591">
        <f>IF(CD$2=0,$C194*$D194/$C$1*Index_운영!CD36*Index_운영!CD$10,IF(NOT(CC194=0),NOT(Index_운영!CD36=0)*CC194*(1+$E194*Index_운영!CD256)*Index_운영!CD36,$C194*$D194/$C$1*Index_운영!CD36))</f>
        <v>12357.911484287999</v>
      </c>
      <c r="CE194" s="591">
        <f>IF(CE$2=0,$C194*$D194/$C$1*Index_운영!CE36*Index_운영!CE$10,IF(NOT(CD194=0),NOT(Index_운영!CE36=0)*CD194*(1+$E194*Index_운영!CE256)*Index_운영!CE36,$C194*$D194/$C$1*Index_운영!CE36))</f>
        <v>12357.911484287999</v>
      </c>
      <c r="CF194" s="591">
        <f>IF(CF$2=0,$C194*$D194/$C$1*Index_운영!CF36*Index_운영!CF$10,IF(NOT(CE194=0),NOT(Index_운영!CF36=0)*CE194*(1+$E194*Index_운영!CF256)*Index_운영!CF36,$C194*$D194/$C$1*Index_운영!CF36))</f>
        <v>12357.911484287999</v>
      </c>
      <c r="CG194" s="591">
        <f>IF(CG$2=0,$C194*$D194/$C$1*Index_운영!CG36*Index_운영!CG$10,IF(NOT(CF194=0),NOT(Index_운영!CG36=0)*CF194*(1+$E194*Index_운영!CG256)*Index_운영!CG36,$C194*$D194/$C$1*Index_운영!CG36))</f>
        <v>12357.911484287999</v>
      </c>
      <c r="CH194" s="591">
        <f>IF(CH$2=0,$C194*$D194/$C$1*Index_운영!CH36*Index_운영!CH$10,IF(NOT(CG194=0),NOT(Index_운영!CH36=0)*CG194*(1+$E194*Index_운영!CH256)*Index_운영!CH36,$C194*$D194/$C$1*Index_운영!CH36))</f>
        <v>12357.911484287999</v>
      </c>
      <c r="CI194" s="591">
        <f>IF(CI$2=0,$C194*$D194/$C$1*Index_운영!CI36*Index_운영!CI$10,IF(NOT(CH194=0),NOT(Index_운영!CI36=0)*CH194*(1+$E194*Index_운영!CI256)*Index_운영!CI36,$C194*$D194/$C$1*Index_운영!CI36))</f>
        <v>12357.911484287999</v>
      </c>
      <c r="CJ194" s="591">
        <f>IF(CJ$2=0,$C194*$D194/$C$1*Index_운영!CJ36*Index_운영!CJ$10,IF(NOT(CI194=0),NOT(Index_운영!CJ36=0)*CI194*(1+$E194*Index_운영!CJ256)*Index_운영!CJ36,$C194*$D194/$C$1*Index_운영!CJ36))</f>
        <v>12357.911484287999</v>
      </c>
      <c r="CK194" s="591">
        <f>IF(CK$2=0,$C194*$D194/$C$1*Index_운영!CK36*Index_운영!CK$10,IF(NOT(CJ194=0),NOT(Index_운영!CK36=0)*CJ194*(1+$E194*Index_운영!CK256)*Index_운영!CK36,$C194*$D194/$C$1*Index_운영!CK36))</f>
        <v>12357.911484287999</v>
      </c>
      <c r="CL194" s="591">
        <f>IF(CL$2=0,$C194*$D194/$C$1*Index_운영!CL36*Index_운영!CL$10,IF(NOT(CK194=0),NOT(Index_운영!CL36=0)*CK194*(1+$E194*Index_운영!CL256)*Index_운영!CL36,$C194*$D194/$C$1*Index_운영!CL36))</f>
        <v>12605.069713973759</v>
      </c>
      <c r="CM194" s="591">
        <f>IF(CM$2=0,$C194*$D194/$C$1*Index_운영!CM36*Index_운영!CM$10,IF(NOT(CL194=0),NOT(Index_운영!CM36=0)*CL194*(1+$E194*Index_운영!CM256)*Index_운영!CM36,$C194*$D194/$C$1*Index_운영!CM36))</f>
        <v>12605.069713973759</v>
      </c>
      <c r="CN194" s="591">
        <f>IF(CN$2=0,$C194*$D194/$C$1*Index_운영!CN36*Index_운영!CN$10,IF(NOT(CM194=0),NOT(Index_운영!CN36=0)*CM194*(1+$E194*Index_운영!CN256)*Index_운영!CN36,$C194*$D194/$C$1*Index_운영!CN36))</f>
        <v>12605.069713973759</v>
      </c>
      <c r="CO194" s="591">
        <f>IF(CO$2=0,$C194*$D194/$C$1*Index_운영!CO36*Index_운영!CO$10,IF(NOT(CN194=0),NOT(Index_운영!CO36=0)*CN194*(1+$E194*Index_운영!CO256)*Index_운영!CO36,$C194*$D194/$C$1*Index_운영!CO36))</f>
        <v>12605.069713973759</v>
      </c>
      <c r="CP194" s="591">
        <f>IF(CP$2=0,$C194*$D194/$C$1*Index_운영!CP36*Index_운영!CP$10,IF(NOT(CO194=0),NOT(Index_운영!CP36=0)*CO194*(1+$E194*Index_운영!CP256)*Index_운영!CP36,$C194*$D194/$C$1*Index_운영!CP36))</f>
        <v>12605.069713973759</v>
      </c>
      <c r="CQ194" s="591">
        <f>IF(CQ$2=0,$C194*$D194/$C$1*Index_운영!CQ36*Index_운영!CQ$10,IF(NOT(CP194=0),NOT(Index_운영!CQ36=0)*CP194*(1+$E194*Index_운영!CQ256)*Index_운영!CQ36,$C194*$D194/$C$1*Index_운영!CQ36))</f>
        <v>12605.069713973759</v>
      </c>
      <c r="CR194" s="591">
        <f>IF(CR$2=0,$C194*$D194/$C$1*Index_운영!CR36*Index_운영!CR$10,IF(NOT(CQ194=0),NOT(Index_운영!CR36=0)*CQ194*(1+$E194*Index_운영!CR256)*Index_운영!CR36,$C194*$D194/$C$1*Index_운영!CR36))</f>
        <v>12605.069713973759</v>
      </c>
      <c r="CS194" s="591">
        <f>IF(CS$2=0,$C194*$D194/$C$1*Index_운영!CS36*Index_운영!CS$10,IF(NOT(CR194=0),NOT(Index_운영!CS36=0)*CR194*(1+$E194*Index_운영!CS256)*Index_운영!CS36,$C194*$D194/$C$1*Index_운영!CS36))</f>
        <v>12605.069713973759</v>
      </c>
      <c r="CT194" s="591">
        <f>IF(CT$2=0,$C194*$D194/$C$1*Index_운영!CT36*Index_운영!CT$10,IF(NOT(CS194=0),NOT(Index_운영!CT36=0)*CS194*(1+$E194*Index_운영!CT256)*Index_운영!CT36,$C194*$D194/$C$1*Index_운영!CT36))</f>
        <v>12605.069713973759</v>
      </c>
      <c r="CU194" s="591">
        <f>IF(CU$2=0,$C194*$D194/$C$1*Index_운영!CU36*Index_운영!CU$10,IF(NOT(CT194=0),NOT(Index_운영!CU36=0)*CT194*(1+$E194*Index_운영!CU256)*Index_운영!CU36,$C194*$D194/$C$1*Index_운영!CU36))</f>
        <v>12605.069713973759</v>
      </c>
      <c r="CV194" s="591">
        <f>IF(CV$2=0,$C194*$D194/$C$1*Index_운영!CV36*Index_운영!CV$10,IF(NOT(CU194=0),NOT(Index_운영!CV36=0)*CU194*(1+$E194*Index_운영!CV256)*Index_운영!CV36,$C194*$D194/$C$1*Index_운영!CV36))</f>
        <v>12605.069713973759</v>
      </c>
      <c r="CW194" s="591">
        <f>IF(CW$2=0,$C194*$D194/$C$1*Index_운영!CW36*Index_운영!CW$10,IF(NOT(CV194=0),NOT(Index_운영!CW36=0)*CV194*(1+$E194*Index_운영!CW256)*Index_운영!CW36,$C194*$D194/$C$1*Index_운영!CW36))</f>
        <v>12605.069713973759</v>
      </c>
      <c r="CX194" s="591">
        <f>IF(CX$2=0,$C194*$D194/$C$1*Index_운영!CX36*Index_운영!CX$10,IF(NOT(CW194=0),NOT(Index_운영!CX36=0)*CW194*(1+$E194*Index_운영!CX256)*Index_운영!CX36,$C194*$D194/$C$1*Index_운영!CX36))</f>
        <v>12857.171108253235</v>
      </c>
      <c r="CY194" s="591">
        <f>IF(CY$2=0,$C194*$D194/$C$1*Index_운영!CY36*Index_운영!CY$10,IF(NOT(CX194=0),NOT(Index_운영!CY36=0)*CX194*(1+$E194*Index_운영!CY256)*Index_운영!CY36,$C194*$D194/$C$1*Index_운영!CY36))</f>
        <v>0</v>
      </c>
      <c r="CZ194" s="591">
        <f>IF(CZ$2=0,$C194*$D194/$C$1*Index_운영!CZ36*Index_운영!CZ$10,IF(NOT(CY194=0),NOT(Index_운영!CZ36=0)*CY194*(1+$E194*Index_운영!CZ256)*Index_운영!CZ36,$C194*$D194/$C$1*Index_운영!CZ36))</f>
        <v>0</v>
      </c>
      <c r="DA194" s="591">
        <f>IF(DA$2=0,$C194*$D194/$C$1*Index_운영!DA36*Index_운영!DA$10,IF(NOT(CZ194=0),NOT(Index_운영!DA36=0)*CZ194*(1+$E194*Index_운영!DA256)*Index_운영!DA36,$C194*$D194/$C$1*Index_운영!DA36))</f>
        <v>0</v>
      </c>
      <c r="DB194" s="591">
        <f>IF(DB$2=0,$C194*$D194/$C$1*Index_운영!DB36*Index_운영!DB$10,IF(NOT(DA194=0),NOT(Index_운영!DB36=0)*DA194*(1+$E194*Index_운영!DB256)*Index_운영!DB36,$C194*$D194/$C$1*Index_운영!DB36))</f>
        <v>0</v>
      </c>
      <c r="DC194" s="591">
        <f>IF(DC$2=0,$C194*$D194/$C$1*Index_운영!DC36*Index_운영!DC$10,IF(NOT(DB194=0),NOT(Index_운영!DC36=0)*DB194*(1+$E194*Index_운영!DC256)*Index_운영!DC36,$C194*$D194/$C$1*Index_운영!DC36))</f>
        <v>0</v>
      </c>
      <c r="DD194" s="591">
        <f>IF(DD$2=0,$C194*$D194/$C$1*Index_운영!DD36*Index_운영!DD$10,IF(NOT(DC194=0),NOT(Index_운영!DD36=0)*DC194*(1+$E194*Index_운영!DD256)*Index_운영!DD36,$C194*$D194/$C$1*Index_운영!DD36))</f>
        <v>0</v>
      </c>
      <c r="DE194" s="591">
        <f>IF(DE$2=0,$C194*$D194/$C$1*Index_운영!DE36*Index_운영!DE$10,IF(NOT(DD194=0),NOT(Index_운영!DE36=0)*DD194*(1+$E194*Index_운영!DE256)*Index_운영!DE36,$C194*$D194/$C$1*Index_운영!DE36))</f>
        <v>0</v>
      </c>
      <c r="DF194" s="591">
        <f>IF(DF$2=0,$C194*$D194/$C$1*Index_운영!DF36*Index_운영!DF$10,IF(NOT(DE194=0),NOT(Index_운영!DF36=0)*DE194*(1+$E194*Index_운영!DF256)*Index_운영!DF36,$C194*$D194/$C$1*Index_운영!DF36))</f>
        <v>0</v>
      </c>
      <c r="DG194" s="591">
        <f>IF(DG$2=0,$C194*$D194/$C$1*Index_운영!DG36*Index_운영!DG$10,IF(NOT(DF194=0),NOT(Index_운영!DG36=0)*DF194*(1+$E194*Index_운영!DG256)*Index_운영!DG36,$C194*$D194/$C$1*Index_운영!DG36))</f>
        <v>0</v>
      </c>
      <c r="DH194" s="591">
        <f>IF(DH$2=0,$C194*$D194/$C$1*Index_운영!DH36*Index_운영!DH$10,IF(NOT(DG194=0),NOT(Index_운영!DH36=0)*DG194*(1+$E194*Index_운영!DH256)*Index_운영!DH36,$C194*$D194/$C$1*Index_운영!DH36))</f>
        <v>0</v>
      </c>
      <c r="DI194" s="591">
        <f>IF(DI$2=0,$C194*$D194/$C$1*Index_운영!DI36*Index_운영!DI$10,IF(NOT(DH194=0),NOT(Index_운영!DI36=0)*DH194*(1+$E194*Index_운영!DI256)*Index_운영!DI36,$C194*$D194/$C$1*Index_운영!DI36))</f>
        <v>0</v>
      </c>
      <c r="DJ194" s="591">
        <f>IF(DJ$2=0,$C194*$D194/$C$1*Index_운영!DJ36*Index_운영!DJ$10,IF(NOT(DI194=0),NOT(Index_운영!DJ36=0)*DI194*(1+$E194*Index_운영!DJ256)*Index_운영!DJ36,$C194*$D194/$C$1*Index_운영!DJ36))</f>
        <v>0</v>
      </c>
      <c r="DK194" s="591">
        <f>IF(DK$2=0,$C194*$D194/$C$1*Index_운영!DK36*Index_운영!DK$10,IF(NOT(DJ194=0),NOT(Index_운영!DK36=0)*DJ194*(1+$E194*Index_운영!DK256)*Index_운영!DK36,$C194*$D194/$C$1*Index_운영!DK36))</f>
        <v>0</v>
      </c>
      <c r="DL194" s="591">
        <f>IF(DL$2=0,$C194*$D194/$C$1*Index_운영!DL36*Index_운영!DL$10,IF(NOT(DK194=0),NOT(Index_운영!DL36=0)*DK194*(1+$E194*Index_운영!DL256)*Index_운영!DL36,$C194*$D194/$C$1*Index_운영!DL36))</f>
        <v>0</v>
      </c>
      <c r="DM194" s="591">
        <f>IF(DM$2=0,$C194*$D194/$C$1*Index_운영!DM36*Index_운영!DM$10,IF(NOT(DL194=0),NOT(Index_운영!DM36=0)*DL194*(1+$E194*Index_운영!DM256)*Index_운영!DM36,$C194*$D194/$C$1*Index_운영!DM36))</f>
        <v>0</v>
      </c>
      <c r="DN194" s="591">
        <f>IF(DN$2=0,$C194*$D194/$C$1*Index_운영!DN36*Index_운영!DN$10,IF(NOT(DM194=0),NOT(Index_운영!DN36=0)*DM194*(1+$E194*Index_운영!DN256)*Index_운영!DN36,$C194*$D194/$C$1*Index_운영!DN36))</f>
        <v>0</v>
      </c>
      <c r="DO194" s="591">
        <f>IF(DO$2=0,$C194*$D194/$C$1*Index_운영!DO36*Index_운영!DO$10,IF(NOT(DN194=0),NOT(Index_운영!DO36=0)*DN194*(1+$E194*Index_운영!DO256)*Index_운영!DO36,$C194*$D194/$C$1*Index_운영!DO36))</f>
        <v>0</v>
      </c>
      <c r="DP194" s="591">
        <f>IF(DP$2=0,$C194*$D194/$C$1*Index_운영!DP36*Index_운영!DP$10,IF(NOT(DO194=0),NOT(Index_운영!DP36=0)*DO194*(1+$E194*Index_운영!DP256)*Index_운영!DP36,$C194*$D194/$C$1*Index_운영!DP36))</f>
        <v>0</v>
      </c>
      <c r="DQ194" s="591">
        <f>IF(DQ$2=0,$C194*$D194/$C$1*Index_운영!DQ36*Index_운영!DQ$10,IF(NOT(DP194=0),NOT(Index_운영!DQ36=0)*DP194*(1+$E194*Index_운영!DQ256)*Index_운영!DQ36,$C194*$D194/$C$1*Index_운영!DQ36))</f>
        <v>0</v>
      </c>
      <c r="DR194" s="591">
        <f>IF(DR$2=0,$C194*$D194/$C$1*Index_운영!DR36*Index_운영!DR$10,IF(NOT(DQ194=0),NOT(Index_운영!DR36=0)*DQ194*(1+$E194*Index_운영!DR256)*Index_운영!DR36,$C194*$D194/$C$1*Index_운영!DR36))</f>
        <v>0</v>
      </c>
      <c r="DS194" s="591">
        <f>IF(DS$2=0,$C194*$D194/$C$1*Index_운영!DS36*Index_운영!DS$10,IF(NOT(DR194=0),NOT(Index_운영!DS36=0)*DR194*(1+$E194*Index_운영!DS256)*Index_운영!DS36,$C194*$D194/$C$1*Index_운영!DS36))</f>
        <v>0</v>
      </c>
      <c r="DT194" s="591">
        <f>IF(DT$2=0,$C194*$D194/$C$1*Index_운영!DT36*Index_운영!DT$10,IF(NOT(DS194=0),NOT(Index_운영!DT36=0)*DS194*(1+$E194*Index_운영!DT256)*Index_운영!DT36,$C194*$D194/$C$1*Index_운영!DT36))</f>
        <v>0</v>
      </c>
      <c r="DU194" s="591">
        <f>IF(DU$2=0,$C194*$D194/$C$1*Index_운영!DU36*Index_운영!DU$10,IF(NOT(DT194=0),NOT(Index_운영!DU36=0)*DT194*(1+$E194*Index_운영!DU256)*Index_운영!DU36,$C194*$D194/$C$1*Index_운영!DU36))</f>
        <v>0</v>
      </c>
      <c r="DV194" s="591">
        <f>IF(DV$2=0,$C194*$D194/$C$1*Index_운영!DV36*Index_운영!DV$10,IF(NOT(DU194=0),NOT(Index_운영!DV36=0)*DU194*(1+$E194*Index_운영!DV256)*Index_운영!DV36,$C194*$D194/$C$1*Index_운영!DV36))</f>
        <v>0</v>
      </c>
    </row>
    <row r="195" spans="1:126" s="464" customFormat="1" outlineLevel="1" x14ac:dyDescent="0.4">
      <c r="A195" s="736"/>
      <c r="B195" s="464" t="str">
        <f>'Rent Roll'!$B11</f>
        <v>3층</v>
      </c>
      <c r="C195" s="1219">
        <f>'Rent Roll'!$K11</f>
        <v>380.56</v>
      </c>
      <c r="D195" s="1220">
        <f>'Rent Roll'!$Y11</f>
        <v>30000</v>
      </c>
      <c r="E195" s="1221">
        <f>'Rent Roll'!$Z11</f>
        <v>0.02</v>
      </c>
      <c r="F195" s="588">
        <f>IF(F$2=0,$C195*$D195/$C$1*Index_운영!F37*Index_운영!F$10,IF(NOT(E195=0),NOT(Index_운영!F37=0)*E195*(1+$E195*Index_운영!F257)*Index_운영!F37,$C195*$D195/$C$1*Index_운영!F37))</f>
        <v>0</v>
      </c>
      <c r="G195" s="591">
        <f>IF(G$2=0,$C195*$D195/$C$1*Index_운영!G37*Index_운영!G$10,IF(NOT(F195=0),NOT(Index_운영!G37=0)*F195*(1+$E195*Index_운영!G257)*Index_운영!G37,$C195*$D195/$C$1*Index_운영!G37))</f>
        <v>0</v>
      </c>
      <c r="H195" s="591">
        <f>IF(H$2=0,$C195*$D195/$C$1*Index_운영!H37*Index_운영!H$10,IF(NOT(G195=0),NOT(Index_운영!H37=0)*G195*(1+$E195*Index_운영!H257)*Index_운영!H37,$C195*$D195/$C$1*Index_운영!H37))</f>
        <v>0</v>
      </c>
      <c r="I195" s="591">
        <f>IF(I$2=0,$C195*$D195/$C$1*Index_운영!I37*Index_운영!I$10,IF(NOT(H195=0),NOT(Index_운영!I37=0)*H195*(1+$E195*Index_운영!I257)*Index_운영!I37,$C195*$D195/$C$1*Index_운영!I37))</f>
        <v>0</v>
      </c>
      <c r="J195" s="591">
        <f>IF(J$2=0,$C195*$D195/$C$1*Index_운영!J37*Index_운영!J$10,IF(NOT(I195=0),NOT(Index_운영!J37=0)*I195*(1+$E195*Index_운영!J257)*Index_운영!J37,$C195*$D195/$C$1*Index_운영!J37))</f>
        <v>0</v>
      </c>
      <c r="K195" s="591">
        <f>IF(K$2=0,$C195*$D195/$C$1*Index_운영!K37*Index_운영!K$10,IF(NOT(J195=0),NOT(Index_운영!K37=0)*J195*(1+$E195*Index_운영!K257)*Index_운영!K37,$C195*$D195/$C$1*Index_운영!K37))</f>
        <v>0</v>
      </c>
      <c r="L195" s="591">
        <f>IF(L$2=0,$C195*$D195/$C$1*Index_운영!L37*Index_운영!L$10,IF(NOT(K195=0),NOT(Index_운영!L37=0)*K195*(1+$E195*Index_운영!L257)*Index_운영!L37,$C195*$D195/$C$1*Index_운영!L37))</f>
        <v>0</v>
      </c>
      <c r="M195" s="591">
        <f>IF(M$2=0,$C195*$D195/$C$1*Index_운영!M37*Index_운영!M$10,IF(NOT(L195=0),NOT(Index_운영!M37=0)*L195*(1+$E195*Index_운영!M257)*Index_운영!M37,$C195*$D195/$C$1*Index_운영!M37))</f>
        <v>0</v>
      </c>
      <c r="N195" s="591">
        <f>IF(N$2=0,$C195*$D195/$C$1*Index_운영!N37*Index_운영!N$10,IF(NOT(M195=0),NOT(Index_운영!N37=0)*M195*(1+$E195*Index_운영!N257)*Index_운영!N37,$C195*$D195/$C$1*Index_운영!N37))</f>
        <v>0</v>
      </c>
      <c r="O195" s="591">
        <f>IF(O$2=0,$C195*$D195/$C$1*Index_운영!O37*Index_운영!O$10,IF(NOT(N195=0),NOT(Index_운영!O37=0)*N195*(1+$E195*Index_운영!O257)*Index_운영!O37,$C195*$D195/$C$1*Index_운영!O37))</f>
        <v>0</v>
      </c>
      <c r="P195" s="591">
        <f>IF(P$2=0,$C195*$D195/$C$1*Index_운영!P37*Index_운영!P$10,IF(NOT(O195=0),NOT(Index_운영!P37=0)*O195*(1+$E195*Index_운영!P257)*Index_운영!P37,$C195*$D195/$C$1*Index_운영!P37))</f>
        <v>0</v>
      </c>
      <c r="Q195" s="591">
        <f>IF(Q$2=0,$C195*$D195/$C$1*Index_운영!Q37*Index_운영!Q$10,IF(NOT(P195=0),NOT(Index_운영!Q37=0)*P195*(1+$E195*Index_운영!Q257)*Index_운영!Q37,$C195*$D195/$C$1*Index_운영!Q37))</f>
        <v>0</v>
      </c>
      <c r="R195" s="591">
        <f>IF(R$2=0,$C195*$D195/$C$1*Index_운영!R37*Index_운영!R$10,IF(NOT(Q195=0),NOT(Index_운영!R37=0)*Q195*(1+$E195*Index_운영!R257)*Index_운영!R37,$C195*$D195/$C$1*Index_운영!R37))</f>
        <v>0</v>
      </c>
      <c r="S195" s="591">
        <f>IF(S$2=0,$C195*$D195/$C$1*Index_운영!S37*Index_운영!S$10,IF(NOT(R195=0),NOT(Index_운영!S37=0)*R195*(1+$E195*Index_운영!S257)*Index_운영!S37,$C195*$D195/$C$1*Index_운영!S37))</f>
        <v>0</v>
      </c>
      <c r="T195" s="591">
        <f>IF(T$2=0,$C195*$D195/$C$1*Index_운영!T37*Index_운영!T$10,IF(NOT(S195=0),NOT(Index_운영!T37=0)*S195*(1+$E195*Index_운영!T257)*Index_운영!T37,$C195*$D195/$C$1*Index_운영!T37))</f>
        <v>0</v>
      </c>
      <c r="U195" s="591">
        <f>IF(U$2=0,$C195*$D195/$C$1*Index_운영!U37*Index_운영!U$10,IF(NOT(T195=0),NOT(Index_운영!U37=0)*T195*(1+$E195*Index_운영!U257)*Index_운영!U37,$C195*$D195/$C$1*Index_운영!U37))</f>
        <v>0</v>
      </c>
      <c r="V195" s="591">
        <f>IF(V$2=0,$C195*$D195/$C$1*Index_운영!V37*Index_운영!V$10,IF(NOT(U195=0),NOT(Index_운영!V37=0)*U195*(1+$E195*Index_운영!V257)*Index_운영!V37,$C195*$D195/$C$1*Index_운영!V37))</f>
        <v>0</v>
      </c>
      <c r="W195" s="591">
        <f>IF(W$2=0,$C195*$D195/$C$1*Index_운영!W37*Index_운영!W$10,IF(NOT(V195=0),NOT(Index_운영!W37=0)*V195*(1+$E195*Index_운영!W257)*Index_운영!W37,$C195*$D195/$C$1*Index_운영!W37))</f>
        <v>0</v>
      </c>
      <c r="X195" s="591">
        <f>IF(X$2=0,$C195*$D195/$C$1*Index_운영!X37*Index_운영!X$10,IF(NOT(W195=0),NOT(Index_운영!X37=0)*W195*(1+$E195*Index_운영!X257)*Index_운영!X37,$C195*$D195/$C$1*Index_운영!X37))</f>
        <v>0</v>
      </c>
      <c r="Y195" s="591">
        <f>IF(Y$2=0,$C195*$D195/$C$1*Index_운영!Y37*Index_운영!Y$10,IF(NOT(X195=0),NOT(Index_운영!Y37=0)*X195*(1+$E195*Index_운영!Y257)*Index_운영!Y37,$C195*$D195/$C$1*Index_운영!Y37))</f>
        <v>0</v>
      </c>
      <c r="Z195" s="591">
        <f>IF(Z$2=0,$C195*$D195/$C$1*Index_운영!Z37*Index_운영!Z$10,IF(NOT(Y195=0),NOT(Index_운영!Z37=0)*Y195*(1+$E195*Index_운영!Z257)*Index_운영!Z37,$C195*$D195/$C$1*Index_운영!Z37))</f>
        <v>0</v>
      </c>
      <c r="AA195" s="591">
        <f>IF(AA$2=0,$C195*$D195/$C$1*Index_운영!AA37*Index_운영!AA$10,IF(NOT(Z195=0),NOT(Index_운영!AA37=0)*Z195*(1+$E195*Index_운영!AA257)*Index_운영!AA37,$C195*$D195/$C$1*Index_운영!AA37))</f>
        <v>0</v>
      </c>
      <c r="AB195" s="591">
        <f>IF(AB$2=0,$C195*$D195/$C$1*Index_운영!AB37*Index_운영!AB$10,IF(NOT(AA195=0),NOT(Index_운영!AB37=0)*AA195*(1+$E195*Index_운영!AB257)*Index_운영!AB37,$C195*$D195/$C$1*Index_운영!AB37))</f>
        <v>0</v>
      </c>
      <c r="AC195" s="591">
        <f>IF(AC$2=0,$C195*$D195/$C$1*Index_운영!AC37*Index_운영!AC$10,IF(NOT(AB195=0),NOT(Index_운영!AC37=0)*AB195*(1+$E195*Index_운영!AC257)*Index_운영!AC37,$C195*$D195/$C$1*Index_운영!AC37))</f>
        <v>0</v>
      </c>
      <c r="AD195" s="591">
        <f>IF(AD$2=0,$C195*$D195/$C$1*Index_운영!AD37*Index_운영!AD$10,IF(NOT(AC195=0),NOT(Index_운영!AD37=0)*AC195*(1+$E195*Index_운영!AD257)*Index_운영!AD37,$C195*$D195/$C$1*Index_운영!AD37))</f>
        <v>0</v>
      </c>
      <c r="AE195" s="591">
        <f>IF(AE$2=0,$C195*$D195/$C$1*Index_운영!AE37*Index_운영!AE$10,IF(NOT(AD195=0),NOT(Index_운영!AE37=0)*AD195*(1+$E195*Index_운영!AE257)*Index_운영!AE37,$C195*$D195/$C$1*Index_운영!AE37))</f>
        <v>0</v>
      </c>
      <c r="AF195" s="591">
        <f>IF(AF$2=0,$C195*$D195/$C$1*Index_운영!AF37*Index_운영!AF$10,IF(NOT(AE195=0),NOT(Index_운영!AF37=0)*AE195*(1+$E195*Index_운영!AF257)*Index_운영!AF37,$C195*$D195/$C$1*Index_운영!AF37))</f>
        <v>0</v>
      </c>
      <c r="AG195" s="591">
        <f>IF(AG$2=0,$C195*$D195/$C$1*Index_운영!AG37*Index_운영!AG$10,IF(NOT(AF195=0),NOT(Index_운영!AG37=0)*AF195*(1+$E195*Index_운영!AG257)*Index_운영!AG37,$C195*$D195/$C$1*Index_운영!AG37))</f>
        <v>0</v>
      </c>
      <c r="AH195" s="591">
        <f>IF(AH$2=0,$C195*$D195/$C$1*Index_운영!AH37*Index_운영!AH$10,IF(NOT(AG195=0),NOT(Index_운영!AH37=0)*AG195*(1+$E195*Index_운영!AH257)*Index_운영!AH37,$C195*$D195/$C$1*Index_운영!AH37))</f>
        <v>0</v>
      </c>
      <c r="AI195" s="591">
        <f>IF(AI$2=0,$C195*$D195/$C$1*Index_운영!AI37*Index_운영!AI$10,IF(NOT(AH195=0),NOT(Index_운영!AI37=0)*AH195*(1+$E195*Index_운영!AI257)*Index_운영!AI37,$C195*$D195/$C$1*Index_운영!AI37))</f>
        <v>0</v>
      </c>
      <c r="AJ195" s="591">
        <f>IF(AJ$2=0,$C195*$D195/$C$1*Index_운영!AJ37*Index_운영!AJ$10,IF(NOT(AI195=0),NOT(Index_운영!AJ37=0)*AI195*(1+$E195*Index_운영!AJ257)*Index_운영!AJ37,$C195*$D195/$C$1*Index_운영!AJ37))</f>
        <v>0</v>
      </c>
      <c r="AK195" s="591">
        <f>IF(AK$2=0,$C195*$D195/$C$1*Index_운영!AK37*Index_운영!AK$10,IF(NOT(AJ195=0),NOT(Index_운영!AK37=0)*AJ195*(1+$E195*Index_운영!AK257)*Index_운영!AK37,$C195*$D195/$C$1*Index_운영!AK37))</f>
        <v>0</v>
      </c>
      <c r="AL195" s="591">
        <f>IF(AL$2=0,$C195*$D195/$C$1*Index_운영!AL37*Index_운영!AL$10,IF(NOT(AK195=0),NOT(Index_운영!AL37=0)*AK195*(1+$E195*Index_운영!AL257)*Index_운영!AL37,$C195*$D195/$C$1*Index_운영!AL37))</f>
        <v>0</v>
      </c>
      <c r="AM195" s="591">
        <f>IF(AM$2=0,$C195*$D195/$C$1*Index_운영!AM37*Index_운영!AM$10,IF(NOT(AL195=0),NOT(Index_운영!AM37=0)*AL195*(1+$E195*Index_운영!AM257)*Index_운영!AM37,$C195*$D195/$C$1*Index_운영!AM37))</f>
        <v>0</v>
      </c>
      <c r="AN195" s="591">
        <f>IF(AN$2=0,$C195*$D195/$C$1*Index_운영!AN37*Index_운영!AN$10,IF(NOT(AM195=0),NOT(Index_운영!AN37=0)*AM195*(1+$E195*Index_운영!AN257)*Index_운영!AN37,$C195*$D195/$C$1*Index_운영!AN37))</f>
        <v>0</v>
      </c>
      <c r="AO195" s="591">
        <f>IF(AO$2=0,$C195*$D195/$C$1*Index_운영!AO37*Index_운영!AO$10,IF(NOT(AN195=0),NOT(Index_운영!AO37=0)*AN195*(1+$E195*Index_운영!AO257)*Index_운영!AO37,$C195*$D195/$C$1*Index_운영!AO37))</f>
        <v>0</v>
      </c>
      <c r="AP195" s="591">
        <f>IF(AP$2=0,$C195*$D195/$C$1*Index_운영!AP37*Index_운영!AP$10,IF(NOT(AO195=0),NOT(Index_운영!AP37=0)*AO195*(1+$E195*Index_운영!AP257)*Index_운영!AP37,$C195*$D195/$C$1*Index_운영!AP37))</f>
        <v>0</v>
      </c>
      <c r="AQ195" s="591">
        <f>IF(AQ$2=0,$C195*$D195/$C$1*Index_운영!AQ37*Index_운영!AQ$10,IF(NOT(AP195=0),NOT(Index_운영!AQ37=0)*AP195*(1+$E195*Index_운영!AQ257)*Index_운영!AQ37,$C195*$D195/$C$1*Index_운영!AQ37))</f>
        <v>0</v>
      </c>
      <c r="AR195" s="591">
        <f>IF(AR$2=0,$C195*$D195/$C$1*Index_운영!AR37*Index_운영!AR$10,IF(NOT(AQ195=0),NOT(Index_운영!AR37=0)*AQ195*(1+$E195*Index_운영!AR257)*Index_운영!AR37,$C195*$D195/$C$1*Index_운영!AR37))</f>
        <v>0</v>
      </c>
      <c r="AS195" s="591">
        <f>IF(AS$2=0,$C195*$D195/$C$1*Index_운영!AS37*Index_운영!AS$10,IF(NOT(AR195=0),NOT(Index_운영!AS37=0)*AR195*(1+$E195*Index_운영!AS257)*Index_운영!AS37,$C195*$D195/$C$1*Index_운영!AS37))</f>
        <v>0</v>
      </c>
      <c r="AT195" s="591">
        <f>IF(AT$2=0,$C195*$D195/$C$1*Index_운영!AT37*Index_운영!AT$10,IF(NOT(AS195=0),NOT(Index_운영!AT37=0)*AS195*(1+$E195*Index_운영!AT257)*Index_운영!AT37,$C195*$D195/$C$1*Index_운영!AT37))</f>
        <v>0</v>
      </c>
      <c r="AU195" s="591">
        <f>IF(AU$2=0,$C195*$D195/$C$1*Index_운영!AU37*Index_운영!AU$10,IF(NOT(AT195=0),NOT(Index_운영!AU37=0)*AT195*(1+$E195*Index_운영!AU257)*Index_운영!AU37,$C195*$D195/$C$1*Index_운영!AU37))</f>
        <v>0</v>
      </c>
      <c r="AV195" s="591">
        <f>IF(AV$2=0,$C195*$D195/$C$1*Index_운영!AV37*Index_운영!AV$10,IF(NOT(AU195=0),NOT(Index_운영!AV37=0)*AU195*(1+$E195*Index_운영!AV257)*Index_운영!AV37,$C195*$D195/$C$1*Index_운영!AV37))</f>
        <v>0</v>
      </c>
      <c r="AW195" s="591">
        <f>IF(AW$2=0,$C195*$D195/$C$1*Index_운영!AW37*Index_운영!AW$10,IF(NOT(AV195=0),NOT(Index_운영!AW37=0)*AV195*(1+$E195*Index_운영!AW257)*Index_운영!AW37,$C195*$D195/$C$1*Index_운영!AW37))</f>
        <v>0</v>
      </c>
      <c r="AX195" s="591">
        <f>IF(AX$2=0,$C195*$D195/$C$1*Index_운영!AX37*Index_운영!AX$10,IF(NOT(AW195=0),NOT(Index_운영!AX37=0)*AW195*(1+$E195*Index_운영!AX257)*Index_운영!AX37,$C195*$D195/$C$1*Index_운영!AX37))</f>
        <v>0</v>
      </c>
      <c r="AY195" s="591">
        <f>IF(AY$2=0,$C195*$D195/$C$1*Index_운영!AY37*Index_운영!AY$10,IF(NOT(AX195=0),NOT(Index_운영!AY37=0)*AX195*(1+$E195*Index_운영!AY257)*Index_운영!AY37,$C195*$D195/$C$1*Index_운영!AY37))</f>
        <v>0</v>
      </c>
      <c r="AZ195" s="591">
        <f>IF(AZ$2=0,$C195*$D195/$C$1*Index_운영!AZ37*Index_운영!AZ$10,IF(NOT(AY195=0),NOT(Index_운영!AZ37=0)*AY195*(1+$E195*Index_운영!AZ257)*Index_운영!AZ37,$C195*$D195/$C$1*Index_운영!AZ37))</f>
        <v>0</v>
      </c>
      <c r="BA195" s="591">
        <f>IF(BA$2=0,$C195*$D195/$C$1*Index_운영!BA37*Index_운영!BA$10,IF(NOT(AZ195=0),NOT(Index_운영!BA37=0)*AZ195*(1+$E195*Index_운영!BA257)*Index_운영!BA37,$C195*$D195/$C$1*Index_운영!BA37))</f>
        <v>0</v>
      </c>
      <c r="BB195" s="591">
        <f>IF(BB$2=0,$C195*$D195/$C$1*Index_운영!BB37*Index_운영!BB$10,IF(NOT(BA195=0),NOT(Index_운영!BB37=0)*BA195*(1+$E195*Index_운영!BB257)*Index_운영!BB37,$C195*$D195/$C$1*Index_운영!BB37))</f>
        <v>0</v>
      </c>
      <c r="BC195" s="591">
        <f>IF(BC$2=0,$C195*$D195/$C$1*Index_운영!BC37*Index_운영!BC$10,IF(NOT(BB195=0),NOT(Index_운영!BC37=0)*BB195*(1+$E195*Index_운영!BC257)*Index_운영!BC37,$C195*$D195/$C$1*Index_운영!BC37))</f>
        <v>0</v>
      </c>
      <c r="BD195" s="591">
        <f>IF(BD$2=0,$C195*$D195/$C$1*Index_운영!BD37*Index_운영!BD$10,IF(NOT(BC195=0),NOT(Index_운영!BD37=0)*BC195*(1+$E195*Index_운영!BD257)*Index_운영!BD37,$C195*$D195/$C$1*Index_운영!BD37))</f>
        <v>0</v>
      </c>
      <c r="BE195" s="591">
        <f>IF(BE$2=0,$C195*$D195/$C$1*Index_운영!BE37*Index_운영!BE$10,IF(NOT(BD195=0),NOT(Index_운영!BE37=0)*BD195*(1+$E195*Index_운영!BE257)*Index_운영!BE37,$C195*$D195/$C$1*Index_운영!BE37))</f>
        <v>0</v>
      </c>
      <c r="BF195" s="591">
        <f>IF(BF$2=0,$C195*$D195/$C$1*Index_운영!BF37*Index_운영!BF$10,IF(NOT(BE195=0),NOT(Index_운영!BF37=0)*BE195*(1+$E195*Index_운영!BF257)*Index_운영!BF37,$C195*$D195/$C$1*Index_운영!BF37))</f>
        <v>0</v>
      </c>
      <c r="BG195" s="591">
        <f>IF(BG$2=0,$C195*$D195/$C$1*Index_운영!BG37*Index_운영!BG$10,IF(NOT(BF195=0),NOT(Index_운영!BG37=0)*BF195*(1+$E195*Index_운영!BG257)*Index_운영!BG37,$C195*$D195/$C$1*Index_운영!BG37))</f>
        <v>0</v>
      </c>
      <c r="BH195" s="591">
        <f>IF(BH$2=0,$C195*$D195/$C$1*Index_운영!BH37*Index_운영!BH$10,IF(NOT(BG195=0),NOT(Index_운영!BH37=0)*BG195*(1+$E195*Index_운영!BH257)*Index_운영!BH37,$C195*$D195/$C$1*Index_운영!BH37))</f>
        <v>0</v>
      </c>
      <c r="BI195" s="591">
        <f>IF(BI$2=0,$C195*$D195/$C$1*Index_운영!BI37*Index_운영!BI$10,IF(NOT(BH195=0),NOT(Index_운영!BI37=0)*BH195*(1+$E195*Index_운영!BI257)*Index_운영!BI37,$C195*$D195/$C$1*Index_운영!BI37))</f>
        <v>0</v>
      </c>
      <c r="BJ195" s="591">
        <f>IF(BJ$2=0,$C195*$D195/$C$1*Index_운영!BJ37*Index_운영!BJ$10,IF(NOT(BI195=0),NOT(Index_운영!BJ37=0)*BI195*(1+$E195*Index_운영!BJ257)*Index_운영!BJ37,$C195*$D195/$C$1*Index_운영!BJ37))</f>
        <v>0</v>
      </c>
      <c r="BK195" s="591">
        <f>IF(BK$2=0,$C195*$D195/$C$1*Index_운영!BK37*Index_운영!BK$10,IF(NOT(BJ195=0),NOT(Index_운영!BK37=0)*BJ195*(1+$E195*Index_운영!BK257)*Index_운영!BK37,$C195*$D195/$C$1*Index_운영!BK37))</f>
        <v>0</v>
      </c>
      <c r="BL195" s="591">
        <f>IF(BL$2=0,$C195*$D195/$C$1*Index_운영!BL37*Index_운영!BL$10,IF(NOT(BK195=0),NOT(Index_운영!BL37=0)*BK195*(1+$E195*Index_운영!BL257)*Index_운영!BL37,$C195*$D195/$C$1*Index_운영!BL37))</f>
        <v>0</v>
      </c>
      <c r="BM195" s="591">
        <f>IF(BM$2=0,$C195*$D195/$C$1*Index_운영!BM37*Index_운영!BM$10,IF(NOT(BL195=0),NOT(Index_운영!BM37=0)*BL195*(1+$E195*Index_운영!BM257)*Index_운영!BM37,$C195*$D195/$C$1*Index_운영!BM37))</f>
        <v>0</v>
      </c>
      <c r="BN195" s="591">
        <f>IF(BN$2=0,$C195*$D195/$C$1*Index_운영!BN37*Index_운영!BN$10,IF(NOT(BM195=0),NOT(Index_운영!BN37=0)*BM195*(1+$E195*Index_운영!BN257)*Index_운영!BN37,$C195*$D195/$C$1*Index_운영!BN37))</f>
        <v>0</v>
      </c>
      <c r="BO195" s="591">
        <f>IF(BO$2=0,$C195*$D195/$C$1*Index_운영!BO37*Index_운영!BO$10,IF(NOT(BN195=0),NOT(Index_운영!BO37=0)*BN195*(1+$E195*Index_운영!BO257)*Index_운영!BO37,$C195*$D195/$C$1*Index_운영!BO37))</f>
        <v>0</v>
      </c>
      <c r="BP195" s="591">
        <f>IF(BP$2=0,$C195*$D195/$C$1*Index_운영!BP37*Index_운영!BP$10,IF(NOT(BO195=0),NOT(Index_운영!BP37=0)*BO195*(1+$E195*Index_운영!BP257)*Index_운영!BP37,$C195*$D195/$C$1*Index_운영!BP37))</f>
        <v>0</v>
      </c>
      <c r="BQ195" s="591">
        <f>IF(BQ$2=0,$C195*$D195/$C$1*Index_운영!BQ37*Index_운영!BQ$10,IF(NOT(BP195=0),NOT(Index_운영!BQ37=0)*BP195*(1+$E195*Index_운영!BQ257)*Index_운영!BQ37,$C195*$D195/$C$1*Index_운영!BQ37))</f>
        <v>0</v>
      </c>
      <c r="BR195" s="591">
        <f>IF(BR$2=0,$C195*$D195/$C$1*Index_운영!BR37*Index_운영!BR$10,IF(NOT(BQ195=0),NOT(Index_운영!BR37=0)*BQ195*(1+$E195*Index_운영!BR257)*Index_운영!BR37,$C195*$D195/$C$1*Index_운영!BR37))</f>
        <v>0</v>
      </c>
      <c r="BS195" s="591">
        <f>IF(BS$2=0,$C195*$D195/$C$1*Index_운영!BS37*Index_운영!BS$10,IF(NOT(BR195=0),NOT(Index_운영!BS37=0)*BR195*(1+$E195*Index_운영!BS257)*Index_운영!BS37,$C195*$D195/$C$1*Index_운영!BS37))</f>
        <v>0</v>
      </c>
      <c r="BT195" s="591">
        <f>IF(BT$2=0,$C195*$D195/$C$1*Index_운영!BT37*Index_운영!BT$10,IF(NOT(BS195=0),NOT(Index_운영!BT37=0)*BS195*(1+$E195*Index_운영!BT257)*Index_운영!BT37,$C195*$D195/$C$1*Index_운영!BT37))</f>
        <v>0</v>
      </c>
      <c r="BU195" s="591">
        <f>IF(BU$2=0,$C195*$D195/$C$1*Index_운영!BU37*Index_운영!BU$10,IF(NOT(BT195=0),NOT(Index_운영!BU37=0)*BT195*(1+$E195*Index_운영!BU257)*Index_운영!BU37,$C195*$D195/$C$1*Index_운영!BU37))</f>
        <v>0</v>
      </c>
      <c r="BV195" s="591">
        <f>IF(BV$2=0,$C195*$D195/$C$1*Index_운영!BV37*Index_운영!BV$10,IF(NOT(BU195=0),NOT(Index_운영!BV37=0)*BU195*(1+$E195*Index_운영!BV257)*Index_운영!BV37,$C195*$D195/$C$1*Index_운영!BV37))</f>
        <v>0</v>
      </c>
      <c r="BW195" s="591">
        <f>IF(BW$2=0,$C195*$D195/$C$1*Index_운영!BW37*Index_운영!BW$10,IF(NOT(BV195=0),NOT(Index_운영!BW37=0)*BV195*(1+$E195*Index_운영!BW257)*Index_운영!BW37,$C195*$D195/$C$1*Index_운영!BW37))</f>
        <v>0</v>
      </c>
      <c r="BX195" s="591">
        <f>IF(BX$2=0,$C195*$D195/$C$1*Index_운영!BX37*Index_운영!BX$10,IF(NOT(BW195=0),NOT(Index_운영!BX37=0)*BW195*(1+$E195*Index_운영!BX257)*Index_운영!BX37,$C195*$D195/$C$1*Index_운영!BX37))</f>
        <v>0</v>
      </c>
      <c r="BY195" s="591">
        <f>IF(BY$2=0,$C195*$D195/$C$1*Index_운영!BY37*Index_운영!BY$10,IF(NOT(BX195=0),NOT(Index_운영!BY37=0)*BX195*(1+$E195*Index_운영!BY257)*Index_운영!BY37,$C195*$D195/$C$1*Index_운영!BY37))</f>
        <v>0</v>
      </c>
      <c r="BZ195" s="591">
        <f>IF(BZ$2=0,$C195*$D195/$C$1*Index_운영!BZ37*Index_운영!BZ$10,IF(NOT(BY195=0),NOT(Index_운영!BZ37=0)*BY195*(1+$E195*Index_운영!BZ257)*Index_운영!BZ37,$C195*$D195/$C$1*Index_운영!BZ37))</f>
        <v>0</v>
      </c>
      <c r="CA195" s="591">
        <f>IF(CA$2=0,$C195*$D195/$C$1*Index_운영!CA37*Index_운영!CA$10,IF(NOT(BZ195=0),NOT(Index_운영!CA37=0)*BZ195*(1+$E195*Index_운영!CA257)*Index_운영!CA37,$C195*$D195/$C$1*Index_운영!CA37))</f>
        <v>0</v>
      </c>
      <c r="CB195" s="591">
        <f>IF(CB$2=0,$C195*$D195/$C$1*Index_운영!CB37*Index_운영!CB$10,IF(NOT(CA195=0),NOT(Index_운영!CB37=0)*CA195*(1+$E195*Index_운영!CB257)*Index_운영!CB37,$C195*$D195/$C$1*Index_운영!CB37))</f>
        <v>0</v>
      </c>
      <c r="CC195" s="591">
        <f>IF(CC$2=0,$C195*$D195/$C$1*Index_운영!CC37*Index_운영!CC$10,IF(NOT(CB195=0),NOT(Index_운영!CC37=0)*CB195*(1+$E195*Index_운영!CC257)*Index_운영!CC37,$C195*$D195/$C$1*Index_운영!CC37))</f>
        <v>0</v>
      </c>
      <c r="CD195" s="591">
        <f>IF(CD$2=0,$C195*$D195/$C$1*Index_운영!CD37*Index_운영!CD$10,IF(NOT(CC195=0),NOT(Index_운영!CD37=0)*CC195*(1+$E195*Index_운영!CD257)*Index_운영!CD37,$C195*$D195/$C$1*Index_운영!CD37))</f>
        <v>0</v>
      </c>
      <c r="CE195" s="591">
        <f>IF(CE$2=0,$C195*$D195/$C$1*Index_운영!CE37*Index_운영!CE$10,IF(NOT(CD195=0),NOT(Index_운영!CE37=0)*CD195*(1+$E195*Index_운영!CE257)*Index_운영!CE37,$C195*$D195/$C$1*Index_운영!CE37))</f>
        <v>0</v>
      </c>
      <c r="CF195" s="591">
        <f>IF(CF$2=0,$C195*$D195/$C$1*Index_운영!CF37*Index_운영!CF$10,IF(NOT(CE195=0),NOT(Index_운영!CF37=0)*CE195*(1+$E195*Index_운영!CF257)*Index_운영!CF37,$C195*$D195/$C$1*Index_운영!CF37))</f>
        <v>0</v>
      </c>
      <c r="CG195" s="591">
        <f>IF(CG$2=0,$C195*$D195/$C$1*Index_운영!CG37*Index_운영!CG$10,IF(NOT(CF195=0),NOT(Index_운영!CG37=0)*CF195*(1+$E195*Index_운영!CG257)*Index_운영!CG37,$C195*$D195/$C$1*Index_운영!CG37))</f>
        <v>0</v>
      </c>
      <c r="CH195" s="591">
        <f>IF(CH$2=0,$C195*$D195/$C$1*Index_운영!CH37*Index_운영!CH$10,IF(NOT(CG195=0),NOT(Index_운영!CH37=0)*CG195*(1+$E195*Index_운영!CH257)*Index_운영!CH37,$C195*$D195/$C$1*Index_운영!CH37))</f>
        <v>0</v>
      </c>
      <c r="CI195" s="591">
        <f>IF(CI$2=0,$C195*$D195/$C$1*Index_운영!CI37*Index_운영!CI$10,IF(NOT(CH195=0),NOT(Index_운영!CI37=0)*CH195*(1+$E195*Index_운영!CI257)*Index_운영!CI37,$C195*$D195/$C$1*Index_운영!CI37))</f>
        <v>0</v>
      </c>
      <c r="CJ195" s="591">
        <f>IF(CJ$2=0,$C195*$D195/$C$1*Index_운영!CJ37*Index_운영!CJ$10,IF(NOT(CI195=0),NOT(Index_운영!CJ37=0)*CI195*(1+$E195*Index_운영!CJ257)*Index_운영!CJ37,$C195*$D195/$C$1*Index_운영!CJ37))</f>
        <v>0</v>
      </c>
      <c r="CK195" s="591">
        <f>IF(CK$2=0,$C195*$D195/$C$1*Index_운영!CK37*Index_운영!CK$10,IF(NOT(CJ195=0),NOT(Index_운영!CK37=0)*CJ195*(1+$E195*Index_운영!CK257)*Index_운영!CK37,$C195*$D195/$C$1*Index_운영!CK37))</f>
        <v>0</v>
      </c>
      <c r="CL195" s="591">
        <f>IF(CL$2=0,$C195*$D195/$C$1*Index_운영!CL37*Index_운영!CL$10,IF(NOT(CK195=0),NOT(Index_운영!CL37=0)*CK195*(1+$E195*Index_운영!CL257)*Index_운영!CL37,$C195*$D195/$C$1*Index_운영!CL37))</f>
        <v>0</v>
      </c>
      <c r="CM195" s="591">
        <f>IF(CM$2=0,$C195*$D195/$C$1*Index_운영!CM37*Index_운영!CM$10,IF(NOT(CL195=0),NOT(Index_운영!CM37=0)*CL195*(1+$E195*Index_운영!CM257)*Index_운영!CM37,$C195*$D195/$C$1*Index_운영!CM37))</f>
        <v>0</v>
      </c>
      <c r="CN195" s="591">
        <f>IF(CN$2=0,$C195*$D195/$C$1*Index_운영!CN37*Index_운영!CN$10,IF(NOT(CM195=0),NOT(Index_운영!CN37=0)*CM195*(1+$E195*Index_운영!CN257)*Index_운영!CN37,$C195*$D195/$C$1*Index_운영!CN37))</f>
        <v>0</v>
      </c>
      <c r="CO195" s="591">
        <f>IF(CO$2=0,$C195*$D195/$C$1*Index_운영!CO37*Index_운영!CO$10,IF(NOT(CN195=0),NOT(Index_운영!CO37=0)*CN195*(1+$E195*Index_운영!CO257)*Index_운영!CO37,$C195*$D195/$C$1*Index_운영!CO37))</f>
        <v>0</v>
      </c>
      <c r="CP195" s="591">
        <f>IF(CP$2=0,$C195*$D195/$C$1*Index_운영!CP37*Index_운영!CP$10,IF(NOT(CO195=0),NOT(Index_운영!CP37=0)*CO195*(1+$E195*Index_운영!CP257)*Index_운영!CP37,$C195*$D195/$C$1*Index_운영!CP37))</f>
        <v>0</v>
      </c>
      <c r="CQ195" s="591">
        <f>IF(CQ$2=0,$C195*$D195/$C$1*Index_운영!CQ37*Index_운영!CQ$10,IF(NOT(CP195=0),NOT(Index_운영!CQ37=0)*CP195*(1+$E195*Index_운영!CQ257)*Index_운영!CQ37,$C195*$D195/$C$1*Index_운영!CQ37))</f>
        <v>0</v>
      </c>
      <c r="CR195" s="591">
        <f>IF(CR$2=0,$C195*$D195/$C$1*Index_운영!CR37*Index_운영!CR$10,IF(NOT(CQ195=0),NOT(Index_운영!CR37=0)*CQ195*(1+$E195*Index_운영!CR257)*Index_운영!CR37,$C195*$D195/$C$1*Index_운영!CR37))</f>
        <v>0</v>
      </c>
      <c r="CS195" s="591">
        <f>IF(CS$2=0,$C195*$D195/$C$1*Index_운영!CS37*Index_운영!CS$10,IF(NOT(CR195=0),NOT(Index_운영!CS37=0)*CR195*(1+$E195*Index_운영!CS257)*Index_운영!CS37,$C195*$D195/$C$1*Index_운영!CS37))</f>
        <v>0</v>
      </c>
      <c r="CT195" s="591">
        <f>IF(CT$2=0,$C195*$D195/$C$1*Index_운영!CT37*Index_운영!CT$10,IF(NOT(CS195=0),NOT(Index_운영!CT37=0)*CS195*(1+$E195*Index_운영!CT257)*Index_운영!CT37,$C195*$D195/$C$1*Index_운영!CT37))</f>
        <v>0</v>
      </c>
      <c r="CU195" s="591">
        <f>IF(CU$2=0,$C195*$D195/$C$1*Index_운영!CU37*Index_운영!CU$10,IF(NOT(CT195=0),NOT(Index_운영!CU37=0)*CT195*(1+$E195*Index_운영!CU257)*Index_운영!CU37,$C195*$D195/$C$1*Index_운영!CU37))</f>
        <v>0</v>
      </c>
      <c r="CV195" s="591">
        <f>IF(CV$2=0,$C195*$D195/$C$1*Index_운영!CV37*Index_운영!CV$10,IF(NOT(CU195=0),NOT(Index_운영!CV37=0)*CU195*(1+$E195*Index_운영!CV257)*Index_운영!CV37,$C195*$D195/$C$1*Index_운영!CV37))</f>
        <v>0</v>
      </c>
      <c r="CW195" s="591">
        <f>IF(CW$2=0,$C195*$D195/$C$1*Index_운영!CW37*Index_운영!CW$10,IF(NOT(CV195=0),NOT(Index_운영!CW37=0)*CV195*(1+$E195*Index_운영!CW257)*Index_운영!CW37,$C195*$D195/$C$1*Index_운영!CW37))</f>
        <v>0</v>
      </c>
      <c r="CX195" s="591">
        <f>IF(CX$2=0,$C195*$D195/$C$1*Index_운영!CX37*Index_운영!CX$10,IF(NOT(CW195=0),NOT(Index_운영!CX37=0)*CW195*(1+$E195*Index_운영!CX257)*Index_운영!CX37,$C195*$D195/$C$1*Index_운영!CX37))</f>
        <v>0</v>
      </c>
      <c r="CY195" s="591">
        <f>IF(CY$2=0,$C195*$D195/$C$1*Index_운영!CY37*Index_운영!CY$10,IF(NOT(CX195=0),NOT(Index_운영!CY37=0)*CX195*(1+$E195*Index_운영!CY257)*Index_운영!CY37,$C195*$D195/$C$1*Index_운영!CY37))</f>
        <v>0</v>
      </c>
      <c r="CZ195" s="591">
        <f>IF(CZ$2=0,$C195*$D195/$C$1*Index_운영!CZ37*Index_운영!CZ$10,IF(NOT(CY195=0),NOT(Index_운영!CZ37=0)*CY195*(1+$E195*Index_운영!CZ257)*Index_운영!CZ37,$C195*$D195/$C$1*Index_운영!CZ37))</f>
        <v>0</v>
      </c>
      <c r="DA195" s="591">
        <f>IF(DA$2=0,$C195*$D195/$C$1*Index_운영!DA37*Index_운영!DA$10,IF(NOT(CZ195=0),NOT(Index_운영!DA37=0)*CZ195*(1+$E195*Index_운영!DA257)*Index_운영!DA37,$C195*$D195/$C$1*Index_운영!DA37))</f>
        <v>0</v>
      </c>
      <c r="DB195" s="591">
        <f>IF(DB$2=0,$C195*$D195/$C$1*Index_운영!DB37*Index_운영!DB$10,IF(NOT(DA195=0),NOT(Index_운영!DB37=0)*DA195*(1+$E195*Index_운영!DB257)*Index_운영!DB37,$C195*$D195/$C$1*Index_운영!DB37))</f>
        <v>0</v>
      </c>
      <c r="DC195" s="591">
        <f>IF(DC$2=0,$C195*$D195/$C$1*Index_운영!DC37*Index_운영!DC$10,IF(NOT(DB195=0),NOT(Index_운영!DC37=0)*DB195*(1+$E195*Index_운영!DC257)*Index_운영!DC37,$C195*$D195/$C$1*Index_운영!DC37))</f>
        <v>0</v>
      </c>
      <c r="DD195" s="591">
        <f>IF(DD$2=0,$C195*$D195/$C$1*Index_운영!DD37*Index_운영!DD$10,IF(NOT(DC195=0),NOT(Index_운영!DD37=0)*DC195*(1+$E195*Index_운영!DD257)*Index_운영!DD37,$C195*$D195/$C$1*Index_운영!DD37))</f>
        <v>0</v>
      </c>
      <c r="DE195" s="591">
        <f>IF(DE$2=0,$C195*$D195/$C$1*Index_운영!DE37*Index_운영!DE$10,IF(NOT(DD195=0),NOT(Index_운영!DE37=0)*DD195*(1+$E195*Index_운영!DE257)*Index_운영!DE37,$C195*$D195/$C$1*Index_운영!DE37))</f>
        <v>0</v>
      </c>
      <c r="DF195" s="591">
        <f>IF(DF$2=0,$C195*$D195/$C$1*Index_운영!DF37*Index_운영!DF$10,IF(NOT(DE195=0),NOT(Index_운영!DF37=0)*DE195*(1+$E195*Index_운영!DF257)*Index_운영!DF37,$C195*$D195/$C$1*Index_운영!DF37))</f>
        <v>0</v>
      </c>
      <c r="DG195" s="591">
        <f>IF(DG$2=0,$C195*$D195/$C$1*Index_운영!DG37*Index_운영!DG$10,IF(NOT(DF195=0),NOT(Index_운영!DG37=0)*DF195*(1+$E195*Index_운영!DG257)*Index_운영!DG37,$C195*$D195/$C$1*Index_운영!DG37))</f>
        <v>0</v>
      </c>
      <c r="DH195" s="591">
        <f>IF(DH$2=0,$C195*$D195/$C$1*Index_운영!DH37*Index_운영!DH$10,IF(NOT(DG195=0),NOT(Index_운영!DH37=0)*DG195*(1+$E195*Index_운영!DH257)*Index_운영!DH37,$C195*$D195/$C$1*Index_운영!DH37))</f>
        <v>0</v>
      </c>
      <c r="DI195" s="591">
        <f>IF(DI$2=0,$C195*$D195/$C$1*Index_운영!DI37*Index_운영!DI$10,IF(NOT(DH195=0),NOT(Index_운영!DI37=0)*DH195*(1+$E195*Index_운영!DI257)*Index_운영!DI37,$C195*$D195/$C$1*Index_운영!DI37))</f>
        <v>0</v>
      </c>
      <c r="DJ195" s="591">
        <f>IF(DJ$2=0,$C195*$D195/$C$1*Index_운영!DJ37*Index_운영!DJ$10,IF(NOT(DI195=0),NOT(Index_운영!DJ37=0)*DI195*(1+$E195*Index_운영!DJ257)*Index_운영!DJ37,$C195*$D195/$C$1*Index_운영!DJ37))</f>
        <v>0</v>
      </c>
      <c r="DK195" s="591">
        <f>IF(DK$2=0,$C195*$D195/$C$1*Index_운영!DK37*Index_운영!DK$10,IF(NOT(DJ195=0),NOT(Index_운영!DK37=0)*DJ195*(1+$E195*Index_운영!DK257)*Index_운영!DK37,$C195*$D195/$C$1*Index_운영!DK37))</f>
        <v>0</v>
      </c>
      <c r="DL195" s="591">
        <f>IF(DL$2=0,$C195*$D195/$C$1*Index_운영!DL37*Index_운영!DL$10,IF(NOT(DK195=0),NOT(Index_운영!DL37=0)*DK195*(1+$E195*Index_운영!DL257)*Index_운영!DL37,$C195*$D195/$C$1*Index_운영!DL37))</f>
        <v>0</v>
      </c>
      <c r="DM195" s="591">
        <f>IF(DM$2=0,$C195*$D195/$C$1*Index_운영!DM37*Index_운영!DM$10,IF(NOT(DL195=0),NOT(Index_운영!DM37=0)*DL195*(1+$E195*Index_운영!DM257)*Index_운영!DM37,$C195*$D195/$C$1*Index_운영!DM37))</f>
        <v>0</v>
      </c>
      <c r="DN195" s="591">
        <f>IF(DN$2=0,$C195*$D195/$C$1*Index_운영!DN37*Index_운영!DN$10,IF(NOT(DM195=0),NOT(Index_운영!DN37=0)*DM195*(1+$E195*Index_운영!DN257)*Index_운영!DN37,$C195*$D195/$C$1*Index_운영!DN37))</f>
        <v>0</v>
      </c>
      <c r="DO195" s="591">
        <f>IF(DO$2=0,$C195*$D195/$C$1*Index_운영!DO37*Index_운영!DO$10,IF(NOT(DN195=0),NOT(Index_운영!DO37=0)*DN195*(1+$E195*Index_운영!DO257)*Index_운영!DO37,$C195*$D195/$C$1*Index_운영!DO37))</f>
        <v>0</v>
      </c>
      <c r="DP195" s="591">
        <f>IF(DP$2=0,$C195*$D195/$C$1*Index_운영!DP37*Index_운영!DP$10,IF(NOT(DO195=0),NOT(Index_운영!DP37=0)*DO195*(1+$E195*Index_운영!DP257)*Index_운영!DP37,$C195*$D195/$C$1*Index_운영!DP37))</f>
        <v>0</v>
      </c>
      <c r="DQ195" s="591">
        <f>IF(DQ$2=0,$C195*$D195/$C$1*Index_운영!DQ37*Index_운영!DQ$10,IF(NOT(DP195=0),NOT(Index_운영!DQ37=0)*DP195*(1+$E195*Index_운영!DQ257)*Index_운영!DQ37,$C195*$D195/$C$1*Index_운영!DQ37))</f>
        <v>0</v>
      </c>
      <c r="DR195" s="591">
        <f>IF(DR$2=0,$C195*$D195/$C$1*Index_운영!DR37*Index_운영!DR$10,IF(NOT(DQ195=0),NOT(Index_운영!DR37=0)*DQ195*(1+$E195*Index_운영!DR257)*Index_운영!DR37,$C195*$D195/$C$1*Index_운영!DR37))</f>
        <v>0</v>
      </c>
      <c r="DS195" s="591">
        <f>IF(DS$2=0,$C195*$D195/$C$1*Index_운영!DS37*Index_운영!DS$10,IF(NOT(DR195=0),NOT(Index_운영!DS37=0)*DR195*(1+$E195*Index_운영!DS257)*Index_운영!DS37,$C195*$D195/$C$1*Index_운영!DS37))</f>
        <v>0</v>
      </c>
      <c r="DT195" s="591">
        <f>IF(DT$2=0,$C195*$D195/$C$1*Index_운영!DT37*Index_운영!DT$10,IF(NOT(DS195=0),NOT(Index_운영!DT37=0)*DS195*(1+$E195*Index_운영!DT257)*Index_운영!DT37,$C195*$D195/$C$1*Index_운영!DT37))</f>
        <v>0</v>
      </c>
      <c r="DU195" s="591">
        <f>IF(DU$2=0,$C195*$D195/$C$1*Index_운영!DU37*Index_운영!DU$10,IF(NOT(DT195=0),NOT(Index_운영!DU37=0)*DT195*(1+$E195*Index_운영!DU257)*Index_운영!DU37,$C195*$D195/$C$1*Index_운영!DU37))</f>
        <v>0</v>
      </c>
      <c r="DV195" s="591">
        <f>IF(DV$2=0,$C195*$D195/$C$1*Index_운영!DV37*Index_운영!DV$10,IF(NOT(DU195=0),NOT(Index_운영!DV37=0)*DU195*(1+$E195*Index_운영!DV257)*Index_운영!DV37,$C195*$D195/$C$1*Index_운영!DV37))</f>
        <v>0</v>
      </c>
    </row>
    <row r="196" spans="1:126" s="464" customFormat="1" outlineLevel="1" x14ac:dyDescent="0.4">
      <c r="A196" s="736"/>
      <c r="B196" s="464" t="str">
        <f>'Rent Roll'!$B12</f>
        <v>2층</v>
      </c>
      <c r="C196" s="1219">
        <f>'Rent Roll'!$K12</f>
        <v>397.37</v>
      </c>
      <c r="D196" s="1220">
        <f>'Rent Roll'!$Y12</f>
        <v>25000</v>
      </c>
      <c r="E196" s="1221">
        <f>'Rent Roll'!$Z12</f>
        <v>0.02</v>
      </c>
      <c r="F196" s="588">
        <f>IF(F$2=0,$C196*$D196/$C$1*Index_운영!F38*Index_운영!F$10,IF(NOT(E196=0),NOT(Index_운영!F38=0)*E196*(1+$E196*Index_운영!F258)*Index_운영!F38,$C196*$D196/$C$1*Index_운영!F38))</f>
        <v>0</v>
      </c>
      <c r="G196" s="591">
        <f>IF(G$2=0,$C196*$D196/$C$1*Index_운영!G38*Index_운영!G$10,IF(NOT(F196=0),NOT(Index_운영!G38=0)*F196*(1+$E196*Index_운영!G258)*Index_운영!G38,$C196*$D196/$C$1*Index_운영!G38))</f>
        <v>9934.25</v>
      </c>
      <c r="H196" s="591">
        <f>IF(H$2=0,$C196*$D196/$C$1*Index_운영!H38*Index_운영!H$10,IF(NOT(G196=0),NOT(Index_운영!H38=0)*G196*(1+$E196*Index_운영!H258)*Index_운영!H38,$C196*$D196/$C$1*Index_운영!H38))</f>
        <v>9934.25</v>
      </c>
      <c r="I196" s="591">
        <f>IF(I$2=0,$C196*$D196/$C$1*Index_운영!I38*Index_운영!I$10,IF(NOT(H196=0),NOT(Index_운영!I38=0)*H196*(1+$E196*Index_운영!I258)*Index_운영!I38,$C196*$D196/$C$1*Index_운영!I38))</f>
        <v>9934.25</v>
      </c>
      <c r="J196" s="591">
        <f>IF(J$2=0,$C196*$D196/$C$1*Index_운영!J38*Index_운영!J$10,IF(NOT(I196=0),NOT(Index_운영!J38=0)*I196*(1+$E196*Index_운영!J258)*Index_운영!J38,$C196*$D196/$C$1*Index_운영!J38))</f>
        <v>9934.25</v>
      </c>
      <c r="K196" s="591">
        <f>IF(K$2=0,$C196*$D196/$C$1*Index_운영!K38*Index_운영!K$10,IF(NOT(J196=0),NOT(Index_운영!K38=0)*J196*(1+$E196*Index_운영!K258)*Index_운영!K38,$C196*$D196/$C$1*Index_운영!K38))</f>
        <v>9934.25</v>
      </c>
      <c r="L196" s="591">
        <f>IF(L$2=0,$C196*$D196/$C$1*Index_운영!L38*Index_운영!L$10,IF(NOT(K196=0),NOT(Index_운영!L38=0)*K196*(1+$E196*Index_운영!L258)*Index_운영!L38,$C196*$D196/$C$1*Index_운영!L38))</f>
        <v>9934.25</v>
      </c>
      <c r="M196" s="591">
        <f>IF(M$2=0,$C196*$D196/$C$1*Index_운영!M38*Index_운영!M$10,IF(NOT(L196=0),NOT(Index_운영!M38=0)*L196*(1+$E196*Index_운영!M258)*Index_운영!M38,$C196*$D196/$C$1*Index_운영!M38))</f>
        <v>9934.25</v>
      </c>
      <c r="N196" s="591">
        <f>IF(N$2=0,$C196*$D196/$C$1*Index_운영!N38*Index_운영!N$10,IF(NOT(M196=0),NOT(Index_운영!N38=0)*M196*(1+$E196*Index_운영!N258)*Index_운영!N38,$C196*$D196/$C$1*Index_운영!N38))</f>
        <v>9934.25</v>
      </c>
      <c r="O196" s="591">
        <f>IF(O$2=0,$C196*$D196/$C$1*Index_운영!O38*Index_운영!O$10,IF(NOT(N196=0),NOT(Index_운영!O38=0)*N196*(1+$E196*Index_운영!O258)*Index_운영!O38,$C196*$D196/$C$1*Index_운영!O38))</f>
        <v>9934.25</v>
      </c>
      <c r="P196" s="591">
        <f>IF(P$2=0,$C196*$D196/$C$1*Index_운영!P38*Index_운영!P$10,IF(NOT(O196=0),NOT(Index_운영!P38=0)*O196*(1+$E196*Index_운영!P258)*Index_운영!P38,$C196*$D196/$C$1*Index_운영!P38))</f>
        <v>9934.25</v>
      </c>
      <c r="Q196" s="591">
        <f>IF(Q$2=0,$C196*$D196/$C$1*Index_운영!Q38*Index_운영!Q$10,IF(NOT(P196=0),NOT(Index_운영!Q38=0)*P196*(1+$E196*Index_운영!Q258)*Index_운영!Q38,$C196*$D196/$C$1*Index_운영!Q38))</f>
        <v>9934.25</v>
      </c>
      <c r="R196" s="591">
        <f>IF(R$2=0,$C196*$D196/$C$1*Index_운영!R38*Index_운영!R$10,IF(NOT(Q196=0),NOT(Index_운영!R38=0)*Q196*(1+$E196*Index_운영!R258)*Index_운영!R38,$C196*$D196/$C$1*Index_운영!R38))</f>
        <v>10132.934999999999</v>
      </c>
      <c r="S196" s="591">
        <f>IF(S$2=0,$C196*$D196/$C$1*Index_운영!S38*Index_운영!S$10,IF(NOT(R196=0),NOT(Index_운영!S38=0)*R196*(1+$E196*Index_운영!S258)*Index_운영!S38,$C196*$D196/$C$1*Index_운영!S38))</f>
        <v>10132.934999999999</v>
      </c>
      <c r="T196" s="591">
        <f>IF(T$2=0,$C196*$D196/$C$1*Index_운영!T38*Index_운영!T$10,IF(NOT(S196=0),NOT(Index_운영!T38=0)*S196*(1+$E196*Index_운영!T258)*Index_운영!T38,$C196*$D196/$C$1*Index_운영!T38))</f>
        <v>10132.934999999999</v>
      </c>
      <c r="U196" s="591">
        <f>IF(U$2=0,$C196*$D196/$C$1*Index_운영!U38*Index_운영!U$10,IF(NOT(T196=0),NOT(Index_운영!U38=0)*T196*(1+$E196*Index_운영!U258)*Index_운영!U38,$C196*$D196/$C$1*Index_운영!U38))</f>
        <v>10132.934999999999</v>
      </c>
      <c r="V196" s="591">
        <f>IF(V$2=0,$C196*$D196/$C$1*Index_운영!V38*Index_운영!V$10,IF(NOT(U196=0),NOT(Index_운영!V38=0)*U196*(1+$E196*Index_운영!V258)*Index_운영!V38,$C196*$D196/$C$1*Index_운영!V38))</f>
        <v>10132.934999999999</v>
      </c>
      <c r="W196" s="591">
        <f>IF(W$2=0,$C196*$D196/$C$1*Index_운영!W38*Index_운영!W$10,IF(NOT(V196=0),NOT(Index_운영!W38=0)*V196*(1+$E196*Index_운영!W258)*Index_운영!W38,$C196*$D196/$C$1*Index_운영!W38))</f>
        <v>10132.934999999999</v>
      </c>
      <c r="X196" s="591">
        <f>IF(X$2=0,$C196*$D196/$C$1*Index_운영!X38*Index_운영!X$10,IF(NOT(W196=0),NOT(Index_운영!X38=0)*W196*(1+$E196*Index_운영!X258)*Index_운영!X38,$C196*$D196/$C$1*Index_운영!X38))</f>
        <v>10132.934999999999</v>
      </c>
      <c r="Y196" s="591">
        <f>IF(Y$2=0,$C196*$D196/$C$1*Index_운영!Y38*Index_운영!Y$10,IF(NOT(X196=0),NOT(Index_운영!Y38=0)*X196*(1+$E196*Index_운영!Y258)*Index_운영!Y38,$C196*$D196/$C$1*Index_운영!Y38))</f>
        <v>10132.934999999999</v>
      </c>
      <c r="Z196" s="591">
        <f>IF(Z$2=0,$C196*$D196/$C$1*Index_운영!Z38*Index_운영!Z$10,IF(NOT(Y196=0),NOT(Index_운영!Z38=0)*Y196*(1+$E196*Index_운영!Z258)*Index_운영!Z38,$C196*$D196/$C$1*Index_운영!Z38))</f>
        <v>10132.934999999999</v>
      </c>
      <c r="AA196" s="591">
        <f>IF(AA$2=0,$C196*$D196/$C$1*Index_운영!AA38*Index_운영!AA$10,IF(NOT(Z196=0),NOT(Index_운영!AA38=0)*Z196*(1+$E196*Index_운영!AA258)*Index_운영!AA38,$C196*$D196/$C$1*Index_운영!AA38))</f>
        <v>10132.934999999999</v>
      </c>
      <c r="AB196" s="591">
        <f>IF(AB$2=0,$C196*$D196/$C$1*Index_운영!AB38*Index_운영!AB$10,IF(NOT(AA196=0),NOT(Index_운영!AB38=0)*AA196*(1+$E196*Index_운영!AB258)*Index_운영!AB38,$C196*$D196/$C$1*Index_운영!AB38))</f>
        <v>10132.934999999999</v>
      </c>
      <c r="AC196" s="591">
        <f>IF(AC$2=0,$C196*$D196/$C$1*Index_운영!AC38*Index_운영!AC$10,IF(NOT(AB196=0),NOT(Index_운영!AC38=0)*AB196*(1+$E196*Index_운영!AC258)*Index_운영!AC38,$C196*$D196/$C$1*Index_운영!AC38))</f>
        <v>10132.934999999999</v>
      </c>
      <c r="AD196" s="591">
        <f>IF(AD$2=0,$C196*$D196/$C$1*Index_운영!AD38*Index_운영!AD$10,IF(NOT(AC196=0),NOT(Index_운영!AD38=0)*AC196*(1+$E196*Index_운영!AD258)*Index_운영!AD38,$C196*$D196/$C$1*Index_운영!AD38))</f>
        <v>10335.593699999999</v>
      </c>
      <c r="AE196" s="591">
        <f>IF(AE$2=0,$C196*$D196/$C$1*Index_운영!AE38*Index_운영!AE$10,IF(NOT(AD196=0),NOT(Index_운영!AE38=0)*AD196*(1+$E196*Index_운영!AE258)*Index_운영!AE38,$C196*$D196/$C$1*Index_운영!AE38))</f>
        <v>10335.593699999999</v>
      </c>
      <c r="AF196" s="591">
        <f>IF(AF$2=0,$C196*$D196/$C$1*Index_운영!AF38*Index_운영!AF$10,IF(NOT(AE196=0),NOT(Index_운영!AF38=0)*AE196*(1+$E196*Index_운영!AF258)*Index_운영!AF38,$C196*$D196/$C$1*Index_운영!AF38))</f>
        <v>10335.593699999999</v>
      </c>
      <c r="AG196" s="591">
        <f>IF(AG$2=0,$C196*$D196/$C$1*Index_운영!AG38*Index_운영!AG$10,IF(NOT(AF196=0),NOT(Index_운영!AG38=0)*AF196*(1+$E196*Index_운영!AG258)*Index_운영!AG38,$C196*$D196/$C$1*Index_운영!AG38))</f>
        <v>10335.593699999999</v>
      </c>
      <c r="AH196" s="591">
        <f>IF(AH$2=0,$C196*$D196/$C$1*Index_운영!AH38*Index_운영!AH$10,IF(NOT(AG196=0),NOT(Index_운영!AH38=0)*AG196*(1+$E196*Index_운영!AH258)*Index_운영!AH38,$C196*$D196/$C$1*Index_운영!AH38))</f>
        <v>10335.593699999999</v>
      </c>
      <c r="AI196" s="591">
        <f>IF(AI$2=0,$C196*$D196/$C$1*Index_운영!AI38*Index_운영!AI$10,IF(NOT(AH196=0),NOT(Index_운영!AI38=0)*AH196*(1+$E196*Index_운영!AI258)*Index_운영!AI38,$C196*$D196/$C$1*Index_운영!AI38))</f>
        <v>10335.593699999999</v>
      </c>
      <c r="AJ196" s="591">
        <f>IF(AJ$2=0,$C196*$D196/$C$1*Index_운영!AJ38*Index_운영!AJ$10,IF(NOT(AI196=0),NOT(Index_운영!AJ38=0)*AI196*(1+$E196*Index_운영!AJ258)*Index_운영!AJ38,$C196*$D196/$C$1*Index_운영!AJ38))</f>
        <v>10335.593699999999</v>
      </c>
      <c r="AK196" s="591">
        <f>IF(AK$2=0,$C196*$D196/$C$1*Index_운영!AK38*Index_운영!AK$10,IF(NOT(AJ196=0),NOT(Index_운영!AK38=0)*AJ196*(1+$E196*Index_운영!AK258)*Index_운영!AK38,$C196*$D196/$C$1*Index_운영!AK38))</f>
        <v>10335.593699999999</v>
      </c>
      <c r="AL196" s="591">
        <f>IF(AL$2=0,$C196*$D196/$C$1*Index_운영!AL38*Index_운영!AL$10,IF(NOT(AK196=0),NOT(Index_운영!AL38=0)*AK196*(1+$E196*Index_운영!AL258)*Index_운영!AL38,$C196*$D196/$C$1*Index_운영!AL38))</f>
        <v>10335.593699999999</v>
      </c>
      <c r="AM196" s="591">
        <f>IF(AM$2=0,$C196*$D196/$C$1*Index_운영!AM38*Index_운영!AM$10,IF(NOT(AL196=0),NOT(Index_운영!AM38=0)*AL196*(1+$E196*Index_운영!AM258)*Index_운영!AM38,$C196*$D196/$C$1*Index_운영!AM38))</f>
        <v>10335.593699999999</v>
      </c>
      <c r="AN196" s="591">
        <f>IF(AN$2=0,$C196*$D196/$C$1*Index_운영!AN38*Index_운영!AN$10,IF(NOT(AM196=0),NOT(Index_운영!AN38=0)*AM196*(1+$E196*Index_운영!AN258)*Index_운영!AN38,$C196*$D196/$C$1*Index_운영!AN38))</f>
        <v>10335.593699999999</v>
      </c>
      <c r="AO196" s="591">
        <f>IF(AO$2=0,$C196*$D196/$C$1*Index_운영!AO38*Index_운영!AO$10,IF(NOT(AN196=0),NOT(Index_운영!AO38=0)*AN196*(1+$E196*Index_운영!AO258)*Index_운영!AO38,$C196*$D196/$C$1*Index_운영!AO38))</f>
        <v>10335.593699999999</v>
      </c>
      <c r="AP196" s="591">
        <f>IF(AP$2=0,$C196*$D196/$C$1*Index_운영!AP38*Index_운영!AP$10,IF(NOT(AO196=0),NOT(Index_운영!AP38=0)*AO196*(1+$E196*Index_운영!AP258)*Index_운영!AP38,$C196*$D196/$C$1*Index_운영!AP38))</f>
        <v>10542.305574</v>
      </c>
      <c r="AQ196" s="591">
        <f>IF(AQ$2=0,$C196*$D196/$C$1*Index_운영!AQ38*Index_운영!AQ$10,IF(NOT(AP196=0),NOT(Index_운영!AQ38=0)*AP196*(1+$E196*Index_운영!AQ258)*Index_운영!AQ38,$C196*$D196/$C$1*Index_운영!AQ38))</f>
        <v>10542.305574</v>
      </c>
      <c r="AR196" s="591">
        <f>IF(AR$2=0,$C196*$D196/$C$1*Index_운영!AR38*Index_운영!AR$10,IF(NOT(AQ196=0),NOT(Index_운영!AR38=0)*AQ196*(1+$E196*Index_운영!AR258)*Index_운영!AR38,$C196*$D196/$C$1*Index_운영!AR38))</f>
        <v>10542.305574</v>
      </c>
      <c r="AS196" s="591">
        <f>IF(AS$2=0,$C196*$D196/$C$1*Index_운영!AS38*Index_운영!AS$10,IF(NOT(AR196=0),NOT(Index_운영!AS38=0)*AR196*(1+$E196*Index_운영!AS258)*Index_운영!AS38,$C196*$D196/$C$1*Index_운영!AS38))</f>
        <v>10542.305574</v>
      </c>
      <c r="AT196" s="591">
        <f>IF(AT$2=0,$C196*$D196/$C$1*Index_운영!AT38*Index_운영!AT$10,IF(NOT(AS196=0),NOT(Index_운영!AT38=0)*AS196*(1+$E196*Index_운영!AT258)*Index_운영!AT38,$C196*$D196/$C$1*Index_운영!AT38))</f>
        <v>10542.305574</v>
      </c>
      <c r="AU196" s="591">
        <f>IF(AU$2=0,$C196*$D196/$C$1*Index_운영!AU38*Index_운영!AU$10,IF(NOT(AT196=0),NOT(Index_운영!AU38=0)*AT196*(1+$E196*Index_운영!AU258)*Index_운영!AU38,$C196*$D196/$C$1*Index_운영!AU38))</f>
        <v>10542.305574</v>
      </c>
      <c r="AV196" s="591">
        <f>IF(AV$2=0,$C196*$D196/$C$1*Index_운영!AV38*Index_운영!AV$10,IF(NOT(AU196=0),NOT(Index_운영!AV38=0)*AU196*(1+$E196*Index_운영!AV258)*Index_운영!AV38,$C196*$D196/$C$1*Index_운영!AV38))</f>
        <v>10542.305574</v>
      </c>
      <c r="AW196" s="591">
        <f>IF(AW$2=0,$C196*$D196/$C$1*Index_운영!AW38*Index_운영!AW$10,IF(NOT(AV196=0),NOT(Index_운영!AW38=0)*AV196*(1+$E196*Index_운영!AW258)*Index_운영!AW38,$C196*$D196/$C$1*Index_운영!AW38))</f>
        <v>10542.305574</v>
      </c>
      <c r="AX196" s="591">
        <f>IF(AX$2=0,$C196*$D196/$C$1*Index_운영!AX38*Index_운영!AX$10,IF(NOT(AW196=0),NOT(Index_운영!AX38=0)*AW196*(1+$E196*Index_운영!AX258)*Index_운영!AX38,$C196*$D196/$C$1*Index_운영!AX38))</f>
        <v>10542.305574</v>
      </c>
      <c r="AY196" s="591">
        <f>IF(AY$2=0,$C196*$D196/$C$1*Index_운영!AY38*Index_운영!AY$10,IF(NOT(AX196=0),NOT(Index_운영!AY38=0)*AX196*(1+$E196*Index_운영!AY258)*Index_운영!AY38,$C196*$D196/$C$1*Index_운영!AY38))</f>
        <v>10542.305574</v>
      </c>
      <c r="AZ196" s="591">
        <f>IF(AZ$2=0,$C196*$D196/$C$1*Index_운영!AZ38*Index_운영!AZ$10,IF(NOT(AY196=0),NOT(Index_운영!AZ38=0)*AY196*(1+$E196*Index_운영!AZ258)*Index_운영!AZ38,$C196*$D196/$C$1*Index_운영!AZ38))</f>
        <v>10542.305574</v>
      </c>
      <c r="BA196" s="591">
        <f>IF(BA$2=0,$C196*$D196/$C$1*Index_운영!BA38*Index_운영!BA$10,IF(NOT(AZ196=0),NOT(Index_운영!BA38=0)*AZ196*(1+$E196*Index_운영!BA258)*Index_운영!BA38,$C196*$D196/$C$1*Index_운영!BA38))</f>
        <v>10542.305574</v>
      </c>
      <c r="BB196" s="591">
        <f>IF(BB$2=0,$C196*$D196/$C$1*Index_운영!BB38*Index_운영!BB$10,IF(NOT(BA196=0),NOT(Index_운영!BB38=0)*BA196*(1+$E196*Index_운영!BB258)*Index_운영!BB38,$C196*$D196/$C$1*Index_운영!BB38))</f>
        <v>10753.151685479999</v>
      </c>
      <c r="BC196" s="591">
        <f>IF(BC$2=0,$C196*$D196/$C$1*Index_운영!BC38*Index_운영!BC$10,IF(NOT(BB196=0),NOT(Index_운영!BC38=0)*BB196*(1+$E196*Index_운영!BC258)*Index_운영!BC38,$C196*$D196/$C$1*Index_운영!BC38))</f>
        <v>10753.151685479999</v>
      </c>
      <c r="BD196" s="591">
        <f>IF(BD$2=0,$C196*$D196/$C$1*Index_운영!BD38*Index_운영!BD$10,IF(NOT(BC196=0),NOT(Index_운영!BD38=0)*BC196*(1+$E196*Index_운영!BD258)*Index_운영!BD38,$C196*$D196/$C$1*Index_운영!BD38))</f>
        <v>10753.151685479999</v>
      </c>
      <c r="BE196" s="591">
        <f>IF(BE$2=0,$C196*$D196/$C$1*Index_운영!BE38*Index_운영!BE$10,IF(NOT(BD196=0),NOT(Index_운영!BE38=0)*BD196*(1+$E196*Index_운영!BE258)*Index_운영!BE38,$C196*$D196/$C$1*Index_운영!BE38))</f>
        <v>10753.151685479999</v>
      </c>
      <c r="BF196" s="591">
        <f>IF(BF$2=0,$C196*$D196/$C$1*Index_운영!BF38*Index_운영!BF$10,IF(NOT(BE196=0),NOT(Index_운영!BF38=0)*BE196*(1+$E196*Index_운영!BF258)*Index_운영!BF38,$C196*$D196/$C$1*Index_운영!BF38))</f>
        <v>10753.151685479999</v>
      </c>
      <c r="BG196" s="591">
        <f>IF(BG$2=0,$C196*$D196/$C$1*Index_운영!BG38*Index_운영!BG$10,IF(NOT(BF196=0),NOT(Index_운영!BG38=0)*BF196*(1+$E196*Index_운영!BG258)*Index_운영!BG38,$C196*$D196/$C$1*Index_운영!BG38))</f>
        <v>10753.151685479999</v>
      </c>
      <c r="BH196" s="591">
        <f>IF(BH$2=0,$C196*$D196/$C$1*Index_운영!BH38*Index_운영!BH$10,IF(NOT(BG196=0),NOT(Index_운영!BH38=0)*BG196*(1+$E196*Index_운영!BH258)*Index_운영!BH38,$C196*$D196/$C$1*Index_운영!BH38))</f>
        <v>10753.151685479999</v>
      </c>
      <c r="BI196" s="591">
        <f>IF(BI$2=0,$C196*$D196/$C$1*Index_운영!BI38*Index_운영!BI$10,IF(NOT(BH196=0),NOT(Index_운영!BI38=0)*BH196*(1+$E196*Index_운영!BI258)*Index_운영!BI38,$C196*$D196/$C$1*Index_운영!BI38))</f>
        <v>10753.151685479999</v>
      </c>
      <c r="BJ196" s="591">
        <f>IF(BJ$2=0,$C196*$D196/$C$1*Index_운영!BJ38*Index_운영!BJ$10,IF(NOT(BI196=0),NOT(Index_운영!BJ38=0)*BI196*(1+$E196*Index_운영!BJ258)*Index_운영!BJ38,$C196*$D196/$C$1*Index_운영!BJ38))</f>
        <v>10753.151685479999</v>
      </c>
      <c r="BK196" s="591">
        <f>IF(BK$2=0,$C196*$D196/$C$1*Index_운영!BK38*Index_운영!BK$10,IF(NOT(BJ196=0),NOT(Index_운영!BK38=0)*BJ196*(1+$E196*Index_운영!BK258)*Index_운영!BK38,$C196*$D196/$C$1*Index_운영!BK38))</f>
        <v>10753.151685479999</v>
      </c>
      <c r="BL196" s="591">
        <f>IF(BL$2=0,$C196*$D196/$C$1*Index_운영!BL38*Index_운영!BL$10,IF(NOT(BK196=0),NOT(Index_운영!BL38=0)*BK196*(1+$E196*Index_운영!BL258)*Index_운영!BL38,$C196*$D196/$C$1*Index_운영!BL38))</f>
        <v>10753.151685479999</v>
      </c>
      <c r="BM196" s="591">
        <f>IF(BM$2=0,$C196*$D196/$C$1*Index_운영!BM38*Index_운영!BM$10,IF(NOT(BL196=0),NOT(Index_운영!BM38=0)*BL196*(1+$E196*Index_운영!BM258)*Index_운영!BM38,$C196*$D196/$C$1*Index_운영!BM38))</f>
        <v>10753.151685479999</v>
      </c>
      <c r="BN196" s="591">
        <f>IF(BN$2=0,$C196*$D196/$C$1*Index_운영!BN38*Index_운영!BN$10,IF(NOT(BM196=0),NOT(Index_운영!BN38=0)*BM196*(1+$E196*Index_운영!BN258)*Index_운영!BN38,$C196*$D196/$C$1*Index_운영!BN38))</f>
        <v>10968.2147191896</v>
      </c>
      <c r="BO196" s="591">
        <f>IF(BO$2=0,$C196*$D196/$C$1*Index_운영!BO38*Index_운영!BO$10,IF(NOT(BN196=0),NOT(Index_운영!BO38=0)*BN196*(1+$E196*Index_운영!BO258)*Index_운영!BO38,$C196*$D196/$C$1*Index_운영!BO38))</f>
        <v>10968.2147191896</v>
      </c>
      <c r="BP196" s="591">
        <f>IF(BP$2=0,$C196*$D196/$C$1*Index_운영!BP38*Index_운영!BP$10,IF(NOT(BO196=0),NOT(Index_운영!BP38=0)*BO196*(1+$E196*Index_운영!BP258)*Index_운영!BP38,$C196*$D196/$C$1*Index_운영!BP38))</f>
        <v>10968.2147191896</v>
      </c>
      <c r="BQ196" s="591">
        <f>IF(BQ$2=0,$C196*$D196/$C$1*Index_운영!BQ38*Index_운영!BQ$10,IF(NOT(BP196=0),NOT(Index_운영!BQ38=0)*BP196*(1+$E196*Index_운영!BQ258)*Index_운영!BQ38,$C196*$D196/$C$1*Index_운영!BQ38))</f>
        <v>10968.2147191896</v>
      </c>
      <c r="BR196" s="591">
        <f>IF(BR$2=0,$C196*$D196/$C$1*Index_운영!BR38*Index_운영!BR$10,IF(NOT(BQ196=0),NOT(Index_운영!BR38=0)*BQ196*(1+$E196*Index_운영!BR258)*Index_운영!BR38,$C196*$D196/$C$1*Index_운영!BR38))</f>
        <v>10968.2147191896</v>
      </c>
      <c r="BS196" s="591">
        <f>IF(BS$2=0,$C196*$D196/$C$1*Index_운영!BS38*Index_운영!BS$10,IF(NOT(BR196=0),NOT(Index_운영!BS38=0)*BR196*(1+$E196*Index_운영!BS258)*Index_운영!BS38,$C196*$D196/$C$1*Index_운영!BS38))</f>
        <v>10968.2147191896</v>
      </c>
      <c r="BT196" s="591">
        <f>IF(BT$2=0,$C196*$D196/$C$1*Index_운영!BT38*Index_운영!BT$10,IF(NOT(BS196=0),NOT(Index_운영!BT38=0)*BS196*(1+$E196*Index_운영!BT258)*Index_운영!BT38,$C196*$D196/$C$1*Index_운영!BT38))</f>
        <v>10968.2147191896</v>
      </c>
      <c r="BU196" s="591">
        <f>IF(BU$2=0,$C196*$D196/$C$1*Index_운영!BU38*Index_운영!BU$10,IF(NOT(BT196=0),NOT(Index_운영!BU38=0)*BT196*(1+$E196*Index_운영!BU258)*Index_운영!BU38,$C196*$D196/$C$1*Index_운영!BU38))</f>
        <v>10968.2147191896</v>
      </c>
      <c r="BV196" s="591">
        <f>IF(BV$2=0,$C196*$D196/$C$1*Index_운영!BV38*Index_운영!BV$10,IF(NOT(BU196=0),NOT(Index_운영!BV38=0)*BU196*(1+$E196*Index_운영!BV258)*Index_운영!BV38,$C196*$D196/$C$1*Index_운영!BV38))</f>
        <v>10968.2147191896</v>
      </c>
      <c r="BW196" s="591">
        <f>IF(BW$2=0,$C196*$D196/$C$1*Index_운영!BW38*Index_운영!BW$10,IF(NOT(BV196=0),NOT(Index_운영!BW38=0)*BV196*(1+$E196*Index_운영!BW258)*Index_운영!BW38,$C196*$D196/$C$1*Index_운영!BW38))</f>
        <v>10968.2147191896</v>
      </c>
      <c r="BX196" s="591">
        <f>IF(BX$2=0,$C196*$D196/$C$1*Index_운영!BX38*Index_운영!BX$10,IF(NOT(BW196=0),NOT(Index_운영!BX38=0)*BW196*(1+$E196*Index_운영!BX258)*Index_운영!BX38,$C196*$D196/$C$1*Index_운영!BX38))</f>
        <v>10968.2147191896</v>
      </c>
      <c r="BY196" s="591">
        <f>IF(BY$2=0,$C196*$D196/$C$1*Index_운영!BY38*Index_운영!BY$10,IF(NOT(BX196=0),NOT(Index_운영!BY38=0)*BX196*(1+$E196*Index_운영!BY258)*Index_운영!BY38,$C196*$D196/$C$1*Index_운영!BY38))</f>
        <v>10968.2147191896</v>
      </c>
      <c r="BZ196" s="591">
        <f>IF(BZ$2=0,$C196*$D196/$C$1*Index_운영!BZ38*Index_운영!BZ$10,IF(NOT(BY196=0),NOT(Index_운영!BZ38=0)*BY196*(1+$E196*Index_운영!BZ258)*Index_운영!BZ38,$C196*$D196/$C$1*Index_운영!BZ38))</f>
        <v>11187.579013573393</v>
      </c>
      <c r="CA196" s="591">
        <f>IF(CA$2=0,$C196*$D196/$C$1*Index_운영!CA38*Index_운영!CA$10,IF(NOT(BZ196=0),NOT(Index_운영!CA38=0)*BZ196*(1+$E196*Index_운영!CA258)*Index_운영!CA38,$C196*$D196/$C$1*Index_운영!CA38))</f>
        <v>0</v>
      </c>
      <c r="CB196" s="591">
        <f>IF(CB$2=0,$C196*$D196/$C$1*Index_운영!CB38*Index_운영!CB$10,IF(NOT(CA196=0),NOT(Index_운영!CB38=0)*CA196*(1+$E196*Index_운영!CB258)*Index_운영!CB38,$C196*$D196/$C$1*Index_운영!CB38))</f>
        <v>0</v>
      </c>
      <c r="CC196" s="591">
        <f>IF(CC$2=0,$C196*$D196/$C$1*Index_운영!CC38*Index_운영!CC$10,IF(NOT(CB196=0),NOT(Index_운영!CC38=0)*CB196*(1+$E196*Index_운영!CC258)*Index_운영!CC38,$C196*$D196/$C$1*Index_운영!CC38))</f>
        <v>0</v>
      </c>
      <c r="CD196" s="591">
        <f>IF(CD$2=0,$C196*$D196/$C$1*Index_운영!CD38*Index_운영!CD$10,IF(NOT(CC196=0),NOT(Index_운영!CD38=0)*CC196*(1+$E196*Index_운영!CD258)*Index_운영!CD38,$C196*$D196/$C$1*Index_운영!CD38))</f>
        <v>0</v>
      </c>
      <c r="CE196" s="591">
        <f>IF(CE$2=0,$C196*$D196/$C$1*Index_운영!CE38*Index_운영!CE$10,IF(NOT(CD196=0),NOT(Index_운영!CE38=0)*CD196*(1+$E196*Index_운영!CE258)*Index_운영!CE38,$C196*$D196/$C$1*Index_운영!CE38))</f>
        <v>0</v>
      </c>
      <c r="CF196" s="591">
        <f>IF(CF$2=0,$C196*$D196/$C$1*Index_운영!CF38*Index_운영!CF$10,IF(NOT(CE196=0),NOT(Index_운영!CF38=0)*CE196*(1+$E196*Index_운영!CF258)*Index_운영!CF38,$C196*$D196/$C$1*Index_운영!CF38))</f>
        <v>0</v>
      </c>
      <c r="CG196" s="591">
        <f>IF(CG$2=0,$C196*$D196/$C$1*Index_운영!CG38*Index_운영!CG$10,IF(NOT(CF196=0),NOT(Index_운영!CG38=0)*CF196*(1+$E196*Index_운영!CG258)*Index_운영!CG38,$C196*$D196/$C$1*Index_운영!CG38))</f>
        <v>0</v>
      </c>
      <c r="CH196" s="591">
        <f>IF(CH$2=0,$C196*$D196/$C$1*Index_운영!CH38*Index_운영!CH$10,IF(NOT(CG196=0),NOT(Index_운영!CH38=0)*CG196*(1+$E196*Index_운영!CH258)*Index_운영!CH38,$C196*$D196/$C$1*Index_운영!CH38))</f>
        <v>0</v>
      </c>
      <c r="CI196" s="591">
        <f>IF(CI$2=0,$C196*$D196/$C$1*Index_운영!CI38*Index_운영!CI$10,IF(NOT(CH196=0),NOT(Index_운영!CI38=0)*CH196*(1+$E196*Index_운영!CI258)*Index_운영!CI38,$C196*$D196/$C$1*Index_운영!CI38))</f>
        <v>0</v>
      </c>
      <c r="CJ196" s="591">
        <f>IF(CJ$2=0,$C196*$D196/$C$1*Index_운영!CJ38*Index_운영!CJ$10,IF(NOT(CI196=0),NOT(Index_운영!CJ38=0)*CI196*(1+$E196*Index_운영!CJ258)*Index_운영!CJ38,$C196*$D196/$C$1*Index_운영!CJ38))</f>
        <v>0</v>
      </c>
      <c r="CK196" s="591">
        <f>IF(CK$2=0,$C196*$D196/$C$1*Index_운영!CK38*Index_운영!CK$10,IF(NOT(CJ196=0),NOT(Index_운영!CK38=0)*CJ196*(1+$E196*Index_운영!CK258)*Index_운영!CK38,$C196*$D196/$C$1*Index_운영!CK38))</f>
        <v>0</v>
      </c>
      <c r="CL196" s="591">
        <f>IF(CL$2=0,$C196*$D196/$C$1*Index_운영!CL38*Index_운영!CL$10,IF(NOT(CK196=0),NOT(Index_운영!CL38=0)*CK196*(1+$E196*Index_운영!CL258)*Index_운영!CL38,$C196*$D196/$C$1*Index_운영!CL38))</f>
        <v>0</v>
      </c>
      <c r="CM196" s="591">
        <f>IF(CM$2=0,$C196*$D196/$C$1*Index_운영!CM38*Index_운영!CM$10,IF(NOT(CL196=0),NOT(Index_운영!CM38=0)*CL196*(1+$E196*Index_운영!CM258)*Index_운영!CM38,$C196*$D196/$C$1*Index_운영!CM38))</f>
        <v>0</v>
      </c>
      <c r="CN196" s="591">
        <f>IF(CN$2=0,$C196*$D196/$C$1*Index_운영!CN38*Index_운영!CN$10,IF(NOT(CM196=0),NOT(Index_운영!CN38=0)*CM196*(1+$E196*Index_운영!CN258)*Index_운영!CN38,$C196*$D196/$C$1*Index_운영!CN38))</f>
        <v>0</v>
      </c>
      <c r="CO196" s="591">
        <f>IF(CO$2=0,$C196*$D196/$C$1*Index_운영!CO38*Index_운영!CO$10,IF(NOT(CN196=0),NOT(Index_운영!CO38=0)*CN196*(1+$E196*Index_운영!CO258)*Index_운영!CO38,$C196*$D196/$C$1*Index_운영!CO38))</f>
        <v>0</v>
      </c>
      <c r="CP196" s="591">
        <f>IF(CP$2=0,$C196*$D196/$C$1*Index_운영!CP38*Index_운영!CP$10,IF(NOT(CO196=0),NOT(Index_운영!CP38=0)*CO196*(1+$E196*Index_운영!CP258)*Index_운영!CP38,$C196*$D196/$C$1*Index_운영!CP38))</f>
        <v>0</v>
      </c>
      <c r="CQ196" s="591">
        <f>IF(CQ$2=0,$C196*$D196/$C$1*Index_운영!CQ38*Index_운영!CQ$10,IF(NOT(CP196=0),NOT(Index_운영!CQ38=0)*CP196*(1+$E196*Index_운영!CQ258)*Index_운영!CQ38,$C196*$D196/$C$1*Index_운영!CQ38))</f>
        <v>0</v>
      </c>
      <c r="CR196" s="591">
        <f>IF(CR$2=0,$C196*$D196/$C$1*Index_운영!CR38*Index_운영!CR$10,IF(NOT(CQ196=0),NOT(Index_운영!CR38=0)*CQ196*(1+$E196*Index_운영!CR258)*Index_운영!CR38,$C196*$D196/$C$1*Index_운영!CR38))</f>
        <v>0</v>
      </c>
      <c r="CS196" s="591">
        <f>IF(CS$2=0,$C196*$D196/$C$1*Index_운영!CS38*Index_운영!CS$10,IF(NOT(CR196=0),NOT(Index_운영!CS38=0)*CR196*(1+$E196*Index_운영!CS258)*Index_운영!CS38,$C196*$D196/$C$1*Index_운영!CS38))</f>
        <v>0</v>
      </c>
      <c r="CT196" s="591">
        <f>IF(CT$2=0,$C196*$D196/$C$1*Index_운영!CT38*Index_운영!CT$10,IF(NOT(CS196=0),NOT(Index_운영!CT38=0)*CS196*(1+$E196*Index_운영!CT258)*Index_운영!CT38,$C196*$D196/$C$1*Index_운영!CT38))</f>
        <v>0</v>
      </c>
      <c r="CU196" s="591">
        <f>IF(CU$2=0,$C196*$D196/$C$1*Index_운영!CU38*Index_운영!CU$10,IF(NOT(CT196=0),NOT(Index_운영!CU38=0)*CT196*(1+$E196*Index_운영!CU258)*Index_운영!CU38,$C196*$D196/$C$1*Index_운영!CU38))</f>
        <v>0</v>
      </c>
      <c r="CV196" s="591">
        <f>IF(CV$2=0,$C196*$D196/$C$1*Index_운영!CV38*Index_운영!CV$10,IF(NOT(CU196=0),NOT(Index_운영!CV38=0)*CU196*(1+$E196*Index_운영!CV258)*Index_운영!CV38,$C196*$D196/$C$1*Index_운영!CV38))</f>
        <v>0</v>
      </c>
      <c r="CW196" s="591">
        <f>IF(CW$2=0,$C196*$D196/$C$1*Index_운영!CW38*Index_운영!CW$10,IF(NOT(CV196=0),NOT(Index_운영!CW38=0)*CV196*(1+$E196*Index_운영!CW258)*Index_운영!CW38,$C196*$D196/$C$1*Index_운영!CW38))</f>
        <v>0</v>
      </c>
      <c r="CX196" s="591">
        <f>IF(CX$2=0,$C196*$D196/$C$1*Index_운영!CX38*Index_운영!CX$10,IF(NOT(CW196=0),NOT(Index_운영!CX38=0)*CW196*(1+$E196*Index_운영!CX258)*Index_운영!CX38,$C196*$D196/$C$1*Index_운영!CX38))</f>
        <v>0</v>
      </c>
      <c r="CY196" s="591">
        <f>IF(CY$2=0,$C196*$D196/$C$1*Index_운영!CY38*Index_운영!CY$10,IF(NOT(CX196=0),NOT(Index_운영!CY38=0)*CX196*(1+$E196*Index_운영!CY258)*Index_운영!CY38,$C196*$D196/$C$1*Index_운영!CY38))</f>
        <v>0</v>
      </c>
      <c r="CZ196" s="591">
        <f>IF(CZ$2=0,$C196*$D196/$C$1*Index_운영!CZ38*Index_운영!CZ$10,IF(NOT(CY196=0),NOT(Index_운영!CZ38=0)*CY196*(1+$E196*Index_운영!CZ258)*Index_운영!CZ38,$C196*$D196/$C$1*Index_운영!CZ38))</f>
        <v>0</v>
      </c>
      <c r="DA196" s="591">
        <f>IF(DA$2=0,$C196*$D196/$C$1*Index_운영!DA38*Index_운영!DA$10,IF(NOT(CZ196=0),NOT(Index_운영!DA38=0)*CZ196*(1+$E196*Index_운영!DA258)*Index_운영!DA38,$C196*$D196/$C$1*Index_운영!DA38))</f>
        <v>0</v>
      </c>
      <c r="DB196" s="591">
        <f>IF(DB$2=0,$C196*$D196/$C$1*Index_운영!DB38*Index_운영!DB$10,IF(NOT(DA196=0),NOT(Index_운영!DB38=0)*DA196*(1+$E196*Index_운영!DB258)*Index_운영!DB38,$C196*$D196/$C$1*Index_운영!DB38))</f>
        <v>0</v>
      </c>
      <c r="DC196" s="591">
        <f>IF(DC$2=0,$C196*$D196/$C$1*Index_운영!DC38*Index_운영!DC$10,IF(NOT(DB196=0),NOT(Index_운영!DC38=0)*DB196*(1+$E196*Index_운영!DC258)*Index_운영!DC38,$C196*$D196/$C$1*Index_운영!DC38))</f>
        <v>0</v>
      </c>
      <c r="DD196" s="591">
        <f>IF(DD$2=0,$C196*$D196/$C$1*Index_운영!DD38*Index_운영!DD$10,IF(NOT(DC196=0),NOT(Index_운영!DD38=0)*DC196*(1+$E196*Index_운영!DD258)*Index_운영!DD38,$C196*$D196/$C$1*Index_운영!DD38))</f>
        <v>0</v>
      </c>
      <c r="DE196" s="591">
        <f>IF(DE$2=0,$C196*$D196/$C$1*Index_운영!DE38*Index_운영!DE$10,IF(NOT(DD196=0),NOT(Index_운영!DE38=0)*DD196*(1+$E196*Index_운영!DE258)*Index_운영!DE38,$C196*$D196/$C$1*Index_운영!DE38))</f>
        <v>0</v>
      </c>
      <c r="DF196" s="591">
        <f>IF(DF$2=0,$C196*$D196/$C$1*Index_운영!DF38*Index_운영!DF$10,IF(NOT(DE196=0),NOT(Index_운영!DF38=0)*DE196*(1+$E196*Index_운영!DF258)*Index_운영!DF38,$C196*$D196/$C$1*Index_운영!DF38))</f>
        <v>0</v>
      </c>
      <c r="DG196" s="591">
        <f>IF(DG$2=0,$C196*$D196/$C$1*Index_운영!DG38*Index_운영!DG$10,IF(NOT(DF196=0),NOT(Index_운영!DG38=0)*DF196*(1+$E196*Index_운영!DG258)*Index_운영!DG38,$C196*$D196/$C$1*Index_운영!DG38))</f>
        <v>0</v>
      </c>
      <c r="DH196" s="591">
        <f>IF(DH$2=0,$C196*$D196/$C$1*Index_운영!DH38*Index_운영!DH$10,IF(NOT(DG196=0),NOT(Index_운영!DH38=0)*DG196*(1+$E196*Index_운영!DH258)*Index_운영!DH38,$C196*$D196/$C$1*Index_운영!DH38))</f>
        <v>0</v>
      </c>
      <c r="DI196" s="591">
        <f>IF(DI$2=0,$C196*$D196/$C$1*Index_운영!DI38*Index_운영!DI$10,IF(NOT(DH196=0),NOT(Index_운영!DI38=0)*DH196*(1+$E196*Index_운영!DI258)*Index_운영!DI38,$C196*$D196/$C$1*Index_운영!DI38))</f>
        <v>0</v>
      </c>
      <c r="DJ196" s="591">
        <f>IF(DJ$2=0,$C196*$D196/$C$1*Index_운영!DJ38*Index_운영!DJ$10,IF(NOT(DI196=0),NOT(Index_운영!DJ38=0)*DI196*(1+$E196*Index_운영!DJ258)*Index_운영!DJ38,$C196*$D196/$C$1*Index_운영!DJ38))</f>
        <v>0</v>
      </c>
      <c r="DK196" s="591">
        <f>IF(DK$2=0,$C196*$D196/$C$1*Index_운영!DK38*Index_운영!DK$10,IF(NOT(DJ196=0),NOT(Index_운영!DK38=0)*DJ196*(1+$E196*Index_운영!DK258)*Index_운영!DK38,$C196*$D196/$C$1*Index_운영!DK38))</f>
        <v>0</v>
      </c>
      <c r="DL196" s="591">
        <f>IF(DL$2=0,$C196*$D196/$C$1*Index_운영!DL38*Index_운영!DL$10,IF(NOT(DK196=0),NOT(Index_운영!DL38=0)*DK196*(1+$E196*Index_운영!DL258)*Index_운영!DL38,$C196*$D196/$C$1*Index_운영!DL38))</f>
        <v>0</v>
      </c>
      <c r="DM196" s="591">
        <f>IF(DM$2=0,$C196*$D196/$C$1*Index_운영!DM38*Index_운영!DM$10,IF(NOT(DL196=0),NOT(Index_운영!DM38=0)*DL196*(1+$E196*Index_운영!DM258)*Index_운영!DM38,$C196*$D196/$C$1*Index_운영!DM38))</f>
        <v>0</v>
      </c>
      <c r="DN196" s="591">
        <f>IF(DN$2=0,$C196*$D196/$C$1*Index_운영!DN38*Index_운영!DN$10,IF(NOT(DM196=0),NOT(Index_운영!DN38=0)*DM196*(1+$E196*Index_운영!DN258)*Index_운영!DN38,$C196*$D196/$C$1*Index_운영!DN38))</f>
        <v>0</v>
      </c>
      <c r="DO196" s="591">
        <f>IF(DO$2=0,$C196*$D196/$C$1*Index_운영!DO38*Index_운영!DO$10,IF(NOT(DN196=0),NOT(Index_운영!DO38=0)*DN196*(1+$E196*Index_운영!DO258)*Index_운영!DO38,$C196*$D196/$C$1*Index_운영!DO38))</f>
        <v>0</v>
      </c>
      <c r="DP196" s="591">
        <f>IF(DP$2=0,$C196*$D196/$C$1*Index_운영!DP38*Index_운영!DP$10,IF(NOT(DO196=0),NOT(Index_운영!DP38=0)*DO196*(1+$E196*Index_운영!DP258)*Index_운영!DP38,$C196*$D196/$C$1*Index_운영!DP38))</f>
        <v>0</v>
      </c>
      <c r="DQ196" s="591">
        <f>IF(DQ$2=0,$C196*$D196/$C$1*Index_운영!DQ38*Index_운영!DQ$10,IF(NOT(DP196=0),NOT(Index_운영!DQ38=0)*DP196*(1+$E196*Index_운영!DQ258)*Index_운영!DQ38,$C196*$D196/$C$1*Index_운영!DQ38))</f>
        <v>0</v>
      </c>
      <c r="DR196" s="591">
        <f>IF(DR$2=0,$C196*$D196/$C$1*Index_운영!DR38*Index_운영!DR$10,IF(NOT(DQ196=0),NOT(Index_운영!DR38=0)*DQ196*(1+$E196*Index_운영!DR258)*Index_운영!DR38,$C196*$D196/$C$1*Index_운영!DR38))</f>
        <v>0</v>
      </c>
      <c r="DS196" s="591">
        <f>IF(DS$2=0,$C196*$D196/$C$1*Index_운영!DS38*Index_운영!DS$10,IF(NOT(DR196=0),NOT(Index_운영!DS38=0)*DR196*(1+$E196*Index_운영!DS258)*Index_운영!DS38,$C196*$D196/$C$1*Index_운영!DS38))</f>
        <v>0</v>
      </c>
      <c r="DT196" s="591">
        <f>IF(DT$2=0,$C196*$D196/$C$1*Index_운영!DT38*Index_운영!DT$10,IF(NOT(DS196=0),NOT(Index_운영!DT38=0)*DS196*(1+$E196*Index_운영!DT258)*Index_운영!DT38,$C196*$D196/$C$1*Index_운영!DT38))</f>
        <v>0</v>
      </c>
      <c r="DU196" s="591">
        <f>IF(DU$2=0,$C196*$D196/$C$1*Index_운영!DU38*Index_운영!DU$10,IF(NOT(DT196=0),NOT(Index_운영!DU38=0)*DT196*(1+$E196*Index_운영!DU258)*Index_운영!DU38,$C196*$D196/$C$1*Index_운영!DU38))</f>
        <v>0</v>
      </c>
      <c r="DV196" s="591">
        <f>IF(DV$2=0,$C196*$D196/$C$1*Index_운영!DV38*Index_운영!DV$10,IF(NOT(DU196=0),NOT(Index_운영!DV38=0)*DU196*(1+$E196*Index_운영!DV258)*Index_운영!DV38,$C196*$D196/$C$1*Index_운영!DV38))</f>
        <v>0</v>
      </c>
    </row>
    <row r="197" spans="1:126" s="464" customFormat="1" outlineLevel="1" x14ac:dyDescent="0.4">
      <c r="A197" s="736"/>
      <c r="B197" s="464" t="str">
        <f>'Rent Roll'!$B13</f>
        <v>1층</v>
      </c>
      <c r="C197" s="1219">
        <f>'Rent Roll'!$K13</f>
        <v>245.38</v>
      </c>
      <c r="D197" s="1220">
        <f>'Rent Roll'!$Y13</f>
        <v>25000</v>
      </c>
      <c r="E197" s="1221">
        <f>'Rent Roll'!$Z13</f>
        <v>0.02</v>
      </c>
      <c r="F197" s="588">
        <f>IF(F$2=0,$C197*$D197/$C$1*Index_운영!F39*Index_운영!F$10,IF(NOT(E197=0),NOT(Index_운영!F39=0)*E197*(1+$E197*Index_운영!F259)*Index_운영!F39,$C197*$D197/$C$1*Index_운영!F39))</f>
        <v>0</v>
      </c>
      <c r="G197" s="591">
        <f>IF(G$2=0,$C197*$D197/$C$1*Index_운영!G39*Index_운영!G$10,IF(NOT(F197=0),NOT(Index_운영!G39=0)*F197*(1+$E197*Index_운영!G259)*Index_운영!G39,$C197*$D197/$C$1*Index_운영!G39))</f>
        <v>6134.5</v>
      </c>
      <c r="H197" s="591">
        <f>IF(H$2=0,$C197*$D197/$C$1*Index_운영!H39*Index_운영!H$10,IF(NOT(G197=0),NOT(Index_운영!H39=0)*G197*(1+$E197*Index_운영!H259)*Index_운영!H39,$C197*$D197/$C$1*Index_운영!H39))</f>
        <v>6134.5</v>
      </c>
      <c r="I197" s="591">
        <f>IF(I$2=0,$C197*$D197/$C$1*Index_운영!I39*Index_운영!I$10,IF(NOT(H197=0),NOT(Index_운영!I39=0)*H197*(1+$E197*Index_운영!I259)*Index_운영!I39,$C197*$D197/$C$1*Index_운영!I39))</f>
        <v>6134.5</v>
      </c>
      <c r="J197" s="591">
        <f>IF(J$2=0,$C197*$D197/$C$1*Index_운영!J39*Index_운영!J$10,IF(NOT(I197=0),NOT(Index_운영!J39=0)*I197*(1+$E197*Index_운영!J259)*Index_운영!J39,$C197*$D197/$C$1*Index_운영!J39))</f>
        <v>6134.5</v>
      </c>
      <c r="K197" s="591">
        <f>IF(K$2=0,$C197*$D197/$C$1*Index_운영!K39*Index_운영!K$10,IF(NOT(J197=0),NOT(Index_운영!K39=0)*J197*(1+$E197*Index_운영!K259)*Index_운영!K39,$C197*$D197/$C$1*Index_운영!K39))</f>
        <v>6134.5</v>
      </c>
      <c r="L197" s="591">
        <f>IF(L$2=0,$C197*$D197/$C$1*Index_운영!L39*Index_운영!L$10,IF(NOT(K197=0),NOT(Index_운영!L39=0)*K197*(1+$E197*Index_운영!L259)*Index_운영!L39,$C197*$D197/$C$1*Index_운영!L39))</f>
        <v>6134.5</v>
      </c>
      <c r="M197" s="591">
        <f>IF(M$2=0,$C197*$D197/$C$1*Index_운영!M39*Index_운영!M$10,IF(NOT(L197=0),NOT(Index_운영!M39=0)*L197*(1+$E197*Index_운영!M259)*Index_운영!M39,$C197*$D197/$C$1*Index_운영!M39))</f>
        <v>6134.5</v>
      </c>
      <c r="N197" s="591">
        <f>IF(N$2=0,$C197*$D197/$C$1*Index_운영!N39*Index_운영!N$10,IF(NOT(M197=0),NOT(Index_운영!N39=0)*M197*(1+$E197*Index_운영!N259)*Index_운영!N39,$C197*$D197/$C$1*Index_운영!N39))</f>
        <v>6134.5</v>
      </c>
      <c r="O197" s="591">
        <f>IF(O$2=0,$C197*$D197/$C$1*Index_운영!O39*Index_운영!O$10,IF(NOT(N197=0),NOT(Index_운영!O39=0)*N197*(1+$E197*Index_운영!O259)*Index_운영!O39,$C197*$D197/$C$1*Index_운영!O39))</f>
        <v>6134.5</v>
      </c>
      <c r="P197" s="591">
        <f>IF(P$2=0,$C197*$D197/$C$1*Index_운영!P39*Index_운영!P$10,IF(NOT(O197=0),NOT(Index_운영!P39=0)*O197*(1+$E197*Index_운영!P259)*Index_운영!P39,$C197*$D197/$C$1*Index_운영!P39))</f>
        <v>6134.5</v>
      </c>
      <c r="Q197" s="591">
        <f>IF(Q$2=0,$C197*$D197/$C$1*Index_운영!Q39*Index_운영!Q$10,IF(NOT(P197=0),NOT(Index_운영!Q39=0)*P197*(1+$E197*Index_운영!Q259)*Index_운영!Q39,$C197*$D197/$C$1*Index_운영!Q39))</f>
        <v>6134.5</v>
      </c>
      <c r="R197" s="591">
        <f>IF(R$2=0,$C197*$D197/$C$1*Index_운영!R39*Index_운영!R$10,IF(NOT(Q197=0),NOT(Index_운영!R39=0)*Q197*(1+$E197*Index_운영!R259)*Index_운영!R39,$C197*$D197/$C$1*Index_운영!R39))</f>
        <v>6257.1900000000005</v>
      </c>
      <c r="S197" s="591">
        <f>IF(S$2=0,$C197*$D197/$C$1*Index_운영!S39*Index_운영!S$10,IF(NOT(R197=0),NOT(Index_운영!S39=0)*R197*(1+$E197*Index_운영!S259)*Index_운영!S39,$C197*$D197/$C$1*Index_운영!S39))</f>
        <v>6257.1900000000005</v>
      </c>
      <c r="T197" s="591">
        <f>IF(T$2=0,$C197*$D197/$C$1*Index_운영!T39*Index_운영!T$10,IF(NOT(S197=0),NOT(Index_운영!T39=0)*S197*(1+$E197*Index_운영!T259)*Index_운영!T39,$C197*$D197/$C$1*Index_운영!T39))</f>
        <v>6257.1900000000005</v>
      </c>
      <c r="U197" s="591">
        <f>IF(U$2=0,$C197*$D197/$C$1*Index_운영!U39*Index_운영!U$10,IF(NOT(T197=0),NOT(Index_운영!U39=0)*T197*(1+$E197*Index_운영!U259)*Index_운영!U39,$C197*$D197/$C$1*Index_운영!U39))</f>
        <v>6257.1900000000005</v>
      </c>
      <c r="V197" s="591">
        <f>IF(V$2=0,$C197*$D197/$C$1*Index_운영!V39*Index_운영!V$10,IF(NOT(U197=0),NOT(Index_운영!V39=0)*U197*(1+$E197*Index_운영!V259)*Index_운영!V39,$C197*$D197/$C$1*Index_운영!V39))</f>
        <v>6257.1900000000005</v>
      </c>
      <c r="W197" s="591">
        <f>IF(W$2=0,$C197*$D197/$C$1*Index_운영!W39*Index_운영!W$10,IF(NOT(V197=0),NOT(Index_운영!W39=0)*V197*(1+$E197*Index_운영!W259)*Index_운영!W39,$C197*$D197/$C$1*Index_운영!W39))</f>
        <v>6257.1900000000005</v>
      </c>
      <c r="X197" s="591">
        <f>IF(X$2=0,$C197*$D197/$C$1*Index_운영!X39*Index_운영!X$10,IF(NOT(W197=0),NOT(Index_운영!X39=0)*W197*(1+$E197*Index_운영!X259)*Index_운영!X39,$C197*$D197/$C$1*Index_운영!X39))</f>
        <v>6257.1900000000005</v>
      </c>
      <c r="Y197" s="591">
        <f>IF(Y$2=0,$C197*$D197/$C$1*Index_운영!Y39*Index_운영!Y$10,IF(NOT(X197=0),NOT(Index_운영!Y39=0)*X197*(1+$E197*Index_운영!Y259)*Index_운영!Y39,$C197*$D197/$C$1*Index_운영!Y39))</f>
        <v>6257.1900000000005</v>
      </c>
      <c r="Z197" s="591">
        <f>IF(Z$2=0,$C197*$D197/$C$1*Index_운영!Z39*Index_운영!Z$10,IF(NOT(Y197=0),NOT(Index_운영!Z39=0)*Y197*(1+$E197*Index_운영!Z259)*Index_운영!Z39,$C197*$D197/$C$1*Index_운영!Z39))</f>
        <v>6257.1900000000005</v>
      </c>
      <c r="AA197" s="591">
        <f>IF(AA$2=0,$C197*$D197/$C$1*Index_운영!AA39*Index_운영!AA$10,IF(NOT(Z197=0),NOT(Index_운영!AA39=0)*Z197*(1+$E197*Index_운영!AA259)*Index_운영!AA39,$C197*$D197/$C$1*Index_운영!AA39))</f>
        <v>6257.1900000000005</v>
      </c>
      <c r="AB197" s="591">
        <f>IF(AB$2=0,$C197*$D197/$C$1*Index_운영!AB39*Index_운영!AB$10,IF(NOT(AA197=0),NOT(Index_운영!AB39=0)*AA197*(1+$E197*Index_운영!AB259)*Index_운영!AB39,$C197*$D197/$C$1*Index_운영!AB39))</f>
        <v>6257.1900000000005</v>
      </c>
      <c r="AC197" s="591">
        <f>IF(AC$2=0,$C197*$D197/$C$1*Index_운영!AC39*Index_운영!AC$10,IF(NOT(AB197=0),NOT(Index_운영!AC39=0)*AB197*(1+$E197*Index_운영!AC259)*Index_운영!AC39,$C197*$D197/$C$1*Index_운영!AC39))</f>
        <v>6257.1900000000005</v>
      </c>
      <c r="AD197" s="591">
        <f>IF(AD$2=0,$C197*$D197/$C$1*Index_운영!AD39*Index_운영!AD$10,IF(NOT(AC197=0),NOT(Index_운영!AD39=0)*AC197*(1+$E197*Index_운영!AD259)*Index_운영!AD39,$C197*$D197/$C$1*Index_운영!AD39))</f>
        <v>6382.3338000000003</v>
      </c>
      <c r="AE197" s="591">
        <f>IF(AE$2=0,$C197*$D197/$C$1*Index_운영!AE39*Index_운영!AE$10,IF(NOT(AD197=0),NOT(Index_운영!AE39=0)*AD197*(1+$E197*Index_운영!AE259)*Index_운영!AE39,$C197*$D197/$C$1*Index_운영!AE39))</f>
        <v>6382.3338000000003</v>
      </c>
      <c r="AF197" s="591">
        <f>IF(AF$2=0,$C197*$D197/$C$1*Index_운영!AF39*Index_운영!AF$10,IF(NOT(AE197=0),NOT(Index_운영!AF39=0)*AE197*(1+$E197*Index_운영!AF259)*Index_운영!AF39,$C197*$D197/$C$1*Index_운영!AF39))</f>
        <v>6382.3338000000003</v>
      </c>
      <c r="AG197" s="591">
        <f>IF(AG$2=0,$C197*$D197/$C$1*Index_운영!AG39*Index_운영!AG$10,IF(NOT(AF197=0),NOT(Index_운영!AG39=0)*AF197*(1+$E197*Index_운영!AG259)*Index_운영!AG39,$C197*$D197/$C$1*Index_운영!AG39))</f>
        <v>6382.3338000000003</v>
      </c>
      <c r="AH197" s="591">
        <f>IF(AH$2=0,$C197*$D197/$C$1*Index_운영!AH39*Index_운영!AH$10,IF(NOT(AG197=0),NOT(Index_운영!AH39=0)*AG197*(1+$E197*Index_운영!AH259)*Index_운영!AH39,$C197*$D197/$C$1*Index_운영!AH39))</f>
        <v>6382.3338000000003</v>
      </c>
      <c r="AI197" s="591">
        <f>IF(AI$2=0,$C197*$D197/$C$1*Index_운영!AI39*Index_운영!AI$10,IF(NOT(AH197=0),NOT(Index_운영!AI39=0)*AH197*(1+$E197*Index_운영!AI259)*Index_운영!AI39,$C197*$D197/$C$1*Index_운영!AI39))</f>
        <v>6382.3338000000003</v>
      </c>
      <c r="AJ197" s="591">
        <f>IF(AJ$2=0,$C197*$D197/$C$1*Index_운영!AJ39*Index_운영!AJ$10,IF(NOT(AI197=0),NOT(Index_운영!AJ39=0)*AI197*(1+$E197*Index_운영!AJ259)*Index_운영!AJ39,$C197*$D197/$C$1*Index_운영!AJ39))</f>
        <v>6382.3338000000003</v>
      </c>
      <c r="AK197" s="591">
        <f>IF(AK$2=0,$C197*$D197/$C$1*Index_운영!AK39*Index_운영!AK$10,IF(NOT(AJ197=0),NOT(Index_운영!AK39=0)*AJ197*(1+$E197*Index_운영!AK259)*Index_운영!AK39,$C197*$D197/$C$1*Index_운영!AK39))</f>
        <v>6382.3338000000003</v>
      </c>
      <c r="AL197" s="591">
        <f>IF(AL$2=0,$C197*$D197/$C$1*Index_운영!AL39*Index_운영!AL$10,IF(NOT(AK197=0),NOT(Index_운영!AL39=0)*AK197*(1+$E197*Index_운영!AL259)*Index_운영!AL39,$C197*$D197/$C$1*Index_운영!AL39))</f>
        <v>6382.3338000000003</v>
      </c>
      <c r="AM197" s="591">
        <f>IF(AM$2=0,$C197*$D197/$C$1*Index_운영!AM39*Index_운영!AM$10,IF(NOT(AL197=0),NOT(Index_운영!AM39=0)*AL197*(1+$E197*Index_운영!AM259)*Index_운영!AM39,$C197*$D197/$C$1*Index_운영!AM39))</f>
        <v>6382.3338000000003</v>
      </c>
      <c r="AN197" s="591">
        <f>IF(AN$2=0,$C197*$D197/$C$1*Index_운영!AN39*Index_운영!AN$10,IF(NOT(AM197=0),NOT(Index_운영!AN39=0)*AM197*(1+$E197*Index_운영!AN259)*Index_운영!AN39,$C197*$D197/$C$1*Index_운영!AN39))</f>
        <v>6382.3338000000003</v>
      </c>
      <c r="AO197" s="591">
        <f>IF(AO$2=0,$C197*$D197/$C$1*Index_운영!AO39*Index_운영!AO$10,IF(NOT(AN197=0),NOT(Index_운영!AO39=0)*AN197*(1+$E197*Index_운영!AO259)*Index_운영!AO39,$C197*$D197/$C$1*Index_운영!AO39))</f>
        <v>6382.3338000000003</v>
      </c>
      <c r="AP197" s="591">
        <f>IF(AP$2=0,$C197*$D197/$C$1*Index_운영!AP39*Index_운영!AP$10,IF(NOT(AO197=0),NOT(Index_운영!AP39=0)*AO197*(1+$E197*Index_운영!AP259)*Index_운영!AP39,$C197*$D197/$C$1*Index_운영!AP39))</f>
        <v>6509.9804760000006</v>
      </c>
      <c r="AQ197" s="591">
        <f>IF(AQ$2=0,$C197*$D197/$C$1*Index_운영!AQ39*Index_운영!AQ$10,IF(NOT(AP197=0),NOT(Index_운영!AQ39=0)*AP197*(1+$E197*Index_운영!AQ259)*Index_운영!AQ39,$C197*$D197/$C$1*Index_운영!AQ39))</f>
        <v>6509.9804760000006</v>
      </c>
      <c r="AR197" s="591">
        <f>IF(AR$2=0,$C197*$D197/$C$1*Index_운영!AR39*Index_운영!AR$10,IF(NOT(AQ197=0),NOT(Index_운영!AR39=0)*AQ197*(1+$E197*Index_운영!AR259)*Index_운영!AR39,$C197*$D197/$C$1*Index_운영!AR39))</f>
        <v>6509.9804760000006</v>
      </c>
      <c r="AS197" s="591">
        <f>IF(AS$2=0,$C197*$D197/$C$1*Index_운영!AS39*Index_운영!AS$10,IF(NOT(AR197=0),NOT(Index_운영!AS39=0)*AR197*(1+$E197*Index_운영!AS259)*Index_운영!AS39,$C197*$D197/$C$1*Index_운영!AS39))</f>
        <v>6509.9804760000006</v>
      </c>
      <c r="AT197" s="591">
        <f>IF(AT$2=0,$C197*$D197/$C$1*Index_운영!AT39*Index_운영!AT$10,IF(NOT(AS197=0),NOT(Index_운영!AT39=0)*AS197*(1+$E197*Index_운영!AT259)*Index_운영!AT39,$C197*$D197/$C$1*Index_운영!AT39))</f>
        <v>6509.9804760000006</v>
      </c>
      <c r="AU197" s="591">
        <f>IF(AU$2=0,$C197*$D197/$C$1*Index_운영!AU39*Index_운영!AU$10,IF(NOT(AT197=0),NOT(Index_운영!AU39=0)*AT197*(1+$E197*Index_운영!AU259)*Index_운영!AU39,$C197*$D197/$C$1*Index_운영!AU39))</f>
        <v>6509.9804760000006</v>
      </c>
      <c r="AV197" s="591">
        <f>IF(AV$2=0,$C197*$D197/$C$1*Index_운영!AV39*Index_운영!AV$10,IF(NOT(AU197=0),NOT(Index_운영!AV39=0)*AU197*(1+$E197*Index_운영!AV259)*Index_운영!AV39,$C197*$D197/$C$1*Index_운영!AV39))</f>
        <v>6509.9804760000006</v>
      </c>
      <c r="AW197" s="591">
        <f>IF(AW$2=0,$C197*$D197/$C$1*Index_운영!AW39*Index_운영!AW$10,IF(NOT(AV197=0),NOT(Index_운영!AW39=0)*AV197*(1+$E197*Index_운영!AW259)*Index_운영!AW39,$C197*$D197/$C$1*Index_운영!AW39))</f>
        <v>6509.9804760000006</v>
      </c>
      <c r="AX197" s="591">
        <f>IF(AX$2=0,$C197*$D197/$C$1*Index_운영!AX39*Index_운영!AX$10,IF(NOT(AW197=0),NOT(Index_운영!AX39=0)*AW197*(1+$E197*Index_운영!AX259)*Index_운영!AX39,$C197*$D197/$C$1*Index_운영!AX39))</f>
        <v>6509.9804760000006</v>
      </c>
      <c r="AY197" s="591">
        <f>IF(AY$2=0,$C197*$D197/$C$1*Index_운영!AY39*Index_운영!AY$10,IF(NOT(AX197=0),NOT(Index_운영!AY39=0)*AX197*(1+$E197*Index_운영!AY259)*Index_운영!AY39,$C197*$D197/$C$1*Index_운영!AY39))</f>
        <v>6509.9804760000006</v>
      </c>
      <c r="AZ197" s="591">
        <f>IF(AZ$2=0,$C197*$D197/$C$1*Index_운영!AZ39*Index_운영!AZ$10,IF(NOT(AY197=0),NOT(Index_운영!AZ39=0)*AY197*(1+$E197*Index_운영!AZ259)*Index_운영!AZ39,$C197*$D197/$C$1*Index_운영!AZ39))</f>
        <v>6509.9804760000006</v>
      </c>
      <c r="BA197" s="591">
        <f>IF(BA$2=0,$C197*$D197/$C$1*Index_운영!BA39*Index_운영!BA$10,IF(NOT(AZ197=0),NOT(Index_운영!BA39=0)*AZ197*(1+$E197*Index_운영!BA259)*Index_운영!BA39,$C197*$D197/$C$1*Index_운영!BA39))</f>
        <v>6509.9804760000006</v>
      </c>
      <c r="BB197" s="591">
        <f>IF(BB$2=0,$C197*$D197/$C$1*Index_운영!BB39*Index_운영!BB$10,IF(NOT(BA197=0),NOT(Index_운영!BB39=0)*BA197*(1+$E197*Index_운영!BB259)*Index_운영!BB39,$C197*$D197/$C$1*Index_운영!BB39))</f>
        <v>6640.1800855200008</v>
      </c>
      <c r="BC197" s="591">
        <f>IF(BC$2=0,$C197*$D197/$C$1*Index_운영!BC39*Index_운영!BC$10,IF(NOT(BB197=0),NOT(Index_운영!BC39=0)*BB197*(1+$E197*Index_운영!BC259)*Index_운영!BC39,$C197*$D197/$C$1*Index_운영!BC39))</f>
        <v>6640.1800855200008</v>
      </c>
      <c r="BD197" s="591">
        <f>IF(BD$2=0,$C197*$D197/$C$1*Index_운영!BD39*Index_운영!BD$10,IF(NOT(BC197=0),NOT(Index_운영!BD39=0)*BC197*(1+$E197*Index_운영!BD259)*Index_운영!BD39,$C197*$D197/$C$1*Index_운영!BD39))</f>
        <v>6640.1800855200008</v>
      </c>
      <c r="BE197" s="591">
        <f>IF(BE$2=0,$C197*$D197/$C$1*Index_운영!BE39*Index_운영!BE$10,IF(NOT(BD197=0),NOT(Index_운영!BE39=0)*BD197*(1+$E197*Index_운영!BE259)*Index_운영!BE39,$C197*$D197/$C$1*Index_운영!BE39))</f>
        <v>6640.1800855200008</v>
      </c>
      <c r="BF197" s="591">
        <f>IF(BF$2=0,$C197*$D197/$C$1*Index_운영!BF39*Index_운영!BF$10,IF(NOT(BE197=0),NOT(Index_운영!BF39=0)*BE197*(1+$E197*Index_운영!BF259)*Index_운영!BF39,$C197*$D197/$C$1*Index_운영!BF39))</f>
        <v>6640.1800855200008</v>
      </c>
      <c r="BG197" s="591">
        <f>IF(BG$2=0,$C197*$D197/$C$1*Index_운영!BG39*Index_운영!BG$10,IF(NOT(BF197=0),NOT(Index_운영!BG39=0)*BF197*(1+$E197*Index_운영!BG259)*Index_운영!BG39,$C197*$D197/$C$1*Index_운영!BG39))</f>
        <v>6640.1800855200008</v>
      </c>
      <c r="BH197" s="591">
        <f>IF(BH$2=0,$C197*$D197/$C$1*Index_운영!BH39*Index_운영!BH$10,IF(NOT(BG197=0),NOT(Index_운영!BH39=0)*BG197*(1+$E197*Index_운영!BH259)*Index_운영!BH39,$C197*$D197/$C$1*Index_운영!BH39))</f>
        <v>6640.1800855200008</v>
      </c>
      <c r="BI197" s="591">
        <f>IF(BI$2=0,$C197*$D197/$C$1*Index_운영!BI39*Index_운영!BI$10,IF(NOT(BH197=0),NOT(Index_운영!BI39=0)*BH197*(1+$E197*Index_운영!BI259)*Index_운영!BI39,$C197*$D197/$C$1*Index_운영!BI39))</f>
        <v>6640.1800855200008</v>
      </c>
      <c r="BJ197" s="591">
        <f>IF(BJ$2=0,$C197*$D197/$C$1*Index_운영!BJ39*Index_운영!BJ$10,IF(NOT(BI197=0),NOT(Index_운영!BJ39=0)*BI197*(1+$E197*Index_운영!BJ259)*Index_운영!BJ39,$C197*$D197/$C$1*Index_운영!BJ39))</f>
        <v>6640.1800855200008</v>
      </c>
      <c r="BK197" s="591">
        <f>IF(BK$2=0,$C197*$D197/$C$1*Index_운영!BK39*Index_운영!BK$10,IF(NOT(BJ197=0),NOT(Index_운영!BK39=0)*BJ197*(1+$E197*Index_운영!BK259)*Index_운영!BK39,$C197*$D197/$C$1*Index_운영!BK39))</f>
        <v>6640.1800855200008</v>
      </c>
      <c r="BL197" s="591">
        <f>IF(BL$2=0,$C197*$D197/$C$1*Index_운영!BL39*Index_운영!BL$10,IF(NOT(BK197=0),NOT(Index_운영!BL39=0)*BK197*(1+$E197*Index_운영!BL259)*Index_운영!BL39,$C197*$D197/$C$1*Index_운영!BL39))</f>
        <v>6640.1800855200008</v>
      </c>
      <c r="BM197" s="591">
        <f>IF(BM$2=0,$C197*$D197/$C$1*Index_운영!BM39*Index_운영!BM$10,IF(NOT(BL197=0),NOT(Index_운영!BM39=0)*BL197*(1+$E197*Index_운영!BM259)*Index_운영!BM39,$C197*$D197/$C$1*Index_운영!BM39))</f>
        <v>6640.1800855200008</v>
      </c>
      <c r="BN197" s="591">
        <f>IF(BN$2=0,$C197*$D197/$C$1*Index_운영!BN39*Index_운영!BN$10,IF(NOT(BM197=0),NOT(Index_운영!BN39=0)*BM197*(1+$E197*Index_운영!BN259)*Index_운영!BN39,$C197*$D197/$C$1*Index_운영!BN39))</f>
        <v>6772.9836872304013</v>
      </c>
      <c r="BO197" s="591">
        <f>IF(BO$2=0,$C197*$D197/$C$1*Index_운영!BO39*Index_운영!BO$10,IF(NOT(BN197=0),NOT(Index_운영!BO39=0)*BN197*(1+$E197*Index_운영!BO259)*Index_운영!BO39,$C197*$D197/$C$1*Index_운영!BO39))</f>
        <v>6772.9836872304013</v>
      </c>
      <c r="BP197" s="591">
        <f>IF(BP$2=0,$C197*$D197/$C$1*Index_운영!BP39*Index_운영!BP$10,IF(NOT(BO197=0),NOT(Index_운영!BP39=0)*BO197*(1+$E197*Index_운영!BP259)*Index_운영!BP39,$C197*$D197/$C$1*Index_운영!BP39))</f>
        <v>6772.9836872304013</v>
      </c>
      <c r="BQ197" s="591">
        <f>IF(BQ$2=0,$C197*$D197/$C$1*Index_운영!BQ39*Index_운영!BQ$10,IF(NOT(BP197=0),NOT(Index_운영!BQ39=0)*BP197*(1+$E197*Index_운영!BQ259)*Index_운영!BQ39,$C197*$D197/$C$1*Index_운영!BQ39))</f>
        <v>6772.9836872304013</v>
      </c>
      <c r="BR197" s="591">
        <f>IF(BR$2=0,$C197*$D197/$C$1*Index_운영!BR39*Index_운영!BR$10,IF(NOT(BQ197=0),NOT(Index_운영!BR39=0)*BQ197*(1+$E197*Index_운영!BR259)*Index_운영!BR39,$C197*$D197/$C$1*Index_운영!BR39))</f>
        <v>6772.9836872304013</v>
      </c>
      <c r="BS197" s="591">
        <f>IF(BS$2=0,$C197*$D197/$C$1*Index_운영!BS39*Index_운영!BS$10,IF(NOT(BR197=0),NOT(Index_운영!BS39=0)*BR197*(1+$E197*Index_운영!BS259)*Index_운영!BS39,$C197*$D197/$C$1*Index_운영!BS39))</f>
        <v>6772.9836872304013</v>
      </c>
      <c r="BT197" s="591">
        <f>IF(BT$2=0,$C197*$D197/$C$1*Index_운영!BT39*Index_운영!BT$10,IF(NOT(BS197=0),NOT(Index_운영!BT39=0)*BS197*(1+$E197*Index_운영!BT259)*Index_운영!BT39,$C197*$D197/$C$1*Index_운영!BT39))</f>
        <v>6772.9836872304013</v>
      </c>
      <c r="BU197" s="591">
        <f>IF(BU$2=0,$C197*$D197/$C$1*Index_운영!BU39*Index_운영!BU$10,IF(NOT(BT197=0),NOT(Index_운영!BU39=0)*BT197*(1+$E197*Index_운영!BU259)*Index_운영!BU39,$C197*$D197/$C$1*Index_운영!BU39))</f>
        <v>6772.9836872304013</v>
      </c>
      <c r="BV197" s="591">
        <f>IF(BV$2=0,$C197*$D197/$C$1*Index_운영!BV39*Index_운영!BV$10,IF(NOT(BU197=0),NOT(Index_운영!BV39=0)*BU197*(1+$E197*Index_운영!BV259)*Index_운영!BV39,$C197*$D197/$C$1*Index_운영!BV39))</f>
        <v>6772.9836872304013</v>
      </c>
      <c r="BW197" s="591">
        <f>IF(BW$2=0,$C197*$D197/$C$1*Index_운영!BW39*Index_운영!BW$10,IF(NOT(BV197=0),NOT(Index_운영!BW39=0)*BV197*(1+$E197*Index_운영!BW259)*Index_운영!BW39,$C197*$D197/$C$1*Index_운영!BW39))</f>
        <v>6772.9836872304013</v>
      </c>
      <c r="BX197" s="591">
        <f>IF(BX$2=0,$C197*$D197/$C$1*Index_운영!BX39*Index_운영!BX$10,IF(NOT(BW197=0),NOT(Index_운영!BX39=0)*BW197*(1+$E197*Index_운영!BX259)*Index_운영!BX39,$C197*$D197/$C$1*Index_운영!BX39))</f>
        <v>6772.9836872304013</v>
      </c>
      <c r="BY197" s="591">
        <f>IF(BY$2=0,$C197*$D197/$C$1*Index_운영!BY39*Index_운영!BY$10,IF(NOT(BX197=0),NOT(Index_운영!BY39=0)*BX197*(1+$E197*Index_운영!BY259)*Index_운영!BY39,$C197*$D197/$C$1*Index_운영!BY39))</f>
        <v>6772.9836872304013</v>
      </c>
      <c r="BZ197" s="591">
        <f>IF(BZ$2=0,$C197*$D197/$C$1*Index_운영!BZ39*Index_운영!BZ$10,IF(NOT(BY197=0),NOT(Index_운영!BZ39=0)*BY197*(1+$E197*Index_운영!BZ259)*Index_운영!BZ39,$C197*$D197/$C$1*Index_운영!BZ39))</f>
        <v>6908.4433609750095</v>
      </c>
      <c r="CA197" s="591">
        <f>IF(CA$2=0,$C197*$D197/$C$1*Index_운영!CA39*Index_운영!CA$10,IF(NOT(BZ197=0),NOT(Index_운영!CA39=0)*BZ197*(1+$E197*Index_운영!CA259)*Index_운영!CA39,$C197*$D197/$C$1*Index_운영!CA39))</f>
        <v>0</v>
      </c>
      <c r="CB197" s="591">
        <f>IF(CB$2=0,$C197*$D197/$C$1*Index_운영!CB39*Index_운영!CB$10,IF(NOT(CA197=0),NOT(Index_운영!CB39=0)*CA197*(1+$E197*Index_운영!CB259)*Index_운영!CB39,$C197*$D197/$C$1*Index_운영!CB39))</f>
        <v>0</v>
      </c>
      <c r="CC197" s="591">
        <f>IF(CC$2=0,$C197*$D197/$C$1*Index_운영!CC39*Index_운영!CC$10,IF(NOT(CB197=0),NOT(Index_운영!CC39=0)*CB197*(1+$E197*Index_운영!CC259)*Index_운영!CC39,$C197*$D197/$C$1*Index_운영!CC39))</f>
        <v>0</v>
      </c>
      <c r="CD197" s="591">
        <f>IF(CD$2=0,$C197*$D197/$C$1*Index_운영!CD39*Index_운영!CD$10,IF(NOT(CC197=0),NOT(Index_운영!CD39=0)*CC197*(1+$E197*Index_운영!CD259)*Index_운영!CD39,$C197*$D197/$C$1*Index_운영!CD39))</f>
        <v>0</v>
      </c>
      <c r="CE197" s="591">
        <f>IF(CE$2=0,$C197*$D197/$C$1*Index_운영!CE39*Index_운영!CE$10,IF(NOT(CD197=0),NOT(Index_운영!CE39=0)*CD197*(1+$E197*Index_운영!CE259)*Index_운영!CE39,$C197*$D197/$C$1*Index_운영!CE39))</f>
        <v>0</v>
      </c>
      <c r="CF197" s="591">
        <f>IF(CF$2=0,$C197*$D197/$C$1*Index_운영!CF39*Index_운영!CF$10,IF(NOT(CE197=0),NOT(Index_운영!CF39=0)*CE197*(1+$E197*Index_운영!CF259)*Index_운영!CF39,$C197*$D197/$C$1*Index_운영!CF39))</f>
        <v>0</v>
      </c>
      <c r="CG197" s="591">
        <f>IF(CG$2=0,$C197*$D197/$C$1*Index_운영!CG39*Index_운영!CG$10,IF(NOT(CF197=0),NOT(Index_운영!CG39=0)*CF197*(1+$E197*Index_운영!CG259)*Index_운영!CG39,$C197*$D197/$C$1*Index_운영!CG39))</f>
        <v>0</v>
      </c>
      <c r="CH197" s="591">
        <f>IF(CH$2=0,$C197*$D197/$C$1*Index_운영!CH39*Index_운영!CH$10,IF(NOT(CG197=0),NOT(Index_운영!CH39=0)*CG197*(1+$E197*Index_운영!CH259)*Index_운영!CH39,$C197*$D197/$C$1*Index_운영!CH39))</f>
        <v>0</v>
      </c>
      <c r="CI197" s="591">
        <f>IF(CI$2=0,$C197*$D197/$C$1*Index_운영!CI39*Index_운영!CI$10,IF(NOT(CH197=0),NOT(Index_운영!CI39=0)*CH197*(1+$E197*Index_운영!CI259)*Index_운영!CI39,$C197*$D197/$C$1*Index_운영!CI39))</f>
        <v>0</v>
      </c>
      <c r="CJ197" s="591">
        <f>IF(CJ$2=0,$C197*$D197/$C$1*Index_운영!CJ39*Index_운영!CJ$10,IF(NOT(CI197=0),NOT(Index_운영!CJ39=0)*CI197*(1+$E197*Index_운영!CJ259)*Index_운영!CJ39,$C197*$D197/$C$1*Index_운영!CJ39))</f>
        <v>0</v>
      </c>
      <c r="CK197" s="591">
        <f>IF(CK$2=0,$C197*$D197/$C$1*Index_운영!CK39*Index_운영!CK$10,IF(NOT(CJ197=0),NOT(Index_운영!CK39=0)*CJ197*(1+$E197*Index_운영!CK259)*Index_운영!CK39,$C197*$D197/$C$1*Index_운영!CK39))</f>
        <v>0</v>
      </c>
      <c r="CL197" s="591">
        <f>IF(CL$2=0,$C197*$D197/$C$1*Index_운영!CL39*Index_운영!CL$10,IF(NOT(CK197=0),NOT(Index_운영!CL39=0)*CK197*(1+$E197*Index_운영!CL259)*Index_운영!CL39,$C197*$D197/$C$1*Index_운영!CL39))</f>
        <v>0</v>
      </c>
      <c r="CM197" s="591">
        <f>IF(CM$2=0,$C197*$D197/$C$1*Index_운영!CM39*Index_운영!CM$10,IF(NOT(CL197=0),NOT(Index_운영!CM39=0)*CL197*(1+$E197*Index_운영!CM259)*Index_운영!CM39,$C197*$D197/$C$1*Index_운영!CM39))</f>
        <v>0</v>
      </c>
      <c r="CN197" s="591">
        <f>IF(CN$2=0,$C197*$D197/$C$1*Index_운영!CN39*Index_운영!CN$10,IF(NOT(CM197=0),NOT(Index_운영!CN39=0)*CM197*(1+$E197*Index_운영!CN259)*Index_운영!CN39,$C197*$D197/$C$1*Index_운영!CN39))</f>
        <v>0</v>
      </c>
      <c r="CO197" s="591">
        <f>IF(CO$2=0,$C197*$D197/$C$1*Index_운영!CO39*Index_운영!CO$10,IF(NOT(CN197=0),NOT(Index_운영!CO39=0)*CN197*(1+$E197*Index_운영!CO259)*Index_운영!CO39,$C197*$D197/$C$1*Index_운영!CO39))</f>
        <v>0</v>
      </c>
      <c r="CP197" s="591">
        <f>IF(CP$2=0,$C197*$D197/$C$1*Index_운영!CP39*Index_운영!CP$10,IF(NOT(CO197=0),NOT(Index_운영!CP39=0)*CO197*(1+$E197*Index_운영!CP259)*Index_운영!CP39,$C197*$D197/$C$1*Index_운영!CP39))</f>
        <v>0</v>
      </c>
      <c r="CQ197" s="591">
        <f>IF(CQ$2=0,$C197*$D197/$C$1*Index_운영!CQ39*Index_운영!CQ$10,IF(NOT(CP197=0),NOT(Index_운영!CQ39=0)*CP197*(1+$E197*Index_운영!CQ259)*Index_운영!CQ39,$C197*$D197/$C$1*Index_운영!CQ39))</f>
        <v>0</v>
      </c>
      <c r="CR197" s="591">
        <f>IF(CR$2=0,$C197*$D197/$C$1*Index_운영!CR39*Index_운영!CR$10,IF(NOT(CQ197=0),NOT(Index_운영!CR39=0)*CQ197*(1+$E197*Index_운영!CR259)*Index_운영!CR39,$C197*$D197/$C$1*Index_운영!CR39))</f>
        <v>0</v>
      </c>
      <c r="CS197" s="591">
        <f>IF(CS$2=0,$C197*$D197/$C$1*Index_운영!CS39*Index_운영!CS$10,IF(NOT(CR197=0),NOT(Index_운영!CS39=0)*CR197*(1+$E197*Index_운영!CS259)*Index_운영!CS39,$C197*$D197/$C$1*Index_운영!CS39))</f>
        <v>0</v>
      </c>
      <c r="CT197" s="591">
        <f>IF(CT$2=0,$C197*$D197/$C$1*Index_운영!CT39*Index_운영!CT$10,IF(NOT(CS197=0),NOT(Index_운영!CT39=0)*CS197*(1+$E197*Index_운영!CT259)*Index_운영!CT39,$C197*$D197/$C$1*Index_운영!CT39))</f>
        <v>0</v>
      </c>
      <c r="CU197" s="591">
        <f>IF(CU$2=0,$C197*$D197/$C$1*Index_운영!CU39*Index_운영!CU$10,IF(NOT(CT197=0),NOT(Index_운영!CU39=0)*CT197*(1+$E197*Index_운영!CU259)*Index_운영!CU39,$C197*$D197/$C$1*Index_운영!CU39))</f>
        <v>0</v>
      </c>
      <c r="CV197" s="591">
        <f>IF(CV$2=0,$C197*$D197/$C$1*Index_운영!CV39*Index_운영!CV$10,IF(NOT(CU197=0),NOT(Index_운영!CV39=0)*CU197*(1+$E197*Index_운영!CV259)*Index_운영!CV39,$C197*$D197/$C$1*Index_운영!CV39))</f>
        <v>0</v>
      </c>
      <c r="CW197" s="591">
        <f>IF(CW$2=0,$C197*$D197/$C$1*Index_운영!CW39*Index_운영!CW$10,IF(NOT(CV197=0),NOT(Index_운영!CW39=0)*CV197*(1+$E197*Index_운영!CW259)*Index_운영!CW39,$C197*$D197/$C$1*Index_운영!CW39))</f>
        <v>0</v>
      </c>
      <c r="CX197" s="591">
        <f>IF(CX$2=0,$C197*$D197/$C$1*Index_운영!CX39*Index_운영!CX$10,IF(NOT(CW197=0),NOT(Index_운영!CX39=0)*CW197*(1+$E197*Index_운영!CX259)*Index_운영!CX39,$C197*$D197/$C$1*Index_운영!CX39))</f>
        <v>0</v>
      </c>
      <c r="CY197" s="591">
        <f>IF(CY$2=0,$C197*$D197/$C$1*Index_운영!CY39*Index_운영!CY$10,IF(NOT(CX197=0),NOT(Index_운영!CY39=0)*CX197*(1+$E197*Index_운영!CY259)*Index_운영!CY39,$C197*$D197/$C$1*Index_운영!CY39))</f>
        <v>0</v>
      </c>
      <c r="CZ197" s="591">
        <f>IF(CZ$2=0,$C197*$D197/$C$1*Index_운영!CZ39*Index_운영!CZ$10,IF(NOT(CY197=0),NOT(Index_운영!CZ39=0)*CY197*(1+$E197*Index_운영!CZ259)*Index_운영!CZ39,$C197*$D197/$C$1*Index_운영!CZ39))</f>
        <v>0</v>
      </c>
      <c r="DA197" s="591">
        <f>IF(DA$2=0,$C197*$D197/$C$1*Index_운영!DA39*Index_운영!DA$10,IF(NOT(CZ197=0),NOT(Index_운영!DA39=0)*CZ197*(1+$E197*Index_운영!DA259)*Index_운영!DA39,$C197*$D197/$C$1*Index_운영!DA39))</f>
        <v>0</v>
      </c>
      <c r="DB197" s="591">
        <f>IF(DB$2=0,$C197*$D197/$C$1*Index_운영!DB39*Index_운영!DB$10,IF(NOT(DA197=0),NOT(Index_운영!DB39=0)*DA197*(1+$E197*Index_운영!DB259)*Index_운영!DB39,$C197*$D197/$C$1*Index_운영!DB39))</f>
        <v>0</v>
      </c>
      <c r="DC197" s="591">
        <f>IF(DC$2=0,$C197*$D197/$C$1*Index_운영!DC39*Index_운영!DC$10,IF(NOT(DB197=0),NOT(Index_운영!DC39=0)*DB197*(1+$E197*Index_운영!DC259)*Index_운영!DC39,$C197*$D197/$C$1*Index_운영!DC39))</f>
        <v>0</v>
      </c>
      <c r="DD197" s="591">
        <f>IF(DD$2=0,$C197*$D197/$C$1*Index_운영!DD39*Index_운영!DD$10,IF(NOT(DC197=0),NOT(Index_운영!DD39=0)*DC197*(1+$E197*Index_운영!DD259)*Index_운영!DD39,$C197*$D197/$C$1*Index_운영!DD39))</f>
        <v>0</v>
      </c>
      <c r="DE197" s="591">
        <f>IF(DE$2=0,$C197*$D197/$C$1*Index_운영!DE39*Index_운영!DE$10,IF(NOT(DD197=0),NOT(Index_운영!DE39=0)*DD197*(1+$E197*Index_운영!DE259)*Index_운영!DE39,$C197*$D197/$C$1*Index_운영!DE39))</f>
        <v>0</v>
      </c>
      <c r="DF197" s="591">
        <f>IF(DF$2=0,$C197*$D197/$C$1*Index_운영!DF39*Index_운영!DF$10,IF(NOT(DE197=0),NOT(Index_운영!DF39=0)*DE197*(1+$E197*Index_운영!DF259)*Index_운영!DF39,$C197*$D197/$C$1*Index_운영!DF39))</f>
        <v>0</v>
      </c>
      <c r="DG197" s="591">
        <f>IF(DG$2=0,$C197*$D197/$C$1*Index_운영!DG39*Index_운영!DG$10,IF(NOT(DF197=0),NOT(Index_운영!DG39=0)*DF197*(1+$E197*Index_운영!DG259)*Index_운영!DG39,$C197*$D197/$C$1*Index_운영!DG39))</f>
        <v>0</v>
      </c>
      <c r="DH197" s="591">
        <f>IF(DH$2=0,$C197*$D197/$C$1*Index_운영!DH39*Index_운영!DH$10,IF(NOT(DG197=0),NOT(Index_운영!DH39=0)*DG197*(1+$E197*Index_운영!DH259)*Index_운영!DH39,$C197*$D197/$C$1*Index_운영!DH39))</f>
        <v>0</v>
      </c>
      <c r="DI197" s="591">
        <f>IF(DI$2=0,$C197*$D197/$C$1*Index_운영!DI39*Index_운영!DI$10,IF(NOT(DH197=0),NOT(Index_운영!DI39=0)*DH197*(1+$E197*Index_운영!DI259)*Index_운영!DI39,$C197*$D197/$C$1*Index_운영!DI39))</f>
        <v>0</v>
      </c>
      <c r="DJ197" s="591">
        <f>IF(DJ$2=0,$C197*$D197/$C$1*Index_운영!DJ39*Index_운영!DJ$10,IF(NOT(DI197=0),NOT(Index_운영!DJ39=0)*DI197*(1+$E197*Index_운영!DJ259)*Index_운영!DJ39,$C197*$D197/$C$1*Index_운영!DJ39))</f>
        <v>0</v>
      </c>
      <c r="DK197" s="591">
        <f>IF(DK$2=0,$C197*$D197/$C$1*Index_운영!DK39*Index_운영!DK$10,IF(NOT(DJ197=0),NOT(Index_운영!DK39=0)*DJ197*(1+$E197*Index_운영!DK259)*Index_운영!DK39,$C197*$D197/$C$1*Index_운영!DK39))</f>
        <v>0</v>
      </c>
      <c r="DL197" s="591">
        <f>IF(DL$2=0,$C197*$D197/$C$1*Index_운영!DL39*Index_운영!DL$10,IF(NOT(DK197=0),NOT(Index_운영!DL39=0)*DK197*(1+$E197*Index_운영!DL259)*Index_운영!DL39,$C197*$D197/$C$1*Index_운영!DL39))</f>
        <v>0</v>
      </c>
      <c r="DM197" s="591">
        <f>IF(DM$2=0,$C197*$D197/$C$1*Index_운영!DM39*Index_운영!DM$10,IF(NOT(DL197=0),NOT(Index_운영!DM39=0)*DL197*(1+$E197*Index_운영!DM259)*Index_운영!DM39,$C197*$D197/$C$1*Index_운영!DM39))</f>
        <v>0</v>
      </c>
      <c r="DN197" s="591">
        <f>IF(DN$2=0,$C197*$D197/$C$1*Index_운영!DN39*Index_운영!DN$10,IF(NOT(DM197=0),NOT(Index_운영!DN39=0)*DM197*(1+$E197*Index_운영!DN259)*Index_운영!DN39,$C197*$D197/$C$1*Index_운영!DN39))</f>
        <v>0</v>
      </c>
      <c r="DO197" s="591">
        <f>IF(DO$2=0,$C197*$D197/$C$1*Index_운영!DO39*Index_운영!DO$10,IF(NOT(DN197=0),NOT(Index_운영!DO39=0)*DN197*(1+$E197*Index_운영!DO259)*Index_운영!DO39,$C197*$D197/$C$1*Index_운영!DO39))</f>
        <v>0</v>
      </c>
      <c r="DP197" s="591">
        <f>IF(DP$2=0,$C197*$D197/$C$1*Index_운영!DP39*Index_운영!DP$10,IF(NOT(DO197=0),NOT(Index_운영!DP39=0)*DO197*(1+$E197*Index_운영!DP259)*Index_운영!DP39,$C197*$D197/$C$1*Index_운영!DP39))</f>
        <v>0</v>
      </c>
      <c r="DQ197" s="591">
        <f>IF(DQ$2=0,$C197*$D197/$C$1*Index_운영!DQ39*Index_운영!DQ$10,IF(NOT(DP197=0),NOT(Index_운영!DQ39=0)*DP197*(1+$E197*Index_운영!DQ259)*Index_운영!DQ39,$C197*$D197/$C$1*Index_운영!DQ39))</f>
        <v>0</v>
      </c>
      <c r="DR197" s="591">
        <f>IF(DR$2=0,$C197*$D197/$C$1*Index_운영!DR39*Index_운영!DR$10,IF(NOT(DQ197=0),NOT(Index_운영!DR39=0)*DQ197*(1+$E197*Index_운영!DR259)*Index_운영!DR39,$C197*$D197/$C$1*Index_운영!DR39))</f>
        <v>0</v>
      </c>
      <c r="DS197" s="591">
        <f>IF(DS$2=0,$C197*$D197/$C$1*Index_운영!DS39*Index_운영!DS$10,IF(NOT(DR197=0),NOT(Index_운영!DS39=0)*DR197*(1+$E197*Index_운영!DS259)*Index_운영!DS39,$C197*$D197/$C$1*Index_운영!DS39))</f>
        <v>0</v>
      </c>
      <c r="DT197" s="591">
        <f>IF(DT$2=0,$C197*$D197/$C$1*Index_운영!DT39*Index_운영!DT$10,IF(NOT(DS197=0),NOT(Index_운영!DT39=0)*DS197*(1+$E197*Index_운영!DT259)*Index_운영!DT39,$C197*$D197/$C$1*Index_운영!DT39))</f>
        <v>0</v>
      </c>
      <c r="DU197" s="591">
        <f>IF(DU$2=0,$C197*$D197/$C$1*Index_운영!DU39*Index_운영!DU$10,IF(NOT(DT197=0),NOT(Index_운영!DU39=0)*DT197*(1+$E197*Index_운영!DU259)*Index_운영!DU39,$C197*$D197/$C$1*Index_운영!DU39))</f>
        <v>0</v>
      </c>
      <c r="DV197" s="591">
        <f>IF(DV$2=0,$C197*$D197/$C$1*Index_운영!DV39*Index_운영!DV$10,IF(NOT(DU197=0),NOT(Index_운영!DV39=0)*DU197*(1+$E197*Index_운영!DV259)*Index_운영!DV39,$C197*$D197/$C$1*Index_운영!DV39))</f>
        <v>0</v>
      </c>
    </row>
    <row r="198" spans="1:126" s="464" customFormat="1" outlineLevel="1" x14ac:dyDescent="0.4">
      <c r="A198" s="736"/>
      <c r="B198" s="464" t="str">
        <f>'Rent Roll'!$B14</f>
        <v>지하1층</v>
      </c>
      <c r="C198" s="1219">
        <f>'Rent Roll'!$K14</f>
        <v>390.2</v>
      </c>
      <c r="D198" s="1220">
        <f>'Rent Roll'!$Y14</f>
        <v>25000</v>
      </c>
      <c r="E198" s="1221">
        <f>'Rent Roll'!$Z14</f>
        <v>0.02</v>
      </c>
      <c r="F198" s="588">
        <f>IF(F$2=0,$C198*$D198/$C$1*Index_운영!F40*Index_운영!F$10,IF(NOT(E198=0),NOT(Index_운영!F40=0)*E198*(1+$E198*Index_운영!F260)*Index_운영!F40,$C198*$D198/$C$1*Index_운영!F40))</f>
        <v>0</v>
      </c>
      <c r="G198" s="591">
        <f>IF(G$2=0,$C198*$D198/$C$1*Index_운영!G40*Index_운영!G$10,IF(NOT(F198=0),NOT(Index_운영!G40=0)*F198*(1+$E198*Index_운영!G260)*Index_운영!G40,$C198*$D198/$C$1*Index_운영!G40))</f>
        <v>9755</v>
      </c>
      <c r="H198" s="591">
        <f>IF(H$2=0,$C198*$D198/$C$1*Index_운영!H40*Index_운영!H$10,IF(NOT(G198=0),NOT(Index_운영!H40=0)*G198*(1+$E198*Index_운영!H260)*Index_운영!H40,$C198*$D198/$C$1*Index_운영!H40))</f>
        <v>9755</v>
      </c>
      <c r="I198" s="591">
        <f>IF(I$2=0,$C198*$D198/$C$1*Index_운영!I40*Index_운영!I$10,IF(NOT(H198=0),NOT(Index_운영!I40=0)*H198*(1+$E198*Index_운영!I260)*Index_운영!I40,$C198*$D198/$C$1*Index_운영!I40))</f>
        <v>9755</v>
      </c>
      <c r="J198" s="591">
        <f>IF(J$2=0,$C198*$D198/$C$1*Index_운영!J40*Index_운영!J$10,IF(NOT(I198=0),NOT(Index_운영!J40=0)*I198*(1+$E198*Index_운영!J260)*Index_운영!J40,$C198*$D198/$C$1*Index_운영!J40))</f>
        <v>9755</v>
      </c>
      <c r="K198" s="591">
        <f>IF(K$2=0,$C198*$D198/$C$1*Index_운영!K40*Index_운영!K$10,IF(NOT(J198=0),NOT(Index_운영!K40=0)*J198*(1+$E198*Index_운영!K260)*Index_운영!K40,$C198*$D198/$C$1*Index_운영!K40))</f>
        <v>9755</v>
      </c>
      <c r="L198" s="591">
        <f>IF(L$2=0,$C198*$D198/$C$1*Index_운영!L40*Index_운영!L$10,IF(NOT(K198=0),NOT(Index_운영!L40=0)*K198*(1+$E198*Index_운영!L260)*Index_운영!L40,$C198*$D198/$C$1*Index_운영!L40))</f>
        <v>9755</v>
      </c>
      <c r="M198" s="591">
        <f>IF(M$2=0,$C198*$D198/$C$1*Index_운영!M40*Index_운영!M$10,IF(NOT(L198=0),NOT(Index_운영!M40=0)*L198*(1+$E198*Index_운영!M260)*Index_운영!M40,$C198*$D198/$C$1*Index_운영!M40))</f>
        <v>9755</v>
      </c>
      <c r="N198" s="591">
        <f>IF(N$2=0,$C198*$D198/$C$1*Index_운영!N40*Index_운영!N$10,IF(NOT(M198=0),NOT(Index_운영!N40=0)*M198*(1+$E198*Index_운영!N260)*Index_운영!N40,$C198*$D198/$C$1*Index_운영!N40))</f>
        <v>9755</v>
      </c>
      <c r="O198" s="591">
        <f>IF(O$2=0,$C198*$D198/$C$1*Index_운영!O40*Index_운영!O$10,IF(NOT(N198=0),NOT(Index_운영!O40=0)*N198*(1+$E198*Index_운영!O260)*Index_운영!O40,$C198*$D198/$C$1*Index_운영!O40))</f>
        <v>9755</v>
      </c>
      <c r="P198" s="591">
        <f>IF(P$2=0,$C198*$D198/$C$1*Index_운영!P40*Index_운영!P$10,IF(NOT(O198=0),NOT(Index_운영!P40=0)*O198*(1+$E198*Index_운영!P260)*Index_운영!P40,$C198*$D198/$C$1*Index_운영!P40))</f>
        <v>9755</v>
      </c>
      <c r="Q198" s="591">
        <f>IF(Q$2=0,$C198*$D198/$C$1*Index_운영!Q40*Index_운영!Q$10,IF(NOT(P198=0),NOT(Index_운영!Q40=0)*P198*(1+$E198*Index_운영!Q260)*Index_운영!Q40,$C198*$D198/$C$1*Index_운영!Q40))</f>
        <v>9755</v>
      </c>
      <c r="R198" s="591">
        <f>IF(R$2=0,$C198*$D198/$C$1*Index_운영!R40*Index_운영!R$10,IF(NOT(Q198=0),NOT(Index_운영!R40=0)*Q198*(1+$E198*Index_운영!R260)*Index_운영!R40,$C198*$D198/$C$1*Index_운영!R40))</f>
        <v>9950.1</v>
      </c>
      <c r="S198" s="591">
        <f>IF(S$2=0,$C198*$D198/$C$1*Index_운영!S40*Index_운영!S$10,IF(NOT(R198=0),NOT(Index_운영!S40=0)*R198*(1+$E198*Index_운영!S260)*Index_운영!S40,$C198*$D198/$C$1*Index_운영!S40))</f>
        <v>9950.1</v>
      </c>
      <c r="T198" s="591">
        <f>IF(T$2=0,$C198*$D198/$C$1*Index_운영!T40*Index_운영!T$10,IF(NOT(S198=0),NOT(Index_운영!T40=0)*S198*(1+$E198*Index_운영!T260)*Index_운영!T40,$C198*$D198/$C$1*Index_운영!T40))</f>
        <v>9950.1</v>
      </c>
      <c r="U198" s="591">
        <f>IF(U$2=0,$C198*$D198/$C$1*Index_운영!U40*Index_운영!U$10,IF(NOT(T198=0),NOT(Index_운영!U40=0)*T198*(1+$E198*Index_운영!U260)*Index_운영!U40,$C198*$D198/$C$1*Index_운영!U40))</f>
        <v>9950.1</v>
      </c>
      <c r="V198" s="591">
        <f>IF(V$2=0,$C198*$D198/$C$1*Index_운영!V40*Index_운영!V$10,IF(NOT(U198=0),NOT(Index_운영!V40=0)*U198*(1+$E198*Index_운영!V260)*Index_운영!V40,$C198*$D198/$C$1*Index_운영!V40))</f>
        <v>9950.1</v>
      </c>
      <c r="W198" s="591">
        <f>IF(W$2=0,$C198*$D198/$C$1*Index_운영!W40*Index_운영!W$10,IF(NOT(V198=0),NOT(Index_운영!W40=0)*V198*(1+$E198*Index_운영!W260)*Index_운영!W40,$C198*$D198/$C$1*Index_운영!W40))</f>
        <v>9950.1</v>
      </c>
      <c r="X198" s="591">
        <f>IF(X$2=0,$C198*$D198/$C$1*Index_운영!X40*Index_운영!X$10,IF(NOT(W198=0),NOT(Index_운영!X40=0)*W198*(1+$E198*Index_운영!X260)*Index_운영!X40,$C198*$D198/$C$1*Index_운영!X40))</f>
        <v>9950.1</v>
      </c>
      <c r="Y198" s="591">
        <f>IF(Y$2=0,$C198*$D198/$C$1*Index_운영!Y40*Index_운영!Y$10,IF(NOT(X198=0),NOT(Index_운영!Y40=0)*X198*(1+$E198*Index_운영!Y260)*Index_운영!Y40,$C198*$D198/$C$1*Index_운영!Y40))</f>
        <v>9950.1</v>
      </c>
      <c r="Z198" s="591">
        <f>IF(Z$2=0,$C198*$D198/$C$1*Index_운영!Z40*Index_운영!Z$10,IF(NOT(Y198=0),NOT(Index_운영!Z40=0)*Y198*(1+$E198*Index_운영!Z260)*Index_운영!Z40,$C198*$D198/$C$1*Index_운영!Z40))</f>
        <v>9950.1</v>
      </c>
      <c r="AA198" s="591">
        <f>IF(AA$2=0,$C198*$D198/$C$1*Index_운영!AA40*Index_운영!AA$10,IF(NOT(Z198=0),NOT(Index_운영!AA40=0)*Z198*(1+$E198*Index_운영!AA260)*Index_운영!AA40,$C198*$D198/$C$1*Index_운영!AA40))</f>
        <v>9950.1</v>
      </c>
      <c r="AB198" s="591">
        <f>IF(AB$2=0,$C198*$D198/$C$1*Index_운영!AB40*Index_운영!AB$10,IF(NOT(AA198=0),NOT(Index_운영!AB40=0)*AA198*(1+$E198*Index_운영!AB260)*Index_운영!AB40,$C198*$D198/$C$1*Index_운영!AB40))</f>
        <v>9950.1</v>
      </c>
      <c r="AC198" s="591">
        <f>IF(AC$2=0,$C198*$D198/$C$1*Index_운영!AC40*Index_운영!AC$10,IF(NOT(AB198=0),NOT(Index_운영!AC40=0)*AB198*(1+$E198*Index_운영!AC260)*Index_운영!AC40,$C198*$D198/$C$1*Index_운영!AC40))</f>
        <v>9950.1</v>
      </c>
      <c r="AD198" s="591">
        <f>IF(AD$2=0,$C198*$D198/$C$1*Index_운영!AD40*Index_운영!AD$10,IF(NOT(AC198=0),NOT(Index_운영!AD40=0)*AC198*(1+$E198*Index_운영!AD260)*Index_운영!AD40,$C198*$D198/$C$1*Index_운영!AD40))</f>
        <v>10149.102000000001</v>
      </c>
      <c r="AE198" s="591">
        <f>IF(AE$2=0,$C198*$D198/$C$1*Index_운영!AE40*Index_운영!AE$10,IF(NOT(AD198=0),NOT(Index_운영!AE40=0)*AD198*(1+$E198*Index_운영!AE260)*Index_운영!AE40,$C198*$D198/$C$1*Index_운영!AE40))</f>
        <v>10149.102000000001</v>
      </c>
      <c r="AF198" s="591">
        <f>IF(AF$2=0,$C198*$D198/$C$1*Index_운영!AF40*Index_운영!AF$10,IF(NOT(AE198=0),NOT(Index_운영!AF40=0)*AE198*(1+$E198*Index_운영!AF260)*Index_운영!AF40,$C198*$D198/$C$1*Index_운영!AF40))</f>
        <v>10149.102000000001</v>
      </c>
      <c r="AG198" s="591">
        <f>IF(AG$2=0,$C198*$D198/$C$1*Index_운영!AG40*Index_운영!AG$10,IF(NOT(AF198=0),NOT(Index_운영!AG40=0)*AF198*(1+$E198*Index_운영!AG260)*Index_운영!AG40,$C198*$D198/$C$1*Index_운영!AG40))</f>
        <v>10149.102000000001</v>
      </c>
      <c r="AH198" s="591">
        <f>IF(AH$2=0,$C198*$D198/$C$1*Index_운영!AH40*Index_운영!AH$10,IF(NOT(AG198=0),NOT(Index_운영!AH40=0)*AG198*(1+$E198*Index_운영!AH260)*Index_운영!AH40,$C198*$D198/$C$1*Index_운영!AH40))</f>
        <v>10149.102000000001</v>
      </c>
      <c r="AI198" s="591">
        <f>IF(AI$2=0,$C198*$D198/$C$1*Index_운영!AI40*Index_운영!AI$10,IF(NOT(AH198=0),NOT(Index_운영!AI40=0)*AH198*(1+$E198*Index_운영!AI260)*Index_운영!AI40,$C198*$D198/$C$1*Index_운영!AI40))</f>
        <v>10149.102000000001</v>
      </c>
      <c r="AJ198" s="591">
        <f>IF(AJ$2=0,$C198*$D198/$C$1*Index_운영!AJ40*Index_운영!AJ$10,IF(NOT(AI198=0),NOT(Index_운영!AJ40=0)*AI198*(1+$E198*Index_운영!AJ260)*Index_운영!AJ40,$C198*$D198/$C$1*Index_운영!AJ40))</f>
        <v>10149.102000000001</v>
      </c>
      <c r="AK198" s="591">
        <f>IF(AK$2=0,$C198*$D198/$C$1*Index_운영!AK40*Index_운영!AK$10,IF(NOT(AJ198=0),NOT(Index_운영!AK40=0)*AJ198*(1+$E198*Index_운영!AK260)*Index_운영!AK40,$C198*$D198/$C$1*Index_운영!AK40))</f>
        <v>10149.102000000001</v>
      </c>
      <c r="AL198" s="591">
        <f>IF(AL$2=0,$C198*$D198/$C$1*Index_운영!AL40*Index_운영!AL$10,IF(NOT(AK198=0),NOT(Index_운영!AL40=0)*AK198*(1+$E198*Index_운영!AL260)*Index_운영!AL40,$C198*$D198/$C$1*Index_운영!AL40))</f>
        <v>10149.102000000001</v>
      </c>
      <c r="AM198" s="591">
        <f>IF(AM$2=0,$C198*$D198/$C$1*Index_운영!AM40*Index_운영!AM$10,IF(NOT(AL198=0),NOT(Index_운영!AM40=0)*AL198*(1+$E198*Index_운영!AM260)*Index_운영!AM40,$C198*$D198/$C$1*Index_운영!AM40))</f>
        <v>10149.102000000001</v>
      </c>
      <c r="AN198" s="591">
        <f>IF(AN$2=0,$C198*$D198/$C$1*Index_운영!AN40*Index_운영!AN$10,IF(NOT(AM198=0),NOT(Index_운영!AN40=0)*AM198*(1+$E198*Index_운영!AN260)*Index_운영!AN40,$C198*$D198/$C$1*Index_운영!AN40))</f>
        <v>10149.102000000001</v>
      </c>
      <c r="AO198" s="591">
        <f>IF(AO$2=0,$C198*$D198/$C$1*Index_운영!AO40*Index_운영!AO$10,IF(NOT(AN198=0),NOT(Index_운영!AO40=0)*AN198*(1+$E198*Index_운영!AO260)*Index_운영!AO40,$C198*$D198/$C$1*Index_운영!AO40))</f>
        <v>10149.102000000001</v>
      </c>
      <c r="AP198" s="591">
        <f>IF(AP$2=0,$C198*$D198/$C$1*Index_운영!AP40*Index_운영!AP$10,IF(NOT(AO198=0),NOT(Index_운영!AP40=0)*AO198*(1+$E198*Index_운영!AP260)*Index_운영!AP40,$C198*$D198/$C$1*Index_운영!AP40))</f>
        <v>10352.084040000002</v>
      </c>
      <c r="AQ198" s="591">
        <f>IF(AQ$2=0,$C198*$D198/$C$1*Index_운영!AQ40*Index_운영!AQ$10,IF(NOT(AP198=0),NOT(Index_운영!AQ40=0)*AP198*(1+$E198*Index_운영!AQ260)*Index_운영!AQ40,$C198*$D198/$C$1*Index_운영!AQ40))</f>
        <v>10352.084040000002</v>
      </c>
      <c r="AR198" s="591">
        <f>IF(AR$2=0,$C198*$D198/$C$1*Index_운영!AR40*Index_운영!AR$10,IF(NOT(AQ198=0),NOT(Index_운영!AR40=0)*AQ198*(1+$E198*Index_운영!AR260)*Index_운영!AR40,$C198*$D198/$C$1*Index_운영!AR40))</f>
        <v>10352.084040000002</v>
      </c>
      <c r="AS198" s="591">
        <f>IF(AS$2=0,$C198*$D198/$C$1*Index_운영!AS40*Index_운영!AS$10,IF(NOT(AR198=0),NOT(Index_운영!AS40=0)*AR198*(1+$E198*Index_운영!AS260)*Index_운영!AS40,$C198*$D198/$C$1*Index_운영!AS40))</f>
        <v>10352.084040000002</v>
      </c>
      <c r="AT198" s="591">
        <f>IF(AT$2=0,$C198*$D198/$C$1*Index_운영!AT40*Index_운영!AT$10,IF(NOT(AS198=0),NOT(Index_운영!AT40=0)*AS198*(1+$E198*Index_운영!AT260)*Index_운영!AT40,$C198*$D198/$C$1*Index_운영!AT40))</f>
        <v>10352.084040000002</v>
      </c>
      <c r="AU198" s="591">
        <f>IF(AU$2=0,$C198*$D198/$C$1*Index_운영!AU40*Index_운영!AU$10,IF(NOT(AT198=0),NOT(Index_운영!AU40=0)*AT198*(1+$E198*Index_운영!AU260)*Index_운영!AU40,$C198*$D198/$C$1*Index_운영!AU40))</f>
        <v>10352.084040000002</v>
      </c>
      <c r="AV198" s="591">
        <f>IF(AV$2=0,$C198*$D198/$C$1*Index_운영!AV40*Index_운영!AV$10,IF(NOT(AU198=0),NOT(Index_운영!AV40=0)*AU198*(1+$E198*Index_운영!AV260)*Index_운영!AV40,$C198*$D198/$C$1*Index_운영!AV40))</f>
        <v>10352.084040000002</v>
      </c>
      <c r="AW198" s="591">
        <f>IF(AW$2=0,$C198*$D198/$C$1*Index_운영!AW40*Index_운영!AW$10,IF(NOT(AV198=0),NOT(Index_운영!AW40=0)*AV198*(1+$E198*Index_운영!AW260)*Index_운영!AW40,$C198*$D198/$C$1*Index_운영!AW40))</f>
        <v>10352.084040000002</v>
      </c>
      <c r="AX198" s="591">
        <f>IF(AX$2=0,$C198*$D198/$C$1*Index_운영!AX40*Index_운영!AX$10,IF(NOT(AW198=0),NOT(Index_운영!AX40=0)*AW198*(1+$E198*Index_운영!AX260)*Index_운영!AX40,$C198*$D198/$C$1*Index_운영!AX40))</f>
        <v>10352.084040000002</v>
      </c>
      <c r="AY198" s="591">
        <f>IF(AY$2=0,$C198*$D198/$C$1*Index_운영!AY40*Index_운영!AY$10,IF(NOT(AX198=0),NOT(Index_운영!AY40=0)*AX198*(1+$E198*Index_운영!AY260)*Index_운영!AY40,$C198*$D198/$C$1*Index_운영!AY40))</f>
        <v>10352.084040000002</v>
      </c>
      <c r="AZ198" s="591">
        <f>IF(AZ$2=0,$C198*$D198/$C$1*Index_운영!AZ40*Index_운영!AZ$10,IF(NOT(AY198=0),NOT(Index_운영!AZ40=0)*AY198*(1+$E198*Index_운영!AZ260)*Index_운영!AZ40,$C198*$D198/$C$1*Index_운영!AZ40))</f>
        <v>10352.084040000002</v>
      </c>
      <c r="BA198" s="591">
        <f>IF(BA$2=0,$C198*$D198/$C$1*Index_운영!BA40*Index_운영!BA$10,IF(NOT(AZ198=0),NOT(Index_운영!BA40=0)*AZ198*(1+$E198*Index_운영!BA260)*Index_운영!BA40,$C198*$D198/$C$1*Index_운영!BA40))</f>
        <v>10352.084040000002</v>
      </c>
      <c r="BB198" s="591">
        <f>IF(BB$2=0,$C198*$D198/$C$1*Index_운영!BB40*Index_운영!BB$10,IF(NOT(BA198=0),NOT(Index_운영!BB40=0)*BA198*(1+$E198*Index_운영!BB260)*Index_운영!BB40,$C198*$D198/$C$1*Index_운영!BB40))</f>
        <v>10559.125720800002</v>
      </c>
      <c r="BC198" s="591">
        <f>IF(BC$2=0,$C198*$D198/$C$1*Index_운영!BC40*Index_운영!BC$10,IF(NOT(BB198=0),NOT(Index_운영!BC40=0)*BB198*(1+$E198*Index_운영!BC260)*Index_운영!BC40,$C198*$D198/$C$1*Index_운영!BC40))</f>
        <v>10559.125720800002</v>
      </c>
      <c r="BD198" s="591">
        <f>IF(BD$2=0,$C198*$D198/$C$1*Index_운영!BD40*Index_운영!BD$10,IF(NOT(BC198=0),NOT(Index_운영!BD40=0)*BC198*(1+$E198*Index_운영!BD260)*Index_운영!BD40,$C198*$D198/$C$1*Index_운영!BD40))</f>
        <v>10559.125720800002</v>
      </c>
      <c r="BE198" s="591">
        <f>IF(BE$2=0,$C198*$D198/$C$1*Index_운영!BE40*Index_운영!BE$10,IF(NOT(BD198=0),NOT(Index_운영!BE40=0)*BD198*(1+$E198*Index_운영!BE260)*Index_운영!BE40,$C198*$D198/$C$1*Index_운영!BE40))</f>
        <v>10559.125720800002</v>
      </c>
      <c r="BF198" s="591">
        <f>IF(BF$2=0,$C198*$D198/$C$1*Index_운영!BF40*Index_운영!BF$10,IF(NOT(BE198=0),NOT(Index_운영!BF40=0)*BE198*(1+$E198*Index_운영!BF260)*Index_운영!BF40,$C198*$D198/$C$1*Index_운영!BF40))</f>
        <v>10559.125720800002</v>
      </c>
      <c r="BG198" s="591">
        <f>IF(BG$2=0,$C198*$D198/$C$1*Index_운영!BG40*Index_운영!BG$10,IF(NOT(BF198=0),NOT(Index_운영!BG40=0)*BF198*(1+$E198*Index_운영!BG260)*Index_운영!BG40,$C198*$D198/$C$1*Index_운영!BG40))</f>
        <v>10559.125720800002</v>
      </c>
      <c r="BH198" s="591">
        <f>IF(BH$2=0,$C198*$D198/$C$1*Index_운영!BH40*Index_운영!BH$10,IF(NOT(BG198=0),NOT(Index_운영!BH40=0)*BG198*(1+$E198*Index_운영!BH260)*Index_운영!BH40,$C198*$D198/$C$1*Index_운영!BH40))</f>
        <v>10559.125720800002</v>
      </c>
      <c r="BI198" s="591">
        <f>IF(BI$2=0,$C198*$D198/$C$1*Index_운영!BI40*Index_운영!BI$10,IF(NOT(BH198=0),NOT(Index_운영!BI40=0)*BH198*(1+$E198*Index_운영!BI260)*Index_운영!BI40,$C198*$D198/$C$1*Index_운영!BI40))</f>
        <v>10559.125720800002</v>
      </c>
      <c r="BJ198" s="591">
        <f>IF(BJ$2=0,$C198*$D198/$C$1*Index_운영!BJ40*Index_운영!BJ$10,IF(NOT(BI198=0),NOT(Index_운영!BJ40=0)*BI198*(1+$E198*Index_운영!BJ260)*Index_운영!BJ40,$C198*$D198/$C$1*Index_운영!BJ40))</f>
        <v>10559.125720800002</v>
      </c>
      <c r="BK198" s="591">
        <f>IF(BK$2=0,$C198*$D198/$C$1*Index_운영!BK40*Index_운영!BK$10,IF(NOT(BJ198=0),NOT(Index_운영!BK40=0)*BJ198*(1+$E198*Index_운영!BK260)*Index_운영!BK40,$C198*$D198/$C$1*Index_운영!BK40))</f>
        <v>10559.125720800002</v>
      </c>
      <c r="BL198" s="591">
        <f>IF(BL$2=0,$C198*$D198/$C$1*Index_운영!BL40*Index_운영!BL$10,IF(NOT(BK198=0),NOT(Index_운영!BL40=0)*BK198*(1+$E198*Index_운영!BL260)*Index_운영!BL40,$C198*$D198/$C$1*Index_운영!BL40))</f>
        <v>10559.125720800002</v>
      </c>
      <c r="BM198" s="591">
        <f>IF(BM$2=0,$C198*$D198/$C$1*Index_운영!BM40*Index_운영!BM$10,IF(NOT(BL198=0),NOT(Index_운영!BM40=0)*BL198*(1+$E198*Index_운영!BM260)*Index_운영!BM40,$C198*$D198/$C$1*Index_운영!BM40))</f>
        <v>10559.125720800002</v>
      </c>
      <c r="BN198" s="591">
        <f>IF(BN$2=0,$C198*$D198/$C$1*Index_운영!BN40*Index_운영!BN$10,IF(NOT(BM198=0),NOT(Index_운영!BN40=0)*BM198*(1+$E198*Index_운영!BN260)*Index_운영!BN40,$C198*$D198/$C$1*Index_운영!BN40))</f>
        <v>10770.308235216004</v>
      </c>
      <c r="BO198" s="591">
        <f>IF(BO$2=0,$C198*$D198/$C$1*Index_운영!BO40*Index_운영!BO$10,IF(NOT(BN198=0),NOT(Index_운영!BO40=0)*BN198*(1+$E198*Index_운영!BO260)*Index_운영!BO40,$C198*$D198/$C$1*Index_운영!BO40))</f>
        <v>10770.308235216004</v>
      </c>
      <c r="BP198" s="591">
        <f>IF(BP$2=0,$C198*$D198/$C$1*Index_운영!BP40*Index_운영!BP$10,IF(NOT(BO198=0),NOT(Index_운영!BP40=0)*BO198*(1+$E198*Index_운영!BP260)*Index_운영!BP40,$C198*$D198/$C$1*Index_운영!BP40))</f>
        <v>10770.308235216004</v>
      </c>
      <c r="BQ198" s="591">
        <f>IF(BQ$2=0,$C198*$D198/$C$1*Index_운영!BQ40*Index_운영!BQ$10,IF(NOT(BP198=0),NOT(Index_운영!BQ40=0)*BP198*(1+$E198*Index_운영!BQ260)*Index_운영!BQ40,$C198*$D198/$C$1*Index_운영!BQ40))</f>
        <v>10770.308235216004</v>
      </c>
      <c r="BR198" s="591">
        <f>IF(BR$2=0,$C198*$D198/$C$1*Index_운영!BR40*Index_운영!BR$10,IF(NOT(BQ198=0),NOT(Index_운영!BR40=0)*BQ198*(1+$E198*Index_운영!BR260)*Index_운영!BR40,$C198*$D198/$C$1*Index_운영!BR40))</f>
        <v>10770.308235216004</v>
      </c>
      <c r="BS198" s="591">
        <f>IF(BS$2=0,$C198*$D198/$C$1*Index_운영!BS40*Index_운영!BS$10,IF(NOT(BR198=0),NOT(Index_운영!BS40=0)*BR198*(1+$E198*Index_운영!BS260)*Index_운영!BS40,$C198*$D198/$C$1*Index_운영!BS40))</f>
        <v>10770.308235216004</v>
      </c>
      <c r="BT198" s="591">
        <f>IF(BT$2=0,$C198*$D198/$C$1*Index_운영!BT40*Index_운영!BT$10,IF(NOT(BS198=0),NOT(Index_운영!BT40=0)*BS198*(1+$E198*Index_운영!BT260)*Index_운영!BT40,$C198*$D198/$C$1*Index_운영!BT40))</f>
        <v>10770.308235216004</v>
      </c>
      <c r="BU198" s="591">
        <f>IF(BU$2=0,$C198*$D198/$C$1*Index_운영!BU40*Index_운영!BU$10,IF(NOT(BT198=0),NOT(Index_운영!BU40=0)*BT198*(1+$E198*Index_운영!BU260)*Index_운영!BU40,$C198*$D198/$C$1*Index_운영!BU40))</f>
        <v>10770.308235216004</v>
      </c>
      <c r="BV198" s="591">
        <f>IF(BV$2=0,$C198*$D198/$C$1*Index_운영!BV40*Index_운영!BV$10,IF(NOT(BU198=0),NOT(Index_운영!BV40=0)*BU198*(1+$E198*Index_운영!BV260)*Index_운영!BV40,$C198*$D198/$C$1*Index_운영!BV40))</f>
        <v>10770.308235216004</v>
      </c>
      <c r="BW198" s="591">
        <f>IF(BW$2=0,$C198*$D198/$C$1*Index_운영!BW40*Index_운영!BW$10,IF(NOT(BV198=0),NOT(Index_운영!BW40=0)*BV198*(1+$E198*Index_운영!BW260)*Index_운영!BW40,$C198*$D198/$C$1*Index_운영!BW40))</f>
        <v>10770.308235216004</v>
      </c>
      <c r="BX198" s="591">
        <f>IF(BX$2=0,$C198*$D198/$C$1*Index_운영!BX40*Index_운영!BX$10,IF(NOT(BW198=0),NOT(Index_운영!BX40=0)*BW198*(1+$E198*Index_운영!BX260)*Index_운영!BX40,$C198*$D198/$C$1*Index_운영!BX40))</f>
        <v>10770.308235216004</v>
      </c>
      <c r="BY198" s="591">
        <f>IF(BY$2=0,$C198*$D198/$C$1*Index_운영!BY40*Index_운영!BY$10,IF(NOT(BX198=0),NOT(Index_운영!BY40=0)*BX198*(1+$E198*Index_운영!BY260)*Index_운영!BY40,$C198*$D198/$C$1*Index_운영!BY40))</f>
        <v>10770.308235216004</v>
      </c>
      <c r="BZ198" s="591">
        <f>IF(BZ$2=0,$C198*$D198/$C$1*Index_운영!BZ40*Index_운영!BZ$10,IF(NOT(BY198=0),NOT(Index_운영!BZ40=0)*BY198*(1+$E198*Index_운영!BZ260)*Index_운영!BZ40,$C198*$D198/$C$1*Index_운영!BZ40))</f>
        <v>10985.714399920324</v>
      </c>
      <c r="CA198" s="591">
        <f>IF(CA$2=0,$C198*$D198/$C$1*Index_운영!CA40*Index_운영!CA$10,IF(NOT(BZ198=0),NOT(Index_운영!CA40=0)*BZ198*(1+$E198*Index_운영!CA260)*Index_운영!CA40,$C198*$D198/$C$1*Index_운영!CA40))</f>
        <v>0</v>
      </c>
      <c r="CB198" s="591">
        <f>IF(CB$2=0,$C198*$D198/$C$1*Index_운영!CB40*Index_운영!CB$10,IF(NOT(CA198=0),NOT(Index_운영!CB40=0)*CA198*(1+$E198*Index_운영!CB260)*Index_운영!CB40,$C198*$D198/$C$1*Index_운영!CB40))</f>
        <v>0</v>
      </c>
      <c r="CC198" s="591">
        <f>IF(CC$2=0,$C198*$D198/$C$1*Index_운영!CC40*Index_운영!CC$10,IF(NOT(CB198=0),NOT(Index_운영!CC40=0)*CB198*(1+$E198*Index_운영!CC260)*Index_운영!CC40,$C198*$D198/$C$1*Index_운영!CC40))</f>
        <v>0</v>
      </c>
      <c r="CD198" s="591">
        <f>IF(CD$2=0,$C198*$D198/$C$1*Index_운영!CD40*Index_운영!CD$10,IF(NOT(CC198=0),NOT(Index_운영!CD40=0)*CC198*(1+$E198*Index_운영!CD260)*Index_운영!CD40,$C198*$D198/$C$1*Index_운영!CD40))</f>
        <v>0</v>
      </c>
      <c r="CE198" s="591">
        <f>IF(CE$2=0,$C198*$D198/$C$1*Index_운영!CE40*Index_운영!CE$10,IF(NOT(CD198=0),NOT(Index_운영!CE40=0)*CD198*(1+$E198*Index_운영!CE260)*Index_운영!CE40,$C198*$D198/$C$1*Index_운영!CE40))</f>
        <v>0</v>
      </c>
      <c r="CF198" s="591">
        <f>IF(CF$2=0,$C198*$D198/$C$1*Index_운영!CF40*Index_운영!CF$10,IF(NOT(CE198=0),NOT(Index_운영!CF40=0)*CE198*(1+$E198*Index_운영!CF260)*Index_운영!CF40,$C198*$D198/$C$1*Index_운영!CF40))</f>
        <v>0</v>
      </c>
      <c r="CG198" s="591">
        <f>IF(CG$2=0,$C198*$D198/$C$1*Index_운영!CG40*Index_운영!CG$10,IF(NOT(CF198=0),NOT(Index_운영!CG40=0)*CF198*(1+$E198*Index_운영!CG260)*Index_운영!CG40,$C198*$D198/$C$1*Index_운영!CG40))</f>
        <v>0</v>
      </c>
      <c r="CH198" s="591">
        <f>IF(CH$2=0,$C198*$D198/$C$1*Index_운영!CH40*Index_운영!CH$10,IF(NOT(CG198=0),NOT(Index_운영!CH40=0)*CG198*(1+$E198*Index_운영!CH260)*Index_운영!CH40,$C198*$D198/$C$1*Index_운영!CH40))</f>
        <v>0</v>
      </c>
      <c r="CI198" s="591">
        <f>IF(CI$2=0,$C198*$D198/$C$1*Index_운영!CI40*Index_운영!CI$10,IF(NOT(CH198=0),NOT(Index_운영!CI40=0)*CH198*(1+$E198*Index_운영!CI260)*Index_운영!CI40,$C198*$D198/$C$1*Index_운영!CI40))</f>
        <v>0</v>
      </c>
      <c r="CJ198" s="591">
        <f>IF(CJ$2=0,$C198*$D198/$C$1*Index_운영!CJ40*Index_운영!CJ$10,IF(NOT(CI198=0),NOT(Index_운영!CJ40=0)*CI198*(1+$E198*Index_운영!CJ260)*Index_운영!CJ40,$C198*$D198/$C$1*Index_운영!CJ40))</f>
        <v>0</v>
      </c>
      <c r="CK198" s="591">
        <f>IF(CK$2=0,$C198*$D198/$C$1*Index_운영!CK40*Index_운영!CK$10,IF(NOT(CJ198=0),NOT(Index_운영!CK40=0)*CJ198*(1+$E198*Index_운영!CK260)*Index_운영!CK40,$C198*$D198/$C$1*Index_운영!CK40))</f>
        <v>0</v>
      </c>
      <c r="CL198" s="591">
        <f>IF(CL$2=0,$C198*$D198/$C$1*Index_운영!CL40*Index_운영!CL$10,IF(NOT(CK198=0),NOT(Index_운영!CL40=0)*CK198*(1+$E198*Index_운영!CL260)*Index_운영!CL40,$C198*$D198/$C$1*Index_운영!CL40))</f>
        <v>0</v>
      </c>
      <c r="CM198" s="591">
        <f>IF(CM$2=0,$C198*$D198/$C$1*Index_운영!CM40*Index_운영!CM$10,IF(NOT(CL198=0),NOT(Index_운영!CM40=0)*CL198*(1+$E198*Index_운영!CM260)*Index_운영!CM40,$C198*$D198/$C$1*Index_운영!CM40))</f>
        <v>0</v>
      </c>
      <c r="CN198" s="591">
        <f>IF(CN$2=0,$C198*$D198/$C$1*Index_운영!CN40*Index_운영!CN$10,IF(NOT(CM198=0),NOT(Index_운영!CN40=0)*CM198*(1+$E198*Index_운영!CN260)*Index_운영!CN40,$C198*$D198/$C$1*Index_운영!CN40))</f>
        <v>0</v>
      </c>
      <c r="CO198" s="591">
        <f>IF(CO$2=0,$C198*$D198/$C$1*Index_운영!CO40*Index_운영!CO$10,IF(NOT(CN198=0),NOT(Index_운영!CO40=0)*CN198*(1+$E198*Index_운영!CO260)*Index_운영!CO40,$C198*$D198/$C$1*Index_운영!CO40))</f>
        <v>0</v>
      </c>
      <c r="CP198" s="591">
        <f>IF(CP$2=0,$C198*$D198/$C$1*Index_운영!CP40*Index_운영!CP$10,IF(NOT(CO198=0),NOT(Index_운영!CP40=0)*CO198*(1+$E198*Index_운영!CP260)*Index_운영!CP40,$C198*$D198/$C$1*Index_운영!CP40))</f>
        <v>0</v>
      </c>
      <c r="CQ198" s="591">
        <f>IF(CQ$2=0,$C198*$D198/$C$1*Index_운영!CQ40*Index_운영!CQ$10,IF(NOT(CP198=0),NOT(Index_운영!CQ40=0)*CP198*(1+$E198*Index_운영!CQ260)*Index_운영!CQ40,$C198*$D198/$C$1*Index_운영!CQ40))</f>
        <v>0</v>
      </c>
      <c r="CR198" s="591">
        <f>IF(CR$2=0,$C198*$D198/$C$1*Index_운영!CR40*Index_운영!CR$10,IF(NOT(CQ198=0),NOT(Index_운영!CR40=0)*CQ198*(1+$E198*Index_운영!CR260)*Index_운영!CR40,$C198*$D198/$C$1*Index_운영!CR40))</f>
        <v>0</v>
      </c>
      <c r="CS198" s="591">
        <f>IF(CS$2=0,$C198*$D198/$C$1*Index_운영!CS40*Index_운영!CS$10,IF(NOT(CR198=0),NOT(Index_운영!CS40=0)*CR198*(1+$E198*Index_운영!CS260)*Index_운영!CS40,$C198*$D198/$C$1*Index_운영!CS40))</f>
        <v>0</v>
      </c>
      <c r="CT198" s="591">
        <f>IF(CT$2=0,$C198*$D198/$C$1*Index_운영!CT40*Index_운영!CT$10,IF(NOT(CS198=0),NOT(Index_운영!CT40=0)*CS198*(1+$E198*Index_운영!CT260)*Index_운영!CT40,$C198*$D198/$C$1*Index_운영!CT40))</f>
        <v>0</v>
      </c>
      <c r="CU198" s="591">
        <f>IF(CU$2=0,$C198*$D198/$C$1*Index_운영!CU40*Index_운영!CU$10,IF(NOT(CT198=0),NOT(Index_운영!CU40=0)*CT198*(1+$E198*Index_운영!CU260)*Index_운영!CU40,$C198*$D198/$C$1*Index_운영!CU40))</f>
        <v>0</v>
      </c>
      <c r="CV198" s="591">
        <f>IF(CV$2=0,$C198*$D198/$C$1*Index_운영!CV40*Index_운영!CV$10,IF(NOT(CU198=0),NOT(Index_운영!CV40=0)*CU198*(1+$E198*Index_운영!CV260)*Index_운영!CV40,$C198*$D198/$C$1*Index_운영!CV40))</f>
        <v>0</v>
      </c>
      <c r="CW198" s="591">
        <f>IF(CW$2=0,$C198*$D198/$C$1*Index_운영!CW40*Index_운영!CW$10,IF(NOT(CV198=0),NOT(Index_운영!CW40=0)*CV198*(1+$E198*Index_운영!CW260)*Index_운영!CW40,$C198*$D198/$C$1*Index_운영!CW40))</f>
        <v>0</v>
      </c>
      <c r="CX198" s="591">
        <f>IF(CX$2=0,$C198*$D198/$C$1*Index_운영!CX40*Index_운영!CX$10,IF(NOT(CW198=0),NOT(Index_운영!CX40=0)*CW198*(1+$E198*Index_운영!CX260)*Index_운영!CX40,$C198*$D198/$C$1*Index_운영!CX40))</f>
        <v>0</v>
      </c>
      <c r="CY198" s="591">
        <f>IF(CY$2=0,$C198*$D198/$C$1*Index_운영!CY40*Index_운영!CY$10,IF(NOT(CX198=0),NOT(Index_운영!CY40=0)*CX198*(1+$E198*Index_운영!CY260)*Index_운영!CY40,$C198*$D198/$C$1*Index_운영!CY40))</f>
        <v>0</v>
      </c>
      <c r="CZ198" s="591">
        <f>IF(CZ$2=0,$C198*$D198/$C$1*Index_운영!CZ40*Index_운영!CZ$10,IF(NOT(CY198=0),NOT(Index_운영!CZ40=0)*CY198*(1+$E198*Index_운영!CZ260)*Index_운영!CZ40,$C198*$D198/$C$1*Index_운영!CZ40))</f>
        <v>0</v>
      </c>
      <c r="DA198" s="591">
        <f>IF(DA$2=0,$C198*$D198/$C$1*Index_운영!DA40*Index_운영!DA$10,IF(NOT(CZ198=0),NOT(Index_운영!DA40=0)*CZ198*(1+$E198*Index_운영!DA260)*Index_운영!DA40,$C198*$D198/$C$1*Index_운영!DA40))</f>
        <v>0</v>
      </c>
      <c r="DB198" s="591">
        <f>IF(DB$2=0,$C198*$D198/$C$1*Index_운영!DB40*Index_운영!DB$10,IF(NOT(DA198=0),NOT(Index_운영!DB40=0)*DA198*(1+$E198*Index_운영!DB260)*Index_운영!DB40,$C198*$D198/$C$1*Index_운영!DB40))</f>
        <v>0</v>
      </c>
      <c r="DC198" s="591">
        <f>IF(DC$2=0,$C198*$D198/$C$1*Index_운영!DC40*Index_운영!DC$10,IF(NOT(DB198=0),NOT(Index_운영!DC40=0)*DB198*(1+$E198*Index_운영!DC260)*Index_운영!DC40,$C198*$D198/$C$1*Index_운영!DC40))</f>
        <v>0</v>
      </c>
      <c r="DD198" s="591">
        <f>IF(DD$2=0,$C198*$D198/$C$1*Index_운영!DD40*Index_운영!DD$10,IF(NOT(DC198=0),NOT(Index_운영!DD40=0)*DC198*(1+$E198*Index_운영!DD260)*Index_운영!DD40,$C198*$D198/$C$1*Index_운영!DD40))</f>
        <v>0</v>
      </c>
      <c r="DE198" s="591">
        <f>IF(DE$2=0,$C198*$D198/$C$1*Index_운영!DE40*Index_운영!DE$10,IF(NOT(DD198=0),NOT(Index_운영!DE40=0)*DD198*(1+$E198*Index_운영!DE260)*Index_운영!DE40,$C198*$D198/$C$1*Index_운영!DE40))</f>
        <v>0</v>
      </c>
      <c r="DF198" s="591">
        <f>IF(DF$2=0,$C198*$D198/$C$1*Index_운영!DF40*Index_운영!DF$10,IF(NOT(DE198=0),NOT(Index_운영!DF40=0)*DE198*(1+$E198*Index_운영!DF260)*Index_운영!DF40,$C198*$D198/$C$1*Index_운영!DF40))</f>
        <v>0</v>
      </c>
      <c r="DG198" s="591">
        <f>IF(DG$2=0,$C198*$D198/$C$1*Index_운영!DG40*Index_운영!DG$10,IF(NOT(DF198=0),NOT(Index_운영!DG40=0)*DF198*(1+$E198*Index_운영!DG260)*Index_운영!DG40,$C198*$D198/$C$1*Index_운영!DG40))</f>
        <v>0</v>
      </c>
      <c r="DH198" s="591">
        <f>IF(DH$2=0,$C198*$D198/$C$1*Index_운영!DH40*Index_운영!DH$10,IF(NOT(DG198=0),NOT(Index_운영!DH40=0)*DG198*(1+$E198*Index_운영!DH260)*Index_운영!DH40,$C198*$D198/$C$1*Index_운영!DH40))</f>
        <v>0</v>
      </c>
      <c r="DI198" s="591">
        <f>IF(DI$2=0,$C198*$D198/$C$1*Index_운영!DI40*Index_운영!DI$10,IF(NOT(DH198=0),NOT(Index_운영!DI40=0)*DH198*(1+$E198*Index_운영!DI260)*Index_운영!DI40,$C198*$D198/$C$1*Index_운영!DI40))</f>
        <v>0</v>
      </c>
      <c r="DJ198" s="591">
        <f>IF(DJ$2=0,$C198*$D198/$C$1*Index_운영!DJ40*Index_운영!DJ$10,IF(NOT(DI198=0),NOT(Index_운영!DJ40=0)*DI198*(1+$E198*Index_운영!DJ260)*Index_운영!DJ40,$C198*$D198/$C$1*Index_운영!DJ40))</f>
        <v>0</v>
      </c>
      <c r="DK198" s="591">
        <f>IF(DK$2=0,$C198*$D198/$C$1*Index_운영!DK40*Index_운영!DK$10,IF(NOT(DJ198=0),NOT(Index_운영!DK40=0)*DJ198*(1+$E198*Index_운영!DK260)*Index_운영!DK40,$C198*$D198/$C$1*Index_운영!DK40))</f>
        <v>0</v>
      </c>
      <c r="DL198" s="591">
        <f>IF(DL$2=0,$C198*$D198/$C$1*Index_운영!DL40*Index_운영!DL$10,IF(NOT(DK198=0),NOT(Index_운영!DL40=0)*DK198*(1+$E198*Index_운영!DL260)*Index_운영!DL40,$C198*$D198/$C$1*Index_운영!DL40))</f>
        <v>0</v>
      </c>
      <c r="DM198" s="591">
        <f>IF(DM$2=0,$C198*$D198/$C$1*Index_운영!DM40*Index_운영!DM$10,IF(NOT(DL198=0),NOT(Index_운영!DM40=0)*DL198*(1+$E198*Index_운영!DM260)*Index_운영!DM40,$C198*$D198/$C$1*Index_운영!DM40))</f>
        <v>0</v>
      </c>
      <c r="DN198" s="591">
        <f>IF(DN$2=0,$C198*$D198/$C$1*Index_운영!DN40*Index_운영!DN$10,IF(NOT(DM198=0),NOT(Index_운영!DN40=0)*DM198*(1+$E198*Index_운영!DN260)*Index_운영!DN40,$C198*$D198/$C$1*Index_운영!DN40))</f>
        <v>0</v>
      </c>
      <c r="DO198" s="591">
        <f>IF(DO$2=0,$C198*$D198/$C$1*Index_운영!DO40*Index_운영!DO$10,IF(NOT(DN198=0),NOT(Index_운영!DO40=0)*DN198*(1+$E198*Index_운영!DO260)*Index_운영!DO40,$C198*$D198/$C$1*Index_운영!DO40))</f>
        <v>0</v>
      </c>
      <c r="DP198" s="591">
        <f>IF(DP$2=0,$C198*$D198/$C$1*Index_운영!DP40*Index_운영!DP$10,IF(NOT(DO198=0),NOT(Index_운영!DP40=0)*DO198*(1+$E198*Index_운영!DP260)*Index_운영!DP40,$C198*$D198/$C$1*Index_운영!DP40))</f>
        <v>0</v>
      </c>
      <c r="DQ198" s="591">
        <f>IF(DQ$2=0,$C198*$D198/$C$1*Index_운영!DQ40*Index_운영!DQ$10,IF(NOT(DP198=0),NOT(Index_운영!DQ40=0)*DP198*(1+$E198*Index_운영!DQ260)*Index_운영!DQ40,$C198*$D198/$C$1*Index_운영!DQ40))</f>
        <v>0</v>
      </c>
      <c r="DR198" s="591">
        <f>IF(DR$2=0,$C198*$D198/$C$1*Index_운영!DR40*Index_운영!DR$10,IF(NOT(DQ198=0),NOT(Index_운영!DR40=0)*DQ198*(1+$E198*Index_운영!DR260)*Index_운영!DR40,$C198*$D198/$C$1*Index_운영!DR40))</f>
        <v>0</v>
      </c>
      <c r="DS198" s="591">
        <f>IF(DS$2=0,$C198*$D198/$C$1*Index_운영!DS40*Index_운영!DS$10,IF(NOT(DR198=0),NOT(Index_운영!DS40=0)*DR198*(1+$E198*Index_운영!DS260)*Index_운영!DS40,$C198*$D198/$C$1*Index_운영!DS40))</f>
        <v>0</v>
      </c>
      <c r="DT198" s="591">
        <f>IF(DT$2=0,$C198*$D198/$C$1*Index_운영!DT40*Index_운영!DT$10,IF(NOT(DS198=0),NOT(Index_운영!DT40=0)*DS198*(1+$E198*Index_운영!DT260)*Index_운영!DT40,$C198*$D198/$C$1*Index_운영!DT40))</f>
        <v>0</v>
      </c>
      <c r="DU198" s="591">
        <f>IF(DU$2=0,$C198*$D198/$C$1*Index_운영!DU40*Index_운영!DU$10,IF(NOT(DT198=0),NOT(Index_운영!DU40=0)*DT198*(1+$E198*Index_운영!DU260)*Index_운영!DU40,$C198*$D198/$C$1*Index_운영!DU40))</f>
        <v>0</v>
      </c>
      <c r="DV198" s="591">
        <f>IF(DV$2=0,$C198*$D198/$C$1*Index_운영!DV40*Index_운영!DV$10,IF(NOT(DU198=0),NOT(Index_운영!DV40=0)*DU198*(1+$E198*Index_운영!DV260)*Index_운영!DV40,$C198*$D198/$C$1*Index_운영!DV40))</f>
        <v>0</v>
      </c>
    </row>
    <row r="199" spans="1:126" s="464" customFormat="1" outlineLevel="1" x14ac:dyDescent="0.4">
      <c r="A199" s="736"/>
      <c r="B199" s="464">
        <f>'Rent Roll'!$B15</f>
        <v>0</v>
      </c>
      <c r="C199" s="1219">
        <f>'Rent Roll'!$K15</f>
        <v>0</v>
      </c>
      <c r="D199" s="1220">
        <f>'Rent Roll'!$Y15</f>
        <v>0</v>
      </c>
      <c r="E199" s="1221">
        <f>'Rent Roll'!$Z15</f>
        <v>0</v>
      </c>
      <c r="F199" s="588">
        <f>IF(F$2=0,$C199*$D199/$C$1*Index_운영!F41*Index_운영!F$10,IF(NOT(E199=0),NOT(Index_운영!F41=0)*E199*(1+$E199*Index_운영!F261)*Index_운영!F41,$C199*$D199/$C$1*Index_운영!F41))</f>
        <v>0</v>
      </c>
      <c r="G199" s="591">
        <f>IF(G$2=0,$C199*$D199/$C$1*Index_운영!G41*Index_운영!G$10,IF(NOT(F199=0),NOT(Index_운영!G41=0)*F199*(1+$E199*Index_운영!G261)*Index_운영!G41,$C199*$D199/$C$1*Index_운영!G41))</f>
        <v>0</v>
      </c>
      <c r="H199" s="591">
        <f>IF(H$2=0,$C199*$D199/$C$1*Index_운영!H41*Index_운영!H$10,IF(NOT(G199=0),NOT(Index_운영!H41=0)*G199*(1+$E199*Index_운영!H261)*Index_운영!H41,$C199*$D199/$C$1*Index_운영!H41))</f>
        <v>0</v>
      </c>
      <c r="I199" s="591">
        <f>IF(I$2=0,$C199*$D199/$C$1*Index_운영!I41*Index_운영!I$10,IF(NOT(H199=0),NOT(Index_운영!I41=0)*H199*(1+$E199*Index_운영!I261)*Index_운영!I41,$C199*$D199/$C$1*Index_운영!I41))</f>
        <v>0</v>
      </c>
      <c r="J199" s="591">
        <f>IF(J$2=0,$C199*$D199/$C$1*Index_운영!J41*Index_운영!J$10,IF(NOT(I199=0),NOT(Index_운영!J41=0)*I199*(1+$E199*Index_운영!J261)*Index_운영!J41,$C199*$D199/$C$1*Index_운영!J41))</f>
        <v>0</v>
      </c>
      <c r="K199" s="591">
        <f>IF(K$2=0,$C199*$D199/$C$1*Index_운영!K41*Index_운영!K$10,IF(NOT(J199=0),NOT(Index_운영!K41=0)*J199*(1+$E199*Index_운영!K261)*Index_운영!K41,$C199*$D199/$C$1*Index_운영!K41))</f>
        <v>0</v>
      </c>
      <c r="L199" s="591">
        <f>IF(L$2=0,$C199*$D199/$C$1*Index_운영!L41*Index_운영!L$10,IF(NOT(K199=0),NOT(Index_운영!L41=0)*K199*(1+$E199*Index_운영!L261)*Index_운영!L41,$C199*$D199/$C$1*Index_운영!L41))</f>
        <v>0</v>
      </c>
      <c r="M199" s="591">
        <f>IF(M$2=0,$C199*$D199/$C$1*Index_운영!M41*Index_운영!M$10,IF(NOT(L199=0),NOT(Index_운영!M41=0)*L199*(1+$E199*Index_운영!M261)*Index_운영!M41,$C199*$D199/$C$1*Index_운영!M41))</f>
        <v>0</v>
      </c>
      <c r="N199" s="591">
        <f>IF(N$2=0,$C199*$D199/$C$1*Index_운영!N41*Index_운영!N$10,IF(NOT(M199=0),NOT(Index_운영!N41=0)*M199*(1+$E199*Index_운영!N261)*Index_운영!N41,$C199*$D199/$C$1*Index_운영!N41))</f>
        <v>0</v>
      </c>
      <c r="O199" s="591">
        <f>IF(O$2=0,$C199*$D199/$C$1*Index_운영!O41*Index_운영!O$10,IF(NOT(N199=0),NOT(Index_운영!O41=0)*N199*(1+$E199*Index_운영!O261)*Index_운영!O41,$C199*$D199/$C$1*Index_운영!O41))</f>
        <v>0</v>
      </c>
      <c r="P199" s="591">
        <f>IF(P$2=0,$C199*$D199/$C$1*Index_운영!P41*Index_운영!P$10,IF(NOT(O199=0),NOT(Index_운영!P41=0)*O199*(1+$E199*Index_운영!P261)*Index_운영!P41,$C199*$D199/$C$1*Index_운영!P41))</f>
        <v>0</v>
      </c>
      <c r="Q199" s="591">
        <f>IF(Q$2=0,$C199*$D199/$C$1*Index_운영!Q41*Index_운영!Q$10,IF(NOT(P199=0),NOT(Index_운영!Q41=0)*P199*(1+$E199*Index_운영!Q261)*Index_운영!Q41,$C199*$D199/$C$1*Index_운영!Q41))</f>
        <v>0</v>
      </c>
      <c r="R199" s="591">
        <f>IF(R$2=0,$C199*$D199/$C$1*Index_운영!R41*Index_운영!R$10,IF(NOT(Q199=0),NOT(Index_운영!R41=0)*Q199*(1+$E199*Index_운영!R261)*Index_운영!R41,$C199*$D199/$C$1*Index_운영!R41))</f>
        <v>0</v>
      </c>
      <c r="S199" s="591">
        <f>IF(S$2=0,$C199*$D199/$C$1*Index_운영!S41*Index_운영!S$10,IF(NOT(R199=0),NOT(Index_운영!S41=0)*R199*(1+$E199*Index_운영!S261)*Index_운영!S41,$C199*$D199/$C$1*Index_운영!S41))</f>
        <v>0</v>
      </c>
      <c r="T199" s="591">
        <f>IF(T$2=0,$C199*$D199/$C$1*Index_운영!T41*Index_운영!T$10,IF(NOT(S199=0),NOT(Index_운영!T41=0)*S199*(1+$E199*Index_운영!T261)*Index_운영!T41,$C199*$D199/$C$1*Index_운영!T41))</f>
        <v>0</v>
      </c>
      <c r="U199" s="591">
        <f>IF(U$2=0,$C199*$D199/$C$1*Index_운영!U41*Index_운영!U$10,IF(NOT(T199=0),NOT(Index_운영!U41=0)*T199*(1+$E199*Index_운영!U261)*Index_운영!U41,$C199*$D199/$C$1*Index_운영!U41))</f>
        <v>0</v>
      </c>
      <c r="V199" s="591">
        <f>IF(V$2=0,$C199*$D199/$C$1*Index_운영!V41*Index_운영!V$10,IF(NOT(U199=0),NOT(Index_운영!V41=0)*U199*(1+$E199*Index_운영!V261)*Index_운영!V41,$C199*$D199/$C$1*Index_운영!V41))</f>
        <v>0</v>
      </c>
      <c r="W199" s="591">
        <f>IF(W$2=0,$C199*$D199/$C$1*Index_운영!W41*Index_운영!W$10,IF(NOT(V199=0),NOT(Index_운영!W41=0)*V199*(1+$E199*Index_운영!W261)*Index_운영!W41,$C199*$D199/$C$1*Index_운영!W41))</f>
        <v>0</v>
      </c>
      <c r="X199" s="591">
        <f>IF(X$2=0,$C199*$D199/$C$1*Index_운영!X41*Index_운영!X$10,IF(NOT(W199=0),NOT(Index_운영!X41=0)*W199*(1+$E199*Index_운영!X261)*Index_운영!X41,$C199*$D199/$C$1*Index_운영!X41))</f>
        <v>0</v>
      </c>
      <c r="Y199" s="591">
        <f>IF(Y$2=0,$C199*$D199/$C$1*Index_운영!Y41*Index_운영!Y$10,IF(NOT(X199=0),NOT(Index_운영!Y41=0)*X199*(1+$E199*Index_운영!Y261)*Index_운영!Y41,$C199*$D199/$C$1*Index_운영!Y41))</f>
        <v>0</v>
      </c>
      <c r="Z199" s="591">
        <f>IF(Z$2=0,$C199*$D199/$C$1*Index_운영!Z41*Index_운영!Z$10,IF(NOT(Y199=0),NOT(Index_운영!Z41=0)*Y199*(1+$E199*Index_운영!Z261)*Index_운영!Z41,$C199*$D199/$C$1*Index_운영!Z41))</f>
        <v>0</v>
      </c>
      <c r="AA199" s="591">
        <f>IF(AA$2=0,$C199*$D199/$C$1*Index_운영!AA41*Index_운영!AA$10,IF(NOT(Z199=0),NOT(Index_운영!AA41=0)*Z199*(1+$E199*Index_운영!AA261)*Index_운영!AA41,$C199*$D199/$C$1*Index_운영!AA41))</f>
        <v>0</v>
      </c>
      <c r="AB199" s="591">
        <f>IF(AB$2=0,$C199*$D199/$C$1*Index_운영!AB41*Index_운영!AB$10,IF(NOT(AA199=0),NOT(Index_운영!AB41=0)*AA199*(1+$E199*Index_운영!AB261)*Index_운영!AB41,$C199*$D199/$C$1*Index_운영!AB41))</f>
        <v>0</v>
      </c>
      <c r="AC199" s="591">
        <f>IF(AC$2=0,$C199*$D199/$C$1*Index_운영!AC41*Index_운영!AC$10,IF(NOT(AB199=0),NOT(Index_운영!AC41=0)*AB199*(1+$E199*Index_운영!AC261)*Index_운영!AC41,$C199*$D199/$C$1*Index_운영!AC41))</f>
        <v>0</v>
      </c>
      <c r="AD199" s="591">
        <f>IF(AD$2=0,$C199*$D199/$C$1*Index_운영!AD41*Index_운영!AD$10,IF(NOT(AC199=0),NOT(Index_운영!AD41=0)*AC199*(1+$E199*Index_운영!AD261)*Index_운영!AD41,$C199*$D199/$C$1*Index_운영!AD41))</f>
        <v>0</v>
      </c>
      <c r="AE199" s="591">
        <f>IF(AE$2=0,$C199*$D199/$C$1*Index_운영!AE41*Index_운영!AE$10,IF(NOT(AD199=0),NOT(Index_운영!AE41=0)*AD199*(1+$E199*Index_운영!AE261)*Index_운영!AE41,$C199*$D199/$C$1*Index_운영!AE41))</f>
        <v>0</v>
      </c>
      <c r="AF199" s="591">
        <f>IF(AF$2=0,$C199*$D199/$C$1*Index_운영!AF41*Index_운영!AF$10,IF(NOT(AE199=0),NOT(Index_운영!AF41=0)*AE199*(1+$E199*Index_운영!AF261)*Index_운영!AF41,$C199*$D199/$C$1*Index_운영!AF41))</f>
        <v>0</v>
      </c>
      <c r="AG199" s="591">
        <f>IF(AG$2=0,$C199*$D199/$C$1*Index_운영!AG41*Index_운영!AG$10,IF(NOT(AF199=0),NOT(Index_운영!AG41=0)*AF199*(1+$E199*Index_운영!AG261)*Index_운영!AG41,$C199*$D199/$C$1*Index_운영!AG41))</f>
        <v>0</v>
      </c>
      <c r="AH199" s="591">
        <f>IF(AH$2=0,$C199*$D199/$C$1*Index_운영!AH41*Index_운영!AH$10,IF(NOT(AG199=0),NOT(Index_운영!AH41=0)*AG199*(1+$E199*Index_운영!AH261)*Index_운영!AH41,$C199*$D199/$C$1*Index_운영!AH41))</f>
        <v>0</v>
      </c>
      <c r="AI199" s="591">
        <f>IF(AI$2=0,$C199*$D199/$C$1*Index_운영!AI41*Index_운영!AI$10,IF(NOT(AH199=0),NOT(Index_운영!AI41=0)*AH199*(1+$E199*Index_운영!AI261)*Index_운영!AI41,$C199*$D199/$C$1*Index_운영!AI41))</f>
        <v>0</v>
      </c>
      <c r="AJ199" s="591">
        <f>IF(AJ$2=0,$C199*$D199/$C$1*Index_운영!AJ41*Index_운영!AJ$10,IF(NOT(AI199=0),NOT(Index_운영!AJ41=0)*AI199*(1+$E199*Index_운영!AJ261)*Index_운영!AJ41,$C199*$D199/$C$1*Index_운영!AJ41))</f>
        <v>0</v>
      </c>
      <c r="AK199" s="591">
        <f>IF(AK$2=0,$C199*$D199/$C$1*Index_운영!AK41*Index_운영!AK$10,IF(NOT(AJ199=0),NOT(Index_운영!AK41=0)*AJ199*(1+$E199*Index_운영!AK261)*Index_운영!AK41,$C199*$D199/$C$1*Index_운영!AK41))</f>
        <v>0</v>
      </c>
      <c r="AL199" s="591">
        <f>IF(AL$2=0,$C199*$D199/$C$1*Index_운영!AL41*Index_운영!AL$10,IF(NOT(AK199=0),NOT(Index_운영!AL41=0)*AK199*(1+$E199*Index_운영!AL261)*Index_운영!AL41,$C199*$D199/$C$1*Index_운영!AL41))</f>
        <v>0</v>
      </c>
      <c r="AM199" s="591">
        <f>IF(AM$2=0,$C199*$D199/$C$1*Index_운영!AM41*Index_운영!AM$10,IF(NOT(AL199=0),NOT(Index_운영!AM41=0)*AL199*(1+$E199*Index_운영!AM261)*Index_운영!AM41,$C199*$D199/$C$1*Index_운영!AM41))</f>
        <v>0</v>
      </c>
      <c r="AN199" s="591">
        <f>IF(AN$2=0,$C199*$D199/$C$1*Index_운영!AN41*Index_운영!AN$10,IF(NOT(AM199=0),NOT(Index_운영!AN41=0)*AM199*(1+$E199*Index_운영!AN261)*Index_운영!AN41,$C199*$D199/$C$1*Index_운영!AN41))</f>
        <v>0</v>
      </c>
      <c r="AO199" s="591">
        <f>IF(AO$2=0,$C199*$D199/$C$1*Index_운영!AO41*Index_운영!AO$10,IF(NOT(AN199=0),NOT(Index_운영!AO41=0)*AN199*(1+$E199*Index_운영!AO261)*Index_운영!AO41,$C199*$D199/$C$1*Index_운영!AO41))</f>
        <v>0</v>
      </c>
      <c r="AP199" s="591">
        <f>IF(AP$2=0,$C199*$D199/$C$1*Index_운영!AP41*Index_운영!AP$10,IF(NOT(AO199=0),NOT(Index_운영!AP41=0)*AO199*(1+$E199*Index_운영!AP261)*Index_운영!AP41,$C199*$D199/$C$1*Index_운영!AP41))</f>
        <v>0</v>
      </c>
      <c r="AQ199" s="591">
        <f>IF(AQ$2=0,$C199*$D199/$C$1*Index_운영!AQ41*Index_운영!AQ$10,IF(NOT(AP199=0),NOT(Index_운영!AQ41=0)*AP199*(1+$E199*Index_운영!AQ261)*Index_운영!AQ41,$C199*$D199/$C$1*Index_운영!AQ41))</f>
        <v>0</v>
      </c>
      <c r="AR199" s="591">
        <f>IF(AR$2=0,$C199*$D199/$C$1*Index_운영!AR41*Index_운영!AR$10,IF(NOT(AQ199=0),NOT(Index_운영!AR41=0)*AQ199*(1+$E199*Index_운영!AR261)*Index_운영!AR41,$C199*$D199/$C$1*Index_운영!AR41))</f>
        <v>0</v>
      </c>
      <c r="AS199" s="591">
        <f>IF(AS$2=0,$C199*$D199/$C$1*Index_운영!AS41*Index_운영!AS$10,IF(NOT(AR199=0),NOT(Index_운영!AS41=0)*AR199*(1+$E199*Index_운영!AS261)*Index_운영!AS41,$C199*$D199/$C$1*Index_운영!AS41))</f>
        <v>0</v>
      </c>
      <c r="AT199" s="591">
        <f>IF(AT$2=0,$C199*$D199/$C$1*Index_운영!AT41*Index_운영!AT$10,IF(NOT(AS199=0),NOT(Index_운영!AT41=0)*AS199*(1+$E199*Index_운영!AT261)*Index_운영!AT41,$C199*$D199/$C$1*Index_운영!AT41))</f>
        <v>0</v>
      </c>
      <c r="AU199" s="591">
        <f>IF(AU$2=0,$C199*$D199/$C$1*Index_운영!AU41*Index_운영!AU$10,IF(NOT(AT199=0),NOT(Index_운영!AU41=0)*AT199*(1+$E199*Index_운영!AU261)*Index_운영!AU41,$C199*$D199/$C$1*Index_운영!AU41))</f>
        <v>0</v>
      </c>
      <c r="AV199" s="591">
        <f>IF(AV$2=0,$C199*$D199/$C$1*Index_운영!AV41*Index_운영!AV$10,IF(NOT(AU199=0),NOT(Index_운영!AV41=0)*AU199*(1+$E199*Index_운영!AV261)*Index_운영!AV41,$C199*$D199/$C$1*Index_운영!AV41))</f>
        <v>0</v>
      </c>
      <c r="AW199" s="591">
        <f>IF(AW$2=0,$C199*$D199/$C$1*Index_운영!AW41*Index_운영!AW$10,IF(NOT(AV199=0),NOT(Index_운영!AW41=0)*AV199*(1+$E199*Index_운영!AW261)*Index_운영!AW41,$C199*$D199/$C$1*Index_운영!AW41))</f>
        <v>0</v>
      </c>
      <c r="AX199" s="591">
        <f>IF(AX$2=0,$C199*$D199/$C$1*Index_운영!AX41*Index_운영!AX$10,IF(NOT(AW199=0),NOT(Index_운영!AX41=0)*AW199*(1+$E199*Index_운영!AX261)*Index_운영!AX41,$C199*$D199/$C$1*Index_운영!AX41))</f>
        <v>0</v>
      </c>
      <c r="AY199" s="591">
        <f>IF(AY$2=0,$C199*$D199/$C$1*Index_운영!AY41*Index_운영!AY$10,IF(NOT(AX199=0),NOT(Index_운영!AY41=0)*AX199*(1+$E199*Index_운영!AY261)*Index_운영!AY41,$C199*$D199/$C$1*Index_운영!AY41))</f>
        <v>0</v>
      </c>
      <c r="AZ199" s="591">
        <f>IF(AZ$2=0,$C199*$D199/$C$1*Index_운영!AZ41*Index_운영!AZ$10,IF(NOT(AY199=0),NOT(Index_운영!AZ41=0)*AY199*(1+$E199*Index_운영!AZ261)*Index_운영!AZ41,$C199*$D199/$C$1*Index_운영!AZ41))</f>
        <v>0</v>
      </c>
      <c r="BA199" s="591">
        <f>IF(BA$2=0,$C199*$D199/$C$1*Index_운영!BA41*Index_운영!BA$10,IF(NOT(AZ199=0),NOT(Index_운영!BA41=0)*AZ199*(1+$E199*Index_운영!BA261)*Index_운영!BA41,$C199*$D199/$C$1*Index_운영!BA41))</f>
        <v>0</v>
      </c>
      <c r="BB199" s="591">
        <f>IF(BB$2=0,$C199*$D199/$C$1*Index_운영!BB41*Index_운영!BB$10,IF(NOT(BA199=0),NOT(Index_운영!BB41=0)*BA199*(1+$E199*Index_운영!BB261)*Index_운영!BB41,$C199*$D199/$C$1*Index_운영!BB41))</f>
        <v>0</v>
      </c>
      <c r="BC199" s="591">
        <f>IF(BC$2=0,$C199*$D199/$C$1*Index_운영!BC41*Index_운영!BC$10,IF(NOT(BB199=0),NOT(Index_운영!BC41=0)*BB199*(1+$E199*Index_운영!BC261)*Index_운영!BC41,$C199*$D199/$C$1*Index_운영!BC41))</f>
        <v>0</v>
      </c>
      <c r="BD199" s="591">
        <f>IF(BD$2=0,$C199*$D199/$C$1*Index_운영!BD41*Index_운영!BD$10,IF(NOT(BC199=0),NOT(Index_운영!BD41=0)*BC199*(1+$E199*Index_운영!BD261)*Index_운영!BD41,$C199*$D199/$C$1*Index_운영!BD41))</f>
        <v>0</v>
      </c>
      <c r="BE199" s="591">
        <f>IF(BE$2=0,$C199*$D199/$C$1*Index_운영!BE41*Index_운영!BE$10,IF(NOT(BD199=0),NOT(Index_운영!BE41=0)*BD199*(1+$E199*Index_운영!BE261)*Index_운영!BE41,$C199*$D199/$C$1*Index_운영!BE41))</f>
        <v>0</v>
      </c>
      <c r="BF199" s="591">
        <f>IF(BF$2=0,$C199*$D199/$C$1*Index_운영!BF41*Index_운영!BF$10,IF(NOT(BE199=0),NOT(Index_운영!BF41=0)*BE199*(1+$E199*Index_운영!BF261)*Index_운영!BF41,$C199*$D199/$C$1*Index_운영!BF41))</f>
        <v>0</v>
      </c>
      <c r="BG199" s="591">
        <f>IF(BG$2=0,$C199*$D199/$C$1*Index_운영!BG41*Index_운영!BG$10,IF(NOT(BF199=0),NOT(Index_운영!BG41=0)*BF199*(1+$E199*Index_운영!BG261)*Index_운영!BG41,$C199*$D199/$C$1*Index_운영!BG41))</f>
        <v>0</v>
      </c>
      <c r="BH199" s="591">
        <f>IF(BH$2=0,$C199*$D199/$C$1*Index_운영!BH41*Index_운영!BH$10,IF(NOT(BG199=0),NOT(Index_운영!BH41=0)*BG199*(1+$E199*Index_운영!BH261)*Index_운영!BH41,$C199*$D199/$C$1*Index_운영!BH41))</f>
        <v>0</v>
      </c>
      <c r="BI199" s="591">
        <f>IF(BI$2=0,$C199*$D199/$C$1*Index_운영!BI41*Index_운영!BI$10,IF(NOT(BH199=0),NOT(Index_운영!BI41=0)*BH199*(1+$E199*Index_운영!BI261)*Index_운영!BI41,$C199*$D199/$C$1*Index_운영!BI41))</f>
        <v>0</v>
      </c>
      <c r="BJ199" s="591">
        <f>IF(BJ$2=0,$C199*$D199/$C$1*Index_운영!BJ41*Index_운영!BJ$10,IF(NOT(BI199=0),NOT(Index_운영!BJ41=0)*BI199*(1+$E199*Index_운영!BJ261)*Index_운영!BJ41,$C199*$D199/$C$1*Index_운영!BJ41))</f>
        <v>0</v>
      </c>
      <c r="BK199" s="591">
        <f>IF(BK$2=0,$C199*$D199/$C$1*Index_운영!BK41*Index_운영!BK$10,IF(NOT(BJ199=0),NOT(Index_운영!BK41=0)*BJ199*(1+$E199*Index_운영!BK261)*Index_운영!BK41,$C199*$D199/$C$1*Index_운영!BK41))</f>
        <v>0</v>
      </c>
      <c r="BL199" s="591">
        <f>IF(BL$2=0,$C199*$D199/$C$1*Index_운영!BL41*Index_운영!BL$10,IF(NOT(BK199=0),NOT(Index_운영!BL41=0)*BK199*(1+$E199*Index_운영!BL261)*Index_운영!BL41,$C199*$D199/$C$1*Index_운영!BL41))</f>
        <v>0</v>
      </c>
      <c r="BM199" s="591">
        <f>IF(BM$2=0,$C199*$D199/$C$1*Index_운영!BM41*Index_운영!BM$10,IF(NOT(BL199=0),NOT(Index_운영!BM41=0)*BL199*(1+$E199*Index_운영!BM261)*Index_운영!BM41,$C199*$D199/$C$1*Index_운영!BM41))</f>
        <v>0</v>
      </c>
      <c r="BN199" s="591">
        <f>IF(BN$2=0,$C199*$D199/$C$1*Index_운영!BN41*Index_운영!BN$10,IF(NOT(BM199=0),NOT(Index_운영!BN41=0)*BM199*(1+$E199*Index_운영!BN261)*Index_운영!BN41,$C199*$D199/$C$1*Index_운영!BN41))</f>
        <v>0</v>
      </c>
      <c r="BO199" s="591">
        <f>IF(BO$2=0,$C199*$D199/$C$1*Index_운영!BO41*Index_운영!BO$10,IF(NOT(BN199=0),NOT(Index_운영!BO41=0)*BN199*(1+$E199*Index_운영!BO261)*Index_운영!BO41,$C199*$D199/$C$1*Index_운영!BO41))</f>
        <v>0</v>
      </c>
      <c r="BP199" s="591">
        <f>IF(BP$2=0,$C199*$D199/$C$1*Index_운영!BP41*Index_운영!BP$10,IF(NOT(BO199=0),NOT(Index_운영!BP41=0)*BO199*(1+$E199*Index_운영!BP261)*Index_운영!BP41,$C199*$D199/$C$1*Index_운영!BP41))</f>
        <v>0</v>
      </c>
      <c r="BQ199" s="591">
        <f>IF(BQ$2=0,$C199*$D199/$C$1*Index_운영!BQ41*Index_운영!BQ$10,IF(NOT(BP199=0),NOT(Index_운영!BQ41=0)*BP199*(1+$E199*Index_운영!BQ261)*Index_운영!BQ41,$C199*$D199/$C$1*Index_운영!BQ41))</f>
        <v>0</v>
      </c>
      <c r="BR199" s="591">
        <f>IF(BR$2=0,$C199*$D199/$C$1*Index_운영!BR41*Index_운영!BR$10,IF(NOT(BQ199=0),NOT(Index_운영!BR41=0)*BQ199*(1+$E199*Index_운영!BR261)*Index_운영!BR41,$C199*$D199/$C$1*Index_운영!BR41))</f>
        <v>0</v>
      </c>
      <c r="BS199" s="591">
        <f>IF(BS$2=0,$C199*$D199/$C$1*Index_운영!BS41*Index_운영!BS$10,IF(NOT(BR199=0),NOT(Index_운영!BS41=0)*BR199*(1+$E199*Index_운영!BS261)*Index_운영!BS41,$C199*$D199/$C$1*Index_운영!BS41))</f>
        <v>0</v>
      </c>
      <c r="BT199" s="591">
        <f>IF(BT$2=0,$C199*$D199/$C$1*Index_운영!BT41*Index_운영!BT$10,IF(NOT(BS199=0),NOT(Index_운영!BT41=0)*BS199*(1+$E199*Index_운영!BT261)*Index_운영!BT41,$C199*$D199/$C$1*Index_운영!BT41))</f>
        <v>0</v>
      </c>
      <c r="BU199" s="591">
        <f>IF(BU$2=0,$C199*$D199/$C$1*Index_운영!BU41*Index_운영!BU$10,IF(NOT(BT199=0),NOT(Index_운영!BU41=0)*BT199*(1+$E199*Index_운영!BU261)*Index_운영!BU41,$C199*$D199/$C$1*Index_운영!BU41))</f>
        <v>0</v>
      </c>
      <c r="BV199" s="591">
        <f>IF(BV$2=0,$C199*$D199/$C$1*Index_운영!BV41*Index_운영!BV$10,IF(NOT(BU199=0),NOT(Index_운영!BV41=0)*BU199*(1+$E199*Index_운영!BV261)*Index_운영!BV41,$C199*$D199/$C$1*Index_운영!BV41))</f>
        <v>0</v>
      </c>
      <c r="BW199" s="591">
        <f>IF(BW$2=0,$C199*$D199/$C$1*Index_운영!BW41*Index_운영!BW$10,IF(NOT(BV199=0),NOT(Index_운영!BW41=0)*BV199*(1+$E199*Index_운영!BW261)*Index_운영!BW41,$C199*$D199/$C$1*Index_운영!BW41))</f>
        <v>0</v>
      </c>
      <c r="BX199" s="591">
        <f>IF(BX$2=0,$C199*$D199/$C$1*Index_운영!BX41*Index_운영!BX$10,IF(NOT(BW199=0),NOT(Index_운영!BX41=0)*BW199*(1+$E199*Index_운영!BX261)*Index_운영!BX41,$C199*$D199/$C$1*Index_운영!BX41))</f>
        <v>0</v>
      </c>
      <c r="BY199" s="591">
        <f>IF(BY$2=0,$C199*$D199/$C$1*Index_운영!BY41*Index_운영!BY$10,IF(NOT(BX199=0),NOT(Index_운영!BY41=0)*BX199*(1+$E199*Index_운영!BY261)*Index_운영!BY41,$C199*$D199/$C$1*Index_운영!BY41))</f>
        <v>0</v>
      </c>
      <c r="BZ199" s="591">
        <f>IF(BZ$2=0,$C199*$D199/$C$1*Index_운영!BZ41*Index_운영!BZ$10,IF(NOT(BY199=0),NOT(Index_운영!BZ41=0)*BY199*(1+$E199*Index_운영!BZ261)*Index_운영!BZ41,$C199*$D199/$C$1*Index_운영!BZ41))</f>
        <v>0</v>
      </c>
      <c r="CA199" s="591">
        <f>IF(CA$2=0,$C199*$D199/$C$1*Index_운영!CA41*Index_운영!CA$10,IF(NOT(BZ199=0),NOT(Index_운영!CA41=0)*BZ199*(1+$E199*Index_운영!CA261)*Index_운영!CA41,$C199*$D199/$C$1*Index_운영!CA41))</f>
        <v>0</v>
      </c>
      <c r="CB199" s="591">
        <f>IF(CB$2=0,$C199*$D199/$C$1*Index_운영!CB41*Index_운영!CB$10,IF(NOT(CA199=0),NOT(Index_운영!CB41=0)*CA199*(1+$E199*Index_운영!CB261)*Index_운영!CB41,$C199*$D199/$C$1*Index_운영!CB41))</f>
        <v>0</v>
      </c>
      <c r="CC199" s="591">
        <f>IF(CC$2=0,$C199*$D199/$C$1*Index_운영!CC41*Index_운영!CC$10,IF(NOT(CB199=0),NOT(Index_운영!CC41=0)*CB199*(1+$E199*Index_운영!CC261)*Index_운영!CC41,$C199*$D199/$C$1*Index_운영!CC41))</f>
        <v>0</v>
      </c>
      <c r="CD199" s="591">
        <f>IF(CD$2=0,$C199*$D199/$C$1*Index_운영!CD41*Index_운영!CD$10,IF(NOT(CC199=0),NOT(Index_운영!CD41=0)*CC199*(1+$E199*Index_운영!CD261)*Index_운영!CD41,$C199*$D199/$C$1*Index_운영!CD41))</f>
        <v>0</v>
      </c>
      <c r="CE199" s="591">
        <f>IF(CE$2=0,$C199*$D199/$C$1*Index_운영!CE41*Index_운영!CE$10,IF(NOT(CD199=0),NOT(Index_운영!CE41=0)*CD199*(1+$E199*Index_운영!CE261)*Index_운영!CE41,$C199*$D199/$C$1*Index_운영!CE41))</f>
        <v>0</v>
      </c>
      <c r="CF199" s="591">
        <f>IF(CF$2=0,$C199*$D199/$C$1*Index_운영!CF41*Index_운영!CF$10,IF(NOT(CE199=0),NOT(Index_운영!CF41=0)*CE199*(1+$E199*Index_운영!CF261)*Index_운영!CF41,$C199*$D199/$C$1*Index_운영!CF41))</f>
        <v>0</v>
      </c>
      <c r="CG199" s="591">
        <f>IF(CG$2=0,$C199*$D199/$C$1*Index_운영!CG41*Index_운영!CG$10,IF(NOT(CF199=0),NOT(Index_운영!CG41=0)*CF199*(1+$E199*Index_운영!CG261)*Index_운영!CG41,$C199*$D199/$C$1*Index_운영!CG41))</f>
        <v>0</v>
      </c>
      <c r="CH199" s="591">
        <f>IF(CH$2=0,$C199*$D199/$C$1*Index_운영!CH41*Index_운영!CH$10,IF(NOT(CG199=0),NOT(Index_운영!CH41=0)*CG199*(1+$E199*Index_운영!CH261)*Index_운영!CH41,$C199*$D199/$C$1*Index_운영!CH41))</f>
        <v>0</v>
      </c>
      <c r="CI199" s="591">
        <f>IF(CI$2=0,$C199*$D199/$C$1*Index_운영!CI41*Index_운영!CI$10,IF(NOT(CH199=0),NOT(Index_운영!CI41=0)*CH199*(1+$E199*Index_운영!CI261)*Index_운영!CI41,$C199*$D199/$C$1*Index_운영!CI41))</f>
        <v>0</v>
      </c>
      <c r="CJ199" s="591">
        <f>IF(CJ$2=0,$C199*$D199/$C$1*Index_운영!CJ41*Index_운영!CJ$10,IF(NOT(CI199=0),NOT(Index_운영!CJ41=0)*CI199*(1+$E199*Index_운영!CJ261)*Index_운영!CJ41,$C199*$D199/$C$1*Index_운영!CJ41))</f>
        <v>0</v>
      </c>
      <c r="CK199" s="591">
        <f>IF(CK$2=0,$C199*$D199/$C$1*Index_운영!CK41*Index_운영!CK$10,IF(NOT(CJ199=0),NOT(Index_운영!CK41=0)*CJ199*(1+$E199*Index_운영!CK261)*Index_운영!CK41,$C199*$D199/$C$1*Index_운영!CK41))</f>
        <v>0</v>
      </c>
      <c r="CL199" s="591">
        <f>IF(CL$2=0,$C199*$D199/$C$1*Index_운영!CL41*Index_운영!CL$10,IF(NOT(CK199=0),NOT(Index_운영!CL41=0)*CK199*(1+$E199*Index_운영!CL261)*Index_운영!CL41,$C199*$D199/$C$1*Index_운영!CL41))</f>
        <v>0</v>
      </c>
      <c r="CM199" s="591">
        <f>IF(CM$2=0,$C199*$D199/$C$1*Index_운영!CM41*Index_운영!CM$10,IF(NOT(CL199=0),NOT(Index_운영!CM41=0)*CL199*(1+$E199*Index_운영!CM261)*Index_운영!CM41,$C199*$D199/$C$1*Index_운영!CM41))</f>
        <v>0</v>
      </c>
      <c r="CN199" s="591">
        <f>IF(CN$2=0,$C199*$D199/$C$1*Index_운영!CN41*Index_운영!CN$10,IF(NOT(CM199=0),NOT(Index_운영!CN41=0)*CM199*(1+$E199*Index_운영!CN261)*Index_운영!CN41,$C199*$D199/$C$1*Index_운영!CN41))</f>
        <v>0</v>
      </c>
      <c r="CO199" s="591">
        <f>IF(CO$2=0,$C199*$D199/$C$1*Index_운영!CO41*Index_운영!CO$10,IF(NOT(CN199=0),NOT(Index_운영!CO41=0)*CN199*(1+$E199*Index_운영!CO261)*Index_운영!CO41,$C199*$D199/$C$1*Index_운영!CO41))</f>
        <v>0</v>
      </c>
      <c r="CP199" s="591">
        <f>IF(CP$2=0,$C199*$D199/$C$1*Index_운영!CP41*Index_운영!CP$10,IF(NOT(CO199=0),NOT(Index_운영!CP41=0)*CO199*(1+$E199*Index_운영!CP261)*Index_운영!CP41,$C199*$D199/$C$1*Index_운영!CP41))</f>
        <v>0</v>
      </c>
      <c r="CQ199" s="591">
        <f>IF(CQ$2=0,$C199*$D199/$C$1*Index_운영!CQ41*Index_운영!CQ$10,IF(NOT(CP199=0),NOT(Index_운영!CQ41=0)*CP199*(1+$E199*Index_운영!CQ261)*Index_운영!CQ41,$C199*$D199/$C$1*Index_운영!CQ41))</f>
        <v>0</v>
      </c>
      <c r="CR199" s="591">
        <f>IF(CR$2=0,$C199*$D199/$C$1*Index_운영!CR41*Index_운영!CR$10,IF(NOT(CQ199=0),NOT(Index_운영!CR41=0)*CQ199*(1+$E199*Index_운영!CR261)*Index_운영!CR41,$C199*$D199/$C$1*Index_운영!CR41))</f>
        <v>0</v>
      </c>
      <c r="CS199" s="591">
        <f>IF(CS$2=0,$C199*$D199/$C$1*Index_운영!CS41*Index_운영!CS$10,IF(NOT(CR199=0),NOT(Index_운영!CS41=0)*CR199*(1+$E199*Index_운영!CS261)*Index_운영!CS41,$C199*$D199/$C$1*Index_운영!CS41))</f>
        <v>0</v>
      </c>
      <c r="CT199" s="591">
        <f>IF(CT$2=0,$C199*$D199/$C$1*Index_운영!CT41*Index_운영!CT$10,IF(NOT(CS199=0),NOT(Index_운영!CT41=0)*CS199*(1+$E199*Index_운영!CT261)*Index_운영!CT41,$C199*$D199/$C$1*Index_운영!CT41))</f>
        <v>0</v>
      </c>
      <c r="CU199" s="591">
        <f>IF(CU$2=0,$C199*$D199/$C$1*Index_운영!CU41*Index_운영!CU$10,IF(NOT(CT199=0),NOT(Index_운영!CU41=0)*CT199*(1+$E199*Index_운영!CU261)*Index_운영!CU41,$C199*$D199/$C$1*Index_운영!CU41))</f>
        <v>0</v>
      </c>
      <c r="CV199" s="591">
        <f>IF(CV$2=0,$C199*$D199/$C$1*Index_운영!CV41*Index_운영!CV$10,IF(NOT(CU199=0),NOT(Index_운영!CV41=0)*CU199*(1+$E199*Index_운영!CV261)*Index_운영!CV41,$C199*$D199/$C$1*Index_운영!CV41))</f>
        <v>0</v>
      </c>
      <c r="CW199" s="591">
        <f>IF(CW$2=0,$C199*$D199/$C$1*Index_운영!CW41*Index_운영!CW$10,IF(NOT(CV199=0),NOT(Index_운영!CW41=0)*CV199*(1+$E199*Index_운영!CW261)*Index_운영!CW41,$C199*$D199/$C$1*Index_운영!CW41))</f>
        <v>0</v>
      </c>
      <c r="CX199" s="591">
        <f>IF(CX$2=0,$C199*$D199/$C$1*Index_운영!CX41*Index_운영!CX$10,IF(NOT(CW199=0),NOT(Index_운영!CX41=0)*CW199*(1+$E199*Index_운영!CX261)*Index_운영!CX41,$C199*$D199/$C$1*Index_운영!CX41))</f>
        <v>0</v>
      </c>
      <c r="CY199" s="591">
        <f>IF(CY$2=0,$C199*$D199/$C$1*Index_운영!CY41*Index_운영!CY$10,IF(NOT(CX199=0),NOT(Index_운영!CY41=0)*CX199*(1+$E199*Index_운영!CY261)*Index_운영!CY41,$C199*$D199/$C$1*Index_운영!CY41))</f>
        <v>0</v>
      </c>
      <c r="CZ199" s="591">
        <f>IF(CZ$2=0,$C199*$D199/$C$1*Index_운영!CZ41*Index_운영!CZ$10,IF(NOT(CY199=0),NOT(Index_운영!CZ41=0)*CY199*(1+$E199*Index_운영!CZ261)*Index_운영!CZ41,$C199*$D199/$C$1*Index_운영!CZ41))</f>
        <v>0</v>
      </c>
      <c r="DA199" s="591">
        <f>IF(DA$2=0,$C199*$D199/$C$1*Index_운영!DA41*Index_운영!DA$10,IF(NOT(CZ199=0),NOT(Index_운영!DA41=0)*CZ199*(1+$E199*Index_운영!DA261)*Index_운영!DA41,$C199*$D199/$C$1*Index_운영!DA41))</f>
        <v>0</v>
      </c>
      <c r="DB199" s="591">
        <f>IF(DB$2=0,$C199*$D199/$C$1*Index_운영!DB41*Index_운영!DB$10,IF(NOT(DA199=0),NOT(Index_운영!DB41=0)*DA199*(1+$E199*Index_운영!DB261)*Index_운영!DB41,$C199*$D199/$C$1*Index_운영!DB41))</f>
        <v>0</v>
      </c>
      <c r="DC199" s="591">
        <f>IF(DC$2=0,$C199*$D199/$C$1*Index_운영!DC41*Index_운영!DC$10,IF(NOT(DB199=0),NOT(Index_운영!DC41=0)*DB199*(1+$E199*Index_운영!DC261)*Index_운영!DC41,$C199*$D199/$C$1*Index_운영!DC41))</f>
        <v>0</v>
      </c>
      <c r="DD199" s="591">
        <f>IF(DD$2=0,$C199*$D199/$C$1*Index_운영!DD41*Index_운영!DD$10,IF(NOT(DC199=0),NOT(Index_운영!DD41=0)*DC199*(1+$E199*Index_운영!DD261)*Index_운영!DD41,$C199*$D199/$C$1*Index_운영!DD41))</f>
        <v>0</v>
      </c>
      <c r="DE199" s="591">
        <f>IF(DE$2=0,$C199*$D199/$C$1*Index_운영!DE41*Index_운영!DE$10,IF(NOT(DD199=0),NOT(Index_운영!DE41=0)*DD199*(1+$E199*Index_운영!DE261)*Index_운영!DE41,$C199*$D199/$C$1*Index_운영!DE41))</f>
        <v>0</v>
      </c>
      <c r="DF199" s="591">
        <f>IF(DF$2=0,$C199*$D199/$C$1*Index_운영!DF41*Index_운영!DF$10,IF(NOT(DE199=0),NOT(Index_운영!DF41=0)*DE199*(1+$E199*Index_운영!DF261)*Index_운영!DF41,$C199*$D199/$C$1*Index_운영!DF41))</f>
        <v>0</v>
      </c>
      <c r="DG199" s="591">
        <f>IF(DG$2=0,$C199*$D199/$C$1*Index_운영!DG41*Index_운영!DG$10,IF(NOT(DF199=0),NOT(Index_운영!DG41=0)*DF199*(1+$E199*Index_운영!DG261)*Index_운영!DG41,$C199*$D199/$C$1*Index_운영!DG41))</f>
        <v>0</v>
      </c>
      <c r="DH199" s="591">
        <f>IF(DH$2=0,$C199*$D199/$C$1*Index_운영!DH41*Index_운영!DH$10,IF(NOT(DG199=0),NOT(Index_운영!DH41=0)*DG199*(1+$E199*Index_운영!DH261)*Index_운영!DH41,$C199*$D199/$C$1*Index_운영!DH41))</f>
        <v>0</v>
      </c>
      <c r="DI199" s="591">
        <f>IF(DI$2=0,$C199*$D199/$C$1*Index_운영!DI41*Index_운영!DI$10,IF(NOT(DH199=0),NOT(Index_운영!DI41=0)*DH199*(1+$E199*Index_운영!DI261)*Index_운영!DI41,$C199*$D199/$C$1*Index_운영!DI41))</f>
        <v>0</v>
      </c>
      <c r="DJ199" s="591">
        <f>IF(DJ$2=0,$C199*$D199/$C$1*Index_운영!DJ41*Index_운영!DJ$10,IF(NOT(DI199=0),NOT(Index_운영!DJ41=0)*DI199*(1+$E199*Index_운영!DJ261)*Index_운영!DJ41,$C199*$D199/$C$1*Index_운영!DJ41))</f>
        <v>0</v>
      </c>
      <c r="DK199" s="591">
        <f>IF(DK$2=0,$C199*$D199/$C$1*Index_운영!DK41*Index_운영!DK$10,IF(NOT(DJ199=0),NOT(Index_운영!DK41=0)*DJ199*(1+$E199*Index_운영!DK261)*Index_운영!DK41,$C199*$D199/$C$1*Index_운영!DK41))</f>
        <v>0</v>
      </c>
      <c r="DL199" s="591">
        <f>IF(DL$2=0,$C199*$D199/$C$1*Index_운영!DL41*Index_운영!DL$10,IF(NOT(DK199=0),NOT(Index_운영!DL41=0)*DK199*(1+$E199*Index_운영!DL261)*Index_운영!DL41,$C199*$D199/$C$1*Index_운영!DL41))</f>
        <v>0</v>
      </c>
      <c r="DM199" s="591">
        <f>IF(DM$2=0,$C199*$D199/$C$1*Index_운영!DM41*Index_운영!DM$10,IF(NOT(DL199=0),NOT(Index_운영!DM41=0)*DL199*(1+$E199*Index_운영!DM261)*Index_운영!DM41,$C199*$D199/$C$1*Index_운영!DM41))</f>
        <v>0</v>
      </c>
      <c r="DN199" s="591">
        <f>IF(DN$2=0,$C199*$D199/$C$1*Index_운영!DN41*Index_운영!DN$10,IF(NOT(DM199=0),NOT(Index_운영!DN41=0)*DM199*(1+$E199*Index_운영!DN261)*Index_운영!DN41,$C199*$D199/$C$1*Index_운영!DN41))</f>
        <v>0</v>
      </c>
      <c r="DO199" s="591">
        <f>IF(DO$2=0,$C199*$D199/$C$1*Index_운영!DO41*Index_운영!DO$10,IF(NOT(DN199=0),NOT(Index_운영!DO41=0)*DN199*(1+$E199*Index_운영!DO261)*Index_운영!DO41,$C199*$D199/$C$1*Index_운영!DO41))</f>
        <v>0</v>
      </c>
      <c r="DP199" s="591">
        <f>IF(DP$2=0,$C199*$D199/$C$1*Index_운영!DP41*Index_운영!DP$10,IF(NOT(DO199=0),NOT(Index_운영!DP41=0)*DO199*(1+$E199*Index_운영!DP261)*Index_운영!DP41,$C199*$D199/$C$1*Index_운영!DP41))</f>
        <v>0</v>
      </c>
      <c r="DQ199" s="591">
        <f>IF(DQ$2=0,$C199*$D199/$C$1*Index_운영!DQ41*Index_운영!DQ$10,IF(NOT(DP199=0),NOT(Index_운영!DQ41=0)*DP199*(1+$E199*Index_운영!DQ261)*Index_운영!DQ41,$C199*$D199/$C$1*Index_운영!DQ41))</f>
        <v>0</v>
      </c>
      <c r="DR199" s="591">
        <f>IF(DR$2=0,$C199*$D199/$C$1*Index_운영!DR41*Index_운영!DR$10,IF(NOT(DQ199=0),NOT(Index_운영!DR41=0)*DQ199*(1+$E199*Index_운영!DR261)*Index_운영!DR41,$C199*$D199/$C$1*Index_운영!DR41))</f>
        <v>0</v>
      </c>
      <c r="DS199" s="591">
        <f>IF(DS$2=0,$C199*$D199/$C$1*Index_운영!DS41*Index_운영!DS$10,IF(NOT(DR199=0),NOT(Index_운영!DS41=0)*DR199*(1+$E199*Index_운영!DS261)*Index_운영!DS41,$C199*$D199/$C$1*Index_운영!DS41))</f>
        <v>0</v>
      </c>
      <c r="DT199" s="591">
        <f>IF(DT$2=0,$C199*$D199/$C$1*Index_운영!DT41*Index_운영!DT$10,IF(NOT(DS199=0),NOT(Index_운영!DT41=0)*DS199*(1+$E199*Index_운영!DT261)*Index_운영!DT41,$C199*$D199/$C$1*Index_운영!DT41))</f>
        <v>0</v>
      </c>
      <c r="DU199" s="591">
        <f>IF(DU$2=0,$C199*$D199/$C$1*Index_운영!DU41*Index_운영!DU$10,IF(NOT(DT199=0),NOT(Index_운영!DU41=0)*DT199*(1+$E199*Index_운영!DU261)*Index_운영!DU41,$C199*$D199/$C$1*Index_운영!DU41))</f>
        <v>0</v>
      </c>
      <c r="DV199" s="591">
        <f>IF(DV$2=0,$C199*$D199/$C$1*Index_운영!DV41*Index_운영!DV$10,IF(NOT(DU199=0),NOT(Index_운영!DV41=0)*DU199*(1+$E199*Index_운영!DV261)*Index_운영!DV41,$C199*$D199/$C$1*Index_운영!DV41))</f>
        <v>0</v>
      </c>
    </row>
    <row r="200" spans="1:126" s="464" customFormat="1" outlineLevel="1" x14ac:dyDescent="0.4">
      <c r="A200" s="736"/>
      <c r="B200" s="464">
        <f>'Rent Roll'!$B16</f>
        <v>0</v>
      </c>
      <c r="C200" s="1219">
        <f>'Rent Roll'!$K16</f>
        <v>0</v>
      </c>
      <c r="D200" s="1220">
        <f>'Rent Roll'!$Y16</f>
        <v>0</v>
      </c>
      <c r="E200" s="1221">
        <f>'Rent Roll'!$Z16</f>
        <v>0</v>
      </c>
      <c r="F200" s="588">
        <f>IF(F$2=0,$C200*$D200/$C$1*Index_운영!F42*Index_운영!F$10,IF(NOT(E200=0),NOT(Index_운영!F42=0)*E200*(1+$E200*Index_운영!F262)*Index_운영!F42,$C200*$D200/$C$1*Index_운영!F42))</f>
        <v>0</v>
      </c>
      <c r="G200" s="591">
        <f>IF(G$2=0,$C200*$D200/$C$1*Index_운영!G42*Index_운영!G$10,IF(NOT(F200=0),NOT(Index_운영!G42=0)*F200*(1+$E200*Index_운영!G262)*Index_운영!G42,$C200*$D200/$C$1*Index_운영!G42))</f>
        <v>0</v>
      </c>
      <c r="H200" s="591">
        <f>IF(H$2=0,$C200*$D200/$C$1*Index_운영!H42*Index_운영!H$10,IF(NOT(G200=0),NOT(Index_운영!H42=0)*G200*(1+$E200*Index_운영!H262)*Index_운영!H42,$C200*$D200/$C$1*Index_운영!H42))</f>
        <v>0</v>
      </c>
      <c r="I200" s="591">
        <f>IF(I$2=0,$C200*$D200/$C$1*Index_운영!I42*Index_운영!I$10,IF(NOT(H200=0),NOT(Index_운영!I42=0)*H200*(1+$E200*Index_운영!I262)*Index_운영!I42,$C200*$D200/$C$1*Index_운영!I42))</f>
        <v>0</v>
      </c>
      <c r="J200" s="591">
        <f>IF(J$2=0,$C200*$D200/$C$1*Index_운영!J42*Index_운영!J$10,IF(NOT(I200=0),NOT(Index_운영!J42=0)*I200*(1+$E200*Index_운영!J262)*Index_운영!J42,$C200*$D200/$C$1*Index_운영!J42))</f>
        <v>0</v>
      </c>
      <c r="K200" s="591">
        <f>IF(K$2=0,$C200*$D200/$C$1*Index_운영!K42*Index_운영!K$10,IF(NOT(J200=0),NOT(Index_운영!K42=0)*J200*(1+$E200*Index_운영!K262)*Index_운영!K42,$C200*$D200/$C$1*Index_운영!K42))</f>
        <v>0</v>
      </c>
      <c r="L200" s="591">
        <f>IF(L$2=0,$C200*$D200/$C$1*Index_운영!L42*Index_운영!L$10,IF(NOT(K200=0),NOT(Index_운영!L42=0)*K200*(1+$E200*Index_운영!L262)*Index_운영!L42,$C200*$D200/$C$1*Index_운영!L42))</f>
        <v>0</v>
      </c>
      <c r="M200" s="591">
        <f>IF(M$2=0,$C200*$D200/$C$1*Index_운영!M42*Index_운영!M$10,IF(NOT(L200=0),NOT(Index_운영!M42=0)*L200*(1+$E200*Index_운영!M262)*Index_운영!M42,$C200*$D200/$C$1*Index_운영!M42))</f>
        <v>0</v>
      </c>
      <c r="N200" s="591">
        <f>IF(N$2=0,$C200*$D200/$C$1*Index_운영!N42*Index_운영!N$10,IF(NOT(M200=0),NOT(Index_운영!N42=0)*M200*(1+$E200*Index_운영!N262)*Index_운영!N42,$C200*$D200/$C$1*Index_운영!N42))</f>
        <v>0</v>
      </c>
      <c r="O200" s="591">
        <f>IF(O$2=0,$C200*$D200/$C$1*Index_운영!O42*Index_운영!O$10,IF(NOT(N200=0),NOT(Index_운영!O42=0)*N200*(1+$E200*Index_운영!O262)*Index_운영!O42,$C200*$D200/$C$1*Index_운영!O42))</f>
        <v>0</v>
      </c>
      <c r="P200" s="591">
        <f>IF(P$2=0,$C200*$D200/$C$1*Index_운영!P42*Index_운영!P$10,IF(NOT(O200=0),NOT(Index_운영!P42=0)*O200*(1+$E200*Index_운영!P262)*Index_운영!P42,$C200*$D200/$C$1*Index_운영!P42))</f>
        <v>0</v>
      </c>
      <c r="Q200" s="591">
        <f>IF(Q$2=0,$C200*$D200/$C$1*Index_운영!Q42*Index_운영!Q$10,IF(NOT(P200=0),NOT(Index_운영!Q42=0)*P200*(1+$E200*Index_운영!Q262)*Index_운영!Q42,$C200*$D200/$C$1*Index_운영!Q42))</f>
        <v>0</v>
      </c>
      <c r="R200" s="591">
        <f>IF(R$2=0,$C200*$D200/$C$1*Index_운영!R42*Index_운영!R$10,IF(NOT(Q200=0),NOT(Index_운영!R42=0)*Q200*(1+$E200*Index_운영!R262)*Index_운영!R42,$C200*$D200/$C$1*Index_운영!R42))</f>
        <v>0</v>
      </c>
      <c r="S200" s="591">
        <f>IF(S$2=0,$C200*$D200/$C$1*Index_운영!S42*Index_운영!S$10,IF(NOT(R200=0),NOT(Index_운영!S42=0)*R200*(1+$E200*Index_운영!S262)*Index_운영!S42,$C200*$D200/$C$1*Index_운영!S42))</f>
        <v>0</v>
      </c>
      <c r="T200" s="591">
        <f>IF(T$2=0,$C200*$D200/$C$1*Index_운영!T42*Index_운영!T$10,IF(NOT(S200=0),NOT(Index_운영!T42=0)*S200*(1+$E200*Index_운영!T262)*Index_운영!T42,$C200*$D200/$C$1*Index_운영!T42))</f>
        <v>0</v>
      </c>
      <c r="U200" s="591">
        <f>IF(U$2=0,$C200*$D200/$C$1*Index_운영!U42*Index_운영!U$10,IF(NOT(T200=0),NOT(Index_운영!U42=0)*T200*(1+$E200*Index_운영!U262)*Index_운영!U42,$C200*$D200/$C$1*Index_운영!U42))</f>
        <v>0</v>
      </c>
      <c r="V200" s="591">
        <f>IF(V$2=0,$C200*$D200/$C$1*Index_운영!V42*Index_운영!V$10,IF(NOT(U200=0),NOT(Index_운영!V42=0)*U200*(1+$E200*Index_운영!V262)*Index_운영!V42,$C200*$D200/$C$1*Index_운영!V42))</f>
        <v>0</v>
      </c>
      <c r="W200" s="591">
        <f>IF(W$2=0,$C200*$D200/$C$1*Index_운영!W42*Index_운영!W$10,IF(NOT(V200=0),NOT(Index_운영!W42=0)*V200*(1+$E200*Index_운영!W262)*Index_운영!W42,$C200*$D200/$C$1*Index_운영!W42))</f>
        <v>0</v>
      </c>
      <c r="X200" s="591">
        <f>IF(X$2=0,$C200*$D200/$C$1*Index_운영!X42*Index_운영!X$10,IF(NOT(W200=0),NOT(Index_운영!X42=0)*W200*(1+$E200*Index_운영!X262)*Index_운영!X42,$C200*$D200/$C$1*Index_운영!X42))</f>
        <v>0</v>
      </c>
      <c r="Y200" s="591">
        <f>IF(Y$2=0,$C200*$D200/$C$1*Index_운영!Y42*Index_운영!Y$10,IF(NOT(X200=0),NOT(Index_운영!Y42=0)*X200*(1+$E200*Index_운영!Y262)*Index_운영!Y42,$C200*$D200/$C$1*Index_운영!Y42))</f>
        <v>0</v>
      </c>
      <c r="Z200" s="591">
        <f>IF(Z$2=0,$C200*$D200/$C$1*Index_운영!Z42*Index_운영!Z$10,IF(NOT(Y200=0),NOT(Index_운영!Z42=0)*Y200*(1+$E200*Index_운영!Z262)*Index_운영!Z42,$C200*$D200/$C$1*Index_운영!Z42))</f>
        <v>0</v>
      </c>
      <c r="AA200" s="591">
        <f>IF(AA$2=0,$C200*$D200/$C$1*Index_운영!AA42*Index_운영!AA$10,IF(NOT(Z200=0),NOT(Index_운영!AA42=0)*Z200*(1+$E200*Index_운영!AA262)*Index_운영!AA42,$C200*$D200/$C$1*Index_운영!AA42))</f>
        <v>0</v>
      </c>
      <c r="AB200" s="591">
        <f>IF(AB$2=0,$C200*$D200/$C$1*Index_운영!AB42*Index_운영!AB$10,IF(NOT(AA200=0),NOT(Index_운영!AB42=0)*AA200*(1+$E200*Index_운영!AB262)*Index_운영!AB42,$C200*$D200/$C$1*Index_운영!AB42))</f>
        <v>0</v>
      </c>
      <c r="AC200" s="591">
        <f>IF(AC$2=0,$C200*$D200/$C$1*Index_운영!AC42*Index_운영!AC$10,IF(NOT(AB200=0),NOT(Index_운영!AC42=0)*AB200*(1+$E200*Index_운영!AC262)*Index_운영!AC42,$C200*$D200/$C$1*Index_운영!AC42))</f>
        <v>0</v>
      </c>
      <c r="AD200" s="591">
        <f>IF(AD$2=0,$C200*$D200/$C$1*Index_운영!AD42*Index_운영!AD$10,IF(NOT(AC200=0),NOT(Index_운영!AD42=0)*AC200*(1+$E200*Index_운영!AD262)*Index_운영!AD42,$C200*$D200/$C$1*Index_운영!AD42))</f>
        <v>0</v>
      </c>
      <c r="AE200" s="591">
        <f>IF(AE$2=0,$C200*$D200/$C$1*Index_운영!AE42*Index_운영!AE$10,IF(NOT(AD200=0),NOT(Index_운영!AE42=0)*AD200*(1+$E200*Index_운영!AE262)*Index_운영!AE42,$C200*$D200/$C$1*Index_운영!AE42))</f>
        <v>0</v>
      </c>
      <c r="AF200" s="591">
        <f>IF(AF$2=0,$C200*$D200/$C$1*Index_운영!AF42*Index_운영!AF$10,IF(NOT(AE200=0),NOT(Index_운영!AF42=0)*AE200*(1+$E200*Index_운영!AF262)*Index_운영!AF42,$C200*$D200/$C$1*Index_운영!AF42))</f>
        <v>0</v>
      </c>
      <c r="AG200" s="591">
        <f>IF(AG$2=0,$C200*$D200/$C$1*Index_운영!AG42*Index_운영!AG$10,IF(NOT(AF200=0),NOT(Index_운영!AG42=0)*AF200*(1+$E200*Index_운영!AG262)*Index_운영!AG42,$C200*$D200/$C$1*Index_운영!AG42))</f>
        <v>0</v>
      </c>
      <c r="AH200" s="591">
        <f>IF(AH$2=0,$C200*$D200/$C$1*Index_운영!AH42*Index_운영!AH$10,IF(NOT(AG200=0),NOT(Index_운영!AH42=0)*AG200*(1+$E200*Index_운영!AH262)*Index_운영!AH42,$C200*$D200/$C$1*Index_운영!AH42))</f>
        <v>0</v>
      </c>
      <c r="AI200" s="591">
        <f>IF(AI$2=0,$C200*$D200/$C$1*Index_운영!AI42*Index_운영!AI$10,IF(NOT(AH200=0),NOT(Index_운영!AI42=0)*AH200*(1+$E200*Index_운영!AI262)*Index_운영!AI42,$C200*$D200/$C$1*Index_운영!AI42))</f>
        <v>0</v>
      </c>
      <c r="AJ200" s="591">
        <f>IF(AJ$2=0,$C200*$D200/$C$1*Index_운영!AJ42*Index_운영!AJ$10,IF(NOT(AI200=0),NOT(Index_운영!AJ42=0)*AI200*(1+$E200*Index_운영!AJ262)*Index_운영!AJ42,$C200*$D200/$C$1*Index_운영!AJ42))</f>
        <v>0</v>
      </c>
      <c r="AK200" s="591">
        <f>IF(AK$2=0,$C200*$D200/$C$1*Index_운영!AK42*Index_운영!AK$10,IF(NOT(AJ200=0),NOT(Index_운영!AK42=0)*AJ200*(1+$E200*Index_운영!AK262)*Index_운영!AK42,$C200*$D200/$C$1*Index_운영!AK42))</f>
        <v>0</v>
      </c>
      <c r="AL200" s="591">
        <f>IF(AL$2=0,$C200*$D200/$C$1*Index_운영!AL42*Index_운영!AL$10,IF(NOT(AK200=0),NOT(Index_운영!AL42=0)*AK200*(1+$E200*Index_운영!AL262)*Index_운영!AL42,$C200*$D200/$C$1*Index_운영!AL42))</f>
        <v>0</v>
      </c>
      <c r="AM200" s="591">
        <f>IF(AM$2=0,$C200*$D200/$C$1*Index_운영!AM42*Index_운영!AM$10,IF(NOT(AL200=0),NOT(Index_운영!AM42=0)*AL200*(1+$E200*Index_운영!AM262)*Index_운영!AM42,$C200*$D200/$C$1*Index_운영!AM42))</f>
        <v>0</v>
      </c>
      <c r="AN200" s="591">
        <f>IF(AN$2=0,$C200*$D200/$C$1*Index_운영!AN42*Index_운영!AN$10,IF(NOT(AM200=0),NOT(Index_운영!AN42=0)*AM200*(1+$E200*Index_운영!AN262)*Index_운영!AN42,$C200*$D200/$C$1*Index_운영!AN42))</f>
        <v>0</v>
      </c>
      <c r="AO200" s="591">
        <f>IF(AO$2=0,$C200*$D200/$C$1*Index_운영!AO42*Index_운영!AO$10,IF(NOT(AN200=0),NOT(Index_운영!AO42=0)*AN200*(1+$E200*Index_운영!AO262)*Index_운영!AO42,$C200*$D200/$C$1*Index_운영!AO42))</f>
        <v>0</v>
      </c>
      <c r="AP200" s="591">
        <f>IF(AP$2=0,$C200*$D200/$C$1*Index_운영!AP42*Index_운영!AP$10,IF(NOT(AO200=0),NOT(Index_운영!AP42=0)*AO200*(1+$E200*Index_운영!AP262)*Index_운영!AP42,$C200*$D200/$C$1*Index_운영!AP42))</f>
        <v>0</v>
      </c>
      <c r="AQ200" s="591">
        <f>IF(AQ$2=0,$C200*$D200/$C$1*Index_운영!AQ42*Index_운영!AQ$10,IF(NOT(AP200=0),NOT(Index_운영!AQ42=0)*AP200*(1+$E200*Index_운영!AQ262)*Index_운영!AQ42,$C200*$D200/$C$1*Index_운영!AQ42))</f>
        <v>0</v>
      </c>
      <c r="AR200" s="591">
        <f>IF(AR$2=0,$C200*$D200/$C$1*Index_운영!AR42*Index_운영!AR$10,IF(NOT(AQ200=0),NOT(Index_운영!AR42=0)*AQ200*(1+$E200*Index_운영!AR262)*Index_운영!AR42,$C200*$D200/$C$1*Index_운영!AR42))</f>
        <v>0</v>
      </c>
      <c r="AS200" s="591">
        <f>IF(AS$2=0,$C200*$D200/$C$1*Index_운영!AS42*Index_운영!AS$10,IF(NOT(AR200=0),NOT(Index_운영!AS42=0)*AR200*(1+$E200*Index_운영!AS262)*Index_운영!AS42,$C200*$D200/$C$1*Index_운영!AS42))</f>
        <v>0</v>
      </c>
      <c r="AT200" s="591">
        <f>IF(AT$2=0,$C200*$D200/$C$1*Index_운영!AT42*Index_운영!AT$10,IF(NOT(AS200=0),NOT(Index_운영!AT42=0)*AS200*(1+$E200*Index_운영!AT262)*Index_운영!AT42,$C200*$D200/$C$1*Index_운영!AT42))</f>
        <v>0</v>
      </c>
      <c r="AU200" s="591">
        <f>IF(AU$2=0,$C200*$D200/$C$1*Index_운영!AU42*Index_운영!AU$10,IF(NOT(AT200=0),NOT(Index_운영!AU42=0)*AT200*(1+$E200*Index_운영!AU262)*Index_운영!AU42,$C200*$D200/$C$1*Index_운영!AU42))</f>
        <v>0</v>
      </c>
      <c r="AV200" s="591">
        <f>IF(AV$2=0,$C200*$D200/$C$1*Index_운영!AV42*Index_운영!AV$10,IF(NOT(AU200=0),NOT(Index_운영!AV42=0)*AU200*(1+$E200*Index_운영!AV262)*Index_운영!AV42,$C200*$D200/$C$1*Index_운영!AV42))</f>
        <v>0</v>
      </c>
      <c r="AW200" s="591">
        <f>IF(AW$2=0,$C200*$D200/$C$1*Index_운영!AW42*Index_운영!AW$10,IF(NOT(AV200=0),NOT(Index_운영!AW42=0)*AV200*(1+$E200*Index_운영!AW262)*Index_운영!AW42,$C200*$D200/$C$1*Index_운영!AW42))</f>
        <v>0</v>
      </c>
      <c r="AX200" s="591">
        <f>IF(AX$2=0,$C200*$D200/$C$1*Index_운영!AX42*Index_운영!AX$10,IF(NOT(AW200=0),NOT(Index_운영!AX42=0)*AW200*(1+$E200*Index_운영!AX262)*Index_운영!AX42,$C200*$D200/$C$1*Index_운영!AX42))</f>
        <v>0</v>
      </c>
      <c r="AY200" s="591">
        <f>IF(AY$2=0,$C200*$D200/$C$1*Index_운영!AY42*Index_운영!AY$10,IF(NOT(AX200=0),NOT(Index_운영!AY42=0)*AX200*(1+$E200*Index_운영!AY262)*Index_운영!AY42,$C200*$D200/$C$1*Index_운영!AY42))</f>
        <v>0</v>
      </c>
      <c r="AZ200" s="591">
        <f>IF(AZ$2=0,$C200*$D200/$C$1*Index_운영!AZ42*Index_운영!AZ$10,IF(NOT(AY200=0),NOT(Index_운영!AZ42=0)*AY200*(1+$E200*Index_운영!AZ262)*Index_운영!AZ42,$C200*$D200/$C$1*Index_운영!AZ42))</f>
        <v>0</v>
      </c>
      <c r="BA200" s="591">
        <f>IF(BA$2=0,$C200*$D200/$C$1*Index_운영!BA42*Index_운영!BA$10,IF(NOT(AZ200=0),NOT(Index_운영!BA42=0)*AZ200*(1+$E200*Index_운영!BA262)*Index_운영!BA42,$C200*$D200/$C$1*Index_운영!BA42))</f>
        <v>0</v>
      </c>
      <c r="BB200" s="591">
        <f>IF(BB$2=0,$C200*$D200/$C$1*Index_운영!BB42*Index_운영!BB$10,IF(NOT(BA200=0),NOT(Index_운영!BB42=0)*BA200*(1+$E200*Index_운영!BB262)*Index_운영!BB42,$C200*$D200/$C$1*Index_운영!BB42))</f>
        <v>0</v>
      </c>
      <c r="BC200" s="591">
        <f>IF(BC$2=0,$C200*$D200/$C$1*Index_운영!BC42*Index_운영!BC$10,IF(NOT(BB200=0),NOT(Index_운영!BC42=0)*BB200*(1+$E200*Index_운영!BC262)*Index_운영!BC42,$C200*$D200/$C$1*Index_운영!BC42))</f>
        <v>0</v>
      </c>
      <c r="BD200" s="591">
        <f>IF(BD$2=0,$C200*$D200/$C$1*Index_운영!BD42*Index_운영!BD$10,IF(NOT(BC200=0),NOT(Index_운영!BD42=0)*BC200*(1+$E200*Index_운영!BD262)*Index_운영!BD42,$C200*$D200/$C$1*Index_운영!BD42))</f>
        <v>0</v>
      </c>
      <c r="BE200" s="591">
        <f>IF(BE$2=0,$C200*$D200/$C$1*Index_운영!BE42*Index_운영!BE$10,IF(NOT(BD200=0),NOT(Index_운영!BE42=0)*BD200*(1+$E200*Index_운영!BE262)*Index_운영!BE42,$C200*$D200/$C$1*Index_운영!BE42))</f>
        <v>0</v>
      </c>
      <c r="BF200" s="591">
        <f>IF(BF$2=0,$C200*$D200/$C$1*Index_운영!BF42*Index_운영!BF$10,IF(NOT(BE200=0),NOT(Index_운영!BF42=0)*BE200*(1+$E200*Index_운영!BF262)*Index_운영!BF42,$C200*$D200/$C$1*Index_운영!BF42))</f>
        <v>0</v>
      </c>
      <c r="BG200" s="591">
        <f>IF(BG$2=0,$C200*$D200/$C$1*Index_운영!BG42*Index_운영!BG$10,IF(NOT(BF200=0),NOT(Index_운영!BG42=0)*BF200*(1+$E200*Index_운영!BG262)*Index_운영!BG42,$C200*$D200/$C$1*Index_운영!BG42))</f>
        <v>0</v>
      </c>
      <c r="BH200" s="591">
        <f>IF(BH$2=0,$C200*$D200/$C$1*Index_운영!BH42*Index_운영!BH$10,IF(NOT(BG200=0),NOT(Index_운영!BH42=0)*BG200*(1+$E200*Index_운영!BH262)*Index_운영!BH42,$C200*$D200/$C$1*Index_운영!BH42))</f>
        <v>0</v>
      </c>
      <c r="BI200" s="591">
        <f>IF(BI$2=0,$C200*$D200/$C$1*Index_운영!BI42*Index_운영!BI$10,IF(NOT(BH200=0),NOT(Index_운영!BI42=0)*BH200*(1+$E200*Index_운영!BI262)*Index_운영!BI42,$C200*$D200/$C$1*Index_운영!BI42))</f>
        <v>0</v>
      </c>
      <c r="BJ200" s="591">
        <f>IF(BJ$2=0,$C200*$D200/$C$1*Index_운영!BJ42*Index_운영!BJ$10,IF(NOT(BI200=0),NOT(Index_운영!BJ42=0)*BI200*(1+$E200*Index_운영!BJ262)*Index_운영!BJ42,$C200*$D200/$C$1*Index_운영!BJ42))</f>
        <v>0</v>
      </c>
      <c r="BK200" s="591">
        <f>IF(BK$2=0,$C200*$D200/$C$1*Index_운영!BK42*Index_운영!BK$10,IF(NOT(BJ200=0),NOT(Index_운영!BK42=0)*BJ200*(1+$E200*Index_운영!BK262)*Index_운영!BK42,$C200*$D200/$C$1*Index_운영!BK42))</f>
        <v>0</v>
      </c>
      <c r="BL200" s="591">
        <f>IF(BL$2=0,$C200*$D200/$C$1*Index_운영!BL42*Index_운영!BL$10,IF(NOT(BK200=0),NOT(Index_운영!BL42=0)*BK200*(1+$E200*Index_운영!BL262)*Index_운영!BL42,$C200*$D200/$C$1*Index_운영!BL42))</f>
        <v>0</v>
      </c>
      <c r="BM200" s="591">
        <f>IF(BM$2=0,$C200*$D200/$C$1*Index_운영!BM42*Index_운영!BM$10,IF(NOT(BL200=0),NOT(Index_운영!BM42=0)*BL200*(1+$E200*Index_운영!BM262)*Index_운영!BM42,$C200*$D200/$C$1*Index_운영!BM42))</f>
        <v>0</v>
      </c>
      <c r="BN200" s="591">
        <f>IF(BN$2=0,$C200*$D200/$C$1*Index_운영!BN42*Index_운영!BN$10,IF(NOT(BM200=0),NOT(Index_운영!BN42=0)*BM200*(1+$E200*Index_운영!BN262)*Index_운영!BN42,$C200*$D200/$C$1*Index_운영!BN42))</f>
        <v>0</v>
      </c>
      <c r="BO200" s="591">
        <f>IF(BO$2=0,$C200*$D200/$C$1*Index_운영!BO42*Index_운영!BO$10,IF(NOT(BN200=0),NOT(Index_운영!BO42=0)*BN200*(1+$E200*Index_운영!BO262)*Index_운영!BO42,$C200*$D200/$C$1*Index_운영!BO42))</f>
        <v>0</v>
      </c>
      <c r="BP200" s="591">
        <f>IF(BP$2=0,$C200*$D200/$C$1*Index_운영!BP42*Index_운영!BP$10,IF(NOT(BO200=0),NOT(Index_운영!BP42=0)*BO200*(1+$E200*Index_운영!BP262)*Index_운영!BP42,$C200*$D200/$C$1*Index_운영!BP42))</f>
        <v>0</v>
      </c>
      <c r="BQ200" s="591">
        <f>IF(BQ$2=0,$C200*$D200/$C$1*Index_운영!BQ42*Index_운영!BQ$10,IF(NOT(BP200=0),NOT(Index_운영!BQ42=0)*BP200*(1+$E200*Index_운영!BQ262)*Index_운영!BQ42,$C200*$D200/$C$1*Index_운영!BQ42))</f>
        <v>0</v>
      </c>
      <c r="BR200" s="591">
        <f>IF(BR$2=0,$C200*$D200/$C$1*Index_운영!BR42*Index_운영!BR$10,IF(NOT(BQ200=0),NOT(Index_운영!BR42=0)*BQ200*(1+$E200*Index_운영!BR262)*Index_운영!BR42,$C200*$D200/$C$1*Index_운영!BR42))</f>
        <v>0</v>
      </c>
      <c r="BS200" s="591">
        <f>IF(BS$2=0,$C200*$D200/$C$1*Index_운영!BS42*Index_운영!BS$10,IF(NOT(BR200=0),NOT(Index_운영!BS42=0)*BR200*(1+$E200*Index_운영!BS262)*Index_운영!BS42,$C200*$D200/$C$1*Index_운영!BS42))</f>
        <v>0</v>
      </c>
      <c r="BT200" s="591">
        <f>IF(BT$2=0,$C200*$D200/$C$1*Index_운영!BT42*Index_운영!BT$10,IF(NOT(BS200=0),NOT(Index_운영!BT42=0)*BS200*(1+$E200*Index_운영!BT262)*Index_운영!BT42,$C200*$D200/$C$1*Index_운영!BT42))</f>
        <v>0</v>
      </c>
      <c r="BU200" s="591">
        <f>IF(BU$2=0,$C200*$D200/$C$1*Index_운영!BU42*Index_운영!BU$10,IF(NOT(BT200=0),NOT(Index_운영!BU42=0)*BT200*(1+$E200*Index_운영!BU262)*Index_운영!BU42,$C200*$D200/$C$1*Index_운영!BU42))</f>
        <v>0</v>
      </c>
      <c r="BV200" s="591">
        <f>IF(BV$2=0,$C200*$D200/$C$1*Index_운영!BV42*Index_운영!BV$10,IF(NOT(BU200=0),NOT(Index_운영!BV42=0)*BU200*(1+$E200*Index_운영!BV262)*Index_운영!BV42,$C200*$D200/$C$1*Index_운영!BV42))</f>
        <v>0</v>
      </c>
      <c r="BW200" s="591">
        <f>IF(BW$2=0,$C200*$D200/$C$1*Index_운영!BW42*Index_운영!BW$10,IF(NOT(BV200=0),NOT(Index_운영!BW42=0)*BV200*(1+$E200*Index_운영!BW262)*Index_운영!BW42,$C200*$D200/$C$1*Index_운영!BW42))</f>
        <v>0</v>
      </c>
      <c r="BX200" s="591">
        <f>IF(BX$2=0,$C200*$D200/$C$1*Index_운영!BX42*Index_운영!BX$10,IF(NOT(BW200=0),NOT(Index_운영!BX42=0)*BW200*(1+$E200*Index_운영!BX262)*Index_운영!BX42,$C200*$D200/$C$1*Index_운영!BX42))</f>
        <v>0</v>
      </c>
      <c r="BY200" s="591">
        <f>IF(BY$2=0,$C200*$D200/$C$1*Index_운영!BY42*Index_운영!BY$10,IF(NOT(BX200=0),NOT(Index_운영!BY42=0)*BX200*(1+$E200*Index_운영!BY262)*Index_운영!BY42,$C200*$D200/$C$1*Index_운영!BY42))</f>
        <v>0</v>
      </c>
      <c r="BZ200" s="591">
        <f>IF(BZ$2=0,$C200*$D200/$C$1*Index_운영!BZ42*Index_운영!BZ$10,IF(NOT(BY200=0),NOT(Index_운영!BZ42=0)*BY200*(1+$E200*Index_운영!BZ262)*Index_운영!BZ42,$C200*$D200/$C$1*Index_운영!BZ42))</f>
        <v>0</v>
      </c>
      <c r="CA200" s="591">
        <f>IF(CA$2=0,$C200*$D200/$C$1*Index_운영!CA42*Index_운영!CA$10,IF(NOT(BZ200=0),NOT(Index_운영!CA42=0)*BZ200*(1+$E200*Index_운영!CA262)*Index_운영!CA42,$C200*$D200/$C$1*Index_운영!CA42))</f>
        <v>0</v>
      </c>
      <c r="CB200" s="591">
        <f>IF(CB$2=0,$C200*$D200/$C$1*Index_운영!CB42*Index_운영!CB$10,IF(NOT(CA200=0),NOT(Index_운영!CB42=0)*CA200*(1+$E200*Index_운영!CB262)*Index_운영!CB42,$C200*$D200/$C$1*Index_운영!CB42))</f>
        <v>0</v>
      </c>
      <c r="CC200" s="591">
        <f>IF(CC$2=0,$C200*$D200/$C$1*Index_운영!CC42*Index_운영!CC$10,IF(NOT(CB200=0),NOT(Index_운영!CC42=0)*CB200*(1+$E200*Index_운영!CC262)*Index_운영!CC42,$C200*$D200/$C$1*Index_운영!CC42))</f>
        <v>0</v>
      </c>
      <c r="CD200" s="591">
        <f>IF(CD$2=0,$C200*$D200/$C$1*Index_운영!CD42*Index_운영!CD$10,IF(NOT(CC200=0),NOT(Index_운영!CD42=0)*CC200*(1+$E200*Index_운영!CD262)*Index_운영!CD42,$C200*$D200/$C$1*Index_운영!CD42))</f>
        <v>0</v>
      </c>
      <c r="CE200" s="591">
        <f>IF(CE$2=0,$C200*$D200/$C$1*Index_운영!CE42*Index_운영!CE$10,IF(NOT(CD200=0),NOT(Index_운영!CE42=0)*CD200*(1+$E200*Index_운영!CE262)*Index_운영!CE42,$C200*$D200/$C$1*Index_운영!CE42))</f>
        <v>0</v>
      </c>
      <c r="CF200" s="591">
        <f>IF(CF$2=0,$C200*$D200/$C$1*Index_운영!CF42*Index_운영!CF$10,IF(NOT(CE200=0),NOT(Index_운영!CF42=0)*CE200*(1+$E200*Index_운영!CF262)*Index_운영!CF42,$C200*$D200/$C$1*Index_운영!CF42))</f>
        <v>0</v>
      </c>
      <c r="CG200" s="591">
        <f>IF(CG$2=0,$C200*$D200/$C$1*Index_운영!CG42*Index_운영!CG$10,IF(NOT(CF200=0),NOT(Index_운영!CG42=0)*CF200*(1+$E200*Index_운영!CG262)*Index_운영!CG42,$C200*$D200/$C$1*Index_운영!CG42))</f>
        <v>0</v>
      </c>
      <c r="CH200" s="591">
        <f>IF(CH$2=0,$C200*$D200/$C$1*Index_운영!CH42*Index_운영!CH$10,IF(NOT(CG200=0),NOT(Index_운영!CH42=0)*CG200*(1+$E200*Index_운영!CH262)*Index_운영!CH42,$C200*$D200/$C$1*Index_운영!CH42))</f>
        <v>0</v>
      </c>
      <c r="CI200" s="591">
        <f>IF(CI$2=0,$C200*$D200/$C$1*Index_운영!CI42*Index_운영!CI$10,IF(NOT(CH200=0),NOT(Index_운영!CI42=0)*CH200*(1+$E200*Index_운영!CI262)*Index_운영!CI42,$C200*$D200/$C$1*Index_운영!CI42))</f>
        <v>0</v>
      </c>
      <c r="CJ200" s="591">
        <f>IF(CJ$2=0,$C200*$D200/$C$1*Index_운영!CJ42*Index_운영!CJ$10,IF(NOT(CI200=0),NOT(Index_운영!CJ42=0)*CI200*(1+$E200*Index_운영!CJ262)*Index_운영!CJ42,$C200*$D200/$C$1*Index_운영!CJ42))</f>
        <v>0</v>
      </c>
      <c r="CK200" s="591">
        <f>IF(CK$2=0,$C200*$D200/$C$1*Index_운영!CK42*Index_운영!CK$10,IF(NOT(CJ200=0),NOT(Index_운영!CK42=0)*CJ200*(1+$E200*Index_운영!CK262)*Index_운영!CK42,$C200*$D200/$C$1*Index_운영!CK42))</f>
        <v>0</v>
      </c>
      <c r="CL200" s="591">
        <f>IF(CL$2=0,$C200*$D200/$C$1*Index_운영!CL42*Index_운영!CL$10,IF(NOT(CK200=0),NOT(Index_운영!CL42=0)*CK200*(1+$E200*Index_운영!CL262)*Index_운영!CL42,$C200*$D200/$C$1*Index_운영!CL42))</f>
        <v>0</v>
      </c>
      <c r="CM200" s="591">
        <f>IF(CM$2=0,$C200*$D200/$C$1*Index_운영!CM42*Index_운영!CM$10,IF(NOT(CL200=0),NOT(Index_운영!CM42=0)*CL200*(1+$E200*Index_운영!CM262)*Index_운영!CM42,$C200*$D200/$C$1*Index_운영!CM42))</f>
        <v>0</v>
      </c>
      <c r="CN200" s="591">
        <f>IF(CN$2=0,$C200*$D200/$C$1*Index_운영!CN42*Index_운영!CN$10,IF(NOT(CM200=0),NOT(Index_운영!CN42=0)*CM200*(1+$E200*Index_운영!CN262)*Index_운영!CN42,$C200*$D200/$C$1*Index_운영!CN42))</f>
        <v>0</v>
      </c>
      <c r="CO200" s="591">
        <f>IF(CO$2=0,$C200*$D200/$C$1*Index_운영!CO42*Index_운영!CO$10,IF(NOT(CN200=0),NOT(Index_운영!CO42=0)*CN200*(1+$E200*Index_운영!CO262)*Index_운영!CO42,$C200*$D200/$C$1*Index_운영!CO42))</f>
        <v>0</v>
      </c>
      <c r="CP200" s="591">
        <f>IF(CP$2=0,$C200*$D200/$C$1*Index_운영!CP42*Index_운영!CP$10,IF(NOT(CO200=0),NOT(Index_운영!CP42=0)*CO200*(1+$E200*Index_운영!CP262)*Index_운영!CP42,$C200*$D200/$C$1*Index_운영!CP42))</f>
        <v>0</v>
      </c>
      <c r="CQ200" s="591">
        <f>IF(CQ$2=0,$C200*$D200/$C$1*Index_운영!CQ42*Index_운영!CQ$10,IF(NOT(CP200=0),NOT(Index_운영!CQ42=0)*CP200*(1+$E200*Index_운영!CQ262)*Index_운영!CQ42,$C200*$D200/$C$1*Index_운영!CQ42))</f>
        <v>0</v>
      </c>
      <c r="CR200" s="591">
        <f>IF(CR$2=0,$C200*$D200/$C$1*Index_운영!CR42*Index_운영!CR$10,IF(NOT(CQ200=0),NOT(Index_운영!CR42=0)*CQ200*(1+$E200*Index_운영!CR262)*Index_운영!CR42,$C200*$D200/$C$1*Index_운영!CR42))</f>
        <v>0</v>
      </c>
      <c r="CS200" s="591">
        <f>IF(CS$2=0,$C200*$D200/$C$1*Index_운영!CS42*Index_운영!CS$10,IF(NOT(CR200=0),NOT(Index_운영!CS42=0)*CR200*(1+$E200*Index_운영!CS262)*Index_운영!CS42,$C200*$D200/$C$1*Index_운영!CS42))</f>
        <v>0</v>
      </c>
      <c r="CT200" s="591">
        <f>IF(CT$2=0,$C200*$D200/$C$1*Index_운영!CT42*Index_운영!CT$10,IF(NOT(CS200=0),NOT(Index_운영!CT42=0)*CS200*(1+$E200*Index_운영!CT262)*Index_운영!CT42,$C200*$D200/$C$1*Index_운영!CT42))</f>
        <v>0</v>
      </c>
      <c r="CU200" s="591">
        <f>IF(CU$2=0,$C200*$D200/$C$1*Index_운영!CU42*Index_운영!CU$10,IF(NOT(CT200=0),NOT(Index_운영!CU42=0)*CT200*(1+$E200*Index_운영!CU262)*Index_운영!CU42,$C200*$D200/$C$1*Index_운영!CU42))</f>
        <v>0</v>
      </c>
      <c r="CV200" s="591">
        <f>IF(CV$2=0,$C200*$D200/$C$1*Index_운영!CV42*Index_운영!CV$10,IF(NOT(CU200=0),NOT(Index_운영!CV42=0)*CU200*(1+$E200*Index_운영!CV262)*Index_운영!CV42,$C200*$D200/$C$1*Index_운영!CV42))</f>
        <v>0</v>
      </c>
      <c r="CW200" s="591">
        <f>IF(CW$2=0,$C200*$D200/$C$1*Index_운영!CW42*Index_운영!CW$10,IF(NOT(CV200=0),NOT(Index_운영!CW42=0)*CV200*(1+$E200*Index_운영!CW262)*Index_운영!CW42,$C200*$D200/$C$1*Index_운영!CW42))</f>
        <v>0</v>
      </c>
      <c r="CX200" s="591">
        <f>IF(CX$2=0,$C200*$D200/$C$1*Index_운영!CX42*Index_운영!CX$10,IF(NOT(CW200=0),NOT(Index_운영!CX42=0)*CW200*(1+$E200*Index_운영!CX262)*Index_운영!CX42,$C200*$D200/$C$1*Index_운영!CX42))</f>
        <v>0</v>
      </c>
      <c r="CY200" s="591">
        <f>IF(CY$2=0,$C200*$D200/$C$1*Index_운영!CY42*Index_운영!CY$10,IF(NOT(CX200=0),NOT(Index_운영!CY42=0)*CX200*(1+$E200*Index_운영!CY262)*Index_운영!CY42,$C200*$D200/$C$1*Index_운영!CY42))</f>
        <v>0</v>
      </c>
      <c r="CZ200" s="591">
        <f>IF(CZ$2=0,$C200*$D200/$C$1*Index_운영!CZ42*Index_운영!CZ$10,IF(NOT(CY200=0),NOT(Index_운영!CZ42=0)*CY200*(1+$E200*Index_운영!CZ262)*Index_운영!CZ42,$C200*$D200/$C$1*Index_운영!CZ42))</f>
        <v>0</v>
      </c>
      <c r="DA200" s="591">
        <f>IF(DA$2=0,$C200*$D200/$C$1*Index_운영!DA42*Index_운영!DA$10,IF(NOT(CZ200=0),NOT(Index_운영!DA42=0)*CZ200*(1+$E200*Index_운영!DA262)*Index_운영!DA42,$C200*$D200/$C$1*Index_운영!DA42))</f>
        <v>0</v>
      </c>
      <c r="DB200" s="591">
        <f>IF(DB$2=0,$C200*$D200/$C$1*Index_운영!DB42*Index_운영!DB$10,IF(NOT(DA200=0),NOT(Index_운영!DB42=0)*DA200*(1+$E200*Index_운영!DB262)*Index_운영!DB42,$C200*$D200/$C$1*Index_운영!DB42))</f>
        <v>0</v>
      </c>
      <c r="DC200" s="591">
        <f>IF(DC$2=0,$C200*$D200/$C$1*Index_운영!DC42*Index_운영!DC$10,IF(NOT(DB200=0),NOT(Index_운영!DC42=0)*DB200*(1+$E200*Index_운영!DC262)*Index_운영!DC42,$C200*$D200/$C$1*Index_운영!DC42))</f>
        <v>0</v>
      </c>
      <c r="DD200" s="591">
        <f>IF(DD$2=0,$C200*$D200/$C$1*Index_운영!DD42*Index_운영!DD$10,IF(NOT(DC200=0),NOT(Index_운영!DD42=0)*DC200*(1+$E200*Index_운영!DD262)*Index_운영!DD42,$C200*$D200/$C$1*Index_운영!DD42))</f>
        <v>0</v>
      </c>
      <c r="DE200" s="591">
        <f>IF(DE$2=0,$C200*$D200/$C$1*Index_운영!DE42*Index_운영!DE$10,IF(NOT(DD200=0),NOT(Index_운영!DE42=0)*DD200*(1+$E200*Index_운영!DE262)*Index_운영!DE42,$C200*$D200/$C$1*Index_운영!DE42))</f>
        <v>0</v>
      </c>
      <c r="DF200" s="591">
        <f>IF(DF$2=0,$C200*$D200/$C$1*Index_운영!DF42*Index_운영!DF$10,IF(NOT(DE200=0),NOT(Index_운영!DF42=0)*DE200*(1+$E200*Index_운영!DF262)*Index_운영!DF42,$C200*$D200/$C$1*Index_운영!DF42))</f>
        <v>0</v>
      </c>
      <c r="DG200" s="591">
        <f>IF(DG$2=0,$C200*$D200/$C$1*Index_운영!DG42*Index_운영!DG$10,IF(NOT(DF200=0),NOT(Index_운영!DG42=0)*DF200*(1+$E200*Index_운영!DG262)*Index_운영!DG42,$C200*$D200/$C$1*Index_운영!DG42))</f>
        <v>0</v>
      </c>
      <c r="DH200" s="591">
        <f>IF(DH$2=0,$C200*$D200/$C$1*Index_운영!DH42*Index_운영!DH$10,IF(NOT(DG200=0),NOT(Index_운영!DH42=0)*DG200*(1+$E200*Index_운영!DH262)*Index_운영!DH42,$C200*$D200/$C$1*Index_운영!DH42))</f>
        <v>0</v>
      </c>
      <c r="DI200" s="591">
        <f>IF(DI$2=0,$C200*$D200/$C$1*Index_운영!DI42*Index_운영!DI$10,IF(NOT(DH200=0),NOT(Index_운영!DI42=0)*DH200*(1+$E200*Index_운영!DI262)*Index_운영!DI42,$C200*$D200/$C$1*Index_운영!DI42))</f>
        <v>0</v>
      </c>
      <c r="DJ200" s="591">
        <f>IF(DJ$2=0,$C200*$D200/$C$1*Index_운영!DJ42*Index_운영!DJ$10,IF(NOT(DI200=0),NOT(Index_운영!DJ42=0)*DI200*(1+$E200*Index_운영!DJ262)*Index_운영!DJ42,$C200*$D200/$C$1*Index_운영!DJ42))</f>
        <v>0</v>
      </c>
      <c r="DK200" s="591">
        <f>IF(DK$2=0,$C200*$D200/$C$1*Index_운영!DK42*Index_운영!DK$10,IF(NOT(DJ200=0),NOT(Index_운영!DK42=0)*DJ200*(1+$E200*Index_운영!DK262)*Index_운영!DK42,$C200*$D200/$C$1*Index_운영!DK42))</f>
        <v>0</v>
      </c>
      <c r="DL200" s="591">
        <f>IF(DL$2=0,$C200*$D200/$C$1*Index_운영!DL42*Index_운영!DL$10,IF(NOT(DK200=0),NOT(Index_운영!DL42=0)*DK200*(1+$E200*Index_운영!DL262)*Index_운영!DL42,$C200*$D200/$C$1*Index_운영!DL42))</f>
        <v>0</v>
      </c>
      <c r="DM200" s="591">
        <f>IF(DM$2=0,$C200*$D200/$C$1*Index_운영!DM42*Index_운영!DM$10,IF(NOT(DL200=0),NOT(Index_운영!DM42=0)*DL200*(1+$E200*Index_운영!DM262)*Index_운영!DM42,$C200*$D200/$C$1*Index_운영!DM42))</f>
        <v>0</v>
      </c>
      <c r="DN200" s="591">
        <f>IF(DN$2=0,$C200*$D200/$C$1*Index_운영!DN42*Index_운영!DN$10,IF(NOT(DM200=0),NOT(Index_운영!DN42=0)*DM200*(1+$E200*Index_운영!DN262)*Index_운영!DN42,$C200*$D200/$C$1*Index_운영!DN42))</f>
        <v>0</v>
      </c>
      <c r="DO200" s="591">
        <f>IF(DO$2=0,$C200*$D200/$C$1*Index_운영!DO42*Index_운영!DO$10,IF(NOT(DN200=0),NOT(Index_운영!DO42=0)*DN200*(1+$E200*Index_운영!DO262)*Index_운영!DO42,$C200*$D200/$C$1*Index_운영!DO42))</f>
        <v>0</v>
      </c>
      <c r="DP200" s="591">
        <f>IF(DP$2=0,$C200*$D200/$C$1*Index_운영!DP42*Index_운영!DP$10,IF(NOT(DO200=0),NOT(Index_운영!DP42=0)*DO200*(1+$E200*Index_운영!DP262)*Index_운영!DP42,$C200*$D200/$C$1*Index_운영!DP42))</f>
        <v>0</v>
      </c>
      <c r="DQ200" s="591">
        <f>IF(DQ$2=0,$C200*$D200/$C$1*Index_운영!DQ42*Index_운영!DQ$10,IF(NOT(DP200=0),NOT(Index_운영!DQ42=0)*DP200*(1+$E200*Index_운영!DQ262)*Index_운영!DQ42,$C200*$D200/$C$1*Index_운영!DQ42))</f>
        <v>0</v>
      </c>
      <c r="DR200" s="591">
        <f>IF(DR$2=0,$C200*$D200/$C$1*Index_운영!DR42*Index_운영!DR$10,IF(NOT(DQ200=0),NOT(Index_운영!DR42=0)*DQ200*(1+$E200*Index_운영!DR262)*Index_운영!DR42,$C200*$D200/$C$1*Index_운영!DR42))</f>
        <v>0</v>
      </c>
      <c r="DS200" s="591">
        <f>IF(DS$2=0,$C200*$D200/$C$1*Index_운영!DS42*Index_운영!DS$10,IF(NOT(DR200=0),NOT(Index_운영!DS42=0)*DR200*(1+$E200*Index_운영!DS262)*Index_운영!DS42,$C200*$D200/$C$1*Index_운영!DS42))</f>
        <v>0</v>
      </c>
      <c r="DT200" s="591">
        <f>IF(DT$2=0,$C200*$D200/$C$1*Index_운영!DT42*Index_운영!DT$10,IF(NOT(DS200=0),NOT(Index_운영!DT42=0)*DS200*(1+$E200*Index_운영!DT262)*Index_운영!DT42,$C200*$D200/$C$1*Index_운영!DT42))</f>
        <v>0</v>
      </c>
      <c r="DU200" s="591">
        <f>IF(DU$2=0,$C200*$D200/$C$1*Index_운영!DU42*Index_운영!DU$10,IF(NOT(DT200=0),NOT(Index_운영!DU42=0)*DT200*(1+$E200*Index_운영!DU262)*Index_운영!DU42,$C200*$D200/$C$1*Index_운영!DU42))</f>
        <v>0</v>
      </c>
      <c r="DV200" s="591">
        <f>IF(DV$2=0,$C200*$D200/$C$1*Index_운영!DV42*Index_운영!DV$10,IF(NOT(DU200=0),NOT(Index_운영!DV42=0)*DU200*(1+$E200*Index_운영!DV262)*Index_운영!DV42,$C200*$D200/$C$1*Index_운영!DV42))</f>
        <v>0</v>
      </c>
    </row>
    <row r="201" spans="1:126" s="464" customFormat="1" outlineLevel="1" x14ac:dyDescent="0.4">
      <c r="A201" s="736"/>
      <c r="B201" s="464">
        <f>'Rent Roll'!$B17</f>
        <v>0</v>
      </c>
      <c r="C201" s="1219">
        <f>'Rent Roll'!$K17</f>
        <v>0</v>
      </c>
      <c r="D201" s="1220">
        <f>'Rent Roll'!$Y17</f>
        <v>0</v>
      </c>
      <c r="E201" s="1221">
        <f>'Rent Roll'!$Z17</f>
        <v>0</v>
      </c>
      <c r="F201" s="588">
        <f>IF(F$2=0,$C201*$D201/$C$1*Index_운영!F43*Index_운영!F$10,IF(NOT(E201=0),NOT(Index_운영!F43=0)*E201*(1+$E201*Index_운영!F263)*Index_운영!F43,$C201*$D201/$C$1*Index_운영!F43))</f>
        <v>0</v>
      </c>
      <c r="G201" s="591">
        <f>IF(G$2=0,$C201*$D201/$C$1*Index_운영!G43*Index_운영!G$10,IF(NOT(F201=0),NOT(Index_운영!G43=0)*F201*(1+$E201*Index_운영!G263)*Index_운영!G43,$C201*$D201/$C$1*Index_운영!G43))</f>
        <v>0</v>
      </c>
      <c r="H201" s="591">
        <f>IF(H$2=0,$C201*$D201/$C$1*Index_운영!H43*Index_운영!H$10,IF(NOT(G201=0),NOT(Index_운영!H43=0)*G201*(1+$E201*Index_운영!H263)*Index_운영!H43,$C201*$D201/$C$1*Index_운영!H43))</f>
        <v>0</v>
      </c>
      <c r="I201" s="591">
        <f>IF(I$2=0,$C201*$D201/$C$1*Index_운영!I43*Index_운영!I$10,IF(NOT(H201=0),NOT(Index_운영!I43=0)*H201*(1+$E201*Index_운영!I263)*Index_운영!I43,$C201*$D201/$C$1*Index_운영!I43))</f>
        <v>0</v>
      </c>
      <c r="J201" s="591">
        <f>IF(J$2=0,$C201*$D201/$C$1*Index_운영!J43*Index_운영!J$10,IF(NOT(I201=0),NOT(Index_운영!J43=0)*I201*(1+$E201*Index_운영!J263)*Index_운영!J43,$C201*$D201/$C$1*Index_운영!J43))</f>
        <v>0</v>
      </c>
      <c r="K201" s="591">
        <f>IF(K$2=0,$C201*$D201/$C$1*Index_운영!K43*Index_운영!K$10,IF(NOT(J201=0),NOT(Index_운영!K43=0)*J201*(1+$E201*Index_운영!K263)*Index_운영!K43,$C201*$D201/$C$1*Index_운영!K43))</f>
        <v>0</v>
      </c>
      <c r="L201" s="591">
        <f>IF(L$2=0,$C201*$D201/$C$1*Index_운영!L43*Index_운영!L$10,IF(NOT(K201=0),NOT(Index_운영!L43=0)*K201*(1+$E201*Index_운영!L263)*Index_운영!L43,$C201*$D201/$C$1*Index_운영!L43))</f>
        <v>0</v>
      </c>
      <c r="M201" s="591">
        <f>IF(M$2=0,$C201*$D201/$C$1*Index_운영!M43*Index_운영!M$10,IF(NOT(L201=0),NOT(Index_운영!M43=0)*L201*(1+$E201*Index_운영!M263)*Index_운영!M43,$C201*$D201/$C$1*Index_운영!M43))</f>
        <v>0</v>
      </c>
      <c r="N201" s="591">
        <f>IF(N$2=0,$C201*$D201/$C$1*Index_운영!N43*Index_운영!N$10,IF(NOT(M201=0),NOT(Index_운영!N43=0)*M201*(1+$E201*Index_운영!N263)*Index_운영!N43,$C201*$D201/$C$1*Index_운영!N43))</f>
        <v>0</v>
      </c>
      <c r="O201" s="591">
        <f>IF(O$2=0,$C201*$D201/$C$1*Index_운영!O43*Index_운영!O$10,IF(NOT(N201=0),NOT(Index_운영!O43=0)*N201*(1+$E201*Index_운영!O263)*Index_운영!O43,$C201*$D201/$C$1*Index_운영!O43))</f>
        <v>0</v>
      </c>
      <c r="P201" s="591">
        <f>IF(P$2=0,$C201*$D201/$C$1*Index_운영!P43*Index_운영!P$10,IF(NOT(O201=0),NOT(Index_운영!P43=0)*O201*(1+$E201*Index_운영!P263)*Index_운영!P43,$C201*$D201/$C$1*Index_운영!P43))</f>
        <v>0</v>
      </c>
      <c r="Q201" s="591">
        <f>IF(Q$2=0,$C201*$D201/$C$1*Index_운영!Q43*Index_운영!Q$10,IF(NOT(P201=0),NOT(Index_운영!Q43=0)*P201*(1+$E201*Index_운영!Q263)*Index_운영!Q43,$C201*$D201/$C$1*Index_운영!Q43))</f>
        <v>0</v>
      </c>
      <c r="R201" s="591">
        <f>IF(R$2=0,$C201*$D201/$C$1*Index_운영!R43*Index_운영!R$10,IF(NOT(Q201=0),NOT(Index_운영!R43=0)*Q201*(1+$E201*Index_운영!R263)*Index_운영!R43,$C201*$D201/$C$1*Index_운영!R43))</f>
        <v>0</v>
      </c>
      <c r="S201" s="591">
        <f>IF(S$2=0,$C201*$D201/$C$1*Index_운영!S43*Index_운영!S$10,IF(NOT(R201=0),NOT(Index_운영!S43=0)*R201*(1+$E201*Index_운영!S263)*Index_운영!S43,$C201*$D201/$C$1*Index_운영!S43))</f>
        <v>0</v>
      </c>
      <c r="T201" s="591">
        <f>IF(T$2=0,$C201*$D201/$C$1*Index_운영!T43*Index_운영!T$10,IF(NOT(S201=0),NOT(Index_운영!T43=0)*S201*(1+$E201*Index_운영!T263)*Index_운영!T43,$C201*$D201/$C$1*Index_운영!T43))</f>
        <v>0</v>
      </c>
      <c r="U201" s="591">
        <f>IF(U$2=0,$C201*$D201/$C$1*Index_운영!U43*Index_운영!U$10,IF(NOT(T201=0),NOT(Index_운영!U43=0)*T201*(1+$E201*Index_운영!U263)*Index_운영!U43,$C201*$D201/$C$1*Index_운영!U43))</f>
        <v>0</v>
      </c>
      <c r="V201" s="591">
        <f>IF(V$2=0,$C201*$D201/$C$1*Index_운영!V43*Index_운영!V$10,IF(NOT(U201=0),NOT(Index_운영!V43=0)*U201*(1+$E201*Index_운영!V263)*Index_운영!V43,$C201*$D201/$C$1*Index_운영!V43))</f>
        <v>0</v>
      </c>
      <c r="W201" s="591">
        <f>IF(W$2=0,$C201*$D201/$C$1*Index_운영!W43*Index_운영!W$10,IF(NOT(V201=0),NOT(Index_운영!W43=0)*V201*(1+$E201*Index_운영!W263)*Index_운영!W43,$C201*$D201/$C$1*Index_운영!W43))</f>
        <v>0</v>
      </c>
      <c r="X201" s="591">
        <f>IF(X$2=0,$C201*$D201/$C$1*Index_운영!X43*Index_운영!X$10,IF(NOT(W201=0),NOT(Index_운영!X43=0)*W201*(1+$E201*Index_운영!X263)*Index_운영!X43,$C201*$D201/$C$1*Index_운영!X43))</f>
        <v>0</v>
      </c>
      <c r="Y201" s="591">
        <f>IF(Y$2=0,$C201*$D201/$C$1*Index_운영!Y43*Index_운영!Y$10,IF(NOT(X201=0),NOT(Index_운영!Y43=0)*X201*(1+$E201*Index_운영!Y263)*Index_운영!Y43,$C201*$D201/$C$1*Index_운영!Y43))</f>
        <v>0</v>
      </c>
      <c r="Z201" s="591">
        <f>IF(Z$2=0,$C201*$D201/$C$1*Index_운영!Z43*Index_운영!Z$10,IF(NOT(Y201=0),NOT(Index_운영!Z43=0)*Y201*(1+$E201*Index_운영!Z263)*Index_운영!Z43,$C201*$D201/$C$1*Index_운영!Z43))</f>
        <v>0</v>
      </c>
      <c r="AA201" s="591">
        <f>IF(AA$2=0,$C201*$D201/$C$1*Index_운영!AA43*Index_운영!AA$10,IF(NOT(Z201=0),NOT(Index_운영!AA43=0)*Z201*(1+$E201*Index_운영!AA263)*Index_운영!AA43,$C201*$D201/$C$1*Index_운영!AA43))</f>
        <v>0</v>
      </c>
      <c r="AB201" s="591">
        <f>IF(AB$2=0,$C201*$D201/$C$1*Index_운영!AB43*Index_운영!AB$10,IF(NOT(AA201=0),NOT(Index_운영!AB43=0)*AA201*(1+$E201*Index_운영!AB263)*Index_운영!AB43,$C201*$D201/$C$1*Index_운영!AB43))</f>
        <v>0</v>
      </c>
      <c r="AC201" s="591">
        <f>IF(AC$2=0,$C201*$D201/$C$1*Index_운영!AC43*Index_운영!AC$10,IF(NOT(AB201=0),NOT(Index_운영!AC43=0)*AB201*(1+$E201*Index_운영!AC263)*Index_운영!AC43,$C201*$D201/$C$1*Index_운영!AC43))</f>
        <v>0</v>
      </c>
      <c r="AD201" s="591">
        <f>IF(AD$2=0,$C201*$D201/$C$1*Index_운영!AD43*Index_운영!AD$10,IF(NOT(AC201=0),NOT(Index_운영!AD43=0)*AC201*(1+$E201*Index_운영!AD263)*Index_운영!AD43,$C201*$D201/$C$1*Index_운영!AD43))</f>
        <v>0</v>
      </c>
      <c r="AE201" s="591">
        <f>IF(AE$2=0,$C201*$D201/$C$1*Index_운영!AE43*Index_운영!AE$10,IF(NOT(AD201=0),NOT(Index_운영!AE43=0)*AD201*(1+$E201*Index_운영!AE263)*Index_운영!AE43,$C201*$D201/$C$1*Index_운영!AE43))</f>
        <v>0</v>
      </c>
      <c r="AF201" s="591">
        <f>IF(AF$2=0,$C201*$D201/$C$1*Index_운영!AF43*Index_운영!AF$10,IF(NOT(AE201=0),NOT(Index_운영!AF43=0)*AE201*(1+$E201*Index_운영!AF263)*Index_운영!AF43,$C201*$D201/$C$1*Index_운영!AF43))</f>
        <v>0</v>
      </c>
      <c r="AG201" s="591">
        <f>IF(AG$2=0,$C201*$D201/$C$1*Index_운영!AG43*Index_운영!AG$10,IF(NOT(AF201=0),NOT(Index_운영!AG43=0)*AF201*(1+$E201*Index_운영!AG263)*Index_운영!AG43,$C201*$D201/$C$1*Index_운영!AG43))</f>
        <v>0</v>
      </c>
      <c r="AH201" s="591">
        <f>IF(AH$2=0,$C201*$D201/$C$1*Index_운영!AH43*Index_운영!AH$10,IF(NOT(AG201=0),NOT(Index_운영!AH43=0)*AG201*(1+$E201*Index_운영!AH263)*Index_운영!AH43,$C201*$D201/$C$1*Index_운영!AH43))</f>
        <v>0</v>
      </c>
      <c r="AI201" s="591">
        <f>IF(AI$2=0,$C201*$D201/$C$1*Index_운영!AI43*Index_운영!AI$10,IF(NOT(AH201=0),NOT(Index_운영!AI43=0)*AH201*(1+$E201*Index_운영!AI263)*Index_운영!AI43,$C201*$D201/$C$1*Index_운영!AI43))</f>
        <v>0</v>
      </c>
      <c r="AJ201" s="591">
        <f>IF(AJ$2=0,$C201*$D201/$C$1*Index_운영!AJ43*Index_운영!AJ$10,IF(NOT(AI201=0),NOT(Index_운영!AJ43=0)*AI201*(1+$E201*Index_운영!AJ263)*Index_운영!AJ43,$C201*$D201/$C$1*Index_운영!AJ43))</f>
        <v>0</v>
      </c>
      <c r="AK201" s="591">
        <f>IF(AK$2=0,$C201*$D201/$C$1*Index_운영!AK43*Index_운영!AK$10,IF(NOT(AJ201=0),NOT(Index_운영!AK43=0)*AJ201*(1+$E201*Index_운영!AK263)*Index_운영!AK43,$C201*$D201/$C$1*Index_운영!AK43))</f>
        <v>0</v>
      </c>
      <c r="AL201" s="591">
        <f>IF(AL$2=0,$C201*$D201/$C$1*Index_운영!AL43*Index_운영!AL$10,IF(NOT(AK201=0),NOT(Index_운영!AL43=0)*AK201*(1+$E201*Index_운영!AL263)*Index_운영!AL43,$C201*$D201/$C$1*Index_운영!AL43))</f>
        <v>0</v>
      </c>
      <c r="AM201" s="591">
        <f>IF(AM$2=0,$C201*$D201/$C$1*Index_운영!AM43*Index_운영!AM$10,IF(NOT(AL201=0),NOT(Index_운영!AM43=0)*AL201*(1+$E201*Index_운영!AM263)*Index_운영!AM43,$C201*$D201/$C$1*Index_운영!AM43))</f>
        <v>0</v>
      </c>
      <c r="AN201" s="591">
        <f>IF(AN$2=0,$C201*$D201/$C$1*Index_운영!AN43*Index_운영!AN$10,IF(NOT(AM201=0),NOT(Index_운영!AN43=0)*AM201*(1+$E201*Index_운영!AN263)*Index_운영!AN43,$C201*$D201/$C$1*Index_운영!AN43))</f>
        <v>0</v>
      </c>
      <c r="AO201" s="591">
        <f>IF(AO$2=0,$C201*$D201/$C$1*Index_운영!AO43*Index_운영!AO$10,IF(NOT(AN201=0),NOT(Index_운영!AO43=0)*AN201*(1+$E201*Index_운영!AO263)*Index_운영!AO43,$C201*$D201/$C$1*Index_운영!AO43))</f>
        <v>0</v>
      </c>
      <c r="AP201" s="591">
        <f>IF(AP$2=0,$C201*$D201/$C$1*Index_운영!AP43*Index_운영!AP$10,IF(NOT(AO201=0),NOT(Index_운영!AP43=0)*AO201*(1+$E201*Index_운영!AP263)*Index_운영!AP43,$C201*$D201/$C$1*Index_운영!AP43))</f>
        <v>0</v>
      </c>
      <c r="AQ201" s="591">
        <f>IF(AQ$2=0,$C201*$D201/$C$1*Index_운영!AQ43*Index_운영!AQ$10,IF(NOT(AP201=0),NOT(Index_운영!AQ43=0)*AP201*(1+$E201*Index_운영!AQ263)*Index_운영!AQ43,$C201*$D201/$C$1*Index_운영!AQ43))</f>
        <v>0</v>
      </c>
      <c r="AR201" s="591">
        <f>IF(AR$2=0,$C201*$D201/$C$1*Index_운영!AR43*Index_운영!AR$10,IF(NOT(AQ201=0),NOT(Index_운영!AR43=0)*AQ201*(1+$E201*Index_운영!AR263)*Index_운영!AR43,$C201*$D201/$C$1*Index_운영!AR43))</f>
        <v>0</v>
      </c>
      <c r="AS201" s="591">
        <f>IF(AS$2=0,$C201*$D201/$C$1*Index_운영!AS43*Index_운영!AS$10,IF(NOT(AR201=0),NOT(Index_운영!AS43=0)*AR201*(1+$E201*Index_운영!AS263)*Index_운영!AS43,$C201*$D201/$C$1*Index_운영!AS43))</f>
        <v>0</v>
      </c>
      <c r="AT201" s="591">
        <f>IF(AT$2=0,$C201*$D201/$C$1*Index_운영!AT43*Index_운영!AT$10,IF(NOT(AS201=0),NOT(Index_운영!AT43=0)*AS201*(1+$E201*Index_운영!AT263)*Index_운영!AT43,$C201*$D201/$C$1*Index_운영!AT43))</f>
        <v>0</v>
      </c>
      <c r="AU201" s="591">
        <f>IF(AU$2=0,$C201*$D201/$C$1*Index_운영!AU43*Index_운영!AU$10,IF(NOT(AT201=0),NOT(Index_운영!AU43=0)*AT201*(1+$E201*Index_운영!AU263)*Index_운영!AU43,$C201*$D201/$C$1*Index_운영!AU43))</f>
        <v>0</v>
      </c>
      <c r="AV201" s="591">
        <f>IF(AV$2=0,$C201*$D201/$C$1*Index_운영!AV43*Index_운영!AV$10,IF(NOT(AU201=0),NOT(Index_운영!AV43=0)*AU201*(1+$E201*Index_운영!AV263)*Index_운영!AV43,$C201*$D201/$C$1*Index_운영!AV43))</f>
        <v>0</v>
      </c>
      <c r="AW201" s="591">
        <f>IF(AW$2=0,$C201*$D201/$C$1*Index_운영!AW43*Index_운영!AW$10,IF(NOT(AV201=0),NOT(Index_운영!AW43=0)*AV201*(1+$E201*Index_운영!AW263)*Index_운영!AW43,$C201*$D201/$C$1*Index_운영!AW43))</f>
        <v>0</v>
      </c>
      <c r="AX201" s="591">
        <f>IF(AX$2=0,$C201*$D201/$C$1*Index_운영!AX43*Index_운영!AX$10,IF(NOT(AW201=0),NOT(Index_운영!AX43=0)*AW201*(1+$E201*Index_운영!AX263)*Index_운영!AX43,$C201*$D201/$C$1*Index_운영!AX43))</f>
        <v>0</v>
      </c>
      <c r="AY201" s="591">
        <f>IF(AY$2=0,$C201*$D201/$C$1*Index_운영!AY43*Index_운영!AY$10,IF(NOT(AX201=0),NOT(Index_운영!AY43=0)*AX201*(1+$E201*Index_운영!AY263)*Index_운영!AY43,$C201*$D201/$C$1*Index_운영!AY43))</f>
        <v>0</v>
      </c>
      <c r="AZ201" s="591">
        <f>IF(AZ$2=0,$C201*$D201/$C$1*Index_운영!AZ43*Index_운영!AZ$10,IF(NOT(AY201=0),NOT(Index_운영!AZ43=0)*AY201*(1+$E201*Index_운영!AZ263)*Index_운영!AZ43,$C201*$D201/$C$1*Index_운영!AZ43))</f>
        <v>0</v>
      </c>
      <c r="BA201" s="591">
        <f>IF(BA$2=0,$C201*$D201/$C$1*Index_운영!BA43*Index_운영!BA$10,IF(NOT(AZ201=0),NOT(Index_운영!BA43=0)*AZ201*(1+$E201*Index_운영!BA263)*Index_운영!BA43,$C201*$D201/$C$1*Index_운영!BA43))</f>
        <v>0</v>
      </c>
      <c r="BB201" s="591">
        <f>IF(BB$2=0,$C201*$D201/$C$1*Index_운영!BB43*Index_운영!BB$10,IF(NOT(BA201=0),NOT(Index_운영!BB43=0)*BA201*(1+$E201*Index_운영!BB263)*Index_운영!BB43,$C201*$D201/$C$1*Index_운영!BB43))</f>
        <v>0</v>
      </c>
      <c r="BC201" s="591">
        <f>IF(BC$2=0,$C201*$D201/$C$1*Index_운영!BC43*Index_운영!BC$10,IF(NOT(BB201=0),NOT(Index_운영!BC43=0)*BB201*(1+$E201*Index_운영!BC263)*Index_운영!BC43,$C201*$D201/$C$1*Index_운영!BC43))</f>
        <v>0</v>
      </c>
      <c r="BD201" s="591">
        <f>IF(BD$2=0,$C201*$D201/$C$1*Index_운영!BD43*Index_운영!BD$10,IF(NOT(BC201=0),NOT(Index_운영!BD43=0)*BC201*(1+$E201*Index_운영!BD263)*Index_운영!BD43,$C201*$D201/$C$1*Index_운영!BD43))</f>
        <v>0</v>
      </c>
      <c r="BE201" s="591">
        <f>IF(BE$2=0,$C201*$D201/$C$1*Index_운영!BE43*Index_운영!BE$10,IF(NOT(BD201=0),NOT(Index_운영!BE43=0)*BD201*(1+$E201*Index_운영!BE263)*Index_운영!BE43,$C201*$D201/$C$1*Index_운영!BE43))</f>
        <v>0</v>
      </c>
      <c r="BF201" s="591">
        <f>IF(BF$2=0,$C201*$D201/$C$1*Index_운영!BF43*Index_운영!BF$10,IF(NOT(BE201=0),NOT(Index_운영!BF43=0)*BE201*(1+$E201*Index_운영!BF263)*Index_운영!BF43,$C201*$D201/$C$1*Index_운영!BF43))</f>
        <v>0</v>
      </c>
      <c r="BG201" s="591">
        <f>IF(BG$2=0,$C201*$D201/$C$1*Index_운영!BG43*Index_운영!BG$10,IF(NOT(BF201=0),NOT(Index_운영!BG43=0)*BF201*(1+$E201*Index_운영!BG263)*Index_운영!BG43,$C201*$D201/$C$1*Index_운영!BG43))</f>
        <v>0</v>
      </c>
      <c r="BH201" s="591">
        <f>IF(BH$2=0,$C201*$D201/$C$1*Index_운영!BH43*Index_운영!BH$10,IF(NOT(BG201=0),NOT(Index_운영!BH43=0)*BG201*(1+$E201*Index_운영!BH263)*Index_운영!BH43,$C201*$D201/$C$1*Index_운영!BH43))</f>
        <v>0</v>
      </c>
      <c r="BI201" s="591">
        <f>IF(BI$2=0,$C201*$D201/$C$1*Index_운영!BI43*Index_운영!BI$10,IF(NOT(BH201=0),NOT(Index_운영!BI43=0)*BH201*(1+$E201*Index_운영!BI263)*Index_운영!BI43,$C201*$D201/$C$1*Index_운영!BI43))</f>
        <v>0</v>
      </c>
      <c r="BJ201" s="591">
        <f>IF(BJ$2=0,$C201*$D201/$C$1*Index_운영!BJ43*Index_운영!BJ$10,IF(NOT(BI201=0),NOT(Index_운영!BJ43=0)*BI201*(1+$E201*Index_운영!BJ263)*Index_운영!BJ43,$C201*$D201/$C$1*Index_운영!BJ43))</f>
        <v>0</v>
      </c>
      <c r="BK201" s="591">
        <f>IF(BK$2=0,$C201*$D201/$C$1*Index_운영!BK43*Index_운영!BK$10,IF(NOT(BJ201=0),NOT(Index_운영!BK43=0)*BJ201*(1+$E201*Index_운영!BK263)*Index_운영!BK43,$C201*$D201/$C$1*Index_운영!BK43))</f>
        <v>0</v>
      </c>
      <c r="BL201" s="591">
        <f>IF(BL$2=0,$C201*$D201/$C$1*Index_운영!BL43*Index_운영!BL$10,IF(NOT(BK201=0),NOT(Index_운영!BL43=0)*BK201*(1+$E201*Index_운영!BL263)*Index_운영!BL43,$C201*$D201/$C$1*Index_운영!BL43))</f>
        <v>0</v>
      </c>
      <c r="BM201" s="591">
        <f>IF(BM$2=0,$C201*$D201/$C$1*Index_운영!BM43*Index_운영!BM$10,IF(NOT(BL201=0),NOT(Index_운영!BM43=0)*BL201*(1+$E201*Index_운영!BM263)*Index_운영!BM43,$C201*$D201/$C$1*Index_운영!BM43))</f>
        <v>0</v>
      </c>
      <c r="BN201" s="591">
        <f>IF(BN$2=0,$C201*$D201/$C$1*Index_운영!BN43*Index_운영!BN$10,IF(NOT(BM201=0),NOT(Index_운영!BN43=0)*BM201*(1+$E201*Index_운영!BN263)*Index_운영!BN43,$C201*$D201/$C$1*Index_운영!BN43))</f>
        <v>0</v>
      </c>
      <c r="BO201" s="591">
        <f>IF(BO$2=0,$C201*$D201/$C$1*Index_운영!BO43*Index_운영!BO$10,IF(NOT(BN201=0),NOT(Index_운영!BO43=0)*BN201*(1+$E201*Index_운영!BO263)*Index_운영!BO43,$C201*$D201/$C$1*Index_운영!BO43))</f>
        <v>0</v>
      </c>
      <c r="BP201" s="591">
        <f>IF(BP$2=0,$C201*$D201/$C$1*Index_운영!BP43*Index_운영!BP$10,IF(NOT(BO201=0),NOT(Index_운영!BP43=0)*BO201*(1+$E201*Index_운영!BP263)*Index_운영!BP43,$C201*$D201/$C$1*Index_운영!BP43))</f>
        <v>0</v>
      </c>
      <c r="BQ201" s="591">
        <f>IF(BQ$2=0,$C201*$D201/$C$1*Index_운영!BQ43*Index_운영!BQ$10,IF(NOT(BP201=0),NOT(Index_운영!BQ43=0)*BP201*(1+$E201*Index_운영!BQ263)*Index_운영!BQ43,$C201*$D201/$C$1*Index_운영!BQ43))</f>
        <v>0</v>
      </c>
      <c r="BR201" s="591">
        <f>IF(BR$2=0,$C201*$D201/$C$1*Index_운영!BR43*Index_운영!BR$10,IF(NOT(BQ201=0),NOT(Index_운영!BR43=0)*BQ201*(1+$E201*Index_운영!BR263)*Index_운영!BR43,$C201*$D201/$C$1*Index_운영!BR43))</f>
        <v>0</v>
      </c>
      <c r="BS201" s="591">
        <f>IF(BS$2=0,$C201*$D201/$C$1*Index_운영!BS43*Index_운영!BS$10,IF(NOT(BR201=0),NOT(Index_운영!BS43=0)*BR201*(1+$E201*Index_운영!BS263)*Index_운영!BS43,$C201*$D201/$C$1*Index_운영!BS43))</f>
        <v>0</v>
      </c>
      <c r="BT201" s="591">
        <f>IF(BT$2=0,$C201*$D201/$C$1*Index_운영!BT43*Index_운영!BT$10,IF(NOT(BS201=0),NOT(Index_운영!BT43=0)*BS201*(1+$E201*Index_운영!BT263)*Index_운영!BT43,$C201*$D201/$C$1*Index_운영!BT43))</f>
        <v>0</v>
      </c>
      <c r="BU201" s="591">
        <f>IF(BU$2=0,$C201*$D201/$C$1*Index_운영!BU43*Index_운영!BU$10,IF(NOT(BT201=0),NOT(Index_운영!BU43=0)*BT201*(1+$E201*Index_운영!BU263)*Index_운영!BU43,$C201*$D201/$C$1*Index_운영!BU43))</f>
        <v>0</v>
      </c>
      <c r="BV201" s="591">
        <f>IF(BV$2=0,$C201*$D201/$C$1*Index_운영!BV43*Index_운영!BV$10,IF(NOT(BU201=0),NOT(Index_운영!BV43=0)*BU201*(1+$E201*Index_운영!BV263)*Index_운영!BV43,$C201*$D201/$C$1*Index_운영!BV43))</f>
        <v>0</v>
      </c>
      <c r="BW201" s="591">
        <f>IF(BW$2=0,$C201*$D201/$C$1*Index_운영!BW43*Index_운영!BW$10,IF(NOT(BV201=0),NOT(Index_운영!BW43=0)*BV201*(1+$E201*Index_운영!BW263)*Index_운영!BW43,$C201*$D201/$C$1*Index_운영!BW43))</f>
        <v>0</v>
      </c>
      <c r="BX201" s="591">
        <f>IF(BX$2=0,$C201*$D201/$C$1*Index_운영!BX43*Index_운영!BX$10,IF(NOT(BW201=0),NOT(Index_운영!BX43=0)*BW201*(1+$E201*Index_운영!BX263)*Index_운영!BX43,$C201*$D201/$C$1*Index_운영!BX43))</f>
        <v>0</v>
      </c>
      <c r="BY201" s="591">
        <f>IF(BY$2=0,$C201*$D201/$C$1*Index_운영!BY43*Index_운영!BY$10,IF(NOT(BX201=0),NOT(Index_운영!BY43=0)*BX201*(1+$E201*Index_운영!BY263)*Index_운영!BY43,$C201*$D201/$C$1*Index_운영!BY43))</f>
        <v>0</v>
      </c>
      <c r="BZ201" s="591">
        <f>IF(BZ$2=0,$C201*$D201/$C$1*Index_운영!BZ43*Index_운영!BZ$10,IF(NOT(BY201=0),NOT(Index_운영!BZ43=0)*BY201*(1+$E201*Index_운영!BZ263)*Index_운영!BZ43,$C201*$D201/$C$1*Index_운영!BZ43))</f>
        <v>0</v>
      </c>
      <c r="CA201" s="591">
        <f>IF(CA$2=0,$C201*$D201/$C$1*Index_운영!CA43*Index_운영!CA$10,IF(NOT(BZ201=0),NOT(Index_운영!CA43=0)*BZ201*(1+$E201*Index_운영!CA263)*Index_운영!CA43,$C201*$D201/$C$1*Index_운영!CA43))</f>
        <v>0</v>
      </c>
      <c r="CB201" s="591">
        <f>IF(CB$2=0,$C201*$D201/$C$1*Index_운영!CB43*Index_운영!CB$10,IF(NOT(CA201=0),NOT(Index_운영!CB43=0)*CA201*(1+$E201*Index_운영!CB263)*Index_운영!CB43,$C201*$D201/$C$1*Index_운영!CB43))</f>
        <v>0</v>
      </c>
      <c r="CC201" s="591">
        <f>IF(CC$2=0,$C201*$D201/$C$1*Index_운영!CC43*Index_운영!CC$10,IF(NOT(CB201=0),NOT(Index_운영!CC43=0)*CB201*(1+$E201*Index_운영!CC263)*Index_운영!CC43,$C201*$D201/$C$1*Index_운영!CC43))</f>
        <v>0</v>
      </c>
      <c r="CD201" s="591">
        <f>IF(CD$2=0,$C201*$D201/$C$1*Index_운영!CD43*Index_운영!CD$10,IF(NOT(CC201=0),NOT(Index_운영!CD43=0)*CC201*(1+$E201*Index_운영!CD263)*Index_운영!CD43,$C201*$D201/$C$1*Index_운영!CD43))</f>
        <v>0</v>
      </c>
      <c r="CE201" s="591">
        <f>IF(CE$2=0,$C201*$D201/$C$1*Index_운영!CE43*Index_운영!CE$10,IF(NOT(CD201=0),NOT(Index_운영!CE43=0)*CD201*(1+$E201*Index_운영!CE263)*Index_운영!CE43,$C201*$D201/$C$1*Index_운영!CE43))</f>
        <v>0</v>
      </c>
      <c r="CF201" s="591">
        <f>IF(CF$2=0,$C201*$D201/$C$1*Index_운영!CF43*Index_운영!CF$10,IF(NOT(CE201=0),NOT(Index_운영!CF43=0)*CE201*(1+$E201*Index_운영!CF263)*Index_운영!CF43,$C201*$D201/$C$1*Index_운영!CF43))</f>
        <v>0</v>
      </c>
      <c r="CG201" s="591">
        <f>IF(CG$2=0,$C201*$D201/$C$1*Index_운영!CG43*Index_운영!CG$10,IF(NOT(CF201=0),NOT(Index_운영!CG43=0)*CF201*(1+$E201*Index_운영!CG263)*Index_운영!CG43,$C201*$D201/$C$1*Index_운영!CG43))</f>
        <v>0</v>
      </c>
      <c r="CH201" s="591">
        <f>IF(CH$2=0,$C201*$D201/$C$1*Index_운영!CH43*Index_운영!CH$10,IF(NOT(CG201=0),NOT(Index_운영!CH43=0)*CG201*(1+$E201*Index_운영!CH263)*Index_운영!CH43,$C201*$D201/$C$1*Index_운영!CH43))</f>
        <v>0</v>
      </c>
      <c r="CI201" s="591">
        <f>IF(CI$2=0,$C201*$D201/$C$1*Index_운영!CI43*Index_운영!CI$10,IF(NOT(CH201=0),NOT(Index_운영!CI43=0)*CH201*(1+$E201*Index_운영!CI263)*Index_운영!CI43,$C201*$D201/$C$1*Index_운영!CI43))</f>
        <v>0</v>
      </c>
      <c r="CJ201" s="591">
        <f>IF(CJ$2=0,$C201*$D201/$C$1*Index_운영!CJ43*Index_운영!CJ$10,IF(NOT(CI201=0),NOT(Index_운영!CJ43=0)*CI201*(1+$E201*Index_운영!CJ263)*Index_운영!CJ43,$C201*$D201/$C$1*Index_운영!CJ43))</f>
        <v>0</v>
      </c>
      <c r="CK201" s="591">
        <f>IF(CK$2=0,$C201*$D201/$C$1*Index_운영!CK43*Index_운영!CK$10,IF(NOT(CJ201=0),NOT(Index_운영!CK43=0)*CJ201*(1+$E201*Index_운영!CK263)*Index_운영!CK43,$C201*$D201/$C$1*Index_운영!CK43))</f>
        <v>0</v>
      </c>
      <c r="CL201" s="591">
        <f>IF(CL$2=0,$C201*$D201/$C$1*Index_운영!CL43*Index_운영!CL$10,IF(NOT(CK201=0),NOT(Index_운영!CL43=0)*CK201*(1+$E201*Index_운영!CL263)*Index_운영!CL43,$C201*$D201/$C$1*Index_운영!CL43))</f>
        <v>0</v>
      </c>
      <c r="CM201" s="591">
        <f>IF(CM$2=0,$C201*$D201/$C$1*Index_운영!CM43*Index_운영!CM$10,IF(NOT(CL201=0),NOT(Index_운영!CM43=0)*CL201*(1+$E201*Index_운영!CM263)*Index_운영!CM43,$C201*$D201/$C$1*Index_운영!CM43))</f>
        <v>0</v>
      </c>
      <c r="CN201" s="591">
        <f>IF(CN$2=0,$C201*$D201/$C$1*Index_운영!CN43*Index_운영!CN$10,IF(NOT(CM201=0),NOT(Index_운영!CN43=0)*CM201*(1+$E201*Index_운영!CN263)*Index_운영!CN43,$C201*$D201/$C$1*Index_운영!CN43))</f>
        <v>0</v>
      </c>
      <c r="CO201" s="591">
        <f>IF(CO$2=0,$C201*$D201/$C$1*Index_운영!CO43*Index_운영!CO$10,IF(NOT(CN201=0),NOT(Index_운영!CO43=0)*CN201*(1+$E201*Index_운영!CO263)*Index_운영!CO43,$C201*$D201/$C$1*Index_운영!CO43))</f>
        <v>0</v>
      </c>
      <c r="CP201" s="591">
        <f>IF(CP$2=0,$C201*$D201/$C$1*Index_운영!CP43*Index_운영!CP$10,IF(NOT(CO201=0),NOT(Index_운영!CP43=0)*CO201*(1+$E201*Index_운영!CP263)*Index_운영!CP43,$C201*$D201/$C$1*Index_운영!CP43))</f>
        <v>0</v>
      </c>
      <c r="CQ201" s="591">
        <f>IF(CQ$2=0,$C201*$D201/$C$1*Index_운영!CQ43*Index_운영!CQ$10,IF(NOT(CP201=0),NOT(Index_운영!CQ43=0)*CP201*(1+$E201*Index_운영!CQ263)*Index_운영!CQ43,$C201*$D201/$C$1*Index_운영!CQ43))</f>
        <v>0</v>
      </c>
      <c r="CR201" s="591">
        <f>IF(CR$2=0,$C201*$D201/$C$1*Index_운영!CR43*Index_운영!CR$10,IF(NOT(CQ201=0),NOT(Index_운영!CR43=0)*CQ201*(1+$E201*Index_운영!CR263)*Index_운영!CR43,$C201*$D201/$C$1*Index_운영!CR43))</f>
        <v>0</v>
      </c>
      <c r="CS201" s="591">
        <f>IF(CS$2=0,$C201*$D201/$C$1*Index_운영!CS43*Index_운영!CS$10,IF(NOT(CR201=0),NOT(Index_운영!CS43=0)*CR201*(1+$E201*Index_운영!CS263)*Index_운영!CS43,$C201*$D201/$C$1*Index_운영!CS43))</f>
        <v>0</v>
      </c>
      <c r="CT201" s="591">
        <f>IF(CT$2=0,$C201*$D201/$C$1*Index_운영!CT43*Index_운영!CT$10,IF(NOT(CS201=0),NOT(Index_운영!CT43=0)*CS201*(1+$E201*Index_운영!CT263)*Index_운영!CT43,$C201*$D201/$C$1*Index_운영!CT43))</f>
        <v>0</v>
      </c>
      <c r="CU201" s="591">
        <f>IF(CU$2=0,$C201*$D201/$C$1*Index_운영!CU43*Index_운영!CU$10,IF(NOT(CT201=0),NOT(Index_운영!CU43=0)*CT201*(1+$E201*Index_운영!CU263)*Index_운영!CU43,$C201*$D201/$C$1*Index_운영!CU43))</f>
        <v>0</v>
      </c>
      <c r="CV201" s="591">
        <f>IF(CV$2=0,$C201*$D201/$C$1*Index_운영!CV43*Index_운영!CV$10,IF(NOT(CU201=0),NOT(Index_운영!CV43=0)*CU201*(1+$E201*Index_운영!CV263)*Index_운영!CV43,$C201*$D201/$C$1*Index_운영!CV43))</f>
        <v>0</v>
      </c>
      <c r="CW201" s="591">
        <f>IF(CW$2=0,$C201*$D201/$C$1*Index_운영!CW43*Index_운영!CW$10,IF(NOT(CV201=0),NOT(Index_운영!CW43=0)*CV201*(1+$E201*Index_운영!CW263)*Index_운영!CW43,$C201*$D201/$C$1*Index_운영!CW43))</f>
        <v>0</v>
      </c>
      <c r="CX201" s="591">
        <f>IF(CX$2=0,$C201*$D201/$C$1*Index_운영!CX43*Index_운영!CX$10,IF(NOT(CW201=0),NOT(Index_운영!CX43=0)*CW201*(1+$E201*Index_운영!CX263)*Index_운영!CX43,$C201*$D201/$C$1*Index_운영!CX43))</f>
        <v>0</v>
      </c>
      <c r="CY201" s="591">
        <f>IF(CY$2=0,$C201*$D201/$C$1*Index_운영!CY43*Index_운영!CY$10,IF(NOT(CX201=0),NOT(Index_운영!CY43=0)*CX201*(1+$E201*Index_운영!CY263)*Index_운영!CY43,$C201*$D201/$C$1*Index_운영!CY43))</f>
        <v>0</v>
      </c>
      <c r="CZ201" s="591">
        <f>IF(CZ$2=0,$C201*$D201/$C$1*Index_운영!CZ43*Index_운영!CZ$10,IF(NOT(CY201=0),NOT(Index_운영!CZ43=0)*CY201*(1+$E201*Index_운영!CZ263)*Index_운영!CZ43,$C201*$D201/$C$1*Index_운영!CZ43))</f>
        <v>0</v>
      </c>
      <c r="DA201" s="591">
        <f>IF(DA$2=0,$C201*$D201/$C$1*Index_운영!DA43*Index_운영!DA$10,IF(NOT(CZ201=0),NOT(Index_운영!DA43=0)*CZ201*(1+$E201*Index_운영!DA263)*Index_운영!DA43,$C201*$D201/$C$1*Index_운영!DA43))</f>
        <v>0</v>
      </c>
      <c r="DB201" s="591">
        <f>IF(DB$2=0,$C201*$D201/$C$1*Index_운영!DB43*Index_운영!DB$10,IF(NOT(DA201=0),NOT(Index_운영!DB43=0)*DA201*(1+$E201*Index_운영!DB263)*Index_운영!DB43,$C201*$D201/$C$1*Index_운영!DB43))</f>
        <v>0</v>
      </c>
      <c r="DC201" s="591">
        <f>IF(DC$2=0,$C201*$D201/$C$1*Index_운영!DC43*Index_운영!DC$10,IF(NOT(DB201=0),NOT(Index_운영!DC43=0)*DB201*(1+$E201*Index_운영!DC263)*Index_운영!DC43,$C201*$D201/$C$1*Index_운영!DC43))</f>
        <v>0</v>
      </c>
      <c r="DD201" s="591">
        <f>IF(DD$2=0,$C201*$D201/$C$1*Index_운영!DD43*Index_운영!DD$10,IF(NOT(DC201=0),NOT(Index_운영!DD43=0)*DC201*(1+$E201*Index_운영!DD263)*Index_운영!DD43,$C201*$D201/$C$1*Index_운영!DD43))</f>
        <v>0</v>
      </c>
      <c r="DE201" s="591">
        <f>IF(DE$2=0,$C201*$D201/$C$1*Index_운영!DE43*Index_운영!DE$10,IF(NOT(DD201=0),NOT(Index_운영!DE43=0)*DD201*(1+$E201*Index_운영!DE263)*Index_운영!DE43,$C201*$D201/$C$1*Index_운영!DE43))</f>
        <v>0</v>
      </c>
      <c r="DF201" s="591">
        <f>IF(DF$2=0,$C201*$D201/$C$1*Index_운영!DF43*Index_운영!DF$10,IF(NOT(DE201=0),NOT(Index_운영!DF43=0)*DE201*(1+$E201*Index_운영!DF263)*Index_운영!DF43,$C201*$D201/$C$1*Index_운영!DF43))</f>
        <v>0</v>
      </c>
      <c r="DG201" s="591">
        <f>IF(DG$2=0,$C201*$D201/$C$1*Index_운영!DG43*Index_운영!DG$10,IF(NOT(DF201=0),NOT(Index_운영!DG43=0)*DF201*(1+$E201*Index_운영!DG263)*Index_운영!DG43,$C201*$D201/$C$1*Index_운영!DG43))</f>
        <v>0</v>
      </c>
      <c r="DH201" s="591">
        <f>IF(DH$2=0,$C201*$D201/$C$1*Index_운영!DH43*Index_운영!DH$10,IF(NOT(DG201=0),NOT(Index_운영!DH43=0)*DG201*(1+$E201*Index_운영!DH263)*Index_운영!DH43,$C201*$D201/$C$1*Index_운영!DH43))</f>
        <v>0</v>
      </c>
      <c r="DI201" s="591">
        <f>IF(DI$2=0,$C201*$D201/$C$1*Index_운영!DI43*Index_운영!DI$10,IF(NOT(DH201=0),NOT(Index_운영!DI43=0)*DH201*(1+$E201*Index_운영!DI263)*Index_운영!DI43,$C201*$D201/$C$1*Index_운영!DI43))</f>
        <v>0</v>
      </c>
      <c r="DJ201" s="591">
        <f>IF(DJ$2=0,$C201*$D201/$C$1*Index_운영!DJ43*Index_운영!DJ$10,IF(NOT(DI201=0),NOT(Index_운영!DJ43=0)*DI201*(1+$E201*Index_운영!DJ263)*Index_운영!DJ43,$C201*$D201/$C$1*Index_운영!DJ43))</f>
        <v>0</v>
      </c>
      <c r="DK201" s="591">
        <f>IF(DK$2=0,$C201*$D201/$C$1*Index_운영!DK43*Index_운영!DK$10,IF(NOT(DJ201=0),NOT(Index_운영!DK43=0)*DJ201*(1+$E201*Index_운영!DK263)*Index_운영!DK43,$C201*$D201/$C$1*Index_운영!DK43))</f>
        <v>0</v>
      </c>
      <c r="DL201" s="591">
        <f>IF(DL$2=0,$C201*$D201/$C$1*Index_운영!DL43*Index_운영!DL$10,IF(NOT(DK201=0),NOT(Index_운영!DL43=0)*DK201*(1+$E201*Index_운영!DL263)*Index_운영!DL43,$C201*$D201/$C$1*Index_운영!DL43))</f>
        <v>0</v>
      </c>
      <c r="DM201" s="591">
        <f>IF(DM$2=0,$C201*$D201/$C$1*Index_운영!DM43*Index_운영!DM$10,IF(NOT(DL201=0),NOT(Index_운영!DM43=0)*DL201*(1+$E201*Index_운영!DM263)*Index_운영!DM43,$C201*$D201/$C$1*Index_운영!DM43))</f>
        <v>0</v>
      </c>
      <c r="DN201" s="591">
        <f>IF(DN$2=0,$C201*$D201/$C$1*Index_운영!DN43*Index_운영!DN$10,IF(NOT(DM201=0),NOT(Index_운영!DN43=0)*DM201*(1+$E201*Index_운영!DN263)*Index_운영!DN43,$C201*$D201/$C$1*Index_운영!DN43))</f>
        <v>0</v>
      </c>
      <c r="DO201" s="591">
        <f>IF(DO$2=0,$C201*$D201/$C$1*Index_운영!DO43*Index_운영!DO$10,IF(NOT(DN201=0),NOT(Index_운영!DO43=0)*DN201*(1+$E201*Index_운영!DO263)*Index_운영!DO43,$C201*$D201/$C$1*Index_운영!DO43))</f>
        <v>0</v>
      </c>
      <c r="DP201" s="591">
        <f>IF(DP$2=0,$C201*$D201/$C$1*Index_운영!DP43*Index_운영!DP$10,IF(NOT(DO201=0),NOT(Index_운영!DP43=0)*DO201*(1+$E201*Index_운영!DP263)*Index_운영!DP43,$C201*$D201/$C$1*Index_운영!DP43))</f>
        <v>0</v>
      </c>
      <c r="DQ201" s="591">
        <f>IF(DQ$2=0,$C201*$D201/$C$1*Index_운영!DQ43*Index_운영!DQ$10,IF(NOT(DP201=0),NOT(Index_운영!DQ43=0)*DP201*(1+$E201*Index_운영!DQ263)*Index_운영!DQ43,$C201*$D201/$C$1*Index_운영!DQ43))</f>
        <v>0</v>
      </c>
      <c r="DR201" s="591">
        <f>IF(DR$2=0,$C201*$D201/$C$1*Index_운영!DR43*Index_운영!DR$10,IF(NOT(DQ201=0),NOT(Index_운영!DR43=0)*DQ201*(1+$E201*Index_운영!DR263)*Index_운영!DR43,$C201*$D201/$C$1*Index_운영!DR43))</f>
        <v>0</v>
      </c>
      <c r="DS201" s="591">
        <f>IF(DS$2=0,$C201*$D201/$C$1*Index_운영!DS43*Index_운영!DS$10,IF(NOT(DR201=0),NOT(Index_운영!DS43=0)*DR201*(1+$E201*Index_운영!DS263)*Index_운영!DS43,$C201*$D201/$C$1*Index_운영!DS43))</f>
        <v>0</v>
      </c>
      <c r="DT201" s="591">
        <f>IF(DT$2=0,$C201*$D201/$C$1*Index_운영!DT43*Index_운영!DT$10,IF(NOT(DS201=0),NOT(Index_운영!DT43=0)*DS201*(1+$E201*Index_운영!DT263)*Index_운영!DT43,$C201*$D201/$C$1*Index_운영!DT43))</f>
        <v>0</v>
      </c>
      <c r="DU201" s="591">
        <f>IF(DU$2=0,$C201*$D201/$C$1*Index_운영!DU43*Index_운영!DU$10,IF(NOT(DT201=0),NOT(Index_운영!DU43=0)*DT201*(1+$E201*Index_운영!DU263)*Index_운영!DU43,$C201*$D201/$C$1*Index_운영!DU43))</f>
        <v>0</v>
      </c>
      <c r="DV201" s="591">
        <f>IF(DV$2=0,$C201*$D201/$C$1*Index_운영!DV43*Index_운영!DV$10,IF(NOT(DU201=0),NOT(Index_운영!DV43=0)*DU201*(1+$E201*Index_운영!DV263)*Index_운영!DV43,$C201*$D201/$C$1*Index_운영!DV43))</f>
        <v>0</v>
      </c>
    </row>
    <row r="202" spans="1:126" s="464" customFormat="1" outlineLevel="1" x14ac:dyDescent="0.4">
      <c r="A202" s="736"/>
      <c r="B202" s="464">
        <f>'Rent Roll'!$B18</f>
        <v>0</v>
      </c>
      <c r="C202" s="1219">
        <f>'Rent Roll'!$K18</f>
        <v>0</v>
      </c>
      <c r="D202" s="1220">
        <f>'Rent Roll'!$Y18</f>
        <v>0</v>
      </c>
      <c r="E202" s="1221">
        <f>'Rent Roll'!$Z18</f>
        <v>0</v>
      </c>
      <c r="F202" s="588">
        <f>IF(F$2=0,$C202*$D202/$C$1*Index_운영!F44*Index_운영!F$10,IF(NOT(E202=0),NOT(Index_운영!F44=0)*E202*(1+$E202*Index_운영!F264)*Index_운영!F44,$C202*$D202/$C$1*Index_운영!F44))</f>
        <v>0</v>
      </c>
      <c r="G202" s="591">
        <f>IF(G$2=0,$C202*$D202/$C$1*Index_운영!G44*Index_운영!G$10,IF(NOT(F202=0),NOT(Index_운영!G44=0)*F202*(1+$E202*Index_운영!G264)*Index_운영!G44,$C202*$D202/$C$1*Index_운영!G44))</f>
        <v>0</v>
      </c>
      <c r="H202" s="591">
        <f>IF(H$2=0,$C202*$D202/$C$1*Index_운영!H44*Index_운영!H$10,IF(NOT(G202=0),NOT(Index_운영!H44=0)*G202*(1+$E202*Index_운영!H264)*Index_운영!H44,$C202*$D202/$C$1*Index_운영!H44))</f>
        <v>0</v>
      </c>
      <c r="I202" s="591">
        <f>IF(I$2=0,$C202*$D202/$C$1*Index_운영!I44*Index_운영!I$10,IF(NOT(H202=0),NOT(Index_운영!I44=0)*H202*(1+$E202*Index_운영!I264)*Index_운영!I44,$C202*$D202/$C$1*Index_운영!I44))</f>
        <v>0</v>
      </c>
      <c r="J202" s="591">
        <f>IF(J$2=0,$C202*$D202/$C$1*Index_운영!J44*Index_운영!J$10,IF(NOT(I202=0),NOT(Index_운영!J44=0)*I202*(1+$E202*Index_운영!J264)*Index_운영!J44,$C202*$D202/$C$1*Index_운영!J44))</f>
        <v>0</v>
      </c>
      <c r="K202" s="591">
        <f>IF(K$2=0,$C202*$D202/$C$1*Index_운영!K44*Index_운영!K$10,IF(NOT(J202=0),NOT(Index_운영!K44=0)*J202*(1+$E202*Index_운영!K264)*Index_운영!K44,$C202*$D202/$C$1*Index_운영!K44))</f>
        <v>0</v>
      </c>
      <c r="L202" s="591">
        <f>IF(L$2=0,$C202*$D202/$C$1*Index_운영!L44*Index_운영!L$10,IF(NOT(K202=0),NOT(Index_운영!L44=0)*K202*(1+$E202*Index_운영!L264)*Index_운영!L44,$C202*$D202/$C$1*Index_운영!L44))</f>
        <v>0</v>
      </c>
      <c r="M202" s="591">
        <f>IF(M$2=0,$C202*$D202/$C$1*Index_운영!M44*Index_운영!M$10,IF(NOT(L202=0),NOT(Index_운영!M44=0)*L202*(1+$E202*Index_운영!M264)*Index_운영!M44,$C202*$D202/$C$1*Index_운영!M44))</f>
        <v>0</v>
      </c>
      <c r="N202" s="591">
        <f>IF(N$2=0,$C202*$D202/$C$1*Index_운영!N44*Index_운영!N$10,IF(NOT(M202=0),NOT(Index_운영!N44=0)*M202*(1+$E202*Index_운영!N264)*Index_운영!N44,$C202*$D202/$C$1*Index_운영!N44))</f>
        <v>0</v>
      </c>
      <c r="O202" s="591">
        <f>IF(O$2=0,$C202*$D202/$C$1*Index_운영!O44*Index_운영!O$10,IF(NOT(N202=0),NOT(Index_운영!O44=0)*N202*(1+$E202*Index_운영!O264)*Index_운영!O44,$C202*$D202/$C$1*Index_운영!O44))</f>
        <v>0</v>
      </c>
      <c r="P202" s="591">
        <f>IF(P$2=0,$C202*$D202/$C$1*Index_운영!P44*Index_운영!P$10,IF(NOT(O202=0),NOT(Index_운영!P44=0)*O202*(1+$E202*Index_운영!P264)*Index_운영!P44,$C202*$D202/$C$1*Index_운영!P44))</f>
        <v>0</v>
      </c>
      <c r="Q202" s="591">
        <f>IF(Q$2=0,$C202*$D202/$C$1*Index_운영!Q44*Index_운영!Q$10,IF(NOT(P202=0),NOT(Index_운영!Q44=0)*P202*(1+$E202*Index_운영!Q264)*Index_운영!Q44,$C202*$D202/$C$1*Index_운영!Q44))</f>
        <v>0</v>
      </c>
      <c r="R202" s="591">
        <f>IF(R$2=0,$C202*$D202/$C$1*Index_운영!R44*Index_운영!R$10,IF(NOT(Q202=0),NOT(Index_운영!R44=0)*Q202*(1+$E202*Index_운영!R264)*Index_운영!R44,$C202*$D202/$C$1*Index_운영!R44))</f>
        <v>0</v>
      </c>
      <c r="S202" s="591">
        <f>IF(S$2=0,$C202*$D202/$C$1*Index_운영!S44*Index_운영!S$10,IF(NOT(R202=0),NOT(Index_운영!S44=0)*R202*(1+$E202*Index_운영!S264)*Index_운영!S44,$C202*$D202/$C$1*Index_운영!S44))</f>
        <v>0</v>
      </c>
      <c r="T202" s="591">
        <f>IF(T$2=0,$C202*$D202/$C$1*Index_운영!T44*Index_운영!T$10,IF(NOT(S202=0),NOT(Index_운영!T44=0)*S202*(1+$E202*Index_운영!T264)*Index_운영!T44,$C202*$D202/$C$1*Index_운영!T44))</f>
        <v>0</v>
      </c>
      <c r="U202" s="591">
        <f>IF(U$2=0,$C202*$D202/$C$1*Index_운영!U44*Index_운영!U$10,IF(NOT(T202=0),NOT(Index_운영!U44=0)*T202*(1+$E202*Index_운영!U264)*Index_운영!U44,$C202*$D202/$C$1*Index_운영!U44))</f>
        <v>0</v>
      </c>
      <c r="V202" s="591">
        <f>IF(V$2=0,$C202*$D202/$C$1*Index_운영!V44*Index_운영!V$10,IF(NOT(U202=0),NOT(Index_운영!V44=0)*U202*(1+$E202*Index_운영!V264)*Index_운영!V44,$C202*$D202/$C$1*Index_운영!V44))</f>
        <v>0</v>
      </c>
      <c r="W202" s="591">
        <f>IF(W$2=0,$C202*$D202/$C$1*Index_운영!W44*Index_운영!W$10,IF(NOT(V202=0),NOT(Index_운영!W44=0)*V202*(1+$E202*Index_운영!W264)*Index_운영!W44,$C202*$D202/$C$1*Index_운영!W44))</f>
        <v>0</v>
      </c>
      <c r="X202" s="591">
        <f>IF(X$2=0,$C202*$D202/$C$1*Index_운영!X44*Index_운영!X$10,IF(NOT(W202=0),NOT(Index_운영!X44=0)*W202*(1+$E202*Index_운영!X264)*Index_운영!X44,$C202*$D202/$C$1*Index_운영!X44))</f>
        <v>0</v>
      </c>
      <c r="Y202" s="591">
        <f>IF(Y$2=0,$C202*$D202/$C$1*Index_운영!Y44*Index_운영!Y$10,IF(NOT(X202=0),NOT(Index_운영!Y44=0)*X202*(1+$E202*Index_운영!Y264)*Index_운영!Y44,$C202*$D202/$C$1*Index_운영!Y44))</f>
        <v>0</v>
      </c>
      <c r="Z202" s="591">
        <f>IF(Z$2=0,$C202*$D202/$C$1*Index_운영!Z44*Index_운영!Z$10,IF(NOT(Y202=0),NOT(Index_운영!Z44=0)*Y202*(1+$E202*Index_운영!Z264)*Index_운영!Z44,$C202*$D202/$C$1*Index_운영!Z44))</f>
        <v>0</v>
      </c>
      <c r="AA202" s="591">
        <f>IF(AA$2=0,$C202*$D202/$C$1*Index_운영!AA44*Index_운영!AA$10,IF(NOT(Z202=0),NOT(Index_운영!AA44=0)*Z202*(1+$E202*Index_운영!AA264)*Index_운영!AA44,$C202*$D202/$C$1*Index_운영!AA44))</f>
        <v>0</v>
      </c>
      <c r="AB202" s="591">
        <f>IF(AB$2=0,$C202*$D202/$C$1*Index_운영!AB44*Index_운영!AB$10,IF(NOT(AA202=0),NOT(Index_운영!AB44=0)*AA202*(1+$E202*Index_운영!AB264)*Index_운영!AB44,$C202*$D202/$C$1*Index_운영!AB44))</f>
        <v>0</v>
      </c>
      <c r="AC202" s="591">
        <f>IF(AC$2=0,$C202*$D202/$C$1*Index_운영!AC44*Index_운영!AC$10,IF(NOT(AB202=0),NOT(Index_운영!AC44=0)*AB202*(1+$E202*Index_운영!AC264)*Index_운영!AC44,$C202*$D202/$C$1*Index_운영!AC44))</f>
        <v>0</v>
      </c>
      <c r="AD202" s="591">
        <f>IF(AD$2=0,$C202*$D202/$C$1*Index_운영!AD44*Index_운영!AD$10,IF(NOT(AC202=0),NOT(Index_운영!AD44=0)*AC202*(1+$E202*Index_운영!AD264)*Index_운영!AD44,$C202*$D202/$C$1*Index_운영!AD44))</f>
        <v>0</v>
      </c>
      <c r="AE202" s="591">
        <f>IF(AE$2=0,$C202*$D202/$C$1*Index_운영!AE44*Index_운영!AE$10,IF(NOT(AD202=0),NOT(Index_운영!AE44=0)*AD202*(1+$E202*Index_운영!AE264)*Index_운영!AE44,$C202*$D202/$C$1*Index_운영!AE44))</f>
        <v>0</v>
      </c>
      <c r="AF202" s="591">
        <f>IF(AF$2=0,$C202*$D202/$C$1*Index_운영!AF44*Index_운영!AF$10,IF(NOT(AE202=0),NOT(Index_운영!AF44=0)*AE202*(1+$E202*Index_운영!AF264)*Index_운영!AF44,$C202*$D202/$C$1*Index_운영!AF44))</f>
        <v>0</v>
      </c>
      <c r="AG202" s="591">
        <f>IF(AG$2=0,$C202*$D202/$C$1*Index_운영!AG44*Index_운영!AG$10,IF(NOT(AF202=0),NOT(Index_운영!AG44=0)*AF202*(1+$E202*Index_운영!AG264)*Index_운영!AG44,$C202*$D202/$C$1*Index_운영!AG44))</f>
        <v>0</v>
      </c>
      <c r="AH202" s="591">
        <f>IF(AH$2=0,$C202*$D202/$C$1*Index_운영!AH44*Index_운영!AH$10,IF(NOT(AG202=0),NOT(Index_운영!AH44=0)*AG202*(1+$E202*Index_운영!AH264)*Index_운영!AH44,$C202*$D202/$C$1*Index_운영!AH44))</f>
        <v>0</v>
      </c>
      <c r="AI202" s="591">
        <f>IF(AI$2=0,$C202*$D202/$C$1*Index_운영!AI44*Index_운영!AI$10,IF(NOT(AH202=0),NOT(Index_운영!AI44=0)*AH202*(1+$E202*Index_운영!AI264)*Index_운영!AI44,$C202*$D202/$C$1*Index_운영!AI44))</f>
        <v>0</v>
      </c>
      <c r="AJ202" s="591">
        <f>IF(AJ$2=0,$C202*$D202/$C$1*Index_운영!AJ44*Index_운영!AJ$10,IF(NOT(AI202=0),NOT(Index_운영!AJ44=0)*AI202*(1+$E202*Index_운영!AJ264)*Index_운영!AJ44,$C202*$D202/$C$1*Index_운영!AJ44))</f>
        <v>0</v>
      </c>
      <c r="AK202" s="591">
        <f>IF(AK$2=0,$C202*$D202/$C$1*Index_운영!AK44*Index_운영!AK$10,IF(NOT(AJ202=0),NOT(Index_운영!AK44=0)*AJ202*(1+$E202*Index_운영!AK264)*Index_운영!AK44,$C202*$D202/$C$1*Index_운영!AK44))</f>
        <v>0</v>
      </c>
      <c r="AL202" s="591">
        <f>IF(AL$2=0,$C202*$D202/$C$1*Index_운영!AL44*Index_운영!AL$10,IF(NOT(AK202=0),NOT(Index_운영!AL44=0)*AK202*(1+$E202*Index_운영!AL264)*Index_운영!AL44,$C202*$D202/$C$1*Index_운영!AL44))</f>
        <v>0</v>
      </c>
      <c r="AM202" s="591">
        <f>IF(AM$2=0,$C202*$D202/$C$1*Index_운영!AM44*Index_운영!AM$10,IF(NOT(AL202=0),NOT(Index_운영!AM44=0)*AL202*(1+$E202*Index_운영!AM264)*Index_운영!AM44,$C202*$D202/$C$1*Index_운영!AM44))</f>
        <v>0</v>
      </c>
      <c r="AN202" s="591">
        <f>IF(AN$2=0,$C202*$D202/$C$1*Index_운영!AN44*Index_운영!AN$10,IF(NOT(AM202=0),NOT(Index_운영!AN44=0)*AM202*(1+$E202*Index_운영!AN264)*Index_운영!AN44,$C202*$D202/$C$1*Index_운영!AN44))</f>
        <v>0</v>
      </c>
      <c r="AO202" s="591">
        <f>IF(AO$2=0,$C202*$D202/$C$1*Index_운영!AO44*Index_운영!AO$10,IF(NOT(AN202=0),NOT(Index_운영!AO44=0)*AN202*(1+$E202*Index_운영!AO264)*Index_운영!AO44,$C202*$D202/$C$1*Index_운영!AO44))</f>
        <v>0</v>
      </c>
      <c r="AP202" s="591">
        <f>IF(AP$2=0,$C202*$D202/$C$1*Index_운영!AP44*Index_운영!AP$10,IF(NOT(AO202=0),NOT(Index_운영!AP44=0)*AO202*(1+$E202*Index_운영!AP264)*Index_운영!AP44,$C202*$D202/$C$1*Index_운영!AP44))</f>
        <v>0</v>
      </c>
      <c r="AQ202" s="591">
        <f>IF(AQ$2=0,$C202*$D202/$C$1*Index_운영!AQ44*Index_운영!AQ$10,IF(NOT(AP202=0),NOT(Index_운영!AQ44=0)*AP202*(1+$E202*Index_운영!AQ264)*Index_운영!AQ44,$C202*$D202/$C$1*Index_운영!AQ44))</f>
        <v>0</v>
      </c>
      <c r="AR202" s="591">
        <f>IF(AR$2=0,$C202*$D202/$C$1*Index_운영!AR44*Index_운영!AR$10,IF(NOT(AQ202=0),NOT(Index_운영!AR44=0)*AQ202*(1+$E202*Index_운영!AR264)*Index_운영!AR44,$C202*$D202/$C$1*Index_운영!AR44))</f>
        <v>0</v>
      </c>
      <c r="AS202" s="591">
        <f>IF(AS$2=0,$C202*$D202/$C$1*Index_운영!AS44*Index_운영!AS$10,IF(NOT(AR202=0),NOT(Index_운영!AS44=0)*AR202*(1+$E202*Index_운영!AS264)*Index_운영!AS44,$C202*$D202/$C$1*Index_운영!AS44))</f>
        <v>0</v>
      </c>
      <c r="AT202" s="591">
        <f>IF(AT$2=0,$C202*$D202/$C$1*Index_운영!AT44*Index_운영!AT$10,IF(NOT(AS202=0),NOT(Index_운영!AT44=0)*AS202*(1+$E202*Index_운영!AT264)*Index_운영!AT44,$C202*$D202/$C$1*Index_운영!AT44))</f>
        <v>0</v>
      </c>
      <c r="AU202" s="591">
        <f>IF(AU$2=0,$C202*$D202/$C$1*Index_운영!AU44*Index_운영!AU$10,IF(NOT(AT202=0),NOT(Index_운영!AU44=0)*AT202*(1+$E202*Index_운영!AU264)*Index_운영!AU44,$C202*$D202/$C$1*Index_운영!AU44))</f>
        <v>0</v>
      </c>
      <c r="AV202" s="591">
        <f>IF(AV$2=0,$C202*$D202/$C$1*Index_운영!AV44*Index_운영!AV$10,IF(NOT(AU202=0),NOT(Index_운영!AV44=0)*AU202*(1+$E202*Index_운영!AV264)*Index_운영!AV44,$C202*$D202/$C$1*Index_운영!AV44))</f>
        <v>0</v>
      </c>
      <c r="AW202" s="591">
        <f>IF(AW$2=0,$C202*$D202/$C$1*Index_운영!AW44*Index_운영!AW$10,IF(NOT(AV202=0),NOT(Index_운영!AW44=0)*AV202*(1+$E202*Index_운영!AW264)*Index_운영!AW44,$C202*$D202/$C$1*Index_운영!AW44))</f>
        <v>0</v>
      </c>
      <c r="AX202" s="591">
        <f>IF(AX$2=0,$C202*$D202/$C$1*Index_운영!AX44*Index_운영!AX$10,IF(NOT(AW202=0),NOT(Index_운영!AX44=0)*AW202*(1+$E202*Index_운영!AX264)*Index_운영!AX44,$C202*$D202/$C$1*Index_운영!AX44))</f>
        <v>0</v>
      </c>
      <c r="AY202" s="591">
        <f>IF(AY$2=0,$C202*$D202/$C$1*Index_운영!AY44*Index_운영!AY$10,IF(NOT(AX202=0),NOT(Index_운영!AY44=0)*AX202*(1+$E202*Index_운영!AY264)*Index_운영!AY44,$C202*$D202/$C$1*Index_운영!AY44))</f>
        <v>0</v>
      </c>
      <c r="AZ202" s="591">
        <f>IF(AZ$2=0,$C202*$D202/$C$1*Index_운영!AZ44*Index_운영!AZ$10,IF(NOT(AY202=0),NOT(Index_운영!AZ44=0)*AY202*(1+$E202*Index_운영!AZ264)*Index_운영!AZ44,$C202*$D202/$C$1*Index_운영!AZ44))</f>
        <v>0</v>
      </c>
      <c r="BA202" s="591">
        <f>IF(BA$2=0,$C202*$D202/$C$1*Index_운영!BA44*Index_운영!BA$10,IF(NOT(AZ202=0),NOT(Index_운영!BA44=0)*AZ202*(1+$E202*Index_운영!BA264)*Index_운영!BA44,$C202*$D202/$C$1*Index_운영!BA44))</f>
        <v>0</v>
      </c>
      <c r="BB202" s="591">
        <f>IF(BB$2=0,$C202*$D202/$C$1*Index_운영!BB44*Index_운영!BB$10,IF(NOT(BA202=0),NOT(Index_운영!BB44=0)*BA202*(1+$E202*Index_운영!BB264)*Index_운영!BB44,$C202*$D202/$C$1*Index_운영!BB44))</f>
        <v>0</v>
      </c>
      <c r="BC202" s="591">
        <f>IF(BC$2=0,$C202*$D202/$C$1*Index_운영!BC44*Index_운영!BC$10,IF(NOT(BB202=0),NOT(Index_운영!BC44=0)*BB202*(1+$E202*Index_운영!BC264)*Index_운영!BC44,$C202*$D202/$C$1*Index_운영!BC44))</f>
        <v>0</v>
      </c>
      <c r="BD202" s="591">
        <f>IF(BD$2=0,$C202*$D202/$C$1*Index_운영!BD44*Index_운영!BD$10,IF(NOT(BC202=0),NOT(Index_운영!BD44=0)*BC202*(1+$E202*Index_운영!BD264)*Index_운영!BD44,$C202*$D202/$C$1*Index_운영!BD44))</f>
        <v>0</v>
      </c>
      <c r="BE202" s="591">
        <f>IF(BE$2=0,$C202*$D202/$C$1*Index_운영!BE44*Index_운영!BE$10,IF(NOT(BD202=0),NOT(Index_운영!BE44=0)*BD202*(1+$E202*Index_운영!BE264)*Index_운영!BE44,$C202*$D202/$C$1*Index_운영!BE44))</f>
        <v>0</v>
      </c>
      <c r="BF202" s="591">
        <f>IF(BF$2=0,$C202*$D202/$C$1*Index_운영!BF44*Index_운영!BF$10,IF(NOT(BE202=0),NOT(Index_운영!BF44=0)*BE202*(1+$E202*Index_운영!BF264)*Index_운영!BF44,$C202*$D202/$C$1*Index_운영!BF44))</f>
        <v>0</v>
      </c>
      <c r="BG202" s="591">
        <f>IF(BG$2=0,$C202*$D202/$C$1*Index_운영!BG44*Index_운영!BG$10,IF(NOT(BF202=0),NOT(Index_운영!BG44=0)*BF202*(1+$E202*Index_운영!BG264)*Index_운영!BG44,$C202*$D202/$C$1*Index_운영!BG44))</f>
        <v>0</v>
      </c>
      <c r="BH202" s="591">
        <f>IF(BH$2=0,$C202*$D202/$C$1*Index_운영!BH44*Index_운영!BH$10,IF(NOT(BG202=0),NOT(Index_운영!BH44=0)*BG202*(1+$E202*Index_운영!BH264)*Index_운영!BH44,$C202*$D202/$C$1*Index_운영!BH44))</f>
        <v>0</v>
      </c>
      <c r="BI202" s="591">
        <f>IF(BI$2=0,$C202*$D202/$C$1*Index_운영!BI44*Index_운영!BI$10,IF(NOT(BH202=0),NOT(Index_운영!BI44=0)*BH202*(1+$E202*Index_운영!BI264)*Index_운영!BI44,$C202*$D202/$C$1*Index_운영!BI44))</f>
        <v>0</v>
      </c>
      <c r="BJ202" s="591">
        <f>IF(BJ$2=0,$C202*$D202/$C$1*Index_운영!BJ44*Index_운영!BJ$10,IF(NOT(BI202=0),NOT(Index_운영!BJ44=0)*BI202*(1+$E202*Index_운영!BJ264)*Index_운영!BJ44,$C202*$D202/$C$1*Index_운영!BJ44))</f>
        <v>0</v>
      </c>
      <c r="BK202" s="591">
        <f>IF(BK$2=0,$C202*$D202/$C$1*Index_운영!BK44*Index_운영!BK$10,IF(NOT(BJ202=0),NOT(Index_운영!BK44=0)*BJ202*(1+$E202*Index_운영!BK264)*Index_운영!BK44,$C202*$D202/$C$1*Index_운영!BK44))</f>
        <v>0</v>
      </c>
      <c r="BL202" s="591">
        <f>IF(BL$2=0,$C202*$D202/$C$1*Index_운영!BL44*Index_운영!BL$10,IF(NOT(BK202=0),NOT(Index_운영!BL44=0)*BK202*(1+$E202*Index_운영!BL264)*Index_운영!BL44,$C202*$D202/$C$1*Index_운영!BL44))</f>
        <v>0</v>
      </c>
      <c r="BM202" s="591">
        <f>IF(BM$2=0,$C202*$D202/$C$1*Index_운영!BM44*Index_운영!BM$10,IF(NOT(BL202=0),NOT(Index_운영!BM44=0)*BL202*(1+$E202*Index_운영!BM264)*Index_운영!BM44,$C202*$D202/$C$1*Index_운영!BM44))</f>
        <v>0</v>
      </c>
      <c r="BN202" s="591">
        <f>IF(BN$2=0,$C202*$D202/$C$1*Index_운영!BN44*Index_운영!BN$10,IF(NOT(BM202=0),NOT(Index_운영!BN44=0)*BM202*(1+$E202*Index_운영!BN264)*Index_운영!BN44,$C202*$D202/$C$1*Index_운영!BN44))</f>
        <v>0</v>
      </c>
      <c r="BO202" s="591">
        <f>IF(BO$2=0,$C202*$D202/$C$1*Index_운영!BO44*Index_운영!BO$10,IF(NOT(BN202=0),NOT(Index_운영!BO44=0)*BN202*(1+$E202*Index_운영!BO264)*Index_운영!BO44,$C202*$D202/$C$1*Index_운영!BO44))</f>
        <v>0</v>
      </c>
      <c r="BP202" s="591">
        <f>IF(BP$2=0,$C202*$D202/$C$1*Index_운영!BP44*Index_운영!BP$10,IF(NOT(BO202=0),NOT(Index_운영!BP44=0)*BO202*(1+$E202*Index_운영!BP264)*Index_운영!BP44,$C202*$D202/$C$1*Index_운영!BP44))</f>
        <v>0</v>
      </c>
      <c r="BQ202" s="591">
        <f>IF(BQ$2=0,$C202*$D202/$C$1*Index_운영!BQ44*Index_운영!BQ$10,IF(NOT(BP202=0),NOT(Index_운영!BQ44=0)*BP202*(1+$E202*Index_운영!BQ264)*Index_운영!BQ44,$C202*$D202/$C$1*Index_운영!BQ44))</f>
        <v>0</v>
      </c>
      <c r="BR202" s="591">
        <f>IF(BR$2=0,$C202*$D202/$C$1*Index_운영!BR44*Index_운영!BR$10,IF(NOT(BQ202=0),NOT(Index_운영!BR44=0)*BQ202*(1+$E202*Index_운영!BR264)*Index_운영!BR44,$C202*$D202/$C$1*Index_운영!BR44))</f>
        <v>0</v>
      </c>
      <c r="BS202" s="591">
        <f>IF(BS$2=0,$C202*$D202/$C$1*Index_운영!BS44*Index_운영!BS$10,IF(NOT(BR202=0),NOT(Index_운영!BS44=0)*BR202*(1+$E202*Index_운영!BS264)*Index_운영!BS44,$C202*$D202/$C$1*Index_운영!BS44))</f>
        <v>0</v>
      </c>
      <c r="BT202" s="591">
        <f>IF(BT$2=0,$C202*$D202/$C$1*Index_운영!BT44*Index_운영!BT$10,IF(NOT(BS202=0),NOT(Index_운영!BT44=0)*BS202*(1+$E202*Index_운영!BT264)*Index_운영!BT44,$C202*$D202/$C$1*Index_운영!BT44))</f>
        <v>0</v>
      </c>
      <c r="BU202" s="591">
        <f>IF(BU$2=0,$C202*$D202/$C$1*Index_운영!BU44*Index_운영!BU$10,IF(NOT(BT202=0),NOT(Index_운영!BU44=0)*BT202*(1+$E202*Index_운영!BU264)*Index_운영!BU44,$C202*$D202/$C$1*Index_운영!BU44))</f>
        <v>0</v>
      </c>
      <c r="BV202" s="591">
        <f>IF(BV$2=0,$C202*$D202/$C$1*Index_운영!BV44*Index_운영!BV$10,IF(NOT(BU202=0),NOT(Index_운영!BV44=0)*BU202*(1+$E202*Index_운영!BV264)*Index_운영!BV44,$C202*$D202/$C$1*Index_운영!BV44))</f>
        <v>0</v>
      </c>
      <c r="BW202" s="591">
        <f>IF(BW$2=0,$C202*$D202/$C$1*Index_운영!BW44*Index_운영!BW$10,IF(NOT(BV202=0),NOT(Index_운영!BW44=0)*BV202*(1+$E202*Index_운영!BW264)*Index_운영!BW44,$C202*$D202/$C$1*Index_운영!BW44))</f>
        <v>0</v>
      </c>
      <c r="BX202" s="591">
        <f>IF(BX$2=0,$C202*$D202/$C$1*Index_운영!BX44*Index_운영!BX$10,IF(NOT(BW202=0),NOT(Index_운영!BX44=0)*BW202*(1+$E202*Index_운영!BX264)*Index_운영!BX44,$C202*$D202/$C$1*Index_운영!BX44))</f>
        <v>0</v>
      </c>
      <c r="BY202" s="591">
        <f>IF(BY$2=0,$C202*$D202/$C$1*Index_운영!BY44*Index_운영!BY$10,IF(NOT(BX202=0),NOT(Index_운영!BY44=0)*BX202*(1+$E202*Index_운영!BY264)*Index_운영!BY44,$C202*$D202/$C$1*Index_운영!BY44))</f>
        <v>0</v>
      </c>
      <c r="BZ202" s="591">
        <f>IF(BZ$2=0,$C202*$D202/$C$1*Index_운영!BZ44*Index_운영!BZ$10,IF(NOT(BY202=0),NOT(Index_운영!BZ44=0)*BY202*(1+$E202*Index_운영!BZ264)*Index_운영!BZ44,$C202*$D202/$C$1*Index_운영!BZ44))</f>
        <v>0</v>
      </c>
      <c r="CA202" s="591">
        <f>IF(CA$2=0,$C202*$D202/$C$1*Index_운영!CA44*Index_운영!CA$10,IF(NOT(BZ202=0),NOT(Index_운영!CA44=0)*BZ202*(1+$E202*Index_운영!CA264)*Index_운영!CA44,$C202*$D202/$C$1*Index_운영!CA44))</f>
        <v>0</v>
      </c>
      <c r="CB202" s="591">
        <f>IF(CB$2=0,$C202*$D202/$C$1*Index_운영!CB44*Index_운영!CB$10,IF(NOT(CA202=0),NOT(Index_운영!CB44=0)*CA202*(1+$E202*Index_운영!CB264)*Index_운영!CB44,$C202*$D202/$C$1*Index_운영!CB44))</f>
        <v>0</v>
      </c>
      <c r="CC202" s="591">
        <f>IF(CC$2=0,$C202*$D202/$C$1*Index_운영!CC44*Index_운영!CC$10,IF(NOT(CB202=0),NOT(Index_운영!CC44=0)*CB202*(1+$E202*Index_운영!CC264)*Index_운영!CC44,$C202*$D202/$C$1*Index_운영!CC44))</f>
        <v>0</v>
      </c>
      <c r="CD202" s="591">
        <f>IF(CD$2=0,$C202*$D202/$C$1*Index_운영!CD44*Index_운영!CD$10,IF(NOT(CC202=0),NOT(Index_운영!CD44=0)*CC202*(1+$E202*Index_운영!CD264)*Index_운영!CD44,$C202*$D202/$C$1*Index_운영!CD44))</f>
        <v>0</v>
      </c>
      <c r="CE202" s="591">
        <f>IF(CE$2=0,$C202*$D202/$C$1*Index_운영!CE44*Index_운영!CE$10,IF(NOT(CD202=0),NOT(Index_운영!CE44=0)*CD202*(1+$E202*Index_운영!CE264)*Index_운영!CE44,$C202*$D202/$C$1*Index_운영!CE44))</f>
        <v>0</v>
      </c>
      <c r="CF202" s="591">
        <f>IF(CF$2=0,$C202*$D202/$C$1*Index_운영!CF44*Index_운영!CF$10,IF(NOT(CE202=0),NOT(Index_운영!CF44=0)*CE202*(1+$E202*Index_운영!CF264)*Index_운영!CF44,$C202*$D202/$C$1*Index_운영!CF44))</f>
        <v>0</v>
      </c>
      <c r="CG202" s="591">
        <f>IF(CG$2=0,$C202*$D202/$C$1*Index_운영!CG44*Index_운영!CG$10,IF(NOT(CF202=0),NOT(Index_운영!CG44=0)*CF202*(1+$E202*Index_운영!CG264)*Index_운영!CG44,$C202*$D202/$C$1*Index_운영!CG44))</f>
        <v>0</v>
      </c>
      <c r="CH202" s="591">
        <f>IF(CH$2=0,$C202*$D202/$C$1*Index_운영!CH44*Index_운영!CH$10,IF(NOT(CG202=0),NOT(Index_운영!CH44=0)*CG202*(1+$E202*Index_운영!CH264)*Index_운영!CH44,$C202*$D202/$C$1*Index_운영!CH44))</f>
        <v>0</v>
      </c>
      <c r="CI202" s="591">
        <f>IF(CI$2=0,$C202*$D202/$C$1*Index_운영!CI44*Index_운영!CI$10,IF(NOT(CH202=0),NOT(Index_운영!CI44=0)*CH202*(1+$E202*Index_운영!CI264)*Index_운영!CI44,$C202*$D202/$C$1*Index_운영!CI44))</f>
        <v>0</v>
      </c>
      <c r="CJ202" s="591">
        <f>IF(CJ$2=0,$C202*$D202/$C$1*Index_운영!CJ44*Index_운영!CJ$10,IF(NOT(CI202=0),NOT(Index_운영!CJ44=0)*CI202*(1+$E202*Index_운영!CJ264)*Index_운영!CJ44,$C202*$D202/$C$1*Index_운영!CJ44))</f>
        <v>0</v>
      </c>
      <c r="CK202" s="591">
        <f>IF(CK$2=0,$C202*$D202/$C$1*Index_운영!CK44*Index_운영!CK$10,IF(NOT(CJ202=0),NOT(Index_운영!CK44=0)*CJ202*(1+$E202*Index_운영!CK264)*Index_운영!CK44,$C202*$D202/$C$1*Index_운영!CK44))</f>
        <v>0</v>
      </c>
      <c r="CL202" s="591">
        <f>IF(CL$2=0,$C202*$D202/$C$1*Index_운영!CL44*Index_운영!CL$10,IF(NOT(CK202=0),NOT(Index_운영!CL44=0)*CK202*(1+$E202*Index_운영!CL264)*Index_운영!CL44,$C202*$D202/$C$1*Index_운영!CL44))</f>
        <v>0</v>
      </c>
      <c r="CM202" s="591">
        <f>IF(CM$2=0,$C202*$D202/$C$1*Index_운영!CM44*Index_운영!CM$10,IF(NOT(CL202=0),NOT(Index_운영!CM44=0)*CL202*(1+$E202*Index_운영!CM264)*Index_운영!CM44,$C202*$D202/$C$1*Index_운영!CM44))</f>
        <v>0</v>
      </c>
      <c r="CN202" s="591">
        <f>IF(CN$2=0,$C202*$D202/$C$1*Index_운영!CN44*Index_운영!CN$10,IF(NOT(CM202=0),NOT(Index_운영!CN44=0)*CM202*(1+$E202*Index_운영!CN264)*Index_운영!CN44,$C202*$D202/$C$1*Index_운영!CN44))</f>
        <v>0</v>
      </c>
      <c r="CO202" s="591">
        <f>IF(CO$2=0,$C202*$D202/$C$1*Index_운영!CO44*Index_운영!CO$10,IF(NOT(CN202=0),NOT(Index_운영!CO44=0)*CN202*(1+$E202*Index_운영!CO264)*Index_운영!CO44,$C202*$D202/$C$1*Index_운영!CO44))</f>
        <v>0</v>
      </c>
      <c r="CP202" s="591">
        <f>IF(CP$2=0,$C202*$D202/$C$1*Index_운영!CP44*Index_운영!CP$10,IF(NOT(CO202=0),NOT(Index_운영!CP44=0)*CO202*(1+$E202*Index_운영!CP264)*Index_운영!CP44,$C202*$D202/$C$1*Index_운영!CP44))</f>
        <v>0</v>
      </c>
      <c r="CQ202" s="591">
        <f>IF(CQ$2=0,$C202*$D202/$C$1*Index_운영!CQ44*Index_운영!CQ$10,IF(NOT(CP202=0),NOT(Index_운영!CQ44=0)*CP202*(1+$E202*Index_운영!CQ264)*Index_운영!CQ44,$C202*$D202/$C$1*Index_운영!CQ44))</f>
        <v>0</v>
      </c>
      <c r="CR202" s="591">
        <f>IF(CR$2=0,$C202*$D202/$C$1*Index_운영!CR44*Index_운영!CR$10,IF(NOT(CQ202=0),NOT(Index_운영!CR44=0)*CQ202*(1+$E202*Index_운영!CR264)*Index_운영!CR44,$C202*$D202/$C$1*Index_운영!CR44))</f>
        <v>0</v>
      </c>
      <c r="CS202" s="591">
        <f>IF(CS$2=0,$C202*$D202/$C$1*Index_운영!CS44*Index_운영!CS$10,IF(NOT(CR202=0),NOT(Index_운영!CS44=0)*CR202*(1+$E202*Index_운영!CS264)*Index_운영!CS44,$C202*$D202/$C$1*Index_운영!CS44))</f>
        <v>0</v>
      </c>
      <c r="CT202" s="591">
        <f>IF(CT$2=0,$C202*$D202/$C$1*Index_운영!CT44*Index_운영!CT$10,IF(NOT(CS202=0),NOT(Index_운영!CT44=0)*CS202*(1+$E202*Index_운영!CT264)*Index_운영!CT44,$C202*$D202/$C$1*Index_운영!CT44))</f>
        <v>0</v>
      </c>
      <c r="CU202" s="591">
        <f>IF(CU$2=0,$C202*$D202/$C$1*Index_운영!CU44*Index_운영!CU$10,IF(NOT(CT202=0),NOT(Index_운영!CU44=0)*CT202*(1+$E202*Index_운영!CU264)*Index_운영!CU44,$C202*$D202/$C$1*Index_운영!CU44))</f>
        <v>0</v>
      </c>
      <c r="CV202" s="591">
        <f>IF(CV$2=0,$C202*$D202/$C$1*Index_운영!CV44*Index_운영!CV$10,IF(NOT(CU202=0),NOT(Index_운영!CV44=0)*CU202*(1+$E202*Index_운영!CV264)*Index_운영!CV44,$C202*$D202/$C$1*Index_운영!CV44))</f>
        <v>0</v>
      </c>
      <c r="CW202" s="591">
        <f>IF(CW$2=0,$C202*$D202/$C$1*Index_운영!CW44*Index_운영!CW$10,IF(NOT(CV202=0),NOT(Index_운영!CW44=0)*CV202*(1+$E202*Index_운영!CW264)*Index_운영!CW44,$C202*$D202/$C$1*Index_운영!CW44))</f>
        <v>0</v>
      </c>
      <c r="CX202" s="591">
        <f>IF(CX$2=0,$C202*$D202/$C$1*Index_운영!CX44*Index_운영!CX$10,IF(NOT(CW202=0),NOT(Index_운영!CX44=0)*CW202*(1+$E202*Index_운영!CX264)*Index_운영!CX44,$C202*$D202/$C$1*Index_운영!CX44))</f>
        <v>0</v>
      </c>
      <c r="CY202" s="591">
        <f>IF(CY$2=0,$C202*$D202/$C$1*Index_운영!CY44*Index_운영!CY$10,IF(NOT(CX202=0),NOT(Index_운영!CY44=0)*CX202*(1+$E202*Index_운영!CY264)*Index_운영!CY44,$C202*$D202/$C$1*Index_운영!CY44))</f>
        <v>0</v>
      </c>
      <c r="CZ202" s="591">
        <f>IF(CZ$2=0,$C202*$D202/$C$1*Index_운영!CZ44*Index_운영!CZ$10,IF(NOT(CY202=0),NOT(Index_운영!CZ44=0)*CY202*(1+$E202*Index_운영!CZ264)*Index_운영!CZ44,$C202*$D202/$C$1*Index_운영!CZ44))</f>
        <v>0</v>
      </c>
      <c r="DA202" s="591">
        <f>IF(DA$2=0,$C202*$D202/$C$1*Index_운영!DA44*Index_운영!DA$10,IF(NOT(CZ202=0),NOT(Index_운영!DA44=0)*CZ202*(1+$E202*Index_운영!DA264)*Index_운영!DA44,$C202*$D202/$C$1*Index_운영!DA44))</f>
        <v>0</v>
      </c>
      <c r="DB202" s="591">
        <f>IF(DB$2=0,$C202*$D202/$C$1*Index_운영!DB44*Index_운영!DB$10,IF(NOT(DA202=0),NOT(Index_운영!DB44=0)*DA202*(1+$E202*Index_운영!DB264)*Index_운영!DB44,$C202*$D202/$C$1*Index_운영!DB44))</f>
        <v>0</v>
      </c>
      <c r="DC202" s="591">
        <f>IF(DC$2=0,$C202*$D202/$C$1*Index_운영!DC44*Index_운영!DC$10,IF(NOT(DB202=0),NOT(Index_운영!DC44=0)*DB202*(1+$E202*Index_운영!DC264)*Index_운영!DC44,$C202*$D202/$C$1*Index_운영!DC44))</f>
        <v>0</v>
      </c>
      <c r="DD202" s="591">
        <f>IF(DD$2=0,$C202*$D202/$C$1*Index_운영!DD44*Index_운영!DD$10,IF(NOT(DC202=0),NOT(Index_운영!DD44=0)*DC202*(1+$E202*Index_운영!DD264)*Index_운영!DD44,$C202*$D202/$C$1*Index_운영!DD44))</f>
        <v>0</v>
      </c>
      <c r="DE202" s="591">
        <f>IF(DE$2=0,$C202*$D202/$C$1*Index_운영!DE44*Index_운영!DE$10,IF(NOT(DD202=0),NOT(Index_운영!DE44=0)*DD202*(1+$E202*Index_운영!DE264)*Index_운영!DE44,$C202*$D202/$C$1*Index_운영!DE44))</f>
        <v>0</v>
      </c>
      <c r="DF202" s="591">
        <f>IF(DF$2=0,$C202*$D202/$C$1*Index_운영!DF44*Index_운영!DF$10,IF(NOT(DE202=0),NOT(Index_운영!DF44=0)*DE202*(1+$E202*Index_운영!DF264)*Index_운영!DF44,$C202*$D202/$C$1*Index_운영!DF44))</f>
        <v>0</v>
      </c>
      <c r="DG202" s="591">
        <f>IF(DG$2=0,$C202*$D202/$C$1*Index_운영!DG44*Index_운영!DG$10,IF(NOT(DF202=0),NOT(Index_운영!DG44=0)*DF202*(1+$E202*Index_운영!DG264)*Index_운영!DG44,$C202*$D202/$C$1*Index_운영!DG44))</f>
        <v>0</v>
      </c>
      <c r="DH202" s="591">
        <f>IF(DH$2=0,$C202*$D202/$C$1*Index_운영!DH44*Index_운영!DH$10,IF(NOT(DG202=0),NOT(Index_운영!DH44=0)*DG202*(1+$E202*Index_운영!DH264)*Index_운영!DH44,$C202*$D202/$C$1*Index_운영!DH44))</f>
        <v>0</v>
      </c>
      <c r="DI202" s="591">
        <f>IF(DI$2=0,$C202*$D202/$C$1*Index_운영!DI44*Index_운영!DI$10,IF(NOT(DH202=0),NOT(Index_운영!DI44=0)*DH202*(1+$E202*Index_운영!DI264)*Index_운영!DI44,$C202*$D202/$C$1*Index_운영!DI44))</f>
        <v>0</v>
      </c>
      <c r="DJ202" s="591">
        <f>IF(DJ$2=0,$C202*$D202/$C$1*Index_운영!DJ44*Index_운영!DJ$10,IF(NOT(DI202=0),NOT(Index_운영!DJ44=0)*DI202*(1+$E202*Index_운영!DJ264)*Index_운영!DJ44,$C202*$D202/$C$1*Index_운영!DJ44))</f>
        <v>0</v>
      </c>
      <c r="DK202" s="591">
        <f>IF(DK$2=0,$C202*$D202/$C$1*Index_운영!DK44*Index_운영!DK$10,IF(NOT(DJ202=0),NOT(Index_운영!DK44=0)*DJ202*(1+$E202*Index_운영!DK264)*Index_운영!DK44,$C202*$D202/$C$1*Index_운영!DK44))</f>
        <v>0</v>
      </c>
      <c r="DL202" s="591">
        <f>IF(DL$2=0,$C202*$D202/$C$1*Index_운영!DL44*Index_운영!DL$10,IF(NOT(DK202=0),NOT(Index_운영!DL44=0)*DK202*(1+$E202*Index_운영!DL264)*Index_운영!DL44,$C202*$D202/$C$1*Index_운영!DL44))</f>
        <v>0</v>
      </c>
      <c r="DM202" s="591">
        <f>IF(DM$2=0,$C202*$D202/$C$1*Index_운영!DM44*Index_운영!DM$10,IF(NOT(DL202=0),NOT(Index_운영!DM44=0)*DL202*(1+$E202*Index_운영!DM264)*Index_운영!DM44,$C202*$D202/$C$1*Index_운영!DM44))</f>
        <v>0</v>
      </c>
      <c r="DN202" s="591">
        <f>IF(DN$2=0,$C202*$D202/$C$1*Index_운영!DN44*Index_운영!DN$10,IF(NOT(DM202=0),NOT(Index_운영!DN44=0)*DM202*(1+$E202*Index_운영!DN264)*Index_운영!DN44,$C202*$D202/$C$1*Index_운영!DN44))</f>
        <v>0</v>
      </c>
      <c r="DO202" s="591">
        <f>IF(DO$2=0,$C202*$D202/$C$1*Index_운영!DO44*Index_운영!DO$10,IF(NOT(DN202=0),NOT(Index_운영!DO44=0)*DN202*(1+$E202*Index_운영!DO264)*Index_운영!DO44,$C202*$D202/$C$1*Index_운영!DO44))</f>
        <v>0</v>
      </c>
      <c r="DP202" s="591">
        <f>IF(DP$2=0,$C202*$D202/$C$1*Index_운영!DP44*Index_운영!DP$10,IF(NOT(DO202=0),NOT(Index_운영!DP44=0)*DO202*(1+$E202*Index_운영!DP264)*Index_운영!DP44,$C202*$D202/$C$1*Index_운영!DP44))</f>
        <v>0</v>
      </c>
      <c r="DQ202" s="591">
        <f>IF(DQ$2=0,$C202*$D202/$C$1*Index_운영!DQ44*Index_운영!DQ$10,IF(NOT(DP202=0),NOT(Index_운영!DQ44=0)*DP202*(1+$E202*Index_운영!DQ264)*Index_운영!DQ44,$C202*$D202/$C$1*Index_운영!DQ44))</f>
        <v>0</v>
      </c>
      <c r="DR202" s="591">
        <f>IF(DR$2=0,$C202*$D202/$C$1*Index_운영!DR44*Index_운영!DR$10,IF(NOT(DQ202=0),NOT(Index_운영!DR44=0)*DQ202*(1+$E202*Index_운영!DR264)*Index_운영!DR44,$C202*$D202/$C$1*Index_운영!DR44))</f>
        <v>0</v>
      </c>
      <c r="DS202" s="591">
        <f>IF(DS$2=0,$C202*$D202/$C$1*Index_운영!DS44*Index_운영!DS$10,IF(NOT(DR202=0),NOT(Index_운영!DS44=0)*DR202*(1+$E202*Index_운영!DS264)*Index_운영!DS44,$C202*$D202/$C$1*Index_운영!DS44))</f>
        <v>0</v>
      </c>
      <c r="DT202" s="591">
        <f>IF(DT$2=0,$C202*$D202/$C$1*Index_운영!DT44*Index_운영!DT$10,IF(NOT(DS202=0),NOT(Index_운영!DT44=0)*DS202*(1+$E202*Index_운영!DT264)*Index_운영!DT44,$C202*$D202/$C$1*Index_운영!DT44))</f>
        <v>0</v>
      </c>
      <c r="DU202" s="591">
        <f>IF(DU$2=0,$C202*$D202/$C$1*Index_운영!DU44*Index_운영!DU$10,IF(NOT(DT202=0),NOT(Index_운영!DU44=0)*DT202*(1+$E202*Index_운영!DU264)*Index_운영!DU44,$C202*$D202/$C$1*Index_운영!DU44))</f>
        <v>0</v>
      </c>
      <c r="DV202" s="591">
        <f>IF(DV$2=0,$C202*$D202/$C$1*Index_운영!DV44*Index_운영!DV$10,IF(NOT(DU202=0),NOT(Index_운영!DV44=0)*DU202*(1+$E202*Index_운영!DV264)*Index_운영!DV44,$C202*$D202/$C$1*Index_운영!DV44))</f>
        <v>0</v>
      </c>
    </row>
    <row r="203" spans="1:126" s="485" customFormat="1" outlineLevel="1" x14ac:dyDescent="0.4">
      <c r="A203" s="737"/>
      <c r="B203" s="464">
        <f>'Rent Roll'!$B19</f>
        <v>0</v>
      </c>
      <c r="C203" s="1219">
        <f>'Rent Roll'!$K19</f>
        <v>0</v>
      </c>
      <c r="D203" s="1220">
        <f>'Rent Roll'!$Y19</f>
        <v>0</v>
      </c>
      <c r="E203" s="1221">
        <f>'Rent Roll'!$Z19</f>
        <v>0</v>
      </c>
      <c r="F203" s="588">
        <f>IF(F$2=0,$C203*$D203/$C$1*Index_운영!F45*Index_운영!F$10,IF(NOT(E203=0),NOT(Index_운영!F45=0)*E203*(1+$E203*Index_운영!F265)*Index_운영!F45,$C203*$D203/$C$1*Index_운영!F45))</f>
        <v>0</v>
      </c>
      <c r="G203" s="591">
        <f>IF(G$2=0,$C203*$D203/$C$1*Index_운영!G45*Index_운영!G$10,IF(NOT(F203=0),NOT(Index_운영!G45=0)*F203*(1+$E203*Index_운영!G265)*Index_운영!G45,$C203*$D203/$C$1*Index_운영!G45))</f>
        <v>0</v>
      </c>
      <c r="H203" s="591">
        <f>IF(H$2=0,$C203*$D203/$C$1*Index_운영!H45*Index_운영!H$10,IF(NOT(G203=0),NOT(Index_운영!H45=0)*G203*(1+$E203*Index_운영!H265)*Index_운영!H45,$C203*$D203/$C$1*Index_운영!H45))</f>
        <v>0</v>
      </c>
      <c r="I203" s="591">
        <f>IF(I$2=0,$C203*$D203/$C$1*Index_운영!I45*Index_운영!I$10,IF(NOT(H203=0),NOT(Index_운영!I45=0)*H203*(1+$E203*Index_운영!I265)*Index_운영!I45,$C203*$D203/$C$1*Index_운영!I45))</f>
        <v>0</v>
      </c>
      <c r="J203" s="591">
        <f>IF(J$2=0,$C203*$D203/$C$1*Index_운영!J45*Index_운영!J$10,IF(NOT(I203=0),NOT(Index_운영!J45=0)*I203*(1+$E203*Index_운영!J265)*Index_운영!J45,$C203*$D203/$C$1*Index_운영!J45))</f>
        <v>0</v>
      </c>
      <c r="K203" s="591">
        <f>IF(K$2=0,$C203*$D203/$C$1*Index_운영!K45*Index_운영!K$10,IF(NOT(J203=0),NOT(Index_운영!K45=0)*J203*(1+$E203*Index_운영!K265)*Index_운영!K45,$C203*$D203/$C$1*Index_운영!K45))</f>
        <v>0</v>
      </c>
      <c r="L203" s="591">
        <f>IF(L$2=0,$C203*$D203/$C$1*Index_운영!L45*Index_운영!L$10,IF(NOT(K203=0),NOT(Index_운영!L45=0)*K203*(1+$E203*Index_운영!L265)*Index_운영!L45,$C203*$D203/$C$1*Index_운영!L45))</f>
        <v>0</v>
      </c>
      <c r="M203" s="591">
        <f>IF(M$2=0,$C203*$D203/$C$1*Index_운영!M45*Index_운영!M$10,IF(NOT(L203=0),NOT(Index_운영!M45=0)*L203*(1+$E203*Index_운영!M265)*Index_운영!M45,$C203*$D203/$C$1*Index_운영!M45))</f>
        <v>0</v>
      </c>
      <c r="N203" s="591">
        <f>IF(N$2=0,$C203*$D203/$C$1*Index_운영!N45*Index_운영!N$10,IF(NOT(M203=0),NOT(Index_운영!N45=0)*M203*(1+$E203*Index_운영!N265)*Index_운영!N45,$C203*$D203/$C$1*Index_운영!N45))</f>
        <v>0</v>
      </c>
      <c r="O203" s="591">
        <f>IF(O$2=0,$C203*$D203/$C$1*Index_운영!O45*Index_운영!O$10,IF(NOT(N203=0),NOT(Index_운영!O45=0)*N203*(1+$E203*Index_운영!O265)*Index_운영!O45,$C203*$D203/$C$1*Index_운영!O45))</f>
        <v>0</v>
      </c>
      <c r="P203" s="591">
        <f>IF(P$2=0,$C203*$D203/$C$1*Index_운영!P45*Index_운영!P$10,IF(NOT(O203=0),NOT(Index_운영!P45=0)*O203*(1+$E203*Index_운영!P265)*Index_운영!P45,$C203*$D203/$C$1*Index_운영!P45))</f>
        <v>0</v>
      </c>
      <c r="Q203" s="591">
        <f>IF(Q$2=0,$C203*$D203/$C$1*Index_운영!Q45*Index_운영!Q$10,IF(NOT(P203=0),NOT(Index_운영!Q45=0)*P203*(1+$E203*Index_운영!Q265)*Index_운영!Q45,$C203*$D203/$C$1*Index_운영!Q45))</f>
        <v>0</v>
      </c>
      <c r="R203" s="591">
        <f>IF(R$2=0,$C203*$D203/$C$1*Index_운영!R45*Index_운영!R$10,IF(NOT(Q203=0),NOT(Index_운영!R45=0)*Q203*(1+$E203*Index_운영!R265)*Index_운영!R45,$C203*$D203/$C$1*Index_운영!R45))</f>
        <v>0</v>
      </c>
      <c r="S203" s="591">
        <f>IF(S$2=0,$C203*$D203/$C$1*Index_운영!S45*Index_운영!S$10,IF(NOT(R203=0),NOT(Index_운영!S45=0)*R203*(1+$E203*Index_운영!S265)*Index_운영!S45,$C203*$D203/$C$1*Index_운영!S45))</f>
        <v>0</v>
      </c>
      <c r="T203" s="591">
        <f>IF(T$2=0,$C203*$D203/$C$1*Index_운영!T45*Index_운영!T$10,IF(NOT(S203=0),NOT(Index_운영!T45=0)*S203*(1+$E203*Index_운영!T265)*Index_운영!T45,$C203*$D203/$C$1*Index_운영!T45))</f>
        <v>0</v>
      </c>
      <c r="U203" s="591">
        <f>IF(U$2=0,$C203*$D203/$C$1*Index_운영!U45*Index_운영!U$10,IF(NOT(T203=0),NOT(Index_운영!U45=0)*T203*(1+$E203*Index_운영!U265)*Index_운영!U45,$C203*$D203/$C$1*Index_운영!U45))</f>
        <v>0</v>
      </c>
      <c r="V203" s="591">
        <f>IF(V$2=0,$C203*$D203/$C$1*Index_운영!V45*Index_운영!V$10,IF(NOT(U203=0),NOT(Index_운영!V45=0)*U203*(1+$E203*Index_운영!V265)*Index_운영!V45,$C203*$D203/$C$1*Index_운영!V45))</f>
        <v>0</v>
      </c>
      <c r="W203" s="591">
        <f>IF(W$2=0,$C203*$D203/$C$1*Index_운영!W45*Index_운영!W$10,IF(NOT(V203=0),NOT(Index_운영!W45=0)*V203*(1+$E203*Index_운영!W265)*Index_운영!W45,$C203*$D203/$C$1*Index_운영!W45))</f>
        <v>0</v>
      </c>
      <c r="X203" s="591">
        <f>IF(X$2=0,$C203*$D203/$C$1*Index_운영!X45*Index_운영!X$10,IF(NOT(W203=0),NOT(Index_운영!X45=0)*W203*(1+$E203*Index_운영!X265)*Index_운영!X45,$C203*$D203/$C$1*Index_운영!X45))</f>
        <v>0</v>
      </c>
      <c r="Y203" s="591">
        <f>IF(Y$2=0,$C203*$D203/$C$1*Index_운영!Y45*Index_운영!Y$10,IF(NOT(X203=0),NOT(Index_운영!Y45=0)*X203*(1+$E203*Index_운영!Y265)*Index_운영!Y45,$C203*$D203/$C$1*Index_운영!Y45))</f>
        <v>0</v>
      </c>
      <c r="Z203" s="591">
        <f>IF(Z$2=0,$C203*$D203/$C$1*Index_운영!Z45*Index_운영!Z$10,IF(NOT(Y203=0),NOT(Index_운영!Z45=0)*Y203*(1+$E203*Index_운영!Z265)*Index_운영!Z45,$C203*$D203/$C$1*Index_운영!Z45))</f>
        <v>0</v>
      </c>
      <c r="AA203" s="591">
        <f>IF(AA$2=0,$C203*$D203/$C$1*Index_운영!AA45*Index_운영!AA$10,IF(NOT(Z203=0),NOT(Index_운영!AA45=0)*Z203*(1+$E203*Index_운영!AA265)*Index_운영!AA45,$C203*$D203/$C$1*Index_운영!AA45))</f>
        <v>0</v>
      </c>
      <c r="AB203" s="591">
        <f>IF(AB$2=0,$C203*$D203/$C$1*Index_운영!AB45*Index_운영!AB$10,IF(NOT(AA203=0),NOT(Index_운영!AB45=0)*AA203*(1+$E203*Index_운영!AB265)*Index_운영!AB45,$C203*$D203/$C$1*Index_운영!AB45))</f>
        <v>0</v>
      </c>
      <c r="AC203" s="591">
        <f>IF(AC$2=0,$C203*$D203/$C$1*Index_운영!AC45*Index_운영!AC$10,IF(NOT(AB203=0),NOT(Index_운영!AC45=0)*AB203*(1+$E203*Index_운영!AC265)*Index_운영!AC45,$C203*$D203/$C$1*Index_운영!AC45))</f>
        <v>0</v>
      </c>
      <c r="AD203" s="591">
        <f>IF(AD$2=0,$C203*$D203/$C$1*Index_운영!AD45*Index_운영!AD$10,IF(NOT(AC203=0),NOT(Index_운영!AD45=0)*AC203*(1+$E203*Index_운영!AD265)*Index_운영!AD45,$C203*$D203/$C$1*Index_운영!AD45))</f>
        <v>0</v>
      </c>
      <c r="AE203" s="591">
        <f>IF(AE$2=0,$C203*$D203/$C$1*Index_운영!AE45*Index_운영!AE$10,IF(NOT(AD203=0),NOT(Index_운영!AE45=0)*AD203*(1+$E203*Index_운영!AE265)*Index_운영!AE45,$C203*$D203/$C$1*Index_운영!AE45))</f>
        <v>0</v>
      </c>
      <c r="AF203" s="591">
        <f>IF(AF$2=0,$C203*$D203/$C$1*Index_운영!AF45*Index_운영!AF$10,IF(NOT(AE203=0),NOT(Index_운영!AF45=0)*AE203*(1+$E203*Index_운영!AF265)*Index_운영!AF45,$C203*$D203/$C$1*Index_운영!AF45))</f>
        <v>0</v>
      </c>
      <c r="AG203" s="591">
        <f>IF(AG$2=0,$C203*$D203/$C$1*Index_운영!AG45*Index_운영!AG$10,IF(NOT(AF203=0),NOT(Index_운영!AG45=0)*AF203*(1+$E203*Index_운영!AG265)*Index_운영!AG45,$C203*$D203/$C$1*Index_운영!AG45))</f>
        <v>0</v>
      </c>
      <c r="AH203" s="591">
        <f>IF(AH$2=0,$C203*$D203/$C$1*Index_운영!AH45*Index_운영!AH$10,IF(NOT(AG203=0),NOT(Index_운영!AH45=0)*AG203*(1+$E203*Index_운영!AH265)*Index_운영!AH45,$C203*$D203/$C$1*Index_운영!AH45))</f>
        <v>0</v>
      </c>
      <c r="AI203" s="591">
        <f>IF(AI$2=0,$C203*$D203/$C$1*Index_운영!AI45*Index_운영!AI$10,IF(NOT(AH203=0),NOT(Index_운영!AI45=0)*AH203*(1+$E203*Index_운영!AI265)*Index_운영!AI45,$C203*$D203/$C$1*Index_운영!AI45))</f>
        <v>0</v>
      </c>
      <c r="AJ203" s="591">
        <f>IF(AJ$2=0,$C203*$D203/$C$1*Index_운영!AJ45*Index_운영!AJ$10,IF(NOT(AI203=0),NOT(Index_운영!AJ45=0)*AI203*(1+$E203*Index_운영!AJ265)*Index_운영!AJ45,$C203*$D203/$C$1*Index_운영!AJ45))</f>
        <v>0</v>
      </c>
      <c r="AK203" s="591">
        <f>IF(AK$2=0,$C203*$D203/$C$1*Index_운영!AK45*Index_운영!AK$10,IF(NOT(AJ203=0),NOT(Index_운영!AK45=0)*AJ203*(1+$E203*Index_운영!AK265)*Index_운영!AK45,$C203*$D203/$C$1*Index_운영!AK45))</f>
        <v>0</v>
      </c>
      <c r="AL203" s="591">
        <f>IF(AL$2=0,$C203*$D203/$C$1*Index_운영!AL45*Index_운영!AL$10,IF(NOT(AK203=0),NOT(Index_운영!AL45=0)*AK203*(1+$E203*Index_운영!AL265)*Index_운영!AL45,$C203*$D203/$C$1*Index_운영!AL45))</f>
        <v>0</v>
      </c>
      <c r="AM203" s="591">
        <f>IF(AM$2=0,$C203*$D203/$C$1*Index_운영!AM45*Index_운영!AM$10,IF(NOT(AL203=0),NOT(Index_운영!AM45=0)*AL203*(1+$E203*Index_운영!AM265)*Index_운영!AM45,$C203*$D203/$C$1*Index_운영!AM45))</f>
        <v>0</v>
      </c>
      <c r="AN203" s="591">
        <f>IF(AN$2=0,$C203*$D203/$C$1*Index_운영!AN45*Index_운영!AN$10,IF(NOT(AM203=0),NOT(Index_운영!AN45=0)*AM203*(1+$E203*Index_운영!AN265)*Index_운영!AN45,$C203*$D203/$C$1*Index_운영!AN45))</f>
        <v>0</v>
      </c>
      <c r="AO203" s="591">
        <f>IF(AO$2=0,$C203*$D203/$C$1*Index_운영!AO45*Index_운영!AO$10,IF(NOT(AN203=0),NOT(Index_운영!AO45=0)*AN203*(1+$E203*Index_운영!AO265)*Index_운영!AO45,$C203*$D203/$C$1*Index_운영!AO45))</f>
        <v>0</v>
      </c>
      <c r="AP203" s="591">
        <f>IF(AP$2=0,$C203*$D203/$C$1*Index_운영!AP45*Index_운영!AP$10,IF(NOT(AO203=0),NOT(Index_운영!AP45=0)*AO203*(1+$E203*Index_운영!AP265)*Index_운영!AP45,$C203*$D203/$C$1*Index_운영!AP45))</f>
        <v>0</v>
      </c>
      <c r="AQ203" s="591">
        <f>IF(AQ$2=0,$C203*$D203/$C$1*Index_운영!AQ45*Index_운영!AQ$10,IF(NOT(AP203=0),NOT(Index_운영!AQ45=0)*AP203*(1+$E203*Index_운영!AQ265)*Index_운영!AQ45,$C203*$D203/$C$1*Index_운영!AQ45))</f>
        <v>0</v>
      </c>
      <c r="AR203" s="591">
        <f>IF(AR$2=0,$C203*$D203/$C$1*Index_운영!AR45*Index_운영!AR$10,IF(NOT(AQ203=0),NOT(Index_운영!AR45=0)*AQ203*(1+$E203*Index_운영!AR265)*Index_운영!AR45,$C203*$D203/$C$1*Index_운영!AR45))</f>
        <v>0</v>
      </c>
      <c r="AS203" s="591">
        <f>IF(AS$2=0,$C203*$D203/$C$1*Index_운영!AS45*Index_운영!AS$10,IF(NOT(AR203=0),NOT(Index_운영!AS45=0)*AR203*(1+$E203*Index_운영!AS265)*Index_운영!AS45,$C203*$D203/$C$1*Index_운영!AS45))</f>
        <v>0</v>
      </c>
      <c r="AT203" s="591">
        <f>IF(AT$2=0,$C203*$D203/$C$1*Index_운영!AT45*Index_운영!AT$10,IF(NOT(AS203=0),NOT(Index_운영!AT45=0)*AS203*(1+$E203*Index_운영!AT265)*Index_운영!AT45,$C203*$D203/$C$1*Index_운영!AT45))</f>
        <v>0</v>
      </c>
      <c r="AU203" s="591">
        <f>IF(AU$2=0,$C203*$D203/$C$1*Index_운영!AU45*Index_운영!AU$10,IF(NOT(AT203=0),NOT(Index_운영!AU45=0)*AT203*(1+$E203*Index_운영!AU265)*Index_운영!AU45,$C203*$D203/$C$1*Index_운영!AU45))</f>
        <v>0</v>
      </c>
      <c r="AV203" s="591">
        <f>IF(AV$2=0,$C203*$D203/$C$1*Index_운영!AV45*Index_운영!AV$10,IF(NOT(AU203=0),NOT(Index_운영!AV45=0)*AU203*(1+$E203*Index_운영!AV265)*Index_운영!AV45,$C203*$D203/$C$1*Index_운영!AV45))</f>
        <v>0</v>
      </c>
      <c r="AW203" s="591">
        <f>IF(AW$2=0,$C203*$D203/$C$1*Index_운영!AW45*Index_운영!AW$10,IF(NOT(AV203=0),NOT(Index_운영!AW45=0)*AV203*(1+$E203*Index_운영!AW265)*Index_운영!AW45,$C203*$D203/$C$1*Index_운영!AW45))</f>
        <v>0</v>
      </c>
      <c r="AX203" s="591">
        <f>IF(AX$2=0,$C203*$D203/$C$1*Index_운영!AX45*Index_운영!AX$10,IF(NOT(AW203=0),NOT(Index_운영!AX45=0)*AW203*(1+$E203*Index_운영!AX265)*Index_운영!AX45,$C203*$D203/$C$1*Index_운영!AX45))</f>
        <v>0</v>
      </c>
      <c r="AY203" s="591">
        <f>IF(AY$2=0,$C203*$D203/$C$1*Index_운영!AY45*Index_운영!AY$10,IF(NOT(AX203=0),NOT(Index_운영!AY45=0)*AX203*(1+$E203*Index_운영!AY265)*Index_운영!AY45,$C203*$D203/$C$1*Index_운영!AY45))</f>
        <v>0</v>
      </c>
      <c r="AZ203" s="591">
        <f>IF(AZ$2=0,$C203*$D203/$C$1*Index_운영!AZ45*Index_운영!AZ$10,IF(NOT(AY203=0),NOT(Index_운영!AZ45=0)*AY203*(1+$E203*Index_운영!AZ265)*Index_운영!AZ45,$C203*$D203/$C$1*Index_운영!AZ45))</f>
        <v>0</v>
      </c>
      <c r="BA203" s="591">
        <f>IF(BA$2=0,$C203*$D203/$C$1*Index_운영!BA45*Index_운영!BA$10,IF(NOT(AZ203=0),NOT(Index_운영!BA45=0)*AZ203*(1+$E203*Index_운영!BA265)*Index_운영!BA45,$C203*$D203/$C$1*Index_운영!BA45))</f>
        <v>0</v>
      </c>
      <c r="BB203" s="591">
        <f>IF(BB$2=0,$C203*$D203/$C$1*Index_운영!BB45*Index_운영!BB$10,IF(NOT(BA203=0),NOT(Index_운영!BB45=0)*BA203*(1+$E203*Index_운영!BB265)*Index_운영!BB45,$C203*$D203/$C$1*Index_운영!BB45))</f>
        <v>0</v>
      </c>
      <c r="BC203" s="591">
        <f>IF(BC$2=0,$C203*$D203/$C$1*Index_운영!BC45*Index_운영!BC$10,IF(NOT(BB203=0),NOT(Index_운영!BC45=0)*BB203*(1+$E203*Index_운영!BC265)*Index_운영!BC45,$C203*$D203/$C$1*Index_운영!BC45))</f>
        <v>0</v>
      </c>
      <c r="BD203" s="591">
        <f>IF(BD$2=0,$C203*$D203/$C$1*Index_운영!BD45*Index_운영!BD$10,IF(NOT(BC203=0),NOT(Index_운영!BD45=0)*BC203*(1+$E203*Index_운영!BD265)*Index_운영!BD45,$C203*$D203/$C$1*Index_운영!BD45))</f>
        <v>0</v>
      </c>
      <c r="BE203" s="591">
        <f>IF(BE$2=0,$C203*$D203/$C$1*Index_운영!BE45*Index_운영!BE$10,IF(NOT(BD203=0),NOT(Index_운영!BE45=0)*BD203*(1+$E203*Index_운영!BE265)*Index_운영!BE45,$C203*$D203/$C$1*Index_운영!BE45))</f>
        <v>0</v>
      </c>
      <c r="BF203" s="591">
        <f>IF(BF$2=0,$C203*$D203/$C$1*Index_운영!BF45*Index_운영!BF$10,IF(NOT(BE203=0),NOT(Index_운영!BF45=0)*BE203*(1+$E203*Index_운영!BF265)*Index_운영!BF45,$C203*$D203/$C$1*Index_운영!BF45))</f>
        <v>0</v>
      </c>
      <c r="BG203" s="591">
        <f>IF(BG$2=0,$C203*$D203/$C$1*Index_운영!BG45*Index_운영!BG$10,IF(NOT(BF203=0),NOT(Index_운영!BG45=0)*BF203*(1+$E203*Index_운영!BG265)*Index_운영!BG45,$C203*$D203/$C$1*Index_운영!BG45))</f>
        <v>0</v>
      </c>
      <c r="BH203" s="591">
        <f>IF(BH$2=0,$C203*$D203/$C$1*Index_운영!BH45*Index_운영!BH$10,IF(NOT(BG203=0),NOT(Index_운영!BH45=0)*BG203*(1+$E203*Index_운영!BH265)*Index_운영!BH45,$C203*$D203/$C$1*Index_운영!BH45))</f>
        <v>0</v>
      </c>
      <c r="BI203" s="591">
        <f>IF(BI$2=0,$C203*$D203/$C$1*Index_운영!BI45*Index_운영!BI$10,IF(NOT(BH203=0),NOT(Index_운영!BI45=0)*BH203*(1+$E203*Index_운영!BI265)*Index_운영!BI45,$C203*$D203/$C$1*Index_운영!BI45))</f>
        <v>0</v>
      </c>
      <c r="BJ203" s="591">
        <f>IF(BJ$2=0,$C203*$D203/$C$1*Index_운영!BJ45*Index_운영!BJ$10,IF(NOT(BI203=0),NOT(Index_운영!BJ45=0)*BI203*(1+$E203*Index_운영!BJ265)*Index_운영!BJ45,$C203*$D203/$C$1*Index_운영!BJ45))</f>
        <v>0</v>
      </c>
      <c r="BK203" s="591">
        <f>IF(BK$2=0,$C203*$D203/$C$1*Index_운영!BK45*Index_운영!BK$10,IF(NOT(BJ203=0),NOT(Index_운영!BK45=0)*BJ203*(1+$E203*Index_운영!BK265)*Index_운영!BK45,$C203*$D203/$C$1*Index_운영!BK45))</f>
        <v>0</v>
      </c>
      <c r="BL203" s="591">
        <f>IF(BL$2=0,$C203*$D203/$C$1*Index_운영!BL45*Index_운영!BL$10,IF(NOT(BK203=0),NOT(Index_운영!BL45=0)*BK203*(1+$E203*Index_운영!BL265)*Index_운영!BL45,$C203*$D203/$C$1*Index_운영!BL45))</f>
        <v>0</v>
      </c>
      <c r="BM203" s="591">
        <f>IF(BM$2=0,$C203*$D203/$C$1*Index_운영!BM45*Index_운영!BM$10,IF(NOT(BL203=0),NOT(Index_운영!BM45=0)*BL203*(1+$E203*Index_운영!BM265)*Index_운영!BM45,$C203*$D203/$C$1*Index_운영!BM45))</f>
        <v>0</v>
      </c>
      <c r="BN203" s="591">
        <f>IF(BN$2=0,$C203*$D203/$C$1*Index_운영!BN45*Index_운영!BN$10,IF(NOT(BM203=0),NOT(Index_운영!BN45=0)*BM203*(1+$E203*Index_운영!BN265)*Index_운영!BN45,$C203*$D203/$C$1*Index_운영!BN45))</f>
        <v>0</v>
      </c>
      <c r="BO203" s="591">
        <f>IF(BO$2=0,$C203*$D203/$C$1*Index_운영!BO45*Index_운영!BO$10,IF(NOT(BN203=0),NOT(Index_운영!BO45=0)*BN203*(1+$E203*Index_운영!BO265)*Index_운영!BO45,$C203*$D203/$C$1*Index_운영!BO45))</f>
        <v>0</v>
      </c>
      <c r="BP203" s="591">
        <f>IF(BP$2=0,$C203*$D203/$C$1*Index_운영!BP45*Index_운영!BP$10,IF(NOT(BO203=0),NOT(Index_운영!BP45=0)*BO203*(1+$E203*Index_운영!BP265)*Index_운영!BP45,$C203*$D203/$C$1*Index_운영!BP45))</f>
        <v>0</v>
      </c>
      <c r="BQ203" s="591">
        <f>IF(BQ$2=0,$C203*$D203/$C$1*Index_운영!BQ45*Index_운영!BQ$10,IF(NOT(BP203=0),NOT(Index_운영!BQ45=0)*BP203*(1+$E203*Index_운영!BQ265)*Index_운영!BQ45,$C203*$D203/$C$1*Index_운영!BQ45))</f>
        <v>0</v>
      </c>
      <c r="BR203" s="591">
        <f>IF(BR$2=0,$C203*$D203/$C$1*Index_운영!BR45*Index_운영!BR$10,IF(NOT(BQ203=0),NOT(Index_운영!BR45=0)*BQ203*(1+$E203*Index_운영!BR265)*Index_운영!BR45,$C203*$D203/$C$1*Index_운영!BR45))</f>
        <v>0</v>
      </c>
      <c r="BS203" s="591">
        <f>IF(BS$2=0,$C203*$D203/$C$1*Index_운영!BS45*Index_운영!BS$10,IF(NOT(BR203=0),NOT(Index_운영!BS45=0)*BR203*(1+$E203*Index_운영!BS265)*Index_운영!BS45,$C203*$D203/$C$1*Index_운영!BS45))</f>
        <v>0</v>
      </c>
      <c r="BT203" s="591">
        <f>IF(BT$2=0,$C203*$D203/$C$1*Index_운영!BT45*Index_운영!BT$10,IF(NOT(BS203=0),NOT(Index_운영!BT45=0)*BS203*(1+$E203*Index_운영!BT265)*Index_운영!BT45,$C203*$D203/$C$1*Index_운영!BT45))</f>
        <v>0</v>
      </c>
      <c r="BU203" s="591">
        <f>IF(BU$2=0,$C203*$D203/$C$1*Index_운영!BU45*Index_운영!BU$10,IF(NOT(BT203=0),NOT(Index_운영!BU45=0)*BT203*(1+$E203*Index_운영!BU265)*Index_운영!BU45,$C203*$D203/$C$1*Index_운영!BU45))</f>
        <v>0</v>
      </c>
      <c r="BV203" s="591">
        <f>IF(BV$2=0,$C203*$D203/$C$1*Index_운영!BV45*Index_운영!BV$10,IF(NOT(BU203=0),NOT(Index_운영!BV45=0)*BU203*(1+$E203*Index_운영!BV265)*Index_운영!BV45,$C203*$D203/$C$1*Index_운영!BV45))</f>
        <v>0</v>
      </c>
      <c r="BW203" s="591">
        <f>IF(BW$2=0,$C203*$D203/$C$1*Index_운영!BW45*Index_운영!BW$10,IF(NOT(BV203=0),NOT(Index_운영!BW45=0)*BV203*(1+$E203*Index_운영!BW265)*Index_운영!BW45,$C203*$D203/$C$1*Index_운영!BW45))</f>
        <v>0</v>
      </c>
      <c r="BX203" s="591">
        <f>IF(BX$2=0,$C203*$D203/$C$1*Index_운영!BX45*Index_운영!BX$10,IF(NOT(BW203=0),NOT(Index_운영!BX45=0)*BW203*(1+$E203*Index_운영!BX265)*Index_운영!BX45,$C203*$D203/$C$1*Index_운영!BX45))</f>
        <v>0</v>
      </c>
      <c r="BY203" s="591">
        <f>IF(BY$2=0,$C203*$D203/$C$1*Index_운영!BY45*Index_운영!BY$10,IF(NOT(BX203=0),NOT(Index_운영!BY45=0)*BX203*(1+$E203*Index_운영!BY265)*Index_운영!BY45,$C203*$D203/$C$1*Index_운영!BY45))</f>
        <v>0</v>
      </c>
      <c r="BZ203" s="591">
        <f>IF(BZ$2=0,$C203*$D203/$C$1*Index_운영!BZ45*Index_운영!BZ$10,IF(NOT(BY203=0),NOT(Index_운영!BZ45=0)*BY203*(1+$E203*Index_운영!BZ265)*Index_운영!BZ45,$C203*$D203/$C$1*Index_운영!BZ45))</f>
        <v>0</v>
      </c>
      <c r="CA203" s="591">
        <f>IF(CA$2=0,$C203*$D203/$C$1*Index_운영!CA45*Index_운영!CA$10,IF(NOT(BZ203=0),NOT(Index_운영!CA45=0)*BZ203*(1+$E203*Index_운영!CA265)*Index_운영!CA45,$C203*$D203/$C$1*Index_운영!CA45))</f>
        <v>0</v>
      </c>
      <c r="CB203" s="591">
        <f>IF(CB$2=0,$C203*$D203/$C$1*Index_운영!CB45*Index_운영!CB$10,IF(NOT(CA203=0),NOT(Index_운영!CB45=0)*CA203*(1+$E203*Index_운영!CB265)*Index_운영!CB45,$C203*$D203/$C$1*Index_운영!CB45))</f>
        <v>0</v>
      </c>
      <c r="CC203" s="591">
        <f>IF(CC$2=0,$C203*$D203/$C$1*Index_운영!CC45*Index_운영!CC$10,IF(NOT(CB203=0),NOT(Index_운영!CC45=0)*CB203*(1+$E203*Index_운영!CC265)*Index_운영!CC45,$C203*$D203/$C$1*Index_운영!CC45))</f>
        <v>0</v>
      </c>
      <c r="CD203" s="591">
        <f>IF(CD$2=0,$C203*$D203/$C$1*Index_운영!CD45*Index_운영!CD$10,IF(NOT(CC203=0),NOT(Index_운영!CD45=0)*CC203*(1+$E203*Index_운영!CD265)*Index_운영!CD45,$C203*$D203/$C$1*Index_운영!CD45))</f>
        <v>0</v>
      </c>
      <c r="CE203" s="591">
        <f>IF(CE$2=0,$C203*$D203/$C$1*Index_운영!CE45*Index_운영!CE$10,IF(NOT(CD203=0),NOT(Index_운영!CE45=0)*CD203*(1+$E203*Index_운영!CE265)*Index_운영!CE45,$C203*$D203/$C$1*Index_운영!CE45))</f>
        <v>0</v>
      </c>
      <c r="CF203" s="591">
        <f>IF(CF$2=0,$C203*$D203/$C$1*Index_운영!CF45*Index_운영!CF$10,IF(NOT(CE203=0),NOT(Index_운영!CF45=0)*CE203*(1+$E203*Index_운영!CF265)*Index_운영!CF45,$C203*$D203/$C$1*Index_운영!CF45))</f>
        <v>0</v>
      </c>
      <c r="CG203" s="591">
        <f>IF(CG$2=0,$C203*$D203/$C$1*Index_운영!CG45*Index_운영!CG$10,IF(NOT(CF203=0),NOT(Index_운영!CG45=0)*CF203*(1+$E203*Index_운영!CG265)*Index_운영!CG45,$C203*$D203/$C$1*Index_운영!CG45))</f>
        <v>0</v>
      </c>
      <c r="CH203" s="591">
        <f>IF(CH$2=0,$C203*$D203/$C$1*Index_운영!CH45*Index_운영!CH$10,IF(NOT(CG203=0),NOT(Index_운영!CH45=0)*CG203*(1+$E203*Index_운영!CH265)*Index_운영!CH45,$C203*$D203/$C$1*Index_운영!CH45))</f>
        <v>0</v>
      </c>
      <c r="CI203" s="591">
        <f>IF(CI$2=0,$C203*$D203/$C$1*Index_운영!CI45*Index_운영!CI$10,IF(NOT(CH203=0),NOT(Index_운영!CI45=0)*CH203*(1+$E203*Index_운영!CI265)*Index_운영!CI45,$C203*$D203/$C$1*Index_운영!CI45))</f>
        <v>0</v>
      </c>
      <c r="CJ203" s="591">
        <f>IF(CJ$2=0,$C203*$D203/$C$1*Index_운영!CJ45*Index_운영!CJ$10,IF(NOT(CI203=0),NOT(Index_운영!CJ45=0)*CI203*(1+$E203*Index_운영!CJ265)*Index_운영!CJ45,$C203*$D203/$C$1*Index_운영!CJ45))</f>
        <v>0</v>
      </c>
      <c r="CK203" s="591">
        <f>IF(CK$2=0,$C203*$D203/$C$1*Index_운영!CK45*Index_운영!CK$10,IF(NOT(CJ203=0),NOT(Index_운영!CK45=0)*CJ203*(1+$E203*Index_운영!CK265)*Index_운영!CK45,$C203*$D203/$C$1*Index_운영!CK45))</f>
        <v>0</v>
      </c>
      <c r="CL203" s="591">
        <f>IF(CL$2=0,$C203*$D203/$C$1*Index_운영!CL45*Index_운영!CL$10,IF(NOT(CK203=0),NOT(Index_운영!CL45=0)*CK203*(1+$E203*Index_운영!CL265)*Index_운영!CL45,$C203*$D203/$C$1*Index_운영!CL45))</f>
        <v>0</v>
      </c>
      <c r="CM203" s="591">
        <f>IF(CM$2=0,$C203*$D203/$C$1*Index_운영!CM45*Index_운영!CM$10,IF(NOT(CL203=0),NOT(Index_운영!CM45=0)*CL203*(1+$E203*Index_운영!CM265)*Index_운영!CM45,$C203*$D203/$C$1*Index_운영!CM45))</f>
        <v>0</v>
      </c>
      <c r="CN203" s="591">
        <f>IF(CN$2=0,$C203*$D203/$C$1*Index_운영!CN45*Index_운영!CN$10,IF(NOT(CM203=0),NOT(Index_운영!CN45=0)*CM203*(1+$E203*Index_운영!CN265)*Index_운영!CN45,$C203*$D203/$C$1*Index_운영!CN45))</f>
        <v>0</v>
      </c>
      <c r="CO203" s="591">
        <f>IF(CO$2=0,$C203*$D203/$C$1*Index_운영!CO45*Index_운영!CO$10,IF(NOT(CN203=0),NOT(Index_운영!CO45=0)*CN203*(1+$E203*Index_운영!CO265)*Index_운영!CO45,$C203*$D203/$C$1*Index_운영!CO45))</f>
        <v>0</v>
      </c>
      <c r="CP203" s="591">
        <f>IF(CP$2=0,$C203*$D203/$C$1*Index_운영!CP45*Index_운영!CP$10,IF(NOT(CO203=0),NOT(Index_운영!CP45=0)*CO203*(1+$E203*Index_운영!CP265)*Index_운영!CP45,$C203*$D203/$C$1*Index_운영!CP45))</f>
        <v>0</v>
      </c>
      <c r="CQ203" s="591">
        <f>IF(CQ$2=0,$C203*$D203/$C$1*Index_운영!CQ45*Index_운영!CQ$10,IF(NOT(CP203=0),NOT(Index_운영!CQ45=0)*CP203*(1+$E203*Index_운영!CQ265)*Index_운영!CQ45,$C203*$D203/$C$1*Index_운영!CQ45))</f>
        <v>0</v>
      </c>
      <c r="CR203" s="591">
        <f>IF(CR$2=0,$C203*$D203/$C$1*Index_운영!CR45*Index_운영!CR$10,IF(NOT(CQ203=0),NOT(Index_운영!CR45=0)*CQ203*(1+$E203*Index_운영!CR265)*Index_운영!CR45,$C203*$D203/$C$1*Index_운영!CR45))</f>
        <v>0</v>
      </c>
      <c r="CS203" s="591">
        <f>IF(CS$2=0,$C203*$D203/$C$1*Index_운영!CS45*Index_운영!CS$10,IF(NOT(CR203=0),NOT(Index_운영!CS45=0)*CR203*(1+$E203*Index_운영!CS265)*Index_운영!CS45,$C203*$D203/$C$1*Index_운영!CS45))</f>
        <v>0</v>
      </c>
      <c r="CT203" s="591">
        <f>IF(CT$2=0,$C203*$D203/$C$1*Index_운영!CT45*Index_운영!CT$10,IF(NOT(CS203=0),NOT(Index_운영!CT45=0)*CS203*(1+$E203*Index_운영!CT265)*Index_운영!CT45,$C203*$D203/$C$1*Index_운영!CT45))</f>
        <v>0</v>
      </c>
      <c r="CU203" s="591">
        <f>IF(CU$2=0,$C203*$D203/$C$1*Index_운영!CU45*Index_운영!CU$10,IF(NOT(CT203=0),NOT(Index_운영!CU45=0)*CT203*(1+$E203*Index_운영!CU265)*Index_운영!CU45,$C203*$D203/$C$1*Index_운영!CU45))</f>
        <v>0</v>
      </c>
      <c r="CV203" s="591">
        <f>IF(CV$2=0,$C203*$D203/$C$1*Index_운영!CV45*Index_운영!CV$10,IF(NOT(CU203=0),NOT(Index_운영!CV45=0)*CU203*(1+$E203*Index_운영!CV265)*Index_운영!CV45,$C203*$D203/$C$1*Index_운영!CV45))</f>
        <v>0</v>
      </c>
      <c r="CW203" s="591">
        <f>IF(CW$2=0,$C203*$D203/$C$1*Index_운영!CW45*Index_운영!CW$10,IF(NOT(CV203=0),NOT(Index_운영!CW45=0)*CV203*(1+$E203*Index_운영!CW265)*Index_운영!CW45,$C203*$D203/$C$1*Index_운영!CW45))</f>
        <v>0</v>
      </c>
      <c r="CX203" s="591">
        <f>IF(CX$2=0,$C203*$D203/$C$1*Index_운영!CX45*Index_운영!CX$10,IF(NOT(CW203=0),NOT(Index_운영!CX45=0)*CW203*(1+$E203*Index_운영!CX265)*Index_운영!CX45,$C203*$D203/$C$1*Index_운영!CX45))</f>
        <v>0</v>
      </c>
      <c r="CY203" s="591">
        <f>IF(CY$2=0,$C203*$D203/$C$1*Index_운영!CY45*Index_운영!CY$10,IF(NOT(CX203=0),NOT(Index_운영!CY45=0)*CX203*(1+$E203*Index_운영!CY265)*Index_운영!CY45,$C203*$D203/$C$1*Index_운영!CY45))</f>
        <v>0</v>
      </c>
      <c r="CZ203" s="591">
        <f>IF(CZ$2=0,$C203*$D203/$C$1*Index_운영!CZ45*Index_운영!CZ$10,IF(NOT(CY203=0),NOT(Index_운영!CZ45=0)*CY203*(1+$E203*Index_운영!CZ265)*Index_운영!CZ45,$C203*$D203/$C$1*Index_운영!CZ45))</f>
        <v>0</v>
      </c>
      <c r="DA203" s="591">
        <f>IF(DA$2=0,$C203*$D203/$C$1*Index_운영!DA45*Index_운영!DA$10,IF(NOT(CZ203=0),NOT(Index_운영!DA45=0)*CZ203*(1+$E203*Index_운영!DA265)*Index_운영!DA45,$C203*$D203/$C$1*Index_운영!DA45))</f>
        <v>0</v>
      </c>
      <c r="DB203" s="591">
        <f>IF(DB$2=0,$C203*$D203/$C$1*Index_운영!DB45*Index_운영!DB$10,IF(NOT(DA203=0),NOT(Index_운영!DB45=0)*DA203*(1+$E203*Index_운영!DB265)*Index_운영!DB45,$C203*$D203/$C$1*Index_운영!DB45))</f>
        <v>0</v>
      </c>
      <c r="DC203" s="591">
        <f>IF(DC$2=0,$C203*$D203/$C$1*Index_운영!DC45*Index_운영!DC$10,IF(NOT(DB203=0),NOT(Index_운영!DC45=0)*DB203*(1+$E203*Index_운영!DC265)*Index_운영!DC45,$C203*$D203/$C$1*Index_운영!DC45))</f>
        <v>0</v>
      </c>
      <c r="DD203" s="591">
        <f>IF(DD$2=0,$C203*$D203/$C$1*Index_운영!DD45*Index_운영!DD$10,IF(NOT(DC203=0),NOT(Index_운영!DD45=0)*DC203*(1+$E203*Index_운영!DD265)*Index_운영!DD45,$C203*$D203/$C$1*Index_운영!DD45))</f>
        <v>0</v>
      </c>
      <c r="DE203" s="591">
        <f>IF(DE$2=0,$C203*$D203/$C$1*Index_운영!DE45*Index_운영!DE$10,IF(NOT(DD203=0),NOT(Index_운영!DE45=0)*DD203*(1+$E203*Index_운영!DE265)*Index_운영!DE45,$C203*$D203/$C$1*Index_운영!DE45))</f>
        <v>0</v>
      </c>
      <c r="DF203" s="591">
        <f>IF(DF$2=0,$C203*$D203/$C$1*Index_운영!DF45*Index_운영!DF$10,IF(NOT(DE203=0),NOT(Index_운영!DF45=0)*DE203*(1+$E203*Index_운영!DF265)*Index_운영!DF45,$C203*$D203/$C$1*Index_운영!DF45))</f>
        <v>0</v>
      </c>
      <c r="DG203" s="591">
        <f>IF(DG$2=0,$C203*$D203/$C$1*Index_운영!DG45*Index_운영!DG$10,IF(NOT(DF203=0),NOT(Index_운영!DG45=0)*DF203*(1+$E203*Index_운영!DG265)*Index_운영!DG45,$C203*$D203/$C$1*Index_운영!DG45))</f>
        <v>0</v>
      </c>
      <c r="DH203" s="591">
        <f>IF(DH$2=0,$C203*$D203/$C$1*Index_운영!DH45*Index_운영!DH$10,IF(NOT(DG203=0),NOT(Index_운영!DH45=0)*DG203*(1+$E203*Index_운영!DH265)*Index_운영!DH45,$C203*$D203/$C$1*Index_운영!DH45))</f>
        <v>0</v>
      </c>
      <c r="DI203" s="591">
        <f>IF(DI$2=0,$C203*$D203/$C$1*Index_운영!DI45*Index_운영!DI$10,IF(NOT(DH203=0),NOT(Index_운영!DI45=0)*DH203*(1+$E203*Index_운영!DI265)*Index_운영!DI45,$C203*$D203/$C$1*Index_운영!DI45))</f>
        <v>0</v>
      </c>
      <c r="DJ203" s="591">
        <f>IF(DJ$2=0,$C203*$D203/$C$1*Index_운영!DJ45*Index_운영!DJ$10,IF(NOT(DI203=0),NOT(Index_운영!DJ45=0)*DI203*(1+$E203*Index_운영!DJ265)*Index_운영!DJ45,$C203*$D203/$C$1*Index_운영!DJ45))</f>
        <v>0</v>
      </c>
      <c r="DK203" s="591">
        <f>IF(DK$2=0,$C203*$D203/$C$1*Index_운영!DK45*Index_운영!DK$10,IF(NOT(DJ203=0),NOT(Index_운영!DK45=0)*DJ203*(1+$E203*Index_운영!DK265)*Index_운영!DK45,$C203*$D203/$C$1*Index_운영!DK45))</f>
        <v>0</v>
      </c>
      <c r="DL203" s="591">
        <f>IF(DL$2=0,$C203*$D203/$C$1*Index_운영!DL45*Index_운영!DL$10,IF(NOT(DK203=0),NOT(Index_운영!DL45=0)*DK203*(1+$E203*Index_운영!DL265)*Index_운영!DL45,$C203*$D203/$C$1*Index_운영!DL45))</f>
        <v>0</v>
      </c>
      <c r="DM203" s="591">
        <f>IF(DM$2=0,$C203*$D203/$C$1*Index_운영!DM45*Index_운영!DM$10,IF(NOT(DL203=0),NOT(Index_운영!DM45=0)*DL203*(1+$E203*Index_운영!DM265)*Index_운영!DM45,$C203*$D203/$C$1*Index_운영!DM45))</f>
        <v>0</v>
      </c>
      <c r="DN203" s="591">
        <f>IF(DN$2=0,$C203*$D203/$C$1*Index_운영!DN45*Index_운영!DN$10,IF(NOT(DM203=0),NOT(Index_운영!DN45=0)*DM203*(1+$E203*Index_운영!DN265)*Index_운영!DN45,$C203*$D203/$C$1*Index_운영!DN45))</f>
        <v>0</v>
      </c>
      <c r="DO203" s="591">
        <f>IF(DO$2=0,$C203*$D203/$C$1*Index_운영!DO45*Index_운영!DO$10,IF(NOT(DN203=0),NOT(Index_운영!DO45=0)*DN203*(1+$E203*Index_운영!DO265)*Index_운영!DO45,$C203*$D203/$C$1*Index_운영!DO45))</f>
        <v>0</v>
      </c>
      <c r="DP203" s="591">
        <f>IF(DP$2=0,$C203*$D203/$C$1*Index_운영!DP45*Index_운영!DP$10,IF(NOT(DO203=0),NOT(Index_운영!DP45=0)*DO203*(1+$E203*Index_운영!DP265)*Index_운영!DP45,$C203*$D203/$C$1*Index_운영!DP45))</f>
        <v>0</v>
      </c>
      <c r="DQ203" s="591">
        <f>IF(DQ$2=0,$C203*$D203/$C$1*Index_운영!DQ45*Index_운영!DQ$10,IF(NOT(DP203=0),NOT(Index_운영!DQ45=0)*DP203*(1+$E203*Index_운영!DQ265)*Index_운영!DQ45,$C203*$D203/$C$1*Index_운영!DQ45))</f>
        <v>0</v>
      </c>
      <c r="DR203" s="591">
        <f>IF(DR$2=0,$C203*$D203/$C$1*Index_운영!DR45*Index_운영!DR$10,IF(NOT(DQ203=0),NOT(Index_운영!DR45=0)*DQ203*(1+$E203*Index_운영!DR265)*Index_운영!DR45,$C203*$D203/$C$1*Index_운영!DR45))</f>
        <v>0</v>
      </c>
      <c r="DS203" s="591">
        <f>IF(DS$2=0,$C203*$D203/$C$1*Index_운영!DS45*Index_운영!DS$10,IF(NOT(DR203=0),NOT(Index_운영!DS45=0)*DR203*(1+$E203*Index_운영!DS265)*Index_운영!DS45,$C203*$D203/$C$1*Index_운영!DS45))</f>
        <v>0</v>
      </c>
      <c r="DT203" s="591">
        <f>IF(DT$2=0,$C203*$D203/$C$1*Index_운영!DT45*Index_운영!DT$10,IF(NOT(DS203=0),NOT(Index_운영!DT45=0)*DS203*(1+$E203*Index_운영!DT265)*Index_운영!DT45,$C203*$D203/$C$1*Index_운영!DT45))</f>
        <v>0</v>
      </c>
      <c r="DU203" s="591">
        <f>IF(DU$2=0,$C203*$D203/$C$1*Index_운영!DU45*Index_운영!DU$10,IF(NOT(DT203=0),NOT(Index_운영!DU45=0)*DT203*(1+$E203*Index_운영!DU265)*Index_운영!DU45,$C203*$D203/$C$1*Index_운영!DU45))</f>
        <v>0</v>
      </c>
      <c r="DV203" s="591">
        <f>IF(DV$2=0,$C203*$D203/$C$1*Index_운영!DV45*Index_운영!DV$10,IF(NOT(DU203=0),NOT(Index_운영!DV45=0)*DU203*(1+$E203*Index_운영!DV265)*Index_운영!DV45,$C203*$D203/$C$1*Index_운영!DV45))</f>
        <v>0</v>
      </c>
    </row>
    <row r="204" spans="1:126" s="485" customFormat="1" outlineLevel="1" x14ac:dyDescent="0.4">
      <c r="A204" s="737"/>
      <c r="B204" s="464">
        <f>'Rent Roll'!$B20</f>
        <v>0</v>
      </c>
      <c r="C204" s="1219">
        <f>'Rent Roll'!$K20</f>
        <v>0</v>
      </c>
      <c r="D204" s="1220">
        <f>'Rent Roll'!$Y20</f>
        <v>0</v>
      </c>
      <c r="E204" s="1221">
        <f>'Rent Roll'!$Z20</f>
        <v>0</v>
      </c>
      <c r="F204" s="588">
        <f>IF(F$2=0,$C204*$D204/$C$1*Index_운영!F46*Index_운영!F$10,IF(NOT(E204=0),NOT(Index_운영!F46=0)*E204*(1+$E204*Index_운영!F266)*Index_운영!F46,$C204*$D204/$C$1*Index_운영!F46))</f>
        <v>0</v>
      </c>
      <c r="G204" s="591">
        <f>IF(G$2=0,$C204*$D204/$C$1*Index_운영!G46*Index_운영!G$10,IF(NOT(F204=0),NOT(Index_운영!G46=0)*F204*(1+$E204*Index_운영!G266)*Index_운영!G46,$C204*$D204/$C$1*Index_운영!G46))</f>
        <v>0</v>
      </c>
      <c r="H204" s="591">
        <f>IF(H$2=0,$C204*$D204/$C$1*Index_운영!H46*Index_운영!H$10,IF(NOT(G204=0),NOT(Index_운영!H46=0)*G204*(1+$E204*Index_운영!H266)*Index_운영!H46,$C204*$D204/$C$1*Index_운영!H46))</f>
        <v>0</v>
      </c>
      <c r="I204" s="591">
        <f>IF(I$2=0,$C204*$D204/$C$1*Index_운영!I46*Index_운영!I$10,IF(NOT(H204=0),NOT(Index_운영!I46=0)*H204*(1+$E204*Index_운영!I266)*Index_운영!I46,$C204*$D204/$C$1*Index_운영!I46))</f>
        <v>0</v>
      </c>
      <c r="J204" s="591">
        <f>IF(J$2=0,$C204*$D204/$C$1*Index_운영!J46*Index_운영!J$10,IF(NOT(I204=0),NOT(Index_운영!J46=0)*I204*(1+$E204*Index_운영!J266)*Index_운영!J46,$C204*$D204/$C$1*Index_운영!J46))</f>
        <v>0</v>
      </c>
      <c r="K204" s="591">
        <f>IF(K$2=0,$C204*$D204/$C$1*Index_운영!K46*Index_운영!K$10,IF(NOT(J204=0),NOT(Index_운영!K46=0)*J204*(1+$E204*Index_운영!K266)*Index_운영!K46,$C204*$D204/$C$1*Index_운영!K46))</f>
        <v>0</v>
      </c>
      <c r="L204" s="591">
        <f>IF(L$2=0,$C204*$D204/$C$1*Index_운영!L46*Index_운영!L$10,IF(NOT(K204=0),NOT(Index_운영!L46=0)*K204*(1+$E204*Index_운영!L266)*Index_운영!L46,$C204*$D204/$C$1*Index_운영!L46))</f>
        <v>0</v>
      </c>
      <c r="M204" s="591">
        <f>IF(M$2=0,$C204*$D204/$C$1*Index_운영!M46*Index_운영!M$10,IF(NOT(L204=0),NOT(Index_운영!M46=0)*L204*(1+$E204*Index_운영!M266)*Index_운영!M46,$C204*$D204/$C$1*Index_운영!M46))</f>
        <v>0</v>
      </c>
      <c r="N204" s="591">
        <f>IF(N$2=0,$C204*$D204/$C$1*Index_운영!N46*Index_운영!N$10,IF(NOT(M204=0),NOT(Index_운영!N46=0)*M204*(1+$E204*Index_운영!N266)*Index_운영!N46,$C204*$D204/$C$1*Index_운영!N46))</f>
        <v>0</v>
      </c>
      <c r="O204" s="591">
        <f>IF(O$2=0,$C204*$D204/$C$1*Index_운영!O46*Index_운영!O$10,IF(NOT(N204=0),NOT(Index_운영!O46=0)*N204*(1+$E204*Index_운영!O266)*Index_운영!O46,$C204*$D204/$C$1*Index_운영!O46))</f>
        <v>0</v>
      </c>
      <c r="P204" s="591">
        <f>IF(P$2=0,$C204*$D204/$C$1*Index_운영!P46*Index_운영!P$10,IF(NOT(O204=0),NOT(Index_운영!P46=0)*O204*(1+$E204*Index_운영!P266)*Index_운영!P46,$C204*$D204/$C$1*Index_운영!P46))</f>
        <v>0</v>
      </c>
      <c r="Q204" s="591">
        <f>IF(Q$2=0,$C204*$D204/$C$1*Index_운영!Q46*Index_운영!Q$10,IF(NOT(P204=0),NOT(Index_운영!Q46=0)*P204*(1+$E204*Index_운영!Q266)*Index_운영!Q46,$C204*$D204/$C$1*Index_운영!Q46))</f>
        <v>0</v>
      </c>
      <c r="R204" s="591">
        <f>IF(R$2=0,$C204*$D204/$C$1*Index_운영!R46*Index_운영!R$10,IF(NOT(Q204=0),NOT(Index_운영!R46=0)*Q204*(1+$E204*Index_운영!R266)*Index_운영!R46,$C204*$D204/$C$1*Index_운영!R46))</f>
        <v>0</v>
      </c>
      <c r="S204" s="591">
        <f>IF(S$2=0,$C204*$D204/$C$1*Index_운영!S46*Index_운영!S$10,IF(NOT(R204=0),NOT(Index_운영!S46=0)*R204*(1+$E204*Index_운영!S266)*Index_운영!S46,$C204*$D204/$C$1*Index_운영!S46))</f>
        <v>0</v>
      </c>
      <c r="T204" s="591">
        <f>IF(T$2=0,$C204*$D204/$C$1*Index_운영!T46*Index_운영!T$10,IF(NOT(S204=0),NOT(Index_운영!T46=0)*S204*(1+$E204*Index_운영!T266)*Index_운영!T46,$C204*$D204/$C$1*Index_운영!T46))</f>
        <v>0</v>
      </c>
      <c r="U204" s="591">
        <f>IF(U$2=0,$C204*$D204/$C$1*Index_운영!U46*Index_운영!U$10,IF(NOT(T204=0),NOT(Index_운영!U46=0)*T204*(1+$E204*Index_운영!U266)*Index_운영!U46,$C204*$D204/$C$1*Index_운영!U46))</f>
        <v>0</v>
      </c>
      <c r="V204" s="591">
        <f>IF(V$2=0,$C204*$D204/$C$1*Index_운영!V46*Index_운영!V$10,IF(NOT(U204=0),NOT(Index_운영!V46=0)*U204*(1+$E204*Index_운영!V266)*Index_운영!V46,$C204*$D204/$C$1*Index_운영!V46))</f>
        <v>0</v>
      </c>
      <c r="W204" s="591">
        <f>IF(W$2=0,$C204*$D204/$C$1*Index_운영!W46*Index_운영!W$10,IF(NOT(V204=0),NOT(Index_운영!W46=0)*V204*(1+$E204*Index_운영!W266)*Index_운영!W46,$C204*$D204/$C$1*Index_운영!W46))</f>
        <v>0</v>
      </c>
      <c r="X204" s="591">
        <f>IF(X$2=0,$C204*$D204/$C$1*Index_운영!X46*Index_운영!X$10,IF(NOT(W204=0),NOT(Index_운영!X46=0)*W204*(1+$E204*Index_운영!X266)*Index_운영!X46,$C204*$D204/$C$1*Index_운영!X46))</f>
        <v>0</v>
      </c>
      <c r="Y204" s="591">
        <f>IF(Y$2=0,$C204*$D204/$C$1*Index_운영!Y46*Index_운영!Y$10,IF(NOT(X204=0),NOT(Index_운영!Y46=0)*X204*(1+$E204*Index_운영!Y266)*Index_운영!Y46,$C204*$D204/$C$1*Index_운영!Y46))</f>
        <v>0</v>
      </c>
      <c r="Z204" s="591">
        <f>IF(Z$2=0,$C204*$D204/$C$1*Index_운영!Z46*Index_운영!Z$10,IF(NOT(Y204=0),NOT(Index_운영!Z46=0)*Y204*(1+$E204*Index_운영!Z266)*Index_운영!Z46,$C204*$D204/$C$1*Index_운영!Z46))</f>
        <v>0</v>
      </c>
      <c r="AA204" s="591">
        <f>IF(AA$2=0,$C204*$D204/$C$1*Index_운영!AA46*Index_운영!AA$10,IF(NOT(Z204=0),NOT(Index_운영!AA46=0)*Z204*(1+$E204*Index_운영!AA266)*Index_운영!AA46,$C204*$D204/$C$1*Index_운영!AA46))</f>
        <v>0</v>
      </c>
      <c r="AB204" s="591">
        <f>IF(AB$2=0,$C204*$D204/$C$1*Index_운영!AB46*Index_운영!AB$10,IF(NOT(AA204=0),NOT(Index_운영!AB46=0)*AA204*(1+$E204*Index_운영!AB266)*Index_운영!AB46,$C204*$D204/$C$1*Index_운영!AB46))</f>
        <v>0</v>
      </c>
      <c r="AC204" s="591">
        <f>IF(AC$2=0,$C204*$D204/$C$1*Index_운영!AC46*Index_운영!AC$10,IF(NOT(AB204=0),NOT(Index_운영!AC46=0)*AB204*(1+$E204*Index_운영!AC266)*Index_운영!AC46,$C204*$D204/$C$1*Index_운영!AC46))</f>
        <v>0</v>
      </c>
      <c r="AD204" s="591">
        <f>IF(AD$2=0,$C204*$D204/$C$1*Index_운영!AD46*Index_운영!AD$10,IF(NOT(AC204=0),NOT(Index_운영!AD46=0)*AC204*(1+$E204*Index_운영!AD266)*Index_운영!AD46,$C204*$D204/$C$1*Index_운영!AD46))</f>
        <v>0</v>
      </c>
      <c r="AE204" s="591">
        <f>IF(AE$2=0,$C204*$D204/$C$1*Index_운영!AE46*Index_운영!AE$10,IF(NOT(AD204=0),NOT(Index_운영!AE46=0)*AD204*(1+$E204*Index_운영!AE266)*Index_운영!AE46,$C204*$D204/$C$1*Index_운영!AE46))</f>
        <v>0</v>
      </c>
      <c r="AF204" s="591">
        <f>IF(AF$2=0,$C204*$D204/$C$1*Index_운영!AF46*Index_운영!AF$10,IF(NOT(AE204=0),NOT(Index_운영!AF46=0)*AE204*(1+$E204*Index_운영!AF266)*Index_운영!AF46,$C204*$D204/$C$1*Index_운영!AF46))</f>
        <v>0</v>
      </c>
      <c r="AG204" s="591">
        <f>IF(AG$2=0,$C204*$D204/$C$1*Index_운영!AG46*Index_운영!AG$10,IF(NOT(AF204=0),NOT(Index_운영!AG46=0)*AF204*(1+$E204*Index_운영!AG266)*Index_운영!AG46,$C204*$D204/$C$1*Index_운영!AG46))</f>
        <v>0</v>
      </c>
      <c r="AH204" s="591">
        <f>IF(AH$2=0,$C204*$D204/$C$1*Index_운영!AH46*Index_운영!AH$10,IF(NOT(AG204=0),NOT(Index_운영!AH46=0)*AG204*(1+$E204*Index_운영!AH266)*Index_운영!AH46,$C204*$D204/$C$1*Index_운영!AH46))</f>
        <v>0</v>
      </c>
      <c r="AI204" s="591">
        <f>IF(AI$2=0,$C204*$D204/$C$1*Index_운영!AI46*Index_운영!AI$10,IF(NOT(AH204=0),NOT(Index_운영!AI46=0)*AH204*(1+$E204*Index_운영!AI266)*Index_운영!AI46,$C204*$D204/$C$1*Index_운영!AI46))</f>
        <v>0</v>
      </c>
      <c r="AJ204" s="591">
        <f>IF(AJ$2=0,$C204*$D204/$C$1*Index_운영!AJ46*Index_운영!AJ$10,IF(NOT(AI204=0),NOT(Index_운영!AJ46=0)*AI204*(1+$E204*Index_운영!AJ266)*Index_운영!AJ46,$C204*$D204/$C$1*Index_운영!AJ46))</f>
        <v>0</v>
      </c>
      <c r="AK204" s="591">
        <f>IF(AK$2=0,$C204*$D204/$C$1*Index_운영!AK46*Index_운영!AK$10,IF(NOT(AJ204=0),NOT(Index_운영!AK46=0)*AJ204*(1+$E204*Index_운영!AK266)*Index_운영!AK46,$C204*$D204/$C$1*Index_운영!AK46))</f>
        <v>0</v>
      </c>
      <c r="AL204" s="591">
        <f>IF(AL$2=0,$C204*$D204/$C$1*Index_운영!AL46*Index_운영!AL$10,IF(NOT(AK204=0),NOT(Index_운영!AL46=0)*AK204*(1+$E204*Index_운영!AL266)*Index_운영!AL46,$C204*$D204/$C$1*Index_운영!AL46))</f>
        <v>0</v>
      </c>
      <c r="AM204" s="591">
        <f>IF(AM$2=0,$C204*$D204/$C$1*Index_운영!AM46*Index_운영!AM$10,IF(NOT(AL204=0),NOT(Index_운영!AM46=0)*AL204*(1+$E204*Index_운영!AM266)*Index_운영!AM46,$C204*$D204/$C$1*Index_운영!AM46))</f>
        <v>0</v>
      </c>
      <c r="AN204" s="591">
        <f>IF(AN$2=0,$C204*$D204/$C$1*Index_운영!AN46*Index_운영!AN$10,IF(NOT(AM204=0),NOT(Index_운영!AN46=0)*AM204*(1+$E204*Index_운영!AN266)*Index_운영!AN46,$C204*$D204/$C$1*Index_운영!AN46))</f>
        <v>0</v>
      </c>
      <c r="AO204" s="591">
        <f>IF(AO$2=0,$C204*$D204/$C$1*Index_운영!AO46*Index_운영!AO$10,IF(NOT(AN204=0),NOT(Index_운영!AO46=0)*AN204*(1+$E204*Index_운영!AO266)*Index_운영!AO46,$C204*$D204/$C$1*Index_운영!AO46))</f>
        <v>0</v>
      </c>
      <c r="AP204" s="591">
        <f>IF(AP$2=0,$C204*$D204/$C$1*Index_운영!AP46*Index_운영!AP$10,IF(NOT(AO204=0),NOT(Index_운영!AP46=0)*AO204*(1+$E204*Index_운영!AP266)*Index_운영!AP46,$C204*$D204/$C$1*Index_운영!AP46))</f>
        <v>0</v>
      </c>
      <c r="AQ204" s="591">
        <f>IF(AQ$2=0,$C204*$D204/$C$1*Index_운영!AQ46*Index_운영!AQ$10,IF(NOT(AP204=0),NOT(Index_운영!AQ46=0)*AP204*(1+$E204*Index_운영!AQ266)*Index_운영!AQ46,$C204*$D204/$C$1*Index_운영!AQ46))</f>
        <v>0</v>
      </c>
      <c r="AR204" s="591">
        <f>IF(AR$2=0,$C204*$D204/$C$1*Index_운영!AR46*Index_운영!AR$10,IF(NOT(AQ204=0),NOT(Index_운영!AR46=0)*AQ204*(1+$E204*Index_운영!AR266)*Index_운영!AR46,$C204*$D204/$C$1*Index_운영!AR46))</f>
        <v>0</v>
      </c>
      <c r="AS204" s="591">
        <f>IF(AS$2=0,$C204*$D204/$C$1*Index_운영!AS46*Index_운영!AS$10,IF(NOT(AR204=0),NOT(Index_운영!AS46=0)*AR204*(1+$E204*Index_운영!AS266)*Index_운영!AS46,$C204*$D204/$C$1*Index_운영!AS46))</f>
        <v>0</v>
      </c>
      <c r="AT204" s="591">
        <f>IF(AT$2=0,$C204*$D204/$C$1*Index_운영!AT46*Index_운영!AT$10,IF(NOT(AS204=0),NOT(Index_운영!AT46=0)*AS204*(1+$E204*Index_운영!AT266)*Index_운영!AT46,$C204*$D204/$C$1*Index_운영!AT46))</f>
        <v>0</v>
      </c>
      <c r="AU204" s="591">
        <f>IF(AU$2=0,$C204*$D204/$C$1*Index_운영!AU46*Index_운영!AU$10,IF(NOT(AT204=0),NOT(Index_운영!AU46=0)*AT204*(1+$E204*Index_운영!AU266)*Index_운영!AU46,$C204*$D204/$C$1*Index_운영!AU46))</f>
        <v>0</v>
      </c>
      <c r="AV204" s="591">
        <f>IF(AV$2=0,$C204*$D204/$C$1*Index_운영!AV46*Index_운영!AV$10,IF(NOT(AU204=0),NOT(Index_운영!AV46=0)*AU204*(1+$E204*Index_운영!AV266)*Index_운영!AV46,$C204*$D204/$C$1*Index_운영!AV46))</f>
        <v>0</v>
      </c>
      <c r="AW204" s="591">
        <f>IF(AW$2=0,$C204*$D204/$C$1*Index_운영!AW46*Index_운영!AW$10,IF(NOT(AV204=0),NOT(Index_운영!AW46=0)*AV204*(1+$E204*Index_운영!AW266)*Index_운영!AW46,$C204*$D204/$C$1*Index_운영!AW46))</f>
        <v>0</v>
      </c>
      <c r="AX204" s="591">
        <f>IF(AX$2=0,$C204*$D204/$C$1*Index_운영!AX46*Index_운영!AX$10,IF(NOT(AW204=0),NOT(Index_운영!AX46=0)*AW204*(1+$E204*Index_운영!AX266)*Index_운영!AX46,$C204*$D204/$C$1*Index_운영!AX46))</f>
        <v>0</v>
      </c>
      <c r="AY204" s="591">
        <f>IF(AY$2=0,$C204*$D204/$C$1*Index_운영!AY46*Index_운영!AY$10,IF(NOT(AX204=0),NOT(Index_운영!AY46=0)*AX204*(1+$E204*Index_운영!AY266)*Index_운영!AY46,$C204*$D204/$C$1*Index_운영!AY46))</f>
        <v>0</v>
      </c>
      <c r="AZ204" s="591">
        <f>IF(AZ$2=0,$C204*$D204/$C$1*Index_운영!AZ46*Index_운영!AZ$10,IF(NOT(AY204=0),NOT(Index_운영!AZ46=0)*AY204*(1+$E204*Index_운영!AZ266)*Index_운영!AZ46,$C204*$D204/$C$1*Index_운영!AZ46))</f>
        <v>0</v>
      </c>
      <c r="BA204" s="591">
        <f>IF(BA$2=0,$C204*$D204/$C$1*Index_운영!BA46*Index_운영!BA$10,IF(NOT(AZ204=0),NOT(Index_운영!BA46=0)*AZ204*(1+$E204*Index_운영!BA266)*Index_운영!BA46,$C204*$D204/$C$1*Index_운영!BA46))</f>
        <v>0</v>
      </c>
      <c r="BB204" s="591">
        <f>IF(BB$2=0,$C204*$D204/$C$1*Index_운영!BB46*Index_운영!BB$10,IF(NOT(BA204=0),NOT(Index_운영!BB46=0)*BA204*(1+$E204*Index_운영!BB266)*Index_운영!BB46,$C204*$D204/$C$1*Index_운영!BB46))</f>
        <v>0</v>
      </c>
      <c r="BC204" s="591">
        <f>IF(BC$2=0,$C204*$D204/$C$1*Index_운영!BC46*Index_운영!BC$10,IF(NOT(BB204=0),NOT(Index_운영!BC46=0)*BB204*(1+$E204*Index_운영!BC266)*Index_운영!BC46,$C204*$D204/$C$1*Index_운영!BC46))</f>
        <v>0</v>
      </c>
      <c r="BD204" s="591">
        <f>IF(BD$2=0,$C204*$D204/$C$1*Index_운영!BD46*Index_운영!BD$10,IF(NOT(BC204=0),NOT(Index_운영!BD46=0)*BC204*(1+$E204*Index_운영!BD266)*Index_운영!BD46,$C204*$D204/$C$1*Index_운영!BD46))</f>
        <v>0</v>
      </c>
      <c r="BE204" s="591">
        <f>IF(BE$2=0,$C204*$D204/$C$1*Index_운영!BE46*Index_운영!BE$10,IF(NOT(BD204=0),NOT(Index_운영!BE46=0)*BD204*(1+$E204*Index_운영!BE266)*Index_운영!BE46,$C204*$D204/$C$1*Index_운영!BE46))</f>
        <v>0</v>
      </c>
      <c r="BF204" s="591">
        <f>IF(BF$2=0,$C204*$D204/$C$1*Index_운영!BF46*Index_운영!BF$10,IF(NOT(BE204=0),NOT(Index_운영!BF46=0)*BE204*(1+$E204*Index_운영!BF266)*Index_운영!BF46,$C204*$D204/$C$1*Index_운영!BF46))</f>
        <v>0</v>
      </c>
      <c r="BG204" s="591">
        <f>IF(BG$2=0,$C204*$D204/$C$1*Index_운영!BG46*Index_운영!BG$10,IF(NOT(BF204=0),NOT(Index_운영!BG46=0)*BF204*(1+$E204*Index_운영!BG266)*Index_운영!BG46,$C204*$D204/$C$1*Index_운영!BG46))</f>
        <v>0</v>
      </c>
      <c r="BH204" s="591">
        <f>IF(BH$2=0,$C204*$D204/$C$1*Index_운영!BH46*Index_운영!BH$10,IF(NOT(BG204=0),NOT(Index_운영!BH46=0)*BG204*(1+$E204*Index_운영!BH266)*Index_운영!BH46,$C204*$D204/$C$1*Index_운영!BH46))</f>
        <v>0</v>
      </c>
      <c r="BI204" s="591">
        <f>IF(BI$2=0,$C204*$D204/$C$1*Index_운영!BI46*Index_운영!BI$10,IF(NOT(BH204=0),NOT(Index_운영!BI46=0)*BH204*(1+$E204*Index_운영!BI266)*Index_운영!BI46,$C204*$D204/$C$1*Index_운영!BI46))</f>
        <v>0</v>
      </c>
      <c r="BJ204" s="591">
        <f>IF(BJ$2=0,$C204*$D204/$C$1*Index_운영!BJ46*Index_운영!BJ$10,IF(NOT(BI204=0),NOT(Index_운영!BJ46=0)*BI204*(1+$E204*Index_운영!BJ266)*Index_운영!BJ46,$C204*$D204/$C$1*Index_운영!BJ46))</f>
        <v>0</v>
      </c>
      <c r="BK204" s="591">
        <f>IF(BK$2=0,$C204*$D204/$C$1*Index_운영!BK46*Index_운영!BK$10,IF(NOT(BJ204=0),NOT(Index_운영!BK46=0)*BJ204*(1+$E204*Index_운영!BK266)*Index_운영!BK46,$C204*$D204/$C$1*Index_운영!BK46))</f>
        <v>0</v>
      </c>
      <c r="BL204" s="591">
        <f>IF(BL$2=0,$C204*$D204/$C$1*Index_운영!BL46*Index_운영!BL$10,IF(NOT(BK204=0),NOT(Index_운영!BL46=0)*BK204*(1+$E204*Index_운영!BL266)*Index_운영!BL46,$C204*$D204/$C$1*Index_운영!BL46))</f>
        <v>0</v>
      </c>
      <c r="BM204" s="591">
        <f>IF(BM$2=0,$C204*$D204/$C$1*Index_운영!BM46*Index_운영!BM$10,IF(NOT(BL204=0),NOT(Index_운영!BM46=0)*BL204*(1+$E204*Index_운영!BM266)*Index_운영!BM46,$C204*$D204/$C$1*Index_운영!BM46))</f>
        <v>0</v>
      </c>
      <c r="BN204" s="591">
        <f>IF(BN$2=0,$C204*$D204/$C$1*Index_운영!BN46*Index_운영!BN$10,IF(NOT(BM204=0),NOT(Index_운영!BN46=0)*BM204*(1+$E204*Index_운영!BN266)*Index_운영!BN46,$C204*$D204/$C$1*Index_운영!BN46))</f>
        <v>0</v>
      </c>
      <c r="BO204" s="591">
        <f>IF(BO$2=0,$C204*$D204/$C$1*Index_운영!BO46*Index_운영!BO$10,IF(NOT(BN204=0),NOT(Index_운영!BO46=0)*BN204*(1+$E204*Index_운영!BO266)*Index_운영!BO46,$C204*$D204/$C$1*Index_운영!BO46))</f>
        <v>0</v>
      </c>
      <c r="BP204" s="591">
        <f>IF(BP$2=0,$C204*$D204/$C$1*Index_운영!BP46*Index_운영!BP$10,IF(NOT(BO204=0),NOT(Index_운영!BP46=0)*BO204*(1+$E204*Index_운영!BP266)*Index_운영!BP46,$C204*$D204/$C$1*Index_운영!BP46))</f>
        <v>0</v>
      </c>
      <c r="BQ204" s="591">
        <f>IF(BQ$2=0,$C204*$D204/$C$1*Index_운영!BQ46*Index_운영!BQ$10,IF(NOT(BP204=0),NOT(Index_운영!BQ46=0)*BP204*(1+$E204*Index_운영!BQ266)*Index_운영!BQ46,$C204*$D204/$C$1*Index_운영!BQ46))</f>
        <v>0</v>
      </c>
      <c r="BR204" s="591">
        <f>IF(BR$2=0,$C204*$D204/$C$1*Index_운영!BR46*Index_운영!BR$10,IF(NOT(BQ204=0),NOT(Index_운영!BR46=0)*BQ204*(1+$E204*Index_운영!BR266)*Index_운영!BR46,$C204*$D204/$C$1*Index_운영!BR46))</f>
        <v>0</v>
      </c>
      <c r="BS204" s="591">
        <f>IF(BS$2=0,$C204*$D204/$C$1*Index_운영!BS46*Index_운영!BS$10,IF(NOT(BR204=0),NOT(Index_운영!BS46=0)*BR204*(1+$E204*Index_운영!BS266)*Index_운영!BS46,$C204*$D204/$C$1*Index_운영!BS46))</f>
        <v>0</v>
      </c>
      <c r="BT204" s="591">
        <f>IF(BT$2=0,$C204*$D204/$C$1*Index_운영!BT46*Index_운영!BT$10,IF(NOT(BS204=0),NOT(Index_운영!BT46=0)*BS204*(1+$E204*Index_운영!BT266)*Index_운영!BT46,$C204*$D204/$C$1*Index_운영!BT46))</f>
        <v>0</v>
      </c>
      <c r="BU204" s="591">
        <f>IF(BU$2=0,$C204*$D204/$C$1*Index_운영!BU46*Index_운영!BU$10,IF(NOT(BT204=0),NOT(Index_운영!BU46=0)*BT204*(1+$E204*Index_운영!BU266)*Index_운영!BU46,$C204*$D204/$C$1*Index_운영!BU46))</f>
        <v>0</v>
      </c>
      <c r="BV204" s="591">
        <f>IF(BV$2=0,$C204*$D204/$C$1*Index_운영!BV46*Index_운영!BV$10,IF(NOT(BU204=0),NOT(Index_운영!BV46=0)*BU204*(1+$E204*Index_운영!BV266)*Index_운영!BV46,$C204*$D204/$C$1*Index_운영!BV46))</f>
        <v>0</v>
      </c>
      <c r="BW204" s="591">
        <f>IF(BW$2=0,$C204*$D204/$C$1*Index_운영!BW46*Index_운영!BW$10,IF(NOT(BV204=0),NOT(Index_운영!BW46=0)*BV204*(1+$E204*Index_운영!BW266)*Index_운영!BW46,$C204*$D204/$C$1*Index_운영!BW46))</f>
        <v>0</v>
      </c>
      <c r="BX204" s="591">
        <f>IF(BX$2=0,$C204*$D204/$C$1*Index_운영!BX46*Index_운영!BX$10,IF(NOT(BW204=0),NOT(Index_운영!BX46=0)*BW204*(1+$E204*Index_운영!BX266)*Index_운영!BX46,$C204*$D204/$C$1*Index_운영!BX46))</f>
        <v>0</v>
      </c>
      <c r="BY204" s="591">
        <f>IF(BY$2=0,$C204*$D204/$C$1*Index_운영!BY46*Index_운영!BY$10,IF(NOT(BX204=0),NOT(Index_운영!BY46=0)*BX204*(1+$E204*Index_운영!BY266)*Index_운영!BY46,$C204*$D204/$C$1*Index_운영!BY46))</f>
        <v>0</v>
      </c>
      <c r="BZ204" s="591">
        <f>IF(BZ$2=0,$C204*$D204/$C$1*Index_운영!BZ46*Index_운영!BZ$10,IF(NOT(BY204=0),NOT(Index_운영!BZ46=0)*BY204*(1+$E204*Index_운영!BZ266)*Index_운영!BZ46,$C204*$D204/$C$1*Index_운영!BZ46))</f>
        <v>0</v>
      </c>
      <c r="CA204" s="591">
        <f>IF(CA$2=0,$C204*$D204/$C$1*Index_운영!CA46*Index_운영!CA$10,IF(NOT(BZ204=0),NOT(Index_운영!CA46=0)*BZ204*(1+$E204*Index_운영!CA266)*Index_운영!CA46,$C204*$D204/$C$1*Index_운영!CA46))</f>
        <v>0</v>
      </c>
      <c r="CB204" s="591">
        <f>IF(CB$2=0,$C204*$D204/$C$1*Index_운영!CB46*Index_운영!CB$10,IF(NOT(CA204=0),NOT(Index_운영!CB46=0)*CA204*(1+$E204*Index_운영!CB266)*Index_운영!CB46,$C204*$D204/$C$1*Index_운영!CB46))</f>
        <v>0</v>
      </c>
      <c r="CC204" s="591">
        <f>IF(CC$2=0,$C204*$D204/$C$1*Index_운영!CC46*Index_운영!CC$10,IF(NOT(CB204=0),NOT(Index_운영!CC46=0)*CB204*(1+$E204*Index_운영!CC266)*Index_운영!CC46,$C204*$D204/$C$1*Index_운영!CC46))</f>
        <v>0</v>
      </c>
      <c r="CD204" s="591">
        <f>IF(CD$2=0,$C204*$D204/$C$1*Index_운영!CD46*Index_운영!CD$10,IF(NOT(CC204=0),NOT(Index_운영!CD46=0)*CC204*(1+$E204*Index_운영!CD266)*Index_운영!CD46,$C204*$D204/$C$1*Index_운영!CD46))</f>
        <v>0</v>
      </c>
      <c r="CE204" s="591">
        <f>IF(CE$2=0,$C204*$D204/$C$1*Index_운영!CE46*Index_운영!CE$10,IF(NOT(CD204=0),NOT(Index_운영!CE46=0)*CD204*(1+$E204*Index_운영!CE266)*Index_운영!CE46,$C204*$D204/$C$1*Index_운영!CE46))</f>
        <v>0</v>
      </c>
      <c r="CF204" s="591">
        <f>IF(CF$2=0,$C204*$D204/$C$1*Index_운영!CF46*Index_운영!CF$10,IF(NOT(CE204=0),NOT(Index_운영!CF46=0)*CE204*(1+$E204*Index_운영!CF266)*Index_운영!CF46,$C204*$D204/$C$1*Index_운영!CF46))</f>
        <v>0</v>
      </c>
      <c r="CG204" s="591">
        <f>IF(CG$2=0,$C204*$D204/$C$1*Index_운영!CG46*Index_운영!CG$10,IF(NOT(CF204=0),NOT(Index_운영!CG46=0)*CF204*(1+$E204*Index_운영!CG266)*Index_운영!CG46,$C204*$D204/$C$1*Index_운영!CG46))</f>
        <v>0</v>
      </c>
      <c r="CH204" s="591">
        <f>IF(CH$2=0,$C204*$D204/$C$1*Index_운영!CH46*Index_운영!CH$10,IF(NOT(CG204=0),NOT(Index_운영!CH46=0)*CG204*(1+$E204*Index_운영!CH266)*Index_운영!CH46,$C204*$D204/$C$1*Index_운영!CH46))</f>
        <v>0</v>
      </c>
      <c r="CI204" s="591">
        <f>IF(CI$2=0,$C204*$D204/$C$1*Index_운영!CI46*Index_운영!CI$10,IF(NOT(CH204=0),NOT(Index_운영!CI46=0)*CH204*(1+$E204*Index_운영!CI266)*Index_운영!CI46,$C204*$D204/$C$1*Index_운영!CI46))</f>
        <v>0</v>
      </c>
      <c r="CJ204" s="591">
        <f>IF(CJ$2=0,$C204*$D204/$C$1*Index_운영!CJ46*Index_운영!CJ$10,IF(NOT(CI204=0),NOT(Index_운영!CJ46=0)*CI204*(1+$E204*Index_운영!CJ266)*Index_운영!CJ46,$C204*$D204/$C$1*Index_운영!CJ46))</f>
        <v>0</v>
      </c>
      <c r="CK204" s="591">
        <f>IF(CK$2=0,$C204*$D204/$C$1*Index_운영!CK46*Index_운영!CK$10,IF(NOT(CJ204=0),NOT(Index_운영!CK46=0)*CJ204*(1+$E204*Index_운영!CK266)*Index_운영!CK46,$C204*$D204/$C$1*Index_운영!CK46))</f>
        <v>0</v>
      </c>
      <c r="CL204" s="591">
        <f>IF(CL$2=0,$C204*$D204/$C$1*Index_운영!CL46*Index_운영!CL$10,IF(NOT(CK204=0),NOT(Index_운영!CL46=0)*CK204*(1+$E204*Index_운영!CL266)*Index_운영!CL46,$C204*$D204/$C$1*Index_운영!CL46))</f>
        <v>0</v>
      </c>
      <c r="CM204" s="591">
        <f>IF(CM$2=0,$C204*$D204/$C$1*Index_운영!CM46*Index_운영!CM$10,IF(NOT(CL204=0),NOT(Index_운영!CM46=0)*CL204*(1+$E204*Index_운영!CM266)*Index_운영!CM46,$C204*$D204/$C$1*Index_운영!CM46))</f>
        <v>0</v>
      </c>
      <c r="CN204" s="591">
        <f>IF(CN$2=0,$C204*$D204/$C$1*Index_운영!CN46*Index_운영!CN$10,IF(NOT(CM204=0),NOT(Index_운영!CN46=0)*CM204*(1+$E204*Index_운영!CN266)*Index_운영!CN46,$C204*$D204/$C$1*Index_운영!CN46))</f>
        <v>0</v>
      </c>
      <c r="CO204" s="591">
        <f>IF(CO$2=0,$C204*$D204/$C$1*Index_운영!CO46*Index_운영!CO$10,IF(NOT(CN204=0),NOT(Index_운영!CO46=0)*CN204*(1+$E204*Index_운영!CO266)*Index_운영!CO46,$C204*$D204/$C$1*Index_운영!CO46))</f>
        <v>0</v>
      </c>
      <c r="CP204" s="591">
        <f>IF(CP$2=0,$C204*$D204/$C$1*Index_운영!CP46*Index_운영!CP$10,IF(NOT(CO204=0),NOT(Index_운영!CP46=0)*CO204*(1+$E204*Index_운영!CP266)*Index_운영!CP46,$C204*$D204/$C$1*Index_운영!CP46))</f>
        <v>0</v>
      </c>
      <c r="CQ204" s="591">
        <f>IF(CQ$2=0,$C204*$D204/$C$1*Index_운영!CQ46*Index_운영!CQ$10,IF(NOT(CP204=0),NOT(Index_운영!CQ46=0)*CP204*(1+$E204*Index_운영!CQ266)*Index_운영!CQ46,$C204*$D204/$C$1*Index_운영!CQ46))</f>
        <v>0</v>
      </c>
      <c r="CR204" s="591">
        <f>IF(CR$2=0,$C204*$D204/$C$1*Index_운영!CR46*Index_운영!CR$10,IF(NOT(CQ204=0),NOT(Index_운영!CR46=0)*CQ204*(1+$E204*Index_운영!CR266)*Index_운영!CR46,$C204*$D204/$C$1*Index_운영!CR46))</f>
        <v>0</v>
      </c>
      <c r="CS204" s="591">
        <f>IF(CS$2=0,$C204*$D204/$C$1*Index_운영!CS46*Index_운영!CS$10,IF(NOT(CR204=0),NOT(Index_운영!CS46=0)*CR204*(1+$E204*Index_운영!CS266)*Index_운영!CS46,$C204*$D204/$C$1*Index_운영!CS46))</f>
        <v>0</v>
      </c>
      <c r="CT204" s="591">
        <f>IF(CT$2=0,$C204*$D204/$C$1*Index_운영!CT46*Index_운영!CT$10,IF(NOT(CS204=0),NOT(Index_운영!CT46=0)*CS204*(1+$E204*Index_운영!CT266)*Index_운영!CT46,$C204*$D204/$C$1*Index_운영!CT46))</f>
        <v>0</v>
      </c>
      <c r="CU204" s="591">
        <f>IF(CU$2=0,$C204*$D204/$C$1*Index_운영!CU46*Index_운영!CU$10,IF(NOT(CT204=0),NOT(Index_운영!CU46=0)*CT204*(1+$E204*Index_운영!CU266)*Index_운영!CU46,$C204*$D204/$C$1*Index_운영!CU46))</f>
        <v>0</v>
      </c>
      <c r="CV204" s="591">
        <f>IF(CV$2=0,$C204*$D204/$C$1*Index_운영!CV46*Index_운영!CV$10,IF(NOT(CU204=0),NOT(Index_운영!CV46=0)*CU204*(1+$E204*Index_운영!CV266)*Index_운영!CV46,$C204*$D204/$C$1*Index_운영!CV46))</f>
        <v>0</v>
      </c>
      <c r="CW204" s="591">
        <f>IF(CW$2=0,$C204*$D204/$C$1*Index_운영!CW46*Index_운영!CW$10,IF(NOT(CV204=0),NOT(Index_운영!CW46=0)*CV204*(1+$E204*Index_운영!CW266)*Index_운영!CW46,$C204*$D204/$C$1*Index_운영!CW46))</f>
        <v>0</v>
      </c>
      <c r="CX204" s="591">
        <f>IF(CX$2=0,$C204*$D204/$C$1*Index_운영!CX46*Index_운영!CX$10,IF(NOT(CW204=0),NOT(Index_운영!CX46=0)*CW204*(1+$E204*Index_운영!CX266)*Index_운영!CX46,$C204*$D204/$C$1*Index_운영!CX46))</f>
        <v>0</v>
      </c>
      <c r="CY204" s="591">
        <f>IF(CY$2=0,$C204*$D204/$C$1*Index_운영!CY46*Index_운영!CY$10,IF(NOT(CX204=0),NOT(Index_운영!CY46=0)*CX204*(1+$E204*Index_운영!CY266)*Index_운영!CY46,$C204*$D204/$C$1*Index_운영!CY46))</f>
        <v>0</v>
      </c>
      <c r="CZ204" s="591">
        <f>IF(CZ$2=0,$C204*$D204/$C$1*Index_운영!CZ46*Index_운영!CZ$10,IF(NOT(CY204=0),NOT(Index_운영!CZ46=0)*CY204*(1+$E204*Index_운영!CZ266)*Index_운영!CZ46,$C204*$D204/$C$1*Index_운영!CZ46))</f>
        <v>0</v>
      </c>
      <c r="DA204" s="591">
        <f>IF(DA$2=0,$C204*$D204/$C$1*Index_운영!DA46*Index_운영!DA$10,IF(NOT(CZ204=0),NOT(Index_운영!DA46=0)*CZ204*(1+$E204*Index_운영!DA266)*Index_운영!DA46,$C204*$D204/$C$1*Index_운영!DA46))</f>
        <v>0</v>
      </c>
      <c r="DB204" s="591">
        <f>IF(DB$2=0,$C204*$D204/$C$1*Index_운영!DB46*Index_운영!DB$10,IF(NOT(DA204=0),NOT(Index_운영!DB46=0)*DA204*(1+$E204*Index_운영!DB266)*Index_운영!DB46,$C204*$D204/$C$1*Index_운영!DB46))</f>
        <v>0</v>
      </c>
      <c r="DC204" s="591">
        <f>IF(DC$2=0,$C204*$D204/$C$1*Index_운영!DC46*Index_운영!DC$10,IF(NOT(DB204=0),NOT(Index_운영!DC46=0)*DB204*(1+$E204*Index_운영!DC266)*Index_운영!DC46,$C204*$D204/$C$1*Index_운영!DC46))</f>
        <v>0</v>
      </c>
      <c r="DD204" s="591">
        <f>IF(DD$2=0,$C204*$D204/$C$1*Index_운영!DD46*Index_운영!DD$10,IF(NOT(DC204=0),NOT(Index_운영!DD46=0)*DC204*(1+$E204*Index_운영!DD266)*Index_운영!DD46,$C204*$D204/$C$1*Index_운영!DD46))</f>
        <v>0</v>
      </c>
      <c r="DE204" s="591">
        <f>IF(DE$2=0,$C204*$D204/$C$1*Index_운영!DE46*Index_운영!DE$10,IF(NOT(DD204=0),NOT(Index_운영!DE46=0)*DD204*(1+$E204*Index_운영!DE266)*Index_운영!DE46,$C204*$D204/$C$1*Index_운영!DE46))</f>
        <v>0</v>
      </c>
      <c r="DF204" s="591">
        <f>IF(DF$2=0,$C204*$D204/$C$1*Index_운영!DF46*Index_운영!DF$10,IF(NOT(DE204=0),NOT(Index_운영!DF46=0)*DE204*(1+$E204*Index_운영!DF266)*Index_운영!DF46,$C204*$D204/$C$1*Index_운영!DF46))</f>
        <v>0</v>
      </c>
      <c r="DG204" s="591">
        <f>IF(DG$2=0,$C204*$D204/$C$1*Index_운영!DG46*Index_운영!DG$10,IF(NOT(DF204=0),NOT(Index_운영!DG46=0)*DF204*(1+$E204*Index_운영!DG266)*Index_운영!DG46,$C204*$D204/$C$1*Index_운영!DG46))</f>
        <v>0</v>
      </c>
      <c r="DH204" s="591">
        <f>IF(DH$2=0,$C204*$D204/$C$1*Index_운영!DH46*Index_운영!DH$10,IF(NOT(DG204=0),NOT(Index_운영!DH46=0)*DG204*(1+$E204*Index_운영!DH266)*Index_운영!DH46,$C204*$D204/$C$1*Index_운영!DH46))</f>
        <v>0</v>
      </c>
      <c r="DI204" s="591">
        <f>IF(DI$2=0,$C204*$D204/$C$1*Index_운영!DI46*Index_운영!DI$10,IF(NOT(DH204=0),NOT(Index_운영!DI46=0)*DH204*(1+$E204*Index_운영!DI266)*Index_운영!DI46,$C204*$D204/$C$1*Index_운영!DI46))</f>
        <v>0</v>
      </c>
      <c r="DJ204" s="591">
        <f>IF(DJ$2=0,$C204*$D204/$C$1*Index_운영!DJ46*Index_운영!DJ$10,IF(NOT(DI204=0),NOT(Index_운영!DJ46=0)*DI204*(1+$E204*Index_운영!DJ266)*Index_운영!DJ46,$C204*$D204/$C$1*Index_운영!DJ46))</f>
        <v>0</v>
      </c>
      <c r="DK204" s="591">
        <f>IF(DK$2=0,$C204*$D204/$C$1*Index_운영!DK46*Index_운영!DK$10,IF(NOT(DJ204=0),NOT(Index_운영!DK46=0)*DJ204*(1+$E204*Index_운영!DK266)*Index_운영!DK46,$C204*$D204/$C$1*Index_운영!DK46))</f>
        <v>0</v>
      </c>
      <c r="DL204" s="591">
        <f>IF(DL$2=0,$C204*$D204/$C$1*Index_운영!DL46*Index_운영!DL$10,IF(NOT(DK204=0),NOT(Index_운영!DL46=0)*DK204*(1+$E204*Index_운영!DL266)*Index_운영!DL46,$C204*$D204/$C$1*Index_운영!DL46))</f>
        <v>0</v>
      </c>
      <c r="DM204" s="591">
        <f>IF(DM$2=0,$C204*$D204/$C$1*Index_운영!DM46*Index_운영!DM$10,IF(NOT(DL204=0),NOT(Index_운영!DM46=0)*DL204*(1+$E204*Index_운영!DM266)*Index_운영!DM46,$C204*$D204/$C$1*Index_운영!DM46))</f>
        <v>0</v>
      </c>
      <c r="DN204" s="591">
        <f>IF(DN$2=0,$C204*$D204/$C$1*Index_운영!DN46*Index_운영!DN$10,IF(NOT(DM204=0),NOT(Index_운영!DN46=0)*DM204*(1+$E204*Index_운영!DN266)*Index_운영!DN46,$C204*$D204/$C$1*Index_운영!DN46))</f>
        <v>0</v>
      </c>
      <c r="DO204" s="591">
        <f>IF(DO$2=0,$C204*$D204/$C$1*Index_운영!DO46*Index_운영!DO$10,IF(NOT(DN204=0),NOT(Index_운영!DO46=0)*DN204*(1+$E204*Index_운영!DO266)*Index_운영!DO46,$C204*$D204/$C$1*Index_운영!DO46))</f>
        <v>0</v>
      </c>
      <c r="DP204" s="591">
        <f>IF(DP$2=0,$C204*$D204/$C$1*Index_운영!DP46*Index_운영!DP$10,IF(NOT(DO204=0),NOT(Index_운영!DP46=0)*DO204*(1+$E204*Index_운영!DP266)*Index_운영!DP46,$C204*$D204/$C$1*Index_운영!DP46))</f>
        <v>0</v>
      </c>
      <c r="DQ204" s="591">
        <f>IF(DQ$2=0,$C204*$D204/$C$1*Index_운영!DQ46*Index_운영!DQ$10,IF(NOT(DP204=0),NOT(Index_운영!DQ46=0)*DP204*(1+$E204*Index_운영!DQ266)*Index_운영!DQ46,$C204*$D204/$C$1*Index_운영!DQ46))</f>
        <v>0</v>
      </c>
      <c r="DR204" s="591">
        <f>IF(DR$2=0,$C204*$D204/$C$1*Index_운영!DR46*Index_운영!DR$10,IF(NOT(DQ204=0),NOT(Index_운영!DR46=0)*DQ204*(1+$E204*Index_운영!DR266)*Index_운영!DR46,$C204*$D204/$C$1*Index_운영!DR46))</f>
        <v>0</v>
      </c>
      <c r="DS204" s="591">
        <f>IF(DS$2=0,$C204*$D204/$C$1*Index_운영!DS46*Index_운영!DS$10,IF(NOT(DR204=0),NOT(Index_운영!DS46=0)*DR204*(1+$E204*Index_운영!DS266)*Index_운영!DS46,$C204*$D204/$C$1*Index_운영!DS46))</f>
        <v>0</v>
      </c>
      <c r="DT204" s="591">
        <f>IF(DT$2=0,$C204*$D204/$C$1*Index_운영!DT46*Index_운영!DT$10,IF(NOT(DS204=0),NOT(Index_운영!DT46=0)*DS204*(1+$E204*Index_운영!DT266)*Index_운영!DT46,$C204*$D204/$C$1*Index_운영!DT46))</f>
        <v>0</v>
      </c>
      <c r="DU204" s="591">
        <f>IF(DU$2=0,$C204*$D204/$C$1*Index_운영!DU46*Index_운영!DU$10,IF(NOT(DT204=0),NOT(Index_운영!DU46=0)*DT204*(1+$E204*Index_운영!DU266)*Index_운영!DU46,$C204*$D204/$C$1*Index_운영!DU46))</f>
        <v>0</v>
      </c>
      <c r="DV204" s="591">
        <f>IF(DV$2=0,$C204*$D204/$C$1*Index_운영!DV46*Index_운영!DV$10,IF(NOT(DU204=0),NOT(Index_운영!DV46=0)*DU204*(1+$E204*Index_운영!DV266)*Index_운영!DV46,$C204*$D204/$C$1*Index_운영!DV46))</f>
        <v>0</v>
      </c>
    </row>
    <row r="205" spans="1:126" s="485" customFormat="1" outlineLevel="1" x14ac:dyDescent="0.4">
      <c r="A205" s="737"/>
      <c r="B205" s="464">
        <f>'Rent Roll'!$B21</f>
        <v>0</v>
      </c>
      <c r="C205" s="1219">
        <f>'Rent Roll'!$K21</f>
        <v>0</v>
      </c>
      <c r="D205" s="1220">
        <f>'Rent Roll'!$Y21</f>
        <v>0</v>
      </c>
      <c r="E205" s="1221">
        <f>'Rent Roll'!$Z21</f>
        <v>0</v>
      </c>
      <c r="F205" s="588">
        <f>IF(F$2=0,$C205*$D205/$C$1*Index_운영!F47*Index_운영!F$10,IF(NOT(E205=0),NOT(Index_운영!F47=0)*E205*(1+$E205*Index_운영!F267)*Index_운영!F47,$C205*$D205/$C$1*Index_운영!F47))</f>
        <v>0</v>
      </c>
      <c r="G205" s="591">
        <f>IF(G$2=0,$C205*$D205/$C$1*Index_운영!G47*Index_운영!G$10,IF(NOT(F205=0),NOT(Index_운영!G47=0)*F205*(1+$E205*Index_운영!G267)*Index_운영!G47,$C205*$D205/$C$1*Index_운영!G47))</f>
        <v>0</v>
      </c>
      <c r="H205" s="591">
        <f>IF(H$2=0,$C205*$D205/$C$1*Index_운영!H47*Index_운영!H$10,IF(NOT(G205=0),NOT(Index_운영!H47=0)*G205*(1+$E205*Index_운영!H267)*Index_운영!H47,$C205*$D205/$C$1*Index_운영!H47))</f>
        <v>0</v>
      </c>
      <c r="I205" s="591">
        <f>IF(I$2=0,$C205*$D205/$C$1*Index_운영!I47*Index_운영!I$10,IF(NOT(H205=0),NOT(Index_운영!I47=0)*H205*(1+$E205*Index_운영!I267)*Index_운영!I47,$C205*$D205/$C$1*Index_운영!I47))</f>
        <v>0</v>
      </c>
      <c r="J205" s="591">
        <f>IF(J$2=0,$C205*$D205/$C$1*Index_운영!J47*Index_운영!J$10,IF(NOT(I205=0),NOT(Index_운영!J47=0)*I205*(1+$E205*Index_운영!J267)*Index_운영!J47,$C205*$D205/$C$1*Index_운영!J47))</f>
        <v>0</v>
      </c>
      <c r="K205" s="591">
        <f>IF(K$2=0,$C205*$D205/$C$1*Index_운영!K47*Index_운영!K$10,IF(NOT(J205=0),NOT(Index_운영!K47=0)*J205*(1+$E205*Index_운영!K267)*Index_운영!K47,$C205*$D205/$C$1*Index_운영!K47))</f>
        <v>0</v>
      </c>
      <c r="L205" s="591">
        <f>IF(L$2=0,$C205*$D205/$C$1*Index_운영!L47*Index_운영!L$10,IF(NOT(K205=0),NOT(Index_운영!L47=0)*K205*(1+$E205*Index_운영!L267)*Index_운영!L47,$C205*$D205/$C$1*Index_운영!L47))</f>
        <v>0</v>
      </c>
      <c r="M205" s="591">
        <f>IF(M$2=0,$C205*$D205/$C$1*Index_운영!M47*Index_운영!M$10,IF(NOT(L205=0),NOT(Index_운영!M47=0)*L205*(1+$E205*Index_운영!M267)*Index_운영!M47,$C205*$D205/$C$1*Index_운영!M47))</f>
        <v>0</v>
      </c>
      <c r="N205" s="591">
        <f>IF(N$2=0,$C205*$D205/$C$1*Index_운영!N47*Index_운영!N$10,IF(NOT(M205=0),NOT(Index_운영!N47=0)*M205*(1+$E205*Index_운영!N267)*Index_운영!N47,$C205*$D205/$C$1*Index_운영!N47))</f>
        <v>0</v>
      </c>
      <c r="O205" s="591">
        <f>IF(O$2=0,$C205*$D205/$C$1*Index_운영!O47*Index_운영!O$10,IF(NOT(N205=0),NOT(Index_운영!O47=0)*N205*(1+$E205*Index_운영!O267)*Index_운영!O47,$C205*$D205/$C$1*Index_운영!O47))</f>
        <v>0</v>
      </c>
      <c r="P205" s="591">
        <f>IF(P$2=0,$C205*$D205/$C$1*Index_운영!P47*Index_운영!P$10,IF(NOT(O205=0),NOT(Index_운영!P47=0)*O205*(1+$E205*Index_운영!P267)*Index_운영!P47,$C205*$D205/$C$1*Index_운영!P47))</f>
        <v>0</v>
      </c>
      <c r="Q205" s="591">
        <f>IF(Q$2=0,$C205*$D205/$C$1*Index_운영!Q47*Index_운영!Q$10,IF(NOT(P205=0),NOT(Index_운영!Q47=0)*P205*(1+$E205*Index_운영!Q267)*Index_운영!Q47,$C205*$D205/$C$1*Index_운영!Q47))</f>
        <v>0</v>
      </c>
      <c r="R205" s="591">
        <f>IF(R$2=0,$C205*$D205/$C$1*Index_운영!R47*Index_운영!R$10,IF(NOT(Q205=0),NOT(Index_운영!R47=0)*Q205*(1+$E205*Index_운영!R267)*Index_운영!R47,$C205*$D205/$C$1*Index_운영!R47))</f>
        <v>0</v>
      </c>
      <c r="S205" s="591">
        <f>IF(S$2=0,$C205*$D205/$C$1*Index_운영!S47*Index_운영!S$10,IF(NOT(R205=0),NOT(Index_운영!S47=0)*R205*(1+$E205*Index_운영!S267)*Index_운영!S47,$C205*$D205/$C$1*Index_운영!S47))</f>
        <v>0</v>
      </c>
      <c r="T205" s="591">
        <f>IF(T$2=0,$C205*$D205/$C$1*Index_운영!T47*Index_운영!T$10,IF(NOT(S205=0),NOT(Index_운영!T47=0)*S205*(1+$E205*Index_운영!T267)*Index_운영!T47,$C205*$D205/$C$1*Index_운영!T47))</f>
        <v>0</v>
      </c>
      <c r="U205" s="591">
        <f>IF(U$2=0,$C205*$D205/$C$1*Index_운영!U47*Index_운영!U$10,IF(NOT(T205=0),NOT(Index_운영!U47=0)*T205*(1+$E205*Index_운영!U267)*Index_운영!U47,$C205*$D205/$C$1*Index_운영!U47))</f>
        <v>0</v>
      </c>
      <c r="V205" s="591">
        <f>IF(V$2=0,$C205*$D205/$C$1*Index_운영!V47*Index_운영!V$10,IF(NOT(U205=0),NOT(Index_운영!V47=0)*U205*(1+$E205*Index_운영!V267)*Index_운영!V47,$C205*$D205/$C$1*Index_운영!V47))</f>
        <v>0</v>
      </c>
      <c r="W205" s="591">
        <f>IF(W$2=0,$C205*$D205/$C$1*Index_운영!W47*Index_운영!W$10,IF(NOT(V205=0),NOT(Index_운영!W47=0)*V205*(1+$E205*Index_운영!W267)*Index_운영!W47,$C205*$D205/$C$1*Index_운영!W47))</f>
        <v>0</v>
      </c>
      <c r="X205" s="591">
        <f>IF(X$2=0,$C205*$D205/$C$1*Index_운영!X47*Index_운영!X$10,IF(NOT(W205=0),NOT(Index_운영!X47=0)*W205*(1+$E205*Index_운영!X267)*Index_운영!X47,$C205*$D205/$C$1*Index_운영!X47))</f>
        <v>0</v>
      </c>
      <c r="Y205" s="591">
        <f>IF(Y$2=0,$C205*$D205/$C$1*Index_운영!Y47*Index_운영!Y$10,IF(NOT(X205=0),NOT(Index_운영!Y47=0)*X205*(1+$E205*Index_운영!Y267)*Index_운영!Y47,$C205*$D205/$C$1*Index_운영!Y47))</f>
        <v>0</v>
      </c>
      <c r="Z205" s="591">
        <f>IF(Z$2=0,$C205*$D205/$C$1*Index_운영!Z47*Index_운영!Z$10,IF(NOT(Y205=0),NOT(Index_운영!Z47=0)*Y205*(1+$E205*Index_운영!Z267)*Index_운영!Z47,$C205*$D205/$C$1*Index_운영!Z47))</f>
        <v>0</v>
      </c>
      <c r="AA205" s="591">
        <f>IF(AA$2=0,$C205*$D205/$C$1*Index_운영!AA47*Index_운영!AA$10,IF(NOT(Z205=0),NOT(Index_운영!AA47=0)*Z205*(1+$E205*Index_운영!AA267)*Index_운영!AA47,$C205*$D205/$C$1*Index_운영!AA47))</f>
        <v>0</v>
      </c>
      <c r="AB205" s="591">
        <f>IF(AB$2=0,$C205*$D205/$C$1*Index_운영!AB47*Index_운영!AB$10,IF(NOT(AA205=0),NOT(Index_운영!AB47=0)*AA205*(1+$E205*Index_운영!AB267)*Index_운영!AB47,$C205*$D205/$C$1*Index_운영!AB47))</f>
        <v>0</v>
      </c>
      <c r="AC205" s="591">
        <f>IF(AC$2=0,$C205*$D205/$C$1*Index_운영!AC47*Index_운영!AC$10,IF(NOT(AB205=0),NOT(Index_운영!AC47=0)*AB205*(1+$E205*Index_운영!AC267)*Index_운영!AC47,$C205*$D205/$C$1*Index_운영!AC47))</f>
        <v>0</v>
      </c>
      <c r="AD205" s="591">
        <f>IF(AD$2=0,$C205*$D205/$C$1*Index_운영!AD47*Index_운영!AD$10,IF(NOT(AC205=0),NOT(Index_운영!AD47=0)*AC205*(1+$E205*Index_운영!AD267)*Index_운영!AD47,$C205*$D205/$C$1*Index_운영!AD47))</f>
        <v>0</v>
      </c>
      <c r="AE205" s="591">
        <f>IF(AE$2=0,$C205*$D205/$C$1*Index_운영!AE47*Index_운영!AE$10,IF(NOT(AD205=0),NOT(Index_운영!AE47=0)*AD205*(1+$E205*Index_운영!AE267)*Index_운영!AE47,$C205*$D205/$C$1*Index_운영!AE47))</f>
        <v>0</v>
      </c>
      <c r="AF205" s="591">
        <f>IF(AF$2=0,$C205*$D205/$C$1*Index_운영!AF47*Index_운영!AF$10,IF(NOT(AE205=0),NOT(Index_운영!AF47=0)*AE205*(1+$E205*Index_운영!AF267)*Index_운영!AF47,$C205*$D205/$C$1*Index_운영!AF47))</f>
        <v>0</v>
      </c>
      <c r="AG205" s="591">
        <f>IF(AG$2=0,$C205*$D205/$C$1*Index_운영!AG47*Index_운영!AG$10,IF(NOT(AF205=0),NOT(Index_운영!AG47=0)*AF205*(1+$E205*Index_운영!AG267)*Index_운영!AG47,$C205*$D205/$C$1*Index_운영!AG47))</f>
        <v>0</v>
      </c>
      <c r="AH205" s="591">
        <f>IF(AH$2=0,$C205*$D205/$C$1*Index_운영!AH47*Index_운영!AH$10,IF(NOT(AG205=0),NOT(Index_운영!AH47=0)*AG205*(1+$E205*Index_운영!AH267)*Index_운영!AH47,$C205*$D205/$C$1*Index_운영!AH47))</f>
        <v>0</v>
      </c>
      <c r="AI205" s="591">
        <f>IF(AI$2=0,$C205*$D205/$C$1*Index_운영!AI47*Index_운영!AI$10,IF(NOT(AH205=0),NOT(Index_운영!AI47=0)*AH205*(1+$E205*Index_운영!AI267)*Index_운영!AI47,$C205*$D205/$C$1*Index_운영!AI47))</f>
        <v>0</v>
      </c>
      <c r="AJ205" s="591">
        <f>IF(AJ$2=0,$C205*$D205/$C$1*Index_운영!AJ47*Index_운영!AJ$10,IF(NOT(AI205=0),NOT(Index_운영!AJ47=0)*AI205*(1+$E205*Index_운영!AJ267)*Index_운영!AJ47,$C205*$D205/$C$1*Index_운영!AJ47))</f>
        <v>0</v>
      </c>
      <c r="AK205" s="591">
        <f>IF(AK$2=0,$C205*$D205/$C$1*Index_운영!AK47*Index_운영!AK$10,IF(NOT(AJ205=0),NOT(Index_운영!AK47=0)*AJ205*(1+$E205*Index_운영!AK267)*Index_운영!AK47,$C205*$D205/$C$1*Index_운영!AK47))</f>
        <v>0</v>
      </c>
      <c r="AL205" s="591">
        <f>IF(AL$2=0,$C205*$D205/$C$1*Index_운영!AL47*Index_운영!AL$10,IF(NOT(AK205=0),NOT(Index_운영!AL47=0)*AK205*(1+$E205*Index_운영!AL267)*Index_운영!AL47,$C205*$D205/$C$1*Index_운영!AL47))</f>
        <v>0</v>
      </c>
      <c r="AM205" s="591">
        <f>IF(AM$2=0,$C205*$D205/$C$1*Index_운영!AM47*Index_운영!AM$10,IF(NOT(AL205=0),NOT(Index_운영!AM47=0)*AL205*(1+$E205*Index_운영!AM267)*Index_운영!AM47,$C205*$D205/$C$1*Index_운영!AM47))</f>
        <v>0</v>
      </c>
      <c r="AN205" s="591">
        <f>IF(AN$2=0,$C205*$D205/$C$1*Index_운영!AN47*Index_운영!AN$10,IF(NOT(AM205=0),NOT(Index_운영!AN47=0)*AM205*(1+$E205*Index_운영!AN267)*Index_운영!AN47,$C205*$D205/$C$1*Index_운영!AN47))</f>
        <v>0</v>
      </c>
      <c r="AO205" s="591">
        <f>IF(AO$2=0,$C205*$D205/$C$1*Index_운영!AO47*Index_운영!AO$10,IF(NOT(AN205=0),NOT(Index_운영!AO47=0)*AN205*(1+$E205*Index_운영!AO267)*Index_운영!AO47,$C205*$D205/$C$1*Index_운영!AO47))</f>
        <v>0</v>
      </c>
      <c r="AP205" s="591">
        <f>IF(AP$2=0,$C205*$D205/$C$1*Index_운영!AP47*Index_운영!AP$10,IF(NOT(AO205=0),NOT(Index_운영!AP47=0)*AO205*(1+$E205*Index_운영!AP267)*Index_운영!AP47,$C205*$D205/$C$1*Index_운영!AP47))</f>
        <v>0</v>
      </c>
      <c r="AQ205" s="591">
        <f>IF(AQ$2=0,$C205*$D205/$C$1*Index_운영!AQ47*Index_운영!AQ$10,IF(NOT(AP205=0),NOT(Index_운영!AQ47=0)*AP205*(1+$E205*Index_운영!AQ267)*Index_운영!AQ47,$C205*$D205/$C$1*Index_운영!AQ47))</f>
        <v>0</v>
      </c>
      <c r="AR205" s="591">
        <f>IF(AR$2=0,$C205*$D205/$C$1*Index_운영!AR47*Index_운영!AR$10,IF(NOT(AQ205=0),NOT(Index_운영!AR47=0)*AQ205*(1+$E205*Index_운영!AR267)*Index_운영!AR47,$C205*$D205/$C$1*Index_운영!AR47))</f>
        <v>0</v>
      </c>
      <c r="AS205" s="591">
        <f>IF(AS$2=0,$C205*$D205/$C$1*Index_운영!AS47*Index_운영!AS$10,IF(NOT(AR205=0),NOT(Index_운영!AS47=0)*AR205*(1+$E205*Index_운영!AS267)*Index_운영!AS47,$C205*$D205/$C$1*Index_운영!AS47))</f>
        <v>0</v>
      </c>
      <c r="AT205" s="591">
        <f>IF(AT$2=0,$C205*$D205/$C$1*Index_운영!AT47*Index_운영!AT$10,IF(NOT(AS205=0),NOT(Index_운영!AT47=0)*AS205*(1+$E205*Index_운영!AT267)*Index_운영!AT47,$C205*$D205/$C$1*Index_운영!AT47))</f>
        <v>0</v>
      </c>
      <c r="AU205" s="591">
        <f>IF(AU$2=0,$C205*$D205/$C$1*Index_운영!AU47*Index_운영!AU$10,IF(NOT(AT205=0),NOT(Index_운영!AU47=0)*AT205*(1+$E205*Index_운영!AU267)*Index_운영!AU47,$C205*$D205/$C$1*Index_운영!AU47))</f>
        <v>0</v>
      </c>
      <c r="AV205" s="591">
        <f>IF(AV$2=0,$C205*$D205/$C$1*Index_운영!AV47*Index_운영!AV$10,IF(NOT(AU205=0),NOT(Index_운영!AV47=0)*AU205*(1+$E205*Index_운영!AV267)*Index_운영!AV47,$C205*$D205/$C$1*Index_운영!AV47))</f>
        <v>0</v>
      </c>
      <c r="AW205" s="591">
        <f>IF(AW$2=0,$C205*$D205/$C$1*Index_운영!AW47*Index_운영!AW$10,IF(NOT(AV205=0),NOT(Index_운영!AW47=0)*AV205*(1+$E205*Index_운영!AW267)*Index_운영!AW47,$C205*$D205/$C$1*Index_운영!AW47))</f>
        <v>0</v>
      </c>
      <c r="AX205" s="591">
        <f>IF(AX$2=0,$C205*$D205/$C$1*Index_운영!AX47*Index_운영!AX$10,IF(NOT(AW205=0),NOT(Index_운영!AX47=0)*AW205*(1+$E205*Index_운영!AX267)*Index_운영!AX47,$C205*$D205/$C$1*Index_운영!AX47))</f>
        <v>0</v>
      </c>
      <c r="AY205" s="591">
        <f>IF(AY$2=0,$C205*$D205/$C$1*Index_운영!AY47*Index_운영!AY$10,IF(NOT(AX205=0),NOT(Index_운영!AY47=0)*AX205*(1+$E205*Index_운영!AY267)*Index_운영!AY47,$C205*$D205/$C$1*Index_운영!AY47))</f>
        <v>0</v>
      </c>
      <c r="AZ205" s="591">
        <f>IF(AZ$2=0,$C205*$D205/$C$1*Index_운영!AZ47*Index_운영!AZ$10,IF(NOT(AY205=0),NOT(Index_운영!AZ47=0)*AY205*(1+$E205*Index_운영!AZ267)*Index_운영!AZ47,$C205*$D205/$C$1*Index_운영!AZ47))</f>
        <v>0</v>
      </c>
      <c r="BA205" s="591">
        <f>IF(BA$2=0,$C205*$D205/$C$1*Index_운영!BA47*Index_운영!BA$10,IF(NOT(AZ205=0),NOT(Index_운영!BA47=0)*AZ205*(1+$E205*Index_운영!BA267)*Index_운영!BA47,$C205*$D205/$C$1*Index_운영!BA47))</f>
        <v>0</v>
      </c>
      <c r="BB205" s="591">
        <f>IF(BB$2=0,$C205*$D205/$C$1*Index_운영!BB47*Index_운영!BB$10,IF(NOT(BA205=0),NOT(Index_운영!BB47=0)*BA205*(1+$E205*Index_운영!BB267)*Index_운영!BB47,$C205*$D205/$C$1*Index_운영!BB47))</f>
        <v>0</v>
      </c>
      <c r="BC205" s="591">
        <f>IF(BC$2=0,$C205*$D205/$C$1*Index_운영!BC47*Index_운영!BC$10,IF(NOT(BB205=0),NOT(Index_운영!BC47=0)*BB205*(1+$E205*Index_운영!BC267)*Index_운영!BC47,$C205*$D205/$C$1*Index_운영!BC47))</f>
        <v>0</v>
      </c>
      <c r="BD205" s="591">
        <f>IF(BD$2=0,$C205*$D205/$C$1*Index_운영!BD47*Index_운영!BD$10,IF(NOT(BC205=0),NOT(Index_운영!BD47=0)*BC205*(1+$E205*Index_운영!BD267)*Index_운영!BD47,$C205*$D205/$C$1*Index_운영!BD47))</f>
        <v>0</v>
      </c>
      <c r="BE205" s="591">
        <f>IF(BE$2=0,$C205*$D205/$C$1*Index_운영!BE47*Index_운영!BE$10,IF(NOT(BD205=0),NOT(Index_운영!BE47=0)*BD205*(1+$E205*Index_운영!BE267)*Index_운영!BE47,$C205*$D205/$C$1*Index_운영!BE47))</f>
        <v>0</v>
      </c>
      <c r="BF205" s="591">
        <f>IF(BF$2=0,$C205*$D205/$C$1*Index_운영!BF47*Index_운영!BF$10,IF(NOT(BE205=0),NOT(Index_운영!BF47=0)*BE205*(1+$E205*Index_운영!BF267)*Index_운영!BF47,$C205*$D205/$C$1*Index_운영!BF47))</f>
        <v>0</v>
      </c>
      <c r="BG205" s="591">
        <f>IF(BG$2=0,$C205*$D205/$C$1*Index_운영!BG47*Index_운영!BG$10,IF(NOT(BF205=0),NOT(Index_운영!BG47=0)*BF205*(1+$E205*Index_운영!BG267)*Index_운영!BG47,$C205*$D205/$C$1*Index_운영!BG47))</f>
        <v>0</v>
      </c>
      <c r="BH205" s="591">
        <f>IF(BH$2=0,$C205*$D205/$C$1*Index_운영!BH47*Index_운영!BH$10,IF(NOT(BG205=0),NOT(Index_운영!BH47=0)*BG205*(1+$E205*Index_운영!BH267)*Index_운영!BH47,$C205*$D205/$C$1*Index_운영!BH47))</f>
        <v>0</v>
      </c>
      <c r="BI205" s="591">
        <f>IF(BI$2=0,$C205*$D205/$C$1*Index_운영!BI47*Index_운영!BI$10,IF(NOT(BH205=0),NOT(Index_운영!BI47=0)*BH205*(1+$E205*Index_운영!BI267)*Index_운영!BI47,$C205*$D205/$C$1*Index_운영!BI47))</f>
        <v>0</v>
      </c>
      <c r="BJ205" s="591">
        <f>IF(BJ$2=0,$C205*$D205/$C$1*Index_운영!BJ47*Index_운영!BJ$10,IF(NOT(BI205=0),NOT(Index_운영!BJ47=0)*BI205*(1+$E205*Index_운영!BJ267)*Index_운영!BJ47,$C205*$D205/$C$1*Index_운영!BJ47))</f>
        <v>0</v>
      </c>
      <c r="BK205" s="591">
        <f>IF(BK$2=0,$C205*$D205/$C$1*Index_운영!BK47*Index_운영!BK$10,IF(NOT(BJ205=0),NOT(Index_운영!BK47=0)*BJ205*(1+$E205*Index_운영!BK267)*Index_운영!BK47,$C205*$D205/$C$1*Index_운영!BK47))</f>
        <v>0</v>
      </c>
      <c r="BL205" s="591">
        <f>IF(BL$2=0,$C205*$D205/$C$1*Index_운영!BL47*Index_운영!BL$10,IF(NOT(BK205=0),NOT(Index_운영!BL47=0)*BK205*(1+$E205*Index_운영!BL267)*Index_운영!BL47,$C205*$D205/$C$1*Index_운영!BL47))</f>
        <v>0</v>
      </c>
      <c r="BM205" s="591">
        <f>IF(BM$2=0,$C205*$D205/$C$1*Index_운영!BM47*Index_운영!BM$10,IF(NOT(BL205=0),NOT(Index_운영!BM47=0)*BL205*(1+$E205*Index_운영!BM267)*Index_운영!BM47,$C205*$D205/$C$1*Index_운영!BM47))</f>
        <v>0</v>
      </c>
      <c r="BN205" s="591">
        <f>IF(BN$2=0,$C205*$D205/$C$1*Index_운영!BN47*Index_운영!BN$10,IF(NOT(BM205=0),NOT(Index_운영!BN47=0)*BM205*(1+$E205*Index_운영!BN267)*Index_운영!BN47,$C205*$D205/$C$1*Index_운영!BN47))</f>
        <v>0</v>
      </c>
      <c r="BO205" s="591">
        <f>IF(BO$2=0,$C205*$D205/$C$1*Index_운영!BO47*Index_운영!BO$10,IF(NOT(BN205=0),NOT(Index_운영!BO47=0)*BN205*(1+$E205*Index_운영!BO267)*Index_운영!BO47,$C205*$D205/$C$1*Index_운영!BO47))</f>
        <v>0</v>
      </c>
      <c r="BP205" s="591">
        <f>IF(BP$2=0,$C205*$D205/$C$1*Index_운영!BP47*Index_운영!BP$10,IF(NOT(BO205=0),NOT(Index_운영!BP47=0)*BO205*(1+$E205*Index_운영!BP267)*Index_운영!BP47,$C205*$D205/$C$1*Index_운영!BP47))</f>
        <v>0</v>
      </c>
      <c r="BQ205" s="591">
        <f>IF(BQ$2=0,$C205*$D205/$C$1*Index_운영!BQ47*Index_운영!BQ$10,IF(NOT(BP205=0),NOT(Index_운영!BQ47=0)*BP205*(1+$E205*Index_운영!BQ267)*Index_운영!BQ47,$C205*$D205/$C$1*Index_운영!BQ47))</f>
        <v>0</v>
      </c>
      <c r="BR205" s="591">
        <f>IF(BR$2=0,$C205*$D205/$C$1*Index_운영!BR47*Index_운영!BR$10,IF(NOT(BQ205=0),NOT(Index_운영!BR47=0)*BQ205*(1+$E205*Index_운영!BR267)*Index_운영!BR47,$C205*$D205/$C$1*Index_운영!BR47))</f>
        <v>0</v>
      </c>
      <c r="BS205" s="591">
        <f>IF(BS$2=0,$C205*$D205/$C$1*Index_운영!BS47*Index_운영!BS$10,IF(NOT(BR205=0),NOT(Index_운영!BS47=0)*BR205*(1+$E205*Index_운영!BS267)*Index_운영!BS47,$C205*$D205/$C$1*Index_운영!BS47))</f>
        <v>0</v>
      </c>
      <c r="BT205" s="591">
        <f>IF(BT$2=0,$C205*$D205/$C$1*Index_운영!BT47*Index_운영!BT$10,IF(NOT(BS205=0),NOT(Index_운영!BT47=0)*BS205*(1+$E205*Index_운영!BT267)*Index_운영!BT47,$C205*$D205/$C$1*Index_운영!BT47))</f>
        <v>0</v>
      </c>
      <c r="BU205" s="591">
        <f>IF(BU$2=0,$C205*$D205/$C$1*Index_운영!BU47*Index_운영!BU$10,IF(NOT(BT205=0),NOT(Index_운영!BU47=0)*BT205*(1+$E205*Index_운영!BU267)*Index_운영!BU47,$C205*$D205/$C$1*Index_운영!BU47))</f>
        <v>0</v>
      </c>
      <c r="BV205" s="591">
        <f>IF(BV$2=0,$C205*$D205/$C$1*Index_운영!BV47*Index_운영!BV$10,IF(NOT(BU205=0),NOT(Index_운영!BV47=0)*BU205*(1+$E205*Index_운영!BV267)*Index_운영!BV47,$C205*$D205/$C$1*Index_운영!BV47))</f>
        <v>0</v>
      </c>
      <c r="BW205" s="591">
        <f>IF(BW$2=0,$C205*$D205/$C$1*Index_운영!BW47*Index_운영!BW$10,IF(NOT(BV205=0),NOT(Index_운영!BW47=0)*BV205*(1+$E205*Index_운영!BW267)*Index_운영!BW47,$C205*$D205/$C$1*Index_운영!BW47))</f>
        <v>0</v>
      </c>
      <c r="BX205" s="591">
        <f>IF(BX$2=0,$C205*$D205/$C$1*Index_운영!BX47*Index_운영!BX$10,IF(NOT(BW205=0),NOT(Index_운영!BX47=0)*BW205*(1+$E205*Index_운영!BX267)*Index_운영!BX47,$C205*$D205/$C$1*Index_운영!BX47))</f>
        <v>0</v>
      </c>
      <c r="BY205" s="591">
        <f>IF(BY$2=0,$C205*$D205/$C$1*Index_운영!BY47*Index_운영!BY$10,IF(NOT(BX205=0),NOT(Index_운영!BY47=0)*BX205*(1+$E205*Index_운영!BY267)*Index_운영!BY47,$C205*$D205/$C$1*Index_운영!BY47))</f>
        <v>0</v>
      </c>
      <c r="BZ205" s="591">
        <f>IF(BZ$2=0,$C205*$D205/$C$1*Index_운영!BZ47*Index_운영!BZ$10,IF(NOT(BY205=0),NOT(Index_운영!BZ47=0)*BY205*(1+$E205*Index_운영!BZ267)*Index_운영!BZ47,$C205*$D205/$C$1*Index_운영!BZ47))</f>
        <v>0</v>
      </c>
      <c r="CA205" s="591">
        <f>IF(CA$2=0,$C205*$D205/$C$1*Index_운영!CA47*Index_운영!CA$10,IF(NOT(BZ205=0),NOT(Index_운영!CA47=0)*BZ205*(1+$E205*Index_운영!CA267)*Index_운영!CA47,$C205*$D205/$C$1*Index_운영!CA47))</f>
        <v>0</v>
      </c>
      <c r="CB205" s="591">
        <f>IF(CB$2=0,$C205*$D205/$C$1*Index_운영!CB47*Index_운영!CB$10,IF(NOT(CA205=0),NOT(Index_운영!CB47=0)*CA205*(1+$E205*Index_운영!CB267)*Index_운영!CB47,$C205*$D205/$C$1*Index_운영!CB47))</f>
        <v>0</v>
      </c>
      <c r="CC205" s="591">
        <f>IF(CC$2=0,$C205*$D205/$C$1*Index_운영!CC47*Index_운영!CC$10,IF(NOT(CB205=0),NOT(Index_운영!CC47=0)*CB205*(1+$E205*Index_운영!CC267)*Index_운영!CC47,$C205*$D205/$C$1*Index_운영!CC47))</f>
        <v>0</v>
      </c>
      <c r="CD205" s="591">
        <f>IF(CD$2=0,$C205*$D205/$C$1*Index_운영!CD47*Index_운영!CD$10,IF(NOT(CC205=0),NOT(Index_운영!CD47=0)*CC205*(1+$E205*Index_운영!CD267)*Index_운영!CD47,$C205*$D205/$C$1*Index_운영!CD47))</f>
        <v>0</v>
      </c>
      <c r="CE205" s="591">
        <f>IF(CE$2=0,$C205*$D205/$C$1*Index_운영!CE47*Index_운영!CE$10,IF(NOT(CD205=0),NOT(Index_운영!CE47=0)*CD205*(1+$E205*Index_운영!CE267)*Index_운영!CE47,$C205*$D205/$C$1*Index_운영!CE47))</f>
        <v>0</v>
      </c>
      <c r="CF205" s="591">
        <f>IF(CF$2=0,$C205*$D205/$C$1*Index_운영!CF47*Index_운영!CF$10,IF(NOT(CE205=0),NOT(Index_운영!CF47=0)*CE205*(1+$E205*Index_운영!CF267)*Index_운영!CF47,$C205*$D205/$C$1*Index_운영!CF47))</f>
        <v>0</v>
      </c>
      <c r="CG205" s="591">
        <f>IF(CG$2=0,$C205*$D205/$C$1*Index_운영!CG47*Index_운영!CG$10,IF(NOT(CF205=0),NOT(Index_운영!CG47=0)*CF205*(1+$E205*Index_운영!CG267)*Index_운영!CG47,$C205*$D205/$C$1*Index_운영!CG47))</f>
        <v>0</v>
      </c>
      <c r="CH205" s="591">
        <f>IF(CH$2=0,$C205*$D205/$C$1*Index_운영!CH47*Index_운영!CH$10,IF(NOT(CG205=0),NOT(Index_운영!CH47=0)*CG205*(1+$E205*Index_운영!CH267)*Index_운영!CH47,$C205*$D205/$C$1*Index_운영!CH47))</f>
        <v>0</v>
      </c>
      <c r="CI205" s="591">
        <f>IF(CI$2=0,$C205*$D205/$C$1*Index_운영!CI47*Index_운영!CI$10,IF(NOT(CH205=0),NOT(Index_운영!CI47=0)*CH205*(1+$E205*Index_운영!CI267)*Index_운영!CI47,$C205*$D205/$C$1*Index_운영!CI47))</f>
        <v>0</v>
      </c>
      <c r="CJ205" s="591">
        <f>IF(CJ$2=0,$C205*$D205/$C$1*Index_운영!CJ47*Index_운영!CJ$10,IF(NOT(CI205=0),NOT(Index_운영!CJ47=0)*CI205*(1+$E205*Index_운영!CJ267)*Index_운영!CJ47,$C205*$D205/$C$1*Index_운영!CJ47))</f>
        <v>0</v>
      </c>
      <c r="CK205" s="591">
        <f>IF(CK$2=0,$C205*$D205/$C$1*Index_운영!CK47*Index_운영!CK$10,IF(NOT(CJ205=0),NOT(Index_운영!CK47=0)*CJ205*(1+$E205*Index_운영!CK267)*Index_운영!CK47,$C205*$D205/$C$1*Index_운영!CK47))</f>
        <v>0</v>
      </c>
      <c r="CL205" s="591">
        <f>IF(CL$2=0,$C205*$D205/$C$1*Index_운영!CL47*Index_운영!CL$10,IF(NOT(CK205=0),NOT(Index_운영!CL47=0)*CK205*(1+$E205*Index_운영!CL267)*Index_운영!CL47,$C205*$D205/$C$1*Index_운영!CL47))</f>
        <v>0</v>
      </c>
      <c r="CM205" s="591">
        <f>IF(CM$2=0,$C205*$D205/$C$1*Index_운영!CM47*Index_운영!CM$10,IF(NOT(CL205=0),NOT(Index_운영!CM47=0)*CL205*(1+$E205*Index_운영!CM267)*Index_운영!CM47,$C205*$D205/$C$1*Index_운영!CM47))</f>
        <v>0</v>
      </c>
      <c r="CN205" s="591">
        <f>IF(CN$2=0,$C205*$D205/$C$1*Index_운영!CN47*Index_운영!CN$10,IF(NOT(CM205=0),NOT(Index_운영!CN47=0)*CM205*(1+$E205*Index_운영!CN267)*Index_운영!CN47,$C205*$D205/$C$1*Index_운영!CN47))</f>
        <v>0</v>
      </c>
      <c r="CO205" s="591">
        <f>IF(CO$2=0,$C205*$D205/$C$1*Index_운영!CO47*Index_운영!CO$10,IF(NOT(CN205=0),NOT(Index_운영!CO47=0)*CN205*(1+$E205*Index_운영!CO267)*Index_운영!CO47,$C205*$D205/$C$1*Index_운영!CO47))</f>
        <v>0</v>
      </c>
      <c r="CP205" s="591">
        <f>IF(CP$2=0,$C205*$D205/$C$1*Index_운영!CP47*Index_운영!CP$10,IF(NOT(CO205=0),NOT(Index_운영!CP47=0)*CO205*(1+$E205*Index_운영!CP267)*Index_운영!CP47,$C205*$D205/$C$1*Index_운영!CP47))</f>
        <v>0</v>
      </c>
      <c r="CQ205" s="591">
        <f>IF(CQ$2=0,$C205*$D205/$C$1*Index_운영!CQ47*Index_운영!CQ$10,IF(NOT(CP205=0),NOT(Index_운영!CQ47=0)*CP205*(1+$E205*Index_운영!CQ267)*Index_운영!CQ47,$C205*$D205/$C$1*Index_운영!CQ47))</f>
        <v>0</v>
      </c>
      <c r="CR205" s="591">
        <f>IF(CR$2=0,$C205*$D205/$C$1*Index_운영!CR47*Index_운영!CR$10,IF(NOT(CQ205=0),NOT(Index_운영!CR47=0)*CQ205*(1+$E205*Index_운영!CR267)*Index_운영!CR47,$C205*$D205/$C$1*Index_운영!CR47))</f>
        <v>0</v>
      </c>
      <c r="CS205" s="591">
        <f>IF(CS$2=0,$C205*$D205/$C$1*Index_운영!CS47*Index_운영!CS$10,IF(NOT(CR205=0),NOT(Index_운영!CS47=0)*CR205*(1+$E205*Index_운영!CS267)*Index_운영!CS47,$C205*$D205/$C$1*Index_운영!CS47))</f>
        <v>0</v>
      </c>
      <c r="CT205" s="591">
        <f>IF(CT$2=0,$C205*$D205/$C$1*Index_운영!CT47*Index_운영!CT$10,IF(NOT(CS205=0),NOT(Index_운영!CT47=0)*CS205*(1+$E205*Index_운영!CT267)*Index_운영!CT47,$C205*$D205/$C$1*Index_운영!CT47))</f>
        <v>0</v>
      </c>
      <c r="CU205" s="591">
        <f>IF(CU$2=0,$C205*$D205/$C$1*Index_운영!CU47*Index_운영!CU$10,IF(NOT(CT205=0),NOT(Index_운영!CU47=0)*CT205*(1+$E205*Index_운영!CU267)*Index_운영!CU47,$C205*$D205/$C$1*Index_운영!CU47))</f>
        <v>0</v>
      </c>
      <c r="CV205" s="591">
        <f>IF(CV$2=0,$C205*$D205/$C$1*Index_운영!CV47*Index_운영!CV$10,IF(NOT(CU205=0),NOT(Index_운영!CV47=0)*CU205*(1+$E205*Index_운영!CV267)*Index_운영!CV47,$C205*$D205/$C$1*Index_운영!CV47))</f>
        <v>0</v>
      </c>
      <c r="CW205" s="591">
        <f>IF(CW$2=0,$C205*$D205/$C$1*Index_운영!CW47*Index_운영!CW$10,IF(NOT(CV205=0),NOT(Index_운영!CW47=0)*CV205*(1+$E205*Index_운영!CW267)*Index_운영!CW47,$C205*$D205/$C$1*Index_운영!CW47))</f>
        <v>0</v>
      </c>
      <c r="CX205" s="591">
        <f>IF(CX$2=0,$C205*$D205/$C$1*Index_운영!CX47*Index_운영!CX$10,IF(NOT(CW205=0),NOT(Index_운영!CX47=0)*CW205*(1+$E205*Index_운영!CX267)*Index_운영!CX47,$C205*$D205/$C$1*Index_운영!CX47))</f>
        <v>0</v>
      </c>
      <c r="CY205" s="591">
        <f>IF(CY$2=0,$C205*$D205/$C$1*Index_운영!CY47*Index_운영!CY$10,IF(NOT(CX205=0),NOT(Index_운영!CY47=0)*CX205*(1+$E205*Index_운영!CY267)*Index_운영!CY47,$C205*$D205/$C$1*Index_운영!CY47))</f>
        <v>0</v>
      </c>
      <c r="CZ205" s="591">
        <f>IF(CZ$2=0,$C205*$D205/$C$1*Index_운영!CZ47*Index_운영!CZ$10,IF(NOT(CY205=0),NOT(Index_운영!CZ47=0)*CY205*(1+$E205*Index_운영!CZ267)*Index_운영!CZ47,$C205*$D205/$C$1*Index_운영!CZ47))</f>
        <v>0</v>
      </c>
      <c r="DA205" s="591">
        <f>IF(DA$2=0,$C205*$D205/$C$1*Index_운영!DA47*Index_운영!DA$10,IF(NOT(CZ205=0),NOT(Index_운영!DA47=0)*CZ205*(1+$E205*Index_운영!DA267)*Index_운영!DA47,$C205*$D205/$C$1*Index_운영!DA47))</f>
        <v>0</v>
      </c>
      <c r="DB205" s="591">
        <f>IF(DB$2=0,$C205*$D205/$C$1*Index_운영!DB47*Index_운영!DB$10,IF(NOT(DA205=0),NOT(Index_운영!DB47=0)*DA205*(1+$E205*Index_운영!DB267)*Index_운영!DB47,$C205*$D205/$C$1*Index_운영!DB47))</f>
        <v>0</v>
      </c>
      <c r="DC205" s="591">
        <f>IF(DC$2=0,$C205*$D205/$C$1*Index_운영!DC47*Index_운영!DC$10,IF(NOT(DB205=0),NOT(Index_운영!DC47=0)*DB205*(1+$E205*Index_운영!DC267)*Index_운영!DC47,$C205*$D205/$C$1*Index_운영!DC47))</f>
        <v>0</v>
      </c>
      <c r="DD205" s="591">
        <f>IF(DD$2=0,$C205*$D205/$C$1*Index_운영!DD47*Index_운영!DD$10,IF(NOT(DC205=0),NOT(Index_운영!DD47=0)*DC205*(1+$E205*Index_운영!DD267)*Index_운영!DD47,$C205*$D205/$C$1*Index_운영!DD47))</f>
        <v>0</v>
      </c>
      <c r="DE205" s="591">
        <f>IF(DE$2=0,$C205*$D205/$C$1*Index_운영!DE47*Index_운영!DE$10,IF(NOT(DD205=0),NOT(Index_운영!DE47=0)*DD205*(1+$E205*Index_운영!DE267)*Index_운영!DE47,$C205*$D205/$C$1*Index_운영!DE47))</f>
        <v>0</v>
      </c>
      <c r="DF205" s="591">
        <f>IF(DF$2=0,$C205*$D205/$C$1*Index_운영!DF47*Index_운영!DF$10,IF(NOT(DE205=0),NOT(Index_운영!DF47=0)*DE205*(1+$E205*Index_운영!DF267)*Index_운영!DF47,$C205*$D205/$C$1*Index_운영!DF47))</f>
        <v>0</v>
      </c>
      <c r="DG205" s="591">
        <f>IF(DG$2=0,$C205*$D205/$C$1*Index_운영!DG47*Index_운영!DG$10,IF(NOT(DF205=0),NOT(Index_운영!DG47=0)*DF205*(1+$E205*Index_운영!DG267)*Index_운영!DG47,$C205*$D205/$C$1*Index_운영!DG47))</f>
        <v>0</v>
      </c>
      <c r="DH205" s="591">
        <f>IF(DH$2=0,$C205*$D205/$C$1*Index_운영!DH47*Index_운영!DH$10,IF(NOT(DG205=0),NOT(Index_운영!DH47=0)*DG205*(1+$E205*Index_운영!DH267)*Index_운영!DH47,$C205*$D205/$C$1*Index_운영!DH47))</f>
        <v>0</v>
      </c>
      <c r="DI205" s="591">
        <f>IF(DI$2=0,$C205*$D205/$C$1*Index_운영!DI47*Index_운영!DI$10,IF(NOT(DH205=0),NOT(Index_운영!DI47=0)*DH205*(1+$E205*Index_운영!DI267)*Index_운영!DI47,$C205*$D205/$C$1*Index_운영!DI47))</f>
        <v>0</v>
      </c>
      <c r="DJ205" s="591">
        <f>IF(DJ$2=0,$C205*$D205/$C$1*Index_운영!DJ47*Index_운영!DJ$10,IF(NOT(DI205=0),NOT(Index_운영!DJ47=0)*DI205*(1+$E205*Index_운영!DJ267)*Index_운영!DJ47,$C205*$D205/$C$1*Index_운영!DJ47))</f>
        <v>0</v>
      </c>
      <c r="DK205" s="591">
        <f>IF(DK$2=0,$C205*$D205/$C$1*Index_운영!DK47*Index_운영!DK$10,IF(NOT(DJ205=0),NOT(Index_운영!DK47=0)*DJ205*(1+$E205*Index_운영!DK267)*Index_운영!DK47,$C205*$D205/$C$1*Index_운영!DK47))</f>
        <v>0</v>
      </c>
      <c r="DL205" s="591">
        <f>IF(DL$2=0,$C205*$D205/$C$1*Index_운영!DL47*Index_운영!DL$10,IF(NOT(DK205=0),NOT(Index_운영!DL47=0)*DK205*(1+$E205*Index_운영!DL267)*Index_운영!DL47,$C205*$D205/$C$1*Index_운영!DL47))</f>
        <v>0</v>
      </c>
      <c r="DM205" s="591">
        <f>IF(DM$2=0,$C205*$D205/$C$1*Index_운영!DM47*Index_운영!DM$10,IF(NOT(DL205=0),NOT(Index_운영!DM47=0)*DL205*(1+$E205*Index_운영!DM267)*Index_운영!DM47,$C205*$D205/$C$1*Index_운영!DM47))</f>
        <v>0</v>
      </c>
      <c r="DN205" s="591">
        <f>IF(DN$2=0,$C205*$D205/$C$1*Index_운영!DN47*Index_운영!DN$10,IF(NOT(DM205=0),NOT(Index_운영!DN47=0)*DM205*(1+$E205*Index_운영!DN267)*Index_운영!DN47,$C205*$D205/$C$1*Index_운영!DN47))</f>
        <v>0</v>
      </c>
      <c r="DO205" s="591">
        <f>IF(DO$2=0,$C205*$D205/$C$1*Index_운영!DO47*Index_운영!DO$10,IF(NOT(DN205=0),NOT(Index_운영!DO47=0)*DN205*(1+$E205*Index_운영!DO267)*Index_운영!DO47,$C205*$D205/$C$1*Index_운영!DO47))</f>
        <v>0</v>
      </c>
      <c r="DP205" s="591">
        <f>IF(DP$2=0,$C205*$D205/$C$1*Index_운영!DP47*Index_운영!DP$10,IF(NOT(DO205=0),NOT(Index_운영!DP47=0)*DO205*(1+$E205*Index_운영!DP267)*Index_운영!DP47,$C205*$D205/$C$1*Index_운영!DP47))</f>
        <v>0</v>
      </c>
      <c r="DQ205" s="591">
        <f>IF(DQ$2=0,$C205*$D205/$C$1*Index_운영!DQ47*Index_운영!DQ$10,IF(NOT(DP205=0),NOT(Index_운영!DQ47=0)*DP205*(1+$E205*Index_운영!DQ267)*Index_운영!DQ47,$C205*$D205/$C$1*Index_운영!DQ47))</f>
        <v>0</v>
      </c>
      <c r="DR205" s="591">
        <f>IF(DR$2=0,$C205*$D205/$C$1*Index_운영!DR47*Index_운영!DR$10,IF(NOT(DQ205=0),NOT(Index_운영!DR47=0)*DQ205*(1+$E205*Index_운영!DR267)*Index_운영!DR47,$C205*$D205/$C$1*Index_운영!DR47))</f>
        <v>0</v>
      </c>
      <c r="DS205" s="591">
        <f>IF(DS$2=0,$C205*$D205/$C$1*Index_운영!DS47*Index_운영!DS$10,IF(NOT(DR205=0),NOT(Index_운영!DS47=0)*DR205*(1+$E205*Index_운영!DS267)*Index_운영!DS47,$C205*$D205/$C$1*Index_운영!DS47))</f>
        <v>0</v>
      </c>
      <c r="DT205" s="591">
        <f>IF(DT$2=0,$C205*$D205/$C$1*Index_운영!DT47*Index_운영!DT$10,IF(NOT(DS205=0),NOT(Index_운영!DT47=0)*DS205*(1+$E205*Index_운영!DT267)*Index_운영!DT47,$C205*$D205/$C$1*Index_운영!DT47))</f>
        <v>0</v>
      </c>
      <c r="DU205" s="591">
        <f>IF(DU$2=0,$C205*$D205/$C$1*Index_운영!DU47*Index_운영!DU$10,IF(NOT(DT205=0),NOT(Index_운영!DU47=0)*DT205*(1+$E205*Index_운영!DU267)*Index_운영!DU47,$C205*$D205/$C$1*Index_운영!DU47))</f>
        <v>0</v>
      </c>
      <c r="DV205" s="591">
        <f>IF(DV$2=0,$C205*$D205/$C$1*Index_운영!DV47*Index_운영!DV$10,IF(NOT(DU205=0),NOT(Index_운영!DV47=0)*DU205*(1+$E205*Index_운영!DV267)*Index_운영!DV47,$C205*$D205/$C$1*Index_운영!DV47))</f>
        <v>0</v>
      </c>
    </row>
    <row r="206" spans="1:126" s="485" customFormat="1" outlineLevel="1" x14ac:dyDescent="0.4">
      <c r="A206" s="737"/>
      <c r="B206" s="464">
        <f>'Rent Roll'!$B22</f>
        <v>0</v>
      </c>
      <c r="C206" s="1219">
        <f>'Rent Roll'!$K22</f>
        <v>0</v>
      </c>
      <c r="D206" s="1220">
        <f>'Rent Roll'!$Y22</f>
        <v>0</v>
      </c>
      <c r="E206" s="1221">
        <f>'Rent Roll'!$Z22</f>
        <v>0</v>
      </c>
      <c r="F206" s="588">
        <f>IF(F$2=0,$C206*$D206/$C$1*Index_운영!F48*Index_운영!F$10,IF(NOT(E206=0),NOT(Index_운영!F48=0)*E206*(1+$E206*Index_운영!F268)*Index_운영!F48,$C206*$D206/$C$1*Index_운영!F48))</f>
        <v>0</v>
      </c>
      <c r="G206" s="591">
        <f>IF(G$2=0,$C206*$D206/$C$1*Index_운영!G48*Index_운영!G$10,IF(NOT(F206=0),NOT(Index_운영!G48=0)*F206*(1+$E206*Index_운영!G268)*Index_운영!G48,$C206*$D206/$C$1*Index_운영!G48))</f>
        <v>0</v>
      </c>
      <c r="H206" s="591">
        <f>IF(H$2=0,$C206*$D206/$C$1*Index_운영!H48*Index_운영!H$10,IF(NOT(G206=0),NOT(Index_운영!H48=0)*G206*(1+$E206*Index_운영!H268)*Index_운영!H48,$C206*$D206/$C$1*Index_운영!H48))</f>
        <v>0</v>
      </c>
      <c r="I206" s="591">
        <f>IF(I$2=0,$C206*$D206/$C$1*Index_운영!I48*Index_운영!I$10,IF(NOT(H206=0),NOT(Index_운영!I48=0)*H206*(1+$E206*Index_운영!I268)*Index_운영!I48,$C206*$D206/$C$1*Index_운영!I48))</f>
        <v>0</v>
      </c>
      <c r="J206" s="591">
        <f>IF(J$2=0,$C206*$D206/$C$1*Index_운영!J48*Index_운영!J$10,IF(NOT(I206=0),NOT(Index_운영!J48=0)*I206*(1+$E206*Index_운영!J268)*Index_운영!J48,$C206*$D206/$C$1*Index_운영!J48))</f>
        <v>0</v>
      </c>
      <c r="K206" s="591">
        <f>IF(K$2=0,$C206*$D206/$C$1*Index_운영!K48*Index_운영!K$10,IF(NOT(J206=0),NOT(Index_운영!K48=0)*J206*(1+$E206*Index_운영!K268)*Index_운영!K48,$C206*$D206/$C$1*Index_운영!K48))</f>
        <v>0</v>
      </c>
      <c r="L206" s="591">
        <f>IF(L$2=0,$C206*$D206/$C$1*Index_운영!L48*Index_운영!L$10,IF(NOT(K206=0),NOT(Index_운영!L48=0)*K206*(1+$E206*Index_운영!L268)*Index_운영!L48,$C206*$D206/$C$1*Index_운영!L48))</f>
        <v>0</v>
      </c>
      <c r="M206" s="591">
        <f>IF(M$2=0,$C206*$D206/$C$1*Index_운영!M48*Index_운영!M$10,IF(NOT(L206=0),NOT(Index_운영!M48=0)*L206*(1+$E206*Index_운영!M268)*Index_운영!M48,$C206*$D206/$C$1*Index_운영!M48))</f>
        <v>0</v>
      </c>
      <c r="N206" s="591">
        <f>IF(N$2=0,$C206*$D206/$C$1*Index_운영!N48*Index_운영!N$10,IF(NOT(M206=0),NOT(Index_운영!N48=0)*M206*(1+$E206*Index_운영!N268)*Index_운영!N48,$C206*$D206/$C$1*Index_운영!N48))</f>
        <v>0</v>
      </c>
      <c r="O206" s="591">
        <f>IF(O$2=0,$C206*$D206/$C$1*Index_운영!O48*Index_운영!O$10,IF(NOT(N206=0),NOT(Index_운영!O48=0)*N206*(1+$E206*Index_운영!O268)*Index_운영!O48,$C206*$D206/$C$1*Index_운영!O48))</f>
        <v>0</v>
      </c>
      <c r="P206" s="591">
        <f>IF(P$2=0,$C206*$D206/$C$1*Index_운영!P48*Index_운영!P$10,IF(NOT(O206=0),NOT(Index_운영!P48=0)*O206*(1+$E206*Index_운영!P268)*Index_운영!P48,$C206*$D206/$C$1*Index_운영!P48))</f>
        <v>0</v>
      </c>
      <c r="Q206" s="591">
        <f>IF(Q$2=0,$C206*$D206/$C$1*Index_운영!Q48*Index_운영!Q$10,IF(NOT(P206=0),NOT(Index_운영!Q48=0)*P206*(1+$E206*Index_운영!Q268)*Index_운영!Q48,$C206*$D206/$C$1*Index_운영!Q48))</f>
        <v>0</v>
      </c>
      <c r="R206" s="591">
        <f>IF(R$2=0,$C206*$D206/$C$1*Index_운영!R48*Index_운영!R$10,IF(NOT(Q206=0),NOT(Index_운영!R48=0)*Q206*(1+$E206*Index_운영!R268)*Index_운영!R48,$C206*$D206/$C$1*Index_운영!R48))</f>
        <v>0</v>
      </c>
      <c r="S206" s="591">
        <f>IF(S$2=0,$C206*$D206/$C$1*Index_운영!S48*Index_운영!S$10,IF(NOT(R206=0),NOT(Index_운영!S48=0)*R206*(1+$E206*Index_운영!S268)*Index_운영!S48,$C206*$D206/$C$1*Index_운영!S48))</f>
        <v>0</v>
      </c>
      <c r="T206" s="591">
        <f>IF(T$2=0,$C206*$D206/$C$1*Index_운영!T48*Index_운영!T$10,IF(NOT(S206=0),NOT(Index_운영!T48=0)*S206*(1+$E206*Index_운영!T268)*Index_운영!T48,$C206*$D206/$C$1*Index_운영!T48))</f>
        <v>0</v>
      </c>
      <c r="U206" s="591">
        <f>IF(U$2=0,$C206*$D206/$C$1*Index_운영!U48*Index_운영!U$10,IF(NOT(T206=0),NOT(Index_운영!U48=0)*T206*(1+$E206*Index_운영!U268)*Index_운영!U48,$C206*$D206/$C$1*Index_운영!U48))</f>
        <v>0</v>
      </c>
      <c r="V206" s="591">
        <f>IF(V$2=0,$C206*$D206/$C$1*Index_운영!V48*Index_운영!V$10,IF(NOT(U206=0),NOT(Index_운영!V48=0)*U206*(1+$E206*Index_운영!V268)*Index_운영!V48,$C206*$D206/$C$1*Index_운영!V48))</f>
        <v>0</v>
      </c>
      <c r="W206" s="591">
        <f>IF(W$2=0,$C206*$D206/$C$1*Index_운영!W48*Index_운영!W$10,IF(NOT(V206=0),NOT(Index_운영!W48=0)*V206*(1+$E206*Index_운영!W268)*Index_운영!W48,$C206*$D206/$C$1*Index_운영!W48))</f>
        <v>0</v>
      </c>
      <c r="X206" s="591">
        <f>IF(X$2=0,$C206*$D206/$C$1*Index_운영!X48*Index_운영!X$10,IF(NOT(W206=0),NOT(Index_운영!X48=0)*W206*(1+$E206*Index_운영!X268)*Index_운영!X48,$C206*$D206/$C$1*Index_운영!X48))</f>
        <v>0</v>
      </c>
      <c r="Y206" s="591">
        <f>IF(Y$2=0,$C206*$D206/$C$1*Index_운영!Y48*Index_운영!Y$10,IF(NOT(X206=0),NOT(Index_운영!Y48=0)*X206*(1+$E206*Index_운영!Y268)*Index_운영!Y48,$C206*$D206/$C$1*Index_운영!Y48))</f>
        <v>0</v>
      </c>
      <c r="Z206" s="591">
        <f>IF(Z$2=0,$C206*$D206/$C$1*Index_운영!Z48*Index_운영!Z$10,IF(NOT(Y206=0),NOT(Index_운영!Z48=0)*Y206*(1+$E206*Index_운영!Z268)*Index_운영!Z48,$C206*$D206/$C$1*Index_운영!Z48))</f>
        <v>0</v>
      </c>
      <c r="AA206" s="591">
        <f>IF(AA$2=0,$C206*$D206/$C$1*Index_운영!AA48*Index_운영!AA$10,IF(NOT(Z206=0),NOT(Index_운영!AA48=0)*Z206*(1+$E206*Index_운영!AA268)*Index_운영!AA48,$C206*$D206/$C$1*Index_운영!AA48))</f>
        <v>0</v>
      </c>
      <c r="AB206" s="591">
        <f>IF(AB$2=0,$C206*$D206/$C$1*Index_운영!AB48*Index_운영!AB$10,IF(NOT(AA206=0),NOT(Index_운영!AB48=0)*AA206*(1+$E206*Index_운영!AB268)*Index_운영!AB48,$C206*$D206/$C$1*Index_운영!AB48))</f>
        <v>0</v>
      </c>
      <c r="AC206" s="591">
        <f>IF(AC$2=0,$C206*$D206/$C$1*Index_운영!AC48*Index_운영!AC$10,IF(NOT(AB206=0),NOT(Index_운영!AC48=0)*AB206*(1+$E206*Index_운영!AC268)*Index_운영!AC48,$C206*$D206/$C$1*Index_운영!AC48))</f>
        <v>0</v>
      </c>
      <c r="AD206" s="591">
        <f>IF(AD$2=0,$C206*$D206/$C$1*Index_운영!AD48*Index_운영!AD$10,IF(NOT(AC206=0),NOT(Index_운영!AD48=0)*AC206*(1+$E206*Index_운영!AD268)*Index_운영!AD48,$C206*$D206/$C$1*Index_운영!AD48))</f>
        <v>0</v>
      </c>
      <c r="AE206" s="591">
        <f>IF(AE$2=0,$C206*$D206/$C$1*Index_운영!AE48*Index_운영!AE$10,IF(NOT(AD206=0),NOT(Index_운영!AE48=0)*AD206*(1+$E206*Index_운영!AE268)*Index_운영!AE48,$C206*$D206/$C$1*Index_운영!AE48))</f>
        <v>0</v>
      </c>
      <c r="AF206" s="591">
        <f>IF(AF$2=0,$C206*$D206/$C$1*Index_운영!AF48*Index_운영!AF$10,IF(NOT(AE206=0),NOT(Index_운영!AF48=0)*AE206*(1+$E206*Index_운영!AF268)*Index_운영!AF48,$C206*$D206/$C$1*Index_운영!AF48))</f>
        <v>0</v>
      </c>
      <c r="AG206" s="591">
        <f>IF(AG$2=0,$C206*$D206/$C$1*Index_운영!AG48*Index_운영!AG$10,IF(NOT(AF206=0),NOT(Index_운영!AG48=0)*AF206*(1+$E206*Index_운영!AG268)*Index_운영!AG48,$C206*$D206/$C$1*Index_운영!AG48))</f>
        <v>0</v>
      </c>
      <c r="AH206" s="591">
        <f>IF(AH$2=0,$C206*$D206/$C$1*Index_운영!AH48*Index_운영!AH$10,IF(NOT(AG206=0),NOT(Index_운영!AH48=0)*AG206*(1+$E206*Index_운영!AH268)*Index_운영!AH48,$C206*$D206/$C$1*Index_운영!AH48))</f>
        <v>0</v>
      </c>
      <c r="AI206" s="591">
        <f>IF(AI$2=0,$C206*$D206/$C$1*Index_운영!AI48*Index_운영!AI$10,IF(NOT(AH206=0),NOT(Index_운영!AI48=0)*AH206*(1+$E206*Index_운영!AI268)*Index_운영!AI48,$C206*$D206/$C$1*Index_운영!AI48))</f>
        <v>0</v>
      </c>
      <c r="AJ206" s="591">
        <f>IF(AJ$2=0,$C206*$D206/$C$1*Index_운영!AJ48*Index_운영!AJ$10,IF(NOT(AI206=0),NOT(Index_운영!AJ48=0)*AI206*(1+$E206*Index_운영!AJ268)*Index_운영!AJ48,$C206*$D206/$C$1*Index_운영!AJ48))</f>
        <v>0</v>
      </c>
      <c r="AK206" s="591">
        <f>IF(AK$2=0,$C206*$D206/$C$1*Index_운영!AK48*Index_운영!AK$10,IF(NOT(AJ206=0),NOT(Index_운영!AK48=0)*AJ206*(1+$E206*Index_운영!AK268)*Index_운영!AK48,$C206*$D206/$C$1*Index_운영!AK48))</f>
        <v>0</v>
      </c>
      <c r="AL206" s="591">
        <f>IF(AL$2=0,$C206*$D206/$C$1*Index_운영!AL48*Index_운영!AL$10,IF(NOT(AK206=0),NOT(Index_운영!AL48=0)*AK206*(1+$E206*Index_운영!AL268)*Index_운영!AL48,$C206*$D206/$C$1*Index_운영!AL48))</f>
        <v>0</v>
      </c>
      <c r="AM206" s="591">
        <f>IF(AM$2=0,$C206*$D206/$C$1*Index_운영!AM48*Index_운영!AM$10,IF(NOT(AL206=0),NOT(Index_운영!AM48=0)*AL206*(1+$E206*Index_운영!AM268)*Index_운영!AM48,$C206*$D206/$C$1*Index_운영!AM48))</f>
        <v>0</v>
      </c>
      <c r="AN206" s="591">
        <f>IF(AN$2=0,$C206*$D206/$C$1*Index_운영!AN48*Index_운영!AN$10,IF(NOT(AM206=0),NOT(Index_운영!AN48=0)*AM206*(1+$E206*Index_운영!AN268)*Index_운영!AN48,$C206*$D206/$C$1*Index_운영!AN48))</f>
        <v>0</v>
      </c>
      <c r="AO206" s="591">
        <f>IF(AO$2=0,$C206*$D206/$C$1*Index_운영!AO48*Index_운영!AO$10,IF(NOT(AN206=0),NOT(Index_운영!AO48=0)*AN206*(1+$E206*Index_운영!AO268)*Index_운영!AO48,$C206*$D206/$C$1*Index_운영!AO48))</f>
        <v>0</v>
      </c>
      <c r="AP206" s="591">
        <f>IF(AP$2=0,$C206*$D206/$C$1*Index_운영!AP48*Index_운영!AP$10,IF(NOT(AO206=0),NOT(Index_운영!AP48=0)*AO206*(1+$E206*Index_운영!AP268)*Index_운영!AP48,$C206*$D206/$C$1*Index_운영!AP48))</f>
        <v>0</v>
      </c>
      <c r="AQ206" s="591">
        <f>IF(AQ$2=0,$C206*$D206/$C$1*Index_운영!AQ48*Index_운영!AQ$10,IF(NOT(AP206=0),NOT(Index_운영!AQ48=0)*AP206*(1+$E206*Index_운영!AQ268)*Index_운영!AQ48,$C206*$D206/$C$1*Index_운영!AQ48))</f>
        <v>0</v>
      </c>
      <c r="AR206" s="591">
        <f>IF(AR$2=0,$C206*$D206/$C$1*Index_운영!AR48*Index_운영!AR$10,IF(NOT(AQ206=0),NOT(Index_운영!AR48=0)*AQ206*(1+$E206*Index_운영!AR268)*Index_운영!AR48,$C206*$D206/$C$1*Index_운영!AR48))</f>
        <v>0</v>
      </c>
      <c r="AS206" s="591">
        <f>IF(AS$2=0,$C206*$D206/$C$1*Index_운영!AS48*Index_운영!AS$10,IF(NOT(AR206=0),NOT(Index_운영!AS48=0)*AR206*(1+$E206*Index_운영!AS268)*Index_운영!AS48,$C206*$D206/$C$1*Index_운영!AS48))</f>
        <v>0</v>
      </c>
      <c r="AT206" s="591">
        <f>IF(AT$2=0,$C206*$D206/$C$1*Index_운영!AT48*Index_운영!AT$10,IF(NOT(AS206=0),NOT(Index_운영!AT48=0)*AS206*(1+$E206*Index_운영!AT268)*Index_운영!AT48,$C206*$D206/$C$1*Index_운영!AT48))</f>
        <v>0</v>
      </c>
      <c r="AU206" s="591">
        <f>IF(AU$2=0,$C206*$D206/$C$1*Index_운영!AU48*Index_운영!AU$10,IF(NOT(AT206=0),NOT(Index_운영!AU48=0)*AT206*(1+$E206*Index_운영!AU268)*Index_운영!AU48,$C206*$D206/$C$1*Index_운영!AU48))</f>
        <v>0</v>
      </c>
      <c r="AV206" s="591">
        <f>IF(AV$2=0,$C206*$D206/$C$1*Index_운영!AV48*Index_운영!AV$10,IF(NOT(AU206=0),NOT(Index_운영!AV48=0)*AU206*(1+$E206*Index_운영!AV268)*Index_운영!AV48,$C206*$D206/$C$1*Index_운영!AV48))</f>
        <v>0</v>
      </c>
      <c r="AW206" s="591">
        <f>IF(AW$2=0,$C206*$D206/$C$1*Index_운영!AW48*Index_운영!AW$10,IF(NOT(AV206=0),NOT(Index_운영!AW48=0)*AV206*(1+$E206*Index_운영!AW268)*Index_운영!AW48,$C206*$D206/$C$1*Index_운영!AW48))</f>
        <v>0</v>
      </c>
      <c r="AX206" s="591">
        <f>IF(AX$2=0,$C206*$D206/$C$1*Index_운영!AX48*Index_운영!AX$10,IF(NOT(AW206=0),NOT(Index_운영!AX48=0)*AW206*(1+$E206*Index_운영!AX268)*Index_운영!AX48,$C206*$D206/$C$1*Index_운영!AX48))</f>
        <v>0</v>
      </c>
      <c r="AY206" s="591">
        <f>IF(AY$2=0,$C206*$D206/$C$1*Index_운영!AY48*Index_운영!AY$10,IF(NOT(AX206=0),NOT(Index_운영!AY48=0)*AX206*(1+$E206*Index_운영!AY268)*Index_운영!AY48,$C206*$D206/$C$1*Index_운영!AY48))</f>
        <v>0</v>
      </c>
      <c r="AZ206" s="591">
        <f>IF(AZ$2=0,$C206*$D206/$C$1*Index_운영!AZ48*Index_운영!AZ$10,IF(NOT(AY206=0),NOT(Index_운영!AZ48=0)*AY206*(1+$E206*Index_운영!AZ268)*Index_운영!AZ48,$C206*$D206/$C$1*Index_운영!AZ48))</f>
        <v>0</v>
      </c>
      <c r="BA206" s="591">
        <f>IF(BA$2=0,$C206*$D206/$C$1*Index_운영!BA48*Index_운영!BA$10,IF(NOT(AZ206=0),NOT(Index_운영!BA48=0)*AZ206*(1+$E206*Index_운영!BA268)*Index_운영!BA48,$C206*$D206/$C$1*Index_운영!BA48))</f>
        <v>0</v>
      </c>
      <c r="BB206" s="591">
        <f>IF(BB$2=0,$C206*$D206/$C$1*Index_운영!BB48*Index_운영!BB$10,IF(NOT(BA206=0),NOT(Index_운영!BB48=0)*BA206*(1+$E206*Index_운영!BB268)*Index_운영!BB48,$C206*$D206/$C$1*Index_운영!BB48))</f>
        <v>0</v>
      </c>
      <c r="BC206" s="591">
        <f>IF(BC$2=0,$C206*$D206/$C$1*Index_운영!BC48*Index_운영!BC$10,IF(NOT(BB206=0),NOT(Index_운영!BC48=0)*BB206*(1+$E206*Index_운영!BC268)*Index_운영!BC48,$C206*$D206/$C$1*Index_운영!BC48))</f>
        <v>0</v>
      </c>
      <c r="BD206" s="591">
        <f>IF(BD$2=0,$C206*$D206/$C$1*Index_운영!BD48*Index_운영!BD$10,IF(NOT(BC206=0),NOT(Index_운영!BD48=0)*BC206*(1+$E206*Index_운영!BD268)*Index_운영!BD48,$C206*$D206/$C$1*Index_운영!BD48))</f>
        <v>0</v>
      </c>
      <c r="BE206" s="591">
        <f>IF(BE$2=0,$C206*$D206/$C$1*Index_운영!BE48*Index_운영!BE$10,IF(NOT(BD206=0),NOT(Index_운영!BE48=0)*BD206*(1+$E206*Index_운영!BE268)*Index_운영!BE48,$C206*$D206/$C$1*Index_운영!BE48))</f>
        <v>0</v>
      </c>
      <c r="BF206" s="591">
        <f>IF(BF$2=0,$C206*$D206/$C$1*Index_운영!BF48*Index_운영!BF$10,IF(NOT(BE206=0),NOT(Index_운영!BF48=0)*BE206*(1+$E206*Index_운영!BF268)*Index_운영!BF48,$C206*$D206/$C$1*Index_운영!BF48))</f>
        <v>0</v>
      </c>
      <c r="BG206" s="591">
        <f>IF(BG$2=0,$C206*$D206/$C$1*Index_운영!BG48*Index_운영!BG$10,IF(NOT(BF206=0),NOT(Index_운영!BG48=0)*BF206*(1+$E206*Index_운영!BG268)*Index_운영!BG48,$C206*$D206/$C$1*Index_운영!BG48))</f>
        <v>0</v>
      </c>
      <c r="BH206" s="591">
        <f>IF(BH$2=0,$C206*$D206/$C$1*Index_운영!BH48*Index_운영!BH$10,IF(NOT(BG206=0),NOT(Index_운영!BH48=0)*BG206*(1+$E206*Index_운영!BH268)*Index_운영!BH48,$C206*$D206/$C$1*Index_운영!BH48))</f>
        <v>0</v>
      </c>
      <c r="BI206" s="591">
        <f>IF(BI$2=0,$C206*$D206/$C$1*Index_운영!BI48*Index_운영!BI$10,IF(NOT(BH206=0),NOT(Index_운영!BI48=0)*BH206*(1+$E206*Index_운영!BI268)*Index_운영!BI48,$C206*$D206/$C$1*Index_운영!BI48))</f>
        <v>0</v>
      </c>
      <c r="BJ206" s="591">
        <f>IF(BJ$2=0,$C206*$D206/$C$1*Index_운영!BJ48*Index_운영!BJ$10,IF(NOT(BI206=0),NOT(Index_운영!BJ48=0)*BI206*(1+$E206*Index_운영!BJ268)*Index_운영!BJ48,$C206*$D206/$C$1*Index_운영!BJ48))</f>
        <v>0</v>
      </c>
      <c r="BK206" s="591">
        <f>IF(BK$2=0,$C206*$D206/$C$1*Index_운영!BK48*Index_운영!BK$10,IF(NOT(BJ206=0),NOT(Index_운영!BK48=0)*BJ206*(1+$E206*Index_운영!BK268)*Index_운영!BK48,$C206*$D206/$C$1*Index_운영!BK48))</f>
        <v>0</v>
      </c>
      <c r="BL206" s="591">
        <f>IF(BL$2=0,$C206*$D206/$C$1*Index_운영!BL48*Index_운영!BL$10,IF(NOT(BK206=0),NOT(Index_운영!BL48=0)*BK206*(1+$E206*Index_운영!BL268)*Index_운영!BL48,$C206*$D206/$C$1*Index_운영!BL48))</f>
        <v>0</v>
      </c>
      <c r="BM206" s="591">
        <f>IF(BM$2=0,$C206*$D206/$C$1*Index_운영!BM48*Index_운영!BM$10,IF(NOT(BL206=0),NOT(Index_운영!BM48=0)*BL206*(1+$E206*Index_운영!BM268)*Index_운영!BM48,$C206*$D206/$C$1*Index_운영!BM48))</f>
        <v>0</v>
      </c>
      <c r="BN206" s="591">
        <f>IF(BN$2=0,$C206*$D206/$C$1*Index_운영!BN48*Index_운영!BN$10,IF(NOT(BM206=0),NOT(Index_운영!BN48=0)*BM206*(1+$E206*Index_운영!BN268)*Index_운영!BN48,$C206*$D206/$C$1*Index_운영!BN48))</f>
        <v>0</v>
      </c>
      <c r="BO206" s="591">
        <f>IF(BO$2=0,$C206*$D206/$C$1*Index_운영!BO48*Index_운영!BO$10,IF(NOT(BN206=0),NOT(Index_운영!BO48=0)*BN206*(1+$E206*Index_운영!BO268)*Index_운영!BO48,$C206*$D206/$C$1*Index_운영!BO48))</f>
        <v>0</v>
      </c>
      <c r="BP206" s="591">
        <f>IF(BP$2=0,$C206*$D206/$C$1*Index_운영!BP48*Index_운영!BP$10,IF(NOT(BO206=0),NOT(Index_운영!BP48=0)*BO206*(1+$E206*Index_운영!BP268)*Index_운영!BP48,$C206*$D206/$C$1*Index_운영!BP48))</f>
        <v>0</v>
      </c>
      <c r="BQ206" s="591">
        <f>IF(BQ$2=0,$C206*$D206/$C$1*Index_운영!BQ48*Index_운영!BQ$10,IF(NOT(BP206=0),NOT(Index_운영!BQ48=0)*BP206*(1+$E206*Index_운영!BQ268)*Index_운영!BQ48,$C206*$D206/$C$1*Index_운영!BQ48))</f>
        <v>0</v>
      </c>
      <c r="BR206" s="591">
        <f>IF(BR$2=0,$C206*$D206/$C$1*Index_운영!BR48*Index_운영!BR$10,IF(NOT(BQ206=0),NOT(Index_운영!BR48=0)*BQ206*(1+$E206*Index_운영!BR268)*Index_운영!BR48,$C206*$D206/$C$1*Index_운영!BR48))</f>
        <v>0</v>
      </c>
      <c r="BS206" s="591">
        <f>IF(BS$2=0,$C206*$D206/$C$1*Index_운영!BS48*Index_운영!BS$10,IF(NOT(BR206=0),NOT(Index_운영!BS48=0)*BR206*(1+$E206*Index_운영!BS268)*Index_운영!BS48,$C206*$D206/$C$1*Index_운영!BS48))</f>
        <v>0</v>
      </c>
      <c r="BT206" s="591">
        <f>IF(BT$2=0,$C206*$D206/$C$1*Index_운영!BT48*Index_운영!BT$10,IF(NOT(BS206=0),NOT(Index_운영!BT48=0)*BS206*(1+$E206*Index_운영!BT268)*Index_운영!BT48,$C206*$D206/$C$1*Index_운영!BT48))</f>
        <v>0</v>
      </c>
      <c r="BU206" s="591">
        <f>IF(BU$2=0,$C206*$D206/$C$1*Index_운영!BU48*Index_운영!BU$10,IF(NOT(BT206=0),NOT(Index_운영!BU48=0)*BT206*(1+$E206*Index_운영!BU268)*Index_운영!BU48,$C206*$D206/$C$1*Index_운영!BU48))</f>
        <v>0</v>
      </c>
      <c r="BV206" s="591">
        <f>IF(BV$2=0,$C206*$D206/$C$1*Index_운영!BV48*Index_운영!BV$10,IF(NOT(BU206=0),NOT(Index_운영!BV48=0)*BU206*(1+$E206*Index_운영!BV268)*Index_운영!BV48,$C206*$D206/$C$1*Index_운영!BV48))</f>
        <v>0</v>
      </c>
      <c r="BW206" s="591">
        <f>IF(BW$2=0,$C206*$D206/$C$1*Index_운영!BW48*Index_운영!BW$10,IF(NOT(BV206=0),NOT(Index_운영!BW48=0)*BV206*(1+$E206*Index_운영!BW268)*Index_운영!BW48,$C206*$D206/$C$1*Index_운영!BW48))</f>
        <v>0</v>
      </c>
      <c r="BX206" s="591">
        <f>IF(BX$2=0,$C206*$D206/$C$1*Index_운영!BX48*Index_운영!BX$10,IF(NOT(BW206=0),NOT(Index_운영!BX48=0)*BW206*(1+$E206*Index_운영!BX268)*Index_운영!BX48,$C206*$D206/$C$1*Index_운영!BX48))</f>
        <v>0</v>
      </c>
      <c r="BY206" s="591">
        <f>IF(BY$2=0,$C206*$D206/$C$1*Index_운영!BY48*Index_운영!BY$10,IF(NOT(BX206=0),NOT(Index_운영!BY48=0)*BX206*(1+$E206*Index_운영!BY268)*Index_운영!BY48,$C206*$D206/$C$1*Index_운영!BY48))</f>
        <v>0</v>
      </c>
      <c r="BZ206" s="591">
        <f>IF(BZ$2=0,$C206*$D206/$C$1*Index_운영!BZ48*Index_운영!BZ$10,IF(NOT(BY206=0),NOT(Index_운영!BZ48=0)*BY206*(1+$E206*Index_운영!BZ268)*Index_운영!BZ48,$C206*$D206/$C$1*Index_운영!BZ48))</f>
        <v>0</v>
      </c>
      <c r="CA206" s="591">
        <f>IF(CA$2=0,$C206*$D206/$C$1*Index_운영!CA48*Index_운영!CA$10,IF(NOT(BZ206=0),NOT(Index_운영!CA48=0)*BZ206*(1+$E206*Index_운영!CA268)*Index_운영!CA48,$C206*$D206/$C$1*Index_운영!CA48))</f>
        <v>0</v>
      </c>
      <c r="CB206" s="591">
        <f>IF(CB$2=0,$C206*$D206/$C$1*Index_운영!CB48*Index_운영!CB$10,IF(NOT(CA206=0),NOT(Index_운영!CB48=0)*CA206*(1+$E206*Index_운영!CB268)*Index_운영!CB48,$C206*$D206/$C$1*Index_운영!CB48))</f>
        <v>0</v>
      </c>
      <c r="CC206" s="591">
        <f>IF(CC$2=0,$C206*$D206/$C$1*Index_운영!CC48*Index_운영!CC$10,IF(NOT(CB206=0),NOT(Index_운영!CC48=0)*CB206*(1+$E206*Index_운영!CC268)*Index_운영!CC48,$C206*$D206/$C$1*Index_운영!CC48))</f>
        <v>0</v>
      </c>
      <c r="CD206" s="591">
        <f>IF(CD$2=0,$C206*$D206/$C$1*Index_운영!CD48*Index_운영!CD$10,IF(NOT(CC206=0),NOT(Index_운영!CD48=0)*CC206*(1+$E206*Index_운영!CD268)*Index_운영!CD48,$C206*$D206/$C$1*Index_운영!CD48))</f>
        <v>0</v>
      </c>
      <c r="CE206" s="591">
        <f>IF(CE$2=0,$C206*$D206/$C$1*Index_운영!CE48*Index_운영!CE$10,IF(NOT(CD206=0),NOT(Index_운영!CE48=0)*CD206*(1+$E206*Index_운영!CE268)*Index_운영!CE48,$C206*$D206/$C$1*Index_운영!CE48))</f>
        <v>0</v>
      </c>
      <c r="CF206" s="591">
        <f>IF(CF$2=0,$C206*$D206/$C$1*Index_운영!CF48*Index_운영!CF$10,IF(NOT(CE206=0),NOT(Index_운영!CF48=0)*CE206*(1+$E206*Index_운영!CF268)*Index_운영!CF48,$C206*$D206/$C$1*Index_운영!CF48))</f>
        <v>0</v>
      </c>
      <c r="CG206" s="591">
        <f>IF(CG$2=0,$C206*$D206/$C$1*Index_운영!CG48*Index_운영!CG$10,IF(NOT(CF206=0),NOT(Index_운영!CG48=0)*CF206*(1+$E206*Index_운영!CG268)*Index_운영!CG48,$C206*$D206/$C$1*Index_운영!CG48))</f>
        <v>0</v>
      </c>
      <c r="CH206" s="591">
        <f>IF(CH$2=0,$C206*$D206/$C$1*Index_운영!CH48*Index_운영!CH$10,IF(NOT(CG206=0),NOT(Index_운영!CH48=0)*CG206*(1+$E206*Index_운영!CH268)*Index_운영!CH48,$C206*$D206/$C$1*Index_운영!CH48))</f>
        <v>0</v>
      </c>
      <c r="CI206" s="591">
        <f>IF(CI$2=0,$C206*$D206/$C$1*Index_운영!CI48*Index_운영!CI$10,IF(NOT(CH206=0),NOT(Index_운영!CI48=0)*CH206*(1+$E206*Index_운영!CI268)*Index_운영!CI48,$C206*$D206/$C$1*Index_운영!CI48))</f>
        <v>0</v>
      </c>
      <c r="CJ206" s="591">
        <f>IF(CJ$2=0,$C206*$D206/$C$1*Index_운영!CJ48*Index_운영!CJ$10,IF(NOT(CI206=0),NOT(Index_운영!CJ48=0)*CI206*(1+$E206*Index_운영!CJ268)*Index_운영!CJ48,$C206*$D206/$C$1*Index_운영!CJ48))</f>
        <v>0</v>
      </c>
      <c r="CK206" s="591">
        <f>IF(CK$2=0,$C206*$D206/$C$1*Index_운영!CK48*Index_운영!CK$10,IF(NOT(CJ206=0),NOT(Index_운영!CK48=0)*CJ206*(1+$E206*Index_운영!CK268)*Index_운영!CK48,$C206*$D206/$C$1*Index_운영!CK48))</f>
        <v>0</v>
      </c>
      <c r="CL206" s="591">
        <f>IF(CL$2=0,$C206*$D206/$C$1*Index_운영!CL48*Index_운영!CL$10,IF(NOT(CK206=0),NOT(Index_운영!CL48=0)*CK206*(1+$E206*Index_운영!CL268)*Index_운영!CL48,$C206*$D206/$C$1*Index_운영!CL48))</f>
        <v>0</v>
      </c>
      <c r="CM206" s="591">
        <f>IF(CM$2=0,$C206*$D206/$C$1*Index_운영!CM48*Index_운영!CM$10,IF(NOT(CL206=0),NOT(Index_운영!CM48=0)*CL206*(1+$E206*Index_운영!CM268)*Index_운영!CM48,$C206*$D206/$C$1*Index_운영!CM48))</f>
        <v>0</v>
      </c>
      <c r="CN206" s="591">
        <f>IF(CN$2=0,$C206*$D206/$C$1*Index_운영!CN48*Index_운영!CN$10,IF(NOT(CM206=0),NOT(Index_운영!CN48=0)*CM206*(1+$E206*Index_운영!CN268)*Index_운영!CN48,$C206*$D206/$C$1*Index_운영!CN48))</f>
        <v>0</v>
      </c>
      <c r="CO206" s="591">
        <f>IF(CO$2=0,$C206*$D206/$C$1*Index_운영!CO48*Index_운영!CO$10,IF(NOT(CN206=0),NOT(Index_운영!CO48=0)*CN206*(1+$E206*Index_운영!CO268)*Index_운영!CO48,$C206*$D206/$C$1*Index_운영!CO48))</f>
        <v>0</v>
      </c>
      <c r="CP206" s="591">
        <f>IF(CP$2=0,$C206*$D206/$C$1*Index_운영!CP48*Index_운영!CP$10,IF(NOT(CO206=0),NOT(Index_운영!CP48=0)*CO206*(1+$E206*Index_운영!CP268)*Index_운영!CP48,$C206*$D206/$C$1*Index_운영!CP48))</f>
        <v>0</v>
      </c>
      <c r="CQ206" s="591">
        <f>IF(CQ$2=0,$C206*$D206/$C$1*Index_운영!CQ48*Index_운영!CQ$10,IF(NOT(CP206=0),NOT(Index_운영!CQ48=0)*CP206*(1+$E206*Index_운영!CQ268)*Index_운영!CQ48,$C206*$D206/$C$1*Index_운영!CQ48))</f>
        <v>0</v>
      </c>
      <c r="CR206" s="591">
        <f>IF(CR$2=0,$C206*$D206/$C$1*Index_운영!CR48*Index_운영!CR$10,IF(NOT(CQ206=0),NOT(Index_운영!CR48=0)*CQ206*(1+$E206*Index_운영!CR268)*Index_운영!CR48,$C206*$D206/$C$1*Index_운영!CR48))</f>
        <v>0</v>
      </c>
      <c r="CS206" s="591">
        <f>IF(CS$2=0,$C206*$D206/$C$1*Index_운영!CS48*Index_운영!CS$10,IF(NOT(CR206=0),NOT(Index_운영!CS48=0)*CR206*(1+$E206*Index_운영!CS268)*Index_운영!CS48,$C206*$D206/$C$1*Index_운영!CS48))</f>
        <v>0</v>
      </c>
      <c r="CT206" s="591">
        <f>IF(CT$2=0,$C206*$D206/$C$1*Index_운영!CT48*Index_운영!CT$10,IF(NOT(CS206=0),NOT(Index_운영!CT48=0)*CS206*(1+$E206*Index_운영!CT268)*Index_운영!CT48,$C206*$D206/$C$1*Index_운영!CT48))</f>
        <v>0</v>
      </c>
      <c r="CU206" s="591">
        <f>IF(CU$2=0,$C206*$D206/$C$1*Index_운영!CU48*Index_운영!CU$10,IF(NOT(CT206=0),NOT(Index_운영!CU48=0)*CT206*(1+$E206*Index_운영!CU268)*Index_운영!CU48,$C206*$D206/$C$1*Index_운영!CU48))</f>
        <v>0</v>
      </c>
      <c r="CV206" s="591">
        <f>IF(CV$2=0,$C206*$D206/$C$1*Index_운영!CV48*Index_운영!CV$10,IF(NOT(CU206=0),NOT(Index_운영!CV48=0)*CU206*(1+$E206*Index_운영!CV268)*Index_운영!CV48,$C206*$D206/$C$1*Index_운영!CV48))</f>
        <v>0</v>
      </c>
      <c r="CW206" s="591">
        <f>IF(CW$2=0,$C206*$D206/$C$1*Index_운영!CW48*Index_운영!CW$10,IF(NOT(CV206=0),NOT(Index_운영!CW48=0)*CV206*(1+$E206*Index_운영!CW268)*Index_운영!CW48,$C206*$D206/$C$1*Index_운영!CW48))</f>
        <v>0</v>
      </c>
      <c r="CX206" s="591">
        <f>IF(CX$2=0,$C206*$D206/$C$1*Index_운영!CX48*Index_운영!CX$10,IF(NOT(CW206=0),NOT(Index_운영!CX48=0)*CW206*(1+$E206*Index_운영!CX268)*Index_운영!CX48,$C206*$D206/$C$1*Index_운영!CX48))</f>
        <v>0</v>
      </c>
      <c r="CY206" s="591">
        <f>IF(CY$2=0,$C206*$D206/$C$1*Index_운영!CY48*Index_운영!CY$10,IF(NOT(CX206=0),NOT(Index_운영!CY48=0)*CX206*(1+$E206*Index_운영!CY268)*Index_운영!CY48,$C206*$D206/$C$1*Index_운영!CY48))</f>
        <v>0</v>
      </c>
      <c r="CZ206" s="591">
        <f>IF(CZ$2=0,$C206*$D206/$C$1*Index_운영!CZ48*Index_운영!CZ$10,IF(NOT(CY206=0),NOT(Index_운영!CZ48=0)*CY206*(1+$E206*Index_운영!CZ268)*Index_운영!CZ48,$C206*$D206/$C$1*Index_운영!CZ48))</f>
        <v>0</v>
      </c>
      <c r="DA206" s="591">
        <f>IF(DA$2=0,$C206*$D206/$C$1*Index_운영!DA48*Index_운영!DA$10,IF(NOT(CZ206=0),NOT(Index_운영!DA48=0)*CZ206*(1+$E206*Index_운영!DA268)*Index_운영!DA48,$C206*$D206/$C$1*Index_운영!DA48))</f>
        <v>0</v>
      </c>
      <c r="DB206" s="591">
        <f>IF(DB$2=0,$C206*$D206/$C$1*Index_운영!DB48*Index_운영!DB$10,IF(NOT(DA206=0),NOT(Index_운영!DB48=0)*DA206*(1+$E206*Index_운영!DB268)*Index_운영!DB48,$C206*$D206/$C$1*Index_운영!DB48))</f>
        <v>0</v>
      </c>
      <c r="DC206" s="591">
        <f>IF(DC$2=0,$C206*$D206/$C$1*Index_운영!DC48*Index_운영!DC$10,IF(NOT(DB206=0),NOT(Index_운영!DC48=0)*DB206*(1+$E206*Index_운영!DC268)*Index_운영!DC48,$C206*$D206/$C$1*Index_운영!DC48))</f>
        <v>0</v>
      </c>
      <c r="DD206" s="591">
        <f>IF(DD$2=0,$C206*$D206/$C$1*Index_운영!DD48*Index_운영!DD$10,IF(NOT(DC206=0),NOT(Index_운영!DD48=0)*DC206*(1+$E206*Index_운영!DD268)*Index_운영!DD48,$C206*$D206/$C$1*Index_운영!DD48))</f>
        <v>0</v>
      </c>
      <c r="DE206" s="591">
        <f>IF(DE$2=0,$C206*$D206/$C$1*Index_운영!DE48*Index_운영!DE$10,IF(NOT(DD206=0),NOT(Index_운영!DE48=0)*DD206*(1+$E206*Index_운영!DE268)*Index_운영!DE48,$C206*$D206/$C$1*Index_운영!DE48))</f>
        <v>0</v>
      </c>
      <c r="DF206" s="591">
        <f>IF(DF$2=0,$C206*$D206/$C$1*Index_운영!DF48*Index_운영!DF$10,IF(NOT(DE206=0),NOT(Index_운영!DF48=0)*DE206*(1+$E206*Index_운영!DF268)*Index_운영!DF48,$C206*$D206/$C$1*Index_운영!DF48))</f>
        <v>0</v>
      </c>
      <c r="DG206" s="591">
        <f>IF(DG$2=0,$C206*$D206/$C$1*Index_운영!DG48*Index_운영!DG$10,IF(NOT(DF206=0),NOT(Index_운영!DG48=0)*DF206*(1+$E206*Index_운영!DG268)*Index_운영!DG48,$C206*$D206/$C$1*Index_운영!DG48))</f>
        <v>0</v>
      </c>
      <c r="DH206" s="591">
        <f>IF(DH$2=0,$C206*$D206/$C$1*Index_운영!DH48*Index_운영!DH$10,IF(NOT(DG206=0),NOT(Index_운영!DH48=0)*DG206*(1+$E206*Index_운영!DH268)*Index_운영!DH48,$C206*$D206/$C$1*Index_운영!DH48))</f>
        <v>0</v>
      </c>
      <c r="DI206" s="591">
        <f>IF(DI$2=0,$C206*$D206/$C$1*Index_운영!DI48*Index_운영!DI$10,IF(NOT(DH206=0),NOT(Index_운영!DI48=0)*DH206*(1+$E206*Index_운영!DI268)*Index_운영!DI48,$C206*$D206/$C$1*Index_운영!DI48))</f>
        <v>0</v>
      </c>
      <c r="DJ206" s="591">
        <f>IF(DJ$2=0,$C206*$D206/$C$1*Index_운영!DJ48*Index_운영!DJ$10,IF(NOT(DI206=0),NOT(Index_운영!DJ48=0)*DI206*(1+$E206*Index_운영!DJ268)*Index_운영!DJ48,$C206*$D206/$C$1*Index_운영!DJ48))</f>
        <v>0</v>
      </c>
      <c r="DK206" s="591">
        <f>IF(DK$2=0,$C206*$D206/$C$1*Index_운영!DK48*Index_운영!DK$10,IF(NOT(DJ206=0),NOT(Index_운영!DK48=0)*DJ206*(1+$E206*Index_운영!DK268)*Index_운영!DK48,$C206*$D206/$C$1*Index_운영!DK48))</f>
        <v>0</v>
      </c>
      <c r="DL206" s="591">
        <f>IF(DL$2=0,$C206*$D206/$C$1*Index_운영!DL48*Index_운영!DL$10,IF(NOT(DK206=0),NOT(Index_운영!DL48=0)*DK206*(1+$E206*Index_운영!DL268)*Index_운영!DL48,$C206*$D206/$C$1*Index_운영!DL48))</f>
        <v>0</v>
      </c>
      <c r="DM206" s="591">
        <f>IF(DM$2=0,$C206*$D206/$C$1*Index_운영!DM48*Index_운영!DM$10,IF(NOT(DL206=0),NOT(Index_운영!DM48=0)*DL206*(1+$E206*Index_운영!DM268)*Index_운영!DM48,$C206*$D206/$C$1*Index_운영!DM48))</f>
        <v>0</v>
      </c>
      <c r="DN206" s="591">
        <f>IF(DN$2=0,$C206*$D206/$C$1*Index_운영!DN48*Index_운영!DN$10,IF(NOT(DM206=0),NOT(Index_운영!DN48=0)*DM206*(1+$E206*Index_운영!DN268)*Index_운영!DN48,$C206*$D206/$C$1*Index_운영!DN48))</f>
        <v>0</v>
      </c>
      <c r="DO206" s="591">
        <f>IF(DO$2=0,$C206*$D206/$C$1*Index_운영!DO48*Index_운영!DO$10,IF(NOT(DN206=0),NOT(Index_운영!DO48=0)*DN206*(1+$E206*Index_운영!DO268)*Index_운영!DO48,$C206*$D206/$C$1*Index_운영!DO48))</f>
        <v>0</v>
      </c>
      <c r="DP206" s="591">
        <f>IF(DP$2=0,$C206*$D206/$C$1*Index_운영!DP48*Index_운영!DP$10,IF(NOT(DO206=0),NOT(Index_운영!DP48=0)*DO206*(1+$E206*Index_운영!DP268)*Index_운영!DP48,$C206*$D206/$C$1*Index_운영!DP48))</f>
        <v>0</v>
      </c>
      <c r="DQ206" s="591">
        <f>IF(DQ$2=0,$C206*$D206/$C$1*Index_운영!DQ48*Index_운영!DQ$10,IF(NOT(DP206=0),NOT(Index_운영!DQ48=0)*DP206*(1+$E206*Index_운영!DQ268)*Index_운영!DQ48,$C206*$D206/$C$1*Index_운영!DQ48))</f>
        <v>0</v>
      </c>
      <c r="DR206" s="591">
        <f>IF(DR$2=0,$C206*$D206/$C$1*Index_운영!DR48*Index_운영!DR$10,IF(NOT(DQ206=0),NOT(Index_운영!DR48=0)*DQ206*(1+$E206*Index_운영!DR268)*Index_운영!DR48,$C206*$D206/$C$1*Index_운영!DR48))</f>
        <v>0</v>
      </c>
      <c r="DS206" s="591">
        <f>IF(DS$2=0,$C206*$D206/$C$1*Index_운영!DS48*Index_운영!DS$10,IF(NOT(DR206=0),NOT(Index_운영!DS48=0)*DR206*(1+$E206*Index_운영!DS268)*Index_운영!DS48,$C206*$D206/$C$1*Index_운영!DS48))</f>
        <v>0</v>
      </c>
      <c r="DT206" s="591">
        <f>IF(DT$2=0,$C206*$D206/$C$1*Index_운영!DT48*Index_운영!DT$10,IF(NOT(DS206=0),NOT(Index_운영!DT48=0)*DS206*(1+$E206*Index_운영!DT268)*Index_운영!DT48,$C206*$D206/$C$1*Index_운영!DT48))</f>
        <v>0</v>
      </c>
      <c r="DU206" s="591">
        <f>IF(DU$2=0,$C206*$D206/$C$1*Index_운영!DU48*Index_운영!DU$10,IF(NOT(DT206=0),NOT(Index_운영!DU48=0)*DT206*(1+$E206*Index_운영!DU268)*Index_운영!DU48,$C206*$D206/$C$1*Index_운영!DU48))</f>
        <v>0</v>
      </c>
      <c r="DV206" s="591">
        <f>IF(DV$2=0,$C206*$D206/$C$1*Index_운영!DV48*Index_운영!DV$10,IF(NOT(DU206=0),NOT(Index_운영!DV48=0)*DU206*(1+$E206*Index_운영!DV268)*Index_운영!DV48,$C206*$D206/$C$1*Index_운영!DV48))</f>
        <v>0</v>
      </c>
    </row>
    <row r="207" spans="1:126" s="485" customFormat="1" outlineLevel="1" x14ac:dyDescent="0.4">
      <c r="A207" s="737"/>
      <c r="B207" s="464">
        <f>'Rent Roll'!$B23</f>
        <v>0</v>
      </c>
      <c r="C207" s="1219">
        <f>'Rent Roll'!$K23</f>
        <v>0</v>
      </c>
      <c r="D207" s="1220">
        <f>'Rent Roll'!$Y23</f>
        <v>0</v>
      </c>
      <c r="E207" s="1221">
        <f>'Rent Roll'!$Z23</f>
        <v>0</v>
      </c>
      <c r="F207" s="588">
        <f>IF(F$2=0,$C207*$D207/$C$1*Index_운영!F49*Index_운영!F$10,IF(NOT(E207=0),NOT(Index_운영!F49=0)*E207*(1+$E207*Index_운영!F269)*Index_운영!F49,$C207*$D207/$C$1*Index_운영!F49))</f>
        <v>0</v>
      </c>
      <c r="G207" s="591">
        <f>IF(G$2=0,$C207*$D207/$C$1*Index_운영!G49*Index_운영!G$10,IF(NOT(F207=0),NOT(Index_운영!G49=0)*F207*(1+$E207*Index_운영!G269)*Index_운영!G49,$C207*$D207/$C$1*Index_운영!G49))</f>
        <v>0</v>
      </c>
      <c r="H207" s="591">
        <f>IF(H$2=0,$C207*$D207/$C$1*Index_운영!H49*Index_운영!H$10,IF(NOT(G207=0),NOT(Index_운영!H49=0)*G207*(1+$E207*Index_운영!H269)*Index_운영!H49,$C207*$D207/$C$1*Index_운영!H49))</f>
        <v>0</v>
      </c>
      <c r="I207" s="591">
        <f>IF(I$2=0,$C207*$D207/$C$1*Index_운영!I49*Index_운영!I$10,IF(NOT(H207=0),NOT(Index_운영!I49=0)*H207*(1+$E207*Index_운영!I269)*Index_운영!I49,$C207*$D207/$C$1*Index_운영!I49))</f>
        <v>0</v>
      </c>
      <c r="J207" s="591">
        <f>IF(J$2=0,$C207*$D207/$C$1*Index_운영!J49*Index_운영!J$10,IF(NOT(I207=0),NOT(Index_운영!J49=0)*I207*(1+$E207*Index_운영!J269)*Index_운영!J49,$C207*$D207/$C$1*Index_운영!J49))</f>
        <v>0</v>
      </c>
      <c r="K207" s="591">
        <f>IF(K$2=0,$C207*$D207/$C$1*Index_운영!K49*Index_운영!K$10,IF(NOT(J207=0),NOT(Index_운영!K49=0)*J207*(1+$E207*Index_운영!K269)*Index_운영!K49,$C207*$D207/$C$1*Index_운영!K49))</f>
        <v>0</v>
      </c>
      <c r="L207" s="591">
        <f>IF(L$2=0,$C207*$D207/$C$1*Index_운영!L49*Index_운영!L$10,IF(NOT(K207=0),NOT(Index_운영!L49=0)*K207*(1+$E207*Index_운영!L269)*Index_운영!L49,$C207*$D207/$C$1*Index_운영!L49))</f>
        <v>0</v>
      </c>
      <c r="M207" s="591">
        <f>IF(M$2=0,$C207*$D207/$C$1*Index_운영!M49*Index_운영!M$10,IF(NOT(L207=0),NOT(Index_운영!M49=0)*L207*(1+$E207*Index_운영!M269)*Index_운영!M49,$C207*$D207/$C$1*Index_운영!M49))</f>
        <v>0</v>
      </c>
      <c r="N207" s="591">
        <f>IF(N$2=0,$C207*$D207/$C$1*Index_운영!N49*Index_운영!N$10,IF(NOT(M207=0),NOT(Index_운영!N49=0)*M207*(1+$E207*Index_운영!N269)*Index_운영!N49,$C207*$D207/$C$1*Index_운영!N49))</f>
        <v>0</v>
      </c>
      <c r="O207" s="591">
        <f>IF(O$2=0,$C207*$D207/$C$1*Index_운영!O49*Index_운영!O$10,IF(NOT(N207=0),NOT(Index_운영!O49=0)*N207*(1+$E207*Index_운영!O269)*Index_운영!O49,$C207*$D207/$C$1*Index_운영!O49))</f>
        <v>0</v>
      </c>
      <c r="P207" s="591">
        <f>IF(P$2=0,$C207*$D207/$C$1*Index_운영!P49*Index_운영!P$10,IF(NOT(O207=0),NOT(Index_운영!P49=0)*O207*(1+$E207*Index_운영!P269)*Index_운영!P49,$C207*$D207/$C$1*Index_운영!P49))</f>
        <v>0</v>
      </c>
      <c r="Q207" s="591">
        <f>IF(Q$2=0,$C207*$D207/$C$1*Index_운영!Q49*Index_운영!Q$10,IF(NOT(P207=0),NOT(Index_운영!Q49=0)*P207*(1+$E207*Index_운영!Q269)*Index_운영!Q49,$C207*$D207/$C$1*Index_운영!Q49))</f>
        <v>0</v>
      </c>
      <c r="R207" s="591">
        <f>IF(R$2=0,$C207*$D207/$C$1*Index_운영!R49*Index_운영!R$10,IF(NOT(Q207=0),NOT(Index_운영!R49=0)*Q207*(1+$E207*Index_운영!R269)*Index_운영!R49,$C207*$D207/$C$1*Index_운영!R49))</f>
        <v>0</v>
      </c>
      <c r="S207" s="591">
        <f>IF(S$2=0,$C207*$D207/$C$1*Index_운영!S49*Index_운영!S$10,IF(NOT(R207=0),NOT(Index_운영!S49=0)*R207*(1+$E207*Index_운영!S269)*Index_운영!S49,$C207*$D207/$C$1*Index_운영!S49))</f>
        <v>0</v>
      </c>
      <c r="T207" s="591">
        <f>IF(T$2=0,$C207*$D207/$C$1*Index_운영!T49*Index_운영!T$10,IF(NOT(S207=0),NOT(Index_운영!T49=0)*S207*(1+$E207*Index_운영!T269)*Index_운영!T49,$C207*$D207/$C$1*Index_운영!T49))</f>
        <v>0</v>
      </c>
      <c r="U207" s="591">
        <f>IF(U$2=0,$C207*$D207/$C$1*Index_운영!U49*Index_운영!U$10,IF(NOT(T207=0),NOT(Index_운영!U49=0)*T207*(1+$E207*Index_운영!U269)*Index_운영!U49,$C207*$D207/$C$1*Index_운영!U49))</f>
        <v>0</v>
      </c>
      <c r="V207" s="591">
        <f>IF(V$2=0,$C207*$D207/$C$1*Index_운영!V49*Index_운영!V$10,IF(NOT(U207=0),NOT(Index_운영!V49=0)*U207*(1+$E207*Index_운영!V269)*Index_운영!V49,$C207*$D207/$C$1*Index_운영!V49))</f>
        <v>0</v>
      </c>
      <c r="W207" s="591">
        <f>IF(W$2=0,$C207*$D207/$C$1*Index_운영!W49*Index_운영!W$10,IF(NOT(V207=0),NOT(Index_운영!W49=0)*V207*(1+$E207*Index_운영!W269)*Index_운영!W49,$C207*$D207/$C$1*Index_운영!W49))</f>
        <v>0</v>
      </c>
      <c r="X207" s="591">
        <f>IF(X$2=0,$C207*$D207/$C$1*Index_운영!X49*Index_운영!X$10,IF(NOT(W207=0),NOT(Index_운영!X49=0)*W207*(1+$E207*Index_운영!X269)*Index_운영!X49,$C207*$D207/$C$1*Index_운영!X49))</f>
        <v>0</v>
      </c>
      <c r="Y207" s="591">
        <f>IF(Y$2=0,$C207*$D207/$C$1*Index_운영!Y49*Index_운영!Y$10,IF(NOT(X207=0),NOT(Index_운영!Y49=0)*X207*(1+$E207*Index_운영!Y269)*Index_운영!Y49,$C207*$D207/$C$1*Index_운영!Y49))</f>
        <v>0</v>
      </c>
      <c r="Z207" s="591">
        <f>IF(Z$2=0,$C207*$D207/$C$1*Index_운영!Z49*Index_운영!Z$10,IF(NOT(Y207=0),NOT(Index_운영!Z49=0)*Y207*(1+$E207*Index_운영!Z269)*Index_운영!Z49,$C207*$D207/$C$1*Index_운영!Z49))</f>
        <v>0</v>
      </c>
      <c r="AA207" s="591">
        <f>IF(AA$2=0,$C207*$D207/$C$1*Index_운영!AA49*Index_운영!AA$10,IF(NOT(Z207=0),NOT(Index_운영!AA49=0)*Z207*(1+$E207*Index_운영!AA269)*Index_운영!AA49,$C207*$D207/$C$1*Index_운영!AA49))</f>
        <v>0</v>
      </c>
      <c r="AB207" s="591">
        <f>IF(AB$2=0,$C207*$D207/$C$1*Index_운영!AB49*Index_운영!AB$10,IF(NOT(AA207=0),NOT(Index_운영!AB49=0)*AA207*(1+$E207*Index_운영!AB269)*Index_운영!AB49,$C207*$D207/$C$1*Index_운영!AB49))</f>
        <v>0</v>
      </c>
      <c r="AC207" s="591">
        <f>IF(AC$2=0,$C207*$D207/$C$1*Index_운영!AC49*Index_운영!AC$10,IF(NOT(AB207=0),NOT(Index_운영!AC49=0)*AB207*(1+$E207*Index_운영!AC269)*Index_운영!AC49,$C207*$D207/$C$1*Index_운영!AC49))</f>
        <v>0</v>
      </c>
      <c r="AD207" s="591">
        <f>IF(AD$2=0,$C207*$D207/$C$1*Index_운영!AD49*Index_운영!AD$10,IF(NOT(AC207=0),NOT(Index_운영!AD49=0)*AC207*(1+$E207*Index_운영!AD269)*Index_운영!AD49,$C207*$D207/$C$1*Index_운영!AD49))</f>
        <v>0</v>
      </c>
      <c r="AE207" s="591">
        <f>IF(AE$2=0,$C207*$D207/$C$1*Index_운영!AE49*Index_운영!AE$10,IF(NOT(AD207=0),NOT(Index_운영!AE49=0)*AD207*(1+$E207*Index_운영!AE269)*Index_운영!AE49,$C207*$D207/$C$1*Index_운영!AE49))</f>
        <v>0</v>
      </c>
      <c r="AF207" s="591">
        <f>IF(AF$2=0,$C207*$D207/$C$1*Index_운영!AF49*Index_운영!AF$10,IF(NOT(AE207=0),NOT(Index_운영!AF49=0)*AE207*(1+$E207*Index_운영!AF269)*Index_운영!AF49,$C207*$D207/$C$1*Index_운영!AF49))</f>
        <v>0</v>
      </c>
      <c r="AG207" s="591">
        <f>IF(AG$2=0,$C207*$D207/$C$1*Index_운영!AG49*Index_운영!AG$10,IF(NOT(AF207=0),NOT(Index_운영!AG49=0)*AF207*(1+$E207*Index_운영!AG269)*Index_운영!AG49,$C207*$D207/$C$1*Index_운영!AG49))</f>
        <v>0</v>
      </c>
      <c r="AH207" s="591">
        <f>IF(AH$2=0,$C207*$D207/$C$1*Index_운영!AH49*Index_운영!AH$10,IF(NOT(AG207=0),NOT(Index_운영!AH49=0)*AG207*(1+$E207*Index_운영!AH269)*Index_운영!AH49,$C207*$D207/$C$1*Index_운영!AH49))</f>
        <v>0</v>
      </c>
      <c r="AI207" s="591">
        <f>IF(AI$2=0,$C207*$D207/$C$1*Index_운영!AI49*Index_운영!AI$10,IF(NOT(AH207=0),NOT(Index_운영!AI49=0)*AH207*(1+$E207*Index_운영!AI269)*Index_운영!AI49,$C207*$D207/$C$1*Index_운영!AI49))</f>
        <v>0</v>
      </c>
      <c r="AJ207" s="591">
        <f>IF(AJ$2=0,$C207*$D207/$C$1*Index_운영!AJ49*Index_운영!AJ$10,IF(NOT(AI207=0),NOT(Index_운영!AJ49=0)*AI207*(1+$E207*Index_운영!AJ269)*Index_운영!AJ49,$C207*$D207/$C$1*Index_운영!AJ49))</f>
        <v>0</v>
      </c>
      <c r="AK207" s="591">
        <f>IF(AK$2=0,$C207*$D207/$C$1*Index_운영!AK49*Index_운영!AK$10,IF(NOT(AJ207=0),NOT(Index_운영!AK49=0)*AJ207*(1+$E207*Index_운영!AK269)*Index_운영!AK49,$C207*$D207/$C$1*Index_운영!AK49))</f>
        <v>0</v>
      </c>
      <c r="AL207" s="591">
        <f>IF(AL$2=0,$C207*$D207/$C$1*Index_운영!AL49*Index_운영!AL$10,IF(NOT(AK207=0),NOT(Index_운영!AL49=0)*AK207*(1+$E207*Index_운영!AL269)*Index_운영!AL49,$C207*$D207/$C$1*Index_운영!AL49))</f>
        <v>0</v>
      </c>
      <c r="AM207" s="591">
        <f>IF(AM$2=0,$C207*$D207/$C$1*Index_운영!AM49*Index_운영!AM$10,IF(NOT(AL207=0),NOT(Index_운영!AM49=0)*AL207*(1+$E207*Index_운영!AM269)*Index_운영!AM49,$C207*$D207/$C$1*Index_운영!AM49))</f>
        <v>0</v>
      </c>
      <c r="AN207" s="591">
        <f>IF(AN$2=0,$C207*$D207/$C$1*Index_운영!AN49*Index_운영!AN$10,IF(NOT(AM207=0),NOT(Index_운영!AN49=0)*AM207*(1+$E207*Index_운영!AN269)*Index_운영!AN49,$C207*$D207/$C$1*Index_운영!AN49))</f>
        <v>0</v>
      </c>
      <c r="AO207" s="591">
        <f>IF(AO$2=0,$C207*$D207/$C$1*Index_운영!AO49*Index_운영!AO$10,IF(NOT(AN207=0),NOT(Index_운영!AO49=0)*AN207*(1+$E207*Index_운영!AO269)*Index_운영!AO49,$C207*$D207/$C$1*Index_운영!AO49))</f>
        <v>0</v>
      </c>
      <c r="AP207" s="591">
        <f>IF(AP$2=0,$C207*$D207/$C$1*Index_운영!AP49*Index_운영!AP$10,IF(NOT(AO207=0),NOT(Index_운영!AP49=0)*AO207*(1+$E207*Index_운영!AP269)*Index_운영!AP49,$C207*$D207/$C$1*Index_운영!AP49))</f>
        <v>0</v>
      </c>
      <c r="AQ207" s="591">
        <f>IF(AQ$2=0,$C207*$D207/$C$1*Index_운영!AQ49*Index_운영!AQ$10,IF(NOT(AP207=0),NOT(Index_운영!AQ49=0)*AP207*(1+$E207*Index_운영!AQ269)*Index_운영!AQ49,$C207*$D207/$C$1*Index_운영!AQ49))</f>
        <v>0</v>
      </c>
      <c r="AR207" s="591">
        <f>IF(AR$2=0,$C207*$D207/$C$1*Index_운영!AR49*Index_운영!AR$10,IF(NOT(AQ207=0),NOT(Index_운영!AR49=0)*AQ207*(1+$E207*Index_운영!AR269)*Index_운영!AR49,$C207*$D207/$C$1*Index_운영!AR49))</f>
        <v>0</v>
      </c>
      <c r="AS207" s="591">
        <f>IF(AS$2=0,$C207*$D207/$C$1*Index_운영!AS49*Index_운영!AS$10,IF(NOT(AR207=0),NOT(Index_운영!AS49=0)*AR207*(1+$E207*Index_운영!AS269)*Index_운영!AS49,$C207*$D207/$C$1*Index_운영!AS49))</f>
        <v>0</v>
      </c>
      <c r="AT207" s="591">
        <f>IF(AT$2=0,$C207*$D207/$C$1*Index_운영!AT49*Index_운영!AT$10,IF(NOT(AS207=0),NOT(Index_운영!AT49=0)*AS207*(1+$E207*Index_운영!AT269)*Index_운영!AT49,$C207*$D207/$C$1*Index_운영!AT49))</f>
        <v>0</v>
      </c>
      <c r="AU207" s="591">
        <f>IF(AU$2=0,$C207*$D207/$C$1*Index_운영!AU49*Index_운영!AU$10,IF(NOT(AT207=0),NOT(Index_운영!AU49=0)*AT207*(1+$E207*Index_운영!AU269)*Index_운영!AU49,$C207*$D207/$C$1*Index_운영!AU49))</f>
        <v>0</v>
      </c>
      <c r="AV207" s="591">
        <f>IF(AV$2=0,$C207*$D207/$C$1*Index_운영!AV49*Index_운영!AV$10,IF(NOT(AU207=0),NOT(Index_운영!AV49=0)*AU207*(1+$E207*Index_운영!AV269)*Index_운영!AV49,$C207*$D207/$C$1*Index_운영!AV49))</f>
        <v>0</v>
      </c>
      <c r="AW207" s="591">
        <f>IF(AW$2=0,$C207*$D207/$C$1*Index_운영!AW49*Index_운영!AW$10,IF(NOT(AV207=0),NOT(Index_운영!AW49=0)*AV207*(1+$E207*Index_운영!AW269)*Index_운영!AW49,$C207*$D207/$C$1*Index_운영!AW49))</f>
        <v>0</v>
      </c>
      <c r="AX207" s="591">
        <f>IF(AX$2=0,$C207*$D207/$C$1*Index_운영!AX49*Index_운영!AX$10,IF(NOT(AW207=0),NOT(Index_운영!AX49=0)*AW207*(1+$E207*Index_운영!AX269)*Index_운영!AX49,$C207*$D207/$C$1*Index_운영!AX49))</f>
        <v>0</v>
      </c>
      <c r="AY207" s="591">
        <f>IF(AY$2=0,$C207*$D207/$C$1*Index_운영!AY49*Index_운영!AY$10,IF(NOT(AX207=0),NOT(Index_운영!AY49=0)*AX207*(1+$E207*Index_운영!AY269)*Index_운영!AY49,$C207*$D207/$C$1*Index_운영!AY49))</f>
        <v>0</v>
      </c>
      <c r="AZ207" s="591">
        <f>IF(AZ$2=0,$C207*$D207/$C$1*Index_운영!AZ49*Index_운영!AZ$10,IF(NOT(AY207=0),NOT(Index_운영!AZ49=0)*AY207*(1+$E207*Index_운영!AZ269)*Index_운영!AZ49,$C207*$D207/$C$1*Index_운영!AZ49))</f>
        <v>0</v>
      </c>
      <c r="BA207" s="591">
        <f>IF(BA$2=0,$C207*$D207/$C$1*Index_운영!BA49*Index_운영!BA$10,IF(NOT(AZ207=0),NOT(Index_운영!BA49=0)*AZ207*(1+$E207*Index_운영!BA269)*Index_운영!BA49,$C207*$D207/$C$1*Index_운영!BA49))</f>
        <v>0</v>
      </c>
      <c r="BB207" s="591">
        <f>IF(BB$2=0,$C207*$D207/$C$1*Index_운영!BB49*Index_운영!BB$10,IF(NOT(BA207=0),NOT(Index_운영!BB49=0)*BA207*(1+$E207*Index_운영!BB269)*Index_운영!BB49,$C207*$D207/$C$1*Index_운영!BB49))</f>
        <v>0</v>
      </c>
      <c r="BC207" s="591">
        <f>IF(BC$2=0,$C207*$D207/$C$1*Index_운영!BC49*Index_운영!BC$10,IF(NOT(BB207=0),NOT(Index_운영!BC49=0)*BB207*(1+$E207*Index_운영!BC269)*Index_운영!BC49,$C207*$D207/$C$1*Index_운영!BC49))</f>
        <v>0</v>
      </c>
      <c r="BD207" s="591">
        <f>IF(BD$2=0,$C207*$D207/$C$1*Index_운영!BD49*Index_운영!BD$10,IF(NOT(BC207=0),NOT(Index_운영!BD49=0)*BC207*(1+$E207*Index_운영!BD269)*Index_운영!BD49,$C207*$D207/$C$1*Index_운영!BD49))</f>
        <v>0</v>
      </c>
      <c r="BE207" s="591">
        <f>IF(BE$2=0,$C207*$D207/$C$1*Index_운영!BE49*Index_운영!BE$10,IF(NOT(BD207=0),NOT(Index_운영!BE49=0)*BD207*(1+$E207*Index_운영!BE269)*Index_운영!BE49,$C207*$D207/$C$1*Index_운영!BE49))</f>
        <v>0</v>
      </c>
      <c r="BF207" s="591">
        <f>IF(BF$2=0,$C207*$D207/$C$1*Index_운영!BF49*Index_운영!BF$10,IF(NOT(BE207=0),NOT(Index_운영!BF49=0)*BE207*(1+$E207*Index_운영!BF269)*Index_운영!BF49,$C207*$D207/$C$1*Index_운영!BF49))</f>
        <v>0</v>
      </c>
      <c r="BG207" s="591">
        <f>IF(BG$2=0,$C207*$D207/$C$1*Index_운영!BG49*Index_운영!BG$10,IF(NOT(BF207=0),NOT(Index_운영!BG49=0)*BF207*(1+$E207*Index_운영!BG269)*Index_운영!BG49,$C207*$D207/$C$1*Index_운영!BG49))</f>
        <v>0</v>
      </c>
      <c r="BH207" s="591">
        <f>IF(BH$2=0,$C207*$D207/$C$1*Index_운영!BH49*Index_운영!BH$10,IF(NOT(BG207=0),NOT(Index_운영!BH49=0)*BG207*(1+$E207*Index_운영!BH269)*Index_운영!BH49,$C207*$D207/$C$1*Index_운영!BH49))</f>
        <v>0</v>
      </c>
      <c r="BI207" s="591">
        <f>IF(BI$2=0,$C207*$D207/$C$1*Index_운영!BI49*Index_운영!BI$10,IF(NOT(BH207=0),NOT(Index_운영!BI49=0)*BH207*(1+$E207*Index_운영!BI269)*Index_운영!BI49,$C207*$D207/$C$1*Index_운영!BI49))</f>
        <v>0</v>
      </c>
      <c r="BJ207" s="591">
        <f>IF(BJ$2=0,$C207*$D207/$C$1*Index_운영!BJ49*Index_운영!BJ$10,IF(NOT(BI207=0),NOT(Index_운영!BJ49=0)*BI207*(1+$E207*Index_운영!BJ269)*Index_운영!BJ49,$C207*$D207/$C$1*Index_운영!BJ49))</f>
        <v>0</v>
      </c>
      <c r="BK207" s="591">
        <f>IF(BK$2=0,$C207*$D207/$C$1*Index_운영!BK49*Index_운영!BK$10,IF(NOT(BJ207=0),NOT(Index_운영!BK49=0)*BJ207*(1+$E207*Index_운영!BK269)*Index_운영!BK49,$C207*$D207/$C$1*Index_운영!BK49))</f>
        <v>0</v>
      </c>
      <c r="BL207" s="591">
        <f>IF(BL$2=0,$C207*$D207/$C$1*Index_운영!BL49*Index_운영!BL$10,IF(NOT(BK207=0),NOT(Index_운영!BL49=0)*BK207*(1+$E207*Index_운영!BL269)*Index_운영!BL49,$C207*$D207/$C$1*Index_운영!BL49))</f>
        <v>0</v>
      </c>
      <c r="BM207" s="591">
        <f>IF(BM$2=0,$C207*$D207/$C$1*Index_운영!BM49*Index_운영!BM$10,IF(NOT(BL207=0),NOT(Index_운영!BM49=0)*BL207*(1+$E207*Index_운영!BM269)*Index_운영!BM49,$C207*$D207/$C$1*Index_운영!BM49))</f>
        <v>0</v>
      </c>
      <c r="BN207" s="591">
        <f>IF(BN$2=0,$C207*$D207/$C$1*Index_운영!BN49*Index_운영!BN$10,IF(NOT(BM207=0),NOT(Index_운영!BN49=0)*BM207*(1+$E207*Index_운영!BN269)*Index_운영!BN49,$C207*$D207/$C$1*Index_운영!BN49))</f>
        <v>0</v>
      </c>
      <c r="BO207" s="591">
        <f>IF(BO$2=0,$C207*$D207/$C$1*Index_운영!BO49*Index_운영!BO$10,IF(NOT(BN207=0),NOT(Index_운영!BO49=0)*BN207*(1+$E207*Index_운영!BO269)*Index_운영!BO49,$C207*$D207/$C$1*Index_운영!BO49))</f>
        <v>0</v>
      </c>
      <c r="BP207" s="591">
        <f>IF(BP$2=0,$C207*$D207/$C$1*Index_운영!BP49*Index_운영!BP$10,IF(NOT(BO207=0),NOT(Index_운영!BP49=0)*BO207*(1+$E207*Index_운영!BP269)*Index_운영!BP49,$C207*$D207/$C$1*Index_운영!BP49))</f>
        <v>0</v>
      </c>
      <c r="BQ207" s="591">
        <f>IF(BQ$2=0,$C207*$D207/$C$1*Index_운영!BQ49*Index_운영!BQ$10,IF(NOT(BP207=0),NOT(Index_운영!BQ49=0)*BP207*(1+$E207*Index_운영!BQ269)*Index_운영!BQ49,$C207*$D207/$C$1*Index_운영!BQ49))</f>
        <v>0</v>
      </c>
      <c r="BR207" s="591">
        <f>IF(BR$2=0,$C207*$D207/$C$1*Index_운영!BR49*Index_운영!BR$10,IF(NOT(BQ207=0),NOT(Index_운영!BR49=0)*BQ207*(1+$E207*Index_운영!BR269)*Index_운영!BR49,$C207*$D207/$C$1*Index_운영!BR49))</f>
        <v>0</v>
      </c>
      <c r="BS207" s="591">
        <f>IF(BS$2=0,$C207*$D207/$C$1*Index_운영!BS49*Index_운영!BS$10,IF(NOT(BR207=0),NOT(Index_운영!BS49=0)*BR207*(1+$E207*Index_운영!BS269)*Index_운영!BS49,$C207*$D207/$C$1*Index_운영!BS49))</f>
        <v>0</v>
      </c>
      <c r="BT207" s="591">
        <f>IF(BT$2=0,$C207*$D207/$C$1*Index_운영!BT49*Index_운영!BT$10,IF(NOT(BS207=0),NOT(Index_운영!BT49=0)*BS207*(1+$E207*Index_운영!BT269)*Index_운영!BT49,$C207*$D207/$C$1*Index_운영!BT49))</f>
        <v>0</v>
      </c>
      <c r="BU207" s="591">
        <f>IF(BU$2=0,$C207*$D207/$C$1*Index_운영!BU49*Index_운영!BU$10,IF(NOT(BT207=0),NOT(Index_운영!BU49=0)*BT207*(1+$E207*Index_운영!BU269)*Index_운영!BU49,$C207*$D207/$C$1*Index_운영!BU49))</f>
        <v>0</v>
      </c>
      <c r="BV207" s="591">
        <f>IF(BV$2=0,$C207*$D207/$C$1*Index_운영!BV49*Index_운영!BV$10,IF(NOT(BU207=0),NOT(Index_운영!BV49=0)*BU207*(1+$E207*Index_운영!BV269)*Index_운영!BV49,$C207*$D207/$C$1*Index_운영!BV49))</f>
        <v>0</v>
      </c>
      <c r="BW207" s="591">
        <f>IF(BW$2=0,$C207*$D207/$C$1*Index_운영!BW49*Index_운영!BW$10,IF(NOT(BV207=0),NOT(Index_운영!BW49=0)*BV207*(1+$E207*Index_운영!BW269)*Index_운영!BW49,$C207*$D207/$C$1*Index_운영!BW49))</f>
        <v>0</v>
      </c>
      <c r="BX207" s="591">
        <f>IF(BX$2=0,$C207*$D207/$C$1*Index_운영!BX49*Index_운영!BX$10,IF(NOT(BW207=0),NOT(Index_운영!BX49=0)*BW207*(1+$E207*Index_운영!BX269)*Index_운영!BX49,$C207*$D207/$C$1*Index_운영!BX49))</f>
        <v>0</v>
      </c>
      <c r="BY207" s="591">
        <f>IF(BY$2=0,$C207*$D207/$C$1*Index_운영!BY49*Index_운영!BY$10,IF(NOT(BX207=0),NOT(Index_운영!BY49=0)*BX207*(1+$E207*Index_운영!BY269)*Index_운영!BY49,$C207*$D207/$C$1*Index_운영!BY49))</f>
        <v>0</v>
      </c>
      <c r="BZ207" s="591">
        <f>IF(BZ$2=0,$C207*$D207/$C$1*Index_운영!BZ49*Index_운영!BZ$10,IF(NOT(BY207=0),NOT(Index_운영!BZ49=0)*BY207*(1+$E207*Index_운영!BZ269)*Index_운영!BZ49,$C207*$D207/$C$1*Index_운영!BZ49))</f>
        <v>0</v>
      </c>
      <c r="CA207" s="591">
        <f>IF(CA$2=0,$C207*$D207/$C$1*Index_운영!CA49*Index_운영!CA$10,IF(NOT(BZ207=0),NOT(Index_운영!CA49=0)*BZ207*(1+$E207*Index_운영!CA269)*Index_운영!CA49,$C207*$D207/$C$1*Index_운영!CA49))</f>
        <v>0</v>
      </c>
      <c r="CB207" s="591">
        <f>IF(CB$2=0,$C207*$D207/$C$1*Index_운영!CB49*Index_운영!CB$10,IF(NOT(CA207=0),NOT(Index_운영!CB49=0)*CA207*(1+$E207*Index_운영!CB269)*Index_운영!CB49,$C207*$D207/$C$1*Index_운영!CB49))</f>
        <v>0</v>
      </c>
      <c r="CC207" s="591">
        <f>IF(CC$2=0,$C207*$D207/$C$1*Index_운영!CC49*Index_운영!CC$10,IF(NOT(CB207=0),NOT(Index_운영!CC49=0)*CB207*(1+$E207*Index_운영!CC269)*Index_운영!CC49,$C207*$D207/$C$1*Index_운영!CC49))</f>
        <v>0</v>
      </c>
      <c r="CD207" s="591">
        <f>IF(CD$2=0,$C207*$D207/$C$1*Index_운영!CD49*Index_운영!CD$10,IF(NOT(CC207=0),NOT(Index_운영!CD49=0)*CC207*(1+$E207*Index_운영!CD269)*Index_운영!CD49,$C207*$D207/$C$1*Index_운영!CD49))</f>
        <v>0</v>
      </c>
      <c r="CE207" s="591">
        <f>IF(CE$2=0,$C207*$D207/$C$1*Index_운영!CE49*Index_운영!CE$10,IF(NOT(CD207=0),NOT(Index_운영!CE49=0)*CD207*(1+$E207*Index_운영!CE269)*Index_운영!CE49,$C207*$D207/$C$1*Index_운영!CE49))</f>
        <v>0</v>
      </c>
      <c r="CF207" s="591">
        <f>IF(CF$2=0,$C207*$D207/$C$1*Index_운영!CF49*Index_운영!CF$10,IF(NOT(CE207=0),NOT(Index_운영!CF49=0)*CE207*(1+$E207*Index_운영!CF269)*Index_운영!CF49,$C207*$D207/$C$1*Index_운영!CF49))</f>
        <v>0</v>
      </c>
      <c r="CG207" s="591">
        <f>IF(CG$2=0,$C207*$D207/$C$1*Index_운영!CG49*Index_운영!CG$10,IF(NOT(CF207=0),NOT(Index_운영!CG49=0)*CF207*(1+$E207*Index_운영!CG269)*Index_운영!CG49,$C207*$D207/$C$1*Index_운영!CG49))</f>
        <v>0</v>
      </c>
      <c r="CH207" s="591">
        <f>IF(CH$2=0,$C207*$D207/$C$1*Index_운영!CH49*Index_운영!CH$10,IF(NOT(CG207=0),NOT(Index_운영!CH49=0)*CG207*(1+$E207*Index_운영!CH269)*Index_운영!CH49,$C207*$D207/$C$1*Index_운영!CH49))</f>
        <v>0</v>
      </c>
      <c r="CI207" s="591">
        <f>IF(CI$2=0,$C207*$D207/$C$1*Index_운영!CI49*Index_운영!CI$10,IF(NOT(CH207=0),NOT(Index_운영!CI49=0)*CH207*(1+$E207*Index_운영!CI269)*Index_운영!CI49,$C207*$D207/$C$1*Index_운영!CI49))</f>
        <v>0</v>
      </c>
      <c r="CJ207" s="591">
        <f>IF(CJ$2=0,$C207*$D207/$C$1*Index_운영!CJ49*Index_운영!CJ$10,IF(NOT(CI207=0),NOT(Index_운영!CJ49=0)*CI207*(1+$E207*Index_운영!CJ269)*Index_운영!CJ49,$C207*$D207/$C$1*Index_운영!CJ49))</f>
        <v>0</v>
      </c>
      <c r="CK207" s="591">
        <f>IF(CK$2=0,$C207*$D207/$C$1*Index_운영!CK49*Index_운영!CK$10,IF(NOT(CJ207=0),NOT(Index_운영!CK49=0)*CJ207*(1+$E207*Index_운영!CK269)*Index_운영!CK49,$C207*$D207/$C$1*Index_운영!CK49))</f>
        <v>0</v>
      </c>
      <c r="CL207" s="591">
        <f>IF(CL$2=0,$C207*$D207/$C$1*Index_운영!CL49*Index_운영!CL$10,IF(NOT(CK207=0),NOT(Index_운영!CL49=0)*CK207*(1+$E207*Index_운영!CL269)*Index_운영!CL49,$C207*$D207/$C$1*Index_운영!CL49))</f>
        <v>0</v>
      </c>
      <c r="CM207" s="591">
        <f>IF(CM$2=0,$C207*$D207/$C$1*Index_운영!CM49*Index_운영!CM$10,IF(NOT(CL207=0),NOT(Index_운영!CM49=0)*CL207*(1+$E207*Index_운영!CM269)*Index_운영!CM49,$C207*$D207/$C$1*Index_운영!CM49))</f>
        <v>0</v>
      </c>
      <c r="CN207" s="591">
        <f>IF(CN$2=0,$C207*$D207/$C$1*Index_운영!CN49*Index_운영!CN$10,IF(NOT(CM207=0),NOT(Index_운영!CN49=0)*CM207*(1+$E207*Index_운영!CN269)*Index_운영!CN49,$C207*$D207/$C$1*Index_운영!CN49))</f>
        <v>0</v>
      </c>
      <c r="CO207" s="591">
        <f>IF(CO$2=0,$C207*$D207/$C$1*Index_운영!CO49*Index_운영!CO$10,IF(NOT(CN207=0),NOT(Index_운영!CO49=0)*CN207*(1+$E207*Index_운영!CO269)*Index_운영!CO49,$C207*$D207/$C$1*Index_운영!CO49))</f>
        <v>0</v>
      </c>
      <c r="CP207" s="591">
        <f>IF(CP$2=0,$C207*$D207/$C$1*Index_운영!CP49*Index_운영!CP$10,IF(NOT(CO207=0),NOT(Index_운영!CP49=0)*CO207*(1+$E207*Index_운영!CP269)*Index_운영!CP49,$C207*$D207/$C$1*Index_운영!CP49))</f>
        <v>0</v>
      </c>
      <c r="CQ207" s="591">
        <f>IF(CQ$2=0,$C207*$D207/$C$1*Index_운영!CQ49*Index_운영!CQ$10,IF(NOT(CP207=0),NOT(Index_운영!CQ49=0)*CP207*(1+$E207*Index_운영!CQ269)*Index_운영!CQ49,$C207*$D207/$C$1*Index_운영!CQ49))</f>
        <v>0</v>
      </c>
      <c r="CR207" s="591">
        <f>IF(CR$2=0,$C207*$D207/$C$1*Index_운영!CR49*Index_운영!CR$10,IF(NOT(CQ207=0),NOT(Index_운영!CR49=0)*CQ207*(1+$E207*Index_운영!CR269)*Index_운영!CR49,$C207*$D207/$C$1*Index_운영!CR49))</f>
        <v>0</v>
      </c>
      <c r="CS207" s="591">
        <f>IF(CS$2=0,$C207*$D207/$C$1*Index_운영!CS49*Index_운영!CS$10,IF(NOT(CR207=0),NOT(Index_운영!CS49=0)*CR207*(1+$E207*Index_운영!CS269)*Index_운영!CS49,$C207*$D207/$C$1*Index_운영!CS49))</f>
        <v>0</v>
      </c>
      <c r="CT207" s="591">
        <f>IF(CT$2=0,$C207*$D207/$C$1*Index_운영!CT49*Index_운영!CT$10,IF(NOT(CS207=0),NOT(Index_운영!CT49=0)*CS207*(1+$E207*Index_운영!CT269)*Index_운영!CT49,$C207*$D207/$C$1*Index_운영!CT49))</f>
        <v>0</v>
      </c>
      <c r="CU207" s="591">
        <f>IF(CU$2=0,$C207*$D207/$C$1*Index_운영!CU49*Index_운영!CU$10,IF(NOT(CT207=0),NOT(Index_운영!CU49=0)*CT207*(1+$E207*Index_운영!CU269)*Index_운영!CU49,$C207*$D207/$C$1*Index_운영!CU49))</f>
        <v>0</v>
      </c>
      <c r="CV207" s="591">
        <f>IF(CV$2=0,$C207*$D207/$C$1*Index_운영!CV49*Index_운영!CV$10,IF(NOT(CU207=0),NOT(Index_운영!CV49=0)*CU207*(1+$E207*Index_운영!CV269)*Index_운영!CV49,$C207*$D207/$C$1*Index_운영!CV49))</f>
        <v>0</v>
      </c>
      <c r="CW207" s="591">
        <f>IF(CW$2=0,$C207*$D207/$C$1*Index_운영!CW49*Index_운영!CW$10,IF(NOT(CV207=0),NOT(Index_운영!CW49=0)*CV207*(1+$E207*Index_운영!CW269)*Index_운영!CW49,$C207*$D207/$C$1*Index_운영!CW49))</f>
        <v>0</v>
      </c>
      <c r="CX207" s="591">
        <f>IF(CX$2=0,$C207*$D207/$C$1*Index_운영!CX49*Index_운영!CX$10,IF(NOT(CW207=0),NOT(Index_운영!CX49=0)*CW207*(1+$E207*Index_운영!CX269)*Index_운영!CX49,$C207*$D207/$C$1*Index_운영!CX49))</f>
        <v>0</v>
      </c>
      <c r="CY207" s="591">
        <f>IF(CY$2=0,$C207*$D207/$C$1*Index_운영!CY49*Index_운영!CY$10,IF(NOT(CX207=0),NOT(Index_운영!CY49=0)*CX207*(1+$E207*Index_운영!CY269)*Index_운영!CY49,$C207*$D207/$C$1*Index_운영!CY49))</f>
        <v>0</v>
      </c>
      <c r="CZ207" s="591">
        <f>IF(CZ$2=0,$C207*$D207/$C$1*Index_운영!CZ49*Index_운영!CZ$10,IF(NOT(CY207=0),NOT(Index_운영!CZ49=0)*CY207*(1+$E207*Index_운영!CZ269)*Index_운영!CZ49,$C207*$D207/$C$1*Index_운영!CZ49))</f>
        <v>0</v>
      </c>
      <c r="DA207" s="591">
        <f>IF(DA$2=0,$C207*$D207/$C$1*Index_운영!DA49*Index_운영!DA$10,IF(NOT(CZ207=0),NOT(Index_운영!DA49=0)*CZ207*(1+$E207*Index_운영!DA269)*Index_운영!DA49,$C207*$D207/$C$1*Index_운영!DA49))</f>
        <v>0</v>
      </c>
      <c r="DB207" s="591">
        <f>IF(DB$2=0,$C207*$D207/$C$1*Index_운영!DB49*Index_운영!DB$10,IF(NOT(DA207=0),NOT(Index_운영!DB49=0)*DA207*(1+$E207*Index_운영!DB269)*Index_운영!DB49,$C207*$D207/$C$1*Index_운영!DB49))</f>
        <v>0</v>
      </c>
      <c r="DC207" s="591">
        <f>IF(DC$2=0,$C207*$D207/$C$1*Index_운영!DC49*Index_운영!DC$10,IF(NOT(DB207=0),NOT(Index_운영!DC49=0)*DB207*(1+$E207*Index_운영!DC269)*Index_운영!DC49,$C207*$D207/$C$1*Index_운영!DC49))</f>
        <v>0</v>
      </c>
      <c r="DD207" s="591">
        <f>IF(DD$2=0,$C207*$D207/$C$1*Index_운영!DD49*Index_운영!DD$10,IF(NOT(DC207=0),NOT(Index_운영!DD49=0)*DC207*(1+$E207*Index_운영!DD269)*Index_운영!DD49,$C207*$D207/$C$1*Index_운영!DD49))</f>
        <v>0</v>
      </c>
      <c r="DE207" s="591">
        <f>IF(DE$2=0,$C207*$D207/$C$1*Index_운영!DE49*Index_운영!DE$10,IF(NOT(DD207=0),NOT(Index_운영!DE49=0)*DD207*(1+$E207*Index_운영!DE269)*Index_운영!DE49,$C207*$D207/$C$1*Index_운영!DE49))</f>
        <v>0</v>
      </c>
      <c r="DF207" s="591">
        <f>IF(DF$2=0,$C207*$D207/$C$1*Index_운영!DF49*Index_운영!DF$10,IF(NOT(DE207=0),NOT(Index_운영!DF49=0)*DE207*(1+$E207*Index_운영!DF269)*Index_운영!DF49,$C207*$D207/$C$1*Index_운영!DF49))</f>
        <v>0</v>
      </c>
      <c r="DG207" s="591">
        <f>IF(DG$2=0,$C207*$D207/$C$1*Index_운영!DG49*Index_운영!DG$10,IF(NOT(DF207=0),NOT(Index_운영!DG49=0)*DF207*(1+$E207*Index_운영!DG269)*Index_운영!DG49,$C207*$D207/$C$1*Index_운영!DG49))</f>
        <v>0</v>
      </c>
      <c r="DH207" s="591">
        <f>IF(DH$2=0,$C207*$D207/$C$1*Index_운영!DH49*Index_운영!DH$10,IF(NOT(DG207=0),NOT(Index_운영!DH49=0)*DG207*(1+$E207*Index_운영!DH269)*Index_운영!DH49,$C207*$D207/$C$1*Index_운영!DH49))</f>
        <v>0</v>
      </c>
      <c r="DI207" s="591">
        <f>IF(DI$2=0,$C207*$D207/$C$1*Index_운영!DI49*Index_운영!DI$10,IF(NOT(DH207=0),NOT(Index_운영!DI49=0)*DH207*(1+$E207*Index_운영!DI269)*Index_운영!DI49,$C207*$D207/$C$1*Index_운영!DI49))</f>
        <v>0</v>
      </c>
      <c r="DJ207" s="591">
        <f>IF(DJ$2=0,$C207*$D207/$C$1*Index_운영!DJ49*Index_운영!DJ$10,IF(NOT(DI207=0),NOT(Index_운영!DJ49=0)*DI207*(1+$E207*Index_운영!DJ269)*Index_운영!DJ49,$C207*$D207/$C$1*Index_운영!DJ49))</f>
        <v>0</v>
      </c>
      <c r="DK207" s="591">
        <f>IF(DK$2=0,$C207*$D207/$C$1*Index_운영!DK49*Index_운영!DK$10,IF(NOT(DJ207=0),NOT(Index_운영!DK49=0)*DJ207*(1+$E207*Index_운영!DK269)*Index_운영!DK49,$C207*$D207/$C$1*Index_운영!DK49))</f>
        <v>0</v>
      </c>
      <c r="DL207" s="591">
        <f>IF(DL$2=0,$C207*$D207/$C$1*Index_운영!DL49*Index_운영!DL$10,IF(NOT(DK207=0),NOT(Index_운영!DL49=0)*DK207*(1+$E207*Index_운영!DL269)*Index_운영!DL49,$C207*$D207/$C$1*Index_운영!DL49))</f>
        <v>0</v>
      </c>
      <c r="DM207" s="591">
        <f>IF(DM$2=0,$C207*$D207/$C$1*Index_운영!DM49*Index_운영!DM$10,IF(NOT(DL207=0),NOT(Index_운영!DM49=0)*DL207*(1+$E207*Index_운영!DM269)*Index_운영!DM49,$C207*$D207/$C$1*Index_운영!DM49))</f>
        <v>0</v>
      </c>
      <c r="DN207" s="591">
        <f>IF(DN$2=0,$C207*$D207/$C$1*Index_운영!DN49*Index_운영!DN$10,IF(NOT(DM207=0),NOT(Index_운영!DN49=0)*DM207*(1+$E207*Index_운영!DN269)*Index_운영!DN49,$C207*$D207/$C$1*Index_운영!DN49))</f>
        <v>0</v>
      </c>
      <c r="DO207" s="591">
        <f>IF(DO$2=0,$C207*$D207/$C$1*Index_운영!DO49*Index_운영!DO$10,IF(NOT(DN207=0),NOT(Index_운영!DO49=0)*DN207*(1+$E207*Index_운영!DO269)*Index_운영!DO49,$C207*$D207/$C$1*Index_운영!DO49))</f>
        <v>0</v>
      </c>
      <c r="DP207" s="591">
        <f>IF(DP$2=0,$C207*$D207/$C$1*Index_운영!DP49*Index_운영!DP$10,IF(NOT(DO207=0),NOT(Index_운영!DP49=0)*DO207*(1+$E207*Index_운영!DP269)*Index_운영!DP49,$C207*$D207/$C$1*Index_운영!DP49))</f>
        <v>0</v>
      </c>
      <c r="DQ207" s="591">
        <f>IF(DQ$2=0,$C207*$D207/$C$1*Index_운영!DQ49*Index_운영!DQ$10,IF(NOT(DP207=0),NOT(Index_운영!DQ49=0)*DP207*(1+$E207*Index_운영!DQ269)*Index_운영!DQ49,$C207*$D207/$C$1*Index_운영!DQ49))</f>
        <v>0</v>
      </c>
      <c r="DR207" s="591">
        <f>IF(DR$2=0,$C207*$D207/$C$1*Index_운영!DR49*Index_운영!DR$10,IF(NOT(DQ207=0),NOT(Index_운영!DR49=0)*DQ207*(1+$E207*Index_운영!DR269)*Index_운영!DR49,$C207*$D207/$C$1*Index_운영!DR49))</f>
        <v>0</v>
      </c>
      <c r="DS207" s="591">
        <f>IF(DS$2=0,$C207*$D207/$C$1*Index_운영!DS49*Index_운영!DS$10,IF(NOT(DR207=0),NOT(Index_운영!DS49=0)*DR207*(1+$E207*Index_운영!DS269)*Index_운영!DS49,$C207*$D207/$C$1*Index_운영!DS49))</f>
        <v>0</v>
      </c>
      <c r="DT207" s="591">
        <f>IF(DT$2=0,$C207*$D207/$C$1*Index_운영!DT49*Index_운영!DT$10,IF(NOT(DS207=0),NOT(Index_운영!DT49=0)*DS207*(1+$E207*Index_운영!DT269)*Index_운영!DT49,$C207*$D207/$C$1*Index_운영!DT49))</f>
        <v>0</v>
      </c>
      <c r="DU207" s="591">
        <f>IF(DU$2=0,$C207*$D207/$C$1*Index_운영!DU49*Index_운영!DU$10,IF(NOT(DT207=0),NOT(Index_운영!DU49=0)*DT207*(1+$E207*Index_운영!DU269)*Index_운영!DU49,$C207*$D207/$C$1*Index_운영!DU49))</f>
        <v>0</v>
      </c>
      <c r="DV207" s="591">
        <f>IF(DV$2=0,$C207*$D207/$C$1*Index_운영!DV49*Index_운영!DV$10,IF(NOT(DU207=0),NOT(Index_운영!DV49=0)*DU207*(1+$E207*Index_운영!DV269)*Index_운영!DV49,$C207*$D207/$C$1*Index_운영!DV49))</f>
        <v>0</v>
      </c>
    </row>
    <row r="208" spans="1:126" s="485" customFormat="1" outlineLevel="1" x14ac:dyDescent="0.4">
      <c r="A208" s="737"/>
      <c r="B208" s="464">
        <f>'Rent Roll'!$B24</f>
        <v>0</v>
      </c>
      <c r="C208" s="1219">
        <f>'Rent Roll'!$K24</f>
        <v>0</v>
      </c>
      <c r="D208" s="1220">
        <f>'Rent Roll'!$Y24</f>
        <v>0</v>
      </c>
      <c r="E208" s="1221">
        <f>'Rent Roll'!$Z24</f>
        <v>0</v>
      </c>
      <c r="F208" s="588">
        <f>IF(F$2=0,$C208*$D208/$C$1*Index_운영!F50*Index_운영!F$10,IF(NOT(E208=0),NOT(Index_운영!F50=0)*E208*(1+$E208*Index_운영!F270)*Index_운영!F50,$C208*$D208/$C$1*Index_운영!F50))</f>
        <v>0</v>
      </c>
      <c r="G208" s="591">
        <f>IF(G$2=0,$C208*$D208/$C$1*Index_운영!G50*Index_운영!G$10,IF(NOT(F208=0),NOT(Index_운영!G50=0)*F208*(1+$E208*Index_운영!G270)*Index_운영!G50,$C208*$D208/$C$1*Index_운영!G50))</f>
        <v>0</v>
      </c>
      <c r="H208" s="591">
        <f>IF(H$2=0,$C208*$D208/$C$1*Index_운영!H50*Index_운영!H$10,IF(NOT(G208=0),NOT(Index_운영!H50=0)*G208*(1+$E208*Index_운영!H270)*Index_운영!H50,$C208*$D208/$C$1*Index_운영!H50))</f>
        <v>0</v>
      </c>
      <c r="I208" s="591">
        <f>IF(I$2=0,$C208*$D208/$C$1*Index_운영!I50*Index_운영!I$10,IF(NOT(H208=0),NOT(Index_운영!I50=0)*H208*(1+$E208*Index_운영!I270)*Index_운영!I50,$C208*$D208/$C$1*Index_운영!I50))</f>
        <v>0</v>
      </c>
      <c r="J208" s="591">
        <f>IF(J$2=0,$C208*$D208/$C$1*Index_운영!J50*Index_운영!J$10,IF(NOT(I208=0),NOT(Index_운영!J50=0)*I208*(1+$E208*Index_운영!J270)*Index_운영!J50,$C208*$D208/$C$1*Index_운영!J50))</f>
        <v>0</v>
      </c>
      <c r="K208" s="591">
        <f>IF(K$2=0,$C208*$D208/$C$1*Index_운영!K50*Index_운영!K$10,IF(NOT(J208=0),NOT(Index_운영!K50=0)*J208*(1+$E208*Index_운영!K270)*Index_운영!K50,$C208*$D208/$C$1*Index_운영!K50))</f>
        <v>0</v>
      </c>
      <c r="L208" s="591">
        <f>IF(L$2=0,$C208*$D208/$C$1*Index_운영!L50*Index_운영!L$10,IF(NOT(K208=0),NOT(Index_운영!L50=0)*K208*(1+$E208*Index_운영!L270)*Index_운영!L50,$C208*$D208/$C$1*Index_운영!L50))</f>
        <v>0</v>
      </c>
      <c r="M208" s="591">
        <f>IF(M$2=0,$C208*$D208/$C$1*Index_운영!M50*Index_운영!M$10,IF(NOT(L208=0),NOT(Index_운영!M50=0)*L208*(1+$E208*Index_운영!M270)*Index_운영!M50,$C208*$D208/$C$1*Index_운영!M50))</f>
        <v>0</v>
      </c>
      <c r="N208" s="591">
        <f>IF(N$2=0,$C208*$D208/$C$1*Index_운영!N50*Index_운영!N$10,IF(NOT(M208=0),NOT(Index_운영!N50=0)*M208*(1+$E208*Index_운영!N270)*Index_운영!N50,$C208*$D208/$C$1*Index_운영!N50))</f>
        <v>0</v>
      </c>
      <c r="O208" s="591">
        <f>IF(O$2=0,$C208*$D208/$C$1*Index_운영!O50*Index_운영!O$10,IF(NOT(N208=0),NOT(Index_운영!O50=0)*N208*(1+$E208*Index_운영!O270)*Index_운영!O50,$C208*$D208/$C$1*Index_운영!O50))</f>
        <v>0</v>
      </c>
      <c r="P208" s="591">
        <f>IF(P$2=0,$C208*$D208/$C$1*Index_운영!P50*Index_운영!P$10,IF(NOT(O208=0),NOT(Index_운영!P50=0)*O208*(1+$E208*Index_운영!P270)*Index_운영!P50,$C208*$D208/$C$1*Index_운영!P50))</f>
        <v>0</v>
      </c>
      <c r="Q208" s="591">
        <f>IF(Q$2=0,$C208*$D208/$C$1*Index_운영!Q50*Index_운영!Q$10,IF(NOT(P208=0),NOT(Index_운영!Q50=0)*P208*(1+$E208*Index_운영!Q270)*Index_운영!Q50,$C208*$D208/$C$1*Index_운영!Q50))</f>
        <v>0</v>
      </c>
      <c r="R208" s="591">
        <f>IF(R$2=0,$C208*$D208/$C$1*Index_운영!R50*Index_운영!R$10,IF(NOT(Q208=0),NOT(Index_운영!R50=0)*Q208*(1+$E208*Index_운영!R270)*Index_운영!R50,$C208*$D208/$C$1*Index_운영!R50))</f>
        <v>0</v>
      </c>
      <c r="S208" s="591">
        <f>IF(S$2=0,$C208*$D208/$C$1*Index_운영!S50*Index_운영!S$10,IF(NOT(R208=0),NOT(Index_운영!S50=0)*R208*(1+$E208*Index_운영!S270)*Index_운영!S50,$C208*$D208/$C$1*Index_운영!S50))</f>
        <v>0</v>
      </c>
      <c r="T208" s="591">
        <f>IF(T$2=0,$C208*$D208/$C$1*Index_운영!T50*Index_운영!T$10,IF(NOT(S208=0),NOT(Index_운영!T50=0)*S208*(1+$E208*Index_운영!T270)*Index_운영!T50,$C208*$D208/$C$1*Index_운영!T50))</f>
        <v>0</v>
      </c>
      <c r="U208" s="591">
        <f>IF(U$2=0,$C208*$D208/$C$1*Index_운영!U50*Index_운영!U$10,IF(NOT(T208=0),NOT(Index_운영!U50=0)*T208*(1+$E208*Index_운영!U270)*Index_운영!U50,$C208*$D208/$C$1*Index_운영!U50))</f>
        <v>0</v>
      </c>
      <c r="V208" s="591">
        <f>IF(V$2=0,$C208*$D208/$C$1*Index_운영!V50*Index_운영!V$10,IF(NOT(U208=0),NOT(Index_운영!V50=0)*U208*(1+$E208*Index_운영!V270)*Index_운영!V50,$C208*$D208/$C$1*Index_운영!V50))</f>
        <v>0</v>
      </c>
      <c r="W208" s="591">
        <f>IF(W$2=0,$C208*$D208/$C$1*Index_운영!W50*Index_운영!W$10,IF(NOT(V208=0),NOT(Index_운영!W50=0)*V208*(1+$E208*Index_운영!W270)*Index_운영!W50,$C208*$D208/$C$1*Index_운영!W50))</f>
        <v>0</v>
      </c>
      <c r="X208" s="591">
        <f>IF(X$2=0,$C208*$D208/$C$1*Index_운영!X50*Index_운영!X$10,IF(NOT(W208=0),NOT(Index_운영!X50=0)*W208*(1+$E208*Index_운영!X270)*Index_운영!X50,$C208*$D208/$C$1*Index_운영!X50))</f>
        <v>0</v>
      </c>
      <c r="Y208" s="591">
        <f>IF(Y$2=0,$C208*$D208/$C$1*Index_운영!Y50*Index_운영!Y$10,IF(NOT(X208=0),NOT(Index_운영!Y50=0)*X208*(1+$E208*Index_운영!Y270)*Index_운영!Y50,$C208*$D208/$C$1*Index_운영!Y50))</f>
        <v>0</v>
      </c>
      <c r="Z208" s="591">
        <f>IF(Z$2=0,$C208*$D208/$C$1*Index_운영!Z50*Index_운영!Z$10,IF(NOT(Y208=0),NOT(Index_운영!Z50=0)*Y208*(1+$E208*Index_운영!Z270)*Index_운영!Z50,$C208*$D208/$C$1*Index_운영!Z50))</f>
        <v>0</v>
      </c>
      <c r="AA208" s="591">
        <f>IF(AA$2=0,$C208*$D208/$C$1*Index_운영!AA50*Index_운영!AA$10,IF(NOT(Z208=0),NOT(Index_운영!AA50=0)*Z208*(1+$E208*Index_운영!AA270)*Index_운영!AA50,$C208*$D208/$C$1*Index_운영!AA50))</f>
        <v>0</v>
      </c>
      <c r="AB208" s="591">
        <f>IF(AB$2=0,$C208*$D208/$C$1*Index_운영!AB50*Index_운영!AB$10,IF(NOT(AA208=0),NOT(Index_운영!AB50=0)*AA208*(1+$E208*Index_운영!AB270)*Index_운영!AB50,$C208*$D208/$C$1*Index_운영!AB50))</f>
        <v>0</v>
      </c>
      <c r="AC208" s="591">
        <f>IF(AC$2=0,$C208*$D208/$C$1*Index_운영!AC50*Index_운영!AC$10,IF(NOT(AB208=0),NOT(Index_운영!AC50=0)*AB208*(1+$E208*Index_운영!AC270)*Index_운영!AC50,$C208*$D208/$C$1*Index_운영!AC50))</f>
        <v>0</v>
      </c>
      <c r="AD208" s="591">
        <f>IF(AD$2=0,$C208*$D208/$C$1*Index_운영!AD50*Index_운영!AD$10,IF(NOT(AC208=0),NOT(Index_운영!AD50=0)*AC208*(1+$E208*Index_운영!AD270)*Index_운영!AD50,$C208*$D208/$C$1*Index_운영!AD50))</f>
        <v>0</v>
      </c>
      <c r="AE208" s="591">
        <f>IF(AE$2=0,$C208*$D208/$C$1*Index_운영!AE50*Index_운영!AE$10,IF(NOT(AD208=0),NOT(Index_운영!AE50=0)*AD208*(1+$E208*Index_운영!AE270)*Index_운영!AE50,$C208*$D208/$C$1*Index_운영!AE50))</f>
        <v>0</v>
      </c>
      <c r="AF208" s="591">
        <f>IF(AF$2=0,$C208*$D208/$C$1*Index_운영!AF50*Index_운영!AF$10,IF(NOT(AE208=0),NOT(Index_운영!AF50=0)*AE208*(1+$E208*Index_운영!AF270)*Index_운영!AF50,$C208*$D208/$C$1*Index_운영!AF50))</f>
        <v>0</v>
      </c>
      <c r="AG208" s="591">
        <f>IF(AG$2=0,$C208*$D208/$C$1*Index_운영!AG50*Index_운영!AG$10,IF(NOT(AF208=0),NOT(Index_운영!AG50=0)*AF208*(1+$E208*Index_운영!AG270)*Index_운영!AG50,$C208*$D208/$C$1*Index_운영!AG50))</f>
        <v>0</v>
      </c>
      <c r="AH208" s="591">
        <f>IF(AH$2=0,$C208*$D208/$C$1*Index_운영!AH50*Index_운영!AH$10,IF(NOT(AG208=0),NOT(Index_운영!AH50=0)*AG208*(1+$E208*Index_운영!AH270)*Index_운영!AH50,$C208*$D208/$C$1*Index_운영!AH50))</f>
        <v>0</v>
      </c>
      <c r="AI208" s="591">
        <f>IF(AI$2=0,$C208*$D208/$C$1*Index_운영!AI50*Index_운영!AI$10,IF(NOT(AH208=0),NOT(Index_운영!AI50=0)*AH208*(1+$E208*Index_운영!AI270)*Index_운영!AI50,$C208*$D208/$C$1*Index_운영!AI50))</f>
        <v>0</v>
      </c>
      <c r="AJ208" s="591">
        <f>IF(AJ$2=0,$C208*$D208/$C$1*Index_운영!AJ50*Index_운영!AJ$10,IF(NOT(AI208=0),NOT(Index_운영!AJ50=0)*AI208*(1+$E208*Index_운영!AJ270)*Index_운영!AJ50,$C208*$D208/$C$1*Index_운영!AJ50))</f>
        <v>0</v>
      </c>
      <c r="AK208" s="591">
        <f>IF(AK$2=0,$C208*$D208/$C$1*Index_운영!AK50*Index_운영!AK$10,IF(NOT(AJ208=0),NOT(Index_운영!AK50=0)*AJ208*(1+$E208*Index_운영!AK270)*Index_운영!AK50,$C208*$D208/$C$1*Index_운영!AK50))</f>
        <v>0</v>
      </c>
      <c r="AL208" s="591">
        <f>IF(AL$2=0,$C208*$D208/$C$1*Index_운영!AL50*Index_운영!AL$10,IF(NOT(AK208=0),NOT(Index_운영!AL50=0)*AK208*(1+$E208*Index_운영!AL270)*Index_운영!AL50,$C208*$D208/$C$1*Index_운영!AL50))</f>
        <v>0</v>
      </c>
      <c r="AM208" s="591">
        <f>IF(AM$2=0,$C208*$D208/$C$1*Index_운영!AM50*Index_운영!AM$10,IF(NOT(AL208=0),NOT(Index_운영!AM50=0)*AL208*(1+$E208*Index_운영!AM270)*Index_운영!AM50,$C208*$D208/$C$1*Index_운영!AM50))</f>
        <v>0</v>
      </c>
      <c r="AN208" s="591">
        <f>IF(AN$2=0,$C208*$D208/$C$1*Index_운영!AN50*Index_운영!AN$10,IF(NOT(AM208=0),NOT(Index_운영!AN50=0)*AM208*(1+$E208*Index_운영!AN270)*Index_운영!AN50,$C208*$D208/$C$1*Index_운영!AN50))</f>
        <v>0</v>
      </c>
      <c r="AO208" s="591">
        <f>IF(AO$2=0,$C208*$D208/$C$1*Index_운영!AO50*Index_운영!AO$10,IF(NOT(AN208=0),NOT(Index_운영!AO50=0)*AN208*(1+$E208*Index_운영!AO270)*Index_운영!AO50,$C208*$D208/$C$1*Index_운영!AO50))</f>
        <v>0</v>
      </c>
      <c r="AP208" s="591">
        <f>IF(AP$2=0,$C208*$D208/$C$1*Index_운영!AP50*Index_운영!AP$10,IF(NOT(AO208=0),NOT(Index_운영!AP50=0)*AO208*(1+$E208*Index_운영!AP270)*Index_운영!AP50,$C208*$D208/$C$1*Index_운영!AP50))</f>
        <v>0</v>
      </c>
      <c r="AQ208" s="591">
        <f>IF(AQ$2=0,$C208*$D208/$C$1*Index_운영!AQ50*Index_운영!AQ$10,IF(NOT(AP208=0),NOT(Index_운영!AQ50=0)*AP208*(1+$E208*Index_운영!AQ270)*Index_운영!AQ50,$C208*$D208/$C$1*Index_운영!AQ50))</f>
        <v>0</v>
      </c>
      <c r="AR208" s="591">
        <f>IF(AR$2=0,$C208*$D208/$C$1*Index_운영!AR50*Index_운영!AR$10,IF(NOT(AQ208=0),NOT(Index_운영!AR50=0)*AQ208*(1+$E208*Index_운영!AR270)*Index_운영!AR50,$C208*$D208/$C$1*Index_운영!AR50))</f>
        <v>0</v>
      </c>
      <c r="AS208" s="591">
        <f>IF(AS$2=0,$C208*$D208/$C$1*Index_운영!AS50*Index_운영!AS$10,IF(NOT(AR208=0),NOT(Index_운영!AS50=0)*AR208*(1+$E208*Index_운영!AS270)*Index_운영!AS50,$C208*$D208/$C$1*Index_운영!AS50))</f>
        <v>0</v>
      </c>
      <c r="AT208" s="591">
        <f>IF(AT$2=0,$C208*$D208/$C$1*Index_운영!AT50*Index_운영!AT$10,IF(NOT(AS208=0),NOT(Index_운영!AT50=0)*AS208*(1+$E208*Index_운영!AT270)*Index_운영!AT50,$C208*$D208/$C$1*Index_운영!AT50))</f>
        <v>0</v>
      </c>
      <c r="AU208" s="591">
        <f>IF(AU$2=0,$C208*$D208/$C$1*Index_운영!AU50*Index_운영!AU$10,IF(NOT(AT208=0),NOT(Index_운영!AU50=0)*AT208*(1+$E208*Index_운영!AU270)*Index_운영!AU50,$C208*$D208/$C$1*Index_운영!AU50))</f>
        <v>0</v>
      </c>
      <c r="AV208" s="591">
        <f>IF(AV$2=0,$C208*$D208/$C$1*Index_운영!AV50*Index_운영!AV$10,IF(NOT(AU208=0),NOT(Index_운영!AV50=0)*AU208*(1+$E208*Index_운영!AV270)*Index_운영!AV50,$C208*$D208/$C$1*Index_운영!AV50))</f>
        <v>0</v>
      </c>
      <c r="AW208" s="591">
        <f>IF(AW$2=0,$C208*$D208/$C$1*Index_운영!AW50*Index_운영!AW$10,IF(NOT(AV208=0),NOT(Index_운영!AW50=0)*AV208*(1+$E208*Index_운영!AW270)*Index_운영!AW50,$C208*$D208/$C$1*Index_운영!AW50))</f>
        <v>0</v>
      </c>
      <c r="AX208" s="591">
        <f>IF(AX$2=0,$C208*$D208/$C$1*Index_운영!AX50*Index_운영!AX$10,IF(NOT(AW208=0),NOT(Index_운영!AX50=0)*AW208*(1+$E208*Index_운영!AX270)*Index_운영!AX50,$C208*$D208/$C$1*Index_운영!AX50))</f>
        <v>0</v>
      </c>
      <c r="AY208" s="591">
        <f>IF(AY$2=0,$C208*$D208/$C$1*Index_운영!AY50*Index_운영!AY$10,IF(NOT(AX208=0),NOT(Index_운영!AY50=0)*AX208*(1+$E208*Index_운영!AY270)*Index_운영!AY50,$C208*$D208/$C$1*Index_운영!AY50))</f>
        <v>0</v>
      </c>
      <c r="AZ208" s="591">
        <f>IF(AZ$2=0,$C208*$D208/$C$1*Index_운영!AZ50*Index_운영!AZ$10,IF(NOT(AY208=0),NOT(Index_운영!AZ50=0)*AY208*(1+$E208*Index_운영!AZ270)*Index_운영!AZ50,$C208*$D208/$C$1*Index_운영!AZ50))</f>
        <v>0</v>
      </c>
      <c r="BA208" s="591">
        <f>IF(BA$2=0,$C208*$D208/$C$1*Index_운영!BA50*Index_운영!BA$10,IF(NOT(AZ208=0),NOT(Index_운영!BA50=0)*AZ208*(1+$E208*Index_운영!BA270)*Index_운영!BA50,$C208*$D208/$C$1*Index_운영!BA50))</f>
        <v>0</v>
      </c>
      <c r="BB208" s="591">
        <f>IF(BB$2=0,$C208*$D208/$C$1*Index_운영!BB50*Index_운영!BB$10,IF(NOT(BA208=0),NOT(Index_운영!BB50=0)*BA208*(1+$E208*Index_운영!BB270)*Index_운영!BB50,$C208*$D208/$C$1*Index_운영!BB50))</f>
        <v>0</v>
      </c>
      <c r="BC208" s="591">
        <f>IF(BC$2=0,$C208*$D208/$C$1*Index_운영!BC50*Index_운영!BC$10,IF(NOT(BB208=0),NOT(Index_운영!BC50=0)*BB208*(1+$E208*Index_운영!BC270)*Index_운영!BC50,$C208*$D208/$C$1*Index_운영!BC50))</f>
        <v>0</v>
      </c>
      <c r="BD208" s="591">
        <f>IF(BD$2=0,$C208*$D208/$C$1*Index_운영!BD50*Index_운영!BD$10,IF(NOT(BC208=0),NOT(Index_운영!BD50=0)*BC208*(1+$E208*Index_운영!BD270)*Index_운영!BD50,$C208*$D208/$C$1*Index_운영!BD50))</f>
        <v>0</v>
      </c>
      <c r="BE208" s="591">
        <f>IF(BE$2=0,$C208*$D208/$C$1*Index_운영!BE50*Index_운영!BE$10,IF(NOT(BD208=0),NOT(Index_운영!BE50=0)*BD208*(1+$E208*Index_운영!BE270)*Index_운영!BE50,$C208*$D208/$C$1*Index_운영!BE50))</f>
        <v>0</v>
      </c>
      <c r="BF208" s="591">
        <f>IF(BF$2=0,$C208*$D208/$C$1*Index_운영!BF50*Index_운영!BF$10,IF(NOT(BE208=0),NOT(Index_운영!BF50=0)*BE208*(1+$E208*Index_운영!BF270)*Index_운영!BF50,$C208*$D208/$C$1*Index_운영!BF50))</f>
        <v>0</v>
      </c>
      <c r="BG208" s="591">
        <f>IF(BG$2=0,$C208*$D208/$C$1*Index_운영!BG50*Index_운영!BG$10,IF(NOT(BF208=0),NOT(Index_운영!BG50=0)*BF208*(1+$E208*Index_운영!BG270)*Index_운영!BG50,$C208*$D208/$C$1*Index_운영!BG50))</f>
        <v>0</v>
      </c>
      <c r="BH208" s="591">
        <f>IF(BH$2=0,$C208*$D208/$C$1*Index_운영!BH50*Index_운영!BH$10,IF(NOT(BG208=0),NOT(Index_운영!BH50=0)*BG208*(1+$E208*Index_운영!BH270)*Index_운영!BH50,$C208*$D208/$C$1*Index_운영!BH50))</f>
        <v>0</v>
      </c>
      <c r="BI208" s="591">
        <f>IF(BI$2=0,$C208*$D208/$C$1*Index_운영!BI50*Index_운영!BI$10,IF(NOT(BH208=0),NOT(Index_운영!BI50=0)*BH208*(1+$E208*Index_운영!BI270)*Index_운영!BI50,$C208*$D208/$C$1*Index_운영!BI50))</f>
        <v>0</v>
      </c>
      <c r="BJ208" s="591">
        <f>IF(BJ$2=0,$C208*$D208/$C$1*Index_운영!BJ50*Index_운영!BJ$10,IF(NOT(BI208=0),NOT(Index_운영!BJ50=0)*BI208*(1+$E208*Index_운영!BJ270)*Index_운영!BJ50,$C208*$D208/$C$1*Index_운영!BJ50))</f>
        <v>0</v>
      </c>
      <c r="BK208" s="591">
        <f>IF(BK$2=0,$C208*$D208/$C$1*Index_운영!BK50*Index_운영!BK$10,IF(NOT(BJ208=0),NOT(Index_운영!BK50=0)*BJ208*(1+$E208*Index_운영!BK270)*Index_운영!BK50,$C208*$D208/$C$1*Index_운영!BK50))</f>
        <v>0</v>
      </c>
      <c r="BL208" s="591">
        <f>IF(BL$2=0,$C208*$D208/$C$1*Index_운영!BL50*Index_운영!BL$10,IF(NOT(BK208=0),NOT(Index_운영!BL50=0)*BK208*(1+$E208*Index_운영!BL270)*Index_운영!BL50,$C208*$D208/$C$1*Index_운영!BL50))</f>
        <v>0</v>
      </c>
      <c r="BM208" s="591">
        <f>IF(BM$2=0,$C208*$D208/$C$1*Index_운영!BM50*Index_운영!BM$10,IF(NOT(BL208=0),NOT(Index_운영!BM50=0)*BL208*(1+$E208*Index_운영!BM270)*Index_운영!BM50,$C208*$D208/$C$1*Index_운영!BM50))</f>
        <v>0</v>
      </c>
      <c r="BN208" s="591">
        <f>IF(BN$2=0,$C208*$D208/$C$1*Index_운영!BN50*Index_운영!BN$10,IF(NOT(BM208=0),NOT(Index_운영!BN50=0)*BM208*(1+$E208*Index_운영!BN270)*Index_운영!BN50,$C208*$D208/$C$1*Index_운영!BN50))</f>
        <v>0</v>
      </c>
      <c r="BO208" s="591">
        <f>IF(BO$2=0,$C208*$D208/$C$1*Index_운영!BO50*Index_운영!BO$10,IF(NOT(BN208=0),NOT(Index_운영!BO50=0)*BN208*(1+$E208*Index_운영!BO270)*Index_운영!BO50,$C208*$D208/$C$1*Index_운영!BO50))</f>
        <v>0</v>
      </c>
      <c r="BP208" s="591">
        <f>IF(BP$2=0,$C208*$D208/$C$1*Index_운영!BP50*Index_운영!BP$10,IF(NOT(BO208=0),NOT(Index_운영!BP50=0)*BO208*(1+$E208*Index_운영!BP270)*Index_운영!BP50,$C208*$D208/$C$1*Index_운영!BP50))</f>
        <v>0</v>
      </c>
      <c r="BQ208" s="591">
        <f>IF(BQ$2=0,$C208*$D208/$C$1*Index_운영!BQ50*Index_운영!BQ$10,IF(NOT(BP208=0),NOT(Index_운영!BQ50=0)*BP208*(1+$E208*Index_운영!BQ270)*Index_운영!BQ50,$C208*$D208/$C$1*Index_운영!BQ50))</f>
        <v>0</v>
      </c>
      <c r="BR208" s="591">
        <f>IF(BR$2=0,$C208*$D208/$C$1*Index_운영!BR50*Index_운영!BR$10,IF(NOT(BQ208=0),NOT(Index_운영!BR50=0)*BQ208*(1+$E208*Index_운영!BR270)*Index_운영!BR50,$C208*$D208/$C$1*Index_운영!BR50))</f>
        <v>0</v>
      </c>
      <c r="BS208" s="591">
        <f>IF(BS$2=0,$C208*$D208/$C$1*Index_운영!BS50*Index_운영!BS$10,IF(NOT(BR208=0),NOT(Index_운영!BS50=0)*BR208*(1+$E208*Index_운영!BS270)*Index_운영!BS50,$C208*$D208/$C$1*Index_운영!BS50))</f>
        <v>0</v>
      </c>
      <c r="BT208" s="591">
        <f>IF(BT$2=0,$C208*$D208/$C$1*Index_운영!BT50*Index_운영!BT$10,IF(NOT(BS208=0),NOT(Index_운영!BT50=0)*BS208*(1+$E208*Index_운영!BT270)*Index_운영!BT50,$C208*$D208/$C$1*Index_운영!BT50))</f>
        <v>0</v>
      </c>
      <c r="BU208" s="591">
        <f>IF(BU$2=0,$C208*$D208/$C$1*Index_운영!BU50*Index_운영!BU$10,IF(NOT(BT208=0),NOT(Index_운영!BU50=0)*BT208*(1+$E208*Index_운영!BU270)*Index_운영!BU50,$C208*$D208/$C$1*Index_운영!BU50))</f>
        <v>0</v>
      </c>
      <c r="BV208" s="591">
        <f>IF(BV$2=0,$C208*$D208/$C$1*Index_운영!BV50*Index_운영!BV$10,IF(NOT(BU208=0),NOT(Index_운영!BV50=0)*BU208*(1+$E208*Index_운영!BV270)*Index_운영!BV50,$C208*$D208/$C$1*Index_운영!BV50))</f>
        <v>0</v>
      </c>
      <c r="BW208" s="591">
        <f>IF(BW$2=0,$C208*$D208/$C$1*Index_운영!BW50*Index_운영!BW$10,IF(NOT(BV208=0),NOT(Index_운영!BW50=0)*BV208*(1+$E208*Index_운영!BW270)*Index_운영!BW50,$C208*$D208/$C$1*Index_운영!BW50))</f>
        <v>0</v>
      </c>
      <c r="BX208" s="591">
        <f>IF(BX$2=0,$C208*$D208/$C$1*Index_운영!BX50*Index_운영!BX$10,IF(NOT(BW208=0),NOT(Index_운영!BX50=0)*BW208*(1+$E208*Index_운영!BX270)*Index_운영!BX50,$C208*$D208/$C$1*Index_운영!BX50))</f>
        <v>0</v>
      </c>
      <c r="BY208" s="591">
        <f>IF(BY$2=0,$C208*$D208/$C$1*Index_운영!BY50*Index_운영!BY$10,IF(NOT(BX208=0),NOT(Index_운영!BY50=0)*BX208*(1+$E208*Index_운영!BY270)*Index_운영!BY50,$C208*$D208/$C$1*Index_운영!BY50))</f>
        <v>0</v>
      </c>
      <c r="BZ208" s="591">
        <f>IF(BZ$2=0,$C208*$D208/$C$1*Index_운영!BZ50*Index_운영!BZ$10,IF(NOT(BY208=0),NOT(Index_운영!BZ50=0)*BY208*(1+$E208*Index_운영!BZ270)*Index_운영!BZ50,$C208*$D208/$C$1*Index_운영!BZ50))</f>
        <v>0</v>
      </c>
      <c r="CA208" s="591">
        <f>IF(CA$2=0,$C208*$D208/$C$1*Index_운영!CA50*Index_운영!CA$10,IF(NOT(BZ208=0),NOT(Index_운영!CA50=0)*BZ208*(1+$E208*Index_운영!CA270)*Index_운영!CA50,$C208*$D208/$C$1*Index_운영!CA50))</f>
        <v>0</v>
      </c>
      <c r="CB208" s="591">
        <f>IF(CB$2=0,$C208*$D208/$C$1*Index_운영!CB50*Index_운영!CB$10,IF(NOT(CA208=0),NOT(Index_운영!CB50=0)*CA208*(1+$E208*Index_운영!CB270)*Index_운영!CB50,$C208*$D208/$C$1*Index_운영!CB50))</f>
        <v>0</v>
      </c>
      <c r="CC208" s="591">
        <f>IF(CC$2=0,$C208*$D208/$C$1*Index_운영!CC50*Index_운영!CC$10,IF(NOT(CB208=0),NOT(Index_운영!CC50=0)*CB208*(1+$E208*Index_운영!CC270)*Index_운영!CC50,$C208*$D208/$C$1*Index_운영!CC50))</f>
        <v>0</v>
      </c>
      <c r="CD208" s="591">
        <f>IF(CD$2=0,$C208*$D208/$C$1*Index_운영!CD50*Index_운영!CD$10,IF(NOT(CC208=0),NOT(Index_운영!CD50=0)*CC208*(1+$E208*Index_운영!CD270)*Index_운영!CD50,$C208*$D208/$C$1*Index_운영!CD50))</f>
        <v>0</v>
      </c>
      <c r="CE208" s="591">
        <f>IF(CE$2=0,$C208*$D208/$C$1*Index_운영!CE50*Index_운영!CE$10,IF(NOT(CD208=0),NOT(Index_운영!CE50=0)*CD208*(1+$E208*Index_운영!CE270)*Index_운영!CE50,$C208*$D208/$C$1*Index_운영!CE50))</f>
        <v>0</v>
      </c>
      <c r="CF208" s="591">
        <f>IF(CF$2=0,$C208*$D208/$C$1*Index_운영!CF50*Index_운영!CF$10,IF(NOT(CE208=0),NOT(Index_운영!CF50=0)*CE208*(1+$E208*Index_운영!CF270)*Index_운영!CF50,$C208*$D208/$C$1*Index_운영!CF50))</f>
        <v>0</v>
      </c>
      <c r="CG208" s="591">
        <f>IF(CG$2=0,$C208*$D208/$C$1*Index_운영!CG50*Index_운영!CG$10,IF(NOT(CF208=0),NOT(Index_운영!CG50=0)*CF208*(1+$E208*Index_운영!CG270)*Index_운영!CG50,$C208*$D208/$C$1*Index_운영!CG50))</f>
        <v>0</v>
      </c>
      <c r="CH208" s="591">
        <f>IF(CH$2=0,$C208*$D208/$C$1*Index_운영!CH50*Index_운영!CH$10,IF(NOT(CG208=0),NOT(Index_운영!CH50=0)*CG208*(1+$E208*Index_운영!CH270)*Index_운영!CH50,$C208*$D208/$C$1*Index_운영!CH50))</f>
        <v>0</v>
      </c>
      <c r="CI208" s="591">
        <f>IF(CI$2=0,$C208*$D208/$C$1*Index_운영!CI50*Index_운영!CI$10,IF(NOT(CH208=0),NOT(Index_운영!CI50=0)*CH208*(1+$E208*Index_운영!CI270)*Index_운영!CI50,$C208*$D208/$C$1*Index_운영!CI50))</f>
        <v>0</v>
      </c>
      <c r="CJ208" s="591">
        <f>IF(CJ$2=0,$C208*$D208/$C$1*Index_운영!CJ50*Index_운영!CJ$10,IF(NOT(CI208=0),NOT(Index_운영!CJ50=0)*CI208*(1+$E208*Index_운영!CJ270)*Index_운영!CJ50,$C208*$D208/$C$1*Index_운영!CJ50))</f>
        <v>0</v>
      </c>
      <c r="CK208" s="591">
        <f>IF(CK$2=0,$C208*$D208/$C$1*Index_운영!CK50*Index_운영!CK$10,IF(NOT(CJ208=0),NOT(Index_운영!CK50=0)*CJ208*(1+$E208*Index_운영!CK270)*Index_운영!CK50,$C208*$D208/$C$1*Index_운영!CK50))</f>
        <v>0</v>
      </c>
      <c r="CL208" s="591">
        <f>IF(CL$2=0,$C208*$D208/$C$1*Index_운영!CL50*Index_운영!CL$10,IF(NOT(CK208=0),NOT(Index_운영!CL50=0)*CK208*(1+$E208*Index_운영!CL270)*Index_운영!CL50,$C208*$D208/$C$1*Index_운영!CL50))</f>
        <v>0</v>
      </c>
      <c r="CM208" s="591">
        <f>IF(CM$2=0,$C208*$D208/$C$1*Index_운영!CM50*Index_운영!CM$10,IF(NOT(CL208=0),NOT(Index_운영!CM50=0)*CL208*(1+$E208*Index_운영!CM270)*Index_운영!CM50,$C208*$D208/$C$1*Index_운영!CM50))</f>
        <v>0</v>
      </c>
      <c r="CN208" s="591">
        <f>IF(CN$2=0,$C208*$D208/$C$1*Index_운영!CN50*Index_운영!CN$10,IF(NOT(CM208=0),NOT(Index_운영!CN50=0)*CM208*(1+$E208*Index_운영!CN270)*Index_운영!CN50,$C208*$D208/$C$1*Index_운영!CN50))</f>
        <v>0</v>
      </c>
      <c r="CO208" s="591">
        <f>IF(CO$2=0,$C208*$D208/$C$1*Index_운영!CO50*Index_운영!CO$10,IF(NOT(CN208=0),NOT(Index_운영!CO50=0)*CN208*(1+$E208*Index_운영!CO270)*Index_운영!CO50,$C208*$D208/$C$1*Index_운영!CO50))</f>
        <v>0</v>
      </c>
      <c r="CP208" s="591">
        <f>IF(CP$2=0,$C208*$D208/$C$1*Index_운영!CP50*Index_운영!CP$10,IF(NOT(CO208=0),NOT(Index_운영!CP50=0)*CO208*(1+$E208*Index_운영!CP270)*Index_운영!CP50,$C208*$D208/$C$1*Index_운영!CP50))</f>
        <v>0</v>
      </c>
      <c r="CQ208" s="591">
        <f>IF(CQ$2=0,$C208*$D208/$C$1*Index_운영!CQ50*Index_운영!CQ$10,IF(NOT(CP208=0),NOT(Index_운영!CQ50=0)*CP208*(1+$E208*Index_운영!CQ270)*Index_운영!CQ50,$C208*$D208/$C$1*Index_운영!CQ50))</f>
        <v>0</v>
      </c>
      <c r="CR208" s="591">
        <f>IF(CR$2=0,$C208*$D208/$C$1*Index_운영!CR50*Index_운영!CR$10,IF(NOT(CQ208=0),NOT(Index_운영!CR50=0)*CQ208*(1+$E208*Index_운영!CR270)*Index_운영!CR50,$C208*$D208/$C$1*Index_운영!CR50))</f>
        <v>0</v>
      </c>
      <c r="CS208" s="591">
        <f>IF(CS$2=0,$C208*$D208/$C$1*Index_운영!CS50*Index_운영!CS$10,IF(NOT(CR208=0),NOT(Index_운영!CS50=0)*CR208*(1+$E208*Index_운영!CS270)*Index_운영!CS50,$C208*$D208/$C$1*Index_운영!CS50))</f>
        <v>0</v>
      </c>
      <c r="CT208" s="591">
        <f>IF(CT$2=0,$C208*$D208/$C$1*Index_운영!CT50*Index_운영!CT$10,IF(NOT(CS208=0),NOT(Index_운영!CT50=0)*CS208*(1+$E208*Index_운영!CT270)*Index_운영!CT50,$C208*$D208/$C$1*Index_운영!CT50))</f>
        <v>0</v>
      </c>
      <c r="CU208" s="591">
        <f>IF(CU$2=0,$C208*$D208/$C$1*Index_운영!CU50*Index_운영!CU$10,IF(NOT(CT208=0),NOT(Index_운영!CU50=0)*CT208*(1+$E208*Index_운영!CU270)*Index_운영!CU50,$C208*$D208/$C$1*Index_운영!CU50))</f>
        <v>0</v>
      </c>
      <c r="CV208" s="591">
        <f>IF(CV$2=0,$C208*$D208/$C$1*Index_운영!CV50*Index_운영!CV$10,IF(NOT(CU208=0),NOT(Index_운영!CV50=0)*CU208*(1+$E208*Index_운영!CV270)*Index_운영!CV50,$C208*$D208/$C$1*Index_운영!CV50))</f>
        <v>0</v>
      </c>
      <c r="CW208" s="591">
        <f>IF(CW$2=0,$C208*$D208/$C$1*Index_운영!CW50*Index_운영!CW$10,IF(NOT(CV208=0),NOT(Index_운영!CW50=0)*CV208*(1+$E208*Index_운영!CW270)*Index_운영!CW50,$C208*$D208/$C$1*Index_운영!CW50))</f>
        <v>0</v>
      </c>
      <c r="CX208" s="591">
        <f>IF(CX$2=0,$C208*$D208/$C$1*Index_운영!CX50*Index_운영!CX$10,IF(NOT(CW208=0),NOT(Index_운영!CX50=0)*CW208*(1+$E208*Index_운영!CX270)*Index_운영!CX50,$C208*$D208/$C$1*Index_운영!CX50))</f>
        <v>0</v>
      </c>
      <c r="CY208" s="591">
        <f>IF(CY$2=0,$C208*$D208/$C$1*Index_운영!CY50*Index_운영!CY$10,IF(NOT(CX208=0),NOT(Index_운영!CY50=0)*CX208*(1+$E208*Index_운영!CY270)*Index_운영!CY50,$C208*$D208/$C$1*Index_운영!CY50))</f>
        <v>0</v>
      </c>
      <c r="CZ208" s="591">
        <f>IF(CZ$2=0,$C208*$D208/$C$1*Index_운영!CZ50*Index_운영!CZ$10,IF(NOT(CY208=0),NOT(Index_운영!CZ50=0)*CY208*(1+$E208*Index_운영!CZ270)*Index_운영!CZ50,$C208*$D208/$C$1*Index_운영!CZ50))</f>
        <v>0</v>
      </c>
      <c r="DA208" s="591">
        <f>IF(DA$2=0,$C208*$D208/$C$1*Index_운영!DA50*Index_운영!DA$10,IF(NOT(CZ208=0),NOT(Index_운영!DA50=0)*CZ208*(1+$E208*Index_운영!DA270)*Index_운영!DA50,$C208*$D208/$C$1*Index_운영!DA50))</f>
        <v>0</v>
      </c>
      <c r="DB208" s="591">
        <f>IF(DB$2=0,$C208*$D208/$C$1*Index_운영!DB50*Index_운영!DB$10,IF(NOT(DA208=0),NOT(Index_운영!DB50=0)*DA208*(1+$E208*Index_운영!DB270)*Index_운영!DB50,$C208*$D208/$C$1*Index_운영!DB50))</f>
        <v>0</v>
      </c>
      <c r="DC208" s="591">
        <f>IF(DC$2=0,$C208*$D208/$C$1*Index_운영!DC50*Index_운영!DC$10,IF(NOT(DB208=0),NOT(Index_운영!DC50=0)*DB208*(1+$E208*Index_운영!DC270)*Index_운영!DC50,$C208*$D208/$C$1*Index_운영!DC50))</f>
        <v>0</v>
      </c>
      <c r="DD208" s="591">
        <f>IF(DD$2=0,$C208*$D208/$C$1*Index_운영!DD50*Index_운영!DD$10,IF(NOT(DC208=0),NOT(Index_운영!DD50=0)*DC208*(1+$E208*Index_운영!DD270)*Index_운영!DD50,$C208*$D208/$C$1*Index_운영!DD50))</f>
        <v>0</v>
      </c>
      <c r="DE208" s="591">
        <f>IF(DE$2=0,$C208*$D208/$C$1*Index_운영!DE50*Index_운영!DE$10,IF(NOT(DD208=0),NOT(Index_운영!DE50=0)*DD208*(1+$E208*Index_운영!DE270)*Index_운영!DE50,$C208*$D208/$C$1*Index_운영!DE50))</f>
        <v>0</v>
      </c>
      <c r="DF208" s="591">
        <f>IF(DF$2=0,$C208*$D208/$C$1*Index_운영!DF50*Index_운영!DF$10,IF(NOT(DE208=0),NOT(Index_운영!DF50=0)*DE208*(1+$E208*Index_운영!DF270)*Index_운영!DF50,$C208*$D208/$C$1*Index_운영!DF50))</f>
        <v>0</v>
      </c>
      <c r="DG208" s="591">
        <f>IF(DG$2=0,$C208*$D208/$C$1*Index_운영!DG50*Index_운영!DG$10,IF(NOT(DF208=0),NOT(Index_운영!DG50=0)*DF208*(1+$E208*Index_운영!DG270)*Index_운영!DG50,$C208*$D208/$C$1*Index_운영!DG50))</f>
        <v>0</v>
      </c>
      <c r="DH208" s="591">
        <f>IF(DH$2=0,$C208*$D208/$C$1*Index_운영!DH50*Index_운영!DH$10,IF(NOT(DG208=0),NOT(Index_운영!DH50=0)*DG208*(1+$E208*Index_운영!DH270)*Index_운영!DH50,$C208*$D208/$C$1*Index_운영!DH50))</f>
        <v>0</v>
      </c>
      <c r="DI208" s="591">
        <f>IF(DI$2=0,$C208*$D208/$C$1*Index_운영!DI50*Index_운영!DI$10,IF(NOT(DH208=0),NOT(Index_운영!DI50=0)*DH208*(1+$E208*Index_운영!DI270)*Index_운영!DI50,$C208*$D208/$C$1*Index_운영!DI50))</f>
        <v>0</v>
      </c>
      <c r="DJ208" s="591">
        <f>IF(DJ$2=0,$C208*$D208/$C$1*Index_운영!DJ50*Index_운영!DJ$10,IF(NOT(DI208=0),NOT(Index_운영!DJ50=0)*DI208*(1+$E208*Index_운영!DJ270)*Index_운영!DJ50,$C208*$D208/$C$1*Index_운영!DJ50))</f>
        <v>0</v>
      </c>
      <c r="DK208" s="591">
        <f>IF(DK$2=0,$C208*$D208/$C$1*Index_운영!DK50*Index_운영!DK$10,IF(NOT(DJ208=0),NOT(Index_운영!DK50=0)*DJ208*(1+$E208*Index_운영!DK270)*Index_운영!DK50,$C208*$D208/$C$1*Index_운영!DK50))</f>
        <v>0</v>
      </c>
      <c r="DL208" s="591">
        <f>IF(DL$2=0,$C208*$D208/$C$1*Index_운영!DL50*Index_운영!DL$10,IF(NOT(DK208=0),NOT(Index_운영!DL50=0)*DK208*(1+$E208*Index_운영!DL270)*Index_운영!DL50,$C208*$D208/$C$1*Index_운영!DL50))</f>
        <v>0</v>
      </c>
      <c r="DM208" s="591">
        <f>IF(DM$2=0,$C208*$D208/$C$1*Index_운영!DM50*Index_운영!DM$10,IF(NOT(DL208=0),NOT(Index_운영!DM50=0)*DL208*(1+$E208*Index_운영!DM270)*Index_운영!DM50,$C208*$D208/$C$1*Index_운영!DM50))</f>
        <v>0</v>
      </c>
      <c r="DN208" s="591">
        <f>IF(DN$2=0,$C208*$D208/$C$1*Index_운영!DN50*Index_운영!DN$10,IF(NOT(DM208=0),NOT(Index_운영!DN50=0)*DM208*(1+$E208*Index_운영!DN270)*Index_운영!DN50,$C208*$D208/$C$1*Index_운영!DN50))</f>
        <v>0</v>
      </c>
      <c r="DO208" s="591">
        <f>IF(DO$2=0,$C208*$D208/$C$1*Index_운영!DO50*Index_운영!DO$10,IF(NOT(DN208=0),NOT(Index_운영!DO50=0)*DN208*(1+$E208*Index_운영!DO270)*Index_운영!DO50,$C208*$D208/$C$1*Index_운영!DO50))</f>
        <v>0</v>
      </c>
      <c r="DP208" s="591">
        <f>IF(DP$2=0,$C208*$D208/$C$1*Index_운영!DP50*Index_운영!DP$10,IF(NOT(DO208=0),NOT(Index_운영!DP50=0)*DO208*(1+$E208*Index_운영!DP270)*Index_운영!DP50,$C208*$D208/$C$1*Index_운영!DP50))</f>
        <v>0</v>
      </c>
      <c r="DQ208" s="591">
        <f>IF(DQ$2=0,$C208*$D208/$C$1*Index_운영!DQ50*Index_운영!DQ$10,IF(NOT(DP208=0),NOT(Index_운영!DQ50=0)*DP208*(1+$E208*Index_운영!DQ270)*Index_운영!DQ50,$C208*$D208/$C$1*Index_운영!DQ50))</f>
        <v>0</v>
      </c>
      <c r="DR208" s="591">
        <f>IF(DR$2=0,$C208*$D208/$C$1*Index_운영!DR50*Index_운영!DR$10,IF(NOT(DQ208=0),NOT(Index_운영!DR50=0)*DQ208*(1+$E208*Index_운영!DR270)*Index_운영!DR50,$C208*$D208/$C$1*Index_운영!DR50))</f>
        <v>0</v>
      </c>
      <c r="DS208" s="591">
        <f>IF(DS$2=0,$C208*$D208/$C$1*Index_운영!DS50*Index_운영!DS$10,IF(NOT(DR208=0),NOT(Index_운영!DS50=0)*DR208*(1+$E208*Index_운영!DS270)*Index_운영!DS50,$C208*$D208/$C$1*Index_운영!DS50))</f>
        <v>0</v>
      </c>
      <c r="DT208" s="591">
        <f>IF(DT$2=0,$C208*$D208/$C$1*Index_운영!DT50*Index_운영!DT$10,IF(NOT(DS208=0),NOT(Index_운영!DT50=0)*DS208*(1+$E208*Index_운영!DT270)*Index_운영!DT50,$C208*$D208/$C$1*Index_운영!DT50))</f>
        <v>0</v>
      </c>
      <c r="DU208" s="591">
        <f>IF(DU$2=0,$C208*$D208/$C$1*Index_운영!DU50*Index_운영!DU$10,IF(NOT(DT208=0),NOT(Index_운영!DU50=0)*DT208*(1+$E208*Index_운영!DU270)*Index_운영!DU50,$C208*$D208/$C$1*Index_운영!DU50))</f>
        <v>0</v>
      </c>
      <c r="DV208" s="591">
        <f>IF(DV$2=0,$C208*$D208/$C$1*Index_운영!DV50*Index_운영!DV$10,IF(NOT(DU208=0),NOT(Index_운영!DV50=0)*DU208*(1+$E208*Index_운영!DV270)*Index_운영!DV50,$C208*$D208/$C$1*Index_운영!DV50))</f>
        <v>0</v>
      </c>
    </row>
    <row r="209" spans="1:126" s="485" customFormat="1" outlineLevel="1" x14ac:dyDescent="0.4">
      <c r="A209" s="737"/>
      <c r="B209" s="464">
        <f>'Rent Roll'!$B25</f>
        <v>0</v>
      </c>
      <c r="C209" s="1219">
        <f>'Rent Roll'!$K25</f>
        <v>0</v>
      </c>
      <c r="D209" s="1220">
        <f>'Rent Roll'!$Y25</f>
        <v>0</v>
      </c>
      <c r="E209" s="1221">
        <f>'Rent Roll'!$Z25</f>
        <v>0</v>
      </c>
      <c r="F209" s="588">
        <f>IF(F$2=0,$C209*$D209/$C$1*Index_운영!F51*Index_운영!F$10,IF(NOT(E209=0),NOT(Index_운영!F51=0)*E209*(1+$E209*Index_운영!F271)*Index_운영!F51,$C209*$D209/$C$1*Index_운영!F51))</f>
        <v>0</v>
      </c>
      <c r="G209" s="591">
        <f>IF(G$2=0,$C209*$D209/$C$1*Index_운영!G51*Index_운영!G$10,IF(NOT(F209=0),NOT(Index_운영!G51=0)*F209*(1+$E209*Index_운영!G271)*Index_운영!G51,$C209*$D209/$C$1*Index_운영!G51))</f>
        <v>0</v>
      </c>
      <c r="H209" s="591">
        <f>IF(H$2=0,$C209*$D209/$C$1*Index_운영!H51*Index_운영!H$10,IF(NOT(G209=0),NOT(Index_운영!H51=0)*G209*(1+$E209*Index_운영!H271)*Index_운영!H51,$C209*$D209/$C$1*Index_운영!H51))</f>
        <v>0</v>
      </c>
      <c r="I209" s="591">
        <f>IF(I$2=0,$C209*$D209/$C$1*Index_운영!I51*Index_운영!I$10,IF(NOT(H209=0),NOT(Index_운영!I51=0)*H209*(1+$E209*Index_운영!I271)*Index_운영!I51,$C209*$D209/$C$1*Index_운영!I51))</f>
        <v>0</v>
      </c>
      <c r="J209" s="591">
        <f>IF(J$2=0,$C209*$D209/$C$1*Index_운영!J51*Index_운영!J$10,IF(NOT(I209=0),NOT(Index_운영!J51=0)*I209*(1+$E209*Index_운영!J271)*Index_운영!J51,$C209*$D209/$C$1*Index_운영!J51))</f>
        <v>0</v>
      </c>
      <c r="K209" s="591">
        <f>IF(K$2=0,$C209*$D209/$C$1*Index_운영!K51*Index_운영!K$10,IF(NOT(J209=0),NOT(Index_운영!K51=0)*J209*(1+$E209*Index_운영!K271)*Index_운영!K51,$C209*$D209/$C$1*Index_운영!K51))</f>
        <v>0</v>
      </c>
      <c r="L209" s="591">
        <f>IF(L$2=0,$C209*$D209/$C$1*Index_운영!L51*Index_운영!L$10,IF(NOT(K209=0),NOT(Index_운영!L51=0)*K209*(1+$E209*Index_운영!L271)*Index_운영!L51,$C209*$D209/$C$1*Index_운영!L51))</f>
        <v>0</v>
      </c>
      <c r="M209" s="591">
        <f>IF(M$2=0,$C209*$D209/$C$1*Index_운영!M51*Index_운영!M$10,IF(NOT(L209=0),NOT(Index_운영!M51=0)*L209*(1+$E209*Index_운영!M271)*Index_운영!M51,$C209*$D209/$C$1*Index_운영!M51))</f>
        <v>0</v>
      </c>
      <c r="N209" s="591">
        <f>IF(N$2=0,$C209*$D209/$C$1*Index_운영!N51*Index_운영!N$10,IF(NOT(M209=0),NOT(Index_운영!N51=0)*M209*(1+$E209*Index_운영!N271)*Index_운영!N51,$C209*$D209/$C$1*Index_운영!N51))</f>
        <v>0</v>
      </c>
      <c r="O209" s="591">
        <f>IF(O$2=0,$C209*$D209/$C$1*Index_운영!O51*Index_운영!O$10,IF(NOT(N209=0),NOT(Index_운영!O51=0)*N209*(1+$E209*Index_운영!O271)*Index_운영!O51,$C209*$D209/$C$1*Index_운영!O51))</f>
        <v>0</v>
      </c>
      <c r="P209" s="591">
        <f>IF(P$2=0,$C209*$D209/$C$1*Index_운영!P51*Index_운영!P$10,IF(NOT(O209=0),NOT(Index_운영!P51=0)*O209*(1+$E209*Index_운영!P271)*Index_운영!P51,$C209*$D209/$C$1*Index_운영!P51))</f>
        <v>0</v>
      </c>
      <c r="Q209" s="591">
        <f>IF(Q$2=0,$C209*$D209/$C$1*Index_운영!Q51*Index_운영!Q$10,IF(NOT(P209=0),NOT(Index_운영!Q51=0)*P209*(1+$E209*Index_운영!Q271)*Index_운영!Q51,$C209*$D209/$C$1*Index_운영!Q51))</f>
        <v>0</v>
      </c>
      <c r="R209" s="591">
        <f>IF(R$2=0,$C209*$D209/$C$1*Index_운영!R51*Index_운영!R$10,IF(NOT(Q209=0),NOT(Index_운영!R51=0)*Q209*(1+$E209*Index_운영!R271)*Index_운영!R51,$C209*$D209/$C$1*Index_운영!R51))</f>
        <v>0</v>
      </c>
      <c r="S209" s="591">
        <f>IF(S$2=0,$C209*$D209/$C$1*Index_운영!S51*Index_운영!S$10,IF(NOT(R209=0),NOT(Index_운영!S51=0)*R209*(1+$E209*Index_운영!S271)*Index_운영!S51,$C209*$D209/$C$1*Index_운영!S51))</f>
        <v>0</v>
      </c>
      <c r="T209" s="591">
        <f>IF(T$2=0,$C209*$D209/$C$1*Index_운영!T51*Index_운영!T$10,IF(NOT(S209=0),NOT(Index_운영!T51=0)*S209*(1+$E209*Index_운영!T271)*Index_운영!T51,$C209*$D209/$C$1*Index_운영!T51))</f>
        <v>0</v>
      </c>
      <c r="U209" s="591">
        <f>IF(U$2=0,$C209*$D209/$C$1*Index_운영!U51*Index_운영!U$10,IF(NOT(T209=0),NOT(Index_운영!U51=0)*T209*(1+$E209*Index_운영!U271)*Index_운영!U51,$C209*$D209/$C$1*Index_운영!U51))</f>
        <v>0</v>
      </c>
      <c r="V209" s="591">
        <f>IF(V$2=0,$C209*$D209/$C$1*Index_운영!V51*Index_운영!V$10,IF(NOT(U209=0),NOT(Index_운영!V51=0)*U209*(1+$E209*Index_운영!V271)*Index_운영!V51,$C209*$D209/$C$1*Index_운영!V51))</f>
        <v>0</v>
      </c>
      <c r="W209" s="591">
        <f>IF(W$2=0,$C209*$D209/$C$1*Index_운영!W51*Index_운영!W$10,IF(NOT(V209=0),NOT(Index_운영!W51=0)*V209*(1+$E209*Index_운영!W271)*Index_운영!W51,$C209*$D209/$C$1*Index_운영!W51))</f>
        <v>0</v>
      </c>
      <c r="X209" s="591">
        <f>IF(X$2=0,$C209*$D209/$C$1*Index_운영!X51*Index_운영!X$10,IF(NOT(W209=0),NOT(Index_운영!X51=0)*W209*(1+$E209*Index_운영!X271)*Index_운영!X51,$C209*$D209/$C$1*Index_운영!X51))</f>
        <v>0</v>
      </c>
      <c r="Y209" s="591">
        <f>IF(Y$2=0,$C209*$D209/$C$1*Index_운영!Y51*Index_운영!Y$10,IF(NOT(X209=0),NOT(Index_운영!Y51=0)*X209*(1+$E209*Index_운영!Y271)*Index_운영!Y51,$C209*$D209/$C$1*Index_운영!Y51))</f>
        <v>0</v>
      </c>
      <c r="Z209" s="591">
        <f>IF(Z$2=0,$C209*$D209/$C$1*Index_운영!Z51*Index_운영!Z$10,IF(NOT(Y209=0),NOT(Index_운영!Z51=0)*Y209*(1+$E209*Index_운영!Z271)*Index_운영!Z51,$C209*$D209/$C$1*Index_운영!Z51))</f>
        <v>0</v>
      </c>
      <c r="AA209" s="591">
        <f>IF(AA$2=0,$C209*$D209/$C$1*Index_운영!AA51*Index_운영!AA$10,IF(NOT(Z209=0),NOT(Index_운영!AA51=0)*Z209*(1+$E209*Index_운영!AA271)*Index_운영!AA51,$C209*$D209/$C$1*Index_운영!AA51))</f>
        <v>0</v>
      </c>
      <c r="AB209" s="591">
        <f>IF(AB$2=0,$C209*$D209/$C$1*Index_운영!AB51*Index_운영!AB$10,IF(NOT(AA209=0),NOT(Index_운영!AB51=0)*AA209*(1+$E209*Index_운영!AB271)*Index_운영!AB51,$C209*$D209/$C$1*Index_운영!AB51))</f>
        <v>0</v>
      </c>
      <c r="AC209" s="591">
        <f>IF(AC$2=0,$C209*$D209/$C$1*Index_운영!AC51*Index_운영!AC$10,IF(NOT(AB209=0),NOT(Index_운영!AC51=0)*AB209*(1+$E209*Index_운영!AC271)*Index_운영!AC51,$C209*$D209/$C$1*Index_운영!AC51))</f>
        <v>0</v>
      </c>
      <c r="AD209" s="591">
        <f>IF(AD$2=0,$C209*$D209/$C$1*Index_운영!AD51*Index_운영!AD$10,IF(NOT(AC209=0),NOT(Index_운영!AD51=0)*AC209*(1+$E209*Index_운영!AD271)*Index_운영!AD51,$C209*$D209/$C$1*Index_운영!AD51))</f>
        <v>0</v>
      </c>
      <c r="AE209" s="591">
        <f>IF(AE$2=0,$C209*$D209/$C$1*Index_운영!AE51*Index_운영!AE$10,IF(NOT(AD209=0),NOT(Index_운영!AE51=0)*AD209*(1+$E209*Index_운영!AE271)*Index_운영!AE51,$C209*$D209/$C$1*Index_운영!AE51))</f>
        <v>0</v>
      </c>
      <c r="AF209" s="591">
        <f>IF(AF$2=0,$C209*$D209/$C$1*Index_운영!AF51*Index_운영!AF$10,IF(NOT(AE209=0),NOT(Index_운영!AF51=0)*AE209*(1+$E209*Index_운영!AF271)*Index_운영!AF51,$C209*$D209/$C$1*Index_운영!AF51))</f>
        <v>0</v>
      </c>
      <c r="AG209" s="591">
        <f>IF(AG$2=0,$C209*$D209/$C$1*Index_운영!AG51*Index_운영!AG$10,IF(NOT(AF209=0),NOT(Index_운영!AG51=0)*AF209*(1+$E209*Index_운영!AG271)*Index_운영!AG51,$C209*$D209/$C$1*Index_운영!AG51))</f>
        <v>0</v>
      </c>
      <c r="AH209" s="591">
        <f>IF(AH$2=0,$C209*$D209/$C$1*Index_운영!AH51*Index_운영!AH$10,IF(NOT(AG209=0),NOT(Index_운영!AH51=0)*AG209*(1+$E209*Index_운영!AH271)*Index_운영!AH51,$C209*$D209/$C$1*Index_운영!AH51))</f>
        <v>0</v>
      </c>
      <c r="AI209" s="591">
        <f>IF(AI$2=0,$C209*$D209/$C$1*Index_운영!AI51*Index_운영!AI$10,IF(NOT(AH209=0),NOT(Index_운영!AI51=0)*AH209*(1+$E209*Index_운영!AI271)*Index_운영!AI51,$C209*$D209/$C$1*Index_운영!AI51))</f>
        <v>0</v>
      </c>
      <c r="AJ209" s="591">
        <f>IF(AJ$2=0,$C209*$D209/$C$1*Index_운영!AJ51*Index_운영!AJ$10,IF(NOT(AI209=0),NOT(Index_운영!AJ51=0)*AI209*(1+$E209*Index_운영!AJ271)*Index_운영!AJ51,$C209*$D209/$C$1*Index_운영!AJ51))</f>
        <v>0</v>
      </c>
      <c r="AK209" s="591">
        <f>IF(AK$2=0,$C209*$D209/$C$1*Index_운영!AK51*Index_운영!AK$10,IF(NOT(AJ209=0),NOT(Index_운영!AK51=0)*AJ209*(1+$E209*Index_운영!AK271)*Index_운영!AK51,$C209*$D209/$C$1*Index_운영!AK51))</f>
        <v>0</v>
      </c>
      <c r="AL209" s="591">
        <f>IF(AL$2=0,$C209*$D209/$C$1*Index_운영!AL51*Index_운영!AL$10,IF(NOT(AK209=0),NOT(Index_운영!AL51=0)*AK209*(1+$E209*Index_운영!AL271)*Index_운영!AL51,$C209*$D209/$C$1*Index_운영!AL51))</f>
        <v>0</v>
      </c>
      <c r="AM209" s="591">
        <f>IF(AM$2=0,$C209*$D209/$C$1*Index_운영!AM51*Index_운영!AM$10,IF(NOT(AL209=0),NOT(Index_운영!AM51=0)*AL209*(1+$E209*Index_운영!AM271)*Index_운영!AM51,$C209*$D209/$C$1*Index_운영!AM51))</f>
        <v>0</v>
      </c>
      <c r="AN209" s="591">
        <f>IF(AN$2=0,$C209*$D209/$C$1*Index_운영!AN51*Index_운영!AN$10,IF(NOT(AM209=0),NOT(Index_운영!AN51=0)*AM209*(1+$E209*Index_운영!AN271)*Index_운영!AN51,$C209*$D209/$C$1*Index_운영!AN51))</f>
        <v>0</v>
      </c>
      <c r="AO209" s="591">
        <f>IF(AO$2=0,$C209*$D209/$C$1*Index_운영!AO51*Index_운영!AO$10,IF(NOT(AN209=0),NOT(Index_운영!AO51=0)*AN209*(1+$E209*Index_운영!AO271)*Index_운영!AO51,$C209*$D209/$C$1*Index_운영!AO51))</f>
        <v>0</v>
      </c>
      <c r="AP209" s="591">
        <f>IF(AP$2=0,$C209*$D209/$C$1*Index_운영!AP51*Index_운영!AP$10,IF(NOT(AO209=0),NOT(Index_운영!AP51=0)*AO209*(1+$E209*Index_운영!AP271)*Index_운영!AP51,$C209*$D209/$C$1*Index_운영!AP51))</f>
        <v>0</v>
      </c>
      <c r="AQ209" s="591">
        <f>IF(AQ$2=0,$C209*$D209/$C$1*Index_운영!AQ51*Index_운영!AQ$10,IF(NOT(AP209=0),NOT(Index_운영!AQ51=0)*AP209*(1+$E209*Index_운영!AQ271)*Index_운영!AQ51,$C209*$D209/$C$1*Index_운영!AQ51))</f>
        <v>0</v>
      </c>
      <c r="AR209" s="591">
        <f>IF(AR$2=0,$C209*$D209/$C$1*Index_운영!AR51*Index_운영!AR$10,IF(NOT(AQ209=0),NOT(Index_운영!AR51=0)*AQ209*(1+$E209*Index_운영!AR271)*Index_운영!AR51,$C209*$D209/$C$1*Index_운영!AR51))</f>
        <v>0</v>
      </c>
      <c r="AS209" s="591">
        <f>IF(AS$2=0,$C209*$D209/$C$1*Index_운영!AS51*Index_운영!AS$10,IF(NOT(AR209=0),NOT(Index_운영!AS51=0)*AR209*(1+$E209*Index_운영!AS271)*Index_운영!AS51,$C209*$D209/$C$1*Index_운영!AS51))</f>
        <v>0</v>
      </c>
      <c r="AT209" s="591">
        <f>IF(AT$2=0,$C209*$D209/$C$1*Index_운영!AT51*Index_운영!AT$10,IF(NOT(AS209=0),NOT(Index_운영!AT51=0)*AS209*(1+$E209*Index_운영!AT271)*Index_운영!AT51,$C209*$D209/$C$1*Index_운영!AT51))</f>
        <v>0</v>
      </c>
      <c r="AU209" s="591">
        <f>IF(AU$2=0,$C209*$D209/$C$1*Index_운영!AU51*Index_운영!AU$10,IF(NOT(AT209=0),NOT(Index_운영!AU51=0)*AT209*(1+$E209*Index_운영!AU271)*Index_운영!AU51,$C209*$D209/$C$1*Index_운영!AU51))</f>
        <v>0</v>
      </c>
      <c r="AV209" s="591">
        <f>IF(AV$2=0,$C209*$D209/$C$1*Index_운영!AV51*Index_운영!AV$10,IF(NOT(AU209=0),NOT(Index_운영!AV51=0)*AU209*(1+$E209*Index_운영!AV271)*Index_운영!AV51,$C209*$D209/$C$1*Index_운영!AV51))</f>
        <v>0</v>
      </c>
      <c r="AW209" s="591">
        <f>IF(AW$2=0,$C209*$D209/$C$1*Index_운영!AW51*Index_운영!AW$10,IF(NOT(AV209=0),NOT(Index_운영!AW51=0)*AV209*(1+$E209*Index_운영!AW271)*Index_운영!AW51,$C209*$D209/$C$1*Index_운영!AW51))</f>
        <v>0</v>
      </c>
      <c r="AX209" s="591">
        <f>IF(AX$2=0,$C209*$D209/$C$1*Index_운영!AX51*Index_운영!AX$10,IF(NOT(AW209=0),NOT(Index_운영!AX51=0)*AW209*(1+$E209*Index_운영!AX271)*Index_운영!AX51,$C209*$D209/$C$1*Index_운영!AX51))</f>
        <v>0</v>
      </c>
      <c r="AY209" s="591">
        <f>IF(AY$2=0,$C209*$D209/$C$1*Index_운영!AY51*Index_운영!AY$10,IF(NOT(AX209=0),NOT(Index_운영!AY51=0)*AX209*(1+$E209*Index_운영!AY271)*Index_운영!AY51,$C209*$D209/$C$1*Index_운영!AY51))</f>
        <v>0</v>
      </c>
      <c r="AZ209" s="591">
        <f>IF(AZ$2=0,$C209*$D209/$C$1*Index_운영!AZ51*Index_운영!AZ$10,IF(NOT(AY209=0),NOT(Index_운영!AZ51=0)*AY209*(1+$E209*Index_운영!AZ271)*Index_운영!AZ51,$C209*$D209/$C$1*Index_운영!AZ51))</f>
        <v>0</v>
      </c>
      <c r="BA209" s="591">
        <f>IF(BA$2=0,$C209*$D209/$C$1*Index_운영!BA51*Index_운영!BA$10,IF(NOT(AZ209=0),NOT(Index_운영!BA51=0)*AZ209*(1+$E209*Index_운영!BA271)*Index_운영!BA51,$C209*$D209/$C$1*Index_운영!BA51))</f>
        <v>0</v>
      </c>
      <c r="BB209" s="591">
        <f>IF(BB$2=0,$C209*$D209/$C$1*Index_운영!BB51*Index_운영!BB$10,IF(NOT(BA209=0),NOT(Index_운영!BB51=0)*BA209*(1+$E209*Index_운영!BB271)*Index_운영!BB51,$C209*$D209/$C$1*Index_운영!BB51))</f>
        <v>0</v>
      </c>
      <c r="BC209" s="591">
        <f>IF(BC$2=0,$C209*$D209/$C$1*Index_운영!BC51*Index_운영!BC$10,IF(NOT(BB209=0),NOT(Index_운영!BC51=0)*BB209*(1+$E209*Index_운영!BC271)*Index_운영!BC51,$C209*$D209/$C$1*Index_운영!BC51))</f>
        <v>0</v>
      </c>
      <c r="BD209" s="591">
        <f>IF(BD$2=0,$C209*$D209/$C$1*Index_운영!BD51*Index_운영!BD$10,IF(NOT(BC209=0),NOT(Index_운영!BD51=0)*BC209*(1+$E209*Index_운영!BD271)*Index_운영!BD51,$C209*$D209/$C$1*Index_운영!BD51))</f>
        <v>0</v>
      </c>
      <c r="BE209" s="591">
        <f>IF(BE$2=0,$C209*$D209/$C$1*Index_운영!BE51*Index_운영!BE$10,IF(NOT(BD209=0),NOT(Index_운영!BE51=0)*BD209*(1+$E209*Index_운영!BE271)*Index_운영!BE51,$C209*$D209/$C$1*Index_운영!BE51))</f>
        <v>0</v>
      </c>
      <c r="BF209" s="591">
        <f>IF(BF$2=0,$C209*$D209/$C$1*Index_운영!BF51*Index_운영!BF$10,IF(NOT(BE209=0),NOT(Index_운영!BF51=0)*BE209*(1+$E209*Index_운영!BF271)*Index_운영!BF51,$C209*$D209/$C$1*Index_운영!BF51))</f>
        <v>0</v>
      </c>
      <c r="BG209" s="591">
        <f>IF(BG$2=0,$C209*$D209/$C$1*Index_운영!BG51*Index_운영!BG$10,IF(NOT(BF209=0),NOT(Index_운영!BG51=0)*BF209*(1+$E209*Index_운영!BG271)*Index_운영!BG51,$C209*$D209/$C$1*Index_운영!BG51))</f>
        <v>0</v>
      </c>
      <c r="BH209" s="591">
        <f>IF(BH$2=0,$C209*$D209/$C$1*Index_운영!BH51*Index_운영!BH$10,IF(NOT(BG209=0),NOT(Index_운영!BH51=0)*BG209*(1+$E209*Index_운영!BH271)*Index_운영!BH51,$C209*$D209/$C$1*Index_운영!BH51))</f>
        <v>0</v>
      </c>
      <c r="BI209" s="591">
        <f>IF(BI$2=0,$C209*$D209/$C$1*Index_운영!BI51*Index_운영!BI$10,IF(NOT(BH209=0),NOT(Index_운영!BI51=0)*BH209*(1+$E209*Index_운영!BI271)*Index_운영!BI51,$C209*$D209/$C$1*Index_운영!BI51))</f>
        <v>0</v>
      </c>
      <c r="BJ209" s="591">
        <f>IF(BJ$2=0,$C209*$D209/$C$1*Index_운영!BJ51*Index_운영!BJ$10,IF(NOT(BI209=0),NOT(Index_운영!BJ51=0)*BI209*(1+$E209*Index_운영!BJ271)*Index_운영!BJ51,$C209*$D209/$C$1*Index_운영!BJ51))</f>
        <v>0</v>
      </c>
      <c r="BK209" s="591">
        <f>IF(BK$2=0,$C209*$D209/$C$1*Index_운영!BK51*Index_운영!BK$10,IF(NOT(BJ209=0),NOT(Index_운영!BK51=0)*BJ209*(1+$E209*Index_운영!BK271)*Index_운영!BK51,$C209*$D209/$C$1*Index_운영!BK51))</f>
        <v>0</v>
      </c>
      <c r="BL209" s="591">
        <f>IF(BL$2=0,$C209*$D209/$C$1*Index_운영!BL51*Index_운영!BL$10,IF(NOT(BK209=0),NOT(Index_운영!BL51=0)*BK209*(1+$E209*Index_운영!BL271)*Index_운영!BL51,$C209*$D209/$C$1*Index_운영!BL51))</f>
        <v>0</v>
      </c>
      <c r="BM209" s="591">
        <f>IF(BM$2=0,$C209*$D209/$C$1*Index_운영!BM51*Index_운영!BM$10,IF(NOT(BL209=0),NOT(Index_운영!BM51=0)*BL209*(1+$E209*Index_운영!BM271)*Index_운영!BM51,$C209*$D209/$C$1*Index_운영!BM51))</f>
        <v>0</v>
      </c>
      <c r="BN209" s="591">
        <f>IF(BN$2=0,$C209*$D209/$C$1*Index_운영!BN51*Index_운영!BN$10,IF(NOT(BM209=0),NOT(Index_운영!BN51=0)*BM209*(1+$E209*Index_운영!BN271)*Index_운영!BN51,$C209*$D209/$C$1*Index_운영!BN51))</f>
        <v>0</v>
      </c>
      <c r="BO209" s="591">
        <f>IF(BO$2=0,$C209*$D209/$C$1*Index_운영!BO51*Index_운영!BO$10,IF(NOT(BN209=0),NOT(Index_운영!BO51=0)*BN209*(1+$E209*Index_운영!BO271)*Index_운영!BO51,$C209*$D209/$C$1*Index_운영!BO51))</f>
        <v>0</v>
      </c>
      <c r="BP209" s="591">
        <f>IF(BP$2=0,$C209*$D209/$C$1*Index_운영!BP51*Index_운영!BP$10,IF(NOT(BO209=0),NOT(Index_운영!BP51=0)*BO209*(1+$E209*Index_운영!BP271)*Index_운영!BP51,$C209*$D209/$C$1*Index_운영!BP51))</f>
        <v>0</v>
      </c>
      <c r="BQ209" s="591">
        <f>IF(BQ$2=0,$C209*$D209/$C$1*Index_운영!BQ51*Index_운영!BQ$10,IF(NOT(BP209=0),NOT(Index_운영!BQ51=0)*BP209*(1+$E209*Index_운영!BQ271)*Index_운영!BQ51,$C209*$D209/$C$1*Index_운영!BQ51))</f>
        <v>0</v>
      </c>
      <c r="BR209" s="591">
        <f>IF(BR$2=0,$C209*$D209/$C$1*Index_운영!BR51*Index_운영!BR$10,IF(NOT(BQ209=0),NOT(Index_운영!BR51=0)*BQ209*(1+$E209*Index_운영!BR271)*Index_운영!BR51,$C209*$D209/$C$1*Index_운영!BR51))</f>
        <v>0</v>
      </c>
      <c r="BS209" s="591">
        <f>IF(BS$2=0,$C209*$D209/$C$1*Index_운영!BS51*Index_운영!BS$10,IF(NOT(BR209=0),NOT(Index_운영!BS51=0)*BR209*(1+$E209*Index_운영!BS271)*Index_운영!BS51,$C209*$D209/$C$1*Index_운영!BS51))</f>
        <v>0</v>
      </c>
      <c r="BT209" s="591">
        <f>IF(BT$2=0,$C209*$D209/$C$1*Index_운영!BT51*Index_운영!BT$10,IF(NOT(BS209=0),NOT(Index_운영!BT51=0)*BS209*(1+$E209*Index_운영!BT271)*Index_운영!BT51,$C209*$D209/$C$1*Index_운영!BT51))</f>
        <v>0</v>
      </c>
      <c r="BU209" s="591">
        <f>IF(BU$2=0,$C209*$D209/$C$1*Index_운영!BU51*Index_운영!BU$10,IF(NOT(BT209=0),NOT(Index_운영!BU51=0)*BT209*(1+$E209*Index_운영!BU271)*Index_운영!BU51,$C209*$D209/$C$1*Index_운영!BU51))</f>
        <v>0</v>
      </c>
      <c r="BV209" s="591">
        <f>IF(BV$2=0,$C209*$D209/$C$1*Index_운영!BV51*Index_운영!BV$10,IF(NOT(BU209=0),NOT(Index_운영!BV51=0)*BU209*(1+$E209*Index_운영!BV271)*Index_운영!BV51,$C209*$D209/$C$1*Index_운영!BV51))</f>
        <v>0</v>
      </c>
      <c r="BW209" s="591">
        <f>IF(BW$2=0,$C209*$D209/$C$1*Index_운영!BW51*Index_운영!BW$10,IF(NOT(BV209=0),NOT(Index_운영!BW51=0)*BV209*(1+$E209*Index_운영!BW271)*Index_운영!BW51,$C209*$D209/$C$1*Index_운영!BW51))</f>
        <v>0</v>
      </c>
      <c r="BX209" s="591">
        <f>IF(BX$2=0,$C209*$D209/$C$1*Index_운영!BX51*Index_운영!BX$10,IF(NOT(BW209=0),NOT(Index_운영!BX51=0)*BW209*(1+$E209*Index_운영!BX271)*Index_운영!BX51,$C209*$D209/$C$1*Index_운영!BX51))</f>
        <v>0</v>
      </c>
      <c r="BY209" s="591">
        <f>IF(BY$2=0,$C209*$D209/$C$1*Index_운영!BY51*Index_운영!BY$10,IF(NOT(BX209=0),NOT(Index_운영!BY51=0)*BX209*(1+$E209*Index_운영!BY271)*Index_운영!BY51,$C209*$D209/$C$1*Index_운영!BY51))</f>
        <v>0</v>
      </c>
      <c r="BZ209" s="591">
        <f>IF(BZ$2=0,$C209*$D209/$C$1*Index_운영!BZ51*Index_운영!BZ$10,IF(NOT(BY209=0),NOT(Index_운영!BZ51=0)*BY209*(1+$E209*Index_운영!BZ271)*Index_운영!BZ51,$C209*$D209/$C$1*Index_운영!BZ51))</f>
        <v>0</v>
      </c>
      <c r="CA209" s="591">
        <f>IF(CA$2=0,$C209*$D209/$C$1*Index_운영!CA51*Index_운영!CA$10,IF(NOT(BZ209=0),NOT(Index_운영!CA51=0)*BZ209*(1+$E209*Index_운영!CA271)*Index_운영!CA51,$C209*$D209/$C$1*Index_운영!CA51))</f>
        <v>0</v>
      </c>
      <c r="CB209" s="591">
        <f>IF(CB$2=0,$C209*$D209/$C$1*Index_운영!CB51*Index_운영!CB$10,IF(NOT(CA209=0),NOT(Index_운영!CB51=0)*CA209*(1+$E209*Index_운영!CB271)*Index_운영!CB51,$C209*$D209/$C$1*Index_운영!CB51))</f>
        <v>0</v>
      </c>
      <c r="CC209" s="591">
        <f>IF(CC$2=0,$C209*$D209/$C$1*Index_운영!CC51*Index_운영!CC$10,IF(NOT(CB209=0),NOT(Index_운영!CC51=0)*CB209*(1+$E209*Index_운영!CC271)*Index_운영!CC51,$C209*$D209/$C$1*Index_운영!CC51))</f>
        <v>0</v>
      </c>
      <c r="CD209" s="591">
        <f>IF(CD$2=0,$C209*$D209/$C$1*Index_운영!CD51*Index_운영!CD$10,IF(NOT(CC209=0),NOT(Index_운영!CD51=0)*CC209*(1+$E209*Index_운영!CD271)*Index_운영!CD51,$C209*$D209/$C$1*Index_운영!CD51))</f>
        <v>0</v>
      </c>
      <c r="CE209" s="591">
        <f>IF(CE$2=0,$C209*$D209/$C$1*Index_운영!CE51*Index_운영!CE$10,IF(NOT(CD209=0),NOT(Index_운영!CE51=0)*CD209*(1+$E209*Index_운영!CE271)*Index_운영!CE51,$C209*$D209/$C$1*Index_운영!CE51))</f>
        <v>0</v>
      </c>
      <c r="CF209" s="591">
        <f>IF(CF$2=0,$C209*$D209/$C$1*Index_운영!CF51*Index_운영!CF$10,IF(NOT(CE209=0),NOT(Index_운영!CF51=0)*CE209*(1+$E209*Index_운영!CF271)*Index_운영!CF51,$C209*$D209/$C$1*Index_운영!CF51))</f>
        <v>0</v>
      </c>
      <c r="CG209" s="591">
        <f>IF(CG$2=0,$C209*$D209/$C$1*Index_운영!CG51*Index_운영!CG$10,IF(NOT(CF209=0),NOT(Index_운영!CG51=0)*CF209*(1+$E209*Index_운영!CG271)*Index_운영!CG51,$C209*$D209/$C$1*Index_운영!CG51))</f>
        <v>0</v>
      </c>
      <c r="CH209" s="591">
        <f>IF(CH$2=0,$C209*$D209/$C$1*Index_운영!CH51*Index_운영!CH$10,IF(NOT(CG209=0),NOT(Index_운영!CH51=0)*CG209*(1+$E209*Index_운영!CH271)*Index_운영!CH51,$C209*$D209/$C$1*Index_운영!CH51))</f>
        <v>0</v>
      </c>
      <c r="CI209" s="591">
        <f>IF(CI$2=0,$C209*$D209/$C$1*Index_운영!CI51*Index_운영!CI$10,IF(NOT(CH209=0),NOT(Index_운영!CI51=0)*CH209*(1+$E209*Index_운영!CI271)*Index_운영!CI51,$C209*$D209/$C$1*Index_운영!CI51))</f>
        <v>0</v>
      </c>
      <c r="CJ209" s="591">
        <f>IF(CJ$2=0,$C209*$D209/$C$1*Index_운영!CJ51*Index_운영!CJ$10,IF(NOT(CI209=0),NOT(Index_운영!CJ51=0)*CI209*(1+$E209*Index_운영!CJ271)*Index_운영!CJ51,$C209*$D209/$C$1*Index_운영!CJ51))</f>
        <v>0</v>
      </c>
      <c r="CK209" s="591">
        <f>IF(CK$2=0,$C209*$D209/$C$1*Index_운영!CK51*Index_운영!CK$10,IF(NOT(CJ209=0),NOT(Index_운영!CK51=0)*CJ209*(1+$E209*Index_운영!CK271)*Index_운영!CK51,$C209*$D209/$C$1*Index_운영!CK51))</f>
        <v>0</v>
      </c>
      <c r="CL209" s="591">
        <f>IF(CL$2=0,$C209*$D209/$C$1*Index_운영!CL51*Index_운영!CL$10,IF(NOT(CK209=0),NOT(Index_운영!CL51=0)*CK209*(1+$E209*Index_운영!CL271)*Index_운영!CL51,$C209*$D209/$C$1*Index_운영!CL51))</f>
        <v>0</v>
      </c>
      <c r="CM209" s="591">
        <f>IF(CM$2=0,$C209*$D209/$C$1*Index_운영!CM51*Index_운영!CM$10,IF(NOT(CL209=0),NOT(Index_운영!CM51=0)*CL209*(1+$E209*Index_운영!CM271)*Index_운영!CM51,$C209*$D209/$C$1*Index_운영!CM51))</f>
        <v>0</v>
      </c>
      <c r="CN209" s="591">
        <f>IF(CN$2=0,$C209*$D209/$C$1*Index_운영!CN51*Index_운영!CN$10,IF(NOT(CM209=0),NOT(Index_운영!CN51=0)*CM209*(1+$E209*Index_운영!CN271)*Index_운영!CN51,$C209*$D209/$C$1*Index_운영!CN51))</f>
        <v>0</v>
      </c>
      <c r="CO209" s="591">
        <f>IF(CO$2=0,$C209*$D209/$C$1*Index_운영!CO51*Index_운영!CO$10,IF(NOT(CN209=0),NOT(Index_운영!CO51=0)*CN209*(1+$E209*Index_운영!CO271)*Index_운영!CO51,$C209*$D209/$C$1*Index_운영!CO51))</f>
        <v>0</v>
      </c>
      <c r="CP209" s="591">
        <f>IF(CP$2=0,$C209*$D209/$C$1*Index_운영!CP51*Index_운영!CP$10,IF(NOT(CO209=0),NOT(Index_운영!CP51=0)*CO209*(1+$E209*Index_운영!CP271)*Index_운영!CP51,$C209*$D209/$C$1*Index_운영!CP51))</f>
        <v>0</v>
      </c>
      <c r="CQ209" s="591">
        <f>IF(CQ$2=0,$C209*$D209/$C$1*Index_운영!CQ51*Index_운영!CQ$10,IF(NOT(CP209=0),NOT(Index_운영!CQ51=0)*CP209*(1+$E209*Index_운영!CQ271)*Index_운영!CQ51,$C209*$D209/$C$1*Index_운영!CQ51))</f>
        <v>0</v>
      </c>
      <c r="CR209" s="591">
        <f>IF(CR$2=0,$C209*$D209/$C$1*Index_운영!CR51*Index_운영!CR$10,IF(NOT(CQ209=0),NOT(Index_운영!CR51=0)*CQ209*(1+$E209*Index_운영!CR271)*Index_운영!CR51,$C209*$D209/$C$1*Index_운영!CR51))</f>
        <v>0</v>
      </c>
      <c r="CS209" s="591">
        <f>IF(CS$2=0,$C209*$D209/$C$1*Index_운영!CS51*Index_운영!CS$10,IF(NOT(CR209=0),NOT(Index_운영!CS51=0)*CR209*(1+$E209*Index_운영!CS271)*Index_운영!CS51,$C209*$D209/$C$1*Index_운영!CS51))</f>
        <v>0</v>
      </c>
      <c r="CT209" s="591">
        <f>IF(CT$2=0,$C209*$D209/$C$1*Index_운영!CT51*Index_운영!CT$10,IF(NOT(CS209=0),NOT(Index_운영!CT51=0)*CS209*(1+$E209*Index_운영!CT271)*Index_운영!CT51,$C209*$D209/$C$1*Index_운영!CT51))</f>
        <v>0</v>
      </c>
      <c r="CU209" s="591">
        <f>IF(CU$2=0,$C209*$D209/$C$1*Index_운영!CU51*Index_운영!CU$10,IF(NOT(CT209=0),NOT(Index_운영!CU51=0)*CT209*(1+$E209*Index_운영!CU271)*Index_운영!CU51,$C209*$D209/$C$1*Index_운영!CU51))</f>
        <v>0</v>
      </c>
      <c r="CV209" s="591">
        <f>IF(CV$2=0,$C209*$D209/$C$1*Index_운영!CV51*Index_운영!CV$10,IF(NOT(CU209=0),NOT(Index_운영!CV51=0)*CU209*(1+$E209*Index_운영!CV271)*Index_운영!CV51,$C209*$D209/$C$1*Index_운영!CV51))</f>
        <v>0</v>
      </c>
      <c r="CW209" s="591">
        <f>IF(CW$2=0,$C209*$D209/$C$1*Index_운영!CW51*Index_운영!CW$10,IF(NOT(CV209=0),NOT(Index_운영!CW51=0)*CV209*(1+$E209*Index_운영!CW271)*Index_운영!CW51,$C209*$D209/$C$1*Index_운영!CW51))</f>
        <v>0</v>
      </c>
      <c r="CX209" s="591">
        <f>IF(CX$2=0,$C209*$D209/$C$1*Index_운영!CX51*Index_운영!CX$10,IF(NOT(CW209=0),NOT(Index_운영!CX51=0)*CW209*(1+$E209*Index_운영!CX271)*Index_운영!CX51,$C209*$D209/$C$1*Index_운영!CX51))</f>
        <v>0</v>
      </c>
      <c r="CY209" s="591">
        <f>IF(CY$2=0,$C209*$D209/$C$1*Index_운영!CY51*Index_운영!CY$10,IF(NOT(CX209=0),NOT(Index_운영!CY51=0)*CX209*(1+$E209*Index_운영!CY271)*Index_운영!CY51,$C209*$D209/$C$1*Index_운영!CY51))</f>
        <v>0</v>
      </c>
      <c r="CZ209" s="591">
        <f>IF(CZ$2=0,$C209*$D209/$C$1*Index_운영!CZ51*Index_운영!CZ$10,IF(NOT(CY209=0),NOT(Index_운영!CZ51=0)*CY209*(1+$E209*Index_운영!CZ271)*Index_운영!CZ51,$C209*$D209/$C$1*Index_운영!CZ51))</f>
        <v>0</v>
      </c>
      <c r="DA209" s="591">
        <f>IF(DA$2=0,$C209*$D209/$C$1*Index_운영!DA51*Index_운영!DA$10,IF(NOT(CZ209=0),NOT(Index_운영!DA51=0)*CZ209*(1+$E209*Index_운영!DA271)*Index_운영!DA51,$C209*$D209/$C$1*Index_운영!DA51))</f>
        <v>0</v>
      </c>
      <c r="DB209" s="591">
        <f>IF(DB$2=0,$C209*$D209/$C$1*Index_운영!DB51*Index_운영!DB$10,IF(NOT(DA209=0),NOT(Index_운영!DB51=0)*DA209*(1+$E209*Index_운영!DB271)*Index_운영!DB51,$C209*$D209/$C$1*Index_운영!DB51))</f>
        <v>0</v>
      </c>
      <c r="DC209" s="591">
        <f>IF(DC$2=0,$C209*$D209/$C$1*Index_운영!DC51*Index_운영!DC$10,IF(NOT(DB209=0),NOT(Index_운영!DC51=0)*DB209*(1+$E209*Index_운영!DC271)*Index_운영!DC51,$C209*$D209/$C$1*Index_운영!DC51))</f>
        <v>0</v>
      </c>
      <c r="DD209" s="591">
        <f>IF(DD$2=0,$C209*$D209/$C$1*Index_운영!DD51*Index_운영!DD$10,IF(NOT(DC209=0),NOT(Index_운영!DD51=0)*DC209*(1+$E209*Index_운영!DD271)*Index_운영!DD51,$C209*$D209/$C$1*Index_운영!DD51))</f>
        <v>0</v>
      </c>
      <c r="DE209" s="591">
        <f>IF(DE$2=0,$C209*$D209/$C$1*Index_운영!DE51*Index_운영!DE$10,IF(NOT(DD209=0),NOT(Index_운영!DE51=0)*DD209*(1+$E209*Index_운영!DE271)*Index_운영!DE51,$C209*$D209/$C$1*Index_운영!DE51))</f>
        <v>0</v>
      </c>
      <c r="DF209" s="591">
        <f>IF(DF$2=0,$C209*$D209/$C$1*Index_운영!DF51*Index_운영!DF$10,IF(NOT(DE209=0),NOT(Index_운영!DF51=0)*DE209*(1+$E209*Index_운영!DF271)*Index_운영!DF51,$C209*$D209/$C$1*Index_운영!DF51))</f>
        <v>0</v>
      </c>
      <c r="DG209" s="591">
        <f>IF(DG$2=0,$C209*$D209/$C$1*Index_운영!DG51*Index_운영!DG$10,IF(NOT(DF209=0),NOT(Index_운영!DG51=0)*DF209*(1+$E209*Index_운영!DG271)*Index_운영!DG51,$C209*$D209/$C$1*Index_운영!DG51))</f>
        <v>0</v>
      </c>
      <c r="DH209" s="591">
        <f>IF(DH$2=0,$C209*$D209/$C$1*Index_운영!DH51*Index_운영!DH$10,IF(NOT(DG209=0),NOT(Index_운영!DH51=0)*DG209*(1+$E209*Index_운영!DH271)*Index_운영!DH51,$C209*$D209/$C$1*Index_운영!DH51))</f>
        <v>0</v>
      </c>
      <c r="DI209" s="591">
        <f>IF(DI$2=0,$C209*$D209/$C$1*Index_운영!DI51*Index_운영!DI$10,IF(NOT(DH209=0),NOT(Index_운영!DI51=0)*DH209*(1+$E209*Index_운영!DI271)*Index_운영!DI51,$C209*$D209/$C$1*Index_운영!DI51))</f>
        <v>0</v>
      </c>
      <c r="DJ209" s="591">
        <f>IF(DJ$2=0,$C209*$D209/$C$1*Index_운영!DJ51*Index_운영!DJ$10,IF(NOT(DI209=0),NOT(Index_운영!DJ51=0)*DI209*(1+$E209*Index_운영!DJ271)*Index_운영!DJ51,$C209*$D209/$C$1*Index_운영!DJ51))</f>
        <v>0</v>
      </c>
      <c r="DK209" s="591">
        <f>IF(DK$2=0,$C209*$D209/$C$1*Index_운영!DK51*Index_운영!DK$10,IF(NOT(DJ209=0),NOT(Index_운영!DK51=0)*DJ209*(1+$E209*Index_운영!DK271)*Index_운영!DK51,$C209*$D209/$C$1*Index_운영!DK51))</f>
        <v>0</v>
      </c>
      <c r="DL209" s="591">
        <f>IF(DL$2=0,$C209*$D209/$C$1*Index_운영!DL51*Index_운영!DL$10,IF(NOT(DK209=0),NOT(Index_운영!DL51=0)*DK209*(1+$E209*Index_운영!DL271)*Index_운영!DL51,$C209*$D209/$C$1*Index_운영!DL51))</f>
        <v>0</v>
      </c>
      <c r="DM209" s="591">
        <f>IF(DM$2=0,$C209*$D209/$C$1*Index_운영!DM51*Index_운영!DM$10,IF(NOT(DL209=0),NOT(Index_운영!DM51=0)*DL209*(1+$E209*Index_운영!DM271)*Index_운영!DM51,$C209*$D209/$C$1*Index_운영!DM51))</f>
        <v>0</v>
      </c>
      <c r="DN209" s="591">
        <f>IF(DN$2=0,$C209*$D209/$C$1*Index_운영!DN51*Index_운영!DN$10,IF(NOT(DM209=0),NOT(Index_운영!DN51=0)*DM209*(1+$E209*Index_운영!DN271)*Index_운영!DN51,$C209*$D209/$C$1*Index_운영!DN51))</f>
        <v>0</v>
      </c>
      <c r="DO209" s="591">
        <f>IF(DO$2=0,$C209*$D209/$C$1*Index_운영!DO51*Index_운영!DO$10,IF(NOT(DN209=0),NOT(Index_운영!DO51=0)*DN209*(1+$E209*Index_운영!DO271)*Index_운영!DO51,$C209*$D209/$C$1*Index_운영!DO51))</f>
        <v>0</v>
      </c>
      <c r="DP209" s="591">
        <f>IF(DP$2=0,$C209*$D209/$C$1*Index_운영!DP51*Index_운영!DP$10,IF(NOT(DO209=0),NOT(Index_운영!DP51=0)*DO209*(1+$E209*Index_운영!DP271)*Index_운영!DP51,$C209*$D209/$C$1*Index_운영!DP51))</f>
        <v>0</v>
      </c>
      <c r="DQ209" s="591">
        <f>IF(DQ$2=0,$C209*$D209/$C$1*Index_운영!DQ51*Index_운영!DQ$10,IF(NOT(DP209=0),NOT(Index_운영!DQ51=0)*DP209*(1+$E209*Index_운영!DQ271)*Index_운영!DQ51,$C209*$D209/$C$1*Index_운영!DQ51))</f>
        <v>0</v>
      </c>
      <c r="DR209" s="591">
        <f>IF(DR$2=0,$C209*$D209/$C$1*Index_운영!DR51*Index_운영!DR$10,IF(NOT(DQ209=0),NOT(Index_운영!DR51=0)*DQ209*(1+$E209*Index_운영!DR271)*Index_운영!DR51,$C209*$D209/$C$1*Index_운영!DR51))</f>
        <v>0</v>
      </c>
      <c r="DS209" s="591">
        <f>IF(DS$2=0,$C209*$D209/$C$1*Index_운영!DS51*Index_운영!DS$10,IF(NOT(DR209=0),NOT(Index_운영!DS51=0)*DR209*(1+$E209*Index_운영!DS271)*Index_운영!DS51,$C209*$D209/$C$1*Index_운영!DS51))</f>
        <v>0</v>
      </c>
      <c r="DT209" s="591">
        <f>IF(DT$2=0,$C209*$D209/$C$1*Index_운영!DT51*Index_운영!DT$10,IF(NOT(DS209=0),NOT(Index_운영!DT51=0)*DS209*(1+$E209*Index_운영!DT271)*Index_운영!DT51,$C209*$D209/$C$1*Index_운영!DT51))</f>
        <v>0</v>
      </c>
      <c r="DU209" s="591">
        <f>IF(DU$2=0,$C209*$D209/$C$1*Index_운영!DU51*Index_운영!DU$10,IF(NOT(DT209=0),NOT(Index_운영!DU51=0)*DT209*(1+$E209*Index_운영!DU271)*Index_운영!DU51,$C209*$D209/$C$1*Index_운영!DU51))</f>
        <v>0</v>
      </c>
      <c r="DV209" s="591">
        <f>IF(DV$2=0,$C209*$D209/$C$1*Index_운영!DV51*Index_운영!DV$10,IF(NOT(DU209=0),NOT(Index_운영!DV51=0)*DU209*(1+$E209*Index_운영!DV271)*Index_운영!DV51,$C209*$D209/$C$1*Index_운영!DV51))</f>
        <v>0</v>
      </c>
    </row>
    <row r="210" spans="1:126" s="485" customFormat="1" outlineLevel="1" x14ac:dyDescent="0.4">
      <c r="A210" s="737"/>
      <c r="B210" s="464">
        <f>'Rent Roll'!$B26</f>
        <v>0</v>
      </c>
      <c r="C210" s="1219">
        <f>'Rent Roll'!$K26</f>
        <v>0</v>
      </c>
      <c r="D210" s="1220">
        <f>'Rent Roll'!$Y26</f>
        <v>0</v>
      </c>
      <c r="E210" s="1221">
        <f>'Rent Roll'!$Z26</f>
        <v>0</v>
      </c>
      <c r="F210" s="588">
        <f>IF(F$2=0,$C210*$D210/$C$1*Index_운영!F52*Index_운영!F$10,IF(NOT(E210=0),NOT(Index_운영!F52=0)*E210*(1+$E210*Index_운영!F272)*Index_운영!F52,$C210*$D210/$C$1*Index_운영!F52))</f>
        <v>0</v>
      </c>
      <c r="G210" s="591">
        <f>IF(G$2=0,$C210*$D210/$C$1*Index_운영!G52*Index_운영!G$10,IF(NOT(F210=0),NOT(Index_운영!G52=0)*F210*(1+$E210*Index_운영!G272)*Index_운영!G52,$C210*$D210/$C$1*Index_운영!G52))</f>
        <v>0</v>
      </c>
      <c r="H210" s="591">
        <f>IF(H$2=0,$C210*$D210/$C$1*Index_운영!H52*Index_운영!H$10,IF(NOT(G210=0),NOT(Index_운영!H52=0)*G210*(1+$E210*Index_운영!H272)*Index_운영!H52,$C210*$D210/$C$1*Index_운영!H52))</f>
        <v>0</v>
      </c>
      <c r="I210" s="591">
        <f>IF(I$2=0,$C210*$D210/$C$1*Index_운영!I52*Index_운영!I$10,IF(NOT(H210=0),NOT(Index_운영!I52=0)*H210*(1+$E210*Index_운영!I272)*Index_운영!I52,$C210*$D210/$C$1*Index_운영!I52))</f>
        <v>0</v>
      </c>
      <c r="J210" s="591">
        <f>IF(J$2=0,$C210*$D210/$C$1*Index_운영!J52*Index_운영!J$10,IF(NOT(I210=0),NOT(Index_운영!J52=0)*I210*(1+$E210*Index_운영!J272)*Index_운영!J52,$C210*$D210/$C$1*Index_운영!J52))</f>
        <v>0</v>
      </c>
      <c r="K210" s="591">
        <f>IF(K$2=0,$C210*$D210/$C$1*Index_운영!K52*Index_운영!K$10,IF(NOT(J210=0),NOT(Index_운영!K52=0)*J210*(1+$E210*Index_운영!K272)*Index_운영!K52,$C210*$D210/$C$1*Index_운영!K52))</f>
        <v>0</v>
      </c>
      <c r="L210" s="591">
        <f>IF(L$2=0,$C210*$D210/$C$1*Index_운영!L52*Index_운영!L$10,IF(NOT(K210=0),NOT(Index_운영!L52=0)*K210*(1+$E210*Index_운영!L272)*Index_운영!L52,$C210*$D210/$C$1*Index_운영!L52))</f>
        <v>0</v>
      </c>
      <c r="M210" s="591">
        <f>IF(M$2=0,$C210*$D210/$C$1*Index_운영!M52*Index_운영!M$10,IF(NOT(L210=0),NOT(Index_운영!M52=0)*L210*(1+$E210*Index_운영!M272)*Index_운영!M52,$C210*$D210/$C$1*Index_운영!M52))</f>
        <v>0</v>
      </c>
      <c r="N210" s="591">
        <f>IF(N$2=0,$C210*$D210/$C$1*Index_운영!N52*Index_운영!N$10,IF(NOT(M210=0),NOT(Index_운영!N52=0)*M210*(1+$E210*Index_운영!N272)*Index_운영!N52,$C210*$D210/$C$1*Index_운영!N52))</f>
        <v>0</v>
      </c>
      <c r="O210" s="591">
        <f>IF(O$2=0,$C210*$D210/$C$1*Index_운영!O52*Index_운영!O$10,IF(NOT(N210=0),NOT(Index_운영!O52=0)*N210*(1+$E210*Index_운영!O272)*Index_운영!O52,$C210*$D210/$C$1*Index_운영!O52))</f>
        <v>0</v>
      </c>
      <c r="P210" s="591">
        <f>IF(P$2=0,$C210*$D210/$C$1*Index_운영!P52*Index_운영!P$10,IF(NOT(O210=0),NOT(Index_운영!P52=0)*O210*(1+$E210*Index_운영!P272)*Index_운영!P52,$C210*$D210/$C$1*Index_운영!P52))</f>
        <v>0</v>
      </c>
      <c r="Q210" s="591">
        <f>IF(Q$2=0,$C210*$D210/$C$1*Index_운영!Q52*Index_운영!Q$10,IF(NOT(P210=0),NOT(Index_운영!Q52=0)*P210*(1+$E210*Index_운영!Q272)*Index_운영!Q52,$C210*$D210/$C$1*Index_운영!Q52))</f>
        <v>0</v>
      </c>
      <c r="R210" s="591">
        <f>IF(R$2=0,$C210*$D210/$C$1*Index_운영!R52*Index_운영!R$10,IF(NOT(Q210=0),NOT(Index_운영!R52=0)*Q210*(1+$E210*Index_운영!R272)*Index_운영!R52,$C210*$D210/$C$1*Index_운영!R52))</f>
        <v>0</v>
      </c>
      <c r="S210" s="591">
        <f>IF(S$2=0,$C210*$D210/$C$1*Index_운영!S52*Index_운영!S$10,IF(NOT(R210=0),NOT(Index_운영!S52=0)*R210*(1+$E210*Index_운영!S272)*Index_운영!S52,$C210*$D210/$C$1*Index_운영!S52))</f>
        <v>0</v>
      </c>
      <c r="T210" s="591">
        <f>IF(T$2=0,$C210*$D210/$C$1*Index_운영!T52*Index_운영!T$10,IF(NOT(S210=0),NOT(Index_운영!T52=0)*S210*(1+$E210*Index_운영!T272)*Index_운영!T52,$C210*$D210/$C$1*Index_운영!T52))</f>
        <v>0</v>
      </c>
      <c r="U210" s="591">
        <f>IF(U$2=0,$C210*$D210/$C$1*Index_운영!U52*Index_운영!U$10,IF(NOT(T210=0),NOT(Index_운영!U52=0)*T210*(1+$E210*Index_운영!U272)*Index_운영!U52,$C210*$D210/$C$1*Index_운영!U52))</f>
        <v>0</v>
      </c>
      <c r="V210" s="591">
        <f>IF(V$2=0,$C210*$D210/$C$1*Index_운영!V52*Index_운영!V$10,IF(NOT(U210=0),NOT(Index_운영!V52=0)*U210*(1+$E210*Index_운영!V272)*Index_운영!V52,$C210*$D210/$C$1*Index_운영!V52))</f>
        <v>0</v>
      </c>
      <c r="W210" s="591">
        <f>IF(W$2=0,$C210*$D210/$C$1*Index_운영!W52*Index_운영!W$10,IF(NOT(V210=0),NOT(Index_운영!W52=0)*V210*(1+$E210*Index_운영!W272)*Index_운영!W52,$C210*$D210/$C$1*Index_운영!W52))</f>
        <v>0</v>
      </c>
      <c r="X210" s="591">
        <f>IF(X$2=0,$C210*$D210/$C$1*Index_운영!X52*Index_운영!X$10,IF(NOT(W210=0),NOT(Index_운영!X52=0)*W210*(1+$E210*Index_운영!X272)*Index_운영!X52,$C210*$D210/$C$1*Index_운영!X52))</f>
        <v>0</v>
      </c>
      <c r="Y210" s="591">
        <f>IF(Y$2=0,$C210*$D210/$C$1*Index_운영!Y52*Index_운영!Y$10,IF(NOT(X210=0),NOT(Index_운영!Y52=0)*X210*(1+$E210*Index_운영!Y272)*Index_운영!Y52,$C210*$D210/$C$1*Index_운영!Y52))</f>
        <v>0</v>
      </c>
      <c r="Z210" s="591">
        <f>IF(Z$2=0,$C210*$D210/$C$1*Index_운영!Z52*Index_운영!Z$10,IF(NOT(Y210=0),NOT(Index_운영!Z52=0)*Y210*(1+$E210*Index_운영!Z272)*Index_운영!Z52,$C210*$D210/$C$1*Index_운영!Z52))</f>
        <v>0</v>
      </c>
      <c r="AA210" s="591">
        <f>IF(AA$2=0,$C210*$D210/$C$1*Index_운영!AA52*Index_운영!AA$10,IF(NOT(Z210=0),NOT(Index_운영!AA52=0)*Z210*(1+$E210*Index_운영!AA272)*Index_운영!AA52,$C210*$D210/$C$1*Index_운영!AA52))</f>
        <v>0</v>
      </c>
      <c r="AB210" s="591">
        <f>IF(AB$2=0,$C210*$D210/$C$1*Index_운영!AB52*Index_운영!AB$10,IF(NOT(AA210=0),NOT(Index_운영!AB52=0)*AA210*(1+$E210*Index_운영!AB272)*Index_운영!AB52,$C210*$D210/$C$1*Index_운영!AB52))</f>
        <v>0</v>
      </c>
      <c r="AC210" s="591">
        <f>IF(AC$2=0,$C210*$D210/$C$1*Index_운영!AC52*Index_운영!AC$10,IF(NOT(AB210=0),NOT(Index_운영!AC52=0)*AB210*(1+$E210*Index_운영!AC272)*Index_운영!AC52,$C210*$D210/$C$1*Index_운영!AC52))</f>
        <v>0</v>
      </c>
      <c r="AD210" s="591">
        <f>IF(AD$2=0,$C210*$D210/$C$1*Index_운영!AD52*Index_운영!AD$10,IF(NOT(AC210=0),NOT(Index_운영!AD52=0)*AC210*(1+$E210*Index_운영!AD272)*Index_운영!AD52,$C210*$D210/$C$1*Index_운영!AD52))</f>
        <v>0</v>
      </c>
      <c r="AE210" s="591">
        <f>IF(AE$2=0,$C210*$D210/$C$1*Index_운영!AE52*Index_운영!AE$10,IF(NOT(AD210=0),NOT(Index_운영!AE52=0)*AD210*(1+$E210*Index_운영!AE272)*Index_운영!AE52,$C210*$D210/$C$1*Index_운영!AE52))</f>
        <v>0</v>
      </c>
      <c r="AF210" s="591">
        <f>IF(AF$2=0,$C210*$D210/$C$1*Index_운영!AF52*Index_운영!AF$10,IF(NOT(AE210=0),NOT(Index_운영!AF52=0)*AE210*(1+$E210*Index_운영!AF272)*Index_운영!AF52,$C210*$D210/$C$1*Index_운영!AF52))</f>
        <v>0</v>
      </c>
      <c r="AG210" s="591">
        <f>IF(AG$2=0,$C210*$D210/$C$1*Index_운영!AG52*Index_운영!AG$10,IF(NOT(AF210=0),NOT(Index_운영!AG52=0)*AF210*(1+$E210*Index_운영!AG272)*Index_운영!AG52,$C210*$D210/$C$1*Index_운영!AG52))</f>
        <v>0</v>
      </c>
      <c r="AH210" s="591">
        <f>IF(AH$2=0,$C210*$D210/$C$1*Index_운영!AH52*Index_운영!AH$10,IF(NOT(AG210=0),NOT(Index_운영!AH52=0)*AG210*(1+$E210*Index_운영!AH272)*Index_운영!AH52,$C210*$D210/$C$1*Index_운영!AH52))</f>
        <v>0</v>
      </c>
      <c r="AI210" s="591">
        <f>IF(AI$2=0,$C210*$D210/$C$1*Index_운영!AI52*Index_운영!AI$10,IF(NOT(AH210=0),NOT(Index_운영!AI52=0)*AH210*(1+$E210*Index_운영!AI272)*Index_운영!AI52,$C210*$D210/$C$1*Index_운영!AI52))</f>
        <v>0</v>
      </c>
      <c r="AJ210" s="591">
        <f>IF(AJ$2=0,$C210*$D210/$C$1*Index_운영!AJ52*Index_운영!AJ$10,IF(NOT(AI210=0),NOT(Index_운영!AJ52=0)*AI210*(1+$E210*Index_운영!AJ272)*Index_운영!AJ52,$C210*$D210/$C$1*Index_운영!AJ52))</f>
        <v>0</v>
      </c>
      <c r="AK210" s="591">
        <f>IF(AK$2=0,$C210*$D210/$C$1*Index_운영!AK52*Index_운영!AK$10,IF(NOT(AJ210=0),NOT(Index_운영!AK52=0)*AJ210*(1+$E210*Index_운영!AK272)*Index_운영!AK52,$C210*$D210/$C$1*Index_운영!AK52))</f>
        <v>0</v>
      </c>
      <c r="AL210" s="591">
        <f>IF(AL$2=0,$C210*$D210/$C$1*Index_운영!AL52*Index_운영!AL$10,IF(NOT(AK210=0),NOT(Index_운영!AL52=0)*AK210*(1+$E210*Index_운영!AL272)*Index_운영!AL52,$C210*$D210/$C$1*Index_운영!AL52))</f>
        <v>0</v>
      </c>
      <c r="AM210" s="591">
        <f>IF(AM$2=0,$C210*$D210/$C$1*Index_운영!AM52*Index_운영!AM$10,IF(NOT(AL210=0),NOT(Index_운영!AM52=0)*AL210*(1+$E210*Index_운영!AM272)*Index_운영!AM52,$C210*$D210/$C$1*Index_운영!AM52))</f>
        <v>0</v>
      </c>
      <c r="AN210" s="591">
        <f>IF(AN$2=0,$C210*$D210/$C$1*Index_운영!AN52*Index_운영!AN$10,IF(NOT(AM210=0),NOT(Index_운영!AN52=0)*AM210*(1+$E210*Index_운영!AN272)*Index_운영!AN52,$C210*$D210/$C$1*Index_운영!AN52))</f>
        <v>0</v>
      </c>
      <c r="AO210" s="591">
        <f>IF(AO$2=0,$C210*$D210/$C$1*Index_운영!AO52*Index_운영!AO$10,IF(NOT(AN210=0),NOT(Index_운영!AO52=0)*AN210*(1+$E210*Index_운영!AO272)*Index_운영!AO52,$C210*$D210/$C$1*Index_운영!AO52))</f>
        <v>0</v>
      </c>
      <c r="AP210" s="591">
        <f>IF(AP$2=0,$C210*$D210/$C$1*Index_운영!AP52*Index_운영!AP$10,IF(NOT(AO210=0),NOT(Index_운영!AP52=0)*AO210*(1+$E210*Index_운영!AP272)*Index_운영!AP52,$C210*$D210/$C$1*Index_운영!AP52))</f>
        <v>0</v>
      </c>
      <c r="AQ210" s="591">
        <f>IF(AQ$2=0,$C210*$D210/$C$1*Index_운영!AQ52*Index_운영!AQ$10,IF(NOT(AP210=0),NOT(Index_운영!AQ52=0)*AP210*(1+$E210*Index_운영!AQ272)*Index_운영!AQ52,$C210*$D210/$C$1*Index_운영!AQ52))</f>
        <v>0</v>
      </c>
      <c r="AR210" s="591">
        <f>IF(AR$2=0,$C210*$D210/$C$1*Index_운영!AR52*Index_운영!AR$10,IF(NOT(AQ210=0),NOT(Index_운영!AR52=0)*AQ210*(1+$E210*Index_운영!AR272)*Index_운영!AR52,$C210*$D210/$C$1*Index_운영!AR52))</f>
        <v>0</v>
      </c>
      <c r="AS210" s="591">
        <f>IF(AS$2=0,$C210*$D210/$C$1*Index_운영!AS52*Index_운영!AS$10,IF(NOT(AR210=0),NOT(Index_운영!AS52=0)*AR210*(1+$E210*Index_운영!AS272)*Index_운영!AS52,$C210*$D210/$C$1*Index_운영!AS52))</f>
        <v>0</v>
      </c>
      <c r="AT210" s="591">
        <f>IF(AT$2=0,$C210*$D210/$C$1*Index_운영!AT52*Index_운영!AT$10,IF(NOT(AS210=0),NOT(Index_운영!AT52=0)*AS210*(1+$E210*Index_운영!AT272)*Index_운영!AT52,$C210*$D210/$C$1*Index_운영!AT52))</f>
        <v>0</v>
      </c>
      <c r="AU210" s="591">
        <f>IF(AU$2=0,$C210*$D210/$C$1*Index_운영!AU52*Index_운영!AU$10,IF(NOT(AT210=0),NOT(Index_운영!AU52=0)*AT210*(1+$E210*Index_운영!AU272)*Index_운영!AU52,$C210*$D210/$C$1*Index_운영!AU52))</f>
        <v>0</v>
      </c>
      <c r="AV210" s="591">
        <f>IF(AV$2=0,$C210*$D210/$C$1*Index_운영!AV52*Index_운영!AV$10,IF(NOT(AU210=0),NOT(Index_운영!AV52=0)*AU210*(1+$E210*Index_운영!AV272)*Index_운영!AV52,$C210*$D210/$C$1*Index_운영!AV52))</f>
        <v>0</v>
      </c>
      <c r="AW210" s="591">
        <f>IF(AW$2=0,$C210*$D210/$C$1*Index_운영!AW52*Index_운영!AW$10,IF(NOT(AV210=0),NOT(Index_운영!AW52=0)*AV210*(1+$E210*Index_운영!AW272)*Index_운영!AW52,$C210*$D210/$C$1*Index_운영!AW52))</f>
        <v>0</v>
      </c>
      <c r="AX210" s="591">
        <f>IF(AX$2=0,$C210*$D210/$C$1*Index_운영!AX52*Index_운영!AX$10,IF(NOT(AW210=0),NOT(Index_운영!AX52=0)*AW210*(1+$E210*Index_운영!AX272)*Index_운영!AX52,$C210*$D210/$C$1*Index_운영!AX52))</f>
        <v>0</v>
      </c>
      <c r="AY210" s="591">
        <f>IF(AY$2=0,$C210*$D210/$C$1*Index_운영!AY52*Index_운영!AY$10,IF(NOT(AX210=0),NOT(Index_운영!AY52=0)*AX210*(1+$E210*Index_운영!AY272)*Index_운영!AY52,$C210*$D210/$C$1*Index_운영!AY52))</f>
        <v>0</v>
      </c>
      <c r="AZ210" s="591">
        <f>IF(AZ$2=0,$C210*$D210/$C$1*Index_운영!AZ52*Index_운영!AZ$10,IF(NOT(AY210=0),NOT(Index_운영!AZ52=0)*AY210*(1+$E210*Index_운영!AZ272)*Index_운영!AZ52,$C210*$D210/$C$1*Index_운영!AZ52))</f>
        <v>0</v>
      </c>
      <c r="BA210" s="591">
        <f>IF(BA$2=0,$C210*$D210/$C$1*Index_운영!BA52*Index_운영!BA$10,IF(NOT(AZ210=0),NOT(Index_운영!BA52=0)*AZ210*(1+$E210*Index_운영!BA272)*Index_운영!BA52,$C210*$D210/$C$1*Index_운영!BA52))</f>
        <v>0</v>
      </c>
      <c r="BB210" s="591">
        <f>IF(BB$2=0,$C210*$D210/$C$1*Index_운영!BB52*Index_운영!BB$10,IF(NOT(BA210=0),NOT(Index_운영!BB52=0)*BA210*(1+$E210*Index_운영!BB272)*Index_운영!BB52,$C210*$D210/$C$1*Index_운영!BB52))</f>
        <v>0</v>
      </c>
      <c r="BC210" s="591">
        <f>IF(BC$2=0,$C210*$D210/$C$1*Index_운영!BC52*Index_운영!BC$10,IF(NOT(BB210=0),NOT(Index_운영!BC52=0)*BB210*(1+$E210*Index_운영!BC272)*Index_운영!BC52,$C210*$D210/$C$1*Index_운영!BC52))</f>
        <v>0</v>
      </c>
      <c r="BD210" s="591">
        <f>IF(BD$2=0,$C210*$D210/$C$1*Index_운영!BD52*Index_운영!BD$10,IF(NOT(BC210=0),NOT(Index_운영!BD52=0)*BC210*(1+$E210*Index_운영!BD272)*Index_운영!BD52,$C210*$D210/$C$1*Index_운영!BD52))</f>
        <v>0</v>
      </c>
      <c r="BE210" s="591">
        <f>IF(BE$2=0,$C210*$D210/$C$1*Index_운영!BE52*Index_운영!BE$10,IF(NOT(BD210=0),NOT(Index_운영!BE52=0)*BD210*(1+$E210*Index_운영!BE272)*Index_운영!BE52,$C210*$D210/$C$1*Index_운영!BE52))</f>
        <v>0</v>
      </c>
      <c r="BF210" s="591">
        <f>IF(BF$2=0,$C210*$D210/$C$1*Index_운영!BF52*Index_운영!BF$10,IF(NOT(BE210=0),NOT(Index_운영!BF52=0)*BE210*(1+$E210*Index_운영!BF272)*Index_운영!BF52,$C210*$D210/$C$1*Index_운영!BF52))</f>
        <v>0</v>
      </c>
      <c r="BG210" s="591">
        <f>IF(BG$2=0,$C210*$D210/$C$1*Index_운영!BG52*Index_운영!BG$10,IF(NOT(BF210=0),NOT(Index_운영!BG52=0)*BF210*(1+$E210*Index_운영!BG272)*Index_운영!BG52,$C210*$D210/$C$1*Index_운영!BG52))</f>
        <v>0</v>
      </c>
      <c r="BH210" s="591">
        <f>IF(BH$2=0,$C210*$D210/$C$1*Index_운영!BH52*Index_운영!BH$10,IF(NOT(BG210=0),NOT(Index_운영!BH52=0)*BG210*(1+$E210*Index_운영!BH272)*Index_운영!BH52,$C210*$D210/$C$1*Index_운영!BH52))</f>
        <v>0</v>
      </c>
      <c r="BI210" s="591">
        <f>IF(BI$2=0,$C210*$D210/$C$1*Index_운영!BI52*Index_운영!BI$10,IF(NOT(BH210=0),NOT(Index_운영!BI52=0)*BH210*(1+$E210*Index_운영!BI272)*Index_운영!BI52,$C210*$D210/$C$1*Index_운영!BI52))</f>
        <v>0</v>
      </c>
      <c r="BJ210" s="591">
        <f>IF(BJ$2=0,$C210*$D210/$C$1*Index_운영!BJ52*Index_운영!BJ$10,IF(NOT(BI210=0),NOT(Index_운영!BJ52=0)*BI210*(1+$E210*Index_운영!BJ272)*Index_운영!BJ52,$C210*$D210/$C$1*Index_운영!BJ52))</f>
        <v>0</v>
      </c>
      <c r="BK210" s="591">
        <f>IF(BK$2=0,$C210*$D210/$C$1*Index_운영!BK52*Index_운영!BK$10,IF(NOT(BJ210=0),NOT(Index_운영!BK52=0)*BJ210*(1+$E210*Index_운영!BK272)*Index_운영!BK52,$C210*$D210/$C$1*Index_운영!BK52))</f>
        <v>0</v>
      </c>
      <c r="BL210" s="591">
        <f>IF(BL$2=0,$C210*$D210/$C$1*Index_운영!BL52*Index_운영!BL$10,IF(NOT(BK210=0),NOT(Index_운영!BL52=0)*BK210*(1+$E210*Index_운영!BL272)*Index_운영!BL52,$C210*$D210/$C$1*Index_운영!BL52))</f>
        <v>0</v>
      </c>
      <c r="BM210" s="591">
        <f>IF(BM$2=0,$C210*$D210/$C$1*Index_운영!BM52*Index_운영!BM$10,IF(NOT(BL210=0),NOT(Index_운영!BM52=0)*BL210*(1+$E210*Index_운영!BM272)*Index_운영!BM52,$C210*$D210/$C$1*Index_운영!BM52))</f>
        <v>0</v>
      </c>
      <c r="BN210" s="591">
        <f>IF(BN$2=0,$C210*$D210/$C$1*Index_운영!BN52*Index_운영!BN$10,IF(NOT(BM210=0),NOT(Index_운영!BN52=0)*BM210*(1+$E210*Index_운영!BN272)*Index_운영!BN52,$C210*$D210/$C$1*Index_운영!BN52))</f>
        <v>0</v>
      </c>
      <c r="BO210" s="591">
        <f>IF(BO$2=0,$C210*$D210/$C$1*Index_운영!BO52*Index_운영!BO$10,IF(NOT(BN210=0),NOT(Index_운영!BO52=0)*BN210*(1+$E210*Index_운영!BO272)*Index_운영!BO52,$C210*$D210/$C$1*Index_운영!BO52))</f>
        <v>0</v>
      </c>
      <c r="BP210" s="591">
        <f>IF(BP$2=0,$C210*$D210/$C$1*Index_운영!BP52*Index_운영!BP$10,IF(NOT(BO210=0),NOT(Index_운영!BP52=0)*BO210*(1+$E210*Index_운영!BP272)*Index_운영!BP52,$C210*$D210/$C$1*Index_운영!BP52))</f>
        <v>0</v>
      </c>
      <c r="BQ210" s="591">
        <f>IF(BQ$2=0,$C210*$D210/$C$1*Index_운영!BQ52*Index_운영!BQ$10,IF(NOT(BP210=0),NOT(Index_운영!BQ52=0)*BP210*(1+$E210*Index_운영!BQ272)*Index_운영!BQ52,$C210*$D210/$C$1*Index_운영!BQ52))</f>
        <v>0</v>
      </c>
      <c r="BR210" s="591">
        <f>IF(BR$2=0,$C210*$D210/$C$1*Index_운영!BR52*Index_운영!BR$10,IF(NOT(BQ210=0),NOT(Index_운영!BR52=0)*BQ210*(1+$E210*Index_운영!BR272)*Index_운영!BR52,$C210*$D210/$C$1*Index_운영!BR52))</f>
        <v>0</v>
      </c>
      <c r="BS210" s="591">
        <f>IF(BS$2=0,$C210*$D210/$C$1*Index_운영!BS52*Index_운영!BS$10,IF(NOT(BR210=0),NOT(Index_운영!BS52=0)*BR210*(1+$E210*Index_운영!BS272)*Index_운영!BS52,$C210*$D210/$C$1*Index_운영!BS52))</f>
        <v>0</v>
      </c>
      <c r="BT210" s="591">
        <f>IF(BT$2=0,$C210*$D210/$C$1*Index_운영!BT52*Index_운영!BT$10,IF(NOT(BS210=0),NOT(Index_운영!BT52=0)*BS210*(1+$E210*Index_운영!BT272)*Index_운영!BT52,$C210*$D210/$C$1*Index_운영!BT52))</f>
        <v>0</v>
      </c>
      <c r="BU210" s="591">
        <f>IF(BU$2=0,$C210*$D210/$C$1*Index_운영!BU52*Index_운영!BU$10,IF(NOT(BT210=0),NOT(Index_운영!BU52=0)*BT210*(1+$E210*Index_운영!BU272)*Index_운영!BU52,$C210*$D210/$C$1*Index_운영!BU52))</f>
        <v>0</v>
      </c>
      <c r="BV210" s="591">
        <f>IF(BV$2=0,$C210*$D210/$C$1*Index_운영!BV52*Index_운영!BV$10,IF(NOT(BU210=0),NOT(Index_운영!BV52=0)*BU210*(1+$E210*Index_운영!BV272)*Index_운영!BV52,$C210*$D210/$C$1*Index_운영!BV52))</f>
        <v>0</v>
      </c>
      <c r="BW210" s="591">
        <f>IF(BW$2=0,$C210*$D210/$C$1*Index_운영!BW52*Index_운영!BW$10,IF(NOT(BV210=0),NOT(Index_운영!BW52=0)*BV210*(1+$E210*Index_운영!BW272)*Index_운영!BW52,$C210*$D210/$C$1*Index_운영!BW52))</f>
        <v>0</v>
      </c>
      <c r="BX210" s="591">
        <f>IF(BX$2=0,$C210*$D210/$C$1*Index_운영!BX52*Index_운영!BX$10,IF(NOT(BW210=0),NOT(Index_운영!BX52=0)*BW210*(1+$E210*Index_운영!BX272)*Index_운영!BX52,$C210*$D210/$C$1*Index_운영!BX52))</f>
        <v>0</v>
      </c>
      <c r="BY210" s="591">
        <f>IF(BY$2=0,$C210*$D210/$C$1*Index_운영!BY52*Index_운영!BY$10,IF(NOT(BX210=0),NOT(Index_운영!BY52=0)*BX210*(1+$E210*Index_운영!BY272)*Index_운영!BY52,$C210*$D210/$C$1*Index_운영!BY52))</f>
        <v>0</v>
      </c>
      <c r="BZ210" s="591">
        <f>IF(BZ$2=0,$C210*$D210/$C$1*Index_운영!BZ52*Index_운영!BZ$10,IF(NOT(BY210=0),NOT(Index_운영!BZ52=0)*BY210*(1+$E210*Index_운영!BZ272)*Index_운영!BZ52,$C210*$D210/$C$1*Index_운영!BZ52))</f>
        <v>0</v>
      </c>
      <c r="CA210" s="591">
        <f>IF(CA$2=0,$C210*$D210/$C$1*Index_운영!CA52*Index_운영!CA$10,IF(NOT(BZ210=0),NOT(Index_운영!CA52=0)*BZ210*(1+$E210*Index_운영!CA272)*Index_운영!CA52,$C210*$D210/$C$1*Index_운영!CA52))</f>
        <v>0</v>
      </c>
      <c r="CB210" s="591">
        <f>IF(CB$2=0,$C210*$D210/$C$1*Index_운영!CB52*Index_운영!CB$10,IF(NOT(CA210=0),NOT(Index_운영!CB52=0)*CA210*(1+$E210*Index_운영!CB272)*Index_운영!CB52,$C210*$D210/$C$1*Index_운영!CB52))</f>
        <v>0</v>
      </c>
      <c r="CC210" s="591">
        <f>IF(CC$2=0,$C210*$D210/$C$1*Index_운영!CC52*Index_운영!CC$10,IF(NOT(CB210=0),NOT(Index_운영!CC52=0)*CB210*(1+$E210*Index_운영!CC272)*Index_운영!CC52,$C210*$D210/$C$1*Index_운영!CC52))</f>
        <v>0</v>
      </c>
      <c r="CD210" s="591">
        <f>IF(CD$2=0,$C210*$D210/$C$1*Index_운영!CD52*Index_운영!CD$10,IF(NOT(CC210=0),NOT(Index_운영!CD52=0)*CC210*(1+$E210*Index_운영!CD272)*Index_운영!CD52,$C210*$D210/$C$1*Index_운영!CD52))</f>
        <v>0</v>
      </c>
      <c r="CE210" s="591">
        <f>IF(CE$2=0,$C210*$D210/$C$1*Index_운영!CE52*Index_운영!CE$10,IF(NOT(CD210=0),NOT(Index_운영!CE52=0)*CD210*(1+$E210*Index_운영!CE272)*Index_운영!CE52,$C210*$D210/$C$1*Index_운영!CE52))</f>
        <v>0</v>
      </c>
      <c r="CF210" s="591">
        <f>IF(CF$2=0,$C210*$D210/$C$1*Index_운영!CF52*Index_운영!CF$10,IF(NOT(CE210=0),NOT(Index_운영!CF52=0)*CE210*(1+$E210*Index_운영!CF272)*Index_운영!CF52,$C210*$D210/$C$1*Index_운영!CF52))</f>
        <v>0</v>
      </c>
      <c r="CG210" s="591">
        <f>IF(CG$2=0,$C210*$D210/$C$1*Index_운영!CG52*Index_운영!CG$10,IF(NOT(CF210=0),NOT(Index_운영!CG52=0)*CF210*(1+$E210*Index_운영!CG272)*Index_운영!CG52,$C210*$D210/$C$1*Index_운영!CG52))</f>
        <v>0</v>
      </c>
      <c r="CH210" s="591">
        <f>IF(CH$2=0,$C210*$D210/$C$1*Index_운영!CH52*Index_운영!CH$10,IF(NOT(CG210=0),NOT(Index_운영!CH52=0)*CG210*(1+$E210*Index_운영!CH272)*Index_운영!CH52,$C210*$D210/$C$1*Index_운영!CH52))</f>
        <v>0</v>
      </c>
      <c r="CI210" s="591">
        <f>IF(CI$2=0,$C210*$D210/$C$1*Index_운영!CI52*Index_운영!CI$10,IF(NOT(CH210=0),NOT(Index_운영!CI52=0)*CH210*(1+$E210*Index_운영!CI272)*Index_운영!CI52,$C210*$D210/$C$1*Index_운영!CI52))</f>
        <v>0</v>
      </c>
      <c r="CJ210" s="591">
        <f>IF(CJ$2=0,$C210*$D210/$C$1*Index_운영!CJ52*Index_운영!CJ$10,IF(NOT(CI210=0),NOT(Index_운영!CJ52=0)*CI210*(1+$E210*Index_운영!CJ272)*Index_운영!CJ52,$C210*$D210/$C$1*Index_운영!CJ52))</f>
        <v>0</v>
      </c>
      <c r="CK210" s="591">
        <f>IF(CK$2=0,$C210*$D210/$C$1*Index_운영!CK52*Index_운영!CK$10,IF(NOT(CJ210=0),NOT(Index_운영!CK52=0)*CJ210*(1+$E210*Index_운영!CK272)*Index_운영!CK52,$C210*$D210/$C$1*Index_운영!CK52))</f>
        <v>0</v>
      </c>
      <c r="CL210" s="591">
        <f>IF(CL$2=0,$C210*$D210/$C$1*Index_운영!CL52*Index_운영!CL$10,IF(NOT(CK210=0),NOT(Index_운영!CL52=0)*CK210*(1+$E210*Index_운영!CL272)*Index_운영!CL52,$C210*$D210/$C$1*Index_운영!CL52))</f>
        <v>0</v>
      </c>
      <c r="CM210" s="591">
        <f>IF(CM$2=0,$C210*$D210/$C$1*Index_운영!CM52*Index_운영!CM$10,IF(NOT(CL210=0),NOT(Index_운영!CM52=0)*CL210*(1+$E210*Index_운영!CM272)*Index_운영!CM52,$C210*$D210/$C$1*Index_운영!CM52))</f>
        <v>0</v>
      </c>
      <c r="CN210" s="591">
        <f>IF(CN$2=0,$C210*$D210/$C$1*Index_운영!CN52*Index_운영!CN$10,IF(NOT(CM210=0),NOT(Index_운영!CN52=0)*CM210*(1+$E210*Index_운영!CN272)*Index_운영!CN52,$C210*$D210/$C$1*Index_운영!CN52))</f>
        <v>0</v>
      </c>
      <c r="CO210" s="591">
        <f>IF(CO$2=0,$C210*$D210/$C$1*Index_운영!CO52*Index_운영!CO$10,IF(NOT(CN210=0),NOT(Index_운영!CO52=0)*CN210*(1+$E210*Index_운영!CO272)*Index_운영!CO52,$C210*$D210/$C$1*Index_운영!CO52))</f>
        <v>0</v>
      </c>
      <c r="CP210" s="591">
        <f>IF(CP$2=0,$C210*$D210/$C$1*Index_운영!CP52*Index_운영!CP$10,IF(NOT(CO210=0),NOT(Index_운영!CP52=0)*CO210*(1+$E210*Index_운영!CP272)*Index_운영!CP52,$C210*$D210/$C$1*Index_운영!CP52))</f>
        <v>0</v>
      </c>
      <c r="CQ210" s="591">
        <f>IF(CQ$2=0,$C210*$D210/$C$1*Index_운영!CQ52*Index_운영!CQ$10,IF(NOT(CP210=0),NOT(Index_운영!CQ52=0)*CP210*(1+$E210*Index_운영!CQ272)*Index_운영!CQ52,$C210*$D210/$C$1*Index_운영!CQ52))</f>
        <v>0</v>
      </c>
      <c r="CR210" s="591">
        <f>IF(CR$2=0,$C210*$D210/$C$1*Index_운영!CR52*Index_운영!CR$10,IF(NOT(CQ210=0),NOT(Index_운영!CR52=0)*CQ210*(1+$E210*Index_운영!CR272)*Index_운영!CR52,$C210*$D210/$C$1*Index_운영!CR52))</f>
        <v>0</v>
      </c>
      <c r="CS210" s="591">
        <f>IF(CS$2=0,$C210*$D210/$C$1*Index_운영!CS52*Index_운영!CS$10,IF(NOT(CR210=0),NOT(Index_운영!CS52=0)*CR210*(1+$E210*Index_운영!CS272)*Index_운영!CS52,$C210*$D210/$C$1*Index_운영!CS52))</f>
        <v>0</v>
      </c>
      <c r="CT210" s="591">
        <f>IF(CT$2=0,$C210*$D210/$C$1*Index_운영!CT52*Index_운영!CT$10,IF(NOT(CS210=0),NOT(Index_운영!CT52=0)*CS210*(1+$E210*Index_운영!CT272)*Index_운영!CT52,$C210*$D210/$C$1*Index_운영!CT52))</f>
        <v>0</v>
      </c>
      <c r="CU210" s="591">
        <f>IF(CU$2=0,$C210*$D210/$C$1*Index_운영!CU52*Index_운영!CU$10,IF(NOT(CT210=0),NOT(Index_운영!CU52=0)*CT210*(1+$E210*Index_운영!CU272)*Index_운영!CU52,$C210*$D210/$C$1*Index_운영!CU52))</f>
        <v>0</v>
      </c>
      <c r="CV210" s="591">
        <f>IF(CV$2=0,$C210*$D210/$C$1*Index_운영!CV52*Index_운영!CV$10,IF(NOT(CU210=0),NOT(Index_운영!CV52=0)*CU210*(1+$E210*Index_운영!CV272)*Index_운영!CV52,$C210*$D210/$C$1*Index_운영!CV52))</f>
        <v>0</v>
      </c>
      <c r="CW210" s="591">
        <f>IF(CW$2=0,$C210*$D210/$C$1*Index_운영!CW52*Index_운영!CW$10,IF(NOT(CV210=0),NOT(Index_운영!CW52=0)*CV210*(1+$E210*Index_운영!CW272)*Index_운영!CW52,$C210*$D210/$C$1*Index_운영!CW52))</f>
        <v>0</v>
      </c>
      <c r="CX210" s="591">
        <f>IF(CX$2=0,$C210*$D210/$C$1*Index_운영!CX52*Index_운영!CX$10,IF(NOT(CW210=0),NOT(Index_운영!CX52=0)*CW210*(1+$E210*Index_운영!CX272)*Index_운영!CX52,$C210*$D210/$C$1*Index_운영!CX52))</f>
        <v>0</v>
      </c>
      <c r="CY210" s="591">
        <f>IF(CY$2=0,$C210*$D210/$C$1*Index_운영!CY52*Index_운영!CY$10,IF(NOT(CX210=0),NOT(Index_운영!CY52=0)*CX210*(1+$E210*Index_운영!CY272)*Index_운영!CY52,$C210*$D210/$C$1*Index_운영!CY52))</f>
        <v>0</v>
      </c>
      <c r="CZ210" s="591">
        <f>IF(CZ$2=0,$C210*$D210/$C$1*Index_운영!CZ52*Index_운영!CZ$10,IF(NOT(CY210=0),NOT(Index_운영!CZ52=0)*CY210*(1+$E210*Index_운영!CZ272)*Index_운영!CZ52,$C210*$D210/$C$1*Index_운영!CZ52))</f>
        <v>0</v>
      </c>
      <c r="DA210" s="591">
        <f>IF(DA$2=0,$C210*$D210/$C$1*Index_운영!DA52*Index_운영!DA$10,IF(NOT(CZ210=0),NOT(Index_운영!DA52=0)*CZ210*(1+$E210*Index_운영!DA272)*Index_운영!DA52,$C210*$D210/$C$1*Index_운영!DA52))</f>
        <v>0</v>
      </c>
      <c r="DB210" s="591">
        <f>IF(DB$2=0,$C210*$D210/$C$1*Index_운영!DB52*Index_운영!DB$10,IF(NOT(DA210=0),NOT(Index_운영!DB52=0)*DA210*(1+$E210*Index_운영!DB272)*Index_운영!DB52,$C210*$D210/$C$1*Index_운영!DB52))</f>
        <v>0</v>
      </c>
      <c r="DC210" s="591">
        <f>IF(DC$2=0,$C210*$D210/$C$1*Index_운영!DC52*Index_운영!DC$10,IF(NOT(DB210=0),NOT(Index_운영!DC52=0)*DB210*(1+$E210*Index_운영!DC272)*Index_운영!DC52,$C210*$D210/$C$1*Index_운영!DC52))</f>
        <v>0</v>
      </c>
      <c r="DD210" s="591">
        <f>IF(DD$2=0,$C210*$D210/$C$1*Index_운영!DD52*Index_운영!DD$10,IF(NOT(DC210=0),NOT(Index_운영!DD52=0)*DC210*(1+$E210*Index_운영!DD272)*Index_운영!DD52,$C210*$D210/$C$1*Index_운영!DD52))</f>
        <v>0</v>
      </c>
      <c r="DE210" s="591">
        <f>IF(DE$2=0,$C210*$D210/$C$1*Index_운영!DE52*Index_운영!DE$10,IF(NOT(DD210=0),NOT(Index_운영!DE52=0)*DD210*(1+$E210*Index_운영!DE272)*Index_운영!DE52,$C210*$D210/$C$1*Index_운영!DE52))</f>
        <v>0</v>
      </c>
      <c r="DF210" s="591">
        <f>IF(DF$2=0,$C210*$D210/$C$1*Index_운영!DF52*Index_운영!DF$10,IF(NOT(DE210=0),NOT(Index_운영!DF52=0)*DE210*(1+$E210*Index_운영!DF272)*Index_운영!DF52,$C210*$D210/$C$1*Index_운영!DF52))</f>
        <v>0</v>
      </c>
      <c r="DG210" s="591">
        <f>IF(DG$2=0,$C210*$D210/$C$1*Index_운영!DG52*Index_운영!DG$10,IF(NOT(DF210=0),NOT(Index_운영!DG52=0)*DF210*(1+$E210*Index_운영!DG272)*Index_운영!DG52,$C210*$D210/$C$1*Index_운영!DG52))</f>
        <v>0</v>
      </c>
      <c r="DH210" s="591">
        <f>IF(DH$2=0,$C210*$D210/$C$1*Index_운영!DH52*Index_운영!DH$10,IF(NOT(DG210=0),NOT(Index_운영!DH52=0)*DG210*(1+$E210*Index_운영!DH272)*Index_운영!DH52,$C210*$D210/$C$1*Index_운영!DH52))</f>
        <v>0</v>
      </c>
      <c r="DI210" s="591">
        <f>IF(DI$2=0,$C210*$D210/$C$1*Index_운영!DI52*Index_운영!DI$10,IF(NOT(DH210=0),NOT(Index_운영!DI52=0)*DH210*(1+$E210*Index_운영!DI272)*Index_운영!DI52,$C210*$D210/$C$1*Index_운영!DI52))</f>
        <v>0</v>
      </c>
      <c r="DJ210" s="591">
        <f>IF(DJ$2=0,$C210*$D210/$C$1*Index_운영!DJ52*Index_운영!DJ$10,IF(NOT(DI210=0),NOT(Index_운영!DJ52=0)*DI210*(1+$E210*Index_운영!DJ272)*Index_운영!DJ52,$C210*$D210/$C$1*Index_운영!DJ52))</f>
        <v>0</v>
      </c>
      <c r="DK210" s="591">
        <f>IF(DK$2=0,$C210*$D210/$C$1*Index_운영!DK52*Index_운영!DK$10,IF(NOT(DJ210=0),NOT(Index_운영!DK52=0)*DJ210*(1+$E210*Index_운영!DK272)*Index_운영!DK52,$C210*$D210/$C$1*Index_운영!DK52))</f>
        <v>0</v>
      </c>
      <c r="DL210" s="591">
        <f>IF(DL$2=0,$C210*$D210/$C$1*Index_운영!DL52*Index_운영!DL$10,IF(NOT(DK210=0),NOT(Index_운영!DL52=0)*DK210*(1+$E210*Index_운영!DL272)*Index_운영!DL52,$C210*$D210/$C$1*Index_운영!DL52))</f>
        <v>0</v>
      </c>
      <c r="DM210" s="591">
        <f>IF(DM$2=0,$C210*$D210/$C$1*Index_운영!DM52*Index_운영!DM$10,IF(NOT(DL210=0),NOT(Index_운영!DM52=0)*DL210*(1+$E210*Index_운영!DM272)*Index_운영!DM52,$C210*$D210/$C$1*Index_운영!DM52))</f>
        <v>0</v>
      </c>
      <c r="DN210" s="591">
        <f>IF(DN$2=0,$C210*$D210/$C$1*Index_운영!DN52*Index_운영!DN$10,IF(NOT(DM210=0),NOT(Index_운영!DN52=0)*DM210*(1+$E210*Index_운영!DN272)*Index_운영!DN52,$C210*$D210/$C$1*Index_운영!DN52))</f>
        <v>0</v>
      </c>
      <c r="DO210" s="591">
        <f>IF(DO$2=0,$C210*$D210/$C$1*Index_운영!DO52*Index_운영!DO$10,IF(NOT(DN210=0),NOT(Index_운영!DO52=0)*DN210*(1+$E210*Index_운영!DO272)*Index_운영!DO52,$C210*$D210/$C$1*Index_운영!DO52))</f>
        <v>0</v>
      </c>
      <c r="DP210" s="591">
        <f>IF(DP$2=0,$C210*$D210/$C$1*Index_운영!DP52*Index_운영!DP$10,IF(NOT(DO210=0),NOT(Index_운영!DP52=0)*DO210*(1+$E210*Index_운영!DP272)*Index_운영!DP52,$C210*$D210/$C$1*Index_운영!DP52))</f>
        <v>0</v>
      </c>
      <c r="DQ210" s="591">
        <f>IF(DQ$2=0,$C210*$D210/$C$1*Index_운영!DQ52*Index_운영!DQ$10,IF(NOT(DP210=0),NOT(Index_운영!DQ52=0)*DP210*(1+$E210*Index_운영!DQ272)*Index_운영!DQ52,$C210*$D210/$C$1*Index_운영!DQ52))</f>
        <v>0</v>
      </c>
      <c r="DR210" s="591">
        <f>IF(DR$2=0,$C210*$D210/$C$1*Index_운영!DR52*Index_운영!DR$10,IF(NOT(DQ210=0),NOT(Index_운영!DR52=0)*DQ210*(1+$E210*Index_운영!DR272)*Index_운영!DR52,$C210*$D210/$C$1*Index_운영!DR52))</f>
        <v>0</v>
      </c>
      <c r="DS210" s="591">
        <f>IF(DS$2=0,$C210*$D210/$C$1*Index_운영!DS52*Index_운영!DS$10,IF(NOT(DR210=0),NOT(Index_운영!DS52=0)*DR210*(1+$E210*Index_운영!DS272)*Index_운영!DS52,$C210*$D210/$C$1*Index_운영!DS52))</f>
        <v>0</v>
      </c>
      <c r="DT210" s="591">
        <f>IF(DT$2=0,$C210*$D210/$C$1*Index_운영!DT52*Index_운영!DT$10,IF(NOT(DS210=0),NOT(Index_운영!DT52=0)*DS210*(1+$E210*Index_운영!DT272)*Index_운영!DT52,$C210*$D210/$C$1*Index_운영!DT52))</f>
        <v>0</v>
      </c>
      <c r="DU210" s="591">
        <f>IF(DU$2=0,$C210*$D210/$C$1*Index_운영!DU52*Index_운영!DU$10,IF(NOT(DT210=0),NOT(Index_운영!DU52=0)*DT210*(1+$E210*Index_운영!DU272)*Index_운영!DU52,$C210*$D210/$C$1*Index_운영!DU52))</f>
        <v>0</v>
      </c>
      <c r="DV210" s="591">
        <f>IF(DV$2=0,$C210*$D210/$C$1*Index_운영!DV52*Index_운영!DV$10,IF(NOT(DU210=0),NOT(Index_운영!DV52=0)*DU210*(1+$E210*Index_운영!DV272)*Index_운영!DV52,$C210*$D210/$C$1*Index_운영!DV52))</f>
        <v>0</v>
      </c>
    </row>
    <row r="211" spans="1:126" s="485" customFormat="1" outlineLevel="1" x14ac:dyDescent="0.4">
      <c r="A211" s="737"/>
      <c r="B211" s="464">
        <f>'Rent Roll'!$B27</f>
        <v>0</v>
      </c>
      <c r="C211" s="1219">
        <f>'Rent Roll'!$K27</f>
        <v>0</v>
      </c>
      <c r="D211" s="1220">
        <f>'Rent Roll'!$Y27</f>
        <v>0</v>
      </c>
      <c r="E211" s="1221">
        <f>'Rent Roll'!$Z27</f>
        <v>0</v>
      </c>
      <c r="F211" s="588">
        <f>IF(F$2=0,$C211*$D211/$C$1*Index_운영!F53*Index_운영!F$10,IF(NOT(E211=0),NOT(Index_운영!F53=0)*E211*(1+$E211*Index_운영!F273)*Index_운영!F53,$C211*$D211/$C$1*Index_운영!F53))</f>
        <v>0</v>
      </c>
      <c r="G211" s="591">
        <f>IF(G$2=0,$C211*$D211/$C$1*Index_운영!G53*Index_운영!G$10,IF(NOT(F211=0),NOT(Index_운영!G53=0)*F211*(1+$E211*Index_운영!G273)*Index_운영!G53,$C211*$D211/$C$1*Index_운영!G53))</f>
        <v>0</v>
      </c>
      <c r="H211" s="591">
        <f>IF(H$2=0,$C211*$D211/$C$1*Index_운영!H53*Index_운영!H$10,IF(NOT(G211=0),NOT(Index_운영!H53=0)*G211*(1+$E211*Index_운영!H273)*Index_운영!H53,$C211*$D211/$C$1*Index_운영!H53))</f>
        <v>0</v>
      </c>
      <c r="I211" s="591">
        <f>IF(I$2=0,$C211*$D211/$C$1*Index_운영!I53*Index_운영!I$10,IF(NOT(H211=0),NOT(Index_운영!I53=0)*H211*(1+$E211*Index_운영!I273)*Index_운영!I53,$C211*$D211/$C$1*Index_운영!I53))</f>
        <v>0</v>
      </c>
      <c r="J211" s="591">
        <f>IF(J$2=0,$C211*$D211/$C$1*Index_운영!J53*Index_운영!J$10,IF(NOT(I211=0),NOT(Index_운영!J53=0)*I211*(1+$E211*Index_운영!J273)*Index_운영!J53,$C211*$D211/$C$1*Index_운영!J53))</f>
        <v>0</v>
      </c>
      <c r="K211" s="591">
        <f>IF(K$2=0,$C211*$D211/$C$1*Index_운영!K53*Index_운영!K$10,IF(NOT(J211=0),NOT(Index_운영!K53=0)*J211*(1+$E211*Index_운영!K273)*Index_운영!K53,$C211*$D211/$C$1*Index_운영!K53))</f>
        <v>0</v>
      </c>
      <c r="L211" s="591">
        <f>IF(L$2=0,$C211*$D211/$C$1*Index_운영!L53*Index_운영!L$10,IF(NOT(K211=0),NOT(Index_운영!L53=0)*K211*(1+$E211*Index_운영!L273)*Index_운영!L53,$C211*$D211/$C$1*Index_운영!L53))</f>
        <v>0</v>
      </c>
      <c r="M211" s="591">
        <f>IF(M$2=0,$C211*$D211/$C$1*Index_운영!M53*Index_운영!M$10,IF(NOT(L211=0),NOT(Index_운영!M53=0)*L211*(1+$E211*Index_운영!M273)*Index_운영!M53,$C211*$D211/$C$1*Index_운영!M53))</f>
        <v>0</v>
      </c>
      <c r="N211" s="591">
        <f>IF(N$2=0,$C211*$D211/$C$1*Index_운영!N53*Index_운영!N$10,IF(NOT(M211=0),NOT(Index_운영!N53=0)*M211*(1+$E211*Index_운영!N273)*Index_운영!N53,$C211*$D211/$C$1*Index_운영!N53))</f>
        <v>0</v>
      </c>
      <c r="O211" s="591">
        <f>IF(O$2=0,$C211*$D211/$C$1*Index_운영!O53*Index_운영!O$10,IF(NOT(N211=0),NOT(Index_운영!O53=0)*N211*(1+$E211*Index_운영!O273)*Index_운영!O53,$C211*$D211/$C$1*Index_운영!O53))</f>
        <v>0</v>
      </c>
      <c r="P211" s="591">
        <f>IF(P$2=0,$C211*$D211/$C$1*Index_운영!P53*Index_운영!P$10,IF(NOT(O211=0),NOT(Index_운영!P53=0)*O211*(1+$E211*Index_운영!P273)*Index_운영!P53,$C211*$D211/$C$1*Index_운영!P53))</f>
        <v>0</v>
      </c>
      <c r="Q211" s="591">
        <f>IF(Q$2=0,$C211*$D211/$C$1*Index_운영!Q53*Index_운영!Q$10,IF(NOT(P211=0),NOT(Index_운영!Q53=0)*P211*(1+$E211*Index_운영!Q273)*Index_운영!Q53,$C211*$D211/$C$1*Index_운영!Q53))</f>
        <v>0</v>
      </c>
      <c r="R211" s="591">
        <f>IF(R$2=0,$C211*$D211/$C$1*Index_운영!R53*Index_운영!R$10,IF(NOT(Q211=0),NOT(Index_운영!R53=0)*Q211*(1+$E211*Index_운영!R273)*Index_운영!R53,$C211*$D211/$C$1*Index_운영!R53))</f>
        <v>0</v>
      </c>
      <c r="S211" s="591">
        <f>IF(S$2=0,$C211*$D211/$C$1*Index_운영!S53*Index_운영!S$10,IF(NOT(R211=0),NOT(Index_운영!S53=0)*R211*(1+$E211*Index_운영!S273)*Index_운영!S53,$C211*$D211/$C$1*Index_운영!S53))</f>
        <v>0</v>
      </c>
      <c r="T211" s="591">
        <f>IF(T$2=0,$C211*$D211/$C$1*Index_운영!T53*Index_운영!T$10,IF(NOT(S211=0),NOT(Index_운영!T53=0)*S211*(1+$E211*Index_운영!T273)*Index_운영!T53,$C211*$D211/$C$1*Index_운영!T53))</f>
        <v>0</v>
      </c>
      <c r="U211" s="591">
        <f>IF(U$2=0,$C211*$D211/$C$1*Index_운영!U53*Index_운영!U$10,IF(NOT(T211=0),NOT(Index_운영!U53=0)*T211*(1+$E211*Index_운영!U273)*Index_운영!U53,$C211*$D211/$C$1*Index_운영!U53))</f>
        <v>0</v>
      </c>
      <c r="V211" s="591">
        <f>IF(V$2=0,$C211*$D211/$C$1*Index_운영!V53*Index_운영!V$10,IF(NOT(U211=0),NOT(Index_운영!V53=0)*U211*(1+$E211*Index_운영!V273)*Index_운영!V53,$C211*$D211/$C$1*Index_운영!V53))</f>
        <v>0</v>
      </c>
      <c r="W211" s="591">
        <f>IF(W$2=0,$C211*$D211/$C$1*Index_운영!W53*Index_운영!W$10,IF(NOT(V211=0),NOT(Index_운영!W53=0)*V211*(1+$E211*Index_운영!W273)*Index_운영!W53,$C211*$D211/$C$1*Index_운영!W53))</f>
        <v>0</v>
      </c>
      <c r="X211" s="591">
        <f>IF(X$2=0,$C211*$D211/$C$1*Index_운영!X53*Index_운영!X$10,IF(NOT(W211=0),NOT(Index_운영!X53=0)*W211*(1+$E211*Index_운영!X273)*Index_운영!X53,$C211*$D211/$C$1*Index_운영!X53))</f>
        <v>0</v>
      </c>
      <c r="Y211" s="591">
        <f>IF(Y$2=0,$C211*$D211/$C$1*Index_운영!Y53*Index_운영!Y$10,IF(NOT(X211=0),NOT(Index_운영!Y53=0)*X211*(1+$E211*Index_운영!Y273)*Index_운영!Y53,$C211*$D211/$C$1*Index_운영!Y53))</f>
        <v>0</v>
      </c>
      <c r="Z211" s="591">
        <f>IF(Z$2=0,$C211*$D211/$C$1*Index_운영!Z53*Index_운영!Z$10,IF(NOT(Y211=0),NOT(Index_운영!Z53=0)*Y211*(1+$E211*Index_운영!Z273)*Index_운영!Z53,$C211*$D211/$C$1*Index_운영!Z53))</f>
        <v>0</v>
      </c>
      <c r="AA211" s="591">
        <f>IF(AA$2=0,$C211*$D211/$C$1*Index_운영!AA53*Index_운영!AA$10,IF(NOT(Z211=0),NOT(Index_운영!AA53=0)*Z211*(1+$E211*Index_운영!AA273)*Index_운영!AA53,$C211*$D211/$C$1*Index_운영!AA53))</f>
        <v>0</v>
      </c>
      <c r="AB211" s="591">
        <f>IF(AB$2=0,$C211*$D211/$C$1*Index_운영!AB53*Index_운영!AB$10,IF(NOT(AA211=0),NOT(Index_운영!AB53=0)*AA211*(1+$E211*Index_운영!AB273)*Index_운영!AB53,$C211*$D211/$C$1*Index_운영!AB53))</f>
        <v>0</v>
      </c>
      <c r="AC211" s="591">
        <f>IF(AC$2=0,$C211*$D211/$C$1*Index_운영!AC53*Index_운영!AC$10,IF(NOT(AB211=0),NOT(Index_운영!AC53=0)*AB211*(1+$E211*Index_운영!AC273)*Index_운영!AC53,$C211*$D211/$C$1*Index_운영!AC53))</f>
        <v>0</v>
      </c>
      <c r="AD211" s="591">
        <f>IF(AD$2=0,$C211*$D211/$C$1*Index_운영!AD53*Index_운영!AD$10,IF(NOT(AC211=0),NOT(Index_운영!AD53=0)*AC211*(1+$E211*Index_운영!AD273)*Index_운영!AD53,$C211*$D211/$C$1*Index_운영!AD53))</f>
        <v>0</v>
      </c>
      <c r="AE211" s="591">
        <f>IF(AE$2=0,$C211*$D211/$C$1*Index_운영!AE53*Index_운영!AE$10,IF(NOT(AD211=0),NOT(Index_운영!AE53=0)*AD211*(1+$E211*Index_운영!AE273)*Index_운영!AE53,$C211*$D211/$C$1*Index_운영!AE53))</f>
        <v>0</v>
      </c>
      <c r="AF211" s="591">
        <f>IF(AF$2=0,$C211*$D211/$C$1*Index_운영!AF53*Index_운영!AF$10,IF(NOT(AE211=0),NOT(Index_운영!AF53=0)*AE211*(1+$E211*Index_운영!AF273)*Index_운영!AF53,$C211*$D211/$C$1*Index_운영!AF53))</f>
        <v>0</v>
      </c>
      <c r="AG211" s="591">
        <f>IF(AG$2=0,$C211*$D211/$C$1*Index_운영!AG53*Index_운영!AG$10,IF(NOT(AF211=0),NOT(Index_운영!AG53=0)*AF211*(1+$E211*Index_운영!AG273)*Index_운영!AG53,$C211*$D211/$C$1*Index_운영!AG53))</f>
        <v>0</v>
      </c>
      <c r="AH211" s="591">
        <f>IF(AH$2=0,$C211*$D211/$C$1*Index_운영!AH53*Index_운영!AH$10,IF(NOT(AG211=0),NOT(Index_운영!AH53=0)*AG211*(1+$E211*Index_운영!AH273)*Index_운영!AH53,$C211*$D211/$C$1*Index_운영!AH53))</f>
        <v>0</v>
      </c>
      <c r="AI211" s="591">
        <f>IF(AI$2=0,$C211*$D211/$C$1*Index_운영!AI53*Index_운영!AI$10,IF(NOT(AH211=0),NOT(Index_운영!AI53=0)*AH211*(1+$E211*Index_운영!AI273)*Index_운영!AI53,$C211*$D211/$C$1*Index_운영!AI53))</f>
        <v>0</v>
      </c>
      <c r="AJ211" s="591">
        <f>IF(AJ$2=0,$C211*$D211/$C$1*Index_운영!AJ53*Index_운영!AJ$10,IF(NOT(AI211=0),NOT(Index_운영!AJ53=0)*AI211*(1+$E211*Index_운영!AJ273)*Index_운영!AJ53,$C211*$D211/$C$1*Index_운영!AJ53))</f>
        <v>0</v>
      </c>
      <c r="AK211" s="591">
        <f>IF(AK$2=0,$C211*$D211/$C$1*Index_운영!AK53*Index_운영!AK$10,IF(NOT(AJ211=0),NOT(Index_운영!AK53=0)*AJ211*(1+$E211*Index_운영!AK273)*Index_운영!AK53,$C211*$D211/$C$1*Index_운영!AK53))</f>
        <v>0</v>
      </c>
      <c r="AL211" s="591">
        <f>IF(AL$2=0,$C211*$D211/$C$1*Index_운영!AL53*Index_운영!AL$10,IF(NOT(AK211=0),NOT(Index_운영!AL53=0)*AK211*(1+$E211*Index_운영!AL273)*Index_운영!AL53,$C211*$D211/$C$1*Index_운영!AL53))</f>
        <v>0</v>
      </c>
      <c r="AM211" s="591">
        <f>IF(AM$2=0,$C211*$D211/$C$1*Index_운영!AM53*Index_운영!AM$10,IF(NOT(AL211=0),NOT(Index_운영!AM53=0)*AL211*(1+$E211*Index_운영!AM273)*Index_운영!AM53,$C211*$D211/$C$1*Index_운영!AM53))</f>
        <v>0</v>
      </c>
      <c r="AN211" s="591">
        <f>IF(AN$2=0,$C211*$D211/$C$1*Index_운영!AN53*Index_운영!AN$10,IF(NOT(AM211=0),NOT(Index_운영!AN53=0)*AM211*(1+$E211*Index_운영!AN273)*Index_운영!AN53,$C211*$D211/$C$1*Index_운영!AN53))</f>
        <v>0</v>
      </c>
      <c r="AO211" s="591">
        <f>IF(AO$2=0,$C211*$D211/$C$1*Index_운영!AO53*Index_운영!AO$10,IF(NOT(AN211=0),NOT(Index_운영!AO53=0)*AN211*(1+$E211*Index_운영!AO273)*Index_운영!AO53,$C211*$D211/$C$1*Index_운영!AO53))</f>
        <v>0</v>
      </c>
      <c r="AP211" s="591">
        <f>IF(AP$2=0,$C211*$D211/$C$1*Index_운영!AP53*Index_운영!AP$10,IF(NOT(AO211=0),NOT(Index_운영!AP53=0)*AO211*(1+$E211*Index_운영!AP273)*Index_운영!AP53,$C211*$D211/$C$1*Index_운영!AP53))</f>
        <v>0</v>
      </c>
      <c r="AQ211" s="591">
        <f>IF(AQ$2=0,$C211*$D211/$C$1*Index_운영!AQ53*Index_운영!AQ$10,IF(NOT(AP211=0),NOT(Index_운영!AQ53=0)*AP211*(1+$E211*Index_운영!AQ273)*Index_운영!AQ53,$C211*$D211/$C$1*Index_운영!AQ53))</f>
        <v>0</v>
      </c>
      <c r="AR211" s="591">
        <f>IF(AR$2=0,$C211*$D211/$C$1*Index_운영!AR53*Index_운영!AR$10,IF(NOT(AQ211=0),NOT(Index_운영!AR53=0)*AQ211*(1+$E211*Index_운영!AR273)*Index_운영!AR53,$C211*$D211/$C$1*Index_운영!AR53))</f>
        <v>0</v>
      </c>
      <c r="AS211" s="591">
        <f>IF(AS$2=0,$C211*$D211/$C$1*Index_운영!AS53*Index_운영!AS$10,IF(NOT(AR211=0),NOT(Index_운영!AS53=0)*AR211*(1+$E211*Index_운영!AS273)*Index_운영!AS53,$C211*$D211/$C$1*Index_운영!AS53))</f>
        <v>0</v>
      </c>
      <c r="AT211" s="591">
        <f>IF(AT$2=0,$C211*$D211/$C$1*Index_운영!AT53*Index_운영!AT$10,IF(NOT(AS211=0),NOT(Index_운영!AT53=0)*AS211*(1+$E211*Index_운영!AT273)*Index_운영!AT53,$C211*$D211/$C$1*Index_운영!AT53))</f>
        <v>0</v>
      </c>
      <c r="AU211" s="591">
        <f>IF(AU$2=0,$C211*$D211/$C$1*Index_운영!AU53*Index_운영!AU$10,IF(NOT(AT211=0),NOT(Index_운영!AU53=0)*AT211*(1+$E211*Index_운영!AU273)*Index_운영!AU53,$C211*$D211/$C$1*Index_운영!AU53))</f>
        <v>0</v>
      </c>
      <c r="AV211" s="591">
        <f>IF(AV$2=0,$C211*$D211/$C$1*Index_운영!AV53*Index_운영!AV$10,IF(NOT(AU211=0),NOT(Index_운영!AV53=0)*AU211*(1+$E211*Index_운영!AV273)*Index_운영!AV53,$C211*$D211/$C$1*Index_운영!AV53))</f>
        <v>0</v>
      </c>
      <c r="AW211" s="591">
        <f>IF(AW$2=0,$C211*$D211/$C$1*Index_운영!AW53*Index_운영!AW$10,IF(NOT(AV211=0),NOT(Index_운영!AW53=0)*AV211*(1+$E211*Index_운영!AW273)*Index_운영!AW53,$C211*$D211/$C$1*Index_운영!AW53))</f>
        <v>0</v>
      </c>
      <c r="AX211" s="591">
        <f>IF(AX$2=0,$C211*$D211/$C$1*Index_운영!AX53*Index_운영!AX$10,IF(NOT(AW211=0),NOT(Index_운영!AX53=0)*AW211*(1+$E211*Index_운영!AX273)*Index_운영!AX53,$C211*$D211/$C$1*Index_운영!AX53))</f>
        <v>0</v>
      </c>
      <c r="AY211" s="591">
        <f>IF(AY$2=0,$C211*$D211/$C$1*Index_운영!AY53*Index_운영!AY$10,IF(NOT(AX211=0),NOT(Index_운영!AY53=0)*AX211*(1+$E211*Index_운영!AY273)*Index_운영!AY53,$C211*$D211/$C$1*Index_운영!AY53))</f>
        <v>0</v>
      </c>
      <c r="AZ211" s="591">
        <f>IF(AZ$2=0,$C211*$D211/$C$1*Index_운영!AZ53*Index_운영!AZ$10,IF(NOT(AY211=0),NOT(Index_운영!AZ53=0)*AY211*(1+$E211*Index_운영!AZ273)*Index_운영!AZ53,$C211*$D211/$C$1*Index_운영!AZ53))</f>
        <v>0</v>
      </c>
      <c r="BA211" s="591">
        <f>IF(BA$2=0,$C211*$D211/$C$1*Index_운영!BA53*Index_운영!BA$10,IF(NOT(AZ211=0),NOT(Index_운영!BA53=0)*AZ211*(1+$E211*Index_운영!BA273)*Index_운영!BA53,$C211*$D211/$C$1*Index_운영!BA53))</f>
        <v>0</v>
      </c>
      <c r="BB211" s="591">
        <f>IF(BB$2=0,$C211*$D211/$C$1*Index_운영!BB53*Index_운영!BB$10,IF(NOT(BA211=0),NOT(Index_운영!BB53=0)*BA211*(1+$E211*Index_운영!BB273)*Index_운영!BB53,$C211*$D211/$C$1*Index_운영!BB53))</f>
        <v>0</v>
      </c>
      <c r="BC211" s="591">
        <f>IF(BC$2=0,$C211*$D211/$C$1*Index_운영!BC53*Index_운영!BC$10,IF(NOT(BB211=0),NOT(Index_운영!BC53=0)*BB211*(1+$E211*Index_운영!BC273)*Index_운영!BC53,$C211*$D211/$C$1*Index_운영!BC53))</f>
        <v>0</v>
      </c>
      <c r="BD211" s="591">
        <f>IF(BD$2=0,$C211*$D211/$C$1*Index_운영!BD53*Index_운영!BD$10,IF(NOT(BC211=0),NOT(Index_운영!BD53=0)*BC211*(1+$E211*Index_운영!BD273)*Index_운영!BD53,$C211*$D211/$C$1*Index_운영!BD53))</f>
        <v>0</v>
      </c>
      <c r="BE211" s="591">
        <f>IF(BE$2=0,$C211*$D211/$C$1*Index_운영!BE53*Index_운영!BE$10,IF(NOT(BD211=0),NOT(Index_운영!BE53=0)*BD211*(1+$E211*Index_운영!BE273)*Index_운영!BE53,$C211*$D211/$C$1*Index_운영!BE53))</f>
        <v>0</v>
      </c>
      <c r="BF211" s="591">
        <f>IF(BF$2=0,$C211*$D211/$C$1*Index_운영!BF53*Index_운영!BF$10,IF(NOT(BE211=0),NOT(Index_운영!BF53=0)*BE211*(1+$E211*Index_운영!BF273)*Index_운영!BF53,$C211*$D211/$C$1*Index_운영!BF53))</f>
        <v>0</v>
      </c>
      <c r="BG211" s="591">
        <f>IF(BG$2=0,$C211*$D211/$C$1*Index_운영!BG53*Index_운영!BG$10,IF(NOT(BF211=0),NOT(Index_운영!BG53=0)*BF211*(1+$E211*Index_운영!BG273)*Index_운영!BG53,$C211*$D211/$C$1*Index_운영!BG53))</f>
        <v>0</v>
      </c>
      <c r="BH211" s="591">
        <f>IF(BH$2=0,$C211*$D211/$C$1*Index_운영!BH53*Index_운영!BH$10,IF(NOT(BG211=0),NOT(Index_운영!BH53=0)*BG211*(1+$E211*Index_운영!BH273)*Index_운영!BH53,$C211*$D211/$C$1*Index_운영!BH53))</f>
        <v>0</v>
      </c>
      <c r="BI211" s="591">
        <f>IF(BI$2=0,$C211*$D211/$C$1*Index_운영!BI53*Index_운영!BI$10,IF(NOT(BH211=0),NOT(Index_운영!BI53=0)*BH211*(1+$E211*Index_운영!BI273)*Index_운영!BI53,$C211*$D211/$C$1*Index_운영!BI53))</f>
        <v>0</v>
      </c>
      <c r="BJ211" s="591">
        <f>IF(BJ$2=0,$C211*$D211/$C$1*Index_운영!BJ53*Index_운영!BJ$10,IF(NOT(BI211=0),NOT(Index_운영!BJ53=0)*BI211*(1+$E211*Index_운영!BJ273)*Index_운영!BJ53,$C211*$D211/$C$1*Index_운영!BJ53))</f>
        <v>0</v>
      </c>
      <c r="BK211" s="591">
        <f>IF(BK$2=0,$C211*$D211/$C$1*Index_운영!BK53*Index_운영!BK$10,IF(NOT(BJ211=0),NOT(Index_운영!BK53=0)*BJ211*(1+$E211*Index_운영!BK273)*Index_운영!BK53,$C211*$D211/$C$1*Index_운영!BK53))</f>
        <v>0</v>
      </c>
      <c r="BL211" s="591">
        <f>IF(BL$2=0,$C211*$D211/$C$1*Index_운영!BL53*Index_운영!BL$10,IF(NOT(BK211=0),NOT(Index_운영!BL53=0)*BK211*(1+$E211*Index_운영!BL273)*Index_운영!BL53,$C211*$D211/$C$1*Index_운영!BL53))</f>
        <v>0</v>
      </c>
      <c r="BM211" s="591">
        <f>IF(BM$2=0,$C211*$D211/$C$1*Index_운영!BM53*Index_운영!BM$10,IF(NOT(BL211=0),NOT(Index_운영!BM53=0)*BL211*(1+$E211*Index_운영!BM273)*Index_운영!BM53,$C211*$D211/$C$1*Index_운영!BM53))</f>
        <v>0</v>
      </c>
      <c r="BN211" s="591">
        <f>IF(BN$2=0,$C211*$D211/$C$1*Index_운영!BN53*Index_운영!BN$10,IF(NOT(BM211=0),NOT(Index_운영!BN53=0)*BM211*(1+$E211*Index_운영!BN273)*Index_운영!BN53,$C211*$D211/$C$1*Index_운영!BN53))</f>
        <v>0</v>
      </c>
      <c r="BO211" s="591">
        <f>IF(BO$2=0,$C211*$D211/$C$1*Index_운영!BO53*Index_운영!BO$10,IF(NOT(BN211=0),NOT(Index_운영!BO53=0)*BN211*(1+$E211*Index_운영!BO273)*Index_운영!BO53,$C211*$D211/$C$1*Index_운영!BO53))</f>
        <v>0</v>
      </c>
      <c r="BP211" s="591">
        <f>IF(BP$2=0,$C211*$D211/$C$1*Index_운영!BP53*Index_운영!BP$10,IF(NOT(BO211=0),NOT(Index_운영!BP53=0)*BO211*(1+$E211*Index_운영!BP273)*Index_운영!BP53,$C211*$D211/$C$1*Index_운영!BP53))</f>
        <v>0</v>
      </c>
      <c r="BQ211" s="591">
        <f>IF(BQ$2=0,$C211*$D211/$C$1*Index_운영!BQ53*Index_운영!BQ$10,IF(NOT(BP211=0),NOT(Index_운영!BQ53=0)*BP211*(1+$E211*Index_운영!BQ273)*Index_운영!BQ53,$C211*$D211/$C$1*Index_운영!BQ53))</f>
        <v>0</v>
      </c>
      <c r="BR211" s="591">
        <f>IF(BR$2=0,$C211*$D211/$C$1*Index_운영!BR53*Index_운영!BR$10,IF(NOT(BQ211=0),NOT(Index_운영!BR53=0)*BQ211*(1+$E211*Index_운영!BR273)*Index_운영!BR53,$C211*$D211/$C$1*Index_운영!BR53))</f>
        <v>0</v>
      </c>
      <c r="BS211" s="591">
        <f>IF(BS$2=0,$C211*$D211/$C$1*Index_운영!BS53*Index_운영!BS$10,IF(NOT(BR211=0),NOT(Index_운영!BS53=0)*BR211*(1+$E211*Index_운영!BS273)*Index_운영!BS53,$C211*$D211/$C$1*Index_운영!BS53))</f>
        <v>0</v>
      </c>
      <c r="BT211" s="591">
        <f>IF(BT$2=0,$C211*$D211/$C$1*Index_운영!BT53*Index_운영!BT$10,IF(NOT(BS211=0),NOT(Index_운영!BT53=0)*BS211*(1+$E211*Index_운영!BT273)*Index_운영!BT53,$C211*$D211/$C$1*Index_운영!BT53))</f>
        <v>0</v>
      </c>
      <c r="BU211" s="591">
        <f>IF(BU$2=0,$C211*$D211/$C$1*Index_운영!BU53*Index_운영!BU$10,IF(NOT(BT211=0),NOT(Index_운영!BU53=0)*BT211*(1+$E211*Index_운영!BU273)*Index_운영!BU53,$C211*$D211/$C$1*Index_운영!BU53))</f>
        <v>0</v>
      </c>
      <c r="BV211" s="591">
        <f>IF(BV$2=0,$C211*$D211/$C$1*Index_운영!BV53*Index_운영!BV$10,IF(NOT(BU211=0),NOT(Index_운영!BV53=0)*BU211*(1+$E211*Index_운영!BV273)*Index_운영!BV53,$C211*$D211/$C$1*Index_운영!BV53))</f>
        <v>0</v>
      </c>
      <c r="BW211" s="591">
        <f>IF(BW$2=0,$C211*$D211/$C$1*Index_운영!BW53*Index_운영!BW$10,IF(NOT(BV211=0),NOT(Index_운영!BW53=0)*BV211*(1+$E211*Index_운영!BW273)*Index_운영!BW53,$C211*$D211/$C$1*Index_운영!BW53))</f>
        <v>0</v>
      </c>
      <c r="BX211" s="591">
        <f>IF(BX$2=0,$C211*$D211/$C$1*Index_운영!BX53*Index_운영!BX$10,IF(NOT(BW211=0),NOT(Index_운영!BX53=0)*BW211*(1+$E211*Index_운영!BX273)*Index_운영!BX53,$C211*$D211/$C$1*Index_운영!BX53))</f>
        <v>0</v>
      </c>
      <c r="BY211" s="591">
        <f>IF(BY$2=0,$C211*$D211/$C$1*Index_운영!BY53*Index_운영!BY$10,IF(NOT(BX211=0),NOT(Index_운영!BY53=0)*BX211*(1+$E211*Index_운영!BY273)*Index_운영!BY53,$C211*$D211/$C$1*Index_운영!BY53))</f>
        <v>0</v>
      </c>
      <c r="BZ211" s="591">
        <f>IF(BZ$2=0,$C211*$D211/$C$1*Index_운영!BZ53*Index_운영!BZ$10,IF(NOT(BY211=0),NOT(Index_운영!BZ53=0)*BY211*(1+$E211*Index_운영!BZ273)*Index_운영!BZ53,$C211*$D211/$C$1*Index_운영!BZ53))</f>
        <v>0</v>
      </c>
      <c r="CA211" s="591">
        <f>IF(CA$2=0,$C211*$D211/$C$1*Index_운영!CA53*Index_운영!CA$10,IF(NOT(BZ211=0),NOT(Index_운영!CA53=0)*BZ211*(1+$E211*Index_운영!CA273)*Index_운영!CA53,$C211*$D211/$C$1*Index_운영!CA53))</f>
        <v>0</v>
      </c>
      <c r="CB211" s="591">
        <f>IF(CB$2=0,$C211*$D211/$C$1*Index_운영!CB53*Index_운영!CB$10,IF(NOT(CA211=0),NOT(Index_운영!CB53=0)*CA211*(1+$E211*Index_운영!CB273)*Index_운영!CB53,$C211*$D211/$C$1*Index_운영!CB53))</f>
        <v>0</v>
      </c>
      <c r="CC211" s="591">
        <f>IF(CC$2=0,$C211*$D211/$C$1*Index_운영!CC53*Index_운영!CC$10,IF(NOT(CB211=0),NOT(Index_운영!CC53=0)*CB211*(1+$E211*Index_운영!CC273)*Index_운영!CC53,$C211*$D211/$C$1*Index_운영!CC53))</f>
        <v>0</v>
      </c>
      <c r="CD211" s="591">
        <f>IF(CD$2=0,$C211*$D211/$C$1*Index_운영!CD53*Index_운영!CD$10,IF(NOT(CC211=0),NOT(Index_운영!CD53=0)*CC211*(1+$E211*Index_운영!CD273)*Index_운영!CD53,$C211*$D211/$C$1*Index_운영!CD53))</f>
        <v>0</v>
      </c>
      <c r="CE211" s="591">
        <f>IF(CE$2=0,$C211*$D211/$C$1*Index_운영!CE53*Index_운영!CE$10,IF(NOT(CD211=0),NOT(Index_운영!CE53=0)*CD211*(1+$E211*Index_운영!CE273)*Index_운영!CE53,$C211*$D211/$C$1*Index_운영!CE53))</f>
        <v>0</v>
      </c>
      <c r="CF211" s="591">
        <f>IF(CF$2=0,$C211*$D211/$C$1*Index_운영!CF53*Index_운영!CF$10,IF(NOT(CE211=0),NOT(Index_운영!CF53=0)*CE211*(1+$E211*Index_운영!CF273)*Index_운영!CF53,$C211*$D211/$C$1*Index_운영!CF53))</f>
        <v>0</v>
      </c>
      <c r="CG211" s="591">
        <f>IF(CG$2=0,$C211*$D211/$C$1*Index_운영!CG53*Index_운영!CG$10,IF(NOT(CF211=0),NOT(Index_운영!CG53=0)*CF211*(1+$E211*Index_운영!CG273)*Index_운영!CG53,$C211*$D211/$C$1*Index_운영!CG53))</f>
        <v>0</v>
      </c>
      <c r="CH211" s="591">
        <f>IF(CH$2=0,$C211*$D211/$C$1*Index_운영!CH53*Index_운영!CH$10,IF(NOT(CG211=0),NOT(Index_운영!CH53=0)*CG211*(1+$E211*Index_운영!CH273)*Index_운영!CH53,$C211*$D211/$C$1*Index_운영!CH53))</f>
        <v>0</v>
      </c>
      <c r="CI211" s="591">
        <f>IF(CI$2=0,$C211*$D211/$C$1*Index_운영!CI53*Index_운영!CI$10,IF(NOT(CH211=0),NOT(Index_운영!CI53=0)*CH211*(1+$E211*Index_운영!CI273)*Index_운영!CI53,$C211*$D211/$C$1*Index_운영!CI53))</f>
        <v>0</v>
      </c>
      <c r="CJ211" s="591">
        <f>IF(CJ$2=0,$C211*$D211/$C$1*Index_운영!CJ53*Index_운영!CJ$10,IF(NOT(CI211=0),NOT(Index_운영!CJ53=0)*CI211*(1+$E211*Index_운영!CJ273)*Index_운영!CJ53,$C211*$D211/$C$1*Index_운영!CJ53))</f>
        <v>0</v>
      </c>
      <c r="CK211" s="591">
        <f>IF(CK$2=0,$C211*$D211/$C$1*Index_운영!CK53*Index_운영!CK$10,IF(NOT(CJ211=0),NOT(Index_운영!CK53=0)*CJ211*(1+$E211*Index_운영!CK273)*Index_운영!CK53,$C211*$D211/$C$1*Index_운영!CK53))</f>
        <v>0</v>
      </c>
      <c r="CL211" s="591">
        <f>IF(CL$2=0,$C211*$D211/$C$1*Index_운영!CL53*Index_운영!CL$10,IF(NOT(CK211=0),NOT(Index_운영!CL53=0)*CK211*(1+$E211*Index_운영!CL273)*Index_운영!CL53,$C211*$D211/$C$1*Index_운영!CL53))</f>
        <v>0</v>
      </c>
      <c r="CM211" s="591">
        <f>IF(CM$2=0,$C211*$D211/$C$1*Index_운영!CM53*Index_운영!CM$10,IF(NOT(CL211=0),NOT(Index_운영!CM53=0)*CL211*(1+$E211*Index_운영!CM273)*Index_운영!CM53,$C211*$D211/$C$1*Index_운영!CM53))</f>
        <v>0</v>
      </c>
      <c r="CN211" s="591">
        <f>IF(CN$2=0,$C211*$D211/$C$1*Index_운영!CN53*Index_운영!CN$10,IF(NOT(CM211=0),NOT(Index_운영!CN53=0)*CM211*(1+$E211*Index_운영!CN273)*Index_운영!CN53,$C211*$D211/$C$1*Index_운영!CN53))</f>
        <v>0</v>
      </c>
      <c r="CO211" s="591">
        <f>IF(CO$2=0,$C211*$D211/$C$1*Index_운영!CO53*Index_운영!CO$10,IF(NOT(CN211=0),NOT(Index_운영!CO53=0)*CN211*(1+$E211*Index_운영!CO273)*Index_운영!CO53,$C211*$D211/$C$1*Index_운영!CO53))</f>
        <v>0</v>
      </c>
      <c r="CP211" s="591">
        <f>IF(CP$2=0,$C211*$D211/$C$1*Index_운영!CP53*Index_운영!CP$10,IF(NOT(CO211=0),NOT(Index_운영!CP53=0)*CO211*(1+$E211*Index_운영!CP273)*Index_운영!CP53,$C211*$D211/$C$1*Index_운영!CP53))</f>
        <v>0</v>
      </c>
      <c r="CQ211" s="591">
        <f>IF(CQ$2=0,$C211*$D211/$C$1*Index_운영!CQ53*Index_운영!CQ$10,IF(NOT(CP211=0),NOT(Index_운영!CQ53=0)*CP211*(1+$E211*Index_운영!CQ273)*Index_운영!CQ53,$C211*$D211/$C$1*Index_운영!CQ53))</f>
        <v>0</v>
      </c>
      <c r="CR211" s="591">
        <f>IF(CR$2=0,$C211*$D211/$C$1*Index_운영!CR53*Index_운영!CR$10,IF(NOT(CQ211=0),NOT(Index_운영!CR53=0)*CQ211*(1+$E211*Index_운영!CR273)*Index_운영!CR53,$C211*$D211/$C$1*Index_운영!CR53))</f>
        <v>0</v>
      </c>
      <c r="CS211" s="591">
        <f>IF(CS$2=0,$C211*$D211/$C$1*Index_운영!CS53*Index_운영!CS$10,IF(NOT(CR211=0),NOT(Index_운영!CS53=0)*CR211*(1+$E211*Index_운영!CS273)*Index_운영!CS53,$C211*$D211/$C$1*Index_운영!CS53))</f>
        <v>0</v>
      </c>
      <c r="CT211" s="591">
        <f>IF(CT$2=0,$C211*$D211/$C$1*Index_운영!CT53*Index_운영!CT$10,IF(NOT(CS211=0),NOT(Index_운영!CT53=0)*CS211*(1+$E211*Index_운영!CT273)*Index_운영!CT53,$C211*$D211/$C$1*Index_운영!CT53))</f>
        <v>0</v>
      </c>
      <c r="CU211" s="591">
        <f>IF(CU$2=0,$C211*$D211/$C$1*Index_운영!CU53*Index_운영!CU$10,IF(NOT(CT211=0),NOT(Index_운영!CU53=0)*CT211*(1+$E211*Index_운영!CU273)*Index_운영!CU53,$C211*$D211/$C$1*Index_운영!CU53))</f>
        <v>0</v>
      </c>
      <c r="CV211" s="591">
        <f>IF(CV$2=0,$C211*$D211/$C$1*Index_운영!CV53*Index_운영!CV$10,IF(NOT(CU211=0),NOT(Index_운영!CV53=0)*CU211*(1+$E211*Index_운영!CV273)*Index_운영!CV53,$C211*$D211/$C$1*Index_운영!CV53))</f>
        <v>0</v>
      </c>
      <c r="CW211" s="591">
        <f>IF(CW$2=0,$C211*$D211/$C$1*Index_운영!CW53*Index_운영!CW$10,IF(NOT(CV211=0),NOT(Index_운영!CW53=0)*CV211*(1+$E211*Index_운영!CW273)*Index_운영!CW53,$C211*$D211/$C$1*Index_운영!CW53))</f>
        <v>0</v>
      </c>
      <c r="CX211" s="591">
        <f>IF(CX$2=0,$C211*$D211/$C$1*Index_운영!CX53*Index_운영!CX$10,IF(NOT(CW211=0),NOT(Index_운영!CX53=0)*CW211*(1+$E211*Index_운영!CX273)*Index_운영!CX53,$C211*$D211/$C$1*Index_운영!CX53))</f>
        <v>0</v>
      </c>
      <c r="CY211" s="591">
        <f>IF(CY$2=0,$C211*$D211/$C$1*Index_운영!CY53*Index_운영!CY$10,IF(NOT(CX211=0),NOT(Index_운영!CY53=0)*CX211*(1+$E211*Index_운영!CY273)*Index_운영!CY53,$C211*$D211/$C$1*Index_운영!CY53))</f>
        <v>0</v>
      </c>
      <c r="CZ211" s="591">
        <f>IF(CZ$2=0,$C211*$D211/$C$1*Index_운영!CZ53*Index_운영!CZ$10,IF(NOT(CY211=0),NOT(Index_운영!CZ53=0)*CY211*(1+$E211*Index_운영!CZ273)*Index_운영!CZ53,$C211*$D211/$C$1*Index_운영!CZ53))</f>
        <v>0</v>
      </c>
      <c r="DA211" s="591">
        <f>IF(DA$2=0,$C211*$D211/$C$1*Index_운영!DA53*Index_운영!DA$10,IF(NOT(CZ211=0),NOT(Index_운영!DA53=0)*CZ211*(1+$E211*Index_운영!DA273)*Index_운영!DA53,$C211*$D211/$C$1*Index_운영!DA53))</f>
        <v>0</v>
      </c>
      <c r="DB211" s="591">
        <f>IF(DB$2=0,$C211*$D211/$C$1*Index_운영!DB53*Index_운영!DB$10,IF(NOT(DA211=0),NOT(Index_운영!DB53=0)*DA211*(1+$E211*Index_운영!DB273)*Index_운영!DB53,$C211*$D211/$C$1*Index_운영!DB53))</f>
        <v>0</v>
      </c>
      <c r="DC211" s="591">
        <f>IF(DC$2=0,$C211*$D211/$C$1*Index_운영!DC53*Index_운영!DC$10,IF(NOT(DB211=0),NOT(Index_운영!DC53=0)*DB211*(1+$E211*Index_운영!DC273)*Index_운영!DC53,$C211*$D211/$C$1*Index_운영!DC53))</f>
        <v>0</v>
      </c>
      <c r="DD211" s="591">
        <f>IF(DD$2=0,$C211*$D211/$C$1*Index_운영!DD53*Index_운영!DD$10,IF(NOT(DC211=0),NOT(Index_운영!DD53=0)*DC211*(1+$E211*Index_운영!DD273)*Index_운영!DD53,$C211*$D211/$C$1*Index_운영!DD53))</f>
        <v>0</v>
      </c>
      <c r="DE211" s="591">
        <f>IF(DE$2=0,$C211*$D211/$C$1*Index_운영!DE53*Index_운영!DE$10,IF(NOT(DD211=0),NOT(Index_운영!DE53=0)*DD211*(1+$E211*Index_운영!DE273)*Index_운영!DE53,$C211*$D211/$C$1*Index_운영!DE53))</f>
        <v>0</v>
      </c>
      <c r="DF211" s="591">
        <f>IF(DF$2=0,$C211*$D211/$C$1*Index_운영!DF53*Index_운영!DF$10,IF(NOT(DE211=0),NOT(Index_운영!DF53=0)*DE211*(1+$E211*Index_운영!DF273)*Index_운영!DF53,$C211*$D211/$C$1*Index_운영!DF53))</f>
        <v>0</v>
      </c>
      <c r="DG211" s="591">
        <f>IF(DG$2=0,$C211*$D211/$C$1*Index_운영!DG53*Index_운영!DG$10,IF(NOT(DF211=0),NOT(Index_운영!DG53=0)*DF211*(1+$E211*Index_운영!DG273)*Index_운영!DG53,$C211*$D211/$C$1*Index_운영!DG53))</f>
        <v>0</v>
      </c>
      <c r="DH211" s="591">
        <f>IF(DH$2=0,$C211*$D211/$C$1*Index_운영!DH53*Index_운영!DH$10,IF(NOT(DG211=0),NOT(Index_운영!DH53=0)*DG211*(1+$E211*Index_운영!DH273)*Index_운영!DH53,$C211*$D211/$C$1*Index_운영!DH53))</f>
        <v>0</v>
      </c>
      <c r="DI211" s="591">
        <f>IF(DI$2=0,$C211*$D211/$C$1*Index_운영!DI53*Index_운영!DI$10,IF(NOT(DH211=0),NOT(Index_운영!DI53=0)*DH211*(1+$E211*Index_운영!DI273)*Index_운영!DI53,$C211*$D211/$C$1*Index_운영!DI53))</f>
        <v>0</v>
      </c>
      <c r="DJ211" s="591">
        <f>IF(DJ$2=0,$C211*$D211/$C$1*Index_운영!DJ53*Index_운영!DJ$10,IF(NOT(DI211=0),NOT(Index_운영!DJ53=0)*DI211*(1+$E211*Index_운영!DJ273)*Index_운영!DJ53,$C211*$D211/$C$1*Index_운영!DJ53))</f>
        <v>0</v>
      </c>
      <c r="DK211" s="591">
        <f>IF(DK$2=0,$C211*$D211/$C$1*Index_운영!DK53*Index_운영!DK$10,IF(NOT(DJ211=0),NOT(Index_운영!DK53=0)*DJ211*(1+$E211*Index_운영!DK273)*Index_운영!DK53,$C211*$D211/$C$1*Index_운영!DK53))</f>
        <v>0</v>
      </c>
      <c r="DL211" s="591">
        <f>IF(DL$2=0,$C211*$D211/$C$1*Index_운영!DL53*Index_운영!DL$10,IF(NOT(DK211=0),NOT(Index_운영!DL53=0)*DK211*(1+$E211*Index_운영!DL273)*Index_운영!DL53,$C211*$D211/$C$1*Index_운영!DL53))</f>
        <v>0</v>
      </c>
      <c r="DM211" s="591">
        <f>IF(DM$2=0,$C211*$D211/$C$1*Index_운영!DM53*Index_운영!DM$10,IF(NOT(DL211=0),NOT(Index_운영!DM53=0)*DL211*(1+$E211*Index_운영!DM273)*Index_운영!DM53,$C211*$D211/$C$1*Index_운영!DM53))</f>
        <v>0</v>
      </c>
      <c r="DN211" s="591">
        <f>IF(DN$2=0,$C211*$D211/$C$1*Index_운영!DN53*Index_운영!DN$10,IF(NOT(DM211=0),NOT(Index_운영!DN53=0)*DM211*(1+$E211*Index_운영!DN273)*Index_운영!DN53,$C211*$D211/$C$1*Index_운영!DN53))</f>
        <v>0</v>
      </c>
      <c r="DO211" s="591">
        <f>IF(DO$2=0,$C211*$D211/$C$1*Index_운영!DO53*Index_운영!DO$10,IF(NOT(DN211=0),NOT(Index_운영!DO53=0)*DN211*(1+$E211*Index_운영!DO273)*Index_운영!DO53,$C211*$D211/$C$1*Index_운영!DO53))</f>
        <v>0</v>
      </c>
      <c r="DP211" s="591">
        <f>IF(DP$2=0,$C211*$D211/$C$1*Index_운영!DP53*Index_운영!DP$10,IF(NOT(DO211=0),NOT(Index_운영!DP53=0)*DO211*(1+$E211*Index_운영!DP273)*Index_운영!DP53,$C211*$D211/$C$1*Index_운영!DP53))</f>
        <v>0</v>
      </c>
      <c r="DQ211" s="591">
        <f>IF(DQ$2=0,$C211*$D211/$C$1*Index_운영!DQ53*Index_운영!DQ$10,IF(NOT(DP211=0),NOT(Index_운영!DQ53=0)*DP211*(1+$E211*Index_운영!DQ273)*Index_운영!DQ53,$C211*$D211/$C$1*Index_운영!DQ53))</f>
        <v>0</v>
      </c>
      <c r="DR211" s="591">
        <f>IF(DR$2=0,$C211*$D211/$C$1*Index_운영!DR53*Index_운영!DR$10,IF(NOT(DQ211=0),NOT(Index_운영!DR53=0)*DQ211*(1+$E211*Index_운영!DR273)*Index_운영!DR53,$C211*$D211/$C$1*Index_운영!DR53))</f>
        <v>0</v>
      </c>
      <c r="DS211" s="591">
        <f>IF(DS$2=0,$C211*$D211/$C$1*Index_운영!DS53*Index_운영!DS$10,IF(NOT(DR211=0),NOT(Index_운영!DS53=0)*DR211*(1+$E211*Index_운영!DS273)*Index_운영!DS53,$C211*$D211/$C$1*Index_운영!DS53))</f>
        <v>0</v>
      </c>
      <c r="DT211" s="591">
        <f>IF(DT$2=0,$C211*$D211/$C$1*Index_운영!DT53*Index_운영!DT$10,IF(NOT(DS211=0),NOT(Index_운영!DT53=0)*DS211*(1+$E211*Index_운영!DT273)*Index_운영!DT53,$C211*$D211/$C$1*Index_운영!DT53))</f>
        <v>0</v>
      </c>
      <c r="DU211" s="591">
        <f>IF(DU$2=0,$C211*$D211/$C$1*Index_운영!DU53*Index_운영!DU$10,IF(NOT(DT211=0),NOT(Index_운영!DU53=0)*DT211*(1+$E211*Index_운영!DU273)*Index_운영!DU53,$C211*$D211/$C$1*Index_운영!DU53))</f>
        <v>0</v>
      </c>
      <c r="DV211" s="591">
        <f>IF(DV$2=0,$C211*$D211/$C$1*Index_운영!DV53*Index_운영!DV$10,IF(NOT(DU211=0),NOT(Index_운영!DV53=0)*DU211*(1+$E211*Index_운영!DV273)*Index_운영!DV53,$C211*$D211/$C$1*Index_운영!DV53))</f>
        <v>0</v>
      </c>
    </row>
    <row r="212" spans="1:126" s="485" customFormat="1" outlineLevel="1" x14ac:dyDescent="0.4">
      <c r="A212" s="737"/>
      <c r="B212" s="464">
        <f>'Rent Roll'!$B28</f>
        <v>0</v>
      </c>
      <c r="C212" s="1219">
        <f>'Rent Roll'!$K28</f>
        <v>0</v>
      </c>
      <c r="D212" s="1220">
        <f>'Rent Roll'!$Y28</f>
        <v>0</v>
      </c>
      <c r="E212" s="1221">
        <f>'Rent Roll'!$Z28</f>
        <v>0</v>
      </c>
      <c r="F212" s="588">
        <f>IF(F$2=0,$C212*$D212/$C$1*Index_운영!F54*Index_운영!F$10,IF(NOT(E212=0),NOT(Index_운영!F54=0)*E212*(1+$E212*Index_운영!F274)*Index_운영!F54,$C212*$D212/$C$1*Index_운영!F54))</f>
        <v>0</v>
      </c>
      <c r="G212" s="591">
        <f>IF(G$2=0,$C212*$D212/$C$1*Index_운영!G54*Index_운영!G$10,IF(NOT(F212=0),NOT(Index_운영!G54=0)*F212*(1+$E212*Index_운영!G274)*Index_운영!G54,$C212*$D212/$C$1*Index_운영!G54))</f>
        <v>0</v>
      </c>
      <c r="H212" s="591">
        <f>IF(H$2=0,$C212*$D212/$C$1*Index_운영!H54*Index_운영!H$10,IF(NOT(G212=0),NOT(Index_운영!H54=0)*G212*(1+$E212*Index_운영!H274)*Index_운영!H54,$C212*$D212/$C$1*Index_운영!H54))</f>
        <v>0</v>
      </c>
      <c r="I212" s="591">
        <f>IF(I$2=0,$C212*$D212/$C$1*Index_운영!I54*Index_운영!I$10,IF(NOT(H212=0),NOT(Index_운영!I54=0)*H212*(1+$E212*Index_운영!I274)*Index_운영!I54,$C212*$D212/$C$1*Index_운영!I54))</f>
        <v>0</v>
      </c>
      <c r="J212" s="591">
        <f>IF(J$2=0,$C212*$D212/$C$1*Index_운영!J54*Index_운영!J$10,IF(NOT(I212=0),NOT(Index_운영!J54=0)*I212*(1+$E212*Index_운영!J274)*Index_운영!J54,$C212*$D212/$C$1*Index_운영!J54))</f>
        <v>0</v>
      </c>
      <c r="K212" s="591">
        <f>IF(K$2=0,$C212*$D212/$C$1*Index_운영!K54*Index_운영!K$10,IF(NOT(J212=0),NOT(Index_운영!K54=0)*J212*(1+$E212*Index_운영!K274)*Index_운영!K54,$C212*$D212/$C$1*Index_운영!K54))</f>
        <v>0</v>
      </c>
      <c r="L212" s="591">
        <f>IF(L$2=0,$C212*$D212/$C$1*Index_운영!L54*Index_운영!L$10,IF(NOT(K212=0),NOT(Index_운영!L54=0)*K212*(1+$E212*Index_운영!L274)*Index_운영!L54,$C212*$D212/$C$1*Index_운영!L54))</f>
        <v>0</v>
      </c>
      <c r="M212" s="591">
        <f>IF(M$2=0,$C212*$D212/$C$1*Index_운영!M54*Index_운영!M$10,IF(NOT(L212=0),NOT(Index_운영!M54=0)*L212*(1+$E212*Index_운영!M274)*Index_운영!M54,$C212*$D212/$C$1*Index_운영!M54))</f>
        <v>0</v>
      </c>
      <c r="N212" s="591">
        <f>IF(N$2=0,$C212*$D212/$C$1*Index_운영!N54*Index_운영!N$10,IF(NOT(M212=0),NOT(Index_운영!N54=0)*M212*(1+$E212*Index_운영!N274)*Index_운영!N54,$C212*$D212/$C$1*Index_운영!N54))</f>
        <v>0</v>
      </c>
      <c r="O212" s="591">
        <f>IF(O$2=0,$C212*$D212/$C$1*Index_운영!O54*Index_운영!O$10,IF(NOT(N212=0),NOT(Index_운영!O54=0)*N212*(1+$E212*Index_운영!O274)*Index_운영!O54,$C212*$D212/$C$1*Index_운영!O54))</f>
        <v>0</v>
      </c>
      <c r="P212" s="591">
        <f>IF(P$2=0,$C212*$D212/$C$1*Index_운영!P54*Index_운영!P$10,IF(NOT(O212=0),NOT(Index_운영!P54=0)*O212*(1+$E212*Index_운영!P274)*Index_운영!P54,$C212*$D212/$C$1*Index_운영!P54))</f>
        <v>0</v>
      </c>
      <c r="Q212" s="591">
        <f>IF(Q$2=0,$C212*$D212/$C$1*Index_운영!Q54*Index_운영!Q$10,IF(NOT(P212=0),NOT(Index_운영!Q54=0)*P212*(1+$E212*Index_운영!Q274)*Index_운영!Q54,$C212*$D212/$C$1*Index_운영!Q54))</f>
        <v>0</v>
      </c>
      <c r="R212" s="591">
        <f>IF(R$2=0,$C212*$D212/$C$1*Index_운영!R54*Index_운영!R$10,IF(NOT(Q212=0),NOT(Index_운영!R54=0)*Q212*(1+$E212*Index_운영!R274)*Index_운영!R54,$C212*$D212/$C$1*Index_운영!R54))</f>
        <v>0</v>
      </c>
      <c r="S212" s="591">
        <f>IF(S$2=0,$C212*$D212/$C$1*Index_운영!S54*Index_운영!S$10,IF(NOT(R212=0),NOT(Index_운영!S54=0)*R212*(1+$E212*Index_운영!S274)*Index_운영!S54,$C212*$D212/$C$1*Index_운영!S54))</f>
        <v>0</v>
      </c>
      <c r="T212" s="591">
        <f>IF(T$2=0,$C212*$D212/$C$1*Index_운영!T54*Index_운영!T$10,IF(NOT(S212=0),NOT(Index_운영!T54=0)*S212*(1+$E212*Index_운영!T274)*Index_운영!T54,$C212*$D212/$C$1*Index_운영!T54))</f>
        <v>0</v>
      </c>
      <c r="U212" s="591">
        <f>IF(U$2=0,$C212*$D212/$C$1*Index_운영!U54*Index_운영!U$10,IF(NOT(T212=0),NOT(Index_운영!U54=0)*T212*(1+$E212*Index_운영!U274)*Index_운영!U54,$C212*$D212/$C$1*Index_운영!U54))</f>
        <v>0</v>
      </c>
      <c r="V212" s="591">
        <f>IF(V$2=0,$C212*$D212/$C$1*Index_운영!V54*Index_운영!V$10,IF(NOT(U212=0),NOT(Index_운영!V54=0)*U212*(1+$E212*Index_운영!V274)*Index_운영!V54,$C212*$D212/$C$1*Index_운영!V54))</f>
        <v>0</v>
      </c>
      <c r="W212" s="591">
        <f>IF(W$2=0,$C212*$D212/$C$1*Index_운영!W54*Index_운영!W$10,IF(NOT(V212=0),NOT(Index_운영!W54=0)*V212*(1+$E212*Index_운영!W274)*Index_운영!W54,$C212*$D212/$C$1*Index_운영!W54))</f>
        <v>0</v>
      </c>
      <c r="X212" s="591">
        <f>IF(X$2=0,$C212*$D212/$C$1*Index_운영!X54*Index_운영!X$10,IF(NOT(W212=0),NOT(Index_운영!X54=0)*W212*(1+$E212*Index_운영!X274)*Index_운영!X54,$C212*$D212/$C$1*Index_운영!X54))</f>
        <v>0</v>
      </c>
      <c r="Y212" s="591">
        <f>IF(Y$2=0,$C212*$D212/$C$1*Index_운영!Y54*Index_운영!Y$10,IF(NOT(X212=0),NOT(Index_운영!Y54=0)*X212*(1+$E212*Index_운영!Y274)*Index_운영!Y54,$C212*$D212/$C$1*Index_운영!Y54))</f>
        <v>0</v>
      </c>
      <c r="Z212" s="591">
        <f>IF(Z$2=0,$C212*$D212/$C$1*Index_운영!Z54*Index_운영!Z$10,IF(NOT(Y212=0),NOT(Index_운영!Z54=0)*Y212*(1+$E212*Index_운영!Z274)*Index_운영!Z54,$C212*$D212/$C$1*Index_운영!Z54))</f>
        <v>0</v>
      </c>
      <c r="AA212" s="591">
        <f>IF(AA$2=0,$C212*$D212/$C$1*Index_운영!AA54*Index_운영!AA$10,IF(NOT(Z212=0),NOT(Index_운영!AA54=0)*Z212*(1+$E212*Index_운영!AA274)*Index_운영!AA54,$C212*$D212/$C$1*Index_운영!AA54))</f>
        <v>0</v>
      </c>
      <c r="AB212" s="591">
        <f>IF(AB$2=0,$C212*$D212/$C$1*Index_운영!AB54*Index_운영!AB$10,IF(NOT(AA212=0),NOT(Index_운영!AB54=0)*AA212*(1+$E212*Index_운영!AB274)*Index_운영!AB54,$C212*$D212/$C$1*Index_운영!AB54))</f>
        <v>0</v>
      </c>
      <c r="AC212" s="591">
        <f>IF(AC$2=0,$C212*$D212/$C$1*Index_운영!AC54*Index_운영!AC$10,IF(NOT(AB212=0),NOT(Index_운영!AC54=0)*AB212*(1+$E212*Index_운영!AC274)*Index_운영!AC54,$C212*$D212/$C$1*Index_운영!AC54))</f>
        <v>0</v>
      </c>
      <c r="AD212" s="591">
        <f>IF(AD$2=0,$C212*$D212/$C$1*Index_운영!AD54*Index_운영!AD$10,IF(NOT(AC212=0),NOT(Index_운영!AD54=0)*AC212*(1+$E212*Index_운영!AD274)*Index_운영!AD54,$C212*$D212/$C$1*Index_운영!AD54))</f>
        <v>0</v>
      </c>
      <c r="AE212" s="591">
        <f>IF(AE$2=0,$C212*$D212/$C$1*Index_운영!AE54*Index_운영!AE$10,IF(NOT(AD212=0),NOT(Index_운영!AE54=0)*AD212*(1+$E212*Index_운영!AE274)*Index_운영!AE54,$C212*$D212/$C$1*Index_운영!AE54))</f>
        <v>0</v>
      </c>
      <c r="AF212" s="591">
        <f>IF(AF$2=0,$C212*$D212/$C$1*Index_운영!AF54*Index_운영!AF$10,IF(NOT(AE212=0),NOT(Index_운영!AF54=0)*AE212*(1+$E212*Index_운영!AF274)*Index_운영!AF54,$C212*$D212/$C$1*Index_운영!AF54))</f>
        <v>0</v>
      </c>
      <c r="AG212" s="591">
        <f>IF(AG$2=0,$C212*$D212/$C$1*Index_운영!AG54*Index_운영!AG$10,IF(NOT(AF212=0),NOT(Index_운영!AG54=0)*AF212*(1+$E212*Index_운영!AG274)*Index_운영!AG54,$C212*$D212/$C$1*Index_운영!AG54))</f>
        <v>0</v>
      </c>
      <c r="AH212" s="591">
        <f>IF(AH$2=0,$C212*$D212/$C$1*Index_운영!AH54*Index_운영!AH$10,IF(NOT(AG212=0),NOT(Index_운영!AH54=0)*AG212*(1+$E212*Index_운영!AH274)*Index_운영!AH54,$C212*$D212/$C$1*Index_운영!AH54))</f>
        <v>0</v>
      </c>
      <c r="AI212" s="591">
        <f>IF(AI$2=0,$C212*$D212/$C$1*Index_운영!AI54*Index_운영!AI$10,IF(NOT(AH212=0),NOT(Index_운영!AI54=0)*AH212*(1+$E212*Index_운영!AI274)*Index_운영!AI54,$C212*$D212/$C$1*Index_운영!AI54))</f>
        <v>0</v>
      </c>
      <c r="AJ212" s="591">
        <f>IF(AJ$2=0,$C212*$D212/$C$1*Index_운영!AJ54*Index_운영!AJ$10,IF(NOT(AI212=0),NOT(Index_운영!AJ54=0)*AI212*(1+$E212*Index_운영!AJ274)*Index_운영!AJ54,$C212*$D212/$C$1*Index_운영!AJ54))</f>
        <v>0</v>
      </c>
      <c r="AK212" s="591">
        <f>IF(AK$2=0,$C212*$D212/$C$1*Index_운영!AK54*Index_운영!AK$10,IF(NOT(AJ212=0),NOT(Index_운영!AK54=0)*AJ212*(1+$E212*Index_운영!AK274)*Index_운영!AK54,$C212*$D212/$C$1*Index_운영!AK54))</f>
        <v>0</v>
      </c>
      <c r="AL212" s="591">
        <f>IF(AL$2=0,$C212*$D212/$C$1*Index_운영!AL54*Index_운영!AL$10,IF(NOT(AK212=0),NOT(Index_운영!AL54=0)*AK212*(1+$E212*Index_운영!AL274)*Index_운영!AL54,$C212*$D212/$C$1*Index_운영!AL54))</f>
        <v>0</v>
      </c>
      <c r="AM212" s="591">
        <f>IF(AM$2=0,$C212*$D212/$C$1*Index_운영!AM54*Index_운영!AM$10,IF(NOT(AL212=0),NOT(Index_운영!AM54=0)*AL212*(1+$E212*Index_운영!AM274)*Index_운영!AM54,$C212*$D212/$C$1*Index_운영!AM54))</f>
        <v>0</v>
      </c>
      <c r="AN212" s="591">
        <f>IF(AN$2=0,$C212*$D212/$C$1*Index_운영!AN54*Index_운영!AN$10,IF(NOT(AM212=0),NOT(Index_운영!AN54=0)*AM212*(1+$E212*Index_운영!AN274)*Index_운영!AN54,$C212*$D212/$C$1*Index_운영!AN54))</f>
        <v>0</v>
      </c>
      <c r="AO212" s="591">
        <f>IF(AO$2=0,$C212*$D212/$C$1*Index_운영!AO54*Index_운영!AO$10,IF(NOT(AN212=0),NOT(Index_운영!AO54=0)*AN212*(1+$E212*Index_운영!AO274)*Index_운영!AO54,$C212*$D212/$C$1*Index_운영!AO54))</f>
        <v>0</v>
      </c>
      <c r="AP212" s="591">
        <f>IF(AP$2=0,$C212*$D212/$C$1*Index_운영!AP54*Index_운영!AP$10,IF(NOT(AO212=0),NOT(Index_운영!AP54=0)*AO212*(1+$E212*Index_운영!AP274)*Index_운영!AP54,$C212*$D212/$C$1*Index_운영!AP54))</f>
        <v>0</v>
      </c>
      <c r="AQ212" s="591">
        <f>IF(AQ$2=0,$C212*$D212/$C$1*Index_운영!AQ54*Index_운영!AQ$10,IF(NOT(AP212=0),NOT(Index_운영!AQ54=0)*AP212*(1+$E212*Index_운영!AQ274)*Index_운영!AQ54,$C212*$D212/$C$1*Index_운영!AQ54))</f>
        <v>0</v>
      </c>
      <c r="AR212" s="591">
        <f>IF(AR$2=0,$C212*$D212/$C$1*Index_운영!AR54*Index_운영!AR$10,IF(NOT(AQ212=0),NOT(Index_운영!AR54=0)*AQ212*(1+$E212*Index_운영!AR274)*Index_운영!AR54,$C212*$D212/$C$1*Index_운영!AR54))</f>
        <v>0</v>
      </c>
      <c r="AS212" s="591">
        <f>IF(AS$2=0,$C212*$D212/$C$1*Index_운영!AS54*Index_운영!AS$10,IF(NOT(AR212=0),NOT(Index_운영!AS54=0)*AR212*(1+$E212*Index_운영!AS274)*Index_운영!AS54,$C212*$D212/$C$1*Index_운영!AS54))</f>
        <v>0</v>
      </c>
      <c r="AT212" s="591">
        <f>IF(AT$2=0,$C212*$D212/$C$1*Index_운영!AT54*Index_운영!AT$10,IF(NOT(AS212=0),NOT(Index_운영!AT54=0)*AS212*(1+$E212*Index_운영!AT274)*Index_운영!AT54,$C212*$D212/$C$1*Index_운영!AT54))</f>
        <v>0</v>
      </c>
      <c r="AU212" s="591">
        <f>IF(AU$2=0,$C212*$D212/$C$1*Index_운영!AU54*Index_운영!AU$10,IF(NOT(AT212=0),NOT(Index_운영!AU54=0)*AT212*(1+$E212*Index_운영!AU274)*Index_운영!AU54,$C212*$D212/$C$1*Index_운영!AU54))</f>
        <v>0</v>
      </c>
      <c r="AV212" s="591">
        <f>IF(AV$2=0,$C212*$D212/$C$1*Index_운영!AV54*Index_운영!AV$10,IF(NOT(AU212=0),NOT(Index_운영!AV54=0)*AU212*(1+$E212*Index_운영!AV274)*Index_운영!AV54,$C212*$D212/$C$1*Index_운영!AV54))</f>
        <v>0</v>
      </c>
      <c r="AW212" s="591">
        <f>IF(AW$2=0,$C212*$D212/$C$1*Index_운영!AW54*Index_운영!AW$10,IF(NOT(AV212=0),NOT(Index_운영!AW54=0)*AV212*(1+$E212*Index_운영!AW274)*Index_운영!AW54,$C212*$D212/$C$1*Index_운영!AW54))</f>
        <v>0</v>
      </c>
      <c r="AX212" s="591">
        <f>IF(AX$2=0,$C212*$D212/$C$1*Index_운영!AX54*Index_운영!AX$10,IF(NOT(AW212=0),NOT(Index_운영!AX54=0)*AW212*(1+$E212*Index_운영!AX274)*Index_운영!AX54,$C212*$D212/$C$1*Index_운영!AX54))</f>
        <v>0</v>
      </c>
      <c r="AY212" s="591">
        <f>IF(AY$2=0,$C212*$D212/$C$1*Index_운영!AY54*Index_운영!AY$10,IF(NOT(AX212=0),NOT(Index_운영!AY54=0)*AX212*(1+$E212*Index_운영!AY274)*Index_운영!AY54,$C212*$D212/$C$1*Index_운영!AY54))</f>
        <v>0</v>
      </c>
      <c r="AZ212" s="591">
        <f>IF(AZ$2=0,$C212*$D212/$C$1*Index_운영!AZ54*Index_운영!AZ$10,IF(NOT(AY212=0),NOT(Index_운영!AZ54=0)*AY212*(1+$E212*Index_운영!AZ274)*Index_운영!AZ54,$C212*$D212/$C$1*Index_운영!AZ54))</f>
        <v>0</v>
      </c>
      <c r="BA212" s="591">
        <f>IF(BA$2=0,$C212*$D212/$C$1*Index_운영!BA54*Index_운영!BA$10,IF(NOT(AZ212=0),NOT(Index_운영!BA54=0)*AZ212*(1+$E212*Index_운영!BA274)*Index_운영!BA54,$C212*$D212/$C$1*Index_운영!BA54))</f>
        <v>0</v>
      </c>
      <c r="BB212" s="591">
        <f>IF(BB$2=0,$C212*$D212/$C$1*Index_운영!BB54*Index_운영!BB$10,IF(NOT(BA212=0),NOT(Index_운영!BB54=0)*BA212*(1+$E212*Index_운영!BB274)*Index_운영!BB54,$C212*$D212/$C$1*Index_운영!BB54))</f>
        <v>0</v>
      </c>
      <c r="BC212" s="591">
        <f>IF(BC$2=0,$C212*$D212/$C$1*Index_운영!BC54*Index_운영!BC$10,IF(NOT(BB212=0),NOT(Index_운영!BC54=0)*BB212*(1+$E212*Index_운영!BC274)*Index_운영!BC54,$C212*$D212/$C$1*Index_운영!BC54))</f>
        <v>0</v>
      </c>
      <c r="BD212" s="591">
        <f>IF(BD$2=0,$C212*$D212/$C$1*Index_운영!BD54*Index_운영!BD$10,IF(NOT(BC212=0),NOT(Index_운영!BD54=0)*BC212*(1+$E212*Index_운영!BD274)*Index_운영!BD54,$C212*$D212/$C$1*Index_운영!BD54))</f>
        <v>0</v>
      </c>
      <c r="BE212" s="591">
        <f>IF(BE$2=0,$C212*$D212/$C$1*Index_운영!BE54*Index_운영!BE$10,IF(NOT(BD212=0),NOT(Index_운영!BE54=0)*BD212*(1+$E212*Index_운영!BE274)*Index_운영!BE54,$C212*$D212/$C$1*Index_운영!BE54))</f>
        <v>0</v>
      </c>
      <c r="BF212" s="591">
        <f>IF(BF$2=0,$C212*$D212/$C$1*Index_운영!BF54*Index_운영!BF$10,IF(NOT(BE212=0),NOT(Index_운영!BF54=0)*BE212*(1+$E212*Index_운영!BF274)*Index_운영!BF54,$C212*$D212/$C$1*Index_운영!BF54))</f>
        <v>0</v>
      </c>
      <c r="BG212" s="591">
        <f>IF(BG$2=0,$C212*$D212/$C$1*Index_운영!BG54*Index_운영!BG$10,IF(NOT(BF212=0),NOT(Index_운영!BG54=0)*BF212*(1+$E212*Index_운영!BG274)*Index_운영!BG54,$C212*$D212/$C$1*Index_운영!BG54))</f>
        <v>0</v>
      </c>
      <c r="BH212" s="591">
        <f>IF(BH$2=0,$C212*$D212/$C$1*Index_운영!BH54*Index_운영!BH$10,IF(NOT(BG212=0),NOT(Index_운영!BH54=0)*BG212*(1+$E212*Index_운영!BH274)*Index_운영!BH54,$C212*$D212/$C$1*Index_운영!BH54))</f>
        <v>0</v>
      </c>
      <c r="BI212" s="591">
        <f>IF(BI$2=0,$C212*$D212/$C$1*Index_운영!BI54*Index_운영!BI$10,IF(NOT(BH212=0),NOT(Index_운영!BI54=0)*BH212*(1+$E212*Index_운영!BI274)*Index_운영!BI54,$C212*$D212/$C$1*Index_운영!BI54))</f>
        <v>0</v>
      </c>
      <c r="BJ212" s="591">
        <f>IF(BJ$2=0,$C212*$D212/$C$1*Index_운영!BJ54*Index_운영!BJ$10,IF(NOT(BI212=0),NOT(Index_운영!BJ54=0)*BI212*(1+$E212*Index_운영!BJ274)*Index_운영!BJ54,$C212*$D212/$C$1*Index_운영!BJ54))</f>
        <v>0</v>
      </c>
      <c r="BK212" s="591">
        <f>IF(BK$2=0,$C212*$D212/$C$1*Index_운영!BK54*Index_운영!BK$10,IF(NOT(BJ212=0),NOT(Index_운영!BK54=0)*BJ212*(1+$E212*Index_운영!BK274)*Index_운영!BK54,$C212*$D212/$C$1*Index_운영!BK54))</f>
        <v>0</v>
      </c>
      <c r="BL212" s="591">
        <f>IF(BL$2=0,$C212*$D212/$C$1*Index_운영!BL54*Index_운영!BL$10,IF(NOT(BK212=0),NOT(Index_운영!BL54=0)*BK212*(1+$E212*Index_운영!BL274)*Index_운영!BL54,$C212*$D212/$C$1*Index_운영!BL54))</f>
        <v>0</v>
      </c>
      <c r="BM212" s="591">
        <f>IF(BM$2=0,$C212*$D212/$C$1*Index_운영!BM54*Index_운영!BM$10,IF(NOT(BL212=0),NOT(Index_운영!BM54=0)*BL212*(1+$E212*Index_운영!BM274)*Index_운영!BM54,$C212*$D212/$C$1*Index_운영!BM54))</f>
        <v>0</v>
      </c>
      <c r="BN212" s="591">
        <f>IF(BN$2=0,$C212*$D212/$C$1*Index_운영!BN54*Index_운영!BN$10,IF(NOT(BM212=0),NOT(Index_운영!BN54=0)*BM212*(1+$E212*Index_운영!BN274)*Index_운영!BN54,$C212*$D212/$C$1*Index_운영!BN54))</f>
        <v>0</v>
      </c>
      <c r="BO212" s="591">
        <f>IF(BO$2=0,$C212*$D212/$C$1*Index_운영!BO54*Index_운영!BO$10,IF(NOT(BN212=0),NOT(Index_운영!BO54=0)*BN212*(1+$E212*Index_운영!BO274)*Index_운영!BO54,$C212*$D212/$C$1*Index_운영!BO54))</f>
        <v>0</v>
      </c>
      <c r="BP212" s="591">
        <f>IF(BP$2=0,$C212*$D212/$C$1*Index_운영!BP54*Index_운영!BP$10,IF(NOT(BO212=0),NOT(Index_운영!BP54=0)*BO212*(1+$E212*Index_운영!BP274)*Index_운영!BP54,$C212*$D212/$C$1*Index_운영!BP54))</f>
        <v>0</v>
      </c>
      <c r="BQ212" s="591">
        <f>IF(BQ$2=0,$C212*$D212/$C$1*Index_운영!BQ54*Index_운영!BQ$10,IF(NOT(BP212=0),NOT(Index_운영!BQ54=0)*BP212*(1+$E212*Index_운영!BQ274)*Index_운영!BQ54,$C212*$D212/$C$1*Index_운영!BQ54))</f>
        <v>0</v>
      </c>
      <c r="BR212" s="591">
        <f>IF(BR$2=0,$C212*$D212/$C$1*Index_운영!BR54*Index_운영!BR$10,IF(NOT(BQ212=0),NOT(Index_운영!BR54=0)*BQ212*(1+$E212*Index_운영!BR274)*Index_운영!BR54,$C212*$D212/$C$1*Index_운영!BR54))</f>
        <v>0</v>
      </c>
      <c r="BS212" s="591">
        <f>IF(BS$2=0,$C212*$D212/$C$1*Index_운영!BS54*Index_운영!BS$10,IF(NOT(BR212=0),NOT(Index_운영!BS54=0)*BR212*(1+$E212*Index_운영!BS274)*Index_운영!BS54,$C212*$D212/$C$1*Index_운영!BS54))</f>
        <v>0</v>
      </c>
      <c r="BT212" s="591">
        <f>IF(BT$2=0,$C212*$D212/$C$1*Index_운영!BT54*Index_운영!BT$10,IF(NOT(BS212=0),NOT(Index_운영!BT54=0)*BS212*(1+$E212*Index_운영!BT274)*Index_운영!BT54,$C212*$D212/$C$1*Index_운영!BT54))</f>
        <v>0</v>
      </c>
      <c r="BU212" s="591">
        <f>IF(BU$2=0,$C212*$D212/$C$1*Index_운영!BU54*Index_운영!BU$10,IF(NOT(BT212=0),NOT(Index_운영!BU54=0)*BT212*(1+$E212*Index_운영!BU274)*Index_운영!BU54,$C212*$D212/$C$1*Index_운영!BU54))</f>
        <v>0</v>
      </c>
      <c r="BV212" s="591">
        <f>IF(BV$2=0,$C212*$D212/$C$1*Index_운영!BV54*Index_운영!BV$10,IF(NOT(BU212=0),NOT(Index_운영!BV54=0)*BU212*(1+$E212*Index_운영!BV274)*Index_운영!BV54,$C212*$D212/$C$1*Index_운영!BV54))</f>
        <v>0</v>
      </c>
      <c r="BW212" s="591">
        <f>IF(BW$2=0,$C212*$D212/$C$1*Index_운영!BW54*Index_운영!BW$10,IF(NOT(BV212=0),NOT(Index_운영!BW54=0)*BV212*(1+$E212*Index_운영!BW274)*Index_운영!BW54,$C212*$D212/$C$1*Index_운영!BW54))</f>
        <v>0</v>
      </c>
      <c r="BX212" s="591">
        <f>IF(BX$2=0,$C212*$D212/$C$1*Index_운영!BX54*Index_운영!BX$10,IF(NOT(BW212=0),NOT(Index_운영!BX54=0)*BW212*(1+$E212*Index_운영!BX274)*Index_운영!BX54,$C212*$D212/$C$1*Index_운영!BX54))</f>
        <v>0</v>
      </c>
      <c r="BY212" s="591">
        <f>IF(BY$2=0,$C212*$D212/$C$1*Index_운영!BY54*Index_운영!BY$10,IF(NOT(BX212=0),NOT(Index_운영!BY54=0)*BX212*(1+$E212*Index_운영!BY274)*Index_운영!BY54,$C212*$D212/$C$1*Index_운영!BY54))</f>
        <v>0</v>
      </c>
      <c r="BZ212" s="591">
        <f>IF(BZ$2=0,$C212*$D212/$C$1*Index_운영!BZ54*Index_운영!BZ$10,IF(NOT(BY212=0),NOT(Index_운영!BZ54=0)*BY212*(1+$E212*Index_운영!BZ274)*Index_운영!BZ54,$C212*$D212/$C$1*Index_운영!BZ54))</f>
        <v>0</v>
      </c>
      <c r="CA212" s="591">
        <f>IF(CA$2=0,$C212*$D212/$C$1*Index_운영!CA54*Index_운영!CA$10,IF(NOT(BZ212=0),NOT(Index_운영!CA54=0)*BZ212*(1+$E212*Index_운영!CA274)*Index_운영!CA54,$C212*$D212/$C$1*Index_운영!CA54))</f>
        <v>0</v>
      </c>
      <c r="CB212" s="591">
        <f>IF(CB$2=0,$C212*$D212/$C$1*Index_운영!CB54*Index_운영!CB$10,IF(NOT(CA212=0),NOT(Index_운영!CB54=0)*CA212*(1+$E212*Index_운영!CB274)*Index_운영!CB54,$C212*$D212/$C$1*Index_운영!CB54))</f>
        <v>0</v>
      </c>
      <c r="CC212" s="591">
        <f>IF(CC$2=0,$C212*$D212/$C$1*Index_운영!CC54*Index_운영!CC$10,IF(NOT(CB212=0),NOT(Index_운영!CC54=0)*CB212*(1+$E212*Index_운영!CC274)*Index_운영!CC54,$C212*$D212/$C$1*Index_운영!CC54))</f>
        <v>0</v>
      </c>
      <c r="CD212" s="591">
        <f>IF(CD$2=0,$C212*$D212/$C$1*Index_운영!CD54*Index_운영!CD$10,IF(NOT(CC212=0),NOT(Index_운영!CD54=0)*CC212*(1+$E212*Index_운영!CD274)*Index_운영!CD54,$C212*$D212/$C$1*Index_운영!CD54))</f>
        <v>0</v>
      </c>
      <c r="CE212" s="591">
        <f>IF(CE$2=0,$C212*$D212/$C$1*Index_운영!CE54*Index_운영!CE$10,IF(NOT(CD212=0),NOT(Index_운영!CE54=0)*CD212*(1+$E212*Index_운영!CE274)*Index_운영!CE54,$C212*$D212/$C$1*Index_운영!CE54))</f>
        <v>0</v>
      </c>
      <c r="CF212" s="591">
        <f>IF(CF$2=0,$C212*$D212/$C$1*Index_운영!CF54*Index_운영!CF$10,IF(NOT(CE212=0),NOT(Index_운영!CF54=0)*CE212*(1+$E212*Index_운영!CF274)*Index_운영!CF54,$C212*$D212/$C$1*Index_운영!CF54))</f>
        <v>0</v>
      </c>
      <c r="CG212" s="591">
        <f>IF(CG$2=0,$C212*$D212/$C$1*Index_운영!CG54*Index_운영!CG$10,IF(NOT(CF212=0),NOT(Index_운영!CG54=0)*CF212*(1+$E212*Index_운영!CG274)*Index_운영!CG54,$C212*$D212/$C$1*Index_운영!CG54))</f>
        <v>0</v>
      </c>
      <c r="CH212" s="591">
        <f>IF(CH$2=0,$C212*$D212/$C$1*Index_운영!CH54*Index_운영!CH$10,IF(NOT(CG212=0),NOT(Index_운영!CH54=0)*CG212*(1+$E212*Index_운영!CH274)*Index_운영!CH54,$C212*$D212/$C$1*Index_운영!CH54))</f>
        <v>0</v>
      </c>
      <c r="CI212" s="591">
        <f>IF(CI$2=0,$C212*$D212/$C$1*Index_운영!CI54*Index_운영!CI$10,IF(NOT(CH212=0),NOT(Index_운영!CI54=0)*CH212*(1+$E212*Index_운영!CI274)*Index_운영!CI54,$C212*$D212/$C$1*Index_운영!CI54))</f>
        <v>0</v>
      </c>
      <c r="CJ212" s="591">
        <f>IF(CJ$2=0,$C212*$D212/$C$1*Index_운영!CJ54*Index_운영!CJ$10,IF(NOT(CI212=0),NOT(Index_운영!CJ54=0)*CI212*(1+$E212*Index_운영!CJ274)*Index_운영!CJ54,$C212*$D212/$C$1*Index_운영!CJ54))</f>
        <v>0</v>
      </c>
      <c r="CK212" s="591">
        <f>IF(CK$2=0,$C212*$D212/$C$1*Index_운영!CK54*Index_운영!CK$10,IF(NOT(CJ212=0),NOT(Index_운영!CK54=0)*CJ212*(1+$E212*Index_운영!CK274)*Index_운영!CK54,$C212*$D212/$C$1*Index_운영!CK54))</f>
        <v>0</v>
      </c>
      <c r="CL212" s="591">
        <f>IF(CL$2=0,$C212*$D212/$C$1*Index_운영!CL54*Index_운영!CL$10,IF(NOT(CK212=0),NOT(Index_운영!CL54=0)*CK212*(1+$E212*Index_운영!CL274)*Index_운영!CL54,$C212*$D212/$C$1*Index_운영!CL54))</f>
        <v>0</v>
      </c>
      <c r="CM212" s="591">
        <f>IF(CM$2=0,$C212*$D212/$C$1*Index_운영!CM54*Index_운영!CM$10,IF(NOT(CL212=0),NOT(Index_운영!CM54=0)*CL212*(1+$E212*Index_운영!CM274)*Index_운영!CM54,$C212*$D212/$C$1*Index_운영!CM54))</f>
        <v>0</v>
      </c>
      <c r="CN212" s="591">
        <f>IF(CN$2=0,$C212*$D212/$C$1*Index_운영!CN54*Index_운영!CN$10,IF(NOT(CM212=0),NOT(Index_운영!CN54=0)*CM212*(1+$E212*Index_운영!CN274)*Index_운영!CN54,$C212*$D212/$C$1*Index_운영!CN54))</f>
        <v>0</v>
      </c>
      <c r="CO212" s="591">
        <f>IF(CO$2=0,$C212*$D212/$C$1*Index_운영!CO54*Index_운영!CO$10,IF(NOT(CN212=0),NOT(Index_운영!CO54=0)*CN212*(1+$E212*Index_운영!CO274)*Index_운영!CO54,$C212*$D212/$C$1*Index_운영!CO54))</f>
        <v>0</v>
      </c>
      <c r="CP212" s="591">
        <f>IF(CP$2=0,$C212*$D212/$C$1*Index_운영!CP54*Index_운영!CP$10,IF(NOT(CO212=0),NOT(Index_운영!CP54=0)*CO212*(1+$E212*Index_운영!CP274)*Index_운영!CP54,$C212*$D212/$C$1*Index_운영!CP54))</f>
        <v>0</v>
      </c>
      <c r="CQ212" s="591">
        <f>IF(CQ$2=0,$C212*$D212/$C$1*Index_운영!CQ54*Index_운영!CQ$10,IF(NOT(CP212=0),NOT(Index_운영!CQ54=0)*CP212*(1+$E212*Index_운영!CQ274)*Index_운영!CQ54,$C212*$D212/$C$1*Index_운영!CQ54))</f>
        <v>0</v>
      </c>
      <c r="CR212" s="591">
        <f>IF(CR$2=0,$C212*$D212/$C$1*Index_운영!CR54*Index_운영!CR$10,IF(NOT(CQ212=0),NOT(Index_운영!CR54=0)*CQ212*(1+$E212*Index_운영!CR274)*Index_운영!CR54,$C212*$D212/$C$1*Index_운영!CR54))</f>
        <v>0</v>
      </c>
      <c r="CS212" s="591">
        <f>IF(CS$2=0,$C212*$D212/$C$1*Index_운영!CS54*Index_운영!CS$10,IF(NOT(CR212=0),NOT(Index_운영!CS54=0)*CR212*(1+$E212*Index_운영!CS274)*Index_운영!CS54,$C212*$D212/$C$1*Index_운영!CS54))</f>
        <v>0</v>
      </c>
      <c r="CT212" s="591">
        <f>IF(CT$2=0,$C212*$D212/$C$1*Index_운영!CT54*Index_운영!CT$10,IF(NOT(CS212=0),NOT(Index_운영!CT54=0)*CS212*(1+$E212*Index_운영!CT274)*Index_운영!CT54,$C212*$D212/$C$1*Index_운영!CT54))</f>
        <v>0</v>
      </c>
      <c r="CU212" s="591">
        <f>IF(CU$2=0,$C212*$D212/$C$1*Index_운영!CU54*Index_운영!CU$10,IF(NOT(CT212=0),NOT(Index_운영!CU54=0)*CT212*(1+$E212*Index_운영!CU274)*Index_운영!CU54,$C212*$D212/$C$1*Index_운영!CU54))</f>
        <v>0</v>
      </c>
      <c r="CV212" s="591">
        <f>IF(CV$2=0,$C212*$D212/$C$1*Index_운영!CV54*Index_운영!CV$10,IF(NOT(CU212=0),NOT(Index_운영!CV54=0)*CU212*(1+$E212*Index_운영!CV274)*Index_운영!CV54,$C212*$D212/$C$1*Index_운영!CV54))</f>
        <v>0</v>
      </c>
      <c r="CW212" s="591">
        <f>IF(CW$2=0,$C212*$D212/$C$1*Index_운영!CW54*Index_운영!CW$10,IF(NOT(CV212=0),NOT(Index_운영!CW54=0)*CV212*(1+$E212*Index_운영!CW274)*Index_운영!CW54,$C212*$D212/$C$1*Index_운영!CW54))</f>
        <v>0</v>
      </c>
      <c r="CX212" s="591">
        <f>IF(CX$2=0,$C212*$D212/$C$1*Index_운영!CX54*Index_운영!CX$10,IF(NOT(CW212=0),NOT(Index_운영!CX54=0)*CW212*(1+$E212*Index_운영!CX274)*Index_운영!CX54,$C212*$D212/$C$1*Index_운영!CX54))</f>
        <v>0</v>
      </c>
      <c r="CY212" s="591">
        <f>IF(CY$2=0,$C212*$D212/$C$1*Index_운영!CY54*Index_운영!CY$10,IF(NOT(CX212=0),NOT(Index_운영!CY54=0)*CX212*(1+$E212*Index_운영!CY274)*Index_운영!CY54,$C212*$D212/$C$1*Index_운영!CY54))</f>
        <v>0</v>
      </c>
      <c r="CZ212" s="591">
        <f>IF(CZ$2=0,$C212*$D212/$C$1*Index_운영!CZ54*Index_운영!CZ$10,IF(NOT(CY212=0),NOT(Index_운영!CZ54=0)*CY212*(1+$E212*Index_운영!CZ274)*Index_운영!CZ54,$C212*$D212/$C$1*Index_운영!CZ54))</f>
        <v>0</v>
      </c>
      <c r="DA212" s="591">
        <f>IF(DA$2=0,$C212*$D212/$C$1*Index_운영!DA54*Index_운영!DA$10,IF(NOT(CZ212=0),NOT(Index_운영!DA54=0)*CZ212*(1+$E212*Index_운영!DA274)*Index_운영!DA54,$C212*$D212/$C$1*Index_운영!DA54))</f>
        <v>0</v>
      </c>
      <c r="DB212" s="591">
        <f>IF(DB$2=0,$C212*$D212/$C$1*Index_운영!DB54*Index_운영!DB$10,IF(NOT(DA212=0),NOT(Index_운영!DB54=0)*DA212*(1+$E212*Index_운영!DB274)*Index_운영!DB54,$C212*$D212/$C$1*Index_운영!DB54))</f>
        <v>0</v>
      </c>
      <c r="DC212" s="591">
        <f>IF(DC$2=0,$C212*$D212/$C$1*Index_운영!DC54*Index_운영!DC$10,IF(NOT(DB212=0),NOT(Index_운영!DC54=0)*DB212*(1+$E212*Index_운영!DC274)*Index_운영!DC54,$C212*$D212/$C$1*Index_운영!DC54))</f>
        <v>0</v>
      </c>
      <c r="DD212" s="591">
        <f>IF(DD$2=0,$C212*$D212/$C$1*Index_운영!DD54*Index_운영!DD$10,IF(NOT(DC212=0),NOT(Index_운영!DD54=0)*DC212*(1+$E212*Index_운영!DD274)*Index_운영!DD54,$C212*$D212/$C$1*Index_운영!DD54))</f>
        <v>0</v>
      </c>
      <c r="DE212" s="591">
        <f>IF(DE$2=0,$C212*$D212/$C$1*Index_운영!DE54*Index_운영!DE$10,IF(NOT(DD212=0),NOT(Index_운영!DE54=0)*DD212*(1+$E212*Index_운영!DE274)*Index_운영!DE54,$C212*$D212/$C$1*Index_운영!DE54))</f>
        <v>0</v>
      </c>
      <c r="DF212" s="591">
        <f>IF(DF$2=0,$C212*$D212/$C$1*Index_운영!DF54*Index_운영!DF$10,IF(NOT(DE212=0),NOT(Index_운영!DF54=0)*DE212*(1+$E212*Index_운영!DF274)*Index_운영!DF54,$C212*$D212/$C$1*Index_운영!DF54))</f>
        <v>0</v>
      </c>
      <c r="DG212" s="591">
        <f>IF(DG$2=0,$C212*$D212/$C$1*Index_운영!DG54*Index_운영!DG$10,IF(NOT(DF212=0),NOT(Index_운영!DG54=0)*DF212*(1+$E212*Index_운영!DG274)*Index_운영!DG54,$C212*$D212/$C$1*Index_운영!DG54))</f>
        <v>0</v>
      </c>
      <c r="DH212" s="591">
        <f>IF(DH$2=0,$C212*$D212/$C$1*Index_운영!DH54*Index_운영!DH$10,IF(NOT(DG212=0),NOT(Index_운영!DH54=0)*DG212*(1+$E212*Index_운영!DH274)*Index_운영!DH54,$C212*$D212/$C$1*Index_운영!DH54))</f>
        <v>0</v>
      </c>
      <c r="DI212" s="591">
        <f>IF(DI$2=0,$C212*$D212/$C$1*Index_운영!DI54*Index_운영!DI$10,IF(NOT(DH212=0),NOT(Index_운영!DI54=0)*DH212*(1+$E212*Index_운영!DI274)*Index_운영!DI54,$C212*$D212/$C$1*Index_운영!DI54))</f>
        <v>0</v>
      </c>
      <c r="DJ212" s="591">
        <f>IF(DJ$2=0,$C212*$D212/$C$1*Index_운영!DJ54*Index_운영!DJ$10,IF(NOT(DI212=0),NOT(Index_운영!DJ54=0)*DI212*(1+$E212*Index_운영!DJ274)*Index_운영!DJ54,$C212*$D212/$C$1*Index_운영!DJ54))</f>
        <v>0</v>
      </c>
      <c r="DK212" s="591">
        <f>IF(DK$2=0,$C212*$D212/$C$1*Index_운영!DK54*Index_운영!DK$10,IF(NOT(DJ212=0),NOT(Index_운영!DK54=0)*DJ212*(1+$E212*Index_운영!DK274)*Index_운영!DK54,$C212*$D212/$C$1*Index_운영!DK54))</f>
        <v>0</v>
      </c>
      <c r="DL212" s="591">
        <f>IF(DL$2=0,$C212*$D212/$C$1*Index_운영!DL54*Index_운영!DL$10,IF(NOT(DK212=0),NOT(Index_운영!DL54=0)*DK212*(1+$E212*Index_운영!DL274)*Index_운영!DL54,$C212*$D212/$C$1*Index_운영!DL54))</f>
        <v>0</v>
      </c>
      <c r="DM212" s="591">
        <f>IF(DM$2=0,$C212*$D212/$C$1*Index_운영!DM54*Index_운영!DM$10,IF(NOT(DL212=0),NOT(Index_운영!DM54=0)*DL212*(1+$E212*Index_운영!DM274)*Index_운영!DM54,$C212*$D212/$C$1*Index_운영!DM54))</f>
        <v>0</v>
      </c>
      <c r="DN212" s="591">
        <f>IF(DN$2=0,$C212*$D212/$C$1*Index_운영!DN54*Index_운영!DN$10,IF(NOT(DM212=0),NOT(Index_운영!DN54=0)*DM212*(1+$E212*Index_운영!DN274)*Index_운영!DN54,$C212*$D212/$C$1*Index_운영!DN54))</f>
        <v>0</v>
      </c>
      <c r="DO212" s="591">
        <f>IF(DO$2=0,$C212*$D212/$C$1*Index_운영!DO54*Index_운영!DO$10,IF(NOT(DN212=0),NOT(Index_운영!DO54=0)*DN212*(1+$E212*Index_운영!DO274)*Index_운영!DO54,$C212*$D212/$C$1*Index_운영!DO54))</f>
        <v>0</v>
      </c>
      <c r="DP212" s="591">
        <f>IF(DP$2=0,$C212*$D212/$C$1*Index_운영!DP54*Index_운영!DP$10,IF(NOT(DO212=0),NOT(Index_운영!DP54=0)*DO212*(1+$E212*Index_운영!DP274)*Index_운영!DP54,$C212*$D212/$C$1*Index_운영!DP54))</f>
        <v>0</v>
      </c>
      <c r="DQ212" s="591">
        <f>IF(DQ$2=0,$C212*$D212/$C$1*Index_운영!DQ54*Index_운영!DQ$10,IF(NOT(DP212=0),NOT(Index_운영!DQ54=0)*DP212*(1+$E212*Index_운영!DQ274)*Index_운영!DQ54,$C212*$D212/$C$1*Index_운영!DQ54))</f>
        <v>0</v>
      </c>
      <c r="DR212" s="591">
        <f>IF(DR$2=0,$C212*$D212/$C$1*Index_운영!DR54*Index_운영!DR$10,IF(NOT(DQ212=0),NOT(Index_운영!DR54=0)*DQ212*(1+$E212*Index_운영!DR274)*Index_운영!DR54,$C212*$D212/$C$1*Index_운영!DR54))</f>
        <v>0</v>
      </c>
      <c r="DS212" s="591">
        <f>IF(DS$2=0,$C212*$D212/$C$1*Index_운영!DS54*Index_운영!DS$10,IF(NOT(DR212=0),NOT(Index_운영!DS54=0)*DR212*(1+$E212*Index_운영!DS274)*Index_운영!DS54,$C212*$D212/$C$1*Index_운영!DS54))</f>
        <v>0</v>
      </c>
      <c r="DT212" s="591">
        <f>IF(DT$2=0,$C212*$D212/$C$1*Index_운영!DT54*Index_운영!DT$10,IF(NOT(DS212=0),NOT(Index_운영!DT54=0)*DS212*(1+$E212*Index_운영!DT274)*Index_운영!DT54,$C212*$D212/$C$1*Index_운영!DT54))</f>
        <v>0</v>
      </c>
      <c r="DU212" s="591">
        <f>IF(DU$2=0,$C212*$D212/$C$1*Index_운영!DU54*Index_운영!DU$10,IF(NOT(DT212=0),NOT(Index_운영!DU54=0)*DT212*(1+$E212*Index_운영!DU274)*Index_운영!DU54,$C212*$D212/$C$1*Index_운영!DU54))</f>
        <v>0</v>
      </c>
      <c r="DV212" s="591">
        <f>IF(DV$2=0,$C212*$D212/$C$1*Index_운영!DV54*Index_운영!DV$10,IF(NOT(DU212=0),NOT(Index_운영!DV54=0)*DU212*(1+$E212*Index_운영!DV274)*Index_운영!DV54,$C212*$D212/$C$1*Index_운영!DV54))</f>
        <v>0</v>
      </c>
    </row>
    <row r="213" spans="1:126" s="485" customFormat="1" outlineLevel="1" x14ac:dyDescent="0.4">
      <c r="A213" s="737"/>
      <c r="B213" s="464">
        <f>'Rent Roll'!$B29</f>
        <v>0</v>
      </c>
      <c r="C213" s="1219">
        <f>'Rent Roll'!$K29</f>
        <v>0</v>
      </c>
      <c r="D213" s="1220">
        <f>'Rent Roll'!$Y29</f>
        <v>0</v>
      </c>
      <c r="E213" s="1221">
        <f>'Rent Roll'!$Z29</f>
        <v>0</v>
      </c>
      <c r="F213" s="588">
        <f>IF(F$2=0,$C213*$D213/$C$1*Index_운영!F55*Index_운영!F$10,IF(NOT(E213=0),NOT(Index_운영!F55=0)*E213*(1+$E213*Index_운영!F275)*Index_운영!F55,$C213*$D213/$C$1*Index_운영!F55))</f>
        <v>0</v>
      </c>
      <c r="G213" s="591">
        <f>IF(G$2=0,$C213*$D213/$C$1*Index_운영!G55*Index_운영!G$10,IF(NOT(F213=0),NOT(Index_운영!G55=0)*F213*(1+$E213*Index_운영!G275)*Index_운영!G55,$C213*$D213/$C$1*Index_운영!G55))</f>
        <v>0</v>
      </c>
      <c r="H213" s="591">
        <f>IF(H$2=0,$C213*$D213/$C$1*Index_운영!H55*Index_운영!H$10,IF(NOT(G213=0),NOT(Index_운영!H55=0)*G213*(1+$E213*Index_운영!H275)*Index_운영!H55,$C213*$D213/$C$1*Index_운영!H55))</f>
        <v>0</v>
      </c>
      <c r="I213" s="591">
        <f>IF(I$2=0,$C213*$D213/$C$1*Index_운영!I55*Index_운영!I$10,IF(NOT(H213=0),NOT(Index_운영!I55=0)*H213*(1+$E213*Index_운영!I275)*Index_운영!I55,$C213*$D213/$C$1*Index_운영!I55))</f>
        <v>0</v>
      </c>
      <c r="J213" s="591">
        <f>IF(J$2=0,$C213*$D213/$C$1*Index_운영!J55*Index_운영!J$10,IF(NOT(I213=0),NOT(Index_운영!J55=0)*I213*(1+$E213*Index_운영!J275)*Index_운영!J55,$C213*$D213/$C$1*Index_운영!J55))</f>
        <v>0</v>
      </c>
      <c r="K213" s="591">
        <f>IF(K$2=0,$C213*$D213/$C$1*Index_운영!K55*Index_운영!K$10,IF(NOT(J213=0),NOT(Index_운영!K55=0)*J213*(1+$E213*Index_운영!K275)*Index_운영!K55,$C213*$D213/$C$1*Index_운영!K55))</f>
        <v>0</v>
      </c>
      <c r="L213" s="591">
        <f>IF(L$2=0,$C213*$D213/$C$1*Index_운영!L55*Index_운영!L$10,IF(NOT(K213=0),NOT(Index_운영!L55=0)*K213*(1+$E213*Index_운영!L275)*Index_운영!L55,$C213*$D213/$C$1*Index_운영!L55))</f>
        <v>0</v>
      </c>
      <c r="M213" s="591">
        <f>IF(M$2=0,$C213*$D213/$C$1*Index_운영!M55*Index_운영!M$10,IF(NOT(L213=0),NOT(Index_운영!M55=0)*L213*(1+$E213*Index_운영!M275)*Index_운영!M55,$C213*$D213/$C$1*Index_운영!M55))</f>
        <v>0</v>
      </c>
      <c r="N213" s="591">
        <f>IF(N$2=0,$C213*$D213/$C$1*Index_운영!N55*Index_운영!N$10,IF(NOT(M213=0),NOT(Index_운영!N55=0)*M213*(1+$E213*Index_운영!N275)*Index_운영!N55,$C213*$D213/$C$1*Index_운영!N55))</f>
        <v>0</v>
      </c>
      <c r="O213" s="591">
        <f>IF(O$2=0,$C213*$D213/$C$1*Index_운영!O55*Index_운영!O$10,IF(NOT(N213=0),NOT(Index_운영!O55=0)*N213*(1+$E213*Index_운영!O275)*Index_운영!O55,$C213*$D213/$C$1*Index_운영!O55))</f>
        <v>0</v>
      </c>
      <c r="P213" s="591">
        <f>IF(P$2=0,$C213*$D213/$C$1*Index_운영!P55*Index_운영!P$10,IF(NOT(O213=0),NOT(Index_운영!P55=0)*O213*(1+$E213*Index_운영!P275)*Index_운영!P55,$C213*$D213/$C$1*Index_운영!P55))</f>
        <v>0</v>
      </c>
      <c r="Q213" s="591">
        <f>IF(Q$2=0,$C213*$D213/$C$1*Index_운영!Q55*Index_운영!Q$10,IF(NOT(P213=0),NOT(Index_운영!Q55=0)*P213*(1+$E213*Index_운영!Q275)*Index_운영!Q55,$C213*$D213/$C$1*Index_운영!Q55))</f>
        <v>0</v>
      </c>
      <c r="R213" s="591">
        <f>IF(R$2=0,$C213*$D213/$C$1*Index_운영!R55*Index_운영!R$10,IF(NOT(Q213=0),NOT(Index_운영!R55=0)*Q213*(1+$E213*Index_운영!R275)*Index_운영!R55,$C213*$D213/$C$1*Index_운영!R55))</f>
        <v>0</v>
      </c>
      <c r="S213" s="591">
        <f>IF(S$2=0,$C213*$D213/$C$1*Index_운영!S55*Index_운영!S$10,IF(NOT(R213=0),NOT(Index_운영!S55=0)*R213*(1+$E213*Index_운영!S275)*Index_운영!S55,$C213*$D213/$C$1*Index_운영!S55))</f>
        <v>0</v>
      </c>
      <c r="T213" s="591">
        <f>IF(T$2=0,$C213*$D213/$C$1*Index_운영!T55*Index_운영!T$10,IF(NOT(S213=0),NOT(Index_운영!T55=0)*S213*(1+$E213*Index_운영!T275)*Index_운영!T55,$C213*$D213/$C$1*Index_운영!T55))</f>
        <v>0</v>
      </c>
      <c r="U213" s="591">
        <f>IF(U$2=0,$C213*$D213/$C$1*Index_운영!U55*Index_운영!U$10,IF(NOT(T213=0),NOT(Index_운영!U55=0)*T213*(1+$E213*Index_운영!U275)*Index_운영!U55,$C213*$D213/$C$1*Index_운영!U55))</f>
        <v>0</v>
      </c>
      <c r="V213" s="591">
        <f>IF(V$2=0,$C213*$D213/$C$1*Index_운영!V55*Index_운영!V$10,IF(NOT(U213=0),NOT(Index_운영!V55=0)*U213*(1+$E213*Index_운영!V275)*Index_운영!V55,$C213*$D213/$C$1*Index_운영!V55))</f>
        <v>0</v>
      </c>
      <c r="W213" s="591">
        <f>IF(W$2=0,$C213*$D213/$C$1*Index_운영!W55*Index_운영!W$10,IF(NOT(V213=0),NOT(Index_운영!W55=0)*V213*(1+$E213*Index_운영!W275)*Index_운영!W55,$C213*$D213/$C$1*Index_운영!W55))</f>
        <v>0</v>
      </c>
      <c r="X213" s="591">
        <f>IF(X$2=0,$C213*$D213/$C$1*Index_운영!X55*Index_운영!X$10,IF(NOT(W213=0),NOT(Index_운영!X55=0)*W213*(1+$E213*Index_운영!X275)*Index_운영!X55,$C213*$D213/$C$1*Index_운영!X55))</f>
        <v>0</v>
      </c>
      <c r="Y213" s="591">
        <f>IF(Y$2=0,$C213*$D213/$C$1*Index_운영!Y55*Index_운영!Y$10,IF(NOT(X213=0),NOT(Index_운영!Y55=0)*X213*(1+$E213*Index_운영!Y275)*Index_운영!Y55,$C213*$D213/$C$1*Index_운영!Y55))</f>
        <v>0</v>
      </c>
      <c r="Z213" s="591">
        <f>IF(Z$2=0,$C213*$D213/$C$1*Index_운영!Z55*Index_운영!Z$10,IF(NOT(Y213=0),NOT(Index_운영!Z55=0)*Y213*(1+$E213*Index_운영!Z275)*Index_운영!Z55,$C213*$D213/$C$1*Index_운영!Z55))</f>
        <v>0</v>
      </c>
      <c r="AA213" s="591">
        <f>IF(AA$2=0,$C213*$D213/$C$1*Index_운영!AA55*Index_운영!AA$10,IF(NOT(Z213=0),NOT(Index_운영!AA55=0)*Z213*(1+$E213*Index_운영!AA275)*Index_운영!AA55,$C213*$D213/$C$1*Index_운영!AA55))</f>
        <v>0</v>
      </c>
      <c r="AB213" s="591">
        <f>IF(AB$2=0,$C213*$D213/$C$1*Index_운영!AB55*Index_운영!AB$10,IF(NOT(AA213=0),NOT(Index_운영!AB55=0)*AA213*(1+$E213*Index_운영!AB275)*Index_운영!AB55,$C213*$D213/$C$1*Index_운영!AB55))</f>
        <v>0</v>
      </c>
      <c r="AC213" s="591">
        <f>IF(AC$2=0,$C213*$D213/$C$1*Index_운영!AC55*Index_운영!AC$10,IF(NOT(AB213=0),NOT(Index_운영!AC55=0)*AB213*(1+$E213*Index_운영!AC275)*Index_운영!AC55,$C213*$D213/$C$1*Index_운영!AC55))</f>
        <v>0</v>
      </c>
      <c r="AD213" s="591">
        <f>IF(AD$2=0,$C213*$D213/$C$1*Index_운영!AD55*Index_운영!AD$10,IF(NOT(AC213=0),NOT(Index_운영!AD55=0)*AC213*(1+$E213*Index_운영!AD275)*Index_운영!AD55,$C213*$D213/$C$1*Index_운영!AD55))</f>
        <v>0</v>
      </c>
      <c r="AE213" s="591">
        <f>IF(AE$2=0,$C213*$D213/$C$1*Index_운영!AE55*Index_운영!AE$10,IF(NOT(AD213=0),NOT(Index_운영!AE55=0)*AD213*(1+$E213*Index_운영!AE275)*Index_운영!AE55,$C213*$D213/$C$1*Index_운영!AE55))</f>
        <v>0</v>
      </c>
      <c r="AF213" s="591">
        <f>IF(AF$2=0,$C213*$D213/$C$1*Index_운영!AF55*Index_운영!AF$10,IF(NOT(AE213=0),NOT(Index_운영!AF55=0)*AE213*(1+$E213*Index_운영!AF275)*Index_운영!AF55,$C213*$D213/$C$1*Index_운영!AF55))</f>
        <v>0</v>
      </c>
      <c r="AG213" s="591">
        <f>IF(AG$2=0,$C213*$D213/$C$1*Index_운영!AG55*Index_운영!AG$10,IF(NOT(AF213=0),NOT(Index_운영!AG55=0)*AF213*(1+$E213*Index_운영!AG275)*Index_운영!AG55,$C213*$D213/$C$1*Index_운영!AG55))</f>
        <v>0</v>
      </c>
      <c r="AH213" s="591">
        <f>IF(AH$2=0,$C213*$D213/$C$1*Index_운영!AH55*Index_운영!AH$10,IF(NOT(AG213=0),NOT(Index_운영!AH55=0)*AG213*(1+$E213*Index_운영!AH275)*Index_운영!AH55,$C213*$D213/$C$1*Index_운영!AH55))</f>
        <v>0</v>
      </c>
      <c r="AI213" s="591">
        <f>IF(AI$2=0,$C213*$D213/$C$1*Index_운영!AI55*Index_운영!AI$10,IF(NOT(AH213=0),NOT(Index_운영!AI55=0)*AH213*(1+$E213*Index_운영!AI275)*Index_운영!AI55,$C213*$D213/$C$1*Index_운영!AI55))</f>
        <v>0</v>
      </c>
      <c r="AJ213" s="591">
        <f>IF(AJ$2=0,$C213*$D213/$C$1*Index_운영!AJ55*Index_운영!AJ$10,IF(NOT(AI213=0),NOT(Index_운영!AJ55=0)*AI213*(1+$E213*Index_운영!AJ275)*Index_운영!AJ55,$C213*$D213/$C$1*Index_운영!AJ55))</f>
        <v>0</v>
      </c>
      <c r="AK213" s="591">
        <f>IF(AK$2=0,$C213*$D213/$C$1*Index_운영!AK55*Index_운영!AK$10,IF(NOT(AJ213=0),NOT(Index_운영!AK55=0)*AJ213*(1+$E213*Index_운영!AK275)*Index_운영!AK55,$C213*$D213/$C$1*Index_운영!AK55))</f>
        <v>0</v>
      </c>
      <c r="AL213" s="591">
        <f>IF(AL$2=0,$C213*$D213/$C$1*Index_운영!AL55*Index_운영!AL$10,IF(NOT(AK213=0),NOT(Index_운영!AL55=0)*AK213*(1+$E213*Index_운영!AL275)*Index_운영!AL55,$C213*$D213/$C$1*Index_운영!AL55))</f>
        <v>0</v>
      </c>
      <c r="AM213" s="591">
        <f>IF(AM$2=0,$C213*$D213/$C$1*Index_운영!AM55*Index_운영!AM$10,IF(NOT(AL213=0),NOT(Index_운영!AM55=0)*AL213*(1+$E213*Index_운영!AM275)*Index_운영!AM55,$C213*$D213/$C$1*Index_운영!AM55))</f>
        <v>0</v>
      </c>
      <c r="AN213" s="591">
        <f>IF(AN$2=0,$C213*$D213/$C$1*Index_운영!AN55*Index_운영!AN$10,IF(NOT(AM213=0),NOT(Index_운영!AN55=0)*AM213*(1+$E213*Index_운영!AN275)*Index_운영!AN55,$C213*$D213/$C$1*Index_운영!AN55))</f>
        <v>0</v>
      </c>
      <c r="AO213" s="591">
        <f>IF(AO$2=0,$C213*$D213/$C$1*Index_운영!AO55*Index_운영!AO$10,IF(NOT(AN213=0),NOT(Index_운영!AO55=0)*AN213*(1+$E213*Index_운영!AO275)*Index_운영!AO55,$C213*$D213/$C$1*Index_운영!AO55))</f>
        <v>0</v>
      </c>
      <c r="AP213" s="591">
        <f>IF(AP$2=0,$C213*$D213/$C$1*Index_운영!AP55*Index_운영!AP$10,IF(NOT(AO213=0),NOT(Index_운영!AP55=0)*AO213*(1+$E213*Index_운영!AP275)*Index_운영!AP55,$C213*$D213/$C$1*Index_운영!AP55))</f>
        <v>0</v>
      </c>
      <c r="AQ213" s="591">
        <f>IF(AQ$2=0,$C213*$D213/$C$1*Index_운영!AQ55*Index_운영!AQ$10,IF(NOT(AP213=0),NOT(Index_운영!AQ55=0)*AP213*(1+$E213*Index_운영!AQ275)*Index_운영!AQ55,$C213*$D213/$C$1*Index_운영!AQ55))</f>
        <v>0</v>
      </c>
      <c r="AR213" s="591">
        <f>IF(AR$2=0,$C213*$D213/$C$1*Index_운영!AR55*Index_운영!AR$10,IF(NOT(AQ213=0),NOT(Index_운영!AR55=0)*AQ213*(1+$E213*Index_운영!AR275)*Index_운영!AR55,$C213*$D213/$C$1*Index_운영!AR55))</f>
        <v>0</v>
      </c>
      <c r="AS213" s="591">
        <f>IF(AS$2=0,$C213*$D213/$C$1*Index_운영!AS55*Index_운영!AS$10,IF(NOT(AR213=0),NOT(Index_운영!AS55=0)*AR213*(1+$E213*Index_운영!AS275)*Index_운영!AS55,$C213*$D213/$C$1*Index_운영!AS55))</f>
        <v>0</v>
      </c>
      <c r="AT213" s="591">
        <f>IF(AT$2=0,$C213*$D213/$C$1*Index_운영!AT55*Index_운영!AT$10,IF(NOT(AS213=0),NOT(Index_운영!AT55=0)*AS213*(1+$E213*Index_운영!AT275)*Index_운영!AT55,$C213*$D213/$C$1*Index_운영!AT55))</f>
        <v>0</v>
      </c>
      <c r="AU213" s="591">
        <f>IF(AU$2=0,$C213*$D213/$C$1*Index_운영!AU55*Index_운영!AU$10,IF(NOT(AT213=0),NOT(Index_운영!AU55=0)*AT213*(1+$E213*Index_운영!AU275)*Index_운영!AU55,$C213*$D213/$C$1*Index_운영!AU55))</f>
        <v>0</v>
      </c>
      <c r="AV213" s="591">
        <f>IF(AV$2=0,$C213*$D213/$C$1*Index_운영!AV55*Index_운영!AV$10,IF(NOT(AU213=0),NOT(Index_운영!AV55=0)*AU213*(1+$E213*Index_운영!AV275)*Index_운영!AV55,$C213*$D213/$C$1*Index_운영!AV55))</f>
        <v>0</v>
      </c>
      <c r="AW213" s="591">
        <f>IF(AW$2=0,$C213*$D213/$C$1*Index_운영!AW55*Index_운영!AW$10,IF(NOT(AV213=0),NOT(Index_운영!AW55=0)*AV213*(1+$E213*Index_운영!AW275)*Index_운영!AW55,$C213*$D213/$C$1*Index_운영!AW55))</f>
        <v>0</v>
      </c>
      <c r="AX213" s="591">
        <f>IF(AX$2=0,$C213*$D213/$C$1*Index_운영!AX55*Index_운영!AX$10,IF(NOT(AW213=0),NOT(Index_운영!AX55=0)*AW213*(1+$E213*Index_운영!AX275)*Index_운영!AX55,$C213*$D213/$C$1*Index_운영!AX55))</f>
        <v>0</v>
      </c>
      <c r="AY213" s="591">
        <f>IF(AY$2=0,$C213*$D213/$C$1*Index_운영!AY55*Index_운영!AY$10,IF(NOT(AX213=0),NOT(Index_운영!AY55=0)*AX213*(1+$E213*Index_운영!AY275)*Index_운영!AY55,$C213*$D213/$C$1*Index_운영!AY55))</f>
        <v>0</v>
      </c>
      <c r="AZ213" s="591">
        <f>IF(AZ$2=0,$C213*$D213/$C$1*Index_운영!AZ55*Index_운영!AZ$10,IF(NOT(AY213=0),NOT(Index_운영!AZ55=0)*AY213*(1+$E213*Index_운영!AZ275)*Index_운영!AZ55,$C213*$D213/$C$1*Index_운영!AZ55))</f>
        <v>0</v>
      </c>
      <c r="BA213" s="591">
        <f>IF(BA$2=0,$C213*$D213/$C$1*Index_운영!BA55*Index_운영!BA$10,IF(NOT(AZ213=0),NOT(Index_운영!BA55=0)*AZ213*(1+$E213*Index_운영!BA275)*Index_운영!BA55,$C213*$D213/$C$1*Index_운영!BA55))</f>
        <v>0</v>
      </c>
      <c r="BB213" s="591">
        <f>IF(BB$2=0,$C213*$D213/$C$1*Index_운영!BB55*Index_운영!BB$10,IF(NOT(BA213=0),NOT(Index_운영!BB55=0)*BA213*(1+$E213*Index_운영!BB275)*Index_운영!BB55,$C213*$D213/$C$1*Index_운영!BB55))</f>
        <v>0</v>
      </c>
      <c r="BC213" s="591">
        <f>IF(BC$2=0,$C213*$D213/$C$1*Index_운영!BC55*Index_운영!BC$10,IF(NOT(BB213=0),NOT(Index_운영!BC55=0)*BB213*(1+$E213*Index_운영!BC275)*Index_운영!BC55,$C213*$D213/$C$1*Index_운영!BC55))</f>
        <v>0</v>
      </c>
      <c r="BD213" s="591">
        <f>IF(BD$2=0,$C213*$D213/$C$1*Index_운영!BD55*Index_운영!BD$10,IF(NOT(BC213=0),NOT(Index_운영!BD55=0)*BC213*(1+$E213*Index_운영!BD275)*Index_운영!BD55,$C213*$D213/$C$1*Index_운영!BD55))</f>
        <v>0</v>
      </c>
      <c r="BE213" s="591">
        <f>IF(BE$2=0,$C213*$D213/$C$1*Index_운영!BE55*Index_운영!BE$10,IF(NOT(BD213=0),NOT(Index_운영!BE55=0)*BD213*(1+$E213*Index_운영!BE275)*Index_운영!BE55,$C213*$D213/$C$1*Index_운영!BE55))</f>
        <v>0</v>
      </c>
      <c r="BF213" s="591">
        <f>IF(BF$2=0,$C213*$D213/$C$1*Index_운영!BF55*Index_운영!BF$10,IF(NOT(BE213=0),NOT(Index_운영!BF55=0)*BE213*(1+$E213*Index_운영!BF275)*Index_운영!BF55,$C213*$D213/$C$1*Index_운영!BF55))</f>
        <v>0</v>
      </c>
      <c r="BG213" s="591">
        <f>IF(BG$2=0,$C213*$D213/$C$1*Index_운영!BG55*Index_운영!BG$10,IF(NOT(BF213=0),NOT(Index_운영!BG55=0)*BF213*(1+$E213*Index_운영!BG275)*Index_운영!BG55,$C213*$D213/$C$1*Index_운영!BG55))</f>
        <v>0</v>
      </c>
      <c r="BH213" s="591">
        <f>IF(BH$2=0,$C213*$D213/$C$1*Index_운영!BH55*Index_운영!BH$10,IF(NOT(BG213=0),NOT(Index_운영!BH55=0)*BG213*(1+$E213*Index_운영!BH275)*Index_운영!BH55,$C213*$D213/$C$1*Index_운영!BH55))</f>
        <v>0</v>
      </c>
      <c r="BI213" s="591">
        <f>IF(BI$2=0,$C213*$D213/$C$1*Index_운영!BI55*Index_운영!BI$10,IF(NOT(BH213=0),NOT(Index_운영!BI55=0)*BH213*(1+$E213*Index_운영!BI275)*Index_운영!BI55,$C213*$D213/$C$1*Index_운영!BI55))</f>
        <v>0</v>
      </c>
      <c r="BJ213" s="591">
        <f>IF(BJ$2=0,$C213*$D213/$C$1*Index_운영!BJ55*Index_운영!BJ$10,IF(NOT(BI213=0),NOT(Index_운영!BJ55=0)*BI213*(1+$E213*Index_운영!BJ275)*Index_운영!BJ55,$C213*$D213/$C$1*Index_운영!BJ55))</f>
        <v>0</v>
      </c>
      <c r="BK213" s="591">
        <f>IF(BK$2=0,$C213*$D213/$C$1*Index_운영!BK55*Index_운영!BK$10,IF(NOT(BJ213=0),NOT(Index_운영!BK55=0)*BJ213*(1+$E213*Index_운영!BK275)*Index_운영!BK55,$C213*$D213/$C$1*Index_운영!BK55))</f>
        <v>0</v>
      </c>
      <c r="BL213" s="591">
        <f>IF(BL$2=0,$C213*$D213/$C$1*Index_운영!BL55*Index_운영!BL$10,IF(NOT(BK213=0),NOT(Index_운영!BL55=0)*BK213*(1+$E213*Index_운영!BL275)*Index_운영!BL55,$C213*$D213/$C$1*Index_운영!BL55))</f>
        <v>0</v>
      </c>
      <c r="BM213" s="591">
        <f>IF(BM$2=0,$C213*$D213/$C$1*Index_운영!BM55*Index_운영!BM$10,IF(NOT(BL213=0),NOT(Index_운영!BM55=0)*BL213*(1+$E213*Index_운영!BM275)*Index_운영!BM55,$C213*$D213/$C$1*Index_운영!BM55))</f>
        <v>0</v>
      </c>
      <c r="BN213" s="591">
        <f>IF(BN$2=0,$C213*$D213/$C$1*Index_운영!BN55*Index_운영!BN$10,IF(NOT(BM213=0),NOT(Index_운영!BN55=0)*BM213*(1+$E213*Index_운영!BN275)*Index_운영!BN55,$C213*$D213/$C$1*Index_운영!BN55))</f>
        <v>0</v>
      </c>
      <c r="BO213" s="591">
        <f>IF(BO$2=0,$C213*$D213/$C$1*Index_운영!BO55*Index_운영!BO$10,IF(NOT(BN213=0),NOT(Index_운영!BO55=0)*BN213*(1+$E213*Index_운영!BO275)*Index_운영!BO55,$C213*$D213/$C$1*Index_운영!BO55))</f>
        <v>0</v>
      </c>
      <c r="BP213" s="591">
        <f>IF(BP$2=0,$C213*$D213/$C$1*Index_운영!BP55*Index_운영!BP$10,IF(NOT(BO213=0),NOT(Index_운영!BP55=0)*BO213*(1+$E213*Index_운영!BP275)*Index_운영!BP55,$C213*$D213/$C$1*Index_운영!BP55))</f>
        <v>0</v>
      </c>
      <c r="BQ213" s="591">
        <f>IF(BQ$2=0,$C213*$D213/$C$1*Index_운영!BQ55*Index_운영!BQ$10,IF(NOT(BP213=0),NOT(Index_운영!BQ55=0)*BP213*(1+$E213*Index_운영!BQ275)*Index_운영!BQ55,$C213*$D213/$C$1*Index_운영!BQ55))</f>
        <v>0</v>
      </c>
      <c r="BR213" s="591">
        <f>IF(BR$2=0,$C213*$D213/$C$1*Index_운영!BR55*Index_운영!BR$10,IF(NOT(BQ213=0),NOT(Index_운영!BR55=0)*BQ213*(1+$E213*Index_운영!BR275)*Index_운영!BR55,$C213*$D213/$C$1*Index_운영!BR55))</f>
        <v>0</v>
      </c>
      <c r="BS213" s="591">
        <f>IF(BS$2=0,$C213*$D213/$C$1*Index_운영!BS55*Index_운영!BS$10,IF(NOT(BR213=0),NOT(Index_운영!BS55=0)*BR213*(1+$E213*Index_운영!BS275)*Index_운영!BS55,$C213*$D213/$C$1*Index_운영!BS55))</f>
        <v>0</v>
      </c>
      <c r="BT213" s="591">
        <f>IF(BT$2=0,$C213*$D213/$C$1*Index_운영!BT55*Index_운영!BT$10,IF(NOT(BS213=0),NOT(Index_운영!BT55=0)*BS213*(1+$E213*Index_운영!BT275)*Index_운영!BT55,$C213*$D213/$C$1*Index_운영!BT55))</f>
        <v>0</v>
      </c>
      <c r="BU213" s="591">
        <f>IF(BU$2=0,$C213*$D213/$C$1*Index_운영!BU55*Index_운영!BU$10,IF(NOT(BT213=0),NOT(Index_운영!BU55=0)*BT213*(1+$E213*Index_운영!BU275)*Index_운영!BU55,$C213*$D213/$C$1*Index_운영!BU55))</f>
        <v>0</v>
      </c>
      <c r="BV213" s="591">
        <f>IF(BV$2=0,$C213*$D213/$C$1*Index_운영!BV55*Index_운영!BV$10,IF(NOT(BU213=0),NOT(Index_운영!BV55=0)*BU213*(1+$E213*Index_운영!BV275)*Index_운영!BV55,$C213*$D213/$C$1*Index_운영!BV55))</f>
        <v>0</v>
      </c>
      <c r="BW213" s="591">
        <f>IF(BW$2=0,$C213*$D213/$C$1*Index_운영!BW55*Index_운영!BW$10,IF(NOT(BV213=0),NOT(Index_운영!BW55=0)*BV213*(1+$E213*Index_운영!BW275)*Index_운영!BW55,$C213*$D213/$C$1*Index_운영!BW55))</f>
        <v>0</v>
      </c>
      <c r="BX213" s="591">
        <f>IF(BX$2=0,$C213*$D213/$C$1*Index_운영!BX55*Index_운영!BX$10,IF(NOT(BW213=0),NOT(Index_운영!BX55=0)*BW213*(1+$E213*Index_운영!BX275)*Index_운영!BX55,$C213*$D213/$C$1*Index_운영!BX55))</f>
        <v>0</v>
      </c>
      <c r="BY213" s="591">
        <f>IF(BY$2=0,$C213*$D213/$C$1*Index_운영!BY55*Index_운영!BY$10,IF(NOT(BX213=0),NOT(Index_운영!BY55=0)*BX213*(1+$E213*Index_운영!BY275)*Index_운영!BY55,$C213*$D213/$C$1*Index_운영!BY55))</f>
        <v>0</v>
      </c>
      <c r="BZ213" s="591">
        <f>IF(BZ$2=0,$C213*$D213/$C$1*Index_운영!BZ55*Index_운영!BZ$10,IF(NOT(BY213=0),NOT(Index_운영!BZ55=0)*BY213*(1+$E213*Index_운영!BZ275)*Index_운영!BZ55,$C213*$D213/$C$1*Index_운영!BZ55))</f>
        <v>0</v>
      </c>
      <c r="CA213" s="591">
        <f>IF(CA$2=0,$C213*$D213/$C$1*Index_운영!CA55*Index_운영!CA$10,IF(NOT(BZ213=0),NOT(Index_운영!CA55=0)*BZ213*(1+$E213*Index_운영!CA275)*Index_운영!CA55,$C213*$D213/$C$1*Index_운영!CA55))</f>
        <v>0</v>
      </c>
      <c r="CB213" s="591">
        <f>IF(CB$2=0,$C213*$D213/$C$1*Index_운영!CB55*Index_운영!CB$10,IF(NOT(CA213=0),NOT(Index_운영!CB55=0)*CA213*(1+$E213*Index_운영!CB275)*Index_운영!CB55,$C213*$D213/$C$1*Index_운영!CB55))</f>
        <v>0</v>
      </c>
      <c r="CC213" s="591">
        <f>IF(CC$2=0,$C213*$D213/$C$1*Index_운영!CC55*Index_운영!CC$10,IF(NOT(CB213=0),NOT(Index_운영!CC55=0)*CB213*(1+$E213*Index_운영!CC275)*Index_운영!CC55,$C213*$D213/$C$1*Index_운영!CC55))</f>
        <v>0</v>
      </c>
      <c r="CD213" s="591">
        <f>IF(CD$2=0,$C213*$D213/$C$1*Index_운영!CD55*Index_운영!CD$10,IF(NOT(CC213=0),NOT(Index_운영!CD55=0)*CC213*(1+$E213*Index_운영!CD275)*Index_운영!CD55,$C213*$D213/$C$1*Index_운영!CD55))</f>
        <v>0</v>
      </c>
      <c r="CE213" s="591">
        <f>IF(CE$2=0,$C213*$D213/$C$1*Index_운영!CE55*Index_운영!CE$10,IF(NOT(CD213=0),NOT(Index_운영!CE55=0)*CD213*(1+$E213*Index_운영!CE275)*Index_운영!CE55,$C213*$D213/$C$1*Index_운영!CE55))</f>
        <v>0</v>
      </c>
      <c r="CF213" s="591">
        <f>IF(CF$2=0,$C213*$D213/$C$1*Index_운영!CF55*Index_운영!CF$10,IF(NOT(CE213=0),NOT(Index_운영!CF55=0)*CE213*(1+$E213*Index_운영!CF275)*Index_운영!CF55,$C213*$D213/$C$1*Index_운영!CF55))</f>
        <v>0</v>
      </c>
      <c r="CG213" s="591">
        <f>IF(CG$2=0,$C213*$D213/$C$1*Index_운영!CG55*Index_운영!CG$10,IF(NOT(CF213=0),NOT(Index_운영!CG55=0)*CF213*(1+$E213*Index_운영!CG275)*Index_운영!CG55,$C213*$D213/$C$1*Index_운영!CG55))</f>
        <v>0</v>
      </c>
      <c r="CH213" s="591">
        <f>IF(CH$2=0,$C213*$D213/$C$1*Index_운영!CH55*Index_운영!CH$10,IF(NOT(CG213=0),NOT(Index_운영!CH55=0)*CG213*(1+$E213*Index_운영!CH275)*Index_운영!CH55,$C213*$D213/$C$1*Index_운영!CH55))</f>
        <v>0</v>
      </c>
      <c r="CI213" s="591">
        <f>IF(CI$2=0,$C213*$D213/$C$1*Index_운영!CI55*Index_운영!CI$10,IF(NOT(CH213=0),NOT(Index_운영!CI55=0)*CH213*(1+$E213*Index_운영!CI275)*Index_운영!CI55,$C213*$D213/$C$1*Index_운영!CI55))</f>
        <v>0</v>
      </c>
      <c r="CJ213" s="591">
        <f>IF(CJ$2=0,$C213*$D213/$C$1*Index_운영!CJ55*Index_운영!CJ$10,IF(NOT(CI213=0),NOT(Index_운영!CJ55=0)*CI213*(1+$E213*Index_운영!CJ275)*Index_운영!CJ55,$C213*$D213/$C$1*Index_운영!CJ55))</f>
        <v>0</v>
      </c>
      <c r="CK213" s="591">
        <f>IF(CK$2=0,$C213*$D213/$C$1*Index_운영!CK55*Index_운영!CK$10,IF(NOT(CJ213=0),NOT(Index_운영!CK55=0)*CJ213*(1+$E213*Index_운영!CK275)*Index_운영!CK55,$C213*$D213/$C$1*Index_운영!CK55))</f>
        <v>0</v>
      </c>
      <c r="CL213" s="591">
        <f>IF(CL$2=0,$C213*$D213/$C$1*Index_운영!CL55*Index_운영!CL$10,IF(NOT(CK213=0),NOT(Index_운영!CL55=0)*CK213*(1+$E213*Index_운영!CL275)*Index_운영!CL55,$C213*$D213/$C$1*Index_운영!CL55))</f>
        <v>0</v>
      </c>
      <c r="CM213" s="591">
        <f>IF(CM$2=0,$C213*$D213/$C$1*Index_운영!CM55*Index_운영!CM$10,IF(NOT(CL213=0),NOT(Index_운영!CM55=0)*CL213*(1+$E213*Index_운영!CM275)*Index_운영!CM55,$C213*$D213/$C$1*Index_운영!CM55))</f>
        <v>0</v>
      </c>
      <c r="CN213" s="591">
        <f>IF(CN$2=0,$C213*$D213/$C$1*Index_운영!CN55*Index_운영!CN$10,IF(NOT(CM213=0),NOT(Index_운영!CN55=0)*CM213*(1+$E213*Index_운영!CN275)*Index_운영!CN55,$C213*$D213/$C$1*Index_운영!CN55))</f>
        <v>0</v>
      </c>
      <c r="CO213" s="591">
        <f>IF(CO$2=0,$C213*$D213/$C$1*Index_운영!CO55*Index_운영!CO$10,IF(NOT(CN213=0),NOT(Index_운영!CO55=0)*CN213*(1+$E213*Index_운영!CO275)*Index_운영!CO55,$C213*$D213/$C$1*Index_운영!CO55))</f>
        <v>0</v>
      </c>
      <c r="CP213" s="591">
        <f>IF(CP$2=0,$C213*$D213/$C$1*Index_운영!CP55*Index_운영!CP$10,IF(NOT(CO213=0),NOT(Index_운영!CP55=0)*CO213*(1+$E213*Index_운영!CP275)*Index_운영!CP55,$C213*$D213/$C$1*Index_운영!CP55))</f>
        <v>0</v>
      </c>
      <c r="CQ213" s="591">
        <f>IF(CQ$2=0,$C213*$D213/$C$1*Index_운영!CQ55*Index_운영!CQ$10,IF(NOT(CP213=0),NOT(Index_운영!CQ55=0)*CP213*(1+$E213*Index_운영!CQ275)*Index_운영!CQ55,$C213*$D213/$C$1*Index_운영!CQ55))</f>
        <v>0</v>
      </c>
      <c r="CR213" s="591">
        <f>IF(CR$2=0,$C213*$D213/$C$1*Index_운영!CR55*Index_운영!CR$10,IF(NOT(CQ213=0),NOT(Index_운영!CR55=0)*CQ213*(1+$E213*Index_운영!CR275)*Index_운영!CR55,$C213*$D213/$C$1*Index_운영!CR55))</f>
        <v>0</v>
      </c>
      <c r="CS213" s="591">
        <f>IF(CS$2=0,$C213*$D213/$C$1*Index_운영!CS55*Index_운영!CS$10,IF(NOT(CR213=0),NOT(Index_운영!CS55=0)*CR213*(1+$E213*Index_운영!CS275)*Index_운영!CS55,$C213*$D213/$C$1*Index_운영!CS55))</f>
        <v>0</v>
      </c>
      <c r="CT213" s="591">
        <f>IF(CT$2=0,$C213*$D213/$C$1*Index_운영!CT55*Index_운영!CT$10,IF(NOT(CS213=0),NOT(Index_운영!CT55=0)*CS213*(1+$E213*Index_운영!CT275)*Index_운영!CT55,$C213*$D213/$C$1*Index_운영!CT55))</f>
        <v>0</v>
      </c>
      <c r="CU213" s="591">
        <f>IF(CU$2=0,$C213*$D213/$C$1*Index_운영!CU55*Index_운영!CU$10,IF(NOT(CT213=0),NOT(Index_운영!CU55=0)*CT213*(1+$E213*Index_운영!CU275)*Index_운영!CU55,$C213*$D213/$C$1*Index_운영!CU55))</f>
        <v>0</v>
      </c>
      <c r="CV213" s="591">
        <f>IF(CV$2=0,$C213*$D213/$C$1*Index_운영!CV55*Index_운영!CV$10,IF(NOT(CU213=0),NOT(Index_운영!CV55=0)*CU213*(1+$E213*Index_운영!CV275)*Index_운영!CV55,$C213*$D213/$C$1*Index_운영!CV55))</f>
        <v>0</v>
      </c>
      <c r="CW213" s="591">
        <f>IF(CW$2=0,$C213*$D213/$C$1*Index_운영!CW55*Index_운영!CW$10,IF(NOT(CV213=0),NOT(Index_운영!CW55=0)*CV213*(1+$E213*Index_운영!CW275)*Index_운영!CW55,$C213*$D213/$C$1*Index_운영!CW55))</f>
        <v>0</v>
      </c>
      <c r="CX213" s="591">
        <f>IF(CX$2=0,$C213*$D213/$C$1*Index_운영!CX55*Index_운영!CX$10,IF(NOT(CW213=0),NOT(Index_운영!CX55=0)*CW213*(1+$E213*Index_운영!CX275)*Index_운영!CX55,$C213*$D213/$C$1*Index_운영!CX55))</f>
        <v>0</v>
      </c>
      <c r="CY213" s="591">
        <f>IF(CY$2=0,$C213*$D213/$C$1*Index_운영!CY55*Index_운영!CY$10,IF(NOT(CX213=0),NOT(Index_운영!CY55=0)*CX213*(1+$E213*Index_운영!CY275)*Index_운영!CY55,$C213*$D213/$C$1*Index_운영!CY55))</f>
        <v>0</v>
      </c>
      <c r="CZ213" s="591">
        <f>IF(CZ$2=0,$C213*$D213/$C$1*Index_운영!CZ55*Index_운영!CZ$10,IF(NOT(CY213=0),NOT(Index_운영!CZ55=0)*CY213*(1+$E213*Index_운영!CZ275)*Index_운영!CZ55,$C213*$D213/$C$1*Index_운영!CZ55))</f>
        <v>0</v>
      </c>
      <c r="DA213" s="591">
        <f>IF(DA$2=0,$C213*$D213/$C$1*Index_운영!DA55*Index_운영!DA$10,IF(NOT(CZ213=0),NOT(Index_운영!DA55=0)*CZ213*(1+$E213*Index_운영!DA275)*Index_운영!DA55,$C213*$D213/$C$1*Index_운영!DA55))</f>
        <v>0</v>
      </c>
      <c r="DB213" s="591">
        <f>IF(DB$2=0,$C213*$D213/$C$1*Index_운영!DB55*Index_운영!DB$10,IF(NOT(DA213=0),NOT(Index_운영!DB55=0)*DA213*(1+$E213*Index_운영!DB275)*Index_운영!DB55,$C213*$D213/$C$1*Index_운영!DB55))</f>
        <v>0</v>
      </c>
      <c r="DC213" s="591">
        <f>IF(DC$2=0,$C213*$D213/$C$1*Index_운영!DC55*Index_운영!DC$10,IF(NOT(DB213=0),NOT(Index_운영!DC55=0)*DB213*(1+$E213*Index_운영!DC275)*Index_운영!DC55,$C213*$D213/$C$1*Index_운영!DC55))</f>
        <v>0</v>
      </c>
      <c r="DD213" s="591">
        <f>IF(DD$2=0,$C213*$D213/$C$1*Index_운영!DD55*Index_운영!DD$10,IF(NOT(DC213=0),NOT(Index_운영!DD55=0)*DC213*(1+$E213*Index_운영!DD275)*Index_운영!DD55,$C213*$D213/$C$1*Index_운영!DD55))</f>
        <v>0</v>
      </c>
      <c r="DE213" s="591">
        <f>IF(DE$2=0,$C213*$D213/$C$1*Index_운영!DE55*Index_운영!DE$10,IF(NOT(DD213=0),NOT(Index_운영!DE55=0)*DD213*(1+$E213*Index_운영!DE275)*Index_운영!DE55,$C213*$D213/$C$1*Index_운영!DE55))</f>
        <v>0</v>
      </c>
      <c r="DF213" s="591">
        <f>IF(DF$2=0,$C213*$D213/$C$1*Index_운영!DF55*Index_운영!DF$10,IF(NOT(DE213=0),NOT(Index_운영!DF55=0)*DE213*(1+$E213*Index_운영!DF275)*Index_운영!DF55,$C213*$D213/$C$1*Index_운영!DF55))</f>
        <v>0</v>
      </c>
      <c r="DG213" s="591">
        <f>IF(DG$2=0,$C213*$D213/$C$1*Index_운영!DG55*Index_운영!DG$10,IF(NOT(DF213=0),NOT(Index_운영!DG55=0)*DF213*(1+$E213*Index_운영!DG275)*Index_운영!DG55,$C213*$D213/$C$1*Index_운영!DG55))</f>
        <v>0</v>
      </c>
      <c r="DH213" s="591">
        <f>IF(DH$2=0,$C213*$D213/$C$1*Index_운영!DH55*Index_운영!DH$10,IF(NOT(DG213=0),NOT(Index_운영!DH55=0)*DG213*(1+$E213*Index_운영!DH275)*Index_운영!DH55,$C213*$D213/$C$1*Index_운영!DH55))</f>
        <v>0</v>
      </c>
      <c r="DI213" s="591">
        <f>IF(DI$2=0,$C213*$D213/$C$1*Index_운영!DI55*Index_운영!DI$10,IF(NOT(DH213=0),NOT(Index_운영!DI55=0)*DH213*(1+$E213*Index_운영!DI275)*Index_운영!DI55,$C213*$D213/$C$1*Index_운영!DI55))</f>
        <v>0</v>
      </c>
      <c r="DJ213" s="591">
        <f>IF(DJ$2=0,$C213*$D213/$C$1*Index_운영!DJ55*Index_운영!DJ$10,IF(NOT(DI213=0),NOT(Index_운영!DJ55=0)*DI213*(1+$E213*Index_운영!DJ275)*Index_운영!DJ55,$C213*$D213/$C$1*Index_운영!DJ55))</f>
        <v>0</v>
      </c>
      <c r="DK213" s="591">
        <f>IF(DK$2=0,$C213*$D213/$C$1*Index_운영!DK55*Index_운영!DK$10,IF(NOT(DJ213=0),NOT(Index_운영!DK55=0)*DJ213*(1+$E213*Index_운영!DK275)*Index_운영!DK55,$C213*$D213/$C$1*Index_운영!DK55))</f>
        <v>0</v>
      </c>
      <c r="DL213" s="591">
        <f>IF(DL$2=0,$C213*$D213/$C$1*Index_운영!DL55*Index_운영!DL$10,IF(NOT(DK213=0),NOT(Index_운영!DL55=0)*DK213*(1+$E213*Index_운영!DL275)*Index_운영!DL55,$C213*$D213/$C$1*Index_운영!DL55))</f>
        <v>0</v>
      </c>
      <c r="DM213" s="591">
        <f>IF(DM$2=0,$C213*$D213/$C$1*Index_운영!DM55*Index_운영!DM$10,IF(NOT(DL213=0),NOT(Index_운영!DM55=0)*DL213*(1+$E213*Index_운영!DM275)*Index_운영!DM55,$C213*$D213/$C$1*Index_운영!DM55))</f>
        <v>0</v>
      </c>
      <c r="DN213" s="591">
        <f>IF(DN$2=0,$C213*$D213/$C$1*Index_운영!DN55*Index_운영!DN$10,IF(NOT(DM213=0),NOT(Index_운영!DN55=0)*DM213*(1+$E213*Index_운영!DN275)*Index_운영!DN55,$C213*$D213/$C$1*Index_운영!DN55))</f>
        <v>0</v>
      </c>
      <c r="DO213" s="591">
        <f>IF(DO$2=0,$C213*$D213/$C$1*Index_운영!DO55*Index_운영!DO$10,IF(NOT(DN213=0),NOT(Index_운영!DO55=0)*DN213*(1+$E213*Index_운영!DO275)*Index_운영!DO55,$C213*$D213/$C$1*Index_운영!DO55))</f>
        <v>0</v>
      </c>
      <c r="DP213" s="591">
        <f>IF(DP$2=0,$C213*$D213/$C$1*Index_운영!DP55*Index_운영!DP$10,IF(NOT(DO213=0),NOT(Index_운영!DP55=0)*DO213*(1+$E213*Index_운영!DP275)*Index_운영!DP55,$C213*$D213/$C$1*Index_운영!DP55))</f>
        <v>0</v>
      </c>
      <c r="DQ213" s="591">
        <f>IF(DQ$2=0,$C213*$D213/$C$1*Index_운영!DQ55*Index_운영!DQ$10,IF(NOT(DP213=0),NOT(Index_운영!DQ55=0)*DP213*(1+$E213*Index_운영!DQ275)*Index_운영!DQ55,$C213*$D213/$C$1*Index_운영!DQ55))</f>
        <v>0</v>
      </c>
      <c r="DR213" s="591">
        <f>IF(DR$2=0,$C213*$D213/$C$1*Index_운영!DR55*Index_운영!DR$10,IF(NOT(DQ213=0),NOT(Index_운영!DR55=0)*DQ213*(1+$E213*Index_운영!DR275)*Index_운영!DR55,$C213*$D213/$C$1*Index_운영!DR55))</f>
        <v>0</v>
      </c>
      <c r="DS213" s="591">
        <f>IF(DS$2=0,$C213*$D213/$C$1*Index_운영!DS55*Index_운영!DS$10,IF(NOT(DR213=0),NOT(Index_운영!DS55=0)*DR213*(1+$E213*Index_운영!DS275)*Index_운영!DS55,$C213*$D213/$C$1*Index_운영!DS55))</f>
        <v>0</v>
      </c>
      <c r="DT213" s="591">
        <f>IF(DT$2=0,$C213*$D213/$C$1*Index_운영!DT55*Index_운영!DT$10,IF(NOT(DS213=0),NOT(Index_운영!DT55=0)*DS213*(1+$E213*Index_운영!DT275)*Index_운영!DT55,$C213*$D213/$C$1*Index_운영!DT55))</f>
        <v>0</v>
      </c>
      <c r="DU213" s="591">
        <f>IF(DU$2=0,$C213*$D213/$C$1*Index_운영!DU55*Index_운영!DU$10,IF(NOT(DT213=0),NOT(Index_운영!DU55=0)*DT213*(1+$E213*Index_운영!DU275)*Index_운영!DU55,$C213*$D213/$C$1*Index_운영!DU55))</f>
        <v>0</v>
      </c>
      <c r="DV213" s="591">
        <f>IF(DV$2=0,$C213*$D213/$C$1*Index_운영!DV55*Index_운영!DV$10,IF(NOT(DU213=0),NOT(Index_운영!DV55=0)*DU213*(1+$E213*Index_운영!DV275)*Index_운영!DV55,$C213*$D213/$C$1*Index_운영!DV55))</f>
        <v>0</v>
      </c>
    </row>
    <row r="214" spans="1:126" s="485" customFormat="1" outlineLevel="1" x14ac:dyDescent="0.4">
      <c r="A214" s="737"/>
      <c r="B214" s="464">
        <f>'Rent Roll'!$B30</f>
        <v>0</v>
      </c>
      <c r="C214" s="1219">
        <f>'Rent Roll'!$K30</f>
        <v>0</v>
      </c>
      <c r="D214" s="1220">
        <f>'Rent Roll'!$Y30</f>
        <v>0</v>
      </c>
      <c r="E214" s="1221">
        <f>'Rent Roll'!$Z30</f>
        <v>0</v>
      </c>
      <c r="F214" s="588">
        <f>IF(F$2=0,$C214*$D214/$C$1*Index_운영!F56*Index_운영!F$10,IF(NOT(E214=0),NOT(Index_운영!F56=0)*E214*(1+$E214*Index_운영!F276)*Index_운영!F56,$C214*$D214/$C$1*Index_운영!F56))</f>
        <v>0</v>
      </c>
      <c r="G214" s="591">
        <f>IF(G$2=0,$C214*$D214/$C$1*Index_운영!G56*Index_운영!G$10,IF(NOT(F214=0),NOT(Index_운영!G56=0)*F214*(1+$E214*Index_운영!G276)*Index_운영!G56,$C214*$D214/$C$1*Index_운영!G56))</f>
        <v>0</v>
      </c>
      <c r="H214" s="591">
        <f>IF(H$2=0,$C214*$D214/$C$1*Index_운영!H56*Index_운영!H$10,IF(NOT(G214=0),NOT(Index_운영!H56=0)*G214*(1+$E214*Index_운영!H276)*Index_운영!H56,$C214*$D214/$C$1*Index_운영!H56))</f>
        <v>0</v>
      </c>
      <c r="I214" s="591">
        <f>IF(I$2=0,$C214*$D214/$C$1*Index_운영!I56*Index_운영!I$10,IF(NOT(H214=0),NOT(Index_운영!I56=0)*H214*(1+$E214*Index_운영!I276)*Index_운영!I56,$C214*$D214/$C$1*Index_운영!I56))</f>
        <v>0</v>
      </c>
      <c r="J214" s="591">
        <f>IF(J$2=0,$C214*$D214/$C$1*Index_운영!J56*Index_운영!J$10,IF(NOT(I214=0),NOT(Index_운영!J56=0)*I214*(1+$E214*Index_운영!J276)*Index_운영!J56,$C214*$D214/$C$1*Index_운영!J56))</f>
        <v>0</v>
      </c>
      <c r="K214" s="591">
        <f>IF(K$2=0,$C214*$D214/$C$1*Index_운영!K56*Index_운영!K$10,IF(NOT(J214=0),NOT(Index_운영!K56=0)*J214*(1+$E214*Index_운영!K276)*Index_운영!K56,$C214*$D214/$C$1*Index_운영!K56))</f>
        <v>0</v>
      </c>
      <c r="L214" s="591">
        <f>IF(L$2=0,$C214*$D214/$C$1*Index_운영!L56*Index_운영!L$10,IF(NOT(K214=0),NOT(Index_운영!L56=0)*K214*(1+$E214*Index_운영!L276)*Index_운영!L56,$C214*$D214/$C$1*Index_운영!L56))</f>
        <v>0</v>
      </c>
      <c r="M214" s="591">
        <f>IF(M$2=0,$C214*$D214/$C$1*Index_운영!M56*Index_운영!M$10,IF(NOT(L214=0),NOT(Index_운영!M56=0)*L214*(1+$E214*Index_운영!M276)*Index_운영!M56,$C214*$D214/$C$1*Index_운영!M56))</f>
        <v>0</v>
      </c>
      <c r="N214" s="591">
        <f>IF(N$2=0,$C214*$D214/$C$1*Index_운영!N56*Index_운영!N$10,IF(NOT(M214=0),NOT(Index_운영!N56=0)*M214*(1+$E214*Index_운영!N276)*Index_운영!N56,$C214*$D214/$C$1*Index_운영!N56))</f>
        <v>0</v>
      </c>
      <c r="O214" s="591">
        <f>IF(O$2=0,$C214*$D214/$C$1*Index_운영!O56*Index_운영!O$10,IF(NOT(N214=0),NOT(Index_운영!O56=0)*N214*(1+$E214*Index_운영!O276)*Index_운영!O56,$C214*$D214/$C$1*Index_운영!O56))</f>
        <v>0</v>
      </c>
      <c r="P214" s="591">
        <f>IF(P$2=0,$C214*$D214/$C$1*Index_운영!P56*Index_운영!P$10,IF(NOT(O214=0),NOT(Index_운영!P56=0)*O214*(1+$E214*Index_운영!P276)*Index_운영!P56,$C214*$D214/$C$1*Index_운영!P56))</f>
        <v>0</v>
      </c>
      <c r="Q214" s="591">
        <f>IF(Q$2=0,$C214*$D214/$C$1*Index_운영!Q56*Index_운영!Q$10,IF(NOT(P214=0),NOT(Index_운영!Q56=0)*P214*(1+$E214*Index_운영!Q276)*Index_운영!Q56,$C214*$D214/$C$1*Index_운영!Q56))</f>
        <v>0</v>
      </c>
      <c r="R214" s="591">
        <f>IF(R$2=0,$C214*$D214/$C$1*Index_운영!R56*Index_운영!R$10,IF(NOT(Q214=0),NOT(Index_운영!R56=0)*Q214*(1+$E214*Index_운영!R276)*Index_운영!R56,$C214*$D214/$C$1*Index_운영!R56))</f>
        <v>0</v>
      </c>
      <c r="S214" s="591">
        <f>IF(S$2=0,$C214*$D214/$C$1*Index_운영!S56*Index_운영!S$10,IF(NOT(R214=0),NOT(Index_운영!S56=0)*R214*(1+$E214*Index_운영!S276)*Index_운영!S56,$C214*$D214/$C$1*Index_운영!S56))</f>
        <v>0</v>
      </c>
      <c r="T214" s="591">
        <f>IF(T$2=0,$C214*$D214/$C$1*Index_운영!T56*Index_운영!T$10,IF(NOT(S214=0),NOT(Index_운영!T56=0)*S214*(1+$E214*Index_운영!T276)*Index_운영!T56,$C214*$D214/$C$1*Index_운영!T56))</f>
        <v>0</v>
      </c>
      <c r="U214" s="591">
        <f>IF(U$2=0,$C214*$D214/$C$1*Index_운영!U56*Index_운영!U$10,IF(NOT(T214=0),NOT(Index_운영!U56=0)*T214*(1+$E214*Index_운영!U276)*Index_운영!U56,$C214*$D214/$C$1*Index_운영!U56))</f>
        <v>0</v>
      </c>
      <c r="V214" s="591">
        <f>IF(V$2=0,$C214*$D214/$C$1*Index_운영!V56*Index_운영!V$10,IF(NOT(U214=0),NOT(Index_운영!V56=0)*U214*(1+$E214*Index_운영!V276)*Index_운영!V56,$C214*$D214/$C$1*Index_운영!V56))</f>
        <v>0</v>
      </c>
      <c r="W214" s="591">
        <f>IF(W$2=0,$C214*$D214/$C$1*Index_운영!W56*Index_운영!W$10,IF(NOT(V214=0),NOT(Index_운영!W56=0)*V214*(1+$E214*Index_운영!W276)*Index_운영!W56,$C214*$D214/$C$1*Index_운영!W56))</f>
        <v>0</v>
      </c>
      <c r="X214" s="591">
        <f>IF(X$2=0,$C214*$D214/$C$1*Index_운영!X56*Index_운영!X$10,IF(NOT(W214=0),NOT(Index_운영!X56=0)*W214*(1+$E214*Index_운영!X276)*Index_운영!X56,$C214*$D214/$C$1*Index_운영!X56))</f>
        <v>0</v>
      </c>
      <c r="Y214" s="591">
        <f>IF(Y$2=0,$C214*$D214/$C$1*Index_운영!Y56*Index_운영!Y$10,IF(NOT(X214=0),NOT(Index_운영!Y56=0)*X214*(1+$E214*Index_운영!Y276)*Index_운영!Y56,$C214*$D214/$C$1*Index_운영!Y56))</f>
        <v>0</v>
      </c>
      <c r="Z214" s="591">
        <f>IF(Z$2=0,$C214*$D214/$C$1*Index_운영!Z56*Index_운영!Z$10,IF(NOT(Y214=0),NOT(Index_운영!Z56=0)*Y214*(1+$E214*Index_운영!Z276)*Index_운영!Z56,$C214*$D214/$C$1*Index_운영!Z56))</f>
        <v>0</v>
      </c>
      <c r="AA214" s="591">
        <f>IF(AA$2=0,$C214*$D214/$C$1*Index_운영!AA56*Index_운영!AA$10,IF(NOT(Z214=0),NOT(Index_운영!AA56=0)*Z214*(1+$E214*Index_운영!AA276)*Index_운영!AA56,$C214*$D214/$C$1*Index_운영!AA56))</f>
        <v>0</v>
      </c>
      <c r="AB214" s="591">
        <f>IF(AB$2=0,$C214*$D214/$C$1*Index_운영!AB56*Index_운영!AB$10,IF(NOT(AA214=0),NOT(Index_운영!AB56=0)*AA214*(1+$E214*Index_운영!AB276)*Index_운영!AB56,$C214*$D214/$C$1*Index_운영!AB56))</f>
        <v>0</v>
      </c>
      <c r="AC214" s="591">
        <f>IF(AC$2=0,$C214*$D214/$C$1*Index_운영!AC56*Index_운영!AC$10,IF(NOT(AB214=0),NOT(Index_운영!AC56=0)*AB214*(1+$E214*Index_운영!AC276)*Index_운영!AC56,$C214*$D214/$C$1*Index_운영!AC56))</f>
        <v>0</v>
      </c>
      <c r="AD214" s="591">
        <f>IF(AD$2=0,$C214*$D214/$C$1*Index_운영!AD56*Index_운영!AD$10,IF(NOT(AC214=0),NOT(Index_운영!AD56=0)*AC214*(1+$E214*Index_운영!AD276)*Index_운영!AD56,$C214*$D214/$C$1*Index_운영!AD56))</f>
        <v>0</v>
      </c>
      <c r="AE214" s="591">
        <f>IF(AE$2=0,$C214*$D214/$C$1*Index_운영!AE56*Index_운영!AE$10,IF(NOT(AD214=0),NOT(Index_운영!AE56=0)*AD214*(1+$E214*Index_운영!AE276)*Index_운영!AE56,$C214*$D214/$C$1*Index_운영!AE56))</f>
        <v>0</v>
      </c>
      <c r="AF214" s="591">
        <f>IF(AF$2=0,$C214*$D214/$C$1*Index_운영!AF56*Index_운영!AF$10,IF(NOT(AE214=0),NOT(Index_운영!AF56=0)*AE214*(1+$E214*Index_운영!AF276)*Index_운영!AF56,$C214*$D214/$C$1*Index_운영!AF56))</f>
        <v>0</v>
      </c>
      <c r="AG214" s="591">
        <f>IF(AG$2=0,$C214*$D214/$C$1*Index_운영!AG56*Index_운영!AG$10,IF(NOT(AF214=0),NOT(Index_운영!AG56=0)*AF214*(1+$E214*Index_운영!AG276)*Index_운영!AG56,$C214*$D214/$C$1*Index_운영!AG56))</f>
        <v>0</v>
      </c>
      <c r="AH214" s="591">
        <f>IF(AH$2=0,$C214*$D214/$C$1*Index_운영!AH56*Index_운영!AH$10,IF(NOT(AG214=0),NOT(Index_운영!AH56=0)*AG214*(1+$E214*Index_운영!AH276)*Index_운영!AH56,$C214*$D214/$C$1*Index_운영!AH56))</f>
        <v>0</v>
      </c>
      <c r="AI214" s="591">
        <f>IF(AI$2=0,$C214*$D214/$C$1*Index_운영!AI56*Index_운영!AI$10,IF(NOT(AH214=0),NOT(Index_운영!AI56=0)*AH214*(1+$E214*Index_운영!AI276)*Index_운영!AI56,$C214*$D214/$C$1*Index_운영!AI56))</f>
        <v>0</v>
      </c>
      <c r="AJ214" s="591">
        <f>IF(AJ$2=0,$C214*$D214/$C$1*Index_운영!AJ56*Index_운영!AJ$10,IF(NOT(AI214=0),NOT(Index_운영!AJ56=0)*AI214*(1+$E214*Index_운영!AJ276)*Index_운영!AJ56,$C214*$D214/$C$1*Index_운영!AJ56))</f>
        <v>0</v>
      </c>
      <c r="AK214" s="591">
        <f>IF(AK$2=0,$C214*$D214/$C$1*Index_운영!AK56*Index_운영!AK$10,IF(NOT(AJ214=0),NOT(Index_운영!AK56=0)*AJ214*(1+$E214*Index_운영!AK276)*Index_운영!AK56,$C214*$D214/$C$1*Index_운영!AK56))</f>
        <v>0</v>
      </c>
      <c r="AL214" s="591">
        <f>IF(AL$2=0,$C214*$D214/$C$1*Index_운영!AL56*Index_운영!AL$10,IF(NOT(AK214=0),NOT(Index_운영!AL56=0)*AK214*(1+$E214*Index_운영!AL276)*Index_운영!AL56,$C214*$D214/$C$1*Index_운영!AL56))</f>
        <v>0</v>
      </c>
      <c r="AM214" s="591">
        <f>IF(AM$2=0,$C214*$D214/$C$1*Index_운영!AM56*Index_운영!AM$10,IF(NOT(AL214=0),NOT(Index_운영!AM56=0)*AL214*(1+$E214*Index_운영!AM276)*Index_운영!AM56,$C214*$D214/$C$1*Index_운영!AM56))</f>
        <v>0</v>
      </c>
      <c r="AN214" s="591">
        <f>IF(AN$2=0,$C214*$D214/$C$1*Index_운영!AN56*Index_운영!AN$10,IF(NOT(AM214=0),NOT(Index_운영!AN56=0)*AM214*(1+$E214*Index_운영!AN276)*Index_운영!AN56,$C214*$D214/$C$1*Index_운영!AN56))</f>
        <v>0</v>
      </c>
      <c r="AO214" s="591">
        <f>IF(AO$2=0,$C214*$D214/$C$1*Index_운영!AO56*Index_운영!AO$10,IF(NOT(AN214=0),NOT(Index_운영!AO56=0)*AN214*(1+$E214*Index_운영!AO276)*Index_운영!AO56,$C214*$D214/$C$1*Index_운영!AO56))</f>
        <v>0</v>
      </c>
      <c r="AP214" s="591">
        <f>IF(AP$2=0,$C214*$D214/$C$1*Index_운영!AP56*Index_운영!AP$10,IF(NOT(AO214=0),NOT(Index_운영!AP56=0)*AO214*(1+$E214*Index_운영!AP276)*Index_운영!AP56,$C214*$D214/$C$1*Index_운영!AP56))</f>
        <v>0</v>
      </c>
      <c r="AQ214" s="591">
        <f>IF(AQ$2=0,$C214*$D214/$C$1*Index_운영!AQ56*Index_운영!AQ$10,IF(NOT(AP214=0),NOT(Index_운영!AQ56=0)*AP214*(1+$E214*Index_운영!AQ276)*Index_운영!AQ56,$C214*$D214/$C$1*Index_운영!AQ56))</f>
        <v>0</v>
      </c>
      <c r="AR214" s="591">
        <f>IF(AR$2=0,$C214*$D214/$C$1*Index_운영!AR56*Index_운영!AR$10,IF(NOT(AQ214=0),NOT(Index_운영!AR56=0)*AQ214*(1+$E214*Index_운영!AR276)*Index_운영!AR56,$C214*$D214/$C$1*Index_운영!AR56))</f>
        <v>0</v>
      </c>
      <c r="AS214" s="591">
        <f>IF(AS$2=0,$C214*$D214/$C$1*Index_운영!AS56*Index_운영!AS$10,IF(NOT(AR214=0),NOT(Index_운영!AS56=0)*AR214*(1+$E214*Index_운영!AS276)*Index_운영!AS56,$C214*$D214/$C$1*Index_운영!AS56))</f>
        <v>0</v>
      </c>
      <c r="AT214" s="591">
        <f>IF(AT$2=0,$C214*$D214/$C$1*Index_운영!AT56*Index_운영!AT$10,IF(NOT(AS214=0),NOT(Index_운영!AT56=0)*AS214*(1+$E214*Index_운영!AT276)*Index_운영!AT56,$C214*$D214/$C$1*Index_운영!AT56))</f>
        <v>0</v>
      </c>
      <c r="AU214" s="591">
        <f>IF(AU$2=0,$C214*$D214/$C$1*Index_운영!AU56*Index_운영!AU$10,IF(NOT(AT214=0),NOT(Index_운영!AU56=0)*AT214*(1+$E214*Index_운영!AU276)*Index_운영!AU56,$C214*$D214/$C$1*Index_운영!AU56))</f>
        <v>0</v>
      </c>
      <c r="AV214" s="591">
        <f>IF(AV$2=0,$C214*$D214/$C$1*Index_운영!AV56*Index_운영!AV$10,IF(NOT(AU214=0),NOT(Index_운영!AV56=0)*AU214*(1+$E214*Index_운영!AV276)*Index_운영!AV56,$C214*$D214/$C$1*Index_운영!AV56))</f>
        <v>0</v>
      </c>
      <c r="AW214" s="591">
        <f>IF(AW$2=0,$C214*$D214/$C$1*Index_운영!AW56*Index_운영!AW$10,IF(NOT(AV214=0),NOT(Index_운영!AW56=0)*AV214*(1+$E214*Index_운영!AW276)*Index_운영!AW56,$C214*$D214/$C$1*Index_운영!AW56))</f>
        <v>0</v>
      </c>
      <c r="AX214" s="591">
        <f>IF(AX$2=0,$C214*$D214/$C$1*Index_운영!AX56*Index_운영!AX$10,IF(NOT(AW214=0),NOT(Index_운영!AX56=0)*AW214*(1+$E214*Index_운영!AX276)*Index_운영!AX56,$C214*$D214/$C$1*Index_운영!AX56))</f>
        <v>0</v>
      </c>
      <c r="AY214" s="591">
        <f>IF(AY$2=0,$C214*$D214/$C$1*Index_운영!AY56*Index_운영!AY$10,IF(NOT(AX214=0),NOT(Index_운영!AY56=0)*AX214*(1+$E214*Index_운영!AY276)*Index_운영!AY56,$C214*$D214/$C$1*Index_운영!AY56))</f>
        <v>0</v>
      </c>
      <c r="AZ214" s="591">
        <f>IF(AZ$2=0,$C214*$D214/$C$1*Index_운영!AZ56*Index_운영!AZ$10,IF(NOT(AY214=0),NOT(Index_운영!AZ56=0)*AY214*(1+$E214*Index_운영!AZ276)*Index_운영!AZ56,$C214*$D214/$C$1*Index_운영!AZ56))</f>
        <v>0</v>
      </c>
      <c r="BA214" s="591">
        <f>IF(BA$2=0,$C214*$D214/$C$1*Index_운영!BA56*Index_운영!BA$10,IF(NOT(AZ214=0),NOT(Index_운영!BA56=0)*AZ214*(1+$E214*Index_운영!BA276)*Index_운영!BA56,$C214*$D214/$C$1*Index_운영!BA56))</f>
        <v>0</v>
      </c>
      <c r="BB214" s="591">
        <f>IF(BB$2=0,$C214*$D214/$C$1*Index_운영!BB56*Index_운영!BB$10,IF(NOT(BA214=0),NOT(Index_운영!BB56=0)*BA214*(1+$E214*Index_운영!BB276)*Index_운영!BB56,$C214*$D214/$C$1*Index_운영!BB56))</f>
        <v>0</v>
      </c>
      <c r="BC214" s="591">
        <f>IF(BC$2=0,$C214*$D214/$C$1*Index_운영!BC56*Index_운영!BC$10,IF(NOT(BB214=0),NOT(Index_운영!BC56=0)*BB214*(1+$E214*Index_운영!BC276)*Index_운영!BC56,$C214*$D214/$C$1*Index_운영!BC56))</f>
        <v>0</v>
      </c>
      <c r="BD214" s="591">
        <f>IF(BD$2=0,$C214*$D214/$C$1*Index_운영!BD56*Index_운영!BD$10,IF(NOT(BC214=0),NOT(Index_운영!BD56=0)*BC214*(1+$E214*Index_운영!BD276)*Index_운영!BD56,$C214*$D214/$C$1*Index_운영!BD56))</f>
        <v>0</v>
      </c>
      <c r="BE214" s="591">
        <f>IF(BE$2=0,$C214*$D214/$C$1*Index_운영!BE56*Index_운영!BE$10,IF(NOT(BD214=0),NOT(Index_운영!BE56=0)*BD214*(1+$E214*Index_운영!BE276)*Index_운영!BE56,$C214*$D214/$C$1*Index_운영!BE56))</f>
        <v>0</v>
      </c>
      <c r="BF214" s="591">
        <f>IF(BF$2=0,$C214*$D214/$C$1*Index_운영!BF56*Index_운영!BF$10,IF(NOT(BE214=0),NOT(Index_운영!BF56=0)*BE214*(1+$E214*Index_운영!BF276)*Index_운영!BF56,$C214*$D214/$C$1*Index_운영!BF56))</f>
        <v>0</v>
      </c>
      <c r="BG214" s="591">
        <f>IF(BG$2=0,$C214*$D214/$C$1*Index_운영!BG56*Index_운영!BG$10,IF(NOT(BF214=0),NOT(Index_운영!BG56=0)*BF214*(1+$E214*Index_운영!BG276)*Index_운영!BG56,$C214*$D214/$C$1*Index_운영!BG56))</f>
        <v>0</v>
      </c>
      <c r="BH214" s="591">
        <f>IF(BH$2=0,$C214*$D214/$C$1*Index_운영!BH56*Index_운영!BH$10,IF(NOT(BG214=0),NOT(Index_운영!BH56=0)*BG214*(1+$E214*Index_운영!BH276)*Index_운영!BH56,$C214*$D214/$C$1*Index_운영!BH56))</f>
        <v>0</v>
      </c>
      <c r="BI214" s="591">
        <f>IF(BI$2=0,$C214*$D214/$C$1*Index_운영!BI56*Index_운영!BI$10,IF(NOT(BH214=0),NOT(Index_운영!BI56=0)*BH214*(1+$E214*Index_운영!BI276)*Index_운영!BI56,$C214*$D214/$C$1*Index_운영!BI56))</f>
        <v>0</v>
      </c>
      <c r="BJ214" s="591">
        <f>IF(BJ$2=0,$C214*$D214/$C$1*Index_운영!BJ56*Index_운영!BJ$10,IF(NOT(BI214=0),NOT(Index_운영!BJ56=0)*BI214*(1+$E214*Index_운영!BJ276)*Index_운영!BJ56,$C214*$D214/$C$1*Index_운영!BJ56))</f>
        <v>0</v>
      </c>
      <c r="BK214" s="591">
        <f>IF(BK$2=0,$C214*$D214/$C$1*Index_운영!BK56*Index_운영!BK$10,IF(NOT(BJ214=0),NOT(Index_운영!BK56=0)*BJ214*(1+$E214*Index_운영!BK276)*Index_운영!BK56,$C214*$D214/$C$1*Index_운영!BK56))</f>
        <v>0</v>
      </c>
      <c r="BL214" s="591">
        <f>IF(BL$2=0,$C214*$D214/$C$1*Index_운영!BL56*Index_운영!BL$10,IF(NOT(BK214=0),NOT(Index_운영!BL56=0)*BK214*(1+$E214*Index_운영!BL276)*Index_운영!BL56,$C214*$D214/$C$1*Index_운영!BL56))</f>
        <v>0</v>
      </c>
      <c r="BM214" s="591">
        <f>IF(BM$2=0,$C214*$D214/$C$1*Index_운영!BM56*Index_운영!BM$10,IF(NOT(BL214=0),NOT(Index_운영!BM56=0)*BL214*(1+$E214*Index_운영!BM276)*Index_운영!BM56,$C214*$D214/$C$1*Index_운영!BM56))</f>
        <v>0</v>
      </c>
      <c r="BN214" s="591">
        <f>IF(BN$2=0,$C214*$D214/$C$1*Index_운영!BN56*Index_운영!BN$10,IF(NOT(BM214=0),NOT(Index_운영!BN56=0)*BM214*(1+$E214*Index_운영!BN276)*Index_운영!BN56,$C214*$D214/$C$1*Index_운영!BN56))</f>
        <v>0</v>
      </c>
      <c r="BO214" s="591">
        <f>IF(BO$2=0,$C214*$D214/$C$1*Index_운영!BO56*Index_운영!BO$10,IF(NOT(BN214=0),NOT(Index_운영!BO56=0)*BN214*(1+$E214*Index_운영!BO276)*Index_운영!BO56,$C214*$D214/$C$1*Index_운영!BO56))</f>
        <v>0</v>
      </c>
      <c r="BP214" s="591">
        <f>IF(BP$2=0,$C214*$D214/$C$1*Index_운영!BP56*Index_운영!BP$10,IF(NOT(BO214=0),NOT(Index_운영!BP56=0)*BO214*(1+$E214*Index_운영!BP276)*Index_운영!BP56,$C214*$D214/$C$1*Index_운영!BP56))</f>
        <v>0</v>
      </c>
      <c r="BQ214" s="591">
        <f>IF(BQ$2=0,$C214*$D214/$C$1*Index_운영!BQ56*Index_운영!BQ$10,IF(NOT(BP214=0),NOT(Index_운영!BQ56=0)*BP214*(1+$E214*Index_운영!BQ276)*Index_운영!BQ56,$C214*$D214/$C$1*Index_운영!BQ56))</f>
        <v>0</v>
      </c>
      <c r="BR214" s="591">
        <f>IF(BR$2=0,$C214*$D214/$C$1*Index_운영!BR56*Index_운영!BR$10,IF(NOT(BQ214=0),NOT(Index_운영!BR56=0)*BQ214*(1+$E214*Index_운영!BR276)*Index_운영!BR56,$C214*$D214/$C$1*Index_운영!BR56))</f>
        <v>0</v>
      </c>
      <c r="BS214" s="591">
        <f>IF(BS$2=0,$C214*$D214/$C$1*Index_운영!BS56*Index_운영!BS$10,IF(NOT(BR214=0),NOT(Index_운영!BS56=0)*BR214*(1+$E214*Index_운영!BS276)*Index_운영!BS56,$C214*$D214/$C$1*Index_운영!BS56))</f>
        <v>0</v>
      </c>
      <c r="BT214" s="591">
        <f>IF(BT$2=0,$C214*$D214/$C$1*Index_운영!BT56*Index_운영!BT$10,IF(NOT(BS214=0),NOT(Index_운영!BT56=0)*BS214*(1+$E214*Index_운영!BT276)*Index_운영!BT56,$C214*$D214/$C$1*Index_운영!BT56))</f>
        <v>0</v>
      </c>
      <c r="BU214" s="591">
        <f>IF(BU$2=0,$C214*$D214/$C$1*Index_운영!BU56*Index_운영!BU$10,IF(NOT(BT214=0),NOT(Index_운영!BU56=0)*BT214*(1+$E214*Index_운영!BU276)*Index_운영!BU56,$C214*$D214/$C$1*Index_운영!BU56))</f>
        <v>0</v>
      </c>
      <c r="BV214" s="591">
        <f>IF(BV$2=0,$C214*$D214/$C$1*Index_운영!BV56*Index_운영!BV$10,IF(NOT(BU214=0),NOT(Index_운영!BV56=0)*BU214*(1+$E214*Index_운영!BV276)*Index_운영!BV56,$C214*$D214/$C$1*Index_운영!BV56))</f>
        <v>0</v>
      </c>
      <c r="BW214" s="591">
        <f>IF(BW$2=0,$C214*$D214/$C$1*Index_운영!BW56*Index_운영!BW$10,IF(NOT(BV214=0),NOT(Index_운영!BW56=0)*BV214*(1+$E214*Index_운영!BW276)*Index_운영!BW56,$C214*$D214/$C$1*Index_운영!BW56))</f>
        <v>0</v>
      </c>
      <c r="BX214" s="591">
        <f>IF(BX$2=0,$C214*$D214/$C$1*Index_운영!BX56*Index_운영!BX$10,IF(NOT(BW214=0),NOT(Index_운영!BX56=0)*BW214*(1+$E214*Index_운영!BX276)*Index_운영!BX56,$C214*$D214/$C$1*Index_운영!BX56))</f>
        <v>0</v>
      </c>
      <c r="BY214" s="591">
        <f>IF(BY$2=0,$C214*$D214/$C$1*Index_운영!BY56*Index_운영!BY$10,IF(NOT(BX214=0),NOT(Index_운영!BY56=0)*BX214*(1+$E214*Index_운영!BY276)*Index_운영!BY56,$C214*$D214/$C$1*Index_운영!BY56))</f>
        <v>0</v>
      </c>
      <c r="BZ214" s="591">
        <f>IF(BZ$2=0,$C214*$D214/$C$1*Index_운영!BZ56*Index_운영!BZ$10,IF(NOT(BY214=0),NOT(Index_운영!BZ56=0)*BY214*(1+$E214*Index_운영!BZ276)*Index_운영!BZ56,$C214*$D214/$C$1*Index_운영!BZ56))</f>
        <v>0</v>
      </c>
      <c r="CA214" s="591">
        <f>IF(CA$2=0,$C214*$D214/$C$1*Index_운영!CA56*Index_운영!CA$10,IF(NOT(BZ214=0),NOT(Index_운영!CA56=0)*BZ214*(1+$E214*Index_운영!CA276)*Index_운영!CA56,$C214*$D214/$C$1*Index_운영!CA56))</f>
        <v>0</v>
      </c>
      <c r="CB214" s="591">
        <f>IF(CB$2=0,$C214*$D214/$C$1*Index_운영!CB56*Index_운영!CB$10,IF(NOT(CA214=0),NOT(Index_운영!CB56=0)*CA214*(1+$E214*Index_운영!CB276)*Index_운영!CB56,$C214*$D214/$C$1*Index_운영!CB56))</f>
        <v>0</v>
      </c>
      <c r="CC214" s="591">
        <f>IF(CC$2=0,$C214*$D214/$C$1*Index_운영!CC56*Index_운영!CC$10,IF(NOT(CB214=0),NOT(Index_운영!CC56=0)*CB214*(1+$E214*Index_운영!CC276)*Index_운영!CC56,$C214*$D214/$C$1*Index_운영!CC56))</f>
        <v>0</v>
      </c>
      <c r="CD214" s="591">
        <f>IF(CD$2=0,$C214*$D214/$C$1*Index_운영!CD56*Index_운영!CD$10,IF(NOT(CC214=0),NOT(Index_운영!CD56=0)*CC214*(1+$E214*Index_운영!CD276)*Index_운영!CD56,$C214*$D214/$C$1*Index_운영!CD56))</f>
        <v>0</v>
      </c>
      <c r="CE214" s="591">
        <f>IF(CE$2=0,$C214*$D214/$C$1*Index_운영!CE56*Index_운영!CE$10,IF(NOT(CD214=0),NOT(Index_운영!CE56=0)*CD214*(1+$E214*Index_운영!CE276)*Index_운영!CE56,$C214*$D214/$C$1*Index_운영!CE56))</f>
        <v>0</v>
      </c>
      <c r="CF214" s="591">
        <f>IF(CF$2=0,$C214*$D214/$C$1*Index_운영!CF56*Index_운영!CF$10,IF(NOT(CE214=0),NOT(Index_운영!CF56=0)*CE214*(1+$E214*Index_운영!CF276)*Index_운영!CF56,$C214*$D214/$C$1*Index_운영!CF56))</f>
        <v>0</v>
      </c>
      <c r="CG214" s="591">
        <f>IF(CG$2=0,$C214*$D214/$C$1*Index_운영!CG56*Index_운영!CG$10,IF(NOT(CF214=0),NOT(Index_운영!CG56=0)*CF214*(1+$E214*Index_운영!CG276)*Index_운영!CG56,$C214*$D214/$C$1*Index_운영!CG56))</f>
        <v>0</v>
      </c>
      <c r="CH214" s="591">
        <f>IF(CH$2=0,$C214*$D214/$C$1*Index_운영!CH56*Index_운영!CH$10,IF(NOT(CG214=0),NOT(Index_운영!CH56=0)*CG214*(1+$E214*Index_운영!CH276)*Index_운영!CH56,$C214*$D214/$C$1*Index_운영!CH56))</f>
        <v>0</v>
      </c>
      <c r="CI214" s="591">
        <f>IF(CI$2=0,$C214*$D214/$C$1*Index_운영!CI56*Index_운영!CI$10,IF(NOT(CH214=0),NOT(Index_운영!CI56=0)*CH214*(1+$E214*Index_운영!CI276)*Index_운영!CI56,$C214*$D214/$C$1*Index_운영!CI56))</f>
        <v>0</v>
      </c>
      <c r="CJ214" s="591">
        <f>IF(CJ$2=0,$C214*$D214/$C$1*Index_운영!CJ56*Index_운영!CJ$10,IF(NOT(CI214=0),NOT(Index_운영!CJ56=0)*CI214*(1+$E214*Index_운영!CJ276)*Index_운영!CJ56,$C214*$D214/$C$1*Index_운영!CJ56))</f>
        <v>0</v>
      </c>
      <c r="CK214" s="591">
        <f>IF(CK$2=0,$C214*$D214/$C$1*Index_운영!CK56*Index_운영!CK$10,IF(NOT(CJ214=0),NOT(Index_운영!CK56=0)*CJ214*(1+$E214*Index_운영!CK276)*Index_운영!CK56,$C214*$D214/$C$1*Index_운영!CK56))</f>
        <v>0</v>
      </c>
      <c r="CL214" s="591">
        <f>IF(CL$2=0,$C214*$D214/$C$1*Index_운영!CL56*Index_운영!CL$10,IF(NOT(CK214=0),NOT(Index_운영!CL56=0)*CK214*(1+$E214*Index_운영!CL276)*Index_운영!CL56,$C214*$D214/$C$1*Index_운영!CL56))</f>
        <v>0</v>
      </c>
      <c r="CM214" s="591">
        <f>IF(CM$2=0,$C214*$D214/$C$1*Index_운영!CM56*Index_운영!CM$10,IF(NOT(CL214=0),NOT(Index_운영!CM56=0)*CL214*(1+$E214*Index_운영!CM276)*Index_운영!CM56,$C214*$D214/$C$1*Index_운영!CM56))</f>
        <v>0</v>
      </c>
      <c r="CN214" s="591">
        <f>IF(CN$2=0,$C214*$D214/$C$1*Index_운영!CN56*Index_운영!CN$10,IF(NOT(CM214=0),NOT(Index_운영!CN56=0)*CM214*(1+$E214*Index_운영!CN276)*Index_운영!CN56,$C214*$D214/$C$1*Index_운영!CN56))</f>
        <v>0</v>
      </c>
      <c r="CO214" s="591">
        <f>IF(CO$2=0,$C214*$D214/$C$1*Index_운영!CO56*Index_운영!CO$10,IF(NOT(CN214=0),NOT(Index_운영!CO56=0)*CN214*(1+$E214*Index_운영!CO276)*Index_운영!CO56,$C214*$D214/$C$1*Index_운영!CO56))</f>
        <v>0</v>
      </c>
      <c r="CP214" s="591">
        <f>IF(CP$2=0,$C214*$D214/$C$1*Index_운영!CP56*Index_운영!CP$10,IF(NOT(CO214=0),NOT(Index_운영!CP56=0)*CO214*(1+$E214*Index_운영!CP276)*Index_운영!CP56,$C214*$D214/$C$1*Index_운영!CP56))</f>
        <v>0</v>
      </c>
      <c r="CQ214" s="591">
        <f>IF(CQ$2=0,$C214*$D214/$C$1*Index_운영!CQ56*Index_운영!CQ$10,IF(NOT(CP214=0),NOT(Index_운영!CQ56=0)*CP214*(1+$E214*Index_운영!CQ276)*Index_운영!CQ56,$C214*$D214/$C$1*Index_운영!CQ56))</f>
        <v>0</v>
      </c>
      <c r="CR214" s="591">
        <f>IF(CR$2=0,$C214*$D214/$C$1*Index_운영!CR56*Index_운영!CR$10,IF(NOT(CQ214=0),NOT(Index_운영!CR56=0)*CQ214*(1+$E214*Index_운영!CR276)*Index_운영!CR56,$C214*$D214/$C$1*Index_운영!CR56))</f>
        <v>0</v>
      </c>
      <c r="CS214" s="591">
        <f>IF(CS$2=0,$C214*$D214/$C$1*Index_운영!CS56*Index_운영!CS$10,IF(NOT(CR214=0),NOT(Index_운영!CS56=0)*CR214*(1+$E214*Index_운영!CS276)*Index_운영!CS56,$C214*$D214/$C$1*Index_운영!CS56))</f>
        <v>0</v>
      </c>
      <c r="CT214" s="591">
        <f>IF(CT$2=0,$C214*$D214/$C$1*Index_운영!CT56*Index_운영!CT$10,IF(NOT(CS214=0),NOT(Index_운영!CT56=0)*CS214*(1+$E214*Index_운영!CT276)*Index_운영!CT56,$C214*$D214/$C$1*Index_운영!CT56))</f>
        <v>0</v>
      </c>
      <c r="CU214" s="591">
        <f>IF(CU$2=0,$C214*$D214/$C$1*Index_운영!CU56*Index_운영!CU$10,IF(NOT(CT214=0),NOT(Index_운영!CU56=0)*CT214*(1+$E214*Index_운영!CU276)*Index_운영!CU56,$C214*$D214/$C$1*Index_운영!CU56))</f>
        <v>0</v>
      </c>
      <c r="CV214" s="591">
        <f>IF(CV$2=0,$C214*$D214/$C$1*Index_운영!CV56*Index_운영!CV$10,IF(NOT(CU214=0),NOT(Index_운영!CV56=0)*CU214*(1+$E214*Index_운영!CV276)*Index_운영!CV56,$C214*$D214/$C$1*Index_운영!CV56))</f>
        <v>0</v>
      </c>
      <c r="CW214" s="591">
        <f>IF(CW$2=0,$C214*$D214/$C$1*Index_운영!CW56*Index_운영!CW$10,IF(NOT(CV214=0),NOT(Index_운영!CW56=0)*CV214*(1+$E214*Index_운영!CW276)*Index_운영!CW56,$C214*$D214/$C$1*Index_운영!CW56))</f>
        <v>0</v>
      </c>
      <c r="CX214" s="591">
        <f>IF(CX$2=0,$C214*$D214/$C$1*Index_운영!CX56*Index_운영!CX$10,IF(NOT(CW214=0),NOT(Index_운영!CX56=0)*CW214*(1+$E214*Index_운영!CX276)*Index_운영!CX56,$C214*$D214/$C$1*Index_운영!CX56))</f>
        <v>0</v>
      </c>
      <c r="CY214" s="591">
        <f>IF(CY$2=0,$C214*$D214/$C$1*Index_운영!CY56*Index_운영!CY$10,IF(NOT(CX214=0),NOT(Index_운영!CY56=0)*CX214*(1+$E214*Index_운영!CY276)*Index_운영!CY56,$C214*$D214/$C$1*Index_운영!CY56))</f>
        <v>0</v>
      </c>
      <c r="CZ214" s="591">
        <f>IF(CZ$2=0,$C214*$D214/$C$1*Index_운영!CZ56*Index_운영!CZ$10,IF(NOT(CY214=0),NOT(Index_운영!CZ56=0)*CY214*(1+$E214*Index_운영!CZ276)*Index_운영!CZ56,$C214*$D214/$C$1*Index_운영!CZ56))</f>
        <v>0</v>
      </c>
      <c r="DA214" s="591">
        <f>IF(DA$2=0,$C214*$D214/$C$1*Index_운영!DA56*Index_운영!DA$10,IF(NOT(CZ214=0),NOT(Index_운영!DA56=0)*CZ214*(1+$E214*Index_운영!DA276)*Index_운영!DA56,$C214*$D214/$C$1*Index_운영!DA56))</f>
        <v>0</v>
      </c>
      <c r="DB214" s="591">
        <f>IF(DB$2=0,$C214*$D214/$C$1*Index_운영!DB56*Index_운영!DB$10,IF(NOT(DA214=0),NOT(Index_운영!DB56=0)*DA214*(1+$E214*Index_운영!DB276)*Index_운영!DB56,$C214*$D214/$C$1*Index_운영!DB56))</f>
        <v>0</v>
      </c>
      <c r="DC214" s="591">
        <f>IF(DC$2=0,$C214*$D214/$C$1*Index_운영!DC56*Index_운영!DC$10,IF(NOT(DB214=0),NOT(Index_운영!DC56=0)*DB214*(1+$E214*Index_운영!DC276)*Index_운영!DC56,$C214*$D214/$C$1*Index_운영!DC56))</f>
        <v>0</v>
      </c>
      <c r="DD214" s="591">
        <f>IF(DD$2=0,$C214*$D214/$C$1*Index_운영!DD56*Index_운영!DD$10,IF(NOT(DC214=0),NOT(Index_운영!DD56=0)*DC214*(1+$E214*Index_운영!DD276)*Index_운영!DD56,$C214*$D214/$C$1*Index_운영!DD56))</f>
        <v>0</v>
      </c>
      <c r="DE214" s="591">
        <f>IF(DE$2=0,$C214*$D214/$C$1*Index_운영!DE56*Index_운영!DE$10,IF(NOT(DD214=0),NOT(Index_운영!DE56=0)*DD214*(1+$E214*Index_운영!DE276)*Index_운영!DE56,$C214*$D214/$C$1*Index_운영!DE56))</f>
        <v>0</v>
      </c>
      <c r="DF214" s="591">
        <f>IF(DF$2=0,$C214*$D214/$C$1*Index_운영!DF56*Index_운영!DF$10,IF(NOT(DE214=0),NOT(Index_운영!DF56=0)*DE214*(1+$E214*Index_운영!DF276)*Index_운영!DF56,$C214*$D214/$C$1*Index_운영!DF56))</f>
        <v>0</v>
      </c>
      <c r="DG214" s="591">
        <f>IF(DG$2=0,$C214*$D214/$C$1*Index_운영!DG56*Index_운영!DG$10,IF(NOT(DF214=0),NOT(Index_운영!DG56=0)*DF214*(1+$E214*Index_운영!DG276)*Index_운영!DG56,$C214*$D214/$C$1*Index_운영!DG56))</f>
        <v>0</v>
      </c>
      <c r="DH214" s="591">
        <f>IF(DH$2=0,$C214*$D214/$C$1*Index_운영!DH56*Index_운영!DH$10,IF(NOT(DG214=0),NOT(Index_운영!DH56=0)*DG214*(1+$E214*Index_운영!DH276)*Index_운영!DH56,$C214*$D214/$C$1*Index_운영!DH56))</f>
        <v>0</v>
      </c>
      <c r="DI214" s="591">
        <f>IF(DI$2=0,$C214*$D214/$C$1*Index_운영!DI56*Index_운영!DI$10,IF(NOT(DH214=0),NOT(Index_운영!DI56=0)*DH214*(1+$E214*Index_운영!DI276)*Index_운영!DI56,$C214*$D214/$C$1*Index_운영!DI56))</f>
        <v>0</v>
      </c>
      <c r="DJ214" s="591">
        <f>IF(DJ$2=0,$C214*$D214/$C$1*Index_운영!DJ56*Index_운영!DJ$10,IF(NOT(DI214=0),NOT(Index_운영!DJ56=0)*DI214*(1+$E214*Index_운영!DJ276)*Index_운영!DJ56,$C214*$D214/$C$1*Index_운영!DJ56))</f>
        <v>0</v>
      </c>
      <c r="DK214" s="591">
        <f>IF(DK$2=0,$C214*$D214/$C$1*Index_운영!DK56*Index_운영!DK$10,IF(NOT(DJ214=0),NOT(Index_운영!DK56=0)*DJ214*(1+$E214*Index_운영!DK276)*Index_운영!DK56,$C214*$D214/$C$1*Index_운영!DK56))</f>
        <v>0</v>
      </c>
      <c r="DL214" s="591">
        <f>IF(DL$2=0,$C214*$D214/$C$1*Index_운영!DL56*Index_운영!DL$10,IF(NOT(DK214=0),NOT(Index_운영!DL56=0)*DK214*(1+$E214*Index_운영!DL276)*Index_운영!DL56,$C214*$D214/$C$1*Index_운영!DL56))</f>
        <v>0</v>
      </c>
      <c r="DM214" s="591">
        <f>IF(DM$2=0,$C214*$D214/$C$1*Index_운영!DM56*Index_운영!DM$10,IF(NOT(DL214=0),NOT(Index_운영!DM56=0)*DL214*(1+$E214*Index_운영!DM276)*Index_운영!DM56,$C214*$D214/$C$1*Index_운영!DM56))</f>
        <v>0</v>
      </c>
      <c r="DN214" s="591">
        <f>IF(DN$2=0,$C214*$D214/$C$1*Index_운영!DN56*Index_운영!DN$10,IF(NOT(DM214=0),NOT(Index_운영!DN56=0)*DM214*(1+$E214*Index_운영!DN276)*Index_운영!DN56,$C214*$D214/$C$1*Index_운영!DN56))</f>
        <v>0</v>
      </c>
      <c r="DO214" s="591">
        <f>IF(DO$2=0,$C214*$D214/$C$1*Index_운영!DO56*Index_운영!DO$10,IF(NOT(DN214=0),NOT(Index_운영!DO56=0)*DN214*(1+$E214*Index_운영!DO276)*Index_운영!DO56,$C214*$D214/$C$1*Index_운영!DO56))</f>
        <v>0</v>
      </c>
      <c r="DP214" s="591">
        <f>IF(DP$2=0,$C214*$D214/$C$1*Index_운영!DP56*Index_운영!DP$10,IF(NOT(DO214=0),NOT(Index_운영!DP56=0)*DO214*(1+$E214*Index_운영!DP276)*Index_운영!DP56,$C214*$D214/$C$1*Index_운영!DP56))</f>
        <v>0</v>
      </c>
      <c r="DQ214" s="591">
        <f>IF(DQ$2=0,$C214*$D214/$C$1*Index_운영!DQ56*Index_운영!DQ$10,IF(NOT(DP214=0),NOT(Index_운영!DQ56=0)*DP214*(1+$E214*Index_운영!DQ276)*Index_운영!DQ56,$C214*$D214/$C$1*Index_운영!DQ56))</f>
        <v>0</v>
      </c>
      <c r="DR214" s="591">
        <f>IF(DR$2=0,$C214*$D214/$C$1*Index_운영!DR56*Index_운영!DR$10,IF(NOT(DQ214=0),NOT(Index_운영!DR56=0)*DQ214*(1+$E214*Index_운영!DR276)*Index_운영!DR56,$C214*$D214/$C$1*Index_운영!DR56))</f>
        <v>0</v>
      </c>
      <c r="DS214" s="591">
        <f>IF(DS$2=0,$C214*$D214/$C$1*Index_운영!DS56*Index_운영!DS$10,IF(NOT(DR214=0),NOT(Index_운영!DS56=0)*DR214*(1+$E214*Index_운영!DS276)*Index_운영!DS56,$C214*$D214/$C$1*Index_운영!DS56))</f>
        <v>0</v>
      </c>
      <c r="DT214" s="591">
        <f>IF(DT$2=0,$C214*$D214/$C$1*Index_운영!DT56*Index_운영!DT$10,IF(NOT(DS214=0),NOT(Index_운영!DT56=0)*DS214*(1+$E214*Index_운영!DT276)*Index_운영!DT56,$C214*$D214/$C$1*Index_운영!DT56))</f>
        <v>0</v>
      </c>
      <c r="DU214" s="591">
        <f>IF(DU$2=0,$C214*$D214/$C$1*Index_운영!DU56*Index_운영!DU$10,IF(NOT(DT214=0),NOT(Index_운영!DU56=0)*DT214*(1+$E214*Index_운영!DU276)*Index_운영!DU56,$C214*$D214/$C$1*Index_운영!DU56))</f>
        <v>0</v>
      </c>
      <c r="DV214" s="591">
        <f>IF(DV$2=0,$C214*$D214/$C$1*Index_운영!DV56*Index_운영!DV$10,IF(NOT(DU214=0),NOT(Index_운영!DV56=0)*DU214*(1+$E214*Index_운영!DV276)*Index_운영!DV56,$C214*$D214/$C$1*Index_운영!DV56))</f>
        <v>0</v>
      </c>
    </row>
    <row r="215" spans="1:126" s="485" customFormat="1" outlineLevel="1" x14ac:dyDescent="0.4">
      <c r="A215" s="737"/>
      <c r="B215" s="464">
        <f>'Rent Roll'!$B31</f>
        <v>0</v>
      </c>
      <c r="C215" s="1219">
        <f>'Rent Roll'!$K31</f>
        <v>0</v>
      </c>
      <c r="D215" s="1220">
        <f>'Rent Roll'!$Y31</f>
        <v>0</v>
      </c>
      <c r="E215" s="1221">
        <f>'Rent Roll'!$Z31</f>
        <v>0</v>
      </c>
      <c r="F215" s="588">
        <f>IF(F$2=0,$C215*$D215/$C$1*Index_운영!F57*Index_운영!F$10,IF(NOT(E215=0),NOT(Index_운영!F57=0)*E215*(1+$E215*Index_운영!F277)*Index_운영!F57,$C215*$D215/$C$1*Index_운영!F57))</f>
        <v>0</v>
      </c>
      <c r="G215" s="591">
        <f>IF(G$2=0,$C215*$D215/$C$1*Index_운영!G57*Index_운영!G$10,IF(NOT(F215=0),NOT(Index_운영!G57=0)*F215*(1+$E215*Index_운영!G277)*Index_운영!G57,$C215*$D215/$C$1*Index_운영!G57))</f>
        <v>0</v>
      </c>
      <c r="H215" s="591">
        <f>IF(H$2=0,$C215*$D215/$C$1*Index_운영!H57*Index_운영!H$10,IF(NOT(G215=0),NOT(Index_운영!H57=0)*G215*(1+$E215*Index_운영!H277)*Index_운영!H57,$C215*$D215/$C$1*Index_운영!H57))</f>
        <v>0</v>
      </c>
      <c r="I215" s="591">
        <f>IF(I$2=0,$C215*$D215/$C$1*Index_운영!I57*Index_운영!I$10,IF(NOT(H215=0),NOT(Index_운영!I57=0)*H215*(1+$E215*Index_운영!I277)*Index_운영!I57,$C215*$D215/$C$1*Index_운영!I57))</f>
        <v>0</v>
      </c>
      <c r="J215" s="591">
        <f>IF(J$2=0,$C215*$D215/$C$1*Index_운영!J57*Index_운영!J$10,IF(NOT(I215=0),NOT(Index_운영!J57=0)*I215*(1+$E215*Index_운영!J277)*Index_운영!J57,$C215*$D215/$C$1*Index_운영!J57))</f>
        <v>0</v>
      </c>
      <c r="K215" s="591">
        <f>IF(K$2=0,$C215*$D215/$C$1*Index_운영!K57*Index_운영!K$10,IF(NOT(J215=0),NOT(Index_운영!K57=0)*J215*(1+$E215*Index_운영!K277)*Index_운영!K57,$C215*$D215/$C$1*Index_운영!K57))</f>
        <v>0</v>
      </c>
      <c r="L215" s="591">
        <f>IF(L$2=0,$C215*$D215/$C$1*Index_운영!L57*Index_운영!L$10,IF(NOT(K215=0),NOT(Index_운영!L57=0)*K215*(1+$E215*Index_운영!L277)*Index_운영!L57,$C215*$D215/$C$1*Index_운영!L57))</f>
        <v>0</v>
      </c>
      <c r="M215" s="591">
        <f>IF(M$2=0,$C215*$D215/$C$1*Index_운영!M57*Index_운영!M$10,IF(NOT(L215=0),NOT(Index_운영!M57=0)*L215*(1+$E215*Index_운영!M277)*Index_운영!M57,$C215*$D215/$C$1*Index_운영!M57))</f>
        <v>0</v>
      </c>
      <c r="N215" s="591">
        <f>IF(N$2=0,$C215*$D215/$C$1*Index_운영!N57*Index_운영!N$10,IF(NOT(M215=0),NOT(Index_운영!N57=0)*M215*(1+$E215*Index_운영!N277)*Index_운영!N57,$C215*$D215/$C$1*Index_운영!N57))</f>
        <v>0</v>
      </c>
      <c r="O215" s="591">
        <f>IF(O$2=0,$C215*$D215/$C$1*Index_운영!O57*Index_운영!O$10,IF(NOT(N215=0),NOT(Index_운영!O57=0)*N215*(1+$E215*Index_운영!O277)*Index_운영!O57,$C215*$D215/$C$1*Index_운영!O57))</f>
        <v>0</v>
      </c>
      <c r="P215" s="591">
        <f>IF(P$2=0,$C215*$D215/$C$1*Index_운영!P57*Index_운영!P$10,IF(NOT(O215=0),NOT(Index_운영!P57=0)*O215*(1+$E215*Index_운영!P277)*Index_운영!P57,$C215*$D215/$C$1*Index_운영!P57))</f>
        <v>0</v>
      </c>
      <c r="Q215" s="591">
        <f>IF(Q$2=0,$C215*$D215/$C$1*Index_운영!Q57*Index_운영!Q$10,IF(NOT(P215=0),NOT(Index_운영!Q57=0)*P215*(1+$E215*Index_운영!Q277)*Index_운영!Q57,$C215*$D215/$C$1*Index_운영!Q57))</f>
        <v>0</v>
      </c>
      <c r="R215" s="591">
        <f>IF(R$2=0,$C215*$D215/$C$1*Index_운영!R57*Index_운영!R$10,IF(NOT(Q215=0),NOT(Index_운영!R57=0)*Q215*(1+$E215*Index_운영!R277)*Index_운영!R57,$C215*$D215/$C$1*Index_운영!R57))</f>
        <v>0</v>
      </c>
      <c r="S215" s="591">
        <f>IF(S$2=0,$C215*$D215/$C$1*Index_운영!S57*Index_운영!S$10,IF(NOT(R215=0),NOT(Index_운영!S57=0)*R215*(1+$E215*Index_운영!S277)*Index_운영!S57,$C215*$D215/$C$1*Index_운영!S57))</f>
        <v>0</v>
      </c>
      <c r="T215" s="591">
        <f>IF(T$2=0,$C215*$D215/$C$1*Index_운영!T57*Index_운영!T$10,IF(NOT(S215=0),NOT(Index_운영!T57=0)*S215*(1+$E215*Index_운영!T277)*Index_운영!T57,$C215*$D215/$C$1*Index_운영!T57))</f>
        <v>0</v>
      </c>
      <c r="U215" s="591">
        <f>IF(U$2=0,$C215*$D215/$C$1*Index_운영!U57*Index_운영!U$10,IF(NOT(T215=0),NOT(Index_운영!U57=0)*T215*(1+$E215*Index_운영!U277)*Index_운영!U57,$C215*$D215/$C$1*Index_운영!U57))</f>
        <v>0</v>
      </c>
      <c r="V215" s="591">
        <f>IF(V$2=0,$C215*$D215/$C$1*Index_운영!V57*Index_운영!V$10,IF(NOT(U215=0),NOT(Index_운영!V57=0)*U215*(1+$E215*Index_운영!V277)*Index_운영!V57,$C215*$D215/$C$1*Index_운영!V57))</f>
        <v>0</v>
      </c>
      <c r="W215" s="591">
        <f>IF(W$2=0,$C215*$D215/$C$1*Index_운영!W57*Index_운영!W$10,IF(NOT(V215=0),NOT(Index_운영!W57=0)*V215*(1+$E215*Index_운영!W277)*Index_운영!W57,$C215*$D215/$C$1*Index_운영!W57))</f>
        <v>0</v>
      </c>
      <c r="X215" s="591">
        <f>IF(X$2=0,$C215*$D215/$C$1*Index_운영!X57*Index_운영!X$10,IF(NOT(W215=0),NOT(Index_운영!X57=0)*W215*(1+$E215*Index_운영!X277)*Index_운영!X57,$C215*$D215/$C$1*Index_운영!X57))</f>
        <v>0</v>
      </c>
      <c r="Y215" s="591">
        <f>IF(Y$2=0,$C215*$D215/$C$1*Index_운영!Y57*Index_운영!Y$10,IF(NOT(X215=0),NOT(Index_운영!Y57=0)*X215*(1+$E215*Index_운영!Y277)*Index_운영!Y57,$C215*$D215/$C$1*Index_운영!Y57))</f>
        <v>0</v>
      </c>
      <c r="Z215" s="591">
        <f>IF(Z$2=0,$C215*$D215/$C$1*Index_운영!Z57*Index_운영!Z$10,IF(NOT(Y215=0),NOT(Index_운영!Z57=0)*Y215*(1+$E215*Index_운영!Z277)*Index_운영!Z57,$C215*$D215/$C$1*Index_운영!Z57))</f>
        <v>0</v>
      </c>
      <c r="AA215" s="591">
        <f>IF(AA$2=0,$C215*$D215/$C$1*Index_운영!AA57*Index_운영!AA$10,IF(NOT(Z215=0),NOT(Index_운영!AA57=0)*Z215*(1+$E215*Index_운영!AA277)*Index_운영!AA57,$C215*$D215/$C$1*Index_운영!AA57))</f>
        <v>0</v>
      </c>
      <c r="AB215" s="591">
        <f>IF(AB$2=0,$C215*$D215/$C$1*Index_운영!AB57*Index_운영!AB$10,IF(NOT(AA215=0),NOT(Index_운영!AB57=0)*AA215*(1+$E215*Index_운영!AB277)*Index_운영!AB57,$C215*$D215/$C$1*Index_운영!AB57))</f>
        <v>0</v>
      </c>
      <c r="AC215" s="591">
        <f>IF(AC$2=0,$C215*$D215/$C$1*Index_운영!AC57*Index_운영!AC$10,IF(NOT(AB215=0),NOT(Index_운영!AC57=0)*AB215*(1+$E215*Index_운영!AC277)*Index_운영!AC57,$C215*$D215/$C$1*Index_운영!AC57))</f>
        <v>0</v>
      </c>
      <c r="AD215" s="591">
        <f>IF(AD$2=0,$C215*$D215/$C$1*Index_운영!AD57*Index_운영!AD$10,IF(NOT(AC215=0),NOT(Index_운영!AD57=0)*AC215*(1+$E215*Index_운영!AD277)*Index_운영!AD57,$C215*$D215/$C$1*Index_운영!AD57))</f>
        <v>0</v>
      </c>
      <c r="AE215" s="591">
        <f>IF(AE$2=0,$C215*$D215/$C$1*Index_운영!AE57*Index_운영!AE$10,IF(NOT(AD215=0),NOT(Index_운영!AE57=0)*AD215*(1+$E215*Index_운영!AE277)*Index_운영!AE57,$C215*$D215/$C$1*Index_운영!AE57))</f>
        <v>0</v>
      </c>
      <c r="AF215" s="591">
        <f>IF(AF$2=0,$C215*$D215/$C$1*Index_운영!AF57*Index_운영!AF$10,IF(NOT(AE215=0),NOT(Index_운영!AF57=0)*AE215*(1+$E215*Index_운영!AF277)*Index_운영!AF57,$C215*$D215/$C$1*Index_운영!AF57))</f>
        <v>0</v>
      </c>
      <c r="AG215" s="591">
        <f>IF(AG$2=0,$C215*$D215/$C$1*Index_운영!AG57*Index_운영!AG$10,IF(NOT(AF215=0),NOT(Index_운영!AG57=0)*AF215*(1+$E215*Index_운영!AG277)*Index_운영!AG57,$C215*$D215/$C$1*Index_운영!AG57))</f>
        <v>0</v>
      </c>
      <c r="AH215" s="591">
        <f>IF(AH$2=0,$C215*$D215/$C$1*Index_운영!AH57*Index_운영!AH$10,IF(NOT(AG215=0),NOT(Index_운영!AH57=0)*AG215*(1+$E215*Index_운영!AH277)*Index_운영!AH57,$C215*$D215/$C$1*Index_운영!AH57))</f>
        <v>0</v>
      </c>
      <c r="AI215" s="591">
        <f>IF(AI$2=0,$C215*$D215/$C$1*Index_운영!AI57*Index_운영!AI$10,IF(NOT(AH215=0),NOT(Index_운영!AI57=0)*AH215*(1+$E215*Index_운영!AI277)*Index_운영!AI57,$C215*$D215/$C$1*Index_운영!AI57))</f>
        <v>0</v>
      </c>
      <c r="AJ215" s="591">
        <f>IF(AJ$2=0,$C215*$D215/$C$1*Index_운영!AJ57*Index_운영!AJ$10,IF(NOT(AI215=0),NOT(Index_운영!AJ57=0)*AI215*(1+$E215*Index_운영!AJ277)*Index_운영!AJ57,$C215*$D215/$C$1*Index_운영!AJ57))</f>
        <v>0</v>
      </c>
      <c r="AK215" s="591">
        <f>IF(AK$2=0,$C215*$D215/$C$1*Index_운영!AK57*Index_운영!AK$10,IF(NOT(AJ215=0),NOT(Index_운영!AK57=0)*AJ215*(1+$E215*Index_운영!AK277)*Index_운영!AK57,$C215*$D215/$C$1*Index_운영!AK57))</f>
        <v>0</v>
      </c>
      <c r="AL215" s="591">
        <f>IF(AL$2=0,$C215*$D215/$C$1*Index_운영!AL57*Index_운영!AL$10,IF(NOT(AK215=0),NOT(Index_운영!AL57=0)*AK215*(1+$E215*Index_운영!AL277)*Index_운영!AL57,$C215*$D215/$C$1*Index_운영!AL57))</f>
        <v>0</v>
      </c>
      <c r="AM215" s="591">
        <f>IF(AM$2=0,$C215*$D215/$C$1*Index_운영!AM57*Index_운영!AM$10,IF(NOT(AL215=0),NOT(Index_운영!AM57=0)*AL215*(1+$E215*Index_운영!AM277)*Index_운영!AM57,$C215*$D215/$C$1*Index_운영!AM57))</f>
        <v>0</v>
      </c>
      <c r="AN215" s="591">
        <f>IF(AN$2=0,$C215*$D215/$C$1*Index_운영!AN57*Index_운영!AN$10,IF(NOT(AM215=0),NOT(Index_운영!AN57=0)*AM215*(1+$E215*Index_운영!AN277)*Index_운영!AN57,$C215*$D215/$C$1*Index_운영!AN57))</f>
        <v>0</v>
      </c>
      <c r="AO215" s="591">
        <f>IF(AO$2=0,$C215*$D215/$C$1*Index_운영!AO57*Index_운영!AO$10,IF(NOT(AN215=0),NOT(Index_운영!AO57=0)*AN215*(1+$E215*Index_운영!AO277)*Index_운영!AO57,$C215*$D215/$C$1*Index_운영!AO57))</f>
        <v>0</v>
      </c>
      <c r="AP215" s="591">
        <f>IF(AP$2=0,$C215*$D215/$C$1*Index_운영!AP57*Index_운영!AP$10,IF(NOT(AO215=0),NOT(Index_운영!AP57=0)*AO215*(1+$E215*Index_운영!AP277)*Index_운영!AP57,$C215*$D215/$C$1*Index_운영!AP57))</f>
        <v>0</v>
      </c>
      <c r="AQ215" s="591">
        <f>IF(AQ$2=0,$C215*$D215/$C$1*Index_운영!AQ57*Index_운영!AQ$10,IF(NOT(AP215=0),NOT(Index_운영!AQ57=0)*AP215*(1+$E215*Index_운영!AQ277)*Index_운영!AQ57,$C215*$D215/$C$1*Index_운영!AQ57))</f>
        <v>0</v>
      </c>
      <c r="AR215" s="591">
        <f>IF(AR$2=0,$C215*$D215/$C$1*Index_운영!AR57*Index_운영!AR$10,IF(NOT(AQ215=0),NOT(Index_운영!AR57=0)*AQ215*(1+$E215*Index_운영!AR277)*Index_운영!AR57,$C215*$D215/$C$1*Index_운영!AR57))</f>
        <v>0</v>
      </c>
      <c r="AS215" s="591">
        <f>IF(AS$2=0,$C215*$D215/$C$1*Index_운영!AS57*Index_운영!AS$10,IF(NOT(AR215=0),NOT(Index_운영!AS57=0)*AR215*(1+$E215*Index_운영!AS277)*Index_운영!AS57,$C215*$D215/$C$1*Index_운영!AS57))</f>
        <v>0</v>
      </c>
      <c r="AT215" s="591">
        <f>IF(AT$2=0,$C215*$D215/$C$1*Index_운영!AT57*Index_운영!AT$10,IF(NOT(AS215=0),NOT(Index_운영!AT57=0)*AS215*(1+$E215*Index_운영!AT277)*Index_운영!AT57,$C215*$D215/$C$1*Index_운영!AT57))</f>
        <v>0</v>
      </c>
      <c r="AU215" s="591">
        <f>IF(AU$2=0,$C215*$D215/$C$1*Index_운영!AU57*Index_운영!AU$10,IF(NOT(AT215=0),NOT(Index_운영!AU57=0)*AT215*(1+$E215*Index_운영!AU277)*Index_운영!AU57,$C215*$D215/$C$1*Index_운영!AU57))</f>
        <v>0</v>
      </c>
      <c r="AV215" s="591">
        <f>IF(AV$2=0,$C215*$D215/$C$1*Index_운영!AV57*Index_운영!AV$10,IF(NOT(AU215=0),NOT(Index_운영!AV57=0)*AU215*(1+$E215*Index_운영!AV277)*Index_운영!AV57,$C215*$D215/$C$1*Index_운영!AV57))</f>
        <v>0</v>
      </c>
      <c r="AW215" s="591">
        <f>IF(AW$2=0,$C215*$D215/$C$1*Index_운영!AW57*Index_운영!AW$10,IF(NOT(AV215=0),NOT(Index_운영!AW57=0)*AV215*(1+$E215*Index_운영!AW277)*Index_운영!AW57,$C215*$D215/$C$1*Index_운영!AW57))</f>
        <v>0</v>
      </c>
      <c r="AX215" s="591">
        <f>IF(AX$2=0,$C215*$D215/$C$1*Index_운영!AX57*Index_운영!AX$10,IF(NOT(AW215=0),NOT(Index_운영!AX57=0)*AW215*(1+$E215*Index_운영!AX277)*Index_운영!AX57,$C215*$D215/$C$1*Index_운영!AX57))</f>
        <v>0</v>
      </c>
      <c r="AY215" s="591">
        <f>IF(AY$2=0,$C215*$D215/$C$1*Index_운영!AY57*Index_운영!AY$10,IF(NOT(AX215=0),NOT(Index_운영!AY57=0)*AX215*(1+$E215*Index_운영!AY277)*Index_운영!AY57,$C215*$D215/$C$1*Index_운영!AY57))</f>
        <v>0</v>
      </c>
      <c r="AZ215" s="591">
        <f>IF(AZ$2=0,$C215*$D215/$C$1*Index_운영!AZ57*Index_운영!AZ$10,IF(NOT(AY215=0),NOT(Index_운영!AZ57=0)*AY215*(1+$E215*Index_운영!AZ277)*Index_운영!AZ57,$C215*$D215/$C$1*Index_운영!AZ57))</f>
        <v>0</v>
      </c>
      <c r="BA215" s="591">
        <f>IF(BA$2=0,$C215*$D215/$C$1*Index_운영!BA57*Index_운영!BA$10,IF(NOT(AZ215=0),NOT(Index_운영!BA57=0)*AZ215*(1+$E215*Index_운영!BA277)*Index_운영!BA57,$C215*$D215/$C$1*Index_운영!BA57))</f>
        <v>0</v>
      </c>
      <c r="BB215" s="591">
        <f>IF(BB$2=0,$C215*$D215/$C$1*Index_운영!BB57*Index_운영!BB$10,IF(NOT(BA215=0),NOT(Index_운영!BB57=0)*BA215*(1+$E215*Index_운영!BB277)*Index_운영!BB57,$C215*$D215/$C$1*Index_운영!BB57))</f>
        <v>0</v>
      </c>
      <c r="BC215" s="591">
        <f>IF(BC$2=0,$C215*$D215/$C$1*Index_운영!BC57*Index_운영!BC$10,IF(NOT(BB215=0),NOT(Index_운영!BC57=0)*BB215*(1+$E215*Index_운영!BC277)*Index_운영!BC57,$C215*$D215/$C$1*Index_운영!BC57))</f>
        <v>0</v>
      </c>
      <c r="BD215" s="591">
        <f>IF(BD$2=0,$C215*$D215/$C$1*Index_운영!BD57*Index_운영!BD$10,IF(NOT(BC215=0),NOT(Index_운영!BD57=0)*BC215*(1+$E215*Index_운영!BD277)*Index_운영!BD57,$C215*$D215/$C$1*Index_운영!BD57))</f>
        <v>0</v>
      </c>
      <c r="BE215" s="591">
        <f>IF(BE$2=0,$C215*$D215/$C$1*Index_운영!BE57*Index_운영!BE$10,IF(NOT(BD215=0),NOT(Index_운영!BE57=0)*BD215*(1+$E215*Index_운영!BE277)*Index_운영!BE57,$C215*$D215/$C$1*Index_운영!BE57))</f>
        <v>0</v>
      </c>
      <c r="BF215" s="591">
        <f>IF(BF$2=0,$C215*$D215/$C$1*Index_운영!BF57*Index_운영!BF$10,IF(NOT(BE215=0),NOT(Index_운영!BF57=0)*BE215*(1+$E215*Index_운영!BF277)*Index_운영!BF57,$C215*$D215/$C$1*Index_운영!BF57))</f>
        <v>0</v>
      </c>
      <c r="BG215" s="591">
        <f>IF(BG$2=0,$C215*$D215/$C$1*Index_운영!BG57*Index_운영!BG$10,IF(NOT(BF215=0),NOT(Index_운영!BG57=0)*BF215*(1+$E215*Index_운영!BG277)*Index_운영!BG57,$C215*$D215/$C$1*Index_운영!BG57))</f>
        <v>0</v>
      </c>
      <c r="BH215" s="591">
        <f>IF(BH$2=0,$C215*$D215/$C$1*Index_운영!BH57*Index_운영!BH$10,IF(NOT(BG215=0),NOT(Index_운영!BH57=0)*BG215*(1+$E215*Index_운영!BH277)*Index_운영!BH57,$C215*$D215/$C$1*Index_운영!BH57))</f>
        <v>0</v>
      </c>
      <c r="BI215" s="591">
        <f>IF(BI$2=0,$C215*$D215/$C$1*Index_운영!BI57*Index_운영!BI$10,IF(NOT(BH215=0),NOT(Index_운영!BI57=0)*BH215*(1+$E215*Index_운영!BI277)*Index_운영!BI57,$C215*$D215/$C$1*Index_운영!BI57))</f>
        <v>0</v>
      </c>
      <c r="BJ215" s="591">
        <f>IF(BJ$2=0,$C215*$D215/$C$1*Index_운영!BJ57*Index_운영!BJ$10,IF(NOT(BI215=0),NOT(Index_운영!BJ57=0)*BI215*(1+$E215*Index_운영!BJ277)*Index_운영!BJ57,$C215*$D215/$C$1*Index_운영!BJ57))</f>
        <v>0</v>
      </c>
      <c r="BK215" s="591">
        <f>IF(BK$2=0,$C215*$D215/$C$1*Index_운영!BK57*Index_운영!BK$10,IF(NOT(BJ215=0),NOT(Index_운영!BK57=0)*BJ215*(1+$E215*Index_운영!BK277)*Index_운영!BK57,$C215*$D215/$C$1*Index_운영!BK57))</f>
        <v>0</v>
      </c>
      <c r="BL215" s="591">
        <f>IF(BL$2=0,$C215*$D215/$C$1*Index_운영!BL57*Index_운영!BL$10,IF(NOT(BK215=0),NOT(Index_운영!BL57=0)*BK215*(1+$E215*Index_운영!BL277)*Index_운영!BL57,$C215*$D215/$C$1*Index_운영!BL57))</f>
        <v>0</v>
      </c>
      <c r="BM215" s="591">
        <f>IF(BM$2=0,$C215*$D215/$C$1*Index_운영!BM57*Index_운영!BM$10,IF(NOT(BL215=0),NOT(Index_운영!BM57=0)*BL215*(1+$E215*Index_운영!BM277)*Index_운영!BM57,$C215*$D215/$C$1*Index_운영!BM57))</f>
        <v>0</v>
      </c>
      <c r="BN215" s="591">
        <f>IF(BN$2=0,$C215*$D215/$C$1*Index_운영!BN57*Index_운영!BN$10,IF(NOT(BM215=0),NOT(Index_운영!BN57=0)*BM215*(1+$E215*Index_운영!BN277)*Index_운영!BN57,$C215*$D215/$C$1*Index_운영!BN57))</f>
        <v>0</v>
      </c>
      <c r="BO215" s="591">
        <f>IF(BO$2=0,$C215*$D215/$C$1*Index_운영!BO57*Index_운영!BO$10,IF(NOT(BN215=0),NOT(Index_운영!BO57=0)*BN215*(1+$E215*Index_운영!BO277)*Index_운영!BO57,$C215*$D215/$C$1*Index_운영!BO57))</f>
        <v>0</v>
      </c>
      <c r="BP215" s="591">
        <f>IF(BP$2=0,$C215*$D215/$C$1*Index_운영!BP57*Index_운영!BP$10,IF(NOT(BO215=0),NOT(Index_운영!BP57=0)*BO215*(1+$E215*Index_운영!BP277)*Index_운영!BP57,$C215*$D215/$C$1*Index_운영!BP57))</f>
        <v>0</v>
      </c>
      <c r="BQ215" s="591">
        <f>IF(BQ$2=0,$C215*$D215/$C$1*Index_운영!BQ57*Index_운영!BQ$10,IF(NOT(BP215=0),NOT(Index_운영!BQ57=0)*BP215*(1+$E215*Index_운영!BQ277)*Index_운영!BQ57,$C215*$D215/$C$1*Index_운영!BQ57))</f>
        <v>0</v>
      </c>
      <c r="BR215" s="591">
        <f>IF(BR$2=0,$C215*$D215/$C$1*Index_운영!BR57*Index_운영!BR$10,IF(NOT(BQ215=0),NOT(Index_운영!BR57=0)*BQ215*(1+$E215*Index_운영!BR277)*Index_운영!BR57,$C215*$D215/$C$1*Index_운영!BR57))</f>
        <v>0</v>
      </c>
      <c r="BS215" s="591">
        <f>IF(BS$2=0,$C215*$D215/$C$1*Index_운영!BS57*Index_운영!BS$10,IF(NOT(BR215=0),NOT(Index_운영!BS57=0)*BR215*(1+$E215*Index_운영!BS277)*Index_운영!BS57,$C215*$D215/$C$1*Index_운영!BS57))</f>
        <v>0</v>
      </c>
      <c r="BT215" s="591">
        <f>IF(BT$2=0,$C215*$D215/$C$1*Index_운영!BT57*Index_운영!BT$10,IF(NOT(BS215=0),NOT(Index_운영!BT57=0)*BS215*(1+$E215*Index_운영!BT277)*Index_운영!BT57,$C215*$D215/$C$1*Index_운영!BT57))</f>
        <v>0</v>
      </c>
      <c r="BU215" s="591">
        <f>IF(BU$2=0,$C215*$D215/$C$1*Index_운영!BU57*Index_운영!BU$10,IF(NOT(BT215=0),NOT(Index_운영!BU57=0)*BT215*(1+$E215*Index_운영!BU277)*Index_운영!BU57,$C215*$D215/$C$1*Index_운영!BU57))</f>
        <v>0</v>
      </c>
      <c r="BV215" s="591">
        <f>IF(BV$2=0,$C215*$D215/$C$1*Index_운영!BV57*Index_운영!BV$10,IF(NOT(BU215=0),NOT(Index_운영!BV57=0)*BU215*(1+$E215*Index_운영!BV277)*Index_운영!BV57,$C215*$D215/$C$1*Index_운영!BV57))</f>
        <v>0</v>
      </c>
      <c r="BW215" s="591">
        <f>IF(BW$2=0,$C215*$D215/$C$1*Index_운영!BW57*Index_운영!BW$10,IF(NOT(BV215=0),NOT(Index_운영!BW57=0)*BV215*(1+$E215*Index_운영!BW277)*Index_운영!BW57,$C215*$D215/$C$1*Index_운영!BW57))</f>
        <v>0</v>
      </c>
      <c r="BX215" s="591">
        <f>IF(BX$2=0,$C215*$D215/$C$1*Index_운영!BX57*Index_운영!BX$10,IF(NOT(BW215=0),NOT(Index_운영!BX57=0)*BW215*(1+$E215*Index_운영!BX277)*Index_운영!BX57,$C215*$D215/$C$1*Index_운영!BX57))</f>
        <v>0</v>
      </c>
      <c r="BY215" s="591">
        <f>IF(BY$2=0,$C215*$D215/$C$1*Index_운영!BY57*Index_운영!BY$10,IF(NOT(BX215=0),NOT(Index_운영!BY57=0)*BX215*(1+$E215*Index_운영!BY277)*Index_운영!BY57,$C215*$D215/$C$1*Index_운영!BY57))</f>
        <v>0</v>
      </c>
      <c r="BZ215" s="591">
        <f>IF(BZ$2=0,$C215*$D215/$C$1*Index_운영!BZ57*Index_운영!BZ$10,IF(NOT(BY215=0),NOT(Index_운영!BZ57=0)*BY215*(1+$E215*Index_운영!BZ277)*Index_운영!BZ57,$C215*$D215/$C$1*Index_운영!BZ57))</f>
        <v>0</v>
      </c>
      <c r="CA215" s="591">
        <f>IF(CA$2=0,$C215*$D215/$C$1*Index_운영!CA57*Index_운영!CA$10,IF(NOT(BZ215=0),NOT(Index_운영!CA57=0)*BZ215*(1+$E215*Index_운영!CA277)*Index_운영!CA57,$C215*$D215/$C$1*Index_운영!CA57))</f>
        <v>0</v>
      </c>
      <c r="CB215" s="591">
        <f>IF(CB$2=0,$C215*$D215/$C$1*Index_운영!CB57*Index_운영!CB$10,IF(NOT(CA215=0),NOT(Index_운영!CB57=0)*CA215*(1+$E215*Index_운영!CB277)*Index_운영!CB57,$C215*$D215/$C$1*Index_운영!CB57))</f>
        <v>0</v>
      </c>
      <c r="CC215" s="591">
        <f>IF(CC$2=0,$C215*$D215/$C$1*Index_운영!CC57*Index_운영!CC$10,IF(NOT(CB215=0),NOT(Index_운영!CC57=0)*CB215*(1+$E215*Index_운영!CC277)*Index_운영!CC57,$C215*$D215/$C$1*Index_운영!CC57))</f>
        <v>0</v>
      </c>
      <c r="CD215" s="591">
        <f>IF(CD$2=0,$C215*$D215/$C$1*Index_운영!CD57*Index_운영!CD$10,IF(NOT(CC215=0),NOT(Index_운영!CD57=0)*CC215*(1+$E215*Index_운영!CD277)*Index_운영!CD57,$C215*$D215/$C$1*Index_운영!CD57))</f>
        <v>0</v>
      </c>
      <c r="CE215" s="591">
        <f>IF(CE$2=0,$C215*$D215/$C$1*Index_운영!CE57*Index_운영!CE$10,IF(NOT(CD215=0),NOT(Index_운영!CE57=0)*CD215*(1+$E215*Index_운영!CE277)*Index_운영!CE57,$C215*$D215/$C$1*Index_운영!CE57))</f>
        <v>0</v>
      </c>
      <c r="CF215" s="591">
        <f>IF(CF$2=0,$C215*$D215/$C$1*Index_운영!CF57*Index_운영!CF$10,IF(NOT(CE215=0),NOT(Index_운영!CF57=0)*CE215*(1+$E215*Index_운영!CF277)*Index_운영!CF57,$C215*$D215/$C$1*Index_운영!CF57))</f>
        <v>0</v>
      </c>
      <c r="CG215" s="591">
        <f>IF(CG$2=0,$C215*$D215/$C$1*Index_운영!CG57*Index_운영!CG$10,IF(NOT(CF215=0),NOT(Index_운영!CG57=0)*CF215*(1+$E215*Index_운영!CG277)*Index_운영!CG57,$C215*$D215/$C$1*Index_운영!CG57))</f>
        <v>0</v>
      </c>
      <c r="CH215" s="591">
        <f>IF(CH$2=0,$C215*$D215/$C$1*Index_운영!CH57*Index_운영!CH$10,IF(NOT(CG215=0),NOT(Index_운영!CH57=0)*CG215*(1+$E215*Index_운영!CH277)*Index_운영!CH57,$C215*$D215/$C$1*Index_운영!CH57))</f>
        <v>0</v>
      </c>
      <c r="CI215" s="591">
        <f>IF(CI$2=0,$C215*$D215/$C$1*Index_운영!CI57*Index_운영!CI$10,IF(NOT(CH215=0),NOT(Index_운영!CI57=0)*CH215*(1+$E215*Index_운영!CI277)*Index_운영!CI57,$C215*$D215/$C$1*Index_운영!CI57))</f>
        <v>0</v>
      </c>
      <c r="CJ215" s="591">
        <f>IF(CJ$2=0,$C215*$D215/$C$1*Index_운영!CJ57*Index_운영!CJ$10,IF(NOT(CI215=0),NOT(Index_운영!CJ57=0)*CI215*(1+$E215*Index_운영!CJ277)*Index_운영!CJ57,$C215*$D215/$C$1*Index_운영!CJ57))</f>
        <v>0</v>
      </c>
      <c r="CK215" s="591">
        <f>IF(CK$2=0,$C215*$D215/$C$1*Index_운영!CK57*Index_운영!CK$10,IF(NOT(CJ215=0),NOT(Index_운영!CK57=0)*CJ215*(1+$E215*Index_운영!CK277)*Index_운영!CK57,$C215*$D215/$C$1*Index_운영!CK57))</f>
        <v>0</v>
      </c>
      <c r="CL215" s="591">
        <f>IF(CL$2=0,$C215*$D215/$C$1*Index_운영!CL57*Index_운영!CL$10,IF(NOT(CK215=0),NOT(Index_운영!CL57=0)*CK215*(1+$E215*Index_운영!CL277)*Index_운영!CL57,$C215*$D215/$C$1*Index_운영!CL57))</f>
        <v>0</v>
      </c>
      <c r="CM215" s="591">
        <f>IF(CM$2=0,$C215*$D215/$C$1*Index_운영!CM57*Index_운영!CM$10,IF(NOT(CL215=0),NOT(Index_운영!CM57=0)*CL215*(1+$E215*Index_운영!CM277)*Index_운영!CM57,$C215*$D215/$C$1*Index_운영!CM57))</f>
        <v>0</v>
      </c>
      <c r="CN215" s="591">
        <f>IF(CN$2=0,$C215*$D215/$C$1*Index_운영!CN57*Index_운영!CN$10,IF(NOT(CM215=0),NOT(Index_운영!CN57=0)*CM215*(1+$E215*Index_운영!CN277)*Index_운영!CN57,$C215*$D215/$C$1*Index_운영!CN57))</f>
        <v>0</v>
      </c>
      <c r="CO215" s="591">
        <f>IF(CO$2=0,$C215*$D215/$C$1*Index_운영!CO57*Index_운영!CO$10,IF(NOT(CN215=0),NOT(Index_운영!CO57=0)*CN215*(1+$E215*Index_운영!CO277)*Index_운영!CO57,$C215*$D215/$C$1*Index_운영!CO57))</f>
        <v>0</v>
      </c>
      <c r="CP215" s="591">
        <f>IF(CP$2=0,$C215*$D215/$C$1*Index_운영!CP57*Index_운영!CP$10,IF(NOT(CO215=0),NOT(Index_운영!CP57=0)*CO215*(1+$E215*Index_운영!CP277)*Index_운영!CP57,$C215*$D215/$C$1*Index_운영!CP57))</f>
        <v>0</v>
      </c>
      <c r="CQ215" s="591">
        <f>IF(CQ$2=0,$C215*$D215/$C$1*Index_운영!CQ57*Index_운영!CQ$10,IF(NOT(CP215=0),NOT(Index_운영!CQ57=0)*CP215*(1+$E215*Index_운영!CQ277)*Index_운영!CQ57,$C215*$D215/$C$1*Index_운영!CQ57))</f>
        <v>0</v>
      </c>
      <c r="CR215" s="591">
        <f>IF(CR$2=0,$C215*$D215/$C$1*Index_운영!CR57*Index_운영!CR$10,IF(NOT(CQ215=0),NOT(Index_운영!CR57=0)*CQ215*(1+$E215*Index_운영!CR277)*Index_운영!CR57,$C215*$D215/$C$1*Index_운영!CR57))</f>
        <v>0</v>
      </c>
      <c r="CS215" s="591">
        <f>IF(CS$2=0,$C215*$D215/$C$1*Index_운영!CS57*Index_운영!CS$10,IF(NOT(CR215=0),NOT(Index_운영!CS57=0)*CR215*(1+$E215*Index_운영!CS277)*Index_운영!CS57,$C215*$D215/$C$1*Index_운영!CS57))</f>
        <v>0</v>
      </c>
      <c r="CT215" s="591">
        <f>IF(CT$2=0,$C215*$D215/$C$1*Index_운영!CT57*Index_운영!CT$10,IF(NOT(CS215=0),NOT(Index_운영!CT57=0)*CS215*(1+$E215*Index_운영!CT277)*Index_운영!CT57,$C215*$D215/$C$1*Index_운영!CT57))</f>
        <v>0</v>
      </c>
      <c r="CU215" s="591">
        <f>IF(CU$2=0,$C215*$D215/$C$1*Index_운영!CU57*Index_운영!CU$10,IF(NOT(CT215=0),NOT(Index_운영!CU57=0)*CT215*(1+$E215*Index_운영!CU277)*Index_운영!CU57,$C215*$D215/$C$1*Index_운영!CU57))</f>
        <v>0</v>
      </c>
      <c r="CV215" s="591">
        <f>IF(CV$2=0,$C215*$D215/$C$1*Index_운영!CV57*Index_운영!CV$10,IF(NOT(CU215=0),NOT(Index_운영!CV57=0)*CU215*(1+$E215*Index_운영!CV277)*Index_운영!CV57,$C215*$D215/$C$1*Index_운영!CV57))</f>
        <v>0</v>
      </c>
      <c r="CW215" s="591">
        <f>IF(CW$2=0,$C215*$D215/$C$1*Index_운영!CW57*Index_운영!CW$10,IF(NOT(CV215=0),NOT(Index_운영!CW57=0)*CV215*(1+$E215*Index_운영!CW277)*Index_운영!CW57,$C215*$D215/$C$1*Index_운영!CW57))</f>
        <v>0</v>
      </c>
      <c r="CX215" s="591">
        <f>IF(CX$2=0,$C215*$D215/$C$1*Index_운영!CX57*Index_운영!CX$10,IF(NOT(CW215=0),NOT(Index_운영!CX57=0)*CW215*(1+$E215*Index_운영!CX277)*Index_운영!CX57,$C215*$D215/$C$1*Index_운영!CX57))</f>
        <v>0</v>
      </c>
      <c r="CY215" s="591">
        <f>IF(CY$2=0,$C215*$D215/$C$1*Index_운영!CY57*Index_운영!CY$10,IF(NOT(CX215=0),NOT(Index_운영!CY57=0)*CX215*(1+$E215*Index_운영!CY277)*Index_운영!CY57,$C215*$D215/$C$1*Index_운영!CY57))</f>
        <v>0</v>
      </c>
      <c r="CZ215" s="591">
        <f>IF(CZ$2=0,$C215*$D215/$C$1*Index_운영!CZ57*Index_운영!CZ$10,IF(NOT(CY215=0),NOT(Index_운영!CZ57=0)*CY215*(1+$E215*Index_운영!CZ277)*Index_운영!CZ57,$C215*$D215/$C$1*Index_운영!CZ57))</f>
        <v>0</v>
      </c>
      <c r="DA215" s="591">
        <f>IF(DA$2=0,$C215*$D215/$C$1*Index_운영!DA57*Index_운영!DA$10,IF(NOT(CZ215=0),NOT(Index_운영!DA57=0)*CZ215*(1+$E215*Index_운영!DA277)*Index_운영!DA57,$C215*$D215/$C$1*Index_운영!DA57))</f>
        <v>0</v>
      </c>
      <c r="DB215" s="591">
        <f>IF(DB$2=0,$C215*$D215/$C$1*Index_운영!DB57*Index_운영!DB$10,IF(NOT(DA215=0),NOT(Index_운영!DB57=0)*DA215*(1+$E215*Index_운영!DB277)*Index_운영!DB57,$C215*$D215/$C$1*Index_운영!DB57))</f>
        <v>0</v>
      </c>
      <c r="DC215" s="591">
        <f>IF(DC$2=0,$C215*$D215/$C$1*Index_운영!DC57*Index_운영!DC$10,IF(NOT(DB215=0),NOT(Index_운영!DC57=0)*DB215*(1+$E215*Index_운영!DC277)*Index_운영!DC57,$C215*$D215/$C$1*Index_운영!DC57))</f>
        <v>0</v>
      </c>
      <c r="DD215" s="591">
        <f>IF(DD$2=0,$C215*$D215/$C$1*Index_운영!DD57*Index_운영!DD$10,IF(NOT(DC215=0),NOT(Index_운영!DD57=0)*DC215*(1+$E215*Index_운영!DD277)*Index_운영!DD57,$C215*$D215/$C$1*Index_운영!DD57))</f>
        <v>0</v>
      </c>
      <c r="DE215" s="591">
        <f>IF(DE$2=0,$C215*$D215/$C$1*Index_운영!DE57*Index_운영!DE$10,IF(NOT(DD215=0),NOT(Index_운영!DE57=0)*DD215*(1+$E215*Index_운영!DE277)*Index_운영!DE57,$C215*$D215/$C$1*Index_운영!DE57))</f>
        <v>0</v>
      </c>
      <c r="DF215" s="591">
        <f>IF(DF$2=0,$C215*$D215/$C$1*Index_운영!DF57*Index_운영!DF$10,IF(NOT(DE215=0),NOT(Index_운영!DF57=0)*DE215*(1+$E215*Index_운영!DF277)*Index_운영!DF57,$C215*$D215/$C$1*Index_운영!DF57))</f>
        <v>0</v>
      </c>
      <c r="DG215" s="591">
        <f>IF(DG$2=0,$C215*$D215/$C$1*Index_운영!DG57*Index_운영!DG$10,IF(NOT(DF215=0),NOT(Index_운영!DG57=0)*DF215*(1+$E215*Index_운영!DG277)*Index_운영!DG57,$C215*$D215/$C$1*Index_운영!DG57))</f>
        <v>0</v>
      </c>
      <c r="DH215" s="591">
        <f>IF(DH$2=0,$C215*$D215/$C$1*Index_운영!DH57*Index_운영!DH$10,IF(NOT(DG215=0),NOT(Index_운영!DH57=0)*DG215*(1+$E215*Index_운영!DH277)*Index_운영!DH57,$C215*$D215/$C$1*Index_운영!DH57))</f>
        <v>0</v>
      </c>
      <c r="DI215" s="591">
        <f>IF(DI$2=0,$C215*$D215/$C$1*Index_운영!DI57*Index_운영!DI$10,IF(NOT(DH215=0),NOT(Index_운영!DI57=0)*DH215*(1+$E215*Index_운영!DI277)*Index_운영!DI57,$C215*$D215/$C$1*Index_운영!DI57))</f>
        <v>0</v>
      </c>
      <c r="DJ215" s="591">
        <f>IF(DJ$2=0,$C215*$D215/$C$1*Index_운영!DJ57*Index_운영!DJ$10,IF(NOT(DI215=0),NOT(Index_운영!DJ57=0)*DI215*(1+$E215*Index_운영!DJ277)*Index_운영!DJ57,$C215*$D215/$C$1*Index_운영!DJ57))</f>
        <v>0</v>
      </c>
      <c r="DK215" s="591">
        <f>IF(DK$2=0,$C215*$D215/$C$1*Index_운영!DK57*Index_운영!DK$10,IF(NOT(DJ215=0),NOT(Index_운영!DK57=0)*DJ215*(1+$E215*Index_운영!DK277)*Index_운영!DK57,$C215*$D215/$C$1*Index_운영!DK57))</f>
        <v>0</v>
      </c>
      <c r="DL215" s="591">
        <f>IF(DL$2=0,$C215*$D215/$C$1*Index_운영!DL57*Index_운영!DL$10,IF(NOT(DK215=0),NOT(Index_운영!DL57=0)*DK215*(1+$E215*Index_운영!DL277)*Index_운영!DL57,$C215*$D215/$C$1*Index_운영!DL57))</f>
        <v>0</v>
      </c>
      <c r="DM215" s="591">
        <f>IF(DM$2=0,$C215*$D215/$C$1*Index_운영!DM57*Index_운영!DM$10,IF(NOT(DL215=0),NOT(Index_운영!DM57=0)*DL215*(1+$E215*Index_운영!DM277)*Index_운영!DM57,$C215*$D215/$C$1*Index_운영!DM57))</f>
        <v>0</v>
      </c>
      <c r="DN215" s="591">
        <f>IF(DN$2=0,$C215*$D215/$C$1*Index_운영!DN57*Index_운영!DN$10,IF(NOT(DM215=0),NOT(Index_운영!DN57=0)*DM215*(1+$E215*Index_운영!DN277)*Index_운영!DN57,$C215*$D215/$C$1*Index_운영!DN57))</f>
        <v>0</v>
      </c>
      <c r="DO215" s="591">
        <f>IF(DO$2=0,$C215*$D215/$C$1*Index_운영!DO57*Index_운영!DO$10,IF(NOT(DN215=0),NOT(Index_운영!DO57=0)*DN215*(1+$E215*Index_운영!DO277)*Index_운영!DO57,$C215*$D215/$C$1*Index_운영!DO57))</f>
        <v>0</v>
      </c>
      <c r="DP215" s="591">
        <f>IF(DP$2=0,$C215*$D215/$C$1*Index_운영!DP57*Index_운영!DP$10,IF(NOT(DO215=0),NOT(Index_운영!DP57=0)*DO215*(1+$E215*Index_운영!DP277)*Index_운영!DP57,$C215*$D215/$C$1*Index_운영!DP57))</f>
        <v>0</v>
      </c>
      <c r="DQ215" s="591">
        <f>IF(DQ$2=0,$C215*$D215/$C$1*Index_운영!DQ57*Index_운영!DQ$10,IF(NOT(DP215=0),NOT(Index_운영!DQ57=0)*DP215*(1+$E215*Index_운영!DQ277)*Index_운영!DQ57,$C215*$D215/$C$1*Index_운영!DQ57))</f>
        <v>0</v>
      </c>
      <c r="DR215" s="591">
        <f>IF(DR$2=0,$C215*$D215/$C$1*Index_운영!DR57*Index_운영!DR$10,IF(NOT(DQ215=0),NOT(Index_운영!DR57=0)*DQ215*(1+$E215*Index_운영!DR277)*Index_운영!DR57,$C215*$D215/$C$1*Index_운영!DR57))</f>
        <v>0</v>
      </c>
      <c r="DS215" s="591">
        <f>IF(DS$2=0,$C215*$D215/$C$1*Index_운영!DS57*Index_운영!DS$10,IF(NOT(DR215=0),NOT(Index_운영!DS57=0)*DR215*(1+$E215*Index_운영!DS277)*Index_운영!DS57,$C215*$D215/$C$1*Index_운영!DS57))</f>
        <v>0</v>
      </c>
      <c r="DT215" s="591">
        <f>IF(DT$2=0,$C215*$D215/$C$1*Index_운영!DT57*Index_운영!DT$10,IF(NOT(DS215=0),NOT(Index_운영!DT57=0)*DS215*(1+$E215*Index_운영!DT277)*Index_운영!DT57,$C215*$D215/$C$1*Index_운영!DT57))</f>
        <v>0</v>
      </c>
      <c r="DU215" s="591">
        <f>IF(DU$2=0,$C215*$D215/$C$1*Index_운영!DU57*Index_운영!DU$10,IF(NOT(DT215=0),NOT(Index_운영!DU57=0)*DT215*(1+$E215*Index_운영!DU277)*Index_운영!DU57,$C215*$D215/$C$1*Index_운영!DU57))</f>
        <v>0</v>
      </c>
      <c r="DV215" s="591">
        <f>IF(DV$2=0,$C215*$D215/$C$1*Index_운영!DV57*Index_운영!DV$10,IF(NOT(DU215=0),NOT(Index_운영!DV57=0)*DU215*(1+$E215*Index_운영!DV277)*Index_운영!DV57,$C215*$D215/$C$1*Index_운영!DV57))</f>
        <v>0</v>
      </c>
    </row>
    <row r="216" spans="1:126" s="485" customFormat="1" outlineLevel="1" x14ac:dyDescent="0.4">
      <c r="A216" s="737"/>
      <c r="B216" s="464">
        <f>'Rent Roll'!$B32</f>
        <v>0</v>
      </c>
      <c r="C216" s="1219">
        <f>'Rent Roll'!$K32</f>
        <v>0</v>
      </c>
      <c r="D216" s="1220">
        <f>'Rent Roll'!$Y32</f>
        <v>0</v>
      </c>
      <c r="E216" s="1221">
        <f>'Rent Roll'!$Z32</f>
        <v>0</v>
      </c>
      <c r="F216" s="588">
        <f>IF(F$2=0,$C216*$D216/$C$1*Index_운영!F58*Index_운영!F$10,IF(NOT(E216=0),NOT(Index_운영!F58=0)*E216*(1+$E216*Index_운영!F278)*Index_운영!F58,$C216*$D216/$C$1*Index_운영!F58))</f>
        <v>0</v>
      </c>
      <c r="G216" s="591">
        <f>IF(G$2=0,$C216*$D216/$C$1*Index_운영!G58*Index_운영!G$10,IF(NOT(F216=0),NOT(Index_운영!G58=0)*F216*(1+$E216*Index_운영!G278)*Index_운영!G58,$C216*$D216/$C$1*Index_운영!G58))</f>
        <v>0</v>
      </c>
      <c r="H216" s="591">
        <f>IF(H$2=0,$C216*$D216/$C$1*Index_운영!H58*Index_운영!H$10,IF(NOT(G216=0),NOT(Index_운영!H58=0)*G216*(1+$E216*Index_운영!H278)*Index_운영!H58,$C216*$D216/$C$1*Index_운영!H58))</f>
        <v>0</v>
      </c>
      <c r="I216" s="591">
        <f>IF(I$2=0,$C216*$D216/$C$1*Index_운영!I58*Index_운영!I$10,IF(NOT(H216=0),NOT(Index_운영!I58=0)*H216*(1+$E216*Index_운영!I278)*Index_운영!I58,$C216*$D216/$C$1*Index_운영!I58))</f>
        <v>0</v>
      </c>
      <c r="J216" s="591">
        <f>IF(J$2=0,$C216*$D216/$C$1*Index_운영!J58*Index_운영!J$10,IF(NOT(I216=0),NOT(Index_운영!J58=0)*I216*(1+$E216*Index_운영!J278)*Index_운영!J58,$C216*$D216/$C$1*Index_운영!J58))</f>
        <v>0</v>
      </c>
      <c r="K216" s="591">
        <f>IF(K$2=0,$C216*$D216/$C$1*Index_운영!K58*Index_운영!K$10,IF(NOT(J216=0),NOT(Index_운영!K58=0)*J216*(1+$E216*Index_운영!K278)*Index_운영!K58,$C216*$D216/$C$1*Index_운영!K58))</f>
        <v>0</v>
      </c>
      <c r="L216" s="591">
        <f>IF(L$2=0,$C216*$D216/$C$1*Index_운영!L58*Index_운영!L$10,IF(NOT(K216=0),NOT(Index_운영!L58=0)*K216*(1+$E216*Index_운영!L278)*Index_운영!L58,$C216*$D216/$C$1*Index_운영!L58))</f>
        <v>0</v>
      </c>
      <c r="M216" s="591">
        <f>IF(M$2=0,$C216*$D216/$C$1*Index_운영!M58*Index_운영!M$10,IF(NOT(L216=0),NOT(Index_운영!M58=0)*L216*(1+$E216*Index_운영!M278)*Index_운영!M58,$C216*$D216/$C$1*Index_운영!M58))</f>
        <v>0</v>
      </c>
      <c r="N216" s="591">
        <f>IF(N$2=0,$C216*$D216/$C$1*Index_운영!N58*Index_운영!N$10,IF(NOT(M216=0),NOT(Index_운영!N58=0)*M216*(1+$E216*Index_운영!N278)*Index_운영!N58,$C216*$D216/$C$1*Index_운영!N58))</f>
        <v>0</v>
      </c>
      <c r="O216" s="591">
        <f>IF(O$2=0,$C216*$D216/$C$1*Index_운영!O58*Index_운영!O$10,IF(NOT(N216=0),NOT(Index_운영!O58=0)*N216*(1+$E216*Index_운영!O278)*Index_운영!O58,$C216*$D216/$C$1*Index_운영!O58))</f>
        <v>0</v>
      </c>
      <c r="P216" s="591">
        <f>IF(P$2=0,$C216*$D216/$C$1*Index_운영!P58*Index_운영!P$10,IF(NOT(O216=0),NOT(Index_운영!P58=0)*O216*(1+$E216*Index_운영!P278)*Index_운영!P58,$C216*$D216/$C$1*Index_운영!P58))</f>
        <v>0</v>
      </c>
      <c r="Q216" s="591">
        <f>IF(Q$2=0,$C216*$D216/$C$1*Index_운영!Q58*Index_운영!Q$10,IF(NOT(P216=0),NOT(Index_운영!Q58=0)*P216*(1+$E216*Index_운영!Q278)*Index_운영!Q58,$C216*$D216/$C$1*Index_운영!Q58))</f>
        <v>0</v>
      </c>
      <c r="R216" s="591">
        <f>IF(R$2=0,$C216*$D216/$C$1*Index_운영!R58*Index_운영!R$10,IF(NOT(Q216=0),NOT(Index_운영!R58=0)*Q216*(1+$E216*Index_운영!R278)*Index_운영!R58,$C216*$D216/$C$1*Index_운영!R58))</f>
        <v>0</v>
      </c>
      <c r="S216" s="591">
        <f>IF(S$2=0,$C216*$D216/$C$1*Index_운영!S58*Index_운영!S$10,IF(NOT(R216=0),NOT(Index_운영!S58=0)*R216*(1+$E216*Index_운영!S278)*Index_운영!S58,$C216*$D216/$C$1*Index_운영!S58))</f>
        <v>0</v>
      </c>
      <c r="T216" s="591">
        <f>IF(T$2=0,$C216*$D216/$C$1*Index_운영!T58*Index_운영!T$10,IF(NOT(S216=0),NOT(Index_운영!T58=0)*S216*(1+$E216*Index_운영!T278)*Index_운영!T58,$C216*$D216/$C$1*Index_운영!T58))</f>
        <v>0</v>
      </c>
      <c r="U216" s="591">
        <f>IF(U$2=0,$C216*$D216/$C$1*Index_운영!U58*Index_운영!U$10,IF(NOT(T216=0),NOT(Index_운영!U58=0)*T216*(1+$E216*Index_운영!U278)*Index_운영!U58,$C216*$D216/$C$1*Index_운영!U58))</f>
        <v>0</v>
      </c>
      <c r="V216" s="591">
        <f>IF(V$2=0,$C216*$D216/$C$1*Index_운영!V58*Index_운영!V$10,IF(NOT(U216=0),NOT(Index_운영!V58=0)*U216*(1+$E216*Index_운영!V278)*Index_운영!V58,$C216*$D216/$C$1*Index_운영!V58))</f>
        <v>0</v>
      </c>
      <c r="W216" s="591">
        <f>IF(W$2=0,$C216*$D216/$C$1*Index_운영!W58*Index_운영!W$10,IF(NOT(V216=0),NOT(Index_운영!W58=0)*V216*(1+$E216*Index_운영!W278)*Index_운영!W58,$C216*$D216/$C$1*Index_운영!W58))</f>
        <v>0</v>
      </c>
      <c r="X216" s="591">
        <f>IF(X$2=0,$C216*$D216/$C$1*Index_운영!X58*Index_운영!X$10,IF(NOT(W216=0),NOT(Index_운영!X58=0)*W216*(1+$E216*Index_운영!X278)*Index_운영!X58,$C216*$D216/$C$1*Index_운영!X58))</f>
        <v>0</v>
      </c>
      <c r="Y216" s="591">
        <f>IF(Y$2=0,$C216*$D216/$C$1*Index_운영!Y58*Index_운영!Y$10,IF(NOT(X216=0),NOT(Index_운영!Y58=0)*X216*(1+$E216*Index_운영!Y278)*Index_운영!Y58,$C216*$D216/$C$1*Index_운영!Y58))</f>
        <v>0</v>
      </c>
      <c r="Z216" s="591">
        <f>IF(Z$2=0,$C216*$D216/$C$1*Index_운영!Z58*Index_운영!Z$10,IF(NOT(Y216=0),NOT(Index_운영!Z58=0)*Y216*(1+$E216*Index_운영!Z278)*Index_운영!Z58,$C216*$D216/$C$1*Index_운영!Z58))</f>
        <v>0</v>
      </c>
      <c r="AA216" s="591">
        <f>IF(AA$2=0,$C216*$D216/$C$1*Index_운영!AA58*Index_운영!AA$10,IF(NOT(Z216=0),NOT(Index_운영!AA58=0)*Z216*(1+$E216*Index_운영!AA278)*Index_운영!AA58,$C216*$D216/$C$1*Index_운영!AA58))</f>
        <v>0</v>
      </c>
      <c r="AB216" s="591">
        <f>IF(AB$2=0,$C216*$D216/$C$1*Index_운영!AB58*Index_운영!AB$10,IF(NOT(AA216=0),NOT(Index_운영!AB58=0)*AA216*(1+$E216*Index_운영!AB278)*Index_운영!AB58,$C216*$D216/$C$1*Index_운영!AB58))</f>
        <v>0</v>
      </c>
      <c r="AC216" s="591">
        <f>IF(AC$2=0,$C216*$D216/$C$1*Index_운영!AC58*Index_운영!AC$10,IF(NOT(AB216=0),NOT(Index_운영!AC58=0)*AB216*(1+$E216*Index_운영!AC278)*Index_운영!AC58,$C216*$D216/$C$1*Index_운영!AC58))</f>
        <v>0</v>
      </c>
      <c r="AD216" s="591">
        <f>IF(AD$2=0,$C216*$D216/$C$1*Index_운영!AD58*Index_운영!AD$10,IF(NOT(AC216=0),NOT(Index_운영!AD58=0)*AC216*(1+$E216*Index_운영!AD278)*Index_운영!AD58,$C216*$D216/$C$1*Index_운영!AD58))</f>
        <v>0</v>
      </c>
      <c r="AE216" s="591">
        <f>IF(AE$2=0,$C216*$D216/$C$1*Index_운영!AE58*Index_운영!AE$10,IF(NOT(AD216=0),NOT(Index_운영!AE58=0)*AD216*(1+$E216*Index_운영!AE278)*Index_운영!AE58,$C216*$D216/$C$1*Index_운영!AE58))</f>
        <v>0</v>
      </c>
      <c r="AF216" s="591">
        <f>IF(AF$2=0,$C216*$D216/$C$1*Index_운영!AF58*Index_운영!AF$10,IF(NOT(AE216=0),NOT(Index_운영!AF58=0)*AE216*(1+$E216*Index_운영!AF278)*Index_운영!AF58,$C216*$D216/$C$1*Index_운영!AF58))</f>
        <v>0</v>
      </c>
      <c r="AG216" s="591">
        <f>IF(AG$2=0,$C216*$D216/$C$1*Index_운영!AG58*Index_운영!AG$10,IF(NOT(AF216=0),NOT(Index_운영!AG58=0)*AF216*(1+$E216*Index_운영!AG278)*Index_운영!AG58,$C216*$D216/$C$1*Index_운영!AG58))</f>
        <v>0</v>
      </c>
      <c r="AH216" s="591">
        <f>IF(AH$2=0,$C216*$D216/$C$1*Index_운영!AH58*Index_운영!AH$10,IF(NOT(AG216=0),NOT(Index_운영!AH58=0)*AG216*(1+$E216*Index_운영!AH278)*Index_운영!AH58,$C216*$D216/$C$1*Index_운영!AH58))</f>
        <v>0</v>
      </c>
      <c r="AI216" s="591">
        <f>IF(AI$2=0,$C216*$D216/$C$1*Index_운영!AI58*Index_운영!AI$10,IF(NOT(AH216=0),NOT(Index_운영!AI58=0)*AH216*(1+$E216*Index_운영!AI278)*Index_운영!AI58,$C216*$D216/$C$1*Index_운영!AI58))</f>
        <v>0</v>
      </c>
      <c r="AJ216" s="591">
        <f>IF(AJ$2=0,$C216*$D216/$C$1*Index_운영!AJ58*Index_운영!AJ$10,IF(NOT(AI216=0),NOT(Index_운영!AJ58=0)*AI216*(1+$E216*Index_운영!AJ278)*Index_운영!AJ58,$C216*$D216/$C$1*Index_운영!AJ58))</f>
        <v>0</v>
      </c>
      <c r="AK216" s="591">
        <f>IF(AK$2=0,$C216*$D216/$C$1*Index_운영!AK58*Index_운영!AK$10,IF(NOT(AJ216=0),NOT(Index_운영!AK58=0)*AJ216*(1+$E216*Index_운영!AK278)*Index_운영!AK58,$C216*$D216/$C$1*Index_운영!AK58))</f>
        <v>0</v>
      </c>
      <c r="AL216" s="591">
        <f>IF(AL$2=0,$C216*$D216/$C$1*Index_운영!AL58*Index_운영!AL$10,IF(NOT(AK216=0),NOT(Index_운영!AL58=0)*AK216*(1+$E216*Index_운영!AL278)*Index_운영!AL58,$C216*$D216/$C$1*Index_운영!AL58))</f>
        <v>0</v>
      </c>
      <c r="AM216" s="591">
        <f>IF(AM$2=0,$C216*$D216/$C$1*Index_운영!AM58*Index_운영!AM$10,IF(NOT(AL216=0),NOT(Index_운영!AM58=0)*AL216*(1+$E216*Index_운영!AM278)*Index_운영!AM58,$C216*$D216/$C$1*Index_운영!AM58))</f>
        <v>0</v>
      </c>
      <c r="AN216" s="591">
        <f>IF(AN$2=0,$C216*$D216/$C$1*Index_운영!AN58*Index_운영!AN$10,IF(NOT(AM216=0),NOT(Index_운영!AN58=0)*AM216*(1+$E216*Index_운영!AN278)*Index_운영!AN58,$C216*$D216/$C$1*Index_운영!AN58))</f>
        <v>0</v>
      </c>
      <c r="AO216" s="591">
        <f>IF(AO$2=0,$C216*$D216/$C$1*Index_운영!AO58*Index_운영!AO$10,IF(NOT(AN216=0),NOT(Index_운영!AO58=0)*AN216*(1+$E216*Index_운영!AO278)*Index_운영!AO58,$C216*$D216/$C$1*Index_운영!AO58))</f>
        <v>0</v>
      </c>
      <c r="AP216" s="591">
        <f>IF(AP$2=0,$C216*$D216/$C$1*Index_운영!AP58*Index_운영!AP$10,IF(NOT(AO216=0),NOT(Index_운영!AP58=0)*AO216*(1+$E216*Index_운영!AP278)*Index_운영!AP58,$C216*$D216/$C$1*Index_운영!AP58))</f>
        <v>0</v>
      </c>
      <c r="AQ216" s="591">
        <f>IF(AQ$2=0,$C216*$D216/$C$1*Index_운영!AQ58*Index_운영!AQ$10,IF(NOT(AP216=0),NOT(Index_운영!AQ58=0)*AP216*(1+$E216*Index_운영!AQ278)*Index_운영!AQ58,$C216*$D216/$C$1*Index_운영!AQ58))</f>
        <v>0</v>
      </c>
      <c r="AR216" s="591">
        <f>IF(AR$2=0,$C216*$D216/$C$1*Index_운영!AR58*Index_운영!AR$10,IF(NOT(AQ216=0),NOT(Index_운영!AR58=0)*AQ216*(1+$E216*Index_운영!AR278)*Index_운영!AR58,$C216*$D216/$C$1*Index_운영!AR58))</f>
        <v>0</v>
      </c>
      <c r="AS216" s="591">
        <f>IF(AS$2=0,$C216*$D216/$C$1*Index_운영!AS58*Index_운영!AS$10,IF(NOT(AR216=0),NOT(Index_운영!AS58=0)*AR216*(1+$E216*Index_운영!AS278)*Index_운영!AS58,$C216*$D216/$C$1*Index_운영!AS58))</f>
        <v>0</v>
      </c>
      <c r="AT216" s="591">
        <f>IF(AT$2=0,$C216*$D216/$C$1*Index_운영!AT58*Index_운영!AT$10,IF(NOT(AS216=0),NOT(Index_운영!AT58=0)*AS216*(1+$E216*Index_운영!AT278)*Index_운영!AT58,$C216*$D216/$C$1*Index_운영!AT58))</f>
        <v>0</v>
      </c>
      <c r="AU216" s="591">
        <f>IF(AU$2=0,$C216*$D216/$C$1*Index_운영!AU58*Index_운영!AU$10,IF(NOT(AT216=0),NOT(Index_운영!AU58=0)*AT216*(1+$E216*Index_운영!AU278)*Index_운영!AU58,$C216*$D216/$C$1*Index_운영!AU58))</f>
        <v>0</v>
      </c>
      <c r="AV216" s="591">
        <f>IF(AV$2=0,$C216*$D216/$C$1*Index_운영!AV58*Index_운영!AV$10,IF(NOT(AU216=0),NOT(Index_운영!AV58=0)*AU216*(1+$E216*Index_운영!AV278)*Index_운영!AV58,$C216*$D216/$C$1*Index_운영!AV58))</f>
        <v>0</v>
      </c>
      <c r="AW216" s="591">
        <f>IF(AW$2=0,$C216*$D216/$C$1*Index_운영!AW58*Index_운영!AW$10,IF(NOT(AV216=0),NOT(Index_운영!AW58=0)*AV216*(1+$E216*Index_운영!AW278)*Index_운영!AW58,$C216*$D216/$C$1*Index_운영!AW58))</f>
        <v>0</v>
      </c>
      <c r="AX216" s="591">
        <f>IF(AX$2=0,$C216*$D216/$C$1*Index_운영!AX58*Index_운영!AX$10,IF(NOT(AW216=0),NOT(Index_운영!AX58=0)*AW216*(1+$E216*Index_운영!AX278)*Index_운영!AX58,$C216*$D216/$C$1*Index_운영!AX58))</f>
        <v>0</v>
      </c>
      <c r="AY216" s="591">
        <f>IF(AY$2=0,$C216*$D216/$C$1*Index_운영!AY58*Index_운영!AY$10,IF(NOT(AX216=0),NOT(Index_운영!AY58=0)*AX216*(1+$E216*Index_운영!AY278)*Index_운영!AY58,$C216*$D216/$C$1*Index_운영!AY58))</f>
        <v>0</v>
      </c>
      <c r="AZ216" s="591">
        <f>IF(AZ$2=0,$C216*$D216/$C$1*Index_운영!AZ58*Index_운영!AZ$10,IF(NOT(AY216=0),NOT(Index_운영!AZ58=0)*AY216*(1+$E216*Index_운영!AZ278)*Index_운영!AZ58,$C216*$D216/$C$1*Index_운영!AZ58))</f>
        <v>0</v>
      </c>
      <c r="BA216" s="591">
        <f>IF(BA$2=0,$C216*$D216/$C$1*Index_운영!BA58*Index_운영!BA$10,IF(NOT(AZ216=0),NOT(Index_운영!BA58=0)*AZ216*(1+$E216*Index_운영!BA278)*Index_운영!BA58,$C216*$D216/$C$1*Index_운영!BA58))</f>
        <v>0</v>
      </c>
      <c r="BB216" s="591">
        <f>IF(BB$2=0,$C216*$D216/$C$1*Index_운영!BB58*Index_운영!BB$10,IF(NOT(BA216=0),NOT(Index_운영!BB58=0)*BA216*(1+$E216*Index_운영!BB278)*Index_운영!BB58,$C216*$D216/$C$1*Index_운영!BB58))</f>
        <v>0</v>
      </c>
      <c r="BC216" s="591">
        <f>IF(BC$2=0,$C216*$D216/$C$1*Index_운영!BC58*Index_운영!BC$10,IF(NOT(BB216=0),NOT(Index_운영!BC58=0)*BB216*(1+$E216*Index_운영!BC278)*Index_운영!BC58,$C216*$D216/$C$1*Index_운영!BC58))</f>
        <v>0</v>
      </c>
      <c r="BD216" s="591">
        <f>IF(BD$2=0,$C216*$D216/$C$1*Index_운영!BD58*Index_운영!BD$10,IF(NOT(BC216=0),NOT(Index_운영!BD58=0)*BC216*(1+$E216*Index_운영!BD278)*Index_운영!BD58,$C216*$D216/$C$1*Index_운영!BD58))</f>
        <v>0</v>
      </c>
      <c r="BE216" s="591">
        <f>IF(BE$2=0,$C216*$D216/$C$1*Index_운영!BE58*Index_운영!BE$10,IF(NOT(BD216=0),NOT(Index_운영!BE58=0)*BD216*(1+$E216*Index_운영!BE278)*Index_운영!BE58,$C216*$D216/$C$1*Index_운영!BE58))</f>
        <v>0</v>
      </c>
      <c r="BF216" s="591">
        <f>IF(BF$2=0,$C216*$D216/$C$1*Index_운영!BF58*Index_운영!BF$10,IF(NOT(BE216=0),NOT(Index_운영!BF58=0)*BE216*(1+$E216*Index_운영!BF278)*Index_운영!BF58,$C216*$D216/$C$1*Index_운영!BF58))</f>
        <v>0</v>
      </c>
      <c r="BG216" s="591">
        <f>IF(BG$2=0,$C216*$D216/$C$1*Index_운영!BG58*Index_운영!BG$10,IF(NOT(BF216=0),NOT(Index_운영!BG58=0)*BF216*(1+$E216*Index_운영!BG278)*Index_운영!BG58,$C216*$D216/$C$1*Index_운영!BG58))</f>
        <v>0</v>
      </c>
      <c r="BH216" s="591">
        <f>IF(BH$2=0,$C216*$D216/$C$1*Index_운영!BH58*Index_운영!BH$10,IF(NOT(BG216=0),NOT(Index_운영!BH58=0)*BG216*(1+$E216*Index_운영!BH278)*Index_운영!BH58,$C216*$D216/$C$1*Index_운영!BH58))</f>
        <v>0</v>
      </c>
      <c r="BI216" s="591">
        <f>IF(BI$2=0,$C216*$D216/$C$1*Index_운영!BI58*Index_운영!BI$10,IF(NOT(BH216=0),NOT(Index_운영!BI58=0)*BH216*(1+$E216*Index_운영!BI278)*Index_운영!BI58,$C216*$D216/$C$1*Index_운영!BI58))</f>
        <v>0</v>
      </c>
      <c r="BJ216" s="591">
        <f>IF(BJ$2=0,$C216*$D216/$C$1*Index_운영!BJ58*Index_운영!BJ$10,IF(NOT(BI216=0),NOT(Index_운영!BJ58=0)*BI216*(1+$E216*Index_운영!BJ278)*Index_운영!BJ58,$C216*$D216/$C$1*Index_운영!BJ58))</f>
        <v>0</v>
      </c>
      <c r="BK216" s="591">
        <f>IF(BK$2=0,$C216*$D216/$C$1*Index_운영!BK58*Index_운영!BK$10,IF(NOT(BJ216=0),NOT(Index_운영!BK58=0)*BJ216*(1+$E216*Index_운영!BK278)*Index_운영!BK58,$C216*$D216/$C$1*Index_운영!BK58))</f>
        <v>0</v>
      </c>
      <c r="BL216" s="591">
        <f>IF(BL$2=0,$C216*$D216/$C$1*Index_운영!BL58*Index_운영!BL$10,IF(NOT(BK216=0),NOT(Index_운영!BL58=0)*BK216*(1+$E216*Index_운영!BL278)*Index_운영!BL58,$C216*$D216/$C$1*Index_운영!BL58))</f>
        <v>0</v>
      </c>
      <c r="BM216" s="591">
        <f>IF(BM$2=0,$C216*$D216/$C$1*Index_운영!BM58*Index_운영!BM$10,IF(NOT(BL216=0),NOT(Index_운영!BM58=0)*BL216*(1+$E216*Index_운영!BM278)*Index_운영!BM58,$C216*$D216/$C$1*Index_운영!BM58))</f>
        <v>0</v>
      </c>
      <c r="BN216" s="591">
        <f>IF(BN$2=0,$C216*$D216/$C$1*Index_운영!BN58*Index_운영!BN$10,IF(NOT(BM216=0),NOT(Index_운영!BN58=0)*BM216*(1+$E216*Index_운영!BN278)*Index_운영!BN58,$C216*$D216/$C$1*Index_운영!BN58))</f>
        <v>0</v>
      </c>
      <c r="BO216" s="591">
        <f>IF(BO$2=0,$C216*$D216/$C$1*Index_운영!BO58*Index_운영!BO$10,IF(NOT(BN216=0),NOT(Index_운영!BO58=0)*BN216*(1+$E216*Index_운영!BO278)*Index_운영!BO58,$C216*$D216/$C$1*Index_운영!BO58))</f>
        <v>0</v>
      </c>
      <c r="BP216" s="591">
        <f>IF(BP$2=0,$C216*$D216/$C$1*Index_운영!BP58*Index_운영!BP$10,IF(NOT(BO216=0),NOT(Index_운영!BP58=0)*BO216*(1+$E216*Index_운영!BP278)*Index_운영!BP58,$C216*$D216/$C$1*Index_운영!BP58))</f>
        <v>0</v>
      </c>
      <c r="BQ216" s="591">
        <f>IF(BQ$2=0,$C216*$D216/$C$1*Index_운영!BQ58*Index_운영!BQ$10,IF(NOT(BP216=0),NOT(Index_운영!BQ58=0)*BP216*(1+$E216*Index_운영!BQ278)*Index_운영!BQ58,$C216*$D216/$C$1*Index_운영!BQ58))</f>
        <v>0</v>
      </c>
      <c r="BR216" s="591">
        <f>IF(BR$2=0,$C216*$D216/$C$1*Index_운영!BR58*Index_운영!BR$10,IF(NOT(BQ216=0),NOT(Index_운영!BR58=0)*BQ216*(1+$E216*Index_운영!BR278)*Index_운영!BR58,$C216*$D216/$C$1*Index_운영!BR58))</f>
        <v>0</v>
      </c>
      <c r="BS216" s="591">
        <f>IF(BS$2=0,$C216*$D216/$C$1*Index_운영!BS58*Index_운영!BS$10,IF(NOT(BR216=0),NOT(Index_운영!BS58=0)*BR216*(1+$E216*Index_운영!BS278)*Index_운영!BS58,$C216*$D216/$C$1*Index_운영!BS58))</f>
        <v>0</v>
      </c>
      <c r="BT216" s="591">
        <f>IF(BT$2=0,$C216*$D216/$C$1*Index_운영!BT58*Index_운영!BT$10,IF(NOT(BS216=0),NOT(Index_운영!BT58=0)*BS216*(1+$E216*Index_운영!BT278)*Index_운영!BT58,$C216*$D216/$C$1*Index_운영!BT58))</f>
        <v>0</v>
      </c>
      <c r="BU216" s="591">
        <f>IF(BU$2=0,$C216*$D216/$C$1*Index_운영!BU58*Index_운영!BU$10,IF(NOT(BT216=0),NOT(Index_운영!BU58=0)*BT216*(1+$E216*Index_운영!BU278)*Index_운영!BU58,$C216*$D216/$C$1*Index_운영!BU58))</f>
        <v>0</v>
      </c>
      <c r="BV216" s="591">
        <f>IF(BV$2=0,$C216*$D216/$C$1*Index_운영!BV58*Index_운영!BV$10,IF(NOT(BU216=0),NOT(Index_운영!BV58=0)*BU216*(1+$E216*Index_운영!BV278)*Index_운영!BV58,$C216*$D216/$C$1*Index_운영!BV58))</f>
        <v>0</v>
      </c>
      <c r="BW216" s="591">
        <f>IF(BW$2=0,$C216*$D216/$C$1*Index_운영!BW58*Index_운영!BW$10,IF(NOT(BV216=0),NOT(Index_운영!BW58=0)*BV216*(1+$E216*Index_운영!BW278)*Index_운영!BW58,$C216*$D216/$C$1*Index_운영!BW58))</f>
        <v>0</v>
      </c>
      <c r="BX216" s="591">
        <f>IF(BX$2=0,$C216*$D216/$C$1*Index_운영!BX58*Index_운영!BX$10,IF(NOT(BW216=0),NOT(Index_운영!BX58=0)*BW216*(1+$E216*Index_운영!BX278)*Index_운영!BX58,$C216*$D216/$C$1*Index_운영!BX58))</f>
        <v>0</v>
      </c>
      <c r="BY216" s="591">
        <f>IF(BY$2=0,$C216*$D216/$C$1*Index_운영!BY58*Index_운영!BY$10,IF(NOT(BX216=0),NOT(Index_운영!BY58=0)*BX216*(1+$E216*Index_운영!BY278)*Index_운영!BY58,$C216*$D216/$C$1*Index_운영!BY58))</f>
        <v>0</v>
      </c>
      <c r="BZ216" s="591">
        <f>IF(BZ$2=0,$C216*$D216/$C$1*Index_운영!BZ58*Index_운영!BZ$10,IF(NOT(BY216=0),NOT(Index_운영!BZ58=0)*BY216*(1+$E216*Index_운영!BZ278)*Index_운영!BZ58,$C216*$D216/$C$1*Index_운영!BZ58))</f>
        <v>0</v>
      </c>
      <c r="CA216" s="591">
        <f>IF(CA$2=0,$C216*$D216/$C$1*Index_운영!CA58*Index_운영!CA$10,IF(NOT(BZ216=0),NOT(Index_운영!CA58=0)*BZ216*(1+$E216*Index_운영!CA278)*Index_운영!CA58,$C216*$D216/$C$1*Index_운영!CA58))</f>
        <v>0</v>
      </c>
      <c r="CB216" s="591">
        <f>IF(CB$2=0,$C216*$D216/$C$1*Index_운영!CB58*Index_운영!CB$10,IF(NOT(CA216=0),NOT(Index_운영!CB58=0)*CA216*(1+$E216*Index_운영!CB278)*Index_운영!CB58,$C216*$D216/$C$1*Index_운영!CB58))</f>
        <v>0</v>
      </c>
      <c r="CC216" s="591">
        <f>IF(CC$2=0,$C216*$D216/$C$1*Index_운영!CC58*Index_운영!CC$10,IF(NOT(CB216=0),NOT(Index_운영!CC58=0)*CB216*(1+$E216*Index_운영!CC278)*Index_운영!CC58,$C216*$D216/$C$1*Index_운영!CC58))</f>
        <v>0</v>
      </c>
      <c r="CD216" s="591">
        <f>IF(CD$2=0,$C216*$D216/$C$1*Index_운영!CD58*Index_운영!CD$10,IF(NOT(CC216=0),NOT(Index_운영!CD58=0)*CC216*(1+$E216*Index_운영!CD278)*Index_운영!CD58,$C216*$D216/$C$1*Index_운영!CD58))</f>
        <v>0</v>
      </c>
      <c r="CE216" s="591">
        <f>IF(CE$2=0,$C216*$D216/$C$1*Index_운영!CE58*Index_운영!CE$10,IF(NOT(CD216=0),NOT(Index_운영!CE58=0)*CD216*(1+$E216*Index_운영!CE278)*Index_운영!CE58,$C216*$D216/$C$1*Index_운영!CE58))</f>
        <v>0</v>
      </c>
      <c r="CF216" s="591">
        <f>IF(CF$2=0,$C216*$D216/$C$1*Index_운영!CF58*Index_운영!CF$10,IF(NOT(CE216=0),NOT(Index_운영!CF58=0)*CE216*(1+$E216*Index_운영!CF278)*Index_운영!CF58,$C216*$D216/$C$1*Index_운영!CF58))</f>
        <v>0</v>
      </c>
      <c r="CG216" s="591">
        <f>IF(CG$2=0,$C216*$D216/$C$1*Index_운영!CG58*Index_운영!CG$10,IF(NOT(CF216=0),NOT(Index_운영!CG58=0)*CF216*(1+$E216*Index_운영!CG278)*Index_운영!CG58,$C216*$D216/$C$1*Index_운영!CG58))</f>
        <v>0</v>
      </c>
      <c r="CH216" s="591">
        <f>IF(CH$2=0,$C216*$D216/$C$1*Index_운영!CH58*Index_운영!CH$10,IF(NOT(CG216=0),NOT(Index_운영!CH58=0)*CG216*(1+$E216*Index_운영!CH278)*Index_운영!CH58,$C216*$D216/$C$1*Index_운영!CH58))</f>
        <v>0</v>
      </c>
      <c r="CI216" s="591">
        <f>IF(CI$2=0,$C216*$D216/$C$1*Index_운영!CI58*Index_운영!CI$10,IF(NOT(CH216=0),NOT(Index_운영!CI58=0)*CH216*(1+$E216*Index_운영!CI278)*Index_운영!CI58,$C216*$D216/$C$1*Index_운영!CI58))</f>
        <v>0</v>
      </c>
      <c r="CJ216" s="591">
        <f>IF(CJ$2=0,$C216*$D216/$C$1*Index_운영!CJ58*Index_운영!CJ$10,IF(NOT(CI216=0),NOT(Index_운영!CJ58=0)*CI216*(1+$E216*Index_운영!CJ278)*Index_운영!CJ58,$C216*$D216/$C$1*Index_운영!CJ58))</f>
        <v>0</v>
      </c>
      <c r="CK216" s="591">
        <f>IF(CK$2=0,$C216*$D216/$C$1*Index_운영!CK58*Index_운영!CK$10,IF(NOT(CJ216=0),NOT(Index_운영!CK58=0)*CJ216*(1+$E216*Index_운영!CK278)*Index_운영!CK58,$C216*$D216/$C$1*Index_운영!CK58))</f>
        <v>0</v>
      </c>
      <c r="CL216" s="591">
        <f>IF(CL$2=0,$C216*$D216/$C$1*Index_운영!CL58*Index_운영!CL$10,IF(NOT(CK216=0),NOT(Index_운영!CL58=0)*CK216*(1+$E216*Index_운영!CL278)*Index_운영!CL58,$C216*$D216/$C$1*Index_운영!CL58))</f>
        <v>0</v>
      </c>
      <c r="CM216" s="591">
        <f>IF(CM$2=0,$C216*$D216/$C$1*Index_운영!CM58*Index_운영!CM$10,IF(NOT(CL216=0),NOT(Index_운영!CM58=0)*CL216*(1+$E216*Index_운영!CM278)*Index_운영!CM58,$C216*$D216/$C$1*Index_운영!CM58))</f>
        <v>0</v>
      </c>
      <c r="CN216" s="591">
        <f>IF(CN$2=0,$C216*$D216/$C$1*Index_운영!CN58*Index_운영!CN$10,IF(NOT(CM216=0),NOT(Index_운영!CN58=0)*CM216*(1+$E216*Index_운영!CN278)*Index_운영!CN58,$C216*$D216/$C$1*Index_운영!CN58))</f>
        <v>0</v>
      </c>
      <c r="CO216" s="591">
        <f>IF(CO$2=0,$C216*$D216/$C$1*Index_운영!CO58*Index_운영!CO$10,IF(NOT(CN216=0),NOT(Index_운영!CO58=0)*CN216*(1+$E216*Index_운영!CO278)*Index_운영!CO58,$C216*$D216/$C$1*Index_운영!CO58))</f>
        <v>0</v>
      </c>
      <c r="CP216" s="591">
        <f>IF(CP$2=0,$C216*$D216/$C$1*Index_운영!CP58*Index_운영!CP$10,IF(NOT(CO216=0),NOT(Index_운영!CP58=0)*CO216*(1+$E216*Index_운영!CP278)*Index_운영!CP58,$C216*$D216/$C$1*Index_운영!CP58))</f>
        <v>0</v>
      </c>
      <c r="CQ216" s="591">
        <f>IF(CQ$2=0,$C216*$D216/$C$1*Index_운영!CQ58*Index_운영!CQ$10,IF(NOT(CP216=0),NOT(Index_운영!CQ58=0)*CP216*(1+$E216*Index_운영!CQ278)*Index_운영!CQ58,$C216*$D216/$C$1*Index_운영!CQ58))</f>
        <v>0</v>
      </c>
      <c r="CR216" s="591">
        <f>IF(CR$2=0,$C216*$D216/$C$1*Index_운영!CR58*Index_운영!CR$10,IF(NOT(CQ216=0),NOT(Index_운영!CR58=0)*CQ216*(1+$E216*Index_운영!CR278)*Index_운영!CR58,$C216*$D216/$C$1*Index_운영!CR58))</f>
        <v>0</v>
      </c>
      <c r="CS216" s="591">
        <f>IF(CS$2=0,$C216*$D216/$C$1*Index_운영!CS58*Index_운영!CS$10,IF(NOT(CR216=0),NOT(Index_운영!CS58=0)*CR216*(1+$E216*Index_운영!CS278)*Index_운영!CS58,$C216*$D216/$C$1*Index_운영!CS58))</f>
        <v>0</v>
      </c>
      <c r="CT216" s="591">
        <f>IF(CT$2=0,$C216*$D216/$C$1*Index_운영!CT58*Index_운영!CT$10,IF(NOT(CS216=0),NOT(Index_운영!CT58=0)*CS216*(1+$E216*Index_운영!CT278)*Index_운영!CT58,$C216*$D216/$C$1*Index_운영!CT58))</f>
        <v>0</v>
      </c>
      <c r="CU216" s="591">
        <f>IF(CU$2=0,$C216*$D216/$C$1*Index_운영!CU58*Index_운영!CU$10,IF(NOT(CT216=0),NOT(Index_운영!CU58=0)*CT216*(1+$E216*Index_운영!CU278)*Index_운영!CU58,$C216*$D216/$C$1*Index_운영!CU58))</f>
        <v>0</v>
      </c>
      <c r="CV216" s="591">
        <f>IF(CV$2=0,$C216*$D216/$C$1*Index_운영!CV58*Index_운영!CV$10,IF(NOT(CU216=0),NOT(Index_운영!CV58=0)*CU216*(1+$E216*Index_운영!CV278)*Index_운영!CV58,$C216*$D216/$C$1*Index_운영!CV58))</f>
        <v>0</v>
      </c>
      <c r="CW216" s="591">
        <f>IF(CW$2=0,$C216*$D216/$C$1*Index_운영!CW58*Index_운영!CW$10,IF(NOT(CV216=0),NOT(Index_운영!CW58=0)*CV216*(1+$E216*Index_운영!CW278)*Index_운영!CW58,$C216*$D216/$C$1*Index_운영!CW58))</f>
        <v>0</v>
      </c>
      <c r="CX216" s="591">
        <f>IF(CX$2=0,$C216*$D216/$C$1*Index_운영!CX58*Index_운영!CX$10,IF(NOT(CW216=0),NOT(Index_운영!CX58=0)*CW216*(1+$E216*Index_운영!CX278)*Index_운영!CX58,$C216*$D216/$C$1*Index_운영!CX58))</f>
        <v>0</v>
      </c>
      <c r="CY216" s="591">
        <f>IF(CY$2=0,$C216*$D216/$C$1*Index_운영!CY58*Index_운영!CY$10,IF(NOT(CX216=0),NOT(Index_운영!CY58=0)*CX216*(1+$E216*Index_운영!CY278)*Index_운영!CY58,$C216*$D216/$C$1*Index_운영!CY58))</f>
        <v>0</v>
      </c>
      <c r="CZ216" s="591">
        <f>IF(CZ$2=0,$C216*$D216/$C$1*Index_운영!CZ58*Index_운영!CZ$10,IF(NOT(CY216=0),NOT(Index_운영!CZ58=0)*CY216*(1+$E216*Index_운영!CZ278)*Index_운영!CZ58,$C216*$D216/$C$1*Index_운영!CZ58))</f>
        <v>0</v>
      </c>
      <c r="DA216" s="591">
        <f>IF(DA$2=0,$C216*$D216/$C$1*Index_운영!DA58*Index_운영!DA$10,IF(NOT(CZ216=0),NOT(Index_운영!DA58=0)*CZ216*(1+$E216*Index_운영!DA278)*Index_운영!DA58,$C216*$D216/$C$1*Index_운영!DA58))</f>
        <v>0</v>
      </c>
      <c r="DB216" s="591">
        <f>IF(DB$2=0,$C216*$D216/$C$1*Index_운영!DB58*Index_운영!DB$10,IF(NOT(DA216=0),NOT(Index_운영!DB58=0)*DA216*(1+$E216*Index_운영!DB278)*Index_운영!DB58,$C216*$D216/$C$1*Index_운영!DB58))</f>
        <v>0</v>
      </c>
      <c r="DC216" s="591">
        <f>IF(DC$2=0,$C216*$D216/$C$1*Index_운영!DC58*Index_운영!DC$10,IF(NOT(DB216=0),NOT(Index_운영!DC58=0)*DB216*(1+$E216*Index_운영!DC278)*Index_운영!DC58,$C216*$D216/$C$1*Index_운영!DC58))</f>
        <v>0</v>
      </c>
      <c r="DD216" s="591">
        <f>IF(DD$2=0,$C216*$D216/$C$1*Index_운영!DD58*Index_운영!DD$10,IF(NOT(DC216=0),NOT(Index_운영!DD58=0)*DC216*(1+$E216*Index_운영!DD278)*Index_운영!DD58,$C216*$D216/$C$1*Index_운영!DD58))</f>
        <v>0</v>
      </c>
      <c r="DE216" s="591">
        <f>IF(DE$2=0,$C216*$D216/$C$1*Index_운영!DE58*Index_운영!DE$10,IF(NOT(DD216=0),NOT(Index_운영!DE58=0)*DD216*(1+$E216*Index_운영!DE278)*Index_운영!DE58,$C216*$D216/$C$1*Index_운영!DE58))</f>
        <v>0</v>
      </c>
      <c r="DF216" s="591">
        <f>IF(DF$2=0,$C216*$D216/$C$1*Index_운영!DF58*Index_운영!DF$10,IF(NOT(DE216=0),NOT(Index_운영!DF58=0)*DE216*(1+$E216*Index_운영!DF278)*Index_운영!DF58,$C216*$D216/$C$1*Index_운영!DF58))</f>
        <v>0</v>
      </c>
      <c r="DG216" s="591">
        <f>IF(DG$2=0,$C216*$D216/$C$1*Index_운영!DG58*Index_운영!DG$10,IF(NOT(DF216=0),NOT(Index_운영!DG58=0)*DF216*(1+$E216*Index_운영!DG278)*Index_운영!DG58,$C216*$D216/$C$1*Index_운영!DG58))</f>
        <v>0</v>
      </c>
      <c r="DH216" s="591">
        <f>IF(DH$2=0,$C216*$D216/$C$1*Index_운영!DH58*Index_운영!DH$10,IF(NOT(DG216=0),NOT(Index_운영!DH58=0)*DG216*(1+$E216*Index_운영!DH278)*Index_운영!DH58,$C216*$D216/$C$1*Index_운영!DH58))</f>
        <v>0</v>
      </c>
      <c r="DI216" s="591">
        <f>IF(DI$2=0,$C216*$D216/$C$1*Index_운영!DI58*Index_운영!DI$10,IF(NOT(DH216=0),NOT(Index_운영!DI58=0)*DH216*(1+$E216*Index_운영!DI278)*Index_운영!DI58,$C216*$D216/$C$1*Index_운영!DI58))</f>
        <v>0</v>
      </c>
      <c r="DJ216" s="591">
        <f>IF(DJ$2=0,$C216*$D216/$C$1*Index_운영!DJ58*Index_운영!DJ$10,IF(NOT(DI216=0),NOT(Index_운영!DJ58=0)*DI216*(1+$E216*Index_운영!DJ278)*Index_운영!DJ58,$C216*$D216/$C$1*Index_운영!DJ58))</f>
        <v>0</v>
      </c>
      <c r="DK216" s="591">
        <f>IF(DK$2=0,$C216*$D216/$C$1*Index_운영!DK58*Index_운영!DK$10,IF(NOT(DJ216=0),NOT(Index_운영!DK58=0)*DJ216*(1+$E216*Index_운영!DK278)*Index_운영!DK58,$C216*$D216/$C$1*Index_운영!DK58))</f>
        <v>0</v>
      </c>
      <c r="DL216" s="591">
        <f>IF(DL$2=0,$C216*$D216/$C$1*Index_운영!DL58*Index_운영!DL$10,IF(NOT(DK216=0),NOT(Index_운영!DL58=0)*DK216*(1+$E216*Index_운영!DL278)*Index_운영!DL58,$C216*$D216/$C$1*Index_운영!DL58))</f>
        <v>0</v>
      </c>
      <c r="DM216" s="591">
        <f>IF(DM$2=0,$C216*$D216/$C$1*Index_운영!DM58*Index_운영!DM$10,IF(NOT(DL216=0),NOT(Index_운영!DM58=0)*DL216*(1+$E216*Index_운영!DM278)*Index_운영!DM58,$C216*$D216/$C$1*Index_운영!DM58))</f>
        <v>0</v>
      </c>
      <c r="DN216" s="591">
        <f>IF(DN$2=0,$C216*$D216/$C$1*Index_운영!DN58*Index_운영!DN$10,IF(NOT(DM216=0),NOT(Index_운영!DN58=0)*DM216*(1+$E216*Index_운영!DN278)*Index_운영!DN58,$C216*$D216/$C$1*Index_운영!DN58))</f>
        <v>0</v>
      </c>
      <c r="DO216" s="591">
        <f>IF(DO$2=0,$C216*$D216/$C$1*Index_운영!DO58*Index_운영!DO$10,IF(NOT(DN216=0),NOT(Index_운영!DO58=0)*DN216*(1+$E216*Index_운영!DO278)*Index_운영!DO58,$C216*$D216/$C$1*Index_운영!DO58))</f>
        <v>0</v>
      </c>
      <c r="DP216" s="591">
        <f>IF(DP$2=0,$C216*$D216/$C$1*Index_운영!DP58*Index_운영!DP$10,IF(NOT(DO216=0),NOT(Index_운영!DP58=0)*DO216*(1+$E216*Index_운영!DP278)*Index_운영!DP58,$C216*$D216/$C$1*Index_운영!DP58))</f>
        <v>0</v>
      </c>
      <c r="DQ216" s="591">
        <f>IF(DQ$2=0,$C216*$D216/$C$1*Index_운영!DQ58*Index_운영!DQ$10,IF(NOT(DP216=0),NOT(Index_운영!DQ58=0)*DP216*(1+$E216*Index_운영!DQ278)*Index_운영!DQ58,$C216*$D216/$C$1*Index_운영!DQ58))</f>
        <v>0</v>
      </c>
      <c r="DR216" s="591">
        <f>IF(DR$2=0,$C216*$D216/$C$1*Index_운영!DR58*Index_운영!DR$10,IF(NOT(DQ216=0),NOT(Index_운영!DR58=0)*DQ216*(1+$E216*Index_운영!DR278)*Index_운영!DR58,$C216*$D216/$C$1*Index_운영!DR58))</f>
        <v>0</v>
      </c>
      <c r="DS216" s="591">
        <f>IF(DS$2=0,$C216*$D216/$C$1*Index_운영!DS58*Index_운영!DS$10,IF(NOT(DR216=0),NOT(Index_운영!DS58=0)*DR216*(1+$E216*Index_운영!DS278)*Index_운영!DS58,$C216*$D216/$C$1*Index_운영!DS58))</f>
        <v>0</v>
      </c>
      <c r="DT216" s="591">
        <f>IF(DT$2=0,$C216*$D216/$C$1*Index_운영!DT58*Index_운영!DT$10,IF(NOT(DS216=0),NOT(Index_운영!DT58=0)*DS216*(1+$E216*Index_운영!DT278)*Index_운영!DT58,$C216*$D216/$C$1*Index_운영!DT58))</f>
        <v>0</v>
      </c>
      <c r="DU216" s="591">
        <f>IF(DU$2=0,$C216*$D216/$C$1*Index_운영!DU58*Index_운영!DU$10,IF(NOT(DT216=0),NOT(Index_운영!DU58=0)*DT216*(1+$E216*Index_운영!DU278)*Index_운영!DU58,$C216*$D216/$C$1*Index_운영!DU58))</f>
        <v>0</v>
      </c>
      <c r="DV216" s="591">
        <f>IF(DV$2=0,$C216*$D216/$C$1*Index_운영!DV58*Index_운영!DV$10,IF(NOT(DU216=0),NOT(Index_운영!DV58=0)*DU216*(1+$E216*Index_운영!DV278)*Index_운영!DV58,$C216*$D216/$C$1*Index_운영!DV58))</f>
        <v>0</v>
      </c>
    </row>
    <row r="217" spans="1:126" s="485" customFormat="1" outlineLevel="1" x14ac:dyDescent="0.4">
      <c r="A217" s="737"/>
      <c r="B217" s="464">
        <f>'Rent Roll'!$B33</f>
        <v>0</v>
      </c>
      <c r="C217" s="1219">
        <f>'Rent Roll'!$K33</f>
        <v>0</v>
      </c>
      <c r="D217" s="1220">
        <f>'Rent Roll'!$Y33</f>
        <v>0</v>
      </c>
      <c r="E217" s="1221">
        <f>'Rent Roll'!$Z33</f>
        <v>0</v>
      </c>
      <c r="F217" s="588">
        <f>IF(F$2=0,$C217*$D217/$C$1*Index_운영!F59*Index_운영!F$10,IF(NOT(E217=0),NOT(Index_운영!F59=0)*E217*(1+$E217*Index_운영!F279)*Index_운영!F59,$C217*$D217/$C$1*Index_운영!F59))</f>
        <v>0</v>
      </c>
      <c r="G217" s="591">
        <f>IF(G$2=0,$C217*$D217/$C$1*Index_운영!G59*Index_운영!G$10,IF(NOT(F217=0),NOT(Index_운영!G59=0)*F217*(1+$E217*Index_운영!G279)*Index_운영!G59,$C217*$D217/$C$1*Index_운영!G59))</f>
        <v>0</v>
      </c>
      <c r="H217" s="591">
        <f>IF(H$2=0,$C217*$D217/$C$1*Index_운영!H59*Index_운영!H$10,IF(NOT(G217=0),NOT(Index_운영!H59=0)*G217*(1+$E217*Index_운영!H279)*Index_운영!H59,$C217*$D217/$C$1*Index_운영!H59))</f>
        <v>0</v>
      </c>
      <c r="I217" s="591">
        <f>IF(I$2=0,$C217*$D217/$C$1*Index_운영!I59*Index_운영!I$10,IF(NOT(H217=0),NOT(Index_운영!I59=0)*H217*(1+$E217*Index_운영!I279)*Index_운영!I59,$C217*$D217/$C$1*Index_운영!I59))</f>
        <v>0</v>
      </c>
      <c r="J217" s="591">
        <f>IF(J$2=0,$C217*$D217/$C$1*Index_운영!J59*Index_운영!J$10,IF(NOT(I217=0),NOT(Index_운영!J59=0)*I217*(1+$E217*Index_운영!J279)*Index_운영!J59,$C217*$D217/$C$1*Index_운영!J59))</f>
        <v>0</v>
      </c>
      <c r="K217" s="591">
        <f>IF(K$2=0,$C217*$D217/$C$1*Index_운영!K59*Index_운영!K$10,IF(NOT(J217=0),NOT(Index_운영!K59=0)*J217*(1+$E217*Index_운영!K279)*Index_운영!K59,$C217*$D217/$C$1*Index_운영!K59))</f>
        <v>0</v>
      </c>
      <c r="L217" s="591">
        <f>IF(L$2=0,$C217*$D217/$C$1*Index_운영!L59*Index_운영!L$10,IF(NOT(K217=0),NOT(Index_운영!L59=0)*K217*(1+$E217*Index_운영!L279)*Index_운영!L59,$C217*$D217/$C$1*Index_운영!L59))</f>
        <v>0</v>
      </c>
      <c r="M217" s="591">
        <f>IF(M$2=0,$C217*$D217/$C$1*Index_운영!M59*Index_운영!M$10,IF(NOT(L217=0),NOT(Index_운영!M59=0)*L217*(1+$E217*Index_운영!M279)*Index_운영!M59,$C217*$D217/$C$1*Index_운영!M59))</f>
        <v>0</v>
      </c>
      <c r="N217" s="591">
        <f>IF(N$2=0,$C217*$D217/$C$1*Index_운영!N59*Index_운영!N$10,IF(NOT(M217=0),NOT(Index_운영!N59=0)*M217*(1+$E217*Index_운영!N279)*Index_운영!N59,$C217*$D217/$C$1*Index_운영!N59))</f>
        <v>0</v>
      </c>
      <c r="O217" s="591">
        <f>IF(O$2=0,$C217*$D217/$C$1*Index_운영!O59*Index_운영!O$10,IF(NOT(N217=0),NOT(Index_운영!O59=0)*N217*(1+$E217*Index_운영!O279)*Index_운영!O59,$C217*$D217/$C$1*Index_운영!O59))</f>
        <v>0</v>
      </c>
      <c r="P217" s="591">
        <f>IF(P$2=0,$C217*$D217/$C$1*Index_운영!P59*Index_운영!P$10,IF(NOT(O217=0),NOT(Index_운영!P59=0)*O217*(1+$E217*Index_운영!P279)*Index_운영!P59,$C217*$D217/$C$1*Index_운영!P59))</f>
        <v>0</v>
      </c>
      <c r="Q217" s="591">
        <f>IF(Q$2=0,$C217*$D217/$C$1*Index_운영!Q59*Index_운영!Q$10,IF(NOT(P217=0),NOT(Index_운영!Q59=0)*P217*(1+$E217*Index_운영!Q279)*Index_운영!Q59,$C217*$D217/$C$1*Index_운영!Q59))</f>
        <v>0</v>
      </c>
      <c r="R217" s="591">
        <f>IF(R$2=0,$C217*$D217/$C$1*Index_운영!R59*Index_운영!R$10,IF(NOT(Q217=0),NOT(Index_운영!R59=0)*Q217*(1+$E217*Index_운영!R279)*Index_운영!R59,$C217*$D217/$C$1*Index_운영!R59))</f>
        <v>0</v>
      </c>
      <c r="S217" s="591">
        <f>IF(S$2=0,$C217*$D217/$C$1*Index_운영!S59*Index_운영!S$10,IF(NOT(R217=0),NOT(Index_운영!S59=0)*R217*(1+$E217*Index_운영!S279)*Index_운영!S59,$C217*$D217/$C$1*Index_운영!S59))</f>
        <v>0</v>
      </c>
      <c r="T217" s="591">
        <f>IF(T$2=0,$C217*$D217/$C$1*Index_운영!T59*Index_운영!T$10,IF(NOT(S217=0),NOT(Index_운영!T59=0)*S217*(1+$E217*Index_운영!T279)*Index_운영!T59,$C217*$D217/$C$1*Index_운영!T59))</f>
        <v>0</v>
      </c>
      <c r="U217" s="591">
        <f>IF(U$2=0,$C217*$D217/$C$1*Index_운영!U59*Index_운영!U$10,IF(NOT(T217=0),NOT(Index_운영!U59=0)*T217*(1+$E217*Index_운영!U279)*Index_운영!U59,$C217*$D217/$C$1*Index_운영!U59))</f>
        <v>0</v>
      </c>
      <c r="V217" s="591">
        <f>IF(V$2=0,$C217*$D217/$C$1*Index_운영!V59*Index_운영!V$10,IF(NOT(U217=0),NOT(Index_운영!V59=0)*U217*(1+$E217*Index_운영!V279)*Index_운영!V59,$C217*$D217/$C$1*Index_운영!V59))</f>
        <v>0</v>
      </c>
      <c r="W217" s="591">
        <f>IF(W$2=0,$C217*$D217/$C$1*Index_운영!W59*Index_운영!W$10,IF(NOT(V217=0),NOT(Index_운영!W59=0)*V217*(1+$E217*Index_운영!W279)*Index_운영!W59,$C217*$D217/$C$1*Index_운영!W59))</f>
        <v>0</v>
      </c>
      <c r="X217" s="591">
        <f>IF(X$2=0,$C217*$D217/$C$1*Index_운영!X59*Index_운영!X$10,IF(NOT(W217=0),NOT(Index_운영!X59=0)*W217*(1+$E217*Index_운영!X279)*Index_운영!X59,$C217*$D217/$C$1*Index_운영!X59))</f>
        <v>0</v>
      </c>
      <c r="Y217" s="591">
        <f>IF(Y$2=0,$C217*$D217/$C$1*Index_운영!Y59*Index_운영!Y$10,IF(NOT(X217=0),NOT(Index_운영!Y59=0)*X217*(1+$E217*Index_운영!Y279)*Index_운영!Y59,$C217*$D217/$C$1*Index_운영!Y59))</f>
        <v>0</v>
      </c>
      <c r="Z217" s="591">
        <f>IF(Z$2=0,$C217*$D217/$C$1*Index_운영!Z59*Index_운영!Z$10,IF(NOT(Y217=0),NOT(Index_운영!Z59=0)*Y217*(1+$E217*Index_운영!Z279)*Index_운영!Z59,$C217*$D217/$C$1*Index_운영!Z59))</f>
        <v>0</v>
      </c>
      <c r="AA217" s="591">
        <f>IF(AA$2=0,$C217*$D217/$C$1*Index_운영!AA59*Index_운영!AA$10,IF(NOT(Z217=0),NOT(Index_운영!AA59=0)*Z217*(1+$E217*Index_운영!AA279)*Index_운영!AA59,$C217*$D217/$C$1*Index_운영!AA59))</f>
        <v>0</v>
      </c>
      <c r="AB217" s="591">
        <f>IF(AB$2=0,$C217*$D217/$C$1*Index_운영!AB59*Index_운영!AB$10,IF(NOT(AA217=0),NOT(Index_운영!AB59=0)*AA217*(1+$E217*Index_운영!AB279)*Index_운영!AB59,$C217*$D217/$C$1*Index_운영!AB59))</f>
        <v>0</v>
      </c>
      <c r="AC217" s="591">
        <f>IF(AC$2=0,$C217*$D217/$C$1*Index_운영!AC59*Index_운영!AC$10,IF(NOT(AB217=0),NOT(Index_운영!AC59=0)*AB217*(1+$E217*Index_운영!AC279)*Index_운영!AC59,$C217*$D217/$C$1*Index_운영!AC59))</f>
        <v>0</v>
      </c>
      <c r="AD217" s="591">
        <f>IF(AD$2=0,$C217*$D217/$C$1*Index_운영!AD59*Index_운영!AD$10,IF(NOT(AC217=0),NOT(Index_운영!AD59=0)*AC217*(1+$E217*Index_운영!AD279)*Index_운영!AD59,$C217*$D217/$C$1*Index_운영!AD59))</f>
        <v>0</v>
      </c>
      <c r="AE217" s="591">
        <f>IF(AE$2=0,$C217*$D217/$C$1*Index_운영!AE59*Index_운영!AE$10,IF(NOT(AD217=0),NOT(Index_운영!AE59=0)*AD217*(1+$E217*Index_운영!AE279)*Index_운영!AE59,$C217*$D217/$C$1*Index_운영!AE59))</f>
        <v>0</v>
      </c>
      <c r="AF217" s="591">
        <f>IF(AF$2=0,$C217*$D217/$C$1*Index_운영!AF59*Index_운영!AF$10,IF(NOT(AE217=0),NOT(Index_운영!AF59=0)*AE217*(1+$E217*Index_운영!AF279)*Index_운영!AF59,$C217*$D217/$C$1*Index_운영!AF59))</f>
        <v>0</v>
      </c>
      <c r="AG217" s="591">
        <f>IF(AG$2=0,$C217*$D217/$C$1*Index_운영!AG59*Index_운영!AG$10,IF(NOT(AF217=0),NOT(Index_운영!AG59=0)*AF217*(1+$E217*Index_운영!AG279)*Index_운영!AG59,$C217*$D217/$C$1*Index_운영!AG59))</f>
        <v>0</v>
      </c>
      <c r="AH217" s="591">
        <f>IF(AH$2=0,$C217*$D217/$C$1*Index_운영!AH59*Index_운영!AH$10,IF(NOT(AG217=0),NOT(Index_운영!AH59=0)*AG217*(1+$E217*Index_운영!AH279)*Index_운영!AH59,$C217*$D217/$C$1*Index_운영!AH59))</f>
        <v>0</v>
      </c>
      <c r="AI217" s="591">
        <f>IF(AI$2=0,$C217*$D217/$C$1*Index_운영!AI59*Index_운영!AI$10,IF(NOT(AH217=0),NOT(Index_운영!AI59=0)*AH217*(1+$E217*Index_운영!AI279)*Index_운영!AI59,$C217*$D217/$C$1*Index_운영!AI59))</f>
        <v>0</v>
      </c>
      <c r="AJ217" s="591">
        <f>IF(AJ$2=0,$C217*$D217/$C$1*Index_운영!AJ59*Index_운영!AJ$10,IF(NOT(AI217=0),NOT(Index_운영!AJ59=0)*AI217*(1+$E217*Index_운영!AJ279)*Index_운영!AJ59,$C217*$D217/$C$1*Index_운영!AJ59))</f>
        <v>0</v>
      </c>
      <c r="AK217" s="591">
        <f>IF(AK$2=0,$C217*$D217/$C$1*Index_운영!AK59*Index_운영!AK$10,IF(NOT(AJ217=0),NOT(Index_운영!AK59=0)*AJ217*(1+$E217*Index_운영!AK279)*Index_운영!AK59,$C217*$D217/$C$1*Index_운영!AK59))</f>
        <v>0</v>
      </c>
      <c r="AL217" s="591">
        <f>IF(AL$2=0,$C217*$D217/$C$1*Index_운영!AL59*Index_운영!AL$10,IF(NOT(AK217=0),NOT(Index_운영!AL59=0)*AK217*(1+$E217*Index_운영!AL279)*Index_운영!AL59,$C217*$D217/$C$1*Index_운영!AL59))</f>
        <v>0</v>
      </c>
      <c r="AM217" s="591">
        <f>IF(AM$2=0,$C217*$D217/$C$1*Index_운영!AM59*Index_운영!AM$10,IF(NOT(AL217=0),NOT(Index_운영!AM59=0)*AL217*(1+$E217*Index_운영!AM279)*Index_운영!AM59,$C217*$D217/$C$1*Index_운영!AM59))</f>
        <v>0</v>
      </c>
      <c r="AN217" s="591">
        <f>IF(AN$2=0,$C217*$D217/$C$1*Index_운영!AN59*Index_운영!AN$10,IF(NOT(AM217=0),NOT(Index_운영!AN59=0)*AM217*(1+$E217*Index_운영!AN279)*Index_운영!AN59,$C217*$D217/$C$1*Index_운영!AN59))</f>
        <v>0</v>
      </c>
      <c r="AO217" s="591">
        <f>IF(AO$2=0,$C217*$D217/$C$1*Index_운영!AO59*Index_운영!AO$10,IF(NOT(AN217=0),NOT(Index_운영!AO59=0)*AN217*(1+$E217*Index_운영!AO279)*Index_운영!AO59,$C217*$D217/$C$1*Index_운영!AO59))</f>
        <v>0</v>
      </c>
      <c r="AP217" s="591">
        <f>IF(AP$2=0,$C217*$D217/$C$1*Index_운영!AP59*Index_운영!AP$10,IF(NOT(AO217=0),NOT(Index_운영!AP59=0)*AO217*(1+$E217*Index_운영!AP279)*Index_운영!AP59,$C217*$D217/$C$1*Index_운영!AP59))</f>
        <v>0</v>
      </c>
      <c r="AQ217" s="591">
        <f>IF(AQ$2=0,$C217*$D217/$C$1*Index_운영!AQ59*Index_운영!AQ$10,IF(NOT(AP217=0),NOT(Index_운영!AQ59=0)*AP217*(1+$E217*Index_운영!AQ279)*Index_운영!AQ59,$C217*$D217/$C$1*Index_운영!AQ59))</f>
        <v>0</v>
      </c>
      <c r="AR217" s="591">
        <f>IF(AR$2=0,$C217*$D217/$C$1*Index_운영!AR59*Index_운영!AR$10,IF(NOT(AQ217=0),NOT(Index_운영!AR59=0)*AQ217*(1+$E217*Index_운영!AR279)*Index_운영!AR59,$C217*$D217/$C$1*Index_운영!AR59))</f>
        <v>0</v>
      </c>
      <c r="AS217" s="591">
        <f>IF(AS$2=0,$C217*$D217/$C$1*Index_운영!AS59*Index_운영!AS$10,IF(NOT(AR217=0),NOT(Index_운영!AS59=0)*AR217*(1+$E217*Index_운영!AS279)*Index_운영!AS59,$C217*$D217/$C$1*Index_운영!AS59))</f>
        <v>0</v>
      </c>
      <c r="AT217" s="591">
        <f>IF(AT$2=0,$C217*$D217/$C$1*Index_운영!AT59*Index_운영!AT$10,IF(NOT(AS217=0),NOT(Index_운영!AT59=0)*AS217*(1+$E217*Index_운영!AT279)*Index_운영!AT59,$C217*$D217/$C$1*Index_운영!AT59))</f>
        <v>0</v>
      </c>
      <c r="AU217" s="591">
        <f>IF(AU$2=0,$C217*$D217/$C$1*Index_운영!AU59*Index_운영!AU$10,IF(NOT(AT217=0),NOT(Index_운영!AU59=0)*AT217*(1+$E217*Index_운영!AU279)*Index_운영!AU59,$C217*$D217/$C$1*Index_운영!AU59))</f>
        <v>0</v>
      </c>
      <c r="AV217" s="591">
        <f>IF(AV$2=0,$C217*$D217/$C$1*Index_운영!AV59*Index_운영!AV$10,IF(NOT(AU217=0),NOT(Index_운영!AV59=0)*AU217*(1+$E217*Index_운영!AV279)*Index_운영!AV59,$C217*$D217/$C$1*Index_운영!AV59))</f>
        <v>0</v>
      </c>
      <c r="AW217" s="591">
        <f>IF(AW$2=0,$C217*$D217/$C$1*Index_운영!AW59*Index_운영!AW$10,IF(NOT(AV217=0),NOT(Index_운영!AW59=0)*AV217*(1+$E217*Index_운영!AW279)*Index_운영!AW59,$C217*$D217/$C$1*Index_운영!AW59))</f>
        <v>0</v>
      </c>
      <c r="AX217" s="591">
        <f>IF(AX$2=0,$C217*$D217/$C$1*Index_운영!AX59*Index_운영!AX$10,IF(NOT(AW217=0),NOT(Index_운영!AX59=0)*AW217*(1+$E217*Index_운영!AX279)*Index_운영!AX59,$C217*$D217/$C$1*Index_운영!AX59))</f>
        <v>0</v>
      </c>
      <c r="AY217" s="591">
        <f>IF(AY$2=0,$C217*$D217/$C$1*Index_운영!AY59*Index_운영!AY$10,IF(NOT(AX217=0),NOT(Index_운영!AY59=0)*AX217*(1+$E217*Index_운영!AY279)*Index_운영!AY59,$C217*$D217/$C$1*Index_운영!AY59))</f>
        <v>0</v>
      </c>
      <c r="AZ217" s="591">
        <f>IF(AZ$2=0,$C217*$D217/$C$1*Index_운영!AZ59*Index_운영!AZ$10,IF(NOT(AY217=0),NOT(Index_운영!AZ59=0)*AY217*(1+$E217*Index_운영!AZ279)*Index_운영!AZ59,$C217*$D217/$C$1*Index_운영!AZ59))</f>
        <v>0</v>
      </c>
      <c r="BA217" s="591">
        <f>IF(BA$2=0,$C217*$D217/$C$1*Index_운영!BA59*Index_운영!BA$10,IF(NOT(AZ217=0),NOT(Index_운영!BA59=0)*AZ217*(1+$E217*Index_운영!BA279)*Index_운영!BA59,$C217*$D217/$C$1*Index_운영!BA59))</f>
        <v>0</v>
      </c>
      <c r="BB217" s="591">
        <f>IF(BB$2=0,$C217*$D217/$C$1*Index_운영!BB59*Index_운영!BB$10,IF(NOT(BA217=0),NOT(Index_운영!BB59=0)*BA217*(1+$E217*Index_운영!BB279)*Index_운영!BB59,$C217*$D217/$C$1*Index_운영!BB59))</f>
        <v>0</v>
      </c>
      <c r="BC217" s="591">
        <f>IF(BC$2=0,$C217*$D217/$C$1*Index_운영!BC59*Index_운영!BC$10,IF(NOT(BB217=0),NOT(Index_운영!BC59=0)*BB217*(1+$E217*Index_운영!BC279)*Index_운영!BC59,$C217*$D217/$C$1*Index_운영!BC59))</f>
        <v>0</v>
      </c>
      <c r="BD217" s="591">
        <f>IF(BD$2=0,$C217*$D217/$C$1*Index_운영!BD59*Index_운영!BD$10,IF(NOT(BC217=0),NOT(Index_운영!BD59=0)*BC217*(1+$E217*Index_운영!BD279)*Index_운영!BD59,$C217*$D217/$C$1*Index_운영!BD59))</f>
        <v>0</v>
      </c>
      <c r="BE217" s="591">
        <f>IF(BE$2=0,$C217*$D217/$C$1*Index_운영!BE59*Index_운영!BE$10,IF(NOT(BD217=0),NOT(Index_운영!BE59=0)*BD217*(1+$E217*Index_운영!BE279)*Index_운영!BE59,$C217*$D217/$C$1*Index_운영!BE59))</f>
        <v>0</v>
      </c>
      <c r="BF217" s="591">
        <f>IF(BF$2=0,$C217*$D217/$C$1*Index_운영!BF59*Index_운영!BF$10,IF(NOT(BE217=0),NOT(Index_운영!BF59=0)*BE217*(1+$E217*Index_운영!BF279)*Index_운영!BF59,$C217*$D217/$C$1*Index_운영!BF59))</f>
        <v>0</v>
      </c>
      <c r="BG217" s="591">
        <f>IF(BG$2=0,$C217*$D217/$C$1*Index_운영!BG59*Index_운영!BG$10,IF(NOT(BF217=0),NOT(Index_운영!BG59=0)*BF217*(1+$E217*Index_운영!BG279)*Index_운영!BG59,$C217*$D217/$C$1*Index_운영!BG59))</f>
        <v>0</v>
      </c>
      <c r="BH217" s="591">
        <f>IF(BH$2=0,$C217*$D217/$C$1*Index_운영!BH59*Index_운영!BH$10,IF(NOT(BG217=0),NOT(Index_운영!BH59=0)*BG217*(1+$E217*Index_운영!BH279)*Index_운영!BH59,$C217*$D217/$C$1*Index_운영!BH59))</f>
        <v>0</v>
      </c>
      <c r="BI217" s="591">
        <f>IF(BI$2=0,$C217*$D217/$C$1*Index_운영!BI59*Index_운영!BI$10,IF(NOT(BH217=0),NOT(Index_운영!BI59=0)*BH217*(1+$E217*Index_운영!BI279)*Index_운영!BI59,$C217*$D217/$C$1*Index_운영!BI59))</f>
        <v>0</v>
      </c>
      <c r="BJ217" s="591">
        <f>IF(BJ$2=0,$C217*$D217/$C$1*Index_운영!BJ59*Index_운영!BJ$10,IF(NOT(BI217=0),NOT(Index_운영!BJ59=0)*BI217*(1+$E217*Index_운영!BJ279)*Index_운영!BJ59,$C217*$D217/$C$1*Index_운영!BJ59))</f>
        <v>0</v>
      </c>
      <c r="BK217" s="591">
        <f>IF(BK$2=0,$C217*$D217/$C$1*Index_운영!BK59*Index_운영!BK$10,IF(NOT(BJ217=0),NOT(Index_운영!BK59=0)*BJ217*(1+$E217*Index_운영!BK279)*Index_운영!BK59,$C217*$D217/$C$1*Index_운영!BK59))</f>
        <v>0</v>
      </c>
      <c r="BL217" s="591">
        <f>IF(BL$2=0,$C217*$D217/$C$1*Index_운영!BL59*Index_운영!BL$10,IF(NOT(BK217=0),NOT(Index_운영!BL59=0)*BK217*(1+$E217*Index_운영!BL279)*Index_운영!BL59,$C217*$D217/$C$1*Index_운영!BL59))</f>
        <v>0</v>
      </c>
      <c r="BM217" s="591">
        <f>IF(BM$2=0,$C217*$D217/$C$1*Index_운영!BM59*Index_운영!BM$10,IF(NOT(BL217=0),NOT(Index_운영!BM59=0)*BL217*(1+$E217*Index_운영!BM279)*Index_운영!BM59,$C217*$D217/$C$1*Index_운영!BM59))</f>
        <v>0</v>
      </c>
      <c r="BN217" s="591">
        <f>IF(BN$2=0,$C217*$D217/$C$1*Index_운영!BN59*Index_운영!BN$10,IF(NOT(BM217=0),NOT(Index_운영!BN59=0)*BM217*(1+$E217*Index_운영!BN279)*Index_운영!BN59,$C217*$D217/$C$1*Index_운영!BN59))</f>
        <v>0</v>
      </c>
      <c r="BO217" s="591">
        <f>IF(BO$2=0,$C217*$D217/$C$1*Index_운영!BO59*Index_운영!BO$10,IF(NOT(BN217=0),NOT(Index_운영!BO59=0)*BN217*(1+$E217*Index_운영!BO279)*Index_운영!BO59,$C217*$D217/$C$1*Index_운영!BO59))</f>
        <v>0</v>
      </c>
      <c r="BP217" s="591">
        <f>IF(BP$2=0,$C217*$D217/$C$1*Index_운영!BP59*Index_운영!BP$10,IF(NOT(BO217=0),NOT(Index_운영!BP59=0)*BO217*(1+$E217*Index_운영!BP279)*Index_운영!BP59,$C217*$D217/$C$1*Index_운영!BP59))</f>
        <v>0</v>
      </c>
      <c r="BQ217" s="591">
        <f>IF(BQ$2=0,$C217*$D217/$C$1*Index_운영!BQ59*Index_운영!BQ$10,IF(NOT(BP217=0),NOT(Index_운영!BQ59=0)*BP217*(1+$E217*Index_운영!BQ279)*Index_운영!BQ59,$C217*$D217/$C$1*Index_운영!BQ59))</f>
        <v>0</v>
      </c>
      <c r="BR217" s="591">
        <f>IF(BR$2=0,$C217*$D217/$C$1*Index_운영!BR59*Index_운영!BR$10,IF(NOT(BQ217=0),NOT(Index_운영!BR59=0)*BQ217*(1+$E217*Index_운영!BR279)*Index_운영!BR59,$C217*$D217/$C$1*Index_운영!BR59))</f>
        <v>0</v>
      </c>
      <c r="BS217" s="591">
        <f>IF(BS$2=0,$C217*$D217/$C$1*Index_운영!BS59*Index_운영!BS$10,IF(NOT(BR217=0),NOT(Index_운영!BS59=0)*BR217*(1+$E217*Index_운영!BS279)*Index_운영!BS59,$C217*$D217/$C$1*Index_운영!BS59))</f>
        <v>0</v>
      </c>
      <c r="BT217" s="591">
        <f>IF(BT$2=0,$C217*$D217/$C$1*Index_운영!BT59*Index_운영!BT$10,IF(NOT(BS217=0),NOT(Index_운영!BT59=0)*BS217*(1+$E217*Index_운영!BT279)*Index_운영!BT59,$C217*$D217/$C$1*Index_운영!BT59))</f>
        <v>0</v>
      </c>
      <c r="BU217" s="591">
        <f>IF(BU$2=0,$C217*$D217/$C$1*Index_운영!BU59*Index_운영!BU$10,IF(NOT(BT217=0),NOT(Index_운영!BU59=0)*BT217*(1+$E217*Index_운영!BU279)*Index_운영!BU59,$C217*$D217/$C$1*Index_운영!BU59))</f>
        <v>0</v>
      </c>
      <c r="BV217" s="591">
        <f>IF(BV$2=0,$C217*$D217/$C$1*Index_운영!BV59*Index_운영!BV$10,IF(NOT(BU217=0),NOT(Index_운영!BV59=0)*BU217*(1+$E217*Index_운영!BV279)*Index_운영!BV59,$C217*$D217/$C$1*Index_운영!BV59))</f>
        <v>0</v>
      </c>
      <c r="BW217" s="591">
        <f>IF(BW$2=0,$C217*$D217/$C$1*Index_운영!BW59*Index_운영!BW$10,IF(NOT(BV217=0),NOT(Index_운영!BW59=0)*BV217*(1+$E217*Index_운영!BW279)*Index_운영!BW59,$C217*$D217/$C$1*Index_운영!BW59))</f>
        <v>0</v>
      </c>
      <c r="BX217" s="591">
        <f>IF(BX$2=0,$C217*$D217/$C$1*Index_운영!BX59*Index_운영!BX$10,IF(NOT(BW217=0),NOT(Index_운영!BX59=0)*BW217*(1+$E217*Index_운영!BX279)*Index_운영!BX59,$C217*$D217/$C$1*Index_운영!BX59))</f>
        <v>0</v>
      </c>
      <c r="BY217" s="591">
        <f>IF(BY$2=0,$C217*$D217/$C$1*Index_운영!BY59*Index_운영!BY$10,IF(NOT(BX217=0),NOT(Index_운영!BY59=0)*BX217*(1+$E217*Index_운영!BY279)*Index_운영!BY59,$C217*$D217/$C$1*Index_운영!BY59))</f>
        <v>0</v>
      </c>
      <c r="BZ217" s="591">
        <f>IF(BZ$2=0,$C217*$D217/$C$1*Index_운영!BZ59*Index_운영!BZ$10,IF(NOT(BY217=0),NOT(Index_운영!BZ59=0)*BY217*(1+$E217*Index_운영!BZ279)*Index_운영!BZ59,$C217*$D217/$C$1*Index_운영!BZ59))</f>
        <v>0</v>
      </c>
      <c r="CA217" s="591">
        <f>IF(CA$2=0,$C217*$D217/$C$1*Index_운영!CA59*Index_운영!CA$10,IF(NOT(BZ217=0),NOT(Index_운영!CA59=0)*BZ217*(1+$E217*Index_운영!CA279)*Index_운영!CA59,$C217*$D217/$C$1*Index_운영!CA59))</f>
        <v>0</v>
      </c>
      <c r="CB217" s="591">
        <f>IF(CB$2=0,$C217*$D217/$C$1*Index_운영!CB59*Index_운영!CB$10,IF(NOT(CA217=0),NOT(Index_운영!CB59=0)*CA217*(1+$E217*Index_운영!CB279)*Index_운영!CB59,$C217*$D217/$C$1*Index_운영!CB59))</f>
        <v>0</v>
      </c>
      <c r="CC217" s="591">
        <f>IF(CC$2=0,$C217*$D217/$C$1*Index_운영!CC59*Index_운영!CC$10,IF(NOT(CB217=0),NOT(Index_운영!CC59=0)*CB217*(1+$E217*Index_운영!CC279)*Index_운영!CC59,$C217*$D217/$C$1*Index_운영!CC59))</f>
        <v>0</v>
      </c>
      <c r="CD217" s="591">
        <f>IF(CD$2=0,$C217*$D217/$C$1*Index_운영!CD59*Index_운영!CD$10,IF(NOT(CC217=0),NOT(Index_운영!CD59=0)*CC217*(1+$E217*Index_운영!CD279)*Index_운영!CD59,$C217*$D217/$C$1*Index_운영!CD59))</f>
        <v>0</v>
      </c>
      <c r="CE217" s="591">
        <f>IF(CE$2=0,$C217*$D217/$C$1*Index_운영!CE59*Index_운영!CE$10,IF(NOT(CD217=0),NOT(Index_운영!CE59=0)*CD217*(1+$E217*Index_운영!CE279)*Index_운영!CE59,$C217*$D217/$C$1*Index_운영!CE59))</f>
        <v>0</v>
      </c>
      <c r="CF217" s="591">
        <f>IF(CF$2=0,$C217*$D217/$C$1*Index_운영!CF59*Index_운영!CF$10,IF(NOT(CE217=0),NOT(Index_운영!CF59=0)*CE217*(1+$E217*Index_운영!CF279)*Index_운영!CF59,$C217*$D217/$C$1*Index_운영!CF59))</f>
        <v>0</v>
      </c>
      <c r="CG217" s="591">
        <f>IF(CG$2=0,$C217*$D217/$C$1*Index_운영!CG59*Index_운영!CG$10,IF(NOT(CF217=0),NOT(Index_운영!CG59=0)*CF217*(1+$E217*Index_운영!CG279)*Index_운영!CG59,$C217*$D217/$C$1*Index_운영!CG59))</f>
        <v>0</v>
      </c>
      <c r="CH217" s="591">
        <f>IF(CH$2=0,$C217*$D217/$C$1*Index_운영!CH59*Index_운영!CH$10,IF(NOT(CG217=0),NOT(Index_운영!CH59=0)*CG217*(1+$E217*Index_운영!CH279)*Index_운영!CH59,$C217*$D217/$C$1*Index_운영!CH59))</f>
        <v>0</v>
      </c>
      <c r="CI217" s="591">
        <f>IF(CI$2=0,$C217*$D217/$C$1*Index_운영!CI59*Index_운영!CI$10,IF(NOT(CH217=0),NOT(Index_운영!CI59=0)*CH217*(1+$E217*Index_운영!CI279)*Index_운영!CI59,$C217*$D217/$C$1*Index_운영!CI59))</f>
        <v>0</v>
      </c>
      <c r="CJ217" s="591">
        <f>IF(CJ$2=0,$C217*$D217/$C$1*Index_운영!CJ59*Index_운영!CJ$10,IF(NOT(CI217=0),NOT(Index_운영!CJ59=0)*CI217*(1+$E217*Index_운영!CJ279)*Index_운영!CJ59,$C217*$D217/$C$1*Index_운영!CJ59))</f>
        <v>0</v>
      </c>
      <c r="CK217" s="591">
        <f>IF(CK$2=0,$C217*$D217/$C$1*Index_운영!CK59*Index_운영!CK$10,IF(NOT(CJ217=0),NOT(Index_운영!CK59=0)*CJ217*(1+$E217*Index_운영!CK279)*Index_운영!CK59,$C217*$D217/$C$1*Index_운영!CK59))</f>
        <v>0</v>
      </c>
      <c r="CL217" s="591">
        <f>IF(CL$2=0,$C217*$D217/$C$1*Index_운영!CL59*Index_운영!CL$10,IF(NOT(CK217=0),NOT(Index_운영!CL59=0)*CK217*(1+$E217*Index_운영!CL279)*Index_운영!CL59,$C217*$D217/$C$1*Index_운영!CL59))</f>
        <v>0</v>
      </c>
      <c r="CM217" s="591">
        <f>IF(CM$2=0,$C217*$D217/$C$1*Index_운영!CM59*Index_운영!CM$10,IF(NOT(CL217=0),NOT(Index_운영!CM59=0)*CL217*(1+$E217*Index_운영!CM279)*Index_운영!CM59,$C217*$D217/$C$1*Index_운영!CM59))</f>
        <v>0</v>
      </c>
      <c r="CN217" s="591">
        <f>IF(CN$2=0,$C217*$D217/$C$1*Index_운영!CN59*Index_운영!CN$10,IF(NOT(CM217=0),NOT(Index_운영!CN59=0)*CM217*(1+$E217*Index_운영!CN279)*Index_운영!CN59,$C217*$D217/$C$1*Index_운영!CN59))</f>
        <v>0</v>
      </c>
      <c r="CO217" s="591">
        <f>IF(CO$2=0,$C217*$D217/$C$1*Index_운영!CO59*Index_운영!CO$10,IF(NOT(CN217=0),NOT(Index_운영!CO59=0)*CN217*(1+$E217*Index_운영!CO279)*Index_운영!CO59,$C217*$D217/$C$1*Index_운영!CO59))</f>
        <v>0</v>
      </c>
      <c r="CP217" s="591">
        <f>IF(CP$2=0,$C217*$D217/$C$1*Index_운영!CP59*Index_운영!CP$10,IF(NOT(CO217=0),NOT(Index_운영!CP59=0)*CO217*(1+$E217*Index_운영!CP279)*Index_운영!CP59,$C217*$D217/$C$1*Index_운영!CP59))</f>
        <v>0</v>
      </c>
      <c r="CQ217" s="591">
        <f>IF(CQ$2=0,$C217*$D217/$C$1*Index_운영!CQ59*Index_운영!CQ$10,IF(NOT(CP217=0),NOT(Index_운영!CQ59=0)*CP217*(1+$E217*Index_운영!CQ279)*Index_운영!CQ59,$C217*$D217/$C$1*Index_운영!CQ59))</f>
        <v>0</v>
      </c>
      <c r="CR217" s="591">
        <f>IF(CR$2=0,$C217*$D217/$C$1*Index_운영!CR59*Index_운영!CR$10,IF(NOT(CQ217=0),NOT(Index_운영!CR59=0)*CQ217*(1+$E217*Index_운영!CR279)*Index_운영!CR59,$C217*$D217/$C$1*Index_운영!CR59))</f>
        <v>0</v>
      </c>
      <c r="CS217" s="591">
        <f>IF(CS$2=0,$C217*$D217/$C$1*Index_운영!CS59*Index_운영!CS$10,IF(NOT(CR217=0),NOT(Index_운영!CS59=0)*CR217*(1+$E217*Index_운영!CS279)*Index_운영!CS59,$C217*$D217/$C$1*Index_운영!CS59))</f>
        <v>0</v>
      </c>
      <c r="CT217" s="591">
        <f>IF(CT$2=0,$C217*$D217/$C$1*Index_운영!CT59*Index_운영!CT$10,IF(NOT(CS217=0),NOT(Index_운영!CT59=0)*CS217*(1+$E217*Index_운영!CT279)*Index_운영!CT59,$C217*$D217/$C$1*Index_운영!CT59))</f>
        <v>0</v>
      </c>
      <c r="CU217" s="591">
        <f>IF(CU$2=0,$C217*$D217/$C$1*Index_운영!CU59*Index_운영!CU$10,IF(NOT(CT217=0),NOT(Index_운영!CU59=0)*CT217*(1+$E217*Index_운영!CU279)*Index_운영!CU59,$C217*$D217/$C$1*Index_운영!CU59))</f>
        <v>0</v>
      </c>
      <c r="CV217" s="591">
        <f>IF(CV$2=0,$C217*$D217/$C$1*Index_운영!CV59*Index_운영!CV$10,IF(NOT(CU217=0),NOT(Index_운영!CV59=0)*CU217*(1+$E217*Index_운영!CV279)*Index_운영!CV59,$C217*$D217/$C$1*Index_운영!CV59))</f>
        <v>0</v>
      </c>
      <c r="CW217" s="591">
        <f>IF(CW$2=0,$C217*$D217/$C$1*Index_운영!CW59*Index_운영!CW$10,IF(NOT(CV217=0),NOT(Index_운영!CW59=0)*CV217*(1+$E217*Index_운영!CW279)*Index_운영!CW59,$C217*$D217/$C$1*Index_운영!CW59))</f>
        <v>0</v>
      </c>
      <c r="CX217" s="591">
        <f>IF(CX$2=0,$C217*$D217/$C$1*Index_운영!CX59*Index_운영!CX$10,IF(NOT(CW217=0),NOT(Index_운영!CX59=0)*CW217*(1+$E217*Index_운영!CX279)*Index_운영!CX59,$C217*$D217/$C$1*Index_운영!CX59))</f>
        <v>0</v>
      </c>
      <c r="CY217" s="591">
        <f>IF(CY$2=0,$C217*$D217/$C$1*Index_운영!CY59*Index_운영!CY$10,IF(NOT(CX217=0),NOT(Index_운영!CY59=0)*CX217*(1+$E217*Index_운영!CY279)*Index_운영!CY59,$C217*$D217/$C$1*Index_운영!CY59))</f>
        <v>0</v>
      </c>
      <c r="CZ217" s="591">
        <f>IF(CZ$2=0,$C217*$D217/$C$1*Index_운영!CZ59*Index_운영!CZ$10,IF(NOT(CY217=0),NOT(Index_운영!CZ59=0)*CY217*(1+$E217*Index_운영!CZ279)*Index_운영!CZ59,$C217*$D217/$C$1*Index_운영!CZ59))</f>
        <v>0</v>
      </c>
      <c r="DA217" s="591">
        <f>IF(DA$2=0,$C217*$D217/$C$1*Index_운영!DA59*Index_운영!DA$10,IF(NOT(CZ217=0),NOT(Index_운영!DA59=0)*CZ217*(1+$E217*Index_운영!DA279)*Index_운영!DA59,$C217*$D217/$C$1*Index_운영!DA59))</f>
        <v>0</v>
      </c>
      <c r="DB217" s="591">
        <f>IF(DB$2=0,$C217*$D217/$C$1*Index_운영!DB59*Index_운영!DB$10,IF(NOT(DA217=0),NOT(Index_운영!DB59=0)*DA217*(1+$E217*Index_운영!DB279)*Index_운영!DB59,$C217*$D217/$C$1*Index_운영!DB59))</f>
        <v>0</v>
      </c>
      <c r="DC217" s="591">
        <f>IF(DC$2=0,$C217*$D217/$C$1*Index_운영!DC59*Index_운영!DC$10,IF(NOT(DB217=0),NOT(Index_운영!DC59=0)*DB217*(1+$E217*Index_운영!DC279)*Index_운영!DC59,$C217*$D217/$C$1*Index_운영!DC59))</f>
        <v>0</v>
      </c>
      <c r="DD217" s="591">
        <f>IF(DD$2=0,$C217*$D217/$C$1*Index_운영!DD59*Index_운영!DD$10,IF(NOT(DC217=0),NOT(Index_운영!DD59=0)*DC217*(1+$E217*Index_운영!DD279)*Index_운영!DD59,$C217*$D217/$C$1*Index_운영!DD59))</f>
        <v>0</v>
      </c>
      <c r="DE217" s="591">
        <f>IF(DE$2=0,$C217*$D217/$C$1*Index_운영!DE59*Index_운영!DE$10,IF(NOT(DD217=0),NOT(Index_운영!DE59=0)*DD217*(1+$E217*Index_운영!DE279)*Index_운영!DE59,$C217*$D217/$C$1*Index_운영!DE59))</f>
        <v>0</v>
      </c>
      <c r="DF217" s="591">
        <f>IF(DF$2=0,$C217*$D217/$C$1*Index_운영!DF59*Index_운영!DF$10,IF(NOT(DE217=0),NOT(Index_운영!DF59=0)*DE217*(1+$E217*Index_운영!DF279)*Index_운영!DF59,$C217*$D217/$C$1*Index_운영!DF59))</f>
        <v>0</v>
      </c>
      <c r="DG217" s="591">
        <f>IF(DG$2=0,$C217*$D217/$C$1*Index_운영!DG59*Index_운영!DG$10,IF(NOT(DF217=0),NOT(Index_운영!DG59=0)*DF217*(1+$E217*Index_운영!DG279)*Index_운영!DG59,$C217*$D217/$C$1*Index_운영!DG59))</f>
        <v>0</v>
      </c>
      <c r="DH217" s="591">
        <f>IF(DH$2=0,$C217*$D217/$C$1*Index_운영!DH59*Index_운영!DH$10,IF(NOT(DG217=0),NOT(Index_운영!DH59=0)*DG217*(1+$E217*Index_운영!DH279)*Index_운영!DH59,$C217*$D217/$C$1*Index_운영!DH59))</f>
        <v>0</v>
      </c>
      <c r="DI217" s="591">
        <f>IF(DI$2=0,$C217*$D217/$C$1*Index_운영!DI59*Index_운영!DI$10,IF(NOT(DH217=0),NOT(Index_운영!DI59=0)*DH217*(1+$E217*Index_운영!DI279)*Index_운영!DI59,$C217*$D217/$C$1*Index_운영!DI59))</f>
        <v>0</v>
      </c>
      <c r="DJ217" s="591">
        <f>IF(DJ$2=0,$C217*$D217/$C$1*Index_운영!DJ59*Index_운영!DJ$10,IF(NOT(DI217=0),NOT(Index_운영!DJ59=0)*DI217*(1+$E217*Index_운영!DJ279)*Index_운영!DJ59,$C217*$D217/$C$1*Index_운영!DJ59))</f>
        <v>0</v>
      </c>
      <c r="DK217" s="591">
        <f>IF(DK$2=0,$C217*$D217/$C$1*Index_운영!DK59*Index_운영!DK$10,IF(NOT(DJ217=0),NOT(Index_운영!DK59=0)*DJ217*(1+$E217*Index_운영!DK279)*Index_운영!DK59,$C217*$D217/$C$1*Index_운영!DK59))</f>
        <v>0</v>
      </c>
      <c r="DL217" s="591">
        <f>IF(DL$2=0,$C217*$D217/$C$1*Index_운영!DL59*Index_운영!DL$10,IF(NOT(DK217=0),NOT(Index_운영!DL59=0)*DK217*(1+$E217*Index_운영!DL279)*Index_운영!DL59,$C217*$D217/$C$1*Index_운영!DL59))</f>
        <v>0</v>
      </c>
      <c r="DM217" s="591">
        <f>IF(DM$2=0,$C217*$D217/$C$1*Index_운영!DM59*Index_운영!DM$10,IF(NOT(DL217=0),NOT(Index_운영!DM59=0)*DL217*(1+$E217*Index_운영!DM279)*Index_운영!DM59,$C217*$D217/$C$1*Index_운영!DM59))</f>
        <v>0</v>
      </c>
      <c r="DN217" s="591">
        <f>IF(DN$2=0,$C217*$D217/$C$1*Index_운영!DN59*Index_운영!DN$10,IF(NOT(DM217=0),NOT(Index_운영!DN59=0)*DM217*(1+$E217*Index_운영!DN279)*Index_운영!DN59,$C217*$D217/$C$1*Index_운영!DN59))</f>
        <v>0</v>
      </c>
      <c r="DO217" s="591">
        <f>IF(DO$2=0,$C217*$D217/$C$1*Index_운영!DO59*Index_운영!DO$10,IF(NOT(DN217=0),NOT(Index_운영!DO59=0)*DN217*(1+$E217*Index_운영!DO279)*Index_운영!DO59,$C217*$D217/$C$1*Index_운영!DO59))</f>
        <v>0</v>
      </c>
      <c r="DP217" s="591">
        <f>IF(DP$2=0,$C217*$D217/$C$1*Index_운영!DP59*Index_운영!DP$10,IF(NOT(DO217=0),NOT(Index_운영!DP59=0)*DO217*(1+$E217*Index_운영!DP279)*Index_운영!DP59,$C217*$D217/$C$1*Index_운영!DP59))</f>
        <v>0</v>
      </c>
      <c r="DQ217" s="591">
        <f>IF(DQ$2=0,$C217*$D217/$C$1*Index_운영!DQ59*Index_운영!DQ$10,IF(NOT(DP217=0),NOT(Index_운영!DQ59=0)*DP217*(1+$E217*Index_운영!DQ279)*Index_운영!DQ59,$C217*$D217/$C$1*Index_운영!DQ59))</f>
        <v>0</v>
      </c>
      <c r="DR217" s="591">
        <f>IF(DR$2=0,$C217*$D217/$C$1*Index_운영!DR59*Index_운영!DR$10,IF(NOT(DQ217=0),NOT(Index_운영!DR59=0)*DQ217*(1+$E217*Index_운영!DR279)*Index_운영!DR59,$C217*$D217/$C$1*Index_운영!DR59))</f>
        <v>0</v>
      </c>
      <c r="DS217" s="591">
        <f>IF(DS$2=0,$C217*$D217/$C$1*Index_운영!DS59*Index_운영!DS$10,IF(NOT(DR217=0),NOT(Index_운영!DS59=0)*DR217*(1+$E217*Index_운영!DS279)*Index_운영!DS59,$C217*$D217/$C$1*Index_운영!DS59))</f>
        <v>0</v>
      </c>
      <c r="DT217" s="591">
        <f>IF(DT$2=0,$C217*$D217/$C$1*Index_운영!DT59*Index_운영!DT$10,IF(NOT(DS217=0),NOT(Index_운영!DT59=0)*DS217*(1+$E217*Index_운영!DT279)*Index_운영!DT59,$C217*$D217/$C$1*Index_운영!DT59))</f>
        <v>0</v>
      </c>
      <c r="DU217" s="591">
        <f>IF(DU$2=0,$C217*$D217/$C$1*Index_운영!DU59*Index_운영!DU$10,IF(NOT(DT217=0),NOT(Index_운영!DU59=0)*DT217*(1+$E217*Index_운영!DU279)*Index_운영!DU59,$C217*$D217/$C$1*Index_운영!DU59))</f>
        <v>0</v>
      </c>
      <c r="DV217" s="591">
        <f>IF(DV$2=0,$C217*$D217/$C$1*Index_운영!DV59*Index_운영!DV$10,IF(NOT(DU217=0),NOT(Index_운영!DV59=0)*DU217*(1+$E217*Index_운영!DV279)*Index_운영!DV59,$C217*$D217/$C$1*Index_운영!DV59))</f>
        <v>0</v>
      </c>
    </row>
    <row r="218" spans="1:126" s="485" customFormat="1" outlineLevel="1" x14ac:dyDescent="0.4">
      <c r="A218" s="737"/>
      <c r="B218" s="464">
        <f>'Rent Roll'!$B34</f>
        <v>0</v>
      </c>
      <c r="C218" s="1219">
        <f>'Rent Roll'!$K34</f>
        <v>0</v>
      </c>
      <c r="D218" s="1220">
        <f>'Rent Roll'!$Y34</f>
        <v>0</v>
      </c>
      <c r="E218" s="1221">
        <f>'Rent Roll'!$Z34</f>
        <v>0</v>
      </c>
      <c r="F218" s="588">
        <f>IF(F$2=0,$C218*$D218/$C$1*Index_운영!F60*Index_운영!F$10,IF(NOT(E218=0),NOT(Index_운영!F60=0)*E218*(1+$E218*Index_운영!F280)*Index_운영!F60,$C218*$D218/$C$1*Index_운영!F60))</f>
        <v>0</v>
      </c>
      <c r="G218" s="591">
        <f>IF(G$2=0,$C218*$D218/$C$1*Index_운영!G60*Index_운영!G$10,IF(NOT(F218=0),NOT(Index_운영!G60=0)*F218*(1+$E218*Index_운영!G280)*Index_운영!G60,$C218*$D218/$C$1*Index_운영!G60))</f>
        <v>0</v>
      </c>
      <c r="H218" s="591">
        <f>IF(H$2=0,$C218*$D218/$C$1*Index_운영!H60*Index_운영!H$10,IF(NOT(G218=0),NOT(Index_운영!H60=0)*G218*(1+$E218*Index_운영!H280)*Index_운영!H60,$C218*$D218/$C$1*Index_운영!H60))</f>
        <v>0</v>
      </c>
      <c r="I218" s="591">
        <f>IF(I$2=0,$C218*$D218/$C$1*Index_운영!I60*Index_운영!I$10,IF(NOT(H218=0),NOT(Index_운영!I60=0)*H218*(1+$E218*Index_운영!I280)*Index_운영!I60,$C218*$D218/$C$1*Index_운영!I60))</f>
        <v>0</v>
      </c>
      <c r="J218" s="591">
        <f>IF(J$2=0,$C218*$D218/$C$1*Index_운영!J60*Index_운영!J$10,IF(NOT(I218=0),NOT(Index_운영!J60=0)*I218*(1+$E218*Index_운영!J280)*Index_운영!J60,$C218*$D218/$C$1*Index_운영!J60))</f>
        <v>0</v>
      </c>
      <c r="K218" s="591">
        <f>IF(K$2=0,$C218*$D218/$C$1*Index_운영!K60*Index_운영!K$10,IF(NOT(J218=0),NOT(Index_운영!K60=0)*J218*(1+$E218*Index_운영!K280)*Index_운영!K60,$C218*$D218/$C$1*Index_운영!K60))</f>
        <v>0</v>
      </c>
      <c r="L218" s="591">
        <f>IF(L$2=0,$C218*$D218/$C$1*Index_운영!L60*Index_운영!L$10,IF(NOT(K218=0),NOT(Index_운영!L60=0)*K218*(1+$E218*Index_운영!L280)*Index_운영!L60,$C218*$D218/$C$1*Index_운영!L60))</f>
        <v>0</v>
      </c>
      <c r="M218" s="591">
        <f>IF(M$2=0,$C218*$D218/$C$1*Index_운영!M60*Index_운영!M$10,IF(NOT(L218=0),NOT(Index_운영!M60=0)*L218*(1+$E218*Index_운영!M280)*Index_운영!M60,$C218*$D218/$C$1*Index_운영!M60))</f>
        <v>0</v>
      </c>
      <c r="N218" s="591">
        <f>IF(N$2=0,$C218*$D218/$C$1*Index_운영!N60*Index_운영!N$10,IF(NOT(M218=0),NOT(Index_운영!N60=0)*M218*(1+$E218*Index_운영!N280)*Index_운영!N60,$C218*$D218/$C$1*Index_운영!N60))</f>
        <v>0</v>
      </c>
      <c r="O218" s="591">
        <f>IF(O$2=0,$C218*$D218/$C$1*Index_운영!O60*Index_운영!O$10,IF(NOT(N218=0),NOT(Index_운영!O60=0)*N218*(1+$E218*Index_운영!O280)*Index_운영!O60,$C218*$D218/$C$1*Index_운영!O60))</f>
        <v>0</v>
      </c>
      <c r="P218" s="591">
        <f>IF(P$2=0,$C218*$D218/$C$1*Index_운영!P60*Index_운영!P$10,IF(NOT(O218=0),NOT(Index_운영!P60=0)*O218*(1+$E218*Index_운영!P280)*Index_운영!P60,$C218*$D218/$C$1*Index_운영!P60))</f>
        <v>0</v>
      </c>
      <c r="Q218" s="591">
        <f>IF(Q$2=0,$C218*$D218/$C$1*Index_운영!Q60*Index_운영!Q$10,IF(NOT(P218=0),NOT(Index_운영!Q60=0)*P218*(1+$E218*Index_운영!Q280)*Index_운영!Q60,$C218*$D218/$C$1*Index_운영!Q60))</f>
        <v>0</v>
      </c>
      <c r="R218" s="591">
        <f>IF(R$2=0,$C218*$D218/$C$1*Index_운영!R60*Index_운영!R$10,IF(NOT(Q218=0),NOT(Index_운영!R60=0)*Q218*(1+$E218*Index_운영!R280)*Index_운영!R60,$C218*$D218/$C$1*Index_운영!R60))</f>
        <v>0</v>
      </c>
      <c r="S218" s="591">
        <f>IF(S$2=0,$C218*$D218/$C$1*Index_운영!S60*Index_운영!S$10,IF(NOT(R218=0),NOT(Index_운영!S60=0)*R218*(1+$E218*Index_운영!S280)*Index_운영!S60,$C218*$D218/$C$1*Index_운영!S60))</f>
        <v>0</v>
      </c>
      <c r="T218" s="591">
        <f>IF(T$2=0,$C218*$D218/$C$1*Index_운영!T60*Index_운영!T$10,IF(NOT(S218=0),NOT(Index_운영!T60=0)*S218*(1+$E218*Index_운영!T280)*Index_운영!T60,$C218*$D218/$C$1*Index_운영!T60))</f>
        <v>0</v>
      </c>
      <c r="U218" s="591">
        <f>IF(U$2=0,$C218*$D218/$C$1*Index_운영!U60*Index_운영!U$10,IF(NOT(T218=0),NOT(Index_운영!U60=0)*T218*(1+$E218*Index_운영!U280)*Index_운영!U60,$C218*$D218/$C$1*Index_운영!U60))</f>
        <v>0</v>
      </c>
      <c r="V218" s="591">
        <f>IF(V$2=0,$C218*$D218/$C$1*Index_운영!V60*Index_운영!V$10,IF(NOT(U218=0),NOT(Index_운영!V60=0)*U218*(1+$E218*Index_운영!V280)*Index_운영!V60,$C218*$D218/$C$1*Index_운영!V60))</f>
        <v>0</v>
      </c>
      <c r="W218" s="591">
        <f>IF(W$2=0,$C218*$D218/$C$1*Index_운영!W60*Index_운영!W$10,IF(NOT(V218=0),NOT(Index_운영!W60=0)*V218*(1+$E218*Index_운영!W280)*Index_운영!W60,$C218*$D218/$C$1*Index_운영!W60))</f>
        <v>0</v>
      </c>
      <c r="X218" s="591">
        <f>IF(X$2=0,$C218*$D218/$C$1*Index_운영!X60*Index_운영!X$10,IF(NOT(W218=0),NOT(Index_운영!X60=0)*W218*(1+$E218*Index_운영!X280)*Index_운영!X60,$C218*$D218/$C$1*Index_운영!X60))</f>
        <v>0</v>
      </c>
      <c r="Y218" s="591">
        <f>IF(Y$2=0,$C218*$D218/$C$1*Index_운영!Y60*Index_운영!Y$10,IF(NOT(X218=0),NOT(Index_운영!Y60=0)*X218*(1+$E218*Index_운영!Y280)*Index_운영!Y60,$C218*$D218/$C$1*Index_운영!Y60))</f>
        <v>0</v>
      </c>
      <c r="Z218" s="591">
        <f>IF(Z$2=0,$C218*$D218/$C$1*Index_운영!Z60*Index_운영!Z$10,IF(NOT(Y218=0),NOT(Index_운영!Z60=0)*Y218*(1+$E218*Index_운영!Z280)*Index_운영!Z60,$C218*$D218/$C$1*Index_운영!Z60))</f>
        <v>0</v>
      </c>
      <c r="AA218" s="591">
        <f>IF(AA$2=0,$C218*$D218/$C$1*Index_운영!AA60*Index_운영!AA$10,IF(NOT(Z218=0),NOT(Index_운영!AA60=0)*Z218*(1+$E218*Index_운영!AA280)*Index_운영!AA60,$C218*$D218/$C$1*Index_운영!AA60))</f>
        <v>0</v>
      </c>
      <c r="AB218" s="591">
        <f>IF(AB$2=0,$C218*$D218/$C$1*Index_운영!AB60*Index_운영!AB$10,IF(NOT(AA218=0),NOT(Index_운영!AB60=0)*AA218*(1+$E218*Index_운영!AB280)*Index_운영!AB60,$C218*$D218/$C$1*Index_운영!AB60))</f>
        <v>0</v>
      </c>
      <c r="AC218" s="591">
        <f>IF(AC$2=0,$C218*$D218/$C$1*Index_운영!AC60*Index_운영!AC$10,IF(NOT(AB218=0),NOT(Index_운영!AC60=0)*AB218*(1+$E218*Index_운영!AC280)*Index_운영!AC60,$C218*$D218/$C$1*Index_운영!AC60))</f>
        <v>0</v>
      </c>
      <c r="AD218" s="591">
        <f>IF(AD$2=0,$C218*$D218/$C$1*Index_운영!AD60*Index_운영!AD$10,IF(NOT(AC218=0),NOT(Index_운영!AD60=0)*AC218*(1+$E218*Index_운영!AD280)*Index_운영!AD60,$C218*$D218/$C$1*Index_운영!AD60))</f>
        <v>0</v>
      </c>
      <c r="AE218" s="591">
        <f>IF(AE$2=0,$C218*$D218/$C$1*Index_운영!AE60*Index_운영!AE$10,IF(NOT(AD218=0),NOT(Index_운영!AE60=0)*AD218*(1+$E218*Index_운영!AE280)*Index_운영!AE60,$C218*$D218/$C$1*Index_운영!AE60))</f>
        <v>0</v>
      </c>
      <c r="AF218" s="591">
        <f>IF(AF$2=0,$C218*$D218/$C$1*Index_운영!AF60*Index_운영!AF$10,IF(NOT(AE218=0),NOT(Index_운영!AF60=0)*AE218*(1+$E218*Index_운영!AF280)*Index_운영!AF60,$C218*$D218/$C$1*Index_운영!AF60))</f>
        <v>0</v>
      </c>
      <c r="AG218" s="591">
        <f>IF(AG$2=0,$C218*$D218/$C$1*Index_운영!AG60*Index_운영!AG$10,IF(NOT(AF218=0),NOT(Index_운영!AG60=0)*AF218*(1+$E218*Index_운영!AG280)*Index_운영!AG60,$C218*$D218/$C$1*Index_운영!AG60))</f>
        <v>0</v>
      </c>
      <c r="AH218" s="591">
        <f>IF(AH$2=0,$C218*$D218/$C$1*Index_운영!AH60*Index_운영!AH$10,IF(NOT(AG218=0),NOT(Index_운영!AH60=0)*AG218*(1+$E218*Index_운영!AH280)*Index_운영!AH60,$C218*$D218/$C$1*Index_운영!AH60))</f>
        <v>0</v>
      </c>
      <c r="AI218" s="591">
        <f>IF(AI$2=0,$C218*$D218/$C$1*Index_운영!AI60*Index_운영!AI$10,IF(NOT(AH218=0),NOT(Index_운영!AI60=0)*AH218*(1+$E218*Index_운영!AI280)*Index_운영!AI60,$C218*$D218/$C$1*Index_운영!AI60))</f>
        <v>0</v>
      </c>
      <c r="AJ218" s="591">
        <f>IF(AJ$2=0,$C218*$D218/$C$1*Index_운영!AJ60*Index_운영!AJ$10,IF(NOT(AI218=0),NOT(Index_운영!AJ60=0)*AI218*(1+$E218*Index_운영!AJ280)*Index_운영!AJ60,$C218*$D218/$C$1*Index_운영!AJ60))</f>
        <v>0</v>
      </c>
      <c r="AK218" s="591">
        <f>IF(AK$2=0,$C218*$D218/$C$1*Index_운영!AK60*Index_운영!AK$10,IF(NOT(AJ218=0),NOT(Index_운영!AK60=0)*AJ218*(1+$E218*Index_운영!AK280)*Index_운영!AK60,$C218*$D218/$C$1*Index_운영!AK60))</f>
        <v>0</v>
      </c>
      <c r="AL218" s="591">
        <f>IF(AL$2=0,$C218*$D218/$C$1*Index_운영!AL60*Index_운영!AL$10,IF(NOT(AK218=0),NOT(Index_운영!AL60=0)*AK218*(1+$E218*Index_운영!AL280)*Index_운영!AL60,$C218*$D218/$C$1*Index_운영!AL60))</f>
        <v>0</v>
      </c>
      <c r="AM218" s="591">
        <f>IF(AM$2=0,$C218*$D218/$C$1*Index_운영!AM60*Index_운영!AM$10,IF(NOT(AL218=0),NOT(Index_운영!AM60=0)*AL218*(1+$E218*Index_운영!AM280)*Index_운영!AM60,$C218*$D218/$C$1*Index_운영!AM60))</f>
        <v>0</v>
      </c>
      <c r="AN218" s="591">
        <f>IF(AN$2=0,$C218*$D218/$C$1*Index_운영!AN60*Index_운영!AN$10,IF(NOT(AM218=0),NOT(Index_운영!AN60=0)*AM218*(1+$E218*Index_운영!AN280)*Index_운영!AN60,$C218*$D218/$C$1*Index_운영!AN60))</f>
        <v>0</v>
      </c>
      <c r="AO218" s="591">
        <f>IF(AO$2=0,$C218*$D218/$C$1*Index_운영!AO60*Index_운영!AO$10,IF(NOT(AN218=0),NOT(Index_운영!AO60=0)*AN218*(1+$E218*Index_운영!AO280)*Index_운영!AO60,$C218*$D218/$C$1*Index_운영!AO60))</f>
        <v>0</v>
      </c>
      <c r="AP218" s="591">
        <f>IF(AP$2=0,$C218*$D218/$C$1*Index_운영!AP60*Index_운영!AP$10,IF(NOT(AO218=0),NOT(Index_운영!AP60=0)*AO218*(1+$E218*Index_운영!AP280)*Index_운영!AP60,$C218*$D218/$C$1*Index_운영!AP60))</f>
        <v>0</v>
      </c>
      <c r="AQ218" s="591">
        <f>IF(AQ$2=0,$C218*$D218/$C$1*Index_운영!AQ60*Index_운영!AQ$10,IF(NOT(AP218=0),NOT(Index_운영!AQ60=0)*AP218*(1+$E218*Index_운영!AQ280)*Index_운영!AQ60,$C218*$D218/$C$1*Index_운영!AQ60))</f>
        <v>0</v>
      </c>
      <c r="AR218" s="591">
        <f>IF(AR$2=0,$C218*$D218/$C$1*Index_운영!AR60*Index_운영!AR$10,IF(NOT(AQ218=0),NOT(Index_운영!AR60=0)*AQ218*(1+$E218*Index_운영!AR280)*Index_운영!AR60,$C218*$D218/$C$1*Index_운영!AR60))</f>
        <v>0</v>
      </c>
      <c r="AS218" s="591">
        <f>IF(AS$2=0,$C218*$D218/$C$1*Index_운영!AS60*Index_운영!AS$10,IF(NOT(AR218=0),NOT(Index_운영!AS60=0)*AR218*(1+$E218*Index_운영!AS280)*Index_운영!AS60,$C218*$D218/$C$1*Index_운영!AS60))</f>
        <v>0</v>
      </c>
      <c r="AT218" s="591">
        <f>IF(AT$2=0,$C218*$D218/$C$1*Index_운영!AT60*Index_운영!AT$10,IF(NOT(AS218=0),NOT(Index_운영!AT60=0)*AS218*(1+$E218*Index_운영!AT280)*Index_운영!AT60,$C218*$D218/$C$1*Index_운영!AT60))</f>
        <v>0</v>
      </c>
      <c r="AU218" s="591">
        <f>IF(AU$2=0,$C218*$D218/$C$1*Index_운영!AU60*Index_운영!AU$10,IF(NOT(AT218=0),NOT(Index_운영!AU60=0)*AT218*(1+$E218*Index_운영!AU280)*Index_운영!AU60,$C218*$D218/$C$1*Index_운영!AU60))</f>
        <v>0</v>
      </c>
      <c r="AV218" s="591">
        <f>IF(AV$2=0,$C218*$D218/$C$1*Index_운영!AV60*Index_운영!AV$10,IF(NOT(AU218=0),NOT(Index_운영!AV60=0)*AU218*(1+$E218*Index_운영!AV280)*Index_운영!AV60,$C218*$D218/$C$1*Index_운영!AV60))</f>
        <v>0</v>
      </c>
      <c r="AW218" s="591">
        <f>IF(AW$2=0,$C218*$D218/$C$1*Index_운영!AW60*Index_운영!AW$10,IF(NOT(AV218=0),NOT(Index_운영!AW60=0)*AV218*(1+$E218*Index_운영!AW280)*Index_운영!AW60,$C218*$D218/$C$1*Index_운영!AW60))</f>
        <v>0</v>
      </c>
      <c r="AX218" s="591">
        <f>IF(AX$2=0,$C218*$D218/$C$1*Index_운영!AX60*Index_운영!AX$10,IF(NOT(AW218=0),NOT(Index_운영!AX60=0)*AW218*(1+$E218*Index_운영!AX280)*Index_운영!AX60,$C218*$D218/$C$1*Index_운영!AX60))</f>
        <v>0</v>
      </c>
      <c r="AY218" s="591">
        <f>IF(AY$2=0,$C218*$D218/$C$1*Index_운영!AY60*Index_운영!AY$10,IF(NOT(AX218=0),NOT(Index_운영!AY60=0)*AX218*(1+$E218*Index_운영!AY280)*Index_운영!AY60,$C218*$D218/$C$1*Index_운영!AY60))</f>
        <v>0</v>
      </c>
      <c r="AZ218" s="591">
        <f>IF(AZ$2=0,$C218*$D218/$C$1*Index_운영!AZ60*Index_운영!AZ$10,IF(NOT(AY218=0),NOT(Index_운영!AZ60=0)*AY218*(1+$E218*Index_운영!AZ280)*Index_운영!AZ60,$C218*$D218/$C$1*Index_운영!AZ60))</f>
        <v>0</v>
      </c>
      <c r="BA218" s="591">
        <f>IF(BA$2=0,$C218*$D218/$C$1*Index_운영!BA60*Index_운영!BA$10,IF(NOT(AZ218=0),NOT(Index_운영!BA60=0)*AZ218*(1+$E218*Index_운영!BA280)*Index_운영!BA60,$C218*$D218/$C$1*Index_운영!BA60))</f>
        <v>0</v>
      </c>
      <c r="BB218" s="591">
        <f>IF(BB$2=0,$C218*$D218/$C$1*Index_운영!BB60*Index_운영!BB$10,IF(NOT(BA218=0),NOT(Index_운영!BB60=0)*BA218*(1+$E218*Index_운영!BB280)*Index_운영!BB60,$C218*$D218/$C$1*Index_운영!BB60))</f>
        <v>0</v>
      </c>
      <c r="BC218" s="591">
        <f>IF(BC$2=0,$C218*$D218/$C$1*Index_운영!BC60*Index_운영!BC$10,IF(NOT(BB218=0),NOT(Index_운영!BC60=0)*BB218*(1+$E218*Index_운영!BC280)*Index_운영!BC60,$C218*$D218/$C$1*Index_운영!BC60))</f>
        <v>0</v>
      </c>
      <c r="BD218" s="591">
        <f>IF(BD$2=0,$C218*$D218/$C$1*Index_운영!BD60*Index_운영!BD$10,IF(NOT(BC218=0),NOT(Index_운영!BD60=0)*BC218*(1+$E218*Index_운영!BD280)*Index_운영!BD60,$C218*$D218/$C$1*Index_운영!BD60))</f>
        <v>0</v>
      </c>
      <c r="BE218" s="591">
        <f>IF(BE$2=0,$C218*$D218/$C$1*Index_운영!BE60*Index_운영!BE$10,IF(NOT(BD218=0),NOT(Index_운영!BE60=0)*BD218*(1+$E218*Index_운영!BE280)*Index_운영!BE60,$C218*$D218/$C$1*Index_운영!BE60))</f>
        <v>0</v>
      </c>
      <c r="BF218" s="591">
        <f>IF(BF$2=0,$C218*$D218/$C$1*Index_운영!BF60*Index_운영!BF$10,IF(NOT(BE218=0),NOT(Index_운영!BF60=0)*BE218*(1+$E218*Index_운영!BF280)*Index_운영!BF60,$C218*$D218/$C$1*Index_운영!BF60))</f>
        <v>0</v>
      </c>
      <c r="BG218" s="591">
        <f>IF(BG$2=0,$C218*$D218/$C$1*Index_운영!BG60*Index_운영!BG$10,IF(NOT(BF218=0),NOT(Index_운영!BG60=0)*BF218*(1+$E218*Index_운영!BG280)*Index_운영!BG60,$C218*$D218/$C$1*Index_운영!BG60))</f>
        <v>0</v>
      </c>
      <c r="BH218" s="591">
        <f>IF(BH$2=0,$C218*$D218/$C$1*Index_운영!BH60*Index_운영!BH$10,IF(NOT(BG218=0),NOT(Index_운영!BH60=0)*BG218*(1+$E218*Index_운영!BH280)*Index_운영!BH60,$C218*$D218/$C$1*Index_운영!BH60))</f>
        <v>0</v>
      </c>
      <c r="BI218" s="591">
        <f>IF(BI$2=0,$C218*$D218/$C$1*Index_운영!BI60*Index_운영!BI$10,IF(NOT(BH218=0),NOT(Index_운영!BI60=0)*BH218*(1+$E218*Index_운영!BI280)*Index_운영!BI60,$C218*$D218/$C$1*Index_운영!BI60))</f>
        <v>0</v>
      </c>
      <c r="BJ218" s="591">
        <f>IF(BJ$2=0,$C218*$D218/$C$1*Index_운영!BJ60*Index_운영!BJ$10,IF(NOT(BI218=0),NOT(Index_운영!BJ60=0)*BI218*(1+$E218*Index_운영!BJ280)*Index_운영!BJ60,$C218*$D218/$C$1*Index_운영!BJ60))</f>
        <v>0</v>
      </c>
      <c r="BK218" s="591">
        <f>IF(BK$2=0,$C218*$D218/$C$1*Index_운영!BK60*Index_운영!BK$10,IF(NOT(BJ218=0),NOT(Index_운영!BK60=0)*BJ218*(1+$E218*Index_운영!BK280)*Index_운영!BK60,$C218*$D218/$C$1*Index_운영!BK60))</f>
        <v>0</v>
      </c>
      <c r="BL218" s="591">
        <f>IF(BL$2=0,$C218*$D218/$C$1*Index_운영!BL60*Index_운영!BL$10,IF(NOT(BK218=0),NOT(Index_운영!BL60=0)*BK218*(1+$E218*Index_운영!BL280)*Index_운영!BL60,$C218*$D218/$C$1*Index_운영!BL60))</f>
        <v>0</v>
      </c>
      <c r="BM218" s="591">
        <f>IF(BM$2=0,$C218*$D218/$C$1*Index_운영!BM60*Index_운영!BM$10,IF(NOT(BL218=0),NOT(Index_운영!BM60=0)*BL218*(1+$E218*Index_운영!BM280)*Index_운영!BM60,$C218*$D218/$C$1*Index_운영!BM60))</f>
        <v>0</v>
      </c>
      <c r="BN218" s="591">
        <f>IF(BN$2=0,$C218*$D218/$C$1*Index_운영!BN60*Index_운영!BN$10,IF(NOT(BM218=0),NOT(Index_운영!BN60=0)*BM218*(1+$E218*Index_운영!BN280)*Index_운영!BN60,$C218*$D218/$C$1*Index_운영!BN60))</f>
        <v>0</v>
      </c>
      <c r="BO218" s="591">
        <f>IF(BO$2=0,$C218*$D218/$C$1*Index_운영!BO60*Index_운영!BO$10,IF(NOT(BN218=0),NOT(Index_운영!BO60=0)*BN218*(1+$E218*Index_운영!BO280)*Index_운영!BO60,$C218*$D218/$C$1*Index_운영!BO60))</f>
        <v>0</v>
      </c>
      <c r="BP218" s="591">
        <f>IF(BP$2=0,$C218*$D218/$C$1*Index_운영!BP60*Index_운영!BP$10,IF(NOT(BO218=0),NOT(Index_운영!BP60=0)*BO218*(1+$E218*Index_운영!BP280)*Index_운영!BP60,$C218*$D218/$C$1*Index_운영!BP60))</f>
        <v>0</v>
      </c>
      <c r="BQ218" s="591">
        <f>IF(BQ$2=0,$C218*$D218/$C$1*Index_운영!BQ60*Index_운영!BQ$10,IF(NOT(BP218=0),NOT(Index_운영!BQ60=0)*BP218*(1+$E218*Index_운영!BQ280)*Index_운영!BQ60,$C218*$D218/$C$1*Index_운영!BQ60))</f>
        <v>0</v>
      </c>
      <c r="BR218" s="591">
        <f>IF(BR$2=0,$C218*$D218/$C$1*Index_운영!BR60*Index_운영!BR$10,IF(NOT(BQ218=0),NOT(Index_운영!BR60=0)*BQ218*(1+$E218*Index_운영!BR280)*Index_운영!BR60,$C218*$D218/$C$1*Index_운영!BR60))</f>
        <v>0</v>
      </c>
      <c r="BS218" s="591">
        <f>IF(BS$2=0,$C218*$D218/$C$1*Index_운영!BS60*Index_운영!BS$10,IF(NOT(BR218=0),NOT(Index_운영!BS60=0)*BR218*(1+$E218*Index_운영!BS280)*Index_운영!BS60,$C218*$D218/$C$1*Index_운영!BS60))</f>
        <v>0</v>
      </c>
      <c r="BT218" s="591">
        <f>IF(BT$2=0,$C218*$D218/$C$1*Index_운영!BT60*Index_운영!BT$10,IF(NOT(BS218=0),NOT(Index_운영!BT60=0)*BS218*(1+$E218*Index_운영!BT280)*Index_운영!BT60,$C218*$D218/$C$1*Index_운영!BT60))</f>
        <v>0</v>
      </c>
      <c r="BU218" s="591">
        <f>IF(BU$2=0,$C218*$D218/$C$1*Index_운영!BU60*Index_운영!BU$10,IF(NOT(BT218=0),NOT(Index_운영!BU60=0)*BT218*(1+$E218*Index_운영!BU280)*Index_운영!BU60,$C218*$D218/$C$1*Index_운영!BU60))</f>
        <v>0</v>
      </c>
      <c r="BV218" s="591">
        <f>IF(BV$2=0,$C218*$D218/$C$1*Index_운영!BV60*Index_운영!BV$10,IF(NOT(BU218=0),NOT(Index_운영!BV60=0)*BU218*(1+$E218*Index_운영!BV280)*Index_운영!BV60,$C218*$D218/$C$1*Index_운영!BV60))</f>
        <v>0</v>
      </c>
      <c r="BW218" s="591">
        <f>IF(BW$2=0,$C218*$D218/$C$1*Index_운영!BW60*Index_운영!BW$10,IF(NOT(BV218=0),NOT(Index_운영!BW60=0)*BV218*(1+$E218*Index_운영!BW280)*Index_운영!BW60,$C218*$D218/$C$1*Index_운영!BW60))</f>
        <v>0</v>
      </c>
      <c r="BX218" s="591">
        <f>IF(BX$2=0,$C218*$D218/$C$1*Index_운영!BX60*Index_운영!BX$10,IF(NOT(BW218=0),NOT(Index_운영!BX60=0)*BW218*(1+$E218*Index_운영!BX280)*Index_운영!BX60,$C218*$D218/$C$1*Index_운영!BX60))</f>
        <v>0</v>
      </c>
      <c r="BY218" s="591">
        <f>IF(BY$2=0,$C218*$D218/$C$1*Index_운영!BY60*Index_운영!BY$10,IF(NOT(BX218=0),NOT(Index_운영!BY60=0)*BX218*(1+$E218*Index_운영!BY280)*Index_운영!BY60,$C218*$D218/$C$1*Index_운영!BY60))</f>
        <v>0</v>
      </c>
      <c r="BZ218" s="591">
        <f>IF(BZ$2=0,$C218*$D218/$C$1*Index_운영!BZ60*Index_운영!BZ$10,IF(NOT(BY218=0),NOT(Index_운영!BZ60=0)*BY218*(1+$E218*Index_운영!BZ280)*Index_운영!BZ60,$C218*$D218/$C$1*Index_운영!BZ60))</f>
        <v>0</v>
      </c>
      <c r="CA218" s="591">
        <f>IF(CA$2=0,$C218*$D218/$C$1*Index_운영!CA60*Index_운영!CA$10,IF(NOT(BZ218=0),NOT(Index_운영!CA60=0)*BZ218*(1+$E218*Index_운영!CA280)*Index_운영!CA60,$C218*$D218/$C$1*Index_운영!CA60))</f>
        <v>0</v>
      </c>
      <c r="CB218" s="591">
        <f>IF(CB$2=0,$C218*$D218/$C$1*Index_운영!CB60*Index_운영!CB$10,IF(NOT(CA218=0),NOT(Index_운영!CB60=0)*CA218*(1+$E218*Index_운영!CB280)*Index_운영!CB60,$C218*$D218/$C$1*Index_운영!CB60))</f>
        <v>0</v>
      </c>
      <c r="CC218" s="591">
        <f>IF(CC$2=0,$C218*$D218/$C$1*Index_운영!CC60*Index_운영!CC$10,IF(NOT(CB218=0),NOT(Index_운영!CC60=0)*CB218*(1+$E218*Index_운영!CC280)*Index_운영!CC60,$C218*$D218/$C$1*Index_운영!CC60))</f>
        <v>0</v>
      </c>
      <c r="CD218" s="591">
        <f>IF(CD$2=0,$C218*$D218/$C$1*Index_운영!CD60*Index_운영!CD$10,IF(NOT(CC218=0),NOT(Index_운영!CD60=0)*CC218*(1+$E218*Index_운영!CD280)*Index_운영!CD60,$C218*$D218/$C$1*Index_운영!CD60))</f>
        <v>0</v>
      </c>
      <c r="CE218" s="591">
        <f>IF(CE$2=0,$C218*$D218/$C$1*Index_운영!CE60*Index_운영!CE$10,IF(NOT(CD218=0),NOT(Index_운영!CE60=0)*CD218*(1+$E218*Index_운영!CE280)*Index_운영!CE60,$C218*$D218/$C$1*Index_운영!CE60))</f>
        <v>0</v>
      </c>
      <c r="CF218" s="591">
        <f>IF(CF$2=0,$C218*$D218/$C$1*Index_운영!CF60*Index_운영!CF$10,IF(NOT(CE218=0),NOT(Index_운영!CF60=0)*CE218*(1+$E218*Index_운영!CF280)*Index_운영!CF60,$C218*$D218/$C$1*Index_운영!CF60))</f>
        <v>0</v>
      </c>
      <c r="CG218" s="591">
        <f>IF(CG$2=0,$C218*$D218/$C$1*Index_운영!CG60*Index_운영!CG$10,IF(NOT(CF218=0),NOT(Index_운영!CG60=0)*CF218*(1+$E218*Index_운영!CG280)*Index_운영!CG60,$C218*$D218/$C$1*Index_운영!CG60))</f>
        <v>0</v>
      </c>
      <c r="CH218" s="591">
        <f>IF(CH$2=0,$C218*$D218/$C$1*Index_운영!CH60*Index_운영!CH$10,IF(NOT(CG218=0),NOT(Index_운영!CH60=0)*CG218*(1+$E218*Index_운영!CH280)*Index_운영!CH60,$C218*$D218/$C$1*Index_운영!CH60))</f>
        <v>0</v>
      </c>
      <c r="CI218" s="591">
        <f>IF(CI$2=0,$C218*$D218/$C$1*Index_운영!CI60*Index_운영!CI$10,IF(NOT(CH218=0),NOT(Index_운영!CI60=0)*CH218*(1+$E218*Index_운영!CI280)*Index_운영!CI60,$C218*$D218/$C$1*Index_운영!CI60))</f>
        <v>0</v>
      </c>
      <c r="CJ218" s="591">
        <f>IF(CJ$2=0,$C218*$D218/$C$1*Index_운영!CJ60*Index_운영!CJ$10,IF(NOT(CI218=0),NOT(Index_운영!CJ60=0)*CI218*(1+$E218*Index_운영!CJ280)*Index_운영!CJ60,$C218*$D218/$C$1*Index_운영!CJ60))</f>
        <v>0</v>
      </c>
      <c r="CK218" s="591">
        <f>IF(CK$2=0,$C218*$D218/$C$1*Index_운영!CK60*Index_운영!CK$10,IF(NOT(CJ218=0),NOT(Index_운영!CK60=0)*CJ218*(1+$E218*Index_운영!CK280)*Index_운영!CK60,$C218*$D218/$C$1*Index_운영!CK60))</f>
        <v>0</v>
      </c>
      <c r="CL218" s="591">
        <f>IF(CL$2=0,$C218*$D218/$C$1*Index_운영!CL60*Index_운영!CL$10,IF(NOT(CK218=0),NOT(Index_운영!CL60=0)*CK218*(1+$E218*Index_운영!CL280)*Index_운영!CL60,$C218*$D218/$C$1*Index_운영!CL60))</f>
        <v>0</v>
      </c>
      <c r="CM218" s="591">
        <f>IF(CM$2=0,$C218*$D218/$C$1*Index_운영!CM60*Index_운영!CM$10,IF(NOT(CL218=0),NOT(Index_운영!CM60=0)*CL218*(1+$E218*Index_운영!CM280)*Index_운영!CM60,$C218*$D218/$C$1*Index_운영!CM60))</f>
        <v>0</v>
      </c>
      <c r="CN218" s="591">
        <f>IF(CN$2=0,$C218*$D218/$C$1*Index_운영!CN60*Index_운영!CN$10,IF(NOT(CM218=0),NOT(Index_운영!CN60=0)*CM218*(1+$E218*Index_운영!CN280)*Index_운영!CN60,$C218*$D218/$C$1*Index_운영!CN60))</f>
        <v>0</v>
      </c>
      <c r="CO218" s="591">
        <f>IF(CO$2=0,$C218*$D218/$C$1*Index_운영!CO60*Index_운영!CO$10,IF(NOT(CN218=0),NOT(Index_운영!CO60=0)*CN218*(1+$E218*Index_운영!CO280)*Index_운영!CO60,$C218*$D218/$C$1*Index_운영!CO60))</f>
        <v>0</v>
      </c>
      <c r="CP218" s="591">
        <f>IF(CP$2=0,$C218*$D218/$C$1*Index_운영!CP60*Index_운영!CP$10,IF(NOT(CO218=0),NOT(Index_운영!CP60=0)*CO218*(1+$E218*Index_운영!CP280)*Index_운영!CP60,$C218*$D218/$C$1*Index_운영!CP60))</f>
        <v>0</v>
      </c>
      <c r="CQ218" s="591">
        <f>IF(CQ$2=0,$C218*$D218/$C$1*Index_운영!CQ60*Index_운영!CQ$10,IF(NOT(CP218=0),NOT(Index_운영!CQ60=0)*CP218*(1+$E218*Index_운영!CQ280)*Index_운영!CQ60,$C218*$D218/$C$1*Index_운영!CQ60))</f>
        <v>0</v>
      </c>
      <c r="CR218" s="591">
        <f>IF(CR$2=0,$C218*$D218/$C$1*Index_운영!CR60*Index_운영!CR$10,IF(NOT(CQ218=0),NOT(Index_운영!CR60=0)*CQ218*(1+$E218*Index_운영!CR280)*Index_운영!CR60,$C218*$D218/$C$1*Index_운영!CR60))</f>
        <v>0</v>
      </c>
      <c r="CS218" s="591">
        <f>IF(CS$2=0,$C218*$D218/$C$1*Index_운영!CS60*Index_운영!CS$10,IF(NOT(CR218=0),NOT(Index_운영!CS60=0)*CR218*(1+$E218*Index_운영!CS280)*Index_운영!CS60,$C218*$D218/$C$1*Index_운영!CS60))</f>
        <v>0</v>
      </c>
      <c r="CT218" s="591">
        <f>IF(CT$2=0,$C218*$D218/$C$1*Index_운영!CT60*Index_운영!CT$10,IF(NOT(CS218=0),NOT(Index_운영!CT60=0)*CS218*(1+$E218*Index_운영!CT280)*Index_운영!CT60,$C218*$D218/$C$1*Index_운영!CT60))</f>
        <v>0</v>
      </c>
      <c r="CU218" s="591">
        <f>IF(CU$2=0,$C218*$D218/$C$1*Index_운영!CU60*Index_운영!CU$10,IF(NOT(CT218=0),NOT(Index_운영!CU60=0)*CT218*(1+$E218*Index_운영!CU280)*Index_운영!CU60,$C218*$D218/$C$1*Index_운영!CU60))</f>
        <v>0</v>
      </c>
      <c r="CV218" s="591">
        <f>IF(CV$2=0,$C218*$D218/$C$1*Index_운영!CV60*Index_운영!CV$10,IF(NOT(CU218=0),NOT(Index_운영!CV60=0)*CU218*(1+$E218*Index_운영!CV280)*Index_운영!CV60,$C218*$D218/$C$1*Index_운영!CV60))</f>
        <v>0</v>
      </c>
      <c r="CW218" s="591">
        <f>IF(CW$2=0,$C218*$D218/$C$1*Index_운영!CW60*Index_운영!CW$10,IF(NOT(CV218=0),NOT(Index_운영!CW60=0)*CV218*(1+$E218*Index_운영!CW280)*Index_운영!CW60,$C218*$D218/$C$1*Index_운영!CW60))</f>
        <v>0</v>
      </c>
      <c r="CX218" s="591">
        <f>IF(CX$2=0,$C218*$D218/$C$1*Index_운영!CX60*Index_운영!CX$10,IF(NOT(CW218=0),NOT(Index_운영!CX60=0)*CW218*(1+$E218*Index_운영!CX280)*Index_운영!CX60,$C218*$D218/$C$1*Index_운영!CX60))</f>
        <v>0</v>
      </c>
      <c r="CY218" s="591">
        <f>IF(CY$2=0,$C218*$D218/$C$1*Index_운영!CY60*Index_운영!CY$10,IF(NOT(CX218=0),NOT(Index_운영!CY60=0)*CX218*(1+$E218*Index_운영!CY280)*Index_운영!CY60,$C218*$D218/$C$1*Index_운영!CY60))</f>
        <v>0</v>
      </c>
      <c r="CZ218" s="591">
        <f>IF(CZ$2=0,$C218*$D218/$C$1*Index_운영!CZ60*Index_운영!CZ$10,IF(NOT(CY218=0),NOT(Index_운영!CZ60=0)*CY218*(1+$E218*Index_운영!CZ280)*Index_운영!CZ60,$C218*$D218/$C$1*Index_운영!CZ60))</f>
        <v>0</v>
      </c>
      <c r="DA218" s="591">
        <f>IF(DA$2=0,$C218*$D218/$C$1*Index_운영!DA60*Index_운영!DA$10,IF(NOT(CZ218=0),NOT(Index_운영!DA60=0)*CZ218*(1+$E218*Index_운영!DA280)*Index_운영!DA60,$C218*$D218/$C$1*Index_운영!DA60))</f>
        <v>0</v>
      </c>
      <c r="DB218" s="591">
        <f>IF(DB$2=0,$C218*$D218/$C$1*Index_운영!DB60*Index_운영!DB$10,IF(NOT(DA218=0),NOT(Index_운영!DB60=0)*DA218*(1+$E218*Index_운영!DB280)*Index_운영!DB60,$C218*$D218/$C$1*Index_운영!DB60))</f>
        <v>0</v>
      </c>
      <c r="DC218" s="591">
        <f>IF(DC$2=0,$C218*$D218/$C$1*Index_운영!DC60*Index_운영!DC$10,IF(NOT(DB218=0),NOT(Index_운영!DC60=0)*DB218*(1+$E218*Index_운영!DC280)*Index_운영!DC60,$C218*$D218/$C$1*Index_운영!DC60))</f>
        <v>0</v>
      </c>
      <c r="DD218" s="591">
        <f>IF(DD$2=0,$C218*$D218/$C$1*Index_운영!DD60*Index_운영!DD$10,IF(NOT(DC218=0),NOT(Index_운영!DD60=0)*DC218*(1+$E218*Index_운영!DD280)*Index_운영!DD60,$C218*$D218/$C$1*Index_운영!DD60))</f>
        <v>0</v>
      </c>
      <c r="DE218" s="591">
        <f>IF(DE$2=0,$C218*$D218/$C$1*Index_운영!DE60*Index_운영!DE$10,IF(NOT(DD218=0),NOT(Index_운영!DE60=0)*DD218*(1+$E218*Index_운영!DE280)*Index_운영!DE60,$C218*$D218/$C$1*Index_운영!DE60))</f>
        <v>0</v>
      </c>
      <c r="DF218" s="591">
        <f>IF(DF$2=0,$C218*$D218/$C$1*Index_운영!DF60*Index_운영!DF$10,IF(NOT(DE218=0),NOT(Index_운영!DF60=0)*DE218*(1+$E218*Index_운영!DF280)*Index_운영!DF60,$C218*$D218/$C$1*Index_운영!DF60))</f>
        <v>0</v>
      </c>
      <c r="DG218" s="591">
        <f>IF(DG$2=0,$C218*$D218/$C$1*Index_운영!DG60*Index_운영!DG$10,IF(NOT(DF218=0),NOT(Index_운영!DG60=0)*DF218*(1+$E218*Index_운영!DG280)*Index_운영!DG60,$C218*$D218/$C$1*Index_운영!DG60))</f>
        <v>0</v>
      </c>
      <c r="DH218" s="591">
        <f>IF(DH$2=0,$C218*$D218/$C$1*Index_운영!DH60*Index_운영!DH$10,IF(NOT(DG218=0),NOT(Index_운영!DH60=0)*DG218*(1+$E218*Index_운영!DH280)*Index_운영!DH60,$C218*$D218/$C$1*Index_운영!DH60))</f>
        <v>0</v>
      </c>
      <c r="DI218" s="591">
        <f>IF(DI$2=0,$C218*$D218/$C$1*Index_운영!DI60*Index_운영!DI$10,IF(NOT(DH218=0),NOT(Index_운영!DI60=0)*DH218*(1+$E218*Index_운영!DI280)*Index_운영!DI60,$C218*$D218/$C$1*Index_운영!DI60))</f>
        <v>0</v>
      </c>
      <c r="DJ218" s="591">
        <f>IF(DJ$2=0,$C218*$D218/$C$1*Index_운영!DJ60*Index_운영!DJ$10,IF(NOT(DI218=0),NOT(Index_운영!DJ60=0)*DI218*(1+$E218*Index_운영!DJ280)*Index_운영!DJ60,$C218*$D218/$C$1*Index_운영!DJ60))</f>
        <v>0</v>
      </c>
      <c r="DK218" s="591">
        <f>IF(DK$2=0,$C218*$D218/$C$1*Index_운영!DK60*Index_운영!DK$10,IF(NOT(DJ218=0),NOT(Index_운영!DK60=0)*DJ218*(1+$E218*Index_운영!DK280)*Index_운영!DK60,$C218*$D218/$C$1*Index_운영!DK60))</f>
        <v>0</v>
      </c>
      <c r="DL218" s="591">
        <f>IF(DL$2=0,$C218*$D218/$C$1*Index_운영!DL60*Index_운영!DL$10,IF(NOT(DK218=0),NOT(Index_운영!DL60=0)*DK218*(1+$E218*Index_운영!DL280)*Index_운영!DL60,$C218*$D218/$C$1*Index_운영!DL60))</f>
        <v>0</v>
      </c>
      <c r="DM218" s="591">
        <f>IF(DM$2=0,$C218*$D218/$C$1*Index_운영!DM60*Index_운영!DM$10,IF(NOT(DL218=0),NOT(Index_운영!DM60=0)*DL218*(1+$E218*Index_운영!DM280)*Index_운영!DM60,$C218*$D218/$C$1*Index_운영!DM60))</f>
        <v>0</v>
      </c>
      <c r="DN218" s="591">
        <f>IF(DN$2=0,$C218*$D218/$C$1*Index_운영!DN60*Index_운영!DN$10,IF(NOT(DM218=0),NOT(Index_운영!DN60=0)*DM218*(1+$E218*Index_운영!DN280)*Index_운영!DN60,$C218*$D218/$C$1*Index_운영!DN60))</f>
        <v>0</v>
      </c>
      <c r="DO218" s="591">
        <f>IF(DO$2=0,$C218*$D218/$C$1*Index_운영!DO60*Index_운영!DO$10,IF(NOT(DN218=0),NOT(Index_운영!DO60=0)*DN218*(1+$E218*Index_운영!DO280)*Index_운영!DO60,$C218*$D218/$C$1*Index_운영!DO60))</f>
        <v>0</v>
      </c>
      <c r="DP218" s="591">
        <f>IF(DP$2=0,$C218*$D218/$C$1*Index_운영!DP60*Index_운영!DP$10,IF(NOT(DO218=0),NOT(Index_운영!DP60=0)*DO218*(1+$E218*Index_운영!DP280)*Index_운영!DP60,$C218*$D218/$C$1*Index_운영!DP60))</f>
        <v>0</v>
      </c>
      <c r="DQ218" s="591">
        <f>IF(DQ$2=0,$C218*$D218/$C$1*Index_운영!DQ60*Index_운영!DQ$10,IF(NOT(DP218=0),NOT(Index_운영!DQ60=0)*DP218*(1+$E218*Index_운영!DQ280)*Index_운영!DQ60,$C218*$D218/$C$1*Index_운영!DQ60))</f>
        <v>0</v>
      </c>
      <c r="DR218" s="591">
        <f>IF(DR$2=0,$C218*$D218/$C$1*Index_운영!DR60*Index_운영!DR$10,IF(NOT(DQ218=0),NOT(Index_운영!DR60=0)*DQ218*(1+$E218*Index_운영!DR280)*Index_운영!DR60,$C218*$D218/$C$1*Index_운영!DR60))</f>
        <v>0</v>
      </c>
      <c r="DS218" s="591">
        <f>IF(DS$2=0,$C218*$D218/$C$1*Index_운영!DS60*Index_운영!DS$10,IF(NOT(DR218=0),NOT(Index_운영!DS60=0)*DR218*(1+$E218*Index_운영!DS280)*Index_운영!DS60,$C218*$D218/$C$1*Index_운영!DS60))</f>
        <v>0</v>
      </c>
      <c r="DT218" s="591">
        <f>IF(DT$2=0,$C218*$D218/$C$1*Index_운영!DT60*Index_운영!DT$10,IF(NOT(DS218=0),NOT(Index_운영!DT60=0)*DS218*(1+$E218*Index_운영!DT280)*Index_운영!DT60,$C218*$D218/$C$1*Index_운영!DT60))</f>
        <v>0</v>
      </c>
      <c r="DU218" s="591">
        <f>IF(DU$2=0,$C218*$D218/$C$1*Index_운영!DU60*Index_운영!DU$10,IF(NOT(DT218=0),NOT(Index_운영!DU60=0)*DT218*(1+$E218*Index_운영!DU280)*Index_운영!DU60,$C218*$D218/$C$1*Index_운영!DU60))</f>
        <v>0</v>
      </c>
      <c r="DV218" s="591">
        <f>IF(DV$2=0,$C218*$D218/$C$1*Index_운영!DV60*Index_운영!DV$10,IF(NOT(DU218=0),NOT(Index_운영!DV60=0)*DU218*(1+$E218*Index_운영!DV280)*Index_운영!DV60,$C218*$D218/$C$1*Index_운영!DV60))</f>
        <v>0</v>
      </c>
    </row>
    <row r="219" spans="1:126" s="485" customFormat="1" outlineLevel="1" x14ac:dyDescent="0.4">
      <c r="A219" s="737"/>
      <c r="B219" s="464">
        <f>'Rent Roll'!$B35</f>
        <v>0</v>
      </c>
      <c r="C219" s="1219">
        <f>'Rent Roll'!$K35</f>
        <v>0</v>
      </c>
      <c r="D219" s="1220">
        <f>'Rent Roll'!$Y35</f>
        <v>0</v>
      </c>
      <c r="E219" s="1221">
        <f>'Rent Roll'!$Z35</f>
        <v>0</v>
      </c>
      <c r="F219" s="588">
        <f>IF(F$2=0,$C219*$D219/$C$1*Index_운영!F61*Index_운영!F$10,IF(NOT(E219=0),NOT(Index_운영!F61=0)*E219*(1+$E219*Index_운영!F281)*Index_운영!F61,$C219*$D219/$C$1*Index_운영!F61))</f>
        <v>0</v>
      </c>
      <c r="G219" s="591">
        <f>IF(G$2=0,$C219*$D219/$C$1*Index_운영!G61*Index_운영!G$10,IF(NOT(F219=0),NOT(Index_운영!G61=0)*F219*(1+$E219*Index_운영!G281)*Index_운영!G61,$C219*$D219/$C$1*Index_운영!G61))</f>
        <v>0</v>
      </c>
      <c r="H219" s="591">
        <f>IF(H$2=0,$C219*$D219/$C$1*Index_운영!H61*Index_운영!H$10,IF(NOT(G219=0),NOT(Index_운영!H61=0)*G219*(1+$E219*Index_운영!H281)*Index_운영!H61,$C219*$D219/$C$1*Index_운영!H61))</f>
        <v>0</v>
      </c>
      <c r="I219" s="591">
        <f>IF(I$2=0,$C219*$D219/$C$1*Index_운영!I61*Index_운영!I$10,IF(NOT(H219=0),NOT(Index_운영!I61=0)*H219*(1+$E219*Index_운영!I281)*Index_운영!I61,$C219*$D219/$C$1*Index_운영!I61))</f>
        <v>0</v>
      </c>
      <c r="J219" s="591">
        <f>IF(J$2=0,$C219*$D219/$C$1*Index_운영!J61*Index_운영!J$10,IF(NOT(I219=0),NOT(Index_운영!J61=0)*I219*(1+$E219*Index_운영!J281)*Index_운영!J61,$C219*$D219/$C$1*Index_운영!J61))</f>
        <v>0</v>
      </c>
      <c r="K219" s="591">
        <f>IF(K$2=0,$C219*$D219/$C$1*Index_운영!K61*Index_운영!K$10,IF(NOT(J219=0),NOT(Index_운영!K61=0)*J219*(1+$E219*Index_운영!K281)*Index_운영!K61,$C219*$D219/$C$1*Index_운영!K61))</f>
        <v>0</v>
      </c>
      <c r="L219" s="591">
        <f>IF(L$2=0,$C219*$D219/$C$1*Index_운영!L61*Index_운영!L$10,IF(NOT(K219=0),NOT(Index_운영!L61=0)*K219*(1+$E219*Index_운영!L281)*Index_운영!L61,$C219*$D219/$C$1*Index_운영!L61))</f>
        <v>0</v>
      </c>
      <c r="M219" s="591">
        <f>IF(M$2=0,$C219*$D219/$C$1*Index_운영!M61*Index_운영!M$10,IF(NOT(L219=0),NOT(Index_운영!M61=0)*L219*(1+$E219*Index_운영!M281)*Index_운영!M61,$C219*$D219/$C$1*Index_운영!M61))</f>
        <v>0</v>
      </c>
      <c r="N219" s="591">
        <f>IF(N$2=0,$C219*$D219/$C$1*Index_운영!N61*Index_운영!N$10,IF(NOT(M219=0),NOT(Index_운영!N61=0)*M219*(1+$E219*Index_운영!N281)*Index_운영!N61,$C219*$D219/$C$1*Index_운영!N61))</f>
        <v>0</v>
      </c>
      <c r="O219" s="591">
        <f>IF(O$2=0,$C219*$D219/$C$1*Index_운영!O61*Index_운영!O$10,IF(NOT(N219=0),NOT(Index_운영!O61=0)*N219*(1+$E219*Index_운영!O281)*Index_운영!O61,$C219*$D219/$C$1*Index_운영!O61))</f>
        <v>0</v>
      </c>
      <c r="P219" s="591">
        <f>IF(P$2=0,$C219*$D219/$C$1*Index_운영!P61*Index_운영!P$10,IF(NOT(O219=0),NOT(Index_운영!P61=0)*O219*(1+$E219*Index_운영!P281)*Index_운영!P61,$C219*$D219/$C$1*Index_운영!P61))</f>
        <v>0</v>
      </c>
      <c r="Q219" s="591">
        <f>IF(Q$2=0,$C219*$D219/$C$1*Index_운영!Q61*Index_운영!Q$10,IF(NOT(P219=0),NOT(Index_운영!Q61=0)*P219*(1+$E219*Index_운영!Q281)*Index_운영!Q61,$C219*$D219/$C$1*Index_운영!Q61))</f>
        <v>0</v>
      </c>
      <c r="R219" s="591">
        <f>IF(R$2=0,$C219*$D219/$C$1*Index_운영!R61*Index_운영!R$10,IF(NOT(Q219=0),NOT(Index_운영!R61=0)*Q219*(1+$E219*Index_운영!R281)*Index_운영!R61,$C219*$D219/$C$1*Index_운영!R61))</f>
        <v>0</v>
      </c>
      <c r="S219" s="591">
        <f>IF(S$2=0,$C219*$D219/$C$1*Index_운영!S61*Index_운영!S$10,IF(NOT(R219=0),NOT(Index_운영!S61=0)*R219*(1+$E219*Index_운영!S281)*Index_운영!S61,$C219*$D219/$C$1*Index_운영!S61))</f>
        <v>0</v>
      </c>
      <c r="T219" s="591">
        <f>IF(T$2=0,$C219*$D219/$C$1*Index_운영!T61*Index_운영!T$10,IF(NOT(S219=0),NOT(Index_운영!T61=0)*S219*(1+$E219*Index_운영!T281)*Index_운영!T61,$C219*$D219/$C$1*Index_운영!T61))</f>
        <v>0</v>
      </c>
      <c r="U219" s="591">
        <f>IF(U$2=0,$C219*$D219/$C$1*Index_운영!U61*Index_운영!U$10,IF(NOT(T219=0),NOT(Index_운영!U61=0)*T219*(1+$E219*Index_운영!U281)*Index_운영!U61,$C219*$D219/$C$1*Index_운영!U61))</f>
        <v>0</v>
      </c>
      <c r="V219" s="591">
        <f>IF(V$2=0,$C219*$D219/$C$1*Index_운영!V61*Index_운영!V$10,IF(NOT(U219=0),NOT(Index_운영!V61=0)*U219*(1+$E219*Index_운영!V281)*Index_운영!V61,$C219*$D219/$C$1*Index_운영!V61))</f>
        <v>0</v>
      </c>
      <c r="W219" s="591">
        <f>IF(W$2=0,$C219*$D219/$C$1*Index_운영!W61*Index_운영!W$10,IF(NOT(V219=0),NOT(Index_운영!W61=0)*V219*(1+$E219*Index_운영!W281)*Index_운영!W61,$C219*$D219/$C$1*Index_운영!W61))</f>
        <v>0</v>
      </c>
      <c r="X219" s="591">
        <f>IF(X$2=0,$C219*$D219/$C$1*Index_운영!X61*Index_운영!X$10,IF(NOT(W219=0),NOT(Index_운영!X61=0)*W219*(1+$E219*Index_운영!X281)*Index_운영!X61,$C219*$D219/$C$1*Index_운영!X61))</f>
        <v>0</v>
      </c>
      <c r="Y219" s="591">
        <f>IF(Y$2=0,$C219*$D219/$C$1*Index_운영!Y61*Index_운영!Y$10,IF(NOT(X219=0),NOT(Index_운영!Y61=0)*X219*(1+$E219*Index_운영!Y281)*Index_운영!Y61,$C219*$D219/$C$1*Index_운영!Y61))</f>
        <v>0</v>
      </c>
      <c r="Z219" s="591">
        <f>IF(Z$2=0,$C219*$D219/$C$1*Index_운영!Z61*Index_운영!Z$10,IF(NOT(Y219=0),NOT(Index_운영!Z61=0)*Y219*(1+$E219*Index_운영!Z281)*Index_운영!Z61,$C219*$D219/$C$1*Index_운영!Z61))</f>
        <v>0</v>
      </c>
      <c r="AA219" s="591">
        <f>IF(AA$2=0,$C219*$D219/$C$1*Index_운영!AA61*Index_운영!AA$10,IF(NOT(Z219=0),NOT(Index_운영!AA61=0)*Z219*(1+$E219*Index_운영!AA281)*Index_운영!AA61,$C219*$D219/$C$1*Index_운영!AA61))</f>
        <v>0</v>
      </c>
      <c r="AB219" s="591">
        <f>IF(AB$2=0,$C219*$D219/$C$1*Index_운영!AB61*Index_운영!AB$10,IF(NOT(AA219=0),NOT(Index_운영!AB61=0)*AA219*(1+$E219*Index_운영!AB281)*Index_운영!AB61,$C219*$D219/$C$1*Index_운영!AB61))</f>
        <v>0</v>
      </c>
      <c r="AC219" s="591">
        <f>IF(AC$2=0,$C219*$D219/$C$1*Index_운영!AC61*Index_운영!AC$10,IF(NOT(AB219=0),NOT(Index_운영!AC61=0)*AB219*(1+$E219*Index_운영!AC281)*Index_운영!AC61,$C219*$D219/$C$1*Index_운영!AC61))</f>
        <v>0</v>
      </c>
      <c r="AD219" s="591">
        <f>IF(AD$2=0,$C219*$D219/$C$1*Index_운영!AD61*Index_운영!AD$10,IF(NOT(AC219=0),NOT(Index_운영!AD61=0)*AC219*(1+$E219*Index_운영!AD281)*Index_운영!AD61,$C219*$D219/$C$1*Index_운영!AD61))</f>
        <v>0</v>
      </c>
      <c r="AE219" s="591">
        <f>IF(AE$2=0,$C219*$D219/$C$1*Index_운영!AE61*Index_운영!AE$10,IF(NOT(AD219=0),NOT(Index_운영!AE61=0)*AD219*(1+$E219*Index_운영!AE281)*Index_운영!AE61,$C219*$D219/$C$1*Index_운영!AE61))</f>
        <v>0</v>
      </c>
      <c r="AF219" s="591">
        <f>IF(AF$2=0,$C219*$D219/$C$1*Index_운영!AF61*Index_운영!AF$10,IF(NOT(AE219=0),NOT(Index_운영!AF61=0)*AE219*(1+$E219*Index_운영!AF281)*Index_운영!AF61,$C219*$D219/$C$1*Index_운영!AF61))</f>
        <v>0</v>
      </c>
      <c r="AG219" s="591">
        <f>IF(AG$2=0,$C219*$D219/$C$1*Index_운영!AG61*Index_운영!AG$10,IF(NOT(AF219=0),NOT(Index_운영!AG61=0)*AF219*(1+$E219*Index_운영!AG281)*Index_운영!AG61,$C219*$D219/$C$1*Index_운영!AG61))</f>
        <v>0</v>
      </c>
      <c r="AH219" s="591">
        <f>IF(AH$2=0,$C219*$D219/$C$1*Index_운영!AH61*Index_운영!AH$10,IF(NOT(AG219=0),NOT(Index_운영!AH61=0)*AG219*(1+$E219*Index_운영!AH281)*Index_운영!AH61,$C219*$D219/$C$1*Index_운영!AH61))</f>
        <v>0</v>
      </c>
      <c r="AI219" s="591">
        <f>IF(AI$2=0,$C219*$D219/$C$1*Index_운영!AI61*Index_운영!AI$10,IF(NOT(AH219=0),NOT(Index_운영!AI61=0)*AH219*(1+$E219*Index_운영!AI281)*Index_운영!AI61,$C219*$D219/$C$1*Index_운영!AI61))</f>
        <v>0</v>
      </c>
      <c r="AJ219" s="591">
        <f>IF(AJ$2=0,$C219*$D219/$C$1*Index_운영!AJ61*Index_운영!AJ$10,IF(NOT(AI219=0),NOT(Index_운영!AJ61=0)*AI219*(1+$E219*Index_운영!AJ281)*Index_운영!AJ61,$C219*$D219/$C$1*Index_운영!AJ61))</f>
        <v>0</v>
      </c>
      <c r="AK219" s="591">
        <f>IF(AK$2=0,$C219*$D219/$C$1*Index_운영!AK61*Index_운영!AK$10,IF(NOT(AJ219=0),NOT(Index_운영!AK61=0)*AJ219*(1+$E219*Index_운영!AK281)*Index_운영!AK61,$C219*$D219/$C$1*Index_운영!AK61))</f>
        <v>0</v>
      </c>
      <c r="AL219" s="591">
        <f>IF(AL$2=0,$C219*$D219/$C$1*Index_운영!AL61*Index_운영!AL$10,IF(NOT(AK219=0),NOT(Index_운영!AL61=0)*AK219*(1+$E219*Index_운영!AL281)*Index_운영!AL61,$C219*$D219/$C$1*Index_운영!AL61))</f>
        <v>0</v>
      </c>
      <c r="AM219" s="591">
        <f>IF(AM$2=0,$C219*$D219/$C$1*Index_운영!AM61*Index_운영!AM$10,IF(NOT(AL219=0),NOT(Index_운영!AM61=0)*AL219*(1+$E219*Index_운영!AM281)*Index_운영!AM61,$C219*$D219/$C$1*Index_운영!AM61))</f>
        <v>0</v>
      </c>
      <c r="AN219" s="591">
        <f>IF(AN$2=0,$C219*$D219/$C$1*Index_운영!AN61*Index_운영!AN$10,IF(NOT(AM219=0),NOT(Index_운영!AN61=0)*AM219*(1+$E219*Index_운영!AN281)*Index_운영!AN61,$C219*$D219/$C$1*Index_운영!AN61))</f>
        <v>0</v>
      </c>
      <c r="AO219" s="591">
        <f>IF(AO$2=0,$C219*$D219/$C$1*Index_운영!AO61*Index_운영!AO$10,IF(NOT(AN219=0),NOT(Index_운영!AO61=0)*AN219*(1+$E219*Index_운영!AO281)*Index_운영!AO61,$C219*$D219/$C$1*Index_운영!AO61))</f>
        <v>0</v>
      </c>
      <c r="AP219" s="591">
        <f>IF(AP$2=0,$C219*$D219/$C$1*Index_운영!AP61*Index_운영!AP$10,IF(NOT(AO219=0),NOT(Index_운영!AP61=0)*AO219*(1+$E219*Index_운영!AP281)*Index_운영!AP61,$C219*$D219/$C$1*Index_운영!AP61))</f>
        <v>0</v>
      </c>
      <c r="AQ219" s="591">
        <f>IF(AQ$2=0,$C219*$D219/$C$1*Index_운영!AQ61*Index_운영!AQ$10,IF(NOT(AP219=0),NOT(Index_운영!AQ61=0)*AP219*(1+$E219*Index_운영!AQ281)*Index_운영!AQ61,$C219*$D219/$C$1*Index_운영!AQ61))</f>
        <v>0</v>
      </c>
      <c r="AR219" s="591">
        <f>IF(AR$2=0,$C219*$D219/$C$1*Index_운영!AR61*Index_운영!AR$10,IF(NOT(AQ219=0),NOT(Index_운영!AR61=0)*AQ219*(1+$E219*Index_운영!AR281)*Index_운영!AR61,$C219*$D219/$C$1*Index_운영!AR61))</f>
        <v>0</v>
      </c>
      <c r="AS219" s="591">
        <f>IF(AS$2=0,$C219*$D219/$C$1*Index_운영!AS61*Index_운영!AS$10,IF(NOT(AR219=0),NOT(Index_운영!AS61=0)*AR219*(1+$E219*Index_운영!AS281)*Index_운영!AS61,$C219*$D219/$C$1*Index_운영!AS61))</f>
        <v>0</v>
      </c>
      <c r="AT219" s="591">
        <f>IF(AT$2=0,$C219*$D219/$C$1*Index_운영!AT61*Index_운영!AT$10,IF(NOT(AS219=0),NOT(Index_운영!AT61=0)*AS219*(1+$E219*Index_운영!AT281)*Index_운영!AT61,$C219*$D219/$C$1*Index_운영!AT61))</f>
        <v>0</v>
      </c>
      <c r="AU219" s="591">
        <f>IF(AU$2=0,$C219*$D219/$C$1*Index_운영!AU61*Index_운영!AU$10,IF(NOT(AT219=0),NOT(Index_운영!AU61=0)*AT219*(1+$E219*Index_운영!AU281)*Index_운영!AU61,$C219*$D219/$C$1*Index_운영!AU61))</f>
        <v>0</v>
      </c>
      <c r="AV219" s="591">
        <f>IF(AV$2=0,$C219*$D219/$C$1*Index_운영!AV61*Index_운영!AV$10,IF(NOT(AU219=0),NOT(Index_운영!AV61=0)*AU219*(1+$E219*Index_운영!AV281)*Index_운영!AV61,$C219*$D219/$C$1*Index_운영!AV61))</f>
        <v>0</v>
      </c>
      <c r="AW219" s="591">
        <f>IF(AW$2=0,$C219*$D219/$C$1*Index_운영!AW61*Index_운영!AW$10,IF(NOT(AV219=0),NOT(Index_운영!AW61=0)*AV219*(1+$E219*Index_운영!AW281)*Index_운영!AW61,$C219*$D219/$C$1*Index_운영!AW61))</f>
        <v>0</v>
      </c>
      <c r="AX219" s="591">
        <f>IF(AX$2=0,$C219*$D219/$C$1*Index_운영!AX61*Index_운영!AX$10,IF(NOT(AW219=0),NOT(Index_운영!AX61=0)*AW219*(1+$E219*Index_운영!AX281)*Index_운영!AX61,$C219*$D219/$C$1*Index_운영!AX61))</f>
        <v>0</v>
      </c>
      <c r="AY219" s="591">
        <f>IF(AY$2=0,$C219*$D219/$C$1*Index_운영!AY61*Index_운영!AY$10,IF(NOT(AX219=0),NOT(Index_운영!AY61=0)*AX219*(1+$E219*Index_운영!AY281)*Index_운영!AY61,$C219*$D219/$C$1*Index_운영!AY61))</f>
        <v>0</v>
      </c>
      <c r="AZ219" s="591">
        <f>IF(AZ$2=0,$C219*$D219/$C$1*Index_운영!AZ61*Index_운영!AZ$10,IF(NOT(AY219=0),NOT(Index_운영!AZ61=0)*AY219*(1+$E219*Index_운영!AZ281)*Index_운영!AZ61,$C219*$D219/$C$1*Index_운영!AZ61))</f>
        <v>0</v>
      </c>
      <c r="BA219" s="591">
        <f>IF(BA$2=0,$C219*$D219/$C$1*Index_운영!BA61*Index_운영!BA$10,IF(NOT(AZ219=0),NOT(Index_운영!BA61=0)*AZ219*(1+$E219*Index_운영!BA281)*Index_운영!BA61,$C219*$D219/$C$1*Index_운영!BA61))</f>
        <v>0</v>
      </c>
      <c r="BB219" s="591">
        <f>IF(BB$2=0,$C219*$D219/$C$1*Index_운영!BB61*Index_운영!BB$10,IF(NOT(BA219=0),NOT(Index_운영!BB61=0)*BA219*(1+$E219*Index_운영!BB281)*Index_운영!BB61,$C219*$D219/$C$1*Index_운영!BB61))</f>
        <v>0</v>
      </c>
      <c r="BC219" s="591">
        <f>IF(BC$2=0,$C219*$D219/$C$1*Index_운영!BC61*Index_운영!BC$10,IF(NOT(BB219=0),NOT(Index_운영!BC61=0)*BB219*(1+$E219*Index_운영!BC281)*Index_운영!BC61,$C219*$D219/$C$1*Index_운영!BC61))</f>
        <v>0</v>
      </c>
      <c r="BD219" s="591">
        <f>IF(BD$2=0,$C219*$D219/$C$1*Index_운영!BD61*Index_운영!BD$10,IF(NOT(BC219=0),NOT(Index_운영!BD61=0)*BC219*(1+$E219*Index_운영!BD281)*Index_운영!BD61,$C219*$D219/$C$1*Index_운영!BD61))</f>
        <v>0</v>
      </c>
      <c r="BE219" s="591">
        <f>IF(BE$2=0,$C219*$D219/$C$1*Index_운영!BE61*Index_운영!BE$10,IF(NOT(BD219=0),NOT(Index_운영!BE61=0)*BD219*(1+$E219*Index_운영!BE281)*Index_운영!BE61,$C219*$D219/$C$1*Index_운영!BE61))</f>
        <v>0</v>
      </c>
      <c r="BF219" s="591">
        <f>IF(BF$2=0,$C219*$D219/$C$1*Index_운영!BF61*Index_운영!BF$10,IF(NOT(BE219=0),NOT(Index_운영!BF61=0)*BE219*(1+$E219*Index_운영!BF281)*Index_운영!BF61,$C219*$D219/$C$1*Index_운영!BF61))</f>
        <v>0</v>
      </c>
      <c r="BG219" s="591">
        <f>IF(BG$2=0,$C219*$D219/$C$1*Index_운영!BG61*Index_운영!BG$10,IF(NOT(BF219=0),NOT(Index_운영!BG61=0)*BF219*(1+$E219*Index_운영!BG281)*Index_운영!BG61,$C219*$D219/$C$1*Index_운영!BG61))</f>
        <v>0</v>
      </c>
      <c r="BH219" s="591">
        <f>IF(BH$2=0,$C219*$D219/$C$1*Index_운영!BH61*Index_운영!BH$10,IF(NOT(BG219=0),NOT(Index_운영!BH61=0)*BG219*(1+$E219*Index_운영!BH281)*Index_운영!BH61,$C219*$D219/$C$1*Index_운영!BH61))</f>
        <v>0</v>
      </c>
      <c r="BI219" s="591">
        <f>IF(BI$2=0,$C219*$D219/$C$1*Index_운영!BI61*Index_운영!BI$10,IF(NOT(BH219=0),NOT(Index_운영!BI61=0)*BH219*(1+$E219*Index_운영!BI281)*Index_운영!BI61,$C219*$D219/$C$1*Index_운영!BI61))</f>
        <v>0</v>
      </c>
      <c r="BJ219" s="591">
        <f>IF(BJ$2=0,$C219*$D219/$C$1*Index_운영!BJ61*Index_운영!BJ$10,IF(NOT(BI219=0),NOT(Index_운영!BJ61=0)*BI219*(1+$E219*Index_운영!BJ281)*Index_운영!BJ61,$C219*$D219/$C$1*Index_운영!BJ61))</f>
        <v>0</v>
      </c>
      <c r="BK219" s="591">
        <f>IF(BK$2=0,$C219*$D219/$C$1*Index_운영!BK61*Index_운영!BK$10,IF(NOT(BJ219=0),NOT(Index_운영!BK61=0)*BJ219*(1+$E219*Index_운영!BK281)*Index_운영!BK61,$C219*$D219/$C$1*Index_운영!BK61))</f>
        <v>0</v>
      </c>
      <c r="BL219" s="591">
        <f>IF(BL$2=0,$C219*$D219/$C$1*Index_운영!BL61*Index_운영!BL$10,IF(NOT(BK219=0),NOT(Index_운영!BL61=0)*BK219*(1+$E219*Index_운영!BL281)*Index_운영!BL61,$C219*$D219/$C$1*Index_운영!BL61))</f>
        <v>0</v>
      </c>
      <c r="BM219" s="591">
        <f>IF(BM$2=0,$C219*$D219/$C$1*Index_운영!BM61*Index_운영!BM$10,IF(NOT(BL219=0),NOT(Index_운영!BM61=0)*BL219*(1+$E219*Index_운영!BM281)*Index_운영!BM61,$C219*$D219/$C$1*Index_운영!BM61))</f>
        <v>0</v>
      </c>
      <c r="BN219" s="591">
        <f>IF(BN$2=0,$C219*$D219/$C$1*Index_운영!BN61*Index_운영!BN$10,IF(NOT(BM219=0),NOT(Index_운영!BN61=0)*BM219*(1+$E219*Index_운영!BN281)*Index_운영!BN61,$C219*$D219/$C$1*Index_운영!BN61))</f>
        <v>0</v>
      </c>
      <c r="BO219" s="591">
        <f>IF(BO$2=0,$C219*$D219/$C$1*Index_운영!BO61*Index_운영!BO$10,IF(NOT(BN219=0),NOT(Index_운영!BO61=0)*BN219*(1+$E219*Index_운영!BO281)*Index_운영!BO61,$C219*$D219/$C$1*Index_운영!BO61))</f>
        <v>0</v>
      </c>
      <c r="BP219" s="591">
        <f>IF(BP$2=0,$C219*$D219/$C$1*Index_운영!BP61*Index_운영!BP$10,IF(NOT(BO219=0),NOT(Index_운영!BP61=0)*BO219*(1+$E219*Index_운영!BP281)*Index_운영!BP61,$C219*$D219/$C$1*Index_운영!BP61))</f>
        <v>0</v>
      </c>
      <c r="BQ219" s="591">
        <f>IF(BQ$2=0,$C219*$D219/$C$1*Index_운영!BQ61*Index_운영!BQ$10,IF(NOT(BP219=0),NOT(Index_운영!BQ61=0)*BP219*(1+$E219*Index_운영!BQ281)*Index_운영!BQ61,$C219*$D219/$C$1*Index_운영!BQ61))</f>
        <v>0</v>
      </c>
      <c r="BR219" s="591">
        <f>IF(BR$2=0,$C219*$D219/$C$1*Index_운영!BR61*Index_운영!BR$10,IF(NOT(BQ219=0),NOT(Index_운영!BR61=0)*BQ219*(1+$E219*Index_운영!BR281)*Index_운영!BR61,$C219*$D219/$C$1*Index_운영!BR61))</f>
        <v>0</v>
      </c>
      <c r="BS219" s="591">
        <f>IF(BS$2=0,$C219*$D219/$C$1*Index_운영!BS61*Index_운영!BS$10,IF(NOT(BR219=0),NOT(Index_운영!BS61=0)*BR219*(1+$E219*Index_운영!BS281)*Index_운영!BS61,$C219*$D219/$C$1*Index_운영!BS61))</f>
        <v>0</v>
      </c>
      <c r="BT219" s="591">
        <f>IF(BT$2=0,$C219*$D219/$C$1*Index_운영!BT61*Index_운영!BT$10,IF(NOT(BS219=0),NOT(Index_운영!BT61=0)*BS219*(1+$E219*Index_운영!BT281)*Index_운영!BT61,$C219*$D219/$C$1*Index_운영!BT61))</f>
        <v>0</v>
      </c>
      <c r="BU219" s="591">
        <f>IF(BU$2=0,$C219*$D219/$C$1*Index_운영!BU61*Index_운영!BU$10,IF(NOT(BT219=0),NOT(Index_운영!BU61=0)*BT219*(1+$E219*Index_운영!BU281)*Index_운영!BU61,$C219*$D219/$C$1*Index_운영!BU61))</f>
        <v>0</v>
      </c>
      <c r="BV219" s="591">
        <f>IF(BV$2=0,$C219*$D219/$C$1*Index_운영!BV61*Index_운영!BV$10,IF(NOT(BU219=0),NOT(Index_운영!BV61=0)*BU219*(1+$E219*Index_운영!BV281)*Index_운영!BV61,$C219*$D219/$C$1*Index_운영!BV61))</f>
        <v>0</v>
      </c>
      <c r="BW219" s="591">
        <f>IF(BW$2=0,$C219*$D219/$C$1*Index_운영!BW61*Index_운영!BW$10,IF(NOT(BV219=0),NOT(Index_운영!BW61=0)*BV219*(1+$E219*Index_운영!BW281)*Index_운영!BW61,$C219*$D219/$C$1*Index_운영!BW61))</f>
        <v>0</v>
      </c>
      <c r="BX219" s="591">
        <f>IF(BX$2=0,$C219*$D219/$C$1*Index_운영!BX61*Index_운영!BX$10,IF(NOT(BW219=0),NOT(Index_운영!BX61=0)*BW219*(1+$E219*Index_운영!BX281)*Index_운영!BX61,$C219*$D219/$C$1*Index_운영!BX61))</f>
        <v>0</v>
      </c>
      <c r="BY219" s="591">
        <f>IF(BY$2=0,$C219*$D219/$C$1*Index_운영!BY61*Index_운영!BY$10,IF(NOT(BX219=0),NOT(Index_운영!BY61=0)*BX219*(1+$E219*Index_운영!BY281)*Index_운영!BY61,$C219*$D219/$C$1*Index_운영!BY61))</f>
        <v>0</v>
      </c>
      <c r="BZ219" s="591">
        <f>IF(BZ$2=0,$C219*$D219/$C$1*Index_운영!BZ61*Index_운영!BZ$10,IF(NOT(BY219=0),NOT(Index_운영!BZ61=0)*BY219*(1+$E219*Index_운영!BZ281)*Index_운영!BZ61,$C219*$D219/$C$1*Index_운영!BZ61))</f>
        <v>0</v>
      </c>
      <c r="CA219" s="591">
        <f>IF(CA$2=0,$C219*$D219/$C$1*Index_운영!CA61*Index_운영!CA$10,IF(NOT(BZ219=0),NOT(Index_운영!CA61=0)*BZ219*(1+$E219*Index_운영!CA281)*Index_운영!CA61,$C219*$D219/$C$1*Index_운영!CA61))</f>
        <v>0</v>
      </c>
      <c r="CB219" s="591">
        <f>IF(CB$2=0,$C219*$D219/$C$1*Index_운영!CB61*Index_운영!CB$10,IF(NOT(CA219=0),NOT(Index_운영!CB61=0)*CA219*(1+$E219*Index_운영!CB281)*Index_운영!CB61,$C219*$D219/$C$1*Index_운영!CB61))</f>
        <v>0</v>
      </c>
      <c r="CC219" s="591">
        <f>IF(CC$2=0,$C219*$D219/$C$1*Index_운영!CC61*Index_운영!CC$10,IF(NOT(CB219=0),NOT(Index_운영!CC61=0)*CB219*(1+$E219*Index_운영!CC281)*Index_운영!CC61,$C219*$D219/$C$1*Index_운영!CC61))</f>
        <v>0</v>
      </c>
      <c r="CD219" s="591">
        <f>IF(CD$2=0,$C219*$D219/$C$1*Index_운영!CD61*Index_운영!CD$10,IF(NOT(CC219=0),NOT(Index_운영!CD61=0)*CC219*(1+$E219*Index_운영!CD281)*Index_운영!CD61,$C219*$D219/$C$1*Index_운영!CD61))</f>
        <v>0</v>
      </c>
      <c r="CE219" s="591">
        <f>IF(CE$2=0,$C219*$D219/$C$1*Index_운영!CE61*Index_운영!CE$10,IF(NOT(CD219=0),NOT(Index_운영!CE61=0)*CD219*(1+$E219*Index_운영!CE281)*Index_운영!CE61,$C219*$D219/$C$1*Index_운영!CE61))</f>
        <v>0</v>
      </c>
      <c r="CF219" s="591">
        <f>IF(CF$2=0,$C219*$D219/$C$1*Index_운영!CF61*Index_운영!CF$10,IF(NOT(CE219=0),NOT(Index_운영!CF61=0)*CE219*(1+$E219*Index_운영!CF281)*Index_운영!CF61,$C219*$D219/$C$1*Index_운영!CF61))</f>
        <v>0</v>
      </c>
      <c r="CG219" s="591">
        <f>IF(CG$2=0,$C219*$D219/$C$1*Index_운영!CG61*Index_운영!CG$10,IF(NOT(CF219=0),NOT(Index_운영!CG61=0)*CF219*(1+$E219*Index_운영!CG281)*Index_운영!CG61,$C219*$D219/$C$1*Index_운영!CG61))</f>
        <v>0</v>
      </c>
      <c r="CH219" s="591">
        <f>IF(CH$2=0,$C219*$D219/$C$1*Index_운영!CH61*Index_운영!CH$10,IF(NOT(CG219=0),NOT(Index_운영!CH61=0)*CG219*(1+$E219*Index_운영!CH281)*Index_운영!CH61,$C219*$D219/$C$1*Index_운영!CH61))</f>
        <v>0</v>
      </c>
      <c r="CI219" s="591">
        <f>IF(CI$2=0,$C219*$D219/$C$1*Index_운영!CI61*Index_운영!CI$10,IF(NOT(CH219=0),NOT(Index_운영!CI61=0)*CH219*(1+$E219*Index_운영!CI281)*Index_운영!CI61,$C219*$D219/$C$1*Index_운영!CI61))</f>
        <v>0</v>
      </c>
      <c r="CJ219" s="591">
        <f>IF(CJ$2=0,$C219*$D219/$C$1*Index_운영!CJ61*Index_운영!CJ$10,IF(NOT(CI219=0),NOT(Index_운영!CJ61=0)*CI219*(1+$E219*Index_운영!CJ281)*Index_운영!CJ61,$C219*$D219/$C$1*Index_운영!CJ61))</f>
        <v>0</v>
      </c>
      <c r="CK219" s="591">
        <f>IF(CK$2=0,$C219*$D219/$C$1*Index_운영!CK61*Index_운영!CK$10,IF(NOT(CJ219=0),NOT(Index_운영!CK61=0)*CJ219*(1+$E219*Index_운영!CK281)*Index_운영!CK61,$C219*$D219/$C$1*Index_운영!CK61))</f>
        <v>0</v>
      </c>
      <c r="CL219" s="591">
        <f>IF(CL$2=0,$C219*$D219/$C$1*Index_운영!CL61*Index_운영!CL$10,IF(NOT(CK219=0),NOT(Index_운영!CL61=0)*CK219*(1+$E219*Index_운영!CL281)*Index_운영!CL61,$C219*$D219/$C$1*Index_운영!CL61))</f>
        <v>0</v>
      </c>
      <c r="CM219" s="591">
        <f>IF(CM$2=0,$C219*$D219/$C$1*Index_운영!CM61*Index_운영!CM$10,IF(NOT(CL219=0),NOT(Index_운영!CM61=0)*CL219*(1+$E219*Index_운영!CM281)*Index_운영!CM61,$C219*$D219/$C$1*Index_운영!CM61))</f>
        <v>0</v>
      </c>
      <c r="CN219" s="591">
        <f>IF(CN$2=0,$C219*$D219/$C$1*Index_운영!CN61*Index_운영!CN$10,IF(NOT(CM219=0),NOT(Index_운영!CN61=0)*CM219*(1+$E219*Index_운영!CN281)*Index_운영!CN61,$C219*$D219/$C$1*Index_운영!CN61))</f>
        <v>0</v>
      </c>
      <c r="CO219" s="591">
        <f>IF(CO$2=0,$C219*$D219/$C$1*Index_운영!CO61*Index_운영!CO$10,IF(NOT(CN219=0),NOT(Index_운영!CO61=0)*CN219*(1+$E219*Index_운영!CO281)*Index_운영!CO61,$C219*$D219/$C$1*Index_운영!CO61))</f>
        <v>0</v>
      </c>
      <c r="CP219" s="591">
        <f>IF(CP$2=0,$C219*$D219/$C$1*Index_운영!CP61*Index_운영!CP$10,IF(NOT(CO219=0),NOT(Index_운영!CP61=0)*CO219*(1+$E219*Index_운영!CP281)*Index_운영!CP61,$C219*$D219/$C$1*Index_운영!CP61))</f>
        <v>0</v>
      </c>
      <c r="CQ219" s="591">
        <f>IF(CQ$2=0,$C219*$D219/$C$1*Index_운영!CQ61*Index_운영!CQ$10,IF(NOT(CP219=0),NOT(Index_운영!CQ61=0)*CP219*(1+$E219*Index_운영!CQ281)*Index_운영!CQ61,$C219*$D219/$C$1*Index_운영!CQ61))</f>
        <v>0</v>
      </c>
      <c r="CR219" s="591">
        <f>IF(CR$2=0,$C219*$D219/$C$1*Index_운영!CR61*Index_운영!CR$10,IF(NOT(CQ219=0),NOT(Index_운영!CR61=0)*CQ219*(1+$E219*Index_운영!CR281)*Index_운영!CR61,$C219*$D219/$C$1*Index_운영!CR61))</f>
        <v>0</v>
      </c>
      <c r="CS219" s="591">
        <f>IF(CS$2=0,$C219*$D219/$C$1*Index_운영!CS61*Index_운영!CS$10,IF(NOT(CR219=0),NOT(Index_운영!CS61=0)*CR219*(1+$E219*Index_운영!CS281)*Index_운영!CS61,$C219*$D219/$C$1*Index_운영!CS61))</f>
        <v>0</v>
      </c>
      <c r="CT219" s="591">
        <f>IF(CT$2=0,$C219*$D219/$C$1*Index_운영!CT61*Index_운영!CT$10,IF(NOT(CS219=0),NOT(Index_운영!CT61=0)*CS219*(1+$E219*Index_운영!CT281)*Index_운영!CT61,$C219*$D219/$C$1*Index_운영!CT61))</f>
        <v>0</v>
      </c>
      <c r="CU219" s="591">
        <f>IF(CU$2=0,$C219*$D219/$C$1*Index_운영!CU61*Index_운영!CU$10,IF(NOT(CT219=0),NOT(Index_운영!CU61=0)*CT219*(1+$E219*Index_운영!CU281)*Index_운영!CU61,$C219*$D219/$C$1*Index_운영!CU61))</f>
        <v>0</v>
      </c>
      <c r="CV219" s="591">
        <f>IF(CV$2=0,$C219*$D219/$C$1*Index_운영!CV61*Index_운영!CV$10,IF(NOT(CU219=0),NOT(Index_운영!CV61=0)*CU219*(1+$E219*Index_운영!CV281)*Index_운영!CV61,$C219*$D219/$C$1*Index_운영!CV61))</f>
        <v>0</v>
      </c>
      <c r="CW219" s="591">
        <f>IF(CW$2=0,$C219*$D219/$C$1*Index_운영!CW61*Index_운영!CW$10,IF(NOT(CV219=0),NOT(Index_운영!CW61=0)*CV219*(1+$E219*Index_운영!CW281)*Index_운영!CW61,$C219*$D219/$C$1*Index_운영!CW61))</f>
        <v>0</v>
      </c>
      <c r="CX219" s="591">
        <f>IF(CX$2=0,$C219*$D219/$C$1*Index_운영!CX61*Index_운영!CX$10,IF(NOT(CW219=0),NOT(Index_운영!CX61=0)*CW219*(1+$E219*Index_운영!CX281)*Index_운영!CX61,$C219*$D219/$C$1*Index_운영!CX61))</f>
        <v>0</v>
      </c>
      <c r="CY219" s="591">
        <f>IF(CY$2=0,$C219*$D219/$C$1*Index_운영!CY61*Index_운영!CY$10,IF(NOT(CX219=0),NOT(Index_운영!CY61=0)*CX219*(1+$E219*Index_운영!CY281)*Index_운영!CY61,$C219*$D219/$C$1*Index_운영!CY61))</f>
        <v>0</v>
      </c>
      <c r="CZ219" s="591">
        <f>IF(CZ$2=0,$C219*$D219/$C$1*Index_운영!CZ61*Index_운영!CZ$10,IF(NOT(CY219=0),NOT(Index_운영!CZ61=0)*CY219*(1+$E219*Index_운영!CZ281)*Index_운영!CZ61,$C219*$D219/$C$1*Index_운영!CZ61))</f>
        <v>0</v>
      </c>
      <c r="DA219" s="591">
        <f>IF(DA$2=0,$C219*$D219/$C$1*Index_운영!DA61*Index_운영!DA$10,IF(NOT(CZ219=0),NOT(Index_운영!DA61=0)*CZ219*(1+$E219*Index_운영!DA281)*Index_운영!DA61,$C219*$D219/$C$1*Index_운영!DA61))</f>
        <v>0</v>
      </c>
      <c r="DB219" s="591">
        <f>IF(DB$2=0,$C219*$D219/$C$1*Index_운영!DB61*Index_운영!DB$10,IF(NOT(DA219=0),NOT(Index_운영!DB61=0)*DA219*(1+$E219*Index_운영!DB281)*Index_운영!DB61,$C219*$D219/$C$1*Index_운영!DB61))</f>
        <v>0</v>
      </c>
      <c r="DC219" s="591">
        <f>IF(DC$2=0,$C219*$D219/$C$1*Index_운영!DC61*Index_운영!DC$10,IF(NOT(DB219=0),NOT(Index_운영!DC61=0)*DB219*(1+$E219*Index_운영!DC281)*Index_운영!DC61,$C219*$D219/$C$1*Index_운영!DC61))</f>
        <v>0</v>
      </c>
      <c r="DD219" s="591">
        <f>IF(DD$2=0,$C219*$D219/$C$1*Index_운영!DD61*Index_운영!DD$10,IF(NOT(DC219=0),NOT(Index_운영!DD61=0)*DC219*(1+$E219*Index_운영!DD281)*Index_운영!DD61,$C219*$D219/$C$1*Index_운영!DD61))</f>
        <v>0</v>
      </c>
      <c r="DE219" s="591">
        <f>IF(DE$2=0,$C219*$D219/$C$1*Index_운영!DE61*Index_운영!DE$10,IF(NOT(DD219=0),NOT(Index_운영!DE61=0)*DD219*(1+$E219*Index_운영!DE281)*Index_운영!DE61,$C219*$D219/$C$1*Index_운영!DE61))</f>
        <v>0</v>
      </c>
      <c r="DF219" s="591">
        <f>IF(DF$2=0,$C219*$D219/$C$1*Index_운영!DF61*Index_운영!DF$10,IF(NOT(DE219=0),NOT(Index_운영!DF61=0)*DE219*(1+$E219*Index_운영!DF281)*Index_운영!DF61,$C219*$D219/$C$1*Index_운영!DF61))</f>
        <v>0</v>
      </c>
      <c r="DG219" s="591">
        <f>IF(DG$2=0,$C219*$D219/$C$1*Index_운영!DG61*Index_운영!DG$10,IF(NOT(DF219=0),NOT(Index_운영!DG61=0)*DF219*(1+$E219*Index_운영!DG281)*Index_운영!DG61,$C219*$D219/$C$1*Index_운영!DG61))</f>
        <v>0</v>
      </c>
      <c r="DH219" s="591">
        <f>IF(DH$2=0,$C219*$D219/$C$1*Index_운영!DH61*Index_운영!DH$10,IF(NOT(DG219=0),NOT(Index_운영!DH61=0)*DG219*(1+$E219*Index_운영!DH281)*Index_운영!DH61,$C219*$D219/$C$1*Index_운영!DH61))</f>
        <v>0</v>
      </c>
      <c r="DI219" s="591">
        <f>IF(DI$2=0,$C219*$D219/$C$1*Index_운영!DI61*Index_운영!DI$10,IF(NOT(DH219=0),NOT(Index_운영!DI61=0)*DH219*(1+$E219*Index_운영!DI281)*Index_운영!DI61,$C219*$D219/$C$1*Index_운영!DI61))</f>
        <v>0</v>
      </c>
      <c r="DJ219" s="591">
        <f>IF(DJ$2=0,$C219*$D219/$C$1*Index_운영!DJ61*Index_운영!DJ$10,IF(NOT(DI219=0),NOT(Index_운영!DJ61=0)*DI219*(1+$E219*Index_운영!DJ281)*Index_운영!DJ61,$C219*$D219/$C$1*Index_운영!DJ61))</f>
        <v>0</v>
      </c>
      <c r="DK219" s="591">
        <f>IF(DK$2=0,$C219*$D219/$C$1*Index_운영!DK61*Index_운영!DK$10,IF(NOT(DJ219=0),NOT(Index_운영!DK61=0)*DJ219*(1+$E219*Index_운영!DK281)*Index_운영!DK61,$C219*$D219/$C$1*Index_운영!DK61))</f>
        <v>0</v>
      </c>
      <c r="DL219" s="591">
        <f>IF(DL$2=0,$C219*$D219/$C$1*Index_운영!DL61*Index_운영!DL$10,IF(NOT(DK219=0),NOT(Index_운영!DL61=0)*DK219*(1+$E219*Index_운영!DL281)*Index_운영!DL61,$C219*$D219/$C$1*Index_운영!DL61))</f>
        <v>0</v>
      </c>
      <c r="DM219" s="591">
        <f>IF(DM$2=0,$C219*$D219/$C$1*Index_운영!DM61*Index_운영!DM$10,IF(NOT(DL219=0),NOT(Index_운영!DM61=0)*DL219*(1+$E219*Index_운영!DM281)*Index_운영!DM61,$C219*$D219/$C$1*Index_운영!DM61))</f>
        <v>0</v>
      </c>
      <c r="DN219" s="591">
        <f>IF(DN$2=0,$C219*$D219/$C$1*Index_운영!DN61*Index_운영!DN$10,IF(NOT(DM219=0),NOT(Index_운영!DN61=0)*DM219*(1+$E219*Index_운영!DN281)*Index_운영!DN61,$C219*$D219/$C$1*Index_운영!DN61))</f>
        <v>0</v>
      </c>
      <c r="DO219" s="591">
        <f>IF(DO$2=0,$C219*$D219/$C$1*Index_운영!DO61*Index_운영!DO$10,IF(NOT(DN219=0),NOT(Index_운영!DO61=0)*DN219*(1+$E219*Index_운영!DO281)*Index_운영!DO61,$C219*$D219/$C$1*Index_운영!DO61))</f>
        <v>0</v>
      </c>
      <c r="DP219" s="591">
        <f>IF(DP$2=0,$C219*$D219/$C$1*Index_운영!DP61*Index_운영!DP$10,IF(NOT(DO219=0),NOT(Index_운영!DP61=0)*DO219*(1+$E219*Index_운영!DP281)*Index_운영!DP61,$C219*$D219/$C$1*Index_운영!DP61))</f>
        <v>0</v>
      </c>
      <c r="DQ219" s="591">
        <f>IF(DQ$2=0,$C219*$D219/$C$1*Index_운영!DQ61*Index_운영!DQ$10,IF(NOT(DP219=0),NOT(Index_운영!DQ61=0)*DP219*(1+$E219*Index_운영!DQ281)*Index_운영!DQ61,$C219*$D219/$C$1*Index_운영!DQ61))</f>
        <v>0</v>
      </c>
      <c r="DR219" s="591">
        <f>IF(DR$2=0,$C219*$D219/$C$1*Index_운영!DR61*Index_운영!DR$10,IF(NOT(DQ219=0),NOT(Index_운영!DR61=0)*DQ219*(1+$E219*Index_운영!DR281)*Index_운영!DR61,$C219*$D219/$C$1*Index_운영!DR61))</f>
        <v>0</v>
      </c>
      <c r="DS219" s="591">
        <f>IF(DS$2=0,$C219*$D219/$C$1*Index_운영!DS61*Index_운영!DS$10,IF(NOT(DR219=0),NOT(Index_운영!DS61=0)*DR219*(1+$E219*Index_운영!DS281)*Index_운영!DS61,$C219*$D219/$C$1*Index_운영!DS61))</f>
        <v>0</v>
      </c>
      <c r="DT219" s="591">
        <f>IF(DT$2=0,$C219*$D219/$C$1*Index_운영!DT61*Index_운영!DT$10,IF(NOT(DS219=0),NOT(Index_운영!DT61=0)*DS219*(1+$E219*Index_운영!DT281)*Index_운영!DT61,$C219*$D219/$C$1*Index_운영!DT61))</f>
        <v>0</v>
      </c>
      <c r="DU219" s="591">
        <f>IF(DU$2=0,$C219*$D219/$C$1*Index_운영!DU61*Index_운영!DU$10,IF(NOT(DT219=0),NOT(Index_운영!DU61=0)*DT219*(1+$E219*Index_운영!DU281)*Index_운영!DU61,$C219*$D219/$C$1*Index_운영!DU61))</f>
        <v>0</v>
      </c>
      <c r="DV219" s="591">
        <f>IF(DV$2=0,$C219*$D219/$C$1*Index_운영!DV61*Index_운영!DV$10,IF(NOT(DU219=0),NOT(Index_운영!DV61=0)*DU219*(1+$E219*Index_운영!DV281)*Index_운영!DV61,$C219*$D219/$C$1*Index_운영!DV61))</f>
        <v>0</v>
      </c>
    </row>
    <row r="220" spans="1:126" s="485" customFormat="1" outlineLevel="1" x14ac:dyDescent="0.4">
      <c r="A220" s="737"/>
      <c r="B220" s="464">
        <f>'Rent Roll'!$B36</f>
        <v>0</v>
      </c>
      <c r="C220" s="1219">
        <f>'Rent Roll'!$K36</f>
        <v>0</v>
      </c>
      <c r="D220" s="1220">
        <f>'Rent Roll'!$Y36</f>
        <v>0</v>
      </c>
      <c r="E220" s="1221">
        <f>'Rent Roll'!$Z36</f>
        <v>0</v>
      </c>
      <c r="F220" s="588">
        <f>IF(F$2=0,$C220*$D220/$C$1*Index_운영!F62*Index_운영!F$10,IF(NOT(E220=0),NOT(Index_운영!F62=0)*E220*(1+$E220*Index_운영!F282)*Index_운영!F62,$C220*$D220/$C$1*Index_운영!F62))</f>
        <v>0</v>
      </c>
      <c r="G220" s="591">
        <f>IF(G$2=0,$C220*$D220/$C$1*Index_운영!G62*Index_운영!G$10,IF(NOT(F220=0),NOT(Index_운영!G62=0)*F220*(1+$E220*Index_운영!G282)*Index_운영!G62,$C220*$D220/$C$1*Index_운영!G62))</f>
        <v>0</v>
      </c>
      <c r="H220" s="591">
        <f>IF(H$2=0,$C220*$D220/$C$1*Index_운영!H62*Index_운영!H$10,IF(NOT(G220=0),NOT(Index_운영!H62=0)*G220*(1+$E220*Index_운영!H282)*Index_운영!H62,$C220*$D220/$C$1*Index_운영!H62))</f>
        <v>0</v>
      </c>
      <c r="I220" s="591">
        <f>IF(I$2=0,$C220*$D220/$C$1*Index_운영!I62*Index_운영!I$10,IF(NOT(H220=0),NOT(Index_운영!I62=0)*H220*(1+$E220*Index_운영!I282)*Index_운영!I62,$C220*$D220/$C$1*Index_운영!I62))</f>
        <v>0</v>
      </c>
      <c r="J220" s="591">
        <f>IF(J$2=0,$C220*$D220/$C$1*Index_운영!J62*Index_운영!J$10,IF(NOT(I220=0),NOT(Index_운영!J62=0)*I220*(1+$E220*Index_운영!J282)*Index_운영!J62,$C220*$D220/$C$1*Index_운영!J62))</f>
        <v>0</v>
      </c>
      <c r="K220" s="591">
        <f>IF(K$2=0,$C220*$D220/$C$1*Index_운영!K62*Index_운영!K$10,IF(NOT(J220=0),NOT(Index_운영!K62=0)*J220*(1+$E220*Index_운영!K282)*Index_운영!K62,$C220*$D220/$C$1*Index_운영!K62))</f>
        <v>0</v>
      </c>
      <c r="L220" s="591">
        <f>IF(L$2=0,$C220*$D220/$C$1*Index_운영!L62*Index_운영!L$10,IF(NOT(K220=0),NOT(Index_운영!L62=0)*K220*(1+$E220*Index_운영!L282)*Index_운영!L62,$C220*$D220/$C$1*Index_운영!L62))</f>
        <v>0</v>
      </c>
      <c r="M220" s="591">
        <f>IF(M$2=0,$C220*$D220/$C$1*Index_운영!M62*Index_운영!M$10,IF(NOT(L220=0),NOT(Index_운영!M62=0)*L220*(1+$E220*Index_운영!M282)*Index_운영!M62,$C220*$D220/$C$1*Index_운영!M62))</f>
        <v>0</v>
      </c>
      <c r="N220" s="591">
        <f>IF(N$2=0,$C220*$D220/$C$1*Index_운영!N62*Index_운영!N$10,IF(NOT(M220=0),NOT(Index_운영!N62=0)*M220*(1+$E220*Index_운영!N282)*Index_운영!N62,$C220*$D220/$C$1*Index_운영!N62))</f>
        <v>0</v>
      </c>
      <c r="O220" s="591">
        <f>IF(O$2=0,$C220*$D220/$C$1*Index_운영!O62*Index_운영!O$10,IF(NOT(N220=0),NOT(Index_운영!O62=0)*N220*(1+$E220*Index_운영!O282)*Index_운영!O62,$C220*$D220/$C$1*Index_운영!O62))</f>
        <v>0</v>
      </c>
      <c r="P220" s="591">
        <f>IF(P$2=0,$C220*$D220/$C$1*Index_운영!P62*Index_운영!P$10,IF(NOT(O220=0),NOT(Index_운영!P62=0)*O220*(1+$E220*Index_운영!P282)*Index_운영!P62,$C220*$D220/$C$1*Index_운영!P62))</f>
        <v>0</v>
      </c>
      <c r="Q220" s="591">
        <f>IF(Q$2=0,$C220*$D220/$C$1*Index_운영!Q62*Index_운영!Q$10,IF(NOT(P220=0),NOT(Index_운영!Q62=0)*P220*(1+$E220*Index_운영!Q282)*Index_운영!Q62,$C220*$D220/$C$1*Index_운영!Q62))</f>
        <v>0</v>
      </c>
      <c r="R220" s="591">
        <f>IF(R$2=0,$C220*$D220/$C$1*Index_운영!R62*Index_운영!R$10,IF(NOT(Q220=0),NOT(Index_운영!R62=0)*Q220*(1+$E220*Index_운영!R282)*Index_운영!R62,$C220*$D220/$C$1*Index_운영!R62))</f>
        <v>0</v>
      </c>
      <c r="S220" s="591">
        <f>IF(S$2=0,$C220*$D220/$C$1*Index_운영!S62*Index_운영!S$10,IF(NOT(R220=0),NOT(Index_운영!S62=0)*R220*(1+$E220*Index_운영!S282)*Index_운영!S62,$C220*$D220/$C$1*Index_운영!S62))</f>
        <v>0</v>
      </c>
      <c r="T220" s="591">
        <f>IF(T$2=0,$C220*$D220/$C$1*Index_운영!T62*Index_운영!T$10,IF(NOT(S220=0),NOT(Index_운영!T62=0)*S220*(1+$E220*Index_운영!T282)*Index_운영!T62,$C220*$D220/$C$1*Index_운영!T62))</f>
        <v>0</v>
      </c>
      <c r="U220" s="591">
        <f>IF(U$2=0,$C220*$D220/$C$1*Index_운영!U62*Index_운영!U$10,IF(NOT(T220=0),NOT(Index_운영!U62=0)*T220*(1+$E220*Index_운영!U282)*Index_운영!U62,$C220*$D220/$C$1*Index_운영!U62))</f>
        <v>0</v>
      </c>
      <c r="V220" s="591">
        <f>IF(V$2=0,$C220*$D220/$C$1*Index_운영!V62*Index_운영!V$10,IF(NOT(U220=0),NOT(Index_운영!V62=0)*U220*(1+$E220*Index_운영!V282)*Index_운영!V62,$C220*$D220/$C$1*Index_운영!V62))</f>
        <v>0</v>
      </c>
      <c r="W220" s="591">
        <f>IF(W$2=0,$C220*$D220/$C$1*Index_운영!W62*Index_운영!W$10,IF(NOT(V220=0),NOT(Index_운영!W62=0)*V220*(1+$E220*Index_운영!W282)*Index_운영!W62,$C220*$D220/$C$1*Index_운영!W62))</f>
        <v>0</v>
      </c>
      <c r="X220" s="591">
        <f>IF(X$2=0,$C220*$D220/$C$1*Index_운영!X62*Index_운영!X$10,IF(NOT(W220=0),NOT(Index_운영!X62=0)*W220*(1+$E220*Index_운영!X282)*Index_운영!X62,$C220*$D220/$C$1*Index_운영!X62))</f>
        <v>0</v>
      </c>
      <c r="Y220" s="591">
        <f>IF(Y$2=0,$C220*$D220/$C$1*Index_운영!Y62*Index_운영!Y$10,IF(NOT(X220=0),NOT(Index_운영!Y62=0)*X220*(1+$E220*Index_운영!Y282)*Index_운영!Y62,$C220*$D220/$C$1*Index_운영!Y62))</f>
        <v>0</v>
      </c>
      <c r="Z220" s="591">
        <f>IF(Z$2=0,$C220*$D220/$C$1*Index_운영!Z62*Index_운영!Z$10,IF(NOT(Y220=0),NOT(Index_운영!Z62=0)*Y220*(1+$E220*Index_운영!Z282)*Index_운영!Z62,$C220*$D220/$C$1*Index_운영!Z62))</f>
        <v>0</v>
      </c>
      <c r="AA220" s="591">
        <f>IF(AA$2=0,$C220*$D220/$C$1*Index_운영!AA62*Index_운영!AA$10,IF(NOT(Z220=0),NOT(Index_운영!AA62=0)*Z220*(1+$E220*Index_운영!AA282)*Index_운영!AA62,$C220*$D220/$C$1*Index_운영!AA62))</f>
        <v>0</v>
      </c>
      <c r="AB220" s="591">
        <f>IF(AB$2=0,$C220*$D220/$C$1*Index_운영!AB62*Index_운영!AB$10,IF(NOT(AA220=0),NOT(Index_운영!AB62=0)*AA220*(1+$E220*Index_운영!AB282)*Index_운영!AB62,$C220*$D220/$C$1*Index_운영!AB62))</f>
        <v>0</v>
      </c>
      <c r="AC220" s="591">
        <f>IF(AC$2=0,$C220*$D220/$C$1*Index_운영!AC62*Index_운영!AC$10,IF(NOT(AB220=0),NOT(Index_운영!AC62=0)*AB220*(1+$E220*Index_운영!AC282)*Index_운영!AC62,$C220*$D220/$C$1*Index_운영!AC62))</f>
        <v>0</v>
      </c>
      <c r="AD220" s="591">
        <f>IF(AD$2=0,$C220*$D220/$C$1*Index_운영!AD62*Index_운영!AD$10,IF(NOT(AC220=0),NOT(Index_운영!AD62=0)*AC220*(1+$E220*Index_운영!AD282)*Index_운영!AD62,$C220*$D220/$C$1*Index_운영!AD62))</f>
        <v>0</v>
      </c>
      <c r="AE220" s="591">
        <f>IF(AE$2=0,$C220*$D220/$C$1*Index_운영!AE62*Index_운영!AE$10,IF(NOT(AD220=0),NOT(Index_운영!AE62=0)*AD220*(1+$E220*Index_운영!AE282)*Index_운영!AE62,$C220*$D220/$C$1*Index_운영!AE62))</f>
        <v>0</v>
      </c>
      <c r="AF220" s="591">
        <f>IF(AF$2=0,$C220*$D220/$C$1*Index_운영!AF62*Index_운영!AF$10,IF(NOT(AE220=0),NOT(Index_운영!AF62=0)*AE220*(1+$E220*Index_운영!AF282)*Index_운영!AF62,$C220*$D220/$C$1*Index_운영!AF62))</f>
        <v>0</v>
      </c>
      <c r="AG220" s="591">
        <f>IF(AG$2=0,$C220*$D220/$C$1*Index_운영!AG62*Index_운영!AG$10,IF(NOT(AF220=0),NOT(Index_운영!AG62=0)*AF220*(1+$E220*Index_운영!AG282)*Index_운영!AG62,$C220*$D220/$C$1*Index_운영!AG62))</f>
        <v>0</v>
      </c>
      <c r="AH220" s="591">
        <f>IF(AH$2=0,$C220*$D220/$C$1*Index_운영!AH62*Index_운영!AH$10,IF(NOT(AG220=0),NOT(Index_운영!AH62=0)*AG220*(1+$E220*Index_운영!AH282)*Index_운영!AH62,$C220*$D220/$C$1*Index_운영!AH62))</f>
        <v>0</v>
      </c>
      <c r="AI220" s="591">
        <f>IF(AI$2=0,$C220*$D220/$C$1*Index_운영!AI62*Index_운영!AI$10,IF(NOT(AH220=0),NOT(Index_운영!AI62=0)*AH220*(1+$E220*Index_운영!AI282)*Index_운영!AI62,$C220*$D220/$C$1*Index_운영!AI62))</f>
        <v>0</v>
      </c>
      <c r="AJ220" s="591">
        <f>IF(AJ$2=0,$C220*$D220/$C$1*Index_운영!AJ62*Index_운영!AJ$10,IF(NOT(AI220=0),NOT(Index_운영!AJ62=0)*AI220*(1+$E220*Index_운영!AJ282)*Index_운영!AJ62,$C220*$D220/$C$1*Index_운영!AJ62))</f>
        <v>0</v>
      </c>
      <c r="AK220" s="591">
        <f>IF(AK$2=0,$C220*$D220/$C$1*Index_운영!AK62*Index_운영!AK$10,IF(NOT(AJ220=0),NOT(Index_운영!AK62=0)*AJ220*(1+$E220*Index_운영!AK282)*Index_운영!AK62,$C220*$D220/$C$1*Index_운영!AK62))</f>
        <v>0</v>
      </c>
      <c r="AL220" s="591">
        <f>IF(AL$2=0,$C220*$D220/$C$1*Index_운영!AL62*Index_운영!AL$10,IF(NOT(AK220=0),NOT(Index_운영!AL62=0)*AK220*(1+$E220*Index_운영!AL282)*Index_운영!AL62,$C220*$D220/$C$1*Index_운영!AL62))</f>
        <v>0</v>
      </c>
      <c r="AM220" s="591">
        <f>IF(AM$2=0,$C220*$D220/$C$1*Index_운영!AM62*Index_운영!AM$10,IF(NOT(AL220=0),NOT(Index_운영!AM62=0)*AL220*(1+$E220*Index_운영!AM282)*Index_운영!AM62,$C220*$D220/$C$1*Index_운영!AM62))</f>
        <v>0</v>
      </c>
      <c r="AN220" s="591">
        <f>IF(AN$2=0,$C220*$D220/$C$1*Index_운영!AN62*Index_운영!AN$10,IF(NOT(AM220=0),NOT(Index_운영!AN62=0)*AM220*(1+$E220*Index_운영!AN282)*Index_운영!AN62,$C220*$D220/$C$1*Index_운영!AN62))</f>
        <v>0</v>
      </c>
      <c r="AO220" s="591">
        <f>IF(AO$2=0,$C220*$D220/$C$1*Index_운영!AO62*Index_운영!AO$10,IF(NOT(AN220=0),NOT(Index_운영!AO62=0)*AN220*(1+$E220*Index_운영!AO282)*Index_운영!AO62,$C220*$D220/$C$1*Index_운영!AO62))</f>
        <v>0</v>
      </c>
      <c r="AP220" s="591">
        <f>IF(AP$2=0,$C220*$D220/$C$1*Index_운영!AP62*Index_운영!AP$10,IF(NOT(AO220=0),NOT(Index_운영!AP62=0)*AO220*(1+$E220*Index_운영!AP282)*Index_운영!AP62,$C220*$D220/$C$1*Index_운영!AP62))</f>
        <v>0</v>
      </c>
      <c r="AQ220" s="591">
        <f>IF(AQ$2=0,$C220*$D220/$C$1*Index_운영!AQ62*Index_운영!AQ$10,IF(NOT(AP220=0),NOT(Index_운영!AQ62=0)*AP220*(1+$E220*Index_운영!AQ282)*Index_운영!AQ62,$C220*$D220/$C$1*Index_운영!AQ62))</f>
        <v>0</v>
      </c>
      <c r="AR220" s="591">
        <f>IF(AR$2=0,$C220*$D220/$C$1*Index_운영!AR62*Index_운영!AR$10,IF(NOT(AQ220=0),NOT(Index_운영!AR62=0)*AQ220*(1+$E220*Index_운영!AR282)*Index_운영!AR62,$C220*$D220/$C$1*Index_운영!AR62))</f>
        <v>0</v>
      </c>
      <c r="AS220" s="591">
        <f>IF(AS$2=0,$C220*$D220/$C$1*Index_운영!AS62*Index_운영!AS$10,IF(NOT(AR220=0),NOT(Index_운영!AS62=0)*AR220*(1+$E220*Index_운영!AS282)*Index_운영!AS62,$C220*$D220/$C$1*Index_운영!AS62))</f>
        <v>0</v>
      </c>
      <c r="AT220" s="591">
        <f>IF(AT$2=0,$C220*$D220/$C$1*Index_운영!AT62*Index_운영!AT$10,IF(NOT(AS220=0),NOT(Index_운영!AT62=0)*AS220*(1+$E220*Index_운영!AT282)*Index_운영!AT62,$C220*$D220/$C$1*Index_운영!AT62))</f>
        <v>0</v>
      </c>
      <c r="AU220" s="591">
        <f>IF(AU$2=0,$C220*$D220/$C$1*Index_운영!AU62*Index_운영!AU$10,IF(NOT(AT220=0),NOT(Index_운영!AU62=0)*AT220*(1+$E220*Index_운영!AU282)*Index_운영!AU62,$C220*$D220/$C$1*Index_운영!AU62))</f>
        <v>0</v>
      </c>
      <c r="AV220" s="591">
        <f>IF(AV$2=0,$C220*$D220/$C$1*Index_운영!AV62*Index_운영!AV$10,IF(NOT(AU220=0),NOT(Index_운영!AV62=0)*AU220*(1+$E220*Index_운영!AV282)*Index_운영!AV62,$C220*$D220/$C$1*Index_운영!AV62))</f>
        <v>0</v>
      </c>
      <c r="AW220" s="591">
        <f>IF(AW$2=0,$C220*$D220/$C$1*Index_운영!AW62*Index_운영!AW$10,IF(NOT(AV220=0),NOT(Index_운영!AW62=0)*AV220*(1+$E220*Index_운영!AW282)*Index_운영!AW62,$C220*$D220/$C$1*Index_운영!AW62))</f>
        <v>0</v>
      </c>
      <c r="AX220" s="591">
        <f>IF(AX$2=0,$C220*$D220/$C$1*Index_운영!AX62*Index_운영!AX$10,IF(NOT(AW220=0),NOT(Index_운영!AX62=0)*AW220*(1+$E220*Index_운영!AX282)*Index_운영!AX62,$C220*$D220/$C$1*Index_운영!AX62))</f>
        <v>0</v>
      </c>
      <c r="AY220" s="591">
        <f>IF(AY$2=0,$C220*$D220/$C$1*Index_운영!AY62*Index_운영!AY$10,IF(NOT(AX220=0),NOT(Index_운영!AY62=0)*AX220*(1+$E220*Index_운영!AY282)*Index_운영!AY62,$C220*$D220/$C$1*Index_운영!AY62))</f>
        <v>0</v>
      </c>
      <c r="AZ220" s="591">
        <f>IF(AZ$2=0,$C220*$D220/$C$1*Index_운영!AZ62*Index_운영!AZ$10,IF(NOT(AY220=0),NOT(Index_운영!AZ62=0)*AY220*(1+$E220*Index_운영!AZ282)*Index_운영!AZ62,$C220*$D220/$C$1*Index_운영!AZ62))</f>
        <v>0</v>
      </c>
      <c r="BA220" s="591">
        <f>IF(BA$2=0,$C220*$D220/$C$1*Index_운영!BA62*Index_운영!BA$10,IF(NOT(AZ220=0),NOT(Index_운영!BA62=0)*AZ220*(1+$E220*Index_운영!BA282)*Index_운영!BA62,$C220*$D220/$C$1*Index_운영!BA62))</f>
        <v>0</v>
      </c>
      <c r="BB220" s="591">
        <f>IF(BB$2=0,$C220*$D220/$C$1*Index_운영!BB62*Index_운영!BB$10,IF(NOT(BA220=0),NOT(Index_운영!BB62=0)*BA220*(1+$E220*Index_운영!BB282)*Index_운영!BB62,$C220*$D220/$C$1*Index_운영!BB62))</f>
        <v>0</v>
      </c>
      <c r="BC220" s="591">
        <f>IF(BC$2=0,$C220*$D220/$C$1*Index_운영!BC62*Index_운영!BC$10,IF(NOT(BB220=0),NOT(Index_운영!BC62=0)*BB220*(1+$E220*Index_운영!BC282)*Index_운영!BC62,$C220*$D220/$C$1*Index_운영!BC62))</f>
        <v>0</v>
      </c>
      <c r="BD220" s="591">
        <f>IF(BD$2=0,$C220*$D220/$C$1*Index_운영!BD62*Index_운영!BD$10,IF(NOT(BC220=0),NOT(Index_운영!BD62=0)*BC220*(1+$E220*Index_운영!BD282)*Index_운영!BD62,$C220*$D220/$C$1*Index_운영!BD62))</f>
        <v>0</v>
      </c>
      <c r="BE220" s="591">
        <f>IF(BE$2=0,$C220*$D220/$C$1*Index_운영!BE62*Index_운영!BE$10,IF(NOT(BD220=0),NOT(Index_운영!BE62=0)*BD220*(1+$E220*Index_운영!BE282)*Index_운영!BE62,$C220*$D220/$C$1*Index_운영!BE62))</f>
        <v>0</v>
      </c>
      <c r="BF220" s="591">
        <f>IF(BF$2=0,$C220*$D220/$C$1*Index_운영!BF62*Index_운영!BF$10,IF(NOT(BE220=0),NOT(Index_운영!BF62=0)*BE220*(1+$E220*Index_운영!BF282)*Index_운영!BF62,$C220*$D220/$C$1*Index_운영!BF62))</f>
        <v>0</v>
      </c>
      <c r="BG220" s="591">
        <f>IF(BG$2=0,$C220*$D220/$C$1*Index_운영!BG62*Index_운영!BG$10,IF(NOT(BF220=0),NOT(Index_운영!BG62=0)*BF220*(1+$E220*Index_운영!BG282)*Index_운영!BG62,$C220*$D220/$C$1*Index_운영!BG62))</f>
        <v>0</v>
      </c>
      <c r="BH220" s="591">
        <f>IF(BH$2=0,$C220*$D220/$C$1*Index_운영!BH62*Index_운영!BH$10,IF(NOT(BG220=0),NOT(Index_운영!BH62=0)*BG220*(1+$E220*Index_운영!BH282)*Index_운영!BH62,$C220*$D220/$C$1*Index_운영!BH62))</f>
        <v>0</v>
      </c>
      <c r="BI220" s="591">
        <f>IF(BI$2=0,$C220*$D220/$C$1*Index_운영!BI62*Index_운영!BI$10,IF(NOT(BH220=0),NOT(Index_운영!BI62=0)*BH220*(1+$E220*Index_운영!BI282)*Index_운영!BI62,$C220*$D220/$C$1*Index_운영!BI62))</f>
        <v>0</v>
      </c>
      <c r="BJ220" s="591">
        <f>IF(BJ$2=0,$C220*$D220/$C$1*Index_운영!BJ62*Index_운영!BJ$10,IF(NOT(BI220=0),NOT(Index_운영!BJ62=0)*BI220*(1+$E220*Index_운영!BJ282)*Index_운영!BJ62,$C220*$D220/$C$1*Index_운영!BJ62))</f>
        <v>0</v>
      </c>
      <c r="BK220" s="591">
        <f>IF(BK$2=0,$C220*$D220/$C$1*Index_운영!BK62*Index_운영!BK$10,IF(NOT(BJ220=0),NOT(Index_운영!BK62=0)*BJ220*(1+$E220*Index_운영!BK282)*Index_운영!BK62,$C220*$D220/$C$1*Index_운영!BK62))</f>
        <v>0</v>
      </c>
      <c r="BL220" s="591">
        <f>IF(BL$2=0,$C220*$D220/$C$1*Index_운영!BL62*Index_운영!BL$10,IF(NOT(BK220=0),NOT(Index_운영!BL62=0)*BK220*(1+$E220*Index_운영!BL282)*Index_운영!BL62,$C220*$D220/$C$1*Index_운영!BL62))</f>
        <v>0</v>
      </c>
      <c r="BM220" s="591">
        <f>IF(BM$2=0,$C220*$D220/$C$1*Index_운영!BM62*Index_운영!BM$10,IF(NOT(BL220=0),NOT(Index_운영!BM62=0)*BL220*(1+$E220*Index_운영!BM282)*Index_운영!BM62,$C220*$D220/$C$1*Index_운영!BM62))</f>
        <v>0</v>
      </c>
      <c r="BN220" s="591">
        <f>IF(BN$2=0,$C220*$D220/$C$1*Index_운영!BN62*Index_운영!BN$10,IF(NOT(BM220=0),NOT(Index_운영!BN62=0)*BM220*(1+$E220*Index_운영!BN282)*Index_운영!BN62,$C220*$D220/$C$1*Index_운영!BN62))</f>
        <v>0</v>
      </c>
      <c r="BO220" s="591">
        <f>IF(BO$2=0,$C220*$D220/$C$1*Index_운영!BO62*Index_운영!BO$10,IF(NOT(BN220=0),NOT(Index_운영!BO62=0)*BN220*(1+$E220*Index_운영!BO282)*Index_운영!BO62,$C220*$D220/$C$1*Index_운영!BO62))</f>
        <v>0</v>
      </c>
      <c r="BP220" s="591">
        <f>IF(BP$2=0,$C220*$D220/$C$1*Index_운영!BP62*Index_운영!BP$10,IF(NOT(BO220=0),NOT(Index_운영!BP62=0)*BO220*(1+$E220*Index_운영!BP282)*Index_운영!BP62,$C220*$D220/$C$1*Index_운영!BP62))</f>
        <v>0</v>
      </c>
      <c r="BQ220" s="591">
        <f>IF(BQ$2=0,$C220*$D220/$C$1*Index_운영!BQ62*Index_운영!BQ$10,IF(NOT(BP220=0),NOT(Index_운영!BQ62=0)*BP220*(1+$E220*Index_운영!BQ282)*Index_운영!BQ62,$C220*$D220/$C$1*Index_운영!BQ62))</f>
        <v>0</v>
      </c>
      <c r="BR220" s="591">
        <f>IF(BR$2=0,$C220*$D220/$C$1*Index_운영!BR62*Index_운영!BR$10,IF(NOT(BQ220=0),NOT(Index_운영!BR62=0)*BQ220*(1+$E220*Index_운영!BR282)*Index_운영!BR62,$C220*$D220/$C$1*Index_운영!BR62))</f>
        <v>0</v>
      </c>
      <c r="BS220" s="591">
        <f>IF(BS$2=0,$C220*$D220/$C$1*Index_운영!BS62*Index_운영!BS$10,IF(NOT(BR220=0),NOT(Index_운영!BS62=0)*BR220*(1+$E220*Index_운영!BS282)*Index_운영!BS62,$C220*$D220/$C$1*Index_운영!BS62))</f>
        <v>0</v>
      </c>
      <c r="BT220" s="591">
        <f>IF(BT$2=0,$C220*$D220/$C$1*Index_운영!BT62*Index_운영!BT$10,IF(NOT(BS220=0),NOT(Index_운영!BT62=0)*BS220*(1+$E220*Index_운영!BT282)*Index_운영!BT62,$C220*$D220/$C$1*Index_운영!BT62))</f>
        <v>0</v>
      </c>
      <c r="BU220" s="591">
        <f>IF(BU$2=0,$C220*$D220/$C$1*Index_운영!BU62*Index_운영!BU$10,IF(NOT(BT220=0),NOT(Index_운영!BU62=0)*BT220*(1+$E220*Index_운영!BU282)*Index_운영!BU62,$C220*$D220/$C$1*Index_운영!BU62))</f>
        <v>0</v>
      </c>
      <c r="BV220" s="591">
        <f>IF(BV$2=0,$C220*$D220/$C$1*Index_운영!BV62*Index_운영!BV$10,IF(NOT(BU220=0),NOT(Index_운영!BV62=0)*BU220*(1+$E220*Index_운영!BV282)*Index_운영!BV62,$C220*$D220/$C$1*Index_운영!BV62))</f>
        <v>0</v>
      </c>
      <c r="BW220" s="591">
        <f>IF(BW$2=0,$C220*$D220/$C$1*Index_운영!BW62*Index_운영!BW$10,IF(NOT(BV220=0),NOT(Index_운영!BW62=0)*BV220*(1+$E220*Index_운영!BW282)*Index_운영!BW62,$C220*$D220/$C$1*Index_운영!BW62))</f>
        <v>0</v>
      </c>
      <c r="BX220" s="591">
        <f>IF(BX$2=0,$C220*$D220/$C$1*Index_운영!BX62*Index_운영!BX$10,IF(NOT(BW220=0),NOT(Index_운영!BX62=0)*BW220*(1+$E220*Index_운영!BX282)*Index_운영!BX62,$C220*$D220/$C$1*Index_운영!BX62))</f>
        <v>0</v>
      </c>
      <c r="BY220" s="591">
        <f>IF(BY$2=0,$C220*$D220/$C$1*Index_운영!BY62*Index_운영!BY$10,IF(NOT(BX220=0),NOT(Index_운영!BY62=0)*BX220*(1+$E220*Index_운영!BY282)*Index_운영!BY62,$C220*$D220/$C$1*Index_운영!BY62))</f>
        <v>0</v>
      </c>
      <c r="BZ220" s="591">
        <f>IF(BZ$2=0,$C220*$D220/$C$1*Index_운영!BZ62*Index_운영!BZ$10,IF(NOT(BY220=0),NOT(Index_운영!BZ62=0)*BY220*(1+$E220*Index_운영!BZ282)*Index_운영!BZ62,$C220*$D220/$C$1*Index_운영!BZ62))</f>
        <v>0</v>
      </c>
      <c r="CA220" s="591">
        <f>IF(CA$2=0,$C220*$D220/$C$1*Index_운영!CA62*Index_운영!CA$10,IF(NOT(BZ220=0),NOT(Index_운영!CA62=0)*BZ220*(1+$E220*Index_운영!CA282)*Index_운영!CA62,$C220*$D220/$C$1*Index_운영!CA62))</f>
        <v>0</v>
      </c>
      <c r="CB220" s="591">
        <f>IF(CB$2=0,$C220*$D220/$C$1*Index_운영!CB62*Index_운영!CB$10,IF(NOT(CA220=0),NOT(Index_운영!CB62=0)*CA220*(1+$E220*Index_운영!CB282)*Index_운영!CB62,$C220*$D220/$C$1*Index_운영!CB62))</f>
        <v>0</v>
      </c>
      <c r="CC220" s="591">
        <f>IF(CC$2=0,$C220*$D220/$C$1*Index_운영!CC62*Index_운영!CC$10,IF(NOT(CB220=0),NOT(Index_운영!CC62=0)*CB220*(1+$E220*Index_운영!CC282)*Index_운영!CC62,$C220*$D220/$C$1*Index_운영!CC62))</f>
        <v>0</v>
      </c>
      <c r="CD220" s="591">
        <f>IF(CD$2=0,$C220*$D220/$C$1*Index_운영!CD62*Index_운영!CD$10,IF(NOT(CC220=0),NOT(Index_운영!CD62=0)*CC220*(1+$E220*Index_운영!CD282)*Index_운영!CD62,$C220*$D220/$C$1*Index_운영!CD62))</f>
        <v>0</v>
      </c>
      <c r="CE220" s="591">
        <f>IF(CE$2=0,$C220*$D220/$C$1*Index_운영!CE62*Index_운영!CE$10,IF(NOT(CD220=0),NOT(Index_운영!CE62=0)*CD220*(1+$E220*Index_운영!CE282)*Index_운영!CE62,$C220*$D220/$C$1*Index_운영!CE62))</f>
        <v>0</v>
      </c>
      <c r="CF220" s="591">
        <f>IF(CF$2=0,$C220*$D220/$C$1*Index_운영!CF62*Index_운영!CF$10,IF(NOT(CE220=0),NOT(Index_운영!CF62=0)*CE220*(1+$E220*Index_운영!CF282)*Index_운영!CF62,$C220*$D220/$C$1*Index_운영!CF62))</f>
        <v>0</v>
      </c>
      <c r="CG220" s="591">
        <f>IF(CG$2=0,$C220*$D220/$C$1*Index_운영!CG62*Index_운영!CG$10,IF(NOT(CF220=0),NOT(Index_운영!CG62=0)*CF220*(1+$E220*Index_운영!CG282)*Index_운영!CG62,$C220*$D220/$C$1*Index_운영!CG62))</f>
        <v>0</v>
      </c>
      <c r="CH220" s="591">
        <f>IF(CH$2=0,$C220*$D220/$C$1*Index_운영!CH62*Index_운영!CH$10,IF(NOT(CG220=0),NOT(Index_운영!CH62=0)*CG220*(1+$E220*Index_운영!CH282)*Index_운영!CH62,$C220*$D220/$C$1*Index_운영!CH62))</f>
        <v>0</v>
      </c>
      <c r="CI220" s="591">
        <f>IF(CI$2=0,$C220*$D220/$C$1*Index_운영!CI62*Index_운영!CI$10,IF(NOT(CH220=0),NOT(Index_운영!CI62=0)*CH220*(1+$E220*Index_운영!CI282)*Index_운영!CI62,$C220*$D220/$C$1*Index_운영!CI62))</f>
        <v>0</v>
      </c>
      <c r="CJ220" s="591">
        <f>IF(CJ$2=0,$C220*$D220/$C$1*Index_운영!CJ62*Index_운영!CJ$10,IF(NOT(CI220=0),NOT(Index_운영!CJ62=0)*CI220*(1+$E220*Index_운영!CJ282)*Index_운영!CJ62,$C220*$D220/$C$1*Index_운영!CJ62))</f>
        <v>0</v>
      </c>
      <c r="CK220" s="591">
        <f>IF(CK$2=0,$C220*$D220/$C$1*Index_운영!CK62*Index_운영!CK$10,IF(NOT(CJ220=0),NOT(Index_운영!CK62=0)*CJ220*(1+$E220*Index_운영!CK282)*Index_운영!CK62,$C220*$D220/$C$1*Index_운영!CK62))</f>
        <v>0</v>
      </c>
      <c r="CL220" s="591">
        <f>IF(CL$2=0,$C220*$D220/$C$1*Index_운영!CL62*Index_운영!CL$10,IF(NOT(CK220=0),NOT(Index_운영!CL62=0)*CK220*(1+$E220*Index_운영!CL282)*Index_운영!CL62,$C220*$D220/$C$1*Index_운영!CL62))</f>
        <v>0</v>
      </c>
      <c r="CM220" s="591">
        <f>IF(CM$2=0,$C220*$D220/$C$1*Index_운영!CM62*Index_운영!CM$10,IF(NOT(CL220=0),NOT(Index_운영!CM62=0)*CL220*(1+$E220*Index_운영!CM282)*Index_운영!CM62,$C220*$D220/$C$1*Index_운영!CM62))</f>
        <v>0</v>
      </c>
      <c r="CN220" s="591">
        <f>IF(CN$2=0,$C220*$D220/$C$1*Index_운영!CN62*Index_운영!CN$10,IF(NOT(CM220=0),NOT(Index_운영!CN62=0)*CM220*(1+$E220*Index_운영!CN282)*Index_운영!CN62,$C220*$D220/$C$1*Index_운영!CN62))</f>
        <v>0</v>
      </c>
      <c r="CO220" s="591">
        <f>IF(CO$2=0,$C220*$D220/$C$1*Index_운영!CO62*Index_운영!CO$10,IF(NOT(CN220=0),NOT(Index_운영!CO62=0)*CN220*(1+$E220*Index_운영!CO282)*Index_운영!CO62,$C220*$D220/$C$1*Index_운영!CO62))</f>
        <v>0</v>
      </c>
      <c r="CP220" s="591">
        <f>IF(CP$2=0,$C220*$D220/$C$1*Index_운영!CP62*Index_운영!CP$10,IF(NOT(CO220=0),NOT(Index_운영!CP62=0)*CO220*(1+$E220*Index_운영!CP282)*Index_운영!CP62,$C220*$D220/$C$1*Index_운영!CP62))</f>
        <v>0</v>
      </c>
      <c r="CQ220" s="591">
        <f>IF(CQ$2=0,$C220*$D220/$C$1*Index_운영!CQ62*Index_운영!CQ$10,IF(NOT(CP220=0),NOT(Index_운영!CQ62=0)*CP220*(1+$E220*Index_운영!CQ282)*Index_운영!CQ62,$C220*$D220/$C$1*Index_운영!CQ62))</f>
        <v>0</v>
      </c>
      <c r="CR220" s="591">
        <f>IF(CR$2=0,$C220*$D220/$C$1*Index_운영!CR62*Index_운영!CR$10,IF(NOT(CQ220=0),NOT(Index_운영!CR62=0)*CQ220*(1+$E220*Index_운영!CR282)*Index_운영!CR62,$C220*$D220/$C$1*Index_운영!CR62))</f>
        <v>0</v>
      </c>
      <c r="CS220" s="591">
        <f>IF(CS$2=0,$C220*$D220/$C$1*Index_운영!CS62*Index_운영!CS$10,IF(NOT(CR220=0),NOT(Index_운영!CS62=0)*CR220*(1+$E220*Index_운영!CS282)*Index_운영!CS62,$C220*$D220/$C$1*Index_운영!CS62))</f>
        <v>0</v>
      </c>
      <c r="CT220" s="591">
        <f>IF(CT$2=0,$C220*$D220/$C$1*Index_운영!CT62*Index_운영!CT$10,IF(NOT(CS220=0),NOT(Index_운영!CT62=0)*CS220*(1+$E220*Index_운영!CT282)*Index_운영!CT62,$C220*$D220/$C$1*Index_운영!CT62))</f>
        <v>0</v>
      </c>
      <c r="CU220" s="591">
        <f>IF(CU$2=0,$C220*$D220/$C$1*Index_운영!CU62*Index_운영!CU$10,IF(NOT(CT220=0),NOT(Index_운영!CU62=0)*CT220*(1+$E220*Index_운영!CU282)*Index_운영!CU62,$C220*$D220/$C$1*Index_운영!CU62))</f>
        <v>0</v>
      </c>
      <c r="CV220" s="591">
        <f>IF(CV$2=0,$C220*$D220/$C$1*Index_운영!CV62*Index_운영!CV$10,IF(NOT(CU220=0),NOT(Index_운영!CV62=0)*CU220*(1+$E220*Index_운영!CV282)*Index_운영!CV62,$C220*$D220/$C$1*Index_운영!CV62))</f>
        <v>0</v>
      </c>
      <c r="CW220" s="591">
        <f>IF(CW$2=0,$C220*$D220/$C$1*Index_운영!CW62*Index_운영!CW$10,IF(NOT(CV220=0),NOT(Index_운영!CW62=0)*CV220*(1+$E220*Index_운영!CW282)*Index_운영!CW62,$C220*$D220/$C$1*Index_운영!CW62))</f>
        <v>0</v>
      </c>
      <c r="CX220" s="591">
        <f>IF(CX$2=0,$C220*$D220/$C$1*Index_운영!CX62*Index_운영!CX$10,IF(NOT(CW220=0),NOT(Index_운영!CX62=0)*CW220*(1+$E220*Index_운영!CX282)*Index_운영!CX62,$C220*$D220/$C$1*Index_운영!CX62))</f>
        <v>0</v>
      </c>
      <c r="CY220" s="591">
        <f>IF(CY$2=0,$C220*$D220/$C$1*Index_운영!CY62*Index_운영!CY$10,IF(NOT(CX220=0),NOT(Index_운영!CY62=0)*CX220*(1+$E220*Index_운영!CY282)*Index_운영!CY62,$C220*$D220/$C$1*Index_운영!CY62))</f>
        <v>0</v>
      </c>
      <c r="CZ220" s="591">
        <f>IF(CZ$2=0,$C220*$D220/$C$1*Index_운영!CZ62*Index_운영!CZ$10,IF(NOT(CY220=0),NOT(Index_운영!CZ62=0)*CY220*(1+$E220*Index_운영!CZ282)*Index_운영!CZ62,$C220*$D220/$C$1*Index_운영!CZ62))</f>
        <v>0</v>
      </c>
      <c r="DA220" s="591">
        <f>IF(DA$2=0,$C220*$D220/$C$1*Index_운영!DA62*Index_운영!DA$10,IF(NOT(CZ220=0),NOT(Index_운영!DA62=0)*CZ220*(1+$E220*Index_운영!DA282)*Index_운영!DA62,$C220*$D220/$C$1*Index_운영!DA62))</f>
        <v>0</v>
      </c>
      <c r="DB220" s="591">
        <f>IF(DB$2=0,$C220*$D220/$C$1*Index_운영!DB62*Index_운영!DB$10,IF(NOT(DA220=0),NOT(Index_운영!DB62=0)*DA220*(1+$E220*Index_운영!DB282)*Index_운영!DB62,$C220*$D220/$C$1*Index_운영!DB62))</f>
        <v>0</v>
      </c>
      <c r="DC220" s="591">
        <f>IF(DC$2=0,$C220*$D220/$C$1*Index_운영!DC62*Index_운영!DC$10,IF(NOT(DB220=0),NOT(Index_운영!DC62=0)*DB220*(1+$E220*Index_운영!DC282)*Index_운영!DC62,$C220*$D220/$C$1*Index_운영!DC62))</f>
        <v>0</v>
      </c>
      <c r="DD220" s="591">
        <f>IF(DD$2=0,$C220*$D220/$C$1*Index_운영!DD62*Index_운영!DD$10,IF(NOT(DC220=0),NOT(Index_운영!DD62=0)*DC220*(1+$E220*Index_운영!DD282)*Index_운영!DD62,$C220*$D220/$C$1*Index_운영!DD62))</f>
        <v>0</v>
      </c>
      <c r="DE220" s="591">
        <f>IF(DE$2=0,$C220*$D220/$C$1*Index_운영!DE62*Index_운영!DE$10,IF(NOT(DD220=0),NOT(Index_운영!DE62=0)*DD220*(1+$E220*Index_운영!DE282)*Index_운영!DE62,$C220*$D220/$C$1*Index_운영!DE62))</f>
        <v>0</v>
      </c>
      <c r="DF220" s="591">
        <f>IF(DF$2=0,$C220*$D220/$C$1*Index_운영!DF62*Index_운영!DF$10,IF(NOT(DE220=0),NOT(Index_운영!DF62=0)*DE220*(1+$E220*Index_운영!DF282)*Index_운영!DF62,$C220*$D220/$C$1*Index_운영!DF62))</f>
        <v>0</v>
      </c>
      <c r="DG220" s="591">
        <f>IF(DG$2=0,$C220*$D220/$C$1*Index_운영!DG62*Index_운영!DG$10,IF(NOT(DF220=0),NOT(Index_운영!DG62=0)*DF220*(1+$E220*Index_운영!DG282)*Index_운영!DG62,$C220*$D220/$C$1*Index_운영!DG62))</f>
        <v>0</v>
      </c>
      <c r="DH220" s="591">
        <f>IF(DH$2=0,$C220*$D220/$C$1*Index_운영!DH62*Index_운영!DH$10,IF(NOT(DG220=0),NOT(Index_운영!DH62=0)*DG220*(1+$E220*Index_운영!DH282)*Index_운영!DH62,$C220*$D220/$C$1*Index_운영!DH62))</f>
        <v>0</v>
      </c>
      <c r="DI220" s="591">
        <f>IF(DI$2=0,$C220*$D220/$C$1*Index_운영!DI62*Index_운영!DI$10,IF(NOT(DH220=0),NOT(Index_운영!DI62=0)*DH220*(1+$E220*Index_운영!DI282)*Index_운영!DI62,$C220*$D220/$C$1*Index_운영!DI62))</f>
        <v>0</v>
      </c>
      <c r="DJ220" s="591">
        <f>IF(DJ$2=0,$C220*$D220/$C$1*Index_운영!DJ62*Index_운영!DJ$10,IF(NOT(DI220=0),NOT(Index_운영!DJ62=0)*DI220*(1+$E220*Index_운영!DJ282)*Index_운영!DJ62,$C220*$D220/$C$1*Index_운영!DJ62))</f>
        <v>0</v>
      </c>
      <c r="DK220" s="591">
        <f>IF(DK$2=0,$C220*$D220/$C$1*Index_운영!DK62*Index_운영!DK$10,IF(NOT(DJ220=0),NOT(Index_운영!DK62=0)*DJ220*(1+$E220*Index_운영!DK282)*Index_운영!DK62,$C220*$D220/$C$1*Index_운영!DK62))</f>
        <v>0</v>
      </c>
      <c r="DL220" s="591">
        <f>IF(DL$2=0,$C220*$D220/$C$1*Index_운영!DL62*Index_운영!DL$10,IF(NOT(DK220=0),NOT(Index_운영!DL62=0)*DK220*(1+$E220*Index_운영!DL282)*Index_운영!DL62,$C220*$D220/$C$1*Index_운영!DL62))</f>
        <v>0</v>
      </c>
      <c r="DM220" s="591">
        <f>IF(DM$2=0,$C220*$D220/$C$1*Index_운영!DM62*Index_운영!DM$10,IF(NOT(DL220=0),NOT(Index_운영!DM62=0)*DL220*(1+$E220*Index_운영!DM282)*Index_운영!DM62,$C220*$D220/$C$1*Index_운영!DM62))</f>
        <v>0</v>
      </c>
      <c r="DN220" s="591">
        <f>IF(DN$2=0,$C220*$D220/$C$1*Index_운영!DN62*Index_운영!DN$10,IF(NOT(DM220=0),NOT(Index_운영!DN62=0)*DM220*(1+$E220*Index_운영!DN282)*Index_운영!DN62,$C220*$D220/$C$1*Index_운영!DN62))</f>
        <v>0</v>
      </c>
      <c r="DO220" s="591">
        <f>IF(DO$2=0,$C220*$D220/$C$1*Index_운영!DO62*Index_운영!DO$10,IF(NOT(DN220=0),NOT(Index_운영!DO62=0)*DN220*(1+$E220*Index_운영!DO282)*Index_운영!DO62,$C220*$D220/$C$1*Index_운영!DO62))</f>
        <v>0</v>
      </c>
      <c r="DP220" s="591">
        <f>IF(DP$2=0,$C220*$D220/$C$1*Index_운영!DP62*Index_운영!DP$10,IF(NOT(DO220=0),NOT(Index_운영!DP62=0)*DO220*(1+$E220*Index_운영!DP282)*Index_운영!DP62,$C220*$D220/$C$1*Index_운영!DP62))</f>
        <v>0</v>
      </c>
      <c r="DQ220" s="591">
        <f>IF(DQ$2=0,$C220*$D220/$C$1*Index_운영!DQ62*Index_운영!DQ$10,IF(NOT(DP220=0),NOT(Index_운영!DQ62=0)*DP220*(1+$E220*Index_운영!DQ282)*Index_운영!DQ62,$C220*$D220/$C$1*Index_운영!DQ62))</f>
        <v>0</v>
      </c>
      <c r="DR220" s="591">
        <f>IF(DR$2=0,$C220*$D220/$C$1*Index_운영!DR62*Index_운영!DR$10,IF(NOT(DQ220=0),NOT(Index_운영!DR62=0)*DQ220*(1+$E220*Index_운영!DR282)*Index_운영!DR62,$C220*$D220/$C$1*Index_운영!DR62))</f>
        <v>0</v>
      </c>
      <c r="DS220" s="591">
        <f>IF(DS$2=0,$C220*$D220/$C$1*Index_운영!DS62*Index_운영!DS$10,IF(NOT(DR220=0),NOT(Index_운영!DS62=0)*DR220*(1+$E220*Index_운영!DS282)*Index_운영!DS62,$C220*$D220/$C$1*Index_운영!DS62))</f>
        <v>0</v>
      </c>
      <c r="DT220" s="591">
        <f>IF(DT$2=0,$C220*$D220/$C$1*Index_운영!DT62*Index_운영!DT$10,IF(NOT(DS220=0),NOT(Index_운영!DT62=0)*DS220*(1+$E220*Index_운영!DT282)*Index_운영!DT62,$C220*$D220/$C$1*Index_운영!DT62))</f>
        <v>0</v>
      </c>
      <c r="DU220" s="591">
        <f>IF(DU$2=0,$C220*$D220/$C$1*Index_운영!DU62*Index_운영!DU$10,IF(NOT(DT220=0),NOT(Index_운영!DU62=0)*DT220*(1+$E220*Index_운영!DU282)*Index_운영!DU62,$C220*$D220/$C$1*Index_운영!DU62))</f>
        <v>0</v>
      </c>
      <c r="DV220" s="591">
        <f>IF(DV$2=0,$C220*$D220/$C$1*Index_운영!DV62*Index_운영!DV$10,IF(NOT(DU220=0),NOT(Index_운영!DV62=0)*DU220*(1+$E220*Index_운영!DV282)*Index_운영!DV62,$C220*$D220/$C$1*Index_운영!DV62))</f>
        <v>0</v>
      </c>
    </row>
    <row r="221" spans="1:126" s="485" customFormat="1" outlineLevel="1" x14ac:dyDescent="0.4">
      <c r="A221" s="737"/>
      <c r="B221" s="464">
        <f>'Rent Roll'!$B37</f>
        <v>0</v>
      </c>
      <c r="C221" s="1219">
        <f>'Rent Roll'!$K37</f>
        <v>0</v>
      </c>
      <c r="D221" s="1220">
        <f>'Rent Roll'!$Y37</f>
        <v>0</v>
      </c>
      <c r="E221" s="1221">
        <f>'Rent Roll'!$Z37</f>
        <v>0</v>
      </c>
      <c r="F221" s="588">
        <f>IF(F$2=0,$C221*$D221/$C$1*Index_운영!F63*Index_운영!F$10,IF(NOT(E221=0),NOT(Index_운영!F63=0)*E221*(1+$E221*Index_운영!F283)*Index_운영!F63,$C221*$D221/$C$1*Index_운영!F63))</f>
        <v>0</v>
      </c>
      <c r="G221" s="591">
        <f>IF(G$2=0,$C221*$D221/$C$1*Index_운영!G63*Index_운영!G$10,IF(NOT(F221=0),NOT(Index_운영!G63=0)*F221*(1+$E221*Index_운영!G283)*Index_운영!G63,$C221*$D221/$C$1*Index_운영!G63))</f>
        <v>0</v>
      </c>
      <c r="H221" s="591">
        <f>IF(H$2=0,$C221*$D221/$C$1*Index_운영!H63*Index_운영!H$10,IF(NOT(G221=0),NOT(Index_운영!H63=0)*G221*(1+$E221*Index_운영!H283)*Index_운영!H63,$C221*$D221/$C$1*Index_운영!H63))</f>
        <v>0</v>
      </c>
      <c r="I221" s="591">
        <f>IF(I$2=0,$C221*$D221/$C$1*Index_운영!I63*Index_운영!I$10,IF(NOT(H221=0),NOT(Index_운영!I63=0)*H221*(1+$E221*Index_운영!I283)*Index_운영!I63,$C221*$D221/$C$1*Index_운영!I63))</f>
        <v>0</v>
      </c>
      <c r="J221" s="591">
        <f>IF(J$2=0,$C221*$D221/$C$1*Index_운영!J63*Index_운영!J$10,IF(NOT(I221=0),NOT(Index_운영!J63=0)*I221*(1+$E221*Index_운영!J283)*Index_운영!J63,$C221*$D221/$C$1*Index_운영!J63))</f>
        <v>0</v>
      </c>
      <c r="K221" s="591">
        <f>IF(K$2=0,$C221*$D221/$C$1*Index_운영!K63*Index_운영!K$10,IF(NOT(J221=0),NOT(Index_운영!K63=0)*J221*(1+$E221*Index_운영!K283)*Index_운영!K63,$C221*$D221/$C$1*Index_운영!K63))</f>
        <v>0</v>
      </c>
      <c r="L221" s="591">
        <f>IF(L$2=0,$C221*$D221/$C$1*Index_운영!L63*Index_운영!L$10,IF(NOT(K221=0),NOT(Index_운영!L63=0)*K221*(1+$E221*Index_운영!L283)*Index_운영!L63,$C221*$D221/$C$1*Index_운영!L63))</f>
        <v>0</v>
      </c>
      <c r="M221" s="591">
        <f>IF(M$2=0,$C221*$D221/$C$1*Index_운영!M63*Index_운영!M$10,IF(NOT(L221=0),NOT(Index_운영!M63=0)*L221*(1+$E221*Index_운영!M283)*Index_운영!M63,$C221*$D221/$C$1*Index_운영!M63))</f>
        <v>0</v>
      </c>
      <c r="N221" s="591">
        <f>IF(N$2=0,$C221*$D221/$C$1*Index_운영!N63*Index_운영!N$10,IF(NOT(M221=0),NOT(Index_운영!N63=0)*M221*(1+$E221*Index_운영!N283)*Index_운영!N63,$C221*$D221/$C$1*Index_운영!N63))</f>
        <v>0</v>
      </c>
      <c r="O221" s="591">
        <f>IF(O$2=0,$C221*$D221/$C$1*Index_운영!O63*Index_운영!O$10,IF(NOT(N221=0),NOT(Index_운영!O63=0)*N221*(1+$E221*Index_운영!O283)*Index_운영!O63,$C221*$D221/$C$1*Index_운영!O63))</f>
        <v>0</v>
      </c>
      <c r="P221" s="591">
        <f>IF(P$2=0,$C221*$D221/$C$1*Index_운영!P63*Index_운영!P$10,IF(NOT(O221=0),NOT(Index_운영!P63=0)*O221*(1+$E221*Index_운영!P283)*Index_운영!P63,$C221*$D221/$C$1*Index_운영!P63))</f>
        <v>0</v>
      </c>
      <c r="Q221" s="591">
        <f>IF(Q$2=0,$C221*$D221/$C$1*Index_운영!Q63*Index_운영!Q$10,IF(NOT(P221=0),NOT(Index_운영!Q63=0)*P221*(1+$E221*Index_운영!Q283)*Index_운영!Q63,$C221*$D221/$C$1*Index_운영!Q63))</f>
        <v>0</v>
      </c>
      <c r="R221" s="591">
        <f>IF(R$2=0,$C221*$D221/$C$1*Index_운영!R63*Index_운영!R$10,IF(NOT(Q221=0),NOT(Index_운영!R63=0)*Q221*(1+$E221*Index_운영!R283)*Index_운영!R63,$C221*$D221/$C$1*Index_운영!R63))</f>
        <v>0</v>
      </c>
      <c r="S221" s="591">
        <f>IF(S$2=0,$C221*$D221/$C$1*Index_운영!S63*Index_운영!S$10,IF(NOT(R221=0),NOT(Index_운영!S63=0)*R221*(1+$E221*Index_운영!S283)*Index_운영!S63,$C221*$D221/$C$1*Index_운영!S63))</f>
        <v>0</v>
      </c>
      <c r="T221" s="591">
        <f>IF(T$2=0,$C221*$D221/$C$1*Index_운영!T63*Index_운영!T$10,IF(NOT(S221=0),NOT(Index_운영!T63=0)*S221*(1+$E221*Index_운영!T283)*Index_운영!T63,$C221*$D221/$C$1*Index_운영!T63))</f>
        <v>0</v>
      </c>
      <c r="U221" s="591">
        <f>IF(U$2=0,$C221*$D221/$C$1*Index_운영!U63*Index_운영!U$10,IF(NOT(T221=0),NOT(Index_운영!U63=0)*T221*(1+$E221*Index_운영!U283)*Index_운영!U63,$C221*$D221/$C$1*Index_운영!U63))</f>
        <v>0</v>
      </c>
      <c r="V221" s="591">
        <f>IF(V$2=0,$C221*$D221/$C$1*Index_운영!V63*Index_운영!V$10,IF(NOT(U221=0),NOT(Index_운영!V63=0)*U221*(1+$E221*Index_운영!V283)*Index_운영!V63,$C221*$D221/$C$1*Index_운영!V63))</f>
        <v>0</v>
      </c>
      <c r="W221" s="591">
        <f>IF(W$2=0,$C221*$D221/$C$1*Index_운영!W63*Index_운영!W$10,IF(NOT(V221=0),NOT(Index_운영!W63=0)*V221*(1+$E221*Index_운영!W283)*Index_운영!W63,$C221*$D221/$C$1*Index_운영!W63))</f>
        <v>0</v>
      </c>
      <c r="X221" s="591">
        <f>IF(X$2=0,$C221*$D221/$C$1*Index_운영!X63*Index_운영!X$10,IF(NOT(W221=0),NOT(Index_운영!X63=0)*W221*(1+$E221*Index_운영!X283)*Index_운영!X63,$C221*$D221/$C$1*Index_운영!X63))</f>
        <v>0</v>
      </c>
      <c r="Y221" s="591">
        <f>IF(Y$2=0,$C221*$D221/$C$1*Index_운영!Y63*Index_운영!Y$10,IF(NOT(X221=0),NOT(Index_운영!Y63=0)*X221*(1+$E221*Index_운영!Y283)*Index_운영!Y63,$C221*$D221/$C$1*Index_운영!Y63))</f>
        <v>0</v>
      </c>
      <c r="Z221" s="591">
        <f>IF(Z$2=0,$C221*$D221/$C$1*Index_운영!Z63*Index_운영!Z$10,IF(NOT(Y221=0),NOT(Index_운영!Z63=0)*Y221*(1+$E221*Index_운영!Z283)*Index_운영!Z63,$C221*$D221/$C$1*Index_운영!Z63))</f>
        <v>0</v>
      </c>
      <c r="AA221" s="591">
        <f>IF(AA$2=0,$C221*$D221/$C$1*Index_운영!AA63*Index_운영!AA$10,IF(NOT(Z221=0),NOT(Index_운영!AA63=0)*Z221*(1+$E221*Index_운영!AA283)*Index_운영!AA63,$C221*$D221/$C$1*Index_운영!AA63))</f>
        <v>0</v>
      </c>
      <c r="AB221" s="591">
        <f>IF(AB$2=0,$C221*$D221/$C$1*Index_운영!AB63*Index_운영!AB$10,IF(NOT(AA221=0),NOT(Index_운영!AB63=0)*AA221*(1+$E221*Index_운영!AB283)*Index_운영!AB63,$C221*$D221/$C$1*Index_운영!AB63))</f>
        <v>0</v>
      </c>
      <c r="AC221" s="591">
        <f>IF(AC$2=0,$C221*$D221/$C$1*Index_운영!AC63*Index_운영!AC$10,IF(NOT(AB221=0),NOT(Index_운영!AC63=0)*AB221*(1+$E221*Index_운영!AC283)*Index_운영!AC63,$C221*$D221/$C$1*Index_운영!AC63))</f>
        <v>0</v>
      </c>
      <c r="AD221" s="591">
        <f>IF(AD$2=0,$C221*$D221/$C$1*Index_운영!AD63*Index_운영!AD$10,IF(NOT(AC221=0),NOT(Index_운영!AD63=0)*AC221*(1+$E221*Index_운영!AD283)*Index_운영!AD63,$C221*$D221/$C$1*Index_운영!AD63))</f>
        <v>0</v>
      </c>
      <c r="AE221" s="591">
        <f>IF(AE$2=0,$C221*$D221/$C$1*Index_운영!AE63*Index_운영!AE$10,IF(NOT(AD221=0),NOT(Index_운영!AE63=0)*AD221*(1+$E221*Index_운영!AE283)*Index_운영!AE63,$C221*$D221/$C$1*Index_운영!AE63))</f>
        <v>0</v>
      </c>
      <c r="AF221" s="591">
        <f>IF(AF$2=0,$C221*$D221/$C$1*Index_운영!AF63*Index_운영!AF$10,IF(NOT(AE221=0),NOT(Index_운영!AF63=0)*AE221*(1+$E221*Index_운영!AF283)*Index_운영!AF63,$C221*$D221/$C$1*Index_운영!AF63))</f>
        <v>0</v>
      </c>
      <c r="AG221" s="591">
        <f>IF(AG$2=0,$C221*$D221/$C$1*Index_운영!AG63*Index_운영!AG$10,IF(NOT(AF221=0),NOT(Index_운영!AG63=0)*AF221*(1+$E221*Index_운영!AG283)*Index_운영!AG63,$C221*$D221/$C$1*Index_운영!AG63))</f>
        <v>0</v>
      </c>
      <c r="AH221" s="591">
        <f>IF(AH$2=0,$C221*$D221/$C$1*Index_운영!AH63*Index_운영!AH$10,IF(NOT(AG221=0),NOT(Index_운영!AH63=0)*AG221*(1+$E221*Index_운영!AH283)*Index_운영!AH63,$C221*$D221/$C$1*Index_운영!AH63))</f>
        <v>0</v>
      </c>
      <c r="AI221" s="591">
        <f>IF(AI$2=0,$C221*$D221/$C$1*Index_운영!AI63*Index_운영!AI$10,IF(NOT(AH221=0),NOT(Index_운영!AI63=0)*AH221*(1+$E221*Index_운영!AI283)*Index_운영!AI63,$C221*$D221/$C$1*Index_운영!AI63))</f>
        <v>0</v>
      </c>
      <c r="AJ221" s="591">
        <f>IF(AJ$2=0,$C221*$D221/$C$1*Index_운영!AJ63*Index_운영!AJ$10,IF(NOT(AI221=0),NOT(Index_운영!AJ63=0)*AI221*(1+$E221*Index_운영!AJ283)*Index_운영!AJ63,$C221*$D221/$C$1*Index_운영!AJ63))</f>
        <v>0</v>
      </c>
      <c r="AK221" s="591">
        <f>IF(AK$2=0,$C221*$D221/$C$1*Index_운영!AK63*Index_운영!AK$10,IF(NOT(AJ221=0),NOT(Index_운영!AK63=0)*AJ221*(1+$E221*Index_운영!AK283)*Index_운영!AK63,$C221*$D221/$C$1*Index_운영!AK63))</f>
        <v>0</v>
      </c>
      <c r="AL221" s="591">
        <f>IF(AL$2=0,$C221*$D221/$C$1*Index_운영!AL63*Index_운영!AL$10,IF(NOT(AK221=0),NOT(Index_운영!AL63=0)*AK221*(1+$E221*Index_운영!AL283)*Index_운영!AL63,$C221*$D221/$C$1*Index_운영!AL63))</f>
        <v>0</v>
      </c>
      <c r="AM221" s="591">
        <f>IF(AM$2=0,$C221*$D221/$C$1*Index_운영!AM63*Index_운영!AM$10,IF(NOT(AL221=0),NOT(Index_운영!AM63=0)*AL221*(1+$E221*Index_운영!AM283)*Index_운영!AM63,$C221*$D221/$C$1*Index_운영!AM63))</f>
        <v>0</v>
      </c>
      <c r="AN221" s="591">
        <f>IF(AN$2=0,$C221*$D221/$C$1*Index_운영!AN63*Index_운영!AN$10,IF(NOT(AM221=0),NOT(Index_운영!AN63=0)*AM221*(1+$E221*Index_운영!AN283)*Index_운영!AN63,$C221*$D221/$C$1*Index_운영!AN63))</f>
        <v>0</v>
      </c>
      <c r="AO221" s="591">
        <f>IF(AO$2=0,$C221*$D221/$C$1*Index_운영!AO63*Index_운영!AO$10,IF(NOT(AN221=0),NOT(Index_운영!AO63=0)*AN221*(1+$E221*Index_운영!AO283)*Index_운영!AO63,$C221*$D221/$C$1*Index_운영!AO63))</f>
        <v>0</v>
      </c>
      <c r="AP221" s="591">
        <f>IF(AP$2=0,$C221*$D221/$C$1*Index_운영!AP63*Index_운영!AP$10,IF(NOT(AO221=0),NOT(Index_운영!AP63=0)*AO221*(1+$E221*Index_운영!AP283)*Index_운영!AP63,$C221*$D221/$C$1*Index_운영!AP63))</f>
        <v>0</v>
      </c>
      <c r="AQ221" s="591">
        <f>IF(AQ$2=0,$C221*$D221/$C$1*Index_운영!AQ63*Index_운영!AQ$10,IF(NOT(AP221=0),NOT(Index_운영!AQ63=0)*AP221*(1+$E221*Index_운영!AQ283)*Index_운영!AQ63,$C221*$D221/$C$1*Index_운영!AQ63))</f>
        <v>0</v>
      </c>
      <c r="AR221" s="591">
        <f>IF(AR$2=0,$C221*$D221/$C$1*Index_운영!AR63*Index_운영!AR$10,IF(NOT(AQ221=0),NOT(Index_운영!AR63=0)*AQ221*(1+$E221*Index_운영!AR283)*Index_운영!AR63,$C221*$D221/$C$1*Index_운영!AR63))</f>
        <v>0</v>
      </c>
      <c r="AS221" s="591">
        <f>IF(AS$2=0,$C221*$D221/$C$1*Index_운영!AS63*Index_운영!AS$10,IF(NOT(AR221=0),NOT(Index_운영!AS63=0)*AR221*(1+$E221*Index_운영!AS283)*Index_운영!AS63,$C221*$D221/$C$1*Index_운영!AS63))</f>
        <v>0</v>
      </c>
      <c r="AT221" s="591">
        <f>IF(AT$2=0,$C221*$D221/$C$1*Index_운영!AT63*Index_운영!AT$10,IF(NOT(AS221=0),NOT(Index_운영!AT63=0)*AS221*(1+$E221*Index_운영!AT283)*Index_운영!AT63,$C221*$D221/$C$1*Index_운영!AT63))</f>
        <v>0</v>
      </c>
      <c r="AU221" s="591">
        <f>IF(AU$2=0,$C221*$D221/$C$1*Index_운영!AU63*Index_운영!AU$10,IF(NOT(AT221=0),NOT(Index_운영!AU63=0)*AT221*(1+$E221*Index_운영!AU283)*Index_운영!AU63,$C221*$D221/$C$1*Index_운영!AU63))</f>
        <v>0</v>
      </c>
      <c r="AV221" s="591">
        <f>IF(AV$2=0,$C221*$D221/$C$1*Index_운영!AV63*Index_운영!AV$10,IF(NOT(AU221=0),NOT(Index_운영!AV63=0)*AU221*(1+$E221*Index_운영!AV283)*Index_운영!AV63,$C221*$D221/$C$1*Index_운영!AV63))</f>
        <v>0</v>
      </c>
      <c r="AW221" s="591">
        <f>IF(AW$2=0,$C221*$D221/$C$1*Index_운영!AW63*Index_운영!AW$10,IF(NOT(AV221=0),NOT(Index_운영!AW63=0)*AV221*(1+$E221*Index_운영!AW283)*Index_운영!AW63,$C221*$D221/$C$1*Index_운영!AW63))</f>
        <v>0</v>
      </c>
      <c r="AX221" s="591">
        <f>IF(AX$2=0,$C221*$D221/$C$1*Index_운영!AX63*Index_운영!AX$10,IF(NOT(AW221=0),NOT(Index_운영!AX63=0)*AW221*(1+$E221*Index_운영!AX283)*Index_운영!AX63,$C221*$D221/$C$1*Index_운영!AX63))</f>
        <v>0</v>
      </c>
      <c r="AY221" s="591">
        <f>IF(AY$2=0,$C221*$D221/$C$1*Index_운영!AY63*Index_운영!AY$10,IF(NOT(AX221=0),NOT(Index_운영!AY63=0)*AX221*(1+$E221*Index_운영!AY283)*Index_운영!AY63,$C221*$D221/$C$1*Index_운영!AY63))</f>
        <v>0</v>
      </c>
      <c r="AZ221" s="591">
        <f>IF(AZ$2=0,$C221*$D221/$C$1*Index_운영!AZ63*Index_운영!AZ$10,IF(NOT(AY221=0),NOT(Index_운영!AZ63=0)*AY221*(1+$E221*Index_운영!AZ283)*Index_운영!AZ63,$C221*$D221/$C$1*Index_운영!AZ63))</f>
        <v>0</v>
      </c>
      <c r="BA221" s="591">
        <f>IF(BA$2=0,$C221*$D221/$C$1*Index_운영!BA63*Index_운영!BA$10,IF(NOT(AZ221=0),NOT(Index_운영!BA63=0)*AZ221*(1+$E221*Index_운영!BA283)*Index_운영!BA63,$C221*$D221/$C$1*Index_운영!BA63))</f>
        <v>0</v>
      </c>
      <c r="BB221" s="591">
        <f>IF(BB$2=0,$C221*$D221/$C$1*Index_운영!BB63*Index_운영!BB$10,IF(NOT(BA221=0),NOT(Index_운영!BB63=0)*BA221*(1+$E221*Index_운영!BB283)*Index_운영!BB63,$C221*$D221/$C$1*Index_운영!BB63))</f>
        <v>0</v>
      </c>
      <c r="BC221" s="591">
        <f>IF(BC$2=0,$C221*$D221/$C$1*Index_운영!BC63*Index_운영!BC$10,IF(NOT(BB221=0),NOT(Index_운영!BC63=0)*BB221*(1+$E221*Index_운영!BC283)*Index_운영!BC63,$C221*$D221/$C$1*Index_운영!BC63))</f>
        <v>0</v>
      </c>
      <c r="BD221" s="591">
        <f>IF(BD$2=0,$C221*$D221/$C$1*Index_운영!BD63*Index_운영!BD$10,IF(NOT(BC221=0),NOT(Index_운영!BD63=0)*BC221*(1+$E221*Index_운영!BD283)*Index_운영!BD63,$C221*$D221/$C$1*Index_운영!BD63))</f>
        <v>0</v>
      </c>
      <c r="BE221" s="591">
        <f>IF(BE$2=0,$C221*$D221/$C$1*Index_운영!BE63*Index_운영!BE$10,IF(NOT(BD221=0),NOT(Index_운영!BE63=0)*BD221*(1+$E221*Index_운영!BE283)*Index_운영!BE63,$C221*$D221/$C$1*Index_운영!BE63))</f>
        <v>0</v>
      </c>
      <c r="BF221" s="591">
        <f>IF(BF$2=0,$C221*$D221/$C$1*Index_운영!BF63*Index_운영!BF$10,IF(NOT(BE221=0),NOT(Index_운영!BF63=0)*BE221*(1+$E221*Index_운영!BF283)*Index_운영!BF63,$C221*$D221/$C$1*Index_운영!BF63))</f>
        <v>0</v>
      </c>
      <c r="BG221" s="591">
        <f>IF(BG$2=0,$C221*$D221/$C$1*Index_운영!BG63*Index_운영!BG$10,IF(NOT(BF221=0),NOT(Index_운영!BG63=0)*BF221*(1+$E221*Index_운영!BG283)*Index_운영!BG63,$C221*$D221/$C$1*Index_운영!BG63))</f>
        <v>0</v>
      </c>
      <c r="BH221" s="591">
        <f>IF(BH$2=0,$C221*$D221/$C$1*Index_운영!BH63*Index_운영!BH$10,IF(NOT(BG221=0),NOT(Index_운영!BH63=0)*BG221*(1+$E221*Index_운영!BH283)*Index_운영!BH63,$C221*$D221/$C$1*Index_운영!BH63))</f>
        <v>0</v>
      </c>
      <c r="BI221" s="591">
        <f>IF(BI$2=0,$C221*$D221/$C$1*Index_운영!BI63*Index_운영!BI$10,IF(NOT(BH221=0),NOT(Index_운영!BI63=0)*BH221*(1+$E221*Index_운영!BI283)*Index_운영!BI63,$C221*$D221/$C$1*Index_운영!BI63))</f>
        <v>0</v>
      </c>
      <c r="BJ221" s="591">
        <f>IF(BJ$2=0,$C221*$D221/$C$1*Index_운영!BJ63*Index_운영!BJ$10,IF(NOT(BI221=0),NOT(Index_운영!BJ63=0)*BI221*(1+$E221*Index_운영!BJ283)*Index_운영!BJ63,$C221*$D221/$C$1*Index_운영!BJ63))</f>
        <v>0</v>
      </c>
      <c r="BK221" s="591">
        <f>IF(BK$2=0,$C221*$D221/$C$1*Index_운영!BK63*Index_운영!BK$10,IF(NOT(BJ221=0),NOT(Index_운영!BK63=0)*BJ221*(1+$E221*Index_운영!BK283)*Index_운영!BK63,$C221*$D221/$C$1*Index_운영!BK63))</f>
        <v>0</v>
      </c>
      <c r="BL221" s="591">
        <f>IF(BL$2=0,$C221*$D221/$C$1*Index_운영!BL63*Index_운영!BL$10,IF(NOT(BK221=0),NOT(Index_운영!BL63=0)*BK221*(1+$E221*Index_운영!BL283)*Index_운영!BL63,$C221*$D221/$C$1*Index_운영!BL63))</f>
        <v>0</v>
      </c>
      <c r="BM221" s="591">
        <f>IF(BM$2=0,$C221*$D221/$C$1*Index_운영!BM63*Index_운영!BM$10,IF(NOT(BL221=0),NOT(Index_운영!BM63=0)*BL221*(1+$E221*Index_운영!BM283)*Index_운영!BM63,$C221*$D221/$C$1*Index_운영!BM63))</f>
        <v>0</v>
      </c>
      <c r="BN221" s="591">
        <f>IF(BN$2=0,$C221*$D221/$C$1*Index_운영!BN63*Index_운영!BN$10,IF(NOT(BM221=0),NOT(Index_운영!BN63=0)*BM221*(1+$E221*Index_운영!BN283)*Index_운영!BN63,$C221*$D221/$C$1*Index_운영!BN63))</f>
        <v>0</v>
      </c>
      <c r="BO221" s="591">
        <f>IF(BO$2=0,$C221*$D221/$C$1*Index_운영!BO63*Index_운영!BO$10,IF(NOT(BN221=0),NOT(Index_운영!BO63=0)*BN221*(1+$E221*Index_운영!BO283)*Index_운영!BO63,$C221*$D221/$C$1*Index_운영!BO63))</f>
        <v>0</v>
      </c>
      <c r="BP221" s="591">
        <f>IF(BP$2=0,$C221*$D221/$C$1*Index_운영!BP63*Index_운영!BP$10,IF(NOT(BO221=0),NOT(Index_운영!BP63=0)*BO221*(1+$E221*Index_운영!BP283)*Index_운영!BP63,$C221*$D221/$C$1*Index_운영!BP63))</f>
        <v>0</v>
      </c>
      <c r="BQ221" s="591">
        <f>IF(BQ$2=0,$C221*$D221/$C$1*Index_운영!BQ63*Index_운영!BQ$10,IF(NOT(BP221=0),NOT(Index_운영!BQ63=0)*BP221*(1+$E221*Index_운영!BQ283)*Index_운영!BQ63,$C221*$D221/$C$1*Index_운영!BQ63))</f>
        <v>0</v>
      </c>
      <c r="BR221" s="591">
        <f>IF(BR$2=0,$C221*$D221/$C$1*Index_운영!BR63*Index_운영!BR$10,IF(NOT(BQ221=0),NOT(Index_운영!BR63=0)*BQ221*(1+$E221*Index_운영!BR283)*Index_운영!BR63,$C221*$D221/$C$1*Index_운영!BR63))</f>
        <v>0</v>
      </c>
      <c r="BS221" s="591">
        <f>IF(BS$2=0,$C221*$D221/$C$1*Index_운영!BS63*Index_운영!BS$10,IF(NOT(BR221=0),NOT(Index_운영!BS63=0)*BR221*(1+$E221*Index_운영!BS283)*Index_운영!BS63,$C221*$D221/$C$1*Index_운영!BS63))</f>
        <v>0</v>
      </c>
      <c r="BT221" s="591">
        <f>IF(BT$2=0,$C221*$D221/$C$1*Index_운영!BT63*Index_운영!BT$10,IF(NOT(BS221=0),NOT(Index_운영!BT63=0)*BS221*(1+$E221*Index_운영!BT283)*Index_운영!BT63,$C221*$D221/$C$1*Index_운영!BT63))</f>
        <v>0</v>
      </c>
      <c r="BU221" s="591">
        <f>IF(BU$2=0,$C221*$D221/$C$1*Index_운영!BU63*Index_운영!BU$10,IF(NOT(BT221=0),NOT(Index_운영!BU63=0)*BT221*(1+$E221*Index_운영!BU283)*Index_운영!BU63,$C221*$D221/$C$1*Index_운영!BU63))</f>
        <v>0</v>
      </c>
      <c r="BV221" s="591">
        <f>IF(BV$2=0,$C221*$D221/$C$1*Index_운영!BV63*Index_운영!BV$10,IF(NOT(BU221=0),NOT(Index_운영!BV63=0)*BU221*(1+$E221*Index_운영!BV283)*Index_운영!BV63,$C221*$D221/$C$1*Index_운영!BV63))</f>
        <v>0</v>
      </c>
      <c r="BW221" s="591">
        <f>IF(BW$2=0,$C221*$D221/$C$1*Index_운영!BW63*Index_운영!BW$10,IF(NOT(BV221=0),NOT(Index_운영!BW63=0)*BV221*(1+$E221*Index_운영!BW283)*Index_운영!BW63,$C221*$D221/$C$1*Index_운영!BW63))</f>
        <v>0</v>
      </c>
      <c r="BX221" s="591">
        <f>IF(BX$2=0,$C221*$D221/$C$1*Index_운영!BX63*Index_운영!BX$10,IF(NOT(BW221=0),NOT(Index_운영!BX63=0)*BW221*(1+$E221*Index_운영!BX283)*Index_운영!BX63,$C221*$D221/$C$1*Index_운영!BX63))</f>
        <v>0</v>
      </c>
      <c r="BY221" s="591">
        <f>IF(BY$2=0,$C221*$D221/$C$1*Index_운영!BY63*Index_운영!BY$10,IF(NOT(BX221=0),NOT(Index_운영!BY63=0)*BX221*(1+$E221*Index_운영!BY283)*Index_운영!BY63,$C221*$D221/$C$1*Index_운영!BY63))</f>
        <v>0</v>
      </c>
      <c r="BZ221" s="591">
        <f>IF(BZ$2=0,$C221*$D221/$C$1*Index_운영!BZ63*Index_운영!BZ$10,IF(NOT(BY221=0),NOT(Index_운영!BZ63=0)*BY221*(1+$E221*Index_운영!BZ283)*Index_운영!BZ63,$C221*$D221/$C$1*Index_운영!BZ63))</f>
        <v>0</v>
      </c>
      <c r="CA221" s="591">
        <f>IF(CA$2=0,$C221*$D221/$C$1*Index_운영!CA63*Index_운영!CA$10,IF(NOT(BZ221=0),NOT(Index_운영!CA63=0)*BZ221*(1+$E221*Index_운영!CA283)*Index_운영!CA63,$C221*$D221/$C$1*Index_운영!CA63))</f>
        <v>0</v>
      </c>
      <c r="CB221" s="591">
        <f>IF(CB$2=0,$C221*$D221/$C$1*Index_운영!CB63*Index_운영!CB$10,IF(NOT(CA221=0),NOT(Index_운영!CB63=0)*CA221*(1+$E221*Index_운영!CB283)*Index_운영!CB63,$C221*$D221/$C$1*Index_운영!CB63))</f>
        <v>0</v>
      </c>
      <c r="CC221" s="591">
        <f>IF(CC$2=0,$C221*$D221/$C$1*Index_운영!CC63*Index_운영!CC$10,IF(NOT(CB221=0),NOT(Index_운영!CC63=0)*CB221*(1+$E221*Index_운영!CC283)*Index_운영!CC63,$C221*$D221/$C$1*Index_운영!CC63))</f>
        <v>0</v>
      </c>
      <c r="CD221" s="591">
        <f>IF(CD$2=0,$C221*$D221/$C$1*Index_운영!CD63*Index_운영!CD$10,IF(NOT(CC221=0),NOT(Index_운영!CD63=0)*CC221*(1+$E221*Index_운영!CD283)*Index_운영!CD63,$C221*$D221/$C$1*Index_운영!CD63))</f>
        <v>0</v>
      </c>
      <c r="CE221" s="591">
        <f>IF(CE$2=0,$C221*$D221/$C$1*Index_운영!CE63*Index_운영!CE$10,IF(NOT(CD221=0),NOT(Index_운영!CE63=0)*CD221*(1+$E221*Index_운영!CE283)*Index_운영!CE63,$C221*$D221/$C$1*Index_운영!CE63))</f>
        <v>0</v>
      </c>
      <c r="CF221" s="591">
        <f>IF(CF$2=0,$C221*$D221/$C$1*Index_운영!CF63*Index_운영!CF$10,IF(NOT(CE221=0),NOT(Index_운영!CF63=0)*CE221*(1+$E221*Index_운영!CF283)*Index_운영!CF63,$C221*$D221/$C$1*Index_운영!CF63))</f>
        <v>0</v>
      </c>
      <c r="CG221" s="591">
        <f>IF(CG$2=0,$C221*$D221/$C$1*Index_운영!CG63*Index_운영!CG$10,IF(NOT(CF221=0),NOT(Index_운영!CG63=0)*CF221*(1+$E221*Index_운영!CG283)*Index_운영!CG63,$C221*$D221/$C$1*Index_운영!CG63))</f>
        <v>0</v>
      </c>
      <c r="CH221" s="591">
        <f>IF(CH$2=0,$C221*$D221/$C$1*Index_운영!CH63*Index_운영!CH$10,IF(NOT(CG221=0),NOT(Index_운영!CH63=0)*CG221*(1+$E221*Index_운영!CH283)*Index_운영!CH63,$C221*$D221/$C$1*Index_운영!CH63))</f>
        <v>0</v>
      </c>
      <c r="CI221" s="591">
        <f>IF(CI$2=0,$C221*$D221/$C$1*Index_운영!CI63*Index_운영!CI$10,IF(NOT(CH221=0),NOT(Index_운영!CI63=0)*CH221*(1+$E221*Index_운영!CI283)*Index_운영!CI63,$C221*$D221/$C$1*Index_운영!CI63))</f>
        <v>0</v>
      </c>
      <c r="CJ221" s="591">
        <f>IF(CJ$2=0,$C221*$D221/$C$1*Index_운영!CJ63*Index_운영!CJ$10,IF(NOT(CI221=0),NOT(Index_운영!CJ63=0)*CI221*(1+$E221*Index_운영!CJ283)*Index_운영!CJ63,$C221*$D221/$C$1*Index_운영!CJ63))</f>
        <v>0</v>
      </c>
      <c r="CK221" s="591">
        <f>IF(CK$2=0,$C221*$D221/$C$1*Index_운영!CK63*Index_운영!CK$10,IF(NOT(CJ221=0),NOT(Index_운영!CK63=0)*CJ221*(1+$E221*Index_운영!CK283)*Index_운영!CK63,$C221*$D221/$C$1*Index_운영!CK63))</f>
        <v>0</v>
      </c>
      <c r="CL221" s="591">
        <f>IF(CL$2=0,$C221*$D221/$C$1*Index_운영!CL63*Index_운영!CL$10,IF(NOT(CK221=0),NOT(Index_운영!CL63=0)*CK221*(1+$E221*Index_운영!CL283)*Index_운영!CL63,$C221*$D221/$C$1*Index_운영!CL63))</f>
        <v>0</v>
      </c>
      <c r="CM221" s="591">
        <f>IF(CM$2=0,$C221*$D221/$C$1*Index_운영!CM63*Index_운영!CM$10,IF(NOT(CL221=0),NOT(Index_운영!CM63=0)*CL221*(1+$E221*Index_운영!CM283)*Index_운영!CM63,$C221*$D221/$C$1*Index_운영!CM63))</f>
        <v>0</v>
      </c>
      <c r="CN221" s="591">
        <f>IF(CN$2=0,$C221*$D221/$C$1*Index_운영!CN63*Index_운영!CN$10,IF(NOT(CM221=0),NOT(Index_운영!CN63=0)*CM221*(1+$E221*Index_운영!CN283)*Index_운영!CN63,$C221*$D221/$C$1*Index_운영!CN63))</f>
        <v>0</v>
      </c>
      <c r="CO221" s="591">
        <f>IF(CO$2=0,$C221*$D221/$C$1*Index_운영!CO63*Index_운영!CO$10,IF(NOT(CN221=0),NOT(Index_운영!CO63=0)*CN221*(1+$E221*Index_운영!CO283)*Index_운영!CO63,$C221*$D221/$C$1*Index_운영!CO63))</f>
        <v>0</v>
      </c>
      <c r="CP221" s="591">
        <f>IF(CP$2=0,$C221*$D221/$C$1*Index_운영!CP63*Index_운영!CP$10,IF(NOT(CO221=0),NOT(Index_운영!CP63=0)*CO221*(1+$E221*Index_운영!CP283)*Index_운영!CP63,$C221*$D221/$C$1*Index_운영!CP63))</f>
        <v>0</v>
      </c>
      <c r="CQ221" s="591">
        <f>IF(CQ$2=0,$C221*$D221/$C$1*Index_운영!CQ63*Index_운영!CQ$10,IF(NOT(CP221=0),NOT(Index_운영!CQ63=0)*CP221*(1+$E221*Index_운영!CQ283)*Index_운영!CQ63,$C221*$D221/$C$1*Index_운영!CQ63))</f>
        <v>0</v>
      </c>
      <c r="CR221" s="591">
        <f>IF(CR$2=0,$C221*$D221/$C$1*Index_운영!CR63*Index_운영!CR$10,IF(NOT(CQ221=0),NOT(Index_운영!CR63=0)*CQ221*(1+$E221*Index_운영!CR283)*Index_운영!CR63,$C221*$D221/$C$1*Index_운영!CR63))</f>
        <v>0</v>
      </c>
      <c r="CS221" s="591">
        <f>IF(CS$2=0,$C221*$D221/$C$1*Index_운영!CS63*Index_운영!CS$10,IF(NOT(CR221=0),NOT(Index_운영!CS63=0)*CR221*(1+$E221*Index_운영!CS283)*Index_운영!CS63,$C221*$D221/$C$1*Index_운영!CS63))</f>
        <v>0</v>
      </c>
      <c r="CT221" s="591">
        <f>IF(CT$2=0,$C221*$D221/$C$1*Index_운영!CT63*Index_운영!CT$10,IF(NOT(CS221=0),NOT(Index_운영!CT63=0)*CS221*(1+$E221*Index_운영!CT283)*Index_운영!CT63,$C221*$D221/$C$1*Index_운영!CT63))</f>
        <v>0</v>
      </c>
      <c r="CU221" s="591">
        <f>IF(CU$2=0,$C221*$D221/$C$1*Index_운영!CU63*Index_운영!CU$10,IF(NOT(CT221=0),NOT(Index_운영!CU63=0)*CT221*(1+$E221*Index_운영!CU283)*Index_운영!CU63,$C221*$D221/$C$1*Index_운영!CU63))</f>
        <v>0</v>
      </c>
      <c r="CV221" s="591">
        <f>IF(CV$2=0,$C221*$D221/$C$1*Index_운영!CV63*Index_운영!CV$10,IF(NOT(CU221=0),NOT(Index_운영!CV63=0)*CU221*(1+$E221*Index_운영!CV283)*Index_운영!CV63,$C221*$D221/$C$1*Index_운영!CV63))</f>
        <v>0</v>
      </c>
      <c r="CW221" s="591">
        <f>IF(CW$2=0,$C221*$D221/$C$1*Index_운영!CW63*Index_운영!CW$10,IF(NOT(CV221=0),NOT(Index_운영!CW63=0)*CV221*(1+$E221*Index_운영!CW283)*Index_운영!CW63,$C221*$D221/$C$1*Index_운영!CW63))</f>
        <v>0</v>
      </c>
      <c r="CX221" s="591">
        <f>IF(CX$2=0,$C221*$D221/$C$1*Index_운영!CX63*Index_운영!CX$10,IF(NOT(CW221=0),NOT(Index_운영!CX63=0)*CW221*(1+$E221*Index_운영!CX283)*Index_운영!CX63,$C221*$D221/$C$1*Index_운영!CX63))</f>
        <v>0</v>
      </c>
      <c r="CY221" s="591">
        <f>IF(CY$2=0,$C221*$D221/$C$1*Index_운영!CY63*Index_운영!CY$10,IF(NOT(CX221=0),NOT(Index_운영!CY63=0)*CX221*(1+$E221*Index_운영!CY283)*Index_운영!CY63,$C221*$D221/$C$1*Index_운영!CY63))</f>
        <v>0</v>
      </c>
      <c r="CZ221" s="591">
        <f>IF(CZ$2=0,$C221*$D221/$C$1*Index_운영!CZ63*Index_운영!CZ$10,IF(NOT(CY221=0),NOT(Index_운영!CZ63=0)*CY221*(1+$E221*Index_운영!CZ283)*Index_운영!CZ63,$C221*$D221/$C$1*Index_운영!CZ63))</f>
        <v>0</v>
      </c>
      <c r="DA221" s="591">
        <f>IF(DA$2=0,$C221*$D221/$C$1*Index_운영!DA63*Index_운영!DA$10,IF(NOT(CZ221=0),NOT(Index_운영!DA63=0)*CZ221*(1+$E221*Index_운영!DA283)*Index_운영!DA63,$C221*$D221/$C$1*Index_운영!DA63))</f>
        <v>0</v>
      </c>
      <c r="DB221" s="591">
        <f>IF(DB$2=0,$C221*$D221/$C$1*Index_운영!DB63*Index_운영!DB$10,IF(NOT(DA221=0),NOT(Index_운영!DB63=0)*DA221*(1+$E221*Index_운영!DB283)*Index_운영!DB63,$C221*$D221/$C$1*Index_운영!DB63))</f>
        <v>0</v>
      </c>
      <c r="DC221" s="591">
        <f>IF(DC$2=0,$C221*$D221/$C$1*Index_운영!DC63*Index_운영!DC$10,IF(NOT(DB221=0),NOT(Index_운영!DC63=0)*DB221*(1+$E221*Index_운영!DC283)*Index_운영!DC63,$C221*$D221/$C$1*Index_운영!DC63))</f>
        <v>0</v>
      </c>
      <c r="DD221" s="591">
        <f>IF(DD$2=0,$C221*$D221/$C$1*Index_운영!DD63*Index_운영!DD$10,IF(NOT(DC221=0),NOT(Index_운영!DD63=0)*DC221*(1+$E221*Index_운영!DD283)*Index_운영!DD63,$C221*$D221/$C$1*Index_운영!DD63))</f>
        <v>0</v>
      </c>
      <c r="DE221" s="591">
        <f>IF(DE$2=0,$C221*$D221/$C$1*Index_운영!DE63*Index_운영!DE$10,IF(NOT(DD221=0),NOT(Index_운영!DE63=0)*DD221*(1+$E221*Index_운영!DE283)*Index_운영!DE63,$C221*$D221/$C$1*Index_운영!DE63))</f>
        <v>0</v>
      </c>
      <c r="DF221" s="591">
        <f>IF(DF$2=0,$C221*$D221/$C$1*Index_운영!DF63*Index_운영!DF$10,IF(NOT(DE221=0),NOT(Index_운영!DF63=0)*DE221*(1+$E221*Index_운영!DF283)*Index_운영!DF63,$C221*$D221/$C$1*Index_운영!DF63))</f>
        <v>0</v>
      </c>
      <c r="DG221" s="591">
        <f>IF(DG$2=0,$C221*$D221/$C$1*Index_운영!DG63*Index_운영!DG$10,IF(NOT(DF221=0),NOT(Index_운영!DG63=0)*DF221*(1+$E221*Index_운영!DG283)*Index_운영!DG63,$C221*$D221/$C$1*Index_운영!DG63))</f>
        <v>0</v>
      </c>
      <c r="DH221" s="591">
        <f>IF(DH$2=0,$C221*$D221/$C$1*Index_운영!DH63*Index_운영!DH$10,IF(NOT(DG221=0),NOT(Index_운영!DH63=0)*DG221*(1+$E221*Index_운영!DH283)*Index_운영!DH63,$C221*$D221/$C$1*Index_운영!DH63))</f>
        <v>0</v>
      </c>
      <c r="DI221" s="591">
        <f>IF(DI$2=0,$C221*$D221/$C$1*Index_운영!DI63*Index_운영!DI$10,IF(NOT(DH221=0),NOT(Index_운영!DI63=0)*DH221*(1+$E221*Index_운영!DI283)*Index_운영!DI63,$C221*$D221/$C$1*Index_운영!DI63))</f>
        <v>0</v>
      </c>
      <c r="DJ221" s="591">
        <f>IF(DJ$2=0,$C221*$D221/$C$1*Index_운영!DJ63*Index_운영!DJ$10,IF(NOT(DI221=0),NOT(Index_운영!DJ63=0)*DI221*(1+$E221*Index_운영!DJ283)*Index_운영!DJ63,$C221*$D221/$C$1*Index_운영!DJ63))</f>
        <v>0</v>
      </c>
      <c r="DK221" s="591">
        <f>IF(DK$2=0,$C221*$D221/$C$1*Index_운영!DK63*Index_운영!DK$10,IF(NOT(DJ221=0),NOT(Index_운영!DK63=0)*DJ221*(1+$E221*Index_운영!DK283)*Index_운영!DK63,$C221*$D221/$C$1*Index_운영!DK63))</f>
        <v>0</v>
      </c>
      <c r="DL221" s="591">
        <f>IF(DL$2=0,$C221*$D221/$C$1*Index_운영!DL63*Index_운영!DL$10,IF(NOT(DK221=0),NOT(Index_운영!DL63=0)*DK221*(1+$E221*Index_운영!DL283)*Index_운영!DL63,$C221*$D221/$C$1*Index_운영!DL63))</f>
        <v>0</v>
      </c>
      <c r="DM221" s="591">
        <f>IF(DM$2=0,$C221*$D221/$C$1*Index_운영!DM63*Index_운영!DM$10,IF(NOT(DL221=0),NOT(Index_운영!DM63=0)*DL221*(1+$E221*Index_운영!DM283)*Index_운영!DM63,$C221*$D221/$C$1*Index_운영!DM63))</f>
        <v>0</v>
      </c>
      <c r="DN221" s="591">
        <f>IF(DN$2=0,$C221*$D221/$C$1*Index_운영!DN63*Index_운영!DN$10,IF(NOT(DM221=0),NOT(Index_운영!DN63=0)*DM221*(1+$E221*Index_운영!DN283)*Index_운영!DN63,$C221*$D221/$C$1*Index_운영!DN63))</f>
        <v>0</v>
      </c>
      <c r="DO221" s="591">
        <f>IF(DO$2=0,$C221*$D221/$C$1*Index_운영!DO63*Index_운영!DO$10,IF(NOT(DN221=0),NOT(Index_운영!DO63=0)*DN221*(1+$E221*Index_운영!DO283)*Index_운영!DO63,$C221*$D221/$C$1*Index_운영!DO63))</f>
        <v>0</v>
      </c>
      <c r="DP221" s="591">
        <f>IF(DP$2=0,$C221*$D221/$C$1*Index_운영!DP63*Index_운영!DP$10,IF(NOT(DO221=0),NOT(Index_운영!DP63=0)*DO221*(1+$E221*Index_운영!DP283)*Index_운영!DP63,$C221*$D221/$C$1*Index_운영!DP63))</f>
        <v>0</v>
      </c>
      <c r="DQ221" s="591">
        <f>IF(DQ$2=0,$C221*$D221/$C$1*Index_운영!DQ63*Index_운영!DQ$10,IF(NOT(DP221=0),NOT(Index_운영!DQ63=0)*DP221*(1+$E221*Index_운영!DQ283)*Index_운영!DQ63,$C221*$D221/$C$1*Index_운영!DQ63))</f>
        <v>0</v>
      </c>
      <c r="DR221" s="591">
        <f>IF(DR$2=0,$C221*$D221/$C$1*Index_운영!DR63*Index_운영!DR$10,IF(NOT(DQ221=0),NOT(Index_운영!DR63=0)*DQ221*(1+$E221*Index_운영!DR283)*Index_운영!DR63,$C221*$D221/$C$1*Index_운영!DR63))</f>
        <v>0</v>
      </c>
      <c r="DS221" s="591">
        <f>IF(DS$2=0,$C221*$D221/$C$1*Index_운영!DS63*Index_운영!DS$10,IF(NOT(DR221=0),NOT(Index_운영!DS63=0)*DR221*(1+$E221*Index_운영!DS283)*Index_운영!DS63,$C221*$D221/$C$1*Index_운영!DS63))</f>
        <v>0</v>
      </c>
      <c r="DT221" s="591">
        <f>IF(DT$2=0,$C221*$D221/$C$1*Index_운영!DT63*Index_운영!DT$10,IF(NOT(DS221=0),NOT(Index_운영!DT63=0)*DS221*(1+$E221*Index_운영!DT283)*Index_운영!DT63,$C221*$D221/$C$1*Index_운영!DT63))</f>
        <v>0</v>
      </c>
      <c r="DU221" s="591">
        <f>IF(DU$2=0,$C221*$D221/$C$1*Index_운영!DU63*Index_운영!DU$10,IF(NOT(DT221=0),NOT(Index_운영!DU63=0)*DT221*(1+$E221*Index_운영!DU283)*Index_운영!DU63,$C221*$D221/$C$1*Index_운영!DU63))</f>
        <v>0</v>
      </c>
      <c r="DV221" s="591">
        <f>IF(DV$2=0,$C221*$D221/$C$1*Index_운영!DV63*Index_운영!DV$10,IF(NOT(DU221=0),NOT(Index_운영!DV63=0)*DU221*(1+$E221*Index_운영!DV283)*Index_운영!DV63,$C221*$D221/$C$1*Index_운영!DV63))</f>
        <v>0</v>
      </c>
    </row>
    <row r="222" spans="1:126" s="485" customFormat="1" outlineLevel="1" x14ac:dyDescent="0.4">
      <c r="A222" s="737"/>
      <c r="B222" s="464">
        <f>'Rent Roll'!$B38</f>
        <v>0</v>
      </c>
      <c r="C222" s="1219">
        <f>'Rent Roll'!$K38</f>
        <v>0</v>
      </c>
      <c r="D222" s="1220">
        <f>'Rent Roll'!$Y38</f>
        <v>0</v>
      </c>
      <c r="E222" s="1221">
        <f>'Rent Roll'!$Z38</f>
        <v>0</v>
      </c>
      <c r="F222" s="588">
        <f>IF(F$2=0,$C222*$D222/$C$1*Index_운영!F64*Index_운영!F$10,IF(NOT(E222=0),NOT(Index_운영!F64=0)*E222*(1+$E222*Index_운영!F284)*Index_운영!F64,$C222*$D222/$C$1*Index_운영!F64))</f>
        <v>0</v>
      </c>
      <c r="G222" s="591">
        <f>IF(G$2=0,$C222*$D222/$C$1*Index_운영!G64*Index_운영!G$10,IF(NOT(F222=0),NOT(Index_운영!G64=0)*F222*(1+$E222*Index_운영!G284)*Index_운영!G64,$C222*$D222/$C$1*Index_운영!G64))</f>
        <v>0</v>
      </c>
      <c r="H222" s="591">
        <f>IF(H$2=0,$C222*$D222/$C$1*Index_운영!H64*Index_운영!H$10,IF(NOT(G222=0),NOT(Index_운영!H64=0)*G222*(1+$E222*Index_운영!H284)*Index_운영!H64,$C222*$D222/$C$1*Index_운영!H64))</f>
        <v>0</v>
      </c>
      <c r="I222" s="591">
        <f>IF(I$2=0,$C222*$D222/$C$1*Index_운영!I64*Index_운영!I$10,IF(NOT(H222=0),NOT(Index_운영!I64=0)*H222*(1+$E222*Index_운영!I284)*Index_운영!I64,$C222*$D222/$C$1*Index_운영!I64))</f>
        <v>0</v>
      </c>
      <c r="J222" s="591">
        <f>IF(J$2=0,$C222*$D222/$C$1*Index_운영!J64*Index_운영!J$10,IF(NOT(I222=0),NOT(Index_운영!J64=0)*I222*(1+$E222*Index_운영!J284)*Index_운영!J64,$C222*$D222/$C$1*Index_운영!J64))</f>
        <v>0</v>
      </c>
      <c r="K222" s="591">
        <f>IF(K$2=0,$C222*$D222/$C$1*Index_운영!K64*Index_운영!K$10,IF(NOT(J222=0),NOT(Index_운영!K64=0)*J222*(1+$E222*Index_운영!K284)*Index_운영!K64,$C222*$D222/$C$1*Index_운영!K64))</f>
        <v>0</v>
      </c>
      <c r="L222" s="591">
        <f>IF(L$2=0,$C222*$D222/$C$1*Index_운영!L64*Index_운영!L$10,IF(NOT(K222=0),NOT(Index_운영!L64=0)*K222*(1+$E222*Index_운영!L284)*Index_운영!L64,$C222*$D222/$C$1*Index_운영!L64))</f>
        <v>0</v>
      </c>
      <c r="M222" s="591">
        <f>IF(M$2=0,$C222*$D222/$C$1*Index_운영!M64*Index_운영!M$10,IF(NOT(L222=0),NOT(Index_운영!M64=0)*L222*(1+$E222*Index_운영!M284)*Index_운영!M64,$C222*$D222/$C$1*Index_운영!M64))</f>
        <v>0</v>
      </c>
      <c r="N222" s="591">
        <f>IF(N$2=0,$C222*$D222/$C$1*Index_운영!N64*Index_운영!N$10,IF(NOT(M222=0),NOT(Index_운영!N64=0)*M222*(1+$E222*Index_운영!N284)*Index_운영!N64,$C222*$D222/$C$1*Index_운영!N64))</f>
        <v>0</v>
      </c>
      <c r="O222" s="591">
        <f>IF(O$2=0,$C222*$D222/$C$1*Index_운영!O64*Index_운영!O$10,IF(NOT(N222=0),NOT(Index_운영!O64=0)*N222*(1+$E222*Index_운영!O284)*Index_운영!O64,$C222*$D222/$C$1*Index_운영!O64))</f>
        <v>0</v>
      </c>
      <c r="P222" s="591">
        <f>IF(P$2=0,$C222*$D222/$C$1*Index_운영!P64*Index_운영!P$10,IF(NOT(O222=0),NOT(Index_운영!P64=0)*O222*(1+$E222*Index_운영!P284)*Index_운영!P64,$C222*$D222/$C$1*Index_운영!P64))</f>
        <v>0</v>
      </c>
      <c r="Q222" s="591">
        <f>IF(Q$2=0,$C222*$D222/$C$1*Index_운영!Q64*Index_운영!Q$10,IF(NOT(P222=0),NOT(Index_운영!Q64=0)*P222*(1+$E222*Index_운영!Q284)*Index_운영!Q64,$C222*$D222/$C$1*Index_운영!Q64))</f>
        <v>0</v>
      </c>
      <c r="R222" s="591">
        <f>IF(R$2=0,$C222*$D222/$C$1*Index_운영!R64*Index_운영!R$10,IF(NOT(Q222=0),NOT(Index_운영!R64=0)*Q222*(1+$E222*Index_운영!R284)*Index_운영!R64,$C222*$D222/$C$1*Index_운영!R64))</f>
        <v>0</v>
      </c>
      <c r="S222" s="591">
        <f>IF(S$2=0,$C222*$D222/$C$1*Index_운영!S64*Index_운영!S$10,IF(NOT(R222=0),NOT(Index_운영!S64=0)*R222*(1+$E222*Index_운영!S284)*Index_운영!S64,$C222*$D222/$C$1*Index_운영!S64))</f>
        <v>0</v>
      </c>
      <c r="T222" s="591">
        <f>IF(T$2=0,$C222*$D222/$C$1*Index_운영!T64*Index_운영!T$10,IF(NOT(S222=0),NOT(Index_운영!T64=0)*S222*(1+$E222*Index_운영!T284)*Index_운영!T64,$C222*$D222/$C$1*Index_운영!T64))</f>
        <v>0</v>
      </c>
      <c r="U222" s="591">
        <f>IF(U$2=0,$C222*$D222/$C$1*Index_운영!U64*Index_운영!U$10,IF(NOT(T222=0),NOT(Index_운영!U64=0)*T222*(1+$E222*Index_운영!U284)*Index_운영!U64,$C222*$D222/$C$1*Index_운영!U64))</f>
        <v>0</v>
      </c>
      <c r="V222" s="591">
        <f>IF(V$2=0,$C222*$D222/$C$1*Index_운영!V64*Index_운영!V$10,IF(NOT(U222=0),NOT(Index_운영!V64=0)*U222*(1+$E222*Index_운영!V284)*Index_운영!V64,$C222*$D222/$C$1*Index_운영!V64))</f>
        <v>0</v>
      </c>
      <c r="W222" s="591">
        <f>IF(W$2=0,$C222*$D222/$C$1*Index_운영!W64*Index_운영!W$10,IF(NOT(V222=0),NOT(Index_운영!W64=0)*V222*(1+$E222*Index_운영!W284)*Index_운영!W64,$C222*$D222/$C$1*Index_운영!W64))</f>
        <v>0</v>
      </c>
      <c r="X222" s="591">
        <f>IF(X$2=0,$C222*$D222/$C$1*Index_운영!X64*Index_운영!X$10,IF(NOT(W222=0),NOT(Index_운영!X64=0)*W222*(1+$E222*Index_운영!X284)*Index_운영!X64,$C222*$D222/$C$1*Index_운영!X64))</f>
        <v>0</v>
      </c>
      <c r="Y222" s="591">
        <f>IF(Y$2=0,$C222*$D222/$C$1*Index_운영!Y64*Index_운영!Y$10,IF(NOT(X222=0),NOT(Index_운영!Y64=0)*X222*(1+$E222*Index_운영!Y284)*Index_운영!Y64,$C222*$D222/$C$1*Index_운영!Y64))</f>
        <v>0</v>
      </c>
      <c r="Z222" s="591">
        <f>IF(Z$2=0,$C222*$D222/$C$1*Index_운영!Z64*Index_운영!Z$10,IF(NOT(Y222=0),NOT(Index_운영!Z64=0)*Y222*(1+$E222*Index_운영!Z284)*Index_운영!Z64,$C222*$D222/$C$1*Index_운영!Z64))</f>
        <v>0</v>
      </c>
      <c r="AA222" s="591">
        <f>IF(AA$2=0,$C222*$D222/$C$1*Index_운영!AA64*Index_운영!AA$10,IF(NOT(Z222=0),NOT(Index_운영!AA64=0)*Z222*(1+$E222*Index_운영!AA284)*Index_운영!AA64,$C222*$D222/$C$1*Index_운영!AA64))</f>
        <v>0</v>
      </c>
      <c r="AB222" s="591">
        <f>IF(AB$2=0,$C222*$D222/$C$1*Index_운영!AB64*Index_운영!AB$10,IF(NOT(AA222=0),NOT(Index_운영!AB64=0)*AA222*(1+$E222*Index_운영!AB284)*Index_운영!AB64,$C222*$D222/$C$1*Index_운영!AB64))</f>
        <v>0</v>
      </c>
      <c r="AC222" s="591">
        <f>IF(AC$2=0,$C222*$D222/$C$1*Index_운영!AC64*Index_운영!AC$10,IF(NOT(AB222=0),NOT(Index_운영!AC64=0)*AB222*(1+$E222*Index_운영!AC284)*Index_운영!AC64,$C222*$D222/$C$1*Index_운영!AC64))</f>
        <v>0</v>
      </c>
      <c r="AD222" s="591">
        <f>IF(AD$2=0,$C222*$D222/$C$1*Index_운영!AD64*Index_운영!AD$10,IF(NOT(AC222=0),NOT(Index_운영!AD64=0)*AC222*(1+$E222*Index_운영!AD284)*Index_운영!AD64,$C222*$D222/$C$1*Index_운영!AD64))</f>
        <v>0</v>
      </c>
      <c r="AE222" s="591">
        <f>IF(AE$2=0,$C222*$D222/$C$1*Index_운영!AE64*Index_운영!AE$10,IF(NOT(AD222=0),NOT(Index_운영!AE64=0)*AD222*(1+$E222*Index_운영!AE284)*Index_운영!AE64,$C222*$D222/$C$1*Index_운영!AE64))</f>
        <v>0</v>
      </c>
      <c r="AF222" s="591">
        <f>IF(AF$2=0,$C222*$D222/$C$1*Index_운영!AF64*Index_운영!AF$10,IF(NOT(AE222=0),NOT(Index_운영!AF64=0)*AE222*(1+$E222*Index_운영!AF284)*Index_운영!AF64,$C222*$D222/$C$1*Index_운영!AF64))</f>
        <v>0</v>
      </c>
      <c r="AG222" s="591">
        <f>IF(AG$2=0,$C222*$D222/$C$1*Index_운영!AG64*Index_운영!AG$10,IF(NOT(AF222=0),NOT(Index_운영!AG64=0)*AF222*(1+$E222*Index_운영!AG284)*Index_운영!AG64,$C222*$D222/$C$1*Index_운영!AG64))</f>
        <v>0</v>
      </c>
      <c r="AH222" s="591">
        <f>IF(AH$2=0,$C222*$D222/$C$1*Index_운영!AH64*Index_운영!AH$10,IF(NOT(AG222=0),NOT(Index_운영!AH64=0)*AG222*(1+$E222*Index_운영!AH284)*Index_운영!AH64,$C222*$D222/$C$1*Index_운영!AH64))</f>
        <v>0</v>
      </c>
      <c r="AI222" s="591">
        <f>IF(AI$2=0,$C222*$D222/$C$1*Index_운영!AI64*Index_운영!AI$10,IF(NOT(AH222=0),NOT(Index_운영!AI64=0)*AH222*(1+$E222*Index_운영!AI284)*Index_운영!AI64,$C222*$D222/$C$1*Index_운영!AI64))</f>
        <v>0</v>
      </c>
      <c r="AJ222" s="591">
        <f>IF(AJ$2=0,$C222*$D222/$C$1*Index_운영!AJ64*Index_운영!AJ$10,IF(NOT(AI222=0),NOT(Index_운영!AJ64=0)*AI222*(1+$E222*Index_운영!AJ284)*Index_운영!AJ64,$C222*$D222/$C$1*Index_운영!AJ64))</f>
        <v>0</v>
      </c>
      <c r="AK222" s="591">
        <f>IF(AK$2=0,$C222*$D222/$C$1*Index_운영!AK64*Index_운영!AK$10,IF(NOT(AJ222=0),NOT(Index_운영!AK64=0)*AJ222*(1+$E222*Index_운영!AK284)*Index_운영!AK64,$C222*$D222/$C$1*Index_운영!AK64))</f>
        <v>0</v>
      </c>
      <c r="AL222" s="591">
        <f>IF(AL$2=0,$C222*$D222/$C$1*Index_운영!AL64*Index_운영!AL$10,IF(NOT(AK222=0),NOT(Index_운영!AL64=0)*AK222*(1+$E222*Index_운영!AL284)*Index_운영!AL64,$C222*$D222/$C$1*Index_운영!AL64))</f>
        <v>0</v>
      </c>
      <c r="AM222" s="591">
        <f>IF(AM$2=0,$C222*$D222/$C$1*Index_운영!AM64*Index_운영!AM$10,IF(NOT(AL222=0),NOT(Index_운영!AM64=0)*AL222*(1+$E222*Index_운영!AM284)*Index_운영!AM64,$C222*$D222/$C$1*Index_운영!AM64))</f>
        <v>0</v>
      </c>
      <c r="AN222" s="591">
        <f>IF(AN$2=0,$C222*$D222/$C$1*Index_운영!AN64*Index_운영!AN$10,IF(NOT(AM222=0),NOT(Index_운영!AN64=0)*AM222*(1+$E222*Index_운영!AN284)*Index_운영!AN64,$C222*$D222/$C$1*Index_운영!AN64))</f>
        <v>0</v>
      </c>
      <c r="AO222" s="591">
        <f>IF(AO$2=0,$C222*$D222/$C$1*Index_운영!AO64*Index_운영!AO$10,IF(NOT(AN222=0),NOT(Index_운영!AO64=0)*AN222*(1+$E222*Index_운영!AO284)*Index_운영!AO64,$C222*$D222/$C$1*Index_운영!AO64))</f>
        <v>0</v>
      </c>
      <c r="AP222" s="591">
        <f>IF(AP$2=0,$C222*$D222/$C$1*Index_운영!AP64*Index_운영!AP$10,IF(NOT(AO222=0),NOT(Index_운영!AP64=0)*AO222*(1+$E222*Index_운영!AP284)*Index_운영!AP64,$C222*$D222/$C$1*Index_운영!AP64))</f>
        <v>0</v>
      </c>
      <c r="AQ222" s="591">
        <f>IF(AQ$2=0,$C222*$D222/$C$1*Index_운영!AQ64*Index_운영!AQ$10,IF(NOT(AP222=0),NOT(Index_운영!AQ64=0)*AP222*(1+$E222*Index_운영!AQ284)*Index_운영!AQ64,$C222*$D222/$C$1*Index_운영!AQ64))</f>
        <v>0</v>
      </c>
      <c r="AR222" s="591">
        <f>IF(AR$2=0,$C222*$D222/$C$1*Index_운영!AR64*Index_운영!AR$10,IF(NOT(AQ222=0),NOT(Index_운영!AR64=0)*AQ222*(1+$E222*Index_운영!AR284)*Index_운영!AR64,$C222*$D222/$C$1*Index_운영!AR64))</f>
        <v>0</v>
      </c>
      <c r="AS222" s="591">
        <f>IF(AS$2=0,$C222*$D222/$C$1*Index_운영!AS64*Index_운영!AS$10,IF(NOT(AR222=0),NOT(Index_운영!AS64=0)*AR222*(1+$E222*Index_운영!AS284)*Index_운영!AS64,$C222*$D222/$C$1*Index_운영!AS64))</f>
        <v>0</v>
      </c>
      <c r="AT222" s="591">
        <f>IF(AT$2=0,$C222*$D222/$C$1*Index_운영!AT64*Index_운영!AT$10,IF(NOT(AS222=0),NOT(Index_운영!AT64=0)*AS222*(1+$E222*Index_운영!AT284)*Index_운영!AT64,$C222*$D222/$C$1*Index_운영!AT64))</f>
        <v>0</v>
      </c>
      <c r="AU222" s="591">
        <f>IF(AU$2=0,$C222*$D222/$C$1*Index_운영!AU64*Index_운영!AU$10,IF(NOT(AT222=0),NOT(Index_운영!AU64=0)*AT222*(1+$E222*Index_운영!AU284)*Index_운영!AU64,$C222*$D222/$C$1*Index_운영!AU64))</f>
        <v>0</v>
      </c>
      <c r="AV222" s="591">
        <f>IF(AV$2=0,$C222*$D222/$C$1*Index_운영!AV64*Index_운영!AV$10,IF(NOT(AU222=0),NOT(Index_운영!AV64=0)*AU222*(1+$E222*Index_운영!AV284)*Index_운영!AV64,$C222*$D222/$C$1*Index_운영!AV64))</f>
        <v>0</v>
      </c>
      <c r="AW222" s="591">
        <f>IF(AW$2=0,$C222*$D222/$C$1*Index_운영!AW64*Index_운영!AW$10,IF(NOT(AV222=0),NOT(Index_운영!AW64=0)*AV222*(1+$E222*Index_운영!AW284)*Index_운영!AW64,$C222*$D222/$C$1*Index_운영!AW64))</f>
        <v>0</v>
      </c>
      <c r="AX222" s="591">
        <f>IF(AX$2=0,$C222*$D222/$C$1*Index_운영!AX64*Index_운영!AX$10,IF(NOT(AW222=0),NOT(Index_운영!AX64=0)*AW222*(1+$E222*Index_운영!AX284)*Index_운영!AX64,$C222*$D222/$C$1*Index_운영!AX64))</f>
        <v>0</v>
      </c>
      <c r="AY222" s="591">
        <f>IF(AY$2=0,$C222*$D222/$C$1*Index_운영!AY64*Index_운영!AY$10,IF(NOT(AX222=0),NOT(Index_운영!AY64=0)*AX222*(1+$E222*Index_운영!AY284)*Index_운영!AY64,$C222*$D222/$C$1*Index_운영!AY64))</f>
        <v>0</v>
      </c>
      <c r="AZ222" s="591">
        <f>IF(AZ$2=0,$C222*$D222/$C$1*Index_운영!AZ64*Index_운영!AZ$10,IF(NOT(AY222=0),NOT(Index_운영!AZ64=0)*AY222*(1+$E222*Index_운영!AZ284)*Index_운영!AZ64,$C222*$D222/$C$1*Index_운영!AZ64))</f>
        <v>0</v>
      </c>
      <c r="BA222" s="591">
        <f>IF(BA$2=0,$C222*$D222/$C$1*Index_운영!BA64*Index_운영!BA$10,IF(NOT(AZ222=0),NOT(Index_운영!BA64=0)*AZ222*(1+$E222*Index_운영!BA284)*Index_운영!BA64,$C222*$D222/$C$1*Index_운영!BA64))</f>
        <v>0</v>
      </c>
      <c r="BB222" s="591">
        <f>IF(BB$2=0,$C222*$D222/$C$1*Index_운영!BB64*Index_운영!BB$10,IF(NOT(BA222=0),NOT(Index_운영!BB64=0)*BA222*(1+$E222*Index_운영!BB284)*Index_운영!BB64,$C222*$D222/$C$1*Index_운영!BB64))</f>
        <v>0</v>
      </c>
      <c r="BC222" s="591">
        <f>IF(BC$2=0,$C222*$D222/$C$1*Index_운영!BC64*Index_운영!BC$10,IF(NOT(BB222=0),NOT(Index_운영!BC64=0)*BB222*(1+$E222*Index_운영!BC284)*Index_운영!BC64,$C222*$D222/$C$1*Index_운영!BC64))</f>
        <v>0</v>
      </c>
      <c r="BD222" s="591">
        <f>IF(BD$2=0,$C222*$D222/$C$1*Index_운영!BD64*Index_운영!BD$10,IF(NOT(BC222=0),NOT(Index_운영!BD64=0)*BC222*(1+$E222*Index_운영!BD284)*Index_운영!BD64,$C222*$D222/$C$1*Index_운영!BD64))</f>
        <v>0</v>
      </c>
      <c r="BE222" s="591">
        <f>IF(BE$2=0,$C222*$D222/$C$1*Index_운영!BE64*Index_운영!BE$10,IF(NOT(BD222=0),NOT(Index_운영!BE64=0)*BD222*(1+$E222*Index_운영!BE284)*Index_운영!BE64,$C222*$D222/$C$1*Index_운영!BE64))</f>
        <v>0</v>
      </c>
      <c r="BF222" s="591">
        <f>IF(BF$2=0,$C222*$D222/$C$1*Index_운영!BF64*Index_운영!BF$10,IF(NOT(BE222=0),NOT(Index_운영!BF64=0)*BE222*(1+$E222*Index_운영!BF284)*Index_운영!BF64,$C222*$D222/$C$1*Index_운영!BF64))</f>
        <v>0</v>
      </c>
      <c r="BG222" s="591">
        <f>IF(BG$2=0,$C222*$D222/$C$1*Index_운영!BG64*Index_운영!BG$10,IF(NOT(BF222=0),NOT(Index_운영!BG64=0)*BF222*(1+$E222*Index_운영!BG284)*Index_운영!BG64,$C222*$D222/$C$1*Index_운영!BG64))</f>
        <v>0</v>
      </c>
      <c r="BH222" s="591">
        <f>IF(BH$2=0,$C222*$D222/$C$1*Index_운영!BH64*Index_운영!BH$10,IF(NOT(BG222=0),NOT(Index_운영!BH64=0)*BG222*(1+$E222*Index_운영!BH284)*Index_운영!BH64,$C222*$D222/$C$1*Index_운영!BH64))</f>
        <v>0</v>
      </c>
      <c r="BI222" s="591">
        <f>IF(BI$2=0,$C222*$D222/$C$1*Index_운영!BI64*Index_운영!BI$10,IF(NOT(BH222=0),NOT(Index_운영!BI64=0)*BH222*(1+$E222*Index_운영!BI284)*Index_운영!BI64,$C222*$D222/$C$1*Index_운영!BI64))</f>
        <v>0</v>
      </c>
      <c r="BJ222" s="591">
        <f>IF(BJ$2=0,$C222*$D222/$C$1*Index_운영!BJ64*Index_운영!BJ$10,IF(NOT(BI222=0),NOT(Index_운영!BJ64=0)*BI222*(1+$E222*Index_운영!BJ284)*Index_운영!BJ64,$C222*$D222/$C$1*Index_운영!BJ64))</f>
        <v>0</v>
      </c>
      <c r="BK222" s="591">
        <f>IF(BK$2=0,$C222*$D222/$C$1*Index_운영!BK64*Index_운영!BK$10,IF(NOT(BJ222=0),NOT(Index_운영!BK64=0)*BJ222*(1+$E222*Index_운영!BK284)*Index_운영!BK64,$C222*$D222/$C$1*Index_운영!BK64))</f>
        <v>0</v>
      </c>
      <c r="BL222" s="591">
        <f>IF(BL$2=0,$C222*$D222/$C$1*Index_운영!BL64*Index_운영!BL$10,IF(NOT(BK222=0),NOT(Index_운영!BL64=0)*BK222*(1+$E222*Index_운영!BL284)*Index_운영!BL64,$C222*$D222/$C$1*Index_운영!BL64))</f>
        <v>0</v>
      </c>
      <c r="BM222" s="591">
        <f>IF(BM$2=0,$C222*$D222/$C$1*Index_운영!BM64*Index_운영!BM$10,IF(NOT(BL222=0),NOT(Index_운영!BM64=0)*BL222*(1+$E222*Index_운영!BM284)*Index_운영!BM64,$C222*$D222/$C$1*Index_운영!BM64))</f>
        <v>0</v>
      </c>
      <c r="BN222" s="591">
        <f>IF(BN$2=0,$C222*$D222/$C$1*Index_운영!BN64*Index_운영!BN$10,IF(NOT(BM222=0),NOT(Index_운영!BN64=0)*BM222*(1+$E222*Index_운영!BN284)*Index_운영!BN64,$C222*$D222/$C$1*Index_운영!BN64))</f>
        <v>0</v>
      </c>
      <c r="BO222" s="591">
        <f>IF(BO$2=0,$C222*$D222/$C$1*Index_운영!BO64*Index_운영!BO$10,IF(NOT(BN222=0),NOT(Index_운영!BO64=0)*BN222*(1+$E222*Index_운영!BO284)*Index_운영!BO64,$C222*$D222/$C$1*Index_운영!BO64))</f>
        <v>0</v>
      </c>
      <c r="BP222" s="591">
        <f>IF(BP$2=0,$C222*$D222/$C$1*Index_운영!BP64*Index_운영!BP$10,IF(NOT(BO222=0),NOT(Index_운영!BP64=0)*BO222*(1+$E222*Index_운영!BP284)*Index_운영!BP64,$C222*$D222/$C$1*Index_운영!BP64))</f>
        <v>0</v>
      </c>
      <c r="BQ222" s="591">
        <f>IF(BQ$2=0,$C222*$D222/$C$1*Index_운영!BQ64*Index_운영!BQ$10,IF(NOT(BP222=0),NOT(Index_운영!BQ64=0)*BP222*(1+$E222*Index_운영!BQ284)*Index_운영!BQ64,$C222*$D222/$C$1*Index_운영!BQ64))</f>
        <v>0</v>
      </c>
      <c r="BR222" s="591">
        <f>IF(BR$2=0,$C222*$D222/$C$1*Index_운영!BR64*Index_운영!BR$10,IF(NOT(BQ222=0),NOT(Index_운영!BR64=0)*BQ222*(1+$E222*Index_운영!BR284)*Index_운영!BR64,$C222*$D222/$C$1*Index_운영!BR64))</f>
        <v>0</v>
      </c>
      <c r="BS222" s="591">
        <f>IF(BS$2=0,$C222*$D222/$C$1*Index_운영!BS64*Index_운영!BS$10,IF(NOT(BR222=0),NOT(Index_운영!BS64=0)*BR222*(1+$E222*Index_운영!BS284)*Index_운영!BS64,$C222*$D222/$C$1*Index_운영!BS64))</f>
        <v>0</v>
      </c>
      <c r="BT222" s="591">
        <f>IF(BT$2=0,$C222*$D222/$C$1*Index_운영!BT64*Index_운영!BT$10,IF(NOT(BS222=0),NOT(Index_운영!BT64=0)*BS222*(1+$E222*Index_운영!BT284)*Index_운영!BT64,$C222*$D222/$C$1*Index_운영!BT64))</f>
        <v>0</v>
      </c>
      <c r="BU222" s="591">
        <f>IF(BU$2=0,$C222*$D222/$C$1*Index_운영!BU64*Index_운영!BU$10,IF(NOT(BT222=0),NOT(Index_운영!BU64=0)*BT222*(1+$E222*Index_운영!BU284)*Index_운영!BU64,$C222*$D222/$C$1*Index_운영!BU64))</f>
        <v>0</v>
      </c>
      <c r="BV222" s="591">
        <f>IF(BV$2=0,$C222*$D222/$C$1*Index_운영!BV64*Index_운영!BV$10,IF(NOT(BU222=0),NOT(Index_운영!BV64=0)*BU222*(1+$E222*Index_운영!BV284)*Index_운영!BV64,$C222*$D222/$C$1*Index_운영!BV64))</f>
        <v>0</v>
      </c>
      <c r="BW222" s="591">
        <f>IF(BW$2=0,$C222*$D222/$C$1*Index_운영!BW64*Index_운영!BW$10,IF(NOT(BV222=0),NOT(Index_운영!BW64=0)*BV222*(1+$E222*Index_운영!BW284)*Index_운영!BW64,$C222*$D222/$C$1*Index_운영!BW64))</f>
        <v>0</v>
      </c>
      <c r="BX222" s="591">
        <f>IF(BX$2=0,$C222*$D222/$C$1*Index_운영!BX64*Index_운영!BX$10,IF(NOT(BW222=0),NOT(Index_운영!BX64=0)*BW222*(1+$E222*Index_운영!BX284)*Index_운영!BX64,$C222*$D222/$C$1*Index_운영!BX64))</f>
        <v>0</v>
      </c>
      <c r="BY222" s="591">
        <f>IF(BY$2=0,$C222*$D222/$C$1*Index_운영!BY64*Index_운영!BY$10,IF(NOT(BX222=0),NOT(Index_운영!BY64=0)*BX222*(1+$E222*Index_운영!BY284)*Index_운영!BY64,$C222*$D222/$C$1*Index_운영!BY64))</f>
        <v>0</v>
      </c>
      <c r="BZ222" s="591">
        <f>IF(BZ$2=0,$C222*$D222/$C$1*Index_운영!BZ64*Index_운영!BZ$10,IF(NOT(BY222=0),NOT(Index_운영!BZ64=0)*BY222*(1+$E222*Index_운영!BZ284)*Index_운영!BZ64,$C222*$D222/$C$1*Index_운영!BZ64))</f>
        <v>0</v>
      </c>
      <c r="CA222" s="591">
        <f>IF(CA$2=0,$C222*$D222/$C$1*Index_운영!CA64*Index_운영!CA$10,IF(NOT(BZ222=0),NOT(Index_운영!CA64=0)*BZ222*(1+$E222*Index_운영!CA284)*Index_운영!CA64,$C222*$D222/$C$1*Index_운영!CA64))</f>
        <v>0</v>
      </c>
      <c r="CB222" s="591">
        <f>IF(CB$2=0,$C222*$D222/$C$1*Index_운영!CB64*Index_운영!CB$10,IF(NOT(CA222=0),NOT(Index_운영!CB64=0)*CA222*(1+$E222*Index_운영!CB284)*Index_운영!CB64,$C222*$D222/$C$1*Index_운영!CB64))</f>
        <v>0</v>
      </c>
      <c r="CC222" s="591">
        <f>IF(CC$2=0,$C222*$D222/$C$1*Index_운영!CC64*Index_운영!CC$10,IF(NOT(CB222=0),NOT(Index_운영!CC64=0)*CB222*(1+$E222*Index_운영!CC284)*Index_운영!CC64,$C222*$D222/$C$1*Index_운영!CC64))</f>
        <v>0</v>
      </c>
      <c r="CD222" s="591">
        <f>IF(CD$2=0,$C222*$D222/$C$1*Index_운영!CD64*Index_운영!CD$10,IF(NOT(CC222=0),NOT(Index_운영!CD64=0)*CC222*(1+$E222*Index_운영!CD284)*Index_운영!CD64,$C222*$D222/$C$1*Index_운영!CD64))</f>
        <v>0</v>
      </c>
      <c r="CE222" s="591">
        <f>IF(CE$2=0,$C222*$D222/$C$1*Index_운영!CE64*Index_운영!CE$10,IF(NOT(CD222=0),NOT(Index_운영!CE64=0)*CD222*(1+$E222*Index_운영!CE284)*Index_운영!CE64,$C222*$D222/$C$1*Index_운영!CE64))</f>
        <v>0</v>
      </c>
      <c r="CF222" s="591">
        <f>IF(CF$2=0,$C222*$D222/$C$1*Index_운영!CF64*Index_운영!CF$10,IF(NOT(CE222=0),NOT(Index_운영!CF64=0)*CE222*(1+$E222*Index_운영!CF284)*Index_운영!CF64,$C222*$D222/$C$1*Index_운영!CF64))</f>
        <v>0</v>
      </c>
      <c r="CG222" s="591">
        <f>IF(CG$2=0,$C222*$D222/$C$1*Index_운영!CG64*Index_운영!CG$10,IF(NOT(CF222=0),NOT(Index_운영!CG64=0)*CF222*(1+$E222*Index_운영!CG284)*Index_운영!CG64,$C222*$D222/$C$1*Index_운영!CG64))</f>
        <v>0</v>
      </c>
      <c r="CH222" s="591">
        <f>IF(CH$2=0,$C222*$D222/$C$1*Index_운영!CH64*Index_운영!CH$10,IF(NOT(CG222=0),NOT(Index_운영!CH64=0)*CG222*(1+$E222*Index_운영!CH284)*Index_운영!CH64,$C222*$D222/$C$1*Index_운영!CH64))</f>
        <v>0</v>
      </c>
      <c r="CI222" s="591">
        <f>IF(CI$2=0,$C222*$D222/$C$1*Index_운영!CI64*Index_운영!CI$10,IF(NOT(CH222=0),NOT(Index_운영!CI64=0)*CH222*(1+$E222*Index_운영!CI284)*Index_운영!CI64,$C222*$D222/$C$1*Index_운영!CI64))</f>
        <v>0</v>
      </c>
      <c r="CJ222" s="591">
        <f>IF(CJ$2=0,$C222*$D222/$C$1*Index_운영!CJ64*Index_운영!CJ$10,IF(NOT(CI222=0),NOT(Index_운영!CJ64=0)*CI222*(1+$E222*Index_운영!CJ284)*Index_운영!CJ64,$C222*$D222/$C$1*Index_운영!CJ64))</f>
        <v>0</v>
      </c>
      <c r="CK222" s="591">
        <f>IF(CK$2=0,$C222*$D222/$C$1*Index_운영!CK64*Index_운영!CK$10,IF(NOT(CJ222=0),NOT(Index_운영!CK64=0)*CJ222*(1+$E222*Index_운영!CK284)*Index_운영!CK64,$C222*$D222/$C$1*Index_운영!CK64))</f>
        <v>0</v>
      </c>
      <c r="CL222" s="591">
        <f>IF(CL$2=0,$C222*$D222/$C$1*Index_운영!CL64*Index_운영!CL$10,IF(NOT(CK222=0),NOT(Index_운영!CL64=0)*CK222*(1+$E222*Index_운영!CL284)*Index_운영!CL64,$C222*$D222/$C$1*Index_운영!CL64))</f>
        <v>0</v>
      </c>
      <c r="CM222" s="591">
        <f>IF(CM$2=0,$C222*$D222/$C$1*Index_운영!CM64*Index_운영!CM$10,IF(NOT(CL222=0),NOT(Index_운영!CM64=0)*CL222*(1+$E222*Index_운영!CM284)*Index_운영!CM64,$C222*$D222/$C$1*Index_운영!CM64))</f>
        <v>0</v>
      </c>
      <c r="CN222" s="591">
        <f>IF(CN$2=0,$C222*$D222/$C$1*Index_운영!CN64*Index_운영!CN$10,IF(NOT(CM222=0),NOT(Index_운영!CN64=0)*CM222*(1+$E222*Index_운영!CN284)*Index_운영!CN64,$C222*$D222/$C$1*Index_운영!CN64))</f>
        <v>0</v>
      </c>
      <c r="CO222" s="591">
        <f>IF(CO$2=0,$C222*$D222/$C$1*Index_운영!CO64*Index_운영!CO$10,IF(NOT(CN222=0),NOT(Index_운영!CO64=0)*CN222*(1+$E222*Index_운영!CO284)*Index_운영!CO64,$C222*$D222/$C$1*Index_운영!CO64))</f>
        <v>0</v>
      </c>
      <c r="CP222" s="591">
        <f>IF(CP$2=0,$C222*$D222/$C$1*Index_운영!CP64*Index_운영!CP$10,IF(NOT(CO222=0),NOT(Index_운영!CP64=0)*CO222*(1+$E222*Index_운영!CP284)*Index_운영!CP64,$C222*$D222/$C$1*Index_운영!CP64))</f>
        <v>0</v>
      </c>
      <c r="CQ222" s="591">
        <f>IF(CQ$2=0,$C222*$D222/$C$1*Index_운영!CQ64*Index_운영!CQ$10,IF(NOT(CP222=0),NOT(Index_운영!CQ64=0)*CP222*(1+$E222*Index_운영!CQ284)*Index_운영!CQ64,$C222*$D222/$C$1*Index_운영!CQ64))</f>
        <v>0</v>
      </c>
      <c r="CR222" s="591">
        <f>IF(CR$2=0,$C222*$D222/$C$1*Index_운영!CR64*Index_운영!CR$10,IF(NOT(CQ222=0),NOT(Index_운영!CR64=0)*CQ222*(1+$E222*Index_운영!CR284)*Index_운영!CR64,$C222*$D222/$C$1*Index_운영!CR64))</f>
        <v>0</v>
      </c>
      <c r="CS222" s="591">
        <f>IF(CS$2=0,$C222*$D222/$C$1*Index_운영!CS64*Index_운영!CS$10,IF(NOT(CR222=0),NOT(Index_운영!CS64=0)*CR222*(1+$E222*Index_운영!CS284)*Index_운영!CS64,$C222*$D222/$C$1*Index_운영!CS64))</f>
        <v>0</v>
      </c>
      <c r="CT222" s="591">
        <f>IF(CT$2=0,$C222*$D222/$C$1*Index_운영!CT64*Index_운영!CT$10,IF(NOT(CS222=0),NOT(Index_운영!CT64=0)*CS222*(1+$E222*Index_운영!CT284)*Index_운영!CT64,$C222*$D222/$C$1*Index_운영!CT64))</f>
        <v>0</v>
      </c>
      <c r="CU222" s="591">
        <f>IF(CU$2=0,$C222*$D222/$C$1*Index_운영!CU64*Index_운영!CU$10,IF(NOT(CT222=0),NOT(Index_운영!CU64=0)*CT222*(1+$E222*Index_운영!CU284)*Index_운영!CU64,$C222*$D222/$C$1*Index_운영!CU64))</f>
        <v>0</v>
      </c>
      <c r="CV222" s="591">
        <f>IF(CV$2=0,$C222*$D222/$C$1*Index_운영!CV64*Index_운영!CV$10,IF(NOT(CU222=0),NOT(Index_운영!CV64=0)*CU222*(1+$E222*Index_운영!CV284)*Index_운영!CV64,$C222*$D222/$C$1*Index_운영!CV64))</f>
        <v>0</v>
      </c>
      <c r="CW222" s="591">
        <f>IF(CW$2=0,$C222*$D222/$C$1*Index_운영!CW64*Index_운영!CW$10,IF(NOT(CV222=0),NOT(Index_운영!CW64=0)*CV222*(1+$E222*Index_운영!CW284)*Index_운영!CW64,$C222*$D222/$C$1*Index_운영!CW64))</f>
        <v>0</v>
      </c>
      <c r="CX222" s="591">
        <f>IF(CX$2=0,$C222*$D222/$C$1*Index_운영!CX64*Index_운영!CX$10,IF(NOT(CW222=0),NOT(Index_운영!CX64=0)*CW222*(1+$E222*Index_운영!CX284)*Index_운영!CX64,$C222*$D222/$C$1*Index_운영!CX64))</f>
        <v>0</v>
      </c>
      <c r="CY222" s="591">
        <f>IF(CY$2=0,$C222*$D222/$C$1*Index_운영!CY64*Index_운영!CY$10,IF(NOT(CX222=0),NOT(Index_운영!CY64=0)*CX222*(1+$E222*Index_운영!CY284)*Index_운영!CY64,$C222*$D222/$C$1*Index_운영!CY64))</f>
        <v>0</v>
      </c>
      <c r="CZ222" s="591">
        <f>IF(CZ$2=0,$C222*$D222/$C$1*Index_운영!CZ64*Index_운영!CZ$10,IF(NOT(CY222=0),NOT(Index_운영!CZ64=0)*CY222*(1+$E222*Index_운영!CZ284)*Index_운영!CZ64,$C222*$D222/$C$1*Index_운영!CZ64))</f>
        <v>0</v>
      </c>
      <c r="DA222" s="591">
        <f>IF(DA$2=0,$C222*$D222/$C$1*Index_운영!DA64*Index_운영!DA$10,IF(NOT(CZ222=0),NOT(Index_운영!DA64=0)*CZ222*(1+$E222*Index_운영!DA284)*Index_운영!DA64,$C222*$D222/$C$1*Index_운영!DA64))</f>
        <v>0</v>
      </c>
      <c r="DB222" s="591">
        <f>IF(DB$2=0,$C222*$D222/$C$1*Index_운영!DB64*Index_운영!DB$10,IF(NOT(DA222=0),NOT(Index_운영!DB64=0)*DA222*(1+$E222*Index_운영!DB284)*Index_운영!DB64,$C222*$D222/$C$1*Index_운영!DB64))</f>
        <v>0</v>
      </c>
      <c r="DC222" s="591">
        <f>IF(DC$2=0,$C222*$D222/$C$1*Index_운영!DC64*Index_운영!DC$10,IF(NOT(DB222=0),NOT(Index_운영!DC64=0)*DB222*(1+$E222*Index_운영!DC284)*Index_운영!DC64,$C222*$D222/$C$1*Index_운영!DC64))</f>
        <v>0</v>
      </c>
      <c r="DD222" s="591">
        <f>IF(DD$2=0,$C222*$D222/$C$1*Index_운영!DD64*Index_운영!DD$10,IF(NOT(DC222=0),NOT(Index_운영!DD64=0)*DC222*(1+$E222*Index_운영!DD284)*Index_운영!DD64,$C222*$D222/$C$1*Index_운영!DD64))</f>
        <v>0</v>
      </c>
      <c r="DE222" s="591">
        <f>IF(DE$2=0,$C222*$D222/$C$1*Index_운영!DE64*Index_운영!DE$10,IF(NOT(DD222=0),NOT(Index_운영!DE64=0)*DD222*(1+$E222*Index_운영!DE284)*Index_운영!DE64,$C222*$D222/$C$1*Index_운영!DE64))</f>
        <v>0</v>
      </c>
      <c r="DF222" s="591">
        <f>IF(DF$2=0,$C222*$D222/$C$1*Index_운영!DF64*Index_운영!DF$10,IF(NOT(DE222=0),NOT(Index_운영!DF64=0)*DE222*(1+$E222*Index_운영!DF284)*Index_운영!DF64,$C222*$D222/$C$1*Index_운영!DF64))</f>
        <v>0</v>
      </c>
      <c r="DG222" s="591">
        <f>IF(DG$2=0,$C222*$D222/$C$1*Index_운영!DG64*Index_운영!DG$10,IF(NOT(DF222=0),NOT(Index_운영!DG64=0)*DF222*(1+$E222*Index_운영!DG284)*Index_운영!DG64,$C222*$D222/$C$1*Index_운영!DG64))</f>
        <v>0</v>
      </c>
      <c r="DH222" s="591">
        <f>IF(DH$2=0,$C222*$D222/$C$1*Index_운영!DH64*Index_운영!DH$10,IF(NOT(DG222=0),NOT(Index_운영!DH64=0)*DG222*(1+$E222*Index_운영!DH284)*Index_운영!DH64,$C222*$D222/$C$1*Index_운영!DH64))</f>
        <v>0</v>
      </c>
      <c r="DI222" s="591">
        <f>IF(DI$2=0,$C222*$D222/$C$1*Index_운영!DI64*Index_운영!DI$10,IF(NOT(DH222=0),NOT(Index_운영!DI64=0)*DH222*(1+$E222*Index_운영!DI284)*Index_운영!DI64,$C222*$D222/$C$1*Index_운영!DI64))</f>
        <v>0</v>
      </c>
      <c r="DJ222" s="591">
        <f>IF(DJ$2=0,$C222*$D222/$C$1*Index_운영!DJ64*Index_운영!DJ$10,IF(NOT(DI222=0),NOT(Index_운영!DJ64=0)*DI222*(1+$E222*Index_운영!DJ284)*Index_운영!DJ64,$C222*$D222/$C$1*Index_운영!DJ64))</f>
        <v>0</v>
      </c>
      <c r="DK222" s="591">
        <f>IF(DK$2=0,$C222*$D222/$C$1*Index_운영!DK64*Index_운영!DK$10,IF(NOT(DJ222=0),NOT(Index_운영!DK64=0)*DJ222*(1+$E222*Index_운영!DK284)*Index_운영!DK64,$C222*$D222/$C$1*Index_운영!DK64))</f>
        <v>0</v>
      </c>
      <c r="DL222" s="591">
        <f>IF(DL$2=0,$C222*$D222/$C$1*Index_운영!DL64*Index_운영!DL$10,IF(NOT(DK222=0),NOT(Index_운영!DL64=0)*DK222*(1+$E222*Index_운영!DL284)*Index_운영!DL64,$C222*$D222/$C$1*Index_운영!DL64))</f>
        <v>0</v>
      </c>
      <c r="DM222" s="591">
        <f>IF(DM$2=0,$C222*$D222/$C$1*Index_운영!DM64*Index_운영!DM$10,IF(NOT(DL222=0),NOT(Index_운영!DM64=0)*DL222*(1+$E222*Index_운영!DM284)*Index_운영!DM64,$C222*$D222/$C$1*Index_운영!DM64))</f>
        <v>0</v>
      </c>
      <c r="DN222" s="591">
        <f>IF(DN$2=0,$C222*$D222/$C$1*Index_운영!DN64*Index_운영!DN$10,IF(NOT(DM222=0),NOT(Index_운영!DN64=0)*DM222*(1+$E222*Index_운영!DN284)*Index_운영!DN64,$C222*$D222/$C$1*Index_운영!DN64))</f>
        <v>0</v>
      </c>
      <c r="DO222" s="591">
        <f>IF(DO$2=0,$C222*$D222/$C$1*Index_운영!DO64*Index_운영!DO$10,IF(NOT(DN222=0),NOT(Index_운영!DO64=0)*DN222*(1+$E222*Index_운영!DO284)*Index_운영!DO64,$C222*$D222/$C$1*Index_운영!DO64))</f>
        <v>0</v>
      </c>
      <c r="DP222" s="591">
        <f>IF(DP$2=0,$C222*$D222/$C$1*Index_운영!DP64*Index_운영!DP$10,IF(NOT(DO222=0),NOT(Index_운영!DP64=0)*DO222*(1+$E222*Index_운영!DP284)*Index_운영!DP64,$C222*$D222/$C$1*Index_운영!DP64))</f>
        <v>0</v>
      </c>
      <c r="DQ222" s="591">
        <f>IF(DQ$2=0,$C222*$D222/$C$1*Index_운영!DQ64*Index_운영!DQ$10,IF(NOT(DP222=0),NOT(Index_운영!DQ64=0)*DP222*(1+$E222*Index_운영!DQ284)*Index_운영!DQ64,$C222*$D222/$C$1*Index_운영!DQ64))</f>
        <v>0</v>
      </c>
      <c r="DR222" s="591">
        <f>IF(DR$2=0,$C222*$D222/$C$1*Index_운영!DR64*Index_운영!DR$10,IF(NOT(DQ222=0),NOT(Index_운영!DR64=0)*DQ222*(1+$E222*Index_운영!DR284)*Index_운영!DR64,$C222*$D222/$C$1*Index_운영!DR64))</f>
        <v>0</v>
      </c>
      <c r="DS222" s="591">
        <f>IF(DS$2=0,$C222*$D222/$C$1*Index_운영!DS64*Index_운영!DS$10,IF(NOT(DR222=0),NOT(Index_운영!DS64=0)*DR222*(1+$E222*Index_운영!DS284)*Index_운영!DS64,$C222*$D222/$C$1*Index_운영!DS64))</f>
        <v>0</v>
      </c>
      <c r="DT222" s="591">
        <f>IF(DT$2=0,$C222*$D222/$C$1*Index_운영!DT64*Index_운영!DT$10,IF(NOT(DS222=0),NOT(Index_운영!DT64=0)*DS222*(1+$E222*Index_운영!DT284)*Index_운영!DT64,$C222*$D222/$C$1*Index_운영!DT64))</f>
        <v>0</v>
      </c>
      <c r="DU222" s="591">
        <f>IF(DU$2=0,$C222*$D222/$C$1*Index_운영!DU64*Index_운영!DU$10,IF(NOT(DT222=0),NOT(Index_운영!DU64=0)*DT222*(1+$E222*Index_운영!DU284)*Index_운영!DU64,$C222*$D222/$C$1*Index_운영!DU64))</f>
        <v>0</v>
      </c>
      <c r="DV222" s="591">
        <f>IF(DV$2=0,$C222*$D222/$C$1*Index_운영!DV64*Index_운영!DV$10,IF(NOT(DU222=0),NOT(Index_운영!DV64=0)*DU222*(1+$E222*Index_운영!DV284)*Index_운영!DV64,$C222*$D222/$C$1*Index_운영!DV64))</f>
        <v>0</v>
      </c>
    </row>
    <row r="223" spans="1:126" s="485" customFormat="1" outlineLevel="1" x14ac:dyDescent="0.4">
      <c r="A223" s="737"/>
      <c r="B223" s="464">
        <f>'Rent Roll'!$B39</f>
        <v>0</v>
      </c>
      <c r="C223" s="1219">
        <f>'Rent Roll'!$K39</f>
        <v>0</v>
      </c>
      <c r="D223" s="1220">
        <f>'Rent Roll'!$Y39</f>
        <v>0</v>
      </c>
      <c r="E223" s="1221">
        <f>'Rent Roll'!$Z39</f>
        <v>0</v>
      </c>
      <c r="F223" s="588">
        <f>IF(F$2=0,$C223*$D223/$C$1*Index_운영!F65*Index_운영!F$10,IF(NOT(E223=0),NOT(Index_운영!F65=0)*E223*(1+$E223*Index_운영!F285)*Index_운영!F65,$C223*$D223/$C$1*Index_운영!F65))</f>
        <v>0</v>
      </c>
      <c r="G223" s="591">
        <f>IF(G$2=0,$C223*$D223/$C$1*Index_운영!G65*Index_운영!G$10,IF(NOT(F223=0),NOT(Index_운영!G65=0)*F223*(1+$E223*Index_운영!G285)*Index_운영!G65,$C223*$D223/$C$1*Index_운영!G65))</f>
        <v>0</v>
      </c>
      <c r="H223" s="591">
        <f>IF(H$2=0,$C223*$D223/$C$1*Index_운영!H65*Index_운영!H$10,IF(NOT(G223=0),NOT(Index_운영!H65=0)*G223*(1+$E223*Index_운영!H285)*Index_운영!H65,$C223*$D223/$C$1*Index_운영!H65))</f>
        <v>0</v>
      </c>
      <c r="I223" s="591">
        <f>IF(I$2=0,$C223*$D223/$C$1*Index_운영!I65*Index_운영!I$10,IF(NOT(H223=0),NOT(Index_운영!I65=0)*H223*(1+$E223*Index_운영!I285)*Index_운영!I65,$C223*$D223/$C$1*Index_운영!I65))</f>
        <v>0</v>
      </c>
      <c r="J223" s="591">
        <f>IF(J$2=0,$C223*$D223/$C$1*Index_운영!J65*Index_운영!J$10,IF(NOT(I223=0),NOT(Index_운영!J65=0)*I223*(1+$E223*Index_운영!J285)*Index_운영!J65,$C223*$D223/$C$1*Index_운영!J65))</f>
        <v>0</v>
      </c>
      <c r="K223" s="591">
        <f>IF(K$2=0,$C223*$D223/$C$1*Index_운영!K65*Index_운영!K$10,IF(NOT(J223=0),NOT(Index_운영!K65=0)*J223*(1+$E223*Index_운영!K285)*Index_운영!K65,$C223*$D223/$C$1*Index_운영!K65))</f>
        <v>0</v>
      </c>
      <c r="L223" s="591">
        <f>IF(L$2=0,$C223*$D223/$C$1*Index_운영!L65*Index_운영!L$10,IF(NOT(K223=0),NOT(Index_운영!L65=0)*K223*(1+$E223*Index_운영!L285)*Index_운영!L65,$C223*$D223/$C$1*Index_운영!L65))</f>
        <v>0</v>
      </c>
      <c r="M223" s="591">
        <f>IF(M$2=0,$C223*$D223/$C$1*Index_운영!M65*Index_운영!M$10,IF(NOT(L223=0),NOT(Index_운영!M65=0)*L223*(1+$E223*Index_운영!M285)*Index_운영!M65,$C223*$D223/$C$1*Index_운영!M65))</f>
        <v>0</v>
      </c>
      <c r="N223" s="591">
        <f>IF(N$2=0,$C223*$D223/$C$1*Index_운영!N65*Index_운영!N$10,IF(NOT(M223=0),NOT(Index_운영!N65=0)*M223*(1+$E223*Index_운영!N285)*Index_운영!N65,$C223*$D223/$C$1*Index_운영!N65))</f>
        <v>0</v>
      </c>
      <c r="O223" s="591">
        <f>IF(O$2=0,$C223*$D223/$C$1*Index_운영!O65*Index_운영!O$10,IF(NOT(N223=0),NOT(Index_운영!O65=0)*N223*(1+$E223*Index_운영!O285)*Index_운영!O65,$C223*$D223/$C$1*Index_운영!O65))</f>
        <v>0</v>
      </c>
      <c r="P223" s="591">
        <f>IF(P$2=0,$C223*$D223/$C$1*Index_운영!P65*Index_운영!P$10,IF(NOT(O223=0),NOT(Index_운영!P65=0)*O223*(1+$E223*Index_운영!P285)*Index_운영!P65,$C223*$D223/$C$1*Index_운영!P65))</f>
        <v>0</v>
      </c>
      <c r="Q223" s="591">
        <f>IF(Q$2=0,$C223*$D223/$C$1*Index_운영!Q65*Index_운영!Q$10,IF(NOT(P223=0),NOT(Index_운영!Q65=0)*P223*(1+$E223*Index_운영!Q285)*Index_운영!Q65,$C223*$D223/$C$1*Index_운영!Q65))</f>
        <v>0</v>
      </c>
      <c r="R223" s="591">
        <f>IF(R$2=0,$C223*$D223/$C$1*Index_운영!R65*Index_운영!R$10,IF(NOT(Q223=0),NOT(Index_운영!R65=0)*Q223*(1+$E223*Index_운영!R285)*Index_운영!R65,$C223*$D223/$C$1*Index_운영!R65))</f>
        <v>0</v>
      </c>
      <c r="S223" s="591">
        <f>IF(S$2=0,$C223*$D223/$C$1*Index_운영!S65*Index_운영!S$10,IF(NOT(R223=0),NOT(Index_운영!S65=0)*R223*(1+$E223*Index_운영!S285)*Index_운영!S65,$C223*$D223/$C$1*Index_운영!S65))</f>
        <v>0</v>
      </c>
      <c r="T223" s="591">
        <f>IF(T$2=0,$C223*$D223/$C$1*Index_운영!T65*Index_운영!T$10,IF(NOT(S223=0),NOT(Index_운영!T65=0)*S223*(1+$E223*Index_운영!T285)*Index_운영!T65,$C223*$D223/$C$1*Index_운영!T65))</f>
        <v>0</v>
      </c>
      <c r="U223" s="591">
        <f>IF(U$2=0,$C223*$D223/$C$1*Index_운영!U65*Index_운영!U$10,IF(NOT(T223=0),NOT(Index_운영!U65=0)*T223*(1+$E223*Index_운영!U285)*Index_운영!U65,$C223*$D223/$C$1*Index_운영!U65))</f>
        <v>0</v>
      </c>
      <c r="V223" s="591">
        <f>IF(V$2=0,$C223*$D223/$C$1*Index_운영!V65*Index_운영!V$10,IF(NOT(U223=0),NOT(Index_운영!V65=0)*U223*(1+$E223*Index_운영!V285)*Index_운영!V65,$C223*$D223/$C$1*Index_운영!V65))</f>
        <v>0</v>
      </c>
      <c r="W223" s="591">
        <f>IF(W$2=0,$C223*$D223/$C$1*Index_운영!W65*Index_운영!W$10,IF(NOT(V223=0),NOT(Index_운영!W65=0)*V223*(1+$E223*Index_운영!W285)*Index_운영!W65,$C223*$D223/$C$1*Index_운영!W65))</f>
        <v>0</v>
      </c>
      <c r="X223" s="591">
        <f>IF(X$2=0,$C223*$D223/$C$1*Index_운영!X65*Index_운영!X$10,IF(NOT(W223=0),NOT(Index_운영!X65=0)*W223*(1+$E223*Index_운영!X285)*Index_운영!X65,$C223*$D223/$C$1*Index_운영!X65))</f>
        <v>0</v>
      </c>
      <c r="Y223" s="591">
        <f>IF(Y$2=0,$C223*$D223/$C$1*Index_운영!Y65*Index_운영!Y$10,IF(NOT(X223=0),NOT(Index_운영!Y65=0)*X223*(1+$E223*Index_운영!Y285)*Index_운영!Y65,$C223*$D223/$C$1*Index_운영!Y65))</f>
        <v>0</v>
      </c>
      <c r="Z223" s="591">
        <f>IF(Z$2=0,$C223*$D223/$C$1*Index_운영!Z65*Index_운영!Z$10,IF(NOT(Y223=0),NOT(Index_운영!Z65=0)*Y223*(1+$E223*Index_운영!Z285)*Index_운영!Z65,$C223*$D223/$C$1*Index_운영!Z65))</f>
        <v>0</v>
      </c>
      <c r="AA223" s="591">
        <f>IF(AA$2=0,$C223*$D223/$C$1*Index_운영!AA65*Index_운영!AA$10,IF(NOT(Z223=0),NOT(Index_운영!AA65=0)*Z223*(1+$E223*Index_운영!AA285)*Index_운영!AA65,$C223*$D223/$C$1*Index_운영!AA65))</f>
        <v>0</v>
      </c>
      <c r="AB223" s="591">
        <f>IF(AB$2=0,$C223*$D223/$C$1*Index_운영!AB65*Index_운영!AB$10,IF(NOT(AA223=0),NOT(Index_운영!AB65=0)*AA223*(1+$E223*Index_운영!AB285)*Index_운영!AB65,$C223*$D223/$C$1*Index_운영!AB65))</f>
        <v>0</v>
      </c>
      <c r="AC223" s="591">
        <f>IF(AC$2=0,$C223*$D223/$C$1*Index_운영!AC65*Index_운영!AC$10,IF(NOT(AB223=0),NOT(Index_운영!AC65=0)*AB223*(1+$E223*Index_운영!AC285)*Index_운영!AC65,$C223*$D223/$C$1*Index_운영!AC65))</f>
        <v>0</v>
      </c>
      <c r="AD223" s="591">
        <f>IF(AD$2=0,$C223*$D223/$C$1*Index_운영!AD65*Index_운영!AD$10,IF(NOT(AC223=0),NOT(Index_운영!AD65=0)*AC223*(1+$E223*Index_운영!AD285)*Index_운영!AD65,$C223*$D223/$C$1*Index_운영!AD65))</f>
        <v>0</v>
      </c>
      <c r="AE223" s="591">
        <f>IF(AE$2=0,$C223*$D223/$C$1*Index_운영!AE65*Index_운영!AE$10,IF(NOT(AD223=0),NOT(Index_운영!AE65=0)*AD223*(1+$E223*Index_운영!AE285)*Index_운영!AE65,$C223*$D223/$C$1*Index_운영!AE65))</f>
        <v>0</v>
      </c>
      <c r="AF223" s="591">
        <f>IF(AF$2=0,$C223*$D223/$C$1*Index_운영!AF65*Index_운영!AF$10,IF(NOT(AE223=0),NOT(Index_운영!AF65=0)*AE223*(1+$E223*Index_운영!AF285)*Index_운영!AF65,$C223*$D223/$C$1*Index_운영!AF65))</f>
        <v>0</v>
      </c>
      <c r="AG223" s="591">
        <f>IF(AG$2=0,$C223*$D223/$C$1*Index_운영!AG65*Index_운영!AG$10,IF(NOT(AF223=0),NOT(Index_운영!AG65=0)*AF223*(1+$E223*Index_운영!AG285)*Index_운영!AG65,$C223*$D223/$C$1*Index_운영!AG65))</f>
        <v>0</v>
      </c>
      <c r="AH223" s="591">
        <f>IF(AH$2=0,$C223*$D223/$C$1*Index_운영!AH65*Index_운영!AH$10,IF(NOT(AG223=0),NOT(Index_운영!AH65=0)*AG223*(1+$E223*Index_운영!AH285)*Index_운영!AH65,$C223*$D223/$C$1*Index_운영!AH65))</f>
        <v>0</v>
      </c>
      <c r="AI223" s="591">
        <f>IF(AI$2=0,$C223*$D223/$C$1*Index_운영!AI65*Index_운영!AI$10,IF(NOT(AH223=0),NOT(Index_운영!AI65=0)*AH223*(1+$E223*Index_운영!AI285)*Index_운영!AI65,$C223*$D223/$C$1*Index_운영!AI65))</f>
        <v>0</v>
      </c>
      <c r="AJ223" s="591">
        <f>IF(AJ$2=0,$C223*$D223/$C$1*Index_운영!AJ65*Index_운영!AJ$10,IF(NOT(AI223=0),NOT(Index_운영!AJ65=0)*AI223*(1+$E223*Index_운영!AJ285)*Index_운영!AJ65,$C223*$D223/$C$1*Index_운영!AJ65))</f>
        <v>0</v>
      </c>
      <c r="AK223" s="591">
        <f>IF(AK$2=0,$C223*$D223/$C$1*Index_운영!AK65*Index_운영!AK$10,IF(NOT(AJ223=0),NOT(Index_운영!AK65=0)*AJ223*(1+$E223*Index_운영!AK285)*Index_운영!AK65,$C223*$D223/$C$1*Index_운영!AK65))</f>
        <v>0</v>
      </c>
      <c r="AL223" s="591">
        <f>IF(AL$2=0,$C223*$D223/$C$1*Index_운영!AL65*Index_운영!AL$10,IF(NOT(AK223=0),NOT(Index_운영!AL65=0)*AK223*(1+$E223*Index_운영!AL285)*Index_운영!AL65,$C223*$D223/$C$1*Index_운영!AL65))</f>
        <v>0</v>
      </c>
      <c r="AM223" s="591">
        <f>IF(AM$2=0,$C223*$D223/$C$1*Index_운영!AM65*Index_운영!AM$10,IF(NOT(AL223=0),NOT(Index_운영!AM65=0)*AL223*(1+$E223*Index_운영!AM285)*Index_운영!AM65,$C223*$D223/$C$1*Index_운영!AM65))</f>
        <v>0</v>
      </c>
      <c r="AN223" s="591">
        <f>IF(AN$2=0,$C223*$D223/$C$1*Index_운영!AN65*Index_운영!AN$10,IF(NOT(AM223=0),NOT(Index_운영!AN65=0)*AM223*(1+$E223*Index_운영!AN285)*Index_운영!AN65,$C223*$D223/$C$1*Index_운영!AN65))</f>
        <v>0</v>
      </c>
      <c r="AO223" s="591">
        <f>IF(AO$2=0,$C223*$D223/$C$1*Index_운영!AO65*Index_운영!AO$10,IF(NOT(AN223=0),NOT(Index_운영!AO65=0)*AN223*(1+$E223*Index_운영!AO285)*Index_운영!AO65,$C223*$D223/$C$1*Index_운영!AO65))</f>
        <v>0</v>
      </c>
      <c r="AP223" s="591">
        <f>IF(AP$2=0,$C223*$D223/$C$1*Index_운영!AP65*Index_운영!AP$10,IF(NOT(AO223=0),NOT(Index_운영!AP65=0)*AO223*(1+$E223*Index_운영!AP285)*Index_운영!AP65,$C223*$D223/$C$1*Index_운영!AP65))</f>
        <v>0</v>
      </c>
      <c r="AQ223" s="591">
        <f>IF(AQ$2=0,$C223*$D223/$C$1*Index_운영!AQ65*Index_운영!AQ$10,IF(NOT(AP223=0),NOT(Index_운영!AQ65=0)*AP223*(1+$E223*Index_운영!AQ285)*Index_운영!AQ65,$C223*$D223/$C$1*Index_운영!AQ65))</f>
        <v>0</v>
      </c>
      <c r="AR223" s="591">
        <f>IF(AR$2=0,$C223*$D223/$C$1*Index_운영!AR65*Index_운영!AR$10,IF(NOT(AQ223=0),NOT(Index_운영!AR65=0)*AQ223*(1+$E223*Index_운영!AR285)*Index_운영!AR65,$C223*$D223/$C$1*Index_운영!AR65))</f>
        <v>0</v>
      </c>
      <c r="AS223" s="591">
        <f>IF(AS$2=0,$C223*$D223/$C$1*Index_운영!AS65*Index_운영!AS$10,IF(NOT(AR223=0),NOT(Index_운영!AS65=0)*AR223*(1+$E223*Index_운영!AS285)*Index_운영!AS65,$C223*$D223/$C$1*Index_운영!AS65))</f>
        <v>0</v>
      </c>
      <c r="AT223" s="591">
        <f>IF(AT$2=0,$C223*$D223/$C$1*Index_운영!AT65*Index_운영!AT$10,IF(NOT(AS223=0),NOT(Index_운영!AT65=0)*AS223*(1+$E223*Index_운영!AT285)*Index_운영!AT65,$C223*$D223/$C$1*Index_운영!AT65))</f>
        <v>0</v>
      </c>
      <c r="AU223" s="591">
        <f>IF(AU$2=0,$C223*$D223/$C$1*Index_운영!AU65*Index_운영!AU$10,IF(NOT(AT223=0),NOT(Index_운영!AU65=0)*AT223*(1+$E223*Index_운영!AU285)*Index_운영!AU65,$C223*$D223/$C$1*Index_운영!AU65))</f>
        <v>0</v>
      </c>
      <c r="AV223" s="591">
        <f>IF(AV$2=0,$C223*$D223/$C$1*Index_운영!AV65*Index_운영!AV$10,IF(NOT(AU223=0),NOT(Index_운영!AV65=0)*AU223*(1+$E223*Index_운영!AV285)*Index_운영!AV65,$C223*$D223/$C$1*Index_운영!AV65))</f>
        <v>0</v>
      </c>
      <c r="AW223" s="591">
        <f>IF(AW$2=0,$C223*$D223/$C$1*Index_운영!AW65*Index_운영!AW$10,IF(NOT(AV223=0),NOT(Index_운영!AW65=0)*AV223*(1+$E223*Index_운영!AW285)*Index_운영!AW65,$C223*$D223/$C$1*Index_운영!AW65))</f>
        <v>0</v>
      </c>
      <c r="AX223" s="591">
        <f>IF(AX$2=0,$C223*$D223/$C$1*Index_운영!AX65*Index_운영!AX$10,IF(NOT(AW223=0),NOT(Index_운영!AX65=0)*AW223*(1+$E223*Index_운영!AX285)*Index_운영!AX65,$C223*$D223/$C$1*Index_운영!AX65))</f>
        <v>0</v>
      </c>
      <c r="AY223" s="591">
        <f>IF(AY$2=0,$C223*$D223/$C$1*Index_운영!AY65*Index_운영!AY$10,IF(NOT(AX223=0),NOT(Index_운영!AY65=0)*AX223*(1+$E223*Index_운영!AY285)*Index_운영!AY65,$C223*$D223/$C$1*Index_운영!AY65))</f>
        <v>0</v>
      </c>
      <c r="AZ223" s="591">
        <f>IF(AZ$2=0,$C223*$D223/$C$1*Index_운영!AZ65*Index_운영!AZ$10,IF(NOT(AY223=0),NOT(Index_운영!AZ65=0)*AY223*(1+$E223*Index_운영!AZ285)*Index_운영!AZ65,$C223*$D223/$C$1*Index_운영!AZ65))</f>
        <v>0</v>
      </c>
      <c r="BA223" s="591">
        <f>IF(BA$2=0,$C223*$D223/$C$1*Index_운영!BA65*Index_운영!BA$10,IF(NOT(AZ223=0),NOT(Index_운영!BA65=0)*AZ223*(1+$E223*Index_운영!BA285)*Index_운영!BA65,$C223*$D223/$C$1*Index_운영!BA65))</f>
        <v>0</v>
      </c>
      <c r="BB223" s="591">
        <f>IF(BB$2=0,$C223*$D223/$C$1*Index_운영!BB65*Index_운영!BB$10,IF(NOT(BA223=0),NOT(Index_운영!BB65=0)*BA223*(1+$E223*Index_운영!BB285)*Index_운영!BB65,$C223*$D223/$C$1*Index_운영!BB65))</f>
        <v>0</v>
      </c>
      <c r="BC223" s="591">
        <f>IF(BC$2=0,$C223*$D223/$C$1*Index_운영!BC65*Index_운영!BC$10,IF(NOT(BB223=0),NOT(Index_운영!BC65=0)*BB223*(1+$E223*Index_운영!BC285)*Index_운영!BC65,$C223*$D223/$C$1*Index_운영!BC65))</f>
        <v>0</v>
      </c>
      <c r="BD223" s="591">
        <f>IF(BD$2=0,$C223*$D223/$C$1*Index_운영!BD65*Index_운영!BD$10,IF(NOT(BC223=0),NOT(Index_운영!BD65=0)*BC223*(1+$E223*Index_운영!BD285)*Index_운영!BD65,$C223*$D223/$C$1*Index_운영!BD65))</f>
        <v>0</v>
      </c>
      <c r="BE223" s="591">
        <f>IF(BE$2=0,$C223*$D223/$C$1*Index_운영!BE65*Index_운영!BE$10,IF(NOT(BD223=0),NOT(Index_운영!BE65=0)*BD223*(1+$E223*Index_운영!BE285)*Index_운영!BE65,$C223*$D223/$C$1*Index_운영!BE65))</f>
        <v>0</v>
      </c>
      <c r="BF223" s="591">
        <f>IF(BF$2=0,$C223*$D223/$C$1*Index_운영!BF65*Index_운영!BF$10,IF(NOT(BE223=0),NOT(Index_운영!BF65=0)*BE223*(1+$E223*Index_운영!BF285)*Index_운영!BF65,$C223*$D223/$C$1*Index_운영!BF65))</f>
        <v>0</v>
      </c>
      <c r="BG223" s="591">
        <f>IF(BG$2=0,$C223*$D223/$C$1*Index_운영!BG65*Index_운영!BG$10,IF(NOT(BF223=0),NOT(Index_운영!BG65=0)*BF223*(1+$E223*Index_운영!BG285)*Index_운영!BG65,$C223*$D223/$C$1*Index_운영!BG65))</f>
        <v>0</v>
      </c>
      <c r="BH223" s="591">
        <f>IF(BH$2=0,$C223*$D223/$C$1*Index_운영!BH65*Index_운영!BH$10,IF(NOT(BG223=0),NOT(Index_운영!BH65=0)*BG223*(1+$E223*Index_운영!BH285)*Index_운영!BH65,$C223*$D223/$C$1*Index_운영!BH65))</f>
        <v>0</v>
      </c>
      <c r="BI223" s="591">
        <f>IF(BI$2=0,$C223*$D223/$C$1*Index_운영!BI65*Index_운영!BI$10,IF(NOT(BH223=0),NOT(Index_운영!BI65=0)*BH223*(1+$E223*Index_운영!BI285)*Index_운영!BI65,$C223*$D223/$C$1*Index_운영!BI65))</f>
        <v>0</v>
      </c>
      <c r="BJ223" s="591">
        <f>IF(BJ$2=0,$C223*$D223/$C$1*Index_운영!BJ65*Index_운영!BJ$10,IF(NOT(BI223=0),NOT(Index_운영!BJ65=0)*BI223*(1+$E223*Index_운영!BJ285)*Index_운영!BJ65,$C223*$D223/$C$1*Index_운영!BJ65))</f>
        <v>0</v>
      </c>
      <c r="BK223" s="591">
        <f>IF(BK$2=0,$C223*$D223/$C$1*Index_운영!BK65*Index_운영!BK$10,IF(NOT(BJ223=0),NOT(Index_운영!BK65=0)*BJ223*(1+$E223*Index_운영!BK285)*Index_운영!BK65,$C223*$D223/$C$1*Index_운영!BK65))</f>
        <v>0</v>
      </c>
      <c r="BL223" s="591">
        <f>IF(BL$2=0,$C223*$D223/$C$1*Index_운영!BL65*Index_운영!BL$10,IF(NOT(BK223=0),NOT(Index_운영!BL65=0)*BK223*(1+$E223*Index_운영!BL285)*Index_운영!BL65,$C223*$D223/$C$1*Index_운영!BL65))</f>
        <v>0</v>
      </c>
      <c r="BM223" s="591">
        <f>IF(BM$2=0,$C223*$D223/$C$1*Index_운영!BM65*Index_운영!BM$10,IF(NOT(BL223=0),NOT(Index_운영!BM65=0)*BL223*(1+$E223*Index_운영!BM285)*Index_운영!BM65,$C223*$D223/$C$1*Index_운영!BM65))</f>
        <v>0</v>
      </c>
      <c r="BN223" s="591">
        <f>IF(BN$2=0,$C223*$D223/$C$1*Index_운영!BN65*Index_운영!BN$10,IF(NOT(BM223=0),NOT(Index_운영!BN65=0)*BM223*(1+$E223*Index_운영!BN285)*Index_운영!BN65,$C223*$D223/$C$1*Index_운영!BN65))</f>
        <v>0</v>
      </c>
      <c r="BO223" s="591">
        <f>IF(BO$2=0,$C223*$D223/$C$1*Index_운영!BO65*Index_운영!BO$10,IF(NOT(BN223=0),NOT(Index_운영!BO65=0)*BN223*(1+$E223*Index_운영!BO285)*Index_운영!BO65,$C223*$D223/$C$1*Index_운영!BO65))</f>
        <v>0</v>
      </c>
      <c r="BP223" s="591">
        <f>IF(BP$2=0,$C223*$D223/$C$1*Index_운영!BP65*Index_운영!BP$10,IF(NOT(BO223=0),NOT(Index_운영!BP65=0)*BO223*(1+$E223*Index_운영!BP285)*Index_운영!BP65,$C223*$D223/$C$1*Index_운영!BP65))</f>
        <v>0</v>
      </c>
      <c r="BQ223" s="591">
        <f>IF(BQ$2=0,$C223*$D223/$C$1*Index_운영!BQ65*Index_운영!BQ$10,IF(NOT(BP223=0),NOT(Index_운영!BQ65=0)*BP223*(1+$E223*Index_운영!BQ285)*Index_운영!BQ65,$C223*$D223/$C$1*Index_운영!BQ65))</f>
        <v>0</v>
      </c>
      <c r="BR223" s="591">
        <f>IF(BR$2=0,$C223*$D223/$C$1*Index_운영!BR65*Index_운영!BR$10,IF(NOT(BQ223=0),NOT(Index_운영!BR65=0)*BQ223*(1+$E223*Index_운영!BR285)*Index_운영!BR65,$C223*$D223/$C$1*Index_운영!BR65))</f>
        <v>0</v>
      </c>
      <c r="BS223" s="591">
        <f>IF(BS$2=0,$C223*$D223/$C$1*Index_운영!BS65*Index_운영!BS$10,IF(NOT(BR223=0),NOT(Index_운영!BS65=0)*BR223*(1+$E223*Index_운영!BS285)*Index_운영!BS65,$C223*$D223/$C$1*Index_운영!BS65))</f>
        <v>0</v>
      </c>
      <c r="BT223" s="591">
        <f>IF(BT$2=0,$C223*$D223/$C$1*Index_운영!BT65*Index_운영!BT$10,IF(NOT(BS223=0),NOT(Index_운영!BT65=0)*BS223*(1+$E223*Index_운영!BT285)*Index_운영!BT65,$C223*$D223/$C$1*Index_운영!BT65))</f>
        <v>0</v>
      </c>
      <c r="BU223" s="591">
        <f>IF(BU$2=0,$C223*$D223/$C$1*Index_운영!BU65*Index_운영!BU$10,IF(NOT(BT223=0),NOT(Index_운영!BU65=0)*BT223*(1+$E223*Index_운영!BU285)*Index_운영!BU65,$C223*$D223/$C$1*Index_운영!BU65))</f>
        <v>0</v>
      </c>
      <c r="BV223" s="591">
        <f>IF(BV$2=0,$C223*$D223/$C$1*Index_운영!BV65*Index_운영!BV$10,IF(NOT(BU223=0),NOT(Index_운영!BV65=0)*BU223*(1+$E223*Index_운영!BV285)*Index_운영!BV65,$C223*$D223/$C$1*Index_운영!BV65))</f>
        <v>0</v>
      </c>
      <c r="BW223" s="591">
        <f>IF(BW$2=0,$C223*$D223/$C$1*Index_운영!BW65*Index_운영!BW$10,IF(NOT(BV223=0),NOT(Index_운영!BW65=0)*BV223*(1+$E223*Index_운영!BW285)*Index_운영!BW65,$C223*$D223/$C$1*Index_운영!BW65))</f>
        <v>0</v>
      </c>
      <c r="BX223" s="591">
        <f>IF(BX$2=0,$C223*$D223/$C$1*Index_운영!BX65*Index_운영!BX$10,IF(NOT(BW223=0),NOT(Index_운영!BX65=0)*BW223*(1+$E223*Index_운영!BX285)*Index_운영!BX65,$C223*$D223/$C$1*Index_운영!BX65))</f>
        <v>0</v>
      </c>
      <c r="BY223" s="591">
        <f>IF(BY$2=0,$C223*$D223/$C$1*Index_운영!BY65*Index_운영!BY$10,IF(NOT(BX223=0),NOT(Index_운영!BY65=0)*BX223*(1+$E223*Index_운영!BY285)*Index_운영!BY65,$C223*$D223/$C$1*Index_운영!BY65))</f>
        <v>0</v>
      </c>
      <c r="BZ223" s="591">
        <f>IF(BZ$2=0,$C223*$D223/$C$1*Index_운영!BZ65*Index_운영!BZ$10,IF(NOT(BY223=0),NOT(Index_운영!BZ65=0)*BY223*(1+$E223*Index_운영!BZ285)*Index_운영!BZ65,$C223*$D223/$C$1*Index_운영!BZ65))</f>
        <v>0</v>
      </c>
      <c r="CA223" s="591">
        <f>IF(CA$2=0,$C223*$D223/$C$1*Index_운영!CA65*Index_운영!CA$10,IF(NOT(BZ223=0),NOT(Index_운영!CA65=0)*BZ223*(1+$E223*Index_운영!CA285)*Index_운영!CA65,$C223*$D223/$C$1*Index_운영!CA65))</f>
        <v>0</v>
      </c>
      <c r="CB223" s="591">
        <f>IF(CB$2=0,$C223*$D223/$C$1*Index_운영!CB65*Index_운영!CB$10,IF(NOT(CA223=0),NOT(Index_운영!CB65=0)*CA223*(1+$E223*Index_운영!CB285)*Index_운영!CB65,$C223*$D223/$C$1*Index_운영!CB65))</f>
        <v>0</v>
      </c>
      <c r="CC223" s="591">
        <f>IF(CC$2=0,$C223*$D223/$C$1*Index_운영!CC65*Index_운영!CC$10,IF(NOT(CB223=0),NOT(Index_운영!CC65=0)*CB223*(1+$E223*Index_운영!CC285)*Index_운영!CC65,$C223*$D223/$C$1*Index_운영!CC65))</f>
        <v>0</v>
      </c>
      <c r="CD223" s="591">
        <f>IF(CD$2=0,$C223*$D223/$C$1*Index_운영!CD65*Index_운영!CD$10,IF(NOT(CC223=0),NOT(Index_운영!CD65=0)*CC223*(1+$E223*Index_운영!CD285)*Index_운영!CD65,$C223*$D223/$C$1*Index_운영!CD65))</f>
        <v>0</v>
      </c>
      <c r="CE223" s="591">
        <f>IF(CE$2=0,$C223*$D223/$C$1*Index_운영!CE65*Index_운영!CE$10,IF(NOT(CD223=0),NOT(Index_운영!CE65=0)*CD223*(1+$E223*Index_운영!CE285)*Index_운영!CE65,$C223*$D223/$C$1*Index_운영!CE65))</f>
        <v>0</v>
      </c>
      <c r="CF223" s="591">
        <f>IF(CF$2=0,$C223*$D223/$C$1*Index_운영!CF65*Index_운영!CF$10,IF(NOT(CE223=0),NOT(Index_운영!CF65=0)*CE223*(1+$E223*Index_운영!CF285)*Index_운영!CF65,$C223*$D223/$C$1*Index_운영!CF65))</f>
        <v>0</v>
      </c>
      <c r="CG223" s="591">
        <f>IF(CG$2=0,$C223*$D223/$C$1*Index_운영!CG65*Index_운영!CG$10,IF(NOT(CF223=0),NOT(Index_운영!CG65=0)*CF223*(1+$E223*Index_운영!CG285)*Index_운영!CG65,$C223*$D223/$C$1*Index_운영!CG65))</f>
        <v>0</v>
      </c>
      <c r="CH223" s="591">
        <f>IF(CH$2=0,$C223*$D223/$C$1*Index_운영!CH65*Index_운영!CH$10,IF(NOT(CG223=0),NOT(Index_운영!CH65=0)*CG223*(1+$E223*Index_운영!CH285)*Index_운영!CH65,$C223*$D223/$C$1*Index_운영!CH65))</f>
        <v>0</v>
      </c>
      <c r="CI223" s="591">
        <f>IF(CI$2=0,$C223*$D223/$C$1*Index_운영!CI65*Index_운영!CI$10,IF(NOT(CH223=0),NOT(Index_운영!CI65=0)*CH223*(1+$E223*Index_운영!CI285)*Index_운영!CI65,$C223*$D223/$C$1*Index_운영!CI65))</f>
        <v>0</v>
      </c>
      <c r="CJ223" s="591">
        <f>IF(CJ$2=0,$C223*$D223/$C$1*Index_운영!CJ65*Index_운영!CJ$10,IF(NOT(CI223=0),NOT(Index_운영!CJ65=0)*CI223*(1+$E223*Index_운영!CJ285)*Index_운영!CJ65,$C223*$D223/$C$1*Index_운영!CJ65))</f>
        <v>0</v>
      </c>
      <c r="CK223" s="591">
        <f>IF(CK$2=0,$C223*$D223/$C$1*Index_운영!CK65*Index_운영!CK$10,IF(NOT(CJ223=0),NOT(Index_운영!CK65=0)*CJ223*(1+$E223*Index_운영!CK285)*Index_운영!CK65,$C223*$D223/$C$1*Index_운영!CK65))</f>
        <v>0</v>
      </c>
      <c r="CL223" s="591">
        <f>IF(CL$2=0,$C223*$D223/$C$1*Index_운영!CL65*Index_운영!CL$10,IF(NOT(CK223=0),NOT(Index_운영!CL65=0)*CK223*(1+$E223*Index_운영!CL285)*Index_운영!CL65,$C223*$D223/$C$1*Index_운영!CL65))</f>
        <v>0</v>
      </c>
      <c r="CM223" s="591">
        <f>IF(CM$2=0,$C223*$D223/$C$1*Index_운영!CM65*Index_운영!CM$10,IF(NOT(CL223=0),NOT(Index_운영!CM65=0)*CL223*(1+$E223*Index_운영!CM285)*Index_운영!CM65,$C223*$D223/$C$1*Index_운영!CM65))</f>
        <v>0</v>
      </c>
      <c r="CN223" s="591">
        <f>IF(CN$2=0,$C223*$D223/$C$1*Index_운영!CN65*Index_운영!CN$10,IF(NOT(CM223=0),NOT(Index_운영!CN65=0)*CM223*(1+$E223*Index_운영!CN285)*Index_운영!CN65,$C223*$D223/$C$1*Index_운영!CN65))</f>
        <v>0</v>
      </c>
      <c r="CO223" s="591">
        <f>IF(CO$2=0,$C223*$D223/$C$1*Index_운영!CO65*Index_운영!CO$10,IF(NOT(CN223=0),NOT(Index_운영!CO65=0)*CN223*(1+$E223*Index_운영!CO285)*Index_운영!CO65,$C223*$D223/$C$1*Index_운영!CO65))</f>
        <v>0</v>
      </c>
      <c r="CP223" s="591">
        <f>IF(CP$2=0,$C223*$D223/$C$1*Index_운영!CP65*Index_운영!CP$10,IF(NOT(CO223=0),NOT(Index_운영!CP65=0)*CO223*(1+$E223*Index_운영!CP285)*Index_운영!CP65,$C223*$D223/$C$1*Index_운영!CP65))</f>
        <v>0</v>
      </c>
      <c r="CQ223" s="591">
        <f>IF(CQ$2=0,$C223*$D223/$C$1*Index_운영!CQ65*Index_운영!CQ$10,IF(NOT(CP223=0),NOT(Index_운영!CQ65=0)*CP223*(1+$E223*Index_운영!CQ285)*Index_운영!CQ65,$C223*$D223/$C$1*Index_운영!CQ65))</f>
        <v>0</v>
      </c>
      <c r="CR223" s="591">
        <f>IF(CR$2=0,$C223*$D223/$C$1*Index_운영!CR65*Index_운영!CR$10,IF(NOT(CQ223=0),NOT(Index_운영!CR65=0)*CQ223*(1+$E223*Index_운영!CR285)*Index_운영!CR65,$C223*$D223/$C$1*Index_운영!CR65))</f>
        <v>0</v>
      </c>
      <c r="CS223" s="591">
        <f>IF(CS$2=0,$C223*$D223/$C$1*Index_운영!CS65*Index_운영!CS$10,IF(NOT(CR223=0),NOT(Index_운영!CS65=0)*CR223*(1+$E223*Index_운영!CS285)*Index_운영!CS65,$C223*$D223/$C$1*Index_운영!CS65))</f>
        <v>0</v>
      </c>
      <c r="CT223" s="591">
        <f>IF(CT$2=0,$C223*$D223/$C$1*Index_운영!CT65*Index_운영!CT$10,IF(NOT(CS223=0),NOT(Index_운영!CT65=0)*CS223*(1+$E223*Index_운영!CT285)*Index_운영!CT65,$C223*$D223/$C$1*Index_운영!CT65))</f>
        <v>0</v>
      </c>
      <c r="CU223" s="591">
        <f>IF(CU$2=0,$C223*$D223/$C$1*Index_운영!CU65*Index_운영!CU$10,IF(NOT(CT223=0),NOT(Index_운영!CU65=0)*CT223*(1+$E223*Index_운영!CU285)*Index_운영!CU65,$C223*$D223/$C$1*Index_운영!CU65))</f>
        <v>0</v>
      </c>
      <c r="CV223" s="591">
        <f>IF(CV$2=0,$C223*$D223/$C$1*Index_운영!CV65*Index_운영!CV$10,IF(NOT(CU223=0),NOT(Index_운영!CV65=0)*CU223*(1+$E223*Index_운영!CV285)*Index_운영!CV65,$C223*$D223/$C$1*Index_운영!CV65))</f>
        <v>0</v>
      </c>
      <c r="CW223" s="591">
        <f>IF(CW$2=0,$C223*$D223/$C$1*Index_운영!CW65*Index_운영!CW$10,IF(NOT(CV223=0),NOT(Index_운영!CW65=0)*CV223*(1+$E223*Index_운영!CW285)*Index_운영!CW65,$C223*$D223/$C$1*Index_운영!CW65))</f>
        <v>0</v>
      </c>
      <c r="CX223" s="591">
        <f>IF(CX$2=0,$C223*$D223/$C$1*Index_운영!CX65*Index_운영!CX$10,IF(NOT(CW223=0),NOT(Index_운영!CX65=0)*CW223*(1+$E223*Index_운영!CX285)*Index_운영!CX65,$C223*$D223/$C$1*Index_운영!CX65))</f>
        <v>0</v>
      </c>
      <c r="CY223" s="591">
        <f>IF(CY$2=0,$C223*$D223/$C$1*Index_운영!CY65*Index_운영!CY$10,IF(NOT(CX223=0),NOT(Index_운영!CY65=0)*CX223*(1+$E223*Index_운영!CY285)*Index_운영!CY65,$C223*$D223/$C$1*Index_운영!CY65))</f>
        <v>0</v>
      </c>
      <c r="CZ223" s="591">
        <f>IF(CZ$2=0,$C223*$D223/$C$1*Index_운영!CZ65*Index_운영!CZ$10,IF(NOT(CY223=0),NOT(Index_운영!CZ65=0)*CY223*(1+$E223*Index_운영!CZ285)*Index_운영!CZ65,$C223*$D223/$C$1*Index_운영!CZ65))</f>
        <v>0</v>
      </c>
      <c r="DA223" s="591">
        <f>IF(DA$2=0,$C223*$D223/$C$1*Index_운영!DA65*Index_운영!DA$10,IF(NOT(CZ223=0),NOT(Index_운영!DA65=0)*CZ223*(1+$E223*Index_운영!DA285)*Index_운영!DA65,$C223*$D223/$C$1*Index_운영!DA65))</f>
        <v>0</v>
      </c>
      <c r="DB223" s="591">
        <f>IF(DB$2=0,$C223*$D223/$C$1*Index_운영!DB65*Index_운영!DB$10,IF(NOT(DA223=0),NOT(Index_운영!DB65=0)*DA223*(1+$E223*Index_운영!DB285)*Index_운영!DB65,$C223*$D223/$C$1*Index_운영!DB65))</f>
        <v>0</v>
      </c>
      <c r="DC223" s="591">
        <f>IF(DC$2=0,$C223*$D223/$C$1*Index_운영!DC65*Index_운영!DC$10,IF(NOT(DB223=0),NOT(Index_운영!DC65=0)*DB223*(1+$E223*Index_운영!DC285)*Index_운영!DC65,$C223*$D223/$C$1*Index_운영!DC65))</f>
        <v>0</v>
      </c>
      <c r="DD223" s="591">
        <f>IF(DD$2=0,$C223*$D223/$C$1*Index_운영!DD65*Index_운영!DD$10,IF(NOT(DC223=0),NOT(Index_운영!DD65=0)*DC223*(1+$E223*Index_운영!DD285)*Index_운영!DD65,$C223*$D223/$C$1*Index_운영!DD65))</f>
        <v>0</v>
      </c>
      <c r="DE223" s="591">
        <f>IF(DE$2=0,$C223*$D223/$C$1*Index_운영!DE65*Index_운영!DE$10,IF(NOT(DD223=0),NOT(Index_운영!DE65=0)*DD223*(1+$E223*Index_운영!DE285)*Index_운영!DE65,$C223*$D223/$C$1*Index_운영!DE65))</f>
        <v>0</v>
      </c>
      <c r="DF223" s="591">
        <f>IF(DF$2=0,$C223*$D223/$C$1*Index_운영!DF65*Index_운영!DF$10,IF(NOT(DE223=0),NOT(Index_운영!DF65=0)*DE223*(1+$E223*Index_운영!DF285)*Index_운영!DF65,$C223*$D223/$C$1*Index_운영!DF65))</f>
        <v>0</v>
      </c>
      <c r="DG223" s="591">
        <f>IF(DG$2=0,$C223*$D223/$C$1*Index_운영!DG65*Index_운영!DG$10,IF(NOT(DF223=0),NOT(Index_운영!DG65=0)*DF223*(1+$E223*Index_운영!DG285)*Index_운영!DG65,$C223*$D223/$C$1*Index_운영!DG65))</f>
        <v>0</v>
      </c>
      <c r="DH223" s="591">
        <f>IF(DH$2=0,$C223*$D223/$C$1*Index_운영!DH65*Index_운영!DH$10,IF(NOT(DG223=0),NOT(Index_운영!DH65=0)*DG223*(1+$E223*Index_운영!DH285)*Index_운영!DH65,$C223*$D223/$C$1*Index_운영!DH65))</f>
        <v>0</v>
      </c>
      <c r="DI223" s="591">
        <f>IF(DI$2=0,$C223*$D223/$C$1*Index_운영!DI65*Index_운영!DI$10,IF(NOT(DH223=0),NOT(Index_운영!DI65=0)*DH223*(1+$E223*Index_운영!DI285)*Index_운영!DI65,$C223*$D223/$C$1*Index_운영!DI65))</f>
        <v>0</v>
      </c>
      <c r="DJ223" s="591">
        <f>IF(DJ$2=0,$C223*$D223/$C$1*Index_운영!DJ65*Index_운영!DJ$10,IF(NOT(DI223=0),NOT(Index_운영!DJ65=0)*DI223*(1+$E223*Index_운영!DJ285)*Index_운영!DJ65,$C223*$D223/$C$1*Index_운영!DJ65))</f>
        <v>0</v>
      </c>
      <c r="DK223" s="591">
        <f>IF(DK$2=0,$C223*$D223/$C$1*Index_운영!DK65*Index_운영!DK$10,IF(NOT(DJ223=0),NOT(Index_운영!DK65=0)*DJ223*(1+$E223*Index_운영!DK285)*Index_운영!DK65,$C223*$D223/$C$1*Index_운영!DK65))</f>
        <v>0</v>
      </c>
      <c r="DL223" s="591">
        <f>IF(DL$2=0,$C223*$D223/$C$1*Index_운영!DL65*Index_운영!DL$10,IF(NOT(DK223=0),NOT(Index_운영!DL65=0)*DK223*(1+$E223*Index_운영!DL285)*Index_운영!DL65,$C223*$D223/$C$1*Index_운영!DL65))</f>
        <v>0</v>
      </c>
      <c r="DM223" s="591">
        <f>IF(DM$2=0,$C223*$D223/$C$1*Index_운영!DM65*Index_운영!DM$10,IF(NOT(DL223=0),NOT(Index_운영!DM65=0)*DL223*(1+$E223*Index_운영!DM285)*Index_운영!DM65,$C223*$D223/$C$1*Index_운영!DM65))</f>
        <v>0</v>
      </c>
      <c r="DN223" s="591">
        <f>IF(DN$2=0,$C223*$D223/$C$1*Index_운영!DN65*Index_운영!DN$10,IF(NOT(DM223=0),NOT(Index_운영!DN65=0)*DM223*(1+$E223*Index_운영!DN285)*Index_운영!DN65,$C223*$D223/$C$1*Index_운영!DN65))</f>
        <v>0</v>
      </c>
      <c r="DO223" s="591">
        <f>IF(DO$2=0,$C223*$D223/$C$1*Index_운영!DO65*Index_운영!DO$10,IF(NOT(DN223=0),NOT(Index_운영!DO65=0)*DN223*(1+$E223*Index_운영!DO285)*Index_운영!DO65,$C223*$D223/$C$1*Index_운영!DO65))</f>
        <v>0</v>
      </c>
      <c r="DP223" s="591">
        <f>IF(DP$2=0,$C223*$D223/$C$1*Index_운영!DP65*Index_운영!DP$10,IF(NOT(DO223=0),NOT(Index_운영!DP65=0)*DO223*(1+$E223*Index_운영!DP285)*Index_운영!DP65,$C223*$D223/$C$1*Index_운영!DP65))</f>
        <v>0</v>
      </c>
      <c r="DQ223" s="591">
        <f>IF(DQ$2=0,$C223*$D223/$C$1*Index_운영!DQ65*Index_운영!DQ$10,IF(NOT(DP223=0),NOT(Index_운영!DQ65=0)*DP223*(1+$E223*Index_운영!DQ285)*Index_운영!DQ65,$C223*$D223/$C$1*Index_운영!DQ65))</f>
        <v>0</v>
      </c>
      <c r="DR223" s="591">
        <f>IF(DR$2=0,$C223*$D223/$C$1*Index_운영!DR65*Index_운영!DR$10,IF(NOT(DQ223=0),NOT(Index_운영!DR65=0)*DQ223*(1+$E223*Index_운영!DR285)*Index_운영!DR65,$C223*$D223/$C$1*Index_운영!DR65))</f>
        <v>0</v>
      </c>
      <c r="DS223" s="591">
        <f>IF(DS$2=0,$C223*$D223/$C$1*Index_운영!DS65*Index_운영!DS$10,IF(NOT(DR223=0),NOT(Index_운영!DS65=0)*DR223*(1+$E223*Index_운영!DS285)*Index_운영!DS65,$C223*$D223/$C$1*Index_운영!DS65))</f>
        <v>0</v>
      </c>
      <c r="DT223" s="591">
        <f>IF(DT$2=0,$C223*$D223/$C$1*Index_운영!DT65*Index_운영!DT$10,IF(NOT(DS223=0),NOT(Index_운영!DT65=0)*DS223*(1+$E223*Index_운영!DT285)*Index_운영!DT65,$C223*$D223/$C$1*Index_운영!DT65))</f>
        <v>0</v>
      </c>
      <c r="DU223" s="591">
        <f>IF(DU$2=0,$C223*$D223/$C$1*Index_운영!DU65*Index_운영!DU$10,IF(NOT(DT223=0),NOT(Index_운영!DU65=0)*DT223*(1+$E223*Index_운영!DU285)*Index_운영!DU65,$C223*$D223/$C$1*Index_운영!DU65))</f>
        <v>0</v>
      </c>
      <c r="DV223" s="591">
        <f>IF(DV$2=0,$C223*$D223/$C$1*Index_운영!DV65*Index_운영!DV$10,IF(NOT(DU223=0),NOT(Index_운영!DV65=0)*DU223*(1+$E223*Index_운영!DV285)*Index_운영!DV65,$C223*$D223/$C$1*Index_운영!DV65))</f>
        <v>0</v>
      </c>
    </row>
    <row r="224" spans="1:126" s="485" customFormat="1" outlineLevel="1" x14ac:dyDescent="0.4">
      <c r="A224" s="737"/>
      <c r="B224" s="464">
        <f>'Rent Roll'!$B40</f>
        <v>0</v>
      </c>
      <c r="C224" s="1219">
        <f>'Rent Roll'!$K40</f>
        <v>0</v>
      </c>
      <c r="D224" s="1220">
        <f>'Rent Roll'!$Y40</f>
        <v>0</v>
      </c>
      <c r="E224" s="1221">
        <f>'Rent Roll'!$Z40</f>
        <v>0</v>
      </c>
      <c r="F224" s="588">
        <f>IF(F$2=0,$C224*$D224/$C$1*Index_운영!F66*Index_운영!F$10,IF(NOT(E224=0),NOT(Index_운영!F66=0)*E224*(1+$E224*Index_운영!F286)*Index_운영!F66,$C224*$D224/$C$1*Index_운영!F66))</f>
        <v>0</v>
      </c>
      <c r="G224" s="591">
        <f>IF(G$2=0,$C224*$D224/$C$1*Index_운영!G66*Index_운영!G$10,IF(NOT(F224=0),NOT(Index_운영!G66=0)*F224*(1+$E224*Index_운영!G286)*Index_운영!G66,$C224*$D224/$C$1*Index_운영!G66))</f>
        <v>0</v>
      </c>
      <c r="H224" s="591">
        <f>IF(H$2=0,$C224*$D224/$C$1*Index_운영!H66*Index_운영!H$10,IF(NOT(G224=0),NOT(Index_운영!H66=0)*G224*(1+$E224*Index_운영!H286)*Index_운영!H66,$C224*$D224/$C$1*Index_운영!H66))</f>
        <v>0</v>
      </c>
      <c r="I224" s="591">
        <f>IF(I$2=0,$C224*$D224/$C$1*Index_운영!I66*Index_운영!I$10,IF(NOT(H224=0),NOT(Index_운영!I66=0)*H224*(1+$E224*Index_운영!I286)*Index_운영!I66,$C224*$D224/$C$1*Index_운영!I66))</f>
        <v>0</v>
      </c>
      <c r="J224" s="591">
        <f>IF(J$2=0,$C224*$D224/$C$1*Index_운영!J66*Index_운영!J$10,IF(NOT(I224=0),NOT(Index_운영!J66=0)*I224*(1+$E224*Index_운영!J286)*Index_운영!J66,$C224*$D224/$C$1*Index_운영!J66))</f>
        <v>0</v>
      </c>
      <c r="K224" s="591">
        <f>IF(K$2=0,$C224*$D224/$C$1*Index_운영!K66*Index_운영!K$10,IF(NOT(J224=0),NOT(Index_운영!K66=0)*J224*(1+$E224*Index_운영!K286)*Index_운영!K66,$C224*$D224/$C$1*Index_운영!K66))</f>
        <v>0</v>
      </c>
      <c r="L224" s="591">
        <f>IF(L$2=0,$C224*$D224/$C$1*Index_운영!L66*Index_운영!L$10,IF(NOT(K224=0),NOT(Index_운영!L66=0)*K224*(1+$E224*Index_운영!L286)*Index_운영!L66,$C224*$D224/$C$1*Index_운영!L66))</f>
        <v>0</v>
      </c>
      <c r="M224" s="591">
        <f>IF(M$2=0,$C224*$D224/$C$1*Index_운영!M66*Index_운영!M$10,IF(NOT(L224=0),NOT(Index_운영!M66=0)*L224*(1+$E224*Index_운영!M286)*Index_운영!M66,$C224*$D224/$C$1*Index_운영!M66))</f>
        <v>0</v>
      </c>
      <c r="N224" s="591">
        <f>IF(N$2=0,$C224*$D224/$C$1*Index_운영!N66*Index_운영!N$10,IF(NOT(M224=0),NOT(Index_운영!N66=0)*M224*(1+$E224*Index_운영!N286)*Index_운영!N66,$C224*$D224/$C$1*Index_운영!N66))</f>
        <v>0</v>
      </c>
      <c r="O224" s="591">
        <f>IF(O$2=0,$C224*$D224/$C$1*Index_운영!O66*Index_운영!O$10,IF(NOT(N224=0),NOT(Index_운영!O66=0)*N224*(1+$E224*Index_운영!O286)*Index_운영!O66,$C224*$D224/$C$1*Index_운영!O66))</f>
        <v>0</v>
      </c>
      <c r="P224" s="591">
        <f>IF(P$2=0,$C224*$D224/$C$1*Index_운영!P66*Index_운영!P$10,IF(NOT(O224=0),NOT(Index_운영!P66=0)*O224*(1+$E224*Index_운영!P286)*Index_운영!P66,$C224*$D224/$C$1*Index_운영!P66))</f>
        <v>0</v>
      </c>
      <c r="Q224" s="591">
        <f>IF(Q$2=0,$C224*$D224/$C$1*Index_운영!Q66*Index_운영!Q$10,IF(NOT(P224=0),NOT(Index_운영!Q66=0)*P224*(1+$E224*Index_운영!Q286)*Index_운영!Q66,$C224*$D224/$C$1*Index_운영!Q66))</f>
        <v>0</v>
      </c>
      <c r="R224" s="591">
        <f>IF(R$2=0,$C224*$D224/$C$1*Index_운영!R66*Index_운영!R$10,IF(NOT(Q224=0),NOT(Index_운영!R66=0)*Q224*(1+$E224*Index_운영!R286)*Index_운영!R66,$C224*$D224/$C$1*Index_운영!R66))</f>
        <v>0</v>
      </c>
      <c r="S224" s="591">
        <f>IF(S$2=0,$C224*$D224/$C$1*Index_운영!S66*Index_운영!S$10,IF(NOT(R224=0),NOT(Index_운영!S66=0)*R224*(1+$E224*Index_운영!S286)*Index_운영!S66,$C224*$D224/$C$1*Index_운영!S66))</f>
        <v>0</v>
      </c>
      <c r="T224" s="591">
        <f>IF(T$2=0,$C224*$D224/$C$1*Index_운영!T66*Index_운영!T$10,IF(NOT(S224=0),NOT(Index_운영!T66=0)*S224*(1+$E224*Index_운영!T286)*Index_운영!T66,$C224*$D224/$C$1*Index_운영!T66))</f>
        <v>0</v>
      </c>
      <c r="U224" s="591">
        <f>IF(U$2=0,$C224*$D224/$C$1*Index_운영!U66*Index_운영!U$10,IF(NOT(T224=0),NOT(Index_운영!U66=0)*T224*(1+$E224*Index_운영!U286)*Index_운영!U66,$C224*$D224/$C$1*Index_운영!U66))</f>
        <v>0</v>
      </c>
      <c r="V224" s="591">
        <f>IF(V$2=0,$C224*$D224/$C$1*Index_운영!V66*Index_운영!V$10,IF(NOT(U224=0),NOT(Index_운영!V66=0)*U224*(1+$E224*Index_운영!V286)*Index_운영!V66,$C224*$D224/$C$1*Index_운영!V66))</f>
        <v>0</v>
      </c>
      <c r="W224" s="591">
        <f>IF(W$2=0,$C224*$D224/$C$1*Index_운영!W66*Index_운영!W$10,IF(NOT(V224=0),NOT(Index_운영!W66=0)*V224*(1+$E224*Index_운영!W286)*Index_운영!W66,$C224*$D224/$C$1*Index_운영!W66))</f>
        <v>0</v>
      </c>
      <c r="X224" s="591">
        <f>IF(X$2=0,$C224*$D224/$C$1*Index_운영!X66*Index_운영!X$10,IF(NOT(W224=0),NOT(Index_운영!X66=0)*W224*(1+$E224*Index_운영!X286)*Index_운영!X66,$C224*$D224/$C$1*Index_운영!X66))</f>
        <v>0</v>
      </c>
      <c r="Y224" s="591">
        <f>IF(Y$2=0,$C224*$D224/$C$1*Index_운영!Y66*Index_운영!Y$10,IF(NOT(X224=0),NOT(Index_운영!Y66=0)*X224*(1+$E224*Index_운영!Y286)*Index_운영!Y66,$C224*$D224/$C$1*Index_운영!Y66))</f>
        <v>0</v>
      </c>
      <c r="Z224" s="591">
        <f>IF(Z$2=0,$C224*$D224/$C$1*Index_운영!Z66*Index_운영!Z$10,IF(NOT(Y224=0),NOT(Index_운영!Z66=0)*Y224*(1+$E224*Index_운영!Z286)*Index_운영!Z66,$C224*$D224/$C$1*Index_운영!Z66))</f>
        <v>0</v>
      </c>
      <c r="AA224" s="591">
        <f>IF(AA$2=0,$C224*$D224/$C$1*Index_운영!AA66*Index_운영!AA$10,IF(NOT(Z224=0),NOT(Index_운영!AA66=0)*Z224*(1+$E224*Index_운영!AA286)*Index_운영!AA66,$C224*$D224/$C$1*Index_운영!AA66))</f>
        <v>0</v>
      </c>
      <c r="AB224" s="591">
        <f>IF(AB$2=0,$C224*$D224/$C$1*Index_운영!AB66*Index_운영!AB$10,IF(NOT(AA224=0),NOT(Index_운영!AB66=0)*AA224*(1+$E224*Index_운영!AB286)*Index_운영!AB66,$C224*$D224/$C$1*Index_운영!AB66))</f>
        <v>0</v>
      </c>
      <c r="AC224" s="591">
        <f>IF(AC$2=0,$C224*$D224/$C$1*Index_운영!AC66*Index_운영!AC$10,IF(NOT(AB224=0),NOT(Index_운영!AC66=0)*AB224*(1+$E224*Index_운영!AC286)*Index_운영!AC66,$C224*$D224/$C$1*Index_운영!AC66))</f>
        <v>0</v>
      </c>
      <c r="AD224" s="591">
        <f>IF(AD$2=0,$C224*$D224/$C$1*Index_운영!AD66*Index_운영!AD$10,IF(NOT(AC224=0),NOT(Index_운영!AD66=0)*AC224*(1+$E224*Index_운영!AD286)*Index_운영!AD66,$C224*$D224/$C$1*Index_운영!AD66))</f>
        <v>0</v>
      </c>
      <c r="AE224" s="591">
        <f>IF(AE$2=0,$C224*$D224/$C$1*Index_운영!AE66*Index_운영!AE$10,IF(NOT(AD224=0),NOT(Index_운영!AE66=0)*AD224*(1+$E224*Index_운영!AE286)*Index_운영!AE66,$C224*$D224/$C$1*Index_운영!AE66))</f>
        <v>0</v>
      </c>
      <c r="AF224" s="591">
        <f>IF(AF$2=0,$C224*$D224/$C$1*Index_운영!AF66*Index_운영!AF$10,IF(NOT(AE224=0),NOT(Index_운영!AF66=0)*AE224*(1+$E224*Index_운영!AF286)*Index_운영!AF66,$C224*$D224/$C$1*Index_운영!AF66))</f>
        <v>0</v>
      </c>
      <c r="AG224" s="591">
        <f>IF(AG$2=0,$C224*$D224/$C$1*Index_운영!AG66*Index_운영!AG$10,IF(NOT(AF224=0),NOT(Index_운영!AG66=0)*AF224*(1+$E224*Index_운영!AG286)*Index_운영!AG66,$C224*$D224/$C$1*Index_운영!AG66))</f>
        <v>0</v>
      </c>
      <c r="AH224" s="591">
        <f>IF(AH$2=0,$C224*$D224/$C$1*Index_운영!AH66*Index_운영!AH$10,IF(NOT(AG224=0),NOT(Index_운영!AH66=0)*AG224*(1+$E224*Index_운영!AH286)*Index_운영!AH66,$C224*$D224/$C$1*Index_운영!AH66))</f>
        <v>0</v>
      </c>
      <c r="AI224" s="591">
        <f>IF(AI$2=0,$C224*$D224/$C$1*Index_운영!AI66*Index_운영!AI$10,IF(NOT(AH224=0),NOT(Index_운영!AI66=0)*AH224*(1+$E224*Index_운영!AI286)*Index_운영!AI66,$C224*$D224/$C$1*Index_운영!AI66))</f>
        <v>0</v>
      </c>
      <c r="AJ224" s="591">
        <f>IF(AJ$2=0,$C224*$D224/$C$1*Index_운영!AJ66*Index_운영!AJ$10,IF(NOT(AI224=0),NOT(Index_운영!AJ66=0)*AI224*(1+$E224*Index_운영!AJ286)*Index_운영!AJ66,$C224*$D224/$C$1*Index_운영!AJ66))</f>
        <v>0</v>
      </c>
      <c r="AK224" s="591">
        <f>IF(AK$2=0,$C224*$D224/$C$1*Index_운영!AK66*Index_운영!AK$10,IF(NOT(AJ224=0),NOT(Index_운영!AK66=0)*AJ224*(1+$E224*Index_운영!AK286)*Index_운영!AK66,$C224*$D224/$C$1*Index_운영!AK66))</f>
        <v>0</v>
      </c>
      <c r="AL224" s="591">
        <f>IF(AL$2=0,$C224*$D224/$C$1*Index_운영!AL66*Index_운영!AL$10,IF(NOT(AK224=0),NOT(Index_운영!AL66=0)*AK224*(1+$E224*Index_운영!AL286)*Index_운영!AL66,$C224*$D224/$C$1*Index_운영!AL66))</f>
        <v>0</v>
      </c>
      <c r="AM224" s="591">
        <f>IF(AM$2=0,$C224*$D224/$C$1*Index_운영!AM66*Index_운영!AM$10,IF(NOT(AL224=0),NOT(Index_운영!AM66=0)*AL224*(1+$E224*Index_운영!AM286)*Index_운영!AM66,$C224*$D224/$C$1*Index_운영!AM66))</f>
        <v>0</v>
      </c>
      <c r="AN224" s="591">
        <f>IF(AN$2=0,$C224*$D224/$C$1*Index_운영!AN66*Index_운영!AN$10,IF(NOT(AM224=0),NOT(Index_운영!AN66=0)*AM224*(1+$E224*Index_운영!AN286)*Index_운영!AN66,$C224*$D224/$C$1*Index_운영!AN66))</f>
        <v>0</v>
      </c>
      <c r="AO224" s="591">
        <f>IF(AO$2=0,$C224*$D224/$C$1*Index_운영!AO66*Index_운영!AO$10,IF(NOT(AN224=0),NOT(Index_운영!AO66=0)*AN224*(1+$E224*Index_운영!AO286)*Index_운영!AO66,$C224*$D224/$C$1*Index_운영!AO66))</f>
        <v>0</v>
      </c>
      <c r="AP224" s="591">
        <f>IF(AP$2=0,$C224*$D224/$C$1*Index_운영!AP66*Index_운영!AP$10,IF(NOT(AO224=0),NOT(Index_운영!AP66=0)*AO224*(1+$E224*Index_운영!AP286)*Index_운영!AP66,$C224*$D224/$C$1*Index_운영!AP66))</f>
        <v>0</v>
      </c>
      <c r="AQ224" s="591">
        <f>IF(AQ$2=0,$C224*$D224/$C$1*Index_운영!AQ66*Index_운영!AQ$10,IF(NOT(AP224=0),NOT(Index_운영!AQ66=0)*AP224*(1+$E224*Index_운영!AQ286)*Index_운영!AQ66,$C224*$D224/$C$1*Index_운영!AQ66))</f>
        <v>0</v>
      </c>
      <c r="AR224" s="591">
        <f>IF(AR$2=0,$C224*$D224/$C$1*Index_운영!AR66*Index_운영!AR$10,IF(NOT(AQ224=0),NOT(Index_운영!AR66=0)*AQ224*(1+$E224*Index_운영!AR286)*Index_운영!AR66,$C224*$D224/$C$1*Index_운영!AR66))</f>
        <v>0</v>
      </c>
      <c r="AS224" s="591">
        <f>IF(AS$2=0,$C224*$D224/$C$1*Index_운영!AS66*Index_운영!AS$10,IF(NOT(AR224=0),NOT(Index_운영!AS66=0)*AR224*(1+$E224*Index_운영!AS286)*Index_운영!AS66,$C224*$D224/$C$1*Index_운영!AS66))</f>
        <v>0</v>
      </c>
      <c r="AT224" s="591">
        <f>IF(AT$2=0,$C224*$D224/$C$1*Index_운영!AT66*Index_운영!AT$10,IF(NOT(AS224=0),NOT(Index_운영!AT66=0)*AS224*(1+$E224*Index_운영!AT286)*Index_운영!AT66,$C224*$D224/$C$1*Index_운영!AT66))</f>
        <v>0</v>
      </c>
      <c r="AU224" s="591">
        <f>IF(AU$2=0,$C224*$D224/$C$1*Index_운영!AU66*Index_운영!AU$10,IF(NOT(AT224=0),NOT(Index_운영!AU66=0)*AT224*(1+$E224*Index_운영!AU286)*Index_운영!AU66,$C224*$D224/$C$1*Index_운영!AU66))</f>
        <v>0</v>
      </c>
      <c r="AV224" s="591">
        <f>IF(AV$2=0,$C224*$D224/$C$1*Index_운영!AV66*Index_운영!AV$10,IF(NOT(AU224=0),NOT(Index_운영!AV66=0)*AU224*(1+$E224*Index_운영!AV286)*Index_운영!AV66,$C224*$D224/$C$1*Index_운영!AV66))</f>
        <v>0</v>
      </c>
      <c r="AW224" s="591">
        <f>IF(AW$2=0,$C224*$D224/$C$1*Index_운영!AW66*Index_운영!AW$10,IF(NOT(AV224=0),NOT(Index_운영!AW66=0)*AV224*(1+$E224*Index_운영!AW286)*Index_운영!AW66,$C224*$D224/$C$1*Index_운영!AW66))</f>
        <v>0</v>
      </c>
      <c r="AX224" s="591">
        <f>IF(AX$2=0,$C224*$D224/$C$1*Index_운영!AX66*Index_운영!AX$10,IF(NOT(AW224=0),NOT(Index_운영!AX66=0)*AW224*(1+$E224*Index_운영!AX286)*Index_운영!AX66,$C224*$D224/$C$1*Index_운영!AX66))</f>
        <v>0</v>
      </c>
      <c r="AY224" s="591">
        <f>IF(AY$2=0,$C224*$D224/$C$1*Index_운영!AY66*Index_운영!AY$10,IF(NOT(AX224=0),NOT(Index_운영!AY66=0)*AX224*(1+$E224*Index_운영!AY286)*Index_운영!AY66,$C224*$D224/$C$1*Index_운영!AY66))</f>
        <v>0</v>
      </c>
      <c r="AZ224" s="591">
        <f>IF(AZ$2=0,$C224*$D224/$C$1*Index_운영!AZ66*Index_운영!AZ$10,IF(NOT(AY224=0),NOT(Index_운영!AZ66=0)*AY224*(1+$E224*Index_운영!AZ286)*Index_운영!AZ66,$C224*$D224/$C$1*Index_운영!AZ66))</f>
        <v>0</v>
      </c>
      <c r="BA224" s="591">
        <f>IF(BA$2=0,$C224*$D224/$C$1*Index_운영!BA66*Index_운영!BA$10,IF(NOT(AZ224=0),NOT(Index_운영!BA66=0)*AZ224*(1+$E224*Index_운영!BA286)*Index_운영!BA66,$C224*$D224/$C$1*Index_운영!BA66))</f>
        <v>0</v>
      </c>
      <c r="BB224" s="591">
        <f>IF(BB$2=0,$C224*$D224/$C$1*Index_운영!BB66*Index_운영!BB$10,IF(NOT(BA224=0),NOT(Index_운영!BB66=0)*BA224*(1+$E224*Index_운영!BB286)*Index_운영!BB66,$C224*$D224/$C$1*Index_운영!BB66))</f>
        <v>0</v>
      </c>
      <c r="BC224" s="591">
        <f>IF(BC$2=0,$C224*$D224/$C$1*Index_운영!BC66*Index_운영!BC$10,IF(NOT(BB224=0),NOT(Index_운영!BC66=0)*BB224*(1+$E224*Index_운영!BC286)*Index_운영!BC66,$C224*$D224/$C$1*Index_운영!BC66))</f>
        <v>0</v>
      </c>
      <c r="BD224" s="591">
        <f>IF(BD$2=0,$C224*$D224/$C$1*Index_운영!BD66*Index_운영!BD$10,IF(NOT(BC224=0),NOT(Index_운영!BD66=0)*BC224*(1+$E224*Index_운영!BD286)*Index_운영!BD66,$C224*$D224/$C$1*Index_운영!BD66))</f>
        <v>0</v>
      </c>
      <c r="BE224" s="591">
        <f>IF(BE$2=0,$C224*$D224/$C$1*Index_운영!BE66*Index_운영!BE$10,IF(NOT(BD224=0),NOT(Index_운영!BE66=0)*BD224*(1+$E224*Index_운영!BE286)*Index_운영!BE66,$C224*$D224/$C$1*Index_운영!BE66))</f>
        <v>0</v>
      </c>
      <c r="BF224" s="591">
        <f>IF(BF$2=0,$C224*$D224/$C$1*Index_운영!BF66*Index_운영!BF$10,IF(NOT(BE224=0),NOT(Index_운영!BF66=0)*BE224*(1+$E224*Index_운영!BF286)*Index_운영!BF66,$C224*$D224/$C$1*Index_운영!BF66))</f>
        <v>0</v>
      </c>
      <c r="BG224" s="591">
        <f>IF(BG$2=0,$C224*$D224/$C$1*Index_운영!BG66*Index_운영!BG$10,IF(NOT(BF224=0),NOT(Index_운영!BG66=0)*BF224*(1+$E224*Index_운영!BG286)*Index_운영!BG66,$C224*$D224/$C$1*Index_운영!BG66))</f>
        <v>0</v>
      </c>
      <c r="BH224" s="591">
        <f>IF(BH$2=0,$C224*$D224/$C$1*Index_운영!BH66*Index_운영!BH$10,IF(NOT(BG224=0),NOT(Index_운영!BH66=0)*BG224*(1+$E224*Index_운영!BH286)*Index_운영!BH66,$C224*$D224/$C$1*Index_운영!BH66))</f>
        <v>0</v>
      </c>
      <c r="BI224" s="591">
        <f>IF(BI$2=0,$C224*$D224/$C$1*Index_운영!BI66*Index_운영!BI$10,IF(NOT(BH224=0),NOT(Index_운영!BI66=0)*BH224*(1+$E224*Index_운영!BI286)*Index_운영!BI66,$C224*$D224/$C$1*Index_운영!BI66))</f>
        <v>0</v>
      </c>
      <c r="BJ224" s="591">
        <f>IF(BJ$2=0,$C224*$D224/$C$1*Index_운영!BJ66*Index_운영!BJ$10,IF(NOT(BI224=0),NOT(Index_운영!BJ66=0)*BI224*(1+$E224*Index_운영!BJ286)*Index_운영!BJ66,$C224*$D224/$C$1*Index_운영!BJ66))</f>
        <v>0</v>
      </c>
      <c r="BK224" s="591">
        <f>IF(BK$2=0,$C224*$D224/$C$1*Index_운영!BK66*Index_운영!BK$10,IF(NOT(BJ224=0),NOT(Index_운영!BK66=0)*BJ224*(1+$E224*Index_운영!BK286)*Index_운영!BK66,$C224*$D224/$C$1*Index_운영!BK66))</f>
        <v>0</v>
      </c>
      <c r="BL224" s="591">
        <f>IF(BL$2=0,$C224*$D224/$C$1*Index_운영!BL66*Index_운영!BL$10,IF(NOT(BK224=0),NOT(Index_운영!BL66=0)*BK224*(1+$E224*Index_운영!BL286)*Index_운영!BL66,$C224*$D224/$C$1*Index_운영!BL66))</f>
        <v>0</v>
      </c>
      <c r="BM224" s="591">
        <f>IF(BM$2=0,$C224*$D224/$C$1*Index_운영!BM66*Index_운영!BM$10,IF(NOT(BL224=0),NOT(Index_운영!BM66=0)*BL224*(1+$E224*Index_운영!BM286)*Index_운영!BM66,$C224*$D224/$C$1*Index_운영!BM66))</f>
        <v>0</v>
      </c>
      <c r="BN224" s="591">
        <f>IF(BN$2=0,$C224*$D224/$C$1*Index_운영!BN66*Index_운영!BN$10,IF(NOT(BM224=0),NOT(Index_운영!BN66=0)*BM224*(1+$E224*Index_운영!BN286)*Index_운영!BN66,$C224*$D224/$C$1*Index_운영!BN66))</f>
        <v>0</v>
      </c>
      <c r="BO224" s="591">
        <f>IF(BO$2=0,$C224*$D224/$C$1*Index_운영!BO66*Index_운영!BO$10,IF(NOT(BN224=0),NOT(Index_운영!BO66=0)*BN224*(1+$E224*Index_운영!BO286)*Index_운영!BO66,$C224*$D224/$C$1*Index_운영!BO66))</f>
        <v>0</v>
      </c>
      <c r="BP224" s="591">
        <f>IF(BP$2=0,$C224*$D224/$C$1*Index_운영!BP66*Index_운영!BP$10,IF(NOT(BO224=0),NOT(Index_운영!BP66=0)*BO224*(1+$E224*Index_운영!BP286)*Index_운영!BP66,$C224*$D224/$C$1*Index_운영!BP66))</f>
        <v>0</v>
      </c>
      <c r="BQ224" s="591">
        <f>IF(BQ$2=0,$C224*$D224/$C$1*Index_운영!BQ66*Index_운영!BQ$10,IF(NOT(BP224=0),NOT(Index_운영!BQ66=0)*BP224*(1+$E224*Index_운영!BQ286)*Index_운영!BQ66,$C224*$D224/$C$1*Index_운영!BQ66))</f>
        <v>0</v>
      </c>
      <c r="BR224" s="591">
        <f>IF(BR$2=0,$C224*$D224/$C$1*Index_운영!BR66*Index_운영!BR$10,IF(NOT(BQ224=0),NOT(Index_운영!BR66=0)*BQ224*(1+$E224*Index_운영!BR286)*Index_운영!BR66,$C224*$D224/$C$1*Index_운영!BR66))</f>
        <v>0</v>
      </c>
      <c r="BS224" s="591">
        <f>IF(BS$2=0,$C224*$D224/$C$1*Index_운영!BS66*Index_운영!BS$10,IF(NOT(BR224=0),NOT(Index_운영!BS66=0)*BR224*(1+$E224*Index_운영!BS286)*Index_운영!BS66,$C224*$D224/$C$1*Index_운영!BS66))</f>
        <v>0</v>
      </c>
      <c r="BT224" s="591">
        <f>IF(BT$2=0,$C224*$D224/$C$1*Index_운영!BT66*Index_운영!BT$10,IF(NOT(BS224=0),NOT(Index_운영!BT66=0)*BS224*(1+$E224*Index_운영!BT286)*Index_운영!BT66,$C224*$D224/$C$1*Index_운영!BT66))</f>
        <v>0</v>
      </c>
      <c r="BU224" s="591">
        <f>IF(BU$2=0,$C224*$D224/$C$1*Index_운영!BU66*Index_운영!BU$10,IF(NOT(BT224=0),NOT(Index_운영!BU66=0)*BT224*(1+$E224*Index_운영!BU286)*Index_운영!BU66,$C224*$D224/$C$1*Index_운영!BU66))</f>
        <v>0</v>
      </c>
      <c r="BV224" s="591">
        <f>IF(BV$2=0,$C224*$D224/$C$1*Index_운영!BV66*Index_운영!BV$10,IF(NOT(BU224=0),NOT(Index_운영!BV66=0)*BU224*(1+$E224*Index_운영!BV286)*Index_운영!BV66,$C224*$D224/$C$1*Index_운영!BV66))</f>
        <v>0</v>
      </c>
      <c r="BW224" s="591">
        <f>IF(BW$2=0,$C224*$D224/$C$1*Index_운영!BW66*Index_운영!BW$10,IF(NOT(BV224=0),NOT(Index_운영!BW66=0)*BV224*(1+$E224*Index_운영!BW286)*Index_운영!BW66,$C224*$D224/$C$1*Index_운영!BW66))</f>
        <v>0</v>
      </c>
      <c r="BX224" s="591">
        <f>IF(BX$2=0,$C224*$D224/$C$1*Index_운영!BX66*Index_운영!BX$10,IF(NOT(BW224=0),NOT(Index_운영!BX66=0)*BW224*(1+$E224*Index_운영!BX286)*Index_운영!BX66,$C224*$D224/$C$1*Index_운영!BX66))</f>
        <v>0</v>
      </c>
      <c r="BY224" s="591">
        <f>IF(BY$2=0,$C224*$D224/$C$1*Index_운영!BY66*Index_운영!BY$10,IF(NOT(BX224=0),NOT(Index_운영!BY66=0)*BX224*(1+$E224*Index_운영!BY286)*Index_운영!BY66,$C224*$D224/$C$1*Index_운영!BY66))</f>
        <v>0</v>
      </c>
      <c r="BZ224" s="591">
        <f>IF(BZ$2=0,$C224*$D224/$C$1*Index_운영!BZ66*Index_운영!BZ$10,IF(NOT(BY224=0),NOT(Index_운영!BZ66=0)*BY224*(1+$E224*Index_운영!BZ286)*Index_운영!BZ66,$C224*$D224/$C$1*Index_운영!BZ66))</f>
        <v>0</v>
      </c>
      <c r="CA224" s="591">
        <f>IF(CA$2=0,$C224*$D224/$C$1*Index_운영!CA66*Index_운영!CA$10,IF(NOT(BZ224=0),NOT(Index_운영!CA66=0)*BZ224*(1+$E224*Index_운영!CA286)*Index_운영!CA66,$C224*$D224/$C$1*Index_운영!CA66))</f>
        <v>0</v>
      </c>
      <c r="CB224" s="591">
        <f>IF(CB$2=0,$C224*$D224/$C$1*Index_운영!CB66*Index_운영!CB$10,IF(NOT(CA224=0),NOT(Index_운영!CB66=0)*CA224*(1+$E224*Index_운영!CB286)*Index_운영!CB66,$C224*$D224/$C$1*Index_운영!CB66))</f>
        <v>0</v>
      </c>
      <c r="CC224" s="591">
        <f>IF(CC$2=0,$C224*$D224/$C$1*Index_운영!CC66*Index_운영!CC$10,IF(NOT(CB224=0),NOT(Index_운영!CC66=0)*CB224*(1+$E224*Index_운영!CC286)*Index_운영!CC66,$C224*$D224/$C$1*Index_운영!CC66))</f>
        <v>0</v>
      </c>
      <c r="CD224" s="591">
        <f>IF(CD$2=0,$C224*$D224/$C$1*Index_운영!CD66*Index_운영!CD$10,IF(NOT(CC224=0),NOT(Index_운영!CD66=0)*CC224*(1+$E224*Index_운영!CD286)*Index_운영!CD66,$C224*$D224/$C$1*Index_운영!CD66))</f>
        <v>0</v>
      </c>
      <c r="CE224" s="591">
        <f>IF(CE$2=0,$C224*$D224/$C$1*Index_운영!CE66*Index_운영!CE$10,IF(NOT(CD224=0),NOT(Index_운영!CE66=0)*CD224*(1+$E224*Index_운영!CE286)*Index_운영!CE66,$C224*$D224/$C$1*Index_운영!CE66))</f>
        <v>0</v>
      </c>
      <c r="CF224" s="591">
        <f>IF(CF$2=0,$C224*$D224/$C$1*Index_운영!CF66*Index_운영!CF$10,IF(NOT(CE224=0),NOT(Index_운영!CF66=0)*CE224*(1+$E224*Index_운영!CF286)*Index_운영!CF66,$C224*$D224/$C$1*Index_운영!CF66))</f>
        <v>0</v>
      </c>
      <c r="CG224" s="591">
        <f>IF(CG$2=0,$C224*$D224/$C$1*Index_운영!CG66*Index_운영!CG$10,IF(NOT(CF224=0),NOT(Index_운영!CG66=0)*CF224*(1+$E224*Index_운영!CG286)*Index_운영!CG66,$C224*$D224/$C$1*Index_운영!CG66))</f>
        <v>0</v>
      </c>
      <c r="CH224" s="591">
        <f>IF(CH$2=0,$C224*$D224/$C$1*Index_운영!CH66*Index_운영!CH$10,IF(NOT(CG224=0),NOT(Index_운영!CH66=0)*CG224*(1+$E224*Index_운영!CH286)*Index_운영!CH66,$C224*$D224/$C$1*Index_운영!CH66))</f>
        <v>0</v>
      </c>
      <c r="CI224" s="591">
        <f>IF(CI$2=0,$C224*$D224/$C$1*Index_운영!CI66*Index_운영!CI$10,IF(NOT(CH224=0),NOT(Index_운영!CI66=0)*CH224*(1+$E224*Index_운영!CI286)*Index_운영!CI66,$C224*$D224/$C$1*Index_운영!CI66))</f>
        <v>0</v>
      </c>
      <c r="CJ224" s="591">
        <f>IF(CJ$2=0,$C224*$D224/$C$1*Index_운영!CJ66*Index_운영!CJ$10,IF(NOT(CI224=0),NOT(Index_운영!CJ66=0)*CI224*(1+$E224*Index_운영!CJ286)*Index_운영!CJ66,$C224*$D224/$C$1*Index_운영!CJ66))</f>
        <v>0</v>
      </c>
      <c r="CK224" s="591">
        <f>IF(CK$2=0,$C224*$D224/$C$1*Index_운영!CK66*Index_운영!CK$10,IF(NOT(CJ224=0),NOT(Index_운영!CK66=0)*CJ224*(1+$E224*Index_운영!CK286)*Index_운영!CK66,$C224*$D224/$C$1*Index_운영!CK66))</f>
        <v>0</v>
      </c>
      <c r="CL224" s="591">
        <f>IF(CL$2=0,$C224*$D224/$C$1*Index_운영!CL66*Index_운영!CL$10,IF(NOT(CK224=0),NOT(Index_운영!CL66=0)*CK224*(1+$E224*Index_운영!CL286)*Index_운영!CL66,$C224*$D224/$C$1*Index_운영!CL66))</f>
        <v>0</v>
      </c>
      <c r="CM224" s="591">
        <f>IF(CM$2=0,$C224*$D224/$C$1*Index_운영!CM66*Index_운영!CM$10,IF(NOT(CL224=0),NOT(Index_운영!CM66=0)*CL224*(1+$E224*Index_운영!CM286)*Index_운영!CM66,$C224*$D224/$C$1*Index_운영!CM66))</f>
        <v>0</v>
      </c>
      <c r="CN224" s="591">
        <f>IF(CN$2=0,$C224*$D224/$C$1*Index_운영!CN66*Index_운영!CN$10,IF(NOT(CM224=0),NOT(Index_운영!CN66=0)*CM224*(1+$E224*Index_운영!CN286)*Index_운영!CN66,$C224*$D224/$C$1*Index_운영!CN66))</f>
        <v>0</v>
      </c>
      <c r="CO224" s="591">
        <f>IF(CO$2=0,$C224*$D224/$C$1*Index_운영!CO66*Index_운영!CO$10,IF(NOT(CN224=0),NOT(Index_운영!CO66=0)*CN224*(1+$E224*Index_운영!CO286)*Index_운영!CO66,$C224*$D224/$C$1*Index_운영!CO66))</f>
        <v>0</v>
      </c>
      <c r="CP224" s="591">
        <f>IF(CP$2=0,$C224*$D224/$C$1*Index_운영!CP66*Index_운영!CP$10,IF(NOT(CO224=0),NOT(Index_운영!CP66=0)*CO224*(1+$E224*Index_운영!CP286)*Index_운영!CP66,$C224*$D224/$C$1*Index_운영!CP66))</f>
        <v>0</v>
      </c>
      <c r="CQ224" s="591">
        <f>IF(CQ$2=0,$C224*$D224/$C$1*Index_운영!CQ66*Index_운영!CQ$10,IF(NOT(CP224=0),NOT(Index_운영!CQ66=0)*CP224*(1+$E224*Index_운영!CQ286)*Index_운영!CQ66,$C224*$D224/$C$1*Index_운영!CQ66))</f>
        <v>0</v>
      </c>
      <c r="CR224" s="591">
        <f>IF(CR$2=0,$C224*$D224/$C$1*Index_운영!CR66*Index_운영!CR$10,IF(NOT(CQ224=0),NOT(Index_운영!CR66=0)*CQ224*(1+$E224*Index_운영!CR286)*Index_운영!CR66,$C224*$D224/$C$1*Index_운영!CR66))</f>
        <v>0</v>
      </c>
      <c r="CS224" s="591">
        <f>IF(CS$2=0,$C224*$D224/$C$1*Index_운영!CS66*Index_운영!CS$10,IF(NOT(CR224=0),NOT(Index_운영!CS66=0)*CR224*(1+$E224*Index_운영!CS286)*Index_운영!CS66,$C224*$D224/$C$1*Index_운영!CS66))</f>
        <v>0</v>
      </c>
      <c r="CT224" s="591">
        <f>IF(CT$2=0,$C224*$D224/$C$1*Index_운영!CT66*Index_운영!CT$10,IF(NOT(CS224=0),NOT(Index_운영!CT66=0)*CS224*(1+$E224*Index_운영!CT286)*Index_운영!CT66,$C224*$D224/$C$1*Index_운영!CT66))</f>
        <v>0</v>
      </c>
      <c r="CU224" s="591">
        <f>IF(CU$2=0,$C224*$D224/$C$1*Index_운영!CU66*Index_운영!CU$10,IF(NOT(CT224=0),NOT(Index_운영!CU66=0)*CT224*(1+$E224*Index_운영!CU286)*Index_운영!CU66,$C224*$D224/$C$1*Index_운영!CU66))</f>
        <v>0</v>
      </c>
      <c r="CV224" s="591">
        <f>IF(CV$2=0,$C224*$D224/$C$1*Index_운영!CV66*Index_운영!CV$10,IF(NOT(CU224=0),NOT(Index_운영!CV66=0)*CU224*(1+$E224*Index_운영!CV286)*Index_운영!CV66,$C224*$D224/$C$1*Index_운영!CV66))</f>
        <v>0</v>
      </c>
      <c r="CW224" s="591">
        <f>IF(CW$2=0,$C224*$D224/$C$1*Index_운영!CW66*Index_운영!CW$10,IF(NOT(CV224=0),NOT(Index_운영!CW66=0)*CV224*(1+$E224*Index_운영!CW286)*Index_운영!CW66,$C224*$D224/$C$1*Index_운영!CW66))</f>
        <v>0</v>
      </c>
      <c r="CX224" s="591">
        <f>IF(CX$2=0,$C224*$D224/$C$1*Index_운영!CX66*Index_운영!CX$10,IF(NOT(CW224=0),NOT(Index_운영!CX66=0)*CW224*(1+$E224*Index_운영!CX286)*Index_운영!CX66,$C224*$D224/$C$1*Index_운영!CX66))</f>
        <v>0</v>
      </c>
      <c r="CY224" s="591">
        <f>IF(CY$2=0,$C224*$D224/$C$1*Index_운영!CY66*Index_운영!CY$10,IF(NOT(CX224=0),NOT(Index_운영!CY66=0)*CX224*(1+$E224*Index_운영!CY286)*Index_운영!CY66,$C224*$D224/$C$1*Index_운영!CY66))</f>
        <v>0</v>
      </c>
      <c r="CZ224" s="591">
        <f>IF(CZ$2=0,$C224*$D224/$C$1*Index_운영!CZ66*Index_운영!CZ$10,IF(NOT(CY224=0),NOT(Index_운영!CZ66=0)*CY224*(1+$E224*Index_운영!CZ286)*Index_운영!CZ66,$C224*$D224/$C$1*Index_운영!CZ66))</f>
        <v>0</v>
      </c>
      <c r="DA224" s="591">
        <f>IF(DA$2=0,$C224*$D224/$C$1*Index_운영!DA66*Index_운영!DA$10,IF(NOT(CZ224=0),NOT(Index_운영!DA66=0)*CZ224*(1+$E224*Index_운영!DA286)*Index_운영!DA66,$C224*$D224/$C$1*Index_운영!DA66))</f>
        <v>0</v>
      </c>
      <c r="DB224" s="591">
        <f>IF(DB$2=0,$C224*$D224/$C$1*Index_운영!DB66*Index_운영!DB$10,IF(NOT(DA224=0),NOT(Index_운영!DB66=0)*DA224*(1+$E224*Index_운영!DB286)*Index_운영!DB66,$C224*$D224/$C$1*Index_운영!DB66))</f>
        <v>0</v>
      </c>
      <c r="DC224" s="591">
        <f>IF(DC$2=0,$C224*$D224/$C$1*Index_운영!DC66*Index_운영!DC$10,IF(NOT(DB224=0),NOT(Index_운영!DC66=0)*DB224*(1+$E224*Index_운영!DC286)*Index_운영!DC66,$C224*$D224/$C$1*Index_운영!DC66))</f>
        <v>0</v>
      </c>
      <c r="DD224" s="591">
        <f>IF(DD$2=0,$C224*$D224/$C$1*Index_운영!DD66*Index_운영!DD$10,IF(NOT(DC224=0),NOT(Index_운영!DD66=0)*DC224*(1+$E224*Index_운영!DD286)*Index_운영!DD66,$C224*$D224/$C$1*Index_운영!DD66))</f>
        <v>0</v>
      </c>
      <c r="DE224" s="591">
        <f>IF(DE$2=0,$C224*$D224/$C$1*Index_운영!DE66*Index_운영!DE$10,IF(NOT(DD224=0),NOT(Index_운영!DE66=0)*DD224*(1+$E224*Index_운영!DE286)*Index_운영!DE66,$C224*$D224/$C$1*Index_운영!DE66))</f>
        <v>0</v>
      </c>
      <c r="DF224" s="591">
        <f>IF(DF$2=0,$C224*$D224/$C$1*Index_운영!DF66*Index_운영!DF$10,IF(NOT(DE224=0),NOT(Index_운영!DF66=0)*DE224*(1+$E224*Index_운영!DF286)*Index_운영!DF66,$C224*$D224/$C$1*Index_운영!DF66))</f>
        <v>0</v>
      </c>
      <c r="DG224" s="591">
        <f>IF(DG$2=0,$C224*$D224/$C$1*Index_운영!DG66*Index_운영!DG$10,IF(NOT(DF224=0),NOT(Index_운영!DG66=0)*DF224*(1+$E224*Index_운영!DG286)*Index_운영!DG66,$C224*$D224/$C$1*Index_운영!DG66))</f>
        <v>0</v>
      </c>
      <c r="DH224" s="591">
        <f>IF(DH$2=0,$C224*$D224/$C$1*Index_운영!DH66*Index_운영!DH$10,IF(NOT(DG224=0),NOT(Index_운영!DH66=0)*DG224*(1+$E224*Index_운영!DH286)*Index_운영!DH66,$C224*$D224/$C$1*Index_운영!DH66))</f>
        <v>0</v>
      </c>
      <c r="DI224" s="591">
        <f>IF(DI$2=0,$C224*$D224/$C$1*Index_운영!DI66*Index_운영!DI$10,IF(NOT(DH224=0),NOT(Index_운영!DI66=0)*DH224*(1+$E224*Index_운영!DI286)*Index_운영!DI66,$C224*$D224/$C$1*Index_운영!DI66))</f>
        <v>0</v>
      </c>
      <c r="DJ224" s="591">
        <f>IF(DJ$2=0,$C224*$D224/$C$1*Index_운영!DJ66*Index_운영!DJ$10,IF(NOT(DI224=0),NOT(Index_운영!DJ66=0)*DI224*(1+$E224*Index_운영!DJ286)*Index_운영!DJ66,$C224*$D224/$C$1*Index_운영!DJ66))</f>
        <v>0</v>
      </c>
      <c r="DK224" s="591">
        <f>IF(DK$2=0,$C224*$D224/$C$1*Index_운영!DK66*Index_운영!DK$10,IF(NOT(DJ224=0),NOT(Index_운영!DK66=0)*DJ224*(1+$E224*Index_운영!DK286)*Index_운영!DK66,$C224*$D224/$C$1*Index_운영!DK66))</f>
        <v>0</v>
      </c>
      <c r="DL224" s="591">
        <f>IF(DL$2=0,$C224*$D224/$C$1*Index_운영!DL66*Index_운영!DL$10,IF(NOT(DK224=0),NOT(Index_운영!DL66=0)*DK224*(1+$E224*Index_운영!DL286)*Index_운영!DL66,$C224*$D224/$C$1*Index_운영!DL66))</f>
        <v>0</v>
      </c>
      <c r="DM224" s="591">
        <f>IF(DM$2=0,$C224*$D224/$C$1*Index_운영!DM66*Index_운영!DM$10,IF(NOT(DL224=0),NOT(Index_운영!DM66=0)*DL224*(1+$E224*Index_운영!DM286)*Index_운영!DM66,$C224*$D224/$C$1*Index_운영!DM66))</f>
        <v>0</v>
      </c>
      <c r="DN224" s="591">
        <f>IF(DN$2=0,$C224*$D224/$C$1*Index_운영!DN66*Index_운영!DN$10,IF(NOT(DM224=0),NOT(Index_운영!DN66=0)*DM224*(1+$E224*Index_운영!DN286)*Index_운영!DN66,$C224*$D224/$C$1*Index_운영!DN66))</f>
        <v>0</v>
      </c>
      <c r="DO224" s="591">
        <f>IF(DO$2=0,$C224*$D224/$C$1*Index_운영!DO66*Index_운영!DO$10,IF(NOT(DN224=0),NOT(Index_운영!DO66=0)*DN224*(1+$E224*Index_운영!DO286)*Index_운영!DO66,$C224*$D224/$C$1*Index_운영!DO66))</f>
        <v>0</v>
      </c>
      <c r="DP224" s="591">
        <f>IF(DP$2=0,$C224*$D224/$C$1*Index_운영!DP66*Index_운영!DP$10,IF(NOT(DO224=0),NOT(Index_운영!DP66=0)*DO224*(1+$E224*Index_운영!DP286)*Index_운영!DP66,$C224*$D224/$C$1*Index_운영!DP66))</f>
        <v>0</v>
      </c>
      <c r="DQ224" s="591">
        <f>IF(DQ$2=0,$C224*$D224/$C$1*Index_운영!DQ66*Index_운영!DQ$10,IF(NOT(DP224=0),NOT(Index_운영!DQ66=0)*DP224*(1+$E224*Index_운영!DQ286)*Index_운영!DQ66,$C224*$D224/$C$1*Index_운영!DQ66))</f>
        <v>0</v>
      </c>
      <c r="DR224" s="591">
        <f>IF(DR$2=0,$C224*$D224/$C$1*Index_운영!DR66*Index_운영!DR$10,IF(NOT(DQ224=0),NOT(Index_운영!DR66=0)*DQ224*(1+$E224*Index_운영!DR286)*Index_운영!DR66,$C224*$D224/$C$1*Index_운영!DR66))</f>
        <v>0</v>
      </c>
      <c r="DS224" s="591">
        <f>IF(DS$2=0,$C224*$D224/$C$1*Index_운영!DS66*Index_운영!DS$10,IF(NOT(DR224=0),NOT(Index_운영!DS66=0)*DR224*(1+$E224*Index_운영!DS286)*Index_운영!DS66,$C224*$D224/$C$1*Index_운영!DS66))</f>
        <v>0</v>
      </c>
      <c r="DT224" s="591">
        <f>IF(DT$2=0,$C224*$D224/$C$1*Index_운영!DT66*Index_운영!DT$10,IF(NOT(DS224=0),NOT(Index_운영!DT66=0)*DS224*(1+$E224*Index_운영!DT286)*Index_운영!DT66,$C224*$D224/$C$1*Index_운영!DT66))</f>
        <v>0</v>
      </c>
      <c r="DU224" s="591">
        <f>IF(DU$2=0,$C224*$D224/$C$1*Index_운영!DU66*Index_운영!DU$10,IF(NOT(DT224=0),NOT(Index_운영!DU66=0)*DT224*(1+$E224*Index_운영!DU286)*Index_운영!DU66,$C224*$D224/$C$1*Index_운영!DU66))</f>
        <v>0</v>
      </c>
      <c r="DV224" s="591">
        <f>IF(DV$2=0,$C224*$D224/$C$1*Index_운영!DV66*Index_운영!DV$10,IF(NOT(DU224=0),NOT(Index_운영!DV66=0)*DU224*(1+$E224*Index_운영!DV286)*Index_운영!DV66,$C224*$D224/$C$1*Index_운영!DV66))</f>
        <v>0</v>
      </c>
    </row>
    <row r="225" spans="1:126" s="485" customFormat="1" outlineLevel="1" x14ac:dyDescent="0.4">
      <c r="A225" s="737"/>
      <c r="B225" s="464">
        <f>'Rent Roll'!$B41</f>
        <v>0</v>
      </c>
      <c r="C225" s="1219">
        <f>'Rent Roll'!$K41</f>
        <v>0</v>
      </c>
      <c r="D225" s="1220">
        <f>'Rent Roll'!$Y41</f>
        <v>0</v>
      </c>
      <c r="E225" s="1221">
        <f>'Rent Roll'!$Z41</f>
        <v>0</v>
      </c>
      <c r="F225" s="588">
        <f>IF(F$2=0,$C225*$D225/$C$1*Index_운영!F67*Index_운영!F$10,IF(NOT(E225=0),NOT(Index_운영!F67=0)*E225*(1+$E225*Index_운영!F287)*Index_운영!F67,$C225*$D225/$C$1*Index_운영!F67))</f>
        <v>0</v>
      </c>
      <c r="G225" s="591">
        <f>IF(G$2=0,$C225*$D225/$C$1*Index_운영!G67*Index_운영!G$10,IF(NOT(F225=0),NOT(Index_운영!G67=0)*F225*(1+$E225*Index_운영!G287)*Index_운영!G67,$C225*$D225/$C$1*Index_운영!G67))</f>
        <v>0</v>
      </c>
      <c r="H225" s="591">
        <f>IF(H$2=0,$C225*$D225/$C$1*Index_운영!H67*Index_운영!H$10,IF(NOT(G225=0),NOT(Index_운영!H67=0)*G225*(1+$E225*Index_운영!H287)*Index_운영!H67,$C225*$D225/$C$1*Index_운영!H67))</f>
        <v>0</v>
      </c>
      <c r="I225" s="591">
        <f>IF(I$2=0,$C225*$D225/$C$1*Index_운영!I67*Index_운영!I$10,IF(NOT(H225=0),NOT(Index_운영!I67=0)*H225*(1+$E225*Index_운영!I287)*Index_운영!I67,$C225*$D225/$C$1*Index_운영!I67))</f>
        <v>0</v>
      </c>
      <c r="J225" s="591">
        <f>IF(J$2=0,$C225*$D225/$C$1*Index_운영!J67*Index_운영!J$10,IF(NOT(I225=0),NOT(Index_운영!J67=0)*I225*(1+$E225*Index_운영!J287)*Index_운영!J67,$C225*$D225/$C$1*Index_운영!J67))</f>
        <v>0</v>
      </c>
      <c r="K225" s="591">
        <f>IF(K$2=0,$C225*$D225/$C$1*Index_운영!K67*Index_운영!K$10,IF(NOT(J225=0),NOT(Index_운영!K67=0)*J225*(1+$E225*Index_운영!K287)*Index_운영!K67,$C225*$D225/$C$1*Index_운영!K67))</f>
        <v>0</v>
      </c>
      <c r="L225" s="591">
        <f>IF(L$2=0,$C225*$D225/$C$1*Index_운영!L67*Index_운영!L$10,IF(NOT(K225=0),NOT(Index_운영!L67=0)*K225*(1+$E225*Index_운영!L287)*Index_운영!L67,$C225*$D225/$C$1*Index_운영!L67))</f>
        <v>0</v>
      </c>
      <c r="M225" s="591">
        <f>IF(M$2=0,$C225*$D225/$C$1*Index_운영!M67*Index_운영!M$10,IF(NOT(L225=0),NOT(Index_운영!M67=0)*L225*(1+$E225*Index_운영!M287)*Index_운영!M67,$C225*$D225/$C$1*Index_운영!M67))</f>
        <v>0</v>
      </c>
      <c r="N225" s="591">
        <f>IF(N$2=0,$C225*$D225/$C$1*Index_운영!N67*Index_운영!N$10,IF(NOT(M225=0),NOT(Index_운영!N67=0)*M225*(1+$E225*Index_운영!N287)*Index_운영!N67,$C225*$D225/$C$1*Index_운영!N67))</f>
        <v>0</v>
      </c>
      <c r="O225" s="591">
        <f>IF(O$2=0,$C225*$D225/$C$1*Index_운영!O67*Index_운영!O$10,IF(NOT(N225=0),NOT(Index_운영!O67=0)*N225*(1+$E225*Index_운영!O287)*Index_운영!O67,$C225*$D225/$C$1*Index_운영!O67))</f>
        <v>0</v>
      </c>
      <c r="P225" s="591">
        <f>IF(P$2=0,$C225*$D225/$C$1*Index_운영!P67*Index_운영!P$10,IF(NOT(O225=0),NOT(Index_운영!P67=0)*O225*(1+$E225*Index_운영!P287)*Index_운영!P67,$C225*$D225/$C$1*Index_운영!P67))</f>
        <v>0</v>
      </c>
      <c r="Q225" s="591">
        <f>IF(Q$2=0,$C225*$D225/$C$1*Index_운영!Q67*Index_운영!Q$10,IF(NOT(P225=0),NOT(Index_운영!Q67=0)*P225*(1+$E225*Index_운영!Q287)*Index_운영!Q67,$C225*$D225/$C$1*Index_운영!Q67))</f>
        <v>0</v>
      </c>
      <c r="R225" s="591">
        <f>IF(R$2=0,$C225*$D225/$C$1*Index_운영!R67*Index_운영!R$10,IF(NOT(Q225=0),NOT(Index_운영!R67=0)*Q225*(1+$E225*Index_운영!R287)*Index_운영!R67,$C225*$D225/$C$1*Index_운영!R67))</f>
        <v>0</v>
      </c>
      <c r="S225" s="591">
        <f>IF(S$2=0,$C225*$D225/$C$1*Index_운영!S67*Index_운영!S$10,IF(NOT(R225=0),NOT(Index_운영!S67=0)*R225*(1+$E225*Index_운영!S287)*Index_운영!S67,$C225*$D225/$C$1*Index_운영!S67))</f>
        <v>0</v>
      </c>
      <c r="T225" s="591">
        <f>IF(T$2=0,$C225*$D225/$C$1*Index_운영!T67*Index_운영!T$10,IF(NOT(S225=0),NOT(Index_운영!T67=0)*S225*(1+$E225*Index_운영!T287)*Index_운영!T67,$C225*$D225/$C$1*Index_운영!T67))</f>
        <v>0</v>
      </c>
      <c r="U225" s="591">
        <f>IF(U$2=0,$C225*$D225/$C$1*Index_운영!U67*Index_운영!U$10,IF(NOT(T225=0),NOT(Index_운영!U67=0)*T225*(1+$E225*Index_운영!U287)*Index_운영!U67,$C225*$D225/$C$1*Index_운영!U67))</f>
        <v>0</v>
      </c>
      <c r="V225" s="591">
        <f>IF(V$2=0,$C225*$D225/$C$1*Index_운영!V67*Index_운영!V$10,IF(NOT(U225=0),NOT(Index_운영!V67=0)*U225*(1+$E225*Index_운영!V287)*Index_운영!V67,$C225*$D225/$C$1*Index_운영!V67))</f>
        <v>0</v>
      </c>
      <c r="W225" s="591">
        <f>IF(W$2=0,$C225*$D225/$C$1*Index_운영!W67*Index_운영!W$10,IF(NOT(V225=0),NOT(Index_운영!W67=0)*V225*(1+$E225*Index_운영!W287)*Index_운영!W67,$C225*$D225/$C$1*Index_운영!W67))</f>
        <v>0</v>
      </c>
      <c r="X225" s="591">
        <f>IF(X$2=0,$C225*$D225/$C$1*Index_운영!X67*Index_운영!X$10,IF(NOT(W225=0),NOT(Index_운영!X67=0)*W225*(1+$E225*Index_운영!X287)*Index_운영!X67,$C225*$D225/$C$1*Index_운영!X67))</f>
        <v>0</v>
      </c>
      <c r="Y225" s="591">
        <f>IF(Y$2=0,$C225*$D225/$C$1*Index_운영!Y67*Index_운영!Y$10,IF(NOT(X225=0),NOT(Index_운영!Y67=0)*X225*(1+$E225*Index_운영!Y287)*Index_운영!Y67,$C225*$D225/$C$1*Index_운영!Y67))</f>
        <v>0</v>
      </c>
      <c r="Z225" s="591">
        <f>IF(Z$2=0,$C225*$D225/$C$1*Index_운영!Z67*Index_운영!Z$10,IF(NOT(Y225=0),NOT(Index_운영!Z67=0)*Y225*(1+$E225*Index_운영!Z287)*Index_운영!Z67,$C225*$D225/$C$1*Index_운영!Z67))</f>
        <v>0</v>
      </c>
      <c r="AA225" s="591">
        <f>IF(AA$2=0,$C225*$D225/$C$1*Index_운영!AA67*Index_운영!AA$10,IF(NOT(Z225=0),NOT(Index_운영!AA67=0)*Z225*(1+$E225*Index_운영!AA287)*Index_운영!AA67,$C225*$D225/$C$1*Index_운영!AA67))</f>
        <v>0</v>
      </c>
      <c r="AB225" s="591">
        <f>IF(AB$2=0,$C225*$D225/$C$1*Index_운영!AB67*Index_운영!AB$10,IF(NOT(AA225=0),NOT(Index_운영!AB67=0)*AA225*(1+$E225*Index_운영!AB287)*Index_운영!AB67,$C225*$D225/$C$1*Index_운영!AB67))</f>
        <v>0</v>
      </c>
      <c r="AC225" s="591">
        <f>IF(AC$2=0,$C225*$D225/$C$1*Index_운영!AC67*Index_운영!AC$10,IF(NOT(AB225=0),NOT(Index_운영!AC67=0)*AB225*(1+$E225*Index_운영!AC287)*Index_운영!AC67,$C225*$D225/$C$1*Index_운영!AC67))</f>
        <v>0</v>
      </c>
      <c r="AD225" s="591">
        <f>IF(AD$2=0,$C225*$D225/$C$1*Index_운영!AD67*Index_운영!AD$10,IF(NOT(AC225=0),NOT(Index_운영!AD67=0)*AC225*(1+$E225*Index_운영!AD287)*Index_운영!AD67,$C225*$D225/$C$1*Index_운영!AD67))</f>
        <v>0</v>
      </c>
      <c r="AE225" s="591">
        <f>IF(AE$2=0,$C225*$D225/$C$1*Index_운영!AE67*Index_운영!AE$10,IF(NOT(AD225=0),NOT(Index_운영!AE67=0)*AD225*(1+$E225*Index_운영!AE287)*Index_운영!AE67,$C225*$D225/$C$1*Index_운영!AE67))</f>
        <v>0</v>
      </c>
      <c r="AF225" s="591">
        <f>IF(AF$2=0,$C225*$D225/$C$1*Index_운영!AF67*Index_운영!AF$10,IF(NOT(AE225=0),NOT(Index_운영!AF67=0)*AE225*(1+$E225*Index_운영!AF287)*Index_운영!AF67,$C225*$D225/$C$1*Index_운영!AF67))</f>
        <v>0</v>
      </c>
      <c r="AG225" s="591">
        <f>IF(AG$2=0,$C225*$D225/$C$1*Index_운영!AG67*Index_운영!AG$10,IF(NOT(AF225=0),NOT(Index_운영!AG67=0)*AF225*(1+$E225*Index_운영!AG287)*Index_운영!AG67,$C225*$D225/$C$1*Index_운영!AG67))</f>
        <v>0</v>
      </c>
      <c r="AH225" s="591">
        <f>IF(AH$2=0,$C225*$D225/$C$1*Index_운영!AH67*Index_운영!AH$10,IF(NOT(AG225=0),NOT(Index_운영!AH67=0)*AG225*(1+$E225*Index_운영!AH287)*Index_운영!AH67,$C225*$D225/$C$1*Index_운영!AH67))</f>
        <v>0</v>
      </c>
      <c r="AI225" s="591">
        <f>IF(AI$2=0,$C225*$D225/$C$1*Index_운영!AI67*Index_운영!AI$10,IF(NOT(AH225=0),NOT(Index_운영!AI67=0)*AH225*(1+$E225*Index_운영!AI287)*Index_운영!AI67,$C225*$D225/$C$1*Index_운영!AI67))</f>
        <v>0</v>
      </c>
      <c r="AJ225" s="591">
        <f>IF(AJ$2=0,$C225*$D225/$C$1*Index_운영!AJ67*Index_운영!AJ$10,IF(NOT(AI225=0),NOT(Index_운영!AJ67=0)*AI225*(1+$E225*Index_운영!AJ287)*Index_운영!AJ67,$C225*$D225/$C$1*Index_운영!AJ67))</f>
        <v>0</v>
      </c>
      <c r="AK225" s="591">
        <f>IF(AK$2=0,$C225*$D225/$C$1*Index_운영!AK67*Index_운영!AK$10,IF(NOT(AJ225=0),NOT(Index_운영!AK67=0)*AJ225*(1+$E225*Index_운영!AK287)*Index_운영!AK67,$C225*$D225/$C$1*Index_운영!AK67))</f>
        <v>0</v>
      </c>
      <c r="AL225" s="591">
        <f>IF(AL$2=0,$C225*$D225/$C$1*Index_운영!AL67*Index_운영!AL$10,IF(NOT(AK225=0),NOT(Index_운영!AL67=0)*AK225*(1+$E225*Index_운영!AL287)*Index_운영!AL67,$C225*$D225/$C$1*Index_운영!AL67))</f>
        <v>0</v>
      </c>
      <c r="AM225" s="591">
        <f>IF(AM$2=0,$C225*$D225/$C$1*Index_운영!AM67*Index_운영!AM$10,IF(NOT(AL225=0),NOT(Index_운영!AM67=0)*AL225*(1+$E225*Index_운영!AM287)*Index_운영!AM67,$C225*$D225/$C$1*Index_운영!AM67))</f>
        <v>0</v>
      </c>
      <c r="AN225" s="591">
        <f>IF(AN$2=0,$C225*$D225/$C$1*Index_운영!AN67*Index_운영!AN$10,IF(NOT(AM225=0),NOT(Index_운영!AN67=0)*AM225*(1+$E225*Index_운영!AN287)*Index_운영!AN67,$C225*$D225/$C$1*Index_운영!AN67))</f>
        <v>0</v>
      </c>
      <c r="AO225" s="591">
        <f>IF(AO$2=0,$C225*$D225/$C$1*Index_운영!AO67*Index_운영!AO$10,IF(NOT(AN225=0),NOT(Index_운영!AO67=0)*AN225*(1+$E225*Index_운영!AO287)*Index_운영!AO67,$C225*$D225/$C$1*Index_운영!AO67))</f>
        <v>0</v>
      </c>
      <c r="AP225" s="591">
        <f>IF(AP$2=0,$C225*$D225/$C$1*Index_운영!AP67*Index_운영!AP$10,IF(NOT(AO225=0),NOT(Index_운영!AP67=0)*AO225*(1+$E225*Index_운영!AP287)*Index_운영!AP67,$C225*$D225/$C$1*Index_운영!AP67))</f>
        <v>0</v>
      </c>
      <c r="AQ225" s="591">
        <f>IF(AQ$2=0,$C225*$D225/$C$1*Index_운영!AQ67*Index_운영!AQ$10,IF(NOT(AP225=0),NOT(Index_운영!AQ67=0)*AP225*(1+$E225*Index_운영!AQ287)*Index_운영!AQ67,$C225*$D225/$C$1*Index_운영!AQ67))</f>
        <v>0</v>
      </c>
      <c r="AR225" s="591">
        <f>IF(AR$2=0,$C225*$D225/$C$1*Index_운영!AR67*Index_운영!AR$10,IF(NOT(AQ225=0),NOT(Index_운영!AR67=0)*AQ225*(1+$E225*Index_운영!AR287)*Index_운영!AR67,$C225*$D225/$C$1*Index_운영!AR67))</f>
        <v>0</v>
      </c>
      <c r="AS225" s="591">
        <f>IF(AS$2=0,$C225*$D225/$C$1*Index_운영!AS67*Index_운영!AS$10,IF(NOT(AR225=0),NOT(Index_운영!AS67=0)*AR225*(1+$E225*Index_운영!AS287)*Index_운영!AS67,$C225*$D225/$C$1*Index_운영!AS67))</f>
        <v>0</v>
      </c>
      <c r="AT225" s="591">
        <f>IF(AT$2=0,$C225*$D225/$C$1*Index_운영!AT67*Index_운영!AT$10,IF(NOT(AS225=0),NOT(Index_운영!AT67=0)*AS225*(1+$E225*Index_운영!AT287)*Index_운영!AT67,$C225*$D225/$C$1*Index_운영!AT67))</f>
        <v>0</v>
      </c>
      <c r="AU225" s="591">
        <f>IF(AU$2=0,$C225*$D225/$C$1*Index_운영!AU67*Index_운영!AU$10,IF(NOT(AT225=0),NOT(Index_운영!AU67=0)*AT225*(1+$E225*Index_운영!AU287)*Index_운영!AU67,$C225*$D225/$C$1*Index_운영!AU67))</f>
        <v>0</v>
      </c>
      <c r="AV225" s="591">
        <f>IF(AV$2=0,$C225*$D225/$C$1*Index_운영!AV67*Index_운영!AV$10,IF(NOT(AU225=0),NOT(Index_운영!AV67=0)*AU225*(1+$E225*Index_운영!AV287)*Index_운영!AV67,$C225*$D225/$C$1*Index_운영!AV67))</f>
        <v>0</v>
      </c>
      <c r="AW225" s="591">
        <f>IF(AW$2=0,$C225*$D225/$C$1*Index_운영!AW67*Index_운영!AW$10,IF(NOT(AV225=0),NOT(Index_운영!AW67=0)*AV225*(1+$E225*Index_운영!AW287)*Index_운영!AW67,$C225*$D225/$C$1*Index_운영!AW67))</f>
        <v>0</v>
      </c>
      <c r="AX225" s="591">
        <f>IF(AX$2=0,$C225*$D225/$C$1*Index_운영!AX67*Index_운영!AX$10,IF(NOT(AW225=0),NOT(Index_운영!AX67=0)*AW225*(1+$E225*Index_운영!AX287)*Index_운영!AX67,$C225*$D225/$C$1*Index_운영!AX67))</f>
        <v>0</v>
      </c>
      <c r="AY225" s="591">
        <f>IF(AY$2=0,$C225*$D225/$C$1*Index_운영!AY67*Index_운영!AY$10,IF(NOT(AX225=0),NOT(Index_운영!AY67=0)*AX225*(1+$E225*Index_운영!AY287)*Index_운영!AY67,$C225*$D225/$C$1*Index_운영!AY67))</f>
        <v>0</v>
      </c>
      <c r="AZ225" s="591">
        <f>IF(AZ$2=0,$C225*$D225/$C$1*Index_운영!AZ67*Index_운영!AZ$10,IF(NOT(AY225=0),NOT(Index_운영!AZ67=0)*AY225*(1+$E225*Index_운영!AZ287)*Index_운영!AZ67,$C225*$D225/$C$1*Index_운영!AZ67))</f>
        <v>0</v>
      </c>
      <c r="BA225" s="591">
        <f>IF(BA$2=0,$C225*$D225/$C$1*Index_운영!BA67*Index_운영!BA$10,IF(NOT(AZ225=0),NOT(Index_운영!BA67=0)*AZ225*(1+$E225*Index_운영!BA287)*Index_운영!BA67,$C225*$D225/$C$1*Index_운영!BA67))</f>
        <v>0</v>
      </c>
      <c r="BB225" s="591">
        <f>IF(BB$2=0,$C225*$D225/$C$1*Index_운영!BB67*Index_운영!BB$10,IF(NOT(BA225=0),NOT(Index_운영!BB67=0)*BA225*(1+$E225*Index_운영!BB287)*Index_운영!BB67,$C225*$D225/$C$1*Index_운영!BB67))</f>
        <v>0</v>
      </c>
      <c r="BC225" s="591">
        <f>IF(BC$2=0,$C225*$D225/$C$1*Index_운영!BC67*Index_운영!BC$10,IF(NOT(BB225=0),NOT(Index_운영!BC67=0)*BB225*(1+$E225*Index_운영!BC287)*Index_운영!BC67,$C225*$D225/$C$1*Index_운영!BC67))</f>
        <v>0</v>
      </c>
      <c r="BD225" s="591">
        <f>IF(BD$2=0,$C225*$D225/$C$1*Index_운영!BD67*Index_운영!BD$10,IF(NOT(BC225=0),NOT(Index_운영!BD67=0)*BC225*(1+$E225*Index_운영!BD287)*Index_운영!BD67,$C225*$D225/$C$1*Index_운영!BD67))</f>
        <v>0</v>
      </c>
      <c r="BE225" s="591">
        <f>IF(BE$2=0,$C225*$D225/$C$1*Index_운영!BE67*Index_운영!BE$10,IF(NOT(BD225=0),NOT(Index_운영!BE67=0)*BD225*(1+$E225*Index_운영!BE287)*Index_운영!BE67,$C225*$D225/$C$1*Index_운영!BE67))</f>
        <v>0</v>
      </c>
      <c r="BF225" s="591">
        <f>IF(BF$2=0,$C225*$D225/$C$1*Index_운영!BF67*Index_운영!BF$10,IF(NOT(BE225=0),NOT(Index_운영!BF67=0)*BE225*(1+$E225*Index_운영!BF287)*Index_운영!BF67,$C225*$D225/$C$1*Index_운영!BF67))</f>
        <v>0</v>
      </c>
      <c r="BG225" s="591">
        <f>IF(BG$2=0,$C225*$D225/$C$1*Index_운영!BG67*Index_운영!BG$10,IF(NOT(BF225=0),NOT(Index_운영!BG67=0)*BF225*(1+$E225*Index_운영!BG287)*Index_운영!BG67,$C225*$D225/$C$1*Index_운영!BG67))</f>
        <v>0</v>
      </c>
      <c r="BH225" s="591">
        <f>IF(BH$2=0,$C225*$D225/$C$1*Index_운영!BH67*Index_운영!BH$10,IF(NOT(BG225=0),NOT(Index_운영!BH67=0)*BG225*(1+$E225*Index_운영!BH287)*Index_운영!BH67,$C225*$D225/$C$1*Index_운영!BH67))</f>
        <v>0</v>
      </c>
      <c r="BI225" s="591">
        <f>IF(BI$2=0,$C225*$D225/$C$1*Index_운영!BI67*Index_운영!BI$10,IF(NOT(BH225=0),NOT(Index_운영!BI67=0)*BH225*(1+$E225*Index_운영!BI287)*Index_운영!BI67,$C225*$D225/$C$1*Index_운영!BI67))</f>
        <v>0</v>
      </c>
      <c r="BJ225" s="591">
        <f>IF(BJ$2=0,$C225*$D225/$C$1*Index_운영!BJ67*Index_운영!BJ$10,IF(NOT(BI225=0),NOT(Index_운영!BJ67=0)*BI225*(1+$E225*Index_운영!BJ287)*Index_운영!BJ67,$C225*$D225/$C$1*Index_운영!BJ67))</f>
        <v>0</v>
      </c>
      <c r="BK225" s="591">
        <f>IF(BK$2=0,$C225*$D225/$C$1*Index_운영!BK67*Index_운영!BK$10,IF(NOT(BJ225=0),NOT(Index_운영!BK67=0)*BJ225*(1+$E225*Index_운영!BK287)*Index_운영!BK67,$C225*$D225/$C$1*Index_운영!BK67))</f>
        <v>0</v>
      </c>
      <c r="BL225" s="591">
        <f>IF(BL$2=0,$C225*$D225/$C$1*Index_운영!BL67*Index_운영!BL$10,IF(NOT(BK225=0),NOT(Index_운영!BL67=0)*BK225*(1+$E225*Index_운영!BL287)*Index_운영!BL67,$C225*$D225/$C$1*Index_운영!BL67))</f>
        <v>0</v>
      </c>
      <c r="BM225" s="591">
        <f>IF(BM$2=0,$C225*$D225/$C$1*Index_운영!BM67*Index_운영!BM$10,IF(NOT(BL225=0),NOT(Index_운영!BM67=0)*BL225*(1+$E225*Index_운영!BM287)*Index_운영!BM67,$C225*$D225/$C$1*Index_운영!BM67))</f>
        <v>0</v>
      </c>
      <c r="BN225" s="591">
        <f>IF(BN$2=0,$C225*$D225/$C$1*Index_운영!BN67*Index_운영!BN$10,IF(NOT(BM225=0),NOT(Index_운영!BN67=0)*BM225*(1+$E225*Index_운영!BN287)*Index_운영!BN67,$C225*$D225/$C$1*Index_운영!BN67))</f>
        <v>0</v>
      </c>
      <c r="BO225" s="591">
        <f>IF(BO$2=0,$C225*$D225/$C$1*Index_운영!BO67*Index_운영!BO$10,IF(NOT(BN225=0),NOT(Index_운영!BO67=0)*BN225*(1+$E225*Index_운영!BO287)*Index_운영!BO67,$C225*$D225/$C$1*Index_운영!BO67))</f>
        <v>0</v>
      </c>
      <c r="BP225" s="591">
        <f>IF(BP$2=0,$C225*$D225/$C$1*Index_운영!BP67*Index_운영!BP$10,IF(NOT(BO225=0),NOT(Index_운영!BP67=0)*BO225*(1+$E225*Index_운영!BP287)*Index_운영!BP67,$C225*$D225/$C$1*Index_운영!BP67))</f>
        <v>0</v>
      </c>
      <c r="BQ225" s="591">
        <f>IF(BQ$2=0,$C225*$D225/$C$1*Index_운영!BQ67*Index_운영!BQ$10,IF(NOT(BP225=0),NOT(Index_운영!BQ67=0)*BP225*(1+$E225*Index_운영!BQ287)*Index_운영!BQ67,$C225*$D225/$C$1*Index_운영!BQ67))</f>
        <v>0</v>
      </c>
      <c r="BR225" s="591">
        <f>IF(BR$2=0,$C225*$D225/$C$1*Index_운영!BR67*Index_운영!BR$10,IF(NOT(BQ225=0),NOT(Index_운영!BR67=0)*BQ225*(1+$E225*Index_운영!BR287)*Index_운영!BR67,$C225*$D225/$C$1*Index_운영!BR67))</f>
        <v>0</v>
      </c>
      <c r="BS225" s="591">
        <f>IF(BS$2=0,$C225*$D225/$C$1*Index_운영!BS67*Index_운영!BS$10,IF(NOT(BR225=0),NOT(Index_운영!BS67=0)*BR225*(1+$E225*Index_운영!BS287)*Index_운영!BS67,$C225*$D225/$C$1*Index_운영!BS67))</f>
        <v>0</v>
      </c>
      <c r="BT225" s="591">
        <f>IF(BT$2=0,$C225*$D225/$C$1*Index_운영!BT67*Index_운영!BT$10,IF(NOT(BS225=0),NOT(Index_운영!BT67=0)*BS225*(1+$E225*Index_운영!BT287)*Index_운영!BT67,$C225*$D225/$C$1*Index_운영!BT67))</f>
        <v>0</v>
      </c>
      <c r="BU225" s="591">
        <f>IF(BU$2=0,$C225*$D225/$C$1*Index_운영!BU67*Index_운영!BU$10,IF(NOT(BT225=0),NOT(Index_운영!BU67=0)*BT225*(1+$E225*Index_운영!BU287)*Index_운영!BU67,$C225*$D225/$C$1*Index_운영!BU67))</f>
        <v>0</v>
      </c>
      <c r="BV225" s="591">
        <f>IF(BV$2=0,$C225*$D225/$C$1*Index_운영!BV67*Index_운영!BV$10,IF(NOT(BU225=0),NOT(Index_운영!BV67=0)*BU225*(1+$E225*Index_운영!BV287)*Index_운영!BV67,$C225*$D225/$C$1*Index_운영!BV67))</f>
        <v>0</v>
      </c>
      <c r="BW225" s="591">
        <f>IF(BW$2=0,$C225*$D225/$C$1*Index_운영!BW67*Index_운영!BW$10,IF(NOT(BV225=0),NOT(Index_운영!BW67=0)*BV225*(1+$E225*Index_운영!BW287)*Index_운영!BW67,$C225*$D225/$C$1*Index_운영!BW67))</f>
        <v>0</v>
      </c>
      <c r="BX225" s="591">
        <f>IF(BX$2=0,$C225*$D225/$C$1*Index_운영!BX67*Index_운영!BX$10,IF(NOT(BW225=0),NOT(Index_운영!BX67=0)*BW225*(1+$E225*Index_운영!BX287)*Index_운영!BX67,$C225*$D225/$C$1*Index_운영!BX67))</f>
        <v>0</v>
      </c>
      <c r="BY225" s="591">
        <f>IF(BY$2=0,$C225*$D225/$C$1*Index_운영!BY67*Index_운영!BY$10,IF(NOT(BX225=0),NOT(Index_운영!BY67=0)*BX225*(1+$E225*Index_운영!BY287)*Index_운영!BY67,$C225*$D225/$C$1*Index_운영!BY67))</f>
        <v>0</v>
      </c>
      <c r="BZ225" s="591">
        <f>IF(BZ$2=0,$C225*$D225/$C$1*Index_운영!BZ67*Index_운영!BZ$10,IF(NOT(BY225=0),NOT(Index_운영!BZ67=0)*BY225*(1+$E225*Index_운영!BZ287)*Index_운영!BZ67,$C225*$D225/$C$1*Index_운영!BZ67))</f>
        <v>0</v>
      </c>
      <c r="CA225" s="591">
        <f>IF(CA$2=0,$C225*$D225/$C$1*Index_운영!CA67*Index_운영!CA$10,IF(NOT(BZ225=0),NOT(Index_운영!CA67=0)*BZ225*(1+$E225*Index_운영!CA287)*Index_운영!CA67,$C225*$D225/$C$1*Index_운영!CA67))</f>
        <v>0</v>
      </c>
      <c r="CB225" s="591">
        <f>IF(CB$2=0,$C225*$D225/$C$1*Index_운영!CB67*Index_운영!CB$10,IF(NOT(CA225=0),NOT(Index_운영!CB67=0)*CA225*(1+$E225*Index_운영!CB287)*Index_운영!CB67,$C225*$D225/$C$1*Index_운영!CB67))</f>
        <v>0</v>
      </c>
      <c r="CC225" s="591">
        <f>IF(CC$2=0,$C225*$D225/$C$1*Index_운영!CC67*Index_운영!CC$10,IF(NOT(CB225=0),NOT(Index_운영!CC67=0)*CB225*(1+$E225*Index_운영!CC287)*Index_운영!CC67,$C225*$D225/$C$1*Index_운영!CC67))</f>
        <v>0</v>
      </c>
      <c r="CD225" s="591">
        <f>IF(CD$2=0,$C225*$D225/$C$1*Index_운영!CD67*Index_운영!CD$10,IF(NOT(CC225=0),NOT(Index_운영!CD67=0)*CC225*(1+$E225*Index_운영!CD287)*Index_운영!CD67,$C225*$D225/$C$1*Index_운영!CD67))</f>
        <v>0</v>
      </c>
      <c r="CE225" s="591">
        <f>IF(CE$2=0,$C225*$D225/$C$1*Index_운영!CE67*Index_운영!CE$10,IF(NOT(CD225=0),NOT(Index_운영!CE67=0)*CD225*(1+$E225*Index_운영!CE287)*Index_운영!CE67,$C225*$D225/$C$1*Index_운영!CE67))</f>
        <v>0</v>
      </c>
      <c r="CF225" s="591">
        <f>IF(CF$2=0,$C225*$D225/$C$1*Index_운영!CF67*Index_운영!CF$10,IF(NOT(CE225=0),NOT(Index_운영!CF67=0)*CE225*(1+$E225*Index_운영!CF287)*Index_운영!CF67,$C225*$D225/$C$1*Index_운영!CF67))</f>
        <v>0</v>
      </c>
      <c r="CG225" s="591">
        <f>IF(CG$2=0,$C225*$D225/$C$1*Index_운영!CG67*Index_운영!CG$10,IF(NOT(CF225=0),NOT(Index_운영!CG67=0)*CF225*(1+$E225*Index_운영!CG287)*Index_운영!CG67,$C225*$D225/$C$1*Index_운영!CG67))</f>
        <v>0</v>
      </c>
      <c r="CH225" s="591">
        <f>IF(CH$2=0,$C225*$D225/$C$1*Index_운영!CH67*Index_운영!CH$10,IF(NOT(CG225=0),NOT(Index_운영!CH67=0)*CG225*(1+$E225*Index_운영!CH287)*Index_운영!CH67,$C225*$D225/$C$1*Index_운영!CH67))</f>
        <v>0</v>
      </c>
      <c r="CI225" s="591">
        <f>IF(CI$2=0,$C225*$D225/$C$1*Index_운영!CI67*Index_운영!CI$10,IF(NOT(CH225=0),NOT(Index_운영!CI67=0)*CH225*(1+$E225*Index_운영!CI287)*Index_운영!CI67,$C225*$D225/$C$1*Index_운영!CI67))</f>
        <v>0</v>
      </c>
      <c r="CJ225" s="591">
        <f>IF(CJ$2=0,$C225*$D225/$C$1*Index_운영!CJ67*Index_운영!CJ$10,IF(NOT(CI225=0),NOT(Index_운영!CJ67=0)*CI225*(1+$E225*Index_운영!CJ287)*Index_운영!CJ67,$C225*$D225/$C$1*Index_운영!CJ67))</f>
        <v>0</v>
      </c>
      <c r="CK225" s="591">
        <f>IF(CK$2=0,$C225*$D225/$C$1*Index_운영!CK67*Index_운영!CK$10,IF(NOT(CJ225=0),NOT(Index_운영!CK67=0)*CJ225*(1+$E225*Index_운영!CK287)*Index_운영!CK67,$C225*$D225/$C$1*Index_운영!CK67))</f>
        <v>0</v>
      </c>
      <c r="CL225" s="591">
        <f>IF(CL$2=0,$C225*$D225/$C$1*Index_운영!CL67*Index_운영!CL$10,IF(NOT(CK225=0),NOT(Index_운영!CL67=0)*CK225*(1+$E225*Index_운영!CL287)*Index_운영!CL67,$C225*$D225/$C$1*Index_운영!CL67))</f>
        <v>0</v>
      </c>
      <c r="CM225" s="591">
        <f>IF(CM$2=0,$C225*$D225/$C$1*Index_운영!CM67*Index_운영!CM$10,IF(NOT(CL225=0),NOT(Index_운영!CM67=0)*CL225*(1+$E225*Index_운영!CM287)*Index_운영!CM67,$C225*$D225/$C$1*Index_운영!CM67))</f>
        <v>0</v>
      </c>
      <c r="CN225" s="591">
        <f>IF(CN$2=0,$C225*$D225/$C$1*Index_운영!CN67*Index_운영!CN$10,IF(NOT(CM225=0),NOT(Index_운영!CN67=0)*CM225*(1+$E225*Index_운영!CN287)*Index_운영!CN67,$C225*$D225/$C$1*Index_운영!CN67))</f>
        <v>0</v>
      </c>
      <c r="CO225" s="591">
        <f>IF(CO$2=0,$C225*$D225/$C$1*Index_운영!CO67*Index_운영!CO$10,IF(NOT(CN225=0),NOT(Index_운영!CO67=0)*CN225*(1+$E225*Index_운영!CO287)*Index_운영!CO67,$C225*$D225/$C$1*Index_운영!CO67))</f>
        <v>0</v>
      </c>
      <c r="CP225" s="591">
        <f>IF(CP$2=0,$C225*$D225/$C$1*Index_운영!CP67*Index_운영!CP$10,IF(NOT(CO225=0),NOT(Index_운영!CP67=0)*CO225*(1+$E225*Index_운영!CP287)*Index_운영!CP67,$C225*$D225/$C$1*Index_운영!CP67))</f>
        <v>0</v>
      </c>
      <c r="CQ225" s="591">
        <f>IF(CQ$2=0,$C225*$D225/$C$1*Index_운영!CQ67*Index_운영!CQ$10,IF(NOT(CP225=0),NOT(Index_운영!CQ67=0)*CP225*(1+$E225*Index_운영!CQ287)*Index_운영!CQ67,$C225*$D225/$C$1*Index_운영!CQ67))</f>
        <v>0</v>
      </c>
      <c r="CR225" s="591">
        <f>IF(CR$2=0,$C225*$D225/$C$1*Index_운영!CR67*Index_운영!CR$10,IF(NOT(CQ225=0),NOT(Index_운영!CR67=0)*CQ225*(1+$E225*Index_운영!CR287)*Index_운영!CR67,$C225*$D225/$C$1*Index_운영!CR67))</f>
        <v>0</v>
      </c>
      <c r="CS225" s="591">
        <f>IF(CS$2=0,$C225*$D225/$C$1*Index_운영!CS67*Index_운영!CS$10,IF(NOT(CR225=0),NOT(Index_운영!CS67=0)*CR225*(1+$E225*Index_운영!CS287)*Index_운영!CS67,$C225*$D225/$C$1*Index_운영!CS67))</f>
        <v>0</v>
      </c>
      <c r="CT225" s="591">
        <f>IF(CT$2=0,$C225*$D225/$C$1*Index_운영!CT67*Index_운영!CT$10,IF(NOT(CS225=0),NOT(Index_운영!CT67=0)*CS225*(1+$E225*Index_운영!CT287)*Index_운영!CT67,$C225*$D225/$C$1*Index_운영!CT67))</f>
        <v>0</v>
      </c>
      <c r="CU225" s="591">
        <f>IF(CU$2=0,$C225*$D225/$C$1*Index_운영!CU67*Index_운영!CU$10,IF(NOT(CT225=0),NOT(Index_운영!CU67=0)*CT225*(1+$E225*Index_운영!CU287)*Index_운영!CU67,$C225*$D225/$C$1*Index_운영!CU67))</f>
        <v>0</v>
      </c>
      <c r="CV225" s="591">
        <f>IF(CV$2=0,$C225*$D225/$C$1*Index_운영!CV67*Index_운영!CV$10,IF(NOT(CU225=0),NOT(Index_운영!CV67=0)*CU225*(1+$E225*Index_운영!CV287)*Index_운영!CV67,$C225*$D225/$C$1*Index_운영!CV67))</f>
        <v>0</v>
      </c>
      <c r="CW225" s="591">
        <f>IF(CW$2=0,$C225*$D225/$C$1*Index_운영!CW67*Index_운영!CW$10,IF(NOT(CV225=0),NOT(Index_운영!CW67=0)*CV225*(1+$E225*Index_운영!CW287)*Index_운영!CW67,$C225*$D225/$C$1*Index_운영!CW67))</f>
        <v>0</v>
      </c>
      <c r="CX225" s="591">
        <f>IF(CX$2=0,$C225*$D225/$C$1*Index_운영!CX67*Index_운영!CX$10,IF(NOT(CW225=0),NOT(Index_운영!CX67=0)*CW225*(1+$E225*Index_운영!CX287)*Index_운영!CX67,$C225*$D225/$C$1*Index_운영!CX67))</f>
        <v>0</v>
      </c>
      <c r="CY225" s="591">
        <f>IF(CY$2=0,$C225*$D225/$C$1*Index_운영!CY67*Index_운영!CY$10,IF(NOT(CX225=0),NOT(Index_운영!CY67=0)*CX225*(1+$E225*Index_운영!CY287)*Index_운영!CY67,$C225*$D225/$C$1*Index_운영!CY67))</f>
        <v>0</v>
      </c>
      <c r="CZ225" s="591">
        <f>IF(CZ$2=0,$C225*$D225/$C$1*Index_운영!CZ67*Index_운영!CZ$10,IF(NOT(CY225=0),NOT(Index_운영!CZ67=0)*CY225*(1+$E225*Index_운영!CZ287)*Index_운영!CZ67,$C225*$D225/$C$1*Index_운영!CZ67))</f>
        <v>0</v>
      </c>
      <c r="DA225" s="591">
        <f>IF(DA$2=0,$C225*$D225/$C$1*Index_운영!DA67*Index_운영!DA$10,IF(NOT(CZ225=0),NOT(Index_운영!DA67=0)*CZ225*(1+$E225*Index_운영!DA287)*Index_운영!DA67,$C225*$D225/$C$1*Index_운영!DA67))</f>
        <v>0</v>
      </c>
      <c r="DB225" s="591">
        <f>IF(DB$2=0,$C225*$D225/$C$1*Index_운영!DB67*Index_운영!DB$10,IF(NOT(DA225=0),NOT(Index_운영!DB67=0)*DA225*(1+$E225*Index_운영!DB287)*Index_운영!DB67,$C225*$D225/$C$1*Index_운영!DB67))</f>
        <v>0</v>
      </c>
      <c r="DC225" s="591">
        <f>IF(DC$2=0,$C225*$D225/$C$1*Index_운영!DC67*Index_운영!DC$10,IF(NOT(DB225=0),NOT(Index_운영!DC67=0)*DB225*(1+$E225*Index_운영!DC287)*Index_운영!DC67,$C225*$D225/$C$1*Index_운영!DC67))</f>
        <v>0</v>
      </c>
      <c r="DD225" s="591">
        <f>IF(DD$2=0,$C225*$D225/$C$1*Index_운영!DD67*Index_운영!DD$10,IF(NOT(DC225=0),NOT(Index_운영!DD67=0)*DC225*(1+$E225*Index_운영!DD287)*Index_운영!DD67,$C225*$D225/$C$1*Index_운영!DD67))</f>
        <v>0</v>
      </c>
      <c r="DE225" s="591">
        <f>IF(DE$2=0,$C225*$D225/$C$1*Index_운영!DE67*Index_운영!DE$10,IF(NOT(DD225=0),NOT(Index_운영!DE67=0)*DD225*(1+$E225*Index_운영!DE287)*Index_운영!DE67,$C225*$D225/$C$1*Index_운영!DE67))</f>
        <v>0</v>
      </c>
      <c r="DF225" s="591">
        <f>IF(DF$2=0,$C225*$D225/$C$1*Index_운영!DF67*Index_운영!DF$10,IF(NOT(DE225=0),NOT(Index_운영!DF67=0)*DE225*(1+$E225*Index_운영!DF287)*Index_운영!DF67,$C225*$D225/$C$1*Index_운영!DF67))</f>
        <v>0</v>
      </c>
      <c r="DG225" s="591">
        <f>IF(DG$2=0,$C225*$D225/$C$1*Index_운영!DG67*Index_운영!DG$10,IF(NOT(DF225=0),NOT(Index_운영!DG67=0)*DF225*(1+$E225*Index_운영!DG287)*Index_운영!DG67,$C225*$D225/$C$1*Index_운영!DG67))</f>
        <v>0</v>
      </c>
      <c r="DH225" s="591">
        <f>IF(DH$2=0,$C225*$D225/$C$1*Index_운영!DH67*Index_운영!DH$10,IF(NOT(DG225=0),NOT(Index_운영!DH67=0)*DG225*(1+$E225*Index_운영!DH287)*Index_운영!DH67,$C225*$D225/$C$1*Index_운영!DH67))</f>
        <v>0</v>
      </c>
      <c r="DI225" s="591">
        <f>IF(DI$2=0,$C225*$D225/$C$1*Index_운영!DI67*Index_운영!DI$10,IF(NOT(DH225=0),NOT(Index_운영!DI67=0)*DH225*(1+$E225*Index_운영!DI287)*Index_운영!DI67,$C225*$D225/$C$1*Index_운영!DI67))</f>
        <v>0</v>
      </c>
      <c r="DJ225" s="591">
        <f>IF(DJ$2=0,$C225*$D225/$C$1*Index_운영!DJ67*Index_운영!DJ$10,IF(NOT(DI225=0),NOT(Index_운영!DJ67=0)*DI225*(1+$E225*Index_운영!DJ287)*Index_운영!DJ67,$C225*$D225/$C$1*Index_운영!DJ67))</f>
        <v>0</v>
      </c>
      <c r="DK225" s="591">
        <f>IF(DK$2=0,$C225*$D225/$C$1*Index_운영!DK67*Index_운영!DK$10,IF(NOT(DJ225=0),NOT(Index_운영!DK67=0)*DJ225*(1+$E225*Index_운영!DK287)*Index_운영!DK67,$C225*$D225/$C$1*Index_운영!DK67))</f>
        <v>0</v>
      </c>
      <c r="DL225" s="591">
        <f>IF(DL$2=0,$C225*$D225/$C$1*Index_운영!DL67*Index_운영!DL$10,IF(NOT(DK225=0),NOT(Index_운영!DL67=0)*DK225*(1+$E225*Index_운영!DL287)*Index_운영!DL67,$C225*$D225/$C$1*Index_운영!DL67))</f>
        <v>0</v>
      </c>
      <c r="DM225" s="591">
        <f>IF(DM$2=0,$C225*$D225/$C$1*Index_운영!DM67*Index_운영!DM$10,IF(NOT(DL225=0),NOT(Index_운영!DM67=0)*DL225*(1+$E225*Index_운영!DM287)*Index_운영!DM67,$C225*$D225/$C$1*Index_운영!DM67))</f>
        <v>0</v>
      </c>
      <c r="DN225" s="591">
        <f>IF(DN$2=0,$C225*$D225/$C$1*Index_운영!DN67*Index_운영!DN$10,IF(NOT(DM225=0),NOT(Index_운영!DN67=0)*DM225*(1+$E225*Index_운영!DN287)*Index_운영!DN67,$C225*$D225/$C$1*Index_운영!DN67))</f>
        <v>0</v>
      </c>
      <c r="DO225" s="591">
        <f>IF(DO$2=0,$C225*$D225/$C$1*Index_운영!DO67*Index_운영!DO$10,IF(NOT(DN225=0),NOT(Index_운영!DO67=0)*DN225*(1+$E225*Index_운영!DO287)*Index_운영!DO67,$C225*$D225/$C$1*Index_운영!DO67))</f>
        <v>0</v>
      </c>
      <c r="DP225" s="591">
        <f>IF(DP$2=0,$C225*$D225/$C$1*Index_운영!DP67*Index_운영!DP$10,IF(NOT(DO225=0),NOT(Index_운영!DP67=0)*DO225*(1+$E225*Index_운영!DP287)*Index_운영!DP67,$C225*$D225/$C$1*Index_운영!DP67))</f>
        <v>0</v>
      </c>
      <c r="DQ225" s="591">
        <f>IF(DQ$2=0,$C225*$D225/$C$1*Index_운영!DQ67*Index_운영!DQ$10,IF(NOT(DP225=0),NOT(Index_운영!DQ67=0)*DP225*(1+$E225*Index_운영!DQ287)*Index_운영!DQ67,$C225*$D225/$C$1*Index_운영!DQ67))</f>
        <v>0</v>
      </c>
      <c r="DR225" s="591">
        <f>IF(DR$2=0,$C225*$D225/$C$1*Index_운영!DR67*Index_운영!DR$10,IF(NOT(DQ225=0),NOT(Index_운영!DR67=0)*DQ225*(1+$E225*Index_운영!DR287)*Index_운영!DR67,$C225*$D225/$C$1*Index_운영!DR67))</f>
        <v>0</v>
      </c>
      <c r="DS225" s="591">
        <f>IF(DS$2=0,$C225*$D225/$C$1*Index_운영!DS67*Index_운영!DS$10,IF(NOT(DR225=0),NOT(Index_운영!DS67=0)*DR225*(1+$E225*Index_운영!DS287)*Index_운영!DS67,$C225*$D225/$C$1*Index_운영!DS67))</f>
        <v>0</v>
      </c>
      <c r="DT225" s="591">
        <f>IF(DT$2=0,$C225*$D225/$C$1*Index_운영!DT67*Index_운영!DT$10,IF(NOT(DS225=0),NOT(Index_운영!DT67=0)*DS225*(1+$E225*Index_운영!DT287)*Index_운영!DT67,$C225*$D225/$C$1*Index_운영!DT67))</f>
        <v>0</v>
      </c>
      <c r="DU225" s="591">
        <f>IF(DU$2=0,$C225*$D225/$C$1*Index_운영!DU67*Index_운영!DU$10,IF(NOT(DT225=0),NOT(Index_운영!DU67=0)*DT225*(1+$E225*Index_운영!DU287)*Index_운영!DU67,$C225*$D225/$C$1*Index_운영!DU67))</f>
        <v>0</v>
      </c>
      <c r="DV225" s="591">
        <f>IF(DV$2=0,$C225*$D225/$C$1*Index_운영!DV67*Index_운영!DV$10,IF(NOT(DU225=0),NOT(Index_운영!DV67=0)*DU225*(1+$E225*Index_운영!DV287)*Index_운영!DV67,$C225*$D225/$C$1*Index_운영!DV67))</f>
        <v>0</v>
      </c>
    </row>
    <row r="226" spans="1:126" s="485" customFormat="1" outlineLevel="1" x14ac:dyDescent="0.4">
      <c r="A226" s="737"/>
      <c r="B226" s="464">
        <f>'Rent Roll'!$B42</f>
        <v>0</v>
      </c>
      <c r="C226" s="1219">
        <f>'Rent Roll'!$K42</f>
        <v>0</v>
      </c>
      <c r="D226" s="1220">
        <f>'Rent Roll'!$Y42</f>
        <v>0</v>
      </c>
      <c r="E226" s="1221">
        <f>'Rent Roll'!$Z42</f>
        <v>0</v>
      </c>
      <c r="F226" s="588">
        <f>IF(F$2=0,$C226*$D226/$C$1*Index_운영!F68*Index_운영!F$10,IF(NOT(E226=0),NOT(Index_운영!F68=0)*E226*(1+$E226*Index_운영!F288)*Index_운영!F68,$C226*$D226/$C$1*Index_운영!F68))</f>
        <v>0</v>
      </c>
      <c r="G226" s="591">
        <f>IF(G$2=0,$C226*$D226/$C$1*Index_운영!G68*Index_운영!G$10,IF(NOT(F226=0),NOT(Index_운영!G68=0)*F226*(1+$E226*Index_운영!G288)*Index_운영!G68,$C226*$D226/$C$1*Index_운영!G68))</f>
        <v>0</v>
      </c>
      <c r="H226" s="591">
        <f>IF(H$2=0,$C226*$D226/$C$1*Index_운영!H68*Index_운영!H$10,IF(NOT(G226=0),NOT(Index_운영!H68=0)*G226*(1+$E226*Index_운영!H288)*Index_운영!H68,$C226*$D226/$C$1*Index_운영!H68))</f>
        <v>0</v>
      </c>
      <c r="I226" s="591">
        <f>IF(I$2=0,$C226*$D226/$C$1*Index_운영!I68*Index_운영!I$10,IF(NOT(H226=0),NOT(Index_운영!I68=0)*H226*(1+$E226*Index_운영!I288)*Index_운영!I68,$C226*$D226/$C$1*Index_운영!I68))</f>
        <v>0</v>
      </c>
      <c r="J226" s="591">
        <f>IF(J$2=0,$C226*$D226/$C$1*Index_운영!J68*Index_운영!J$10,IF(NOT(I226=0),NOT(Index_운영!J68=0)*I226*(1+$E226*Index_운영!J288)*Index_운영!J68,$C226*$D226/$C$1*Index_운영!J68))</f>
        <v>0</v>
      </c>
      <c r="K226" s="591">
        <f>IF(K$2=0,$C226*$D226/$C$1*Index_운영!K68*Index_운영!K$10,IF(NOT(J226=0),NOT(Index_운영!K68=0)*J226*(1+$E226*Index_운영!K288)*Index_운영!K68,$C226*$D226/$C$1*Index_운영!K68))</f>
        <v>0</v>
      </c>
      <c r="L226" s="591">
        <f>IF(L$2=0,$C226*$D226/$C$1*Index_운영!L68*Index_운영!L$10,IF(NOT(K226=0),NOT(Index_운영!L68=0)*K226*(1+$E226*Index_운영!L288)*Index_운영!L68,$C226*$D226/$C$1*Index_운영!L68))</f>
        <v>0</v>
      </c>
      <c r="M226" s="591">
        <f>IF(M$2=0,$C226*$D226/$C$1*Index_운영!M68*Index_운영!M$10,IF(NOT(L226=0),NOT(Index_운영!M68=0)*L226*(1+$E226*Index_운영!M288)*Index_운영!M68,$C226*$D226/$C$1*Index_운영!M68))</f>
        <v>0</v>
      </c>
      <c r="N226" s="591">
        <f>IF(N$2=0,$C226*$D226/$C$1*Index_운영!N68*Index_운영!N$10,IF(NOT(M226=0),NOT(Index_운영!N68=0)*M226*(1+$E226*Index_운영!N288)*Index_운영!N68,$C226*$D226/$C$1*Index_운영!N68))</f>
        <v>0</v>
      </c>
      <c r="O226" s="591">
        <f>IF(O$2=0,$C226*$D226/$C$1*Index_운영!O68*Index_운영!O$10,IF(NOT(N226=0),NOT(Index_운영!O68=0)*N226*(1+$E226*Index_운영!O288)*Index_운영!O68,$C226*$D226/$C$1*Index_운영!O68))</f>
        <v>0</v>
      </c>
      <c r="P226" s="591">
        <f>IF(P$2=0,$C226*$D226/$C$1*Index_운영!P68*Index_운영!P$10,IF(NOT(O226=0),NOT(Index_운영!P68=0)*O226*(1+$E226*Index_운영!P288)*Index_운영!P68,$C226*$D226/$C$1*Index_운영!P68))</f>
        <v>0</v>
      </c>
      <c r="Q226" s="591">
        <f>IF(Q$2=0,$C226*$D226/$C$1*Index_운영!Q68*Index_운영!Q$10,IF(NOT(P226=0),NOT(Index_운영!Q68=0)*P226*(1+$E226*Index_운영!Q288)*Index_운영!Q68,$C226*$D226/$C$1*Index_운영!Q68))</f>
        <v>0</v>
      </c>
      <c r="R226" s="591">
        <f>IF(R$2=0,$C226*$D226/$C$1*Index_운영!R68*Index_운영!R$10,IF(NOT(Q226=0),NOT(Index_운영!R68=0)*Q226*(1+$E226*Index_운영!R288)*Index_운영!R68,$C226*$D226/$C$1*Index_운영!R68))</f>
        <v>0</v>
      </c>
      <c r="S226" s="591">
        <f>IF(S$2=0,$C226*$D226/$C$1*Index_운영!S68*Index_운영!S$10,IF(NOT(R226=0),NOT(Index_운영!S68=0)*R226*(1+$E226*Index_운영!S288)*Index_운영!S68,$C226*$D226/$C$1*Index_운영!S68))</f>
        <v>0</v>
      </c>
      <c r="T226" s="591">
        <f>IF(T$2=0,$C226*$D226/$C$1*Index_운영!T68*Index_운영!T$10,IF(NOT(S226=0),NOT(Index_운영!T68=0)*S226*(1+$E226*Index_운영!T288)*Index_운영!T68,$C226*$D226/$C$1*Index_운영!T68))</f>
        <v>0</v>
      </c>
      <c r="U226" s="591">
        <f>IF(U$2=0,$C226*$D226/$C$1*Index_운영!U68*Index_운영!U$10,IF(NOT(T226=0),NOT(Index_운영!U68=0)*T226*(1+$E226*Index_운영!U288)*Index_운영!U68,$C226*$D226/$C$1*Index_운영!U68))</f>
        <v>0</v>
      </c>
      <c r="V226" s="591">
        <f>IF(V$2=0,$C226*$D226/$C$1*Index_운영!V68*Index_운영!V$10,IF(NOT(U226=0),NOT(Index_운영!V68=0)*U226*(1+$E226*Index_운영!V288)*Index_운영!V68,$C226*$D226/$C$1*Index_운영!V68))</f>
        <v>0</v>
      </c>
      <c r="W226" s="591">
        <f>IF(W$2=0,$C226*$D226/$C$1*Index_운영!W68*Index_운영!W$10,IF(NOT(V226=0),NOT(Index_운영!W68=0)*V226*(1+$E226*Index_운영!W288)*Index_운영!W68,$C226*$D226/$C$1*Index_운영!W68))</f>
        <v>0</v>
      </c>
      <c r="X226" s="591">
        <f>IF(X$2=0,$C226*$D226/$C$1*Index_운영!X68*Index_운영!X$10,IF(NOT(W226=0),NOT(Index_운영!X68=0)*W226*(1+$E226*Index_운영!X288)*Index_운영!X68,$C226*$D226/$C$1*Index_운영!X68))</f>
        <v>0</v>
      </c>
      <c r="Y226" s="591">
        <f>IF(Y$2=0,$C226*$D226/$C$1*Index_운영!Y68*Index_운영!Y$10,IF(NOT(X226=0),NOT(Index_운영!Y68=0)*X226*(1+$E226*Index_운영!Y288)*Index_운영!Y68,$C226*$D226/$C$1*Index_운영!Y68))</f>
        <v>0</v>
      </c>
      <c r="Z226" s="591">
        <f>IF(Z$2=0,$C226*$D226/$C$1*Index_운영!Z68*Index_운영!Z$10,IF(NOT(Y226=0),NOT(Index_운영!Z68=0)*Y226*(1+$E226*Index_운영!Z288)*Index_운영!Z68,$C226*$D226/$C$1*Index_운영!Z68))</f>
        <v>0</v>
      </c>
      <c r="AA226" s="591">
        <f>IF(AA$2=0,$C226*$D226/$C$1*Index_운영!AA68*Index_운영!AA$10,IF(NOT(Z226=0),NOT(Index_운영!AA68=0)*Z226*(1+$E226*Index_운영!AA288)*Index_운영!AA68,$C226*$D226/$C$1*Index_운영!AA68))</f>
        <v>0</v>
      </c>
      <c r="AB226" s="591">
        <f>IF(AB$2=0,$C226*$D226/$C$1*Index_운영!AB68*Index_운영!AB$10,IF(NOT(AA226=0),NOT(Index_운영!AB68=0)*AA226*(1+$E226*Index_운영!AB288)*Index_운영!AB68,$C226*$D226/$C$1*Index_운영!AB68))</f>
        <v>0</v>
      </c>
      <c r="AC226" s="591">
        <f>IF(AC$2=0,$C226*$D226/$C$1*Index_운영!AC68*Index_운영!AC$10,IF(NOT(AB226=0),NOT(Index_운영!AC68=0)*AB226*(1+$E226*Index_운영!AC288)*Index_운영!AC68,$C226*$D226/$C$1*Index_운영!AC68))</f>
        <v>0</v>
      </c>
      <c r="AD226" s="591">
        <f>IF(AD$2=0,$C226*$D226/$C$1*Index_운영!AD68*Index_운영!AD$10,IF(NOT(AC226=0),NOT(Index_운영!AD68=0)*AC226*(1+$E226*Index_운영!AD288)*Index_운영!AD68,$C226*$D226/$C$1*Index_운영!AD68))</f>
        <v>0</v>
      </c>
      <c r="AE226" s="591">
        <f>IF(AE$2=0,$C226*$D226/$C$1*Index_운영!AE68*Index_운영!AE$10,IF(NOT(AD226=0),NOT(Index_운영!AE68=0)*AD226*(1+$E226*Index_운영!AE288)*Index_운영!AE68,$C226*$D226/$C$1*Index_운영!AE68))</f>
        <v>0</v>
      </c>
      <c r="AF226" s="591">
        <f>IF(AF$2=0,$C226*$D226/$C$1*Index_운영!AF68*Index_운영!AF$10,IF(NOT(AE226=0),NOT(Index_운영!AF68=0)*AE226*(1+$E226*Index_운영!AF288)*Index_운영!AF68,$C226*$D226/$C$1*Index_운영!AF68))</f>
        <v>0</v>
      </c>
      <c r="AG226" s="591">
        <f>IF(AG$2=0,$C226*$D226/$C$1*Index_운영!AG68*Index_운영!AG$10,IF(NOT(AF226=0),NOT(Index_운영!AG68=0)*AF226*(1+$E226*Index_운영!AG288)*Index_운영!AG68,$C226*$D226/$C$1*Index_운영!AG68))</f>
        <v>0</v>
      </c>
      <c r="AH226" s="591">
        <f>IF(AH$2=0,$C226*$D226/$C$1*Index_운영!AH68*Index_운영!AH$10,IF(NOT(AG226=0),NOT(Index_운영!AH68=0)*AG226*(1+$E226*Index_운영!AH288)*Index_운영!AH68,$C226*$D226/$C$1*Index_운영!AH68))</f>
        <v>0</v>
      </c>
      <c r="AI226" s="591">
        <f>IF(AI$2=0,$C226*$D226/$C$1*Index_운영!AI68*Index_운영!AI$10,IF(NOT(AH226=0),NOT(Index_운영!AI68=0)*AH226*(1+$E226*Index_운영!AI288)*Index_운영!AI68,$C226*$D226/$C$1*Index_운영!AI68))</f>
        <v>0</v>
      </c>
      <c r="AJ226" s="591">
        <f>IF(AJ$2=0,$C226*$D226/$C$1*Index_운영!AJ68*Index_운영!AJ$10,IF(NOT(AI226=0),NOT(Index_운영!AJ68=0)*AI226*(1+$E226*Index_운영!AJ288)*Index_운영!AJ68,$C226*$D226/$C$1*Index_운영!AJ68))</f>
        <v>0</v>
      </c>
      <c r="AK226" s="591">
        <f>IF(AK$2=0,$C226*$D226/$C$1*Index_운영!AK68*Index_운영!AK$10,IF(NOT(AJ226=0),NOT(Index_운영!AK68=0)*AJ226*(1+$E226*Index_운영!AK288)*Index_운영!AK68,$C226*$D226/$C$1*Index_운영!AK68))</f>
        <v>0</v>
      </c>
      <c r="AL226" s="591">
        <f>IF(AL$2=0,$C226*$D226/$C$1*Index_운영!AL68*Index_운영!AL$10,IF(NOT(AK226=0),NOT(Index_운영!AL68=0)*AK226*(1+$E226*Index_운영!AL288)*Index_운영!AL68,$C226*$D226/$C$1*Index_운영!AL68))</f>
        <v>0</v>
      </c>
      <c r="AM226" s="591">
        <f>IF(AM$2=0,$C226*$D226/$C$1*Index_운영!AM68*Index_운영!AM$10,IF(NOT(AL226=0),NOT(Index_운영!AM68=0)*AL226*(1+$E226*Index_운영!AM288)*Index_운영!AM68,$C226*$D226/$C$1*Index_운영!AM68))</f>
        <v>0</v>
      </c>
      <c r="AN226" s="591">
        <f>IF(AN$2=0,$C226*$D226/$C$1*Index_운영!AN68*Index_운영!AN$10,IF(NOT(AM226=0),NOT(Index_운영!AN68=0)*AM226*(1+$E226*Index_운영!AN288)*Index_운영!AN68,$C226*$D226/$C$1*Index_운영!AN68))</f>
        <v>0</v>
      </c>
      <c r="AO226" s="591">
        <f>IF(AO$2=0,$C226*$D226/$C$1*Index_운영!AO68*Index_운영!AO$10,IF(NOT(AN226=0),NOT(Index_운영!AO68=0)*AN226*(1+$E226*Index_운영!AO288)*Index_운영!AO68,$C226*$D226/$C$1*Index_운영!AO68))</f>
        <v>0</v>
      </c>
      <c r="AP226" s="591">
        <f>IF(AP$2=0,$C226*$D226/$C$1*Index_운영!AP68*Index_운영!AP$10,IF(NOT(AO226=0),NOT(Index_운영!AP68=0)*AO226*(1+$E226*Index_운영!AP288)*Index_운영!AP68,$C226*$D226/$C$1*Index_운영!AP68))</f>
        <v>0</v>
      </c>
      <c r="AQ226" s="591">
        <f>IF(AQ$2=0,$C226*$D226/$C$1*Index_운영!AQ68*Index_운영!AQ$10,IF(NOT(AP226=0),NOT(Index_운영!AQ68=0)*AP226*(1+$E226*Index_운영!AQ288)*Index_운영!AQ68,$C226*$D226/$C$1*Index_운영!AQ68))</f>
        <v>0</v>
      </c>
      <c r="AR226" s="591">
        <f>IF(AR$2=0,$C226*$D226/$C$1*Index_운영!AR68*Index_운영!AR$10,IF(NOT(AQ226=0),NOT(Index_운영!AR68=0)*AQ226*(1+$E226*Index_운영!AR288)*Index_운영!AR68,$C226*$D226/$C$1*Index_운영!AR68))</f>
        <v>0</v>
      </c>
      <c r="AS226" s="591">
        <f>IF(AS$2=0,$C226*$D226/$C$1*Index_운영!AS68*Index_운영!AS$10,IF(NOT(AR226=0),NOT(Index_운영!AS68=0)*AR226*(1+$E226*Index_운영!AS288)*Index_운영!AS68,$C226*$D226/$C$1*Index_운영!AS68))</f>
        <v>0</v>
      </c>
      <c r="AT226" s="591">
        <f>IF(AT$2=0,$C226*$D226/$C$1*Index_운영!AT68*Index_운영!AT$10,IF(NOT(AS226=0),NOT(Index_운영!AT68=0)*AS226*(1+$E226*Index_운영!AT288)*Index_운영!AT68,$C226*$D226/$C$1*Index_운영!AT68))</f>
        <v>0</v>
      </c>
      <c r="AU226" s="591">
        <f>IF(AU$2=0,$C226*$D226/$C$1*Index_운영!AU68*Index_운영!AU$10,IF(NOT(AT226=0),NOT(Index_운영!AU68=0)*AT226*(1+$E226*Index_운영!AU288)*Index_운영!AU68,$C226*$D226/$C$1*Index_운영!AU68))</f>
        <v>0</v>
      </c>
      <c r="AV226" s="591">
        <f>IF(AV$2=0,$C226*$D226/$C$1*Index_운영!AV68*Index_운영!AV$10,IF(NOT(AU226=0),NOT(Index_운영!AV68=0)*AU226*(1+$E226*Index_운영!AV288)*Index_운영!AV68,$C226*$D226/$C$1*Index_운영!AV68))</f>
        <v>0</v>
      </c>
      <c r="AW226" s="591">
        <f>IF(AW$2=0,$C226*$D226/$C$1*Index_운영!AW68*Index_운영!AW$10,IF(NOT(AV226=0),NOT(Index_운영!AW68=0)*AV226*(1+$E226*Index_운영!AW288)*Index_운영!AW68,$C226*$D226/$C$1*Index_운영!AW68))</f>
        <v>0</v>
      </c>
      <c r="AX226" s="591">
        <f>IF(AX$2=0,$C226*$D226/$C$1*Index_운영!AX68*Index_운영!AX$10,IF(NOT(AW226=0),NOT(Index_운영!AX68=0)*AW226*(1+$E226*Index_운영!AX288)*Index_운영!AX68,$C226*$D226/$C$1*Index_운영!AX68))</f>
        <v>0</v>
      </c>
      <c r="AY226" s="591">
        <f>IF(AY$2=0,$C226*$D226/$C$1*Index_운영!AY68*Index_운영!AY$10,IF(NOT(AX226=0),NOT(Index_운영!AY68=0)*AX226*(1+$E226*Index_운영!AY288)*Index_운영!AY68,$C226*$D226/$C$1*Index_운영!AY68))</f>
        <v>0</v>
      </c>
      <c r="AZ226" s="591">
        <f>IF(AZ$2=0,$C226*$D226/$C$1*Index_운영!AZ68*Index_운영!AZ$10,IF(NOT(AY226=0),NOT(Index_운영!AZ68=0)*AY226*(1+$E226*Index_운영!AZ288)*Index_운영!AZ68,$C226*$D226/$C$1*Index_운영!AZ68))</f>
        <v>0</v>
      </c>
      <c r="BA226" s="591">
        <f>IF(BA$2=0,$C226*$D226/$C$1*Index_운영!BA68*Index_운영!BA$10,IF(NOT(AZ226=0),NOT(Index_운영!BA68=0)*AZ226*(1+$E226*Index_운영!BA288)*Index_운영!BA68,$C226*$D226/$C$1*Index_운영!BA68))</f>
        <v>0</v>
      </c>
      <c r="BB226" s="591">
        <f>IF(BB$2=0,$C226*$D226/$C$1*Index_운영!BB68*Index_운영!BB$10,IF(NOT(BA226=0),NOT(Index_운영!BB68=0)*BA226*(1+$E226*Index_운영!BB288)*Index_운영!BB68,$C226*$D226/$C$1*Index_운영!BB68))</f>
        <v>0</v>
      </c>
      <c r="BC226" s="591">
        <f>IF(BC$2=0,$C226*$D226/$C$1*Index_운영!BC68*Index_운영!BC$10,IF(NOT(BB226=0),NOT(Index_운영!BC68=0)*BB226*(1+$E226*Index_운영!BC288)*Index_운영!BC68,$C226*$D226/$C$1*Index_운영!BC68))</f>
        <v>0</v>
      </c>
      <c r="BD226" s="591">
        <f>IF(BD$2=0,$C226*$D226/$C$1*Index_운영!BD68*Index_운영!BD$10,IF(NOT(BC226=0),NOT(Index_운영!BD68=0)*BC226*(1+$E226*Index_운영!BD288)*Index_운영!BD68,$C226*$D226/$C$1*Index_운영!BD68))</f>
        <v>0</v>
      </c>
      <c r="BE226" s="591">
        <f>IF(BE$2=0,$C226*$D226/$C$1*Index_운영!BE68*Index_운영!BE$10,IF(NOT(BD226=0),NOT(Index_운영!BE68=0)*BD226*(1+$E226*Index_운영!BE288)*Index_운영!BE68,$C226*$D226/$C$1*Index_운영!BE68))</f>
        <v>0</v>
      </c>
      <c r="BF226" s="591">
        <f>IF(BF$2=0,$C226*$D226/$C$1*Index_운영!BF68*Index_운영!BF$10,IF(NOT(BE226=0),NOT(Index_운영!BF68=0)*BE226*(1+$E226*Index_운영!BF288)*Index_운영!BF68,$C226*$D226/$C$1*Index_운영!BF68))</f>
        <v>0</v>
      </c>
      <c r="BG226" s="591">
        <f>IF(BG$2=0,$C226*$D226/$C$1*Index_운영!BG68*Index_운영!BG$10,IF(NOT(BF226=0),NOT(Index_운영!BG68=0)*BF226*(1+$E226*Index_운영!BG288)*Index_운영!BG68,$C226*$D226/$C$1*Index_운영!BG68))</f>
        <v>0</v>
      </c>
      <c r="BH226" s="591">
        <f>IF(BH$2=0,$C226*$D226/$C$1*Index_운영!BH68*Index_운영!BH$10,IF(NOT(BG226=0),NOT(Index_운영!BH68=0)*BG226*(1+$E226*Index_운영!BH288)*Index_운영!BH68,$C226*$D226/$C$1*Index_운영!BH68))</f>
        <v>0</v>
      </c>
      <c r="BI226" s="591">
        <f>IF(BI$2=0,$C226*$D226/$C$1*Index_운영!BI68*Index_운영!BI$10,IF(NOT(BH226=0),NOT(Index_운영!BI68=0)*BH226*(1+$E226*Index_운영!BI288)*Index_운영!BI68,$C226*$D226/$C$1*Index_운영!BI68))</f>
        <v>0</v>
      </c>
      <c r="BJ226" s="591">
        <f>IF(BJ$2=0,$C226*$D226/$C$1*Index_운영!BJ68*Index_운영!BJ$10,IF(NOT(BI226=0),NOT(Index_운영!BJ68=0)*BI226*(1+$E226*Index_운영!BJ288)*Index_운영!BJ68,$C226*$D226/$C$1*Index_운영!BJ68))</f>
        <v>0</v>
      </c>
      <c r="BK226" s="591">
        <f>IF(BK$2=0,$C226*$D226/$C$1*Index_운영!BK68*Index_운영!BK$10,IF(NOT(BJ226=0),NOT(Index_운영!BK68=0)*BJ226*(1+$E226*Index_운영!BK288)*Index_운영!BK68,$C226*$D226/$C$1*Index_운영!BK68))</f>
        <v>0</v>
      </c>
      <c r="BL226" s="591">
        <f>IF(BL$2=0,$C226*$D226/$C$1*Index_운영!BL68*Index_운영!BL$10,IF(NOT(BK226=0),NOT(Index_운영!BL68=0)*BK226*(1+$E226*Index_운영!BL288)*Index_운영!BL68,$C226*$D226/$C$1*Index_운영!BL68))</f>
        <v>0</v>
      </c>
      <c r="BM226" s="591">
        <f>IF(BM$2=0,$C226*$D226/$C$1*Index_운영!BM68*Index_운영!BM$10,IF(NOT(BL226=0),NOT(Index_운영!BM68=0)*BL226*(1+$E226*Index_운영!BM288)*Index_운영!BM68,$C226*$D226/$C$1*Index_운영!BM68))</f>
        <v>0</v>
      </c>
      <c r="BN226" s="591">
        <f>IF(BN$2=0,$C226*$D226/$C$1*Index_운영!BN68*Index_운영!BN$10,IF(NOT(BM226=0),NOT(Index_운영!BN68=0)*BM226*(1+$E226*Index_운영!BN288)*Index_운영!BN68,$C226*$D226/$C$1*Index_운영!BN68))</f>
        <v>0</v>
      </c>
      <c r="BO226" s="591">
        <f>IF(BO$2=0,$C226*$D226/$C$1*Index_운영!BO68*Index_운영!BO$10,IF(NOT(BN226=0),NOT(Index_운영!BO68=0)*BN226*(1+$E226*Index_운영!BO288)*Index_운영!BO68,$C226*$D226/$C$1*Index_운영!BO68))</f>
        <v>0</v>
      </c>
      <c r="BP226" s="591">
        <f>IF(BP$2=0,$C226*$D226/$C$1*Index_운영!BP68*Index_운영!BP$10,IF(NOT(BO226=0),NOT(Index_운영!BP68=0)*BO226*(1+$E226*Index_운영!BP288)*Index_운영!BP68,$C226*$D226/$C$1*Index_운영!BP68))</f>
        <v>0</v>
      </c>
      <c r="BQ226" s="591">
        <f>IF(BQ$2=0,$C226*$D226/$C$1*Index_운영!BQ68*Index_운영!BQ$10,IF(NOT(BP226=0),NOT(Index_운영!BQ68=0)*BP226*(1+$E226*Index_운영!BQ288)*Index_운영!BQ68,$C226*$D226/$C$1*Index_운영!BQ68))</f>
        <v>0</v>
      </c>
      <c r="BR226" s="591">
        <f>IF(BR$2=0,$C226*$D226/$C$1*Index_운영!BR68*Index_운영!BR$10,IF(NOT(BQ226=0),NOT(Index_운영!BR68=0)*BQ226*(1+$E226*Index_운영!BR288)*Index_운영!BR68,$C226*$D226/$C$1*Index_운영!BR68))</f>
        <v>0</v>
      </c>
      <c r="BS226" s="591">
        <f>IF(BS$2=0,$C226*$D226/$C$1*Index_운영!BS68*Index_운영!BS$10,IF(NOT(BR226=0),NOT(Index_운영!BS68=0)*BR226*(1+$E226*Index_운영!BS288)*Index_운영!BS68,$C226*$D226/$C$1*Index_운영!BS68))</f>
        <v>0</v>
      </c>
      <c r="BT226" s="591">
        <f>IF(BT$2=0,$C226*$D226/$C$1*Index_운영!BT68*Index_운영!BT$10,IF(NOT(BS226=0),NOT(Index_운영!BT68=0)*BS226*(1+$E226*Index_운영!BT288)*Index_운영!BT68,$C226*$D226/$C$1*Index_운영!BT68))</f>
        <v>0</v>
      </c>
      <c r="BU226" s="591">
        <f>IF(BU$2=0,$C226*$D226/$C$1*Index_운영!BU68*Index_운영!BU$10,IF(NOT(BT226=0),NOT(Index_운영!BU68=0)*BT226*(1+$E226*Index_운영!BU288)*Index_운영!BU68,$C226*$D226/$C$1*Index_운영!BU68))</f>
        <v>0</v>
      </c>
      <c r="BV226" s="591">
        <f>IF(BV$2=0,$C226*$D226/$C$1*Index_운영!BV68*Index_운영!BV$10,IF(NOT(BU226=0),NOT(Index_운영!BV68=0)*BU226*(1+$E226*Index_운영!BV288)*Index_운영!BV68,$C226*$D226/$C$1*Index_운영!BV68))</f>
        <v>0</v>
      </c>
      <c r="BW226" s="591">
        <f>IF(BW$2=0,$C226*$D226/$C$1*Index_운영!BW68*Index_운영!BW$10,IF(NOT(BV226=0),NOT(Index_운영!BW68=0)*BV226*(1+$E226*Index_운영!BW288)*Index_운영!BW68,$C226*$D226/$C$1*Index_운영!BW68))</f>
        <v>0</v>
      </c>
      <c r="BX226" s="591">
        <f>IF(BX$2=0,$C226*$D226/$C$1*Index_운영!BX68*Index_운영!BX$10,IF(NOT(BW226=0),NOT(Index_운영!BX68=0)*BW226*(1+$E226*Index_운영!BX288)*Index_운영!BX68,$C226*$D226/$C$1*Index_운영!BX68))</f>
        <v>0</v>
      </c>
      <c r="BY226" s="591">
        <f>IF(BY$2=0,$C226*$D226/$C$1*Index_운영!BY68*Index_운영!BY$10,IF(NOT(BX226=0),NOT(Index_운영!BY68=0)*BX226*(1+$E226*Index_운영!BY288)*Index_운영!BY68,$C226*$D226/$C$1*Index_운영!BY68))</f>
        <v>0</v>
      </c>
      <c r="BZ226" s="591">
        <f>IF(BZ$2=0,$C226*$D226/$C$1*Index_운영!BZ68*Index_운영!BZ$10,IF(NOT(BY226=0),NOT(Index_운영!BZ68=0)*BY226*(1+$E226*Index_운영!BZ288)*Index_운영!BZ68,$C226*$D226/$C$1*Index_운영!BZ68))</f>
        <v>0</v>
      </c>
      <c r="CA226" s="591">
        <f>IF(CA$2=0,$C226*$D226/$C$1*Index_운영!CA68*Index_운영!CA$10,IF(NOT(BZ226=0),NOT(Index_운영!CA68=0)*BZ226*(1+$E226*Index_운영!CA288)*Index_운영!CA68,$C226*$D226/$C$1*Index_운영!CA68))</f>
        <v>0</v>
      </c>
      <c r="CB226" s="591">
        <f>IF(CB$2=0,$C226*$D226/$C$1*Index_운영!CB68*Index_운영!CB$10,IF(NOT(CA226=0),NOT(Index_운영!CB68=0)*CA226*(1+$E226*Index_운영!CB288)*Index_운영!CB68,$C226*$D226/$C$1*Index_운영!CB68))</f>
        <v>0</v>
      </c>
      <c r="CC226" s="591">
        <f>IF(CC$2=0,$C226*$D226/$C$1*Index_운영!CC68*Index_운영!CC$10,IF(NOT(CB226=0),NOT(Index_운영!CC68=0)*CB226*(1+$E226*Index_운영!CC288)*Index_운영!CC68,$C226*$D226/$C$1*Index_운영!CC68))</f>
        <v>0</v>
      </c>
      <c r="CD226" s="591">
        <f>IF(CD$2=0,$C226*$D226/$C$1*Index_운영!CD68*Index_운영!CD$10,IF(NOT(CC226=0),NOT(Index_운영!CD68=0)*CC226*(1+$E226*Index_운영!CD288)*Index_운영!CD68,$C226*$D226/$C$1*Index_운영!CD68))</f>
        <v>0</v>
      </c>
      <c r="CE226" s="591">
        <f>IF(CE$2=0,$C226*$D226/$C$1*Index_운영!CE68*Index_운영!CE$10,IF(NOT(CD226=0),NOT(Index_운영!CE68=0)*CD226*(1+$E226*Index_운영!CE288)*Index_운영!CE68,$C226*$D226/$C$1*Index_운영!CE68))</f>
        <v>0</v>
      </c>
      <c r="CF226" s="591">
        <f>IF(CF$2=0,$C226*$D226/$C$1*Index_운영!CF68*Index_운영!CF$10,IF(NOT(CE226=0),NOT(Index_운영!CF68=0)*CE226*(1+$E226*Index_운영!CF288)*Index_운영!CF68,$C226*$D226/$C$1*Index_운영!CF68))</f>
        <v>0</v>
      </c>
      <c r="CG226" s="591">
        <f>IF(CG$2=0,$C226*$D226/$C$1*Index_운영!CG68*Index_운영!CG$10,IF(NOT(CF226=0),NOT(Index_운영!CG68=0)*CF226*(1+$E226*Index_운영!CG288)*Index_운영!CG68,$C226*$D226/$C$1*Index_운영!CG68))</f>
        <v>0</v>
      </c>
      <c r="CH226" s="591">
        <f>IF(CH$2=0,$C226*$D226/$C$1*Index_운영!CH68*Index_운영!CH$10,IF(NOT(CG226=0),NOT(Index_운영!CH68=0)*CG226*(1+$E226*Index_운영!CH288)*Index_운영!CH68,$C226*$D226/$C$1*Index_운영!CH68))</f>
        <v>0</v>
      </c>
      <c r="CI226" s="591">
        <f>IF(CI$2=0,$C226*$D226/$C$1*Index_운영!CI68*Index_운영!CI$10,IF(NOT(CH226=0),NOT(Index_운영!CI68=0)*CH226*(1+$E226*Index_운영!CI288)*Index_운영!CI68,$C226*$D226/$C$1*Index_운영!CI68))</f>
        <v>0</v>
      </c>
      <c r="CJ226" s="591">
        <f>IF(CJ$2=0,$C226*$D226/$C$1*Index_운영!CJ68*Index_운영!CJ$10,IF(NOT(CI226=0),NOT(Index_운영!CJ68=0)*CI226*(1+$E226*Index_운영!CJ288)*Index_운영!CJ68,$C226*$D226/$C$1*Index_운영!CJ68))</f>
        <v>0</v>
      </c>
      <c r="CK226" s="591">
        <f>IF(CK$2=0,$C226*$D226/$C$1*Index_운영!CK68*Index_운영!CK$10,IF(NOT(CJ226=0),NOT(Index_운영!CK68=0)*CJ226*(1+$E226*Index_운영!CK288)*Index_운영!CK68,$C226*$D226/$C$1*Index_운영!CK68))</f>
        <v>0</v>
      </c>
      <c r="CL226" s="591">
        <f>IF(CL$2=0,$C226*$D226/$C$1*Index_운영!CL68*Index_운영!CL$10,IF(NOT(CK226=0),NOT(Index_운영!CL68=0)*CK226*(1+$E226*Index_운영!CL288)*Index_운영!CL68,$C226*$D226/$C$1*Index_운영!CL68))</f>
        <v>0</v>
      </c>
      <c r="CM226" s="591">
        <f>IF(CM$2=0,$C226*$D226/$C$1*Index_운영!CM68*Index_운영!CM$10,IF(NOT(CL226=0),NOT(Index_운영!CM68=0)*CL226*(1+$E226*Index_운영!CM288)*Index_운영!CM68,$C226*$D226/$C$1*Index_운영!CM68))</f>
        <v>0</v>
      </c>
      <c r="CN226" s="591">
        <f>IF(CN$2=0,$C226*$D226/$C$1*Index_운영!CN68*Index_운영!CN$10,IF(NOT(CM226=0),NOT(Index_운영!CN68=0)*CM226*(1+$E226*Index_운영!CN288)*Index_운영!CN68,$C226*$D226/$C$1*Index_운영!CN68))</f>
        <v>0</v>
      </c>
      <c r="CO226" s="591">
        <f>IF(CO$2=0,$C226*$D226/$C$1*Index_운영!CO68*Index_운영!CO$10,IF(NOT(CN226=0),NOT(Index_운영!CO68=0)*CN226*(1+$E226*Index_운영!CO288)*Index_운영!CO68,$C226*$D226/$C$1*Index_운영!CO68))</f>
        <v>0</v>
      </c>
      <c r="CP226" s="591">
        <f>IF(CP$2=0,$C226*$D226/$C$1*Index_운영!CP68*Index_운영!CP$10,IF(NOT(CO226=0),NOT(Index_운영!CP68=0)*CO226*(1+$E226*Index_운영!CP288)*Index_운영!CP68,$C226*$D226/$C$1*Index_운영!CP68))</f>
        <v>0</v>
      </c>
      <c r="CQ226" s="591">
        <f>IF(CQ$2=0,$C226*$D226/$C$1*Index_운영!CQ68*Index_운영!CQ$10,IF(NOT(CP226=0),NOT(Index_운영!CQ68=0)*CP226*(1+$E226*Index_운영!CQ288)*Index_운영!CQ68,$C226*$D226/$C$1*Index_운영!CQ68))</f>
        <v>0</v>
      </c>
      <c r="CR226" s="591">
        <f>IF(CR$2=0,$C226*$D226/$C$1*Index_운영!CR68*Index_운영!CR$10,IF(NOT(CQ226=0),NOT(Index_운영!CR68=0)*CQ226*(1+$E226*Index_운영!CR288)*Index_운영!CR68,$C226*$D226/$C$1*Index_운영!CR68))</f>
        <v>0</v>
      </c>
      <c r="CS226" s="591">
        <f>IF(CS$2=0,$C226*$D226/$C$1*Index_운영!CS68*Index_운영!CS$10,IF(NOT(CR226=0),NOT(Index_운영!CS68=0)*CR226*(1+$E226*Index_운영!CS288)*Index_운영!CS68,$C226*$D226/$C$1*Index_운영!CS68))</f>
        <v>0</v>
      </c>
      <c r="CT226" s="591">
        <f>IF(CT$2=0,$C226*$D226/$C$1*Index_운영!CT68*Index_운영!CT$10,IF(NOT(CS226=0),NOT(Index_운영!CT68=0)*CS226*(1+$E226*Index_운영!CT288)*Index_운영!CT68,$C226*$D226/$C$1*Index_운영!CT68))</f>
        <v>0</v>
      </c>
      <c r="CU226" s="591">
        <f>IF(CU$2=0,$C226*$D226/$C$1*Index_운영!CU68*Index_운영!CU$10,IF(NOT(CT226=0),NOT(Index_운영!CU68=0)*CT226*(1+$E226*Index_운영!CU288)*Index_운영!CU68,$C226*$D226/$C$1*Index_운영!CU68))</f>
        <v>0</v>
      </c>
      <c r="CV226" s="591">
        <f>IF(CV$2=0,$C226*$D226/$C$1*Index_운영!CV68*Index_운영!CV$10,IF(NOT(CU226=0),NOT(Index_운영!CV68=0)*CU226*(1+$E226*Index_운영!CV288)*Index_운영!CV68,$C226*$D226/$C$1*Index_운영!CV68))</f>
        <v>0</v>
      </c>
      <c r="CW226" s="591">
        <f>IF(CW$2=0,$C226*$D226/$C$1*Index_운영!CW68*Index_운영!CW$10,IF(NOT(CV226=0),NOT(Index_운영!CW68=0)*CV226*(1+$E226*Index_운영!CW288)*Index_운영!CW68,$C226*$D226/$C$1*Index_운영!CW68))</f>
        <v>0</v>
      </c>
      <c r="CX226" s="591">
        <f>IF(CX$2=0,$C226*$D226/$C$1*Index_운영!CX68*Index_운영!CX$10,IF(NOT(CW226=0),NOT(Index_운영!CX68=0)*CW226*(1+$E226*Index_운영!CX288)*Index_운영!CX68,$C226*$D226/$C$1*Index_운영!CX68))</f>
        <v>0</v>
      </c>
      <c r="CY226" s="591">
        <f>IF(CY$2=0,$C226*$D226/$C$1*Index_운영!CY68*Index_운영!CY$10,IF(NOT(CX226=0),NOT(Index_운영!CY68=0)*CX226*(1+$E226*Index_운영!CY288)*Index_운영!CY68,$C226*$D226/$C$1*Index_운영!CY68))</f>
        <v>0</v>
      </c>
      <c r="CZ226" s="591">
        <f>IF(CZ$2=0,$C226*$D226/$C$1*Index_운영!CZ68*Index_운영!CZ$10,IF(NOT(CY226=0),NOT(Index_운영!CZ68=0)*CY226*(1+$E226*Index_운영!CZ288)*Index_운영!CZ68,$C226*$D226/$C$1*Index_운영!CZ68))</f>
        <v>0</v>
      </c>
      <c r="DA226" s="591">
        <f>IF(DA$2=0,$C226*$D226/$C$1*Index_운영!DA68*Index_운영!DA$10,IF(NOT(CZ226=0),NOT(Index_운영!DA68=0)*CZ226*(1+$E226*Index_운영!DA288)*Index_운영!DA68,$C226*$D226/$C$1*Index_운영!DA68))</f>
        <v>0</v>
      </c>
      <c r="DB226" s="591">
        <f>IF(DB$2=0,$C226*$D226/$C$1*Index_운영!DB68*Index_운영!DB$10,IF(NOT(DA226=0),NOT(Index_운영!DB68=0)*DA226*(1+$E226*Index_운영!DB288)*Index_운영!DB68,$C226*$D226/$C$1*Index_운영!DB68))</f>
        <v>0</v>
      </c>
      <c r="DC226" s="591">
        <f>IF(DC$2=0,$C226*$D226/$C$1*Index_운영!DC68*Index_운영!DC$10,IF(NOT(DB226=0),NOT(Index_운영!DC68=0)*DB226*(1+$E226*Index_운영!DC288)*Index_운영!DC68,$C226*$D226/$C$1*Index_운영!DC68))</f>
        <v>0</v>
      </c>
      <c r="DD226" s="591">
        <f>IF(DD$2=0,$C226*$D226/$C$1*Index_운영!DD68*Index_운영!DD$10,IF(NOT(DC226=0),NOT(Index_운영!DD68=0)*DC226*(1+$E226*Index_운영!DD288)*Index_운영!DD68,$C226*$D226/$C$1*Index_운영!DD68))</f>
        <v>0</v>
      </c>
      <c r="DE226" s="591">
        <f>IF(DE$2=0,$C226*$D226/$C$1*Index_운영!DE68*Index_운영!DE$10,IF(NOT(DD226=0),NOT(Index_운영!DE68=0)*DD226*(1+$E226*Index_운영!DE288)*Index_운영!DE68,$C226*$D226/$C$1*Index_운영!DE68))</f>
        <v>0</v>
      </c>
      <c r="DF226" s="591">
        <f>IF(DF$2=0,$C226*$D226/$C$1*Index_운영!DF68*Index_운영!DF$10,IF(NOT(DE226=0),NOT(Index_운영!DF68=0)*DE226*(1+$E226*Index_운영!DF288)*Index_운영!DF68,$C226*$D226/$C$1*Index_운영!DF68))</f>
        <v>0</v>
      </c>
      <c r="DG226" s="591">
        <f>IF(DG$2=0,$C226*$D226/$C$1*Index_운영!DG68*Index_운영!DG$10,IF(NOT(DF226=0),NOT(Index_운영!DG68=0)*DF226*(1+$E226*Index_운영!DG288)*Index_운영!DG68,$C226*$D226/$C$1*Index_운영!DG68))</f>
        <v>0</v>
      </c>
      <c r="DH226" s="591">
        <f>IF(DH$2=0,$C226*$D226/$C$1*Index_운영!DH68*Index_운영!DH$10,IF(NOT(DG226=0),NOT(Index_운영!DH68=0)*DG226*(1+$E226*Index_운영!DH288)*Index_운영!DH68,$C226*$D226/$C$1*Index_운영!DH68))</f>
        <v>0</v>
      </c>
      <c r="DI226" s="591">
        <f>IF(DI$2=0,$C226*$D226/$C$1*Index_운영!DI68*Index_운영!DI$10,IF(NOT(DH226=0),NOT(Index_운영!DI68=0)*DH226*(1+$E226*Index_운영!DI288)*Index_운영!DI68,$C226*$D226/$C$1*Index_운영!DI68))</f>
        <v>0</v>
      </c>
      <c r="DJ226" s="591">
        <f>IF(DJ$2=0,$C226*$D226/$C$1*Index_운영!DJ68*Index_운영!DJ$10,IF(NOT(DI226=0),NOT(Index_운영!DJ68=0)*DI226*(1+$E226*Index_운영!DJ288)*Index_운영!DJ68,$C226*$D226/$C$1*Index_운영!DJ68))</f>
        <v>0</v>
      </c>
      <c r="DK226" s="591">
        <f>IF(DK$2=0,$C226*$D226/$C$1*Index_운영!DK68*Index_운영!DK$10,IF(NOT(DJ226=0),NOT(Index_운영!DK68=0)*DJ226*(1+$E226*Index_운영!DK288)*Index_운영!DK68,$C226*$D226/$C$1*Index_운영!DK68))</f>
        <v>0</v>
      </c>
      <c r="DL226" s="591">
        <f>IF(DL$2=0,$C226*$D226/$C$1*Index_운영!DL68*Index_운영!DL$10,IF(NOT(DK226=0),NOT(Index_운영!DL68=0)*DK226*(1+$E226*Index_운영!DL288)*Index_운영!DL68,$C226*$D226/$C$1*Index_운영!DL68))</f>
        <v>0</v>
      </c>
      <c r="DM226" s="591">
        <f>IF(DM$2=0,$C226*$D226/$C$1*Index_운영!DM68*Index_운영!DM$10,IF(NOT(DL226=0),NOT(Index_운영!DM68=0)*DL226*(1+$E226*Index_운영!DM288)*Index_운영!DM68,$C226*$D226/$C$1*Index_운영!DM68))</f>
        <v>0</v>
      </c>
      <c r="DN226" s="591">
        <f>IF(DN$2=0,$C226*$D226/$C$1*Index_운영!DN68*Index_운영!DN$10,IF(NOT(DM226=0),NOT(Index_운영!DN68=0)*DM226*(1+$E226*Index_운영!DN288)*Index_운영!DN68,$C226*$D226/$C$1*Index_운영!DN68))</f>
        <v>0</v>
      </c>
      <c r="DO226" s="591">
        <f>IF(DO$2=0,$C226*$D226/$C$1*Index_운영!DO68*Index_운영!DO$10,IF(NOT(DN226=0),NOT(Index_운영!DO68=0)*DN226*(1+$E226*Index_운영!DO288)*Index_운영!DO68,$C226*$D226/$C$1*Index_운영!DO68))</f>
        <v>0</v>
      </c>
      <c r="DP226" s="591">
        <f>IF(DP$2=0,$C226*$D226/$C$1*Index_운영!DP68*Index_운영!DP$10,IF(NOT(DO226=0),NOT(Index_운영!DP68=0)*DO226*(1+$E226*Index_운영!DP288)*Index_운영!DP68,$C226*$D226/$C$1*Index_운영!DP68))</f>
        <v>0</v>
      </c>
      <c r="DQ226" s="591">
        <f>IF(DQ$2=0,$C226*$D226/$C$1*Index_운영!DQ68*Index_운영!DQ$10,IF(NOT(DP226=0),NOT(Index_운영!DQ68=0)*DP226*(1+$E226*Index_운영!DQ288)*Index_운영!DQ68,$C226*$D226/$C$1*Index_운영!DQ68))</f>
        <v>0</v>
      </c>
      <c r="DR226" s="591">
        <f>IF(DR$2=0,$C226*$D226/$C$1*Index_운영!DR68*Index_운영!DR$10,IF(NOT(DQ226=0),NOT(Index_운영!DR68=0)*DQ226*(1+$E226*Index_운영!DR288)*Index_운영!DR68,$C226*$D226/$C$1*Index_운영!DR68))</f>
        <v>0</v>
      </c>
      <c r="DS226" s="591">
        <f>IF(DS$2=0,$C226*$D226/$C$1*Index_운영!DS68*Index_운영!DS$10,IF(NOT(DR226=0),NOT(Index_운영!DS68=0)*DR226*(1+$E226*Index_운영!DS288)*Index_운영!DS68,$C226*$D226/$C$1*Index_운영!DS68))</f>
        <v>0</v>
      </c>
      <c r="DT226" s="591">
        <f>IF(DT$2=0,$C226*$D226/$C$1*Index_운영!DT68*Index_운영!DT$10,IF(NOT(DS226=0),NOT(Index_운영!DT68=0)*DS226*(1+$E226*Index_운영!DT288)*Index_운영!DT68,$C226*$D226/$C$1*Index_운영!DT68))</f>
        <v>0</v>
      </c>
      <c r="DU226" s="591">
        <f>IF(DU$2=0,$C226*$D226/$C$1*Index_운영!DU68*Index_운영!DU$10,IF(NOT(DT226=0),NOT(Index_운영!DU68=0)*DT226*(1+$E226*Index_운영!DU288)*Index_운영!DU68,$C226*$D226/$C$1*Index_운영!DU68))</f>
        <v>0</v>
      </c>
      <c r="DV226" s="591">
        <f>IF(DV$2=0,$C226*$D226/$C$1*Index_운영!DV68*Index_운영!DV$10,IF(NOT(DU226=0),NOT(Index_운영!DV68=0)*DU226*(1+$E226*Index_운영!DV288)*Index_운영!DV68,$C226*$D226/$C$1*Index_운영!DV68))</f>
        <v>0</v>
      </c>
    </row>
    <row r="227" spans="1:126" s="485" customFormat="1" outlineLevel="1" x14ac:dyDescent="0.4">
      <c r="A227" s="737"/>
      <c r="B227" s="464">
        <f>'Rent Roll'!$B43</f>
        <v>0</v>
      </c>
      <c r="C227" s="1219">
        <f>'Rent Roll'!$K43</f>
        <v>0</v>
      </c>
      <c r="D227" s="1220">
        <f>'Rent Roll'!$Y43</f>
        <v>0</v>
      </c>
      <c r="E227" s="1221">
        <f>'Rent Roll'!$Z43</f>
        <v>0</v>
      </c>
      <c r="F227" s="588">
        <f>IF(F$2=0,$C227*$D227/$C$1*Index_운영!F69*Index_운영!F$10,IF(NOT(E227=0),NOT(Index_운영!F69=0)*E227*(1+$E227*Index_운영!F289)*Index_운영!F69,$C227*$D227/$C$1*Index_운영!F69))</f>
        <v>0</v>
      </c>
      <c r="G227" s="591">
        <f>IF(G$2=0,$C227*$D227/$C$1*Index_운영!G69*Index_운영!G$10,IF(NOT(F227=0),NOT(Index_운영!G69=0)*F227*(1+$E227*Index_운영!G289)*Index_운영!G69,$C227*$D227/$C$1*Index_운영!G69))</f>
        <v>0</v>
      </c>
      <c r="H227" s="591">
        <f>IF(H$2=0,$C227*$D227/$C$1*Index_운영!H69*Index_운영!H$10,IF(NOT(G227=0),NOT(Index_운영!H69=0)*G227*(1+$E227*Index_운영!H289)*Index_운영!H69,$C227*$D227/$C$1*Index_운영!H69))</f>
        <v>0</v>
      </c>
      <c r="I227" s="591">
        <f>IF(I$2=0,$C227*$D227/$C$1*Index_운영!I69*Index_운영!I$10,IF(NOT(H227=0),NOT(Index_운영!I69=0)*H227*(1+$E227*Index_운영!I289)*Index_운영!I69,$C227*$D227/$C$1*Index_운영!I69))</f>
        <v>0</v>
      </c>
      <c r="J227" s="591">
        <f>IF(J$2=0,$C227*$D227/$C$1*Index_운영!J69*Index_운영!J$10,IF(NOT(I227=0),NOT(Index_운영!J69=0)*I227*(1+$E227*Index_운영!J289)*Index_운영!J69,$C227*$D227/$C$1*Index_운영!J69))</f>
        <v>0</v>
      </c>
      <c r="K227" s="591">
        <f>IF(K$2=0,$C227*$D227/$C$1*Index_운영!K69*Index_운영!K$10,IF(NOT(J227=0),NOT(Index_운영!K69=0)*J227*(1+$E227*Index_운영!K289)*Index_운영!K69,$C227*$D227/$C$1*Index_운영!K69))</f>
        <v>0</v>
      </c>
      <c r="L227" s="591">
        <f>IF(L$2=0,$C227*$D227/$C$1*Index_운영!L69*Index_운영!L$10,IF(NOT(K227=0),NOT(Index_운영!L69=0)*K227*(1+$E227*Index_운영!L289)*Index_운영!L69,$C227*$D227/$C$1*Index_운영!L69))</f>
        <v>0</v>
      </c>
      <c r="M227" s="591">
        <f>IF(M$2=0,$C227*$D227/$C$1*Index_운영!M69*Index_운영!M$10,IF(NOT(L227=0),NOT(Index_운영!M69=0)*L227*(1+$E227*Index_운영!M289)*Index_운영!M69,$C227*$D227/$C$1*Index_운영!M69))</f>
        <v>0</v>
      </c>
      <c r="N227" s="591">
        <f>IF(N$2=0,$C227*$D227/$C$1*Index_운영!N69*Index_운영!N$10,IF(NOT(M227=0),NOT(Index_운영!N69=0)*M227*(1+$E227*Index_운영!N289)*Index_운영!N69,$C227*$D227/$C$1*Index_운영!N69))</f>
        <v>0</v>
      </c>
      <c r="O227" s="591">
        <f>IF(O$2=0,$C227*$D227/$C$1*Index_운영!O69*Index_운영!O$10,IF(NOT(N227=0),NOT(Index_운영!O69=0)*N227*(1+$E227*Index_운영!O289)*Index_운영!O69,$C227*$D227/$C$1*Index_운영!O69))</f>
        <v>0</v>
      </c>
      <c r="P227" s="591">
        <f>IF(P$2=0,$C227*$D227/$C$1*Index_운영!P69*Index_운영!P$10,IF(NOT(O227=0),NOT(Index_운영!P69=0)*O227*(1+$E227*Index_운영!P289)*Index_운영!P69,$C227*$D227/$C$1*Index_운영!P69))</f>
        <v>0</v>
      </c>
      <c r="Q227" s="591">
        <f>IF(Q$2=0,$C227*$D227/$C$1*Index_운영!Q69*Index_운영!Q$10,IF(NOT(P227=0),NOT(Index_운영!Q69=0)*P227*(1+$E227*Index_운영!Q289)*Index_운영!Q69,$C227*$D227/$C$1*Index_운영!Q69))</f>
        <v>0</v>
      </c>
      <c r="R227" s="591">
        <f>IF(R$2=0,$C227*$D227/$C$1*Index_운영!R69*Index_운영!R$10,IF(NOT(Q227=0),NOT(Index_운영!R69=0)*Q227*(1+$E227*Index_운영!R289)*Index_운영!R69,$C227*$D227/$C$1*Index_운영!R69))</f>
        <v>0</v>
      </c>
      <c r="S227" s="591">
        <f>IF(S$2=0,$C227*$D227/$C$1*Index_운영!S69*Index_운영!S$10,IF(NOT(R227=0),NOT(Index_운영!S69=0)*R227*(1+$E227*Index_운영!S289)*Index_운영!S69,$C227*$D227/$C$1*Index_운영!S69))</f>
        <v>0</v>
      </c>
      <c r="T227" s="591">
        <f>IF(T$2=0,$C227*$D227/$C$1*Index_운영!T69*Index_운영!T$10,IF(NOT(S227=0),NOT(Index_운영!T69=0)*S227*(1+$E227*Index_운영!T289)*Index_운영!T69,$C227*$D227/$C$1*Index_운영!T69))</f>
        <v>0</v>
      </c>
      <c r="U227" s="591">
        <f>IF(U$2=0,$C227*$D227/$C$1*Index_운영!U69*Index_운영!U$10,IF(NOT(T227=0),NOT(Index_운영!U69=0)*T227*(1+$E227*Index_운영!U289)*Index_운영!U69,$C227*$D227/$C$1*Index_운영!U69))</f>
        <v>0</v>
      </c>
      <c r="V227" s="591">
        <f>IF(V$2=0,$C227*$D227/$C$1*Index_운영!V69*Index_운영!V$10,IF(NOT(U227=0),NOT(Index_운영!V69=0)*U227*(1+$E227*Index_운영!V289)*Index_운영!V69,$C227*$D227/$C$1*Index_운영!V69))</f>
        <v>0</v>
      </c>
      <c r="W227" s="591">
        <f>IF(W$2=0,$C227*$D227/$C$1*Index_운영!W69*Index_운영!W$10,IF(NOT(V227=0),NOT(Index_운영!W69=0)*V227*(1+$E227*Index_운영!W289)*Index_운영!W69,$C227*$D227/$C$1*Index_운영!W69))</f>
        <v>0</v>
      </c>
      <c r="X227" s="591">
        <f>IF(X$2=0,$C227*$D227/$C$1*Index_운영!X69*Index_운영!X$10,IF(NOT(W227=0),NOT(Index_운영!X69=0)*W227*(1+$E227*Index_운영!X289)*Index_운영!X69,$C227*$D227/$C$1*Index_운영!X69))</f>
        <v>0</v>
      </c>
      <c r="Y227" s="591">
        <f>IF(Y$2=0,$C227*$D227/$C$1*Index_운영!Y69*Index_운영!Y$10,IF(NOT(X227=0),NOT(Index_운영!Y69=0)*X227*(1+$E227*Index_운영!Y289)*Index_운영!Y69,$C227*$D227/$C$1*Index_운영!Y69))</f>
        <v>0</v>
      </c>
      <c r="Z227" s="591">
        <f>IF(Z$2=0,$C227*$D227/$C$1*Index_운영!Z69*Index_운영!Z$10,IF(NOT(Y227=0),NOT(Index_운영!Z69=0)*Y227*(1+$E227*Index_운영!Z289)*Index_운영!Z69,$C227*$D227/$C$1*Index_운영!Z69))</f>
        <v>0</v>
      </c>
      <c r="AA227" s="591">
        <f>IF(AA$2=0,$C227*$D227/$C$1*Index_운영!AA69*Index_운영!AA$10,IF(NOT(Z227=0),NOT(Index_운영!AA69=0)*Z227*(1+$E227*Index_운영!AA289)*Index_운영!AA69,$C227*$D227/$C$1*Index_운영!AA69))</f>
        <v>0</v>
      </c>
      <c r="AB227" s="591">
        <f>IF(AB$2=0,$C227*$D227/$C$1*Index_운영!AB69*Index_운영!AB$10,IF(NOT(AA227=0),NOT(Index_운영!AB69=0)*AA227*(1+$E227*Index_운영!AB289)*Index_운영!AB69,$C227*$D227/$C$1*Index_운영!AB69))</f>
        <v>0</v>
      </c>
      <c r="AC227" s="591">
        <f>IF(AC$2=0,$C227*$D227/$C$1*Index_운영!AC69*Index_운영!AC$10,IF(NOT(AB227=0),NOT(Index_운영!AC69=0)*AB227*(1+$E227*Index_운영!AC289)*Index_운영!AC69,$C227*$D227/$C$1*Index_운영!AC69))</f>
        <v>0</v>
      </c>
      <c r="AD227" s="591">
        <f>IF(AD$2=0,$C227*$D227/$C$1*Index_운영!AD69*Index_운영!AD$10,IF(NOT(AC227=0),NOT(Index_운영!AD69=0)*AC227*(1+$E227*Index_운영!AD289)*Index_운영!AD69,$C227*$D227/$C$1*Index_운영!AD69))</f>
        <v>0</v>
      </c>
      <c r="AE227" s="591">
        <f>IF(AE$2=0,$C227*$D227/$C$1*Index_운영!AE69*Index_운영!AE$10,IF(NOT(AD227=0),NOT(Index_운영!AE69=0)*AD227*(1+$E227*Index_운영!AE289)*Index_운영!AE69,$C227*$D227/$C$1*Index_운영!AE69))</f>
        <v>0</v>
      </c>
      <c r="AF227" s="591">
        <f>IF(AF$2=0,$C227*$D227/$C$1*Index_운영!AF69*Index_운영!AF$10,IF(NOT(AE227=0),NOT(Index_운영!AF69=0)*AE227*(1+$E227*Index_운영!AF289)*Index_운영!AF69,$C227*$D227/$C$1*Index_운영!AF69))</f>
        <v>0</v>
      </c>
      <c r="AG227" s="591">
        <f>IF(AG$2=0,$C227*$D227/$C$1*Index_운영!AG69*Index_운영!AG$10,IF(NOT(AF227=0),NOT(Index_운영!AG69=0)*AF227*(1+$E227*Index_운영!AG289)*Index_운영!AG69,$C227*$D227/$C$1*Index_운영!AG69))</f>
        <v>0</v>
      </c>
      <c r="AH227" s="591">
        <f>IF(AH$2=0,$C227*$D227/$C$1*Index_운영!AH69*Index_운영!AH$10,IF(NOT(AG227=0),NOT(Index_운영!AH69=0)*AG227*(1+$E227*Index_운영!AH289)*Index_운영!AH69,$C227*$D227/$C$1*Index_운영!AH69))</f>
        <v>0</v>
      </c>
      <c r="AI227" s="591">
        <f>IF(AI$2=0,$C227*$D227/$C$1*Index_운영!AI69*Index_운영!AI$10,IF(NOT(AH227=0),NOT(Index_운영!AI69=0)*AH227*(1+$E227*Index_운영!AI289)*Index_운영!AI69,$C227*$D227/$C$1*Index_운영!AI69))</f>
        <v>0</v>
      </c>
      <c r="AJ227" s="591">
        <f>IF(AJ$2=0,$C227*$D227/$C$1*Index_운영!AJ69*Index_운영!AJ$10,IF(NOT(AI227=0),NOT(Index_운영!AJ69=0)*AI227*(1+$E227*Index_운영!AJ289)*Index_운영!AJ69,$C227*$D227/$C$1*Index_운영!AJ69))</f>
        <v>0</v>
      </c>
      <c r="AK227" s="591">
        <f>IF(AK$2=0,$C227*$D227/$C$1*Index_운영!AK69*Index_운영!AK$10,IF(NOT(AJ227=0),NOT(Index_운영!AK69=0)*AJ227*(1+$E227*Index_운영!AK289)*Index_운영!AK69,$C227*$D227/$C$1*Index_운영!AK69))</f>
        <v>0</v>
      </c>
      <c r="AL227" s="591">
        <f>IF(AL$2=0,$C227*$D227/$C$1*Index_운영!AL69*Index_운영!AL$10,IF(NOT(AK227=0),NOT(Index_운영!AL69=0)*AK227*(1+$E227*Index_운영!AL289)*Index_운영!AL69,$C227*$D227/$C$1*Index_운영!AL69))</f>
        <v>0</v>
      </c>
      <c r="AM227" s="591">
        <f>IF(AM$2=0,$C227*$D227/$C$1*Index_운영!AM69*Index_운영!AM$10,IF(NOT(AL227=0),NOT(Index_운영!AM69=0)*AL227*(1+$E227*Index_운영!AM289)*Index_운영!AM69,$C227*$D227/$C$1*Index_운영!AM69))</f>
        <v>0</v>
      </c>
      <c r="AN227" s="591">
        <f>IF(AN$2=0,$C227*$D227/$C$1*Index_운영!AN69*Index_운영!AN$10,IF(NOT(AM227=0),NOT(Index_운영!AN69=0)*AM227*(1+$E227*Index_운영!AN289)*Index_운영!AN69,$C227*$D227/$C$1*Index_운영!AN69))</f>
        <v>0</v>
      </c>
      <c r="AO227" s="591">
        <f>IF(AO$2=0,$C227*$D227/$C$1*Index_운영!AO69*Index_운영!AO$10,IF(NOT(AN227=0),NOT(Index_운영!AO69=0)*AN227*(1+$E227*Index_운영!AO289)*Index_운영!AO69,$C227*$D227/$C$1*Index_운영!AO69))</f>
        <v>0</v>
      </c>
      <c r="AP227" s="591">
        <f>IF(AP$2=0,$C227*$D227/$C$1*Index_운영!AP69*Index_운영!AP$10,IF(NOT(AO227=0),NOT(Index_운영!AP69=0)*AO227*(1+$E227*Index_운영!AP289)*Index_운영!AP69,$C227*$D227/$C$1*Index_운영!AP69))</f>
        <v>0</v>
      </c>
      <c r="AQ227" s="591">
        <f>IF(AQ$2=0,$C227*$D227/$C$1*Index_운영!AQ69*Index_운영!AQ$10,IF(NOT(AP227=0),NOT(Index_운영!AQ69=0)*AP227*(1+$E227*Index_운영!AQ289)*Index_운영!AQ69,$C227*$D227/$C$1*Index_운영!AQ69))</f>
        <v>0</v>
      </c>
      <c r="AR227" s="591">
        <f>IF(AR$2=0,$C227*$D227/$C$1*Index_운영!AR69*Index_운영!AR$10,IF(NOT(AQ227=0),NOT(Index_운영!AR69=0)*AQ227*(1+$E227*Index_운영!AR289)*Index_운영!AR69,$C227*$D227/$C$1*Index_운영!AR69))</f>
        <v>0</v>
      </c>
      <c r="AS227" s="591">
        <f>IF(AS$2=0,$C227*$D227/$C$1*Index_운영!AS69*Index_운영!AS$10,IF(NOT(AR227=0),NOT(Index_운영!AS69=0)*AR227*(1+$E227*Index_운영!AS289)*Index_운영!AS69,$C227*$D227/$C$1*Index_운영!AS69))</f>
        <v>0</v>
      </c>
      <c r="AT227" s="591">
        <f>IF(AT$2=0,$C227*$D227/$C$1*Index_운영!AT69*Index_운영!AT$10,IF(NOT(AS227=0),NOT(Index_운영!AT69=0)*AS227*(1+$E227*Index_운영!AT289)*Index_운영!AT69,$C227*$D227/$C$1*Index_운영!AT69))</f>
        <v>0</v>
      </c>
      <c r="AU227" s="591">
        <f>IF(AU$2=0,$C227*$D227/$C$1*Index_운영!AU69*Index_운영!AU$10,IF(NOT(AT227=0),NOT(Index_운영!AU69=0)*AT227*(1+$E227*Index_운영!AU289)*Index_운영!AU69,$C227*$D227/$C$1*Index_운영!AU69))</f>
        <v>0</v>
      </c>
      <c r="AV227" s="591">
        <f>IF(AV$2=0,$C227*$D227/$C$1*Index_운영!AV69*Index_운영!AV$10,IF(NOT(AU227=0),NOT(Index_운영!AV69=0)*AU227*(1+$E227*Index_운영!AV289)*Index_운영!AV69,$C227*$D227/$C$1*Index_운영!AV69))</f>
        <v>0</v>
      </c>
      <c r="AW227" s="591">
        <f>IF(AW$2=0,$C227*$D227/$C$1*Index_운영!AW69*Index_운영!AW$10,IF(NOT(AV227=0),NOT(Index_운영!AW69=0)*AV227*(1+$E227*Index_운영!AW289)*Index_운영!AW69,$C227*$D227/$C$1*Index_운영!AW69))</f>
        <v>0</v>
      </c>
      <c r="AX227" s="591">
        <f>IF(AX$2=0,$C227*$D227/$C$1*Index_운영!AX69*Index_운영!AX$10,IF(NOT(AW227=0),NOT(Index_운영!AX69=0)*AW227*(1+$E227*Index_운영!AX289)*Index_운영!AX69,$C227*$D227/$C$1*Index_운영!AX69))</f>
        <v>0</v>
      </c>
      <c r="AY227" s="591">
        <f>IF(AY$2=0,$C227*$D227/$C$1*Index_운영!AY69*Index_운영!AY$10,IF(NOT(AX227=0),NOT(Index_운영!AY69=0)*AX227*(1+$E227*Index_운영!AY289)*Index_운영!AY69,$C227*$D227/$C$1*Index_운영!AY69))</f>
        <v>0</v>
      </c>
      <c r="AZ227" s="591">
        <f>IF(AZ$2=0,$C227*$D227/$C$1*Index_운영!AZ69*Index_운영!AZ$10,IF(NOT(AY227=0),NOT(Index_운영!AZ69=0)*AY227*(1+$E227*Index_운영!AZ289)*Index_운영!AZ69,$C227*$D227/$C$1*Index_운영!AZ69))</f>
        <v>0</v>
      </c>
      <c r="BA227" s="591">
        <f>IF(BA$2=0,$C227*$D227/$C$1*Index_운영!BA69*Index_운영!BA$10,IF(NOT(AZ227=0),NOT(Index_운영!BA69=0)*AZ227*(1+$E227*Index_운영!BA289)*Index_운영!BA69,$C227*$D227/$C$1*Index_운영!BA69))</f>
        <v>0</v>
      </c>
      <c r="BB227" s="591">
        <f>IF(BB$2=0,$C227*$D227/$C$1*Index_운영!BB69*Index_운영!BB$10,IF(NOT(BA227=0),NOT(Index_운영!BB69=0)*BA227*(1+$E227*Index_운영!BB289)*Index_운영!BB69,$C227*$D227/$C$1*Index_운영!BB69))</f>
        <v>0</v>
      </c>
      <c r="BC227" s="591">
        <f>IF(BC$2=0,$C227*$D227/$C$1*Index_운영!BC69*Index_운영!BC$10,IF(NOT(BB227=0),NOT(Index_운영!BC69=0)*BB227*(1+$E227*Index_운영!BC289)*Index_운영!BC69,$C227*$D227/$C$1*Index_운영!BC69))</f>
        <v>0</v>
      </c>
      <c r="BD227" s="591">
        <f>IF(BD$2=0,$C227*$D227/$C$1*Index_운영!BD69*Index_운영!BD$10,IF(NOT(BC227=0),NOT(Index_운영!BD69=0)*BC227*(1+$E227*Index_운영!BD289)*Index_운영!BD69,$C227*$D227/$C$1*Index_운영!BD69))</f>
        <v>0</v>
      </c>
      <c r="BE227" s="591">
        <f>IF(BE$2=0,$C227*$D227/$C$1*Index_운영!BE69*Index_운영!BE$10,IF(NOT(BD227=0),NOT(Index_운영!BE69=0)*BD227*(1+$E227*Index_운영!BE289)*Index_운영!BE69,$C227*$D227/$C$1*Index_운영!BE69))</f>
        <v>0</v>
      </c>
      <c r="BF227" s="591">
        <f>IF(BF$2=0,$C227*$D227/$C$1*Index_운영!BF69*Index_운영!BF$10,IF(NOT(BE227=0),NOT(Index_운영!BF69=0)*BE227*(1+$E227*Index_운영!BF289)*Index_운영!BF69,$C227*$D227/$C$1*Index_운영!BF69))</f>
        <v>0</v>
      </c>
      <c r="BG227" s="591">
        <f>IF(BG$2=0,$C227*$D227/$C$1*Index_운영!BG69*Index_운영!BG$10,IF(NOT(BF227=0),NOT(Index_운영!BG69=0)*BF227*(1+$E227*Index_운영!BG289)*Index_운영!BG69,$C227*$D227/$C$1*Index_운영!BG69))</f>
        <v>0</v>
      </c>
      <c r="BH227" s="591">
        <f>IF(BH$2=0,$C227*$D227/$C$1*Index_운영!BH69*Index_운영!BH$10,IF(NOT(BG227=0),NOT(Index_운영!BH69=0)*BG227*(1+$E227*Index_운영!BH289)*Index_운영!BH69,$C227*$D227/$C$1*Index_운영!BH69))</f>
        <v>0</v>
      </c>
      <c r="BI227" s="591">
        <f>IF(BI$2=0,$C227*$D227/$C$1*Index_운영!BI69*Index_운영!BI$10,IF(NOT(BH227=0),NOT(Index_운영!BI69=0)*BH227*(1+$E227*Index_운영!BI289)*Index_운영!BI69,$C227*$D227/$C$1*Index_운영!BI69))</f>
        <v>0</v>
      </c>
      <c r="BJ227" s="591">
        <f>IF(BJ$2=0,$C227*$D227/$C$1*Index_운영!BJ69*Index_운영!BJ$10,IF(NOT(BI227=0),NOT(Index_운영!BJ69=0)*BI227*(1+$E227*Index_운영!BJ289)*Index_운영!BJ69,$C227*$D227/$C$1*Index_운영!BJ69))</f>
        <v>0</v>
      </c>
      <c r="BK227" s="591">
        <f>IF(BK$2=0,$C227*$D227/$C$1*Index_운영!BK69*Index_운영!BK$10,IF(NOT(BJ227=0),NOT(Index_운영!BK69=0)*BJ227*(1+$E227*Index_운영!BK289)*Index_운영!BK69,$C227*$D227/$C$1*Index_운영!BK69))</f>
        <v>0</v>
      </c>
      <c r="BL227" s="591">
        <f>IF(BL$2=0,$C227*$D227/$C$1*Index_운영!BL69*Index_운영!BL$10,IF(NOT(BK227=0),NOT(Index_운영!BL69=0)*BK227*(1+$E227*Index_운영!BL289)*Index_운영!BL69,$C227*$D227/$C$1*Index_운영!BL69))</f>
        <v>0</v>
      </c>
      <c r="BM227" s="591">
        <f>IF(BM$2=0,$C227*$D227/$C$1*Index_운영!BM69*Index_운영!BM$10,IF(NOT(BL227=0),NOT(Index_운영!BM69=0)*BL227*(1+$E227*Index_운영!BM289)*Index_운영!BM69,$C227*$D227/$C$1*Index_운영!BM69))</f>
        <v>0</v>
      </c>
      <c r="BN227" s="591">
        <f>IF(BN$2=0,$C227*$D227/$C$1*Index_운영!BN69*Index_운영!BN$10,IF(NOT(BM227=0),NOT(Index_운영!BN69=0)*BM227*(1+$E227*Index_운영!BN289)*Index_운영!BN69,$C227*$D227/$C$1*Index_운영!BN69))</f>
        <v>0</v>
      </c>
      <c r="BO227" s="591">
        <f>IF(BO$2=0,$C227*$D227/$C$1*Index_운영!BO69*Index_운영!BO$10,IF(NOT(BN227=0),NOT(Index_운영!BO69=0)*BN227*(1+$E227*Index_운영!BO289)*Index_운영!BO69,$C227*$D227/$C$1*Index_운영!BO69))</f>
        <v>0</v>
      </c>
      <c r="BP227" s="591">
        <f>IF(BP$2=0,$C227*$D227/$C$1*Index_운영!BP69*Index_운영!BP$10,IF(NOT(BO227=0),NOT(Index_운영!BP69=0)*BO227*(1+$E227*Index_운영!BP289)*Index_운영!BP69,$C227*$D227/$C$1*Index_운영!BP69))</f>
        <v>0</v>
      </c>
      <c r="BQ227" s="591">
        <f>IF(BQ$2=0,$C227*$D227/$C$1*Index_운영!BQ69*Index_운영!BQ$10,IF(NOT(BP227=0),NOT(Index_운영!BQ69=0)*BP227*(1+$E227*Index_운영!BQ289)*Index_운영!BQ69,$C227*$D227/$C$1*Index_운영!BQ69))</f>
        <v>0</v>
      </c>
      <c r="BR227" s="591">
        <f>IF(BR$2=0,$C227*$D227/$C$1*Index_운영!BR69*Index_운영!BR$10,IF(NOT(BQ227=0),NOT(Index_운영!BR69=0)*BQ227*(1+$E227*Index_운영!BR289)*Index_운영!BR69,$C227*$D227/$C$1*Index_운영!BR69))</f>
        <v>0</v>
      </c>
      <c r="BS227" s="591">
        <f>IF(BS$2=0,$C227*$D227/$C$1*Index_운영!BS69*Index_운영!BS$10,IF(NOT(BR227=0),NOT(Index_운영!BS69=0)*BR227*(1+$E227*Index_운영!BS289)*Index_운영!BS69,$C227*$D227/$C$1*Index_운영!BS69))</f>
        <v>0</v>
      </c>
      <c r="BT227" s="591">
        <f>IF(BT$2=0,$C227*$D227/$C$1*Index_운영!BT69*Index_운영!BT$10,IF(NOT(BS227=0),NOT(Index_운영!BT69=0)*BS227*(1+$E227*Index_운영!BT289)*Index_운영!BT69,$C227*$D227/$C$1*Index_운영!BT69))</f>
        <v>0</v>
      </c>
      <c r="BU227" s="591">
        <f>IF(BU$2=0,$C227*$D227/$C$1*Index_운영!BU69*Index_운영!BU$10,IF(NOT(BT227=0),NOT(Index_운영!BU69=0)*BT227*(1+$E227*Index_운영!BU289)*Index_운영!BU69,$C227*$D227/$C$1*Index_운영!BU69))</f>
        <v>0</v>
      </c>
      <c r="BV227" s="591">
        <f>IF(BV$2=0,$C227*$D227/$C$1*Index_운영!BV69*Index_운영!BV$10,IF(NOT(BU227=0),NOT(Index_운영!BV69=0)*BU227*(1+$E227*Index_운영!BV289)*Index_운영!BV69,$C227*$D227/$C$1*Index_운영!BV69))</f>
        <v>0</v>
      </c>
      <c r="BW227" s="591">
        <f>IF(BW$2=0,$C227*$D227/$C$1*Index_운영!BW69*Index_운영!BW$10,IF(NOT(BV227=0),NOT(Index_운영!BW69=0)*BV227*(1+$E227*Index_운영!BW289)*Index_운영!BW69,$C227*$D227/$C$1*Index_운영!BW69))</f>
        <v>0</v>
      </c>
      <c r="BX227" s="591">
        <f>IF(BX$2=0,$C227*$D227/$C$1*Index_운영!BX69*Index_운영!BX$10,IF(NOT(BW227=0),NOT(Index_운영!BX69=0)*BW227*(1+$E227*Index_운영!BX289)*Index_운영!BX69,$C227*$D227/$C$1*Index_운영!BX69))</f>
        <v>0</v>
      </c>
      <c r="BY227" s="591">
        <f>IF(BY$2=0,$C227*$D227/$C$1*Index_운영!BY69*Index_운영!BY$10,IF(NOT(BX227=0),NOT(Index_운영!BY69=0)*BX227*(1+$E227*Index_운영!BY289)*Index_운영!BY69,$C227*$D227/$C$1*Index_운영!BY69))</f>
        <v>0</v>
      </c>
      <c r="BZ227" s="591">
        <f>IF(BZ$2=0,$C227*$D227/$C$1*Index_운영!BZ69*Index_운영!BZ$10,IF(NOT(BY227=0),NOT(Index_운영!BZ69=0)*BY227*(1+$E227*Index_운영!BZ289)*Index_운영!BZ69,$C227*$D227/$C$1*Index_운영!BZ69))</f>
        <v>0</v>
      </c>
      <c r="CA227" s="591">
        <f>IF(CA$2=0,$C227*$D227/$C$1*Index_운영!CA69*Index_운영!CA$10,IF(NOT(BZ227=0),NOT(Index_운영!CA69=0)*BZ227*(1+$E227*Index_운영!CA289)*Index_운영!CA69,$C227*$D227/$C$1*Index_운영!CA69))</f>
        <v>0</v>
      </c>
      <c r="CB227" s="591">
        <f>IF(CB$2=0,$C227*$D227/$C$1*Index_운영!CB69*Index_운영!CB$10,IF(NOT(CA227=0),NOT(Index_운영!CB69=0)*CA227*(1+$E227*Index_운영!CB289)*Index_운영!CB69,$C227*$D227/$C$1*Index_운영!CB69))</f>
        <v>0</v>
      </c>
      <c r="CC227" s="591">
        <f>IF(CC$2=0,$C227*$D227/$C$1*Index_운영!CC69*Index_운영!CC$10,IF(NOT(CB227=0),NOT(Index_운영!CC69=0)*CB227*(1+$E227*Index_운영!CC289)*Index_운영!CC69,$C227*$D227/$C$1*Index_운영!CC69))</f>
        <v>0</v>
      </c>
      <c r="CD227" s="591">
        <f>IF(CD$2=0,$C227*$D227/$C$1*Index_운영!CD69*Index_운영!CD$10,IF(NOT(CC227=0),NOT(Index_운영!CD69=0)*CC227*(1+$E227*Index_운영!CD289)*Index_운영!CD69,$C227*$D227/$C$1*Index_운영!CD69))</f>
        <v>0</v>
      </c>
      <c r="CE227" s="591">
        <f>IF(CE$2=0,$C227*$D227/$C$1*Index_운영!CE69*Index_운영!CE$10,IF(NOT(CD227=0),NOT(Index_운영!CE69=0)*CD227*(1+$E227*Index_운영!CE289)*Index_운영!CE69,$C227*$D227/$C$1*Index_운영!CE69))</f>
        <v>0</v>
      </c>
      <c r="CF227" s="591">
        <f>IF(CF$2=0,$C227*$D227/$C$1*Index_운영!CF69*Index_운영!CF$10,IF(NOT(CE227=0),NOT(Index_운영!CF69=0)*CE227*(1+$E227*Index_운영!CF289)*Index_운영!CF69,$C227*$D227/$C$1*Index_운영!CF69))</f>
        <v>0</v>
      </c>
      <c r="CG227" s="591">
        <f>IF(CG$2=0,$C227*$D227/$C$1*Index_운영!CG69*Index_운영!CG$10,IF(NOT(CF227=0),NOT(Index_운영!CG69=0)*CF227*(1+$E227*Index_운영!CG289)*Index_운영!CG69,$C227*$D227/$C$1*Index_운영!CG69))</f>
        <v>0</v>
      </c>
      <c r="CH227" s="591">
        <f>IF(CH$2=0,$C227*$D227/$C$1*Index_운영!CH69*Index_운영!CH$10,IF(NOT(CG227=0),NOT(Index_운영!CH69=0)*CG227*(1+$E227*Index_운영!CH289)*Index_운영!CH69,$C227*$D227/$C$1*Index_운영!CH69))</f>
        <v>0</v>
      </c>
      <c r="CI227" s="591">
        <f>IF(CI$2=0,$C227*$D227/$C$1*Index_운영!CI69*Index_운영!CI$10,IF(NOT(CH227=0),NOT(Index_운영!CI69=0)*CH227*(1+$E227*Index_운영!CI289)*Index_운영!CI69,$C227*$D227/$C$1*Index_운영!CI69))</f>
        <v>0</v>
      </c>
      <c r="CJ227" s="591">
        <f>IF(CJ$2=0,$C227*$D227/$C$1*Index_운영!CJ69*Index_운영!CJ$10,IF(NOT(CI227=0),NOT(Index_운영!CJ69=0)*CI227*(1+$E227*Index_운영!CJ289)*Index_운영!CJ69,$C227*$D227/$C$1*Index_운영!CJ69))</f>
        <v>0</v>
      </c>
      <c r="CK227" s="591">
        <f>IF(CK$2=0,$C227*$D227/$C$1*Index_운영!CK69*Index_운영!CK$10,IF(NOT(CJ227=0),NOT(Index_운영!CK69=0)*CJ227*(1+$E227*Index_운영!CK289)*Index_운영!CK69,$C227*$D227/$C$1*Index_운영!CK69))</f>
        <v>0</v>
      </c>
      <c r="CL227" s="591">
        <f>IF(CL$2=0,$C227*$D227/$C$1*Index_운영!CL69*Index_운영!CL$10,IF(NOT(CK227=0),NOT(Index_운영!CL69=0)*CK227*(1+$E227*Index_운영!CL289)*Index_운영!CL69,$C227*$D227/$C$1*Index_운영!CL69))</f>
        <v>0</v>
      </c>
      <c r="CM227" s="591">
        <f>IF(CM$2=0,$C227*$D227/$C$1*Index_운영!CM69*Index_운영!CM$10,IF(NOT(CL227=0),NOT(Index_운영!CM69=0)*CL227*(1+$E227*Index_운영!CM289)*Index_운영!CM69,$C227*$D227/$C$1*Index_운영!CM69))</f>
        <v>0</v>
      </c>
      <c r="CN227" s="591">
        <f>IF(CN$2=0,$C227*$D227/$C$1*Index_운영!CN69*Index_운영!CN$10,IF(NOT(CM227=0),NOT(Index_운영!CN69=0)*CM227*(1+$E227*Index_운영!CN289)*Index_운영!CN69,$C227*$D227/$C$1*Index_운영!CN69))</f>
        <v>0</v>
      </c>
      <c r="CO227" s="591">
        <f>IF(CO$2=0,$C227*$D227/$C$1*Index_운영!CO69*Index_운영!CO$10,IF(NOT(CN227=0),NOT(Index_운영!CO69=0)*CN227*(1+$E227*Index_운영!CO289)*Index_운영!CO69,$C227*$D227/$C$1*Index_운영!CO69))</f>
        <v>0</v>
      </c>
      <c r="CP227" s="591">
        <f>IF(CP$2=0,$C227*$D227/$C$1*Index_운영!CP69*Index_운영!CP$10,IF(NOT(CO227=0),NOT(Index_운영!CP69=0)*CO227*(1+$E227*Index_운영!CP289)*Index_운영!CP69,$C227*$D227/$C$1*Index_운영!CP69))</f>
        <v>0</v>
      </c>
      <c r="CQ227" s="591">
        <f>IF(CQ$2=0,$C227*$D227/$C$1*Index_운영!CQ69*Index_운영!CQ$10,IF(NOT(CP227=0),NOT(Index_운영!CQ69=0)*CP227*(1+$E227*Index_운영!CQ289)*Index_운영!CQ69,$C227*$D227/$C$1*Index_운영!CQ69))</f>
        <v>0</v>
      </c>
      <c r="CR227" s="591">
        <f>IF(CR$2=0,$C227*$D227/$C$1*Index_운영!CR69*Index_운영!CR$10,IF(NOT(CQ227=0),NOT(Index_운영!CR69=0)*CQ227*(1+$E227*Index_운영!CR289)*Index_운영!CR69,$C227*$D227/$C$1*Index_운영!CR69))</f>
        <v>0</v>
      </c>
      <c r="CS227" s="591">
        <f>IF(CS$2=0,$C227*$D227/$C$1*Index_운영!CS69*Index_운영!CS$10,IF(NOT(CR227=0),NOT(Index_운영!CS69=0)*CR227*(1+$E227*Index_운영!CS289)*Index_운영!CS69,$C227*$D227/$C$1*Index_운영!CS69))</f>
        <v>0</v>
      </c>
      <c r="CT227" s="591">
        <f>IF(CT$2=0,$C227*$D227/$C$1*Index_운영!CT69*Index_운영!CT$10,IF(NOT(CS227=0),NOT(Index_운영!CT69=0)*CS227*(1+$E227*Index_운영!CT289)*Index_운영!CT69,$C227*$D227/$C$1*Index_운영!CT69))</f>
        <v>0</v>
      </c>
      <c r="CU227" s="591">
        <f>IF(CU$2=0,$C227*$D227/$C$1*Index_운영!CU69*Index_운영!CU$10,IF(NOT(CT227=0),NOT(Index_운영!CU69=0)*CT227*(1+$E227*Index_운영!CU289)*Index_운영!CU69,$C227*$D227/$C$1*Index_운영!CU69))</f>
        <v>0</v>
      </c>
      <c r="CV227" s="591">
        <f>IF(CV$2=0,$C227*$D227/$C$1*Index_운영!CV69*Index_운영!CV$10,IF(NOT(CU227=0),NOT(Index_운영!CV69=0)*CU227*(1+$E227*Index_운영!CV289)*Index_운영!CV69,$C227*$D227/$C$1*Index_운영!CV69))</f>
        <v>0</v>
      </c>
      <c r="CW227" s="591">
        <f>IF(CW$2=0,$C227*$D227/$C$1*Index_운영!CW69*Index_운영!CW$10,IF(NOT(CV227=0),NOT(Index_운영!CW69=0)*CV227*(1+$E227*Index_운영!CW289)*Index_운영!CW69,$C227*$D227/$C$1*Index_운영!CW69))</f>
        <v>0</v>
      </c>
      <c r="CX227" s="591">
        <f>IF(CX$2=0,$C227*$D227/$C$1*Index_운영!CX69*Index_운영!CX$10,IF(NOT(CW227=0),NOT(Index_운영!CX69=0)*CW227*(1+$E227*Index_운영!CX289)*Index_운영!CX69,$C227*$D227/$C$1*Index_운영!CX69))</f>
        <v>0</v>
      </c>
      <c r="CY227" s="591">
        <f>IF(CY$2=0,$C227*$D227/$C$1*Index_운영!CY69*Index_운영!CY$10,IF(NOT(CX227=0),NOT(Index_운영!CY69=0)*CX227*(1+$E227*Index_운영!CY289)*Index_운영!CY69,$C227*$D227/$C$1*Index_운영!CY69))</f>
        <v>0</v>
      </c>
      <c r="CZ227" s="591">
        <f>IF(CZ$2=0,$C227*$D227/$C$1*Index_운영!CZ69*Index_운영!CZ$10,IF(NOT(CY227=0),NOT(Index_운영!CZ69=0)*CY227*(1+$E227*Index_운영!CZ289)*Index_운영!CZ69,$C227*$D227/$C$1*Index_운영!CZ69))</f>
        <v>0</v>
      </c>
      <c r="DA227" s="591">
        <f>IF(DA$2=0,$C227*$D227/$C$1*Index_운영!DA69*Index_운영!DA$10,IF(NOT(CZ227=0),NOT(Index_운영!DA69=0)*CZ227*(1+$E227*Index_운영!DA289)*Index_운영!DA69,$C227*$D227/$C$1*Index_운영!DA69))</f>
        <v>0</v>
      </c>
      <c r="DB227" s="591">
        <f>IF(DB$2=0,$C227*$D227/$C$1*Index_운영!DB69*Index_운영!DB$10,IF(NOT(DA227=0),NOT(Index_운영!DB69=0)*DA227*(1+$E227*Index_운영!DB289)*Index_운영!DB69,$C227*$D227/$C$1*Index_운영!DB69))</f>
        <v>0</v>
      </c>
      <c r="DC227" s="591">
        <f>IF(DC$2=0,$C227*$D227/$C$1*Index_운영!DC69*Index_운영!DC$10,IF(NOT(DB227=0),NOT(Index_운영!DC69=0)*DB227*(1+$E227*Index_운영!DC289)*Index_운영!DC69,$C227*$D227/$C$1*Index_운영!DC69))</f>
        <v>0</v>
      </c>
      <c r="DD227" s="591">
        <f>IF(DD$2=0,$C227*$D227/$C$1*Index_운영!DD69*Index_운영!DD$10,IF(NOT(DC227=0),NOT(Index_운영!DD69=0)*DC227*(1+$E227*Index_운영!DD289)*Index_운영!DD69,$C227*$D227/$C$1*Index_운영!DD69))</f>
        <v>0</v>
      </c>
      <c r="DE227" s="591">
        <f>IF(DE$2=0,$C227*$D227/$C$1*Index_운영!DE69*Index_운영!DE$10,IF(NOT(DD227=0),NOT(Index_운영!DE69=0)*DD227*(1+$E227*Index_운영!DE289)*Index_운영!DE69,$C227*$D227/$C$1*Index_운영!DE69))</f>
        <v>0</v>
      </c>
      <c r="DF227" s="591">
        <f>IF(DF$2=0,$C227*$D227/$C$1*Index_운영!DF69*Index_운영!DF$10,IF(NOT(DE227=0),NOT(Index_운영!DF69=0)*DE227*(1+$E227*Index_운영!DF289)*Index_운영!DF69,$C227*$D227/$C$1*Index_운영!DF69))</f>
        <v>0</v>
      </c>
      <c r="DG227" s="591">
        <f>IF(DG$2=0,$C227*$D227/$C$1*Index_운영!DG69*Index_운영!DG$10,IF(NOT(DF227=0),NOT(Index_운영!DG69=0)*DF227*(1+$E227*Index_운영!DG289)*Index_운영!DG69,$C227*$D227/$C$1*Index_운영!DG69))</f>
        <v>0</v>
      </c>
      <c r="DH227" s="591">
        <f>IF(DH$2=0,$C227*$D227/$C$1*Index_운영!DH69*Index_운영!DH$10,IF(NOT(DG227=0),NOT(Index_운영!DH69=0)*DG227*(1+$E227*Index_운영!DH289)*Index_운영!DH69,$C227*$D227/$C$1*Index_운영!DH69))</f>
        <v>0</v>
      </c>
      <c r="DI227" s="591">
        <f>IF(DI$2=0,$C227*$D227/$C$1*Index_운영!DI69*Index_운영!DI$10,IF(NOT(DH227=0),NOT(Index_운영!DI69=0)*DH227*(1+$E227*Index_운영!DI289)*Index_운영!DI69,$C227*$D227/$C$1*Index_운영!DI69))</f>
        <v>0</v>
      </c>
      <c r="DJ227" s="591">
        <f>IF(DJ$2=0,$C227*$D227/$C$1*Index_운영!DJ69*Index_운영!DJ$10,IF(NOT(DI227=0),NOT(Index_운영!DJ69=0)*DI227*(1+$E227*Index_운영!DJ289)*Index_운영!DJ69,$C227*$D227/$C$1*Index_운영!DJ69))</f>
        <v>0</v>
      </c>
      <c r="DK227" s="591">
        <f>IF(DK$2=0,$C227*$D227/$C$1*Index_운영!DK69*Index_운영!DK$10,IF(NOT(DJ227=0),NOT(Index_운영!DK69=0)*DJ227*(1+$E227*Index_운영!DK289)*Index_운영!DK69,$C227*$D227/$C$1*Index_운영!DK69))</f>
        <v>0</v>
      </c>
      <c r="DL227" s="591">
        <f>IF(DL$2=0,$C227*$D227/$C$1*Index_운영!DL69*Index_운영!DL$10,IF(NOT(DK227=0),NOT(Index_운영!DL69=0)*DK227*(1+$E227*Index_운영!DL289)*Index_운영!DL69,$C227*$D227/$C$1*Index_운영!DL69))</f>
        <v>0</v>
      </c>
      <c r="DM227" s="591">
        <f>IF(DM$2=0,$C227*$D227/$C$1*Index_운영!DM69*Index_운영!DM$10,IF(NOT(DL227=0),NOT(Index_운영!DM69=0)*DL227*(1+$E227*Index_운영!DM289)*Index_운영!DM69,$C227*$D227/$C$1*Index_운영!DM69))</f>
        <v>0</v>
      </c>
      <c r="DN227" s="591">
        <f>IF(DN$2=0,$C227*$D227/$C$1*Index_운영!DN69*Index_운영!DN$10,IF(NOT(DM227=0),NOT(Index_운영!DN69=0)*DM227*(1+$E227*Index_운영!DN289)*Index_운영!DN69,$C227*$D227/$C$1*Index_운영!DN69))</f>
        <v>0</v>
      </c>
      <c r="DO227" s="591">
        <f>IF(DO$2=0,$C227*$D227/$C$1*Index_운영!DO69*Index_운영!DO$10,IF(NOT(DN227=0),NOT(Index_운영!DO69=0)*DN227*(1+$E227*Index_운영!DO289)*Index_운영!DO69,$C227*$D227/$C$1*Index_운영!DO69))</f>
        <v>0</v>
      </c>
      <c r="DP227" s="591">
        <f>IF(DP$2=0,$C227*$D227/$C$1*Index_운영!DP69*Index_운영!DP$10,IF(NOT(DO227=0),NOT(Index_운영!DP69=0)*DO227*(1+$E227*Index_운영!DP289)*Index_운영!DP69,$C227*$D227/$C$1*Index_운영!DP69))</f>
        <v>0</v>
      </c>
      <c r="DQ227" s="591">
        <f>IF(DQ$2=0,$C227*$D227/$C$1*Index_운영!DQ69*Index_운영!DQ$10,IF(NOT(DP227=0),NOT(Index_운영!DQ69=0)*DP227*(1+$E227*Index_운영!DQ289)*Index_운영!DQ69,$C227*$D227/$C$1*Index_운영!DQ69))</f>
        <v>0</v>
      </c>
      <c r="DR227" s="591">
        <f>IF(DR$2=0,$C227*$D227/$C$1*Index_운영!DR69*Index_운영!DR$10,IF(NOT(DQ227=0),NOT(Index_운영!DR69=0)*DQ227*(1+$E227*Index_운영!DR289)*Index_운영!DR69,$C227*$D227/$C$1*Index_운영!DR69))</f>
        <v>0</v>
      </c>
      <c r="DS227" s="591">
        <f>IF(DS$2=0,$C227*$D227/$C$1*Index_운영!DS69*Index_운영!DS$10,IF(NOT(DR227=0),NOT(Index_운영!DS69=0)*DR227*(1+$E227*Index_운영!DS289)*Index_운영!DS69,$C227*$D227/$C$1*Index_운영!DS69))</f>
        <v>0</v>
      </c>
      <c r="DT227" s="591">
        <f>IF(DT$2=0,$C227*$D227/$C$1*Index_운영!DT69*Index_운영!DT$10,IF(NOT(DS227=0),NOT(Index_운영!DT69=0)*DS227*(1+$E227*Index_운영!DT289)*Index_운영!DT69,$C227*$D227/$C$1*Index_운영!DT69))</f>
        <v>0</v>
      </c>
      <c r="DU227" s="591">
        <f>IF(DU$2=0,$C227*$D227/$C$1*Index_운영!DU69*Index_운영!DU$10,IF(NOT(DT227=0),NOT(Index_운영!DU69=0)*DT227*(1+$E227*Index_운영!DU289)*Index_운영!DU69,$C227*$D227/$C$1*Index_운영!DU69))</f>
        <v>0</v>
      </c>
      <c r="DV227" s="591">
        <f>IF(DV$2=0,$C227*$D227/$C$1*Index_운영!DV69*Index_운영!DV$10,IF(NOT(DU227=0),NOT(Index_운영!DV69=0)*DU227*(1+$E227*Index_운영!DV289)*Index_운영!DV69,$C227*$D227/$C$1*Index_운영!DV69))</f>
        <v>0</v>
      </c>
    </row>
    <row r="228" spans="1:126" s="485" customFormat="1" outlineLevel="1" x14ac:dyDescent="0.4">
      <c r="A228" s="737"/>
      <c r="B228" s="464">
        <f>'Rent Roll'!$B44</f>
        <v>0</v>
      </c>
      <c r="C228" s="1219">
        <f>'Rent Roll'!$K44</f>
        <v>0</v>
      </c>
      <c r="D228" s="1220">
        <f>'Rent Roll'!$Y44</f>
        <v>0</v>
      </c>
      <c r="E228" s="1221">
        <f>'Rent Roll'!$Z44</f>
        <v>0</v>
      </c>
      <c r="F228" s="588">
        <f>IF(F$2=0,$C228*$D228/$C$1*Index_운영!F70*Index_운영!F$10,IF(NOT(E228=0),NOT(Index_운영!F70=0)*E228*(1+$E228*Index_운영!F290)*Index_운영!F70,$C228*$D228/$C$1*Index_운영!F70))</f>
        <v>0</v>
      </c>
      <c r="G228" s="591">
        <f>IF(G$2=0,$C228*$D228/$C$1*Index_운영!G70*Index_운영!G$10,IF(NOT(F228=0),NOT(Index_운영!G70=0)*F228*(1+$E228*Index_운영!G290)*Index_운영!G70,$C228*$D228/$C$1*Index_운영!G70))</f>
        <v>0</v>
      </c>
      <c r="H228" s="591">
        <f>IF(H$2=0,$C228*$D228/$C$1*Index_운영!H70*Index_운영!H$10,IF(NOT(G228=0),NOT(Index_운영!H70=0)*G228*(1+$E228*Index_운영!H290)*Index_운영!H70,$C228*$D228/$C$1*Index_운영!H70))</f>
        <v>0</v>
      </c>
      <c r="I228" s="591">
        <f>IF(I$2=0,$C228*$D228/$C$1*Index_운영!I70*Index_운영!I$10,IF(NOT(H228=0),NOT(Index_운영!I70=0)*H228*(1+$E228*Index_운영!I290)*Index_운영!I70,$C228*$D228/$C$1*Index_운영!I70))</f>
        <v>0</v>
      </c>
      <c r="J228" s="591">
        <f>IF(J$2=0,$C228*$D228/$C$1*Index_운영!J70*Index_운영!J$10,IF(NOT(I228=0),NOT(Index_운영!J70=0)*I228*(1+$E228*Index_운영!J290)*Index_운영!J70,$C228*$D228/$C$1*Index_운영!J70))</f>
        <v>0</v>
      </c>
      <c r="K228" s="591">
        <f>IF(K$2=0,$C228*$D228/$C$1*Index_운영!K70*Index_운영!K$10,IF(NOT(J228=0),NOT(Index_운영!K70=0)*J228*(1+$E228*Index_운영!K290)*Index_운영!K70,$C228*$D228/$C$1*Index_운영!K70))</f>
        <v>0</v>
      </c>
      <c r="L228" s="591">
        <f>IF(L$2=0,$C228*$D228/$C$1*Index_운영!L70*Index_운영!L$10,IF(NOT(K228=0),NOT(Index_운영!L70=0)*K228*(1+$E228*Index_운영!L290)*Index_운영!L70,$C228*$D228/$C$1*Index_운영!L70))</f>
        <v>0</v>
      </c>
      <c r="M228" s="591">
        <f>IF(M$2=0,$C228*$D228/$C$1*Index_운영!M70*Index_운영!M$10,IF(NOT(L228=0),NOT(Index_운영!M70=0)*L228*(1+$E228*Index_운영!M290)*Index_운영!M70,$C228*$D228/$C$1*Index_운영!M70))</f>
        <v>0</v>
      </c>
      <c r="N228" s="591">
        <f>IF(N$2=0,$C228*$D228/$C$1*Index_운영!N70*Index_운영!N$10,IF(NOT(M228=0),NOT(Index_운영!N70=0)*M228*(1+$E228*Index_운영!N290)*Index_운영!N70,$C228*$D228/$C$1*Index_운영!N70))</f>
        <v>0</v>
      </c>
      <c r="O228" s="591">
        <f>IF(O$2=0,$C228*$D228/$C$1*Index_운영!O70*Index_운영!O$10,IF(NOT(N228=0),NOT(Index_운영!O70=0)*N228*(1+$E228*Index_운영!O290)*Index_운영!O70,$C228*$D228/$C$1*Index_운영!O70))</f>
        <v>0</v>
      </c>
      <c r="P228" s="591">
        <f>IF(P$2=0,$C228*$D228/$C$1*Index_운영!P70*Index_운영!P$10,IF(NOT(O228=0),NOT(Index_운영!P70=0)*O228*(1+$E228*Index_운영!P290)*Index_운영!P70,$C228*$D228/$C$1*Index_운영!P70))</f>
        <v>0</v>
      </c>
      <c r="Q228" s="591">
        <f>IF(Q$2=0,$C228*$D228/$C$1*Index_운영!Q70*Index_운영!Q$10,IF(NOT(P228=0),NOT(Index_운영!Q70=0)*P228*(1+$E228*Index_운영!Q290)*Index_운영!Q70,$C228*$D228/$C$1*Index_운영!Q70))</f>
        <v>0</v>
      </c>
      <c r="R228" s="591">
        <f>IF(R$2=0,$C228*$D228/$C$1*Index_운영!R70*Index_운영!R$10,IF(NOT(Q228=0),NOT(Index_운영!R70=0)*Q228*(1+$E228*Index_운영!R290)*Index_운영!R70,$C228*$D228/$C$1*Index_운영!R70))</f>
        <v>0</v>
      </c>
      <c r="S228" s="591">
        <f>IF(S$2=0,$C228*$D228/$C$1*Index_운영!S70*Index_운영!S$10,IF(NOT(R228=0),NOT(Index_운영!S70=0)*R228*(1+$E228*Index_운영!S290)*Index_운영!S70,$C228*$D228/$C$1*Index_운영!S70))</f>
        <v>0</v>
      </c>
      <c r="T228" s="591">
        <f>IF(T$2=0,$C228*$D228/$C$1*Index_운영!T70*Index_운영!T$10,IF(NOT(S228=0),NOT(Index_운영!T70=0)*S228*(1+$E228*Index_운영!T290)*Index_운영!T70,$C228*$D228/$C$1*Index_운영!T70))</f>
        <v>0</v>
      </c>
      <c r="U228" s="591">
        <f>IF(U$2=0,$C228*$D228/$C$1*Index_운영!U70*Index_운영!U$10,IF(NOT(T228=0),NOT(Index_운영!U70=0)*T228*(1+$E228*Index_운영!U290)*Index_운영!U70,$C228*$D228/$C$1*Index_운영!U70))</f>
        <v>0</v>
      </c>
      <c r="V228" s="591">
        <f>IF(V$2=0,$C228*$D228/$C$1*Index_운영!V70*Index_운영!V$10,IF(NOT(U228=0),NOT(Index_운영!V70=0)*U228*(1+$E228*Index_운영!V290)*Index_운영!V70,$C228*$D228/$C$1*Index_운영!V70))</f>
        <v>0</v>
      </c>
      <c r="W228" s="591">
        <f>IF(W$2=0,$C228*$D228/$C$1*Index_운영!W70*Index_운영!W$10,IF(NOT(V228=0),NOT(Index_운영!W70=0)*V228*(1+$E228*Index_운영!W290)*Index_운영!W70,$C228*$D228/$C$1*Index_운영!W70))</f>
        <v>0</v>
      </c>
      <c r="X228" s="591">
        <f>IF(X$2=0,$C228*$D228/$C$1*Index_운영!X70*Index_운영!X$10,IF(NOT(W228=0),NOT(Index_운영!X70=0)*W228*(1+$E228*Index_운영!X290)*Index_운영!X70,$C228*$D228/$C$1*Index_운영!X70))</f>
        <v>0</v>
      </c>
      <c r="Y228" s="591">
        <f>IF(Y$2=0,$C228*$D228/$C$1*Index_운영!Y70*Index_운영!Y$10,IF(NOT(X228=0),NOT(Index_운영!Y70=0)*X228*(1+$E228*Index_운영!Y290)*Index_운영!Y70,$C228*$D228/$C$1*Index_운영!Y70))</f>
        <v>0</v>
      </c>
      <c r="Z228" s="591">
        <f>IF(Z$2=0,$C228*$D228/$C$1*Index_운영!Z70*Index_운영!Z$10,IF(NOT(Y228=0),NOT(Index_운영!Z70=0)*Y228*(1+$E228*Index_운영!Z290)*Index_운영!Z70,$C228*$D228/$C$1*Index_운영!Z70))</f>
        <v>0</v>
      </c>
      <c r="AA228" s="591">
        <f>IF(AA$2=0,$C228*$D228/$C$1*Index_운영!AA70*Index_운영!AA$10,IF(NOT(Z228=0),NOT(Index_운영!AA70=0)*Z228*(1+$E228*Index_운영!AA290)*Index_운영!AA70,$C228*$D228/$C$1*Index_운영!AA70))</f>
        <v>0</v>
      </c>
      <c r="AB228" s="591">
        <f>IF(AB$2=0,$C228*$D228/$C$1*Index_운영!AB70*Index_운영!AB$10,IF(NOT(AA228=0),NOT(Index_운영!AB70=0)*AA228*(1+$E228*Index_운영!AB290)*Index_운영!AB70,$C228*$D228/$C$1*Index_운영!AB70))</f>
        <v>0</v>
      </c>
      <c r="AC228" s="591">
        <f>IF(AC$2=0,$C228*$D228/$C$1*Index_운영!AC70*Index_운영!AC$10,IF(NOT(AB228=0),NOT(Index_운영!AC70=0)*AB228*(1+$E228*Index_운영!AC290)*Index_운영!AC70,$C228*$D228/$C$1*Index_운영!AC70))</f>
        <v>0</v>
      </c>
      <c r="AD228" s="591">
        <f>IF(AD$2=0,$C228*$D228/$C$1*Index_운영!AD70*Index_운영!AD$10,IF(NOT(AC228=0),NOT(Index_운영!AD70=0)*AC228*(1+$E228*Index_운영!AD290)*Index_운영!AD70,$C228*$D228/$C$1*Index_운영!AD70))</f>
        <v>0</v>
      </c>
      <c r="AE228" s="591">
        <f>IF(AE$2=0,$C228*$D228/$C$1*Index_운영!AE70*Index_운영!AE$10,IF(NOT(AD228=0),NOT(Index_운영!AE70=0)*AD228*(1+$E228*Index_운영!AE290)*Index_운영!AE70,$C228*$D228/$C$1*Index_운영!AE70))</f>
        <v>0</v>
      </c>
      <c r="AF228" s="591">
        <f>IF(AF$2=0,$C228*$D228/$C$1*Index_운영!AF70*Index_운영!AF$10,IF(NOT(AE228=0),NOT(Index_운영!AF70=0)*AE228*(1+$E228*Index_운영!AF290)*Index_운영!AF70,$C228*$D228/$C$1*Index_운영!AF70))</f>
        <v>0</v>
      </c>
      <c r="AG228" s="591">
        <f>IF(AG$2=0,$C228*$D228/$C$1*Index_운영!AG70*Index_운영!AG$10,IF(NOT(AF228=0),NOT(Index_운영!AG70=0)*AF228*(1+$E228*Index_운영!AG290)*Index_운영!AG70,$C228*$D228/$C$1*Index_운영!AG70))</f>
        <v>0</v>
      </c>
      <c r="AH228" s="591">
        <f>IF(AH$2=0,$C228*$D228/$C$1*Index_운영!AH70*Index_운영!AH$10,IF(NOT(AG228=0),NOT(Index_운영!AH70=0)*AG228*(1+$E228*Index_운영!AH290)*Index_운영!AH70,$C228*$D228/$C$1*Index_운영!AH70))</f>
        <v>0</v>
      </c>
      <c r="AI228" s="591">
        <f>IF(AI$2=0,$C228*$D228/$C$1*Index_운영!AI70*Index_운영!AI$10,IF(NOT(AH228=0),NOT(Index_운영!AI70=0)*AH228*(1+$E228*Index_운영!AI290)*Index_운영!AI70,$C228*$D228/$C$1*Index_운영!AI70))</f>
        <v>0</v>
      </c>
      <c r="AJ228" s="591">
        <f>IF(AJ$2=0,$C228*$D228/$C$1*Index_운영!AJ70*Index_운영!AJ$10,IF(NOT(AI228=0),NOT(Index_운영!AJ70=0)*AI228*(1+$E228*Index_운영!AJ290)*Index_운영!AJ70,$C228*$D228/$C$1*Index_운영!AJ70))</f>
        <v>0</v>
      </c>
      <c r="AK228" s="591">
        <f>IF(AK$2=0,$C228*$D228/$C$1*Index_운영!AK70*Index_운영!AK$10,IF(NOT(AJ228=0),NOT(Index_운영!AK70=0)*AJ228*(1+$E228*Index_운영!AK290)*Index_운영!AK70,$C228*$D228/$C$1*Index_운영!AK70))</f>
        <v>0</v>
      </c>
      <c r="AL228" s="591">
        <f>IF(AL$2=0,$C228*$D228/$C$1*Index_운영!AL70*Index_운영!AL$10,IF(NOT(AK228=0),NOT(Index_운영!AL70=0)*AK228*(1+$E228*Index_운영!AL290)*Index_운영!AL70,$C228*$D228/$C$1*Index_운영!AL70))</f>
        <v>0</v>
      </c>
      <c r="AM228" s="591">
        <f>IF(AM$2=0,$C228*$D228/$C$1*Index_운영!AM70*Index_운영!AM$10,IF(NOT(AL228=0),NOT(Index_운영!AM70=0)*AL228*(1+$E228*Index_운영!AM290)*Index_운영!AM70,$C228*$D228/$C$1*Index_운영!AM70))</f>
        <v>0</v>
      </c>
      <c r="AN228" s="591">
        <f>IF(AN$2=0,$C228*$D228/$C$1*Index_운영!AN70*Index_운영!AN$10,IF(NOT(AM228=0),NOT(Index_운영!AN70=0)*AM228*(1+$E228*Index_운영!AN290)*Index_운영!AN70,$C228*$D228/$C$1*Index_운영!AN70))</f>
        <v>0</v>
      </c>
      <c r="AO228" s="591">
        <f>IF(AO$2=0,$C228*$D228/$C$1*Index_운영!AO70*Index_운영!AO$10,IF(NOT(AN228=0),NOT(Index_운영!AO70=0)*AN228*(1+$E228*Index_운영!AO290)*Index_운영!AO70,$C228*$D228/$C$1*Index_운영!AO70))</f>
        <v>0</v>
      </c>
      <c r="AP228" s="591">
        <f>IF(AP$2=0,$C228*$D228/$C$1*Index_운영!AP70*Index_운영!AP$10,IF(NOT(AO228=0),NOT(Index_운영!AP70=0)*AO228*(1+$E228*Index_운영!AP290)*Index_운영!AP70,$C228*$D228/$C$1*Index_운영!AP70))</f>
        <v>0</v>
      </c>
      <c r="AQ228" s="591">
        <f>IF(AQ$2=0,$C228*$D228/$C$1*Index_운영!AQ70*Index_운영!AQ$10,IF(NOT(AP228=0),NOT(Index_운영!AQ70=0)*AP228*(1+$E228*Index_운영!AQ290)*Index_운영!AQ70,$C228*$D228/$C$1*Index_운영!AQ70))</f>
        <v>0</v>
      </c>
      <c r="AR228" s="591">
        <f>IF(AR$2=0,$C228*$D228/$C$1*Index_운영!AR70*Index_운영!AR$10,IF(NOT(AQ228=0),NOT(Index_운영!AR70=0)*AQ228*(1+$E228*Index_운영!AR290)*Index_운영!AR70,$C228*$D228/$C$1*Index_운영!AR70))</f>
        <v>0</v>
      </c>
      <c r="AS228" s="591">
        <f>IF(AS$2=0,$C228*$D228/$C$1*Index_운영!AS70*Index_운영!AS$10,IF(NOT(AR228=0),NOT(Index_운영!AS70=0)*AR228*(1+$E228*Index_운영!AS290)*Index_운영!AS70,$C228*$D228/$C$1*Index_운영!AS70))</f>
        <v>0</v>
      </c>
      <c r="AT228" s="591">
        <f>IF(AT$2=0,$C228*$D228/$C$1*Index_운영!AT70*Index_운영!AT$10,IF(NOT(AS228=0),NOT(Index_운영!AT70=0)*AS228*(1+$E228*Index_운영!AT290)*Index_운영!AT70,$C228*$D228/$C$1*Index_운영!AT70))</f>
        <v>0</v>
      </c>
      <c r="AU228" s="591">
        <f>IF(AU$2=0,$C228*$D228/$C$1*Index_운영!AU70*Index_운영!AU$10,IF(NOT(AT228=0),NOT(Index_운영!AU70=0)*AT228*(1+$E228*Index_운영!AU290)*Index_운영!AU70,$C228*$D228/$C$1*Index_운영!AU70))</f>
        <v>0</v>
      </c>
      <c r="AV228" s="591">
        <f>IF(AV$2=0,$C228*$D228/$C$1*Index_운영!AV70*Index_운영!AV$10,IF(NOT(AU228=0),NOT(Index_운영!AV70=0)*AU228*(1+$E228*Index_운영!AV290)*Index_운영!AV70,$C228*$D228/$C$1*Index_운영!AV70))</f>
        <v>0</v>
      </c>
      <c r="AW228" s="591">
        <f>IF(AW$2=0,$C228*$D228/$C$1*Index_운영!AW70*Index_운영!AW$10,IF(NOT(AV228=0),NOT(Index_운영!AW70=0)*AV228*(1+$E228*Index_운영!AW290)*Index_운영!AW70,$C228*$D228/$C$1*Index_운영!AW70))</f>
        <v>0</v>
      </c>
      <c r="AX228" s="591">
        <f>IF(AX$2=0,$C228*$D228/$C$1*Index_운영!AX70*Index_운영!AX$10,IF(NOT(AW228=0),NOT(Index_운영!AX70=0)*AW228*(1+$E228*Index_운영!AX290)*Index_운영!AX70,$C228*$D228/$C$1*Index_운영!AX70))</f>
        <v>0</v>
      </c>
      <c r="AY228" s="591">
        <f>IF(AY$2=0,$C228*$D228/$C$1*Index_운영!AY70*Index_운영!AY$10,IF(NOT(AX228=0),NOT(Index_운영!AY70=0)*AX228*(1+$E228*Index_운영!AY290)*Index_운영!AY70,$C228*$D228/$C$1*Index_운영!AY70))</f>
        <v>0</v>
      </c>
      <c r="AZ228" s="591">
        <f>IF(AZ$2=0,$C228*$D228/$C$1*Index_운영!AZ70*Index_운영!AZ$10,IF(NOT(AY228=0),NOT(Index_운영!AZ70=0)*AY228*(1+$E228*Index_운영!AZ290)*Index_운영!AZ70,$C228*$D228/$C$1*Index_운영!AZ70))</f>
        <v>0</v>
      </c>
      <c r="BA228" s="591">
        <f>IF(BA$2=0,$C228*$D228/$C$1*Index_운영!BA70*Index_운영!BA$10,IF(NOT(AZ228=0),NOT(Index_운영!BA70=0)*AZ228*(1+$E228*Index_운영!BA290)*Index_운영!BA70,$C228*$D228/$C$1*Index_운영!BA70))</f>
        <v>0</v>
      </c>
      <c r="BB228" s="591">
        <f>IF(BB$2=0,$C228*$D228/$C$1*Index_운영!BB70*Index_운영!BB$10,IF(NOT(BA228=0),NOT(Index_운영!BB70=0)*BA228*(1+$E228*Index_운영!BB290)*Index_운영!BB70,$C228*$D228/$C$1*Index_운영!BB70))</f>
        <v>0</v>
      </c>
      <c r="BC228" s="591">
        <f>IF(BC$2=0,$C228*$D228/$C$1*Index_운영!BC70*Index_운영!BC$10,IF(NOT(BB228=0),NOT(Index_운영!BC70=0)*BB228*(1+$E228*Index_운영!BC290)*Index_운영!BC70,$C228*$D228/$C$1*Index_운영!BC70))</f>
        <v>0</v>
      </c>
      <c r="BD228" s="591">
        <f>IF(BD$2=0,$C228*$D228/$C$1*Index_운영!BD70*Index_운영!BD$10,IF(NOT(BC228=0),NOT(Index_운영!BD70=0)*BC228*(1+$E228*Index_운영!BD290)*Index_운영!BD70,$C228*$D228/$C$1*Index_운영!BD70))</f>
        <v>0</v>
      </c>
      <c r="BE228" s="591">
        <f>IF(BE$2=0,$C228*$D228/$C$1*Index_운영!BE70*Index_운영!BE$10,IF(NOT(BD228=0),NOT(Index_운영!BE70=0)*BD228*(1+$E228*Index_운영!BE290)*Index_운영!BE70,$C228*$D228/$C$1*Index_운영!BE70))</f>
        <v>0</v>
      </c>
      <c r="BF228" s="591">
        <f>IF(BF$2=0,$C228*$D228/$C$1*Index_운영!BF70*Index_운영!BF$10,IF(NOT(BE228=0),NOT(Index_운영!BF70=0)*BE228*(1+$E228*Index_운영!BF290)*Index_운영!BF70,$C228*$D228/$C$1*Index_운영!BF70))</f>
        <v>0</v>
      </c>
      <c r="BG228" s="591">
        <f>IF(BG$2=0,$C228*$D228/$C$1*Index_운영!BG70*Index_운영!BG$10,IF(NOT(BF228=0),NOT(Index_운영!BG70=0)*BF228*(1+$E228*Index_운영!BG290)*Index_운영!BG70,$C228*$D228/$C$1*Index_운영!BG70))</f>
        <v>0</v>
      </c>
      <c r="BH228" s="591">
        <f>IF(BH$2=0,$C228*$D228/$C$1*Index_운영!BH70*Index_운영!BH$10,IF(NOT(BG228=0),NOT(Index_운영!BH70=0)*BG228*(1+$E228*Index_운영!BH290)*Index_운영!BH70,$C228*$D228/$C$1*Index_운영!BH70))</f>
        <v>0</v>
      </c>
      <c r="BI228" s="591">
        <f>IF(BI$2=0,$C228*$D228/$C$1*Index_운영!BI70*Index_운영!BI$10,IF(NOT(BH228=0),NOT(Index_운영!BI70=0)*BH228*(1+$E228*Index_운영!BI290)*Index_운영!BI70,$C228*$D228/$C$1*Index_운영!BI70))</f>
        <v>0</v>
      </c>
      <c r="BJ228" s="591">
        <f>IF(BJ$2=0,$C228*$D228/$C$1*Index_운영!BJ70*Index_운영!BJ$10,IF(NOT(BI228=0),NOT(Index_운영!BJ70=0)*BI228*(1+$E228*Index_운영!BJ290)*Index_운영!BJ70,$C228*$D228/$C$1*Index_운영!BJ70))</f>
        <v>0</v>
      </c>
      <c r="BK228" s="591">
        <f>IF(BK$2=0,$C228*$D228/$C$1*Index_운영!BK70*Index_운영!BK$10,IF(NOT(BJ228=0),NOT(Index_운영!BK70=0)*BJ228*(1+$E228*Index_운영!BK290)*Index_운영!BK70,$C228*$D228/$C$1*Index_운영!BK70))</f>
        <v>0</v>
      </c>
      <c r="BL228" s="591">
        <f>IF(BL$2=0,$C228*$D228/$C$1*Index_운영!BL70*Index_운영!BL$10,IF(NOT(BK228=0),NOT(Index_운영!BL70=0)*BK228*(1+$E228*Index_운영!BL290)*Index_운영!BL70,$C228*$D228/$C$1*Index_운영!BL70))</f>
        <v>0</v>
      </c>
      <c r="BM228" s="591">
        <f>IF(BM$2=0,$C228*$D228/$C$1*Index_운영!BM70*Index_운영!BM$10,IF(NOT(BL228=0),NOT(Index_운영!BM70=0)*BL228*(1+$E228*Index_운영!BM290)*Index_운영!BM70,$C228*$D228/$C$1*Index_운영!BM70))</f>
        <v>0</v>
      </c>
      <c r="BN228" s="591">
        <f>IF(BN$2=0,$C228*$D228/$C$1*Index_운영!BN70*Index_운영!BN$10,IF(NOT(BM228=0),NOT(Index_운영!BN70=0)*BM228*(1+$E228*Index_운영!BN290)*Index_운영!BN70,$C228*$D228/$C$1*Index_운영!BN70))</f>
        <v>0</v>
      </c>
      <c r="BO228" s="591">
        <f>IF(BO$2=0,$C228*$D228/$C$1*Index_운영!BO70*Index_운영!BO$10,IF(NOT(BN228=0),NOT(Index_운영!BO70=0)*BN228*(1+$E228*Index_운영!BO290)*Index_운영!BO70,$C228*$D228/$C$1*Index_운영!BO70))</f>
        <v>0</v>
      </c>
      <c r="BP228" s="591">
        <f>IF(BP$2=0,$C228*$D228/$C$1*Index_운영!BP70*Index_운영!BP$10,IF(NOT(BO228=0),NOT(Index_운영!BP70=0)*BO228*(1+$E228*Index_운영!BP290)*Index_운영!BP70,$C228*$D228/$C$1*Index_운영!BP70))</f>
        <v>0</v>
      </c>
      <c r="BQ228" s="591">
        <f>IF(BQ$2=0,$C228*$D228/$C$1*Index_운영!BQ70*Index_운영!BQ$10,IF(NOT(BP228=0),NOT(Index_운영!BQ70=0)*BP228*(1+$E228*Index_운영!BQ290)*Index_운영!BQ70,$C228*$D228/$C$1*Index_운영!BQ70))</f>
        <v>0</v>
      </c>
      <c r="BR228" s="591">
        <f>IF(BR$2=0,$C228*$D228/$C$1*Index_운영!BR70*Index_운영!BR$10,IF(NOT(BQ228=0),NOT(Index_운영!BR70=0)*BQ228*(1+$E228*Index_운영!BR290)*Index_운영!BR70,$C228*$D228/$C$1*Index_운영!BR70))</f>
        <v>0</v>
      </c>
      <c r="BS228" s="591">
        <f>IF(BS$2=0,$C228*$D228/$C$1*Index_운영!BS70*Index_운영!BS$10,IF(NOT(BR228=0),NOT(Index_운영!BS70=0)*BR228*(1+$E228*Index_운영!BS290)*Index_운영!BS70,$C228*$D228/$C$1*Index_운영!BS70))</f>
        <v>0</v>
      </c>
      <c r="BT228" s="591">
        <f>IF(BT$2=0,$C228*$D228/$C$1*Index_운영!BT70*Index_운영!BT$10,IF(NOT(BS228=0),NOT(Index_운영!BT70=0)*BS228*(1+$E228*Index_운영!BT290)*Index_운영!BT70,$C228*$D228/$C$1*Index_운영!BT70))</f>
        <v>0</v>
      </c>
      <c r="BU228" s="591">
        <f>IF(BU$2=0,$C228*$D228/$C$1*Index_운영!BU70*Index_운영!BU$10,IF(NOT(BT228=0),NOT(Index_운영!BU70=0)*BT228*(1+$E228*Index_운영!BU290)*Index_운영!BU70,$C228*$D228/$C$1*Index_운영!BU70))</f>
        <v>0</v>
      </c>
      <c r="BV228" s="591">
        <f>IF(BV$2=0,$C228*$D228/$C$1*Index_운영!BV70*Index_운영!BV$10,IF(NOT(BU228=0),NOT(Index_운영!BV70=0)*BU228*(1+$E228*Index_운영!BV290)*Index_운영!BV70,$C228*$D228/$C$1*Index_운영!BV70))</f>
        <v>0</v>
      </c>
      <c r="BW228" s="591">
        <f>IF(BW$2=0,$C228*$D228/$C$1*Index_운영!BW70*Index_운영!BW$10,IF(NOT(BV228=0),NOT(Index_운영!BW70=0)*BV228*(1+$E228*Index_운영!BW290)*Index_운영!BW70,$C228*$D228/$C$1*Index_운영!BW70))</f>
        <v>0</v>
      </c>
      <c r="BX228" s="591">
        <f>IF(BX$2=0,$C228*$D228/$C$1*Index_운영!BX70*Index_운영!BX$10,IF(NOT(BW228=0),NOT(Index_운영!BX70=0)*BW228*(1+$E228*Index_운영!BX290)*Index_운영!BX70,$C228*$D228/$C$1*Index_운영!BX70))</f>
        <v>0</v>
      </c>
      <c r="BY228" s="591">
        <f>IF(BY$2=0,$C228*$D228/$C$1*Index_운영!BY70*Index_운영!BY$10,IF(NOT(BX228=0),NOT(Index_운영!BY70=0)*BX228*(1+$E228*Index_운영!BY290)*Index_운영!BY70,$C228*$D228/$C$1*Index_운영!BY70))</f>
        <v>0</v>
      </c>
      <c r="BZ228" s="591">
        <f>IF(BZ$2=0,$C228*$D228/$C$1*Index_운영!BZ70*Index_운영!BZ$10,IF(NOT(BY228=0),NOT(Index_운영!BZ70=0)*BY228*(1+$E228*Index_운영!BZ290)*Index_운영!BZ70,$C228*$D228/$C$1*Index_운영!BZ70))</f>
        <v>0</v>
      </c>
      <c r="CA228" s="591">
        <f>IF(CA$2=0,$C228*$D228/$C$1*Index_운영!CA70*Index_운영!CA$10,IF(NOT(BZ228=0),NOT(Index_운영!CA70=0)*BZ228*(1+$E228*Index_운영!CA290)*Index_운영!CA70,$C228*$D228/$C$1*Index_운영!CA70))</f>
        <v>0</v>
      </c>
      <c r="CB228" s="591">
        <f>IF(CB$2=0,$C228*$D228/$C$1*Index_운영!CB70*Index_운영!CB$10,IF(NOT(CA228=0),NOT(Index_운영!CB70=0)*CA228*(1+$E228*Index_운영!CB290)*Index_운영!CB70,$C228*$D228/$C$1*Index_운영!CB70))</f>
        <v>0</v>
      </c>
      <c r="CC228" s="591">
        <f>IF(CC$2=0,$C228*$D228/$C$1*Index_운영!CC70*Index_운영!CC$10,IF(NOT(CB228=0),NOT(Index_운영!CC70=0)*CB228*(1+$E228*Index_운영!CC290)*Index_운영!CC70,$C228*$D228/$C$1*Index_운영!CC70))</f>
        <v>0</v>
      </c>
      <c r="CD228" s="591">
        <f>IF(CD$2=0,$C228*$D228/$C$1*Index_운영!CD70*Index_운영!CD$10,IF(NOT(CC228=0),NOT(Index_운영!CD70=0)*CC228*(1+$E228*Index_운영!CD290)*Index_운영!CD70,$C228*$D228/$C$1*Index_운영!CD70))</f>
        <v>0</v>
      </c>
      <c r="CE228" s="591">
        <f>IF(CE$2=0,$C228*$D228/$C$1*Index_운영!CE70*Index_운영!CE$10,IF(NOT(CD228=0),NOT(Index_운영!CE70=0)*CD228*(1+$E228*Index_운영!CE290)*Index_운영!CE70,$C228*$D228/$C$1*Index_운영!CE70))</f>
        <v>0</v>
      </c>
      <c r="CF228" s="591">
        <f>IF(CF$2=0,$C228*$D228/$C$1*Index_운영!CF70*Index_운영!CF$10,IF(NOT(CE228=0),NOT(Index_운영!CF70=0)*CE228*(1+$E228*Index_운영!CF290)*Index_운영!CF70,$C228*$D228/$C$1*Index_운영!CF70))</f>
        <v>0</v>
      </c>
      <c r="CG228" s="591">
        <f>IF(CG$2=0,$C228*$D228/$C$1*Index_운영!CG70*Index_운영!CG$10,IF(NOT(CF228=0),NOT(Index_운영!CG70=0)*CF228*(1+$E228*Index_운영!CG290)*Index_운영!CG70,$C228*$D228/$C$1*Index_운영!CG70))</f>
        <v>0</v>
      </c>
      <c r="CH228" s="591">
        <f>IF(CH$2=0,$C228*$D228/$C$1*Index_운영!CH70*Index_운영!CH$10,IF(NOT(CG228=0),NOT(Index_운영!CH70=0)*CG228*(1+$E228*Index_운영!CH290)*Index_운영!CH70,$C228*$D228/$C$1*Index_운영!CH70))</f>
        <v>0</v>
      </c>
      <c r="CI228" s="591">
        <f>IF(CI$2=0,$C228*$D228/$C$1*Index_운영!CI70*Index_운영!CI$10,IF(NOT(CH228=0),NOT(Index_운영!CI70=0)*CH228*(1+$E228*Index_운영!CI290)*Index_운영!CI70,$C228*$D228/$C$1*Index_운영!CI70))</f>
        <v>0</v>
      </c>
      <c r="CJ228" s="591">
        <f>IF(CJ$2=0,$C228*$D228/$C$1*Index_운영!CJ70*Index_운영!CJ$10,IF(NOT(CI228=0),NOT(Index_운영!CJ70=0)*CI228*(1+$E228*Index_운영!CJ290)*Index_운영!CJ70,$C228*$D228/$C$1*Index_운영!CJ70))</f>
        <v>0</v>
      </c>
      <c r="CK228" s="591">
        <f>IF(CK$2=0,$C228*$D228/$C$1*Index_운영!CK70*Index_운영!CK$10,IF(NOT(CJ228=0),NOT(Index_운영!CK70=0)*CJ228*(1+$E228*Index_운영!CK290)*Index_운영!CK70,$C228*$D228/$C$1*Index_운영!CK70))</f>
        <v>0</v>
      </c>
      <c r="CL228" s="591">
        <f>IF(CL$2=0,$C228*$D228/$C$1*Index_운영!CL70*Index_운영!CL$10,IF(NOT(CK228=0),NOT(Index_운영!CL70=0)*CK228*(1+$E228*Index_운영!CL290)*Index_운영!CL70,$C228*$D228/$C$1*Index_운영!CL70))</f>
        <v>0</v>
      </c>
      <c r="CM228" s="591">
        <f>IF(CM$2=0,$C228*$D228/$C$1*Index_운영!CM70*Index_운영!CM$10,IF(NOT(CL228=0),NOT(Index_운영!CM70=0)*CL228*(1+$E228*Index_운영!CM290)*Index_운영!CM70,$C228*$D228/$C$1*Index_운영!CM70))</f>
        <v>0</v>
      </c>
      <c r="CN228" s="591">
        <f>IF(CN$2=0,$C228*$D228/$C$1*Index_운영!CN70*Index_운영!CN$10,IF(NOT(CM228=0),NOT(Index_운영!CN70=0)*CM228*(1+$E228*Index_운영!CN290)*Index_운영!CN70,$C228*$D228/$C$1*Index_운영!CN70))</f>
        <v>0</v>
      </c>
      <c r="CO228" s="591">
        <f>IF(CO$2=0,$C228*$D228/$C$1*Index_운영!CO70*Index_운영!CO$10,IF(NOT(CN228=0),NOT(Index_운영!CO70=0)*CN228*(1+$E228*Index_운영!CO290)*Index_운영!CO70,$C228*$D228/$C$1*Index_운영!CO70))</f>
        <v>0</v>
      </c>
      <c r="CP228" s="591">
        <f>IF(CP$2=0,$C228*$D228/$C$1*Index_운영!CP70*Index_운영!CP$10,IF(NOT(CO228=0),NOT(Index_운영!CP70=0)*CO228*(1+$E228*Index_운영!CP290)*Index_운영!CP70,$C228*$D228/$C$1*Index_운영!CP70))</f>
        <v>0</v>
      </c>
      <c r="CQ228" s="591">
        <f>IF(CQ$2=0,$C228*$D228/$C$1*Index_운영!CQ70*Index_운영!CQ$10,IF(NOT(CP228=0),NOT(Index_운영!CQ70=0)*CP228*(1+$E228*Index_운영!CQ290)*Index_운영!CQ70,$C228*$D228/$C$1*Index_운영!CQ70))</f>
        <v>0</v>
      </c>
      <c r="CR228" s="591">
        <f>IF(CR$2=0,$C228*$D228/$C$1*Index_운영!CR70*Index_운영!CR$10,IF(NOT(CQ228=0),NOT(Index_운영!CR70=0)*CQ228*(1+$E228*Index_운영!CR290)*Index_운영!CR70,$C228*$D228/$C$1*Index_운영!CR70))</f>
        <v>0</v>
      </c>
      <c r="CS228" s="591">
        <f>IF(CS$2=0,$C228*$D228/$C$1*Index_운영!CS70*Index_운영!CS$10,IF(NOT(CR228=0),NOT(Index_운영!CS70=0)*CR228*(1+$E228*Index_운영!CS290)*Index_운영!CS70,$C228*$D228/$C$1*Index_운영!CS70))</f>
        <v>0</v>
      </c>
      <c r="CT228" s="591">
        <f>IF(CT$2=0,$C228*$D228/$C$1*Index_운영!CT70*Index_운영!CT$10,IF(NOT(CS228=0),NOT(Index_운영!CT70=0)*CS228*(1+$E228*Index_운영!CT290)*Index_운영!CT70,$C228*$D228/$C$1*Index_운영!CT70))</f>
        <v>0</v>
      </c>
      <c r="CU228" s="591">
        <f>IF(CU$2=0,$C228*$D228/$C$1*Index_운영!CU70*Index_운영!CU$10,IF(NOT(CT228=0),NOT(Index_운영!CU70=0)*CT228*(1+$E228*Index_운영!CU290)*Index_운영!CU70,$C228*$D228/$C$1*Index_운영!CU70))</f>
        <v>0</v>
      </c>
      <c r="CV228" s="591">
        <f>IF(CV$2=0,$C228*$D228/$C$1*Index_운영!CV70*Index_운영!CV$10,IF(NOT(CU228=0),NOT(Index_운영!CV70=0)*CU228*(1+$E228*Index_운영!CV290)*Index_운영!CV70,$C228*$D228/$C$1*Index_운영!CV70))</f>
        <v>0</v>
      </c>
      <c r="CW228" s="591">
        <f>IF(CW$2=0,$C228*$D228/$C$1*Index_운영!CW70*Index_운영!CW$10,IF(NOT(CV228=0),NOT(Index_운영!CW70=0)*CV228*(1+$E228*Index_운영!CW290)*Index_운영!CW70,$C228*$D228/$C$1*Index_운영!CW70))</f>
        <v>0</v>
      </c>
      <c r="CX228" s="591">
        <f>IF(CX$2=0,$C228*$D228/$C$1*Index_운영!CX70*Index_운영!CX$10,IF(NOT(CW228=0),NOT(Index_운영!CX70=0)*CW228*(1+$E228*Index_운영!CX290)*Index_운영!CX70,$C228*$D228/$C$1*Index_운영!CX70))</f>
        <v>0</v>
      </c>
      <c r="CY228" s="591">
        <f>IF(CY$2=0,$C228*$D228/$C$1*Index_운영!CY70*Index_운영!CY$10,IF(NOT(CX228=0),NOT(Index_운영!CY70=0)*CX228*(1+$E228*Index_운영!CY290)*Index_운영!CY70,$C228*$D228/$C$1*Index_운영!CY70))</f>
        <v>0</v>
      </c>
      <c r="CZ228" s="591">
        <f>IF(CZ$2=0,$C228*$D228/$C$1*Index_운영!CZ70*Index_운영!CZ$10,IF(NOT(CY228=0),NOT(Index_운영!CZ70=0)*CY228*(1+$E228*Index_운영!CZ290)*Index_운영!CZ70,$C228*$D228/$C$1*Index_운영!CZ70))</f>
        <v>0</v>
      </c>
      <c r="DA228" s="591">
        <f>IF(DA$2=0,$C228*$D228/$C$1*Index_운영!DA70*Index_운영!DA$10,IF(NOT(CZ228=0),NOT(Index_운영!DA70=0)*CZ228*(1+$E228*Index_운영!DA290)*Index_운영!DA70,$C228*$D228/$C$1*Index_운영!DA70))</f>
        <v>0</v>
      </c>
      <c r="DB228" s="591">
        <f>IF(DB$2=0,$C228*$D228/$C$1*Index_운영!DB70*Index_운영!DB$10,IF(NOT(DA228=0),NOT(Index_운영!DB70=0)*DA228*(1+$E228*Index_운영!DB290)*Index_운영!DB70,$C228*$D228/$C$1*Index_운영!DB70))</f>
        <v>0</v>
      </c>
      <c r="DC228" s="591">
        <f>IF(DC$2=0,$C228*$D228/$C$1*Index_운영!DC70*Index_운영!DC$10,IF(NOT(DB228=0),NOT(Index_운영!DC70=0)*DB228*(1+$E228*Index_운영!DC290)*Index_운영!DC70,$C228*$D228/$C$1*Index_운영!DC70))</f>
        <v>0</v>
      </c>
      <c r="DD228" s="591">
        <f>IF(DD$2=0,$C228*$D228/$C$1*Index_운영!DD70*Index_운영!DD$10,IF(NOT(DC228=0),NOT(Index_운영!DD70=0)*DC228*(1+$E228*Index_운영!DD290)*Index_운영!DD70,$C228*$D228/$C$1*Index_운영!DD70))</f>
        <v>0</v>
      </c>
      <c r="DE228" s="591">
        <f>IF(DE$2=0,$C228*$D228/$C$1*Index_운영!DE70*Index_운영!DE$10,IF(NOT(DD228=0),NOT(Index_운영!DE70=0)*DD228*(1+$E228*Index_운영!DE290)*Index_운영!DE70,$C228*$D228/$C$1*Index_운영!DE70))</f>
        <v>0</v>
      </c>
      <c r="DF228" s="591">
        <f>IF(DF$2=0,$C228*$D228/$C$1*Index_운영!DF70*Index_운영!DF$10,IF(NOT(DE228=0),NOT(Index_운영!DF70=0)*DE228*(1+$E228*Index_운영!DF290)*Index_운영!DF70,$C228*$D228/$C$1*Index_운영!DF70))</f>
        <v>0</v>
      </c>
      <c r="DG228" s="591">
        <f>IF(DG$2=0,$C228*$D228/$C$1*Index_운영!DG70*Index_운영!DG$10,IF(NOT(DF228=0),NOT(Index_운영!DG70=0)*DF228*(1+$E228*Index_운영!DG290)*Index_운영!DG70,$C228*$D228/$C$1*Index_운영!DG70))</f>
        <v>0</v>
      </c>
      <c r="DH228" s="591">
        <f>IF(DH$2=0,$C228*$D228/$C$1*Index_운영!DH70*Index_운영!DH$10,IF(NOT(DG228=0),NOT(Index_운영!DH70=0)*DG228*(1+$E228*Index_운영!DH290)*Index_운영!DH70,$C228*$D228/$C$1*Index_운영!DH70))</f>
        <v>0</v>
      </c>
      <c r="DI228" s="591">
        <f>IF(DI$2=0,$C228*$D228/$C$1*Index_운영!DI70*Index_운영!DI$10,IF(NOT(DH228=0),NOT(Index_운영!DI70=0)*DH228*(1+$E228*Index_운영!DI290)*Index_운영!DI70,$C228*$D228/$C$1*Index_운영!DI70))</f>
        <v>0</v>
      </c>
      <c r="DJ228" s="591">
        <f>IF(DJ$2=0,$C228*$D228/$C$1*Index_운영!DJ70*Index_운영!DJ$10,IF(NOT(DI228=0),NOT(Index_운영!DJ70=0)*DI228*(1+$E228*Index_운영!DJ290)*Index_운영!DJ70,$C228*$D228/$C$1*Index_운영!DJ70))</f>
        <v>0</v>
      </c>
      <c r="DK228" s="591">
        <f>IF(DK$2=0,$C228*$D228/$C$1*Index_운영!DK70*Index_운영!DK$10,IF(NOT(DJ228=0),NOT(Index_운영!DK70=0)*DJ228*(1+$E228*Index_운영!DK290)*Index_운영!DK70,$C228*$D228/$C$1*Index_운영!DK70))</f>
        <v>0</v>
      </c>
      <c r="DL228" s="591">
        <f>IF(DL$2=0,$C228*$D228/$C$1*Index_운영!DL70*Index_운영!DL$10,IF(NOT(DK228=0),NOT(Index_운영!DL70=0)*DK228*(1+$E228*Index_운영!DL290)*Index_운영!DL70,$C228*$D228/$C$1*Index_운영!DL70))</f>
        <v>0</v>
      </c>
      <c r="DM228" s="591">
        <f>IF(DM$2=0,$C228*$D228/$C$1*Index_운영!DM70*Index_운영!DM$10,IF(NOT(DL228=0),NOT(Index_운영!DM70=0)*DL228*(1+$E228*Index_운영!DM290)*Index_운영!DM70,$C228*$D228/$C$1*Index_운영!DM70))</f>
        <v>0</v>
      </c>
      <c r="DN228" s="591">
        <f>IF(DN$2=0,$C228*$D228/$C$1*Index_운영!DN70*Index_운영!DN$10,IF(NOT(DM228=0),NOT(Index_운영!DN70=0)*DM228*(1+$E228*Index_운영!DN290)*Index_운영!DN70,$C228*$D228/$C$1*Index_운영!DN70))</f>
        <v>0</v>
      </c>
      <c r="DO228" s="591">
        <f>IF(DO$2=0,$C228*$D228/$C$1*Index_운영!DO70*Index_운영!DO$10,IF(NOT(DN228=0),NOT(Index_운영!DO70=0)*DN228*(1+$E228*Index_운영!DO290)*Index_운영!DO70,$C228*$D228/$C$1*Index_운영!DO70))</f>
        <v>0</v>
      </c>
      <c r="DP228" s="591">
        <f>IF(DP$2=0,$C228*$D228/$C$1*Index_운영!DP70*Index_운영!DP$10,IF(NOT(DO228=0),NOT(Index_운영!DP70=0)*DO228*(1+$E228*Index_운영!DP290)*Index_운영!DP70,$C228*$D228/$C$1*Index_운영!DP70))</f>
        <v>0</v>
      </c>
      <c r="DQ228" s="591">
        <f>IF(DQ$2=0,$C228*$D228/$C$1*Index_운영!DQ70*Index_운영!DQ$10,IF(NOT(DP228=0),NOT(Index_운영!DQ70=0)*DP228*(1+$E228*Index_운영!DQ290)*Index_운영!DQ70,$C228*$D228/$C$1*Index_운영!DQ70))</f>
        <v>0</v>
      </c>
      <c r="DR228" s="591">
        <f>IF(DR$2=0,$C228*$D228/$C$1*Index_운영!DR70*Index_운영!DR$10,IF(NOT(DQ228=0),NOT(Index_운영!DR70=0)*DQ228*(1+$E228*Index_운영!DR290)*Index_운영!DR70,$C228*$D228/$C$1*Index_운영!DR70))</f>
        <v>0</v>
      </c>
      <c r="DS228" s="591">
        <f>IF(DS$2=0,$C228*$D228/$C$1*Index_운영!DS70*Index_운영!DS$10,IF(NOT(DR228=0),NOT(Index_운영!DS70=0)*DR228*(1+$E228*Index_운영!DS290)*Index_운영!DS70,$C228*$D228/$C$1*Index_운영!DS70))</f>
        <v>0</v>
      </c>
      <c r="DT228" s="591">
        <f>IF(DT$2=0,$C228*$D228/$C$1*Index_운영!DT70*Index_운영!DT$10,IF(NOT(DS228=0),NOT(Index_운영!DT70=0)*DS228*(1+$E228*Index_운영!DT290)*Index_운영!DT70,$C228*$D228/$C$1*Index_운영!DT70))</f>
        <v>0</v>
      </c>
      <c r="DU228" s="591">
        <f>IF(DU$2=0,$C228*$D228/$C$1*Index_운영!DU70*Index_운영!DU$10,IF(NOT(DT228=0),NOT(Index_운영!DU70=0)*DT228*(1+$E228*Index_운영!DU290)*Index_운영!DU70,$C228*$D228/$C$1*Index_운영!DU70))</f>
        <v>0</v>
      </c>
      <c r="DV228" s="591">
        <f>IF(DV$2=0,$C228*$D228/$C$1*Index_운영!DV70*Index_운영!DV$10,IF(NOT(DU228=0),NOT(Index_운영!DV70=0)*DU228*(1+$E228*Index_운영!DV290)*Index_운영!DV70,$C228*$D228/$C$1*Index_운영!DV70))</f>
        <v>0</v>
      </c>
    </row>
    <row r="229" spans="1:126" s="485" customFormat="1" outlineLevel="1" x14ac:dyDescent="0.4">
      <c r="A229" s="737"/>
      <c r="B229" s="464">
        <f>'Rent Roll'!$B45</f>
        <v>0</v>
      </c>
      <c r="C229" s="1219">
        <f>'Rent Roll'!$K45</f>
        <v>0</v>
      </c>
      <c r="D229" s="1220">
        <f>'Rent Roll'!$Y45</f>
        <v>0</v>
      </c>
      <c r="E229" s="1221">
        <f>'Rent Roll'!$Z45</f>
        <v>0</v>
      </c>
      <c r="F229" s="588">
        <f>IF(F$2=0,$C229*$D229/$C$1*Index_운영!F71*Index_운영!F$10,IF(NOT(E229=0),NOT(Index_운영!F71=0)*E229*(1+$E229*Index_운영!F291)*Index_운영!F71,$C229*$D229/$C$1*Index_운영!F71))</f>
        <v>0</v>
      </c>
      <c r="G229" s="591">
        <f>IF(G$2=0,$C229*$D229/$C$1*Index_운영!G71*Index_운영!G$10,IF(NOT(F229=0),NOT(Index_운영!G71=0)*F229*(1+$E229*Index_운영!G291)*Index_운영!G71,$C229*$D229/$C$1*Index_운영!G71))</f>
        <v>0</v>
      </c>
      <c r="H229" s="591">
        <f>IF(H$2=0,$C229*$D229/$C$1*Index_운영!H71*Index_운영!H$10,IF(NOT(G229=0),NOT(Index_운영!H71=0)*G229*(1+$E229*Index_운영!H291)*Index_운영!H71,$C229*$D229/$C$1*Index_운영!H71))</f>
        <v>0</v>
      </c>
      <c r="I229" s="591">
        <f>IF(I$2=0,$C229*$D229/$C$1*Index_운영!I71*Index_운영!I$10,IF(NOT(H229=0),NOT(Index_운영!I71=0)*H229*(1+$E229*Index_운영!I291)*Index_운영!I71,$C229*$D229/$C$1*Index_운영!I71))</f>
        <v>0</v>
      </c>
      <c r="J229" s="591">
        <f>IF(J$2=0,$C229*$D229/$C$1*Index_운영!J71*Index_운영!J$10,IF(NOT(I229=0),NOT(Index_운영!J71=0)*I229*(1+$E229*Index_운영!J291)*Index_운영!J71,$C229*$D229/$C$1*Index_운영!J71))</f>
        <v>0</v>
      </c>
      <c r="K229" s="591">
        <f>IF(K$2=0,$C229*$D229/$C$1*Index_운영!K71*Index_운영!K$10,IF(NOT(J229=0),NOT(Index_운영!K71=0)*J229*(1+$E229*Index_운영!K291)*Index_운영!K71,$C229*$D229/$C$1*Index_운영!K71))</f>
        <v>0</v>
      </c>
      <c r="L229" s="591">
        <f>IF(L$2=0,$C229*$D229/$C$1*Index_운영!L71*Index_운영!L$10,IF(NOT(K229=0),NOT(Index_운영!L71=0)*K229*(1+$E229*Index_운영!L291)*Index_운영!L71,$C229*$D229/$C$1*Index_운영!L71))</f>
        <v>0</v>
      </c>
      <c r="M229" s="591">
        <f>IF(M$2=0,$C229*$D229/$C$1*Index_운영!M71*Index_운영!M$10,IF(NOT(L229=0),NOT(Index_운영!M71=0)*L229*(1+$E229*Index_운영!M291)*Index_운영!M71,$C229*$D229/$C$1*Index_운영!M71))</f>
        <v>0</v>
      </c>
      <c r="N229" s="591">
        <f>IF(N$2=0,$C229*$D229/$C$1*Index_운영!N71*Index_운영!N$10,IF(NOT(M229=0),NOT(Index_운영!N71=0)*M229*(1+$E229*Index_운영!N291)*Index_운영!N71,$C229*$D229/$C$1*Index_운영!N71))</f>
        <v>0</v>
      </c>
      <c r="O229" s="591">
        <f>IF(O$2=0,$C229*$D229/$C$1*Index_운영!O71*Index_운영!O$10,IF(NOT(N229=0),NOT(Index_운영!O71=0)*N229*(1+$E229*Index_운영!O291)*Index_운영!O71,$C229*$D229/$C$1*Index_운영!O71))</f>
        <v>0</v>
      </c>
      <c r="P229" s="591">
        <f>IF(P$2=0,$C229*$D229/$C$1*Index_운영!P71*Index_운영!P$10,IF(NOT(O229=0),NOT(Index_운영!P71=0)*O229*(1+$E229*Index_운영!P291)*Index_운영!P71,$C229*$D229/$C$1*Index_운영!P71))</f>
        <v>0</v>
      </c>
      <c r="Q229" s="591">
        <f>IF(Q$2=0,$C229*$D229/$C$1*Index_운영!Q71*Index_운영!Q$10,IF(NOT(P229=0),NOT(Index_운영!Q71=0)*P229*(1+$E229*Index_운영!Q291)*Index_운영!Q71,$C229*$D229/$C$1*Index_운영!Q71))</f>
        <v>0</v>
      </c>
      <c r="R229" s="591">
        <f>IF(R$2=0,$C229*$D229/$C$1*Index_운영!R71*Index_운영!R$10,IF(NOT(Q229=0),NOT(Index_운영!R71=0)*Q229*(1+$E229*Index_운영!R291)*Index_운영!R71,$C229*$D229/$C$1*Index_운영!R71))</f>
        <v>0</v>
      </c>
      <c r="S229" s="591">
        <f>IF(S$2=0,$C229*$D229/$C$1*Index_운영!S71*Index_운영!S$10,IF(NOT(R229=0),NOT(Index_운영!S71=0)*R229*(1+$E229*Index_운영!S291)*Index_운영!S71,$C229*$D229/$C$1*Index_운영!S71))</f>
        <v>0</v>
      </c>
      <c r="T229" s="591">
        <f>IF(T$2=0,$C229*$D229/$C$1*Index_운영!T71*Index_운영!T$10,IF(NOT(S229=0),NOT(Index_운영!T71=0)*S229*(1+$E229*Index_운영!T291)*Index_운영!T71,$C229*$D229/$C$1*Index_운영!T71))</f>
        <v>0</v>
      </c>
      <c r="U229" s="591">
        <f>IF(U$2=0,$C229*$D229/$C$1*Index_운영!U71*Index_운영!U$10,IF(NOT(T229=0),NOT(Index_운영!U71=0)*T229*(1+$E229*Index_운영!U291)*Index_운영!U71,$C229*$D229/$C$1*Index_운영!U71))</f>
        <v>0</v>
      </c>
      <c r="V229" s="591">
        <f>IF(V$2=0,$C229*$D229/$C$1*Index_운영!V71*Index_운영!V$10,IF(NOT(U229=0),NOT(Index_운영!V71=0)*U229*(1+$E229*Index_운영!V291)*Index_운영!V71,$C229*$D229/$C$1*Index_운영!V71))</f>
        <v>0</v>
      </c>
      <c r="W229" s="591">
        <f>IF(W$2=0,$C229*$D229/$C$1*Index_운영!W71*Index_운영!W$10,IF(NOT(V229=0),NOT(Index_운영!W71=0)*V229*(1+$E229*Index_운영!W291)*Index_운영!W71,$C229*$D229/$C$1*Index_운영!W71))</f>
        <v>0</v>
      </c>
      <c r="X229" s="591">
        <f>IF(X$2=0,$C229*$D229/$C$1*Index_운영!X71*Index_운영!X$10,IF(NOT(W229=0),NOT(Index_운영!X71=0)*W229*(1+$E229*Index_운영!X291)*Index_운영!X71,$C229*$D229/$C$1*Index_운영!X71))</f>
        <v>0</v>
      </c>
      <c r="Y229" s="591">
        <f>IF(Y$2=0,$C229*$D229/$C$1*Index_운영!Y71*Index_운영!Y$10,IF(NOT(X229=0),NOT(Index_운영!Y71=0)*X229*(1+$E229*Index_운영!Y291)*Index_운영!Y71,$C229*$D229/$C$1*Index_운영!Y71))</f>
        <v>0</v>
      </c>
      <c r="Z229" s="591">
        <f>IF(Z$2=0,$C229*$D229/$C$1*Index_운영!Z71*Index_운영!Z$10,IF(NOT(Y229=0),NOT(Index_운영!Z71=0)*Y229*(1+$E229*Index_운영!Z291)*Index_운영!Z71,$C229*$D229/$C$1*Index_운영!Z71))</f>
        <v>0</v>
      </c>
      <c r="AA229" s="591">
        <f>IF(AA$2=0,$C229*$D229/$C$1*Index_운영!AA71*Index_운영!AA$10,IF(NOT(Z229=0),NOT(Index_운영!AA71=0)*Z229*(1+$E229*Index_운영!AA291)*Index_운영!AA71,$C229*$D229/$C$1*Index_운영!AA71))</f>
        <v>0</v>
      </c>
      <c r="AB229" s="591">
        <f>IF(AB$2=0,$C229*$D229/$C$1*Index_운영!AB71*Index_운영!AB$10,IF(NOT(AA229=0),NOT(Index_운영!AB71=0)*AA229*(1+$E229*Index_운영!AB291)*Index_운영!AB71,$C229*$D229/$C$1*Index_운영!AB71))</f>
        <v>0</v>
      </c>
      <c r="AC229" s="591">
        <f>IF(AC$2=0,$C229*$D229/$C$1*Index_운영!AC71*Index_운영!AC$10,IF(NOT(AB229=0),NOT(Index_운영!AC71=0)*AB229*(1+$E229*Index_운영!AC291)*Index_운영!AC71,$C229*$D229/$C$1*Index_운영!AC71))</f>
        <v>0</v>
      </c>
      <c r="AD229" s="591">
        <f>IF(AD$2=0,$C229*$D229/$C$1*Index_운영!AD71*Index_운영!AD$10,IF(NOT(AC229=0),NOT(Index_운영!AD71=0)*AC229*(1+$E229*Index_운영!AD291)*Index_운영!AD71,$C229*$D229/$C$1*Index_운영!AD71))</f>
        <v>0</v>
      </c>
      <c r="AE229" s="591">
        <f>IF(AE$2=0,$C229*$D229/$C$1*Index_운영!AE71*Index_운영!AE$10,IF(NOT(AD229=0),NOT(Index_운영!AE71=0)*AD229*(1+$E229*Index_운영!AE291)*Index_운영!AE71,$C229*$D229/$C$1*Index_운영!AE71))</f>
        <v>0</v>
      </c>
      <c r="AF229" s="591">
        <f>IF(AF$2=0,$C229*$D229/$C$1*Index_운영!AF71*Index_운영!AF$10,IF(NOT(AE229=0),NOT(Index_운영!AF71=0)*AE229*(1+$E229*Index_운영!AF291)*Index_운영!AF71,$C229*$D229/$C$1*Index_운영!AF71))</f>
        <v>0</v>
      </c>
      <c r="AG229" s="591">
        <f>IF(AG$2=0,$C229*$D229/$C$1*Index_운영!AG71*Index_운영!AG$10,IF(NOT(AF229=0),NOT(Index_운영!AG71=0)*AF229*(1+$E229*Index_운영!AG291)*Index_운영!AG71,$C229*$D229/$C$1*Index_운영!AG71))</f>
        <v>0</v>
      </c>
      <c r="AH229" s="591">
        <f>IF(AH$2=0,$C229*$D229/$C$1*Index_운영!AH71*Index_운영!AH$10,IF(NOT(AG229=0),NOT(Index_운영!AH71=0)*AG229*(1+$E229*Index_운영!AH291)*Index_운영!AH71,$C229*$D229/$C$1*Index_운영!AH71))</f>
        <v>0</v>
      </c>
      <c r="AI229" s="591">
        <f>IF(AI$2=0,$C229*$D229/$C$1*Index_운영!AI71*Index_운영!AI$10,IF(NOT(AH229=0),NOT(Index_운영!AI71=0)*AH229*(1+$E229*Index_운영!AI291)*Index_운영!AI71,$C229*$D229/$C$1*Index_운영!AI71))</f>
        <v>0</v>
      </c>
      <c r="AJ229" s="591">
        <f>IF(AJ$2=0,$C229*$D229/$C$1*Index_운영!AJ71*Index_운영!AJ$10,IF(NOT(AI229=0),NOT(Index_운영!AJ71=0)*AI229*(1+$E229*Index_운영!AJ291)*Index_운영!AJ71,$C229*$D229/$C$1*Index_운영!AJ71))</f>
        <v>0</v>
      </c>
      <c r="AK229" s="591">
        <f>IF(AK$2=0,$C229*$D229/$C$1*Index_운영!AK71*Index_운영!AK$10,IF(NOT(AJ229=0),NOT(Index_운영!AK71=0)*AJ229*(1+$E229*Index_운영!AK291)*Index_운영!AK71,$C229*$D229/$C$1*Index_운영!AK71))</f>
        <v>0</v>
      </c>
      <c r="AL229" s="591">
        <f>IF(AL$2=0,$C229*$D229/$C$1*Index_운영!AL71*Index_운영!AL$10,IF(NOT(AK229=0),NOT(Index_운영!AL71=0)*AK229*(1+$E229*Index_운영!AL291)*Index_운영!AL71,$C229*$D229/$C$1*Index_운영!AL71))</f>
        <v>0</v>
      </c>
      <c r="AM229" s="591">
        <f>IF(AM$2=0,$C229*$D229/$C$1*Index_운영!AM71*Index_운영!AM$10,IF(NOT(AL229=0),NOT(Index_운영!AM71=0)*AL229*(1+$E229*Index_운영!AM291)*Index_운영!AM71,$C229*$D229/$C$1*Index_운영!AM71))</f>
        <v>0</v>
      </c>
      <c r="AN229" s="591">
        <f>IF(AN$2=0,$C229*$D229/$C$1*Index_운영!AN71*Index_운영!AN$10,IF(NOT(AM229=0),NOT(Index_운영!AN71=0)*AM229*(1+$E229*Index_운영!AN291)*Index_운영!AN71,$C229*$D229/$C$1*Index_운영!AN71))</f>
        <v>0</v>
      </c>
      <c r="AO229" s="591">
        <f>IF(AO$2=0,$C229*$D229/$C$1*Index_운영!AO71*Index_운영!AO$10,IF(NOT(AN229=0),NOT(Index_운영!AO71=0)*AN229*(1+$E229*Index_운영!AO291)*Index_운영!AO71,$C229*$D229/$C$1*Index_운영!AO71))</f>
        <v>0</v>
      </c>
      <c r="AP229" s="591">
        <f>IF(AP$2=0,$C229*$D229/$C$1*Index_운영!AP71*Index_운영!AP$10,IF(NOT(AO229=0),NOT(Index_운영!AP71=0)*AO229*(1+$E229*Index_운영!AP291)*Index_운영!AP71,$C229*$D229/$C$1*Index_운영!AP71))</f>
        <v>0</v>
      </c>
      <c r="AQ229" s="591">
        <f>IF(AQ$2=0,$C229*$D229/$C$1*Index_운영!AQ71*Index_운영!AQ$10,IF(NOT(AP229=0),NOT(Index_운영!AQ71=0)*AP229*(1+$E229*Index_운영!AQ291)*Index_운영!AQ71,$C229*$D229/$C$1*Index_운영!AQ71))</f>
        <v>0</v>
      </c>
      <c r="AR229" s="591">
        <f>IF(AR$2=0,$C229*$D229/$C$1*Index_운영!AR71*Index_운영!AR$10,IF(NOT(AQ229=0),NOT(Index_운영!AR71=0)*AQ229*(1+$E229*Index_운영!AR291)*Index_운영!AR71,$C229*$D229/$C$1*Index_운영!AR71))</f>
        <v>0</v>
      </c>
      <c r="AS229" s="591">
        <f>IF(AS$2=0,$C229*$D229/$C$1*Index_운영!AS71*Index_운영!AS$10,IF(NOT(AR229=0),NOT(Index_운영!AS71=0)*AR229*(1+$E229*Index_운영!AS291)*Index_운영!AS71,$C229*$D229/$C$1*Index_운영!AS71))</f>
        <v>0</v>
      </c>
      <c r="AT229" s="591">
        <f>IF(AT$2=0,$C229*$D229/$C$1*Index_운영!AT71*Index_운영!AT$10,IF(NOT(AS229=0),NOT(Index_운영!AT71=0)*AS229*(1+$E229*Index_운영!AT291)*Index_운영!AT71,$C229*$D229/$C$1*Index_운영!AT71))</f>
        <v>0</v>
      </c>
      <c r="AU229" s="591">
        <f>IF(AU$2=0,$C229*$D229/$C$1*Index_운영!AU71*Index_운영!AU$10,IF(NOT(AT229=0),NOT(Index_운영!AU71=0)*AT229*(1+$E229*Index_운영!AU291)*Index_운영!AU71,$C229*$D229/$C$1*Index_운영!AU71))</f>
        <v>0</v>
      </c>
      <c r="AV229" s="591">
        <f>IF(AV$2=0,$C229*$D229/$C$1*Index_운영!AV71*Index_운영!AV$10,IF(NOT(AU229=0),NOT(Index_운영!AV71=0)*AU229*(1+$E229*Index_운영!AV291)*Index_운영!AV71,$C229*$D229/$C$1*Index_운영!AV71))</f>
        <v>0</v>
      </c>
      <c r="AW229" s="591">
        <f>IF(AW$2=0,$C229*$D229/$C$1*Index_운영!AW71*Index_운영!AW$10,IF(NOT(AV229=0),NOT(Index_운영!AW71=0)*AV229*(1+$E229*Index_운영!AW291)*Index_운영!AW71,$C229*$D229/$C$1*Index_운영!AW71))</f>
        <v>0</v>
      </c>
      <c r="AX229" s="591">
        <f>IF(AX$2=0,$C229*$D229/$C$1*Index_운영!AX71*Index_운영!AX$10,IF(NOT(AW229=0),NOT(Index_운영!AX71=0)*AW229*(1+$E229*Index_운영!AX291)*Index_운영!AX71,$C229*$D229/$C$1*Index_운영!AX71))</f>
        <v>0</v>
      </c>
      <c r="AY229" s="591">
        <f>IF(AY$2=0,$C229*$D229/$C$1*Index_운영!AY71*Index_운영!AY$10,IF(NOT(AX229=0),NOT(Index_운영!AY71=0)*AX229*(1+$E229*Index_운영!AY291)*Index_운영!AY71,$C229*$D229/$C$1*Index_운영!AY71))</f>
        <v>0</v>
      </c>
      <c r="AZ229" s="591">
        <f>IF(AZ$2=0,$C229*$D229/$C$1*Index_운영!AZ71*Index_운영!AZ$10,IF(NOT(AY229=0),NOT(Index_운영!AZ71=0)*AY229*(1+$E229*Index_운영!AZ291)*Index_운영!AZ71,$C229*$D229/$C$1*Index_운영!AZ71))</f>
        <v>0</v>
      </c>
      <c r="BA229" s="591">
        <f>IF(BA$2=0,$C229*$D229/$C$1*Index_운영!BA71*Index_운영!BA$10,IF(NOT(AZ229=0),NOT(Index_운영!BA71=0)*AZ229*(1+$E229*Index_운영!BA291)*Index_운영!BA71,$C229*$D229/$C$1*Index_운영!BA71))</f>
        <v>0</v>
      </c>
      <c r="BB229" s="591">
        <f>IF(BB$2=0,$C229*$D229/$C$1*Index_운영!BB71*Index_운영!BB$10,IF(NOT(BA229=0),NOT(Index_운영!BB71=0)*BA229*(1+$E229*Index_운영!BB291)*Index_운영!BB71,$C229*$D229/$C$1*Index_운영!BB71))</f>
        <v>0</v>
      </c>
      <c r="BC229" s="591">
        <f>IF(BC$2=0,$C229*$D229/$C$1*Index_운영!BC71*Index_운영!BC$10,IF(NOT(BB229=0),NOT(Index_운영!BC71=0)*BB229*(1+$E229*Index_운영!BC291)*Index_운영!BC71,$C229*$D229/$C$1*Index_운영!BC71))</f>
        <v>0</v>
      </c>
      <c r="BD229" s="591">
        <f>IF(BD$2=0,$C229*$D229/$C$1*Index_운영!BD71*Index_운영!BD$10,IF(NOT(BC229=0),NOT(Index_운영!BD71=0)*BC229*(1+$E229*Index_운영!BD291)*Index_운영!BD71,$C229*$D229/$C$1*Index_운영!BD71))</f>
        <v>0</v>
      </c>
      <c r="BE229" s="591">
        <f>IF(BE$2=0,$C229*$D229/$C$1*Index_운영!BE71*Index_운영!BE$10,IF(NOT(BD229=0),NOT(Index_운영!BE71=0)*BD229*(1+$E229*Index_운영!BE291)*Index_운영!BE71,$C229*$D229/$C$1*Index_운영!BE71))</f>
        <v>0</v>
      </c>
      <c r="BF229" s="591">
        <f>IF(BF$2=0,$C229*$D229/$C$1*Index_운영!BF71*Index_운영!BF$10,IF(NOT(BE229=0),NOT(Index_운영!BF71=0)*BE229*(1+$E229*Index_운영!BF291)*Index_운영!BF71,$C229*$D229/$C$1*Index_운영!BF71))</f>
        <v>0</v>
      </c>
      <c r="BG229" s="591">
        <f>IF(BG$2=0,$C229*$D229/$C$1*Index_운영!BG71*Index_운영!BG$10,IF(NOT(BF229=0),NOT(Index_운영!BG71=0)*BF229*(1+$E229*Index_운영!BG291)*Index_운영!BG71,$C229*$D229/$C$1*Index_운영!BG71))</f>
        <v>0</v>
      </c>
      <c r="BH229" s="591">
        <f>IF(BH$2=0,$C229*$D229/$C$1*Index_운영!BH71*Index_운영!BH$10,IF(NOT(BG229=0),NOT(Index_운영!BH71=0)*BG229*(1+$E229*Index_운영!BH291)*Index_운영!BH71,$C229*$D229/$C$1*Index_운영!BH71))</f>
        <v>0</v>
      </c>
      <c r="BI229" s="591">
        <f>IF(BI$2=0,$C229*$D229/$C$1*Index_운영!BI71*Index_운영!BI$10,IF(NOT(BH229=0),NOT(Index_운영!BI71=0)*BH229*(1+$E229*Index_운영!BI291)*Index_운영!BI71,$C229*$D229/$C$1*Index_운영!BI71))</f>
        <v>0</v>
      </c>
      <c r="BJ229" s="591">
        <f>IF(BJ$2=0,$C229*$D229/$C$1*Index_운영!BJ71*Index_운영!BJ$10,IF(NOT(BI229=0),NOT(Index_운영!BJ71=0)*BI229*(1+$E229*Index_운영!BJ291)*Index_운영!BJ71,$C229*$D229/$C$1*Index_운영!BJ71))</f>
        <v>0</v>
      </c>
      <c r="BK229" s="591">
        <f>IF(BK$2=0,$C229*$D229/$C$1*Index_운영!BK71*Index_운영!BK$10,IF(NOT(BJ229=0),NOT(Index_운영!BK71=0)*BJ229*(1+$E229*Index_운영!BK291)*Index_운영!BK71,$C229*$D229/$C$1*Index_운영!BK71))</f>
        <v>0</v>
      </c>
      <c r="BL229" s="591">
        <f>IF(BL$2=0,$C229*$D229/$C$1*Index_운영!BL71*Index_운영!BL$10,IF(NOT(BK229=0),NOT(Index_운영!BL71=0)*BK229*(1+$E229*Index_운영!BL291)*Index_운영!BL71,$C229*$D229/$C$1*Index_운영!BL71))</f>
        <v>0</v>
      </c>
      <c r="BM229" s="591">
        <f>IF(BM$2=0,$C229*$D229/$C$1*Index_운영!BM71*Index_운영!BM$10,IF(NOT(BL229=0),NOT(Index_운영!BM71=0)*BL229*(1+$E229*Index_운영!BM291)*Index_운영!BM71,$C229*$D229/$C$1*Index_운영!BM71))</f>
        <v>0</v>
      </c>
      <c r="BN229" s="591">
        <f>IF(BN$2=0,$C229*$D229/$C$1*Index_운영!BN71*Index_운영!BN$10,IF(NOT(BM229=0),NOT(Index_운영!BN71=0)*BM229*(1+$E229*Index_운영!BN291)*Index_운영!BN71,$C229*$D229/$C$1*Index_운영!BN71))</f>
        <v>0</v>
      </c>
      <c r="BO229" s="591">
        <f>IF(BO$2=0,$C229*$D229/$C$1*Index_운영!BO71*Index_운영!BO$10,IF(NOT(BN229=0),NOT(Index_운영!BO71=0)*BN229*(1+$E229*Index_운영!BO291)*Index_운영!BO71,$C229*$D229/$C$1*Index_운영!BO71))</f>
        <v>0</v>
      </c>
      <c r="BP229" s="591">
        <f>IF(BP$2=0,$C229*$D229/$C$1*Index_운영!BP71*Index_운영!BP$10,IF(NOT(BO229=0),NOT(Index_운영!BP71=0)*BO229*(1+$E229*Index_운영!BP291)*Index_운영!BP71,$C229*$D229/$C$1*Index_운영!BP71))</f>
        <v>0</v>
      </c>
      <c r="BQ229" s="591">
        <f>IF(BQ$2=0,$C229*$D229/$C$1*Index_운영!BQ71*Index_운영!BQ$10,IF(NOT(BP229=0),NOT(Index_운영!BQ71=0)*BP229*(1+$E229*Index_운영!BQ291)*Index_운영!BQ71,$C229*$D229/$C$1*Index_운영!BQ71))</f>
        <v>0</v>
      </c>
      <c r="BR229" s="591">
        <f>IF(BR$2=0,$C229*$D229/$C$1*Index_운영!BR71*Index_운영!BR$10,IF(NOT(BQ229=0),NOT(Index_운영!BR71=0)*BQ229*(1+$E229*Index_운영!BR291)*Index_운영!BR71,$C229*$D229/$C$1*Index_운영!BR71))</f>
        <v>0</v>
      </c>
      <c r="BS229" s="591">
        <f>IF(BS$2=0,$C229*$D229/$C$1*Index_운영!BS71*Index_운영!BS$10,IF(NOT(BR229=0),NOT(Index_운영!BS71=0)*BR229*(1+$E229*Index_운영!BS291)*Index_운영!BS71,$C229*$D229/$C$1*Index_운영!BS71))</f>
        <v>0</v>
      </c>
      <c r="BT229" s="591">
        <f>IF(BT$2=0,$C229*$D229/$C$1*Index_운영!BT71*Index_운영!BT$10,IF(NOT(BS229=0),NOT(Index_운영!BT71=0)*BS229*(1+$E229*Index_운영!BT291)*Index_운영!BT71,$C229*$D229/$C$1*Index_운영!BT71))</f>
        <v>0</v>
      </c>
      <c r="BU229" s="591">
        <f>IF(BU$2=0,$C229*$D229/$C$1*Index_운영!BU71*Index_운영!BU$10,IF(NOT(BT229=0),NOT(Index_운영!BU71=0)*BT229*(1+$E229*Index_운영!BU291)*Index_운영!BU71,$C229*$D229/$C$1*Index_운영!BU71))</f>
        <v>0</v>
      </c>
      <c r="BV229" s="591">
        <f>IF(BV$2=0,$C229*$D229/$C$1*Index_운영!BV71*Index_운영!BV$10,IF(NOT(BU229=0),NOT(Index_운영!BV71=0)*BU229*(1+$E229*Index_운영!BV291)*Index_운영!BV71,$C229*$D229/$C$1*Index_운영!BV71))</f>
        <v>0</v>
      </c>
      <c r="BW229" s="591">
        <f>IF(BW$2=0,$C229*$D229/$C$1*Index_운영!BW71*Index_운영!BW$10,IF(NOT(BV229=0),NOT(Index_운영!BW71=0)*BV229*(1+$E229*Index_운영!BW291)*Index_운영!BW71,$C229*$D229/$C$1*Index_운영!BW71))</f>
        <v>0</v>
      </c>
      <c r="BX229" s="591">
        <f>IF(BX$2=0,$C229*$D229/$C$1*Index_운영!BX71*Index_운영!BX$10,IF(NOT(BW229=0),NOT(Index_운영!BX71=0)*BW229*(1+$E229*Index_운영!BX291)*Index_운영!BX71,$C229*$D229/$C$1*Index_운영!BX71))</f>
        <v>0</v>
      </c>
      <c r="BY229" s="591">
        <f>IF(BY$2=0,$C229*$D229/$C$1*Index_운영!BY71*Index_운영!BY$10,IF(NOT(BX229=0),NOT(Index_운영!BY71=0)*BX229*(1+$E229*Index_운영!BY291)*Index_운영!BY71,$C229*$D229/$C$1*Index_운영!BY71))</f>
        <v>0</v>
      </c>
      <c r="BZ229" s="591">
        <f>IF(BZ$2=0,$C229*$D229/$C$1*Index_운영!BZ71*Index_운영!BZ$10,IF(NOT(BY229=0),NOT(Index_운영!BZ71=0)*BY229*(1+$E229*Index_운영!BZ291)*Index_운영!BZ71,$C229*$D229/$C$1*Index_운영!BZ71))</f>
        <v>0</v>
      </c>
      <c r="CA229" s="591">
        <f>IF(CA$2=0,$C229*$D229/$C$1*Index_운영!CA71*Index_운영!CA$10,IF(NOT(BZ229=0),NOT(Index_운영!CA71=0)*BZ229*(1+$E229*Index_운영!CA291)*Index_운영!CA71,$C229*$D229/$C$1*Index_운영!CA71))</f>
        <v>0</v>
      </c>
      <c r="CB229" s="591">
        <f>IF(CB$2=0,$C229*$D229/$C$1*Index_운영!CB71*Index_운영!CB$10,IF(NOT(CA229=0),NOT(Index_운영!CB71=0)*CA229*(1+$E229*Index_운영!CB291)*Index_운영!CB71,$C229*$D229/$C$1*Index_운영!CB71))</f>
        <v>0</v>
      </c>
      <c r="CC229" s="591">
        <f>IF(CC$2=0,$C229*$D229/$C$1*Index_운영!CC71*Index_운영!CC$10,IF(NOT(CB229=0),NOT(Index_운영!CC71=0)*CB229*(1+$E229*Index_운영!CC291)*Index_운영!CC71,$C229*$D229/$C$1*Index_운영!CC71))</f>
        <v>0</v>
      </c>
      <c r="CD229" s="591">
        <f>IF(CD$2=0,$C229*$D229/$C$1*Index_운영!CD71*Index_운영!CD$10,IF(NOT(CC229=0),NOT(Index_운영!CD71=0)*CC229*(1+$E229*Index_운영!CD291)*Index_운영!CD71,$C229*$D229/$C$1*Index_운영!CD71))</f>
        <v>0</v>
      </c>
      <c r="CE229" s="591">
        <f>IF(CE$2=0,$C229*$D229/$C$1*Index_운영!CE71*Index_운영!CE$10,IF(NOT(CD229=0),NOT(Index_운영!CE71=0)*CD229*(1+$E229*Index_운영!CE291)*Index_운영!CE71,$C229*$D229/$C$1*Index_운영!CE71))</f>
        <v>0</v>
      </c>
      <c r="CF229" s="591">
        <f>IF(CF$2=0,$C229*$D229/$C$1*Index_운영!CF71*Index_운영!CF$10,IF(NOT(CE229=0),NOT(Index_운영!CF71=0)*CE229*(1+$E229*Index_운영!CF291)*Index_운영!CF71,$C229*$D229/$C$1*Index_운영!CF71))</f>
        <v>0</v>
      </c>
      <c r="CG229" s="591">
        <f>IF(CG$2=0,$C229*$D229/$C$1*Index_운영!CG71*Index_운영!CG$10,IF(NOT(CF229=0),NOT(Index_운영!CG71=0)*CF229*(1+$E229*Index_운영!CG291)*Index_운영!CG71,$C229*$D229/$C$1*Index_운영!CG71))</f>
        <v>0</v>
      </c>
      <c r="CH229" s="591">
        <f>IF(CH$2=0,$C229*$D229/$C$1*Index_운영!CH71*Index_운영!CH$10,IF(NOT(CG229=0),NOT(Index_운영!CH71=0)*CG229*(1+$E229*Index_운영!CH291)*Index_운영!CH71,$C229*$D229/$C$1*Index_운영!CH71))</f>
        <v>0</v>
      </c>
      <c r="CI229" s="591">
        <f>IF(CI$2=0,$C229*$D229/$C$1*Index_운영!CI71*Index_운영!CI$10,IF(NOT(CH229=0),NOT(Index_운영!CI71=0)*CH229*(1+$E229*Index_운영!CI291)*Index_운영!CI71,$C229*$D229/$C$1*Index_운영!CI71))</f>
        <v>0</v>
      </c>
      <c r="CJ229" s="591">
        <f>IF(CJ$2=0,$C229*$D229/$C$1*Index_운영!CJ71*Index_운영!CJ$10,IF(NOT(CI229=0),NOT(Index_운영!CJ71=0)*CI229*(1+$E229*Index_운영!CJ291)*Index_운영!CJ71,$C229*$D229/$C$1*Index_운영!CJ71))</f>
        <v>0</v>
      </c>
      <c r="CK229" s="591">
        <f>IF(CK$2=0,$C229*$D229/$C$1*Index_운영!CK71*Index_운영!CK$10,IF(NOT(CJ229=0),NOT(Index_운영!CK71=0)*CJ229*(1+$E229*Index_운영!CK291)*Index_운영!CK71,$C229*$D229/$C$1*Index_운영!CK71))</f>
        <v>0</v>
      </c>
      <c r="CL229" s="591">
        <f>IF(CL$2=0,$C229*$D229/$C$1*Index_운영!CL71*Index_운영!CL$10,IF(NOT(CK229=0),NOT(Index_운영!CL71=0)*CK229*(1+$E229*Index_운영!CL291)*Index_운영!CL71,$C229*$D229/$C$1*Index_운영!CL71))</f>
        <v>0</v>
      </c>
      <c r="CM229" s="591">
        <f>IF(CM$2=0,$C229*$D229/$C$1*Index_운영!CM71*Index_운영!CM$10,IF(NOT(CL229=0),NOT(Index_운영!CM71=0)*CL229*(1+$E229*Index_운영!CM291)*Index_운영!CM71,$C229*$D229/$C$1*Index_운영!CM71))</f>
        <v>0</v>
      </c>
      <c r="CN229" s="591">
        <f>IF(CN$2=0,$C229*$D229/$C$1*Index_운영!CN71*Index_운영!CN$10,IF(NOT(CM229=0),NOT(Index_운영!CN71=0)*CM229*(1+$E229*Index_운영!CN291)*Index_운영!CN71,$C229*$D229/$C$1*Index_운영!CN71))</f>
        <v>0</v>
      </c>
      <c r="CO229" s="591">
        <f>IF(CO$2=0,$C229*$D229/$C$1*Index_운영!CO71*Index_운영!CO$10,IF(NOT(CN229=0),NOT(Index_운영!CO71=0)*CN229*(1+$E229*Index_운영!CO291)*Index_운영!CO71,$C229*$D229/$C$1*Index_운영!CO71))</f>
        <v>0</v>
      </c>
      <c r="CP229" s="591">
        <f>IF(CP$2=0,$C229*$D229/$C$1*Index_운영!CP71*Index_운영!CP$10,IF(NOT(CO229=0),NOT(Index_운영!CP71=0)*CO229*(1+$E229*Index_운영!CP291)*Index_운영!CP71,$C229*$D229/$C$1*Index_운영!CP71))</f>
        <v>0</v>
      </c>
      <c r="CQ229" s="591">
        <f>IF(CQ$2=0,$C229*$D229/$C$1*Index_운영!CQ71*Index_운영!CQ$10,IF(NOT(CP229=0),NOT(Index_운영!CQ71=0)*CP229*(1+$E229*Index_운영!CQ291)*Index_운영!CQ71,$C229*$D229/$C$1*Index_운영!CQ71))</f>
        <v>0</v>
      </c>
      <c r="CR229" s="591">
        <f>IF(CR$2=0,$C229*$D229/$C$1*Index_운영!CR71*Index_운영!CR$10,IF(NOT(CQ229=0),NOT(Index_운영!CR71=0)*CQ229*(1+$E229*Index_운영!CR291)*Index_운영!CR71,$C229*$D229/$C$1*Index_운영!CR71))</f>
        <v>0</v>
      </c>
      <c r="CS229" s="591">
        <f>IF(CS$2=0,$C229*$D229/$C$1*Index_운영!CS71*Index_운영!CS$10,IF(NOT(CR229=0),NOT(Index_운영!CS71=0)*CR229*(1+$E229*Index_운영!CS291)*Index_운영!CS71,$C229*$D229/$C$1*Index_운영!CS71))</f>
        <v>0</v>
      </c>
      <c r="CT229" s="591">
        <f>IF(CT$2=0,$C229*$D229/$C$1*Index_운영!CT71*Index_운영!CT$10,IF(NOT(CS229=0),NOT(Index_운영!CT71=0)*CS229*(1+$E229*Index_운영!CT291)*Index_운영!CT71,$C229*$D229/$C$1*Index_운영!CT71))</f>
        <v>0</v>
      </c>
      <c r="CU229" s="591">
        <f>IF(CU$2=0,$C229*$D229/$C$1*Index_운영!CU71*Index_운영!CU$10,IF(NOT(CT229=0),NOT(Index_운영!CU71=0)*CT229*(1+$E229*Index_운영!CU291)*Index_운영!CU71,$C229*$D229/$C$1*Index_운영!CU71))</f>
        <v>0</v>
      </c>
      <c r="CV229" s="591">
        <f>IF(CV$2=0,$C229*$D229/$C$1*Index_운영!CV71*Index_운영!CV$10,IF(NOT(CU229=0),NOT(Index_운영!CV71=0)*CU229*(1+$E229*Index_운영!CV291)*Index_운영!CV71,$C229*$D229/$C$1*Index_운영!CV71))</f>
        <v>0</v>
      </c>
      <c r="CW229" s="591">
        <f>IF(CW$2=0,$C229*$D229/$C$1*Index_운영!CW71*Index_운영!CW$10,IF(NOT(CV229=0),NOT(Index_운영!CW71=0)*CV229*(1+$E229*Index_운영!CW291)*Index_운영!CW71,$C229*$D229/$C$1*Index_운영!CW71))</f>
        <v>0</v>
      </c>
      <c r="CX229" s="591">
        <f>IF(CX$2=0,$C229*$D229/$C$1*Index_운영!CX71*Index_운영!CX$10,IF(NOT(CW229=0),NOT(Index_운영!CX71=0)*CW229*(1+$E229*Index_운영!CX291)*Index_운영!CX71,$C229*$D229/$C$1*Index_운영!CX71))</f>
        <v>0</v>
      </c>
      <c r="CY229" s="591">
        <f>IF(CY$2=0,$C229*$D229/$C$1*Index_운영!CY71*Index_운영!CY$10,IF(NOT(CX229=0),NOT(Index_운영!CY71=0)*CX229*(1+$E229*Index_운영!CY291)*Index_운영!CY71,$C229*$D229/$C$1*Index_운영!CY71))</f>
        <v>0</v>
      </c>
      <c r="CZ229" s="591">
        <f>IF(CZ$2=0,$C229*$D229/$C$1*Index_운영!CZ71*Index_운영!CZ$10,IF(NOT(CY229=0),NOT(Index_운영!CZ71=0)*CY229*(1+$E229*Index_운영!CZ291)*Index_운영!CZ71,$C229*$D229/$C$1*Index_운영!CZ71))</f>
        <v>0</v>
      </c>
      <c r="DA229" s="591">
        <f>IF(DA$2=0,$C229*$D229/$C$1*Index_운영!DA71*Index_운영!DA$10,IF(NOT(CZ229=0),NOT(Index_운영!DA71=0)*CZ229*(1+$E229*Index_운영!DA291)*Index_운영!DA71,$C229*$D229/$C$1*Index_운영!DA71))</f>
        <v>0</v>
      </c>
      <c r="DB229" s="591">
        <f>IF(DB$2=0,$C229*$D229/$C$1*Index_운영!DB71*Index_운영!DB$10,IF(NOT(DA229=0),NOT(Index_운영!DB71=0)*DA229*(1+$E229*Index_운영!DB291)*Index_운영!DB71,$C229*$D229/$C$1*Index_운영!DB71))</f>
        <v>0</v>
      </c>
      <c r="DC229" s="591">
        <f>IF(DC$2=0,$C229*$D229/$C$1*Index_운영!DC71*Index_운영!DC$10,IF(NOT(DB229=0),NOT(Index_운영!DC71=0)*DB229*(1+$E229*Index_운영!DC291)*Index_운영!DC71,$C229*$D229/$C$1*Index_운영!DC71))</f>
        <v>0</v>
      </c>
      <c r="DD229" s="591">
        <f>IF(DD$2=0,$C229*$D229/$C$1*Index_운영!DD71*Index_운영!DD$10,IF(NOT(DC229=0),NOT(Index_운영!DD71=0)*DC229*(1+$E229*Index_운영!DD291)*Index_운영!DD71,$C229*$D229/$C$1*Index_운영!DD71))</f>
        <v>0</v>
      </c>
      <c r="DE229" s="591">
        <f>IF(DE$2=0,$C229*$D229/$C$1*Index_운영!DE71*Index_운영!DE$10,IF(NOT(DD229=0),NOT(Index_운영!DE71=0)*DD229*(1+$E229*Index_운영!DE291)*Index_운영!DE71,$C229*$D229/$C$1*Index_운영!DE71))</f>
        <v>0</v>
      </c>
      <c r="DF229" s="591">
        <f>IF(DF$2=0,$C229*$D229/$C$1*Index_운영!DF71*Index_운영!DF$10,IF(NOT(DE229=0),NOT(Index_운영!DF71=0)*DE229*(1+$E229*Index_운영!DF291)*Index_운영!DF71,$C229*$D229/$C$1*Index_운영!DF71))</f>
        <v>0</v>
      </c>
      <c r="DG229" s="591">
        <f>IF(DG$2=0,$C229*$D229/$C$1*Index_운영!DG71*Index_운영!DG$10,IF(NOT(DF229=0),NOT(Index_운영!DG71=0)*DF229*(1+$E229*Index_운영!DG291)*Index_운영!DG71,$C229*$D229/$C$1*Index_운영!DG71))</f>
        <v>0</v>
      </c>
      <c r="DH229" s="591">
        <f>IF(DH$2=0,$C229*$D229/$C$1*Index_운영!DH71*Index_운영!DH$10,IF(NOT(DG229=0),NOT(Index_운영!DH71=0)*DG229*(1+$E229*Index_운영!DH291)*Index_운영!DH71,$C229*$D229/$C$1*Index_운영!DH71))</f>
        <v>0</v>
      </c>
      <c r="DI229" s="591">
        <f>IF(DI$2=0,$C229*$D229/$C$1*Index_운영!DI71*Index_운영!DI$10,IF(NOT(DH229=0),NOT(Index_운영!DI71=0)*DH229*(1+$E229*Index_운영!DI291)*Index_운영!DI71,$C229*$D229/$C$1*Index_운영!DI71))</f>
        <v>0</v>
      </c>
      <c r="DJ229" s="591">
        <f>IF(DJ$2=0,$C229*$D229/$C$1*Index_운영!DJ71*Index_운영!DJ$10,IF(NOT(DI229=0),NOT(Index_운영!DJ71=0)*DI229*(1+$E229*Index_운영!DJ291)*Index_운영!DJ71,$C229*$D229/$C$1*Index_운영!DJ71))</f>
        <v>0</v>
      </c>
      <c r="DK229" s="591">
        <f>IF(DK$2=0,$C229*$D229/$C$1*Index_운영!DK71*Index_운영!DK$10,IF(NOT(DJ229=0),NOT(Index_운영!DK71=0)*DJ229*(1+$E229*Index_운영!DK291)*Index_운영!DK71,$C229*$D229/$C$1*Index_운영!DK71))</f>
        <v>0</v>
      </c>
      <c r="DL229" s="591">
        <f>IF(DL$2=0,$C229*$D229/$C$1*Index_운영!DL71*Index_운영!DL$10,IF(NOT(DK229=0),NOT(Index_운영!DL71=0)*DK229*(1+$E229*Index_운영!DL291)*Index_운영!DL71,$C229*$D229/$C$1*Index_운영!DL71))</f>
        <v>0</v>
      </c>
      <c r="DM229" s="591">
        <f>IF(DM$2=0,$C229*$D229/$C$1*Index_운영!DM71*Index_운영!DM$10,IF(NOT(DL229=0),NOT(Index_운영!DM71=0)*DL229*(1+$E229*Index_운영!DM291)*Index_운영!DM71,$C229*$D229/$C$1*Index_운영!DM71))</f>
        <v>0</v>
      </c>
      <c r="DN229" s="591">
        <f>IF(DN$2=0,$C229*$D229/$C$1*Index_운영!DN71*Index_운영!DN$10,IF(NOT(DM229=0),NOT(Index_운영!DN71=0)*DM229*(1+$E229*Index_운영!DN291)*Index_운영!DN71,$C229*$D229/$C$1*Index_운영!DN71))</f>
        <v>0</v>
      </c>
      <c r="DO229" s="591">
        <f>IF(DO$2=0,$C229*$D229/$C$1*Index_운영!DO71*Index_운영!DO$10,IF(NOT(DN229=0),NOT(Index_운영!DO71=0)*DN229*(1+$E229*Index_운영!DO291)*Index_운영!DO71,$C229*$D229/$C$1*Index_운영!DO71))</f>
        <v>0</v>
      </c>
      <c r="DP229" s="591">
        <f>IF(DP$2=0,$C229*$D229/$C$1*Index_운영!DP71*Index_운영!DP$10,IF(NOT(DO229=0),NOT(Index_운영!DP71=0)*DO229*(1+$E229*Index_운영!DP291)*Index_운영!DP71,$C229*$D229/$C$1*Index_운영!DP71))</f>
        <v>0</v>
      </c>
      <c r="DQ229" s="591">
        <f>IF(DQ$2=0,$C229*$D229/$C$1*Index_운영!DQ71*Index_운영!DQ$10,IF(NOT(DP229=0),NOT(Index_운영!DQ71=0)*DP229*(1+$E229*Index_운영!DQ291)*Index_운영!DQ71,$C229*$D229/$C$1*Index_운영!DQ71))</f>
        <v>0</v>
      </c>
      <c r="DR229" s="591">
        <f>IF(DR$2=0,$C229*$D229/$C$1*Index_운영!DR71*Index_운영!DR$10,IF(NOT(DQ229=0),NOT(Index_운영!DR71=0)*DQ229*(1+$E229*Index_운영!DR291)*Index_운영!DR71,$C229*$D229/$C$1*Index_운영!DR71))</f>
        <v>0</v>
      </c>
      <c r="DS229" s="591">
        <f>IF(DS$2=0,$C229*$D229/$C$1*Index_운영!DS71*Index_운영!DS$10,IF(NOT(DR229=0),NOT(Index_운영!DS71=0)*DR229*(1+$E229*Index_운영!DS291)*Index_운영!DS71,$C229*$D229/$C$1*Index_운영!DS71))</f>
        <v>0</v>
      </c>
      <c r="DT229" s="591">
        <f>IF(DT$2=0,$C229*$D229/$C$1*Index_운영!DT71*Index_운영!DT$10,IF(NOT(DS229=0),NOT(Index_운영!DT71=0)*DS229*(1+$E229*Index_운영!DT291)*Index_운영!DT71,$C229*$D229/$C$1*Index_운영!DT71))</f>
        <v>0</v>
      </c>
      <c r="DU229" s="591">
        <f>IF(DU$2=0,$C229*$D229/$C$1*Index_운영!DU71*Index_운영!DU$10,IF(NOT(DT229=0),NOT(Index_운영!DU71=0)*DT229*(1+$E229*Index_운영!DU291)*Index_운영!DU71,$C229*$D229/$C$1*Index_운영!DU71))</f>
        <v>0</v>
      </c>
      <c r="DV229" s="591">
        <f>IF(DV$2=0,$C229*$D229/$C$1*Index_운영!DV71*Index_운영!DV$10,IF(NOT(DU229=0),NOT(Index_운영!DV71=0)*DU229*(1+$E229*Index_운영!DV291)*Index_운영!DV71,$C229*$D229/$C$1*Index_운영!DV71))</f>
        <v>0</v>
      </c>
    </row>
    <row r="230" spans="1:126" s="485" customFormat="1" x14ac:dyDescent="0.4">
      <c r="A230" s="737"/>
      <c r="E230" s="592"/>
      <c r="F230" s="593"/>
      <c r="G230" s="594"/>
      <c r="H230" s="594"/>
      <c r="I230" s="594"/>
      <c r="J230" s="594"/>
      <c r="K230" s="594"/>
      <c r="L230" s="594"/>
      <c r="M230" s="594"/>
      <c r="N230" s="594"/>
      <c r="O230" s="594"/>
      <c r="P230" s="594"/>
      <c r="Q230" s="594"/>
      <c r="R230" s="594"/>
      <c r="S230" s="594"/>
      <c r="T230" s="594"/>
      <c r="U230" s="594"/>
      <c r="V230" s="594"/>
      <c r="W230" s="594"/>
      <c r="X230" s="594"/>
      <c r="Y230" s="594"/>
      <c r="Z230" s="594"/>
      <c r="AA230" s="594"/>
      <c r="AB230" s="594"/>
      <c r="AC230" s="594"/>
      <c r="AD230" s="594"/>
      <c r="AE230" s="594"/>
      <c r="AF230" s="594"/>
      <c r="AG230" s="594"/>
      <c r="AH230" s="594"/>
      <c r="AI230" s="594"/>
      <c r="AJ230" s="594"/>
      <c r="AK230" s="594"/>
      <c r="AL230" s="594"/>
      <c r="AM230" s="594"/>
      <c r="AN230" s="594"/>
      <c r="AO230" s="594"/>
      <c r="AP230" s="594"/>
      <c r="AQ230" s="594"/>
      <c r="AR230" s="594"/>
      <c r="AS230" s="594"/>
      <c r="AT230" s="594"/>
      <c r="AU230" s="594"/>
      <c r="AV230" s="594"/>
      <c r="AW230" s="594"/>
      <c r="AX230" s="594"/>
      <c r="AY230" s="594"/>
      <c r="AZ230" s="594"/>
      <c r="BA230" s="594"/>
      <c r="BB230" s="594"/>
      <c r="BC230" s="594"/>
      <c r="BD230" s="594"/>
      <c r="BE230" s="594"/>
      <c r="BF230" s="594"/>
      <c r="BG230" s="594"/>
      <c r="BH230" s="594"/>
      <c r="BI230" s="594"/>
      <c r="BJ230" s="594"/>
      <c r="BK230" s="594"/>
      <c r="BL230" s="594"/>
      <c r="BM230" s="594"/>
      <c r="BN230" s="594"/>
      <c r="BO230" s="594"/>
      <c r="BP230" s="594"/>
      <c r="BQ230" s="594"/>
      <c r="BR230" s="594"/>
      <c r="BS230" s="594"/>
      <c r="BT230" s="594"/>
      <c r="BU230" s="594"/>
      <c r="BV230" s="594"/>
      <c r="BW230" s="594"/>
      <c r="BX230" s="594"/>
      <c r="BY230" s="594"/>
      <c r="BZ230" s="594"/>
      <c r="CA230" s="594"/>
      <c r="CB230" s="594"/>
      <c r="CC230" s="594"/>
      <c r="CD230" s="594"/>
      <c r="CE230" s="594"/>
      <c r="CF230" s="594"/>
      <c r="CG230" s="594"/>
      <c r="CH230" s="594"/>
      <c r="CI230" s="594"/>
      <c r="CJ230" s="594"/>
      <c r="CK230" s="594"/>
      <c r="CL230" s="594"/>
      <c r="CM230" s="594"/>
      <c r="CN230" s="594"/>
      <c r="CO230" s="594"/>
      <c r="CP230" s="594"/>
      <c r="CQ230" s="594"/>
      <c r="CR230" s="594"/>
      <c r="CS230" s="594"/>
      <c r="CT230" s="594"/>
      <c r="CU230" s="594"/>
      <c r="CV230" s="594"/>
      <c r="CW230" s="594"/>
      <c r="CX230" s="594"/>
      <c r="CY230" s="594"/>
      <c r="CZ230" s="594"/>
      <c r="DA230" s="594"/>
      <c r="DB230" s="594"/>
      <c r="DC230" s="594"/>
      <c r="DD230" s="594"/>
      <c r="DE230" s="594"/>
      <c r="DF230" s="594"/>
      <c r="DG230" s="594"/>
      <c r="DH230" s="594"/>
      <c r="DI230" s="594"/>
      <c r="DJ230" s="594"/>
      <c r="DK230" s="594"/>
      <c r="DL230" s="594"/>
      <c r="DM230" s="594"/>
      <c r="DN230" s="594"/>
      <c r="DO230" s="594"/>
      <c r="DP230" s="594"/>
      <c r="DQ230" s="594"/>
      <c r="DR230" s="594"/>
      <c r="DS230" s="594"/>
      <c r="DT230" s="594"/>
      <c r="DU230" s="594"/>
      <c r="DV230" s="594"/>
    </row>
    <row r="231" spans="1:126" s="724" customFormat="1" ht="4.95" customHeight="1" x14ac:dyDescent="0.4">
      <c r="E231" s="741"/>
      <c r="F231" s="742"/>
      <c r="G231" s="743"/>
      <c r="H231" s="743"/>
      <c r="I231" s="743"/>
      <c r="J231" s="743"/>
      <c r="K231" s="743"/>
      <c r="L231" s="743"/>
      <c r="M231" s="743"/>
      <c r="N231" s="743"/>
      <c r="O231" s="743"/>
      <c r="P231" s="743"/>
      <c r="Q231" s="743"/>
      <c r="R231" s="743"/>
      <c r="S231" s="743"/>
      <c r="T231" s="743"/>
      <c r="U231" s="743"/>
      <c r="V231" s="743"/>
      <c r="W231" s="743"/>
      <c r="X231" s="743"/>
      <c r="Y231" s="743"/>
      <c r="Z231" s="743"/>
      <c r="AA231" s="743"/>
      <c r="AB231" s="743"/>
      <c r="AC231" s="743"/>
      <c r="AD231" s="743"/>
      <c r="AE231" s="743"/>
      <c r="AF231" s="743"/>
      <c r="AG231" s="743"/>
      <c r="AH231" s="743"/>
      <c r="AI231" s="743"/>
      <c r="AJ231" s="743"/>
      <c r="AK231" s="743"/>
      <c r="AL231" s="743"/>
      <c r="AM231" s="743"/>
      <c r="AN231" s="743"/>
      <c r="AO231" s="743"/>
      <c r="AP231" s="743"/>
      <c r="AQ231" s="743"/>
      <c r="AR231" s="743"/>
      <c r="AS231" s="743"/>
      <c r="AT231" s="743"/>
      <c r="AU231" s="743"/>
      <c r="AV231" s="743"/>
      <c r="AW231" s="743"/>
      <c r="AX231" s="743"/>
      <c r="AY231" s="743"/>
      <c r="AZ231" s="743"/>
      <c r="BA231" s="743"/>
      <c r="BB231" s="743"/>
      <c r="BC231" s="743"/>
      <c r="BD231" s="743"/>
      <c r="BE231" s="743"/>
      <c r="BF231" s="743"/>
      <c r="BG231" s="743"/>
      <c r="BH231" s="743"/>
      <c r="BI231" s="743"/>
      <c r="BJ231" s="743"/>
      <c r="BK231" s="743"/>
      <c r="BL231" s="743"/>
      <c r="BM231" s="743"/>
      <c r="BN231" s="743"/>
      <c r="BO231" s="743"/>
      <c r="BP231" s="743"/>
      <c r="BQ231" s="743"/>
      <c r="BR231" s="743"/>
      <c r="BS231" s="743"/>
      <c r="BT231" s="743"/>
      <c r="BU231" s="743"/>
      <c r="BV231" s="743"/>
      <c r="BW231" s="743"/>
      <c r="BX231" s="743"/>
      <c r="BY231" s="743"/>
      <c r="BZ231" s="743"/>
      <c r="CA231" s="743"/>
      <c r="CB231" s="743"/>
      <c r="CC231" s="743"/>
      <c r="CD231" s="743"/>
      <c r="CE231" s="743"/>
      <c r="CF231" s="743"/>
      <c r="CG231" s="743"/>
      <c r="CH231" s="743"/>
      <c r="CI231" s="743"/>
      <c r="CJ231" s="743"/>
      <c r="CK231" s="743"/>
      <c r="CL231" s="743"/>
      <c r="CM231" s="743"/>
      <c r="CN231" s="743"/>
      <c r="CO231" s="743"/>
      <c r="CP231" s="743"/>
      <c r="CQ231" s="743"/>
      <c r="CR231" s="743"/>
      <c r="CS231" s="743"/>
      <c r="CT231" s="743"/>
      <c r="CU231" s="743"/>
      <c r="CV231" s="743"/>
      <c r="CW231" s="743"/>
      <c r="CX231" s="743"/>
      <c r="CY231" s="743"/>
      <c r="CZ231" s="743"/>
      <c r="DA231" s="743"/>
      <c r="DB231" s="743"/>
      <c r="DC231" s="743"/>
      <c r="DD231" s="743"/>
      <c r="DE231" s="743"/>
      <c r="DF231" s="743"/>
      <c r="DG231" s="743"/>
      <c r="DH231" s="743"/>
      <c r="DI231" s="743"/>
      <c r="DJ231" s="743"/>
      <c r="DK231" s="743"/>
      <c r="DL231" s="743"/>
      <c r="DM231" s="743"/>
      <c r="DN231" s="743"/>
      <c r="DO231" s="743"/>
      <c r="DP231" s="743"/>
      <c r="DQ231" s="743"/>
      <c r="DR231" s="743"/>
      <c r="DS231" s="743"/>
      <c r="DT231" s="743"/>
      <c r="DU231" s="743"/>
      <c r="DV231" s="743"/>
    </row>
    <row r="232" spans="1:126" x14ac:dyDescent="0.4">
      <c r="B232" s="711" t="s">
        <v>92</v>
      </c>
      <c r="C232" s="711"/>
      <c r="D232" s="711"/>
      <c r="E232" s="1222"/>
      <c r="F232" s="1223">
        <f>SUM(F234:F275)</f>
        <v>0</v>
      </c>
      <c r="G232" s="1224">
        <f t="shared" ref="G232:BR232" si="100">SUM(G234:G275)</f>
        <v>141901.25</v>
      </c>
      <c r="H232" s="1224">
        <f t="shared" si="100"/>
        <v>141901.25</v>
      </c>
      <c r="I232" s="1224">
        <f t="shared" si="100"/>
        <v>141901.25</v>
      </c>
      <c r="J232" s="1224">
        <f t="shared" si="100"/>
        <v>141901.25</v>
      </c>
      <c r="K232" s="1224">
        <f t="shared" si="100"/>
        <v>141901.25</v>
      </c>
      <c r="L232" s="1224">
        <f t="shared" si="100"/>
        <v>141901.25</v>
      </c>
      <c r="M232" s="1224">
        <f t="shared" si="100"/>
        <v>141901.25</v>
      </c>
      <c r="N232" s="1224">
        <f t="shared" si="100"/>
        <v>141901.25</v>
      </c>
      <c r="O232" s="1224">
        <f t="shared" si="100"/>
        <v>141901.25</v>
      </c>
      <c r="P232" s="1224">
        <f t="shared" si="100"/>
        <v>141901.25</v>
      </c>
      <c r="Q232" s="1224">
        <f t="shared" si="100"/>
        <v>141901.25</v>
      </c>
      <c r="R232" s="1224">
        <f t="shared" si="100"/>
        <v>144739.27499999999</v>
      </c>
      <c r="S232" s="1224">
        <f t="shared" si="100"/>
        <v>167572.875</v>
      </c>
      <c r="T232" s="1224">
        <f t="shared" si="100"/>
        <v>167572.875</v>
      </c>
      <c r="U232" s="1224">
        <f t="shared" si="100"/>
        <v>167572.875</v>
      </c>
      <c r="V232" s="1224">
        <f t="shared" si="100"/>
        <v>167572.875</v>
      </c>
      <c r="W232" s="1224">
        <f t="shared" si="100"/>
        <v>167572.875</v>
      </c>
      <c r="X232" s="1224">
        <f t="shared" si="100"/>
        <v>167572.875</v>
      </c>
      <c r="Y232" s="1224">
        <f t="shared" si="100"/>
        <v>167572.875</v>
      </c>
      <c r="Z232" s="1224">
        <f t="shared" si="100"/>
        <v>167572.875</v>
      </c>
      <c r="AA232" s="1224">
        <f t="shared" si="100"/>
        <v>167572.875</v>
      </c>
      <c r="AB232" s="1224">
        <f t="shared" si="100"/>
        <v>167572.875</v>
      </c>
      <c r="AC232" s="1224">
        <f t="shared" si="100"/>
        <v>167572.875</v>
      </c>
      <c r="AD232" s="1224">
        <f t="shared" si="100"/>
        <v>170924.33249999999</v>
      </c>
      <c r="AE232" s="1224">
        <f t="shared" si="100"/>
        <v>182341.13249999998</v>
      </c>
      <c r="AF232" s="1224">
        <f t="shared" si="100"/>
        <v>182341.13249999998</v>
      </c>
      <c r="AG232" s="1224">
        <f t="shared" si="100"/>
        <v>182341.13249999998</v>
      </c>
      <c r="AH232" s="1224">
        <f t="shared" si="100"/>
        <v>182341.13249999998</v>
      </c>
      <c r="AI232" s="1224">
        <f t="shared" si="100"/>
        <v>182341.13249999998</v>
      </c>
      <c r="AJ232" s="1224">
        <f t="shared" si="100"/>
        <v>182341.13249999998</v>
      </c>
      <c r="AK232" s="1224">
        <f t="shared" si="100"/>
        <v>182341.13249999998</v>
      </c>
      <c r="AL232" s="1224">
        <f t="shared" si="100"/>
        <v>182341.13249999998</v>
      </c>
      <c r="AM232" s="1224">
        <f t="shared" si="100"/>
        <v>182341.13249999998</v>
      </c>
      <c r="AN232" s="1224">
        <f t="shared" si="100"/>
        <v>182341.13249999998</v>
      </c>
      <c r="AO232" s="1224">
        <f t="shared" si="100"/>
        <v>182341.13249999998</v>
      </c>
      <c r="AP232" s="1224">
        <f t="shared" si="100"/>
        <v>185987.95514999999</v>
      </c>
      <c r="AQ232" s="1224">
        <f t="shared" si="100"/>
        <v>185987.95514999999</v>
      </c>
      <c r="AR232" s="1224">
        <f t="shared" si="100"/>
        <v>185987.95514999999</v>
      </c>
      <c r="AS232" s="1224">
        <f t="shared" si="100"/>
        <v>185987.95514999999</v>
      </c>
      <c r="AT232" s="1224">
        <f t="shared" si="100"/>
        <v>185987.95514999999</v>
      </c>
      <c r="AU232" s="1224">
        <f t="shared" si="100"/>
        <v>185987.95514999999</v>
      </c>
      <c r="AV232" s="1224">
        <f t="shared" si="100"/>
        <v>185987.95514999999</v>
      </c>
      <c r="AW232" s="1224">
        <f t="shared" si="100"/>
        <v>185987.95514999999</v>
      </c>
      <c r="AX232" s="1224">
        <f t="shared" si="100"/>
        <v>185987.95514999999</v>
      </c>
      <c r="AY232" s="1224">
        <f t="shared" si="100"/>
        <v>185987.95514999999</v>
      </c>
      <c r="AZ232" s="1224">
        <f t="shared" si="100"/>
        <v>185987.95514999999</v>
      </c>
      <c r="BA232" s="1224">
        <f t="shared" si="100"/>
        <v>185987.95514999999</v>
      </c>
      <c r="BB232" s="1224">
        <f t="shared" si="100"/>
        <v>189707.71425299998</v>
      </c>
      <c r="BC232" s="1224">
        <f t="shared" si="100"/>
        <v>189707.71425299998</v>
      </c>
      <c r="BD232" s="1224">
        <f t="shared" si="100"/>
        <v>189707.71425299998</v>
      </c>
      <c r="BE232" s="1224">
        <f t="shared" si="100"/>
        <v>189707.71425299998</v>
      </c>
      <c r="BF232" s="1224">
        <f t="shared" si="100"/>
        <v>189707.71425299998</v>
      </c>
      <c r="BG232" s="1224">
        <f t="shared" si="100"/>
        <v>189707.71425299998</v>
      </c>
      <c r="BH232" s="1224">
        <f t="shared" si="100"/>
        <v>189707.71425299998</v>
      </c>
      <c r="BI232" s="1224">
        <f t="shared" si="100"/>
        <v>189707.71425299998</v>
      </c>
      <c r="BJ232" s="1224">
        <f t="shared" si="100"/>
        <v>189707.71425299998</v>
      </c>
      <c r="BK232" s="1224">
        <f t="shared" si="100"/>
        <v>189707.71425299998</v>
      </c>
      <c r="BL232" s="1224">
        <f t="shared" si="100"/>
        <v>189707.71425299998</v>
      </c>
      <c r="BM232" s="1224">
        <f t="shared" si="100"/>
        <v>189707.71425299998</v>
      </c>
      <c r="BN232" s="1224">
        <f t="shared" si="100"/>
        <v>193501.86853806002</v>
      </c>
      <c r="BO232" s="1224">
        <f t="shared" si="100"/>
        <v>193501.86853806002</v>
      </c>
      <c r="BP232" s="1224">
        <f t="shared" si="100"/>
        <v>193501.86853806002</v>
      </c>
      <c r="BQ232" s="1224">
        <f t="shared" si="100"/>
        <v>193501.86853806002</v>
      </c>
      <c r="BR232" s="1224">
        <f t="shared" si="100"/>
        <v>193501.86853806002</v>
      </c>
      <c r="BS232" s="1224">
        <f t="shared" ref="BS232:DV232" si="101">SUM(BS234:BS275)</f>
        <v>193501.86853806002</v>
      </c>
      <c r="BT232" s="1224">
        <f t="shared" si="101"/>
        <v>193501.86853806002</v>
      </c>
      <c r="BU232" s="1224">
        <f t="shared" si="101"/>
        <v>193501.86853806002</v>
      </c>
      <c r="BV232" s="1224">
        <f t="shared" si="101"/>
        <v>193501.86853806002</v>
      </c>
      <c r="BW232" s="1224">
        <f t="shared" si="101"/>
        <v>193501.86853806002</v>
      </c>
      <c r="BX232" s="1224">
        <f t="shared" si="101"/>
        <v>193501.86853806002</v>
      </c>
      <c r="BY232" s="1224">
        <f t="shared" si="101"/>
        <v>193501.86853806002</v>
      </c>
      <c r="BZ232" s="1224">
        <f t="shared" si="101"/>
        <v>197371.90590882121</v>
      </c>
      <c r="CA232" s="1224">
        <f t="shared" si="101"/>
        <v>142268.72242611274</v>
      </c>
      <c r="CB232" s="1224">
        <f t="shared" si="101"/>
        <v>142268.72242611274</v>
      </c>
      <c r="CC232" s="1224">
        <f t="shared" si="101"/>
        <v>142268.72242611274</v>
      </c>
      <c r="CD232" s="1224">
        <f t="shared" si="101"/>
        <v>142268.72242611274</v>
      </c>
      <c r="CE232" s="1224">
        <f t="shared" si="101"/>
        <v>142268.72242611274</v>
      </c>
      <c r="CF232" s="1224">
        <f t="shared" si="101"/>
        <v>142268.72242611274</v>
      </c>
      <c r="CG232" s="1224">
        <f t="shared" si="101"/>
        <v>142268.72242611274</v>
      </c>
      <c r="CH232" s="1224">
        <f t="shared" si="101"/>
        <v>142268.72242611274</v>
      </c>
      <c r="CI232" s="1224">
        <f t="shared" si="101"/>
        <v>142268.72242611274</v>
      </c>
      <c r="CJ232" s="1224">
        <f t="shared" si="101"/>
        <v>142268.72242611274</v>
      </c>
      <c r="CK232" s="1224">
        <f t="shared" si="101"/>
        <v>142268.72242611274</v>
      </c>
      <c r="CL232" s="1224">
        <f t="shared" si="101"/>
        <v>145114.096874635</v>
      </c>
      <c r="CM232" s="1224">
        <f t="shared" si="101"/>
        <v>119399.75465812851</v>
      </c>
      <c r="CN232" s="1224">
        <f t="shared" si="101"/>
        <v>119399.75465812851</v>
      </c>
      <c r="CO232" s="1224">
        <f t="shared" si="101"/>
        <v>119399.75465812851</v>
      </c>
      <c r="CP232" s="1224">
        <f t="shared" si="101"/>
        <v>119399.75465812851</v>
      </c>
      <c r="CQ232" s="1224">
        <f t="shared" si="101"/>
        <v>119399.75465812851</v>
      </c>
      <c r="CR232" s="1224">
        <f t="shared" si="101"/>
        <v>119399.75465812851</v>
      </c>
      <c r="CS232" s="1224">
        <f t="shared" si="101"/>
        <v>119399.75465812851</v>
      </c>
      <c r="CT232" s="1224">
        <f t="shared" si="101"/>
        <v>119399.75465812851</v>
      </c>
      <c r="CU232" s="1224">
        <f t="shared" si="101"/>
        <v>119399.75465812851</v>
      </c>
      <c r="CV232" s="1224">
        <f t="shared" si="101"/>
        <v>119399.75465812851</v>
      </c>
      <c r="CW232" s="1224">
        <f t="shared" si="101"/>
        <v>119399.75465812851</v>
      </c>
      <c r="CX232" s="1224">
        <f t="shared" si="101"/>
        <v>121787.74975129109</v>
      </c>
      <c r="CY232" s="1224">
        <f t="shared" si="101"/>
        <v>108930.57864303785</v>
      </c>
      <c r="CZ232" s="1224">
        <f t="shared" si="101"/>
        <v>108930.57864303785</v>
      </c>
      <c r="DA232" s="1224">
        <f t="shared" si="101"/>
        <v>108930.57864303785</v>
      </c>
      <c r="DB232" s="1224">
        <f t="shared" si="101"/>
        <v>108930.57864303785</v>
      </c>
      <c r="DC232" s="1224">
        <f t="shared" si="101"/>
        <v>108930.57864303785</v>
      </c>
      <c r="DD232" s="1224">
        <f t="shared" si="101"/>
        <v>108930.57864303785</v>
      </c>
      <c r="DE232" s="1224">
        <f t="shared" si="101"/>
        <v>108930.57864303785</v>
      </c>
      <c r="DF232" s="1224">
        <f t="shared" si="101"/>
        <v>108930.57864303785</v>
      </c>
      <c r="DG232" s="1224">
        <f t="shared" si="101"/>
        <v>108930.57864303785</v>
      </c>
      <c r="DH232" s="1224">
        <f t="shared" si="101"/>
        <v>108930.57864303785</v>
      </c>
      <c r="DI232" s="1224">
        <f t="shared" si="101"/>
        <v>108930.57864303785</v>
      </c>
      <c r="DJ232" s="1224">
        <f t="shared" si="101"/>
        <v>111109.1902158986</v>
      </c>
      <c r="DK232" s="1224">
        <f t="shared" si="101"/>
        <v>111109.1902158986</v>
      </c>
      <c r="DL232" s="1224">
        <f t="shared" si="101"/>
        <v>111109.1902158986</v>
      </c>
      <c r="DM232" s="1224">
        <f t="shared" si="101"/>
        <v>111109.1902158986</v>
      </c>
      <c r="DN232" s="1224">
        <f t="shared" si="101"/>
        <v>111109.1902158986</v>
      </c>
      <c r="DO232" s="1224">
        <f t="shared" si="101"/>
        <v>111109.1902158986</v>
      </c>
      <c r="DP232" s="1224">
        <f t="shared" si="101"/>
        <v>111109.1902158986</v>
      </c>
      <c r="DQ232" s="1224">
        <f t="shared" si="101"/>
        <v>111109.1902158986</v>
      </c>
      <c r="DR232" s="1224">
        <f t="shared" si="101"/>
        <v>111109.1902158986</v>
      </c>
      <c r="DS232" s="1224">
        <f t="shared" si="101"/>
        <v>111109.1902158986</v>
      </c>
      <c r="DT232" s="1224">
        <f t="shared" si="101"/>
        <v>111109.1902158986</v>
      </c>
      <c r="DU232" s="1224">
        <f t="shared" si="101"/>
        <v>111109.1902158986</v>
      </c>
      <c r="DV232" s="1224">
        <f t="shared" si="101"/>
        <v>113331.37402021658</v>
      </c>
    </row>
    <row r="233" spans="1:126" s="585" customFormat="1" x14ac:dyDescent="0.4">
      <c r="A233" s="724"/>
      <c r="B233" s="526" t="s">
        <v>84</v>
      </c>
      <c r="C233" s="526" t="s">
        <v>77</v>
      </c>
      <c r="D233" s="526" t="s">
        <v>88</v>
      </c>
      <c r="E233" s="540" t="s">
        <v>54</v>
      </c>
      <c r="F233" s="1247"/>
      <c r="G233" s="1248"/>
      <c r="H233" s="1248"/>
      <c r="I233" s="1248"/>
      <c r="J233" s="1248"/>
      <c r="K233" s="1248"/>
      <c r="L233" s="1248"/>
      <c r="M233" s="1248"/>
      <c r="N233" s="1248"/>
      <c r="O233" s="1248"/>
      <c r="P233" s="1248"/>
      <c r="Q233" s="1248"/>
      <c r="R233" s="1248"/>
      <c r="S233" s="1248"/>
      <c r="T233" s="1248"/>
      <c r="U233" s="1248"/>
      <c r="V233" s="1248"/>
      <c r="W233" s="1248"/>
      <c r="X233" s="1248"/>
      <c r="Y233" s="1248"/>
      <c r="Z233" s="1248"/>
      <c r="AA233" s="1248"/>
      <c r="AB233" s="1248"/>
      <c r="AC233" s="1248"/>
      <c r="AD233" s="1248"/>
      <c r="AE233" s="1248"/>
      <c r="AF233" s="1248"/>
      <c r="AG233" s="1248"/>
      <c r="AH233" s="1248"/>
      <c r="AI233" s="1248"/>
      <c r="AJ233" s="1248"/>
      <c r="AK233" s="1248"/>
      <c r="AL233" s="1248"/>
      <c r="AM233" s="1248"/>
      <c r="AN233" s="1248"/>
      <c r="AO233" s="1248"/>
      <c r="AP233" s="1248"/>
      <c r="AQ233" s="1248"/>
      <c r="AR233" s="1248"/>
      <c r="AS233" s="1248"/>
      <c r="AT233" s="1248"/>
      <c r="AU233" s="1248"/>
      <c r="AV233" s="1248"/>
      <c r="AW233" s="1248"/>
      <c r="AX233" s="1248"/>
      <c r="AY233" s="1248"/>
      <c r="AZ233" s="1248"/>
      <c r="BA233" s="1248"/>
      <c r="BB233" s="1248"/>
      <c r="BC233" s="1248"/>
      <c r="BD233" s="1248"/>
      <c r="BE233" s="1248"/>
      <c r="BF233" s="1248"/>
      <c r="BG233" s="1248"/>
      <c r="BH233" s="1248"/>
      <c r="BI233" s="1248"/>
      <c r="BJ233" s="1248"/>
      <c r="BK233" s="1248"/>
      <c r="BL233" s="1248"/>
      <c r="BM233" s="1248"/>
      <c r="BN233" s="1248"/>
      <c r="BO233" s="1248"/>
      <c r="BP233" s="1248"/>
      <c r="BQ233" s="1248"/>
      <c r="BR233" s="1248"/>
      <c r="BS233" s="1248"/>
      <c r="BT233" s="1248"/>
      <c r="BU233" s="1248"/>
      <c r="BV233" s="1248"/>
      <c r="BW233" s="1248"/>
      <c r="BX233" s="1248"/>
      <c r="BY233" s="1248"/>
      <c r="BZ233" s="1248"/>
      <c r="CA233" s="1248"/>
      <c r="CB233" s="1248"/>
      <c r="CC233" s="1248"/>
      <c r="CD233" s="1248"/>
      <c r="CE233" s="1248"/>
      <c r="CF233" s="1248"/>
      <c r="CG233" s="1248"/>
      <c r="CH233" s="1248"/>
      <c r="CI233" s="1248"/>
      <c r="CJ233" s="1248"/>
      <c r="CK233" s="1248"/>
      <c r="CL233" s="1248"/>
      <c r="CM233" s="1248"/>
      <c r="CN233" s="1248"/>
      <c r="CO233" s="1248"/>
      <c r="CP233" s="1248"/>
      <c r="CQ233" s="1248"/>
      <c r="CR233" s="1248"/>
      <c r="CS233" s="1248"/>
      <c r="CT233" s="1248"/>
      <c r="CU233" s="1248"/>
      <c r="CV233" s="1248"/>
      <c r="CW233" s="1248"/>
      <c r="CX233" s="1248"/>
      <c r="CY233" s="1248"/>
      <c r="CZ233" s="1248"/>
      <c r="DA233" s="1248"/>
      <c r="DB233" s="1248"/>
      <c r="DC233" s="1248"/>
      <c r="DD233" s="1248"/>
      <c r="DE233" s="1248"/>
      <c r="DF233" s="1248"/>
      <c r="DG233" s="1248"/>
      <c r="DH233" s="1248"/>
      <c r="DI233" s="1248"/>
      <c r="DJ233" s="1248"/>
      <c r="DK233" s="1248"/>
      <c r="DL233" s="1248"/>
      <c r="DM233" s="1248"/>
      <c r="DN233" s="1248"/>
      <c r="DO233" s="1248"/>
      <c r="DP233" s="1248"/>
      <c r="DQ233" s="1248"/>
      <c r="DR233" s="1248"/>
      <c r="DS233" s="1248"/>
      <c r="DT233" s="1248"/>
      <c r="DU233" s="1248"/>
      <c r="DV233" s="1248"/>
    </row>
    <row r="234" spans="1:126" s="464" customFormat="1" x14ac:dyDescent="0.4">
      <c r="A234" s="736"/>
      <c r="B234" s="464" t="str">
        <f>'Rent Roll'!$B5</f>
        <v>월드비전</v>
      </c>
      <c r="C234" s="1219">
        <f>'Rent Roll'!$K5</f>
        <v>3099.04</v>
      </c>
      <c r="D234" s="1220">
        <f>'Rent Roll'!$Y5</f>
        <v>30000</v>
      </c>
      <c r="E234" s="1221">
        <f>'Rent Roll'!$Z5</f>
        <v>0.02</v>
      </c>
      <c r="F234" s="588">
        <f>F189*Index_운영!F75</f>
        <v>0</v>
      </c>
      <c r="G234" s="589">
        <f>G189*Index_운영!G75</f>
        <v>92971.199999999997</v>
      </c>
      <c r="H234" s="589">
        <f>H189*Index_운영!H75</f>
        <v>92971.199999999997</v>
      </c>
      <c r="I234" s="589">
        <f>I189*Index_운영!I75</f>
        <v>92971.199999999997</v>
      </c>
      <c r="J234" s="589">
        <f>J189*Index_운영!J75</f>
        <v>92971.199999999997</v>
      </c>
      <c r="K234" s="589">
        <f>K189*Index_운영!K75</f>
        <v>92971.199999999997</v>
      </c>
      <c r="L234" s="589">
        <f>L189*Index_운영!L75</f>
        <v>92971.199999999997</v>
      </c>
      <c r="M234" s="589">
        <f>M189*Index_운영!M75</f>
        <v>92971.199999999997</v>
      </c>
      <c r="N234" s="589">
        <f>N189*Index_운영!N75</f>
        <v>92971.199999999997</v>
      </c>
      <c r="O234" s="589">
        <f>O189*Index_운영!O75</f>
        <v>92971.199999999997</v>
      </c>
      <c r="P234" s="589">
        <f>P189*Index_운영!P75</f>
        <v>92971.199999999997</v>
      </c>
      <c r="Q234" s="589">
        <f>Q189*Index_운영!Q75</f>
        <v>92971.199999999997</v>
      </c>
      <c r="R234" s="589">
        <f>R189*Index_운영!R75</f>
        <v>94830.623999999996</v>
      </c>
      <c r="S234" s="589">
        <f>S189*Index_운영!S75</f>
        <v>94830.623999999996</v>
      </c>
      <c r="T234" s="589">
        <f>T189*Index_운영!T75</f>
        <v>94830.623999999996</v>
      </c>
      <c r="U234" s="589">
        <f>U189*Index_운영!U75</f>
        <v>94830.623999999996</v>
      </c>
      <c r="V234" s="589">
        <f>V189*Index_운영!V75</f>
        <v>94830.623999999996</v>
      </c>
      <c r="W234" s="589">
        <f>W189*Index_운영!W75</f>
        <v>94830.623999999996</v>
      </c>
      <c r="X234" s="589">
        <f>X189*Index_운영!X75</f>
        <v>94830.623999999996</v>
      </c>
      <c r="Y234" s="589">
        <f>Y189*Index_운영!Y75</f>
        <v>94830.623999999996</v>
      </c>
      <c r="Z234" s="589">
        <f>Z189*Index_운영!Z75</f>
        <v>94830.623999999996</v>
      </c>
      <c r="AA234" s="589">
        <f>AA189*Index_운영!AA75</f>
        <v>94830.623999999996</v>
      </c>
      <c r="AB234" s="589">
        <f>AB189*Index_운영!AB75</f>
        <v>94830.623999999996</v>
      </c>
      <c r="AC234" s="589">
        <f>AC189*Index_운영!AC75</f>
        <v>94830.623999999996</v>
      </c>
      <c r="AD234" s="589">
        <f>AD189*Index_운영!AD75</f>
        <v>96727.236479999992</v>
      </c>
      <c r="AE234" s="589">
        <f>AE189*Index_운영!AE75</f>
        <v>96727.236479999992</v>
      </c>
      <c r="AF234" s="589">
        <f>AF189*Index_운영!AF75</f>
        <v>96727.236479999992</v>
      </c>
      <c r="AG234" s="589">
        <f>AG189*Index_운영!AG75</f>
        <v>96727.236479999992</v>
      </c>
      <c r="AH234" s="589">
        <f>AH189*Index_운영!AH75</f>
        <v>96727.236479999992</v>
      </c>
      <c r="AI234" s="589">
        <f>AI189*Index_운영!AI75</f>
        <v>96727.236479999992</v>
      </c>
      <c r="AJ234" s="589">
        <f>AJ189*Index_운영!AJ75</f>
        <v>96727.236479999992</v>
      </c>
      <c r="AK234" s="589">
        <f>AK189*Index_운영!AK75</f>
        <v>96727.236479999992</v>
      </c>
      <c r="AL234" s="589">
        <f>AL189*Index_운영!AL75</f>
        <v>96727.236479999992</v>
      </c>
      <c r="AM234" s="589">
        <f>AM189*Index_운영!AM75</f>
        <v>96727.236479999992</v>
      </c>
      <c r="AN234" s="589">
        <f>AN189*Index_운영!AN75</f>
        <v>96727.236479999992</v>
      </c>
      <c r="AO234" s="589">
        <f>AO189*Index_운영!AO75</f>
        <v>96727.236479999992</v>
      </c>
      <c r="AP234" s="589">
        <f>AP189*Index_운영!AP75</f>
        <v>98661.781209599998</v>
      </c>
      <c r="AQ234" s="589">
        <f>AQ189*Index_운영!AQ75</f>
        <v>98661.781209599998</v>
      </c>
      <c r="AR234" s="589">
        <f>AR189*Index_운영!AR75</f>
        <v>98661.781209599998</v>
      </c>
      <c r="AS234" s="589">
        <f>AS189*Index_운영!AS75</f>
        <v>98661.781209599998</v>
      </c>
      <c r="AT234" s="589">
        <f>AT189*Index_운영!AT75</f>
        <v>98661.781209599998</v>
      </c>
      <c r="AU234" s="589">
        <f>AU189*Index_운영!AU75</f>
        <v>98661.781209599998</v>
      </c>
      <c r="AV234" s="589">
        <f>AV189*Index_운영!AV75</f>
        <v>98661.781209599998</v>
      </c>
      <c r="AW234" s="589">
        <f>AW189*Index_운영!AW75</f>
        <v>98661.781209599998</v>
      </c>
      <c r="AX234" s="589">
        <f>AX189*Index_운영!AX75</f>
        <v>98661.781209599998</v>
      </c>
      <c r="AY234" s="589">
        <f>AY189*Index_운영!AY75</f>
        <v>98661.781209599998</v>
      </c>
      <c r="AZ234" s="589">
        <f>AZ189*Index_운영!AZ75</f>
        <v>98661.781209599998</v>
      </c>
      <c r="BA234" s="589">
        <f>BA189*Index_운영!BA75</f>
        <v>98661.781209599998</v>
      </c>
      <c r="BB234" s="589">
        <f>BB189*Index_운영!BB75</f>
        <v>100635.016833792</v>
      </c>
      <c r="BC234" s="589">
        <f>BC189*Index_운영!BC75</f>
        <v>100635.016833792</v>
      </c>
      <c r="BD234" s="589">
        <f>BD189*Index_운영!BD75</f>
        <v>100635.016833792</v>
      </c>
      <c r="BE234" s="589">
        <f>BE189*Index_운영!BE75</f>
        <v>100635.016833792</v>
      </c>
      <c r="BF234" s="589">
        <f>BF189*Index_운영!BF75</f>
        <v>100635.016833792</v>
      </c>
      <c r="BG234" s="589">
        <f>BG189*Index_운영!BG75</f>
        <v>100635.016833792</v>
      </c>
      <c r="BH234" s="589">
        <f>BH189*Index_운영!BH75</f>
        <v>100635.016833792</v>
      </c>
      <c r="BI234" s="589">
        <f>BI189*Index_운영!BI75</f>
        <v>100635.016833792</v>
      </c>
      <c r="BJ234" s="589">
        <f>BJ189*Index_운영!BJ75</f>
        <v>100635.016833792</v>
      </c>
      <c r="BK234" s="589">
        <f>BK189*Index_운영!BK75</f>
        <v>100635.016833792</v>
      </c>
      <c r="BL234" s="589">
        <f>BL189*Index_운영!BL75</f>
        <v>100635.016833792</v>
      </c>
      <c r="BM234" s="589">
        <f>BM189*Index_운영!BM75</f>
        <v>100635.016833792</v>
      </c>
      <c r="BN234" s="589">
        <f>BN189*Index_운영!BN75</f>
        <v>102647.71717046785</v>
      </c>
      <c r="BO234" s="589">
        <f>BO189*Index_운영!BO75</f>
        <v>102647.71717046785</v>
      </c>
      <c r="BP234" s="589">
        <f>BP189*Index_운영!BP75</f>
        <v>102647.71717046785</v>
      </c>
      <c r="BQ234" s="589">
        <f>BQ189*Index_운영!BQ75</f>
        <v>102647.71717046785</v>
      </c>
      <c r="BR234" s="589">
        <f>BR189*Index_운영!BR75</f>
        <v>102647.71717046785</v>
      </c>
      <c r="BS234" s="589">
        <f>BS189*Index_운영!BS75</f>
        <v>102647.71717046785</v>
      </c>
      <c r="BT234" s="589">
        <f>BT189*Index_운영!BT75</f>
        <v>102647.71717046785</v>
      </c>
      <c r="BU234" s="589">
        <f>BU189*Index_운영!BU75</f>
        <v>102647.71717046785</v>
      </c>
      <c r="BV234" s="589">
        <f>BV189*Index_운영!BV75</f>
        <v>102647.71717046785</v>
      </c>
      <c r="BW234" s="589">
        <f>BW189*Index_운영!BW75</f>
        <v>102647.71717046785</v>
      </c>
      <c r="BX234" s="589">
        <f>BX189*Index_운영!BX75</f>
        <v>102647.71717046785</v>
      </c>
      <c r="BY234" s="589">
        <f>BY189*Index_운영!BY75</f>
        <v>102647.71717046785</v>
      </c>
      <c r="BZ234" s="589">
        <f>BZ189*Index_운영!BZ75</f>
        <v>104700.67151387721</v>
      </c>
      <c r="CA234" s="589">
        <f>CA189*Index_운영!CA75</f>
        <v>104700.67151387721</v>
      </c>
      <c r="CB234" s="589">
        <f>CB189*Index_운영!CB75</f>
        <v>104700.67151387721</v>
      </c>
      <c r="CC234" s="589">
        <f>CC189*Index_운영!CC75</f>
        <v>104700.67151387721</v>
      </c>
      <c r="CD234" s="589">
        <f>CD189*Index_운영!CD75</f>
        <v>104700.67151387721</v>
      </c>
      <c r="CE234" s="589">
        <f>CE189*Index_운영!CE75</f>
        <v>104700.67151387721</v>
      </c>
      <c r="CF234" s="589">
        <f>CF189*Index_운영!CF75</f>
        <v>104700.67151387721</v>
      </c>
      <c r="CG234" s="589">
        <f>CG189*Index_운영!CG75</f>
        <v>104700.67151387721</v>
      </c>
      <c r="CH234" s="589">
        <f>CH189*Index_운영!CH75</f>
        <v>104700.67151387721</v>
      </c>
      <c r="CI234" s="589">
        <f>CI189*Index_운영!CI75</f>
        <v>104700.67151387721</v>
      </c>
      <c r="CJ234" s="589">
        <f>CJ189*Index_운영!CJ75</f>
        <v>104700.67151387721</v>
      </c>
      <c r="CK234" s="589">
        <f>CK189*Index_운영!CK75</f>
        <v>104700.67151387721</v>
      </c>
      <c r="CL234" s="589">
        <f>CL189*Index_운영!CL75</f>
        <v>106794.68494415475</v>
      </c>
      <c r="CM234" s="589">
        <f>CM189*Index_운영!CM75</f>
        <v>106794.68494415475</v>
      </c>
      <c r="CN234" s="589">
        <f>CN189*Index_운영!CN75</f>
        <v>106794.68494415475</v>
      </c>
      <c r="CO234" s="589">
        <f>CO189*Index_운영!CO75</f>
        <v>106794.68494415475</v>
      </c>
      <c r="CP234" s="589">
        <f>CP189*Index_운영!CP75</f>
        <v>106794.68494415475</v>
      </c>
      <c r="CQ234" s="589">
        <f>CQ189*Index_운영!CQ75</f>
        <v>106794.68494415475</v>
      </c>
      <c r="CR234" s="589">
        <f>CR189*Index_운영!CR75</f>
        <v>106794.68494415475</v>
      </c>
      <c r="CS234" s="589">
        <f>CS189*Index_운영!CS75</f>
        <v>106794.68494415475</v>
      </c>
      <c r="CT234" s="589">
        <f>CT189*Index_운영!CT75</f>
        <v>106794.68494415475</v>
      </c>
      <c r="CU234" s="589">
        <f>CU189*Index_운영!CU75</f>
        <v>106794.68494415475</v>
      </c>
      <c r="CV234" s="589">
        <f>CV189*Index_운영!CV75</f>
        <v>106794.68494415475</v>
      </c>
      <c r="CW234" s="589">
        <f>CW189*Index_운영!CW75</f>
        <v>106794.68494415475</v>
      </c>
      <c r="CX234" s="589">
        <f>CX189*Index_운영!CX75</f>
        <v>108930.57864303785</v>
      </c>
      <c r="CY234" s="589">
        <f>CY189*Index_운영!CY75</f>
        <v>108930.57864303785</v>
      </c>
      <c r="CZ234" s="589">
        <f>CZ189*Index_운영!CZ75</f>
        <v>108930.57864303785</v>
      </c>
      <c r="DA234" s="589">
        <f>DA189*Index_운영!DA75</f>
        <v>108930.57864303785</v>
      </c>
      <c r="DB234" s="589">
        <f>DB189*Index_운영!DB75</f>
        <v>108930.57864303785</v>
      </c>
      <c r="DC234" s="589">
        <f>DC189*Index_운영!DC75</f>
        <v>108930.57864303785</v>
      </c>
      <c r="DD234" s="589">
        <f>DD189*Index_운영!DD75</f>
        <v>108930.57864303785</v>
      </c>
      <c r="DE234" s="589">
        <f>DE189*Index_운영!DE75</f>
        <v>108930.57864303785</v>
      </c>
      <c r="DF234" s="589">
        <f>DF189*Index_운영!DF75</f>
        <v>108930.57864303785</v>
      </c>
      <c r="DG234" s="589">
        <f>DG189*Index_운영!DG75</f>
        <v>108930.57864303785</v>
      </c>
      <c r="DH234" s="589">
        <f>DH189*Index_운영!DH75</f>
        <v>108930.57864303785</v>
      </c>
      <c r="DI234" s="589">
        <f>DI189*Index_운영!DI75</f>
        <v>108930.57864303785</v>
      </c>
      <c r="DJ234" s="589">
        <f>DJ189*Index_운영!DJ75</f>
        <v>111109.1902158986</v>
      </c>
      <c r="DK234" s="589">
        <f>DK189*Index_운영!DK75</f>
        <v>111109.1902158986</v>
      </c>
      <c r="DL234" s="589">
        <f>DL189*Index_운영!DL75</f>
        <v>111109.1902158986</v>
      </c>
      <c r="DM234" s="589">
        <f>DM189*Index_운영!DM75</f>
        <v>111109.1902158986</v>
      </c>
      <c r="DN234" s="589">
        <f>DN189*Index_운영!DN75</f>
        <v>111109.1902158986</v>
      </c>
      <c r="DO234" s="589">
        <f>DO189*Index_운영!DO75</f>
        <v>111109.1902158986</v>
      </c>
      <c r="DP234" s="589">
        <f>DP189*Index_운영!DP75</f>
        <v>111109.1902158986</v>
      </c>
      <c r="DQ234" s="589">
        <f>DQ189*Index_운영!DQ75</f>
        <v>111109.1902158986</v>
      </c>
      <c r="DR234" s="589">
        <f>DR189*Index_운영!DR75</f>
        <v>111109.1902158986</v>
      </c>
      <c r="DS234" s="589">
        <f>DS189*Index_운영!DS75</f>
        <v>111109.1902158986</v>
      </c>
      <c r="DT234" s="589">
        <f>DT189*Index_운영!DT75</f>
        <v>111109.1902158986</v>
      </c>
      <c r="DU234" s="589">
        <f>DU189*Index_운영!DU75</f>
        <v>111109.1902158986</v>
      </c>
      <c r="DV234" s="589">
        <f>DV189*Index_운영!DV75</f>
        <v>113331.37402021658</v>
      </c>
    </row>
    <row r="235" spans="1:126" s="464" customFormat="1" outlineLevel="1" x14ac:dyDescent="0.4">
      <c r="A235" s="736"/>
      <c r="B235" s="444" t="str">
        <f>'Rent Roll'!$B6</f>
        <v>16층</v>
      </c>
      <c r="C235" s="609">
        <f>'Rent Roll'!$K6</f>
        <v>389.65</v>
      </c>
      <c r="D235" s="606">
        <f>'Rent Roll'!$Y6</f>
        <v>30000</v>
      </c>
      <c r="E235" s="953">
        <f>'Rent Roll'!$Z6</f>
        <v>0.02</v>
      </c>
      <c r="F235" s="588">
        <f>F190*Index_운영!F76</f>
        <v>0</v>
      </c>
      <c r="G235" s="589">
        <f>G190*Index_운영!G76</f>
        <v>11689.5</v>
      </c>
      <c r="H235" s="589">
        <f>H190*Index_운영!H76</f>
        <v>11689.5</v>
      </c>
      <c r="I235" s="589">
        <f>I190*Index_운영!I76</f>
        <v>11689.5</v>
      </c>
      <c r="J235" s="589">
        <f>J190*Index_운영!J76</f>
        <v>11689.5</v>
      </c>
      <c r="K235" s="589">
        <f>K190*Index_운영!K76</f>
        <v>11689.5</v>
      </c>
      <c r="L235" s="589">
        <f>L190*Index_운영!L76</f>
        <v>11689.5</v>
      </c>
      <c r="M235" s="589">
        <f>M190*Index_운영!M76</f>
        <v>11689.5</v>
      </c>
      <c r="N235" s="589">
        <f>N190*Index_운영!N76</f>
        <v>11689.5</v>
      </c>
      <c r="O235" s="589">
        <f>O190*Index_운영!O76</f>
        <v>11689.5</v>
      </c>
      <c r="P235" s="589">
        <f>P190*Index_운영!P76</f>
        <v>11689.5</v>
      </c>
      <c r="Q235" s="589">
        <f>Q190*Index_운영!Q76</f>
        <v>11689.5</v>
      </c>
      <c r="R235" s="589">
        <f>R190*Index_운영!R76</f>
        <v>11923.29</v>
      </c>
      <c r="S235" s="589">
        <f>S190*Index_운영!S76</f>
        <v>11923.29</v>
      </c>
      <c r="T235" s="589">
        <f>T190*Index_운영!T76</f>
        <v>11923.29</v>
      </c>
      <c r="U235" s="589">
        <f>U190*Index_운영!U76</f>
        <v>11923.29</v>
      </c>
      <c r="V235" s="589">
        <f>V190*Index_운영!V76</f>
        <v>11923.29</v>
      </c>
      <c r="W235" s="589">
        <f>W190*Index_운영!W76</f>
        <v>11923.29</v>
      </c>
      <c r="X235" s="589">
        <f>X190*Index_운영!X76</f>
        <v>11923.29</v>
      </c>
      <c r="Y235" s="589">
        <f>Y190*Index_운영!Y76</f>
        <v>11923.29</v>
      </c>
      <c r="Z235" s="589">
        <f>Z190*Index_운영!Z76</f>
        <v>11923.29</v>
      </c>
      <c r="AA235" s="589">
        <f>AA190*Index_운영!AA76</f>
        <v>11923.29</v>
      </c>
      <c r="AB235" s="589">
        <f>AB190*Index_운영!AB76</f>
        <v>11923.29</v>
      </c>
      <c r="AC235" s="589">
        <f>AC190*Index_운영!AC76</f>
        <v>11923.29</v>
      </c>
      <c r="AD235" s="589">
        <f>AD190*Index_운영!AD76</f>
        <v>12161.755800000001</v>
      </c>
      <c r="AE235" s="589">
        <f>AE190*Index_운영!AE76</f>
        <v>12161.755800000001</v>
      </c>
      <c r="AF235" s="589">
        <f>AF190*Index_운영!AF76</f>
        <v>12161.755800000001</v>
      </c>
      <c r="AG235" s="589">
        <f>AG190*Index_운영!AG76</f>
        <v>12161.755800000001</v>
      </c>
      <c r="AH235" s="589">
        <f>AH190*Index_운영!AH76</f>
        <v>12161.755800000001</v>
      </c>
      <c r="AI235" s="589">
        <f>AI190*Index_운영!AI76</f>
        <v>12161.755800000001</v>
      </c>
      <c r="AJ235" s="589">
        <f>AJ190*Index_운영!AJ76</f>
        <v>12161.755800000001</v>
      </c>
      <c r="AK235" s="589">
        <f>AK190*Index_운영!AK76</f>
        <v>12161.755800000001</v>
      </c>
      <c r="AL235" s="589">
        <f>AL190*Index_운영!AL76</f>
        <v>12161.755800000001</v>
      </c>
      <c r="AM235" s="589">
        <f>AM190*Index_운영!AM76</f>
        <v>12161.755800000001</v>
      </c>
      <c r="AN235" s="589">
        <f>AN190*Index_운영!AN76</f>
        <v>12161.755800000001</v>
      </c>
      <c r="AO235" s="589">
        <f>AO190*Index_운영!AO76</f>
        <v>12161.755800000001</v>
      </c>
      <c r="AP235" s="589">
        <f>AP190*Index_운영!AP76</f>
        <v>12404.990916000001</v>
      </c>
      <c r="AQ235" s="589">
        <f>AQ190*Index_운영!AQ76</f>
        <v>12404.990916000001</v>
      </c>
      <c r="AR235" s="589">
        <f>AR190*Index_운영!AR76</f>
        <v>12404.990916000001</v>
      </c>
      <c r="AS235" s="589">
        <f>AS190*Index_운영!AS76</f>
        <v>12404.990916000001</v>
      </c>
      <c r="AT235" s="589">
        <f>AT190*Index_운영!AT76</f>
        <v>12404.990916000001</v>
      </c>
      <c r="AU235" s="589">
        <f>AU190*Index_운영!AU76</f>
        <v>12404.990916000001</v>
      </c>
      <c r="AV235" s="589">
        <f>AV190*Index_운영!AV76</f>
        <v>12404.990916000001</v>
      </c>
      <c r="AW235" s="589">
        <f>AW190*Index_운영!AW76</f>
        <v>12404.990916000001</v>
      </c>
      <c r="AX235" s="589">
        <f>AX190*Index_운영!AX76</f>
        <v>12404.990916000001</v>
      </c>
      <c r="AY235" s="589">
        <f>AY190*Index_운영!AY76</f>
        <v>12404.990916000001</v>
      </c>
      <c r="AZ235" s="589">
        <f>AZ190*Index_운영!AZ76</f>
        <v>12404.990916000001</v>
      </c>
      <c r="BA235" s="589">
        <f>BA190*Index_운영!BA76</f>
        <v>12404.990916000001</v>
      </c>
      <c r="BB235" s="589">
        <f>BB190*Index_운영!BB76</f>
        <v>12653.090734320002</v>
      </c>
      <c r="BC235" s="589">
        <f>BC190*Index_운영!BC76</f>
        <v>12653.090734320002</v>
      </c>
      <c r="BD235" s="589">
        <f>BD190*Index_운영!BD76</f>
        <v>12653.090734320002</v>
      </c>
      <c r="BE235" s="589">
        <f>BE190*Index_운영!BE76</f>
        <v>12653.090734320002</v>
      </c>
      <c r="BF235" s="589">
        <f>BF190*Index_운영!BF76</f>
        <v>12653.090734320002</v>
      </c>
      <c r="BG235" s="589">
        <f>BG190*Index_운영!BG76</f>
        <v>12653.090734320002</v>
      </c>
      <c r="BH235" s="589">
        <f>BH190*Index_운영!BH76</f>
        <v>12653.090734320002</v>
      </c>
      <c r="BI235" s="589">
        <f>BI190*Index_운영!BI76</f>
        <v>12653.090734320002</v>
      </c>
      <c r="BJ235" s="589">
        <f>BJ190*Index_운영!BJ76</f>
        <v>12653.090734320002</v>
      </c>
      <c r="BK235" s="589">
        <f>BK190*Index_운영!BK76</f>
        <v>12653.090734320002</v>
      </c>
      <c r="BL235" s="589">
        <f>BL190*Index_운영!BL76</f>
        <v>12653.090734320002</v>
      </c>
      <c r="BM235" s="589">
        <f>BM190*Index_운영!BM76</f>
        <v>12653.090734320002</v>
      </c>
      <c r="BN235" s="589">
        <f>BN190*Index_운영!BN76</f>
        <v>12906.152549006401</v>
      </c>
      <c r="BO235" s="589">
        <f>BO190*Index_운영!BO76</f>
        <v>12906.152549006401</v>
      </c>
      <c r="BP235" s="589">
        <f>BP190*Index_운영!BP76</f>
        <v>12906.152549006401</v>
      </c>
      <c r="BQ235" s="589">
        <f>BQ190*Index_운영!BQ76</f>
        <v>12906.152549006401</v>
      </c>
      <c r="BR235" s="589">
        <f>BR190*Index_운영!BR76</f>
        <v>12906.152549006401</v>
      </c>
      <c r="BS235" s="589">
        <f>BS190*Index_운영!BS76</f>
        <v>12906.152549006401</v>
      </c>
      <c r="BT235" s="589">
        <f>BT190*Index_운영!BT76</f>
        <v>12906.152549006401</v>
      </c>
      <c r="BU235" s="589">
        <f>BU190*Index_운영!BU76</f>
        <v>12906.152549006401</v>
      </c>
      <c r="BV235" s="589">
        <f>BV190*Index_운영!BV76</f>
        <v>12906.152549006401</v>
      </c>
      <c r="BW235" s="589">
        <f>BW190*Index_운영!BW76</f>
        <v>12906.152549006401</v>
      </c>
      <c r="BX235" s="589">
        <f>BX190*Index_운영!BX76</f>
        <v>12906.152549006401</v>
      </c>
      <c r="BY235" s="589">
        <f>BY190*Index_운영!BY76</f>
        <v>12906.152549006401</v>
      </c>
      <c r="BZ235" s="589">
        <f>BZ190*Index_운영!BZ76</f>
        <v>13164.275599986529</v>
      </c>
      <c r="CA235" s="589">
        <f>CA190*Index_운영!CA76</f>
        <v>0</v>
      </c>
      <c r="CB235" s="589">
        <f>CB190*Index_운영!CB76</f>
        <v>0</v>
      </c>
      <c r="CC235" s="589">
        <f>CC190*Index_운영!CC76</f>
        <v>0</v>
      </c>
      <c r="CD235" s="589">
        <f>CD190*Index_운영!CD76</f>
        <v>0</v>
      </c>
      <c r="CE235" s="589">
        <f>CE190*Index_운영!CE76</f>
        <v>0</v>
      </c>
      <c r="CF235" s="589">
        <f>CF190*Index_운영!CF76</f>
        <v>0</v>
      </c>
      <c r="CG235" s="589">
        <f>CG190*Index_운영!CG76</f>
        <v>0</v>
      </c>
      <c r="CH235" s="589">
        <f>CH190*Index_운영!CH76</f>
        <v>0</v>
      </c>
      <c r="CI235" s="589">
        <f>CI190*Index_운영!CI76</f>
        <v>0</v>
      </c>
      <c r="CJ235" s="589">
        <f>CJ190*Index_운영!CJ76</f>
        <v>0</v>
      </c>
      <c r="CK235" s="589">
        <f>CK190*Index_운영!CK76</f>
        <v>0</v>
      </c>
      <c r="CL235" s="589">
        <f>CL190*Index_운영!CL76</f>
        <v>0</v>
      </c>
      <c r="CM235" s="589">
        <f>CM190*Index_운영!CM76</f>
        <v>0</v>
      </c>
      <c r="CN235" s="589">
        <f>CN190*Index_운영!CN76</f>
        <v>0</v>
      </c>
      <c r="CO235" s="589">
        <f>CO190*Index_운영!CO76</f>
        <v>0</v>
      </c>
      <c r="CP235" s="589">
        <f>CP190*Index_운영!CP76</f>
        <v>0</v>
      </c>
      <c r="CQ235" s="589">
        <f>CQ190*Index_운영!CQ76</f>
        <v>0</v>
      </c>
      <c r="CR235" s="589">
        <f>CR190*Index_운영!CR76</f>
        <v>0</v>
      </c>
      <c r="CS235" s="589">
        <f>CS190*Index_운영!CS76</f>
        <v>0</v>
      </c>
      <c r="CT235" s="589">
        <f>CT190*Index_운영!CT76</f>
        <v>0</v>
      </c>
      <c r="CU235" s="589">
        <f>CU190*Index_운영!CU76</f>
        <v>0</v>
      </c>
      <c r="CV235" s="589">
        <f>CV190*Index_운영!CV76</f>
        <v>0</v>
      </c>
      <c r="CW235" s="589">
        <f>CW190*Index_운영!CW76</f>
        <v>0</v>
      </c>
      <c r="CX235" s="589">
        <f>CX190*Index_운영!CX76</f>
        <v>0</v>
      </c>
      <c r="CY235" s="589">
        <f>CY190*Index_운영!CY76</f>
        <v>0</v>
      </c>
      <c r="CZ235" s="589">
        <f>CZ190*Index_운영!CZ76</f>
        <v>0</v>
      </c>
      <c r="DA235" s="589">
        <f>DA190*Index_운영!DA76</f>
        <v>0</v>
      </c>
      <c r="DB235" s="589">
        <f>DB190*Index_운영!DB76</f>
        <v>0</v>
      </c>
      <c r="DC235" s="589">
        <f>DC190*Index_운영!DC76</f>
        <v>0</v>
      </c>
      <c r="DD235" s="589">
        <f>DD190*Index_운영!DD76</f>
        <v>0</v>
      </c>
      <c r="DE235" s="589">
        <f>DE190*Index_운영!DE76</f>
        <v>0</v>
      </c>
      <c r="DF235" s="589">
        <f>DF190*Index_운영!DF76</f>
        <v>0</v>
      </c>
      <c r="DG235" s="589">
        <f>DG190*Index_운영!DG76</f>
        <v>0</v>
      </c>
      <c r="DH235" s="589">
        <f>DH190*Index_운영!DH76</f>
        <v>0</v>
      </c>
      <c r="DI235" s="589">
        <f>DI190*Index_운영!DI76</f>
        <v>0</v>
      </c>
      <c r="DJ235" s="589">
        <f>DJ190*Index_운영!DJ76</f>
        <v>0</v>
      </c>
      <c r="DK235" s="589">
        <f>DK190*Index_운영!DK76</f>
        <v>0</v>
      </c>
      <c r="DL235" s="589">
        <f>DL190*Index_운영!DL76</f>
        <v>0</v>
      </c>
      <c r="DM235" s="589">
        <f>DM190*Index_운영!DM76</f>
        <v>0</v>
      </c>
      <c r="DN235" s="589">
        <f>DN190*Index_운영!DN76</f>
        <v>0</v>
      </c>
      <c r="DO235" s="589">
        <f>DO190*Index_운영!DO76</f>
        <v>0</v>
      </c>
      <c r="DP235" s="589">
        <f>DP190*Index_운영!DP76</f>
        <v>0</v>
      </c>
      <c r="DQ235" s="589">
        <f>DQ190*Index_운영!DQ76</f>
        <v>0</v>
      </c>
      <c r="DR235" s="589">
        <f>DR190*Index_운영!DR76</f>
        <v>0</v>
      </c>
      <c r="DS235" s="589">
        <f>DS190*Index_운영!DS76</f>
        <v>0</v>
      </c>
      <c r="DT235" s="589">
        <f>DT190*Index_운영!DT76</f>
        <v>0</v>
      </c>
      <c r="DU235" s="589">
        <f>DU190*Index_운영!DU76</f>
        <v>0</v>
      </c>
      <c r="DV235" s="589">
        <f>DV190*Index_운영!DV76</f>
        <v>0</v>
      </c>
    </row>
    <row r="236" spans="1:126" s="464" customFormat="1" outlineLevel="1" x14ac:dyDescent="0.4">
      <c r="A236" s="736"/>
      <c r="B236" s="444" t="str">
        <f>'Rent Roll'!$B7</f>
        <v>7층</v>
      </c>
      <c r="C236" s="609">
        <f>'Rent Roll'!$K7</f>
        <v>380.56</v>
      </c>
      <c r="D236" s="606">
        <f>'Rent Roll'!$Y7</f>
        <v>30000</v>
      </c>
      <c r="E236" s="953">
        <f>'Rent Roll'!$Z7</f>
        <v>0.02</v>
      </c>
      <c r="F236" s="588">
        <f>F191*Index_운영!F77</f>
        <v>0</v>
      </c>
      <c r="G236" s="589">
        <f>G191*Index_운영!G77</f>
        <v>11416.8</v>
      </c>
      <c r="H236" s="589">
        <f>H191*Index_운영!H77</f>
        <v>11416.8</v>
      </c>
      <c r="I236" s="589">
        <f>I191*Index_운영!I77</f>
        <v>11416.8</v>
      </c>
      <c r="J236" s="589">
        <f>J191*Index_운영!J77</f>
        <v>11416.8</v>
      </c>
      <c r="K236" s="589">
        <f>K191*Index_운영!K77</f>
        <v>11416.8</v>
      </c>
      <c r="L236" s="589">
        <f>L191*Index_운영!L77</f>
        <v>11416.8</v>
      </c>
      <c r="M236" s="589">
        <f>M191*Index_운영!M77</f>
        <v>11416.8</v>
      </c>
      <c r="N236" s="589">
        <f>N191*Index_운영!N77</f>
        <v>11416.8</v>
      </c>
      <c r="O236" s="589">
        <f>O191*Index_운영!O77</f>
        <v>11416.8</v>
      </c>
      <c r="P236" s="589">
        <f>P191*Index_운영!P77</f>
        <v>11416.8</v>
      </c>
      <c r="Q236" s="589">
        <f>Q191*Index_운영!Q77</f>
        <v>11416.8</v>
      </c>
      <c r="R236" s="589">
        <f>R191*Index_운영!R77</f>
        <v>11645.135999999999</v>
      </c>
      <c r="S236" s="589">
        <f>S191*Index_운영!S77</f>
        <v>11645.135999999999</v>
      </c>
      <c r="T236" s="589">
        <f>T191*Index_운영!T77</f>
        <v>11645.135999999999</v>
      </c>
      <c r="U236" s="589">
        <f>U191*Index_운영!U77</f>
        <v>11645.135999999999</v>
      </c>
      <c r="V236" s="589">
        <f>V191*Index_운영!V77</f>
        <v>11645.135999999999</v>
      </c>
      <c r="W236" s="589">
        <f>W191*Index_운영!W77</f>
        <v>11645.135999999999</v>
      </c>
      <c r="X236" s="589">
        <f>X191*Index_운영!X77</f>
        <v>11645.135999999999</v>
      </c>
      <c r="Y236" s="589">
        <f>Y191*Index_운영!Y77</f>
        <v>11645.135999999999</v>
      </c>
      <c r="Z236" s="589">
        <f>Z191*Index_운영!Z77</f>
        <v>11645.135999999999</v>
      </c>
      <c r="AA236" s="589">
        <f>AA191*Index_운영!AA77</f>
        <v>11645.135999999999</v>
      </c>
      <c r="AB236" s="589">
        <f>AB191*Index_운영!AB77</f>
        <v>11645.135999999999</v>
      </c>
      <c r="AC236" s="589">
        <f>AC191*Index_운영!AC77</f>
        <v>11645.135999999999</v>
      </c>
      <c r="AD236" s="589">
        <f>AD191*Index_운영!AD77</f>
        <v>11878.038719999999</v>
      </c>
      <c r="AE236" s="589">
        <f>AE191*Index_운영!AE77</f>
        <v>11878.038719999999</v>
      </c>
      <c r="AF236" s="589">
        <f>AF191*Index_운영!AF77</f>
        <v>11878.038719999999</v>
      </c>
      <c r="AG236" s="589">
        <f>AG191*Index_운영!AG77</f>
        <v>11878.038719999999</v>
      </c>
      <c r="AH236" s="589">
        <f>AH191*Index_운영!AH77</f>
        <v>11878.038719999999</v>
      </c>
      <c r="AI236" s="589">
        <f>AI191*Index_운영!AI77</f>
        <v>11878.038719999999</v>
      </c>
      <c r="AJ236" s="589">
        <f>AJ191*Index_운영!AJ77</f>
        <v>11878.038719999999</v>
      </c>
      <c r="AK236" s="589">
        <f>AK191*Index_운영!AK77</f>
        <v>11878.038719999999</v>
      </c>
      <c r="AL236" s="589">
        <f>AL191*Index_운영!AL77</f>
        <v>11878.038719999999</v>
      </c>
      <c r="AM236" s="589">
        <f>AM191*Index_운영!AM77</f>
        <v>11878.038719999999</v>
      </c>
      <c r="AN236" s="589">
        <f>AN191*Index_운영!AN77</f>
        <v>11878.038719999999</v>
      </c>
      <c r="AO236" s="589">
        <f>AO191*Index_운영!AO77</f>
        <v>11878.038719999999</v>
      </c>
      <c r="AP236" s="589">
        <f>AP191*Index_운영!AP77</f>
        <v>12115.599494399999</v>
      </c>
      <c r="AQ236" s="589">
        <f>AQ191*Index_운영!AQ77</f>
        <v>12115.599494399999</v>
      </c>
      <c r="AR236" s="589">
        <f>AR191*Index_운영!AR77</f>
        <v>12115.599494399999</v>
      </c>
      <c r="AS236" s="589">
        <f>AS191*Index_운영!AS77</f>
        <v>12115.599494399999</v>
      </c>
      <c r="AT236" s="589">
        <f>AT191*Index_운영!AT77</f>
        <v>12115.599494399999</v>
      </c>
      <c r="AU236" s="589">
        <f>AU191*Index_운영!AU77</f>
        <v>12115.599494399999</v>
      </c>
      <c r="AV236" s="589">
        <f>AV191*Index_운영!AV77</f>
        <v>12115.599494399999</v>
      </c>
      <c r="AW236" s="589">
        <f>AW191*Index_운영!AW77</f>
        <v>12115.599494399999</v>
      </c>
      <c r="AX236" s="589">
        <f>AX191*Index_운영!AX77</f>
        <v>12115.599494399999</v>
      </c>
      <c r="AY236" s="589">
        <f>AY191*Index_운영!AY77</f>
        <v>12115.599494399999</v>
      </c>
      <c r="AZ236" s="589">
        <f>AZ191*Index_운영!AZ77</f>
        <v>12115.599494399999</v>
      </c>
      <c r="BA236" s="589">
        <f>BA191*Index_운영!BA77</f>
        <v>12115.599494399999</v>
      </c>
      <c r="BB236" s="589">
        <f>BB191*Index_운영!BB77</f>
        <v>12357.911484287999</v>
      </c>
      <c r="BC236" s="589">
        <f>BC191*Index_운영!BC77</f>
        <v>12357.911484287999</v>
      </c>
      <c r="BD236" s="589">
        <f>BD191*Index_운영!BD77</f>
        <v>12357.911484287999</v>
      </c>
      <c r="BE236" s="589">
        <f>BE191*Index_운영!BE77</f>
        <v>12357.911484287999</v>
      </c>
      <c r="BF236" s="589">
        <f>BF191*Index_운영!BF77</f>
        <v>12357.911484287999</v>
      </c>
      <c r="BG236" s="589">
        <f>BG191*Index_운영!BG77</f>
        <v>12357.911484287999</v>
      </c>
      <c r="BH236" s="589">
        <f>BH191*Index_운영!BH77</f>
        <v>12357.911484287999</v>
      </c>
      <c r="BI236" s="589">
        <f>BI191*Index_운영!BI77</f>
        <v>12357.911484287999</v>
      </c>
      <c r="BJ236" s="589">
        <f>BJ191*Index_운영!BJ77</f>
        <v>12357.911484287999</v>
      </c>
      <c r="BK236" s="589">
        <f>BK191*Index_운영!BK77</f>
        <v>12357.911484287999</v>
      </c>
      <c r="BL236" s="589">
        <f>BL191*Index_운영!BL77</f>
        <v>12357.911484287999</v>
      </c>
      <c r="BM236" s="589">
        <f>BM191*Index_운영!BM77</f>
        <v>12357.911484287999</v>
      </c>
      <c r="BN236" s="589">
        <f>BN191*Index_운영!BN77</f>
        <v>12605.069713973759</v>
      </c>
      <c r="BO236" s="589">
        <f>BO191*Index_운영!BO77</f>
        <v>12605.069713973759</v>
      </c>
      <c r="BP236" s="589">
        <f>BP191*Index_운영!BP77</f>
        <v>12605.069713973759</v>
      </c>
      <c r="BQ236" s="589">
        <f>BQ191*Index_운영!BQ77</f>
        <v>12605.069713973759</v>
      </c>
      <c r="BR236" s="589">
        <f>BR191*Index_운영!BR77</f>
        <v>12605.069713973759</v>
      </c>
      <c r="BS236" s="589">
        <f>BS191*Index_운영!BS77</f>
        <v>12605.069713973759</v>
      </c>
      <c r="BT236" s="589">
        <f>BT191*Index_운영!BT77</f>
        <v>12605.069713973759</v>
      </c>
      <c r="BU236" s="589">
        <f>BU191*Index_운영!BU77</f>
        <v>12605.069713973759</v>
      </c>
      <c r="BV236" s="589">
        <f>BV191*Index_운영!BV77</f>
        <v>12605.069713973759</v>
      </c>
      <c r="BW236" s="589">
        <f>BW191*Index_운영!BW77</f>
        <v>12605.069713973759</v>
      </c>
      <c r="BX236" s="589">
        <f>BX191*Index_운영!BX77</f>
        <v>12605.069713973759</v>
      </c>
      <c r="BY236" s="589">
        <f>BY191*Index_운영!BY77</f>
        <v>12605.069713973759</v>
      </c>
      <c r="BZ236" s="589">
        <f>BZ191*Index_운영!BZ77</f>
        <v>12857.171108253235</v>
      </c>
      <c r="CA236" s="589">
        <f>CA191*Index_운영!CA77</f>
        <v>0</v>
      </c>
      <c r="CB236" s="589">
        <f>CB191*Index_운영!CB77</f>
        <v>0</v>
      </c>
      <c r="CC236" s="589">
        <f>CC191*Index_운영!CC77</f>
        <v>0</v>
      </c>
      <c r="CD236" s="589">
        <f>CD191*Index_운영!CD77</f>
        <v>0</v>
      </c>
      <c r="CE236" s="589">
        <f>CE191*Index_운영!CE77</f>
        <v>0</v>
      </c>
      <c r="CF236" s="589">
        <f>CF191*Index_운영!CF77</f>
        <v>0</v>
      </c>
      <c r="CG236" s="589">
        <f>CG191*Index_운영!CG77</f>
        <v>0</v>
      </c>
      <c r="CH236" s="589">
        <f>CH191*Index_운영!CH77</f>
        <v>0</v>
      </c>
      <c r="CI236" s="589">
        <f>CI191*Index_운영!CI77</f>
        <v>0</v>
      </c>
      <c r="CJ236" s="589">
        <f>CJ191*Index_운영!CJ77</f>
        <v>0</v>
      </c>
      <c r="CK236" s="589">
        <f>CK191*Index_운영!CK77</f>
        <v>0</v>
      </c>
      <c r="CL236" s="589">
        <f>CL191*Index_운영!CL77</f>
        <v>0</v>
      </c>
      <c r="CM236" s="589">
        <f>CM191*Index_운영!CM77</f>
        <v>0</v>
      </c>
      <c r="CN236" s="589">
        <f>CN191*Index_운영!CN77</f>
        <v>0</v>
      </c>
      <c r="CO236" s="589">
        <f>CO191*Index_운영!CO77</f>
        <v>0</v>
      </c>
      <c r="CP236" s="589">
        <f>CP191*Index_운영!CP77</f>
        <v>0</v>
      </c>
      <c r="CQ236" s="589">
        <f>CQ191*Index_운영!CQ77</f>
        <v>0</v>
      </c>
      <c r="CR236" s="589">
        <f>CR191*Index_운영!CR77</f>
        <v>0</v>
      </c>
      <c r="CS236" s="589">
        <f>CS191*Index_운영!CS77</f>
        <v>0</v>
      </c>
      <c r="CT236" s="589">
        <f>CT191*Index_운영!CT77</f>
        <v>0</v>
      </c>
      <c r="CU236" s="589">
        <f>CU191*Index_운영!CU77</f>
        <v>0</v>
      </c>
      <c r="CV236" s="589">
        <f>CV191*Index_운영!CV77</f>
        <v>0</v>
      </c>
      <c r="CW236" s="589">
        <f>CW191*Index_운영!CW77</f>
        <v>0</v>
      </c>
      <c r="CX236" s="589">
        <f>CX191*Index_운영!CX77</f>
        <v>0</v>
      </c>
      <c r="CY236" s="589">
        <f>CY191*Index_운영!CY77</f>
        <v>0</v>
      </c>
      <c r="CZ236" s="589">
        <f>CZ191*Index_운영!CZ77</f>
        <v>0</v>
      </c>
      <c r="DA236" s="589">
        <f>DA191*Index_운영!DA77</f>
        <v>0</v>
      </c>
      <c r="DB236" s="589">
        <f>DB191*Index_운영!DB77</f>
        <v>0</v>
      </c>
      <c r="DC236" s="589">
        <f>DC191*Index_운영!DC77</f>
        <v>0</v>
      </c>
      <c r="DD236" s="589">
        <f>DD191*Index_운영!DD77</f>
        <v>0</v>
      </c>
      <c r="DE236" s="589">
        <f>DE191*Index_운영!DE77</f>
        <v>0</v>
      </c>
      <c r="DF236" s="589">
        <f>DF191*Index_운영!DF77</f>
        <v>0</v>
      </c>
      <c r="DG236" s="589">
        <f>DG191*Index_운영!DG77</f>
        <v>0</v>
      </c>
      <c r="DH236" s="589">
        <f>DH191*Index_운영!DH77</f>
        <v>0</v>
      </c>
      <c r="DI236" s="589">
        <f>DI191*Index_운영!DI77</f>
        <v>0</v>
      </c>
      <c r="DJ236" s="589">
        <f>DJ191*Index_운영!DJ77</f>
        <v>0</v>
      </c>
      <c r="DK236" s="589">
        <f>DK191*Index_운영!DK77</f>
        <v>0</v>
      </c>
      <c r="DL236" s="589">
        <f>DL191*Index_운영!DL77</f>
        <v>0</v>
      </c>
      <c r="DM236" s="589">
        <f>DM191*Index_운영!DM77</f>
        <v>0</v>
      </c>
      <c r="DN236" s="589">
        <f>DN191*Index_운영!DN77</f>
        <v>0</v>
      </c>
      <c r="DO236" s="589">
        <f>DO191*Index_운영!DO77</f>
        <v>0</v>
      </c>
      <c r="DP236" s="589">
        <f>DP191*Index_운영!DP77</f>
        <v>0</v>
      </c>
      <c r="DQ236" s="589">
        <f>DQ191*Index_운영!DQ77</f>
        <v>0</v>
      </c>
      <c r="DR236" s="589">
        <f>DR191*Index_운영!DR77</f>
        <v>0</v>
      </c>
      <c r="DS236" s="589">
        <f>DS191*Index_운영!DS77</f>
        <v>0</v>
      </c>
      <c r="DT236" s="589">
        <f>DT191*Index_운영!DT77</f>
        <v>0</v>
      </c>
      <c r="DU236" s="589">
        <f>DU191*Index_운영!DU77</f>
        <v>0</v>
      </c>
      <c r="DV236" s="589">
        <f>DV191*Index_운영!DV77</f>
        <v>0</v>
      </c>
    </row>
    <row r="237" spans="1:126" s="464" customFormat="1" outlineLevel="1" x14ac:dyDescent="0.4">
      <c r="A237" s="736"/>
      <c r="B237" s="444" t="str">
        <f>'Rent Roll'!$B8</f>
        <v>6층</v>
      </c>
      <c r="C237" s="609">
        <f>'Rent Roll'!$K8</f>
        <v>380.56</v>
      </c>
      <c r="D237" s="606">
        <f>'Rent Roll'!$Y8</f>
        <v>30000</v>
      </c>
      <c r="E237" s="953">
        <f>'Rent Roll'!$Z8</f>
        <v>0.02</v>
      </c>
      <c r="F237" s="588">
        <f>F192*Index_운영!F78</f>
        <v>0</v>
      </c>
      <c r="G237" s="589">
        <f>G192*Index_운영!G78</f>
        <v>0</v>
      </c>
      <c r="H237" s="589">
        <f>H192*Index_운영!H78</f>
        <v>0</v>
      </c>
      <c r="I237" s="589">
        <f>I192*Index_운영!I78</f>
        <v>0</v>
      </c>
      <c r="J237" s="589">
        <f>J192*Index_운영!J78</f>
        <v>0</v>
      </c>
      <c r="K237" s="589">
        <f>K192*Index_운영!K78</f>
        <v>0</v>
      </c>
      <c r="L237" s="589">
        <f>L192*Index_운영!L78</f>
        <v>0</v>
      </c>
      <c r="M237" s="589">
        <f>M192*Index_운영!M78</f>
        <v>0</v>
      </c>
      <c r="N237" s="589">
        <f>N192*Index_운영!N78</f>
        <v>0</v>
      </c>
      <c r="O237" s="589">
        <f>O192*Index_운영!O78</f>
        <v>0</v>
      </c>
      <c r="P237" s="589">
        <f>P192*Index_운영!P78</f>
        <v>0</v>
      </c>
      <c r="Q237" s="589">
        <f>Q192*Index_운영!Q78</f>
        <v>0</v>
      </c>
      <c r="R237" s="589">
        <f>R192*Index_운영!R78</f>
        <v>0</v>
      </c>
      <c r="S237" s="589">
        <f>S192*Index_운영!S78</f>
        <v>11416.8</v>
      </c>
      <c r="T237" s="589">
        <f>T192*Index_운영!T78</f>
        <v>11416.8</v>
      </c>
      <c r="U237" s="589">
        <f>U192*Index_운영!U78</f>
        <v>11416.8</v>
      </c>
      <c r="V237" s="589">
        <f>V192*Index_운영!V78</f>
        <v>11416.8</v>
      </c>
      <c r="W237" s="589">
        <f>W192*Index_운영!W78</f>
        <v>11416.8</v>
      </c>
      <c r="X237" s="589">
        <f>X192*Index_운영!X78</f>
        <v>11416.8</v>
      </c>
      <c r="Y237" s="589">
        <f>Y192*Index_운영!Y78</f>
        <v>11416.8</v>
      </c>
      <c r="Z237" s="589">
        <f>Z192*Index_운영!Z78</f>
        <v>11416.8</v>
      </c>
      <c r="AA237" s="589">
        <f>AA192*Index_운영!AA78</f>
        <v>11416.8</v>
      </c>
      <c r="AB237" s="589">
        <f>AB192*Index_운영!AB78</f>
        <v>11416.8</v>
      </c>
      <c r="AC237" s="589">
        <f>AC192*Index_운영!AC78</f>
        <v>11416.8</v>
      </c>
      <c r="AD237" s="589">
        <f>AD192*Index_운영!AD78</f>
        <v>11645.135999999999</v>
      </c>
      <c r="AE237" s="589">
        <f>AE192*Index_운영!AE78</f>
        <v>11645.135999999999</v>
      </c>
      <c r="AF237" s="589">
        <f>AF192*Index_운영!AF78</f>
        <v>11645.135999999999</v>
      </c>
      <c r="AG237" s="589">
        <f>AG192*Index_운영!AG78</f>
        <v>11645.135999999999</v>
      </c>
      <c r="AH237" s="589">
        <f>AH192*Index_운영!AH78</f>
        <v>11645.135999999999</v>
      </c>
      <c r="AI237" s="589">
        <f>AI192*Index_운영!AI78</f>
        <v>11645.135999999999</v>
      </c>
      <c r="AJ237" s="589">
        <f>AJ192*Index_운영!AJ78</f>
        <v>11645.135999999999</v>
      </c>
      <c r="AK237" s="589">
        <f>AK192*Index_운영!AK78</f>
        <v>11645.135999999999</v>
      </c>
      <c r="AL237" s="589">
        <f>AL192*Index_운영!AL78</f>
        <v>11645.135999999999</v>
      </c>
      <c r="AM237" s="589">
        <f>AM192*Index_운영!AM78</f>
        <v>11645.135999999999</v>
      </c>
      <c r="AN237" s="589">
        <f>AN192*Index_운영!AN78</f>
        <v>11645.135999999999</v>
      </c>
      <c r="AO237" s="589">
        <f>AO192*Index_운영!AO78</f>
        <v>11645.135999999999</v>
      </c>
      <c r="AP237" s="589">
        <f>AP192*Index_운영!AP78</f>
        <v>11878.038719999999</v>
      </c>
      <c r="AQ237" s="589">
        <f>AQ192*Index_운영!AQ78</f>
        <v>11878.038719999999</v>
      </c>
      <c r="AR237" s="589">
        <f>AR192*Index_운영!AR78</f>
        <v>11878.038719999999</v>
      </c>
      <c r="AS237" s="589">
        <f>AS192*Index_운영!AS78</f>
        <v>11878.038719999999</v>
      </c>
      <c r="AT237" s="589">
        <f>AT192*Index_운영!AT78</f>
        <v>11878.038719999999</v>
      </c>
      <c r="AU237" s="589">
        <f>AU192*Index_운영!AU78</f>
        <v>11878.038719999999</v>
      </c>
      <c r="AV237" s="589">
        <f>AV192*Index_운영!AV78</f>
        <v>11878.038719999999</v>
      </c>
      <c r="AW237" s="589">
        <f>AW192*Index_운영!AW78</f>
        <v>11878.038719999999</v>
      </c>
      <c r="AX237" s="589">
        <f>AX192*Index_운영!AX78</f>
        <v>11878.038719999999</v>
      </c>
      <c r="AY237" s="589">
        <f>AY192*Index_운영!AY78</f>
        <v>11878.038719999999</v>
      </c>
      <c r="AZ237" s="589">
        <f>AZ192*Index_운영!AZ78</f>
        <v>11878.038719999999</v>
      </c>
      <c r="BA237" s="589">
        <f>BA192*Index_운영!BA78</f>
        <v>11878.038719999999</v>
      </c>
      <c r="BB237" s="589">
        <f>BB192*Index_운영!BB78</f>
        <v>12115.599494399999</v>
      </c>
      <c r="BC237" s="589">
        <f>BC192*Index_운영!BC78</f>
        <v>12115.599494399999</v>
      </c>
      <c r="BD237" s="589">
        <f>BD192*Index_운영!BD78</f>
        <v>12115.599494399999</v>
      </c>
      <c r="BE237" s="589">
        <f>BE192*Index_운영!BE78</f>
        <v>12115.599494399999</v>
      </c>
      <c r="BF237" s="589">
        <f>BF192*Index_운영!BF78</f>
        <v>12115.599494399999</v>
      </c>
      <c r="BG237" s="589">
        <f>BG192*Index_운영!BG78</f>
        <v>12115.599494399999</v>
      </c>
      <c r="BH237" s="589">
        <f>BH192*Index_운영!BH78</f>
        <v>12115.599494399999</v>
      </c>
      <c r="BI237" s="589">
        <f>BI192*Index_운영!BI78</f>
        <v>12115.599494399999</v>
      </c>
      <c r="BJ237" s="589">
        <f>BJ192*Index_운영!BJ78</f>
        <v>12115.599494399999</v>
      </c>
      <c r="BK237" s="589">
        <f>BK192*Index_운영!BK78</f>
        <v>12115.599494399999</v>
      </c>
      <c r="BL237" s="589">
        <f>BL192*Index_운영!BL78</f>
        <v>12115.599494399999</v>
      </c>
      <c r="BM237" s="589">
        <f>BM192*Index_운영!BM78</f>
        <v>12115.599494399999</v>
      </c>
      <c r="BN237" s="589">
        <f>BN192*Index_운영!BN78</f>
        <v>12357.911484287999</v>
      </c>
      <c r="BO237" s="589">
        <f>BO192*Index_운영!BO78</f>
        <v>12357.911484287999</v>
      </c>
      <c r="BP237" s="589">
        <f>BP192*Index_운영!BP78</f>
        <v>12357.911484287999</v>
      </c>
      <c r="BQ237" s="589">
        <f>BQ192*Index_운영!BQ78</f>
        <v>12357.911484287999</v>
      </c>
      <c r="BR237" s="589">
        <f>BR192*Index_운영!BR78</f>
        <v>12357.911484287999</v>
      </c>
      <c r="BS237" s="589">
        <f>BS192*Index_운영!BS78</f>
        <v>12357.911484287999</v>
      </c>
      <c r="BT237" s="589">
        <f>BT192*Index_운영!BT78</f>
        <v>12357.911484287999</v>
      </c>
      <c r="BU237" s="589">
        <f>BU192*Index_운영!BU78</f>
        <v>12357.911484287999</v>
      </c>
      <c r="BV237" s="589">
        <f>BV192*Index_운영!BV78</f>
        <v>12357.911484287999</v>
      </c>
      <c r="BW237" s="589">
        <f>BW192*Index_운영!BW78</f>
        <v>12357.911484287999</v>
      </c>
      <c r="BX237" s="589">
        <f>BX192*Index_운영!BX78</f>
        <v>12357.911484287999</v>
      </c>
      <c r="BY237" s="589">
        <f>BY192*Index_운영!BY78</f>
        <v>12357.911484287999</v>
      </c>
      <c r="BZ237" s="589">
        <f>BZ192*Index_운영!BZ78</f>
        <v>12605.069713973759</v>
      </c>
      <c r="CA237" s="589">
        <f>CA192*Index_운영!CA78</f>
        <v>12605.069713973759</v>
      </c>
      <c r="CB237" s="589">
        <f>CB192*Index_운영!CB78</f>
        <v>12605.069713973759</v>
      </c>
      <c r="CC237" s="589">
        <f>CC192*Index_운영!CC78</f>
        <v>12605.069713973759</v>
      </c>
      <c r="CD237" s="589">
        <f>CD192*Index_운영!CD78</f>
        <v>12605.069713973759</v>
      </c>
      <c r="CE237" s="589">
        <f>CE192*Index_운영!CE78</f>
        <v>12605.069713973759</v>
      </c>
      <c r="CF237" s="589">
        <f>CF192*Index_운영!CF78</f>
        <v>12605.069713973759</v>
      </c>
      <c r="CG237" s="589">
        <f>CG192*Index_운영!CG78</f>
        <v>12605.069713973759</v>
      </c>
      <c r="CH237" s="589">
        <f>CH192*Index_운영!CH78</f>
        <v>12605.069713973759</v>
      </c>
      <c r="CI237" s="589">
        <f>CI192*Index_운영!CI78</f>
        <v>12605.069713973759</v>
      </c>
      <c r="CJ237" s="589">
        <f>CJ192*Index_운영!CJ78</f>
        <v>12605.069713973759</v>
      </c>
      <c r="CK237" s="589">
        <f>CK192*Index_운영!CK78</f>
        <v>12605.069713973759</v>
      </c>
      <c r="CL237" s="589">
        <f>CL192*Index_운영!CL78</f>
        <v>12857.171108253235</v>
      </c>
      <c r="CM237" s="589">
        <f>CM192*Index_운영!CM78</f>
        <v>0</v>
      </c>
      <c r="CN237" s="589">
        <f>CN192*Index_운영!CN78</f>
        <v>0</v>
      </c>
      <c r="CO237" s="589">
        <f>CO192*Index_운영!CO78</f>
        <v>0</v>
      </c>
      <c r="CP237" s="589">
        <f>CP192*Index_운영!CP78</f>
        <v>0</v>
      </c>
      <c r="CQ237" s="589">
        <f>CQ192*Index_운영!CQ78</f>
        <v>0</v>
      </c>
      <c r="CR237" s="589">
        <f>CR192*Index_운영!CR78</f>
        <v>0</v>
      </c>
      <c r="CS237" s="589">
        <f>CS192*Index_운영!CS78</f>
        <v>0</v>
      </c>
      <c r="CT237" s="589">
        <f>CT192*Index_운영!CT78</f>
        <v>0</v>
      </c>
      <c r="CU237" s="589">
        <f>CU192*Index_운영!CU78</f>
        <v>0</v>
      </c>
      <c r="CV237" s="589">
        <f>CV192*Index_운영!CV78</f>
        <v>0</v>
      </c>
      <c r="CW237" s="589">
        <f>CW192*Index_운영!CW78</f>
        <v>0</v>
      </c>
      <c r="CX237" s="589">
        <f>CX192*Index_운영!CX78</f>
        <v>0</v>
      </c>
      <c r="CY237" s="589">
        <f>CY192*Index_운영!CY78</f>
        <v>0</v>
      </c>
      <c r="CZ237" s="589">
        <f>CZ192*Index_운영!CZ78</f>
        <v>0</v>
      </c>
      <c r="DA237" s="589">
        <f>DA192*Index_운영!DA78</f>
        <v>0</v>
      </c>
      <c r="DB237" s="589">
        <f>DB192*Index_운영!DB78</f>
        <v>0</v>
      </c>
      <c r="DC237" s="589">
        <f>DC192*Index_운영!DC78</f>
        <v>0</v>
      </c>
      <c r="DD237" s="589">
        <f>DD192*Index_운영!DD78</f>
        <v>0</v>
      </c>
      <c r="DE237" s="589">
        <f>DE192*Index_운영!DE78</f>
        <v>0</v>
      </c>
      <c r="DF237" s="589">
        <f>DF192*Index_운영!DF78</f>
        <v>0</v>
      </c>
      <c r="DG237" s="589">
        <f>DG192*Index_운영!DG78</f>
        <v>0</v>
      </c>
      <c r="DH237" s="589">
        <f>DH192*Index_운영!DH78</f>
        <v>0</v>
      </c>
      <c r="DI237" s="589">
        <f>DI192*Index_운영!DI78</f>
        <v>0</v>
      </c>
      <c r="DJ237" s="589">
        <f>DJ192*Index_운영!DJ78</f>
        <v>0</v>
      </c>
      <c r="DK237" s="589">
        <f>DK192*Index_운영!DK78</f>
        <v>0</v>
      </c>
      <c r="DL237" s="589">
        <f>DL192*Index_운영!DL78</f>
        <v>0</v>
      </c>
      <c r="DM237" s="589">
        <f>DM192*Index_운영!DM78</f>
        <v>0</v>
      </c>
      <c r="DN237" s="589">
        <f>DN192*Index_운영!DN78</f>
        <v>0</v>
      </c>
      <c r="DO237" s="589">
        <f>DO192*Index_운영!DO78</f>
        <v>0</v>
      </c>
      <c r="DP237" s="589">
        <f>DP192*Index_운영!DP78</f>
        <v>0</v>
      </c>
      <c r="DQ237" s="589">
        <f>DQ192*Index_운영!DQ78</f>
        <v>0</v>
      </c>
      <c r="DR237" s="589">
        <f>DR192*Index_운영!DR78</f>
        <v>0</v>
      </c>
      <c r="DS237" s="589">
        <f>DS192*Index_운영!DS78</f>
        <v>0</v>
      </c>
      <c r="DT237" s="589">
        <f>DT192*Index_운영!DT78</f>
        <v>0</v>
      </c>
      <c r="DU237" s="589">
        <f>DU192*Index_운영!DU78</f>
        <v>0</v>
      </c>
      <c r="DV237" s="589">
        <f>DV192*Index_운영!DV78</f>
        <v>0</v>
      </c>
    </row>
    <row r="238" spans="1:126" s="464" customFormat="1" outlineLevel="1" x14ac:dyDescent="0.4">
      <c r="A238" s="736"/>
      <c r="B238" s="444" t="str">
        <f>'Rent Roll'!$B9</f>
        <v>5층</v>
      </c>
      <c r="C238" s="609">
        <f>'Rent Roll'!$K9</f>
        <v>380.56</v>
      </c>
      <c r="D238" s="606">
        <f>'Rent Roll'!$Y9</f>
        <v>30000</v>
      </c>
      <c r="E238" s="953">
        <f>'Rent Roll'!$Z9</f>
        <v>0.02</v>
      </c>
      <c r="F238" s="588">
        <f>F193*Index_운영!F79</f>
        <v>0</v>
      </c>
      <c r="G238" s="589">
        <f>G193*Index_운영!G79</f>
        <v>0</v>
      </c>
      <c r="H238" s="589">
        <f>H193*Index_운영!H79</f>
        <v>0</v>
      </c>
      <c r="I238" s="589">
        <f>I193*Index_운영!I79</f>
        <v>0</v>
      </c>
      <c r="J238" s="589">
        <f>J193*Index_운영!J79</f>
        <v>0</v>
      </c>
      <c r="K238" s="589">
        <f>K193*Index_운영!K79</f>
        <v>0</v>
      </c>
      <c r="L238" s="589">
        <f>L193*Index_운영!L79</f>
        <v>0</v>
      </c>
      <c r="M238" s="589">
        <f>M193*Index_운영!M79</f>
        <v>0</v>
      </c>
      <c r="N238" s="589">
        <f>N193*Index_운영!N79</f>
        <v>0</v>
      </c>
      <c r="O238" s="589">
        <f>O193*Index_운영!O79</f>
        <v>0</v>
      </c>
      <c r="P238" s="589">
        <f>P193*Index_운영!P79</f>
        <v>0</v>
      </c>
      <c r="Q238" s="589">
        <f>Q193*Index_운영!Q79</f>
        <v>0</v>
      </c>
      <c r="R238" s="589">
        <f>R193*Index_운영!R79</f>
        <v>0</v>
      </c>
      <c r="S238" s="589">
        <f>S193*Index_운영!S79</f>
        <v>11416.8</v>
      </c>
      <c r="T238" s="589">
        <f>T193*Index_운영!T79</f>
        <v>11416.8</v>
      </c>
      <c r="U238" s="589">
        <f>U193*Index_운영!U79</f>
        <v>11416.8</v>
      </c>
      <c r="V238" s="589">
        <f>V193*Index_운영!V79</f>
        <v>11416.8</v>
      </c>
      <c r="W238" s="589">
        <f>W193*Index_운영!W79</f>
        <v>11416.8</v>
      </c>
      <c r="X238" s="589">
        <f>X193*Index_운영!X79</f>
        <v>11416.8</v>
      </c>
      <c r="Y238" s="589">
        <f>Y193*Index_운영!Y79</f>
        <v>11416.8</v>
      </c>
      <c r="Z238" s="589">
        <f>Z193*Index_운영!Z79</f>
        <v>11416.8</v>
      </c>
      <c r="AA238" s="589">
        <f>AA193*Index_운영!AA79</f>
        <v>11416.8</v>
      </c>
      <c r="AB238" s="589">
        <f>AB193*Index_운영!AB79</f>
        <v>11416.8</v>
      </c>
      <c r="AC238" s="589">
        <f>AC193*Index_운영!AC79</f>
        <v>11416.8</v>
      </c>
      <c r="AD238" s="589">
        <f>AD193*Index_운영!AD79</f>
        <v>11645.135999999999</v>
      </c>
      <c r="AE238" s="589">
        <f>AE193*Index_운영!AE79</f>
        <v>11645.135999999999</v>
      </c>
      <c r="AF238" s="589">
        <f>AF193*Index_운영!AF79</f>
        <v>11645.135999999999</v>
      </c>
      <c r="AG238" s="589">
        <f>AG193*Index_운영!AG79</f>
        <v>11645.135999999999</v>
      </c>
      <c r="AH238" s="589">
        <f>AH193*Index_운영!AH79</f>
        <v>11645.135999999999</v>
      </c>
      <c r="AI238" s="589">
        <f>AI193*Index_운영!AI79</f>
        <v>11645.135999999999</v>
      </c>
      <c r="AJ238" s="589">
        <f>AJ193*Index_운영!AJ79</f>
        <v>11645.135999999999</v>
      </c>
      <c r="AK238" s="589">
        <f>AK193*Index_운영!AK79</f>
        <v>11645.135999999999</v>
      </c>
      <c r="AL238" s="589">
        <f>AL193*Index_운영!AL79</f>
        <v>11645.135999999999</v>
      </c>
      <c r="AM238" s="589">
        <f>AM193*Index_운영!AM79</f>
        <v>11645.135999999999</v>
      </c>
      <c r="AN238" s="589">
        <f>AN193*Index_운영!AN79</f>
        <v>11645.135999999999</v>
      </c>
      <c r="AO238" s="589">
        <f>AO193*Index_운영!AO79</f>
        <v>11645.135999999999</v>
      </c>
      <c r="AP238" s="589">
        <f>AP193*Index_운영!AP79</f>
        <v>11878.038719999999</v>
      </c>
      <c r="AQ238" s="589">
        <f>AQ193*Index_운영!AQ79</f>
        <v>11878.038719999999</v>
      </c>
      <c r="AR238" s="589">
        <f>AR193*Index_운영!AR79</f>
        <v>11878.038719999999</v>
      </c>
      <c r="AS238" s="589">
        <f>AS193*Index_운영!AS79</f>
        <v>11878.038719999999</v>
      </c>
      <c r="AT238" s="589">
        <f>AT193*Index_운영!AT79</f>
        <v>11878.038719999999</v>
      </c>
      <c r="AU238" s="589">
        <f>AU193*Index_운영!AU79</f>
        <v>11878.038719999999</v>
      </c>
      <c r="AV238" s="589">
        <f>AV193*Index_운영!AV79</f>
        <v>11878.038719999999</v>
      </c>
      <c r="AW238" s="589">
        <f>AW193*Index_운영!AW79</f>
        <v>11878.038719999999</v>
      </c>
      <c r="AX238" s="589">
        <f>AX193*Index_운영!AX79</f>
        <v>11878.038719999999</v>
      </c>
      <c r="AY238" s="589">
        <f>AY193*Index_운영!AY79</f>
        <v>11878.038719999999</v>
      </c>
      <c r="AZ238" s="589">
        <f>AZ193*Index_운영!AZ79</f>
        <v>11878.038719999999</v>
      </c>
      <c r="BA238" s="589">
        <f>BA193*Index_운영!BA79</f>
        <v>11878.038719999999</v>
      </c>
      <c r="BB238" s="589">
        <f>BB193*Index_운영!BB79</f>
        <v>12115.599494399999</v>
      </c>
      <c r="BC238" s="589">
        <f>BC193*Index_운영!BC79</f>
        <v>12115.599494399999</v>
      </c>
      <c r="BD238" s="589">
        <f>BD193*Index_운영!BD79</f>
        <v>12115.599494399999</v>
      </c>
      <c r="BE238" s="589">
        <f>BE193*Index_운영!BE79</f>
        <v>12115.599494399999</v>
      </c>
      <c r="BF238" s="589">
        <f>BF193*Index_운영!BF79</f>
        <v>12115.599494399999</v>
      </c>
      <c r="BG238" s="589">
        <f>BG193*Index_운영!BG79</f>
        <v>12115.599494399999</v>
      </c>
      <c r="BH238" s="589">
        <f>BH193*Index_운영!BH79</f>
        <v>12115.599494399999</v>
      </c>
      <c r="BI238" s="589">
        <f>BI193*Index_운영!BI79</f>
        <v>12115.599494399999</v>
      </c>
      <c r="BJ238" s="589">
        <f>BJ193*Index_운영!BJ79</f>
        <v>12115.599494399999</v>
      </c>
      <c r="BK238" s="589">
        <f>BK193*Index_운영!BK79</f>
        <v>12115.599494399999</v>
      </c>
      <c r="BL238" s="589">
        <f>BL193*Index_운영!BL79</f>
        <v>12115.599494399999</v>
      </c>
      <c r="BM238" s="589">
        <f>BM193*Index_운영!BM79</f>
        <v>12115.599494399999</v>
      </c>
      <c r="BN238" s="589">
        <f>BN193*Index_운영!BN79</f>
        <v>12357.911484287999</v>
      </c>
      <c r="BO238" s="589">
        <f>BO193*Index_운영!BO79</f>
        <v>12357.911484287999</v>
      </c>
      <c r="BP238" s="589">
        <f>BP193*Index_운영!BP79</f>
        <v>12357.911484287999</v>
      </c>
      <c r="BQ238" s="589">
        <f>BQ193*Index_운영!BQ79</f>
        <v>12357.911484287999</v>
      </c>
      <c r="BR238" s="589">
        <f>BR193*Index_운영!BR79</f>
        <v>12357.911484287999</v>
      </c>
      <c r="BS238" s="589">
        <f>BS193*Index_운영!BS79</f>
        <v>12357.911484287999</v>
      </c>
      <c r="BT238" s="589">
        <f>BT193*Index_운영!BT79</f>
        <v>12357.911484287999</v>
      </c>
      <c r="BU238" s="589">
        <f>BU193*Index_운영!BU79</f>
        <v>12357.911484287999</v>
      </c>
      <c r="BV238" s="589">
        <f>BV193*Index_운영!BV79</f>
        <v>12357.911484287999</v>
      </c>
      <c r="BW238" s="589">
        <f>BW193*Index_운영!BW79</f>
        <v>12357.911484287999</v>
      </c>
      <c r="BX238" s="589">
        <f>BX193*Index_운영!BX79</f>
        <v>12357.911484287999</v>
      </c>
      <c r="BY238" s="589">
        <f>BY193*Index_운영!BY79</f>
        <v>12357.911484287999</v>
      </c>
      <c r="BZ238" s="589">
        <f>BZ193*Index_운영!BZ79</f>
        <v>12605.069713973759</v>
      </c>
      <c r="CA238" s="589">
        <f>CA193*Index_운영!CA79</f>
        <v>12605.069713973759</v>
      </c>
      <c r="CB238" s="589">
        <f>CB193*Index_운영!CB79</f>
        <v>12605.069713973759</v>
      </c>
      <c r="CC238" s="589">
        <f>CC193*Index_운영!CC79</f>
        <v>12605.069713973759</v>
      </c>
      <c r="CD238" s="589">
        <f>CD193*Index_운영!CD79</f>
        <v>12605.069713973759</v>
      </c>
      <c r="CE238" s="589">
        <f>CE193*Index_운영!CE79</f>
        <v>12605.069713973759</v>
      </c>
      <c r="CF238" s="589">
        <f>CF193*Index_운영!CF79</f>
        <v>12605.069713973759</v>
      </c>
      <c r="CG238" s="589">
        <f>CG193*Index_운영!CG79</f>
        <v>12605.069713973759</v>
      </c>
      <c r="CH238" s="589">
        <f>CH193*Index_운영!CH79</f>
        <v>12605.069713973759</v>
      </c>
      <c r="CI238" s="589">
        <f>CI193*Index_운영!CI79</f>
        <v>12605.069713973759</v>
      </c>
      <c r="CJ238" s="589">
        <f>CJ193*Index_운영!CJ79</f>
        <v>12605.069713973759</v>
      </c>
      <c r="CK238" s="589">
        <f>CK193*Index_운영!CK79</f>
        <v>12605.069713973759</v>
      </c>
      <c r="CL238" s="589">
        <f>CL193*Index_운영!CL79</f>
        <v>12857.171108253235</v>
      </c>
      <c r="CM238" s="589">
        <f>CM193*Index_운영!CM79</f>
        <v>0</v>
      </c>
      <c r="CN238" s="589">
        <f>CN193*Index_운영!CN79</f>
        <v>0</v>
      </c>
      <c r="CO238" s="589">
        <f>CO193*Index_운영!CO79</f>
        <v>0</v>
      </c>
      <c r="CP238" s="589">
        <f>CP193*Index_운영!CP79</f>
        <v>0</v>
      </c>
      <c r="CQ238" s="589">
        <f>CQ193*Index_운영!CQ79</f>
        <v>0</v>
      </c>
      <c r="CR238" s="589">
        <f>CR193*Index_운영!CR79</f>
        <v>0</v>
      </c>
      <c r="CS238" s="589">
        <f>CS193*Index_운영!CS79</f>
        <v>0</v>
      </c>
      <c r="CT238" s="589">
        <f>CT193*Index_운영!CT79</f>
        <v>0</v>
      </c>
      <c r="CU238" s="589">
        <f>CU193*Index_운영!CU79</f>
        <v>0</v>
      </c>
      <c r="CV238" s="589">
        <f>CV193*Index_운영!CV79</f>
        <v>0</v>
      </c>
      <c r="CW238" s="589">
        <f>CW193*Index_운영!CW79</f>
        <v>0</v>
      </c>
      <c r="CX238" s="589">
        <f>CX193*Index_운영!CX79</f>
        <v>0</v>
      </c>
      <c r="CY238" s="589">
        <f>CY193*Index_운영!CY79</f>
        <v>0</v>
      </c>
      <c r="CZ238" s="589">
        <f>CZ193*Index_운영!CZ79</f>
        <v>0</v>
      </c>
      <c r="DA238" s="589">
        <f>DA193*Index_운영!DA79</f>
        <v>0</v>
      </c>
      <c r="DB238" s="589">
        <f>DB193*Index_운영!DB79</f>
        <v>0</v>
      </c>
      <c r="DC238" s="589">
        <f>DC193*Index_운영!DC79</f>
        <v>0</v>
      </c>
      <c r="DD238" s="589">
        <f>DD193*Index_운영!DD79</f>
        <v>0</v>
      </c>
      <c r="DE238" s="589">
        <f>DE193*Index_운영!DE79</f>
        <v>0</v>
      </c>
      <c r="DF238" s="589">
        <f>DF193*Index_운영!DF79</f>
        <v>0</v>
      </c>
      <c r="DG238" s="589">
        <f>DG193*Index_운영!DG79</f>
        <v>0</v>
      </c>
      <c r="DH238" s="589">
        <f>DH193*Index_운영!DH79</f>
        <v>0</v>
      </c>
      <c r="DI238" s="589">
        <f>DI193*Index_운영!DI79</f>
        <v>0</v>
      </c>
      <c r="DJ238" s="589">
        <f>DJ193*Index_운영!DJ79</f>
        <v>0</v>
      </c>
      <c r="DK238" s="589">
        <f>DK193*Index_운영!DK79</f>
        <v>0</v>
      </c>
      <c r="DL238" s="589">
        <f>DL193*Index_운영!DL79</f>
        <v>0</v>
      </c>
      <c r="DM238" s="589">
        <f>DM193*Index_운영!DM79</f>
        <v>0</v>
      </c>
      <c r="DN238" s="589">
        <f>DN193*Index_운영!DN79</f>
        <v>0</v>
      </c>
      <c r="DO238" s="589">
        <f>DO193*Index_운영!DO79</f>
        <v>0</v>
      </c>
      <c r="DP238" s="589">
        <f>DP193*Index_운영!DP79</f>
        <v>0</v>
      </c>
      <c r="DQ238" s="589">
        <f>DQ193*Index_운영!DQ79</f>
        <v>0</v>
      </c>
      <c r="DR238" s="589">
        <f>DR193*Index_운영!DR79</f>
        <v>0</v>
      </c>
      <c r="DS238" s="589">
        <f>DS193*Index_운영!DS79</f>
        <v>0</v>
      </c>
      <c r="DT238" s="589">
        <f>DT193*Index_운영!DT79</f>
        <v>0</v>
      </c>
      <c r="DU238" s="589">
        <f>DU193*Index_운영!DU79</f>
        <v>0</v>
      </c>
      <c r="DV238" s="589">
        <f>DV193*Index_운영!DV79</f>
        <v>0</v>
      </c>
    </row>
    <row r="239" spans="1:126" s="464" customFormat="1" outlineLevel="1" x14ac:dyDescent="0.4">
      <c r="A239" s="736"/>
      <c r="B239" s="444" t="str">
        <f>'Rent Roll'!$B10</f>
        <v>4층</v>
      </c>
      <c r="C239" s="609">
        <f>'Rent Roll'!$K10</f>
        <v>380.56</v>
      </c>
      <c r="D239" s="606">
        <f>'Rent Roll'!$Y10</f>
        <v>30000</v>
      </c>
      <c r="E239" s="953">
        <f>'Rent Roll'!$Z10</f>
        <v>0.02</v>
      </c>
      <c r="F239" s="588">
        <f>F194*Index_운영!F80</f>
        <v>0</v>
      </c>
      <c r="G239" s="589">
        <f>G194*Index_운영!G80</f>
        <v>0</v>
      </c>
      <c r="H239" s="589">
        <f>H194*Index_운영!H80</f>
        <v>0</v>
      </c>
      <c r="I239" s="589">
        <f>I194*Index_운영!I80</f>
        <v>0</v>
      </c>
      <c r="J239" s="589">
        <f>J194*Index_운영!J80</f>
        <v>0</v>
      </c>
      <c r="K239" s="589">
        <f>K194*Index_운영!K80</f>
        <v>0</v>
      </c>
      <c r="L239" s="589">
        <f>L194*Index_운영!L80</f>
        <v>0</v>
      </c>
      <c r="M239" s="589">
        <f>M194*Index_운영!M80</f>
        <v>0</v>
      </c>
      <c r="N239" s="589">
        <f>N194*Index_운영!N80</f>
        <v>0</v>
      </c>
      <c r="O239" s="589">
        <f>O194*Index_운영!O80</f>
        <v>0</v>
      </c>
      <c r="P239" s="589">
        <f>P194*Index_운영!P80</f>
        <v>0</v>
      </c>
      <c r="Q239" s="589">
        <f>Q194*Index_운영!Q80</f>
        <v>0</v>
      </c>
      <c r="R239" s="589">
        <f>R194*Index_운영!R80</f>
        <v>0</v>
      </c>
      <c r="S239" s="589">
        <f>S194*Index_운영!S80</f>
        <v>0</v>
      </c>
      <c r="T239" s="589">
        <f>T194*Index_운영!T80</f>
        <v>0</v>
      </c>
      <c r="U239" s="589">
        <f>U194*Index_운영!U80</f>
        <v>0</v>
      </c>
      <c r="V239" s="589">
        <f>V194*Index_운영!V80</f>
        <v>0</v>
      </c>
      <c r="W239" s="589">
        <f>W194*Index_운영!W80</f>
        <v>0</v>
      </c>
      <c r="X239" s="589">
        <f>X194*Index_운영!X80</f>
        <v>0</v>
      </c>
      <c r="Y239" s="589">
        <f>Y194*Index_운영!Y80</f>
        <v>0</v>
      </c>
      <c r="Z239" s="589">
        <f>Z194*Index_운영!Z80</f>
        <v>0</v>
      </c>
      <c r="AA239" s="589">
        <f>AA194*Index_운영!AA80</f>
        <v>0</v>
      </c>
      <c r="AB239" s="589">
        <f>AB194*Index_운영!AB80</f>
        <v>0</v>
      </c>
      <c r="AC239" s="589">
        <f>AC194*Index_운영!AC80</f>
        <v>0</v>
      </c>
      <c r="AD239" s="589">
        <f>AD194*Index_운영!AD80</f>
        <v>0</v>
      </c>
      <c r="AE239" s="589">
        <f>AE194*Index_운영!AE80</f>
        <v>11416.8</v>
      </c>
      <c r="AF239" s="589">
        <f>AF194*Index_운영!AF80</f>
        <v>11416.8</v>
      </c>
      <c r="AG239" s="589">
        <f>AG194*Index_운영!AG80</f>
        <v>11416.8</v>
      </c>
      <c r="AH239" s="589">
        <f>AH194*Index_운영!AH80</f>
        <v>11416.8</v>
      </c>
      <c r="AI239" s="589">
        <f>AI194*Index_운영!AI80</f>
        <v>11416.8</v>
      </c>
      <c r="AJ239" s="589">
        <f>AJ194*Index_운영!AJ80</f>
        <v>11416.8</v>
      </c>
      <c r="AK239" s="589">
        <f>AK194*Index_운영!AK80</f>
        <v>11416.8</v>
      </c>
      <c r="AL239" s="589">
        <f>AL194*Index_운영!AL80</f>
        <v>11416.8</v>
      </c>
      <c r="AM239" s="589">
        <f>AM194*Index_운영!AM80</f>
        <v>11416.8</v>
      </c>
      <c r="AN239" s="589">
        <f>AN194*Index_운영!AN80</f>
        <v>11416.8</v>
      </c>
      <c r="AO239" s="589">
        <f>AO194*Index_운영!AO80</f>
        <v>11416.8</v>
      </c>
      <c r="AP239" s="589">
        <f>AP194*Index_운영!AP80</f>
        <v>11645.135999999999</v>
      </c>
      <c r="AQ239" s="589">
        <f>AQ194*Index_운영!AQ80</f>
        <v>11645.135999999999</v>
      </c>
      <c r="AR239" s="589">
        <f>AR194*Index_운영!AR80</f>
        <v>11645.135999999999</v>
      </c>
      <c r="AS239" s="589">
        <f>AS194*Index_운영!AS80</f>
        <v>11645.135999999999</v>
      </c>
      <c r="AT239" s="589">
        <f>AT194*Index_운영!AT80</f>
        <v>11645.135999999999</v>
      </c>
      <c r="AU239" s="589">
        <f>AU194*Index_운영!AU80</f>
        <v>11645.135999999999</v>
      </c>
      <c r="AV239" s="589">
        <f>AV194*Index_운영!AV80</f>
        <v>11645.135999999999</v>
      </c>
      <c r="AW239" s="589">
        <f>AW194*Index_운영!AW80</f>
        <v>11645.135999999999</v>
      </c>
      <c r="AX239" s="589">
        <f>AX194*Index_운영!AX80</f>
        <v>11645.135999999999</v>
      </c>
      <c r="AY239" s="589">
        <f>AY194*Index_운영!AY80</f>
        <v>11645.135999999999</v>
      </c>
      <c r="AZ239" s="589">
        <f>AZ194*Index_운영!AZ80</f>
        <v>11645.135999999999</v>
      </c>
      <c r="BA239" s="589">
        <f>BA194*Index_운영!BA80</f>
        <v>11645.135999999999</v>
      </c>
      <c r="BB239" s="589">
        <f>BB194*Index_운영!BB80</f>
        <v>11878.038719999999</v>
      </c>
      <c r="BC239" s="589">
        <f>BC194*Index_운영!BC80</f>
        <v>11878.038719999999</v>
      </c>
      <c r="BD239" s="589">
        <f>BD194*Index_운영!BD80</f>
        <v>11878.038719999999</v>
      </c>
      <c r="BE239" s="589">
        <f>BE194*Index_운영!BE80</f>
        <v>11878.038719999999</v>
      </c>
      <c r="BF239" s="589">
        <f>BF194*Index_운영!BF80</f>
        <v>11878.038719999999</v>
      </c>
      <c r="BG239" s="589">
        <f>BG194*Index_운영!BG80</f>
        <v>11878.038719999999</v>
      </c>
      <c r="BH239" s="589">
        <f>BH194*Index_운영!BH80</f>
        <v>11878.038719999999</v>
      </c>
      <c r="BI239" s="589">
        <f>BI194*Index_운영!BI80</f>
        <v>11878.038719999999</v>
      </c>
      <c r="BJ239" s="589">
        <f>BJ194*Index_운영!BJ80</f>
        <v>11878.038719999999</v>
      </c>
      <c r="BK239" s="589">
        <f>BK194*Index_운영!BK80</f>
        <v>11878.038719999999</v>
      </c>
      <c r="BL239" s="589">
        <f>BL194*Index_운영!BL80</f>
        <v>11878.038719999999</v>
      </c>
      <c r="BM239" s="589">
        <f>BM194*Index_운영!BM80</f>
        <v>11878.038719999999</v>
      </c>
      <c r="BN239" s="589">
        <f>BN194*Index_운영!BN80</f>
        <v>12115.599494399999</v>
      </c>
      <c r="BO239" s="589">
        <f>BO194*Index_운영!BO80</f>
        <v>12115.599494399999</v>
      </c>
      <c r="BP239" s="589">
        <f>BP194*Index_운영!BP80</f>
        <v>12115.599494399999</v>
      </c>
      <c r="BQ239" s="589">
        <f>BQ194*Index_운영!BQ80</f>
        <v>12115.599494399999</v>
      </c>
      <c r="BR239" s="589">
        <f>BR194*Index_운영!BR80</f>
        <v>12115.599494399999</v>
      </c>
      <c r="BS239" s="589">
        <f>BS194*Index_운영!BS80</f>
        <v>12115.599494399999</v>
      </c>
      <c r="BT239" s="589">
        <f>BT194*Index_운영!BT80</f>
        <v>12115.599494399999</v>
      </c>
      <c r="BU239" s="589">
        <f>BU194*Index_운영!BU80</f>
        <v>12115.599494399999</v>
      </c>
      <c r="BV239" s="589">
        <f>BV194*Index_운영!BV80</f>
        <v>12115.599494399999</v>
      </c>
      <c r="BW239" s="589">
        <f>BW194*Index_운영!BW80</f>
        <v>12115.599494399999</v>
      </c>
      <c r="BX239" s="589">
        <f>BX194*Index_운영!BX80</f>
        <v>12115.599494399999</v>
      </c>
      <c r="BY239" s="589">
        <f>BY194*Index_운영!BY80</f>
        <v>12115.599494399999</v>
      </c>
      <c r="BZ239" s="589">
        <f>BZ194*Index_운영!BZ80</f>
        <v>12357.911484287999</v>
      </c>
      <c r="CA239" s="589">
        <f>CA194*Index_운영!CA80</f>
        <v>12357.911484287999</v>
      </c>
      <c r="CB239" s="589">
        <f>CB194*Index_운영!CB80</f>
        <v>12357.911484287999</v>
      </c>
      <c r="CC239" s="589">
        <f>CC194*Index_운영!CC80</f>
        <v>12357.911484287999</v>
      </c>
      <c r="CD239" s="589">
        <f>CD194*Index_운영!CD80</f>
        <v>12357.911484287999</v>
      </c>
      <c r="CE239" s="589">
        <f>CE194*Index_운영!CE80</f>
        <v>12357.911484287999</v>
      </c>
      <c r="CF239" s="589">
        <f>CF194*Index_운영!CF80</f>
        <v>12357.911484287999</v>
      </c>
      <c r="CG239" s="589">
        <f>CG194*Index_운영!CG80</f>
        <v>12357.911484287999</v>
      </c>
      <c r="CH239" s="589">
        <f>CH194*Index_운영!CH80</f>
        <v>12357.911484287999</v>
      </c>
      <c r="CI239" s="589">
        <f>CI194*Index_운영!CI80</f>
        <v>12357.911484287999</v>
      </c>
      <c r="CJ239" s="589">
        <f>CJ194*Index_운영!CJ80</f>
        <v>12357.911484287999</v>
      </c>
      <c r="CK239" s="589">
        <f>CK194*Index_운영!CK80</f>
        <v>12357.911484287999</v>
      </c>
      <c r="CL239" s="589">
        <f>CL194*Index_운영!CL80</f>
        <v>12605.069713973759</v>
      </c>
      <c r="CM239" s="589">
        <f>CM194*Index_운영!CM80</f>
        <v>12605.069713973759</v>
      </c>
      <c r="CN239" s="589">
        <f>CN194*Index_운영!CN80</f>
        <v>12605.069713973759</v>
      </c>
      <c r="CO239" s="589">
        <f>CO194*Index_운영!CO80</f>
        <v>12605.069713973759</v>
      </c>
      <c r="CP239" s="589">
        <f>CP194*Index_운영!CP80</f>
        <v>12605.069713973759</v>
      </c>
      <c r="CQ239" s="589">
        <f>CQ194*Index_운영!CQ80</f>
        <v>12605.069713973759</v>
      </c>
      <c r="CR239" s="589">
        <f>CR194*Index_운영!CR80</f>
        <v>12605.069713973759</v>
      </c>
      <c r="CS239" s="589">
        <f>CS194*Index_운영!CS80</f>
        <v>12605.069713973759</v>
      </c>
      <c r="CT239" s="589">
        <f>CT194*Index_운영!CT80</f>
        <v>12605.069713973759</v>
      </c>
      <c r="CU239" s="589">
        <f>CU194*Index_운영!CU80</f>
        <v>12605.069713973759</v>
      </c>
      <c r="CV239" s="589">
        <f>CV194*Index_운영!CV80</f>
        <v>12605.069713973759</v>
      </c>
      <c r="CW239" s="589">
        <f>CW194*Index_운영!CW80</f>
        <v>12605.069713973759</v>
      </c>
      <c r="CX239" s="589">
        <f>CX194*Index_운영!CX80</f>
        <v>12857.171108253235</v>
      </c>
      <c r="CY239" s="589">
        <f>CY194*Index_운영!CY80</f>
        <v>0</v>
      </c>
      <c r="CZ239" s="589">
        <f>CZ194*Index_운영!CZ80</f>
        <v>0</v>
      </c>
      <c r="DA239" s="589">
        <f>DA194*Index_운영!DA80</f>
        <v>0</v>
      </c>
      <c r="DB239" s="589">
        <f>DB194*Index_운영!DB80</f>
        <v>0</v>
      </c>
      <c r="DC239" s="589">
        <f>DC194*Index_운영!DC80</f>
        <v>0</v>
      </c>
      <c r="DD239" s="589">
        <f>DD194*Index_운영!DD80</f>
        <v>0</v>
      </c>
      <c r="DE239" s="589">
        <f>DE194*Index_운영!DE80</f>
        <v>0</v>
      </c>
      <c r="DF239" s="589">
        <f>DF194*Index_운영!DF80</f>
        <v>0</v>
      </c>
      <c r="DG239" s="589">
        <f>DG194*Index_운영!DG80</f>
        <v>0</v>
      </c>
      <c r="DH239" s="589">
        <f>DH194*Index_운영!DH80</f>
        <v>0</v>
      </c>
      <c r="DI239" s="589">
        <f>DI194*Index_운영!DI80</f>
        <v>0</v>
      </c>
      <c r="DJ239" s="589">
        <f>DJ194*Index_운영!DJ80</f>
        <v>0</v>
      </c>
      <c r="DK239" s="589">
        <f>DK194*Index_운영!DK80</f>
        <v>0</v>
      </c>
      <c r="DL239" s="589">
        <f>DL194*Index_운영!DL80</f>
        <v>0</v>
      </c>
      <c r="DM239" s="589">
        <f>DM194*Index_운영!DM80</f>
        <v>0</v>
      </c>
      <c r="DN239" s="589">
        <f>DN194*Index_운영!DN80</f>
        <v>0</v>
      </c>
      <c r="DO239" s="589">
        <f>DO194*Index_운영!DO80</f>
        <v>0</v>
      </c>
      <c r="DP239" s="589">
        <f>DP194*Index_운영!DP80</f>
        <v>0</v>
      </c>
      <c r="DQ239" s="589">
        <f>DQ194*Index_운영!DQ80</f>
        <v>0</v>
      </c>
      <c r="DR239" s="589">
        <f>DR194*Index_운영!DR80</f>
        <v>0</v>
      </c>
      <c r="DS239" s="589">
        <f>DS194*Index_운영!DS80</f>
        <v>0</v>
      </c>
      <c r="DT239" s="589">
        <f>DT194*Index_운영!DT80</f>
        <v>0</v>
      </c>
      <c r="DU239" s="589">
        <f>DU194*Index_운영!DU80</f>
        <v>0</v>
      </c>
      <c r="DV239" s="589">
        <f>DV194*Index_운영!DV80</f>
        <v>0</v>
      </c>
    </row>
    <row r="240" spans="1:126" s="464" customFormat="1" outlineLevel="1" x14ac:dyDescent="0.4">
      <c r="A240" s="736"/>
      <c r="B240" s="444" t="str">
        <f>'Rent Roll'!$B11</f>
        <v>3층</v>
      </c>
      <c r="C240" s="609">
        <f>'Rent Roll'!$K11</f>
        <v>380.56</v>
      </c>
      <c r="D240" s="606">
        <f>'Rent Roll'!$Y11</f>
        <v>30000</v>
      </c>
      <c r="E240" s="953">
        <f>'Rent Roll'!$Z11</f>
        <v>0.02</v>
      </c>
      <c r="F240" s="588">
        <f>F195*Index_운영!F81</f>
        <v>0</v>
      </c>
      <c r="G240" s="589">
        <f>G195*Index_운영!G81</f>
        <v>0</v>
      </c>
      <c r="H240" s="589">
        <f>H195*Index_운영!H81</f>
        <v>0</v>
      </c>
      <c r="I240" s="589">
        <f>I195*Index_운영!I81</f>
        <v>0</v>
      </c>
      <c r="J240" s="589">
        <f>J195*Index_운영!J81</f>
        <v>0</v>
      </c>
      <c r="K240" s="589">
        <f>K195*Index_운영!K81</f>
        <v>0</v>
      </c>
      <c r="L240" s="589">
        <f>L195*Index_운영!L81</f>
        <v>0</v>
      </c>
      <c r="M240" s="589">
        <f>M195*Index_운영!M81</f>
        <v>0</v>
      </c>
      <c r="N240" s="589">
        <f>N195*Index_운영!N81</f>
        <v>0</v>
      </c>
      <c r="O240" s="589">
        <f>O195*Index_운영!O81</f>
        <v>0</v>
      </c>
      <c r="P240" s="589">
        <f>P195*Index_운영!P81</f>
        <v>0</v>
      </c>
      <c r="Q240" s="589">
        <f>Q195*Index_운영!Q81</f>
        <v>0</v>
      </c>
      <c r="R240" s="589">
        <f>R195*Index_운영!R81</f>
        <v>0</v>
      </c>
      <c r="S240" s="589">
        <f>S195*Index_운영!S81</f>
        <v>0</v>
      </c>
      <c r="T240" s="589">
        <f>T195*Index_운영!T81</f>
        <v>0</v>
      </c>
      <c r="U240" s="589">
        <f>U195*Index_운영!U81</f>
        <v>0</v>
      </c>
      <c r="V240" s="589">
        <f>V195*Index_운영!V81</f>
        <v>0</v>
      </c>
      <c r="W240" s="589">
        <f>W195*Index_운영!W81</f>
        <v>0</v>
      </c>
      <c r="X240" s="589">
        <f>X195*Index_운영!X81</f>
        <v>0</v>
      </c>
      <c r="Y240" s="589">
        <f>Y195*Index_운영!Y81</f>
        <v>0</v>
      </c>
      <c r="Z240" s="589">
        <f>Z195*Index_운영!Z81</f>
        <v>0</v>
      </c>
      <c r="AA240" s="589">
        <f>AA195*Index_운영!AA81</f>
        <v>0</v>
      </c>
      <c r="AB240" s="589">
        <f>AB195*Index_운영!AB81</f>
        <v>0</v>
      </c>
      <c r="AC240" s="589">
        <f>AC195*Index_운영!AC81</f>
        <v>0</v>
      </c>
      <c r="AD240" s="589">
        <f>AD195*Index_운영!AD81</f>
        <v>0</v>
      </c>
      <c r="AE240" s="589">
        <f>AE195*Index_운영!AE81</f>
        <v>0</v>
      </c>
      <c r="AF240" s="589">
        <f>AF195*Index_운영!AF81</f>
        <v>0</v>
      </c>
      <c r="AG240" s="589">
        <f>AG195*Index_운영!AG81</f>
        <v>0</v>
      </c>
      <c r="AH240" s="589">
        <f>AH195*Index_운영!AH81</f>
        <v>0</v>
      </c>
      <c r="AI240" s="589">
        <f>AI195*Index_운영!AI81</f>
        <v>0</v>
      </c>
      <c r="AJ240" s="589">
        <f>AJ195*Index_운영!AJ81</f>
        <v>0</v>
      </c>
      <c r="AK240" s="589">
        <f>AK195*Index_운영!AK81</f>
        <v>0</v>
      </c>
      <c r="AL240" s="589">
        <f>AL195*Index_운영!AL81</f>
        <v>0</v>
      </c>
      <c r="AM240" s="589">
        <f>AM195*Index_운영!AM81</f>
        <v>0</v>
      </c>
      <c r="AN240" s="589">
        <f>AN195*Index_운영!AN81</f>
        <v>0</v>
      </c>
      <c r="AO240" s="589">
        <f>AO195*Index_운영!AO81</f>
        <v>0</v>
      </c>
      <c r="AP240" s="589">
        <f>AP195*Index_운영!AP81</f>
        <v>0</v>
      </c>
      <c r="AQ240" s="589">
        <f>AQ195*Index_운영!AQ81</f>
        <v>0</v>
      </c>
      <c r="AR240" s="589">
        <f>AR195*Index_운영!AR81</f>
        <v>0</v>
      </c>
      <c r="AS240" s="589">
        <f>AS195*Index_운영!AS81</f>
        <v>0</v>
      </c>
      <c r="AT240" s="589">
        <f>AT195*Index_운영!AT81</f>
        <v>0</v>
      </c>
      <c r="AU240" s="589">
        <f>AU195*Index_운영!AU81</f>
        <v>0</v>
      </c>
      <c r="AV240" s="589">
        <f>AV195*Index_운영!AV81</f>
        <v>0</v>
      </c>
      <c r="AW240" s="589">
        <f>AW195*Index_운영!AW81</f>
        <v>0</v>
      </c>
      <c r="AX240" s="589">
        <f>AX195*Index_운영!AX81</f>
        <v>0</v>
      </c>
      <c r="AY240" s="589">
        <f>AY195*Index_운영!AY81</f>
        <v>0</v>
      </c>
      <c r="AZ240" s="589">
        <f>AZ195*Index_운영!AZ81</f>
        <v>0</v>
      </c>
      <c r="BA240" s="589">
        <f>BA195*Index_운영!BA81</f>
        <v>0</v>
      </c>
      <c r="BB240" s="589">
        <f>BB195*Index_운영!BB81</f>
        <v>0</v>
      </c>
      <c r="BC240" s="589">
        <f>BC195*Index_운영!BC81</f>
        <v>0</v>
      </c>
      <c r="BD240" s="589">
        <f>BD195*Index_운영!BD81</f>
        <v>0</v>
      </c>
      <c r="BE240" s="589">
        <f>BE195*Index_운영!BE81</f>
        <v>0</v>
      </c>
      <c r="BF240" s="589">
        <f>BF195*Index_운영!BF81</f>
        <v>0</v>
      </c>
      <c r="BG240" s="589">
        <f>BG195*Index_운영!BG81</f>
        <v>0</v>
      </c>
      <c r="BH240" s="589">
        <f>BH195*Index_운영!BH81</f>
        <v>0</v>
      </c>
      <c r="BI240" s="589">
        <f>BI195*Index_운영!BI81</f>
        <v>0</v>
      </c>
      <c r="BJ240" s="589">
        <f>BJ195*Index_운영!BJ81</f>
        <v>0</v>
      </c>
      <c r="BK240" s="589">
        <f>BK195*Index_운영!BK81</f>
        <v>0</v>
      </c>
      <c r="BL240" s="589">
        <f>BL195*Index_운영!BL81</f>
        <v>0</v>
      </c>
      <c r="BM240" s="589">
        <f>BM195*Index_운영!BM81</f>
        <v>0</v>
      </c>
      <c r="BN240" s="589">
        <f>BN195*Index_운영!BN81</f>
        <v>0</v>
      </c>
      <c r="BO240" s="589">
        <f>BO195*Index_운영!BO81</f>
        <v>0</v>
      </c>
      <c r="BP240" s="589">
        <f>BP195*Index_운영!BP81</f>
        <v>0</v>
      </c>
      <c r="BQ240" s="589">
        <f>BQ195*Index_운영!BQ81</f>
        <v>0</v>
      </c>
      <c r="BR240" s="589">
        <f>BR195*Index_운영!BR81</f>
        <v>0</v>
      </c>
      <c r="BS240" s="589">
        <f>BS195*Index_운영!BS81</f>
        <v>0</v>
      </c>
      <c r="BT240" s="589">
        <f>BT195*Index_운영!BT81</f>
        <v>0</v>
      </c>
      <c r="BU240" s="589">
        <f>BU195*Index_운영!BU81</f>
        <v>0</v>
      </c>
      <c r="BV240" s="589">
        <f>BV195*Index_운영!BV81</f>
        <v>0</v>
      </c>
      <c r="BW240" s="589">
        <f>BW195*Index_운영!BW81</f>
        <v>0</v>
      </c>
      <c r="BX240" s="589">
        <f>BX195*Index_운영!BX81</f>
        <v>0</v>
      </c>
      <c r="BY240" s="589">
        <f>BY195*Index_운영!BY81</f>
        <v>0</v>
      </c>
      <c r="BZ240" s="589">
        <f>BZ195*Index_운영!BZ81</f>
        <v>0</v>
      </c>
      <c r="CA240" s="589">
        <f>CA195*Index_운영!CA81</f>
        <v>0</v>
      </c>
      <c r="CB240" s="589">
        <f>CB195*Index_운영!CB81</f>
        <v>0</v>
      </c>
      <c r="CC240" s="589">
        <f>CC195*Index_운영!CC81</f>
        <v>0</v>
      </c>
      <c r="CD240" s="589">
        <f>CD195*Index_운영!CD81</f>
        <v>0</v>
      </c>
      <c r="CE240" s="589">
        <f>CE195*Index_운영!CE81</f>
        <v>0</v>
      </c>
      <c r="CF240" s="589">
        <f>CF195*Index_운영!CF81</f>
        <v>0</v>
      </c>
      <c r="CG240" s="589">
        <f>CG195*Index_운영!CG81</f>
        <v>0</v>
      </c>
      <c r="CH240" s="589">
        <f>CH195*Index_운영!CH81</f>
        <v>0</v>
      </c>
      <c r="CI240" s="589">
        <f>CI195*Index_운영!CI81</f>
        <v>0</v>
      </c>
      <c r="CJ240" s="589">
        <f>CJ195*Index_운영!CJ81</f>
        <v>0</v>
      </c>
      <c r="CK240" s="589">
        <f>CK195*Index_운영!CK81</f>
        <v>0</v>
      </c>
      <c r="CL240" s="589">
        <f>CL195*Index_운영!CL81</f>
        <v>0</v>
      </c>
      <c r="CM240" s="589">
        <f>CM195*Index_운영!CM81</f>
        <v>0</v>
      </c>
      <c r="CN240" s="589">
        <f>CN195*Index_운영!CN81</f>
        <v>0</v>
      </c>
      <c r="CO240" s="589">
        <f>CO195*Index_운영!CO81</f>
        <v>0</v>
      </c>
      <c r="CP240" s="589">
        <f>CP195*Index_운영!CP81</f>
        <v>0</v>
      </c>
      <c r="CQ240" s="589">
        <f>CQ195*Index_운영!CQ81</f>
        <v>0</v>
      </c>
      <c r="CR240" s="589">
        <f>CR195*Index_운영!CR81</f>
        <v>0</v>
      </c>
      <c r="CS240" s="589">
        <f>CS195*Index_운영!CS81</f>
        <v>0</v>
      </c>
      <c r="CT240" s="589">
        <f>CT195*Index_운영!CT81</f>
        <v>0</v>
      </c>
      <c r="CU240" s="589">
        <f>CU195*Index_운영!CU81</f>
        <v>0</v>
      </c>
      <c r="CV240" s="589">
        <f>CV195*Index_운영!CV81</f>
        <v>0</v>
      </c>
      <c r="CW240" s="589">
        <f>CW195*Index_운영!CW81</f>
        <v>0</v>
      </c>
      <c r="CX240" s="589">
        <f>CX195*Index_운영!CX81</f>
        <v>0</v>
      </c>
      <c r="CY240" s="589">
        <f>CY195*Index_운영!CY81</f>
        <v>0</v>
      </c>
      <c r="CZ240" s="589">
        <f>CZ195*Index_운영!CZ81</f>
        <v>0</v>
      </c>
      <c r="DA240" s="589">
        <f>DA195*Index_운영!DA81</f>
        <v>0</v>
      </c>
      <c r="DB240" s="589">
        <f>DB195*Index_운영!DB81</f>
        <v>0</v>
      </c>
      <c r="DC240" s="589">
        <f>DC195*Index_운영!DC81</f>
        <v>0</v>
      </c>
      <c r="DD240" s="589">
        <f>DD195*Index_운영!DD81</f>
        <v>0</v>
      </c>
      <c r="DE240" s="589">
        <f>DE195*Index_운영!DE81</f>
        <v>0</v>
      </c>
      <c r="DF240" s="589">
        <f>DF195*Index_운영!DF81</f>
        <v>0</v>
      </c>
      <c r="DG240" s="589">
        <f>DG195*Index_운영!DG81</f>
        <v>0</v>
      </c>
      <c r="DH240" s="589">
        <f>DH195*Index_운영!DH81</f>
        <v>0</v>
      </c>
      <c r="DI240" s="589">
        <f>DI195*Index_운영!DI81</f>
        <v>0</v>
      </c>
      <c r="DJ240" s="589">
        <f>DJ195*Index_운영!DJ81</f>
        <v>0</v>
      </c>
      <c r="DK240" s="589">
        <f>DK195*Index_운영!DK81</f>
        <v>0</v>
      </c>
      <c r="DL240" s="589">
        <f>DL195*Index_운영!DL81</f>
        <v>0</v>
      </c>
      <c r="DM240" s="589">
        <f>DM195*Index_운영!DM81</f>
        <v>0</v>
      </c>
      <c r="DN240" s="589">
        <f>DN195*Index_운영!DN81</f>
        <v>0</v>
      </c>
      <c r="DO240" s="589">
        <f>DO195*Index_운영!DO81</f>
        <v>0</v>
      </c>
      <c r="DP240" s="589">
        <f>DP195*Index_운영!DP81</f>
        <v>0</v>
      </c>
      <c r="DQ240" s="589">
        <f>DQ195*Index_운영!DQ81</f>
        <v>0</v>
      </c>
      <c r="DR240" s="589">
        <f>DR195*Index_운영!DR81</f>
        <v>0</v>
      </c>
      <c r="DS240" s="589">
        <f>DS195*Index_운영!DS81</f>
        <v>0</v>
      </c>
      <c r="DT240" s="589">
        <f>DT195*Index_운영!DT81</f>
        <v>0</v>
      </c>
      <c r="DU240" s="589">
        <f>DU195*Index_운영!DU81</f>
        <v>0</v>
      </c>
      <c r="DV240" s="589">
        <f>DV195*Index_운영!DV81</f>
        <v>0</v>
      </c>
    </row>
    <row r="241" spans="1:126" s="464" customFormat="1" outlineLevel="1" x14ac:dyDescent="0.4">
      <c r="A241" s="736"/>
      <c r="B241" s="444" t="str">
        <f>'Rent Roll'!$B12</f>
        <v>2층</v>
      </c>
      <c r="C241" s="609">
        <f>'Rent Roll'!$K12</f>
        <v>397.37</v>
      </c>
      <c r="D241" s="606">
        <f>'Rent Roll'!$Y12</f>
        <v>25000</v>
      </c>
      <c r="E241" s="953">
        <f>'Rent Roll'!$Z12</f>
        <v>0.02</v>
      </c>
      <c r="F241" s="588">
        <f>F196*Index_운영!F82</f>
        <v>0</v>
      </c>
      <c r="G241" s="589">
        <f>G196*Index_운영!G82</f>
        <v>9934.25</v>
      </c>
      <c r="H241" s="589">
        <f>H196*Index_운영!H82</f>
        <v>9934.25</v>
      </c>
      <c r="I241" s="589">
        <f>I196*Index_운영!I82</f>
        <v>9934.25</v>
      </c>
      <c r="J241" s="589">
        <f>J196*Index_운영!J82</f>
        <v>9934.25</v>
      </c>
      <c r="K241" s="589">
        <f>K196*Index_운영!K82</f>
        <v>9934.25</v>
      </c>
      <c r="L241" s="589">
        <f>L196*Index_운영!L82</f>
        <v>9934.25</v>
      </c>
      <c r="M241" s="589">
        <f>M196*Index_운영!M82</f>
        <v>9934.25</v>
      </c>
      <c r="N241" s="589">
        <f>N196*Index_운영!N82</f>
        <v>9934.25</v>
      </c>
      <c r="O241" s="589">
        <f>O196*Index_운영!O82</f>
        <v>9934.25</v>
      </c>
      <c r="P241" s="589">
        <f>P196*Index_운영!P82</f>
        <v>9934.25</v>
      </c>
      <c r="Q241" s="589">
        <f>Q196*Index_운영!Q82</f>
        <v>9934.25</v>
      </c>
      <c r="R241" s="589">
        <f>R196*Index_운영!R82</f>
        <v>10132.934999999999</v>
      </c>
      <c r="S241" s="589">
        <f>S196*Index_운영!S82</f>
        <v>10132.934999999999</v>
      </c>
      <c r="T241" s="589">
        <f>T196*Index_운영!T82</f>
        <v>10132.934999999999</v>
      </c>
      <c r="U241" s="589">
        <f>U196*Index_운영!U82</f>
        <v>10132.934999999999</v>
      </c>
      <c r="V241" s="589">
        <f>V196*Index_운영!V82</f>
        <v>10132.934999999999</v>
      </c>
      <c r="W241" s="589">
        <f>W196*Index_운영!W82</f>
        <v>10132.934999999999</v>
      </c>
      <c r="X241" s="589">
        <f>X196*Index_운영!X82</f>
        <v>10132.934999999999</v>
      </c>
      <c r="Y241" s="589">
        <f>Y196*Index_운영!Y82</f>
        <v>10132.934999999999</v>
      </c>
      <c r="Z241" s="589">
        <f>Z196*Index_운영!Z82</f>
        <v>10132.934999999999</v>
      </c>
      <c r="AA241" s="589">
        <f>AA196*Index_운영!AA82</f>
        <v>10132.934999999999</v>
      </c>
      <c r="AB241" s="589">
        <f>AB196*Index_운영!AB82</f>
        <v>10132.934999999999</v>
      </c>
      <c r="AC241" s="589">
        <f>AC196*Index_운영!AC82</f>
        <v>10132.934999999999</v>
      </c>
      <c r="AD241" s="589">
        <f>AD196*Index_운영!AD82</f>
        <v>10335.593699999999</v>
      </c>
      <c r="AE241" s="589">
        <f>AE196*Index_운영!AE82</f>
        <v>10335.593699999999</v>
      </c>
      <c r="AF241" s="589">
        <f>AF196*Index_운영!AF82</f>
        <v>10335.593699999999</v>
      </c>
      <c r="AG241" s="589">
        <f>AG196*Index_운영!AG82</f>
        <v>10335.593699999999</v>
      </c>
      <c r="AH241" s="589">
        <f>AH196*Index_운영!AH82</f>
        <v>10335.593699999999</v>
      </c>
      <c r="AI241" s="589">
        <f>AI196*Index_운영!AI82</f>
        <v>10335.593699999999</v>
      </c>
      <c r="AJ241" s="589">
        <f>AJ196*Index_운영!AJ82</f>
        <v>10335.593699999999</v>
      </c>
      <c r="AK241" s="589">
        <f>AK196*Index_운영!AK82</f>
        <v>10335.593699999999</v>
      </c>
      <c r="AL241" s="589">
        <f>AL196*Index_운영!AL82</f>
        <v>10335.593699999999</v>
      </c>
      <c r="AM241" s="589">
        <f>AM196*Index_운영!AM82</f>
        <v>10335.593699999999</v>
      </c>
      <c r="AN241" s="589">
        <f>AN196*Index_운영!AN82</f>
        <v>10335.593699999999</v>
      </c>
      <c r="AO241" s="589">
        <f>AO196*Index_운영!AO82</f>
        <v>10335.593699999999</v>
      </c>
      <c r="AP241" s="589">
        <f>AP196*Index_운영!AP82</f>
        <v>10542.305574</v>
      </c>
      <c r="AQ241" s="589">
        <f>AQ196*Index_운영!AQ82</f>
        <v>10542.305574</v>
      </c>
      <c r="AR241" s="589">
        <f>AR196*Index_운영!AR82</f>
        <v>10542.305574</v>
      </c>
      <c r="AS241" s="589">
        <f>AS196*Index_운영!AS82</f>
        <v>10542.305574</v>
      </c>
      <c r="AT241" s="589">
        <f>AT196*Index_운영!AT82</f>
        <v>10542.305574</v>
      </c>
      <c r="AU241" s="589">
        <f>AU196*Index_운영!AU82</f>
        <v>10542.305574</v>
      </c>
      <c r="AV241" s="589">
        <f>AV196*Index_운영!AV82</f>
        <v>10542.305574</v>
      </c>
      <c r="AW241" s="589">
        <f>AW196*Index_운영!AW82</f>
        <v>10542.305574</v>
      </c>
      <c r="AX241" s="589">
        <f>AX196*Index_운영!AX82</f>
        <v>10542.305574</v>
      </c>
      <c r="AY241" s="589">
        <f>AY196*Index_운영!AY82</f>
        <v>10542.305574</v>
      </c>
      <c r="AZ241" s="589">
        <f>AZ196*Index_운영!AZ82</f>
        <v>10542.305574</v>
      </c>
      <c r="BA241" s="589">
        <f>BA196*Index_운영!BA82</f>
        <v>10542.305574</v>
      </c>
      <c r="BB241" s="589">
        <f>BB196*Index_운영!BB82</f>
        <v>10753.151685479999</v>
      </c>
      <c r="BC241" s="589">
        <f>BC196*Index_운영!BC82</f>
        <v>10753.151685479999</v>
      </c>
      <c r="BD241" s="589">
        <f>BD196*Index_운영!BD82</f>
        <v>10753.151685479999</v>
      </c>
      <c r="BE241" s="589">
        <f>BE196*Index_운영!BE82</f>
        <v>10753.151685479999</v>
      </c>
      <c r="BF241" s="589">
        <f>BF196*Index_운영!BF82</f>
        <v>10753.151685479999</v>
      </c>
      <c r="BG241" s="589">
        <f>BG196*Index_운영!BG82</f>
        <v>10753.151685479999</v>
      </c>
      <c r="BH241" s="589">
        <f>BH196*Index_운영!BH82</f>
        <v>10753.151685479999</v>
      </c>
      <c r="BI241" s="589">
        <f>BI196*Index_운영!BI82</f>
        <v>10753.151685479999</v>
      </c>
      <c r="BJ241" s="589">
        <f>BJ196*Index_운영!BJ82</f>
        <v>10753.151685479999</v>
      </c>
      <c r="BK241" s="589">
        <f>BK196*Index_운영!BK82</f>
        <v>10753.151685479999</v>
      </c>
      <c r="BL241" s="589">
        <f>BL196*Index_운영!BL82</f>
        <v>10753.151685479999</v>
      </c>
      <c r="BM241" s="589">
        <f>BM196*Index_운영!BM82</f>
        <v>10753.151685479999</v>
      </c>
      <c r="BN241" s="589">
        <f>BN196*Index_운영!BN82</f>
        <v>10968.2147191896</v>
      </c>
      <c r="BO241" s="589">
        <f>BO196*Index_운영!BO82</f>
        <v>10968.2147191896</v>
      </c>
      <c r="BP241" s="589">
        <f>BP196*Index_운영!BP82</f>
        <v>10968.2147191896</v>
      </c>
      <c r="BQ241" s="589">
        <f>BQ196*Index_운영!BQ82</f>
        <v>10968.2147191896</v>
      </c>
      <c r="BR241" s="589">
        <f>BR196*Index_운영!BR82</f>
        <v>10968.2147191896</v>
      </c>
      <c r="BS241" s="589">
        <f>BS196*Index_운영!BS82</f>
        <v>10968.2147191896</v>
      </c>
      <c r="BT241" s="589">
        <f>BT196*Index_운영!BT82</f>
        <v>10968.2147191896</v>
      </c>
      <c r="BU241" s="589">
        <f>BU196*Index_운영!BU82</f>
        <v>10968.2147191896</v>
      </c>
      <c r="BV241" s="589">
        <f>BV196*Index_운영!BV82</f>
        <v>10968.2147191896</v>
      </c>
      <c r="BW241" s="589">
        <f>BW196*Index_운영!BW82</f>
        <v>10968.2147191896</v>
      </c>
      <c r="BX241" s="589">
        <f>BX196*Index_운영!BX82</f>
        <v>10968.2147191896</v>
      </c>
      <c r="BY241" s="589">
        <f>BY196*Index_운영!BY82</f>
        <v>10968.2147191896</v>
      </c>
      <c r="BZ241" s="589">
        <f>BZ196*Index_운영!BZ82</f>
        <v>11187.579013573393</v>
      </c>
      <c r="CA241" s="589">
        <f>CA196*Index_운영!CA82</f>
        <v>0</v>
      </c>
      <c r="CB241" s="589">
        <f>CB196*Index_운영!CB82</f>
        <v>0</v>
      </c>
      <c r="CC241" s="589">
        <f>CC196*Index_운영!CC82</f>
        <v>0</v>
      </c>
      <c r="CD241" s="589">
        <f>CD196*Index_운영!CD82</f>
        <v>0</v>
      </c>
      <c r="CE241" s="589">
        <f>CE196*Index_운영!CE82</f>
        <v>0</v>
      </c>
      <c r="CF241" s="589">
        <f>CF196*Index_운영!CF82</f>
        <v>0</v>
      </c>
      <c r="CG241" s="589">
        <f>CG196*Index_운영!CG82</f>
        <v>0</v>
      </c>
      <c r="CH241" s="589">
        <f>CH196*Index_운영!CH82</f>
        <v>0</v>
      </c>
      <c r="CI241" s="589">
        <f>CI196*Index_운영!CI82</f>
        <v>0</v>
      </c>
      <c r="CJ241" s="589">
        <f>CJ196*Index_운영!CJ82</f>
        <v>0</v>
      </c>
      <c r="CK241" s="589">
        <f>CK196*Index_운영!CK82</f>
        <v>0</v>
      </c>
      <c r="CL241" s="589">
        <f>CL196*Index_운영!CL82</f>
        <v>0</v>
      </c>
      <c r="CM241" s="589">
        <f>CM196*Index_운영!CM82</f>
        <v>0</v>
      </c>
      <c r="CN241" s="589">
        <f>CN196*Index_운영!CN82</f>
        <v>0</v>
      </c>
      <c r="CO241" s="589">
        <f>CO196*Index_운영!CO82</f>
        <v>0</v>
      </c>
      <c r="CP241" s="589">
        <f>CP196*Index_운영!CP82</f>
        <v>0</v>
      </c>
      <c r="CQ241" s="589">
        <f>CQ196*Index_운영!CQ82</f>
        <v>0</v>
      </c>
      <c r="CR241" s="589">
        <f>CR196*Index_운영!CR82</f>
        <v>0</v>
      </c>
      <c r="CS241" s="589">
        <f>CS196*Index_운영!CS82</f>
        <v>0</v>
      </c>
      <c r="CT241" s="589">
        <f>CT196*Index_운영!CT82</f>
        <v>0</v>
      </c>
      <c r="CU241" s="589">
        <f>CU196*Index_운영!CU82</f>
        <v>0</v>
      </c>
      <c r="CV241" s="589">
        <f>CV196*Index_운영!CV82</f>
        <v>0</v>
      </c>
      <c r="CW241" s="589">
        <f>CW196*Index_운영!CW82</f>
        <v>0</v>
      </c>
      <c r="CX241" s="589">
        <f>CX196*Index_운영!CX82</f>
        <v>0</v>
      </c>
      <c r="CY241" s="589">
        <f>CY196*Index_운영!CY82</f>
        <v>0</v>
      </c>
      <c r="CZ241" s="589">
        <f>CZ196*Index_운영!CZ82</f>
        <v>0</v>
      </c>
      <c r="DA241" s="589">
        <f>DA196*Index_운영!DA82</f>
        <v>0</v>
      </c>
      <c r="DB241" s="589">
        <f>DB196*Index_운영!DB82</f>
        <v>0</v>
      </c>
      <c r="DC241" s="589">
        <f>DC196*Index_운영!DC82</f>
        <v>0</v>
      </c>
      <c r="DD241" s="589">
        <f>DD196*Index_운영!DD82</f>
        <v>0</v>
      </c>
      <c r="DE241" s="589">
        <f>DE196*Index_운영!DE82</f>
        <v>0</v>
      </c>
      <c r="DF241" s="589">
        <f>DF196*Index_운영!DF82</f>
        <v>0</v>
      </c>
      <c r="DG241" s="589">
        <f>DG196*Index_운영!DG82</f>
        <v>0</v>
      </c>
      <c r="DH241" s="589">
        <f>DH196*Index_운영!DH82</f>
        <v>0</v>
      </c>
      <c r="DI241" s="589">
        <f>DI196*Index_운영!DI82</f>
        <v>0</v>
      </c>
      <c r="DJ241" s="589">
        <f>DJ196*Index_운영!DJ82</f>
        <v>0</v>
      </c>
      <c r="DK241" s="589">
        <f>DK196*Index_운영!DK82</f>
        <v>0</v>
      </c>
      <c r="DL241" s="589">
        <f>DL196*Index_운영!DL82</f>
        <v>0</v>
      </c>
      <c r="DM241" s="589">
        <f>DM196*Index_운영!DM82</f>
        <v>0</v>
      </c>
      <c r="DN241" s="589">
        <f>DN196*Index_운영!DN82</f>
        <v>0</v>
      </c>
      <c r="DO241" s="589">
        <f>DO196*Index_운영!DO82</f>
        <v>0</v>
      </c>
      <c r="DP241" s="589">
        <f>DP196*Index_운영!DP82</f>
        <v>0</v>
      </c>
      <c r="DQ241" s="589">
        <f>DQ196*Index_운영!DQ82</f>
        <v>0</v>
      </c>
      <c r="DR241" s="589">
        <f>DR196*Index_운영!DR82</f>
        <v>0</v>
      </c>
      <c r="DS241" s="589">
        <f>DS196*Index_운영!DS82</f>
        <v>0</v>
      </c>
      <c r="DT241" s="589">
        <f>DT196*Index_운영!DT82</f>
        <v>0</v>
      </c>
      <c r="DU241" s="589">
        <f>DU196*Index_운영!DU82</f>
        <v>0</v>
      </c>
      <c r="DV241" s="589">
        <f>DV196*Index_운영!DV82</f>
        <v>0</v>
      </c>
    </row>
    <row r="242" spans="1:126" s="464" customFormat="1" outlineLevel="1" x14ac:dyDescent="0.4">
      <c r="A242" s="736"/>
      <c r="B242" s="444" t="str">
        <f>'Rent Roll'!$B13</f>
        <v>1층</v>
      </c>
      <c r="C242" s="609">
        <f>'Rent Roll'!$K13</f>
        <v>245.38</v>
      </c>
      <c r="D242" s="606">
        <f>'Rent Roll'!$Y13</f>
        <v>25000</v>
      </c>
      <c r="E242" s="953">
        <f>'Rent Roll'!$Z13</f>
        <v>0.02</v>
      </c>
      <c r="F242" s="588">
        <f>F197*Index_운영!F83</f>
        <v>0</v>
      </c>
      <c r="G242" s="589">
        <f>G197*Index_운영!G83</f>
        <v>6134.5</v>
      </c>
      <c r="H242" s="589">
        <f>H197*Index_운영!H83</f>
        <v>6134.5</v>
      </c>
      <c r="I242" s="589">
        <f>I197*Index_운영!I83</f>
        <v>6134.5</v>
      </c>
      <c r="J242" s="589">
        <f>J197*Index_운영!J83</f>
        <v>6134.5</v>
      </c>
      <c r="K242" s="589">
        <f>K197*Index_운영!K83</f>
        <v>6134.5</v>
      </c>
      <c r="L242" s="589">
        <f>L197*Index_운영!L83</f>
        <v>6134.5</v>
      </c>
      <c r="M242" s="589">
        <f>M197*Index_운영!M83</f>
        <v>6134.5</v>
      </c>
      <c r="N242" s="589">
        <f>N197*Index_운영!N83</f>
        <v>6134.5</v>
      </c>
      <c r="O242" s="589">
        <f>O197*Index_운영!O83</f>
        <v>6134.5</v>
      </c>
      <c r="P242" s="589">
        <f>P197*Index_운영!P83</f>
        <v>6134.5</v>
      </c>
      <c r="Q242" s="589">
        <f>Q197*Index_운영!Q83</f>
        <v>6134.5</v>
      </c>
      <c r="R242" s="589">
        <f>R197*Index_운영!R83</f>
        <v>6257.1900000000005</v>
      </c>
      <c r="S242" s="589">
        <f>S197*Index_운영!S83</f>
        <v>6257.1900000000005</v>
      </c>
      <c r="T242" s="589">
        <f>T197*Index_운영!T83</f>
        <v>6257.1900000000005</v>
      </c>
      <c r="U242" s="589">
        <f>U197*Index_운영!U83</f>
        <v>6257.1900000000005</v>
      </c>
      <c r="V242" s="589">
        <f>V197*Index_운영!V83</f>
        <v>6257.1900000000005</v>
      </c>
      <c r="W242" s="589">
        <f>W197*Index_운영!W83</f>
        <v>6257.1900000000005</v>
      </c>
      <c r="X242" s="589">
        <f>X197*Index_운영!X83</f>
        <v>6257.1900000000005</v>
      </c>
      <c r="Y242" s="589">
        <f>Y197*Index_운영!Y83</f>
        <v>6257.1900000000005</v>
      </c>
      <c r="Z242" s="589">
        <f>Z197*Index_운영!Z83</f>
        <v>6257.1900000000005</v>
      </c>
      <c r="AA242" s="589">
        <f>AA197*Index_운영!AA83</f>
        <v>6257.1900000000005</v>
      </c>
      <c r="AB242" s="589">
        <f>AB197*Index_운영!AB83</f>
        <v>6257.1900000000005</v>
      </c>
      <c r="AC242" s="589">
        <f>AC197*Index_운영!AC83</f>
        <v>6257.1900000000005</v>
      </c>
      <c r="AD242" s="589">
        <f>AD197*Index_운영!AD83</f>
        <v>6382.3338000000003</v>
      </c>
      <c r="AE242" s="589">
        <f>AE197*Index_운영!AE83</f>
        <v>6382.3338000000003</v>
      </c>
      <c r="AF242" s="589">
        <f>AF197*Index_운영!AF83</f>
        <v>6382.3338000000003</v>
      </c>
      <c r="AG242" s="589">
        <f>AG197*Index_운영!AG83</f>
        <v>6382.3338000000003</v>
      </c>
      <c r="AH242" s="589">
        <f>AH197*Index_운영!AH83</f>
        <v>6382.3338000000003</v>
      </c>
      <c r="AI242" s="589">
        <f>AI197*Index_운영!AI83</f>
        <v>6382.3338000000003</v>
      </c>
      <c r="AJ242" s="589">
        <f>AJ197*Index_운영!AJ83</f>
        <v>6382.3338000000003</v>
      </c>
      <c r="AK242" s="589">
        <f>AK197*Index_운영!AK83</f>
        <v>6382.3338000000003</v>
      </c>
      <c r="AL242" s="589">
        <f>AL197*Index_운영!AL83</f>
        <v>6382.3338000000003</v>
      </c>
      <c r="AM242" s="589">
        <f>AM197*Index_운영!AM83</f>
        <v>6382.3338000000003</v>
      </c>
      <c r="AN242" s="589">
        <f>AN197*Index_운영!AN83</f>
        <v>6382.3338000000003</v>
      </c>
      <c r="AO242" s="589">
        <f>AO197*Index_운영!AO83</f>
        <v>6382.3338000000003</v>
      </c>
      <c r="AP242" s="589">
        <f>AP197*Index_운영!AP83</f>
        <v>6509.9804760000006</v>
      </c>
      <c r="AQ242" s="589">
        <f>AQ197*Index_운영!AQ83</f>
        <v>6509.9804760000006</v>
      </c>
      <c r="AR242" s="589">
        <f>AR197*Index_운영!AR83</f>
        <v>6509.9804760000006</v>
      </c>
      <c r="AS242" s="589">
        <f>AS197*Index_운영!AS83</f>
        <v>6509.9804760000006</v>
      </c>
      <c r="AT242" s="589">
        <f>AT197*Index_운영!AT83</f>
        <v>6509.9804760000006</v>
      </c>
      <c r="AU242" s="589">
        <f>AU197*Index_운영!AU83</f>
        <v>6509.9804760000006</v>
      </c>
      <c r="AV242" s="589">
        <f>AV197*Index_운영!AV83</f>
        <v>6509.9804760000006</v>
      </c>
      <c r="AW242" s="589">
        <f>AW197*Index_운영!AW83</f>
        <v>6509.9804760000006</v>
      </c>
      <c r="AX242" s="589">
        <f>AX197*Index_운영!AX83</f>
        <v>6509.9804760000006</v>
      </c>
      <c r="AY242" s="589">
        <f>AY197*Index_운영!AY83</f>
        <v>6509.9804760000006</v>
      </c>
      <c r="AZ242" s="589">
        <f>AZ197*Index_운영!AZ83</f>
        <v>6509.9804760000006</v>
      </c>
      <c r="BA242" s="589">
        <f>BA197*Index_운영!BA83</f>
        <v>6509.9804760000006</v>
      </c>
      <c r="BB242" s="589">
        <f>BB197*Index_운영!BB83</f>
        <v>6640.1800855200008</v>
      </c>
      <c r="BC242" s="589">
        <f>BC197*Index_운영!BC83</f>
        <v>6640.1800855200008</v>
      </c>
      <c r="BD242" s="589">
        <f>BD197*Index_운영!BD83</f>
        <v>6640.1800855200008</v>
      </c>
      <c r="BE242" s="589">
        <f>BE197*Index_운영!BE83</f>
        <v>6640.1800855200008</v>
      </c>
      <c r="BF242" s="589">
        <f>BF197*Index_운영!BF83</f>
        <v>6640.1800855200008</v>
      </c>
      <c r="BG242" s="589">
        <f>BG197*Index_운영!BG83</f>
        <v>6640.1800855200008</v>
      </c>
      <c r="BH242" s="589">
        <f>BH197*Index_운영!BH83</f>
        <v>6640.1800855200008</v>
      </c>
      <c r="BI242" s="589">
        <f>BI197*Index_운영!BI83</f>
        <v>6640.1800855200008</v>
      </c>
      <c r="BJ242" s="589">
        <f>BJ197*Index_운영!BJ83</f>
        <v>6640.1800855200008</v>
      </c>
      <c r="BK242" s="589">
        <f>BK197*Index_운영!BK83</f>
        <v>6640.1800855200008</v>
      </c>
      <c r="BL242" s="589">
        <f>BL197*Index_운영!BL83</f>
        <v>6640.1800855200008</v>
      </c>
      <c r="BM242" s="589">
        <f>BM197*Index_운영!BM83</f>
        <v>6640.1800855200008</v>
      </c>
      <c r="BN242" s="589">
        <f>BN197*Index_운영!BN83</f>
        <v>6772.9836872304013</v>
      </c>
      <c r="BO242" s="589">
        <f>BO197*Index_운영!BO83</f>
        <v>6772.9836872304013</v>
      </c>
      <c r="BP242" s="589">
        <f>BP197*Index_운영!BP83</f>
        <v>6772.9836872304013</v>
      </c>
      <c r="BQ242" s="589">
        <f>BQ197*Index_운영!BQ83</f>
        <v>6772.9836872304013</v>
      </c>
      <c r="BR242" s="589">
        <f>BR197*Index_운영!BR83</f>
        <v>6772.9836872304013</v>
      </c>
      <c r="BS242" s="589">
        <f>BS197*Index_운영!BS83</f>
        <v>6772.9836872304013</v>
      </c>
      <c r="BT242" s="589">
        <f>BT197*Index_운영!BT83</f>
        <v>6772.9836872304013</v>
      </c>
      <c r="BU242" s="589">
        <f>BU197*Index_운영!BU83</f>
        <v>6772.9836872304013</v>
      </c>
      <c r="BV242" s="589">
        <f>BV197*Index_운영!BV83</f>
        <v>6772.9836872304013</v>
      </c>
      <c r="BW242" s="589">
        <f>BW197*Index_운영!BW83</f>
        <v>6772.9836872304013</v>
      </c>
      <c r="BX242" s="589">
        <f>BX197*Index_운영!BX83</f>
        <v>6772.9836872304013</v>
      </c>
      <c r="BY242" s="589">
        <f>BY197*Index_운영!BY83</f>
        <v>6772.9836872304013</v>
      </c>
      <c r="BZ242" s="589">
        <f>BZ197*Index_운영!BZ83</f>
        <v>6908.4433609750095</v>
      </c>
      <c r="CA242" s="589">
        <f>CA197*Index_운영!CA83</f>
        <v>0</v>
      </c>
      <c r="CB242" s="589">
        <f>CB197*Index_운영!CB83</f>
        <v>0</v>
      </c>
      <c r="CC242" s="589">
        <f>CC197*Index_운영!CC83</f>
        <v>0</v>
      </c>
      <c r="CD242" s="589">
        <f>CD197*Index_운영!CD83</f>
        <v>0</v>
      </c>
      <c r="CE242" s="589">
        <f>CE197*Index_운영!CE83</f>
        <v>0</v>
      </c>
      <c r="CF242" s="589">
        <f>CF197*Index_운영!CF83</f>
        <v>0</v>
      </c>
      <c r="CG242" s="589">
        <f>CG197*Index_운영!CG83</f>
        <v>0</v>
      </c>
      <c r="CH242" s="589">
        <f>CH197*Index_운영!CH83</f>
        <v>0</v>
      </c>
      <c r="CI242" s="589">
        <f>CI197*Index_운영!CI83</f>
        <v>0</v>
      </c>
      <c r="CJ242" s="589">
        <f>CJ197*Index_운영!CJ83</f>
        <v>0</v>
      </c>
      <c r="CK242" s="589">
        <f>CK197*Index_운영!CK83</f>
        <v>0</v>
      </c>
      <c r="CL242" s="589">
        <f>CL197*Index_운영!CL83</f>
        <v>0</v>
      </c>
      <c r="CM242" s="589">
        <f>CM197*Index_운영!CM83</f>
        <v>0</v>
      </c>
      <c r="CN242" s="589">
        <f>CN197*Index_운영!CN83</f>
        <v>0</v>
      </c>
      <c r="CO242" s="589">
        <f>CO197*Index_운영!CO83</f>
        <v>0</v>
      </c>
      <c r="CP242" s="589">
        <f>CP197*Index_운영!CP83</f>
        <v>0</v>
      </c>
      <c r="CQ242" s="589">
        <f>CQ197*Index_운영!CQ83</f>
        <v>0</v>
      </c>
      <c r="CR242" s="589">
        <f>CR197*Index_운영!CR83</f>
        <v>0</v>
      </c>
      <c r="CS242" s="589">
        <f>CS197*Index_운영!CS83</f>
        <v>0</v>
      </c>
      <c r="CT242" s="589">
        <f>CT197*Index_운영!CT83</f>
        <v>0</v>
      </c>
      <c r="CU242" s="589">
        <f>CU197*Index_운영!CU83</f>
        <v>0</v>
      </c>
      <c r="CV242" s="589">
        <f>CV197*Index_운영!CV83</f>
        <v>0</v>
      </c>
      <c r="CW242" s="589">
        <f>CW197*Index_운영!CW83</f>
        <v>0</v>
      </c>
      <c r="CX242" s="589">
        <f>CX197*Index_운영!CX83</f>
        <v>0</v>
      </c>
      <c r="CY242" s="589">
        <f>CY197*Index_운영!CY83</f>
        <v>0</v>
      </c>
      <c r="CZ242" s="589">
        <f>CZ197*Index_운영!CZ83</f>
        <v>0</v>
      </c>
      <c r="DA242" s="589">
        <f>DA197*Index_운영!DA83</f>
        <v>0</v>
      </c>
      <c r="DB242" s="589">
        <f>DB197*Index_운영!DB83</f>
        <v>0</v>
      </c>
      <c r="DC242" s="589">
        <f>DC197*Index_운영!DC83</f>
        <v>0</v>
      </c>
      <c r="DD242" s="589">
        <f>DD197*Index_운영!DD83</f>
        <v>0</v>
      </c>
      <c r="DE242" s="589">
        <f>DE197*Index_운영!DE83</f>
        <v>0</v>
      </c>
      <c r="DF242" s="589">
        <f>DF197*Index_운영!DF83</f>
        <v>0</v>
      </c>
      <c r="DG242" s="589">
        <f>DG197*Index_운영!DG83</f>
        <v>0</v>
      </c>
      <c r="DH242" s="589">
        <f>DH197*Index_운영!DH83</f>
        <v>0</v>
      </c>
      <c r="DI242" s="589">
        <f>DI197*Index_운영!DI83</f>
        <v>0</v>
      </c>
      <c r="DJ242" s="589">
        <f>DJ197*Index_운영!DJ83</f>
        <v>0</v>
      </c>
      <c r="DK242" s="589">
        <f>DK197*Index_운영!DK83</f>
        <v>0</v>
      </c>
      <c r="DL242" s="589">
        <f>DL197*Index_운영!DL83</f>
        <v>0</v>
      </c>
      <c r="DM242" s="589">
        <f>DM197*Index_운영!DM83</f>
        <v>0</v>
      </c>
      <c r="DN242" s="589">
        <f>DN197*Index_운영!DN83</f>
        <v>0</v>
      </c>
      <c r="DO242" s="589">
        <f>DO197*Index_운영!DO83</f>
        <v>0</v>
      </c>
      <c r="DP242" s="589">
        <f>DP197*Index_운영!DP83</f>
        <v>0</v>
      </c>
      <c r="DQ242" s="589">
        <f>DQ197*Index_운영!DQ83</f>
        <v>0</v>
      </c>
      <c r="DR242" s="589">
        <f>DR197*Index_운영!DR83</f>
        <v>0</v>
      </c>
      <c r="DS242" s="589">
        <f>DS197*Index_운영!DS83</f>
        <v>0</v>
      </c>
      <c r="DT242" s="589">
        <f>DT197*Index_운영!DT83</f>
        <v>0</v>
      </c>
      <c r="DU242" s="589">
        <f>DU197*Index_운영!DU83</f>
        <v>0</v>
      </c>
      <c r="DV242" s="589">
        <f>DV197*Index_운영!DV83</f>
        <v>0</v>
      </c>
    </row>
    <row r="243" spans="1:126" s="464" customFormat="1" outlineLevel="1" x14ac:dyDescent="0.4">
      <c r="A243" s="736"/>
      <c r="B243" s="444" t="str">
        <f>'Rent Roll'!$B14</f>
        <v>지하1층</v>
      </c>
      <c r="C243" s="609">
        <f>'Rent Roll'!$K14</f>
        <v>390.2</v>
      </c>
      <c r="D243" s="606">
        <f>'Rent Roll'!$Y14</f>
        <v>25000</v>
      </c>
      <c r="E243" s="953">
        <f>'Rent Roll'!$Z14</f>
        <v>0.02</v>
      </c>
      <c r="F243" s="588">
        <f>F198*Index_운영!F84</f>
        <v>0</v>
      </c>
      <c r="G243" s="589">
        <f>G198*Index_운영!G84</f>
        <v>9755</v>
      </c>
      <c r="H243" s="589">
        <f>H198*Index_운영!H84</f>
        <v>9755</v>
      </c>
      <c r="I243" s="589">
        <f>I198*Index_운영!I84</f>
        <v>9755</v>
      </c>
      <c r="J243" s="589">
        <f>J198*Index_운영!J84</f>
        <v>9755</v>
      </c>
      <c r="K243" s="589">
        <f>K198*Index_운영!K84</f>
        <v>9755</v>
      </c>
      <c r="L243" s="589">
        <f>L198*Index_운영!L84</f>
        <v>9755</v>
      </c>
      <c r="M243" s="589">
        <f>M198*Index_운영!M84</f>
        <v>9755</v>
      </c>
      <c r="N243" s="589">
        <f>N198*Index_운영!N84</f>
        <v>9755</v>
      </c>
      <c r="O243" s="589">
        <f>O198*Index_운영!O84</f>
        <v>9755</v>
      </c>
      <c r="P243" s="589">
        <f>P198*Index_운영!P84</f>
        <v>9755</v>
      </c>
      <c r="Q243" s="589">
        <f>Q198*Index_운영!Q84</f>
        <v>9755</v>
      </c>
      <c r="R243" s="589">
        <f>R198*Index_운영!R84</f>
        <v>9950.1</v>
      </c>
      <c r="S243" s="589">
        <f>S198*Index_운영!S84</f>
        <v>9950.1</v>
      </c>
      <c r="T243" s="589">
        <f>T198*Index_운영!T84</f>
        <v>9950.1</v>
      </c>
      <c r="U243" s="589">
        <f>U198*Index_운영!U84</f>
        <v>9950.1</v>
      </c>
      <c r="V243" s="589">
        <f>V198*Index_운영!V84</f>
        <v>9950.1</v>
      </c>
      <c r="W243" s="589">
        <f>W198*Index_운영!W84</f>
        <v>9950.1</v>
      </c>
      <c r="X243" s="589">
        <f>X198*Index_운영!X84</f>
        <v>9950.1</v>
      </c>
      <c r="Y243" s="589">
        <f>Y198*Index_운영!Y84</f>
        <v>9950.1</v>
      </c>
      <c r="Z243" s="589">
        <f>Z198*Index_운영!Z84</f>
        <v>9950.1</v>
      </c>
      <c r="AA243" s="589">
        <f>AA198*Index_운영!AA84</f>
        <v>9950.1</v>
      </c>
      <c r="AB243" s="589">
        <f>AB198*Index_운영!AB84</f>
        <v>9950.1</v>
      </c>
      <c r="AC243" s="589">
        <f>AC198*Index_운영!AC84</f>
        <v>9950.1</v>
      </c>
      <c r="AD243" s="589">
        <f>AD198*Index_운영!AD84</f>
        <v>10149.102000000001</v>
      </c>
      <c r="AE243" s="589">
        <f>AE198*Index_운영!AE84</f>
        <v>10149.102000000001</v>
      </c>
      <c r="AF243" s="589">
        <f>AF198*Index_운영!AF84</f>
        <v>10149.102000000001</v>
      </c>
      <c r="AG243" s="589">
        <f>AG198*Index_운영!AG84</f>
        <v>10149.102000000001</v>
      </c>
      <c r="AH243" s="589">
        <f>AH198*Index_운영!AH84</f>
        <v>10149.102000000001</v>
      </c>
      <c r="AI243" s="589">
        <f>AI198*Index_운영!AI84</f>
        <v>10149.102000000001</v>
      </c>
      <c r="AJ243" s="589">
        <f>AJ198*Index_운영!AJ84</f>
        <v>10149.102000000001</v>
      </c>
      <c r="AK243" s="589">
        <f>AK198*Index_운영!AK84</f>
        <v>10149.102000000001</v>
      </c>
      <c r="AL243" s="589">
        <f>AL198*Index_운영!AL84</f>
        <v>10149.102000000001</v>
      </c>
      <c r="AM243" s="589">
        <f>AM198*Index_운영!AM84</f>
        <v>10149.102000000001</v>
      </c>
      <c r="AN243" s="589">
        <f>AN198*Index_운영!AN84</f>
        <v>10149.102000000001</v>
      </c>
      <c r="AO243" s="589">
        <f>AO198*Index_운영!AO84</f>
        <v>10149.102000000001</v>
      </c>
      <c r="AP243" s="589">
        <f>AP198*Index_운영!AP84</f>
        <v>10352.084040000002</v>
      </c>
      <c r="AQ243" s="589">
        <f>AQ198*Index_운영!AQ84</f>
        <v>10352.084040000002</v>
      </c>
      <c r="AR243" s="589">
        <f>AR198*Index_운영!AR84</f>
        <v>10352.084040000002</v>
      </c>
      <c r="AS243" s="589">
        <f>AS198*Index_운영!AS84</f>
        <v>10352.084040000002</v>
      </c>
      <c r="AT243" s="589">
        <f>AT198*Index_운영!AT84</f>
        <v>10352.084040000002</v>
      </c>
      <c r="AU243" s="589">
        <f>AU198*Index_운영!AU84</f>
        <v>10352.084040000002</v>
      </c>
      <c r="AV243" s="589">
        <f>AV198*Index_운영!AV84</f>
        <v>10352.084040000002</v>
      </c>
      <c r="AW243" s="589">
        <f>AW198*Index_운영!AW84</f>
        <v>10352.084040000002</v>
      </c>
      <c r="AX243" s="589">
        <f>AX198*Index_운영!AX84</f>
        <v>10352.084040000002</v>
      </c>
      <c r="AY243" s="589">
        <f>AY198*Index_운영!AY84</f>
        <v>10352.084040000002</v>
      </c>
      <c r="AZ243" s="589">
        <f>AZ198*Index_운영!AZ84</f>
        <v>10352.084040000002</v>
      </c>
      <c r="BA243" s="589">
        <f>BA198*Index_운영!BA84</f>
        <v>10352.084040000002</v>
      </c>
      <c r="BB243" s="589">
        <f>BB198*Index_운영!BB84</f>
        <v>10559.125720800002</v>
      </c>
      <c r="BC243" s="589">
        <f>BC198*Index_운영!BC84</f>
        <v>10559.125720800002</v>
      </c>
      <c r="BD243" s="589">
        <f>BD198*Index_운영!BD84</f>
        <v>10559.125720800002</v>
      </c>
      <c r="BE243" s="589">
        <f>BE198*Index_운영!BE84</f>
        <v>10559.125720800002</v>
      </c>
      <c r="BF243" s="589">
        <f>BF198*Index_운영!BF84</f>
        <v>10559.125720800002</v>
      </c>
      <c r="BG243" s="589">
        <f>BG198*Index_운영!BG84</f>
        <v>10559.125720800002</v>
      </c>
      <c r="BH243" s="589">
        <f>BH198*Index_운영!BH84</f>
        <v>10559.125720800002</v>
      </c>
      <c r="BI243" s="589">
        <f>BI198*Index_운영!BI84</f>
        <v>10559.125720800002</v>
      </c>
      <c r="BJ243" s="589">
        <f>BJ198*Index_운영!BJ84</f>
        <v>10559.125720800002</v>
      </c>
      <c r="BK243" s="589">
        <f>BK198*Index_운영!BK84</f>
        <v>10559.125720800002</v>
      </c>
      <c r="BL243" s="589">
        <f>BL198*Index_운영!BL84</f>
        <v>10559.125720800002</v>
      </c>
      <c r="BM243" s="589">
        <f>BM198*Index_운영!BM84</f>
        <v>10559.125720800002</v>
      </c>
      <c r="BN243" s="589">
        <f>BN198*Index_운영!BN84</f>
        <v>10770.308235216004</v>
      </c>
      <c r="BO243" s="589">
        <f>BO198*Index_운영!BO84</f>
        <v>10770.308235216004</v>
      </c>
      <c r="BP243" s="589">
        <f>BP198*Index_운영!BP84</f>
        <v>10770.308235216004</v>
      </c>
      <c r="BQ243" s="589">
        <f>BQ198*Index_운영!BQ84</f>
        <v>10770.308235216004</v>
      </c>
      <c r="BR243" s="589">
        <f>BR198*Index_운영!BR84</f>
        <v>10770.308235216004</v>
      </c>
      <c r="BS243" s="589">
        <f>BS198*Index_운영!BS84</f>
        <v>10770.308235216004</v>
      </c>
      <c r="BT243" s="589">
        <f>BT198*Index_운영!BT84</f>
        <v>10770.308235216004</v>
      </c>
      <c r="BU243" s="589">
        <f>BU198*Index_운영!BU84</f>
        <v>10770.308235216004</v>
      </c>
      <c r="BV243" s="589">
        <f>BV198*Index_운영!BV84</f>
        <v>10770.308235216004</v>
      </c>
      <c r="BW243" s="589">
        <f>BW198*Index_운영!BW84</f>
        <v>10770.308235216004</v>
      </c>
      <c r="BX243" s="589">
        <f>BX198*Index_운영!BX84</f>
        <v>10770.308235216004</v>
      </c>
      <c r="BY243" s="589">
        <f>BY198*Index_운영!BY84</f>
        <v>10770.308235216004</v>
      </c>
      <c r="BZ243" s="589">
        <f>BZ198*Index_운영!BZ84</f>
        <v>10985.714399920324</v>
      </c>
      <c r="CA243" s="589">
        <f>CA198*Index_운영!CA84</f>
        <v>0</v>
      </c>
      <c r="CB243" s="589">
        <f>CB198*Index_운영!CB84</f>
        <v>0</v>
      </c>
      <c r="CC243" s="589">
        <f>CC198*Index_운영!CC84</f>
        <v>0</v>
      </c>
      <c r="CD243" s="589">
        <f>CD198*Index_운영!CD84</f>
        <v>0</v>
      </c>
      <c r="CE243" s="589">
        <f>CE198*Index_운영!CE84</f>
        <v>0</v>
      </c>
      <c r="CF243" s="589">
        <f>CF198*Index_운영!CF84</f>
        <v>0</v>
      </c>
      <c r="CG243" s="589">
        <f>CG198*Index_운영!CG84</f>
        <v>0</v>
      </c>
      <c r="CH243" s="589">
        <f>CH198*Index_운영!CH84</f>
        <v>0</v>
      </c>
      <c r="CI243" s="589">
        <f>CI198*Index_운영!CI84</f>
        <v>0</v>
      </c>
      <c r="CJ243" s="589">
        <f>CJ198*Index_운영!CJ84</f>
        <v>0</v>
      </c>
      <c r="CK243" s="589">
        <f>CK198*Index_운영!CK84</f>
        <v>0</v>
      </c>
      <c r="CL243" s="589">
        <f>CL198*Index_운영!CL84</f>
        <v>0</v>
      </c>
      <c r="CM243" s="589">
        <f>CM198*Index_운영!CM84</f>
        <v>0</v>
      </c>
      <c r="CN243" s="589">
        <f>CN198*Index_운영!CN84</f>
        <v>0</v>
      </c>
      <c r="CO243" s="589">
        <f>CO198*Index_운영!CO84</f>
        <v>0</v>
      </c>
      <c r="CP243" s="589">
        <f>CP198*Index_운영!CP84</f>
        <v>0</v>
      </c>
      <c r="CQ243" s="589">
        <f>CQ198*Index_운영!CQ84</f>
        <v>0</v>
      </c>
      <c r="CR243" s="589">
        <f>CR198*Index_운영!CR84</f>
        <v>0</v>
      </c>
      <c r="CS243" s="589">
        <f>CS198*Index_운영!CS84</f>
        <v>0</v>
      </c>
      <c r="CT243" s="589">
        <f>CT198*Index_운영!CT84</f>
        <v>0</v>
      </c>
      <c r="CU243" s="589">
        <f>CU198*Index_운영!CU84</f>
        <v>0</v>
      </c>
      <c r="CV243" s="589">
        <f>CV198*Index_운영!CV84</f>
        <v>0</v>
      </c>
      <c r="CW243" s="589">
        <f>CW198*Index_운영!CW84</f>
        <v>0</v>
      </c>
      <c r="CX243" s="589">
        <f>CX198*Index_운영!CX84</f>
        <v>0</v>
      </c>
      <c r="CY243" s="589">
        <f>CY198*Index_운영!CY84</f>
        <v>0</v>
      </c>
      <c r="CZ243" s="589">
        <f>CZ198*Index_운영!CZ84</f>
        <v>0</v>
      </c>
      <c r="DA243" s="589">
        <f>DA198*Index_운영!DA84</f>
        <v>0</v>
      </c>
      <c r="DB243" s="589">
        <f>DB198*Index_운영!DB84</f>
        <v>0</v>
      </c>
      <c r="DC243" s="589">
        <f>DC198*Index_운영!DC84</f>
        <v>0</v>
      </c>
      <c r="DD243" s="589">
        <f>DD198*Index_운영!DD84</f>
        <v>0</v>
      </c>
      <c r="DE243" s="589">
        <f>DE198*Index_운영!DE84</f>
        <v>0</v>
      </c>
      <c r="DF243" s="589">
        <f>DF198*Index_운영!DF84</f>
        <v>0</v>
      </c>
      <c r="DG243" s="589">
        <f>DG198*Index_운영!DG84</f>
        <v>0</v>
      </c>
      <c r="DH243" s="589">
        <f>DH198*Index_운영!DH84</f>
        <v>0</v>
      </c>
      <c r="DI243" s="589">
        <f>DI198*Index_운영!DI84</f>
        <v>0</v>
      </c>
      <c r="DJ243" s="589">
        <f>DJ198*Index_운영!DJ84</f>
        <v>0</v>
      </c>
      <c r="DK243" s="589">
        <f>DK198*Index_운영!DK84</f>
        <v>0</v>
      </c>
      <c r="DL243" s="589">
        <f>DL198*Index_운영!DL84</f>
        <v>0</v>
      </c>
      <c r="DM243" s="589">
        <f>DM198*Index_운영!DM84</f>
        <v>0</v>
      </c>
      <c r="DN243" s="589">
        <f>DN198*Index_운영!DN84</f>
        <v>0</v>
      </c>
      <c r="DO243" s="589">
        <f>DO198*Index_운영!DO84</f>
        <v>0</v>
      </c>
      <c r="DP243" s="589">
        <f>DP198*Index_운영!DP84</f>
        <v>0</v>
      </c>
      <c r="DQ243" s="589">
        <f>DQ198*Index_운영!DQ84</f>
        <v>0</v>
      </c>
      <c r="DR243" s="589">
        <f>DR198*Index_운영!DR84</f>
        <v>0</v>
      </c>
      <c r="DS243" s="589">
        <f>DS198*Index_운영!DS84</f>
        <v>0</v>
      </c>
      <c r="DT243" s="589">
        <f>DT198*Index_운영!DT84</f>
        <v>0</v>
      </c>
      <c r="DU243" s="589">
        <f>DU198*Index_운영!DU84</f>
        <v>0</v>
      </c>
      <c r="DV243" s="589">
        <f>DV198*Index_운영!DV84</f>
        <v>0</v>
      </c>
    </row>
    <row r="244" spans="1:126" s="464" customFormat="1" outlineLevel="1" x14ac:dyDescent="0.4">
      <c r="A244" s="736"/>
      <c r="B244" s="444">
        <f>'Rent Roll'!$B15</f>
        <v>0</v>
      </c>
      <c r="C244" s="609">
        <f>'Rent Roll'!$K15</f>
        <v>0</v>
      </c>
      <c r="D244" s="606">
        <f>'Rent Roll'!$Y15</f>
        <v>0</v>
      </c>
      <c r="E244" s="953">
        <f>'Rent Roll'!$Z15</f>
        <v>0</v>
      </c>
      <c r="F244" s="588">
        <f>F199*Index_운영!F85</f>
        <v>0</v>
      </c>
      <c r="G244" s="589">
        <f>G199*Index_운영!G85</f>
        <v>0</v>
      </c>
      <c r="H244" s="589">
        <f>H199*Index_운영!H85</f>
        <v>0</v>
      </c>
      <c r="I244" s="589">
        <f>I199*Index_운영!I85</f>
        <v>0</v>
      </c>
      <c r="J244" s="589">
        <f>J199*Index_운영!J85</f>
        <v>0</v>
      </c>
      <c r="K244" s="589">
        <f>K199*Index_운영!K85</f>
        <v>0</v>
      </c>
      <c r="L244" s="589">
        <f>L199*Index_운영!L85</f>
        <v>0</v>
      </c>
      <c r="M244" s="589">
        <f>M199*Index_운영!M85</f>
        <v>0</v>
      </c>
      <c r="N244" s="589">
        <f>N199*Index_운영!N85</f>
        <v>0</v>
      </c>
      <c r="O244" s="589">
        <f>O199*Index_운영!O85</f>
        <v>0</v>
      </c>
      <c r="P244" s="589">
        <f>P199*Index_운영!P85</f>
        <v>0</v>
      </c>
      <c r="Q244" s="589">
        <f>Q199*Index_운영!Q85</f>
        <v>0</v>
      </c>
      <c r="R244" s="589">
        <f>R199*Index_운영!R85</f>
        <v>0</v>
      </c>
      <c r="S244" s="589">
        <f>S199*Index_운영!S85</f>
        <v>0</v>
      </c>
      <c r="T244" s="589">
        <f>T199*Index_운영!T85</f>
        <v>0</v>
      </c>
      <c r="U244" s="589">
        <f>U199*Index_운영!U85</f>
        <v>0</v>
      </c>
      <c r="V244" s="589">
        <f>V199*Index_운영!V85</f>
        <v>0</v>
      </c>
      <c r="W244" s="589">
        <f>W199*Index_운영!W85</f>
        <v>0</v>
      </c>
      <c r="X244" s="589">
        <f>X199*Index_운영!X85</f>
        <v>0</v>
      </c>
      <c r="Y244" s="589">
        <f>Y199*Index_운영!Y85</f>
        <v>0</v>
      </c>
      <c r="Z244" s="589">
        <f>Z199*Index_운영!Z85</f>
        <v>0</v>
      </c>
      <c r="AA244" s="589">
        <f>AA199*Index_운영!AA85</f>
        <v>0</v>
      </c>
      <c r="AB244" s="589">
        <f>AB199*Index_운영!AB85</f>
        <v>0</v>
      </c>
      <c r="AC244" s="589">
        <f>AC199*Index_운영!AC85</f>
        <v>0</v>
      </c>
      <c r="AD244" s="589">
        <f>AD199*Index_운영!AD85</f>
        <v>0</v>
      </c>
      <c r="AE244" s="589">
        <f>AE199*Index_운영!AE85</f>
        <v>0</v>
      </c>
      <c r="AF244" s="589">
        <f>AF199*Index_운영!AF85</f>
        <v>0</v>
      </c>
      <c r="AG244" s="589">
        <f>AG199*Index_운영!AG85</f>
        <v>0</v>
      </c>
      <c r="AH244" s="589">
        <f>AH199*Index_운영!AH85</f>
        <v>0</v>
      </c>
      <c r="AI244" s="589">
        <f>AI199*Index_운영!AI85</f>
        <v>0</v>
      </c>
      <c r="AJ244" s="589">
        <f>AJ199*Index_운영!AJ85</f>
        <v>0</v>
      </c>
      <c r="AK244" s="589">
        <f>AK199*Index_운영!AK85</f>
        <v>0</v>
      </c>
      <c r="AL244" s="589">
        <f>AL199*Index_운영!AL85</f>
        <v>0</v>
      </c>
      <c r="AM244" s="589">
        <f>AM199*Index_운영!AM85</f>
        <v>0</v>
      </c>
      <c r="AN244" s="589">
        <f>AN199*Index_운영!AN85</f>
        <v>0</v>
      </c>
      <c r="AO244" s="589">
        <f>AO199*Index_운영!AO85</f>
        <v>0</v>
      </c>
      <c r="AP244" s="589">
        <f>AP199*Index_운영!AP85</f>
        <v>0</v>
      </c>
      <c r="AQ244" s="589">
        <f>AQ199*Index_운영!AQ85</f>
        <v>0</v>
      </c>
      <c r="AR244" s="589">
        <f>AR199*Index_운영!AR85</f>
        <v>0</v>
      </c>
      <c r="AS244" s="589">
        <f>AS199*Index_운영!AS85</f>
        <v>0</v>
      </c>
      <c r="AT244" s="589">
        <f>AT199*Index_운영!AT85</f>
        <v>0</v>
      </c>
      <c r="AU244" s="589">
        <f>AU199*Index_운영!AU85</f>
        <v>0</v>
      </c>
      <c r="AV244" s="589">
        <f>AV199*Index_운영!AV85</f>
        <v>0</v>
      </c>
      <c r="AW244" s="589">
        <f>AW199*Index_운영!AW85</f>
        <v>0</v>
      </c>
      <c r="AX244" s="589">
        <f>AX199*Index_운영!AX85</f>
        <v>0</v>
      </c>
      <c r="AY244" s="589">
        <f>AY199*Index_운영!AY85</f>
        <v>0</v>
      </c>
      <c r="AZ244" s="589">
        <f>AZ199*Index_운영!AZ85</f>
        <v>0</v>
      </c>
      <c r="BA244" s="589">
        <f>BA199*Index_운영!BA85</f>
        <v>0</v>
      </c>
      <c r="BB244" s="589">
        <f>BB199*Index_운영!BB85</f>
        <v>0</v>
      </c>
      <c r="BC244" s="589">
        <f>BC199*Index_운영!BC85</f>
        <v>0</v>
      </c>
      <c r="BD244" s="589">
        <f>BD199*Index_운영!BD85</f>
        <v>0</v>
      </c>
      <c r="BE244" s="589">
        <f>BE199*Index_운영!BE85</f>
        <v>0</v>
      </c>
      <c r="BF244" s="589">
        <f>BF199*Index_운영!BF85</f>
        <v>0</v>
      </c>
      <c r="BG244" s="589">
        <f>BG199*Index_운영!BG85</f>
        <v>0</v>
      </c>
      <c r="BH244" s="589">
        <f>BH199*Index_운영!BH85</f>
        <v>0</v>
      </c>
      <c r="BI244" s="589">
        <f>BI199*Index_운영!BI85</f>
        <v>0</v>
      </c>
      <c r="BJ244" s="589">
        <f>BJ199*Index_운영!BJ85</f>
        <v>0</v>
      </c>
      <c r="BK244" s="589">
        <f>BK199*Index_운영!BK85</f>
        <v>0</v>
      </c>
      <c r="BL244" s="589">
        <f>BL199*Index_운영!BL85</f>
        <v>0</v>
      </c>
      <c r="BM244" s="589">
        <f>BM199*Index_운영!BM85</f>
        <v>0</v>
      </c>
      <c r="BN244" s="589">
        <f>BN199*Index_운영!BN85</f>
        <v>0</v>
      </c>
      <c r="BO244" s="589">
        <f>BO199*Index_운영!BO85</f>
        <v>0</v>
      </c>
      <c r="BP244" s="589">
        <f>BP199*Index_운영!BP85</f>
        <v>0</v>
      </c>
      <c r="BQ244" s="589">
        <f>BQ199*Index_운영!BQ85</f>
        <v>0</v>
      </c>
      <c r="BR244" s="589">
        <f>BR199*Index_운영!BR85</f>
        <v>0</v>
      </c>
      <c r="BS244" s="589">
        <f>BS199*Index_운영!BS85</f>
        <v>0</v>
      </c>
      <c r="BT244" s="589">
        <f>BT199*Index_운영!BT85</f>
        <v>0</v>
      </c>
      <c r="BU244" s="589">
        <f>BU199*Index_운영!BU85</f>
        <v>0</v>
      </c>
      <c r="BV244" s="589">
        <f>BV199*Index_운영!BV85</f>
        <v>0</v>
      </c>
      <c r="BW244" s="589">
        <f>BW199*Index_운영!BW85</f>
        <v>0</v>
      </c>
      <c r="BX244" s="589">
        <f>BX199*Index_운영!BX85</f>
        <v>0</v>
      </c>
      <c r="BY244" s="589">
        <f>BY199*Index_운영!BY85</f>
        <v>0</v>
      </c>
      <c r="BZ244" s="589">
        <f>BZ199*Index_운영!BZ85</f>
        <v>0</v>
      </c>
      <c r="CA244" s="589">
        <f>CA199*Index_운영!CA85</f>
        <v>0</v>
      </c>
      <c r="CB244" s="589">
        <f>CB199*Index_운영!CB85</f>
        <v>0</v>
      </c>
      <c r="CC244" s="589">
        <f>CC199*Index_운영!CC85</f>
        <v>0</v>
      </c>
      <c r="CD244" s="589">
        <f>CD199*Index_운영!CD85</f>
        <v>0</v>
      </c>
      <c r="CE244" s="589">
        <f>CE199*Index_운영!CE85</f>
        <v>0</v>
      </c>
      <c r="CF244" s="589">
        <f>CF199*Index_운영!CF85</f>
        <v>0</v>
      </c>
      <c r="CG244" s="589">
        <f>CG199*Index_운영!CG85</f>
        <v>0</v>
      </c>
      <c r="CH244" s="589">
        <f>CH199*Index_운영!CH85</f>
        <v>0</v>
      </c>
      <c r="CI244" s="589">
        <f>CI199*Index_운영!CI85</f>
        <v>0</v>
      </c>
      <c r="CJ244" s="589">
        <f>CJ199*Index_운영!CJ85</f>
        <v>0</v>
      </c>
      <c r="CK244" s="589">
        <f>CK199*Index_운영!CK85</f>
        <v>0</v>
      </c>
      <c r="CL244" s="589">
        <f>CL199*Index_운영!CL85</f>
        <v>0</v>
      </c>
      <c r="CM244" s="589">
        <f>CM199*Index_운영!CM85</f>
        <v>0</v>
      </c>
      <c r="CN244" s="589">
        <f>CN199*Index_운영!CN85</f>
        <v>0</v>
      </c>
      <c r="CO244" s="589">
        <f>CO199*Index_운영!CO85</f>
        <v>0</v>
      </c>
      <c r="CP244" s="589">
        <f>CP199*Index_운영!CP85</f>
        <v>0</v>
      </c>
      <c r="CQ244" s="589">
        <f>CQ199*Index_운영!CQ85</f>
        <v>0</v>
      </c>
      <c r="CR244" s="589">
        <f>CR199*Index_운영!CR85</f>
        <v>0</v>
      </c>
      <c r="CS244" s="589">
        <f>CS199*Index_운영!CS85</f>
        <v>0</v>
      </c>
      <c r="CT244" s="589">
        <f>CT199*Index_운영!CT85</f>
        <v>0</v>
      </c>
      <c r="CU244" s="589">
        <f>CU199*Index_운영!CU85</f>
        <v>0</v>
      </c>
      <c r="CV244" s="589">
        <f>CV199*Index_운영!CV85</f>
        <v>0</v>
      </c>
      <c r="CW244" s="589">
        <f>CW199*Index_운영!CW85</f>
        <v>0</v>
      </c>
      <c r="CX244" s="589">
        <f>CX199*Index_운영!CX85</f>
        <v>0</v>
      </c>
      <c r="CY244" s="589">
        <f>CY199*Index_운영!CY85</f>
        <v>0</v>
      </c>
      <c r="CZ244" s="589">
        <f>CZ199*Index_운영!CZ85</f>
        <v>0</v>
      </c>
      <c r="DA244" s="589">
        <f>DA199*Index_운영!DA85</f>
        <v>0</v>
      </c>
      <c r="DB244" s="589">
        <f>DB199*Index_운영!DB85</f>
        <v>0</v>
      </c>
      <c r="DC244" s="589">
        <f>DC199*Index_운영!DC85</f>
        <v>0</v>
      </c>
      <c r="DD244" s="589">
        <f>DD199*Index_운영!DD85</f>
        <v>0</v>
      </c>
      <c r="DE244" s="589">
        <f>DE199*Index_운영!DE85</f>
        <v>0</v>
      </c>
      <c r="DF244" s="589">
        <f>DF199*Index_운영!DF85</f>
        <v>0</v>
      </c>
      <c r="DG244" s="589">
        <f>DG199*Index_운영!DG85</f>
        <v>0</v>
      </c>
      <c r="DH244" s="589">
        <f>DH199*Index_운영!DH85</f>
        <v>0</v>
      </c>
      <c r="DI244" s="589">
        <f>DI199*Index_운영!DI85</f>
        <v>0</v>
      </c>
      <c r="DJ244" s="589">
        <f>DJ199*Index_운영!DJ85</f>
        <v>0</v>
      </c>
      <c r="DK244" s="589">
        <f>DK199*Index_운영!DK85</f>
        <v>0</v>
      </c>
      <c r="DL244" s="589">
        <f>DL199*Index_운영!DL85</f>
        <v>0</v>
      </c>
      <c r="DM244" s="589">
        <f>DM199*Index_운영!DM85</f>
        <v>0</v>
      </c>
      <c r="DN244" s="589">
        <f>DN199*Index_운영!DN85</f>
        <v>0</v>
      </c>
      <c r="DO244" s="589">
        <f>DO199*Index_운영!DO85</f>
        <v>0</v>
      </c>
      <c r="DP244" s="589">
        <f>DP199*Index_운영!DP85</f>
        <v>0</v>
      </c>
      <c r="DQ244" s="589">
        <f>DQ199*Index_운영!DQ85</f>
        <v>0</v>
      </c>
      <c r="DR244" s="589">
        <f>DR199*Index_운영!DR85</f>
        <v>0</v>
      </c>
      <c r="DS244" s="589">
        <f>DS199*Index_운영!DS85</f>
        <v>0</v>
      </c>
      <c r="DT244" s="589">
        <f>DT199*Index_운영!DT85</f>
        <v>0</v>
      </c>
      <c r="DU244" s="589">
        <f>DU199*Index_운영!DU85</f>
        <v>0</v>
      </c>
      <c r="DV244" s="589">
        <f>DV199*Index_운영!DV85</f>
        <v>0</v>
      </c>
    </row>
    <row r="245" spans="1:126" s="464" customFormat="1" outlineLevel="1" x14ac:dyDescent="0.4">
      <c r="A245" s="736"/>
      <c r="B245" s="444">
        <f>'Rent Roll'!$B16</f>
        <v>0</v>
      </c>
      <c r="C245" s="609">
        <f>'Rent Roll'!$K16</f>
        <v>0</v>
      </c>
      <c r="D245" s="606">
        <f>'Rent Roll'!$Y16</f>
        <v>0</v>
      </c>
      <c r="E245" s="953">
        <f>'Rent Roll'!$Z16</f>
        <v>0</v>
      </c>
      <c r="F245" s="588">
        <f>F200*Index_운영!F86</f>
        <v>0</v>
      </c>
      <c r="G245" s="589">
        <f>G200*Index_운영!G86</f>
        <v>0</v>
      </c>
      <c r="H245" s="589">
        <f>H200*Index_운영!H86</f>
        <v>0</v>
      </c>
      <c r="I245" s="589">
        <f>I200*Index_운영!I86</f>
        <v>0</v>
      </c>
      <c r="J245" s="589">
        <f>J200*Index_운영!J86</f>
        <v>0</v>
      </c>
      <c r="K245" s="589">
        <f>K200*Index_운영!K86</f>
        <v>0</v>
      </c>
      <c r="L245" s="589">
        <f>L200*Index_운영!L86</f>
        <v>0</v>
      </c>
      <c r="M245" s="589">
        <f>M200*Index_운영!M86</f>
        <v>0</v>
      </c>
      <c r="N245" s="589">
        <f>N200*Index_운영!N86</f>
        <v>0</v>
      </c>
      <c r="O245" s="589">
        <f>O200*Index_운영!O86</f>
        <v>0</v>
      </c>
      <c r="P245" s="589">
        <f>P200*Index_운영!P86</f>
        <v>0</v>
      </c>
      <c r="Q245" s="589">
        <f>Q200*Index_운영!Q86</f>
        <v>0</v>
      </c>
      <c r="R245" s="589">
        <f>R200*Index_운영!R86</f>
        <v>0</v>
      </c>
      <c r="S245" s="589">
        <f>S200*Index_운영!S86</f>
        <v>0</v>
      </c>
      <c r="T245" s="589">
        <f>T200*Index_운영!T86</f>
        <v>0</v>
      </c>
      <c r="U245" s="589">
        <f>U200*Index_운영!U86</f>
        <v>0</v>
      </c>
      <c r="V245" s="589">
        <f>V200*Index_운영!V86</f>
        <v>0</v>
      </c>
      <c r="W245" s="589">
        <f>W200*Index_운영!W86</f>
        <v>0</v>
      </c>
      <c r="X245" s="589">
        <f>X200*Index_운영!X86</f>
        <v>0</v>
      </c>
      <c r="Y245" s="589">
        <f>Y200*Index_운영!Y86</f>
        <v>0</v>
      </c>
      <c r="Z245" s="589">
        <f>Z200*Index_운영!Z86</f>
        <v>0</v>
      </c>
      <c r="AA245" s="589">
        <f>AA200*Index_운영!AA86</f>
        <v>0</v>
      </c>
      <c r="AB245" s="589">
        <f>AB200*Index_운영!AB86</f>
        <v>0</v>
      </c>
      <c r="AC245" s="589">
        <f>AC200*Index_운영!AC86</f>
        <v>0</v>
      </c>
      <c r="AD245" s="589">
        <f>AD200*Index_운영!AD86</f>
        <v>0</v>
      </c>
      <c r="AE245" s="589">
        <f>AE200*Index_운영!AE86</f>
        <v>0</v>
      </c>
      <c r="AF245" s="589">
        <f>AF200*Index_운영!AF86</f>
        <v>0</v>
      </c>
      <c r="AG245" s="589">
        <f>AG200*Index_운영!AG86</f>
        <v>0</v>
      </c>
      <c r="AH245" s="589">
        <f>AH200*Index_운영!AH86</f>
        <v>0</v>
      </c>
      <c r="AI245" s="589">
        <f>AI200*Index_운영!AI86</f>
        <v>0</v>
      </c>
      <c r="AJ245" s="589">
        <f>AJ200*Index_운영!AJ86</f>
        <v>0</v>
      </c>
      <c r="AK245" s="589">
        <f>AK200*Index_운영!AK86</f>
        <v>0</v>
      </c>
      <c r="AL245" s="589">
        <f>AL200*Index_운영!AL86</f>
        <v>0</v>
      </c>
      <c r="AM245" s="589">
        <f>AM200*Index_운영!AM86</f>
        <v>0</v>
      </c>
      <c r="AN245" s="589">
        <f>AN200*Index_운영!AN86</f>
        <v>0</v>
      </c>
      <c r="AO245" s="589">
        <f>AO200*Index_운영!AO86</f>
        <v>0</v>
      </c>
      <c r="AP245" s="589">
        <f>AP200*Index_운영!AP86</f>
        <v>0</v>
      </c>
      <c r="AQ245" s="589">
        <f>AQ200*Index_운영!AQ86</f>
        <v>0</v>
      </c>
      <c r="AR245" s="589">
        <f>AR200*Index_운영!AR86</f>
        <v>0</v>
      </c>
      <c r="AS245" s="589">
        <f>AS200*Index_운영!AS86</f>
        <v>0</v>
      </c>
      <c r="AT245" s="589">
        <f>AT200*Index_운영!AT86</f>
        <v>0</v>
      </c>
      <c r="AU245" s="589">
        <f>AU200*Index_운영!AU86</f>
        <v>0</v>
      </c>
      <c r="AV245" s="589">
        <f>AV200*Index_운영!AV86</f>
        <v>0</v>
      </c>
      <c r="AW245" s="589">
        <f>AW200*Index_운영!AW86</f>
        <v>0</v>
      </c>
      <c r="AX245" s="589">
        <f>AX200*Index_운영!AX86</f>
        <v>0</v>
      </c>
      <c r="AY245" s="589">
        <f>AY200*Index_운영!AY86</f>
        <v>0</v>
      </c>
      <c r="AZ245" s="589">
        <f>AZ200*Index_운영!AZ86</f>
        <v>0</v>
      </c>
      <c r="BA245" s="589">
        <f>BA200*Index_운영!BA86</f>
        <v>0</v>
      </c>
      <c r="BB245" s="589">
        <f>BB200*Index_운영!BB86</f>
        <v>0</v>
      </c>
      <c r="BC245" s="589">
        <f>BC200*Index_운영!BC86</f>
        <v>0</v>
      </c>
      <c r="BD245" s="589">
        <f>BD200*Index_운영!BD86</f>
        <v>0</v>
      </c>
      <c r="BE245" s="589">
        <f>BE200*Index_운영!BE86</f>
        <v>0</v>
      </c>
      <c r="BF245" s="589">
        <f>BF200*Index_운영!BF86</f>
        <v>0</v>
      </c>
      <c r="BG245" s="589">
        <f>BG200*Index_운영!BG86</f>
        <v>0</v>
      </c>
      <c r="BH245" s="589">
        <f>BH200*Index_운영!BH86</f>
        <v>0</v>
      </c>
      <c r="BI245" s="589">
        <f>BI200*Index_운영!BI86</f>
        <v>0</v>
      </c>
      <c r="BJ245" s="589">
        <f>BJ200*Index_운영!BJ86</f>
        <v>0</v>
      </c>
      <c r="BK245" s="589">
        <f>BK200*Index_운영!BK86</f>
        <v>0</v>
      </c>
      <c r="BL245" s="589">
        <f>BL200*Index_운영!BL86</f>
        <v>0</v>
      </c>
      <c r="BM245" s="589">
        <f>BM200*Index_운영!BM86</f>
        <v>0</v>
      </c>
      <c r="BN245" s="589">
        <f>BN200*Index_운영!BN86</f>
        <v>0</v>
      </c>
      <c r="BO245" s="589">
        <f>BO200*Index_운영!BO86</f>
        <v>0</v>
      </c>
      <c r="BP245" s="589">
        <f>BP200*Index_운영!BP86</f>
        <v>0</v>
      </c>
      <c r="BQ245" s="589">
        <f>BQ200*Index_운영!BQ86</f>
        <v>0</v>
      </c>
      <c r="BR245" s="589">
        <f>BR200*Index_운영!BR86</f>
        <v>0</v>
      </c>
      <c r="BS245" s="589">
        <f>BS200*Index_운영!BS86</f>
        <v>0</v>
      </c>
      <c r="BT245" s="589">
        <f>BT200*Index_운영!BT86</f>
        <v>0</v>
      </c>
      <c r="BU245" s="589">
        <f>BU200*Index_운영!BU86</f>
        <v>0</v>
      </c>
      <c r="BV245" s="589">
        <f>BV200*Index_운영!BV86</f>
        <v>0</v>
      </c>
      <c r="BW245" s="589">
        <f>BW200*Index_운영!BW86</f>
        <v>0</v>
      </c>
      <c r="BX245" s="589">
        <f>BX200*Index_운영!BX86</f>
        <v>0</v>
      </c>
      <c r="BY245" s="589">
        <f>BY200*Index_운영!BY86</f>
        <v>0</v>
      </c>
      <c r="BZ245" s="589">
        <f>BZ200*Index_운영!BZ86</f>
        <v>0</v>
      </c>
      <c r="CA245" s="589">
        <f>CA200*Index_운영!CA86</f>
        <v>0</v>
      </c>
      <c r="CB245" s="589">
        <f>CB200*Index_운영!CB86</f>
        <v>0</v>
      </c>
      <c r="CC245" s="589">
        <f>CC200*Index_운영!CC86</f>
        <v>0</v>
      </c>
      <c r="CD245" s="589">
        <f>CD200*Index_운영!CD86</f>
        <v>0</v>
      </c>
      <c r="CE245" s="589">
        <f>CE200*Index_운영!CE86</f>
        <v>0</v>
      </c>
      <c r="CF245" s="589">
        <f>CF200*Index_운영!CF86</f>
        <v>0</v>
      </c>
      <c r="CG245" s="589">
        <f>CG200*Index_운영!CG86</f>
        <v>0</v>
      </c>
      <c r="CH245" s="589">
        <f>CH200*Index_운영!CH86</f>
        <v>0</v>
      </c>
      <c r="CI245" s="589">
        <f>CI200*Index_운영!CI86</f>
        <v>0</v>
      </c>
      <c r="CJ245" s="589">
        <f>CJ200*Index_운영!CJ86</f>
        <v>0</v>
      </c>
      <c r="CK245" s="589">
        <f>CK200*Index_운영!CK86</f>
        <v>0</v>
      </c>
      <c r="CL245" s="589">
        <f>CL200*Index_운영!CL86</f>
        <v>0</v>
      </c>
      <c r="CM245" s="589">
        <f>CM200*Index_운영!CM86</f>
        <v>0</v>
      </c>
      <c r="CN245" s="589">
        <f>CN200*Index_운영!CN86</f>
        <v>0</v>
      </c>
      <c r="CO245" s="589">
        <f>CO200*Index_운영!CO86</f>
        <v>0</v>
      </c>
      <c r="CP245" s="589">
        <f>CP200*Index_운영!CP86</f>
        <v>0</v>
      </c>
      <c r="CQ245" s="589">
        <f>CQ200*Index_운영!CQ86</f>
        <v>0</v>
      </c>
      <c r="CR245" s="589">
        <f>CR200*Index_운영!CR86</f>
        <v>0</v>
      </c>
      <c r="CS245" s="589">
        <f>CS200*Index_운영!CS86</f>
        <v>0</v>
      </c>
      <c r="CT245" s="589">
        <f>CT200*Index_운영!CT86</f>
        <v>0</v>
      </c>
      <c r="CU245" s="589">
        <f>CU200*Index_운영!CU86</f>
        <v>0</v>
      </c>
      <c r="CV245" s="589">
        <f>CV200*Index_운영!CV86</f>
        <v>0</v>
      </c>
      <c r="CW245" s="589">
        <f>CW200*Index_운영!CW86</f>
        <v>0</v>
      </c>
      <c r="CX245" s="589">
        <f>CX200*Index_운영!CX86</f>
        <v>0</v>
      </c>
      <c r="CY245" s="589">
        <f>CY200*Index_운영!CY86</f>
        <v>0</v>
      </c>
      <c r="CZ245" s="589">
        <f>CZ200*Index_운영!CZ86</f>
        <v>0</v>
      </c>
      <c r="DA245" s="589">
        <f>DA200*Index_운영!DA86</f>
        <v>0</v>
      </c>
      <c r="DB245" s="589">
        <f>DB200*Index_운영!DB86</f>
        <v>0</v>
      </c>
      <c r="DC245" s="589">
        <f>DC200*Index_운영!DC86</f>
        <v>0</v>
      </c>
      <c r="DD245" s="589">
        <f>DD200*Index_운영!DD86</f>
        <v>0</v>
      </c>
      <c r="DE245" s="589">
        <f>DE200*Index_운영!DE86</f>
        <v>0</v>
      </c>
      <c r="DF245" s="589">
        <f>DF200*Index_운영!DF86</f>
        <v>0</v>
      </c>
      <c r="DG245" s="589">
        <f>DG200*Index_운영!DG86</f>
        <v>0</v>
      </c>
      <c r="DH245" s="589">
        <f>DH200*Index_운영!DH86</f>
        <v>0</v>
      </c>
      <c r="DI245" s="589">
        <f>DI200*Index_운영!DI86</f>
        <v>0</v>
      </c>
      <c r="DJ245" s="589">
        <f>DJ200*Index_운영!DJ86</f>
        <v>0</v>
      </c>
      <c r="DK245" s="589">
        <f>DK200*Index_운영!DK86</f>
        <v>0</v>
      </c>
      <c r="DL245" s="589">
        <f>DL200*Index_운영!DL86</f>
        <v>0</v>
      </c>
      <c r="DM245" s="589">
        <f>DM200*Index_운영!DM86</f>
        <v>0</v>
      </c>
      <c r="DN245" s="589">
        <f>DN200*Index_운영!DN86</f>
        <v>0</v>
      </c>
      <c r="DO245" s="589">
        <f>DO200*Index_운영!DO86</f>
        <v>0</v>
      </c>
      <c r="DP245" s="589">
        <f>DP200*Index_운영!DP86</f>
        <v>0</v>
      </c>
      <c r="DQ245" s="589">
        <f>DQ200*Index_운영!DQ86</f>
        <v>0</v>
      </c>
      <c r="DR245" s="589">
        <f>DR200*Index_운영!DR86</f>
        <v>0</v>
      </c>
      <c r="DS245" s="589">
        <f>DS200*Index_운영!DS86</f>
        <v>0</v>
      </c>
      <c r="DT245" s="589">
        <f>DT200*Index_운영!DT86</f>
        <v>0</v>
      </c>
      <c r="DU245" s="589">
        <f>DU200*Index_운영!DU86</f>
        <v>0</v>
      </c>
      <c r="DV245" s="589">
        <f>DV200*Index_운영!DV86</f>
        <v>0</v>
      </c>
    </row>
    <row r="246" spans="1:126" s="464" customFormat="1" outlineLevel="1" x14ac:dyDescent="0.4">
      <c r="A246" s="736"/>
      <c r="B246" s="444">
        <f>'Rent Roll'!$B17</f>
        <v>0</v>
      </c>
      <c r="C246" s="609">
        <f>'Rent Roll'!$K17</f>
        <v>0</v>
      </c>
      <c r="D246" s="606">
        <f>'Rent Roll'!$Y17</f>
        <v>0</v>
      </c>
      <c r="E246" s="953">
        <f>'Rent Roll'!$Z17</f>
        <v>0</v>
      </c>
      <c r="F246" s="588">
        <f>F201*Index_운영!F87</f>
        <v>0</v>
      </c>
      <c r="G246" s="589">
        <f>G201*Index_운영!G87</f>
        <v>0</v>
      </c>
      <c r="H246" s="589">
        <f>H201*Index_운영!H87</f>
        <v>0</v>
      </c>
      <c r="I246" s="589">
        <f>I201*Index_운영!I87</f>
        <v>0</v>
      </c>
      <c r="J246" s="589">
        <f>J201*Index_운영!J87</f>
        <v>0</v>
      </c>
      <c r="K246" s="589">
        <f>K201*Index_운영!K87</f>
        <v>0</v>
      </c>
      <c r="L246" s="589">
        <f>L201*Index_운영!L87</f>
        <v>0</v>
      </c>
      <c r="M246" s="589">
        <f>M201*Index_운영!M87</f>
        <v>0</v>
      </c>
      <c r="N246" s="589">
        <f>N201*Index_운영!N87</f>
        <v>0</v>
      </c>
      <c r="O246" s="589">
        <f>O201*Index_운영!O87</f>
        <v>0</v>
      </c>
      <c r="P246" s="589">
        <f>P201*Index_운영!P87</f>
        <v>0</v>
      </c>
      <c r="Q246" s="589">
        <f>Q201*Index_운영!Q87</f>
        <v>0</v>
      </c>
      <c r="R246" s="589">
        <f>R201*Index_운영!R87</f>
        <v>0</v>
      </c>
      <c r="S246" s="589">
        <f>S201*Index_운영!S87</f>
        <v>0</v>
      </c>
      <c r="T246" s="589">
        <f>T201*Index_운영!T87</f>
        <v>0</v>
      </c>
      <c r="U246" s="589">
        <f>U201*Index_운영!U87</f>
        <v>0</v>
      </c>
      <c r="V246" s="589">
        <f>V201*Index_운영!V87</f>
        <v>0</v>
      </c>
      <c r="W246" s="589">
        <f>W201*Index_운영!W87</f>
        <v>0</v>
      </c>
      <c r="X246" s="589">
        <f>X201*Index_운영!X87</f>
        <v>0</v>
      </c>
      <c r="Y246" s="589">
        <f>Y201*Index_운영!Y87</f>
        <v>0</v>
      </c>
      <c r="Z246" s="589">
        <f>Z201*Index_운영!Z87</f>
        <v>0</v>
      </c>
      <c r="AA246" s="589">
        <f>AA201*Index_운영!AA87</f>
        <v>0</v>
      </c>
      <c r="AB246" s="589">
        <f>AB201*Index_운영!AB87</f>
        <v>0</v>
      </c>
      <c r="AC246" s="589">
        <f>AC201*Index_운영!AC87</f>
        <v>0</v>
      </c>
      <c r="AD246" s="589">
        <f>AD201*Index_운영!AD87</f>
        <v>0</v>
      </c>
      <c r="AE246" s="589">
        <f>AE201*Index_운영!AE87</f>
        <v>0</v>
      </c>
      <c r="AF246" s="589">
        <f>AF201*Index_운영!AF87</f>
        <v>0</v>
      </c>
      <c r="AG246" s="589">
        <f>AG201*Index_운영!AG87</f>
        <v>0</v>
      </c>
      <c r="AH246" s="589">
        <f>AH201*Index_운영!AH87</f>
        <v>0</v>
      </c>
      <c r="AI246" s="589">
        <f>AI201*Index_운영!AI87</f>
        <v>0</v>
      </c>
      <c r="AJ246" s="589">
        <f>AJ201*Index_운영!AJ87</f>
        <v>0</v>
      </c>
      <c r="AK246" s="589">
        <f>AK201*Index_운영!AK87</f>
        <v>0</v>
      </c>
      <c r="AL246" s="589">
        <f>AL201*Index_운영!AL87</f>
        <v>0</v>
      </c>
      <c r="AM246" s="589">
        <f>AM201*Index_운영!AM87</f>
        <v>0</v>
      </c>
      <c r="AN246" s="589">
        <f>AN201*Index_운영!AN87</f>
        <v>0</v>
      </c>
      <c r="AO246" s="589">
        <f>AO201*Index_운영!AO87</f>
        <v>0</v>
      </c>
      <c r="AP246" s="589">
        <f>AP201*Index_운영!AP87</f>
        <v>0</v>
      </c>
      <c r="AQ246" s="589">
        <f>AQ201*Index_운영!AQ87</f>
        <v>0</v>
      </c>
      <c r="AR246" s="589">
        <f>AR201*Index_운영!AR87</f>
        <v>0</v>
      </c>
      <c r="AS246" s="589">
        <f>AS201*Index_운영!AS87</f>
        <v>0</v>
      </c>
      <c r="AT246" s="589">
        <f>AT201*Index_운영!AT87</f>
        <v>0</v>
      </c>
      <c r="AU246" s="589">
        <f>AU201*Index_운영!AU87</f>
        <v>0</v>
      </c>
      <c r="AV246" s="589">
        <f>AV201*Index_운영!AV87</f>
        <v>0</v>
      </c>
      <c r="AW246" s="589">
        <f>AW201*Index_운영!AW87</f>
        <v>0</v>
      </c>
      <c r="AX246" s="589">
        <f>AX201*Index_운영!AX87</f>
        <v>0</v>
      </c>
      <c r="AY246" s="589">
        <f>AY201*Index_운영!AY87</f>
        <v>0</v>
      </c>
      <c r="AZ246" s="589">
        <f>AZ201*Index_운영!AZ87</f>
        <v>0</v>
      </c>
      <c r="BA246" s="589">
        <f>BA201*Index_운영!BA87</f>
        <v>0</v>
      </c>
      <c r="BB246" s="589">
        <f>BB201*Index_운영!BB87</f>
        <v>0</v>
      </c>
      <c r="BC246" s="589">
        <f>BC201*Index_운영!BC87</f>
        <v>0</v>
      </c>
      <c r="BD246" s="589">
        <f>BD201*Index_운영!BD87</f>
        <v>0</v>
      </c>
      <c r="BE246" s="589">
        <f>BE201*Index_운영!BE87</f>
        <v>0</v>
      </c>
      <c r="BF246" s="589">
        <f>BF201*Index_운영!BF87</f>
        <v>0</v>
      </c>
      <c r="BG246" s="589">
        <f>BG201*Index_운영!BG87</f>
        <v>0</v>
      </c>
      <c r="BH246" s="589">
        <f>BH201*Index_운영!BH87</f>
        <v>0</v>
      </c>
      <c r="BI246" s="589">
        <f>BI201*Index_운영!BI87</f>
        <v>0</v>
      </c>
      <c r="BJ246" s="589">
        <f>BJ201*Index_운영!BJ87</f>
        <v>0</v>
      </c>
      <c r="BK246" s="589">
        <f>BK201*Index_운영!BK87</f>
        <v>0</v>
      </c>
      <c r="BL246" s="589">
        <f>BL201*Index_운영!BL87</f>
        <v>0</v>
      </c>
      <c r="BM246" s="589">
        <f>BM201*Index_운영!BM87</f>
        <v>0</v>
      </c>
      <c r="BN246" s="589">
        <f>BN201*Index_운영!BN87</f>
        <v>0</v>
      </c>
      <c r="BO246" s="589">
        <f>BO201*Index_운영!BO87</f>
        <v>0</v>
      </c>
      <c r="BP246" s="589">
        <f>BP201*Index_운영!BP87</f>
        <v>0</v>
      </c>
      <c r="BQ246" s="589">
        <f>BQ201*Index_운영!BQ87</f>
        <v>0</v>
      </c>
      <c r="BR246" s="589">
        <f>BR201*Index_운영!BR87</f>
        <v>0</v>
      </c>
      <c r="BS246" s="589">
        <f>BS201*Index_운영!BS87</f>
        <v>0</v>
      </c>
      <c r="BT246" s="589">
        <f>BT201*Index_운영!BT87</f>
        <v>0</v>
      </c>
      <c r="BU246" s="589">
        <f>BU201*Index_운영!BU87</f>
        <v>0</v>
      </c>
      <c r="BV246" s="589">
        <f>BV201*Index_운영!BV87</f>
        <v>0</v>
      </c>
      <c r="BW246" s="589">
        <f>BW201*Index_운영!BW87</f>
        <v>0</v>
      </c>
      <c r="BX246" s="589">
        <f>BX201*Index_운영!BX87</f>
        <v>0</v>
      </c>
      <c r="BY246" s="589">
        <f>BY201*Index_운영!BY87</f>
        <v>0</v>
      </c>
      <c r="BZ246" s="589">
        <f>BZ201*Index_운영!BZ87</f>
        <v>0</v>
      </c>
      <c r="CA246" s="589">
        <f>CA201*Index_운영!CA87</f>
        <v>0</v>
      </c>
      <c r="CB246" s="589">
        <f>CB201*Index_운영!CB87</f>
        <v>0</v>
      </c>
      <c r="CC246" s="589">
        <f>CC201*Index_운영!CC87</f>
        <v>0</v>
      </c>
      <c r="CD246" s="589">
        <f>CD201*Index_운영!CD87</f>
        <v>0</v>
      </c>
      <c r="CE246" s="589">
        <f>CE201*Index_운영!CE87</f>
        <v>0</v>
      </c>
      <c r="CF246" s="589">
        <f>CF201*Index_운영!CF87</f>
        <v>0</v>
      </c>
      <c r="CG246" s="589">
        <f>CG201*Index_운영!CG87</f>
        <v>0</v>
      </c>
      <c r="CH246" s="589">
        <f>CH201*Index_운영!CH87</f>
        <v>0</v>
      </c>
      <c r="CI246" s="589">
        <f>CI201*Index_운영!CI87</f>
        <v>0</v>
      </c>
      <c r="CJ246" s="589">
        <f>CJ201*Index_운영!CJ87</f>
        <v>0</v>
      </c>
      <c r="CK246" s="589">
        <f>CK201*Index_운영!CK87</f>
        <v>0</v>
      </c>
      <c r="CL246" s="589">
        <f>CL201*Index_운영!CL87</f>
        <v>0</v>
      </c>
      <c r="CM246" s="589">
        <f>CM201*Index_운영!CM87</f>
        <v>0</v>
      </c>
      <c r="CN246" s="589">
        <f>CN201*Index_운영!CN87</f>
        <v>0</v>
      </c>
      <c r="CO246" s="589">
        <f>CO201*Index_운영!CO87</f>
        <v>0</v>
      </c>
      <c r="CP246" s="589">
        <f>CP201*Index_운영!CP87</f>
        <v>0</v>
      </c>
      <c r="CQ246" s="589">
        <f>CQ201*Index_운영!CQ87</f>
        <v>0</v>
      </c>
      <c r="CR246" s="589">
        <f>CR201*Index_운영!CR87</f>
        <v>0</v>
      </c>
      <c r="CS246" s="589">
        <f>CS201*Index_운영!CS87</f>
        <v>0</v>
      </c>
      <c r="CT246" s="589">
        <f>CT201*Index_운영!CT87</f>
        <v>0</v>
      </c>
      <c r="CU246" s="589">
        <f>CU201*Index_운영!CU87</f>
        <v>0</v>
      </c>
      <c r="CV246" s="589">
        <f>CV201*Index_운영!CV87</f>
        <v>0</v>
      </c>
      <c r="CW246" s="589">
        <f>CW201*Index_운영!CW87</f>
        <v>0</v>
      </c>
      <c r="CX246" s="589">
        <f>CX201*Index_운영!CX87</f>
        <v>0</v>
      </c>
      <c r="CY246" s="589">
        <f>CY201*Index_운영!CY87</f>
        <v>0</v>
      </c>
      <c r="CZ246" s="589">
        <f>CZ201*Index_운영!CZ87</f>
        <v>0</v>
      </c>
      <c r="DA246" s="589">
        <f>DA201*Index_운영!DA87</f>
        <v>0</v>
      </c>
      <c r="DB246" s="589">
        <f>DB201*Index_운영!DB87</f>
        <v>0</v>
      </c>
      <c r="DC246" s="589">
        <f>DC201*Index_운영!DC87</f>
        <v>0</v>
      </c>
      <c r="DD246" s="589">
        <f>DD201*Index_운영!DD87</f>
        <v>0</v>
      </c>
      <c r="DE246" s="589">
        <f>DE201*Index_운영!DE87</f>
        <v>0</v>
      </c>
      <c r="DF246" s="589">
        <f>DF201*Index_운영!DF87</f>
        <v>0</v>
      </c>
      <c r="DG246" s="589">
        <f>DG201*Index_운영!DG87</f>
        <v>0</v>
      </c>
      <c r="DH246" s="589">
        <f>DH201*Index_운영!DH87</f>
        <v>0</v>
      </c>
      <c r="DI246" s="589">
        <f>DI201*Index_운영!DI87</f>
        <v>0</v>
      </c>
      <c r="DJ246" s="589">
        <f>DJ201*Index_운영!DJ87</f>
        <v>0</v>
      </c>
      <c r="DK246" s="589">
        <f>DK201*Index_운영!DK87</f>
        <v>0</v>
      </c>
      <c r="DL246" s="589">
        <f>DL201*Index_운영!DL87</f>
        <v>0</v>
      </c>
      <c r="DM246" s="589">
        <f>DM201*Index_운영!DM87</f>
        <v>0</v>
      </c>
      <c r="DN246" s="589">
        <f>DN201*Index_운영!DN87</f>
        <v>0</v>
      </c>
      <c r="DO246" s="589">
        <f>DO201*Index_운영!DO87</f>
        <v>0</v>
      </c>
      <c r="DP246" s="589">
        <f>DP201*Index_운영!DP87</f>
        <v>0</v>
      </c>
      <c r="DQ246" s="589">
        <f>DQ201*Index_운영!DQ87</f>
        <v>0</v>
      </c>
      <c r="DR246" s="589">
        <f>DR201*Index_운영!DR87</f>
        <v>0</v>
      </c>
      <c r="DS246" s="589">
        <f>DS201*Index_운영!DS87</f>
        <v>0</v>
      </c>
      <c r="DT246" s="589">
        <f>DT201*Index_운영!DT87</f>
        <v>0</v>
      </c>
      <c r="DU246" s="589">
        <f>DU201*Index_운영!DU87</f>
        <v>0</v>
      </c>
      <c r="DV246" s="589">
        <f>DV201*Index_운영!DV87</f>
        <v>0</v>
      </c>
    </row>
    <row r="247" spans="1:126" s="464" customFormat="1" outlineLevel="1" x14ac:dyDescent="0.4">
      <c r="A247" s="736"/>
      <c r="B247" s="444">
        <f>'Rent Roll'!$B18</f>
        <v>0</v>
      </c>
      <c r="C247" s="609">
        <f>'Rent Roll'!$K18</f>
        <v>0</v>
      </c>
      <c r="D247" s="606">
        <f>'Rent Roll'!$Y18</f>
        <v>0</v>
      </c>
      <c r="E247" s="953">
        <f>'Rent Roll'!$Z18</f>
        <v>0</v>
      </c>
      <c r="F247" s="588">
        <f>F202*Index_운영!F88</f>
        <v>0</v>
      </c>
      <c r="G247" s="589">
        <f>G202*Index_운영!G88</f>
        <v>0</v>
      </c>
      <c r="H247" s="589">
        <f>H202*Index_운영!H88</f>
        <v>0</v>
      </c>
      <c r="I247" s="589">
        <f>I202*Index_운영!I88</f>
        <v>0</v>
      </c>
      <c r="J247" s="589">
        <f>J202*Index_운영!J88</f>
        <v>0</v>
      </c>
      <c r="K247" s="589">
        <f>K202*Index_운영!K88</f>
        <v>0</v>
      </c>
      <c r="L247" s="589">
        <f>L202*Index_운영!L88</f>
        <v>0</v>
      </c>
      <c r="M247" s="589">
        <f>M202*Index_운영!M88</f>
        <v>0</v>
      </c>
      <c r="N247" s="589">
        <f>N202*Index_운영!N88</f>
        <v>0</v>
      </c>
      <c r="O247" s="589">
        <f>O202*Index_운영!O88</f>
        <v>0</v>
      </c>
      <c r="P247" s="589">
        <f>P202*Index_운영!P88</f>
        <v>0</v>
      </c>
      <c r="Q247" s="589">
        <f>Q202*Index_운영!Q88</f>
        <v>0</v>
      </c>
      <c r="R247" s="589">
        <f>R202*Index_운영!R88</f>
        <v>0</v>
      </c>
      <c r="S247" s="589">
        <f>S202*Index_운영!S88</f>
        <v>0</v>
      </c>
      <c r="T247" s="589">
        <f>T202*Index_운영!T88</f>
        <v>0</v>
      </c>
      <c r="U247" s="589">
        <f>U202*Index_운영!U88</f>
        <v>0</v>
      </c>
      <c r="V247" s="589">
        <f>V202*Index_운영!V88</f>
        <v>0</v>
      </c>
      <c r="W247" s="589">
        <f>W202*Index_운영!W88</f>
        <v>0</v>
      </c>
      <c r="X247" s="589">
        <f>X202*Index_운영!X88</f>
        <v>0</v>
      </c>
      <c r="Y247" s="589">
        <f>Y202*Index_운영!Y88</f>
        <v>0</v>
      </c>
      <c r="Z247" s="589">
        <f>Z202*Index_운영!Z88</f>
        <v>0</v>
      </c>
      <c r="AA247" s="589">
        <f>AA202*Index_운영!AA88</f>
        <v>0</v>
      </c>
      <c r="AB247" s="589">
        <f>AB202*Index_운영!AB88</f>
        <v>0</v>
      </c>
      <c r="AC247" s="589">
        <f>AC202*Index_운영!AC88</f>
        <v>0</v>
      </c>
      <c r="AD247" s="589">
        <f>AD202*Index_운영!AD88</f>
        <v>0</v>
      </c>
      <c r="AE247" s="589">
        <f>AE202*Index_운영!AE88</f>
        <v>0</v>
      </c>
      <c r="AF247" s="589">
        <f>AF202*Index_운영!AF88</f>
        <v>0</v>
      </c>
      <c r="AG247" s="589">
        <f>AG202*Index_운영!AG88</f>
        <v>0</v>
      </c>
      <c r="AH247" s="589">
        <f>AH202*Index_운영!AH88</f>
        <v>0</v>
      </c>
      <c r="AI247" s="589">
        <f>AI202*Index_운영!AI88</f>
        <v>0</v>
      </c>
      <c r="AJ247" s="589">
        <f>AJ202*Index_운영!AJ88</f>
        <v>0</v>
      </c>
      <c r="AK247" s="589">
        <f>AK202*Index_운영!AK88</f>
        <v>0</v>
      </c>
      <c r="AL247" s="589">
        <f>AL202*Index_운영!AL88</f>
        <v>0</v>
      </c>
      <c r="AM247" s="589">
        <f>AM202*Index_운영!AM88</f>
        <v>0</v>
      </c>
      <c r="AN247" s="589">
        <f>AN202*Index_운영!AN88</f>
        <v>0</v>
      </c>
      <c r="AO247" s="589">
        <f>AO202*Index_운영!AO88</f>
        <v>0</v>
      </c>
      <c r="AP247" s="589">
        <f>AP202*Index_운영!AP88</f>
        <v>0</v>
      </c>
      <c r="AQ247" s="589">
        <f>AQ202*Index_운영!AQ88</f>
        <v>0</v>
      </c>
      <c r="AR247" s="589">
        <f>AR202*Index_운영!AR88</f>
        <v>0</v>
      </c>
      <c r="AS247" s="589">
        <f>AS202*Index_운영!AS88</f>
        <v>0</v>
      </c>
      <c r="AT247" s="589">
        <f>AT202*Index_운영!AT88</f>
        <v>0</v>
      </c>
      <c r="AU247" s="589">
        <f>AU202*Index_운영!AU88</f>
        <v>0</v>
      </c>
      <c r="AV247" s="589">
        <f>AV202*Index_운영!AV88</f>
        <v>0</v>
      </c>
      <c r="AW247" s="589">
        <f>AW202*Index_운영!AW88</f>
        <v>0</v>
      </c>
      <c r="AX247" s="589">
        <f>AX202*Index_운영!AX88</f>
        <v>0</v>
      </c>
      <c r="AY247" s="589">
        <f>AY202*Index_운영!AY88</f>
        <v>0</v>
      </c>
      <c r="AZ247" s="589">
        <f>AZ202*Index_운영!AZ88</f>
        <v>0</v>
      </c>
      <c r="BA247" s="589">
        <f>BA202*Index_운영!BA88</f>
        <v>0</v>
      </c>
      <c r="BB247" s="589">
        <f>BB202*Index_운영!BB88</f>
        <v>0</v>
      </c>
      <c r="BC247" s="589">
        <f>BC202*Index_운영!BC88</f>
        <v>0</v>
      </c>
      <c r="BD247" s="589">
        <f>BD202*Index_운영!BD88</f>
        <v>0</v>
      </c>
      <c r="BE247" s="589">
        <f>BE202*Index_운영!BE88</f>
        <v>0</v>
      </c>
      <c r="BF247" s="589">
        <f>BF202*Index_운영!BF88</f>
        <v>0</v>
      </c>
      <c r="BG247" s="589">
        <f>BG202*Index_운영!BG88</f>
        <v>0</v>
      </c>
      <c r="BH247" s="589">
        <f>BH202*Index_운영!BH88</f>
        <v>0</v>
      </c>
      <c r="BI247" s="589">
        <f>BI202*Index_운영!BI88</f>
        <v>0</v>
      </c>
      <c r="BJ247" s="589">
        <f>BJ202*Index_운영!BJ88</f>
        <v>0</v>
      </c>
      <c r="BK247" s="589">
        <f>BK202*Index_운영!BK88</f>
        <v>0</v>
      </c>
      <c r="BL247" s="589">
        <f>BL202*Index_운영!BL88</f>
        <v>0</v>
      </c>
      <c r="BM247" s="589">
        <f>BM202*Index_운영!BM88</f>
        <v>0</v>
      </c>
      <c r="BN247" s="589">
        <f>BN202*Index_운영!BN88</f>
        <v>0</v>
      </c>
      <c r="BO247" s="589">
        <f>BO202*Index_운영!BO88</f>
        <v>0</v>
      </c>
      <c r="BP247" s="589">
        <f>BP202*Index_운영!BP88</f>
        <v>0</v>
      </c>
      <c r="BQ247" s="589">
        <f>BQ202*Index_운영!BQ88</f>
        <v>0</v>
      </c>
      <c r="BR247" s="589">
        <f>BR202*Index_운영!BR88</f>
        <v>0</v>
      </c>
      <c r="BS247" s="589">
        <f>BS202*Index_운영!BS88</f>
        <v>0</v>
      </c>
      <c r="BT247" s="589">
        <f>BT202*Index_운영!BT88</f>
        <v>0</v>
      </c>
      <c r="BU247" s="589">
        <f>BU202*Index_운영!BU88</f>
        <v>0</v>
      </c>
      <c r="BV247" s="589">
        <f>BV202*Index_운영!BV88</f>
        <v>0</v>
      </c>
      <c r="BW247" s="589">
        <f>BW202*Index_운영!BW88</f>
        <v>0</v>
      </c>
      <c r="BX247" s="589">
        <f>BX202*Index_운영!BX88</f>
        <v>0</v>
      </c>
      <c r="BY247" s="589">
        <f>BY202*Index_운영!BY88</f>
        <v>0</v>
      </c>
      <c r="BZ247" s="589">
        <f>BZ202*Index_운영!BZ88</f>
        <v>0</v>
      </c>
      <c r="CA247" s="589">
        <f>CA202*Index_운영!CA88</f>
        <v>0</v>
      </c>
      <c r="CB247" s="589">
        <f>CB202*Index_운영!CB88</f>
        <v>0</v>
      </c>
      <c r="CC247" s="589">
        <f>CC202*Index_운영!CC88</f>
        <v>0</v>
      </c>
      <c r="CD247" s="589">
        <f>CD202*Index_운영!CD88</f>
        <v>0</v>
      </c>
      <c r="CE247" s="589">
        <f>CE202*Index_운영!CE88</f>
        <v>0</v>
      </c>
      <c r="CF247" s="589">
        <f>CF202*Index_운영!CF88</f>
        <v>0</v>
      </c>
      <c r="CG247" s="589">
        <f>CG202*Index_운영!CG88</f>
        <v>0</v>
      </c>
      <c r="CH247" s="589">
        <f>CH202*Index_운영!CH88</f>
        <v>0</v>
      </c>
      <c r="CI247" s="589">
        <f>CI202*Index_운영!CI88</f>
        <v>0</v>
      </c>
      <c r="CJ247" s="589">
        <f>CJ202*Index_운영!CJ88</f>
        <v>0</v>
      </c>
      <c r="CK247" s="589">
        <f>CK202*Index_운영!CK88</f>
        <v>0</v>
      </c>
      <c r="CL247" s="589">
        <f>CL202*Index_운영!CL88</f>
        <v>0</v>
      </c>
      <c r="CM247" s="589">
        <f>CM202*Index_운영!CM88</f>
        <v>0</v>
      </c>
      <c r="CN247" s="589">
        <f>CN202*Index_운영!CN88</f>
        <v>0</v>
      </c>
      <c r="CO247" s="589">
        <f>CO202*Index_운영!CO88</f>
        <v>0</v>
      </c>
      <c r="CP247" s="589">
        <f>CP202*Index_운영!CP88</f>
        <v>0</v>
      </c>
      <c r="CQ247" s="589">
        <f>CQ202*Index_운영!CQ88</f>
        <v>0</v>
      </c>
      <c r="CR247" s="589">
        <f>CR202*Index_운영!CR88</f>
        <v>0</v>
      </c>
      <c r="CS247" s="589">
        <f>CS202*Index_운영!CS88</f>
        <v>0</v>
      </c>
      <c r="CT247" s="589">
        <f>CT202*Index_운영!CT88</f>
        <v>0</v>
      </c>
      <c r="CU247" s="589">
        <f>CU202*Index_운영!CU88</f>
        <v>0</v>
      </c>
      <c r="CV247" s="589">
        <f>CV202*Index_운영!CV88</f>
        <v>0</v>
      </c>
      <c r="CW247" s="589">
        <f>CW202*Index_운영!CW88</f>
        <v>0</v>
      </c>
      <c r="CX247" s="589">
        <f>CX202*Index_운영!CX88</f>
        <v>0</v>
      </c>
      <c r="CY247" s="589">
        <f>CY202*Index_운영!CY88</f>
        <v>0</v>
      </c>
      <c r="CZ247" s="589">
        <f>CZ202*Index_운영!CZ88</f>
        <v>0</v>
      </c>
      <c r="DA247" s="589">
        <f>DA202*Index_운영!DA88</f>
        <v>0</v>
      </c>
      <c r="DB247" s="589">
        <f>DB202*Index_운영!DB88</f>
        <v>0</v>
      </c>
      <c r="DC247" s="589">
        <f>DC202*Index_운영!DC88</f>
        <v>0</v>
      </c>
      <c r="DD247" s="589">
        <f>DD202*Index_운영!DD88</f>
        <v>0</v>
      </c>
      <c r="DE247" s="589">
        <f>DE202*Index_운영!DE88</f>
        <v>0</v>
      </c>
      <c r="DF247" s="589">
        <f>DF202*Index_운영!DF88</f>
        <v>0</v>
      </c>
      <c r="DG247" s="589">
        <f>DG202*Index_운영!DG88</f>
        <v>0</v>
      </c>
      <c r="DH247" s="589">
        <f>DH202*Index_운영!DH88</f>
        <v>0</v>
      </c>
      <c r="DI247" s="589">
        <f>DI202*Index_운영!DI88</f>
        <v>0</v>
      </c>
      <c r="DJ247" s="589">
        <f>DJ202*Index_운영!DJ88</f>
        <v>0</v>
      </c>
      <c r="DK247" s="589">
        <f>DK202*Index_운영!DK88</f>
        <v>0</v>
      </c>
      <c r="DL247" s="589">
        <f>DL202*Index_운영!DL88</f>
        <v>0</v>
      </c>
      <c r="DM247" s="589">
        <f>DM202*Index_운영!DM88</f>
        <v>0</v>
      </c>
      <c r="DN247" s="589">
        <f>DN202*Index_운영!DN88</f>
        <v>0</v>
      </c>
      <c r="DO247" s="589">
        <f>DO202*Index_운영!DO88</f>
        <v>0</v>
      </c>
      <c r="DP247" s="589">
        <f>DP202*Index_운영!DP88</f>
        <v>0</v>
      </c>
      <c r="DQ247" s="589">
        <f>DQ202*Index_운영!DQ88</f>
        <v>0</v>
      </c>
      <c r="DR247" s="589">
        <f>DR202*Index_운영!DR88</f>
        <v>0</v>
      </c>
      <c r="DS247" s="589">
        <f>DS202*Index_운영!DS88</f>
        <v>0</v>
      </c>
      <c r="DT247" s="589">
        <f>DT202*Index_운영!DT88</f>
        <v>0</v>
      </c>
      <c r="DU247" s="589">
        <f>DU202*Index_운영!DU88</f>
        <v>0</v>
      </c>
      <c r="DV247" s="589">
        <f>DV202*Index_운영!DV88</f>
        <v>0</v>
      </c>
    </row>
    <row r="248" spans="1:126" s="485" customFormat="1" outlineLevel="1" x14ac:dyDescent="0.4">
      <c r="A248" s="737"/>
      <c r="B248" s="444">
        <f>'Rent Roll'!$B19</f>
        <v>0</v>
      </c>
      <c r="C248" s="609">
        <f>'Rent Roll'!$K19</f>
        <v>0</v>
      </c>
      <c r="D248" s="606">
        <f>'Rent Roll'!$Y19</f>
        <v>0</v>
      </c>
      <c r="E248" s="953">
        <f>'Rent Roll'!$Z19</f>
        <v>0</v>
      </c>
      <c r="F248" s="588">
        <f>F203*Index_운영!F89</f>
        <v>0</v>
      </c>
      <c r="G248" s="589">
        <f>G203*Index_운영!G89</f>
        <v>0</v>
      </c>
      <c r="H248" s="589">
        <f>H203*Index_운영!H89</f>
        <v>0</v>
      </c>
      <c r="I248" s="589">
        <f>I203*Index_운영!I89</f>
        <v>0</v>
      </c>
      <c r="J248" s="589">
        <f>J203*Index_운영!J89</f>
        <v>0</v>
      </c>
      <c r="K248" s="589">
        <f>K203*Index_운영!K89</f>
        <v>0</v>
      </c>
      <c r="L248" s="589">
        <f>L203*Index_운영!L89</f>
        <v>0</v>
      </c>
      <c r="M248" s="589">
        <f>M203*Index_운영!M89</f>
        <v>0</v>
      </c>
      <c r="N248" s="589">
        <f>N203*Index_운영!N89</f>
        <v>0</v>
      </c>
      <c r="O248" s="589">
        <f>O203*Index_운영!O89</f>
        <v>0</v>
      </c>
      <c r="P248" s="589">
        <f>P203*Index_운영!P89</f>
        <v>0</v>
      </c>
      <c r="Q248" s="589">
        <f>Q203*Index_운영!Q89</f>
        <v>0</v>
      </c>
      <c r="R248" s="589">
        <f>R203*Index_운영!R89</f>
        <v>0</v>
      </c>
      <c r="S248" s="589">
        <f>S203*Index_운영!S89</f>
        <v>0</v>
      </c>
      <c r="T248" s="589">
        <f>T203*Index_운영!T89</f>
        <v>0</v>
      </c>
      <c r="U248" s="589">
        <f>U203*Index_운영!U89</f>
        <v>0</v>
      </c>
      <c r="V248" s="589">
        <f>V203*Index_운영!V89</f>
        <v>0</v>
      </c>
      <c r="W248" s="589">
        <f>W203*Index_운영!W89</f>
        <v>0</v>
      </c>
      <c r="X248" s="589">
        <f>X203*Index_운영!X89</f>
        <v>0</v>
      </c>
      <c r="Y248" s="589">
        <f>Y203*Index_운영!Y89</f>
        <v>0</v>
      </c>
      <c r="Z248" s="589">
        <f>Z203*Index_운영!Z89</f>
        <v>0</v>
      </c>
      <c r="AA248" s="589">
        <f>AA203*Index_운영!AA89</f>
        <v>0</v>
      </c>
      <c r="AB248" s="589">
        <f>AB203*Index_운영!AB89</f>
        <v>0</v>
      </c>
      <c r="AC248" s="589">
        <f>AC203*Index_운영!AC89</f>
        <v>0</v>
      </c>
      <c r="AD248" s="589">
        <f>AD203*Index_운영!AD89</f>
        <v>0</v>
      </c>
      <c r="AE248" s="589">
        <f>AE203*Index_운영!AE89</f>
        <v>0</v>
      </c>
      <c r="AF248" s="589">
        <f>AF203*Index_운영!AF89</f>
        <v>0</v>
      </c>
      <c r="AG248" s="589">
        <f>AG203*Index_운영!AG89</f>
        <v>0</v>
      </c>
      <c r="AH248" s="589">
        <f>AH203*Index_운영!AH89</f>
        <v>0</v>
      </c>
      <c r="AI248" s="589">
        <f>AI203*Index_운영!AI89</f>
        <v>0</v>
      </c>
      <c r="AJ248" s="589">
        <f>AJ203*Index_운영!AJ89</f>
        <v>0</v>
      </c>
      <c r="AK248" s="589">
        <f>AK203*Index_운영!AK89</f>
        <v>0</v>
      </c>
      <c r="AL248" s="589">
        <f>AL203*Index_운영!AL89</f>
        <v>0</v>
      </c>
      <c r="AM248" s="589">
        <f>AM203*Index_운영!AM89</f>
        <v>0</v>
      </c>
      <c r="AN248" s="589">
        <f>AN203*Index_운영!AN89</f>
        <v>0</v>
      </c>
      <c r="AO248" s="589">
        <f>AO203*Index_운영!AO89</f>
        <v>0</v>
      </c>
      <c r="AP248" s="589">
        <f>AP203*Index_운영!AP89</f>
        <v>0</v>
      </c>
      <c r="AQ248" s="589">
        <f>AQ203*Index_운영!AQ89</f>
        <v>0</v>
      </c>
      <c r="AR248" s="589">
        <f>AR203*Index_운영!AR89</f>
        <v>0</v>
      </c>
      <c r="AS248" s="589">
        <f>AS203*Index_운영!AS89</f>
        <v>0</v>
      </c>
      <c r="AT248" s="589">
        <f>AT203*Index_운영!AT89</f>
        <v>0</v>
      </c>
      <c r="AU248" s="589">
        <f>AU203*Index_운영!AU89</f>
        <v>0</v>
      </c>
      <c r="AV248" s="589">
        <f>AV203*Index_운영!AV89</f>
        <v>0</v>
      </c>
      <c r="AW248" s="589">
        <f>AW203*Index_운영!AW89</f>
        <v>0</v>
      </c>
      <c r="AX248" s="589">
        <f>AX203*Index_운영!AX89</f>
        <v>0</v>
      </c>
      <c r="AY248" s="589">
        <f>AY203*Index_운영!AY89</f>
        <v>0</v>
      </c>
      <c r="AZ248" s="589">
        <f>AZ203*Index_운영!AZ89</f>
        <v>0</v>
      </c>
      <c r="BA248" s="589">
        <f>BA203*Index_운영!BA89</f>
        <v>0</v>
      </c>
      <c r="BB248" s="589">
        <f>BB203*Index_운영!BB89</f>
        <v>0</v>
      </c>
      <c r="BC248" s="589">
        <f>BC203*Index_운영!BC89</f>
        <v>0</v>
      </c>
      <c r="BD248" s="589">
        <f>BD203*Index_운영!BD89</f>
        <v>0</v>
      </c>
      <c r="BE248" s="589">
        <f>BE203*Index_운영!BE89</f>
        <v>0</v>
      </c>
      <c r="BF248" s="589">
        <f>BF203*Index_운영!BF89</f>
        <v>0</v>
      </c>
      <c r="BG248" s="589">
        <f>BG203*Index_운영!BG89</f>
        <v>0</v>
      </c>
      <c r="BH248" s="589">
        <f>BH203*Index_운영!BH89</f>
        <v>0</v>
      </c>
      <c r="BI248" s="589">
        <f>BI203*Index_운영!BI89</f>
        <v>0</v>
      </c>
      <c r="BJ248" s="589">
        <f>BJ203*Index_운영!BJ89</f>
        <v>0</v>
      </c>
      <c r="BK248" s="589">
        <f>BK203*Index_운영!BK89</f>
        <v>0</v>
      </c>
      <c r="BL248" s="589">
        <f>BL203*Index_운영!BL89</f>
        <v>0</v>
      </c>
      <c r="BM248" s="589">
        <f>BM203*Index_운영!BM89</f>
        <v>0</v>
      </c>
      <c r="BN248" s="589">
        <f>BN203*Index_운영!BN89</f>
        <v>0</v>
      </c>
      <c r="BO248" s="589">
        <f>BO203*Index_운영!BO89</f>
        <v>0</v>
      </c>
      <c r="BP248" s="589">
        <f>BP203*Index_운영!BP89</f>
        <v>0</v>
      </c>
      <c r="BQ248" s="589">
        <f>BQ203*Index_운영!BQ89</f>
        <v>0</v>
      </c>
      <c r="BR248" s="589">
        <f>BR203*Index_운영!BR89</f>
        <v>0</v>
      </c>
      <c r="BS248" s="589">
        <f>BS203*Index_운영!BS89</f>
        <v>0</v>
      </c>
      <c r="BT248" s="589">
        <f>BT203*Index_운영!BT89</f>
        <v>0</v>
      </c>
      <c r="BU248" s="589">
        <f>BU203*Index_운영!BU89</f>
        <v>0</v>
      </c>
      <c r="BV248" s="589">
        <f>BV203*Index_운영!BV89</f>
        <v>0</v>
      </c>
      <c r="BW248" s="589">
        <f>BW203*Index_운영!BW89</f>
        <v>0</v>
      </c>
      <c r="BX248" s="589">
        <f>BX203*Index_운영!BX89</f>
        <v>0</v>
      </c>
      <c r="BY248" s="589">
        <f>BY203*Index_운영!BY89</f>
        <v>0</v>
      </c>
      <c r="BZ248" s="589">
        <f>BZ203*Index_운영!BZ89</f>
        <v>0</v>
      </c>
      <c r="CA248" s="589">
        <f>CA203*Index_운영!CA89</f>
        <v>0</v>
      </c>
      <c r="CB248" s="589">
        <f>CB203*Index_운영!CB89</f>
        <v>0</v>
      </c>
      <c r="CC248" s="589">
        <f>CC203*Index_운영!CC89</f>
        <v>0</v>
      </c>
      <c r="CD248" s="589">
        <f>CD203*Index_운영!CD89</f>
        <v>0</v>
      </c>
      <c r="CE248" s="589">
        <f>CE203*Index_운영!CE89</f>
        <v>0</v>
      </c>
      <c r="CF248" s="589">
        <f>CF203*Index_운영!CF89</f>
        <v>0</v>
      </c>
      <c r="CG248" s="589">
        <f>CG203*Index_운영!CG89</f>
        <v>0</v>
      </c>
      <c r="CH248" s="589">
        <f>CH203*Index_운영!CH89</f>
        <v>0</v>
      </c>
      <c r="CI248" s="589">
        <f>CI203*Index_운영!CI89</f>
        <v>0</v>
      </c>
      <c r="CJ248" s="589">
        <f>CJ203*Index_운영!CJ89</f>
        <v>0</v>
      </c>
      <c r="CK248" s="589">
        <f>CK203*Index_운영!CK89</f>
        <v>0</v>
      </c>
      <c r="CL248" s="589">
        <f>CL203*Index_운영!CL89</f>
        <v>0</v>
      </c>
      <c r="CM248" s="589">
        <f>CM203*Index_운영!CM89</f>
        <v>0</v>
      </c>
      <c r="CN248" s="589">
        <f>CN203*Index_운영!CN89</f>
        <v>0</v>
      </c>
      <c r="CO248" s="589">
        <f>CO203*Index_운영!CO89</f>
        <v>0</v>
      </c>
      <c r="CP248" s="589">
        <f>CP203*Index_운영!CP89</f>
        <v>0</v>
      </c>
      <c r="CQ248" s="589">
        <f>CQ203*Index_운영!CQ89</f>
        <v>0</v>
      </c>
      <c r="CR248" s="589">
        <f>CR203*Index_운영!CR89</f>
        <v>0</v>
      </c>
      <c r="CS248" s="589">
        <f>CS203*Index_운영!CS89</f>
        <v>0</v>
      </c>
      <c r="CT248" s="589">
        <f>CT203*Index_운영!CT89</f>
        <v>0</v>
      </c>
      <c r="CU248" s="589">
        <f>CU203*Index_운영!CU89</f>
        <v>0</v>
      </c>
      <c r="CV248" s="589">
        <f>CV203*Index_운영!CV89</f>
        <v>0</v>
      </c>
      <c r="CW248" s="589">
        <f>CW203*Index_운영!CW89</f>
        <v>0</v>
      </c>
      <c r="CX248" s="589">
        <f>CX203*Index_운영!CX89</f>
        <v>0</v>
      </c>
      <c r="CY248" s="589">
        <f>CY203*Index_운영!CY89</f>
        <v>0</v>
      </c>
      <c r="CZ248" s="589">
        <f>CZ203*Index_운영!CZ89</f>
        <v>0</v>
      </c>
      <c r="DA248" s="589">
        <f>DA203*Index_운영!DA89</f>
        <v>0</v>
      </c>
      <c r="DB248" s="589">
        <f>DB203*Index_운영!DB89</f>
        <v>0</v>
      </c>
      <c r="DC248" s="589">
        <f>DC203*Index_운영!DC89</f>
        <v>0</v>
      </c>
      <c r="DD248" s="589">
        <f>DD203*Index_운영!DD89</f>
        <v>0</v>
      </c>
      <c r="DE248" s="589">
        <f>DE203*Index_운영!DE89</f>
        <v>0</v>
      </c>
      <c r="DF248" s="589">
        <f>DF203*Index_운영!DF89</f>
        <v>0</v>
      </c>
      <c r="DG248" s="589">
        <f>DG203*Index_운영!DG89</f>
        <v>0</v>
      </c>
      <c r="DH248" s="589">
        <f>DH203*Index_운영!DH89</f>
        <v>0</v>
      </c>
      <c r="DI248" s="589">
        <f>DI203*Index_운영!DI89</f>
        <v>0</v>
      </c>
      <c r="DJ248" s="589">
        <f>DJ203*Index_운영!DJ89</f>
        <v>0</v>
      </c>
      <c r="DK248" s="589">
        <f>DK203*Index_운영!DK89</f>
        <v>0</v>
      </c>
      <c r="DL248" s="589">
        <f>DL203*Index_운영!DL89</f>
        <v>0</v>
      </c>
      <c r="DM248" s="589">
        <f>DM203*Index_운영!DM89</f>
        <v>0</v>
      </c>
      <c r="DN248" s="589">
        <f>DN203*Index_운영!DN89</f>
        <v>0</v>
      </c>
      <c r="DO248" s="589">
        <f>DO203*Index_운영!DO89</f>
        <v>0</v>
      </c>
      <c r="DP248" s="589">
        <f>DP203*Index_운영!DP89</f>
        <v>0</v>
      </c>
      <c r="DQ248" s="589">
        <f>DQ203*Index_운영!DQ89</f>
        <v>0</v>
      </c>
      <c r="DR248" s="589">
        <f>DR203*Index_운영!DR89</f>
        <v>0</v>
      </c>
      <c r="DS248" s="589">
        <f>DS203*Index_운영!DS89</f>
        <v>0</v>
      </c>
      <c r="DT248" s="589">
        <f>DT203*Index_운영!DT89</f>
        <v>0</v>
      </c>
      <c r="DU248" s="589">
        <f>DU203*Index_운영!DU89</f>
        <v>0</v>
      </c>
      <c r="DV248" s="589">
        <f>DV203*Index_운영!DV89</f>
        <v>0</v>
      </c>
    </row>
    <row r="249" spans="1:126" s="485" customFormat="1" outlineLevel="1" x14ac:dyDescent="0.4">
      <c r="A249" s="737"/>
      <c r="B249" s="444">
        <f>'Rent Roll'!$B20</f>
        <v>0</v>
      </c>
      <c r="C249" s="609">
        <f>'Rent Roll'!$K20</f>
        <v>0</v>
      </c>
      <c r="D249" s="606">
        <f>'Rent Roll'!$Y20</f>
        <v>0</v>
      </c>
      <c r="E249" s="953">
        <f>'Rent Roll'!$Z20</f>
        <v>0</v>
      </c>
      <c r="F249" s="588">
        <f>F204*Index_운영!F90</f>
        <v>0</v>
      </c>
      <c r="G249" s="589">
        <f>G204*Index_운영!G90</f>
        <v>0</v>
      </c>
      <c r="H249" s="589">
        <f>H204*Index_운영!H90</f>
        <v>0</v>
      </c>
      <c r="I249" s="589">
        <f>I204*Index_운영!I90</f>
        <v>0</v>
      </c>
      <c r="J249" s="589">
        <f>J204*Index_운영!J90</f>
        <v>0</v>
      </c>
      <c r="K249" s="589">
        <f>K204*Index_운영!K90</f>
        <v>0</v>
      </c>
      <c r="L249" s="589">
        <f>L204*Index_운영!L90</f>
        <v>0</v>
      </c>
      <c r="M249" s="589">
        <f>M204*Index_운영!M90</f>
        <v>0</v>
      </c>
      <c r="N249" s="589">
        <f>N204*Index_운영!N90</f>
        <v>0</v>
      </c>
      <c r="O249" s="589">
        <f>O204*Index_운영!O90</f>
        <v>0</v>
      </c>
      <c r="P249" s="589">
        <f>P204*Index_운영!P90</f>
        <v>0</v>
      </c>
      <c r="Q249" s="589">
        <f>Q204*Index_운영!Q90</f>
        <v>0</v>
      </c>
      <c r="R249" s="589">
        <f>R204*Index_운영!R90</f>
        <v>0</v>
      </c>
      <c r="S249" s="589">
        <f>S204*Index_운영!S90</f>
        <v>0</v>
      </c>
      <c r="T249" s="589">
        <f>T204*Index_운영!T90</f>
        <v>0</v>
      </c>
      <c r="U249" s="589">
        <f>U204*Index_운영!U90</f>
        <v>0</v>
      </c>
      <c r="V249" s="589">
        <f>V204*Index_운영!V90</f>
        <v>0</v>
      </c>
      <c r="W249" s="589">
        <f>W204*Index_운영!W90</f>
        <v>0</v>
      </c>
      <c r="X249" s="589">
        <f>X204*Index_운영!X90</f>
        <v>0</v>
      </c>
      <c r="Y249" s="589">
        <f>Y204*Index_운영!Y90</f>
        <v>0</v>
      </c>
      <c r="Z249" s="589">
        <f>Z204*Index_운영!Z90</f>
        <v>0</v>
      </c>
      <c r="AA249" s="589">
        <f>AA204*Index_운영!AA90</f>
        <v>0</v>
      </c>
      <c r="AB249" s="589">
        <f>AB204*Index_운영!AB90</f>
        <v>0</v>
      </c>
      <c r="AC249" s="589">
        <f>AC204*Index_운영!AC90</f>
        <v>0</v>
      </c>
      <c r="AD249" s="589">
        <f>AD204*Index_운영!AD90</f>
        <v>0</v>
      </c>
      <c r="AE249" s="589">
        <f>AE204*Index_운영!AE90</f>
        <v>0</v>
      </c>
      <c r="AF249" s="589">
        <f>AF204*Index_운영!AF90</f>
        <v>0</v>
      </c>
      <c r="AG249" s="589">
        <f>AG204*Index_운영!AG90</f>
        <v>0</v>
      </c>
      <c r="AH249" s="589">
        <f>AH204*Index_운영!AH90</f>
        <v>0</v>
      </c>
      <c r="AI249" s="589">
        <f>AI204*Index_운영!AI90</f>
        <v>0</v>
      </c>
      <c r="AJ249" s="589">
        <f>AJ204*Index_운영!AJ90</f>
        <v>0</v>
      </c>
      <c r="AK249" s="589">
        <f>AK204*Index_운영!AK90</f>
        <v>0</v>
      </c>
      <c r="AL249" s="589">
        <f>AL204*Index_운영!AL90</f>
        <v>0</v>
      </c>
      <c r="AM249" s="589">
        <f>AM204*Index_운영!AM90</f>
        <v>0</v>
      </c>
      <c r="AN249" s="589">
        <f>AN204*Index_운영!AN90</f>
        <v>0</v>
      </c>
      <c r="AO249" s="589">
        <f>AO204*Index_운영!AO90</f>
        <v>0</v>
      </c>
      <c r="AP249" s="589">
        <f>AP204*Index_운영!AP90</f>
        <v>0</v>
      </c>
      <c r="AQ249" s="589">
        <f>AQ204*Index_운영!AQ90</f>
        <v>0</v>
      </c>
      <c r="AR249" s="589">
        <f>AR204*Index_운영!AR90</f>
        <v>0</v>
      </c>
      <c r="AS249" s="589">
        <f>AS204*Index_운영!AS90</f>
        <v>0</v>
      </c>
      <c r="AT249" s="589">
        <f>AT204*Index_운영!AT90</f>
        <v>0</v>
      </c>
      <c r="AU249" s="589">
        <f>AU204*Index_운영!AU90</f>
        <v>0</v>
      </c>
      <c r="AV249" s="589">
        <f>AV204*Index_운영!AV90</f>
        <v>0</v>
      </c>
      <c r="AW249" s="589">
        <f>AW204*Index_운영!AW90</f>
        <v>0</v>
      </c>
      <c r="AX249" s="589">
        <f>AX204*Index_운영!AX90</f>
        <v>0</v>
      </c>
      <c r="AY249" s="589">
        <f>AY204*Index_운영!AY90</f>
        <v>0</v>
      </c>
      <c r="AZ249" s="589">
        <f>AZ204*Index_운영!AZ90</f>
        <v>0</v>
      </c>
      <c r="BA249" s="589">
        <f>BA204*Index_운영!BA90</f>
        <v>0</v>
      </c>
      <c r="BB249" s="589">
        <f>BB204*Index_운영!BB90</f>
        <v>0</v>
      </c>
      <c r="BC249" s="589">
        <f>BC204*Index_운영!BC90</f>
        <v>0</v>
      </c>
      <c r="BD249" s="589">
        <f>BD204*Index_운영!BD90</f>
        <v>0</v>
      </c>
      <c r="BE249" s="589">
        <f>BE204*Index_운영!BE90</f>
        <v>0</v>
      </c>
      <c r="BF249" s="589">
        <f>BF204*Index_운영!BF90</f>
        <v>0</v>
      </c>
      <c r="BG249" s="589">
        <f>BG204*Index_운영!BG90</f>
        <v>0</v>
      </c>
      <c r="BH249" s="589">
        <f>BH204*Index_운영!BH90</f>
        <v>0</v>
      </c>
      <c r="BI249" s="589">
        <f>BI204*Index_운영!BI90</f>
        <v>0</v>
      </c>
      <c r="BJ249" s="589">
        <f>BJ204*Index_운영!BJ90</f>
        <v>0</v>
      </c>
      <c r="BK249" s="589">
        <f>BK204*Index_운영!BK90</f>
        <v>0</v>
      </c>
      <c r="BL249" s="589">
        <f>BL204*Index_운영!BL90</f>
        <v>0</v>
      </c>
      <c r="BM249" s="589">
        <f>BM204*Index_운영!BM90</f>
        <v>0</v>
      </c>
      <c r="BN249" s="589">
        <f>BN204*Index_운영!BN90</f>
        <v>0</v>
      </c>
      <c r="BO249" s="589">
        <f>BO204*Index_운영!BO90</f>
        <v>0</v>
      </c>
      <c r="BP249" s="589">
        <f>BP204*Index_운영!BP90</f>
        <v>0</v>
      </c>
      <c r="BQ249" s="589">
        <f>BQ204*Index_운영!BQ90</f>
        <v>0</v>
      </c>
      <c r="BR249" s="589">
        <f>BR204*Index_운영!BR90</f>
        <v>0</v>
      </c>
      <c r="BS249" s="589">
        <f>BS204*Index_운영!BS90</f>
        <v>0</v>
      </c>
      <c r="BT249" s="589">
        <f>BT204*Index_운영!BT90</f>
        <v>0</v>
      </c>
      <c r="BU249" s="589">
        <f>BU204*Index_운영!BU90</f>
        <v>0</v>
      </c>
      <c r="BV249" s="589">
        <f>BV204*Index_운영!BV90</f>
        <v>0</v>
      </c>
      <c r="BW249" s="589">
        <f>BW204*Index_운영!BW90</f>
        <v>0</v>
      </c>
      <c r="BX249" s="589">
        <f>BX204*Index_운영!BX90</f>
        <v>0</v>
      </c>
      <c r="BY249" s="589">
        <f>BY204*Index_운영!BY90</f>
        <v>0</v>
      </c>
      <c r="BZ249" s="589">
        <f>BZ204*Index_운영!BZ90</f>
        <v>0</v>
      </c>
      <c r="CA249" s="589">
        <f>CA204*Index_운영!CA90</f>
        <v>0</v>
      </c>
      <c r="CB249" s="589">
        <f>CB204*Index_운영!CB90</f>
        <v>0</v>
      </c>
      <c r="CC249" s="589">
        <f>CC204*Index_운영!CC90</f>
        <v>0</v>
      </c>
      <c r="CD249" s="589">
        <f>CD204*Index_운영!CD90</f>
        <v>0</v>
      </c>
      <c r="CE249" s="589">
        <f>CE204*Index_운영!CE90</f>
        <v>0</v>
      </c>
      <c r="CF249" s="589">
        <f>CF204*Index_운영!CF90</f>
        <v>0</v>
      </c>
      <c r="CG249" s="589">
        <f>CG204*Index_운영!CG90</f>
        <v>0</v>
      </c>
      <c r="CH249" s="589">
        <f>CH204*Index_운영!CH90</f>
        <v>0</v>
      </c>
      <c r="CI249" s="589">
        <f>CI204*Index_운영!CI90</f>
        <v>0</v>
      </c>
      <c r="CJ249" s="589">
        <f>CJ204*Index_운영!CJ90</f>
        <v>0</v>
      </c>
      <c r="CK249" s="589">
        <f>CK204*Index_운영!CK90</f>
        <v>0</v>
      </c>
      <c r="CL249" s="589">
        <f>CL204*Index_운영!CL90</f>
        <v>0</v>
      </c>
      <c r="CM249" s="589">
        <f>CM204*Index_운영!CM90</f>
        <v>0</v>
      </c>
      <c r="CN249" s="589">
        <f>CN204*Index_운영!CN90</f>
        <v>0</v>
      </c>
      <c r="CO249" s="589">
        <f>CO204*Index_운영!CO90</f>
        <v>0</v>
      </c>
      <c r="CP249" s="589">
        <f>CP204*Index_운영!CP90</f>
        <v>0</v>
      </c>
      <c r="CQ249" s="589">
        <f>CQ204*Index_운영!CQ90</f>
        <v>0</v>
      </c>
      <c r="CR249" s="589">
        <f>CR204*Index_운영!CR90</f>
        <v>0</v>
      </c>
      <c r="CS249" s="589">
        <f>CS204*Index_운영!CS90</f>
        <v>0</v>
      </c>
      <c r="CT249" s="589">
        <f>CT204*Index_운영!CT90</f>
        <v>0</v>
      </c>
      <c r="CU249" s="589">
        <f>CU204*Index_운영!CU90</f>
        <v>0</v>
      </c>
      <c r="CV249" s="589">
        <f>CV204*Index_운영!CV90</f>
        <v>0</v>
      </c>
      <c r="CW249" s="589">
        <f>CW204*Index_운영!CW90</f>
        <v>0</v>
      </c>
      <c r="CX249" s="589">
        <f>CX204*Index_운영!CX90</f>
        <v>0</v>
      </c>
      <c r="CY249" s="589">
        <f>CY204*Index_운영!CY90</f>
        <v>0</v>
      </c>
      <c r="CZ249" s="589">
        <f>CZ204*Index_운영!CZ90</f>
        <v>0</v>
      </c>
      <c r="DA249" s="589">
        <f>DA204*Index_운영!DA90</f>
        <v>0</v>
      </c>
      <c r="DB249" s="589">
        <f>DB204*Index_운영!DB90</f>
        <v>0</v>
      </c>
      <c r="DC249" s="589">
        <f>DC204*Index_운영!DC90</f>
        <v>0</v>
      </c>
      <c r="DD249" s="589">
        <f>DD204*Index_운영!DD90</f>
        <v>0</v>
      </c>
      <c r="DE249" s="589">
        <f>DE204*Index_운영!DE90</f>
        <v>0</v>
      </c>
      <c r="DF249" s="589">
        <f>DF204*Index_운영!DF90</f>
        <v>0</v>
      </c>
      <c r="DG249" s="589">
        <f>DG204*Index_운영!DG90</f>
        <v>0</v>
      </c>
      <c r="DH249" s="589">
        <f>DH204*Index_운영!DH90</f>
        <v>0</v>
      </c>
      <c r="DI249" s="589">
        <f>DI204*Index_운영!DI90</f>
        <v>0</v>
      </c>
      <c r="DJ249" s="589">
        <f>DJ204*Index_운영!DJ90</f>
        <v>0</v>
      </c>
      <c r="DK249" s="589">
        <f>DK204*Index_운영!DK90</f>
        <v>0</v>
      </c>
      <c r="DL249" s="589">
        <f>DL204*Index_운영!DL90</f>
        <v>0</v>
      </c>
      <c r="DM249" s="589">
        <f>DM204*Index_운영!DM90</f>
        <v>0</v>
      </c>
      <c r="DN249" s="589">
        <f>DN204*Index_운영!DN90</f>
        <v>0</v>
      </c>
      <c r="DO249" s="589">
        <f>DO204*Index_운영!DO90</f>
        <v>0</v>
      </c>
      <c r="DP249" s="589">
        <f>DP204*Index_운영!DP90</f>
        <v>0</v>
      </c>
      <c r="DQ249" s="589">
        <f>DQ204*Index_운영!DQ90</f>
        <v>0</v>
      </c>
      <c r="DR249" s="589">
        <f>DR204*Index_운영!DR90</f>
        <v>0</v>
      </c>
      <c r="DS249" s="589">
        <f>DS204*Index_운영!DS90</f>
        <v>0</v>
      </c>
      <c r="DT249" s="589">
        <f>DT204*Index_운영!DT90</f>
        <v>0</v>
      </c>
      <c r="DU249" s="589">
        <f>DU204*Index_운영!DU90</f>
        <v>0</v>
      </c>
      <c r="DV249" s="589">
        <f>DV204*Index_운영!DV90</f>
        <v>0</v>
      </c>
    </row>
    <row r="250" spans="1:126" s="485" customFormat="1" outlineLevel="1" x14ac:dyDescent="0.4">
      <c r="A250" s="737"/>
      <c r="B250" s="444">
        <f>'Rent Roll'!$B21</f>
        <v>0</v>
      </c>
      <c r="C250" s="609">
        <f>'Rent Roll'!$K21</f>
        <v>0</v>
      </c>
      <c r="D250" s="606">
        <f>'Rent Roll'!$Y21</f>
        <v>0</v>
      </c>
      <c r="E250" s="953">
        <f>'Rent Roll'!$Z21</f>
        <v>0</v>
      </c>
      <c r="F250" s="588">
        <f>F205*Index_운영!F91</f>
        <v>0</v>
      </c>
      <c r="G250" s="589">
        <f>G205*Index_운영!G91</f>
        <v>0</v>
      </c>
      <c r="H250" s="589">
        <f>H205*Index_운영!H91</f>
        <v>0</v>
      </c>
      <c r="I250" s="589">
        <f>I205*Index_운영!I91</f>
        <v>0</v>
      </c>
      <c r="J250" s="589">
        <f>J205*Index_운영!J91</f>
        <v>0</v>
      </c>
      <c r="K250" s="589">
        <f>K205*Index_운영!K91</f>
        <v>0</v>
      </c>
      <c r="L250" s="589">
        <f>L205*Index_운영!L91</f>
        <v>0</v>
      </c>
      <c r="M250" s="589">
        <f>M205*Index_운영!M91</f>
        <v>0</v>
      </c>
      <c r="N250" s="589">
        <f>N205*Index_운영!N91</f>
        <v>0</v>
      </c>
      <c r="O250" s="589">
        <f>O205*Index_운영!O91</f>
        <v>0</v>
      </c>
      <c r="P250" s="589">
        <f>P205*Index_운영!P91</f>
        <v>0</v>
      </c>
      <c r="Q250" s="589">
        <f>Q205*Index_운영!Q91</f>
        <v>0</v>
      </c>
      <c r="R250" s="589">
        <f>R205*Index_운영!R91</f>
        <v>0</v>
      </c>
      <c r="S250" s="589">
        <f>S205*Index_운영!S91</f>
        <v>0</v>
      </c>
      <c r="T250" s="589">
        <f>T205*Index_운영!T91</f>
        <v>0</v>
      </c>
      <c r="U250" s="589">
        <f>U205*Index_운영!U91</f>
        <v>0</v>
      </c>
      <c r="V250" s="589">
        <f>V205*Index_운영!V91</f>
        <v>0</v>
      </c>
      <c r="W250" s="589">
        <f>W205*Index_운영!W91</f>
        <v>0</v>
      </c>
      <c r="X250" s="589">
        <f>X205*Index_운영!X91</f>
        <v>0</v>
      </c>
      <c r="Y250" s="589">
        <f>Y205*Index_운영!Y91</f>
        <v>0</v>
      </c>
      <c r="Z250" s="589">
        <f>Z205*Index_운영!Z91</f>
        <v>0</v>
      </c>
      <c r="AA250" s="589">
        <f>AA205*Index_운영!AA91</f>
        <v>0</v>
      </c>
      <c r="AB250" s="589">
        <f>AB205*Index_운영!AB91</f>
        <v>0</v>
      </c>
      <c r="AC250" s="589">
        <f>AC205*Index_운영!AC91</f>
        <v>0</v>
      </c>
      <c r="AD250" s="589">
        <f>AD205*Index_운영!AD91</f>
        <v>0</v>
      </c>
      <c r="AE250" s="589">
        <f>AE205*Index_운영!AE91</f>
        <v>0</v>
      </c>
      <c r="AF250" s="589">
        <f>AF205*Index_운영!AF91</f>
        <v>0</v>
      </c>
      <c r="AG250" s="589">
        <f>AG205*Index_운영!AG91</f>
        <v>0</v>
      </c>
      <c r="AH250" s="589">
        <f>AH205*Index_운영!AH91</f>
        <v>0</v>
      </c>
      <c r="AI250" s="589">
        <f>AI205*Index_운영!AI91</f>
        <v>0</v>
      </c>
      <c r="AJ250" s="589">
        <f>AJ205*Index_운영!AJ91</f>
        <v>0</v>
      </c>
      <c r="AK250" s="589">
        <f>AK205*Index_운영!AK91</f>
        <v>0</v>
      </c>
      <c r="AL250" s="589">
        <f>AL205*Index_운영!AL91</f>
        <v>0</v>
      </c>
      <c r="AM250" s="589">
        <f>AM205*Index_운영!AM91</f>
        <v>0</v>
      </c>
      <c r="AN250" s="589">
        <f>AN205*Index_운영!AN91</f>
        <v>0</v>
      </c>
      <c r="AO250" s="589">
        <f>AO205*Index_운영!AO91</f>
        <v>0</v>
      </c>
      <c r="AP250" s="589">
        <f>AP205*Index_운영!AP91</f>
        <v>0</v>
      </c>
      <c r="AQ250" s="589">
        <f>AQ205*Index_운영!AQ91</f>
        <v>0</v>
      </c>
      <c r="AR250" s="589">
        <f>AR205*Index_운영!AR91</f>
        <v>0</v>
      </c>
      <c r="AS250" s="589">
        <f>AS205*Index_운영!AS91</f>
        <v>0</v>
      </c>
      <c r="AT250" s="589">
        <f>AT205*Index_운영!AT91</f>
        <v>0</v>
      </c>
      <c r="AU250" s="589">
        <f>AU205*Index_운영!AU91</f>
        <v>0</v>
      </c>
      <c r="AV250" s="589">
        <f>AV205*Index_운영!AV91</f>
        <v>0</v>
      </c>
      <c r="AW250" s="589">
        <f>AW205*Index_운영!AW91</f>
        <v>0</v>
      </c>
      <c r="AX250" s="589">
        <f>AX205*Index_운영!AX91</f>
        <v>0</v>
      </c>
      <c r="AY250" s="589">
        <f>AY205*Index_운영!AY91</f>
        <v>0</v>
      </c>
      <c r="AZ250" s="589">
        <f>AZ205*Index_운영!AZ91</f>
        <v>0</v>
      </c>
      <c r="BA250" s="589">
        <f>BA205*Index_운영!BA91</f>
        <v>0</v>
      </c>
      <c r="BB250" s="589">
        <f>BB205*Index_운영!BB91</f>
        <v>0</v>
      </c>
      <c r="BC250" s="589">
        <f>BC205*Index_운영!BC91</f>
        <v>0</v>
      </c>
      <c r="BD250" s="589">
        <f>BD205*Index_운영!BD91</f>
        <v>0</v>
      </c>
      <c r="BE250" s="589">
        <f>BE205*Index_운영!BE91</f>
        <v>0</v>
      </c>
      <c r="BF250" s="589">
        <f>BF205*Index_운영!BF91</f>
        <v>0</v>
      </c>
      <c r="BG250" s="589">
        <f>BG205*Index_운영!BG91</f>
        <v>0</v>
      </c>
      <c r="BH250" s="589">
        <f>BH205*Index_운영!BH91</f>
        <v>0</v>
      </c>
      <c r="BI250" s="589">
        <f>BI205*Index_운영!BI91</f>
        <v>0</v>
      </c>
      <c r="BJ250" s="589">
        <f>BJ205*Index_운영!BJ91</f>
        <v>0</v>
      </c>
      <c r="BK250" s="589">
        <f>BK205*Index_운영!BK91</f>
        <v>0</v>
      </c>
      <c r="BL250" s="589">
        <f>BL205*Index_운영!BL91</f>
        <v>0</v>
      </c>
      <c r="BM250" s="589">
        <f>BM205*Index_운영!BM91</f>
        <v>0</v>
      </c>
      <c r="BN250" s="589">
        <f>BN205*Index_운영!BN91</f>
        <v>0</v>
      </c>
      <c r="BO250" s="589">
        <f>BO205*Index_운영!BO91</f>
        <v>0</v>
      </c>
      <c r="BP250" s="589">
        <f>BP205*Index_운영!BP91</f>
        <v>0</v>
      </c>
      <c r="BQ250" s="589">
        <f>BQ205*Index_운영!BQ91</f>
        <v>0</v>
      </c>
      <c r="BR250" s="589">
        <f>BR205*Index_운영!BR91</f>
        <v>0</v>
      </c>
      <c r="BS250" s="589">
        <f>BS205*Index_운영!BS91</f>
        <v>0</v>
      </c>
      <c r="BT250" s="589">
        <f>BT205*Index_운영!BT91</f>
        <v>0</v>
      </c>
      <c r="BU250" s="589">
        <f>BU205*Index_운영!BU91</f>
        <v>0</v>
      </c>
      <c r="BV250" s="589">
        <f>BV205*Index_운영!BV91</f>
        <v>0</v>
      </c>
      <c r="BW250" s="589">
        <f>BW205*Index_운영!BW91</f>
        <v>0</v>
      </c>
      <c r="BX250" s="589">
        <f>BX205*Index_운영!BX91</f>
        <v>0</v>
      </c>
      <c r="BY250" s="589">
        <f>BY205*Index_운영!BY91</f>
        <v>0</v>
      </c>
      <c r="BZ250" s="589">
        <f>BZ205*Index_운영!BZ91</f>
        <v>0</v>
      </c>
      <c r="CA250" s="589">
        <f>CA205*Index_운영!CA91</f>
        <v>0</v>
      </c>
      <c r="CB250" s="589">
        <f>CB205*Index_운영!CB91</f>
        <v>0</v>
      </c>
      <c r="CC250" s="589">
        <f>CC205*Index_운영!CC91</f>
        <v>0</v>
      </c>
      <c r="CD250" s="589">
        <f>CD205*Index_운영!CD91</f>
        <v>0</v>
      </c>
      <c r="CE250" s="589">
        <f>CE205*Index_운영!CE91</f>
        <v>0</v>
      </c>
      <c r="CF250" s="589">
        <f>CF205*Index_운영!CF91</f>
        <v>0</v>
      </c>
      <c r="CG250" s="589">
        <f>CG205*Index_운영!CG91</f>
        <v>0</v>
      </c>
      <c r="CH250" s="589">
        <f>CH205*Index_운영!CH91</f>
        <v>0</v>
      </c>
      <c r="CI250" s="589">
        <f>CI205*Index_운영!CI91</f>
        <v>0</v>
      </c>
      <c r="CJ250" s="589">
        <f>CJ205*Index_운영!CJ91</f>
        <v>0</v>
      </c>
      <c r="CK250" s="589">
        <f>CK205*Index_운영!CK91</f>
        <v>0</v>
      </c>
      <c r="CL250" s="589">
        <f>CL205*Index_운영!CL91</f>
        <v>0</v>
      </c>
      <c r="CM250" s="589">
        <f>CM205*Index_운영!CM91</f>
        <v>0</v>
      </c>
      <c r="CN250" s="589">
        <f>CN205*Index_운영!CN91</f>
        <v>0</v>
      </c>
      <c r="CO250" s="589">
        <f>CO205*Index_운영!CO91</f>
        <v>0</v>
      </c>
      <c r="CP250" s="589">
        <f>CP205*Index_운영!CP91</f>
        <v>0</v>
      </c>
      <c r="CQ250" s="589">
        <f>CQ205*Index_운영!CQ91</f>
        <v>0</v>
      </c>
      <c r="CR250" s="589">
        <f>CR205*Index_운영!CR91</f>
        <v>0</v>
      </c>
      <c r="CS250" s="589">
        <f>CS205*Index_운영!CS91</f>
        <v>0</v>
      </c>
      <c r="CT250" s="589">
        <f>CT205*Index_운영!CT91</f>
        <v>0</v>
      </c>
      <c r="CU250" s="589">
        <f>CU205*Index_운영!CU91</f>
        <v>0</v>
      </c>
      <c r="CV250" s="589">
        <f>CV205*Index_운영!CV91</f>
        <v>0</v>
      </c>
      <c r="CW250" s="589">
        <f>CW205*Index_운영!CW91</f>
        <v>0</v>
      </c>
      <c r="CX250" s="589">
        <f>CX205*Index_운영!CX91</f>
        <v>0</v>
      </c>
      <c r="CY250" s="589">
        <f>CY205*Index_운영!CY91</f>
        <v>0</v>
      </c>
      <c r="CZ250" s="589">
        <f>CZ205*Index_운영!CZ91</f>
        <v>0</v>
      </c>
      <c r="DA250" s="589">
        <f>DA205*Index_운영!DA91</f>
        <v>0</v>
      </c>
      <c r="DB250" s="589">
        <f>DB205*Index_운영!DB91</f>
        <v>0</v>
      </c>
      <c r="DC250" s="589">
        <f>DC205*Index_운영!DC91</f>
        <v>0</v>
      </c>
      <c r="DD250" s="589">
        <f>DD205*Index_운영!DD91</f>
        <v>0</v>
      </c>
      <c r="DE250" s="589">
        <f>DE205*Index_운영!DE91</f>
        <v>0</v>
      </c>
      <c r="DF250" s="589">
        <f>DF205*Index_운영!DF91</f>
        <v>0</v>
      </c>
      <c r="DG250" s="589">
        <f>DG205*Index_운영!DG91</f>
        <v>0</v>
      </c>
      <c r="DH250" s="589">
        <f>DH205*Index_운영!DH91</f>
        <v>0</v>
      </c>
      <c r="DI250" s="589">
        <f>DI205*Index_운영!DI91</f>
        <v>0</v>
      </c>
      <c r="DJ250" s="589">
        <f>DJ205*Index_운영!DJ91</f>
        <v>0</v>
      </c>
      <c r="DK250" s="589">
        <f>DK205*Index_운영!DK91</f>
        <v>0</v>
      </c>
      <c r="DL250" s="589">
        <f>DL205*Index_운영!DL91</f>
        <v>0</v>
      </c>
      <c r="DM250" s="589">
        <f>DM205*Index_운영!DM91</f>
        <v>0</v>
      </c>
      <c r="DN250" s="589">
        <f>DN205*Index_운영!DN91</f>
        <v>0</v>
      </c>
      <c r="DO250" s="589">
        <f>DO205*Index_운영!DO91</f>
        <v>0</v>
      </c>
      <c r="DP250" s="589">
        <f>DP205*Index_운영!DP91</f>
        <v>0</v>
      </c>
      <c r="DQ250" s="589">
        <f>DQ205*Index_운영!DQ91</f>
        <v>0</v>
      </c>
      <c r="DR250" s="589">
        <f>DR205*Index_운영!DR91</f>
        <v>0</v>
      </c>
      <c r="DS250" s="589">
        <f>DS205*Index_운영!DS91</f>
        <v>0</v>
      </c>
      <c r="DT250" s="589">
        <f>DT205*Index_운영!DT91</f>
        <v>0</v>
      </c>
      <c r="DU250" s="589">
        <f>DU205*Index_운영!DU91</f>
        <v>0</v>
      </c>
      <c r="DV250" s="589">
        <f>DV205*Index_운영!DV91</f>
        <v>0</v>
      </c>
    </row>
    <row r="251" spans="1:126" s="485" customFormat="1" outlineLevel="1" x14ac:dyDescent="0.4">
      <c r="A251" s="737"/>
      <c r="B251" s="444">
        <f>'Rent Roll'!$B22</f>
        <v>0</v>
      </c>
      <c r="C251" s="609">
        <f>'Rent Roll'!$K22</f>
        <v>0</v>
      </c>
      <c r="D251" s="606">
        <f>'Rent Roll'!$Y22</f>
        <v>0</v>
      </c>
      <c r="E251" s="953">
        <f>'Rent Roll'!$Z22</f>
        <v>0</v>
      </c>
      <c r="F251" s="588">
        <f>F206*Index_운영!F92</f>
        <v>0</v>
      </c>
      <c r="G251" s="589">
        <f>G206*Index_운영!G92</f>
        <v>0</v>
      </c>
      <c r="H251" s="589">
        <f>H206*Index_운영!H92</f>
        <v>0</v>
      </c>
      <c r="I251" s="589">
        <f>I206*Index_운영!I92</f>
        <v>0</v>
      </c>
      <c r="J251" s="589">
        <f>J206*Index_운영!J92</f>
        <v>0</v>
      </c>
      <c r="K251" s="589">
        <f>K206*Index_운영!K92</f>
        <v>0</v>
      </c>
      <c r="L251" s="589">
        <f>L206*Index_운영!L92</f>
        <v>0</v>
      </c>
      <c r="M251" s="589">
        <f>M206*Index_운영!M92</f>
        <v>0</v>
      </c>
      <c r="N251" s="589">
        <f>N206*Index_운영!N92</f>
        <v>0</v>
      </c>
      <c r="O251" s="589">
        <f>O206*Index_운영!O92</f>
        <v>0</v>
      </c>
      <c r="P251" s="589">
        <f>P206*Index_운영!P92</f>
        <v>0</v>
      </c>
      <c r="Q251" s="589">
        <f>Q206*Index_운영!Q92</f>
        <v>0</v>
      </c>
      <c r="R251" s="589">
        <f>R206*Index_운영!R92</f>
        <v>0</v>
      </c>
      <c r="S251" s="589">
        <f>S206*Index_운영!S92</f>
        <v>0</v>
      </c>
      <c r="T251" s="589">
        <f>T206*Index_운영!T92</f>
        <v>0</v>
      </c>
      <c r="U251" s="589">
        <f>U206*Index_운영!U92</f>
        <v>0</v>
      </c>
      <c r="V251" s="589">
        <f>V206*Index_운영!V92</f>
        <v>0</v>
      </c>
      <c r="W251" s="589">
        <f>W206*Index_운영!W92</f>
        <v>0</v>
      </c>
      <c r="X251" s="589">
        <f>X206*Index_운영!X92</f>
        <v>0</v>
      </c>
      <c r="Y251" s="589">
        <f>Y206*Index_운영!Y92</f>
        <v>0</v>
      </c>
      <c r="Z251" s="589">
        <f>Z206*Index_운영!Z92</f>
        <v>0</v>
      </c>
      <c r="AA251" s="589">
        <f>AA206*Index_운영!AA92</f>
        <v>0</v>
      </c>
      <c r="AB251" s="589">
        <f>AB206*Index_운영!AB92</f>
        <v>0</v>
      </c>
      <c r="AC251" s="589">
        <f>AC206*Index_운영!AC92</f>
        <v>0</v>
      </c>
      <c r="AD251" s="589">
        <f>AD206*Index_운영!AD92</f>
        <v>0</v>
      </c>
      <c r="AE251" s="589">
        <f>AE206*Index_운영!AE92</f>
        <v>0</v>
      </c>
      <c r="AF251" s="589">
        <f>AF206*Index_운영!AF92</f>
        <v>0</v>
      </c>
      <c r="AG251" s="589">
        <f>AG206*Index_운영!AG92</f>
        <v>0</v>
      </c>
      <c r="AH251" s="589">
        <f>AH206*Index_운영!AH92</f>
        <v>0</v>
      </c>
      <c r="AI251" s="589">
        <f>AI206*Index_운영!AI92</f>
        <v>0</v>
      </c>
      <c r="AJ251" s="589">
        <f>AJ206*Index_운영!AJ92</f>
        <v>0</v>
      </c>
      <c r="AK251" s="589">
        <f>AK206*Index_운영!AK92</f>
        <v>0</v>
      </c>
      <c r="AL251" s="589">
        <f>AL206*Index_운영!AL92</f>
        <v>0</v>
      </c>
      <c r="AM251" s="589">
        <f>AM206*Index_운영!AM92</f>
        <v>0</v>
      </c>
      <c r="AN251" s="589">
        <f>AN206*Index_운영!AN92</f>
        <v>0</v>
      </c>
      <c r="AO251" s="589">
        <f>AO206*Index_운영!AO92</f>
        <v>0</v>
      </c>
      <c r="AP251" s="589">
        <f>AP206*Index_운영!AP92</f>
        <v>0</v>
      </c>
      <c r="AQ251" s="589">
        <f>AQ206*Index_운영!AQ92</f>
        <v>0</v>
      </c>
      <c r="AR251" s="589">
        <f>AR206*Index_운영!AR92</f>
        <v>0</v>
      </c>
      <c r="AS251" s="589">
        <f>AS206*Index_운영!AS92</f>
        <v>0</v>
      </c>
      <c r="AT251" s="589">
        <f>AT206*Index_운영!AT92</f>
        <v>0</v>
      </c>
      <c r="AU251" s="589">
        <f>AU206*Index_운영!AU92</f>
        <v>0</v>
      </c>
      <c r="AV251" s="589">
        <f>AV206*Index_운영!AV92</f>
        <v>0</v>
      </c>
      <c r="AW251" s="589">
        <f>AW206*Index_운영!AW92</f>
        <v>0</v>
      </c>
      <c r="AX251" s="589">
        <f>AX206*Index_운영!AX92</f>
        <v>0</v>
      </c>
      <c r="AY251" s="589">
        <f>AY206*Index_운영!AY92</f>
        <v>0</v>
      </c>
      <c r="AZ251" s="589">
        <f>AZ206*Index_운영!AZ92</f>
        <v>0</v>
      </c>
      <c r="BA251" s="589">
        <f>BA206*Index_운영!BA92</f>
        <v>0</v>
      </c>
      <c r="BB251" s="589">
        <f>BB206*Index_운영!BB92</f>
        <v>0</v>
      </c>
      <c r="BC251" s="589">
        <f>BC206*Index_운영!BC92</f>
        <v>0</v>
      </c>
      <c r="BD251" s="589">
        <f>BD206*Index_운영!BD92</f>
        <v>0</v>
      </c>
      <c r="BE251" s="589">
        <f>BE206*Index_운영!BE92</f>
        <v>0</v>
      </c>
      <c r="BF251" s="589">
        <f>BF206*Index_운영!BF92</f>
        <v>0</v>
      </c>
      <c r="BG251" s="589">
        <f>BG206*Index_운영!BG92</f>
        <v>0</v>
      </c>
      <c r="BH251" s="589">
        <f>BH206*Index_운영!BH92</f>
        <v>0</v>
      </c>
      <c r="BI251" s="589">
        <f>BI206*Index_운영!BI92</f>
        <v>0</v>
      </c>
      <c r="BJ251" s="589">
        <f>BJ206*Index_운영!BJ92</f>
        <v>0</v>
      </c>
      <c r="BK251" s="589">
        <f>BK206*Index_운영!BK92</f>
        <v>0</v>
      </c>
      <c r="BL251" s="589">
        <f>BL206*Index_운영!BL92</f>
        <v>0</v>
      </c>
      <c r="BM251" s="589">
        <f>BM206*Index_운영!BM92</f>
        <v>0</v>
      </c>
      <c r="BN251" s="589">
        <f>BN206*Index_운영!BN92</f>
        <v>0</v>
      </c>
      <c r="BO251" s="589">
        <f>BO206*Index_운영!BO92</f>
        <v>0</v>
      </c>
      <c r="BP251" s="589">
        <f>BP206*Index_운영!BP92</f>
        <v>0</v>
      </c>
      <c r="BQ251" s="589">
        <f>BQ206*Index_운영!BQ92</f>
        <v>0</v>
      </c>
      <c r="BR251" s="589">
        <f>BR206*Index_운영!BR92</f>
        <v>0</v>
      </c>
      <c r="BS251" s="589">
        <f>BS206*Index_운영!BS92</f>
        <v>0</v>
      </c>
      <c r="BT251" s="589">
        <f>BT206*Index_운영!BT92</f>
        <v>0</v>
      </c>
      <c r="BU251" s="589">
        <f>BU206*Index_운영!BU92</f>
        <v>0</v>
      </c>
      <c r="BV251" s="589">
        <f>BV206*Index_운영!BV92</f>
        <v>0</v>
      </c>
      <c r="BW251" s="589">
        <f>BW206*Index_운영!BW92</f>
        <v>0</v>
      </c>
      <c r="BX251" s="589">
        <f>BX206*Index_운영!BX92</f>
        <v>0</v>
      </c>
      <c r="BY251" s="589">
        <f>BY206*Index_운영!BY92</f>
        <v>0</v>
      </c>
      <c r="BZ251" s="589">
        <f>BZ206*Index_운영!BZ92</f>
        <v>0</v>
      </c>
      <c r="CA251" s="589">
        <f>CA206*Index_운영!CA92</f>
        <v>0</v>
      </c>
      <c r="CB251" s="589">
        <f>CB206*Index_운영!CB92</f>
        <v>0</v>
      </c>
      <c r="CC251" s="589">
        <f>CC206*Index_운영!CC92</f>
        <v>0</v>
      </c>
      <c r="CD251" s="589">
        <f>CD206*Index_운영!CD92</f>
        <v>0</v>
      </c>
      <c r="CE251" s="589">
        <f>CE206*Index_운영!CE92</f>
        <v>0</v>
      </c>
      <c r="CF251" s="589">
        <f>CF206*Index_운영!CF92</f>
        <v>0</v>
      </c>
      <c r="CG251" s="589">
        <f>CG206*Index_운영!CG92</f>
        <v>0</v>
      </c>
      <c r="CH251" s="589">
        <f>CH206*Index_운영!CH92</f>
        <v>0</v>
      </c>
      <c r="CI251" s="589">
        <f>CI206*Index_운영!CI92</f>
        <v>0</v>
      </c>
      <c r="CJ251" s="589">
        <f>CJ206*Index_운영!CJ92</f>
        <v>0</v>
      </c>
      <c r="CK251" s="589">
        <f>CK206*Index_운영!CK92</f>
        <v>0</v>
      </c>
      <c r="CL251" s="589">
        <f>CL206*Index_운영!CL92</f>
        <v>0</v>
      </c>
      <c r="CM251" s="589">
        <f>CM206*Index_운영!CM92</f>
        <v>0</v>
      </c>
      <c r="CN251" s="589">
        <f>CN206*Index_운영!CN92</f>
        <v>0</v>
      </c>
      <c r="CO251" s="589">
        <f>CO206*Index_운영!CO92</f>
        <v>0</v>
      </c>
      <c r="CP251" s="589">
        <f>CP206*Index_운영!CP92</f>
        <v>0</v>
      </c>
      <c r="CQ251" s="589">
        <f>CQ206*Index_운영!CQ92</f>
        <v>0</v>
      </c>
      <c r="CR251" s="589">
        <f>CR206*Index_운영!CR92</f>
        <v>0</v>
      </c>
      <c r="CS251" s="589">
        <f>CS206*Index_운영!CS92</f>
        <v>0</v>
      </c>
      <c r="CT251" s="589">
        <f>CT206*Index_운영!CT92</f>
        <v>0</v>
      </c>
      <c r="CU251" s="589">
        <f>CU206*Index_운영!CU92</f>
        <v>0</v>
      </c>
      <c r="CV251" s="589">
        <f>CV206*Index_운영!CV92</f>
        <v>0</v>
      </c>
      <c r="CW251" s="589">
        <f>CW206*Index_운영!CW92</f>
        <v>0</v>
      </c>
      <c r="CX251" s="589">
        <f>CX206*Index_운영!CX92</f>
        <v>0</v>
      </c>
      <c r="CY251" s="589">
        <f>CY206*Index_운영!CY92</f>
        <v>0</v>
      </c>
      <c r="CZ251" s="589">
        <f>CZ206*Index_운영!CZ92</f>
        <v>0</v>
      </c>
      <c r="DA251" s="589">
        <f>DA206*Index_운영!DA92</f>
        <v>0</v>
      </c>
      <c r="DB251" s="589">
        <f>DB206*Index_운영!DB92</f>
        <v>0</v>
      </c>
      <c r="DC251" s="589">
        <f>DC206*Index_운영!DC92</f>
        <v>0</v>
      </c>
      <c r="DD251" s="589">
        <f>DD206*Index_운영!DD92</f>
        <v>0</v>
      </c>
      <c r="DE251" s="589">
        <f>DE206*Index_운영!DE92</f>
        <v>0</v>
      </c>
      <c r="DF251" s="589">
        <f>DF206*Index_운영!DF92</f>
        <v>0</v>
      </c>
      <c r="DG251" s="589">
        <f>DG206*Index_운영!DG92</f>
        <v>0</v>
      </c>
      <c r="DH251" s="589">
        <f>DH206*Index_운영!DH92</f>
        <v>0</v>
      </c>
      <c r="DI251" s="589">
        <f>DI206*Index_운영!DI92</f>
        <v>0</v>
      </c>
      <c r="DJ251" s="589">
        <f>DJ206*Index_운영!DJ92</f>
        <v>0</v>
      </c>
      <c r="DK251" s="589">
        <f>DK206*Index_운영!DK92</f>
        <v>0</v>
      </c>
      <c r="DL251" s="589">
        <f>DL206*Index_운영!DL92</f>
        <v>0</v>
      </c>
      <c r="DM251" s="589">
        <f>DM206*Index_운영!DM92</f>
        <v>0</v>
      </c>
      <c r="DN251" s="589">
        <f>DN206*Index_운영!DN92</f>
        <v>0</v>
      </c>
      <c r="DO251" s="589">
        <f>DO206*Index_운영!DO92</f>
        <v>0</v>
      </c>
      <c r="DP251" s="589">
        <f>DP206*Index_운영!DP92</f>
        <v>0</v>
      </c>
      <c r="DQ251" s="589">
        <f>DQ206*Index_운영!DQ92</f>
        <v>0</v>
      </c>
      <c r="DR251" s="589">
        <f>DR206*Index_운영!DR92</f>
        <v>0</v>
      </c>
      <c r="DS251" s="589">
        <f>DS206*Index_운영!DS92</f>
        <v>0</v>
      </c>
      <c r="DT251" s="589">
        <f>DT206*Index_운영!DT92</f>
        <v>0</v>
      </c>
      <c r="DU251" s="589">
        <f>DU206*Index_운영!DU92</f>
        <v>0</v>
      </c>
      <c r="DV251" s="589">
        <f>DV206*Index_운영!DV92</f>
        <v>0</v>
      </c>
    </row>
    <row r="252" spans="1:126" s="485" customFormat="1" outlineLevel="1" x14ac:dyDescent="0.4">
      <c r="A252" s="737"/>
      <c r="B252" s="444">
        <f>'Rent Roll'!$B23</f>
        <v>0</v>
      </c>
      <c r="C252" s="609">
        <f>'Rent Roll'!$K23</f>
        <v>0</v>
      </c>
      <c r="D252" s="606">
        <f>'Rent Roll'!$Y23</f>
        <v>0</v>
      </c>
      <c r="E252" s="953">
        <f>'Rent Roll'!$Z23</f>
        <v>0</v>
      </c>
      <c r="F252" s="588">
        <f>F207*Index_운영!F93</f>
        <v>0</v>
      </c>
      <c r="G252" s="589">
        <f>G207*Index_운영!G93</f>
        <v>0</v>
      </c>
      <c r="H252" s="589">
        <f>H207*Index_운영!H93</f>
        <v>0</v>
      </c>
      <c r="I252" s="589">
        <f>I207*Index_운영!I93</f>
        <v>0</v>
      </c>
      <c r="J252" s="589">
        <f>J207*Index_운영!J93</f>
        <v>0</v>
      </c>
      <c r="K252" s="589">
        <f>K207*Index_운영!K93</f>
        <v>0</v>
      </c>
      <c r="L252" s="589">
        <f>L207*Index_운영!L93</f>
        <v>0</v>
      </c>
      <c r="M252" s="589">
        <f>M207*Index_운영!M93</f>
        <v>0</v>
      </c>
      <c r="N252" s="589">
        <f>N207*Index_운영!N93</f>
        <v>0</v>
      </c>
      <c r="O252" s="589">
        <f>O207*Index_운영!O93</f>
        <v>0</v>
      </c>
      <c r="P252" s="589">
        <f>P207*Index_운영!P93</f>
        <v>0</v>
      </c>
      <c r="Q252" s="589">
        <f>Q207*Index_운영!Q93</f>
        <v>0</v>
      </c>
      <c r="R252" s="589">
        <f>R207*Index_운영!R93</f>
        <v>0</v>
      </c>
      <c r="S252" s="589">
        <f>S207*Index_운영!S93</f>
        <v>0</v>
      </c>
      <c r="T252" s="589">
        <f>T207*Index_운영!T93</f>
        <v>0</v>
      </c>
      <c r="U252" s="589">
        <f>U207*Index_운영!U93</f>
        <v>0</v>
      </c>
      <c r="V252" s="589">
        <f>V207*Index_운영!V93</f>
        <v>0</v>
      </c>
      <c r="W252" s="589">
        <f>W207*Index_운영!W93</f>
        <v>0</v>
      </c>
      <c r="X252" s="589">
        <f>X207*Index_운영!X93</f>
        <v>0</v>
      </c>
      <c r="Y252" s="589">
        <f>Y207*Index_운영!Y93</f>
        <v>0</v>
      </c>
      <c r="Z252" s="589">
        <f>Z207*Index_운영!Z93</f>
        <v>0</v>
      </c>
      <c r="AA252" s="589">
        <f>AA207*Index_운영!AA93</f>
        <v>0</v>
      </c>
      <c r="AB252" s="589">
        <f>AB207*Index_운영!AB93</f>
        <v>0</v>
      </c>
      <c r="AC252" s="589">
        <f>AC207*Index_운영!AC93</f>
        <v>0</v>
      </c>
      <c r="AD252" s="589">
        <f>AD207*Index_운영!AD93</f>
        <v>0</v>
      </c>
      <c r="AE252" s="589">
        <f>AE207*Index_운영!AE93</f>
        <v>0</v>
      </c>
      <c r="AF252" s="589">
        <f>AF207*Index_운영!AF93</f>
        <v>0</v>
      </c>
      <c r="AG252" s="589">
        <f>AG207*Index_운영!AG93</f>
        <v>0</v>
      </c>
      <c r="AH252" s="589">
        <f>AH207*Index_운영!AH93</f>
        <v>0</v>
      </c>
      <c r="AI252" s="589">
        <f>AI207*Index_운영!AI93</f>
        <v>0</v>
      </c>
      <c r="AJ252" s="589">
        <f>AJ207*Index_운영!AJ93</f>
        <v>0</v>
      </c>
      <c r="AK252" s="589">
        <f>AK207*Index_운영!AK93</f>
        <v>0</v>
      </c>
      <c r="AL252" s="589">
        <f>AL207*Index_운영!AL93</f>
        <v>0</v>
      </c>
      <c r="AM252" s="589">
        <f>AM207*Index_운영!AM93</f>
        <v>0</v>
      </c>
      <c r="AN252" s="589">
        <f>AN207*Index_운영!AN93</f>
        <v>0</v>
      </c>
      <c r="AO252" s="589">
        <f>AO207*Index_운영!AO93</f>
        <v>0</v>
      </c>
      <c r="AP252" s="589">
        <f>AP207*Index_운영!AP93</f>
        <v>0</v>
      </c>
      <c r="AQ252" s="589">
        <f>AQ207*Index_운영!AQ93</f>
        <v>0</v>
      </c>
      <c r="AR252" s="589">
        <f>AR207*Index_운영!AR93</f>
        <v>0</v>
      </c>
      <c r="AS252" s="589">
        <f>AS207*Index_운영!AS93</f>
        <v>0</v>
      </c>
      <c r="AT252" s="589">
        <f>AT207*Index_운영!AT93</f>
        <v>0</v>
      </c>
      <c r="AU252" s="589">
        <f>AU207*Index_운영!AU93</f>
        <v>0</v>
      </c>
      <c r="AV252" s="589">
        <f>AV207*Index_운영!AV93</f>
        <v>0</v>
      </c>
      <c r="AW252" s="589">
        <f>AW207*Index_운영!AW93</f>
        <v>0</v>
      </c>
      <c r="AX252" s="589">
        <f>AX207*Index_운영!AX93</f>
        <v>0</v>
      </c>
      <c r="AY252" s="589">
        <f>AY207*Index_운영!AY93</f>
        <v>0</v>
      </c>
      <c r="AZ252" s="589">
        <f>AZ207*Index_운영!AZ93</f>
        <v>0</v>
      </c>
      <c r="BA252" s="589">
        <f>BA207*Index_운영!BA93</f>
        <v>0</v>
      </c>
      <c r="BB252" s="589">
        <f>BB207*Index_운영!BB93</f>
        <v>0</v>
      </c>
      <c r="BC252" s="589">
        <f>BC207*Index_운영!BC93</f>
        <v>0</v>
      </c>
      <c r="BD252" s="589">
        <f>BD207*Index_운영!BD93</f>
        <v>0</v>
      </c>
      <c r="BE252" s="589">
        <f>BE207*Index_운영!BE93</f>
        <v>0</v>
      </c>
      <c r="BF252" s="589">
        <f>BF207*Index_운영!BF93</f>
        <v>0</v>
      </c>
      <c r="BG252" s="589">
        <f>BG207*Index_운영!BG93</f>
        <v>0</v>
      </c>
      <c r="BH252" s="589">
        <f>BH207*Index_운영!BH93</f>
        <v>0</v>
      </c>
      <c r="BI252" s="589">
        <f>BI207*Index_운영!BI93</f>
        <v>0</v>
      </c>
      <c r="BJ252" s="589">
        <f>BJ207*Index_운영!BJ93</f>
        <v>0</v>
      </c>
      <c r="BK252" s="589">
        <f>BK207*Index_운영!BK93</f>
        <v>0</v>
      </c>
      <c r="BL252" s="589">
        <f>BL207*Index_운영!BL93</f>
        <v>0</v>
      </c>
      <c r="BM252" s="589">
        <f>BM207*Index_운영!BM93</f>
        <v>0</v>
      </c>
      <c r="BN252" s="589">
        <f>BN207*Index_운영!BN93</f>
        <v>0</v>
      </c>
      <c r="BO252" s="589">
        <f>BO207*Index_운영!BO93</f>
        <v>0</v>
      </c>
      <c r="BP252" s="589">
        <f>BP207*Index_운영!BP93</f>
        <v>0</v>
      </c>
      <c r="BQ252" s="589">
        <f>BQ207*Index_운영!BQ93</f>
        <v>0</v>
      </c>
      <c r="BR252" s="589">
        <f>BR207*Index_운영!BR93</f>
        <v>0</v>
      </c>
      <c r="BS252" s="589">
        <f>BS207*Index_운영!BS93</f>
        <v>0</v>
      </c>
      <c r="BT252" s="589">
        <f>BT207*Index_운영!BT93</f>
        <v>0</v>
      </c>
      <c r="BU252" s="589">
        <f>BU207*Index_운영!BU93</f>
        <v>0</v>
      </c>
      <c r="BV252" s="589">
        <f>BV207*Index_운영!BV93</f>
        <v>0</v>
      </c>
      <c r="BW252" s="589">
        <f>BW207*Index_운영!BW93</f>
        <v>0</v>
      </c>
      <c r="BX252" s="589">
        <f>BX207*Index_운영!BX93</f>
        <v>0</v>
      </c>
      <c r="BY252" s="589">
        <f>BY207*Index_운영!BY93</f>
        <v>0</v>
      </c>
      <c r="BZ252" s="589">
        <f>BZ207*Index_운영!BZ93</f>
        <v>0</v>
      </c>
      <c r="CA252" s="589">
        <f>CA207*Index_운영!CA93</f>
        <v>0</v>
      </c>
      <c r="CB252" s="589">
        <f>CB207*Index_운영!CB93</f>
        <v>0</v>
      </c>
      <c r="CC252" s="589">
        <f>CC207*Index_운영!CC93</f>
        <v>0</v>
      </c>
      <c r="CD252" s="589">
        <f>CD207*Index_운영!CD93</f>
        <v>0</v>
      </c>
      <c r="CE252" s="589">
        <f>CE207*Index_운영!CE93</f>
        <v>0</v>
      </c>
      <c r="CF252" s="589">
        <f>CF207*Index_운영!CF93</f>
        <v>0</v>
      </c>
      <c r="CG252" s="589">
        <f>CG207*Index_운영!CG93</f>
        <v>0</v>
      </c>
      <c r="CH252" s="589">
        <f>CH207*Index_운영!CH93</f>
        <v>0</v>
      </c>
      <c r="CI252" s="589">
        <f>CI207*Index_운영!CI93</f>
        <v>0</v>
      </c>
      <c r="CJ252" s="589">
        <f>CJ207*Index_운영!CJ93</f>
        <v>0</v>
      </c>
      <c r="CK252" s="589">
        <f>CK207*Index_운영!CK93</f>
        <v>0</v>
      </c>
      <c r="CL252" s="589">
        <f>CL207*Index_운영!CL93</f>
        <v>0</v>
      </c>
      <c r="CM252" s="589">
        <f>CM207*Index_운영!CM93</f>
        <v>0</v>
      </c>
      <c r="CN252" s="589">
        <f>CN207*Index_운영!CN93</f>
        <v>0</v>
      </c>
      <c r="CO252" s="589">
        <f>CO207*Index_운영!CO93</f>
        <v>0</v>
      </c>
      <c r="CP252" s="589">
        <f>CP207*Index_운영!CP93</f>
        <v>0</v>
      </c>
      <c r="CQ252" s="589">
        <f>CQ207*Index_운영!CQ93</f>
        <v>0</v>
      </c>
      <c r="CR252" s="589">
        <f>CR207*Index_운영!CR93</f>
        <v>0</v>
      </c>
      <c r="CS252" s="589">
        <f>CS207*Index_운영!CS93</f>
        <v>0</v>
      </c>
      <c r="CT252" s="589">
        <f>CT207*Index_운영!CT93</f>
        <v>0</v>
      </c>
      <c r="CU252" s="589">
        <f>CU207*Index_운영!CU93</f>
        <v>0</v>
      </c>
      <c r="CV252" s="589">
        <f>CV207*Index_운영!CV93</f>
        <v>0</v>
      </c>
      <c r="CW252" s="589">
        <f>CW207*Index_운영!CW93</f>
        <v>0</v>
      </c>
      <c r="CX252" s="589">
        <f>CX207*Index_운영!CX93</f>
        <v>0</v>
      </c>
      <c r="CY252" s="589">
        <f>CY207*Index_운영!CY93</f>
        <v>0</v>
      </c>
      <c r="CZ252" s="589">
        <f>CZ207*Index_운영!CZ93</f>
        <v>0</v>
      </c>
      <c r="DA252" s="589">
        <f>DA207*Index_운영!DA93</f>
        <v>0</v>
      </c>
      <c r="DB252" s="589">
        <f>DB207*Index_운영!DB93</f>
        <v>0</v>
      </c>
      <c r="DC252" s="589">
        <f>DC207*Index_운영!DC93</f>
        <v>0</v>
      </c>
      <c r="DD252" s="589">
        <f>DD207*Index_운영!DD93</f>
        <v>0</v>
      </c>
      <c r="DE252" s="589">
        <f>DE207*Index_운영!DE93</f>
        <v>0</v>
      </c>
      <c r="DF252" s="589">
        <f>DF207*Index_운영!DF93</f>
        <v>0</v>
      </c>
      <c r="DG252" s="589">
        <f>DG207*Index_운영!DG93</f>
        <v>0</v>
      </c>
      <c r="DH252" s="589">
        <f>DH207*Index_운영!DH93</f>
        <v>0</v>
      </c>
      <c r="DI252" s="589">
        <f>DI207*Index_운영!DI93</f>
        <v>0</v>
      </c>
      <c r="DJ252" s="589">
        <f>DJ207*Index_운영!DJ93</f>
        <v>0</v>
      </c>
      <c r="DK252" s="589">
        <f>DK207*Index_운영!DK93</f>
        <v>0</v>
      </c>
      <c r="DL252" s="589">
        <f>DL207*Index_운영!DL93</f>
        <v>0</v>
      </c>
      <c r="DM252" s="589">
        <f>DM207*Index_운영!DM93</f>
        <v>0</v>
      </c>
      <c r="DN252" s="589">
        <f>DN207*Index_운영!DN93</f>
        <v>0</v>
      </c>
      <c r="DO252" s="589">
        <f>DO207*Index_운영!DO93</f>
        <v>0</v>
      </c>
      <c r="DP252" s="589">
        <f>DP207*Index_운영!DP93</f>
        <v>0</v>
      </c>
      <c r="DQ252" s="589">
        <f>DQ207*Index_운영!DQ93</f>
        <v>0</v>
      </c>
      <c r="DR252" s="589">
        <f>DR207*Index_운영!DR93</f>
        <v>0</v>
      </c>
      <c r="DS252" s="589">
        <f>DS207*Index_운영!DS93</f>
        <v>0</v>
      </c>
      <c r="DT252" s="589">
        <f>DT207*Index_운영!DT93</f>
        <v>0</v>
      </c>
      <c r="DU252" s="589">
        <f>DU207*Index_운영!DU93</f>
        <v>0</v>
      </c>
      <c r="DV252" s="589">
        <f>DV207*Index_운영!DV93</f>
        <v>0</v>
      </c>
    </row>
    <row r="253" spans="1:126" s="485" customFormat="1" outlineLevel="1" x14ac:dyDescent="0.4">
      <c r="A253" s="737"/>
      <c r="B253" s="444">
        <f>'Rent Roll'!$B24</f>
        <v>0</v>
      </c>
      <c r="C253" s="609">
        <f>'Rent Roll'!$K24</f>
        <v>0</v>
      </c>
      <c r="D253" s="606">
        <f>'Rent Roll'!$Y24</f>
        <v>0</v>
      </c>
      <c r="E253" s="953">
        <f>'Rent Roll'!$Z24</f>
        <v>0</v>
      </c>
      <c r="F253" s="588">
        <f>F208*Index_운영!F94</f>
        <v>0</v>
      </c>
      <c r="G253" s="589">
        <f>G208*Index_운영!G94</f>
        <v>0</v>
      </c>
      <c r="H253" s="589">
        <f>H208*Index_운영!H94</f>
        <v>0</v>
      </c>
      <c r="I253" s="589">
        <f>I208*Index_운영!I94</f>
        <v>0</v>
      </c>
      <c r="J253" s="589">
        <f>J208*Index_운영!J94</f>
        <v>0</v>
      </c>
      <c r="K253" s="589">
        <f>K208*Index_운영!K94</f>
        <v>0</v>
      </c>
      <c r="L253" s="589">
        <f>L208*Index_운영!L94</f>
        <v>0</v>
      </c>
      <c r="M253" s="589">
        <f>M208*Index_운영!M94</f>
        <v>0</v>
      </c>
      <c r="N253" s="589">
        <f>N208*Index_운영!N94</f>
        <v>0</v>
      </c>
      <c r="O253" s="589">
        <f>O208*Index_운영!O94</f>
        <v>0</v>
      </c>
      <c r="P253" s="589">
        <f>P208*Index_운영!P94</f>
        <v>0</v>
      </c>
      <c r="Q253" s="589">
        <f>Q208*Index_운영!Q94</f>
        <v>0</v>
      </c>
      <c r="R253" s="589">
        <f>R208*Index_운영!R94</f>
        <v>0</v>
      </c>
      <c r="S253" s="589">
        <f>S208*Index_운영!S94</f>
        <v>0</v>
      </c>
      <c r="T253" s="589">
        <f>T208*Index_운영!T94</f>
        <v>0</v>
      </c>
      <c r="U253" s="589">
        <f>U208*Index_운영!U94</f>
        <v>0</v>
      </c>
      <c r="V253" s="589">
        <f>V208*Index_운영!V94</f>
        <v>0</v>
      </c>
      <c r="W253" s="589">
        <f>W208*Index_운영!W94</f>
        <v>0</v>
      </c>
      <c r="X253" s="589">
        <f>X208*Index_운영!X94</f>
        <v>0</v>
      </c>
      <c r="Y253" s="589">
        <f>Y208*Index_운영!Y94</f>
        <v>0</v>
      </c>
      <c r="Z253" s="589">
        <f>Z208*Index_운영!Z94</f>
        <v>0</v>
      </c>
      <c r="AA253" s="589">
        <f>AA208*Index_운영!AA94</f>
        <v>0</v>
      </c>
      <c r="AB253" s="589">
        <f>AB208*Index_운영!AB94</f>
        <v>0</v>
      </c>
      <c r="AC253" s="589">
        <f>AC208*Index_운영!AC94</f>
        <v>0</v>
      </c>
      <c r="AD253" s="589">
        <f>AD208*Index_운영!AD94</f>
        <v>0</v>
      </c>
      <c r="AE253" s="589">
        <f>AE208*Index_운영!AE94</f>
        <v>0</v>
      </c>
      <c r="AF253" s="589">
        <f>AF208*Index_운영!AF94</f>
        <v>0</v>
      </c>
      <c r="AG253" s="589">
        <f>AG208*Index_운영!AG94</f>
        <v>0</v>
      </c>
      <c r="AH253" s="589">
        <f>AH208*Index_운영!AH94</f>
        <v>0</v>
      </c>
      <c r="AI253" s="589">
        <f>AI208*Index_운영!AI94</f>
        <v>0</v>
      </c>
      <c r="AJ253" s="589">
        <f>AJ208*Index_운영!AJ94</f>
        <v>0</v>
      </c>
      <c r="AK253" s="589">
        <f>AK208*Index_운영!AK94</f>
        <v>0</v>
      </c>
      <c r="AL253" s="589">
        <f>AL208*Index_운영!AL94</f>
        <v>0</v>
      </c>
      <c r="AM253" s="589">
        <f>AM208*Index_운영!AM94</f>
        <v>0</v>
      </c>
      <c r="AN253" s="589">
        <f>AN208*Index_운영!AN94</f>
        <v>0</v>
      </c>
      <c r="AO253" s="589">
        <f>AO208*Index_운영!AO94</f>
        <v>0</v>
      </c>
      <c r="AP253" s="589">
        <f>AP208*Index_운영!AP94</f>
        <v>0</v>
      </c>
      <c r="AQ253" s="589">
        <f>AQ208*Index_운영!AQ94</f>
        <v>0</v>
      </c>
      <c r="AR253" s="589">
        <f>AR208*Index_운영!AR94</f>
        <v>0</v>
      </c>
      <c r="AS253" s="589">
        <f>AS208*Index_운영!AS94</f>
        <v>0</v>
      </c>
      <c r="AT253" s="589">
        <f>AT208*Index_운영!AT94</f>
        <v>0</v>
      </c>
      <c r="AU253" s="589">
        <f>AU208*Index_운영!AU94</f>
        <v>0</v>
      </c>
      <c r="AV253" s="589">
        <f>AV208*Index_운영!AV94</f>
        <v>0</v>
      </c>
      <c r="AW253" s="589">
        <f>AW208*Index_운영!AW94</f>
        <v>0</v>
      </c>
      <c r="AX253" s="589">
        <f>AX208*Index_운영!AX94</f>
        <v>0</v>
      </c>
      <c r="AY253" s="589">
        <f>AY208*Index_운영!AY94</f>
        <v>0</v>
      </c>
      <c r="AZ253" s="589">
        <f>AZ208*Index_운영!AZ94</f>
        <v>0</v>
      </c>
      <c r="BA253" s="589">
        <f>BA208*Index_운영!BA94</f>
        <v>0</v>
      </c>
      <c r="BB253" s="589">
        <f>BB208*Index_운영!BB94</f>
        <v>0</v>
      </c>
      <c r="BC253" s="589">
        <f>BC208*Index_운영!BC94</f>
        <v>0</v>
      </c>
      <c r="BD253" s="589">
        <f>BD208*Index_운영!BD94</f>
        <v>0</v>
      </c>
      <c r="BE253" s="589">
        <f>BE208*Index_운영!BE94</f>
        <v>0</v>
      </c>
      <c r="BF253" s="589">
        <f>BF208*Index_운영!BF94</f>
        <v>0</v>
      </c>
      <c r="BG253" s="589">
        <f>BG208*Index_운영!BG94</f>
        <v>0</v>
      </c>
      <c r="BH253" s="589">
        <f>BH208*Index_운영!BH94</f>
        <v>0</v>
      </c>
      <c r="BI253" s="589">
        <f>BI208*Index_운영!BI94</f>
        <v>0</v>
      </c>
      <c r="BJ253" s="589">
        <f>BJ208*Index_운영!BJ94</f>
        <v>0</v>
      </c>
      <c r="BK253" s="589">
        <f>BK208*Index_운영!BK94</f>
        <v>0</v>
      </c>
      <c r="BL253" s="589">
        <f>BL208*Index_운영!BL94</f>
        <v>0</v>
      </c>
      <c r="BM253" s="589">
        <f>BM208*Index_운영!BM94</f>
        <v>0</v>
      </c>
      <c r="BN253" s="589">
        <f>BN208*Index_운영!BN94</f>
        <v>0</v>
      </c>
      <c r="BO253" s="589">
        <f>BO208*Index_운영!BO94</f>
        <v>0</v>
      </c>
      <c r="BP253" s="589">
        <f>BP208*Index_운영!BP94</f>
        <v>0</v>
      </c>
      <c r="BQ253" s="589">
        <f>BQ208*Index_운영!BQ94</f>
        <v>0</v>
      </c>
      <c r="BR253" s="589">
        <f>BR208*Index_운영!BR94</f>
        <v>0</v>
      </c>
      <c r="BS253" s="589">
        <f>BS208*Index_운영!BS94</f>
        <v>0</v>
      </c>
      <c r="BT253" s="589">
        <f>BT208*Index_운영!BT94</f>
        <v>0</v>
      </c>
      <c r="BU253" s="589">
        <f>BU208*Index_운영!BU94</f>
        <v>0</v>
      </c>
      <c r="BV253" s="589">
        <f>BV208*Index_운영!BV94</f>
        <v>0</v>
      </c>
      <c r="BW253" s="589">
        <f>BW208*Index_운영!BW94</f>
        <v>0</v>
      </c>
      <c r="BX253" s="589">
        <f>BX208*Index_운영!BX94</f>
        <v>0</v>
      </c>
      <c r="BY253" s="589">
        <f>BY208*Index_운영!BY94</f>
        <v>0</v>
      </c>
      <c r="BZ253" s="589">
        <f>BZ208*Index_운영!BZ94</f>
        <v>0</v>
      </c>
      <c r="CA253" s="589">
        <f>CA208*Index_운영!CA94</f>
        <v>0</v>
      </c>
      <c r="CB253" s="589">
        <f>CB208*Index_운영!CB94</f>
        <v>0</v>
      </c>
      <c r="CC253" s="589">
        <f>CC208*Index_운영!CC94</f>
        <v>0</v>
      </c>
      <c r="CD253" s="589">
        <f>CD208*Index_운영!CD94</f>
        <v>0</v>
      </c>
      <c r="CE253" s="589">
        <f>CE208*Index_운영!CE94</f>
        <v>0</v>
      </c>
      <c r="CF253" s="589">
        <f>CF208*Index_운영!CF94</f>
        <v>0</v>
      </c>
      <c r="CG253" s="589">
        <f>CG208*Index_운영!CG94</f>
        <v>0</v>
      </c>
      <c r="CH253" s="589">
        <f>CH208*Index_운영!CH94</f>
        <v>0</v>
      </c>
      <c r="CI253" s="589">
        <f>CI208*Index_운영!CI94</f>
        <v>0</v>
      </c>
      <c r="CJ253" s="589">
        <f>CJ208*Index_운영!CJ94</f>
        <v>0</v>
      </c>
      <c r="CK253" s="589">
        <f>CK208*Index_운영!CK94</f>
        <v>0</v>
      </c>
      <c r="CL253" s="589">
        <f>CL208*Index_운영!CL94</f>
        <v>0</v>
      </c>
      <c r="CM253" s="589">
        <f>CM208*Index_운영!CM94</f>
        <v>0</v>
      </c>
      <c r="CN253" s="589">
        <f>CN208*Index_운영!CN94</f>
        <v>0</v>
      </c>
      <c r="CO253" s="589">
        <f>CO208*Index_운영!CO94</f>
        <v>0</v>
      </c>
      <c r="CP253" s="589">
        <f>CP208*Index_운영!CP94</f>
        <v>0</v>
      </c>
      <c r="CQ253" s="589">
        <f>CQ208*Index_운영!CQ94</f>
        <v>0</v>
      </c>
      <c r="CR253" s="589">
        <f>CR208*Index_운영!CR94</f>
        <v>0</v>
      </c>
      <c r="CS253" s="589">
        <f>CS208*Index_운영!CS94</f>
        <v>0</v>
      </c>
      <c r="CT253" s="589">
        <f>CT208*Index_운영!CT94</f>
        <v>0</v>
      </c>
      <c r="CU253" s="589">
        <f>CU208*Index_운영!CU94</f>
        <v>0</v>
      </c>
      <c r="CV253" s="589">
        <f>CV208*Index_운영!CV94</f>
        <v>0</v>
      </c>
      <c r="CW253" s="589">
        <f>CW208*Index_운영!CW94</f>
        <v>0</v>
      </c>
      <c r="CX253" s="589">
        <f>CX208*Index_운영!CX94</f>
        <v>0</v>
      </c>
      <c r="CY253" s="589">
        <f>CY208*Index_운영!CY94</f>
        <v>0</v>
      </c>
      <c r="CZ253" s="589">
        <f>CZ208*Index_운영!CZ94</f>
        <v>0</v>
      </c>
      <c r="DA253" s="589">
        <f>DA208*Index_운영!DA94</f>
        <v>0</v>
      </c>
      <c r="DB253" s="589">
        <f>DB208*Index_운영!DB94</f>
        <v>0</v>
      </c>
      <c r="DC253" s="589">
        <f>DC208*Index_운영!DC94</f>
        <v>0</v>
      </c>
      <c r="DD253" s="589">
        <f>DD208*Index_운영!DD94</f>
        <v>0</v>
      </c>
      <c r="DE253" s="589">
        <f>DE208*Index_운영!DE94</f>
        <v>0</v>
      </c>
      <c r="DF253" s="589">
        <f>DF208*Index_운영!DF94</f>
        <v>0</v>
      </c>
      <c r="DG253" s="589">
        <f>DG208*Index_운영!DG94</f>
        <v>0</v>
      </c>
      <c r="DH253" s="589">
        <f>DH208*Index_운영!DH94</f>
        <v>0</v>
      </c>
      <c r="DI253" s="589">
        <f>DI208*Index_운영!DI94</f>
        <v>0</v>
      </c>
      <c r="DJ253" s="589">
        <f>DJ208*Index_운영!DJ94</f>
        <v>0</v>
      </c>
      <c r="DK253" s="589">
        <f>DK208*Index_운영!DK94</f>
        <v>0</v>
      </c>
      <c r="DL253" s="589">
        <f>DL208*Index_운영!DL94</f>
        <v>0</v>
      </c>
      <c r="DM253" s="589">
        <f>DM208*Index_운영!DM94</f>
        <v>0</v>
      </c>
      <c r="DN253" s="589">
        <f>DN208*Index_운영!DN94</f>
        <v>0</v>
      </c>
      <c r="DO253" s="589">
        <f>DO208*Index_운영!DO94</f>
        <v>0</v>
      </c>
      <c r="DP253" s="589">
        <f>DP208*Index_운영!DP94</f>
        <v>0</v>
      </c>
      <c r="DQ253" s="589">
        <f>DQ208*Index_운영!DQ94</f>
        <v>0</v>
      </c>
      <c r="DR253" s="589">
        <f>DR208*Index_운영!DR94</f>
        <v>0</v>
      </c>
      <c r="DS253" s="589">
        <f>DS208*Index_운영!DS94</f>
        <v>0</v>
      </c>
      <c r="DT253" s="589">
        <f>DT208*Index_운영!DT94</f>
        <v>0</v>
      </c>
      <c r="DU253" s="589">
        <f>DU208*Index_운영!DU94</f>
        <v>0</v>
      </c>
      <c r="DV253" s="589">
        <f>DV208*Index_운영!DV94</f>
        <v>0</v>
      </c>
    </row>
    <row r="254" spans="1:126" s="485" customFormat="1" outlineLevel="1" x14ac:dyDescent="0.4">
      <c r="A254" s="737"/>
      <c r="B254" s="444">
        <f>'Rent Roll'!$B25</f>
        <v>0</v>
      </c>
      <c r="C254" s="609">
        <f>'Rent Roll'!$K25</f>
        <v>0</v>
      </c>
      <c r="D254" s="606">
        <f>'Rent Roll'!$Y25</f>
        <v>0</v>
      </c>
      <c r="E254" s="953">
        <f>'Rent Roll'!$Z25</f>
        <v>0</v>
      </c>
      <c r="F254" s="588">
        <f>F209*Index_운영!F95</f>
        <v>0</v>
      </c>
      <c r="G254" s="589">
        <f>G209*Index_운영!G95</f>
        <v>0</v>
      </c>
      <c r="H254" s="589">
        <f>H209*Index_운영!H95</f>
        <v>0</v>
      </c>
      <c r="I254" s="589">
        <f>I209*Index_운영!I95</f>
        <v>0</v>
      </c>
      <c r="J254" s="589">
        <f>J209*Index_운영!J95</f>
        <v>0</v>
      </c>
      <c r="K254" s="589">
        <f>K209*Index_운영!K95</f>
        <v>0</v>
      </c>
      <c r="L254" s="589">
        <f>L209*Index_운영!L95</f>
        <v>0</v>
      </c>
      <c r="M254" s="589">
        <f>M209*Index_운영!M95</f>
        <v>0</v>
      </c>
      <c r="N254" s="589">
        <f>N209*Index_운영!N95</f>
        <v>0</v>
      </c>
      <c r="O254" s="589">
        <f>O209*Index_운영!O95</f>
        <v>0</v>
      </c>
      <c r="P254" s="589">
        <f>P209*Index_운영!P95</f>
        <v>0</v>
      </c>
      <c r="Q254" s="589">
        <f>Q209*Index_운영!Q95</f>
        <v>0</v>
      </c>
      <c r="R254" s="589">
        <f>R209*Index_운영!R95</f>
        <v>0</v>
      </c>
      <c r="S254" s="589">
        <f>S209*Index_운영!S95</f>
        <v>0</v>
      </c>
      <c r="T254" s="589">
        <f>T209*Index_운영!T95</f>
        <v>0</v>
      </c>
      <c r="U254" s="589">
        <f>U209*Index_운영!U95</f>
        <v>0</v>
      </c>
      <c r="V254" s="589">
        <f>V209*Index_운영!V95</f>
        <v>0</v>
      </c>
      <c r="W254" s="589">
        <f>W209*Index_운영!W95</f>
        <v>0</v>
      </c>
      <c r="X254" s="589">
        <f>X209*Index_운영!X95</f>
        <v>0</v>
      </c>
      <c r="Y254" s="589">
        <f>Y209*Index_운영!Y95</f>
        <v>0</v>
      </c>
      <c r="Z254" s="589">
        <f>Z209*Index_운영!Z95</f>
        <v>0</v>
      </c>
      <c r="AA254" s="589">
        <f>AA209*Index_운영!AA95</f>
        <v>0</v>
      </c>
      <c r="AB254" s="589">
        <f>AB209*Index_운영!AB95</f>
        <v>0</v>
      </c>
      <c r="AC254" s="589">
        <f>AC209*Index_운영!AC95</f>
        <v>0</v>
      </c>
      <c r="AD254" s="589">
        <f>AD209*Index_운영!AD95</f>
        <v>0</v>
      </c>
      <c r="AE254" s="589">
        <f>AE209*Index_운영!AE95</f>
        <v>0</v>
      </c>
      <c r="AF254" s="589">
        <f>AF209*Index_운영!AF95</f>
        <v>0</v>
      </c>
      <c r="AG254" s="589">
        <f>AG209*Index_운영!AG95</f>
        <v>0</v>
      </c>
      <c r="AH254" s="589">
        <f>AH209*Index_운영!AH95</f>
        <v>0</v>
      </c>
      <c r="AI254" s="589">
        <f>AI209*Index_운영!AI95</f>
        <v>0</v>
      </c>
      <c r="AJ254" s="589">
        <f>AJ209*Index_운영!AJ95</f>
        <v>0</v>
      </c>
      <c r="AK254" s="589">
        <f>AK209*Index_운영!AK95</f>
        <v>0</v>
      </c>
      <c r="AL254" s="589">
        <f>AL209*Index_운영!AL95</f>
        <v>0</v>
      </c>
      <c r="AM254" s="589">
        <f>AM209*Index_운영!AM95</f>
        <v>0</v>
      </c>
      <c r="AN254" s="589">
        <f>AN209*Index_운영!AN95</f>
        <v>0</v>
      </c>
      <c r="AO254" s="589">
        <f>AO209*Index_운영!AO95</f>
        <v>0</v>
      </c>
      <c r="AP254" s="589">
        <f>AP209*Index_운영!AP95</f>
        <v>0</v>
      </c>
      <c r="AQ254" s="589">
        <f>AQ209*Index_운영!AQ95</f>
        <v>0</v>
      </c>
      <c r="AR254" s="589">
        <f>AR209*Index_운영!AR95</f>
        <v>0</v>
      </c>
      <c r="AS254" s="589">
        <f>AS209*Index_운영!AS95</f>
        <v>0</v>
      </c>
      <c r="AT254" s="589">
        <f>AT209*Index_운영!AT95</f>
        <v>0</v>
      </c>
      <c r="AU254" s="589">
        <f>AU209*Index_운영!AU95</f>
        <v>0</v>
      </c>
      <c r="AV254" s="589">
        <f>AV209*Index_운영!AV95</f>
        <v>0</v>
      </c>
      <c r="AW254" s="589">
        <f>AW209*Index_운영!AW95</f>
        <v>0</v>
      </c>
      <c r="AX254" s="589">
        <f>AX209*Index_운영!AX95</f>
        <v>0</v>
      </c>
      <c r="AY254" s="589">
        <f>AY209*Index_운영!AY95</f>
        <v>0</v>
      </c>
      <c r="AZ254" s="589">
        <f>AZ209*Index_운영!AZ95</f>
        <v>0</v>
      </c>
      <c r="BA254" s="589">
        <f>BA209*Index_운영!BA95</f>
        <v>0</v>
      </c>
      <c r="BB254" s="589">
        <f>BB209*Index_운영!BB95</f>
        <v>0</v>
      </c>
      <c r="BC254" s="589">
        <f>BC209*Index_운영!BC95</f>
        <v>0</v>
      </c>
      <c r="BD254" s="589">
        <f>BD209*Index_운영!BD95</f>
        <v>0</v>
      </c>
      <c r="BE254" s="589">
        <f>BE209*Index_운영!BE95</f>
        <v>0</v>
      </c>
      <c r="BF254" s="589">
        <f>BF209*Index_운영!BF95</f>
        <v>0</v>
      </c>
      <c r="BG254" s="589">
        <f>BG209*Index_운영!BG95</f>
        <v>0</v>
      </c>
      <c r="BH254" s="589">
        <f>BH209*Index_운영!BH95</f>
        <v>0</v>
      </c>
      <c r="BI254" s="589">
        <f>BI209*Index_운영!BI95</f>
        <v>0</v>
      </c>
      <c r="BJ254" s="589">
        <f>BJ209*Index_운영!BJ95</f>
        <v>0</v>
      </c>
      <c r="BK254" s="589">
        <f>BK209*Index_운영!BK95</f>
        <v>0</v>
      </c>
      <c r="BL254" s="589">
        <f>BL209*Index_운영!BL95</f>
        <v>0</v>
      </c>
      <c r="BM254" s="589">
        <f>BM209*Index_운영!BM95</f>
        <v>0</v>
      </c>
      <c r="BN254" s="589">
        <f>BN209*Index_운영!BN95</f>
        <v>0</v>
      </c>
      <c r="BO254" s="589">
        <f>BO209*Index_운영!BO95</f>
        <v>0</v>
      </c>
      <c r="BP254" s="589">
        <f>BP209*Index_운영!BP95</f>
        <v>0</v>
      </c>
      <c r="BQ254" s="589">
        <f>BQ209*Index_운영!BQ95</f>
        <v>0</v>
      </c>
      <c r="BR254" s="589">
        <f>BR209*Index_운영!BR95</f>
        <v>0</v>
      </c>
      <c r="BS254" s="589">
        <f>BS209*Index_운영!BS95</f>
        <v>0</v>
      </c>
      <c r="BT254" s="589">
        <f>BT209*Index_운영!BT95</f>
        <v>0</v>
      </c>
      <c r="BU254" s="589">
        <f>BU209*Index_운영!BU95</f>
        <v>0</v>
      </c>
      <c r="BV254" s="589">
        <f>BV209*Index_운영!BV95</f>
        <v>0</v>
      </c>
      <c r="BW254" s="589">
        <f>BW209*Index_운영!BW95</f>
        <v>0</v>
      </c>
      <c r="BX254" s="589">
        <f>BX209*Index_운영!BX95</f>
        <v>0</v>
      </c>
      <c r="BY254" s="589">
        <f>BY209*Index_운영!BY95</f>
        <v>0</v>
      </c>
      <c r="BZ254" s="589">
        <f>BZ209*Index_운영!BZ95</f>
        <v>0</v>
      </c>
      <c r="CA254" s="589">
        <f>CA209*Index_운영!CA95</f>
        <v>0</v>
      </c>
      <c r="CB254" s="589">
        <f>CB209*Index_운영!CB95</f>
        <v>0</v>
      </c>
      <c r="CC254" s="589">
        <f>CC209*Index_운영!CC95</f>
        <v>0</v>
      </c>
      <c r="CD254" s="589">
        <f>CD209*Index_운영!CD95</f>
        <v>0</v>
      </c>
      <c r="CE254" s="589">
        <f>CE209*Index_운영!CE95</f>
        <v>0</v>
      </c>
      <c r="CF254" s="589">
        <f>CF209*Index_운영!CF95</f>
        <v>0</v>
      </c>
      <c r="CG254" s="589">
        <f>CG209*Index_운영!CG95</f>
        <v>0</v>
      </c>
      <c r="CH254" s="589">
        <f>CH209*Index_운영!CH95</f>
        <v>0</v>
      </c>
      <c r="CI254" s="589">
        <f>CI209*Index_운영!CI95</f>
        <v>0</v>
      </c>
      <c r="CJ254" s="589">
        <f>CJ209*Index_운영!CJ95</f>
        <v>0</v>
      </c>
      <c r="CK254" s="589">
        <f>CK209*Index_운영!CK95</f>
        <v>0</v>
      </c>
      <c r="CL254" s="589">
        <f>CL209*Index_운영!CL95</f>
        <v>0</v>
      </c>
      <c r="CM254" s="589">
        <f>CM209*Index_운영!CM95</f>
        <v>0</v>
      </c>
      <c r="CN254" s="589">
        <f>CN209*Index_운영!CN95</f>
        <v>0</v>
      </c>
      <c r="CO254" s="589">
        <f>CO209*Index_운영!CO95</f>
        <v>0</v>
      </c>
      <c r="CP254" s="589">
        <f>CP209*Index_운영!CP95</f>
        <v>0</v>
      </c>
      <c r="CQ254" s="589">
        <f>CQ209*Index_운영!CQ95</f>
        <v>0</v>
      </c>
      <c r="CR254" s="589">
        <f>CR209*Index_운영!CR95</f>
        <v>0</v>
      </c>
      <c r="CS254" s="589">
        <f>CS209*Index_운영!CS95</f>
        <v>0</v>
      </c>
      <c r="CT254" s="589">
        <f>CT209*Index_운영!CT95</f>
        <v>0</v>
      </c>
      <c r="CU254" s="589">
        <f>CU209*Index_운영!CU95</f>
        <v>0</v>
      </c>
      <c r="CV254" s="589">
        <f>CV209*Index_운영!CV95</f>
        <v>0</v>
      </c>
      <c r="CW254" s="589">
        <f>CW209*Index_운영!CW95</f>
        <v>0</v>
      </c>
      <c r="CX254" s="589">
        <f>CX209*Index_운영!CX95</f>
        <v>0</v>
      </c>
      <c r="CY254" s="589">
        <f>CY209*Index_운영!CY95</f>
        <v>0</v>
      </c>
      <c r="CZ254" s="589">
        <f>CZ209*Index_운영!CZ95</f>
        <v>0</v>
      </c>
      <c r="DA254" s="589">
        <f>DA209*Index_운영!DA95</f>
        <v>0</v>
      </c>
      <c r="DB254" s="589">
        <f>DB209*Index_운영!DB95</f>
        <v>0</v>
      </c>
      <c r="DC254" s="589">
        <f>DC209*Index_운영!DC95</f>
        <v>0</v>
      </c>
      <c r="DD254" s="589">
        <f>DD209*Index_운영!DD95</f>
        <v>0</v>
      </c>
      <c r="DE254" s="589">
        <f>DE209*Index_운영!DE95</f>
        <v>0</v>
      </c>
      <c r="DF254" s="589">
        <f>DF209*Index_운영!DF95</f>
        <v>0</v>
      </c>
      <c r="DG254" s="589">
        <f>DG209*Index_운영!DG95</f>
        <v>0</v>
      </c>
      <c r="DH254" s="589">
        <f>DH209*Index_운영!DH95</f>
        <v>0</v>
      </c>
      <c r="DI254" s="589">
        <f>DI209*Index_운영!DI95</f>
        <v>0</v>
      </c>
      <c r="DJ254" s="589">
        <f>DJ209*Index_운영!DJ95</f>
        <v>0</v>
      </c>
      <c r="DK254" s="589">
        <f>DK209*Index_운영!DK95</f>
        <v>0</v>
      </c>
      <c r="DL254" s="589">
        <f>DL209*Index_운영!DL95</f>
        <v>0</v>
      </c>
      <c r="DM254" s="589">
        <f>DM209*Index_운영!DM95</f>
        <v>0</v>
      </c>
      <c r="DN254" s="589">
        <f>DN209*Index_운영!DN95</f>
        <v>0</v>
      </c>
      <c r="DO254" s="589">
        <f>DO209*Index_운영!DO95</f>
        <v>0</v>
      </c>
      <c r="DP254" s="589">
        <f>DP209*Index_운영!DP95</f>
        <v>0</v>
      </c>
      <c r="DQ254" s="589">
        <f>DQ209*Index_운영!DQ95</f>
        <v>0</v>
      </c>
      <c r="DR254" s="589">
        <f>DR209*Index_운영!DR95</f>
        <v>0</v>
      </c>
      <c r="DS254" s="589">
        <f>DS209*Index_운영!DS95</f>
        <v>0</v>
      </c>
      <c r="DT254" s="589">
        <f>DT209*Index_운영!DT95</f>
        <v>0</v>
      </c>
      <c r="DU254" s="589">
        <f>DU209*Index_운영!DU95</f>
        <v>0</v>
      </c>
      <c r="DV254" s="589">
        <f>DV209*Index_운영!DV95</f>
        <v>0</v>
      </c>
    </row>
    <row r="255" spans="1:126" s="485" customFormat="1" outlineLevel="1" x14ac:dyDescent="0.4">
      <c r="A255" s="737"/>
      <c r="B255" s="444">
        <f>'Rent Roll'!$B26</f>
        <v>0</v>
      </c>
      <c r="C255" s="609">
        <f>'Rent Roll'!$K26</f>
        <v>0</v>
      </c>
      <c r="D255" s="606">
        <f>'Rent Roll'!$Y26</f>
        <v>0</v>
      </c>
      <c r="E255" s="953">
        <f>'Rent Roll'!$Z26</f>
        <v>0</v>
      </c>
      <c r="F255" s="588">
        <f>F210*Index_운영!F96</f>
        <v>0</v>
      </c>
      <c r="G255" s="589">
        <f>G210*Index_운영!G96</f>
        <v>0</v>
      </c>
      <c r="H255" s="589">
        <f>H210*Index_운영!H96</f>
        <v>0</v>
      </c>
      <c r="I255" s="589">
        <f>I210*Index_운영!I96</f>
        <v>0</v>
      </c>
      <c r="J255" s="589">
        <f>J210*Index_운영!J96</f>
        <v>0</v>
      </c>
      <c r="K255" s="589">
        <f>K210*Index_운영!K96</f>
        <v>0</v>
      </c>
      <c r="L255" s="589">
        <f>L210*Index_운영!L96</f>
        <v>0</v>
      </c>
      <c r="M255" s="589">
        <f>M210*Index_운영!M96</f>
        <v>0</v>
      </c>
      <c r="N255" s="589">
        <f>N210*Index_운영!N96</f>
        <v>0</v>
      </c>
      <c r="O255" s="589">
        <f>O210*Index_운영!O96</f>
        <v>0</v>
      </c>
      <c r="P255" s="589">
        <f>P210*Index_운영!P96</f>
        <v>0</v>
      </c>
      <c r="Q255" s="589">
        <f>Q210*Index_운영!Q96</f>
        <v>0</v>
      </c>
      <c r="R255" s="589">
        <f>R210*Index_운영!R96</f>
        <v>0</v>
      </c>
      <c r="S255" s="589">
        <f>S210*Index_운영!S96</f>
        <v>0</v>
      </c>
      <c r="T255" s="589">
        <f>T210*Index_운영!T96</f>
        <v>0</v>
      </c>
      <c r="U255" s="589">
        <f>U210*Index_운영!U96</f>
        <v>0</v>
      </c>
      <c r="V255" s="589">
        <f>V210*Index_운영!V96</f>
        <v>0</v>
      </c>
      <c r="W255" s="589">
        <f>W210*Index_운영!W96</f>
        <v>0</v>
      </c>
      <c r="X255" s="589">
        <f>X210*Index_운영!X96</f>
        <v>0</v>
      </c>
      <c r="Y255" s="589">
        <f>Y210*Index_운영!Y96</f>
        <v>0</v>
      </c>
      <c r="Z255" s="589">
        <f>Z210*Index_운영!Z96</f>
        <v>0</v>
      </c>
      <c r="AA255" s="589">
        <f>AA210*Index_운영!AA96</f>
        <v>0</v>
      </c>
      <c r="AB255" s="589">
        <f>AB210*Index_운영!AB96</f>
        <v>0</v>
      </c>
      <c r="AC255" s="589">
        <f>AC210*Index_운영!AC96</f>
        <v>0</v>
      </c>
      <c r="AD255" s="589">
        <f>AD210*Index_운영!AD96</f>
        <v>0</v>
      </c>
      <c r="AE255" s="589">
        <f>AE210*Index_운영!AE96</f>
        <v>0</v>
      </c>
      <c r="AF255" s="589">
        <f>AF210*Index_운영!AF96</f>
        <v>0</v>
      </c>
      <c r="AG255" s="589">
        <f>AG210*Index_운영!AG96</f>
        <v>0</v>
      </c>
      <c r="AH255" s="589">
        <f>AH210*Index_운영!AH96</f>
        <v>0</v>
      </c>
      <c r="AI255" s="589">
        <f>AI210*Index_운영!AI96</f>
        <v>0</v>
      </c>
      <c r="AJ255" s="589">
        <f>AJ210*Index_운영!AJ96</f>
        <v>0</v>
      </c>
      <c r="AK255" s="589">
        <f>AK210*Index_운영!AK96</f>
        <v>0</v>
      </c>
      <c r="AL255" s="589">
        <f>AL210*Index_운영!AL96</f>
        <v>0</v>
      </c>
      <c r="AM255" s="589">
        <f>AM210*Index_운영!AM96</f>
        <v>0</v>
      </c>
      <c r="AN255" s="589">
        <f>AN210*Index_운영!AN96</f>
        <v>0</v>
      </c>
      <c r="AO255" s="589">
        <f>AO210*Index_운영!AO96</f>
        <v>0</v>
      </c>
      <c r="AP255" s="589">
        <f>AP210*Index_운영!AP96</f>
        <v>0</v>
      </c>
      <c r="AQ255" s="589">
        <f>AQ210*Index_운영!AQ96</f>
        <v>0</v>
      </c>
      <c r="AR255" s="589">
        <f>AR210*Index_운영!AR96</f>
        <v>0</v>
      </c>
      <c r="AS255" s="589">
        <f>AS210*Index_운영!AS96</f>
        <v>0</v>
      </c>
      <c r="AT255" s="589">
        <f>AT210*Index_운영!AT96</f>
        <v>0</v>
      </c>
      <c r="AU255" s="589">
        <f>AU210*Index_운영!AU96</f>
        <v>0</v>
      </c>
      <c r="AV255" s="589">
        <f>AV210*Index_운영!AV96</f>
        <v>0</v>
      </c>
      <c r="AW255" s="589">
        <f>AW210*Index_운영!AW96</f>
        <v>0</v>
      </c>
      <c r="AX255" s="589">
        <f>AX210*Index_운영!AX96</f>
        <v>0</v>
      </c>
      <c r="AY255" s="589">
        <f>AY210*Index_운영!AY96</f>
        <v>0</v>
      </c>
      <c r="AZ255" s="589">
        <f>AZ210*Index_운영!AZ96</f>
        <v>0</v>
      </c>
      <c r="BA255" s="589">
        <f>BA210*Index_운영!BA96</f>
        <v>0</v>
      </c>
      <c r="BB255" s="589">
        <f>BB210*Index_운영!BB96</f>
        <v>0</v>
      </c>
      <c r="BC255" s="589">
        <f>BC210*Index_운영!BC96</f>
        <v>0</v>
      </c>
      <c r="BD255" s="589">
        <f>BD210*Index_운영!BD96</f>
        <v>0</v>
      </c>
      <c r="BE255" s="589">
        <f>BE210*Index_운영!BE96</f>
        <v>0</v>
      </c>
      <c r="BF255" s="589">
        <f>BF210*Index_운영!BF96</f>
        <v>0</v>
      </c>
      <c r="BG255" s="589">
        <f>BG210*Index_운영!BG96</f>
        <v>0</v>
      </c>
      <c r="BH255" s="589">
        <f>BH210*Index_운영!BH96</f>
        <v>0</v>
      </c>
      <c r="BI255" s="589">
        <f>BI210*Index_운영!BI96</f>
        <v>0</v>
      </c>
      <c r="BJ255" s="589">
        <f>BJ210*Index_운영!BJ96</f>
        <v>0</v>
      </c>
      <c r="BK255" s="589">
        <f>BK210*Index_운영!BK96</f>
        <v>0</v>
      </c>
      <c r="BL255" s="589">
        <f>BL210*Index_운영!BL96</f>
        <v>0</v>
      </c>
      <c r="BM255" s="589">
        <f>BM210*Index_운영!BM96</f>
        <v>0</v>
      </c>
      <c r="BN255" s="589">
        <f>BN210*Index_운영!BN96</f>
        <v>0</v>
      </c>
      <c r="BO255" s="589">
        <f>BO210*Index_운영!BO96</f>
        <v>0</v>
      </c>
      <c r="BP255" s="589">
        <f>BP210*Index_운영!BP96</f>
        <v>0</v>
      </c>
      <c r="BQ255" s="589">
        <f>BQ210*Index_운영!BQ96</f>
        <v>0</v>
      </c>
      <c r="BR255" s="589">
        <f>BR210*Index_운영!BR96</f>
        <v>0</v>
      </c>
      <c r="BS255" s="589">
        <f>BS210*Index_운영!BS96</f>
        <v>0</v>
      </c>
      <c r="BT255" s="589">
        <f>BT210*Index_운영!BT96</f>
        <v>0</v>
      </c>
      <c r="BU255" s="589">
        <f>BU210*Index_운영!BU96</f>
        <v>0</v>
      </c>
      <c r="BV255" s="589">
        <f>BV210*Index_운영!BV96</f>
        <v>0</v>
      </c>
      <c r="BW255" s="589">
        <f>BW210*Index_운영!BW96</f>
        <v>0</v>
      </c>
      <c r="BX255" s="589">
        <f>BX210*Index_운영!BX96</f>
        <v>0</v>
      </c>
      <c r="BY255" s="589">
        <f>BY210*Index_운영!BY96</f>
        <v>0</v>
      </c>
      <c r="BZ255" s="589">
        <f>BZ210*Index_운영!BZ96</f>
        <v>0</v>
      </c>
      <c r="CA255" s="589">
        <f>CA210*Index_운영!CA96</f>
        <v>0</v>
      </c>
      <c r="CB255" s="589">
        <f>CB210*Index_운영!CB96</f>
        <v>0</v>
      </c>
      <c r="CC255" s="589">
        <f>CC210*Index_운영!CC96</f>
        <v>0</v>
      </c>
      <c r="CD255" s="589">
        <f>CD210*Index_운영!CD96</f>
        <v>0</v>
      </c>
      <c r="CE255" s="589">
        <f>CE210*Index_운영!CE96</f>
        <v>0</v>
      </c>
      <c r="CF255" s="589">
        <f>CF210*Index_운영!CF96</f>
        <v>0</v>
      </c>
      <c r="CG255" s="589">
        <f>CG210*Index_운영!CG96</f>
        <v>0</v>
      </c>
      <c r="CH255" s="589">
        <f>CH210*Index_운영!CH96</f>
        <v>0</v>
      </c>
      <c r="CI255" s="589">
        <f>CI210*Index_운영!CI96</f>
        <v>0</v>
      </c>
      <c r="CJ255" s="589">
        <f>CJ210*Index_운영!CJ96</f>
        <v>0</v>
      </c>
      <c r="CK255" s="589">
        <f>CK210*Index_운영!CK96</f>
        <v>0</v>
      </c>
      <c r="CL255" s="589">
        <f>CL210*Index_운영!CL96</f>
        <v>0</v>
      </c>
      <c r="CM255" s="589">
        <f>CM210*Index_운영!CM96</f>
        <v>0</v>
      </c>
      <c r="CN255" s="589">
        <f>CN210*Index_운영!CN96</f>
        <v>0</v>
      </c>
      <c r="CO255" s="589">
        <f>CO210*Index_운영!CO96</f>
        <v>0</v>
      </c>
      <c r="CP255" s="589">
        <f>CP210*Index_운영!CP96</f>
        <v>0</v>
      </c>
      <c r="CQ255" s="589">
        <f>CQ210*Index_운영!CQ96</f>
        <v>0</v>
      </c>
      <c r="CR255" s="589">
        <f>CR210*Index_운영!CR96</f>
        <v>0</v>
      </c>
      <c r="CS255" s="589">
        <f>CS210*Index_운영!CS96</f>
        <v>0</v>
      </c>
      <c r="CT255" s="589">
        <f>CT210*Index_운영!CT96</f>
        <v>0</v>
      </c>
      <c r="CU255" s="589">
        <f>CU210*Index_운영!CU96</f>
        <v>0</v>
      </c>
      <c r="CV255" s="589">
        <f>CV210*Index_운영!CV96</f>
        <v>0</v>
      </c>
      <c r="CW255" s="589">
        <f>CW210*Index_운영!CW96</f>
        <v>0</v>
      </c>
      <c r="CX255" s="589">
        <f>CX210*Index_운영!CX96</f>
        <v>0</v>
      </c>
      <c r="CY255" s="589">
        <f>CY210*Index_운영!CY96</f>
        <v>0</v>
      </c>
      <c r="CZ255" s="589">
        <f>CZ210*Index_운영!CZ96</f>
        <v>0</v>
      </c>
      <c r="DA255" s="589">
        <f>DA210*Index_운영!DA96</f>
        <v>0</v>
      </c>
      <c r="DB255" s="589">
        <f>DB210*Index_운영!DB96</f>
        <v>0</v>
      </c>
      <c r="DC255" s="589">
        <f>DC210*Index_운영!DC96</f>
        <v>0</v>
      </c>
      <c r="DD255" s="589">
        <f>DD210*Index_운영!DD96</f>
        <v>0</v>
      </c>
      <c r="DE255" s="589">
        <f>DE210*Index_운영!DE96</f>
        <v>0</v>
      </c>
      <c r="DF255" s="589">
        <f>DF210*Index_운영!DF96</f>
        <v>0</v>
      </c>
      <c r="DG255" s="589">
        <f>DG210*Index_운영!DG96</f>
        <v>0</v>
      </c>
      <c r="DH255" s="589">
        <f>DH210*Index_운영!DH96</f>
        <v>0</v>
      </c>
      <c r="DI255" s="589">
        <f>DI210*Index_운영!DI96</f>
        <v>0</v>
      </c>
      <c r="DJ255" s="589">
        <f>DJ210*Index_운영!DJ96</f>
        <v>0</v>
      </c>
      <c r="DK255" s="589">
        <f>DK210*Index_운영!DK96</f>
        <v>0</v>
      </c>
      <c r="DL255" s="589">
        <f>DL210*Index_운영!DL96</f>
        <v>0</v>
      </c>
      <c r="DM255" s="589">
        <f>DM210*Index_운영!DM96</f>
        <v>0</v>
      </c>
      <c r="DN255" s="589">
        <f>DN210*Index_운영!DN96</f>
        <v>0</v>
      </c>
      <c r="DO255" s="589">
        <f>DO210*Index_운영!DO96</f>
        <v>0</v>
      </c>
      <c r="DP255" s="589">
        <f>DP210*Index_운영!DP96</f>
        <v>0</v>
      </c>
      <c r="DQ255" s="589">
        <f>DQ210*Index_운영!DQ96</f>
        <v>0</v>
      </c>
      <c r="DR255" s="589">
        <f>DR210*Index_운영!DR96</f>
        <v>0</v>
      </c>
      <c r="DS255" s="589">
        <f>DS210*Index_운영!DS96</f>
        <v>0</v>
      </c>
      <c r="DT255" s="589">
        <f>DT210*Index_운영!DT96</f>
        <v>0</v>
      </c>
      <c r="DU255" s="589">
        <f>DU210*Index_운영!DU96</f>
        <v>0</v>
      </c>
      <c r="DV255" s="589">
        <f>DV210*Index_운영!DV96</f>
        <v>0</v>
      </c>
    </row>
    <row r="256" spans="1:126" s="485" customFormat="1" outlineLevel="1" x14ac:dyDescent="0.4">
      <c r="A256" s="737"/>
      <c r="B256" s="444">
        <f>'Rent Roll'!$B27</f>
        <v>0</v>
      </c>
      <c r="C256" s="609">
        <f>'Rent Roll'!$K27</f>
        <v>0</v>
      </c>
      <c r="D256" s="606">
        <f>'Rent Roll'!$Y27</f>
        <v>0</v>
      </c>
      <c r="E256" s="953">
        <f>'Rent Roll'!$Z27</f>
        <v>0</v>
      </c>
      <c r="F256" s="588">
        <f>F211*Index_운영!F97</f>
        <v>0</v>
      </c>
      <c r="G256" s="589">
        <f>G211*Index_운영!G97</f>
        <v>0</v>
      </c>
      <c r="H256" s="589">
        <f>H211*Index_운영!H97</f>
        <v>0</v>
      </c>
      <c r="I256" s="589">
        <f>I211*Index_운영!I97</f>
        <v>0</v>
      </c>
      <c r="J256" s="589">
        <f>J211*Index_운영!J97</f>
        <v>0</v>
      </c>
      <c r="K256" s="589">
        <f>K211*Index_운영!K97</f>
        <v>0</v>
      </c>
      <c r="L256" s="589">
        <f>L211*Index_운영!L97</f>
        <v>0</v>
      </c>
      <c r="M256" s="589">
        <f>M211*Index_운영!M97</f>
        <v>0</v>
      </c>
      <c r="N256" s="589">
        <f>N211*Index_운영!N97</f>
        <v>0</v>
      </c>
      <c r="O256" s="589">
        <f>O211*Index_운영!O97</f>
        <v>0</v>
      </c>
      <c r="P256" s="589">
        <f>P211*Index_운영!P97</f>
        <v>0</v>
      </c>
      <c r="Q256" s="589">
        <f>Q211*Index_운영!Q97</f>
        <v>0</v>
      </c>
      <c r="R256" s="589">
        <f>R211*Index_운영!R97</f>
        <v>0</v>
      </c>
      <c r="S256" s="589">
        <f>S211*Index_운영!S97</f>
        <v>0</v>
      </c>
      <c r="T256" s="589">
        <f>T211*Index_운영!T97</f>
        <v>0</v>
      </c>
      <c r="U256" s="589">
        <f>U211*Index_운영!U97</f>
        <v>0</v>
      </c>
      <c r="V256" s="589">
        <f>V211*Index_운영!V97</f>
        <v>0</v>
      </c>
      <c r="W256" s="589">
        <f>W211*Index_운영!W97</f>
        <v>0</v>
      </c>
      <c r="X256" s="589">
        <f>X211*Index_운영!X97</f>
        <v>0</v>
      </c>
      <c r="Y256" s="589">
        <f>Y211*Index_운영!Y97</f>
        <v>0</v>
      </c>
      <c r="Z256" s="589">
        <f>Z211*Index_운영!Z97</f>
        <v>0</v>
      </c>
      <c r="AA256" s="589">
        <f>AA211*Index_운영!AA97</f>
        <v>0</v>
      </c>
      <c r="AB256" s="589">
        <f>AB211*Index_운영!AB97</f>
        <v>0</v>
      </c>
      <c r="AC256" s="589">
        <f>AC211*Index_운영!AC97</f>
        <v>0</v>
      </c>
      <c r="AD256" s="589">
        <f>AD211*Index_운영!AD97</f>
        <v>0</v>
      </c>
      <c r="AE256" s="589">
        <f>AE211*Index_운영!AE97</f>
        <v>0</v>
      </c>
      <c r="AF256" s="589">
        <f>AF211*Index_운영!AF97</f>
        <v>0</v>
      </c>
      <c r="AG256" s="589">
        <f>AG211*Index_운영!AG97</f>
        <v>0</v>
      </c>
      <c r="AH256" s="589">
        <f>AH211*Index_운영!AH97</f>
        <v>0</v>
      </c>
      <c r="AI256" s="589">
        <f>AI211*Index_운영!AI97</f>
        <v>0</v>
      </c>
      <c r="AJ256" s="589">
        <f>AJ211*Index_운영!AJ97</f>
        <v>0</v>
      </c>
      <c r="AK256" s="589">
        <f>AK211*Index_운영!AK97</f>
        <v>0</v>
      </c>
      <c r="AL256" s="589">
        <f>AL211*Index_운영!AL97</f>
        <v>0</v>
      </c>
      <c r="AM256" s="589">
        <f>AM211*Index_운영!AM97</f>
        <v>0</v>
      </c>
      <c r="AN256" s="589">
        <f>AN211*Index_운영!AN97</f>
        <v>0</v>
      </c>
      <c r="AO256" s="589">
        <f>AO211*Index_운영!AO97</f>
        <v>0</v>
      </c>
      <c r="AP256" s="589">
        <f>AP211*Index_운영!AP97</f>
        <v>0</v>
      </c>
      <c r="AQ256" s="589">
        <f>AQ211*Index_운영!AQ97</f>
        <v>0</v>
      </c>
      <c r="AR256" s="589">
        <f>AR211*Index_운영!AR97</f>
        <v>0</v>
      </c>
      <c r="AS256" s="589">
        <f>AS211*Index_운영!AS97</f>
        <v>0</v>
      </c>
      <c r="AT256" s="589">
        <f>AT211*Index_운영!AT97</f>
        <v>0</v>
      </c>
      <c r="AU256" s="589">
        <f>AU211*Index_운영!AU97</f>
        <v>0</v>
      </c>
      <c r="AV256" s="589">
        <f>AV211*Index_운영!AV97</f>
        <v>0</v>
      </c>
      <c r="AW256" s="589">
        <f>AW211*Index_운영!AW97</f>
        <v>0</v>
      </c>
      <c r="AX256" s="589">
        <f>AX211*Index_운영!AX97</f>
        <v>0</v>
      </c>
      <c r="AY256" s="589">
        <f>AY211*Index_운영!AY97</f>
        <v>0</v>
      </c>
      <c r="AZ256" s="589">
        <f>AZ211*Index_운영!AZ97</f>
        <v>0</v>
      </c>
      <c r="BA256" s="589">
        <f>BA211*Index_운영!BA97</f>
        <v>0</v>
      </c>
      <c r="BB256" s="589">
        <f>BB211*Index_운영!BB97</f>
        <v>0</v>
      </c>
      <c r="BC256" s="589">
        <f>BC211*Index_운영!BC97</f>
        <v>0</v>
      </c>
      <c r="BD256" s="589">
        <f>BD211*Index_운영!BD97</f>
        <v>0</v>
      </c>
      <c r="BE256" s="589">
        <f>BE211*Index_운영!BE97</f>
        <v>0</v>
      </c>
      <c r="BF256" s="589">
        <f>BF211*Index_운영!BF97</f>
        <v>0</v>
      </c>
      <c r="BG256" s="589">
        <f>BG211*Index_운영!BG97</f>
        <v>0</v>
      </c>
      <c r="BH256" s="589">
        <f>BH211*Index_운영!BH97</f>
        <v>0</v>
      </c>
      <c r="BI256" s="589">
        <f>BI211*Index_운영!BI97</f>
        <v>0</v>
      </c>
      <c r="BJ256" s="589">
        <f>BJ211*Index_운영!BJ97</f>
        <v>0</v>
      </c>
      <c r="BK256" s="589">
        <f>BK211*Index_운영!BK97</f>
        <v>0</v>
      </c>
      <c r="BL256" s="589">
        <f>BL211*Index_운영!BL97</f>
        <v>0</v>
      </c>
      <c r="BM256" s="589">
        <f>BM211*Index_운영!BM97</f>
        <v>0</v>
      </c>
      <c r="BN256" s="589">
        <f>BN211*Index_운영!BN97</f>
        <v>0</v>
      </c>
      <c r="BO256" s="589">
        <f>BO211*Index_운영!BO97</f>
        <v>0</v>
      </c>
      <c r="BP256" s="589">
        <f>BP211*Index_운영!BP97</f>
        <v>0</v>
      </c>
      <c r="BQ256" s="589">
        <f>BQ211*Index_운영!BQ97</f>
        <v>0</v>
      </c>
      <c r="BR256" s="589">
        <f>BR211*Index_운영!BR97</f>
        <v>0</v>
      </c>
      <c r="BS256" s="589">
        <f>BS211*Index_운영!BS97</f>
        <v>0</v>
      </c>
      <c r="BT256" s="589">
        <f>BT211*Index_운영!BT97</f>
        <v>0</v>
      </c>
      <c r="BU256" s="589">
        <f>BU211*Index_운영!BU97</f>
        <v>0</v>
      </c>
      <c r="BV256" s="589">
        <f>BV211*Index_운영!BV97</f>
        <v>0</v>
      </c>
      <c r="BW256" s="589">
        <f>BW211*Index_운영!BW97</f>
        <v>0</v>
      </c>
      <c r="BX256" s="589">
        <f>BX211*Index_운영!BX97</f>
        <v>0</v>
      </c>
      <c r="BY256" s="589">
        <f>BY211*Index_운영!BY97</f>
        <v>0</v>
      </c>
      <c r="BZ256" s="589">
        <f>BZ211*Index_운영!BZ97</f>
        <v>0</v>
      </c>
      <c r="CA256" s="589">
        <f>CA211*Index_운영!CA97</f>
        <v>0</v>
      </c>
      <c r="CB256" s="589">
        <f>CB211*Index_운영!CB97</f>
        <v>0</v>
      </c>
      <c r="CC256" s="589">
        <f>CC211*Index_운영!CC97</f>
        <v>0</v>
      </c>
      <c r="CD256" s="589">
        <f>CD211*Index_운영!CD97</f>
        <v>0</v>
      </c>
      <c r="CE256" s="589">
        <f>CE211*Index_운영!CE97</f>
        <v>0</v>
      </c>
      <c r="CF256" s="589">
        <f>CF211*Index_운영!CF97</f>
        <v>0</v>
      </c>
      <c r="CG256" s="589">
        <f>CG211*Index_운영!CG97</f>
        <v>0</v>
      </c>
      <c r="CH256" s="589">
        <f>CH211*Index_운영!CH97</f>
        <v>0</v>
      </c>
      <c r="CI256" s="589">
        <f>CI211*Index_운영!CI97</f>
        <v>0</v>
      </c>
      <c r="CJ256" s="589">
        <f>CJ211*Index_운영!CJ97</f>
        <v>0</v>
      </c>
      <c r="CK256" s="589">
        <f>CK211*Index_운영!CK97</f>
        <v>0</v>
      </c>
      <c r="CL256" s="589">
        <f>CL211*Index_운영!CL97</f>
        <v>0</v>
      </c>
      <c r="CM256" s="589">
        <f>CM211*Index_운영!CM97</f>
        <v>0</v>
      </c>
      <c r="CN256" s="589">
        <f>CN211*Index_운영!CN97</f>
        <v>0</v>
      </c>
      <c r="CO256" s="589">
        <f>CO211*Index_운영!CO97</f>
        <v>0</v>
      </c>
      <c r="CP256" s="589">
        <f>CP211*Index_운영!CP97</f>
        <v>0</v>
      </c>
      <c r="CQ256" s="589">
        <f>CQ211*Index_운영!CQ97</f>
        <v>0</v>
      </c>
      <c r="CR256" s="589">
        <f>CR211*Index_운영!CR97</f>
        <v>0</v>
      </c>
      <c r="CS256" s="589">
        <f>CS211*Index_운영!CS97</f>
        <v>0</v>
      </c>
      <c r="CT256" s="589">
        <f>CT211*Index_운영!CT97</f>
        <v>0</v>
      </c>
      <c r="CU256" s="589">
        <f>CU211*Index_운영!CU97</f>
        <v>0</v>
      </c>
      <c r="CV256" s="589">
        <f>CV211*Index_운영!CV97</f>
        <v>0</v>
      </c>
      <c r="CW256" s="589">
        <f>CW211*Index_운영!CW97</f>
        <v>0</v>
      </c>
      <c r="CX256" s="589">
        <f>CX211*Index_운영!CX97</f>
        <v>0</v>
      </c>
      <c r="CY256" s="589">
        <f>CY211*Index_운영!CY97</f>
        <v>0</v>
      </c>
      <c r="CZ256" s="589">
        <f>CZ211*Index_운영!CZ97</f>
        <v>0</v>
      </c>
      <c r="DA256" s="589">
        <f>DA211*Index_운영!DA97</f>
        <v>0</v>
      </c>
      <c r="DB256" s="589">
        <f>DB211*Index_운영!DB97</f>
        <v>0</v>
      </c>
      <c r="DC256" s="589">
        <f>DC211*Index_운영!DC97</f>
        <v>0</v>
      </c>
      <c r="DD256" s="589">
        <f>DD211*Index_운영!DD97</f>
        <v>0</v>
      </c>
      <c r="DE256" s="589">
        <f>DE211*Index_운영!DE97</f>
        <v>0</v>
      </c>
      <c r="DF256" s="589">
        <f>DF211*Index_운영!DF97</f>
        <v>0</v>
      </c>
      <c r="DG256" s="589">
        <f>DG211*Index_운영!DG97</f>
        <v>0</v>
      </c>
      <c r="DH256" s="589">
        <f>DH211*Index_운영!DH97</f>
        <v>0</v>
      </c>
      <c r="DI256" s="589">
        <f>DI211*Index_운영!DI97</f>
        <v>0</v>
      </c>
      <c r="DJ256" s="589">
        <f>DJ211*Index_운영!DJ97</f>
        <v>0</v>
      </c>
      <c r="DK256" s="589">
        <f>DK211*Index_운영!DK97</f>
        <v>0</v>
      </c>
      <c r="DL256" s="589">
        <f>DL211*Index_운영!DL97</f>
        <v>0</v>
      </c>
      <c r="DM256" s="589">
        <f>DM211*Index_운영!DM97</f>
        <v>0</v>
      </c>
      <c r="DN256" s="589">
        <f>DN211*Index_운영!DN97</f>
        <v>0</v>
      </c>
      <c r="DO256" s="589">
        <f>DO211*Index_운영!DO97</f>
        <v>0</v>
      </c>
      <c r="DP256" s="589">
        <f>DP211*Index_운영!DP97</f>
        <v>0</v>
      </c>
      <c r="DQ256" s="589">
        <f>DQ211*Index_운영!DQ97</f>
        <v>0</v>
      </c>
      <c r="DR256" s="589">
        <f>DR211*Index_운영!DR97</f>
        <v>0</v>
      </c>
      <c r="DS256" s="589">
        <f>DS211*Index_운영!DS97</f>
        <v>0</v>
      </c>
      <c r="DT256" s="589">
        <f>DT211*Index_운영!DT97</f>
        <v>0</v>
      </c>
      <c r="DU256" s="589">
        <f>DU211*Index_운영!DU97</f>
        <v>0</v>
      </c>
      <c r="DV256" s="589">
        <f>DV211*Index_운영!DV97</f>
        <v>0</v>
      </c>
    </row>
    <row r="257" spans="1:126" s="485" customFormat="1" outlineLevel="1" x14ac:dyDescent="0.4">
      <c r="A257" s="737"/>
      <c r="B257" s="444">
        <f>'Rent Roll'!$B28</f>
        <v>0</v>
      </c>
      <c r="C257" s="609">
        <f>'Rent Roll'!$K28</f>
        <v>0</v>
      </c>
      <c r="D257" s="606">
        <f>'Rent Roll'!$Y28</f>
        <v>0</v>
      </c>
      <c r="E257" s="953">
        <f>'Rent Roll'!$Z28</f>
        <v>0</v>
      </c>
      <c r="F257" s="588">
        <f>F212*Index_운영!F98</f>
        <v>0</v>
      </c>
      <c r="G257" s="589">
        <f>G212*Index_운영!G98</f>
        <v>0</v>
      </c>
      <c r="H257" s="589">
        <f>H212*Index_운영!H98</f>
        <v>0</v>
      </c>
      <c r="I257" s="589">
        <f>I212*Index_운영!I98</f>
        <v>0</v>
      </c>
      <c r="J257" s="589">
        <f>J212*Index_운영!J98</f>
        <v>0</v>
      </c>
      <c r="K257" s="589">
        <f>K212*Index_운영!K98</f>
        <v>0</v>
      </c>
      <c r="L257" s="589">
        <f>L212*Index_운영!L98</f>
        <v>0</v>
      </c>
      <c r="M257" s="589">
        <f>M212*Index_운영!M98</f>
        <v>0</v>
      </c>
      <c r="N257" s="589">
        <f>N212*Index_운영!N98</f>
        <v>0</v>
      </c>
      <c r="O257" s="589">
        <f>O212*Index_운영!O98</f>
        <v>0</v>
      </c>
      <c r="P257" s="589">
        <f>P212*Index_운영!P98</f>
        <v>0</v>
      </c>
      <c r="Q257" s="589">
        <f>Q212*Index_운영!Q98</f>
        <v>0</v>
      </c>
      <c r="R257" s="589">
        <f>R212*Index_운영!R98</f>
        <v>0</v>
      </c>
      <c r="S257" s="589">
        <f>S212*Index_운영!S98</f>
        <v>0</v>
      </c>
      <c r="T257" s="589">
        <f>T212*Index_운영!T98</f>
        <v>0</v>
      </c>
      <c r="U257" s="589">
        <f>U212*Index_운영!U98</f>
        <v>0</v>
      </c>
      <c r="V257" s="589">
        <f>V212*Index_운영!V98</f>
        <v>0</v>
      </c>
      <c r="W257" s="589">
        <f>W212*Index_운영!W98</f>
        <v>0</v>
      </c>
      <c r="X257" s="589">
        <f>X212*Index_운영!X98</f>
        <v>0</v>
      </c>
      <c r="Y257" s="589">
        <f>Y212*Index_운영!Y98</f>
        <v>0</v>
      </c>
      <c r="Z257" s="589">
        <f>Z212*Index_운영!Z98</f>
        <v>0</v>
      </c>
      <c r="AA257" s="589">
        <f>AA212*Index_운영!AA98</f>
        <v>0</v>
      </c>
      <c r="AB257" s="589">
        <f>AB212*Index_운영!AB98</f>
        <v>0</v>
      </c>
      <c r="AC257" s="589">
        <f>AC212*Index_운영!AC98</f>
        <v>0</v>
      </c>
      <c r="AD257" s="589">
        <f>AD212*Index_운영!AD98</f>
        <v>0</v>
      </c>
      <c r="AE257" s="589">
        <f>AE212*Index_운영!AE98</f>
        <v>0</v>
      </c>
      <c r="AF257" s="589">
        <f>AF212*Index_운영!AF98</f>
        <v>0</v>
      </c>
      <c r="AG257" s="589">
        <f>AG212*Index_운영!AG98</f>
        <v>0</v>
      </c>
      <c r="AH257" s="589">
        <f>AH212*Index_운영!AH98</f>
        <v>0</v>
      </c>
      <c r="AI257" s="589">
        <f>AI212*Index_운영!AI98</f>
        <v>0</v>
      </c>
      <c r="AJ257" s="589">
        <f>AJ212*Index_운영!AJ98</f>
        <v>0</v>
      </c>
      <c r="AK257" s="589">
        <f>AK212*Index_운영!AK98</f>
        <v>0</v>
      </c>
      <c r="AL257" s="589">
        <f>AL212*Index_운영!AL98</f>
        <v>0</v>
      </c>
      <c r="AM257" s="589">
        <f>AM212*Index_운영!AM98</f>
        <v>0</v>
      </c>
      <c r="AN257" s="589">
        <f>AN212*Index_운영!AN98</f>
        <v>0</v>
      </c>
      <c r="AO257" s="589">
        <f>AO212*Index_운영!AO98</f>
        <v>0</v>
      </c>
      <c r="AP257" s="589">
        <f>AP212*Index_운영!AP98</f>
        <v>0</v>
      </c>
      <c r="AQ257" s="589">
        <f>AQ212*Index_운영!AQ98</f>
        <v>0</v>
      </c>
      <c r="AR257" s="589">
        <f>AR212*Index_운영!AR98</f>
        <v>0</v>
      </c>
      <c r="AS257" s="589">
        <f>AS212*Index_운영!AS98</f>
        <v>0</v>
      </c>
      <c r="AT257" s="589">
        <f>AT212*Index_운영!AT98</f>
        <v>0</v>
      </c>
      <c r="AU257" s="589">
        <f>AU212*Index_운영!AU98</f>
        <v>0</v>
      </c>
      <c r="AV257" s="589">
        <f>AV212*Index_운영!AV98</f>
        <v>0</v>
      </c>
      <c r="AW257" s="589">
        <f>AW212*Index_운영!AW98</f>
        <v>0</v>
      </c>
      <c r="AX257" s="589">
        <f>AX212*Index_운영!AX98</f>
        <v>0</v>
      </c>
      <c r="AY257" s="589">
        <f>AY212*Index_운영!AY98</f>
        <v>0</v>
      </c>
      <c r="AZ257" s="589">
        <f>AZ212*Index_운영!AZ98</f>
        <v>0</v>
      </c>
      <c r="BA257" s="589">
        <f>BA212*Index_운영!BA98</f>
        <v>0</v>
      </c>
      <c r="BB257" s="589">
        <f>BB212*Index_운영!BB98</f>
        <v>0</v>
      </c>
      <c r="BC257" s="589">
        <f>BC212*Index_운영!BC98</f>
        <v>0</v>
      </c>
      <c r="BD257" s="589">
        <f>BD212*Index_운영!BD98</f>
        <v>0</v>
      </c>
      <c r="BE257" s="589">
        <f>BE212*Index_운영!BE98</f>
        <v>0</v>
      </c>
      <c r="BF257" s="589">
        <f>BF212*Index_운영!BF98</f>
        <v>0</v>
      </c>
      <c r="BG257" s="589">
        <f>BG212*Index_운영!BG98</f>
        <v>0</v>
      </c>
      <c r="BH257" s="589">
        <f>BH212*Index_운영!BH98</f>
        <v>0</v>
      </c>
      <c r="BI257" s="589">
        <f>BI212*Index_운영!BI98</f>
        <v>0</v>
      </c>
      <c r="BJ257" s="589">
        <f>BJ212*Index_운영!BJ98</f>
        <v>0</v>
      </c>
      <c r="BK257" s="589">
        <f>BK212*Index_운영!BK98</f>
        <v>0</v>
      </c>
      <c r="BL257" s="589">
        <f>BL212*Index_운영!BL98</f>
        <v>0</v>
      </c>
      <c r="BM257" s="589">
        <f>BM212*Index_운영!BM98</f>
        <v>0</v>
      </c>
      <c r="BN257" s="589">
        <f>BN212*Index_운영!BN98</f>
        <v>0</v>
      </c>
      <c r="BO257" s="589">
        <f>BO212*Index_운영!BO98</f>
        <v>0</v>
      </c>
      <c r="BP257" s="589">
        <f>BP212*Index_운영!BP98</f>
        <v>0</v>
      </c>
      <c r="BQ257" s="589">
        <f>BQ212*Index_운영!BQ98</f>
        <v>0</v>
      </c>
      <c r="BR257" s="589">
        <f>BR212*Index_운영!BR98</f>
        <v>0</v>
      </c>
      <c r="BS257" s="589">
        <f>BS212*Index_운영!BS98</f>
        <v>0</v>
      </c>
      <c r="BT257" s="589">
        <f>BT212*Index_운영!BT98</f>
        <v>0</v>
      </c>
      <c r="BU257" s="589">
        <f>BU212*Index_운영!BU98</f>
        <v>0</v>
      </c>
      <c r="BV257" s="589">
        <f>BV212*Index_운영!BV98</f>
        <v>0</v>
      </c>
      <c r="BW257" s="589">
        <f>BW212*Index_운영!BW98</f>
        <v>0</v>
      </c>
      <c r="BX257" s="589">
        <f>BX212*Index_운영!BX98</f>
        <v>0</v>
      </c>
      <c r="BY257" s="589">
        <f>BY212*Index_운영!BY98</f>
        <v>0</v>
      </c>
      <c r="BZ257" s="589">
        <f>BZ212*Index_운영!BZ98</f>
        <v>0</v>
      </c>
      <c r="CA257" s="589">
        <f>CA212*Index_운영!CA98</f>
        <v>0</v>
      </c>
      <c r="CB257" s="589">
        <f>CB212*Index_운영!CB98</f>
        <v>0</v>
      </c>
      <c r="CC257" s="589">
        <f>CC212*Index_운영!CC98</f>
        <v>0</v>
      </c>
      <c r="CD257" s="589">
        <f>CD212*Index_운영!CD98</f>
        <v>0</v>
      </c>
      <c r="CE257" s="589">
        <f>CE212*Index_운영!CE98</f>
        <v>0</v>
      </c>
      <c r="CF257" s="589">
        <f>CF212*Index_운영!CF98</f>
        <v>0</v>
      </c>
      <c r="CG257" s="589">
        <f>CG212*Index_운영!CG98</f>
        <v>0</v>
      </c>
      <c r="CH257" s="589">
        <f>CH212*Index_운영!CH98</f>
        <v>0</v>
      </c>
      <c r="CI257" s="589">
        <f>CI212*Index_운영!CI98</f>
        <v>0</v>
      </c>
      <c r="CJ257" s="589">
        <f>CJ212*Index_운영!CJ98</f>
        <v>0</v>
      </c>
      <c r="CK257" s="589">
        <f>CK212*Index_운영!CK98</f>
        <v>0</v>
      </c>
      <c r="CL257" s="589">
        <f>CL212*Index_운영!CL98</f>
        <v>0</v>
      </c>
      <c r="CM257" s="589">
        <f>CM212*Index_운영!CM98</f>
        <v>0</v>
      </c>
      <c r="CN257" s="589">
        <f>CN212*Index_운영!CN98</f>
        <v>0</v>
      </c>
      <c r="CO257" s="589">
        <f>CO212*Index_운영!CO98</f>
        <v>0</v>
      </c>
      <c r="CP257" s="589">
        <f>CP212*Index_운영!CP98</f>
        <v>0</v>
      </c>
      <c r="CQ257" s="589">
        <f>CQ212*Index_운영!CQ98</f>
        <v>0</v>
      </c>
      <c r="CR257" s="589">
        <f>CR212*Index_운영!CR98</f>
        <v>0</v>
      </c>
      <c r="CS257" s="589">
        <f>CS212*Index_운영!CS98</f>
        <v>0</v>
      </c>
      <c r="CT257" s="589">
        <f>CT212*Index_운영!CT98</f>
        <v>0</v>
      </c>
      <c r="CU257" s="589">
        <f>CU212*Index_운영!CU98</f>
        <v>0</v>
      </c>
      <c r="CV257" s="589">
        <f>CV212*Index_운영!CV98</f>
        <v>0</v>
      </c>
      <c r="CW257" s="589">
        <f>CW212*Index_운영!CW98</f>
        <v>0</v>
      </c>
      <c r="CX257" s="589">
        <f>CX212*Index_운영!CX98</f>
        <v>0</v>
      </c>
      <c r="CY257" s="589">
        <f>CY212*Index_운영!CY98</f>
        <v>0</v>
      </c>
      <c r="CZ257" s="589">
        <f>CZ212*Index_운영!CZ98</f>
        <v>0</v>
      </c>
      <c r="DA257" s="589">
        <f>DA212*Index_운영!DA98</f>
        <v>0</v>
      </c>
      <c r="DB257" s="589">
        <f>DB212*Index_운영!DB98</f>
        <v>0</v>
      </c>
      <c r="DC257" s="589">
        <f>DC212*Index_운영!DC98</f>
        <v>0</v>
      </c>
      <c r="DD257" s="589">
        <f>DD212*Index_운영!DD98</f>
        <v>0</v>
      </c>
      <c r="DE257" s="589">
        <f>DE212*Index_운영!DE98</f>
        <v>0</v>
      </c>
      <c r="DF257" s="589">
        <f>DF212*Index_운영!DF98</f>
        <v>0</v>
      </c>
      <c r="DG257" s="589">
        <f>DG212*Index_운영!DG98</f>
        <v>0</v>
      </c>
      <c r="DH257" s="589">
        <f>DH212*Index_운영!DH98</f>
        <v>0</v>
      </c>
      <c r="DI257" s="589">
        <f>DI212*Index_운영!DI98</f>
        <v>0</v>
      </c>
      <c r="DJ257" s="589">
        <f>DJ212*Index_운영!DJ98</f>
        <v>0</v>
      </c>
      <c r="DK257" s="589">
        <f>DK212*Index_운영!DK98</f>
        <v>0</v>
      </c>
      <c r="DL257" s="589">
        <f>DL212*Index_운영!DL98</f>
        <v>0</v>
      </c>
      <c r="DM257" s="589">
        <f>DM212*Index_운영!DM98</f>
        <v>0</v>
      </c>
      <c r="DN257" s="589">
        <f>DN212*Index_운영!DN98</f>
        <v>0</v>
      </c>
      <c r="DO257" s="589">
        <f>DO212*Index_운영!DO98</f>
        <v>0</v>
      </c>
      <c r="DP257" s="589">
        <f>DP212*Index_운영!DP98</f>
        <v>0</v>
      </c>
      <c r="DQ257" s="589">
        <f>DQ212*Index_운영!DQ98</f>
        <v>0</v>
      </c>
      <c r="DR257" s="589">
        <f>DR212*Index_운영!DR98</f>
        <v>0</v>
      </c>
      <c r="DS257" s="589">
        <f>DS212*Index_운영!DS98</f>
        <v>0</v>
      </c>
      <c r="DT257" s="589">
        <f>DT212*Index_운영!DT98</f>
        <v>0</v>
      </c>
      <c r="DU257" s="589">
        <f>DU212*Index_운영!DU98</f>
        <v>0</v>
      </c>
      <c r="DV257" s="589">
        <f>DV212*Index_운영!DV98</f>
        <v>0</v>
      </c>
    </row>
    <row r="258" spans="1:126" s="485" customFormat="1" outlineLevel="1" x14ac:dyDescent="0.4">
      <c r="A258" s="737"/>
      <c r="B258" s="444">
        <f>'Rent Roll'!$B29</f>
        <v>0</v>
      </c>
      <c r="C258" s="609">
        <f>'Rent Roll'!$K29</f>
        <v>0</v>
      </c>
      <c r="D258" s="606">
        <f>'Rent Roll'!$Y29</f>
        <v>0</v>
      </c>
      <c r="E258" s="953">
        <f>'Rent Roll'!$Z29</f>
        <v>0</v>
      </c>
      <c r="F258" s="588">
        <f>F213*Index_운영!F99</f>
        <v>0</v>
      </c>
      <c r="G258" s="589">
        <f>G213*Index_운영!G99</f>
        <v>0</v>
      </c>
      <c r="H258" s="589">
        <f>H213*Index_운영!H99</f>
        <v>0</v>
      </c>
      <c r="I258" s="589">
        <f>I213*Index_운영!I99</f>
        <v>0</v>
      </c>
      <c r="J258" s="589">
        <f>J213*Index_운영!J99</f>
        <v>0</v>
      </c>
      <c r="K258" s="589">
        <f>K213*Index_운영!K99</f>
        <v>0</v>
      </c>
      <c r="L258" s="589">
        <f>L213*Index_운영!L99</f>
        <v>0</v>
      </c>
      <c r="M258" s="589">
        <f>M213*Index_운영!M99</f>
        <v>0</v>
      </c>
      <c r="N258" s="589">
        <f>N213*Index_운영!N99</f>
        <v>0</v>
      </c>
      <c r="O258" s="589">
        <f>O213*Index_운영!O99</f>
        <v>0</v>
      </c>
      <c r="P258" s="589">
        <f>P213*Index_운영!P99</f>
        <v>0</v>
      </c>
      <c r="Q258" s="589">
        <f>Q213*Index_운영!Q99</f>
        <v>0</v>
      </c>
      <c r="R258" s="589">
        <f>R213*Index_운영!R99</f>
        <v>0</v>
      </c>
      <c r="S258" s="589">
        <f>S213*Index_운영!S99</f>
        <v>0</v>
      </c>
      <c r="T258" s="589">
        <f>T213*Index_운영!T99</f>
        <v>0</v>
      </c>
      <c r="U258" s="589">
        <f>U213*Index_운영!U99</f>
        <v>0</v>
      </c>
      <c r="V258" s="589">
        <f>V213*Index_운영!V99</f>
        <v>0</v>
      </c>
      <c r="W258" s="589">
        <f>W213*Index_운영!W99</f>
        <v>0</v>
      </c>
      <c r="X258" s="589">
        <f>X213*Index_운영!X99</f>
        <v>0</v>
      </c>
      <c r="Y258" s="589">
        <f>Y213*Index_운영!Y99</f>
        <v>0</v>
      </c>
      <c r="Z258" s="589">
        <f>Z213*Index_운영!Z99</f>
        <v>0</v>
      </c>
      <c r="AA258" s="589">
        <f>AA213*Index_운영!AA99</f>
        <v>0</v>
      </c>
      <c r="AB258" s="589">
        <f>AB213*Index_운영!AB99</f>
        <v>0</v>
      </c>
      <c r="AC258" s="589">
        <f>AC213*Index_운영!AC99</f>
        <v>0</v>
      </c>
      <c r="AD258" s="589">
        <f>AD213*Index_운영!AD99</f>
        <v>0</v>
      </c>
      <c r="AE258" s="589">
        <f>AE213*Index_운영!AE99</f>
        <v>0</v>
      </c>
      <c r="AF258" s="589">
        <f>AF213*Index_운영!AF99</f>
        <v>0</v>
      </c>
      <c r="AG258" s="589">
        <f>AG213*Index_운영!AG99</f>
        <v>0</v>
      </c>
      <c r="AH258" s="589">
        <f>AH213*Index_운영!AH99</f>
        <v>0</v>
      </c>
      <c r="AI258" s="589">
        <f>AI213*Index_운영!AI99</f>
        <v>0</v>
      </c>
      <c r="AJ258" s="589">
        <f>AJ213*Index_운영!AJ99</f>
        <v>0</v>
      </c>
      <c r="AK258" s="589">
        <f>AK213*Index_운영!AK99</f>
        <v>0</v>
      </c>
      <c r="AL258" s="589">
        <f>AL213*Index_운영!AL99</f>
        <v>0</v>
      </c>
      <c r="AM258" s="589">
        <f>AM213*Index_운영!AM99</f>
        <v>0</v>
      </c>
      <c r="AN258" s="589">
        <f>AN213*Index_운영!AN99</f>
        <v>0</v>
      </c>
      <c r="AO258" s="589">
        <f>AO213*Index_운영!AO99</f>
        <v>0</v>
      </c>
      <c r="AP258" s="589">
        <f>AP213*Index_운영!AP99</f>
        <v>0</v>
      </c>
      <c r="AQ258" s="589">
        <f>AQ213*Index_운영!AQ99</f>
        <v>0</v>
      </c>
      <c r="AR258" s="589">
        <f>AR213*Index_운영!AR99</f>
        <v>0</v>
      </c>
      <c r="AS258" s="589">
        <f>AS213*Index_운영!AS99</f>
        <v>0</v>
      </c>
      <c r="AT258" s="589">
        <f>AT213*Index_운영!AT99</f>
        <v>0</v>
      </c>
      <c r="AU258" s="589">
        <f>AU213*Index_운영!AU99</f>
        <v>0</v>
      </c>
      <c r="AV258" s="589">
        <f>AV213*Index_운영!AV99</f>
        <v>0</v>
      </c>
      <c r="AW258" s="589">
        <f>AW213*Index_운영!AW99</f>
        <v>0</v>
      </c>
      <c r="AX258" s="589">
        <f>AX213*Index_운영!AX99</f>
        <v>0</v>
      </c>
      <c r="AY258" s="589">
        <f>AY213*Index_운영!AY99</f>
        <v>0</v>
      </c>
      <c r="AZ258" s="589">
        <f>AZ213*Index_운영!AZ99</f>
        <v>0</v>
      </c>
      <c r="BA258" s="589">
        <f>BA213*Index_운영!BA99</f>
        <v>0</v>
      </c>
      <c r="BB258" s="589">
        <f>BB213*Index_운영!BB99</f>
        <v>0</v>
      </c>
      <c r="BC258" s="589">
        <f>BC213*Index_운영!BC99</f>
        <v>0</v>
      </c>
      <c r="BD258" s="589">
        <f>BD213*Index_운영!BD99</f>
        <v>0</v>
      </c>
      <c r="BE258" s="589">
        <f>BE213*Index_운영!BE99</f>
        <v>0</v>
      </c>
      <c r="BF258" s="589">
        <f>BF213*Index_운영!BF99</f>
        <v>0</v>
      </c>
      <c r="BG258" s="589">
        <f>BG213*Index_운영!BG99</f>
        <v>0</v>
      </c>
      <c r="BH258" s="589">
        <f>BH213*Index_운영!BH99</f>
        <v>0</v>
      </c>
      <c r="BI258" s="589">
        <f>BI213*Index_운영!BI99</f>
        <v>0</v>
      </c>
      <c r="BJ258" s="589">
        <f>BJ213*Index_운영!BJ99</f>
        <v>0</v>
      </c>
      <c r="BK258" s="589">
        <f>BK213*Index_운영!BK99</f>
        <v>0</v>
      </c>
      <c r="BL258" s="589">
        <f>BL213*Index_운영!BL99</f>
        <v>0</v>
      </c>
      <c r="BM258" s="589">
        <f>BM213*Index_운영!BM99</f>
        <v>0</v>
      </c>
      <c r="BN258" s="589">
        <f>BN213*Index_운영!BN99</f>
        <v>0</v>
      </c>
      <c r="BO258" s="589">
        <f>BO213*Index_운영!BO99</f>
        <v>0</v>
      </c>
      <c r="BP258" s="589">
        <f>BP213*Index_운영!BP99</f>
        <v>0</v>
      </c>
      <c r="BQ258" s="589">
        <f>BQ213*Index_운영!BQ99</f>
        <v>0</v>
      </c>
      <c r="BR258" s="589">
        <f>BR213*Index_운영!BR99</f>
        <v>0</v>
      </c>
      <c r="BS258" s="589">
        <f>BS213*Index_운영!BS99</f>
        <v>0</v>
      </c>
      <c r="BT258" s="589">
        <f>BT213*Index_운영!BT99</f>
        <v>0</v>
      </c>
      <c r="BU258" s="589">
        <f>BU213*Index_운영!BU99</f>
        <v>0</v>
      </c>
      <c r="BV258" s="589">
        <f>BV213*Index_운영!BV99</f>
        <v>0</v>
      </c>
      <c r="BW258" s="589">
        <f>BW213*Index_운영!BW99</f>
        <v>0</v>
      </c>
      <c r="BX258" s="589">
        <f>BX213*Index_운영!BX99</f>
        <v>0</v>
      </c>
      <c r="BY258" s="589">
        <f>BY213*Index_운영!BY99</f>
        <v>0</v>
      </c>
      <c r="BZ258" s="589">
        <f>BZ213*Index_운영!BZ99</f>
        <v>0</v>
      </c>
      <c r="CA258" s="589">
        <f>CA213*Index_운영!CA99</f>
        <v>0</v>
      </c>
      <c r="CB258" s="589">
        <f>CB213*Index_운영!CB99</f>
        <v>0</v>
      </c>
      <c r="CC258" s="589">
        <f>CC213*Index_운영!CC99</f>
        <v>0</v>
      </c>
      <c r="CD258" s="589">
        <f>CD213*Index_운영!CD99</f>
        <v>0</v>
      </c>
      <c r="CE258" s="589">
        <f>CE213*Index_운영!CE99</f>
        <v>0</v>
      </c>
      <c r="CF258" s="589">
        <f>CF213*Index_운영!CF99</f>
        <v>0</v>
      </c>
      <c r="CG258" s="589">
        <f>CG213*Index_운영!CG99</f>
        <v>0</v>
      </c>
      <c r="CH258" s="589">
        <f>CH213*Index_운영!CH99</f>
        <v>0</v>
      </c>
      <c r="CI258" s="589">
        <f>CI213*Index_운영!CI99</f>
        <v>0</v>
      </c>
      <c r="CJ258" s="589">
        <f>CJ213*Index_운영!CJ99</f>
        <v>0</v>
      </c>
      <c r="CK258" s="589">
        <f>CK213*Index_운영!CK99</f>
        <v>0</v>
      </c>
      <c r="CL258" s="589">
        <f>CL213*Index_운영!CL99</f>
        <v>0</v>
      </c>
      <c r="CM258" s="589">
        <f>CM213*Index_운영!CM99</f>
        <v>0</v>
      </c>
      <c r="CN258" s="589">
        <f>CN213*Index_운영!CN99</f>
        <v>0</v>
      </c>
      <c r="CO258" s="589">
        <f>CO213*Index_운영!CO99</f>
        <v>0</v>
      </c>
      <c r="CP258" s="589">
        <f>CP213*Index_운영!CP99</f>
        <v>0</v>
      </c>
      <c r="CQ258" s="589">
        <f>CQ213*Index_운영!CQ99</f>
        <v>0</v>
      </c>
      <c r="CR258" s="589">
        <f>CR213*Index_운영!CR99</f>
        <v>0</v>
      </c>
      <c r="CS258" s="589">
        <f>CS213*Index_운영!CS99</f>
        <v>0</v>
      </c>
      <c r="CT258" s="589">
        <f>CT213*Index_운영!CT99</f>
        <v>0</v>
      </c>
      <c r="CU258" s="589">
        <f>CU213*Index_운영!CU99</f>
        <v>0</v>
      </c>
      <c r="CV258" s="589">
        <f>CV213*Index_운영!CV99</f>
        <v>0</v>
      </c>
      <c r="CW258" s="589">
        <f>CW213*Index_운영!CW99</f>
        <v>0</v>
      </c>
      <c r="CX258" s="589">
        <f>CX213*Index_운영!CX99</f>
        <v>0</v>
      </c>
      <c r="CY258" s="589">
        <f>CY213*Index_운영!CY99</f>
        <v>0</v>
      </c>
      <c r="CZ258" s="589">
        <f>CZ213*Index_운영!CZ99</f>
        <v>0</v>
      </c>
      <c r="DA258" s="589">
        <f>DA213*Index_운영!DA99</f>
        <v>0</v>
      </c>
      <c r="DB258" s="589">
        <f>DB213*Index_운영!DB99</f>
        <v>0</v>
      </c>
      <c r="DC258" s="589">
        <f>DC213*Index_운영!DC99</f>
        <v>0</v>
      </c>
      <c r="DD258" s="589">
        <f>DD213*Index_운영!DD99</f>
        <v>0</v>
      </c>
      <c r="DE258" s="589">
        <f>DE213*Index_운영!DE99</f>
        <v>0</v>
      </c>
      <c r="DF258" s="589">
        <f>DF213*Index_운영!DF99</f>
        <v>0</v>
      </c>
      <c r="DG258" s="589">
        <f>DG213*Index_운영!DG99</f>
        <v>0</v>
      </c>
      <c r="DH258" s="589">
        <f>DH213*Index_운영!DH99</f>
        <v>0</v>
      </c>
      <c r="DI258" s="589">
        <f>DI213*Index_운영!DI99</f>
        <v>0</v>
      </c>
      <c r="DJ258" s="589">
        <f>DJ213*Index_운영!DJ99</f>
        <v>0</v>
      </c>
      <c r="DK258" s="589">
        <f>DK213*Index_운영!DK99</f>
        <v>0</v>
      </c>
      <c r="DL258" s="589">
        <f>DL213*Index_운영!DL99</f>
        <v>0</v>
      </c>
      <c r="DM258" s="589">
        <f>DM213*Index_운영!DM99</f>
        <v>0</v>
      </c>
      <c r="DN258" s="589">
        <f>DN213*Index_운영!DN99</f>
        <v>0</v>
      </c>
      <c r="DO258" s="589">
        <f>DO213*Index_운영!DO99</f>
        <v>0</v>
      </c>
      <c r="DP258" s="589">
        <f>DP213*Index_운영!DP99</f>
        <v>0</v>
      </c>
      <c r="DQ258" s="589">
        <f>DQ213*Index_운영!DQ99</f>
        <v>0</v>
      </c>
      <c r="DR258" s="589">
        <f>DR213*Index_운영!DR99</f>
        <v>0</v>
      </c>
      <c r="DS258" s="589">
        <f>DS213*Index_운영!DS99</f>
        <v>0</v>
      </c>
      <c r="DT258" s="589">
        <f>DT213*Index_운영!DT99</f>
        <v>0</v>
      </c>
      <c r="DU258" s="589">
        <f>DU213*Index_운영!DU99</f>
        <v>0</v>
      </c>
      <c r="DV258" s="589">
        <f>DV213*Index_운영!DV99</f>
        <v>0</v>
      </c>
    </row>
    <row r="259" spans="1:126" s="485" customFormat="1" outlineLevel="1" x14ac:dyDescent="0.4">
      <c r="A259" s="737"/>
      <c r="B259" s="444">
        <f>'Rent Roll'!$B30</f>
        <v>0</v>
      </c>
      <c r="C259" s="609">
        <f>'Rent Roll'!$K30</f>
        <v>0</v>
      </c>
      <c r="D259" s="606">
        <f>'Rent Roll'!$Y30</f>
        <v>0</v>
      </c>
      <c r="E259" s="953">
        <f>'Rent Roll'!$Z30</f>
        <v>0</v>
      </c>
      <c r="F259" s="588">
        <f>F214*Index_운영!F100</f>
        <v>0</v>
      </c>
      <c r="G259" s="589">
        <f>G214*Index_운영!G100</f>
        <v>0</v>
      </c>
      <c r="H259" s="589">
        <f>H214*Index_운영!H100</f>
        <v>0</v>
      </c>
      <c r="I259" s="589">
        <f>I214*Index_운영!I100</f>
        <v>0</v>
      </c>
      <c r="J259" s="589">
        <f>J214*Index_운영!J100</f>
        <v>0</v>
      </c>
      <c r="K259" s="589">
        <f>K214*Index_운영!K100</f>
        <v>0</v>
      </c>
      <c r="L259" s="589">
        <f>L214*Index_운영!L100</f>
        <v>0</v>
      </c>
      <c r="M259" s="589">
        <f>M214*Index_운영!M100</f>
        <v>0</v>
      </c>
      <c r="N259" s="589">
        <f>N214*Index_운영!N100</f>
        <v>0</v>
      </c>
      <c r="O259" s="589">
        <f>O214*Index_운영!O100</f>
        <v>0</v>
      </c>
      <c r="P259" s="589">
        <f>P214*Index_운영!P100</f>
        <v>0</v>
      </c>
      <c r="Q259" s="589">
        <f>Q214*Index_운영!Q100</f>
        <v>0</v>
      </c>
      <c r="R259" s="589">
        <f>R214*Index_운영!R100</f>
        <v>0</v>
      </c>
      <c r="S259" s="589">
        <f>S214*Index_운영!S100</f>
        <v>0</v>
      </c>
      <c r="T259" s="589">
        <f>T214*Index_운영!T100</f>
        <v>0</v>
      </c>
      <c r="U259" s="589">
        <f>U214*Index_운영!U100</f>
        <v>0</v>
      </c>
      <c r="V259" s="589">
        <f>V214*Index_운영!V100</f>
        <v>0</v>
      </c>
      <c r="W259" s="589">
        <f>W214*Index_운영!W100</f>
        <v>0</v>
      </c>
      <c r="X259" s="589">
        <f>X214*Index_운영!X100</f>
        <v>0</v>
      </c>
      <c r="Y259" s="589">
        <f>Y214*Index_운영!Y100</f>
        <v>0</v>
      </c>
      <c r="Z259" s="589">
        <f>Z214*Index_운영!Z100</f>
        <v>0</v>
      </c>
      <c r="AA259" s="589">
        <f>AA214*Index_운영!AA100</f>
        <v>0</v>
      </c>
      <c r="AB259" s="589">
        <f>AB214*Index_운영!AB100</f>
        <v>0</v>
      </c>
      <c r="AC259" s="589">
        <f>AC214*Index_운영!AC100</f>
        <v>0</v>
      </c>
      <c r="AD259" s="589">
        <f>AD214*Index_운영!AD100</f>
        <v>0</v>
      </c>
      <c r="AE259" s="589">
        <f>AE214*Index_운영!AE100</f>
        <v>0</v>
      </c>
      <c r="AF259" s="589">
        <f>AF214*Index_운영!AF100</f>
        <v>0</v>
      </c>
      <c r="AG259" s="589">
        <f>AG214*Index_운영!AG100</f>
        <v>0</v>
      </c>
      <c r="AH259" s="589">
        <f>AH214*Index_운영!AH100</f>
        <v>0</v>
      </c>
      <c r="AI259" s="589">
        <f>AI214*Index_운영!AI100</f>
        <v>0</v>
      </c>
      <c r="AJ259" s="589">
        <f>AJ214*Index_운영!AJ100</f>
        <v>0</v>
      </c>
      <c r="AK259" s="589">
        <f>AK214*Index_운영!AK100</f>
        <v>0</v>
      </c>
      <c r="AL259" s="589">
        <f>AL214*Index_운영!AL100</f>
        <v>0</v>
      </c>
      <c r="AM259" s="589">
        <f>AM214*Index_운영!AM100</f>
        <v>0</v>
      </c>
      <c r="AN259" s="589">
        <f>AN214*Index_운영!AN100</f>
        <v>0</v>
      </c>
      <c r="AO259" s="589">
        <f>AO214*Index_운영!AO100</f>
        <v>0</v>
      </c>
      <c r="AP259" s="589">
        <f>AP214*Index_운영!AP100</f>
        <v>0</v>
      </c>
      <c r="AQ259" s="589">
        <f>AQ214*Index_운영!AQ100</f>
        <v>0</v>
      </c>
      <c r="AR259" s="589">
        <f>AR214*Index_운영!AR100</f>
        <v>0</v>
      </c>
      <c r="AS259" s="589">
        <f>AS214*Index_운영!AS100</f>
        <v>0</v>
      </c>
      <c r="AT259" s="589">
        <f>AT214*Index_운영!AT100</f>
        <v>0</v>
      </c>
      <c r="AU259" s="589">
        <f>AU214*Index_운영!AU100</f>
        <v>0</v>
      </c>
      <c r="AV259" s="589">
        <f>AV214*Index_운영!AV100</f>
        <v>0</v>
      </c>
      <c r="AW259" s="589">
        <f>AW214*Index_운영!AW100</f>
        <v>0</v>
      </c>
      <c r="AX259" s="589">
        <f>AX214*Index_운영!AX100</f>
        <v>0</v>
      </c>
      <c r="AY259" s="589">
        <f>AY214*Index_운영!AY100</f>
        <v>0</v>
      </c>
      <c r="AZ259" s="589">
        <f>AZ214*Index_운영!AZ100</f>
        <v>0</v>
      </c>
      <c r="BA259" s="589">
        <f>BA214*Index_운영!BA100</f>
        <v>0</v>
      </c>
      <c r="BB259" s="589">
        <f>BB214*Index_운영!BB100</f>
        <v>0</v>
      </c>
      <c r="BC259" s="589">
        <f>BC214*Index_운영!BC100</f>
        <v>0</v>
      </c>
      <c r="BD259" s="589">
        <f>BD214*Index_운영!BD100</f>
        <v>0</v>
      </c>
      <c r="BE259" s="589">
        <f>BE214*Index_운영!BE100</f>
        <v>0</v>
      </c>
      <c r="BF259" s="589">
        <f>BF214*Index_운영!BF100</f>
        <v>0</v>
      </c>
      <c r="BG259" s="589">
        <f>BG214*Index_운영!BG100</f>
        <v>0</v>
      </c>
      <c r="BH259" s="589">
        <f>BH214*Index_운영!BH100</f>
        <v>0</v>
      </c>
      <c r="BI259" s="589">
        <f>BI214*Index_운영!BI100</f>
        <v>0</v>
      </c>
      <c r="BJ259" s="589">
        <f>BJ214*Index_운영!BJ100</f>
        <v>0</v>
      </c>
      <c r="BK259" s="589">
        <f>BK214*Index_운영!BK100</f>
        <v>0</v>
      </c>
      <c r="BL259" s="589">
        <f>BL214*Index_운영!BL100</f>
        <v>0</v>
      </c>
      <c r="BM259" s="589">
        <f>BM214*Index_운영!BM100</f>
        <v>0</v>
      </c>
      <c r="BN259" s="589">
        <f>BN214*Index_운영!BN100</f>
        <v>0</v>
      </c>
      <c r="BO259" s="589">
        <f>BO214*Index_운영!BO100</f>
        <v>0</v>
      </c>
      <c r="BP259" s="589">
        <f>BP214*Index_운영!BP100</f>
        <v>0</v>
      </c>
      <c r="BQ259" s="589">
        <f>BQ214*Index_운영!BQ100</f>
        <v>0</v>
      </c>
      <c r="BR259" s="589">
        <f>BR214*Index_운영!BR100</f>
        <v>0</v>
      </c>
      <c r="BS259" s="589">
        <f>BS214*Index_운영!BS100</f>
        <v>0</v>
      </c>
      <c r="BT259" s="589">
        <f>BT214*Index_운영!BT100</f>
        <v>0</v>
      </c>
      <c r="BU259" s="589">
        <f>BU214*Index_운영!BU100</f>
        <v>0</v>
      </c>
      <c r="BV259" s="589">
        <f>BV214*Index_운영!BV100</f>
        <v>0</v>
      </c>
      <c r="BW259" s="589">
        <f>BW214*Index_운영!BW100</f>
        <v>0</v>
      </c>
      <c r="BX259" s="589">
        <f>BX214*Index_운영!BX100</f>
        <v>0</v>
      </c>
      <c r="BY259" s="589">
        <f>BY214*Index_운영!BY100</f>
        <v>0</v>
      </c>
      <c r="BZ259" s="589">
        <f>BZ214*Index_운영!BZ100</f>
        <v>0</v>
      </c>
      <c r="CA259" s="589">
        <f>CA214*Index_운영!CA100</f>
        <v>0</v>
      </c>
      <c r="CB259" s="589">
        <f>CB214*Index_운영!CB100</f>
        <v>0</v>
      </c>
      <c r="CC259" s="589">
        <f>CC214*Index_운영!CC100</f>
        <v>0</v>
      </c>
      <c r="CD259" s="589">
        <f>CD214*Index_운영!CD100</f>
        <v>0</v>
      </c>
      <c r="CE259" s="589">
        <f>CE214*Index_운영!CE100</f>
        <v>0</v>
      </c>
      <c r="CF259" s="589">
        <f>CF214*Index_운영!CF100</f>
        <v>0</v>
      </c>
      <c r="CG259" s="589">
        <f>CG214*Index_운영!CG100</f>
        <v>0</v>
      </c>
      <c r="CH259" s="589">
        <f>CH214*Index_운영!CH100</f>
        <v>0</v>
      </c>
      <c r="CI259" s="589">
        <f>CI214*Index_운영!CI100</f>
        <v>0</v>
      </c>
      <c r="CJ259" s="589">
        <f>CJ214*Index_운영!CJ100</f>
        <v>0</v>
      </c>
      <c r="CK259" s="589">
        <f>CK214*Index_운영!CK100</f>
        <v>0</v>
      </c>
      <c r="CL259" s="589">
        <f>CL214*Index_운영!CL100</f>
        <v>0</v>
      </c>
      <c r="CM259" s="589">
        <f>CM214*Index_운영!CM100</f>
        <v>0</v>
      </c>
      <c r="CN259" s="589">
        <f>CN214*Index_운영!CN100</f>
        <v>0</v>
      </c>
      <c r="CO259" s="589">
        <f>CO214*Index_운영!CO100</f>
        <v>0</v>
      </c>
      <c r="CP259" s="589">
        <f>CP214*Index_운영!CP100</f>
        <v>0</v>
      </c>
      <c r="CQ259" s="589">
        <f>CQ214*Index_운영!CQ100</f>
        <v>0</v>
      </c>
      <c r="CR259" s="589">
        <f>CR214*Index_운영!CR100</f>
        <v>0</v>
      </c>
      <c r="CS259" s="589">
        <f>CS214*Index_운영!CS100</f>
        <v>0</v>
      </c>
      <c r="CT259" s="589">
        <f>CT214*Index_운영!CT100</f>
        <v>0</v>
      </c>
      <c r="CU259" s="589">
        <f>CU214*Index_운영!CU100</f>
        <v>0</v>
      </c>
      <c r="CV259" s="589">
        <f>CV214*Index_운영!CV100</f>
        <v>0</v>
      </c>
      <c r="CW259" s="589">
        <f>CW214*Index_운영!CW100</f>
        <v>0</v>
      </c>
      <c r="CX259" s="589">
        <f>CX214*Index_운영!CX100</f>
        <v>0</v>
      </c>
      <c r="CY259" s="589">
        <f>CY214*Index_운영!CY100</f>
        <v>0</v>
      </c>
      <c r="CZ259" s="589">
        <f>CZ214*Index_운영!CZ100</f>
        <v>0</v>
      </c>
      <c r="DA259" s="589">
        <f>DA214*Index_운영!DA100</f>
        <v>0</v>
      </c>
      <c r="DB259" s="589">
        <f>DB214*Index_운영!DB100</f>
        <v>0</v>
      </c>
      <c r="DC259" s="589">
        <f>DC214*Index_운영!DC100</f>
        <v>0</v>
      </c>
      <c r="DD259" s="589">
        <f>DD214*Index_운영!DD100</f>
        <v>0</v>
      </c>
      <c r="DE259" s="589">
        <f>DE214*Index_운영!DE100</f>
        <v>0</v>
      </c>
      <c r="DF259" s="589">
        <f>DF214*Index_운영!DF100</f>
        <v>0</v>
      </c>
      <c r="DG259" s="589">
        <f>DG214*Index_운영!DG100</f>
        <v>0</v>
      </c>
      <c r="DH259" s="589">
        <f>DH214*Index_운영!DH100</f>
        <v>0</v>
      </c>
      <c r="DI259" s="589">
        <f>DI214*Index_운영!DI100</f>
        <v>0</v>
      </c>
      <c r="DJ259" s="589">
        <f>DJ214*Index_운영!DJ100</f>
        <v>0</v>
      </c>
      <c r="DK259" s="589">
        <f>DK214*Index_운영!DK100</f>
        <v>0</v>
      </c>
      <c r="DL259" s="589">
        <f>DL214*Index_운영!DL100</f>
        <v>0</v>
      </c>
      <c r="DM259" s="589">
        <f>DM214*Index_운영!DM100</f>
        <v>0</v>
      </c>
      <c r="DN259" s="589">
        <f>DN214*Index_운영!DN100</f>
        <v>0</v>
      </c>
      <c r="DO259" s="589">
        <f>DO214*Index_운영!DO100</f>
        <v>0</v>
      </c>
      <c r="DP259" s="589">
        <f>DP214*Index_운영!DP100</f>
        <v>0</v>
      </c>
      <c r="DQ259" s="589">
        <f>DQ214*Index_운영!DQ100</f>
        <v>0</v>
      </c>
      <c r="DR259" s="589">
        <f>DR214*Index_운영!DR100</f>
        <v>0</v>
      </c>
      <c r="DS259" s="589">
        <f>DS214*Index_운영!DS100</f>
        <v>0</v>
      </c>
      <c r="DT259" s="589">
        <f>DT214*Index_운영!DT100</f>
        <v>0</v>
      </c>
      <c r="DU259" s="589">
        <f>DU214*Index_운영!DU100</f>
        <v>0</v>
      </c>
      <c r="DV259" s="589">
        <f>DV214*Index_운영!DV100</f>
        <v>0</v>
      </c>
    </row>
    <row r="260" spans="1:126" s="485" customFormat="1" outlineLevel="1" x14ac:dyDescent="0.4">
      <c r="A260" s="737"/>
      <c r="B260" s="444">
        <f>'Rent Roll'!$B31</f>
        <v>0</v>
      </c>
      <c r="C260" s="609">
        <f>'Rent Roll'!$K31</f>
        <v>0</v>
      </c>
      <c r="D260" s="606">
        <f>'Rent Roll'!$Y31</f>
        <v>0</v>
      </c>
      <c r="E260" s="953">
        <f>'Rent Roll'!$Z31</f>
        <v>0</v>
      </c>
      <c r="F260" s="588">
        <f>F215*Index_운영!F101</f>
        <v>0</v>
      </c>
      <c r="G260" s="589">
        <f>G215*Index_운영!G101</f>
        <v>0</v>
      </c>
      <c r="H260" s="589">
        <f>H215*Index_운영!H101</f>
        <v>0</v>
      </c>
      <c r="I260" s="589">
        <f>I215*Index_운영!I101</f>
        <v>0</v>
      </c>
      <c r="J260" s="589">
        <f>J215*Index_운영!J101</f>
        <v>0</v>
      </c>
      <c r="K260" s="589">
        <f>K215*Index_운영!K101</f>
        <v>0</v>
      </c>
      <c r="L260" s="589">
        <f>L215*Index_운영!L101</f>
        <v>0</v>
      </c>
      <c r="M260" s="589">
        <f>M215*Index_운영!M101</f>
        <v>0</v>
      </c>
      <c r="N260" s="589">
        <f>N215*Index_운영!N101</f>
        <v>0</v>
      </c>
      <c r="O260" s="589">
        <f>O215*Index_운영!O101</f>
        <v>0</v>
      </c>
      <c r="P260" s="589">
        <f>P215*Index_운영!P101</f>
        <v>0</v>
      </c>
      <c r="Q260" s="589">
        <f>Q215*Index_운영!Q101</f>
        <v>0</v>
      </c>
      <c r="R260" s="589">
        <f>R215*Index_운영!R101</f>
        <v>0</v>
      </c>
      <c r="S260" s="589">
        <f>S215*Index_운영!S101</f>
        <v>0</v>
      </c>
      <c r="T260" s="589">
        <f>T215*Index_운영!T101</f>
        <v>0</v>
      </c>
      <c r="U260" s="589">
        <f>U215*Index_운영!U101</f>
        <v>0</v>
      </c>
      <c r="V260" s="589">
        <f>V215*Index_운영!V101</f>
        <v>0</v>
      </c>
      <c r="W260" s="589">
        <f>W215*Index_운영!W101</f>
        <v>0</v>
      </c>
      <c r="X260" s="589">
        <f>X215*Index_운영!X101</f>
        <v>0</v>
      </c>
      <c r="Y260" s="589">
        <f>Y215*Index_운영!Y101</f>
        <v>0</v>
      </c>
      <c r="Z260" s="589">
        <f>Z215*Index_운영!Z101</f>
        <v>0</v>
      </c>
      <c r="AA260" s="589">
        <f>AA215*Index_운영!AA101</f>
        <v>0</v>
      </c>
      <c r="AB260" s="589">
        <f>AB215*Index_운영!AB101</f>
        <v>0</v>
      </c>
      <c r="AC260" s="589">
        <f>AC215*Index_운영!AC101</f>
        <v>0</v>
      </c>
      <c r="AD260" s="589">
        <f>AD215*Index_운영!AD101</f>
        <v>0</v>
      </c>
      <c r="AE260" s="589">
        <f>AE215*Index_운영!AE101</f>
        <v>0</v>
      </c>
      <c r="AF260" s="589">
        <f>AF215*Index_운영!AF101</f>
        <v>0</v>
      </c>
      <c r="AG260" s="589">
        <f>AG215*Index_운영!AG101</f>
        <v>0</v>
      </c>
      <c r="AH260" s="589">
        <f>AH215*Index_운영!AH101</f>
        <v>0</v>
      </c>
      <c r="AI260" s="589">
        <f>AI215*Index_운영!AI101</f>
        <v>0</v>
      </c>
      <c r="AJ260" s="589">
        <f>AJ215*Index_운영!AJ101</f>
        <v>0</v>
      </c>
      <c r="AK260" s="589">
        <f>AK215*Index_운영!AK101</f>
        <v>0</v>
      </c>
      <c r="AL260" s="589">
        <f>AL215*Index_운영!AL101</f>
        <v>0</v>
      </c>
      <c r="AM260" s="589">
        <f>AM215*Index_운영!AM101</f>
        <v>0</v>
      </c>
      <c r="AN260" s="589">
        <f>AN215*Index_운영!AN101</f>
        <v>0</v>
      </c>
      <c r="AO260" s="589">
        <f>AO215*Index_운영!AO101</f>
        <v>0</v>
      </c>
      <c r="AP260" s="589">
        <f>AP215*Index_운영!AP101</f>
        <v>0</v>
      </c>
      <c r="AQ260" s="589">
        <f>AQ215*Index_운영!AQ101</f>
        <v>0</v>
      </c>
      <c r="AR260" s="589">
        <f>AR215*Index_운영!AR101</f>
        <v>0</v>
      </c>
      <c r="AS260" s="589">
        <f>AS215*Index_운영!AS101</f>
        <v>0</v>
      </c>
      <c r="AT260" s="589">
        <f>AT215*Index_운영!AT101</f>
        <v>0</v>
      </c>
      <c r="AU260" s="589">
        <f>AU215*Index_운영!AU101</f>
        <v>0</v>
      </c>
      <c r="AV260" s="589">
        <f>AV215*Index_운영!AV101</f>
        <v>0</v>
      </c>
      <c r="AW260" s="589">
        <f>AW215*Index_운영!AW101</f>
        <v>0</v>
      </c>
      <c r="AX260" s="589">
        <f>AX215*Index_운영!AX101</f>
        <v>0</v>
      </c>
      <c r="AY260" s="589">
        <f>AY215*Index_운영!AY101</f>
        <v>0</v>
      </c>
      <c r="AZ260" s="589">
        <f>AZ215*Index_운영!AZ101</f>
        <v>0</v>
      </c>
      <c r="BA260" s="589">
        <f>BA215*Index_운영!BA101</f>
        <v>0</v>
      </c>
      <c r="BB260" s="589">
        <f>BB215*Index_운영!BB101</f>
        <v>0</v>
      </c>
      <c r="BC260" s="589">
        <f>BC215*Index_운영!BC101</f>
        <v>0</v>
      </c>
      <c r="BD260" s="589">
        <f>BD215*Index_운영!BD101</f>
        <v>0</v>
      </c>
      <c r="BE260" s="589">
        <f>BE215*Index_운영!BE101</f>
        <v>0</v>
      </c>
      <c r="BF260" s="589">
        <f>BF215*Index_운영!BF101</f>
        <v>0</v>
      </c>
      <c r="BG260" s="589">
        <f>BG215*Index_운영!BG101</f>
        <v>0</v>
      </c>
      <c r="BH260" s="589">
        <f>BH215*Index_운영!BH101</f>
        <v>0</v>
      </c>
      <c r="BI260" s="589">
        <f>BI215*Index_운영!BI101</f>
        <v>0</v>
      </c>
      <c r="BJ260" s="589">
        <f>BJ215*Index_운영!BJ101</f>
        <v>0</v>
      </c>
      <c r="BK260" s="589">
        <f>BK215*Index_운영!BK101</f>
        <v>0</v>
      </c>
      <c r="BL260" s="589">
        <f>BL215*Index_운영!BL101</f>
        <v>0</v>
      </c>
      <c r="BM260" s="589">
        <f>BM215*Index_운영!BM101</f>
        <v>0</v>
      </c>
      <c r="BN260" s="589">
        <f>BN215*Index_운영!BN101</f>
        <v>0</v>
      </c>
      <c r="BO260" s="589">
        <f>BO215*Index_운영!BO101</f>
        <v>0</v>
      </c>
      <c r="BP260" s="589">
        <f>BP215*Index_운영!BP101</f>
        <v>0</v>
      </c>
      <c r="BQ260" s="589">
        <f>BQ215*Index_운영!BQ101</f>
        <v>0</v>
      </c>
      <c r="BR260" s="589">
        <f>BR215*Index_운영!BR101</f>
        <v>0</v>
      </c>
      <c r="BS260" s="589">
        <f>BS215*Index_운영!BS101</f>
        <v>0</v>
      </c>
      <c r="BT260" s="589">
        <f>BT215*Index_운영!BT101</f>
        <v>0</v>
      </c>
      <c r="BU260" s="589">
        <f>BU215*Index_운영!BU101</f>
        <v>0</v>
      </c>
      <c r="BV260" s="589">
        <f>BV215*Index_운영!BV101</f>
        <v>0</v>
      </c>
      <c r="BW260" s="589">
        <f>BW215*Index_운영!BW101</f>
        <v>0</v>
      </c>
      <c r="BX260" s="589">
        <f>BX215*Index_운영!BX101</f>
        <v>0</v>
      </c>
      <c r="BY260" s="589">
        <f>BY215*Index_운영!BY101</f>
        <v>0</v>
      </c>
      <c r="BZ260" s="589">
        <f>BZ215*Index_운영!BZ101</f>
        <v>0</v>
      </c>
      <c r="CA260" s="589">
        <f>CA215*Index_운영!CA101</f>
        <v>0</v>
      </c>
      <c r="CB260" s="589">
        <f>CB215*Index_운영!CB101</f>
        <v>0</v>
      </c>
      <c r="CC260" s="589">
        <f>CC215*Index_운영!CC101</f>
        <v>0</v>
      </c>
      <c r="CD260" s="589">
        <f>CD215*Index_운영!CD101</f>
        <v>0</v>
      </c>
      <c r="CE260" s="589">
        <f>CE215*Index_운영!CE101</f>
        <v>0</v>
      </c>
      <c r="CF260" s="589">
        <f>CF215*Index_운영!CF101</f>
        <v>0</v>
      </c>
      <c r="CG260" s="589">
        <f>CG215*Index_운영!CG101</f>
        <v>0</v>
      </c>
      <c r="CH260" s="589">
        <f>CH215*Index_운영!CH101</f>
        <v>0</v>
      </c>
      <c r="CI260" s="589">
        <f>CI215*Index_운영!CI101</f>
        <v>0</v>
      </c>
      <c r="CJ260" s="589">
        <f>CJ215*Index_운영!CJ101</f>
        <v>0</v>
      </c>
      <c r="CK260" s="589">
        <f>CK215*Index_운영!CK101</f>
        <v>0</v>
      </c>
      <c r="CL260" s="589">
        <f>CL215*Index_운영!CL101</f>
        <v>0</v>
      </c>
      <c r="CM260" s="589">
        <f>CM215*Index_운영!CM101</f>
        <v>0</v>
      </c>
      <c r="CN260" s="589">
        <f>CN215*Index_운영!CN101</f>
        <v>0</v>
      </c>
      <c r="CO260" s="589">
        <f>CO215*Index_운영!CO101</f>
        <v>0</v>
      </c>
      <c r="CP260" s="589">
        <f>CP215*Index_운영!CP101</f>
        <v>0</v>
      </c>
      <c r="CQ260" s="589">
        <f>CQ215*Index_운영!CQ101</f>
        <v>0</v>
      </c>
      <c r="CR260" s="589">
        <f>CR215*Index_운영!CR101</f>
        <v>0</v>
      </c>
      <c r="CS260" s="589">
        <f>CS215*Index_운영!CS101</f>
        <v>0</v>
      </c>
      <c r="CT260" s="589">
        <f>CT215*Index_운영!CT101</f>
        <v>0</v>
      </c>
      <c r="CU260" s="589">
        <f>CU215*Index_운영!CU101</f>
        <v>0</v>
      </c>
      <c r="CV260" s="589">
        <f>CV215*Index_운영!CV101</f>
        <v>0</v>
      </c>
      <c r="CW260" s="589">
        <f>CW215*Index_운영!CW101</f>
        <v>0</v>
      </c>
      <c r="CX260" s="589">
        <f>CX215*Index_운영!CX101</f>
        <v>0</v>
      </c>
      <c r="CY260" s="589">
        <f>CY215*Index_운영!CY101</f>
        <v>0</v>
      </c>
      <c r="CZ260" s="589">
        <f>CZ215*Index_운영!CZ101</f>
        <v>0</v>
      </c>
      <c r="DA260" s="589">
        <f>DA215*Index_운영!DA101</f>
        <v>0</v>
      </c>
      <c r="DB260" s="589">
        <f>DB215*Index_운영!DB101</f>
        <v>0</v>
      </c>
      <c r="DC260" s="589">
        <f>DC215*Index_운영!DC101</f>
        <v>0</v>
      </c>
      <c r="DD260" s="589">
        <f>DD215*Index_운영!DD101</f>
        <v>0</v>
      </c>
      <c r="DE260" s="589">
        <f>DE215*Index_운영!DE101</f>
        <v>0</v>
      </c>
      <c r="DF260" s="589">
        <f>DF215*Index_운영!DF101</f>
        <v>0</v>
      </c>
      <c r="DG260" s="589">
        <f>DG215*Index_운영!DG101</f>
        <v>0</v>
      </c>
      <c r="DH260" s="589">
        <f>DH215*Index_운영!DH101</f>
        <v>0</v>
      </c>
      <c r="DI260" s="589">
        <f>DI215*Index_운영!DI101</f>
        <v>0</v>
      </c>
      <c r="DJ260" s="589">
        <f>DJ215*Index_운영!DJ101</f>
        <v>0</v>
      </c>
      <c r="DK260" s="589">
        <f>DK215*Index_운영!DK101</f>
        <v>0</v>
      </c>
      <c r="DL260" s="589">
        <f>DL215*Index_운영!DL101</f>
        <v>0</v>
      </c>
      <c r="DM260" s="589">
        <f>DM215*Index_운영!DM101</f>
        <v>0</v>
      </c>
      <c r="DN260" s="589">
        <f>DN215*Index_운영!DN101</f>
        <v>0</v>
      </c>
      <c r="DO260" s="589">
        <f>DO215*Index_운영!DO101</f>
        <v>0</v>
      </c>
      <c r="DP260" s="589">
        <f>DP215*Index_운영!DP101</f>
        <v>0</v>
      </c>
      <c r="DQ260" s="589">
        <f>DQ215*Index_운영!DQ101</f>
        <v>0</v>
      </c>
      <c r="DR260" s="589">
        <f>DR215*Index_운영!DR101</f>
        <v>0</v>
      </c>
      <c r="DS260" s="589">
        <f>DS215*Index_운영!DS101</f>
        <v>0</v>
      </c>
      <c r="DT260" s="589">
        <f>DT215*Index_운영!DT101</f>
        <v>0</v>
      </c>
      <c r="DU260" s="589">
        <f>DU215*Index_운영!DU101</f>
        <v>0</v>
      </c>
      <c r="DV260" s="589">
        <f>DV215*Index_운영!DV101</f>
        <v>0</v>
      </c>
    </row>
    <row r="261" spans="1:126" s="485" customFormat="1" outlineLevel="1" x14ac:dyDescent="0.4">
      <c r="A261" s="737"/>
      <c r="B261" s="444">
        <f>'Rent Roll'!$B32</f>
        <v>0</v>
      </c>
      <c r="C261" s="609">
        <f>'Rent Roll'!$K32</f>
        <v>0</v>
      </c>
      <c r="D261" s="606">
        <f>'Rent Roll'!$Y32</f>
        <v>0</v>
      </c>
      <c r="E261" s="953">
        <f>'Rent Roll'!$Z32</f>
        <v>0</v>
      </c>
      <c r="F261" s="588">
        <f>F216*Index_운영!F102</f>
        <v>0</v>
      </c>
      <c r="G261" s="589">
        <f>G216*Index_운영!G102</f>
        <v>0</v>
      </c>
      <c r="H261" s="589">
        <f>H216*Index_운영!H102</f>
        <v>0</v>
      </c>
      <c r="I261" s="589">
        <f>I216*Index_운영!I102</f>
        <v>0</v>
      </c>
      <c r="J261" s="589">
        <f>J216*Index_운영!J102</f>
        <v>0</v>
      </c>
      <c r="K261" s="589">
        <f>K216*Index_운영!K102</f>
        <v>0</v>
      </c>
      <c r="L261" s="589">
        <f>L216*Index_운영!L102</f>
        <v>0</v>
      </c>
      <c r="M261" s="589">
        <f>M216*Index_운영!M102</f>
        <v>0</v>
      </c>
      <c r="N261" s="589">
        <f>N216*Index_운영!N102</f>
        <v>0</v>
      </c>
      <c r="O261" s="589">
        <f>O216*Index_운영!O102</f>
        <v>0</v>
      </c>
      <c r="P261" s="589">
        <f>P216*Index_운영!P102</f>
        <v>0</v>
      </c>
      <c r="Q261" s="589">
        <f>Q216*Index_운영!Q102</f>
        <v>0</v>
      </c>
      <c r="R261" s="589">
        <f>R216*Index_운영!R102</f>
        <v>0</v>
      </c>
      <c r="S261" s="589">
        <f>S216*Index_운영!S102</f>
        <v>0</v>
      </c>
      <c r="T261" s="589">
        <f>T216*Index_운영!T102</f>
        <v>0</v>
      </c>
      <c r="U261" s="589">
        <f>U216*Index_운영!U102</f>
        <v>0</v>
      </c>
      <c r="V261" s="589">
        <f>V216*Index_운영!V102</f>
        <v>0</v>
      </c>
      <c r="W261" s="589">
        <f>W216*Index_운영!W102</f>
        <v>0</v>
      </c>
      <c r="X261" s="589">
        <f>X216*Index_운영!X102</f>
        <v>0</v>
      </c>
      <c r="Y261" s="589">
        <f>Y216*Index_운영!Y102</f>
        <v>0</v>
      </c>
      <c r="Z261" s="589">
        <f>Z216*Index_운영!Z102</f>
        <v>0</v>
      </c>
      <c r="AA261" s="589">
        <f>AA216*Index_운영!AA102</f>
        <v>0</v>
      </c>
      <c r="AB261" s="589">
        <f>AB216*Index_운영!AB102</f>
        <v>0</v>
      </c>
      <c r="AC261" s="589">
        <f>AC216*Index_운영!AC102</f>
        <v>0</v>
      </c>
      <c r="AD261" s="589">
        <f>AD216*Index_운영!AD102</f>
        <v>0</v>
      </c>
      <c r="AE261" s="589">
        <f>AE216*Index_운영!AE102</f>
        <v>0</v>
      </c>
      <c r="AF261" s="589">
        <f>AF216*Index_운영!AF102</f>
        <v>0</v>
      </c>
      <c r="AG261" s="589">
        <f>AG216*Index_운영!AG102</f>
        <v>0</v>
      </c>
      <c r="AH261" s="589">
        <f>AH216*Index_운영!AH102</f>
        <v>0</v>
      </c>
      <c r="AI261" s="589">
        <f>AI216*Index_운영!AI102</f>
        <v>0</v>
      </c>
      <c r="AJ261" s="589">
        <f>AJ216*Index_운영!AJ102</f>
        <v>0</v>
      </c>
      <c r="AK261" s="589">
        <f>AK216*Index_운영!AK102</f>
        <v>0</v>
      </c>
      <c r="AL261" s="589">
        <f>AL216*Index_운영!AL102</f>
        <v>0</v>
      </c>
      <c r="AM261" s="589">
        <f>AM216*Index_운영!AM102</f>
        <v>0</v>
      </c>
      <c r="AN261" s="589">
        <f>AN216*Index_운영!AN102</f>
        <v>0</v>
      </c>
      <c r="AO261" s="589">
        <f>AO216*Index_운영!AO102</f>
        <v>0</v>
      </c>
      <c r="AP261" s="589">
        <f>AP216*Index_운영!AP102</f>
        <v>0</v>
      </c>
      <c r="AQ261" s="589">
        <f>AQ216*Index_운영!AQ102</f>
        <v>0</v>
      </c>
      <c r="AR261" s="589">
        <f>AR216*Index_운영!AR102</f>
        <v>0</v>
      </c>
      <c r="AS261" s="589">
        <f>AS216*Index_운영!AS102</f>
        <v>0</v>
      </c>
      <c r="AT261" s="589">
        <f>AT216*Index_운영!AT102</f>
        <v>0</v>
      </c>
      <c r="AU261" s="589">
        <f>AU216*Index_운영!AU102</f>
        <v>0</v>
      </c>
      <c r="AV261" s="589">
        <f>AV216*Index_운영!AV102</f>
        <v>0</v>
      </c>
      <c r="AW261" s="589">
        <f>AW216*Index_운영!AW102</f>
        <v>0</v>
      </c>
      <c r="AX261" s="589">
        <f>AX216*Index_운영!AX102</f>
        <v>0</v>
      </c>
      <c r="AY261" s="589">
        <f>AY216*Index_운영!AY102</f>
        <v>0</v>
      </c>
      <c r="AZ261" s="589">
        <f>AZ216*Index_운영!AZ102</f>
        <v>0</v>
      </c>
      <c r="BA261" s="589">
        <f>BA216*Index_운영!BA102</f>
        <v>0</v>
      </c>
      <c r="BB261" s="589">
        <f>BB216*Index_운영!BB102</f>
        <v>0</v>
      </c>
      <c r="BC261" s="589">
        <f>BC216*Index_운영!BC102</f>
        <v>0</v>
      </c>
      <c r="BD261" s="589">
        <f>BD216*Index_운영!BD102</f>
        <v>0</v>
      </c>
      <c r="BE261" s="589">
        <f>BE216*Index_운영!BE102</f>
        <v>0</v>
      </c>
      <c r="BF261" s="589">
        <f>BF216*Index_운영!BF102</f>
        <v>0</v>
      </c>
      <c r="BG261" s="589">
        <f>BG216*Index_운영!BG102</f>
        <v>0</v>
      </c>
      <c r="BH261" s="589">
        <f>BH216*Index_운영!BH102</f>
        <v>0</v>
      </c>
      <c r="BI261" s="589">
        <f>BI216*Index_운영!BI102</f>
        <v>0</v>
      </c>
      <c r="BJ261" s="589">
        <f>BJ216*Index_운영!BJ102</f>
        <v>0</v>
      </c>
      <c r="BK261" s="589">
        <f>BK216*Index_운영!BK102</f>
        <v>0</v>
      </c>
      <c r="BL261" s="589">
        <f>BL216*Index_운영!BL102</f>
        <v>0</v>
      </c>
      <c r="BM261" s="589">
        <f>BM216*Index_운영!BM102</f>
        <v>0</v>
      </c>
      <c r="BN261" s="589">
        <f>BN216*Index_운영!BN102</f>
        <v>0</v>
      </c>
      <c r="BO261" s="589">
        <f>BO216*Index_운영!BO102</f>
        <v>0</v>
      </c>
      <c r="BP261" s="589">
        <f>BP216*Index_운영!BP102</f>
        <v>0</v>
      </c>
      <c r="BQ261" s="589">
        <f>BQ216*Index_운영!BQ102</f>
        <v>0</v>
      </c>
      <c r="BR261" s="589">
        <f>BR216*Index_운영!BR102</f>
        <v>0</v>
      </c>
      <c r="BS261" s="589">
        <f>BS216*Index_운영!BS102</f>
        <v>0</v>
      </c>
      <c r="BT261" s="589">
        <f>BT216*Index_운영!BT102</f>
        <v>0</v>
      </c>
      <c r="BU261" s="589">
        <f>BU216*Index_운영!BU102</f>
        <v>0</v>
      </c>
      <c r="BV261" s="589">
        <f>BV216*Index_운영!BV102</f>
        <v>0</v>
      </c>
      <c r="BW261" s="589">
        <f>BW216*Index_운영!BW102</f>
        <v>0</v>
      </c>
      <c r="BX261" s="589">
        <f>BX216*Index_운영!BX102</f>
        <v>0</v>
      </c>
      <c r="BY261" s="589">
        <f>BY216*Index_운영!BY102</f>
        <v>0</v>
      </c>
      <c r="BZ261" s="589">
        <f>BZ216*Index_운영!BZ102</f>
        <v>0</v>
      </c>
      <c r="CA261" s="589">
        <f>CA216*Index_운영!CA102</f>
        <v>0</v>
      </c>
      <c r="CB261" s="589">
        <f>CB216*Index_운영!CB102</f>
        <v>0</v>
      </c>
      <c r="CC261" s="589">
        <f>CC216*Index_운영!CC102</f>
        <v>0</v>
      </c>
      <c r="CD261" s="589">
        <f>CD216*Index_운영!CD102</f>
        <v>0</v>
      </c>
      <c r="CE261" s="589">
        <f>CE216*Index_운영!CE102</f>
        <v>0</v>
      </c>
      <c r="CF261" s="589">
        <f>CF216*Index_운영!CF102</f>
        <v>0</v>
      </c>
      <c r="CG261" s="589">
        <f>CG216*Index_운영!CG102</f>
        <v>0</v>
      </c>
      <c r="CH261" s="589">
        <f>CH216*Index_운영!CH102</f>
        <v>0</v>
      </c>
      <c r="CI261" s="589">
        <f>CI216*Index_운영!CI102</f>
        <v>0</v>
      </c>
      <c r="CJ261" s="589">
        <f>CJ216*Index_운영!CJ102</f>
        <v>0</v>
      </c>
      <c r="CK261" s="589">
        <f>CK216*Index_운영!CK102</f>
        <v>0</v>
      </c>
      <c r="CL261" s="589">
        <f>CL216*Index_운영!CL102</f>
        <v>0</v>
      </c>
      <c r="CM261" s="589">
        <f>CM216*Index_운영!CM102</f>
        <v>0</v>
      </c>
      <c r="CN261" s="589">
        <f>CN216*Index_운영!CN102</f>
        <v>0</v>
      </c>
      <c r="CO261" s="589">
        <f>CO216*Index_운영!CO102</f>
        <v>0</v>
      </c>
      <c r="CP261" s="589">
        <f>CP216*Index_운영!CP102</f>
        <v>0</v>
      </c>
      <c r="CQ261" s="589">
        <f>CQ216*Index_운영!CQ102</f>
        <v>0</v>
      </c>
      <c r="CR261" s="589">
        <f>CR216*Index_운영!CR102</f>
        <v>0</v>
      </c>
      <c r="CS261" s="589">
        <f>CS216*Index_운영!CS102</f>
        <v>0</v>
      </c>
      <c r="CT261" s="589">
        <f>CT216*Index_운영!CT102</f>
        <v>0</v>
      </c>
      <c r="CU261" s="589">
        <f>CU216*Index_운영!CU102</f>
        <v>0</v>
      </c>
      <c r="CV261" s="589">
        <f>CV216*Index_운영!CV102</f>
        <v>0</v>
      </c>
      <c r="CW261" s="589">
        <f>CW216*Index_운영!CW102</f>
        <v>0</v>
      </c>
      <c r="CX261" s="589">
        <f>CX216*Index_운영!CX102</f>
        <v>0</v>
      </c>
      <c r="CY261" s="589">
        <f>CY216*Index_운영!CY102</f>
        <v>0</v>
      </c>
      <c r="CZ261" s="589">
        <f>CZ216*Index_운영!CZ102</f>
        <v>0</v>
      </c>
      <c r="DA261" s="589">
        <f>DA216*Index_운영!DA102</f>
        <v>0</v>
      </c>
      <c r="DB261" s="589">
        <f>DB216*Index_운영!DB102</f>
        <v>0</v>
      </c>
      <c r="DC261" s="589">
        <f>DC216*Index_운영!DC102</f>
        <v>0</v>
      </c>
      <c r="DD261" s="589">
        <f>DD216*Index_운영!DD102</f>
        <v>0</v>
      </c>
      <c r="DE261" s="589">
        <f>DE216*Index_운영!DE102</f>
        <v>0</v>
      </c>
      <c r="DF261" s="589">
        <f>DF216*Index_운영!DF102</f>
        <v>0</v>
      </c>
      <c r="DG261" s="589">
        <f>DG216*Index_운영!DG102</f>
        <v>0</v>
      </c>
      <c r="DH261" s="589">
        <f>DH216*Index_운영!DH102</f>
        <v>0</v>
      </c>
      <c r="DI261" s="589">
        <f>DI216*Index_운영!DI102</f>
        <v>0</v>
      </c>
      <c r="DJ261" s="589">
        <f>DJ216*Index_운영!DJ102</f>
        <v>0</v>
      </c>
      <c r="DK261" s="589">
        <f>DK216*Index_운영!DK102</f>
        <v>0</v>
      </c>
      <c r="DL261" s="589">
        <f>DL216*Index_운영!DL102</f>
        <v>0</v>
      </c>
      <c r="DM261" s="589">
        <f>DM216*Index_운영!DM102</f>
        <v>0</v>
      </c>
      <c r="DN261" s="589">
        <f>DN216*Index_운영!DN102</f>
        <v>0</v>
      </c>
      <c r="DO261" s="589">
        <f>DO216*Index_운영!DO102</f>
        <v>0</v>
      </c>
      <c r="DP261" s="589">
        <f>DP216*Index_운영!DP102</f>
        <v>0</v>
      </c>
      <c r="DQ261" s="589">
        <f>DQ216*Index_운영!DQ102</f>
        <v>0</v>
      </c>
      <c r="DR261" s="589">
        <f>DR216*Index_운영!DR102</f>
        <v>0</v>
      </c>
      <c r="DS261" s="589">
        <f>DS216*Index_운영!DS102</f>
        <v>0</v>
      </c>
      <c r="DT261" s="589">
        <f>DT216*Index_운영!DT102</f>
        <v>0</v>
      </c>
      <c r="DU261" s="589">
        <f>DU216*Index_운영!DU102</f>
        <v>0</v>
      </c>
      <c r="DV261" s="589">
        <f>DV216*Index_운영!DV102</f>
        <v>0</v>
      </c>
    </row>
    <row r="262" spans="1:126" s="485" customFormat="1" outlineLevel="1" x14ac:dyDescent="0.4">
      <c r="A262" s="737"/>
      <c r="B262" s="444">
        <f>'Rent Roll'!$B33</f>
        <v>0</v>
      </c>
      <c r="C262" s="609">
        <f>'Rent Roll'!$K33</f>
        <v>0</v>
      </c>
      <c r="D262" s="606">
        <f>'Rent Roll'!$Y33</f>
        <v>0</v>
      </c>
      <c r="E262" s="953">
        <f>'Rent Roll'!$Z33</f>
        <v>0</v>
      </c>
      <c r="F262" s="588">
        <f>F217*Index_운영!F103</f>
        <v>0</v>
      </c>
      <c r="G262" s="589">
        <f>G217*Index_운영!G103</f>
        <v>0</v>
      </c>
      <c r="H262" s="589">
        <f>H217*Index_운영!H103</f>
        <v>0</v>
      </c>
      <c r="I262" s="589">
        <f>I217*Index_운영!I103</f>
        <v>0</v>
      </c>
      <c r="J262" s="589">
        <f>J217*Index_운영!J103</f>
        <v>0</v>
      </c>
      <c r="K262" s="589">
        <f>K217*Index_운영!K103</f>
        <v>0</v>
      </c>
      <c r="L262" s="589">
        <f>L217*Index_운영!L103</f>
        <v>0</v>
      </c>
      <c r="M262" s="589">
        <f>M217*Index_운영!M103</f>
        <v>0</v>
      </c>
      <c r="N262" s="589">
        <f>N217*Index_운영!N103</f>
        <v>0</v>
      </c>
      <c r="O262" s="589">
        <f>O217*Index_운영!O103</f>
        <v>0</v>
      </c>
      <c r="P262" s="589">
        <f>P217*Index_운영!P103</f>
        <v>0</v>
      </c>
      <c r="Q262" s="589">
        <f>Q217*Index_운영!Q103</f>
        <v>0</v>
      </c>
      <c r="R262" s="589">
        <f>R217*Index_운영!R103</f>
        <v>0</v>
      </c>
      <c r="S262" s="589">
        <f>S217*Index_운영!S103</f>
        <v>0</v>
      </c>
      <c r="T262" s="589">
        <f>T217*Index_운영!T103</f>
        <v>0</v>
      </c>
      <c r="U262" s="589">
        <f>U217*Index_운영!U103</f>
        <v>0</v>
      </c>
      <c r="V262" s="589">
        <f>V217*Index_운영!V103</f>
        <v>0</v>
      </c>
      <c r="W262" s="589">
        <f>W217*Index_운영!W103</f>
        <v>0</v>
      </c>
      <c r="X262" s="589">
        <f>X217*Index_운영!X103</f>
        <v>0</v>
      </c>
      <c r="Y262" s="589">
        <f>Y217*Index_운영!Y103</f>
        <v>0</v>
      </c>
      <c r="Z262" s="589">
        <f>Z217*Index_운영!Z103</f>
        <v>0</v>
      </c>
      <c r="AA262" s="589">
        <f>AA217*Index_운영!AA103</f>
        <v>0</v>
      </c>
      <c r="AB262" s="589">
        <f>AB217*Index_운영!AB103</f>
        <v>0</v>
      </c>
      <c r="AC262" s="589">
        <f>AC217*Index_운영!AC103</f>
        <v>0</v>
      </c>
      <c r="AD262" s="589">
        <f>AD217*Index_운영!AD103</f>
        <v>0</v>
      </c>
      <c r="AE262" s="589">
        <f>AE217*Index_운영!AE103</f>
        <v>0</v>
      </c>
      <c r="AF262" s="589">
        <f>AF217*Index_운영!AF103</f>
        <v>0</v>
      </c>
      <c r="AG262" s="589">
        <f>AG217*Index_운영!AG103</f>
        <v>0</v>
      </c>
      <c r="AH262" s="589">
        <f>AH217*Index_운영!AH103</f>
        <v>0</v>
      </c>
      <c r="AI262" s="589">
        <f>AI217*Index_운영!AI103</f>
        <v>0</v>
      </c>
      <c r="AJ262" s="589">
        <f>AJ217*Index_운영!AJ103</f>
        <v>0</v>
      </c>
      <c r="AK262" s="589">
        <f>AK217*Index_운영!AK103</f>
        <v>0</v>
      </c>
      <c r="AL262" s="589">
        <f>AL217*Index_운영!AL103</f>
        <v>0</v>
      </c>
      <c r="AM262" s="589">
        <f>AM217*Index_운영!AM103</f>
        <v>0</v>
      </c>
      <c r="AN262" s="589">
        <f>AN217*Index_운영!AN103</f>
        <v>0</v>
      </c>
      <c r="AO262" s="589">
        <f>AO217*Index_운영!AO103</f>
        <v>0</v>
      </c>
      <c r="AP262" s="589">
        <f>AP217*Index_운영!AP103</f>
        <v>0</v>
      </c>
      <c r="AQ262" s="589">
        <f>AQ217*Index_운영!AQ103</f>
        <v>0</v>
      </c>
      <c r="AR262" s="589">
        <f>AR217*Index_운영!AR103</f>
        <v>0</v>
      </c>
      <c r="AS262" s="589">
        <f>AS217*Index_운영!AS103</f>
        <v>0</v>
      </c>
      <c r="AT262" s="589">
        <f>AT217*Index_운영!AT103</f>
        <v>0</v>
      </c>
      <c r="AU262" s="589">
        <f>AU217*Index_운영!AU103</f>
        <v>0</v>
      </c>
      <c r="AV262" s="589">
        <f>AV217*Index_운영!AV103</f>
        <v>0</v>
      </c>
      <c r="AW262" s="589">
        <f>AW217*Index_운영!AW103</f>
        <v>0</v>
      </c>
      <c r="AX262" s="589">
        <f>AX217*Index_운영!AX103</f>
        <v>0</v>
      </c>
      <c r="AY262" s="589">
        <f>AY217*Index_운영!AY103</f>
        <v>0</v>
      </c>
      <c r="AZ262" s="589">
        <f>AZ217*Index_운영!AZ103</f>
        <v>0</v>
      </c>
      <c r="BA262" s="589">
        <f>BA217*Index_운영!BA103</f>
        <v>0</v>
      </c>
      <c r="BB262" s="589">
        <f>BB217*Index_운영!BB103</f>
        <v>0</v>
      </c>
      <c r="BC262" s="589">
        <f>BC217*Index_운영!BC103</f>
        <v>0</v>
      </c>
      <c r="BD262" s="589">
        <f>BD217*Index_운영!BD103</f>
        <v>0</v>
      </c>
      <c r="BE262" s="589">
        <f>BE217*Index_운영!BE103</f>
        <v>0</v>
      </c>
      <c r="BF262" s="589">
        <f>BF217*Index_운영!BF103</f>
        <v>0</v>
      </c>
      <c r="BG262" s="589">
        <f>BG217*Index_운영!BG103</f>
        <v>0</v>
      </c>
      <c r="BH262" s="589">
        <f>BH217*Index_운영!BH103</f>
        <v>0</v>
      </c>
      <c r="BI262" s="589">
        <f>BI217*Index_운영!BI103</f>
        <v>0</v>
      </c>
      <c r="BJ262" s="589">
        <f>BJ217*Index_운영!BJ103</f>
        <v>0</v>
      </c>
      <c r="BK262" s="589">
        <f>BK217*Index_운영!BK103</f>
        <v>0</v>
      </c>
      <c r="BL262" s="589">
        <f>BL217*Index_운영!BL103</f>
        <v>0</v>
      </c>
      <c r="BM262" s="589">
        <f>BM217*Index_운영!BM103</f>
        <v>0</v>
      </c>
      <c r="BN262" s="589">
        <f>BN217*Index_운영!BN103</f>
        <v>0</v>
      </c>
      <c r="BO262" s="589">
        <f>BO217*Index_운영!BO103</f>
        <v>0</v>
      </c>
      <c r="BP262" s="589">
        <f>BP217*Index_운영!BP103</f>
        <v>0</v>
      </c>
      <c r="BQ262" s="589">
        <f>BQ217*Index_운영!BQ103</f>
        <v>0</v>
      </c>
      <c r="BR262" s="589">
        <f>BR217*Index_운영!BR103</f>
        <v>0</v>
      </c>
      <c r="BS262" s="589">
        <f>BS217*Index_운영!BS103</f>
        <v>0</v>
      </c>
      <c r="BT262" s="589">
        <f>BT217*Index_운영!BT103</f>
        <v>0</v>
      </c>
      <c r="BU262" s="589">
        <f>BU217*Index_운영!BU103</f>
        <v>0</v>
      </c>
      <c r="BV262" s="589">
        <f>BV217*Index_운영!BV103</f>
        <v>0</v>
      </c>
      <c r="BW262" s="589">
        <f>BW217*Index_운영!BW103</f>
        <v>0</v>
      </c>
      <c r="BX262" s="589">
        <f>BX217*Index_운영!BX103</f>
        <v>0</v>
      </c>
      <c r="BY262" s="589">
        <f>BY217*Index_운영!BY103</f>
        <v>0</v>
      </c>
      <c r="BZ262" s="589">
        <f>BZ217*Index_운영!BZ103</f>
        <v>0</v>
      </c>
      <c r="CA262" s="589">
        <f>CA217*Index_운영!CA103</f>
        <v>0</v>
      </c>
      <c r="CB262" s="589">
        <f>CB217*Index_운영!CB103</f>
        <v>0</v>
      </c>
      <c r="CC262" s="589">
        <f>CC217*Index_운영!CC103</f>
        <v>0</v>
      </c>
      <c r="CD262" s="589">
        <f>CD217*Index_운영!CD103</f>
        <v>0</v>
      </c>
      <c r="CE262" s="589">
        <f>CE217*Index_운영!CE103</f>
        <v>0</v>
      </c>
      <c r="CF262" s="589">
        <f>CF217*Index_운영!CF103</f>
        <v>0</v>
      </c>
      <c r="CG262" s="589">
        <f>CG217*Index_운영!CG103</f>
        <v>0</v>
      </c>
      <c r="CH262" s="589">
        <f>CH217*Index_운영!CH103</f>
        <v>0</v>
      </c>
      <c r="CI262" s="589">
        <f>CI217*Index_운영!CI103</f>
        <v>0</v>
      </c>
      <c r="CJ262" s="589">
        <f>CJ217*Index_운영!CJ103</f>
        <v>0</v>
      </c>
      <c r="CK262" s="589">
        <f>CK217*Index_운영!CK103</f>
        <v>0</v>
      </c>
      <c r="CL262" s="589">
        <f>CL217*Index_운영!CL103</f>
        <v>0</v>
      </c>
      <c r="CM262" s="589">
        <f>CM217*Index_운영!CM103</f>
        <v>0</v>
      </c>
      <c r="CN262" s="589">
        <f>CN217*Index_운영!CN103</f>
        <v>0</v>
      </c>
      <c r="CO262" s="589">
        <f>CO217*Index_운영!CO103</f>
        <v>0</v>
      </c>
      <c r="CP262" s="589">
        <f>CP217*Index_운영!CP103</f>
        <v>0</v>
      </c>
      <c r="CQ262" s="589">
        <f>CQ217*Index_운영!CQ103</f>
        <v>0</v>
      </c>
      <c r="CR262" s="589">
        <f>CR217*Index_운영!CR103</f>
        <v>0</v>
      </c>
      <c r="CS262" s="589">
        <f>CS217*Index_운영!CS103</f>
        <v>0</v>
      </c>
      <c r="CT262" s="589">
        <f>CT217*Index_운영!CT103</f>
        <v>0</v>
      </c>
      <c r="CU262" s="589">
        <f>CU217*Index_운영!CU103</f>
        <v>0</v>
      </c>
      <c r="CV262" s="589">
        <f>CV217*Index_운영!CV103</f>
        <v>0</v>
      </c>
      <c r="CW262" s="589">
        <f>CW217*Index_운영!CW103</f>
        <v>0</v>
      </c>
      <c r="CX262" s="589">
        <f>CX217*Index_운영!CX103</f>
        <v>0</v>
      </c>
      <c r="CY262" s="589">
        <f>CY217*Index_운영!CY103</f>
        <v>0</v>
      </c>
      <c r="CZ262" s="589">
        <f>CZ217*Index_운영!CZ103</f>
        <v>0</v>
      </c>
      <c r="DA262" s="589">
        <f>DA217*Index_운영!DA103</f>
        <v>0</v>
      </c>
      <c r="DB262" s="589">
        <f>DB217*Index_운영!DB103</f>
        <v>0</v>
      </c>
      <c r="DC262" s="589">
        <f>DC217*Index_운영!DC103</f>
        <v>0</v>
      </c>
      <c r="DD262" s="589">
        <f>DD217*Index_운영!DD103</f>
        <v>0</v>
      </c>
      <c r="DE262" s="589">
        <f>DE217*Index_운영!DE103</f>
        <v>0</v>
      </c>
      <c r="DF262" s="589">
        <f>DF217*Index_운영!DF103</f>
        <v>0</v>
      </c>
      <c r="DG262" s="589">
        <f>DG217*Index_운영!DG103</f>
        <v>0</v>
      </c>
      <c r="DH262" s="589">
        <f>DH217*Index_운영!DH103</f>
        <v>0</v>
      </c>
      <c r="DI262" s="589">
        <f>DI217*Index_운영!DI103</f>
        <v>0</v>
      </c>
      <c r="DJ262" s="589">
        <f>DJ217*Index_운영!DJ103</f>
        <v>0</v>
      </c>
      <c r="DK262" s="589">
        <f>DK217*Index_운영!DK103</f>
        <v>0</v>
      </c>
      <c r="DL262" s="589">
        <f>DL217*Index_운영!DL103</f>
        <v>0</v>
      </c>
      <c r="DM262" s="589">
        <f>DM217*Index_운영!DM103</f>
        <v>0</v>
      </c>
      <c r="DN262" s="589">
        <f>DN217*Index_운영!DN103</f>
        <v>0</v>
      </c>
      <c r="DO262" s="589">
        <f>DO217*Index_운영!DO103</f>
        <v>0</v>
      </c>
      <c r="DP262" s="589">
        <f>DP217*Index_운영!DP103</f>
        <v>0</v>
      </c>
      <c r="DQ262" s="589">
        <f>DQ217*Index_운영!DQ103</f>
        <v>0</v>
      </c>
      <c r="DR262" s="589">
        <f>DR217*Index_운영!DR103</f>
        <v>0</v>
      </c>
      <c r="DS262" s="589">
        <f>DS217*Index_운영!DS103</f>
        <v>0</v>
      </c>
      <c r="DT262" s="589">
        <f>DT217*Index_운영!DT103</f>
        <v>0</v>
      </c>
      <c r="DU262" s="589">
        <f>DU217*Index_운영!DU103</f>
        <v>0</v>
      </c>
      <c r="DV262" s="589">
        <f>DV217*Index_운영!DV103</f>
        <v>0</v>
      </c>
    </row>
    <row r="263" spans="1:126" s="485" customFormat="1" outlineLevel="1" x14ac:dyDescent="0.4">
      <c r="A263" s="737"/>
      <c r="B263" s="444">
        <f>'Rent Roll'!$B34</f>
        <v>0</v>
      </c>
      <c r="C263" s="609">
        <f>'Rent Roll'!$K34</f>
        <v>0</v>
      </c>
      <c r="D263" s="606">
        <f>'Rent Roll'!$Y34</f>
        <v>0</v>
      </c>
      <c r="E263" s="953">
        <f>'Rent Roll'!$Z34</f>
        <v>0</v>
      </c>
      <c r="F263" s="588">
        <f>F218*Index_운영!F104</f>
        <v>0</v>
      </c>
      <c r="G263" s="589">
        <f>G218*Index_운영!G104</f>
        <v>0</v>
      </c>
      <c r="H263" s="589">
        <f>H218*Index_운영!H104</f>
        <v>0</v>
      </c>
      <c r="I263" s="589">
        <f>I218*Index_운영!I104</f>
        <v>0</v>
      </c>
      <c r="J263" s="589">
        <f>J218*Index_운영!J104</f>
        <v>0</v>
      </c>
      <c r="K263" s="589">
        <f>K218*Index_운영!K104</f>
        <v>0</v>
      </c>
      <c r="L263" s="589">
        <f>L218*Index_운영!L104</f>
        <v>0</v>
      </c>
      <c r="M263" s="589">
        <f>M218*Index_운영!M104</f>
        <v>0</v>
      </c>
      <c r="N263" s="589">
        <f>N218*Index_운영!N104</f>
        <v>0</v>
      </c>
      <c r="O263" s="589">
        <f>O218*Index_운영!O104</f>
        <v>0</v>
      </c>
      <c r="P263" s="589">
        <f>P218*Index_운영!P104</f>
        <v>0</v>
      </c>
      <c r="Q263" s="589">
        <f>Q218*Index_운영!Q104</f>
        <v>0</v>
      </c>
      <c r="R263" s="589">
        <f>R218*Index_운영!R104</f>
        <v>0</v>
      </c>
      <c r="S263" s="589">
        <f>S218*Index_운영!S104</f>
        <v>0</v>
      </c>
      <c r="T263" s="589">
        <f>T218*Index_운영!T104</f>
        <v>0</v>
      </c>
      <c r="U263" s="589">
        <f>U218*Index_운영!U104</f>
        <v>0</v>
      </c>
      <c r="V263" s="589">
        <f>V218*Index_운영!V104</f>
        <v>0</v>
      </c>
      <c r="W263" s="589">
        <f>W218*Index_운영!W104</f>
        <v>0</v>
      </c>
      <c r="X263" s="589">
        <f>X218*Index_운영!X104</f>
        <v>0</v>
      </c>
      <c r="Y263" s="589">
        <f>Y218*Index_운영!Y104</f>
        <v>0</v>
      </c>
      <c r="Z263" s="589">
        <f>Z218*Index_운영!Z104</f>
        <v>0</v>
      </c>
      <c r="AA263" s="589">
        <f>AA218*Index_운영!AA104</f>
        <v>0</v>
      </c>
      <c r="AB263" s="589">
        <f>AB218*Index_운영!AB104</f>
        <v>0</v>
      </c>
      <c r="AC263" s="589">
        <f>AC218*Index_운영!AC104</f>
        <v>0</v>
      </c>
      <c r="AD263" s="589">
        <f>AD218*Index_운영!AD104</f>
        <v>0</v>
      </c>
      <c r="AE263" s="589">
        <f>AE218*Index_운영!AE104</f>
        <v>0</v>
      </c>
      <c r="AF263" s="589">
        <f>AF218*Index_운영!AF104</f>
        <v>0</v>
      </c>
      <c r="AG263" s="589">
        <f>AG218*Index_운영!AG104</f>
        <v>0</v>
      </c>
      <c r="AH263" s="589">
        <f>AH218*Index_운영!AH104</f>
        <v>0</v>
      </c>
      <c r="AI263" s="589">
        <f>AI218*Index_운영!AI104</f>
        <v>0</v>
      </c>
      <c r="AJ263" s="589">
        <f>AJ218*Index_운영!AJ104</f>
        <v>0</v>
      </c>
      <c r="AK263" s="589">
        <f>AK218*Index_운영!AK104</f>
        <v>0</v>
      </c>
      <c r="AL263" s="589">
        <f>AL218*Index_운영!AL104</f>
        <v>0</v>
      </c>
      <c r="AM263" s="589">
        <f>AM218*Index_운영!AM104</f>
        <v>0</v>
      </c>
      <c r="AN263" s="589">
        <f>AN218*Index_운영!AN104</f>
        <v>0</v>
      </c>
      <c r="AO263" s="589">
        <f>AO218*Index_운영!AO104</f>
        <v>0</v>
      </c>
      <c r="AP263" s="589">
        <f>AP218*Index_운영!AP104</f>
        <v>0</v>
      </c>
      <c r="AQ263" s="589">
        <f>AQ218*Index_운영!AQ104</f>
        <v>0</v>
      </c>
      <c r="AR263" s="589">
        <f>AR218*Index_운영!AR104</f>
        <v>0</v>
      </c>
      <c r="AS263" s="589">
        <f>AS218*Index_운영!AS104</f>
        <v>0</v>
      </c>
      <c r="AT263" s="589">
        <f>AT218*Index_운영!AT104</f>
        <v>0</v>
      </c>
      <c r="AU263" s="589">
        <f>AU218*Index_운영!AU104</f>
        <v>0</v>
      </c>
      <c r="AV263" s="589">
        <f>AV218*Index_운영!AV104</f>
        <v>0</v>
      </c>
      <c r="AW263" s="589">
        <f>AW218*Index_운영!AW104</f>
        <v>0</v>
      </c>
      <c r="AX263" s="589">
        <f>AX218*Index_운영!AX104</f>
        <v>0</v>
      </c>
      <c r="AY263" s="589">
        <f>AY218*Index_운영!AY104</f>
        <v>0</v>
      </c>
      <c r="AZ263" s="589">
        <f>AZ218*Index_운영!AZ104</f>
        <v>0</v>
      </c>
      <c r="BA263" s="589">
        <f>BA218*Index_운영!BA104</f>
        <v>0</v>
      </c>
      <c r="BB263" s="589">
        <f>BB218*Index_운영!BB104</f>
        <v>0</v>
      </c>
      <c r="BC263" s="589">
        <f>BC218*Index_운영!BC104</f>
        <v>0</v>
      </c>
      <c r="BD263" s="589">
        <f>BD218*Index_운영!BD104</f>
        <v>0</v>
      </c>
      <c r="BE263" s="589">
        <f>BE218*Index_운영!BE104</f>
        <v>0</v>
      </c>
      <c r="BF263" s="589">
        <f>BF218*Index_운영!BF104</f>
        <v>0</v>
      </c>
      <c r="BG263" s="589">
        <f>BG218*Index_운영!BG104</f>
        <v>0</v>
      </c>
      <c r="BH263" s="589">
        <f>BH218*Index_운영!BH104</f>
        <v>0</v>
      </c>
      <c r="BI263" s="589">
        <f>BI218*Index_운영!BI104</f>
        <v>0</v>
      </c>
      <c r="BJ263" s="589">
        <f>BJ218*Index_운영!BJ104</f>
        <v>0</v>
      </c>
      <c r="BK263" s="589">
        <f>BK218*Index_운영!BK104</f>
        <v>0</v>
      </c>
      <c r="BL263" s="589">
        <f>BL218*Index_운영!BL104</f>
        <v>0</v>
      </c>
      <c r="BM263" s="589">
        <f>BM218*Index_운영!BM104</f>
        <v>0</v>
      </c>
      <c r="BN263" s="589">
        <f>BN218*Index_운영!BN104</f>
        <v>0</v>
      </c>
      <c r="BO263" s="589">
        <f>BO218*Index_운영!BO104</f>
        <v>0</v>
      </c>
      <c r="BP263" s="589">
        <f>BP218*Index_운영!BP104</f>
        <v>0</v>
      </c>
      <c r="BQ263" s="589">
        <f>BQ218*Index_운영!BQ104</f>
        <v>0</v>
      </c>
      <c r="BR263" s="589">
        <f>BR218*Index_운영!BR104</f>
        <v>0</v>
      </c>
      <c r="BS263" s="589">
        <f>BS218*Index_운영!BS104</f>
        <v>0</v>
      </c>
      <c r="BT263" s="589">
        <f>BT218*Index_운영!BT104</f>
        <v>0</v>
      </c>
      <c r="BU263" s="589">
        <f>BU218*Index_운영!BU104</f>
        <v>0</v>
      </c>
      <c r="BV263" s="589">
        <f>BV218*Index_운영!BV104</f>
        <v>0</v>
      </c>
      <c r="BW263" s="589">
        <f>BW218*Index_운영!BW104</f>
        <v>0</v>
      </c>
      <c r="BX263" s="589">
        <f>BX218*Index_운영!BX104</f>
        <v>0</v>
      </c>
      <c r="BY263" s="589">
        <f>BY218*Index_운영!BY104</f>
        <v>0</v>
      </c>
      <c r="BZ263" s="589">
        <f>BZ218*Index_운영!BZ104</f>
        <v>0</v>
      </c>
      <c r="CA263" s="589">
        <f>CA218*Index_운영!CA104</f>
        <v>0</v>
      </c>
      <c r="CB263" s="589">
        <f>CB218*Index_운영!CB104</f>
        <v>0</v>
      </c>
      <c r="CC263" s="589">
        <f>CC218*Index_운영!CC104</f>
        <v>0</v>
      </c>
      <c r="CD263" s="589">
        <f>CD218*Index_운영!CD104</f>
        <v>0</v>
      </c>
      <c r="CE263" s="589">
        <f>CE218*Index_운영!CE104</f>
        <v>0</v>
      </c>
      <c r="CF263" s="589">
        <f>CF218*Index_운영!CF104</f>
        <v>0</v>
      </c>
      <c r="CG263" s="589">
        <f>CG218*Index_운영!CG104</f>
        <v>0</v>
      </c>
      <c r="CH263" s="589">
        <f>CH218*Index_운영!CH104</f>
        <v>0</v>
      </c>
      <c r="CI263" s="589">
        <f>CI218*Index_운영!CI104</f>
        <v>0</v>
      </c>
      <c r="CJ263" s="589">
        <f>CJ218*Index_운영!CJ104</f>
        <v>0</v>
      </c>
      <c r="CK263" s="589">
        <f>CK218*Index_운영!CK104</f>
        <v>0</v>
      </c>
      <c r="CL263" s="589">
        <f>CL218*Index_운영!CL104</f>
        <v>0</v>
      </c>
      <c r="CM263" s="589">
        <f>CM218*Index_운영!CM104</f>
        <v>0</v>
      </c>
      <c r="CN263" s="589">
        <f>CN218*Index_운영!CN104</f>
        <v>0</v>
      </c>
      <c r="CO263" s="589">
        <f>CO218*Index_운영!CO104</f>
        <v>0</v>
      </c>
      <c r="CP263" s="589">
        <f>CP218*Index_운영!CP104</f>
        <v>0</v>
      </c>
      <c r="CQ263" s="589">
        <f>CQ218*Index_운영!CQ104</f>
        <v>0</v>
      </c>
      <c r="CR263" s="589">
        <f>CR218*Index_운영!CR104</f>
        <v>0</v>
      </c>
      <c r="CS263" s="589">
        <f>CS218*Index_운영!CS104</f>
        <v>0</v>
      </c>
      <c r="CT263" s="589">
        <f>CT218*Index_운영!CT104</f>
        <v>0</v>
      </c>
      <c r="CU263" s="589">
        <f>CU218*Index_운영!CU104</f>
        <v>0</v>
      </c>
      <c r="CV263" s="589">
        <f>CV218*Index_운영!CV104</f>
        <v>0</v>
      </c>
      <c r="CW263" s="589">
        <f>CW218*Index_운영!CW104</f>
        <v>0</v>
      </c>
      <c r="CX263" s="589">
        <f>CX218*Index_운영!CX104</f>
        <v>0</v>
      </c>
      <c r="CY263" s="589">
        <f>CY218*Index_운영!CY104</f>
        <v>0</v>
      </c>
      <c r="CZ263" s="589">
        <f>CZ218*Index_운영!CZ104</f>
        <v>0</v>
      </c>
      <c r="DA263" s="589">
        <f>DA218*Index_운영!DA104</f>
        <v>0</v>
      </c>
      <c r="DB263" s="589">
        <f>DB218*Index_운영!DB104</f>
        <v>0</v>
      </c>
      <c r="DC263" s="589">
        <f>DC218*Index_운영!DC104</f>
        <v>0</v>
      </c>
      <c r="DD263" s="589">
        <f>DD218*Index_운영!DD104</f>
        <v>0</v>
      </c>
      <c r="DE263" s="589">
        <f>DE218*Index_운영!DE104</f>
        <v>0</v>
      </c>
      <c r="DF263" s="589">
        <f>DF218*Index_운영!DF104</f>
        <v>0</v>
      </c>
      <c r="DG263" s="589">
        <f>DG218*Index_운영!DG104</f>
        <v>0</v>
      </c>
      <c r="DH263" s="589">
        <f>DH218*Index_운영!DH104</f>
        <v>0</v>
      </c>
      <c r="DI263" s="589">
        <f>DI218*Index_운영!DI104</f>
        <v>0</v>
      </c>
      <c r="DJ263" s="589">
        <f>DJ218*Index_운영!DJ104</f>
        <v>0</v>
      </c>
      <c r="DK263" s="589">
        <f>DK218*Index_운영!DK104</f>
        <v>0</v>
      </c>
      <c r="DL263" s="589">
        <f>DL218*Index_운영!DL104</f>
        <v>0</v>
      </c>
      <c r="DM263" s="589">
        <f>DM218*Index_운영!DM104</f>
        <v>0</v>
      </c>
      <c r="DN263" s="589">
        <f>DN218*Index_운영!DN104</f>
        <v>0</v>
      </c>
      <c r="DO263" s="589">
        <f>DO218*Index_운영!DO104</f>
        <v>0</v>
      </c>
      <c r="DP263" s="589">
        <f>DP218*Index_운영!DP104</f>
        <v>0</v>
      </c>
      <c r="DQ263" s="589">
        <f>DQ218*Index_운영!DQ104</f>
        <v>0</v>
      </c>
      <c r="DR263" s="589">
        <f>DR218*Index_운영!DR104</f>
        <v>0</v>
      </c>
      <c r="DS263" s="589">
        <f>DS218*Index_운영!DS104</f>
        <v>0</v>
      </c>
      <c r="DT263" s="589">
        <f>DT218*Index_운영!DT104</f>
        <v>0</v>
      </c>
      <c r="DU263" s="589">
        <f>DU218*Index_운영!DU104</f>
        <v>0</v>
      </c>
      <c r="DV263" s="589">
        <f>DV218*Index_운영!DV104</f>
        <v>0</v>
      </c>
    </row>
    <row r="264" spans="1:126" s="485" customFormat="1" outlineLevel="1" x14ac:dyDescent="0.4">
      <c r="A264" s="737"/>
      <c r="B264" s="444">
        <f>'Rent Roll'!$B35</f>
        <v>0</v>
      </c>
      <c r="C264" s="609">
        <f>'Rent Roll'!$K35</f>
        <v>0</v>
      </c>
      <c r="D264" s="606">
        <f>'Rent Roll'!$Y35</f>
        <v>0</v>
      </c>
      <c r="E264" s="953">
        <f>'Rent Roll'!$Z35</f>
        <v>0</v>
      </c>
      <c r="F264" s="588">
        <f>F219*Index_운영!F105</f>
        <v>0</v>
      </c>
      <c r="G264" s="589">
        <f>G219*Index_운영!G105</f>
        <v>0</v>
      </c>
      <c r="H264" s="589">
        <f>H219*Index_운영!H105</f>
        <v>0</v>
      </c>
      <c r="I264" s="589">
        <f>I219*Index_운영!I105</f>
        <v>0</v>
      </c>
      <c r="J264" s="589">
        <f>J219*Index_운영!J105</f>
        <v>0</v>
      </c>
      <c r="K264" s="589">
        <f>K219*Index_운영!K105</f>
        <v>0</v>
      </c>
      <c r="L264" s="589">
        <f>L219*Index_운영!L105</f>
        <v>0</v>
      </c>
      <c r="M264" s="589">
        <f>M219*Index_운영!M105</f>
        <v>0</v>
      </c>
      <c r="N264" s="589">
        <f>N219*Index_운영!N105</f>
        <v>0</v>
      </c>
      <c r="O264" s="589">
        <f>O219*Index_운영!O105</f>
        <v>0</v>
      </c>
      <c r="P264" s="589">
        <f>P219*Index_운영!P105</f>
        <v>0</v>
      </c>
      <c r="Q264" s="589">
        <f>Q219*Index_운영!Q105</f>
        <v>0</v>
      </c>
      <c r="R264" s="589">
        <f>R219*Index_운영!R105</f>
        <v>0</v>
      </c>
      <c r="S264" s="589">
        <f>S219*Index_운영!S105</f>
        <v>0</v>
      </c>
      <c r="T264" s="589">
        <f>T219*Index_운영!T105</f>
        <v>0</v>
      </c>
      <c r="U264" s="589">
        <f>U219*Index_운영!U105</f>
        <v>0</v>
      </c>
      <c r="V264" s="589">
        <f>V219*Index_운영!V105</f>
        <v>0</v>
      </c>
      <c r="W264" s="589">
        <f>W219*Index_운영!W105</f>
        <v>0</v>
      </c>
      <c r="X264" s="589">
        <f>X219*Index_운영!X105</f>
        <v>0</v>
      </c>
      <c r="Y264" s="589">
        <f>Y219*Index_운영!Y105</f>
        <v>0</v>
      </c>
      <c r="Z264" s="589">
        <f>Z219*Index_운영!Z105</f>
        <v>0</v>
      </c>
      <c r="AA264" s="589">
        <f>AA219*Index_운영!AA105</f>
        <v>0</v>
      </c>
      <c r="AB264" s="589">
        <f>AB219*Index_운영!AB105</f>
        <v>0</v>
      </c>
      <c r="AC264" s="589">
        <f>AC219*Index_운영!AC105</f>
        <v>0</v>
      </c>
      <c r="AD264" s="589">
        <f>AD219*Index_운영!AD105</f>
        <v>0</v>
      </c>
      <c r="AE264" s="589">
        <f>AE219*Index_운영!AE105</f>
        <v>0</v>
      </c>
      <c r="AF264" s="589">
        <f>AF219*Index_운영!AF105</f>
        <v>0</v>
      </c>
      <c r="AG264" s="589">
        <f>AG219*Index_운영!AG105</f>
        <v>0</v>
      </c>
      <c r="AH264" s="589">
        <f>AH219*Index_운영!AH105</f>
        <v>0</v>
      </c>
      <c r="AI264" s="589">
        <f>AI219*Index_운영!AI105</f>
        <v>0</v>
      </c>
      <c r="AJ264" s="589">
        <f>AJ219*Index_운영!AJ105</f>
        <v>0</v>
      </c>
      <c r="AK264" s="589">
        <f>AK219*Index_운영!AK105</f>
        <v>0</v>
      </c>
      <c r="AL264" s="589">
        <f>AL219*Index_운영!AL105</f>
        <v>0</v>
      </c>
      <c r="AM264" s="589">
        <f>AM219*Index_운영!AM105</f>
        <v>0</v>
      </c>
      <c r="AN264" s="589">
        <f>AN219*Index_운영!AN105</f>
        <v>0</v>
      </c>
      <c r="AO264" s="589">
        <f>AO219*Index_운영!AO105</f>
        <v>0</v>
      </c>
      <c r="AP264" s="589">
        <f>AP219*Index_운영!AP105</f>
        <v>0</v>
      </c>
      <c r="AQ264" s="589">
        <f>AQ219*Index_운영!AQ105</f>
        <v>0</v>
      </c>
      <c r="AR264" s="589">
        <f>AR219*Index_운영!AR105</f>
        <v>0</v>
      </c>
      <c r="AS264" s="589">
        <f>AS219*Index_운영!AS105</f>
        <v>0</v>
      </c>
      <c r="AT264" s="589">
        <f>AT219*Index_운영!AT105</f>
        <v>0</v>
      </c>
      <c r="AU264" s="589">
        <f>AU219*Index_운영!AU105</f>
        <v>0</v>
      </c>
      <c r="AV264" s="589">
        <f>AV219*Index_운영!AV105</f>
        <v>0</v>
      </c>
      <c r="AW264" s="589">
        <f>AW219*Index_운영!AW105</f>
        <v>0</v>
      </c>
      <c r="AX264" s="589">
        <f>AX219*Index_운영!AX105</f>
        <v>0</v>
      </c>
      <c r="AY264" s="589">
        <f>AY219*Index_운영!AY105</f>
        <v>0</v>
      </c>
      <c r="AZ264" s="589">
        <f>AZ219*Index_운영!AZ105</f>
        <v>0</v>
      </c>
      <c r="BA264" s="589">
        <f>BA219*Index_운영!BA105</f>
        <v>0</v>
      </c>
      <c r="BB264" s="589">
        <f>BB219*Index_운영!BB105</f>
        <v>0</v>
      </c>
      <c r="BC264" s="589">
        <f>BC219*Index_운영!BC105</f>
        <v>0</v>
      </c>
      <c r="BD264" s="589">
        <f>BD219*Index_운영!BD105</f>
        <v>0</v>
      </c>
      <c r="BE264" s="589">
        <f>BE219*Index_운영!BE105</f>
        <v>0</v>
      </c>
      <c r="BF264" s="589">
        <f>BF219*Index_운영!BF105</f>
        <v>0</v>
      </c>
      <c r="BG264" s="589">
        <f>BG219*Index_운영!BG105</f>
        <v>0</v>
      </c>
      <c r="BH264" s="589">
        <f>BH219*Index_운영!BH105</f>
        <v>0</v>
      </c>
      <c r="BI264" s="589">
        <f>BI219*Index_운영!BI105</f>
        <v>0</v>
      </c>
      <c r="BJ264" s="589">
        <f>BJ219*Index_운영!BJ105</f>
        <v>0</v>
      </c>
      <c r="BK264" s="589">
        <f>BK219*Index_운영!BK105</f>
        <v>0</v>
      </c>
      <c r="BL264" s="589">
        <f>BL219*Index_운영!BL105</f>
        <v>0</v>
      </c>
      <c r="BM264" s="589">
        <f>BM219*Index_운영!BM105</f>
        <v>0</v>
      </c>
      <c r="BN264" s="589">
        <f>BN219*Index_운영!BN105</f>
        <v>0</v>
      </c>
      <c r="BO264" s="589">
        <f>BO219*Index_운영!BO105</f>
        <v>0</v>
      </c>
      <c r="BP264" s="589">
        <f>BP219*Index_운영!BP105</f>
        <v>0</v>
      </c>
      <c r="BQ264" s="589">
        <f>BQ219*Index_운영!BQ105</f>
        <v>0</v>
      </c>
      <c r="BR264" s="589">
        <f>BR219*Index_운영!BR105</f>
        <v>0</v>
      </c>
      <c r="BS264" s="589">
        <f>BS219*Index_운영!BS105</f>
        <v>0</v>
      </c>
      <c r="BT264" s="589">
        <f>BT219*Index_운영!BT105</f>
        <v>0</v>
      </c>
      <c r="BU264" s="589">
        <f>BU219*Index_운영!BU105</f>
        <v>0</v>
      </c>
      <c r="BV264" s="589">
        <f>BV219*Index_운영!BV105</f>
        <v>0</v>
      </c>
      <c r="BW264" s="589">
        <f>BW219*Index_운영!BW105</f>
        <v>0</v>
      </c>
      <c r="BX264" s="589">
        <f>BX219*Index_운영!BX105</f>
        <v>0</v>
      </c>
      <c r="BY264" s="589">
        <f>BY219*Index_운영!BY105</f>
        <v>0</v>
      </c>
      <c r="BZ264" s="589">
        <f>BZ219*Index_운영!BZ105</f>
        <v>0</v>
      </c>
      <c r="CA264" s="589">
        <f>CA219*Index_운영!CA105</f>
        <v>0</v>
      </c>
      <c r="CB264" s="589">
        <f>CB219*Index_운영!CB105</f>
        <v>0</v>
      </c>
      <c r="CC264" s="589">
        <f>CC219*Index_운영!CC105</f>
        <v>0</v>
      </c>
      <c r="CD264" s="589">
        <f>CD219*Index_운영!CD105</f>
        <v>0</v>
      </c>
      <c r="CE264" s="589">
        <f>CE219*Index_운영!CE105</f>
        <v>0</v>
      </c>
      <c r="CF264" s="589">
        <f>CF219*Index_운영!CF105</f>
        <v>0</v>
      </c>
      <c r="CG264" s="589">
        <f>CG219*Index_운영!CG105</f>
        <v>0</v>
      </c>
      <c r="CH264" s="589">
        <f>CH219*Index_운영!CH105</f>
        <v>0</v>
      </c>
      <c r="CI264" s="589">
        <f>CI219*Index_운영!CI105</f>
        <v>0</v>
      </c>
      <c r="CJ264" s="589">
        <f>CJ219*Index_운영!CJ105</f>
        <v>0</v>
      </c>
      <c r="CK264" s="589">
        <f>CK219*Index_운영!CK105</f>
        <v>0</v>
      </c>
      <c r="CL264" s="589">
        <f>CL219*Index_운영!CL105</f>
        <v>0</v>
      </c>
      <c r="CM264" s="589">
        <f>CM219*Index_운영!CM105</f>
        <v>0</v>
      </c>
      <c r="CN264" s="589">
        <f>CN219*Index_운영!CN105</f>
        <v>0</v>
      </c>
      <c r="CO264" s="589">
        <f>CO219*Index_운영!CO105</f>
        <v>0</v>
      </c>
      <c r="CP264" s="589">
        <f>CP219*Index_운영!CP105</f>
        <v>0</v>
      </c>
      <c r="CQ264" s="589">
        <f>CQ219*Index_운영!CQ105</f>
        <v>0</v>
      </c>
      <c r="CR264" s="589">
        <f>CR219*Index_운영!CR105</f>
        <v>0</v>
      </c>
      <c r="CS264" s="589">
        <f>CS219*Index_운영!CS105</f>
        <v>0</v>
      </c>
      <c r="CT264" s="589">
        <f>CT219*Index_운영!CT105</f>
        <v>0</v>
      </c>
      <c r="CU264" s="589">
        <f>CU219*Index_운영!CU105</f>
        <v>0</v>
      </c>
      <c r="CV264" s="589">
        <f>CV219*Index_운영!CV105</f>
        <v>0</v>
      </c>
      <c r="CW264" s="589">
        <f>CW219*Index_운영!CW105</f>
        <v>0</v>
      </c>
      <c r="CX264" s="589">
        <f>CX219*Index_운영!CX105</f>
        <v>0</v>
      </c>
      <c r="CY264" s="589">
        <f>CY219*Index_운영!CY105</f>
        <v>0</v>
      </c>
      <c r="CZ264" s="589">
        <f>CZ219*Index_운영!CZ105</f>
        <v>0</v>
      </c>
      <c r="DA264" s="589">
        <f>DA219*Index_운영!DA105</f>
        <v>0</v>
      </c>
      <c r="DB264" s="589">
        <f>DB219*Index_운영!DB105</f>
        <v>0</v>
      </c>
      <c r="DC264" s="589">
        <f>DC219*Index_운영!DC105</f>
        <v>0</v>
      </c>
      <c r="DD264" s="589">
        <f>DD219*Index_운영!DD105</f>
        <v>0</v>
      </c>
      <c r="DE264" s="589">
        <f>DE219*Index_운영!DE105</f>
        <v>0</v>
      </c>
      <c r="DF264" s="589">
        <f>DF219*Index_운영!DF105</f>
        <v>0</v>
      </c>
      <c r="DG264" s="589">
        <f>DG219*Index_운영!DG105</f>
        <v>0</v>
      </c>
      <c r="DH264" s="589">
        <f>DH219*Index_운영!DH105</f>
        <v>0</v>
      </c>
      <c r="DI264" s="589">
        <f>DI219*Index_운영!DI105</f>
        <v>0</v>
      </c>
      <c r="DJ264" s="589">
        <f>DJ219*Index_운영!DJ105</f>
        <v>0</v>
      </c>
      <c r="DK264" s="589">
        <f>DK219*Index_운영!DK105</f>
        <v>0</v>
      </c>
      <c r="DL264" s="589">
        <f>DL219*Index_운영!DL105</f>
        <v>0</v>
      </c>
      <c r="DM264" s="589">
        <f>DM219*Index_운영!DM105</f>
        <v>0</v>
      </c>
      <c r="DN264" s="589">
        <f>DN219*Index_운영!DN105</f>
        <v>0</v>
      </c>
      <c r="DO264" s="589">
        <f>DO219*Index_운영!DO105</f>
        <v>0</v>
      </c>
      <c r="DP264" s="589">
        <f>DP219*Index_운영!DP105</f>
        <v>0</v>
      </c>
      <c r="DQ264" s="589">
        <f>DQ219*Index_운영!DQ105</f>
        <v>0</v>
      </c>
      <c r="DR264" s="589">
        <f>DR219*Index_운영!DR105</f>
        <v>0</v>
      </c>
      <c r="DS264" s="589">
        <f>DS219*Index_운영!DS105</f>
        <v>0</v>
      </c>
      <c r="DT264" s="589">
        <f>DT219*Index_운영!DT105</f>
        <v>0</v>
      </c>
      <c r="DU264" s="589">
        <f>DU219*Index_운영!DU105</f>
        <v>0</v>
      </c>
      <c r="DV264" s="589">
        <f>DV219*Index_운영!DV105</f>
        <v>0</v>
      </c>
    </row>
    <row r="265" spans="1:126" s="485" customFormat="1" outlineLevel="1" x14ac:dyDescent="0.4">
      <c r="A265" s="737"/>
      <c r="B265" s="444">
        <f>'Rent Roll'!$B36</f>
        <v>0</v>
      </c>
      <c r="C265" s="609">
        <f>'Rent Roll'!$K36</f>
        <v>0</v>
      </c>
      <c r="D265" s="606">
        <f>'Rent Roll'!$Y36</f>
        <v>0</v>
      </c>
      <c r="E265" s="953">
        <f>'Rent Roll'!$Z36</f>
        <v>0</v>
      </c>
      <c r="F265" s="588">
        <f>F220*Index_운영!F106</f>
        <v>0</v>
      </c>
      <c r="G265" s="589">
        <f>G220*Index_운영!G106</f>
        <v>0</v>
      </c>
      <c r="H265" s="589">
        <f>H220*Index_운영!H106</f>
        <v>0</v>
      </c>
      <c r="I265" s="589">
        <f>I220*Index_운영!I106</f>
        <v>0</v>
      </c>
      <c r="J265" s="589">
        <f>J220*Index_운영!J106</f>
        <v>0</v>
      </c>
      <c r="K265" s="589">
        <f>K220*Index_운영!K106</f>
        <v>0</v>
      </c>
      <c r="L265" s="589">
        <f>L220*Index_운영!L106</f>
        <v>0</v>
      </c>
      <c r="M265" s="589">
        <f>M220*Index_운영!M106</f>
        <v>0</v>
      </c>
      <c r="N265" s="589">
        <f>N220*Index_운영!N106</f>
        <v>0</v>
      </c>
      <c r="O265" s="589">
        <f>O220*Index_운영!O106</f>
        <v>0</v>
      </c>
      <c r="P265" s="589">
        <f>P220*Index_운영!P106</f>
        <v>0</v>
      </c>
      <c r="Q265" s="589">
        <f>Q220*Index_운영!Q106</f>
        <v>0</v>
      </c>
      <c r="R265" s="589">
        <f>R220*Index_운영!R106</f>
        <v>0</v>
      </c>
      <c r="S265" s="589">
        <f>S220*Index_운영!S106</f>
        <v>0</v>
      </c>
      <c r="T265" s="589">
        <f>T220*Index_운영!T106</f>
        <v>0</v>
      </c>
      <c r="U265" s="589">
        <f>U220*Index_운영!U106</f>
        <v>0</v>
      </c>
      <c r="V265" s="589">
        <f>V220*Index_운영!V106</f>
        <v>0</v>
      </c>
      <c r="W265" s="589">
        <f>W220*Index_운영!W106</f>
        <v>0</v>
      </c>
      <c r="X265" s="589">
        <f>X220*Index_운영!X106</f>
        <v>0</v>
      </c>
      <c r="Y265" s="589">
        <f>Y220*Index_운영!Y106</f>
        <v>0</v>
      </c>
      <c r="Z265" s="589">
        <f>Z220*Index_운영!Z106</f>
        <v>0</v>
      </c>
      <c r="AA265" s="589">
        <f>AA220*Index_운영!AA106</f>
        <v>0</v>
      </c>
      <c r="AB265" s="589">
        <f>AB220*Index_운영!AB106</f>
        <v>0</v>
      </c>
      <c r="AC265" s="589">
        <f>AC220*Index_운영!AC106</f>
        <v>0</v>
      </c>
      <c r="AD265" s="589">
        <f>AD220*Index_운영!AD106</f>
        <v>0</v>
      </c>
      <c r="AE265" s="589">
        <f>AE220*Index_운영!AE106</f>
        <v>0</v>
      </c>
      <c r="AF265" s="589">
        <f>AF220*Index_운영!AF106</f>
        <v>0</v>
      </c>
      <c r="AG265" s="589">
        <f>AG220*Index_운영!AG106</f>
        <v>0</v>
      </c>
      <c r="AH265" s="589">
        <f>AH220*Index_운영!AH106</f>
        <v>0</v>
      </c>
      <c r="AI265" s="589">
        <f>AI220*Index_운영!AI106</f>
        <v>0</v>
      </c>
      <c r="AJ265" s="589">
        <f>AJ220*Index_운영!AJ106</f>
        <v>0</v>
      </c>
      <c r="AK265" s="589">
        <f>AK220*Index_운영!AK106</f>
        <v>0</v>
      </c>
      <c r="AL265" s="589">
        <f>AL220*Index_운영!AL106</f>
        <v>0</v>
      </c>
      <c r="AM265" s="589">
        <f>AM220*Index_운영!AM106</f>
        <v>0</v>
      </c>
      <c r="AN265" s="589">
        <f>AN220*Index_운영!AN106</f>
        <v>0</v>
      </c>
      <c r="AO265" s="589">
        <f>AO220*Index_운영!AO106</f>
        <v>0</v>
      </c>
      <c r="AP265" s="589">
        <f>AP220*Index_운영!AP106</f>
        <v>0</v>
      </c>
      <c r="AQ265" s="589">
        <f>AQ220*Index_운영!AQ106</f>
        <v>0</v>
      </c>
      <c r="AR265" s="589">
        <f>AR220*Index_운영!AR106</f>
        <v>0</v>
      </c>
      <c r="AS265" s="589">
        <f>AS220*Index_운영!AS106</f>
        <v>0</v>
      </c>
      <c r="AT265" s="589">
        <f>AT220*Index_운영!AT106</f>
        <v>0</v>
      </c>
      <c r="AU265" s="589">
        <f>AU220*Index_운영!AU106</f>
        <v>0</v>
      </c>
      <c r="AV265" s="589">
        <f>AV220*Index_운영!AV106</f>
        <v>0</v>
      </c>
      <c r="AW265" s="589">
        <f>AW220*Index_운영!AW106</f>
        <v>0</v>
      </c>
      <c r="AX265" s="589">
        <f>AX220*Index_운영!AX106</f>
        <v>0</v>
      </c>
      <c r="AY265" s="589">
        <f>AY220*Index_운영!AY106</f>
        <v>0</v>
      </c>
      <c r="AZ265" s="589">
        <f>AZ220*Index_운영!AZ106</f>
        <v>0</v>
      </c>
      <c r="BA265" s="589">
        <f>BA220*Index_운영!BA106</f>
        <v>0</v>
      </c>
      <c r="BB265" s="589">
        <f>BB220*Index_운영!BB106</f>
        <v>0</v>
      </c>
      <c r="BC265" s="589">
        <f>BC220*Index_운영!BC106</f>
        <v>0</v>
      </c>
      <c r="BD265" s="589">
        <f>BD220*Index_운영!BD106</f>
        <v>0</v>
      </c>
      <c r="BE265" s="589">
        <f>BE220*Index_운영!BE106</f>
        <v>0</v>
      </c>
      <c r="BF265" s="589">
        <f>BF220*Index_운영!BF106</f>
        <v>0</v>
      </c>
      <c r="BG265" s="589">
        <f>BG220*Index_운영!BG106</f>
        <v>0</v>
      </c>
      <c r="BH265" s="589">
        <f>BH220*Index_운영!BH106</f>
        <v>0</v>
      </c>
      <c r="BI265" s="589">
        <f>BI220*Index_운영!BI106</f>
        <v>0</v>
      </c>
      <c r="BJ265" s="589">
        <f>BJ220*Index_운영!BJ106</f>
        <v>0</v>
      </c>
      <c r="BK265" s="589">
        <f>BK220*Index_운영!BK106</f>
        <v>0</v>
      </c>
      <c r="BL265" s="589">
        <f>BL220*Index_운영!BL106</f>
        <v>0</v>
      </c>
      <c r="BM265" s="589">
        <f>BM220*Index_운영!BM106</f>
        <v>0</v>
      </c>
      <c r="BN265" s="589">
        <f>BN220*Index_운영!BN106</f>
        <v>0</v>
      </c>
      <c r="BO265" s="589">
        <f>BO220*Index_운영!BO106</f>
        <v>0</v>
      </c>
      <c r="BP265" s="589">
        <f>BP220*Index_운영!BP106</f>
        <v>0</v>
      </c>
      <c r="BQ265" s="589">
        <f>BQ220*Index_운영!BQ106</f>
        <v>0</v>
      </c>
      <c r="BR265" s="589">
        <f>BR220*Index_운영!BR106</f>
        <v>0</v>
      </c>
      <c r="BS265" s="589">
        <f>BS220*Index_운영!BS106</f>
        <v>0</v>
      </c>
      <c r="BT265" s="589">
        <f>BT220*Index_운영!BT106</f>
        <v>0</v>
      </c>
      <c r="BU265" s="589">
        <f>BU220*Index_운영!BU106</f>
        <v>0</v>
      </c>
      <c r="BV265" s="589">
        <f>BV220*Index_운영!BV106</f>
        <v>0</v>
      </c>
      <c r="BW265" s="589">
        <f>BW220*Index_운영!BW106</f>
        <v>0</v>
      </c>
      <c r="BX265" s="589">
        <f>BX220*Index_운영!BX106</f>
        <v>0</v>
      </c>
      <c r="BY265" s="589">
        <f>BY220*Index_운영!BY106</f>
        <v>0</v>
      </c>
      <c r="BZ265" s="589">
        <f>BZ220*Index_운영!BZ106</f>
        <v>0</v>
      </c>
      <c r="CA265" s="589">
        <f>CA220*Index_운영!CA106</f>
        <v>0</v>
      </c>
      <c r="CB265" s="589">
        <f>CB220*Index_운영!CB106</f>
        <v>0</v>
      </c>
      <c r="CC265" s="589">
        <f>CC220*Index_운영!CC106</f>
        <v>0</v>
      </c>
      <c r="CD265" s="589">
        <f>CD220*Index_운영!CD106</f>
        <v>0</v>
      </c>
      <c r="CE265" s="589">
        <f>CE220*Index_운영!CE106</f>
        <v>0</v>
      </c>
      <c r="CF265" s="589">
        <f>CF220*Index_운영!CF106</f>
        <v>0</v>
      </c>
      <c r="CG265" s="589">
        <f>CG220*Index_운영!CG106</f>
        <v>0</v>
      </c>
      <c r="CH265" s="589">
        <f>CH220*Index_운영!CH106</f>
        <v>0</v>
      </c>
      <c r="CI265" s="589">
        <f>CI220*Index_운영!CI106</f>
        <v>0</v>
      </c>
      <c r="CJ265" s="589">
        <f>CJ220*Index_운영!CJ106</f>
        <v>0</v>
      </c>
      <c r="CK265" s="589">
        <f>CK220*Index_운영!CK106</f>
        <v>0</v>
      </c>
      <c r="CL265" s="589">
        <f>CL220*Index_운영!CL106</f>
        <v>0</v>
      </c>
      <c r="CM265" s="589">
        <f>CM220*Index_운영!CM106</f>
        <v>0</v>
      </c>
      <c r="CN265" s="589">
        <f>CN220*Index_운영!CN106</f>
        <v>0</v>
      </c>
      <c r="CO265" s="589">
        <f>CO220*Index_운영!CO106</f>
        <v>0</v>
      </c>
      <c r="CP265" s="589">
        <f>CP220*Index_운영!CP106</f>
        <v>0</v>
      </c>
      <c r="CQ265" s="589">
        <f>CQ220*Index_운영!CQ106</f>
        <v>0</v>
      </c>
      <c r="CR265" s="589">
        <f>CR220*Index_운영!CR106</f>
        <v>0</v>
      </c>
      <c r="CS265" s="589">
        <f>CS220*Index_운영!CS106</f>
        <v>0</v>
      </c>
      <c r="CT265" s="589">
        <f>CT220*Index_운영!CT106</f>
        <v>0</v>
      </c>
      <c r="CU265" s="589">
        <f>CU220*Index_운영!CU106</f>
        <v>0</v>
      </c>
      <c r="CV265" s="589">
        <f>CV220*Index_운영!CV106</f>
        <v>0</v>
      </c>
      <c r="CW265" s="589">
        <f>CW220*Index_운영!CW106</f>
        <v>0</v>
      </c>
      <c r="CX265" s="589">
        <f>CX220*Index_운영!CX106</f>
        <v>0</v>
      </c>
      <c r="CY265" s="589">
        <f>CY220*Index_운영!CY106</f>
        <v>0</v>
      </c>
      <c r="CZ265" s="589">
        <f>CZ220*Index_운영!CZ106</f>
        <v>0</v>
      </c>
      <c r="DA265" s="589">
        <f>DA220*Index_운영!DA106</f>
        <v>0</v>
      </c>
      <c r="DB265" s="589">
        <f>DB220*Index_운영!DB106</f>
        <v>0</v>
      </c>
      <c r="DC265" s="589">
        <f>DC220*Index_운영!DC106</f>
        <v>0</v>
      </c>
      <c r="DD265" s="589">
        <f>DD220*Index_운영!DD106</f>
        <v>0</v>
      </c>
      <c r="DE265" s="589">
        <f>DE220*Index_운영!DE106</f>
        <v>0</v>
      </c>
      <c r="DF265" s="589">
        <f>DF220*Index_운영!DF106</f>
        <v>0</v>
      </c>
      <c r="DG265" s="589">
        <f>DG220*Index_운영!DG106</f>
        <v>0</v>
      </c>
      <c r="DH265" s="589">
        <f>DH220*Index_운영!DH106</f>
        <v>0</v>
      </c>
      <c r="DI265" s="589">
        <f>DI220*Index_운영!DI106</f>
        <v>0</v>
      </c>
      <c r="DJ265" s="589">
        <f>DJ220*Index_운영!DJ106</f>
        <v>0</v>
      </c>
      <c r="DK265" s="589">
        <f>DK220*Index_운영!DK106</f>
        <v>0</v>
      </c>
      <c r="DL265" s="589">
        <f>DL220*Index_운영!DL106</f>
        <v>0</v>
      </c>
      <c r="DM265" s="589">
        <f>DM220*Index_운영!DM106</f>
        <v>0</v>
      </c>
      <c r="DN265" s="589">
        <f>DN220*Index_운영!DN106</f>
        <v>0</v>
      </c>
      <c r="DO265" s="589">
        <f>DO220*Index_운영!DO106</f>
        <v>0</v>
      </c>
      <c r="DP265" s="589">
        <f>DP220*Index_운영!DP106</f>
        <v>0</v>
      </c>
      <c r="DQ265" s="589">
        <f>DQ220*Index_운영!DQ106</f>
        <v>0</v>
      </c>
      <c r="DR265" s="589">
        <f>DR220*Index_운영!DR106</f>
        <v>0</v>
      </c>
      <c r="DS265" s="589">
        <f>DS220*Index_운영!DS106</f>
        <v>0</v>
      </c>
      <c r="DT265" s="589">
        <f>DT220*Index_운영!DT106</f>
        <v>0</v>
      </c>
      <c r="DU265" s="589">
        <f>DU220*Index_운영!DU106</f>
        <v>0</v>
      </c>
      <c r="DV265" s="589">
        <f>DV220*Index_운영!DV106</f>
        <v>0</v>
      </c>
    </row>
    <row r="266" spans="1:126" s="485" customFormat="1" outlineLevel="1" x14ac:dyDescent="0.4">
      <c r="A266" s="737"/>
      <c r="B266" s="444">
        <f>'Rent Roll'!$B37</f>
        <v>0</v>
      </c>
      <c r="C266" s="609">
        <f>'Rent Roll'!$K37</f>
        <v>0</v>
      </c>
      <c r="D266" s="606">
        <f>'Rent Roll'!$Y37</f>
        <v>0</v>
      </c>
      <c r="E266" s="953">
        <f>'Rent Roll'!$Z37</f>
        <v>0</v>
      </c>
      <c r="F266" s="588">
        <f>F221*Index_운영!F107</f>
        <v>0</v>
      </c>
      <c r="G266" s="589">
        <f>G221*Index_운영!G107</f>
        <v>0</v>
      </c>
      <c r="H266" s="589">
        <f>H221*Index_운영!H107</f>
        <v>0</v>
      </c>
      <c r="I266" s="589">
        <f>I221*Index_운영!I107</f>
        <v>0</v>
      </c>
      <c r="J266" s="589">
        <f>J221*Index_운영!J107</f>
        <v>0</v>
      </c>
      <c r="K266" s="589">
        <f>K221*Index_운영!K107</f>
        <v>0</v>
      </c>
      <c r="L266" s="589">
        <f>L221*Index_운영!L107</f>
        <v>0</v>
      </c>
      <c r="M266" s="589">
        <f>M221*Index_운영!M107</f>
        <v>0</v>
      </c>
      <c r="N266" s="589">
        <f>N221*Index_운영!N107</f>
        <v>0</v>
      </c>
      <c r="O266" s="589">
        <f>O221*Index_운영!O107</f>
        <v>0</v>
      </c>
      <c r="P266" s="589">
        <f>P221*Index_운영!P107</f>
        <v>0</v>
      </c>
      <c r="Q266" s="589">
        <f>Q221*Index_운영!Q107</f>
        <v>0</v>
      </c>
      <c r="R266" s="589">
        <f>R221*Index_운영!R107</f>
        <v>0</v>
      </c>
      <c r="S266" s="589">
        <f>S221*Index_운영!S107</f>
        <v>0</v>
      </c>
      <c r="T266" s="589">
        <f>T221*Index_운영!T107</f>
        <v>0</v>
      </c>
      <c r="U266" s="589">
        <f>U221*Index_운영!U107</f>
        <v>0</v>
      </c>
      <c r="V266" s="589">
        <f>V221*Index_운영!V107</f>
        <v>0</v>
      </c>
      <c r="W266" s="589">
        <f>W221*Index_운영!W107</f>
        <v>0</v>
      </c>
      <c r="X266" s="589">
        <f>X221*Index_운영!X107</f>
        <v>0</v>
      </c>
      <c r="Y266" s="589">
        <f>Y221*Index_운영!Y107</f>
        <v>0</v>
      </c>
      <c r="Z266" s="589">
        <f>Z221*Index_운영!Z107</f>
        <v>0</v>
      </c>
      <c r="AA266" s="589">
        <f>AA221*Index_운영!AA107</f>
        <v>0</v>
      </c>
      <c r="AB266" s="589">
        <f>AB221*Index_운영!AB107</f>
        <v>0</v>
      </c>
      <c r="AC266" s="589">
        <f>AC221*Index_운영!AC107</f>
        <v>0</v>
      </c>
      <c r="AD266" s="589">
        <f>AD221*Index_운영!AD107</f>
        <v>0</v>
      </c>
      <c r="AE266" s="589">
        <f>AE221*Index_운영!AE107</f>
        <v>0</v>
      </c>
      <c r="AF266" s="589">
        <f>AF221*Index_운영!AF107</f>
        <v>0</v>
      </c>
      <c r="AG266" s="589">
        <f>AG221*Index_운영!AG107</f>
        <v>0</v>
      </c>
      <c r="AH266" s="589">
        <f>AH221*Index_운영!AH107</f>
        <v>0</v>
      </c>
      <c r="AI266" s="589">
        <f>AI221*Index_운영!AI107</f>
        <v>0</v>
      </c>
      <c r="AJ266" s="589">
        <f>AJ221*Index_운영!AJ107</f>
        <v>0</v>
      </c>
      <c r="AK266" s="589">
        <f>AK221*Index_운영!AK107</f>
        <v>0</v>
      </c>
      <c r="AL266" s="589">
        <f>AL221*Index_운영!AL107</f>
        <v>0</v>
      </c>
      <c r="AM266" s="589">
        <f>AM221*Index_운영!AM107</f>
        <v>0</v>
      </c>
      <c r="AN266" s="589">
        <f>AN221*Index_운영!AN107</f>
        <v>0</v>
      </c>
      <c r="AO266" s="589">
        <f>AO221*Index_운영!AO107</f>
        <v>0</v>
      </c>
      <c r="AP266" s="589">
        <f>AP221*Index_운영!AP107</f>
        <v>0</v>
      </c>
      <c r="AQ266" s="589">
        <f>AQ221*Index_운영!AQ107</f>
        <v>0</v>
      </c>
      <c r="AR266" s="589">
        <f>AR221*Index_운영!AR107</f>
        <v>0</v>
      </c>
      <c r="AS266" s="589">
        <f>AS221*Index_운영!AS107</f>
        <v>0</v>
      </c>
      <c r="AT266" s="589">
        <f>AT221*Index_운영!AT107</f>
        <v>0</v>
      </c>
      <c r="AU266" s="589">
        <f>AU221*Index_운영!AU107</f>
        <v>0</v>
      </c>
      <c r="AV266" s="589">
        <f>AV221*Index_운영!AV107</f>
        <v>0</v>
      </c>
      <c r="AW266" s="589">
        <f>AW221*Index_운영!AW107</f>
        <v>0</v>
      </c>
      <c r="AX266" s="589">
        <f>AX221*Index_운영!AX107</f>
        <v>0</v>
      </c>
      <c r="AY266" s="589">
        <f>AY221*Index_운영!AY107</f>
        <v>0</v>
      </c>
      <c r="AZ266" s="589">
        <f>AZ221*Index_운영!AZ107</f>
        <v>0</v>
      </c>
      <c r="BA266" s="589">
        <f>BA221*Index_운영!BA107</f>
        <v>0</v>
      </c>
      <c r="BB266" s="589">
        <f>BB221*Index_운영!BB107</f>
        <v>0</v>
      </c>
      <c r="BC266" s="589">
        <f>BC221*Index_운영!BC107</f>
        <v>0</v>
      </c>
      <c r="BD266" s="589">
        <f>BD221*Index_운영!BD107</f>
        <v>0</v>
      </c>
      <c r="BE266" s="589">
        <f>BE221*Index_운영!BE107</f>
        <v>0</v>
      </c>
      <c r="BF266" s="589">
        <f>BF221*Index_운영!BF107</f>
        <v>0</v>
      </c>
      <c r="BG266" s="589">
        <f>BG221*Index_운영!BG107</f>
        <v>0</v>
      </c>
      <c r="BH266" s="589">
        <f>BH221*Index_운영!BH107</f>
        <v>0</v>
      </c>
      <c r="BI266" s="589">
        <f>BI221*Index_운영!BI107</f>
        <v>0</v>
      </c>
      <c r="BJ266" s="589">
        <f>BJ221*Index_운영!BJ107</f>
        <v>0</v>
      </c>
      <c r="BK266" s="589">
        <f>BK221*Index_운영!BK107</f>
        <v>0</v>
      </c>
      <c r="BL266" s="589">
        <f>BL221*Index_운영!BL107</f>
        <v>0</v>
      </c>
      <c r="BM266" s="589">
        <f>BM221*Index_운영!BM107</f>
        <v>0</v>
      </c>
      <c r="BN266" s="589">
        <f>BN221*Index_운영!BN107</f>
        <v>0</v>
      </c>
      <c r="BO266" s="589">
        <f>BO221*Index_운영!BO107</f>
        <v>0</v>
      </c>
      <c r="BP266" s="589">
        <f>BP221*Index_운영!BP107</f>
        <v>0</v>
      </c>
      <c r="BQ266" s="589">
        <f>BQ221*Index_운영!BQ107</f>
        <v>0</v>
      </c>
      <c r="BR266" s="589">
        <f>BR221*Index_운영!BR107</f>
        <v>0</v>
      </c>
      <c r="BS266" s="589">
        <f>BS221*Index_운영!BS107</f>
        <v>0</v>
      </c>
      <c r="BT266" s="589">
        <f>BT221*Index_운영!BT107</f>
        <v>0</v>
      </c>
      <c r="BU266" s="589">
        <f>BU221*Index_운영!BU107</f>
        <v>0</v>
      </c>
      <c r="BV266" s="589">
        <f>BV221*Index_운영!BV107</f>
        <v>0</v>
      </c>
      <c r="BW266" s="589">
        <f>BW221*Index_운영!BW107</f>
        <v>0</v>
      </c>
      <c r="BX266" s="589">
        <f>BX221*Index_운영!BX107</f>
        <v>0</v>
      </c>
      <c r="BY266" s="589">
        <f>BY221*Index_운영!BY107</f>
        <v>0</v>
      </c>
      <c r="BZ266" s="589">
        <f>BZ221*Index_운영!BZ107</f>
        <v>0</v>
      </c>
      <c r="CA266" s="589">
        <f>CA221*Index_운영!CA107</f>
        <v>0</v>
      </c>
      <c r="CB266" s="589">
        <f>CB221*Index_운영!CB107</f>
        <v>0</v>
      </c>
      <c r="CC266" s="589">
        <f>CC221*Index_운영!CC107</f>
        <v>0</v>
      </c>
      <c r="CD266" s="589">
        <f>CD221*Index_운영!CD107</f>
        <v>0</v>
      </c>
      <c r="CE266" s="589">
        <f>CE221*Index_운영!CE107</f>
        <v>0</v>
      </c>
      <c r="CF266" s="589">
        <f>CF221*Index_운영!CF107</f>
        <v>0</v>
      </c>
      <c r="CG266" s="589">
        <f>CG221*Index_운영!CG107</f>
        <v>0</v>
      </c>
      <c r="CH266" s="589">
        <f>CH221*Index_운영!CH107</f>
        <v>0</v>
      </c>
      <c r="CI266" s="589">
        <f>CI221*Index_운영!CI107</f>
        <v>0</v>
      </c>
      <c r="CJ266" s="589">
        <f>CJ221*Index_운영!CJ107</f>
        <v>0</v>
      </c>
      <c r="CK266" s="589">
        <f>CK221*Index_운영!CK107</f>
        <v>0</v>
      </c>
      <c r="CL266" s="589">
        <f>CL221*Index_운영!CL107</f>
        <v>0</v>
      </c>
      <c r="CM266" s="589">
        <f>CM221*Index_운영!CM107</f>
        <v>0</v>
      </c>
      <c r="CN266" s="589">
        <f>CN221*Index_운영!CN107</f>
        <v>0</v>
      </c>
      <c r="CO266" s="589">
        <f>CO221*Index_운영!CO107</f>
        <v>0</v>
      </c>
      <c r="CP266" s="589">
        <f>CP221*Index_운영!CP107</f>
        <v>0</v>
      </c>
      <c r="CQ266" s="589">
        <f>CQ221*Index_운영!CQ107</f>
        <v>0</v>
      </c>
      <c r="CR266" s="589">
        <f>CR221*Index_운영!CR107</f>
        <v>0</v>
      </c>
      <c r="CS266" s="589">
        <f>CS221*Index_운영!CS107</f>
        <v>0</v>
      </c>
      <c r="CT266" s="589">
        <f>CT221*Index_운영!CT107</f>
        <v>0</v>
      </c>
      <c r="CU266" s="589">
        <f>CU221*Index_운영!CU107</f>
        <v>0</v>
      </c>
      <c r="CV266" s="589">
        <f>CV221*Index_운영!CV107</f>
        <v>0</v>
      </c>
      <c r="CW266" s="589">
        <f>CW221*Index_운영!CW107</f>
        <v>0</v>
      </c>
      <c r="CX266" s="589">
        <f>CX221*Index_운영!CX107</f>
        <v>0</v>
      </c>
      <c r="CY266" s="589">
        <f>CY221*Index_운영!CY107</f>
        <v>0</v>
      </c>
      <c r="CZ266" s="589">
        <f>CZ221*Index_운영!CZ107</f>
        <v>0</v>
      </c>
      <c r="DA266" s="589">
        <f>DA221*Index_운영!DA107</f>
        <v>0</v>
      </c>
      <c r="DB266" s="589">
        <f>DB221*Index_운영!DB107</f>
        <v>0</v>
      </c>
      <c r="DC266" s="589">
        <f>DC221*Index_운영!DC107</f>
        <v>0</v>
      </c>
      <c r="DD266" s="589">
        <f>DD221*Index_운영!DD107</f>
        <v>0</v>
      </c>
      <c r="DE266" s="589">
        <f>DE221*Index_운영!DE107</f>
        <v>0</v>
      </c>
      <c r="DF266" s="589">
        <f>DF221*Index_운영!DF107</f>
        <v>0</v>
      </c>
      <c r="DG266" s="589">
        <f>DG221*Index_운영!DG107</f>
        <v>0</v>
      </c>
      <c r="DH266" s="589">
        <f>DH221*Index_운영!DH107</f>
        <v>0</v>
      </c>
      <c r="DI266" s="589">
        <f>DI221*Index_운영!DI107</f>
        <v>0</v>
      </c>
      <c r="DJ266" s="589">
        <f>DJ221*Index_운영!DJ107</f>
        <v>0</v>
      </c>
      <c r="DK266" s="589">
        <f>DK221*Index_운영!DK107</f>
        <v>0</v>
      </c>
      <c r="DL266" s="589">
        <f>DL221*Index_운영!DL107</f>
        <v>0</v>
      </c>
      <c r="DM266" s="589">
        <f>DM221*Index_운영!DM107</f>
        <v>0</v>
      </c>
      <c r="DN266" s="589">
        <f>DN221*Index_운영!DN107</f>
        <v>0</v>
      </c>
      <c r="DO266" s="589">
        <f>DO221*Index_운영!DO107</f>
        <v>0</v>
      </c>
      <c r="DP266" s="589">
        <f>DP221*Index_운영!DP107</f>
        <v>0</v>
      </c>
      <c r="DQ266" s="589">
        <f>DQ221*Index_운영!DQ107</f>
        <v>0</v>
      </c>
      <c r="DR266" s="589">
        <f>DR221*Index_운영!DR107</f>
        <v>0</v>
      </c>
      <c r="DS266" s="589">
        <f>DS221*Index_운영!DS107</f>
        <v>0</v>
      </c>
      <c r="DT266" s="589">
        <f>DT221*Index_운영!DT107</f>
        <v>0</v>
      </c>
      <c r="DU266" s="589">
        <f>DU221*Index_운영!DU107</f>
        <v>0</v>
      </c>
      <c r="DV266" s="589">
        <f>DV221*Index_운영!DV107</f>
        <v>0</v>
      </c>
    </row>
    <row r="267" spans="1:126" s="485" customFormat="1" outlineLevel="1" x14ac:dyDescent="0.4">
      <c r="A267" s="737"/>
      <c r="B267" s="444">
        <f>'Rent Roll'!$B38</f>
        <v>0</v>
      </c>
      <c r="C267" s="609">
        <f>'Rent Roll'!$K38</f>
        <v>0</v>
      </c>
      <c r="D267" s="606">
        <f>'Rent Roll'!$Y38</f>
        <v>0</v>
      </c>
      <c r="E267" s="953">
        <f>'Rent Roll'!$Z38</f>
        <v>0</v>
      </c>
      <c r="F267" s="588">
        <f>F222*Index_운영!F108</f>
        <v>0</v>
      </c>
      <c r="G267" s="589">
        <f>G222*Index_운영!G108</f>
        <v>0</v>
      </c>
      <c r="H267" s="589">
        <f>H222*Index_운영!H108</f>
        <v>0</v>
      </c>
      <c r="I267" s="589">
        <f>I222*Index_운영!I108</f>
        <v>0</v>
      </c>
      <c r="J267" s="589">
        <f>J222*Index_운영!J108</f>
        <v>0</v>
      </c>
      <c r="K267" s="589">
        <f>K222*Index_운영!K108</f>
        <v>0</v>
      </c>
      <c r="L267" s="589">
        <f>L222*Index_운영!L108</f>
        <v>0</v>
      </c>
      <c r="M267" s="589">
        <f>M222*Index_운영!M108</f>
        <v>0</v>
      </c>
      <c r="N267" s="589">
        <f>N222*Index_운영!N108</f>
        <v>0</v>
      </c>
      <c r="O267" s="589">
        <f>O222*Index_운영!O108</f>
        <v>0</v>
      </c>
      <c r="P267" s="589">
        <f>P222*Index_운영!P108</f>
        <v>0</v>
      </c>
      <c r="Q267" s="589">
        <f>Q222*Index_운영!Q108</f>
        <v>0</v>
      </c>
      <c r="R267" s="589">
        <f>R222*Index_운영!R108</f>
        <v>0</v>
      </c>
      <c r="S267" s="589">
        <f>S222*Index_운영!S108</f>
        <v>0</v>
      </c>
      <c r="T267" s="589">
        <f>T222*Index_운영!T108</f>
        <v>0</v>
      </c>
      <c r="U267" s="589">
        <f>U222*Index_운영!U108</f>
        <v>0</v>
      </c>
      <c r="V267" s="589">
        <f>V222*Index_운영!V108</f>
        <v>0</v>
      </c>
      <c r="W267" s="589">
        <f>W222*Index_운영!W108</f>
        <v>0</v>
      </c>
      <c r="X267" s="589">
        <f>X222*Index_운영!X108</f>
        <v>0</v>
      </c>
      <c r="Y267" s="589">
        <f>Y222*Index_운영!Y108</f>
        <v>0</v>
      </c>
      <c r="Z267" s="589">
        <f>Z222*Index_운영!Z108</f>
        <v>0</v>
      </c>
      <c r="AA267" s="589">
        <f>AA222*Index_운영!AA108</f>
        <v>0</v>
      </c>
      <c r="AB267" s="589">
        <f>AB222*Index_운영!AB108</f>
        <v>0</v>
      </c>
      <c r="AC267" s="589">
        <f>AC222*Index_운영!AC108</f>
        <v>0</v>
      </c>
      <c r="AD267" s="589">
        <f>AD222*Index_운영!AD108</f>
        <v>0</v>
      </c>
      <c r="AE267" s="589">
        <f>AE222*Index_운영!AE108</f>
        <v>0</v>
      </c>
      <c r="AF267" s="589">
        <f>AF222*Index_운영!AF108</f>
        <v>0</v>
      </c>
      <c r="AG267" s="589">
        <f>AG222*Index_운영!AG108</f>
        <v>0</v>
      </c>
      <c r="AH267" s="589">
        <f>AH222*Index_운영!AH108</f>
        <v>0</v>
      </c>
      <c r="AI267" s="589">
        <f>AI222*Index_운영!AI108</f>
        <v>0</v>
      </c>
      <c r="AJ267" s="589">
        <f>AJ222*Index_운영!AJ108</f>
        <v>0</v>
      </c>
      <c r="AK267" s="589">
        <f>AK222*Index_운영!AK108</f>
        <v>0</v>
      </c>
      <c r="AL267" s="589">
        <f>AL222*Index_운영!AL108</f>
        <v>0</v>
      </c>
      <c r="AM267" s="589">
        <f>AM222*Index_운영!AM108</f>
        <v>0</v>
      </c>
      <c r="AN267" s="589">
        <f>AN222*Index_운영!AN108</f>
        <v>0</v>
      </c>
      <c r="AO267" s="589">
        <f>AO222*Index_운영!AO108</f>
        <v>0</v>
      </c>
      <c r="AP267" s="589">
        <f>AP222*Index_운영!AP108</f>
        <v>0</v>
      </c>
      <c r="AQ267" s="589">
        <f>AQ222*Index_운영!AQ108</f>
        <v>0</v>
      </c>
      <c r="AR267" s="589">
        <f>AR222*Index_운영!AR108</f>
        <v>0</v>
      </c>
      <c r="AS267" s="589">
        <f>AS222*Index_운영!AS108</f>
        <v>0</v>
      </c>
      <c r="AT267" s="589">
        <f>AT222*Index_운영!AT108</f>
        <v>0</v>
      </c>
      <c r="AU267" s="589">
        <f>AU222*Index_운영!AU108</f>
        <v>0</v>
      </c>
      <c r="AV267" s="589">
        <f>AV222*Index_운영!AV108</f>
        <v>0</v>
      </c>
      <c r="AW267" s="589">
        <f>AW222*Index_운영!AW108</f>
        <v>0</v>
      </c>
      <c r="AX267" s="589">
        <f>AX222*Index_운영!AX108</f>
        <v>0</v>
      </c>
      <c r="AY267" s="589">
        <f>AY222*Index_운영!AY108</f>
        <v>0</v>
      </c>
      <c r="AZ267" s="589">
        <f>AZ222*Index_운영!AZ108</f>
        <v>0</v>
      </c>
      <c r="BA267" s="589">
        <f>BA222*Index_운영!BA108</f>
        <v>0</v>
      </c>
      <c r="BB267" s="589">
        <f>BB222*Index_운영!BB108</f>
        <v>0</v>
      </c>
      <c r="BC267" s="589">
        <f>BC222*Index_운영!BC108</f>
        <v>0</v>
      </c>
      <c r="BD267" s="589">
        <f>BD222*Index_운영!BD108</f>
        <v>0</v>
      </c>
      <c r="BE267" s="589">
        <f>BE222*Index_운영!BE108</f>
        <v>0</v>
      </c>
      <c r="BF267" s="589">
        <f>BF222*Index_운영!BF108</f>
        <v>0</v>
      </c>
      <c r="BG267" s="589">
        <f>BG222*Index_운영!BG108</f>
        <v>0</v>
      </c>
      <c r="BH267" s="589">
        <f>BH222*Index_운영!BH108</f>
        <v>0</v>
      </c>
      <c r="BI267" s="589">
        <f>BI222*Index_운영!BI108</f>
        <v>0</v>
      </c>
      <c r="BJ267" s="589">
        <f>BJ222*Index_운영!BJ108</f>
        <v>0</v>
      </c>
      <c r="BK267" s="589">
        <f>BK222*Index_운영!BK108</f>
        <v>0</v>
      </c>
      <c r="BL267" s="589">
        <f>BL222*Index_운영!BL108</f>
        <v>0</v>
      </c>
      <c r="BM267" s="589">
        <f>BM222*Index_운영!BM108</f>
        <v>0</v>
      </c>
      <c r="BN267" s="589">
        <f>BN222*Index_운영!BN108</f>
        <v>0</v>
      </c>
      <c r="BO267" s="589">
        <f>BO222*Index_운영!BO108</f>
        <v>0</v>
      </c>
      <c r="BP267" s="589">
        <f>BP222*Index_운영!BP108</f>
        <v>0</v>
      </c>
      <c r="BQ267" s="589">
        <f>BQ222*Index_운영!BQ108</f>
        <v>0</v>
      </c>
      <c r="BR267" s="589">
        <f>BR222*Index_운영!BR108</f>
        <v>0</v>
      </c>
      <c r="BS267" s="589">
        <f>BS222*Index_운영!BS108</f>
        <v>0</v>
      </c>
      <c r="BT267" s="589">
        <f>BT222*Index_운영!BT108</f>
        <v>0</v>
      </c>
      <c r="BU267" s="589">
        <f>BU222*Index_운영!BU108</f>
        <v>0</v>
      </c>
      <c r="BV267" s="589">
        <f>BV222*Index_운영!BV108</f>
        <v>0</v>
      </c>
      <c r="BW267" s="589">
        <f>BW222*Index_운영!BW108</f>
        <v>0</v>
      </c>
      <c r="BX267" s="589">
        <f>BX222*Index_운영!BX108</f>
        <v>0</v>
      </c>
      <c r="BY267" s="589">
        <f>BY222*Index_운영!BY108</f>
        <v>0</v>
      </c>
      <c r="BZ267" s="589">
        <f>BZ222*Index_운영!BZ108</f>
        <v>0</v>
      </c>
      <c r="CA267" s="589">
        <f>CA222*Index_운영!CA108</f>
        <v>0</v>
      </c>
      <c r="CB267" s="589">
        <f>CB222*Index_운영!CB108</f>
        <v>0</v>
      </c>
      <c r="CC267" s="589">
        <f>CC222*Index_운영!CC108</f>
        <v>0</v>
      </c>
      <c r="CD267" s="589">
        <f>CD222*Index_운영!CD108</f>
        <v>0</v>
      </c>
      <c r="CE267" s="589">
        <f>CE222*Index_운영!CE108</f>
        <v>0</v>
      </c>
      <c r="CF267" s="589">
        <f>CF222*Index_운영!CF108</f>
        <v>0</v>
      </c>
      <c r="CG267" s="589">
        <f>CG222*Index_운영!CG108</f>
        <v>0</v>
      </c>
      <c r="CH267" s="589">
        <f>CH222*Index_운영!CH108</f>
        <v>0</v>
      </c>
      <c r="CI267" s="589">
        <f>CI222*Index_운영!CI108</f>
        <v>0</v>
      </c>
      <c r="CJ267" s="589">
        <f>CJ222*Index_운영!CJ108</f>
        <v>0</v>
      </c>
      <c r="CK267" s="589">
        <f>CK222*Index_운영!CK108</f>
        <v>0</v>
      </c>
      <c r="CL267" s="589">
        <f>CL222*Index_운영!CL108</f>
        <v>0</v>
      </c>
      <c r="CM267" s="589">
        <f>CM222*Index_운영!CM108</f>
        <v>0</v>
      </c>
      <c r="CN267" s="589">
        <f>CN222*Index_운영!CN108</f>
        <v>0</v>
      </c>
      <c r="CO267" s="589">
        <f>CO222*Index_운영!CO108</f>
        <v>0</v>
      </c>
      <c r="CP267" s="589">
        <f>CP222*Index_운영!CP108</f>
        <v>0</v>
      </c>
      <c r="CQ267" s="589">
        <f>CQ222*Index_운영!CQ108</f>
        <v>0</v>
      </c>
      <c r="CR267" s="589">
        <f>CR222*Index_운영!CR108</f>
        <v>0</v>
      </c>
      <c r="CS267" s="589">
        <f>CS222*Index_운영!CS108</f>
        <v>0</v>
      </c>
      <c r="CT267" s="589">
        <f>CT222*Index_운영!CT108</f>
        <v>0</v>
      </c>
      <c r="CU267" s="589">
        <f>CU222*Index_운영!CU108</f>
        <v>0</v>
      </c>
      <c r="CV267" s="589">
        <f>CV222*Index_운영!CV108</f>
        <v>0</v>
      </c>
      <c r="CW267" s="589">
        <f>CW222*Index_운영!CW108</f>
        <v>0</v>
      </c>
      <c r="CX267" s="589">
        <f>CX222*Index_운영!CX108</f>
        <v>0</v>
      </c>
      <c r="CY267" s="589">
        <f>CY222*Index_운영!CY108</f>
        <v>0</v>
      </c>
      <c r="CZ267" s="589">
        <f>CZ222*Index_운영!CZ108</f>
        <v>0</v>
      </c>
      <c r="DA267" s="589">
        <f>DA222*Index_운영!DA108</f>
        <v>0</v>
      </c>
      <c r="DB267" s="589">
        <f>DB222*Index_운영!DB108</f>
        <v>0</v>
      </c>
      <c r="DC267" s="589">
        <f>DC222*Index_운영!DC108</f>
        <v>0</v>
      </c>
      <c r="DD267" s="589">
        <f>DD222*Index_운영!DD108</f>
        <v>0</v>
      </c>
      <c r="DE267" s="589">
        <f>DE222*Index_운영!DE108</f>
        <v>0</v>
      </c>
      <c r="DF267" s="589">
        <f>DF222*Index_운영!DF108</f>
        <v>0</v>
      </c>
      <c r="DG267" s="589">
        <f>DG222*Index_운영!DG108</f>
        <v>0</v>
      </c>
      <c r="DH267" s="589">
        <f>DH222*Index_운영!DH108</f>
        <v>0</v>
      </c>
      <c r="DI267" s="589">
        <f>DI222*Index_운영!DI108</f>
        <v>0</v>
      </c>
      <c r="DJ267" s="589">
        <f>DJ222*Index_운영!DJ108</f>
        <v>0</v>
      </c>
      <c r="DK267" s="589">
        <f>DK222*Index_운영!DK108</f>
        <v>0</v>
      </c>
      <c r="DL267" s="589">
        <f>DL222*Index_운영!DL108</f>
        <v>0</v>
      </c>
      <c r="DM267" s="589">
        <f>DM222*Index_운영!DM108</f>
        <v>0</v>
      </c>
      <c r="DN267" s="589">
        <f>DN222*Index_운영!DN108</f>
        <v>0</v>
      </c>
      <c r="DO267" s="589">
        <f>DO222*Index_운영!DO108</f>
        <v>0</v>
      </c>
      <c r="DP267" s="589">
        <f>DP222*Index_운영!DP108</f>
        <v>0</v>
      </c>
      <c r="DQ267" s="589">
        <f>DQ222*Index_운영!DQ108</f>
        <v>0</v>
      </c>
      <c r="DR267" s="589">
        <f>DR222*Index_운영!DR108</f>
        <v>0</v>
      </c>
      <c r="DS267" s="589">
        <f>DS222*Index_운영!DS108</f>
        <v>0</v>
      </c>
      <c r="DT267" s="589">
        <f>DT222*Index_운영!DT108</f>
        <v>0</v>
      </c>
      <c r="DU267" s="589">
        <f>DU222*Index_운영!DU108</f>
        <v>0</v>
      </c>
      <c r="DV267" s="589">
        <f>DV222*Index_운영!DV108</f>
        <v>0</v>
      </c>
    </row>
    <row r="268" spans="1:126" s="485" customFormat="1" outlineLevel="1" x14ac:dyDescent="0.4">
      <c r="A268" s="737"/>
      <c r="B268" s="444">
        <f>'Rent Roll'!$B39</f>
        <v>0</v>
      </c>
      <c r="C268" s="609">
        <f>'Rent Roll'!$K39</f>
        <v>0</v>
      </c>
      <c r="D268" s="606">
        <f>'Rent Roll'!$Y39</f>
        <v>0</v>
      </c>
      <c r="E268" s="953">
        <f>'Rent Roll'!$Z39</f>
        <v>0</v>
      </c>
      <c r="F268" s="588">
        <f>F223*Index_운영!F109</f>
        <v>0</v>
      </c>
      <c r="G268" s="589">
        <f>G223*Index_운영!G109</f>
        <v>0</v>
      </c>
      <c r="H268" s="589">
        <f>H223*Index_운영!H109</f>
        <v>0</v>
      </c>
      <c r="I268" s="589">
        <f>I223*Index_운영!I109</f>
        <v>0</v>
      </c>
      <c r="J268" s="589">
        <f>J223*Index_운영!J109</f>
        <v>0</v>
      </c>
      <c r="K268" s="589">
        <f>K223*Index_운영!K109</f>
        <v>0</v>
      </c>
      <c r="L268" s="589">
        <f>L223*Index_운영!L109</f>
        <v>0</v>
      </c>
      <c r="M268" s="589">
        <f>M223*Index_운영!M109</f>
        <v>0</v>
      </c>
      <c r="N268" s="589">
        <f>N223*Index_운영!N109</f>
        <v>0</v>
      </c>
      <c r="O268" s="589">
        <f>O223*Index_운영!O109</f>
        <v>0</v>
      </c>
      <c r="P268" s="589">
        <f>P223*Index_운영!P109</f>
        <v>0</v>
      </c>
      <c r="Q268" s="589">
        <f>Q223*Index_운영!Q109</f>
        <v>0</v>
      </c>
      <c r="R268" s="589">
        <f>R223*Index_운영!R109</f>
        <v>0</v>
      </c>
      <c r="S268" s="589">
        <f>S223*Index_운영!S109</f>
        <v>0</v>
      </c>
      <c r="T268" s="589">
        <f>T223*Index_운영!T109</f>
        <v>0</v>
      </c>
      <c r="U268" s="589">
        <f>U223*Index_운영!U109</f>
        <v>0</v>
      </c>
      <c r="V268" s="589">
        <f>V223*Index_운영!V109</f>
        <v>0</v>
      </c>
      <c r="W268" s="589">
        <f>W223*Index_운영!W109</f>
        <v>0</v>
      </c>
      <c r="X268" s="589">
        <f>X223*Index_운영!X109</f>
        <v>0</v>
      </c>
      <c r="Y268" s="589">
        <f>Y223*Index_운영!Y109</f>
        <v>0</v>
      </c>
      <c r="Z268" s="589">
        <f>Z223*Index_운영!Z109</f>
        <v>0</v>
      </c>
      <c r="AA268" s="589">
        <f>AA223*Index_운영!AA109</f>
        <v>0</v>
      </c>
      <c r="AB268" s="589">
        <f>AB223*Index_운영!AB109</f>
        <v>0</v>
      </c>
      <c r="AC268" s="589">
        <f>AC223*Index_운영!AC109</f>
        <v>0</v>
      </c>
      <c r="AD268" s="589">
        <f>AD223*Index_운영!AD109</f>
        <v>0</v>
      </c>
      <c r="AE268" s="589">
        <f>AE223*Index_운영!AE109</f>
        <v>0</v>
      </c>
      <c r="AF268" s="589">
        <f>AF223*Index_운영!AF109</f>
        <v>0</v>
      </c>
      <c r="AG268" s="589">
        <f>AG223*Index_운영!AG109</f>
        <v>0</v>
      </c>
      <c r="AH268" s="589">
        <f>AH223*Index_운영!AH109</f>
        <v>0</v>
      </c>
      <c r="AI268" s="589">
        <f>AI223*Index_운영!AI109</f>
        <v>0</v>
      </c>
      <c r="AJ268" s="589">
        <f>AJ223*Index_운영!AJ109</f>
        <v>0</v>
      </c>
      <c r="AK268" s="589">
        <f>AK223*Index_운영!AK109</f>
        <v>0</v>
      </c>
      <c r="AL268" s="589">
        <f>AL223*Index_운영!AL109</f>
        <v>0</v>
      </c>
      <c r="AM268" s="589">
        <f>AM223*Index_운영!AM109</f>
        <v>0</v>
      </c>
      <c r="AN268" s="589">
        <f>AN223*Index_운영!AN109</f>
        <v>0</v>
      </c>
      <c r="AO268" s="589">
        <f>AO223*Index_운영!AO109</f>
        <v>0</v>
      </c>
      <c r="AP268" s="589">
        <f>AP223*Index_운영!AP109</f>
        <v>0</v>
      </c>
      <c r="AQ268" s="589">
        <f>AQ223*Index_운영!AQ109</f>
        <v>0</v>
      </c>
      <c r="AR268" s="589">
        <f>AR223*Index_운영!AR109</f>
        <v>0</v>
      </c>
      <c r="AS268" s="589">
        <f>AS223*Index_운영!AS109</f>
        <v>0</v>
      </c>
      <c r="AT268" s="589">
        <f>AT223*Index_운영!AT109</f>
        <v>0</v>
      </c>
      <c r="AU268" s="589">
        <f>AU223*Index_운영!AU109</f>
        <v>0</v>
      </c>
      <c r="AV268" s="589">
        <f>AV223*Index_운영!AV109</f>
        <v>0</v>
      </c>
      <c r="AW268" s="589">
        <f>AW223*Index_운영!AW109</f>
        <v>0</v>
      </c>
      <c r="AX268" s="589">
        <f>AX223*Index_운영!AX109</f>
        <v>0</v>
      </c>
      <c r="AY268" s="589">
        <f>AY223*Index_운영!AY109</f>
        <v>0</v>
      </c>
      <c r="AZ268" s="589">
        <f>AZ223*Index_운영!AZ109</f>
        <v>0</v>
      </c>
      <c r="BA268" s="589">
        <f>BA223*Index_운영!BA109</f>
        <v>0</v>
      </c>
      <c r="BB268" s="589">
        <f>BB223*Index_운영!BB109</f>
        <v>0</v>
      </c>
      <c r="BC268" s="589">
        <f>BC223*Index_운영!BC109</f>
        <v>0</v>
      </c>
      <c r="BD268" s="589">
        <f>BD223*Index_운영!BD109</f>
        <v>0</v>
      </c>
      <c r="BE268" s="589">
        <f>BE223*Index_운영!BE109</f>
        <v>0</v>
      </c>
      <c r="BF268" s="589">
        <f>BF223*Index_운영!BF109</f>
        <v>0</v>
      </c>
      <c r="BG268" s="589">
        <f>BG223*Index_운영!BG109</f>
        <v>0</v>
      </c>
      <c r="BH268" s="589">
        <f>BH223*Index_운영!BH109</f>
        <v>0</v>
      </c>
      <c r="BI268" s="589">
        <f>BI223*Index_운영!BI109</f>
        <v>0</v>
      </c>
      <c r="BJ268" s="589">
        <f>BJ223*Index_운영!BJ109</f>
        <v>0</v>
      </c>
      <c r="BK268" s="589">
        <f>BK223*Index_운영!BK109</f>
        <v>0</v>
      </c>
      <c r="BL268" s="589">
        <f>BL223*Index_운영!BL109</f>
        <v>0</v>
      </c>
      <c r="BM268" s="589">
        <f>BM223*Index_운영!BM109</f>
        <v>0</v>
      </c>
      <c r="BN268" s="589">
        <f>BN223*Index_운영!BN109</f>
        <v>0</v>
      </c>
      <c r="BO268" s="589">
        <f>BO223*Index_운영!BO109</f>
        <v>0</v>
      </c>
      <c r="BP268" s="589">
        <f>BP223*Index_운영!BP109</f>
        <v>0</v>
      </c>
      <c r="BQ268" s="589">
        <f>BQ223*Index_운영!BQ109</f>
        <v>0</v>
      </c>
      <c r="BR268" s="589">
        <f>BR223*Index_운영!BR109</f>
        <v>0</v>
      </c>
      <c r="BS268" s="589">
        <f>BS223*Index_운영!BS109</f>
        <v>0</v>
      </c>
      <c r="BT268" s="589">
        <f>BT223*Index_운영!BT109</f>
        <v>0</v>
      </c>
      <c r="BU268" s="589">
        <f>BU223*Index_운영!BU109</f>
        <v>0</v>
      </c>
      <c r="BV268" s="589">
        <f>BV223*Index_운영!BV109</f>
        <v>0</v>
      </c>
      <c r="BW268" s="589">
        <f>BW223*Index_운영!BW109</f>
        <v>0</v>
      </c>
      <c r="BX268" s="589">
        <f>BX223*Index_운영!BX109</f>
        <v>0</v>
      </c>
      <c r="BY268" s="589">
        <f>BY223*Index_운영!BY109</f>
        <v>0</v>
      </c>
      <c r="BZ268" s="589">
        <f>BZ223*Index_운영!BZ109</f>
        <v>0</v>
      </c>
      <c r="CA268" s="589">
        <f>CA223*Index_운영!CA109</f>
        <v>0</v>
      </c>
      <c r="CB268" s="589">
        <f>CB223*Index_운영!CB109</f>
        <v>0</v>
      </c>
      <c r="CC268" s="589">
        <f>CC223*Index_운영!CC109</f>
        <v>0</v>
      </c>
      <c r="CD268" s="589">
        <f>CD223*Index_운영!CD109</f>
        <v>0</v>
      </c>
      <c r="CE268" s="589">
        <f>CE223*Index_운영!CE109</f>
        <v>0</v>
      </c>
      <c r="CF268" s="589">
        <f>CF223*Index_운영!CF109</f>
        <v>0</v>
      </c>
      <c r="CG268" s="589">
        <f>CG223*Index_운영!CG109</f>
        <v>0</v>
      </c>
      <c r="CH268" s="589">
        <f>CH223*Index_운영!CH109</f>
        <v>0</v>
      </c>
      <c r="CI268" s="589">
        <f>CI223*Index_운영!CI109</f>
        <v>0</v>
      </c>
      <c r="CJ268" s="589">
        <f>CJ223*Index_운영!CJ109</f>
        <v>0</v>
      </c>
      <c r="CK268" s="589">
        <f>CK223*Index_운영!CK109</f>
        <v>0</v>
      </c>
      <c r="CL268" s="589">
        <f>CL223*Index_운영!CL109</f>
        <v>0</v>
      </c>
      <c r="CM268" s="589">
        <f>CM223*Index_운영!CM109</f>
        <v>0</v>
      </c>
      <c r="CN268" s="589">
        <f>CN223*Index_운영!CN109</f>
        <v>0</v>
      </c>
      <c r="CO268" s="589">
        <f>CO223*Index_운영!CO109</f>
        <v>0</v>
      </c>
      <c r="CP268" s="589">
        <f>CP223*Index_운영!CP109</f>
        <v>0</v>
      </c>
      <c r="CQ268" s="589">
        <f>CQ223*Index_운영!CQ109</f>
        <v>0</v>
      </c>
      <c r="CR268" s="589">
        <f>CR223*Index_운영!CR109</f>
        <v>0</v>
      </c>
      <c r="CS268" s="589">
        <f>CS223*Index_운영!CS109</f>
        <v>0</v>
      </c>
      <c r="CT268" s="589">
        <f>CT223*Index_운영!CT109</f>
        <v>0</v>
      </c>
      <c r="CU268" s="589">
        <f>CU223*Index_운영!CU109</f>
        <v>0</v>
      </c>
      <c r="CV268" s="589">
        <f>CV223*Index_운영!CV109</f>
        <v>0</v>
      </c>
      <c r="CW268" s="589">
        <f>CW223*Index_운영!CW109</f>
        <v>0</v>
      </c>
      <c r="CX268" s="589">
        <f>CX223*Index_운영!CX109</f>
        <v>0</v>
      </c>
      <c r="CY268" s="589">
        <f>CY223*Index_운영!CY109</f>
        <v>0</v>
      </c>
      <c r="CZ268" s="589">
        <f>CZ223*Index_운영!CZ109</f>
        <v>0</v>
      </c>
      <c r="DA268" s="589">
        <f>DA223*Index_운영!DA109</f>
        <v>0</v>
      </c>
      <c r="DB268" s="589">
        <f>DB223*Index_운영!DB109</f>
        <v>0</v>
      </c>
      <c r="DC268" s="589">
        <f>DC223*Index_운영!DC109</f>
        <v>0</v>
      </c>
      <c r="DD268" s="589">
        <f>DD223*Index_운영!DD109</f>
        <v>0</v>
      </c>
      <c r="DE268" s="589">
        <f>DE223*Index_운영!DE109</f>
        <v>0</v>
      </c>
      <c r="DF268" s="589">
        <f>DF223*Index_운영!DF109</f>
        <v>0</v>
      </c>
      <c r="DG268" s="589">
        <f>DG223*Index_운영!DG109</f>
        <v>0</v>
      </c>
      <c r="DH268" s="589">
        <f>DH223*Index_운영!DH109</f>
        <v>0</v>
      </c>
      <c r="DI268" s="589">
        <f>DI223*Index_운영!DI109</f>
        <v>0</v>
      </c>
      <c r="DJ268" s="589">
        <f>DJ223*Index_운영!DJ109</f>
        <v>0</v>
      </c>
      <c r="DK268" s="589">
        <f>DK223*Index_운영!DK109</f>
        <v>0</v>
      </c>
      <c r="DL268" s="589">
        <f>DL223*Index_운영!DL109</f>
        <v>0</v>
      </c>
      <c r="DM268" s="589">
        <f>DM223*Index_운영!DM109</f>
        <v>0</v>
      </c>
      <c r="DN268" s="589">
        <f>DN223*Index_운영!DN109</f>
        <v>0</v>
      </c>
      <c r="DO268" s="589">
        <f>DO223*Index_운영!DO109</f>
        <v>0</v>
      </c>
      <c r="DP268" s="589">
        <f>DP223*Index_운영!DP109</f>
        <v>0</v>
      </c>
      <c r="DQ268" s="589">
        <f>DQ223*Index_운영!DQ109</f>
        <v>0</v>
      </c>
      <c r="DR268" s="589">
        <f>DR223*Index_운영!DR109</f>
        <v>0</v>
      </c>
      <c r="DS268" s="589">
        <f>DS223*Index_운영!DS109</f>
        <v>0</v>
      </c>
      <c r="DT268" s="589">
        <f>DT223*Index_운영!DT109</f>
        <v>0</v>
      </c>
      <c r="DU268" s="589">
        <f>DU223*Index_운영!DU109</f>
        <v>0</v>
      </c>
      <c r="DV268" s="589">
        <f>DV223*Index_운영!DV109</f>
        <v>0</v>
      </c>
    </row>
    <row r="269" spans="1:126" s="485" customFormat="1" outlineLevel="1" x14ac:dyDescent="0.4">
      <c r="A269" s="737"/>
      <c r="B269" s="444">
        <f>'Rent Roll'!$B40</f>
        <v>0</v>
      </c>
      <c r="C269" s="609">
        <f>'Rent Roll'!$K40</f>
        <v>0</v>
      </c>
      <c r="D269" s="606">
        <f>'Rent Roll'!$Y40</f>
        <v>0</v>
      </c>
      <c r="E269" s="953">
        <f>'Rent Roll'!$Z40</f>
        <v>0</v>
      </c>
      <c r="F269" s="588">
        <f>F224*Index_운영!F110</f>
        <v>0</v>
      </c>
      <c r="G269" s="589">
        <f>G224*Index_운영!G110</f>
        <v>0</v>
      </c>
      <c r="H269" s="589">
        <f>H224*Index_운영!H110</f>
        <v>0</v>
      </c>
      <c r="I269" s="589">
        <f>I224*Index_운영!I110</f>
        <v>0</v>
      </c>
      <c r="J269" s="589">
        <f>J224*Index_운영!J110</f>
        <v>0</v>
      </c>
      <c r="K269" s="589">
        <f>K224*Index_운영!K110</f>
        <v>0</v>
      </c>
      <c r="L269" s="589">
        <f>L224*Index_운영!L110</f>
        <v>0</v>
      </c>
      <c r="M269" s="589">
        <f>M224*Index_운영!M110</f>
        <v>0</v>
      </c>
      <c r="N269" s="589">
        <f>N224*Index_운영!N110</f>
        <v>0</v>
      </c>
      <c r="O269" s="589">
        <f>O224*Index_운영!O110</f>
        <v>0</v>
      </c>
      <c r="P269" s="589">
        <f>P224*Index_운영!P110</f>
        <v>0</v>
      </c>
      <c r="Q269" s="589">
        <f>Q224*Index_운영!Q110</f>
        <v>0</v>
      </c>
      <c r="R269" s="589">
        <f>R224*Index_운영!R110</f>
        <v>0</v>
      </c>
      <c r="S269" s="589">
        <f>S224*Index_운영!S110</f>
        <v>0</v>
      </c>
      <c r="T269" s="589">
        <f>T224*Index_운영!T110</f>
        <v>0</v>
      </c>
      <c r="U269" s="589">
        <f>U224*Index_운영!U110</f>
        <v>0</v>
      </c>
      <c r="V269" s="589">
        <f>V224*Index_운영!V110</f>
        <v>0</v>
      </c>
      <c r="W269" s="589">
        <f>W224*Index_운영!W110</f>
        <v>0</v>
      </c>
      <c r="X269" s="589">
        <f>X224*Index_운영!X110</f>
        <v>0</v>
      </c>
      <c r="Y269" s="589">
        <f>Y224*Index_운영!Y110</f>
        <v>0</v>
      </c>
      <c r="Z269" s="589">
        <f>Z224*Index_운영!Z110</f>
        <v>0</v>
      </c>
      <c r="AA269" s="589">
        <f>AA224*Index_운영!AA110</f>
        <v>0</v>
      </c>
      <c r="AB269" s="589">
        <f>AB224*Index_운영!AB110</f>
        <v>0</v>
      </c>
      <c r="AC269" s="589">
        <f>AC224*Index_운영!AC110</f>
        <v>0</v>
      </c>
      <c r="AD269" s="589">
        <f>AD224*Index_운영!AD110</f>
        <v>0</v>
      </c>
      <c r="AE269" s="589">
        <f>AE224*Index_운영!AE110</f>
        <v>0</v>
      </c>
      <c r="AF269" s="589">
        <f>AF224*Index_운영!AF110</f>
        <v>0</v>
      </c>
      <c r="AG269" s="589">
        <f>AG224*Index_운영!AG110</f>
        <v>0</v>
      </c>
      <c r="AH269" s="589">
        <f>AH224*Index_운영!AH110</f>
        <v>0</v>
      </c>
      <c r="AI269" s="589">
        <f>AI224*Index_운영!AI110</f>
        <v>0</v>
      </c>
      <c r="AJ269" s="589">
        <f>AJ224*Index_운영!AJ110</f>
        <v>0</v>
      </c>
      <c r="AK269" s="589">
        <f>AK224*Index_운영!AK110</f>
        <v>0</v>
      </c>
      <c r="AL269" s="589">
        <f>AL224*Index_운영!AL110</f>
        <v>0</v>
      </c>
      <c r="AM269" s="589">
        <f>AM224*Index_운영!AM110</f>
        <v>0</v>
      </c>
      <c r="AN269" s="589">
        <f>AN224*Index_운영!AN110</f>
        <v>0</v>
      </c>
      <c r="AO269" s="589">
        <f>AO224*Index_운영!AO110</f>
        <v>0</v>
      </c>
      <c r="AP269" s="589">
        <f>AP224*Index_운영!AP110</f>
        <v>0</v>
      </c>
      <c r="AQ269" s="589">
        <f>AQ224*Index_운영!AQ110</f>
        <v>0</v>
      </c>
      <c r="AR269" s="589">
        <f>AR224*Index_운영!AR110</f>
        <v>0</v>
      </c>
      <c r="AS269" s="589">
        <f>AS224*Index_운영!AS110</f>
        <v>0</v>
      </c>
      <c r="AT269" s="589">
        <f>AT224*Index_운영!AT110</f>
        <v>0</v>
      </c>
      <c r="AU269" s="589">
        <f>AU224*Index_운영!AU110</f>
        <v>0</v>
      </c>
      <c r="AV269" s="589">
        <f>AV224*Index_운영!AV110</f>
        <v>0</v>
      </c>
      <c r="AW269" s="589">
        <f>AW224*Index_운영!AW110</f>
        <v>0</v>
      </c>
      <c r="AX269" s="589">
        <f>AX224*Index_운영!AX110</f>
        <v>0</v>
      </c>
      <c r="AY269" s="589">
        <f>AY224*Index_운영!AY110</f>
        <v>0</v>
      </c>
      <c r="AZ269" s="589">
        <f>AZ224*Index_운영!AZ110</f>
        <v>0</v>
      </c>
      <c r="BA269" s="589">
        <f>BA224*Index_운영!BA110</f>
        <v>0</v>
      </c>
      <c r="BB269" s="589">
        <f>BB224*Index_운영!BB110</f>
        <v>0</v>
      </c>
      <c r="BC269" s="589">
        <f>BC224*Index_운영!BC110</f>
        <v>0</v>
      </c>
      <c r="BD269" s="589">
        <f>BD224*Index_운영!BD110</f>
        <v>0</v>
      </c>
      <c r="BE269" s="589">
        <f>BE224*Index_운영!BE110</f>
        <v>0</v>
      </c>
      <c r="BF269" s="589">
        <f>BF224*Index_운영!BF110</f>
        <v>0</v>
      </c>
      <c r="BG269" s="589">
        <f>BG224*Index_운영!BG110</f>
        <v>0</v>
      </c>
      <c r="BH269" s="589">
        <f>BH224*Index_운영!BH110</f>
        <v>0</v>
      </c>
      <c r="BI269" s="589">
        <f>BI224*Index_운영!BI110</f>
        <v>0</v>
      </c>
      <c r="BJ269" s="589">
        <f>BJ224*Index_운영!BJ110</f>
        <v>0</v>
      </c>
      <c r="BK269" s="589">
        <f>BK224*Index_운영!BK110</f>
        <v>0</v>
      </c>
      <c r="BL269" s="589">
        <f>BL224*Index_운영!BL110</f>
        <v>0</v>
      </c>
      <c r="BM269" s="589">
        <f>BM224*Index_운영!BM110</f>
        <v>0</v>
      </c>
      <c r="BN269" s="589">
        <f>BN224*Index_운영!BN110</f>
        <v>0</v>
      </c>
      <c r="BO269" s="589">
        <f>BO224*Index_운영!BO110</f>
        <v>0</v>
      </c>
      <c r="BP269" s="589">
        <f>BP224*Index_운영!BP110</f>
        <v>0</v>
      </c>
      <c r="BQ269" s="589">
        <f>BQ224*Index_운영!BQ110</f>
        <v>0</v>
      </c>
      <c r="BR269" s="589">
        <f>BR224*Index_운영!BR110</f>
        <v>0</v>
      </c>
      <c r="BS269" s="589">
        <f>BS224*Index_운영!BS110</f>
        <v>0</v>
      </c>
      <c r="BT269" s="589">
        <f>BT224*Index_운영!BT110</f>
        <v>0</v>
      </c>
      <c r="BU269" s="589">
        <f>BU224*Index_운영!BU110</f>
        <v>0</v>
      </c>
      <c r="BV269" s="589">
        <f>BV224*Index_운영!BV110</f>
        <v>0</v>
      </c>
      <c r="BW269" s="589">
        <f>BW224*Index_운영!BW110</f>
        <v>0</v>
      </c>
      <c r="BX269" s="589">
        <f>BX224*Index_운영!BX110</f>
        <v>0</v>
      </c>
      <c r="BY269" s="589">
        <f>BY224*Index_운영!BY110</f>
        <v>0</v>
      </c>
      <c r="BZ269" s="589">
        <f>BZ224*Index_운영!BZ110</f>
        <v>0</v>
      </c>
      <c r="CA269" s="589">
        <f>CA224*Index_운영!CA110</f>
        <v>0</v>
      </c>
      <c r="CB269" s="589">
        <f>CB224*Index_운영!CB110</f>
        <v>0</v>
      </c>
      <c r="CC269" s="589">
        <f>CC224*Index_운영!CC110</f>
        <v>0</v>
      </c>
      <c r="CD269" s="589">
        <f>CD224*Index_운영!CD110</f>
        <v>0</v>
      </c>
      <c r="CE269" s="589">
        <f>CE224*Index_운영!CE110</f>
        <v>0</v>
      </c>
      <c r="CF269" s="589">
        <f>CF224*Index_운영!CF110</f>
        <v>0</v>
      </c>
      <c r="CG269" s="589">
        <f>CG224*Index_운영!CG110</f>
        <v>0</v>
      </c>
      <c r="CH269" s="589">
        <f>CH224*Index_운영!CH110</f>
        <v>0</v>
      </c>
      <c r="CI269" s="589">
        <f>CI224*Index_운영!CI110</f>
        <v>0</v>
      </c>
      <c r="CJ269" s="589">
        <f>CJ224*Index_운영!CJ110</f>
        <v>0</v>
      </c>
      <c r="CK269" s="589">
        <f>CK224*Index_운영!CK110</f>
        <v>0</v>
      </c>
      <c r="CL269" s="589">
        <f>CL224*Index_운영!CL110</f>
        <v>0</v>
      </c>
      <c r="CM269" s="589">
        <f>CM224*Index_운영!CM110</f>
        <v>0</v>
      </c>
      <c r="CN269" s="589">
        <f>CN224*Index_운영!CN110</f>
        <v>0</v>
      </c>
      <c r="CO269" s="589">
        <f>CO224*Index_운영!CO110</f>
        <v>0</v>
      </c>
      <c r="CP269" s="589">
        <f>CP224*Index_운영!CP110</f>
        <v>0</v>
      </c>
      <c r="CQ269" s="589">
        <f>CQ224*Index_운영!CQ110</f>
        <v>0</v>
      </c>
      <c r="CR269" s="589">
        <f>CR224*Index_운영!CR110</f>
        <v>0</v>
      </c>
      <c r="CS269" s="589">
        <f>CS224*Index_운영!CS110</f>
        <v>0</v>
      </c>
      <c r="CT269" s="589">
        <f>CT224*Index_운영!CT110</f>
        <v>0</v>
      </c>
      <c r="CU269" s="589">
        <f>CU224*Index_운영!CU110</f>
        <v>0</v>
      </c>
      <c r="CV269" s="589">
        <f>CV224*Index_운영!CV110</f>
        <v>0</v>
      </c>
      <c r="CW269" s="589">
        <f>CW224*Index_운영!CW110</f>
        <v>0</v>
      </c>
      <c r="CX269" s="589">
        <f>CX224*Index_운영!CX110</f>
        <v>0</v>
      </c>
      <c r="CY269" s="589">
        <f>CY224*Index_운영!CY110</f>
        <v>0</v>
      </c>
      <c r="CZ269" s="589">
        <f>CZ224*Index_운영!CZ110</f>
        <v>0</v>
      </c>
      <c r="DA269" s="589">
        <f>DA224*Index_운영!DA110</f>
        <v>0</v>
      </c>
      <c r="DB269" s="589">
        <f>DB224*Index_운영!DB110</f>
        <v>0</v>
      </c>
      <c r="DC269" s="589">
        <f>DC224*Index_운영!DC110</f>
        <v>0</v>
      </c>
      <c r="DD269" s="589">
        <f>DD224*Index_운영!DD110</f>
        <v>0</v>
      </c>
      <c r="DE269" s="589">
        <f>DE224*Index_운영!DE110</f>
        <v>0</v>
      </c>
      <c r="DF269" s="589">
        <f>DF224*Index_운영!DF110</f>
        <v>0</v>
      </c>
      <c r="DG269" s="589">
        <f>DG224*Index_운영!DG110</f>
        <v>0</v>
      </c>
      <c r="DH269" s="589">
        <f>DH224*Index_운영!DH110</f>
        <v>0</v>
      </c>
      <c r="DI269" s="589">
        <f>DI224*Index_운영!DI110</f>
        <v>0</v>
      </c>
      <c r="DJ269" s="589">
        <f>DJ224*Index_운영!DJ110</f>
        <v>0</v>
      </c>
      <c r="DK269" s="589">
        <f>DK224*Index_운영!DK110</f>
        <v>0</v>
      </c>
      <c r="DL269" s="589">
        <f>DL224*Index_운영!DL110</f>
        <v>0</v>
      </c>
      <c r="DM269" s="589">
        <f>DM224*Index_운영!DM110</f>
        <v>0</v>
      </c>
      <c r="DN269" s="589">
        <f>DN224*Index_운영!DN110</f>
        <v>0</v>
      </c>
      <c r="DO269" s="589">
        <f>DO224*Index_운영!DO110</f>
        <v>0</v>
      </c>
      <c r="DP269" s="589">
        <f>DP224*Index_운영!DP110</f>
        <v>0</v>
      </c>
      <c r="DQ269" s="589">
        <f>DQ224*Index_운영!DQ110</f>
        <v>0</v>
      </c>
      <c r="DR269" s="589">
        <f>DR224*Index_운영!DR110</f>
        <v>0</v>
      </c>
      <c r="DS269" s="589">
        <f>DS224*Index_운영!DS110</f>
        <v>0</v>
      </c>
      <c r="DT269" s="589">
        <f>DT224*Index_운영!DT110</f>
        <v>0</v>
      </c>
      <c r="DU269" s="589">
        <f>DU224*Index_운영!DU110</f>
        <v>0</v>
      </c>
      <c r="DV269" s="589">
        <f>DV224*Index_운영!DV110</f>
        <v>0</v>
      </c>
    </row>
    <row r="270" spans="1:126" s="485" customFormat="1" outlineLevel="1" x14ac:dyDescent="0.4">
      <c r="A270" s="737"/>
      <c r="B270" s="444">
        <f>'Rent Roll'!$B41</f>
        <v>0</v>
      </c>
      <c r="C270" s="609">
        <f>'Rent Roll'!$K41</f>
        <v>0</v>
      </c>
      <c r="D270" s="606">
        <f>'Rent Roll'!$Y41</f>
        <v>0</v>
      </c>
      <c r="E270" s="953">
        <f>'Rent Roll'!$Z41</f>
        <v>0</v>
      </c>
      <c r="F270" s="588">
        <f>F225*Index_운영!F111</f>
        <v>0</v>
      </c>
      <c r="G270" s="589">
        <f>G225*Index_운영!G111</f>
        <v>0</v>
      </c>
      <c r="H270" s="589">
        <f>H225*Index_운영!H111</f>
        <v>0</v>
      </c>
      <c r="I270" s="589">
        <f>I225*Index_운영!I111</f>
        <v>0</v>
      </c>
      <c r="J270" s="589">
        <f>J225*Index_운영!J111</f>
        <v>0</v>
      </c>
      <c r="K270" s="589">
        <f>K225*Index_운영!K111</f>
        <v>0</v>
      </c>
      <c r="L270" s="589">
        <f>L225*Index_운영!L111</f>
        <v>0</v>
      </c>
      <c r="M270" s="589">
        <f>M225*Index_운영!M111</f>
        <v>0</v>
      </c>
      <c r="N270" s="589">
        <f>N225*Index_운영!N111</f>
        <v>0</v>
      </c>
      <c r="O270" s="589">
        <f>O225*Index_운영!O111</f>
        <v>0</v>
      </c>
      <c r="P270" s="589">
        <f>P225*Index_운영!P111</f>
        <v>0</v>
      </c>
      <c r="Q270" s="589">
        <f>Q225*Index_운영!Q111</f>
        <v>0</v>
      </c>
      <c r="R270" s="589">
        <f>R225*Index_운영!R111</f>
        <v>0</v>
      </c>
      <c r="S270" s="589">
        <f>S225*Index_운영!S111</f>
        <v>0</v>
      </c>
      <c r="T270" s="589">
        <f>T225*Index_운영!T111</f>
        <v>0</v>
      </c>
      <c r="U270" s="589">
        <f>U225*Index_운영!U111</f>
        <v>0</v>
      </c>
      <c r="V270" s="589">
        <f>V225*Index_운영!V111</f>
        <v>0</v>
      </c>
      <c r="W270" s="589">
        <f>W225*Index_운영!W111</f>
        <v>0</v>
      </c>
      <c r="X270" s="589">
        <f>X225*Index_운영!X111</f>
        <v>0</v>
      </c>
      <c r="Y270" s="589">
        <f>Y225*Index_운영!Y111</f>
        <v>0</v>
      </c>
      <c r="Z270" s="589">
        <f>Z225*Index_운영!Z111</f>
        <v>0</v>
      </c>
      <c r="AA270" s="589">
        <f>AA225*Index_운영!AA111</f>
        <v>0</v>
      </c>
      <c r="AB270" s="589">
        <f>AB225*Index_운영!AB111</f>
        <v>0</v>
      </c>
      <c r="AC270" s="589">
        <f>AC225*Index_운영!AC111</f>
        <v>0</v>
      </c>
      <c r="AD270" s="589">
        <f>AD225*Index_운영!AD111</f>
        <v>0</v>
      </c>
      <c r="AE270" s="589">
        <f>AE225*Index_운영!AE111</f>
        <v>0</v>
      </c>
      <c r="AF270" s="589">
        <f>AF225*Index_운영!AF111</f>
        <v>0</v>
      </c>
      <c r="AG270" s="589">
        <f>AG225*Index_운영!AG111</f>
        <v>0</v>
      </c>
      <c r="AH270" s="589">
        <f>AH225*Index_운영!AH111</f>
        <v>0</v>
      </c>
      <c r="AI270" s="589">
        <f>AI225*Index_운영!AI111</f>
        <v>0</v>
      </c>
      <c r="AJ270" s="589">
        <f>AJ225*Index_운영!AJ111</f>
        <v>0</v>
      </c>
      <c r="AK270" s="589">
        <f>AK225*Index_운영!AK111</f>
        <v>0</v>
      </c>
      <c r="AL270" s="589">
        <f>AL225*Index_운영!AL111</f>
        <v>0</v>
      </c>
      <c r="AM270" s="589">
        <f>AM225*Index_운영!AM111</f>
        <v>0</v>
      </c>
      <c r="AN270" s="589">
        <f>AN225*Index_운영!AN111</f>
        <v>0</v>
      </c>
      <c r="AO270" s="589">
        <f>AO225*Index_운영!AO111</f>
        <v>0</v>
      </c>
      <c r="AP270" s="589">
        <f>AP225*Index_운영!AP111</f>
        <v>0</v>
      </c>
      <c r="AQ270" s="589">
        <f>AQ225*Index_운영!AQ111</f>
        <v>0</v>
      </c>
      <c r="AR270" s="589">
        <f>AR225*Index_운영!AR111</f>
        <v>0</v>
      </c>
      <c r="AS270" s="589">
        <f>AS225*Index_운영!AS111</f>
        <v>0</v>
      </c>
      <c r="AT270" s="589">
        <f>AT225*Index_운영!AT111</f>
        <v>0</v>
      </c>
      <c r="AU270" s="589">
        <f>AU225*Index_운영!AU111</f>
        <v>0</v>
      </c>
      <c r="AV270" s="589">
        <f>AV225*Index_운영!AV111</f>
        <v>0</v>
      </c>
      <c r="AW270" s="589">
        <f>AW225*Index_운영!AW111</f>
        <v>0</v>
      </c>
      <c r="AX270" s="589">
        <f>AX225*Index_운영!AX111</f>
        <v>0</v>
      </c>
      <c r="AY270" s="589">
        <f>AY225*Index_운영!AY111</f>
        <v>0</v>
      </c>
      <c r="AZ270" s="589">
        <f>AZ225*Index_운영!AZ111</f>
        <v>0</v>
      </c>
      <c r="BA270" s="589">
        <f>BA225*Index_운영!BA111</f>
        <v>0</v>
      </c>
      <c r="BB270" s="589">
        <f>BB225*Index_운영!BB111</f>
        <v>0</v>
      </c>
      <c r="BC270" s="589">
        <f>BC225*Index_운영!BC111</f>
        <v>0</v>
      </c>
      <c r="BD270" s="589">
        <f>BD225*Index_운영!BD111</f>
        <v>0</v>
      </c>
      <c r="BE270" s="589">
        <f>BE225*Index_운영!BE111</f>
        <v>0</v>
      </c>
      <c r="BF270" s="589">
        <f>BF225*Index_운영!BF111</f>
        <v>0</v>
      </c>
      <c r="BG270" s="589">
        <f>BG225*Index_운영!BG111</f>
        <v>0</v>
      </c>
      <c r="BH270" s="589">
        <f>BH225*Index_운영!BH111</f>
        <v>0</v>
      </c>
      <c r="BI270" s="589">
        <f>BI225*Index_운영!BI111</f>
        <v>0</v>
      </c>
      <c r="BJ270" s="589">
        <f>BJ225*Index_운영!BJ111</f>
        <v>0</v>
      </c>
      <c r="BK270" s="589">
        <f>BK225*Index_운영!BK111</f>
        <v>0</v>
      </c>
      <c r="BL270" s="589">
        <f>BL225*Index_운영!BL111</f>
        <v>0</v>
      </c>
      <c r="BM270" s="589">
        <f>BM225*Index_운영!BM111</f>
        <v>0</v>
      </c>
      <c r="BN270" s="589">
        <f>BN225*Index_운영!BN111</f>
        <v>0</v>
      </c>
      <c r="BO270" s="589">
        <f>BO225*Index_운영!BO111</f>
        <v>0</v>
      </c>
      <c r="BP270" s="589">
        <f>BP225*Index_운영!BP111</f>
        <v>0</v>
      </c>
      <c r="BQ270" s="589">
        <f>BQ225*Index_운영!BQ111</f>
        <v>0</v>
      </c>
      <c r="BR270" s="589">
        <f>BR225*Index_운영!BR111</f>
        <v>0</v>
      </c>
      <c r="BS270" s="589">
        <f>BS225*Index_운영!BS111</f>
        <v>0</v>
      </c>
      <c r="BT270" s="589">
        <f>BT225*Index_운영!BT111</f>
        <v>0</v>
      </c>
      <c r="BU270" s="589">
        <f>BU225*Index_운영!BU111</f>
        <v>0</v>
      </c>
      <c r="BV270" s="589">
        <f>BV225*Index_운영!BV111</f>
        <v>0</v>
      </c>
      <c r="BW270" s="589">
        <f>BW225*Index_운영!BW111</f>
        <v>0</v>
      </c>
      <c r="BX270" s="589">
        <f>BX225*Index_운영!BX111</f>
        <v>0</v>
      </c>
      <c r="BY270" s="589">
        <f>BY225*Index_운영!BY111</f>
        <v>0</v>
      </c>
      <c r="BZ270" s="589">
        <f>BZ225*Index_운영!BZ111</f>
        <v>0</v>
      </c>
      <c r="CA270" s="589">
        <f>CA225*Index_운영!CA111</f>
        <v>0</v>
      </c>
      <c r="CB270" s="589">
        <f>CB225*Index_운영!CB111</f>
        <v>0</v>
      </c>
      <c r="CC270" s="589">
        <f>CC225*Index_운영!CC111</f>
        <v>0</v>
      </c>
      <c r="CD270" s="589">
        <f>CD225*Index_운영!CD111</f>
        <v>0</v>
      </c>
      <c r="CE270" s="589">
        <f>CE225*Index_운영!CE111</f>
        <v>0</v>
      </c>
      <c r="CF270" s="589">
        <f>CF225*Index_운영!CF111</f>
        <v>0</v>
      </c>
      <c r="CG270" s="589">
        <f>CG225*Index_운영!CG111</f>
        <v>0</v>
      </c>
      <c r="CH270" s="589">
        <f>CH225*Index_운영!CH111</f>
        <v>0</v>
      </c>
      <c r="CI270" s="589">
        <f>CI225*Index_운영!CI111</f>
        <v>0</v>
      </c>
      <c r="CJ270" s="589">
        <f>CJ225*Index_운영!CJ111</f>
        <v>0</v>
      </c>
      <c r="CK270" s="589">
        <f>CK225*Index_운영!CK111</f>
        <v>0</v>
      </c>
      <c r="CL270" s="589">
        <f>CL225*Index_운영!CL111</f>
        <v>0</v>
      </c>
      <c r="CM270" s="589">
        <f>CM225*Index_운영!CM111</f>
        <v>0</v>
      </c>
      <c r="CN270" s="589">
        <f>CN225*Index_운영!CN111</f>
        <v>0</v>
      </c>
      <c r="CO270" s="589">
        <f>CO225*Index_운영!CO111</f>
        <v>0</v>
      </c>
      <c r="CP270" s="589">
        <f>CP225*Index_운영!CP111</f>
        <v>0</v>
      </c>
      <c r="CQ270" s="589">
        <f>CQ225*Index_운영!CQ111</f>
        <v>0</v>
      </c>
      <c r="CR270" s="589">
        <f>CR225*Index_운영!CR111</f>
        <v>0</v>
      </c>
      <c r="CS270" s="589">
        <f>CS225*Index_운영!CS111</f>
        <v>0</v>
      </c>
      <c r="CT270" s="589">
        <f>CT225*Index_운영!CT111</f>
        <v>0</v>
      </c>
      <c r="CU270" s="589">
        <f>CU225*Index_운영!CU111</f>
        <v>0</v>
      </c>
      <c r="CV270" s="589">
        <f>CV225*Index_운영!CV111</f>
        <v>0</v>
      </c>
      <c r="CW270" s="589">
        <f>CW225*Index_운영!CW111</f>
        <v>0</v>
      </c>
      <c r="CX270" s="589">
        <f>CX225*Index_운영!CX111</f>
        <v>0</v>
      </c>
      <c r="CY270" s="589">
        <f>CY225*Index_운영!CY111</f>
        <v>0</v>
      </c>
      <c r="CZ270" s="589">
        <f>CZ225*Index_운영!CZ111</f>
        <v>0</v>
      </c>
      <c r="DA270" s="589">
        <f>DA225*Index_운영!DA111</f>
        <v>0</v>
      </c>
      <c r="DB270" s="589">
        <f>DB225*Index_운영!DB111</f>
        <v>0</v>
      </c>
      <c r="DC270" s="589">
        <f>DC225*Index_운영!DC111</f>
        <v>0</v>
      </c>
      <c r="DD270" s="589">
        <f>DD225*Index_운영!DD111</f>
        <v>0</v>
      </c>
      <c r="DE270" s="589">
        <f>DE225*Index_운영!DE111</f>
        <v>0</v>
      </c>
      <c r="DF270" s="589">
        <f>DF225*Index_운영!DF111</f>
        <v>0</v>
      </c>
      <c r="DG270" s="589">
        <f>DG225*Index_운영!DG111</f>
        <v>0</v>
      </c>
      <c r="DH270" s="589">
        <f>DH225*Index_운영!DH111</f>
        <v>0</v>
      </c>
      <c r="DI270" s="589">
        <f>DI225*Index_운영!DI111</f>
        <v>0</v>
      </c>
      <c r="DJ270" s="589">
        <f>DJ225*Index_운영!DJ111</f>
        <v>0</v>
      </c>
      <c r="DK270" s="589">
        <f>DK225*Index_운영!DK111</f>
        <v>0</v>
      </c>
      <c r="DL270" s="589">
        <f>DL225*Index_운영!DL111</f>
        <v>0</v>
      </c>
      <c r="DM270" s="589">
        <f>DM225*Index_운영!DM111</f>
        <v>0</v>
      </c>
      <c r="DN270" s="589">
        <f>DN225*Index_운영!DN111</f>
        <v>0</v>
      </c>
      <c r="DO270" s="589">
        <f>DO225*Index_운영!DO111</f>
        <v>0</v>
      </c>
      <c r="DP270" s="589">
        <f>DP225*Index_운영!DP111</f>
        <v>0</v>
      </c>
      <c r="DQ270" s="589">
        <f>DQ225*Index_운영!DQ111</f>
        <v>0</v>
      </c>
      <c r="DR270" s="589">
        <f>DR225*Index_운영!DR111</f>
        <v>0</v>
      </c>
      <c r="DS270" s="589">
        <f>DS225*Index_운영!DS111</f>
        <v>0</v>
      </c>
      <c r="DT270" s="589">
        <f>DT225*Index_운영!DT111</f>
        <v>0</v>
      </c>
      <c r="DU270" s="589">
        <f>DU225*Index_운영!DU111</f>
        <v>0</v>
      </c>
      <c r="DV270" s="589">
        <f>DV225*Index_운영!DV111</f>
        <v>0</v>
      </c>
    </row>
    <row r="271" spans="1:126" s="485" customFormat="1" outlineLevel="1" x14ac:dyDescent="0.4">
      <c r="A271" s="737"/>
      <c r="B271" s="444">
        <f>'Rent Roll'!$B42</f>
        <v>0</v>
      </c>
      <c r="C271" s="609">
        <f>'Rent Roll'!$K42</f>
        <v>0</v>
      </c>
      <c r="D271" s="606">
        <f>'Rent Roll'!$Y42</f>
        <v>0</v>
      </c>
      <c r="E271" s="953">
        <f>'Rent Roll'!$Z42</f>
        <v>0</v>
      </c>
      <c r="F271" s="588">
        <f>F226*Index_운영!F112</f>
        <v>0</v>
      </c>
      <c r="G271" s="589">
        <f>G226*Index_운영!G112</f>
        <v>0</v>
      </c>
      <c r="H271" s="589">
        <f>H226*Index_운영!H112</f>
        <v>0</v>
      </c>
      <c r="I271" s="589">
        <f>I226*Index_운영!I112</f>
        <v>0</v>
      </c>
      <c r="J271" s="589">
        <f>J226*Index_운영!J112</f>
        <v>0</v>
      </c>
      <c r="K271" s="589">
        <f>K226*Index_운영!K112</f>
        <v>0</v>
      </c>
      <c r="L271" s="589">
        <f>L226*Index_운영!L112</f>
        <v>0</v>
      </c>
      <c r="M271" s="589">
        <f>M226*Index_운영!M112</f>
        <v>0</v>
      </c>
      <c r="N271" s="589">
        <f>N226*Index_운영!N112</f>
        <v>0</v>
      </c>
      <c r="O271" s="589">
        <f>O226*Index_운영!O112</f>
        <v>0</v>
      </c>
      <c r="P271" s="589">
        <f>P226*Index_운영!P112</f>
        <v>0</v>
      </c>
      <c r="Q271" s="589">
        <f>Q226*Index_운영!Q112</f>
        <v>0</v>
      </c>
      <c r="R271" s="589">
        <f>R226*Index_운영!R112</f>
        <v>0</v>
      </c>
      <c r="S271" s="589">
        <f>S226*Index_운영!S112</f>
        <v>0</v>
      </c>
      <c r="T271" s="589">
        <f>T226*Index_운영!T112</f>
        <v>0</v>
      </c>
      <c r="U271" s="589">
        <f>U226*Index_운영!U112</f>
        <v>0</v>
      </c>
      <c r="V271" s="589">
        <f>V226*Index_운영!V112</f>
        <v>0</v>
      </c>
      <c r="W271" s="589">
        <f>W226*Index_운영!W112</f>
        <v>0</v>
      </c>
      <c r="X271" s="589">
        <f>X226*Index_운영!X112</f>
        <v>0</v>
      </c>
      <c r="Y271" s="589">
        <f>Y226*Index_운영!Y112</f>
        <v>0</v>
      </c>
      <c r="Z271" s="589">
        <f>Z226*Index_운영!Z112</f>
        <v>0</v>
      </c>
      <c r="AA271" s="589">
        <f>AA226*Index_운영!AA112</f>
        <v>0</v>
      </c>
      <c r="AB271" s="589">
        <f>AB226*Index_운영!AB112</f>
        <v>0</v>
      </c>
      <c r="AC271" s="589">
        <f>AC226*Index_운영!AC112</f>
        <v>0</v>
      </c>
      <c r="AD271" s="589">
        <f>AD226*Index_운영!AD112</f>
        <v>0</v>
      </c>
      <c r="AE271" s="589">
        <f>AE226*Index_운영!AE112</f>
        <v>0</v>
      </c>
      <c r="AF271" s="589">
        <f>AF226*Index_운영!AF112</f>
        <v>0</v>
      </c>
      <c r="AG271" s="589">
        <f>AG226*Index_운영!AG112</f>
        <v>0</v>
      </c>
      <c r="AH271" s="589">
        <f>AH226*Index_운영!AH112</f>
        <v>0</v>
      </c>
      <c r="AI271" s="589">
        <f>AI226*Index_운영!AI112</f>
        <v>0</v>
      </c>
      <c r="AJ271" s="589">
        <f>AJ226*Index_운영!AJ112</f>
        <v>0</v>
      </c>
      <c r="AK271" s="589">
        <f>AK226*Index_운영!AK112</f>
        <v>0</v>
      </c>
      <c r="AL271" s="589">
        <f>AL226*Index_운영!AL112</f>
        <v>0</v>
      </c>
      <c r="AM271" s="589">
        <f>AM226*Index_운영!AM112</f>
        <v>0</v>
      </c>
      <c r="AN271" s="589">
        <f>AN226*Index_운영!AN112</f>
        <v>0</v>
      </c>
      <c r="AO271" s="589">
        <f>AO226*Index_운영!AO112</f>
        <v>0</v>
      </c>
      <c r="AP271" s="589">
        <f>AP226*Index_운영!AP112</f>
        <v>0</v>
      </c>
      <c r="AQ271" s="589">
        <f>AQ226*Index_운영!AQ112</f>
        <v>0</v>
      </c>
      <c r="AR271" s="589">
        <f>AR226*Index_운영!AR112</f>
        <v>0</v>
      </c>
      <c r="AS271" s="589">
        <f>AS226*Index_운영!AS112</f>
        <v>0</v>
      </c>
      <c r="AT271" s="589">
        <f>AT226*Index_운영!AT112</f>
        <v>0</v>
      </c>
      <c r="AU271" s="589">
        <f>AU226*Index_운영!AU112</f>
        <v>0</v>
      </c>
      <c r="AV271" s="589">
        <f>AV226*Index_운영!AV112</f>
        <v>0</v>
      </c>
      <c r="AW271" s="589">
        <f>AW226*Index_운영!AW112</f>
        <v>0</v>
      </c>
      <c r="AX271" s="589">
        <f>AX226*Index_운영!AX112</f>
        <v>0</v>
      </c>
      <c r="AY271" s="589">
        <f>AY226*Index_운영!AY112</f>
        <v>0</v>
      </c>
      <c r="AZ271" s="589">
        <f>AZ226*Index_운영!AZ112</f>
        <v>0</v>
      </c>
      <c r="BA271" s="589">
        <f>BA226*Index_운영!BA112</f>
        <v>0</v>
      </c>
      <c r="BB271" s="589">
        <f>BB226*Index_운영!BB112</f>
        <v>0</v>
      </c>
      <c r="BC271" s="589">
        <f>BC226*Index_운영!BC112</f>
        <v>0</v>
      </c>
      <c r="BD271" s="589">
        <f>BD226*Index_운영!BD112</f>
        <v>0</v>
      </c>
      <c r="BE271" s="589">
        <f>BE226*Index_운영!BE112</f>
        <v>0</v>
      </c>
      <c r="BF271" s="589">
        <f>BF226*Index_운영!BF112</f>
        <v>0</v>
      </c>
      <c r="BG271" s="589">
        <f>BG226*Index_운영!BG112</f>
        <v>0</v>
      </c>
      <c r="BH271" s="589">
        <f>BH226*Index_운영!BH112</f>
        <v>0</v>
      </c>
      <c r="BI271" s="589">
        <f>BI226*Index_운영!BI112</f>
        <v>0</v>
      </c>
      <c r="BJ271" s="589">
        <f>BJ226*Index_운영!BJ112</f>
        <v>0</v>
      </c>
      <c r="BK271" s="589">
        <f>BK226*Index_운영!BK112</f>
        <v>0</v>
      </c>
      <c r="BL271" s="589">
        <f>BL226*Index_운영!BL112</f>
        <v>0</v>
      </c>
      <c r="BM271" s="589">
        <f>BM226*Index_운영!BM112</f>
        <v>0</v>
      </c>
      <c r="BN271" s="589">
        <f>BN226*Index_운영!BN112</f>
        <v>0</v>
      </c>
      <c r="BO271" s="589">
        <f>BO226*Index_운영!BO112</f>
        <v>0</v>
      </c>
      <c r="BP271" s="589">
        <f>BP226*Index_운영!BP112</f>
        <v>0</v>
      </c>
      <c r="BQ271" s="589">
        <f>BQ226*Index_운영!BQ112</f>
        <v>0</v>
      </c>
      <c r="BR271" s="589">
        <f>BR226*Index_운영!BR112</f>
        <v>0</v>
      </c>
      <c r="BS271" s="589">
        <f>BS226*Index_운영!BS112</f>
        <v>0</v>
      </c>
      <c r="BT271" s="589">
        <f>BT226*Index_운영!BT112</f>
        <v>0</v>
      </c>
      <c r="BU271" s="589">
        <f>BU226*Index_운영!BU112</f>
        <v>0</v>
      </c>
      <c r="BV271" s="589">
        <f>BV226*Index_운영!BV112</f>
        <v>0</v>
      </c>
      <c r="BW271" s="589">
        <f>BW226*Index_운영!BW112</f>
        <v>0</v>
      </c>
      <c r="BX271" s="589">
        <f>BX226*Index_운영!BX112</f>
        <v>0</v>
      </c>
      <c r="BY271" s="589">
        <f>BY226*Index_운영!BY112</f>
        <v>0</v>
      </c>
      <c r="BZ271" s="589">
        <f>BZ226*Index_운영!BZ112</f>
        <v>0</v>
      </c>
      <c r="CA271" s="589">
        <f>CA226*Index_운영!CA112</f>
        <v>0</v>
      </c>
      <c r="CB271" s="589">
        <f>CB226*Index_운영!CB112</f>
        <v>0</v>
      </c>
      <c r="CC271" s="589">
        <f>CC226*Index_운영!CC112</f>
        <v>0</v>
      </c>
      <c r="CD271" s="589">
        <f>CD226*Index_운영!CD112</f>
        <v>0</v>
      </c>
      <c r="CE271" s="589">
        <f>CE226*Index_운영!CE112</f>
        <v>0</v>
      </c>
      <c r="CF271" s="589">
        <f>CF226*Index_운영!CF112</f>
        <v>0</v>
      </c>
      <c r="CG271" s="589">
        <f>CG226*Index_운영!CG112</f>
        <v>0</v>
      </c>
      <c r="CH271" s="589">
        <f>CH226*Index_운영!CH112</f>
        <v>0</v>
      </c>
      <c r="CI271" s="589">
        <f>CI226*Index_운영!CI112</f>
        <v>0</v>
      </c>
      <c r="CJ271" s="589">
        <f>CJ226*Index_운영!CJ112</f>
        <v>0</v>
      </c>
      <c r="CK271" s="589">
        <f>CK226*Index_운영!CK112</f>
        <v>0</v>
      </c>
      <c r="CL271" s="589">
        <f>CL226*Index_운영!CL112</f>
        <v>0</v>
      </c>
      <c r="CM271" s="589">
        <f>CM226*Index_운영!CM112</f>
        <v>0</v>
      </c>
      <c r="CN271" s="589">
        <f>CN226*Index_운영!CN112</f>
        <v>0</v>
      </c>
      <c r="CO271" s="589">
        <f>CO226*Index_운영!CO112</f>
        <v>0</v>
      </c>
      <c r="CP271" s="589">
        <f>CP226*Index_운영!CP112</f>
        <v>0</v>
      </c>
      <c r="CQ271" s="589">
        <f>CQ226*Index_운영!CQ112</f>
        <v>0</v>
      </c>
      <c r="CR271" s="589">
        <f>CR226*Index_운영!CR112</f>
        <v>0</v>
      </c>
      <c r="CS271" s="589">
        <f>CS226*Index_운영!CS112</f>
        <v>0</v>
      </c>
      <c r="CT271" s="589">
        <f>CT226*Index_운영!CT112</f>
        <v>0</v>
      </c>
      <c r="CU271" s="589">
        <f>CU226*Index_운영!CU112</f>
        <v>0</v>
      </c>
      <c r="CV271" s="589">
        <f>CV226*Index_운영!CV112</f>
        <v>0</v>
      </c>
      <c r="CW271" s="589">
        <f>CW226*Index_운영!CW112</f>
        <v>0</v>
      </c>
      <c r="CX271" s="589">
        <f>CX226*Index_운영!CX112</f>
        <v>0</v>
      </c>
      <c r="CY271" s="589">
        <f>CY226*Index_운영!CY112</f>
        <v>0</v>
      </c>
      <c r="CZ271" s="589">
        <f>CZ226*Index_운영!CZ112</f>
        <v>0</v>
      </c>
      <c r="DA271" s="589">
        <f>DA226*Index_운영!DA112</f>
        <v>0</v>
      </c>
      <c r="DB271" s="589">
        <f>DB226*Index_운영!DB112</f>
        <v>0</v>
      </c>
      <c r="DC271" s="589">
        <f>DC226*Index_운영!DC112</f>
        <v>0</v>
      </c>
      <c r="DD271" s="589">
        <f>DD226*Index_운영!DD112</f>
        <v>0</v>
      </c>
      <c r="DE271" s="589">
        <f>DE226*Index_운영!DE112</f>
        <v>0</v>
      </c>
      <c r="DF271" s="589">
        <f>DF226*Index_운영!DF112</f>
        <v>0</v>
      </c>
      <c r="DG271" s="589">
        <f>DG226*Index_운영!DG112</f>
        <v>0</v>
      </c>
      <c r="DH271" s="589">
        <f>DH226*Index_운영!DH112</f>
        <v>0</v>
      </c>
      <c r="DI271" s="589">
        <f>DI226*Index_운영!DI112</f>
        <v>0</v>
      </c>
      <c r="DJ271" s="589">
        <f>DJ226*Index_운영!DJ112</f>
        <v>0</v>
      </c>
      <c r="DK271" s="589">
        <f>DK226*Index_운영!DK112</f>
        <v>0</v>
      </c>
      <c r="DL271" s="589">
        <f>DL226*Index_운영!DL112</f>
        <v>0</v>
      </c>
      <c r="DM271" s="589">
        <f>DM226*Index_운영!DM112</f>
        <v>0</v>
      </c>
      <c r="DN271" s="589">
        <f>DN226*Index_운영!DN112</f>
        <v>0</v>
      </c>
      <c r="DO271" s="589">
        <f>DO226*Index_운영!DO112</f>
        <v>0</v>
      </c>
      <c r="DP271" s="589">
        <f>DP226*Index_운영!DP112</f>
        <v>0</v>
      </c>
      <c r="DQ271" s="589">
        <f>DQ226*Index_운영!DQ112</f>
        <v>0</v>
      </c>
      <c r="DR271" s="589">
        <f>DR226*Index_운영!DR112</f>
        <v>0</v>
      </c>
      <c r="DS271" s="589">
        <f>DS226*Index_운영!DS112</f>
        <v>0</v>
      </c>
      <c r="DT271" s="589">
        <f>DT226*Index_운영!DT112</f>
        <v>0</v>
      </c>
      <c r="DU271" s="589">
        <f>DU226*Index_운영!DU112</f>
        <v>0</v>
      </c>
      <c r="DV271" s="589">
        <f>DV226*Index_운영!DV112</f>
        <v>0</v>
      </c>
    </row>
    <row r="272" spans="1:126" s="485" customFormat="1" outlineLevel="1" x14ac:dyDescent="0.4">
      <c r="A272" s="737"/>
      <c r="B272" s="444">
        <f>'Rent Roll'!$B43</f>
        <v>0</v>
      </c>
      <c r="C272" s="609">
        <f>'Rent Roll'!$K43</f>
        <v>0</v>
      </c>
      <c r="D272" s="606">
        <f>'Rent Roll'!$Y43</f>
        <v>0</v>
      </c>
      <c r="E272" s="953">
        <f>'Rent Roll'!$Z43</f>
        <v>0</v>
      </c>
      <c r="F272" s="588">
        <f>F227*Index_운영!F113</f>
        <v>0</v>
      </c>
      <c r="G272" s="589">
        <f>G227*Index_운영!G113</f>
        <v>0</v>
      </c>
      <c r="H272" s="589">
        <f>H227*Index_운영!H113</f>
        <v>0</v>
      </c>
      <c r="I272" s="589">
        <f>I227*Index_운영!I113</f>
        <v>0</v>
      </c>
      <c r="J272" s="589">
        <f>J227*Index_운영!J113</f>
        <v>0</v>
      </c>
      <c r="K272" s="589">
        <f>K227*Index_운영!K113</f>
        <v>0</v>
      </c>
      <c r="L272" s="589">
        <f>L227*Index_운영!L113</f>
        <v>0</v>
      </c>
      <c r="M272" s="589">
        <f>M227*Index_운영!M113</f>
        <v>0</v>
      </c>
      <c r="N272" s="589">
        <f>N227*Index_운영!N113</f>
        <v>0</v>
      </c>
      <c r="O272" s="589">
        <f>O227*Index_운영!O113</f>
        <v>0</v>
      </c>
      <c r="P272" s="589">
        <f>P227*Index_운영!P113</f>
        <v>0</v>
      </c>
      <c r="Q272" s="589">
        <f>Q227*Index_운영!Q113</f>
        <v>0</v>
      </c>
      <c r="R272" s="589">
        <f>R227*Index_운영!R113</f>
        <v>0</v>
      </c>
      <c r="S272" s="589">
        <f>S227*Index_운영!S113</f>
        <v>0</v>
      </c>
      <c r="T272" s="589">
        <f>T227*Index_운영!T113</f>
        <v>0</v>
      </c>
      <c r="U272" s="589">
        <f>U227*Index_운영!U113</f>
        <v>0</v>
      </c>
      <c r="V272" s="589">
        <f>V227*Index_운영!V113</f>
        <v>0</v>
      </c>
      <c r="W272" s="589">
        <f>W227*Index_운영!W113</f>
        <v>0</v>
      </c>
      <c r="X272" s="589">
        <f>X227*Index_운영!X113</f>
        <v>0</v>
      </c>
      <c r="Y272" s="589">
        <f>Y227*Index_운영!Y113</f>
        <v>0</v>
      </c>
      <c r="Z272" s="589">
        <f>Z227*Index_운영!Z113</f>
        <v>0</v>
      </c>
      <c r="AA272" s="589">
        <f>AA227*Index_운영!AA113</f>
        <v>0</v>
      </c>
      <c r="AB272" s="589">
        <f>AB227*Index_운영!AB113</f>
        <v>0</v>
      </c>
      <c r="AC272" s="589">
        <f>AC227*Index_운영!AC113</f>
        <v>0</v>
      </c>
      <c r="AD272" s="589">
        <f>AD227*Index_운영!AD113</f>
        <v>0</v>
      </c>
      <c r="AE272" s="589">
        <f>AE227*Index_운영!AE113</f>
        <v>0</v>
      </c>
      <c r="AF272" s="589">
        <f>AF227*Index_운영!AF113</f>
        <v>0</v>
      </c>
      <c r="AG272" s="589">
        <f>AG227*Index_운영!AG113</f>
        <v>0</v>
      </c>
      <c r="AH272" s="589">
        <f>AH227*Index_운영!AH113</f>
        <v>0</v>
      </c>
      <c r="AI272" s="589">
        <f>AI227*Index_운영!AI113</f>
        <v>0</v>
      </c>
      <c r="AJ272" s="589">
        <f>AJ227*Index_운영!AJ113</f>
        <v>0</v>
      </c>
      <c r="AK272" s="589">
        <f>AK227*Index_운영!AK113</f>
        <v>0</v>
      </c>
      <c r="AL272" s="589">
        <f>AL227*Index_운영!AL113</f>
        <v>0</v>
      </c>
      <c r="AM272" s="589">
        <f>AM227*Index_운영!AM113</f>
        <v>0</v>
      </c>
      <c r="AN272" s="589">
        <f>AN227*Index_운영!AN113</f>
        <v>0</v>
      </c>
      <c r="AO272" s="589">
        <f>AO227*Index_운영!AO113</f>
        <v>0</v>
      </c>
      <c r="AP272" s="589">
        <f>AP227*Index_운영!AP113</f>
        <v>0</v>
      </c>
      <c r="AQ272" s="589">
        <f>AQ227*Index_운영!AQ113</f>
        <v>0</v>
      </c>
      <c r="AR272" s="589">
        <f>AR227*Index_운영!AR113</f>
        <v>0</v>
      </c>
      <c r="AS272" s="589">
        <f>AS227*Index_운영!AS113</f>
        <v>0</v>
      </c>
      <c r="AT272" s="589">
        <f>AT227*Index_운영!AT113</f>
        <v>0</v>
      </c>
      <c r="AU272" s="589">
        <f>AU227*Index_운영!AU113</f>
        <v>0</v>
      </c>
      <c r="AV272" s="589">
        <f>AV227*Index_운영!AV113</f>
        <v>0</v>
      </c>
      <c r="AW272" s="589">
        <f>AW227*Index_운영!AW113</f>
        <v>0</v>
      </c>
      <c r="AX272" s="589">
        <f>AX227*Index_운영!AX113</f>
        <v>0</v>
      </c>
      <c r="AY272" s="589">
        <f>AY227*Index_운영!AY113</f>
        <v>0</v>
      </c>
      <c r="AZ272" s="589">
        <f>AZ227*Index_운영!AZ113</f>
        <v>0</v>
      </c>
      <c r="BA272" s="589">
        <f>BA227*Index_운영!BA113</f>
        <v>0</v>
      </c>
      <c r="BB272" s="589">
        <f>BB227*Index_운영!BB113</f>
        <v>0</v>
      </c>
      <c r="BC272" s="589">
        <f>BC227*Index_운영!BC113</f>
        <v>0</v>
      </c>
      <c r="BD272" s="589">
        <f>BD227*Index_운영!BD113</f>
        <v>0</v>
      </c>
      <c r="BE272" s="589">
        <f>BE227*Index_운영!BE113</f>
        <v>0</v>
      </c>
      <c r="BF272" s="589">
        <f>BF227*Index_운영!BF113</f>
        <v>0</v>
      </c>
      <c r="BG272" s="589">
        <f>BG227*Index_운영!BG113</f>
        <v>0</v>
      </c>
      <c r="BH272" s="589">
        <f>BH227*Index_운영!BH113</f>
        <v>0</v>
      </c>
      <c r="BI272" s="589">
        <f>BI227*Index_운영!BI113</f>
        <v>0</v>
      </c>
      <c r="BJ272" s="589">
        <f>BJ227*Index_운영!BJ113</f>
        <v>0</v>
      </c>
      <c r="BK272" s="589">
        <f>BK227*Index_운영!BK113</f>
        <v>0</v>
      </c>
      <c r="BL272" s="589">
        <f>BL227*Index_운영!BL113</f>
        <v>0</v>
      </c>
      <c r="BM272" s="589">
        <f>BM227*Index_운영!BM113</f>
        <v>0</v>
      </c>
      <c r="BN272" s="589">
        <f>BN227*Index_운영!BN113</f>
        <v>0</v>
      </c>
      <c r="BO272" s="589">
        <f>BO227*Index_운영!BO113</f>
        <v>0</v>
      </c>
      <c r="BP272" s="589">
        <f>BP227*Index_운영!BP113</f>
        <v>0</v>
      </c>
      <c r="BQ272" s="589">
        <f>BQ227*Index_운영!BQ113</f>
        <v>0</v>
      </c>
      <c r="BR272" s="589">
        <f>BR227*Index_운영!BR113</f>
        <v>0</v>
      </c>
      <c r="BS272" s="589">
        <f>BS227*Index_운영!BS113</f>
        <v>0</v>
      </c>
      <c r="BT272" s="589">
        <f>BT227*Index_운영!BT113</f>
        <v>0</v>
      </c>
      <c r="BU272" s="589">
        <f>BU227*Index_운영!BU113</f>
        <v>0</v>
      </c>
      <c r="BV272" s="589">
        <f>BV227*Index_운영!BV113</f>
        <v>0</v>
      </c>
      <c r="BW272" s="589">
        <f>BW227*Index_운영!BW113</f>
        <v>0</v>
      </c>
      <c r="BX272" s="589">
        <f>BX227*Index_운영!BX113</f>
        <v>0</v>
      </c>
      <c r="BY272" s="589">
        <f>BY227*Index_운영!BY113</f>
        <v>0</v>
      </c>
      <c r="BZ272" s="589">
        <f>BZ227*Index_운영!BZ113</f>
        <v>0</v>
      </c>
      <c r="CA272" s="589">
        <f>CA227*Index_운영!CA113</f>
        <v>0</v>
      </c>
      <c r="CB272" s="589">
        <f>CB227*Index_운영!CB113</f>
        <v>0</v>
      </c>
      <c r="CC272" s="589">
        <f>CC227*Index_운영!CC113</f>
        <v>0</v>
      </c>
      <c r="CD272" s="589">
        <f>CD227*Index_운영!CD113</f>
        <v>0</v>
      </c>
      <c r="CE272" s="589">
        <f>CE227*Index_운영!CE113</f>
        <v>0</v>
      </c>
      <c r="CF272" s="589">
        <f>CF227*Index_운영!CF113</f>
        <v>0</v>
      </c>
      <c r="CG272" s="589">
        <f>CG227*Index_운영!CG113</f>
        <v>0</v>
      </c>
      <c r="CH272" s="589">
        <f>CH227*Index_운영!CH113</f>
        <v>0</v>
      </c>
      <c r="CI272" s="589">
        <f>CI227*Index_운영!CI113</f>
        <v>0</v>
      </c>
      <c r="CJ272" s="589">
        <f>CJ227*Index_운영!CJ113</f>
        <v>0</v>
      </c>
      <c r="CK272" s="589">
        <f>CK227*Index_운영!CK113</f>
        <v>0</v>
      </c>
      <c r="CL272" s="589">
        <f>CL227*Index_운영!CL113</f>
        <v>0</v>
      </c>
      <c r="CM272" s="589">
        <f>CM227*Index_운영!CM113</f>
        <v>0</v>
      </c>
      <c r="CN272" s="589">
        <f>CN227*Index_운영!CN113</f>
        <v>0</v>
      </c>
      <c r="CO272" s="589">
        <f>CO227*Index_운영!CO113</f>
        <v>0</v>
      </c>
      <c r="CP272" s="589">
        <f>CP227*Index_운영!CP113</f>
        <v>0</v>
      </c>
      <c r="CQ272" s="589">
        <f>CQ227*Index_운영!CQ113</f>
        <v>0</v>
      </c>
      <c r="CR272" s="589">
        <f>CR227*Index_운영!CR113</f>
        <v>0</v>
      </c>
      <c r="CS272" s="589">
        <f>CS227*Index_운영!CS113</f>
        <v>0</v>
      </c>
      <c r="CT272" s="589">
        <f>CT227*Index_운영!CT113</f>
        <v>0</v>
      </c>
      <c r="CU272" s="589">
        <f>CU227*Index_운영!CU113</f>
        <v>0</v>
      </c>
      <c r="CV272" s="589">
        <f>CV227*Index_운영!CV113</f>
        <v>0</v>
      </c>
      <c r="CW272" s="589">
        <f>CW227*Index_운영!CW113</f>
        <v>0</v>
      </c>
      <c r="CX272" s="589">
        <f>CX227*Index_운영!CX113</f>
        <v>0</v>
      </c>
      <c r="CY272" s="589">
        <f>CY227*Index_운영!CY113</f>
        <v>0</v>
      </c>
      <c r="CZ272" s="589">
        <f>CZ227*Index_운영!CZ113</f>
        <v>0</v>
      </c>
      <c r="DA272" s="589">
        <f>DA227*Index_운영!DA113</f>
        <v>0</v>
      </c>
      <c r="DB272" s="589">
        <f>DB227*Index_운영!DB113</f>
        <v>0</v>
      </c>
      <c r="DC272" s="589">
        <f>DC227*Index_운영!DC113</f>
        <v>0</v>
      </c>
      <c r="DD272" s="589">
        <f>DD227*Index_운영!DD113</f>
        <v>0</v>
      </c>
      <c r="DE272" s="589">
        <f>DE227*Index_운영!DE113</f>
        <v>0</v>
      </c>
      <c r="DF272" s="589">
        <f>DF227*Index_운영!DF113</f>
        <v>0</v>
      </c>
      <c r="DG272" s="589">
        <f>DG227*Index_운영!DG113</f>
        <v>0</v>
      </c>
      <c r="DH272" s="589">
        <f>DH227*Index_운영!DH113</f>
        <v>0</v>
      </c>
      <c r="DI272" s="589">
        <f>DI227*Index_운영!DI113</f>
        <v>0</v>
      </c>
      <c r="DJ272" s="589">
        <f>DJ227*Index_운영!DJ113</f>
        <v>0</v>
      </c>
      <c r="DK272" s="589">
        <f>DK227*Index_운영!DK113</f>
        <v>0</v>
      </c>
      <c r="DL272" s="589">
        <f>DL227*Index_운영!DL113</f>
        <v>0</v>
      </c>
      <c r="DM272" s="589">
        <f>DM227*Index_운영!DM113</f>
        <v>0</v>
      </c>
      <c r="DN272" s="589">
        <f>DN227*Index_운영!DN113</f>
        <v>0</v>
      </c>
      <c r="DO272" s="589">
        <f>DO227*Index_운영!DO113</f>
        <v>0</v>
      </c>
      <c r="DP272" s="589">
        <f>DP227*Index_운영!DP113</f>
        <v>0</v>
      </c>
      <c r="DQ272" s="589">
        <f>DQ227*Index_운영!DQ113</f>
        <v>0</v>
      </c>
      <c r="DR272" s="589">
        <f>DR227*Index_운영!DR113</f>
        <v>0</v>
      </c>
      <c r="DS272" s="589">
        <f>DS227*Index_운영!DS113</f>
        <v>0</v>
      </c>
      <c r="DT272" s="589">
        <f>DT227*Index_운영!DT113</f>
        <v>0</v>
      </c>
      <c r="DU272" s="589">
        <f>DU227*Index_운영!DU113</f>
        <v>0</v>
      </c>
      <c r="DV272" s="589">
        <f>DV227*Index_운영!DV113</f>
        <v>0</v>
      </c>
    </row>
    <row r="273" spans="1:126" s="485" customFormat="1" outlineLevel="1" x14ac:dyDescent="0.4">
      <c r="A273" s="737"/>
      <c r="B273" s="444">
        <f>'Rent Roll'!$B44</f>
        <v>0</v>
      </c>
      <c r="C273" s="609">
        <f>'Rent Roll'!$K44</f>
        <v>0</v>
      </c>
      <c r="D273" s="606">
        <f>'Rent Roll'!$Y44</f>
        <v>0</v>
      </c>
      <c r="E273" s="953">
        <f>'Rent Roll'!$Z44</f>
        <v>0</v>
      </c>
      <c r="F273" s="588">
        <f>F228*Index_운영!F114</f>
        <v>0</v>
      </c>
      <c r="G273" s="589">
        <f>G228*Index_운영!G114</f>
        <v>0</v>
      </c>
      <c r="H273" s="589">
        <f>H228*Index_운영!H114</f>
        <v>0</v>
      </c>
      <c r="I273" s="589">
        <f>I228*Index_운영!I114</f>
        <v>0</v>
      </c>
      <c r="J273" s="589">
        <f>J228*Index_운영!J114</f>
        <v>0</v>
      </c>
      <c r="K273" s="589">
        <f>K228*Index_운영!K114</f>
        <v>0</v>
      </c>
      <c r="L273" s="589">
        <f>L228*Index_운영!L114</f>
        <v>0</v>
      </c>
      <c r="M273" s="589">
        <f>M228*Index_운영!M114</f>
        <v>0</v>
      </c>
      <c r="N273" s="589">
        <f>N228*Index_운영!N114</f>
        <v>0</v>
      </c>
      <c r="O273" s="589">
        <f>O228*Index_운영!O114</f>
        <v>0</v>
      </c>
      <c r="P273" s="589">
        <f>P228*Index_운영!P114</f>
        <v>0</v>
      </c>
      <c r="Q273" s="589">
        <f>Q228*Index_운영!Q114</f>
        <v>0</v>
      </c>
      <c r="R273" s="589">
        <f>R228*Index_운영!R114</f>
        <v>0</v>
      </c>
      <c r="S273" s="589">
        <f>S228*Index_운영!S114</f>
        <v>0</v>
      </c>
      <c r="T273" s="589">
        <f>T228*Index_운영!T114</f>
        <v>0</v>
      </c>
      <c r="U273" s="589">
        <f>U228*Index_운영!U114</f>
        <v>0</v>
      </c>
      <c r="V273" s="589">
        <f>V228*Index_운영!V114</f>
        <v>0</v>
      </c>
      <c r="W273" s="589">
        <f>W228*Index_운영!W114</f>
        <v>0</v>
      </c>
      <c r="X273" s="589">
        <f>X228*Index_운영!X114</f>
        <v>0</v>
      </c>
      <c r="Y273" s="589">
        <f>Y228*Index_운영!Y114</f>
        <v>0</v>
      </c>
      <c r="Z273" s="589">
        <f>Z228*Index_운영!Z114</f>
        <v>0</v>
      </c>
      <c r="AA273" s="589">
        <f>AA228*Index_운영!AA114</f>
        <v>0</v>
      </c>
      <c r="AB273" s="589">
        <f>AB228*Index_운영!AB114</f>
        <v>0</v>
      </c>
      <c r="AC273" s="589">
        <f>AC228*Index_운영!AC114</f>
        <v>0</v>
      </c>
      <c r="AD273" s="589">
        <f>AD228*Index_운영!AD114</f>
        <v>0</v>
      </c>
      <c r="AE273" s="589">
        <f>AE228*Index_운영!AE114</f>
        <v>0</v>
      </c>
      <c r="AF273" s="589">
        <f>AF228*Index_운영!AF114</f>
        <v>0</v>
      </c>
      <c r="AG273" s="589">
        <f>AG228*Index_운영!AG114</f>
        <v>0</v>
      </c>
      <c r="AH273" s="589">
        <f>AH228*Index_운영!AH114</f>
        <v>0</v>
      </c>
      <c r="AI273" s="589">
        <f>AI228*Index_운영!AI114</f>
        <v>0</v>
      </c>
      <c r="AJ273" s="589">
        <f>AJ228*Index_운영!AJ114</f>
        <v>0</v>
      </c>
      <c r="AK273" s="589">
        <f>AK228*Index_운영!AK114</f>
        <v>0</v>
      </c>
      <c r="AL273" s="589">
        <f>AL228*Index_운영!AL114</f>
        <v>0</v>
      </c>
      <c r="AM273" s="589">
        <f>AM228*Index_운영!AM114</f>
        <v>0</v>
      </c>
      <c r="AN273" s="589">
        <f>AN228*Index_운영!AN114</f>
        <v>0</v>
      </c>
      <c r="AO273" s="589">
        <f>AO228*Index_운영!AO114</f>
        <v>0</v>
      </c>
      <c r="AP273" s="589">
        <f>AP228*Index_운영!AP114</f>
        <v>0</v>
      </c>
      <c r="AQ273" s="589">
        <f>AQ228*Index_운영!AQ114</f>
        <v>0</v>
      </c>
      <c r="AR273" s="589">
        <f>AR228*Index_운영!AR114</f>
        <v>0</v>
      </c>
      <c r="AS273" s="589">
        <f>AS228*Index_운영!AS114</f>
        <v>0</v>
      </c>
      <c r="AT273" s="589">
        <f>AT228*Index_운영!AT114</f>
        <v>0</v>
      </c>
      <c r="AU273" s="589">
        <f>AU228*Index_운영!AU114</f>
        <v>0</v>
      </c>
      <c r="AV273" s="589">
        <f>AV228*Index_운영!AV114</f>
        <v>0</v>
      </c>
      <c r="AW273" s="589">
        <f>AW228*Index_운영!AW114</f>
        <v>0</v>
      </c>
      <c r="AX273" s="589">
        <f>AX228*Index_운영!AX114</f>
        <v>0</v>
      </c>
      <c r="AY273" s="589">
        <f>AY228*Index_운영!AY114</f>
        <v>0</v>
      </c>
      <c r="AZ273" s="589">
        <f>AZ228*Index_운영!AZ114</f>
        <v>0</v>
      </c>
      <c r="BA273" s="589">
        <f>BA228*Index_운영!BA114</f>
        <v>0</v>
      </c>
      <c r="BB273" s="589">
        <f>BB228*Index_운영!BB114</f>
        <v>0</v>
      </c>
      <c r="BC273" s="589">
        <f>BC228*Index_운영!BC114</f>
        <v>0</v>
      </c>
      <c r="BD273" s="589">
        <f>BD228*Index_운영!BD114</f>
        <v>0</v>
      </c>
      <c r="BE273" s="589">
        <f>BE228*Index_운영!BE114</f>
        <v>0</v>
      </c>
      <c r="BF273" s="589">
        <f>BF228*Index_운영!BF114</f>
        <v>0</v>
      </c>
      <c r="BG273" s="589">
        <f>BG228*Index_운영!BG114</f>
        <v>0</v>
      </c>
      <c r="BH273" s="589">
        <f>BH228*Index_운영!BH114</f>
        <v>0</v>
      </c>
      <c r="BI273" s="589">
        <f>BI228*Index_운영!BI114</f>
        <v>0</v>
      </c>
      <c r="BJ273" s="589">
        <f>BJ228*Index_운영!BJ114</f>
        <v>0</v>
      </c>
      <c r="BK273" s="589">
        <f>BK228*Index_운영!BK114</f>
        <v>0</v>
      </c>
      <c r="BL273" s="589">
        <f>BL228*Index_운영!BL114</f>
        <v>0</v>
      </c>
      <c r="BM273" s="589">
        <f>BM228*Index_운영!BM114</f>
        <v>0</v>
      </c>
      <c r="BN273" s="589">
        <f>BN228*Index_운영!BN114</f>
        <v>0</v>
      </c>
      <c r="BO273" s="589">
        <f>BO228*Index_운영!BO114</f>
        <v>0</v>
      </c>
      <c r="BP273" s="589">
        <f>BP228*Index_운영!BP114</f>
        <v>0</v>
      </c>
      <c r="BQ273" s="589">
        <f>BQ228*Index_운영!BQ114</f>
        <v>0</v>
      </c>
      <c r="BR273" s="589">
        <f>BR228*Index_운영!BR114</f>
        <v>0</v>
      </c>
      <c r="BS273" s="589">
        <f>BS228*Index_운영!BS114</f>
        <v>0</v>
      </c>
      <c r="BT273" s="589">
        <f>BT228*Index_운영!BT114</f>
        <v>0</v>
      </c>
      <c r="BU273" s="589">
        <f>BU228*Index_운영!BU114</f>
        <v>0</v>
      </c>
      <c r="BV273" s="589">
        <f>BV228*Index_운영!BV114</f>
        <v>0</v>
      </c>
      <c r="BW273" s="589">
        <f>BW228*Index_운영!BW114</f>
        <v>0</v>
      </c>
      <c r="BX273" s="589">
        <f>BX228*Index_운영!BX114</f>
        <v>0</v>
      </c>
      <c r="BY273" s="589">
        <f>BY228*Index_운영!BY114</f>
        <v>0</v>
      </c>
      <c r="BZ273" s="589">
        <f>BZ228*Index_운영!BZ114</f>
        <v>0</v>
      </c>
      <c r="CA273" s="589">
        <f>CA228*Index_운영!CA114</f>
        <v>0</v>
      </c>
      <c r="CB273" s="589">
        <f>CB228*Index_운영!CB114</f>
        <v>0</v>
      </c>
      <c r="CC273" s="589">
        <f>CC228*Index_운영!CC114</f>
        <v>0</v>
      </c>
      <c r="CD273" s="589">
        <f>CD228*Index_운영!CD114</f>
        <v>0</v>
      </c>
      <c r="CE273" s="589">
        <f>CE228*Index_운영!CE114</f>
        <v>0</v>
      </c>
      <c r="CF273" s="589">
        <f>CF228*Index_운영!CF114</f>
        <v>0</v>
      </c>
      <c r="CG273" s="589">
        <f>CG228*Index_운영!CG114</f>
        <v>0</v>
      </c>
      <c r="CH273" s="589">
        <f>CH228*Index_운영!CH114</f>
        <v>0</v>
      </c>
      <c r="CI273" s="589">
        <f>CI228*Index_운영!CI114</f>
        <v>0</v>
      </c>
      <c r="CJ273" s="589">
        <f>CJ228*Index_운영!CJ114</f>
        <v>0</v>
      </c>
      <c r="CK273" s="589">
        <f>CK228*Index_운영!CK114</f>
        <v>0</v>
      </c>
      <c r="CL273" s="589">
        <f>CL228*Index_운영!CL114</f>
        <v>0</v>
      </c>
      <c r="CM273" s="589">
        <f>CM228*Index_운영!CM114</f>
        <v>0</v>
      </c>
      <c r="CN273" s="589">
        <f>CN228*Index_운영!CN114</f>
        <v>0</v>
      </c>
      <c r="CO273" s="589">
        <f>CO228*Index_운영!CO114</f>
        <v>0</v>
      </c>
      <c r="CP273" s="589">
        <f>CP228*Index_운영!CP114</f>
        <v>0</v>
      </c>
      <c r="CQ273" s="589">
        <f>CQ228*Index_운영!CQ114</f>
        <v>0</v>
      </c>
      <c r="CR273" s="589">
        <f>CR228*Index_운영!CR114</f>
        <v>0</v>
      </c>
      <c r="CS273" s="589">
        <f>CS228*Index_운영!CS114</f>
        <v>0</v>
      </c>
      <c r="CT273" s="589">
        <f>CT228*Index_운영!CT114</f>
        <v>0</v>
      </c>
      <c r="CU273" s="589">
        <f>CU228*Index_운영!CU114</f>
        <v>0</v>
      </c>
      <c r="CV273" s="589">
        <f>CV228*Index_운영!CV114</f>
        <v>0</v>
      </c>
      <c r="CW273" s="589">
        <f>CW228*Index_운영!CW114</f>
        <v>0</v>
      </c>
      <c r="CX273" s="589">
        <f>CX228*Index_운영!CX114</f>
        <v>0</v>
      </c>
      <c r="CY273" s="589">
        <f>CY228*Index_운영!CY114</f>
        <v>0</v>
      </c>
      <c r="CZ273" s="589">
        <f>CZ228*Index_운영!CZ114</f>
        <v>0</v>
      </c>
      <c r="DA273" s="589">
        <f>DA228*Index_운영!DA114</f>
        <v>0</v>
      </c>
      <c r="DB273" s="589">
        <f>DB228*Index_운영!DB114</f>
        <v>0</v>
      </c>
      <c r="DC273" s="589">
        <f>DC228*Index_운영!DC114</f>
        <v>0</v>
      </c>
      <c r="DD273" s="589">
        <f>DD228*Index_운영!DD114</f>
        <v>0</v>
      </c>
      <c r="DE273" s="589">
        <f>DE228*Index_운영!DE114</f>
        <v>0</v>
      </c>
      <c r="DF273" s="589">
        <f>DF228*Index_운영!DF114</f>
        <v>0</v>
      </c>
      <c r="DG273" s="589">
        <f>DG228*Index_운영!DG114</f>
        <v>0</v>
      </c>
      <c r="DH273" s="589">
        <f>DH228*Index_운영!DH114</f>
        <v>0</v>
      </c>
      <c r="DI273" s="589">
        <f>DI228*Index_운영!DI114</f>
        <v>0</v>
      </c>
      <c r="DJ273" s="589">
        <f>DJ228*Index_운영!DJ114</f>
        <v>0</v>
      </c>
      <c r="DK273" s="589">
        <f>DK228*Index_운영!DK114</f>
        <v>0</v>
      </c>
      <c r="DL273" s="589">
        <f>DL228*Index_운영!DL114</f>
        <v>0</v>
      </c>
      <c r="DM273" s="589">
        <f>DM228*Index_운영!DM114</f>
        <v>0</v>
      </c>
      <c r="DN273" s="589">
        <f>DN228*Index_운영!DN114</f>
        <v>0</v>
      </c>
      <c r="DO273" s="589">
        <f>DO228*Index_운영!DO114</f>
        <v>0</v>
      </c>
      <c r="DP273" s="589">
        <f>DP228*Index_운영!DP114</f>
        <v>0</v>
      </c>
      <c r="DQ273" s="589">
        <f>DQ228*Index_운영!DQ114</f>
        <v>0</v>
      </c>
      <c r="DR273" s="589">
        <f>DR228*Index_운영!DR114</f>
        <v>0</v>
      </c>
      <c r="DS273" s="589">
        <f>DS228*Index_운영!DS114</f>
        <v>0</v>
      </c>
      <c r="DT273" s="589">
        <f>DT228*Index_운영!DT114</f>
        <v>0</v>
      </c>
      <c r="DU273" s="589">
        <f>DU228*Index_운영!DU114</f>
        <v>0</v>
      </c>
      <c r="DV273" s="589">
        <f>DV228*Index_운영!DV114</f>
        <v>0</v>
      </c>
    </row>
    <row r="274" spans="1:126" s="485" customFormat="1" outlineLevel="1" x14ac:dyDescent="0.4">
      <c r="A274" s="737"/>
      <c r="B274" s="444">
        <f>'Rent Roll'!$B45</f>
        <v>0</v>
      </c>
      <c r="C274" s="609">
        <f>'Rent Roll'!$K45</f>
        <v>0</v>
      </c>
      <c r="D274" s="606">
        <f>'Rent Roll'!$Y45</f>
        <v>0</v>
      </c>
      <c r="E274" s="953">
        <f>'Rent Roll'!$Z45</f>
        <v>0</v>
      </c>
      <c r="F274" s="588">
        <f>F229*Index_운영!F115</f>
        <v>0</v>
      </c>
      <c r="G274" s="589">
        <f>G229*Index_운영!G115</f>
        <v>0</v>
      </c>
      <c r="H274" s="589">
        <f>H229*Index_운영!H115</f>
        <v>0</v>
      </c>
      <c r="I274" s="589">
        <f>I229*Index_운영!I115</f>
        <v>0</v>
      </c>
      <c r="J274" s="589">
        <f>J229*Index_운영!J115</f>
        <v>0</v>
      </c>
      <c r="K274" s="589">
        <f>K229*Index_운영!K115</f>
        <v>0</v>
      </c>
      <c r="L274" s="589">
        <f>L229*Index_운영!L115</f>
        <v>0</v>
      </c>
      <c r="M274" s="589">
        <f>M229*Index_운영!M115</f>
        <v>0</v>
      </c>
      <c r="N274" s="589">
        <f>N229*Index_운영!N115</f>
        <v>0</v>
      </c>
      <c r="O274" s="589">
        <f>O229*Index_운영!O115</f>
        <v>0</v>
      </c>
      <c r="P274" s="589">
        <f>P229*Index_운영!P115</f>
        <v>0</v>
      </c>
      <c r="Q274" s="589">
        <f>Q229*Index_운영!Q115</f>
        <v>0</v>
      </c>
      <c r="R274" s="589">
        <f>R229*Index_운영!R115</f>
        <v>0</v>
      </c>
      <c r="S274" s="589">
        <f>S229*Index_운영!S115</f>
        <v>0</v>
      </c>
      <c r="T274" s="589">
        <f>T229*Index_운영!T115</f>
        <v>0</v>
      </c>
      <c r="U274" s="589">
        <f>U229*Index_운영!U115</f>
        <v>0</v>
      </c>
      <c r="V274" s="589">
        <f>V229*Index_운영!V115</f>
        <v>0</v>
      </c>
      <c r="W274" s="589">
        <f>W229*Index_운영!W115</f>
        <v>0</v>
      </c>
      <c r="X274" s="589">
        <f>X229*Index_운영!X115</f>
        <v>0</v>
      </c>
      <c r="Y274" s="589">
        <f>Y229*Index_운영!Y115</f>
        <v>0</v>
      </c>
      <c r="Z274" s="589">
        <f>Z229*Index_운영!Z115</f>
        <v>0</v>
      </c>
      <c r="AA274" s="589">
        <f>AA229*Index_운영!AA115</f>
        <v>0</v>
      </c>
      <c r="AB274" s="589">
        <f>AB229*Index_운영!AB115</f>
        <v>0</v>
      </c>
      <c r="AC274" s="589">
        <f>AC229*Index_운영!AC115</f>
        <v>0</v>
      </c>
      <c r="AD274" s="589">
        <f>AD229*Index_운영!AD115</f>
        <v>0</v>
      </c>
      <c r="AE274" s="589">
        <f>AE229*Index_운영!AE115</f>
        <v>0</v>
      </c>
      <c r="AF274" s="589">
        <f>AF229*Index_운영!AF115</f>
        <v>0</v>
      </c>
      <c r="AG274" s="589">
        <f>AG229*Index_운영!AG115</f>
        <v>0</v>
      </c>
      <c r="AH274" s="589">
        <f>AH229*Index_운영!AH115</f>
        <v>0</v>
      </c>
      <c r="AI274" s="589">
        <f>AI229*Index_운영!AI115</f>
        <v>0</v>
      </c>
      <c r="AJ274" s="589">
        <f>AJ229*Index_운영!AJ115</f>
        <v>0</v>
      </c>
      <c r="AK274" s="589">
        <f>AK229*Index_운영!AK115</f>
        <v>0</v>
      </c>
      <c r="AL274" s="589">
        <f>AL229*Index_운영!AL115</f>
        <v>0</v>
      </c>
      <c r="AM274" s="589">
        <f>AM229*Index_운영!AM115</f>
        <v>0</v>
      </c>
      <c r="AN274" s="589">
        <f>AN229*Index_운영!AN115</f>
        <v>0</v>
      </c>
      <c r="AO274" s="589">
        <f>AO229*Index_운영!AO115</f>
        <v>0</v>
      </c>
      <c r="AP274" s="589">
        <f>AP229*Index_운영!AP115</f>
        <v>0</v>
      </c>
      <c r="AQ274" s="589">
        <f>AQ229*Index_운영!AQ115</f>
        <v>0</v>
      </c>
      <c r="AR274" s="589">
        <f>AR229*Index_운영!AR115</f>
        <v>0</v>
      </c>
      <c r="AS274" s="589">
        <f>AS229*Index_운영!AS115</f>
        <v>0</v>
      </c>
      <c r="AT274" s="589">
        <f>AT229*Index_운영!AT115</f>
        <v>0</v>
      </c>
      <c r="AU274" s="589">
        <f>AU229*Index_운영!AU115</f>
        <v>0</v>
      </c>
      <c r="AV274" s="589">
        <f>AV229*Index_운영!AV115</f>
        <v>0</v>
      </c>
      <c r="AW274" s="589">
        <f>AW229*Index_운영!AW115</f>
        <v>0</v>
      </c>
      <c r="AX274" s="589">
        <f>AX229*Index_운영!AX115</f>
        <v>0</v>
      </c>
      <c r="AY274" s="589">
        <f>AY229*Index_운영!AY115</f>
        <v>0</v>
      </c>
      <c r="AZ274" s="589">
        <f>AZ229*Index_운영!AZ115</f>
        <v>0</v>
      </c>
      <c r="BA274" s="589">
        <f>BA229*Index_운영!BA115</f>
        <v>0</v>
      </c>
      <c r="BB274" s="589">
        <f>BB229*Index_운영!BB115</f>
        <v>0</v>
      </c>
      <c r="BC274" s="589">
        <f>BC229*Index_운영!BC115</f>
        <v>0</v>
      </c>
      <c r="BD274" s="589">
        <f>BD229*Index_운영!BD115</f>
        <v>0</v>
      </c>
      <c r="BE274" s="589">
        <f>BE229*Index_운영!BE115</f>
        <v>0</v>
      </c>
      <c r="BF274" s="589">
        <f>BF229*Index_운영!BF115</f>
        <v>0</v>
      </c>
      <c r="BG274" s="589">
        <f>BG229*Index_운영!BG115</f>
        <v>0</v>
      </c>
      <c r="BH274" s="589">
        <f>BH229*Index_운영!BH115</f>
        <v>0</v>
      </c>
      <c r="BI274" s="589">
        <f>BI229*Index_운영!BI115</f>
        <v>0</v>
      </c>
      <c r="BJ274" s="589">
        <f>BJ229*Index_운영!BJ115</f>
        <v>0</v>
      </c>
      <c r="BK274" s="589">
        <f>BK229*Index_운영!BK115</f>
        <v>0</v>
      </c>
      <c r="BL274" s="589">
        <f>BL229*Index_운영!BL115</f>
        <v>0</v>
      </c>
      <c r="BM274" s="589">
        <f>BM229*Index_운영!BM115</f>
        <v>0</v>
      </c>
      <c r="BN274" s="589">
        <f>BN229*Index_운영!BN115</f>
        <v>0</v>
      </c>
      <c r="BO274" s="589">
        <f>BO229*Index_운영!BO115</f>
        <v>0</v>
      </c>
      <c r="BP274" s="589">
        <f>BP229*Index_운영!BP115</f>
        <v>0</v>
      </c>
      <c r="BQ274" s="589">
        <f>BQ229*Index_운영!BQ115</f>
        <v>0</v>
      </c>
      <c r="BR274" s="589">
        <f>BR229*Index_운영!BR115</f>
        <v>0</v>
      </c>
      <c r="BS274" s="589">
        <f>BS229*Index_운영!BS115</f>
        <v>0</v>
      </c>
      <c r="BT274" s="589">
        <f>BT229*Index_운영!BT115</f>
        <v>0</v>
      </c>
      <c r="BU274" s="589">
        <f>BU229*Index_운영!BU115</f>
        <v>0</v>
      </c>
      <c r="BV274" s="589">
        <f>BV229*Index_운영!BV115</f>
        <v>0</v>
      </c>
      <c r="BW274" s="589">
        <f>BW229*Index_운영!BW115</f>
        <v>0</v>
      </c>
      <c r="BX274" s="589">
        <f>BX229*Index_운영!BX115</f>
        <v>0</v>
      </c>
      <c r="BY274" s="589">
        <f>BY229*Index_운영!BY115</f>
        <v>0</v>
      </c>
      <c r="BZ274" s="589">
        <f>BZ229*Index_운영!BZ115</f>
        <v>0</v>
      </c>
      <c r="CA274" s="589">
        <f>CA229*Index_운영!CA115</f>
        <v>0</v>
      </c>
      <c r="CB274" s="589">
        <f>CB229*Index_운영!CB115</f>
        <v>0</v>
      </c>
      <c r="CC274" s="589">
        <f>CC229*Index_운영!CC115</f>
        <v>0</v>
      </c>
      <c r="CD274" s="589">
        <f>CD229*Index_운영!CD115</f>
        <v>0</v>
      </c>
      <c r="CE274" s="589">
        <f>CE229*Index_운영!CE115</f>
        <v>0</v>
      </c>
      <c r="CF274" s="589">
        <f>CF229*Index_운영!CF115</f>
        <v>0</v>
      </c>
      <c r="CG274" s="589">
        <f>CG229*Index_운영!CG115</f>
        <v>0</v>
      </c>
      <c r="CH274" s="589">
        <f>CH229*Index_운영!CH115</f>
        <v>0</v>
      </c>
      <c r="CI274" s="589">
        <f>CI229*Index_운영!CI115</f>
        <v>0</v>
      </c>
      <c r="CJ274" s="589">
        <f>CJ229*Index_운영!CJ115</f>
        <v>0</v>
      </c>
      <c r="CK274" s="589">
        <f>CK229*Index_운영!CK115</f>
        <v>0</v>
      </c>
      <c r="CL274" s="589">
        <f>CL229*Index_운영!CL115</f>
        <v>0</v>
      </c>
      <c r="CM274" s="589">
        <f>CM229*Index_운영!CM115</f>
        <v>0</v>
      </c>
      <c r="CN274" s="589">
        <f>CN229*Index_운영!CN115</f>
        <v>0</v>
      </c>
      <c r="CO274" s="589">
        <f>CO229*Index_운영!CO115</f>
        <v>0</v>
      </c>
      <c r="CP274" s="589">
        <f>CP229*Index_운영!CP115</f>
        <v>0</v>
      </c>
      <c r="CQ274" s="589">
        <f>CQ229*Index_운영!CQ115</f>
        <v>0</v>
      </c>
      <c r="CR274" s="589">
        <f>CR229*Index_운영!CR115</f>
        <v>0</v>
      </c>
      <c r="CS274" s="589">
        <f>CS229*Index_운영!CS115</f>
        <v>0</v>
      </c>
      <c r="CT274" s="589">
        <f>CT229*Index_운영!CT115</f>
        <v>0</v>
      </c>
      <c r="CU274" s="589">
        <f>CU229*Index_운영!CU115</f>
        <v>0</v>
      </c>
      <c r="CV274" s="589">
        <f>CV229*Index_운영!CV115</f>
        <v>0</v>
      </c>
      <c r="CW274" s="589">
        <f>CW229*Index_운영!CW115</f>
        <v>0</v>
      </c>
      <c r="CX274" s="589">
        <f>CX229*Index_운영!CX115</f>
        <v>0</v>
      </c>
      <c r="CY274" s="589">
        <f>CY229*Index_운영!CY115</f>
        <v>0</v>
      </c>
      <c r="CZ274" s="589">
        <f>CZ229*Index_운영!CZ115</f>
        <v>0</v>
      </c>
      <c r="DA274" s="589">
        <f>DA229*Index_운영!DA115</f>
        <v>0</v>
      </c>
      <c r="DB274" s="589">
        <f>DB229*Index_운영!DB115</f>
        <v>0</v>
      </c>
      <c r="DC274" s="589">
        <f>DC229*Index_운영!DC115</f>
        <v>0</v>
      </c>
      <c r="DD274" s="589">
        <f>DD229*Index_운영!DD115</f>
        <v>0</v>
      </c>
      <c r="DE274" s="589">
        <f>DE229*Index_운영!DE115</f>
        <v>0</v>
      </c>
      <c r="DF274" s="589">
        <f>DF229*Index_운영!DF115</f>
        <v>0</v>
      </c>
      <c r="DG274" s="589">
        <f>DG229*Index_운영!DG115</f>
        <v>0</v>
      </c>
      <c r="DH274" s="589">
        <f>DH229*Index_운영!DH115</f>
        <v>0</v>
      </c>
      <c r="DI274" s="589">
        <f>DI229*Index_운영!DI115</f>
        <v>0</v>
      </c>
      <c r="DJ274" s="589">
        <f>DJ229*Index_운영!DJ115</f>
        <v>0</v>
      </c>
      <c r="DK274" s="589">
        <f>DK229*Index_운영!DK115</f>
        <v>0</v>
      </c>
      <c r="DL274" s="589">
        <f>DL229*Index_운영!DL115</f>
        <v>0</v>
      </c>
      <c r="DM274" s="589">
        <f>DM229*Index_운영!DM115</f>
        <v>0</v>
      </c>
      <c r="DN274" s="589">
        <f>DN229*Index_운영!DN115</f>
        <v>0</v>
      </c>
      <c r="DO274" s="589">
        <f>DO229*Index_운영!DO115</f>
        <v>0</v>
      </c>
      <c r="DP274" s="589">
        <f>DP229*Index_운영!DP115</f>
        <v>0</v>
      </c>
      <c r="DQ274" s="589">
        <f>DQ229*Index_운영!DQ115</f>
        <v>0</v>
      </c>
      <c r="DR274" s="589">
        <f>DR229*Index_운영!DR115</f>
        <v>0</v>
      </c>
      <c r="DS274" s="589">
        <f>DS229*Index_운영!DS115</f>
        <v>0</v>
      </c>
      <c r="DT274" s="589">
        <f>DT229*Index_운영!DT115</f>
        <v>0</v>
      </c>
      <c r="DU274" s="589">
        <f>DU229*Index_운영!DU115</f>
        <v>0</v>
      </c>
      <c r="DV274" s="589">
        <f>DV229*Index_운영!DV115</f>
        <v>0</v>
      </c>
    </row>
    <row r="275" spans="1:126" s="485" customFormat="1" x14ac:dyDescent="0.4">
      <c r="A275" s="737"/>
      <c r="E275" s="592"/>
      <c r="F275" s="593"/>
      <c r="G275" s="594"/>
      <c r="H275" s="594"/>
      <c r="I275" s="594"/>
      <c r="J275" s="594"/>
      <c r="K275" s="594"/>
      <c r="L275" s="594"/>
      <c r="M275" s="594"/>
      <c r="N275" s="594"/>
      <c r="O275" s="594"/>
      <c r="P275" s="594"/>
      <c r="Q275" s="594"/>
      <c r="R275" s="594"/>
      <c r="S275" s="594"/>
      <c r="T275" s="594"/>
      <c r="U275" s="594"/>
      <c r="V275" s="594"/>
      <c r="W275" s="594"/>
      <c r="X275" s="594"/>
      <c r="Y275" s="594"/>
      <c r="Z275" s="594"/>
      <c r="AA275" s="594"/>
      <c r="AB275" s="594"/>
      <c r="AC275" s="594"/>
      <c r="AD275" s="594"/>
      <c r="AE275" s="594"/>
      <c r="AF275" s="594"/>
      <c r="AG275" s="594"/>
      <c r="AH275" s="594"/>
      <c r="AI275" s="594"/>
      <c r="AJ275" s="594"/>
      <c r="AK275" s="594"/>
      <c r="AL275" s="594"/>
      <c r="AM275" s="594"/>
      <c r="AN275" s="594"/>
      <c r="AO275" s="594"/>
      <c r="AP275" s="594"/>
      <c r="AQ275" s="594"/>
      <c r="AR275" s="594"/>
      <c r="AS275" s="594"/>
      <c r="AT275" s="594"/>
      <c r="AU275" s="594"/>
      <c r="AV275" s="594"/>
      <c r="AW275" s="594"/>
      <c r="AX275" s="594"/>
      <c r="AY275" s="594"/>
      <c r="AZ275" s="594"/>
      <c r="BA275" s="594"/>
      <c r="BB275" s="594"/>
      <c r="BC275" s="594"/>
      <c r="BD275" s="594"/>
      <c r="BE275" s="594"/>
      <c r="BF275" s="594"/>
      <c r="BG275" s="594"/>
      <c r="BH275" s="594"/>
      <c r="BI275" s="594"/>
      <c r="BJ275" s="594"/>
      <c r="BK275" s="594"/>
      <c r="BL275" s="594"/>
      <c r="BM275" s="594"/>
      <c r="BN275" s="594"/>
      <c r="BO275" s="594"/>
      <c r="BP275" s="594"/>
      <c r="BQ275" s="594"/>
      <c r="BR275" s="594"/>
      <c r="BS275" s="594"/>
      <c r="BT275" s="594"/>
      <c r="BU275" s="594"/>
      <c r="BV275" s="594"/>
      <c r="BW275" s="594"/>
      <c r="BX275" s="594"/>
      <c r="BY275" s="594"/>
      <c r="BZ275" s="594"/>
      <c r="CA275" s="594"/>
      <c r="CB275" s="594"/>
      <c r="CC275" s="594"/>
      <c r="CD275" s="594"/>
      <c r="CE275" s="594"/>
      <c r="CF275" s="594"/>
      <c r="CG275" s="594"/>
      <c r="CH275" s="594"/>
      <c r="CI275" s="594"/>
      <c r="CJ275" s="594"/>
      <c r="CK275" s="594"/>
      <c r="CL275" s="594"/>
      <c r="CM275" s="594"/>
      <c r="CN275" s="594"/>
      <c r="CO275" s="594"/>
      <c r="CP275" s="594"/>
      <c r="CQ275" s="594"/>
      <c r="CR275" s="594"/>
      <c r="CS275" s="594"/>
      <c r="CT275" s="594"/>
      <c r="CU275" s="594"/>
      <c r="CV275" s="594"/>
      <c r="CW275" s="594"/>
      <c r="CX275" s="594"/>
      <c r="CY275" s="594"/>
      <c r="CZ275" s="594"/>
      <c r="DA275" s="594"/>
      <c r="DB275" s="594"/>
      <c r="DC275" s="594"/>
      <c r="DD275" s="594"/>
      <c r="DE275" s="594"/>
      <c r="DF275" s="594"/>
      <c r="DG275" s="594"/>
      <c r="DH275" s="594"/>
      <c r="DI275" s="594"/>
      <c r="DJ275" s="594"/>
      <c r="DK275" s="594"/>
      <c r="DL275" s="594"/>
      <c r="DM275" s="594"/>
      <c r="DN275" s="594"/>
      <c r="DO275" s="594"/>
      <c r="DP275" s="594"/>
      <c r="DQ275" s="594"/>
      <c r="DR275" s="594"/>
      <c r="DS275" s="594"/>
      <c r="DT275" s="594"/>
      <c r="DU275" s="594"/>
      <c r="DV275" s="594"/>
    </row>
    <row r="276" spans="1:126" s="724" customFormat="1" ht="4.95" customHeight="1" x14ac:dyDescent="0.4">
      <c r="E276" s="741"/>
      <c r="F276" s="742"/>
      <c r="G276" s="743"/>
      <c r="H276" s="743"/>
      <c r="I276" s="743"/>
      <c r="J276" s="743"/>
      <c r="K276" s="743"/>
      <c r="L276" s="743"/>
      <c r="M276" s="743"/>
      <c r="N276" s="743"/>
      <c r="O276" s="743"/>
      <c r="P276" s="743"/>
      <c r="Q276" s="743"/>
      <c r="R276" s="743"/>
      <c r="S276" s="743"/>
      <c r="T276" s="743"/>
      <c r="U276" s="743"/>
      <c r="V276" s="743"/>
      <c r="W276" s="743"/>
      <c r="X276" s="743"/>
      <c r="Y276" s="743"/>
      <c r="Z276" s="743"/>
      <c r="AA276" s="743"/>
      <c r="AB276" s="743"/>
      <c r="AC276" s="743"/>
      <c r="AD276" s="743"/>
      <c r="AE276" s="743"/>
      <c r="AF276" s="743"/>
      <c r="AG276" s="743"/>
      <c r="AH276" s="743"/>
      <c r="AI276" s="743"/>
      <c r="AJ276" s="743"/>
      <c r="AK276" s="743"/>
      <c r="AL276" s="743"/>
      <c r="AM276" s="743"/>
      <c r="AN276" s="743"/>
      <c r="AO276" s="743"/>
      <c r="AP276" s="743"/>
      <c r="AQ276" s="743"/>
      <c r="AR276" s="743"/>
      <c r="AS276" s="743"/>
      <c r="AT276" s="743"/>
      <c r="AU276" s="743"/>
      <c r="AV276" s="743"/>
      <c r="AW276" s="743"/>
      <c r="AX276" s="743"/>
      <c r="AY276" s="743"/>
      <c r="AZ276" s="743"/>
      <c r="BA276" s="743"/>
      <c r="BB276" s="743"/>
      <c r="BC276" s="743"/>
      <c r="BD276" s="743"/>
      <c r="BE276" s="743"/>
      <c r="BF276" s="743"/>
      <c r="BG276" s="743"/>
      <c r="BH276" s="743"/>
      <c r="BI276" s="743"/>
      <c r="BJ276" s="743"/>
      <c r="BK276" s="743"/>
      <c r="BL276" s="743"/>
      <c r="BM276" s="743"/>
      <c r="BN276" s="743"/>
      <c r="BO276" s="743"/>
      <c r="BP276" s="743"/>
      <c r="BQ276" s="743"/>
      <c r="BR276" s="743"/>
      <c r="BS276" s="743"/>
      <c r="BT276" s="743"/>
      <c r="BU276" s="743"/>
      <c r="BV276" s="743"/>
      <c r="BW276" s="743"/>
      <c r="BX276" s="743"/>
      <c r="BY276" s="743"/>
      <c r="BZ276" s="743"/>
      <c r="CA276" s="743"/>
      <c r="CB276" s="743"/>
      <c r="CC276" s="743"/>
      <c r="CD276" s="743"/>
      <c r="CE276" s="743"/>
      <c r="CF276" s="743"/>
      <c r="CG276" s="743"/>
      <c r="CH276" s="743"/>
      <c r="CI276" s="743"/>
      <c r="CJ276" s="743"/>
      <c r="CK276" s="743"/>
      <c r="CL276" s="743"/>
      <c r="CM276" s="743"/>
      <c r="CN276" s="743"/>
      <c r="CO276" s="743"/>
      <c r="CP276" s="743"/>
      <c r="CQ276" s="743"/>
      <c r="CR276" s="743"/>
      <c r="CS276" s="743"/>
      <c r="CT276" s="743"/>
      <c r="CU276" s="743"/>
      <c r="CV276" s="743"/>
      <c r="CW276" s="743"/>
      <c r="CX276" s="743"/>
      <c r="CY276" s="743"/>
      <c r="CZ276" s="743"/>
      <c r="DA276" s="743"/>
      <c r="DB276" s="743"/>
      <c r="DC276" s="743"/>
      <c r="DD276" s="743"/>
      <c r="DE276" s="743"/>
      <c r="DF276" s="743"/>
      <c r="DG276" s="743"/>
      <c r="DH276" s="743"/>
      <c r="DI276" s="743"/>
      <c r="DJ276" s="743"/>
      <c r="DK276" s="743"/>
      <c r="DL276" s="743"/>
      <c r="DM276" s="743"/>
      <c r="DN276" s="743"/>
      <c r="DO276" s="743"/>
      <c r="DP276" s="743"/>
      <c r="DQ276" s="743"/>
      <c r="DR276" s="743"/>
      <c r="DS276" s="743"/>
      <c r="DT276" s="743"/>
      <c r="DU276" s="743"/>
      <c r="DV276" s="743"/>
    </row>
    <row r="277" spans="1:126" x14ac:dyDescent="0.4">
      <c r="B277" s="711" t="s">
        <v>59</v>
      </c>
      <c r="C277" s="711"/>
      <c r="D277" s="711"/>
      <c r="E277" s="1222"/>
      <c r="F277" s="1223">
        <f t="shared" ref="F277:AK277" si="102">SUM(F279:F282)</f>
        <v>0</v>
      </c>
      <c r="G277" s="1224">
        <f t="shared" si="102"/>
        <v>7709.32503</v>
      </c>
      <c r="H277" s="1224">
        <f t="shared" si="102"/>
        <v>7709.32503</v>
      </c>
      <c r="I277" s="1224">
        <f t="shared" si="102"/>
        <v>7709.32503</v>
      </c>
      <c r="J277" s="1224">
        <f t="shared" si="102"/>
        <v>7709.32503</v>
      </c>
      <c r="K277" s="1224">
        <f t="shared" si="102"/>
        <v>7709.32503</v>
      </c>
      <c r="L277" s="1224">
        <f t="shared" si="102"/>
        <v>7709.32503</v>
      </c>
      <c r="M277" s="1224">
        <f t="shared" si="102"/>
        <v>7709.32503</v>
      </c>
      <c r="N277" s="1224">
        <f t="shared" si="102"/>
        <v>7709.32503</v>
      </c>
      <c r="O277" s="1224">
        <f t="shared" si="102"/>
        <v>7709.32503</v>
      </c>
      <c r="P277" s="1224">
        <f t="shared" si="102"/>
        <v>7709.32503</v>
      </c>
      <c r="Q277" s="1224">
        <f t="shared" si="102"/>
        <v>7709.32503</v>
      </c>
      <c r="R277" s="1224">
        <f t="shared" si="102"/>
        <v>7709.32503</v>
      </c>
      <c r="S277" s="1224">
        <f t="shared" si="102"/>
        <v>7709.32503</v>
      </c>
      <c r="T277" s="1224">
        <f t="shared" si="102"/>
        <v>7709.32503</v>
      </c>
      <c r="U277" s="1224">
        <f t="shared" si="102"/>
        <v>7709.32503</v>
      </c>
      <c r="V277" s="1224">
        <f t="shared" si="102"/>
        <v>7709.32503</v>
      </c>
      <c r="W277" s="1224">
        <f t="shared" si="102"/>
        <v>7709.32503</v>
      </c>
      <c r="X277" s="1224">
        <f t="shared" si="102"/>
        <v>7709.32503</v>
      </c>
      <c r="Y277" s="1224">
        <f t="shared" si="102"/>
        <v>7709.32503</v>
      </c>
      <c r="Z277" s="1224">
        <f t="shared" si="102"/>
        <v>7709.32503</v>
      </c>
      <c r="AA277" s="1224">
        <f t="shared" si="102"/>
        <v>7709.32503</v>
      </c>
      <c r="AB277" s="1224">
        <f t="shared" si="102"/>
        <v>7709.32503</v>
      </c>
      <c r="AC277" s="1224">
        <f t="shared" si="102"/>
        <v>7709.32503</v>
      </c>
      <c r="AD277" s="1224">
        <f t="shared" si="102"/>
        <v>7709.32503</v>
      </c>
      <c r="AE277" s="1224">
        <f t="shared" si="102"/>
        <v>7709.32503</v>
      </c>
      <c r="AF277" s="1224">
        <f t="shared" si="102"/>
        <v>7709.32503</v>
      </c>
      <c r="AG277" s="1224">
        <f t="shared" si="102"/>
        <v>7709.32503</v>
      </c>
      <c r="AH277" s="1224">
        <f t="shared" si="102"/>
        <v>7709.32503</v>
      </c>
      <c r="AI277" s="1224">
        <f t="shared" si="102"/>
        <v>7709.32503</v>
      </c>
      <c r="AJ277" s="1224">
        <f t="shared" si="102"/>
        <v>7709.32503</v>
      </c>
      <c r="AK277" s="1224">
        <f t="shared" si="102"/>
        <v>7709.32503</v>
      </c>
      <c r="AL277" s="1224">
        <f t="shared" ref="AL277:BQ277" si="103">SUM(AL279:AL282)</f>
        <v>7709.32503</v>
      </c>
      <c r="AM277" s="1224">
        <f t="shared" si="103"/>
        <v>7709.32503</v>
      </c>
      <c r="AN277" s="1224">
        <f t="shared" si="103"/>
        <v>7709.32503</v>
      </c>
      <c r="AO277" s="1224">
        <f t="shared" si="103"/>
        <v>7709.32503</v>
      </c>
      <c r="AP277" s="1224">
        <f t="shared" si="103"/>
        <v>7709.32503</v>
      </c>
      <c r="AQ277" s="1224">
        <f t="shared" si="103"/>
        <v>7709.32503</v>
      </c>
      <c r="AR277" s="1224">
        <f t="shared" si="103"/>
        <v>7709.32503</v>
      </c>
      <c r="AS277" s="1224">
        <f t="shared" si="103"/>
        <v>7709.32503</v>
      </c>
      <c r="AT277" s="1224">
        <f t="shared" si="103"/>
        <v>7709.32503</v>
      </c>
      <c r="AU277" s="1224">
        <f t="shared" si="103"/>
        <v>7709.32503</v>
      </c>
      <c r="AV277" s="1224">
        <f t="shared" si="103"/>
        <v>7709.32503</v>
      </c>
      <c r="AW277" s="1224">
        <f t="shared" si="103"/>
        <v>7709.32503</v>
      </c>
      <c r="AX277" s="1224">
        <f t="shared" si="103"/>
        <v>7709.32503</v>
      </c>
      <c r="AY277" s="1224">
        <f t="shared" si="103"/>
        <v>7709.32503</v>
      </c>
      <c r="AZ277" s="1224">
        <f t="shared" si="103"/>
        <v>7709.32503</v>
      </c>
      <c r="BA277" s="1224">
        <f t="shared" si="103"/>
        <v>7709.32503</v>
      </c>
      <c r="BB277" s="1224">
        <f t="shared" si="103"/>
        <v>7709.32503</v>
      </c>
      <c r="BC277" s="1224">
        <f t="shared" si="103"/>
        <v>7709.32503</v>
      </c>
      <c r="BD277" s="1224">
        <f t="shared" si="103"/>
        <v>7709.32503</v>
      </c>
      <c r="BE277" s="1224">
        <f t="shared" si="103"/>
        <v>7709.32503</v>
      </c>
      <c r="BF277" s="1224">
        <f t="shared" si="103"/>
        <v>7709.32503</v>
      </c>
      <c r="BG277" s="1224">
        <f t="shared" si="103"/>
        <v>7709.32503</v>
      </c>
      <c r="BH277" s="1224">
        <f t="shared" si="103"/>
        <v>7709.32503</v>
      </c>
      <c r="BI277" s="1224">
        <f t="shared" si="103"/>
        <v>7709.32503</v>
      </c>
      <c r="BJ277" s="1224">
        <f t="shared" si="103"/>
        <v>7709.32503</v>
      </c>
      <c r="BK277" s="1224">
        <f t="shared" si="103"/>
        <v>7709.32503</v>
      </c>
      <c r="BL277" s="1224">
        <f t="shared" si="103"/>
        <v>7709.32503</v>
      </c>
      <c r="BM277" s="1224">
        <f t="shared" si="103"/>
        <v>7709.32503</v>
      </c>
      <c r="BN277" s="1224">
        <f t="shared" si="103"/>
        <v>7709.32503</v>
      </c>
      <c r="BO277" s="1224">
        <f t="shared" si="103"/>
        <v>7709.32503</v>
      </c>
      <c r="BP277" s="1224">
        <f t="shared" si="103"/>
        <v>7709.32503</v>
      </c>
      <c r="BQ277" s="1224">
        <f t="shared" si="103"/>
        <v>7709.32503</v>
      </c>
      <c r="BR277" s="1224">
        <f t="shared" ref="BR277:CW277" si="104">SUM(BR279:BR282)</f>
        <v>7709.32503</v>
      </c>
      <c r="BS277" s="1224">
        <f t="shared" si="104"/>
        <v>7709.32503</v>
      </c>
      <c r="BT277" s="1224">
        <f t="shared" si="104"/>
        <v>7709.32503</v>
      </c>
      <c r="BU277" s="1224">
        <f t="shared" si="104"/>
        <v>7709.32503</v>
      </c>
      <c r="BV277" s="1224">
        <f t="shared" si="104"/>
        <v>7709.32503</v>
      </c>
      <c r="BW277" s="1224">
        <f t="shared" si="104"/>
        <v>7709.32503</v>
      </c>
      <c r="BX277" s="1224">
        <f t="shared" si="104"/>
        <v>7709.32503</v>
      </c>
      <c r="BY277" s="1224">
        <f t="shared" si="104"/>
        <v>7709.32503</v>
      </c>
      <c r="BZ277" s="1224">
        <f t="shared" si="104"/>
        <v>7709.32503</v>
      </c>
      <c r="CA277" s="1224">
        <f t="shared" si="104"/>
        <v>7709.32503</v>
      </c>
      <c r="CB277" s="1224">
        <f t="shared" si="104"/>
        <v>7709.32503</v>
      </c>
      <c r="CC277" s="1224">
        <f t="shared" si="104"/>
        <v>7709.32503</v>
      </c>
      <c r="CD277" s="1224">
        <f t="shared" si="104"/>
        <v>7709.32503</v>
      </c>
      <c r="CE277" s="1224">
        <f t="shared" si="104"/>
        <v>7709.32503</v>
      </c>
      <c r="CF277" s="1224">
        <f t="shared" si="104"/>
        <v>7709.32503</v>
      </c>
      <c r="CG277" s="1224">
        <f t="shared" si="104"/>
        <v>7709.32503</v>
      </c>
      <c r="CH277" s="1224">
        <f t="shared" si="104"/>
        <v>7709.32503</v>
      </c>
      <c r="CI277" s="1224">
        <f t="shared" si="104"/>
        <v>7709.32503</v>
      </c>
      <c r="CJ277" s="1224">
        <f t="shared" si="104"/>
        <v>7709.32503</v>
      </c>
      <c r="CK277" s="1224">
        <f t="shared" si="104"/>
        <v>7709.32503</v>
      </c>
      <c r="CL277" s="1224">
        <f t="shared" si="104"/>
        <v>7709.32503</v>
      </c>
      <c r="CM277" s="1224">
        <f t="shared" si="104"/>
        <v>7709.32503</v>
      </c>
      <c r="CN277" s="1224">
        <f t="shared" si="104"/>
        <v>7709.32503</v>
      </c>
      <c r="CO277" s="1224">
        <f t="shared" si="104"/>
        <v>7709.32503</v>
      </c>
      <c r="CP277" s="1224">
        <f t="shared" si="104"/>
        <v>7709.32503</v>
      </c>
      <c r="CQ277" s="1224">
        <f t="shared" si="104"/>
        <v>7709.32503</v>
      </c>
      <c r="CR277" s="1224">
        <f t="shared" si="104"/>
        <v>7709.32503</v>
      </c>
      <c r="CS277" s="1224">
        <f t="shared" si="104"/>
        <v>7709.32503</v>
      </c>
      <c r="CT277" s="1224">
        <f t="shared" si="104"/>
        <v>7709.32503</v>
      </c>
      <c r="CU277" s="1224">
        <f t="shared" si="104"/>
        <v>7709.32503</v>
      </c>
      <c r="CV277" s="1224">
        <f t="shared" si="104"/>
        <v>7709.32503</v>
      </c>
      <c r="CW277" s="1224">
        <f t="shared" si="104"/>
        <v>7709.32503</v>
      </c>
      <c r="CX277" s="1224">
        <f t="shared" ref="CX277:DV277" si="105">SUM(CX279:CX282)</f>
        <v>7709.32503</v>
      </c>
      <c r="CY277" s="1224">
        <f t="shared" si="105"/>
        <v>7709.32503</v>
      </c>
      <c r="CZ277" s="1224">
        <f t="shared" si="105"/>
        <v>7709.32503</v>
      </c>
      <c r="DA277" s="1224">
        <f t="shared" si="105"/>
        <v>7709.32503</v>
      </c>
      <c r="DB277" s="1224">
        <f t="shared" si="105"/>
        <v>7709.32503</v>
      </c>
      <c r="DC277" s="1224">
        <f t="shared" si="105"/>
        <v>7709.32503</v>
      </c>
      <c r="DD277" s="1224">
        <f t="shared" si="105"/>
        <v>7709.32503</v>
      </c>
      <c r="DE277" s="1224">
        <f t="shared" si="105"/>
        <v>7709.32503</v>
      </c>
      <c r="DF277" s="1224">
        <f t="shared" si="105"/>
        <v>7709.32503</v>
      </c>
      <c r="DG277" s="1224">
        <f t="shared" si="105"/>
        <v>7709.32503</v>
      </c>
      <c r="DH277" s="1224">
        <f t="shared" si="105"/>
        <v>7709.32503</v>
      </c>
      <c r="DI277" s="1224">
        <f t="shared" si="105"/>
        <v>7709.32503</v>
      </c>
      <c r="DJ277" s="1224">
        <f t="shared" si="105"/>
        <v>7709.32503</v>
      </c>
      <c r="DK277" s="1224">
        <f t="shared" si="105"/>
        <v>7709.32503</v>
      </c>
      <c r="DL277" s="1224">
        <f t="shared" si="105"/>
        <v>7709.32503</v>
      </c>
      <c r="DM277" s="1224">
        <f t="shared" si="105"/>
        <v>7709.32503</v>
      </c>
      <c r="DN277" s="1224">
        <f t="shared" si="105"/>
        <v>7709.32503</v>
      </c>
      <c r="DO277" s="1224">
        <f t="shared" si="105"/>
        <v>7709.32503</v>
      </c>
      <c r="DP277" s="1224">
        <f t="shared" si="105"/>
        <v>7709.32503</v>
      </c>
      <c r="DQ277" s="1224">
        <f t="shared" si="105"/>
        <v>7709.32503</v>
      </c>
      <c r="DR277" s="1224">
        <f t="shared" si="105"/>
        <v>7709.32503</v>
      </c>
      <c r="DS277" s="1224">
        <f t="shared" si="105"/>
        <v>7709.32503</v>
      </c>
      <c r="DT277" s="1224">
        <f t="shared" si="105"/>
        <v>7709.32503</v>
      </c>
      <c r="DU277" s="1224">
        <f t="shared" si="105"/>
        <v>7709.32503</v>
      </c>
      <c r="DV277" s="1224">
        <f t="shared" si="105"/>
        <v>7709.32503</v>
      </c>
    </row>
    <row r="278" spans="1:126" s="585" customFormat="1" outlineLevel="1" x14ac:dyDescent="0.4">
      <c r="A278" s="724"/>
      <c r="B278" s="715" t="s">
        <v>93</v>
      </c>
      <c r="C278" s="715"/>
      <c r="D278" s="715" t="s">
        <v>56</v>
      </c>
      <c r="E278" s="715" t="s">
        <v>54</v>
      </c>
      <c r="F278" s="1247"/>
      <c r="G278" s="1248"/>
      <c r="H278" s="1248"/>
      <c r="I278" s="1248"/>
      <c r="J278" s="1248"/>
      <c r="K278" s="1248"/>
      <c r="L278" s="1248"/>
      <c r="M278" s="1248"/>
      <c r="N278" s="1248"/>
      <c r="O278" s="1248"/>
      <c r="P278" s="1248"/>
      <c r="Q278" s="1248"/>
      <c r="R278" s="1248"/>
      <c r="S278" s="1248"/>
      <c r="T278" s="1248"/>
      <c r="U278" s="1248"/>
      <c r="V278" s="1248"/>
      <c r="W278" s="1248"/>
      <c r="X278" s="1248"/>
      <c r="Y278" s="1248"/>
      <c r="Z278" s="1248"/>
      <c r="AA278" s="1248"/>
      <c r="AB278" s="1248"/>
      <c r="AC278" s="1248"/>
      <c r="AD278" s="1248"/>
      <c r="AE278" s="1248"/>
      <c r="AF278" s="1248"/>
      <c r="AG278" s="1248"/>
      <c r="AH278" s="1248"/>
      <c r="AI278" s="1248"/>
      <c r="AJ278" s="1248"/>
      <c r="AK278" s="1248"/>
      <c r="AL278" s="1248"/>
      <c r="AM278" s="1248"/>
      <c r="AN278" s="1248"/>
      <c r="AO278" s="1248"/>
      <c r="AP278" s="1248"/>
      <c r="AQ278" s="1248"/>
      <c r="AR278" s="1248"/>
      <c r="AS278" s="1248"/>
      <c r="AT278" s="1248"/>
      <c r="AU278" s="1248"/>
      <c r="AV278" s="1248"/>
      <c r="AW278" s="1248"/>
      <c r="AX278" s="1248"/>
      <c r="AY278" s="1248"/>
      <c r="AZ278" s="1248"/>
      <c r="BA278" s="1248"/>
      <c r="BB278" s="1248"/>
      <c r="BC278" s="1248"/>
      <c r="BD278" s="1248"/>
      <c r="BE278" s="1248"/>
      <c r="BF278" s="1248"/>
      <c r="BG278" s="1248"/>
      <c r="BH278" s="1248"/>
      <c r="BI278" s="1248"/>
      <c r="BJ278" s="1248"/>
      <c r="BK278" s="1248"/>
      <c r="BL278" s="1248"/>
      <c r="BM278" s="1248"/>
      <c r="BN278" s="1248"/>
      <c r="BO278" s="1248"/>
      <c r="BP278" s="1248"/>
      <c r="BQ278" s="1248"/>
      <c r="BR278" s="1248"/>
      <c r="BS278" s="1248"/>
      <c r="BT278" s="1248"/>
      <c r="BU278" s="1248"/>
      <c r="BV278" s="1248"/>
      <c r="BW278" s="1248"/>
      <c r="BX278" s="1248"/>
      <c r="BY278" s="1248"/>
      <c r="BZ278" s="1248"/>
      <c r="CA278" s="1248"/>
      <c r="CB278" s="1248"/>
      <c r="CC278" s="1248"/>
      <c r="CD278" s="1248"/>
      <c r="CE278" s="1248"/>
      <c r="CF278" s="1248"/>
      <c r="CG278" s="1248"/>
      <c r="CH278" s="1248"/>
      <c r="CI278" s="1248"/>
      <c r="CJ278" s="1248"/>
      <c r="CK278" s="1248"/>
      <c r="CL278" s="1248"/>
      <c r="CM278" s="1248"/>
      <c r="CN278" s="1248"/>
      <c r="CO278" s="1248"/>
      <c r="CP278" s="1248"/>
      <c r="CQ278" s="1248"/>
      <c r="CR278" s="1248"/>
      <c r="CS278" s="1248"/>
      <c r="CT278" s="1248"/>
      <c r="CU278" s="1248"/>
      <c r="CV278" s="1248"/>
      <c r="CW278" s="1248"/>
      <c r="CX278" s="1248"/>
      <c r="CY278" s="1248"/>
      <c r="CZ278" s="1248"/>
      <c r="DA278" s="1248"/>
      <c r="DB278" s="1248"/>
      <c r="DC278" s="1248"/>
      <c r="DD278" s="1248"/>
      <c r="DE278" s="1248"/>
      <c r="DF278" s="1248"/>
      <c r="DG278" s="1248"/>
      <c r="DH278" s="1248"/>
      <c r="DI278" s="1248"/>
      <c r="DJ278" s="1248"/>
      <c r="DK278" s="1248"/>
      <c r="DL278" s="1248"/>
      <c r="DM278" s="1248"/>
      <c r="DN278" s="1248"/>
      <c r="DO278" s="1248"/>
      <c r="DP278" s="1248"/>
      <c r="DQ278" s="1248"/>
      <c r="DR278" s="1248"/>
      <c r="DS278" s="1248"/>
      <c r="DT278" s="1248"/>
      <c r="DU278" s="1248"/>
      <c r="DV278" s="1248"/>
    </row>
    <row r="279" spans="1:126" s="464" customFormat="1" outlineLevel="1" x14ac:dyDescent="0.4">
      <c r="A279" s="736"/>
      <c r="B279" s="464" t="str">
        <f>'Control Panel_운영'!$C188</f>
        <v>주차수익</v>
      </c>
      <c r="C279" s="1242"/>
      <c r="D279" s="1220">
        <f>'Control Panel_운영'!$F188</f>
        <v>0</v>
      </c>
      <c r="E279" s="1243">
        <f>'Control Panel_운영'!$D188</f>
        <v>0</v>
      </c>
      <c r="F279" s="588">
        <f>IF(F$2=0,$D279*Index_운영!F$10,IF(E279=0,$D279*Index_운영!F$10,E279*(1+$E279*Index_운영!F$19)*Index_운영!F$10))</f>
        <v>0</v>
      </c>
      <c r="G279" s="589">
        <f>IF(G$2=0,$D279*Index_운영!G$10,IF(F279=0,$D279*Index_운영!G$10,F279*(1+$E279*Index_운영!G$19)*Index_운영!G$10))</f>
        <v>0</v>
      </c>
      <c r="H279" s="589">
        <f>IF(H$2=0,$D279*Index_운영!H$10,IF(G279=0,$D279*Index_운영!H$10,G279*(1+$E279*Index_운영!H$19)*Index_운영!H$10))</f>
        <v>0</v>
      </c>
      <c r="I279" s="589">
        <f>IF(I$2=0,$D279*Index_운영!I$10,IF(H279=0,$D279*Index_운영!I$10,H279*(1+$E279*Index_운영!I$19)*Index_운영!I$10))</f>
        <v>0</v>
      </c>
      <c r="J279" s="589">
        <f>IF(J$2=0,$D279*Index_운영!J$10,IF(I279=0,$D279*Index_운영!J$10,I279*(1+$E279*Index_운영!J$19)*Index_운영!J$10))</f>
        <v>0</v>
      </c>
      <c r="K279" s="589">
        <f>IF(K$2=0,$D279*Index_운영!K$10,IF(J279=0,$D279*Index_운영!K$10,J279*(1+$E279*Index_운영!K$19)*Index_운영!K$10))</f>
        <v>0</v>
      </c>
      <c r="L279" s="589">
        <f>IF(L$2=0,$D279*Index_운영!L$10,IF(K279=0,$D279*Index_운영!L$10,K279*(1+$E279*Index_운영!L$19)*Index_운영!L$10))</f>
        <v>0</v>
      </c>
      <c r="M279" s="589">
        <f>IF(M$2=0,$D279*Index_운영!M$10,IF(L279=0,$D279*Index_운영!M$10,L279*(1+$E279*Index_운영!M$19)*Index_운영!M$10))</f>
        <v>0</v>
      </c>
      <c r="N279" s="589">
        <f>IF(N$2=0,$D279*Index_운영!N$10,IF(M279=0,$D279*Index_운영!N$10,M279*(1+$E279*Index_운영!N$19)*Index_운영!N$10))</f>
        <v>0</v>
      </c>
      <c r="O279" s="589">
        <f>IF(O$2=0,$D279*Index_운영!O$10,IF(N279=0,$D279*Index_운영!O$10,N279*(1+$E279*Index_운영!O$19)*Index_운영!O$10))</f>
        <v>0</v>
      </c>
      <c r="P279" s="589">
        <f>IF(P$2=0,$D279*Index_운영!P$10,IF(O279=0,$D279*Index_운영!P$10,O279*(1+$E279*Index_운영!P$19)*Index_운영!P$10))</f>
        <v>0</v>
      </c>
      <c r="Q279" s="589">
        <f>IF(Q$2=0,$D279*Index_운영!Q$10,IF(P279=0,$D279*Index_운영!Q$10,P279*(1+$E279*Index_운영!Q$19)*Index_운영!Q$10))</f>
        <v>0</v>
      </c>
      <c r="R279" s="589">
        <f>IF(R$2=0,$D279*Index_운영!R$10,IF(Q279=0,$D279*Index_운영!R$10,Q279*(1+$E279*Index_운영!R$19)*Index_운영!R$10))</f>
        <v>0</v>
      </c>
      <c r="S279" s="589">
        <f>IF(S$2=0,$D279*Index_운영!S$10,IF(R279=0,$D279*Index_운영!S$10,R279*(1+$E279*Index_운영!S$19)*Index_운영!S$10))</f>
        <v>0</v>
      </c>
      <c r="T279" s="589">
        <f>IF(T$2=0,$D279*Index_운영!T$10,IF(S279=0,$D279*Index_운영!T$10,S279*(1+$E279*Index_운영!T$19)*Index_운영!T$10))</f>
        <v>0</v>
      </c>
      <c r="U279" s="589">
        <f>IF(U$2=0,$D279*Index_운영!U$10,IF(T279=0,$D279*Index_운영!U$10,T279*(1+$E279*Index_운영!U$19)*Index_운영!U$10))</f>
        <v>0</v>
      </c>
      <c r="V279" s="589">
        <f>IF(V$2=0,$D279*Index_운영!V$10,IF(U279=0,$D279*Index_운영!V$10,U279*(1+$E279*Index_운영!V$19)*Index_운영!V$10))</f>
        <v>0</v>
      </c>
      <c r="W279" s="589">
        <f>IF(W$2=0,$D279*Index_운영!W$10,IF(V279=0,$D279*Index_운영!W$10,V279*(1+$E279*Index_운영!W$19)*Index_운영!W$10))</f>
        <v>0</v>
      </c>
      <c r="X279" s="589">
        <f>IF(X$2=0,$D279*Index_운영!X$10,IF(W279=0,$D279*Index_운영!X$10,W279*(1+$E279*Index_운영!X$19)*Index_운영!X$10))</f>
        <v>0</v>
      </c>
      <c r="Y279" s="589">
        <f>IF(Y$2=0,$D279*Index_운영!Y$10,IF(X279=0,$D279*Index_운영!Y$10,X279*(1+$E279*Index_운영!Y$19)*Index_운영!Y$10))</f>
        <v>0</v>
      </c>
      <c r="Z279" s="589">
        <f>IF(Z$2=0,$D279*Index_운영!Z$10,IF(Y279=0,$D279*Index_운영!Z$10,Y279*(1+$E279*Index_운영!Z$19)*Index_운영!Z$10))</f>
        <v>0</v>
      </c>
      <c r="AA279" s="589">
        <f>IF(AA$2=0,$D279*Index_운영!AA$10,IF(Z279=0,$D279*Index_운영!AA$10,Z279*(1+$E279*Index_운영!AA$19)*Index_운영!AA$10))</f>
        <v>0</v>
      </c>
      <c r="AB279" s="589">
        <f>IF(AB$2=0,$D279*Index_운영!AB$10,IF(AA279=0,$D279*Index_운영!AB$10,AA279*(1+$E279*Index_운영!AB$19)*Index_운영!AB$10))</f>
        <v>0</v>
      </c>
      <c r="AC279" s="589">
        <f>IF(AC$2=0,$D279*Index_운영!AC$10,IF(AB279=0,$D279*Index_운영!AC$10,AB279*(1+$E279*Index_운영!AC$19)*Index_운영!AC$10))</f>
        <v>0</v>
      </c>
      <c r="AD279" s="589">
        <f>IF(AD$2=0,$D279*Index_운영!AD$10,IF(AC279=0,$D279*Index_운영!AD$10,AC279*(1+$E279*Index_운영!AD$19)*Index_운영!AD$10))</f>
        <v>0</v>
      </c>
      <c r="AE279" s="589">
        <f>IF(AE$2=0,$D279*Index_운영!AE$10,IF(AD279=0,$D279*Index_운영!AE$10,AD279*(1+$E279*Index_운영!AE$19)*Index_운영!AE$10))</f>
        <v>0</v>
      </c>
      <c r="AF279" s="589">
        <f>IF(AF$2=0,$D279*Index_운영!AF$10,IF(AE279=0,$D279*Index_운영!AF$10,AE279*(1+$E279*Index_운영!AF$19)*Index_운영!AF$10))</f>
        <v>0</v>
      </c>
      <c r="AG279" s="589">
        <f>IF(AG$2=0,$D279*Index_운영!AG$10,IF(AF279=0,$D279*Index_운영!AG$10,AF279*(1+$E279*Index_운영!AG$19)*Index_운영!AG$10))</f>
        <v>0</v>
      </c>
      <c r="AH279" s="589">
        <f>IF(AH$2=0,$D279*Index_운영!AH$10,IF(AG279=0,$D279*Index_운영!AH$10,AG279*(1+$E279*Index_운영!AH$19)*Index_운영!AH$10))</f>
        <v>0</v>
      </c>
      <c r="AI279" s="589">
        <f>IF(AI$2=0,$D279*Index_운영!AI$10,IF(AH279=0,$D279*Index_운영!AI$10,AH279*(1+$E279*Index_운영!AI$19)*Index_운영!AI$10))</f>
        <v>0</v>
      </c>
      <c r="AJ279" s="589">
        <f>IF(AJ$2=0,$D279*Index_운영!AJ$10,IF(AI279=0,$D279*Index_운영!AJ$10,AI279*(1+$E279*Index_운영!AJ$19)*Index_운영!AJ$10))</f>
        <v>0</v>
      </c>
      <c r="AK279" s="589">
        <f>IF(AK$2=0,$D279*Index_운영!AK$10,IF(AJ279=0,$D279*Index_운영!AK$10,AJ279*(1+$E279*Index_운영!AK$19)*Index_운영!AK$10))</f>
        <v>0</v>
      </c>
      <c r="AL279" s="589">
        <f>IF(AL$2=0,$D279*Index_운영!AL$10,IF(AK279=0,$D279*Index_운영!AL$10,AK279*(1+$E279*Index_운영!AL$19)*Index_운영!AL$10))</f>
        <v>0</v>
      </c>
      <c r="AM279" s="589">
        <f>IF(AM$2=0,$D279*Index_운영!AM$10,IF(AL279=0,$D279*Index_운영!AM$10,AL279*(1+$E279*Index_운영!AM$19)*Index_운영!AM$10))</f>
        <v>0</v>
      </c>
      <c r="AN279" s="589">
        <f>IF(AN$2=0,$D279*Index_운영!AN$10,IF(AM279=0,$D279*Index_운영!AN$10,AM279*(1+$E279*Index_운영!AN$19)*Index_운영!AN$10))</f>
        <v>0</v>
      </c>
      <c r="AO279" s="589">
        <f>IF(AO$2=0,$D279*Index_운영!AO$10,IF(AN279=0,$D279*Index_운영!AO$10,AN279*(1+$E279*Index_운영!AO$19)*Index_운영!AO$10))</f>
        <v>0</v>
      </c>
      <c r="AP279" s="589">
        <f>IF(AP$2=0,$D279*Index_운영!AP$10,IF(AO279=0,$D279*Index_운영!AP$10,AO279*(1+$E279*Index_운영!AP$19)*Index_운영!AP$10))</f>
        <v>0</v>
      </c>
      <c r="AQ279" s="589">
        <f>IF(AQ$2=0,$D279*Index_운영!AQ$10,IF(AP279=0,$D279*Index_운영!AQ$10,AP279*(1+$E279*Index_운영!AQ$19)*Index_운영!AQ$10))</f>
        <v>0</v>
      </c>
      <c r="AR279" s="589">
        <f>IF(AR$2=0,$D279*Index_운영!AR$10,IF(AQ279=0,$D279*Index_운영!AR$10,AQ279*(1+$E279*Index_운영!AR$19)*Index_운영!AR$10))</f>
        <v>0</v>
      </c>
      <c r="AS279" s="589">
        <f>IF(AS$2=0,$D279*Index_운영!AS$10,IF(AR279=0,$D279*Index_운영!AS$10,AR279*(1+$E279*Index_운영!AS$19)*Index_운영!AS$10))</f>
        <v>0</v>
      </c>
      <c r="AT279" s="589">
        <f>IF(AT$2=0,$D279*Index_운영!AT$10,IF(AS279=0,$D279*Index_운영!AT$10,AS279*(1+$E279*Index_운영!AT$19)*Index_운영!AT$10))</f>
        <v>0</v>
      </c>
      <c r="AU279" s="589">
        <f>IF(AU$2=0,$D279*Index_운영!AU$10,IF(AT279=0,$D279*Index_운영!AU$10,AT279*(1+$E279*Index_운영!AU$19)*Index_운영!AU$10))</f>
        <v>0</v>
      </c>
      <c r="AV279" s="589">
        <f>IF(AV$2=0,$D279*Index_운영!AV$10,IF(AU279=0,$D279*Index_운영!AV$10,AU279*(1+$E279*Index_운영!AV$19)*Index_운영!AV$10))</f>
        <v>0</v>
      </c>
      <c r="AW279" s="589">
        <f>IF(AW$2=0,$D279*Index_운영!AW$10,IF(AV279=0,$D279*Index_운영!AW$10,AV279*(1+$E279*Index_운영!AW$19)*Index_운영!AW$10))</f>
        <v>0</v>
      </c>
      <c r="AX279" s="589">
        <f>IF(AX$2=0,$D279*Index_운영!AX$10,IF(AW279=0,$D279*Index_운영!AX$10,AW279*(1+$E279*Index_운영!AX$19)*Index_운영!AX$10))</f>
        <v>0</v>
      </c>
      <c r="AY279" s="589">
        <f>IF(AY$2=0,$D279*Index_운영!AY$10,IF(AX279=0,$D279*Index_운영!AY$10,AX279*(1+$E279*Index_운영!AY$19)*Index_운영!AY$10))</f>
        <v>0</v>
      </c>
      <c r="AZ279" s="589">
        <f>IF(AZ$2=0,$D279*Index_운영!AZ$10,IF(AY279=0,$D279*Index_운영!AZ$10,AY279*(1+$E279*Index_운영!AZ$19)*Index_운영!AZ$10))</f>
        <v>0</v>
      </c>
      <c r="BA279" s="589">
        <f>IF(BA$2=0,$D279*Index_운영!BA$10,IF(AZ279=0,$D279*Index_운영!BA$10,AZ279*(1+$E279*Index_운영!BA$19)*Index_운영!BA$10))</f>
        <v>0</v>
      </c>
      <c r="BB279" s="589">
        <f>IF(BB$2=0,$D279*Index_운영!BB$10,IF(BA279=0,$D279*Index_운영!BB$10,BA279*(1+$E279*Index_운영!BB$19)*Index_운영!BB$10))</f>
        <v>0</v>
      </c>
      <c r="BC279" s="589">
        <f>IF(BC$2=0,$D279*Index_운영!BC$10,IF(BB279=0,$D279*Index_운영!BC$10,BB279*(1+$E279*Index_운영!BC$19)*Index_운영!BC$10))</f>
        <v>0</v>
      </c>
      <c r="BD279" s="589">
        <f>IF(BD$2=0,$D279*Index_운영!BD$10,IF(BC279=0,$D279*Index_운영!BD$10,BC279*(1+$E279*Index_운영!BD$19)*Index_운영!BD$10))</f>
        <v>0</v>
      </c>
      <c r="BE279" s="589">
        <f>IF(BE$2=0,$D279*Index_운영!BE$10,IF(BD279=0,$D279*Index_운영!BE$10,BD279*(1+$E279*Index_운영!BE$19)*Index_운영!BE$10))</f>
        <v>0</v>
      </c>
      <c r="BF279" s="589">
        <f>IF(BF$2=0,$D279*Index_운영!BF$10,IF(BE279=0,$D279*Index_운영!BF$10,BE279*(1+$E279*Index_운영!BF$19)*Index_운영!BF$10))</f>
        <v>0</v>
      </c>
      <c r="BG279" s="589">
        <f>IF(BG$2=0,$D279*Index_운영!BG$10,IF(BF279=0,$D279*Index_운영!BG$10,BF279*(1+$E279*Index_운영!BG$19)*Index_운영!BG$10))</f>
        <v>0</v>
      </c>
      <c r="BH279" s="589">
        <f>IF(BH$2=0,$D279*Index_운영!BH$10,IF(BG279=0,$D279*Index_운영!BH$10,BG279*(1+$E279*Index_운영!BH$19)*Index_운영!BH$10))</f>
        <v>0</v>
      </c>
      <c r="BI279" s="589">
        <f>IF(BI$2=0,$D279*Index_운영!BI$10,IF(BH279=0,$D279*Index_운영!BI$10,BH279*(1+$E279*Index_운영!BI$19)*Index_운영!BI$10))</f>
        <v>0</v>
      </c>
      <c r="BJ279" s="589">
        <f>IF(BJ$2=0,$D279*Index_운영!BJ$10,IF(BI279=0,$D279*Index_운영!BJ$10,BI279*(1+$E279*Index_운영!BJ$19)*Index_운영!BJ$10))</f>
        <v>0</v>
      </c>
      <c r="BK279" s="589">
        <f>IF(BK$2=0,$D279*Index_운영!BK$10,IF(BJ279=0,$D279*Index_운영!BK$10,BJ279*(1+$E279*Index_운영!BK$19)*Index_운영!BK$10))</f>
        <v>0</v>
      </c>
      <c r="BL279" s="589">
        <f>IF(BL$2=0,$D279*Index_운영!BL$10,IF(BK279=0,$D279*Index_운영!BL$10,BK279*(1+$E279*Index_운영!BL$19)*Index_운영!BL$10))</f>
        <v>0</v>
      </c>
      <c r="BM279" s="589">
        <f>IF(BM$2=0,$D279*Index_운영!BM$10,IF(BL279=0,$D279*Index_운영!BM$10,BL279*(1+$E279*Index_운영!BM$19)*Index_운영!BM$10))</f>
        <v>0</v>
      </c>
      <c r="BN279" s="589">
        <f>IF(BN$2=0,$D279*Index_운영!BN$10,IF(BM279=0,$D279*Index_운영!BN$10,BM279*(1+$E279*Index_운영!BN$19)*Index_운영!BN$10))</f>
        <v>0</v>
      </c>
      <c r="BO279" s="589">
        <f>IF(BO$2=0,$D279*Index_운영!BO$10,IF(BN279=0,$D279*Index_운영!BO$10,BN279*(1+$E279*Index_운영!BO$19)*Index_운영!BO$10))</f>
        <v>0</v>
      </c>
      <c r="BP279" s="589">
        <f>IF(BP$2=0,$D279*Index_운영!BP$10,IF(BO279=0,$D279*Index_운영!BP$10,BO279*(1+$E279*Index_운영!BP$19)*Index_운영!BP$10))</f>
        <v>0</v>
      </c>
      <c r="BQ279" s="589">
        <f>IF(BQ$2=0,$D279*Index_운영!BQ$10,IF(BP279=0,$D279*Index_운영!BQ$10,BP279*(1+$E279*Index_운영!BQ$19)*Index_운영!BQ$10))</f>
        <v>0</v>
      </c>
      <c r="BR279" s="589">
        <f>IF(BR$2=0,$D279*Index_운영!BR$10,IF(BQ279=0,$D279*Index_운영!BR$10,BQ279*(1+$E279*Index_운영!BR$19)*Index_운영!BR$10))</f>
        <v>0</v>
      </c>
      <c r="BS279" s="589">
        <f>IF(BS$2=0,$D279*Index_운영!BS$10,IF(BR279=0,$D279*Index_운영!BS$10,BR279*(1+$E279*Index_운영!BS$19)*Index_운영!BS$10))</f>
        <v>0</v>
      </c>
      <c r="BT279" s="589">
        <f>IF(BT$2=0,$D279*Index_운영!BT$10,IF(BS279=0,$D279*Index_운영!BT$10,BS279*(1+$E279*Index_운영!BT$19)*Index_운영!BT$10))</f>
        <v>0</v>
      </c>
      <c r="BU279" s="589">
        <f>IF(BU$2=0,$D279*Index_운영!BU$10,IF(BT279=0,$D279*Index_운영!BU$10,BT279*(1+$E279*Index_운영!BU$19)*Index_운영!BU$10))</f>
        <v>0</v>
      </c>
      <c r="BV279" s="589">
        <f>IF(BV$2=0,$D279*Index_운영!BV$10,IF(BU279=0,$D279*Index_운영!BV$10,BU279*(1+$E279*Index_운영!BV$19)*Index_운영!BV$10))</f>
        <v>0</v>
      </c>
      <c r="BW279" s="589">
        <f>IF(BW$2=0,$D279*Index_운영!BW$10,IF(BV279=0,$D279*Index_운영!BW$10,BV279*(1+$E279*Index_운영!BW$19)*Index_운영!BW$10))</f>
        <v>0</v>
      </c>
      <c r="BX279" s="589">
        <f>IF(BX$2=0,$D279*Index_운영!BX$10,IF(BW279=0,$D279*Index_운영!BX$10,BW279*(1+$E279*Index_운영!BX$19)*Index_운영!BX$10))</f>
        <v>0</v>
      </c>
      <c r="BY279" s="589">
        <f>IF(BY$2=0,$D279*Index_운영!BY$10,IF(BX279=0,$D279*Index_운영!BY$10,BX279*(1+$E279*Index_운영!BY$19)*Index_운영!BY$10))</f>
        <v>0</v>
      </c>
      <c r="BZ279" s="589">
        <f>IF(BZ$2=0,$D279*Index_운영!BZ$10,IF(BY279=0,$D279*Index_운영!BZ$10,BY279*(1+$E279*Index_운영!BZ$19)*Index_운영!BZ$10))</f>
        <v>0</v>
      </c>
      <c r="CA279" s="589">
        <f>IF(CA$2=0,$D279*Index_운영!CA$10,IF(BZ279=0,$D279*Index_운영!CA$10,BZ279*(1+$E279*Index_운영!CA$19)*Index_운영!CA$10))</f>
        <v>0</v>
      </c>
      <c r="CB279" s="589">
        <f>IF(CB$2=0,$D279*Index_운영!CB$10,IF(CA279=0,$D279*Index_운영!CB$10,CA279*(1+$E279*Index_운영!CB$19)*Index_운영!CB$10))</f>
        <v>0</v>
      </c>
      <c r="CC279" s="589">
        <f>IF(CC$2=0,$D279*Index_운영!CC$10,IF(CB279=0,$D279*Index_운영!CC$10,CB279*(1+$E279*Index_운영!CC$19)*Index_운영!CC$10))</f>
        <v>0</v>
      </c>
      <c r="CD279" s="589">
        <f>IF(CD$2=0,$D279*Index_운영!CD$10,IF(CC279=0,$D279*Index_운영!CD$10,CC279*(1+$E279*Index_운영!CD$19)*Index_운영!CD$10))</f>
        <v>0</v>
      </c>
      <c r="CE279" s="589">
        <f>IF(CE$2=0,$D279*Index_운영!CE$10,IF(CD279=0,$D279*Index_운영!CE$10,CD279*(1+$E279*Index_운영!CE$19)*Index_운영!CE$10))</f>
        <v>0</v>
      </c>
      <c r="CF279" s="589">
        <f>IF(CF$2=0,$D279*Index_운영!CF$10,IF(CE279=0,$D279*Index_운영!CF$10,CE279*(1+$E279*Index_운영!CF$19)*Index_운영!CF$10))</f>
        <v>0</v>
      </c>
      <c r="CG279" s="589">
        <f>IF(CG$2=0,$D279*Index_운영!CG$10,IF(CF279=0,$D279*Index_운영!CG$10,CF279*(1+$E279*Index_운영!CG$19)*Index_운영!CG$10))</f>
        <v>0</v>
      </c>
      <c r="CH279" s="589">
        <f>IF(CH$2=0,$D279*Index_운영!CH$10,IF(CG279=0,$D279*Index_운영!CH$10,CG279*(1+$E279*Index_운영!CH$19)*Index_운영!CH$10))</f>
        <v>0</v>
      </c>
      <c r="CI279" s="589">
        <f>IF(CI$2=0,$D279*Index_운영!CI$10,IF(CH279=0,$D279*Index_운영!CI$10,CH279*(1+$E279*Index_운영!CI$19)*Index_운영!CI$10))</f>
        <v>0</v>
      </c>
      <c r="CJ279" s="589">
        <f>IF(CJ$2=0,$D279*Index_운영!CJ$10,IF(CI279=0,$D279*Index_운영!CJ$10,CI279*(1+$E279*Index_운영!CJ$19)*Index_운영!CJ$10))</f>
        <v>0</v>
      </c>
      <c r="CK279" s="589">
        <f>IF(CK$2=0,$D279*Index_운영!CK$10,IF(CJ279=0,$D279*Index_운영!CK$10,CJ279*(1+$E279*Index_운영!CK$19)*Index_운영!CK$10))</f>
        <v>0</v>
      </c>
      <c r="CL279" s="589">
        <f>IF(CL$2=0,$D279*Index_운영!CL$10,IF(CK279=0,$D279*Index_운영!CL$10,CK279*(1+$E279*Index_운영!CL$19)*Index_운영!CL$10))</f>
        <v>0</v>
      </c>
      <c r="CM279" s="589">
        <f>IF(CM$2=0,$D279*Index_운영!CM$10,IF(CL279=0,$D279*Index_운영!CM$10,CL279*(1+$E279*Index_운영!CM$19)*Index_운영!CM$10))</f>
        <v>0</v>
      </c>
      <c r="CN279" s="589">
        <f>IF(CN$2=0,$D279*Index_운영!CN$10,IF(CM279=0,$D279*Index_운영!CN$10,CM279*(1+$E279*Index_운영!CN$19)*Index_운영!CN$10))</f>
        <v>0</v>
      </c>
      <c r="CO279" s="589">
        <f>IF(CO$2=0,$D279*Index_운영!CO$10,IF(CN279=0,$D279*Index_운영!CO$10,CN279*(1+$E279*Index_운영!CO$19)*Index_운영!CO$10))</f>
        <v>0</v>
      </c>
      <c r="CP279" s="589">
        <f>IF(CP$2=0,$D279*Index_운영!CP$10,IF(CO279=0,$D279*Index_운영!CP$10,CO279*(1+$E279*Index_운영!CP$19)*Index_운영!CP$10))</f>
        <v>0</v>
      </c>
      <c r="CQ279" s="589">
        <f>IF(CQ$2=0,$D279*Index_운영!CQ$10,IF(CP279=0,$D279*Index_운영!CQ$10,CP279*(1+$E279*Index_운영!CQ$19)*Index_운영!CQ$10))</f>
        <v>0</v>
      </c>
      <c r="CR279" s="589">
        <f>IF(CR$2=0,$D279*Index_운영!CR$10,IF(CQ279=0,$D279*Index_운영!CR$10,CQ279*(1+$E279*Index_운영!CR$19)*Index_운영!CR$10))</f>
        <v>0</v>
      </c>
      <c r="CS279" s="589">
        <f>IF(CS$2=0,$D279*Index_운영!CS$10,IF(CR279=0,$D279*Index_운영!CS$10,CR279*(1+$E279*Index_운영!CS$19)*Index_운영!CS$10))</f>
        <v>0</v>
      </c>
      <c r="CT279" s="589">
        <f>IF(CT$2=0,$D279*Index_운영!CT$10,IF(CS279=0,$D279*Index_운영!CT$10,CS279*(1+$E279*Index_운영!CT$19)*Index_운영!CT$10))</f>
        <v>0</v>
      </c>
      <c r="CU279" s="589">
        <f>IF(CU$2=0,$D279*Index_운영!CU$10,IF(CT279=0,$D279*Index_운영!CU$10,CT279*(1+$E279*Index_운영!CU$19)*Index_운영!CU$10))</f>
        <v>0</v>
      </c>
      <c r="CV279" s="589">
        <f>IF(CV$2=0,$D279*Index_운영!CV$10,IF(CU279=0,$D279*Index_운영!CV$10,CU279*(1+$E279*Index_운영!CV$19)*Index_운영!CV$10))</f>
        <v>0</v>
      </c>
      <c r="CW279" s="589">
        <f>IF(CW$2=0,$D279*Index_운영!CW$10,IF(CV279=0,$D279*Index_운영!CW$10,CV279*(1+$E279*Index_운영!CW$19)*Index_운영!CW$10))</f>
        <v>0</v>
      </c>
      <c r="CX279" s="589">
        <f>IF(CX$2=0,$D279*Index_운영!CX$10,IF(CW279=0,$D279*Index_운영!CX$10,CW279*(1+$E279*Index_운영!CX$19)*Index_운영!CX$10))</f>
        <v>0</v>
      </c>
      <c r="CY279" s="589">
        <f>IF(CY$2=0,$D279*Index_운영!CY$10,IF(CX279=0,$D279*Index_운영!CY$10,CX279*(1+$E279*Index_운영!CY$19)*Index_운영!CY$10))</f>
        <v>0</v>
      </c>
      <c r="CZ279" s="589">
        <f>IF(CZ$2=0,$D279*Index_운영!CZ$10,IF(CY279=0,$D279*Index_운영!CZ$10,CY279*(1+$E279*Index_운영!CZ$19)*Index_운영!CZ$10))</f>
        <v>0</v>
      </c>
      <c r="DA279" s="589">
        <f>IF(DA$2=0,$D279*Index_운영!DA$10,IF(CZ279=0,$D279*Index_운영!DA$10,CZ279*(1+$E279*Index_운영!DA$19)*Index_운영!DA$10))</f>
        <v>0</v>
      </c>
      <c r="DB279" s="589">
        <f>IF(DB$2=0,$D279*Index_운영!DB$10,IF(DA279=0,$D279*Index_운영!DB$10,DA279*(1+$E279*Index_운영!DB$19)*Index_운영!DB$10))</f>
        <v>0</v>
      </c>
      <c r="DC279" s="589">
        <f>IF(DC$2=0,$D279*Index_운영!DC$10,IF(DB279=0,$D279*Index_운영!DC$10,DB279*(1+$E279*Index_운영!DC$19)*Index_운영!DC$10))</f>
        <v>0</v>
      </c>
      <c r="DD279" s="589">
        <f>IF(DD$2=0,$D279*Index_운영!DD$10,IF(DC279=0,$D279*Index_운영!DD$10,DC279*(1+$E279*Index_운영!DD$19)*Index_운영!DD$10))</f>
        <v>0</v>
      </c>
      <c r="DE279" s="589">
        <f>IF(DE$2=0,$D279*Index_운영!DE$10,IF(DD279=0,$D279*Index_운영!DE$10,DD279*(1+$E279*Index_운영!DE$19)*Index_운영!DE$10))</f>
        <v>0</v>
      </c>
      <c r="DF279" s="589">
        <f>IF(DF$2=0,$D279*Index_운영!DF$10,IF(DE279=0,$D279*Index_운영!DF$10,DE279*(1+$E279*Index_운영!DF$19)*Index_운영!DF$10))</f>
        <v>0</v>
      </c>
      <c r="DG279" s="589">
        <f>IF(DG$2=0,$D279*Index_운영!DG$10,IF(DF279=0,$D279*Index_운영!DG$10,DF279*(1+$E279*Index_운영!DG$19)*Index_운영!DG$10))</f>
        <v>0</v>
      </c>
      <c r="DH279" s="589">
        <f>IF(DH$2=0,$D279*Index_운영!DH$10,IF(DG279=0,$D279*Index_운영!DH$10,DG279*(1+$E279*Index_운영!DH$19)*Index_운영!DH$10))</f>
        <v>0</v>
      </c>
      <c r="DI279" s="589">
        <f>IF(DI$2=0,$D279*Index_운영!DI$10,IF(DH279=0,$D279*Index_운영!DI$10,DH279*(1+$E279*Index_운영!DI$19)*Index_운영!DI$10))</f>
        <v>0</v>
      </c>
      <c r="DJ279" s="589">
        <f>IF(DJ$2=0,$D279*Index_운영!DJ$10,IF(DI279=0,$D279*Index_운영!DJ$10,DI279*(1+$E279*Index_운영!DJ$19)*Index_운영!DJ$10))</f>
        <v>0</v>
      </c>
      <c r="DK279" s="589">
        <f>IF(DK$2=0,$D279*Index_운영!DK$10,IF(DJ279=0,$D279*Index_운영!DK$10,DJ279*(1+$E279*Index_운영!DK$19)*Index_운영!DK$10))</f>
        <v>0</v>
      </c>
      <c r="DL279" s="589">
        <f>IF(DL$2=0,$D279*Index_운영!DL$10,IF(DK279=0,$D279*Index_운영!DL$10,DK279*(1+$E279*Index_운영!DL$19)*Index_운영!DL$10))</f>
        <v>0</v>
      </c>
      <c r="DM279" s="589">
        <f>IF(DM$2=0,$D279*Index_운영!DM$10,IF(DL279=0,$D279*Index_운영!DM$10,DL279*(1+$E279*Index_운영!DM$19)*Index_운영!DM$10))</f>
        <v>0</v>
      </c>
      <c r="DN279" s="589">
        <f>IF(DN$2=0,$D279*Index_운영!DN$10,IF(DM279=0,$D279*Index_운영!DN$10,DM279*(1+$E279*Index_운영!DN$19)*Index_운영!DN$10))</f>
        <v>0</v>
      </c>
      <c r="DO279" s="589">
        <f>IF(DO$2=0,$D279*Index_운영!DO$10,IF(DN279=0,$D279*Index_운영!DO$10,DN279*(1+$E279*Index_운영!DO$19)*Index_운영!DO$10))</f>
        <v>0</v>
      </c>
      <c r="DP279" s="589">
        <f>IF(DP$2=0,$D279*Index_운영!DP$10,IF(DO279=0,$D279*Index_운영!DP$10,DO279*(1+$E279*Index_운영!DP$19)*Index_운영!DP$10))</f>
        <v>0</v>
      </c>
      <c r="DQ279" s="589">
        <f>IF(DQ$2=0,$D279*Index_운영!DQ$10,IF(DP279=0,$D279*Index_운영!DQ$10,DP279*(1+$E279*Index_운영!DQ$19)*Index_운영!DQ$10))</f>
        <v>0</v>
      </c>
      <c r="DR279" s="589">
        <f>IF(DR$2=0,$D279*Index_운영!DR$10,IF(DQ279=0,$D279*Index_운영!DR$10,DQ279*(1+$E279*Index_운영!DR$19)*Index_운영!DR$10))</f>
        <v>0</v>
      </c>
      <c r="DS279" s="589">
        <f>IF(DS$2=0,$D279*Index_운영!DS$10,IF(DR279=0,$D279*Index_운영!DS$10,DR279*(1+$E279*Index_운영!DS$19)*Index_운영!DS$10))</f>
        <v>0</v>
      </c>
      <c r="DT279" s="589">
        <f>IF(DT$2=0,$D279*Index_운영!DT$10,IF(DS279=0,$D279*Index_운영!DT$10,DS279*(1+$E279*Index_운영!DT$19)*Index_운영!DT$10))</f>
        <v>0</v>
      </c>
      <c r="DU279" s="589">
        <f>IF(DU$2=0,$D279*Index_운영!DU$10,IF(DT279=0,$D279*Index_운영!DU$10,DT279*(1+$E279*Index_운영!DU$19)*Index_운영!DU$10))</f>
        <v>0</v>
      </c>
      <c r="DV279" s="589">
        <f>IF(DV$2=0,$D279*Index_운영!DV$10,IF(DU279=0,$D279*Index_운영!DV$10,DU279*(1+$E279*Index_운영!DV$19)*Index_운영!DV$10))</f>
        <v>0</v>
      </c>
    </row>
    <row r="280" spans="1:126" s="464" customFormat="1" outlineLevel="1" x14ac:dyDescent="0.4">
      <c r="A280" s="736"/>
      <c r="B280" s="444" t="str">
        <f>'Control Panel_운영'!$C190</f>
        <v>회입수익</v>
      </c>
      <c r="C280" s="1241" t="s">
        <v>64</v>
      </c>
      <c r="D280" s="1244">
        <f>'Control Panel_운영'!$E$190</f>
        <v>0.2</v>
      </c>
      <c r="E280" s="444"/>
      <c r="F280" s="588">
        <f>'월별 비용_운영'!F$12*$D$280</f>
        <v>0</v>
      </c>
      <c r="G280" s="589">
        <f>'월별 비용_운영'!G$12*$D$280</f>
        <v>7709.32503</v>
      </c>
      <c r="H280" s="589">
        <f>'월별 비용_운영'!H$12*$D$280</f>
        <v>7709.32503</v>
      </c>
      <c r="I280" s="589">
        <f>'월별 비용_운영'!I$12*$D$280</f>
        <v>7709.32503</v>
      </c>
      <c r="J280" s="589">
        <f>'월별 비용_운영'!J$12*$D$280</f>
        <v>7709.32503</v>
      </c>
      <c r="K280" s="589">
        <f>'월별 비용_운영'!K$12*$D$280</f>
        <v>7709.32503</v>
      </c>
      <c r="L280" s="589">
        <f>'월별 비용_운영'!L$12*$D$280</f>
        <v>7709.32503</v>
      </c>
      <c r="M280" s="589">
        <f>'월별 비용_운영'!M$12*$D$280</f>
        <v>7709.32503</v>
      </c>
      <c r="N280" s="589">
        <f>'월별 비용_운영'!N$12*$D$280</f>
        <v>7709.32503</v>
      </c>
      <c r="O280" s="589">
        <f>'월별 비용_운영'!O$12*$D$280</f>
        <v>7709.32503</v>
      </c>
      <c r="P280" s="589">
        <f>'월별 비용_운영'!P$12*$D$280</f>
        <v>7709.32503</v>
      </c>
      <c r="Q280" s="589">
        <f>'월별 비용_운영'!Q$12*$D$280</f>
        <v>7709.32503</v>
      </c>
      <c r="R280" s="589">
        <f>'월별 비용_운영'!R$12*$D$280</f>
        <v>7709.32503</v>
      </c>
      <c r="S280" s="589">
        <f>'월별 비용_운영'!S$12*$D$280</f>
        <v>7709.32503</v>
      </c>
      <c r="T280" s="589">
        <f>'월별 비용_운영'!T$12*$D$280</f>
        <v>7709.32503</v>
      </c>
      <c r="U280" s="589">
        <f>'월별 비용_운영'!U$12*$D$280</f>
        <v>7709.32503</v>
      </c>
      <c r="V280" s="589">
        <f>'월별 비용_운영'!V$12*$D$280</f>
        <v>7709.32503</v>
      </c>
      <c r="W280" s="589">
        <f>'월별 비용_운영'!W$12*$D$280</f>
        <v>7709.32503</v>
      </c>
      <c r="X280" s="589">
        <f>'월별 비용_운영'!X$12*$D$280</f>
        <v>7709.32503</v>
      </c>
      <c r="Y280" s="589">
        <f>'월별 비용_운영'!Y$12*$D$280</f>
        <v>7709.32503</v>
      </c>
      <c r="Z280" s="589">
        <f>'월별 비용_운영'!Z$12*$D$280</f>
        <v>7709.32503</v>
      </c>
      <c r="AA280" s="589">
        <f>'월별 비용_운영'!AA$12*$D$280</f>
        <v>7709.32503</v>
      </c>
      <c r="AB280" s="589">
        <f>'월별 비용_운영'!AB$12*$D$280</f>
        <v>7709.32503</v>
      </c>
      <c r="AC280" s="589">
        <f>'월별 비용_운영'!AC$12*$D$280</f>
        <v>7709.32503</v>
      </c>
      <c r="AD280" s="589">
        <f>'월별 비용_운영'!AD$12*$D$280</f>
        <v>7709.32503</v>
      </c>
      <c r="AE280" s="589">
        <f>'월별 비용_운영'!AE$12*$D$280</f>
        <v>7709.32503</v>
      </c>
      <c r="AF280" s="589">
        <f>'월별 비용_운영'!AF$12*$D$280</f>
        <v>7709.32503</v>
      </c>
      <c r="AG280" s="589">
        <f>'월별 비용_운영'!AG$12*$D$280</f>
        <v>7709.32503</v>
      </c>
      <c r="AH280" s="589">
        <f>'월별 비용_운영'!AH$12*$D$280</f>
        <v>7709.32503</v>
      </c>
      <c r="AI280" s="589">
        <f>'월별 비용_운영'!AI$12*$D$280</f>
        <v>7709.32503</v>
      </c>
      <c r="AJ280" s="589">
        <f>'월별 비용_운영'!AJ$12*$D$280</f>
        <v>7709.32503</v>
      </c>
      <c r="AK280" s="589">
        <f>'월별 비용_운영'!AK$12*$D$280</f>
        <v>7709.32503</v>
      </c>
      <c r="AL280" s="589">
        <f>'월별 비용_운영'!AL$12*$D$280</f>
        <v>7709.32503</v>
      </c>
      <c r="AM280" s="589">
        <f>'월별 비용_운영'!AM$12*$D$280</f>
        <v>7709.32503</v>
      </c>
      <c r="AN280" s="589">
        <f>'월별 비용_운영'!AN$12*$D$280</f>
        <v>7709.32503</v>
      </c>
      <c r="AO280" s="589">
        <f>'월별 비용_운영'!AO$12*$D$280</f>
        <v>7709.32503</v>
      </c>
      <c r="AP280" s="589">
        <f>'월별 비용_운영'!AP$12*$D$280</f>
        <v>7709.32503</v>
      </c>
      <c r="AQ280" s="589">
        <f>'월별 비용_운영'!AQ$12*$D$280</f>
        <v>7709.32503</v>
      </c>
      <c r="AR280" s="589">
        <f>'월별 비용_운영'!AR$12*$D$280</f>
        <v>7709.32503</v>
      </c>
      <c r="AS280" s="589">
        <f>'월별 비용_운영'!AS$12*$D$280</f>
        <v>7709.32503</v>
      </c>
      <c r="AT280" s="589">
        <f>'월별 비용_운영'!AT$12*$D$280</f>
        <v>7709.32503</v>
      </c>
      <c r="AU280" s="589">
        <f>'월별 비용_운영'!AU$12*$D$280</f>
        <v>7709.32503</v>
      </c>
      <c r="AV280" s="589">
        <f>'월별 비용_운영'!AV$12*$D$280</f>
        <v>7709.32503</v>
      </c>
      <c r="AW280" s="589">
        <f>'월별 비용_운영'!AW$12*$D$280</f>
        <v>7709.32503</v>
      </c>
      <c r="AX280" s="589">
        <f>'월별 비용_운영'!AX$12*$D$280</f>
        <v>7709.32503</v>
      </c>
      <c r="AY280" s="589">
        <f>'월별 비용_운영'!AY$12*$D$280</f>
        <v>7709.32503</v>
      </c>
      <c r="AZ280" s="589">
        <f>'월별 비용_운영'!AZ$12*$D$280</f>
        <v>7709.32503</v>
      </c>
      <c r="BA280" s="589">
        <f>'월별 비용_운영'!BA$12*$D$280</f>
        <v>7709.32503</v>
      </c>
      <c r="BB280" s="589">
        <f>'월별 비용_운영'!BB$12*$D$280</f>
        <v>7709.32503</v>
      </c>
      <c r="BC280" s="589">
        <f>'월별 비용_운영'!BC$12*$D$280</f>
        <v>7709.32503</v>
      </c>
      <c r="BD280" s="589">
        <f>'월별 비용_운영'!BD$12*$D$280</f>
        <v>7709.32503</v>
      </c>
      <c r="BE280" s="589">
        <f>'월별 비용_운영'!BE$12*$D$280</f>
        <v>7709.32503</v>
      </c>
      <c r="BF280" s="589">
        <f>'월별 비용_운영'!BF$12*$D$280</f>
        <v>7709.32503</v>
      </c>
      <c r="BG280" s="589">
        <f>'월별 비용_운영'!BG$12*$D$280</f>
        <v>7709.32503</v>
      </c>
      <c r="BH280" s="589">
        <f>'월별 비용_운영'!BH$12*$D$280</f>
        <v>7709.32503</v>
      </c>
      <c r="BI280" s="589">
        <f>'월별 비용_운영'!BI$12*$D$280</f>
        <v>7709.32503</v>
      </c>
      <c r="BJ280" s="589">
        <f>'월별 비용_운영'!BJ$12*$D$280</f>
        <v>7709.32503</v>
      </c>
      <c r="BK280" s="589">
        <f>'월별 비용_운영'!BK$12*$D$280</f>
        <v>7709.32503</v>
      </c>
      <c r="BL280" s="589">
        <f>'월별 비용_운영'!BL$12*$D$280</f>
        <v>7709.32503</v>
      </c>
      <c r="BM280" s="589">
        <f>'월별 비용_운영'!BM$12*$D$280</f>
        <v>7709.32503</v>
      </c>
      <c r="BN280" s="589">
        <f>'월별 비용_운영'!BN$12*$D$280</f>
        <v>7709.32503</v>
      </c>
      <c r="BO280" s="589">
        <f>'월별 비용_운영'!BO$12*$D$280</f>
        <v>7709.32503</v>
      </c>
      <c r="BP280" s="589">
        <f>'월별 비용_운영'!BP$12*$D$280</f>
        <v>7709.32503</v>
      </c>
      <c r="BQ280" s="589">
        <f>'월별 비용_운영'!BQ$12*$D$280</f>
        <v>7709.32503</v>
      </c>
      <c r="BR280" s="589">
        <f>'월별 비용_운영'!BR$12*$D$280</f>
        <v>7709.32503</v>
      </c>
      <c r="BS280" s="589">
        <f>'월별 비용_운영'!BS$12*$D$280</f>
        <v>7709.32503</v>
      </c>
      <c r="BT280" s="589">
        <f>'월별 비용_운영'!BT$12*$D$280</f>
        <v>7709.32503</v>
      </c>
      <c r="BU280" s="589">
        <f>'월별 비용_운영'!BU$12*$D$280</f>
        <v>7709.32503</v>
      </c>
      <c r="BV280" s="589">
        <f>'월별 비용_운영'!BV$12*$D$280</f>
        <v>7709.32503</v>
      </c>
      <c r="BW280" s="589">
        <f>'월별 비용_운영'!BW$12*$D$280</f>
        <v>7709.32503</v>
      </c>
      <c r="BX280" s="589">
        <f>'월별 비용_운영'!BX$12*$D$280</f>
        <v>7709.32503</v>
      </c>
      <c r="BY280" s="589">
        <f>'월별 비용_운영'!BY$12*$D$280</f>
        <v>7709.32503</v>
      </c>
      <c r="BZ280" s="589">
        <f>'월별 비용_운영'!BZ$12*$D$280</f>
        <v>7709.32503</v>
      </c>
      <c r="CA280" s="589">
        <f>'월별 비용_운영'!CA$12*$D$280</f>
        <v>7709.32503</v>
      </c>
      <c r="CB280" s="589">
        <f>'월별 비용_운영'!CB$12*$D$280</f>
        <v>7709.32503</v>
      </c>
      <c r="CC280" s="589">
        <f>'월별 비용_운영'!CC$12*$D$280</f>
        <v>7709.32503</v>
      </c>
      <c r="CD280" s="589">
        <f>'월별 비용_운영'!CD$12*$D$280</f>
        <v>7709.32503</v>
      </c>
      <c r="CE280" s="589">
        <f>'월별 비용_운영'!CE$12*$D$280</f>
        <v>7709.32503</v>
      </c>
      <c r="CF280" s="589">
        <f>'월별 비용_운영'!CF$12*$D$280</f>
        <v>7709.32503</v>
      </c>
      <c r="CG280" s="589">
        <f>'월별 비용_운영'!CG$12*$D$280</f>
        <v>7709.32503</v>
      </c>
      <c r="CH280" s="589">
        <f>'월별 비용_운영'!CH$12*$D$280</f>
        <v>7709.32503</v>
      </c>
      <c r="CI280" s="589">
        <f>'월별 비용_운영'!CI$12*$D$280</f>
        <v>7709.32503</v>
      </c>
      <c r="CJ280" s="589">
        <f>'월별 비용_운영'!CJ$12*$D$280</f>
        <v>7709.32503</v>
      </c>
      <c r="CK280" s="589">
        <f>'월별 비용_운영'!CK$12*$D$280</f>
        <v>7709.32503</v>
      </c>
      <c r="CL280" s="589">
        <f>'월별 비용_운영'!CL$12*$D$280</f>
        <v>7709.32503</v>
      </c>
      <c r="CM280" s="589">
        <f>'월별 비용_운영'!CM$12*$D$280</f>
        <v>7709.32503</v>
      </c>
      <c r="CN280" s="589">
        <f>'월별 비용_운영'!CN$12*$D$280</f>
        <v>7709.32503</v>
      </c>
      <c r="CO280" s="589">
        <f>'월별 비용_운영'!CO$12*$D$280</f>
        <v>7709.32503</v>
      </c>
      <c r="CP280" s="589">
        <f>'월별 비용_운영'!CP$12*$D$280</f>
        <v>7709.32503</v>
      </c>
      <c r="CQ280" s="589">
        <f>'월별 비용_운영'!CQ$12*$D$280</f>
        <v>7709.32503</v>
      </c>
      <c r="CR280" s="589">
        <f>'월별 비용_운영'!CR$12*$D$280</f>
        <v>7709.32503</v>
      </c>
      <c r="CS280" s="589">
        <f>'월별 비용_운영'!CS$12*$D$280</f>
        <v>7709.32503</v>
      </c>
      <c r="CT280" s="589">
        <f>'월별 비용_운영'!CT$12*$D$280</f>
        <v>7709.32503</v>
      </c>
      <c r="CU280" s="589">
        <f>'월별 비용_운영'!CU$12*$D$280</f>
        <v>7709.32503</v>
      </c>
      <c r="CV280" s="589">
        <f>'월별 비용_운영'!CV$12*$D$280</f>
        <v>7709.32503</v>
      </c>
      <c r="CW280" s="589">
        <f>'월별 비용_운영'!CW$12*$D$280</f>
        <v>7709.32503</v>
      </c>
      <c r="CX280" s="589">
        <f>'월별 비용_운영'!CX$12*$D$280</f>
        <v>7709.32503</v>
      </c>
      <c r="CY280" s="589">
        <f>'월별 비용_운영'!CY$12*$D$280</f>
        <v>7709.32503</v>
      </c>
      <c r="CZ280" s="589">
        <f>'월별 비용_운영'!CZ$12*$D$280</f>
        <v>7709.32503</v>
      </c>
      <c r="DA280" s="589">
        <f>'월별 비용_운영'!DA$12*$D$280</f>
        <v>7709.32503</v>
      </c>
      <c r="DB280" s="589">
        <f>'월별 비용_운영'!DB$12*$D$280</f>
        <v>7709.32503</v>
      </c>
      <c r="DC280" s="589">
        <f>'월별 비용_운영'!DC$12*$D$280</f>
        <v>7709.32503</v>
      </c>
      <c r="DD280" s="589">
        <f>'월별 비용_운영'!DD$12*$D$280</f>
        <v>7709.32503</v>
      </c>
      <c r="DE280" s="589">
        <f>'월별 비용_운영'!DE$12*$D$280</f>
        <v>7709.32503</v>
      </c>
      <c r="DF280" s="589">
        <f>'월별 비용_운영'!DF$12*$D$280</f>
        <v>7709.32503</v>
      </c>
      <c r="DG280" s="589">
        <f>'월별 비용_운영'!DG$12*$D$280</f>
        <v>7709.32503</v>
      </c>
      <c r="DH280" s="589">
        <f>'월별 비용_운영'!DH$12*$D$280</f>
        <v>7709.32503</v>
      </c>
      <c r="DI280" s="589">
        <f>'월별 비용_운영'!DI$12*$D$280</f>
        <v>7709.32503</v>
      </c>
      <c r="DJ280" s="589">
        <f>'월별 비용_운영'!DJ$12*$D$280</f>
        <v>7709.32503</v>
      </c>
      <c r="DK280" s="589">
        <f>'월별 비용_운영'!DK$12*$D$280</f>
        <v>7709.32503</v>
      </c>
      <c r="DL280" s="589">
        <f>'월별 비용_운영'!DL$12*$D$280</f>
        <v>7709.32503</v>
      </c>
      <c r="DM280" s="589">
        <f>'월별 비용_운영'!DM$12*$D$280</f>
        <v>7709.32503</v>
      </c>
      <c r="DN280" s="589">
        <f>'월별 비용_운영'!DN$12*$D$280</f>
        <v>7709.32503</v>
      </c>
      <c r="DO280" s="589">
        <f>'월별 비용_운영'!DO$12*$D$280</f>
        <v>7709.32503</v>
      </c>
      <c r="DP280" s="589">
        <f>'월별 비용_운영'!DP$12*$D$280</f>
        <v>7709.32503</v>
      </c>
      <c r="DQ280" s="589">
        <f>'월별 비용_운영'!DQ$12*$D$280</f>
        <v>7709.32503</v>
      </c>
      <c r="DR280" s="589">
        <f>'월별 비용_운영'!DR$12*$D$280</f>
        <v>7709.32503</v>
      </c>
      <c r="DS280" s="589">
        <f>'월별 비용_운영'!DS$12*$D$280</f>
        <v>7709.32503</v>
      </c>
      <c r="DT280" s="589">
        <f>'월별 비용_운영'!DT$12*$D$280</f>
        <v>7709.32503</v>
      </c>
      <c r="DU280" s="589">
        <f>'월별 비용_운영'!DU$12*$D$280</f>
        <v>7709.32503</v>
      </c>
      <c r="DV280" s="589">
        <f>'월별 비용_운영'!DV$12*$D$280</f>
        <v>7709.32503</v>
      </c>
    </row>
    <row r="281" spans="1:126" s="464" customFormat="1" outlineLevel="1" x14ac:dyDescent="0.4">
      <c r="A281" s="736"/>
      <c r="B281" s="444" t="str">
        <f>'Control Panel_운영'!$C189</f>
        <v>기타수익</v>
      </c>
      <c r="C281" s="1245"/>
      <c r="D281" s="606">
        <f>'Control Panel_운영'!$F189</f>
        <v>0</v>
      </c>
      <c r="E281" s="1244">
        <f>'Control Panel_운영'!$D189</f>
        <v>0</v>
      </c>
      <c r="F281" s="590">
        <f>IF(F$2=0,$D281*Index_운영!F$10,IF(E281=0,$D281*Index_운영!F$10,E281*(1+$E281*Index_운영!F$19)*Index_운영!F$10))</f>
        <v>0</v>
      </c>
      <c r="G281" s="589">
        <f>IF(G$2=0,$D281*Index_운영!G$10,IF(F281=0,$D281*Index_운영!G$10,F281*(1+$E281*Index_운영!G$19)*Index_운영!G$10))</f>
        <v>0</v>
      </c>
      <c r="H281" s="589">
        <f>IF(H$2=0,$D281*Index_운영!H$10,IF(G281=0,$D281*Index_운영!H$10,G281*(1+$E281*Index_운영!H$19)*Index_운영!H$10))</f>
        <v>0</v>
      </c>
      <c r="I281" s="589">
        <f>IF(I$2=0,$D281*Index_운영!I$10,IF(H281=0,$D281*Index_운영!I$10,H281*(1+$E281*Index_운영!I$19)*Index_운영!I$10))</f>
        <v>0</v>
      </c>
      <c r="J281" s="589">
        <f>IF(J$2=0,$D281*Index_운영!J$10,IF(I281=0,$D281*Index_운영!J$10,I281*(1+$E281*Index_운영!J$19)*Index_운영!J$10))</f>
        <v>0</v>
      </c>
      <c r="K281" s="589">
        <f>IF(K$2=0,$D281*Index_운영!K$10,IF(J281=0,$D281*Index_운영!K$10,J281*(1+$E281*Index_운영!K$19)*Index_운영!K$10))</f>
        <v>0</v>
      </c>
      <c r="L281" s="589">
        <f>IF(L$2=0,$D281*Index_운영!L$10,IF(K281=0,$D281*Index_운영!L$10,K281*(1+$E281*Index_운영!L$19)*Index_운영!L$10))</f>
        <v>0</v>
      </c>
      <c r="M281" s="589">
        <f>IF(M$2=0,$D281*Index_운영!M$10,IF(L281=0,$D281*Index_운영!M$10,L281*(1+$E281*Index_운영!M$19)*Index_운영!M$10))</f>
        <v>0</v>
      </c>
      <c r="N281" s="589">
        <f>IF(N$2=0,$D281*Index_운영!N$10,IF(M281=0,$D281*Index_운영!N$10,M281*(1+$E281*Index_운영!N$19)*Index_운영!N$10))</f>
        <v>0</v>
      </c>
      <c r="O281" s="589">
        <f>IF(O$2=0,$D281*Index_운영!O$10,IF(N281=0,$D281*Index_운영!O$10,N281*(1+$E281*Index_운영!O$19)*Index_운영!O$10))</f>
        <v>0</v>
      </c>
      <c r="P281" s="589">
        <f>IF(P$2=0,$D281*Index_운영!P$10,IF(O281=0,$D281*Index_운영!P$10,O281*(1+$E281*Index_운영!P$19)*Index_운영!P$10))</f>
        <v>0</v>
      </c>
      <c r="Q281" s="589">
        <f>IF(Q$2=0,$D281*Index_운영!Q$10,IF(P281=0,$D281*Index_운영!Q$10,P281*(1+$E281*Index_운영!Q$19)*Index_운영!Q$10))</f>
        <v>0</v>
      </c>
      <c r="R281" s="589">
        <f>IF(R$2=0,$D281*Index_운영!R$10,IF(Q281=0,$D281*Index_운영!R$10,Q281*(1+$E281*Index_운영!R$19)*Index_운영!R$10))</f>
        <v>0</v>
      </c>
      <c r="S281" s="589">
        <f>IF(S$2=0,$D281*Index_운영!S$10,IF(R281=0,$D281*Index_운영!S$10,R281*(1+$E281*Index_운영!S$19)*Index_운영!S$10))</f>
        <v>0</v>
      </c>
      <c r="T281" s="589">
        <f>IF(T$2=0,$D281*Index_운영!T$10,IF(S281=0,$D281*Index_운영!T$10,S281*(1+$E281*Index_운영!T$19)*Index_운영!T$10))</f>
        <v>0</v>
      </c>
      <c r="U281" s="589">
        <f>IF(U$2=0,$D281*Index_운영!U$10,IF(T281=0,$D281*Index_운영!U$10,T281*(1+$E281*Index_운영!U$19)*Index_운영!U$10))</f>
        <v>0</v>
      </c>
      <c r="V281" s="589">
        <f>IF(V$2=0,$D281*Index_운영!V$10,IF(U281=0,$D281*Index_운영!V$10,U281*(1+$E281*Index_운영!V$19)*Index_운영!V$10))</f>
        <v>0</v>
      </c>
      <c r="W281" s="589">
        <f>IF(W$2=0,$D281*Index_운영!W$10,IF(V281=0,$D281*Index_운영!W$10,V281*(1+$E281*Index_운영!W$19)*Index_운영!W$10))</f>
        <v>0</v>
      </c>
      <c r="X281" s="589">
        <f>IF(X$2=0,$D281*Index_운영!X$10,IF(W281=0,$D281*Index_운영!X$10,W281*(1+$E281*Index_운영!X$19)*Index_운영!X$10))</f>
        <v>0</v>
      </c>
      <c r="Y281" s="589">
        <f>IF(Y$2=0,$D281*Index_운영!Y$10,IF(X281=0,$D281*Index_운영!Y$10,X281*(1+$E281*Index_운영!Y$19)*Index_운영!Y$10))</f>
        <v>0</v>
      </c>
      <c r="Z281" s="589">
        <f>IF(Z$2=0,$D281*Index_운영!Z$10,IF(Y281=0,$D281*Index_운영!Z$10,Y281*(1+$E281*Index_운영!Z$19)*Index_운영!Z$10))</f>
        <v>0</v>
      </c>
      <c r="AA281" s="589">
        <f>IF(AA$2=0,$D281*Index_운영!AA$10,IF(Z281=0,$D281*Index_운영!AA$10,Z281*(1+$E281*Index_운영!AA$19)*Index_운영!AA$10))</f>
        <v>0</v>
      </c>
      <c r="AB281" s="589">
        <f>IF(AB$2=0,$D281*Index_운영!AB$10,IF(AA281=0,$D281*Index_운영!AB$10,AA281*(1+$E281*Index_운영!AB$19)*Index_운영!AB$10))</f>
        <v>0</v>
      </c>
      <c r="AC281" s="589">
        <f>IF(AC$2=0,$D281*Index_운영!AC$10,IF(AB281=0,$D281*Index_운영!AC$10,AB281*(1+$E281*Index_운영!AC$19)*Index_운영!AC$10))</f>
        <v>0</v>
      </c>
      <c r="AD281" s="589">
        <f>IF(AD$2=0,$D281*Index_운영!AD$10,IF(AC281=0,$D281*Index_운영!AD$10,AC281*(1+$E281*Index_운영!AD$19)*Index_운영!AD$10))</f>
        <v>0</v>
      </c>
      <c r="AE281" s="589">
        <f>IF(AE$2=0,$D281*Index_운영!AE$10,IF(AD281=0,$D281*Index_운영!AE$10,AD281*(1+$E281*Index_운영!AE$19)*Index_운영!AE$10))</f>
        <v>0</v>
      </c>
      <c r="AF281" s="589">
        <f>IF(AF$2=0,$D281*Index_운영!AF$10,IF(AE281=0,$D281*Index_운영!AF$10,AE281*(1+$E281*Index_운영!AF$19)*Index_운영!AF$10))</f>
        <v>0</v>
      </c>
      <c r="AG281" s="589">
        <f>IF(AG$2=0,$D281*Index_운영!AG$10,IF(AF281=0,$D281*Index_운영!AG$10,AF281*(1+$E281*Index_운영!AG$19)*Index_운영!AG$10))</f>
        <v>0</v>
      </c>
      <c r="AH281" s="589">
        <f>IF(AH$2=0,$D281*Index_운영!AH$10,IF(AG281=0,$D281*Index_운영!AH$10,AG281*(1+$E281*Index_운영!AH$19)*Index_운영!AH$10))</f>
        <v>0</v>
      </c>
      <c r="AI281" s="589">
        <f>IF(AI$2=0,$D281*Index_운영!AI$10,IF(AH281=0,$D281*Index_운영!AI$10,AH281*(1+$E281*Index_운영!AI$19)*Index_운영!AI$10))</f>
        <v>0</v>
      </c>
      <c r="AJ281" s="589">
        <f>IF(AJ$2=0,$D281*Index_운영!AJ$10,IF(AI281=0,$D281*Index_운영!AJ$10,AI281*(1+$E281*Index_운영!AJ$19)*Index_운영!AJ$10))</f>
        <v>0</v>
      </c>
      <c r="AK281" s="589">
        <f>IF(AK$2=0,$D281*Index_운영!AK$10,IF(AJ281=0,$D281*Index_운영!AK$10,AJ281*(1+$E281*Index_운영!AK$19)*Index_운영!AK$10))</f>
        <v>0</v>
      </c>
      <c r="AL281" s="589">
        <f>IF(AL$2=0,$D281*Index_운영!AL$10,IF(AK281=0,$D281*Index_운영!AL$10,AK281*(1+$E281*Index_운영!AL$19)*Index_운영!AL$10))</f>
        <v>0</v>
      </c>
      <c r="AM281" s="589">
        <f>IF(AM$2=0,$D281*Index_운영!AM$10,IF(AL281=0,$D281*Index_운영!AM$10,AL281*(1+$E281*Index_운영!AM$19)*Index_운영!AM$10))</f>
        <v>0</v>
      </c>
      <c r="AN281" s="589">
        <f>IF(AN$2=0,$D281*Index_운영!AN$10,IF(AM281=0,$D281*Index_운영!AN$10,AM281*(1+$E281*Index_운영!AN$19)*Index_운영!AN$10))</f>
        <v>0</v>
      </c>
      <c r="AO281" s="589">
        <f>IF(AO$2=0,$D281*Index_운영!AO$10,IF(AN281=0,$D281*Index_운영!AO$10,AN281*(1+$E281*Index_운영!AO$19)*Index_운영!AO$10))</f>
        <v>0</v>
      </c>
      <c r="AP281" s="589">
        <f>IF(AP$2=0,$D281*Index_운영!AP$10,IF(AO281=0,$D281*Index_운영!AP$10,AO281*(1+$E281*Index_운영!AP$19)*Index_운영!AP$10))</f>
        <v>0</v>
      </c>
      <c r="AQ281" s="589">
        <f>IF(AQ$2=0,$D281*Index_운영!AQ$10,IF(AP281=0,$D281*Index_운영!AQ$10,AP281*(1+$E281*Index_운영!AQ$19)*Index_운영!AQ$10))</f>
        <v>0</v>
      </c>
      <c r="AR281" s="589">
        <f>IF(AR$2=0,$D281*Index_운영!AR$10,IF(AQ281=0,$D281*Index_운영!AR$10,AQ281*(1+$E281*Index_운영!AR$19)*Index_운영!AR$10))</f>
        <v>0</v>
      </c>
      <c r="AS281" s="589">
        <f>IF(AS$2=0,$D281*Index_운영!AS$10,IF(AR281=0,$D281*Index_운영!AS$10,AR281*(1+$E281*Index_운영!AS$19)*Index_운영!AS$10))</f>
        <v>0</v>
      </c>
      <c r="AT281" s="589">
        <f>IF(AT$2=0,$D281*Index_운영!AT$10,IF(AS281=0,$D281*Index_운영!AT$10,AS281*(1+$E281*Index_운영!AT$19)*Index_운영!AT$10))</f>
        <v>0</v>
      </c>
      <c r="AU281" s="589">
        <f>IF(AU$2=0,$D281*Index_운영!AU$10,IF(AT281=0,$D281*Index_운영!AU$10,AT281*(1+$E281*Index_운영!AU$19)*Index_운영!AU$10))</f>
        <v>0</v>
      </c>
      <c r="AV281" s="589">
        <f>IF(AV$2=0,$D281*Index_운영!AV$10,IF(AU281=0,$D281*Index_운영!AV$10,AU281*(1+$E281*Index_운영!AV$19)*Index_운영!AV$10))</f>
        <v>0</v>
      </c>
      <c r="AW281" s="589">
        <f>IF(AW$2=0,$D281*Index_운영!AW$10,IF(AV281=0,$D281*Index_운영!AW$10,AV281*(1+$E281*Index_운영!AW$19)*Index_운영!AW$10))</f>
        <v>0</v>
      </c>
      <c r="AX281" s="589">
        <f>IF(AX$2=0,$D281*Index_운영!AX$10,IF(AW281=0,$D281*Index_운영!AX$10,AW281*(1+$E281*Index_운영!AX$19)*Index_운영!AX$10))</f>
        <v>0</v>
      </c>
      <c r="AY281" s="589">
        <f>IF(AY$2=0,$D281*Index_운영!AY$10,IF(AX281=0,$D281*Index_운영!AY$10,AX281*(1+$E281*Index_운영!AY$19)*Index_운영!AY$10))</f>
        <v>0</v>
      </c>
      <c r="AZ281" s="589">
        <f>IF(AZ$2=0,$D281*Index_운영!AZ$10,IF(AY281=0,$D281*Index_운영!AZ$10,AY281*(1+$E281*Index_운영!AZ$19)*Index_운영!AZ$10))</f>
        <v>0</v>
      </c>
      <c r="BA281" s="589">
        <f>IF(BA$2=0,$D281*Index_운영!BA$10,IF(AZ281=0,$D281*Index_운영!BA$10,AZ281*(1+$E281*Index_운영!BA$19)*Index_운영!BA$10))</f>
        <v>0</v>
      </c>
      <c r="BB281" s="589">
        <f>IF(BB$2=0,$D281*Index_운영!BB$10,IF(BA281=0,$D281*Index_운영!BB$10,BA281*(1+$E281*Index_운영!BB$19)*Index_운영!BB$10))</f>
        <v>0</v>
      </c>
      <c r="BC281" s="589">
        <f>IF(BC$2=0,$D281*Index_운영!BC$10,IF(BB281=0,$D281*Index_운영!BC$10,BB281*(1+$E281*Index_운영!BC$19)*Index_운영!BC$10))</f>
        <v>0</v>
      </c>
      <c r="BD281" s="589">
        <f>IF(BD$2=0,$D281*Index_운영!BD$10,IF(BC281=0,$D281*Index_운영!BD$10,BC281*(1+$E281*Index_운영!BD$19)*Index_운영!BD$10))</f>
        <v>0</v>
      </c>
      <c r="BE281" s="589">
        <f>IF(BE$2=0,$D281*Index_운영!BE$10,IF(BD281=0,$D281*Index_운영!BE$10,BD281*(1+$E281*Index_운영!BE$19)*Index_운영!BE$10))</f>
        <v>0</v>
      </c>
      <c r="BF281" s="589">
        <f>IF(BF$2=0,$D281*Index_운영!BF$10,IF(BE281=0,$D281*Index_운영!BF$10,BE281*(1+$E281*Index_운영!BF$19)*Index_운영!BF$10))</f>
        <v>0</v>
      </c>
      <c r="BG281" s="589">
        <f>IF(BG$2=0,$D281*Index_운영!BG$10,IF(BF281=0,$D281*Index_운영!BG$10,BF281*(1+$E281*Index_운영!BG$19)*Index_운영!BG$10))</f>
        <v>0</v>
      </c>
      <c r="BH281" s="589">
        <f>IF(BH$2=0,$D281*Index_운영!BH$10,IF(BG281=0,$D281*Index_운영!BH$10,BG281*(1+$E281*Index_운영!BH$19)*Index_운영!BH$10))</f>
        <v>0</v>
      </c>
      <c r="BI281" s="589">
        <f>IF(BI$2=0,$D281*Index_운영!BI$10,IF(BH281=0,$D281*Index_운영!BI$10,BH281*(1+$E281*Index_운영!BI$19)*Index_운영!BI$10))</f>
        <v>0</v>
      </c>
      <c r="BJ281" s="589">
        <f>IF(BJ$2=0,$D281*Index_운영!BJ$10,IF(BI281=0,$D281*Index_운영!BJ$10,BI281*(1+$E281*Index_운영!BJ$19)*Index_운영!BJ$10))</f>
        <v>0</v>
      </c>
      <c r="BK281" s="589">
        <f>IF(BK$2=0,$D281*Index_운영!BK$10,IF(BJ281=0,$D281*Index_운영!BK$10,BJ281*(1+$E281*Index_운영!BK$19)*Index_운영!BK$10))</f>
        <v>0</v>
      </c>
      <c r="BL281" s="589">
        <f>IF(BL$2=0,$D281*Index_운영!BL$10,IF(BK281=0,$D281*Index_운영!BL$10,BK281*(1+$E281*Index_운영!BL$19)*Index_운영!BL$10))</f>
        <v>0</v>
      </c>
      <c r="BM281" s="589">
        <f>IF(BM$2=0,$D281*Index_운영!BM$10,IF(BL281=0,$D281*Index_운영!BM$10,BL281*(1+$E281*Index_운영!BM$19)*Index_운영!BM$10))</f>
        <v>0</v>
      </c>
      <c r="BN281" s="589">
        <f>IF(BN$2=0,$D281*Index_운영!BN$10,IF(BM281=0,$D281*Index_운영!BN$10,BM281*(1+$E281*Index_운영!BN$19)*Index_운영!BN$10))</f>
        <v>0</v>
      </c>
      <c r="BO281" s="589">
        <f>IF(BO$2=0,$D281*Index_운영!BO$10,IF(BN281=0,$D281*Index_운영!BO$10,BN281*(1+$E281*Index_운영!BO$19)*Index_운영!BO$10))</f>
        <v>0</v>
      </c>
      <c r="BP281" s="589">
        <f>IF(BP$2=0,$D281*Index_운영!BP$10,IF(BO281=0,$D281*Index_운영!BP$10,BO281*(1+$E281*Index_운영!BP$19)*Index_운영!BP$10))</f>
        <v>0</v>
      </c>
      <c r="BQ281" s="589">
        <f>IF(BQ$2=0,$D281*Index_운영!BQ$10,IF(BP281=0,$D281*Index_운영!BQ$10,BP281*(1+$E281*Index_운영!BQ$19)*Index_운영!BQ$10))</f>
        <v>0</v>
      </c>
      <c r="BR281" s="589">
        <f>IF(BR$2=0,$D281*Index_운영!BR$10,IF(BQ281=0,$D281*Index_운영!BR$10,BQ281*(1+$E281*Index_운영!BR$19)*Index_운영!BR$10))</f>
        <v>0</v>
      </c>
      <c r="BS281" s="589">
        <f>IF(BS$2=0,$D281*Index_운영!BS$10,IF(BR281=0,$D281*Index_운영!BS$10,BR281*(1+$E281*Index_운영!BS$19)*Index_운영!BS$10))</f>
        <v>0</v>
      </c>
      <c r="BT281" s="589">
        <f>IF(BT$2=0,$D281*Index_운영!BT$10,IF(BS281=0,$D281*Index_운영!BT$10,BS281*(1+$E281*Index_운영!BT$19)*Index_운영!BT$10))</f>
        <v>0</v>
      </c>
      <c r="BU281" s="589">
        <f>IF(BU$2=0,$D281*Index_운영!BU$10,IF(BT281=0,$D281*Index_운영!BU$10,BT281*(1+$E281*Index_운영!BU$19)*Index_운영!BU$10))</f>
        <v>0</v>
      </c>
      <c r="BV281" s="589">
        <f>IF(BV$2=0,$D281*Index_운영!BV$10,IF(BU281=0,$D281*Index_운영!BV$10,BU281*(1+$E281*Index_운영!BV$19)*Index_운영!BV$10))</f>
        <v>0</v>
      </c>
      <c r="BW281" s="589">
        <f>IF(BW$2=0,$D281*Index_운영!BW$10,IF(BV281=0,$D281*Index_운영!BW$10,BV281*(1+$E281*Index_운영!BW$19)*Index_운영!BW$10))</f>
        <v>0</v>
      </c>
      <c r="BX281" s="589">
        <f>IF(BX$2=0,$D281*Index_운영!BX$10,IF(BW281=0,$D281*Index_운영!BX$10,BW281*(1+$E281*Index_운영!BX$19)*Index_운영!BX$10))</f>
        <v>0</v>
      </c>
      <c r="BY281" s="589">
        <f>IF(BY$2=0,$D281*Index_운영!BY$10,IF(BX281=0,$D281*Index_운영!BY$10,BX281*(1+$E281*Index_운영!BY$19)*Index_운영!BY$10))</f>
        <v>0</v>
      </c>
      <c r="BZ281" s="589">
        <f>IF(BZ$2=0,$D281*Index_운영!BZ$10,IF(BY281=0,$D281*Index_운영!BZ$10,BY281*(1+$E281*Index_운영!BZ$19)*Index_운영!BZ$10))</f>
        <v>0</v>
      </c>
      <c r="CA281" s="589">
        <f>IF(CA$2=0,$D281*Index_운영!CA$10,IF(BZ281=0,$D281*Index_운영!CA$10,BZ281*(1+$E281*Index_운영!CA$19)*Index_운영!CA$10))</f>
        <v>0</v>
      </c>
      <c r="CB281" s="589">
        <f>IF(CB$2=0,$D281*Index_운영!CB$10,IF(CA281=0,$D281*Index_운영!CB$10,CA281*(1+$E281*Index_운영!CB$19)*Index_운영!CB$10))</f>
        <v>0</v>
      </c>
      <c r="CC281" s="589">
        <f>IF(CC$2=0,$D281*Index_운영!CC$10,IF(CB281=0,$D281*Index_운영!CC$10,CB281*(1+$E281*Index_운영!CC$19)*Index_운영!CC$10))</f>
        <v>0</v>
      </c>
      <c r="CD281" s="589">
        <f>IF(CD$2=0,$D281*Index_운영!CD$10,IF(CC281=0,$D281*Index_운영!CD$10,CC281*(1+$E281*Index_운영!CD$19)*Index_운영!CD$10))</f>
        <v>0</v>
      </c>
      <c r="CE281" s="589">
        <f>IF(CE$2=0,$D281*Index_운영!CE$10,IF(CD281=0,$D281*Index_운영!CE$10,CD281*(1+$E281*Index_운영!CE$19)*Index_운영!CE$10))</f>
        <v>0</v>
      </c>
      <c r="CF281" s="589">
        <f>IF(CF$2=0,$D281*Index_운영!CF$10,IF(CE281=0,$D281*Index_운영!CF$10,CE281*(1+$E281*Index_운영!CF$19)*Index_운영!CF$10))</f>
        <v>0</v>
      </c>
      <c r="CG281" s="589">
        <f>IF(CG$2=0,$D281*Index_운영!CG$10,IF(CF281=0,$D281*Index_운영!CG$10,CF281*(1+$E281*Index_운영!CG$19)*Index_운영!CG$10))</f>
        <v>0</v>
      </c>
      <c r="CH281" s="589">
        <f>IF(CH$2=0,$D281*Index_운영!CH$10,IF(CG281=0,$D281*Index_운영!CH$10,CG281*(1+$E281*Index_운영!CH$19)*Index_운영!CH$10))</f>
        <v>0</v>
      </c>
      <c r="CI281" s="589">
        <f>IF(CI$2=0,$D281*Index_운영!CI$10,IF(CH281=0,$D281*Index_운영!CI$10,CH281*(1+$E281*Index_운영!CI$19)*Index_운영!CI$10))</f>
        <v>0</v>
      </c>
      <c r="CJ281" s="589">
        <f>IF(CJ$2=0,$D281*Index_운영!CJ$10,IF(CI281=0,$D281*Index_운영!CJ$10,CI281*(1+$E281*Index_운영!CJ$19)*Index_운영!CJ$10))</f>
        <v>0</v>
      </c>
      <c r="CK281" s="589">
        <f>IF(CK$2=0,$D281*Index_운영!CK$10,IF(CJ281=0,$D281*Index_운영!CK$10,CJ281*(1+$E281*Index_운영!CK$19)*Index_운영!CK$10))</f>
        <v>0</v>
      </c>
      <c r="CL281" s="589">
        <f>IF(CL$2=0,$D281*Index_운영!CL$10,IF(CK281=0,$D281*Index_운영!CL$10,CK281*(1+$E281*Index_운영!CL$19)*Index_운영!CL$10))</f>
        <v>0</v>
      </c>
      <c r="CM281" s="589">
        <f>IF(CM$2=0,$D281*Index_운영!CM$10,IF(CL281=0,$D281*Index_운영!CM$10,CL281*(1+$E281*Index_운영!CM$19)*Index_운영!CM$10))</f>
        <v>0</v>
      </c>
      <c r="CN281" s="589">
        <f>IF(CN$2=0,$D281*Index_운영!CN$10,IF(CM281=0,$D281*Index_운영!CN$10,CM281*(1+$E281*Index_운영!CN$19)*Index_운영!CN$10))</f>
        <v>0</v>
      </c>
      <c r="CO281" s="589">
        <f>IF(CO$2=0,$D281*Index_운영!CO$10,IF(CN281=0,$D281*Index_운영!CO$10,CN281*(1+$E281*Index_운영!CO$19)*Index_운영!CO$10))</f>
        <v>0</v>
      </c>
      <c r="CP281" s="589">
        <f>IF(CP$2=0,$D281*Index_운영!CP$10,IF(CO281=0,$D281*Index_운영!CP$10,CO281*(1+$E281*Index_운영!CP$19)*Index_운영!CP$10))</f>
        <v>0</v>
      </c>
      <c r="CQ281" s="589">
        <f>IF(CQ$2=0,$D281*Index_운영!CQ$10,IF(CP281=0,$D281*Index_운영!CQ$10,CP281*(1+$E281*Index_운영!CQ$19)*Index_운영!CQ$10))</f>
        <v>0</v>
      </c>
      <c r="CR281" s="589">
        <f>IF(CR$2=0,$D281*Index_운영!CR$10,IF(CQ281=0,$D281*Index_운영!CR$10,CQ281*(1+$E281*Index_운영!CR$19)*Index_운영!CR$10))</f>
        <v>0</v>
      </c>
      <c r="CS281" s="589">
        <f>IF(CS$2=0,$D281*Index_운영!CS$10,IF(CR281=0,$D281*Index_운영!CS$10,CR281*(1+$E281*Index_운영!CS$19)*Index_운영!CS$10))</f>
        <v>0</v>
      </c>
      <c r="CT281" s="589">
        <f>IF(CT$2=0,$D281*Index_운영!CT$10,IF(CS281=0,$D281*Index_운영!CT$10,CS281*(1+$E281*Index_운영!CT$19)*Index_운영!CT$10))</f>
        <v>0</v>
      </c>
      <c r="CU281" s="589">
        <f>IF(CU$2=0,$D281*Index_운영!CU$10,IF(CT281=0,$D281*Index_운영!CU$10,CT281*(1+$E281*Index_운영!CU$19)*Index_운영!CU$10))</f>
        <v>0</v>
      </c>
      <c r="CV281" s="589">
        <f>IF(CV$2=0,$D281*Index_운영!CV$10,IF(CU281=0,$D281*Index_운영!CV$10,CU281*(1+$E281*Index_운영!CV$19)*Index_운영!CV$10))</f>
        <v>0</v>
      </c>
      <c r="CW281" s="589">
        <f>IF(CW$2=0,$D281*Index_운영!CW$10,IF(CV281=0,$D281*Index_운영!CW$10,CV281*(1+$E281*Index_운영!CW$19)*Index_운영!CW$10))</f>
        <v>0</v>
      </c>
      <c r="CX281" s="589">
        <f>IF(CX$2=0,$D281*Index_운영!CX$10,IF(CW281=0,$D281*Index_운영!CX$10,CW281*(1+$E281*Index_운영!CX$19)*Index_운영!CX$10))</f>
        <v>0</v>
      </c>
      <c r="CY281" s="589">
        <f>IF(CY$2=0,$D281*Index_운영!CY$10,IF(CX281=0,$D281*Index_운영!CY$10,CX281*(1+$E281*Index_운영!CY$19)*Index_운영!CY$10))</f>
        <v>0</v>
      </c>
      <c r="CZ281" s="589">
        <f>IF(CZ$2=0,$D281*Index_운영!CZ$10,IF(CY281=0,$D281*Index_운영!CZ$10,CY281*(1+$E281*Index_운영!CZ$19)*Index_운영!CZ$10))</f>
        <v>0</v>
      </c>
      <c r="DA281" s="589">
        <f>IF(DA$2=0,$D281*Index_운영!DA$10,IF(CZ281=0,$D281*Index_운영!DA$10,CZ281*(1+$E281*Index_운영!DA$19)*Index_운영!DA$10))</f>
        <v>0</v>
      </c>
      <c r="DB281" s="589">
        <f>IF(DB$2=0,$D281*Index_운영!DB$10,IF(DA281=0,$D281*Index_운영!DB$10,DA281*(1+$E281*Index_운영!DB$19)*Index_운영!DB$10))</f>
        <v>0</v>
      </c>
      <c r="DC281" s="589">
        <f>IF(DC$2=0,$D281*Index_운영!DC$10,IF(DB281=0,$D281*Index_운영!DC$10,DB281*(1+$E281*Index_운영!DC$19)*Index_운영!DC$10))</f>
        <v>0</v>
      </c>
      <c r="DD281" s="589">
        <f>IF(DD$2=0,$D281*Index_운영!DD$10,IF(DC281=0,$D281*Index_운영!DD$10,DC281*(1+$E281*Index_운영!DD$19)*Index_운영!DD$10))</f>
        <v>0</v>
      </c>
      <c r="DE281" s="589">
        <f>IF(DE$2=0,$D281*Index_운영!DE$10,IF(DD281=0,$D281*Index_운영!DE$10,DD281*(1+$E281*Index_운영!DE$19)*Index_운영!DE$10))</f>
        <v>0</v>
      </c>
      <c r="DF281" s="589">
        <f>IF(DF$2=0,$D281*Index_운영!DF$10,IF(DE281=0,$D281*Index_운영!DF$10,DE281*(1+$E281*Index_운영!DF$19)*Index_운영!DF$10))</f>
        <v>0</v>
      </c>
      <c r="DG281" s="589">
        <f>IF(DG$2=0,$D281*Index_운영!DG$10,IF(DF281=0,$D281*Index_운영!DG$10,DF281*(1+$E281*Index_운영!DG$19)*Index_운영!DG$10))</f>
        <v>0</v>
      </c>
      <c r="DH281" s="589">
        <f>IF(DH$2=0,$D281*Index_운영!DH$10,IF(DG281=0,$D281*Index_운영!DH$10,DG281*(1+$E281*Index_운영!DH$19)*Index_운영!DH$10))</f>
        <v>0</v>
      </c>
      <c r="DI281" s="589">
        <f>IF(DI$2=0,$D281*Index_운영!DI$10,IF(DH281=0,$D281*Index_운영!DI$10,DH281*(1+$E281*Index_운영!DI$19)*Index_운영!DI$10))</f>
        <v>0</v>
      </c>
      <c r="DJ281" s="589">
        <f>IF(DJ$2=0,$D281*Index_운영!DJ$10,IF(DI281=0,$D281*Index_운영!DJ$10,DI281*(1+$E281*Index_운영!DJ$19)*Index_운영!DJ$10))</f>
        <v>0</v>
      </c>
      <c r="DK281" s="589">
        <f>IF(DK$2=0,$D281*Index_운영!DK$10,IF(DJ281=0,$D281*Index_운영!DK$10,DJ281*(1+$E281*Index_운영!DK$19)*Index_운영!DK$10))</f>
        <v>0</v>
      </c>
      <c r="DL281" s="589">
        <f>IF(DL$2=0,$D281*Index_운영!DL$10,IF(DK281=0,$D281*Index_운영!DL$10,DK281*(1+$E281*Index_운영!DL$19)*Index_운영!DL$10))</f>
        <v>0</v>
      </c>
      <c r="DM281" s="589">
        <f>IF(DM$2=0,$D281*Index_운영!DM$10,IF(DL281=0,$D281*Index_운영!DM$10,DL281*(1+$E281*Index_운영!DM$19)*Index_운영!DM$10))</f>
        <v>0</v>
      </c>
      <c r="DN281" s="589">
        <f>IF(DN$2=0,$D281*Index_운영!DN$10,IF(DM281=0,$D281*Index_운영!DN$10,DM281*(1+$E281*Index_운영!DN$19)*Index_운영!DN$10))</f>
        <v>0</v>
      </c>
      <c r="DO281" s="589">
        <f>IF(DO$2=0,$D281*Index_운영!DO$10,IF(DN281=0,$D281*Index_운영!DO$10,DN281*(1+$E281*Index_운영!DO$19)*Index_운영!DO$10))</f>
        <v>0</v>
      </c>
      <c r="DP281" s="589">
        <f>IF(DP$2=0,$D281*Index_운영!DP$10,IF(DO281=0,$D281*Index_운영!DP$10,DO281*(1+$E281*Index_운영!DP$19)*Index_운영!DP$10))</f>
        <v>0</v>
      </c>
      <c r="DQ281" s="589">
        <f>IF(DQ$2=0,$D281*Index_운영!DQ$10,IF(DP281=0,$D281*Index_운영!DQ$10,DP281*(1+$E281*Index_운영!DQ$19)*Index_운영!DQ$10))</f>
        <v>0</v>
      </c>
      <c r="DR281" s="589">
        <f>IF(DR$2=0,$D281*Index_운영!DR$10,IF(DQ281=0,$D281*Index_운영!DR$10,DQ281*(1+$E281*Index_운영!DR$19)*Index_운영!DR$10))</f>
        <v>0</v>
      </c>
      <c r="DS281" s="589">
        <f>IF(DS$2=0,$D281*Index_운영!DS$10,IF(DR281=0,$D281*Index_운영!DS$10,DR281*(1+$E281*Index_운영!DS$19)*Index_운영!DS$10))</f>
        <v>0</v>
      </c>
      <c r="DT281" s="589">
        <f>IF(DT$2=0,$D281*Index_운영!DT$10,IF(DS281=0,$D281*Index_운영!DT$10,DS281*(1+$E281*Index_운영!DT$19)*Index_운영!DT$10))</f>
        <v>0</v>
      </c>
      <c r="DU281" s="589">
        <f>IF(DU$2=0,$D281*Index_운영!DU$10,IF(DT281=0,$D281*Index_운영!DU$10,DT281*(1+$E281*Index_운영!DU$19)*Index_운영!DU$10))</f>
        <v>0</v>
      </c>
      <c r="DV281" s="589">
        <f>IF(DV$2=0,$D281*Index_운영!DV$10,IF(DU281=0,$D281*Index_운영!DV$10,DU281*(1+$E281*Index_운영!DV$19)*Index_운영!DV$10))</f>
        <v>0</v>
      </c>
    </row>
    <row r="282" spans="1:126" s="485" customFormat="1" outlineLevel="1" x14ac:dyDescent="0.4">
      <c r="A282" s="737"/>
      <c r="E282" s="592"/>
      <c r="F282" s="599"/>
      <c r="G282" s="600"/>
      <c r="H282" s="600"/>
      <c r="I282" s="600"/>
      <c r="J282" s="600"/>
      <c r="K282" s="600"/>
      <c r="L282" s="600"/>
      <c r="M282" s="600"/>
      <c r="N282" s="600"/>
      <c r="O282" s="600"/>
      <c r="P282" s="600"/>
      <c r="Q282" s="600"/>
      <c r="R282" s="600"/>
      <c r="S282" s="600"/>
      <c r="T282" s="600"/>
      <c r="U282" s="600"/>
      <c r="V282" s="600"/>
      <c r="W282" s="600"/>
      <c r="X282" s="600"/>
      <c r="Y282" s="600"/>
      <c r="Z282" s="600"/>
      <c r="AA282" s="600"/>
      <c r="AB282" s="600"/>
      <c r="AC282" s="600"/>
      <c r="AD282" s="600"/>
      <c r="AE282" s="600"/>
      <c r="AF282" s="600"/>
      <c r="AG282" s="600"/>
      <c r="AH282" s="600"/>
      <c r="AI282" s="600"/>
      <c r="AJ282" s="600"/>
      <c r="AK282" s="600"/>
      <c r="AL282" s="600"/>
      <c r="AM282" s="600"/>
      <c r="AN282" s="600"/>
      <c r="AO282" s="600"/>
      <c r="AP282" s="600"/>
      <c r="AQ282" s="600"/>
      <c r="AR282" s="600"/>
      <c r="AS282" s="600"/>
      <c r="AT282" s="600"/>
      <c r="AU282" s="600"/>
      <c r="AV282" s="600"/>
      <c r="AW282" s="600"/>
      <c r="AX282" s="600"/>
      <c r="AY282" s="600"/>
      <c r="AZ282" s="600"/>
      <c r="BA282" s="600"/>
      <c r="BB282" s="600"/>
      <c r="BC282" s="600"/>
      <c r="BD282" s="600"/>
      <c r="BE282" s="600"/>
      <c r="BF282" s="600"/>
      <c r="BG282" s="600"/>
      <c r="BH282" s="600"/>
      <c r="BI282" s="600"/>
      <c r="BJ282" s="600"/>
      <c r="BK282" s="600"/>
      <c r="BL282" s="600"/>
      <c r="BM282" s="600"/>
      <c r="BN282" s="600"/>
      <c r="BO282" s="600"/>
      <c r="BP282" s="600"/>
      <c r="BQ282" s="600"/>
      <c r="BR282" s="600"/>
      <c r="BS282" s="600"/>
      <c r="BT282" s="600"/>
      <c r="BU282" s="600"/>
      <c r="BV282" s="600"/>
      <c r="BW282" s="600"/>
      <c r="BX282" s="600"/>
      <c r="BY282" s="600"/>
      <c r="BZ282" s="600"/>
      <c r="CA282" s="600"/>
      <c r="CB282" s="600"/>
      <c r="CC282" s="600"/>
      <c r="CD282" s="600"/>
      <c r="CE282" s="600"/>
      <c r="CF282" s="600"/>
      <c r="CG282" s="600"/>
      <c r="CH282" s="600"/>
      <c r="CI282" s="600"/>
      <c r="CJ282" s="600"/>
      <c r="CK282" s="600"/>
      <c r="CL282" s="600"/>
      <c r="CM282" s="600"/>
      <c r="CN282" s="600"/>
      <c r="CO282" s="600"/>
      <c r="CP282" s="600"/>
      <c r="CQ282" s="600"/>
      <c r="CR282" s="600"/>
      <c r="CS282" s="600"/>
      <c r="CT282" s="600"/>
      <c r="CU282" s="600"/>
      <c r="CV282" s="600"/>
      <c r="CW282" s="600"/>
      <c r="CX282" s="600"/>
      <c r="CY282" s="600"/>
      <c r="CZ282" s="600"/>
      <c r="DA282" s="600"/>
      <c r="DB282" s="600"/>
      <c r="DC282" s="600"/>
      <c r="DD282" s="600"/>
      <c r="DE282" s="600"/>
      <c r="DF282" s="600"/>
      <c r="DG282" s="600"/>
      <c r="DH282" s="600"/>
      <c r="DI282" s="600"/>
      <c r="DJ282" s="600"/>
      <c r="DK282" s="600"/>
      <c r="DL282" s="600"/>
      <c r="DM282" s="600"/>
      <c r="DN282" s="600"/>
      <c r="DO282" s="600"/>
      <c r="DP282" s="600"/>
      <c r="DQ282" s="600"/>
      <c r="DR282" s="600"/>
      <c r="DS282" s="600"/>
      <c r="DT282" s="600"/>
      <c r="DU282" s="600"/>
      <c r="DV282" s="600"/>
    </row>
    <row r="283" spans="1:126" s="724" customFormat="1" ht="4.95" customHeight="1" x14ac:dyDescent="0.4">
      <c r="E283" s="741"/>
      <c r="F283" s="742"/>
      <c r="G283" s="743"/>
      <c r="H283" s="743"/>
      <c r="I283" s="743"/>
      <c r="J283" s="743"/>
      <c r="K283" s="743"/>
      <c r="L283" s="743"/>
      <c r="M283" s="743"/>
      <c r="N283" s="743"/>
      <c r="O283" s="743"/>
      <c r="P283" s="743"/>
      <c r="Q283" s="743"/>
      <c r="R283" s="743"/>
      <c r="S283" s="743"/>
      <c r="T283" s="743"/>
      <c r="U283" s="743"/>
      <c r="V283" s="743"/>
      <c r="W283" s="743"/>
      <c r="X283" s="743"/>
      <c r="Y283" s="743"/>
      <c r="Z283" s="743"/>
      <c r="AA283" s="743"/>
      <c r="AB283" s="743"/>
      <c r="AC283" s="743"/>
      <c r="AD283" s="743"/>
      <c r="AE283" s="743"/>
      <c r="AF283" s="743"/>
      <c r="AG283" s="743"/>
      <c r="AH283" s="743"/>
      <c r="AI283" s="743"/>
      <c r="AJ283" s="743"/>
      <c r="AK283" s="743"/>
      <c r="AL283" s="743"/>
      <c r="AM283" s="743"/>
      <c r="AN283" s="743"/>
      <c r="AO283" s="743"/>
      <c r="AP283" s="743"/>
      <c r="AQ283" s="743"/>
      <c r="AR283" s="743"/>
      <c r="AS283" s="743"/>
      <c r="AT283" s="743"/>
      <c r="AU283" s="743"/>
      <c r="AV283" s="743"/>
      <c r="AW283" s="743"/>
      <c r="AX283" s="743"/>
      <c r="AY283" s="743"/>
      <c r="AZ283" s="743"/>
      <c r="BA283" s="743"/>
      <c r="BB283" s="743"/>
      <c r="BC283" s="743"/>
      <c r="BD283" s="743"/>
      <c r="BE283" s="743"/>
      <c r="BF283" s="743"/>
      <c r="BG283" s="743"/>
      <c r="BH283" s="743"/>
      <c r="BI283" s="743"/>
      <c r="BJ283" s="743"/>
      <c r="BK283" s="743"/>
      <c r="BL283" s="743"/>
      <c r="BM283" s="743"/>
      <c r="BN283" s="743"/>
      <c r="BO283" s="743"/>
      <c r="BP283" s="743"/>
      <c r="BQ283" s="743"/>
      <c r="BR283" s="743"/>
      <c r="BS283" s="743"/>
      <c r="BT283" s="743"/>
      <c r="BU283" s="743"/>
      <c r="BV283" s="743"/>
      <c r="BW283" s="743"/>
      <c r="BX283" s="743"/>
      <c r="BY283" s="743"/>
      <c r="BZ283" s="743"/>
      <c r="CA283" s="743"/>
      <c r="CB283" s="743"/>
      <c r="CC283" s="743"/>
      <c r="CD283" s="743"/>
      <c r="CE283" s="743"/>
      <c r="CF283" s="743"/>
      <c r="CG283" s="743"/>
      <c r="CH283" s="743"/>
      <c r="CI283" s="743"/>
      <c r="CJ283" s="743"/>
      <c r="CK283" s="743"/>
      <c r="CL283" s="743"/>
      <c r="CM283" s="743"/>
      <c r="CN283" s="743"/>
      <c r="CO283" s="743"/>
      <c r="CP283" s="743"/>
      <c r="CQ283" s="743"/>
      <c r="CR283" s="743"/>
      <c r="CS283" s="743"/>
      <c r="CT283" s="743"/>
      <c r="CU283" s="743"/>
      <c r="CV283" s="743"/>
      <c r="CW283" s="743"/>
      <c r="CX283" s="743"/>
      <c r="CY283" s="743"/>
      <c r="CZ283" s="743"/>
      <c r="DA283" s="743"/>
      <c r="DB283" s="743"/>
      <c r="DC283" s="743"/>
      <c r="DD283" s="743"/>
      <c r="DE283" s="743"/>
      <c r="DF283" s="743"/>
      <c r="DG283" s="743"/>
      <c r="DH283" s="743"/>
      <c r="DI283" s="743"/>
      <c r="DJ283" s="743"/>
      <c r="DK283" s="743"/>
      <c r="DL283" s="743"/>
      <c r="DM283" s="743"/>
      <c r="DN283" s="743"/>
      <c r="DO283" s="743"/>
      <c r="DP283" s="743"/>
      <c r="DQ283" s="743"/>
      <c r="DR283" s="743"/>
      <c r="DS283" s="743"/>
      <c r="DT283" s="743"/>
      <c r="DU283" s="743"/>
      <c r="DV283" s="743"/>
    </row>
    <row r="284" spans="1:126" x14ac:dyDescent="0.4">
      <c r="B284" s="711" t="s">
        <v>111</v>
      </c>
      <c r="C284" s="711"/>
      <c r="D284" s="711"/>
      <c r="E284" s="1222"/>
      <c r="F284" s="1223">
        <f>SUM(F287:F288)</f>
        <v>0</v>
      </c>
      <c r="G284" s="1224">
        <f t="shared" ref="G284:BR284" si="106">SUM(G287:G288)</f>
        <v>419.27661647013804</v>
      </c>
      <c r="H284" s="1224">
        <f t="shared" ca="1" si="106"/>
        <v>722.10462790990778</v>
      </c>
      <c r="I284" s="1224">
        <f t="shared" ca="1" si="106"/>
        <v>1142.8237938406435</v>
      </c>
      <c r="J284" s="1224">
        <f t="shared" ca="1" si="106"/>
        <v>430.41890775307701</v>
      </c>
      <c r="K284" s="1224">
        <f t="shared" ca="1" si="106"/>
        <v>666.34056156797772</v>
      </c>
      <c r="L284" s="1224">
        <f t="shared" ca="1" si="106"/>
        <v>1065.6703108355607</v>
      </c>
      <c r="M284" s="1224">
        <f t="shared" ca="1" si="106"/>
        <v>564.92632732120671</v>
      </c>
      <c r="N284" s="1224">
        <f t="shared" ca="1" si="106"/>
        <v>1004.1600411360647</v>
      </c>
      <c r="O284" s="1224">
        <f t="shared" ca="1" si="106"/>
        <v>1275.4003230014418</v>
      </c>
      <c r="P284" s="1224">
        <f t="shared" ca="1" si="106"/>
        <v>619.29794807444239</v>
      </c>
      <c r="Q284" s="1224">
        <f t="shared" ca="1" si="106"/>
        <v>1112.7104805989354</v>
      </c>
      <c r="R284" s="1224">
        <f t="shared" ca="1" si="106"/>
        <v>1368.3662245524092</v>
      </c>
      <c r="S284" s="1224">
        <f t="shared" ca="1" si="106"/>
        <v>447.29058855644558</v>
      </c>
      <c r="T284" s="1224">
        <f t="shared" ca="1" si="106"/>
        <v>879.36258078595358</v>
      </c>
      <c r="U284" s="1224">
        <f t="shared" ca="1" si="106"/>
        <v>1266.7672110878339</v>
      </c>
      <c r="V284" s="1224">
        <f t="shared" ca="1" si="106"/>
        <v>471.35606596104111</v>
      </c>
      <c r="W284" s="1224">
        <f t="shared" ca="1" si="106"/>
        <v>708.1478843369481</v>
      </c>
      <c r="X284" s="1224">
        <f t="shared" ca="1" si="106"/>
        <v>1070.0910587532042</v>
      </c>
      <c r="Y284" s="1224">
        <f t="shared" ca="1" si="106"/>
        <v>566.15217517302449</v>
      </c>
      <c r="Z284" s="1224">
        <f t="shared" ca="1" si="106"/>
        <v>1008.9498738149002</v>
      </c>
      <c r="AA284" s="1224">
        <f t="shared" ca="1" si="106"/>
        <v>1278.7120575692186</v>
      </c>
      <c r="AB284" s="1224">
        <f t="shared" ca="1" si="106"/>
        <v>621.28700753461044</v>
      </c>
      <c r="AC284" s="1224">
        <f t="shared" ca="1" si="106"/>
        <v>1118.4905565994177</v>
      </c>
      <c r="AD284" s="1224">
        <f t="shared" ca="1" si="106"/>
        <v>1375.5270661684256</v>
      </c>
      <c r="AE284" s="1224">
        <f t="shared" ca="1" si="106"/>
        <v>447.7152653368139</v>
      </c>
      <c r="AF284" s="1224">
        <f t="shared" ca="1" si="106"/>
        <v>960.04341505286095</v>
      </c>
      <c r="AG284" s="1224">
        <f t="shared" ca="1" si="106"/>
        <v>1394.5658977464639</v>
      </c>
      <c r="AH284" s="1224">
        <f t="shared" ca="1" si="106"/>
        <v>482.10133255216346</v>
      </c>
      <c r="AI284" s="1224">
        <f t="shared" ca="1" si="106"/>
        <v>762.90417923070777</v>
      </c>
      <c r="AJ284" s="1224">
        <f t="shared" ca="1" si="106"/>
        <v>1164.8635163432564</v>
      </c>
      <c r="AK284" s="1224">
        <f t="shared" ca="1" si="106"/>
        <v>566.40728221557242</v>
      </c>
      <c r="AL284" s="1224">
        <f t="shared" ca="1" si="106"/>
        <v>1057.6868898584107</v>
      </c>
      <c r="AM284" s="1224">
        <f t="shared" ca="1" si="106"/>
        <v>1374.4205840109998</v>
      </c>
      <c r="AN284" s="1224">
        <f t="shared" ca="1" si="106"/>
        <v>621.91884728460639</v>
      </c>
      <c r="AO284" s="1224">
        <f t="shared" ca="1" si="106"/>
        <v>1169.2503754282027</v>
      </c>
      <c r="AP284" s="1224">
        <f t="shared" ca="1" si="106"/>
        <v>1474.8743509039634</v>
      </c>
      <c r="AQ284" s="1224">
        <f t="shared" ca="1" si="106"/>
        <v>447.20477229377053</v>
      </c>
      <c r="AR284" s="1224">
        <f t="shared" ca="1" si="106"/>
        <v>997.10331131133955</v>
      </c>
      <c r="AS284" s="1224">
        <f t="shared" ca="1" si="106"/>
        <v>1438.7906593566288</v>
      </c>
      <c r="AT284" s="1224">
        <f t="shared" ca="1" si="106"/>
        <v>491.63143199834667</v>
      </c>
      <c r="AU284" s="1224">
        <f t="shared" ca="1" si="106"/>
        <v>776.12835272989537</v>
      </c>
      <c r="AV284" s="1224">
        <f t="shared" ca="1" si="106"/>
        <v>1184.585687386676</v>
      </c>
      <c r="AW284" s="1224">
        <f t="shared" ca="1" si="106"/>
        <v>566.63404403116999</v>
      </c>
      <c r="AX284" s="1224">
        <f t="shared" ca="1" si="106"/>
        <v>1066.2249047962835</v>
      </c>
      <c r="AY284" s="1224">
        <f t="shared" ca="1" si="106"/>
        <v>1386.9361107224011</v>
      </c>
      <c r="AZ284" s="1224">
        <f t="shared" ca="1" si="106"/>
        <v>622.48048261793531</v>
      </c>
      <c r="BA284" s="1224">
        <f t="shared" ca="1" si="106"/>
        <v>1178.4269780496249</v>
      </c>
      <c r="BB284" s="1224">
        <f t="shared" ca="1" si="106"/>
        <v>1491.2544483291897</v>
      </c>
      <c r="BC284" s="1224">
        <f t="shared" ca="1" si="106"/>
        <v>446.75100069995381</v>
      </c>
      <c r="BD284" s="1224">
        <f t="shared" ca="1" si="106"/>
        <v>1005.2552411701546</v>
      </c>
      <c r="BE284" s="1224">
        <f t="shared" ca="1" si="106"/>
        <v>1455.0321206968433</v>
      </c>
      <c r="BF284" s="1224">
        <f t="shared" ca="1" si="106"/>
        <v>491.51228595964193</v>
      </c>
      <c r="BG284" s="1224">
        <f t="shared" ca="1" si="106"/>
        <v>777.48938090975071</v>
      </c>
      <c r="BH284" s="1224">
        <f t="shared" ca="1" si="106"/>
        <v>1234.841727137208</v>
      </c>
      <c r="BI284" s="1224">
        <f t="shared" ca="1" si="106"/>
        <v>565.90105130535028</v>
      </c>
      <c r="BJ284" s="1224">
        <f t="shared" ca="1" si="106"/>
        <v>1072.4202391129413</v>
      </c>
      <c r="BK284" s="1224">
        <f t="shared" ca="1" si="106"/>
        <v>1396.1666007993795</v>
      </c>
      <c r="BL284" s="1224">
        <f t="shared" ca="1" si="106"/>
        <v>621.68759397105441</v>
      </c>
      <c r="BM284" s="1224">
        <f t="shared" ca="1" si="106"/>
        <v>1184.74224911902</v>
      </c>
      <c r="BN284" s="1224">
        <f t="shared" ca="1" si="106"/>
        <v>1578.6414013592223</v>
      </c>
      <c r="BO284" s="1224">
        <f t="shared" ca="1" si="106"/>
        <v>0</v>
      </c>
      <c r="BP284" s="1224">
        <f t="shared" ca="1" si="106"/>
        <v>0</v>
      </c>
      <c r="BQ284" s="1224">
        <f t="shared" ca="1" si="106"/>
        <v>0</v>
      </c>
      <c r="BR284" s="1224">
        <f t="shared" ca="1" si="106"/>
        <v>0</v>
      </c>
      <c r="BS284" s="1224">
        <f t="shared" ref="BS284:DV284" ca="1" si="107">SUM(BS287:BS288)</f>
        <v>0</v>
      </c>
      <c r="BT284" s="1224">
        <f t="shared" ca="1" si="107"/>
        <v>0</v>
      </c>
      <c r="BU284" s="1224">
        <f t="shared" ca="1" si="107"/>
        <v>0</v>
      </c>
      <c r="BV284" s="1224">
        <f t="shared" ca="1" si="107"/>
        <v>0</v>
      </c>
      <c r="BW284" s="1224">
        <f t="shared" ca="1" si="107"/>
        <v>0</v>
      </c>
      <c r="BX284" s="1224">
        <f t="shared" ca="1" si="107"/>
        <v>0</v>
      </c>
      <c r="BY284" s="1224">
        <f t="shared" ca="1" si="107"/>
        <v>0</v>
      </c>
      <c r="BZ284" s="1224">
        <f t="shared" ca="1" si="107"/>
        <v>0</v>
      </c>
      <c r="CA284" s="1224">
        <f t="shared" ca="1" si="107"/>
        <v>0</v>
      </c>
      <c r="CB284" s="1224">
        <f t="shared" ca="1" si="107"/>
        <v>0</v>
      </c>
      <c r="CC284" s="1224">
        <f t="shared" ca="1" si="107"/>
        <v>0</v>
      </c>
      <c r="CD284" s="1224">
        <f t="shared" ca="1" si="107"/>
        <v>0</v>
      </c>
      <c r="CE284" s="1224">
        <f t="shared" ca="1" si="107"/>
        <v>0</v>
      </c>
      <c r="CF284" s="1224">
        <f t="shared" ca="1" si="107"/>
        <v>0</v>
      </c>
      <c r="CG284" s="1224">
        <f t="shared" ca="1" si="107"/>
        <v>0</v>
      </c>
      <c r="CH284" s="1224">
        <f t="shared" ca="1" si="107"/>
        <v>0</v>
      </c>
      <c r="CI284" s="1224">
        <f t="shared" ca="1" si="107"/>
        <v>0</v>
      </c>
      <c r="CJ284" s="1224">
        <f t="shared" ca="1" si="107"/>
        <v>0</v>
      </c>
      <c r="CK284" s="1224">
        <f t="shared" ca="1" si="107"/>
        <v>0</v>
      </c>
      <c r="CL284" s="1224">
        <f t="shared" ca="1" si="107"/>
        <v>0</v>
      </c>
      <c r="CM284" s="1224">
        <f t="shared" ca="1" si="107"/>
        <v>0</v>
      </c>
      <c r="CN284" s="1224">
        <f t="shared" ca="1" si="107"/>
        <v>0</v>
      </c>
      <c r="CO284" s="1224">
        <f t="shared" ca="1" si="107"/>
        <v>0</v>
      </c>
      <c r="CP284" s="1224">
        <f t="shared" ca="1" si="107"/>
        <v>0</v>
      </c>
      <c r="CQ284" s="1224">
        <f t="shared" ca="1" si="107"/>
        <v>0</v>
      </c>
      <c r="CR284" s="1224">
        <f t="shared" ca="1" si="107"/>
        <v>0</v>
      </c>
      <c r="CS284" s="1224">
        <f t="shared" ca="1" si="107"/>
        <v>0</v>
      </c>
      <c r="CT284" s="1224">
        <f t="shared" ca="1" si="107"/>
        <v>0</v>
      </c>
      <c r="CU284" s="1224">
        <f t="shared" ca="1" si="107"/>
        <v>0</v>
      </c>
      <c r="CV284" s="1224">
        <f t="shared" ca="1" si="107"/>
        <v>0</v>
      </c>
      <c r="CW284" s="1224">
        <f t="shared" ca="1" si="107"/>
        <v>0</v>
      </c>
      <c r="CX284" s="1224">
        <f t="shared" ca="1" si="107"/>
        <v>0</v>
      </c>
      <c r="CY284" s="1224">
        <f t="shared" ca="1" si="107"/>
        <v>0</v>
      </c>
      <c r="CZ284" s="1224">
        <f t="shared" ca="1" si="107"/>
        <v>0</v>
      </c>
      <c r="DA284" s="1224">
        <f t="shared" ca="1" si="107"/>
        <v>0</v>
      </c>
      <c r="DB284" s="1224">
        <f t="shared" ca="1" si="107"/>
        <v>0</v>
      </c>
      <c r="DC284" s="1224">
        <f t="shared" ca="1" si="107"/>
        <v>0</v>
      </c>
      <c r="DD284" s="1224">
        <f t="shared" ca="1" si="107"/>
        <v>0</v>
      </c>
      <c r="DE284" s="1224">
        <f t="shared" ca="1" si="107"/>
        <v>0</v>
      </c>
      <c r="DF284" s="1224">
        <f t="shared" ca="1" si="107"/>
        <v>0</v>
      </c>
      <c r="DG284" s="1224">
        <f t="shared" ca="1" si="107"/>
        <v>0</v>
      </c>
      <c r="DH284" s="1224">
        <f t="shared" ca="1" si="107"/>
        <v>0</v>
      </c>
      <c r="DI284" s="1224">
        <f t="shared" ca="1" si="107"/>
        <v>0</v>
      </c>
      <c r="DJ284" s="1224">
        <f t="shared" ca="1" si="107"/>
        <v>0</v>
      </c>
      <c r="DK284" s="1224">
        <f t="shared" ca="1" si="107"/>
        <v>0</v>
      </c>
      <c r="DL284" s="1224">
        <f t="shared" ca="1" si="107"/>
        <v>0</v>
      </c>
      <c r="DM284" s="1224">
        <f t="shared" ca="1" si="107"/>
        <v>0</v>
      </c>
      <c r="DN284" s="1224">
        <f t="shared" ca="1" si="107"/>
        <v>0</v>
      </c>
      <c r="DO284" s="1224">
        <f t="shared" ca="1" si="107"/>
        <v>0</v>
      </c>
      <c r="DP284" s="1224">
        <f t="shared" ca="1" si="107"/>
        <v>0</v>
      </c>
      <c r="DQ284" s="1224">
        <f t="shared" ca="1" si="107"/>
        <v>0</v>
      </c>
      <c r="DR284" s="1224">
        <f t="shared" ca="1" si="107"/>
        <v>0</v>
      </c>
      <c r="DS284" s="1224">
        <f t="shared" ca="1" si="107"/>
        <v>0</v>
      </c>
      <c r="DT284" s="1224">
        <f t="shared" ca="1" si="107"/>
        <v>0</v>
      </c>
      <c r="DU284" s="1224">
        <f t="shared" ca="1" si="107"/>
        <v>0</v>
      </c>
      <c r="DV284" s="1224">
        <f t="shared" ca="1" si="107"/>
        <v>0</v>
      </c>
    </row>
    <row r="285" spans="1:126" s="716" customFormat="1" outlineLevel="1" x14ac:dyDescent="0.4">
      <c r="A285" s="735"/>
      <c r="F285" s="1253">
        <f>YEAR(F$3)</f>
        <v>2023</v>
      </c>
      <c r="G285" s="1254">
        <f t="shared" ref="G285:BR285" si="108">YEAR(G$3)</f>
        <v>2023</v>
      </c>
      <c r="H285" s="1254">
        <f t="shared" si="108"/>
        <v>2023</v>
      </c>
      <c r="I285" s="1254">
        <f t="shared" si="108"/>
        <v>2023</v>
      </c>
      <c r="J285" s="1254">
        <f t="shared" si="108"/>
        <v>2023</v>
      </c>
      <c r="K285" s="1254">
        <f t="shared" si="108"/>
        <v>2024</v>
      </c>
      <c r="L285" s="1254">
        <f t="shared" si="108"/>
        <v>2024</v>
      </c>
      <c r="M285" s="1254">
        <f t="shared" si="108"/>
        <v>2024</v>
      </c>
      <c r="N285" s="1254">
        <f t="shared" si="108"/>
        <v>2024</v>
      </c>
      <c r="O285" s="1254">
        <f t="shared" si="108"/>
        <v>2024</v>
      </c>
      <c r="P285" s="1254">
        <f t="shared" si="108"/>
        <v>2024</v>
      </c>
      <c r="Q285" s="1254">
        <f t="shared" si="108"/>
        <v>2024</v>
      </c>
      <c r="R285" s="1254">
        <f t="shared" si="108"/>
        <v>2024</v>
      </c>
      <c r="S285" s="1254">
        <f t="shared" si="108"/>
        <v>2024</v>
      </c>
      <c r="T285" s="1254">
        <f t="shared" si="108"/>
        <v>2024</v>
      </c>
      <c r="U285" s="1254">
        <f t="shared" si="108"/>
        <v>2024</v>
      </c>
      <c r="V285" s="1254">
        <f t="shared" si="108"/>
        <v>2024</v>
      </c>
      <c r="W285" s="1254">
        <f t="shared" si="108"/>
        <v>2025</v>
      </c>
      <c r="X285" s="1254">
        <f t="shared" si="108"/>
        <v>2025</v>
      </c>
      <c r="Y285" s="1254">
        <f t="shared" si="108"/>
        <v>2025</v>
      </c>
      <c r="Z285" s="1254">
        <f t="shared" si="108"/>
        <v>2025</v>
      </c>
      <c r="AA285" s="1254">
        <f t="shared" si="108"/>
        <v>2025</v>
      </c>
      <c r="AB285" s="1254">
        <f t="shared" si="108"/>
        <v>2025</v>
      </c>
      <c r="AC285" s="1254">
        <f t="shared" si="108"/>
        <v>2025</v>
      </c>
      <c r="AD285" s="1254">
        <f t="shared" si="108"/>
        <v>2025</v>
      </c>
      <c r="AE285" s="1254">
        <f t="shared" si="108"/>
        <v>2025</v>
      </c>
      <c r="AF285" s="1254">
        <f t="shared" si="108"/>
        <v>2025</v>
      </c>
      <c r="AG285" s="1254">
        <f t="shared" si="108"/>
        <v>2025</v>
      </c>
      <c r="AH285" s="1254">
        <f t="shared" si="108"/>
        <v>2025</v>
      </c>
      <c r="AI285" s="1254">
        <f t="shared" si="108"/>
        <v>2026</v>
      </c>
      <c r="AJ285" s="1254">
        <f t="shared" si="108"/>
        <v>2026</v>
      </c>
      <c r="AK285" s="1254">
        <f t="shared" si="108"/>
        <v>2026</v>
      </c>
      <c r="AL285" s="1254">
        <f t="shared" si="108"/>
        <v>2026</v>
      </c>
      <c r="AM285" s="1254">
        <f t="shared" si="108"/>
        <v>2026</v>
      </c>
      <c r="AN285" s="1254">
        <f t="shared" si="108"/>
        <v>2026</v>
      </c>
      <c r="AO285" s="1254">
        <f t="shared" si="108"/>
        <v>2026</v>
      </c>
      <c r="AP285" s="1254">
        <f t="shared" si="108"/>
        <v>2026</v>
      </c>
      <c r="AQ285" s="1254">
        <f t="shared" si="108"/>
        <v>2026</v>
      </c>
      <c r="AR285" s="1254">
        <f t="shared" si="108"/>
        <v>2026</v>
      </c>
      <c r="AS285" s="1254">
        <f t="shared" si="108"/>
        <v>2026</v>
      </c>
      <c r="AT285" s="1254">
        <f t="shared" si="108"/>
        <v>2026</v>
      </c>
      <c r="AU285" s="1254">
        <f t="shared" si="108"/>
        <v>2027</v>
      </c>
      <c r="AV285" s="1254">
        <f t="shared" si="108"/>
        <v>2027</v>
      </c>
      <c r="AW285" s="1254">
        <f t="shared" si="108"/>
        <v>2027</v>
      </c>
      <c r="AX285" s="1254">
        <f t="shared" si="108"/>
        <v>2027</v>
      </c>
      <c r="AY285" s="1254">
        <f t="shared" si="108"/>
        <v>2027</v>
      </c>
      <c r="AZ285" s="1254">
        <f t="shared" si="108"/>
        <v>2027</v>
      </c>
      <c r="BA285" s="1254">
        <f t="shared" si="108"/>
        <v>2027</v>
      </c>
      <c r="BB285" s="1254">
        <f t="shared" si="108"/>
        <v>2027</v>
      </c>
      <c r="BC285" s="1254">
        <f t="shared" si="108"/>
        <v>2027</v>
      </c>
      <c r="BD285" s="1254">
        <f t="shared" si="108"/>
        <v>2027</v>
      </c>
      <c r="BE285" s="1254">
        <f t="shared" si="108"/>
        <v>2027</v>
      </c>
      <c r="BF285" s="1254">
        <f t="shared" si="108"/>
        <v>2027</v>
      </c>
      <c r="BG285" s="1254">
        <f t="shared" si="108"/>
        <v>2028</v>
      </c>
      <c r="BH285" s="1254">
        <f t="shared" si="108"/>
        <v>2028</v>
      </c>
      <c r="BI285" s="1254">
        <f t="shared" si="108"/>
        <v>2028</v>
      </c>
      <c r="BJ285" s="1254">
        <f t="shared" si="108"/>
        <v>2028</v>
      </c>
      <c r="BK285" s="1254">
        <f t="shared" si="108"/>
        <v>2028</v>
      </c>
      <c r="BL285" s="1254">
        <f t="shared" si="108"/>
        <v>2028</v>
      </c>
      <c r="BM285" s="1254">
        <f t="shared" si="108"/>
        <v>2028</v>
      </c>
      <c r="BN285" s="1254">
        <f t="shared" si="108"/>
        <v>2028</v>
      </c>
      <c r="BO285" s="1254">
        <f t="shared" si="108"/>
        <v>2028</v>
      </c>
      <c r="BP285" s="1254">
        <f t="shared" si="108"/>
        <v>2028</v>
      </c>
      <c r="BQ285" s="1254">
        <f t="shared" si="108"/>
        <v>2028</v>
      </c>
      <c r="BR285" s="1254">
        <f t="shared" si="108"/>
        <v>2028</v>
      </c>
      <c r="BS285" s="1254">
        <f t="shared" ref="BS285:DV285" si="109">YEAR(BS$3)</f>
        <v>2029</v>
      </c>
      <c r="BT285" s="1254">
        <f t="shared" si="109"/>
        <v>2029</v>
      </c>
      <c r="BU285" s="1254">
        <f t="shared" si="109"/>
        <v>2029</v>
      </c>
      <c r="BV285" s="1254">
        <f t="shared" si="109"/>
        <v>2029</v>
      </c>
      <c r="BW285" s="1254">
        <f t="shared" si="109"/>
        <v>2029</v>
      </c>
      <c r="BX285" s="1254">
        <f t="shared" si="109"/>
        <v>2029</v>
      </c>
      <c r="BY285" s="1254">
        <f t="shared" si="109"/>
        <v>2029</v>
      </c>
      <c r="BZ285" s="1254">
        <f t="shared" si="109"/>
        <v>2029</v>
      </c>
      <c r="CA285" s="1254">
        <f t="shared" si="109"/>
        <v>2029</v>
      </c>
      <c r="CB285" s="1254">
        <f t="shared" si="109"/>
        <v>2029</v>
      </c>
      <c r="CC285" s="1254">
        <f t="shared" si="109"/>
        <v>2029</v>
      </c>
      <c r="CD285" s="1254">
        <f t="shared" si="109"/>
        <v>2029</v>
      </c>
      <c r="CE285" s="1254">
        <f t="shared" si="109"/>
        <v>2030</v>
      </c>
      <c r="CF285" s="1254">
        <f t="shared" si="109"/>
        <v>2030</v>
      </c>
      <c r="CG285" s="1254">
        <f t="shared" si="109"/>
        <v>2030</v>
      </c>
      <c r="CH285" s="1254">
        <f t="shared" si="109"/>
        <v>2030</v>
      </c>
      <c r="CI285" s="1254">
        <f t="shared" si="109"/>
        <v>2030</v>
      </c>
      <c r="CJ285" s="1254">
        <f t="shared" si="109"/>
        <v>2030</v>
      </c>
      <c r="CK285" s="1254">
        <f t="shared" si="109"/>
        <v>2030</v>
      </c>
      <c r="CL285" s="1254">
        <f t="shared" si="109"/>
        <v>2030</v>
      </c>
      <c r="CM285" s="1254">
        <f t="shared" si="109"/>
        <v>2030</v>
      </c>
      <c r="CN285" s="1254">
        <f t="shared" si="109"/>
        <v>2030</v>
      </c>
      <c r="CO285" s="1254">
        <f t="shared" si="109"/>
        <v>2030</v>
      </c>
      <c r="CP285" s="1254">
        <f t="shared" si="109"/>
        <v>2030</v>
      </c>
      <c r="CQ285" s="1254">
        <f t="shared" si="109"/>
        <v>2031</v>
      </c>
      <c r="CR285" s="1254">
        <f t="shared" si="109"/>
        <v>2031</v>
      </c>
      <c r="CS285" s="1254">
        <f t="shared" si="109"/>
        <v>2031</v>
      </c>
      <c r="CT285" s="1254">
        <f t="shared" si="109"/>
        <v>2031</v>
      </c>
      <c r="CU285" s="1254">
        <f t="shared" si="109"/>
        <v>2031</v>
      </c>
      <c r="CV285" s="1254">
        <f t="shared" si="109"/>
        <v>2031</v>
      </c>
      <c r="CW285" s="1254">
        <f t="shared" si="109"/>
        <v>2031</v>
      </c>
      <c r="CX285" s="1254">
        <f t="shared" si="109"/>
        <v>2031</v>
      </c>
      <c r="CY285" s="1254">
        <f t="shared" si="109"/>
        <v>2031</v>
      </c>
      <c r="CZ285" s="1254">
        <f t="shared" si="109"/>
        <v>2031</v>
      </c>
      <c r="DA285" s="1254">
        <f t="shared" si="109"/>
        <v>2031</v>
      </c>
      <c r="DB285" s="1254">
        <f t="shared" si="109"/>
        <v>2031</v>
      </c>
      <c r="DC285" s="1254">
        <f t="shared" si="109"/>
        <v>2032</v>
      </c>
      <c r="DD285" s="1254">
        <f t="shared" si="109"/>
        <v>2032</v>
      </c>
      <c r="DE285" s="1254">
        <f t="shared" si="109"/>
        <v>2032</v>
      </c>
      <c r="DF285" s="1254">
        <f t="shared" si="109"/>
        <v>2032</v>
      </c>
      <c r="DG285" s="1254">
        <f t="shared" si="109"/>
        <v>2032</v>
      </c>
      <c r="DH285" s="1254">
        <f t="shared" si="109"/>
        <v>2032</v>
      </c>
      <c r="DI285" s="1254">
        <f t="shared" si="109"/>
        <v>2032</v>
      </c>
      <c r="DJ285" s="1254">
        <f t="shared" si="109"/>
        <v>2032</v>
      </c>
      <c r="DK285" s="1254">
        <f t="shared" si="109"/>
        <v>2032</v>
      </c>
      <c r="DL285" s="1254">
        <f t="shared" si="109"/>
        <v>2032</v>
      </c>
      <c r="DM285" s="1254">
        <f t="shared" si="109"/>
        <v>2032</v>
      </c>
      <c r="DN285" s="1254">
        <f t="shared" si="109"/>
        <v>2032</v>
      </c>
      <c r="DO285" s="1254">
        <f t="shared" si="109"/>
        <v>2033</v>
      </c>
      <c r="DP285" s="1254">
        <f t="shared" si="109"/>
        <v>2033</v>
      </c>
      <c r="DQ285" s="1254">
        <f t="shared" si="109"/>
        <v>2033</v>
      </c>
      <c r="DR285" s="1254">
        <f t="shared" si="109"/>
        <v>2033</v>
      </c>
      <c r="DS285" s="1254">
        <f t="shared" si="109"/>
        <v>2033</v>
      </c>
      <c r="DT285" s="1254">
        <f t="shared" si="109"/>
        <v>2033</v>
      </c>
      <c r="DU285" s="1254">
        <f t="shared" si="109"/>
        <v>2033</v>
      </c>
      <c r="DV285" s="1254">
        <f t="shared" si="109"/>
        <v>2033</v>
      </c>
    </row>
    <row r="286" spans="1:126" s="1252" customFormat="1" outlineLevel="1" x14ac:dyDescent="0.4">
      <c r="A286" s="726"/>
      <c r="B286" s="715" t="s">
        <v>93</v>
      </c>
      <c r="C286" s="715"/>
      <c r="D286" s="715" t="s">
        <v>62</v>
      </c>
      <c r="E286" s="715" t="s">
        <v>54</v>
      </c>
      <c r="F286" s="1250">
        <f>F$3-'Control Panel_운영'!$K$85</f>
        <v>243</v>
      </c>
      <c r="G286" s="1251">
        <f>IF(G$285=YEAR('Control Panel_운영'!$K$89),SUMIF($G$285:$DV$285,G$285,$G$4:$DV$4)+$F$286,SUMIF($G$285:$DV$285,G$285,$G$4:$DV$4))</f>
        <v>365</v>
      </c>
      <c r="H286" s="1251">
        <f>IF(H$285=YEAR('Control Panel_운영'!$K$89),SUMIF($G$285:$DV$285,H$285,$G$4:$DV$4)+$F$286,SUMIF($G$285:$DV$285,H$285,$G$4:$DV$4))</f>
        <v>365</v>
      </c>
      <c r="I286" s="1251">
        <f>IF(I$285=YEAR('Control Panel_운영'!$K$89),SUMIF($G$285:$DV$285,I$285,$G$4:$DV$4)+$F$286,SUMIF($G$285:$DV$285,I$285,$G$4:$DV$4))</f>
        <v>365</v>
      </c>
      <c r="J286" s="1251">
        <f>IF(J$285=YEAR('Control Panel_운영'!$K$89),SUMIF($G$285:$DV$285,J$285,$G$4:$DV$4)+$F$286,SUMIF($G$285:$DV$285,J$285,$G$4:$DV$4))</f>
        <v>365</v>
      </c>
      <c r="K286" s="1251">
        <f>IF(K$285=YEAR('Control Panel_운영'!$K$89),SUMIF($G$285:$DV$285,K$285,$G$4:$DV$4)+$F$286,SUMIF($G$285:$DV$285,K$285,$G$4:$DV$4))</f>
        <v>366</v>
      </c>
      <c r="L286" s="1251">
        <f>IF(L$285=YEAR('Control Panel_운영'!$K$89),SUMIF($G$285:$DV$285,L$285,$G$4:$DV$4)+$F$286,SUMIF($G$285:$DV$285,L$285,$G$4:$DV$4))</f>
        <v>366</v>
      </c>
      <c r="M286" s="1251">
        <f>IF(M$285=YEAR('Control Panel_운영'!$K$89),SUMIF($G$285:$DV$285,M$285,$G$4:$DV$4)+$F$286,SUMIF($G$285:$DV$285,M$285,$G$4:$DV$4))</f>
        <v>366</v>
      </c>
      <c r="N286" s="1251">
        <f>IF(N$285=YEAR('Control Panel_운영'!$K$89),SUMIF($G$285:$DV$285,N$285,$G$4:$DV$4)+$F$286,SUMIF($G$285:$DV$285,N$285,$G$4:$DV$4))</f>
        <v>366</v>
      </c>
      <c r="O286" s="1251">
        <f>IF(O$285=YEAR('Control Panel_운영'!$K$89),SUMIF($G$285:$DV$285,O$285,$G$4:$DV$4)+$F$286,SUMIF($G$285:$DV$285,O$285,$G$4:$DV$4))</f>
        <v>366</v>
      </c>
      <c r="P286" s="1251">
        <f>IF(P$285=YEAR('Control Panel_운영'!$K$89),SUMIF($G$285:$DV$285,P$285,$G$4:$DV$4)+$F$286,SUMIF($G$285:$DV$285,P$285,$G$4:$DV$4))</f>
        <v>366</v>
      </c>
      <c r="Q286" s="1251">
        <f>IF(Q$285=YEAR('Control Panel_운영'!$K$89),SUMIF($G$285:$DV$285,Q$285,$G$4:$DV$4)+$F$286,SUMIF($G$285:$DV$285,Q$285,$G$4:$DV$4))</f>
        <v>366</v>
      </c>
      <c r="R286" s="1251">
        <f>IF(R$285=YEAR('Control Panel_운영'!$K$89),SUMIF($G$285:$DV$285,R$285,$G$4:$DV$4)+$F$286,SUMIF($G$285:$DV$285,R$285,$G$4:$DV$4))</f>
        <v>366</v>
      </c>
      <c r="S286" s="1251">
        <f>IF(S$285=YEAR('Control Panel_운영'!$K$89),SUMIF($G$285:$DV$285,S$285,$G$4:$DV$4)+$F$286,SUMIF($G$285:$DV$285,S$285,$G$4:$DV$4))</f>
        <v>366</v>
      </c>
      <c r="T286" s="1251">
        <f>IF(T$285=YEAR('Control Panel_운영'!$K$89),SUMIF($G$285:$DV$285,T$285,$G$4:$DV$4)+$F$286,SUMIF($G$285:$DV$285,T$285,$G$4:$DV$4))</f>
        <v>366</v>
      </c>
      <c r="U286" s="1251">
        <f>IF(U$285=YEAR('Control Panel_운영'!$K$89),SUMIF($G$285:$DV$285,U$285,$G$4:$DV$4)+$F$286,SUMIF($G$285:$DV$285,U$285,$G$4:$DV$4))</f>
        <v>366</v>
      </c>
      <c r="V286" s="1251">
        <f>IF(V$285=YEAR('Control Panel_운영'!$K$89),SUMIF($G$285:$DV$285,V$285,$G$4:$DV$4)+$F$286,SUMIF($G$285:$DV$285,V$285,$G$4:$DV$4))</f>
        <v>366</v>
      </c>
      <c r="W286" s="1251">
        <f>IF(W$285=YEAR('Control Panel_운영'!$K$89),SUMIF($G$285:$DV$285,W$285,$G$4:$DV$4)+$F$286,SUMIF($G$285:$DV$285,W$285,$G$4:$DV$4))</f>
        <v>365</v>
      </c>
      <c r="X286" s="1251">
        <f>IF(X$285=YEAR('Control Panel_운영'!$K$89),SUMIF($G$285:$DV$285,X$285,$G$4:$DV$4)+$F$286,SUMIF($G$285:$DV$285,X$285,$G$4:$DV$4))</f>
        <v>365</v>
      </c>
      <c r="Y286" s="1251">
        <f>IF(Y$285=YEAR('Control Panel_운영'!$K$89),SUMIF($G$285:$DV$285,Y$285,$G$4:$DV$4)+$F$286,SUMIF($G$285:$DV$285,Y$285,$G$4:$DV$4))</f>
        <v>365</v>
      </c>
      <c r="Z286" s="1251">
        <f>IF(Z$285=YEAR('Control Panel_운영'!$K$89),SUMIF($G$285:$DV$285,Z$285,$G$4:$DV$4)+$F$286,SUMIF($G$285:$DV$285,Z$285,$G$4:$DV$4))</f>
        <v>365</v>
      </c>
      <c r="AA286" s="1251">
        <f>IF(AA$285=YEAR('Control Panel_운영'!$K$89),SUMIF($G$285:$DV$285,AA$285,$G$4:$DV$4)+$F$286,SUMIF($G$285:$DV$285,AA$285,$G$4:$DV$4))</f>
        <v>365</v>
      </c>
      <c r="AB286" s="1251">
        <f>IF(AB$285=YEAR('Control Panel_운영'!$K$89),SUMIF($G$285:$DV$285,AB$285,$G$4:$DV$4)+$F$286,SUMIF($G$285:$DV$285,AB$285,$G$4:$DV$4))</f>
        <v>365</v>
      </c>
      <c r="AC286" s="1251">
        <f>IF(AC$285=YEAR('Control Panel_운영'!$K$89),SUMIF($G$285:$DV$285,AC$285,$G$4:$DV$4)+$F$286,SUMIF($G$285:$DV$285,AC$285,$G$4:$DV$4))</f>
        <v>365</v>
      </c>
      <c r="AD286" s="1251">
        <f>IF(AD$285=YEAR('Control Panel_운영'!$K$89),SUMIF($G$285:$DV$285,AD$285,$G$4:$DV$4)+$F$286,SUMIF($G$285:$DV$285,AD$285,$G$4:$DV$4))</f>
        <v>365</v>
      </c>
      <c r="AE286" s="1251">
        <f>IF(AE$285=YEAR('Control Panel_운영'!$K$89),SUMIF($G$285:$DV$285,AE$285,$G$4:$DV$4)+$F$286,SUMIF($G$285:$DV$285,AE$285,$G$4:$DV$4))</f>
        <v>365</v>
      </c>
      <c r="AF286" s="1251">
        <f>IF(AF$285=YEAR('Control Panel_운영'!$K$89),SUMIF($G$285:$DV$285,AF$285,$G$4:$DV$4)+$F$286,SUMIF($G$285:$DV$285,AF$285,$G$4:$DV$4))</f>
        <v>365</v>
      </c>
      <c r="AG286" s="1251">
        <f>IF(AG$285=YEAR('Control Panel_운영'!$K$89),SUMIF($G$285:$DV$285,AG$285,$G$4:$DV$4)+$F$286,SUMIF($G$285:$DV$285,AG$285,$G$4:$DV$4))</f>
        <v>365</v>
      </c>
      <c r="AH286" s="1251">
        <f>IF(AH$285=YEAR('Control Panel_운영'!$K$89),SUMIF($G$285:$DV$285,AH$285,$G$4:$DV$4)+$F$286,SUMIF($G$285:$DV$285,AH$285,$G$4:$DV$4))</f>
        <v>365</v>
      </c>
      <c r="AI286" s="1251">
        <f>IF(AI$285=YEAR('Control Panel_운영'!$K$89),SUMIF($G$285:$DV$285,AI$285,$G$4:$DV$4)+$F$286,SUMIF($G$285:$DV$285,AI$285,$G$4:$DV$4))</f>
        <v>365</v>
      </c>
      <c r="AJ286" s="1251">
        <f>IF(AJ$285=YEAR('Control Panel_운영'!$K$89),SUMIF($G$285:$DV$285,AJ$285,$G$4:$DV$4)+$F$286,SUMIF($G$285:$DV$285,AJ$285,$G$4:$DV$4))</f>
        <v>365</v>
      </c>
      <c r="AK286" s="1251">
        <f>IF(AK$285=YEAR('Control Panel_운영'!$K$89),SUMIF($G$285:$DV$285,AK$285,$G$4:$DV$4)+$F$286,SUMIF($G$285:$DV$285,AK$285,$G$4:$DV$4))</f>
        <v>365</v>
      </c>
      <c r="AL286" s="1251">
        <f>IF(AL$285=YEAR('Control Panel_운영'!$K$89),SUMIF($G$285:$DV$285,AL$285,$G$4:$DV$4)+$F$286,SUMIF($G$285:$DV$285,AL$285,$G$4:$DV$4))</f>
        <v>365</v>
      </c>
      <c r="AM286" s="1251">
        <f>IF(AM$285=YEAR('Control Panel_운영'!$K$89),SUMIF($G$285:$DV$285,AM$285,$G$4:$DV$4)+$F$286,SUMIF($G$285:$DV$285,AM$285,$G$4:$DV$4))</f>
        <v>365</v>
      </c>
      <c r="AN286" s="1251">
        <f>IF(AN$285=YEAR('Control Panel_운영'!$K$89),SUMIF($G$285:$DV$285,AN$285,$G$4:$DV$4)+$F$286,SUMIF($G$285:$DV$285,AN$285,$G$4:$DV$4))</f>
        <v>365</v>
      </c>
      <c r="AO286" s="1251">
        <f>IF(AO$285=YEAR('Control Panel_운영'!$K$89),SUMIF($G$285:$DV$285,AO$285,$G$4:$DV$4)+$F$286,SUMIF($G$285:$DV$285,AO$285,$G$4:$DV$4))</f>
        <v>365</v>
      </c>
      <c r="AP286" s="1251">
        <f>IF(AP$285=YEAR('Control Panel_운영'!$K$89),SUMIF($G$285:$DV$285,AP$285,$G$4:$DV$4)+$F$286,SUMIF($G$285:$DV$285,AP$285,$G$4:$DV$4))</f>
        <v>365</v>
      </c>
      <c r="AQ286" s="1251">
        <f>IF(AQ$285=YEAR('Control Panel_운영'!$K$89),SUMIF($G$285:$DV$285,AQ$285,$G$4:$DV$4)+$F$286,SUMIF($G$285:$DV$285,AQ$285,$G$4:$DV$4))</f>
        <v>365</v>
      </c>
      <c r="AR286" s="1251">
        <f>IF(AR$285=YEAR('Control Panel_운영'!$K$89),SUMIF($G$285:$DV$285,AR$285,$G$4:$DV$4)+$F$286,SUMIF($G$285:$DV$285,AR$285,$G$4:$DV$4))</f>
        <v>365</v>
      </c>
      <c r="AS286" s="1251">
        <f>IF(AS$285=YEAR('Control Panel_운영'!$K$89),SUMIF($G$285:$DV$285,AS$285,$G$4:$DV$4)+$F$286,SUMIF($G$285:$DV$285,AS$285,$G$4:$DV$4))</f>
        <v>365</v>
      </c>
      <c r="AT286" s="1251">
        <f>IF(AT$285=YEAR('Control Panel_운영'!$K$89),SUMIF($G$285:$DV$285,AT$285,$G$4:$DV$4)+$F$286,SUMIF($G$285:$DV$285,AT$285,$G$4:$DV$4))</f>
        <v>365</v>
      </c>
      <c r="AU286" s="1251">
        <f>IF(AU$285=YEAR('Control Panel_운영'!$K$89),SUMIF($G$285:$DV$285,AU$285,$G$4:$DV$4)+$F$286,SUMIF($G$285:$DV$285,AU$285,$G$4:$DV$4))</f>
        <v>365</v>
      </c>
      <c r="AV286" s="1251">
        <f>IF(AV$285=YEAR('Control Panel_운영'!$K$89),SUMIF($G$285:$DV$285,AV$285,$G$4:$DV$4)+$F$286,SUMIF($G$285:$DV$285,AV$285,$G$4:$DV$4))</f>
        <v>365</v>
      </c>
      <c r="AW286" s="1251">
        <f>IF(AW$285=YEAR('Control Panel_운영'!$K$89),SUMIF($G$285:$DV$285,AW$285,$G$4:$DV$4)+$F$286,SUMIF($G$285:$DV$285,AW$285,$G$4:$DV$4))</f>
        <v>365</v>
      </c>
      <c r="AX286" s="1251">
        <f>IF(AX$285=YEAR('Control Panel_운영'!$K$89),SUMIF($G$285:$DV$285,AX$285,$G$4:$DV$4)+$F$286,SUMIF($G$285:$DV$285,AX$285,$G$4:$DV$4))</f>
        <v>365</v>
      </c>
      <c r="AY286" s="1251">
        <f>IF(AY$285=YEAR('Control Panel_운영'!$K$89),SUMIF($G$285:$DV$285,AY$285,$G$4:$DV$4)+$F$286,SUMIF($G$285:$DV$285,AY$285,$G$4:$DV$4))</f>
        <v>365</v>
      </c>
      <c r="AZ286" s="1251">
        <f>IF(AZ$285=YEAR('Control Panel_운영'!$K$89),SUMIF($G$285:$DV$285,AZ$285,$G$4:$DV$4)+$F$286,SUMIF($G$285:$DV$285,AZ$285,$G$4:$DV$4))</f>
        <v>365</v>
      </c>
      <c r="BA286" s="1251">
        <f>IF(BA$285=YEAR('Control Panel_운영'!$K$89),SUMIF($G$285:$DV$285,BA$285,$G$4:$DV$4)+$F$286,SUMIF($G$285:$DV$285,BA$285,$G$4:$DV$4))</f>
        <v>365</v>
      </c>
      <c r="BB286" s="1251">
        <f>IF(BB$285=YEAR('Control Panel_운영'!$K$89),SUMIF($G$285:$DV$285,BB$285,$G$4:$DV$4)+$F$286,SUMIF($G$285:$DV$285,BB$285,$G$4:$DV$4))</f>
        <v>365</v>
      </c>
      <c r="BC286" s="1251">
        <f>IF(BC$285=YEAR('Control Panel_운영'!$K$89),SUMIF($G$285:$DV$285,BC$285,$G$4:$DV$4)+$F$286,SUMIF($G$285:$DV$285,BC$285,$G$4:$DV$4))</f>
        <v>365</v>
      </c>
      <c r="BD286" s="1251">
        <f>IF(BD$285=YEAR('Control Panel_운영'!$K$89),SUMIF($G$285:$DV$285,BD$285,$G$4:$DV$4)+$F$286,SUMIF($G$285:$DV$285,BD$285,$G$4:$DV$4))</f>
        <v>365</v>
      </c>
      <c r="BE286" s="1251">
        <f>IF(BE$285=YEAR('Control Panel_운영'!$K$89),SUMIF($G$285:$DV$285,BE$285,$G$4:$DV$4)+$F$286,SUMIF($G$285:$DV$285,BE$285,$G$4:$DV$4))</f>
        <v>365</v>
      </c>
      <c r="BF286" s="1251">
        <f>IF(BF$285=YEAR('Control Panel_운영'!$K$89),SUMIF($G$285:$DV$285,BF$285,$G$4:$DV$4)+$F$286,SUMIF($G$285:$DV$285,BF$285,$G$4:$DV$4))</f>
        <v>365</v>
      </c>
      <c r="BG286" s="1251">
        <f>IF(BG$285=YEAR('Control Panel_운영'!$K$89),SUMIF($G$285:$DV$285,BG$285,$G$4:$DV$4)+$F$286,SUMIF($G$285:$DV$285,BG$285,$G$4:$DV$4))</f>
        <v>366</v>
      </c>
      <c r="BH286" s="1251">
        <f>IF(BH$285=YEAR('Control Panel_운영'!$K$89),SUMIF($G$285:$DV$285,BH$285,$G$4:$DV$4)+$F$286,SUMIF($G$285:$DV$285,BH$285,$G$4:$DV$4))</f>
        <v>366</v>
      </c>
      <c r="BI286" s="1251">
        <f>IF(BI$285=YEAR('Control Panel_운영'!$K$89),SUMIF($G$285:$DV$285,BI$285,$G$4:$DV$4)+$F$286,SUMIF($G$285:$DV$285,BI$285,$G$4:$DV$4))</f>
        <v>366</v>
      </c>
      <c r="BJ286" s="1251">
        <f>IF(BJ$285=YEAR('Control Panel_운영'!$K$89),SUMIF($G$285:$DV$285,BJ$285,$G$4:$DV$4)+$F$286,SUMIF($G$285:$DV$285,BJ$285,$G$4:$DV$4))</f>
        <v>366</v>
      </c>
      <c r="BK286" s="1251">
        <f>IF(BK$285=YEAR('Control Panel_운영'!$K$89),SUMIF($G$285:$DV$285,BK$285,$G$4:$DV$4)+$F$286,SUMIF($G$285:$DV$285,BK$285,$G$4:$DV$4))</f>
        <v>366</v>
      </c>
      <c r="BL286" s="1251">
        <f>IF(BL$285=YEAR('Control Panel_운영'!$K$89),SUMIF($G$285:$DV$285,BL$285,$G$4:$DV$4)+$F$286,SUMIF($G$285:$DV$285,BL$285,$G$4:$DV$4))</f>
        <v>366</v>
      </c>
      <c r="BM286" s="1251">
        <f>IF(BM$285=YEAR('Control Panel_운영'!$K$89),SUMIF($G$285:$DV$285,BM$285,$G$4:$DV$4)+$F$286,SUMIF($G$285:$DV$285,BM$285,$G$4:$DV$4))</f>
        <v>366</v>
      </c>
      <c r="BN286" s="1251">
        <f>IF(BN$285=YEAR('Control Panel_운영'!$K$89),SUMIF($G$285:$DV$285,BN$285,$G$4:$DV$4)+$F$286,SUMIF($G$285:$DV$285,BN$285,$G$4:$DV$4))</f>
        <v>366</v>
      </c>
      <c r="BO286" s="1251">
        <f>IF(BO$285=YEAR('Control Panel_운영'!$K$89),SUMIF($G$285:$DV$285,BO$285,$G$4:$DV$4)+$F$286,SUMIF($G$285:$DV$285,BO$285,$G$4:$DV$4))</f>
        <v>366</v>
      </c>
      <c r="BP286" s="1251">
        <f>IF(BP$285=YEAR('Control Panel_운영'!$K$89),SUMIF($G$285:$DV$285,BP$285,$G$4:$DV$4)+$F$286,SUMIF($G$285:$DV$285,BP$285,$G$4:$DV$4))</f>
        <v>366</v>
      </c>
      <c r="BQ286" s="1251">
        <f>IF(BQ$285=YEAR('Control Panel_운영'!$K$89),SUMIF($G$285:$DV$285,BQ$285,$G$4:$DV$4)+$F$286,SUMIF($G$285:$DV$285,BQ$285,$G$4:$DV$4))</f>
        <v>366</v>
      </c>
      <c r="BR286" s="1251">
        <f>IF(BR$285=YEAR('Control Panel_운영'!$K$89),SUMIF($G$285:$DV$285,BR$285,$G$4:$DV$4)+$F$286,SUMIF($G$285:$DV$285,BR$285,$G$4:$DV$4))</f>
        <v>366</v>
      </c>
      <c r="BS286" s="1251">
        <f>IF(BS$285=YEAR('Control Panel_운영'!$K$89),SUMIF($G$285:$DV$285,BS$285,$G$4:$DV$4)+$F$286,SUMIF($G$285:$DV$285,BS$285,$G$4:$DV$4))</f>
        <v>365</v>
      </c>
      <c r="BT286" s="1251">
        <f>IF(BT$285=YEAR('Control Panel_운영'!$K$89),SUMIF($G$285:$DV$285,BT$285,$G$4:$DV$4)+$F$286,SUMIF($G$285:$DV$285,BT$285,$G$4:$DV$4))</f>
        <v>365</v>
      </c>
      <c r="BU286" s="1251">
        <f>IF(BU$285=YEAR('Control Panel_운영'!$K$89),SUMIF($G$285:$DV$285,BU$285,$G$4:$DV$4)+$F$286,SUMIF($G$285:$DV$285,BU$285,$G$4:$DV$4))</f>
        <v>365</v>
      </c>
      <c r="BV286" s="1251">
        <f>IF(BV$285=YEAR('Control Panel_운영'!$K$89),SUMIF($G$285:$DV$285,BV$285,$G$4:$DV$4)+$F$286,SUMIF($G$285:$DV$285,BV$285,$G$4:$DV$4))</f>
        <v>365</v>
      </c>
      <c r="BW286" s="1251">
        <f>IF(BW$285=YEAR('Control Panel_운영'!$K$89),SUMIF($G$285:$DV$285,BW$285,$G$4:$DV$4)+$F$286,SUMIF($G$285:$DV$285,BW$285,$G$4:$DV$4))</f>
        <v>365</v>
      </c>
      <c r="BX286" s="1251">
        <f>IF(BX$285=YEAR('Control Panel_운영'!$K$89),SUMIF($G$285:$DV$285,BX$285,$G$4:$DV$4)+$F$286,SUMIF($G$285:$DV$285,BX$285,$G$4:$DV$4))</f>
        <v>365</v>
      </c>
      <c r="BY286" s="1251">
        <f>IF(BY$285=YEAR('Control Panel_운영'!$K$89),SUMIF($G$285:$DV$285,BY$285,$G$4:$DV$4)+$F$286,SUMIF($G$285:$DV$285,BY$285,$G$4:$DV$4))</f>
        <v>365</v>
      </c>
      <c r="BZ286" s="1251">
        <f>IF(BZ$285=YEAR('Control Panel_운영'!$K$89),SUMIF($G$285:$DV$285,BZ$285,$G$4:$DV$4)+$F$286,SUMIF($G$285:$DV$285,BZ$285,$G$4:$DV$4))</f>
        <v>365</v>
      </c>
      <c r="CA286" s="1251">
        <f>IF(CA$285=YEAR('Control Panel_운영'!$K$89),SUMIF($G$285:$DV$285,CA$285,$G$4:$DV$4)+$F$286,SUMIF($G$285:$DV$285,CA$285,$G$4:$DV$4))</f>
        <v>365</v>
      </c>
      <c r="CB286" s="1251">
        <f>IF(CB$285=YEAR('Control Panel_운영'!$K$89),SUMIF($G$285:$DV$285,CB$285,$G$4:$DV$4)+$F$286,SUMIF($G$285:$DV$285,CB$285,$G$4:$DV$4))</f>
        <v>365</v>
      </c>
      <c r="CC286" s="1251">
        <f>IF(CC$285=YEAR('Control Panel_운영'!$K$89),SUMIF($G$285:$DV$285,CC$285,$G$4:$DV$4)+$F$286,SUMIF($G$285:$DV$285,CC$285,$G$4:$DV$4))</f>
        <v>365</v>
      </c>
      <c r="CD286" s="1251">
        <f>IF(CD$285=YEAR('Control Panel_운영'!$K$89),SUMIF($G$285:$DV$285,CD$285,$G$4:$DV$4)+$F$286,SUMIF($G$285:$DV$285,CD$285,$G$4:$DV$4))</f>
        <v>365</v>
      </c>
      <c r="CE286" s="1251">
        <f>IF(CE$285=YEAR('Control Panel_운영'!$K$89),SUMIF($G$285:$DV$285,CE$285,$G$4:$DV$4)+$F$286,SUMIF($G$285:$DV$285,CE$285,$G$4:$DV$4))</f>
        <v>365</v>
      </c>
      <c r="CF286" s="1251">
        <f>IF(CF$285=YEAR('Control Panel_운영'!$K$89),SUMIF($G$285:$DV$285,CF$285,$G$4:$DV$4)+$F$286,SUMIF($G$285:$DV$285,CF$285,$G$4:$DV$4))</f>
        <v>365</v>
      </c>
      <c r="CG286" s="1251">
        <f>IF(CG$285=YEAR('Control Panel_운영'!$K$89),SUMIF($G$285:$DV$285,CG$285,$G$4:$DV$4)+$F$286,SUMIF($G$285:$DV$285,CG$285,$G$4:$DV$4))</f>
        <v>365</v>
      </c>
      <c r="CH286" s="1251">
        <f>IF(CH$285=YEAR('Control Panel_운영'!$K$89),SUMIF($G$285:$DV$285,CH$285,$G$4:$DV$4)+$F$286,SUMIF($G$285:$DV$285,CH$285,$G$4:$DV$4))</f>
        <v>365</v>
      </c>
      <c r="CI286" s="1251">
        <f>IF(CI$285=YEAR('Control Panel_운영'!$K$89),SUMIF($G$285:$DV$285,CI$285,$G$4:$DV$4)+$F$286,SUMIF($G$285:$DV$285,CI$285,$G$4:$DV$4))</f>
        <v>365</v>
      </c>
      <c r="CJ286" s="1251">
        <f>IF(CJ$285=YEAR('Control Panel_운영'!$K$89),SUMIF($G$285:$DV$285,CJ$285,$G$4:$DV$4)+$F$286,SUMIF($G$285:$DV$285,CJ$285,$G$4:$DV$4))</f>
        <v>365</v>
      </c>
      <c r="CK286" s="1251">
        <f>IF(CK$285=YEAR('Control Panel_운영'!$K$89),SUMIF($G$285:$DV$285,CK$285,$G$4:$DV$4)+$F$286,SUMIF($G$285:$DV$285,CK$285,$G$4:$DV$4))</f>
        <v>365</v>
      </c>
      <c r="CL286" s="1251">
        <f>IF(CL$285=YEAR('Control Panel_운영'!$K$89),SUMIF($G$285:$DV$285,CL$285,$G$4:$DV$4)+$F$286,SUMIF($G$285:$DV$285,CL$285,$G$4:$DV$4))</f>
        <v>365</v>
      </c>
      <c r="CM286" s="1251">
        <f>IF(CM$285=YEAR('Control Panel_운영'!$K$89),SUMIF($G$285:$DV$285,CM$285,$G$4:$DV$4)+$F$286,SUMIF($G$285:$DV$285,CM$285,$G$4:$DV$4))</f>
        <v>365</v>
      </c>
      <c r="CN286" s="1251">
        <f>IF(CN$285=YEAR('Control Panel_운영'!$K$89),SUMIF($G$285:$DV$285,CN$285,$G$4:$DV$4)+$F$286,SUMIF($G$285:$DV$285,CN$285,$G$4:$DV$4))</f>
        <v>365</v>
      </c>
      <c r="CO286" s="1251">
        <f>IF(CO$285=YEAR('Control Panel_운영'!$K$89),SUMIF($G$285:$DV$285,CO$285,$G$4:$DV$4)+$F$286,SUMIF($G$285:$DV$285,CO$285,$G$4:$DV$4))</f>
        <v>365</v>
      </c>
      <c r="CP286" s="1251">
        <f>IF(CP$285=YEAR('Control Panel_운영'!$K$89),SUMIF($G$285:$DV$285,CP$285,$G$4:$DV$4)+$F$286,SUMIF($G$285:$DV$285,CP$285,$G$4:$DV$4))</f>
        <v>365</v>
      </c>
      <c r="CQ286" s="1251">
        <f>IF(CQ$285=YEAR('Control Panel_운영'!$K$89),SUMIF($G$285:$DV$285,CQ$285,$G$4:$DV$4)+$F$286,SUMIF($G$285:$DV$285,CQ$285,$G$4:$DV$4))</f>
        <v>365</v>
      </c>
      <c r="CR286" s="1251">
        <f>IF(CR$285=YEAR('Control Panel_운영'!$K$89),SUMIF($G$285:$DV$285,CR$285,$G$4:$DV$4)+$F$286,SUMIF($G$285:$DV$285,CR$285,$G$4:$DV$4))</f>
        <v>365</v>
      </c>
      <c r="CS286" s="1251">
        <f>IF(CS$285=YEAR('Control Panel_운영'!$K$89),SUMIF($G$285:$DV$285,CS$285,$G$4:$DV$4)+$F$286,SUMIF($G$285:$DV$285,CS$285,$G$4:$DV$4))</f>
        <v>365</v>
      </c>
      <c r="CT286" s="1251">
        <f>IF(CT$285=YEAR('Control Panel_운영'!$K$89),SUMIF($G$285:$DV$285,CT$285,$G$4:$DV$4)+$F$286,SUMIF($G$285:$DV$285,CT$285,$G$4:$DV$4))</f>
        <v>365</v>
      </c>
      <c r="CU286" s="1251">
        <f>IF(CU$285=YEAR('Control Panel_운영'!$K$89),SUMIF($G$285:$DV$285,CU$285,$G$4:$DV$4)+$F$286,SUMIF($G$285:$DV$285,CU$285,$G$4:$DV$4))</f>
        <v>365</v>
      </c>
      <c r="CV286" s="1251">
        <f>IF(CV$285=YEAR('Control Panel_운영'!$K$89),SUMIF($G$285:$DV$285,CV$285,$G$4:$DV$4)+$F$286,SUMIF($G$285:$DV$285,CV$285,$G$4:$DV$4))</f>
        <v>365</v>
      </c>
      <c r="CW286" s="1251">
        <f>IF(CW$285=YEAR('Control Panel_운영'!$K$89),SUMIF($G$285:$DV$285,CW$285,$G$4:$DV$4)+$F$286,SUMIF($G$285:$DV$285,CW$285,$G$4:$DV$4))</f>
        <v>365</v>
      </c>
      <c r="CX286" s="1251">
        <f>IF(CX$285=YEAR('Control Panel_운영'!$K$89),SUMIF($G$285:$DV$285,CX$285,$G$4:$DV$4)+$F$286,SUMIF($G$285:$DV$285,CX$285,$G$4:$DV$4))</f>
        <v>365</v>
      </c>
      <c r="CY286" s="1251">
        <f>IF(CY$285=YEAR('Control Panel_운영'!$K$89),SUMIF($G$285:$DV$285,CY$285,$G$4:$DV$4)+$F$286,SUMIF($G$285:$DV$285,CY$285,$G$4:$DV$4))</f>
        <v>365</v>
      </c>
      <c r="CZ286" s="1251">
        <f>IF(CZ$285=YEAR('Control Panel_운영'!$K$89),SUMIF($G$285:$DV$285,CZ$285,$G$4:$DV$4)+$F$286,SUMIF($G$285:$DV$285,CZ$285,$G$4:$DV$4))</f>
        <v>365</v>
      </c>
      <c r="DA286" s="1251">
        <f>IF(DA$285=YEAR('Control Panel_운영'!$K$89),SUMIF($G$285:$DV$285,DA$285,$G$4:$DV$4)+$F$286,SUMIF($G$285:$DV$285,DA$285,$G$4:$DV$4))</f>
        <v>365</v>
      </c>
      <c r="DB286" s="1251">
        <f>IF(DB$285=YEAR('Control Panel_운영'!$K$89),SUMIF($G$285:$DV$285,DB$285,$G$4:$DV$4)+$F$286,SUMIF($G$285:$DV$285,DB$285,$G$4:$DV$4))</f>
        <v>365</v>
      </c>
      <c r="DC286" s="1251">
        <f>IF(DC$285=YEAR('Control Panel_운영'!$K$89),SUMIF($G$285:$DV$285,DC$285,$G$4:$DV$4)+$F$286,SUMIF($G$285:$DV$285,DC$285,$G$4:$DV$4))</f>
        <v>366</v>
      </c>
      <c r="DD286" s="1251">
        <f>IF(DD$285=YEAR('Control Panel_운영'!$K$89),SUMIF($G$285:$DV$285,DD$285,$G$4:$DV$4)+$F$286,SUMIF($G$285:$DV$285,DD$285,$G$4:$DV$4))</f>
        <v>366</v>
      </c>
      <c r="DE286" s="1251">
        <f>IF(DE$285=YEAR('Control Panel_운영'!$K$89),SUMIF($G$285:$DV$285,DE$285,$G$4:$DV$4)+$F$286,SUMIF($G$285:$DV$285,DE$285,$G$4:$DV$4))</f>
        <v>366</v>
      </c>
      <c r="DF286" s="1251">
        <f>IF(DF$285=YEAR('Control Panel_운영'!$K$89),SUMIF($G$285:$DV$285,DF$285,$G$4:$DV$4)+$F$286,SUMIF($G$285:$DV$285,DF$285,$G$4:$DV$4))</f>
        <v>366</v>
      </c>
      <c r="DG286" s="1251">
        <f>IF(DG$285=YEAR('Control Panel_운영'!$K$89),SUMIF($G$285:$DV$285,DG$285,$G$4:$DV$4)+$F$286,SUMIF($G$285:$DV$285,DG$285,$G$4:$DV$4))</f>
        <v>366</v>
      </c>
      <c r="DH286" s="1251">
        <f>IF(DH$285=YEAR('Control Panel_운영'!$K$89),SUMIF($G$285:$DV$285,DH$285,$G$4:$DV$4)+$F$286,SUMIF($G$285:$DV$285,DH$285,$G$4:$DV$4))</f>
        <v>366</v>
      </c>
      <c r="DI286" s="1251">
        <f>IF(DI$285=YEAR('Control Panel_운영'!$K$89),SUMIF($G$285:$DV$285,DI$285,$G$4:$DV$4)+$F$286,SUMIF($G$285:$DV$285,DI$285,$G$4:$DV$4))</f>
        <v>366</v>
      </c>
      <c r="DJ286" s="1251">
        <f>IF(DJ$285=YEAR('Control Panel_운영'!$K$89),SUMIF($G$285:$DV$285,DJ$285,$G$4:$DV$4)+$F$286,SUMIF($G$285:$DV$285,DJ$285,$G$4:$DV$4))</f>
        <v>366</v>
      </c>
      <c r="DK286" s="1251">
        <f>IF(DK$285=YEAR('Control Panel_운영'!$K$89),SUMIF($G$285:$DV$285,DK$285,$G$4:$DV$4)+$F$286,SUMIF($G$285:$DV$285,DK$285,$G$4:$DV$4))</f>
        <v>366</v>
      </c>
      <c r="DL286" s="1251">
        <f>IF(DL$285=YEAR('Control Panel_운영'!$K$89),SUMIF($G$285:$DV$285,DL$285,$G$4:$DV$4)+$F$286,SUMIF($G$285:$DV$285,DL$285,$G$4:$DV$4))</f>
        <v>366</v>
      </c>
      <c r="DM286" s="1251">
        <f>IF(DM$285=YEAR('Control Panel_운영'!$K$89),SUMIF($G$285:$DV$285,DM$285,$G$4:$DV$4)+$F$286,SUMIF($G$285:$DV$285,DM$285,$G$4:$DV$4))</f>
        <v>366</v>
      </c>
      <c r="DN286" s="1251">
        <f>IF(DN$285=YEAR('Control Panel_운영'!$K$89),SUMIF($G$285:$DV$285,DN$285,$G$4:$DV$4)+$F$286,SUMIF($G$285:$DV$285,DN$285,$G$4:$DV$4))</f>
        <v>366</v>
      </c>
      <c r="DO286" s="1251">
        <f>IF(DO$285=YEAR('Control Panel_운영'!$K$89),SUMIF($G$285:$DV$285,DO$285,$G$4:$DV$4)+$F$286,SUMIF($G$285:$DV$285,DO$285,$G$4:$DV$4))</f>
        <v>243</v>
      </c>
      <c r="DP286" s="1251">
        <f>IF(DP$285=YEAR('Control Panel_운영'!$K$89),SUMIF($G$285:$DV$285,DP$285,$G$4:$DV$4)+$F$286,SUMIF($G$285:$DV$285,DP$285,$G$4:$DV$4))</f>
        <v>243</v>
      </c>
      <c r="DQ286" s="1251">
        <f>IF(DQ$285=YEAR('Control Panel_운영'!$K$89),SUMIF($G$285:$DV$285,DQ$285,$G$4:$DV$4)+$F$286,SUMIF($G$285:$DV$285,DQ$285,$G$4:$DV$4))</f>
        <v>243</v>
      </c>
      <c r="DR286" s="1251">
        <f>IF(DR$285=YEAR('Control Panel_운영'!$K$89),SUMIF($G$285:$DV$285,DR$285,$G$4:$DV$4)+$F$286,SUMIF($G$285:$DV$285,DR$285,$G$4:$DV$4))</f>
        <v>243</v>
      </c>
      <c r="DS286" s="1251">
        <f>IF(DS$285=YEAR('Control Panel_운영'!$K$89),SUMIF($G$285:$DV$285,DS$285,$G$4:$DV$4)+$F$286,SUMIF($G$285:$DV$285,DS$285,$G$4:$DV$4))</f>
        <v>243</v>
      </c>
      <c r="DT286" s="1251">
        <f>IF(DT$285=YEAR('Control Panel_운영'!$K$89),SUMIF($G$285:$DV$285,DT$285,$G$4:$DV$4)+$F$286,SUMIF($G$285:$DV$285,DT$285,$G$4:$DV$4))</f>
        <v>243</v>
      </c>
      <c r="DU286" s="1251">
        <f>IF(DU$285=YEAR('Control Panel_운영'!$K$89),SUMIF($G$285:$DV$285,DU$285,$G$4:$DV$4)+$F$286,SUMIF($G$285:$DV$285,DU$285,$G$4:$DV$4))</f>
        <v>243</v>
      </c>
      <c r="DV286" s="1251">
        <f>IF(DV$285=YEAR('Control Panel_운영'!$K$89),SUMIF($G$285:$DV$285,DV$285,$G$4:$DV$4)+$F$286,SUMIF($G$285:$DV$285,DV$285,$G$4:$DV$4))</f>
        <v>243</v>
      </c>
    </row>
    <row r="287" spans="1:126" s="464" customFormat="1" outlineLevel="1" x14ac:dyDescent="0.4">
      <c r="A287" s="736"/>
      <c r="B287" s="464" t="str">
        <f>'Control Panel_운영'!$C193</f>
        <v>여유현금운용수익</v>
      </c>
      <c r="D287" s="1243">
        <f>'Control Panel_운영'!$E$193</f>
        <v>1.3800000000000002E-2</v>
      </c>
      <c r="E287" s="1246" t="s">
        <v>666</v>
      </c>
      <c r="F287" s="588">
        <f>IFERROR('현금흐름표(M)'!F$6*$D$287*F$4/F$286*Index_운영!F$10,0)</f>
        <v>0</v>
      </c>
      <c r="G287" s="589">
        <f>IFERROR('현금흐름표(M)'!G$6*$D$287*G$4/G$286*Index_운영!G$10,0)</f>
        <v>419.27661647013804</v>
      </c>
      <c r="H287" s="589">
        <f ca="1">IFERROR('현금흐름표(M)'!H$6*$D$287*H$4/H$286*Index_운영!H$10,0)</f>
        <v>722.10462790990778</v>
      </c>
      <c r="I287" s="589">
        <f ca="1">IFERROR('현금흐름표(M)'!I$6*$D$287*I$4/I$286*Index_운영!I$10,0)</f>
        <v>1142.8237938406435</v>
      </c>
      <c r="J287" s="589">
        <f ca="1">IFERROR('현금흐름표(M)'!J$6*$D$287*J$4/J$286*Index_운영!J$10,0)</f>
        <v>430.41890775307701</v>
      </c>
      <c r="K287" s="589">
        <f ca="1">IFERROR('현금흐름표(M)'!K$6*$D$287*K$4/K$286*Index_운영!K$10,0)</f>
        <v>666.34056156797772</v>
      </c>
      <c r="L287" s="589">
        <f ca="1">IFERROR('현금흐름표(M)'!L$6*$D$287*L$4/L$286*Index_운영!L$10,0)</f>
        <v>1065.6703108355607</v>
      </c>
      <c r="M287" s="589">
        <f ca="1">IFERROR('현금흐름표(M)'!M$6*$D$287*M$4/M$286*Index_운영!M$10,0)</f>
        <v>564.92632732120671</v>
      </c>
      <c r="N287" s="589">
        <f ca="1">IFERROR('현금흐름표(M)'!N$6*$D$287*N$4/N$286*Index_운영!N$10,0)</f>
        <v>1004.1600411360647</v>
      </c>
      <c r="O287" s="589">
        <f ca="1">IFERROR('현금흐름표(M)'!O$6*$D$287*O$4/O$286*Index_운영!O$10,0)</f>
        <v>1275.4003230014418</v>
      </c>
      <c r="P287" s="589">
        <f ca="1">IFERROR('현금흐름표(M)'!P$6*$D$287*P$4/P$286*Index_운영!P$10,0)</f>
        <v>619.29794807444239</v>
      </c>
      <c r="Q287" s="589">
        <f ca="1">IFERROR('현금흐름표(M)'!Q$6*$D$287*Q$4/Q$286*Index_운영!Q$10,0)</f>
        <v>1112.7104805989354</v>
      </c>
      <c r="R287" s="589">
        <f ca="1">IFERROR('현금흐름표(M)'!R$6*$D$287*R$4/R$286*Index_운영!R$10,0)</f>
        <v>1368.3662245524092</v>
      </c>
      <c r="S287" s="589">
        <f ca="1">IFERROR('현금흐름표(M)'!S$6*$D$287*S$4/S$286*Index_운영!S$10,0)</f>
        <v>447.29058855644558</v>
      </c>
      <c r="T287" s="589">
        <f ca="1">IFERROR('현금흐름표(M)'!T$6*$D$287*T$4/T$286*Index_운영!T$10,0)</f>
        <v>879.36258078595358</v>
      </c>
      <c r="U287" s="589">
        <f ca="1">IFERROR('현금흐름표(M)'!U$6*$D$287*U$4/U$286*Index_운영!U$10,0)</f>
        <v>1266.7672110878339</v>
      </c>
      <c r="V287" s="589">
        <f ca="1">IFERROR('현금흐름표(M)'!V$6*$D$287*V$4/V$286*Index_운영!V$10,0)</f>
        <v>471.35606596104111</v>
      </c>
      <c r="W287" s="589">
        <f ca="1">IFERROR('현금흐름표(M)'!W$6*$D$287*W$4/W$286*Index_운영!W$10,0)</f>
        <v>708.1478843369481</v>
      </c>
      <c r="X287" s="589">
        <f ca="1">IFERROR('현금흐름표(M)'!X$6*$D$287*X$4/X$286*Index_운영!X$10,0)</f>
        <v>1070.0910587532042</v>
      </c>
      <c r="Y287" s="589">
        <f ca="1">IFERROR('현금흐름표(M)'!Y$6*$D$287*Y$4/Y$286*Index_운영!Y$10,0)</f>
        <v>566.15217517302449</v>
      </c>
      <c r="Z287" s="589">
        <f ca="1">IFERROR('현금흐름표(M)'!Z$6*$D$287*Z$4/Z$286*Index_운영!Z$10,0)</f>
        <v>1008.9498738149002</v>
      </c>
      <c r="AA287" s="589">
        <f ca="1">IFERROR('현금흐름표(M)'!AA$6*$D$287*AA$4/AA$286*Index_운영!AA$10,0)</f>
        <v>1278.7120575692186</v>
      </c>
      <c r="AB287" s="589">
        <f ca="1">IFERROR('현금흐름표(M)'!AB$6*$D$287*AB$4/AB$286*Index_운영!AB$10,0)</f>
        <v>621.28700753461044</v>
      </c>
      <c r="AC287" s="589">
        <f ca="1">IFERROR('현금흐름표(M)'!AC$6*$D$287*AC$4/AC$286*Index_운영!AC$10,0)</f>
        <v>1118.4905565994177</v>
      </c>
      <c r="AD287" s="589">
        <f ca="1">IFERROR('현금흐름표(M)'!AD$6*$D$287*AD$4/AD$286*Index_운영!AD$10,0)</f>
        <v>1375.5270661684256</v>
      </c>
      <c r="AE287" s="589">
        <f ca="1">IFERROR('현금흐름표(M)'!AE$6*$D$287*AE$4/AE$286*Index_운영!AE$10,0)</f>
        <v>447.7152653368139</v>
      </c>
      <c r="AF287" s="589">
        <f ca="1">IFERROR('현금흐름표(M)'!AF$6*$D$287*AF$4/AF$286*Index_운영!AF$10,0)</f>
        <v>960.04341505286095</v>
      </c>
      <c r="AG287" s="589">
        <f ca="1">IFERROR('현금흐름표(M)'!AG$6*$D$287*AG$4/AG$286*Index_운영!AG$10,0)</f>
        <v>1394.5658977464639</v>
      </c>
      <c r="AH287" s="589">
        <f ca="1">IFERROR('현금흐름표(M)'!AH$6*$D$287*AH$4/AH$286*Index_운영!AH$10,0)</f>
        <v>482.10133255216346</v>
      </c>
      <c r="AI287" s="589">
        <f ca="1">IFERROR('현금흐름표(M)'!AI$6*$D$287*AI$4/AI$286*Index_운영!AI$10,0)</f>
        <v>762.90417923070777</v>
      </c>
      <c r="AJ287" s="589">
        <f ca="1">IFERROR('현금흐름표(M)'!AJ$6*$D$287*AJ$4/AJ$286*Index_운영!AJ$10,0)</f>
        <v>1164.8635163432564</v>
      </c>
      <c r="AK287" s="589">
        <f ca="1">IFERROR('현금흐름표(M)'!AK$6*$D$287*AK$4/AK$286*Index_운영!AK$10,0)</f>
        <v>566.40728221557242</v>
      </c>
      <c r="AL287" s="589">
        <f ca="1">IFERROR('현금흐름표(M)'!AL$6*$D$287*AL$4/AL$286*Index_운영!AL$10,0)</f>
        <v>1057.6868898584107</v>
      </c>
      <c r="AM287" s="589">
        <f ca="1">IFERROR('현금흐름표(M)'!AM$6*$D$287*AM$4/AM$286*Index_운영!AM$10,0)</f>
        <v>1374.4205840109998</v>
      </c>
      <c r="AN287" s="589">
        <f ca="1">IFERROR('현금흐름표(M)'!AN$6*$D$287*AN$4/AN$286*Index_운영!AN$10,0)</f>
        <v>621.91884728460639</v>
      </c>
      <c r="AO287" s="589">
        <f ca="1">IFERROR('현금흐름표(M)'!AO$6*$D$287*AO$4/AO$286*Index_운영!AO$10,0)</f>
        <v>1169.2503754282027</v>
      </c>
      <c r="AP287" s="589">
        <f ca="1">IFERROR('현금흐름표(M)'!AP$6*$D$287*AP$4/AP$286*Index_운영!AP$10,0)</f>
        <v>1474.8743509039634</v>
      </c>
      <c r="AQ287" s="589">
        <f ca="1">IFERROR('현금흐름표(M)'!AQ$6*$D$287*AQ$4/AQ$286*Index_운영!AQ$10,0)</f>
        <v>447.20477229377053</v>
      </c>
      <c r="AR287" s="589">
        <f ca="1">IFERROR('현금흐름표(M)'!AR$6*$D$287*AR$4/AR$286*Index_운영!AR$10,0)</f>
        <v>997.10331131133955</v>
      </c>
      <c r="AS287" s="589">
        <f ca="1">IFERROR('현금흐름표(M)'!AS$6*$D$287*AS$4/AS$286*Index_운영!AS$10,0)</f>
        <v>1438.7906593566288</v>
      </c>
      <c r="AT287" s="589">
        <f ca="1">IFERROR('현금흐름표(M)'!AT$6*$D$287*AT$4/AT$286*Index_운영!AT$10,0)</f>
        <v>491.63143199834667</v>
      </c>
      <c r="AU287" s="589">
        <f ca="1">IFERROR('현금흐름표(M)'!AU$6*$D$287*AU$4/AU$286*Index_운영!AU$10,0)</f>
        <v>776.12835272989537</v>
      </c>
      <c r="AV287" s="589">
        <f ca="1">IFERROR('현금흐름표(M)'!AV$6*$D$287*AV$4/AV$286*Index_운영!AV$10,0)</f>
        <v>1184.585687386676</v>
      </c>
      <c r="AW287" s="589">
        <f ca="1">IFERROR('현금흐름표(M)'!AW$6*$D$287*AW$4/AW$286*Index_운영!AW$10,0)</f>
        <v>566.63404403116999</v>
      </c>
      <c r="AX287" s="589">
        <f ca="1">IFERROR('현금흐름표(M)'!AX$6*$D$287*AX$4/AX$286*Index_운영!AX$10,0)</f>
        <v>1066.2249047962835</v>
      </c>
      <c r="AY287" s="589">
        <f ca="1">IFERROR('현금흐름표(M)'!AY$6*$D$287*AY$4/AY$286*Index_운영!AY$10,0)</f>
        <v>1386.9361107224011</v>
      </c>
      <c r="AZ287" s="589">
        <f ca="1">IFERROR('현금흐름표(M)'!AZ$6*$D$287*AZ$4/AZ$286*Index_운영!AZ$10,0)</f>
        <v>622.48048261793531</v>
      </c>
      <c r="BA287" s="589">
        <f ca="1">IFERROR('현금흐름표(M)'!BA$6*$D$287*BA$4/BA$286*Index_운영!BA$10,0)</f>
        <v>1178.4269780496249</v>
      </c>
      <c r="BB287" s="589">
        <f ca="1">IFERROR('현금흐름표(M)'!BB$6*$D$287*BB$4/BB$286*Index_운영!BB$10,0)</f>
        <v>1491.2544483291897</v>
      </c>
      <c r="BC287" s="589">
        <f ca="1">IFERROR('현금흐름표(M)'!BC$6*$D$287*BC$4/BC$286*Index_운영!BC$10,0)</f>
        <v>446.75100069995381</v>
      </c>
      <c r="BD287" s="589">
        <f ca="1">IFERROR('현금흐름표(M)'!BD$6*$D$287*BD$4/BD$286*Index_운영!BD$10,0)</f>
        <v>1005.2552411701546</v>
      </c>
      <c r="BE287" s="589">
        <f ca="1">IFERROR('현금흐름표(M)'!BE$6*$D$287*BE$4/BE$286*Index_운영!BE$10,0)</f>
        <v>1455.0321206968433</v>
      </c>
      <c r="BF287" s="589">
        <f ca="1">IFERROR('현금흐름표(M)'!BF$6*$D$287*BF$4/BF$286*Index_운영!BF$10,0)</f>
        <v>491.51228595964193</v>
      </c>
      <c r="BG287" s="589">
        <f ca="1">IFERROR('현금흐름표(M)'!BG$6*$D$287*BG$4/BG$286*Index_운영!BG$10,0)</f>
        <v>777.48938090975071</v>
      </c>
      <c r="BH287" s="589">
        <f ca="1">IFERROR('현금흐름표(M)'!BH$6*$D$287*BH$4/BH$286*Index_운영!BH$10,0)</f>
        <v>1234.841727137208</v>
      </c>
      <c r="BI287" s="589">
        <f ca="1">IFERROR('현금흐름표(M)'!BI$6*$D$287*BI$4/BI$286*Index_운영!BI$10,0)</f>
        <v>565.90105130535028</v>
      </c>
      <c r="BJ287" s="589">
        <f ca="1">IFERROR('현금흐름표(M)'!BJ$6*$D$287*BJ$4/BJ$286*Index_운영!BJ$10,0)</f>
        <v>1072.4202391129413</v>
      </c>
      <c r="BK287" s="589">
        <f ca="1">IFERROR('현금흐름표(M)'!BK$6*$D$287*BK$4/BK$286*Index_운영!BK$10,0)</f>
        <v>1396.1666007993795</v>
      </c>
      <c r="BL287" s="589">
        <f ca="1">IFERROR('현금흐름표(M)'!BL$6*$D$287*BL$4/BL$286*Index_운영!BL$10,0)</f>
        <v>621.68759397105441</v>
      </c>
      <c r="BM287" s="589">
        <f ca="1">IFERROR('현금흐름표(M)'!BM$6*$D$287*BM$4/BM$286*Index_운영!BM$10,0)</f>
        <v>1184.74224911902</v>
      </c>
      <c r="BN287" s="589">
        <f ca="1">IFERROR('현금흐름표(M)'!BN$6*$D$287*BN$4/BN$286*Index_운영!BN$10,0)</f>
        <v>1578.6414013592223</v>
      </c>
      <c r="BO287" s="589">
        <f ca="1">IFERROR('현금흐름표(M)'!BO$6*$D$287*BO$4/BO$286*Index_운영!BO$10,0)</f>
        <v>0</v>
      </c>
      <c r="BP287" s="589">
        <f ca="1">IFERROR('현금흐름표(M)'!BP$6*$D$287*BP$4/BP$286*Index_운영!BP$10,0)</f>
        <v>0</v>
      </c>
      <c r="BQ287" s="589">
        <f ca="1">IFERROR('현금흐름표(M)'!BQ$6*$D$287*BQ$4/BQ$286*Index_운영!BQ$10,0)</f>
        <v>0</v>
      </c>
      <c r="BR287" s="589">
        <f ca="1">IFERROR('현금흐름표(M)'!BR$6*$D$287*BR$4/BR$286*Index_운영!BR$10,0)</f>
        <v>0</v>
      </c>
      <c r="BS287" s="589">
        <f ca="1">IFERROR('현금흐름표(M)'!BS$6*$D$287*BS$4/BS$286*Index_운영!BS$10,0)</f>
        <v>0</v>
      </c>
      <c r="BT287" s="589">
        <f ca="1">IFERROR('현금흐름표(M)'!BT$6*$D$287*BT$4/BT$286*Index_운영!BT$10,0)</f>
        <v>0</v>
      </c>
      <c r="BU287" s="589">
        <f ca="1">IFERROR('현금흐름표(M)'!BU$6*$D$287*BU$4/BU$286*Index_운영!BU$10,0)</f>
        <v>0</v>
      </c>
      <c r="BV287" s="589">
        <f ca="1">IFERROR('현금흐름표(M)'!BV$6*$D$287*BV$4/BV$286*Index_운영!BV$10,0)</f>
        <v>0</v>
      </c>
      <c r="BW287" s="589">
        <f ca="1">IFERROR('현금흐름표(M)'!BW$6*$D$287*BW$4/BW$286*Index_운영!BW$10,0)</f>
        <v>0</v>
      </c>
      <c r="BX287" s="589">
        <f ca="1">IFERROR('현금흐름표(M)'!BX$6*$D$287*BX$4/BX$286*Index_운영!BX$10,0)</f>
        <v>0</v>
      </c>
      <c r="BY287" s="589">
        <f ca="1">IFERROR('현금흐름표(M)'!BY$6*$D$287*BY$4/BY$286*Index_운영!BY$10,0)</f>
        <v>0</v>
      </c>
      <c r="BZ287" s="589">
        <f ca="1">IFERROR('현금흐름표(M)'!BZ$6*$D$287*BZ$4/BZ$286*Index_운영!BZ$10,0)</f>
        <v>0</v>
      </c>
      <c r="CA287" s="589">
        <f ca="1">IFERROR('현금흐름표(M)'!CA$6*$D$287*CA$4/CA$286*Index_운영!CA$10,0)</f>
        <v>0</v>
      </c>
      <c r="CB287" s="589">
        <f ca="1">IFERROR('현금흐름표(M)'!CB$6*$D$287*CB$4/CB$286*Index_운영!CB$10,0)</f>
        <v>0</v>
      </c>
      <c r="CC287" s="589">
        <f ca="1">IFERROR('현금흐름표(M)'!CC$6*$D$287*CC$4/CC$286*Index_운영!CC$10,0)</f>
        <v>0</v>
      </c>
      <c r="CD287" s="589">
        <f ca="1">IFERROR('현금흐름표(M)'!CD$6*$D$287*CD$4/CD$286*Index_운영!CD$10,0)</f>
        <v>0</v>
      </c>
      <c r="CE287" s="589">
        <f ca="1">IFERROR('현금흐름표(M)'!CE$6*$D$287*CE$4/CE$286*Index_운영!CE$10,0)</f>
        <v>0</v>
      </c>
      <c r="CF287" s="589">
        <f ca="1">IFERROR('현금흐름표(M)'!CF$6*$D$287*CF$4/CF$286*Index_운영!CF$10,0)</f>
        <v>0</v>
      </c>
      <c r="CG287" s="589">
        <f ca="1">IFERROR('현금흐름표(M)'!CG$6*$D$287*CG$4/CG$286*Index_운영!CG$10,0)</f>
        <v>0</v>
      </c>
      <c r="CH287" s="589">
        <f ca="1">IFERROR('현금흐름표(M)'!CH$6*$D$287*CH$4/CH$286*Index_운영!CH$10,0)</f>
        <v>0</v>
      </c>
      <c r="CI287" s="589">
        <f ca="1">IFERROR('현금흐름표(M)'!CI$6*$D$287*CI$4/CI$286*Index_운영!CI$10,0)</f>
        <v>0</v>
      </c>
      <c r="CJ287" s="589">
        <f ca="1">IFERROR('현금흐름표(M)'!CJ$6*$D$287*CJ$4/CJ$286*Index_운영!CJ$10,0)</f>
        <v>0</v>
      </c>
      <c r="CK287" s="589">
        <f ca="1">IFERROR('현금흐름표(M)'!CK$6*$D$287*CK$4/CK$286*Index_운영!CK$10,0)</f>
        <v>0</v>
      </c>
      <c r="CL287" s="589">
        <f ca="1">IFERROR('현금흐름표(M)'!CL$6*$D$287*CL$4/CL$286*Index_운영!CL$10,0)</f>
        <v>0</v>
      </c>
      <c r="CM287" s="589">
        <f ca="1">IFERROR('현금흐름표(M)'!CM$6*$D$287*CM$4/CM$286*Index_운영!CM$10,0)</f>
        <v>0</v>
      </c>
      <c r="CN287" s="589">
        <f ca="1">IFERROR('현금흐름표(M)'!CN$6*$D$287*CN$4/CN$286*Index_운영!CN$10,0)</f>
        <v>0</v>
      </c>
      <c r="CO287" s="589">
        <f ca="1">IFERROR('현금흐름표(M)'!CO$6*$D$287*CO$4/CO$286*Index_운영!CO$10,0)</f>
        <v>0</v>
      </c>
      <c r="CP287" s="589">
        <f ca="1">IFERROR('현금흐름표(M)'!CP$6*$D$287*CP$4/CP$286*Index_운영!CP$10,0)</f>
        <v>0</v>
      </c>
      <c r="CQ287" s="589">
        <f ca="1">IFERROR('현금흐름표(M)'!CQ$6*$D$287*CQ$4/CQ$286*Index_운영!CQ$10,0)</f>
        <v>0</v>
      </c>
      <c r="CR287" s="589">
        <f ca="1">IFERROR('현금흐름표(M)'!CR$6*$D$287*CR$4/CR$286*Index_운영!CR$10,0)</f>
        <v>0</v>
      </c>
      <c r="CS287" s="589">
        <f ca="1">IFERROR('현금흐름표(M)'!CS$6*$D$287*CS$4/CS$286*Index_운영!CS$10,0)</f>
        <v>0</v>
      </c>
      <c r="CT287" s="589">
        <f ca="1">IFERROR('현금흐름표(M)'!CT$6*$D$287*CT$4/CT$286*Index_운영!CT$10,0)</f>
        <v>0</v>
      </c>
      <c r="CU287" s="589">
        <f ca="1">IFERROR('현금흐름표(M)'!CU$6*$D$287*CU$4/CU$286*Index_운영!CU$10,0)</f>
        <v>0</v>
      </c>
      <c r="CV287" s="589">
        <f ca="1">IFERROR('현금흐름표(M)'!CV$6*$D$287*CV$4/CV$286*Index_운영!CV$10,0)</f>
        <v>0</v>
      </c>
      <c r="CW287" s="589">
        <f ca="1">IFERROR('현금흐름표(M)'!CW$6*$D$287*CW$4/CW$286*Index_운영!CW$10,0)</f>
        <v>0</v>
      </c>
      <c r="CX287" s="589">
        <f ca="1">IFERROR('현금흐름표(M)'!CX$6*$D$287*CX$4/CX$286*Index_운영!CX$10,0)</f>
        <v>0</v>
      </c>
      <c r="CY287" s="589">
        <f ca="1">IFERROR('현금흐름표(M)'!CY$6*$D$287*CY$4/CY$286*Index_운영!CY$10,0)</f>
        <v>0</v>
      </c>
      <c r="CZ287" s="589">
        <f ca="1">IFERROR('현금흐름표(M)'!CZ$6*$D$287*CZ$4/CZ$286*Index_운영!CZ$10,0)</f>
        <v>0</v>
      </c>
      <c r="DA287" s="589">
        <f ca="1">IFERROR('현금흐름표(M)'!DA$6*$D$287*DA$4/DA$286*Index_운영!DA$10,0)</f>
        <v>0</v>
      </c>
      <c r="DB287" s="589">
        <f ca="1">IFERROR('현금흐름표(M)'!DB$6*$D$287*DB$4/DB$286*Index_운영!DB$10,0)</f>
        <v>0</v>
      </c>
      <c r="DC287" s="589">
        <f ca="1">IFERROR('현금흐름표(M)'!DC$6*$D$287*DC$4/DC$286*Index_운영!DC$10,0)</f>
        <v>0</v>
      </c>
      <c r="DD287" s="589">
        <f ca="1">IFERROR('현금흐름표(M)'!DD$6*$D$287*DD$4/DD$286*Index_운영!DD$10,0)</f>
        <v>0</v>
      </c>
      <c r="DE287" s="589">
        <f ca="1">IFERROR('현금흐름표(M)'!DE$6*$D$287*DE$4/DE$286*Index_운영!DE$10,0)</f>
        <v>0</v>
      </c>
      <c r="DF287" s="589">
        <f ca="1">IFERROR('현금흐름표(M)'!DF$6*$D$287*DF$4/DF$286*Index_운영!DF$10,0)</f>
        <v>0</v>
      </c>
      <c r="DG287" s="589">
        <f ca="1">IFERROR('현금흐름표(M)'!DG$6*$D$287*DG$4/DG$286*Index_운영!DG$10,0)</f>
        <v>0</v>
      </c>
      <c r="DH287" s="589">
        <f ca="1">IFERROR('현금흐름표(M)'!DH$6*$D$287*DH$4/DH$286*Index_운영!DH$10,0)</f>
        <v>0</v>
      </c>
      <c r="DI287" s="589">
        <f ca="1">IFERROR('현금흐름표(M)'!DI$6*$D$287*DI$4/DI$286*Index_운영!DI$10,0)</f>
        <v>0</v>
      </c>
      <c r="DJ287" s="589">
        <f ca="1">IFERROR('현금흐름표(M)'!DJ$6*$D$287*DJ$4/DJ$286*Index_운영!DJ$10,0)</f>
        <v>0</v>
      </c>
      <c r="DK287" s="589">
        <f ca="1">IFERROR('현금흐름표(M)'!DK$6*$D$287*DK$4/DK$286*Index_운영!DK$10,0)</f>
        <v>0</v>
      </c>
      <c r="DL287" s="589">
        <f ca="1">IFERROR('현금흐름표(M)'!DL$6*$D$287*DL$4/DL$286*Index_운영!DL$10,0)</f>
        <v>0</v>
      </c>
      <c r="DM287" s="589">
        <f ca="1">IFERROR('현금흐름표(M)'!DM$6*$D$287*DM$4/DM$286*Index_운영!DM$10,0)</f>
        <v>0</v>
      </c>
      <c r="DN287" s="589">
        <f ca="1">IFERROR('현금흐름표(M)'!DN$6*$D$287*DN$4/DN$286*Index_운영!DN$10,0)</f>
        <v>0</v>
      </c>
      <c r="DO287" s="589">
        <f ca="1">IFERROR('현금흐름표(M)'!DO$6*$D$287*DO$4/DO$286*Index_운영!DO$10,0)</f>
        <v>0</v>
      </c>
      <c r="DP287" s="589">
        <f ca="1">IFERROR('현금흐름표(M)'!DP$6*$D$287*DP$4/DP$286*Index_운영!DP$10,0)</f>
        <v>0</v>
      </c>
      <c r="DQ287" s="589">
        <f ca="1">IFERROR('현금흐름표(M)'!DQ$6*$D$287*DQ$4/DQ$286*Index_운영!DQ$10,0)</f>
        <v>0</v>
      </c>
      <c r="DR287" s="589">
        <f ca="1">IFERROR('현금흐름표(M)'!DR$6*$D$287*DR$4/DR$286*Index_운영!DR$10,0)</f>
        <v>0</v>
      </c>
      <c r="DS287" s="589">
        <f ca="1">IFERROR('현금흐름표(M)'!DS$6*$D$287*DS$4/DS$286*Index_운영!DS$10,0)</f>
        <v>0</v>
      </c>
      <c r="DT287" s="589">
        <f ca="1">IFERROR('현금흐름표(M)'!DT$6*$D$287*DT$4/DT$286*Index_운영!DT$10,0)</f>
        <v>0</v>
      </c>
      <c r="DU287" s="589">
        <f ca="1">IFERROR('현금흐름표(M)'!DU$6*$D$287*DU$4/DU$286*Index_운영!DU$10,0)</f>
        <v>0</v>
      </c>
      <c r="DV287" s="589">
        <f ca="1">IFERROR('현금흐름표(M)'!DV$6*$D$287*DV$4/DV$286*Index_운영!DV$10,0)</f>
        <v>0</v>
      </c>
    </row>
    <row r="289" spans="5:126" s="724" customFormat="1" ht="4.95" customHeight="1" x14ac:dyDescent="0.4">
      <c r="E289" s="741"/>
      <c r="F289" s="742"/>
      <c r="G289" s="743"/>
      <c r="H289" s="743"/>
      <c r="I289" s="743"/>
      <c r="J289" s="743"/>
      <c r="K289" s="743"/>
      <c r="L289" s="743"/>
      <c r="M289" s="743"/>
      <c r="N289" s="743"/>
      <c r="O289" s="743"/>
      <c r="P289" s="743"/>
      <c r="Q289" s="743"/>
      <c r="R289" s="743"/>
      <c r="S289" s="743"/>
      <c r="T289" s="743"/>
      <c r="U289" s="743"/>
      <c r="V289" s="743"/>
      <c r="W289" s="743"/>
      <c r="X289" s="743"/>
      <c r="Y289" s="743"/>
      <c r="Z289" s="743"/>
      <c r="AA289" s="743"/>
      <c r="AB289" s="743"/>
      <c r="AC289" s="743"/>
      <c r="AD289" s="743"/>
      <c r="AE289" s="743"/>
      <c r="AF289" s="743"/>
      <c r="AG289" s="743"/>
      <c r="AH289" s="743"/>
      <c r="AI289" s="743"/>
      <c r="AJ289" s="743"/>
      <c r="AK289" s="743"/>
      <c r="AL289" s="743"/>
      <c r="AM289" s="743"/>
      <c r="AN289" s="743"/>
      <c r="AO289" s="743"/>
      <c r="AP289" s="743"/>
      <c r="AQ289" s="743"/>
      <c r="AR289" s="743"/>
      <c r="AS289" s="743"/>
      <c r="AT289" s="743"/>
      <c r="AU289" s="743"/>
      <c r="AV289" s="743"/>
      <c r="AW289" s="743"/>
      <c r="AX289" s="743"/>
      <c r="AY289" s="743"/>
      <c r="AZ289" s="743"/>
      <c r="BA289" s="743"/>
      <c r="BB289" s="743"/>
      <c r="BC289" s="743"/>
      <c r="BD289" s="743"/>
      <c r="BE289" s="743"/>
      <c r="BF289" s="743"/>
      <c r="BG289" s="743"/>
      <c r="BH289" s="743"/>
      <c r="BI289" s="743"/>
      <c r="BJ289" s="743"/>
      <c r="BK289" s="743"/>
      <c r="BL289" s="743"/>
      <c r="BM289" s="743"/>
      <c r="BN289" s="743"/>
      <c r="BO289" s="743"/>
      <c r="BP289" s="743"/>
      <c r="BQ289" s="743"/>
      <c r="BR289" s="743"/>
      <c r="BS289" s="743"/>
      <c r="BT289" s="743"/>
      <c r="BU289" s="743"/>
      <c r="BV289" s="743"/>
      <c r="BW289" s="743"/>
      <c r="BX289" s="743"/>
      <c r="BY289" s="743"/>
      <c r="BZ289" s="743"/>
      <c r="CA289" s="743"/>
      <c r="CB289" s="743"/>
      <c r="CC289" s="743"/>
      <c r="CD289" s="743"/>
      <c r="CE289" s="743"/>
      <c r="CF289" s="743"/>
      <c r="CG289" s="743"/>
      <c r="CH289" s="743"/>
      <c r="CI289" s="743"/>
      <c r="CJ289" s="743"/>
      <c r="CK289" s="743"/>
      <c r="CL289" s="743"/>
      <c r="CM289" s="743"/>
      <c r="CN289" s="743"/>
      <c r="CO289" s="743"/>
      <c r="CP289" s="743"/>
      <c r="CQ289" s="743"/>
      <c r="CR289" s="743"/>
      <c r="CS289" s="743"/>
      <c r="CT289" s="743"/>
      <c r="CU289" s="743"/>
      <c r="CV289" s="743"/>
      <c r="CW289" s="743"/>
      <c r="CX289" s="743"/>
      <c r="CY289" s="743"/>
      <c r="CZ289" s="743"/>
      <c r="DA289" s="743"/>
      <c r="DB289" s="743"/>
      <c r="DC289" s="743"/>
      <c r="DD289" s="743"/>
      <c r="DE289" s="743"/>
      <c r="DF289" s="743"/>
      <c r="DG289" s="743"/>
      <c r="DH289" s="743"/>
      <c r="DI289" s="743"/>
      <c r="DJ289" s="743"/>
      <c r="DK289" s="743"/>
      <c r="DL289" s="743"/>
      <c r="DM289" s="743"/>
      <c r="DN289" s="743"/>
      <c r="DO289" s="743"/>
      <c r="DP289" s="743"/>
      <c r="DQ289" s="743"/>
      <c r="DR289" s="743"/>
      <c r="DS289" s="743"/>
      <c r="DT289" s="743"/>
      <c r="DU289" s="743"/>
      <c r="DV289" s="743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499984740745262"/>
  </sheetPr>
  <dimension ref="A1:DV130"/>
  <sheetViews>
    <sheetView zoomScaleNormal="100" workbookViewId="0">
      <pane xSplit="5" ySplit="4" topLeftCell="F83" activePane="bottomRight" state="frozen"/>
      <selection pane="topRight" activeCell="F1" sqref="F1"/>
      <selection pane="bottomLeft" activeCell="A5" sqref="A5"/>
      <selection pane="bottomRight" activeCell="G114" sqref="G114"/>
    </sheetView>
  </sheetViews>
  <sheetFormatPr defaultColWidth="9" defaultRowHeight="10.8" outlineLevelRow="1" x14ac:dyDescent="0.4"/>
  <cols>
    <col min="1" max="1" width="0.8984375" style="718" customWidth="1"/>
    <col min="2" max="2" width="13.19921875" style="64" customWidth="1"/>
    <col min="3" max="3" width="11.19921875" style="64" customWidth="1"/>
    <col min="4" max="4" width="9.3984375" style="64" customWidth="1"/>
    <col min="5" max="5" width="6.19921875" style="64" customWidth="1"/>
    <col min="6" max="6" width="11.59765625" style="583" customWidth="1"/>
    <col min="7" max="126" width="11.59765625" style="584" customWidth="1"/>
    <col min="127" max="16384" width="9" style="21"/>
  </cols>
  <sheetData>
    <row r="1" spans="1:126" s="982" customFormat="1" x14ac:dyDescent="0.4">
      <c r="A1" s="718"/>
      <c r="B1" s="1031" t="s">
        <v>69</v>
      </c>
      <c r="C1" s="1226">
        <f>'Control Panel_운영'!$N$93</f>
        <v>1000</v>
      </c>
      <c r="D1" s="1034"/>
      <c r="E1" s="1034"/>
      <c r="F1" s="1228">
        <f>Index_운영!F$1</f>
        <v>0</v>
      </c>
      <c r="G1" s="1229">
        <f>Index_운영!G$1</f>
        <v>1</v>
      </c>
      <c r="H1" s="1229">
        <f>Index_운영!H$1</f>
        <v>1</v>
      </c>
      <c r="I1" s="1229">
        <f>Index_운영!I$1</f>
        <v>1</v>
      </c>
      <c r="J1" s="1229">
        <f>Index_운영!J$1</f>
        <v>1</v>
      </c>
      <c r="K1" s="1229">
        <f>Index_운영!K$1</f>
        <v>1</v>
      </c>
      <c r="L1" s="1229">
        <f>Index_운영!L$1</f>
        <v>1</v>
      </c>
      <c r="M1" s="1229">
        <f>Index_운영!M$1</f>
        <v>1</v>
      </c>
      <c r="N1" s="1229">
        <f>Index_운영!N$1</f>
        <v>1</v>
      </c>
      <c r="O1" s="1229">
        <f>Index_운영!O$1</f>
        <v>1</v>
      </c>
      <c r="P1" s="1229">
        <f>Index_운영!P$1</f>
        <v>1</v>
      </c>
      <c r="Q1" s="1229">
        <f>Index_운영!Q$1</f>
        <v>1</v>
      </c>
      <c r="R1" s="1229">
        <f>Index_운영!R$1</f>
        <v>1</v>
      </c>
      <c r="S1" s="1229">
        <f>Index_운영!S$1</f>
        <v>2</v>
      </c>
      <c r="T1" s="1229">
        <f>Index_운영!T$1</f>
        <v>2</v>
      </c>
      <c r="U1" s="1229">
        <f>Index_운영!U$1</f>
        <v>2</v>
      </c>
      <c r="V1" s="1229">
        <f>Index_운영!V$1</f>
        <v>2</v>
      </c>
      <c r="W1" s="1229">
        <f>Index_운영!W$1</f>
        <v>2</v>
      </c>
      <c r="X1" s="1229">
        <f>Index_운영!X$1</f>
        <v>2</v>
      </c>
      <c r="Y1" s="1229">
        <f>Index_운영!Y$1</f>
        <v>2</v>
      </c>
      <c r="Z1" s="1229">
        <f>Index_운영!Z$1</f>
        <v>2</v>
      </c>
      <c r="AA1" s="1229">
        <f>Index_운영!AA$1</f>
        <v>2</v>
      </c>
      <c r="AB1" s="1229">
        <f>Index_운영!AB$1</f>
        <v>2</v>
      </c>
      <c r="AC1" s="1229">
        <f>Index_운영!AC$1</f>
        <v>2</v>
      </c>
      <c r="AD1" s="1229">
        <f>Index_운영!AD$1</f>
        <v>2</v>
      </c>
      <c r="AE1" s="1229">
        <f>Index_운영!AE$1</f>
        <v>3</v>
      </c>
      <c r="AF1" s="1229">
        <f>Index_운영!AF$1</f>
        <v>3</v>
      </c>
      <c r="AG1" s="1229">
        <f>Index_운영!AG$1</f>
        <v>3</v>
      </c>
      <c r="AH1" s="1229">
        <f>Index_운영!AH$1</f>
        <v>3</v>
      </c>
      <c r="AI1" s="1229">
        <f>Index_운영!AI$1</f>
        <v>3</v>
      </c>
      <c r="AJ1" s="1229">
        <f>Index_운영!AJ$1</f>
        <v>3</v>
      </c>
      <c r="AK1" s="1229">
        <f>Index_운영!AK$1</f>
        <v>3</v>
      </c>
      <c r="AL1" s="1229">
        <f>Index_운영!AL$1</f>
        <v>3</v>
      </c>
      <c r="AM1" s="1229">
        <f>Index_운영!AM$1</f>
        <v>3</v>
      </c>
      <c r="AN1" s="1229">
        <f>Index_운영!AN$1</f>
        <v>3</v>
      </c>
      <c r="AO1" s="1229">
        <f>Index_운영!AO$1</f>
        <v>3</v>
      </c>
      <c r="AP1" s="1229">
        <f>Index_운영!AP$1</f>
        <v>3</v>
      </c>
      <c r="AQ1" s="1229">
        <f>Index_운영!AQ$1</f>
        <v>4</v>
      </c>
      <c r="AR1" s="1229">
        <f>Index_운영!AR$1</f>
        <v>4</v>
      </c>
      <c r="AS1" s="1229">
        <f>Index_운영!AS$1</f>
        <v>4</v>
      </c>
      <c r="AT1" s="1229">
        <f>Index_운영!AT$1</f>
        <v>4</v>
      </c>
      <c r="AU1" s="1229">
        <f>Index_운영!AU$1</f>
        <v>4</v>
      </c>
      <c r="AV1" s="1229">
        <f>Index_운영!AV$1</f>
        <v>4</v>
      </c>
      <c r="AW1" s="1229">
        <f>Index_운영!AW$1</f>
        <v>4</v>
      </c>
      <c r="AX1" s="1229">
        <f>Index_운영!AX$1</f>
        <v>4</v>
      </c>
      <c r="AY1" s="1229">
        <f>Index_운영!AY$1</f>
        <v>4</v>
      </c>
      <c r="AZ1" s="1229">
        <f>Index_운영!AZ$1</f>
        <v>4</v>
      </c>
      <c r="BA1" s="1229">
        <f>Index_운영!BA$1</f>
        <v>4</v>
      </c>
      <c r="BB1" s="1229">
        <f>Index_운영!BB$1</f>
        <v>4</v>
      </c>
      <c r="BC1" s="1229">
        <f>Index_운영!BC$1</f>
        <v>5</v>
      </c>
      <c r="BD1" s="1229">
        <f>Index_운영!BD$1</f>
        <v>5</v>
      </c>
      <c r="BE1" s="1229">
        <f>Index_운영!BE$1</f>
        <v>5</v>
      </c>
      <c r="BF1" s="1229">
        <f>Index_운영!BF$1</f>
        <v>5</v>
      </c>
      <c r="BG1" s="1229">
        <f>Index_운영!BG$1</f>
        <v>5</v>
      </c>
      <c r="BH1" s="1229">
        <f>Index_운영!BH$1</f>
        <v>5</v>
      </c>
      <c r="BI1" s="1229">
        <f>Index_운영!BI$1</f>
        <v>5</v>
      </c>
      <c r="BJ1" s="1229">
        <f>Index_운영!BJ$1</f>
        <v>5</v>
      </c>
      <c r="BK1" s="1229">
        <f>Index_운영!BK$1</f>
        <v>5</v>
      </c>
      <c r="BL1" s="1229">
        <f>Index_운영!BL$1</f>
        <v>5</v>
      </c>
      <c r="BM1" s="1229">
        <f>Index_운영!BM$1</f>
        <v>5</v>
      </c>
      <c r="BN1" s="1229">
        <f>Index_운영!BN$1</f>
        <v>5</v>
      </c>
      <c r="BO1" s="1229">
        <f>Index_운영!BO$1</f>
        <v>6</v>
      </c>
      <c r="BP1" s="1229">
        <f>Index_운영!BP$1</f>
        <v>6</v>
      </c>
      <c r="BQ1" s="1229">
        <f>Index_운영!BQ$1</f>
        <v>6</v>
      </c>
      <c r="BR1" s="1229">
        <f>Index_운영!BR$1</f>
        <v>6</v>
      </c>
      <c r="BS1" s="1229">
        <f>Index_운영!BS$1</f>
        <v>6</v>
      </c>
      <c r="BT1" s="1229">
        <f>Index_운영!BT$1</f>
        <v>6</v>
      </c>
      <c r="BU1" s="1229">
        <f>Index_운영!BU$1</f>
        <v>6</v>
      </c>
      <c r="BV1" s="1229">
        <f>Index_운영!BV$1</f>
        <v>6</v>
      </c>
      <c r="BW1" s="1229">
        <f>Index_운영!BW$1</f>
        <v>6</v>
      </c>
      <c r="BX1" s="1229">
        <f>Index_운영!BX$1</f>
        <v>6</v>
      </c>
      <c r="BY1" s="1229">
        <f>Index_운영!BY$1</f>
        <v>6</v>
      </c>
      <c r="BZ1" s="1229">
        <f>Index_운영!BZ$1</f>
        <v>6</v>
      </c>
      <c r="CA1" s="1229">
        <f>Index_운영!CA$1</f>
        <v>7</v>
      </c>
      <c r="CB1" s="1229">
        <f>Index_운영!CB$1</f>
        <v>7</v>
      </c>
      <c r="CC1" s="1229">
        <f>Index_운영!CC$1</f>
        <v>7</v>
      </c>
      <c r="CD1" s="1229">
        <f>Index_운영!CD$1</f>
        <v>7</v>
      </c>
      <c r="CE1" s="1229">
        <f>Index_운영!CE$1</f>
        <v>7</v>
      </c>
      <c r="CF1" s="1229">
        <f>Index_운영!CF$1</f>
        <v>7</v>
      </c>
      <c r="CG1" s="1229">
        <f>Index_운영!CG$1</f>
        <v>7</v>
      </c>
      <c r="CH1" s="1229">
        <f>Index_운영!CH$1</f>
        <v>7</v>
      </c>
      <c r="CI1" s="1229">
        <f>Index_운영!CI$1</f>
        <v>7</v>
      </c>
      <c r="CJ1" s="1229">
        <f>Index_운영!CJ$1</f>
        <v>7</v>
      </c>
      <c r="CK1" s="1229">
        <f>Index_운영!CK$1</f>
        <v>7</v>
      </c>
      <c r="CL1" s="1229">
        <f>Index_운영!CL$1</f>
        <v>7</v>
      </c>
      <c r="CM1" s="1229">
        <f>Index_운영!CM$1</f>
        <v>8</v>
      </c>
      <c r="CN1" s="1229">
        <f>Index_운영!CN$1</f>
        <v>8</v>
      </c>
      <c r="CO1" s="1229">
        <f>Index_운영!CO$1</f>
        <v>8</v>
      </c>
      <c r="CP1" s="1229">
        <f>Index_운영!CP$1</f>
        <v>8</v>
      </c>
      <c r="CQ1" s="1229">
        <f>Index_운영!CQ$1</f>
        <v>8</v>
      </c>
      <c r="CR1" s="1229">
        <f>Index_운영!CR$1</f>
        <v>8</v>
      </c>
      <c r="CS1" s="1229">
        <f>Index_운영!CS$1</f>
        <v>8</v>
      </c>
      <c r="CT1" s="1229">
        <f>Index_운영!CT$1</f>
        <v>8</v>
      </c>
      <c r="CU1" s="1229">
        <f>Index_운영!CU$1</f>
        <v>8</v>
      </c>
      <c r="CV1" s="1229">
        <f>Index_운영!CV$1</f>
        <v>8</v>
      </c>
      <c r="CW1" s="1229">
        <f>Index_운영!CW$1</f>
        <v>8</v>
      </c>
      <c r="CX1" s="1229">
        <f>Index_운영!CX$1</f>
        <v>8</v>
      </c>
      <c r="CY1" s="1229">
        <f>Index_운영!CY$1</f>
        <v>9</v>
      </c>
      <c r="CZ1" s="1229">
        <f>Index_운영!CZ$1</f>
        <v>9</v>
      </c>
      <c r="DA1" s="1229">
        <f>Index_운영!DA$1</f>
        <v>9</v>
      </c>
      <c r="DB1" s="1229">
        <f>Index_운영!DB$1</f>
        <v>9</v>
      </c>
      <c r="DC1" s="1229">
        <f>Index_운영!DC$1</f>
        <v>9</v>
      </c>
      <c r="DD1" s="1229">
        <f>Index_운영!DD$1</f>
        <v>9</v>
      </c>
      <c r="DE1" s="1229">
        <f>Index_운영!DE$1</f>
        <v>9</v>
      </c>
      <c r="DF1" s="1229">
        <f>Index_운영!DF$1</f>
        <v>9</v>
      </c>
      <c r="DG1" s="1229">
        <f>Index_운영!DG$1</f>
        <v>9</v>
      </c>
      <c r="DH1" s="1229">
        <f>Index_운영!DH$1</f>
        <v>9</v>
      </c>
      <c r="DI1" s="1229">
        <f>Index_운영!DI$1</f>
        <v>9</v>
      </c>
      <c r="DJ1" s="1229">
        <f>Index_운영!DJ$1</f>
        <v>9</v>
      </c>
      <c r="DK1" s="1229">
        <f>Index_운영!DK$1</f>
        <v>10</v>
      </c>
      <c r="DL1" s="1229">
        <f>Index_운영!DL$1</f>
        <v>10</v>
      </c>
      <c r="DM1" s="1229">
        <f>Index_운영!DM$1</f>
        <v>10</v>
      </c>
      <c r="DN1" s="1229">
        <f>Index_운영!DN$1</f>
        <v>10</v>
      </c>
      <c r="DO1" s="1229">
        <f>Index_운영!DO$1</f>
        <v>10</v>
      </c>
      <c r="DP1" s="1229">
        <f>Index_운영!DP$1</f>
        <v>10</v>
      </c>
      <c r="DQ1" s="1229">
        <f>Index_운영!DQ$1</f>
        <v>10</v>
      </c>
      <c r="DR1" s="1229">
        <f>Index_운영!DR$1</f>
        <v>10</v>
      </c>
      <c r="DS1" s="1229">
        <f>Index_운영!DS$1</f>
        <v>10</v>
      </c>
      <c r="DT1" s="1229">
        <f>Index_운영!DT$1</f>
        <v>10</v>
      </c>
      <c r="DU1" s="1229">
        <f>Index_운영!DU$1</f>
        <v>10</v>
      </c>
      <c r="DV1" s="1229">
        <f>Index_운영!DV$1</f>
        <v>10</v>
      </c>
    </row>
    <row r="2" spans="1:126" s="982" customFormat="1" x14ac:dyDescent="0.4">
      <c r="A2" s="718"/>
      <c r="B2" s="1031" t="s">
        <v>66</v>
      </c>
      <c r="C2" s="1230">
        <f>'Control Panel_운영'!$N$94</f>
        <v>3.3</v>
      </c>
      <c r="D2" s="1231">
        <f>'Control Panel_운영'!$N$95</f>
        <v>0.30249999999999999</v>
      </c>
      <c r="E2" s="1034"/>
      <c r="F2" s="1232">
        <f>Index_운영!F$2</f>
        <v>0</v>
      </c>
      <c r="G2" s="1131">
        <f>Index_운영!G$2</f>
        <v>1</v>
      </c>
      <c r="H2" s="1131">
        <f>Index_운영!H$2</f>
        <v>1</v>
      </c>
      <c r="I2" s="1131">
        <f>Index_운영!I$2</f>
        <v>1</v>
      </c>
      <c r="J2" s="1131">
        <f>Index_운영!J$2</f>
        <v>2</v>
      </c>
      <c r="K2" s="1131">
        <f>Index_운영!K$2</f>
        <v>2</v>
      </c>
      <c r="L2" s="1131">
        <f>Index_운영!L$2</f>
        <v>2</v>
      </c>
      <c r="M2" s="1131">
        <f>Index_운영!M$2</f>
        <v>3</v>
      </c>
      <c r="N2" s="1131">
        <f>Index_운영!N$2</f>
        <v>3</v>
      </c>
      <c r="O2" s="1131">
        <f>Index_운영!O$2</f>
        <v>3</v>
      </c>
      <c r="P2" s="1131">
        <f>Index_운영!P$2</f>
        <v>4</v>
      </c>
      <c r="Q2" s="1131">
        <f>Index_운영!Q$2</f>
        <v>4</v>
      </c>
      <c r="R2" s="1131">
        <f>Index_운영!R$2</f>
        <v>4</v>
      </c>
      <c r="S2" s="1131">
        <f>Index_운영!S$2</f>
        <v>5</v>
      </c>
      <c r="T2" s="1131">
        <f>Index_운영!T$2</f>
        <v>5</v>
      </c>
      <c r="U2" s="1131">
        <f>Index_운영!U$2</f>
        <v>5</v>
      </c>
      <c r="V2" s="1131">
        <f>Index_운영!V$2</f>
        <v>6</v>
      </c>
      <c r="W2" s="1131">
        <f>Index_운영!W$2</f>
        <v>6</v>
      </c>
      <c r="X2" s="1131">
        <f>Index_운영!X$2</f>
        <v>6</v>
      </c>
      <c r="Y2" s="1131">
        <f>Index_운영!Y$2</f>
        <v>7</v>
      </c>
      <c r="Z2" s="1131">
        <f>Index_운영!Z$2</f>
        <v>7</v>
      </c>
      <c r="AA2" s="1131">
        <f>Index_운영!AA$2</f>
        <v>7</v>
      </c>
      <c r="AB2" s="1131">
        <f>Index_운영!AB$2</f>
        <v>8</v>
      </c>
      <c r="AC2" s="1131">
        <f>Index_운영!AC$2</f>
        <v>8</v>
      </c>
      <c r="AD2" s="1131">
        <f>Index_운영!AD$2</f>
        <v>8</v>
      </c>
      <c r="AE2" s="1131">
        <f>Index_운영!AE$2</f>
        <v>9</v>
      </c>
      <c r="AF2" s="1131">
        <f>Index_운영!AF$2</f>
        <v>9</v>
      </c>
      <c r="AG2" s="1131">
        <f>Index_운영!AG$2</f>
        <v>9</v>
      </c>
      <c r="AH2" s="1131">
        <f>Index_운영!AH$2</f>
        <v>10</v>
      </c>
      <c r="AI2" s="1131">
        <f>Index_운영!AI$2</f>
        <v>10</v>
      </c>
      <c r="AJ2" s="1131">
        <f>Index_운영!AJ$2</f>
        <v>10</v>
      </c>
      <c r="AK2" s="1131">
        <f>Index_운영!AK$2</f>
        <v>11</v>
      </c>
      <c r="AL2" s="1131">
        <f>Index_운영!AL$2</f>
        <v>11</v>
      </c>
      <c r="AM2" s="1131">
        <f>Index_운영!AM$2</f>
        <v>11</v>
      </c>
      <c r="AN2" s="1131">
        <f>Index_운영!AN$2</f>
        <v>12</v>
      </c>
      <c r="AO2" s="1131">
        <f>Index_운영!AO$2</f>
        <v>12</v>
      </c>
      <c r="AP2" s="1131">
        <f>Index_운영!AP$2</f>
        <v>12</v>
      </c>
      <c r="AQ2" s="1131">
        <f>Index_운영!AQ$2</f>
        <v>13</v>
      </c>
      <c r="AR2" s="1131">
        <f>Index_운영!AR$2</f>
        <v>13</v>
      </c>
      <c r="AS2" s="1131">
        <f>Index_운영!AS$2</f>
        <v>13</v>
      </c>
      <c r="AT2" s="1131">
        <f>Index_운영!AT$2</f>
        <v>14</v>
      </c>
      <c r="AU2" s="1131">
        <f>Index_운영!AU$2</f>
        <v>14</v>
      </c>
      <c r="AV2" s="1131">
        <f>Index_운영!AV$2</f>
        <v>14</v>
      </c>
      <c r="AW2" s="1131">
        <f>Index_운영!AW$2</f>
        <v>15</v>
      </c>
      <c r="AX2" s="1131">
        <f>Index_운영!AX$2</f>
        <v>15</v>
      </c>
      <c r="AY2" s="1131">
        <f>Index_운영!AY$2</f>
        <v>15</v>
      </c>
      <c r="AZ2" s="1131">
        <f>Index_운영!AZ$2</f>
        <v>16</v>
      </c>
      <c r="BA2" s="1131">
        <f>Index_운영!BA$2</f>
        <v>16</v>
      </c>
      <c r="BB2" s="1131">
        <f>Index_운영!BB$2</f>
        <v>16</v>
      </c>
      <c r="BC2" s="1131">
        <f>Index_운영!BC$2</f>
        <v>17</v>
      </c>
      <c r="BD2" s="1131">
        <f>Index_운영!BD$2</f>
        <v>17</v>
      </c>
      <c r="BE2" s="1131">
        <f>Index_운영!BE$2</f>
        <v>17</v>
      </c>
      <c r="BF2" s="1131">
        <f>Index_운영!BF$2</f>
        <v>18</v>
      </c>
      <c r="BG2" s="1131">
        <f>Index_운영!BG$2</f>
        <v>18</v>
      </c>
      <c r="BH2" s="1131">
        <f>Index_운영!BH$2</f>
        <v>18</v>
      </c>
      <c r="BI2" s="1131">
        <f>Index_운영!BI$2</f>
        <v>19</v>
      </c>
      <c r="BJ2" s="1131">
        <f>Index_운영!BJ$2</f>
        <v>19</v>
      </c>
      <c r="BK2" s="1131">
        <f>Index_운영!BK$2</f>
        <v>19</v>
      </c>
      <c r="BL2" s="1131">
        <f>Index_운영!BL$2</f>
        <v>20</v>
      </c>
      <c r="BM2" s="1131">
        <f>Index_운영!BM$2</f>
        <v>20</v>
      </c>
      <c r="BN2" s="1131">
        <f>Index_운영!BN$2</f>
        <v>20</v>
      </c>
      <c r="BO2" s="1131">
        <f>Index_운영!BO$2</f>
        <v>21</v>
      </c>
      <c r="BP2" s="1131">
        <f>Index_운영!BP$2</f>
        <v>21</v>
      </c>
      <c r="BQ2" s="1131">
        <f>Index_운영!BQ$2</f>
        <v>21</v>
      </c>
      <c r="BR2" s="1131">
        <f>Index_운영!BR$2</f>
        <v>22</v>
      </c>
      <c r="BS2" s="1131">
        <f>Index_운영!BS$2</f>
        <v>22</v>
      </c>
      <c r="BT2" s="1131">
        <f>Index_운영!BT$2</f>
        <v>22</v>
      </c>
      <c r="BU2" s="1131">
        <f>Index_운영!BU$2</f>
        <v>23</v>
      </c>
      <c r="BV2" s="1131">
        <f>Index_운영!BV$2</f>
        <v>23</v>
      </c>
      <c r="BW2" s="1131">
        <f>Index_운영!BW$2</f>
        <v>23</v>
      </c>
      <c r="BX2" s="1131">
        <f>Index_운영!BX$2</f>
        <v>24</v>
      </c>
      <c r="BY2" s="1131">
        <f>Index_운영!BY$2</f>
        <v>24</v>
      </c>
      <c r="BZ2" s="1131">
        <f>Index_운영!BZ$2</f>
        <v>24</v>
      </c>
      <c r="CA2" s="1131">
        <f>Index_운영!CA$2</f>
        <v>25</v>
      </c>
      <c r="CB2" s="1131">
        <f>Index_운영!CB$2</f>
        <v>25</v>
      </c>
      <c r="CC2" s="1131">
        <f>Index_운영!CC$2</f>
        <v>25</v>
      </c>
      <c r="CD2" s="1131">
        <f>Index_운영!CD$2</f>
        <v>26</v>
      </c>
      <c r="CE2" s="1131">
        <f>Index_운영!CE$2</f>
        <v>26</v>
      </c>
      <c r="CF2" s="1131">
        <f>Index_운영!CF$2</f>
        <v>26</v>
      </c>
      <c r="CG2" s="1131">
        <f>Index_운영!CG$2</f>
        <v>27</v>
      </c>
      <c r="CH2" s="1131">
        <f>Index_운영!CH$2</f>
        <v>27</v>
      </c>
      <c r="CI2" s="1131">
        <f>Index_운영!CI$2</f>
        <v>27</v>
      </c>
      <c r="CJ2" s="1131">
        <f>Index_운영!CJ$2</f>
        <v>28</v>
      </c>
      <c r="CK2" s="1131">
        <f>Index_운영!CK$2</f>
        <v>28</v>
      </c>
      <c r="CL2" s="1131">
        <f>Index_운영!CL$2</f>
        <v>28</v>
      </c>
      <c r="CM2" s="1131">
        <f>Index_운영!CM$2</f>
        <v>29</v>
      </c>
      <c r="CN2" s="1131">
        <f>Index_운영!CN$2</f>
        <v>29</v>
      </c>
      <c r="CO2" s="1131">
        <f>Index_운영!CO$2</f>
        <v>29</v>
      </c>
      <c r="CP2" s="1131">
        <f>Index_운영!CP$2</f>
        <v>30</v>
      </c>
      <c r="CQ2" s="1131">
        <f>Index_운영!CQ$2</f>
        <v>30</v>
      </c>
      <c r="CR2" s="1131">
        <f>Index_운영!CR$2</f>
        <v>30</v>
      </c>
      <c r="CS2" s="1131">
        <f>Index_운영!CS$2</f>
        <v>31</v>
      </c>
      <c r="CT2" s="1131">
        <f>Index_운영!CT$2</f>
        <v>31</v>
      </c>
      <c r="CU2" s="1131">
        <f>Index_운영!CU$2</f>
        <v>31</v>
      </c>
      <c r="CV2" s="1131">
        <f>Index_운영!CV$2</f>
        <v>32</v>
      </c>
      <c r="CW2" s="1131">
        <f>Index_운영!CW$2</f>
        <v>32</v>
      </c>
      <c r="CX2" s="1131">
        <f>Index_운영!CX$2</f>
        <v>32</v>
      </c>
      <c r="CY2" s="1131">
        <f>Index_운영!CY$2</f>
        <v>33</v>
      </c>
      <c r="CZ2" s="1131">
        <f>Index_운영!CZ$2</f>
        <v>33</v>
      </c>
      <c r="DA2" s="1131">
        <f>Index_운영!DA$2</f>
        <v>33</v>
      </c>
      <c r="DB2" s="1131">
        <f>Index_운영!DB$2</f>
        <v>34</v>
      </c>
      <c r="DC2" s="1131">
        <f>Index_운영!DC$2</f>
        <v>34</v>
      </c>
      <c r="DD2" s="1131">
        <f>Index_운영!DD$2</f>
        <v>34</v>
      </c>
      <c r="DE2" s="1131">
        <f>Index_운영!DE$2</f>
        <v>35</v>
      </c>
      <c r="DF2" s="1131">
        <f>Index_운영!DF$2</f>
        <v>35</v>
      </c>
      <c r="DG2" s="1131">
        <f>Index_운영!DG$2</f>
        <v>35</v>
      </c>
      <c r="DH2" s="1131">
        <f>Index_운영!DH$2</f>
        <v>36</v>
      </c>
      <c r="DI2" s="1131">
        <f>Index_운영!DI$2</f>
        <v>36</v>
      </c>
      <c r="DJ2" s="1131">
        <f>Index_운영!DJ$2</f>
        <v>36</v>
      </c>
      <c r="DK2" s="1131">
        <f>Index_운영!DK$2</f>
        <v>37</v>
      </c>
      <c r="DL2" s="1131">
        <f>Index_운영!DL$2</f>
        <v>37</v>
      </c>
      <c r="DM2" s="1131">
        <f>Index_운영!DM$2</f>
        <v>37</v>
      </c>
      <c r="DN2" s="1131">
        <f>Index_운영!DN$2</f>
        <v>38</v>
      </c>
      <c r="DO2" s="1131">
        <f>Index_운영!DO$2</f>
        <v>38</v>
      </c>
      <c r="DP2" s="1131">
        <f>Index_운영!DP$2</f>
        <v>38</v>
      </c>
      <c r="DQ2" s="1131">
        <f>Index_운영!DQ$2</f>
        <v>39</v>
      </c>
      <c r="DR2" s="1131">
        <f>Index_운영!DR$2</f>
        <v>39</v>
      </c>
      <c r="DS2" s="1131">
        <f>Index_운영!DS$2</f>
        <v>39</v>
      </c>
      <c r="DT2" s="1131">
        <f>Index_운영!DT$2</f>
        <v>40</v>
      </c>
      <c r="DU2" s="1131">
        <f>Index_운영!DU$2</f>
        <v>40</v>
      </c>
      <c r="DV2" s="1131">
        <f>Index_운영!DV$2</f>
        <v>40</v>
      </c>
    </row>
    <row r="3" spans="1:126" s="982" customFormat="1" x14ac:dyDescent="0.4">
      <c r="A3" s="718"/>
      <c r="B3" s="1034"/>
      <c r="C3" s="1267"/>
      <c r="D3" s="1267"/>
      <c r="E3" s="1034"/>
      <c r="F3" s="1233">
        <f>Index_운영!F$3</f>
        <v>45169</v>
      </c>
      <c r="G3" s="1234">
        <f>Index_운영!G$3</f>
        <v>45199</v>
      </c>
      <c r="H3" s="1234">
        <f>Index_운영!H$3</f>
        <v>45230</v>
      </c>
      <c r="I3" s="1234">
        <f>Index_운영!I$3</f>
        <v>45260</v>
      </c>
      <c r="J3" s="1234">
        <f>Index_운영!J$3</f>
        <v>45291</v>
      </c>
      <c r="K3" s="1234">
        <f>Index_운영!K$3</f>
        <v>45322</v>
      </c>
      <c r="L3" s="1234">
        <f>Index_운영!L$3</f>
        <v>45351</v>
      </c>
      <c r="M3" s="1234">
        <f>Index_운영!M$3</f>
        <v>45382</v>
      </c>
      <c r="N3" s="1234">
        <f>Index_운영!N$3</f>
        <v>45412</v>
      </c>
      <c r="O3" s="1234">
        <f>Index_운영!O$3</f>
        <v>45443</v>
      </c>
      <c r="P3" s="1234">
        <f>Index_운영!P$3</f>
        <v>45473</v>
      </c>
      <c r="Q3" s="1234">
        <f>Index_운영!Q$3</f>
        <v>45504</v>
      </c>
      <c r="R3" s="1234">
        <f>Index_운영!R$3</f>
        <v>45535</v>
      </c>
      <c r="S3" s="1234">
        <f>Index_운영!S$3</f>
        <v>45565</v>
      </c>
      <c r="T3" s="1234">
        <f>Index_운영!T$3</f>
        <v>45596</v>
      </c>
      <c r="U3" s="1234">
        <f>Index_운영!U$3</f>
        <v>45626</v>
      </c>
      <c r="V3" s="1234">
        <f>Index_운영!V$3</f>
        <v>45657</v>
      </c>
      <c r="W3" s="1234">
        <f>Index_운영!W$3</f>
        <v>45688</v>
      </c>
      <c r="X3" s="1234">
        <f>Index_운영!X$3</f>
        <v>45716</v>
      </c>
      <c r="Y3" s="1234">
        <f>Index_운영!Y$3</f>
        <v>45747</v>
      </c>
      <c r="Z3" s="1234">
        <f>Index_운영!Z$3</f>
        <v>45777</v>
      </c>
      <c r="AA3" s="1234">
        <f>Index_운영!AA$3</f>
        <v>45808</v>
      </c>
      <c r="AB3" s="1234">
        <f>Index_운영!AB$3</f>
        <v>45838</v>
      </c>
      <c r="AC3" s="1234">
        <f>Index_운영!AC$3</f>
        <v>45869</v>
      </c>
      <c r="AD3" s="1234">
        <f>Index_운영!AD$3</f>
        <v>45900</v>
      </c>
      <c r="AE3" s="1234">
        <f>Index_운영!AE$3</f>
        <v>45930</v>
      </c>
      <c r="AF3" s="1234">
        <f>Index_운영!AF$3</f>
        <v>45961</v>
      </c>
      <c r="AG3" s="1234">
        <f>Index_운영!AG$3</f>
        <v>45991</v>
      </c>
      <c r="AH3" s="1234">
        <f>Index_운영!AH$3</f>
        <v>46022</v>
      </c>
      <c r="AI3" s="1234">
        <f>Index_운영!AI$3</f>
        <v>46053</v>
      </c>
      <c r="AJ3" s="1234">
        <f>Index_운영!AJ$3</f>
        <v>46081</v>
      </c>
      <c r="AK3" s="1234">
        <f>Index_운영!AK$3</f>
        <v>46112</v>
      </c>
      <c r="AL3" s="1234">
        <f>Index_운영!AL$3</f>
        <v>46142</v>
      </c>
      <c r="AM3" s="1234">
        <f>Index_운영!AM$3</f>
        <v>46173</v>
      </c>
      <c r="AN3" s="1234">
        <f>Index_운영!AN$3</f>
        <v>46203</v>
      </c>
      <c r="AO3" s="1234">
        <f>Index_운영!AO$3</f>
        <v>46234</v>
      </c>
      <c r="AP3" s="1234">
        <f>Index_운영!AP$3</f>
        <v>46265</v>
      </c>
      <c r="AQ3" s="1234">
        <f>Index_운영!AQ$3</f>
        <v>46295</v>
      </c>
      <c r="AR3" s="1234">
        <f>Index_운영!AR$3</f>
        <v>46326</v>
      </c>
      <c r="AS3" s="1234">
        <f>Index_운영!AS$3</f>
        <v>46356</v>
      </c>
      <c r="AT3" s="1234">
        <f>Index_운영!AT$3</f>
        <v>46387</v>
      </c>
      <c r="AU3" s="1234">
        <f>Index_운영!AU$3</f>
        <v>46418</v>
      </c>
      <c r="AV3" s="1234">
        <f>Index_운영!AV$3</f>
        <v>46446</v>
      </c>
      <c r="AW3" s="1234">
        <f>Index_운영!AW$3</f>
        <v>46477</v>
      </c>
      <c r="AX3" s="1234">
        <f>Index_운영!AX$3</f>
        <v>46507</v>
      </c>
      <c r="AY3" s="1234">
        <f>Index_운영!AY$3</f>
        <v>46538</v>
      </c>
      <c r="AZ3" s="1234">
        <f>Index_운영!AZ$3</f>
        <v>46568</v>
      </c>
      <c r="BA3" s="1234">
        <f>Index_운영!BA$3</f>
        <v>46599</v>
      </c>
      <c r="BB3" s="1234">
        <f>Index_운영!BB$3</f>
        <v>46630</v>
      </c>
      <c r="BC3" s="1234">
        <f>Index_운영!BC$3</f>
        <v>46660</v>
      </c>
      <c r="BD3" s="1234">
        <f>Index_운영!BD$3</f>
        <v>46691</v>
      </c>
      <c r="BE3" s="1234">
        <f>Index_운영!BE$3</f>
        <v>46721</v>
      </c>
      <c r="BF3" s="1234">
        <f>Index_운영!BF$3</f>
        <v>46752</v>
      </c>
      <c r="BG3" s="1234">
        <f>Index_운영!BG$3</f>
        <v>46783</v>
      </c>
      <c r="BH3" s="1234">
        <f>Index_운영!BH$3</f>
        <v>46812</v>
      </c>
      <c r="BI3" s="1234">
        <f>Index_운영!BI$3</f>
        <v>46843</v>
      </c>
      <c r="BJ3" s="1234">
        <f>Index_운영!BJ$3</f>
        <v>46873</v>
      </c>
      <c r="BK3" s="1234">
        <f>Index_운영!BK$3</f>
        <v>46904</v>
      </c>
      <c r="BL3" s="1234">
        <f>Index_운영!BL$3</f>
        <v>46934</v>
      </c>
      <c r="BM3" s="1234">
        <f>Index_운영!BM$3</f>
        <v>46965</v>
      </c>
      <c r="BN3" s="1234">
        <f>Index_운영!BN$3</f>
        <v>46996</v>
      </c>
      <c r="BO3" s="1234">
        <f>Index_운영!BO$3</f>
        <v>47026</v>
      </c>
      <c r="BP3" s="1234">
        <f>Index_운영!BP$3</f>
        <v>47057</v>
      </c>
      <c r="BQ3" s="1234">
        <f>Index_운영!BQ$3</f>
        <v>47087</v>
      </c>
      <c r="BR3" s="1234">
        <f>Index_운영!BR$3</f>
        <v>47118</v>
      </c>
      <c r="BS3" s="1234">
        <f>Index_운영!BS$3</f>
        <v>47149</v>
      </c>
      <c r="BT3" s="1234">
        <f>Index_운영!BT$3</f>
        <v>47177</v>
      </c>
      <c r="BU3" s="1234">
        <f>Index_운영!BU$3</f>
        <v>47208</v>
      </c>
      <c r="BV3" s="1234">
        <f>Index_운영!BV$3</f>
        <v>47238</v>
      </c>
      <c r="BW3" s="1234">
        <f>Index_운영!BW$3</f>
        <v>47269</v>
      </c>
      <c r="BX3" s="1234">
        <f>Index_운영!BX$3</f>
        <v>47299</v>
      </c>
      <c r="BY3" s="1234">
        <f>Index_운영!BY$3</f>
        <v>47330</v>
      </c>
      <c r="BZ3" s="1234">
        <f>Index_운영!BZ$3</f>
        <v>47361</v>
      </c>
      <c r="CA3" s="1234">
        <f>Index_운영!CA$3</f>
        <v>47391</v>
      </c>
      <c r="CB3" s="1234">
        <f>Index_운영!CB$3</f>
        <v>47422</v>
      </c>
      <c r="CC3" s="1234">
        <f>Index_운영!CC$3</f>
        <v>47452</v>
      </c>
      <c r="CD3" s="1234">
        <f>Index_운영!CD$3</f>
        <v>47483</v>
      </c>
      <c r="CE3" s="1234">
        <f>Index_운영!CE$3</f>
        <v>47514</v>
      </c>
      <c r="CF3" s="1234">
        <f>Index_운영!CF$3</f>
        <v>47542</v>
      </c>
      <c r="CG3" s="1234">
        <f>Index_운영!CG$3</f>
        <v>47573</v>
      </c>
      <c r="CH3" s="1234">
        <f>Index_운영!CH$3</f>
        <v>47603</v>
      </c>
      <c r="CI3" s="1234">
        <f>Index_운영!CI$3</f>
        <v>47634</v>
      </c>
      <c r="CJ3" s="1234">
        <f>Index_운영!CJ$3</f>
        <v>47664</v>
      </c>
      <c r="CK3" s="1234">
        <f>Index_운영!CK$3</f>
        <v>47695</v>
      </c>
      <c r="CL3" s="1234">
        <f>Index_운영!CL$3</f>
        <v>47726</v>
      </c>
      <c r="CM3" s="1234">
        <f>Index_운영!CM$3</f>
        <v>47756</v>
      </c>
      <c r="CN3" s="1234">
        <f>Index_운영!CN$3</f>
        <v>47787</v>
      </c>
      <c r="CO3" s="1234">
        <f>Index_운영!CO$3</f>
        <v>47817</v>
      </c>
      <c r="CP3" s="1234">
        <f>Index_운영!CP$3</f>
        <v>47848</v>
      </c>
      <c r="CQ3" s="1234">
        <f>Index_운영!CQ$3</f>
        <v>47879</v>
      </c>
      <c r="CR3" s="1234">
        <f>Index_운영!CR$3</f>
        <v>47907</v>
      </c>
      <c r="CS3" s="1234">
        <f>Index_운영!CS$3</f>
        <v>47938</v>
      </c>
      <c r="CT3" s="1234">
        <f>Index_운영!CT$3</f>
        <v>47968</v>
      </c>
      <c r="CU3" s="1234">
        <f>Index_운영!CU$3</f>
        <v>47999</v>
      </c>
      <c r="CV3" s="1234">
        <f>Index_운영!CV$3</f>
        <v>48029</v>
      </c>
      <c r="CW3" s="1234">
        <f>Index_운영!CW$3</f>
        <v>48060</v>
      </c>
      <c r="CX3" s="1234">
        <f>Index_운영!CX$3</f>
        <v>48091</v>
      </c>
      <c r="CY3" s="1234">
        <f>Index_운영!CY$3</f>
        <v>48121</v>
      </c>
      <c r="CZ3" s="1234">
        <f>Index_운영!CZ$3</f>
        <v>48152</v>
      </c>
      <c r="DA3" s="1234">
        <f>Index_운영!DA$3</f>
        <v>48182</v>
      </c>
      <c r="DB3" s="1234">
        <f>Index_운영!DB$3</f>
        <v>48213</v>
      </c>
      <c r="DC3" s="1234">
        <f>Index_운영!DC$3</f>
        <v>48244</v>
      </c>
      <c r="DD3" s="1234">
        <f>Index_운영!DD$3</f>
        <v>48273</v>
      </c>
      <c r="DE3" s="1234">
        <f>Index_운영!DE$3</f>
        <v>48304</v>
      </c>
      <c r="DF3" s="1234">
        <f>Index_운영!DF$3</f>
        <v>48334</v>
      </c>
      <c r="DG3" s="1234">
        <f>Index_운영!DG$3</f>
        <v>48365</v>
      </c>
      <c r="DH3" s="1234">
        <f>Index_운영!DH$3</f>
        <v>48395</v>
      </c>
      <c r="DI3" s="1234">
        <f>Index_운영!DI$3</f>
        <v>48426</v>
      </c>
      <c r="DJ3" s="1234">
        <f>Index_운영!DJ$3</f>
        <v>48457</v>
      </c>
      <c r="DK3" s="1234">
        <f>Index_운영!DK$3</f>
        <v>48487</v>
      </c>
      <c r="DL3" s="1234">
        <f>Index_운영!DL$3</f>
        <v>48518</v>
      </c>
      <c r="DM3" s="1234">
        <f>Index_운영!DM$3</f>
        <v>48548</v>
      </c>
      <c r="DN3" s="1234">
        <f>Index_운영!DN$3</f>
        <v>48579</v>
      </c>
      <c r="DO3" s="1234">
        <f>Index_운영!DO$3</f>
        <v>48610</v>
      </c>
      <c r="DP3" s="1234">
        <f>Index_운영!DP$3</f>
        <v>48638</v>
      </c>
      <c r="DQ3" s="1234">
        <f>Index_운영!DQ$3</f>
        <v>48669</v>
      </c>
      <c r="DR3" s="1234">
        <f>Index_운영!DR$3</f>
        <v>48699</v>
      </c>
      <c r="DS3" s="1234">
        <f>Index_운영!DS$3</f>
        <v>48730</v>
      </c>
      <c r="DT3" s="1234">
        <f>Index_운영!DT$3</f>
        <v>48760</v>
      </c>
      <c r="DU3" s="1234">
        <f>Index_운영!DU$3</f>
        <v>48791</v>
      </c>
      <c r="DV3" s="1234">
        <f>Index_운영!DV$3</f>
        <v>48822</v>
      </c>
    </row>
    <row r="4" spans="1:126" s="1235" customFormat="1" x14ac:dyDescent="0.4">
      <c r="A4" s="735"/>
      <c r="B4" s="1034"/>
      <c r="C4" s="1267"/>
      <c r="D4" s="1267"/>
      <c r="E4" s="1034"/>
      <c r="F4" s="1238">
        <f>DAY(F3)</f>
        <v>31</v>
      </c>
      <c r="G4" s="1141">
        <f t="shared" ref="G4:BR4" si="0">DAY(G3)</f>
        <v>30</v>
      </c>
      <c r="H4" s="1141">
        <f t="shared" si="0"/>
        <v>31</v>
      </c>
      <c r="I4" s="1141">
        <f t="shared" si="0"/>
        <v>30</v>
      </c>
      <c r="J4" s="1141">
        <f t="shared" si="0"/>
        <v>31</v>
      </c>
      <c r="K4" s="1141">
        <f t="shared" si="0"/>
        <v>31</v>
      </c>
      <c r="L4" s="1141">
        <f t="shared" si="0"/>
        <v>29</v>
      </c>
      <c r="M4" s="1141">
        <f t="shared" si="0"/>
        <v>31</v>
      </c>
      <c r="N4" s="1141">
        <f t="shared" si="0"/>
        <v>30</v>
      </c>
      <c r="O4" s="1141">
        <f t="shared" si="0"/>
        <v>31</v>
      </c>
      <c r="P4" s="1141">
        <f t="shared" si="0"/>
        <v>30</v>
      </c>
      <c r="Q4" s="1141">
        <f t="shared" si="0"/>
        <v>31</v>
      </c>
      <c r="R4" s="1141">
        <f t="shared" si="0"/>
        <v>31</v>
      </c>
      <c r="S4" s="1141">
        <f t="shared" si="0"/>
        <v>30</v>
      </c>
      <c r="T4" s="1141">
        <f t="shared" si="0"/>
        <v>31</v>
      </c>
      <c r="U4" s="1141">
        <f t="shared" si="0"/>
        <v>30</v>
      </c>
      <c r="V4" s="1141">
        <f t="shared" si="0"/>
        <v>31</v>
      </c>
      <c r="W4" s="1141">
        <f t="shared" si="0"/>
        <v>31</v>
      </c>
      <c r="X4" s="1141">
        <f t="shared" si="0"/>
        <v>28</v>
      </c>
      <c r="Y4" s="1141">
        <f t="shared" si="0"/>
        <v>31</v>
      </c>
      <c r="Z4" s="1141">
        <f t="shared" si="0"/>
        <v>30</v>
      </c>
      <c r="AA4" s="1141">
        <f t="shared" si="0"/>
        <v>31</v>
      </c>
      <c r="AB4" s="1141">
        <f t="shared" si="0"/>
        <v>30</v>
      </c>
      <c r="AC4" s="1141">
        <f t="shared" si="0"/>
        <v>31</v>
      </c>
      <c r="AD4" s="1141">
        <f t="shared" si="0"/>
        <v>31</v>
      </c>
      <c r="AE4" s="1141">
        <f t="shared" si="0"/>
        <v>30</v>
      </c>
      <c r="AF4" s="1141">
        <f t="shared" si="0"/>
        <v>31</v>
      </c>
      <c r="AG4" s="1141">
        <f t="shared" si="0"/>
        <v>30</v>
      </c>
      <c r="AH4" s="1141">
        <f t="shared" si="0"/>
        <v>31</v>
      </c>
      <c r="AI4" s="1141">
        <f t="shared" si="0"/>
        <v>31</v>
      </c>
      <c r="AJ4" s="1141">
        <f t="shared" si="0"/>
        <v>28</v>
      </c>
      <c r="AK4" s="1141">
        <f t="shared" si="0"/>
        <v>31</v>
      </c>
      <c r="AL4" s="1141">
        <f t="shared" si="0"/>
        <v>30</v>
      </c>
      <c r="AM4" s="1141">
        <f t="shared" si="0"/>
        <v>31</v>
      </c>
      <c r="AN4" s="1141">
        <f t="shared" si="0"/>
        <v>30</v>
      </c>
      <c r="AO4" s="1141">
        <f t="shared" si="0"/>
        <v>31</v>
      </c>
      <c r="AP4" s="1141">
        <f t="shared" si="0"/>
        <v>31</v>
      </c>
      <c r="AQ4" s="1141">
        <f t="shared" si="0"/>
        <v>30</v>
      </c>
      <c r="AR4" s="1141">
        <f t="shared" si="0"/>
        <v>31</v>
      </c>
      <c r="AS4" s="1141">
        <f t="shared" si="0"/>
        <v>30</v>
      </c>
      <c r="AT4" s="1141">
        <f t="shared" si="0"/>
        <v>31</v>
      </c>
      <c r="AU4" s="1141">
        <f t="shared" si="0"/>
        <v>31</v>
      </c>
      <c r="AV4" s="1141">
        <f t="shared" si="0"/>
        <v>28</v>
      </c>
      <c r="AW4" s="1141">
        <f t="shared" si="0"/>
        <v>31</v>
      </c>
      <c r="AX4" s="1141">
        <f t="shared" si="0"/>
        <v>30</v>
      </c>
      <c r="AY4" s="1141">
        <f t="shared" si="0"/>
        <v>31</v>
      </c>
      <c r="AZ4" s="1141">
        <f t="shared" si="0"/>
        <v>30</v>
      </c>
      <c r="BA4" s="1141">
        <f t="shared" si="0"/>
        <v>31</v>
      </c>
      <c r="BB4" s="1141">
        <f t="shared" si="0"/>
        <v>31</v>
      </c>
      <c r="BC4" s="1141">
        <f t="shared" si="0"/>
        <v>30</v>
      </c>
      <c r="BD4" s="1141">
        <f t="shared" si="0"/>
        <v>31</v>
      </c>
      <c r="BE4" s="1141">
        <f t="shared" si="0"/>
        <v>30</v>
      </c>
      <c r="BF4" s="1141">
        <f t="shared" si="0"/>
        <v>31</v>
      </c>
      <c r="BG4" s="1141">
        <f t="shared" si="0"/>
        <v>31</v>
      </c>
      <c r="BH4" s="1141">
        <f t="shared" si="0"/>
        <v>29</v>
      </c>
      <c r="BI4" s="1141">
        <f t="shared" si="0"/>
        <v>31</v>
      </c>
      <c r="BJ4" s="1141">
        <f t="shared" si="0"/>
        <v>30</v>
      </c>
      <c r="BK4" s="1141">
        <f t="shared" si="0"/>
        <v>31</v>
      </c>
      <c r="BL4" s="1141">
        <f t="shared" si="0"/>
        <v>30</v>
      </c>
      <c r="BM4" s="1141">
        <f t="shared" si="0"/>
        <v>31</v>
      </c>
      <c r="BN4" s="1141">
        <f t="shared" si="0"/>
        <v>31</v>
      </c>
      <c r="BO4" s="1141">
        <f t="shared" si="0"/>
        <v>30</v>
      </c>
      <c r="BP4" s="1141">
        <f t="shared" si="0"/>
        <v>31</v>
      </c>
      <c r="BQ4" s="1141">
        <f t="shared" si="0"/>
        <v>30</v>
      </c>
      <c r="BR4" s="1141">
        <f t="shared" si="0"/>
        <v>31</v>
      </c>
      <c r="BS4" s="1141">
        <f t="shared" ref="BS4:DV4" si="1">DAY(BS3)</f>
        <v>31</v>
      </c>
      <c r="BT4" s="1141">
        <f t="shared" si="1"/>
        <v>28</v>
      </c>
      <c r="BU4" s="1141">
        <f t="shared" si="1"/>
        <v>31</v>
      </c>
      <c r="BV4" s="1141">
        <f t="shared" si="1"/>
        <v>30</v>
      </c>
      <c r="BW4" s="1141">
        <f t="shared" si="1"/>
        <v>31</v>
      </c>
      <c r="BX4" s="1141">
        <f t="shared" si="1"/>
        <v>30</v>
      </c>
      <c r="BY4" s="1141">
        <f t="shared" si="1"/>
        <v>31</v>
      </c>
      <c r="BZ4" s="1141">
        <f t="shared" si="1"/>
        <v>31</v>
      </c>
      <c r="CA4" s="1141">
        <f t="shared" si="1"/>
        <v>30</v>
      </c>
      <c r="CB4" s="1141">
        <f t="shared" si="1"/>
        <v>31</v>
      </c>
      <c r="CC4" s="1141">
        <f t="shared" si="1"/>
        <v>30</v>
      </c>
      <c r="CD4" s="1141">
        <f t="shared" si="1"/>
        <v>31</v>
      </c>
      <c r="CE4" s="1141">
        <f t="shared" si="1"/>
        <v>31</v>
      </c>
      <c r="CF4" s="1141">
        <f t="shared" si="1"/>
        <v>28</v>
      </c>
      <c r="CG4" s="1141">
        <f t="shared" si="1"/>
        <v>31</v>
      </c>
      <c r="CH4" s="1141">
        <f t="shared" si="1"/>
        <v>30</v>
      </c>
      <c r="CI4" s="1141">
        <f t="shared" si="1"/>
        <v>31</v>
      </c>
      <c r="CJ4" s="1141">
        <f t="shared" si="1"/>
        <v>30</v>
      </c>
      <c r="CK4" s="1141">
        <f t="shared" si="1"/>
        <v>31</v>
      </c>
      <c r="CL4" s="1141">
        <f t="shared" si="1"/>
        <v>31</v>
      </c>
      <c r="CM4" s="1141">
        <f t="shared" si="1"/>
        <v>30</v>
      </c>
      <c r="CN4" s="1141">
        <f t="shared" si="1"/>
        <v>31</v>
      </c>
      <c r="CO4" s="1141">
        <f t="shared" si="1"/>
        <v>30</v>
      </c>
      <c r="CP4" s="1141">
        <f t="shared" si="1"/>
        <v>31</v>
      </c>
      <c r="CQ4" s="1141">
        <f t="shared" si="1"/>
        <v>31</v>
      </c>
      <c r="CR4" s="1141">
        <f t="shared" si="1"/>
        <v>28</v>
      </c>
      <c r="CS4" s="1141">
        <f t="shared" si="1"/>
        <v>31</v>
      </c>
      <c r="CT4" s="1141">
        <f t="shared" si="1"/>
        <v>30</v>
      </c>
      <c r="CU4" s="1141">
        <f t="shared" si="1"/>
        <v>31</v>
      </c>
      <c r="CV4" s="1141">
        <f t="shared" si="1"/>
        <v>30</v>
      </c>
      <c r="CW4" s="1141">
        <f t="shared" si="1"/>
        <v>31</v>
      </c>
      <c r="CX4" s="1141">
        <f t="shared" si="1"/>
        <v>31</v>
      </c>
      <c r="CY4" s="1141">
        <f t="shared" si="1"/>
        <v>30</v>
      </c>
      <c r="CZ4" s="1141">
        <f t="shared" si="1"/>
        <v>31</v>
      </c>
      <c r="DA4" s="1141">
        <f t="shared" si="1"/>
        <v>30</v>
      </c>
      <c r="DB4" s="1141">
        <f t="shared" si="1"/>
        <v>31</v>
      </c>
      <c r="DC4" s="1141">
        <f t="shared" si="1"/>
        <v>31</v>
      </c>
      <c r="DD4" s="1141">
        <f t="shared" si="1"/>
        <v>29</v>
      </c>
      <c r="DE4" s="1141">
        <f t="shared" si="1"/>
        <v>31</v>
      </c>
      <c r="DF4" s="1141">
        <f t="shared" si="1"/>
        <v>30</v>
      </c>
      <c r="DG4" s="1141">
        <f t="shared" si="1"/>
        <v>31</v>
      </c>
      <c r="DH4" s="1141">
        <f t="shared" si="1"/>
        <v>30</v>
      </c>
      <c r="DI4" s="1141">
        <f t="shared" si="1"/>
        <v>31</v>
      </c>
      <c r="DJ4" s="1141">
        <f t="shared" si="1"/>
        <v>31</v>
      </c>
      <c r="DK4" s="1141">
        <f t="shared" si="1"/>
        <v>30</v>
      </c>
      <c r="DL4" s="1141">
        <f t="shared" si="1"/>
        <v>31</v>
      </c>
      <c r="DM4" s="1141">
        <f t="shared" si="1"/>
        <v>30</v>
      </c>
      <c r="DN4" s="1141">
        <f t="shared" si="1"/>
        <v>31</v>
      </c>
      <c r="DO4" s="1141">
        <f t="shared" si="1"/>
        <v>31</v>
      </c>
      <c r="DP4" s="1141">
        <f t="shared" si="1"/>
        <v>28</v>
      </c>
      <c r="DQ4" s="1141">
        <f t="shared" si="1"/>
        <v>31</v>
      </c>
      <c r="DR4" s="1141">
        <f t="shared" si="1"/>
        <v>30</v>
      </c>
      <c r="DS4" s="1141">
        <f t="shared" si="1"/>
        <v>31</v>
      </c>
      <c r="DT4" s="1141">
        <f t="shared" si="1"/>
        <v>30</v>
      </c>
      <c r="DU4" s="1141">
        <f t="shared" si="1"/>
        <v>31</v>
      </c>
      <c r="DV4" s="1141">
        <f t="shared" si="1"/>
        <v>31</v>
      </c>
    </row>
    <row r="5" spans="1:126" s="718" customFormat="1" ht="4.95" customHeight="1" x14ac:dyDescent="0.4">
      <c r="B5" s="724"/>
      <c r="C5" s="724"/>
      <c r="D5" s="724"/>
      <c r="E5" s="724"/>
      <c r="F5" s="733"/>
      <c r="G5" s="734"/>
      <c r="H5" s="734"/>
      <c r="I5" s="734"/>
      <c r="J5" s="734"/>
      <c r="K5" s="734"/>
      <c r="L5" s="734"/>
      <c r="M5" s="734"/>
      <c r="N5" s="734"/>
      <c r="O5" s="734"/>
      <c r="P5" s="734"/>
      <c r="Q5" s="734"/>
      <c r="R5" s="734"/>
      <c r="S5" s="734"/>
      <c r="T5" s="734"/>
      <c r="U5" s="734"/>
      <c r="V5" s="734"/>
      <c r="W5" s="734"/>
      <c r="X5" s="734"/>
      <c r="Y5" s="734"/>
      <c r="Z5" s="734"/>
      <c r="AA5" s="734"/>
      <c r="AB5" s="734"/>
      <c r="AC5" s="734"/>
      <c r="AD5" s="734"/>
      <c r="AE5" s="734"/>
      <c r="AF5" s="734"/>
      <c r="AG5" s="734"/>
      <c r="AH5" s="734"/>
      <c r="AI5" s="734"/>
      <c r="AJ5" s="734"/>
      <c r="AK5" s="734"/>
      <c r="AL5" s="734"/>
      <c r="AM5" s="734"/>
      <c r="AN5" s="734"/>
      <c r="AO5" s="734"/>
      <c r="AP5" s="734"/>
      <c r="AQ5" s="734"/>
      <c r="AR5" s="734"/>
      <c r="AS5" s="734"/>
      <c r="AT5" s="734"/>
      <c r="AU5" s="734"/>
      <c r="AV5" s="734"/>
      <c r="AW5" s="734"/>
      <c r="AX5" s="734"/>
      <c r="AY5" s="734"/>
      <c r="AZ5" s="734"/>
      <c r="BA5" s="734"/>
      <c r="BB5" s="734"/>
      <c r="BC5" s="734"/>
      <c r="BD5" s="734"/>
      <c r="BE5" s="734"/>
      <c r="BF5" s="734"/>
      <c r="BG5" s="734"/>
      <c r="BH5" s="734"/>
      <c r="BI5" s="734"/>
      <c r="BJ5" s="734"/>
      <c r="BK5" s="734"/>
      <c r="BL5" s="734"/>
      <c r="BM5" s="734"/>
      <c r="BN5" s="734"/>
      <c r="BO5" s="734"/>
      <c r="BP5" s="734"/>
      <c r="BQ5" s="734"/>
      <c r="BR5" s="734"/>
      <c r="BS5" s="734"/>
      <c r="BT5" s="734"/>
      <c r="BU5" s="734"/>
      <c r="BV5" s="734"/>
      <c r="BW5" s="734"/>
      <c r="BX5" s="734"/>
      <c r="BY5" s="734"/>
      <c r="BZ5" s="734"/>
      <c r="CA5" s="734"/>
      <c r="CB5" s="734"/>
      <c r="CC5" s="734"/>
      <c r="CD5" s="734"/>
      <c r="CE5" s="734"/>
      <c r="CF5" s="734"/>
      <c r="CG5" s="734"/>
      <c r="CH5" s="734"/>
      <c r="CI5" s="734"/>
      <c r="CJ5" s="734"/>
      <c r="CK5" s="734"/>
      <c r="CL5" s="734"/>
      <c r="CM5" s="734"/>
      <c r="CN5" s="734"/>
      <c r="CO5" s="734"/>
      <c r="CP5" s="734"/>
      <c r="CQ5" s="734"/>
      <c r="CR5" s="734"/>
      <c r="CS5" s="734"/>
      <c r="CT5" s="734"/>
      <c r="CU5" s="734"/>
      <c r="CV5" s="734"/>
      <c r="CW5" s="734"/>
      <c r="CX5" s="734"/>
      <c r="CY5" s="734"/>
      <c r="CZ5" s="734"/>
      <c r="DA5" s="734"/>
      <c r="DB5" s="734"/>
      <c r="DC5" s="734"/>
      <c r="DD5" s="734"/>
      <c r="DE5" s="734"/>
      <c r="DF5" s="734"/>
      <c r="DG5" s="734"/>
      <c r="DH5" s="734"/>
      <c r="DI5" s="734"/>
      <c r="DJ5" s="734"/>
      <c r="DK5" s="734"/>
      <c r="DL5" s="734"/>
      <c r="DM5" s="734"/>
      <c r="DN5" s="734"/>
      <c r="DO5" s="734"/>
      <c r="DP5" s="734"/>
      <c r="DQ5" s="734"/>
      <c r="DR5" s="734"/>
      <c r="DS5" s="734"/>
      <c r="DT5" s="734"/>
      <c r="DU5" s="734"/>
      <c r="DV5" s="734"/>
    </row>
    <row r="6" spans="1:126" s="64" customFormat="1" ht="11.25" customHeight="1" x14ac:dyDescent="0.4">
      <c r="A6" s="724"/>
      <c r="B6" s="711" t="s">
        <v>216</v>
      </c>
      <c r="C6" s="711"/>
      <c r="D6" s="711"/>
      <c r="E6" s="1222"/>
      <c r="F6" s="1223">
        <f t="shared" ref="F6:AK6" si="2">SUM(F8,F9,F10,F11,F12,F13,F15,F59,F79,F88)</f>
        <v>0</v>
      </c>
      <c r="G6" s="1224">
        <f t="shared" si="2"/>
        <v>125715.51766511034</v>
      </c>
      <c r="H6" s="1224">
        <f t="shared" si="2"/>
        <v>178936.64768572513</v>
      </c>
      <c r="I6" s="1224">
        <f t="shared" si="2"/>
        <v>178323.40099844366</v>
      </c>
      <c r="J6" s="1224">
        <f t="shared" si="2"/>
        <v>178936.64768572513</v>
      </c>
      <c r="K6" s="1224">
        <f t="shared" si="2"/>
        <v>126416.21736345337</v>
      </c>
      <c r="L6" s="1224">
        <f t="shared" si="2"/>
        <v>125184.08185914454</v>
      </c>
      <c r="M6" s="1224">
        <f t="shared" si="2"/>
        <v>126416.21736345337</v>
      </c>
      <c r="N6" s="1224">
        <f t="shared" si="2"/>
        <v>125800.14961129896</v>
      </c>
      <c r="O6" s="1224">
        <f t="shared" si="2"/>
        <v>126416.21736345337</v>
      </c>
      <c r="P6" s="1224">
        <f t="shared" si="2"/>
        <v>125800.14961129896</v>
      </c>
      <c r="Q6" s="1224">
        <f t="shared" si="2"/>
        <v>126416.21736345337</v>
      </c>
      <c r="R6" s="1224">
        <f t="shared" si="2"/>
        <v>126416.21736345337</v>
      </c>
      <c r="S6" s="1224">
        <f t="shared" si="2"/>
        <v>206058.97065721566</v>
      </c>
      <c r="T6" s="1224">
        <f t="shared" si="2"/>
        <v>223165.97174270338</v>
      </c>
      <c r="U6" s="1224">
        <f t="shared" si="2"/>
        <v>222549.90399054901</v>
      </c>
      <c r="V6" s="1224">
        <f t="shared" si="2"/>
        <v>223165.97174270338</v>
      </c>
      <c r="W6" s="1224">
        <f t="shared" si="2"/>
        <v>206854.43158422117</v>
      </c>
      <c r="X6" s="1224">
        <f t="shared" si="2"/>
        <v>204988.86769793363</v>
      </c>
      <c r="Y6" s="1224">
        <f t="shared" si="2"/>
        <v>206854.43158422117</v>
      </c>
      <c r="Z6" s="1224">
        <f t="shared" si="2"/>
        <v>206232.57695545864</v>
      </c>
      <c r="AA6" s="1224">
        <f t="shared" si="2"/>
        <v>206854.43158422117</v>
      </c>
      <c r="AB6" s="1224">
        <f t="shared" si="2"/>
        <v>206232.57695545864</v>
      </c>
      <c r="AC6" s="1224">
        <f t="shared" si="2"/>
        <v>206854.43158422117</v>
      </c>
      <c r="AD6" s="1224">
        <f t="shared" si="2"/>
        <v>206854.43158422117</v>
      </c>
      <c r="AE6" s="1224">
        <f t="shared" si="2"/>
        <v>211304.90775562698</v>
      </c>
      <c r="AF6" s="1224">
        <f t="shared" si="2"/>
        <v>220172.22905105617</v>
      </c>
      <c r="AG6" s="1224">
        <f t="shared" si="2"/>
        <v>219550.37442229365</v>
      </c>
      <c r="AH6" s="1224">
        <f t="shared" si="2"/>
        <v>220172.22905105617</v>
      </c>
      <c r="AI6" s="1224">
        <f t="shared" si="2"/>
        <v>212041.12503549492</v>
      </c>
      <c r="AJ6" s="1224">
        <f t="shared" si="2"/>
        <v>210164.49379587462</v>
      </c>
      <c r="AK6" s="1224">
        <f t="shared" si="2"/>
        <v>212041.12503549492</v>
      </c>
      <c r="AL6" s="1224">
        <f t="shared" ref="AL6:BQ6" si="3">SUM(AL8,AL9,AL10,AL11,AL12,AL13,AL15,AL59,AL79,AL88)</f>
        <v>211415.58128895483</v>
      </c>
      <c r="AM6" s="1224">
        <f t="shared" si="3"/>
        <v>212041.12503549492</v>
      </c>
      <c r="AN6" s="1224">
        <f t="shared" si="3"/>
        <v>211415.58128895483</v>
      </c>
      <c r="AO6" s="1224">
        <f t="shared" si="3"/>
        <v>212041.12503549492</v>
      </c>
      <c r="AP6" s="1224">
        <f t="shared" si="3"/>
        <v>212041.12503549492</v>
      </c>
      <c r="AQ6" s="1224">
        <f t="shared" si="3"/>
        <v>216708.10870512653</v>
      </c>
      <c r="AR6" s="1224">
        <f t="shared" si="3"/>
        <v>217333.65245166662</v>
      </c>
      <c r="AS6" s="1224">
        <f t="shared" si="3"/>
        <v>216708.10870512653</v>
      </c>
      <c r="AT6" s="1224">
        <f t="shared" si="3"/>
        <v>217333.65245166662</v>
      </c>
      <c r="AU6" s="1224">
        <f t="shared" si="3"/>
        <v>217435.30814153815</v>
      </c>
      <c r="AV6" s="1224">
        <f t="shared" si="3"/>
        <v>215548.83925451091</v>
      </c>
      <c r="AW6" s="1224">
        <f t="shared" si="3"/>
        <v>217435.30814153815</v>
      </c>
      <c r="AX6" s="1224">
        <f t="shared" si="3"/>
        <v>216806.48517919573</v>
      </c>
      <c r="AY6" s="1224">
        <f t="shared" si="3"/>
        <v>217435.30814153815</v>
      </c>
      <c r="AZ6" s="1224">
        <f t="shared" si="3"/>
        <v>216806.48517919573</v>
      </c>
      <c r="BA6" s="1224">
        <f t="shared" si="3"/>
        <v>217435.30814153815</v>
      </c>
      <c r="BB6" s="1224">
        <f t="shared" si="3"/>
        <v>217435.30814153815</v>
      </c>
      <c r="BC6" s="1224">
        <f t="shared" si="3"/>
        <v>222329.55064369083</v>
      </c>
      <c r="BD6" s="1224">
        <f t="shared" si="3"/>
        <v>222958.37360603324</v>
      </c>
      <c r="BE6" s="1224">
        <f t="shared" si="3"/>
        <v>222329.55064369083</v>
      </c>
      <c r="BF6" s="1224">
        <f t="shared" si="3"/>
        <v>222958.37360603324</v>
      </c>
      <c r="BG6" s="1224">
        <f t="shared" si="3"/>
        <v>222993.8183440663</v>
      </c>
      <c r="BH6" s="1224">
        <f t="shared" si="3"/>
        <v>221733.88566208901</v>
      </c>
      <c r="BI6" s="1224">
        <f t="shared" si="3"/>
        <v>222993.8183440663</v>
      </c>
      <c r="BJ6" s="1224">
        <f t="shared" si="3"/>
        <v>222363.85200307766</v>
      </c>
      <c r="BK6" s="1224">
        <f t="shared" si="3"/>
        <v>222993.8183440663</v>
      </c>
      <c r="BL6" s="1224">
        <f t="shared" si="3"/>
        <v>222363.85200307766</v>
      </c>
      <c r="BM6" s="1224">
        <f t="shared" si="3"/>
        <v>222993.8183440663</v>
      </c>
      <c r="BN6" s="1224">
        <f t="shared" si="3"/>
        <v>222993.8183440663</v>
      </c>
      <c r="BO6" s="1224">
        <f t="shared" si="3"/>
        <v>228128.30065186269</v>
      </c>
      <c r="BP6" s="1224">
        <f t="shared" si="3"/>
        <v>228758.26699285134</v>
      </c>
      <c r="BQ6" s="1224">
        <f t="shared" si="3"/>
        <v>228128.30065186269</v>
      </c>
      <c r="BR6" s="1224">
        <f t="shared" ref="BR6:CW6" si="4">SUM(BR8,BR9,BR10,BR11,BR12,BR13,BR15,BR59,BR79,BR88)</f>
        <v>228758.26699285134</v>
      </c>
      <c r="BS6" s="1224">
        <f t="shared" si="4"/>
        <v>228888.01275085949</v>
      </c>
      <c r="BT6" s="1224">
        <f t="shared" si="4"/>
        <v>226985.557686796</v>
      </c>
      <c r="BU6" s="1224">
        <f t="shared" si="4"/>
        <v>228888.01275085949</v>
      </c>
      <c r="BV6" s="1224">
        <f t="shared" si="4"/>
        <v>228253.86106283832</v>
      </c>
      <c r="BW6" s="1224">
        <f t="shared" si="4"/>
        <v>228888.01275085949</v>
      </c>
      <c r="BX6" s="1224">
        <f t="shared" si="4"/>
        <v>228253.86106283832</v>
      </c>
      <c r="BY6" s="1224">
        <f t="shared" si="4"/>
        <v>228888.01275085949</v>
      </c>
      <c r="BZ6" s="1224">
        <f t="shared" si="4"/>
        <v>228888.01275085949</v>
      </c>
      <c r="CA6" s="1224">
        <f t="shared" si="4"/>
        <v>234271.06665334906</v>
      </c>
      <c r="CB6" s="1224">
        <f t="shared" si="4"/>
        <v>234905.21834137023</v>
      </c>
      <c r="CC6" s="1224">
        <f t="shared" si="4"/>
        <v>234271.06665334906</v>
      </c>
      <c r="CD6" s="1224">
        <f t="shared" si="4"/>
        <v>234905.21834137023</v>
      </c>
      <c r="CE6" s="1224">
        <f t="shared" si="4"/>
        <v>215246.64833600196</v>
      </c>
      <c r="CF6" s="1224">
        <f t="shared" si="4"/>
        <v>215246.63553052253</v>
      </c>
      <c r="CG6" s="1224">
        <f t="shared" si="4"/>
        <v>215246.64833600196</v>
      </c>
      <c r="CH6" s="1224">
        <f t="shared" si="4"/>
        <v>215246.64406750881</v>
      </c>
      <c r="CI6" s="1224">
        <f t="shared" si="4"/>
        <v>215246.64833600196</v>
      </c>
      <c r="CJ6" s="1224">
        <f t="shared" si="4"/>
        <v>215246.64406750881</v>
      </c>
      <c r="CK6" s="1224">
        <f t="shared" si="4"/>
        <v>215246.64833600196</v>
      </c>
      <c r="CL6" s="1224">
        <f t="shared" si="4"/>
        <v>215246.64833600196</v>
      </c>
      <c r="CM6" s="1224">
        <f t="shared" si="4"/>
        <v>221528.53513701729</v>
      </c>
      <c r="CN6" s="1224">
        <f t="shared" si="4"/>
        <v>221528.53940551044</v>
      </c>
      <c r="CO6" s="1224">
        <f t="shared" si="4"/>
        <v>221528.53513701729</v>
      </c>
      <c r="CP6" s="1224">
        <f t="shared" si="4"/>
        <v>221528.53940551044</v>
      </c>
      <c r="CQ6" s="1224">
        <f t="shared" si="4"/>
        <v>221528.53940551044</v>
      </c>
      <c r="CR6" s="1224">
        <f t="shared" si="4"/>
        <v>221528.52660003101</v>
      </c>
      <c r="CS6" s="1224">
        <f t="shared" si="4"/>
        <v>221528.53940551044</v>
      </c>
      <c r="CT6" s="1224">
        <f t="shared" si="4"/>
        <v>221528.53513701729</v>
      </c>
      <c r="CU6" s="1224">
        <f t="shared" si="4"/>
        <v>221528.53940551044</v>
      </c>
      <c r="CV6" s="1224">
        <f t="shared" si="4"/>
        <v>221528.53513701729</v>
      </c>
      <c r="CW6" s="1224">
        <f t="shared" si="4"/>
        <v>221528.53940551044</v>
      </c>
      <c r="CX6" s="1224">
        <f t="shared" ref="CX6:DV6" si="5">SUM(CX8,CX9,CX10,CX11,CX12,CX13,CX15,CX59,CX79,CX88)</f>
        <v>221528.53940551044</v>
      </c>
      <c r="CY6" s="1224">
        <f t="shared" si="5"/>
        <v>228087.62246346279</v>
      </c>
      <c r="CZ6" s="1224">
        <f t="shared" si="5"/>
        <v>228087.62673195594</v>
      </c>
      <c r="DA6" s="1224">
        <f t="shared" si="5"/>
        <v>228087.62246346279</v>
      </c>
      <c r="DB6" s="1224">
        <f t="shared" si="5"/>
        <v>228087.62673195594</v>
      </c>
      <c r="DC6" s="1224">
        <f t="shared" si="5"/>
        <v>228087.62637041693</v>
      </c>
      <c r="DD6" s="1224">
        <f t="shared" si="5"/>
        <v>228087.61785675571</v>
      </c>
      <c r="DE6" s="1224">
        <f t="shared" si="5"/>
        <v>228087.62637041693</v>
      </c>
      <c r="DF6" s="1224">
        <f t="shared" si="5"/>
        <v>228087.62211358632</v>
      </c>
      <c r="DG6" s="1224">
        <f t="shared" si="5"/>
        <v>228087.62637041693</v>
      </c>
      <c r="DH6" s="1224">
        <f t="shared" si="5"/>
        <v>228087.62211358632</v>
      </c>
      <c r="DI6" s="1224">
        <f t="shared" si="5"/>
        <v>228087.62637041693</v>
      </c>
      <c r="DJ6" s="1224">
        <f t="shared" si="5"/>
        <v>228087.62637041693</v>
      </c>
      <c r="DK6" s="1224">
        <f t="shared" si="5"/>
        <v>234937.02754388496</v>
      </c>
      <c r="DL6" s="1224">
        <f t="shared" si="5"/>
        <v>234937.03180071557</v>
      </c>
      <c r="DM6" s="1224">
        <f t="shared" si="5"/>
        <v>234937.02754388496</v>
      </c>
      <c r="DN6" s="1224">
        <f t="shared" si="5"/>
        <v>234937.03180071557</v>
      </c>
      <c r="DO6" s="1224">
        <f t="shared" si="5"/>
        <v>234937.09859616857</v>
      </c>
      <c r="DP6" s="1224">
        <f t="shared" si="5"/>
        <v>234937.07936160068</v>
      </c>
      <c r="DQ6" s="1224">
        <f t="shared" si="5"/>
        <v>234937.09859616857</v>
      </c>
      <c r="DR6" s="1224">
        <f t="shared" si="5"/>
        <v>234937.09218464594</v>
      </c>
      <c r="DS6" s="1224">
        <f t="shared" si="5"/>
        <v>234937.09859616857</v>
      </c>
      <c r="DT6" s="1224">
        <f t="shared" si="5"/>
        <v>234937.09218464594</v>
      </c>
      <c r="DU6" s="1224">
        <f t="shared" si="5"/>
        <v>234937.09859616857</v>
      </c>
      <c r="DV6" s="1224">
        <f t="shared" si="5"/>
        <v>234937.09859616857</v>
      </c>
    </row>
    <row r="7" spans="1:126" s="585" customFormat="1" x14ac:dyDescent="0.4">
      <c r="A7" s="744"/>
      <c r="B7" s="715" t="s">
        <v>93</v>
      </c>
      <c r="C7" s="715" t="s">
        <v>202</v>
      </c>
      <c r="D7" s="715" t="s">
        <v>55</v>
      </c>
      <c r="E7" s="1268" t="s">
        <v>54</v>
      </c>
      <c r="F7" s="1269"/>
      <c r="G7" s="1270"/>
      <c r="H7" s="1270"/>
      <c r="I7" s="1270"/>
      <c r="J7" s="1270"/>
      <c r="K7" s="1270"/>
      <c r="L7" s="1270"/>
      <c r="M7" s="1270"/>
      <c r="N7" s="1270"/>
      <c r="O7" s="1270"/>
      <c r="P7" s="1270"/>
      <c r="Q7" s="1270"/>
      <c r="R7" s="1270"/>
      <c r="S7" s="1270"/>
      <c r="T7" s="1270"/>
      <c r="U7" s="1270"/>
      <c r="V7" s="1270"/>
      <c r="W7" s="1270"/>
      <c r="X7" s="1270"/>
      <c r="Y7" s="1270"/>
      <c r="Z7" s="1270"/>
      <c r="AA7" s="1270"/>
      <c r="AB7" s="1270"/>
      <c r="AC7" s="1270"/>
      <c r="AD7" s="1270"/>
      <c r="AE7" s="1270"/>
      <c r="AF7" s="1270"/>
      <c r="AG7" s="1270"/>
      <c r="AH7" s="1270"/>
      <c r="AI7" s="1270"/>
      <c r="AJ7" s="1270"/>
      <c r="AK7" s="1270"/>
      <c r="AL7" s="1270"/>
      <c r="AM7" s="1270"/>
      <c r="AN7" s="1270"/>
      <c r="AO7" s="1270"/>
      <c r="AP7" s="1270"/>
      <c r="AQ7" s="1270"/>
      <c r="AR7" s="1270"/>
      <c r="AS7" s="1270"/>
      <c r="AT7" s="1270"/>
      <c r="AU7" s="1270"/>
      <c r="AV7" s="1270"/>
      <c r="AW7" s="1270"/>
      <c r="AX7" s="1270"/>
      <c r="AY7" s="1270"/>
      <c r="AZ7" s="1270"/>
      <c r="BA7" s="1270"/>
      <c r="BB7" s="1270"/>
      <c r="BC7" s="1270"/>
      <c r="BD7" s="1270"/>
      <c r="BE7" s="1270"/>
      <c r="BF7" s="1270"/>
      <c r="BG7" s="1270"/>
      <c r="BH7" s="1270"/>
      <c r="BI7" s="1270"/>
      <c r="BJ7" s="1270"/>
      <c r="BK7" s="1270"/>
      <c r="BL7" s="1270"/>
      <c r="BM7" s="1270"/>
      <c r="BN7" s="1270"/>
      <c r="BO7" s="1270"/>
      <c r="BP7" s="1270"/>
      <c r="BQ7" s="1270"/>
      <c r="BR7" s="1270"/>
      <c r="BS7" s="1270"/>
      <c r="BT7" s="1270"/>
      <c r="BU7" s="1270"/>
      <c r="BV7" s="1270"/>
      <c r="BW7" s="1270"/>
      <c r="BX7" s="1270"/>
      <c r="BY7" s="1270"/>
      <c r="BZ7" s="1270"/>
      <c r="CA7" s="1270"/>
      <c r="CB7" s="1270"/>
      <c r="CC7" s="1270"/>
      <c r="CD7" s="1270"/>
      <c r="CE7" s="1270"/>
      <c r="CF7" s="1270"/>
      <c r="CG7" s="1270"/>
      <c r="CH7" s="1270"/>
      <c r="CI7" s="1270"/>
      <c r="CJ7" s="1270"/>
      <c r="CK7" s="1270"/>
      <c r="CL7" s="1270"/>
      <c r="CM7" s="1270"/>
      <c r="CN7" s="1270"/>
      <c r="CO7" s="1270"/>
      <c r="CP7" s="1270"/>
      <c r="CQ7" s="1270"/>
      <c r="CR7" s="1270"/>
      <c r="CS7" s="1270"/>
      <c r="CT7" s="1270"/>
      <c r="CU7" s="1270"/>
      <c r="CV7" s="1270"/>
      <c r="CW7" s="1270"/>
      <c r="CX7" s="1270"/>
      <c r="CY7" s="1270"/>
      <c r="CZ7" s="1270"/>
      <c r="DA7" s="1270"/>
      <c r="DB7" s="1270"/>
      <c r="DC7" s="1270"/>
      <c r="DD7" s="1270"/>
      <c r="DE7" s="1270"/>
      <c r="DF7" s="1270"/>
      <c r="DG7" s="1270"/>
      <c r="DH7" s="1270"/>
      <c r="DI7" s="1270"/>
      <c r="DJ7" s="1270"/>
      <c r="DK7" s="1270"/>
      <c r="DL7" s="1270"/>
      <c r="DM7" s="1270"/>
      <c r="DN7" s="1270"/>
      <c r="DO7" s="1270"/>
      <c r="DP7" s="1270"/>
      <c r="DQ7" s="1270"/>
      <c r="DR7" s="1270"/>
      <c r="DS7" s="1270"/>
      <c r="DT7" s="1270"/>
      <c r="DU7" s="1270"/>
      <c r="DV7" s="1270"/>
    </row>
    <row r="8" spans="1:126" s="464" customFormat="1" x14ac:dyDescent="0.4">
      <c r="A8" s="736"/>
      <c r="B8" s="464" t="str">
        <f>'Control Panel_운영'!$K170</f>
        <v>PM FEE</v>
      </c>
      <c r="C8" s="1242">
        <f>'Control Panel_운영'!$J$170</f>
        <v>6424.4375250000003</v>
      </c>
      <c r="D8" s="1220">
        <f>'Control Panel_운영'!$M170</f>
        <v>856.10607599456739</v>
      </c>
      <c r="E8" s="1221">
        <f>'Control Panel_운영'!$L170</f>
        <v>0</v>
      </c>
      <c r="F8" s="588">
        <f>IF('Control Panel_운영'!$P$170="임차인부담",0,IF(F$2=0,$D8*$C8/$C$1*Index_운영!F$10,IF(E8=0,$D8*$C8/$C$1*Index_운영!F$10,E8*(1+$E8*Index_운영!F$19))))</f>
        <v>0</v>
      </c>
      <c r="G8" s="589">
        <f>IF('Control Panel_운영'!$P$170="임차인부담",0,IF(G$2=0,$D8*$C8/$C$1*Index_운영!G$10,IF(F8=0,$D8*$C8/$C$1*Index_운영!G$10,F8*(1+$E8*Index_운영!G$19))))</f>
        <v>5500.0000000000009</v>
      </c>
      <c r="H8" s="589">
        <f>IF('Control Panel_운영'!$P$170="임차인부담",0,IF(H$2=0,$D8*$C8/$C$1*Index_운영!H$10,IF(G8=0,$D8*$C8/$C$1*Index_운영!H$10,G8*(1+$E8*Index_운영!H$19))))</f>
        <v>5500.0000000000009</v>
      </c>
      <c r="I8" s="589">
        <f>IF('Control Panel_운영'!$P$170="임차인부담",0,IF(I$2=0,$D8*$C8/$C$1*Index_운영!I$10,IF(H8=0,$D8*$C8/$C$1*Index_운영!I$10,H8*(1+$E8*Index_운영!I$19))))</f>
        <v>5500.0000000000009</v>
      </c>
      <c r="J8" s="589">
        <f>IF('Control Panel_운영'!$P$170="임차인부담",0,IF(J$2=0,$D8*$C8/$C$1*Index_운영!J$10,IF(I8=0,$D8*$C8/$C$1*Index_운영!J$10,I8*(1+$E8*Index_운영!J$19))))</f>
        <v>5500.0000000000009</v>
      </c>
      <c r="K8" s="589">
        <f>IF('Control Panel_운영'!$P$170="임차인부담",0,IF(K$2=0,$D8*$C8/$C$1*Index_운영!K$10,IF(J8=0,$D8*$C8/$C$1*Index_운영!K$10,J8*(1+$E8*Index_운영!K$19))))</f>
        <v>5500.0000000000009</v>
      </c>
      <c r="L8" s="589">
        <f>IF('Control Panel_운영'!$P$170="임차인부담",0,IF(L$2=0,$D8*$C8/$C$1*Index_운영!L$10,IF(K8=0,$D8*$C8/$C$1*Index_운영!L$10,K8*(1+$E8*Index_운영!L$19))))</f>
        <v>5500.0000000000009</v>
      </c>
      <c r="M8" s="589">
        <f>IF('Control Panel_운영'!$P$170="임차인부담",0,IF(M$2=0,$D8*$C8/$C$1*Index_운영!M$10,IF(L8=0,$D8*$C8/$C$1*Index_운영!M$10,L8*(1+$E8*Index_운영!M$19))))</f>
        <v>5500.0000000000009</v>
      </c>
      <c r="N8" s="589">
        <f>IF('Control Panel_운영'!$P$170="임차인부담",0,IF(N$2=0,$D8*$C8/$C$1*Index_운영!N$10,IF(M8=0,$D8*$C8/$C$1*Index_운영!N$10,M8*(1+$E8*Index_운영!N$19))))</f>
        <v>5500.0000000000009</v>
      </c>
      <c r="O8" s="589">
        <f>IF('Control Panel_운영'!$P$170="임차인부담",0,IF(O$2=0,$D8*$C8/$C$1*Index_운영!O$10,IF(N8=0,$D8*$C8/$C$1*Index_운영!O$10,N8*(1+$E8*Index_운영!O$19))))</f>
        <v>5500.0000000000009</v>
      </c>
      <c r="P8" s="589">
        <f>IF('Control Panel_운영'!$P$170="임차인부담",0,IF(P$2=0,$D8*$C8/$C$1*Index_운영!P$10,IF(O8=0,$D8*$C8/$C$1*Index_운영!P$10,O8*(1+$E8*Index_운영!P$19))))</f>
        <v>5500.0000000000009</v>
      </c>
      <c r="Q8" s="589">
        <f>IF('Control Panel_운영'!$P$170="임차인부담",0,IF(Q$2=0,$D8*$C8/$C$1*Index_운영!Q$10,IF(P8=0,$D8*$C8/$C$1*Index_운영!Q$10,P8*(1+$E8*Index_운영!Q$19))))</f>
        <v>5500.0000000000009</v>
      </c>
      <c r="R8" s="589">
        <f>IF('Control Panel_운영'!$P$170="임차인부담",0,IF(R$2=0,$D8*$C8/$C$1*Index_운영!R$10,IF(Q8=0,$D8*$C8/$C$1*Index_운영!R$10,Q8*(1+$E8*Index_운영!R$19))))</f>
        <v>5500.0000000000009</v>
      </c>
      <c r="S8" s="589">
        <f>IF('Control Panel_운영'!$P$170="임차인부담",0,IF(S$2=0,$D8*$C8/$C$1*Index_운영!S$10,IF(R8=0,$D8*$C8/$C$1*Index_운영!S$10,R8*(1+$E8*Index_운영!S$19))))</f>
        <v>5500.0000000000009</v>
      </c>
      <c r="T8" s="589">
        <f>IF('Control Panel_운영'!$P$170="임차인부담",0,IF(T$2=0,$D8*$C8/$C$1*Index_운영!T$10,IF(S8=0,$D8*$C8/$C$1*Index_운영!T$10,S8*(1+$E8*Index_운영!T$19))))</f>
        <v>5500.0000000000009</v>
      </c>
      <c r="U8" s="589">
        <f>IF('Control Panel_운영'!$P$170="임차인부담",0,IF(U$2=0,$D8*$C8/$C$1*Index_운영!U$10,IF(T8=0,$D8*$C8/$C$1*Index_운영!U$10,T8*(1+$E8*Index_운영!U$19))))</f>
        <v>5500.0000000000009</v>
      </c>
      <c r="V8" s="589">
        <f>IF('Control Panel_운영'!$P$170="임차인부담",0,IF(V$2=0,$D8*$C8/$C$1*Index_운영!V$10,IF(U8=0,$D8*$C8/$C$1*Index_운영!V$10,U8*(1+$E8*Index_운영!V$19))))</f>
        <v>5500.0000000000009</v>
      </c>
      <c r="W8" s="589">
        <f>IF('Control Panel_운영'!$P$170="임차인부담",0,IF(W$2=0,$D8*$C8/$C$1*Index_운영!W$10,IF(V8=0,$D8*$C8/$C$1*Index_운영!W$10,V8*(1+$E8*Index_운영!W$19))))</f>
        <v>5500.0000000000009</v>
      </c>
      <c r="X8" s="589">
        <f>IF('Control Panel_운영'!$P$170="임차인부담",0,IF(X$2=0,$D8*$C8/$C$1*Index_운영!X$10,IF(W8=0,$D8*$C8/$C$1*Index_운영!X$10,W8*(1+$E8*Index_운영!X$19))))</f>
        <v>5500.0000000000009</v>
      </c>
      <c r="Y8" s="589">
        <f>IF('Control Panel_운영'!$P$170="임차인부담",0,IF(Y$2=0,$D8*$C8/$C$1*Index_운영!Y$10,IF(X8=0,$D8*$C8/$C$1*Index_운영!Y$10,X8*(1+$E8*Index_운영!Y$19))))</f>
        <v>5500.0000000000009</v>
      </c>
      <c r="Z8" s="589">
        <f>IF('Control Panel_운영'!$P$170="임차인부담",0,IF(Z$2=0,$D8*$C8/$C$1*Index_운영!Z$10,IF(Y8=0,$D8*$C8/$C$1*Index_운영!Z$10,Y8*(1+$E8*Index_운영!Z$19))))</f>
        <v>5500.0000000000009</v>
      </c>
      <c r="AA8" s="589">
        <f>IF('Control Panel_운영'!$P$170="임차인부담",0,IF(AA$2=0,$D8*$C8/$C$1*Index_운영!AA$10,IF(Z8=0,$D8*$C8/$C$1*Index_운영!AA$10,Z8*(1+$E8*Index_운영!AA$19))))</f>
        <v>5500.0000000000009</v>
      </c>
      <c r="AB8" s="589">
        <f>IF('Control Panel_운영'!$P$170="임차인부담",0,IF(AB$2=0,$D8*$C8/$C$1*Index_운영!AB$10,IF(AA8=0,$D8*$C8/$C$1*Index_운영!AB$10,AA8*(1+$E8*Index_운영!AB$19))))</f>
        <v>5500.0000000000009</v>
      </c>
      <c r="AC8" s="589">
        <f>IF('Control Panel_운영'!$P$170="임차인부담",0,IF(AC$2=0,$D8*$C8/$C$1*Index_운영!AC$10,IF(AB8=0,$D8*$C8/$C$1*Index_운영!AC$10,AB8*(1+$E8*Index_운영!AC$19))))</f>
        <v>5500.0000000000009</v>
      </c>
      <c r="AD8" s="589">
        <f>IF('Control Panel_운영'!$P$170="임차인부담",0,IF(AD$2=0,$D8*$C8/$C$1*Index_운영!AD$10,IF(AC8=0,$D8*$C8/$C$1*Index_운영!AD$10,AC8*(1+$E8*Index_운영!AD$19))))</f>
        <v>5500.0000000000009</v>
      </c>
      <c r="AE8" s="589">
        <f>IF('Control Panel_운영'!$P$170="임차인부담",0,IF(AE$2=0,$D8*$C8/$C$1*Index_운영!AE$10,IF(AD8=0,$D8*$C8/$C$1*Index_운영!AE$10,AD8*(1+$E8*Index_운영!AE$19))))</f>
        <v>5500.0000000000009</v>
      </c>
      <c r="AF8" s="589">
        <f>IF('Control Panel_운영'!$P$170="임차인부담",0,IF(AF$2=0,$D8*$C8/$C$1*Index_운영!AF$10,IF(AE8=0,$D8*$C8/$C$1*Index_운영!AF$10,AE8*(1+$E8*Index_운영!AF$19))))</f>
        <v>5500.0000000000009</v>
      </c>
      <c r="AG8" s="589">
        <f>IF('Control Panel_운영'!$P$170="임차인부담",0,IF(AG$2=0,$D8*$C8/$C$1*Index_운영!AG$10,IF(AF8=0,$D8*$C8/$C$1*Index_운영!AG$10,AF8*(1+$E8*Index_운영!AG$19))))</f>
        <v>5500.0000000000009</v>
      </c>
      <c r="AH8" s="589">
        <f>IF('Control Panel_운영'!$P$170="임차인부담",0,IF(AH$2=0,$D8*$C8/$C$1*Index_운영!AH$10,IF(AG8=0,$D8*$C8/$C$1*Index_운영!AH$10,AG8*(1+$E8*Index_운영!AH$19))))</f>
        <v>5500.0000000000009</v>
      </c>
      <c r="AI8" s="589">
        <f>IF('Control Panel_운영'!$P$170="임차인부담",0,IF(AI$2=0,$D8*$C8/$C$1*Index_운영!AI$10,IF(AH8=0,$D8*$C8/$C$1*Index_운영!AI$10,AH8*(1+$E8*Index_운영!AI$19))))</f>
        <v>5500.0000000000009</v>
      </c>
      <c r="AJ8" s="589">
        <f>IF('Control Panel_운영'!$P$170="임차인부담",0,IF(AJ$2=0,$D8*$C8/$C$1*Index_운영!AJ$10,IF(AI8=0,$D8*$C8/$C$1*Index_운영!AJ$10,AI8*(1+$E8*Index_운영!AJ$19))))</f>
        <v>5500.0000000000009</v>
      </c>
      <c r="AK8" s="589">
        <f>IF('Control Panel_운영'!$P$170="임차인부담",0,IF(AK$2=0,$D8*$C8/$C$1*Index_운영!AK$10,IF(AJ8=0,$D8*$C8/$C$1*Index_운영!AK$10,AJ8*(1+$E8*Index_운영!AK$19))))</f>
        <v>5500.0000000000009</v>
      </c>
      <c r="AL8" s="589">
        <f>IF('Control Panel_운영'!$P$170="임차인부담",0,IF(AL$2=0,$D8*$C8/$C$1*Index_운영!AL$10,IF(AK8=0,$D8*$C8/$C$1*Index_운영!AL$10,AK8*(1+$E8*Index_운영!AL$19))))</f>
        <v>5500.0000000000009</v>
      </c>
      <c r="AM8" s="589">
        <f>IF('Control Panel_운영'!$P$170="임차인부담",0,IF(AM$2=0,$D8*$C8/$C$1*Index_운영!AM$10,IF(AL8=0,$D8*$C8/$C$1*Index_운영!AM$10,AL8*(1+$E8*Index_운영!AM$19))))</f>
        <v>5500.0000000000009</v>
      </c>
      <c r="AN8" s="589">
        <f>IF('Control Panel_운영'!$P$170="임차인부담",0,IF(AN$2=0,$D8*$C8/$C$1*Index_운영!AN$10,IF(AM8=0,$D8*$C8/$C$1*Index_운영!AN$10,AM8*(1+$E8*Index_운영!AN$19))))</f>
        <v>5500.0000000000009</v>
      </c>
      <c r="AO8" s="589">
        <f>IF('Control Panel_운영'!$P$170="임차인부담",0,IF(AO$2=0,$D8*$C8/$C$1*Index_운영!AO$10,IF(AN8=0,$D8*$C8/$C$1*Index_운영!AO$10,AN8*(1+$E8*Index_운영!AO$19))))</f>
        <v>5500.0000000000009</v>
      </c>
      <c r="AP8" s="589">
        <f>IF('Control Panel_운영'!$P$170="임차인부담",0,IF(AP$2=0,$D8*$C8/$C$1*Index_운영!AP$10,IF(AO8=0,$D8*$C8/$C$1*Index_운영!AP$10,AO8*(1+$E8*Index_운영!AP$19))))</f>
        <v>5500.0000000000009</v>
      </c>
      <c r="AQ8" s="589">
        <f>IF('Control Panel_운영'!$P$170="임차인부담",0,IF(AQ$2=0,$D8*$C8/$C$1*Index_운영!AQ$10,IF(AP8=0,$D8*$C8/$C$1*Index_운영!AQ$10,AP8*(1+$E8*Index_운영!AQ$19))))</f>
        <v>5500.0000000000009</v>
      </c>
      <c r="AR8" s="589">
        <f>IF('Control Panel_운영'!$P$170="임차인부담",0,IF(AR$2=0,$D8*$C8/$C$1*Index_운영!AR$10,IF(AQ8=0,$D8*$C8/$C$1*Index_운영!AR$10,AQ8*(1+$E8*Index_운영!AR$19))))</f>
        <v>5500.0000000000009</v>
      </c>
      <c r="AS8" s="589">
        <f>IF('Control Panel_운영'!$P$170="임차인부담",0,IF(AS$2=0,$D8*$C8/$C$1*Index_운영!AS$10,IF(AR8=0,$D8*$C8/$C$1*Index_운영!AS$10,AR8*(1+$E8*Index_운영!AS$19))))</f>
        <v>5500.0000000000009</v>
      </c>
      <c r="AT8" s="589">
        <f>IF('Control Panel_운영'!$P$170="임차인부담",0,IF(AT$2=0,$D8*$C8/$C$1*Index_운영!AT$10,IF(AS8=0,$D8*$C8/$C$1*Index_운영!AT$10,AS8*(1+$E8*Index_운영!AT$19))))</f>
        <v>5500.0000000000009</v>
      </c>
      <c r="AU8" s="589">
        <f>IF('Control Panel_운영'!$P$170="임차인부담",0,IF(AU$2=0,$D8*$C8/$C$1*Index_운영!AU$10,IF(AT8=0,$D8*$C8/$C$1*Index_운영!AU$10,AT8*(1+$E8*Index_운영!AU$19))))</f>
        <v>5500.0000000000009</v>
      </c>
      <c r="AV8" s="589">
        <f>IF('Control Panel_운영'!$P$170="임차인부담",0,IF(AV$2=0,$D8*$C8/$C$1*Index_운영!AV$10,IF(AU8=0,$D8*$C8/$C$1*Index_운영!AV$10,AU8*(1+$E8*Index_운영!AV$19))))</f>
        <v>5500.0000000000009</v>
      </c>
      <c r="AW8" s="589">
        <f>IF('Control Panel_운영'!$P$170="임차인부담",0,IF(AW$2=0,$D8*$C8/$C$1*Index_운영!AW$10,IF(AV8=0,$D8*$C8/$C$1*Index_운영!AW$10,AV8*(1+$E8*Index_운영!AW$19))))</f>
        <v>5500.0000000000009</v>
      </c>
      <c r="AX8" s="589">
        <f>IF('Control Panel_운영'!$P$170="임차인부담",0,IF(AX$2=0,$D8*$C8/$C$1*Index_운영!AX$10,IF(AW8=0,$D8*$C8/$C$1*Index_운영!AX$10,AW8*(1+$E8*Index_운영!AX$19))))</f>
        <v>5500.0000000000009</v>
      </c>
      <c r="AY8" s="589">
        <f>IF('Control Panel_운영'!$P$170="임차인부담",0,IF(AY$2=0,$D8*$C8/$C$1*Index_운영!AY$10,IF(AX8=0,$D8*$C8/$C$1*Index_운영!AY$10,AX8*(1+$E8*Index_운영!AY$19))))</f>
        <v>5500.0000000000009</v>
      </c>
      <c r="AZ8" s="589">
        <f>IF('Control Panel_운영'!$P$170="임차인부담",0,IF(AZ$2=0,$D8*$C8/$C$1*Index_운영!AZ$10,IF(AY8=0,$D8*$C8/$C$1*Index_운영!AZ$10,AY8*(1+$E8*Index_운영!AZ$19))))</f>
        <v>5500.0000000000009</v>
      </c>
      <c r="BA8" s="589">
        <f>IF('Control Panel_운영'!$P$170="임차인부담",0,IF(BA$2=0,$D8*$C8/$C$1*Index_운영!BA$10,IF(AZ8=0,$D8*$C8/$C$1*Index_운영!BA$10,AZ8*(1+$E8*Index_운영!BA$19))))</f>
        <v>5500.0000000000009</v>
      </c>
      <c r="BB8" s="589">
        <f>IF('Control Panel_운영'!$P$170="임차인부담",0,IF(BB$2=0,$D8*$C8/$C$1*Index_운영!BB$10,IF(BA8=0,$D8*$C8/$C$1*Index_운영!BB$10,BA8*(1+$E8*Index_운영!BB$19))))</f>
        <v>5500.0000000000009</v>
      </c>
      <c r="BC8" s="589">
        <f>IF('Control Panel_운영'!$P$170="임차인부담",0,IF(BC$2=0,$D8*$C8/$C$1*Index_운영!BC$10,IF(BB8=0,$D8*$C8/$C$1*Index_운영!BC$10,BB8*(1+$E8*Index_운영!BC$19))))</f>
        <v>5500.0000000000009</v>
      </c>
      <c r="BD8" s="589">
        <f>IF('Control Panel_운영'!$P$170="임차인부담",0,IF(BD$2=0,$D8*$C8/$C$1*Index_운영!BD$10,IF(BC8=0,$D8*$C8/$C$1*Index_운영!BD$10,BC8*(1+$E8*Index_운영!BD$19))))</f>
        <v>5500.0000000000009</v>
      </c>
      <c r="BE8" s="589">
        <f>IF('Control Panel_운영'!$P$170="임차인부담",0,IF(BE$2=0,$D8*$C8/$C$1*Index_운영!BE$10,IF(BD8=0,$D8*$C8/$C$1*Index_운영!BE$10,BD8*(1+$E8*Index_운영!BE$19))))</f>
        <v>5500.0000000000009</v>
      </c>
      <c r="BF8" s="589">
        <f>IF('Control Panel_운영'!$P$170="임차인부담",0,IF(BF$2=0,$D8*$C8/$C$1*Index_운영!BF$10,IF(BE8=0,$D8*$C8/$C$1*Index_운영!BF$10,BE8*(1+$E8*Index_운영!BF$19))))</f>
        <v>5500.0000000000009</v>
      </c>
      <c r="BG8" s="589">
        <f>IF('Control Panel_운영'!$P$170="임차인부담",0,IF(BG$2=0,$D8*$C8/$C$1*Index_운영!BG$10,IF(BF8=0,$D8*$C8/$C$1*Index_운영!BG$10,BF8*(1+$E8*Index_운영!BG$19))))</f>
        <v>5500.0000000000009</v>
      </c>
      <c r="BH8" s="589">
        <f>IF('Control Panel_운영'!$P$170="임차인부담",0,IF(BH$2=0,$D8*$C8/$C$1*Index_운영!BH$10,IF(BG8=0,$D8*$C8/$C$1*Index_운영!BH$10,BG8*(1+$E8*Index_운영!BH$19))))</f>
        <v>5500.0000000000009</v>
      </c>
      <c r="BI8" s="589">
        <f>IF('Control Panel_운영'!$P$170="임차인부담",0,IF(BI$2=0,$D8*$C8/$C$1*Index_운영!BI$10,IF(BH8=0,$D8*$C8/$C$1*Index_운영!BI$10,BH8*(1+$E8*Index_운영!BI$19))))</f>
        <v>5500.0000000000009</v>
      </c>
      <c r="BJ8" s="589">
        <f>IF('Control Panel_운영'!$P$170="임차인부담",0,IF(BJ$2=0,$D8*$C8/$C$1*Index_운영!BJ$10,IF(BI8=0,$D8*$C8/$C$1*Index_운영!BJ$10,BI8*(1+$E8*Index_운영!BJ$19))))</f>
        <v>5500.0000000000009</v>
      </c>
      <c r="BK8" s="589">
        <f>IF('Control Panel_운영'!$P$170="임차인부담",0,IF(BK$2=0,$D8*$C8/$C$1*Index_운영!BK$10,IF(BJ8=0,$D8*$C8/$C$1*Index_운영!BK$10,BJ8*(1+$E8*Index_운영!BK$19))))</f>
        <v>5500.0000000000009</v>
      </c>
      <c r="BL8" s="589">
        <f>IF('Control Panel_운영'!$P$170="임차인부담",0,IF(BL$2=0,$D8*$C8/$C$1*Index_운영!BL$10,IF(BK8=0,$D8*$C8/$C$1*Index_운영!BL$10,BK8*(1+$E8*Index_운영!BL$19))))</f>
        <v>5500.0000000000009</v>
      </c>
      <c r="BM8" s="589">
        <f>IF('Control Panel_운영'!$P$170="임차인부담",0,IF(BM$2=0,$D8*$C8/$C$1*Index_운영!BM$10,IF(BL8=0,$D8*$C8/$C$1*Index_운영!BM$10,BL8*(1+$E8*Index_운영!BM$19))))</f>
        <v>5500.0000000000009</v>
      </c>
      <c r="BN8" s="589">
        <f>IF('Control Panel_운영'!$P$170="임차인부담",0,IF(BN$2=0,$D8*$C8/$C$1*Index_운영!BN$10,IF(BM8=0,$D8*$C8/$C$1*Index_운영!BN$10,BM8*(1+$E8*Index_운영!BN$19))))</f>
        <v>5500.0000000000009</v>
      </c>
      <c r="BO8" s="589">
        <f>IF('Control Panel_운영'!$P$170="임차인부담",0,IF(BO$2=0,$D8*$C8/$C$1*Index_운영!BO$10,IF(BN8=0,$D8*$C8/$C$1*Index_운영!BO$10,BN8*(1+$E8*Index_운영!BO$19))))</f>
        <v>5500.0000000000009</v>
      </c>
      <c r="BP8" s="589">
        <f>IF('Control Panel_운영'!$P$170="임차인부담",0,IF(BP$2=0,$D8*$C8/$C$1*Index_운영!BP$10,IF(BO8=0,$D8*$C8/$C$1*Index_운영!BP$10,BO8*(1+$E8*Index_운영!BP$19))))</f>
        <v>5500.0000000000009</v>
      </c>
      <c r="BQ8" s="589">
        <f>IF('Control Panel_운영'!$P$170="임차인부담",0,IF(BQ$2=0,$D8*$C8/$C$1*Index_운영!BQ$10,IF(BP8=0,$D8*$C8/$C$1*Index_운영!BQ$10,BP8*(1+$E8*Index_운영!BQ$19))))</f>
        <v>5500.0000000000009</v>
      </c>
      <c r="BR8" s="589">
        <f>IF('Control Panel_운영'!$P$170="임차인부담",0,IF(BR$2=0,$D8*$C8/$C$1*Index_운영!BR$10,IF(BQ8=0,$D8*$C8/$C$1*Index_운영!BR$10,BQ8*(1+$E8*Index_운영!BR$19))))</f>
        <v>5500.0000000000009</v>
      </c>
      <c r="BS8" s="589">
        <f>IF('Control Panel_운영'!$P$170="임차인부담",0,IF(BS$2=0,$D8*$C8/$C$1*Index_운영!BS$10,IF(BR8=0,$D8*$C8/$C$1*Index_운영!BS$10,BR8*(1+$E8*Index_운영!BS$19))))</f>
        <v>5500.0000000000009</v>
      </c>
      <c r="BT8" s="589">
        <f>IF('Control Panel_운영'!$P$170="임차인부담",0,IF(BT$2=0,$D8*$C8/$C$1*Index_운영!BT$10,IF(BS8=0,$D8*$C8/$C$1*Index_운영!BT$10,BS8*(1+$E8*Index_운영!BT$19))))</f>
        <v>5500.0000000000009</v>
      </c>
      <c r="BU8" s="589">
        <f>IF('Control Panel_운영'!$P$170="임차인부담",0,IF(BU$2=0,$D8*$C8/$C$1*Index_운영!BU$10,IF(BT8=0,$D8*$C8/$C$1*Index_운영!BU$10,BT8*(1+$E8*Index_운영!BU$19))))</f>
        <v>5500.0000000000009</v>
      </c>
      <c r="BV8" s="589">
        <f>IF('Control Panel_운영'!$P$170="임차인부담",0,IF(BV$2=0,$D8*$C8/$C$1*Index_운영!BV$10,IF(BU8=0,$D8*$C8/$C$1*Index_운영!BV$10,BU8*(1+$E8*Index_운영!BV$19))))</f>
        <v>5500.0000000000009</v>
      </c>
      <c r="BW8" s="589">
        <f>IF('Control Panel_운영'!$P$170="임차인부담",0,IF(BW$2=0,$D8*$C8/$C$1*Index_운영!BW$10,IF(BV8=0,$D8*$C8/$C$1*Index_운영!BW$10,BV8*(1+$E8*Index_운영!BW$19))))</f>
        <v>5500.0000000000009</v>
      </c>
      <c r="BX8" s="589">
        <f>IF('Control Panel_운영'!$P$170="임차인부담",0,IF(BX$2=0,$D8*$C8/$C$1*Index_운영!BX$10,IF(BW8=0,$D8*$C8/$C$1*Index_운영!BX$10,BW8*(1+$E8*Index_운영!BX$19))))</f>
        <v>5500.0000000000009</v>
      </c>
      <c r="BY8" s="589">
        <f>IF('Control Panel_운영'!$P$170="임차인부담",0,IF(BY$2=0,$D8*$C8/$C$1*Index_운영!BY$10,IF(BX8=0,$D8*$C8/$C$1*Index_운영!BY$10,BX8*(1+$E8*Index_운영!BY$19))))</f>
        <v>5500.0000000000009</v>
      </c>
      <c r="BZ8" s="589">
        <f>IF('Control Panel_운영'!$P$170="임차인부담",0,IF(BZ$2=0,$D8*$C8/$C$1*Index_운영!BZ$10,IF(BY8=0,$D8*$C8/$C$1*Index_운영!BZ$10,BY8*(1+$E8*Index_운영!BZ$19))))</f>
        <v>5500.0000000000009</v>
      </c>
      <c r="CA8" s="589">
        <f>IF('Control Panel_운영'!$P$170="임차인부담",0,IF(CA$2=0,$D8*$C8/$C$1*Index_운영!CA$10,IF(BZ8=0,$D8*$C8/$C$1*Index_운영!CA$10,BZ8*(1+$E8*Index_운영!CA$19))))</f>
        <v>5500.0000000000009</v>
      </c>
      <c r="CB8" s="589">
        <f>IF('Control Panel_운영'!$P$170="임차인부담",0,IF(CB$2=0,$D8*$C8/$C$1*Index_운영!CB$10,IF(CA8=0,$D8*$C8/$C$1*Index_운영!CB$10,CA8*(1+$E8*Index_운영!CB$19))))</f>
        <v>5500.0000000000009</v>
      </c>
      <c r="CC8" s="589">
        <f>IF('Control Panel_운영'!$P$170="임차인부담",0,IF(CC$2=0,$D8*$C8/$C$1*Index_운영!CC$10,IF(CB8=0,$D8*$C8/$C$1*Index_운영!CC$10,CB8*(1+$E8*Index_운영!CC$19))))</f>
        <v>5500.0000000000009</v>
      </c>
      <c r="CD8" s="589">
        <f>IF('Control Panel_운영'!$P$170="임차인부담",0,IF(CD$2=0,$D8*$C8/$C$1*Index_운영!CD$10,IF(CC8=0,$D8*$C8/$C$1*Index_운영!CD$10,CC8*(1+$E8*Index_운영!CD$19))))</f>
        <v>5500.0000000000009</v>
      </c>
      <c r="CE8" s="589">
        <f>IF('Control Panel_운영'!$P$170="임차인부담",0,IF(CE$2=0,$D8*$C8/$C$1*Index_운영!CE$10,IF(CD8=0,$D8*$C8/$C$1*Index_운영!CE$10,CD8*(1+$E8*Index_운영!CE$19))))</f>
        <v>5500.0000000000009</v>
      </c>
      <c r="CF8" s="589">
        <f>IF('Control Panel_운영'!$P$170="임차인부담",0,IF(CF$2=0,$D8*$C8/$C$1*Index_운영!CF$10,IF(CE8=0,$D8*$C8/$C$1*Index_운영!CF$10,CE8*(1+$E8*Index_운영!CF$19))))</f>
        <v>5500.0000000000009</v>
      </c>
      <c r="CG8" s="589">
        <f>IF('Control Panel_운영'!$P$170="임차인부담",0,IF(CG$2=0,$D8*$C8/$C$1*Index_운영!CG$10,IF(CF8=0,$D8*$C8/$C$1*Index_운영!CG$10,CF8*(1+$E8*Index_운영!CG$19))))</f>
        <v>5500.0000000000009</v>
      </c>
      <c r="CH8" s="589">
        <f>IF('Control Panel_운영'!$P$170="임차인부담",0,IF(CH$2=0,$D8*$C8/$C$1*Index_운영!CH$10,IF(CG8=0,$D8*$C8/$C$1*Index_운영!CH$10,CG8*(1+$E8*Index_운영!CH$19))))</f>
        <v>5500.0000000000009</v>
      </c>
      <c r="CI8" s="589">
        <f>IF('Control Panel_운영'!$P$170="임차인부담",0,IF(CI$2=0,$D8*$C8/$C$1*Index_운영!CI$10,IF(CH8=0,$D8*$C8/$C$1*Index_운영!CI$10,CH8*(1+$E8*Index_운영!CI$19))))</f>
        <v>5500.0000000000009</v>
      </c>
      <c r="CJ8" s="589">
        <f>IF('Control Panel_운영'!$P$170="임차인부담",0,IF(CJ$2=0,$D8*$C8/$C$1*Index_운영!CJ$10,IF(CI8=0,$D8*$C8/$C$1*Index_운영!CJ$10,CI8*(1+$E8*Index_운영!CJ$19))))</f>
        <v>5500.0000000000009</v>
      </c>
      <c r="CK8" s="589">
        <f>IF('Control Panel_운영'!$P$170="임차인부담",0,IF(CK$2=0,$D8*$C8/$C$1*Index_운영!CK$10,IF(CJ8=0,$D8*$C8/$C$1*Index_운영!CK$10,CJ8*(1+$E8*Index_운영!CK$19))))</f>
        <v>5500.0000000000009</v>
      </c>
      <c r="CL8" s="589">
        <f>IF('Control Panel_운영'!$P$170="임차인부담",0,IF(CL$2=0,$D8*$C8/$C$1*Index_운영!CL$10,IF(CK8=0,$D8*$C8/$C$1*Index_운영!CL$10,CK8*(1+$E8*Index_운영!CL$19))))</f>
        <v>5500.0000000000009</v>
      </c>
      <c r="CM8" s="589">
        <f>IF('Control Panel_운영'!$P$170="임차인부담",0,IF(CM$2=0,$D8*$C8/$C$1*Index_운영!CM$10,IF(CL8=0,$D8*$C8/$C$1*Index_운영!CM$10,CL8*(1+$E8*Index_운영!CM$19))))</f>
        <v>5500.0000000000009</v>
      </c>
      <c r="CN8" s="589">
        <f>IF('Control Panel_운영'!$P$170="임차인부담",0,IF(CN$2=0,$D8*$C8/$C$1*Index_운영!CN$10,IF(CM8=0,$D8*$C8/$C$1*Index_운영!CN$10,CM8*(1+$E8*Index_운영!CN$19))))</f>
        <v>5500.0000000000009</v>
      </c>
      <c r="CO8" s="589">
        <f>IF('Control Panel_운영'!$P$170="임차인부담",0,IF(CO$2=0,$D8*$C8/$C$1*Index_운영!CO$10,IF(CN8=0,$D8*$C8/$C$1*Index_운영!CO$10,CN8*(1+$E8*Index_운영!CO$19))))</f>
        <v>5500.0000000000009</v>
      </c>
      <c r="CP8" s="589">
        <f>IF('Control Panel_운영'!$P$170="임차인부담",0,IF(CP$2=0,$D8*$C8/$C$1*Index_운영!CP$10,IF(CO8=0,$D8*$C8/$C$1*Index_운영!CP$10,CO8*(1+$E8*Index_운영!CP$19))))</f>
        <v>5500.0000000000009</v>
      </c>
      <c r="CQ8" s="589">
        <f>IF('Control Panel_운영'!$P$170="임차인부담",0,IF(CQ$2=0,$D8*$C8/$C$1*Index_운영!CQ$10,IF(CP8=0,$D8*$C8/$C$1*Index_운영!CQ$10,CP8*(1+$E8*Index_운영!CQ$19))))</f>
        <v>5500.0000000000009</v>
      </c>
      <c r="CR8" s="589">
        <f>IF('Control Panel_운영'!$P$170="임차인부담",0,IF(CR$2=0,$D8*$C8/$C$1*Index_운영!CR$10,IF(CQ8=0,$D8*$C8/$C$1*Index_운영!CR$10,CQ8*(1+$E8*Index_운영!CR$19))))</f>
        <v>5500.0000000000009</v>
      </c>
      <c r="CS8" s="589">
        <f>IF('Control Panel_운영'!$P$170="임차인부담",0,IF(CS$2=0,$D8*$C8/$C$1*Index_운영!CS$10,IF(CR8=0,$D8*$C8/$C$1*Index_운영!CS$10,CR8*(1+$E8*Index_운영!CS$19))))</f>
        <v>5500.0000000000009</v>
      </c>
      <c r="CT8" s="589">
        <f>IF('Control Panel_운영'!$P$170="임차인부담",0,IF(CT$2=0,$D8*$C8/$C$1*Index_운영!CT$10,IF(CS8=0,$D8*$C8/$C$1*Index_운영!CT$10,CS8*(1+$E8*Index_운영!CT$19))))</f>
        <v>5500.0000000000009</v>
      </c>
      <c r="CU8" s="589">
        <f>IF('Control Panel_운영'!$P$170="임차인부담",0,IF(CU$2=0,$D8*$C8/$C$1*Index_운영!CU$10,IF(CT8=0,$D8*$C8/$C$1*Index_운영!CU$10,CT8*(1+$E8*Index_운영!CU$19))))</f>
        <v>5500.0000000000009</v>
      </c>
      <c r="CV8" s="589">
        <f>IF('Control Panel_운영'!$P$170="임차인부담",0,IF(CV$2=0,$D8*$C8/$C$1*Index_운영!CV$10,IF(CU8=0,$D8*$C8/$C$1*Index_운영!CV$10,CU8*(1+$E8*Index_운영!CV$19))))</f>
        <v>5500.0000000000009</v>
      </c>
      <c r="CW8" s="589">
        <f>IF('Control Panel_운영'!$P$170="임차인부담",0,IF(CW$2=0,$D8*$C8/$C$1*Index_운영!CW$10,IF(CV8=0,$D8*$C8/$C$1*Index_운영!CW$10,CV8*(1+$E8*Index_운영!CW$19))))</f>
        <v>5500.0000000000009</v>
      </c>
      <c r="CX8" s="589">
        <f>IF('Control Panel_운영'!$P$170="임차인부담",0,IF(CX$2=0,$D8*$C8/$C$1*Index_운영!CX$10,IF(CW8=0,$D8*$C8/$C$1*Index_운영!CX$10,CW8*(1+$E8*Index_운영!CX$19))))</f>
        <v>5500.0000000000009</v>
      </c>
      <c r="CY8" s="589">
        <f>IF('Control Panel_운영'!$P$170="임차인부담",0,IF(CY$2=0,$D8*$C8/$C$1*Index_운영!CY$10,IF(CX8=0,$D8*$C8/$C$1*Index_운영!CY$10,CX8*(1+$E8*Index_운영!CY$19))))</f>
        <v>5500.0000000000009</v>
      </c>
      <c r="CZ8" s="589">
        <f>IF('Control Panel_운영'!$P$170="임차인부담",0,IF(CZ$2=0,$D8*$C8/$C$1*Index_운영!CZ$10,IF(CY8=0,$D8*$C8/$C$1*Index_운영!CZ$10,CY8*(1+$E8*Index_운영!CZ$19))))</f>
        <v>5500.0000000000009</v>
      </c>
      <c r="DA8" s="589">
        <f>IF('Control Panel_운영'!$P$170="임차인부담",0,IF(DA$2=0,$D8*$C8/$C$1*Index_운영!DA$10,IF(CZ8=0,$D8*$C8/$C$1*Index_운영!DA$10,CZ8*(1+$E8*Index_운영!DA$19))))</f>
        <v>5500.0000000000009</v>
      </c>
      <c r="DB8" s="589">
        <f>IF('Control Panel_운영'!$P$170="임차인부담",0,IF(DB$2=0,$D8*$C8/$C$1*Index_운영!DB$10,IF(DA8=0,$D8*$C8/$C$1*Index_운영!DB$10,DA8*(1+$E8*Index_운영!DB$19))))</f>
        <v>5500.0000000000009</v>
      </c>
      <c r="DC8" s="589">
        <f>IF('Control Panel_운영'!$P$170="임차인부담",0,IF(DC$2=0,$D8*$C8/$C$1*Index_운영!DC$10,IF(DB8=0,$D8*$C8/$C$1*Index_운영!DC$10,DB8*(1+$E8*Index_운영!DC$19))))</f>
        <v>5500.0000000000009</v>
      </c>
      <c r="DD8" s="589">
        <f>IF('Control Panel_운영'!$P$170="임차인부담",0,IF(DD$2=0,$D8*$C8/$C$1*Index_운영!DD$10,IF(DC8=0,$D8*$C8/$C$1*Index_운영!DD$10,DC8*(1+$E8*Index_운영!DD$19))))</f>
        <v>5500.0000000000009</v>
      </c>
      <c r="DE8" s="589">
        <f>IF('Control Panel_운영'!$P$170="임차인부담",0,IF(DE$2=0,$D8*$C8/$C$1*Index_운영!DE$10,IF(DD8=0,$D8*$C8/$C$1*Index_운영!DE$10,DD8*(1+$E8*Index_운영!DE$19))))</f>
        <v>5500.0000000000009</v>
      </c>
      <c r="DF8" s="589">
        <f>IF('Control Panel_운영'!$P$170="임차인부담",0,IF(DF$2=0,$D8*$C8/$C$1*Index_운영!DF$10,IF(DE8=0,$D8*$C8/$C$1*Index_운영!DF$10,DE8*(1+$E8*Index_운영!DF$19))))</f>
        <v>5500.0000000000009</v>
      </c>
      <c r="DG8" s="589">
        <f>IF('Control Panel_운영'!$P$170="임차인부담",0,IF(DG$2=0,$D8*$C8/$C$1*Index_운영!DG$10,IF(DF8=0,$D8*$C8/$C$1*Index_운영!DG$10,DF8*(1+$E8*Index_운영!DG$19))))</f>
        <v>5500.0000000000009</v>
      </c>
      <c r="DH8" s="589">
        <f>IF('Control Panel_운영'!$P$170="임차인부담",0,IF(DH$2=0,$D8*$C8/$C$1*Index_운영!DH$10,IF(DG8=0,$D8*$C8/$C$1*Index_운영!DH$10,DG8*(1+$E8*Index_운영!DH$19))))</f>
        <v>5500.0000000000009</v>
      </c>
      <c r="DI8" s="589">
        <f>IF('Control Panel_운영'!$P$170="임차인부담",0,IF(DI$2=0,$D8*$C8/$C$1*Index_운영!DI$10,IF(DH8=0,$D8*$C8/$C$1*Index_운영!DI$10,DH8*(1+$E8*Index_운영!DI$19))))</f>
        <v>5500.0000000000009</v>
      </c>
      <c r="DJ8" s="589">
        <f>IF('Control Panel_운영'!$P$170="임차인부담",0,IF(DJ$2=0,$D8*$C8/$C$1*Index_운영!DJ$10,IF(DI8=0,$D8*$C8/$C$1*Index_운영!DJ$10,DI8*(1+$E8*Index_운영!DJ$19))))</f>
        <v>5500.0000000000009</v>
      </c>
      <c r="DK8" s="589">
        <f>IF('Control Panel_운영'!$P$170="임차인부담",0,IF(DK$2=0,$D8*$C8/$C$1*Index_운영!DK$10,IF(DJ8=0,$D8*$C8/$C$1*Index_운영!DK$10,DJ8*(1+$E8*Index_운영!DK$19))))</f>
        <v>5500.0000000000009</v>
      </c>
      <c r="DL8" s="589">
        <f>IF('Control Panel_운영'!$P$170="임차인부담",0,IF(DL$2=0,$D8*$C8/$C$1*Index_운영!DL$10,IF(DK8=0,$D8*$C8/$C$1*Index_운영!DL$10,DK8*(1+$E8*Index_운영!DL$19))))</f>
        <v>5500.0000000000009</v>
      </c>
      <c r="DM8" s="589">
        <f>IF('Control Panel_운영'!$P$170="임차인부담",0,IF(DM$2=0,$D8*$C8/$C$1*Index_운영!DM$10,IF(DL8=0,$D8*$C8/$C$1*Index_운영!DM$10,DL8*(1+$E8*Index_운영!DM$19))))</f>
        <v>5500.0000000000009</v>
      </c>
      <c r="DN8" s="589">
        <f>IF('Control Panel_운영'!$P$170="임차인부담",0,IF(DN$2=0,$D8*$C8/$C$1*Index_운영!DN$10,IF(DM8=0,$D8*$C8/$C$1*Index_운영!DN$10,DM8*(1+$E8*Index_운영!DN$19))))</f>
        <v>5500.0000000000009</v>
      </c>
      <c r="DO8" s="589">
        <f>IF('Control Panel_운영'!$P$170="임차인부담",0,IF(DO$2=0,$D8*$C8/$C$1*Index_운영!DO$10,IF(DN8=0,$D8*$C8/$C$1*Index_운영!DO$10,DN8*(1+$E8*Index_운영!DO$19))))</f>
        <v>5500.0000000000009</v>
      </c>
      <c r="DP8" s="589">
        <f>IF('Control Panel_운영'!$P$170="임차인부담",0,IF(DP$2=0,$D8*$C8/$C$1*Index_운영!DP$10,IF(DO8=0,$D8*$C8/$C$1*Index_운영!DP$10,DO8*(1+$E8*Index_운영!DP$19))))</f>
        <v>5500.0000000000009</v>
      </c>
      <c r="DQ8" s="589">
        <f>IF('Control Panel_운영'!$P$170="임차인부담",0,IF(DQ$2=0,$D8*$C8/$C$1*Index_운영!DQ$10,IF(DP8=0,$D8*$C8/$C$1*Index_운영!DQ$10,DP8*(1+$E8*Index_운영!DQ$19))))</f>
        <v>5500.0000000000009</v>
      </c>
      <c r="DR8" s="589">
        <f>IF('Control Panel_운영'!$P$170="임차인부담",0,IF(DR$2=0,$D8*$C8/$C$1*Index_운영!DR$10,IF(DQ8=0,$D8*$C8/$C$1*Index_운영!DR$10,DQ8*(1+$E8*Index_운영!DR$19))))</f>
        <v>5500.0000000000009</v>
      </c>
      <c r="DS8" s="589">
        <f>IF('Control Panel_운영'!$P$170="임차인부담",0,IF(DS$2=0,$D8*$C8/$C$1*Index_운영!DS$10,IF(DR8=0,$D8*$C8/$C$1*Index_운영!DS$10,DR8*(1+$E8*Index_운영!DS$19))))</f>
        <v>5500.0000000000009</v>
      </c>
      <c r="DT8" s="589">
        <f>IF('Control Panel_운영'!$P$170="임차인부담",0,IF(DT$2=0,$D8*$C8/$C$1*Index_운영!DT$10,IF(DS8=0,$D8*$C8/$C$1*Index_운영!DT$10,DS8*(1+$E8*Index_운영!DT$19))))</f>
        <v>5500.0000000000009</v>
      </c>
      <c r="DU8" s="589">
        <f>IF('Control Panel_운영'!$P$170="임차인부담",0,IF(DU$2=0,$D8*$C8/$C$1*Index_운영!DU$10,IF(DT8=0,$D8*$C8/$C$1*Index_운영!DU$10,DT8*(1+$E8*Index_운영!DU$19))))</f>
        <v>5500.0000000000009</v>
      </c>
      <c r="DV8" s="589">
        <f>IF('Control Panel_운영'!$P$170="임차인부담",0,IF(DV$2=0,$D8*$C8/$C$1*Index_운영!DV$10,IF(DU8=0,$D8*$C8/$C$1*Index_운영!DV$10,DU8*(1+$E8*Index_운영!DV$19))))</f>
        <v>5500.0000000000009</v>
      </c>
    </row>
    <row r="9" spans="1:126" s="464" customFormat="1" x14ac:dyDescent="0.4">
      <c r="A9" s="736"/>
      <c r="B9" s="444" t="str">
        <f>'Control Panel_운영'!$K171</f>
        <v>FM FEE</v>
      </c>
      <c r="C9" s="1242">
        <f>'Control Panel_운영'!$J$170</f>
        <v>6424.4375250000003</v>
      </c>
      <c r="D9" s="606">
        <f>'Control Panel_운영'!$M171</f>
        <v>8500</v>
      </c>
      <c r="E9" s="953">
        <f>'Control Panel_운영'!$L171</f>
        <v>0.02</v>
      </c>
      <c r="F9" s="590">
        <f>IF('Control Panel_운영'!$P$171="임차인부담",0,IF(F$2=0,$D9*$C9/$C$1*Index_운영!F$10,IF(E9=0,$D9*$C9/$C$1*Index_운영!F$10,E9*(1+$E9*Index_운영!F$19))))</f>
        <v>0</v>
      </c>
      <c r="G9" s="591">
        <f>IF('Control Panel_운영'!$P$171="임차인부담",0,IF(G$2=0,$D9*$C9/$C$1*Index_운영!G$10,IF(F9=0,$D9*$C9/$C$1*Index_운영!G$10,F9*(1+$E9*Index_운영!G$19))))</f>
        <v>54607.718962500003</v>
      </c>
      <c r="H9" s="591">
        <f>IF('Control Panel_운영'!$P$171="임차인부담",0,IF(H$2=0,$D9*$C9/$C$1*Index_운영!H$10,IF(G9=0,$D9*$C9/$C$1*Index_운영!H$10,G9*(1+$E9*Index_운영!H$19))))</f>
        <v>54607.718962500003</v>
      </c>
      <c r="I9" s="591">
        <f>IF('Control Panel_운영'!$P$171="임차인부담",0,IF(I$2=0,$D9*$C9/$C$1*Index_운영!I$10,IF(H9=0,$D9*$C9/$C$1*Index_운영!I$10,H9*(1+$E9*Index_운영!I$19))))</f>
        <v>54607.718962500003</v>
      </c>
      <c r="J9" s="591">
        <f>IF('Control Panel_운영'!$P$171="임차인부담",0,IF(J$2=0,$D9*$C9/$C$1*Index_운영!J$10,IF(I9=0,$D9*$C9/$C$1*Index_운영!J$10,I9*(1+$E9*Index_운영!J$19))))</f>
        <v>54607.718962500003</v>
      </c>
      <c r="K9" s="591">
        <f>IF('Control Panel_운영'!$P$171="임차인부담",0,IF(K$2=0,$D9*$C9/$C$1*Index_운영!K$10,IF(J9=0,$D9*$C9/$C$1*Index_운영!K$10,J9*(1+$E9*Index_운영!K$19))))</f>
        <v>54607.718962500003</v>
      </c>
      <c r="L9" s="591">
        <f>IF('Control Panel_운영'!$P$171="임차인부담",0,IF(L$2=0,$D9*$C9/$C$1*Index_운영!L$10,IF(K9=0,$D9*$C9/$C$1*Index_운영!L$10,K9*(1+$E9*Index_운영!L$19))))</f>
        <v>54607.718962500003</v>
      </c>
      <c r="M9" s="591">
        <f>IF('Control Panel_운영'!$P$171="임차인부담",0,IF(M$2=0,$D9*$C9/$C$1*Index_운영!M$10,IF(L9=0,$D9*$C9/$C$1*Index_운영!M$10,L9*(1+$E9*Index_운영!M$19))))</f>
        <v>54607.718962500003</v>
      </c>
      <c r="N9" s="591">
        <f>IF('Control Panel_운영'!$P$171="임차인부담",0,IF(N$2=0,$D9*$C9/$C$1*Index_운영!N$10,IF(M9=0,$D9*$C9/$C$1*Index_운영!N$10,M9*(1+$E9*Index_운영!N$19))))</f>
        <v>54607.718962500003</v>
      </c>
      <c r="O9" s="591">
        <f>IF('Control Panel_운영'!$P$171="임차인부담",0,IF(O$2=0,$D9*$C9/$C$1*Index_운영!O$10,IF(N9=0,$D9*$C9/$C$1*Index_운영!O$10,N9*(1+$E9*Index_운영!O$19))))</f>
        <v>54607.718962500003</v>
      </c>
      <c r="P9" s="591">
        <f>IF('Control Panel_운영'!$P$171="임차인부담",0,IF(P$2=0,$D9*$C9/$C$1*Index_운영!P$10,IF(O9=0,$D9*$C9/$C$1*Index_운영!P$10,O9*(1+$E9*Index_운영!P$19))))</f>
        <v>54607.718962500003</v>
      </c>
      <c r="Q9" s="591">
        <f>IF('Control Panel_운영'!$P$171="임차인부담",0,IF(Q$2=0,$D9*$C9/$C$1*Index_운영!Q$10,IF(P9=0,$D9*$C9/$C$1*Index_운영!Q$10,P9*(1+$E9*Index_운영!Q$19))))</f>
        <v>54607.718962500003</v>
      </c>
      <c r="R9" s="591">
        <f>IF('Control Panel_운영'!$P$171="임차인부담",0,IF(R$2=0,$D9*$C9/$C$1*Index_운영!R$10,IF(Q9=0,$D9*$C9/$C$1*Index_운영!R$10,Q9*(1+$E9*Index_운영!R$19))))</f>
        <v>54607.718962500003</v>
      </c>
      <c r="S9" s="591">
        <f>IF('Control Panel_운영'!$P$171="임차인부담",0,IF(S$2=0,$D9*$C9/$C$1*Index_운영!S$10,IF(R9=0,$D9*$C9/$C$1*Index_운영!S$10,R9*(1+$E9*Index_운영!S$19))))</f>
        <v>55699.873341750004</v>
      </c>
      <c r="T9" s="591">
        <f>IF('Control Panel_운영'!$P$171="임차인부담",0,IF(T$2=0,$D9*$C9/$C$1*Index_운영!T$10,IF(S9=0,$D9*$C9/$C$1*Index_운영!T$10,S9*(1+$E9*Index_운영!T$19))))</f>
        <v>55699.873341750004</v>
      </c>
      <c r="U9" s="591">
        <f>IF('Control Panel_운영'!$P$171="임차인부담",0,IF(U$2=0,$D9*$C9/$C$1*Index_운영!U$10,IF(T9=0,$D9*$C9/$C$1*Index_운영!U$10,T9*(1+$E9*Index_운영!U$19))))</f>
        <v>55699.873341750004</v>
      </c>
      <c r="V9" s="591">
        <f>IF('Control Panel_운영'!$P$171="임차인부담",0,IF(V$2=0,$D9*$C9/$C$1*Index_운영!V$10,IF(U9=0,$D9*$C9/$C$1*Index_운영!V$10,U9*(1+$E9*Index_운영!V$19))))</f>
        <v>55699.873341750004</v>
      </c>
      <c r="W9" s="591">
        <f>IF('Control Panel_운영'!$P$171="임차인부담",0,IF(W$2=0,$D9*$C9/$C$1*Index_운영!W$10,IF(V9=0,$D9*$C9/$C$1*Index_운영!W$10,V9*(1+$E9*Index_운영!W$19))))</f>
        <v>55699.873341750004</v>
      </c>
      <c r="X9" s="591">
        <f>IF('Control Panel_운영'!$P$171="임차인부담",0,IF(X$2=0,$D9*$C9/$C$1*Index_운영!X$10,IF(W9=0,$D9*$C9/$C$1*Index_운영!X$10,W9*(1+$E9*Index_운영!X$19))))</f>
        <v>55699.873341750004</v>
      </c>
      <c r="Y9" s="591">
        <f>IF('Control Panel_운영'!$P$171="임차인부담",0,IF(Y$2=0,$D9*$C9/$C$1*Index_운영!Y$10,IF(X9=0,$D9*$C9/$C$1*Index_운영!Y$10,X9*(1+$E9*Index_운영!Y$19))))</f>
        <v>55699.873341750004</v>
      </c>
      <c r="Z9" s="591">
        <f>IF('Control Panel_운영'!$P$171="임차인부담",0,IF(Z$2=0,$D9*$C9/$C$1*Index_운영!Z$10,IF(Y9=0,$D9*$C9/$C$1*Index_운영!Z$10,Y9*(1+$E9*Index_운영!Z$19))))</f>
        <v>55699.873341750004</v>
      </c>
      <c r="AA9" s="591">
        <f>IF('Control Panel_운영'!$P$171="임차인부담",0,IF(AA$2=0,$D9*$C9/$C$1*Index_운영!AA$10,IF(Z9=0,$D9*$C9/$C$1*Index_운영!AA$10,Z9*(1+$E9*Index_운영!AA$19))))</f>
        <v>55699.873341750004</v>
      </c>
      <c r="AB9" s="591">
        <f>IF('Control Panel_운영'!$P$171="임차인부담",0,IF(AB$2=0,$D9*$C9/$C$1*Index_운영!AB$10,IF(AA9=0,$D9*$C9/$C$1*Index_운영!AB$10,AA9*(1+$E9*Index_운영!AB$19))))</f>
        <v>55699.873341750004</v>
      </c>
      <c r="AC9" s="591">
        <f>IF('Control Panel_운영'!$P$171="임차인부담",0,IF(AC$2=0,$D9*$C9/$C$1*Index_운영!AC$10,IF(AB9=0,$D9*$C9/$C$1*Index_운영!AC$10,AB9*(1+$E9*Index_운영!AC$19))))</f>
        <v>55699.873341750004</v>
      </c>
      <c r="AD9" s="591">
        <f>IF('Control Panel_운영'!$P$171="임차인부담",0,IF(AD$2=0,$D9*$C9/$C$1*Index_운영!AD$10,IF(AC9=0,$D9*$C9/$C$1*Index_운영!AD$10,AC9*(1+$E9*Index_운영!AD$19))))</f>
        <v>55699.873341750004</v>
      </c>
      <c r="AE9" s="591">
        <f>IF('Control Panel_운영'!$P$171="임차인부담",0,IF(AE$2=0,$D9*$C9/$C$1*Index_운영!AE$10,IF(AD9=0,$D9*$C9/$C$1*Index_운영!AE$10,AD9*(1+$E9*Index_운영!AE$19))))</f>
        <v>56813.870808585008</v>
      </c>
      <c r="AF9" s="591">
        <f>IF('Control Panel_운영'!$P$171="임차인부담",0,IF(AF$2=0,$D9*$C9/$C$1*Index_운영!AF$10,IF(AE9=0,$D9*$C9/$C$1*Index_운영!AF$10,AE9*(1+$E9*Index_운영!AF$19))))</f>
        <v>56813.870808585008</v>
      </c>
      <c r="AG9" s="591">
        <f>IF('Control Panel_운영'!$P$171="임차인부담",0,IF(AG$2=0,$D9*$C9/$C$1*Index_운영!AG$10,IF(AF9=0,$D9*$C9/$C$1*Index_운영!AG$10,AF9*(1+$E9*Index_운영!AG$19))))</f>
        <v>56813.870808585008</v>
      </c>
      <c r="AH9" s="591">
        <f>IF('Control Panel_운영'!$P$171="임차인부담",0,IF(AH$2=0,$D9*$C9/$C$1*Index_운영!AH$10,IF(AG9=0,$D9*$C9/$C$1*Index_운영!AH$10,AG9*(1+$E9*Index_운영!AH$19))))</f>
        <v>56813.870808585008</v>
      </c>
      <c r="AI9" s="591">
        <f>IF('Control Panel_운영'!$P$171="임차인부담",0,IF(AI$2=0,$D9*$C9/$C$1*Index_운영!AI$10,IF(AH9=0,$D9*$C9/$C$1*Index_운영!AI$10,AH9*(1+$E9*Index_운영!AI$19))))</f>
        <v>56813.870808585008</v>
      </c>
      <c r="AJ9" s="591">
        <f>IF('Control Panel_운영'!$P$171="임차인부담",0,IF(AJ$2=0,$D9*$C9/$C$1*Index_운영!AJ$10,IF(AI9=0,$D9*$C9/$C$1*Index_운영!AJ$10,AI9*(1+$E9*Index_운영!AJ$19))))</f>
        <v>56813.870808585008</v>
      </c>
      <c r="AK9" s="591">
        <f>IF('Control Panel_운영'!$P$171="임차인부담",0,IF(AK$2=0,$D9*$C9/$C$1*Index_운영!AK$10,IF(AJ9=0,$D9*$C9/$C$1*Index_운영!AK$10,AJ9*(1+$E9*Index_운영!AK$19))))</f>
        <v>56813.870808585008</v>
      </c>
      <c r="AL9" s="591">
        <f>IF('Control Panel_운영'!$P$171="임차인부담",0,IF(AL$2=0,$D9*$C9/$C$1*Index_운영!AL$10,IF(AK9=0,$D9*$C9/$C$1*Index_운영!AL$10,AK9*(1+$E9*Index_운영!AL$19))))</f>
        <v>56813.870808585008</v>
      </c>
      <c r="AM9" s="591">
        <f>IF('Control Panel_운영'!$P$171="임차인부담",0,IF(AM$2=0,$D9*$C9/$C$1*Index_운영!AM$10,IF(AL9=0,$D9*$C9/$C$1*Index_운영!AM$10,AL9*(1+$E9*Index_운영!AM$19))))</f>
        <v>56813.870808585008</v>
      </c>
      <c r="AN9" s="591">
        <f>IF('Control Panel_운영'!$P$171="임차인부담",0,IF(AN$2=0,$D9*$C9/$C$1*Index_운영!AN$10,IF(AM9=0,$D9*$C9/$C$1*Index_운영!AN$10,AM9*(1+$E9*Index_운영!AN$19))))</f>
        <v>56813.870808585008</v>
      </c>
      <c r="AO9" s="591">
        <f>IF('Control Panel_운영'!$P$171="임차인부담",0,IF(AO$2=0,$D9*$C9/$C$1*Index_운영!AO$10,IF(AN9=0,$D9*$C9/$C$1*Index_운영!AO$10,AN9*(1+$E9*Index_운영!AO$19))))</f>
        <v>56813.870808585008</v>
      </c>
      <c r="AP9" s="591">
        <f>IF('Control Panel_운영'!$P$171="임차인부담",0,IF(AP$2=0,$D9*$C9/$C$1*Index_운영!AP$10,IF(AO9=0,$D9*$C9/$C$1*Index_운영!AP$10,AO9*(1+$E9*Index_운영!AP$19))))</f>
        <v>56813.870808585008</v>
      </c>
      <c r="AQ9" s="591">
        <f>IF('Control Panel_운영'!$P$171="임차인부담",0,IF(AQ$2=0,$D9*$C9/$C$1*Index_운영!AQ$10,IF(AP9=0,$D9*$C9/$C$1*Index_운영!AQ$10,AP9*(1+$E9*Index_운영!AQ$19))))</f>
        <v>57950.148224756711</v>
      </c>
      <c r="AR9" s="591">
        <f>IF('Control Panel_운영'!$P$171="임차인부담",0,IF(AR$2=0,$D9*$C9/$C$1*Index_운영!AR$10,IF(AQ9=0,$D9*$C9/$C$1*Index_운영!AR$10,AQ9*(1+$E9*Index_운영!AR$19))))</f>
        <v>57950.148224756711</v>
      </c>
      <c r="AS9" s="591">
        <f>IF('Control Panel_운영'!$P$171="임차인부담",0,IF(AS$2=0,$D9*$C9/$C$1*Index_운영!AS$10,IF(AR9=0,$D9*$C9/$C$1*Index_운영!AS$10,AR9*(1+$E9*Index_운영!AS$19))))</f>
        <v>57950.148224756711</v>
      </c>
      <c r="AT9" s="591">
        <f>IF('Control Panel_운영'!$P$171="임차인부담",0,IF(AT$2=0,$D9*$C9/$C$1*Index_운영!AT$10,IF(AS9=0,$D9*$C9/$C$1*Index_운영!AT$10,AS9*(1+$E9*Index_운영!AT$19))))</f>
        <v>57950.148224756711</v>
      </c>
      <c r="AU9" s="591">
        <f>IF('Control Panel_운영'!$P$171="임차인부담",0,IF(AU$2=0,$D9*$C9/$C$1*Index_운영!AU$10,IF(AT9=0,$D9*$C9/$C$1*Index_운영!AU$10,AT9*(1+$E9*Index_운영!AU$19))))</f>
        <v>57950.148224756711</v>
      </c>
      <c r="AV9" s="591">
        <f>IF('Control Panel_운영'!$P$171="임차인부담",0,IF(AV$2=0,$D9*$C9/$C$1*Index_운영!AV$10,IF(AU9=0,$D9*$C9/$C$1*Index_운영!AV$10,AU9*(1+$E9*Index_운영!AV$19))))</f>
        <v>57950.148224756711</v>
      </c>
      <c r="AW9" s="591">
        <f>IF('Control Panel_운영'!$P$171="임차인부담",0,IF(AW$2=0,$D9*$C9/$C$1*Index_운영!AW$10,IF(AV9=0,$D9*$C9/$C$1*Index_운영!AW$10,AV9*(1+$E9*Index_운영!AW$19))))</f>
        <v>57950.148224756711</v>
      </c>
      <c r="AX9" s="591">
        <f>IF('Control Panel_운영'!$P$171="임차인부담",0,IF(AX$2=0,$D9*$C9/$C$1*Index_운영!AX$10,IF(AW9=0,$D9*$C9/$C$1*Index_운영!AX$10,AW9*(1+$E9*Index_운영!AX$19))))</f>
        <v>57950.148224756711</v>
      </c>
      <c r="AY9" s="591">
        <f>IF('Control Panel_운영'!$P$171="임차인부담",0,IF(AY$2=0,$D9*$C9/$C$1*Index_운영!AY$10,IF(AX9=0,$D9*$C9/$C$1*Index_운영!AY$10,AX9*(1+$E9*Index_운영!AY$19))))</f>
        <v>57950.148224756711</v>
      </c>
      <c r="AZ9" s="591">
        <f>IF('Control Panel_운영'!$P$171="임차인부담",0,IF(AZ$2=0,$D9*$C9/$C$1*Index_운영!AZ$10,IF(AY9=0,$D9*$C9/$C$1*Index_운영!AZ$10,AY9*(1+$E9*Index_운영!AZ$19))))</f>
        <v>57950.148224756711</v>
      </c>
      <c r="BA9" s="591">
        <f>IF('Control Panel_운영'!$P$171="임차인부담",0,IF(BA$2=0,$D9*$C9/$C$1*Index_운영!BA$10,IF(AZ9=0,$D9*$C9/$C$1*Index_운영!BA$10,AZ9*(1+$E9*Index_운영!BA$19))))</f>
        <v>57950.148224756711</v>
      </c>
      <c r="BB9" s="591">
        <f>IF('Control Panel_운영'!$P$171="임차인부담",0,IF(BB$2=0,$D9*$C9/$C$1*Index_운영!BB$10,IF(BA9=0,$D9*$C9/$C$1*Index_운영!BB$10,BA9*(1+$E9*Index_운영!BB$19))))</f>
        <v>57950.148224756711</v>
      </c>
      <c r="BC9" s="591">
        <f>IF('Control Panel_운영'!$P$171="임차인부담",0,IF(BC$2=0,$D9*$C9/$C$1*Index_운영!BC$10,IF(BB9=0,$D9*$C9/$C$1*Index_운영!BC$10,BB9*(1+$E9*Index_운영!BC$19))))</f>
        <v>59109.151189251847</v>
      </c>
      <c r="BD9" s="591">
        <f>IF('Control Panel_운영'!$P$171="임차인부담",0,IF(BD$2=0,$D9*$C9/$C$1*Index_운영!BD$10,IF(BC9=0,$D9*$C9/$C$1*Index_운영!BD$10,BC9*(1+$E9*Index_운영!BD$19))))</f>
        <v>59109.151189251847</v>
      </c>
      <c r="BE9" s="591">
        <f>IF('Control Panel_운영'!$P$171="임차인부담",0,IF(BE$2=0,$D9*$C9/$C$1*Index_운영!BE$10,IF(BD9=0,$D9*$C9/$C$1*Index_운영!BE$10,BD9*(1+$E9*Index_운영!BE$19))))</f>
        <v>59109.151189251847</v>
      </c>
      <c r="BF9" s="591">
        <f>IF('Control Panel_운영'!$P$171="임차인부담",0,IF(BF$2=0,$D9*$C9/$C$1*Index_운영!BF$10,IF(BE9=0,$D9*$C9/$C$1*Index_운영!BF$10,BE9*(1+$E9*Index_운영!BF$19))))</f>
        <v>59109.151189251847</v>
      </c>
      <c r="BG9" s="591">
        <f>IF('Control Panel_운영'!$P$171="임차인부담",0,IF(BG$2=0,$D9*$C9/$C$1*Index_운영!BG$10,IF(BF9=0,$D9*$C9/$C$1*Index_운영!BG$10,BF9*(1+$E9*Index_운영!BG$19))))</f>
        <v>59109.151189251847</v>
      </c>
      <c r="BH9" s="591">
        <f>IF('Control Panel_운영'!$P$171="임차인부담",0,IF(BH$2=0,$D9*$C9/$C$1*Index_운영!BH$10,IF(BG9=0,$D9*$C9/$C$1*Index_운영!BH$10,BG9*(1+$E9*Index_운영!BH$19))))</f>
        <v>59109.151189251847</v>
      </c>
      <c r="BI9" s="591">
        <f>IF('Control Panel_운영'!$P$171="임차인부담",0,IF(BI$2=0,$D9*$C9/$C$1*Index_운영!BI$10,IF(BH9=0,$D9*$C9/$C$1*Index_운영!BI$10,BH9*(1+$E9*Index_운영!BI$19))))</f>
        <v>59109.151189251847</v>
      </c>
      <c r="BJ9" s="591">
        <f>IF('Control Panel_운영'!$P$171="임차인부담",0,IF(BJ$2=0,$D9*$C9/$C$1*Index_운영!BJ$10,IF(BI9=0,$D9*$C9/$C$1*Index_운영!BJ$10,BI9*(1+$E9*Index_운영!BJ$19))))</f>
        <v>59109.151189251847</v>
      </c>
      <c r="BK9" s="591">
        <f>IF('Control Panel_운영'!$P$171="임차인부담",0,IF(BK$2=0,$D9*$C9/$C$1*Index_운영!BK$10,IF(BJ9=0,$D9*$C9/$C$1*Index_운영!BK$10,BJ9*(1+$E9*Index_운영!BK$19))))</f>
        <v>59109.151189251847</v>
      </c>
      <c r="BL9" s="591">
        <f>IF('Control Panel_운영'!$P$171="임차인부담",0,IF(BL$2=0,$D9*$C9/$C$1*Index_운영!BL$10,IF(BK9=0,$D9*$C9/$C$1*Index_운영!BL$10,BK9*(1+$E9*Index_운영!BL$19))))</f>
        <v>59109.151189251847</v>
      </c>
      <c r="BM9" s="591">
        <f>IF('Control Panel_운영'!$P$171="임차인부담",0,IF(BM$2=0,$D9*$C9/$C$1*Index_운영!BM$10,IF(BL9=0,$D9*$C9/$C$1*Index_운영!BM$10,BL9*(1+$E9*Index_운영!BM$19))))</f>
        <v>59109.151189251847</v>
      </c>
      <c r="BN9" s="591">
        <f>IF('Control Panel_운영'!$P$171="임차인부담",0,IF(BN$2=0,$D9*$C9/$C$1*Index_운영!BN$10,IF(BM9=0,$D9*$C9/$C$1*Index_운영!BN$10,BM9*(1+$E9*Index_운영!BN$19))))</f>
        <v>59109.151189251847</v>
      </c>
      <c r="BO9" s="591">
        <f>IF('Control Panel_운영'!$P$171="임차인부담",0,IF(BO$2=0,$D9*$C9/$C$1*Index_운영!BO$10,IF(BN9=0,$D9*$C9/$C$1*Index_운영!BO$10,BN9*(1+$E9*Index_운영!BO$19))))</f>
        <v>60291.334213036884</v>
      </c>
      <c r="BP9" s="591">
        <f>IF('Control Panel_운영'!$P$171="임차인부담",0,IF(BP$2=0,$D9*$C9/$C$1*Index_운영!BP$10,IF(BO9=0,$D9*$C9/$C$1*Index_운영!BP$10,BO9*(1+$E9*Index_운영!BP$19))))</f>
        <v>60291.334213036884</v>
      </c>
      <c r="BQ9" s="591">
        <f>IF('Control Panel_운영'!$P$171="임차인부담",0,IF(BQ$2=0,$D9*$C9/$C$1*Index_운영!BQ$10,IF(BP9=0,$D9*$C9/$C$1*Index_운영!BQ$10,BP9*(1+$E9*Index_운영!BQ$19))))</f>
        <v>60291.334213036884</v>
      </c>
      <c r="BR9" s="591">
        <f>IF('Control Panel_운영'!$P$171="임차인부담",0,IF(BR$2=0,$D9*$C9/$C$1*Index_운영!BR$10,IF(BQ9=0,$D9*$C9/$C$1*Index_운영!BR$10,BQ9*(1+$E9*Index_운영!BR$19))))</f>
        <v>60291.334213036884</v>
      </c>
      <c r="BS9" s="591">
        <f>IF('Control Panel_운영'!$P$171="임차인부담",0,IF(BS$2=0,$D9*$C9/$C$1*Index_운영!BS$10,IF(BR9=0,$D9*$C9/$C$1*Index_운영!BS$10,BR9*(1+$E9*Index_운영!BS$19))))</f>
        <v>60291.334213036884</v>
      </c>
      <c r="BT9" s="591">
        <f>IF('Control Panel_운영'!$P$171="임차인부담",0,IF(BT$2=0,$D9*$C9/$C$1*Index_운영!BT$10,IF(BS9=0,$D9*$C9/$C$1*Index_운영!BT$10,BS9*(1+$E9*Index_운영!BT$19))))</f>
        <v>60291.334213036884</v>
      </c>
      <c r="BU9" s="591">
        <f>IF('Control Panel_운영'!$P$171="임차인부담",0,IF(BU$2=0,$D9*$C9/$C$1*Index_운영!BU$10,IF(BT9=0,$D9*$C9/$C$1*Index_운영!BU$10,BT9*(1+$E9*Index_운영!BU$19))))</f>
        <v>60291.334213036884</v>
      </c>
      <c r="BV9" s="591">
        <f>IF('Control Panel_운영'!$P$171="임차인부담",0,IF(BV$2=0,$D9*$C9/$C$1*Index_운영!BV$10,IF(BU9=0,$D9*$C9/$C$1*Index_운영!BV$10,BU9*(1+$E9*Index_운영!BV$19))))</f>
        <v>60291.334213036884</v>
      </c>
      <c r="BW9" s="591">
        <f>IF('Control Panel_운영'!$P$171="임차인부담",0,IF(BW$2=0,$D9*$C9/$C$1*Index_운영!BW$10,IF(BV9=0,$D9*$C9/$C$1*Index_운영!BW$10,BV9*(1+$E9*Index_운영!BW$19))))</f>
        <v>60291.334213036884</v>
      </c>
      <c r="BX9" s="591">
        <f>IF('Control Panel_운영'!$P$171="임차인부담",0,IF(BX$2=0,$D9*$C9/$C$1*Index_운영!BX$10,IF(BW9=0,$D9*$C9/$C$1*Index_운영!BX$10,BW9*(1+$E9*Index_운영!BX$19))))</f>
        <v>60291.334213036884</v>
      </c>
      <c r="BY9" s="591">
        <f>IF('Control Panel_운영'!$P$171="임차인부담",0,IF(BY$2=0,$D9*$C9/$C$1*Index_운영!BY$10,IF(BX9=0,$D9*$C9/$C$1*Index_운영!BY$10,BX9*(1+$E9*Index_운영!BY$19))))</f>
        <v>60291.334213036884</v>
      </c>
      <c r="BZ9" s="591">
        <f>IF('Control Panel_운영'!$P$171="임차인부담",0,IF(BZ$2=0,$D9*$C9/$C$1*Index_운영!BZ$10,IF(BY9=0,$D9*$C9/$C$1*Index_운영!BZ$10,BY9*(1+$E9*Index_운영!BZ$19))))</f>
        <v>60291.334213036884</v>
      </c>
      <c r="CA9" s="591">
        <f>IF('Control Panel_운영'!$P$171="임차인부담",0,IF(CA$2=0,$D9*$C9/$C$1*Index_운영!CA$10,IF(BZ9=0,$D9*$C9/$C$1*Index_운영!CA$10,BZ9*(1+$E9*Index_운영!CA$19))))</f>
        <v>61497.160897297625</v>
      </c>
      <c r="CB9" s="591">
        <f>IF('Control Panel_운영'!$P$171="임차인부담",0,IF(CB$2=0,$D9*$C9/$C$1*Index_운영!CB$10,IF(CA9=0,$D9*$C9/$C$1*Index_운영!CB$10,CA9*(1+$E9*Index_운영!CB$19))))</f>
        <v>61497.160897297625</v>
      </c>
      <c r="CC9" s="591">
        <f>IF('Control Panel_운영'!$P$171="임차인부담",0,IF(CC$2=0,$D9*$C9/$C$1*Index_운영!CC$10,IF(CB9=0,$D9*$C9/$C$1*Index_운영!CC$10,CB9*(1+$E9*Index_운영!CC$19))))</f>
        <v>61497.160897297625</v>
      </c>
      <c r="CD9" s="591">
        <f>IF('Control Panel_운영'!$P$171="임차인부담",0,IF(CD$2=0,$D9*$C9/$C$1*Index_운영!CD$10,IF(CC9=0,$D9*$C9/$C$1*Index_운영!CD$10,CC9*(1+$E9*Index_운영!CD$19))))</f>
        <v>61497.160897297625</v>
      </c>
      <c r="CE9" s="591">
        <f>IF('Control Panel_운영'!$P$171="임차인부담",0,IF(CE$2=0,$D9*$C9/$C$1*Index_운영!CE$10,IF(CD9=0,$D9*$C9/$C$1*Index_운영!CE$10,CD9*(1+$E9*Index_운영!CE$19))))</f>
        <v>61497.160897297625</v>
      </c>
      <c r="CF9" s="591">
        <f>IF('Control Panel_운영'!$P$171="임차인부담",0,IF(CF$2=0,$D9*$C9/$C$1*Index_운영!CF$10,IF(CE9=0,$D9*$C9/$C$1*Index_운영!CF$10,CE9*(1+$E9*Index_운영!CF$19))))</f>
        <v>61497.160897297625</v>
      </c>
      <c r="CG9" s="591">
        <f>IF('Control Panel_운영'!$P$171="임차인부담",0,IF(CG$2=0,$D9*$C9/$C$1*Index_운영!CG$10,IF(CF9=0,$D9*$C9/$C$1*Index_운영!CG$10,CF9*(1+$E9*Index_운영!CG$19))))</f>
        <v>61497.160897297625</v>
      </c>
      <c r="CH9" s="591">
        <f>IF('Control Panel_운영'!$P$171="임차인부담",0,IF(CH$2=0,$D9*$C9/$C$1*Index_운영!CH$10,IF(CG9=0,$D9*$C9/$C$1*Index_운영!CH$10,CG9*(1+$E9*Index_운영!CH$19))))</f>
        <v>61497.160897297625</v>
      </c>
      <c r="CI9" s="591">
        <f>IF('Control Panel_운영'!$P$171="임차인부담",0,IF(CI$2=0,$D9*$C9/$C$1*Index_운영!CI$10,IF(CH9=0,$D9*$C9/$C$1*Index_운영!CI$10,CH9*(1+$E9*Index_운영!CI$19))))</f>
        <v>61497.160897297625</v>
      </c>
      <c r="CJ9" s="591">
        <f>IF('Control Panel_운영'!$P$171="임차인부담",0,IF(CJ$2=0,$D9*$C9/$C$1*Index_운영!CJ$10,IF(CI9=0,$D9*$C9/$C$1*Index_운영!CJ$10,CI9*(1+$E9*Index_운영!CJ$19))))</f>
        <v>61497.160897297625</v>
      </c>
      <c r="CK9" s="591">
        <f>IF('Control Panel_운영'!$P$171="임차인부담",0,IF(CK$2=0,$D9*$C9/$C$1*Index_운영!CK$10,IF(CJ9=0,$D9*$C9/$C$1*Index_운영!CK$10,CJ9*(1+$E9*Index_운영!CK$19))))</f>
        <v>61497.160897297625</v>
      </c>
      <c r="CL9" s="591">
        <f>IF('Control Panel_운영'!$P$171="임차인부담",0,IF(CL$2=0,$D9*$C9/$C$1*Index_운영!CL$10,IF(CK9=0,$D9*$C9/$C$1*Index_운영!CL$10,CK9*(1+$E9*Index_운영!CL$19))))</f>
        <v>61497.160897297625</v>
      </c>
      <c r="CM9" s="591">
        <f>IF('Control Panel_운영'!$P$171="임차인부담",0,IF(CM$2=0,$D9*$C9/$C$1*Index_운영!CM$10,IF(CL9=0,$D9*$C9/$C$1*Index_운영!CM$10,CL9*(1+$E9*Index_운영!CM$19))))</f>
        <v>62727.104115243579</v>
      </c>
      <c r="CN9" s="591">
        <f>IF('Control Panel_운영'!$P$171="임차인부담",0,IF(CN$2=0,$D9*$C9/$C$1*Index_운영!CN$10,IF(CM9=0,$D9*$C9/$C$1*Index_운영!CN$10,CM9*(1+$E9*Index_운영!CN$19))))</f>
        <v>62727.104115243579</v>
      </c>
      <c r="CO9" s="591">
        <f>IF('Control Panel_운영'!$P$171="임차인부담",0,IF(CO$2=0,$D9*$C9/$C$1*Index_운영!CO$10,IF(CN9=0,$D9*$C9/$C$1*Index_운영!CO$10,CN9*(1+$E9*Index_운영!CO$19))))</f>
        <v>62727.104115243579</v>
      </c>
      <c r="CP9" s="591">
        <f>IF('Control Panel_운영'!$P$171="임차인부담",0,IF(CP$2=0,$D9*$C9/$C$1*Index_운영!CP$10,IF(CO9=0,$D9*$C9/$C$1*Index_운영!CP$10,CO9*(1+$E9*Index_운영!CP$19))))</f>
        <v>62727.104115243579</v>
      </c>
      <c r="CQ9" s="591">
        <f>IF('Control Panel_운영'!$P$171="임차인부담",0,IF(CQ$2=0,$D9*$C9/$C$1*Index_운영!CQ$10,IF(CP9=0,$D9*$C9/$C$1*Index_운영!CQ$10,CP9*(1+$E9*Index_운영!CQ$19))))</f>
        <v>62727.104115243579</v>
      </c>
      <c r="CR9" s="591">
        <f>IF('Control Panel_운영'!$P$171="임차인부담",0,IF(CR$2=0,$D9*$C9/$C$1*Index_운영!CR$10,IF(CQ9=0,$D9*$C9/$C$1*Index_운영!CR$10,CQ9*(1+$E9*Index_운영!CR$19))))</f>
        <v>62727.104115243579</v>
      </c>
      <c r="CS9" s="591">
        <f>IF('Control Panel_운영'!$P$171="임차인부담",0,IF(CS$2=0,$D9*$C9/$C$1*Index_운영!CS$10,IF(CR9=0,$D9*$C9/$C$1*Index_운영!CS$10,CR9*(1+$E9*Index_운영!CS$19))))</f>
        <v>62727.104115243579</v>
      </c>
      <c r="CT9" s="591">
        <f>IF('Control Panel_운영'!$P$171="임차인부담",0,IF(CT$2=0,$D9*$C9/$C$1*Index_운영!CT$10,IF(CS9=0,$D9*$C9/$C$1*Index_운영!CT$10,CS9*(1+$E9*Index_운영!CT$19))))</f>
        <v>62727.104115243579</v>
      </c>
      <c r="CU9" s="591">
        <f>IF('Control Panel_운영'!$P$171="임차인부담",0,IF(CU$2=0,$D9*$C9/$C$1*Index_운영!CU$10,IF(CT9=0,$D9*$C9/$C$1*Index_운영!CU$10,CT9*(1+$E9*Index_운영!CU$19))))</f>
        <v>62727.104115243579</v>
      </c>
      <c r="CV9" s="591">
        <f>IF('Control Panel_운영'!$P$171="임차인부담",0,IF(CV$2=0,$D9*$C9/$C$1*Index_운영!CV$10,IF(CU9=0,$D9*$C9/$C$1*Index_운영!CV$10,CU9*(1+$E9*Index_운영!CV$19))))</f>
        <v>62727.104115243579</v>
      </c>
      <c r="CW9" s="591">
        <f>IF('Control Panel_운영'!$P$171="임차인부담",0,IF(CW$2=0,$D9*$C9/$C$1*Index_운영!CW$10,IF(CV9=0,$D9*$C9/$C$1*Index_운영!CW$10,CV9*(1+$E9*Index_운영!CW$19))))</f>
        <v>62727.104115243579</v>
      </c>
      <c r="CX9" s="591">
        <f>IF('Control Panel_운영'!$P$171="임차인부담",0,IF(CX$2=0,$D9*$C9/$C$1*Index_운영!CX$10,IF(CW9=0,$D9*$C9/$C$1*Index_운영!CX$10,CW9*(1+$E9*Index_운영!CX$19))))</f>
        <v>62727.104115243579</v>
      </c>
      <c r="CY9" s="591">
        <f>IF('Control Panel_운영'!$P$171="임차인부담",0,IF(CY$2=0,$D9*$C9/$C$1*Index_운영!CY$10,IF(CX9=0,$D9*$C9/$C$1*Index_운영!CY$10,CX9*(1+$E9*Index_운영!CY$19))))</f>
        <v>63981.646197548449</v>
      </c>
      <c r="CZ9" s="591">
        <f>IF('Control Panel_운영'!$P$171="임차인부담",0,IF(CZ$2=0,$D9*$C9/$C$1*Index_운영!CZ$10,IF(CY9=0,$D9*$C9/$C$1*Index_운영!CZ$10,CY9*(1+$E9*Index_운영!CZ$19))))</f>
        <v>63981.646197548449</v>
      </c>
      <c r="DA9" s="591">
        <f>IF('Control Panel_운영'!$P$171="임차인부담",0,IF(DA$2=0,$D9*$C9/$C$1*Index_운영!DA$10,IF(CZ9=0,$D9*$C9/$C$1*Index_운영!DA$10,CZ9*(1+$E9*Index_운영!DA$19))))</f>
        <v>63981.646197548449</v>
      </c>
      <c r="DB9" s="591">
        <f>IF('Control Panel_운영'!$P$171="임차인부담",0,IF(DB$2=0,$D9*$C9/$C$1*Index_운영!DB$10,IF(DA9=0,$D9*$C9/$C$1*Index_운영!DB$10,DA9*(1+$E9*Index_운영!DB$19))))</f>
        <v>63981.646197548449</v>
      </c>
      <c r="DC9" s="591">
        <f>IF('Control Panel_운영'!$P$171="임차인부담",0,IF(DC$2=0,$D9*$C9/$C$1*Index_운영!DC$10,IF(DB9=0,$D9*$C9/$C$1*Index_운영!DC$10,DB9*(1+$E9*Index_운영!DC$19))))</f>
        <v>63981.646197548449</v>
      </c>
      <c r="DD9" s="591">
        <f>IF('Control Panel_운영'!$P$171="임차인부담",0,IF(DD$2=0,$D9*$C9/$C$1*Index_운영!DD$10,IF(DC9=0,$D9*$C9/$C$1*Index_운영!DD$10,DC9*(1+$E9*Index_운영!DD$19))))</f>
        <v>63981.646197548449</v>
      </c>
      <c r="DE9" s="591">
        <f>IF('Control Panel_운영'!$P$171="임차인부담",0,IF(DE$2=0,$D9*$C9/$C$1*Index_운영!DE$10,IF(DD9=0,$D9*$C9/$C$1*Index_운영!DE$10,DD9*(1+$E9*Index_운영!DE$19))))</f>
        <v>63981.646197548449</v>
      </c>
      <c r="DF9" s="591">
        <f>IF('Control Panel_운영'!$P$171="임차인부담",0,IF(DF$2=0,$D9*$C9/$C$1*Index_운영!DF$10,IF(DE9=0,$D9*$C9/$C$1*Index_운영!DF$10,DE9*(1+$E9*Index_운영!DF$19))))</f>
        <v>63981.646197548449</v>
      </c>
      <c r="DG9" s="591">
        <f>IF('Control Panel_운영'!$P$171="임차인부담",0,IF(DG$2=0,$D9*$C9/$C$1*Index_운영!DG$10,IF(DF9=0,$D9*$C9/$C$1*Index_운영!DG$10,DF9*(1+$E9*Index_운영!DG$19))))</f>
        <v>63981.646197548449</v>
      </c>
      <c r="DH9" s="591">
        <f>IF('Control Panel_운영'!$P$171="임차인부담",0,IF(DH$2=0,$D9*$C9/$C$1*Index_운영!DH$10,IF(DG9=0,$D9*$C9/$C$1*Index_운영!DH$10,DG9*(1+$E9*Index_운영!DH$19))))</f>
        <v>63981.646197548449</v>
      </c>
      <c r="DI9" s="591">
        <f>IF('Control Panel_운영'!$P$171="임차인부담",0,IF(DI$2=0,$D9*$C9/$C$1*Index_운영!DI$10,IF(DH9=0,$D9*$C9/$C$1*Index_운영!DI$10,DH9*(1+$E9*Index_운영!DI$19))))</f>
        <v>63981.646197548449</v>
      </c>
      <c r="DJ9" s="591">
        <f>IF('Control Panel_운영'!$P$171="임차인부담",0,IF(DJ$2=0,$D9*$C9/$C$1*Index_운영!DJ$10,IF(DI9=0,$D9*$C9/$C$1*Index_운영!DJ$10,DI9*(1+$E9*Index_운영!DJ$19))))</f>
        <v>63981.646197548449</v>
      </c>
      <c r="DK9" s="591">
        <f>IF('Control Panel_운영'!$P$171="임차인부담",0,IF(DK$2=0,$D9*$C9/$C$1*Index_운영!DK$10,IF(DJ9=0,$D9*$C9/$C$1*Index_운영!DK$10,DJ9*(1+$E9*Index_운영!DK$19))))</f>
        <v>65261.279121499421</v>
      </c>
      <c r="DL9" s="591">
        <f>IF('Control Panel_운영'!$P$171="임차인부담",0,IF(DL$2=0,$D9*$C9/$C$1*Index_운영!DL$10,IF(DK9=0,$D9*$C9/$C$1*Index_운영!DL$10,DK9*(1+$E9*Index_운영!DL$19))))</f>
        <v>65261.279121499421</v>
      </c>
      <c r="DM9" s="591">
        <f>IF('Control Panel_운영'!$P$171="임차인부담",0,IF(DM$2=0,$D9*$C9/$C$1*Index_운영!DM$10,IF(DL9=0,$D9*$C9/$C$1*Index_운영!DM$10,DL9*(1+$E9*Index_운영!DM$19))))</f>
        <v>65261.279121499421</v>
      </c>
      <c r="DN9" s="591">
        <f>IF('Control Panel_운영'!$P$171="임차인부담",0,IF(DN$2=0,$D9*$C9/$C$1*Index_운영!DN$10,IF(DM9=0,$D9*$C9/$C$1*Index_운영!DN$10,DM9*(1+$E9*Index_운영!DN$19))))</f>
        <v>65261.279121499421</v>
      </c>
      <c r="DO9" s="591">
        <f>IF('Control Panel_운영'!$P$171="임차인부담",0,IF(DO$2=0,$D9*$C9/$C$1*Index_운영!DO$10,IF(DN9=0,$D9*$C9/$C$1*Index_운영!DO$10,DN9*(1+$E9*Index_운영!DO$19))))</f>
        <v>65261.279121499421</v>
      </c>
      <c r="DP9" s="591">
        <f>IF('Control Panel_운영'!$P$171="임차인부담",0,IF(DP$2=0,$D9*$C9/$C$1*Index_운영!DP$10,IF(DO9=0,$D9*$C9/$C$1*Index_운영!DP$10,DO9*(1+$E9*Index_운영!DP$19))))</f>
        <v>65261.279121499421</v>
      </c>
      <c r="DQ9" s="591">
        <f>IF('Control Panel_운영'!$P$171="임차인부담",0,IF(DQ$2=0,$D9*$C9/$C$1*Index_운영!DQ$10,IF(DP9=0,$D9*$C9/$C$1*Index_운영!DQ$10,DP9*(1+$E9*Index_운영!DQ$19))))</f>
        <v>65261.279121499421</v>
      </c>
      <c r="DR9" s="591">
        <f>IF('Control Panel_운영'!$P$171="임차인부담",0,IF(DR$2=0,$D9*$C9/$C$1*Index_운영!DR$10,IF(DQ9=0,$D9*$C9/$C$1*Index_운영!DR$10,DQ9*(1+$E9*Index_운영!DR$19))))</f>
        <v>65261.279121499421</v>
      </c>
      <c r="DS9" s="591">
        <f>IF('Control Panel_운영'!$P$171="임차인부담",0,IF(DS$2=0,$D9*$C9/$C$1*Index_운영!DS$10,IF(DR9=0,$D9*$C9/$C$1*Index_운영!DS$10,DR9*(1+$E9*Index_운영!DS$19))))</f>
        <v>65261.279121499421</v>
      </c>
      <c r="DT9" s="591">
        <f>IF('Control Panel_운영'!$P$171="임차인부담",0,IF(DT$2=0,$D9*$C9/$C$1*Index_운영!DT$10,IF(DS9=0,$D9*$C9/$C$1*Index_운영!DT$10,DS9*(1+$E9*Index_운영!DT$19))))</f>
        <v>65261.279121499421</v>
      </c>
      <c r="DU9" s="591">
        <f>IF('Control Panel_운영'!$P$171="임차인부담",0,IF(DU$2=0,$D9*$C9/$C$1*Index_운영!DU$10,IF(DT9=0,$D9*$C9/$C$1*Index_운영!DU$10,DT9*(1+$E9*Index_운영!DU$19))))</f>
        <v>65261.279121499421</v>
      </c>
      <c r="DV9" s="591">
        <f>IF('Control Panel_운영'!$P$171="임차인부담",0,IF(DV$2=0,$D9*$C9/$C$1*Index_운영!DV$10,IF(DU9=0,$D9*$C9/$C$1*Index_운영!DV$10,DU9*(1+$E9*Index_운영!DV$19))))</f>
        <v>65261.279121499421</v>
      </c>
    </row>
    <row r="10" spans="1:126" s="464" customFormat="1" x14ac:dyDescent="0.4">
      <c r="A10" s="736"/>
      <c r="B10" s="444" t="str">
        <f>'Control Panel_운영'!$K172</f>
        <v>토지사용료</v>
      </c>
      <c r="C10" s="1242">
        <f>'Control Panel_운영'!$J$170</f>
        <v>6424.4375250000003</v>
      </c>
      <c r="D10" s="606">
        <f>'Control Panel_운영'!$M172</f>
        <v>12322.738972649075</v>
      </c>
      <c r="E10" s="953">
        <f>'Control Panel_운영'!$L172</f>
        <v>0.05</v>
      </c>
      <c r="F10" s="590">
        <f>IF('Control Panel_운영'!$P$172="임차인부담",0,IF(F$2=0,$D10*$C10/$C$1*Index_운영!F$10,IF(E10=0,$D10*$C10/$C$1*Index_운영!F$10,E10*(1+$E10*Index_운영!F$19))))</f>
        <v>0</v>
      </c>
      <c r="G10" s="1368">
        <v>0</v>
      </c>
      <c r="H10" s="1368">
        <v>0</v>
      </c>
      <c r="I10" s="1368">
        <v>0</v>
      </c>
      <c r="J10" s="1368">
        <v>0</v>
      </c>
      <c r="K10" s="1368">
        <v>0</v>
      </c>
      <c r="L10" s="1368">
        <v>0</v>
      </c>
      <c r="M10" s="1368">
        <v>0</v>
      </c>
      <c r="N10" s="1368">
        <v>0</v>
      </c>
      <c r="O10" s="1368">
        <v>0</v>
      </c>
      <c r="P10" s="1368">
        <v>0</v>
      </c>
      <c r="Q10" s="1368">
        <v>0</v>
      </c>
      <c r="R10" s="1368">
        <v>0</v>
      </c>
      <c r="S10" s="591">
        <f>IF('Control Panel_운영'!$P$172="임차인부담",0,IF(S$2=0,$D10*$C10/$C$1*Index_운영!S$10,IF(R10=0,$D10*$C10/$C$1*Index_운영!S$10,R10*(1+$E10*Index_운영!S$19))))</f>
        <v>79166.666666666672</v>
      </c>
      <c r="T10" s="591">
        <f>IF('Control Panel_운영'!$P$172="임차인부담",0,IF(T$2=0,$D10*$C10/$C$1*Index_운영!T$10,IF(S10=0,$D10*$C10/$C$1*Index_운영!T$10,S10*(1+$E10*Index_운영!T$19))))</f>
        <v>79166.666666666672</v>
      </c>
      <c r="U10" s="591">
        <f>IF('Control Panel_운영'!$P$172="임차인부담",0,IF(U$2=0,$D10*$C10/$C$1*Index_운영!U$10,IF(T10=0,$D10*$C10/$C$1*Index_운영!U$10,T10*(1+$E10*Index_운영!U$19))))</f>
        <v>79166.666666666672</v>
      </c>
      <c r="V10" s="591">
        <f>IF('Control Panel_운영'!$P$172="임차인부담",0,IF(V$2=0,$D10*$C10/$C$1*Index_운영!V$10,IF(U10=0,$D10*$C10/$C$1*Index_운영!V$10,U10*(1+$E10*Index_운영!V$19))))</f>
        <v>79166.666666666672</v>
      </c>
      <c r="W10" s="591">
        <f>IF('Control Panel_운영'!$P$172="임차인부담",0,IF(W$2=0,$D10*$C10/$C$1*Index_운영!W$10,IF(V10=0,$D10*$C10/$C$1*Index_운영!W$10,V10*(1+$E10*Index_운영!W$19))))</f>
        <v>79166.666666666672</v>
      </c>
      <c r="X10" s="591">
        <f>IF('Control Panel_운영'!$P$172="임차인부담",0,IF(X$2=0,$D10*$C10/$C$1*Index_운영!X$10,IF(W10=0,$D10*$C10/$C$1*Index_운영!X$10,W10*(1+$E10*Index_운영!X$19))))</f>
        <v>79166.666666666672</v>
      </c>
      <c r="Y10" s="591">
        <f>IF('Control Panel_운영'!$P$172="임차인부담",0,IF(Y$2=0,$D10*$C10/$C$1*Index_운영!Y$10,IF(X10=0,$D10*$C10/$C$1*Index_운영!Y$10,X10*(1+$E10*Index_운영!Y$19))))</f>
        <v>79166.666666666672</v>
      </c>
      <c r="Z10" s="591">
        <f>IF('Control Panel_운영'!$P$172="임차인부담",0,IF(Z$2=0,$D10*$C10/$C$1*Index_운영!Z$10,IF(Y10=0,$D10*$C10/$C$1*Index_운영!Z$10,Y10*(1+$E10*Index_운영!Z$19))))</f>
        <v>79166.666666666672</v>
      </c>
      <c r="AA10" s="591">
        <f>IF('Control Panel_운영'!$P$172="임차인부담",0,IF(AA$2=0,$D10*$C10/$C$1*Index_운영!AA$10,IF(Z10=0,$D10*$C10/$C$1*Index_운영!AA$10,Z10*(1+$E10*Index_운영!AA$19))))</f>
        <v>79166.666666666672</v>
      </c>
      <c r="AB10" s="591">
        <f>IF('Control Panel_운영'!$P$172="임차인부담",0,IF(AB$2=0,$D10*$C10/$C$1*Index_운영!AB$10,IF(AA10=0,$D10*$C10/$C$1*Index_운영!AB$10,AA10*(1+$E10*Index_운영!AB$19))))</f>
        <v>79166.666666666672</v>
      </c>
      <c r="AC10" s="591">
        <f>IF('Control Panel_운영'!$P$172="임차인부담",0,IF(AC$2=0,$D10*$C10/$C$1*Index_운영!AC$10,IF(AB10=0,$D10*$C10/$C$1*Index_운영!AC$10,AB10*(1+$E10*Index_운영!AC$19))))</f>
        <v>79166.666666666672</v>
      </c>
      <c r="AD10" s="591">
        <f>IF('Control Panel_운영'!$P$172="임차인부담",0,IF(AD$2=0,$D10*$C10/$C$1*Index_운영!AD$10,IF(AC10=0,$D10*$C10/$C$1*Index_운영!AD$10,AC10*(1+$E10*Index_운영!AD$19))))</f>
        <v>79166.666666666672</v>
      </c>
      <c r="AE10" s="591">
        <f>IF('Control Panel_운영'!$P$172="임차인부담",0,IF(AE$2=0,$D10*$C10/$C$1*Index_운영!AE$10,IF(AD10=0,$D10*$C10/$C$1*Index_운영!AE$10,AD10*(1+$E10*Index_운영!AE$19))))</f>
        <v>83125.000000000015</v>
      </c>
      <c r="AF10" s="591">
        <f>IF('Control Panel_운영'!$P$172="임차인부담",0,IF(AF$2=0,$D10*$C10/$C$1*Index_운영!AF$10,IF(AE10=0,$D10*$C10/$C$1*Index_운영!AF$10,AE10*(1+$E10*Index_운영!AF$19))))</f>
        <v>83125.000000000015</v>
      </c>
      <c r="AG10" s="591">
        <f>IF('Control Panel_운영'!$P$172="임차인부담",0,IF(AG$2=0,$D10*$C10/$C$1*Index_운영!AG$10,IF(AF10=0,$D10*$C10/$C$1*Index_운영!AG$10,AF10*(1+$E10*Index_운영!AG$19))))</f>
        <v>83125.000000000015</v>
      </c>
      <c r="AH10" s="591">
        <f>IF('Control Panel_운영'!$P$172="임차인부담",0,IF(AH$2=0,$D10*$C10/$C$1*Index_운영!AH$10,IF(AG10=0,$D10*$C10/$C$1*Index_운영!AH$10,AG10*(1+$E10*Index_운영!AH$19))))</f>
        <v>83125.000000000015</v>
      </c>
      <c r="AI10" s="591">
        <f>IF('Control Panel_운영'!$P$172="임차인부담",0,IF(AI$2=0,$D10*$C10/$C$1*Index_운영!AI$10,IF(AH10=0,$D10*$C10/$C$1*Index_운영!AI$10,AH10*(1+$E10*Index_운영!AI$19))))</f>
        <v>83125.000000000015</v>
      </c>
      <c r="AJ10" s="591">
        <f>IF('Control Panel_운영'!$P$172="임차인부담",0,IF(AJ$2=0,$D10*$C10/$C$1*Index_운영!AJ$10,IF(AI10=0,$D10*$C10/$C$1*Index_운영!AJ$10,AI10*(1+$E10*Index_운영!AJ$19))))</f>
        <v>83125.000000000015</v>
      </c>
      <c r="AK10" s="591">
        <f>IF('Control Panel_운영'!$P$172="임차인부담",0,IF(AK$2=0,$D10*$C10/$C$1*Index_운영!AK$10,IF(AJ10=0,$D10*$C10/$C$1*Index_운영!AK$10,AJ10*(1+$E10*Index_운영!AK$19))))</f>
        <v>83125.000000000015</v>
      </c>
      <c r="AL10" s="591">
        <f>IF('Control Panel_운영'!$P$172="임차인부담",0,IF(AL$2=0,$D10*$C10/$C$1*Index_운영!AL$10,IF(AK10=0,$D10*$C10/$C$1*Index_운영!AL$10,AK10*(1+$E10*Index_운영!AL$19))))</f>
        <v>83125.000000000015</v>
      </c>
      <c r="AM10" s="591">
        <f>IF('Control Panel_운영'!$P$172="임차인부담",0,IF(AM$2=0,$D10*$C10/$C$1*Index_운영!AM$10,IF(AL10=0,$D10*$C10/$C$1*Index_운영!AM$10,AL10*(1+$E10*Index_운영!AM$19))))</f>
        <v>83125.000000000015</v>
      </c>
      <c r="AN10" s="591">
        <f>IF('Control Panel_운영'!$P$172="임차인부담",0,IF(AN$2=0,$D10*$C10/$C$1*Index_운영!AN$10,IF(AM10=0,$D10*$C10/$C$1*Index_운영!AN$10,AM10*(1+$E10*Index_운영!AN$19))))</f>
        <v>83125.000000000015</v>
      </c>
      <c r="AO10" s="591">
        <f>IF('Control Panel_운영'!$P$172="임차인부담",0,IF(AO$2=0,$D10*$C10/$C$1*Index_운영!AO$10,IF(AN10=0,$D10*$C10/$C$1*Index_운영!AO$10,AN10*(1+$E10*Index_운영!AO$19))))</f>
        <v>83125.000000000015</v>
      </c>
      <c r="AP10" s="591">
        <f>IF('Control Panel_운영'!$P$172="임차인부담",0,IF(AP$2=0,$D10*$C10/$C$1*Index_운영!AP$10,IF(AO10=0,$D10*$C10/$C$1*Index_운영!AP$10,AO10*(1+$E10*Index_운영!AP$19))))</f>
        <v>83125.000000000015</v>
      </c>
      <c r="AQ10" s="591">
        <f>IF('Control Panel_운영'!$P$172="임차인부담",0,IF(AQ$2=0,$D10*$C10/$C$1*Index_운영!AQ$10,IF(AP10=0,$D10*$C10/$C$1*Index_운영!AQ$10,AP10*(1+$E10*Index_운영!AQ$19))))</f>
        <v>87281.250000000015</v>
      </c>
      <c r="AR10" s="591">
        <f>IF('Control Panel_운영'!$P$172="임차인부담",0,IF(AR$2=0,$D10*$C10/$C$1*Index_운영!AR$10,IF(AQ10=0,$D10*$C10/$C$1*Index_운영!AR$10,AQ10*(1+$E10*Index_운영!AR$19))))</f>
        <v>87281.250000000015</v>
      </c>
      <c r="AS10" s="591">
        <f>IF('Control Panel_운영'!$P$172="임차인부담",0,IF(AS$2=0,$D10*$C10/$C$1*Index_운영!AS$10,IF(AR10=0,$D10*$C10/$C$1*Index_운영!AS$10,AR10*(1+$E10*Index_운영!AS$19))))</f>
        <v>87281.250000000015</v>
      </c>
      <c r="AT10" s="591">
        <f>IF('Control Panel_운영'!$P$172="임차인부담",0,IF(AT$2=0,$D10*$C10/$C$1*Index_운영!AT$10,IF(AS10=0,$D10*$C10/$C$1*Index_운영!AT$10,AS10*(1+$E10*Index_운영!AT$19))))</f>
        <v>87281.250000000015</v>
      </c>
      <c r="AU10" s="591">
        <f>IF('Control Panel_운영'!$P$172="임차인부담",0,IF(AU$2=0,$D10*$C10/$C$1*Index_운영!AU$10,IF(AT10=0,$D10*$C10/$C$1*Index_운영!AU$10,AT10*(1+$E10*Index_운영!AU$19))))</f>
        <v>87281.250000000015</v>
      </c>
      <c r="AV10" s="591">
        <f>IF('Control Panel_운영'!$P$172="임차인부담",0,IF(AV$2=0,$D10*$C10/$C$1*Index_운영!AV$10,IF(AU10=0,$D10*$C10/$C$1*Index_운영!AV$10,AU10*(1+$E10*Index_운영!AV$19))))</f>
        <v>87281.250000000015</v>
      </c>
      <c r="AW10" s="591">
        <f>IF('Control Panel_운영'!$P$172="임차인부담",0,IF(AW$2=0,$D10*$C10/$C$1*Index_운영!AW$10,IF(AV10=0,$D10*$C10/$C$1*Index_운영!AW$10,AV10*(1+$E10*Index_운영!AW$19))))</f>
        <v>87281.250000000015</v>
      </c>
      <c r="AX10" s="591">
        <f>IF('Control Panel_운영'!$P$172="임차인부담",0,IF(AX$2=0,$D10*$C10/$C$1*Index_운영!AX$10,IF(AW10=0,$D10*$C10/$C$1*Index_운영!AX$10,AW10*(1+$E10*Index_운영!AX$19))))</f>
        <v>87281.250000000015</v>
      </c>
      <c r="AY10" s="591">
        <f>IF('Control Panel_운영'!$P$172="임차인부담",0,IF(AY$2=0,$D10*$C10/$C$1*Index_운영!AY$10,IF(AX10=0,$D10*$C10/$C$1*Index_운영!AY$10,AX10*(1+$E10*Index_운영!AY$19))))</f>
        <v>87281.250000000015</v>
      </c>
      <c r="AZ10" s="591">
        <f>IF('Control Panel_운영'!$P$172="임차인부담",0,IF(AZ$2=0,$D10*$C10/$C$1*Index_운영!AZ$10,IF(AY10=0,$D10*$C10/$C$1*Index_운영!AZ$10,AY10*(1+$E10*Index_운영!AZ$19))))</f>
        <v>87281.250000000015</v>
      </c>
      <c r="BA10" s="591">
        <f>IF('Control Panel_운영'!$P$172="임차인부담",0,IF(BA$2=0,$D10*$C10/$C$1*Index_운영!BA$10,IF(AZ10=0,$D10*$C10/$C$1*Index_운영!BA$10,AZ10*(1+$E10*Index_운영!BA$19))))</f>
        <v>87281.250000000015</v>
      </c>
      <c r="BB10" s="591">
        <f>IF('Control Panel_운영'!$P$172="임차인부담",0,IF(BB$2=0,$D10*$C10/$C$1*Index_운영!BB$10,IF(BA10=0,$D10*$C10/$C$1*Index_운영!BB$10,BA10*(1+$E10*Index_운영!BB$19))))</f>
        <v>87281.250000000015</v>
      </c>
      <c r="BC10" s="591">
        <f>IF('Control Panel_운영'!$P$172="임차인부담",0,IF(BC$2=0,$D10*$C10/$C$1*Index_운영!BC$10,IF(BB10=0,$D10*$C10/$C$1*Index_운영!BC$10,BB10*(1+$E10*Index_운영!BC$19))))</f>
        <v>91645.312500000015</v>
      </c>
      <c r="BD10" s="591">
        <f>IF('Control Panel_운영'!$P$172="임차인부담",0,IF(BD$2=0,$D10*$C10/$C$1*Index_운영!BD$10,IF(BC10=0,$D10*$C10/$C$1*Index_운영!BD$10,BC10*(1+$E10*Index_운영!BD$19))))</f>
        <v>91645.312500000015</v>
      </c>
      <c r="BE10" s="591">
        <f>IF('Control Panel_운영'!$P$172="임차인부담",0,IF(BE$2=0,$D10*$C10/$C$1*Index_운영!BE$10,IF(BD10=0,$D10*$C10/$C$1*Index_운영!BE$10,BD10*(1+$E10*Index_운영!BE$19))))</f>
        <v>91645.312500000015</v>
      </c>
      <c r="BF10" s="591">
        <f>IF('Control Panel_운영'!$P$172="임차인부담",0,IF(BF$2=0,$D10*$C10/$C$1*Index_운영!BF$10,IF(BE10=0,$D10*$C10/$C$1*Index_운영!BF$10,BE10*(1+$E10*Index_운영!BF$19))))</f>
        <v>91645.312500000015</v>
      </c>
      <c r="BG10" s="591">
        <f>IF('Control Panel_운영'!$P$172="임차인부담",0,IF(BG$2=0,$D10*$C10/$C$1*Index_운영!BG$10,IF(BF10=0,$D10*$C10/$C$1*Index_운영!BG$10,BF10*(1+$E10*Index_운영!BG$19))))</f>
        <v>91645.312500000015</v>
      </c>
      <c r="BH10" s="591">
        <f>IF('Control Panel_운영'!$P$172="임차인부담",0,IF(BH$2=0,$D10*$C10/$C$1*Index_운영!BH$10,IF(BG10=0,$D10*$C10/$C$1*Index_운영!BH$10,BG10*(1+$E10*Index_운영!BH$19))))</f>
        <v>91645.312500000015</v>
      </c>
      <c r="BI10" s="591">
        <f>IF('Control Panel_운영'!$P$172="임차인부담",0,IF(BI$2=0,$D10*$C10/$C$1*Index_운영!BI$10,IF(BH10=0,$D10*$C10/$C$1*Index_운영!BI$10,BH10*(1+$E10*Index_운영!BI$19))))</f>
        <v>91645.312500000015</v>
      </c>
      <c r="BJ10" s="591">
        <f>IF('Control Panel_운영'!$P$172="임차인부담",0,IF(BJ$2=0,$D10*$C10/$C$1*Index_운영!BJ$10,IF(BI10=0,$D10*$C10/$C$1*Index_운영!BJ$10,BI10*(1+$E10*Index_운영!BJ$19))))</f>
        <v>91645.312500000015</v>
      </c>
      <c r="BK10" s="591">
        <f>IF('Control Panel_운영'!$P$172="임차인부담",0,IF(BK$2=0,$D10*$C10/$C$1*Index_운영!BK$10,IF(BJ10=0,$D10*$C10/$C$1*Index_운영!BK$10,BJ10*(1+$E10*Index_운영!BK$19))))</f>
        <v>91645.312500000015</v>
      </c>
      <c r="BL10" s="591">
        <f>IF('Control Panel_운영'!$P$172="임차인부담",0,IF(BL$2=0,$D10*$C10/$C$1*Index_운영!BL$10,IF(BK10=0,$D10*$C10/$C$1*Index_운영!BL$10,BK10*(1+$E10*Index_운영!BL$19))))</f>
        <v>91645.312500000015</v>
      </c>
      <c r="BM10" s="591">
        <f>IF('Control Panel_운영'!$P$172="임차인부담",0,IF(BM$2=0,$D10*$C10/$C$1*Index_운영!BM$10,IF(BL10=0,$D10*$C10/$C$1*Index_운영!BM$10,BL10*(1+$E10*Index_운영!BM$19))))</f>
        <v>91645.312500000015</v>
      </c>
      <c r="BN10" s="591">
        <f>IF('Control Panel_운영'!$P$172="임차인부담",0,IF(BN$2=0,$D10*$C10/$C$1*Index_운영!BN$10,IF(BM10=0,$D10*$C10/$C$1*Index_운영!BN$10,BM10*(1+$E10*Index_운영!BN$19))))</f>
        <v>91645.312500000015</v>
      </c>
      <c r="BO10" s="591">
        <f>IF('Control Panel_운영'!$P$172="임차인부담",0,IF(BO$2=0,$D10*$C10/$C$1*Index_운영!BO$10,IF(BN10=0,$D10*$C10/$C$1*Index_운영!BO$10,BN10*(1+$E10*Index_운영!BO$19))))</f>
        <v>96227.578125000015</v>
      </c>
      <c r="BP10" s="591">
        <f>IF('Control Panel_운영'!$P$172="임차인부담",0,IF(BP$2=0,$D10*$C10/$C$1*Index_운영!BP$10,IF(BO10=0,$D10*$C10/$C$1*Index_운영!BP$10,BO10*(1+$E10*Index_운영!BP$19))))</f>
        <v>96227.578125000015</v>
      </c>
      <c r="BQ10" s="591">
        <f>IF('Control Panel_운영'!$P$172="임차인부담",0,IF(BQ$2=0,$D10*$C10/$C$1*Index_운영!BQ$10,IF(BP10=0,$D10*$C10/$C$1*Index_운영!BQ$10,BP10*(1+$E10*Index_운영!BQ$19))))</f>
        <v>96227.578125000015</v>
      </c>
      <c r="BR10" s="591">
        <f>IF('Control Panel_운영'!$P$172="임차인부담",0,IF(BR$2=0,$D10*$C10/$C$1*Index_운영!BR$10,IF(BQ10=0,$D10*$C10/$C$1*Index_운영!BR$10,BQ10*(1+$E10*Index_운영!BR$19))))</f>
        <v>96227.578125000015</v>
      </c>
      <c r="BS10" s="591">
        <f>IF('Control Panel_운영'!$P$172="임차인부담",0,IF(BS$2=0,$D10*$C10/$C$1*Index_운영!BS$10,IF(BR10=0,$D10*$C10/$C$1*Index_운영!BS$10,BR10*(1+$E10*Index_운영!BS$19))))</f>
        <v>96227.578125000015</v>
      </c>
      <c r="BT10" s="591">
        <f>IF('Control Panel_운영'!$P$172="임차인부담",0,IF(BT$2=0,$D10*$C10/$C$1*Index_운영!BT$10,IF(BS10=0,$D10*$C10/$C$1*Index_운영!BT$10,BS10*(1+$E10*Index_운영!BT$19))))</f>
        <v>96227.578125000015</v>
      </c>
      <c r="BU10" s="591">
        <f>IF('Control Panel_운영'!$P$172="임차인부담",0,IF(BU$2=0,$D10*$C10/$C$1*Index_운영!BU$10,IF(BT10=0,$D10*$C10/$C$1*Index_운영!BU$10,BT10*(1+$E10*Index_운영!BU$19))))</f>
        <v>96227.578125000015</v>
      </c>
      <c r="BV10" s="591">
        <f>IF('Control Panel_운영'!$P$172="임차인부담",0,IF(BV$2=0,$D10*$C10/$C$1*Index_운영!BV$10,IF(BU10=0,$D10*$C10/$C$1*Index_운영!BV$10,BU10*(1+$E10*Index_운영!BV$19))))</f>
        <v>96227.578125000015</v>
      </c>
      <c r="BW10" s="591">
        <f>IF('Control Panel_운영'!$P$172="임차인부담",0,IF(BW$2=0,$D10*$C10/$C$1*Index_운영!BW$10,IF(BV10=0,$D10*$C10/$C$1*Index_운영!BW$10,BV10*(1+$E10*Index_운영!BW$19))))</f>
        <v>96227.578125000015</v>
      </c>
      <c r="BX10" s="591">
        <f>IF('Control Panel_운영'!$P$172="임차인부담",0,IF(BX$2=0,$D10*$C10/$C$1*Index_운영!BX$10,IF(BW10=0,$D10*$C10/$C$1*Index_운영!BX$10,BW10*(1+$E10*Index_운영!BX$19))))</f>
        <v>96227.578125000015</v>
      </c>
      <c r="BY10" s="591">
        <f>IF('Control Panel_운영'!$P$172="임차인부담",0,IF(BY$2=0,$D10*$C10/$C$1*Index_운영!BY$10,IF(BX10=0,$D10*$C10/$C$1*Index_운영!BY$10,BX10*(1+$E10*Index_운영!BY$19))))</f>
        <v>96227.578125000015</v>
      </c>
      <c r="BZ10" s="591">
        <f>IF('Control Panel_운영'!$P$172="임차인부담",0,IF(BZ$2=0,$D10*$C10/$C$1*Index_운영!BZ$10,IF(BY10=0,$D10*$C10/$C$1*Index_운영!BZ$10,BY10*(1+$E10*Index_운영!BZ$19))))</f>
        <v>96227.578125000015</v>
      </c>
      <c r="CA10" s="591">
        <f>IF('Control Panel_운영'!$P$172="임차인부담",0,IF(CA$2=0,$D10*$C10/$C$1*Index_운영!CA$10,IF(BZ10=0,$D10*$C10/$C$1*Index_운영!CA$10,BZ10*(1+$E10*Index_운영!CA$19))))</f>
        <v>101038.95703125001</v>
      </c>
      <c r="CB10" s="591">
        <f>IF('Control Panel_운영'!$P$172="임차인부담",0,IF(CB$2=0,$D10*$C10/$C$1*Index_운영!CB$10,IF(CA10=0,$D10*$C10/$C$1*Index_운영!CB$10,CA10*(1+$E10*Index_운영!CB$19))))</f>
        <v>101038.95703125001</v>
      </c>
      <c r="CC10" s="591">
        <f>IF('Control Panel_운영'!$P$172="임차인부담",0,IF(CC$2=0,$D10*$C10/$C$1*Index_운영!CC$10,IF(CB10=0,$D10*$C10/$C$1*Index_운영!CC$10,CB10*(1+$E10*Index_운영!CC$19))))</f>
        <v>101038.95703125001</v>
      </c>
      <c r="CD10" s="591">
        <f>IF('Control Panel_운영'!$P$172="임차인부담",0,IF(CD$2=0,$D10*$C10/$C$1*Index_운영!CD$10,IF(CC10=0,$D10*$C10/$C$1*Index_운영!CD$10,CC10*(1+$E10*Index_운영!CD$19))))</f>
        <v>101038.95703125001</v>
      </c>
      <c r="CE10" s="591">
        <f>IF('Control Panel_운영'!$P$172="임차인부담",0,IF(CE$2=0,$D10*$C10/$C$1*Index_운영!CE$10,IF(CD10=0,$D10*$C10/$C$1*Index_운영!CE$10,CD10*(1+$E10*Index_운영!CE$19))))</f>
        <v>101038.95703125001</v>
      </c>
      <c r="CF10" s="591">
        <f>IF('Control Panel_운영'!$P$172="임차인부담",0,IF(CF$2=0,$D10*$C10/$C$1*Index_운영!CF$10,IF(CE10=0,$D10*$C10/$C$1*Index_운영!CF$10,CE10*(1+$E10*Index_운영!CF$19))))</f>
        <v>101038.95703125001</v>
      </c>
      <c r="CG10" s="591">
        <f>IF('Control Panel_운영'!$P$172="임차인부담",0,IF(CG$2=0,$D10*$C10/$C$1*Index_운영!CG$10,IF(CF10=0,$D10*$C10/$C$1*Index_운영!CG$10,CF10*(1+$E10*Index_운영!CG$19))))</f>
        <v>101038.95703125001</v>
      </c>
      <c r="CH10" s="591">
        <f>IF('Control Panel_운영'!$P$172="임차인부담",0,IF(CH$2=0,$D10*$C10/$C$1*Index_운영!CH$10,IF(CG10=0,$D10*$C10/$C$1*Index_운영!CH$10,CG10*(1+$E10*Index_운영!CH$19))))</f>
        <v>101038.95703125001</v>
      </c>
      <c r="CI10" s="591">
        <f>IF('Control Panel_운영'!$P$172="임차인부담",0,IF(CI$2=0,$D10*$C10/$C$1*Index_운영!CI$10,IF(CH10=0,$D10*$C10/$C$1*Index_운영!CI$10,CH10*(1+$E10*Index_운영!CI$19))))</f>
        <v>101038.95703125001</v>
      </c>
      <c r="CJ10" s="591">
        <f>IF('Control Panel_운영'!$P$172="임차인부담",0,IF(CJ$2=0,$D10*$C10/$C$1*Index_운영!CJ$10,IF(CI10=0,$D10*$C10/$C$1*Index_운영!CJ$10,CI10*(1+$E10*Index_운영!CJ$19))))</f>
        <v>101038.95703125001</v>
      </c>
      <c r="CK10" s="591">
        <f>IF('Control Panel_운영'!$P$172="임차인부담",0,IF(CK$2=0,$D10*$C10/$C$1*Index_운영!CK$10,IF(CJ10=0,$D10*$C10/$C$1*Index_운영!CK$10,CJ10*(1+$E10*Index_운영!CK$19))))</f>
        <v>101038.95703125001</v>
      </c>
      <c r="CL10" s="591">
        <f>IF('Control Panel_운영'!$P$172="임차인부담",0,IF(CL$2=0,$D10*$C10/$C$1*Index_운영!CL$10,IF(CK10=0,$D10*$C10/$C$1*Index_운영!CL$10,CK10*(1+$E10*Index_운영!CL$19))))</f>
        <v>101038.95703125001</v>
      </c>
      <c r="CM10" s="591">
        <f>IF('Control Panel_운영'!$P$172="임차인부담",0,IF(CM$2=0,$D10*$C10/$C$1*Index_운영!CM$10,IF(CL10=0,$D10*$C10/$C$1*Index_운영!CM$10,CL10*(1+$E10*Index_운영!CM$19))))</f>
        <v>106090.90488281252</v>
      </c>
      <c r="CN10" s="591">
        <f>IF('Control Panel_운영'!$P$172="임차인부담",0,IF(CN$2=0,$D10*$C10/$C$1*Index_운영!CN$10,IF(CM10=0,$D10*$C10/$C$1*Index_운영!CN$10,CM10*(1+$E10*Index_운영!CN$19))))</f>
        <v>106090.90488281252</v>
      </c>
      <c r="CO10" s="591">
        <f>IF('Control Panel_운영'!$P$172="임차인부담",0,IF(CO$2=0,$D10*$C10/$C$1*Index_운영!CO$10,IF(CN10=0,$D10*$C10/$C$1*Index_운영!CO$10,CN10*(1+$E10*Index_운영!CO$19))))</f>
        <v>106090.90488281252</v>
      </c>
      <c r="CP10" s="591">
        <f>IF('Control Panel_운영'!$P$172="임차인부담",0,IF(CP$2=0,$D10*$C10/$C$1*Index_운영!CP$10,IF(CO10=0,$D10*$C10/$C$1*Index_운영!CP$10,CO10*(1+$E10*Index_운영!CP$19))))</f>
        <v>106090.90488281252</v>
      </c>
      <c r="CQ10" s="591">
        <f>IF('Control Panel_운영'!$P$172="임차인부담",0,IF(CQ$2=0,$D10*$C10/$C$1*Index_운영!CQ$10,IF(CP10=0,$D10*$C10/$C$1*Index_운영!CQ$10,CP10*(1+$E10*Index_운영!CQ$19))))</f>
        <v>106090.90488281252</v>
      </c>
      <c r="CR10" s="591">
        <f>IF('Control Panel_운영'!$P$172="임차인부담",0,IF(CR$2=0,$D10*$C10/$C$1*Index_운영!CR$10,IF(CQ10=0,$D10*$C10/$C$1*Index_운영!CR$10,CQ10*(1+$E10*Index_운영!CR$19))))</f>
        <v>106090.90488281252</v>
      </c>
      <c r="CS10" s="591">
        <f>IF('Control Panel_운영'!$P$172="임차인부담",0,IF(CS$2=0,$D10*$C10/$C$1*Index_운영!CS$10,IF(CR10=0,$D10*$C10/$C$1*Index_운영!CS$10,CR10*(1+$E10*Index_운영!CS$19))))</f>
        <v>106090.90488281252</v>
      </c>
      <c r="CT10" s="591">
        <f>IF('Control Panel_운영'!$P$172="임차인부담",0,IF(CT$2=0,$D10*$C10/$C$1*Index_운영!CT$10,IF(CS10=0,$D10*$C10/$C$1*Index_운영!CT$10,CS10*(1+$E10*Index_운영!CT$19))))</f>
        <v>106090.90488281252</v>
      </c>
      <c r="CU10" s="591">
        <f>IF('Control Panel_운영'!$P$172="임차인부담",0,IF(CU$2=0,$D10*$C10/$C$1*Index_운영!CU$10,IF(CT10=0,$D10*$C10/$C$1*Index_운영!CU$10,CT10*(1+$E10*Index_운영!CU$19))))</f>
        <v>106090.90488281252</v>
      </c>
      <c r="CV10" s="591">
        <f>IF('Control Panel_운영'!$P$172="임차인부담",0,IF(CV$2=0,$D10*$C10/$C$1*Index_운영!CV$10,IF(CU10=0,$D10*$C10/$C$1*Index_운영!CV$10,CU10*(1+$E10*Index_운영!CV$19))))</f>
        <v>106090.90488281252</v>
      </c>
      <c r="CW10" s="591">
        <f>IF('Control Panel_운영'!$P$172="임차인부담",0,IF(CW$2=0,$D10*$C10/$C$1*Index_운영!CW$10,IF(CV10=0,$D10*$C10/$C$1*Index_운영!CW$10,CV10*(1+$E10*Index_운영!CW$19))))</f>
        <v>106090.90488281252</v>
      </c>
      <c r="CX10" s="591">
        <f>IF('Control Panel_운영'!$P$172="임차인부담",0,IF(CX$2=0,$D10*$C10/$C$1*Index_운영!CX$10,IF(CW10=0,$D10*$C10/$C$1*Index_운영!CX$10,CW10*(1+$E10*Index_운영!CX$19))))</f>
        <v>106090.90488281252</v>
      </c>
      <c r="CY10" s="591">
        <f>IF('Control Panel_운영'!$P$172="임차인부담",0,IF(CY$2=0,$D10*$C10/$C$1*Index_운영!CY$10,IF(CX10=0,$D10*$C10/$C$1*Index_운영!CY$10,CX10*(1+$E10*Index_운영!CY$19))))</f>
        <v>111395.45012695316</v>
      </c>
      <c r="CZ10" s="591">
        <f>IF('Control Panel_운영'!$P$172="임차인부담",0,IF(CZ$2=0,$D10*$C10/$C$1*Index_운영!CZ$10,IF(CY10=0,$D10*$C10/$C$1*Index_운영!CZ$10,CY10*(1+$E10*Index_운영!CZ$19))))</f>
        <v>111395.45012695316</v>
      </c>
      <c r="DA10" s="591">
        <f>IF('Control Panel_운영'!$P$172="임차인부담",0,IF(DA$2=0,$D10*$C10/$C$1*Index_운영!DA$10,IF(CZ10=0,$D10*$C10/$C$1*Index_운영!DA$10,CZ10*(1+$E10*Index_운영!DA$19))))</f>
        <v>111395.45012695316</v>
      </c>
      <c r="DB10" s="591">
        <f>IF('Control Panel_운영'!$P$172="임차인부담",0,IF(DB$2=0,$D10*$C10/$C$1*Index_운영!DB$10,IF(DA10=0,$D10*$C10/$C$1*Index_운영!DB$10,DA10*(1+$E10*Index_운영!DB$19))))</f>
        <v>111395.45012695316</v>
      </c>
      <c r="DC10" s="591">
        <f>IF('Control Panel_운영'!$P$172="임차인부담",0,IF(DC$2=0,$D10*$C10/$C$1*Index_운영!DC$10,IF(DB10=0,$D10*$C10/$C$1*Index_운영!DC$10,DB10*(1+$E10*Index_운영!DC$19))))</f>
        <v>111395.45012695316</v>
      </c>
      <c r="DD10" s="591">
        <f>IF('Control Panel_운영'!$P$172="임차인부담",0,IF(DD$2=0,$D10*$C10/$C$1*Index_운영!DD$10,IF(DC10=0,$D10*$C10/$C$1*Index_운영!DD$10,DC10*(1+$E10*Index_운영!DD$19))))</f>
        <v>111395.45012695316</v>
      </c>
      <c r="DE10" s="591">
        <f>IF('Control Panel_운영'!$P$172="임차인부담",0,IF(DE$2=0,$D10*$C10/$C$1*Index_운영!DE$10,IF(DD10=0,$D10*$C10/$C$1*Index_운영!DE$10,DD10*(1+$E10*Index_운영!DE$19))))</f>
        <v>111395.45012695316</v>
      </c>
      <c r="DF10" s="591">
        <f>IF('Control Panel_운영'!$P$172="임차인부담",0,IF(DF$2=0,$D10*$C10/$C$1*Index_운영!DF$10,IF(DE10=0,$D10*$C10/$C$1*Index_운영!DF$10,DE10*(1+$E10*Index_운영!DF$19))))</f>
        <v>111395.45012695316</v>
      </c>
      <c r="DG10" s="591">
        <f>IF('Control Panel_운영'!$P$172="임차인부담",0,IF(DG$2=0,$D10*$C10/$C$1*Index_운영!DG$10,IF(DF10=0,$D10*$C10/$C$1*Index_운영!DG$10,DF10*(1+$E10*Index_운영!DG$19))))</f>
        <v>111395.45012695316</v>
      </c>
      <c r="DH10" s="591">
        <f>IF('Control Panel_운영'!$P$172="임차인부담",0,IF(DH$2=0,$D10*$C10/$C$1*Index_운영!DH$10,IF(DG10=0,$D10*$C10/$C$1*Index_운영!DH$10,DG10*(1+$E10*Index_운영!DH$19))))</f>
        <v>111395.45012695316</v>
      </c>
      <c r="DI10" s="591">
        <f>IF('Control Panel_운영'!$P$172="임차인부담",0,IF(DI$2=0,$D10*$C10/$C$1*Index_운영!DI$10,IF(DH10=0,$D10*$C10/$C$1*Index_운영!DI$10,DH10*(1+$E10*Index_운영!DI$19))))</f>
        <v>111395.45012695316</v>
      </c>
      <c r="DJ10" s="591">
        <f>IF('Control Panel_운영'!$P$172="임차인부담",0,IF(DJ$2=0,$D10*$C10/$C$1*Index_운영!DJ$10,IF(DI10=0,$D10*$C10/$C$1*Index_운영!DJ$10,DI10*(1+$E10*Index_운영!DJ$19))))</f>
        <v>111395.45012695316</v>
      </c>
      <c r="DK10" s="591">
        <f>IF('Control Panel_운영'!$P$172="임차인부담",0,IF(DK$2=0,$D10*$C10/$C$1*Index_운영!DK$10,IF(DJ10=0,$D10*$C10/$C$1*Index_운영!DK$10,DJ10*(1+$E10*Index_운영!DK$19))))</f>
        <v>116965.22263330083</v>
      </c>
      <c r="DL10" s="591">
        <f>IF('Control Panel_운영'!$P$172="임차인부담",0,IF(DL$2=0,$D10*$C10/$C$1*Index_운영!DL$10,IF(DK10=0,$D10*$C10/$C$1*Index_운영!DL$10,DK10*(1+$E10*Index_운영!DL$19))))</f>
        <v>116965.22263330083</v>
      </c>
      <c r="DM10" s="591">
        <f>IF('Control Panel_운영'!$P$172="임차인부담",0,IF(DM$2=0,$D10*$C10/$C$1*Index_운영!DM$10,IF(DL10=0,$D10*$C10/$C$1*Index_운영!DM$10,DL10*(1+$E10*Index_운영!DM$19))))</f>
        <v>116965.22263330083</v>
      </c>
      <c r="DN10" s="591">
        <f>IF('Control Panel_운영'!$P$172="임차인부담",0,IF(DN$2=0,$D10*$C10/$C$1*Index_운영!DN$10,IF(DM10=0,$D10*$C10/$C$1*Index_운영!DN$10,DM10*(1+$E10*Index_운영!DN$19))))</f>
        <v>116965.22263330083</v>
      </c>
      <c r="DO10" s="591">
        <f>IF('Control Panel_운영'!$P$172="임차인부담",0,IF(DO$2=0,$D10*$C10/$C$1*Index_운영!DO$10,IF(DN10=0,$D10*$C10/$C$1*Index_운영!DO$10,DN10*(1+$E10*Index_운영!DO$19))))</f>
        <v>116965.22263330083</v>
      </c>
      <c r="DP10" s="591">
        <f>IF('Control Panel_운영'!$P$172="임차인부담",0,IF(DP$2=0,$D10*$C10/$C$1*Index_운영!DP$10,IF(DO10=0,$D10*$C10/$C$1*Index_운영!DP$10,DO10*(1+$E10*Index_운영!DP$19))))</f>
        <v>116965.22263330083</v>
      </c>
      <c r="DQ10" s="591">
        <f>IF('Control Panel_운영'!$P$172="임차인부담",0,IF(DQ$2=0,$D10*$C10/$C$1*Index_운영!DQ$10,IF(DP10=0,$D10*$C10/$C$1*Index_운영!DQ$10,DP10*(1+$E10*Index_운영!DQ$19))))</f>
        <v>116965.22263330083</v>
      </c>
      <c r="DR10" s="591">
        <f>IF('Control Panel_운영'!$P$172="임차인부담",0,IF(DR$2=0,$D10*$C10/$C$1*Index_운영!DR$10,IF(DQ10=0,$D10*$C10/$C$1*Index_운영!DR$10,DQ10*(1+$E10*Index_운영!DR$19))))</f>
        <v>116965.22263330083</v>
      </c>
      <c r="DS10" s="591">
        <f>IF('Control Panel_운영'!$P$172="임차인부담",0,IF(DS$2=0,$D10*$C10/$C$1*Index_운영!DS$10,IF(DR10=0,$D10*$C10/$C$1*Index_운영!DS$10,DR10*(1+$E10*Index_운영!DS$19))))</f>
        <v>116965.22263330083</v>
      </c>
      <c r="DT10" s="591">
        <f>IF('Control Panel_운영'!$P$172="임차인부담",0,IF(DT$2=0,$D10*$C10/$C$1*Index_운영!DT$10,IF(DS10=0,$D10*$C10/$C$1*Index_운영!DT$10,DS10*(1+$E10*Index_운영!DT$19))))</f>
        <v>116965.22263330083</v>
      </c>
      <c r="DU10" s="591">
        <f>IF('Control Panel_운영'!$P$172="임차인부담",0,IF(DU$2=0,$D10*$C10/$C$1*Index_운영!DU$10,IF(DT10=0,$D10*$C10/$C$1*Index_운영!DU$10,DT10*(1+$E10*Index_운영!DU$19))))</f>
        <v>116965.22263330083</v>
      </c>
      <c r="DV10" s="591">
        <f>IF('Control Panel_운영'!$P$172="임차인부담",0,IF(DV$2=0,$D10*$C10/$C$1*Index_운영!DV$10,IF(DU10=0,$D10*$C10/$C$1*Index_운영!DV$10,DU10*(1+$E10*Index_운영!DV$19))))</f>
        <v>116965.22263330083</v>
      </c>
    </row>
    <row r="11" spans="1:126" s="464" customFormat="1" x14ac:dyDescent="0.4">
      <c r="A11" s="736"/>
      <c r="B11" s="444" t="str">
        <f>'Control Panel_운영'!$K173</f>
        <v>수선유지비</v>
      </c>
      <c r="C11" s="1242">
        <f>'Control Panel_운영'!$J$170</f>
        <v>6424.4375250000003</v>
      </c>
      <c r="D11" s="606">
        <f>'Control Panel_운영'!$M173</f>
        <v>700</v>
      </c>
      <c r="E11" s="953">
        <f>'Control Panel_운영'!$L173</f>
        <v>0</v>
      </c>
      <c r="F11" s="590">
        <f>IF('Control Panel_운영'!$P$173="임차인부담",0,IF(F$2=0,$D11*$C11/$C$1*Index_운영!F$10,IF(E11=0,$D11*$C11/$C$1*Index_운영!F$10,E11*(1+$E11*Index_운영!F$19))))</f>
        <v>0</v>
      </c>
      <c r="G11" s="591">
        <f>IF('Control Panel_운영'!$P$173="임차인부담",0,IF(G$2=0,$D11*$C11/$C$1*Index_운영!G$10,IF(F11=0,$D11*$C11/$C$1*Index_운영!G$10,F11*(1+$E11*Index_운영!G$19))))</f>
        <v>4497.1062675000003</v>
      </c>
      <c r="H11" s="591">
        <f>IF('Control Panel_운영'!$P$173="임차인부담",0,IF(H$2=0,$D11*$C11/$C$1*Index_운영!H$10,IF(G11=0,$D11*$C11/$C$1*Index_운영!H$10,G11*(1+$E11*Index_운영!H$19))))</f>
        <v>4497.1062675000003</v>
      </c>
      <c r="I11" s="591">
        <f>IF('Control Panel_운영'!$P$173="임차인부담",0,IF(I$2=0,$D11*$C11/$C$1*Index_운영!I$10,IF(H11=0,$D11*$C11/$C$1*Index_운영!I$10,H11*(1+$E11*Index_운영!I$19))))</f>
        <v>4497.1062675000003</v>
      </c>
      <c r="J11" s="591">
        <f>IF('Control Panel_운영'!$P$173="임차인부담",0,IF(J$2=0,$D11*$C11/$C$1*Index_운영!J$10,IF(I11=0,$D11*$C11/$C$1*Index_운영!J$10,I11*(1+$E11*Index_운영!J$19))))</f>
        <v>4497.1062675000003</v>
      </c>
      <c r="K11" s="591">
        <f>IF('Control Panel_운영'!$P$173="임차인부담",0,IF(K$2=0,$D11*$C11/$C$1*Index_운영!K$10,IF(J11=0,$D11*$C11/$C$1*Index_운영!K$10,J11*(1+$E11*Index_운영!K$19))))</f>
        <v>4497.1062675000003</v>
      </c>
      <c r="L11" s="591">
        <f>IF('Control Panel_운영'!$P$173="임차인부담",0,IF(L$2=0,$D11*$C11/$C$1*Index_운영!L$10,IF(K11=0,$D11*$C11/$C$1*Index_운영!L$10,K11*(1+$E11*Index_운영!L$19))))</f>
        <v>4497.1062675000003</v>
      </c>
      <c r="M11" s="591">
        <f>IF('Control Panel_운영'!$P$173="임차인부담",0,IF(M$2=0,$D11*$C11/$C$1*Index_운영!M$10,IF(L11=0,$D11*$C11/$C$1*Index_운영!M$10,L11*(1+$E11*Index_운영!M$19))))</f>
        <v>4497.1062675000003</v>
      </c>
      <c r="N11" s="591">
        <f>IF('Control Panel_운영'!$P$173="임차인부담",0,IF(N$2=0,$D11*$C11/$C$1*Index_운영!N$10,IF(M11=0,$D11*$C11/$C$1*Index_운영!N$10,M11*(1+$E11*Index_운영!N$19))))</f>
        <v>4497.1062675000003</v>
      </c>
      <c r="O11" s="591">
        <f>IF('Control Panel_운영'!$P$173="임차인부담",0,IF(O$2=0,$D11*$C11/$C$1*Index_운영!O$10,IF(N11=0,$D11*$C11/$C$1*Index_운영!O$10,N11*(1+$E11*Index_운영!O$19))))</f>
        <v>4497.1062675000003</v>
      </c>
      <c r="P11" s="591">
        <f>IF('Control Panel_운영'!$P$173="임차인부담",0,IF(P$2=0,$D11*$C11/$C$1*Index_운영!P$10,IF(O11=0,$D11*$C11/$C$1*Index_운영!P$10,O11*(1+$E11*Index_운영!P$19))))</f>
        <v>4497.1062675000003</v>
      </c>
      <c r="Q11" s="591">
        <f>IF('Control Panel_운영'!$P$173="임차인부담",0,IF(Q$2=0,$D11*$C11/$C$1*Index_운영!Q$10,IF(P11=0,$D11*$C11/$C$1*Index_운영!Q$10,P11*(1+$E11*Index_운영!Q$19))))</f>
        <v>4497.1062675000003</v>
      </c>
      <c r="R11" s="591">
        <f>IF('Control Panel_운영'!$P$173="임차인부담",0,IF(R$2=0,$D11*$C11/$C$1*Index_운영!R$10,IF(Q11=0,$D11*$C11/$C$1*Index_운영!R$10,Q11*(1+$E11*Index_운영!R$19))))</f>
        <v>4497.1062675000003</v>
      </c>
      <c r="S11" s="591">
        <f>IF('Control Panel_운영'!$P$173="임차인부담",0,IF(S$2=0,$D11*$C11/$C$1*Index_운영!S$10,IF(R11=0,$D11*$C11/$C$1*Index_운영!S$10,R11*(1+$E11*Index_운영!S$19))))</f>
        <v>4497.1062675000003</v>
      </c>
      <c r="T11" s="591">
        <f>IF('Control Panel_운영'!$P$173="임차인부담",0,IF(T$2=0,$D11*$C11/$C$1*Index_운영!T$10,IF(S11=0,$D11*$C11/$C$1*Index_운영!T$10,S11*(1+$E11*Index_운영!T$19))))</f>
        <v>4497.1062675000003</v>
      </c>
      <c r="U11" s="591">
        <f>IF('Control Panel_운영'!$P$173="임차인부담",0,IF(U$2=0,$D11*$C11/$C$1*Index_운영!U$10,IF(T11=0,$D11*$C11/$C$1*Index_운영!U$10,T11*(1+$E11*Index_운영!U$19))))</f>
        <v>4497.1062675000003</v>
      </c>
      <c r="V11" s="591">
        <f>IF('Control Panel_운영'!$P$173="임차인부담",0,IF(V$2=0,$D11*$C11/$C$1*Index_운영!V$10,IF(U11=0,$D11*$C11/$C$1*Index_운영!V$10,U11*(1+$E11*Index_운영!V$19))))</f>
        <v>4497.1062675000003</v>
      </c>
      <c r="W11" s="591">
        <f>IF('Control Panel_운영'!$P$173="임차인부담",0,IF(W$2=0,$D11*$C11/$C$1*Index_운영!W$10,IF(V11=0,$D11*$C11/$C$1*Index_운영!W$10,V11*(1+$E11*Index_운영!W$19))))</f>
        <v>4497.1062675000003</v>
      </c>
      <c r="X11" s="591">
        <f>IF('Control Panel_운영'!$P$173="임차인부담",0,IF(X$2=0,$D11*$C11/$C$1*Index_운영!X$10,IF(W11=0,$D11*$C11/$C$1*Index_운영!X$10,W11*(1+$E11*Index_운영!X$19))))</f>
        <v>4497.1062675000003</v>
      </c>
      <c r="Y11" s="591">
        <f>IF('Control Panel_운영'!$P$173="임차인부담",0,IF(Y$2=0,$D11*$C11/$C$1*Index_운영!Y$10,IF(X11=0,$D11*$C11/$C$1*Index_운영!Y$10,X11*(1+$E11*Index_운영!Y$19))))</f>
        <v>4497.1062675000003</v>
      </c>
      <c r="Z11" s="591">
        <f>IF('Control Panel_운영'!$P$173="임차인부담",0,IF(Z$2=0,$D11*$C11/$C$1*Index_운영!Z$10,IF(Y11=0,$D11*$C11/$C$1*Index_운영!Z$10,Y11*(1+$E11*Index_운영!Z$19))))</f>
        <v>4497.1062675000003</v>
      </c>
      <c r="AA11" s="591">
        <f>IF('Control Panel_운영'!$P$173="임차인부담",0,IF(AA$2=0,$D11*$C11/$C$1*Index_운영!AA$10,IF(Z11=0,$D11*$C11/$C$1*Index_운영!AA$10,Z11*(1+$E11*Index_운영!AA$19))))</f>
        <v>4497.1062675000003</v>
      </c>
      <c r="AB11" s="591">
        <f>IF('Control Panel_운영'!$P$173="임차인부담",0,IF(AB$2=0,$D11*$C11/$C$1*Index_운영!AB$10,IF(AA11=0,$D11*$C11/$C$1*Index_운영!AB$10,AA11*(1+$E11*Index_운영!AB$19))))</f>
        <v>4497.1062675000003</v>
      </c>
      <c r="AC11" s="591">
        <f>IF('Control Panel_운영'!$P$173="임차인부담",0,IF(AC$2=0,$D11*$C11/$C$1*Index_운영!AC$10,IF(AB11=0,$D11*$C11/$C$1*Index_운영!AC$10,AB11*(1+$E11*Index_운영!AC$19))))</f>
        <v>4497.1062675000003</v>
      </c>
      <c r="AD11" s="591">
        <f>IF('Control Panel_운영'!$P$173="임차인부담",0,IF(AD$2=0,$D11*$C11/$C$1*Index_운영!AD$10,IF(AC11=0,$D11*$C11/$C$1*Index_운영!AD$10,AC11*(1+$E11*Index_운영!AD$19))))</f>
        <v>4497.1062675000003</v>
      </c>
      <c r="AE11" s="591">
        <f>IF('Control Panel_운영'!$P$173="임차인부담",0,IF(AE$2=0,$D11*$C11/$C$1*Index_운영!AE$10,IF(AD11=0,$D11*$C11/$C$1*Index_운영!AE$10,AD11*(1+$E11*Index_운영!AE$19))))</f>
        <v>4497.1062675000003</v>
      </c>
      <c r="AF11" s="591">
        <f>IF('Control Panel_운영'!$P$173="임차인부담",0,IF(AF$2=0,$D11*$C11/$C$1*Index_운영!AF$10,IF(AE11=0,$D11*$C11/$C$1*Index_운영!AF$10,AE11*(1+$E11*Index_운영!AF$19))))</f>
        <v>4497.1062675000003</v>
      </c>
      <c r="AG11" s="591">
        <f>IF('Control Panel_운영'!$P$173="임차인부담",0,IF(AG$2=0,$D11*$C11/$C$1*Index_운영!AG$10,IF(AF11=0,$D11*$C11/$C$1*Index_운영!AG$10,AF11*(1+$E11*Index_운영!AG$19))))</f>
        <v>4497.1062675000003</v>
      </c>
      <c r="AH11" s="591">
        <f>IF('Control Panel_운영'!$P$173="임차인부담",0,IF(AH$2=0,$D11*$C11/$C$1*Index_운영!AH$10,IF(AG11=0,$D11*$C11/$C$1*Index_운영!AH$10,AG11*(1+$E11*Index_운영!AH$19))))</f>
        <v>4497.1062675000003</v>
      </c>
      <c r="AI11" s="591">
        <f>IF('Control Panel_운영'!$P$173="임차인부담",0,IF(AI$2=0,$D11*$C11/$C$1*Index_운영!AI$10,IF(AH11=0,$D11*$C11/$C$1*Index_운영!AI$10,AH11*(1+$E11*Index_운영!AI$19))))</f>
        <v>4497.1062675000003</v>
      </c>
      <c r="AJ11" s="591">
        <f>IF('Control Panel_운영'!$P$173="임차인부담",0,IF(AJ$2=0,$D11*$C11/$C$1*Index_운영!AJ$10,IF(AI11=0,$D11*$C11/$C$1*Index_운영!AJ$10,AI11*(1+$E11*Index_운영!AJ$19))))</f>
        <v>4497.1062675000003</v>
      </c>
      <c r="AK11" s="591">
        <f>IF('Control Panel_운영'!$P$173="임차인부담",0,IF(AK$2=0,$D11*$C11/$C$1*Index_운영!AK$10,IF(AJ11=0,$D11*$C11/$C$1*Index_운영!AK$10,AJ11*(1+$E11*Index_운영!AK$19))))</f>
        <v>4497.1062675000003</v>
      </c>
      <c r="AL11" s="591">
        <f>IF('Control Panel_운영'!$P$173="임차인부담",0,IF(AL$2=0,$D11*$C11/$C$1*Index_운영!AL$10,IF(AK11=0,$D11*$C11/$C$1*Index_운영!AL$10,AK11*(1+$E11*Index_운영!AL$19))))</f>
        <v>4497.1062675000003</v>
      </c>
      <c r="AM11" s="591">
        <f>IF('Control Panel_운영'!$P$173="임차인부담",0,IF(AM$2=0,$D11*$C11/$C$1*Index_운영!AM$10,IF(AL11=0,$D11*$C11/$C$1*Index_운영!AM$10,AL11*(1+$E11*Index_운영!AM$19))))</f>
        <v>4497.1062675000003</v>
      </c>
      <c r="AN11" s="591">
        <f>IF('Control Panel_운영'!$P$173="임차인부담",0,IF(AN$2=0,$D11*$C11/$C$1*Index_운영!AN$10,IF(AM11=0,$D11*$C11/$C$1*Index_운영!AN$10,AM11*(1+$E11*Index_운영!AN$19))))</f>
        <v>4497.1062675000003</v>
      </c>
      <c r="AO11" s="591">
        <f>IF('Control Panel_운영'!$P$173="임차인부담",0,IF(AO$2=0,$D11*$C11/$C$1*Index_운영!AO$10,IF(AN11=0,$D11*$C11/$C$1*Index_운영!AO$10,AN11*(1+$E11*Index_운영!AO$19))))</f>
        <v>4497.1062675000003</v>
      </c>
      <c r="AP11" s="591">
        <f>IF('Control Panel_운영'!$P$173="임차인부담",0,IF(AP$2=0,$D11*$C11/$C$1*Index_운영!AP$10,IF(AO11=0,$D11*$C11/$C$1*Index_운영!AP$10,AO11*(1+$E11*Index_운영!AP$19))))</f>
        <v>4497.1062675000003</v>
      </c>
      <c r="AQ11" s="591">
        <f>IF('Control Panel_운영'!$P$173="임차인부담",0,IF(AQ$2=0,$D11*$C11/$C$1*Index_운영!AQ$10,IF(AP11=0,$D11*$C11/$C$1*Index_운영!AQ$10,AP11*(1+$E11*Index_운영!AQ$19))))</f>
        <v>4497.1062675000003</v>
      </c>
      <c r="AR11" s="591">
        <f>IF('Control Panel_운영'!$P$173="임차인부담",0,IF(AR$2=0,$D11*$C11/$C$1*Index_운영!AR$10,IF(AQ11=0,$D11*$C11/$C$1*Index_운영!AR$10,AQ11*(1+$E11*Index_운영!AR$19))))</f>
        <v>4497.1062675000003</v>
      </c>
      <c r="AS11" s="591">
        <f>IF('Control Panel_운영'!$P$173="임차인부담",0,IF(AS$2=0,$D11*$C11/$C$1*Index_운영!AS$10,IF(AR11=0,$D11*$C11/$C$1*Index_운영!AS$10,AR11*(1+$E11*Index_운영!AS$19))))</f>
        <v>4497.1062675000003</v>
      </c>
      <c r="AT11" s="591">
        <f>IF('Control Panel_운영'!$P$173="임차인부담",0,IF(AT$2=0,$D11*$C11/$C$1*Index_운영!AT$10,IF(AS11=0,$D11*$C11/$C$1*Index_운영!AT$10,AS11*(1+$E11*Index_운영!AT$19))))</f>
        <v>4497.1062675000003</v>
      </c>
      <c r="AU11" s="591">
        <f>IF('Control Panel_운영'!$P$173="임차인부담",0,IF(AU$2=0,$D11*$C11/$C$1*Index_운영!AU$10,IF(AT11=0,$D11*$C11/$C$1*Index_운영!AU$10,AT11*(1+$E11*Index_운영!AU$19))))</f>
        <v>4497.1062675000003</v>
      </c>
      <c r="AV11" s="591">
        <f>IF('Control Panel_운영'!$P$173="임차인부담",0,IF(AV$2=0,$D11*$C11/$C$1*Index_운영!AV$10,IF(AU11=0,$D11*$C11/$C$1*Index_운영!AV$10,AU11*(1+$E11*Index_운영!AV$19))))</f>
        <v>4497.1062675000003</v>
      </c>
      <c r="AW11" s="591">
        <f>IF('Control Panel_운영'!$P$173="임차인부담",0,IF(AW$2=0,$D11*$C11/$C$1*Index_운영!AW$10,IF(AV11=0,$D11*$C11/$C$1*Index_운영!AW$10,AV11*(1+$E11*Index_운영!AW$19))))</f>
        <v>4497.1062675000003</v>
      </c>
      <c r="AX11" s="591">
        <f>IF('Control Panel_운영'!$P$173="임차인부담",0,IF(AX$2=0,$D11*$C11/$C$1*Index_운영!AX$10,IF(AW11=0,$D11*$C11/$C$1*Index_운영!AX$10,AW11*(1+$E11*Index_운영!AX$19))))</f>
        <v>4497.1062675000003</v>
      </c>
      <c r="AY11" s="591">
        <f>IF('Control Panel_운영'!$P$173="임차인부담",0,IF(AY$2=0,$D11*$C11/$C$1*Index_운영!AY$10,IF(AX11=0,$D11*$C11/$C$1*Index_운영!AY$10,AX11*(1+$E11*Index_운영!AY$19))))</f>
        <v>4497.1062675000003</v>
      </c>
      <c r="AZ11" s="591">
        <f>IF('Control Panel_운영'!$P$173="임차인부담",0,IF(AZ$2=0,$D11*$C11/$C$1*Index_운영!AZ$10,IF(AY11=0,$D11*$C11/$C$1*Index_운영!AZ$10,AY11*(1+$E11*Index_운영!AZ$19))))</f>
        <v>4497.1062675000003</v>
      </c>
      <c r="BA11" s="591">
        <f>IF('Control Panel_운영'!$P$173="임차인부담",0,IF(BA$2=0,$D11*$C11/$C$1*Index_운영!BA$10,IF(AZ11=0,$D11*$C11/$C$1*Index_운영!BA$10,AZ11*(1+$E11*Index_운영!BA$19))))</f>
        <v>4497.1062675000003</v>
      </c>
      <c r="BB11" s="591">
        <f>IF('Control Panel_운영'!$P$173="임차인부담",0,IF(BB$2=0,$D11*$C11/$C$1*Index_운영!BB$10,IF(BA11=0,$D11*$C11/$C$1*Index_운영!BB$10,BA11*(1+$E11*Index_운영!BB$19))))</f>
        <v>4497.1062675000003</v>
      </c>
      <c r="BC11" s="591">
        <f>IF('Control Panel_운영'!$P$173="임차인부담",0,IF(BC$2=0,$D11*$C11/$C$1*Index_운영!BC$10,IF(BB11=0,$D11*$C11/$C$1*Index_운영!BC$10,BB11*(1+$E11*Index_운영!BC$19))))</f>
        <v>4497.1062675000003</v>
      </c>
      <c r="BD11" s="591">
        <f>IF('Control Panel_운영'!$P$173="임차인부담",0,IF(BD$2=0,$D11*$C11/$C$1*Index_운영!BD$10,IF(BC11=0,$D11*$C11/$C$1*Index_운영!BD$10,BC11*(1+$E11*Index_운영!BD$19))))</f>
        <v>4497.1062675000003</v>
      </c>
      <c r="BE11" s="591">
        <f>IF('Control Panel_운영'!$P$173="임차인부담",0,IF(BE$2=0,$D11*$C11/$C$1*Index_운영!BE$10,IF(BD11=0,$D11*$C11/$C$1*Index_운영!BE$10,BD11*(1+$E11*Index_운영!BE$19))))</f>
        <v>4497.1062675000003</v>
      </c>
      <c r="BF11" s="591">
        <f>IF('Control Panel_운영'!$P$173="임차인부담",0,IF(BF$2=0,$D11*$C11/$C$1*Index_운영!BF$10,IF(BE11=0,$D11*$C11/$C$1*Index_운영!BF$10,BE11*(1+$E11*Index_운영!BF$19))))</f>
        <v>4497.1062675000003</v>
      </c>
      <c r="BG11" s="591">
        <f>IF('Control Panel_운영'!$P$173="임차인부담",0,IF(BG$2=0,$D11*$C11/$C$1*Index_운영!BG$10,IF(BF11=0,$D11*$C11/$C$1*Index_운영!BG$10,BF11*(1+$E11*Index_운영!BG$19))))</f>
        <v>4497.1062675000003</v>
      </c>
      <c r="BH11" s="591">
        <f>IF('Control Panel_운영'!$P$173="임차인부담",0,IF(BH$2=0,$D11*$C11/$C$1*Index_운영!BH$10,IF(BG11=0,$D11*$C11/$C$1*Index_운영!BH$10,BG11*(1+$E11*Index_운영!BH$19))))</f>
        <v>4497.1062675000003</v>
      </c>
      <c r="BI11" s="591">
        <f>IF('Control Panel_운영'!$P$173="임차인부담",0,IF(BI$2=0,$D11*$C11/$C$1*Index_운영!BI$10,IF(BH11=0,$D11*$C11/$C$1*Index_운영!BI$10,BH11*(1+$E11*Index_운영!BI$19))))</f>
        <v>4497.1062675000003</v>
      </c>
      <c r="BJ11" s="591">
        <f>IF('Control Panel_운영'!$P$173="임차인부담",0,IF(BJ$2=0,$D11*$C11/$C$1*Index_운영!BJ$10,IF(BI11=0,$D11*$C11/$C$1*Index_운영!BJ$10,BI11*(1+$E11*Index_운영!BJ$19))))</f>
        <v>4497.1062675000003</v>
      </c>
      <c r="BK11" s="591">
        <f>IF('Control Panel_운영'!$P$173="임차인부담",0,IF(BK$2=0,$D11*$C11/$C$1*Index_운영!BK$10,IF(BJ11=0,$D11*$C11/$C$1*Index_운영!BK$10,BJ11*(1+$E11*Index_운영!BK$19))))</f>
        <v>4497.1062675000003</v>
      </c>
      <c r="BL11" s="591">
        <f>IF('Control Panel_운영'!$P$173="임차인부담",0,IF(BL$2=0,$D11*$C11/$C$1*Index_운영!BL$10,IF(BK11=0,$D11*$C11/$C$1*Index_운영!BL$10,BK11*(1+$E11*Index_운영!BL$19))))</f>
        <v>4497.1062675000003</v>
      </c>
      <c r="BM11" s="591">
        <f>IF('Control Panel_운영'!$P$173="임차인부담",0,IF(BM$2=0,$D11*$C11/$C$1*Index_운영!BM$10,IF(BL11=0,$D11*$C11/$C$1*Index_운영!BM$10,BL11*(1+$E11*Index_운영!BM$19))))</f>
        <v>4497.1062675000003</v>
      </c>
      <c r="BN11" s="591">
        <f>IF('Control Panel_운영'!$P$173="임차인부담",0,IF(BN$2=0,$D11*$C11/$C$1*Index_운영!BN$10,IF(BM11=0,$D11*$C11/$C$1*Index_운영!BN$10,BM11*(1+$E11*Index_운영!BN$19))))</f>
        <v>4497.1062675000003</v>
      </c>
      <c r="BO11" s="591">
        <f>IF('Control Panel_운영'!$P$173="임차인부담",0,IF(BO$2=0,$D11*$C11/$C$1*Index_운영!BO$10,IF(BN11=0,$D11*$C11/$C$1*Index_운영!BO$10,BN11*(1+$E11*Index_운영!BO$19))))</f>
        <v>4497.1062675000003</v>
      </c>
      <c r="BP11" s="591">
        <f>IF('Control Panel_운영'!$P$173="임차인부담",0,IF(BP$2=0,$D11*$C11/$C$1*Index_운영!BP$10,IF(BO11=0,$D11*$C11/$C$1*Index_운영!BP$10,BO11*(1+$E11*Index_운영!BP$19))))</f>
        <v>4497.1062675000003</v>
      </c>
      <c r="BQ11" s="591">
        <f>IF('Control Panel_운영'!$P$173="임차인부담",0,IF(BQ$2=0,$D11*$C11/$C$1*Index_운영!BQ$10,IF(BP11=0,$D11*$C11/$C$1*Index_운영!BQ$10,BP11*(1+$E11*Index_운영!BQ$19))))</f>
        <v>4497.1062675000003</v>
      </c>
      <c r="BR11" s="591">
        <f>IF('Control Panel_운영'!$P$173="임차인부담",0,IF(BR$2=0,$D11*$C11/$C$1*Index_운영!BR$10,IF(BQ11=0,$D11*$C11/$C$1*Index_운영!BR$10,BQ11*(1+$E11*Index_운영!BR$19))))</f>
        <v>4497.1062675000003</v>
      </c>
      <c r="BS11" s="591">
        <f>IF('Control Panel_운영'!$P$173="임차인부담",0,IF(BS$2=0,$D11*$C11/$C$1*Index_운영!BS$10,IF(BR11=0,$D11*$C11/$C$1*Index_운영!BS$10,BR11*(1+$E11*Index_운영!BS$19))))</f>
        <v>4497.1062675000003</v>
      </c>
      <c r="BT11" s="591">
        <f>IF('Control Panel_운영'!$P$173="임차인부담",0,IF(BT$2=0,$D11*$C11/$C$1*Index_운영!BT$10,IF(BS11=0,$D11*$C11/$C$1*Index_운영!BT$10,BS11*(1+$E11*Index_운영!BT$19))))</f>
        <v>4497.1062675000003</v>
      </c>
      <c r="BU11" s="591">
        <f>IF('Control Panel_운영'!$P$173="임차인부담",0,IF(BU$2=0,$D11*$C11/$C$1*Index_운영!BU$10,IF(BT11=0,$D11*$C11/$C$1*Index_운영!BU$10,BT11*(1+$E11*Index_운영!BU$19))))</f>
        <v>4497.1062675000003</v>
      </c>
      <c r="BV11" s="591">
        <f>IF('Control Panel_운영'!$P$173="임차인부담",0,IF(BV$2=0,$D11*$C11/$C$1*Index_운영!BV$10,IF(BU11=0,$D11*$C11/$C$1*Index_운영!BV$10,BU11*(1+$E11*Index_운영!BV$19))))</f>
        <v>4497.1062675000003</v>
      </c>
      <c r="BW11" s="591">
        <f>IF('Control Panel_운영'!$P$173="임차인부담",0,IF(BW$2=0,$D11*$C11/$C$1*Index_운영!BW$10,IF(BV11=0,$D11*$C11/$C$1*Index_운영!BW$10,BV11*(1+$E11*Index_운영!BW$19))))</f>
        <v>4497.1062675000003</v>
      </c>
      <c r="BX11" s="591">
        <f>IF('Control Panel_운영'!$P$173="임차인부담",0,IF(BX$2=0,$D11*$C11/$C$1*Index_운영!BX$10,IF(BW11=0,$D11*$C11/$C$1*Index_운영!BX$10,BW11*(1+$E11*Index_운영!BX$19))))</f>
        <v>4497.1062675000003</v>
      </c>
      <c r="BY11" s="591">
        <f>IF('Control Panel_운영'!$P$173="임차인부담",0,IF(BY$2=0,$D11*$C11/$C$1*Index_운영!BY$10,IF(BX11=0,$D11*$C11/$C$1*Index_운영!BY$10,BX11*(1+$E11*Index_운영!BY$19))))</f>
        <v>4497.1062675000003</v>
      </c>
      <c r="BZ11" s="591">
        <f>IF('Control Panel_운영'!$P$173="임차인부담",0,IF(BZ$2=0,$D11*$C11/$C$1*Index_운영!BZ$10,IF(BY11=0,$D11*$C11/$C$1*Index_운영!BZ$10,BY11*(1+$E11*Index_운영!BZ$19))))</f>
        <v>4497.1062675000003</v>
      </c>
      <c r="CA11" s="591">
        <f>IF('Control Panel_운영'!$P$173="임차인부담",0,IF(CA$2=0,$D11*$C11/$C$1*Index_운영!CA$10,IF(BZ11=0,$D11*$C11/$C$1*Index_운영!CA$10,BZ11*(1+$E11*Index_운영!CA$19))))</f>
        <v>4497.1062675000003</v>
      </c>
      <c r="CB11" s="591">
        <f>IF('Control Panel_운영'!$P$173="임차인부담",0,IF(CB$2=0,$D11*$C11/$C$1*Index_운영!CB$10,IF(CA11=0,$D11*$C11/$C$1*Index_운영!CB$10,CA11*(1+$E11*Index_운영!CB$19))))</f>
        <v>4497.1062675000003</v>
      </c>
      <c r="CC11" s="591">
        <f>IF('Control Panel_운영'!$P$173="임차인부담",0,IF(CC$2=0,$D11*$C11/$C$1*Index_운영!CC$10,IF(CB11=0,$D11*$C11/$C$1*Index_운영!CC$10,CB11*(1+$E11*Index_운영!CC$19))))</f>
        <v>4497.1062675000003</v>
      </c>
      <c r="CD11" s="591">
        <f>IF('Control Panel_운영'!$P$173="임차인부담",0,IF(CD$2=0,$D11*$C11/$C$1*Index_운영!CD$10,IF(CC11=0,$D11*$C11/$C$1*Index_운영!CD$10,CC11*(1+$E11*Index_운영!CD$19))))</f>
        <v>4497.1062675000003</v>
      </c>
      <c r="CE11" s="591">
        <f>IF('Control Panel_운영'!$P$173="임차인부담",0,IF(CE$2=0,$D11*$C11/$C$1*Index_운영!CE$10,IF(CD11=0,$D11*$C11/$C$1*Index_운영!CE$10,CD11*(1+$E11*Index_운영!CE$19))))</f>
        <v>4497.1062675000003</v>
      </c>
      <c r="CF11" s="591">
        <f>IF('Control Panel_운영'!$P$173="임차인부담",0,IF(CF$2=0,$D11*$C11/$C$1*Index_운영!CF$10,IF(CE11=0,$D11*$C11/$C$1*Index_운영!CF$10,CE11*(1+$E11*Index_운영!CF$19))))</f>
        <v>4497.1062675000003</v>
      </c>
      <c r="CG11" s="591">
        <f>IF('Control Panel_운영'!$P$173="임차인부담",0,IF(CG$2=0,$D11*$C11/$C$1*Index_운영!CG$10,IF(CF11=0,$D11*$C11/$C$1*Index_운영!CG$10,CF11*(1+$E11*Index_운영!CG$19))))</f>
        <v>4497.1062675000003</v>
      </c>
      <c r="CH11" s="591">
        <f>IF('Control Panel_운영'!$P$173="임차인부담",0,IF(CH$2=0,$D11*$C11/$C$1*Index_운영!CH$10,IF(CG11=0,$D11*$C11/$C$1*Index_운영!CH$10,CG11*(1+$E11*Index_운영!CH$19))))</f>
        <v>4497.1062675000003</v>
      </c>
      <c r="CI11" s="591">
        <f>IF('Control Panel_운영'!$P$173="임차인부담",0,IF(CI$2=0,$D11*$C11/$C$1*Index_운영!CI$10,IF(CH11=0,$D11*$C11/$C$1*Index_운영!CI$10,CH11*(1+$E11*Index_운영!CI$19))))</f>
        <v>4497.1062675000003</v>
      </c>
      <c r="CJ11" s="591">
        <f>IF('Control Panel_운영'!$P$173="임차인부담",0,IF(CJ$2=0,$D11*$C11/$C$1*Index_운영!CJ$10,IF(CI11=0,$D11*$C11/$C$1*Index_운영!CJ$10,CI11*(1+$E11*Index_운영!CJ$19))))</f>
        <v>4497.1062675000003</v>
      </c>
      <c r="CK11" s="591">
        <f>IF('Control Panel_운영'!$P$173="임차인부담",0,IF(CK$2=0,$D11*$C11/$C$1*Index_운영!CK$10,IF(CJ11=0,$D11*$C11/$C$1*Index_운영!CK$10,CJ11*(1+$E11*Index_운영!CK$19))))</f>
        <v>4497.1062675000003</v>
      </c>
      <c r="CL11" s="591">
        <f>IF('Control Panel_운영'!$P$173="임차인부담",0,IF(CL$2=0,$D11*$C11/$C$1*Index_운영!CL$10,IF(CK11=0,$D11*$C11/$C$1*Index_운영!CL$10,CK11*(1+$E11*Index_운영!CL$19))))</f>
        <v>4497.1062675000003</v>
      </c>
      <c r="CM11" s="591">
        <f>IF('Control Panel_운영'!$P$173="임차인부담",0,IF(CM$2=0,$D11*$C11/$C$1*Index_운영!CM$10,IF(CL11=0,$D11*$C11/$C$1*Index_운영!CM$10,CL11*(1+$E11*Index_운영!CM$19))))</f>
        <v>4497.1062675000003</v>
      </c>
      <c r="CN11" s="591">
        <f>IF('Control Panel_운영'!$P$173="임차인부담",0,IF(CN$2=0,$D11*$C11/$C$1*Index_운영!CN$10,IF(CM11=0,$D11*$C11/$C$1*Index_운영!CN$10,CM11*(1+$E11*Index_운영!CN$19))))</f>
        <v>4497.1062675000003</v>
      </c>
      <c r="CO11" s="591">
        <f>IF('Control Panel_운영'!$P$173="임차인부담",0,IF(CO$2=0,$D11*$C11/$C$1*Index_운영!CO$10,IF(CN11=0,$D11*$C11/$C$1*Index_운영!CO$10,CN11*(1+$E11*Index_운영!CO$19))))</f>
        <v>4497.1062675000003</v>
      </c>
      <c r="CP11" s="591">
        <f>IF('Control Panel_운영'!$P$173="임차인부담",0,IF(CP$2=0,$D11*$C11/$C$1*Index_운영!CP$10,IF(CO11=0,$D11*$C11/$C$1*Index_운영!CP$10,CO11*(1+$E11*Index_운영!CP$19))))</f>
        <v>4497.1062675000003</v>
      </c>
      <c r="CQ11" s="591">
        <f>IF('Control Panel_운영'!$P$173="임차인부담",0,IF(CQ$2=0,$D11*$C11/$C$1*Index_운영!CQ$10,IF(CP11=0,$D11*$C11/$C$1*Index_운영!CQ$10,CP11*(1+$E11*Index_운영!CQ$19))))</f>
        <v>4497.1062675000003</v>
      </c>
      <c r="CR11" s="591">
        <f>IF('Control Panel_운영'!$P$173="임차인부담",0,IF(CR$2=0,$D11*$C11/$C$1*Index_운영!CR$10,IF(CQ11=0,$D11*$C11/$C$1*Index_운영!CR$10,CQ11*(1+$E11*Index_운영!CR$19))))</f>
        <v>4497.1062675000003</v>
      </c>
      <c r="CS11" s="591">
        <f>IF('Control Panel_운영'!$P$173="임차인부담",0,IF(CS$2=0,$D11*$C11/$C$1*Index_운영!CS$10,IF(CR11=0,$D11*$C11/$C$1*Index_운영!CS$10,CR11*(1+$E11*Index_운영!CS$19))))</f>
        <v>4497.1062675000003</v>
      </c>
      <c r="CT11" s="591">
        <f>IF('Control Panel_운영'!$P$173="임차인부담",0,IF(CT$2=0,$D11*$C11/$C$1*Index_운영!CT$10,IF(CS11=0,$D11*$C11/$C$1*Index_운영!CT$10,CS11*(1+$E11*Index_운영!CT$19))))</f>
        <v>4497.1062675000003</v>
      </c>
      <c r="CU11" s="591">
        <f>IF('Control Panel_운영'!$P$173="임차인부담",0,IF(CU$2=0,$D11*$C11/$C$1*Index_운영!CU$10,IF(CT11=0,$D11*$C11/$C$1*Index_운영!CU$10,CT11*(1+$E11*Index_운영!CU$19))))</f>
        <v>4497.1062675000003</v>
      </c>
      <c r="CV11" s="591">
        <f>IF('Control Panel_운영'!$P$173="임차인부담",0,IF(CV$2=0,$D11*$C11/$C$1*Index_운영!CV$10,IF(CU11=0,$D11*$C11/$C$1*Index_운영!CV$10,CU11*(1+$E11*Index_운영!CV$19))))</f>
        <v>4497.1062675000003</v>
      </c>
      <c r="CW11" s="591">
        <f>IF('Control Panel_운영'!$P$173="임차인부담",0,IF(CW$2=0,$D11*$C11/$C$1*Index_운영!CW$10,IF(CV11=0,$D11*$C11/$C$1*Index_운영!CW$10,CV11*(1+$E11*Index_운영!CW$19))))</f>
        <v>4497.1062675000003</v>
      </c>
      <c r="CX11" s="591">
        <f>IF('Control Panel_운영'!$P$173="임차인부담",0,IF(CX$2=0,$D11*$C11/$C$1*Index_운영!CX$10,IF(CW11=0,$D11*$C11/$C$1*Index_운영!CX$10,CW11*(1+$E11*Index_운영!CX$19))))</f>
        <v>4497.1062675000003</v>
      </c>
      <c r="CY11" s="591">
        <f>IF('Control Panel_운영'!$P$173="임차인부담",0,IF(CY$2=0,$D11*$C11/$C$1*Index_운영!CY$10,IF(CX11=0,$D11*$C11/$C$1*Index_운영!CY$10,CX11*(1+$E11*Index_운영!CY$19))))</f>
        <v>4497.1062675000003</v>
      </c>
      <c r="CZ11" s="591">
        <f>IF('Control Panel_운영'!$P$173="임차인부담",0,IF(CZ$2=0,$D11*$C11/$C$1*Index_운영!CZ$10,IF(CY11=0,$D11*$C11/$C$1*Index_운영!CZ$10,CY11*(1+$E11*Index_운영!CZ$19))))</f>
        <v>4497.1062675000003</v>
      </c>
      <c r="DA11" s="591">
        <f>IF('Control Panel_운영'!$P$173="임차인부담",0,IF(DA$2=0,$D11*$C11/$C$1*Index_운영!DA$10,IF(CZ11=0,$D11*$C11/$C$1*Index_운영!DA$10,CZ11*(1+$E11*Index_운영!DA$19))))</f>
        <v>4497.1062675000003</v>
      </c>
      <c r="DB11" s="591">
        <f>IF('Control Panel_운영'!$P$173="임차인부담",0,IF(DB$2=0,$D11*$C11/$C$1*Index_운영!DB$10,IF(DA11=0,$D11*$C11/$C$1*Index_운영!DB$10,DA11*(1+$E11*Index_운영!DB$19))))</f>
        <v>4497.1062675000003</v>
      </c>
      <c r="DC11" s="591">
        <f>IF('Control Panel_운영'!$P$173="임차인부담",0,IF(DC$2=0,$D11*$C11/$C$1*Index_운영!DC$10,IF(DB11=0,$D11*$C11/$C$1*Index_운영!DC$10,DB11*(1+$E11*Index_운영!DC$19))))</f>
        <v>4497.1062675000003</v>
      </c>
      <c r="DD11" s="591">
        <f>IF('Control Panel_운영'!$P$173="임차인부담",0,IF(DD$2=0,$D11*$C11/$C$1*Index_운영!DD$10,IF(DC11=0,$D11*$C11/$C$1*Index_운영!DD$10,DC11*(1+$E11*Index_운영!DD$19))))</f>
        <v>4497.1062675000003</v>
      </c>
      <c r="DE11" s="591">
        <f>IF('Control Panel_운영'!$P$173="임차인부담",0,IF(DE$2=0,$D11*$C11/$C$1*Index_운영!DE$10,IF(DD11=0,$D11*$C11/$C$1*Index_운영!DE$10,DD11*(1+$E11*Index_운영!DE$19))))</f>
        <v>4497.1062675000003</v>
      </c>
      <c r="DF11" s="591">
        <f>IF('Control Panel_운영'!$P$173="임차인부담",0,IF(DF$2=0,$D11*$C11/$C$1*Index_운영!DF$10,IF(DE11=0,$D11*$C11/$C$1*Index_운영!DF$10,DE11*(1+$E11*Index_운영!DF$19))))</f>
        <v>4497.1062675000003</v>
      </c>
      <c r="DG11" s="591">
        <f>IF('Control Panel_운영'!$P$173="임차인부담",0,IF(DG$2=0,$D11*$C11/$C$1*Index_운영!DG$10,IF(DF11=0,$D11*$C11/$C$1*Index_운영!DG$10,DF11*(1+$E11*Index_운영!DG$19))))</f>
        <v>4497.1062675000003</v>
      </c>
      <c r="DH11" s="591">
        <f>IF('Control Panel_운영'!$P$173="임차인부담",0,IF(DH$2=0,$D11*$C11/$C$1*Index_운영!DH$10,IF(DG11=0,$D11*$C11/$C$1*Index_운영!DH$10,DG11*(1+$E11*Index_운영!DH$19))))</f>
        <v>4497.1062675000003</v>
      </c>
      <c r="DI11" s="591">
        <f>IF('Control Panel_운영'!$P$173="임차인부담",0,IF(DI$2=0,$D11*$C11/$C$1*Index_운영!DI$10,IF(DH11=0,$D11*$C11/$C$1*Index_운영!DI$10,DH11*(1+$E11*Index_운영!DI$19))))</f>
        <v>4497.1062675000003</v>
      </c>
      <c r="DJ11" s="591">
        <f>IF('Control Panel_운영'!$P$173="임차인부담",0,IF(DJ$2=0,$D11*$C11/$C$1*Index_운영!DJ$10,IF(DI11=0,$D11*$C11/$C$1*Index_운영!DJ$10,DI11*(1+$E11*Index_운영!DJ$19))))</f>
        <v>4497.1062675000003</v>
      </c>
      <c r="DK11" s="591">
        <f>IF('Control Panel_운영'!$P$173="임차인부담",0,IF(DK$2=0,$D11*$C11/$C$1*Index_운영!DK$10,IF(DJ11=0,$D11*$C11/$C$1*Index_운영!DK$10,DJ11*(1+$E11*Index_운영!DK$19))))</f>
        <v>4497.1062675000003</v>
      </c>
      <c r="DL11" s="591">
        <f>IF('Control Panel_운영'!$P$173="임차인부담",0,IF(DL$2=0,$D11*$C11/$C$1*Index_운영!DL$10,IF(DK11=0,$D11*$C11/$C$1*Index_운영!DL$10,DK11*(1+$E11*Index_운영!DL$19))))</f>
        <v>4497.1062675000003</v>
      </c>
      <c r="DM11" s="591">
        <f>IF('Control Panel_운영'!$P$173="임차인부담",0,IF(DM$2=0,$D11*$C11/$C$1*Index_운영!DM$10,IF(DL11=0,$D11*$C11/$C$1*Index_운영!DM$10,DL11*(1+$E11*Index_운영!DM$19))))</f>
        <v>4497.1062675000003</v>
      </c>
      <c r="DN11" s="591">
        <f>IF('Control Panel_운영'!$P$173="임차인부담",0,IF(DN$2=0,$D11*$C11/$C$1*Index_운영!DN$10,IF(DM11=0,$D11*$C11/$C$1*Index_운영!DN$10,DM11*(1+$E11*Index_운영!DN$19))))</f>
        <v>4497.1062675000003</v>
      </c>
      <c r="DO11" s="591">
        <f>IF('Control Panel_운영'!$P$173="임차인부담",0,IF(DO$2=0,$D11*$C11/$C$1*Index_운영!DO$10,IF(DN11=0,$D11*$C11/$C$1*Index_운영!DO$10,DN11*(1+$E11*Index_운영!DO$19))))</f>
        <v>4497.1062675000003</v>
      </c>
      <c r="DP11" s="591">
        <f>IF('Control Panel_운영'!$P$173="임차인부담",0,IF(DP$2=0,$D11*$C11/$C$1*Index_운영!DP$10,IF(DO11=0,$D11*$C11/$C$1*Index_운영!DP$10,DO11*(1+$E11*Index_운영!DP$19))))</f>
        <v>4497.1062675000003</v>
      </c>
      <c r="DQ11" s="591">
        <f>IF('Control Panel_운영'!$P$173="임차인부담",0,IF(DQ$2=0,$D11*$C11/$C$1*Index_운영!DQ$10,IF(DP11=0,$D11*$C11/$C$1*Index_운영!DQ$10,DP11*(1+$E11*Index_운영!DQ$19))))</f>
        <v>4497.1062675000003</v>
      </c>
      <c r="DR11" s="591">
        <f>IF('Control Panel_운영'!$P$173="임차인부담",0,IF(DR$2=0,$D11*$C11/$C$1*Index_운영!DR$10,IF(DQ11=0,$D11*$C11/$C$1*Index_운영!DR$10,DQ11*(1+$E11*Index_운영!DR$19))))</f>
        <v>4497.1062675000003</v>
      </c>
      <c r="DS11" s="591">
        <f>IF('Control Panel_운영'!$P$173="임차인부담",0,IF(DS$2=0,$D11*$C11/$C$1*Index_운영!DS$10,IF(DR11=0,$D11*$C11/$C$1*Index_운영!DS$10,DR11*(1+$E11*Index_운영!DS$19))))</f>
        <v>4497.1062675000003</v>
      </c>
      <c r="DT11" s="591">
        <f>IF('Control Panel_운영'!$P$173="임차인부담",0,IF(DT$2=0,$D11*$C11/$C$1*Index_운영!DT$10,IF(DS11=0,$D11*$C11/$C$1*Index_운영!DT$10,DS11*(1+$E11*Index_운영!DT$19))))</f>
        <v>4497.1062675000003</v>
      </c>
      <c r="DU11" s="591">
        <f>IF('Control Panel_운영'!$P$173="임차인부담",0,IF(DU$2=0,$D11*$C11/$C$1*Index_운영!DU$10,IF(DT11=0,$D11*$C11/$C$1*Index_운영!DU$10,DT11*(1+$E11*Index_운영!DU$19))))</f>
        <v>4497.1062675000003</v>
      </c>
      <c r="DV11" s="591">
        <f>IF('Control Panel_운영'!$P$173="임차인부담",0,IF(DV$2=0,$D11*$C11/$C$1*Index_운영!DV$10,IF(DU11=0,$D11*$C11/$C$1*Index_운영!DV$10,DU11*(1+$E11*Index_운영!DV$19))))</f>
        <v>4497.1062675000003</v>
      </c>
    </row>
    <row r="12" spans="1:126" s="464" customFormat="1" x14ac:dyDescent="0.4">
      <c r="A12" s="736"/>
      <c r="B12" s="444" t="str">
        <f>'Control Panel_운영'!$K174</f>
        <v>수도광열비</v>
      </c>
      <c r="C12" s="1242">
        <f>'Control Panel_운영'!$J$170</f>
        <v>6424.4375250000003</v>
      </c>
      <c r="D12" s="606">
        <f>'Control Panel_운영'!$M174</f>
        <v>6000</v>
      </c>
      <c r="E12" s="953">
        <f>'Control Panel_운영'!$L174</f>
        <v>0</v>
      </c>
      <c r="F12" s="590">
        <f>IF('Control Panel_운영'!$P$174="임차인부담",0,IF(F$2=0,$D12*$C12/$C$1*Index_운영!F$10,IF(E12=0,$D12*$C12/$C$1*Index_운영!F$10,E12*(1+$E12*Index_운영!F$19))))</f>
        <v>0</v>
      </c>
      <c r="G12" s="591">
        <f>IF('Control Panel_운영'!$P$174="임차인부담",0,IF(G$2=0,$D12*$C12/$C$1*Index_운영!G$10,IF(F12=0,$D12*$C12/$C$1*Index_운영!G$10,F12*(1+$E12*Index_운영!G$19))))</f>
        <v>38546.62515</v>
      </c>
      <c r="H12" s="591">
        <f>IF('Control Panel_운영'!$P$174="임차인부담",0,IF(H$2=0,$D12*$C12/$C$1*Index_운영!H$10,IF(G12=0,$D12*$C12/$C$1*Index_운영!H$10,G12*(1+$E12*Index_운영!H$19))))</f>
        <v>38546.62515</v>
      </c>
      <c r="I12" s="591">
        <f>IF('Control Panel_운영'!$P$174="임차인부담",0,IF(I$2=0,$D12*$C12/$C$1*Index_운영!I$10,IF(H12=0,$D12*$C12/$C$1*Index_운영!I$10,H12*(1+$E12*Index_운영!I$19))))</f>
        <v>38546.62515</v>
      </c>
      <c r="J12" s="591">
        <f>IF('Control Panel_운영'!$P$174="임차인부담",0,IF(J$2=0,$D12*$C12/$C$1*Index_운영!J$10,IF(I12=0,$D12*$C12/$C$1*Index_운영!J$10,I12*(1+$E12*Index_운영!J$19))))</f>
        <v>38546.62515</v>
      </c>
      <c r="K12" s="591">
        <f>IF('Control Panel_운영'!$P$174="임차인부담",0,IF(K$2=0,$D12*$C12/$C$1*Index_운영!K$10,IF(J12=0,$D12*$C12/$C$1*Index_운영!K$10,J12*(1+$E12*Index_운영!K$19))))</f>
        <v>38546.62515</v>
      </c>
      <c r="L12" s="591">
        <f>IF('Control Panel_운영'!$P$174="임차인부담",0,IF(L$2=0,$D12*$C12/$C$1*Index_운영!L$10,IF(K12=0,$D12*$C12/$C$1*Index_운영!L$10,K12*(1+$E12*Index_운영!L$19))))</f>
        <v>38546.62515</v>
      </c>
      <c r="M12" s="591">
        <f>IF('Control Panel_운영'!$P$174="임차인부담",0,IF(M$2=0,$D12*$C12/$C$1*Index_운영!M$10,IF(L12=0,$D12*$C12/$C$1*Index_운영!M$10,L12*(1+$E12*Index_운영!M$19))))</f>
        <v>38546.62515</v>
      </c>
      <c r="N12" s="591">
        <f>IF('Control Panel_운영'!$P$174="임차인부담",0,IF(N$2=0,$D12*$C12/$C$1*Index_운영!N$10,IF(M12=0,$D12*$C12/$C$1*Index_운영!N$10,M12*(1+$E12*Index_운영!N$19))))</f>
        <v>38546.62515</v>
      </c>
      <c r="O12" s="591">
        <f>IF('Control Panel_운영'!$P$174="임차인부담",0,IF(O$2=0,$D12*$C12/$C$1*Index_운영!O$10,IF(N12=0,$D12*$C12/$C$1*Index_운영!O$10,N12*(1+$E12*Index_운영!O$19))))</f>
        <v>38546.62515</v>
      </c>
      <c r="P12" s="591">
        <f>IF('Control Panel_운영'!$P$174="임차인부담",0,IF(P$2=0,$D12*$C12/$C$1*Index_운영!P$10,IF(O12=0,$D12*$C12/$C$1*Index_운영!P$10,O12*(1+$E12*Index_운영!P$19))))</f>
        <v>38546.62515</v>
      </c>
      <c r="Q12" s="591">
        <f>IF('Control Panel_운영'!$P$174="임차인부담",0,IF(Q$2=0,$D12*$C12/$C$1*Index_운영!Q$10,IF(P12=0,$D12*$C12/$C$1*Index_운영!Q$10,P12*(1+$E12*Index_운영!Q$19))))</f>
        <v>38546.62515</v>
      </c>
      <c r="R12" s="591">
        <f>IF('Control Panel_운영'!$P$174="임차인부담",0,IF(R$2=0,$D12*$C12/$C$1*Index_운영!R$10,IF(Q12=0,$D12*$C12/$C$1*Index_운영!R$10,Q12*(1+$E12*Index_운영!R$19))))</f>
        <v>38546.62515</v>
      </c>
      <c r="S12" s="591">
        <f>IF('Control Panel_운영'!$P$174="임차인부담",0,IF(S$2=0,$D12*$C12/$C$1*Index_운영!S$10,IF(R12=0,$D12*$C12/$C$1*Index_운영!S$10,R12*(1+$E12*Index_운영!S$19))))</f>
        <v>38546.62515</v>
      </c>
      <c r="T12" s="591">
        <f>IF('Control Panel_운영'!$P$174="임차인부담",0,IF(T$2=0,$D12*$C12/$C$1*Index_운영!T$10,IF(S12=0,$D12*$C12/$C$1*Index_운영!T$10,S12*(1+$E12*Index_운영!T$19))))</f>
        <v>38546.62515</v>
      </c>
      <c r="U12" s="591">
        <f>IF('Control Panel_운영'!$P$174="임차인부담",0,IF(U$2=0,$D12*$C12/$C$1*Index_운영!U$10,IF(T12=0,$D12*$C12/$C$1*Index_운영!U$10,T12*(1+$E12*Index_운영!U$19))))</f>
        <v>38546.62515</v>
      </c>
      <c r="V12" s="591">
        <f>IF('Control Panel_운영'!$P$174="임차인부담",0,IF(V$2=0,$D12*$C12/$C$1*Index_운영!V$10,IF(U12=0,$D12*$C12/$C$1*Index_운영!V$10,U12*(1+$E12*Index_운영!V$19))))</f>
        <v>38546.62515</v>
      </c>
      <c r="W12" s="591">
        <f>IF('Control Panel_운영'!$P$174="임차인부담",0,IF(W$2=0,$D12*$C12/$C$1*Index_운영!W$10,IF(V12=0,$D12*$C12/$C$1*Index_운영!W$10,V12*(1+$E12*Index_운영!W$19))))</f>
        <v>38546.62515</v>
      </c>
      <c r="X12" s="591">
        <f>IF('Control Panel_운영'!$P$174="임차인부담",0,IF(X$2=0,$D12*$C12/$C$1*Index_운영!X$10,IF(W12=0,$D12*$C12/$C$1*Index_운영!X$10,W12*(1+$E12*Index_운영!X$19))))</f>
        <v>38546.62515</v>
      </c>
      <c r="Y12" s="591">
        <f>IF('Control Panel_운영'!$P$174="임차인부담",0,IF(Y$2=0,$D12*$C12/$C$1*Index_운영!Y$10,IF(X12=0,$D12*$C12/$C$1*Index_운영!Y$10,X12*(1+$E12*Index_운영!Y$19))))</f>
        <v>38546.62515</v>
      </c>
      <c r="Z12" s="591">
        <f>IF('Control Panel_운영'!$P$174="임차인부담",0,IF(Z$2=0,$D12*$C12/$C$1*Index_운영!Z$10,IF(Y12=0,$D12*$C12/$C$1*Index_운영!Z$10,Y12*(1+$E12*Index_운영!Z$19))))</f>
        <v>38546.62515</v>
      </c>
      <c r="AA12" s="591">
        <f>IF('Control Panel_운영'!$P$174="임차인부담",0,IF(AA$2=0,$D12*$C12/$C$1*Index_운영!AA$10,IF(Z12=0,$D12*$C12/$C$1*Index_운영!AA$10,Z12*(1+$E12*Index_운영!AA$19))))</f>
        <v>38546.62515</v>
      </c>
      <c r="AB12" s="591">
        <f>IF('Control Panel_운영'!$P$174="임차인부담",0,IF(AB$2=0,$D12*$C12/$C$1*Index_운영!AB$10,IF(AA12=0,$D12*$C12/$C$1*Index_운영!AB$10,AA12*(1+$E12*Index_운영!AB$19))))</f>
        <v>38546.62515</v>
      </c>
      <c r="AC12" s="591">
        <f>IF('Control Panel_운영'!$P$174="임차인부담",0,IF(AC$2=0,$D12*$C12/$C$1*Index_운영!AC$10,IF(AB12=0,$D12*$C12/$C$1*Index_운영!AC$10,AB12*(1+$E12*Index_운영!AC$19))))</f>
        <v>38546.62515</v>
      </c>
      <c r="AD12" s="591">
        <f>IF('Control Panel_운영'!$P$174="임차인부담",0,IF(AD$2=0,$D12*$C12/$C$1*Index_운영!AD$10,IF(AC12=0,$D12*$C12/$C$1*Index_운영!AD$10,AC12*(1+$E12*Index_운영!AD$19))))</f>
        <v>38546.62515</v>
      </c>
      <c r="AE12" s="591">
        <f>IF('Control Panel_운영'!$P$174="임차인부담",0,IF(AE$2=0,$D12*$C12/$C$1*Index_운영!AE$10,IF(AD12=0,$D12*$C12/$C$1*Index_운영!AE$10,AD12*(1+$E12*Index_운영!AE$19))))</f>
        <v>38546.62515</v>
      </c>
      <c r="AF12" s="591">
        <f>IF('Control Panel_운영'!$P$174="임차인부담",0,IF(AF$2=0,$D12*$C12/$C$1*Index_운영!AF$10,IF(AE12=0,$D12*$C12/$C$1*Index_운영!AF$10,AE12*(1+$E12*Index_운영!AF$19))))</f>
        <v>38546.62515</v>
      </c>
      <c r="AG12" s="591">
        <f>IF('Control Panel_운영'!$P$174="임차인부담",0,IF(AG$2=0,$D12*$C12/$C$1*Index_운영!AG$10,IF(AF12=0,$D12*$C12/$C$1*Index_운영!AG$10,AF12*(1+$E12*Index_운영!AG$19))))</f>
        <v>38546.62515</v>
      </c>
      <c r="AH12" s="591">
        <f>IF('Control Panel_운영'!$P$174="임차인부담",0,IF(AH$2=0,$D12*$C12/$C$1*Index_운영!AH$10,IF(AG12=0,$D12*$C12/$C$1*Index_운영!AH$10,AG12*(1+$E12*Index_운영!AH$19))))</f>
        <v>38546.62515</v>
      </c>
      <c r="AI12" s="591">
        <f>IF('Control Panel_운영'!$P$174="임차인부담",0,IF(AI$2=0,$D12*$C12/$C$1*Index_운영!AI$10,IF(AH12=0,$D12*$C12/$C$1*Index_운영!AI$10,AH12*(1+$E12*Index_운영!AI$19))))</f>
        <v>38546.62515</v>
      </c>
      <c r="AJ12" s="591">
        <f>IF('Control Panel_운영'!$P$174="임차인부담",0,IF(AJ$2=0,$D12*$C12/$C$1*Index_운영!AJ$10,IF(AI12=0,$D12*$C12/$C$1*Index_운영!AJ$10,AI12*(1+$E12*Index_운영!AJ$19))))</f>
        <v>38546.62515</v>
      </c>
      <c r="AK12" s="591">
        <f>IF('Control Panel_운영'!$P$174="임차인부담",0,IF(AK$2=0,$D12*$C12/$C$1*Index_운영!AK$10,IF(AJ12=0,$D12*$C12/$C$1*Index_운영!AK$10,AJ12*(1+$E12*Index_운영!AK$19))))</f>
        <v>38546.62515</v>
      </c>
      <c r="AL12" s="591">
        <f>IF('Control Panel_운영'!$P$174="임차인부담",0,IF(AL$2=0,$D12*$C12/$C$1*Index_운영!AL$10,IF(AK12=0,$D12*$C12/$C$1*Index_운영!AL$10,AK12*(1+$E12*Index_운영!AL$19))))</f>
        <v>38546.62515</v>
      </c>
      <c r="AM12" s="591">
        <f>IF('Control Panel_운영'!$P$174="임차인부담",0,IF(AM$2=0,$D12*$C12/$C$1*Index_운영!AM$10,IF(AL12=0,$D12*$C12/$C$1*Index_운영!AM$10,AL12*(1+$E12*Index_운영!AM$19))))</f>
        <v>38546.62515</v>
      </c>
      <c r="AN12" s="591">
        <f>IF('Control Panel_운영'!$P$174="임차인부담",0,IF(AN$2=0,$D12*$C12/$C$1*Index_운영!AN$10,IF(AM12=0,$D12*$C12/$C$1*Index_운영!AN$10,AM12*(1+$E12*Index_운영!AN$19))))</f>
        <v>38546.62515</v>
      </c>
      <c r="AO12" s="591">
        <f>IF('Control Panel_운영'!$P$174="임차인부담",0,IF(AO$2=0,$D12*$C12/$C$1*Index_운영!AO$10,IF(AN12=0,$D12*$C12/$C$1*Index_운영!AO$10,AN12*(1+$E12*Index_운영!AO$19))))</f>
        <v>38546.62515</v>
      </c>
      <c r="AP12" s="591">
        <f>IF('Control Panel_운영'!$P$174="임차인부담",0,IF(AP$2=0,$D12*$C12/$C$1*Index_운영!AP$10,IF(AO12=0,$D12*$C12/$C$1*Index_운영!AP$10,AO12*(1+$E12*Index_운영!AP$19))))</f>
        <v>38546.62515</v>
      </c>
      <c r="AQ12" s="591">
        <f>IF('Control Panel_운영'!$P$174="임차인부담",0,IF(AQ$2=0,$D12*$C12/$C$1*Index_운영!AQ$10,IF(AP12=0,$D12*$C12/$C$1*Index_운영!AQ$10,AP12*(1+$E12*Index_운영!AQ$19))))</f>
        <v>38546.62515</v>
      </c>
      <c r="AR12" s="591">
        <f>IF('Control Panel_운영'!$P$174="임차인부담",0,IF(AR$2=0,$D12*$C12/$C$1*Index_운영!AR$10,IF(AQ12=0,$D12*$C12/$C$1*Index_운영!AR$10,AQ12*(1+$E12*Index_운영!AR$19))))</f>
        <v>38546.62515</v>
      </c>
      <c r="AS12" s="591">
        <f>IF('Control Panel_운영'!$P$174="임차인부담",0,IF(AS$2=0,$D12*$C12/$C$1*Index_운영!AS$10,IF(AR12=0,$D12*$C12/$C$1*Index_운영!AS$10,AR12*(1+$E12*Index_운영!AS$19))))</f>
        <v>38546.62515</v>
      </c>
      <c r="AT12" s="591">
        <f>IF('Control Panel_운영'!$P$174="임차인부담",0,IF(AT$2=0,$D12*$C12/$C$1*Index_운영!AT$10,IF(AS12=0,$D12*$C12/$C$1*Index_운영!AT$10,AS12*(1+$E12*Index_운영!AT$19))))</f>
        <v>38546.62515</v>
      </c>
      <c r="AU12" s="591">
        <f>IF('Control Panel_운영'!$P$174="임차인부담",0,IF(AU$2=0,$D12*$C12/$C$1*Index_운영!AU$10,IF(AT12=0,$D12*$C12/$C$1*Index_운영!AU$10,AT12*(1+$E12*Index_운영!AU$19))))</f>
        <v>38546.62515</v>
      </c>
      <c r="AV12" s="591">
        <f>IF('Control Panel_운영'!$P$174="임차인부담",0,IF(AV$2=0,$D12*$C12/$C$1*Index_운영!AV$10,IF(AU12=0,$D12*$C12/$C$1*Index_운영!AV$10,AU12*(1+$E12*Index_운영!AV$19))))</f>
        <v>38546.62515</v>
      </c>
      <c r="AW12" s="591">
        <f>IF('Control Panel_운영'!$P$174="임차인부담",0,IF(AW$2=0,$D12*$C12/$C$1*Index_운영!AW$10,IF(AV12=0,$D12*$C12/$C$1*Index_운영!AW$10,AV12*(1+$E12*Index_운영!AW$19))))</f>
        <v>38546.62515</v>
      </c>
      <c r="AX12" s="591">
        <f>IF('Control Panel_운영'!$P$174="임차인부담",0,IF(AX$2=0,$D12*$C12/$C$1*Index_운영!AX$10,IF(AW12=0,$D12*$C12/$C$1*Index_운영!AX$10,AW12*(1+$E12*Index_운영!AX$19))))</f>
        <v>38546.62515</v>
      </c>
      <c r="AY12" s="591">
        <f>IF('Control Panel_운영'!$P$174="임차인부담",0,IF(AY$2=0,$D12*$C12/$C$1*Index_운영!AY$10,IF(AX12=0,$D12*$C12/$C$1*Index_운영!AY$10,AX12*(1+$E12*Index_운영!AY$19))))</f>
        <v>38546.62515</v>
      </c>
      <c r="AZ12" s="591">
        <f>IF('Control Panel_운영'!$P$174="임차인부담",0,IF(AZ$2=0,$D12*$C12/$C$1*Index_운영!AZ$10,IF(AY12=0,$D12*$C12/$C$1*Index_운영!AZ$10,AY12*(1+$E12*Index_운영!AZ$19))))</f>
        <v>38546.62515</v>
      </c>
      <c r="BA12" s="591">
        <f>IF('Control Panel_운영'!$P$174="임차인부담",0,IF(BA$2=0,$D12*$C12/$C$1*Index_운영!BA$10,IF(AZ12=0,$D12*$C12/$C$1*Index_운영!BA$10,AZ12*(1+$E12*Index_운영!BA$19))))</f>
        <v>38546.62515</v>
      </c>
      <c r="BB12" s="591">
        <f>IF('Control Panel_운영'!$P$174="임차인부담",0,IF(BB$2=0,$D12*$C12/$C$1*Index_운영!BB$10,IF(BA12=0,$D12*$C12/$C$1*Index_운영!BB$10,BA12*(1+$E12*Index_운영!BB$19))))</f>
        <v>38546.62515</v>
      </c>
      <c r="BC12" s="591">
        <f>IF('Control Panel_운영'!$P$174="임차인부담",0,IF(BC$2=0,$D12*$C12/$C$1*Index_운영!BC$10,IF(BB12=0,$D12*$C12/$C$1*Index_운영!BC$10,BB12*(1+$E12*Index_운영!BC$19))))</f>
        <v>38546.62515</v>
      </c>
      <c r="BD12" s="591">
        <f>IF('Control Panel_운영'!$P$174="임차인부담",0,IF(BD$2=0,$D12*$C12/$C$1*Index_운영!BD$10,IF(BC12=0,$D12*$C12/$C$1*Index_운영!BD$10,BC12*(1+$E12*Index_운영!BD$19))))</f>
        <v>38546.62515</v>
      </c>
      <c r="BE12" s="591">
        <f>IF('Control Panel_운영'!$P$174="임차인부담",0,IF(BE$2=0,$D12*$C12/$C$1*Index_운영!BE$10,IF(BD12=0,$D12*$C12/$C$1*Index_운영!BE$10,BD12*(1+$E12*Index_운영!BE$19))))</f>
        <v>38546.62515</v>
      </c>
      <c r="BF12" s="591">
        <f>IF('Control Panel_운영'!$P$174="임차인부담",0,IF(BF$2=0,$D12*$C12/$C$1*Index_운영!BF$10,IF(BE12=0,$D12*$C12/$C$1*Index_운영!BF$10,BE12*(1+$E12*Index_운영!BF$19))))</f>
        <v>38546.62515</v>
      </c>
      <c r="BG12" s="591">
        <f>IF('Control Panel_운영'!$P$174="임차인부담",0,IF(BG$2=0,$D12*$C12/$C$1*Index_운영!BG$10,IF(BF12=0,$D12*$C12/$C$1*Index_운영!BG$10,BF12*(1+$E12*Index_운영!BG$19))))</f>
        <v>38546.62515</v>
      </c>
      <c r="BH12" s="591">
        <f>IF('Control Panel_운영'!$P$174="임차인부담",0,IF(BH$2=0,$D12*$C12/$C$1*Index_운영!BH$10,IF(BG12=0,$D12*$C12/$C$1*Index_운영!BH$10,BG12*(1+$E12*Index_운영!BH$19))))</f>
        <v>38546.62515</v>
      </c>
      <c r="BI12" s="591">
        <f>IF('Control Panel_운영'!$P$174="임차인부담",0,IF(BI$2=0,$D12*$C12/$C$1*Index_운영!BI$10,IF(BH12=0,$D12*$C12/$C$1*Index_운영!BI$10,BH12*(1+$E12*Index_운영!BI$19))))</f>
        <v>38546.62515</v>
      </c>
      <c r="BJ12" s="591">
        <f>IF('Control Panel_운영'!$P$174="임차인부담",0,IF(BJ$2=0,$D12*$C12/$C$1*Index_운영!BJ$10,IF(BI12=0,$D12*$C12/$C$1*Index_운영!BJ$10,BI12*(1+$E12*Index_운영!BJ$19))))</f>
        <v>38546.62515</v>
      </c>
      <c r="BK12" s="591">
        <f>IF('Control Panel_운영'!$P$174="임차인부담",0,IF(BK$2=0,$D12*$C12/$C$1*Index_운영!BK$10,IF(BJ12=0,$D12*$C12/$C$1*Index_운영!BK$10,BJ12*(1+$E12*Index_운영!BK$19))))</f>
        <v>38546.62515</v>
      </c>
      <c r="BL12" s="591">
        <f>IF('Control Panel_운영'!$P$174="임차인부담",0,IF(BL$2=0,$D12*$C12/$C$1*Index_운영!BL$10,IF(BK12=0,$D12*$C12/$C$1*Index_운영!BL$10,BK12*(1+$E12*Index_운영!BL$19))))</f>
        <v>38546.62515</v>
      </c>
      <c r="BM12" s="591">
        <f>IF('Control Panel_운영'!$P$174="임차인부담",0,IF(BM$2=0,$D12*$C12/$C$1*Index_운영!BM$10,IF(BL12=0,$D12*$C12/$C$1*Index_운영!BM$10,BL12*(1+$E12*Index_운영!BM$19))))</f>
        <v>38546.62515</v>
      </c>
      <c r="BN12" s="591">
        <f>IF('Control Panel_운영'!$P$174="임차인부담",0,IF(BN$2=0,$D12*$C12/$C$1*Index_운영!BN$10,IF(BM12=0,$D12*$C12/$C$1*Index_운영!BN$10,BM12*(1+$E12*Index_운영!BN$19))))</f>
        <v>38546.62515</v>
      </c>
      <c r="BO12" s="591">
        <f>IF('Control Panel_운영'!$P$174="임차인부담",0,IF(BO$2=0,$D12*$C12/$C$1*Index_운영!BO$10,IF(BN12=0,$D12*$C12/$C$1*Index_운영!BO$10,BN12*(1+$E12*Index_운영!BO$19))))</f>
        <v>38546.62515</v>
      </c>
      <c r="BP12" s="591">
        <f>IF('Control Panel_운영'!$P$174="임차인부담",0,IF(BP$2=0,$D12*$C12/$C$1*Index_운영!BP$10,IF(BO12=0,$D12*$C12/$C$1*Index_운영!BP$10,BO12*(1+$E12*Index_운영!BP$19))))</f>
        <v>38546.62515</v>
      </c>
      <c r="BQ12" s="591">
        <f>IF('Control Panel_운영'!$P$174="임차인부담",0,IF(BQ$2=0,$D12*$C12/$C$1*Index_운영!BQ$10,IF(BP12=0,$D12*$C12/$C$1*Index_운영!BQ$10,BP12*(1+$E12*Index_운영!BQ$19))))</f>
        <v>38546.62515</v>
      </c>
      <c r="BR12" s="591">
        <f>IF('Control Panel_운영'!$P$174="임차인부담",0,IF(BR$2=0,$D12*$C12/$C$1*Index_운영!BR$10,IF(BQ12=0,$D12*$C12/$C$1*Index_운영!BR$10,BQ12*(1+$E12*Index_운영!BR$19))))</f>
        <v>38546.62515</v>
      </c>
      <c r="BS12" s="591">
        <f>IF('Control Panel_운영'!$P$174="임차인부담",0,IF(BS$2=0,$D12*$C12/$C$1*Index_운영!BS$10,IF(BR12=0,$D12*$C12/$C$1*Index_운영!BS$10,BR12*(1+$E12*Index_운영!BS$19))))</f>
        <v>38546.62515</v>
      </c>
      <c r="BT12" s="591">
        <f>IF('Control Panel_운영'!$P$174="임차인부담",0,IF(BT$2=0,$D12*$C12/$C$1*Index_운영!BT$10,IF(BS12=0,$D12*$C12/$C$1*Index_운영!BT$10,BS12*(1+$E12*Index_운영!BT$19))))</f>
        <v>38546.62515</v>
      </c>
      <c r="BU12" s="591">
        <f>IF('Control Panel_운영'!$P$174="임차인부담",0,IF(BU$2=0,$D12*$C12/$C$1*Index_운영!BU$10,IF(BT12=0,$D12*$C12/$C$1*Index_운영!BU$10,BT12*(1+$E12*Index_운영!BU$19))))</f>
        <v>38546.62515</v>
      </c>
      <c r="BV12" s="591">
        <f>IF('Control Panel_운영'!$P$174="임차인부담",0,IF(BV$2=0,$D12*$C12/$C$1*Index_운영!BV$10,IF(BU12=0,$D12*$C12/$C$1*Index_운영!BV$10,BU12*(1+$E12*Index_운영!BV$19))))</f>
        <v>38546.62515</v>
      </c>
      <c r="BW12" s="591">
        <f>IF('Control Panel_운영'!$P$174="임차인부담",0,IF(BW$2=0,$D12*$C12/$C$1*Index_운영!BW$10,IF(BV12=0,$D12*$C12/$C$1*Index_운영!BW$10,BV12*(1+$E12*Index_운영!BW$19))))</f>
        <v>38546.62515</v>
      </c>
      <c r="BX12" s="591">
        <f>IF('Control Panel_운영'!$P$174="임차인부담",0,IF(BX$2=0,$D12*$C12/$C$1*Index_운영!BX$10,IF(BW12=0,$D12*$C12/$C$1*Index_운영!BX$10,BW12*(1+$E12*Index_운영!BX$19))))</f>
        <v>38546.62515</v>
      </c>
      <c r="BY12" s="591">
        <f>IF('Control Panel_운영'!$P$174="임차인부담",0,IF(BY$2=0,$D12*$C12/$C$1*Index_운영!BY$10,IF(BX12=0,$D12*$C12/$C$1*Index_운영!BY$10,BX12*(1+$E12*Index_운영!BY$19))))</f>
        <v>38546.62515</v>
      </c>
      <c r="BZ12" s="591">
        <f>IF('Control Panel_운영'!$P$174="임차인부담",0,IF(BZ$2=0,$D12*$C12/$C$1*Index_운영!BZ$10,IF(BY12=0,$D12*$C12/$C$1*Index_운영!BZ$10,BY12*(1+$E12*Index_운영!BZ$19))))</f>
        <v>38546.62515</v>
      </c>
      <c r="CA12" s="591">
        <f>IF('Control Panel_운영'!$P$174="임차인부담",0,IF(CA$2=0,$D12*$C12/$C$1*Index_운영!CA$10,IF(BZ12=0,$D12*$C12/$C$1*Index_운영!CA$10,BZ12*(1+$E12*Index_운영!CA$19))))</f>
        <v>38546.62515</v>
      </c>
      <c r="CB12" s="591">
        <f>IF('Control Panel_운영'!$P$174="임차인부담",0,IF(CB$2=0,$D12*$C12/$C$1*Index_운영!CB$10,IF(CA12=0,$D12*$C12/$C$1*Index_운영!CB$10,CA12*(1+$E12*Index_운영!CB$19))))</f>
        <v>38546.62515</v>
      </c>
      <c r="CC12" s="591">
        <f>IF('Control Panel_운영'!$P$174="임차인부담",0,IF(CC$2=0,$D12*$C12/$C$1*Index_운영!CC$10,IF(CB12=0,$D12*$C12/$C$1*Index_운영!CC$10,CB12*(1+$E12*Index_운영!CC$19))))</f>
        <v>38546.62515</v>
      </c>
      <c r="CD12" s="591">
        <f>IF('Control Panel_운영'!$P$174="임차인부담",0,IF(CD$2=0,$D12*$C12/$C$1*Index_운영!CD$10,IF(CC12=0,$D12*$C12/$C$1*Index_운영!CD$10,CC12*(1+$E12*Index_운영!CD$19))))</f>
        <v>38546.62515</v>
      </c>
      <c r="CE12" s="591">
        <f>IF('Control Panel_운영'!$P$174="임차인부담",0,IF(CE$2=0,$D12*$C12/$C$1*Index_운영!CE$10,IF(CD12=0,$D12*$C12/$C$1*Index_운영!CE$10,CD12*(1+$E12*Index_운영!CE$19))))</f>
        <v>38546.62515</v>
      </c>
      <c r="CF12" s="591">
        <f>IF('Control Panel_운영'!$P$174="임차인부담",0,IF(CF$2=0,$D12*$C12/$C$1*Index_운영!CF$10,IF(CE12=0,$D12*$C12/$C$1*Index_운영!CF$10,CE12*(1+$E12*Index_운영!CF$19))))</f>
        <v>38546.62515</v>
      </c>
      <c r="CG12" s="591">
        <f>IF('Control Panel_운영'!$P$174="임차인부담",0,IF(CG$2=0,$D12*$C12/$C$1*Index_운영!CG$10,IF(CF12=0,$D12*$C12/$C$1*Index_운영!CG$10,CF12*(1+$E12*Index_운영!CG$19))))</f>
        <v>38546.62515</v>
      </c>
      <c r="CH12" s="591">
        <f>IF('Control Panel_운영'!$P$174="임차인부담",0,IF(CH$2=0,$D12*$C12/$C$1*Index_운영!CH$10,IF(CG12=0,$D12*$C12/$C$1*Index_운영!CH$10,CG12*(1+$E12*Index_운영!CH$19))))</f>
        <v>38546.62515</v>
      </c>
      <c r="CI12" s="591">
        <f>IF('Control Panel_운영'!$P$174="임차인부담",0,IF(CI$2=0,$D12*$C12/$C$1*Index_운영!CI$10,IF(CH12=0,$D12*$C12/$C$1*Index_운영!CI$10,CH12*(1+$E12*Index_운영!CI$19))))</f>
        <v>38546.62515</v>
      </c>
      <c r="CJ12" s="591">
        <f>IF('Control Panel_운영'!$P$174="임차인부담",0,IF(CJ$2=0,$D12*$C12/$C$1*Index_운영!CJ$10,IF(CI12=0,$D12*$C12/$C$1*Index_운영!CJ$10,CI12*(1+$E12*Index_운영!CJ$19))))</f>
        <v>38546.62515</v>
      </c>
      <c r="CK12" s="591">
        <f>IF('Control Panel_운영'!$P$174="임차인부담",0,IF(CK$2=0,$D12*$C12/$C$1*Index_운영!CK$10,IF(CJ12=0,$D12*$C12/$C$1*Index_운영!CK$10,CJ12*(1+$E12*Index_운영!CK$19))))</f>
        <v>38546.62515</v>
      </c>
      <c r="CL12" s="591">
        <f>IF('Control Panel_운영'!$P$174="임차인부담",0,IF(CL$2=0,$D12*$C12/$C$1*Index_운영!CL$10,IF(CK12=0,$D12*$C12/$C$1*Index_운영!CL$10,CK12*(1+$E12*Index_운영!CL$19))))</f>
        <v>38546.62515</v>
      </c>
      <c r="CM12" s="591">
        <f>IF('Control Panel_운영'!$P$174="임차인부담",0,IF(CM$2=0,$D12*$C12/$C$1*Index_운영!CM$10,IF(CL12=0,$D12*$C12/$C$1*Index_운영!CM$10,CL12*(1+$E12*Index_운영!CM$19))))</f>
        <v>38546.62515</v>
      </c>
      <c r="CN12" s="591">
        <f>IF('Control Panel_운영'!$P$174="임차인부담",0,IF(CN$2=0,$D12*$C12/$C$1*Index_운영!CN$10,IF(CM12=0,$D12*$C12/$C$1*Index_운영!CN$10,CM12*(1+$E12*Index_운영!CN$19))))</f>
        <v>38546.62515</v>
      </c>
      <c r="CO12" s="591">
        <f>IF('Control Panel_운영'!$P$174="임차인부담",0,IF(CO$2=0,$D12*$C12/$C$1*Index_운영!CO$10,IF(CN12=0,$D12*$C12/$C$1*Index_운영!CO$10,CN12*(1+$E12*Index_운영!CO$19))))</f>
        <v>38546.62515</v>
      </c>
      <c r="CP12" s="591">
        <f>IF('Control Panel_운영'!$P$174="임차인부담",0,IF(CP$2=0,$D12*$C12/$C$1*Index_운영!CP$10,IF(CO12=0,$D12*$C12/$C$1*Index_운영!CP$10,CO12*(1+$E12*Index_운영!CP$19))))</f>
        <v>38546.62515</v>
      </c>
      <c r="CQ12" s="591">
        <f>IF('Control Panel_운영'!$P$174="임차인부담",0,IF(CQ$2=0,$D12*$C12/$C$1*Index_운영!CQ$10,IF(CP12=0,$D12*$C12/$C$1*Index_운영!CQ$10,CP12*(1+$E12*Index_운영!CQ$19))))</f>
        <v>38546.62515</v>
      </c>
      <c r="CR12" s="591">
        <f>IF('Control Panel_운영'!$P$174="임차인부담",0,IF(CR$2=0,$D12*$C12/$C$1*Index_운영!CR$10,IF(CQ12=0,$D12*$C12/$C$1*Index_운영!CR$10,CQ12*(1+$E12*Index_운영!CR$19))))</f>
        <v>38546.62515</v>
      </c>
      <c r="CS12" s="591">
        <f>IF('Control Panel_운영'!$P$174="임차인부담",0,IF(CS$2=0,$D12*$C12/$C$1*Index_운영!CS$10,IF(CR12=0,$D12*$C12/$C$1*Index_운영!CS$10,CR12*(1+$E12*Index_운영!CS$19))))</f>
        <v>38546.62515</v>
      </c>
      <c r="CT12" s="591">
        <f>IF('Control Panel_운영'!$P$174="임차인부담",0,IF(CT$2=0,$D12*$C12/$C$1*Index_운영!CT$10,IF(CS12=0,$D12*$C12/$C$1*Index_운영!CT$10,CS12*(1+$E12*Index_운영!CT$19))))</f>
        <v>38546.62515</v>
      </c>
      <c r="CU12" s="591">
        <f>IF('Control Panel_운영'!$P$174="임차인부담",0,IF(CU$2=0,$D12*$C12/$C$1*Index_운영!CU$10,IF(CT12=0,$D12*$C12/$C$1*Index_운영!CU$10,CT12*(1+$E12*Index_운영!CU$19))))</f>
        <v>38546.62515</v>
      </c>
      <c r="CV12" s="591">
        <f>IF('Control Panel_운영'!$P$174="임차인부담",0,IF(CV$2=0,$D12*$C12/$C$1*Index_운영!CV$10,IF(CU12=0,$D12*$C12/$C$1*Index_운영!CV$10,CU12*(1+$E12*Index_운영!CV$19))))</f>
        <v>38546.62515</v>
      </c>
      <c r="CW12" s="591">
        <f>IF('Control Panel_운영'!$P$174="임차인부담",0,IF(CW$2=0,$D12*$C12/$C$1*Index_운영!CW$10,IF(CV12=0,$D12*$C12/$C$1*Index_운영!CW$10,CV12*(1+$E12*Index_운영!CW$19))))</f>
        <v>38546.62515</v>
      </c>
      <c r="CX12" s="591">
        <f>IF('Control Panel_운영'!$P$174="임차인부담",0,IF(CX$2=0,$D12*$C12/$C$1*Index_운영!CX$10,IF(CW12=0,$D12*$C12/$C$1*Index_운영!CX$10,CW12*(1+$E12*Index_운영!CX$19))))</f>
        <v>38546.62515</v>
      </c>
      <c r="CY12" s="591">
        <f>IF('Control Panel_운영'!$P$174="임차인부담",0,IF(CY$2=0,$D12*$C12/$C$1*Index_운영!CY$10,IF(CX12=0,$D12*$C12/$C$1*Index_운영!CY$10,CX12*(1+$E12*Index_운영!CY$19))))</f>
        <v>38546.62515</v>
      </c>
      <c r="CZ12" s="591">
        <f>IF('Control Panel_운영'!$P$174="임차인부담",0,IF(CZ$2=0,$D12*$C12/$C$1*Index_운영!CZ$10,IF(CY12=0,$D12*$C12/$C$1*Index_운영!CZ$10,CY12*(1+$E12*Index_운영!CZ$19))))</f>
        <v>38546.62515</v>
      </c>
      <c r="DA12" s="591">
        <f>IF('Control Panel_운영'!$P$174="임차인부담",0,IF(DA$2=0,$D12*$C12/$C$1*Index_운영!DA$10,IF(CZ12=0,$D12*$C12/$C$1*Index_운영!DA$10,CZ12*(1+$E12*Index_운영!DA$19))))</f>
        <v>38546.62515</v>
      </c>
      <c r="DB12" s="591">
        <f>IF('Control Panel_운영'!$P$174="임차인부담",0,IF(DB$2=0,$D12*$C12/$C$1*Index_운영!DB$10,IF(DA12=0,$D12*$C12/$C$1*Index_운영!DB$10,DA12*(1+$E12*Index_운영!DB$19))))</f>
        <v>38546.62515</v>
      </c>
      <c r="DC12" s="591">
        <f>IF('Control Panel_운영'!$P$174="임차인부담",0,IF(DC$2=0,$D12*$C12/$C$1*Index_운영!DC$10,IF(DB12=0,$D12*$C12/$C$1*Index_운영!DC$10,DB12*(1+$E12*Index_운영!DC$19))))</f>
        <v>38546.62515</v>
      </c>
      <c r="DD12" s="591">
        <f>IF('Control Panel_운영'!$P$174="임차인부담",0,IF(DD$2=0,$D12*$C12/$C$1*Index_운영!DD$10,IF(DC12=0,$D12*$C12/$C$1*Index_운영!DD$10,DC12*(1+$E12*Index_운영!DD$19))))</f>
        <v>38546.62515</v>
      </c>
      <c r="DE12" s="591">
        <f>IF('Control Panel_운영'!$P$174="임차인부담",0,IF(DE$2=0,$D12*$C12/$C$1*Index_운영!DE$10,IF(DD12=0,$D12*$C12/$C$1*Index_운영!DE$10,DD12*(1+$E12*Index_운영!DE$19))))</f>
        <v>38546.62515</v>
      </c>
      <c r="DF12" s="591">
        <f>IF('Control Panel_운영'!$P$174="임차인부담",0,IF(DF$2=0,$D12*$C12/$C$1*Index_운영!DF$10,IF(DE12=0,$D12*$C12/$C$1*Index_운영!DF$10,DE12*(1+$E12*Index_운영!DF$19))))</f>
        <v>38546.62515</v>
      </c>
      <c r="DG12" s="591">
        <f>IF('Control Panel_운영'!$P$174="임차인부담",0,IF(DG$2=0,$D12*$C12/$C$1*Index_운영!DG$10,IF(DF12=0,$D12*$C12/$C$1*Index_운영!DG$10,DF12*(1+$E12*Index_운영!DG$19))))</f>
        <v>38546.62515</v>
      </c>
      <c r="DH12" s="591">
        <f>IF('Control Panel_운영'!$P$174="임차인부담",0,IF(DH$2=0,$D12*$C12/$C$1*Index_운영!DH$10,IF(DG12=0,$D12*$C12/$C$1*Index_운영!DH$10,DG12*(1+$E12*Index_운영!DH$19))))</f>
        <v>38546.62515</v>
      </c>
      <c r="DI12" s="591">
        <f>IF('Control Panel_운영'!$P$174="임차인부담",0,IF(DI$2=0,$D12*$C12/$C$1*Index_운영!DI$10,IF(DH12=0,$D12*$C12/$C$1*Index_운영!DI$10,DH12*(1+$E12*Index_운영!DI$19))))</f>
        <v>38546.62515</v>
      </c>
      <c r="DJ12" s="591">
        <f>IF('Control Panel_운영'!$P$174="임차인부담",0,IF(DJ$2=0,$D12*$C12/$C$1*Index_운영!DJ$10,IF(DI12=0,$D12*$C12/$C$1*Index_운영!DJ$10,DI12*(1+$E12*Index_운영!DJ$19))))</f>
        <v>38546.62515</v>
      </c>
      <c r="DK12" s="591">
        <f>IF('Control Panel_운영'!$P$174="임차인부담",0,IF(DK$2=0,$D12*$C12/$C$1*Index_운영!DK$10,IF(DJ12=0,$D12*$C12/$C$1*Index_운영!DK$10,DJ12*(1+$E12*Index_운영!DK$19))))</f>
        <v>38546.62515</v>
      </c>
      <c r="DL12" s="591">
        <f>IF('Control Panel_운영'!$P$174="임차인부담",0,IF(DL$2=0,$D12*$C12/$C$1*Index_운영!DL$10,IF(DK12=0,$D12*$C12/$C$1*Index_운영!DL$10,DK12*(1+$E12*Index_운영!DL$19))))</f>
        <v>38546.62515</v>
      </c>
      <c r="DM12" s="591">
        <f>IF('Control Panel_운영'!$P$174="임차인부담",0,IF(DM$2=0,$D12*$C12/$C$1*Index_운영!DM$10,IF(DL12=0,$D12*$C12/$C$1*Index_운영!DM$10,DL12*(1+$E12*Index_운영!DM$19))))</f>
        <v>38546.62515</v>
      </c>
      <c r="DN12" s="591">
        <f>IF('Control Panel_운영'!$P$174="임차인부담",0,IF(DN$2=0,$D12*$C12/$C$1*Index_운영!DN$10,IF(DM12=0,$D12*$C12/$C$1*Index_운영!DN$10,DM12*(1+$E12*Index_운영!DN$19))))</f>
        <v>38546.62515</v>
      </c>
      <c r="DO12" s="591">
        <f>IF('Control Panel_운영'!$P$174="임차인부담",0,IF(DO$2=0,$D12*$C12/$C$1*Index_운영!DO$10,IF(DN12=0,$D12*$C12/$C$1*Index_운영!DO$10,DN12*(1+$E12*Index_운영!DO$19))))</f>
        <v>38546.62515</v>
      </c>
      <c r="DP12" s="591">
        <f>IF('Control Panel_운영'!$P$174="임차인부담",0,IF(DP$2=0,$D12*$C12/$C$1*Index_운영!DP$10,IF(DO12=0,$D12*$C12/$C$1*Index_운영!DP$10,DO12*(1+$E12*Index_운영!DP$19))))</f>
        <v>38546.62515</v>
      </c>
      <c r="DQ12" s="591">
        <f>IF('Control Panel_운영'!$P$174="임차인부담",0,IF(DQ$2=0,$D12*$C12/$C$1*Index_운영!DQ$10,IF(DP12=0,$D12*$C12/$C$1*Index_운영!DQ$10,DP12*(1+$E12*Index_운영!DQ$19))))</f>
        <v>38546.62515</v>
      </c>
      <c r="DR12" s="591">
        <f>IF('Control Panel_운영'!$P$174="임차인부담",0,IF(DR$2=0,$D12*$C12/$C$1*Index_운영!DR$10,IF(DQ12=0,$D12*$C12/$C$1*Index_운영!DR$10,DQ12*(1+$E12*Index_운영!DR$19))))</f>
        <v>38546.62515</v>
      </c>
      <c r="DS12" s="591">
        <f>IF('Control Panel_운영'!$P$174="임차인부담",0,IF(DS$2=0,$D12*$C12/$C$1*Index_운영!DS$10,IF(DR12=0,$D12*$C12/$C$1*Index_운영!DS$10,DR12*(1+$E12*Index_운영!DS$19))))</f>
        <v>38546.62515</v>
      </c>
      <c r="DT12" s="591">
        <f>IF('Control Panel_운영'!$P$174="임차인부담",0,IF(DT$2=0,$D12*$C12/$C$1*Index_운영!DT$10,IF(DS12=0,$D12*$C12/$C$1*Index_운영!DT$10,DS12*(1+$E12*Index_운영!DT$19))))</f>
        <v>38546.62515</v>
      </c>
      <c r="DU12" s="591">
        <f>IF('Control Panel_운영'!$P$174="임차인부담",0,IF(DU$2=0,$D12*$C12/$C$1*Index_운영!DU$10,IF(DT12=0,$D12*$C12/$C$1*Index_운영!DU$10,DT12*(1+$E12*Index_운영!DU$19))))</f>
        <v>38546.62515</v>
      </c>
      <c r="DV12" s="591">
        <f>IF('Control Panel_운영'!$P$174="임차인부담",0,IF(DV$2=0,$D12*$C12/$C$1*Index_운영!DV$10,IF(DU12=0,$D12*$C12/$C$1*Index_운영!DV$10,DU12*(1+$E12*Index_운영!DV$19))))</f>
        <v>38546.62515</v>
      </c>
    </row>
    <row r="13" spans="1:126" s="464" customFormat="1" x14ac:dyDescent="0.4">
      <c r="A13" s="736"/>
      <c r="B13" s="444" t="str">
        <f>'Control Panel_운영'!$K175</f>
        <v>보험료</v>
      </c>
      <c r="C13" s="1242">
        <f>'Control Panel_운영'!$J$170</f>
        <v>6424.4375250000003</v>
      </c>
      <c r="D13" s="606">
        <f>'Control Panel_운영'!$M175</f>
        <v>389.13912545207603</v>
      </c>
      <c r="E13" s="953">
        <f>'Control Panel_운영'!$L175</f>
        <v>0</v>
      </c>
      <c r="F13" s="590">
        <f>IF('Control Panel_운영'!$P$175="임차인부담",0,IF(F$2=0,$D13*$C13/$C$1*Index_운영!F$10,IF(E13=0,$D13*$C13/$C$1*Index_운영!F$10,E13*(1+$E13*Index_운영!F$19))))</f>
        <v>0</v>
      </c>
      <c r="G13" s="591">
        <f>IF('Control Panel_운영'!$P$175="임차인부담",0,IF(G$2=0,$D13*$C13/$C$1*Index_운영!G$10,IF(F13=0,$D13*$C13/$C$1*Index_운영!G$10,F13*(1+$E13*Index_운영!G$19))))</f>
        <v>2500</v>
      </c>
      <c r="H13" s="591">
        <f>IF('Control Panel_운영'!$P$175="임차인부담",0,IF(H$2=0,$D13*$C13/$C$1*Index_운영!H$10,IF(G13=0,$D13*$C13/$C$1*Index_운영!H$10,G13*(1+$E13*Index_운영!H$19))))</f>
        <v>2500</v>
      </c>
      <c r="I13" s="591">
        <f>IF('Control Panel_운영'!$P$175="임차인부담",0,IF(I$2=0,$D13*$C13/$C$1*Index_운영!I$10,IF(H13=0,$D13*$C13/$C$1*Index_운영!I$10,H13*(1+$E13*Index_운영!I$19))))</f>
        <v>2500</v>
      </c>
      <c r="J13" s="591">
        <f>IF('Control Panel_운영'!$P$175="임차인부담",0,IF(J$2=0,$D13*$C13/$C$1*Index_운영!J$10,IF(I13=0,$D13*$C13/$C$1*Index_운영!J$10,I13*(1+$E13*Index_운영!J$19))))</f>
        <v>2500</v>
      </c>
      <c r="K13" s="591">
        <f>IF('Control Panel_운영'!$P$175="임차인부담",0,IF(K$2=0,$D13*$C13/$C$1*Index_운영!K$10,IF(J13=0,$D13*$C13/$C$1*Index_운영!K$10,J13*(1+$E13*Index_운영!K$19))))</f>
        <v>2500</v>
      </c>
      <c r="L13" s="591">
        <f>IF('Control Panel_운영'!$P$175="임차인부담",0,IF(L$2=0,$D13*$C13/$C$1*Index_운영!L$10,IF(K13=0,$D13*$C13/$C$1*Index_운영!L$10,K13*(1+$E13*Index_운영!L$19))))</f>
        <v>2500</v>
      </c>
      <c r="M13" s="591">
        <f>IF('Control Panel_운영'!$P$175="임차인부담",0,IF(M$2=0,$D13*$C13/$C$1*Index_운영!M$10,IF(L13=0,$D13*$C13/$C$1*Index_운영!M$10,L13*(1+$E13*Index_운영!M$19))))</f>
        <v>2500</v>
      </c>
      <c r="N13" s="591">
        <f>IF('Control Panel_운영'!$P$175="임차인부담",0,IF(N$2=0,$D13*$C13/$C$1*Index_운영!N$10,IF(M13=0,$D13*$C13/$C$1*Index_운영!N$10,M13*(1+$E13*Index_운영!N$19))))</f>
        <v>2500</v>
      </c>
      <c r="O13" s="591">
        <f>IF('Control Panel_운영'!$P$175="임차인부담",0,IF(O$2=0,$D13*$C13/$C$1*Index_운영!O$10,IF(N13=0,$D13*$C13/$C$1*Index_운영!O$10,N13*(1+$E13*Index_운영!O$19))))</f>
        <v>2500</v>
      </c>
      <c r="P13" s="591">
        <f>IF('Control Panel_운영'!$P$175="임차인부담",0,IF(P$2=0,$D13*$C13/$C$1*Index_운영!P$10,IF(O13=0,$D13*$C13/$C$1*Index_운영!P$10,O13*(1+$E13*Index_운영!P$19))))</f>
        <v>2500</v>
      </c>
      <c r="Q13" s="591">
        <f>IF('Control Panel_운영'!$P$175="임차인부담",0,IF(Q$2=0,$D13*$C13/$C$1*Index_운영!Q$10,IF(P13=0,$D13*$C13/$C$1*Index_운영!Q$10,P13*(1+$E13*Index_운영!Q$19))))</f>
        <v>2500</v>
      </c>
      <c r="R13" s="591">
        <f>IF('Control Panel_운영'!$P$175="임차인부담",0,IF(R$2=0,$D13*$C13/$C$1*Index_운영!R$10,IF(Q13=0,$D13*$C13/$C$1*Index_운영!R$10,Q13*(1+$E13*Index_운영!R$19))))</f>
        <v>2500</v>
      </c>
      <c r="S13" s="591">
        <f>IF('Control Panel_운영'!$P$175="임차인부담",0,IF(S$2=0,$D13*$C13/$C$1*Index_운영!S$10,IF(R13=0,$D13*$C13/$C$1*Index_운영!S$10,R13*(1+$E13*Index_운영!S$19))))</f>
        <v>2500</v>
      </c>
      <c r="T13" s="591">
        <f>IF('Control Panel_운영'!$P$175="임차인부담",0,IF(T$2=0,$D13*$C13/$C$1*Index_운영!T$10,IF(S13=0,$D13*$C13/$C$1*Index_운영!T$10,S13*(1+$E13*Index_운영!T$19))))</f>
        <v>2500</v>
      </c>
      <c r="U13" s="591">
        <f>IF('Control Panel_운영'!$P$175="임차인부담",0,IF(U$2=0,$D13*$C13/$C$1*Index_운영!U$10,IF(T13=0,$D13*$C13/$C$1*Index_운영!U$10,T13*(1+$E13*Index_운영!U$19))))</f>
        <v>2500</v>
      </c>
      <c r="V13" s="591">
        <f>IF('Control Panel_운영'!$P$175="임차인부담",0,IF(V$2=0,$D13*$C13/$C$1*Index_운영!V$10,IF(U13=0,$D13*$C13/$C$1*Index_운영!V$10,U13*(1+$E13*Index_운영!V$19))))</f>
        <v>2500</v>
      </c>
      <c r="W13" s="591">
        <f>IF('Control Panel_운영'!$P$175="임차인부담",0,IF(W$2=0,$D13*$C13/$C$1*Index_운영!W$10,IF(V13=0,$D13*$C13/$C$1*Index_운영!W$10,V13*(1+$E13*Index_운영!W$19))))</f>
        <v>2500</v>
      </c>
      <c r="X13" s="591">
        <f>IF('Control Panel_운영'!$P$175="임차인부담",0,IF(X$2=0,$D13*$C13/$C$1*Index_운영!X$10,IF(W13=0,$D13*$C13/$C$1*Index_운영!X$10,W13*(1+$E13*Index_운영!X$19))))</f>
        <v>2500</v>
      </c>
      <c r="Y13" s="591">
        <f>IF('Control Panel_운영'!$P$175="임차인부담",0,IF(Y$2=0,$D13*$C13/$C$1*Index_운영!Y$10,IF(X13=0,$D13*$C13/$C$1*Index_운영!Y$10,X13*(1+$E13*Index_운영!Y$19))))</f>
        <v>2500</v>
      </c>
      <c r="Z13" s="591">
        <f>IF('Control Panel_운영'!$P$175="임차인부담",0,IF(Z$2=0,$D13*$C13/$C$1*Index_운영!Z$10,IF(Y13=0,$D13*$C13/$C$1*Index_운영!Z$10,Y13*(1+$E13*Index_운영!Z$19))))</f>
        <v>2500</v>
      </c>
      <c r="AA13" s="591">
        <f>IF('Control Panel_운영'!$P$175="임차인부담",0,IF(AA$2=0,$D13*$C13/$C$1*Index_운영!AA$10,IF(Z13=0,$D13*$C13/$C$1*Index_운영!AA$10,Z13*(1+$E13*Index_운영!AA$19))))</f>
        <v>2500</v>
      </c>
      <c r="AB13" s="591">
        <f>IF('Control Panel_운영'!$P$175="임차인부담",0,IF(AB$2=0,$D13*$C13/$C$1*Index_운영!AB$10,IF(AA13=0,$D13*$C13/$C$1*Index_운영!AB$10,AA13*(1+$E13*Index_운영!AB$19))))</f>
        <v>2500</v>
      </c>
      <c r="AC13" s="591">
        <f>IF('Control Panel_운영'!$P$175="임차인부담",0,IF(AC$2=0,$D13*$C13/$C$1*Index_운영!AC$10,IF(AB13=0,$D13*$C13/$C$1*Index_운영!AC$10,AB13*(1+$E13*Index_운영!AC$19))))</f>
        <v>2500</v>
      </c>
      <c r="AD13" s="591">
        <f>IF('Control Panel_운영'!$P$175="임차인부담",0,IF(AD$2=0,$D13*$C13/$C$1*Index_운영!AD$10,IF(AC13=0,$D13*$C13/$C$1*Index_운영!AD$10,AC13*(1+$E13*Index_운영!AD$19))))</f>
        <v>2500</v>
      </c>
      <c r="AE13" s="591">
        <f>IF('Control Panel_운영'!$P$175="임차인부담",0,IF(AE$2=0,$D13*$C13/$C$1*Index_운영!AE$10,IF(AD13=0,$D13*$C13/$C$1*Index_운영!AE$10,AD13*(1+$E13*Index_운영!AE$19))))</f>
        <v>2500</v>
      </c>
      <c r="AF13" s="591">
        <f>IF('Control Panel_운영'!$P$175="임차인부담",0,IF(AF$2=0,$D13*$C13/$C$1*Index_운영!AF$10,IF(AE13=0,$D13*$C13/$C$1*Index_운영!AF$10,AE13*(1+$E13*Index_운영!AF$19))))</f>
        <v>2500</v>
      </c>
      <c r="AG13" s="591">
        <f>IF('Control Panel_운영'!$P$175="임차인부담",0,IF(AG$2=0,$D13*$C13/$C$1*Index_운영!AG$10,IF(AF13=0,$D13*$C13/$C$1*Index_운영!AG$10,AF13*(1+$E13*Index_운영!AG$19))))</f>
        <v>2500</v>
      </c>
      <c r="AH13" s="591">
        <f>IF('Control Panel_운영'!$P$175="임차인부담",0,IF(AH$2=0,$D13*$C13/$C$1*Index_운영!AH$10,IF(AG13=0,$D13*$C13/$C$1*Index_운영!AH$10,AG13*(1+$E13*Index_운영!AH$19))))</f>
        <v>2500</v>
      </c>
      <c r="AI13" s="591">
        <f>IF('Control Panel_운영'!$P$175="임차인부담",0,IF(AI$2=0,$D13*$C13/$C$1*Index_운영!AI$10,IF(AH13=0,$D13*$C13/$C$1*Index_운영!AI$10,AH13*(1+$E13*Index_운영!AI$19))))</f>
        <v>2500</v>
      </c>
      <c r="AJ13" s="591">
        <f>IF('Control Panel_운영'!$P$175="임차인부담",0,IF(AJ$2=0,$D13*$C13/$C$1*Index_운영!AJ$10,IF(AI13=0,$D13*$C13/$C$1*Index_운영!AJ$10,AI13*(1+$E13*Index_운영!AJ$19))))</f>
        <v>2500</v>
      </c>
      <c r="AK13" s="591">
        <f>IF('Control Panel_운영'!$P$175="임차인부담",0,IF(AK$2=0,$D13*$C13/$C$1*Index_운영!AK$10,IF(AJ13=0,$D13*$C13/$C$1*Index_운영!AK$10,AJ13*(1+$E13*Index_운영!AK$19))))</f>
        <v>2500</v>
      </c>
      <c r="AL13" s="591">
        <f>IF('Control Panel_운영'!$P$175="임차인부담",0,IF(AL$2=0,$D13*$C13/$C$1*Index_운영!AL$10,IF(AK13=0,$D13*$C13/$C$1*Index_운영!AL$10,AK13*(1+$E13*Index_운영!AL$19))))</f>
        <v>2500</v>
      </c>
      <c r="AM13" s="591">
        <f>IF('Control Panel_운영'!$P$175="임차인부담",0,IF(AM$2=0,$D13*$C13/$C$1*Index_운영!AM$10,IF(AL13=0,$D13*$C13/$C$1*Index_운영!AM$10,AL13*(1+$E13*Index_운영!AM$19))))</f>
        <v>2500</v>
      </c>
      <c r="AN13" s="591">
        <f>IF('Control Panel_운영'!$P$175="임차인부담",0,IF(AN$2=0,$D13*$C13/$C$1*Index_운영!AN$10,IF(AM13=0,$D13*$C13/$C$1*Index_운영!AN$10,AM13*(1+$E13*Index_운영!AN$19))))</f>
        <v>2500</v>
      </c>
      <c r="AO13" s="591">
        <f>IF('Control Panel_운영'!$P$175="임차인부담",0,IF(AO$2=0,$D13*$C13/$C$1*Index_운영!AO$10,IF(AN13=0,$D13*$C13/$C$1*Index_운영!AO$10,AN13*(1+$E13*Index_운영!AO$19))))</f>
        <v>2500</v>
      </c>
      <c r="AP13" s="591">
        <f>IF('Control Panel_운영'!$P$175="임차인부담",0,IF(AP$2=0,$D13*$C13/$C$1*Index_운영!AP$10,IF(AO13=0,$D13*$C13/$C$1*Index_운영!AP$10,AO13*(1+$E13*Index_운영!AP$19))))</f>
        <v>2500</v>
      </c>
      <c r="AQ13" s="591">
        <f>IF('Control Panel_운영'!$P$175="임차인부담",0,IF(AQ$2=0,$D13*$C13/$C$1*Index_운영!AQ$10,IF(AP13=0,$D13*$C13/$C$1*Index_운영!AQ$10,AP13*(1+$E13*Index_운영!AQ$19))))</f>
        <v>2500</v>
      </c>
      <c r="AR13" s="591">
        <f>IF('Control Panel_운영'!$P$175="임차인부담",0,IF(AR$2=0,$D13*$C13/$C$1*Index_운영!AR$10,IF(AQ13=0,$D13*$C13/$C$1*Index_운영!AR$10,AQ13*(1+$E13*Index_운영!AR$19))))</f>
        <v>2500</v>
      </c>
      <c r="AS13" s="591">
        <f>IF('Control Panel_운영'!$P$175="임차인부담",0,IF(AS$2=0,$D13*$C13/$C$1*Index_운영!AS$10,IF(AR13=0,$D13*$C13/$C$1*Index_운영!AS$10,AR13*(1+$E13*Index_운영!AS$19))))</f>
        <v>2500</v>
      </c>
      <c r="AT13" s="591">
        <f>IF('Control Panel_운영'!$P$175="임차인부담",0,IF(AT$2=0,$D13*$C13/$C$1*Index_운영!AT$10,IF(AS13=0,$D13*$C13/$C$1*Index_운영!AT$10,AS13*(1+$E13*Index_운영!AT$19))))</f>
        <v>2500</v>
      </c>
      <c r="AU13" s="591">
        <f>IF('Control Panel_운영'!$P$175="임차인부담",0,IF(AU$2=0,$D13*$C13/$C$1*Index_운영!AU$10,IF(AT13=0,$D13*$C13/$C$1*Index_운영!AU$10,AT13*(1+$E13*Index_운영!AU$19))))</f>
        <v>2500</v>
      </c>
      <c r="AV13" s="591">
        <f>IF('Control Panel_운영'!$P$175="임차인부담",0,IF(AV$2=0,$D13*$C13/$C$1*Index_운영!AV$10,IF(AU13=0,$D13*$C13/$C$1*Index_운영!AV$10,AU13*(1+$E13*Index_운영!AV$19))))</f>
        <v>2500</v>
      </c>
      <c r="AW13" s="591">
        <f>IF('Control Panel_운영'!$P$175="임차인부담",0,IF(AW$2=0,$D13*$C13/$C$1*Index_운영!AW$10,IF(AV13=0,$D13*$C13/$C$1*Index_운영!AW$10,AV13*(1+$E13*Index_운영!AW$19))))</f>
        <v>2500</v>
      </c>
      <c r="AX13" s="591">
        <f>IF('Control Panel_운영'!$P$175="임차인부담",0,IF(AX$2=0,$D13*$C13/$C$1*Index_운영!AX$10,IF(AW13=0,$D13*$C13/$C$1*Index_운영!AX$10,AW13*(1+$E13*Index_운영!AX$19))))</f>
        <v>2500</v>
      </c>
      <c r="AY13" s="591">
        <f>IF('Control Panel_운영'!$P$175="임차인부담",0,IF(AY$2=0,$D13*$C13/$C$1*Index_운영!AY$10,IF(AX13=0,$D13*$C13/$C$1*Index_운영!AY$10,AX13*(1+$E13*Index_운영!AY$19))))</f>
        <v>2500</v>
      </c>
      <c r="AZ13" s="591">
        <f>IF('Control Panel_운영'!$P$175="임차인부담",0,IF(AZ$2=0,$D13*$C13/$C$1*Index_운영!AZ$10,IF(AY13=0,$D13*$C13/$C$1*Index_운영!AZ$10,AY13*(1+$E13*Index_운영!AZ$19))))</f>
        <v>2500</v>
      </c>
      <c r="BA13" s="591">
        <f>IF('Control Panel_운영'!$P$175="임차인부담",0,IF(BA$2=0,$D13*$C13/$C$1*Index_운영!BA$10,IF(AZ13=0,$D13*$C13/$C$1*Index_운영!BA$10,AZ13*(1+$E13*Index_운영!BA$19))))</f>
        <v>2500</v>
      </c>
      <c r="BB13" s="591">
        <f>IF('Control Panel_운영'!$P$175="임차인부담",0,IF(BB$2=0,$D13*$C13/$C$1*Index_운영!BB$10,IF(BA13=0,$D13*$C13/$C$1*Index_운영!BB$10,BA13*(1+$E13*Index_운영!BB$19))))</f>
        <v>2500</v>
      </c>
      <c r="BC13" s="591">
        <f>IF('Control Panel_운영'!$P$175="임차인부담",0,IF(BC$2=0,$D13*$C13/$C$1*Index_운영!BC$10,IF(BB13=0,$D13*$C13/$C$1*Index_운영!BC$10,BB13*(1+$E13*Index_운영!BC$19))))</f>
        <v>2500</v>
      </c>
      <c r="BD13" s="591">
        <f>IF('Control Panel_운영'!$P$175="임차인부담",0,IF(BD$2=0,$D13*$C13/$C$1*Index_운영!BD$10,IF(BC13=0,$D13*$C13/$C$1*Index_운영!BD$10,BC13*(1+$E13*Index_운영!BD$19))))</f>
        <v>2500</v>
      </c>
      <c r="BE13" s="591">
        <f>IF('Control Panel_운영'!$P$175="임차인부담",0,IF(BE$2=0,$D13*$C13/$C$1*Index_운영!BE$10,IF(BD13=0,$D13*$C13/$C$1*Index_운영!BE$10,BD13*(1+$E13*Index_운영!BE$19))))</f>
        <v>2500</v>
      </c>
      <c r="BF13" s="591">
        <f>IF('Control Panel_운영'!$P$175="임차인부담",0,IF(BF$2=0,$D13*$C13/$C$1*Index_운영!BF$10,IF(BE13=0,$D13*$C13/$C$1*Index_운영!BF$10,BE13*(1+$E13*Index_운영!BF$19))))</f>
        <v>2500</v>
      </c>
      <c r="BG13" s="591">
        <f>IF('Control Panel_운영'!$P$175="임차인부담",0,IF(BG$2=0,$D13*$C13/$C$1*Index_운영!BG$10,IF(BF13=0,$D13*$C13/$C$1*Index_운영!BG$10,BF13*(1+$E13*Index_운영!BG$19))))</f>
        <v>2500</v>
      </c>
      <c r="BH13" s="591">
        <f>IF('Control Panel_운영'!$P$175="임차인부담",0,IF(BH$2=0,$D13*$C13/$C$1*Index_운영!BH$10,IF(BG13=0,$D13*$C13/$C$1*Index_운영!BH$10,BG13*(1+$E13*Index_운영!BH$19))))</f>
        <v>2500</v>
      </c>
      <c r="BI13" s="591">
        <f>IF('Control Panel_운영'!$P$175="임차인부담",0,IF(BI$2=0,$D13*$C13/$C$1*Index_운영!BI$10,IF(BH13=0,$D13*$C13/$C$1*Index_운영!BI$10,BH13*(1+$E13*Index_운영!BI$19))))</f>
        <v>2500</v>
      </c>
      <c r="BJ13" s="591">
        <f>IF('Control Panel_운영'!$P$175="임차인부담",0,IF(BJ$2=0,$D13*$C13/$C$1*Index_운영!BJ$10,IF(BI13=0,$D13*$C13/$C$1*Index_운영!BJ$10,BI13*(1+$E13*Index_운영!BJ$19))))</f>
        <v>2500</v>
      </c>
      <c r="BK13" s="591">
        <f>IF('Control Panel_운영'!$P$175="임차인부담",0,IF(BK$2=0,$D13*$C13/$C$1*Index_운영!BK$10,IF(BJ13=0,$D13*$C13/$C$1*Index_운영!BK$10,BJ13*(1+$E13*Index_운영!BK$19))))</f>
        <v>2500</v>
      </c>
      <c r="BL13" s="591">
        <f>IF('Control Panel_운영'!$P$175="임차인부담",0,IF(BL$2=0,$D13*$C13/$C$1*Index_운영!BL$10,IF(BK13=0,$D13*$C13/$C$1*Index_운영!BL$10,BK13*(1+$E13*Index_운영!BL$19))))</f>
        <v>2500</v>
      </c>
      <c r="BM13" s="591">
        <f>IF('Control Panel_운영'!$P$175="임차인부담",0,IF(BM$2=0,$D13*$C13/$C$1*Index_운영!BM$10,IF(BL13=0,$D13*$C13/$C$1*Index_운영!BM$10,BL13*(1+$E13*Index_운영!BM$19))))</f>
        <v>2500</v>
      </c>
      <c r="BN13" s="591">
        <f>IF('Control Panel_운영'!$P$175="임차인부담",0,IF(BN$2=0,$D13*$C13/$C$1*Index_운영!BN$10,IF(BM13=0,$D13*$C13/$C$1*Index_운영!BN$10,BM13*(1+$E13*Index_운영!BN$19))))</f>
        <v>2500</v>
      </c>
      <c r="BO13" s="591">
        <f>IF('Control Panel_운영'!$P$175="임차인부담",0,IF(BO$2=0,$D13*$C13/$C$1*Index_운영!BO$10,IF(BN13=0,$D13*$C13/$C$1*Index_운영!BO$10,BN13*(1+$E13*Index_운영!BO$19))))</f>
        <v>2500</v>
      </c>
      <c r="BP13" s="591">
        <f>IF('Control Panel_운영'!$P$175="임차인부담",0,IF(BP$2=0,$D13*$C13/$C$1*Index_운영!BP$10,IF(BO13=0,$D13*$C13/$C$1*Index_운영!BP$10,BO13*(1+$E13*Index_운영!BP$19))))</f>
        <v>2500</v>
      </c>
      <c r="BQ13" s="591">
        <f>IF('Control Panel_운영'!$P$175="임차인부담",0,IF(BQ$2=0,$D13*$C13/$C$1*Index_운영!BQ$10,IF(BP13=0,$D13*$C13/$C$1*Index_운영!BQ$10,BP13*(1+$E13*Index_운영!BQ$19))))</f>
        <v>2500</v>
      </c>
      <c r="BR13" s="591">
        <f>IF('Control Panel_운영'!$P$175="임차인부담",0,IF(BR$2=0,$D13*$C13/$C$1*Index_운영!BR$10,IF(BQ13=0,$D13*$C13/$C$1*Index_운영!BR$10,BQ13*(1+$E13*Index_운영!BR$19))))</f>
        <v>2500</v>
      </c>
      <c r="BS13" s="591">
        <f>IF('Control Panel_운영'!$P$175="임차인부담",0,IF(BS$2=0,$D13*$C13/$C$1*Index_운영!BS$10,IF(BR13=0,$D13*$C13/$C$1*Index_운영!BS$10,BR13*(1+$E13*Index_운영!BS$19))))</f>
        <v>2500</v>
      </c>
      <c r="BT13" s="591">
        <f>IF('Control Panel_운영'!$P$175="임차인부담",0,IF(BT$2=0,$D13*$C13/$C$1*Index_운영!BT$10,IF(BS13=0,$D13*$C13/$C$1*Index_운영!BT$10,BS13*(1+$E13*Index_운영!BT$19))))</f>
        <v>2500</v>
      </c>
      <c r="BU13" s="591">
        <f>IF('Control Panel_운영'!$P$175="임차인부담",0,IF(BU$2=0,$D13*$C13/$C$1*Index_운영!BU$10,IF(BT13=0,$D13*$C13/$C$1*Index_운영!BU$10,BT13*(1+$E13*Index_운영!BU$19))))</f>
        <v>2500</v>
      </c>
      <c r="BV13" s="591">
        <f>IF('Control Panel_운영'!$P$175="임차인부담",0,IF(BV$2=0,$D13*$C13/$C$1*Index_운영!BV$10,IF(BU13=0,$D13*$C13/$C$1*Index_운영!BV$10,BU13*(1+$E13*Index_운영!BV$19))))</f>
        <v>2500</v>
      </c>
      <c r="BW13" s="591">
        <f>IF('Control Panel_운영'!$P$175="임차인부담",0,IF(BW$2=0,$D13*$C13/$C$1*Index_운영!BW$10,IF(BV13=0,$D13*$C13/$C$1*Index_운영!BW$10,BV13*(1+$E13*Index_운영!BW$19))))</f>
        <v>2500</v>
      </c>
      <c r="BX13" s="591">
        <f>IF('Control Panel_운영'!$P$175="임차인부담",0,IF(BX$2=0,$D13*$C13/$C$1*Index_운영!BX$10,IF(BW13=0,$D13*$C13/$C$1*Index_운영!BX$10,BW13*(1+$E13*Index_운영!BX$19))))</f>
        <v>2500</v>
      </c>
      <c r="BY13" s="591">
        <f>IF('Control Panel_운영'!$P$175="임차인부담",0,IF(BY$2=0,$D13*$C13/$C$1*Index_운영!BY$10,IF(BX13=0,$D13*$C13/$C$1*Index_운영!BY$10,BX13*(1+$E13*Index_운영!BY$19))))</f>
        <v>2500</v>
      </c>
      <c r="BZ13" s="591">
        <f>IF('Control Panel_운영'!$P$175="임차인부담",0,IF(BZ$2=0,$D13*$C13/$C$1*Index_운영!BZ$10,IF(BY13=0,$D13*$C13/$C$1*Index_운영!BZ$10,BY13*(1+$E13*Index_운영!BZ$19))))</f>
        <v>2500</v>
      </c>
      <c r="CA13" s="591">
        <f>IF('Control Panel_운영'!$P$175="임차인부담",0,IF(CA$2=0,$D13*$C13/$C$1*Index_운영!CA$10,IF(BZ13=0,$D13*$C13/$C$1*Index_운영!CA$10,BZ13*(1+$E13*Index_운영!CA$19))))</f>
        <v>2500</v>
      </c>
      <c r="CB13" s="591">
        <f>IF('Control Panel_운영'!$P$175="임차인부담",0,IF(CB$2=0,$D13*$C13/$C$1*Index_운영!CB$10,IF(CA13=0,$D13*$C13/$C$1*Index_운영!CB$10,CA13*(1+$E13*Index_운영!CB$19))))</f>
        <v>2500</v>
      </c>
      <c r="CC13" s="591">
        <f>IF('Control Panel_운영'!$P$175="임차인부담",0,IF(CC$2=0,$D13*$C13/$C$1*Index_운영!CC$10,IF(CB13=0,$D13*$C13/$C$1*Index_운영!CC$10,CB13*(1+$E13*Index_운영!CC$19))))</f>
        <v>2500</v>
      </c>
      <c r="CD13" s="591">
        <f>IF('Control Panel_운영'!$P$175="임차인부담",0,IF(CD$2=0,$D13*$C13/$C$1*Index_운영!CD$10,IF(CC13=0,$D13*$C13/$C$1*Index_운영!CD$10,CC13*(1+$E13*Index_운영!CD$19))))</f>
        <v>2500</v>
      </c>
      <c r="CE13" s="591">
        <f>IF('Control Panel_운영'!$P$175="임차인부담",0,IF(CE$2=0,$D13*$C13/$C$1*Index_운영!CE$10,IF(CD13=0,$D13*$C13/$C$1*Index_운영!CE$10,CD13*(1+$E13*Index_운영!CE$19))))</f>
        <v>2500</v>
      </c>
      <c r="CF13" s="591">
        <f>IF('Control Panel_운영'!$P$175="임차인부담",0,IF(CF$2=0,$D13*$C13/$C$1*Index_운영!CF$10,IF(CE13=0,$D13*$C13/$C$1*Index_운영!CF$10,CE13*(1+$E13*Index_운영!CF$19))))</f>
        <v>2500</v>
      </c>
      <c r="CG13" s="591">
        <f>IF('Control Panel_운영'!$P$175="임차인부담",0,IF(CG$2=0,$D13*$C13/$C$1*Index_운영!CG$10,IF(CF13=0,$D13*$C13/$C$1*Index_운영!CG$10,CF13*(1+$E13*Index_운영!CG$19))))</f>
        <v>2500</v>
      </c>
      <c r="CH13" s="591">
        <f>IF('Control Panel_운영'!$P$175="임차인부담",0,IF(CH$2=0,$D13*$C13/$C$1*Index_운영!CH$10,IF(CG13=0,$D13*$C13/$C$1*Index_운영!CH$10,CG13*(1+$E13*Index_운영!CH$19))))</f>
        <v>2500</v>
      </c>
      <c r="CI13" s="591">
        <f>IF('Control Panel_운영'!$P$175="임차인부담",0,IF(CI$2=0,$D13*$C13/$C$1*Index_운영!CI$10,IF(CH13=0,$D13*$C13/$C$1*Index_운영!CI$10,CH13*(1+$E13*Index_운영!CI$19))))</f>
        <v>2500</v>
      </c>
      <c r="CJ13" s="591">
        <f>IF('Control Panel_운영'!$P$175="임차인부담",0,IF(CJ$2=0,$D13*$C13/$C$1*Index_운영!CJ$10,IF(CI13=0,$D13*$C13/$C$1*Index_운영!CJ$10,CI13*(1+$E13*Index_운영!CJ$19))))</f>
        <v>2500</v>
      </c>
      <c r="CK13" s="591">
        <f>IF('Control Panel_운영'!$P$175="임차인부담",0,IF(CK$2=0,$D13*$C13/$C$1*Index_운영!CK$10,IF(CJ13=0,$D13*$C13/$C$1*Index_운영!CK$10,CJ13*(1+$E13*Index_운영!CK$19))))</f>
        <v>2500</v>
      </c>
      <c r="CL13" s="591">
        <f>IF('Control Panel_운영'!$P$175="임차인부담",0,IF(CL$2=0,$D13*$C13/$C$1*Index_운영!CL$10,IF(CK13=0,$D13*$C13/$C$1*Index_운영!CL$10,CK13*(1+$E13*Index_운영!CL$19))))</f>
        <v>2500</v>
      </c>
      <c r="CM13" s="591">
        <f>IF('Control Panel_운영'!$P$175="임차인부담",0,IF(CM$2=0,$D13*$C13/$C$1*Index_운영!CM$10,IF(CL13=0,$D13*$C13/$C$1*Index_운영!CM$10,CL13*(1+$E13*Index_운영!CM$19))))</f>
        <v>2500</v>
      </c>
      <c r="CN13" s="591">
        <f>IF('Control Panel_운영'!$P$175="임차인부담",0,IF(CN$2=0,$D13*$C13/$C$1*Index_운영!CN$10,IF(CM13=0,$D13*$C13/$C$1*Index_운영!CN$10,CM13*(1+$E13*Index_운영!CN$19))))</f>
        <v>2500</v>
      </c>
      <c r="CO13" s="591">
        <f>IF('Control Panel_운영'!$P$175="임차인부담",0,IF(CO$2=0,$D13*$C13/$C$1*Index_운영!CO$10,IF(CN13=0,$D13*$C13/$C$1*Index_운영!CO$10,CN13*(1+$E13*Index_운영!CO$19))))</f>
        <v>2500</v>
      </c>
      <c r="CP13" s="591">
        <f>IF('Control Panel_운영'!$P$175="임차인부담",0,IF(CP$2=0,$D13*$C13/$C$1*Index_운영!CP$10,IF(CO13=0,$D13*$C13/$C$1*Index_운영!CP$10,CO13*(1+$E13*Index_운영!CP$19))))</f>
        <v>2500</v>
      </c>
      <c r="CQ13" s="591">
        <f>IF('Control Panel_운영'!$P$175="임차인부담",0,IF(CQ$2=0,$D13*$C13/$C$1*Index_운영!CQ$10,IF(CP13=0,$D13*$C13/$C$1*Index_운영!CQ$10,CP13*(1+$E13*Index_운영!CQ$19))))</f>
        <v>2500</v>
      </c>
      <c r="CR13" s="591">
        <f>IF('Control Panel_운영'!$P$175="임차인부담",0,IF(CR$2=0,$D13*$C13/$C$1*Index_운영!CR$10,IF(CQ13=0,$D13*$C13/$C$1*Index_운영!CR$10,CQ13*(1+$E13*Index_운영!CR$19))))</f>
        <v>2500</v>
      </c>
      <c r="CS13" s="591">
        <f>IF('Control Panel_운영'!$P$175="임차인부담",0,IF(CS$2=0,$D13*$C13/$C$1*Index_운영!CS$10,IF(CR13=0,$D13*$C13/$C$1*Index_운영!CS$10,CR13*(1+$E13*Index_운영!CS$19))))</f>
        <v>2500</v>
      </c>
      <c r="CT13" s="591">
        <f>IF('Control Panel_운영'!$P$175="임차인부담",0,IF(CT$2=0,$D13*$C13/$C$1*Index_운영!CT$10,IF(CS13=0,$D13*$C13/$C$1*Index_운영!CT$10,CS13*(1+$E13*Index_운영!CT$19))))</f>
        <v>2500</v>
      </c>
      <c r="CU13" s="591">
        <f>IF('Control Panel_운영'!$P$175="임차인부담",0,IF(CU$2=0,$D13*$C13/$C$1*Index_운영!CU$10,IF(CT13=0,$D13*$C13/$C$1*Index_운영!CU$10,CT13*(1+$E13*Index_운영!CU$19))))</f>
        <v>2500</v>
      </c>
      <c r="CV13" s="591">
        <f>IF('Control Panel_운영'!$P$175="임차인부담",0,IF(CV$2=0,$D13*$C13/$C$1*Index_운영!CV$10,IF(CU13=0,$D13*$C13/$C$1*Index_운영!CV$10,CU13*(1+$E13*Index_운영!CV$19))))</f>
        <v>2500</v>
      </c>
      <c r="CW13" s="591">
        <f>IF('Control Panel_운영'!$P$175="임차인부담",0,IF(CW$2=0,$D13*$C13/$C$1*Index_운영!CW$10,IF(CV13=0,$D13*$C13/$C$1*Index_운영!CW$10,CV13*(1+$E13*Index_운영!CW$19))))</f>
        <v>2500</v>
      </c>
      <c r="CX13" s="591">
        <f>IF('Control Panel_운영'!$P$175="임차인부담",0,IF(CX$2=0,$D13*$C13/$C$1*Index_운영!CX$10,IF(CW13=0,$D13*$C13/$C$1*Index_운영!CX$10,CW13*(1+$E13*Index_운영!CX$19))))</f>
        <v>2500</v>
      </c>
      <c r="CY13" s="591">
        <f>IF('Control Panel_운영'!$P$175="임차인부담",0,IF(CY$2=0,$D13*$C13/$C$1*Index_운영!CY$10,IF(CX13=0,$D13*$C13/$C$1*Index_운영!CY$10,CX13*(1+$E13*Index_운영!CY$19))))</f>
        <v>2500</v>
      </c>
      <c r="CZ13" s="591">
        <f>IF('Control Panel_운영'!$P$175="임차인부담",0,IF(CZ$2=0,$D13*$C13/$C$1*Index_운영!CZ$10,IF(CY13=0,$D13*$C13/$C$1*Index_운영!CZ$10,CY13*(1+$E13*Index_운영!CZ$19))))</f>
        <v>2500</v>
      </c>
      <c r="DA13" s="591">
        <f>IF('Control Panel_운영'!$P$175="임차인부담",0,IF(DA$2=0,$D13*$C13/$C$1*Index_운영!DA$10,IF(CZ13=0,$D13*$C13/$C$1*Index_운영!DA$10,CZ13*(1+$E13*Index_운영!DA$19))))</f>
        <v>2500</v>
      </c>
      <c r="DB13" s="591">
        <f>IF('Control Panel_운영'!$P$175="임차인부담",0,IF(DB$2=0,$D13*$C13/$C$1*Index_운영!DB$10,IF(DA13=0,$D13*$C13/$C$1*Index_운영!DB$10,DA13*(1+$E13*Index_운영!DB$19))))</f>
        <v>2500</v>
      </c>
      <c r="DC13" s="591">
        <f>IF('Control Panel_운영'!$P$175="임차인부담",0,IF(DC$2=0,$D13*$C13/$C$1*Index_운영!DC$10,IF(DB13=0,$D13*$C13/$C$1*Index_운영!DC$10,DB13*(1+$E13*Index_운영!DC$19))))</f>
        <v>2500</v>
      </c>
      <c r="DD13" s="591">
        <f>IF('Control Panel_운영'!$P$175="임차인부담",0,IF(DD$2=0,$D13*$C13/$C$1*Index_운영!DD$10,IF(DC13=0,$D13*$C13/$C$1*Index_운영!DD$10,DC13*(1+$E13*Index_운영!DD$19))))</f>
        <v>2500</v>
      </c>
      <c r="DE13" s="591">
        <f>IF('Control Panel_운영'!$P$175="임차인부담",0,IF(DE$2=0,$D13*$C13/$C$1*Index_운영!DE$10,IF(DD13=0,$D13*$C13/$C$1*Index_운영!DE$10,DD13*(1+$E13*Index_운영!DE$19))))</f>
        <v>2500</v>
      </c>
      <c r="DF13" s="591">
        <f>IF('Control Panel_운영'!$P$175="임차인부담",0,IF(DF$2=0,$D13*$C13/$C$1*Index_운영!DF$10,IF(DE13=0,$D13*$C13/$C$1*Index_운영!DF$10,DE13*(1+$E13*Index_운영!DF$19))))</f>
        <v>2500</v>
      </c>
      <c r="DG13" s="591">
        <f>IF('Control Panel_운영'!$P$175="임차인부담",0,IF(DG$2=0,$D13*$C13/$C$1*Index_운영!DG$10,IF(DF13=0,$D13*$C13/$C$1*Index_운영!DG$10,DF13*(1+$E13*Index_운영!DG$19))))</f>
        <v>2500</v>
      </c>
      <c r="DH13" s="591">
        <f>IF('Control Panel_운영'!$P$175="임차인부담",0,IF(DH$2=0,$D13*$C13/$C$1*Index_운영!DH$10,IF(DG13=0,$D13*$C13/$C$1*Index_운영!DH$10,DG13*(1+$E13*Index_운영!DH$19))))</f>
        <v>2500</v>
      </c>
      <c r="DI13" s="591">
        <f>IF('Control Panel_운영'!$P$175="임차인부담",0,IF(DI$2=0,$D13*$C13/$C$1*Index_운영!DI$10,IF(DH13=0,$D13*$C13/$C$1*Index_운영!DI$10,DH13*(1+$E13*Index_운영!DI$19))))</f>
        <v>2500</v>
      </c>
      <c r="DJ13" s="591">
        <f>IF('Control Panel_운영'!$P$175="임차인부담",0,IF(DJ$2=0,$D13*$C13/$C$1*Index_운영!DJ$10,IF(DI13=0,$D13*$C13/$C$1*Index_운영!DJ$10,DI13*(1+$E13*Index_운영!DJ$19))))</f>
        <v>2500</v>
      </c>
      <c r="DK13" s="591">
        <f>IF('Control Panel_운영'!$P$175="임차인부담",0,IF(DK$2=0,$D13*$C13/$C$1*Index_운영!DK$10,IF(DJ13=0,$D13*$C13/$C$1*Index_운영!DK$10,DJ13*(1+$E13*Index_운영!DK$19))))</f>
        <v>2500</v>
      </c>
      <c r="DL13" s="591">
        <f>IF('Control Panel_운영'!$P$175="임차인부담",0,IF(DL$2=0,$D13*$C13/$C$1*Index_운영!DL$10,IF(DK13=0,$D13*$C13/$C$1*Index_운영!DL$10,DK13*(1+$E13*Index_운영!DL$19))))</f>
        <v>2500</v>
      </c>
      <c r="DM13" s="591">
        <f>IF('Control Panel_운영'!$P$175="임차인부담",0,IF(DM$2=0,$D13*$C13/$C$1*Index_운영!DM$10,IF(DL13=0,$D13*$C13/$C$1*Index_운영!DM$10,DL13*(1+$E13*Index_운영!DM$19))))</f>
        <v>2500</v>
      </c>
      <c r="DN13" s="591">
        <f>IF('Control Panel_운영'!$P$175="임차인부담",0,IF(DN$2=0,$D13*$C13/$C$1*Index_운영!DN$10,IF(DM13=0,$D13*$C13/$C$1*Index_운영!DN$10,DM13*(1+$E13*Index_운영!DN$19))))</f>
        <v>2500</v>
      </c>
      <c r="DO13" s="591">
        <f>IF('Control Panel_운영'!$P$175="임차인부담",0,IF(DO$2=0,$D13*$C13/$C$1*Index_운영!DO$10,IF(DN13=0,$D13*$C13/$C$1*Index_운영!DO$10,DN13*(1+$E13*Index_운영!DO$19))))</f>
        <v>2500</v>
      </c>
      <c r="DP13" s="591">
        <f>IF('Control Panel_운영'!$P$175="임차인부담",0,IF(DP$2=0,$D13*$C13/$C$1*Index_운영!DP$10,IF(DO13=0,$D13*$C13/$C$1*Index_운영!DP$10,DO13*(1+$E13*Index_운영!DP$19))))</f>
        <v>2500</v>
      </c>
      <c r="DQ13" s="591">
        <f>IF('Control Panel_운영'!$P$175="임차인부담",0,IF(DQ$2=0,$D13*$C13/$C$1*Index_운영!DQ$10,IF(DP13=0,$D13*$C13/$C$1*Index_운영!DQ$10,DP13*(1+$E13*Index_운영!DQ$19))))</f>
        <v>2500</v>
      </c>
      <c r="DR13" s="591">
        <f>IF('Control Panel_운영'!$P$175="임차인부담",0,IF(DR$2=0,$D13*$C13/$C$1*Index_운영!DR$10,IF(DQ13=0,$D13*$C13/$C$1*Index_운영!DR$10,DQ13*(1+$E13*Index_운영!DR$19))))</f>
        <v>2500</v>
      </c>
      <c r="DS13" s="591">
        <f>IF('Control Panel_운영'!$P$175="임차인부담",0,IF(DS$2=0,$D13*$C13/$C$1*Index_운영!DS$10,IF(DR13=0,$D13*$C13/$C$1*Index_운영!DS$10,DR13*(1+$E13*Index_운영!DS$19))))</f>
        <v>2500</v>
      </c>
      <c r="DT13" s="591">
        <f>IF('Control Panel_운영'!$P$175="임차인부담",0,IF(DT$2=0,$D13*$C13/$C$1*Index_운영!DT$10,IF(DS13=0,$D13*$C13/$C$1*Index_운영!DT$10,DS13*(1+$E13*Index_운영!DT$19))))</f>
        <v>2500</v>
      </c>
      <c r="DU13" s="591">
        <f>IF('Control Panel_운영'!$P$175="임차인부담",0,IF(DU$2=0,$D13*$C13/$C$1*Index_운영!DU$10,IF(DT13=0,$D13*$C13/$C$1*Index_운영!DU$10,DT13*(1+$E13*Index_운영!DU$19))))</f>
        <v>2500</v>
      </c>
      <c r="DV13" s="591">
        <f>IF('Control Panel_운영'!$P$175="임차인부담",0,IF(DV$2=0,$D13*$C13/$C$1*Index_운영!DV$10,IF(DU13=0,$D13*$C13/$C$1*Index_운영!DV$10,DU13*(1+$E13*Index_운영!DV$19))))</f>
        <v>2500</v>
      </c>
    </row>
    <row r="14" spans="1:126" s="464" customFormat="1" x14ac:dyDescent="0.4">
      <c r="A14" s="736"/>
      <c r="B14" s="1242" t="s">
        <v>1047</v>
      </c>
      <c r="D14" s="606"/>
      <c r="E14" s="953"/>
      <c r="F14" s="590">
        <f>SUMIF($F$1:$DV$1,F1+1,$F$13:$DV$13)*Index_운영!F$22</f>
        <v>30000</v>
      </c>
      <c r="G14" s="591">
        <f>SUMIF($F$1:$DV$1,G1+1,$F$13:$DV$13)*Index_운영!G$22</f>
        <v>0</v>
      </c>
      <c r="H14" s="591">
        <f>SUMIF($F$1:$DV$1,H1+1,$F$13:$DV$13)*Index_운영!H$22</f>
        <v>0</v>
      </c>
      <c r="I14" s="591">
        <f>SUMIF($F$1:$DV$1,I1+1,$F$13:$DV$13)*Index_운영!I$22</f>
        <v>0</v>
      </c>
      <c r="J14" s="591">
        <f>SUMIF($F$1:$DV$1,J1+1,$F$13:$DV$13)*Index_운영!J$22</f>
        <v>0</v>
      </c>
      <c r="K14" s="591">
        <f>SUMIF($F$1:$DV$1,K1+1,$F$13:$DV$13)*Index_운영!K$22</f>
        <v>0</v>
      </c>
      <c r="L14" s="591">
        <f>SUMIF($F$1:$DV$1,L1+1,$F$13:$DV$13)*Index_운영!L$22</f>
        <v>0</v>
      </c>
      <c r="M14" s="591">
        <f>SUMIF($F$1:$DV$1,M1+1,$F$13:$DV$13)*Index_운영!M$22</f>
        <v>0</v>
      </c>
      <c r="N14" s="591">
        <f>SUMIF($F$1:$DV$1,N1+1,$F$13:$DV$13)*Index_운영!N$22</f>
        <v>0</v>
      </c>
      <c r="O14" s="591">
        <f>SUMIF($F$1:$DV$1,O1+1,$F$13:$DV$13)*Index_운영!O$22</f>
        <v>0</v>
      </c>
      <c r="P14" s="591">
        <f>SUMIF($F$1:$DV$1,P1+1,$F$13:$DV$13)*Index_운영!P$22</f>
        <v>0</v>
      </c>
      <c r="Q14" s="591">
        <f>SUMIF($F$1:$DV$1,Q1+1,$F$13:$DV$13)*Index_운영!Q$22</f>
        <v>0</v>
      </c>
      <c r="R14" s="591">
        <f>SUMIF($F$1:$DV$1,R1+1,$F$13:$DV$13)*Index_운영!R$22</f>
        <v>30000</v>
      </c>
      <c r="S14" s="591">
        <f>SUMIF($F$1:$DV$1,S1+1,$F$13:$DV$13)*Index_운영!S$22</f>
        <v>0</v>
      </c>
      <c r="T14" s="591">
        <f>SUMIF($F$1:$DV$1,T1+1,$F$13:$DV$13)*Index_운영!T$22</f>
        <v>0</v>
      </c>
      <c r="U14" s="591">
        <f>SUMIF($F$1:$DV$1,U1+1,$F$13:$DV$13)*Index_운영!U$22</f>
        <v>0</v>
      </c>
      <c r="V14" s="591">
        <f>SUMIF($F$1:$DV$1,V1+1,$F$13:$DV$13)*Index_운영!V$22</f>
        <v>0</v>
      </c>
      <c r="W14" s="591">
        <f>SUMIF($F$1:$DV$1,W1+1,$F$13:$DV$13)*Index_운영!W$22</f>
        <v>0</v>
      </c>
      <c r="X14" s="591">
        <f>SUMIF($F$1:$DV$1,X1+1,$F$13:$DV$13)*Index_운영!X$22</f>
        <v>0</v>
      </c>
      <c r="Y14" s="591">
        <f>SUMIF($F$1:$DV$1,Y1+1,$F$13:$DV$13)*Index_운영!Y$22</f>
        <v>0</v>
      </c>
      <c r="Z14" s="591">
        <f>SUMIF($F$1:$DV$1,Z1+1,$F$13:$DV$13)*Index_운영!Z$22</f>
        <v>0</v>
      </c>
      <c r="AA14" s="591">
        <f>SUMIF($F$1:$DV$1,AA1+1,$F$13:$DV$13)*Index_운영!AA$22</f>
        <v>0</v>
      </c>
      <c r="AB14" s="591">
        <f>SUMIF($F$1:$DV$1,AB1+1,$F$13:$DV$13)*Index_운영!AB$22</f>
        <v>0</v>
      </c>
      <c r="AC14" s="591">
        <f>SUMIF($F$1:$DV$1,AC1+1,$F$13:$DV$13)*Index_운영!AC$22</f>
        <v>0</v>
      </c>
      <c r="AD14" s="591">
        <f>SUMIF($F$1:$DV$1,AD1+1,$F$13:$DV$13)*Index_운영!AD$22</f>
        <v>30000</v>
      </c>
      <c r="AE14" s="591">
        <f>SUMIF($F$1:$DV$1,AE1+1,$F$13:$DV$13)*Index_운영!AE$22</f>
        <v>0</v>
      </c>
      <c r="AF14" s="591">
        <f>SUMIF($F$1:$DV$1,AF1+1,$F$13:$DV$13)*Index_운영!AF$22</f>
        <v>0</v>
      </c>
      <c r="AG14" s="591">
        <f>SUMIF($F$1:$DV$1,AG1+1,$F$13:$DV$13)*Index_운영!AG$22</f>
        <v>0</v>
      </c>
      <c r="AH14" s="591">
        <f>SUMIF($F$1:$DV$1,AH1+1,$F$13:$DV$13)*Index_운영!AH$22</f>
        <v>0</v>
      </c>
      <c r="AI14" s="591">
        <f>SUMIF($F$1:$DV$1,AI1+1,$F$13:$DV$13)*Index_운영!AI$22</f>
        <v>0</v>
      </c>
      <c r="AJ14" s="591">
        <f>SUMIF($F$1:$DV$1,AJ1+1,$F$13:$DV$13)*Index_운영!AJ$22</f>
        <v>0</v>
      </c>
      <c r="AK14" s="591">
        <f>SUMIF($F$1:$DV$1,AK1+1,$F$13:$DV$13)*Index_운영!AK$22</f>
        <v>0</v>
      </c>
      <c r="AL14" s="591">
        <f>SUMIF($F$1:$DV$1,AL1+1,$F$13:$DV$13)*Index_운영!AL$22</f>
        <v>0</v>
      </c>
      <c r="AM14" s="591">
        <f>SUMIF($F$1:$DV$1,AM1+1,$F$13:$DV$13)*Index_운영!AM$22</f>
        <v>0</v>
      </c>
      <c r="AN14" s="591">
        <f>SUMIF($F$1:$DV$1,AN1+1,$F$13:$DV$13)*Index_운영!AN$22</f>
        <v>0</v>
      </c>
      <c r="AO14" s="591">
        <f>SUMIF($F$1:$DV$1,AO1+1,$F$13:$DV$13)*Index_운영!AO$22</f>
        <v>0</v>
      </c>
      <c r="AP14" s="591">
        <f>SUMIF($F$1:$DV$1,AP1+1,$F$13:$DV$13)*Index_운영!AP$22</f>
        <v>30000</v>
      </c>
      <c r="AQ14" s="591">
        <f>SUMIF($F$1:$DV$1,AQ1+1,$F$13:$DV$13)*Index_운영!AQ$22</f>
        <v>0</v>
      </c>
      <c r="AR14" s="591">
        <f>SUMIF($F$1:$DV$1,AR1+1,$F$13:$DV$13)*Index_운영!AR$22</f>
        <v>0</v>
      </c>
      <c r="AS14" s="591">
        <f>SUMIF($F$1:$DV$1,AS1+1,$F$13:$DV$13)*Index_운영!AS$22</f>
        <v>0</v>
      </c>
      <c r="AT14" s="591">
        <f>SUMIF($F$1:$DV$1,AT1+1,$F$13:$DV$13)*Index_운영!AT$22</f>
        <v>0</v>
      </c>
      <c r="AU14" s="591">
        <f>SUMIF($F$1:$DV$1,AU1+1,$F$13:$DV$13)*Index_운영!AU$22</f>
        <v>0</v>
      </c>
      <c r="AV14" s="591">
        <f>SUMIF($F$1:$DV$1,AV1+1,$F$13:$DV$13)*Index_운영!AV$22</f>
        <v>0</v>
      </c>
      <c r="AW14" s="591">
        <f>SUMIF($F$1:$DV$1,AW1+1,$F$13:$DV$13)*Index_운영!AW$22</f>
        <v>0</v>
      </c>
      <c r="AX14" s="591">
        <f>SUMIF($F$1:$DV$1,AX1+1,$F$13:$DV$13)*Index_운영!AX$22</f>
        <v>0</v>
      </c>
      <c r="AY14" s="591">
        <f>SUMIF($F$1:$DV$1,AY1+1,$F$13:$DV$13)*Index_운영!AY$22</f>
        <v>0</v>
      </c>
      <c r="AZ14" s="591">
        <f>SUMIF($F$1:$DV$1,AZ1+1,$F$13:$DV$13)*Index_운영!AZ$22</f>
        <v>0</v>
      </c>
      <c r="BA14" s="591">
        <f>SUMIF($F$1:$DV$1,BA1+1,$F$13:$DV$13)*Index_운영!BA$22</f>
        <v>0</v>
      </c>
      <c r="BB14" s="591">
        <f>SUMIF($F$1:$DV$1,BB1+1,$F$13:$DV$13)*Index_운영!BB$22</f>
        <v>30000</v>
      </c>
      <c r="BC14" s="591">
        <f>SUMIF($F$1:$DV$1,BC1+1,$F$13:$DV$13)*Index_운영!BC$22</f>
        <v>0</v>
      </c>
      <c r="BD14" s="591">
        <f>SUMIF($F$1:$DV$1,BD1+1,$F$13:$DV$13)*Index_운영!BD$22</f>
        <v>0</v>
      </c>
      <c r="BE14" s="591">
        <f>SUMIF($F$1:$DV$1,BE1+1,$F$13:$DV$13)*Index_운영!BE$22</f>
        <v>0</v>
      </c>
      <c r="BF14" s="591">
        <f>SUMIF($F$1:$DV$1,BF1+1,$F$13:$DV$13)*Index_운영!BF$22</f>
        <v>0</v>
      </c>
      <c r="BG14" s="591">
        <f>SUMIF($F$1:$DV$1,BG1+1,$F$13:$DV$13)*Index_운영!BG$22</f>
        <v>0</v>
      </c>
      <c r="BH14" s="591">
        <f>SUMIF($F$1:$DV$1,BH1+1,$F$13:$DV$13)*Index_운영!BH$22</f>
        <v>0</v>
      </c>
      <c r="BI14" s="591">
        <f>SUMIF($F$1:$DV$1,BI1+1,$F$13:$DV$13)*Index_운영!BI$22</f>
        <v>0</v>
      </c>
      <c r="BJ14" s="591">
        <f>SUMIF($F$1:$DV$1,BJ1+1,$F$13:$DV$13)*Index_운영!BJ$22</f>
        <v>0</v>
      </c>
      <c r="BK14" s="591">
        <f>SUMIF($F$1:$DV$1,BK1+1,$F$13:$DV$13)*Index_운영!BK$22</f>
        <v>0</v>
      </c>
      <c r="BL14" s="591">
        <f>SUMIF($F$1:$DV$1,BL1+1,$F$13:$DV$13)*Index_운영!BL$22</f>
        <v>0</v>
      </c>
      <c r="BM14" s="591">
        <f>SUMIF($F$1:$DV$1,BM1+1,$F$13:$DV$13)*Index_운영!BM$22</f>
        <v>0</v>
      </c>
      <c r="BN14" s="591">
        <f>SUMIF($F$1:$DV$1,BN1+1,$F$13:$DV$13)*Index_운영!BN$22</f>
        <v>30000</v>
      </c>
      <c r="BO14" s="591">
        <f>SUMIF($F$1:$DV$1,BO1+1,$F$13:$DV$13)*Index_운영!BO$22</f>
        <v>0</v>
      </c>
      <c r="BP14" s="591">
        <f>SUMIF($F$1:$DV$1,BP1+1,$F$13:$DV$13)*Index_운영!BP$22</f>
        <v>0</v>
      </c>
      <c r="BQ14" s="591">
        <f>SUMIF($F$1:$DV$1,BQ1+1,$F$13:$DV$13)*Index_운영!BQ$22</f>
        <v>0</v>
      </c>
      <c r="BR14" s="591">
        <f>SUMIF($F$1:$DV$1,BR1+1,$F$13:$DV$13)*Index_운영!BR$22</f>
        <v>0</v>
      </c>
      <c r="BS14" s="591">
        <f>SUMIF($F$1:$DV$1,BS1+1,$F$13:$DV$13)*Index_운영!BS$22</f>
        <v>0</v>
      </c>
      <c r="BT14" s="591">
        <f>SUMIF($F$1:$DV$1,BT1+1,$F$13:$DV$13)*Index_운영!BT$22</f>
        <v>0</v>
      </c>
      <c r="BU14" s="591">
        <f>SUMIF($F$1:$DV$1,BU1+1,$F$13:$DV$13)*Index_운영!BU$22</f>
        <v>0</v>
      </c>
      <c r="BV14" s="591">
        <f>SUMIF($F$1:$DV$1,BV1+1,$F$13:$DV$13)*Index_운영!BV$22</f>
        <v>0</v>
      </c>
      <c r="BW14" s="591">
        <f>SUMIF($F$1:$DV$1,BW1+1,$F$13:$DV$13)*Index_운영!BW$22</f>
        <v>0</v>
      </c>
      <c r="BX14" s="591">
        <f>SUMIF($F$1:$DV$1,BX1+1,$F$13:$DV$13)*Index_운영!BX$22</f>
        <v>0</v>
      </c>
      <c r="BY14" s="591">
        <f>SUMIF($F$1:$DV$1,BY1+1,$F$13:$DV$13)*Index_운영!BY$22</f>
        <v>0</v>
      </c>
      <c r="BZ14" s="591">
        <f>SUMIF($F$1:$DV$1,BZ1+1,$F$13:$DV$13)*Index_운영!BZ$22</f>
        <v>30000</v>
      </c>
      <c r="CA14" s="591">
        <f>SUMIF($F$1:$DV$1,CA1+1,$F$13:$DV$13)*Index_운영!CA$22</f>
        <v>0</v>
      </c>
      <c r="CB14" s="591">
        <f>SUMIF($F$1:$DV$1,CB1+1,$F$13:$DV$13)*Index_운영!CB$22</f>
        <v>0</v>
      </c>
      <c r="CC14" s="591">
        <f>SUMIF($F$1:$DV$1,CC1+1,$F$13:$DV$13)*Index_운영!CC$22</f>
        <v>0</v>
      </c>
      <c r="CD14" s="591">
        <f>SUMIF($F$1:$DV$1,CD1+1,$F$13:$DV$13)*Index_운영!CD$22</f>
        <v>0</v>
      </c>
      <c r="CE14" s="591">
        <f>SUMIF($F$1:$DV$1,CE1+1,$F$13:$DV$13)*Index_운영!CE$22</f>
        <v>0</v>
      </c>
      <c r="CF14" s="591">
        <f>SUMIF($F$1:$DV$1,CF1+1,$F$13:$DV$13)*Index_운영!CF$22</f>
        <v>0</v>
      </c>
      <c r="CG14" s="591">
        <f>SUMIF($F$1:$DV$1,CG1+1,$F$13:$DV$13)*Index_운영!CG$22</f>
        <v>0</v>
      </c>
      <c r="CH14" s="591">
        <f>SUMIF($F$1:$DV$1,CH1+1,$F$13:$DV$13)*Index_운영!CH$22</f>
        <v>0</v>
      </c>
      <c r="CI14" s="591">
        <f>SUMIF($F$1:$DV$1,CI1+1,$F$13:$DV$13)*Index_운영!CI$22</f>
        <v>0</v>
      </c>
      <c r="CJ14" s="591">
        <f>SUMIF($F$1:$DV$1,CJ1+1,$F$13:$DV$13)*Index_운영!CJ$22</f>
        <v>0</v>
      </c>
      <c r="CK14" s="591">
        <f>SUMIF($F$1:$DV$1,CK1+1,$F$13:$DV$13)*Index_운영!CK$22</f>
        <v>0</v>
      </c>
      <c r="CL14" s="591">
        <f>SUMIF($F$1:$DV$1,CL1+1,$F$13:$DV$13)*Index_운영!CL$22</f>
        <v>30000</v>
      </c>
      <c r="CM14" s="591">
        <f>SUMIF($F$1:$DV$1,CM1+1,$F$13:$DV$13)*Index_운영!CM$22</f>
        <v>0</v>
      </c>
      <c r="CN14" s="591">
        <f>SUMIF($F$1:$DV$1,CN1+1,$F$13:$DV$13)*Index_운영!CN$22</f>
        <v>0</v>
      </c>
      <c r="CO14" s="591">
        <f>SUMIF($F$1:$DV$1,CO1+1,$F$13:$DV$13)*Index_운영!CO$22</f>
        <v>0</v>
      </c>
      <c r="CP14" s="591">
        <f>SUMIF($F$1:$DV$1,CP1+1,$F$13:$DV$13)*Index_운영!CP$22</f>
        <v>0</v>
      </c>
      <c r="CQ14" s="591">
        <f>SUMIF($F$1:$DV$1,CQ1+1,$F$13:$DV$13)*Index_운영!CQ$22</f>
        <v>0</v>
      </c>
      <c r="CR14" s="591">
        <f>SUMIF($F$1:$DV$1,CR1+1,$F$13:$DV$13)*Index_운영!CR$22</f>
        <v>0</v>
      </c>
      <c r="CS14" s="591">
        <f>SUMIF($F$1:$DV$1,CS1+1,$F$13:$DV$13)*Index_운영!CS$22</f>
        <v>0</v>
      </c>
      <c r="CT14" s="591">
        <f>SUMIF($F$1:$DV$1,CT1+1,$F$13:$DV$13)*Index_운영!CT$22</f>
        <v>0</v>
      </c>
      <c r="CU14" s="591">
        <f>SUMIF($F$1:$DV$1,CU1+1,$F$13:$DV$13)*Index_운영!CU$22</f>
        <v>0</v>
      </c>
      <c r="CV14" s="591">
        <f>SUMIF($F$1:$DV$1,CV1+1,$F$13:$DV$13)*Index_운영!CV$22</f>
        <v>0</v>
      </c>
      <c r="CW14" s="591">
        <f>SUMIF($F$1:$DV$1,CW1+1,$F$13:$DV$13)*Index_운영!CW$22</f>
        <v>0</v>
      </c>
      <c r="CX14" s="591">
        <f>SUMIF($F$1:$DV$1,CX1+1,$F$13:$DV$13)*Index_운영!CX$22</f>
        <v>30000</v>
      </c>
      <c r="CY14" s="591">
        <f>SUMIF($F$1:$DV$1,CY1+1,$F$13:$DV$13)*Index_운영!CY$22</f>
        <v>0</v>
      </c>
      <c r="CZ14" s="591">
        <f>SUMIF($F$1:$DV$1,CZ1+1,$F$13:$DV$13)*Index_운영!CZ$22</f>
        <v>0</v>
      </c>
      <c r="DA14" s="591">
        <f>SUMIF($F$1:$DV$1,DA1+1,$F$13:$DV$13)*Index_운영!DA$22</f>
        <v>0</v>
      </c>
      <c r="DB14" s="591">
        <f>SUMIF($F$1:$DV$1,DB1+1,$F$13:$DV$13)*Index_운영!DB$22</f>
        <v>0</v>
      </c>
      <c r="DC14" s="591">
        <f>SUMIF($F$1:$DV$1,DC1+1,$F$13:$DV$13)*Index_운영!DC$22</f>
        <v>0</v>
      </c>
      <c r="DD14" s="591">
        <f>SUMIF($F$1:$DV$1,DD1+1,$F$13:$DV$13)*Index_운영!DD$22</f>
        <v>0</v>
      </c>
      <c r="DE14" s="591">
        <f>SUMIF($F$1:$DV$1,DE1+1,$F$13:$DV$13)*Index_운영!DE$22</f>
        <v>0</v>
      </c>
      <c r="DF14" s="591">
        <f>SUMIF($F$1:$DV$1,DF1+1,$F$13:$DV$13)*Index_운영!DF$22</f>
        <v>0</v>
      </c>
      <c r="DG14" s="591">
        <f>SUMIF($F$1:$DV$1,DG1+1,$F$13:$DV$13)*Index_운영!DG$22</f>
        <v>0</v>
      </c>
      <c r="DH14" s="591">
        <f>SUMIF($F$1:$DV$1,DH1+1,$F$13:$DV$13)*Index_운영!DH$22</f>
        <v>0</v>
      </c>
      <c r="DI14" s="591">
        <f>SUMIF($F$1:$DV$1,DI1+1,$F$13:$DV$13)*Index_운영!DI$22</f>
        <v>0</v>
      </c>
      <c r="DJ14" s="591">
        <f>SUMIF($F$1:$DV$1,DJ1+1,$F$13:$DV$13)*Index_운영!DJ$22</f>
        <v>30000</v>
      </c>
      <c r="DK14" s="591">
        <f>SUMIF($F$1:$DV$1,DK1+1,$F$13:$DV$13)*Index_운영!DK$22</f>
        <v>0</v>
      </c>
      <c r="DL14" s="591">
        <f>SUMIF($F$1:$DV$1,DL1+1,$F$13:$DV$13)*Index_운영!DL$22</f>
        <v>0</v>
      </c>
      <c r="DM14" s="591">
        <f>SUMIF($F$1:$DV$1,DM1+1,$F$13:$DV$13)*Index_운영!DM$22</f>
        <v>0</v>
      </c>
      <c r="DN14" s="591">
        <f>SUMIF($F$1:$DV$1,DN1+1,$F$13:$DV$13)*Index_운영!DN$22</f>
        <v>0</v>
      </c>
      <c r="DO14" s="591">
        <f>SUMIF($F$1:$DV$1,DO1+1,$F$13:$DV$13)*Index_운영!DO$22</f>
        <v>0</v>
      </c>
      <c r="DP14" s="591">
        <f>SUMIF($F$1:$DV$1,DP1+1,$F$13:$DV$13)*Index_운영!DP$22</f>
        <v>0</v>
      </c>
      <c r="DQ14" s="591">
        <f>SUMIF($F$1:$DV$1,DQ1+1,$F$13:$DV$13)*Index_운영!DQ$22</f>
        <v>0</v>
      </c>
      <c r="DR14" s="591">
        <f>SUMIF($F$1:$DV$1,DR1+1,$F$13:$DV$13)*Index_운영!DR$22</f>
        <v>0</v>
      </c>
      <c r="DS14" s="591">
        <f>SUMIF($F$1:$DV$1,DS1+1,$F$13:$DV$13)*Index_운영!DS$22</f>
        <v>0</v>
      </c>
      <c r="DT14" s="591">
        <f>SUMIF($F$1:$DV$1,DT1+1,$F$13:$DV$13)*Index_운영!DT$22</f>
        <v>0</v>
      </c>
      <c r="DU14" s="591">
        <f>SUMIF($F$1:$DV$1,DU1+1,$F$13:$DV$13)*Index_운영!DU$22</f>
        <v>0</v>
      </c>
      <c r="DV14" s="591">
        <f>SUMIF($F$1:$DV$1,DV1+1,$F$13:$DV$13)*Index_운영!DV$22</f>
        <v>0</v>
      </c>
    </row>
    <row r="15" spans="1:126" s="464" customFormat="1" x14ac:dyDescent="0.4">
      <c r="A15" s="736"/>
      <c r="B15" s="444" t="str">
        <f>'Control Panel_운영'!$K176</f>
        <v>제세공과금</v>
      </c>
      <c r="C15" s="1219"/>
      <c r="D15" s="606"/>
      <c r="E15" s="953"/>
      <c r="F15" s="590">
        <f>(F19+F23+F27+F31+F35)</f>
        <v>0</v>
      </c>
      <c r="G15" s="591">
        <f t="shared" ref="G15:BR15" si="6">(G19+G23+G27+G31+G35)</f>
        <v>18397.40061844368</v>
      </c>
      <c r="H15" s="591">
        <f t="shared" si="6"/>
        <v>19010.647305725135</v>
      </c>
      <c r="I15" s="591">
        <f t="shared" si="6"/>
        <v>18397.40061844368</v>
      </c>
      <c r="J15" s="591">
        <f t="shared" si="6"/>
        <v>19010.647305725135</v>
      </c>
      <c r="K15" s="591">
        <f t="shared" si="6"/>
        <v>19098.100316786698</v>
      </c>
      <c r="L15" s="591">
        <f t="shared" si="6"/>
        <v>17865.96481247788</v>
      </c>
      <c r="M15" s="591">
        <f t="shared" si="6"/>
        <v>19098.100316786698</v>
      </c>
      <c r="N15" s="591">
        <f t="shared" si="6"/>
        <v>18482.032564632289</v>
      </c>
      <c r="O15" s="591">
        <f t="shared" si="6"/>
        <v>19098.100316786698</v>
      </c>
      <c r="P15" s="591">
        <f t="shared" si="6"/>
        <v>18482.032564632289</v>
      </c>
      <c r="Q15" s="591">
        <f t="shared" si="6"/>
        <v>19098.100316786698</v>
      </c>
      <c r="R15" s="591">
        <f t="shared" si="6"/>
        <v>19098.100316786698</v>
      </c>
      <c r="S15" s="591">
        <f t="shared" si="6"/>
        <v>18482.032564632289</v>
      </c>
      <c r="T15" s="591">
        <f t="shared" si="6"/>
        <v>19098.100316786698</v>
      </c>
      <c r="U15" s="591">
        <f t="shared" si="6"/>
        <v>18482.032564632289</v>
      </c>
      <c r="V15" s="591">
        <f t="shared" si="6"/>
        <v>19098.100316786698</v>
      </c>
      <c r="W15" s="591">
        <f t="shared" si="6"/>
        <v>19277.493491637808</v>
      </c>
      <c r="X15" s="591">
        <f t="shared" si="6"/>
        <v>17411.92960535028</v>
      </c>
      <c r="Y15" s="591">
        <f t="shared" si="6"/>
        <v>19277.493491637808</v>
      </c>
      <c r="Z15" s="591">
        <f t="shared" si="6"/>
        <v>18655.638862875297</v>
      </c>
      <c r="AA15" s="591">
        <f t="shared" si="6"/>
        <v>19277.493491637808</v>
      </c>
      <c r="AB15" s="591">
        <f t="shared" si="6"/>
        <v>18655.638862875297</v>
      </c>
      <c r="AC15" s="591">
        <f t="shared" si="6"/>
        <v>19277.493491637808</v>
      </c>
      <c r="AD15" s="591">
        <f t="shared" si="6"/>
        <v>19277.493491637808</v>
      </c>
      <c r="AE15" s="591">
        <f t="shared" si="6"/>
        <v>18655.638862875297</v>
      </c>
      <c r="AF15" s="591">
        <f t="shared" si="6"/>
        <v>19277.493491637808</v>
      </c>
      <c r="AG15" s="591">
        <f t="shared" si="6"/>
        <v>18655.638862875297</v>
      </c>
      <c r="AH15" s="591">
        <f t="shared" si="6"/>
        <v>19277.493491637808</v>
      </c>
      <c r="AI15" s="591">
        <f t="shared" si="6"/>
        <v>19391.85614274324</v>
      </c>
      <c r="AJ15" s="591">
        <f t="shared" si="6"/>
        <v>17515.224903122926</v>
      </c>
      <c r="AK15" s="591">
        <f t="shared" si="6"/>
        <v>19391.85614274324</v>
      </c>
      <c r="AL15" s="591">
        <f t="shared" si="6"/>
        <v>18766.312396203131</v>
      </c>
      <c r="AM15" s="591">
        <f t="shared" si="6"/>
        <v>19391.85614274324</v>
      </c>
      <c r="AN15" s="591">
        <f t="shared" si="6"/>
        <v>18766.312396203131</v>
      </c>
      <c r="AO15" s="591">
        <f t="shared" si="6"/>
        <v>19391.85614274324</v>
      </c>
      <c r="AP15" s="591">
        <f t="shared" si="6"/>
        <v>19391.85614274324</v>
      </c>
      <c r="AQ15" s="591">
        <f t="shared" si="6"/>
        <v>18766.312396203131</v>
      </c>
      <c r="AR15" s="591">
        <f t="shared" si="6"/>
        <v>19391.85614274324</v>
      </c>
      <c r="AS15" s="591">
        <f t="shared" si="6"/>
        <v>18766.312396203131</v>
      </c>
      <c r="AT15" s="591">
        <f t="shared" si="6"/>
        <v>19391.85614274324</v>
      </c>
      <c r="AU15" s="591">
        <f t="shared" si="6"/>
        <v>19493.511832614735</v>
      </c>
      <c r="AV15" s="591">
        <f t="shared" si="6"/>
        <v>17607.042945587502</v>
      </c>
      <c r="AW15" s="591">
        <f t="shared" si="6"/>
        <v>19493.511832614735</v>
      </c>
      <c r="AX15" s="591">
        <f t="shared" si="6"/>
        <v>18864.688870272323</v>
      </c>
      <c r="AY15" s="591">
        <f t="shared" si="6"/>
        <v>19493.511832614735</v>
      </c>
      <c r="AZ15" s="591">
        <f t="shared" si="6"/>
        <v>18864.688870272323</v>
      </c>
      <c r="BA15" s="591">
        <f t="shared" si="6"/>
        <v>19493.511832614735</v>
      </c>
      <c r="BB15" s="591">
        <f t="shared" si="6"/>
        <v>19493.511832614735</v>
      </c>
      <c r="BC15" s="591">
        <f t="shared" si="6"/>
        <v>18864.688870272323</v>
      </c>
      <c r="BD15" s="591">
        <f t="shared" si="6"/>
        <v>19493.511832614735</v>
      </c>
      <c r="BE15" s="591">
        <f t="shared" si="6"/>
        <v>18864.688870272323</v>
      </c>
      <c r="BF15" s="591">
        <f t="shared" si="6"/>
        <v>19493.511832614735</v>
      </c>
      <c r="BG15" s="591">
        <f t="shared" si="6"/>
        <v>19528.956570647777</v>
      </c>
      <c r="BH15" s="591">
        <f t="shared" si="6"/>
        <v>18269.023888670501</v>
      </c>
      <c r="BI15" s="591">
        <f t="shared" si="6"/>
        <v>19528.956570647777</v>
      </c>
      <c r="BJ15" s="591">
        <f t="shared" si="6"/>
        <v>18898.990229659139</v>
      </c>
      <c r="BK15" s="591">
        <f t="shared" si="6"/>
        <v>19528.956570647777</v>
      </c>
      <c r="BL15" s="591">
        <f t="shared" si="6"/>
        <v>18898.990229659139</v>
      </c>
      <c r="BM15" s="591">
        <f t="shared" si="6"/>
        <v>19528.956570647777</v>
      </c>
      <c r="BN15" s="591">
        <f t="shared" si="6"/>
        <v>19528.956570647777</v>
      </c>
      <c r="BO15" s="591">
        <f t="shared" si="6"/>
        <v>18898.990229659139</v>
      </c>
      <c r="BP15" s="591">
        <f t="shared" si="6"/>
        <v>19528.956570647777</v>
      </c>
      <c r="BQ15" s="591">
        <f t="shared" si="6"/>
        <v>18898.990229659139</v>
      </c>
      <c r="BR15" s="591">
        <f t="shared" si="6"/>
        <v>19528.956570647777</v>
      </c>
      <c r="BS15" s="591">
        <f t="shared" ref="BS15:DV15" si="7">(BS19+BS23+BS27+BS31+BS35)</f>
        <v>19658.702328655916</v>
      </c>
      <c r="BT15" s="591">
        <f t="shared" si="7"/>
        <v>17756.247264592439</v>
      </c>
      <c r="BU15" s="591">
        <f t="shared" si="7"/>
        <v>19658.702328655916</v>
      </c>
      <c r="BV15" s="591">
        <f t="shared" si="7"/>
        <v>19024.550640634756</v>
      </c>
      <c r="BW15" s="591">
        <f t="shared" si="7"/>
        <v>19658.702328655916</v>
      </c>
      <c r="BX15" s="591">
        <f t="shared" si="7"/>
        <v>19024.550640634756</v>
      </c>
      <c r="BY15" s="591">
        <f t="shared" si="7"/>
        <v>19658.702328655916</v>
      </c>
      <c r="BZ15" s="591">
        <f t="shared" si="7"/>
        <v>19658.702328655916</v>
      </c>
      <c r="CA15" s="591">
        <f t="shared" si="7"/>
        <v>19024.550640634756</v>
      </c>
      <c r="CB15" s="591">
        <f t="shared" si="7"/>
        <v>19658.702328655916</v>
      </c>
      <c r="CC15" s="591">
        <f t="shared" si="7"/>
        <v>19024.550640634756</v>
      </c>
      <c r="CD15" s="591">
        <f t="shared" si="7"/>
        <v>19658.702328655916</v>
      </c>
      <c r="CE15" s="591">
        <f t="shared" si="7"/>
        <v>0.13232328767123286</v>
      </c>
      <c r="CF15" s="591">
        <f t="shared" si="7"/>
        <v>0.11951780821917808</v>
      </c>
      <c r="CG15" s="591">
        <f t="shared" si="7"/>
        <v>0.13232328767123286</v>
      </c>
      <c r="CH15" s="591">
        <f t="shared" si="7"/>
        <v>0.12805479452054797</v>
      </c>
      <c r="CI15" s="591">
        <f t="shared" si="7"/>
        <v>0.13232328767123286</v>
      </c>
      <c r="CJ15" s="591">
        <f t="shared" si="7"/>
        <v>0.12805479452054797</v>
      </c>
      <c r="CK15" s="591">
        <f t="shared" si="7"/>
        <v>0.13232328767123286</v>
      </c>
      <c r="CL15" s="591">
        <f t="shared" si="7"/>
        <v>0.13232328767123286</v>
      </c>
      <c r="CM15" s="591">
        <f t="shared" si="7"/>
        <v>0.12805479452054797</v>
      </c>
      <c r="CN15" s="591">
        <f t="shared" si="7"/>
        <v>0.13232328767123286</v>
      </c>
      <c r="CO15" s="591">
        <f t="shared" si="7"/>
        <v>0.12805479452054797</v>
      </c>
      <c r="CP15" s="591">
        <f t="shared" si="7"/>
        <v>0.13232328767123286</v>
      </c>
      <c r="CQ15" s="591">
        <f t="shared" si="7"/>
        <v>0.13232328767123286</v>
      </c>
      <c r="CR15" s="591">
        <f t="shared" si="7"/>
        <v>0.11951780821917808</v>
      </c>
      <c r="CS15" s="591">
        <f t="shared" si="7"/>
        <v>0.13232328767123286</v>
      </c>
      <c r="CT15" s="591">
        <f t="shared" si="7"/>
        <v>0.12805479452054797</v>
      </c>
      <c r="CU15" s="591">
        <f t="shared" si="7"/>
        <v>0.13232328767123286</v>
      </c>
      <c r="CV15" s="591">
        <f t="shared" si="7"/>
        <v>0.12805479452054797</v>
      </c>
      <c r="CW15" s="591">
        <f t="shared" si="7"/>
        <v>0.13232328767123286</v>
      </c>
      <c r="CX15" s="591">
        <f t="shared" si="7"/>
        <v>0.13232328767123286</v>
      </c>
      <c r="CY15" s="591">
        <f t="shared" si="7"/>
        <v>0.12805479452054797</v>
      </c>
      <c r="CZ15" s="591">
        <f t="shared" si="7"/>
        <v>0.13232328767123286</v>
      </c>
      <c r="DA15" s="591">
        <f t="shared" si="7"/>
        <v>0.12805479452054797</v>
      </c>
      <c r="DB15" s="591">
        <f t="shared" si="7"/>
        <v>0.13232328767123286</v>
      </c>
      <c r="DC15" s="591">
        <f t="shared" si="7"/>
        <v>0.1319617486338798</v>
      </c>
      <c r="DD15" s="591">
        <f t="shared" si="7"/>
        <v>0.12344808743169398</v>
      </c>
      <c r="DE15" s="591">
        <f t="shared" si="7"/>
        <v>0.1319617486338798</v>
      </c>
      <c r="DF15" s="591">
        <f t="shared" si="7"/>
        <v>0.12770491803278688</v>
      </c>
      <c r="DG15" s="591">
        <f t="shared" si="7"/>
        <v>0.1319617486338798</v>
      </c>
      <c r="DH15" s="591">
        <f t="shared" si="7"/>
        <v>0.12770491803278688</v>
      </c>
      <c r="DI15" s="591">
        <f t="shared" si="7"/>
        <v>0.1319617486338798</v>
      </c>
      <c r="DJ15" s="591">
        <f t="shared" si="7"/>
        <v>0.1319617486338798</v>
      </c>
      <c r="DK15" s="591">
        <f t="shared" si="7"/>
        <v>0.12770491803278688</v>
      </c>
      <c r="DL15" s="591">
        <f t="shared" si="7"/>
        <v>0.1319617486338798</v>
      </c>
      <c r="DM15" s="591">
        <f t="shared" si="7"/>
        <v>0.12770491803278688</v>
      </c>
      <c r="DN15" s="591">
        <f t="shared" si="7"/>
        <v>0.1319617486338798</v>
      </c>
      <c r="DO15" s="591">
        <f t="shared" si="7"/>
        <v>0.19875720164609056</v>
      </c>
      <c r="DP15" s="591">
        <f t="shared" si="7"/>
        <v>0.17952263374485597</v>
      </c>
      <c r="DQ15" s="591">
        <f t="shared" si="7"/>
        <v>0.19875720164609056</v>
      </c>
      <c r="DR15" s="591">
        <f t="shared" si="7"/>
        <v>0.1923456790123457</v>
      </c>
      <c r="DS15" s="591">
        <f t="shared" si="7"/>
        <v>0.19875720164609056</v>
      </c>
      <c r="DT15" s="591">
        <f t="shared" si="7"/>
        <v>0.1923456790123457</v>
      </c>
      <c r="DU15" s="591">
        <f t="shared" si="7"/>
        <v>0.19875720164609056</v>
      </c>
      <c r="DV15" s="591">
        <f t="shared" si="7"/>
        <v>0.19875720164609056</v>
      </c>
    </row>
    <row r="16" spans="1:126" s="1263" customFormat="1" x14ac:dyDescent="0.4">
      <c r="A16" s="745"/>
      <c r="B16" s="1262"/>
      <c r="C16" s="1262"/>
      <c r="D16" s="1262"/>
      <c r="E16" s="1262"/>
      <c r="F16" s="1253">
        <f>YEAR(F$3)</f>
        <v>2023</v>
      </c>
      <c r="G16" s="1254">
        <f t="shared" ref="G16:BR16" si="8">YEAR(G$3)</f>
        <v>2023</v>
      </c>
      <c r="H16" s="1254">
        <f t="shared" si="8"/>
        <v>2023</v>
      </c>
      <c r="I16" s="1254">
        <f t="shared" si="8"/>
        <v>2023</v>
      </c>
      <c r="J16" s="1254">
        <f t="shared" si="8"/>
        <v>2023</v>
      </c>
      <c r="K16" s="1254">
        <f t="shared" si="8"/>
        <v>2024</v>
      </c>
      <c r="L16" s="1254">
        <f t="shared" si="8"/>
        <v>2024</v>
      </c>
      <c r="M16" s="1254">
        <f t="shared" si="8"/>
        <v>2024</v>
      </c>
      <c r="N16" s="1254">
        <f t="shared" si="8"/>
        <v>2024</v>
      </c>
      <c r="O16" s="1254">
        <f t="shared" si="8"/>
        <v>2024</v>
      </c>
      <c r="P16" s="1254">
        <f t="shared" si="8"/>
        <v>2024</v>
      </c>
      <c r="Q16" s="1254">
        <f t="shared" si="8"/>
        <v>2024</v>
      </c>
      <c r="R16" s="1254">
        <f t="shared" si="8"/>
        <v>2024</v>
      </c>
      <c r="S16" s="1254">
        <f t="shared" si="8"/>
        <v>2024</v>
      </c>
      <c r="T16" s="1254">
        <f t="shared" si="8"/>
        <v>2024</v>
      </c>
      <c r="U16" s="1254">
        <f t="shared" si="8"/>
        <v>2024</v>
      </c>
      <c r="V16" s="1254">
        <f t="shared" si="8"/>
        <v>2024</v>
      </c>
      <c r="W16" s="1254">
        <f t="shared" si="8"/>
        <v>2025</v>
      </c>
      <c r="X16" s="1254">
        <f t="shared" si="8"/>
        <v>2025</v>
      </c>
      <c r="Y16" s="1254">
        <f t="shared" si="8"/>
        <v>2025</v>
      </c>
      <c r="Z16" s="1254">
        <f t="shared" si="8"/>
        <v>2025</v>
      </c>
      <c r="AA16" s="1254">
        <f t="shared" si="8"/>
        <v>2025</v>
      </c>
      <c r="AB16" s="1254">
        <f t="shared" si="8"/>
        <v>2025</v>
      </c>
      <c r="AC16" s="1254">
        <f t="shared" si="8"/>
        <v>2025</v>
      </c>
      <c r="AD16" s="1254">
        <f t="shared" si="8"/>
        <v>2025</v>
      </c>
      <c r="AE16" s="1254">
        <f t="shared" si="8"/>
        <v>2025</v>
      </c>
      <c r="AF16" s="1254">
        <f t="shared" si="8"/>
        <v>2025</v>
      </c>
      <c r="AG16" s="1254">
        <f t="shared" si="8"/>
        <v>2025</v>
      </c>
      <c r="AH16" s="1254">
        <f t="shared" si="8"/>
        <v>2025</v>
      </c>
      <c r="AI16" s="1254">
        <f t="shared" si="8"/>
        <v>2026</v>
      </c>
      <c r="AJ16" s="1254">
        <f t="shared" si="8"/>
        <v>2026</v>
      </c>
      <c r="AK16" s="1254">
        <f t="shared" si="8"/>
        <v>2026</v>
      </c>
      <c r="AL16" s="1254">
        <f t="shared" si="8"/>
        <v>2026</v>
      </c>
      <c r="AM16" s="1254">
        <f t="shared" si="8"/>
        <v>2026</v>
      </c>
      <c r="AN16" s="1254">
        <f t="shared" si="8"/>
        <v>2026</v>
      </c>
      <c r="AO16" s="1254">
        <f t="shared" si="8"/>
        <v>2026</v>
      </c>
      <c r="AP16" s="1254">
        <f t="shared" si="8"/>
        <v>2026</v>
      </c>
      <c r="AQ16" s="1254">
        <f t="shared" si="8"/>
        <v>2026</v>
      </c>
      <c r="AR16" s="1254">
        <f t="shared" si="8"/>
        <v>2026</v>
      </c>
      <c r="AS16" s="1254">
        <f t="shared" si="8"/>
        <v>2026</v>
      </c>
      <c r="AT16" s="1254">
        <f t="shared" si="8"/>
        <v>2026</v>
      </c>
      <c r="AU16" s="1254">
        <f t="shared" si="8"/>
        <v>2027</v>
      </c>
      <c r="AV16" s="1254">
        <f t="shared" si="8"/>
        <v>2027</v>
      </c>
      <c r="AW16" s="1254">
        <f t="shared" si="8"/>
        <v>2027</v>
      </c>
      <c r="AX16" s="1254">
        <f t="shared" si="8"/>
        <v>2027</v>
      </c>
      <c r="AY16" s="1254">
        <f t="shared" si="8"/>
        <v>2027</v>
      </c>
      <c r="AZ16" s="1254">
        <f t="shared" si="8"/>
        <v>2027</v>
      </c>
      <c r="BA16" s="1254">
        <f t="shared" si="8"/>
        <v>2027</v>
      </c>
      <c r="BB16" s="1254">
        <f t="shared" si="8"/>
        <v>2027</v>
      </c>
      <c r="BC16" s="1254">
        <f t="shared" si="8"/>
        <v>2027</v>
      </c>
      <c r="BD16" s="1254">
        <f t="shared" si="8"/>
        <v>2027</v>
      </c>
      <c r="BE16" s="1254">
        <f t="shared" si="8"/>
        <v>2027</v>
      </c>
      <c r="BF16" s="1254">
        <f t="shared" si="8"/>
        <v>2027</v>
      </c>
      <c r="BG16" s="1254">
        <f t="shared" si="8"/>
        <v>2028</v>
      </c>
      <c r="BH16" s="1254">
        <f t="shared" si="8"/>
        <v>2028</v>
      </c>
      <c r="BI16" s="1254">
        <f t="shared" si="8"/>
        <v>2028</v>
      </c>
      <c r="BJ16" s="1254">
        <f t="shared" si="8"/>
        <v>2028</v>
      </c>
      <c r="BK16" s="1254">
        <f t="shared" si="8"/>
        <v>2028</v>
      </c>
      <c r="BL16" s="1254">
        <f t="shared" si="8"/>
        <v>2028</v>
      </c>
      <c r="BM16" s="1254">
        <f t="shared" si="8"/>
        <v>2028</v>
      </c>
      <c r="BN16" s="1254">
        <f t="shared" si="8"/>
        <v>2028</v>
      </c>
      <c r="BO16" s="1254">
        <f t="shared" si="8"/>
        <v>2028</v>
      </c>
      <c r="BP16" s="1254">
        <f t="shared" si="8"/>
        <v>2028</v>
      </c>
      <c r="BQ16" s="1254">
        <f t="shared" si="8"/>
        <v>2028</v>
      </c>
      <c r="BR16" s="1254">
        <f t="shared" si="8"/>
        <v>2028</v>
      </c>
      <c r="BS16" s="1254">
        <f t="shared" ref="BS16:DV16" si="9">YEAR(BS$3)</f>
        <v>2029</v>
      </c>
      <c r="BT16" s="1254">
        <f t="shared" si="9"/>
        <v>2029</v>
      </c>
      <c r="BU16" s="1254">
        <f t="shared" si="9"/>
        <v>2029</v>
      </c>
      <c r="BV16" s="1254">
        <f t="shared" si="9"/>
        <v>2029</v>
      </c>
      <c r="BW16" s="1254">
        <f t="shared" si="9"/>
        <v>2029</v>
      </c>
      <c r="BX16" s="1254">
        <f t="shared" si="9"/>
        <v>2029</v>
      </c>
      <c r="BY16" s="1254">
        <f t="shared" si="9"/>
        <v>2029</v>
      </c>
      <c r="BZ16" s="1254">
        <f t="shared" si="9"/>
        <v>2029</v>
      </c>
      <c r="CA16" s="1254">
        <f t="shared" si="9"/>
        <v>2029</v>
      </c>
      <c r="CB16" s="1254">
        <f t="shared" si="9"/>
        <v>2029</v>
      </c>
      <c r="CC16" s="1254">
        <f t="shared" si="9"/>
        <v>2029</v>
      </c>
      <c r="CD16" s="1254">
        <f t="shared" si="9"/>
        <v>2029</v>
      </c>
      <c r="CE16" s="1254">
        <f t="shared" si="9"/>
        <v>2030</v>
      </c>
      <c r="CF16" s="1254">
        <f t="shared" si="9"/>
        <v>2030</v>
      </c>
      <c r="CG16" s="1254">
        <f t="shared" si="9"/>
        <v>2030</v>
      </c>
      <c r="CH16" s="1254">
        <f t="shared" si="9"/>
        <v>2030</v>
      </c>
      <c r="CI16" s="1254">
        <f t="shared" si="9"/>
        <v>2030</v>
      </c>
      <c r="CJ16" s="1254">
        <f t="shared" si="9"/>
        <v>2030</v>
      </c>
      <c r="CK16" s="1254">
        <f t="shared" si="9"/>
        <v>2030</v>
      </c>
      <c r="CL16" s="1254">
        <f t="shared" si="9"/>
        <v>2030</v>
      </c>
      <c r="CM16" s="1254">
        <f t="shared" si="9"/>
        <v>2030</v>
      </c>
      <c r="CN16" s="1254">
        <f t="shared" si="9"/>
        <v>2030</v>
      </c>
      <c r="CO16" s="1254">
        <f t="shared" si="9"/>
        <v>2030</v>
      </c>
      <c r="CP16" s="1254">
        <f t="shared" si="9"/>
        <v>2030</v>
      </c>
      <c r="CQ16" s="1254">
        <f t="shared" si="9"/>
        <v>2031</v>
      </c>
      <c r="CR16" s="1254">
        <f t="shared" si="9"/>
        <v>2031</v>
      </c>
      <c r="CS16" s="1254">
        <f t="shared" si="9"/>
        <v>2031</v>
      </c>
      <c r="CT16" s="1254">
        <f t="shared" si="9"/>
        <v>2031</v>
      </c>
      <c r="CU16" s="1254">
        <f t="shared" si="9"/>
        <v>2031</v>
      </c>
      <c r="CV16" s="1254">
        <f t="shared" si="9"/>
        <v>2031</v>
      </c>
      <c r="CW16" s="1254">
        <f t="shared" si="9"/>
        <v>2031</v>
      </c>
      <c r="CX16" s="1254">
        <f t="shared" si="9"/>
        <v>2031</v>
      </c>
      <c r="CY16" s="1254">
        <f t="shared" si="9"/>
        <v>2031</v>
      </c>
      <c r="CZ16" s="1254">
        <f t="shared" si="9"/>
        <v>2031</v>
      </c>
      <c r="DA16" s="1254">
        <f t="shared" si="9"/>
        <v>2031</v>
      </c>
      <c r="DB16" s="1254">
        <f t="shared" si="9"/>
        <v>2031</v>
      </c>
      <c r="DC16" s="1254">
        <f t="shared" si="9"/>
        <v>2032</v>
      </c>
      <c r="DD16" s="1254">
        <f t="shared" si="9"/>
        <v>2032</v>
      </c>
      <c r="DE16" s="1254">
        <f t="shared" si="9"/>
        <v>2032</v>
      </c>
      <c r="DF16" s="1254">
        <f t="shared" si="9"/>
        <v>2032</v>
      </c>
      <c r="DG16" s="1254">
        <f t="shared" si="9"/>
        <v>2032</v>
      </c>
      <c r="DH16" s="1254">
        <f t="shared" si="9"/>
        <v>2032</v>
      </c>
      <c r="DI16" s="1254">
        <f t="shared" si="9"/>
        <v>2032</v>
      </c>
      <c r="DJ16" s="1254">
        <f t="shared" si="9"/>
        <v>2032</v>
      </c>
      <c r="DK16" s="1254">
        <f t="shared" si="9"/>
        <v>2032</v>
      </c>
      <c r="DL16" s="1254">
        <f t="shared" si="9"/>
        <v>2032</v>
      </c>
      <c r="DM16" s="1254">
        <f t="shared" si="9"/>
        <v>2032</v>
      </c>
      <c r="DN16" s="1254">
        <f t="shared" si="9"/>
        <v>2032</v>
      </c>
      <c r="DO16" s="1254">
        <f t="shared" si="9"/>
        <v>2033</v>
      </c>
      <c r="DP16" s="1254">
        <f t="shared" si="9"/>
        <v>2033</v>
      </c>
      <c r="DQ16" s="1254">
        <f t="shared" si="9"/>
        <v>2033</v>
      </c>
      <c r="DR16" s="1254">
        <f t="shared" si="9"/>
        <v>2033</v>
      </c>
      <c r="DS16" s="1254">
        <f t="shared" si="9"/>
        <v>2033</v>
      </c>
      <c r="DT16" s="1254">
        <f t="shared" si="9"/>
        <v>2033</v>
      </c>
      <c r="DU16" s="1254">
        <f t="shared" si="9"/>
        <v>2033</v>
      </c>
      <c r="DV16" s="1254">
        <f t="shared" si="9"/>
        <v>2033</v>
      </c>
    </row>
    <row r="17" spans="1:126" s="1263" customFormat="1" x14ac:dyDescent="0.4">
      <c r="A17" s="745"/>
      <c r="B17" s="1258"/>
      <c r="C17" s="1258"/>
      <c r="D17" s="1258"/>
      <c r="E17" s="1259"/>
      <c r="F17" s="1250">
        <f>IF(F$16=YEAR('Control Panel_운영'!$K$84),'Control Panel_운영'!$L$85+SUMIF('월별 비용_운영'!$F$16:$DV$16,'월별 비용_운영'!F$16,'월별 비용_운영'!$F$4:$DV$4),SUMIF('월별 비용_운영'!$F$16:$DV$16,'월별 비용_운영'!F$16,'월별 비용_운영'!$F$4:$DV$4))</f>
        <v>365</v>
      </c>
      <c r="G17" s="1251">
        <f>IF(G$16=YEAR('Control Panel_운영'!$K$84),'Control Panel_운영'!$L$85+SUMIF('월별 비용_운영'!$F$16:$DV$16,'월별 비용_운영'!G$16,'월별 비용_운영'!$F$4:$DV$4),SUMIF('월별 비용_운영'!$F$16:$DV$16,'월별 비용_운영'!G$16,'월별 비용_운영'!$F$4:$DV$4))</f>
        <v>365</v>
      </c>
      <c r="H17" s="1251">
        <f>IF(H$16=YEAR('Control Panel_운영'!$K$84),'Control Panel_운영'!$L$85+SUMIF('월별 비용_운영'!$F$16:$DV$16,'월별 비용_운영'!H$16,'월별 비용_운영'!$F$4:$DV$4),SUMIF('월별 비용_운영'!$F$16:$DV$16,'월별 비용_운영'!H$16,'월별 비용_운영'!$F$4:$DV$4))</f>
        <v>365</v>
      </c>
      <c r="I17" s="1251">
        <f>IF(I$16=YEAR('Control Panel_운영'!$K$84),'Control Panel_운영'!$L$85+SUMIF('월별 비용_운영'!$F$16:$DV$16,'월별 비용_운영'!I$16,'월별 비용_운영'!$F$4:$DV$4),SUMIF('월별 비용_운영'!$F$16:$DV$16,'월별 비용_운영'!I$16,'월별 비용_운영'!$F$4:$DV$4))</f>
        <v>365</v>
      </c>
      <c r="J17" s="1251">
        <f>IF(J$16=YEAR('Control Panel_운영'!$K$84),'Control Panel_운영'!$L$85+SUMIF('월별 비용_운영'!$F$16:$DV$16,'월별 비용_운영'!J$16,'월별 비용_운영'!$F$4:$DV$4),SUMIF('월별 비용_운영'!$F$16:$DV$16,'월별 비용_운영'!J$16,'월별 비용_운영'!$F$4:$DV$4))</f>
        <v>365</v>
      </c>
      <c r="K17" s="1251">
        <f>IF(K$16=YEAR('Control Panel_운영'!$K$84),'Control Panel_운영'!$L$85+SUMIF('월별 비용_운영'!$F$16:$DV$16,'월별 비용_운영'!K$16,'월별 비용_운영'!$F$4:$DV$4),SUMIF('월별 비용_운영'!$F$16:$DV$16,'월별 비용_운영'!K$16,'월별 비용_운영'!$F$4:$DV$4))</f>
        <v>366</v>
      </c>
      <c r="L17" s="1251">
        <f>IF(L$16=YEAR('Control Panel_운영'!$K$84),'Control Panel_운영'!$L$85+SUMIF('월별 비용_운영'!$F$16:$DV$16,'월별 비용_운영'!L$16,'월별 비용_운영'!$F$4:$DV$4),SUMIF('월별 비용_운영'!$F$16:$DV$16,'월별 비용_운영'!L$16,'월별 비용_운영'!$F$4:$DV$4))</f>
        <v>366</v>
      </c>
      <c r="M17" s="1251">
        <f>IF(M$16=YEAR('Control Panel_운영'!$K$84),'Control Panel_운영'!$L$85+SUMIF('월별 비용_운영'!$F$16:$DV$16,'월별 비용_운영'!M$16,'월별 비용_운영'!$F$4:$DV$4),SUMIF('월별 비용_운영'!$F$16:$DV$16,'월별 비용_운영'!M$16,'월별 비용_운영'!$F$4:$DV$4))</f>
        <v>366</v>
      </c>
      <c r="N17" s="1251">
        <f>IF(N$16=YEAR('Control Panel_운영'!$K$84),'Control Panel_운영'!$L$85+SUMIF('월별 비용_운영'!$F$16:$DV$16,'월별 비용_운영'!N$16,'월별 비용_운영'!$F$4:$DV$4),SUMIF('월별 비용_운영'!$F$16:$DV$16,'월별 비용_운영'!N$16,'월별 비용_운영'!$F$4:$DV$4))</f>
        <v>366</v>
      </c>
      <c r="O17" s="1251">
        <f>IF(O$16=YEAR('Control Panel_운영'!$K$84),'Control Panel_운영'!$L$85+SUMIF('월별 비용_운영'!$F$16:$DV$16,'월별 비용_운영'!O$16,'월별 비용_운영'!$F$4:$DV$4),SUMIF('월별 비용_운영'!$F$16:$DV$16,'월별 비용_운영'!O$16,'월별 비용_운영'!$F$4:$DV$4))</f>
        <v>366</v>
      </c>
      <c r="P17" s="1251">
        <f>IF(P$16=YEAR('Control Panel_운영'!$K$84),'Control Panel_운영'!$L$85+SUMIF('월별 비용_운영'!$F$16:$DV$16,'월별 비용_운영'!P$16,'월별 비용_운영'!$F$4:$DV$4),SUMIF('월별 비용_운영'!$F$16:$DV$16,'월별 비용_운영'!P$16,'월별 비용_운영'!$F$4:$DV$4))</f>
        <v>366</v>
      </c>
      <c r="Q17" s="1251">
        <f>IF(Q$16=YEAR('Control Panel_운영'!$K$84),'Control Panel_운영'!$L$85+SUMIF('월별 비용_운영'!$F$16:$DV$16,'월별 비용_운영'!Q$16,'월별 비용_운영'!$F$4:$DV$4),SUMIF('월별 비용_운영'!$F$16:$DV$16,'월별 비용_운영'!Q$16,'월별 비용_운영'!$F$4:$DV$4))</f>
        <v>366</v>
      </c>
      <c r="R17" s="1251">
        <f>IF(R$16=YEAR('Control Panel_운영'!$K$84),'Control Panel_운영'!$L$85+SUMIF('월별 비용_운영'!$F$16:$DV$16,'월별 비용_운영'!R$16,'월별 비용_운영'!$F$4:$DV$4),SUMIF('월별 비용_운영'!$F$16:$DV$16,'월별 비용_운영'!R$16,'월별 비용_운영'!$F$4:$DV$4))</f>
        <v>366</v>
      </c>
      <c r="S17" s="1251">
        <f>IF(S$16=YEAR('Control Panel_운영'!$K$84),'Control Panel_운영'!$L$85+SUMIF('월별 비용_운영'!$F$16:$DV$16,'월별 비용_운영'!S$16,'월별 비용_운영'!$F$4:$DV$4),SUMIF('월별 비용_운영'!$F$16:$DV$16,'월별 비용_운영'!S$16,'월별 비용_운영'!$F$4:$DV$4))</f>
        <v>366</v>
      </c>
      <c r="T17" s="1251">
        <f>IF(T$16=YEAR('Control Panel_운영'!$K$84),'Control Panel_운영'!$L$85+SUMIF('월별 비용_운영'!$F$16:$DV$16,'월별 비용_운영'!T$16,'월별 비용_운영'!$F$4:$DV$4),SUMIF('월별 비용_운영'!$F$16:$DV$16,'월별 비용_운영'!T$16,'월별 비용_운영'!$F$4:$DV$4))</f>
        <v>366</v>
      </c>
      <c r="U17" s="1251">
        <f>IF(U$16=YEAR('Control Panel_운영'!$K$84),'Control Panel_운영'!$L$85+SUMIF('월별 비용_운영'!$F$16:$DV$16,'월별 비용_운영'!U$16,'월별 비용_운영'!$F$4:$DV$4),SUMIF('월별 비용_운영'!$F$16:$DV$16,'월별 비용_운영'!U$16,'월별 비용_운영'!$F$4:$DV$4))</f>
        <v>366</v>
      </c>
      <c r="V17" s="1251">
        <f>IF(V$16=YEAR('Control Panel_운영'!$K$84),'Control Panel_운영'!$L$85+SUMIF('월별 비용_운영'!$F$16:$DV$16,'월별 비용_운영'!V$16,'월별 비용_운영'!$F$4:$DV$4),SUMIF('월별 비용_운영'!$F$16:$DV$16,'월별 비용_운영'!V$16,'월별 비용_운영'!$F$4:$DV$4))</f>
        <v>366</v>
      </c>
      <c r="W17" s="1251">
        <f>IF(W$16=YEAR('Control Panel_운영'!$K$84),'Control Panel_운영'!$L$85+SUMIF('월별 비용_운영'!$F$16:$DV$16,'월별 비용_운영'!W$16,'월별 비용_운영'!$F$4:$DV$4),SUMIF('월별 비용_운영'!$F$16:$DV$16,'월별 비용_운영'!W$16,'월별 비용_운영'!$F$4:$DV$4))</f>
        <v>365</v>
      </c>
      <c r="X17" s="1251">
        <f>IF(X$16=YEAR('Control Panel_운영'!$K$84),'Control Panel_운영'!$L$85+SUMIF('월별 비용_운영'!$F$16:$DV$16,'월별 비용_운영'!X$16,'월별 비용_운영'!$F$4:$DV$4),SUMIF('월별 비용_운영'!$F$16:$DV$16,'월별 비용_운영'!X$16,'월별 비용_운영'!$F$4:$DV$4))</f>
        <v>365</v>
      </c>
      <c r="Y17" s="1251">
        <f>IF(Y$16=YEAR('Control Panel_운영'!$K$84),'Control Panel_운영'!$L$85+SUMIF('월별 비용_운영'!$F$16:$DV$16,'월별 비용_운영'!Y$16,'월별 비용_운영'!$F$4:$DV$4),SUMIF('월별 비용_운영'!$F$16:$DV$16,'월별 비용_운영'!Y$16,'월별 비용_운영'!$F$4:$DV$4))</f>
        <v>365</v>
      </c>
      <c r="Z17" s="1251">
        <f>IF(Z$16=YEAR('Control Panel_운영'!$K$84),'Control Panel_운영'!$L$85+SUMIF('월별 비용_운영'!$F$16:$DV$16,'월별 비용_운영'!Z$16,'월별 비용_운영'!$F$4:$DV$4),SUMIF('월별 비용_운영'!$F$16:$DV$16,'월별 비용_운영'!Z$16,'월별 비용_운영'!$F$4:$DV$4))</f>
        <v>365</v>
      </c>
      <c r="AA17" s="1251">
        <f>IF(AA$16=YEAR('Control Panel_운영'!$K$84),'Control Panel_운영'!$L$85+SUMIF('월별 비용_운영'!$F$16:$DV$16,'월별 비용_운영'!AA$16,'월별 비용_운영'!$F$4:$DV$4),SUMIF('월별 비용_운영'!$F$16:$DV$16,'월별 비용_운영'!AA$16,'월별 비용_운영'!$F$4:$DV$4))</f>
        <v>365</v>
      </c>
      <c r="AB17" s="1251">
        <f>IF(AB$16=YEAR('Control Panel_운영'!$K$84),'Control Panel_운영'!$L$85+SUMIF('월별 비용_운영'!$F$16:$DV$16,'월별 비용_운영'!AB$16,'월별 비용_운영'!$F$4:$DV$4),SUMIF('월별 비용_운영'!$F$16:$DV$16,'월별 비용_운영'!AB$16,'월별 비용_운영'!$F$4:$DV$4))</f>
        <v>365</v>
      </c>
      <c r="AC17" s="1251">
        <f>IF(AC$16=YEAR('Control Panel_운영'!$K$84),'Control Panel_운영'!$L$85+SUMIF('월별 비용_운영'!$F$16:$DV$16,'월별 비용_운영'!AC$16,'월별 비용_운영'!$F$4:$DV$4),SUMIF('월별 비용_운영'!$F$16:$DV$16,'월별 비용_운영'!AC$16,'월별 비용_운영'!$F$4:$DV$4))</f>
        <v>365</v>
      </c>
      <c r="AD17" s="1251">
        <f>IF(AD$16=YEAR('Control Panel_운영'!$K$84),'Control Panel_운영'!$L$85+SUMIF('월별 비용_운영'!$F$16:$DV$16,'월별 비용_운영'!AD$16,'월별 비용_운영'!$F$4:$DV$4),SUMIF('월별 비용_운영'!$F$16:$DV$16,'월별 비용_운영'!AD$16,'월별 비용_운영'!$F$4:$DV$4))</f>
        <v>365</v>
      </c>
      <c r="AE17" s="1251">
        <f>IF(AE$16=YEAR('Control Panel_운영'!$K$84),'Control Panel_운영'!$L$85+SUMIF('월별 비용_운영'!$F$16:$DV$16,'월별 비용_운영'!AE$16,'월별 비용_운영'!$F$4:$DV$4),SUMIF('월별 비용_운영'!$F$16:$DV$16,'월별 비용_운영'!AE$16,'월별 비용_운영'!$F$4:$DV$4))</f>
        <v>365</v>
      </c>
      <c r="AF17" s="1251">
        <f>IF(AF$16=YEAR('Control Panel_운영'!$K$84),'Control Panel_운영'!$L$85+SUMIF('월별 비용_운영'!$F$16:$DV$16,'월별 비용_운영'!AF$16,'월별 비용_운영'!$F$4:$DV$4),SUMIF('월별 비용_운영'!$F$16:$DV$16,'월별 비용_운영'!AF$16,'월별 비용_운영'!$F$4:$DV$4))</f>
        <v>365</v>
      </c>
      <c r="AG17" s="1251">
        <f>IF(AG$16=YEAR('Control Panel_운영'!$K$84),'Control Panel_운영'!$L$85+SUMIF('월별 비용_운영'!$F$16:$DV$16,'월별 비용_운영'!AG$16,'월별 비용_운영'!$F$4:$DV$4),SUMIF('월별 비용_운영'!$F$16:$DV$16,'월별 비용_운영'!AG$16,'월별 비용_운영'!$F$4:$DV$4))</f>
        <v>365</v>
      </c>
      <c r="AH17" s="1251">
        <f>IF(AH$16=YEAR('Control Panel_운영'!$K$84),'Control Panel_운영'!$L$85+SUMIF('월별 비용_운영'!$F$16:$DV$16,'월별 비용_운영'!AH$16,'월별 비용_운영'!$F$4:$DV$4),SUMIF('월별 비용_운영'!$F$16:$DV$16,'월별 비용_운영'!AH$16,'월별 비용_운영'!$F$4:$DV$4))</f>
        <v>365</v>
      </c>
      <c r="AI17" s="1251">
        <f>IF(AI$16=YEAR('Control Panel_운영'!$K$84),'Control Panel_운영'!$L$85+SUMIF('월별 비용_운영'!$F$16:$DV$16,'월별 비용_운영'!AI$16,'월별 비용_운영'!$F$4:$DV$4),SUMIF('월별 비용_운영'!$F$16:$DV$16,'월별 비용_운영'!AI$16,'월별 비용_운영'!$F$4:$DV$4))</f>
        <v>365</v>
      </c>
      <c r="AJ17" s="1251">
        <f>IF(AJ$16=YEAR('Control Panel_운영'!$K$84),'Control Panel_운영'!$L$85+SUMIF('월별 비용_운영'!$F$16:$DV$16,'월별 비용_운영'!AJ$16,'월별 비용_운영'!$F$4:$DV$4),SUMIF('월별 비용_운영'!$F$16:$DV$16,'월별 비용_운영'!AJ$16,'월별 비용_운영'!$F$4:$DV$4))</f>
        <v>365</v>
      </c>
      <c r="AK17" s="1251">
        <f>IF(AK$16=YEAR('Control Panel_운영'!$K$84),'Control Panel_운영'!$L$85+SUMIF('월별 비용_운영'!$F$16:$DV$16,'월별 비용_운영'!AK$16,'월별 비용_운영'!$F$4:$DV$4),SUMIF('월별 비용_운영'!$F$16:$DV$16,'월별 비용_운영'!AK$16,'월별 비용_운영'!$F$4:$DV$4))</f>
        <v>365</v>
      </c>
      <c r="AL17" s="1251">
        <f>IF(AL$16=YEAR('Control Panel_운영'!$K$84),'Control Panel_운영'!$L$85+SUMIF('월별 비용_운영'!$F$16:$DV$16,'월별 비용_운영'!AL$16,'월별 비용_운영'!$F$4:$DV$4),SUMIF('월별 비용_운영'!$F$16:$DV$16,'월별 비용_운영'!AL$16,'월별 비용_운영'!$F$4:$DV$4))</f>
        <v>365</v>
      </c>
      <c r="AM17" s="1251">
        <f>IF(AM$16=YEAR('Control Panel_운영'!$K$84),'Control Panel_운영'!$L$85+SUMIF('월별 비용_운영'!$F$16:$DV$16,'월별 비용_운영'!AM$16,'월별 비용_운영'!$F$4:$DV$4),SUMIF('월별 비용_운영'!$F$16:$DV$16,'월별 비용_운영'!AM$16,'월별 비용_운영'!$F$4:$DV$4))</f>
        <v>365</v>
      </c>
      <c r="AN17" s="1251">
        <f>IF(AN$16=YEAR('Control Panel_운영'!$K$84),'Control Panel_운영'!$L$85+SUMIF('월별 비용_운영'!$F$16:$DV$16,'월별 비용_운영'!AN$16,'월별 비용_운영'!$F$4:$DV$4),SUMIF('월별 비용_운영'!$F$16:$DV$16,'월별 비용_운영'!AN$16,'월별 비용_운영'!$F$4:$DV$4))</f>
        <v>365</v>
      </c>
      <c r="AO17" s="1251">
        <f>IF(AO$16=YEAR('Control Panel_운영'!$K$84),'Control Panel_운영'!$L$85+SUMIF('월별 비용_운영'!$F$16:$DV$16,'월별 비용_운영'!AO$16,'월별 비용_운영'!$F$4:$DV$4),SUMIF('월별 비용_운영'!$F$16:$DV$16,'월별 비용_운영'!AO$16,'월별 비용_운영'!$F$4:$DV$4))</f>
        <v>365</v>
      </c>
      <c r="AP17" s="1251">
        <f>IF(AP$16=YEAR('Control Panel_운영'!$K$84),'Control Panel_운영'!$L$85+SUMIF('월별 비용_운영'!$F$16:$DV$16,'월별 비용_운영'!AP$16,'월별 비용_운영'!$F$4:$DV$4),SUMIF('월별 비용_운영'!$F$16:$DV$16,'월별 비용_운영'!AP$16,'월별 비용_운영'!$F$4:$DV$4))</f>
        <v>365</v>
      </c>
      <c r="AQ17" s="1251">
        <f>IF(AQ$16=YEAR('Control Panel_운영'!$K$84),'Control Panel_운영'!$L$85+SUMIF('월별 비용_운영'!$F$16:$DV$16,'월별 비용_운영'!AQ$16,'월별 비용_운영'!$F$4:$DV$4),SUMIF('월별 비용_운영'!$F$16:$DV$16,'월별 비용_운영'!AQ$16,'월별 비용_운영'!$F$4:$DV$4))</f>
        <v>365</v>
      </c>
      <c r="AR17" s="1251">
        <f>IF(AR$16=YEAR('Control Panel_운영'!$K$84),'Control Panel_운영'!$L$85+SUMIF('월별 비용_운영'!$F$16:$DV$16,'월별 비용_운영'!AR$16,'월별 비용_운영'!$F$4:$DV$4),SUMIF('월별 비용_운영'!$F$16:$DV$16,'월별 비용_운영'!AR$16,'월별 비용_운영'!$F$4:$DV$4))</f>
        <v>365</v>
      </c>
      <c r="AS17" s="1251">
        <f>IF(AS$16=YEAR('Control Panel_운영'!$K$84),'Control Panel_운영'!$L$85+SUMIF('월별 비용_운영'!$F$16:$DV$16,'월별 비용_운영'!AS$16,'월별 비용_운영'!$F$4:$DV$4),SUMIF('월별 비용_운영'!$F$16:$DV$16,'월별 비용_운영'!AS$16,'월별 비용_운영'!$F$4:$DV$4))</f>
        <v>365</v>
      </c>
      <c r="AT17" s="1251">
        <f>IF(AT$16=YEAR('Control Panel_운영'!$K$84),'Control Panel_운영'!$L$85+SUMIF('월별 비용_운영'!$F$16:$DV$16,'월별 비용_운영'!AT$16,'월별 비용_운영'!$F$4:$DV$4),SUMIF('월별 비용_운영'!$F$16:$DV$16,'월별 비용_운영'!AT$16,'월별 비용_운영'!$F$4:$DV$4))</f>
        <v>365</v>
      </c>
      <c r="AU17" s="1251">
        <f>IF(AU$16=YEAR('Control Panel_운영'!$K$84),'Control Panel_운영'!$L$85+SUMIF('월별 비용_운영'!$F$16:$DV$16,'월별 비용_운영'!AU$16,'월별 비용_운영'!$F$4:$DV$4),SUMIF('월별 비용_운영'!$F$16:$DV$16,'월별 비용_운영'!AU$16,'월별 비용_운영'!$F$4:$DV$4))</f>
        <v>365</v>
      </c>
      <c r="AV17" s="1251">
        <f>IF(AV$16=YEAR('Control Panel_운영'!$K$84),'Control Panel_운영'!$L$85+SUMIF('월별 비용_운영'!$F$16:$DV$16,'월별 비용_운영'!AV$16,'월별 비용_운영'!$F$4:$DV$4),SUMIF('월별 비용_운영'!$F$16:$DV$16,'월별 비용_운영'!AV$16,'월별 비용_운영'!$F$4:$DV$4))</f>
        <v>365</v>
      </c>
      <c r="AW17" s="1251">
        <f>IF(AW$16=YEAR('Control Panel_운영'!$K$84),'Control Panel_운영'!$L$85+SUMIF('월별 비용_운영'!$F$16:$DV$16,'월별 비용_운영'!AW$16,'월별 비용_운영'!$F$4:$DV$4),SUMIF('월별 비용_운영'!$F$16:$DV$16,'월별 비용_운영'!AW$16,'월별 비용_운영'!$F$4:$DV$4))</f>
        <v>365</v>
      </c>
      <c r="AX17" s="1251">
        <f>IF(AX$16=YEAR('Control Panel_운영'!$K$84),'Control Panel_운영'!$L$85+SUMIF('월별 비용_운영'!$F$16:$DV$16,'월별 비용_운영'!AX$16,'월별 비용_운영'!$F$4:$DV$4),SUMIF('월별 비용_운영'!$F$16:$DV$16,'월별 비용_운영'!AX$16,'월별 비용_운영'!$F$4:$DV$4))</f>
        <v>365</v>
      </c>
      <c r="AY17" s="1251">
        <f>IF(AY$16=YEAR('Control Panel_운영'!$K$84),'Control Panel_운영'!$L$85+SUMIF('월별 비용_운영'!$F$16:$DV$16,'월별 비용_운영'!AY$16,'월별 비용_운영'!$F$4:$DV$4),SUMIF('월별 비용_운영'!$F$16:$DV$16,'월별 비용_운영'!AY$16,'월별 비용_운영'!$F$4:$DV$4))</f>
        <v>365</v>
      </c>
      <c r="AZ17" s="1251">
        <f>IF(AZ$16=YEAR('Control Panel_운영'!$K$84),'Control Panel_운영'!$L$85+SUMIF('월별 비용_운영'!$F$16:$DV$16,'월별 비용_운영'!AZ$16,'월별 비용_운영'!$F$4:$DV$4),SUMIF('월별 비용_운영'!$F$16:$DV$16,'월별 비용_운영'!AZ$16,'월별 비용_운영'!$F$4:$DV$4))</f>
        <v>365</v>
      </c>
      <c r="BA17" s="1251">
        <f>IF(BA$16=YEAR('Control Panel_운영'!$K$84),'Control Panel_운영'!$L$85+SUMIF('월별 비용_운영'!$F$16:$DV$16,'월별 비용_운영'!BA$16,'월별 비용_운영'!$F$4:$DV$4),SUMIF('월별 비용_운영'!$F$16:$DV$16,'월별 비용_운영'!BA$16,'월별 비용_운영'!$F$4:$DV$4))</f>
        <v>365</v>
      </c>
      <c r="BB17" s="1251">
        <f>IF(BB$16=YEAR('Control Panel_운영'!$K$84),'Control Panel_운영'!$L$85+SUMIF('월별 비용_운영'!$F$16:$DV$16,'월별 비용_운영'!BB$16,'월별 비용_운영'!$F$4:$DV$4),SUMIF('월별 비용_운영'!$F$16:$DV$16,'월별 비용_운영'!BB$16,'월별 비용_운영'!$F$4:$DV$4))</f>
        <v>365</v>
      </c>
      <c r="BC17" s="1251">
        <f>IF(BC$16=YEAR('Control Panel_운영'!$K$84),'Control Panel_운영'!$L$85+SUMIF('월별 비용_운영'!$F$16:$DV$16,'월별 비용_운영'!BC$16,'월별 비용_운영'!$F$4:$DV$4),SUMIF('월별 비용_운영'!$F$16:$DV$16,'월별 비용_운영'!BC$16,'월별 비용_운영'!$F$4:$DV$4))</f>
        <v>365</v>
      </c>
      <c r="BD17" s="1251">
        <f>IF(BD$16=YEAR('Control Panel_운영'!$K$84),'Control Panel_운영'!$L$85+SUMIF('월별 비용_운영'!$F$16:$DV$16,'월별 비용_운영'!BD$16,'월별 비용_운영'!$F$4:$DV$4),SUMIF('월별 비용_운영'!$F$16:$DV$16,'월별 비용_운영'!BD$16,'월별 비용_운영'!$F$4:$DV$4))</f>
        <v>365</v>
      </c>
      <c r="BE17" s="1251">
        <f>IF(BE$16=YEAR('Control Panel_운영'!$K$84),'Control Panel_운영'!$L$85+SUMIF('월별 비용_운영'!$F$16:$DV$16,'월별 비용_운영'!BE$16,'월별 비용_운영'!$F$4:$DV$4),SUMIF('월별 비용_운영'!$F$16:$DV$16,'월별 비용_운영'!BE$16,'월별 비용_운영'!$F$4:$DV$4))</f>
        <v>365</v>
      </c>
      <c r="BF17" s="1251">
        <f>IF(BF$16=YEAR('Control Panel_운영'!$K$84),'Control Panel_운영'!$L$85+SUMIF('월별 비용_운영'!$F$16:$DV$16,'월별 비용_운영'!BF$16,'월별 비용_운영'!$F$4:$DV$4),SUMIF('월별 비용_운영'!$F$16:$DV$16,'월별 비용_운영'!BF$16,'월별 비용_운영'!$F$4:$DV$4))</f>
        <v>365</v>
      </c>
      <c r="BG17" s="1251">
        <f>IF(BG$16=YEAR('Control Panel_운영'!$K$84),'Control Panel_운영'!$L$85+SUMIF('월별 비용_운영'!$F$16:$DV$16,'월별 비용_운영'!BG$16,'월별 비용_운영'!$F$4:$DV$4),SUMIF('월별 비용_운영'!$F$16:$DV$16,'월별 비용_운영'!BG$16,'월별 비용_운영'!$F$4:$DV$4))</f>
        <v>366</v>
      </c>
      <c r="BH17" s="1251">
        <f>IF(BH$16=YEAR('Control Panel_운영'!$K$84),'Control Panel_운영'!$L$85+SUMIF('월별 비용_운영'!$F$16:$DV$16,'월별 비용_운영'!BH$16,'월별 비용_운영'!$F$4:$DV$4),SUMIF('월별 비용_운영'!$F$16:$DV$16,'월별 비용_운영'!BH$16,'월별 비용_운영'!$F$4:$DV$4))</f>
        <v>366</v>
      </c>
      <c r="BI17" s="1251">
        <f>IF(BI$16=YEAR('Control Panel_운영'!$K$84),'Control Panel_운영'!$L$85+SUMIF('월별 비용_운영'!$F$16:$DV$16,'월별 비용_운영'!BI$16,'월별 비용_운영'!$F$4:$DV$4),SUMIF('월별 비용_운영'!$F$16:$DV$16,'월별 비용_운영'!BI$16,'월별 비용_운영'!$F$4:$DV$4))</f>
        <v>366</v>
      </c>
      <c r="BJ17" s="1251">
        <f>IF(BJ$16=YEAR('Control Panel_운영'!$K$84),'Control Panel_운영'!$L$85+SUMIF('월별 비용_운영'!$F$16:$DV$16,'월별 비용_운영'!BJ$16,'월별 비용_운영'!$F$4:$DV$4),SUMIF('월별 비용_운영'!$F$16:$DV$16,'월별 비용_운영'!BJ$16,'월별 비용_운영'!$F$4:$DV$4))</f>
        <v>366</v>
      </c>
      <c r="BK17" s="1251">
        <f>IF(BK$16=YEAR('Control Panel_운영'!$K$84),'Control Panel_운영'!$L$85+SUMIF('월별 비용_운영'!$F$16:$DV$16,'월별 비용_운영'!BK$16,'월별 비용_운영'!$F$4:$DV$4),SUMIF('월별 비용_운영'!$F$16:$DV$16,'월별 비용_운영'!BK$16,'월별 비용_운영'!$F$4:$DV$4))</f>
        <v>366</v>
      </c>
      <c r="BL17" s="1251">
        <f>IF(BL$16=YEAR('Control Panel_운영'!$K$84),'Control Panel_운영'!$L$85+SUMIF('월별 비용_운영'!$F$16:$DV$16,'월별 비용_운영'!BL$16,'월별 비용_운영'!$F$4:$DV$4),SUMIF('월별 비용_운영'!$F$16:$DV$16,'월별 비용_운영'!BL$16,'월별 비용_운영'!$F$4:$DV$4))</f>
        <v>366</v>
      </c>
      <c r="BM17" s="1251">
        <f>IF(BM$16=YEAR('Control Panel_운영'!$K$84),'Control Panel_운영'!$L$85+SUMIF('월별 비용_운영'!$F$16:$DV$16,'월별 비용_운영'!BM$16,'월별 비용_운영'!$F$4:$DV$4),SUMIF('월별 비용_운영'!$F$16:$DV$16,'월별 비용_운영'!BM$16,'월별 비용_운영'!$F$4:$DV$4))</f>
        <v>366</v>
      </c>
      <c r="BN17" s="1251">
        <f>IF(BN$16=YEAR('Control Panel_운영'!$K$84),'Control Panel_운영'!$L$85+SUMIF('월별 비용_운영'!$F$16:$DV$16,'월별 비용_운영'!BN$16,'월별 비용_운영'!$F$4:$DV$4),SUMIF('월별 비용_운영'!$F$16:$DV$16,'월별 비용_운영'!BN$16,'월별 비용_운영'!$F$4:$DV$4))</f>
        <v>366</v>
      </c>
      <c r="BO17" s="1251">
        <f>IF(BO$16=YEAR('Control Panel_운영'!$K$84),'Control Panel_운영'!$L$85+SUMIF('월별 비용_운영'!$F$16:$DV$16,'월별 비용_운영'!BO$16,'월별 비용_운영'!$F$4:$DV$4),SUMIF('월별 비용_운영'!$F$16:$DV$16,'월별 비용_운영'!BO$16,'월별 비용_운영'!$F$4:$DV$4))</f>
        <v>366</v>
      </c>
      <c r="BP17" s="1251">
        <f>IF(BP$16=YEAR('Control Panel_운영'!$K$84),'Control Panel_운영'!$L$85+SUMIF('월별 비용_운영'!$F$16:$DV$16,'월별 비용_운영'!BP$16,'월별 비용_운영'!$F$4:$DV$4),SUMIF('월별 비용_운영'!$F$16:$DV$16,'월별 비용_운영'!BP$16,'월별 비용_운영'!$F$4:$DV$4))</f>
        <v>366</v>
      </c>
      <c r="BQ17" s="1251">
        <f>IF(BQ$16=YEAR('Control Panel_운영'!$K$84),'Control Panel_운영'!$L$85+SUMIF('월별 비용_운영'!$F$16:$DV$16,'월별 비용_운영'!BQ$16,'월별 비용_운영'!$F$4:$DV$4),SUMIF('월별 비용_운영'!$F$16:$DV$16,'월별 비용_운영'!BQ$16,'월별 비용_운영'!$F$4:$DV$4))</f>
        <v>366</v>
      </c>
      <c r="BR17" s="1251">
        <f>IF(BR$16=YEAR('Control Panel_운영'!$K$84),'Control Panel_운영'!$L$85+SUMIF('월별 비용_운영'!$F$16:$DV$16,'월별 비용_운영'!BR$16,'월별 비용_운영'!$F$4:$DV$4),SUMIF('월별 비용_운영'!$F$16:$DV$16,'월별 비용_운영'!BR$16,'월별 비용_운영'!$F$4:$DV$4))</f>
        <v>366</v>
      </c>
      <c r="BS17" s="1251">
        <f>IF(BS$16=YEAR('Control Panel_운영'!$K$84),'Control Panel_운영'!$L$85+SUMIF('월별 비용_운영'!$F$16:$DV$16,'월별 비용_운영'!BS$16,'월별 비용_운영'!$F$4:$DV$4),SUMIF('월별 비용_운영'!$F$16:$DV$16,'월별 비용_운영'!BS$16,'월별 비용_운영'!$F$4:$DV$4))</f>
        <v>365</v>
      </c>
      <c r="BT17" s="1251">
        <f>IF(BT$16=YEAR('Control Panel_운영'!$K$84),'Control Panel_운영'!$L$85+SUMIF('월별 비용_운영'!$F$16:$DV$16,'월별 비용_운영'!BT$16,'월별 비용_운영'!$F$4:$DV$4),SUMIF('월별 비용_운영'!$F$16:$DV$16,'월별 비용_운영'!BT$16,'월별 비용_운영'!$F$4:$DV$4))</f>
        <v>365</v>
      </c>
      <c r="BU17" s="1251">
        <f>IF(BU$16=YEAR('Control Panel_운영'!$K$84),'Control Panel_운영'!$L$85+SUMIF('월별 비용_운영'!$F$16:$DV$16,'월별 비용_운영'!BU$16,'월별 비용_운영'!$F$4:$DV$4),SUMIF('월별 비용_운영'!$F$16:$DV$16,'월별 비용_운영'!BU$16,'월별 비용_운영'!$F$4:$DV$4))</f>
        <v>365</v>
      </c>
      <c r="BV17" s="1251">
        <f>IF(BV$16=YEAR('Control Panel_운영'!$K$84),'Control Panel_운영'!$L$85+SUMIF('월별 비용_운영'!$F$16:$DV$16,'월별 비용_운영'!BV$16,'월별 비용_운영'!$F$4:$DV$4),SUMIF('월별 비용_운영'!$F$16:$DV$16,'월별 비용_운영'!BV$16,'월별 비용_운영'!$F$4:$DV$4))</f>
        <v>365</v>
      </c>
      <c r="BW17" s="1251">
        <f>IF(BW$16=YEAR('Control Panel_운영'!$K$84),'Control Panel_운영'!$L$85+SUMIF('월별 비용_운영'!$F$16:$DV$16,'월별 비용_운영'!BW$16,'월별 비용_운영'!$F$4:$DV$4),SUMIF('월별 비용_운영'!$F$16:$DV$16,'월별 비용_운영'!BW$16,'월별 비용_운영'!$F$4:$DV$4))</f>
        <v>365</v>
      </c>
      <c r="BX17" s="1251">
        <f>IF(BX$16=YEAR('Control Panel_운영'!$K$84),'Control Panel_운영'!$L$85+SUMIF('월별 비용_운영'!$F$16:$DV$16,'월별 비용_운영'!BX$16,'월별 비용_운영'!$F$4:$DV$4),SUMIF('월별 비용_운영'!$F$16:$DV$16,'월별 비용_운영'!BX$16,'월별 비용_운영'!$F$4:$DV$4))</f>
        <v>365</v>
      </c>
      <c r="BY17" s="1251">
        <f>IF(BY$16=YEAR('Control Panel_운영'!$K$84),'Control Panel_운영'!$L$85+SUMIF('월별 비용_운영'!$F$16:$DV$16,'월별 비용_운영'!BY$16,'월별 비용_운영'!$F$4:$DV$4),SUMIF('월별 비용_운영'!$F$16:$DV$16,'월별 비용_운영'!BY$16,'월별 비용_운영'!$F$4:$DV$4))</f>
        <v>365</v>
      </c>
      <c r="BZ17" s="1251">
        <f>IF(BZ$16=YEAR('Control Panel_운영'!$K$84),'Control Panel_운영'!$L$85+SUMIF('월별 비용_운영'!$F$16:$DV$16,'월별 비용_운영'!BZ$16,'월별 비용_운영'!$F$4:$DV$4),SUMIF('월별 비용_운영'!$F$16:$DV$16,'월별 비용_운영'!BZ$16,'월별 비용_운영'!$F$4:$DV$4))</f>
        <v>365</v>
      </c>
      <c r="CA17" s="1251">
        <f>IF(CA$16=YEAR('Control Panel_운영'!$K$84),'Control Panel_운영'!$L$85+SUMIF('월별 비용_운영'!$F$16:$DV$16,'월별 비용_운영'!CA$16,'월별 비용_운영'!$F$4:$DV$4),SUMIF('월별 비용_운영'!$F$16:$DV$16,'월별 비용_운영'!CA$16,'월별 비용_운영'!$F$4:$DV$4))</f>
        <v>365</v>
      </c>
      <c r="CB17" s="1251">
        <f>IF(CB$16=YEAR('Control Panel_운영'!$K$84),'Control Panel_운영'!$L$85+SUMIF('월별 비용_운영'!$F$16:$DV$16,'월별 비용_운영'!CB$16,'월별 비용_운영'!$F$4:$DV$4),SUMIF('월별 비용_운영'!$F$16:$DV$16,'월별 비용_운영'!CB$16,'월별 비용_운영'!$F$4:$DV$4))</f>
        <v>365</v>
      </c>
      <c r="CC17" s="1251">
        <f>IF(CC$16=YEAR('Control Panel_운영'!$K$84),'Control Panel_운영'!$L$85+SUMIF('월별 비용_운영'!$F$16:$DV$16,'월별 비용_운영'!CC$16,'월별 비용_운영'!$F$4:$DV$4),SUMIF('월별 비용_운영'!$F$16:$DV$16,'월별 비용_운영'!CC$16,'월별 비용_운영'!$F$4:$DV$4))</f>
        <v>365</v>
      </c>
      <c r="CD17" s="1251">
        <f>IF(CD$16=YEAR('Control Panel_운영'!$K$84),'Control Panel_운영'!$L$85+SUMIF('월별 비용_운영'!$F$16:$DV$16,'월별 비용_운영'!CD$16,'월별 비용_운영'!$F$4:$DV$4),SUMIF('월별 비용_운영'!$F$16:$DV$16,'월별 비용_운영'!CD$16,'월별 비용_운영'!$F$4:$DV$4))</f>
        <v>365</v>
      </c>
      <c r="CE17" s="1251">
        <f>IF(CE$16=YEAR('Control Panel_운영'!$K$84),'Control Panel_운영'!$L$85+SUMIF('월별 비용_운영'!$F$16:$DV$16,'월별 비용_운영'!CE$16,'월별 비용_운영'!$F$4:$DV$4),SUMIF('월별 비용_운영'!$F$16:$DV$16,'월별 비용_운영'!CE$16,'월별 비용_운영'!$F$4:$DV$4))</f>
        <v>365</v>
      </c>
      <c r="CF17" s="1251">
        <f>IF(CF$16=YEAR('Control Panel_운영'!$K$84),'Control Panel_운영'!$L$85+SUMIF('월별 비용_운영'!$F$16:$DV$16,'월별 비용_운영'!CF$16,'월별 비용_운영'!$F$4:$DV$4),SUMIF('월별 비용_운영'!$F$16:$DV$16,'월별 비용_운영'!CF$16,'월별 비용_운영'!$F$4:$DV$4))</f>
        <v>365</v>
      </c>
      <c r="CG17" s="1251">
        <f>IF(CG$16=YEAR('Control Panel_운영'!$K$84),'Control Panel_운영'!$L$85+SUMIF('월별 비용_운영'!$F$16:$DV$16,'월별 비용_운영'!CG$16,'월별 비용_운영'!$F$4:$DV$4),SUMIF('월별 비용_운영'!$F$16:$DV$16,'월별 비용_운영'!CG$16,'월별 비용_운영'!$F$4:$DV$4))</f>
        <v>365</v>
      </c>
      <c r="CH17" s="1251">
        <f>IF(CH$16=YEAR('Control Panel_운영'!$K$84),'Control Panel_운영'!$L$85+SUMIF('월별 비용_운영'!$F$16:$DV$16,'월별 비용_운영'!CH$16,'월별 비용_운영'!$F$4:$DV$4),SUMIF('월별 비용_운영'!$F$16:$DV$16,'월별 비용_운영'!CH$16,'월별 비용_운영'!$F$4:$DV$4))</f>
        <v>365</v>
      </c>
      <c r="CI17" s="1251">
        <f>IF(CI$16=YEAR('Control Panel_운영'!$K$84),'Control Panel_운영'!$L$85+SUMIF('월별 비용_운영'!$F$16:$DV$16,'월별 비용_운영'!CI$16,'월별 비용_운영'!$F$4:$DV$4),SUMIF('월별 비용_운영'!$F$16:$DV$16,'월별 비용_운영'!CI$16,'월별 비용_운영'!$F$4:$DV$4))</f>
        <v>365</v>
      </c>
      <c r="CJ17" s="1251">
        <f>IF(CJ$16=YEAR('Control Panel_운영'!$K$84),'Control Panel_운영'!$L$85+SUMIF('월별 비용_운영'!$F$16:$DV$16,'월별 비용_운영'!CJ$16,'월별 비용_운영'!$F$4:$DV$4),SUMIF('월별 비용_운영'!$F$16:$DV$16,'월별 비용_운영'!CJ$16,'월별 비용_운영'!$F$4:$DV$4))</f>
        <v>365</v>
      </c>
      <c r="CK17" s="1251">
        <f>IF(CK$16=YEAR('Control Panel_운영'!$K$84),'Control Panel_운영'!$L$85+SUMIF('월별 비용_운영'!$F$16:$DV$16,'월별 비용_운영'!CK$16,'월별 비용_운영'!$F$4:$DV$4),SUMIF('월별 비용_운영'!$F$16:$DV$16,'월별 비용_운영'!CK$16,'월별 비용_운영'!$F$4:$DV$4))</f>
        <v>365</v>
      </c>
      <c r="CL17" s="1251">
        <f>IF(CL$16=YEAR('Control Panel_운영'!$K$84),'Control Panel_운영'!$L$85+SUMIF('월별 비용_운영'!$F$16:$DV$16,'월별 비용_운영'!CL$16,'월별 비용_운영'!$F$4:$DV$4),SUMIF('월별 비용_운영'!$F$16:$DV$16,'월별 비용_운영'!CL$16,'월별 비용_운영'!$F$4:$DV$4))</f>
        <v>365</v>
      </c>
      <c r="CM17" s="1251">
        <f>IF(CM$16=YEAR('Control Panel_운영'!$K$84),'Control Panel_운영'!$L$85+SUMIF('월별 비용_운영'!$F$16:$DV$16,'월별 비용_운영'!CM$16,'월별 비용_운영'!$F$4:$DV$4),SUMIF('월별 비용_운영'!$F$16:$DV$16,'월별 비용_운영'!CM$16,'월별 비용_운영'!$F$4:$DV$4))</f>
        <v>365</v>
      </c>
      <c r="CN17" s="1251">
        <f>IF(CN$16=YEAR('Control Panel_운영'!$K$84),'Control Panel_운영'!$L$85+SUMIF('월별 비용_운영'!$F$16:$DV$16,'월별 비용_운영'!CN$16,'월별 비용_운영'!$F$4:$DV$4),SUMIF('월별 비용_운영'!$F$16:$DV$16,'월별 비용_운영'!CN$16,'월별 비용_운영'!$F$4:$DV$4))</f>
        <v>365</v>
      </c>
      <c r="CO17" s="1251">
        <f>IF(CO$16=YEAR('Control Panel_운영'!$K$84),'Control Panel_운영'!$L$85+SUMIF('월별 비용_운영'!$F$16:$DV$16,'월별 비용_운영'!CO$16,'월별 비용_운영'!$F$4:$DV$4),SUMIF('월별 비용_운영'!$F$16:$DV$16,'월별 비용_운영'!CO$16,'월별 비용_운영'!$F$4:$DV$4))</f>
        <v>365</v>
      </c>
      <c r="CP17" s="1251">
        <f>IF(CP$16=YEAR('Control Panel_운영'!$K$84),'Control Panel_운영'!$L$85+SUMIF('월별 비용_운영'!$F$16:$DV$16,'월별 비용_운영'!CP$16,'월별 비용_운영'!$F$4:$DV$4),SUMIF('월별 비용_운영'!$F$16:$DV$16,'월별 비용_운영'!CP$16,'월별 비용_운영'!$F$4:$DV$4))</f>
        <v>365</v>
      </c>
      <c r="CQ17" s="1251">
        <f>IF(CQ$16=YEAR('Control Panel_운영'!$K$84),'Control Panel_운영'!$L$85+SUMIF('월별 비용_운영'!$F$16:$DV$16,'월별 비용_운영'!CQ$16,'월별 비용_운영'!$F$4:$DV$4),SUMIF('월별 비용_운영'!$F$16:$DV$16,'월별 비용_운영'!CQ$16,'월별 비용_운영'!$F$4:$DV$4))</f>
        <v>365</v>
      </c>
      <c r="CR17" s="1251">
        <f>IF(CR$16=YEAR('Control Panel_운영'!$K$84),'Control Panel_운영'!$L$85+SUMIF('월별 비용_운영'!$F$16:$DV$16,'월별 비용_운영'!CR$16,'월별 비용_운영'!$F$4:$DV$4),SUMIF('월별 비용_운영'!$F$16:$DV$16,'월별 비용_운영'!CR$16,'월별 비용_운영'!$F$4:$DV$4))</f>
        <v>365</v>
      </c>
      <c r="CS17" s="1251">
        <f>IF(CS$16=YEAR('Control Panel_운영'!$K$84),'Control Panel_운영'!$L$85+SUMIF('월별 비용_운영'!$F$16:$DV$16,'월별 비용_운영'!CS$16,'월별 비용_운영'!$F$4:$DV$4),SUMIF('월별 비용_운영'!$F$16:$DV$16,'월별 비용_운영'!CS$16,'월별 비용_운영'!$F$4:$DV$4))</f>
        <v>365</v>
      </c>
      <c r="CT17" s="1251">
        <f>IF(CT$16=YEAR('Control Panel_운영'!$K$84),'Control Panel_운영'!$L$85+SUMIF('월별 비용_운영'!$F$16:$DV$16,'월별 비용_운영'!CT$16,'월별 비용_운영'!$F$4:$DV$4),SUMIF('월별 비용_운영'!$F$16:$DV$16,'월별 비용_운영'!CT$16,'월별 비용_운영'!$F$4:$DV$4))</f>
        <v>365</v>
      </c>
      <c r="CU17" s="1251">
        <f>IF(CU$16=YEAR('Control Panel_운영'!$K$84),'Control Panel_운영'!$L$85+SUMIF('월별 비용_운영'!$F$16:$DV$16,'월별 비용_운영'!CU$16,'월별 비용_운영'!$F$4:$DV$4),SUMIF('월별 비용_운영'!$F$16:$DV$16,'월별 비용_운영'!CU$16,'월별 비용_운영'!$F$4:$DV$4))</f>
        <v>365</v>
      </c>
      <c r="CV17" s="1251">
        <f>IF(CV$16=YEAR('Control Panel_운영'!$K$84),'Control Panel_운영'!$L$85+SUMIF('월별 비용_운영'!$F$16:$DV$16,'월별 비용_운영'!CV$16,'월별 비용_운영'!$F$4:$DV$4),SUMIF('월별 비용_운영'!$F$16:$DV$16,'월별 비용_운영'!CV$16,'월별 비용_운영'!$F$4:$DV$4))</f>
        <v>365</v>
      </c>
      <c r="CW17" s="1251">
        <f>IF(CW$16=YEAR('Control Panel_운영'!$K$84),'Control Panel_운영'!$L$85+SUMIF('월별 비용_운영'!$F$16:$DV$16,'월별 비용_운영'!CW$16,'월별 비용_운영'!$F$4:$DV$4),SUMIF('월별 비용_운영'!$F$16:$DV$16,'월별 비용_운영'!CW$16,'월별 비용_운영'!$F$4:$DV$4))</f>
        <v>365</v>
      </c>
      <c r="CX17" s="1251">
        <f>IF(CX$16=YEAR('Control Panel_운영'!$K$84),'Control Panel_운영'!$L$85+SUMIF('월별 비용_운영'!$F$16:$DV$16,'월별 비용_운영'!CX$16,'월별 비용_운영'!$F$4:$DV$4),SUMIF('월별 비용_운영'!$F$16:$DV$16,'월별 비용_운영'!CX$16,'월별 비용_운영'!$F$4:$DV$4))</f>
        <v>365</v>
      </c>
      <c r="CY17" s="1251">
        <f>IF(CY$16=YEAR('Control Panel_운영'!$K$84),'Control Panel_운영'!$L$85+SUMIF('월별 비용_운영'!$F$16:$DV$16,'월별 비용_운영'!CY$16,'월별 비용_운영'!$F$4:$DV$4),SUMIF('월별 비용_운영'!$F$16:$DV$16,'월별 비용_운영'!CY$16,'월별 비용_운영'!$F$4:$DV$4))</f>
        <v>365</v>
      </c>
      <c r="CZ17" s="1251">
        <f>IF(CZ$16=YEAR('Control Panel_운영'!$K$84),'Control Panel_운영'!$L$85+SUMIF('월별 비용_운영'!$F$16:$DV$16,'월별 비용_운영'!CZ$16,'월별 비용_운영'!$F$4:$DV$4),SUMIF('월별 비용_운영'!$F$16:$DV$16,'월별 비용_운영'!CZ$16,'월별 비용_운영'!$F$4:$DV$4))</f>
        <v>365</v>
      </c>
      <c r="DA17" s="1251">
        <f>IF(DA$16=YEAR('Control Panel_운영'!$K$84),'Control Panel_운영'!$L$85+SUMIF('월별 비용_운영'!$F$16:$DV$16,'월별 비용_운영'!DA$16,'월별 비용_운영'!$F$4:$DV$4),SUMIF('월별 비용_운영'!$F$16:$DV$16,'월별 비용_운영'!DA$16,'월별 비용_운영'!$F$4:$DV$4))</f>
        <v>365</v>
      </c>
      <c r="DB17" s="1251">
        <f>IF(DB$16=YEAR('Control Panel_운영'!$K$84),'Control Panel_운영'!$L$85+SUMIF('월별 비용_운영'!$F$16:$DV$16,'월별 비용_운영'!DB$16,'월별 비용_운영'!$F$4:$DV$4),SUMIF('월별 비용_운영'!$F$16:$DV$16,'월별 비용_운영'!DB$16,'월별 비용_운영'!$F$4:$DV$4))</f>
        <v>365</v>
      </c>
      <c r="DC17" s="1251">
        <f>IF(DC$16=YEAR('Control Panel_운영'!$K$84),'Control Panel_운영'!$L$85+SUMIF('월별 비용_운영'!$F$16:$DV$16,'월별 비용_운영'!DC$16,'월별 비용_운영'!$F$4:$DV$4),SUMIF('월별 비용_운영'!$F$16:$DV$16,'월별 비용_운영'!DC$16,'월별 비용_운영'!$F$4:$DV$4))</f>
        <v>366</v>
      </c>
      <c r="DD17" s="1251">
        <f>IF(DD$16=YEAR('Control Panel_운영'!$K$84),'Control Panel_운영'!$L$85+SUMIF('월별 비용_운영'!$F$16:$DV$16,'월별 비용_운영'!DD$16,'월별 비용_운영'!$F$4:$DV$4),SUMIF('월별 비용_운영'!$F$16:$DV$16,'월별 비용_운영'!DD$16,'월별 비용_운영'!$F$4:$DV$4))</f>
        <v>366</v>
      </c>
      <c r="DE17" s="1251">
        <f>IF(DE$16=YEAR('Control Panel_운영'!$K$84),'Control Panel_운영'!$L$85+SUMIF('월별 비용_운영'!$F$16:$DV$16,'월별 비용_운영'!DE$16,'월별 비용_운영'!$F$4:$DV$4),SUMIF('월별 비용_운영'!$F$16:$DV$16,'월별 비용_운영'!DE$16,'월별 비용_운영'!$F$4:$DV$4))</f>
        <v>366</v>
      </c>
      <c r="DF17" s="1251">
        <f>IF(DF$16=YEAR('Control Panel_운영'!$K$84),'Control Panel_운영'!$L$85+SUMIF('월별 비용_운영'!$F$16:$DV$16,'월별 비용_운영'!DF$16,'월별 비용_운영'!$F$4:$DV$4),SUMIF('월별 비용_운영'!$F$16:$DV$16,'월별 비용_운영'!DF$16,'월별 비용_운영'!$F$4:$DV$4))</f>
        <v>366</v>
      </c>
      <c r="DG17" s="1251">
        <f>IF(DG$16=YEAR('Control Panel_운영'!$K$84),'Control Panel_운영'!$L$85+SUMIF('월별 비용_운영'!$F$16:$DV$16,'월별 비용_운영'!DG$16,'월별 비용_운영'!$F$4:$DV$4),SUMIF('월별 비용_운영'!$F$16:$DV$16,'월별 비용_운영'!DG$16,'월별 비용_운영'!$F$4:$DV$4))</f>
        <v>366</v>
      </c>
      <c r="DH17" s="1251">
        <f>IF(DH$16=YEAR('Control Panel_운영'!$K$84),'Control Panel_운영'!$L$85+SUMIF('월별 비용_운영'!$F$16:$DV$16,'월별 비용_운영'!DH$16,'월별 비용_운영'!$F$4:$DV$4),SUMIF('월별 비용_운영'!$F$16:$DV$16,'월별 비용_운영'!DH$16,'월별 비용_운영'!$F$4:$DV$4))</f>
        <v>366</v>
      </c>
      <c r="DI17" s="1251">
        <f>IF(DI$16=YEAR('Control Panel_운영'!$K$84),'Control Panel_운영'!$L$85+SUMIF('월별 비용_운영'!$F$16:$DV$16,'월별 비용_운영'!DI$16,'월별 비용_운영'!$F$4:$DV$4),SUMIF('월별 비용_운영'!$F$16:$DV$16,'월별 비용_운영'!DI$16,'월별 비용_운영'!$F$4:$DV$4))</f>
        <v>366</v>
      </c>
      <c r="DJ17" s="1251">
        <f>IF(DJ$16=YEAR('Control Panel_운영'!$K$84),'Control Panel_운영'!$L$85+SUMIF('월별 비용_운영'!$F$16:$DV$16,'월별 비용_운영'!DJ$16,'월별 비용_운영'!$F$4:$DV$4),SUMIF('월별 비용_운영'!$F$16:$DV$16,'월별 비용_운영'!DJ$16,'월별 비용_운영'!$F$4:$DV$4))</f>
        <v>366</v>
      </c>
      <c r="DK17" s="1251">
        <f>IF(DK$16=YEAR('Control Panel_운영'!$K$84),'Control Panel_운영'!$L$85+SUMIF('월별 비용_운영'!$F$16:$DV$16,'월별 비용_운영'!DK$16,'월별 비용_운영'!$F$4:$DV$4),SUMIF('월별 비용_운영'!$F$16:$DV$16,'월별 비용_운영'!DK$16,'월별 비용_운영'!$F$4:$DV$4))</f>
        <v>366</v>
      </c>
      <c r="DL17" s="1251">
        <f>IF(DL$16=YEAR('Control Panel_운영'!$K$84),'Control Panel_운영'!$L$85+SUMIF('월별 비용_운영'!$F$16:$DV$16,'월별 비용_운영'!DL$16,'월별 비용_운영'!$F$4:$DV$4),SUMIF('월별 비용_운영'!$F$16:$DV$16,'월별 비용_운영'!DL$16,'월별 비용_운영'!$F$4:$DV$4))</f>
        <v>366</v>
      </c>
      <c r="DM17" s="1251">
        <f>IF(DM$16=YEAR('Control Panel_운영'!$K$84),'Control Panel_운영'!$L$85+SUMIF('월별 비용_운영'!$F$16:$DV$16,'월별 비용_운영'!DM$16,'월별 비용_운영'!$F$4:$DV$4),SUMIF('월별 비용_운영'!$F$16:$DV$16,'월별 비용_운영'!DM$16,'월별 비용_운영'!$F$4:$DV$4))</f>
        <v>366</v>
      </c>
      <c r="DN17" s="1251">
        <f>IF(DN$16=YEAR('Control Panel_운영'!$K$84),'Control Panel_운영'!$L$85+SUMIF('월별 비용_운영'!$F$16:$DV$16,'월별 비용_운영'!DN$16,'월별 비용_운영'!$F$4:$DV$4),SUMIF('월별 비용_운영'!$F$16:$DV$16,'월별 비용_운영'!DN$16,'월별 비용_운영'!$F$4:$DV$4))</f>
        <v>366</v>
      </c>
      <c r="DO17" s="1251">
        <f>IF(DO$16=YEAR('Control Panel_운영'!$K$84),'Control Panel_운영'!$L$85+SUMIF('월별 비용_운영'!$F$16:$DV$16,'월별 비용_운영'!DO$16,'월별 비용_운영'!$F$4:$DV$4),SUMIF('월별 비용_운영'!$F$16:$DV$16,'월별 비용_운영'!DO$16,'월별 비용_운영'!$F$4:$DV$4))</f>
        <v>243</v>
      </c>
      <c r="DP17" s="1251">
        <f>IF(DP$16=YEAR('Control Panel_운영'!$K$84),'Control Panel_운영'!$L$85+SUMIF('월별 비용_운영'!$F$16:$DV$16,'월별 비용_운영'!DP$16,'월별 비용_운영'!$F$4:$DV$4),SUMIF('월별 비용_운영'!$F$16:$DV$16,'월별 비용_운영'!DP$16,'월별 비용_운영'!$F$4:$DV$4))</f>
        <v>243</v>
      </c>
      <c r="DQ17" s="1251">
        <f>IF(DQ$16=YEAR('Control Panel_운영'!$K$84),'Control Panel_운영'!$L$85+SUMIF('월별 비용_운영'!$F$16:$DV$16,'월별 비용_운영'!DQ$16,'월별 비용_운영'!$F$4:$DV$4),SUMIF('월별 비용_운영'!$F$16:$DV$16,'월별 비용_운영'!DQ$16,'월별 비용_운영'!$F$4:$DV$4))</f>
        <v>243</v>
      </c>
      <c r="DR17" s="1251">
        <f>IF(DR$16=YEAR('Control Panel_운영'!$K$84),'Control Panel_운영'!$L$85+SUMIF('월별 비용_운영'!$F$16:$DV$16,'월별 비용_운영'!DR$16,'월별 비용_운영'!$F$4:$DV$4),SUMIF('월별 비용_운영'!$F$16:$DV$16,'월별 비용_운영'!DR$16,'월별 비용_운영'!$F$4:$DV$4))</f>
        <v>243</v>
      </c>
      <c r="DS17" s="1251">
        <f>IF(DS$16=YEAR('Control Panel_운영'!$K$84),'Control Panel_운영'!$L$85+SUMIF('월별 비용_운영'!$F$16:$DV$16,'월별 비용_운영'!DS$16,'월별 비용_운영'!$F$4:$DV$4),SUMIF('월별 비용_운영'!$F$16:$DV$16,'월별 비용_운영'!DS$16,'월별 비용_운영'!$F$4:$DV$4))</f>
        <v>243</v>
      </c>
      <c r="DT17" s="1251">
        <f>IF(DT$16=YEAR('Control Panel_운영'!$K$84),'Control Panel_운영'!$L$85+SUMIF('월별 비용_운영'!$F$16:$DV$16,'월별 비용_운영'!DT$16,'월별 비용_운영'!$F$4:$DV$4),SUMIF('월별 비용_운영'!$F$16:$DV$16,'월별 비용_운영'!DT$16,'월별 비용_운영'!$F$4:$DV$4))</f>
        <v>243</v>
      </c>
      <c r="DU17" s="1251">
        <f>IF(DU$16=YEAR('Control Panel_운영'!$K$84),'Control Panel_운영'!$L$85+SUMIF('월별 비용_운영'!$F$16:$DV$16,'월별 비용_운영'!DU$16,'월별 비용_운영'!$F$4:$DV$4),SUMIF('월별 비용_운영'!$F$16:$DV$16,'월별 비용_운영'!DU$16,'월별 비용_운영'!$F$4:$DV$4))</f>
        <v>243</v>
      </c>
      <c r="DV17" s="1251">
        <f>IF(DV$16=YEAR('Control Panel_운영'!$K$84),'Control Panel_운영'!$L$85+SUMIF('월별 비용_운영'!$F$16:$DV$16,'월별 비용_운영'!DV$16,'월별 비용_운영'!$F$4:$DV$4),SUMIF('월별 비용_운영'!$F$16:$DV$16,'월별 비용_운영'!DV$16,'월별 비용_운영'!$F$4:$DV$4))</f>
        <v>243</v>
      </c>
    </row>
    <row r="18" spans="1:126" s="64" customFormat="1" outlineLevel="1" x14ac:dyDescent="0.4">
      <c r="A18" s="724"/>
      <c r="B18" s="598"/>
      <c r="C18" s="607" t="str">
        <f>'제세공과금 및 부담금_운영'!$A$237</f>
        <v>재산세_토지</v>
      </c>
      <c r="D18" s="608"/>
      <c r="E18" s="804" t="s">
        <v>94</v>
      </c>
      <c r="F18" s="586">
        <f>IF('제세공과금 및 부담금_운영'!$R$249="임차인부담",0,IF(F$2=0,$D20,IF(MONTH(F$3)=1,HLOOKUP(F$16,'제세공과금 및 부담금_운영'!$B$238:$S$251,'제세공과금 및 부담금_운영'!$S$249-'제세공과금 및 부담금_운영'!$S$238+1)/$C$1,E$20)))</f>
        <v>0</v>
      </c>
      <c r="G18" s="587">
        <f>IF('제세공과금 및 부담금_운영'!$R$249="임차인부담",0,IF(G$2=0,$D20,IF(MONTH(G$3)=1,HLOOKUP(G$16,'제세공과금 및 부담금_운영'!$B$238:$S$251,'제세공과금 및 부담금_운영'!$S$249-'제세공과금 및 부담금_운영'!$S$238+1)/$C$1,F$20)))</f>
        <v>0</v>
      </c>
      <c r="H18" s="587">
        <f>IF('제세공과금 및 부담금_운영'!$R$249="임차인부담",0,IF(H$2=0,$D20,IF(MONTH(H$3)=1,HLOOKUP(H$16,'제세공과금 및 부담금_운영'!$B$238:$S$251,'제세공과금 및 부담금_운영'!$S$249-'제세공과금 및 부담금_운영'!$S$238+1)/$C$1,G$20)))</f>
        <v>0</v>
      </c>
      <c r="I18" s="587">
        <f>IF('제세공과금 및 부담금_운영'!$R$249="임차인부담",0,IF(I$2=0,$D20,IF(MONTH(I$3)=1,HLOOKUP(I$16,'제세공과금 및 부담금_운영'!$B$238:$S$251,'제세공과금 및 부담금_운영'!$S$249-'제세공과금 및 부담금_운영'!$S$238+1)/$C$1,H$20)))</f>
        <v>0</v>
      </c>
      <c r="J18" s="587">
        <f>IF('제세공과금 및 부담금_운영'!$R$249="임차인부담",0,IF(J$2=0,$D20,IF(MONTH(J$3)=1,HLOOKUP(J$16,'제세공과금 및 부담금_운영'!$B$238:$S$251,'제세공과금 및 부담금_운영'!$S$249-'제세공과금 및 부담금_운영'!$S$238+1)/$C$1,I$20)))</f>
        <v>0</v>
      </c>
      <c r="K18" s="587">
        <f>IF('제세공과금 및 부담금_운영'!$R$249="임차인부담",0,IF(K$2=0,$D20,IF(MONTH(K$3)=1,HLOOKUP(K$16,'제세공과금 및 부담금_운영'!$B$238:$S$251,'제세공과금 및 부담금_운영'!$S$249-'제세공과금 및 부담금_운영'!$S$238+1)/$C$1,J$20)))</f>
        <v>0</v>
      </c>
      <c r="L18" s="587">
        <f>IF('제세공과금 및 부담금_운영'!$R$249="임차인부담",0,IF(L$2=0,$D20,IF(MONTH(L$3)=1,HLOOKUP(L$16,'제세공과금 및 부담금_운영'!$B$238:$S$251,'제세공과금 및 부담금_운영'!$S$249-'제세공과금 및 부담금_운영'!$S$238+1)/$C$1,K$20)))</f>
        <v>0</v>
      </c>
      <c r="M18" s="587">
        <f>IF('제세공과금 및 부담금_운영'!$R$249="임차인부담",0,IF(M$2=0,$D20,IF(MONTH(M$3)=1,HLOOKUP(M$16,'제세공과금 및 부담금_운영'!$B$238:$S$251,'제세공과금 및 부담금_운영'!$S$249-'제세공과금 및 부담금_운영'!$S$238+1)/$C$1,L$20)))</f>
        <v>0</v>
      </c>
      <c r="N18" s="587">
        <f>IF('제세공과금 및 부담금_운영'!$R$249="임차인부담",0,IF(N$2=0,$D20,IF(MONTH(N$3)=1,HLOOKUP(N$16,'제세공과금 및 부담금_운영'!$B$238:$S$251,'제세공과금 및 부담금_운영'!$S$249-'제세공과금 및 부담금_운영'!$S$238+1)/$C$1,M$20)))</f>
        <v>0</v>
      </c>
      <c r="O18" s="587">
        <f>IF('제세공과금 및 부담금_운영'!$R$249="임차인부담",0,IF(O$2=0,$D20,IF(MONTH(O$3)=1,HLOOKUP(O$16,'제세공과금 및 부담금_운영'!$B$238:$S$251,'제세공과금 및 부담금_운영'!$S$249-'제세공과금 및 부담금_운영'!$S$238+1)/$C$1,N$20)))</f>
        <v>0</v>
      </c>
      <c r="P18" s="587">
        <f>IF('제세공과금 및 부담금_운영'!$R$249="임차인부담",0,IF(P$2=0,$D20,IF(MONTH(P$3)=1,HLOOKUP(P$16,'제세공과금 및 부담금_운영'!$B$238:$S$251,'제세공과금 및 부담금_운영'!$S$249-'제세공과금 및 부담금_운영'!$S$238+1)/$C$1,O$20)))</f>
        <v>0</v>
      </c>
      <c r="Q18" s="587">
        <f>IF('제세공과금 및 부담금_운영'!$R$249="임차인부담",0,IF(Q$2=0,$D20,IF(MONTH(Q$3)=1,HLOOKUP(Q$16,'제세공과금 및 부담금_운영'!$B$238:$S$251,'제세공과금 및 부담금_운영'!$S$249-'제세공과금 및 부담금_운영'!$S$238+1)/$C$1,P$20)))</f>
        <v>0</v>
      </c>
      <c r="R18" s="587">
        <f>IF('제세공과금 및 부담금_운영'!$R$249="임차인부담",0,IF(R$2=0,$D20,IF(MONTH(R$3)=1,HLOOKUP(R$16,'제세공과금 및 부담금_운영'!$B$238:$S$251,'제세공과금 및 부담금_운영'!$S$249-'제세공과금 및 부담금_운영'!$S$238+1)/$C$1,Q$20)))</f>
        <v>0</v>
      </c>
      <c r="S18" s="587">
        <f>IF('제세공과금 및 부담금_운영'!$R$249="임차인부담",0,IF(S$2=0,$D20,IF(MONTH(S$3)=1,HLOOKUP(S$16,'제세공과금 및 부담금_운영'!$B$238:$S$251,'제세공과금 및 부담금_운영'!$S$249-'제세공과금 및 부담금_운영'!$S$238+1)/$C$1,R$20)))</f>
        <v>0</v>
      </c>
      <c r="T18" s="587">
        <f>IF('제세공과금 및 부담금_운영'!$R$249="임차인부담",0,IF(T$2=0,$D20,IF(MONTH(T$3)=1,HLOOKUP(T$16,'제세공과금 및 부담금_운영'!$B$238:$S$251,'제세공과금 및 부담금_운영'!$S$249-'제세공과금 및 부담금_운영'!$S$238+1)/$C$1,S$20)))</f>
        <v>0</v>
      </c>
      <c r="U18" s="587">
        <f>IF('제세공과금 및 부담금_운영'!$R$249="임차인부담",0,IF(U$2=0,$D20,IF(MONTH(U$3)=1,HLOOKUP(U$16,'제세공과금 및 부담금_운영'!$B$238:$S$251,'제세공과금 및 부담금_운영'!$S$249-'제세공과금 및 부담금_운영'!$S$238+1)/$C$1,T$20)))</f>
        <v>0</v>
      </c>
      <c r="V18" s="587">
        <f>IF('제세공과금 및 부담금_운영'!$R$249="임차인부담",0,IF(V$2=0,$D20,IF(MONTH(V$3)=1,HLOOKUP(V$16,'제세공과금 및 부담금_운영'!$B$238:$S$251,'제세공과금 및 부담금_운영'!$S$249-'제세공과금 및 부담금_운영'!$S$238+1)/$C$1,U$20)))</f>
        <v>0</v>
      </c>
      <c r="W18" s="587">
        <f>IF('제세공과금 및 부담금_운영'!$R$249="임차인부담",0,IF(W$2=0,$D20,IF(MONTH(W$3)=1,HLOOKUP(W$16,'제세공과금 및 부담금_운영'!$B$238:$S$251,'제세공과금 및 부담금_운영'!$S$249-'제세공과금 및 부담금_운영'!$S$238+1)/$C$1,V$20)))</f>
        <v>0</v>
      </c>
      <c r="X18" s="587">
        <f>IF('제세공과금 및 부담금_운영'!$R$249="임차인부담",0,IF(X$2=0,$D20,IF(MONTH(X$3)=1,HLOOKUP(X$16,'제세공과금 및 부담금_운영'!$B$238:$S$251,'제세공과금 및 부담금_운영'!$S$249-'제세공과금 및 부담금_운영'!$S$238+1)/$C$1,W$20)))</f>
        <v>0</v>
      </c>
      <c r="Y18" s="587">
        <f>IF('제세공과금 및 부담금_운영'!$R$249="임차인부담",0,IF(Y$2=0,$D20,IF(MONTH(Y$3)=1,HLOOKUP(Y$16,'제세공과금 및 부담금_운영'!$B$238:$S$251,'제세공과금 및 부담금_운영'!$S$249-'제세공과금 및 부담금_운영'!$S$238+1)/$C$1,X$20)))</f>
        <v>0</v>
      </c>
      <c r="Z18" s="587">
        <f>IF('제세공과금 및 부담금_운영'!$R$249="임차인부담",0,IF(Z$2=0,$D20,IF(MONTH(Z$3)=1,HLOOKUP(Z$16,'제세공과금 및 부담금_운영'!$B$238:$S$251,'제세공과금 및 부담금_운영'!$S$249-'제세공과금 및 부담금_운영'!$S$238+1)/$C$1,Y$20)))</f>
        <v>0</v>
      </c>
      <c r="AA18" s="587">
        <f>IF('제세공과금 및 부담금_운영'!$R$249="임차인부담",0,IF(AA$2=0,$D20,IF(MONTH(AA$3)=1,HLOOKUP(AA$16,'제세공과금 및 부담금_운영'!$B$238:$S$251,'제세공과금 및 부담금_운영'!$S$249-'제세공과금 및 부담금_운영'!$S$238+1)/$C$1,Z$20)))</f>
        <v>0</v>
      </c>
      <c r="AB18" s="587">
        <f>IF('제세공과금 및 부담금_운영'!$R$249="임차인부담",0,IF(AB$2=0,$D20,IF(MONTH(AB$3)=1,HLOOKUP(AB$16,'제세공과금 및 부담금_운영'!$B$238:$S$251,'제세공과금 및 부담금_운영'!$S$249-'제세공과금 및 부담금_운영'!$S$238+1)/$C$1,AA$20)))</f>
        <v>0</v>
      </c>
      <c r="AC18" s="587">
        <f>IF('제세공과금 및 부담금_운영'!$R$249="임차인부담",0,IF(AC$2=0,$D20,IF(MONTH(AC$3)=1,HLOOKUP(AC$16,'제세공과금 및 부담금_운영'!$B$238:$S$251,'제세공과금 및 부담금_운영'!$S$249-'제세공과금 및 부담금_운영'!$S$238+1)/$C$1,AB$20)))</f>
        <v>0</v>
      </c>
      <c r="AD18" s="587">
        <f>IF('제세공과금 및 부담금_운영'!$R$249="임차인부담",0,IF(AD$2=0,$D20,IF(MONTH(AD$3)=1,HLOOKUP(AD$16,'제세공과금 및 부담금_운영'!$B$238:$S$251,'제세공과금 및 부담금_운영'!$S$249-'제세공과금 및 부담금_운영'!$S$238+1)/$C$1,AC$20)))</f>
        <v>0</v>
      </c>
      <c r="AE18" s="587">
        <f>IF('제세공과금 및 부담금_운영'!$R$249="임차인부담",0,IF(AE$2=0,$D20,IF(MONTH(AE$3)=1,HLOOKUP(AE$16,'제세공과금 및 부담금_운영'!$B$238:$S$251,'제세공과금 및 부담금_운영'!$S$249-'제세공과금 및 부담금_운영'!$S$238+1)/$C$1,AD$20)))</f>
        <v>0</v>
      </c>
      <c r="AF18" s="587">
        <f>IF('제세공과금 및 부담금_운영'!$R$249="임차인부담",0,IF(AF$2=0,$D20,IF(MONTH(AF$3)=1,HLOOKUP(AF$16,'제세공과금 및 부담금_운영'!$B$238:$S$251,'제세공과금 및 부담금_운영'!$S$249-'제세공과금 및 부담금_운영'!$S$238+1)/$C$1,AE$20)))</f>
        <v>0</v>
      </c>
      <c r="AG18" s="587">
        <f>IF('제세공과금 및 부담금_운영'!$R$249="임차인부담",0,IF(AG$2=0,$D20,IF(MONTH(AG$3)=1,HLOOKUP(AG$16,'제세공과금 및 부담금_운영'!$B$238:$S$251,'제세공과금 및 부담금_운영'!$S$249-'제세공과금 및 부담금_운영'!$S$238+1)/$C$1,AF$20)))</f>
        <v>0</v>
      </c>
      <c r="AH18" s="587">
        <f>IF('제세공과금 및 부담금_운영'!$R$249="임차인부담",0,IF(AH$2=0,$D20,IF(MONTH(AH$3)=1,HLOOKUP(AH$16,'제세공과금 및 부담금_운영'!$B$238:$S$251,'제세공과금 및 부담금_운영'!$S$249-'제세공과금 및 부담금_운영'!$S$238+1)/$C$1,AG$20)))</f>
        <v>0</v>
      </c>
      <c r="AI18" s="587">
        <f>IF('제세공과금 및 부담금_운영'!$R$249="임차인부담",0,IF(AI$2=0,$D20,IF(MONTH(AI$3)=1,HLOOKUP(AI$16,'제세공과금 및 부담금_운영'!$B$238:$S$251,'제세공과금 및 부담금_운영'!$S$249-'제세공과금 및 부담금_운영'!$S$238+1)/$C$1,AH$20)))</f>
        <v>0</v>
      </c>
      <c r="AJ18" s="587">
        <f>IF('제세공과금 및 부담금_운영'!$R$249="임차인부담",0,IF(AJ$2=0,$D20,IF(MONTH(AJ$3)=1,HLOOKUP(AJ$16,'제세공과금 및 부담금_운영'!$B$238:$S$251,'제세공과금 및 부담금_운영'!$S$249-'제세공과금 및 부담금_운영'!$S$238+1)/$C$1,AI$20)))</f>
        <v>0</v>
      </c>
      <c r="AK18" s="587">
        <f>IF('제세공과금 및 부담금_운영'!$R$249="임차인부담",0,IF(AK$2=0,$D20,IF(MONTH(AK$3)=1,HLOOKUP(AK$16,'제세공과금 및 부담금_운영'!$B$238:$S$251,'제세공과금 및 부담금_운영'!$S$249-'제세공과금 및 부담금_운영'!$S$238+1)/$C$1,AJ$20)))</f>
        <v>0</v>
      </c>
      <c r="AL18" s="587">
        <f>IF('제세공과금 및 부담금_운영'!$R$249="임차인부담",0,IF(AL$2=0,$D20,IF(MONTH(AL$3)=1,HLOOKUP(AL$16,'제세공과금 및 부담금_운영'!$B$238:$S$251,'제세공과금 및 부담금_운영'!$S$249-'제세공과금 및 부담금_운영'!$S$238+1)/$C$1,AK$20)))</f>
        <v>0</v>
      </c>
      <c r="AM18" s="587">
        <f>IF('제세공과금 및 부담금_운영'!$R$249="임차인부담",0,IF(AM$2=0,$D20,IF(MONTH(AM$3)=1,HLOOKUP(AM$16,'제세공과금 및 부담금_운영'!$B$238:$S$251,'제세공과금 및 부담금_운영'!$S$249-'제세공과금 및 부담금_운영'!$S$238+1)/$C$1,AL$20)))</f>
        <v>0</v>
      </c>
      <c r="AN18" s="587">
        <f>IF('제세공과금 및 부담금_운영'!$R$249="임차인부담",0,IF(AN$2=0,$D20,IF(MONTH(AN$3)=1,HLOOKUP(AN$16,'제세공과금 및 부담금_운영'!$B$238:$S$251,'제세공과금 및 부담금_운영'!$S$249-'제세공과금 및 부담금_운영'!$S$238+1)/$C$1,AM$20)))</f>
        <v>0</v>
      </c>
      <c r="AO18" s="587">
        <f>IF('제세공과금 및 부담금_운영'!$R$249="임차인부담",0,IF(AO$2=0,$D20,IF(MONTH(AO$3)=1,HLOOKUP(AO$16,'제세공과금 및 부담금_운영'!$B$238:$S$251,'제세공과금 및 부담금_운영'!$S$249-'제세공과금 및 부담금_운영'!$S$238+1)/$C$1,AN$20)))</f>
        <v>0</v>
      </c>
      <c r="AP18" s="587">
        <f>IF('제세공과금 및 부담금_운영'!$R$249="임차인부담",0,IF(AP$2=0,$D20,IF(MONTH(AP$3)=1,HLOOKUP(AP$16,'제세공과금 및 부담금_운영'!$B$238:$S$251,'제세공과금 및 부담금_운영'!$S$249-'제세공과금 및 부담금_운영'!$S$238+1)/$C$1,AO$20)))</f>
        <v>0</v>
      </c>
      <c r="AQ18" s="587">
        <f>IF('제세공과금 및 부담금_운영'!$R$249="임차인부담",0,IF(AQ$2=0,$D20,IF(MONTH(AQ$3)=1,HLOOKUP(AQ$16,'제세공과금 및 부담금_운영'!$B$238:$S$251,'제세공과금 및 부담금_운영'!$S$249-'제세공과금 및 부담금_운영'!$S$238+1)/$C$1,AP$20)))</f>
        <v>0</v>
      </c>
      <c r="AR18" s="587">
        <f>IF('제세공과금 및 부담금_운영'!$R$249="임차인부담",0,IF(AR$2=0,$D20,IF(MONTH(AR$3)=1,HLOOKUP(AR$16,'제세공과금 및 부담금_운영'!$B$238:$S$251,'제세공과금 및 부담금_운영'!$S$249-'제세공과금 및 부담금_운영'!$S$238+1)/$C$1,AQ$20)))</f>
        <v>0</v>
      </c>
      <c r="AS18" s="587">
        <f>IF('제세공과금 및 부담금_운영'!$R$249="임차인부담",0,IF(AS$2=0,$D20,IF(MONTH(AS$3)=1,HLOOKUP(AS$16,'제세공과금 및 부담금_운영'!$B$238:$S$251,'제세공과금 및 부담금_운영'!$S$249-'제세공과금 및 부담금_운영'!$S$238+1)/$C$1,AR$20)))</f>
        <v>0</v>
      </c>
      <c r="AT18" s="587">
        <f>IF('제세공과금 및 부담금_운영'!$R$249="임차인부담",0,IF(AT$2=0,$D20,IF(MONTH(AT$3)=1,HLOOKUP(AT$16,'제세공과금 및 부담금_운영'!$B$238:$S$251,'제세공과금 및 부담금_운영'!$S$249-'제세공과금 및 부담금_운영'!$S$238+1)/$C$1,AS$20)))</f>
        <v>0</v>
      </c>
      <c r="AU18" s="587">
        <f>IF('제세공과금 및 부담금_운영'!$R$249="임차인부담",0,IF(AU$2=0,$D20,IF(MONTH(AU$3)=1,HLOOKUP(AU$16,'제세공과금 및 부담금_운영'!$B$238:$S$251,'제세공과금 및 부담금_운영'!$S$249-'제세공과금 및 부담금_운영'!$S$238+1)/$C$1,AT$20)))</f>
        <v>0</v>
      </c>
      <c r="AV18" s="587">
        <f>IF('제세공과금 및 부담금_운영'!$R$249="임차인부담",0,IF(AV$2=0,$D20,IF(MONTH(AV$3)=1,HLOOKUP(AV$16,'제세공과금 및 부담금_운영'!$B$238:$S$251,'제세공과금 및 부담금_운영'!$S$249-'제세공과금 및 부담금_운영'!$S$238+1)/$C$1,AU$20)))</f>
        <v>0</v>
      </c>
      <c r="AW18" s="587">
        <f>IF('제세공과금 및 부담금_운영'!$R$249="임차인부담",0,IF(AW$2=0,$D20,IF(MONTH(AW$3)=1,HLOOKUP(AW$16,'제세공과금 및 부담금_운영'!$B$238:$S$251,'제세공과금 및 부담금_운영'!$S$249-'제세공과금 및 부담금_운영'!$S$238+1)/$C$1,AV$20)))</f>
        <v>0</v>
      </c>
      <c r="AX18" s="587">
        <f>IF('제세공과금 및 부담금_운영'!$R$249="임차인부담",0,IF(AX$2=0,$D20,IF(MONTH(AX$3)=1,HLOOKUP(AX$16,'제세공과금 및 부담금_운영'!$B$238:$S$251,'제세공과금 및 부담금_운영'!$S$249-'제세공과금 및 부담금_운영'!$S$238+1)/$C$1,AW$20)))</f>
        <v>0</v>
      </c>
      <c r="AY18" s="587">
        <f>IF('제세공과금 및 부담금_운영'!$R$249="임차인부담",0,IF(AY$2=0,$D20,IF(MONTH(AY$3)=1,HLOOKUP(AY$16,'제세공과금 및 부담금_운영'!$B$238:$S$251,'제세공과금 및 부담금_운영'!$S$249-'제세공과금 및 부담금_운영'!$S$238+1)/$C$1,AX$20)))</f>
        <v>0</v>
      </c>
      <c r="AZ18" s="587">
        <f>IF('제세공과금 및 부담금_운영'!$R$249="임차인부담",0,IF(AZ$2=0,$D20,IF(MONTH(AZ$3)=1,HLOOKUP(AZ$16,'제세공과금 및 부담금_운영'!$B$238:$S$251,'제세공과금 및 부담금_운영'!$S$249-'제세공과금 및 부담금_운영'!$S$238+1)/$C$1,AY$20)))</f>
        <v>0</v>
      </c>
      <c r="BA18" s="587">
        <f>IF('제세공과금 및 부담금_운영'!$R$249="임차인부담",0,IF(BA$2=0,$D20,IF(MONTH(BA$3)=1,HLOOKUP(BA$16,'제세공과금 및 부담금_운영'!$B$238:$S$251,'제세공과금 및 부담금_운영'!$S$249-'제세공과금 및 부담금_운영'!$S$238+1)/$C$1,AZ$20)))</f>
        <v>0</v>
      </c>
      <c r="BB18" s="587">
        <f>IF('제세공과금 및 부담금_운영'!$R$249="임차인부담",0,IF(BB$2=0,$D20,IF(MONTH(BB$3)=1,HLOOKUP(BB$16,'제세공과금 및 부담금_운영'!$B$238:$S$251,'제세공과금 및 부담금_운영'!$S$249-'제세공과금 및 부담금_운영'!$S$238+1)/$C$1,BA$20)))</f>
        <v>0</v>
      </c>
      <c r="BC18" s="587">
        <f>IF('제세공과금 및 부담금_운영'!$R$249="임차인부담",0,IF(BC$2=0,$D20,IF(MONTH(BC$3)=1,HLOOKUP(BC$16,'제세공과금 및 부담금_운영'!$B$238:$S$251,'제세공과금 및 부담금_운영'!$S$249-'제세공과금 및 부담금_운영'!$S$238+1)/$C$1,BB$20)))</f>
        <v>0</v>
      </c>
      <c r="BD18" s="587">
        <f>IF('제세공과금 및 부담금_운영'!$R$249="임차인부담",0,IF(BD$2=0,$D20,IF(MONTH(BD$3)=1,HLOOKUP(BD$16,'제세공과금 및 부담금_운영'!$B$238:$S$251,'제세공과금 및 부담금_운영'!$S$249-'제세공과금 및 부담금_운영'!$S$238+1)/$C$1,BC$20)))</f>
        <v>0</v>
      </c>
      <c r="BE18" s="587">
        <f>IF('제세공과금 및 부담금_운영'!$R$249="임차인부담",0,IF(BE$2=0,$D20,IF(MONTH(BE$3)=1,HLOOKUP(BE$16,'제세공과금 및 부담금_운영'!$B$238:$S$251,'제세공과금 및 부담금_운영'!$S$249-'제세공과금 및 부담금_운영'!$S$238+1)/$C$1,BD$20)))</f>
        <v>0</v>
      </c>
      <c r="BF18" s="587">
        <f>IF('제세공과금 및 부담금_운영'!$R$249="임차인부담",0,IF(BF$2=0,$D20,IF(MONTH(BF$3)=1,HLOOKUP(BF$16,'제세공과금 및 부담금_운영'!$B$238:$S$251,'제세공과금 및 부담금_운영'!$S$249-'제세공과금 및 부담금_운영'!$S$238+1)/$C$1,BE$20)))</f>
        <v>0</v>
      </c>
      <c r="BG18" s="587">
        <f>IF('제세공과금 및 부담금_운영'!$R$249="임차인부담",0,IF(BG$2=0,$D20,IF(MONTH(BG$3)=1,HLOOKUP(BG$16,'제세공과금 및 부담금_운영'!$B$238:$S$251,'제세공과금 및 부담금_운영'!$S$249-'제세공과금 및 부담금_운영'!$S$238+1)/$C$1,BF$20)))</f>
        <v>0</v>
      </c>
      <c r="BH18" s="587">
        <f>IF('제세공과금 및 부담금_운영'!$R$249="임차인부담",0,IF(BH$2=0,$D20,IF(MONTH(BH$3)=1,HLOOKUP(BH$16,'제세공과금 및 부담금_운영'!$B$238:$S$251,'제세공과금 및 부담금_운영'!$S$249-'제세공과금 및 부담금_운영'!$S$238+1)/$C$1,BG$20)))</f>
        <v>0</v>
      </c>
      <c r="BI18" s="587">
        <f>IF('제세공과금 및 부담금_운영'!$R$249="임차인부담",0,IF(BI$2=0,$D20,IF(MONTH(BI$3)=1,HLOOKUP(BI$16,'제세공과금 및 부담금_운영'!$B$238:$S$251,'제세공과금 및 부담금_운영'!$S$249-'제세공과금 및 부담금_운영'!$S$238+1)/$C$1,BH$20)))</f>
        <v>0</v>
      </c>
      <c r="BJ18" s="587">
        <f>IF('제세공과금 및 부담금_운영'!$R$249="임차인부담",0,IF(BJ$2=0,$D20,IF(MONTH(BJ$3)=1,HLOOKUP(BJ$16,'제세공과금 및 부담금_운영'!$B$238:$S$251,'제세공과금 및 부담금_운영'!$S$249-'제세공과금 및 부담금_운영'!$S$238+1)/$C$1,BI$20)))</f>
        <v>0</v>
      </c>
      <c r="BK18" s="587">
        <f>IF('제세공과금 및 부담금_운영'!$R$249="임차인부담",0,IF(BK$2=0,$D20,IF(MONTH(BK$3)=1,HLOOKUP(BK$16,'제세공과금 및 부담금_운영'!$B$238:$S$251,'제세공과금 및 부담금_운영'!$S$249-'제세공과금 및 부담금_운영'!$S$238+1)/$C$1,BJ$20)))</f>
        <v>0</v>
      </c>
      <c r="BL18" s="587">
        <f>IF('제세공과금 및 부담금_운영'!$R$249="임차인부담",0,IF(BL$2=0,$D20,IF(MONTH(BL$3)=1,HLOOKUP(BL$16,'제세공과금 및 부담금_운영'!$B$238:$S$251,'제세공과금 및 부담금_운영'!$S$249-'제세공과금 및 부담금_운영'!$S$238+1)/$C$1,BK$20)))</f>
        <v>0</v>
      </c>
      <c r="BM18" s="587">
        <f>IF('제세공과금 및 부담금_운영'!$R$249="임차인부담",0,IF(BM$2=0,$D20,IF(MONTH(BM$3)=1,HLOOKUP(BM$16,'제세공과금 및 부담금_운영'!$B$238:$S$251,'제세공과금 및 부담금_운영'!$S$249-'제세공과금 및 부담금_운영'!$S$238+1)/$C$1,BL$20)))</f>
        <v>0</v>
      </c>
      <c r="BN18" s="587">
        <f>IF('제세공과금 및 부담금_운영'!$R$249="임차인부담",0,IF(BN$2=0,$D20,IF(MONTH(BN$3)=1,HLOOKUP(BN$16,'제세공과금 및 부담금_운영'!$B$238:$S$251,'제세공과금 및 부담금_운영'!$S$249-'제세공과금 및 부담금_운영'!$S$238+1)/$C$1,BM$20)))</f>
        <v>0</v>
      </c>
      <c r="BO18" s="587">
        <f>IF('제세공과금 및 부담금_운영'!$R$249="임차인부담",0,IF(BO$2=0,$D20,IF(MONTH(BO$3)=1,HLOOKUP(BO$16,'제세공과금 및 부담금_운영'!$B$238:$S$251,'제세공과금 및 부담금_운영'!$S$249-'제세공과금 및 부담금_운영'!$S$238+1)/$C$1,BN$20)))</f>
        <v>0</v>
      </c>
      <c r="BP18" s="587">
        <f>IF('제세공과금 및 부담금_운영'!$R$249="임차인부담",0,IF(BP$2=0,$D20,IF(MONTH(BP$3)=1,HLOOKUP(BP$16,'제세공과금 및 부담금_운영'!$B$238:$S$251,'제세공과금 및 부담금_운영'!$S$249-'제세공과금 및 부담금_운영'!$S$238+1)/$C$1,BO$20)))</f>
        <v>0</v>
      </c>
      <c r="BQ18" s="587">
        <f>IF('제세공과금 및 부담금_운영'!$R$249="임차인부담",0,IF(BQ$2=0,$D20,IF(MONTH(BQ$3)=1,HLOOKUP(BQ$16,'제세공과금 및 부담금_운영'!$B$238:$S$251,'제세공과금 및 부담금_운영'!$S$249-'제세공과금 및 부담금_운영'!$S$238+1)/$C$1,BP$20)))</f>
        <v>0</v>
      </c>
      <c r="BR18" s="587">
        <f>IF('제세공과금 및 부담금_운영'!$R$249="임차인부담",0,IF(BR$2=0,$D20,IF(MONTH(BR$3)=1,HLOOKUP(BR$16,'제세공과금 및 부담금_운영'!$B$238:$S$251,'제세공과금 및 부담금_운영'!$S$249-'제세공과금 및 부담금_운영'!$S$238+1)/$C$1,BQ$20)))</f>
        <v>0</v>
      </c>
      <c r="BS18" s="587">
        <f>IF('제세공과금 및 부담금_운영'!$R$249="임차인부담",0,IF(BS$2=0,$D20,IF(MONTH(BS$3)=1,HLOOKUP(BS$16,'제세공과금 및 부담금_운영'!$B$238:$S$251,'제세공과금 및 부담금_운영'!$S$249-'제세공과금 및 부담금_운영'!$S$238+1)/$C$1,BR$20)))</f>
        <v>0</v>
      </c>
      <c r="BT18" s="587">
        <f>IF('제세공과금 및 부담금_운영'!$R$249="임차인부담",0,IF(BT$2=0,$D20,IF(MONTH(BT$3)=1,HLOOKUP(BT$16,'제세공과금 및 부담금_운영'!$B$238:$S$251,'제세공과금 및 부담금_운영'!$S$249-'제세공과금 및 부담금_운영'!$S$238+1)/$C$1,BS$20)))</f>
        <v>0</v>
      </c>
      <c r="BU18" s="587">
        <f>IF('제세공과금 및 부담금_운영'!$R$249="임차인부담",0,IF(BU$2=0,$D20,IF(MONTH(BU$3)=1,HLOOKUP(BU$16,'제세공과금 및 부담금_운영'!$B$238:$S$251,'제세공과금 및 부담금_운영'!$S$249-'제세공과금 및 부담금_운영'!$S$238+1)/$C$1,BT$20)))</f>
        <v>0</v>
      </c>
      <c r="BV18" s="587">
        <f>IF('제세공과금 및 부담금_운영'!$R$249="임차인부담",0,IF(BV$2=0,$D20,IF(MONTH(BV$3)=1,HLOOKUP(BV$16,'제세공과금 및 부담금_운영'!$B$238:$S$251,'제세공과금 및 부담금_운영'!$S$249-'제세공과금 및 부담금_운영'!$S$238+1)/$C$1,BU$20)))</f>
        <v>0</v>
      </c>
      <c r="BW18" s="587">
        <f>IF('제세공과금 및 부담금_운영'!$R$249="임차인부담",0,IF(BW$2=0,$D20,IF(MONTH(BW$3)=1,HLOOKUP(BW$16,'제세공과금 및 부담금_운영'!$B$238:$S$251,'제세공과금 및 부담금_운영'!$S$249-'제세공과금 및 부담금_운영'!$S$238+1)/$C$1,BV$20)))</f>
        <v>0</v>
      </c>
      <c r="BX18" s="587">
        <f>IF('제세공과금 및 부담금_운영'!$R$249="임차인부담",0,IF(BX$2=0,$D20,IF(MONTH(BX$3)=1,HLOOKUP(BX$16,'제세공과금 및 부담금_운영'!$B$238:$S$251,'제세공과금 및 부담금_운영'!$S$249-'제세공과금 및 부담금_운영'!$S$238+1)/$C$1,BW$20)))</f>
        <v>0</v>
      </c>
      <c r="BY18" s="587">
        <f>IF('제세공과금 및 부담금_운영'!$R$249="임차인부담",0,IF(BY$2=0,$D20,IF(MONTH(BY$3)=1,HLOOKUP(BY$16,'제세공과금 및 부담금_운영'!$B$238:$S$251,'제세공과금 및 부담금_운영'!$S$249-'제세공과금 및 부담금_운영'!$S$238+1)/$C$1,BX$20)))</f>
        <v>0</v>
      </c>
      <c r="BZ18" s="587">
        <f>IF('제세공과금 및 부담금_운영'!$R$249="임차인부담",0,IF(BZ$2=0,$D20,IF(MONTH(BZ$3)=1,HLOOKUP(BZ$16,'제세공과금 및 부담금_운영'!$B$238:$S$251,'제세공과금 및 부담금_운영'!$S$249-'제세공과금 및 부담금_운영'!$S$238+1)/$C$1,BY$20)))</f>
        <v>0</v>
      </c>
      <c r="CA18" s="587">
        <f>IF('제세공과금 및 부담금_운영'!$R$249="임차인부담",0,IF(CA$2=0,$D20,IF(MONTH(CA$3)=1,HLOOKUP(CA$16,'제세공과금 및 부담금_운영'!$B$238:$S$251,'제세공과금 및 부담금_운영'!$S$249-'제세공과금 및 부담금_운영'!$S$238+1)/$C$1,BZ$20)))</f>
        <v>0</v>
      </c>
      <c r="CB18" s="587">
        <f>IF('제세공과금 및 부담금_운영'!$R$249="임차인부담",0,IF(CB$2=0,$D20,IF(MONTH(CB$3)=1,HLOOKUP(CB$16,'제세공과금 및 부담금_운영'!$B$238:$S$251,'제세공과금 및 부담금_운영'!$S$249-'제세공과금 및 부담금_운영'!$S$238+1)/$C$1,CA$20)))</f>
        <v>0</v>
      </c>
      <c r="CC18" s="587">
        <f>IF('제세공과금 및 부담금_운영'!$R$249="임차인부담",0,IF(CC$2=0,$D20,IF(MONTH(CC$3)=1,HLOOKUP(CC$16,'제세공과금 및 부담금_운영'!$B$238:$S$251,'제세공과금 및 부담금_운영'!$S$249-'제세공과금 및 부담금_운영'!$S$238+1)/$C$1,CB$20)))</f>
        <v>0</v>
      </c>
      <c r="CD18" s="587">
        <f>IF('제세공과금 및 부담금_운영'!$R$249="임차인부담",0,IF(CD$2=0,$D20,IF(MONTH(CD$3)=1,HLOOKUP(CD$16,'제세공과금 및 부담금_운영'!$B$238:$S$251,'제세공과금 및 부담금_운영'!$S$249-'제세공과금 및 부담금_운영'!$S$238+1)/$C$1,CC$20)))</f>
        <v>0</v>
      </c>
      <c r="CE18" s="587">
        <f>IF('제세공과금 및 부담금_운영'!$R$249="임차인부담",0,IF(CE$2=0,$D20,IF(MONTH(CE$3)=1,HLOOKUP(CE$16,'제세공과금 및 부담금_운영'!$B$238:$S$251,'제세공과금 및 부담금_운영'!$S$249-'제세공과금 및 부담금_운영'!$S$238+1)/$C$1,CD$20)))</f>
        <v>0</v>
      </c>
      <c r="CF18" s="587">
        <f>IF('제세공과금 및 부담금_운영'!$R$249="임차인부담",0,IF(CF$2=0,$D20,IF(MONTH(CF$3)=1,HLOOKUP(CF$16,'제세공과금 및 부담금_운영'!$B$238:$S$251,'제세공과금 및 부담금_운영'!$S$249-'제세공과금 및 부담금_운영'!$S$238+1)/$C$1,CE$20)))</f>
        <v>0</v>
      </c>
      <c r="CG18" s="587">
        <f>IF('제세공과금 및 부담금_운영'!$R$249="임차인부담",0,IF(CG$2=0,$D20,IF(MONTH(CG$3)=1,HLOOKUP(CG$16,'제세공과금 및 부담금_운영'!$B$238:$S$251,'제세공과금 및 부담금_운영'!$S$249-'제세공과금 및 부담금_운영'!$S$238+1)/$C$1,CF$20)))</f>
        <v>0</v>
      </c>
      <c r="CH18" s="587">
        <f>IF('제세공과금 및 부담금_운영'!$R$249="임차인부담",0,IF(CH$2=0,$D20,IF(MONTH(CH$3)=1,HLOOKUP(CH$16,'제세공과금 및 부담금_운영'!$B$238:$S$251,'제세공과금 및 부담금_운영'!$S$249-'제세공과금 및 부담금_운영'!$S$238+1)/$C$1,CG$20)))</f>
        <v>0</v>
      </c>
      <c r="CI18" s="587">
        <f>IF('제세공과금 및 부담금_운영'!$R$249="임차인부담",0,IF(CI$2=0,$D20,IF(MONTH(CI$3)=1,HLOOKUP(CI$16,'제세공과금 및 부담금_운영'!$B$238:$S$251,'제세공과금 및 부담금_운영'!$S$249-'제세공과금 및 부담금_운영'!$S$238+1)/$C$1,CH$20)))</f>
        <v>0</v>
      </c>
      <c r="CJ18" s="587">
        <f>IF('제세공과금 및 부담금_운영'!$R$249="임차인부담",0,IF(CJ$2=0,$D20,IF(MONTH(CJ$3)=1,HLOOKUP(CJ$16,'제세공과금 및 부담금_운영'!$B$238:$S$251,'제세공과금 및 부담금_운영'!$S$249-'제세공과금 및 부담금_운영'!$S$238+1)/$C$1,CI$20)))</f>
        <v>0</v>
      </c>
      <c r="CK18" s="587">
        <f>IF('제세공과금 및 부담금_운영'!$R$249="임차인부담",0,IF(CK$2=0,$D20,IF(MONTH(CK$3)=1,HLOOKUP(CK$16,'제세공과금 및 부담금_운영'!$B$238:$S$251,'제세공과금 및 부담금_운영'!$S$249-'제세공과금 및 부담금_운영'!$S$238+1)/$C$1,CJ$20)))</f>
        <v>0</v>
      </c>
      <c r="CL18" s="587">
        <f>IF('제세공과금 및 부담금_운영'!$R$249="임차인부담",0,IF(CL$2=0,$D20,IF(MONTH(CL$3)=1,HLOOKUP(CL$16,'제세공과금 및 부담금_운영'!$B$238:$S$251,'제세공과금 및 부담금_운영'!$S$249-'제세공과금 및 부담금_운영'!$S$238+1)/$C$1,CK$20)))</f>
        <v>0</v>
      </c>
      <c r="CM18" s="587">
        <f>IF('제세공과금 및 부담금_운영'!$R$249="임차인부담",0,IF(CM$2=0,$D20,IF(MONTH(CM$3)=1,HLOOKUP(CM$16,'제세공과금 및 부담금_운영'!$B$238:$S$251,'제세공과금 및 부담금_운영'!$S$249-'제세공과금 및 부담금_운영'!$S$238+1)/$C$1,CL$20)))</f>
        <v>0</v>
      </c>
      <c r="CN18" s="587">
        <f>IF('제세공과금 및 부담금_운영'!$R$249="임차인부담",0,IF(CN$2=0,$D20,IF(MONTH(CN$3)=1,HLOOKUP(CN$16,'제세공과금 및 부담금_운영'!$B$238:$S$251,'제세공과금 및 부담금_운영'!$S$249-'제세공과금 및 부담금_운영'!$S$238+1)/$C$1,CM$20)))</f>
        <v>0</v>
      </c>
      <c r="CO18" s="587">
        <f>IF('제세공과금 및 부담금_운영'!$R$249="임차인부담",0,IF(CO$2=0,$D20,IF(MONTH(CO$3)=1,HLOOKUP(CO$16,'제세공과금 및 부담금_운영'!$B$238:$S$251,'제세공과금 및 부담금_운영'!$S$249-'제세공과금 및 부담금_운영'!$S$238+1)/$C$1,CN$20)))</f>
        <v>0</v>
      </c>
      <c r="CP18" s="587">
        <f>IF('제세공과금 및 부담금_운영'!$R$249="임차인부담",0,IF(CP$2=0,$D20,IF(MONTH(CP$3)=1,HLOOKUP(CP$16,'제세공과금 및 부담금_운영'!$B$238:$S$251,'제세공과금 및 부담금_운영'!$S$249-'제세공과금 및 부담금_운영'!$S$238+1)/$C$1,CO$20)))</f>
        <v>0</v>
      </c>
      <c r="CQ18" s="587">
        <f>IF('제세공과금 및 부담금_운영'!$R$249="임차인부담",0,IF(CQ$2=0,$D20,IF(MONTH(CQ$3)=1,HLOOKUP(CQ$16,'제세공과금 및 부담금_운영'!$B$238:$S$251,'제세공과금 및 부담금_운영'!$S$249-'제세공과금 및 부담금_운영'!$S$238+1)/$C$1,CP$20)))</f>
        <v>0</v>
      </c>
      <c r="CR18" s="587">
        <f>IF('제세공과금 및 부담금_운영'!$R$249="임차인부담",0,IF(CR$2=0,$D20,IF(MONTH(CR$3)=1,HLOOKUP(CR$16,'제세공과금 및 부담금_운영'!$B$238:$S$251,'제세공과금 및 부담금_운영'!$S$249-'제세공과금 및 부담금_운영'!$S$238+1)/$C$1,CQ$20)))</f>
        <v>0</v>
      </c>
      <c r="CS18" s="587">
        <f>IF('제세공과금 및 부담금_운영'!$R$249="임차인부담",0,IF(CS$2=0,$D20,IF(MONTH(CS$3)=1,HLOOKUP(CS$16,'제세공과금 및 부담금_운영'!$B$238:$S$251,'제세공과금 및 부담금_운영'!$S$249-'제세공과금 및 부담금_운영'!$S$238+1)/$C$1,CR$20)))</f>
        <v>0</v>
      </c>
      <c r="CT18" s="587">
        <f>IF('제세공과금 및 부담금_운영'!$R$249="임차인부담",0,IF(CT$2=0,$D20,IF(MONTH(CT$3)=1,HLOOKUP(CT$16,'제세공과금 및 부담금_운영'!$B$238:$S$251,'제세공과금 및 부담금_운영'!$S$249-'제세공과금 및 부담금_운영'!$S$238+1)/$C$1,CS$20)))</f>
        <v>0</v>
      </c>
      <c r="CU18" s="587">
        <f>IF('제세공과금 및 부담금_운영'!$R$249="임차인부담",0,IF(CU$2=0,$D20,IF(MONTH(CU$3)=1,HLOOKUP(CU$16,'제세공과금 및 부담금_운영'!$B$238:$S$251,'제세공과금 및 부담금_운영'!$S$249-'제세공과금 및 부담금_운영'!$S$238+1)/$C$1,CT$20)))</f>
        <v>0</v>
      </c>
      <c r="CV18" s="587">
        <f>IF('제세공과금 및 부담금_운영'!$R$249="임차인부담",0,IF(CV$2=0,$D20,IF(MONTH(CV$3)=1,HLOOKUP(CV$16,'제세공과금 및 부담금_운영'!$B$238:$S$251,'제세공과금 및 부담금_운영'!$S$249-'제세공과금 및 부담금_운영'!$S$238+1)/$C$1,CU$20)))</f>
        <v>0</v>
      </c>
      <c r="CW18" s="587">
        <f>IF('제세공과금 및 부담금_운영'!$R$249="임차인부담",0,IF(CW$2=0,$D20,IF(MONTH(CW$3)=1,HLOOKUP(CW$16,'제세공과금 및 부담금_운영'!$B$238:$S$251,'제세공과금 및 부담금_운영'!$S$249-'제세공과금 및 부담금_운영'!$S$238+1)/$C$1,CV$20)))</f>
        <v>0</v>
      </c>
      <c r="CX18" s="587">
        <f>IF('제세공과금 및 부담금_운영'!$R$249="임차인부담",0,IF(CX$2=0,$D20,IF(MONTH(CX$3)=1,HLOOKUP(CX$16,'제세공과금 및 부담금_운영'!$B$238:$S$251,'제세공과금 및 부담금_운영'!$S$249-'제세공과금 및 부담금_운영'!$S$238+1)/$C$1,CW$20)))</f>
        <v>0</v>
      </c>
      <c r="CY18" s="587">
        <f>IF('제세공과금 및 부담금_운영'!$R$249="임차인부담",0,IF(CY$2=0,$D20,IF(MONTH(CY$3)=1,HLOOKUP(CY$16,'제세공과금 및 부담금_운영'!$B$238:$S$251,'제세공과금 및 부담금_운영'!$S$249-'제세공과금 및 부담금_운영'!$S$238+1)/$C$1,CX$20)))</f>
        <v>0</v>
      </c>
      <c r="CZ18" s="587">
        <f>IF('제세공과금 및 부담금_운영'!$R$249="임차인부담",0,IF(CZ$2=0,$D20,IF(MONTH(CZ$3)=1,HLOOKUP(CZ$16,'제세공과금 및 부담금_운영'!$B$238:$S$251,'제세공과금 및 부담금_운영'!$S$249-'제세공과금 및 부담금_운영'!$S$238+1)/$C$1,CY$20)))</f>
        <v>0</v>
      </c>
      <c r="DA18" s="587">
        <f>IF('제세공과금 및 부담금_운영'!$R$249="임차인부담",0,IF(DA$2=0,$D20,IF(MONTH(DA$3)=1,HLOOKUP(DA$16,'제세공과금 및 부담금_운영'!$B$238:$S$251,'제세공과금 및 부담금_운영'!$S$249-'제세공과금 및 부담금_운영'!$S$238+1)/$C$1,CZ$20)))</f>
        <v>0</v>
      </c>
      <c r="DB18" s="587">
        <f>IF('제세공과금 및 부담금_운영'!$R$249="임차인부담",0,IF(DB$2=0,$D20,IF(MONTH(DB$3)=1,HLOOKUP(DB$16,'제세공과금 및 부담금_운영'!$B$238:$S$251,'제세공과금 및 부담금_운영'!$S$249-'제세공과금 및 부담금_운영'!$S$238+1)/$C$1,DA$20)))</f>
        <v>0</v>
      </c>
      <c r="DC18" s="587">
        <f>IF('제세공과금 및 부담금_운영'!$R$249="임차인부담",0,IF(DC$2=0,$D20,IF(MONTH(DC$3)=1,HLOOKUP(DC$16,'제세공과금 및 부담금_운영'!$B$238:$S$251,'제세공과금 및 부담금_운영'!$S$249-'제세공과금 및 부담금_운영'!$S$238+1)/$C$1,DB$20)))</f>
        <v>0</v>
      </c>
      <c r="DD18" s="587">
        <f>IF('제세공과금 및 부담금_운영'!$R$249="임차인부담",0,IF(DD$2=0,$D20,IF(MONTH(DD$3)=1,HLOOKUP(DD$16,'제세공과금 및 부담금_운영'!$B$238:$S$251,'제세공과금 및 부담금_운영'!$S$249-'제세공과금 및 부담금_운영'!$S$238+1)/$C$1,DC$20)))</f>
        <v>0</v>
      </c>
      <c r="DE18" s="587">
        <f>IF('제세공과금 및 부담금_운영'!$R$249="임차인부담",0,IF(DE$2=0,$D20,IF(MONTH(DE$3)=1,HLOOKUP(DE$16,'제세공과금 및 부담금_운영'!$B$238:$S$251,'제세공과금 및 부담금_운영'!$S$249-'제세공과금 및 부담금_운영'!$S$238+1)/$C$1,DD$20)))</f>
        <v>0</v>
      </c>
      <c r="DF18" s="587">
        <f>IF('제세공과금 및 부담금_운영'!$R$249="임차인부담",0,IF(DF$2=0,$D20,IF(MONTH(DF$3)=1,HLOOKUP(DF$16,'제세공과금 및 부담금_운영'!$B$238:$S$251,'제세공과금 및 부담금_운영'!$S$249-'제세공과금 및 부담금_운영'!$S$238+1)/$C$1,DE$20)))</f>
        <v>0</v>
      </c>
      <c r="DG18" s="587">
        <f>IF('제세공과금 및 부담금_운영'!$R$249="임차인부담",0,IF(DG$2=0,$D20,IF(MONTH(DG$3)=1,HLOOKUP(DG$16,'제세공과금 및 부담금_운영'!$B$238:$S$251,'제세공과금 및 부담금_운영'!$S$249-'제세공과금 및 부담금_운영'!$S$238+1)/$C$1,DF$20)))</f>
        <v>0</v>
      </c>
      <c r="DH18" s="587">
        <f>IF('제세공과금 및 부담금_운영'!$R$249="임차인부담",0,IF(DH$2=0,$D20,IF(MONTH(DH$3)=1,HLOOKUP(DH$16,'제세공과금 및 부담금_운영'!$B$238:$S$251,'제세공과금 및 부담금_운영'!$S$249-'제세공과금 및 부담금_운영'!$S$238+1)/$C$1,DG$20)))</f>
        <v>0</v>
      </c>
      <c r="DI18" s="587">
        <f>IF('제세공과금 및 부담금_운영'!$R$249="임차인부담",0,IF(DI$2=0,$D20,IF(MONTH(DI$3)=1,HLOOKUP(DI$16,'제세공과금 및 부담금_운영'!$B$238:$S$251,'제세공과금 및 부담금_운영'!$S$249-'제세공과금 및 부담금_운영'!$S$238+1)/$C$1,DH$20)))</f>
        <v>0</v>
      </c>
      <c r="DJ18" s="587">
        <f>IF('제세공과금 및 부담금_운영'!$R$249="임차인부담",0,IF(DJ$2=0,$D20,IF(MONTH(DJ$3)=1,HLOOKUP(DJ$16,'제세공과금 및 부담금_운영'!$B$238:$S$251,'제세공과금 및 부담금_운영'!$S$249-'제세공과금 및 부담금_운영'!$S$238+1)/$C$1,DI$20)))</f>
        <v>0</v>
      </c>
      <c r="DK18" s="587">
        <f>IF('제세공과금 및 부담금_운영'!$R$249="임차인부담",0,IF(DK$2=0,$D20,IF(MONTH(DK$3)=1,HLOOKUP(DK$16,'제세공과금 및 부담금_운영'!$B$238:$S$251,'제세공과금 및 부담금_운영'!$S$249-'제세공과금 및 부담금_운영'!$S$238+1)/$C$1,DJ$20)))</f>
        <v>0</v>
      </c>
      <c r="DL18" s="587">
        <f>IF('제세공과금 및 부담금_운영'!$R$249="임차인부담",0,IF(DL$2=0,$D20,IF(MONTH(DL$3)=1,HLOOKUP(DL$16,'제세공과금 및 부담금_운영'!$B$238:$S$251,'제세공과금 및 부담금_운영'!$S$249-'제세공과금 및 부담금_운영'!$S$238+1)/$C$1,DK$20)))</f>
        <v>0</v>
      </c>
      <c r="DM18" s="587">
        <f>IF('제세공과금 및 부담금_운영'!$R$249="임차인부담",0,IF(DM$2=0,$D20,IF(MONTH(DM$3)=1,HLOOKUP(DM$16,'제세공과금 및 부담금_운영'!$B$238:$S$251,'제세공과금 및 부담금_운영'!$S$249-'제세공과금 및 부담금_운영'!$S$238+1)/$C$1,DL$20)))</f>
        <v>0</v>
      </c>
      <c r="DN18" s="587">
        <f>IF('제세공과금 및 부담금_운영'!$R$249="임차인부담",0,IF(DN$2=0,$D20,IF(MONTH(DN$3)=1,HLOOKUP(DN$16,'제세공과금 및 부담금_운영'!$B$238:$S$251,'제세공과금 및 부담금_운영'!$S$249-'제세공과금 및 부담금_운영'!$S$238+1)/$C$1,DM$20)))</f>
        <v>0</v>
      </c>
      <c r="DO18" s="587">
        <f>IF('제세공과금 및 부담금_운영'!$R$249="임차인부담",0,IF(DO$2=0,$D20,IF(MONTH(DO$3)=1,HLOOKUP(DO$16,'제세공과금 및 부담금_운영'!$B$238:$S$251,'제세공과금 및 부담금_운영'!$S$249-'제세공과금 및 부담금_운영'!$S$238+1)/$C$1,DN$20)))</f>
        <v>0</v>
      </c>
      <c r="DP18" s="587">
        <f>IF('제세공과금 및 부담금_운영'!$R$249="임차인부담",0,IF(DP$2=0,$D20,IF(MONTH(DP$3)=1,HLOOKUP(DP$16,'제세공과금 및 부담금_운영'!$B$238:$S$251,'제세공과금 및 부담금_운영'!$S$249-'제세공과금 및 부담금_운영'!$S$238+1)/$C$1,DO$20)))</f>
        <v>0</v>
      </c>
      <c r="DQ18" s="587">
        <f>IF('제세공과금 및 부담금_운영'!$R$249="임차인부담",0,IF(DQ$2=0,$D20,IF(MONTH(DQ$3)=1,HLOOKUP(DQ$16,'제세공과금 및 부담금_운영'!$B$238:$S$251,'제세공과금 및 부담금_운영'!$S$249-'제세공과금 및 부담금_운영'!$S$238+1)/$C$1,DP$20)))</f>
        <v>0</v>
      </c>
      <c r="DR18" s="587">
        <f>IF('제세공과금 및 부담금_운영'!$R$249="임차인부담",0,IF(DR$2=0,$D20,IF(MONTH(DR$3)=1,HLOOKUP(DR$16,'제세공과금 및 부담금_운영'!$B$238:$S$251,'제세공과금 및 부담금_운영'!$S$249-'제세공과금 및 부담금_운영'!$S$238+1)/$C$1,DQ$20)))</f>
        <v>0</v>
      </c>
      <c r="DS18" s="587">
        <f>IF('제세공과금 및 부담금_운영'!$R$249="임차인부담",0,IF(DS$2=0,$D20,IF(MONTH(DS$3)=1,HLOOKUP(DS$16,'제세공과금 및 부담금_운영'!$B$238:$S$251,'제세공과금 및 부담금_운영'!$S$249-'제세공과금 및 부담금_운영'!$S$238+1)/$C$1,DR$20)))</f>
        <v>0</v>
      </c>
      <c r="DT18" s="587">
        <f>IF('제세공과금 및 부담금_운영'!$R$249="임차인부담",0,IF(DT$2=0,$D20,IF(MONTH(DT$3)=1,HLOOKUP(DT$16,'제세공과금 및 부담금_운영'!$B$238:$S$251,'제세공과금 및 부담금_운영'!$S$249-'제세공과금 및 부담금_운영'!$S$238+1)/$C$1,DS$20)))</f>
        <v>0</v>
      </c>
      <c r="DU18" s="587">
        <f>IF('제세공과금 및 부담금_운영'!$R$249="임차인부담",0,IF(DU$2=0,$D20,IF(MONTH(DU$3)=1,HLOOKUP(DU$16,'제세공과금 및 부담금_운영'!$B$238:$S$251,'제세공과금 및 부담금_운영'!$S$249-'제세공과금 및 부담금_운영'!$S$238+1)/$C$1,DT$20)))</f>
        <v>0</v>
      </c>
      <c r="DV18" s="587">
        <f>IF('제세공과금 및 부담금_운영'!$R$249="임차인부담",0,IF(DV$2=0,$D20,IF(MONTH(DV$3)=1,HLOOKUP(DV$16,'제세공과금 및 부담금_운영'!$B$238:$S$251,'제세공과금 및 부담금_운영'!$S$249-'제세공과금 및 부담금_운영'!$S$238+1)/$C$1,DU$20)))</f>
        <v>0</v>
      </c>
    </row>
    <row r="19" spans="1:126" s="64" customFormat="1" outlineLevel="1" x14ac:dyDescent="0.4">
      <c r="A19" s="724"/>
      <c r="B19" s="598"/>
      <c r="D19" s="805" t="s">
        <v>670</v>
      </c>
      <c r="E19" s="804" t="s">
        <v>815</v>
      </c>
      <c r="F19" s="586">
        <v>0</v>
      </c>
      <c r="G19" s="587">
        <f>IF('제세공과금 및 부담금_운영'!$R$249="임차인부담",0,HLOOKUP(G$16,'제세공과금 및 부담금_운영'!$B$238:$S$251,'제세공과금 및 부담금_운영'!$S$249-'제세공과금 및 부담금_운영'!$S$238+1)/$C$1*G$4/G$17)</f>
        <v>0</v>
      </c>
      <c r="H19" s="587">
        <f>IF('제세공과금 및 부담금_운영'!$R$249="임차인부담",0,HLOOKUP(H$16,'제세공과금 및 부담금_운영'!$B$238:$S$251,'제세공과금 및 부담금_운영'!$S$249-'제세공과금 및 부담금_운영'!$S$238+1)/$C$1*H$4/H$17)</f>
        <v>0</v>
      </c>
      <c r="I19" s="587">
        <f>IF('제세공과금 및 부담금_운영'!$R$249="임차인부담",0,HLOOKUP(I$16,'제세공과금 및 부담금_운영'!$B$238:$S$251,'제세공과금 및 부담금_운영'!$S$249-'제세공과금 및 부담금_운영'!$S$238+1)/$C$1*I$4/I$17)</f>
        <v>0</v>
      </c>
      <c r="J19" s="587">
        <f>IF('제세공과금 및 부담금_운영'!$R$249="임차인부담",0,HLOOKUP(J$16,'제세공과금 및 부담금_운영'!$B$238:$S$251,'제세공과금 및 부담금_운영'!$S$249-'제세공과금 및 부담금_운영'!$S$238+1)/$C$1*J$4/J$17)</f>
        <v>0</v>
      </c>
      <c r="K19" s="587">
        <f>IF('제세공과금 및 부담금_운영'!$R$249="임차인부담",0,HLOOKUP(K$16,'제세공과금 및 부담금_운영'!$B$238:$S$251,'제세공과금 및 부담금_운영'!$S$249-'제세공과금 및 부담금_운영'!$S$238+1)/$C$1*K$4/K$17)</f>
        <v>0</v>
      </c>
      <c r="L19" s="587">
        <f>IF('제세공과금 및 부담금_운영'!$R$249="임차인부담",0,HLOOKUP(L$16,'제세공과금 및 부담금_운영'!$B$238:$S$251,'제세공과금 및 부담금_운영'!$S$249-'제세공과금 및 부담금_운영'!$S$238+1)/$C$1*L$4/L$17)</f>
        <v>0</v>
      </c>
      <c r="M19" s="587">
        <f>IF('제세공과금 및 부담금_운영'!$R$249="임차인부담",0,HLOOKUP(M$16,'제세공과금 및 부담금_운영'!$B$238:$S$251,'제세공과금 및 부담금_운영'!$S$249-'제세공과금 및 부담금_운영'!$S$238+1)/$C$1*M$4/M$17)</f>
        <v>0</v>
      </c>
      <c r="N19" s="587">
        <f>IF('제세공과금 및 부담금_운영'!$R$249="임차인부담",0,HLOOKUP(N$16,'제세공과금 및 부담금_운영'!$B$238:$S$251,'제세공과금 및 부담금_운영'!$S$249-'제세공과금 및 부담금_운영'!$S$238+1)/$C$1*N$4/N$17)</f>
        <v>0</v>
      </c>
      <c r="O19" s="587">
        <f>IF('제세공과금 및 부담금_운영'!$R$249="임차인부담",0,HLOOKUP(O$16,'제세공과금 및 부담금_운영'!$B$238:$S$251,'제세공과금 및 부담금_운영'!$S$249-'제세공과금 및 부담금_운영'!$S$238+1)/$C$1*O$4/O$17)</f>
        <v>0</v>
      </c>
      <c r="P19" s="587">
        <f>IF('제세공과금 및 부담금_운영'!$R$249="임차인부담",0,HLOOKUP(P$16,'제세공과금 및 부담금_운영'!$B$238:$S$251,'제세공과금 및 부담금_운영'!$S$249-'제세공과금 및 부담금_운영'!$S$238+1)/$C$1*P$4/P$17)</f>
        <v>0</v>
      </c>
      <c r="Q19" s="587">
        <f>IF('제세공과금 및 부담금_운영'!$R$249="임차인부담",0,HLOOKUP(Q$16,'제세공과금 및 부담금_운영'!$B$238:$S$251,'제세공과금 및 부담금_운영'!$S$249-'제세공과금 및 부담금_운영'!$S$238+1)/$C$1*Q$4/Q$17)</f>
        <v>0</v>
      </c>
      <c r="R19" s="587">
        <f>IF('제세공과금 및 부담금_운영'!$R$249="임차인부담",0,HLOOKUP(R$16,'제세공과금 및 부담금_운영'!$B$238:$S$251,'제세공과금 및 부담금_운영'!$S$249-'제세공과금 및 부담금_운영'!$S$238+1)/$C$1*R$4/R$17)</f>
        <v>0</v>
      </c>
      <c r="S19" s="587">
        <f>IF('제세공과금 및 부담금_운영'!$R$249="임차인부담",0,HLOOKUP(S$16,'제세공과금 및 부담금_운영'!$B$238:$S$251,'제세공과금 및 부담금_운영'!$S$249-'제세공과금 및 부담금_운영'!$S$238+1)/$C$1*S$4/S$17)</f>
        <v>0</v>
      </c>
      <c r="T19" s="587">
        <f>IF('제세공과금 및 부담금_운영'!$R$249="임차인부담",0,HLOOKUP(T$16,'제세공과금 및 부담금_운영'!$B$238:$S$251,'제세공과금 및 부담금_운영'!$S$249-'제세공과금 및 부담금_운영'!$S$238+1)/$C$1*T$4/T$17)</f>
        <v>0</v>
      </c>
      <c r="U19" s="587">
        <f>IF('제세공과금 및 부담금_운영'!$R$249="임차인부담",0,HLOOKUP(U$16,'제세공과금 및 부담금_운영'!$B$238:$S$251,'제세공과금 및 부담금_운영'!$S$249-'제세공과금 및 부담금_운영'!$S$238+1)/$C$1*U$4/U$17)</f>
        <v>0</v>
      </c>
      <c r="V19" s="587">
        <f>IF('제세공과금 및 부담금_운영'!$R$249="임차인부담",0,HLOOKUP(V$16,'제세공과금 및 부담금_운영'!$B$238:$S$251,'제세공과금 및 부담금_운영'!$S$249-'제세공과금 및 부담금_운영'!$S$238+1)/$C$1*V$4/V$17)</f>
        <v>0</v>
      </c>
      <c r="W19" s="587">
        <f>IF('제세공과금 및 부담금_운영'!$R$249="임차인부담",0,HLOOKUP(W$16,'제세공과금 및 부담금_운영'!$B$238:$S$251,'제세공과금 및 부담금_운영'!$S$249-'제세공과금 및 부담금_운영'!$S$238+1)/$C$1*W$4/W$17)</f>
        <v>0</v>
      </c>
      <c r="X19" s="587">
        <f>IF('제세공과금 및 부담금_운영'!$R$249="임차인부담",0,HLOOKUP(X$16,'제세공과금 및 부담금_운영'!$B$238:$S$251,'제세공과금 및 부담금_운영'!$S$249-'제세공과금 및 부담금_운영'!$S$238+1)/$C$1*X$4/X$17)</f>
        <v>0</v>
      </c>
      <c r="Y19" s="587">
        <f>IF('제세공과금 및 부담금_운영'!$R$249="임차인부담",0,HLOOKUP(Y$16,'제세공과금 및 부담금_운영'!$B$238:$S$251,'제세공과금 및 부담금_운영'!$S$249-'제세공과금 및 부담금_운영'!$S$238+1)/$C$1*Y$4/Y$17)</f>
        <v>0</v>
      </c>
      <c r="Z19" s="587">
        <f>IF('제세공과금 및 부담금_운영'!$R$249="임차인부담",0,HLOOKUP(Z$16,'제세공과금 및 부담금_운영'!$B$238:$S$251,'제세공과금 및 부담금_운영'!$S$249-'제세공과금 및 부담금_운영'!$S$238+1)/$C$1*Z$4/Z$17)</f>
        <v>0</v>
      </c>
      <c r="AA19" s="587">
        <f>IF('제세공과금 및 부담금_운영'!$R$249="임차인부담",0,HLOOKUP(AA$16,'제세공과금 및 부담금_운영'!$B$238:$S$251,'제세공과금 및 부담금_운영'!$S$249-'제세공과금 및 부담금_운영'!$S$238+1)/$C$1*AA$4/AA$17)</f>
        <v>0</v>
      </c>
      <c r="AB19" s="587">
        <f>IF('제세공과금 및 부담금_운영'!$R$249="임차인부담",0,HLOOKUP(AB$16,'제세공과금 및 부담금_운영'!$B$238:$S$251,'제세공과금 및 부담금_운영'!$S$249-'제세공과금 및 부담금_운영'!$S$238+1)/$C$1*AB$4/AB$17)</f>
        <v>0</v>
      </c>
      <c r="AC19" s="587">
        <f>IF('제세공과금 및 부담금_운영'!$R$249="임차인부담",0,HLOOKUP(AC$16,'제세공과금 및 부담금_운영'!$B$238:$S$251,'제세공과금 및 부담금_운영'!$S$249-'제세공과금 및 부담금_운영'!$S$238+1)/$C$1*AC$4/AC$17)</f>
        <v>0</v>
      </c>
      <c r="AD19" s="587">
        <f>IF('제세공과금 및 부담금_운영'!$R$249="임차인부담",0,HLOOKUP(AD$16,'제세공과금 및 부담금_운영'!$B$238:$S$251,'제세공과금 및 부담금_운영'!$S$249-'제세공과금 및 부담금_운영'!$S$238+1)/$C$1*AD$4/AD$17)</f>
        <v>0</v>
      </c>
      <c r="AE19" s="587">
        <f>IF('제세공과금 및 부담금_운영'!$R$249="임차인부담",0,HLOOKUP(AE$16,'제세공과금 및 부담금_운영'!$B$238:$S$251,'제세공과금 및 부담금_운영'!$S$249-'제세공과금 및 부담금_운영'!$S$238+1)/$C$1*AE$4/AE$17)</f>
        <v>0</v>
      </c>
      <c r="AF19" s="587">
        <f>IF('제세공과금 및 부담금_운영'!$R$249="임차인부담",0,HLOOKUP(AF$16,'제세공과금 및 부담금_운영'!$B$238:$S$251,'제세공과금 및 부담금_운영'!$S$249-'제세공과금 및 부담금_운영'!$S$238+1)/$C$1*AF$4/AF$17)</f>
        <v>0</v>
      </c>
      <c r="AG19" s="587">
        <f>IF('제세공과금 및 부담금_운영'!$R$249="임차인부담",0,HLOOKUP(AG$16,'제세공과금 및 부담금_운영'!$B$238:$S$251,'제세공과금 및 부담금_운영'!$S$249-'제세공과금 및 부담금_운영'!$S$238+1)/$C$1*AG$4/AG$17)</f>
        <v>0</v>
      </c>
      <c r="AH19" s="587">
        <f>IF('제세공과금 및 부담금_운영'!$R$249="임차인부담",0,HLOOKUP(AH$16,'제세공과금 및 부담금_운영'!$B$238:$S$251,'제세공과금 및 부담금_운영'!$S$249-'제세공과금 및 부담금_운영'!$S$238+1)/$C$1*AH$4/AH$17)</f>
        <v>0</v>
      </c>
      <c r="AI19" s="587">
        <f>IF('제세공과금 및 부담금_운영'!$R$249="임차인부담",0,HLOOKUP(AI$16,'제세공과금 및 부담금_운영'!$B$238:$S$251,'제세공과금 및 부담금_운영'!$S$249-'제세공과금 및 부담금_운영'!$S$238+1)/$C$1*AI$4/AI$17)</f>
        <v>0</v>
      </c>
      <c r="AJ19" s="587">
        <f>IF('제세공과금 및 부담금_운영'!$R$249="임차인부담",0,HLOOKUP(AJ$16,'제세공과금 및 부담금_운영'!$B$238:$S$251,'제세공과금 및 부담금_운영'!$S$249-'제세공과금 및 부담금_운영'!$S$238+1)/$C$1*AJ$4/AJ$17)</f>
        <v>0</v>
      </c>
      <c r="AK19" s="587">
        <f>IF('제세공과금 및 부담금_운영'!$R$249="임차인부담",0,HLOOKUP(AK$16,'제세공과금 및 부담금_운영'!$B$238:$S$251,'제세공과금 및 부담금_운영'!$S$249-'제세공과금 및 부담금_운영'!$S$238+1)/$C$1*AK$4/AK$17)</f>
        <v>0</v>
      </c>
      <c r="AL19" s="587">
        <f>IF('제세공과금 및 부담금_운영'!$R$249="임차인부담",0,HLOOKUP(AL$16,'제세공과금 및 부담금_운영'!$B$238:$S$251,'제세공과금 및 부담금_운영'!$S$249-'제세공과금 및 부담금_운영'!$S$238+1)/$C$1*AL$4/AL$17)</f>
        <v>0</v>
      </c>
      <c r="AM19" s="587">
        <f>IF('제세공과금 및 부담금_운영'!$R$249="임차인부담",0,HLOOKUP(AM$16,'제세공과금 및 부담금_운영'!$B$238:$S$251,'제세공과금 및 부담금_운영'!$S$249-'제세공과금 및 부담금_운영'!$S$238+1)/$C$1*AM$4/AM$17)</f>
        <v>0</v>
      </c>
      <c r="AN19" s="587">
        <f>IF('제세공과금 및 부담금_운영'!$R$249="임차인부담",0,HLOOKUP(AN$16,'제세공과금 및 부담금_운영'!$B$238:$S$251,'제세공과금 및 부담금_운영'!$S$249-'제세공과금 및 부담금_운영'!$S$238+1)/$C$1*AN$4/AN$17)</f>
        <v>0</v>
      </c>
      <c r="AO19" s="587">
        <f>IF('제세공과금 및 부담금_운영'!$R$249="임차인부담",0,HLOOKUP(AO$16,'제세공과금 및 부담금_운영'!$B$238:$S$251,'제세공과금 및 부담금_운영'!$S$249-'제세공과금 및 부담금_운영'!$S$238+1)/$C$1*AO$4/AO$17)</f>
        <v>0</v>
      </c>
      <c r="AP19" s="587">
        <f>IF('제세공과금 및 부담금_운영'!$R$249="임차인부담",0,HLOOKUP(AP$16,'제세공과금 및 부담금_운영'!$B$238:$S$251,'제세공과금 및 부담금_운영'!$S$249-'제세공과금 및 부담금_운영'!$S$238+1)/$C$1*AP$4/AP$17)</f>
        <v>0</v>
      </c>
      <c r="AQ19" s="587">
        <f>IF('제세공과금 및 부담금_운영'!$R$249="임차인부담",0,HLOOKUP(AQ$16,'제세공과금 및 부담금_운영'!$B$238:$S$251,'제세공과금 및 부담금_운영'!$S$249-'제세공과금 및 부담금_운영'!$S$238+1)/$C$1*AQ$4/AQ$17)</f>
        <v>0</v>
      </c>
      <c r="AR19" s="587">
        <f>IF('제세공과금 및 부담금_운영'!$R$249="임차인부담",0,HLOOKUP(AR$16,'제세공과금 및 부담금_운영'!$B$238:$S$251,'제세공과금 및 부담금_운영'!$S$249-'제세공과금 및 부담금_운영'!$S$238+1)/$C$1*AR$4/AR$17)</f>
        <v>0</v>
      </c>
      <c r="AS19" s="587">
        <f>IF('제세공과금 및 부담금_운영'!$R$249="임차인부담",0,HLOOKUP(AS$16,'제세공과금 및 부담금_운영'!$B$238:$S$251,'제세공과금 및 부담금_운영'!$S$249-'제세공과금 및 부담금_운영'!$S$238+1)/$C$1*AS$4/AS$17)</f>
        <v>0</v>
      </c>
      <c r="AT19" s="587">
        <f>IF('제세공과금 및 부담금_운영'!$R$249="임차인부담",0,HLOOKUP(AT$16,'제세공과금 및 부담금_운영'!$B$238:$S$251,'제세공과금 및 부담금_운영'!$S$249-'제세공과금 및 부담금_운영'!$S$238+1)/$C$1*AT$4/AT$17)</f>
        <v>0</v>
      </c>
      <c r="AU19" s="587">
        <f>IF('제세공과금 및 부담금_운영'!$R$249="임차인부담",0,HLOOKUP(AU$16,'제세공과금 및 부담금_운영'!$B$238:$S$251,'제세공과금 및 부담금_운영'!$S$249-'제세공과금 및 부담금_운영'!$S$238+1)/$C$1*AU$4/AU$17)</f>
        <v>0</v>
      </c>
      <c r="AV19" s="587">
        <f>IF('제세공과금 및 부담금_운영'!$R$249="임차인부담",0,HLOOKUP(AV$16,'제세공과금 및 부담금_운영'!$B$238:$S$251,'제세공과금 및 부담금_운영'!$S$249-'제세공과금 및 부담금_운영'!$S$238+1)/$C$1*AV$4/AV$17)</f>
        <v>0</v>
      </c>
      <c r="AW19" s="587">
        <f>IF('제세공과금 및 부담금_운영'!$R$249="임차인부담",0,HLOOKUP(AW$16,'제세공과금 및 부담금_운영'!$B$238:$S$251,'제세공과금 및 부담금_운영'!$S$249-'제세공과금 및 부담금_운영'!$S$238+1)/$C$1*AW$4/AW$17)</f>
        <v>0</v>
      </c>
      <c r="AX19" s="587">
        <f>IF('제세공과금 및 부담금_운영'!$R$249="임차인부담",0,HLOOKUP(AX$16,'제세공과금 및 부담금_운영'!$B$238:$S$251,'제세공과금 및 부담금_운영'!$S$249-'제세공과금 및 부담금_운영'!$S$238+1)/$C$1*AX$4/AX$17)</f>
        <v>0</v>
      </c>
      <c r="AY19" s="587">
        <f>IF('제세공과금 및 부담금_운영'!$R$249="임차인부담",0,HLOOKUP(AY$16,'제세공과금 및 부담금_운영'!$B$238:$S$251,'제세공과금 및 부담금_운영'!$S$249-'제세공과금 및 부담금_운영'!$S$238+1)/$C$1*AY$4/AY$17)</f>
        <v>0</v>
      </c>
      <c r="AZ19" s="587">
        <f>IF('제세공과금 및 부담금_운영'!$R$249="임차인부담",0,HLOOKUP(AZ$16,'제세공과금 및 부담금_운영'!$B$238:$S$251,'제세공과금 및 부담금_운영'!$S$249-'제세공과금 및 부담금_운영'!$S$238+1)/$C$1*AZ$4/AZ$17)</f>
        <v>0</v>
      </c>
      <c r="BA19" s="587">
        <f>IF('제세공과금 및 부담금_운영'!$R$249="임차인부담",0,HLOOKUP(BA$16,'제세공과금 및 부담금_운영'!$B$238:$S$251,'제세공과금 및 부담금_운영'!$S$249-'제세공과금 및 부담금_운영'!$S$238+1)/$C$1*BA$4/BA$17)</f>
        <v>0</v>
      </c>
      <c r="BB19" s="587">
        <f>IF('제세공과금 및 부담금_운영'!$R$249="임차인부담",0,HLOOKUP(BB$16,'제세공과금 및 부담금_운영'!$B$238:$S$251,'제세공과금 및 부담금_운영'!$S$249-'제세공과금 및 부담금_운영'!$S$238+1)/$C$1*BB$4/BB$17)</f>
        <v>0</v>
      </c>
      <c r="BC19" s="587">
        <f>IF('제세공과금 및 부담금_운영'!$R$249="임차인부담",0,HLOOKUP(BC$16,'제세공과금 및 부담금_운영'!$B$238:$S$251,'제세공과금 및 부담금_운영'!$S$249-'제세공과금 및 부담금_운영'!$S$238+1)/$C$1*BC$4/BC$17)</f>
        <v>0</v>
      </c>
      <c r="BD19" s="587">
        <f>IF('제세공과금 및 부담금_운영'!$R$249="임차인부담",0,HLOOKUP(BD$16,'제세공과금 및 부담금_운영'!$B$238:$S$251,'제세공과금 및 부담금_운영'!$S$249-'제세공과금 및 부담금_운영'!$S$238+1)/$C$1*BD$4/BD$17)</f>
        <v>0</v>
      </c>
      <c r="BE19" s="587">
        <f>IF('제세공과금 및 부담금_운영'!$R$249="임차인부담",0,HLOOKUP(BE$16,'제세공과금 및 부담금_운영'!$B$238:$S$251,'제세공과금 및 부담금_운영'!$S$249-'제세공과금 및 부담금_운영'!$S$238+1)/$C$1*BE$4/BE$17)</f>
        <v>0</v>
      </c>
      <c r="BF19" s="587">
        <f>IF('제세공과금 및 부담금_운영'!$R$249="임차인부담",0,HLOOKUP(BF$16,'제세공과금 및 부담금_운영'!$B$238:$S$251,'제세공과금 및 부담금_운영'!$S$249-'제세공과금 및 부담금_운영'!$S$238+1)/$C$1*BF$4/BF$17)</f>
        <v>0</v>
      </c>
      <c r="BG19" s="587">
        <f>IF('제세공과금 및 부담금_운영'!$R$249="임차인부담",0,HLOOKUP(BG$16,'제세공과금 및 부담금_운영'!$B$238:$S$251,'제세공과금 및 부담금_운영'!$S$249-'제세공과금 및 부담금_운영'!$S$238+1)/$C$1*BG$4/BG$17)</f>
        <v>0</v>
      </c>
      <c r="BH19" s="587">
        <f>IF('제세공과금 및 부담금_운영'!$R$249="임차인부담",0,HLOOKUP(BH$16,'제세공과금 및 부담금_운영'!$B$238:$S$251,'제세공과금 및 부담금_운영'!$S$249-'제세공과금 및 부담금_운영'!$S$238+1)/$C$1*BH$4/BH$17)</f>
        <v>0</v>
      </c>
      <c r="BI19" s="587">
        <f>IF('제세공과금 및 부담금_운영'!$R$249="임차인부담",0,HLOOKUP(BI$16,'제세공과금 및 부담금_운영'!$B$238:$S$251,'제세공과금 및 부담금_운영'!$S$249-'제세공과금 및 부담금_운영'!$S$238+1)/$C$1*BI$4/BI$17)</f>
        <v>0</v>
      </c>
      <c r="BJ19" s="587">
        <f>IF('제세공과금 및 부담금_운영'!$R$249="임차인부담",0,HLOOKUP(BJ$16,'제세공과금 및 부담금_운영'!$B$238:$S$251,'제세공과금 및 부담금_운영'!$S$249-'제세공과금 및 부담금_운영'!$S$238+1)/$C$1*BJ$4/BJ$17)</f>
        <v>0</v>
      </c>
      <c r="BK19" s="587">
        <f>IF('제세공과금 및 부담금_운영'!$R$249="임차인부담",0,HLOOKUP(BK$16,'제세공과금 및 부담금_운영'!$B$238:$S$251,'제세공과금 및 부담금_운영'!$S$249-'제세공과금 및 부담금_운영'!$S$238+1)/$C$1*BK$4/BK$17)</f>
        <v>0</v>
      </c>
      <c r="BL19" s="587">
        <f>IF('제세공과금 및 부담금_운영'!$R$249="임차인부담",0,HLOOKUP(BL$16,'제세공과금 및 부담금_운영'!$B$238:$S$251,'제세공과금 및 부담금_운영'!$S$249-'제세공과금 및 부담금_운영'!$S$238+1)/$C$1*BL$4/BL$17)</f>
        <v>0</v>
      </c>
      <c r="BM19" s="587">
        <f>IF('제세공과금 및 부담금_운영'!$R$249="임차인부담",0,HLOOKUP(BM$16,'제세공과금 및 부담금_운영'!$B$238:$S$251,'제세공과금 및 부담금_운영'!$S$249-'제세공과금 및 부담금_운영'!$S$238+1)/$C$1*BM$4/BM$17)</f>
        <v>0</v>
      </c>
      <c r="BN19" s="587">
        <f>IF('제세공과금 및 부담금_운영'!$R$249="임차인부담",0,HLOOKUP(BN$16,'제세공과금 및 부담금_운영'!$B$238:$S$251,'제세공과금 및 부담금_운영'!$S$249-'제세공과금 및 부담금_운영'!$S$238+1)/$C$1*BN$4/BN$17)</f>
        <v>0</v>
      </c>
      <c r="BO19" s="587">
        <f>IF('제세공과금 및 부담금_운영'!$R$249="임차인부담",0,HLOOKUP(BO$16,'제세공과금 및 부담금_운영'!$B$238:$S$251,'제세공과금 및 부담금_운영'!$S$249-'제세공과금 및 부담금_운영'!$S$238+1)/$C$1*BO$4/BO$17)</f>
        <v>0</v>
      </c>
      <c r="BP19" s="587">
        <f>IF('제세공과금 및 부담금_운영'!$R$249="임차인부담",0,HLOOKUP(BP$16,'제세공과금 및 부담금_운영'!$B$238:$S$251,'제세공과금 및 부담금_운영'!$S$249-'제세공과금 및 부담금_운영'!$S$238+1)/$C$1*BP$4/BP$17)</f>
        <v>0</v>
      </c>
      <c r="BQ19" s="587">
        <f>IF('제세공과금 및 부담금_운영'!$R$249="임차인부담",0,HLOOKUP(BQ$16,'제세공과금 및 부담금_운영'!$B$238:$S$251,'제세공과금 및 부담금_운영'!$S$249-'제세공과금 및 부담금_운영'!$S$238+1)/$C$1*BQ$4/BQ$17)</f>
        <v>0</v>
      </c>
      <c r="BR19" s="587">
        <f>IF('제세공과금 및 부담금_운영'!$R$249="임차인부담",0,HLOOKUP(BR$16,'제세공과금 및 부담금_운영'!$B$238:$S$251,'제세공과금 및 부담금_운영'!$S$249-'제세공과금 및 부담금_운영'!$S$238+1)/$C$1*BR$4/BR$17)</f>
        <v>0</v>
      </c>
      <c r="BS19" s="587">
        <f>IF('제세공과금 및 부담금_운영'!$R$249="임차인부담",0,HLOOKUP(BS$16,'제세공과금 및 부담금_운영'!$B$238:$S$251,'제세공과금 및 부담금_운영'!$S$249-'제세공과금 및 부담금_운영'!$S$238+1)/$C$1*BS$4/BS$17)</f>
        <v>0</v>
      </c>
      <c r="BT19" s="587">
        <f>IF('제세공과금 및 부담금_운영'!$R$249="임차인부담",0,HLOOKUP(BT$16,'제세공과금 및 부담금_운영'!$B$238:$S$251,'제세공과금 및 부담금_운영'!$S$249-'제세공과금 및 부담금_운영'!$S$238+1)/$C$1*BT$4/BT$17)</f>
        <v>0</v>
      </c>
      <c r="BU19" s="587">
        <f>IF('제세공과금 및 부담금_운영'!$R$249="임차인부담",0,HLOOKUP(BU$16,'제세공과금 및 부담금_운영'!$B$238:$S$251,'제세공과금 및 부담금_운영'!$S$249-'제세공과금 및 부담금_운영'!$S$238+1)/$C$1*BU$4/BU$17)</f>
        <v>0</v>
      </c>
      <c r="BV19" s="587">
        <f>IF('제세공과금 및 부담금_운영'!$R$249="임차인부담",0,HLOOKUP(BV$16,'제세공과금 및 부담금_운영'!$B$238:$S$251,'제세공과금 및 부담금_운영'!$S$249-'제세공과금 및 부담금_운영'!$S$238+1)/$C$1*BV$4/BV$17)</f>
        <v>0</v>
      </c>
      <c r="BW19" s="587">
        <f>IF('제세공과금 및 부담금_운영'!$R$249="임차인부담",0,HLOOKUP(BW$16,'제세공과금 및 부담금_운영'!$B$238:$S$251,'제세공과금 및 부담금_운영'!$S$249-'제세공과금 및 부담금_운영'!$S$238+1)/$C$1*BW$4/BW$17)</f>
        <v>0</v>
      </c>
      <c r="BX19" s="587">
        <f>IF('제세공과금 및 부담금_운영'!$R$249="임차인부담",0,HLOOKUP(BX$16,'제세공과금 및 부담금_운영'!$B$238:$S$251,'제세공과금 및 부담금_운영'!$S$249-'제세공과금 및 부담금_운영'!$S$238+1)/$C$1*BX$4/BX$17)</f>
        <v>0</v>
      </c>
      <c r="BY19" s="587">
        <f>IF('제세공과금 및 부담금_운영'!$R$249="임차인부담",0,HLOOKUP(BY$16,'제세공과금 및 부담금_운영'!$B$238:$S$251,'제세공과금 및 부담금_운영'!$S$249-'제세공과금 및 부담금_운영'!$S$238+1)/$C$1*BY$4/BY$17)</f>
        <v>0</v>
      </c>
      <c r="BZ19" s="587">
        <f>IF('제세공과금 및 부담금_운영'!$R$249="임차인부담",0,HLOOKUP(BZ$16,'제세공과금 및 부담금_운영'!$B$238:$S$251,'제세공과금 및 부담금_운영'!$S$249-'제세공과금 및 부담금_운영'!$S$238+1)/$C$1*BZ$4/BZ$17)</f>
        <v>0</v>
      </c>
      <c r="CA19" s="587">
        <f>IF('제세공과금 및 부담금_운영'!$R$249="임차인부담",0,HLOOKUP(CA$16,'제세공과금 및 부담금_운영'!$B$238:$S$251,'제세공과금 및 부담금_운영'!$S$249-'제세공과금 및 부담금_운영'!$S$238+1)/$C$1*CA$4/CA$17)</f>
        <v>0</v>
      </c>
      <c r="CB19" s="587">
        <f>IF('제세공과금 및 부담금_운영'!$R$249="임차인부담",0,HLOOKUP(CB$16,'제세공과금 및 부담금_운영'!$B$238:$S$251,'제세공과금 및 부담금_운영'!$S$249-'제세공과금 및 부담금_운영'!$S$238+1)/$C$1*CB$4/CB$17)</f>
        <v>0</v>
      </c>
      <c r="CC19" s="587">
        <f>IF('제세공과금 및 부담금_운영'!$R$249="임차인부담",0,HLOOKUP(CC$16,'제세공과금 및 부담금_운영'!$B$238:$S$251,'제세공과금 및 부담금_운영'!$S$249-'제세공과금 및 부담금_운영'!$S$238+1)/$C$1*CC$4/CC$17)</f>
        <v>0</v>
      </c>
      <c r="CD19" s="587">
        <f>IF('제세공과금 및 부담금_운영'!$R$249="임차인부담",0,HLOOKUP(CD$16,'제세공과금 및 부담금_운영'!$B$238:$S$251,'제세공과금 및 부담금_운영'!$S$249-'제세공과금 및 부담금_운영'!$S$238+1)/$C$1*CD$4/CD$17)</f>
        <v>0</v>
      </c>
      <c r="CE19" s="587">
        <f>IF('제세공과금 및 부담금_운영'!$R$249="임차인부담",0,HLOOKUP(CE$16,'제세공과금 및 부담금_운영'!$B$238:$S$251,'제세공과금 및 부담금_운영'!$S$249-'제세공과금 및 부담금_운영'!$S$238+1)/$C$1*CE$4/CE$17)</f>
        <v>0</v>
      </c>
      <c r="CF19" s="587">
        <f>IF('제세공과금 및 부담금_운영'!$R$249="임차인부담",0,HLOOKUP(CF$16,'제세공과금 및 부담금_운영'!$B$238:$S$251,'제세공과금 및 부담금_운영'!$S$249-'제세공과금 및 부담금_운영'!$S$238+1)/$C$1*CF$4/CF$17)</f>
        <v>0</v>
      </c>
      <c r="CG19" s="587">
        <f>IF('제세공과금 및 부담금_운영'!$R$249="임차인부담",0,HLOOKUP(CG$16,'제세공과금 및 부담금_운영'!$B$238:$S$251,'제세공과금 및 부담금_운영'!$S$249-'제세공과금 및 부담금_운영'!$S$238+1)/$C$1*CG$4/CG$17)</f>
        <v>0</v>
      </c>
      <c r="CH19" s="587">
        <f>IF('제세공과금 및 부담금_운영'!$R$249="임차인부담",0,HLOOKUP(CH$16,'제세공과금 및 부담금_운영'!$B$238:$S$251,'제세공과금 및 부담금_운영'!$S$249-'제세공과금 및 부담금_운영'!$S$238+1)/$C$1*CH$4/CH$17)</f>
        <v>0</v>
      </c>
      <c r="CI19" s="587">
        <f>IF('제세공과금 및 부담금_운영'!$R$249="임차인부담",0,HLOOKUP(CI$16,'제세공과금 및 부담금_운영'!$B$238:$S$251,'제세공과금 및 부담금_운영'!$S$249-'제세공과금 및 부담금_운영'!$S$238+1)/$C$1*CI$4/CI$17)</f>
        <v>0</v>
      </c>
      <c r="CJ19" s="587">
        <f>IF('제세공과금 및 부담금_운영'!$R$249="임차인부담",0,HLOOKUP(CJ$16,'제세공과금 및 부담금_운영'!$B$238:$S$251,'제세공과금 및 부담금_운영'!$S$249-'제세공과금 및 부담금_운영'!$S$238+1)/$C$1*CJ$4/CJ$17)</f>
        <v>0</v>
      </c>
      <c r="CK19" s="587">
        <f>IF('제세공과금 및 부담금_운영'!$R$249="임차인부담",0,HLOOKUP(CK$16,'제세공과금 및 부담금_운영'!$B$238:$S$251,'제세공과금 및 부담금_운영'!$S$249-'제세공과금 및 부담금_운영'!$S$238+1)/$C$1*CK$4/CK$17)</f>
        <v>0</v>
      </c>
      <c r="CL19" s="587">
        <f>IF('제세공과금 및 부담금_운영'!$R$249="임차인부담",0,HLOOKUP(CL$16,'제세공과금 및 부담금_운영'!$B$238:$S$251,'제세공과금 및 부담금_운영'!$S$249-'제세공과금 및 부담금_운영'!$S$238+1)/$C$1*CL$4/CL$17)</f>
        <v>0</v>
      </c>
      <c r="CM19" s="587">
        <f>IF('제세공과금 및 부담금_운영'!$R$249="임차인부담",0,HLOOKUP(CM$16,'제세공과금 및 부담금_운영'!$B$238:$S$251,'제세공과금 및 부담금_운영'!$S$249-'제세공과금 및 부담금_운영'!$S$238+1)/$C$1*CM$4/CM$17)</f>
        <v>0</v>
      </c>
      <c r="CN19" s="587">
        <f>IF('제세공과금 및 부담금_운영'!$R$249="임차인부담",0,HLOOKUP(CN$16,'제세공과금 및 부담금_운영'!$B$238:$S$251,'제세공과금 및 부담금_운영'!$S$249-'제세공과금 및 부담금_운영'!$S$238+1)/$C$1*CN$4/CN$17)</f>
        <v>0</v>
      </c>
      <c r="CO19" s="587">
        <f>IF('제세공과금 및 부담금_운영'!$R$249="임차인부담",0,HLOOKUP(CO$16,'제세공과금 및 부담금_운영'!$B$238:$S$251,'제세공과금 및 부담금_운영'!$S$249-'제세공과금 및 부담금_운영'!$S$238+1)/$C$1*CO$4/CO$17)</f>
        <v>0</v>
      </c>
      <c r="CP19" s="587">
        <f>IF('제세공과금 및 부담금_운영'!$R$249="임차인부담",0,HLOOKUP(CP$16,'제세공과금 및 부담금_운영'!$B$238:$S$251,'제세공과금 및 부담금_운영'!$S$249-'제세공과금 및 부담금_운영'!$S$238+1)/$C$1*CP$4/CP$17)</f>
        <v>0</v>
      </c>
      <c r="CQ19" s="587">
        <f>IF('제세공과금 및 부담금_운영'!$R$249="임차인부담",0,HLOOKUP(CQ$16,'제세공과금 및 부담금_운영'!$B$238:$S$251,'제세공과금 및 부담금_운영'!$S$249-'제세공과금 및 부담금_운영'!$S$238+1)/$C$1*CQ$4/CQ$17)</f>
        <v>0</v>
      </c>
      <c r="CR19" s="587">
        <f>IF('제세공과금 및 부담금_운영'!$R$249="임차인부담",0,HLOOKUP(CR$16,'제세공과금 및 부담금_운영'!$B$238:$S$251,'제세공과금 및 부담금_운영'!$S$249-'제세공과금 및 부담금_운영'!$S$238+1)/$C$1*CR$4/CR$17)</f>
        <v>0</v>
      </c>
      <c r="CS19" s="587">
        <f>IF('제세공과금 및 부담금_운영'!$R$249="임차인부담",0,HLOOKUP(CS$16,'제세공과금 및 부담금_운영'!$B$238:$S$251,'제세공과금 및 부담금_운영'!$S$249-'제세공과금 및 부담금_운영'!$S$238+1)/$C$1*CS$4/CS$17)</f>
        <v>0</v>
      </c>
      <c r="CT19" s="587">
        <f>IF('제세공과금 및 부담금_운영'!$R$249="임차인부담",0,HLOOKUP(CT$16,'제세공과금 및 부담금_운영'!$B$238:$S$251,'제세공과금 및 부담금_운영'!$S$249-'제세공과금 및 부담금_운영'!$S$238+1)/$C$1*CT$4/CT$17)</f>
        <v>0</v>
      </c>
      <c r="CU19" s="587">
        <f>IF('제세공과금 및 부담금_운영'!$R$249="임차인부담",0,HLOOKUP(CU$16,'제세공과금 및 부담금_운영'!$B$238:$S$251,'제세공과금 및 부담금_운영'!$S$249-'제세공과금 및 부담금_운영'!$S$238+1)/$C$1*CU$4/CU$17)</f>
        <v>0</v>
      </c>
      <c r="CV19" s="587">
        <f>IF('제세공과금 및 부담금_운영'!$R$249="임차인부담",0,HLOOKUP(CV$16,'제세공과금 및 부담금_운영'!$B$238:$S$251,'제세공과금 및 부담금_운영'!$S$249-'제세공과금 및 부담금_운영'!$S$238+1)/$C$1*CV$4/CV$17)</f>
        <v>0</v>
      </c>
      <c r="CW19" s="587">
        <f>IF('제세공과금 및 부담금_운영'!$R$249="임차인부담",0,HLOOKUP(CW$16,'제세공과금 및 부담금_운영'!$B$238:$S$251,'제세공과금 및 부담금_운영'!$S$249-'제세공과금 및 부담금_운영'!$S$238+1)/$C$1*CW$4/CW$17)</f>
        <v>0</v>
      </c>
      <c r="CX19" s="587">
        <f>IF('제세공과금 및 부담금_운영'!$R$249="임차인부담",0,HLOOKUP(CX$16,'제세공과금 및 부담금_운영'!$B$238:$S$251,'제세공과금 및 부담금_운영'!$S$249-'제세공과금 및 부담금_운영'!$S$238+1)/$C$1*CX$4/CX$17)</f>
        <v>0</v>
      </c>
      <c r="CY19" s="587">
        <f>IF('제세공과금 및 부담금_운영'!$R$249="임차인부담",0,HLOOKUP(CY$16,'제세공과금 및 부담금_운영'!$B$238:$S$251,'제세공과금 및 부담금_운영'!$S$249-'제세공과금 및 부담금_운영'!$S$238+1)/$C$1*CY$4/CY$17)</f>
        <v>0</v>
      </c>
      <c r="CZ19" s="587">
        <f>IF('제세공과금 및 부담금_운영'!$R$249="임차인부담",0,HLOOKUP(CZ$16,'제세공과금 및 부담금_운영'!$B$238:$S$251,'제세공과금 및 부담금_운영'!$S$249-'제세공과금 및 부담금_운영'!$S$238+1)/$C$1*CZ$4/CZ$17)</f>
        <v>0</v>
      </c>
      <c r="DA19" s="587">
        <f>IF('제세공과금 및 부담금_운영'!$R$249="임차인부담",0,HLOOKUP(DA$16,'제세공과금 및 부담금_운영'!$B$238:$S$251,'제세공과금 및 부담금_운영'!$S$249-'제세공과금 및 부담금_운영'!$S$238+1)/$C$1*DA$4/DA$17)</f>
        <v>0</v>
      </c>
      <c r="DB19" s="587">
        <f>IF('제세공과금 및 부담금_운영'!$R$249="임차인부담",0,HLOOKUP(DB$16,'제세공과금 및 부담금_운영'!$B$238:$S$251,'제세공과금 및 부담금_운영'!$S$249-'제세공과금 및 부담금_운영'!$S$238+1)/$C$1*DB$4/DB$17)</f>
        <v>0</v>
      </c>
      <c r="DC19" s="587">
        <f>IF('제세공과금 및 부담금_운영'!$R$249="임차인부담",0,HLOOKUP(DC$16,'제세공과금 및 부담금_운영'!$B$238:$S$251,'제세공과금 및 부담금_운영'!$S$249-'제세공과금 및 부담금_운영'!$S$238+1)/$C$1*DC$4/DC$17)</f>
        <v>0</v>
      </c>
      <c r="DD19" s="587">
        <f>IF('제세공과금 및 부담금_운영'!$R$249="임차인부담",0,HLOOKUP(DD$16,'제세공과금 및 부담금_운영'!$B$238:$S$251,'제세공과금 및 부담금_운영'!$S$249-'제세공과금 및 부담금_운영'!$S$238+1)/$C$1*DD$4/DD$17)</f>
        <v>0</v>
      </c>
      <c r="DE19" s="587">
        <f>IF('제세공과금 및 부담금_운영'!$R$249="임차인부담",0,HLOOKUP(DE$16,'제세공과금 및 부담금_운영'!$B$238:$S$251,'제세공과금 및 부담금_운영'!$S$249-'제세공과금 및 부담금_운영'!$S$238+1)/$C$1*DE$4/DE$17)</f>
        <v>0</v>
      </c>
      <c r="DF19" s="587">
        <f>IF('제세공과금 및 부담금_운영'!$R$249="임차인부담",0,HLOOKUP(DF$16,'제세공과금 및 부담금_운영'!$B$238:$S$251,'제세공과금 및 부담금_운영'!$S$249-'제세공과금 및 부담금_운영'!$S$238+1)/$C$1*DF$4/DF$17)</f>
        <v>0</v>
      </c>
      <c r="DG19" s="587">
        <f>IF('제세공과금 및 부담금_운영'!$R$249="임차인부담",0,HLOOKUP(DG$16,'제세공과금 및 부담금_운영'!$B$238:$S$251,'제세공과금 및 부담금_운영'!$S$249-'제세공과금 및 부담금_운영'!$S$238+1)/$C$1*DG$4/DG$17)</f>
        <v>0</v>
      </c>
      <c r="DH19" s="587">
        <f>IF('제세공과금 및 부담금_운영'!$R$249="임차인부담",0,HLOOKUP(DH$16,'제세공과금 및 부담금_운영'!$B$238:$S$251,'제세공과금 및 부담금_운영'!$S$249-'제세공과금 및 부담금_운영'!$S$238+1)/$C$1*DH$4/DH$17)</f>
        <v>0</v>
      </c>
      <c r="DI19" s="587">
        <f>IF('제세공과금 및 부담금_운영'!$R$249="임차인부담",0,HLOOKUP(DI$16,'제세공과금 및 부담금_운영'!$B$238:$S$251,'제세공과금 및 부담금_운영'!$S$249-'제세공과금 및 부담금_운영'!$S$238+1)/$C$1*DI$4/DI$17)</f>
        <v>0</v>
      </c>
      <c r="DJ19" s="587">
        <f>IF('제세공과금 및 부담금_운영'!$R$249="임차인부담",0,HLOOKUP(DJ$16,'제세공과금 및 부담금_운영'!$B$238:$S$251,'제세공과금 및 부담금_운영'!$S$249-'제세공과금 및 부담금_운영'!$S$238+1)/$C$1*DJ$4/DJ$17)</f>
        <v>0</v>
      </c>
      <c r="DK19" s="587">
        <f>IF('제세공과금 및 부담금_운영'!$R$249="임차인부담",0,HLOOKUP(DK$16,'제세공과금 및 부담금_운영'!$B$238:$S$251,'제세공과금 및 부담금_운영'!$S$249-'제세공과금 및 부담금_운영'!$S$238+1)/$C$1*DK$4/DK$17)</f>
        <v>0</v>
      </c>
      <c r="DL19" s="587">
        <f>IF('제세공과금 및 부담금_운영'!$R$249="임차인부담",0,HLOOKUP(DL$16,'제세공과금 및 부담금_운영'!$B$238:$S$251,'제세공과금 및 부담금_운영'!$S$249-'제세공과금 및 부담금_운영'!$S$238+1)/$C$1*DL$4/DL$17)</f>
        <v>0</v>
      </c>
      <c r="DM19" s="587">
        <f>IF('제세공과금 및 부담금_운영'!$R$249="임차인부담",0,HLOOKUP(DM$16,'제세공과금 및 부담금_운영'!$B$238:$S$251,'제세공과금 및 부담금_운영'!$S$249-'제세공과금 및 부담금_운영'!$S$238+1)/$C$1*DM$4/DM$17)</f>
        <v>0</v>
      </c>
      <c r="DN19" s="587">
        <f>IF('제세공과금 및 부담금_운영'!$R$249="임차인부담",0,HLOOKUP(DN$16,'제세공과금 및 부담금_운영'!$B$238:$S$251,'제세공과금 및 부담금_운영'!$S$249-'제세공과금 및 부담금_운영'!$S$238+1)/$C$1*DN$4/DN$17)</f>
        <v>0</v>
      </c>
      <c r="DO19" s="587">
        <f>IF('제세공과금 및 부담금_운영'!$R$249="임차인부담",0,HLOOKUP(DO$16,'제세공과금 및 부담금_운영'!$B$238:$S$251,'제세공과금 및 부담금_운영'!$S$249-'제세공과금 및 부담금_운영'!$S$238+1)/$C$1*DO$4/DO$17)</f>
        <v>0</v>
      </c>
      <c r="DP19" s="587">
        <f>IF('제세공과금 및 부담금_운영'!$R$249="임차인부담",0,HLOOKUP(DP$16,'제세공과금 및 부담금_운영'!$B$238:$S$251,'제세공과금 및 부담금_운영'!$S$249-'제세공과금 및 부담금_운영'!$S$238+1)/$C$1*DP$4/DP$17)</f>
        <v>0</v>
      </c>
      <c r="DQ19" s="587">
        <f>IF('제세공과금 및 부담금_운영'!$R$249="임차인부담",0,HLOOKUP(DQ$16,'제세공과금 및 부담금_운영'!$B$238:$S$251,'제세공과금 및 부담금_운영'!$S$249-'제세공과금 및 부담금_운영'!$S$238+1)/$C$1*DQ$4/DQ$17)</f>
        <v>0</v>
      </c>
      <c r="DR19" s="587">
        <f>IF('제세공과금 및 부담금_운영'!$R$249="임차인부담",0,HLOOKUP(DR$16,'제세공과금 및 부담금_운영'!$B$238:$S$251,'제세공과금 및 부담금_운영'!$S$249-'제세공과금 및 부담금_운영'!$S$238+1)/$C$1*DR$4/DR$17)</f>
        <v>0</v>
      </c>
      <c r="DS19" s="587">
        <f>IF('제세공과금 및 부담금_운영'!$R$249="임차인부담",0,HLOOKUP(DS$16,'제세공과금 및 부담금_운영'!$B$238:$S$251,'제세공과금 및 부담금_운영'!$S$249-'제세공과금 및 부담금_운영'!$S$238+1)/$C$1*DS$4/DS$17)</f>
        <v>0</v>
      </c>
      <c r="DT19" s="587">
        <f>IF('제세공과금 및 부담금_운영'!$R$249="임차인부담",0,HLOOKUP(DT$16,'제세공과금 및 부담금_운영'!$B$238:$S$251,'제세공과금 및 부담금_운영'!$S$249-'제세공과금 및 부담금_운영'!$S$238+1)/$C$1*DT$4/DT$17)</f>
        <v>0</v>
      </c>
      <c r="DU19" s="587">
        <f>IF('제세공과금 및 부담금_운영'!$R$249="임차인부담",0,HLOOKUP(DU$16,'제세공과금 및 부담금_운영'!$B$238:$S$251,'제세공과금 및 부담금_운영'!$S$249-'제세공과금 및 부담금_운영'!$S$238+1)/$C$1*DU$4/DU$17)</f>
        <v>0</v>
      </c>
      <c r="DV19" s="587">
        <f>IF('제세공과금 및 부담금_운영'!$R$249="임차인부담",0,HLOOKUP(DV$16,'제세공과금 및 부담금_운영'!$B$238:$S$251,'제세공과금 및 부담금_운영'!$S$249-'제세공과금 및 부담금_운영'!$S$238+1)/$C$1*DV$4/DV$17)</f>
        <v>0</v>
      </c>
    </row>
    <row r="20" spans="1:126" s="64" customFormat="1" outlineLevel="1" x14ac:dyDescent="0.4">
      <c r="A20" s="724"/>
      <c r="B20" s="598"/>
      <c r="D20" s="806">
        <f>HLOOKUP(YEAR('Control Panel_운영'!$K$88),'제세공과금 및 부담금_운영'!$B$238:$S$251,'제세공과금 및 부담금_운영'!S251-'제세공과금 및 부담금_운영'!$S$238+1)/$C$1</f>
        <v>47189.739311449397</v>
      </c>
      <c r="E20" s="804" t="s">
        <v>97</v>
      </c>
      <c r="F20" s="586">
        <f>F18-F19</f>
        <v>0</v>
      </c>
      <c r="G20" s="587">
        <f t="shared" ref="G20" si="10">G18-G19</f>
        <v>0</v>
      </c>
      <c r="H20" s="587">
        <f t="shared" ref="H20:BS20" si="11">H18-H19</f>
        <v>0</v>
      </c>
      <c r="I20" s="587">
        <f t="shared" si="11"/>
        <v>0</v>
      </c>
      <c r="J20" s="587">
        <f t="shared" si="11"/>
        <v>0</v>
      </c>
      <c r="K20" s="587">
        <f t="shared" si="11"/>
        <v>0</v>
      </c>
      <c r="L20" s="587">
        <f t="shared" si="11"/>
        <v>0</v>
      </c>
      <c r="M20" s="587">
        <f t="shared" si="11"/>
        <v>0</v>
      </c>
      <c r="N20" s="587">
        <f t="shared" si="11"/>
        <v>0</v>
      </c>
      <c r="O20" s="587">
        <f t="shared" si="11"/>
        <v>0</v>
      </c>
      <c r="P20" s="587">
        <f t="shared" si="11"/>
        <v>0</v>
      </c>
      <c r="Q20" s="587">
        <f t="shared" si="11"/>
        <v>0</v>
      </c>
      <c r="R20" s="587">
        <f t="shared" si="11"/>
        <v>0</v>
      </c>
      <c r="S20" s="587">
        <f t="shared" si="11"/>
        <v>0</v>
      </c>
      <c r="T20" s="587">
        <f t="shared" si="11"/>
        <v>0</v>
      </c>
      <c r="U20" s="587">
        <f t="shared" si="11"/>
        <v>0</v>
      </c>
      <c r="V20" s="587">
        <f t="shared" si="11"/>
        <v>0</v>
      </c>
      <c r="W20" s="587">
        <f t="shared" si="11"/>
        <v>0</v>
      </c>
      <c r="X20" s="587">
        <f t="shared" si="11"/>
        <v>0</v>
      </c>
      <c r="Y20" s="587">
        <f t="shared" si="11"/>
        <v>0</v>
      </c>
      <c r="Z20" s="587">
        <f t="shared" si="11"/>
        <v>0</v>
      </c>
      <c r="AA20" s="587">
        <f t="shared" si="11"/>
        <v>0</v>
      </c>
      <c r="AB20" s="587">
        <f t="shared" si="11"/>
        <v>0</v>
      </c>
      <c r="AC20" s="587">
        <f t="shared" si="11"/>
        <v>0</v>
      </c>
      <c r="AD20" s="587">
        <f t="shared" si="11"/>
        <v>0</v>
      </c>
      <c r="AE20" s="587">
        <f t="shared" si="11"/>
        <v>0</v>
      </c>
      <c r="AF20" s="587">
        <f t="shared" si="11"/>
        <v>0</v>
      </c>
      <c r="AG20" s="587">
        <f t="shared" si="11"/>
        <v>0</v>
      </c>
      <c r="AH20" s="587">
        <f t="shared" si="11"/>
        <v>0</v>
      </c>
      <c r="AI20" s="587">
        <f t="shared" si="11"/>
        <v>0</v>
      </c>
      <c r="AJ20" s="587">
        <f t="shared" si="11"/>
        <v>0</v>
      </c>
      <c r="AK20" s="587">
        <f t="shared" si="11"/>
        <v>0</v>
      </c>
      <c r="AL20" s="587">
        <f t="shared" si="11"/>
        <v>0</v>
      </c>
      <c r="AM20" s="587">
        <f t="shared" si="11"/>
        <v>0</v>
      </c>
      <c r="AN20" s="587">
        <f t="shared" si="11"/>
        <v>0</v>
      </c>
      <c r="AO20" s="587">
        <f t="shared" si="11"/>
        <v>0</v>
      </c>
      <c r="AP20" s="587">
        <f t="shared" si="11"/>
        <v>0</v>
      </c>
      <c r="AQ20" s="587">
        <f t="shared" si="11"/>
        <v>0</v>
      </c>
      <c r="AR20" s="587">
        <f t="shared" si="11"/>
        <v>0</v>
      </c>
      <c r="AS20" s="587">
        <f t="shared" si="11"/>
        <v>0</v>
      </c>
      <c r="AT20" s="587">
        <f t="shared" si="11"/>
        <v>0</v>
      </c>
      <c r="AU20" s="587">
        <f t="shared" si="11"/>
        <v>0</v>
      </c>
      <c r="AV20" s="587">
        <f t="shared" si="11"/>
        <v>0</v>
      </c>
      <c r="AW20" s="587">
        <f t="shared" si="11"/>
        <v>0</v>
      </c>
      <c r="AX20" s="587">
        <f t="shared" si="11"/>
        <v>0</v>
      </c>
      <c r="AY20" s="587">
        <f t="shared" si="11"/>
        <v>0</v>
      </c>
      <c r="AZ20" s="587">
        <f t="shared" si="11"/>
        <v>0</v>
      </c>
      <c r="BA20" s="587">
        <f t="shared" si="11"/>
        <v>0</v>
      </c>
      <c r="BB20" s="587">
        <f t="shared" si="11"/>
        <v>0</v>
      </c>
      <c r="BC20" s="587">
        <f t="shared" si="11"/>
        <v>0</v>
      </c>
      <c r="BD20" s="587">
        <f t="shared" si="11"/>
        <v>0</v>
      </c>
      <c r="BE20" s="587">
        <f t="shared" si="11"/>
        <v>0</v>
      </c>
      <c r="BF20" s="587">
        <f t="shared" si="11"/>
        <v>0</v>
      </c>
      <c r="BG20" s="587">
        <f t="shared" si="11"/>
        <v>0</v>
      </c>
      <c r="BH20" s="587">
        <f t="shared" si="11"/>
        <v>0</v>
      </c>
      <c r="BI20" s="587">
        <f t="shared" si="11"/>
        <v>0</v>
      </c>
      <c r="BJ20" s="587">
        <f t="shared" si="11"/>
        <v>0</v>
      </c>
      <c r="BK20" s="587">
        <f t="shared" si="11"/>
        <v>0</v>
      </c>
      <c r="BL20" s="587">
        <f t="shared" si="11"/>
        <v>0</v>
      </c>
      <c r="BM20" s="587">
        <f t="shared" si="11"/>
        <v>0</v>
      </c>
      <c r="BN20" s="587">
        <f t="shared" si="11"/>
        <v>0</v>
      </c>
      <c r="BO20" s="587">
        <f t="shared" si="11"/>
        <v>0</v>
      </c>
      <c r="BP20" s="587">
        <f t="shared" si="11"/>
        <v>0</v>
      </c>
      <c r="BQ20" s="587">
        <f t="shared" si="11"/>
        <v>0</v>
      </c>
      <c r="BR20" s="587">
        <f t="shared" si="11"/>
        <v>0</v>
      </c>
      <c r="BS20" s="587">
        <f t="shared" si="11"/>
        <v>0</v>
      </c>
      <c r="BT20" s="587">
        <f t="shared" ref="BT20:DV20" si="12">BT18-BT19</f>
        <v>0</v>
      </c>
      <c r="BU20" s="587">
        <f t="shared" si="12"/>
        <v>0</v>
      </c>
      <c r="BV20" s="587">
        <f t="shared" si="12"/>
        <v>0</v>
      </c>
      <c r="BW20" s="587">
        <f t="shared" si="12"/>
        <v>0</v>
      </c>
      <c r="BX20" s="587">
        <f t="shared" si="12"/>
        <v>0</v>
      </c>
      <c r="BY20" s="587">
        <f t="shared" si="12"/>
        <v>0</v>
      </c>
      <c r="BZ20" s="587">
        <f t="shared" si="12"/>
        <v>0</v>
      </c>
      <c r="CA20" s="587">
        <f t="shared" si="12"/>
        <v>0</v>
      </c>
      <c r="CB20" s="587">
        <f t="shared" si="12"/>
        <v>0</v>
      </c>
      <c r="CC20" s="587">
        <f t="shared" si="12"/>
        <v>0</v>
      </c>
      <c r="CD20" s="587">
        <f t="shared" si="12"/>
        <v>0</v>
      </c>
      <c r="CE20" s="587">
        <f t="shared" si="12"/>
        <v>0</v>
      </c>
      <c r="CF20" s="587">
        <f t="shared" si="12"/>
        <v>0</v>
      </c>
      <c r="CG20" s="587">
        <f t="shared" si="12"/>
        <v>0</v>
      </c>
      <c r="CH20" s="587">
        <f t="shared" si="12"/>
        <v>0</v>
      </c>
      <c r="CI20" s="587">
        <f t="shared" si="12"/>
        <v>0</v>
      </c>
      <c r="CJ20" s="587">
        <f t="shared" si="12"/>
        <v>0</v>
      </c>
      <c r="CK20" s="587">
        <f t="shared" si="12"/>
        <v>0</v>
      </c>
      <c r="CL20" s="587">
        <f t="shared" si="12"/>
        <v>0</v>
      </c>
      <c r="CM20" s="587">
        <f t="shared" si="12"/>
        <v>0</v>
      </c>
      <c r="CN20" s="587">
        <f t="shared" si="12"/>
        <v>0</v>
      </c>
      <c r="CO20" s="587">
        <f t="shared" si="12"/>
        <v>0</v>
      </c>
      <c r="CP20" s="587">
        <f t="shared" si="12"/>
        <v>0</v>
      </c>
      <c r="CQ20" s="587">
        <f t="shared" si="12"/>
        <v>0</v>
      </c>
      <c r="CR20" s="587">
        <f t="shared" si="12"/>
        <v>0</v>
      </c>
      <c r="CS20" s="587">
        <f t="shared" si="12"/>
        <v>0</v>
      </c>
      <c r="CT20" s="587">
        <f t="shared" si="12"/>
        <v>0</v>
      </c>
      <c r="CU20" s="587">
        <f t="shared" si="12"/>
        <v>0</v>
      </c>
      <c r="CV20" s="587">
        <f t="shared" si="12"/>
        <v>0</v>
      </c>
      <c r="CW20" s="587">
        <f t="shared" si="12"/>
        <v>0</v>
      </c>
      <c r="CX20" s="587">
        <f t="shared" si="12"/>
        <v>0</v>
      </c>
      <c r="CY20" s="587">
        <f t="shared" si="12"/>
        <v>0</v>
      </c>
      <c r="CZ20" s="587">
        <f t="shared" si="12"/>
        <v>0</v>
      </c>
      <c r="DA20" s="587">
        <f t="shared" si="12"/>
        <v>0</v>
      </c>
      <c r="DB20" s="587">
        <f t="shared" si="12"/>
        <v>0</v>
      </c>
      <c r="DC20" s="587">
        <f t="shared" si="12"/>
        <v>0</v>
      </c>
      <c r="DD20" s="587">
        <f t="shared" si="12"/>
        <v>0</v>
      </c>
      <c r="DE20" s="587">
        <f t="shared" si="12"/>
        <v>0</v>
      </c>
      <c r="DF20" s="587">
        <f t="shared" si="12"/>
        <v>0</v>
      </c>
      <c r="DG20" s="587">
        <f t="shared" si="12"/>
        <v>0</v>
      </c>
      <c r="DH20" s="587">
        <f t="shared" si="12"/>
        <v>0</v>
      </c>
      <c r="DI20" s="587">
        <f t="shared" si="12"/>
        <v>0</v>
      </c>
      <c r="DJ20" s="587">
        <f t="shared" si="12"/>
        <v>0</v>
      </c>
      <c r="DK20" s="587">
        <f t="shared" si="12"/>
        <v>0</v>
      </c>
      <c r="DL20" s="587">
        <f t="shared" si="12"/>
        <v>0</v>
      </c>
      <c r="DM20" s="587">
        <f t="shared" si="12"/>
        <v>0</v>
      </c>
      <c r="DN20" s="587">
        <f t="shared" si="12"/>
        <v>0</v>
      </c>
      <c r="DO20" s="587">
        <f t="shared" si="12"/>
        <v>0</v>
      </c>
      <c r="DP20" s="587">
        <f t="shared" si="12"/>
        <v>0</v>
      </c>
      <c r="DQ20" s="587">
        <f t="shared" si="12"/>
        <v>0</v>
      </c>
      <c r="DR20" s="587">
        <f t="shared" si="12"/>
        <v>0</v>
      </c>
      <c r="DS20" s="587">
        <f t="shared" si="12"/>
        <v>0</v>
      </c>
      <c r="DT20" s="587">
        <f t="shared" si="12"/>
        <v>0</v>
      </c>
      <c r="DU20" s="587">
        <f t="shared" si="12"/>
        <v>0</v>
      </c>
      <c r="DV20" s="587">
        <f t="shared" si="12"/>
        <v>0</v>
      </c>
    </row>
    <row r="21" spans="1:126" s="64" customFormat="1" outlineLevel="1" x14ac:dyDescent="0.4">
      <c r="A21" s="724"/>
      <c r="B21" s="598"/>
      <c r="C21" s="607"/>
      <c r="D21" s="608"/>
      <c r="E21" s="804" t="s">
        <v>816</v>
      </c>
      <c r="F21" s="586">
        <f>IF('제세공과금 및 부담금_운영'!$R$249="임차인부담",0,IF(F$2=0,0,IF(MONTH(F$3)=MONTH('Control Panel_운영'!$N$88),HLOOKUP(F$16,'제세공과금 및 부담금_운영'!$B$238:$S$251,'제세공과금 및 부담금_운영'!$S$251-'제세공과금 및 부담금_운영'!$S$238+1)/$C$1,0)))</f>
        <v>0</v>
      </c>
      <c r="G21" s="587">
        <f>IF('제세공과금 및 부담금_운영'!$R$249="임차인부담",0,IF(G$2=0,0,IF(MONTH(G$3)=MONTH('Control Panel_운영'!$N$88),HLOOKUP(G$16,'제세공과금 및 부담금_운영'!$B$238:$S$251,'제세공과금 및 부담금_운영'!$S$251-'제세공과금 및 부담금_운영'!$S$238+1)/$C$1,0)))</f>
        <v>0</v>
      </c>
      <c r="H21" s="587">
        <f>IF('제세공과금 및 부담금_운영'!$R$249="임차인부담",0,IF(H$2=0,0,IF(MONTH(H$3)=MONTH('Control Panel_운영'!$N$88),HLOOKUP(H$16,'제세공과금 및 부담금_운영'!$B$238:$S$251,'제세공과금 및 부담금_운영'!$S$251-'제세공과금 및 부담금_운영'!$S$238+1)/$C$1,0)))</f>
        <v>0</v>
      </c>
      <c r="I21" s="587">
        <f>IF('제세공과금 및 부담금_운영'!$R$249="임차인부담",0,IF(I$2=0,0,IF(MONTH(I$3)=MONTH('Control Panel_운영'!$N$88),HLOOKUP(I$16,'제세공과금 및 부담금_운영'!$B$238:$S$251,'제세공과금 및 부담금_운영'!$S$251-'제세공과금 및 부담금_운영'!$S$238+1)/$C$1,0)))</f>
        <v>0</v>
      </c>
      <c r="J21" s="587">
        <f>IF('제세공과금 및 부담금_운영'!$R$249="임차인부담",0,IF(J$2=0,0,IF(MONTH(J$3)=MONTH('Control Panel_운영'!$N$88),HLOOKUP(J$16,'제세공과금 및 부담금_운영'!$B$238:$S$251,'제세공과금 및 부담금_운영'!$S$251-'제세공과금 및 부담금_운영'!$S$238+1)/$C$1,0)))</f>
        <v>0</v>
      </c>
      <c r="K21" s="587">
        <f>IF('제세공과금 및 부담금_운영'!$R$249="임차인부담",0,IF(K$2=0,0,IF(MONTH(K$3)=MONTH('Control Panel_운영'!$N$88),HLOOKUP(K$16,'제세공과금 및 부담금_운영'!$B$238:$S$251,'제세공과금 및 부담금_운영'!$S$251-'제세공과금 및 부담금_운영'!$S$238+1)/$C$1,0)))</f>
        <v>0</v>
      </c>
      <c r="L21" s="587">
        <f>IF('제세공과금 및 부담금_운영'!$R$249="임차인부담",0,IF(L$2=0,0,IF(MONTH(L$3)=MONTH('Control Panel_운영'!$N$88),HLOOKUP(L$16,'제세공과금 및 부담금_운영'!$B$238:$S$251,'제세공과금 및 부담금_운영'!$S$251-'제세공과금 및 부담금_운영'!$S$238+1)/$C$1,0)))</f>
        <v>0</v>
      </c>
      <c r="M21" s="587">
        <f>IF('제세공과금 및 부담금_운영'!$R$249="임차인부담",0,IF(M$2=0,0,IF(MONTH(M$3)=MONTH('Control Panel_운영'!$N$88),HLOOKUP(M$16,'제세공과금 및 부담금_운영'!$B$238:$S$251,'제세공과금 및 부담금_운영'!$S$251-'제세공과금 및 부담금_운영'!$S$238+1)/$C$1,0)))</f>
        <v>0</v>
      </c>
      <c r="N21" s="587">
        <f>IF('제세공과금 및 부담금_운영'!$R$249="임차인부담",0,IF(N$2=0,0,IF(MONTH(N$3)=MONTH('Control Panel_운영'!$N$88),HLOOKUP(N$16,'제세공과금 및 부담금_운영'!$B$238:$S$251,'제세공과금 및 부담금_운영'!$S$251-'제세공과금 및 부담금_운영'!$S$238+1)/$C$1,0)))</f>
        <v>0</v>
      </c>
      <c r="O21" s="587">
        <f>IF('제세공과금 및 부담금_운영'!$R$249="임차인부담",0,IF(O$2=0,0,IF(MONTH(O$3)=MONTH('Control Panel_운영'!$N$88),HLOOKUP(O$16,'제세공과금 및 부담금_운영'!$B$238:$S$251,'제세공과금 및 부담금_운영'!$S$251-'제세공과금 및 부담금_운영'!$S$238+1)/$C$1,0)))</f>
        <v>0</v>
      </c>
      <c r="P21" s="587">
        <f>IF('제세공과금 및 부담금_운영'!$R$249="임차인부담",0,IF(P$2=0,0,IF(MONTH(P$3)=MONTH('Control Panel_운영'!$N$88),HLOOKUP(P$16,'제세공과금 및 부담금_운영'!$B$238:$S$251,'제세공과금 및 부담금_운영'!$S$251-'제세공과금 및 부담금_운영'!$S$238+1)/$C$1,0)))</f>
        <v>0</v>
      </c>
      <c r="Q21" s="587">
        <f>IF('제세공과금 및 부담금_운영'!$R$249="임차인부담",0,IF(Q$2=0,0,IF(MONTH(Q$3)=MONTH('Control Panel_운영'!$N$88),HLOOKUP(Q$16,'제세공과금 및 부담금_운영'!$B$238:$S$251,'제세공과금 및 부담금_운영'!$S$251-'제세공과금 및 부담금_운영'!$S$238+1)/$C$1,0)))</f>
        <v>0</v>
      </c>
      <c r="R21" s="587">
        <f>IF('제세공과금 및 부담금_운영'!$R$249="임차인부담",0,IF(R$2=0,0,IF(MONTH(R$3)=MONTH('Control Panel_운영'!$N$88),HLOOKUP(R$16,'제세공과금 및 부담금_운영'!$B$238:$S$251,'제세공과금 및 부담금_운영'!$S$251-'제세공과금 및 부담금_운영'!$S$238+1)/$C$1,0)))</f>
        <v>0</v>
      </c>
      <c r="S21" s="587">
        <f>IF('제세공과금 및 부담금_운영'!$R$249="임차인부담",0,IF(S$2=0,0,IF(MONTH(S$3)=MONTH('Control Panel_운영'!$N$88),HLOOKUP(S$16,'제세공과금 및 부담금_운영'!$B$238:$S$251,'제세공과금 및 부담금_운영'!$S$251-'제세공과금 및 부담금_운영'!$S$238+1)/$C$1,0)))</f>
        <v>0</v>
      </c>
      <c r="T21" s="587">
        <f>IF('제세공과금 및 부담금_운영'!$R$249="임차인부담",0,IF(T$2=0,0,IF(MONTH(T$3)=MONTH('Control Panel_운영'!$N$88),HLOOKUP(T$16,'제세공과금 및 부담금_운영'!$B$238:$S$251,'제세공과금 및 부담금_운영'!$S$251-'제세공과금 및 부담금_운영'!$S$238+1)/$C$1,0)))</f>
        <v>0</v>
      </c>
      <c r="U21" s="587">
        <f>IF('제세공과금 및 부담금_운영'!$R$249="임차인부담",0,IF(U$2=0,0,IF(MONTH(U$3)=MONTH('Control Panel_운영'!$N$88),HLOOKUP(U$16,'제세공과금 및 부담금_운영'!$B$238:$S$251,'제세공과금 및 부담금_운영'!$S$251-'제세공과금 및 부담금_운영'!$S$238+1)/$C$1,0)))</f>
        <v>0</v>
      </c>
      <c r="V21" s="587">
        <f>IF('제세공과금 및 부담금_운영'!$R$249="임차인부담",0,IF(V$2=0,0,IF(MONTH(V$3)=MONTH('Control Panel_운영'!$N$88),HLOOKUP(V$16,'제세공과금 및 부담금_운영'!$B$238:$S$251,'제세공과금 및 부담금_운영'!$S$251-'제세공과금 및 부담금_운영'!$S$238+1)/$C$1,0)))</f>
        <v>0</v>
      </c>
      <c r="W21" s="587">
        <f>IF('제세공과금 및 부담금_운영'!$R$249="임차인부담",0,IF(W$2=0,0,IF(MONTH(W$3)=MONTH('Control Panel_운영'!$N$88),HLOOKUP(W$16,'제세공과금 및 부담금_운영'!$B$238:$S$251,'제세공과금 및 부담금_운영'!$S$251-'제세공과금 및 부담금_운영'!$S$238+1)/$C$1,0)))</f>
        <v>0</v>
      </c>
      <c r="X21" s="587">
        <f>IF('제세공과금 및 부담금_운영'!$R$249="임차인부담",0,IF(X$2=0,0,IF(MONTH(X$3)=MONTH('Control Panel_운영'!$N$88),HLOOKUP(X$16,'제세공과금 및 부담금_운영'!$B$238:$S$251,'제세공과금 및 부담금_운영'!$S$251-'제세공과금 및 부담금_운영'!$S$238+1)/$C$1,0)))</f>
        <v>0</v>
      </c>
      <c r="Y21" s="587">
        <f>IF('제세공과금 및 부담금_운영'!$R$249="임차인부담",0,IF(Y$2=0,0,IF(MONTH(Y$3)=MONTH('Control Panel_운영'!$N$88),HLOOKUP(Y$16,'제세공과금 및 부담금_운영'!$B$238:$S$251,'제세공과금 및 부담금_운영'!$S$251-'제세공과금 및 부담금_운영'!$S$238+1)/$C$1,0)))</f>
        <v>0</v>
      </c>
      <c r="Z21" s="587">
        <f>IF('제세공과금 및 부담금_운영'!$R$249="임차인부담",0,IF(Z$2=0,0,IF(MONTH(Z$3)=MONTH('Control Panel_운영'!$N$88),HLOOKUP(Z$16,'제세공과금 및 부담금_운영'!$B$238:$S$251,'제세공과금 및 부담금_운영'!$S$251-'제세공과금 및 부담금_운영'!$S$238+1)/$C$1,0)))</f>
        <v>0</v>
      </c>
      <c r="AA21" s="587">
        <f>IF('제세공과금 및 부담금_운영'!$R$249="임차인부담",0,IF(AA$2=0,0,IF(MONTH(AA$3)=MONTH('Control Panel_운영'!$N$88),HLOOKUP(AA$16,'제세공과금 및 부담금_운영'!$B$238:$S$251,'제세공과금 및 부담금_운영'!$S$251-'제세공과금 및 부담금_운영'!$S$238+1)/$C$1,0)))</f>
        <v>0</v>
      </c>
      <c r="AB21" s="587">
        <f>IF('제세공과금 및 부담금_운영'!$R$249="임차인부담",0,IF(AB$2=0,0,IF(MONTH(AB$3)=MONTH('Control Panel_운영'!$N$88),HLOOKUP(AB$16,'제세공과금 및 부담금_운영'!$B$238:$S$251,'제세공과금 및 부담금_운영'!$S$251-'제세공과금 및 부담금_운영'!$S$238+1)/$C$1,0)))</f>
        <v>0</v>
      </c>
      <c r="AC21" s="587">
        <f>IF('제세공과금 및 부담금_운영'!$R$249="임차인부담",0,IF(AC$2=0,0,IF(MONTH(AC$3)=MONTH('Control Panel_운영'!$N$88),HLOOKUP(AC$16,'제세공과금 및 부담금_운영'!$B$238:$S$251,'제세공과금 및 부담금_운영'!$S$251-'제세공과금 및 부담금_운영'!$S$238+1)/$C$1,0)))</f>
        <v>0</v>
      </c>
      <c r="AD21" s="587">
        <f>IF('제세공과금 및 부담금_운영'!$R$249="임차인부담",0,IF(AD$2=0,0,IF(MONTH(AD$3)=MONTH('Control Panel_운영'!$N$88),HLOOKUP(AD$16,'제세공과금 및 부담금_운영'!$B$238:$S$251,'제세공과금 및 부담금_운영'!$S$251-'제세공과금 및 부담금_운영'!$S$238+1)/$C$1,0)))</f>
        <v>0</v>
      </c>
      <c r="AE21" s="587">
        <f>IF('제세공과금 및 부담금_운영'!$R$249="임차인부담",0,IF(AE$2=0,0,IF(MONTH(AE$3)=MONTH('Control Panel_운영'!$N$88),HLOOKUP(AE$16,'제세공과금 및 부담금_운영'!$B$238:$S$251,'제세공과금 및 부담금_운영'!$S$251-'제세공과금 및 부담금_운영'!$S$238+1)/$C$1,0)))</f>
        <v>0</v>
      </c>
      <c r="AF21" s="587">
        <f>IF('제세공과금 및 부담금_운영'!$R$249="임차인부담",0,IF(AF$2=0,0,IF(MONTH(AF$3)=MONTH('Control Panel_운영'!$N$88),HLOOKUP(AF$16,'제세공과금 및 부담금_운영'!$B$238:$S$251,'제세공과금 및 부담금_운영'!$S$251-'제세공과금 및 부담금_운영'!$S$238+1)/$C$1,0)))</f>
        <v>0</v>
      </c>
      <c r="AG21" s="587">
        <f>IF('제세공과금 및 부담금_운영'!$R$249="임차인부담",0,IF(AG$2=0,0,IF(MONTH(AG$3)=MONTH('Control Panel_운영'!$N$88),HLOOKUP(AG$16,'제세공과금 및 부담금_운영'!$B$238:$S$251,'제세공과금 및 부담금_운영'!$S$251-'제세공과금 및 부담금_운영'!$S$238+1)/$C$1,0)))</f>
        <v>0</v>
      </c>
      <c r="AH21" s="587">
        <f>IF('제세공과금 및 부담금_운영'!$R$249="임차인부담",0,IF(AH$2=0,0,IF(MONTH(AH$3)=MONTH('Control Panel_운영'!$N$88),HLOOKUP(AH$16,'제세공과금 및 부담금_운영'!$B$238:$S$251,'제세공과금 및 부담금_운영'!$S$251-'제세공과금 및 부담금_운영'!$S$238+1)/$C$1,0)))</f>
        <v>0</v>
      </c>
      <c r="AI21" s="587">
        <f>IF('제세공과금 및 부담금_운영'!$R$249="임차인부담",0,IF(AI$2=0,0,IF(MONTH(AI$3)=MONTH('Control Panel_운영'!$N$88),HLOOKUP(AI$16,'제세공과금 및 부담금_운영'!$B$238:$S$251,'제세공과금 및 부담금_운영'!$S$251-'제세공과금 및 부담금_운영'!$S$238+1)/$C$1,0)))</f>
        <v>0</v>
      </c>
      <c r="AJ21" s="587">
        <f>IF('제세공과금 및 부담금_운영'!$R$249="임차인부담",0,IF(AJ$2=0,0,IF(MONTH(AJ$3)=MONTH('Control Panel_운영'!$N$88),HLOOKUP(AJ$16,'제세공과금 및 부담금_운영'!$B$238:$S$251,'제세공과금 및 부담금_운영'!$S$251-'제세공과금 및 부담금_운영'!$S$238+1)/$C$1,0)))</f>
        <v>0</v>
      </c>
      <c r="AK21" s="587">
        <f>IF('제세공과금 및 부담금_운영'!$R$249="임차인부담",0,IF(AK$2=0,0,IF(MONTH(AK$3)=MONTH('Control Panel_운영'!$N$88),HLOOKUP(AK$16,'제세공과금 및 부담금_운영'!$B$238:$S$251,'제세공과금 및 부담금_운영'!$S$251-'제세공과금 및 부담금_운영'!$S$238+1)/$C$1,0)))</f>
        <v>0</v>
      </c>
      <c r="AL21" s="587">
        <f>IF('제세공과금 및 부담금_운영'!$R$249="임차인부담",0,IF(AL$2=0,0,IF(MONTH(AL$3)=MONTH('Control Panel_운영'!$N$88),HLOOKUP(AL$16,'제세공과금 및 부담금_운영'!$B$238:$S$251,'제세공과금 및 부담금_운영'!$S$251-'제세공과금 및 부담금_운영'!$S$238+1)/$C$1,0)))</f>
        <v>0</v>
      </c>
      <c r="AM21" s="587">
        <f>IF('제세공과금 및 부담금_운영'!$R$249="임차인부담",0,IF(AM$2=0,0,IF(MONTH(AM$3)=MONTH('Control Panel_운영'!$N$88),HLOOKUP(AM$16,'제세공과금 및 부담금_운영'!$B$238:$S$251,'제세공과금 및 부담금_운영'!$S$251-'제세공과금 및 부담금_운영'!$S$238+1)/$C$1,0)))</f>
        <v>0</v>
      </c>
      <c r="AN21" s="587">
        <f>IF('제세공과금 및 부담금_운영'!$R$249="임차인부담",0,IF(AN$2=0,0,IF(MONTH(AN$3)=MONTH('Control Panel_운영'!$N$88),HLOOKUP(AN$16,'제세공과금 및 부담금_운영'!$B$238:$S$251,'제세공과금 및 부담금_운영'!$S$251-'제세공과금 및 부담금_운영'!$S$238+1)/$C$1,0)))</f>
        <v>0</v>
      </c>
      <c r="AO21" s="587">
        <f>IF('제세공과금 및 부담금_운영'!$R$249="임차인부담",0,IF(AO$2=0,0,IF(MONTH(AO$3)=MONTH('Control Panel_운영'!$N$88),HLOOKUP(AO$16,'제세공과금 및 부담금_운영'!$B$238:$S$251,'제세공과금 및 부담금_운영'!$S$251-'제세공과금 및 부담금_운영'!$S$238+1)/$C$1,0)))</f>
        <v>0</v>
      </c>
      <c r="AP21" s="587">
        <f>IF('제세공과금 및 부담금_운영'!$R$249="임차인부담",0,IF(AP$2=0,0,IF(MONTH(AP$3)=MONTH('Control Panel_운영'!$N$88),HLOOKUP(AP$16,'제세공과금 및 부담금_운영'!$B$238:$S$251,'제세공과금 및 부담금_운영'!$S$251-'제세공과금 및 부담금_운영'!$S$238+1)/$C$1,0)))</f>
        <v>0</v>
      </c>
      <c r="AQ21" s="587">
        <f>IF('제세공과금 및 부담금_운영'!$R$249="임차인부담",0,IF(AQ$2=0,0,IF(MONTH(AQ$3)=MONTH('Control Panel_운영'!$N$88),HLOOKUP(AQ$16,'제세공과금 및 부담금_운영'!$B$238:$S$251,'제세공과금 및 부담금_운영'!$S$251-'제세공과금 및 부담금_운영'!$S$238+1)/$C$1,0)))</f>
        <v>0</v>
      </c>
      <c r="AR21" s="587">
        <f>IF('제세공과금 및 부담금_운영'!$R$249="임차인부담",0,IF(AR$2=0,0,IF(MONTH(AR$3)=MONTH('Control Panel_운영'!$N$88),HLOOKUP(AR$16,'제세공과금 및 부담금_운영'!$B$238:$S$251,'제세공과금 및 부담금_운영'!$S$251-'제세공과금 및 부담금_운영'!$S$238+1)/$C$1,0)))</f>
        <v>0</v>
      </c>
      <c r="AS21" s="587">
        <f>IF('제세공과금 및 부담금_운영'!$R$249="임차인부담",0,IF(AS$2=0,0,IF(MONTH(AS$3)=MONTH('Control Panel_운영'!$N$88),HLOOKUP(AS$16,'제세공과금 및 부담금_운영'!$B$238:$S$251,'제세공과금 및 부담금_운영'!$S$251-'제세공과금 및 부담금_운영'!$S$238+1)/$C$1,0)))</f>
        <v>0</v>
      </c>
      <c r="AT21" s="587">
        <f>IF('제세공과금 및 부담금_운영'!$R$249="임차인부담",0,IF(AT$2=0,0,IF(MONTH(AT$3)=MONTH('Control Panel_운영'!$N$88),HLOOKUP(AT$16,'제세공과금 및 부담금_운영'!$B$238:$S$251,'제세공과금 및 부담금_운영'!$S$251-'제세공과금 및 부담금_운영'!$S$238+1)/$C$1,0)))</f>
        <v>0</v>
      </c>
      <c r="AU21" s="587">
        <f>IF('제세공과금 및 부담금_운영'!$R$249="임차인부담",0,IF(AU$2=0,0,IF(MONTH(AU$3)=MONTH('Control Panel_운영'!$N$88),HLOOKUP(AU$16,'제세공과금 및 부담금_운영'!$B$238:$S$251,'제세공과금 및 부담금_운영'!$S$251-'제세공과금 및 부담금_운영'!$S$238+1)/$C$1,0)))</f>
        <v>0</v>
      </c>
      <c r="AV21" s="587">
        <f>IF('제세공과금 및 부담금_운영'!$R$249="임차인부담",0,IF(AV$2=0,0,IF(MONTH(AV$3)=MONTH('Control Panel_운영'!$N$88),HLOOKUP(AV$16,'제세공과금 및 부담금_운영'!$B$238:$S$251,'제세공과금 및 부담금_운영'!$S$251-'제세공과금 및 부담금_운영'!$S$238+1)/$C$1,0)))</f>
        <v>0</v>
      </c>
      <c r="AW21" s="587">
        <f>IF('제세공과금 및 부담금_운영'!$R$249="임차인부담",0,IF(AW$2=0,0,IF(MONTH(AW$3)=MONTH('Control Panel_운영'!$N$88),HLOOKUP(AW$16,'제세공과금 및 부담금_운영'!$B$238:$S$251,'제세공과금 및 부담금_운영'!$S$251-'제세공과금 및 부담금_운영'!$S$238+1)/$C$1,0)))</f>
        <v>0</v>
      </c>
      <c r="AX21" s="587">
        <f>IF('제세공과금 및 부담금_운영'!$R$249="임차인부담",0,IF(AX$2=0,0,IF(MONTH(AX$3)=MONTH('Control Panel_운영'!$N$88),HLOOKUP(AX$16,'제세공과금 및 부담금_운영'!$B$238:$S$251,'제세공과금 및 부담금_운영'!$S$251-'제세공과금 및 부담금_운영'!$S$238+1)/$C$1,0)))</f>
        <v>0</v>
      </c>
      <c r="AY21" s="587">
        <f>IF('제세공과금 및 부담금_운영'!$R$249="임차인부담",0,IF(AY$2=0,0,IF(MONTH(AY$3)=MONTH('Control Panel_운영'!$N$88),HLOOKUP(AY$16,'제세공과금 및 부담금_운영'!$B$238:$S$251,'제세공과금 및 부담금_운영'!$S$251-'제세공과금 및 부담금_운영'!$S$238+1)/$C$1,0)))</f>
        <v>0</v>
      </c>
      <c r="AZ21" s="587">
        <f>IF('제세공과금 및 부담금_운영'!$R$249="임차인부담",0,IF(AZ$2=0,0,IF(MONTH(AZ$3)=MONTH('Control Panel_운영'!$N$88),HLOOKUP(AZ$16,'제세공과금 및 부담금_운영'!$B$238:$S$251,'제세공과금 및 부담금_운영'!$S$251-'제세공과금 및 부담금_운영'!$S$238+1)/$C$1,0)))</f>
        <v>0</v>
      </c>
      <c r="BA21" s="587">
        <f>IF('제세공과금 및 부담금_운영'!$R$249="임차인부담",0,IF(BA$2=0,0,IF(MONTH(BA$3)=MONTH('Control Panel_운영'!$N$88),HLOOKUP(BA$16,'제세공과금 및 부담금_운영'!$B$238:$S$251,'제세공과금 및 부담금_운영'!$S$251-'제세공과금 및 부담금_운영'!$S$238+1)/$C$1,0)))</f>
        <v>0</v>
      </c>
      <c r="BB21" s="587">
        <f>IF('제세공과금 및 부담금_운영'!$R$249="임차인부담",0,IF(BB$2=0,0,IF(MONTH(BB$3)=MONTH('Control Panel_운영'!$N$88),HLOOKUP(BB$16,'제세공과금 및 부담금_운영'!$B$238:$S$251,'제세공과금 및 부담금_운영'!$S$251-'제세공과금 및 부담금_운영'!$S$238+1)/$C$1,0)))</f>
        <v>0</v>
      </c>
      <c r="BC21" s="587">
        <f>IF('제세공과금 및 부담금_운영'!$R$249="임차인부담",0,IF(BC$2=0,0,IF(MONTH(BC$3)=MONTH('Control Panel_운영'!$N$88),HLOOKUP(BC$16,'제세공과금 및 부담금_운영'!$B$238:$S$251,'제세공과금 및 부담금_운영'!$S$251-'제세공과금 및 부담금_운영'!$S$238+1)/$C$1,0)))</f>
        <v>0</v>
      </c>
      <c r="BD21" s="587">
        <f>IF('제세공과금 및 부담금_운영'!$R$249="임차인부담",0,IF(BD$2=0,0,IF(MONTH(BD$3)=MONTH('Control Panel_운영'!$N$88),HLOOKUP(BD$16,'제세공과금 및 부담금_운영'!$B$238:$S$251,'제세공과금 및 부담금_운영'!$S$251-'제세공과금 및 부담금_운영'!$S$238+1)/$C$1,0)))</f>
        <v>0</v>
      </c>
      <c r="BE21" s="587">
        <f>IF('제세공과금 및 부담금_운영'!$R$249="임차인부담",0,IF(BE$2=0,0,IF(MONTH(BE$3)=MONTH('Control Panel_운영'!$N$88),HLOOKUP(BE$16,'제세공과금 및 부담금_운영'!$B$238:$S$251,'제세공과금 및 부담금_운영'!$S$251-'제세공과금 및 부담금_운영'!$S$238+1)/$C$1,0)))</f>
        <v>0</v>
      </c>
      <c r="BF21" s="587">
        <f>IF('제세공과금 및 부담금_운영'!$R$249="임차인부담",0,IF(BF$2=0,0,IF(MONTH(BF$3)=MONTH('Control Panel_운영'!$N$88),HLOOKUP(BF$16,'제세공과금 및 부담금_운영'!$B$238:$S$251,'제세공과금 및 부담금_운영'!$S$251-'제세공과금 및 부담금_운영'!$S$238+1)/$C$1,0)))</f>
        <v>0</v>
      </c>
      <c r="BG21" s="587">
        <f>IF('제세공과금 및 부담금_운영'!$R$249="임차인부담",0,IF(BG$2=0,0,IF(MONTH(BG$3)=MONTH('Control Panel_운영'!$N$88),HLOOKUP(BG$16,'제세공과금 및 부담금_운영'!$B$238:$S$251,'제세공과금 및 부담금_운영'!$S$251-'제세공과금 및 부담금_운영'!$S$238+1)/$C$1,0)))</f>
        <v>0</v>
      </c>
      <c r="BH21" s="587">
        <f>IF('제세공과금 및 부담금_운영'!$R$249="임차인부담",0,IF(BH$2=0,0,IF(MONTH(BH$3)=MONTH('Control Panel_운영'!$N$88),HLOOKUP(BH$16,'제세공과금 및 부담금_운영'!$B$238:$S$251,'제세공과금 및 부담금_운영'!$S$251-'제세공과금 및 부담금_운영'!$S$238+1)/$C$1,0)))</f>
        <v>0</v>
      </c>
      <c r="BI21" s="587">
        <f>IF('제세공과금 및 부담금_운영'!$R$249="임차인부담",0,IF(BI$2=0,0,IF(MONTH(BI$3)=MONTH('Control Panel_운영'!$N$88),HLOOKUP(BI$16,'제세공과금 및 부담금_운영'!$B$238:$S$251,'제세공과금 및 부담금_운영'!$S$251-'제세공과금 및 부담금_운영'!$S$238+1)/$C$1,0)))</f>
        <v>0</v>
      </c>
      <c r="BJ21" s="587">
        <f>IF('제세공과금 및 부담금_운영'!$R$249="임차인부담",0,IF(BJ$2=0,0,IF(MONTH(BJ$3)=MONTH('Control Panel_운영'!$N$88),HLOOKUP(BJ$16,'제세공과금 및 부담금_운영'!$B$238:$S$251,'제세공과금 및 부담금_운영'!$S$251-'제세공과금 및 부담금_운영'!$S$238+1)/$C$1,0)))</f>
        <v>0</v>
      </c>
      <c r="BK21" s="587">
        <f>IF('제세공과금 및 부담금_운영'!$R$249="임차인부담",0,IF(BK$2=0,0,IF(MONTH(BK$3)=MONTH('Control Panel_운영'!$N$88),HLOOKUP(BK$16,'제세공과금 및 부담금_운영'!$B$238:$S$251,'제세공과금 및 부담금_운영'!$S$251-'제세공과금 및 부담금_운영'!$S$238+1)/$C$1,0)))</f>
        <v>0</v>
      </c>
      <c r="BL21" s="587">
        <f>IF('제세공과금 및 부담금_운영'!$R$249="임차인부담",0,IF(BL$2=0,0,IF(MONTH(BL$3)=MONTH('Control Panel_운영'!$N$88),HLOOKUP(BL$16,'제세공과금 및 부담금_운영'!$B$238:$S$251,'제세공과금 및 부담금_운영'!$S$251-'제세공과금 및 부담금_운영'!$S$238+1)/$C$1,0)))</f>
        <v>0</v>
      </c>
      <c r="BM21" s="587">
        <f>IF('제세공과금 및 부담금_운영'!$R$249="임차인부담",0,IF(BM$2=0,0,IF(MONTH(BM$3)=MONTH('Control Panel_운영'!$N$88),HLOOKUP(BM$16,'제세공과금 및 부담금_운영'!$B$238:$S$251,'제세공과금 및 부담금_운영'!$S$251-'제세공과금 및 부담금_운영'!$S$238+1)/$C$1,0)))</f>
        <v>0</v>
      </c>
      <c r="BN21" s="587">
        <f>IF('제세공과금 및 부담금_운영'!$R$249="임차인부담",0,IF(BN$2=0,0,IF(MONTH(BN$3)=MONTH('Control Panel_운영'!$N$88),HLOOKUP(BN$16,'제세공과금 및 부담금_운영'!$B$238:$S$251,'제세공과금 및 부담금_운영'!$S$251-'제세공과금 및 부담금_운영'!$S$238+1)/$C$1,0)))</f>
        <v>0</v>
      </c>
      <c r="BO21" s="587">
        <f>IF('제세공과금 및 부담금_운영'!$R$249="임차인부담",0,IF(BO$2=0,0,IF(MONTH(BO$3)=MONTH('Control Panel_운영'!$N$88),HLOOKUP(BO$16,'제세공과금 및 부담금_운영'!$B$238:$S$251,'제세공과금 및 부담금_운영'!$S$251-'제세공과금 및 부담금_운영'!$S$238+1)/$C$1,0)))</f>
        <v>0</v>
      </c>
      <c r="BP21" s="587">
        <f>IF('제세공과금 및 부담금_운영'!$R$249="임차인부담",0,IF(BP$2=0,0,IF(MONTH(BP$3)=MONTH('Control Panel_운영'!$N$88),HLOOKUP(BP$16,'제세공과금 및 부담금_운영'!$B$238:$S$251,'제세공과금 및 부담금_운영'!$S$251-'제세공과금 및 부담금_운영'!$S$238+1)/$C$1,0)))</f>
        <v>0</v>
      </c>
      <c r="BQ21" s="587">
        <f>IF('제세공과금 및 부담금_운영'!$R$249="임차인부담",0,IF(BQ$2=0,0,IF(MONTH(BQ$3)=MONTH('Control Panel_운영'!$N$88),HLOOKUP(BQ$16,'제세공과금 및 부담금_운영'!$B$238:$S$251,'제세공과금 및 부담금_운영'!$S$251-'제세공과금 및 부담금_운영'!$S$238+1)/$C$1,0)))</f>
        <v>0</v>
      </c>
      <c r="BR21" s="587">
        <f>IF('제세공과금 및 부담금_운영'!$R$249="임차인부담",0,IF(BR$2=0,0,IF(MONTH(BR$3)=MONTH('Control Panel_운영'!$N$88),HLOOKUP(BR$16,'제세공과금 및 부담금_운영'!$B$238:$S$251,'제세공과금 및 부담금_운영'!$S$251-'제세공과금 및 부담금_운영'!$S$238+1)/$C$1,0)))</f>
        <v>0</v>
      </c>
      <c r="BS21" s="587">
        <f>IF('제세공과금 및 부담금_운영'!$R$249="임차인부담",0,IF(BS$2=0,0,IF(MONTH(BS$3)=MONTH('Control Panel_운영'!$N$88),HLOOKUP(BS$16,'제세공과금 및 부담금_운영'!$B$238:$S$251,'제세공과금 및 부담금_운영'!$S$251-'제세공과금 및 부담금_운영'!$S$238+1)/$C$1,0)))</f>
        <v>0</v>
      </c>
      <c r="BT21" s="587">
        <f>IF('제세공과금 및 부담금_운영'!$R$249="임차인부담",0,IF(BT$2=0,0,IF(MONTH(BT$3)=MONTH('Control Panel_운영'!$N$88),HLOOKUP(BT$16,'제세공과금 및 부담금_운영'!$B$238:$S$251,'제세공과금 및 부담금_운영'!$S$251-'제세공과금 및 부담금_운영'!$S$238+1)/$C$1,0)))</f>
        <v>0</v>
      </c>
      <c r="BU21" s="587">
        <f>IF('제세공과금 및 부담금_운영'!$R$249="임차인부담",0,IF(BU$2=0,0,IF(MONTH(BU$3)=MONTH('Control Panel_운영'!$N$88),HLOOKUP(BU$16,'제세공과금 및 부담금_운영'!$B$238:$S$251,'제세공과금 및 부담금_운영'!$S$251-'제세공과금 및 부담금_운영'!$S$238+1)/$C$1,0)))</f>
        <v>0</v>
      </c>
      <c r="BV21" s="587">
        <f>IF('제세공과금 및 부담금_운영'!$R$249="임차인부담",0,IF(BV$2=0,0,IF(MONTH(BV$3)=MONTH('Control Panel_운영'!$N$88),HLOOKUP(BV$16,'제세공과금 및 부담금_운영'!$B$238:$S$251,'제세공과금 및 부담금_운영'!$S$251-'제세공과금 및 부담금_운영'!$S$238+1)/$C$1,0)))</f>
        <v>0</v>
      </c>
      <c r="BW21" s="587">
        <f>IF('제세공과금 및 부담금_운영'!$R$249="임차인부담",0,IF(BW$2=0,0,IF(MONTH(BW$3)=MONTH('Control Panel_운영'!$N$88),HLOOKUP(BW$16,'제세공과금 및 부담금_운영'!$B$238:$S$251,'제세공과금 및 부담금_운영'!$S$251-'제세공과금 및 부담금_운영'!$S$238+1)/$C$1,0)))</f>
        <v>0</v>
      </c>
      <c r="BX21" s="587">
        <f>IF('제세공과금 및 부담금_운영'!$R$249="임차인부담",0,IF(BX$2=0,0,IF(MONTH(BX$3)=MONTH('Control Panel_운영'!$N$88),HLOOKUP(BX$16,'제세공과금 및 부담금_운영'!$B$238:$S$251,'제세공과금 및 부담금_운영'!$S$251-'제세공과금 및 부담금_운영'!$S$238+1)/$C$1,0)))</f>
        <v>0</v>
      </c>
      <c r="BY21" s="587">
        <f>IF('제세공과금 및 부담금_운영'!$R$249="임차인부담",0,IF(BY$2=0,0,IF(MONTH(BY$3)=MONTH('Control Panel_운영'!$N$88),HLOOKUP(BY$16,'제세공과금 및 부담금_운영'!$B$238:$S$251,'제세공과금 및 부담금_운영'!$S$251-'제세공과금 및 부담금_운영'!$S$238+1)/$C$1,0)))</f>
        <v>0</v>
      </c>
      <c r="BZ21" s="587">
        <f>IF('제세공과금 및 부담금_운영'!$R$249="임차인부담",0,IF(BZ$2=0,0,IF(MONTH(BZ$3)=MONTH('Control Panel_운영'!$N$88),HLOOKUP(BZ$16,'제세공과금 및 부담금_운영'!$B$238:$S$251,'제세공과금 및 부담금_운영'!$S$251-'제세공과금 및 부담금_운영'!$S$238+1)/$C$1,0)))</f>
        <v>0</v>
      </c>
      <c r="CA21" s="587">
        <f>IF('제세공과금 및 부담금_운영'!$R$249="임차인부담",0,IF(CA$2=0,0,IF(MONTH(CA$3)=MONTH('Control Panel_운영'!$N$88),HLOOKUP(CA$16,'제세공과금 및 부담금_운영'!$B$238:$S$251,'제세공과금 및 부담금_운영'!$S$251-'제세공과금 및 부담금_운영'!$S$238+1)/$C$1,0)))</f>
        <v>0</v>
      </c>
      <c r="CB21" s="587">
        <f>IF('제세공과금 및 부담금_운영'!$R$249="임차인부담",0,IF(CB$2=0,0,IF(MONTH(CB$3)=MONTH('Control Panel_운영'!$N$88),HLOOKUP(CB$16,'제세공과금 및 부담금_운영'!$B$238:$S$251,'제세공과금 및 부담금_운영'!$S$251-'제세공과금 및 부담금_운영'!$S$238+1)/$C$1,0)))</f>
        <v>0</v>
      </c>
      <c r="CC21" s="587">
        <f>IF('제세공과금 및 부담금_운영'!$R$249="임차인부담",0,IF(CC$2=0,0,IF(MONTH(CC$3)=MONTH('Control Panel_운영'!$N$88),HLOOKUP(CC$16,'제세공과금 및 부담금_운영'!$B$238:$S$251,'제세공과금 및 부담금_운영'!$S$251-'제세공과금 및 부담금_운영'!$S$238+1)/$C$1,0)))</f>
        <v>0</v>
      </c>
      <c r="CD21" s="587">
        <f>IF('제세공과금 및 부담금_운영'!$R$249="임차인부담",0,IF(CD$2=0,0,IF(MONTH(CD$3)=MONTH('Control Panel_운영'!$N$88),HLOOKUP(CD$16,'제세공과금 및 부담금_운영'!$B$238:$S$251,'제세공과금 및 부담금_운영'!$S$251-'제세공과금 및 부담금_운영'!$S$238+1)/$C$1,0)))</f>
        <v>0</v>
      </c>
      <c r="CE21" s="587">
        <f>IF('제세공과금 및 부담금_운영'!$R$249="임차인부담",0,IF(CE$2=0,0,IF(MONTH(CE$3)=MONTH('Control Panel_운영'!$N$88),HLOOKUP(CE$16,'제세공과금 및 부담금_운영'!$B$238:$S$251,'제세공과금 및 부담금_운영'!$S$251-'제세공과금 및 부담금_운영'!$S$238+1)/$C$1,0)))</f>
        <v>0</v>
      </c>
      <c r="CF21" s="587">
        <f>IF('제세공과금 및 부담금_운영'!$R$249="임차인부담",0,IF(CF$2=0,0,IF(MONTH(CF$3)=MONTH('Control Panel_운영'!$N$88),HLOOKUP(CF$16,'제세공과금 및 부담금_운영'!$B$238:$S$251,'제세공과금 및 부담금_운영'!$S$251-'제세공과금 및 부담금_운영'!$S$238+1)/$C$1,0)))</f>
        <v>0</v>
      </c>
      <c r="CG21" s="587">
        <f>IF('제세공과금 및 부담금_운영'!$R$249="임차인부담",0,IF(CG$2=0,0,IF(MONTH(CG$3)=MONTH('Control Panel_운영'!$N$88),HLOOKUP(CG$16,'제세공과금 및 부담금_운영'!$B$238:$S$251,'제세공과금 및 부담금_운영'!$S$251-'제세공과금 및 부담금_운영'!$S$238+1)/$C$1,0)))</f>
        <v>0</v>
      </c>
      <c r="CH21" s="587">
        <f>IF('제세공과금 및 부담금_운영'!$R$249="임차인부담",0,IF(CH$2=0,0,IF(MONTH(CH$3)=MONTH('Control Panel_운영'!$N$88),HLOOKUP(CH$16,'제세공과금 및 부담금_운영'!$B$238:$S$251,'제세공과금 및 부담금_운영'!$S$251-'제세공과금 및 부담금_운영'!$S$238+1)/$C$1,0)))</f>
        <v>0</v>
      </c>
      <c r="CI21" s="587">
        <f>IF('제세공과금 및 부담금_운영'!$R$249="임차인부담",0,IF(CI$2=0,0,IF(MONTH(CI$3)=MONTH('Control Panel_운영'!$N$88),HLOOKUP(CI$16,'제세공과금 및 부담금_운영'!$B$238:$S$251,'제세공과금 및 부담금_운영'!$S$251-'제세공과금 및 부담금_운영'!$S$238+1)/$C$1,0)))</f>
        <v>0</v>
      </c>
      <c r="CJ21" s="587">
        <f>IF('제세공과금 및 부담금_운영'!$R$249="임차인부담",0,IF(CJ$2=0,0,IF(MONTH(CJ$3)=MONTH('Control Panel_운영'!$N$88),HLOOKUP(CJ$16,'제세공과금 및 부담금_운영'!$B$238:$S$251,'제세공과금 및 부담금_운영'!$S$251-'제세공과금 및 부담금_운영'!$S$238+1)/$C$1,0)))</f>
        <v>0</v>
      </c>
      <c r="CK21" s="587">
        <f>IF('제세공과금 및 부담금_운영'!$R$249="임차인부담",0,IF(CK$2=0,0,IF(MONTH(CK$3)=MONTH('Control Panel_운영'!$N$88),HLOOKUP(CK$16,'제세공과금 및 부담금_운영'!$B$238:$S$251,'제세공과금 및 부담금_운영'!$S$251-'제세공과금 및 부담금_운영'!$S$238+1)/$C$1,0)))</f>
        <v>0</v>
      </c>
      <c r="CL21" s="587">
        <f>IF('제세공과금 및 부담금_운영'!$R$249="임차인부담",0,IF(CL$2=0,0,IF(MONTH(CL$3)=MONTH('Control Panel_운영'!$N$88),HLOOKUP(CL$16,'제세공과금 및 부담금_운영'!$B$238:$S$251,'제세공과금 및 부담금_운영'!$S$251-'제세공과금 및 부담금_운영'!$S$238+1)/$C$1,0)))</f>
        <v>0</v>
      </c>
      <c r="CM21" s="587">
        <f>IF('제세공과금 및 부담금_운영'!$R$249="임차인부담",0,IF(CM$2=0,0,IF(MONTH(CM$3)=MONTH('Control Panel_운영'!$N$88),HLOOKUP(CM$16,'제세공과금 및 부담금_운영'!$B$238:$S$251,'제세공과금 및 부담금_운영'!$S$251-'제세공과금 및 부담금_운영'!$S$238+1)/$C$1,0)))</f>
        <v>0</v>
      </c>
      <c r="CN21" s="587">
        <f>IF('제세공과금 및 부담금_운영'!$R$249="임차인부담",0,IF(CN$2=0,0,IF(MONTH(CN$3)=MONTH('Control Panel_운영'!$N$88),HLOOKUP(CN$16,'제세공과금 및 부담금_운영'!$B$238:$S$251,'제세공과금 및 부담금_운영'!$S$251-'제세공과금 및 부담금_운영'!$S$238+1)/$C$1,0)))</f>
        <v>0</v>
      </c>
      <c r="CO21" s="587">
        <f>IF('제세공과금 및 부담금_운영'!$R$249="임차인부담",0,IF(CO$2=0,0,IF(MONTH(CO$3)=MONTH('Control Panel_운영'!$N$88),HLOOKUP(CO$16,'제세공과금 및 부담금_운영'!$B$238:$S$251,'제세공과금 및 부담금_운영'!$S$251-'제세공과금 및 부담금_운영'!$S$238+1)/$C$1,0)))</f>
        <v>0</v>
      </c>
      <c r="CP21" s="587">
        <f>IF('제세공과금 및 부담금_운영'!$R$249="임차인부담",0,IF(CP$2=0,0,IF(MONTH(CP$3)=MONTH('Control Panel_운영'!$N$88),HLOOKUP(CP$16,'제세공과금 및 부담금_운영'!$B$238:$S$251,'제세공과금 및 부담금_운영'!$S$251-'제세공과금 및 부담금_운영'!$S$238+1)/$C$1,0)))</f>
        <v>0</v>
      </c>
      <c r="CQ21" s="587">
        <f>IF('제세공과금 및 부담금_운영'!$R$249="임차인부담",0,IF(CQ$2=0,0,IF(MONTH(CQ$3)=MONTH('Control Panel_운영'!$N$88),HLOOKUP(CQ$16,'제세공과금 및 부담금_운영'!$B$238:$S$251,'제세공과금 및 부담금_운영'!$S$251-'제세공과금 및 부담금_운영'!$S$238+1)/$C$1,0)))</f>
        <v>0</v>
      </c>
      <c r="CR21" s="587">
        <f>IF('제세공과금 및 부담금_운영'!$R$249="임차인부담",0,IF(CR$2=0,0,IF(MONTH(CR$3)=MONTH('Control Panel_운영'!$N$88),HLOOKUP(CR$16,'제세공과금 및 부담금_운영'!$B$238:$S$251,'제세공과금 및 부담금_운영'!$S$251-'제세공과금 및 부담금_운영'!$S$238+1)/$C$1,0)))</f>
        <v>0</v>
      </c>
      <c r="CS21" s="587">
        <f>IF('제세공과금 및 부담금_운영'!$R$249="임차인부담",0,IF(CS$2=0,0,IF(MONTH(CS$3)=MONTH('Control Panel_운영'!$N$88),HLOOKUP(CS$16,'제세공과금 및 부담금_운영'!$B$238:$S$251,'제세공과금 및 부담금_운영'!$S$251-'제세공과금 및 부담금_운영'!$S$238+1)/$C$1,0)))</f>
        <v>0</v>
      </c>
      <c r="CT21" s="587">
        <f>IF('제세공과금 및 부담금_운영'!$R$249="임차인부담",0,IF(CT$2=0,0,IF(MONTH(CT$3)=MONTH('Control Panel_운영'!$N$88),HLOOKUP(CT$16,'제세공과금 및 부담금_운영'!$B$238:$S$251,'제세공과금 및 부담금_운영'!$S$251-'제세공과금 및 부담금_운영'!$S$238+1)/$C$1,0)))</f>
        <v>0</v>
      </c>
      <c r="CU21" s="587">
        <f>IF('제세공과금 및 부담금_운영'!$R$249="임차인부담",0,IF(CU$2=0,0,IF(MONTH(CU$3)=MONTH('Control Panel_운영'!$N$88),HLOOKUP(CU$16,'제세공과금 및 부담금_운영'!$B$238:$S$251,'제세공과금 및 부담금_운영'!$S$251-'제세공과금 및 부담금_운영'!$S$238+1)/$C$1,0)))</f>
        <v>0</v>
      </c>
      <c r="CV21" s="587">
        <f>IF('제세공과금 및 부담금_운영'!$R$249="임차인부담",0,IF(CV$2=0,0,IF(MONTH(CV$3)=MONTH('Control Panel_운영'!$N$88),HLOOKUP(CV$16,'제세공과금 및 부담금_운영'!$B$238:$S$251,'제세공과금 및 부담금_운영'!$S$251-'제세공과금 및 부담금_운영'!$S$238+1)/$C$1,0)))</f>
        <v>0</v>
      </c>
      <c r="CW21" s="587">
        <f>IF('제세공과금 및 부담금_운영'!$R$249="임차인부담",0,IF(CW$2=0,0,IF(MONTH(CW$3)=MONTH('Control Panel_운영'!$N$88),HLOOKUP(CW$16,'제세공과금 및 부담금_운영'!$B$238:$S$251,'제세공과금 및 부담금_운영'!$S$251-'제세공과금 및 부담금_운영'!$S$238+1)/$C$1,0)))</f>
        <v>0</v>
      </c>
      <c r="CX21" s="587">
        <f>IF('제세공과금 및 부담금_운영'!$R$249="임차인부담",0,IF(CX$2=0,0,IF(MONTH(CX$3)=MONTH('Control Panel_운영'!$N$88),HLOOKUP(CX$16,'제세공과금 및 부담금_운영'!$B$238:$S$251,'제세공과금 및 부담금_운영'!$S$251-'제세공과금 및 부담금_운영'!$S$238+1)/$C$1,0)))</f>
        <v>0</v>
      </c>
      <c r="CY21" s="587">
        <f>IF('제세공과금 및 부담금_운영'!$R$249="임차인부담",0,IF(CY$2=0,0,IF(MONTH(CY$3)=MONTH('Control Panel_운영'!$N$88),HLOOKUP(CY$16,'제세공과금 및 부담금_운영'!$B$238:$S$251,'제세공과금 및 부담금_운영'!$S$251-'제세공과금 및 부담금_운영'!$S$238+1)/$C$1,0)))</f>
        <v>0</v>
      </c>
      <c r="CZ21" s="587">
        <f>IF('제세공과금 및 부담금_운영'!$R$249="임차인부담",0,IF(CZ$2=0,0,IF(MONTH(CZ$3)=MONTH('Control Panel_운영'!$N$88),HLOOKUP(CZ$16,'제세공과금 및 부담금_운영'!$B$238:$S$251,'제세공과금 및 부담금_운영'!$S$251-'제세공과금 및 부담금_운영'!$S$238+1)/$C$1,0)))</f>
        <v>0</v>
      </c>
      <c r="DA21" s="587">
        <f>IF('제세공과금 및 부담금_운영'!$R$249="임차인부담",0,IF(DA$2=0,0,IF(MONTH(DA$3)=MONTH('Control Panel_운영'!$N$88),HLOOKUP(DA$16,'제세공과금 및 부담금_운영'!$B$238:$S$251,'제세공과금 및 부담금_운영'!$S$251-'제세공과금 및 부담금_운영'!$S$238+1)/$C$1,0)))</f>
        <v>0</v>
      </c>
      <c r="DB21" s="587">
        <f>IF('제세공과금 및 부담금_운영'!$R$249="임차인부담",0,IF(DB$2=0,0,IF(MONTH(DB$3)=MONTH('Control Panel_운영'!$N$88),HLOOKUP(DB$16,'제세공과금 및 부담금_운영'!$B$238:$S$251,'제세공과금 및 부담금_운영'!$S$251-'제세공과금 및 부담금_운영'!$S$238+1)/$C$1,0)))</f>
        <v>0</v>
      </c>
      <c r="DC21" s="587">
        <f>IF('제세공과금 및 부담금_운영'!$R$249="임차인부담",0,IF(DC$2=0,0,IF(MONTH(DC$3)=MONTH('Control Panel_운영'!$N$88),HLOOKUP(DC$16,'제세공과금 및 부담금_운영'!$B$238:$S$251,'제세공과금 및 부담금_운영'!$S$251-'제세공과금 및 부담금_운영'!$S$238+1)/$C$1,0)))</f>
        <v>0</v>
      </c>
      <c r="DD21" s="587">
        <f>IF('제세공과금 및 부담금_운영'!$R$249="임차인부담",0,IF(DD$2=0,0,IF(MONTH(DD$3)=MONTH('Control Panel_운영'!$N$88),HLOOKUP(DD$16,'제세공과금 및 부담금_운영'!$B$238:$S$251,'제세공과금 및 부담금_운영'!$S$251-'제세공과금 및 부담금_운영'!$S$238+1)/$C$1,0)))</f>
        <v>0</v>
      </c>
      <c r="DE21" s="587">
        <f>IF('제세공과금 및 부담금_운영'!$R$249="임차인부담",0,IF(DE$2=0,0,IF(MONTH(DE$3)=MONTH('Control Panel_운영'!$N$88),HLOOKUP(DE$16,'제세공과금 및 부담금_운영'!$B$238:$S$251,'제세공과금 및 부담금_운영'!$S$251-'제세공과금 및 부담금_운영'!$S$238+1)/$C$1,0)))</f>
        <v>0</v>
      </c>
      <c r="DF21" s="587">
        <f>IF('제세공과금 및 부담금_운영'!$R$249="임차인부담",0,IF(DF$2=0,0,IF(MONTH(DF$3)=MONTH('Control Panel_운영'!$N$88),HLOOKUP(DF$16,'제세공과금 및 부담금_운영'!$B$238:$S$251,'제세공과금 및 부담금_운영'!$S$251-'제세공과금 및 부담금_운영'!$S$238+1)/$C$1,0)))</f>
        <v>0</v>
      </c>
      <c r="DG21" s="587">
        <f>IF('제세공과금 및 부담금_운영'!$R$249="임차인부담",0,IF(DG$2=0,0,IF(MONTH(DG$3)=MONTH('Control Panel_운영'!$N$88),HLOOKUP(DG$16,'제세공과금 및 부담금_운영'!$B$238:$S$251,'제세공과금 및 부담금_운영'!$S$251-'제세공과금 및 부담금_운영'!$S$238+1)/$C$1,0)))</f>
        <v>0</v>
      </c>
      <c r="DH21" s="587">
        <f>IF('제세공과금 및 부담금_운영'!$R$249="임차인부담",0,IF(DH$2=0,0,IF(MONTH(DH$3)=MONTH('Control Panel_운영'!$N$88),HLOOKUP(DH$16,'제세공과금 및 부담금_운영'!$B$238:$S$251,'제세공과금 및 부담금_운영'!$S$251-'제세공과금 및 부담금_운영'!$S$238+1)/$C$1,0)))</f>
        <v>0</v>
      </c>
      <c r="DI21" s="587">
        <f>IF('제세공과금 및 부담금_운영'!$R$249="임차인부담",0,IF(DI$2=0,0,IF(MONTH(DI$3)=MONTH('Control Panel_운영'!$N$88),HLOOKUP(DI$16,'제세공과금 및 부담금_운영'!$B$238:$S$251,'제세공과금 및 부담금_운영'!$S$251-'제세공과금 및 부담금_운영'!$S$238+1)/$C$1,0)))</f>
        <v>0</v>
      </c>
      <c r="DJ21" s="587">
        <f>IF('제세공과금 및 부담금_운영'!$R$249="임차인부담",0,IF(DJ$2=0,0,IF(MONTH(DJ$3)=MONTH('Control Panel_운영'!$N$88),HLOOKUP(DJ$16,'제세공과금 및 부담금_운영'!$B$238:$S$251,'제세공과금 및 부담금_운영'!$S$251-'제세공과금 및 부담금_운영'!$S$238+1)/$C$1,0)))</f>
        <v>0</v>
      </c>
      <c r="DK21" s="587">
        <f>IF('제세공과금 및 부담금_운영'!$R$249="임차인부담",0,IF(DK$2=0,0,IF(MONTH(DK$3)=MONTH('Control Panel_운영'!$N$88),HLOOKUP(DK$16,'제세공과금 및 부담금_운영'!$B$238:$S$251,'제세공과금 및 부담금_운영'!$S$251-'제세공과금 및 부담금_운영'!$S$238+1)/$C$1,0)))</f>
        <v>0</v>
      </c>
      <c r="DL21" s="587">
        <f>IF('제세공과금 및 부담금_운영'!$R$249="임차인부담",0,IF(DL$2=0,0,IF(MONTH(DL$3)=MONTH('Control Panel_운영'!$N$88),HLOOKUP(DL$16,'제세공과금 및 부담금_운영'!$B$238:$S$251,'제세공과금 및 부담금_운영'!$S$251-'제세공과금 및 부담금_운영'!$S$238+1)/$C$1,0)))</f>
        <v>0</v>
      </c>
      <c r="DM21" s="587">
        <f>IF('제세공과금 및 부담금_운영'!$R$249="임차인부담",0,IF(DM$2=0,0,IF(MONTH(DM$3)=MONTH('Control Panel_운영'!$N$88),HLOOKUP(DM$16,'제세공과금 및 부담금_운영'!$B$238:$S$251,'제세공과금 및 부담금_운영'!$S$251-'제세공과금 및 부담금_운영'!$S$238+1)/$C$1,0)))</f>
        <v>0</v>
      </c>
      <c r="DN21" s="587">
        <f>IF('제세공과금 및 부담금_운영'!$R$249="임차인부담",0,IF(DN$2=0,0,IF(MONTH(DN$3)=MONTH('Control Panel_운영'!$N$88),HLOOKUP(DN$16,'제세공과금 및 부담금_운영'!$B$238:$S$251,'제세공과금 및 부담금_운영'!$S$251-'제세공과금 및 부담금_운영'!$S$238+1)/$C$1,0)))</f>
        <v>0</v>
      </c>
      <c r="DO21" s="587">
        <f>IF('제세공과금 및 부담금_운영'!$R$249="임차인부담",0,IF(DO$2=0,0,IF(MONTH(DO$3)=MONTH('Control Panel_운영'!$N$88),HLOOKUP(DO$16,'제세공과금 및 부담금_운영'!$B$238:$S$251,'제세공과금 및 부담금_운영'!$S$251-'제세공과금 및 부담금_운영'!$S$238+1)/$C$1,0)))</f>
        <v>0</v>
      </c>
      <c r="DP21" s="587">
        <f>IF('제세공과금 및 부담금_운영'!$R$249="임차인부담",0,IF(DP$2=0,0,IF(MONTH(DP$3)=MONTH('Control Panel_운영'!$N$88),HLOOKUP(DP$16,'제세공과금 및 부담금_운영'!$B$238:$S$251,'제세공과금 및 부담금_운영'!$S$251-'제세공과금 및 부담금_운영'!$S$238+1)/$C$1,0)))</f>
        <v>0</v>
      </c>
      <c r="DQ21" s="587">
        <f>IF('제세공과금 및 부담금_운영'!$R$249="임차인부담",0,IF(DQ$2=0,0,IF(MONTH(DQ$3)=MONTH('Control Panel_운영'!$N$88),HLOOKUP(DQ$16,'제세공과금 및 부담금_운영'!$B$238:$S$251,'제세공과금 및 부담금_운영'!$S$251-'제세공과금 및 부담금_운영'!$S$238+1)/$C$1,0)))</f>
        <v>0</v>
      </c>
      <c r="DR21" s="587">
        <f>IF('제세공과금 및 부담금_운영'!$R$249="임차인부담",0,IF(DR$2=0,0,IF(MONTH(DR$3)=MONTH('Control Panel_운영'!$N$88),HLOOKUP(DR$16,'제세공과금 및 부담금_운영'!$B$238:$S$251,'제세공과금 및 부담금_운영'!$S$251-'제세공과금 및 부담금_운영'!$S$238+1)/$C$1,0)))</f>
        <v>0</v>
      </c>
      <c r="DS21" s="587">
        <f>IF('제세공과금 및 부담금_운영'!$R$249="임차인부담",0,IF(DS$2=0,0,IF(MONTH(DS$3)=MONTH('Control Panel_운영'!$N$88),HLOOKUP(DS$16,'제세공과금 및 부담금_운영'!$B$238:$S$251,'제세공과금 및 부담금_운영'!$S$251-'제세공과금 및 부담금_운영'!$S$238+1)/$C$1,0)))</f>
        <v>0</v>
      </c>
      <c r="DT21" s="587">
        <f>IF('제세공과금 및 부담금_운영'!$R$249="임차인부담",0,IF(DT$2=0,0,IF(MONTH(DT$3)=MONTH('Control Panel_운영'!$N$88),HLOOKUP(DT$16,'제세공과금 및 부담금_운영'!$B$238:$S$251,'제세공과금 및 부담금_운영'!$S$251-'제세공과금 및 부담금_운영'!$S$238+1)/$C$1,0)))</f>
        <v>0</v>
      </c>
      <c r="DU21" s="587">
        <f>IF('제세공과금 및 부담금_운영'!$R$249="임차인부담",0,IF(DU$2=0,0,IF(MONTH(DU$3)=MONTH('Control Panel_운영'!$N$88),HLOOKUP(DU$16,'제세공과금 및 부담금_운영'!$B$238:$S$251,'제세공과금 및 부담금_운영'!$S$251-'제세공과금 및 부담금_운영'!$S$238+1)/$C$1,0)))</f>
        <v>0</v>
      </c>
      <c r="DV21" s="587">
        <f>IF('제세공과금 및 부담금_운영'!$R$249="임차인부담",0,IF(DV$2=0,0,IF(MONTH(DV$3)=MONTH('Control Panel_운영'!$N$88),HLOOKUP(DV$16,'제세공과금 및 부담금_운영'!$B$238:$S$251,'제세공과금 및 부담금_운영'!$S$251-'제세공과금 및 부담금_운영'!$S$238+1)/$C$1,0)))</f>
        <v>0</v>
      </c>
    </row>
    <row r="22" spans="1:126" s="64" customFormat="1" outlineLevel="1" x14ac:dyDescent="0.4">
      <c r="A22" s="724"/>
      <c r="B22" s="598"/>
      <c r="C22" s="607" t="str">
        <f>'제세공과금 및 부담금_운영'!$A$379</f>
        <v>재산세_건물</v>
      </c>
      <c r="D22" s="608"/>
      <c r="E22" s="804" t="s">
        <v>94</v>
      </c>
      <c r="F22" s="586">
        <f>IF('제세공과금 및 부담금_운영'!$R$391="임차인부담",0,IF(F$2=0,$D24,IF(MONTH(F$3)=1,HLOOKUP(F$16,'제세공과금 및 부담금_운영'!$B$380:$S$393,'제세공과금 및 부담금_운영'!$S$391-'제세공과금 및 부담금_운영'!$S$380+1)/$C$1,E$24)))</f>
        <v>61700.899700659196</v>
      </c>
      <c r="G22" s="587">
        <f>IF('제세공과금 및 부담금_운영'!$R$391="임차인부담",0,IF(G$2=0,$D24,IF(MONTH(G$3)=1,HLOOKUP(G$16,'제세공과금 및 부담금_운영'!$B$380:$S$393,'제세공과금 및 부담금_운영'!$S$391-'제세공과금 및 부담금_운영'!$S$380+1)/$C$1,F$24)))</f>
        <v>61700.899700659196</v>
      </c>
      <c r="H22" s="587">
        <f>IF('제세공과금 및 부담금_운영'!$R$391="임차인부담",0,IF(H$2=0,$D24,IF(MONTH(H$3)=1,HLOOKUP(H$16,'제세공과금 및 부담금_운영'!$B$380:$S$393,'제세공과금 및 부담금_운영'!$S$391-'제세공과금 및 부담금_운영'!$S$380+1)/$C$1,G$24)))</f>
        <v>46528.547315251199</v>
      </c>
      <c r="I22" s="587">
        <f>IF('제세공과금 및 부담금_운영'!$R$391="임차인부담",0,IF(I$2=0,$D24,IF(MONTH(I$3)=1,HLOOKUP(I$16,'제세공과금 및 부담금_운영'!$B$380:$S$393,'제세공과금 및 부담금_운영'!$S$391-'제세공과금 및 부담금_운영'!$S$380+1)/$C$1,H$24)))</f>
        <v>30850.449850329605</v>
      </c>
      <c r="J22" s="587">
        <f>IF('제세공과금 및 부담금_운영'!$R$391="임차인부담",0,IF(J$2=0,$D24,IF(MONTH(J$3)=1,HLOOKUP(J$16,'제세공과금 및 부담금_운영'!$B$380:$S$393,'제세공과금 및 부담금_운영'!$S$391-'제세공과금 및 부담금_운영'!$S$380+1)/$C$1,I$24)))</f>
        <v>15678.097464921608</v>
      </c>
      <c r="K22" s="587">
        <f>IF('제세공과금 및 부담금_운영'!$R$391="임차인부담",0,IF(K$2=0,$D24,IF(MONTH(K$3)=1,HLOOKUP(K$16,'제세공과금 및 부담금_운영'!$B$380:$S$393,'제세공과금 및 부담금_운영'!$S$391-'제세공과금 및 부담금_운영'!$S$380+1)/$C$1,J$24)))</f>
        <v>186242.71045324646</v>
      </c>
      <c r="L22" s="587">
        <f>IF('제세공과금 및 부담금_운영'!$R$391="임차인부담",0,IF(L$2=0,$D24,IF(MONTH(L$3)=1,HLOOKUP(L$16,'제세공과금 및 부담금_운영'!$B$380:$S$393,'제세공과금 및 부담금_운영'!$S$391-'제세공과금 및 부담금_운영'!$S$380+1)/$C$1,K$24)))</f>
        <v>170468.0546498294</v>
      </c>
      <c r="M22" s="587">
        <f>IF('제세공과금 및 부담금_운영'!$R$391="임차인부담",0,IF(M$2=0,$D24,IF(MONTH(M$3)=1,HLOOKUP(M$16,'제세공과금 및 부담금_운영'!$B$380:$S$393,'제세공과금 및 부담금_운영'!$S$391-'제세공과금 및 부담금_운영'!$S$380+1)/$C$1,L$24)))</f>
        <v>155711.11857566505</v>
      </c>
      <c r="N22" s="587">
        <f>IF('제세공과금 및 부담금_운영'!$R$391="임차인부담",0,IF(N$2=0,$D24,IF(MONTH(N$3)=1,HLOOKUP(N$16,'제세공과금 및 부담금_운영'!$B$380:$S$393,'제세공과금 및 부담금_운영'!$S$391-'제세공과금 및 부담금_운영'!$S$380+1)/$C$1,M$24)))</f>
        <v>139936.46277224799</v>
      </c>
      <c r="O22" s="587">
        <f>IF('제세공과금 및 부담금_운영'!$R$391="임차인부담",0,IF(O$2=0,$D24,IF(MONTH(O$3)=1,HLOOKUP(O$16,'제세공과금 및 부담금_운영'!$B$380:$S$393,'제세공과금 및 부담금_운영'!$S$391-'제세공과금 및 부담금_운영'!$S$380+1)/$C$1,N$24)))</f>
        <v>124670.6668334573</v>
      </c>
      <c r="P22" s="587">
        <f>IF('제세공과금 및 부담금_운영'!$R$391="임차인부담",0,IF(P$2=0,$D24,IF(MONTH(P$3)=1,HLOOKUP(P$16,'제세공과금 및 부담금_운영'!$B$380:$S$393,'제세공과금 및 부담금_운영'!$S$391-'제세공과금 및 부담금_운영'!$S$380+1)/$C$1,O$24)))</f>
        <v>108896.01103004026</v>
      </c>
      <c r="Q22" s="587">
        <f>IF('제세공과금 및 부담금_운영'!$R$391="임차인부담",0,IF(Q$2=0,$D24,IF(MONTH(Q$3)=1,HLOOKUP(Q$16,'제세공과금 및 부담금_운영'!$B$380:$S$393,'제세공과금 및 부담금_운영'!$S$391-'제세공과금 및 부담금_운영'!$S$380+1)/$C$1,P$24)))</f>
        <v>93630.215091249571</v>
      </c>
      <c r="R22" s="587">
        <f>IF('제세공과금 및 부담금_운영'!$R$391="임차인부담",0,IF(R$2=0,$D24,IF(MONTH(R$3)=1,HLOOKUP(R$16,'제세공과금 및 부담금_운영'!$B$380:$S$393,'제세공과금 및 부담금_운영'!$S$391-'제세공과금 및 부담금_운영'!$S$380+1)/$C$1,Q$24)))</f>
        <v>77855.559287832526</v>
      </c>
      <c r="S22" s="587">
        <f>IF('제세공과금 및 부담금_운영'!$R$391="임차인부담",0,IF(S$2=0,$D24,IF(MONTH(S$3)=1,HLOOKUP(S$16,'제세공과금 및 부담금_운영'!$B$380:$S$393,'제세공과금 및 부담금_운영'!$S$391-'제세공과금 및 부담금_운영'!$S$380+1)/$C$1,R$24)))</f>
        <v>62080.903484415481</v>
      </c>
      <c r="T22" s="587">
        <f>IF('제세공과금 및 부담금_운영'!$R$391="임차인부담",0,IF(T$2=0,$D24,IF(MONTH(T$3)=1,HLOOKUP(T$16,'제세공과금 및 부담금_운영'!$B$380:$S$393,'제세공과금 및 부담금_운영'!$S$391-'제세공과금 및 부담금_운영'!$S$380+1)/$C$1,S$24)))</f>
        <v>46815.107545624785</v>
      </c>
      <c r="U22" s="587">
        <f>IF('제세공과금 및 부담금_운영'!$R$391="임차인부담",0,IF(U$2=0,$D24,IF(MONTH(U$3)=1,HLOOKUP(U$16,'제세공과금 및 부담금_운영'!$B$380:$S$393,'제세공과금 및 부담금_운영'!$S$391-'제세공과금 및 부담금_운영'!$S$380+1)/$C$1,T$24)))</f>
        <v>31040.451742207737</v>
      </c>
      <c r="V22" s="587">
        <f>IF('제세공과금 및 부담금_운영'!$R$391="임차인부담",0,IF(V$2=0,$D24,IF(MONTH(V$3)=1,HLOOKUP(V$16,'제세공과금 및 부담금_운영'!$B$380:$S$393,'제세공과금 및 부담금_운영'!$S$391-'제세공과금 및 부담금_운영'!$S$380+1)/$C$1,U$24)))</f>
        <v>15774.655803417043</v>
      </c>
      <c r="W22" s="587">
        <f>IF('제세공과금 및 부담금_운영'!$R$391="임차인부담",0,IF(W$2=0,$D24,IF(MONTH(W$3)=1,HLOOKUP(W$16,'제세공과금 및 부담금_운영'!$B$380:$S$393,'제세공과금 및 부담금_운영'!$S$391-'제세공과금 및 부담금_운영'!$S$380+1)/$C$1,V$24)))</f>
        <v>187738.85266304866</v>
      </c>
      <c r="X22" s="587">
        <f>IF('제세공과금 및 부담금_운영'!$R$391="임차인부담",0,IF(X$2=0,$D24,IF(MONTH(X$3)=1,HLOOKUP(X$16,'제세공과금 및 부담금_운영'!$B$380:$S$393,'제세공과금 및 부담금_운영'!$S$391-'제세공과금 및 부담금_운영'!$S$380+1)/$C$1,W$24)))</f>
        <v>171793.9090122144</v>
      </c>
      <c r="Y22" s="587">
        <f>IF('제세공과금 및 부담금_운영'!$R$391="임차인부담",0,IF(Y$2=0,$D24,IF(MONTH(Y$3)=1,HLOOKUP(Y$16,'제세공과금 및 부담금_운영'!$B$380:$S$393,'제세공과금 및 부담금_운영'!$S$391-'제세공과금 및 부담금_운영'!$S$380+1)/$C$1,X$24)))</f>
        <v>157392.02442436409</v>
      </c>
      <c r="Z22" s="587">
        <f>IF('제세공과금 및 부담금_운영'!$R$391="임차인부담",0,IF(Z$2=0,$D24,IF(MONTH(Z$3)=1,HLOOKUP(Z$16,'제세공과금 및 부담금_운영'!$B$380:$S$393,'제세공과금 및 부담금_운영'!$S$391-'제세공과금 및 부담금_운영'!$S$380+1)/$C$1,Y$24)))</f>
        <v>141447.08077352983</v>
      </c>
      <c r="AA22" s="587">
        <f>IF('제세공과금 및 부담금_운영'!$R$391="임차인부담",0,IF(AA$2=0,$D24,IF(MONTH(AA$3)=1,HLOOKUP(AA$16,'제세공과금 및 부담금_운영'!$B$380:$S$393,'제세공과금 및 부담금_운영'!$S$391-'제세공과금 및 부담금_운영'!$S$380+1)/$C$1,Z$24)))</f>
        <v>126016.49014369021</v>
      </c>
      <c r="AB22" s="587">
        <f>IF('제세공과금 및 부담금_운영'!$R$391="임차인부담",0,IF(AB$2=0,$D24,IF(MONTH(AB$3)=1,HLOOKUP(AB$16,'제세공과금 및 부담금_운영'!$B$380:$S$393,'제세공과금 및 부담금_운영'!$S$391-'제세공과금 및 부담금_운영'!$S$380+1)/$C$1,AA$24)))</f>
        <v>110071.54649285594</v>
      </c>
      <c r="AC22" s="587">
        <f>IF('제세공과금 및 부담금_운영'!$R$391="임차인부담",0,IF(AC$2=0,$D24,IF(MONTH(AC$3)=1,HLOOKUP(AC$16,'제세공과금 및 부담금_운영'!$B$380:$S$393,'제세공과금 및 부담금_운영'!$S$391-'제세공과금 및 부담금_운영'!$S$380+1)/$C$1,AB$24)))</f>
        <v>94640.955863016323</v>
      </c>
      <c r="AD22" s="587">
        <f>IF('제세공과금 및 부담금_운영'!$R$391="임차인부담",0,IF(AD$2=0,$D24,IF(MONTH(AD$3)=1,HLOOKUP(AD$16,'제세공과금 및 부담금_운영'!$B$380:$S$393,'제세공과금 및 부담금_운영'!$S$391-'제세공과금 및 부담금_운영'!$S$380+1)/$C$1,AC$24)))</f>
        <v>78696.012212182046</v>
      </c>
      <c r="AE22" s="587">
        <f>IF('제세공과금 및 부담금_운영'!$R$391="임차인부담",0,IF(AE$2=0,$D24,IF(MONTH(AE$3)=1,HLOOKUP(AE$16,'제세공과금 및 부담금_운영'!$B$380:$S$393,'제세공과금 및 부담금_운영'!$S$391-'제세공과금 및 부담금_운영'!$S$380+1)/$C$1,AD$24)))</f>
        <v>62751.068561347776</v>
      </c>
      <c r="AF22" s="587">
        <f>IF('제세공과금 및 부담금_운영'!$R$391="임차인부담",0,IF(AF$2=0,$D24,IF(MONTH(AF$3)=1,HLOOKUP(AF$16,'제세공과금 및 부담금_운영'!$B$380:$S$393,'제세공과금 및 부담금_운영'!$S$391-'제세공과금 및 부담금_운영'!$S$380+1)/$C$1,AE$24)))</f>
        <v>47320.477931508161</v>
      </c>
      <c r="AG22" s="587">
        <f>IF('제세공과금 및 부담금_운영'!$R$391="임차인부담",0,IF(AG$2=0,$D24,IF(MONTH(AG$3)=1,HLOOKUP(AG$16,'제세공과금 및 부담금_운영'!$B$380:$S$393,'제세공과금 및 부담금_운영'!$S$391-'제세공과금 및 부담금_운영'!$S$380+1)/$C$1,AF$24)))</f>
        <v>31375.534280673892</v>
      </c>
      <c r="AH22" s="587">
        <f>IF('제세공과금 및 부담금_운영'!$R$391="임차인부담",0,IF(AH$2=0,$D24,IF(MONTH(AH$3)=1,HLOOKUP(AH$16,'제세공과금 및 부담금_운영'!$B$380:$S$393,'제세공과금 및 부담금_운영'!$S$391-'제세공과금 및 부담금_운영'!$S$380+1)/$C$1,AG$24)))</f>
        <v>15944.943650834275</v>
      </c>
      <c r="AI22" s="587">
        <f>IF('제세공과금 및 부담금_운영'!$R$391="임차인부담",0,IF(AI$2=0,$D24,IF(MONTH(AI$3)=1,HLOOKUP(AI$16,'제세공과금 및 부담금_운영'!$B$380:$S$393,'제세공과금 및 부담금_운영'!$S$391-'제세공과금 및 부담금_운영'!$S$380+1)/$C$1,AH$24)))</f>
        <v>189085.38065187066</v>
      </c>
      <c r="AJ22" s="587">
        <f>IF('제세공과금 및 부담금_운영'!$R$391="임차인부담",0,IF(AJ$2=0,$D24,IF(MONTH(AJ$3)=1,HLOOKUP(AJ$16,'제세공과금 및 부담금_운영'!$B$380:$S$393,'제세공과금 및 부담금_운영'!$S$391-'제세공과금 및 부담금_운영'!$S$380+1)/$C$1,AI$24)))</f>
        <v>173026.07434993095</v>
      </c>
      <c r="AK22" s="587">
        <f>IF('제세공과금 및 부담금_운영'!$R$391="임차인부담",0,IF(AK$2=0,$D24,IF(MONTH(AK$3)=1,HLOOKUP(AK$16,'제세공과금 및 부담금_운영'!$B$380:$S$393,'제세공과금 및 부담금_운영'!$S$391-'제세공과금 및 부담금_운영'!$S$380+1)/$C$1,AJ$24)))</f>
        <v>158520.89446430799</v>
      </c>
      <c r="AL22" s="587">
        <f>IF('제세공과금 및 부담금_운영'!$R$391="임차인부담",0,IF(AL$2=0,$D24,IF(MONTH(AL$3)=1,HLOOKUP(AL$16,'제세공과금 및 부담금_운영'!$B$380:$S$393,'제세공과금 및 부담금_운영'!$S$391-'제세공과금 및 부담금_운영'!$S$380+1)/$C$1,AK$24)))</f>
        <v>142461.58816236828</v>
      </c>
      <c r="AM22" s="587">
        <f>IF('제세공과금 및 부담금_운영'!$R$391="임차인부담",0,IF(AM$2=0,$D24,IF(MONTH(AM$3)=1,HLOOKUP(AM$16,'제세공과금 및 부담금_운영'!$B$380:$S$393,'제세공과금 및 부담금_운영'!$S$391-'제세공과금 및 부담금_운영'!$S$380+1)/$C$1,AL$24)))</f>
        <v>126920.32399920083</v>
      </c>
      <c r="AN22" s="587">
        <f>IF('제세공과금 및 부담금_운영'!$R$391="임차인부담",0,IF(AN$2=0,$D24,IF(MONTH(AN$3)=1,HLOOKUP(AN$16,'제세공과금 및 부담금_운영'!$B$380:$S$393,'제세공과금 및 부담금_운영'!$S$391-'제세공과금 및 부담금_운영'!$S$380+1)/$C$1,AM$24)))</f>
        <v>110861.01769726114</v>
      </c>
      <c r="AO22" s="587">
        <f>IF('제세공과금 및 부담금_운영'!$R$391="임차인부담",0,IF(AO$2=0,$D24,IF(MONTH(AO$3)=1,HLOOKUP(AO$16,'제세공과금 및 부담금_운영'!$B$380:$S$393,'제세공과금 및 부담금_운영'!$S$391-'제세공과금 및 부담금_운영'!$S$380+1)/$C$1,AN$24)))</f>
        <v>95319.753534093688</v>
      </c>
      <c r="AP22" s="587">
        <f>IF('제세공과금 및 부담금_운영'!$R$391="임차인부담",0,IF(AP$2=0,$D24,IF(MONTH(AP$3)=1,HLOOKUP(AP$16,'제세공과금 및 부담금_운영'!$B$380:$S$393,'제세공과금 및 부담금_운영'!$S$391-'제세공과금 및 부담금_운영'!$S$380+1)/$C$1,AO$24)))</f>
        <v>79260.447232153994</v>
      </c>
      <c r="AQ22" s="587">
        <f>IF('제세공과금 및 부담금_운영'!$R$391="임차인부담",0,IF(AQ$2=0,$D24,IF(MONTH(AQ$3)=1,HLOOKUP(AQ$16,'제세공과금 및 부담금_운영'!$B$380:$S$393,'제세공과금 및 부담금_운영'!$S$391-'제세공과금 및 부담금_운영'!$S$380+1)/$C$1,AP$24)))</f>
        <v>63201.140930214293</v>
      </c>
      <c r="AR22" s="587">
        <f>IF('제세공과금 및 부담금_운영'!$R$391="임차인부담",0,IF(AR$2=0,$D24,IF(MONTH(AR$3)=1,HLOOKUP(AR$16,'제세공과금 및 부담금_운영'!$B$380:$S$393,'제세공과금 및 부담금_운영'!$S$391-'제세공과금 및 부담금_운영'!$S$380+1)/$C$1,AQ$24)))</f>
        <v>47659.876767046844</v>
      </c>
      <c r="AS22" s="587">
        <f>IF('제세공과금 및 부담금_운영'!$R$391="임차인부담",0,IF(AS$2=0,$D24,IF(MONTH(AS$3)=1,HLOOKUP(AS$16,'제세공과금 및 부담금_운영'!$B$380:$S$393,'제세공과금 및 부담금_운영'!$S$391-'제세공과금 및 부담금_운영'!$S$380+1)/$C$1,AR$24)))</f>
        <v>31600.570465107143</v>
      </c>
      <c r="AT22" s="587">
        <f>IF('제세공과금 및 부담금_운영'!$R$391="임차인부담",0,IF(AT$2=0,$D24,IF(MONTH(AT$3)=1,HLOOKUP(AT$16,'제세공과금 및 부담금_운영'!$B$380:$S$393,'제세공과금 및 부담금_운영'!$S$391-'제세공과금 및 부담금_운영'!$S$380+1)/$C$1,AS$24)))</f>
        <v>16059.306301939692</v>
      </c>
      <c r="AU22" s="587">
        <f>IF('제세공과금 및 부담금_운영'!$R$391="임차인부담",0,IF(AU$2=0,$D24,IF(MONTH(AU$3)=1,HLOOKUP(AU$16,'제세공과금 및 부담금_운영'!$B$380:$S$393,'제세공과금 및 부담금_운영'!$S$391-'제세공과금 및 부담금_운영'!$S$380+1)/$C$1,AT$24)))</f>
        <v>190282.29441971245</v>
      </c>
      <c r="AV22" s="587">
        <f>IF('제세공과금 및 부담금_운영'!$R$391="임차인부담",0,IF(AV$2=0,$D24,IF(MONTH(AV$3)=1,HLOOKUP(AV$16,'제세공과금 및 부담금_운영'!$B$380:$S$393,'제세공과금 및 부담금_운영'!$S$391-'제세공과금 및 부담금_운영'!$S$380+1)/$C$1,AU$24)))</f>
        <v>174121.33242790124</v>
      </c>
      <c r="AW22" s="587">
        <f>IF('제세공과금 및 부담금_운영'!$R$391="임차인부담",0,IF(AW$2=0,$D24,IF(MONTH(AW$3)=1,HLOOKUP(AW$16,'제세공과금 및 부담금_운영'!$B$380:$S$393,'제세공과금 및 부담금_운영'!$S$391-'제세공과금 및 부담금_운영'!$S$380+1)/$C$1,AV$24)))</f>
        <v>159524.3344998137</v>
      </c>
      <c r="AX22" s="587">
        <f>IF('제세공과금 및 부담금_운영'!$R$391="임차인부담",0,IF(AX$2=0,$D24,IF(MONTH(AX$3)=1,HLOOKUP(AX$16,'제세공과금 및 부담금_운영'!$B$380:$S$393,'제세공과금 및 부담금_운영'!$S$391-'제세공과금 및 부담금_운영'!$S$380+1)/$C$1,AW$24)))</f>
        <v>143363.3725080025</v>
      </c>
      <c r="AY22" s="587">
        <f>IF('제세공과금 및 부담금_운영'!$R$391="임차인부담",0,IF(AY$2=0,$D24,IF(MONTH(AY$3)=1,HLOOKUP(AY$16,'제세공과금 및 부담금_운영'!$B$380:$S$393,'제세공과금 및 부담금_운영'!$S$391-'제세공과금 및 부담금_운영'!$S$380+1)/$C$1,AX$24)))</f>
        <v>127723.73187076586</v>
      </c>
      <c r="AZ22" s="587">
        <f>IF('제세공과금 및 부담금_운영'!$R$391="임차인부담",0,IF(AZ$2=0,$D24,IF(MONTH(AZ$3)=1,HLOOKUP(AZ$16,'제세공과금 및 부담금_운영'!$B$380:$S$393,'제세공과금 및 부담금_운영'!$S$391-'제세공과금 및 부담금_운영'!$S$380+1)/$C$1,AY$24)))</f>
        <v>111562.76987895466</v>
      </c>
      <c r="BA22" s="587">
        <f>IF('제세공과금 및 부담금_운영'!$R$391="임차인부담",0,IF(BA$2=0,$D24,IF(MONTH(BA$3)=1,HLOOKUP(BA$16,'제세공과금 및 부담금_운영'!$B$380:$S$393,'제세공과금 및 부담금_운영'!$S$391-'제세공과금 및 부담금_운영'!$S$380+1)/$C$1,AZ$24)))</f>
        <v>95923.129241718008</v>
      </c>
      <c r="BB22" s="587">
        <f>IF('제세공과금 및 부담금_운영'!$R$391="임차인부담",0,IF(BB$2=0,$D24,IF(MONTH(BB$3)=1,HLOOKUP(BB$16,'제세공과금 및 부담금_운영'!$B$380:$S$393,'제세공과금 및 부담금_운영'!$S$391-'제세공과금 및 부담금_운영'!$S$380+1)/$C$1,BA$24)))</f>
        <v>79762.167249906808</v>
      </c>
      <c r="BC22" s="587">
        <f>IF('제세공과금 및 부담금_운영'!$R$391="임차인부담",0,IF(BC$2=0,$D24,IF(MONTH(BC$3)=1,HLOOKUP(BC$16,'제세공과금 및 부담금_운영'!$B$380:$S$393,'제세공과금 및 부담금_운영'!$S$391-'제세공과금 및 부담금_운영'!$S$380+1)/$C$1,BB$24)))</f>
        <v>63601.205258095615</v>
      </c>
      <c r="BD22" s="587">
        <f>IF('제세공과금 및 부담금_운영'!$R$391="임차인부담",0,IF(BD$2=0,$D24,IF(MONTH(BD$3)=1,HLOOKUP(BD$16,'제세공과금 및 부담금_운영'!$B$380:$S$393,'제세공과금 및 부담금_운영'!$S$391-'제세공과금 및 부담금_운영'!$S$380+1)/$C$1,BC$24)))</f>
        <v>47961.564620858975</v>
      </c>
      <c r="BE22" s="587">
        <f>IF('제세공과금 및 부담금_운영'!$R$391="임차인부담",0,IF(BE$2=0,$D24,IF(MONTH(BE$3)=1,HLOOKUP(BE$16,'제세공과금 및 부담금_운영'!$B$380:$S$393,'제세공과금 및 부담금_운영'!$S$391-'제세공과금 및 부담금_운영'!$S$380+1)/$C$1,BD$24)))</f>
        <v>31800.602629047782</v>
      </c>
      <c r="BF22" s="587">
        <f>IF('제세공과금 및 부담금_운영'!$R$391="임차인부담",0,IF(BF$2=0,$D24,IF(MONTH(BF$3)=1,HLOOKUP(BF$16,'제세공과금 및 부담금_운영'!$B$380:$S$393,'제세공과금 및 부담금_운영'!$S$391-'제세공과금 및 부담금_운영'!$S$380+1)/$C$1,BE$24)))</f>
        <v>16160.961991811142</v>
      </c>
      <c r="BG22" s="587">
        <f>IF('제세공과금 및 부담금_운영'!$R$391="임차인부담",0,IF(BG$2=0,$D24,IF(MONTH(BG$3)=1,HLOOKUP(BG$16,'제세공과금 및 부담금_운영'!$B$380:$S$393,'제세공과금 및 부담금_운영'!$S$391-'제세공과금 및 부담금_운영'!$S$380+1)/$C$1,BF$24)))</f>
        <v>191329.59396657403</v>
      </c>
      <c r="BH22" s="587">
        <f>IF('제세공과금 및 부담금_운영'!$R$391="임차인부담",0,IF(BH$2=0,$D24,IF(MONTH(BH$3)=1,HLOOKUP(BH$16,'제세공과금 및 부담금_운영'!$B$380:$S$393,'제세공과금 및 부담금_운영'!$S$391-'제세공과금 및 부담금_운영'!$S$380+1)/$C$1,BG$24)))</f>
        <v>175124.0819092959</v>
      </c>
      <c r="BI22" s="587">
        <f>IF('제세공과금 및 부담금_운영'!$R$391="임차인부담",0,IF(BI$2=0,$D24,IF(MONTH(BI$3)=1,HLOOKUP(BI$16,'제세공과금 및 부담금_운영'!$B$380:$S$393,'제세공과금 및 부담금_운영'!$S$391-'제세공과금 및 부담금_운영'!$S$380+1)/$C$1,BH$24)))</f>
        <v>159964.08675893894</v>
      </c>
      <c r="BJ22" s="587">
        <f>IF('제세공과금 및 부담금_운영'!$R$391="임차인부담",0,IF(BJ$2=0,$D24,IF(MONTH(BJ$3)=1,HLOOKUP(BJ$16,'제세공과금 및 부담금_운영'!$B$380:$S$393,'제세공과금 및 부담금_운영'!$S$391-'제세공과금 및 부담금_운영'!$S$380+1)/$C$1,BI$24)))</f>
        <v>143758.57470166081</v>
      </c>
      <c r="BK22" s="587">
        <f>IF('제세공과금 및 부담금_운영'!$R$391="임차인부담",0,IF(BK$2=0,$D24,IF(MONTH(BK$3)=1,HLOOKUP(BK$16,'제세공과금 및 부담금_운영'!$B$380:$S$393,'제세공과금 및 부담금_운영'!$S$391-'제세공과금 및 부담금_운영'!$S$380+1)/$C$1,BJ$24)))</f>
        <v>128075.82109784326</v>
      </c>
      <c r="BL22" s="587">
        <f>IF('제세공과금 및 부담금_운영'!$R$391="임차인부담",0,IF(BL$2=0,$D24,IF(MONTH(BL$3)=1,HLOOKUP(BL$16,'제세공과금 및 부담금_운영'!$B$380:$S$393,'제세공과금 및 부담금_운영'!$S$391-'제세공과금 및 부담금_운영'!$S$380+1)/$C$1,BK$24)))</f>
        <v>111870.30904056513</v>
      </c>
      <c r="BM22" s="587">
        <f>IF('제세공과금 및 부담금_운영'!$R$391="임차인부담",0,IF(BM$2=0,$D24,IF(MONTH(BM$3)=1,HLOOKUP(BM$16,'제세공과금 및 부담금_운영'!$B$380:$S$393,'제세공과금 및 부담금_운영'!$S$391-'제세공과금 및 부담금_운영'!$S$380+1)/$C$1,BL$24)))</f>
        <v>96187.555436747585</v>
      </c>
      <c r="BN22" s="587">
        <f>IF('제세공과금 및 부담금_운영'!$R$391="임차인부담",0,IF(BN$2=0,$D24,IF(MONTH(BN$3)=1,HLOOKUP(BN$16,'제세공과금 및 부담금_운영'!$B$380:$S$393,'제세공과금 및 부담금_운영'!$S$391-'제세공과금 및 부담금_운영'!$S$380+1)/$C$1,BM$24)))</f>
        <v>79982.043379469455</v>
      </c>
      <c r="BO22" s="587">
        <f>IF('제세공과금 및 부담금_운영'!$R$391="임차인부담",0,IF(BO$2=0,$D24,IF(MONTH(BO$3)=1,HLOOKUP(BO$16,'제세공과금 및 부담금_운영'!$B$380:$S$393,'제세공과금 및 부담금_운영'!$S$391-'제세공과금 및 부담금_운영'!$S$380+1)/$C$1,BN$24)))</f>
        <v>63776.531322191324</v>
      </c>
      <c r="BP22" s="587">
        <f>IF('제세공과금 및 부담금_운영'!$R$391="임차인부담",0,IF(BP$2=0,$D24,IF(MONTH(BP$3)=1,HLOOKUP(BP$16,'제세공과금 및 부담금_운영'!$B$380:$S$393,'제세공과금 및 부담금_운영'!$S$391-'제세공과금 및 부담금_운영'!$S$380+1)/$C$1,BO$24)))</f>
        <v>48093.777718373778</v>
      </c>
      <c r="BQ22" s="587">
        <f>IF('제세공과금 및 부담금_운영'!$R$391="임차인부담",0,IF(BQ$2=0,$D24,IF(MONTH(BQ$3)=1,HLOOKUP(BQ$16,'제세공과금 및 부담금_운영'!$B$380:$S$393,'제세공과금 및 부담금_운영'!$S$391-'제세공과금 및 부담금_운영'!$S$380+1)/$C$1,BP$24)))</f>
        <v>31888.265661095651</v>
      </c>
      <c r="BR22" s="587">
        <f>IF('제세공과금 및 부담금_운영'!$R$391="임차인부담",0,IF(BR$2=0,$D24,IF(MONTH(BR$3)=1,HLOOKUP(BR$16,'제세공과금 및 부담금_운영'!$B$380:$S$393,'제세공과금 및 부담금_운영'!$S$391-'제세공과금 및 부담금_운영'!$S$380+1)/$C$1,BQ$24)))</f>
        <v>16205.512057278107</v>
      </c>
      <c r="BS22" s="587">
        <f>IF('제세공과금 및 부담금_운영'!$R$391="임차인부담",0,IF(BS$2=0,$D24,IF(MONTH(BS$3)=1,HLOOKUP(BS$16,'제세공과금 및 부담금_운영'!$B$380:$S$393,'제세공과금 및 부담금_운영'!$S$391-'제세공과금 및 부담금_운영'!$S$380+1)/$C$1,BR$24)))</f>
        <v>192227.27929245538</v>
      </c>
      <c r="BT22" s="587">
        <f>IF('제세공과금 및 부담금_운영'!$R$391="임차인부담",0,IF(BT$2=0,$D24,IF(MONTH(BT$3)=1,HLOOKUP(BT$16,'제세공과금 및 부담금_운영'!$B$380:$S$393,'제세공과금 및 부담금_운영'!$S$391-'제세공과금 및 부담금_운영'!$S$380+1)/$C$1,BS$24)))</f>
        <v>175901.126804603</v>
      </c>
      <c r="BU22" s="587">
        <f>IF('제세공과금 및 부담금_운영'!$R$391="임차인부담",0,IF(BU$2=0,$D24,IF(MONTH(BU$3)=1,HLOOKUP(BU$16,'제세공과금 및 부담금_운영'!$B$380:$S$393,'제세공과금 및 부담금_운영'!$S$391-'제세공과금 및 부담금_운영'!$S$380+1)/$C$1,BT$24)))</f>
        <v>161154.92455751053</v>
      </c>
      <c r="BV22" s="587">
        <f>IF('제세공과금 및 부담금_운영'!$R$391="임차인부담",0,IF(BV$2=0,$D24,IF(MONTH(BV$3)=1,HLOOKUP(BV$16,'제세공과금 및 부담금_운영'!$B$380:$S$393,'제세공과금 및 부담금_운영'!$S$391-'제세공과금 및 부담금_운영'!$S$380+1)/$C$1,BU$24)))</f>
        <v>144828.77206965815</v>
      </c>
      <c r="BW22" s="587">
        <f>IF('제세공과금 및 부담금_운영'!$R$391="임차인부담",0,IF(BW$2=0,$D24,IF(MONTH(BW$3)=1,HLOOKUP(BW$16,'제세공과금 및 부담금_운영'!$B$380:$S$393,'제세공과금 및 부담금_운영'!$S$391-'제세공과금 및 부담금_운영'!$S$380+1)/$C$1,BV$24)))</f>
        <v>129029.26966205909</v>
      </c>
      <c r="BX22" s="587">
        <f>IF('제세공과금 및 부담금_운영'!$R$391="임차인부담",0,IF(BX$2=0,$D24,IF(MONTH(BX$3)=1,HLOOKUP(BX$16,'제세공과금 및 부담금_운영'!$B$380:$S$393,'제세공과금 및 부담금_운영'!$S$391-'제세공과금 및 부담금_운영'!$S$380+1)/$C$1,BW$24)))</f>
        <v>112703.11717420671</v>
      </c>
      <c r="BY22" s="587">
        <f>IF('제세공과금 및 부담금_운영'!$R$391="임차인부담",0,IF(BY$2=0,$D24,IF(MONTH(BY$3)=1,HLOOKUP(BY$16,'제세공과금 및 부담금_운영'!$B$380:$S$393,'제세공과금 및 부담금_운영'!$S$391-'제세공과금 및 부담금_운영'!$S$380+1)/$C$1,BX$24)))</f>
        <v>96903.614766607643</v>
      </c>
      <c r="BZ22" s="587">
        <f>IF('제세공과금 및 부담금_운영'!$R$391="임차인부담",0,IF(BZ$2=0,$D24,IF(MONTH(BZ$3)=1,HLOOKUP(BZ$16,'제세공과금 및 부담금_운영'!$B$380:$S$393,'제세공과금 및 부담금_운영'!$S$391-'제세공과금 및 부담금_운영'!$S$380+1)/$C$1,BY$24)))</f>
        <v>80577.462278755265</v>
      </c>
      <c r="CA22" s="587">
        <f>IF('제세공과금 및 부담금_운영'!$R$391="임차인부담",0,IF(CA$2=0,$D24,IF(MONTH(CA$3)=1,HLOOKUP(CA$16,'제세공과금 및 부담금_운영'!$B$380:$S$393,'제세공과금 및 부담금_운영'!$S$391-'제세공과금 및 부담금_운영'!$S$380+1)/$C$1,BZ$24)))</f>
        <v>64251.309790902887</v>
      </c>
      <c r="CB22" s="587">
        <f>IF('제세공과금 및 부담금_운영'!$R$391="임차인부담",0,IF(CB$2=0,$D24,IF(MONTH(CB$3)=1,HLOOKUP(CB$16,'제세공과금 및 부담금_운영'!$B$380:$S$393,'제세공과금 및 부담금_운영'!$S$391-'제세공과금 및 부담금_운영'!$S$380+1)/$C$1,CA$24)))</f>
        <v>48451.807383303814</v>
      </c>
      <c r="CC22" s="587">
        <f>IF('제세공과금 및 부담금_운영'!$R$391="임차인부담",0,IF(CC$2=0,$D24,IF(MONTH(CC$3)=1,HLOOKUP(CC$16,'제세공과금 및 부담금_운영'!$B$380:$S$393,'제세공과금 및 부담금_운영'!$S$391-'제세공과금 및 부담금_운영'!$S$380+1)/$C$1,CB$24)))</f>
        <v>32125.654895451436</v>
      </c>
      <c r="CD22" s="587">
        <f>IF('제세공과금 및 부담금_운영'!$R$391="임차인부담",0,IF(CD$2=0,$D24,IF(MONTH(CD$3)=1,HLOOKUP(CD$16,'제세공과금 및 부담금_운영'!$B$380:$S$393,'제세공과금 및 부담금_운영'!$S$391-'제세공과금 및 부담금_운영'!$S$380+1)/$C$1,CC$24)))</f>
        <v>16326.152487852365</v>
      </c>
      <c r="CE22" s="587">
        <f>IF('제세공과금 및 부담금_운영'!$R$391="임차인부담",0,IF(CE$2=0,$D24,IF(MONTH(CE$3)=1,HLOOKUP(CE$16,'제세공과금 및 부담금_운영'!$B$380:$S$393,'제세공과금 및 부담금_운영'!$S$391-'제세공과금 및 부담금_운영'!$S$380+1)/$C$1,CD$24)))</f>
        <v>0.39100000000000001</v>
      </c>
      <c r="CF22" s="587">
        <f>IF('제세공과금 및 부담금_운영'!$R$391="임차인부담",0,IF(CF$2=0,$D24,IF(MONTH(CF$3)=1,HLOOKUP(CF$16,'제세공과금 및 부담금_운영'!$B$380:$S$393,'제세공과금 및 부담금_운영'!$S$391-'제세공과금 및 부담금_운영'!$S$380+1)/$C$1,CE$24)))</f>
        <v>0.35779178082191782</v>
      </c>
      <c r="CG22" s="587">
        <f>IF('제세공과금 및 부담금_운영'!$R$391="임차인부담",0,IF(CG$2=0,$D24,IF(MONTH(CG$3)=1,HLOOKUP(CG$16,'제세공과금 및 부담금_운영'!$B$380:$S$393,'제세공과금 및 부담금_운영'!$S$391-'제세공과금 및 부담금_운영'!$S$380+1)/$C$1,CF$24)))</f>
        <v>0.3277972602739726</v>
      </c>
      <c r="CH22" s="587">
        <f>IF('제세공과금 및 부담금_운영'!$R$391="임차인부담",0,IF(CH$2=0,$D24,IF(MONTH(CH$3)=1,HLOOKUP(CH$16,'제세공과금 및 부담금_운영'!$B$380:$S$393,'제세공과금 및 부담금_운영'!$S$391-'제세공과금 및 부담금_운영'!$S$380+1)/$C$1,CG$24)))</f>
        <v>0.2945890410958904</v>
      </c>
      <c r="CI22" s="587">
        <f>IF('제세공과금 및 부담금_운영'!$R$391="임차인부담",0,IF(CI$2=0,$D24,IF(MONTH(CI$3)=1,HLOOKUP(CI$16,'제세공과금 및 부담금_운영'!$B$380:$S$393,'제세공과금 및 부담금_운영'!$S$391-'제세공과금 및 부담금_운영'!$S$380+1)/$C$1,CH$24)))</f>
        <v>0.26245205479452055</v>
      </c>
      <c r="CJ22" s="587">
        <f>IF('제세공과금 및 부담금_운영'!$R$391="임차인부담",0,IF(CJ$2=0,$D24,IF(MONTH(CJ$3)=1,HLOOKUP(CJ$16,'제세공과금 및 부담금_운영'!$B$380:$S$393,'제세공과금 및 부담금_운영'!$S$391-'제세공과금 및 부담금_운영'!$S$380+1)/$C$1,CI$24)))</f>
        <v>0.22924383561643835</v>
      </c>
      <c r="CK22" s="587">
        <f>IF('제세공과금 및 부담금_운영'!$R$391="임차인부담",0,IF(CK$2=0,$D24,IF(MONTH(CK$3)=1,HLOOKUP(CK$16,'제세공과금 및 부담금_운영'!$B$380:$S$393,'제세공과금 및 부담금_운영'!$S$391-'제세공과금 및 부담금_운영'!$S$380+1)/$C$1,CJ$24)))</f>
        <v>0.1971068493150685</v>
      </c>
      <c r="CL22" s="587">
        <f>IF('제세공과금 및 부담금_운영'!$R$391="임차인부담",0,IF(CL$2=0,$D24,IF(MONTH(CL$3)=1,HLOOKUP(CL$16,'제세공과금 및 부담금_운영'!$B$380:$S$393,'제세공과금 및 부담금_운영'!$S$391-'제세공과금 및 부담금_운영'!$S$380+1)/$C$1,CK$24)))</f>
        <v>0.1638986301369863</v>
      </c>
      <c r="CM22" s="587">
        <f>IF('제세공과금 및 부담금_운영'!$R$391="임차인부담",0,IF(CM$2=0,$D24,IF(MONTH(CM$3)=1,HLOOKUP(CM$16,'제세공과금 및 부담금_운영'!$B$380:$S$393,'제세공과금 및 부담금_운영'!$S$391-'제세공과금 및 부담금_운영'!$S$380+1)/$C$1,CL$24)))</f>
        <v>0.1306904109589041</v>
      </c>
      <c r="CN22" s="587">
        <f>IF('제세공과금 및 부담금_운영'!$R$391="임차인부담",0,IF(CN$2=0,$D24,IF(MONTH(CN$3)=1,HLOOKUP(CN$16,'제세공과금 및 부담금_운영'!$B$380:$S$393,'제세공과금 및 부담금_운영'!$S$391-'제세공과금 및 부담금_운영'!$S$380+1)/$C$1,CM$24)))</f>
        <v>9.8553424657534236E-2</v>
      </c>
      <c r="CO22" s="587">
        <f>IF('제세공과금 및 부담금_운영'!$R$391="임차인부담",0,IF(CO$2=0,$D24,IF(MONTH(CO$3)=1,HLOOKUP(CO$16,'제세공과금 및 부담금_운영'!$B$380:$S$393,'제세공과금 및 부담금_운영'!$S$391-'제세공과금 및 부담금_운영'!$S$380+1)/$C$1,CN$24)))</f>
        <v>6.5345205479452051E-2</v>
      </c>
      <c r="CP22" s="587">
        <f>IF('제세공과금 및 부담금_운영'!$R$391="임차인부담",0,IF(CP$2=0,$D24,IF(MONTH(CP$3)=1,HLOOKUP(CP$16,'제세공과금 및 부담금_운영'!$B$380:$S$393,'제세공과금 및 부담금_운영'!$S$391-'제세공과금 및 부담금_운영'!$S$380+1)/$C$1,CO$24)))</f>
        <v>3.3208219178082185E-2</v>
      </c>
      <c r="CQ22" s="587">
        <f>IF('제세공과금 및 부담금_운영'!$R$391="임차인부담",0,IF(CQ$2=0,$D24,IF(MONTH(CQ$3)=1,HLOOKUP(CQ$16,'제세공과금 및 부담금_운영'!$B$380:$S$393,'제세공과금 및 부담금_운영'!$S$391-'제세공과금 및 부담금_운영'!$S$380+1)/$C$1,CP$24)))</f>
        <v>0.39100000000000001</v>
      </c>
      <c r="CR22" s="587">
        <f>IF('제세공과금 및 부담금_운영'!$R$391="임차인부담",0,IF(CR$2=0,$D24,IF(MONTH(CR$3)=1,HLOOKUP(CR$16,'제세공과금 및 부담금_운영'!$B$380:$S$393,'제세공과금 및 부담금_운영'!$S$391-'제세공과금 및 부담금_운영'!$S$380+1)/$C$1,CQ$24)))</f>
        <v>0.35779178082191782</v>
      </c>
      <c r="CS22" s="587">
        <f>IF('제세공과금 및 부담금_운영'!$R$391="임차인부담",0,IF(CS$2=0,$D24,IF(MONTH(CS$3)=1,HLOOKUP(CS$16,'제세공과금 및 부담금_운영'!$B$380:$S$393,'제세공과금 및 부담금_운영'!$S$391-'제세공과금 및 부담금_운영'!$S$380+1)/$C$1,CR$24)))</f>
        <v>0.3277972602739726</v>
      </c>
      <c r="CT22" s="587">
        <f>IF('제세공과금 및 부담금_운영'!$R$391="임차인부담",0,IF(CT$2=0,$D24,IF(MONTH(CT$3)=1,HLOOKUP(CT$16,'제세공과금 및 부담금_운영'!$B$380:$S$393,'제세공과금 및 부담금_운영'!$S$391-'제세공과금 및 부담금_운영'!$S$380+1)/$C$1,CS$24)))</f>
        <v>0.2945890410958904</v>
      </c>
      <c r="CU22" s="587">
        <f>IF('제세공과금 및 부담금_운영'!$R$391="임차인부담",0,IF(CU$2=0,$D24,IF(MONTH(CU$3)=1,HLOOKUP(CU$16,'제세공과금 및 부담금_운영'!$B$380:$S$393,'제세공과금 및 부담금_운영'!$S$391-'제세공과금 및 부담금_운영'!$S$380+1)/$C$1,CT$24)))</f>
        <v>0.26245205479452055</v>
      </c>
      <c r="CV22" s="587">
        <f>IF('제세공과금 및 부담금_운영'!$R$391="임차인부담",0,IF(CV$2=0,$D24,IF(MONTH(CV$3)=1,HLOOKUP(CV$16,'제세공과금 및 부담금_운영'!$B$380:$S$393,'제세공과금 및 부담금_운영'!$S$391-'제세공과금 및 부담금_운영'!$S$380+1)/$C$1,CU$24)))</f>
        <v>0.22924383561643835</v>
      </c>
      <c r="CW22" s="587">
        <f>IF('제세공과금 및 부담금_운영'!$R$391="임차인부담",0,IF(CW$2=0,$D24,IF(MONTH(CW$3)=1,HLOOKUP(CW$16,'제세공과금 및 부담금_운영'!$B$380:$S$393,'제세공과금 및 부담금_운영'!$S$391-'제세공과금 및 부담금_운영'!$S$380+1)/$C$1,CV$24)))</f>
        <v>0.1971068493150685</v>
      </c>
      <c r="CX22" s="587">
        <f>IF('제세공과금 및 부담금_운영'!$R$391="임차인부담",0,IF(CX$2=0,$D24,IF(MONTH(CX$3)=1,HLOOKUP(CX$16,'제세공과금 및 부담금_운영'!$B$380:$S$393,'제세공과금 및 부담금_운영'!$S$391-'제세공과금 및 부담금_운영'!$S$380+1)/$C$1,CW$24)))</f>
        <v>0.1638986301369863</v>
      </c>
      <c r="CY22" s="587">
        <f>IF('제세공과금 및 부담금_운영'!$R$391="임차인부담",0,IF(CY$2=0,$D24,IF(MONTH(CY$3)=1,HLOOKUP(CY$16,'제세공과금 및 부담금_운영'!$B$380:$S$393,'제세공과금 및 부담금_운영'!$S$391-'제세공과금 및 부담금_운영'!$S$380+1)/$C$1,CX$24)))</f>
        <v>0.1306904109589041</v>
      </c>
      <c r="CZ22" s="587">
        <f>IF('제세공과금 및 부담금_운영'!$R$391="임차인부담",0,IF(CZ$2=0,$D24,IF(MONTH(CZ$3)=1,HLOOKUP(CZ$16,'제세공과금 및 부담금_운영'!$B$380:$S$393,'제세공과금 및 부담금_운영'!$S$391-'제세공과금 및 부담금_운영'!$S$380+1)/$C$1,CY$24)))</f>
        <v>9.8553424657534236E-2</v>
      </c>
      <c r="DA22" s="587">
        <f>IF('제세공과금 및 부담금_운영'!$R$391="임차인부담",0,IF(DA$2=0,$D24,IF(MONTH(DA$3)=1,HLOOKUP(DA$16,'제세공과금 및 부담금_운영'!$B$380:$S$393,'제세공과금 및 부담금_운영'!$S$391-'제세공과금 및 부담금_운영'!$S$380+1)/$C$1,CZ$24)))</f>
        <v>6.5345205479452051E-2</v>
      </c>
      <c r="DB22" s="587">
        <f>IF('제세공과금 및 부담금_운영'!$R$391="임차인부담",0,IF(DB$2=0,$D24,IF(MONTH(DB$3)=1,HLOOKUP(DB$16,'제세공과금 및 부담금_운영'!$B$380:$S$393,'제세공과금 및 부담금_운영'!$S$391-'제세공과금 및 부담금_운영'!$S$380+1)/$C$1,DA$24)))</f>
        <v>3.3208219178082185E-2</v>
      </c>
      <c r="DC22" s="587">
        <f>IF('제세공과금 및 부담금_운영'!$R$391="임차인부담",0,IF(DC$2=0,$D24,IF(MONTH(DC$3)=1,HLOOKUP(DC$16,'제세공과금 및 부담금_운영'!$B$380:$S$393,'제세공과금 및 부담금_운영'!$S$391-'제세공과금 및 부담금_운영'!$S$380+1)/$C$1,DB$24)))</f>
        <v>0.39100000000000001</v>
      </c>
      <c r="DD22" s="587">
        <f>IF('제세공과금 및 부담금_운영'!$R$391="임차인부담",0,IF(DD$2=0,$D24,IF(MONTH(DD$3)=1,HLOOKUP(DD$16,'제세공과금 및 부담금_운영'!$B$380:$S$393,'제세공과금 및 부담금_운영'!$S$391-'제세공과금 및 부담금_운영'!$S$380+1)/$C$1,DC$24)))</f>
        <v>0.35788251366120222</v>
      </c>
      <c r="DE22" s="587">
        <f>IF('제세공과금 및 부담금_운영'!$R$391="임차인부담",0,IF(DE$2=0,$D24,IF(MONTH(DE$3)=1,HLOOKUP(DE$16,'제세공과금 및 부담금_운영'!$B$380:$S$393,'제세공과금 및 부담금_운영'!$S$391-'제세공과금 및 부담금_운영'!$S$380+1)/$C$1,DD$24)))</f>
        <v>0.32690163934426231</v>
      </c>
      <c r="DF22" s="587">
        <f>IF('제세공과금 및 부담금_운영'!$R$391="임차인부담",0,IF(DF$2=0,$D24,IF(MONTH(DF$3)=1,HLOOKUP(DF$16,'제세공과금 및 부담금_운영'!$B$380:$S$393,'제세공과금 및 부담금_운영'!$S$391-'제세공과금 및 부담금_운영'!$S$380+1)/$C$1,DE$24)))</f>
        <v>0.29378415300546451</v>
      </c>
      <c r="DG22" s="587">
        <f>IF('제세공과금 및 부담금_운영'!$R$391="임차인부담",0,IF(DG$2=0,$D24,IF(MONTH(DG$3)=1,HLOOKUP(DG$16,'제세공과금 및 부담금_운영'!$B$380:$S$393,'제세공과금 및 부담금_운영'!$S$391-'제세공과금 및 부담금_운영'!$S$380+1)/$C$1,DF$24)))</f>
        <v>0.26173497267759566</v>
      </c>
      <c r="DH22" s="587">
        <f>IF('제세공과금 및 부담금_운영'!$R$391="임차인부담",0,IF(DH$2=0,$D24,IF(MONTH(DH$3)=1,HLOOKUP(DH$16,'제세공과금 및 부담금_운영'!$B$380:$S$393,'제세공과금 및 부담금_운영'!$S$391-'제세공과금 및 부담금_운영'!$S$380+1)/$C$1,DG$24)))</f>
        <v>0.22861748633879783</v>
      </c>
      <c r="DI22" s="587">
        <f>IF('제세공과금 및 부담금_운영'!$R$391="임차인부담",0,IF(DI$2=0,$D24,IF(MONTH(DI$3)=1,HLOOKUP(DI$16,'제세공과금 및 부담금_운영'!$B$380:$S$393,'제세공과금 및 부담금_운영'!$S$391-'제세공과금 및 부담금_운영'!$S$380+1)/$C$1,DH$24)))</f>
        <v>0.19656830601092898</v>
      </c>
      <c r="DJ22" s="587">
        <f>IF('제세공과금 및 부담금_운영'!$R$391="임차인부담",0,IF(DJ$2=0,$D24,IF(MONTH(DJ$3)=1,HLOOKUP(DJ$16,'제세공과금 및 부담금_운영'!$B$380:$S$393,'제세공과금 및 부담금_운영'!$S$391-'제세공과금 및 부담금_운영'!$S$380+1)/$C$1,DI$24)))</f>
        <v>0.16345081967213115</v>
      </c>
      <c r="DK22" s="587">
        <f>IF('제세공과금 및 부담금_운영'!$R$391="임차인부담",0,IF(DK$2=0,$D24,IF(MONTH(DK$3)=1,HLOOKUP(DK$16,'제세공과금 및 부담금_운영'!$B$380:$S$393,'제세공과금 및 부담금_운영'!$S$391-'제세공과금 및 부담금_운영'!$S$380+1)/$C$1,DJ$24)))</f>
        <v>0.13033333333333333</v>
      </c>
      <c r="DL22" s="587">
        <f>IF('제세공과금 및 부담금_운영'!$R$391="임차인부담",0,IF(DL$2=0,$D24,IF(MONTH(DL$3)=1,HLOOKUP(DL$16,'제세공과금 및 부담금_운영'!$B$380:$S$393,'제세공과금 및 부담금_운영'!$S$391-'제세공과금 및 부담금_운영'!$S$380+1)/$C$1,DK$24)))</f>
        <v>9.8284153005464475E-2</v>
      </c>
      <c r="DM22" s="587">
        <f>IF('제세공과금 및 부담금_운영'!$R$391="임차인부담",0,IF(DM$2=0,$D24,IF(MONTH(DM$3)=1,HLOOKUP(DM$16,'제세공과금 및 부담금_운영'!$B$380:$S$393,'제세공과금 및 부담금_운영'!$S$391-'제세공과금 및 부담금_운영'!$S$380+1)/$C$1,DL$24)))</f>
        <v>6.5166666666666651E-2</v>
      </c>
      <c r="DN22" s="587">
        <f>IF('제세공과금 및 부담금_운영'!$R$391="임차인부담",0,IF(DN$2=0,$D24,IF(MONTH(DN$3)=1,HLOOKUP(DN$16,'제세공과금 및 부담금_운영'!$B$380:$S$393,'제세공과금 및 부담금_운영'!$S$391-'제세공과금 및 부담금_운영'!$S$380+1)/$C$1,DM$24)))</f>
        <v>3.3117486338797797E-2</v>
      </c>
      <c r="DO22" s="587">
        <f>IF('제세공과금 및 부담금_운영'!$R$391="임차인부담",0,IF(DO$2=0,$D24,IF(MONTH(DO$3)=1,HLOOKUP(DO$16,'제세공과금 및 부담금_운영'!$B$380:$S$393,'제세공과금 및 부담금_운영'!$S$391-'제세공과금 및 부담금_운영'!$S$380+1)/$C$1,DN$24)))</f>
        <v>0.39100000000000001</v>
      </c>
      <c r="DP22" s="587">
        <f>IF('제세공과금 및 부담금_운영'!$R$391="임차인부담",0,IF(DP$2=0,$D24,IF(MONTH(DP$3)=1,HLOOKUP(DP$16,'제세공과금 및 부담금_운영'!$B$380:$S$393,'제세공과금 및 부담금_운영'!$S$391-'제세공과금 및 부담금_운영'!$S$380+1)/$C$1,DO$24)))</f>
        <v>0.34111934156378604</v>
      </c>
      <c r="DQ22" s="587">
        <f>IF('제세공과금 및 부담금_운영'!$R$391="임차인부담",0,IF(DQ$2=0,$D24,IF(MONTH(DQ$3)=1,HLOOKUP(DQ$16,'제세공과금 및 부담금_운영'!$B$380:$S$393,'제세공과금 및 부담금_운영'!$S$391-'제세공과금 및 부담금_운영'!$S$380+1)/$C$1,DP$24)))</f>
        <v>0.29606584362139921</v>
      </c>
      <c r="DR22" s="587">
        <f>IF('제세공과금 및 부담금_운영'!$R$391="임차인부담",0,IF(DR$2=0,$D24,IF(MONTH(DR$3)=1,HLOOKUP(DR$16,'제세공과금 및 부담금_운영'!$B$380:$S$393,'제세공과금 및 부담금_운영'!$S$391-'제세공과금 및 부담금_운영'!$S$380+1)/$C$1,DQ$24)))</f>
        <v>0.2461851851851852</v>
      </c>
      <c r="DS22" s="587">
        <f>IF('제세공과금 및 부담금_운영'!$R$391="임차인부담",0,IF(DS$2=0,$D24,IF(MONTH(DS$3)=1,HLOOKUP(DS$16,'제세공과금 및 부담금_운영'!$B$380:$S$393,'제세공과금 및 부담금_운영'!$S$391-'제세공과금 및 부담금_운영'!$S$380+1)/$C$1,DR$24)))</f>
        <v>0.19791358024691358</v>
      </c>
      <c r="DT22" s="587">
        <f>IF('제세공과금 및 부담금_운영'!$R$391="임차인부담",0,IF(DT$2=0,$D24,IF(MONTH(DT$3)=1,HLOOKUP(DT$16,'제세공과금 및 부담금_운영'!$B$380:$S$393,'제세공과금 및 부담금_운영'!$S$391-'제세공과금 및 부담금_운영'!$S$380+1)/$C$1,DS$24)))</f>
        <v>0.14803292181069957</v>
      </c>
      <c r="DU22" s="587">
        <f>IF('제세공과금 및 부담금_운영'!$R$391="임차인부담",0,IF(DU$2=0,$D24,IF(MONTH(DU$3)=1,HLOOKUP(DU$16,'제세공과금 및 부담금_운영'!$B$380:$S$393,'제세공과금 및 부담금_운영'!$S$391-'제세공과금 및 부담금_운영'!$S$380+1)/$C$1,DT$24)))</f>
        <v>9.9761316872427966E-2</v>
      </c>
      <c r="DV22" s="587">
        <f>IF('제세공과금 및 부담금_운영'!$R$391="임차인부담",0,IF(DV$2=0,$D24,IF(MONTH(DV$3)=1,HLOOKUP(DV$16,'제세공과금 및 부담금_운영'!$B$380:$S$393,'제세공과금 및 부담금_운영'!$S$391-'제세공과금 및 부담금_운영'!$S$380+1)/$C$1,DU$24)))</f>
        <v>4.9880658436213969E-2</v>
      </c>
    </row>
    <row r="23" spans="1:126" s="64" customFormat="1" outlineLevel="1" x14ac:dyDescent="0.4">
      <c r="A23" s="724"/>
      <c r="B23" s="598"/>
      <c r="D23" s="805" t="s">
        <v>670</v>
      </c>
      <c r="E23" s="804" t="s">
        <v>815</v>
      </c>
      <c r="F23" s="586">
        <v>0</v>
      </c>
      <c r="G23" s="587">
        <f>IF('제세공과금 및 부담금_운영'!$R$391="임차인부담",0,HLOOKUP(G$16,'제세공과금 및 부담금_운영'!$B$380:$S$393,'제세공과금 및 부담금_운영'!$S$391-'제세공과금 및 부담금_운영'!$S$380+1)/$C$1*G$4/G$17)</f>
        <v>15172.352385407998</v>
      </c>
      <c r="H23" s="587">
        <f>IF('제세공과금 및 부담금_운영'!$R$391="임차인부담",0,HLOOKUP(H$16,'제세공과금 및 부담금_운영'!$B$380:$S$393,'제세공과금 및 부담금_운영'!$S$391-'제세공과금 및 부담금_운영'!$S$380+1)/$C$1*H$4/H$17)</f>
        <v>15678.097464921595</v>
      </c>
      <c r="I23" s="587">
        <f>IF('제세공과금 및 부담금_운영'!$R$391="임차인부담",0,HLOOKUP(I$16,'제세공과금 및 부담금_운영'!$B$380:$S$393,'제세공과금 및 부담금_운영'!$S$391-'제세공과금 및 부담금_운영'!$S$380+1)/$C$1*I$4/I$17)</f>
        <v>15172.352385407998</v>
      </c>
      <c r="J23" s="587">
        <f>IF('제세공과금 및 부담금_운영'!$R$391="임차인부담",0,HLOOKUP(J$16,'제세공과금 및 부담금_운영'!$B$380:$S$393,'제세공과금 및 부담금_운영'!$S$391-'제세공과금 및 부담금_운영'!$S$380+1)/$C$1*J$4/J$17)</f>
        <v>15678.097464921595</v>
      </c>
      <c r="K23" s="587">
        <f>IF('제세공과금 및 부담금_운영'!$R$391="임차인부담",0,HLOOKUP(K$16,'제세공과금 및 부담금_운영'!$B$380:$S$393,'제세공과금 및 부담금_운영'!$S$391-'제세공과금 및 부담금_운영'!$S$380+1)/$C$1*K$4/K$17)</f>
        <v>15774.655803417048</v>
      </c>
      <c r="L23" s="587">
        <f>IF('제세공과금 및 부담금_운영'!$R$391="임차인부담",0,HLOOKUP(L$16,'제세공과금 및 부담금_운영'!$B$380:$S$393,'제세공과금 및 부담금_운영'!$S$391-'제세공과금 및 부담금_운영'!$S$380+1)/$C$1*L$4/L$17)</f>
        <v>14756.936074164338</v>
      </c>
      <c r="M23" s="587">
        <f>IF('제세공과금 및 부담금_운영'!$R$391="임차인부담",0,HLOOKUP(M$16,'제세공과금 및 부담금_운영'!$B$380:$S$393,'제세공과금 및 부담금_운영'!$S$391-'제세공과금 및 부담금_운영'!$S$380+1)/$C$1*M$4/M$17)</f>
        <v>15774.655803417048</v>
      </c>
      <c r="N23" s="587">
        <f>IF('제세공과금 및 부담금_운영'!$R$391="임차인부담",0,HLOOKUP(N$16,'제세공과금 및 부담금_운영'!$B$380:$S$393,'제세공과금 및 부담금_운영'!$S$391-'제세공과금 및 부담금_운영'!$S$380+1)/$C$1*N$4/N$17)</f>
        <v>15265.795938790694</v>
      </c>
      <c r="O23" s="587">
        <f>IF('제세공과금 및 부담금_운영'!$R$391="임차인부담",0,HLOOKUP(O$16,'제세공과금 및 부담금_운영'!$B$380:$S$393,'제세공과금 및 부담금_운영'!$S$391-'제세공과금 및 부담금_운영'!$S$380+1)/$C$1*O$4/O$17)</f>
        <v>15774.655803417048</v>
      </c>
      <c r="P23" s="587">
        <f>IF('제세공과금 및 부담금_운영'!$R$391="임차인부담",0,HLOOKUP(P$16,'제세공과금 및 부담금_운영'!$B$380:$S$393,'제세공과금 및 부담금_운영'!$S$391-'제세공과금 및 부담금_운영'!$S$380+1)/$C$1*P$4/P$17)</f>
        <v>15265.795938790694</v>
      </c>
      <c r="Q23" s="587">
        <f>IF('제세공과금 및 부담금_운영'!$R$391="임차인부담",0,HLOOKUP(Q$16,'제세공과금 및 부담금_운영'!$B$380:$S$393,'제세공과금 및 부담금_운영'!$S$391-'제세공과금 및 부담금_운영'!$S$380+1)/$C$1*Q$4/Q$17)</f>
        <v>15774.655803417048</v>
      </c>
      <c r="R23" s="587">
        <f>IF('제세공과금 및 부담금_운영'!$R$391="임차인부담",0,HLOOKUP(R$16,'제세공과금 및 부담금_운영'!$B$380:$S$393,'제세공과금 및 부담금_운영'!$S$391-'제세공과금 및 부담금_운영'!$S$380+1)/$C$1*R$4/R$17)</f>
        <v>15774.655803417048</v>
      </c>
      <c r="S23" s="587">
        <f>IF('제세공과금 및 부담금_운영'!$R$391="임차인부담",0,HLOOKUP(S$16,'제세공과금 및 부담금_운영'!$B$380:$S$393,'제세공과금 및 부담금_운영'!$S$391-'제세공과금 및 부담금_운영'!$S$380+1)/$C$1*S$4/S$17)</f>
        <v>15265.795938790694</v>
      </c>
      <c r="T23" s="587">
        <f>IF('제세공과금 및 부담금_운영'!$R$391="임차인부담",0,HLOOKUP(T$16,'제세공과금 및 부담금_운영'!$B$380:$S$393,'제세공과금 및 부담금_운영'!$S$391-'제세공과금 및 부담금_운영'!$S$380+1)/$C$1*T$4/T$17)</f>
        <v>15774.655803417048</v>
      </c>
      <c r="U23" s="587">
        <f>IF('제세공과금 및 부담금_운영'!$R$391="임차인부담",0,HLOOKUP(U$16,'제세공과금 및 부담금_운영'!$B$380:$S$393,'제세공과금 및 부담금_운영'!$S$391-'제세공과금 및 부담금_운영'!$S$380+1)/$C$1*U$4/U$17)</f>
        <v>15265.795938790694</v>
      </c>
      <c r="V23" s="587">
        <f>IF('제세공과금 및 부담금_운영'!$R$391="임차인부담",0,HLOOKUP(V$16,'제세공과금 및 부담금_운영'!$B$380:$S$393,'제세공과금 및 부담금_운영'!$S$391-'제세공과금 및 부담금_운영'!$S$380+1)/$C$1*V$4/V$17)</f>
        <v>15774.655803417048</v>
      </c>
      <c r="W23" s="587">
        <f>IF('제세공과금 및 부담금_운영'!$R$391="임차인부담",0,HLOOKUP(W$16,'제세공과금 및 부담금_운영'!$B$380:$S$393,'제세공과금 및 부담금_운영'!$S$391-'제세공과금 및 부담금_운영'!$S$380+1)/$C$1*W$4/W$17)</f>
        <v>15944.94365083427</v>
      </c>
      <c r="X23" s="587">
        <f>IF('제세공과금 및 부담금_운영'!$R$391="임차인부담",0,HLOOKUP(X$16,'제세공과금 및 부담금_운영'!$B$380:$S$393,'제세공과금 및 부담금_운영'!$S$391-'제세공과금 및 부담금_운영'!$S$380+1)/$C$1*X$4/X$17)</f>
        <v>14401.884587850309</v>
      </c>
      <c r="Y23" s="587">
        <f>IF('제세공과금 및 부담금_운영'!$R$391="임차인부담",0,HLOOKUP(Y$16,'제세공과금 및 부담금_운영'!$B$380:$S$393,'제세공과금 및 부담금_운영'!$S$391-'제세공과금 및 부담금_운영'!$S$380+1)/$C$1*Y$4/Y$17)</f>
        <v>15944.94365083427</v>
      </c>
      <c r="Z23" s="587">
        <f>IF('제세공과금 및 부담금_운영'!$R$391="임차인부담",0,HLOOKUP(Z$16,'제세공과금 및 부담금_운영'!$B$380:$S$393,'제세공과금 및 부담금_운영'!$S$391-'제세공과금 및 부담금_운영'!$S$380+1)/$C$1*Z$4/Z$17)</f>
        <v>15430.590629839617</v>
      </c>
      <c r="AA23" s="587">
        <f>IF('제세공과금 및 부담금_운영'!$R$391="임차인부담",0,HLOOKUP(AA$16,'제세공과금 및 부담금_운영'!$B$380:$S$393,'제세공과금 및 부담금_운영'!$S$391-'제세공과금 및 부담금_운영'!$S$380+1)/$C$1*AA$4/AA$17)</f>
        <v>15944.94365083427</v>
      </c>
      <c r="AB23" s="587">
        <f>IF('제세공과금 및 부담금_운영'!$R$391="임차인부담",0,HLOOKUP(AB$16,'제세공과금 및 부담금_운영'!$B$380:$S$393,'제세공과금 및 부담금_운영'!$S$391-'제세공과금 및 부담금_운영'!$S$380+1)/$C$1*AB$4/AB$17)</f>
        <v>15430.590629839617</v>
      </c>
      <c r="AC23" s="587">
        <f>IF('제세공과금 및 부담금_운영'!$R$391="임차인부담",0,HLOOKUP(AC$16,'제세공과금 및 부담금_운영'!$B$380:$S$393,'제세공과금 및 부담금_운영'!$S$391-'제세공과금 및 부담금_운영'!$S$380+1)/$C$1*AC$4/AC$17)</f>
        <v>15944.94365083427</v>
      </c>
      <c r="AD23" s="587">
        <f>IF('제세공과금 및 부담금_운영'!$R$391="임차인부담",0,HLOOKUP(AD$16,'제세공과금 및 부담금_운영'!$B$380:$S$393,'제세공과금 및 부담금_운영'!$S$391-'제세공과금 및 부담금_운영'!$S$380+1)/$C$1*AD$4/AD$17)</f>
        <v>15944.94365083427</v>
      </c>
      <c r="AE23" s="587">
        <f>IF('제세공과금 및 부담금_운영'!$R$391="임차인부담",0,HLOOKUP(AE$16,'제세공과금 및 부담금_운영'!$B$380:$S$393,'제세공과금 및 부담금_운영'!$S$391-'제세공과금 및 부담금_운영'!$S$380+1)/$C$1*AE$4/AE$17)</f>
        <v>15430.590629839617</v>
      </c>
      <c r="AF23" s="587">
        <f>IF('제세공과금 및 부담금_운영'!$R$391="임차인부담",0,HLOOKUP(AF$16,'제세공과금 및 부담금_운영'!$B$380:$S$393,'제세공과금 및 부담금_운영'!$S$391-'제세공과금 및 부담금_운영'!$S$380+1)/$C$1*AF$4/AF$17)</f>
        <v>15944.94365083427</v>
      </c>
      <c r="AG23" s="587">
        <f>IF('제세공과금 및 부담금_운영'!$R$391="임차인부담",0,HLOOKUP(AG$16,'제세공과금 및 부담금_운영'!$B$380:$S$393,'제세공과금 및 부담금_운영'!$S$391-'제세공과금 및 부담금_운영'!$S$380+1)/$C$1*AG$4/AG$17)</f>
        <v>15430.590629839617</v>
      </c>
      <c r="AH23" s="587">
        <f>IF('제세공과금 및 부담금_운영'!$R$391="임차인부담",0,HLOOKUP(AH$16,'제세공과금 및 부담금_운영'!$B$380:$S$393,'제세공과금 및 부담금_운영'!$S$391-'제세공과금 및 부담금_운영'!$S$380+1)/$C$1*AH$4/AH$17)</f>
        <v>15944.94365083427</v>
      </c>
      <c r="AI23" s="587">
        <f>IF('제세공과금 및 부담금_운영'!$R$391="임차인부담",0,HLOOKUP(AI$16,'제세공과금 및 부담금_운영'!$B$380:$S$393,'제세공과금 및 부담금_운영'!$S$391-'제세공과금 및 부담금_운영'!$S$380+1)/$C$1*AI$4/AI$17)</f>
        <v>16059.3063019397</v>
      </c>
      <c r="AJ23" s="587">
        <f>IF('제세공과금 및 부담금_운영'!$R$391="임차인부담",0,HLOOKUP(AJ$16,'제세공과금 및 부담금_운영'!$B$380:$S$393,'제세공과금 및 부담금_운영'!$S$391-'제세공과금 및 부담금_운영'!$S$380+1)/$C$1*AJ$4/AJ$17)</f>
        <v>14505.179885622954</v>
      </c>
      <c r="AK23" s="587">
        <f>IF('제세공과금 및 부담금_운영'!$R$391="임차인부담",0,HLOOKUP(AK$16,'제세공과금 및 부담금_운영'!$B$380:$S$393,'제세공과금 및 부담금_운영'!$S$391-'제세공과금 및 부담금_운영'!$S$380+1)/$C$1*AK$4/AK$17)</f>
        <v>16059.3063019397</v>
      </c>
      <c r="AL23" s="587">
        <f>IF('제세공과금 및 부담금_운영'!$R$391="임차인부담",0,HLOOKUP(AL$16,'제세공과금 및 부담금_운영'!$B$380:$S$393,'제세공과금 및 부담금_운영'!$S$391-'제세공과금 및 부담금_운영'!$S$380+1)/$C$1*AL$4/AL$17)</f>
        <v>15541.264163167451</v>
      </c>
      <c r="AM23" s="587">
        <f>IF('제세공과금 및 부담금_운영'!$R$391="임차인부담",0,HLOOKUP(AM$16,'제세공과금 및 부담금_운영'!$B$380:$S$393,'제세공과금 및 부담금_운영'!$S$391-'제세공과금 및 부담금_운영'!$S$380+1)/$C$1*AM$4/AM$17)</f>
        <v>16059.3063019397</v>
      </c>
      <c r="AN23" s="587">
        <f>IF('제세공과금 및 부담금_운영'!$R$391="임차인부담",0,HLOOKUP(AN$16,'제세공과금 및 부담금_운영'!$B$380:$S$393,'제세공과금 및 부담금_운영'!$S$391-'제세공과금 및 부담금_운영'!$S$380+1)/$C$1*AN$4/AN$17)</f>
        <v>15541.264163167451</v>
      </c>
      <c r="AO23" s="587">
        <f>IF('제세공과금 및 부담금_운영'!$R$391="임차인부담",0,HLOOKUP(AO$16,'제세공과금 및 부담금_운영'!$B$380:$S$393,'제세공과금 및 부담금_운영'!$S$391-'제세공과금 및 부담금_운영'!$S$380+1)/$C$1*AO$4/AO$17)</f>
        <v>16059.3063019397</v>
      </c>
      <c r="AP23" s="587">
        <f>IF('제세공과금 및 부담금_운영'!$R$391="임차인부담",0,HLOOKUP(AP$16,'제세공과금 및 부담금_운영'!$B$380:$S$393,'제세공과금 및 부담금_운영'!$S$391-'제세공과금 및 부담금_운영'!$S$380+1)/$C$1*AP$4/AP$17)</f>
        <v>16059.3063019397</v>
      </c>
      <c r="AQ23" s="587">
        <f>IF('제세공과금 및 부담금_운영'!$R$391="임차인부담",0,HLOOKUP(AQ$16,'제세공과금 및 부담금_운영'!$B$380:$S$393,'제세공과금 및 부담금_운영'!$S$391-'제세공과금 및 부담금_운영'!$S$380+1)/$C$1*AQ$4/AQ$17)</f>
        <v>15541.264163167451</v>
      </c>
      <c r="AR23" s="587">
        <f>IF('제세공과금 및 부담금_운영'!$R$391="임차인부담",0,HLOOKUP(AR$16,'제세공과금 및 부담금_운영'!$B$380:$S$393,'제세공과금 및 부담금_운영'!$S$391-'제세공과금 및 부담금_운영'!$S$380+1)/$C$1*AR$4/AR$17)</f>
        <v>16059.3063019397</v>
      </c>
      <c r="AS23" s="587">
        <f>IF('제세공과금 및 부담금_운영'!$R$391="임차인부담",0,HLOOKUP(AS$16,'제세공과금 및 부담금_운영'!$B$380:$S$393,'제세공과금 및 부담금_운영'!$S$391-'제세공과금 및 부담금_운영'!$S$380+1)/$C$1*AS$4/AS$17)</f>
        <v>15541.264163167451</v>
      </c>
      <c r="AT23" s="587">
        <f>IF('제세공과금 및 부담금_운영'!$R$391="임차인부담",0,HLOOKUP(AT$16,'제세공과금 및 부담금_운영'!$B$380:$S$393,'제세공과금 및 부담금_운영'!$S$391-'제세공과금 및 부담금_운영'!$S$380+1)/$C$1*AT$4/AT$17)</f>
        <v>16059.3063019397</v>
      </c>
      <c r="AU23" s="587">
        <f>IF('제세공과금 및 부담금_운영'!$R$391="임차인부담",0,HLOOKUP(AU$16,'제세공과금 및 부담금_운영'!$B$380:$S$393,'제세공과금 및 부담금_운영'!$S$391-'제세공과금 및 부담금_운영'!$S$380+1)/$C$1*AU$4/AU$17)</f>
        <v>16160.961991811195</v>
      </c>
      <c r="AV23" s="587">
        <f>IF('제세공과금 및 부담금_운영'!$R$391="임차인부담",0,HLOOKUP(AV$16,'제세공과금 및 부담금_운영'!$B$380:$S$393,'제세공과금 및 부담금_운영'!$S$391-'제세공과금 및 부담금_운영'!$S$380+1)/$C$1*AV$4/AV$17)</f>
        <v>14596.99792808753</v>
      </c>
      <c r="AW23" s="587">
        <f>IF('제세공과금 및 부담금_운영'!$R$391="임차인부담",0,HLOOKUP(AW$16,'제세공과금 및 부담금_운영'!$B$380:$S$393,'제세공과금 및 부담금_운영'!$S$391-'제세공과금 및 부담금_운영'!$S$380+1)/$C$1*AW$4/AW$17)</f>
        <v>16160.961991811195</v>
      </c>
      <c r="AX23" s="587">
        <f>IF('제세공과금 및 부담금_운영'!$R$391="임차인부담",0,HLOOKUP(AX$16,'제세공과금 및 부담금_운영'!$B$380:$S$393,'제세공과금 및 부담금_운영'!$S$391-'제세공과금 및 부담금_운영'!$S$380+1)/$C$1*AX$4/AX$17)</f>
        <v>15639.64063723664</v>
      </c>
      <c r="AY23" s="587">
        <f>IF('제세공과금 및 부담금_운영'!$R$391="임차인부담",0,HLOOKUP(AY$16,'제세공과금 및 부담금_운영'!$B$380:$S$393,'제세공과금 및 부담금_운영'!$S$391-'제세공과금 및 부담금_운영'!$S$380+1)/$C$1*AY$4/AY$17)</f>
        <v>16160.961991811195</v>
      </c>
      <c r="AZ23" s="587">
        <f>IF('제세공과금 및 부담금_운영'!$R$391="임차인부담",0,HLOOKUP(AZ$16,'제세공과금 및 부담금_운영'!$B$380:$S$393,'제세공과금 및 부담금_운영'!$S$391-'제세공과금 및 부담금_운영'!$S$380+1)/$C$1*AZ$4/AZ$17)</f>
        <v>15639.64063723664</v>
      </c>
      <c r="BA23" s="587">
        <f>IF('제세공과금 및 부담금_운영'!$R$391="임차인부담",0,HLOOKUP(BA$16,'제세공과금 및 부담금_운영'!$B$380:$S$393,'제세공과금 및 부담금_운영'!$S$391-'제세공과금 및 부담금_운영'!$S$380+1)/$C$1*BA$4/BA$17)</f>
        <v>16160.961991811195</v>
      </c>
      <c r="BB23" s="587">
        <f>IF('제세공과금 및 부담금_운영'!$R$391="임차인부담",0,HLOOKUP(BB$16,'제세공과금 및 부담금_운영'!$B$380:$S$393,'제세공과금 및 부담금_운영'!$S$391-'제세공과금 및 부담금_운영'!$S$380+1)/$C$1*BB$4/BB$17)</f>
        <v>16160.961991811195</v>
      </c>
      <c r="BC23" s="587">
        <f>IF('제세공과금 및 부담금_운영'!$R$391="임차인부담",0,HLOOKUP(BC$16,'제세공과금 및 부담금_운영'!$B$380:$S$393,'제세공과금 및 부담금_운영'!$S$391-'제세공과금 및 부담금_운영'!$S$380+1)/$C$1*BC$4/BC$17)</f>
        <v>15639.64063723664</v>
      </c>
      <c r="BD23" s="587">
        <f>IF('제세공과금 및 부담금_운영'!$R$391="임차인부담",0,HLOOKUP(BD$16,'제세공과금 및 부담금_운영'!$B$380:$S$393,'제세공과금 및 부담금_운영'!$S$391-'제세공과금 및 부담금_운영'!$S$380+1)/$C$1*BD$4/BD$17)</f>
        <v>16160.961991811195</v>
      </c>
      <c r="BE23" s="587">
        <f>IF('제세공과금 및 부담금_운영'!$R$391="임차인부담",0,HLOOKUP(BE$16,'제세공과금 및 부담금_운영'!$B$380:$S$393,'제세공과금 및 부담금_운영'!$S$391-'제세공과금 및 부담금_운영'!$S$380+1)/$C$1*BE$4/BE$17)</f>
        <v>15639.64063723664</v>
      </c>
      <c r="BF23" s="587">
        <f>IF('제세공과금 및 부담금_운영'!$R$391="임차인부담",0,HLOOKUP(BF$16,'제세공과금 및 부담금_운영'!$B$380:$S$393,'제세공과금 및 부담금_운영'!$S$391-'제세공과금 및 부담금_운영'!$S$380+1)/$C$1*BF$4/BF$17)</f>
        <v>16160.961991811195</v>
      </c>
      <c r="BG23" s="587">
        <f>IF('제세공과금 및 부담금_운영'!$R$391="임차인부담",0,HLOOKUP(BG$16,'제세공과금 및 부담금_운영'!$B$380:$S$393,'제세공과금 및 부담금_운영'!$S$391-'제세공과금 및 부담금_운영'!$S$380+1)/$C$1*BG$4/BG$17)</f>
        <v>16205.512057278127</v>
      </c>
      <c r="BH23" s="587">
        <f>IF('제세공과금 및 부담금_운영'!$R$391="임차인부담",0,HLOOKUP(BH$16,'제세공과금 및 부담금_운영'!$B$380:$S$393,'제세공과금 및 부담금_운영'!$S$391-'제세공과금 및 부담금_운영'!$S$380+1)/$C$1*BH$4/BH$17)</f>
        <v>15159.995150356957</v>
      </c>
      <c r="BI23" s="587">
        <f>IF('제세공과금 및 부담금_운영'!$R$391="임차인부담",0,HLOOKUP(BI$16,'제세공과금 및 부담금_운영'!$B$380:$S$393,'제세공과금 및 부담금_운영'!$S$391-'제세공과금 및 부담금_운영'!$S$380+1)/$C$1*BI$4/BI$17)</f>
        <v>16205.512057278127</v>
      </c>
      <c r="BJ23" s="587">
        <f>IF('제세공과금 및 부담금_운영'!$R$391="임차인부담",0,HLOOKUP(BJ$16,'제세공과금 및 부담금_운영'!$B$380:$S$393,'제세공과금 및 부담금_운영'!$S$391-'제세공과금 및 부담금_운영'!$S$380+1)/$C$1*BJ$4/BJ$17)</f>
        <v>15682.753603817544</v>
      </c>
      <c r="BK23" s="587">
        <f>IF('제세공과금 및 부담금_운영'!$R$391="임차인부담",0,HLOOKUP(BK$16,'제세공과금 및 부담금_운영'!$B$380:$S$393,'제세공과금 및 부담금_운영'!$S$391-'제세공과금 및 부담금_운영'!$S$380+1)/$C$1*BK$4/BK$17)</f>
        <v>16205.512057278127</v>
      </c>
      <c r="BL23" s="587">
        <f>IF('제세공과금 및 부담금_운영'!$R$391="임차인부담",0,HLOOKUP(BL$16,'제세공과금 및 부담금_운영'!$B$380:$S$393,'제세공과금 및 부담금_운영'!$S$391-'제세공과금 및 부담금_운영'!$S$380+1)/$C$1*BL$4/BL$17)</f>
        <v>15682.753603817544</v>
      </c>
      <c r="BM23" s="587">
        <f>IF('제세공과금 및 부담금_운영'!$R$391="임차인부담",0,HLOOKUP(BM$16,'제세공과금 및 부담금_운영'!$B$380:$S$393,'제세공과금 및 부담금_운영'!$S$391-'제세공과금 및 부담금_운영'!$S$380+1)/$C$1*BM$4/BM$17)</f>
        <v>16205.512057278127</v>
      </c>
      <c r="BN23" s="587">
        <f>IF('제세공과금 및 부담금_운영'!$R$391="임차인부담",0,HLOOKUP(BN$16,'제세공과금 및 부담금_운영'!$B$380:$S$393,'제세공과금 및 부담금_운영'!$S$391-'제세공과금 및 부담금_운영'!$S$380+1)/$C$1*BN$4/BN$17)</f>
        <v>16205.512057278127</v>
      </c>
      <c r="BO23" s="587">
        <f>IF('제세공과금 및 부담금_운영'!$R$391="임차인부담",0,HLOOKUP(BO$16,'제세공과금 및 부담금_운영'!$B$380:$S$393,'제세공과금 및 부담금_운영'!$S$391-'제세공과금 및 부담금_운영'!$S$380+1)/$C$1*BO$4/BO$17)</f>
        <v>15682.753603817544</v>
      </c>
      <c r="BP23" s="587">
        <f>IF('제세공과금 및 부담금_운영'!$R$391="임차인부담",0,HLOOKUP(BP$16,'제세공과금 및 부담금_운영'!$B$380:$S$393,'제세공과금 및 부담금_운영'!$S$391-'제세공과금 및 부담금_운영'!$S$380+1)/$C$1*BP$4/BP$17)</f>
        <v>16205.512057278127</v>
      </c>
      <c r="BQ23" s="587">
        <f>IF('제세공과금 및 부담금_운영'!$R$391="임차인부담",0,HLOOKUP(BQ$16,'제세공과금 및 부담금_운영'!$B$380:$S$393,'제세공과금 및 부담금_운영'!$S$391-'제세공과금 및 부담금_운영'!$S$380+1)/$C$1*BQ$4/BQ$17)</f>
        <v>15682.753603817544</v>
      </c>
      <c r="BR23" s="587">
        <f>IF('제세공과금 및 부담금_운영'!$R$391="임차인부담",0,HLOOKUP(BR$16,'제세공과금 및 부담금_운영'!$B$380:$S$393,'제세공과금 및 부담금_운영'!$S$391-'제세공과금 및 부담금_운영'!$S$380+1)/$C$1*BR$4/BR$17)</f>
        <v>16205.512057278127</v>
      </c>
      <c r="BS23" s="587">
        <f>IF('제세공과금 및 부담금_운영'!$R$391="임차인부담",0,HLOOKUP(BS$16,'제세공과금 및 부담금_운영'!$B$380:$S$393,'제세공과금 및 부담금_운영'!$S$391-'제세공과금 및 부담금_운영'!$S$380+1)/$C$1*BS$4/BS$17)</f>
        <v>16326.152487852376</v>
      </c>
      <c r="BT23" s="587">
        <f>IF('제세공과금 및 부담금_운영'!$R$391="임차인부담",0,HLOOKUP(BT$16,'제세공과금 및 부담금_운영'!$B$380:$S$393,'제세공과금 및 부담금_운영'!$S$391-'제세공과금 및 부담금_운영'!$S$380+1)/$C$1*BT$4/BT$17)</f>
        <v>14746.202247092468</v>
      </c>
      <c r="BU23" s="587">
        <f>IF('제세공과금 및 부담금_운영'!$R$391="임차인부담",0,HLOOKUP(BU$16,'제세공과금 및 부담금_운영'!$B$380:$S$393,'제세공과금 및 부담금_운영'!$S$391-'제세공과금 및 부담금_운영'!$S$380+1)/$C$1*BU$4/BU$17)</f>
        <v>16326.152487852376</v>
      </c>
      <c r="BV23" s="587">
        <f>IF('제세공과금 및 부담금_운영'!$R$391="임차인부담",0,HLOOKUP(BV$16,'제세공과금 및 부담금_운영'!$B$380:$S$393,'제세공과금 및 부담금_운영'!$S$391-'제세공과금 및 부담금_운영'!$S$380+1)/$C$1*BV$4/BV$17)</f>
        <v>15799.502407599071</v>
      </c>
      <c r="BW23" s="587">
        <f>IF('제세공과금 및 부담금_운영'!$R$391="임차인부담",0,HLOOKUP(BW$16,'제세공과금 및 부담금_운영'!$B$380:$S$393,'제세공과금 및 부담금_운영'!$S$391-'제세공과금 및 부담금_운영'!$S$380+1)/$C$1*BW$4/BW$17)</f>
        <v>16326.152487852376</v>
      </c>
      <c r="BX23" s="587">
        <f>IF('제세공과금 및 부담금_운영'!$R$391="임차인부담",0,HLOOKUP(BX$16,'제세공과금 및 부담금_운영'!$B$380:$S$393,'제세공과금 및 부담금_운영'!$S$391-'제세공과금 및 부담금_운영'!$S$380+1)/$C$1*BX$4/BX$17)</f>
        <v>15799.502407599071</v>
      </c>
      <c r="BY23" s="587">
        <f>IF('제세공과금 및 부담금_운영'!$R$391="임차인부담",0,HLOOKUP(BY$16,'제세공과금 및 부담금_운영'!$B$380:$S$393,'제세공과금 및 부담금_운영'!$S$391-'제세공과금 및 부담금_운영'!$S$380+1)/$C$1*BY$4/BY$17)</f>
        <v>16326.152487852376</v>
      </c>
      <c r="BZ23" s="587">
        <f>IF('제세공과금 및 부담금_운영'!$R$391="임차인부담",0,HLOOKUP(BZ$16,'제세공과금 및 부담금_운영'!$B$380:$S$393,'제세공과금 및 부담금_운영'!$S$391-'제세공과금 및 부담금_운영'!$S$380+1)/$C$1*BZ$4/BZ$17)</f>
        <v>16326.152487852376</v>
      </c>
      <c r="CA23" s="587">
        <f>IF('제세공과금 및 부담금_운영'!$R$391="임차인부담",0,HLOOKUP(CA$16,'제세공과금 및 부담금_운영'!$B$380:$S$393,'제세공과금 및 부담금_운영'!$S$391-'제세공과금 및 부담금_운영'!$S$380+1)/$C$1*CA$4/CA$17)</f>
        <v>15799.502407599071</v>
      </c>
      <c r="CB23" s="587">
        <f>IF('제세공과금 및 부담금_운영'!$R$391="임차인부담",0,HLOOKUP(CB$16,'제세공과금 및 부담금_운영'!$B$380:$S$393,'제세공과금 및 부담금_운영'!$S$391-'제세공과금 및 부담금_운영'!$S$380+1)/$C$1*CB$4/CB$17)</f>
        <v>16326.152487852376</v>
      </c>
      <c r="CC23" s="587">
        <f>IF('제세공과금 및 부담금_운영'!$R$391="임차인부담",0,HLOOKUP(CC$16,'제세공과금 및 부담금_운영'!$B$380:$S$393,'제세공과금 및 부담금_운영'!$S$391-'제세공과금 및 부담금_운영'!$S$380+1)/$C$1*CC$4/CC$17)</f>
        <v>15799.502407599071</v>
      </c>
      <c r="CD23" s="587">
        <f>IF('제세공과금 및 부담금_운영'!$R$391="임차인부담",0,HLOOKUP(CD$16,'제세공과금 및 부담금_운영'!$B$380:$S$393,'제세공과금 및 부담금_운영'!$S$391-'제세공과금 및 부담금_운영'!$S$380+1)/$C$1*CD$4/CD$17)</f>
        <v>16326.152487852376</v>
      </c>
      <c r="CE23" s="587">
        <f>IF('제세공과금 및 부담금_운영'!$R$391="임차인부담",0,HLOOKUP(CE$16,'제세공과금 및 부담금_운영'!$B$380:$S$393,'제세공과금 및 부담금_운영'!$S$391-'제세공과금 및 부담금_운영'!$S$380+1)/$C$1*CE$4/CE$17)</f>
        <v>3.3208219178082192E-2</v>
      </c>
      <c r="CF23" s="587">
        <f>IF('제세공과금 및 부담금_운영'!$R$391="임차인부담",0,HLOOKUP(CF$16,'제세공과금 및 부담금_운영'!$B$380:$S$393,'제세공과금 및 부담금_운영'!$S$391-'제세공과금 및 부담금_운영'!$S$380+1)/$C$1*CF$4/CF$17)</f>
        <v>2.9994520547945207E-2</v>
      </c>
      <c r="CG23" s="587">
        <f>IF('제세공과금 및 부담금_운영'!$R$391="임차인부담",0,HLOOKUP(CG$16,'제세공과금 및 부담금_운영'!$B$380:$S$393,'제세공과금 및 부담금_운영'!$S$391-'제세공과금 및 부담금_운영'!$S$380+1)/$C$1*CG$4/CG$17)</f>
        <v>3.3208219178082192E-2</v>
      </c>
      <c r="CH23" s="587">
        <f>IF('제세공과금 및 부담금_운영'!$R$391="임차인부담",0,HLOOKUP(CH$16,'제세공과금 및 부담금_운영'!$B$380:$S$393,'제세공과금 및 부담금_운영'!$S$391-'제세공과금 및 부담금_운영'!$S$380+1)/$C$1*CH$4/CH$17)</f>
        <v>3.2136986301369866E-2</v>
      </c>
      <c r="CI23" s="587">
        <f>IF('제세공과금 및 부담금_운영'!$R$391="임차인부담",0,HLOOKUP(CI$16,'제세공과금 및 부담금_운영'!$B$380:$S$393,'제세공과금 및 부담금_운영'!$S$391-'제세공과금 및 부담금_운영'!$S$380+1)/$C$1*CI$4/CI$17)</f>
        <v>3.3208219178082192E-2</v>
      </c>
      <c r="CJ23" s="587">
        <f>IF('제세공과금 및 부담금_운영'!$R$391="임차인부담",0,HLOOKUP(CJ$16,'제세공과금 및 부담금_운영'!$B$380:$S$393,'제세공과금 및 부담금_운영'!$S$391-'제세공과금 및 부담금_운영'!$S$380+1)/$C$1*CJ$4/CJ$17)</f>
        <v>3.2136986301369866E-2</v>
      </c>
      <c r="CK23" s="587">
        <f>IF('제세공과금 및 부담금_운영'!$R$391="임차인부담",0,HLOOKUP(CK$16,'제세공과금 및 부담금_운영'!$B$380:$S$393,'제세공과금 및 부담금_운영'!$S$391-'제세공과금 및 부담금_운영'!$S$380+1)/$C$1*CK$4/CK$17)</f>
        <v>3.3208219178082192E-2</v>
      </c>
      <c r="CL23" s="587">
        <f>IF('제세공과금 및 부담금_운영'!$R$391="임차인부담",0,HLOOKUP(CL$16,'제세공과금 및 부담금_운영'!$B$380:$S$393,'제세공과금 및 부담금_운영'!$S$391-'제세공과금 및 부담금_운영'!$S$380+1)/$C$1*CL$4/CL$17)</f>
        <v>3.3208219178082192E-2</v>
      </c>
      <c r="CM23" s="587">
        <f>IF('제세공과금 및 부담금_운영'!$R$391="임차인부담",0,HLOOKUP(CM$16,'제세공과금 및 부담금_운영'!$B$380:$S$393,'제세공과금 및 부담금_운영'!$S$391-'제세공과금 및 부담금_운영'!$S$380+1)/$C$1*CM$4/CM$17)</f>
        <v>3.2136986301369866E-2</v>
      </c>
      <c r="CN23" s="587">
        <f>IF('제세공과금 및 부담금_운영'!$R$391="임차인부담",0,HLOOKUP(CN$16,'제세공과금 및 부담금_운영'!$B$380:$S$393,'제세공과금 및 부담금_운영'!$S$391-'제세공과금 및 부담금_운영'!$S$380+1)/$C$1*CN$4/CN$17)</f>
        <v>3.3208219178082192E-2</v>
      </c>
      <c r="CO23" s="587">
        <f>IF('제세공과금 및 부담금_운영'!$R$391="임차인부담",0,HLOOKUP(CO$16,'제세공과금 및 부담금_운영'!$B$380:$S$393,'제세공과금 및 부담금_운영'!$S$391-'제세공과금 및 부담금_운영'!$S$380+1)/$C$1*CO$4/CO$17)</f>
        <v>3.2136986301369866E-2</v>
      </c>
      <c r="CP23" s="587">
        <f>IF('제세공과금 및 부담금_운영'!$R$391="임차인부담",0,HLOOKUP(CP$16,'제세공과금 및 부담금_운영'!$B$380:$S$393,'제세공과금 및 부담금_운영'!$S$391-'제세공과금 및 부담금_운영'!$S$380+1)/$C$1*CP$4/CP$17)</f>
        <v>3.3208219178082192E-2</v>
      </c>
      <c r="CQ23" s="587">
        <f>IF('제세공과금 및 부담금_운영'!$R$391="임차인부담",0,HLOOKUP(CQ$16,'제세공과금 및 부담금_운영'!$B$380:$S$393,'제세공과금 및 부담금_운영'!$S$391-'제세공과금 및 부담금_운영'!$S$380+1)/$C$1*CQ$4/CQ$17)</f>
        <v>3.3208219178082192E-2</v>
      </c>
      <c r="CR23" s="587">
        <f>IF('제세공과금 및 부담금_운영'!$R$391="임차인부담",0,HLOOKUP(CR$16,'제세공과금 및 부담금_운영'!$B$380:$S$393,'제세공과금 및 부담금_운영'!$S$391-'제세공과금 및 부담금_운영'!$S$380+1)/$C$1*CR$4/CR$17)</f>
        <v>2.9994520547945207E-2</v>
      </c>
      <c r="CS23" s="587">
        <f>IF('제세공과금 및 부담금_운영'!$R$391="임차인부담",0,HLOOKUP(CS$16,'제세공과금 및 부담금_운영'!$B$380:$S$393,'제세공과금 및 부담금_운영'!$S$391-'제세공과금 및 부담금_운영'!$S$380+1)/$C$1*CS$4/CS$17)</f>
        <v>3.3208219178082192E-2</v>
      </c>
      <c r="CT23" s="587">
        <f>IF('제세공과금 및 부담금_운영'!$R$391="임차인부담",0,HLOOKUP(CT$16,'제세공과금 및 부담금_운영'!$B$380:$S$393,'제세공과금 및 부담금_운영'!$S$391-'제세공과금 및 부담금_운영'!$S$380+1)/$C$1*CT$4/CT$17)</f>
        <v>3.2136986301369866E-2</v>
      </c>
      <c r="CU23" s="587">
        <f>IF('제세공과금 및 부담금_운영'!$R$391="임차인부담",0,HLOOKUP(CU$16,'제세공과금 및 부담금_운영'!$B$380:$S$393,'제세공과금 및 부담금_운영'!$S$391-'제세공과금 및 부담금_운영'!$S$380+1)/$C$1*CU$4/CU$17)</f>
        <v>3.3208219178082192E-2</v>
      </c>
      <c r="CV23" s="587">
        <f>IF('제세공과금 및 부담금_운영'!$R$391="임차인부담",0,HLOOKUP(CV$16,'제세공과금 및 부담금_운영'!$B$380:$S$393,'제세공과금 및 부담금_운영'!$S$391-'제세공과금 및 부담금_운영'!$S$380+1)/$C$1*CV$4/CV$17)</f>
        <v>3.2136986301369866E-2</v>
      </c>
      <c r="CW23" s="587">
        <f>IF('제세공과금 및 부담금_운영'!$R$391="임차인부담",0,HLOOKUP(CW$16,'제세공과금 및 부담금_운영'!$B$380:$S$393,'제세공과금 및 부담금_운영'!$S$391-'제세공과금 및 부담금_운영'!$S$380+1)/$C$1*CW$4/CW$17)</f>
        <v>3.3208219178082192E-2</v>
      </c>
      <c r="CX23" s="587">
        <f>IF('제세공과금 및 부담금_운영'!$R$391="임차인부담",0,HLOOKUP(CX$16,'제세공과금 및 부담금_운영'!$B$380:$S$393,'제세공과금 및 부담금_운영'!$S$391-'제세공과금 및 부담금_운영'!$S$380+1)/$C$1*CX$4/CX$17)</f>
        <v>3.3208219178082192E-2</v>
      </c>
      <c r="CY23" s="587">
        <f>IF('제세공과금 및 부담금_운영'!$R$391="임차인부담",0,HLOOKUP(CY$16,'제세공과금 및 부담금_운영'!$B$380:$S$393,'제세공과금 및 부담금_운영'!$S$391-'제세공과금 및 부담금_운영'!$S$380+1)/$C$1*CY$4/CY$17)</f>
        <v>3.2136986301369866E-2</v>
      </c>
      <c r="CZ23" s="587">
        <f>IF('제세공과금 및 부담금_운영'!$R$391="임차인부담",0,HLOOKUP(CZ$16,'제세공과금 및 부담금_운영'!$B$380:$S$393,'제세공과금 및 부담금_운영'!$S$391-'제세공과금 및 부담금_운영'!$S$380+1)/$C$1*CZ$4/CZ$17)</f>
        <v>3.3208219178082192E-2</v>
      </c>
      <c r="DA23" s="587">
        <f>IF('제세공과금 및 부담금_운영'!$R$391="임차인부담",0,HLOOKUP(DA$16,'제세공과금 및 부담금_운영'!$B$380:$S$393,'제세공과금 및 부담금_운영'!$S$391-'제세공과금 및 부담금_운영'!$S$380+1)/$C$1*DA$4/DA$17)</f>
        <v>3.2136986301369866E-2</v>
      </c>
      <c r="DB23" s="587">
        <f>IF('제세공과금 및 부담금_운영'!$R$391="임차인부담",0,HLOOKUP(DB$16,'제세공과금 및 부담금_운영'!$B$380:$S$393,'제세공과금 및 부담금_운영'!$S$391-'제세공과금 및 부담금_운영'!$S$380+1)/$C$1*DB$4/DB$17)</f>
        <v>3.3208219178082192E-2</v>
      </c>
      <c r="DC23" s="587">
        <f>IF('제세공과금 및 부담금_운영'!$R$391="임차인부담",0,HLOOKUP(DC$16,'제세공과금 및 부담금_운영'!$B$380:$S$393,'제세공과금 및 부담금_운영'!$S$391-'제세공과금 및 부담금_운영'!$S$380+1)/$C$1*DC$4/DC$17)</f>
        <v>3.3117486338797818E-2</v>
      </c>
      <c r="DD23" s="587">
        <f>IF('제세공과금 및 부담금_운영'!$R$391="임차인부담",0,HLOOKUP(DD$16,'제세공과금 및 부담금_운영'!$B$380:$S$393,'제세공과금 및 부담금_운영'!$S$391-'제세공과금 및 부담금_운영'!$S$380+1)/$C$1*DD$4/DD$17)</f>
        <v>3.0980874316939893E-2</v>
      </c>
      <c r="DE23" s="587">
        <f>IF('제세공과금 및 부담금_운영'!$R$391="임차인부담",0,HLOOKUP(DE$16,'제세공과금 및 부담금_운영'!$B$380:$S$393,'제세공과금 및 부담금_운영'!$S$391-'제세공과금 및 부담금_운영'!$S$380+1)/$C$1*DE$4/DE$17)</f>
        <v>3.3117486338797818E-2</v>
      </c>
      <c r="DF23" s="587">
        <f>IF('제세공과금 및 부담금_운영'!$R$391="임차인부담",0,HLOOKUP(DF$16,'제세공과금 및 부담금_운영'!$B$380:$S$393,'제세공과금 및 부담금_운영'!$S$391-'제세공과금 및 부담금_운영'!$S$380+1)/$C$1*DF$4/DF$17)</f>
        <v>3.2049180327868854E-2</v>
      </c>
      <c r="DG23" s="587">
        <f>IF('제세공과금 및 부담금_운영'!$R$391="임차인부담",0,HLOOKUP(DG$16,'제세공과금 및 부담금_운영'!$B$380:$S$393,'제세공과금 및 부담금_운영'!$S$391-'제세공과금 및 부담금_운영'!$S$380+1)/$C$1*DG$4/DG$17)</f>
        <v>3.3117486338797818E-2</v>
      </c>
      <c r="DH23" s="587">
        <f>IF('제세공과금 및 부담금_운영'!$R$391="임차인부담",0,HLOOKUP(DH$16,'제세공과금 및 부담금_운영'!$B$380:$S$393,'제세공과금 및 부담금_운영'!$S$391-'제세공과금 및 부담금_운영'!$S$380+1)/$C$1*DH$4/DH$17)</f>
        <v>3.2049180327868854E-2</v>
      </c>
      <c r="DI23" s="587">
        <f>IF('제세공과금 및 부담금_운영'!$R$391="임차인부담",0,HLOOKUP(DI$16,'제세공과금 및 부담금_운영'!$B$380:$S$393,'제세공과금 및 부담금_운영'!$S$391-'제세공과금 및 부담금_운영'!$S$380+1)/$C$1*DI$4/DI$17)</f>
        <v>3.3117486338797818E-2</v>
      </c>
      <c r="DJ23" s="587">
        <f>IF('제세공과금 및 부담금_운영'!$R$391="임차인부담",0,HLOOKUP(DJ$16,'제세공과금 및 부담금_운영'!$B$380:$S$393,'제세공과금 및 부담금_운영'!$S$391-'제세공과금 및 부담금_운영'!$S$380+1)/$C$1*DJ$4/DJ$17)</f>
        <v>3.3117486338797818E-2</v>
      </c>
      <c r="DK23" s="587">
        <f>IF('제세공과금 및 부담금_운영'!$R$391="임차인부담",0,HLOOKUP(DK$16,'제세공과금 및 부담금_운영'!$B$380:$S$393,'제세공과금 및 부담금_운영'!$S$391-'제세공과금 및 부담금_운영'!$S$380+1)/$C$1*DK$4/DK$17)</f>
        <v>3.2049180327868854E-2</v>
      </c>
      <c r="DL23" s="587">
        <f>IF('제세공과금 및 부담금_운영'!$R$391="임차인부담",0,HLOOKUP(DL$16,'제세공과금 및 부담금_운영'!$B$380:$S$393,'제세공과금 및 부담금_운영'!$S$391-'제세공과금 및 부담금_운영'!$S$380+1)/$C$1*DL$4/DL$17)</f>
        <v>3.3117486338797818E-2</v>
      </c>
      <c r="DM23" s="587">
        <f>IF('제세공과금 및 부담금_운영'!$R$391="임차인부담",0,HLOOKUP(DM$16,'제세공과금 및 부담금_운영'!$B$380:$S$393,'제세공과금 및 부담금_운영'!$S$391-'제세공과금 및 부담금_운영'!$S$380+1)/$C$1*DM$4/DM$17)</f>
        <v>3.2049180327868854E-2</v>
      </c>
      <c r="DN23" s="587">
        <f>IF('제세공과금 및 부담금_운영'!$R$391="임차인부담",0,HLOOKUP(DN$16,'제세공과금 및 부담금_운영'!$B$380:$S$393,'제세공과금 및 부담금_운영'!$S$391-'제세공과금 및 부담금_운영'!$S$380+1)/$C$1*DN$4/DN$17)</f>
        <v>3.3117486338797818E-2</v>
      </c>
      <c r="DO23" s="587">
        <f>IF('제세공과금 및 부담금_운영'!$R$391="임차인부담",0,HLOOKUP(DO$16,'제세공과금 및 부담금_운영'!$B$380:$S$393,'제세공과금 및 부담금_운영'!$S$391-'제세공과금 및 부담금_운영'!$S$380+1)/$C$1*DO$4/DO$17)</f>
        <v>4.9880658436213997E-2</v>
      </c>
      <c r="DP23" s="587">
        <f>IF('제세공과금 및 부담금_운영'!$R$391="임차인부담",0,HLOOKUP(DP$16,'제세공과금 및 부담금_운영'!$B$380:$S$393,'제세공과금 및 부담금_운영'!$S$391-'제세공과금 및 부담금_운영'!$S$380+1)/$C$1*DP$4/DP$17)</f>
        <v>4.5053497942386833E-2</v>
      </c>
      <c r="DQ23" s="587">
        <f>IF('제세공과금 및 부담금_운영'!$R$391="임차인부담",0,HLOOKUP(DQ$16,'제세공과금 및 부담금_운영'!$B$380:$S$393,'제세공과금 및 부담금_운영'!$S$391-'제세공과금 및 부담금_운영'!$S$380+1)/$C$1*DQ$4/DQ$17)</f>
        <v>4.9880658436213997E-2</v>
      </c>
      <c r="DR23" s="587">
        <f>IF('제세공과금 및 부담금_운영'!$R$391="임차인부담",0,HLOOKUP(DR$16,'제세공과금 및 부담금_운영'!$B$380:$S$393,'제세공과금 및 부담금_운영'!$S$391-'제세공과금 및 부담금_운영'!$S$380+1)/$C$1*DR$4/DR$17)</f>
        <v>4.8271604938271609E-2</v>
      </c>
      <c r="DS23" s="587">
        <f>IF('제세공과금 및 부담금_운영'!$R$391="임차인부담",0,HLOOKUP(DS$16,'제세공과금 및 부담금_운영'!$B$380:$S$393,'제세공과금 및 부담금_운영'!$S$391-'제세공과금 및 부담금_운영'!$S$380+1)/$C$1*DS$4/DS$17)</f>
        <v>4.9880658436213997E-2</v>
      </c>
      <c r="DT23" s="587">
        <f>IF('제세공과금 및 부담금_운영'!$R$391="임차인부담",0,HLOOKUP(DT$16,'제세공과금 및 부담금_운영'!$B$380:$S$393,'제세공과금 및 부담금_운영'!$S$391-'제세공과금 및 부담금_운영'!$S$380+1)/$C$1*DT$4/DT$17)</f>
        <v>4.8271604938271609E-2</v>
      </c>
      <c r="DU23" s="587">
        <f>IF('제세공과금 및 부담금_운영'!$R$391="임차인부담",0,HLOOKUP(DU$16,'제세공과금 및 부담금_운영'!$B$380:$S$393,'제세공과금 및 부담금_운영'!$S$391-'제세공과금 및 부담금_운영'!$S$380+1)/$C$1*DU$4/DU$17)</f>
        <v>4.9880658436213997E-2</v>
      </c>
      <c r="DV23" s="587">
        <f>IF('제세공과금 및 부담금_운영'!$R$391="임차인부담",0,HLOOKUP(DV$16,'제세공과금 및 부담금_운영'!$B$380:$S$393,'제세공과금 및 부담금_운영'!$S$391-'제세공과금 및 부담금_운영'!$S$380+1)/$C$1*DV$4/DV$17)</f>
        <v>4.9880658436213997E-2</v>
      </c>
    </row>
    <row r="24" spans="1:126" s="64" customFormat="1" outlineLevel="1" x14ac:dyDescent="0.4">
      <c r="A24" s="724"/>
      <c r="B24" s="598"/>
      <c r="D24" s="806">
        <f>HLOOKUP(YEAR('Control Panel_운영'!$K$88),'제세공과금 및 부담금_운영'!$B$380:$S$393,'제세공과금 및 부담금_운영'!S393-'제세공과금 및 부담금_운영'!$S$380+1)/$C$1</f>
        <v>61700.899700659196</v>
      </c>
      <c r="E24" s="804" t="s">
        <v>97</v>
      </c>
      <c r="F24" s="587">
        <f t="shared" ref="F24:AK24" si="13">F22-F23</f>
        <v>61700.899700659196</v>
      </c>
      <c r="G24" s="587">
        <f t="shared" si="13"/>
        <v>46528.547315251199</v>
      </c>
      <c r="H24" s="587">
        <f t="shared" si="13"/>
        <v>30850.449850329605</v>
      </c>
      <c r="I24" s="587">
        <f t="shared" si="13"/>
        <v>15678.097464921608</v>
      </c>
      <c r="J24" s="587">
        <f t="shared" si="13"/>
        <v>0</v>
      </c>
      <c r="K24" s="587">
        <f t="shared" si="13"/>
        <v>170468.0546498294</v>
      </c>
      <c r="L24" s="587">
        <f t="shared" si="13"/>
        <v>155711.11857566505</v>
      </c>
      <c r="M24" s="587">
        <f t="shared" si="13"/>
        <v>139936.46277224799</v>
      </c>
      <c r="N24" s="587">
        <f t="shared" si="13"/>
        <v>124670.6668334573</v>
      </c>
      <c r="O24" s="587">
        <f t="shared" si="13"/>
        <v>108896.01103004026</v>
      </c>
      <c r="P24" s="587">
        <f t="shared" si="13"/>
        <v>93630.215091249571</v>
      </c>
      <c r="Q24" s="587">
        <f t="shared" si="13"/>
        <v>77855.559287832526</v>
      </c>
      <c r="R24" s="587">
        <f t="shared" si="13"/>
        <v>62080.903484415481</v>
      </c>
      <c r="S24" s="587">
        <f t="shared" si="13"/>
        <v>46815.107545624785</v>
      </c>
      <c r="T24" s="587">
        <f t="shared" si="13"/>
        <v>31040.451742207737</v>
      </c>
      <c r="U24" s="587">
        <f t="shared" si="13"/>
        <v>15774.655803417043</v>
      </c>
      <c r="V24" s="587">
        <f t="shared" si="13"/>
        <v>0</v>
      </c>
      <c r="W24" s="587">
        <f t="shared" si="13"/>
        <v>171793.9090122144</v>
      </c>
      <c r="X24" s="587">
        <f t="shared" si="13"/>
        <v>157392.02442436409</v>
      </c>
      <c r="Y24" s="587">
        <f t="shared" si="13"/>
        <v>141447.08077352983</v>
      </c>
      <c r="Z24" s="587">
        <f t="shared" si="13"/>
        <v>126016.49014369021</v>
      </c>
      <c r="AA24" s="587">
        <f t="shared" si="13"/>
        <v>110071.54649285594</v>
      </c>
      <c r="AB24" s="587">
        <f t="shared" si="13"/>
        <v>94640.955863016323</v>
      </c>
      <c r="AC24" s="587">
        <f t="shared" si="13"/>
        <v>78696.012212182046</v>
      </c>
      <c r="AD24" s="587">
        <f t="shared" si="13"/>
        <v>62751.068561347776</v>
      </c>
      <c r="AE24" s="587">
        <f t="shared" si="13"/>
        <v>47320.477931508161</v>
      </c>
      <c r="AF24" s="587">
        <f t="shared" si="13"/>
        <v>31375.534280673892</v>
      </c>
      <c r="AG24" s="587">
        <f t="shared" si="13"/>
        <v>15944.943650834275</v>
      </c>
      <c r="AH24" s="587">
        <f t="shared" si="13"/>
        <v>0</v>
      </c>
      <c r="AI24" s="587">
        <f t="shared" si="13"/>
        <v>173026.07434993095</v>
      </c>
      <c r="AJ24" s="587">
        <f t="shared" si="13"/>
        <v>158520.89446430799</v>
      </c>
      <c r="AK24" s="587">
        <f t="shared" si="13"/>
        <v>142461.58816236828</v>
      </c>
      <c r="AL24" s="587">
        <f t="shared" ref="AL24:BQ24" si="14">AL22-AL23</f>
        <v>126920.32399920083</v>
      </c>
      <c r="AM24" s="587">
        <f t="shared" si="14"/>
        <v>110861.01769726114</v>
      </c>
      <c r="AN24" s="587">
        <f t="shared" si="14"/>
        <v>95319.753534093688</v>
      </c>
      <c r="AO24" s="587">
        <f t="shared" si="14"/>
        <v>79260.447232153994</v>
      </c>
      <c r="AP24" s="587">
        <f t="shared" si="14"/>
        <v>63201.140930214293</v>
      </c>
      <c r="AQ24" s="587">
        <f t="shared" si="14"/>
        <v>47659.876767046844</v>
      </c>
      <c r="AR24" s="587">
        <f t="shared" si="14"/>
        <v>31600.570465107143</v>
      </c>
      <c r="AS24" s="587">
        <f t="shared" si="14"/>
        <v>16059.306301939692</v>
      </c>
      <c r="AT24" s="587">
        <f t="shared" si="14"/>
        <v>0</v>
      </c>
      <c r="AU24" s="587">
        <f t="shared" si="14"/>
        <v>174121.33242790124</v>
      </c>
      <c r="AV24" s="587">
        <f t="shared" si="14"/>
        <v>159524.3344998137</v>
      </c>
      <c r="AW24" s="587">
        <f t="shared" si="14"/>
        <v>143363.3725080025</v>
      </c>
      <c r="AX24" s="587">
        <f t="shared" si="14"/>
        <v>127723.73187076586</v>
      </c>
      <c r="AY24" s="587">
        <f t="shared" si="14"/>
        <v>111562.76987895466</v>
      </c>
      <c r="AZ24" s="587">
        <f t="shared" si="14"/>
        <v>95923.129241718008</v>
      </c>
      <c r="BA24" s="587">
        <f t="shared" si="14"/>
        <v>79762.167249906808</v>
      </c>
      <c r="BB24" s="587">
        <f t="shared" si="14"/>
        <v>63601.205258095615</v>
      </c>
      <c r="BC24" s="587">
        <f t="shared" si="14"/>
        <v>47961.564620858975</v>
      </c>
      <c r="BD24" s="587">
        <f t="shared" si="14"/>
        <v>31800.602629047782</v>
      </c>
      <c r="BE24" s="587">
        <f t="shared" si="14"/>
        <v>16160.961991811142</v>
      </c>
      <c r="BF24" s="587">
        <f t="shared" si="14"/>
        <v>-5.2750692702829838E-11</v>
      </c>
      <c r="BG24" s="587">
        <f t="shared" si="14"/>
        <v>175124.0819092959</v>
      </c>
      <c r="BH24" s="587">
        <f t="shared" si="14"/>
        <v>159964.08675893894</v>
      </c>
      <c r="BI24" s="587">
        <f t="shared" si="14"/>
        <v>143758.57470166081</v>
      </c>
      <c r="BJ24" s="587">
        <f t="shared" si="14"/>
        <v>128075.82109784326</v>
      </c>
      <c r="BK24" s="587">
        <f t="shared" si="14"/>
        <v>111870.30904056513</v>
      </c>
      <c r="BL24" s="587">
        <f t="shared" si="14"/>
        <v>96187.555436747585</v>
      </c>
      <c r="BM24" s="587">
        <f t="shared" si="14"/>
        <v>79982.043379469455</v>
      </c>
      <c r="BN24" s="587">
        <f t="shared" si="14"/>
        <v>63776.531322191324</v>
      </c>
      <c r="BO24" s="587">
        <f t="shared" si="14"/>
        <v>48093.777718373778</v>
      </c>
      <c r="BP24" s="587">
        <f t="shared" si="14"/>
        <v>31888.265661095651</v>
      </c>
      <c r="BQ24" s="587">
        <f t="shared" si="14"/>
        <v>16205.512057278107</v>
      </c>
      <c r="BR24" s="587">
        <f t="shared" ref="BR24:CW24" si="15">BR22-BR23</f>
        <v>-2.0008883439004421E-11</v>
      </c>
      <c r="BS24" s="587">
        <f t="shared" si="15"/>
        <v>175901.126804603</v>
      </c>
      <c r="BT24" s="587">
        <f t="shared" si="15"/>
        <v>161154.92455751053</v>
      </c>
      <c r="BU24" s="587">
        <f t="shared" si="15"/>
        <v>144828.77206965815</v>
      </c>
      <c r="BV24" s="587">
        <f t="shared" si="15"/>
        <v>129029.26966205909</v>
      </c>
      <c r="BW24" s="587">
        <f t="shared" si="15"/>
        <v>112703.11717420671</v>
      </c>
      <c r="BX24" s="587">
        <f t="shared" si="15"/>
        <v>96903.614766607643</v>
      </c>
      <c r="BY24" s="587">
        <f t="shared" si="15"/>
        <v>80577.462278755265</v>
      </c>
      <c r="BZ24" s="587">
        <f t="shared" si="15"/>
        <v>64251.309790902887</v>
      </c>
      <c r="CA24" s="587">
        <f t="shared" si="15"/>
        <v>48451.807383303814</v>
      </c>
      <c r="CB24" s="587">
        <f t="shared" si="15"/>
        <v>32125.654895451436</v>
      </c>
      <c r="CC24" s="587">
        <f t="shared" si="15"/>
        <v>16326.152487852365</v>
      </c>
      <c r="CD24" s="587">
        <f t="shared" si="15"/>
        <v>0</v>
      </c>
      <c r="CE24" s="587">
        <f t="shared" si="15"/>
        <v>0.35779178082191782</v>
      </c>
      <c r="CF24" s="587">
        <f t="shared" si="15"/>
        <v>0.3277972602739726</v>
      </c>
      <c r="CG24" s="587">
        <f t="shared" si="15"/>
        <v>0.2945890410958904</v>
      </c>
      <c r="CH24" s="587">
        <f t="shared" si="15"/>
        <v>0.26245205479452055</v>
      </c>
      <c r="CI24" s="587">
        <f t="shared" si="15"/>
        <v>0.22924383561643835</v>
      </c>
      <c r="CJ24" s="587">
        <f t="shared" si="15"/>
        <v>0.1971068493150685</v>
      </c>
      <c r="CK24" s="587">
        <f t="shared" si="15"/>
        <v>0.1638986301369863</v>
      </c>
      <c r="CL24" s="587">
        <f t="shared" si="15"/>
        <v>0.1306904109589041</v>
      </c>
      <c r="CM24" s="587">
        <f t="shared" si="15"/>
        <v>9.8553424657534236E-2</v>
      </c>
      <c r="CN24" s="587">
        <f t="shared" si="15"/>
        <v>6.5345205479452051E-2</v>
      </c>
      <c r="CO24" s="587">
        <f t="shared" si="15"/>
        <v>3.3208219178082185E-2</v>
      </c>
      <c r="CP24" s="587">
        <f t="shared" si="15"/>
        <v>0</v>
      </c>
      <c r="CQ24" s="587">
        <f t="shared" si="15"/>
        <v>0.35779178082191782</v>
      </c>
      <c r="CR24" s="587">
        <f t="shared" si="15"/>
        <v>0.3277972602739726</v>
      </c>
      <c r="CS24" s="587">
        <f t="shared" si="15"/>
        <v>0.2945890410958904</v>
      </c>
      <c r="CT24" s="587">
        <f t="shared" si="15"/>
        <v>0.26245205479452055</v>
      </c>
      <c r="CU24" s="587">
        <f t="shared" si="15"/>
        <v>0.22924383561643835</v>
      </c>
      <c r="CV24" s="587">
        <f t="shared" si="15"/>
        <v>0.1971068493150685</v>
      </c>
      <c r="CW24" s="587">
        <f t="shared" si="15"/>
        <v>0.1638986301369863</v>
      </c>
      <c r="CX24" s="587">
        <f t="shared" ref="CX24:DV24" si="16">CX22-CX23</f>
        <v>0.1306904109589041</v>
      </c>
      <c r="CY24" s="587">
        <f t="shared" si="16"/>
        <v>9.8553424657534236E-2</v>
      </c>
      <c r="CZ24" s="587">
        <f t="shared" si="16"/>
        <v>6.5345205479452051E-2</v>
      </c>
      <c r="DA24" s="587">
        <f t="shared" si="16"/>
        <v>3.3208219178082185E-2</v>
      </c>
      <c r="DB24" s="587">
        <f t="shared" si="16"/>
        <v>0</v>
      </c>
      <c r="DC24" s="587">
        <f t="shared" si="16"/>
        <v>0.35788251366120222</v>
      </c>
      <c r="DD24" s="587">
        <f t="shared" si="16"/>
        <v>0.32690163934426231</v>
      </c>
      <c r="DE24" s="587">
        <f t="shared" si="16"/>
        <v>0.29378415300546451</v>
      </c>
      <c r="DF24" s="587">
        <f t="shared" si="16"/>
        <v>0.26173497267759566</v>
      </c>
      <c r="DG24" s="587">
        <f t="shared" si="16"/>
        <v>0.22861748633879783</v>
      </c>
      <c r="DH24" s="587">
        <f t="shared" si="16"/>
        <v>0.19656830601092898</v>
      </c>
      <c r="DI24" s="587">
        <f t="shared" si="16"/>
        <v>0.16345081967213115</v>
      </c>
      <c r="DJ24" s="587">
        <f t="shared" si="16"/>
        <v>0.13033333333333333</v>
      </c>
      <c r="DK24" s="587">
        <f t="shared" si="16"/>
        <v>9.8284153005464475E-2</v>
      </c>
      <c r="DL24" s="587">
        <f t="shared" si="16"/>
        <v>6.5166666666666651E-2</v>
      </c>
      <c r="DM24" s="587">
        <f t="shared" si="16"/>
        <v>3.3117486338797797E-2</v>
      </c>
      <c r="DN24" s="587">
        <f t="shared" si="16"/>
        <v>0</v>
      </c>
      <c r="DO24" s="587">
        <f t="shared" si="16"/>
        <v>0.34111934156378604</v>
      </c>
      <c r="DP24" s="587">
        <f t="shared" si="16"/>
        <v>0.29606584362139921</v>
      </c>
      <c r="DQ24" s="587">
        <f t="shared" si="16"/>
        <v>0.2461851851851852</v>
      </c>
      <c r="DR24" s="587">
        <f t="shared" si="16"/>
        <v>0.19791358024691358</v>
      </c>
      <c r="DS24" s="587">
        <f t="shared" si="16"/>
        <v>0.14803292181069957</v>
      </c>
      <c r="DT24" s="587">
        <f t="shared" si="16"/>
        <v>9.9761316872427966E-2</v>
      </c>
      <c r="DU24" s="587">
        <f t="shared" si="16"/>
        <v>4.9880658436213969E-2</v>
      </c>
      <c r="DV24" s="587">
        <f t="shared" si="16"/>
        <v>0</v>
      </c>
    </row>
    <row r="25" spans="1:126" s="64" customFormat="1" outlineLevel="1" x14ac:dyDescent="0.4">
      <c r="A25" s="724"/>
      <c r="B25" s="598"/>
      <c r="C25" s="607"/>
      <c r="D25" s="608"/>
      <c r="E25" s="804" t="s">
        <v>816</v>
      </c>
      <c r="F25" s="586">
        <f>IF('제세공과금 및 부담금_운영'!$R$391="임차인부담",0,IF(F$2=0,0,IF(MONTH(F$3)=MONTH('Control Panel_운영'!$N$89),HLOOKUP(F$16,'제세공과금 및 부담금_운영'!$B$380:$S$393,'제세공과금 및 부담금_운영'!$S$393-'제세공과금 및 부담금_운영'!$S$380+1)/$C$1,0)))</f>
        <v>0</v>
      </c>
      <c r="G25" s="587">
        <f>IF('제세공과금 및 부담금_운영'!$R$391="임차인부담",0,IF(G$2=0,0,IF(MONTH(G$3)=MONTH('Control Panel_운영'!$N$89),HLOOKUP(G$16,'제세공과금 및 부담금_운영'!$B$380:$S$393,'제세공과금 및 부담금_운영'!$S$393-'제세공과금 및 부담금_운영'!$S$380+1)/$C$1,0)))</f>
        <v>0</v>
      </c>
      <c r="H25" s="587">
        <f>IF('제세공과금 및 부담금_운영'!$R$391="임차인부담",0,IF(H$2=0,0,IF(MONTH(H$3)=MONTH('Control Panel_운영'!$N$89),HLOOKUP(H$16,'제세공과금 및 부담금_운영'!$B$380:$S$393,'제세공과금 및 부담금_운영'!$S$393-'제세공과금 및 부담금_운영'!$S$380+1)/$C$1,0)))</f>
        <v>0</v>
      </c>
      <c r="I25" s="587">
        <f>IF('제세공과금 및 부담금_운영'!$R$391="임차인부담",0,IF(I$2=0,0,IF(MONTH(I$3)=MONTH('Control Panel_운영'!$N$89),HLOOKUP(I$16,'제세공과금 및 부담금_운영'!$B$380:$S$393,'제세공과금 및 부담금_운영'!$S$393-'제세공과금 및 부담금_운영'!$S$380+1)/$C$1,0)))</f>
        <v>0</v>
      </c>
      <c r="J25" s="587">
        <f>IF('제세공과금 및 부담금_운영'!$R$391="임차인부담",0,IF(J$2=0,0,IF(MONTH(J$3)=MONTH('Control Panel_운영'!$N$89),HLOOKUP(J$16,'제세공과금 및 부담금_운영'!$B$380:$S$393,'제세공과금 및 부담금_운영'!$S$393-'제세공과금 및 부담금_운영'!$S$380+1)/$C$1,0)))</f>
        <v>0</v>
      </c>
      <c r="K25" s="587">
        <f>IF('제세공과금 및 부담금_운영'!$R$391="임차인부담",0,IF(K$2=0,0,IF(MONTH(K$3)=MONTH('Control Panel_운영'!$N$89),HLOOKUP(K$16,'제세공과금 및 부담금_운영'!$B$380:$S$393,'제세공과금 및 부담금_운영'!$S$393-'제세공과금 및 부담금_운영'!$S$380+1)/$C$1,0)))</f>
        <v>0</v>
      </c>
      <c r="L25" s="587">
        <f>IF('제세공과금 및 부담금_운영'!$R$391="임차인부담",0,IF(L$2=0,0,IF(MONTH(L$3)=MONTH('Control Panel_운영'!$N$89),HLOOKUP(L$16,'제세공과금 및 부담금_운영'!$B$380:$S$393,'제세공과금 및 부담금_운영'!$S$393-'제세공과금 및 부담금_운영'!$S$380+1)/$C$1,0)))</f>
        <v>0</v>
      </c>
      <c r="M25" s="587">
        <f>IF('제세공과금 및 부담금_운영'!$R$391="임차인부담",0,IF(M$2=0,0,IF(MONTH(M$3)=MONTH('Control Panel_운영'!$N$89),HLOOKUP(M$16,'제세공과금 및 부담금_운영'!$B$380:$S$393,'제세공과금 및 부담금_운영'!$S$393-'제세공과금 및 부담금_운영'!$S$380+1)/$C$1,0)))</f>
        <v>0</v>
      </c>
      <c r="N25" s="587">
        <f>IF('제세공과금 및 부담금_운영'!$R$391="임차인부담",0,IF(N$2=0,0,IF(MONTH(N$3)=MONTH('Control Panel_운영'!$N$89),HLOOKUP(N$16,'제세공과금 및 부담금_운영'!$B$380:$S$393,'제세공과금 및 부담금_운영'!$S$393-'제세공과금 및 부담금_운영'!$S$380+1)/$C$1,0)))</f>
        <v>0</v>
      </c>
      <c r="O25" s="587">
        <f>IF('제세공과금 및 부담금_운영'!$R$391="임차인부담",0,IF(O$2=0,0,IF(MONTH(O$3)=MONTH('Control Panel_운영'!$N$89),HLOOKUP(O$16,'제세공과금 및 부담금_운영'!$B$380:$S$393,'제세공과금 및 부담금_운영'!$S$393-'제세공과금 및 부담금_운영'!$S$380+1)/$C$1,0)))</f>
        <v>0</v>
      </c>
      <c r="P25" s="587">
        <f>IF('제세공과금 및 부담금_운영'!$R$391="임차인부담",0,IF(P$2=0,0,IF(MONTH(P$3)=MONTH('Control Panel_운영'!$N$89),HLOOKUP(P$16,'제세공과금 및 부담금_운영'!$B$380:$S$393,'제세공과금 및 부담금_운영'!$S$393-'제세공과금 및 부담금_운영'!$S$380+1)/$C$1,0)))</f>
        <v>0</v>
      </c>
      <c r="Q25" s="587">
        <f>IF('제세공과금 및 부담금_운영'!$R$391="임차인부담",0,IF(Q$2=0,0,IF(MONTH(Q$3)=MONTH('Control Panel_운영'!$N$89),HLOOKUP(Q$16,'제세공과금 및 부담금_운영'!$B$380:$S$393,'제세공과금 및 부담금_운영'!$S$393-'제세공과금 및 부담금_운영'!$S$380+1)/$C$1,0)))</f>
        <v>186242.71045324646</v>
      </c>
      <c r="R25" s="587">
        <f>IF('제세공과금 및 부담금_운영'!$R$391="임차인부담",0,IF(R$2=0,0,IF(MONTH(R$3)=MONTH('Control Panel_운영'!$N$89),HLOOKUP(R$16,'제세공과금 및 부담금_운영'!$B$380:$S$393,'제세공과금 및 부담금_운영'!$S$393-'제세공과금 및 부담금_운영'!$S$380+1)/$C$1,0)))</f>
        <v>0</v>
      </c>
      <c r="S25" s="587">
        <f>IF('제세공과금 및 부담금_운영'!$R$391="임차인부담",0,IF(S$2=0,0,IF(MONTH(S$3)=MONTH('Control Panel_운영'!$N$89),HLOOKUP(S$16,'제세공과금 및 부담금_운영'!$B$380:$S$393,'제세공과금 및 부담금_운영'!$S$393-'제세공과금 및 부담금_운영'!$S$380+1)/$C$1,0)))</f>
        <v>0</v>
      </c>
      <c r="T25" s="587">
        <f>IF('제세공과금 및 부담금_운영'!$R$391="임차인부담",0,IF(T$2=0,0,IF(MONTH(T$3)=MONTH('Control Panel_운영'!$N$89),HLOOKUP(T$16,'제세공과금 및 부담금_운영'!$B$380:$S$393,'제세공과금 및 부담금_운영'!$S$393-'제세공과금 및 부담금_운영'!$S$380+1)/$C$1,0)))</f>
        <v>0</v>
      </c>
      <c r="U25" s="587">
        <f>IF('제세공과금 및 부담금_운영'!$R$391="임차인부담",0,IF(U$2=0,0,IF(MONTH(U$3)=MONTH('Control Panel_운영'!$N$89),HLOOKUP(U$16,'제세공과금 및 부담금_운영'!$B$380:$S$393,'제세공과금 및 부담금_운영'!$S$393-'제세공과금 및 부담금_운영'!$S$380+1)/$C$1,0)))</f>
        <v>0</v>
      </c>
      <c r="V25" s="587">
        <f>IF('제세공과금 및 부담금_운영'!$R$391="임차인부담",0,IF(V$2=0,0,IF(MONTH(V$3)=MONTH('Control Panel_운영'!$N$89),HLOOKUP(V$16,'제세공과금 및 부담금_운영'!$B$380:$S$393,'제세공과금 및 부담금_운영'!$S$393-'제세공과금 및 부담금_운영'!$S$380+1)/$C$1,0)))</f>
        <v>0</v>
      </c>
      <c r="W25" s="587">
        <f>IF('제세공과금 및 부담금_운영'!$R$391="임차인부담",0,IF(W$2=0,0,IF(MONTH(W$3)=MONTH('Control Panel_운영'!$N$89),HLOOKUP(W$16,'제세공과금 및 부담금_운영'!$B$380:$S$393,'제세공과금 및 부담금_운영'!$S$393-'제세공과금 및 부담금_운영'!$S$380+1)/$C$1,0)))</f>
        <v>0</v>
      </c>
      <c r="X25" s="587">
        <f>IF('제세공과금 및 부담금_운영'!$R$391="임차인부담",0,IF(X$2=0,0,IF(MONTH(X$3)=MONTH('Control Panel_운영'!$N$89),HLOOKUP(X$16,'제세공과금 및 부담금_운영'!$B$380:$S$393,'제세공과금 및 부담금_운영'!$S$393-'제세공과금 및 부담금_운영'!$S$380+1)/$C$1,0)))</f>
        <v>0</v>
      </c>
      <c r="Y25" s="587">
        <f>IF('제세공과금 및 부담금_운영'!$R$391="임차인부담",0,IF(Y$2=0,0,IF(MONTH(Y$3)=MONTH('Control Panel_운영'!$N$89),HLOOKUP(Y$16,'제세공과금 및 부담금_운영'!$B$380:$S$393,'제세공과금 및 부담금_운영'!$S$393-'제세공과금 및 부담금_운영'!$S$380+1)/$C$1,0)))</f>
        <v>0</v>
      </c>
      <c r="Z25" s="587">
        <f>IF('제세공과금 및 부담금_운영'!$R$391="임차인부담",0,IF(Z$2=0,0,IF(MONTH(Z$3)=MONTH('Control Panel_운영'!$N$89),HLOOKUP(Z$16,'제세공과금 및 부담금_운영'!$B$380:$S$393,'제세공과금 및 부담금_운영'!$S$393-'제세공과금 및 부담금_운영'!$S$380+1)/$C$1,0)))</f>
        <v>0</v>
      </c>
      <c r="AA25" s="587">
        <f>IF('제세공과금 및 부담금_운영'!$R$391="임차인부담",0,IF(AA$2=0,0,IF(MONTH(AA$3)=MONTH('Control Panel_운영'!$N$89),HLOOKUP(AA$16,'제세공과금 및 부담금_운영'!$B$380:$S$393,'제세공과금 및 부담금_운영'!$S$393-'제세공과금 및 부담금_운영'!$S$380+1)/$C$1,0)))</f>
        <v>0</v>
      </c>
      <c r="AB25" s="587">
        <f>IF('제세공과금 및 부담금_운영'!$R$391="임차인부담",0,IF(AB$2=0,0,IF(MONTH(AB$3)=MONTH('Control Panel_운영'!$N$89),HLOOKUP(AB$16,'제세공과금 및 부담금_운영'!$B$380:$S$393,'제세공과금 및 부담금_운영'!$S$393-'제세공과금 및 부담금_운영'!$S$380+1)/$C$1,0)))</f>
        <v>0</v>
      </c>
      <c r="AC25" s="587">
        <f>IF('제세공과금 및 부담금_운영'!$R$391="임차인부담",0,IF(AC$2=0,0,IF(MONTH(AC$3)=MONTH('Control Panel_운영'!$N$89),HLOOKUP(AC$16,'제세공과금 및 부담금_운영'!$B$380:$S$393,'제세공과금 및 부담금_운영'!$S$393-'제세공과금 및 부담금_운영'!$S$380+1)/$C$1,0)))</f>
        <v>187738.85266304866</v>
      </c>
      <c r="AD25" s="587">
        <f>IF('제세공과금 및 부담금_운영'!$R$391="임차인부담",0,IF(AD$2=0,0,IF(MONTH(AD$3)=MONTH('Control Panel_운영'!$N$89),HLOOKUP(AD$16,'제세공과금 및 부담금_운영'!$B$380:$S$393,'제세공과금 및 부담금_운영'!$S$393-'제세공과금 및 부담금_운영'!$S$380+1)/$C$1,0)))</f>
        <v>0</v>
      </c>
      <c r="AE25" s="587">
        <f>IF('제세공과금 및 부담금_운영'!$R$391="임차인부담",0,IF(AE$2=0,0,IF(MONTH(AE$3)=MONTH('Control Panel_운영'!$N$89),HLOOKUP(AE$16,'제세공과금 및 부담금_운영'!$B$380:$S$393,'제세공과금 및 부담금_운영'!$S$393-'제세공과금 및 부담금_운영'!$S$380+1)/$C$1,0)))</f>
        <v>0</v>
      </c>
      <c r="AF25" s="587">
        <f>IF('제세공과금 및 부담금_운영'!$R$391="임차인부담",0,IF(AF$2=0,0,IF(MONTH(AF$3)=MONTH('Control Panel_운영'!$N$89),HLOOKUP(AF$16,'제세공과금 및 부담금_운영'!$B$380:$S$393,'제세공과금 및 부담금_운영'!$S$393-'제세공과금 및 부담금_운영'!$S$380+1)/$C$1,0)))</f>
        <v>0</v>
      </c>
      <c r="AG25" s="587">
        <f>IF('제세공과금 및 부담금_운영'!$R$391="임차인부담",0,IF(AG$2=0,0,IF(MONTH(AG$3)=MONTH('Control Panel_운영'!$N$89),HLOOKUP(AG$16,'제세공과금 및 부담금_운영'!$B$380:$S$393,'제세공과금 및 부담금_운영'!$S$393-'제세공과금 및 부담금_운영'!$S$380+1)/$C$1,0)))</f>
        <v>0</v>
      </c>
      <c r="AH25" s="587">
        <f>IF('제세공과금 및 부담금_운영'!$R$391="임차인부담",0,IF(AH$2=0,0,IF(MONTH(AH$3)=MONTH('Control Panel_운영'!$N$89),HLOOKUP(AH$16,'제세공과금 및 부담금_운영'!$B$380:$S$393,'제세공과금 및 부담금_운영'!$S$393-'제세공과금 및 부담금_운영'!$S$380+1)/$C$1,0)))</f>
        <v>0</v>
      </c>
      <c r="AI25" s="587">
        <f>IF('제세공과금 및 부담금_운영'!$R$391="임차인부담",0,IF(AI$2=0,0,IF(MONTH(AI$3)=MONTH('Control Panel_운영'!$N$89),HLOOKUP(AI$16,'제세공과금 및 부담금_운영'!$B$380:$S$393,'제세공과금 및 부담금_운영'!$S$393-'제세공과금 및 부담금_운영'!$S$380+1)/$C$1,0)))</f>
        <v>0</v>
      </c>
      <c r="AJ25" s="587">
        <f>IF('제세공과금 및 부담금_운영'!$R$391="임차인부담",0,IF(AJ$2=0,0,IF(MONTH(AJ$3)=MONTH('Control Panel_운영'!$N$89),HLOOKUP(AJ$16,'제세공과금 및 부담금_운영'!$B$380:$S$393,'제세공과금 및 부담금_운영'!$S$393-'제세공과금 및 부담금_운영'!$S$380+1)/$C$1,0)))</f>
        <v>0</v>
      </c>
      <c r="AK25" s="587">
        <f>IF('제세공과금 및 부담금_운영'!$R$391="임차인부담",0,IF(AK$2=0,0,IF(MONTH(AK$3)=MONTH('Control Panel_운영'!$N$89),HLOOKUP(AK$16,'제세공과금 및 부담금_운영'!$B$380:$S$393,'제세공과금 및 부담금_운영'!$S$393-'제세공과금 및 부담금_운영'!$S$380+1)/$C$1,0)))</f>
        <v>0</v>
      </c>
      <c r="AL25" s="587">
        <f>IF('제세공과금 및 부담금_운영'!$R$391="임차인부담",0,IF(AL$2=0,0,IF(MONTH(AL$3)=MONTH('Control Panel_운영'!$N$89),HLOOKUP(AL$16,'제세공과금 및 부담금_운영'!$B$380:$S$393,'제세공과금 및 부담금_운영'!$S$393-'제세공과금 및 부담금_운영'!$S$380+1)/$C$1,0)))</f>
        <v>0</v>
      </c>
      <c r="AM25" s="587">
        <f>IF('제세공과금 및 부담금_운영'!$R$391="임차인부담",0,IF(AM$2=0,0,IF(MONTH(AM$3)=MONTH('Control Panel_운영'!$N$89),HLOOKUP(AM$16,'제세공과금 및 부담금_운영'!$B$380:$S$393,'제세공과금 및 부담금_운영'!$S$393-'제세공과금 및 부담금_운영'!$S$380+1)/$C$1,0)))</f>
        <v>0</v>
      </c>
      <c r="AN25" s="587">
        <f>IF('제세공과금 및 부담금_운영'!$R$391="임차인부담",0,IF(AN$2=0,0,IF(MONTH(AN$3)=MONTH('Control Panel_운영'!$N$89),HLOOKUP(AN$16,'제세공과금 및 부담금_운영'!$B$380:$S$393,'제세공과금 및 부담금_운영'!$S$393-'제세공과금 및 부담금_운영'!$S$380+1)/$C$1,0)))</f>
        <v>0</v>
      </c>
      <c r="AO25" s="587">
        <f>IF('제세공과금 및 부담금_운영'!$R$391="임차인부담",0,IF(AO$2=0,0,IF(MONTH(AO$3)=MONTH('Control Panel_운영'!$N$89),HLOOKUP(AO$16,'제세공과금 및 부담금_운영'!$B$380:$S$393,'제세공과금 및 부담금_운영'!$S$393-'제세공과금 및 부담금_운영'!$S$380+1)/$C$1,0)))</f>
        <v>189085.38065187068</v>
      </c>
      <c r="AP25" s="587">
        <f>IF('제세공과금 및 부담금_운영'!$R$391="임차인부담",0,IF(AP$2=0,0,IF(MONTH(AP$3)=MONTH('Control Panel_운영'!$N$89),HLOOKUP(AP$16,'제세공과금 및 부담금_운영'!$B$380:$S$393,'제세공과금 및 부담금_운영'!$S$393-'제세공과금 및 부담금_운영'!$S$380+1)/$C$1,0)))</f>
        <v>0</v>
      </c>
      <c r="AQ25" s="587">
        <f>IF('제세공과금 및 부담금_운영'!$R$391="임차인부담",0,IF(AQ$2=0,0,IF(MONTH(AQ$3)=MONTH('Control Panel_운영'!$N$89),HLOOKUP(AQ$16,'제세공과금 및 부담금_운영'!$B$380:$S$393,'제세공과금 및 부담금_운영'!$S$393-'제세공과금 및 부담금_운영'!$S$380+1)/$C$1,0)))</f>
        <v>0</v>
      </c>
      <c r="AR25" s="587">
        <f>IF('제세공과금 및 부담금_운영'!$R$391="임차인부담",0,IF(AR$2=0,0,IF(MONTH(AR$3)=MONTH('Control Panel_운영'!$N$89),HLOOKUP(AR$16,'제세공과금 및 부담금_운영'!$B$380:$S$393,'제세공과금 및 부담금_운영'!$S$393-'제세공과금 및 부담금_운영'!$S$380+1)/$C$1,0)))</f>
        <v>0</v>
      </c>
      <c r="AS25" s="587">
        <f>IF('제세공과금 및 부담금_운영'!$R$391="임차인부담",0,IF(AS$2=0,0,IF(MONTH(AS$3)=MONTH('Control Panel_운영'!$N$89),HLOOKUP(AS$16,'제세공과금 및 부담금_운영'!$B$380:$S$393,'제세공과금 및 부담금_운영'!$S$393-'제세공과금 및 부담금_운영'!$S$380+1)/$C$1,0)))</f>
        <v>0</v>
      </c>
      <c r="AT25" s="587">
        <f>IF('제세공과금 및 부담금_운영'!$R$391="임차인부담",0,IF(AT$2=0,0,IF(MONTH(AT$3)=MONTH('Control Panel_운영'!$N$89),HLOOKUP(AT$16,'제세공과금 및 부담금_운영'!$B$380:$S$393,'제세공과금 및 부담금_운영'!$S$393-'제세공과금 및 부담금_운영'!$S$380+1)/$C$1,0)))</f>
        <v>0</v>
      </c>
      <c r="AU25" s="587">
        <f>IF('제세공과금 및 부담금_운영'!$R$391="임차인부담",0,IF(AU$2=0,0,IF(MONTH(AU$3)=MONTH('Control Panel_운영'!$N$89),HLOOKUP(AU$16,'제세공과금 및 부담금_운영'!$B$380:$S$393,'제세공과금 및 부담금_운영'!$S$393-'제세공과금 및 부담금_운영'!$S$380+1)/$C$1,0)))</f>
        <v>0</v>
      </c>
      <c r="AV25" s="587">
        <f>IF('제세공과금 및 부담금_운영'!$R$391="임차인부담",0,IF(AV$2=0,0,IF(MONTH(AV$3)=MONTH('Control Panel_운영'!$N$89),HLOOKUP(AV$16,'제세공과금 및 부담금_운영'!$B$380:$S$393,'제세공과금 및 부담금_운영'!$S$393-'제세공과금 및 부담금_운영'!$S$380+1)/$C$1,0)))</f>
        <v>0</v>
      </c>
      <c r="AW25" s="587">
        <f>IF('제세공과금 및 부담금_운영'!$R$391="임차인부담",0,IF(AW$2=0,0,IF(MONTH(AW$3)=MONTH('Control Panel_운영'!$N$89),HLOOKUP(AW$16,'제세공과금 및 부담금_운영'!$B$380:$S$393,'제세공과금 및 부담금_운영'!$S$393-'제세공과금 및 부담금_운영'!$S$380+1)/$C$1,0)))</f>
        <v>0</v>
      </c>
      <c r="AX25" s="587">
        <f>IF('제세공과금 및 부담금_운영'!$R$391="임차인부담",0,IF(AX$2=0,0,IF(MONTH(AX$3)=MONTH('Control Panel_운영'!$N$89),HLOOKUP(AX$16,'제세공과금 및 부담금_운영'!$B$380:$S$393,'제세공과금 및 부담금_운영'!$S$393-'제세공과금 및 부담금_운영'!$S$380+1)/$C$1,0)))</f>
        <v>0</v>
      </c>
      <c r="AY25" s="587">
        <f>IF('제세공과금 및 부담금_운영'!$R$391="임차인부담",0,IF(AY$2=0,0,IF(MONTH(AY$3)=MONTH('Control Panel_운영'!$N$89),HLOOKUP(AY$16,'제세공과금 및 부담금_운영'!$B$380:$S$393,'제세공과금 및 부담금_운영'!$S$393-'제세공과금 및 부담금_운영'!$S$380+1)/$C$1,0)))</f>
        <v>0</v>
      </c>
      <c r="AZ25" s="587">
        <f>IF('제세공과금 및 부담금_운영'!$R$391="임차인부담",0,IF(AZ$2=0,0,IF(MONTH(AZ$3)=MONTH('Control Panel_운영'!$N$89),HLOOKUP(AZ$16,'제세공과금 및 부담금_운영'!$B$380:$S$393,'제세공과금 및 부담금_운영'!$S$393-'제세공과금 및 부담금_운영'!$S$380+1)/$C$1,0)))</f>
        <v>0</v>
      </c>
      <c r="BA25" s="587">
        <f>IF('제세공과금 및 부담금_운영'!$R$391="임차인부담",0,IF(BA$2=0,0,IF(MONTH(BA$3)=MONTH('Control Panel_운영'!$N$89),HLOOKUP(BA$16,'제세공과금 및 부담금_운영'!$B$380:$S$393,'제세공과금 및 부담금_운영'!$S$393-'제세공과금 및 부담금_운영'!$S$380+1)/$C$1,0)))</f>
        <v>190282.29441971247</v>
      </c>
      <c r="BB25" s="587">
        <f>IF('제세공과금 및 부담금_운영'!$R$391="임차인부담",0,IF(BB$2=0,0,IF(MONTH(BB$3)=MONTH('Control Panel_운영'!$N$89),HLOOKUP(BB$16,'제세공과금 및 부담금_운영'!$B$380:$S$393,'제세공과금 및 부담금_운영'!$S$393-'제세공과금 및 부담금_운영'!$S$380+1)/$C$1,0)))</f>
        <v>0</v>
      </c>
      <c r="BC25" s="587">
        <f>IF('제세공과금 및 부담금_운영'!$R$391="임차인부담",0,IF(BC$2=0,0,IF(MONTH(BC$3)=MONTH('Control Panel_운영'!$N$89),HLOOKUP(BC$16,'제세공과금 및 부담금_운영'!$B$380:$S$393,'제세공과금 및 부담금_운영'!$S$393-'제세공과금 및 부담금_운영'!$S$380+1)/$C$1,0)))</f>
        <v>0</v>
      </c>
      <c r="BD25" s="587">
        <f>IF('제세공과금 및 부담금_운영'!$R$391="임차인부담",0,IF(BD$2=0,0,IF(MONTH(BD$3)=MONTH('Control Panel_운영'!$N$89),HLOOKUP(BD$16,'제세공과금 및 부담금_운영'!$B$380:$S$393,'제세공과금 및 부담금_운영'!$S$393-'제세공과금 및 부담금_운영'!$S$380+1)/$C$1,0)))</f>
        <v>0</v>
      </c>
      <c r="BE25" s="587">
        <f>IF('제세공과금 및 부담금_운영'!$R$391="임차인부담",0,IF(BE$2=0,0,IF(MONTH(BE$3)=MONTH('Control Panel_운영'!$N$89),HLOOKUP(BE$16,'제세공과금 및 부담금_운영'!$B$380:$S$393,'제세공과금 및 부담금_운영'!$S$393-'제세공과금 및 부담금_운영'!$S$380+1)/$C$1,0)))</f>
        <v>0</v>
      </c>
      <c r="BF25" s="587">
        <f>IF('제세공과금 및 부담금_운영'!$R$391="임차인부담",0,IF(BF$2=0,0,IF(MONTH(BF$3)=MONTH('Control Panel_운영'!$N$89),HLOOKUP(BF$16,'제세공과금 및 부담금_운영'!$B$380:$S$393,'제세공과금 및 부담금_운영'!$S$393-'제세공과금 및 부담금_운영'!$S$380+1)/$C$1,0)))</f>
        <v>0</v>
      </c>
      <c r="BG25" s="587">
        <f>IF('제세공과금 및 부담금_운영'!$R$391="임차인부담",0,IF(BG$2=0,0,IF(MONTH(BG$3)=MONTH('Control Panel_운영'!$N$89),HLOOKUP(BG$16,'제세공과금 및 부담금_운영'!$B$380:$S$393,'제세공과금 및 부담금_운영'!$S$393-'제세공과금 및 부담금_운영'!$S$380+1)/$C$1,0)))</f>
        <v>0</v>
      </c>
      <c r="BH25" s="587">
        <f>IF('제세공과금 및 부담금_운영'!$R$391="임차인부담",0,IF(BH$2=0,0,IF(MONTH(BH$3)=MONTH('Control Panel_운영'!$N$89),HLOOKUP(BH$16,'제세공과금 및 부담금_운영'!$B$380:$S$393,'제세공과금 및 부담금_운영'!$S$393-'제세공과금 및 부담금_운영'!$S$380+1)/$C$1,0)))</f>
        <v>0</v>
      </c>
      <c r="BI25" s="587">
        <f>IF('제세공과금 및 부담금_운영'!$R$391="임차인부담",0,IF(BI$2=0,0,IF(MONTH(BI$3)=MONTH('Control Panel_운영'!$N$89),HLOOKUP(BI$16,'제세공과금 및 부담금_운영'!$B$380:$S$393,'제세공과금 및 부담금_운영'!$S$393-'제세공과금 및 부담금_운영'!$S$380+1)/$C$1,0)))</f>
        <v>0</v>
      </c>
      <c r="BJ25" s="587">
        <f>IF('제세공과금 및 부담금_운영'!$R$391="임차인부담",0,IF(BJ$2=0,0,IF(MONTH(BJ$3)=MONTH('Control Panel_운영'!$N$89),HLOOKUP(BJ$16,'제세공과금 및 부담금_운영'!$B$380:$S$393,'제세공과금 및 부담금_운영'!$S$393-'제세공과금 및 부담금_운영'!$S$380+1)/$C$1,0)))</f>
        <v>0</v>
      </c>
      <c r="BK25" s="587">
        <f>IF('제세공과금 및 부담금_운영'!$R$391="임차인부담",0,IF(BK$2=0,0,IF(MONTH(BK$3)=MONTH('Control Panel_운영'!$N$89),HLOOKUP(BK$16,'제세공과금 및 부담금_운영'!$B$380:$S$393,'제세공과금 및 부담금_운영'!$S$393-'제세공과금 및 부담금_운영'!$S$380+1)/$C$1,0)))</f>
        <v>0</v>
      </c>
      <c r="BL25" s="587">
        <f>IF('제세공과금 및 부담금_운영'!$R$391="임차인부담",0,IF(BL$2=0,0,IF(MONTH(BL$3)=MONTH('Control Panel_운영'!$N$89),HLOOKUP(BL$16,'제세공과금 및 부담금_운영'!$B$380:$S$393,'제세공과금 및 부담금_운영'!$S$393-'제세공과금 및 부담금_운영'!$S$380+1)/$C$1,0)))</f>
        <v>0</v>
      </c>
      <c r="BM25" s="587">
        <f>IF('제세공과금 및 부담금_운영'!$R$391="임차인부담",0,IF(BM$2=0,0,IF(MONTH(BM$3)=MONTH('Control Panel_운영'!$N$89),HLOOKUP(BM$16,'제세공과금 및 부담금_운영'!$B$380:$S$393,'제세공과금 및 부담금_운영'!$S$393-'제세공과금 및 부담금_운영'!$S$380+1)/$C$1,0)))</f>
        <v>127553.06264438269</v>
      </c>
      <c r="BN25" s="587">
        <f>IF('제세공과금 및 부담금_운영'!$R$391="임차인부담",0,IF(BN$2=0,0,IF(MONTH(BN$3)=MONTH('Control Panel_운영'!$N$89),HLOOKUP(BN$16,'제세공과금 및 부담금_운영'!$B$380:$S$393,'제세공과금 및 부담금_운영'!$S$393-'제세공과금 및 부담금_운영'!$S$380+1)/$C$1,0)))</f>
        <v>0</v>
      </c>
      <c r="BO25" s="587">
        <f>IF('제세공과금 및 부담금_운영'!$R$391="임차인부담",0,IF(BO$2=0,0,IF(MONTH(BO$3)=MONTH('Control Panel_운영'!$N$89),HLOOKUP(BO$16,'제세공과금 및 부담금_운영'!$B$380:$S$393,'제세공과금 및 부담금_운영'!$S$393-'제세공과금 및 부담금_운영'!$S$380+1)/$C$1,0)))</f>
        <v>0</v>
      </c>
      <c r="BP25" s="587">
        <f>IF('제세공과금 및 부담금_운영'!$R$391="임차인부담",0,IF(BP$2=0,0,IF(MONTH(BP$3)=MONTH('Control Panel_운영'!$N$89),HLOOKUP(BP$16,'제세공과금 및 부담금_운영'!$B$380:$S$393,'제세공과금 및 부담금_운영'!$S$393-'제세공과금 및 부담금_운영'!$S$380+1)/$C$1,0)))</f>
        <v>0</v>
      </c>
      <c r="BQ25" s="587">
        <f>IF('제세공과금 및 부담금_운영'!$R$391="임차인부담",0,IF(BQ$2=0,0,IF(MONTH(BQ$3)=MONTH('Control Panel_운영'!$N$89),HLOOKUP(BQ$16,'제세공과금 및 부담금_운영'!$B$380:$S$393,'제세공과금 및 부담금_운영'!$S$393-'제세공과금 및 부담금_운영'!$S$380+1)/$C$1,0)))</f>
        <v>0</v>
      </c>
      <c r="BR25" s="587">
        <f>IF('제세공과금 및 부담금_운영'!$R$391="임차인부담",0,IF(BR$2=0,0,IF(MONTH(BR$3)=MONTH('Control Panel_운영'!$N$89),HLOOKUP(BR$16,'제세공과금 및 부담금_운영'!$B$380:$S$393,'제세공과금 및 부담금_운영'!$S$393-'제세공과금 및 부담금_운영'!$S$380+1)/$C$1,0)))</f>
        <v>0</v>
      </c>
      <c r="BS25" s="587">
        <f>IF('제세공과금 및 부담금_운영'!$R$391="임차인부담",0,IF(BS$2=0,0,IF(MONTH(BS$3)=MONTH('Control Panel_운영'!$N$89),HLOOKUP(BS$16,'제세공과금 및 부담금_운영'!$B$380:$S$393,'제세공과금 및 부담금_운영'!$S$393-'제세공과금 및 부담금_운영'!$S$380+1)/$C$1,0)))</f>
        <v>0</v>
      </c>
      <c r="BT25" s="587">
        <f>IF('제세공과금 및 부담금_운영'!$R$391="임차인부담",0,IF(BT$2=0,0,IF(MONTH(BT$3)=MONTH('Control Panel_운영'!$N$89),HLOOKUP(BT$16,'제세공과금 및 부담금_운영'!$B$380:$S$393,'제세공과금 및 부담금_운영'!$S$393-'제세공과금 및 부담금_운영'!$S$380+1)/$C$1,0)))</f>
        <v>0</v>
      </c>
      <c r="BU25" s="587">
        <f>IF('제세공과금 및 부담금_운영'!$R$391="임차인부담",0,IF(BU$2=0,0,IF(MONTH(BU$3)=MONTH('Control Panel_운영'!$N$89),HLOOKUP(BU$16,'제세공과금 및 부담금_운영'!$B$380:$S$393,'제세공과금 및 부담금_운영'!$S$393-'제세공과금 및 부담금_운영'!$S$380+1)/$C$1,0)))</f>
        <v>0</v>
      </c>
      <c r="BV25" s="587">
        <f>IF('제세공과금 및 부담금_운영'!$R$391="임차인부담",0,IF(BV$2=0,0,IF(MONTH(BV$3)=MONTH('Control Panel_운영'!$N$89),HLOOKUP(BV$16,'제세공과금 및 부담금_운영'!$B$380:$S$393,'제세공과금 및 부담금_운영'!$S$393-'제세공과금 및 부담금_운영'!$S$380+1)/$C$1,0)))</f>
        <v>0</v>
      </c>
      <c r="BW25" s="587">
        <f>IF('제세공과금 및 부담금_운영'!$R$391="임차인부담",0,IF(BW$2=0,0,IF(MONTH(BW$3)=MONTH('Control Panel_운영'!$N$89),HLOOKUP(BW$16,'제세공과금 및 부담금_운영'!$B$380:$S$393,'제세공과금 및 부담금_운영'!$S$393-'제세공과금 및 부담금_운영'!$S$380+1)/$C$1,0)))</f>
        <v>0</v>
      </c>
      <c r="BX25" s="587">
        <f>IF('제세공과금 및 부담금_운영'!$R$391="임차인부담",0,IF(BX$2=0,0,IF(MONTH(BX$3)=MONTH('Control Panel_운영'!$N$89),HLOOKUP(BX$16,'제세공과금 및 부담금_운영'!$B$380:$S$393,'제세공과금 및 부담금_운영'!$S$393-'제세공과금 및 부담금_운영'!$S$380+1)/$C$1,0)))</f>
        <v>0</v>
      </c>
      <c r="BY25" s="587">
        <f>IF('제세공과금 및 부담금_운영'!$R$391="임차인부담",0,IF(BY$2=0,0,IF(MONTH(BY$3)=MONTH('Control Panel_운영'!$N$89),HLOOKUP(BY$16,'제세공과금 및 부담금_운영'!$B$380:$S$393,'제세공과금 및 부담금_운영'!$S$393-'제세공과금 및 부담금_운영'!$S$380+1)/$C$1,0)))</f>
        <v>192227.27929245538</v>
      </c>
      <c r="BZ25" s="587">
        <f>IF('제세공과금 및 부담금_운영'!$R$391="임차인부담",0,IF(BZ$2=0,0,IF(MONTH(BZ$3)=MONTH('Control Panel_운영'!$N$89),HLOOKUP(BZ$16,'제세공과금 및 부담금_운영'!$B$380:$S$393,'제세공과금 및 부담금_운영'!$S$393-'제세공과금 및 부담금_운영'!$S$380+1)/$C$1,0)))</f>
        <v>0</v>
      </c>
      <c r="CA25" s="587">
        <f>IF('제세공과금 및 부담금_운영'!$R$391="임차인부담",0,IF(CA$2=0,0,IF(MONTH(CA$3)=MONTH('Control Panel_운영'!$N$89),HLOOKUP(CA$16,'제세공과금 및 부담금_운영'!$B$380:$S$393,'제세공과금 및 부담금_운영'!$S$393-'제세공과금 및 부담금_운영'!$S$380+1)/$C$1,0)))</f>
        <v>0</v>
      </c>
      <c r="CB25" s="587">
        <f>IF('제세공과금 및 부담금_운영'!$R$391="임차인부담",0,IF(CB$2=0,0,IF(MONTH(CB$3)=MONTH('Control Panel_운영'!$N$89),HLOOKUP(CB$16,'제세공과금 및 부담금_운영'!$B$380:$S$393,'제세공과금 및 부담금_운영'!$S$393-'제세공과금 및 부담금_운영'!$S$380+1)/$C$1,0)))</f>
        <v>0</v>
      </c>
      <c r="CC25" s="587">
        <f>IF('제세공과금 및 부담금_운영'!$R$391="임차인부담",0,IF(CC$2=0,0,IF(MONTH(CC$3)=MONTH('Control Panel_운영'!$N$89),HLOOKUP(CC$16,'제세공과금 및 부담금_운영'!$B$380:$S$393,'제세공과금 및 부담금_운영'!$S$393-'제세공과금 및 부담금_운영'!$S$380+1)/$C$1,0)))</f>
        <v>0</v>
      </c>
      <c r="CD25" s="587">
        <f>IF('제세공과금 및 부담금_운영'!$R$391="임차인부담",0,IF(CD$2=0,0,IF(MONTH(CD$3)=MONTH('Control Panel_운영'!$N$89),HLOOKUP(CD$16,'제세공과금 및 부담금_운영'!$B$380:$S$393,'제세공과금 및 부담금_운영'!$S$393-'제세공과금 및 부담금_운영'!$S$380+1)/$C$1,0)))</f>
        <v>0</v>
      </c>
      <c r="CE25" s="587">
        <f>IF('제세공과금 및 부담금_운영'!$R$391="임차인부담",0,IF(CE$2=0,0,IF(MONTH(CE$3)=MONTH('Control Panel_운영'!$N$89),HLOOKUP(CE$16,'제세공과금 및 부담금_운영'!$B$380:$S$393,'제세공과금 및 부담금_운영'!$S$393-'제세공과금 및 부담금_운영'!$S$380+1)/$C$1,0)))</f>
        <v>0</v>
      </c>
      <c r="CF25" s="587">
        <f>IF('제세공과금 및 부담금_운영'!$R$391="임차인부담",0,IF(CF$2=0,0,IF(MONTH(CF$3)=MONTH('Control Panel_운영'!$N$89),HLOOKUP(CF$16,'제세공과금 및 부담금_운영'!$B$380:$S$393,'제세공과금 및 부담금_운영'!$S$393-'제세공과금 및 부담금_운영'!$S$380+1)/$C$1,0)))</f>
        <v>0</v>
      </c>
      <c r="CG25" s="587">
        <f>IF('제세공과금 및 부담금_운영'!$R$391="임차인부담",0,IF(CG$2=0,0,IF(MONTH(CG$3)=MONTH('Control Panel_운영'!$N$89),HLOOKUP(CG$16,'제세공과금 및 부담금_운영'!$B$380:$S$393,'제세공과금 및 부담금_운영'!$S$393-'제세공과금 및 부담금_운영'!$S$380+1)/$C$1,0)))</f>
        <v>0</v>
      </c>
      <c r="CH25" s="587">
        <f>IF('제세공과금 및 부담금_운영'!$R$391="임차인부담",0,IF(CH$2=0,0,IF(MONTH(CH$3)=MONTH('Control Panel_운영'!$N$89),HLOOKUP(CH$16,'제세공과금 및 부담금_운영'!$B$380:$S$393,'제세공과금 및 부담금_운영'!$S$393-'제세공과금 및 부담금_운영'!$S$380+1)/$C$1,0)))</f>
        <v>0</v>
      </c>
      <c r="CI25" s="587">
        <f>IF('제세공과금 및 부담금_운영'!$R$391="임차인부담",0,IF(CI$2=0,0,IF(MONTH(CI$3)=MONTH('Control Panel_운영'!$N$89),HLOOKUP(CI$16,'제세공과금 및 부담금_운영'!$B$380:$S$393,'제세공과금 및 부담금_운영'!$S$393-'제세공과금 및 부담금_운영'!$S$380+1)/$C$1,0)))</f>
        <v>0</v>
      </c>
      <c r="CJ25" s="587">
        <f>IF('제세공과금 및 부담금_운영'!$R$391="임차인부담",0,IF(CJ$2=0,0,IF(MONTH(CJ$3)=MONTH('Control Panel_운영'!$N$89),HLOOKUP(CJ$16,'제세공과금 및 부담금_운영'!$B$380:$S$393,'제세공과금 및 부담금_운영'!$S$393-'제세공과금 및 부담금_운영'!$S$380+1)/$C$1,0)))</f>
        <v>0</v>
      </c>
      <c r="CK25" s="587">
        <f>IF('제세공과금 및 부담금_운영'!$R$391="임차인부담",0,IF(CK$2=0,0,IF(MONTH(CK$3)=MONTH('Control Panel_운영'!$N$89),HLOOKUP(CK$16,'제세공과금 및 부담금_운영'!$B$380:$S$393,'제세공과금 및 부담금_운영'!$S$393-'제세공과금 및 부담금_운영'!$S$380+1)/$C$1,0)))</f>
        <v>0.39300000000000002</v>
      </c>
      <c r="CL25" s="587">
        <f>IF('제세공과금 및 부담금_운영'!$R$391="임차인부담",0,IF(CL$2=0,0,IF(MONTH(CL$3)=MONTH('Control Panel_운영'!$N$89),HLOOKUP(CL$16,'제세공과금 및 부담금_운영'!$B$380:$S$393,'제세공과금 및 부담금_운영'!$S$393-'제세공과금 및 부담금_운영'!$S$380+1)/$C$1,0)))</f>
        <v>0</v>
      </c>
      <c r="CM25" s="587">
        <f>IF('제세공과금 및 부담금_운영'!$R$391="임차인부담",0,IF(CM$2=0,0,IF(MONTH(CM$3)=MONTH('Control Panel_운영'!$N$89),HLOOKUP(CM$16,'제세공과금 및 부담금_운영'!$B$380:$S$393,'제세공과금 및 부담금_운영'!$S$393-'제세공과금 및 부담금_운영'!$S$380+1)/$C$1,0)))</f>
        <v>0</v>
      </c>
      <c r="CN25" s="587">
        <f>IF('제세공과금 및 부담금_운영'!$R$391="임차인부담",0,IF(CN$2=0,0,IF(MONTH(CN$3)=MONTH('Control Panel_운영'!$N$89),HLOOKUP(CN$16,'제세공과금 및 부담금_운영'!$B$380:$S$393,'제세공과금 및 부담금_운영'!$S$393-'제세공과금 및 부담금_운영'!$S$380+1)/$C$1,0)))</f>
        <v>0</v>
      </c>
      <c r="CO25" s="587">
        <f>IF('제세공과금 및 부담금_운영'!$R$391="임차인부담",0,IF(CO$2=0,0,IF(MONTH(CO$3)=MONTH('Control Panel_운영'!$N$89),HLOOKUP(CO$16,'제세공과금 및 부담금_운영'!$B$380:$S$393,'제세공과금 및 부담금_운영'!$S$393-'제세공과금 및 부담금_운영'!$S$380+1)/$C$1,0)))</f>
        <v>0</v>
      </c>
      <c r="CP25" s="587">
        <f>IF('제세공과금 및 부담금_운영'!$R$391="임차인부담",0,IF(CP$2=0,0,IF(MONTH(CP$3)=MONTH('Control Panel_운영'!$N$89),HLOOKUP(CP$16,'제세공과금 및 부담금_운영'!$B$380:$S$393,'제세공과금 및 부담금_운영'!$S$393-'제세공과금 및 부담금_운영'!$S$380+1)/$C$1,0)))</f>
        <v>0</v>
      </c>
      <c r="CQ25" s="587">
        <f>IF('제세공과금 및 부담금_운영'!$R$391="임차인부담",0,IF(CQ$2=0,0,IF(MONTH(CQ$3)=MONTH('Control Panel_운영'!$N$89),HLOOKUP(CQ$16,'제세공과금 및 부담금_운영'!$B$380:$S$393,'제세공과금 및 부담금_운영'!$S$393-'제세공과금 및 부담금_운영'!$S$380+1)/$C$1,0)))</f>
        <v>0</v>
      </c>
      <c r="CR25" s="587">
        <f>IF('제세공과금 및 부담금_운영'!$R$391="임차인부담",0,IF(CR$2=0,0,IF(MONTH(CR$3)=MONTH('Control Panel_운영'!$N$89),HLOOKUP(CR$16,'제세공과금 및 부담금_운영'!$B$380:$S$393,'제세공과금 및 부담금_운영'!$S$393-'제세공과금 및 부담금_운영'!$S$380+1)/$C$1,0)))</f>
        <v>0</v>
      </c>
      <c r="CS25" s="587">
        <f>IF('제세공과금 및 부담금_운영'!$R$391="임차인부담",0,IF(CS$2=0,0,IF(MONTH(CS$3)=MONTH('Control Panel_운영'!$N$89),HLOOKUP(CS$16,'제세공과금 및 부담금_운영'!$B$380:$S$393,'제세공과금 및 부담금_운영'!$S$393-'제세공과금 및 부담금_운영'!$S$380+1)/$C$1,0)))</f>
        <v>0</v>
      </c>
      <c r="CT25" s="587">
        <f>IF('제세공과금 및 부담금_운영'!$R$391="임차인부담",0,IF(CT$2=0,0,IF(MONTH(CT$3)=MONTH('Control Panel_운영'!$N$89),HLOOKUP(CT$16,'제세공과금 및 부담금_운영'!$B$380:$S$393,'제세공과금 및 부담금_운영'!$S$393-'제세공과금 및 부담금_운영'!$S$380+1)/$C$1,0)))</f>
        <v>0</v>
      </c>
      <c r="CU25" s="587">
        <f>IF('제세공과금 및 부담금_운영'!$R$391="임차인부담",0,IF(CU$2=0,0,IF(MONTH(CU$3)=MONTH('Control Panel_운영'!$N$89),HLOOKUP(CU$16,'제세공과금 및 부담금_운영'!$B$380:$S$393,'제세공과금 및 부담금_운영'!$S$393-'제세공과금 및 부담금_운영'!$S$380+1)/$C$1,0)))</f>
        <v>0</v>
      </c>
      <c r="CV25" s="587">
        <f>IF('제세공과금 및 부담금_운영'!$R$391="임차인부담",0,IF(CV$2=0,0,IF(MONTH(CV$3)=MONTH('Control Panel_운영'!$N$89),HLOOKUP(CV$16,'제세공과금 및 부담금_운영'!$B$380:$S$393,'제세공과금 및 부담금_운영'!$S$393-'제세공과금 및 부담금_운영'!$S$380+1)/$C$1,0)))</f>
        <v>0</v>
      </c>
      <c r="CW25" s="587">
        <f>IF('제세공과금 및 부담금_운영'!$R$391="임차인부담",0,IF(CW$2=0,0,IF(MONTH(CW$3)=MONTH('Control Panel_운영'!$N$89),HLOOKUP(CW$16,'제세공과금 및 부담금_운영'!$B$380:$S$393,'제세공과금 및 부담금_운영'!$S$393-'제세공과금 및 부담금_운영'!$S$380+1)/$C$1,0)))</f>
        <v>0.39300000000000002</v>
      </c>
      <c r="CX25" s="587">
        <f>IF('제세공과금 및 부담금_운영'!$R$391="임차인부담",0,IF(CX$2=0,0,IF(MONTH(CX$3)=MONTH('Control Panel_운영'!$N$89),HLOOKUP(CX$16,'제세공과금 및 부담금_운영'!$B$380:$S$393,'제세공과금 및 부담금_운영'!$S$393-'제세공과금 및 부담금_운영'!$S$380+1)/$C$1,0)))</f>
        <v>0</v>
      </c>
      <c r="CY25" s="587">
        <f>IF('제세공과금 및 부담금_운영'!$R$391="임차인부담",0,IF(CY$2=0,0,IF(MONTH(CY$3)=MONTH('Control Panel_운영'!$N$89),HLOOKUP(CY$16,'제세공과금 및 부담금_운영'!$B$380:$S$393,'제세공과금 및 부담금_운영'!$S$393-'제세공과금 및 부담금_운영'!$S$380+1)/$C$1,0)))</f>
        <v>0</v>
      </c>
      <c r="CZ25" s="587">
        <f>IF('제세공과금 및 부담금_운영'!$R$391="임차인부담",0,IF(CZ$2=0,0,IF(MONTH(CZ$3)=MONTH('Control Panel_운영'!$N$89),HLOOKUP(CZ$16,'제세공과금 및 부담금_운영'!$B$380:$S$393,'제세공과금 및 부담금_운영'!$S$393-'제세공과금 및 부담금_운영'!$S$380+1)/$C$1,0)))</f>
        <v>0</v>
      </c>
      <c r="DA25" s="587">
        <f>IF('제세공과금 및 부담금_운영'!$R$391="임차인부담",0,IF(DA$2=0,0,IF(MONTH(DA$3)=MONTH('Control Panel_운영'!$N$89),HLOOKUP(DA$16,'제세공과금 및 부담금_운영'!$B$380:$S$393,'제세공과금 및 부담금_운영'!$S$393-'제세공과금 및 부담금_운영'!$S$380+1)/$C$1,0)))</f>
        <v>0</v>
      </c>
      <c r="DB25" s="587">
        <f>IF('제세공과금 및 부담금_운영'!$R$391="임차인부담",0,IF(DB$2=0,0,IF(MONTH(DB$3)=MONTH('Control Panel_운영'!$N$89),HLOOKUP(DB$16,'제세공과금 및 부담금_운영'!$B$380:$S$393,'제세공과금 및 부담금_운영'!$S$393-'제세공과금 및 부담금_운영'!$S$380+1)/$C$1,0)))</f>
        <v>0</v>
      </c>
      <c r="DC25" s="587">
        <f>IF('제세공과금 및 부담금_운영'!$R$391="임차인부담",0,IF(DC$2=0,0,IF(MONTH(DC$3)=MONTH('Control Panel_운영'!$N$89),HLOOKUP(DC$16,'제세공과금 및 부담금_운영'!$B$380:$S$393,'제세공과금 및 부담금_운영'!$S$393-'제세공과금 및 부담금_운영'!$S$380+1)/$C$1,0)))</f>
        <v>0</v>
      </c>
      <c r="DD25" s="587">
        <f>IF('제세공과금 및 부담금_운영'!$R$391="임차인부담",0,IF(DD$2=0,0,IF(MONTH(DD$3)=MONTH('Control Panel_운영'!$N$89),HLOOKUP(DD$16,'제세공과금 및 부담금_운영'!$B$380:$S$393,'제세공과금 및 부담금_운영'!$S$393-'제세공과금 및 부담금_운영'!$S$380+1)/$C$1,0)))</f>
        <v>0</v>
      </c>
      <c r="DE25" s="587">
        <f>IF('제세공과금 및 부담금_운영'!$R$391="임차인부담",0,IF(DE$2=0,0,IF(MONTH(DE$3)=MONTH('Control Panel_운영'!$N$89),HLOOKUP(DE$16,'제세공과금 및 부담금_운영'!$B$380:$S$393,'제세공과금 및 부담금_운영'!$S$393-'제세공과금 및 부담금_운영'!$S$380+1)/$C$1,0)))</f>
        <v>0</v>
      </c>
      <c r="DF25" s="587">
        <f>IF('제세공과금 및 부담금_운영'!$R$391="임차인부담",0,IF(DF$2=0,0,IF(MONTH(DF$3)=MONTH('Control Panel_운영'!$N$89),HLOOKUP(DF$16,'제세공과금 및 부담금_운영'!$B$380:$S$393,'제세공과금 및 부담금_운영'!$S$393-'제세공과금 및 부담금_운영'!$S$380+1)/$C$1,0)))</f>
        <v>0</v>
      </c>
      <c r="DG25" s="587">
        <f>IF('제세공과금 및 부담금_운영'!$R$391="임차인부담",0,IF(DG$2=0,0,IF(MONTH(DG$3)=MONTH('Control Panel_운영'!$N$89),HLOOKUP(DG$16,'제세공과금 및 부담금_운영'!$B$380:$S$393,'제세공과금 및 부담금_운영'!$S$393-'제세공과금 및 부담금_운영'!$S$380+1)/$C$1,0)))</f>
        <v>0</v>
      </c>
      <c r="DH25" s="587">
        <f>IF('제세공과금 및 부담금_운영'!$R$391="임차인부담",0,IF(DH$2=0,0,IF(MONTH(DH$3)=MONTH('Control Panel_운영'!$N$89),HLOOKUP(DH$16,'제세공과금 및 부담금_운영'!$B$380:$S$393,'제세공과금 및 부담금_운영'!$S$393-'제세공과금 및 부담금_운영'!$S$380+1)/$C$1,0)))</f>
        <v>0</v>
      </c>
      <c r="DI25" s="587">
        <f>IF('제세공과금 및 부담금_운영'!$R$391="임차인부담",0,IF(DI$2=0,0,IF(MONTH(DI$3)=MONTH('Control Panel_운영'!$N$89),HLOOKUP(DI$16,'제세공과금 및 부담금_운영'!$B$380:$S$393,'제세공과금 및 부담금_운영'!$S$393-'제세공과금 및 부담금_운영'!$S$380+1)/$C$1,0)))</f>
        <v>0.39300000000000002</v>
      </c>
      <c r="DJ25" s="587">
        <f>IF('제세공과금 및 부담금_운영'!$R$391="임차인부담",0,IF(DJ$2=0,0,IF(MONTH(DJ$3)=MONTH('Control Panel_운영'!$N$89),HLOOKUP(DJ$16,'제세공과금 및 부담금_운영'!$B$380:$S$393,'제세공과금 및 부담금_운영'!$S$393-'제세공과금 및 부담금_운영'!$S$380+1)/$C$1,0)))</f>
        <v>0</v>
      </c>
      <c r="DK25" s="587">
        <f>IF('제세공과금 및 부담금_운영'!$R$391="임차인부담",0,IF(DK$2=0,0,IF(MONTH(DK$3)=MONTH('Control Panel_운영'!$N$89),HLOOKUP(DK$16,'제세공과금 및 부담금_운영'!$B$380:$S$393,'제세공과금 및 부담금_운영'!$S$393-'제세공과금 및 부담금_운영'!$S$380+1)/$C$1,0)))</f>
        <v>0</v>
      </c>
      <c r="DL25" s="587">
        <f>IF('제세공과금 및 부담금_운영'!$R$391="임차인부담",0,IF(DL$2=0,0,IF(MONTH(DL$3)=MONTH('Control Panel_운영'!$N$89),HLOOKUP(DL$16,'제세공과금 및 부담금_운영'!$B$380:$S$393,'제세공과금 및 부담금_운영'!$S$393-'제세공과금 및 부담금_운영'!$S$380+1)/$C$1,0)))</f>
        <v>0</v>
      </c>
      <c r="DM25" s="587">
        <f>IF('제세공과금 및 부담금_운영'!$R$391="임차인부담",0,IF(DM$2=0,0,IF(MONTH(DM$3)=MONTH('Control Panel_운영'!$N$89),HLOOKUP(DM$16,'제세공과금 및 부담금_운영'!$B$380:$S$393,'제세공과금 및 부담금_운영'!$S$393-'제세공과금 및 부담금_운영'!$S$380+1)/$C$1,0)))</f>
        <v>0</v>
      </c>
      <c r="DN25" s="587">
        <f>IF('제세공과금 및 부담금_운영'!$R$391="임차인부담",0,IF(DN$2=0,0,IF(MONTH(DN$3)=MONTH('Control Panel_운영'!$N$89),HLOOKUP(DN$16,'제세공과금 및 부담금_운영'!$B$380:$S$393,'제세공과금 및 부담금_운영'!$S$393-'제세공과금 및 부담금_운영'!$S$380+1)/$C$1,0)))</f>
        <v>0</v>
      </c>
      <c r="DO25" s="587">
        <f>IF('제세공과금 및 부담금_운영'!$R$391="임차인부담",0,IF(DO$2=0,0,IF(MONTH(DO$3)=MONTH('Control Panel_운영'!$N$89),HLOOKUP(DO$16,'제세공과금 및 부담금_운영'!$B$380:$S$393,'제세공과금 및 부담금_운영'!$S$393-'제세공과금 및 부담금_운영'!$S$380+1)/$C$1,0)))</f>
        <v>0</v>
      </c>
      <c r="DP25" s="587">
        <f>IF('제세공과금 및 부담금_운영'!$R$391="임차인부담",0,IF(DP$2=0,0,IF(MONTH(DP$3)=MONTH('Control Panel_운영'!$N$89),HLOOKUP(DP$16,'제세공과금 및 부담금_운영'!$B$380:$S$393,'제세공과금 및 부담금_운영'!$S$393-'제세공과금 및 부담금_운영'!$S$380+1)/$C$1,0)))</f>
        <v>0</v>
      </c>
      <c r="DQ25" s="587">
        <f>IF('제세공과금 및 부담금_운영'!$R$391="임차인부담",0,IF(DQ$2=0,0,IF(MONTH(DQ$3)=MONTH('Control Panel_운영'!$N$89),HLOOKUP(DQ$16,'제세공과금 및 부담금_운영'!$B$380:$S$393,'제세공과금 및 부담금_운영'!$S$393-'제세공과금 및 부담금_운영'!$S$380+1)/$C$1,0)))</f>
        <v>0</v>
      </c>
      <c r="DR25" s="587">
        <f>IF('제세공과금 및 부담금_운영'!$R$391="임차인부담",0,IF(DR$2=0,0,IF(MONTH(DR$3)=MONTH('Control Panel_운영'!$N$89),HLOOKUP(DR$16,'제세공과금 및 부담금_운영'!$B$380:$S$393,'제세공과금 및 부담금_운영'!$S$393-'제세공과금 및 부담금_운영'!$S$380+1)/$C$1,0)))</f>
        <v>0</v>
      </c>
      <c r="DS25" s="587">
        <f>IF('제세공과금 및 부담금_운영'!$R$391="임차인부담",0,IF(DS$2=0,0,IF(MONTH(DS$3)=MONTH('Control Panel_운영'!$N$89),HLOOKUP(DS$16,'제세공과금 및 부담금_운영'!$B$380:$S$393,'제세공과금 및 부담금_운영'!$S$393-'제세공과금 및 부담금_운영'!$S$380+1)/$C$1,0)))</f>
        <v>0</v>
      </c>
      <c r="DT25" s="587">
        <f>IF('제세공과금 및 부담금_운영'!$R$391="임차인부담",0,IF(DT$2=0,0,IF(MONTH(DT$3)=MONTH('Control Panel_운영'!$N$89),HLOOKUP(DT$16,'제세공과금 및 부담금_운영'!$B$380:$S$393,'제세공과금 및 부담금_운영'!$S$393-'제세공과금 및 부담금_운영'!$S$380+1)/$C$1,0)))</f>
        <v>0</v>
      </c>
      <c r="DU25" s="587">
        <f>IF('제세공과금 및 부담금_운영'!$R$391="임차인부담",0,IF(DU$2=0,0,IF(MONTH(DU$3)=MONTH('Control Panel_운영'!$N$89),HLOOKUP(DU$16,'제세공과금 및 부담금_운영'!$B$380:$S$393,'제세공과금 및 부담금_운영'!$S$393-'제세공과금 및 부담금_운영'!$S$380+1)/$C$1,0)))</f>
        <v>0.39300000000000002</v>
      </c>
      <c r="DV25" s="587">
        <f>IF('제세공과금 및 부담금_운영'!$R$391="임차인부담",0,IF(DV$2=0,0,IF(MONTH(DV$3)=MONTH('Control Panel_운영'!$N$89),HLOOKUP(DV$16,'제세공과금 및 부담금_운영'!$B$380:$S$393,'제세공과금 및 부담금_운영'!$S$393-'제세공과금 및 부담금_운영'!$S$380+1)/$C$1,0)))</f>
        <v>0</v>
      </c>
    </row>
    <row r="26" spans="1:126" s="64" customFormat="1" outlineLevel="1" x14ac:dyDescent="0.4">
      <c r="A26" s="724"/>
      <c r="B26" s="598"/>
      <c r="C26" s="607" t="str">
        <f>'제세공과금 및 부담금_운영'!$A$536</f>
        <v>교통유발부담금</v>
      </c>
      <c r="D26" s="608"/>
      <c r="E26" s="804" t="s">
        <v>94</v>
      </c>
      <c r="F26" s="586">
        <f>IF('제세공과금 및 부담금_운영'!$R$561="임차인부담",0,IF(F$2=0,$D28,IF(AND(YEAR(F$3)=F$16,MONTH(F$3)=1),HLOOKUP(F$16,'제세공과금 및 부담금_운영'!$B$537:$S$569,'제세공과금 및 부담금_운영'!$S$561-'제세공과금 및 부담금_운영'!$S$537+1)/$C$1,E$28)))</f>
        <v>13115.196147678442</v>
      </c>
      <c r="G26" s="587">
        <f>IF('제세공과금 및 부담금_운영'!$R$561="임차인부담",0,IF(G$2=0,$D28,IF(AND(YEAR(G$3)=G$16,MONTH(G$3)=1),HLOOKUP(G$16,'제세공과금 및 부담금_운영'!$B$537:$S$569,'제세공과금 및 부담금_운영'!$S$561-'제세공과금 및 부담금_운영'!$S$537+1)/$C$1,F$28)))</f>
        <v>13115.196147678442</v>
      </c>
      <c r="H26" s="587">
        <f>IF('제세공과금 및 부담금_운영'!$R$561="임차인부담",0,IF(H$2=0,$D28,IF(AND(YEAR(H$3)=H$16,MONTH(H$3)=1),HLOOKUP(H$16,'제세공과금 및 부담금_운영'!$B$537:$S$569,'제세공과금 및 부담금_운영'!$S$561-'제세공과금 및 부담금_운영'!$S$537+1)/$C$1,G$28)))</f>
        <v>9890.1479146427591</v>
      </c>
      <c r="I26" s="587">
        <f>IF('제세공과금 및 부담금_운영'!$R$561="임차인부담",0,IF(I$2=0,$D28,IF(AND(YEAR(I$3)=I$16,MONTH(I$3)=1),HLOOKUP(I$16,'제세공과금 및 부담금_운영'!$B$537:$S$569,'제세공과금 및 부담금_운영'!$S$561-'제세공과금 및 부담금_운영'!$S$537+1)/$C$1,H$28)))</f>
        <v>6557.5980738392209</v>
      </c>
      <c r="J26" s="587">
        <f>IF('제세공과금 및 부담금_운영'!$R$561="임차인부담",0,IF(J$2=0,$D28,IF(AND(YEAR(J$3)=J$16,MONTH(J$3)=1),HLOOKUP(J$16,'제세공과금 및 부담금_운영'!$B$537:$S$569,'제세공과금 및 부담금_운영'!$S$561-'제세공과금 및 부담금_운영'!$S$537+1)/$C$1,I$28)))</f>
        <v>3332.5498408035382</v>
      </c>
      <c r="K26" s="587">
        <f>IF('제세공과금 및 부담금_운영'!$R$561="임차인부담",0,IF(K$2=0,$D28,IF(AND(YEAR(K$3)=K$16,MONTH(K$3)=1),HLOOKUP(K$16,'제세공과금 및 부담금_운영'!$B$537:$S$569,'제세공과금 및 부담금_운영'!$S$561-'제세공과금 및 부담금_운영'!$S$537+1)/$C$1,J$28)))</f>
        <v>39238.086835267473</v>
      </c>
      <c r="L26" s="587">
        <f>IF('제세공과금 및 부담금_운영'!$R$561="임차인부담",0,IF(L$2=0,$D28,IF(AND(YEAR(L$3)=L$16,MONTH(L$3)=1),HLOOKUP(L$16,'제세공과금 및 부담금_운영'!$B$537:$S$569,'제세공과금 및 부담금_운영'!$S$561-'제세공과금 및 부담금_운영'!$S$537+1)/$C$1,K$28)))</f>
        <v>35914.642321897823</v>
      </c>
      <c r="M26" s="587">
        <f>IF('제세공과금 및 부담금_운영'!$R$561="임차인부담",0,IF(M$2=0,$D28,IF(AND(YEAR(M$3)=M$16,MONTH(M$3)=1),HLOOKUP(M$16,'제세공과금 및 부담금_운영'!$B$537:$S$569,'제세공과금 및 부담금_운영'!$S$561-'제세공과금 및 부담금_운영'!$S$537+1)/$C$1,L$28)))</f>
        <v>32805.61358358428</v>
      </c>
      <c r="N26" s="587">
        <f>IF('제세공과금 및 부담금_운영'!$R$561="임차인부담",0,IF(N$2=0,$D28,IF(AND(YEAR(N$3)=N$16,MONTH(N$3)=1),HLOOKUP(N$16,'제세공과금 및 부담금_운영'!$B$537:$S$569,'제세공과금 및 부담금_운영'!$S$561-'제세공과금 및 부담금_운영'!$S$537+1)/$C$1,M$28)))</f>
        <v>29482.16907021463</v>
      </c>
      <c r="O26" s="587">
        <f>IF('제세공과금 및 부담금_운영'!$R$561="임차인부담",0,IF(O$2=0,$D28,IF(AND(YEAR(O$3)=O$16,MONTH(O$3)=1),HLOOKUP(O$16,'제세공과금 및 부담금_운영'!$B$537:$S$569,'제세공과금 및 부담금_운영'!$S$561-'제세공과금 및 부담금_운영'!$S$537+1)/$C$1,N$28)))</f>
        <v>26265.932444373033</v>
      </c>
      <c r="P26" s="587">
        <f>IF('제세공과금 및 부담금_운영'!$R$561="임차인부담",0,IF(P$2=0,$D28,IF(AND(YEAR(P$3)=P$16,MONTH(P$3)=1),HLOOKUP(P$16,'제세공과금 및 부담금_운영'!$B$537:$S$569,'제세공과금 및 부담금_운영'!$S$561-'제세공과금 및 부담금_운영'!$S$537+1)/$C$1,O$28)))</f>
        <v>22942.487931003383</v>
      </c>
      <c r="Q26" s="587">
        <f>IF('제세공과금 및 부담금_운영'!$R$561="임차인부담",0,IF(Q$2=0,$D28,IF(AND(YEAR(Q$3)=Q$16,MONTH(Q$3)=1),HLOOKUP(Q$16,'제세공과금 및 부담금_운영'!$B$537:$S$569,'제세공과금 및 부담금_운영'!$S$561-'제세공과금 및 부담금_운영'!$S$537+1)/$C$1,P$28)))</f>
        <v>19726.251305161786</v>
      </c>
      <c r="R26" s="587">
        <f>IF('제세공과금 및 부담금_운영'!$R$561="임차인부담",0,IF(R$2=0,$D28,IF(AND(YEAR(R$3)=R$16,MONTH(R$3)=1),HLOOKUP(R$16,'제세공과금 및 부담금_운영'!$B$537:$S$569,'제세공과금 및 부담금_운영'!$S$561-'제세공과금 및 부담금_운영'!$S$537+1)/$C$1,Q$28)))</f>
        <v>16402.806791792136</v>
      </c>
      <c r="S26" s="587">
        <f>IF('제세공과금 및 부담금_운영'!$R$561="임차인부담",0,IF(S$2=0,$D28,IF(AND(YEAR(S$3)=S$16,MONTH(S$3)=1),HLOOKUP(S$16,'제세공과금 및 부담금_운영'!$B$537:$S$569,'제세공과금 및 부담금_운영'!$S$561-'제세공과금 및 부담금_운영'!$S$537+1)/$C$1,R$28)))</f>
        <v>13079.362278422486</v>
      </c>
      <c r="T26" s="587">
        <f>IF('제세공과금 및 부담금_운영'!$R$561="임차인부담",0,IF(T$2=0,$D28,IF(AND(YEAR(T$3)=T$16,MONTH(T$3)=1),HLOOKUP(T$16,'제세공과금 및 부담금_운영'!$B$537:$S$569,'제세공과금 및 부담금_운영'!$S$561-'제세공과금 및 부담금_운영'!$S$537+1)/$C$1,S$28)))</f>
        <v>9863.1256525808894</v>
      </c>
      <c r="U26" s="587">
        <f>IF('제세공과금 및 부담금_운영'!$R$561="임차인부담",0,IF(U$2=0,$D28,IF(AND(YEAR(U$3)=U$16,MONTH(U$3)=1),HLOOKUP(U$16,'제세공과금 및 부담금_운영'!$B$537:$S$569,'제세공과금 및 부담금_운영'!$S$561-'제세공과금 및 부담금_운영'!$S$537+1)/$C$1,T$28)))</f>
        <v>6539.6811392112395</v>
      </c>
      <c r="V26" s="587">
        <f>IF('제세공과금 및 부담금_운영'!$R$561="임차인부담",0,IF(V$2=0,$D28,IF(AND(YEAR(V$3)=V$16,MONTH(V$3)=1),HLOOKUP(V$16,'제세공과금 및 부담금_운영'!$B$537:$S$569,'제세공과금 및 부담금_운영'!$S$561-'제세공과금 및 부담금_운영'!$S$537+1)/$C$1,U$28)))</f>
        <v>3323.4445133696436</v>
      </c>
      <c r="W26" s="587">
        <f>IF('제세공과금 및 부담금_운영'!$R$561="임차인부담",0,IF(W$2=0,$D28,IF(AND(YEAR(W$3)=W$16,MONTH(W$3)=1),HLOOKUP(W$16,'제세공과금 및 부담금_운영'!$B$537:$S$569,'제세공과금 및 부담금_운영'!$S$561-'제세공과금 및 부담금_운영'!$S$537+1)/$C$1,V$28)))</f>
        <v>39238.086835267473</v>
      </c>
      <c r="X26" s="587">
        <f>IF('제세공과금 및 부담금_운영'!$R$561="임차인부담",0,IF(X$2=0,$D28,IF(AND(YEAR(X$3)=X$16,MONTH(X$3)=1),HLOOKUP(X$16,'제세공과금 및 부담금_운영'!$B$537:$S$569,'제세공과금 및 부담금_운영'!$S$561-'제세공과금 및 부담금_운영'!$S$537+1)/$C$1,W$28)))</f>
        <v>35905.536994463931</v>
      </c>
      <c r="Y26" s="587">
        <f>IF('제세공과금 및 부담금_운영'!$R$561="임차인부담",0,IF(Y$2=0,$D28,IF(AND(YEAR(Y$3)=Y$16,MONTH(Y$3)=1),HLOOKUP(Y$16,'제세공과금 및 부담금_운영'!$B$537:$S$569,'제세공과금 및 부담금_운영'!$S$561-'제세공과금 및 부담금_운영'!$S$537+1)/$C$1,X$28)))</f>
        <v>32895.49197696396</v>
      </c>
      <c r="Z26" s="587">
        <f>IF('제세공과금 및 부담금_운영'!$R$561="임차인부담",0,IF(Z$2=0,$D28,IF(AND(YEAR(Z$3)=Z$16,MONTH(Z$3)=1),HLOOKUP(Z$16,'제세공과금 및 부담금_운영'!$B$537:$S$569,'제세공과금 및 부담금_운영'!$S$561-'제세공과금 및 부담금_운영'!$S$537+1)/$C$1,Y$28)))</f>
        <v>29562.942136160422</v>
      </c>
      <c r="AA26" s="587">
        <f>IF('제세공과금 및 부담금_운영'!$R$561="임차인부담",0,IF(AA$2=0,$D28,IF(AND(YEAR(AA$3)=AA$16,MONTH(AA$3)=1),HLOOKUP(AA$16,'제세공과금 및 부담금_운영'!$B$537:$S$569,'제세공과금 및 부담금_운영'!$S$561-'제세공과금 및 부담금_운영'!$S$537+1)/$C$1,Z$28)))</f>
        <v>26337.893903124739</v>
      </c>
      <c r="AB26" s="587">
        <f>IF('제세공과금 및 부담금_운영'!$R$561="임차인부담",0,IF(AB$2=0,$D28,IF(AND(YEAR(AB$3)=AB$16,MONTH(AB$3)=1),HLOOKUP(AB$16,'제세공과금 및 부담금_운영'!$B$537:$S$569,'제세공과금 및 부담금_운영'!$S$561-'제세공과금 및 부담금_운영'!$S$537+1)/$C$1,AA$28)))</f>
        <v>23005.344062321201</v>
      </c>
      <c r="AC26" s="587">
        <f>IF('제세공과금 및 부담금_운영'!$R$561="임차인부담",0,IF(AC$2=0,$D28,IF(AND(YEAR(AC$3)=AC$16,MONTH(AC$3)=1),HLOOKUP(AC$16,'제세공과금 및 부담금_운영'!$B$537:$S$569,'제세공과금 및 부담금_운영'!$S$561-'제세공과금 및 부담금_운영'!$S$537+1)/$C$1,AB$28)))</f>
        <v>19780.295829285518</v>
      </c>
      <c r="AD26" s="587">
        <f>IF('제세공과금 및 부담금_운영'!$R$561="임차인부담",0,IF(AD$2=0,$D28,IF(AND(YEAR(AD$3)=AD$16,MONTH(AD$3)=1),HLOOKUP(AD$16,'제세공과금 및 부담금_운영'!$B$537:$S$569,'제세공과금 및 부담금_운영'!$S$561-'제세공과금 및 부담금_운영'!$S$537+1)/$C$1,AC$28)))</f>
        <v>16447.74598848198</v>
      </c>
      <c r="AE26" s="587">
        <f>IF('제세공과금 및 부담금_운영'!$R$561="임차인부담",0,IF(AE$2=0,$D28,IF(AND(YEAR(AE$3)=AE$16,MONTH(AE$3)=1),HLOOKUP(AE$16,'제세공과금 및 부담금_운영'!$B$537:$S$569,'제세공과금 및 부담금_운영'!$S$561-'제세공과금 및 부담금_운영'!$S$537+1)/$C$1,AD$28)))</f>
        <v>13115.196147678442</v>
      </c>
      <c r="AF26" s="587">
        <f>IF('제세공과금 및 부담금_운영'!$R$561="임차인부담",0,IF(AF$2=0,$D28,IF(AND(YEAR(AF$3)=AF$16,MONTH(AF$3)=1),HLOOKUP(AF$16,'제세공과금 및 부담금_운영'!$B$537:$S$569,'제세공과금 및 부담금_운영'!$S$561-'제세공과금 및 부담금_운영'!$S$537+1)/$C$1,AE$28)))</f>
        <v>9890.1479146427591</v>
      </c>
      <c r="AG26" s="587">
        <f>IF('제세공과금 및 부담금_운영'!$R$561="임차인부담",0,IF(AG$2=0,$D28,IF(AND(YEAR(AG$3)=AG$16,MONTH(AG$3)=1),HLOOKUP(AG$16,'제세공과금 및 부담금_운영'!$B$537:$S$569,'제세공과금 및 부담금_운영'!$S$561-'제세공과금 및 부담금_운영'!$S$537+1)/$C$1,AF$28)))</f>
        <v>6557.5980738392209</v>
      </c>
      <c r="AH26" s="587">
        <f>IF('제세공과금 및 부담금_운영'!$R$561="임차인부담",0,IF(AH$2=0,$D28,IF(AND(YEAR(AH$3)=AH$16,MONTH(AH$3)=1),HLOOKUP(AH$16,'제세공과금 및 부담금_운영'!$B$537:$S$569,'제세공과금 및 부담금_운영'!$S$561-'제세공과금 및 부담금_운영'!$S$537+1)/$C$1,AG$28)))</f>
        <v>3332.5498408035382</v>
      </c>
      <c r="AI26" s="587">
        <f>IF('제세공과금 및 부담금_운영'!$R$561="임차인부담",0,IF(AI$2=0,$D28,IF(AND(YEAR(AI$3)=AI$16,MONTH(AI$3)=1),HLOOKUP(AI$16,'제세공과금 및 부담금_운영'!$B$537:$S$569,'제세공과금 및 부담금_운영'!$S$561-'제세공과금 및 부담금_운영'!$S$537+1)/$C$1,AH$28)))</f>
        <v>39238.086835267473</v>
      </c>
      <c r="AJ26" s="587">
        <f>IF('제세공과금 및 부담금_운영'!$R$561="임차인부담",0,IF(AJ$2=0,$D28,IF(AND(YEAR(AJ$3)=AJ$16,MONTH(AJ$3)=1),HLOOKUP(AJ$16,'제세공과금 및 부담금_운영'!$B$537:$S$569,'제세공과금 및 부담금_운영'!$S$561-'제세공과금 및 부담금_운영'!$S$537+1)/$C$1,AI$28)))</f>
        <v>35905.536994463931</v>
      </c>
      <c r="AK26" s="587">
        <f>IF('제세공과금 및 부담금_운영'!$R$561="임차인부담",0,IF(AK$2=0,$D28,IF(AND(YEAR(AK$3)=AK$16,MONTH(AK$3)=1),HLOOKUP(AK$16,'제세공과금 및 부담금_운영'!$B$537:$S$569,'제세공과금 및 부담금_운영'!$S$561-'제세공과금 및 부담금_운영'!$S$537+1)/$C$1,AJ$28)))</f>
        <v>32895.49197696396</v>
      </c>
      <c r="AL26" s="587">
        <f>IF('제세공과금 및 부담금_운영'!$R$561="임차인부담",0,IF(AL$2=0,$D28,IF(AND(YEAR(AL$3)=AL$16,MONTH(AL$3)=1),HLOOKUP(AL$16,'제세공과금 및 부담금_운영'!$B$537:$S$569,'제세공과금 및 부담금_운영'!$S$561-'제세공과금 및 부담금_운영'!$S$537+1)/$C$1,AK$28)))</f>
        <v>29562.942136160422</v>
      </c>
      <c r="AM26" s="587">
        <f>IF('제세공과금 및 부담금_운영'!$R$561="임차인부담",0,IF(AM$2=0,$D28,IF(AND(YEAR(AM$3)=AM$16,MONTH(AM$3)=1),HLOOKUP(AM$16,'제세공과금 및 부담금_운영'!$B$537:$S$569,'제세공과금 및 부담금_운영'!$S$561-'제세공과금 및 부담금_운영'!$S$537+1)/$C$1,AL$28)))</f>
        <v>26337.893903124739</v>
      </c>
      <c r="AN26" s="587">
        <f>IF('제세공과금 및 부담금_운영'!$R$561="임차인부담",0,IF(AN$2=0,$D28,IF(AND(YEAR(AN$3)=AN$16,MONTH(AN$3)=1),HLOOKUP(AN$16,'제세공과금 및 부담금_운영'!$B$537:$S$569,'제세공과금 및 부담금_운영'!$S$561-'제세공과금 및 부담금_운영'!$S$537+1)/$C$1,AM$28)))</f>
        <v>23005.344062321201</v>
      </c>
      <c r="AO26" s="587">
        <f>IF('제세공과금 및 부담금_운영'!$R$561="임차인부담",0,IF(AO$2=0,$D28,IF(AND(YEAR(AO$3)=AO$16,MONTH(AO$3)=1),HLOOKUP(AO$16,'제세공과금 및 부담금_운영'!$B$537:$S$569,'제세공과금 및 부담금_운영'!$S$561-'제세공과금 및 부담금_운영'!$S$537+1)/$C$1,AN$28)))</f>
        <v>19780.295829285518</v>
      </c>
      <c r="AP26" s="587">
        <f>IF('제세공과금 및 부담금_운영'!$R$561="임차인부담",0,IF(AP$2=0,$D28,IF(AND(YEAR(AP$3)=AP$16,MONTH(AP$3)=1),HLOOKUP(AP$16,'제세공과금 및 부담금_운영'!$B$537:$S$569,'제세공과금 및 부담금_운영'!$S$561-'제세공과금 및 부담금_운영'!$S$537+1)/$C$1,AO$28)))</f>
        <v>16447.74598848198</v>
      </c>
      <c r="AQ26" s="587">
        <f>IF('제세공과금 및 부담금_운영'!$R$561="임차인부담",0,IF(AQ$2=0,$D28,IF(AND(YEAR(AQ$3)=AQ$16,MONTH(AQ$3)=1),HLOOKUP(AQ$16,'제세공과금 및 부담금_운영'!$B$537:$S$569,'제세공과금 및 부담금_운영'!$S$561-'제세공과금 및 부담금_운영'!$S$537+1)/$C$1,AP$28)))</f>
        <v>13115.196147678442</v>
      </c>
      <c r="AR26" s="587">
        <f>IF('제세공과금 및 부담금_운영'!$R$561="임차인부담",0,IF(AR$2=0,$D28,IF(AND(YEAR(AR$3)=AR$16,MONTH(AR$3)=1),HLOOKUP(AR$16,'제세공과금 및 부담금_운영'!$B$537:$S$569,'제세공과금 및 부담금_운영'!$S$561-'제세공과금 및 부담금_운영'!$S$537+1)/$C$1,AQ$28)))</f>
        <v>9890.1479146427591</v>
      </c>
      <c r="AS26" s="587">
        <f>IF('제세공과금 및 부담금_운영'!$R$561="임차인부담",0,IF(AS$2=0,$D28,IF(AND(YEAR(AS$3)=AS$16,MONTH(AS$3)=1),HLOOKUP(AS$16,'제세공과금 및 부담금_운영'!$B$537:$S$569,'제세공과금 및 부담금_운영'!$S$561-'제세공과금 및 부담금_운영'!$S$537+1)/$C$1,AR$28)))</f>
        <v>6557.5980738392209</v>
      </c>
      <c r="AT26" s="587">
        <f>IF('제세공과금 및 부담금_운영'!$R$561="임차인부담",0,IF(AT$2=0,$D28,IF(AND(YEAR(AT$3)=AT$16,MONTH(AT$3)=1),HLOOKUP(AT$16,'제세공과금 및 부담금_운영'!$B$537:$S$569,'제세공과금 및 부담금_운영'!$S$561-'제세공과금 및 부담금_운영'!$S$537+1)/$C$1,AS$28)))</f>
        <v>3332.5498408035382</v>
      </c>
      <c r="AU26" s="587">
        <f>IF('제세공과금 및 부담금_운영'!$R$561="임차인부담",0,IF(AU$2=0,$D28,IF(AND(YEAR(AU$3)=AU$16,MONTH(AU$3)=1),HLOOKUP(AU$16,'제세공과금 및 부담금_운영'!$B$537:$S$569,'제세공과금 및 부담금_운영'!$S$561-'제세공과금 및 부담금_운영'!$S$537+1)/$C$1,AT$28)))</f>
        <v>39238.086835267473</v>
      </c>
      <c r="AV26" s="587">
        <f>IF('제세공과금 및 부담금_운영'!$R$561="임차인부담",0,IF(AV$2=0,$D28,IF(AND(YEAR(AV$3)=AV$16,MONTH(AV$3)=1),HLOOKUP(AV$16,'제세공과금 및 부담금_운영'!$B$537:$S$569,'제세공과금 및 부담금_운영'!$S$561-'제세공과금 및 부담금_운영'!$S$537+1)/$C$1,AU$28)))</f>
        <v>35905.536994463931</v>
      </c>
      <c r="AW26" s="587">
        <f>IF('제세공과금 및 부담금_운영'!$R$561="임차인부담",0,IF(AW$2=0,$D28,IF(AND(YEAR(AW$3)=AW$16,MONTH(AW$3)=1),HLOOKUP(AW$16,'제세공과금 및 부담금_운영'!$B$537:$S$569,'제세공과금 및 부담금_운영'!$S$561-'제세공과금 및 부담금_운영'!$S$537+1)/$C$1,AV$28)))</f>
        <v>32895.49197696396</v>
      </c>
      <c r="AX26" s="587">
        <f>IF('제세공과금 및 부담금_운영'!$R$561="임차인부담",0,IF(AX$2=0,$D28,IF(AND(YEAR(AX$3)=AX$16,MONTH(AX$3)=1),HLOOKUP(AX$16,'제세공과금 및 부담금_운영'!$B$537:$S$569,'제세공과금 및 부담금_운영'!$S$561-'제세공과금 및 부담금_운영'!$S$537+1)/$C$1,AW$28)))</f>
        <v>29562.942136160422</v>
      </c>
      <c r="AY26" s="587">
        <f>IF('제세공과금 및 부담금_운영'!$R$561="임차인부담",0,IF(AY$2=0,$D28,IF(AND(YEAR(AY$3)=AY$16,MONTH(AY$3)=1),HLOOKUP(AY$16,'제세공과금 및 부담금_운영'!$B$537:$S$569,'제세공과금 및 부담금_운영'!$S$561-'제세공과금 및 부담금_운영'!$S$537+1)/$C$1,AX$28)))</f>
        <v>26337.893903124739</v>
      </c>
      <c r="AZ26" s="587">
        <f>IF('제세공과금 및 부담금_운영'!$R$561="임차인부담",0,IF(AZ$2=0,$D28,IF(AND(YEAR(AZ$3)=AZ$16,MONTH(AZ$3)=1),HLOOKUP(AZ$16,'제세공과금 및 부담금_운영'!$B$537:$S$569,'제세공과금 및 부담금_운영'!$S$561-'제세공과금 및 부담금_운영'!$S$537+1)/$C$1,AY$28)))</f>
        <v>23005.344062321201</v>
      </c>
      <c r="BA26" s="587">
        <f>IF('제세공과금 및 부담금_운영'!$R$561="임차인부담",0,IF(BA$2=0,$D28,IF(AND(YEAR(BA$3)=BA$16,MONTH(BA$3)=1),HLOOKUP(BA$16,'제세공과금 및 부담금_운영'!$B$537:$S$569,'제세공과금 및 부담금_운영'!$S$561-'제세공과금 및 부담금_운영'!$S$537+1)/$C$1,AZ$28)))</f>
        <v>19780.295829285518</v>
      </c>
      <c r="BB26" s="587">
        <f>IF('제세공과금 및 부담금_운영'!$R$561="임차인부담",0,IF(BB$2=0,$D28,IF(AND(YEAR(BB$3)=BB$16,MONTH(BB$3)=1),HLOOKUP(BB$16,'제세공과금 및 부담금_운영'!$B$537:$S$569,'제세공과금 및 부담금_운영'!$S$561-'제세공과금 및 부담금_운영'!$S$537+1)/$C$1,BA$28)))</f>
        <v>16447.74598848198</v>
      </c>
      <c r="BC26" s="587">
        <f>IF('제세공과금 및 부담금_운영'!$R$561="임차인부담",0,IF(BC$2=0,$D28,IF(AND(YEAR(BC$3)=BC$16,MONTH(BC$3)=1),HLOOKUP(BC$16,'제세공과금 및 부담금_운영'!$B$537:$S$569,'제세공과금 및 부담금_운영'!$S$561-'제세공과금 및 부담금_운영'!$S$537+1)/$C$1,BB$28)))</f>
        <v>13115.196147678442</v>
      </c>
      <c r="BD26" s="587">
        <f>IF('제세공과금 및 부담금_운영'!$R$561="임차인부담",0,IF(BD$2=0,$D28,IF(AND(YEAR(BD$3)=BD$16,MONTH(BD$3)=1),HLOOKUP(BD$16,'제세공과금 및 부담금_운영'!$B$537:$S$569,'제세공과금 및 부담금_운영'!$S$561-'제세공과금 및 부담금_운영'!$S$537+1)/$C$1,BC$28)))</f>
        <v>9890.1479146427591</v>
      </c>
      <c r="BE26" s="587">
        <f>IF('제세공과금 및 부담금_운영'!$R$561="임차인부담",0,IF(BE$2=0,$D28,IF(AND(YEAR(BE$3)=BE$16,MONTH(BE$3)=1),HLOOKUP(BE$16,'제세공과금 및 부담금_운영'!$B$537:$S$569,'제세공과금 및 부담금_운영'!$S$561-'제세공과금 및 부담금_운영'!$S$537+1)/$C$1,BD$28)))</f>
        <v>6557.5980738392209</v>
      </c>
      <c r="BF26" s="587">
        <f>IF('제세공과금 및 부담금_운영'!$R$561="임차인부담",0,IF(BF$2=0,$D28,IF(AND(YEAR(BF$3)=BF$16,MONTH(BF$3)=1),HLOOKUP(BF$16,'제세공과금 및 부담금_운영'!$B$537:$S$569,'제세공과금 및 부담금_운영'!$S$561-'제세공과금 및 부담금_운영'!$S$537+1)/$C$1,BE$28)))</f>
        <v>3332.5498408035382</v>
      </c>
      <c r="BG26" s="587">
        <f>IF('제세공과금 및 부담금_운영'!$R$561="임차인부담",0,IF(BG$2=0,$D28,IF(AND(YEAR(BG$3)=BG$16,MONTH(BG$3)=1),HLOOKUP(BG$16,'제세공과금 및 부담금_운영'!$B$537:$S$569,'제세공과금 및 부담금_운영'!$S$561-'제세공과금 및 부담금_운영'!$S$537+1)/$C$1,BF$28)))</f>
        <v>39238.086835267473</v>
      </c>
      <c r="BH26" s="587">
        <f>IF('제세공과금 및 부담금_운영'!$R$561="임차인부담",0,IF(BH$2=0,$D28,IF(AND(YEAR(BH$3)=BH$16,MONTH(BH$3)=1),HLOOKUP(BH$16,'제세공과금 및 부담금_운영'!$B$537:$S$569,'제세공과금 및 부담금_운영'!$S$561-'제세공과금 및 부담금_운영'!$S$537+1)/$C$1,BG$28)))</f>
        <v>35914.642321897823</v>
      </c>
      <c r="BI26" s="587">
        <f>IF('제세공과금 및 부담금_운영'!$R$561="임차인부담",0,IF(BI$2=0,$D28,IF(AND(YEAR(BI$3)=BI$16,MONTH(BI$3)=1),HLOOKUP(BI$16,'제세공과금 및 부담금_운영'!$B$537:$S$569,'제세공과금 및 부담금_운영'!$S$561-'제세공과금 및 부담금_운영'!$S$537+1)/$C$1,BH$28)))</f>
        <v>32805.61358358428</v>
      </c>
      <c r="BJ26" s="587">
        <f>IF('제세공과금 및 부담금_운영'!$R$561="임차인부담",0,IF(BJ$2=0,$D28,IF(AND(YEAR(BJ$3)=BJ$16,MONTH(BJ$3)=1),HLOOKUP(BJ$16,'제세공과금 및 부담금_운영'!$B$537:$S$569,'제세공과금 및 부담금_운영'!$S$561-'제세공과금 및 부담금_운영'!$S$537+1)/$C$1,BI$28)))</f>
        <v>29482.16907021463</v>
      </c>
      <c r="BK26" s="587">
        <f>IF('제세공과금 및 부담금_운영'!$R$561="임차인부담",0,IF(BK$2=0,$D28,IF(AND(YEAR(BK$3)=BK$16,MONTH(BK$3)=1),HLOOKUP(BK$16,'제세공과금 및 부담금_운영'!$B$537:$S$569,'제세공과금 및 부담금_운영'!$S$561-'제세공과금 및 부담금_운영'!$S$537+1)/$C$1,BJ$28)))</f>
        <v>26265.932444373033</v>
      </c>
      <c r="BL26" s="587">
        <f>IF('제세공과금 및 부담금_운영'!$R$561="임차인부담",0,IF(BL$2=0,$D28,IF(AND(YEAR(BL$3)=BL$16,MONTH(BL$3)=1),HLOOKUP(BL$16,'제세공과금 및 부담금_운영'!$B$537:$S$569,'제세공과금 및 부담금_운영'!$S$561-'제세공과금 및 부담금_운영'!$S$537+1)/$C$1,BK$28)))</f>
        <v>22942.487931003383</v>
      </c>
      <c r="BM26" s="587">
        <f>IF('제세공과금 및 부담금_운영'!$R$561="임차인부담",0,IF(BM$2=0,$D28,IF(AND(YEAR(BM$3)=BM$16,MONTH(BM$3)=1),HLOOKUP(BM$16,'제세공과금 및 부담금_운영'!$B$537:$S$569,'제세공과금 및 부담금_운영'!$S$561-'제세공과금 및 부담금_운영'!$S$537+1)/$C$1,BL$28)))</f>
        <v>19726.251305161786</v>
      </c>
      <c r="BN26" s="587">
        <f>IF('제세공과금 및 부담금_운영'!$R$561="임차인부담",0,IF(BN$2=0,$D28,IF(AND(YEAR(BN$3)=BN$16,MONTH(BN$3)=1),HLOOKUP(BN$16,'제세공과금 및 부담금_운영'!$B$537:$S$569,'제세공과금 및 부담금_운영'!$S$561-'제세공과금 및 부담금_운영'!$S$537+1)/$C$1,BM$28)))</f>
        <v>16402.806791792136</v>
      </c>
      <c r="BO26" s="587">
        <f>IF('제세공과금 및 부담금_운영'!$R$561="임차인부담",0,IF(BO$2=0,$D28,IF(AND(YEAR(BO$3)=BO$16,MONTH(BO$3)=1),HLOOKUP(BO$16,'제세공과금 및 부담금_운영'!$B$537:$S$569,'제세공과금 및 부담금_운영'!$S$561-'제세공과금 및 부담금_운영'!$S$537+1)/$C$1,BN$28)))</f>
        <v>13079.362278422486</v>
      </c>
      <c r="BP26" s="587">
        <f>IF('제세공과금 및 부담금_운영'!$R$561="임차인부담",0,IF(BP$2=0,$D28,IF(AND(YEAR(BP$3)=BP$16,MONTH(BP$3)=1),HLOOKUP(BP$16,'제세공과금 및 부담금_운영'!$B$537:$S$569,'제세공과금 및 부담금_운영'!$S$561-'제세공과금 및 부담금_운영'!$S$537+1)/$C$1,BO$28)))</f>
        <v>9863.1256525808894</v>
      </c>
      <c r="BQ26" s="587">
        <f>IF('제세공과금 및 부담금_운영'!$R$561="임차인부담",0,IF(BQ$2=0,$D28,IF(AND(YEAR(BQ$3)=BQ$16,MONTH(BQ$3)=1),HLOOKUP(BQ$16,'제세공과금 및 부담금_운영'!$B$537:$S$569,'제세공과금 및 부담금_운영'!$S$561-'제세공과금 및 부담금_운영'!$S$537+1)/$C$1,BP$28)))</f>
        <v>6539.6811392112395</v>
      </c>
      <c r="BR26" s="587">
        <f>IF('제세공과금 및 부담금_운영'!$R$561="임차인부담",0,IF(BR$2=0,$D28,IF(AND(YEAR(BR$3)=BR$16,MONTH(BR$3)=1),HLOOKUP(BR$16,'제세공과금 및 부담금_운영'!$B$537:$S$569,'제세공과금 및 부담금_운영'!$S$561-'제세공과금 및 부담금_운영'!$S$537+1)/$C$1,BQ$28)))</f>
        <v>3323.4445133696436</v>
      </c>
      <c r="BS26" s="587">
        <f>IF('제세공과금 및 부담금_운영'!$R$561="임차인부담",0,IF(BS$2=0,$D28,IF(AND(YEAR(BS$3)=BS$16,MONTH(BS$3)=1),HLOOKUP(BS$16,'제세공과금 및 부담금_운영'!$B$537:$S$569,'제세공과금 및 부담금_운영'!$S$561-'제세공과금 및 부담금_운영'!$S$537+1)/$C$1,BR$28)))</f>
        <v>39238.086835267473</v>
      </c>
      <c r="BT26" s="587">
        <f>IF('제세공과금 및 부담금_운영'!$R$561="임차인부담",0,IF(BT$2=0,$D28,IF(AND(YEAR(BT$3)=BT$16,MONTH(BT$3)=1),HLOOKUP(BT$16,'제세공과금 및 부담금_운영'!$B$537:$S$569,'제세공과금 및 부담금_운영'!$S$561-'제세공과금 및 부담금_운영'!$S$537+1)/$C$1,BS$28)))</f>
        <v>35905.536994463931</v>
      </c>
      <c r="BU26" s="587">
        <f>IF('제세공과금 및 부담금_운영'!$R$561="임차인부담",0,IF(BU$2=0,$D28,IF(AND(YEAR(BU$3)=BU$16,MONTH(BU$3)=1),HLOOKUP(BU$16,'제세공과금 및 부담금_운영'!$B$537:$S$569,'제세공과금 및 부담금_운영'!$S$561-'제세공과금 및 부담금_운영'!$S$537+1)/$C$1,BT$28)))</f>
        <v>32895.49197696396</v>
      </c>
      <c r="BV26" s="587">
        <f>IF('제세공과금 및 부담금_운영'!$R$561="임차인부담",0,IF(BV$2=0,$D28,IF(AND(YEAR(BV$3)=BV$16,MONTH(BV$3)=1),HLOOKUP(BV$16,'제세공과금 및 부담금_운영'!$B$537:$S$569,'제세공과금 및 부담금_운영'!$S$561-'제세공과금 및 부담금_운영'!$S$537+1)/$C$1,BU$28)))</f>
        <v>29562.942136160422</v>
      </c>
      <c r="BW26" s="587">
        <f>IF('제세공과금 및 부담금_운영'!$R$561="임차인부담",0,IF(BW$2=0,$D28,IF(AND(YEAR(BW$3)=BW$16,MONTH(BW$3)=1),HLOOKUP(BW$16,'제세공과금 및 부담금_운영'!$B$537:$S$569,'제세공과금 및 부담금_운영'!$S$561-'제세공과금 및 부담금_운영'!$S$537+1)/$C$1,BV$28)))</f>
        <v>26337.893903124739</v>
      </c>
      <c r="BX26" s="587">
        <f>IF('제세공과금 및 부담금_운영'!$R$561="임차인부담",0,IF(BX$2=0,$D28,IF(AND(YEAR(BX$3)=BX$16,MONTH(BX$3)=1),HLOOKUP(BX$16,'제세공과금 및 부담금_운영'!$B$537:$S$569,'제세공과금 및 부담금_운영'!$S$561-'제세공과금 및 부담금_운영'!$S$537+1)/$C$1,BW$28)))</f>
        <v>23005.344062321201</v>
      </c>
      <c r="BY26" s="587">
        <f>IF('제세공과금 및 부담금_운영'!$R$561="임차인부담",0,IF(BY$2=0,$D28,IF(AND(YEAR(BY$3)=BY$16,MONTH(BY$3)=1),HLOOKUP(BY$16,'제세공과금 및 부담금_운영'!$B$537:$S$569,'제세공과금 및 부담금_운영'!$S$561-'제세공과금 및 부담금_운영'!$S$537+1)/$C$1,BX$28)))</f>
        <v>19780.295829285518</v>
      </c>
      <c r="BZ26" s="587">
        <f>IF('제세공과금 및 부담금_운영'!$R$561="임차인부담",0,IF(BZ$2=0,$D28,IF(AND(YEAR(BZ$3)=BZ$16,MONTH(BZ$3)=1),HLOOKUP(BZ$16,'제세공과금 및 부담금_운영'!$B$537:$S$569,'제세공과금 및 부담금_운영'!$S$561-'제세공과금 및 부담금_운영'!$S$537+1)/$C$1,BY$28)))</f>
        <v>16447.74598848198</v>
      </c>
      <c r="CA26" s="587">
        <f>IF('제세공과금 및 부담금_운영'!$R$561="임차인부담",0,IF(CA$2=0,$D28,IF(AND(YEAR(CA$3)=CA$16,MONTH(CA$3)=1),HLOOKUP(CA$16,'제세공과금 및 부담금_운영'!$B$537:$S$569,'제세공과금 및 부담금_운영'!$S$561-'제세공과금 및 부담금_운영'!$S$537+1)/$C$1,BZ$28)))</f>
        <v>13115.196147678442</v>
      </c>
      <c r="CB26" s="587">
        <f>IF('제세공과금 및 부담금_운영'!$R$561="임차인부담",0,IF(CB$2=0,$D28,IF(AND(YEAR(CB$3)=CB$16,MONTH(CB$3)=1),HLOOKUP(CB$16,'제세공과금 및 부담금_운영'!$B$537:$S$569,'제세공과금 및 부담금_운영'!$S$561-'제세공과금 및 부담금_운영'!$S$537+1)/$C$1,CA$28)))</f>
        <v>9890.1479146427591</v>
      </c>
      <c r="CC26" s="587">
        <f>IF('제세공과금 및 부담금_운영'!$R$561="임차인부담",0,IF(CC$2=0,$D28,IF(AND(YEAR(CC$3)=CC$16,MONTH(CC$3)=1),HLOOKUP(CC$16,'제세공과금 및 부담금_운영'!$B$537:$S$569,'제세공과금 및 부담금_운영'!$S$561-'제세공과금 및 부담금_운영'!$S$537+1)/$C$1,CB$28)))</f>
        <v>6557.5980738392209</v>
      </c>
      <c r="CD26" s="587">
        <f>IF('제세공과금 및 부담금_운영'!$R$561="임차인부담",0,IF(CD$2=0,$D28,IF(AND(YEAR(CD$3)=CD$16,MONTH(CD$3)=1),HLOOKUP(CD$16,'제세공과금 및 부담금_운영'!$B$537:$S$569,'제세공과금 및 부담금_운영'!$S$561-'제세공과금 및 부담금_운영'!$S$537+1)/$C$1,CC$28)))</f>
        <v>3332.5498408035382</v>
      </c>
      <c r="CE26" s="587">
        <f>IF('제세공과금 및 부담금_운영'!$R$561="임차인부담",0,IF(CE$2=0,$D28,IF(AND(YEAR(CE$3)=CE$16,MONTH(CE$3)=1),HLOOKUP(CE$16,'제세공과금 및 부담금_운영'!$B$537:$S$569,'제세공과금 및 부담금_운영'!$S$561-'제세공과금 및 부담금_운영'!$S$537+1)/$C$1,CD$28)))</f>
        <v>0.56100000000000005</v>
      </c>
      <c r="CF26" s="587">
        <f>IF('제세공과금 및 부담금_운영'!$R$561="임차인부담",0,IF(CF$2=0,$D28,IF(AND(YEAR(CF$3)=CF$16,MONTH(CF$3)=1),HLOOKUP(CF$16,'제세공과금 및 부담금_운영'!$B$537:$S$569,'제세공과금 및 부담금_운영'!$S$561-'제세공과금 및 부담금_운영'!$S$537+1)/$C$1,CE$28)))</f>
        <v>0.51335342465753431</v>
      </c>
      <c r="CG26" s="587">
        <f>IF('제세공과금 및 부담금_운영'!$R$561="임차인부담",0,IF(CG$2=0,$D28,IF(AND(YEAR(CG$3)=CG$16,MONTH(CG$3)=1),HLOOKUP(CG$16,'제세공과금 및 부담금_운영'!$B$537:$S$569,'제세공과금 및 부담금_운영'!$S$561-'제세공과금 및 부담금_운영'!$S$537+1)/$C$1,CF$28)))</f>
        <v>0.47031780821917812</v>
      </c>
      <c r="CH26" s="587">
        <f>IF('제세공과금 및 부담금_운영'!$R$561="임차인부담",0,IF(CH$2=0,$D28,IF(AND(YEAR(CH$3)=CH$16,MONTH(CH$3)=1),HLOOKUP(CH$16,'제세공과금 및 부담금_운영'!$B$537:$S$569,'제세공과금 및 부담금_운영'!$S$561-'제세공과금 및 부담금_운영'!$S$537+1)/$C$1,CG$28)))</f>
        <v>0.42267123287671238</v>
      </c>
      <c r="CI26" s="587">
        <f>IF('제세공과금 및 부담금_운영'!$R$561="임차인부담",0,IF(CI$2=0,$D28,IF(AND(YEAR(CI$3)=CI$16,MONTH(CI$3)=1),HLOOKUP(CI$16,'제세공과금 및 부담금_운영'!$B$537:$S$569,'제세공과금 및 부담금_운영'!$S$561-'제세공과금 및 부담금_운영'!$S$537+1)/$C$1,CH$28)))</f>
        <v>0.37656164383561647</v>
      </c>
      <c r="CJ26" s="587">
        <f>IF('제세공과금 및 부담금_운영'!$R$561="임차인부담",0,IF(CJ$2=0,$D28,IF(AND(YEAR(CJ$3)=CJ$16,MONTH(CJ$3)=1),HLOOKUP(CJ$16,'제세공과금 및 부담금_운영'!$B$537:$S$569,'제세공과금 및 부담금_운영'!$S$561-'제세공과금 및 부담금_운영'!$S$537+1)/$C$1,CI$28)))</f>
        <v>0.32891506849315072</v>
      </c>
      <c r="CK26" s="587">
        <f>IF('제세공과금 및 부담금_운영'!$R$561="임차인부담",0,IF(CK$2=0,$D28,IF(AND(YEAR(CK$3)=CK$16,MONTH(CK$3)=1),HLOOKUP(CK$16,'제세공과금 및 부담금_운영'!$B$537:$S$569,'제세공과금 및 부담금_운영'!$S$561-'제세공과금 및 부담금_운영'!$S$537+1)/$C$1,CJ$28)))</f>
        <v>0.28280547945205481</v>
      </c>
      <c r="CL26" s="587">
        <f>IF('제세공과금 및 부담금_운영'!$R$561="임차인부담",0,IF(CL$2=0,$D28,IF(AND(YEAR(CL$3)=CL$16,MONTH(CL$3)=1),HLOOKUP(CL$16,'제세공과금 및 부담금_운영'!$B$537:$S$569,'제세공과금 및 부담금_운영'!$S$561-'제세공과금 및 부담금_운영'!$S$537+1)/$C$1,CK$28)))</f>
        <v>0.23515890410958906</v>
      </c>
      <c r="CM26" s="587">
        <f>IF('제세공과금 및 부담금_운영'!$R$561="임차인부담",0,IF(CM$2=0,$D28,IF(AND(YEAR(CM$3)=CM$16,MONTH(CM$3)=1),HLOOKUP(CM$16,'제세공과금 및 부담금_운영'!$B$537:$S$569,'제세공과금 및 부담금_운영'!$S$561-'제세공과금 및 부담금_운영'!$S$537+1)/$C$1,CL$28)))</f>
        <v>0.18751232876712332</v>
      </c>
      <c r="CN26" s="587">
        <f>IF('제세공과금 및 부담금_운영'!$R$561="임차인부담",0,IF(CN$2=0,$D28,IF(AND(YEAR(CN$3)=CN$16,MONTH(CN$3)=1),HLOOKUP(CN$16,'제세공과금 및 부담금_운영'!$B$537:$S$569,'제세공과금 및 부담금_운영'!$S$561-'제세공과금 및 부담금_운영'!$S$537+1)/$C$1,CM$28)))</f>
        <v>0.1414027397260274</v>
      </c>
      <c r="CO26" s="587">
        <f>IF('제세공과금 및 부담금_운영'!$R$561="임차인부담",0,IF(CO$2=0,$D28,IF(AND(YEAR(CO$3)=CO$16,MONTH(CO$3)=1),HLOOKUP(CO$16,'제세공과금 및 부담금_운영'!$B$537:$S$569,'제세공과금 및 부담금_운영'!$S$561-'제세공과금 및 부담금_운영'!$S$537+1)/$C$1,CN$28)))</f>
        <v>9.3756164383561644E-2</v>
      </c>
      <c r="CP26" s="587">
        <f>IF('제세공과금 및 부담금_운영'!$R$561="임차인부담",0,IF(CP$2=0,$D28,IF(AND(YEAR(CP$3)=CP$16,MONTH(CP$3)=1),HLOOKUP(CP$16,'제세공과금 및 부담금_운영'!$B$537:$S$569,'제세공과금 및 부담금_운영'!$S$561-'제세공과금 및 부담금_운영'!$S$537+1)/$C$1,CO$28)))</f>
        <v>4.7646575342465747E-2</v>
      </c>
      <c r="CQ26" s="587">
        <f>IF('제세공과금 및 부담금_운영'!$R$561="임차인부담",0,IF(CQ$2=0,$D28,IF(AND(YEAR(CQ$3)=CQ$16,MONTH(CQ$3)=1),HLOOKUP(CQ$16,'제세공과금 및 부담금_운영'!$B$537:$S$569,'제세공과금 및 부담금_운영'!$S$561-'제세공과금 및 부담금_운영'!$S$537+1)/$C$1,CP$28)))</f>
        <v>0.56100000000000005</v>
      </c>
      <c r="CR26" s="587">
        <f>IF('제세공과금 및 부담금_운영'!$R$561="임차인부담",0,IF(CR$2=0,$D28,IF(AND(YEAR(CR$3)=CR$16,MONTH(CR$3)=1),HLOOKUP(CR$16,'제세공과금 및 부담금_운영'!$B$537:$S$569,'제세공과금 및 부담금_운영'!$S$561-'제세공과금 및 부담금_운영'!$S$537+1)/$C$1,CQ$28)))</f>
        <v>0.51335342465753431</v>
      </c>
      <c r="CS26" s="587">
        <f>IF('제세공과금 및 부담금_운영'!$R$561="임차인부담",0,IF(CS$2=0,$D28,IF(AND(YEAR(CS$3)=CS$16,MONTH(CS$3)=1),HLOOKUP(CS$16,'제세공과금 및 부담금_운영'!$B$537:$S$569,'제세공과금 및 부담금_운영'!$S$561-'제세공과금 및 부담금_운영'!$S$537+1)/$C$1,CR$28)))</f>
        <v>0.47031780821917812</v>
      </c>
      <c r="CT26" s="587">
        <f>IF('제세공과금 및 부담금_운영'!$R$561="임차인부담",0,IF(CT$2=0,$D28,IF(AND(YEAR(CT$3)=CT$16,MONTH(CT$3)=1),HLOOKUP(CT$16,'제세공과금 및 부담금_운영'!$B$537:$S$569,'제세공과금 및 부담금_운영'!$S$561-'제세공과금 및 부담금_운영'!$S$537+1)/$C$1,CS$28)))</f>
        <v>0.42267123287671238</v>
      </c>
      <c r="CU26" s="587">
        <f>IF('제세공과금 및 부담금_운영'!$R$561="임차인부담",0,IF(CU$2=0,$D28,IF(AND(YEAR(CU$3)=CU$16,MONTH(CU$3)=1),HLOOKUP(CU$16,'제세공과금 및 부담금_운영'!$B$537:$S$569,'제세공과금 및 부담금_운영'!$S$561-'제세공과금 및 부담금_운영'!$S$537+1)/$C$1,CT$28)))</f>
        <v>0.37656164383561647</v>
      </c>
      <c r="CV26" s="587">
        <f>IF('제세공과금 및 부담금_운영'!$R$561="임차인부담",0,IF(CV$2=0,$D28,IF(AND(YEAR(CV$3)=CV$16,MONTH(CV$3)=1),HLOOKUP(CV$16,'제세공과금 및 부담금_운영'!$B$537:$S$569,'제세공과금 및 부담금_운영'!$S$561-'제세공과금 및 부담금_운영'!$S$537+1)/$C$1,CU$28)))</f>
        <v>0.32891506849315072</v>
      </c>
      <c r="CW26" s="587">
        <f>IF('제세공과금 및 부담금_운영'!$R$561="임차인부담",0,IF(CW$2=0,$D28,IF(AND(YEAR(CW$3)=CW$16,MONTH(CW$3)=1),HLOOKUP(CW$16,'제세공과금 및 부담금_운영'!$B$537:$S$569,'제세공과금 및 부담금_운영'!$S$561-'제세공과금 및 부담금_운영'!$S$537+1)/$C$1,CV$28)))</f>
        <v>0.28280547945205481</v>
      </c>
      <c r="CX26" s="587">
        <f>IF('제세공과금 및 부담금_운영'!$R$561="임차인부담",0,IF(CX$2=0,$D28,IF(AND(YEAR(CX$3)=CX$16,MONTH(CX$3)=1),HLOOKUP(CX$16,'제세공과금 및 부담금_운영'!$B$537:$S$569,'제세공과금 및 부담금_운영'!$S$561-'제세공과금 및 부담금_운영'!$S$537+1)/$C$1,CW$28)))</f>
        <v>0.23515890410958906</v>
      </c>
      <c r="CY26" s="587">
        <f>IF('제세공과금 및 부담금_운영'!$R$561="임차인부담",0,IF(CY$2=0,$D28,IF(AND(YEAR(CY$3)=CY$16,MONTH(CY$3)=1),HLOOKUP(CY$16,'제세공과금 및 부담금_운영'!$B$537:$S$569,'제세공과금 및 부담금_운영'!$S$561-'제세공과금 및 부담금_운영'!$S$537+1)/$C$1,CX$28)))</f>
        <v>0.18751232876712332</v>
      </c>
      <c r="CZ26" s="587">
        <f>IF('제세공과금 및 부담금_운영'!$R$561="임차인부담",0,IF(CZ$2=0,$D28,IF(AND(YEAR(CZ$3)=CZ$16,MONTH(CZ$3)=1),HLOOKUP(CZ$16,'제세공과금 및 부담금_운영'!$B$537:$S$569,'제세공과금 및 부담금_운영'!$S$561-'제세공과금 및 부담금_운영'!$S$537+1)/$C$1,CY$28)))</f>
        <v>0.1414027397260274</v>
      </c>
      <c r="DA26" s="587">
        <f>IF('제세공과금 및 부담금_운영'!$R$561="임차인부담",0,IF(DA$2=0,$D28,IF(AND(YEAR(DA$3)=DA$16,MONTH(DA$3)=1),HLOOKUP(DA$16,'제세공과금 및 부담금_운영'!$B$537:$S$569,'제세공과금 및 부담금_운영'!$S$561-'제세공과금 및 부담금_운영'!$S$537+1)/$C$1,CZ$28)))</f>
        <v>9.3756164383561644E-2</v>
      </c>
      <c r="DB26" s="587">
        <f>IF('제세공과금 및 부담금_운영'!$R$561="임차인부담",0,IF(DB$2=0,$D28,IF(AND(YEAR(DB$3)=DB$16,MONTH(DB$3)=1),HLOOKUP(DB$16,'제세공과금 및 부담금_운영'!$B$537:$S$569,'제세공과금 및 부담금_운영'!$S$561-'제세공과금 및 부담금_운영'!$S$537+1)/$C$1,DA$28)))</f>
        <v>4.7646575342465747E-2</v>
      </c>
      <c r="DC26" s="587">
        <f>IF('제세공과금 및 부담금_운영'!$R$561="임차인부담",0,IF(DC$2=0,$D28,IF(AND(YEAR(DC$3)=DC$16,MONTH(DC$3)=1),HLOOKUP(DC$16,'제세공과금 및 부담금_운영'!$B$537:$S$569,'제세공과금 및 부담금_운영'!$S$561-'제세공과금 및 부담금_운영'!$S$537+1)/$C$1,DB$28)))</f>
        <v>0.56100000000000005</v>
      </c>
      <c r="DD26" s="587">
        <f>IF('제세공과금 및 부담금_운영'!$R$561="임차인부담",0,IF(DD$2=0,$D28,IF(AND(YEAR(DD$3)=DD$16,MONTH(DD$3)=1),HLOOKUP(DD$16,'제세공과금 및 부담금_운영'!$B$537:$S$569,'제세공과금 및 부담금_운영'!$S$561-'제세공과금 및 부담금_운영'!$S$537+1)/$C$1,DC$28)))</f>
        <v>0.51348360655737713</v>
      </c>
      <c r="DE26" s="587">
        <f>IF('제세공과금 및 부담금_운영'!$R$561="임차인부담",0,IF(DE$2=0,$D28,IF(AND(YEAR(DE$3)=DE$16,MONTH(DE$3)=1),HLOOKUP(DE$16,'제세공과금 및 부담금_운영'!$B$537:$S$569,'제세공과금 및 부담금_운영'!$S$561-'제세공과금 및 부담금_운영'!$S$537+1)/$C$1,DD$28)))</f>
        <v>0.46903278688524597</v>
      </c>
      <c r="DF26" s="587">
        <f>IF('제세공과금 및 부담금_운영'!$R$561="임차인부담",0,IF(DF$2=0,$D28,IF(AND(YEAR(DF$3)=DF$16,MONTH(DF$3)=1),HLOOKUP(DF$16,'제세공과금 및 부담금_운영'!$B$537:$S$569,'제세공과금 및 부담금_운영'!$S$561-'제세공과금 및 부담금_운영'!$S$537+1)/$C$1,DE$28)))</f>
        <v>0.42151639344262304</v>
      </c>
      <c r="DG26" s="587">
        <f>IF('제세공과금 및 부담금_운영'!$R$561="임차인부담",0,IF(DG$2=0,$D28,IF(AND(YEAR(DG$3)=DG$16,MONTH(DG$3)=1),HLOOKUP(DG$16,'제세공과금 및 부담금_운영'!$B$537:$S$569,'제세공과금 및 부담금_운영'!$S$561-'제세공과금 및 부담금_운영'!$S$537+1)/$C$1,DF$28)))</f>
        <v>0.37553278688524599</v>
      </c>
      <c r="DH26" s="587">
        <f>IF('제세공과금 및 부담금_운영'!$R$561="임차인부담",0,IF(DH$2=0,$D28,IF(AND(YEAR(DH$3)=DH$16,MONTH(DH$3)=1),HLOOKUP(DH$16,'제세공과금 및 부담금_운영'!$B$537:$S$569,'제세공과금 및 부담금_운영'!$S$561-'제세공과금 및 부담금_운영'!$S$537+1)/$C$1,DG$28)))</f>
        <v>0.32801639344262301</v>
      </c>
      <c r="DI26" s="587">
        <f>IF('제세공과금 및 부담금_운영'!$R$561="임차인부담",0,IF(DI$2=0,$D28,IF(AND(YEAR(DI$3)=DI$16,MONTH(DI$3)=1),HLOOKUP(DI$16,'제세공과금 및 부담금_운영'!$B$537:$S$569,'제세공과금 및 부담금_운영'!$S$561-'제세공과금 및 부담금_운영'!$S$537+1)/$C$1,DH$28)))</f>
        <v>0.28203278688524597</v>
      </c>
      <c r="DJ26" s="587">
        <f>IF('제세공과금 및 부담금_운영'!$R$561="임차인부담",0,IF(DJ$2=0,$D28,IF(AND(YEAR(DJ$3)=DJ$16,MONTH(DJ$3)=1),HLOOKUP(DJ$16,'제세공과금 및 부담금_운영'!$B$537:$S$569,'제세공과금 및 부담금_운영'!$S$561-'제세공과금 및 부담금_운영'!$S$537+1)/$C$1,DI$28)))</f>
        <v>0.23451639344262301</v>
      </c>
      <c r="DK26" s="587">
        <f>IF('제세공과금 및 부담금_운영'!$R$561="임차인부담",0,IF(DK$2=0,$D28,IF(AND(YEAR(DK$3)=DK$16,MONTH(DK$3)=1),HLOOKUP(DK$16,'제세공과금 및 부담금_운영'!$B$537:$S$569,'제세공과금 및 부담금_운영'!$S$561-'제세공과금 및 부담금_운영'!$S$537+1)/$C$1,DJ$28)))</f>
        <v>0.18700000000000006</v>
      </c>
      <c r="DL26" s="587">
        <f>IF('제세공과금 및 부담금_운영'!$R$561="임차인부담",0,IF(DL$2=0,$D28,IF(AND(YEAR(DL$3)=DL$16,MONTH(DL$3)=1),HLOOKUP(DL$16,'제세공과금 및 부담금_운영'!$B$537:$S$569,'제세공과금 및 부담금_운영'!$S$561-'제세공과금 및 부담금_운영'!$S$537+1)/$C$1,DK$28)))</f>
        <v>0.14101639344262301</v>
      </c>
      <c r="DM26" s="587">
        <f>IF('제세공과금 및 부담금_운영'!$R$561="임차인부담",0,IF(DM$2=0,$D28,IF(AND(YEAR(DM$3)=DM$16,MONTH(DM$3)=1),HLOOKUP(DM$16,'제세공과금 및 부담금_운영'!$B$537:$S$569,'제세공과금 및 부담금_운영'!$S$561-'제세공과금 및 부담금_운영'!$S$537+1)/$C$1,DL$28)))</f>
        <v>9.3500000000000055E-2</v>
      </c>
      <c r="DN26" s="587">
        <f>IF('제세공과금 및 부담금_운영'!$R$561="임차인부담",0,IF(DN$2=0,$D28,IF(AND(YEAR(DN$3)=DN$16,MONTH(DN$3)=1),HLOOKUP(DN$16,'제세공과금 및 부담금_운영'!$B$537:$S$569,'제세공과금 및 부담금_운영'!$S$561-'제세공과금 및 부담금_운영'!$S$537+1)/$C$1,DM$28)))</f>
        <v>4.7516393442622998E-2</v>
      </c>
      <c r="DO26" s="587">
        <f>IF('제세공과금 및 부담금_운영'!$R$561="임차인부담",0,IF(DO$2=0,$D28,IF(AND(YEAR(DO$3)=DO$16,MONTH(DO$3)=1),HLOOKUP(DO$16,'제세공과금 및 부담금_운영'!$B$537:$S$569,'제세공과금 및 부담금_운영'!$S$561-'제세공과금 및 부담금_운영'!$S$537+1)/$C$1,DN$28)))</f>
        <v>0.56100000000000005</v>
      </c>
      <c r="DP26" s="587">
        <f>IF('제세공과금 및 부담금_운영'!$R$561="임차인부담",0,IF(DP$2=0,$D28,IF(AND(YEAR(DP$3)=DP$16,MONTH(DP$3)=1),HLOOKUP(DP$16,'제세공과금 및 부담금_운영'!$B$537:$S$569,'제세공과금 및 부담금_운영'!$S$561-'제세공과금 및 부담금_운영'!$S$537+1)/$C$1,DO$28)))</f>
        <v>0.48943209876543214</v>
      </c>
      <c r="DQ26" s="587">
        <f>IF('제세공과금 및 부담금_운영'!$R$561="임차인부담",0,IF(DQ$2=0,$D28,IF(AND(YEAR(DQ$3)=DQ$16,MONTH(DQ$3)=1),HLOOKUP(DQ$16,'제세공과금 및 부담금_운영'!$B$537:$S$569,'제세공과금 및 부담금_운영'!$S$561-'제세공과금 및 부담금_운영'!$S$537+1)/$C$1,DP$28)))</f>
        <v>0.42479012345679018</v>
      </c>
      <c r="DR26" s="587">
        <f>IF('제세공과금 및 부담금_운영'!$R$561="임차인부담",0,IF(DR$2=0,$D28,IF(AND(YEAR(DR$3)=DR$16,MONTH(DR$3)=1),HLOOKUP(DR$16,'제세공과금 및 부담금_운영'!$B$537:$S$569,'제세공과금 및 부담금_운영'!$S$561-'제세공과금 및 부담금_운영'!$S$537+1)/$C$1,DQ$28)))</f>
        <v>0.35322222222222227</v>
      </c>
      <c r="DS26" s="587">
        <f>IF('제세공과금 및 부담금_운영'!$R$561="임차인부담",0,IF(DS$2=0,$D28,IF(AND(YEAR(DS$3)=DS$16,MONTH(DS$3)=1),HLOOKUP(DS$16,'제세공과금 및 부담금_운영'!$B$537:$S$569,'제세공과금 및 부담금_운영'!$S$561-'제세공과금 및 부담금_운영'!$S$537+1)/$C$1,DR$28)))</f>
        <v>0.28396296296296297</v>
      </c>
      <c r="DT26" s="587">
        <f>IF('제세공과금 및 부담금_운영'!$R$561="임차인부담",0,IF(DT$2=0,$D28,IF(AND(YEAR(DT$3)=DT$16,MONTH(DT$3)=1),HLOOKUP(DT$16,'제세공과금 및 부담금_운영'!$B$537:$S$569,'제세공과금 및 부담금_운영'!$S$561-'제세공과금 및 부담금_운영'!$S$537+1)/$C$1,DS$28)))</f>
        <v>0.21239506172839506</v>
      </c>
      <c r="DU26" s="587">
        <f>IF('제세공과금 및 부담금_운영'!$R$561="임차인부담",0,IF(DU$2=0,$D28,IF(AND(YEAR(DU$3)=DU$16,MONTH(DU$3)=1),HLOOKUP(DU$16,'제세공과금 및 부담금_운영'!$B$537:$S$569,'제세공과금 및 부담금_운영'!$S$561-'제세공과금 및 부담금_운영'!$S$537+1)/$C$1,DT$28)))</f>
        <v>0.14313580246913579</v>
      </c>
      <c r="DV26" s="587">
        <f>IF('제세공과금 및 부담금_운영'!$R$561="임차인부담",0,IF(DV$2=0,$D28,IF(AND(YEAR(DV$3)=DV$16,MONTH(DV$3)=1),HLOOKUP(DV$16,'제세공과금 및 부담금_운영'!$B$537:$S$569,'제세공과금 및 부담금_운영'!$S$561-'제세공과금 및 부담금_운영'!$S$537+1)/$C$1,DU$28)))</f>
        <v>7.1567901234567882E-2</v>
      </c>
    </row>
    <row r="27" spans="1:126" s="64" customFormat="1" outlineLevel="1" x14ac:dyDescent="0.4">
      <c r="A27" s="724"/>
      <c r="B27" s="598"/>
      <c r="C27" s="607"/>
      <c r="D27" s="805" t="s">
        <v>670</v>
      </c>
      <c r="E27" s="804" t="s">
        <v>815</v>
      </c>
      <c r="F27" s="586">
        <v>0</v>
      </c>
      <c r="G27" s="587">
        <f>IF('제세공과금 및 부담금_운영'!$R$561="임차인부담",0,HLOOKUP(G$16,'제세공과금 및 부담금_운영'!$B$537:$S$569,'제세공과금 및 부담금_운영'!$S$561-'제세공과금 및 부담금_운영'!$S$537+1)/$C$1*G$4/G$17)</f>
        <v>3225.0482330356826</v>
      </c>
      <c r="H27" s="587">
        <f>IF('제세공과금 및 부담금_운영'!$R$561="임차인부담",0,HLOOKUP(H$16,'제세공과금 및 부담금_운영'!$B$537:$S$569,'제세공과금 및 부담금_운영'!$S$561-'제세공과금 및 부담금_운영'!$S$537+1)/$C$1*H$4/H$17)</f>
        <v>3332.5498408035387</v>
      </c>
      <c r="I27" s="587">
        <f>IF('제세공과금 및 부담금_운영'!$R$561="임차인부담",0,HLOOKUP(I$16,'제세공과금 및 부담금_운영'!$B$537:$S$569,'제세공과금 및 부담금_운영'!$S$561-'제세공과금 및 부담금_운영'!$S$537+1)/$C$1*I$4/I$17)</f>
        <v>3225.0482330356826</v>
      </c>
      <c r="J27" s="587">
        <f>IF('제세공과금 및 부담금_운영'!$R$561="임차인부담",0,HLOOKUP(J$16,'제세공과금 및 부담금_운영'!$B$537:$S$569,'제세공과금 및 부담금_운영'!$S$561-'제세공과금 및 부담금_운영'!$S$537+1)/$C$1*J$4/J$17)</f>
        <v>3332.5498408035387</v>
      </c>
      <c r="K27" s="587">
        <f>IF('제세공과금 및 부담금_운영'!$R$561="임차인부담",0,HLOOKUP(K$16,'제세공과금 및 부담금_운영'!$B$537:$S$569,'제세공과금 및 부담금_운영'!$S$561-'제세공과금 및 부담금_운영'!$S$537+1)/$C$1*K$4/K$17)</f>
        <v>3323.4445133696495</v>
      </c>
      <c r="L27" s="587">
        <f>IF('제세공과금 및 부담금_운영'!$R$561="임차인부담",0,HLOOKUP(L$16,'제세공과금 및 부담금_운영'!$B$537:$S$569,'제세공과금 및 부담금_운영'!$S$561-'제세공과금 및 부담금_운영'!$S$537+1)/$C$1*L$4/L$17)</f>
        <v>3109.0287383135428</v>
      </c>
      <c r="M27" s="587">
        <f>IF('제세공과금 및 부담금_운영'!$R$561="임차인부담",0,HLOOKUP(M$16,'제세공과금 및 부담금_운영'!$B$537:$S$569,'제세공과금 및 부담금_운영'!$S$561-'제세공과금 및 부담금_운영'!$S$537+1)/$C$1*M$4/M$17)</f>
        <v>3323.4445133696495</v>
      </c>
      <c r="N27" s="587">
        <f>IF('제세공과금 및 부담금_운영'!$R$561="임차인부담",0,HLOOKUP(N$16,'제세공과금 및 부담금_운영'!$B$537:$S$569,'제세공과금 및 부담금_운영'!$S$561-'제세공과금 및 부담금_운영'!$S$537+1)/$C$1*N$4/N$17)</f>
        <v>3216.2366258415959</v>
      </c>
      <c r="O27" s="587">
        <f>IF('제세공과금 및 부담금_운영'!$R$561="임차인부담",0,HLOOKUP(O$16,'제세공과금 및 부담금_운영'!$B$537:$S$569,'제세공과금 및 부담금_운영'!$S$561-'제세공과금 및 부담금_운영'!$S$537+1)/$C$1*O$4/O$17)</f>
        <v>3323.4445133696495</v>
      </c>
      <c r="P27" s="587">
        <f>IF('제세공과금 및 부담금_운영'!$R$561="임차인부담",0,HLOOKUP(P$16,'제세공과금 및 부담금_운영'!$B$537:$S$569,'제세공과금 및 부담금_운영'!$S$561-'제세공과금 및 부담금_운영'!$S$537+1)/$C$1*P$4/P$17)</f>
        <v>3216.2366258415959</v>
      </c>
      <c r="Q27" s="587">
        <f>IF('제세공과금 및 부담금_운영'!$R$561="임차인부담",0,HLOOKUP(Q$16,'제세공과금 및 부담금_운영'!$B$537:$S$569,'제세공과금 및 부담금_운영'!$S$561-'제세공과금 및 부담금_운영'!$S$537+1)/$C$1*Q$4/Q$17)</f>
        <v>3323.4445133696495</v>
      </c>
      <c r="R27" s="587">
        <f>IF('제세공과금 및 부담금_운영'!$R$561="임차인부담",0,HLOOKUP(R$16,'제세공과금 및 부담금_운영'!$B$537:$S$569,'제세공과금 및 부담금_운영'!$S$561-'제세공과금 및 부담금_운영'!$S$537+1)/$C$1*R$4/R$17)</f>
        <v>3323.4445133696495</v>
      </c>
      <c r="S27" s="587">
        <f>IF('제세공과금 및 부담금_운영'!$R$561="임차인부담",0,HLOOKUP(S$16,'제세공과금 및 부담금_운영'!$B$537:$S$569,'제세공과금 및 부담금_운영'!$S$561-'제세공과금 및 부담금_운영'!$S$537+1)/$C$1*S$4/S$17)</f>
        <v>3216.2366258415959</v>
      </c>
      <c r="T27" s="587">
        <f>IF('제세공과금 및 부담금_운영'!$R$561="임차인부담",0,HLOOKUP(T$16,'제세공과금 및 부담금_운영'!$B$537:$S$569,'제세공과금 및 부담금_운영'!$S$561-'제세공과금 및 부담금_운영'!$S$537+1)/$C$1*T$4/T$17)</f>
        <v>3323.4445133696495</v>
      </c>
      <c r="U27" s="587">
        <f>IF('제세공과금 및 부담금_운영'!$R$561="임차인부담",0,HLOOKUP(U$16,'제세공과금 및 부담금_운영'!$B$537:$S$569,'제세공과금 및 부담금_운영'!$S$561-'제세공과금 및 부담금_운영'!$S$537+1)/$C$1*U$4/U$17)</f>
        <v>3216.2366258415959</v>
      </c>
      <c r="V27" s="587">
        <f>IF('제세공과금 및 부담금_운영'!$R$561="임차인부담",0,HLOOKUP(V$16,'제세공과금 및 부담금_운영'!$B$537:$S$569,'제세공과금 및 부담금_운영'!$S$561-'제세공과금 및 부담금_운영'!$S$537+1)/$C$1*V$4/V$17)</f>
        <v>3323.4445133696495</v>
      </c>
      <c r="W27" s="587">
        <f>IF('제세공과금 및 부담금_운영'!$R$561="임차인부담",0,HLOOKUP(W$16,'제세공과금 및 부담금_운영'!$B$537:$S$569,'제세공과금 및 부담금_운영'!$S$561-'제세공과금 및 부담금_운영'!$S$537+1)/$C$1*W$4/W$17)</f>
        <v>3332.5498408035387</v>
      </c>
      <c r="X27" s="587">
        <f>IF('제세공과금 및 부담금_운영'!$R$561="임차인부담",0,HLOOKUP(X$16,'제세공과금 및 부담금_운영'!$B$537:$S$569,'제세공과금 및 부담금_운영'!$S$561-'제세공과금 및 부담금_운영'!$S$537+1)/$C$1*X$4/X$17)</f>
        <v>3010.0450174999705</v>
      </c>
      <c r="Y27" s="587">
        <f>IF('제세공과금 및 부담금_운영'!$R$561="임차인부담",0,HLOOKUP(Y$16,'제세공과금 및 부담금_운영'!$B$537:$S$569,'제세공과금 및 부담금_운영'!$S$561-'제세공과금 및 부담금_운영'!$S$537+1)/$C$1*Y$4/Y$17)</f>
        <v>3332.5498408035387</v>
      </c>
      <c r="Z27" s="587">
        <f>IF('제세공과금 및 부담금_운영'!$R$561="임차인부담",0,HLOOKUP(Z$16,'제세공과금 및 부담금_운영'!$B$537:$S$569,'제세공과금 및 부담금_운영'!$S$561-'제세공과금 및 부담금_운영'!$S$537+1)/$C$1*Z$4/Z$17)</f>
        <v>3225.0482330356826</v>
      </c>
      <c r="AA27" s="587">
        <f>IF('제세공과금 및 부담금_운영'!$R$561="임차인부담",0,HLOOKUP(AA$16,'제세공과금 및 부담금_운영'!$B$537:$S$569,'제세공과금 및 부담금_운영'!$S$561-'제세공과금 및 부담금_운영'!$S$537+1)/$C$1*AA$4/AA$17)</f>
        <v>3332.5498408035387</v>
      </c>
      <c r="AB27" s="587">
        <f>IF('제세공과금 및 부담금_운영'!$R$561="임차인부담",0,HLOOKUP(AB$16,'제세공과금 및 부담금_운영'!$B$537:$S$569,'제세공과금 및 부담금_운영'!$S$561-'제세공과금 및 부담금_운영'!$S$537+1)/$C$1*AB$4/AB$17)</f>
        <v>3225.0482330356826</v>
      </c>
      <c r="AC27" s="587">
        <f>IF('제세공과금 및 부담금_운영'!$R$561="임차인부담",0,HLOOKUP(AC$16,'제세공과금 및 부담금_운영'!$B$537:$S$569,'제세공과금 및 부담금_운영'!$S$561-'제세공과금 및 부담금_운영'!$S$537+1)/$C$1*AC$4/AC$17)</f>
        <v>3332.5498408035387</v>
      </c>
      <c r="AD27" s="587">
        <f>IF('제세공과금 및 부담금_운영'!$R$561="임차인부담",0,HLOOKUP(AD$16,'제세공과금 및 부담금_운영'!$B$537:$S$569,'제세공과금 및 부담금_운영'!$S$561-'제세공과금 및 부담금_운영'!$S$537+1)/$C$1*AD$4/AD$17)</f>
        <v>3332.5498408035387</v>
      </c>
      <c r="AE27" s="587">
        <f>IF('제세공과금 및 부담금_운영'!$R$561="임차인부담",0,HLOOKUP(AE$16,'제세공과금 및 부담금_운영'!$B$537:$S$569,'제세공과금 및 부담금_운영'!$S$561-'제세공과금 및 부담금_운영'!$S$537+1)/$C$1*AE$4/AE$17)</f>
        <v>3225.0482330356826</v>
      </c>
      <c r="AF27" s="587">
        <f>IF('제세공과금 및 부담금_운영'!$R$561="임차인부담",0,HLOOKUP(AF$16,'제세공과금 및 부담금_운영'!$B$537:$S$569,'제세공과금 및 부담금_운영'!$S$561-'제세공과금 및 부담금_운영'!$S$537+1)/$C$1*AF$4/AF$17)</f>
        <v>3332.5498408035387</v>
      </c>
      <c r="AG27" s="587">
        <f>IF('제세공과금 및 부담금_운영'!$R$561="임차인부담",0,HLOOKUP(AG$16,'제세공과금 및 부담금_운영'!$B$537:$S$569,'제세공과금 및 부담금_운영'!$S$561-'제세공과금 및 부담금_운영'!$S$537+1)/$C$1*AG$4/AG$17)</f>
        <v>3225.0482330356826</v>
      </c>
      <c r="AH27" s="587">
        <f>IF('제세공과금 및 부담금_운영'!$R$561="임차인부담",0,HLOOKUP(AH$16,'제세공과금 및 부담금_운영'!$B$537:$S$569,'제세공과금 및 부담금_운영'!$S$561-'제세공과금 및 부담금_운영'!$S$537+1)/$C$1*AH$4/AH$17)</f>
        <v>3332.5498408035387</v>
      </c>
      <c r="AI27" s="587">
        <f>IF('제세공과금 및 부담금_운영'!$R$561="임차인부담",0,HLOOKUP(AI$16,'제세공과금 및 부담금_운영'!$B$537:$S$569,'제세공과금 및 부담금_운영'!$S$561-'제세공과금 및 부담금_운영'!$S$537+1)/$C$1*AI$4/AI$17)</f>
        <v>3332.5498408035387</v>
      </c>
      <c r="AJ27" s="587">
        <f>IF('제세공과금 및 부담금_운영'!$R$561="임차인부담",0,HLOOKUP(AJ$16,'제세공과금 및 부담금_운영'!$B$537:$S$569,'제세공과금 및 부담금_운영'!$S$561-'제세공과금 및 부담금_운영'!$S$537+1)/$C$1*AJ$4/AJ$17)</f>
        <v>3010.0450174999705</v>
      </c>
      <c r="AK27" s="587">
        <f>IF('제세공과금 및 부담금_운영'!$R$561="임차인부담",0,HLOOKUP(AK$16,'제세공과금 및 부담금_운영'!$B$537:$S$569,'제세공과금 및 부담금_운영'!$S$561-'제세공과금 및 부담금_운영'!$S$537+1)/$C$1*AK$4/AK$17)</f>
        <v>3332.5498408035387</v>
      </c>
      <c r="AL27" s="587">
        <f>IF('제세공과금 및 부담금_운영'!$R$561="임차인부담",0,HLOOKUP(AL$16,'제세공과금 및 부담금_운영'!$B$537:$S$569,'제세공과금 및 부담금_운영'!$S$561-'제세공과금 및 부담금_운영'!$S$537+1)/$C$1*AL$4/AL$17)</f>
        <v>3225.0482330356826</v>
      </c>
      <c r="AM27" s="587">
        <f>IF('제세공과금 및 부담금_운영'!$R$561="임차인부담",0,HLOOKUP(AM$16,'제세공과금 및 부담금_운영'!$B$537:$S$569,'제세공과금 및 부담금_운영'!$S$561-'제세공과금 및 부담금_운영'!$S$537+1)/$C$1*AM$4/AM$17)</f>
        <v>3332.5498408035387</v>
      </c>
      <c r="AN27" s="587">
        <f>IF('제세공과금 및 부담금_운영'!$R$561="임차인부담",0,HLOOKUP(AN$16,'제세공과금 및 부담금_운영'!$B$537:$S$569,'제세공과금 및 부담금_운영'!$S$561-'제세공과금 및 부담금_운영'!$S$537+1)/$C$1*AN$4/AN$17)</f>
        <v>3225.0482330356826</v>
      </c>
      <c r="AO27" s="587">
        <f>IF('제세공과금 및 부담금_운영'!$R$561="임차인부담",0,HLOOKUP(AO$16,'제세공과금 및 부담금_운영'!$B$537:$S$569,'제세공과금 및 부담금_운영'!$S$561-'제세공과금 및 부담금_운영'!$S$537+1)/$C$1*AO$4/AO$17)</f>
        <v>3332.5498408035387</v>
      </c>
      <c r="AP27" s="587">
        <f>IF('제세공과금 및 부담금_운영'!$R$561="임차인부담",0,HLOOKUP(AP$16,'제세공과금 및 부담금_운영'!$B$537:$S$569,'제세공과금 및 부담금_운영'!$S$561-'제세공과금 및 부담금_운영'!$S$537+1)/$C$1*AP$4/AP$17)</f>
        <v>3332.5498408035387</v>
      </c>
      <c r="AQ27" s="587">
        <f>IF('제세공과금 및 부담금_운영'!$R$561="임차인부담",0,HLOOKUP(AQ$16,'제세공과금 및 부담금_운영'!$B$537:$S$569,'제세공과금 및 부담금_운영'!$S$561-'제세공과금 및 부담금_운영'!$S$537+1)/$C$1*AQ$4/AQ$17)</f>
        <v>3225.0482330356826</v>
      </c>
      <c r="AR27" s="587">
        <f>IF('제세공과금 및 부담금_운영'!$R$561="임차인부담",0,HLOOKUP(AR$16,'제세공과금 및 부담금_운영'!$B$537:$S$569,'제세공과금 및 부담금_운영'!$S$561-'제세공과금 및 부담금_운영'!$S$537+1)/$C$1*AR$4/AR$17)</f>
        <v>3332.5498408035387</v>
      </c>
      <c r="AS27" s="587">
        <f>IF('제세공과금 및 부담금_운영'!$R$561="임차인부담",0,HLOOKUP(AS$16,'제세공과금 및 부담금_운영'!$B$537:$S$569,'제세공과금 및 부담금_운영'!$S$561-'제세공과금 및 부담금_운영'!$S$537+1)/$C$1*AS$4/AS$17)</f>
        <v>3225.0482330356826</v>
      </c>
      <c r="AT27" s="587">
        <f>IF('제세공과금 및 부담금_운영'!$R$561="임차인부담",0,HLOOKUP(AT$16,'제세공과금 및 부담금_운영'!$B$537:$S$569,'제세공과금 및 부담금_운영'!$S$561-'제세공과금 및 부담금_운영'!$S$537+1)/$C$1*AT$4/AT$17)</f>
        <v>3332.5498408035387</v>
      </c>
      <c r="AU27" s="587">
        <f>IF('제세공과금 및 부담금_운영'!$R$561="임차인부담",0,HLOOKUP(AU$16,'제세공과금 및 부담금_운영'!$B$537:$S$569,'제세공과금 및 부담금_운영'!$S$561-'제세공과금 및 부담금_운영'!$S$537+1)/$C$1*AU$4/AU$17)</f>
        <v>3332.5498408035387</v>
      </c>
      <c r="AV27" s="587">
        <f>IF('제세공과금 및 부담금_운영'!$R$561="임차인부담",0,HLOOKUP(AV$16,'제세공과금 및 부담금_운영'!$B$537:$S$569,'제세공과금 및 부담금_운영'!$S$561-'제세공과금 및 부담금_운영'!$S$537+1)/$C$1*AV$4/AV$17)</f>
        <v>3010.0450174999705</v>
      </c>
      <c r="AW27" s="587">
        <f>IF('제세공과금 및 부담금_운영'!$R$561="임차인부담",0,HLOOKUP(AW$16,'제세공과금 및 부담금_운영'!$B$537:$S$569,'제세공과금 및 부담금_운영'!$S$561-'제세공과금 및 부담금_운영'!$S$537+1)/$C$1*AW$4/AW$17)</f>
        <v>3332.5498408035387</v>
      </c>
      <c r="AX27" s="587">
        <f>IF('제세공과금 및 부담금_운영'!$R$561="임차인부담",0,HLOOKUP(AX$16,'제세공과금 및 부담금_운영'!$B$537:$S$569,'제세공과금 및 부담금_운영'!$S$561-'제세공과금 및 부담금_운영'!$S$537+1)/$C$1*AX$4/AX$17)</f>
        <v>3225.0482330356826</v>
      </c>
      <c r="AY27" s="587">
        <f>IF('제세공과금 및 부담금_운영'!$R$561="임차인부담",0,HLOOKUP(AY$16,'제세공과금 및 부담금_운영'!$B$537:$S$569,'제세공과금 및 부담금_운영'!$S$561-'제세공과금 및 부담금_운영'!$S$537+1)/$C$1*AY$4/AY$17)</f>
        <v>3332.5498408035387</v>
      </c>
      <c r="AZ27" s="587">
        <f>IF('제세공과금 및 부담금_운영'!$R$561="임차인부담",0,HLOOKUP(AZ$16,'제세공과금 및 부담금_운영'!$B$537:$S$569,'제세공과금 및 부담금_운영'!$S$561-'제세공과금 및 부담금_운영'!$S$537+1)/$C$1*AZ$4/AZ$17)</f>
        <v>3225.0482330356826</v>
      </c>
      <c r="BA27" s="587">
        <f>IF('제세공과금 및 부담금_운영'!$R$561="임차인부담",0,HLOOKUP(BA$16,'제세공과금 및 부담금_운영'!$B$537:$S$569,'제세공과금 및 부담금_운영'!$S$561-'제세공과금 및 부담금_운영'!$S$537+1)/$C$1*BA$4/BA$17)</f>
        <v>3332.5498408035387</v>
      </c>
      <c r="BB27" s="587">
        <f>IF('제세공과금 및 부담금_운영'!$R$561="임차인부담",0,HLOOKUP(BB$16,'제세공과금 및 부담금_운영'!$B$537:$S$569,'제세공과금 및 부담금_운영'!$S$561-'제세공과금 및 부담금_운영'!$S$537+1)/$C$1*BB$4/BB$17)</f>
        <v>3332.5498408035387</v>
      </c>
      <c r="BC27" s="587">
        <f>IF('제세공과금 및 부담금_운영'!$R$561="임차인부담",0,HLOOKUP(BC$16,'제세공과금 및 부담금_운영'!$B$537:$S$569,'제세공과금 및 부담금_운영'!$S$561-'제세공과금 및 부담금_운영'!$S$537+1)/$C$1*BC$4/BC$17)</f>
        <v>3225.0482330356826</v>
      </c>
      <c r="BD27" s="587">
        <f>IF('제세공과금 및 부담금_운영'!$R$561="임차인부담",0,HLOOKUP(BD$16,'제세공과금 및 부담금_운영'!$B$537:$S$569,'제세공과금 및 부담금_운영'!$S$561-'제세공과금 및 부담금_운영'!$S$537+1)/$C$1*BD$4/BD$17)</f>
        <v>3332.5498408035387</v>
      </c>
      <c r="BE27" s="587">
        <f>IF('제세공과금 및 부담금_운영'!$R$561="임차인부담",0,HLOOKUP(BE$16,'제세공과금 및 부담금_운영'!$B$537:$S$569,'제세공과금 및 부담금_운영'!$S$561-'제세공과금 및 부담금_운영'!$S$537+1)/$C$1*BE$4/BE$17)</f>
        <v>3225.0482330356826</v>
      </c>
      <c r="BF27" s="587">
        <f>IF('제세공과금 및 부담금_운영'!$R$561="임차인부담",0,HLOOKUP(BF$16,'제세공과금 및 부담금_운영'!$B$537:$S$569,'제세공과금 및 부담금_운영'!$S$561-'제세공과금 및 부담금_운영'!$S$537+1)/$C$1*BF$4/BF$17)</f>
        <v>3332.5498408035387</v>
      </c>
      <c r="BG27" s="587">
        <f>IF('제세공과금 및 부담금_운영'!$R$561="임차인부담",0,HLOOKUP(BG$16,'제세공과금 및 부담금_운영'!$B$537:$S$569,'제세공과금 및 부담금_운영'!$S$561-'제세공과금 및 부담금_운영'!$S$537+1)/$C$1*BG$4/BG$17)</f>
        <v>3323.4445133696495</v>
      </c>
      <c r="BH27" s="587">
        <f>IF('제세공과금 및 부담금_운영'!$R$561="임차인부담",0,HLOOKUP(BH$16,'제세공과금 및 부담금_운영'!$B$537:$S$569,'제세공과금 및 부담금_운영'!$S$561-'제세공과금 및 부담금_운영'!$S$537+1)/$C$1*BH$4/BH$17)</f>
        <v>3109.0287383135428</v>
      </c>
      <c r="BI27" s="587">
        <f>IF('제세공과금 및 부담금_운영'!$R$561="임차인부담",0,HLOOKUP(BI$16,'제세공과금 및 부담금_운영'!$B$537:$S$569,'제세공과금 및 부담금_운영'!$S$561-'제세공과금 및 부담금_운영'!$S$537+1)/$C$1*BI$4/BI$17)</f>
        <v>3323.4445133696495</v>
      </c>
      <c r="BJ27" s="587">
        <f>IF('제세공과금 및 부담금_운영'!$R$561="임차인부담",0,HLOOKUP(BJ$16,'제세공과금 및 부담금_운영'!$B$537:$S$569,'제세공과금 및 부담금_운영'!$S$561-'제세공과금 및 부담금_운영'!$S$537+1)/$C$1*BJ$4/BJ$17)</f>
        <v>3216.2366258415959</v>
      </c>
      <c r="BK27" s="587">
        <f>IF('제세공과금 및 부담금_운영'!$R$561="임차인부담",0,HLOOKUP(BK$16,'제세공과금 및 부담금_운영'!$B$537:$S$569,'제세공과금 및 부담금_운영'!$S$561-'제세공과금 및 부담금_운영'!$S$537+1)/$C$1*BK$4/BK$17)</f>
        <v>3323.4445133696495</v>
      </c>
      <c r="BL27" s="587">
        <f>IF('제세공과금 및 부담금_운영'!$R$561="임차인부담",0,HLOOKUP(BL$16,'제세공과금 및 부담금_운영'!$B$537:$S$569,'제세공과금 및 부담금_운영'!$S$561-'제세공과금 및 부담금_운영'!$S$537+1)/$C$1*BL$4/BL$17)</f>
        <v>3216.2366258415959</v>
      </c>
      <c r="BM27" s="587">
        <f>IF('제세공과금 및 부담금_운영'!$R$561="임차인부담",0,HLOOKUP(BM$16,'제세공과금 및 부담금_운영'!$B$537:$S$569,'제세공과금 및 부담금_운영'!$S$561-'제세공과금 및 부담금_운영'!$S$537+1)/$C$1*BM$4/BM$17)</f>
        <v>3323.4445133696495</v>
      </c>
      <c r="BN27" s="587">
        <f>IF('제세공과금 및 부담금_운영'!$R$561="임차인부담",0,HLOOKUP(BN$16,'제세공과금 및 부담금_운영'!$B$537:$S$569,'제세공과금 및 부담금_운영'!$S$561-'제세공과금 및 부담금_운영'!$S$537+1)/$C$1*BN$4/BN$17)</f>
        <v>3323.4445133696495</v>
      </c>
      <c r="BO27" s="587">
        <f>IF('제세공과금 및 부담금_운영'!$R$561="임차인부담",0,HLOOKUP(BO$16,'제세공과금 및 부담금_운영'!$B$537:$S$569,'제세공과금 및 부담금_운영'!$S$561-'제세공과금 및 부담금_운영'!$S$537+1)/$C$1*BO$4/BO$17)</f>
        <v>3216.2366258415959</v>
      </c>
      <c r="BP27" s="587">
        <f>IF('제세공과금 및 부담금_운영'!$R$561="임차인부담",0,HLOOKUP(BP$16,'제세공과금 및 부담금_운영'!$B$537:$S$569,'제세공과금 및 부담금_운영'!$S$561-'제세공과금 및 부담금_운영'!$S$537+1)/$C$1*BP$4/BP$17)</f>
        <v>3323.4445133696495</v>
      </c>
      <c r="BQ27" s="587">
        <f>IF('제세공과금 및 부담금_운영'!$R$561="임차인부담",0,HLOOKUP(BQ$16,'제세공과금 및 부담금_운영'!$B$537:$S$569,'제세공과금 및 부담금_운영'!$S$561-'제세공과금 및 부담금_운영'!$S$537+1)/$C$1*BQ$4/BQ$17)</f>
        <v>3216.2366258415959</v>
      </c>
      <c r="BR27" s="587">
        <f>IF('제세공과금 및 부담금_운영'!$R$561="임차인부담",0,HLOOKUP(BR$16,'제세공과금 및 부담금_운영'!$B$537:$S$569,'제세공과금 및 부담금_운영'!$S$561-'제세공과금 및 부담금_운영'!$S$537+1)/$C$1*BR$4/BR$17)</f>
        <v>3323.4445133696495</v>
      </c>
      <c r="BS27" s="587">
        <f>IF('제세공과금 및 부담금_운영'!$R$561="임차인부담",0,HLOOKUP(BS$16,'제세공과금 및 부담금_운영'!$B$537:$S$569,'제세공과금 및 부담금_운영'!$S$561-'제세공과금 및 부담금_운영'!$S$537+1)/$C$1*BS$4/BS$17)</f>
        <v>3332.5498408035387</v>
      </c>
      <c r="BT27" s="587">
        <f>IF('제세공과금 및 부담금_운영'!$R$561="임차인부담",0,HLOOKUP(BT$16,'제세공과금 및 부담금_운영'!$B$537:$S$569,'제세공과금 및 부담금_운영'!$S$561-'제세공과금 및 부담금_운영'!$S$537+1)/$C$1*BT$4/BT$17)</f>
        <v>3010.0450174999705</v>
      </c>
      <c r="BU27" s="587">
        <f>IF('제세공과금 및 부담금_운영'!$R$561="임차인부담",0,HLOOKUP(BU$16,'제세공과금 및 부담금_운영'!$B$537:$S$569,'제세공과금 및 부담금_운영'!$S$561-'제세공과금 및 부담금_운영'!$S$537+1)/$C$1*BU$4/BU$17)</f>
        <v>3332.5498408035387</v>
      </c>
      <c r="BV27" s="587">
        <f>IF('제세공과금 및 부담금_운영'!$R$561="임차인부담",0,HLOOKUP(BV$16,'제세공과금 및 부담금_운영'!$B$537:$S$569,'제세공과금 및 부담금_운영'!$S$561-'제세공과금 및 부담금_운영'!$S$537+1)/$C$1*BV$4/BV$17)</f>
        <v>3225.0482330356826</v>
      </c>
      <c r="BW27" s="587">
        <f>IF('제세공과금 및 부담금_운영'!$R$561="임차인부담",0,HLOOKUP(BW$16,'제세공과금 및 부담금_운영'!$B$537:$S$569,'제세공과금 및 부담금_운영'!$S$561-'제세공과금 및 부담금_운영'!$S$537+1)/$C$1*BW$4/BW$17)</f>
        <v>3332.5498408035387</v>
      </c>
      <c r="BX27" s="587">
        <f>IF('제세공과금 및 부담금_운영'!$R$561="임차인부담",0,HLOOKUP(BX$16,'제세공과금 및 부담금_운영'!$B$537:$S$569,'제세공과금 및 부담금_운영'!$S$561-'제세공과금 및 부담금_운영'!$S$537+1)/$C$1*BX$4/BX$17)</f>
        <v>3225.0482330356826</v>
      </c>
      <c r="BY27" s="587">
        <f>IF('제세공과금 및 부담금_운영'!$R$561="임차인부담",0,HLOOKUP(BY$16,'제세공과금 및 부담금_운영'!$B$537:$S$569,'제세공과금 및 부담금_운영'!$S$561-'제세공과금 및 부담금_운영'!$S$537+1)/$C$1*BY$4/BY$17)</f>
        <v>3332.5498408035387</v>
      </c>
      <c r="BZ27" s="587">
        <f>IF('제세공과금 및 부담금_운영'!$R$561="임차인부담",0,HLOOKUP(BZ$16,'제세공과금 및 부담금_운영'!$B$537:$S$569,'제세공과금 및 부담금_운영'!$S$561-'제세공과금 및 부담금_운영'!$S$537+1)/$C$1*BZ$4/BZ$17)</f>
        <v>3332.5498408035387</v>
      </c>
      <c r="CA27" s="587">
        <f>IF('제세공과금 및 부담금_운영'!$R$561="임차인부담",0,HLOOKUP(CA$16,'제세공과금 및 부담금_운영'!$B$537:$S$569,'제세공과금 및 부담금_운영'!$S$561-'제세공과금 및 부담금_운영'!$S$537+1)/$C$1*CA$4/CA$17)</f>
        <v>3225.0482330356826</v>
      </c>
      <c r="CB27" s="587">
        <f>IF('제세공과금 및 부담금_운영'!$R$561="임차인부담",0,HLOOKUP(CB$16,'제세공과금 및 부담금_운영'!$B$537:$S$569,'제세공과금 및 부담금_운영'!$S$561-'제세공과금 및 부담금_운영'!$S$537+1)/$C$1*CB$4/CB$17)</f>
        <v>3332.5498408035387</v>
      </c>
      <c r="CC27" s="587">
        <f>IF('제세공과금 및 부담금_운영'!$R$561="임차인부담",0,HLOOKUP(CC$16,'제세공과금 및 부담금_운영'!$B$537:$S$569,'제세공과금 및 부담금_운영'!$S$561-'제세공과금 및 부담금_운영'!$S$537+1)/$C$1*CC$4/CC$17)</f>
        <v>3225.0482330356826</v>
      </c>
      <c r="CD27" s="587">
        <f>IF('제세공과금 및 부담금_운영'!$R$561="임차인부담",0,HLOOKUP(CD$16,'제세공과금 및 부담금_운영'!$B$537:$S$569,'제세공과금 및 부담금_운영'!$S$561-'제세공과금 및 부담금_운영'!$S$537+1)/$C$1*CD$4/CD$17)</f>
        <v>3332.5498408035387</v>
      </c>
      <c r="CE27" s="587">
        <f>IF('제세공과금 및 부담금_운영'!$R$561="임차인부담",0,HLOOKUP(CE$16,'제세공과금 및 부담금_운영'!$B$537:$S$569,'제세공과금 및 부담금_운영'!$S$561-'제세공과금 및 부담금_운영'!$S$537+1)/$C$1*CE$4/CE$17)</f>
        <v>4.7646575342465761E-2</v>
      </c>
      <c r="CF27" s="587">
        <f>IF('제세공과금 및 부담금_운영'!$R$561="임차인부담",0,HLOOKUP(CF$16,'제세공과금 및 부담금_운영'!$B$537:$S$569,'제세공과금 및 부담금_운영'!$S$561-'제세공과금 및 부담금_운영'!$S$537+1)/$C$1*CF$4/CF$17)</f>
        <v>4.303561643835617E-2</v>
      </c>
      <c r="CG27" s="587">
        <f>IF('제세공과금 및 부담금_운영'!$R$561="임차인부담",0,HLOOKUP(CG$16,'제세공과금 및 부담금_운영'!$B$537:$S$569,'제세공과금 및 부담금_운영'!$S$561-'제세공과금 및 부담금_운영'!$S$537+1)/$C$1*CG$4/CG$17)</f>
        <v>4.7646575342465761E-2</v>
      </c>
      <c r="CH27" s="587">
        <f>IF('제세공과금 및 부담금_운영'!$R$561="임차인부담",0,HLOOKUP(CH$16,'제세공과금 및 부담금_운영'!$B$537:$S$569,'제세공과금 및 부담금_운영'!$S$561-'제세공과금 및 부담금_운영'!$S$537+1)/$C$1*CH$4/CH$17)</f>
        <v>4.6109589041095897E-2</v>
      </c>
      <c r="CI27" s="587">
        <f>IF('제세공과금 및 부담금_운영'!$R$561="임차인부담",0,HLOOKUP(CI$16,'제세공과금 및 부담금_운영'!$B$537:$S$569,'제세공과금 및 부담금_운영'!$S$561-'제세공과금 및 부담금_운영'!$S$537+1)/$C$1*CI$4/CI$17)</f>
        <v>4.7646575342465761E-2</v>
      </c>
      <c r="CJ27" s="587">
        <f>IF('제세공과금 및 부담금_운영'!$R$561="임차인부담",0,HLOOKUP(CJ$16,'제세공과금 및 부담금_운영'!$B$537:$S$569,'제세공과금 및 부담금_운영'!$S$561-'제세공과금 및 부담금_운영'!$S$537+1)/$C$1*CJ$4/CJ$17)</f>
        <v>4.6109589041095897E-2</v>
      </c>
      <c r="CK27" s="587">
        <f>IF('제세공과금 및 부담금_운영'!$R$561="임차인부담",0,HLOOKUP(CK$16,'제세공과금 및 부담금_운영'!$B$537:$S$569,'제세공과금 및 부담금_운영'!$S$561-'제세공과금 및 부담금_운영'!$S$537+1)/$C$1*CK$4/CK$17)</f>
        <v>4.7646575342465761E-2</v>
      </c>
      <c r="CL27" s="587">
        <f>IF('제세공과금 및 부담금_운영'!$R$561="임차인부담",0,HLOOKUP(CL$16,'제세공과금 및 부담금_운영'!$B$537:$S$569,'제세공과금 및 부담금_운영'!$S$561-'제세공과금 및 부담금_운영'!$S$537+1)/$C$1*CL$4/CL$17)</f>
        <v>4.7646575342465761E-2</v>
      </c>
      <c r="CM27" s="587">
        <f>IF('제세공과금 및 부담금_운영'!$R$561="임차인부담",0,HLOOKUP(CM$16,'제세공과금 및 부담금_운영'!$B$537:$S$569,'제세공과금 및 부담금_운영'!$S$561-'제세공과금 및 부담금_운영'!$S$537+1)/$C$1*CM$4/CM$17)</f>
        <v>4.6109589041095897E-2</v>
      </c>
      <c r="CN27" s="587">
        <f>IF('제세공과금 및 부담금_운영'!$R$561="임차인부담",0,HLOOKUP(CN$16,'제세공과금 및 부담금_운영'!$B$537:$S$569,'제세공과금 및 부담금_운영'!$S$561-'제세공과금 및 부담금_운영'!$S$537+1)/$C$1*CN$4/CN$17)</f>
        <v>4.7646575342465761E-2</v>
      </c>
      <c r="CO27" s="587">
        <f>IF('제세공과금 및 부담금_운영'!$R$561="임차인부담",0,HLOOKUP(CO$16,'제세공과금 및 부담금_운영'!$B$537:$S$569,'제세공과금 및 부담금_운영'!$S$561-'제세공과금 및 부담금_운영'!$S$537+1)/$C$1*CO$4/CO$17)</f>
        <v>4.6109589041095897E-2</v>
      </c>
      <c r="CP27" s="587">
        <f>IF('제세공과금 및 부담금_운영'!$R$561="임차인부담",0,HLOOKUP(CP$16,'제세공과금 및 부담금_운영'!$B$537:$S$569,'제세공과금 및 부담금_운영'!$S$561-'제세공과금 및 부담금_운영'!$S$537+1)/$C$1*CP$4/CP$17)</f>
        <v>4.7646575342465761E-2</v>
      </c>
      <c r="CQ27" s="587">
        <f>IF('제세공과금 및 부담금_운영'!$R$561="임차인부담",0,HLOOKUP(CQ$16,'제세공과금 및 부담금_운영'!$B$537:$S$569,'제세공과금 및 부담금_운영'!$S$561-'제세공과금 및 부담금_운영'!$S$537+1)/$C$1*CQ$4/CQ$17)</f>
        <v>4.7646575342465761E-2</v>
      </c>
      <c r="CR27" s="587">
        <f>IF('제세공과금 및 부담금_운영'!$R$561="임차인부담",0,HLOOKUP(CR$16,'제세공과금 및 부담금_운영'!$B$537:$S$569,'제세공과금 및 부담금_운영'!$S$561-'제세공과금 및 부담금_운영'!$S$537+1)/$C$1*CR$4/CR$17)</f>
        <v>4.303561643835617E-2</v>
      </c>
      <c r="CS27" s="587">
        <f>IF('제세공과금 및 부담금_운영'!$R$561="임차인부담",0,HLOOKUP(CS$16,'제세공과금 및 부담금_운영'!$B$537:$S$569,'제세공과금 및 부담금_운영'!$S$561-'제세공과금 및 부담금_운영'!$S$537+1)/$C$1*CS$4/CS$17)</f>
        <v>4.7646575342465761E-2</v>
      </c>
      <c r="CT27" s="587">
        <f>IF('제세공과금 및 부담금_운영'!$R$561="임차인부담",0,HLOOKUP(CT$16,'제세공과금 및 부담금_운영'!$B$537:$S$569,'제세공과금 및 부담금_운영'!$S$561-'제세공과금 및 부담금_운영'!$S$537+1)/$C$1*CT$4/CT$17)</f>
        <v>4.6109589041095897E-2</v>
      </c>
      <c r="CU27" s="587">
        <f>IF('제세공과금 및 부담금_운영'!$R$561="임차인부담",0,HLOOKUP(CU$16,'제세공과금 및 부담금_운영'!$B$537:$S$569,'제세공과금 및 부담금_운영'!$S$561-'제세공과금 및 부담금_운영'!$S$537+1)/$C$1*CU$4/CU$17)</f>
        <v>4.7646575342465761E-2</v>
      </c>
      <c r="CV27" s="587">
        <f>IF('제세공과금 및 부담금_운영'!$R$561="임차인부담",0,HLOOKUP(CV$16,'제세공과금 및 부담금_운영'!$B$537:$S$569,'제세공과금 및 부담금_운영'!$S$561-'제세공과금 및 부담금_운영'!$S$537+1)/$C$1*CV$4/CV$17)</f>
        <v>4.6109589041095897E-2</v>
      </c>
      <c r="CW27" s="587">
        <f>IF('제세공과금 및 부담금_운영'!$R$561="임차인부담",0,HLOOKUP(CW$16,'제세공과금 및 부담금_운영'!$B$537:$S$569,'제세공과금 및 부담금_운영'!$S$561-'제세공과금 및 부담금_운영'!$S$537+1)/$C$1*CW$4/CW$17)</f>
        <v>4.7646575342465761E-2</v>
      </c>
      <c r="CX27" s="587">
        <f>IF('제세공과금 및 부담금_운영'!$R$561="임차인부담",0,HLOOKUP(CX$16,'제세공과금 및 부담금_운영'!$B$537:$S$569,'제세공과금 및 부담금_운영'!$S$561-'제세공과금 및 부담금_운영'!$S$537+1)/$C$1*CX$4/CX$17)</f>
        <v>4.7646575342465761E-2</v>
      </c>
      <c r="CY27" s="587">
        <f>IF('제세공과금 및 부담금_운영'!$R$561="임차인부담",0,HLOOKUP(CY$16,'제세공과금 및 부담금_운영'!$B$537:$S$569,'제세공과금 및 부담금_운영'!$S$561-'제세공과금 및 부담금_운영'!$S$537+1)/$C$1*CY$4/CY$17)</f>
        <v>4.6109589041095897E-2</v>
      </c>
      <c r="CZ27" s="587">
        <f>IF('제세공과금 및 부담금_운영'!$R$561="임차인부담",0,HLOOKUP(CZ$16,'제세공과금 및 부담금_운영'!$B$537:$S$569,'제세공과금 및 부담금_운영'!$S$561-'제세공과금 및 부담금_운영'!$S$537+1)/$C$1*CZ$4/CZ$17)</f>
        <v>4.7646575342465761E-2</v>
      </c>
      <c r="DA27" s="587">
        <f>IF('제세공과금 및 부담금_운영'!$R$561="임차인부담",0,HLOOKUP(DA$16,'제세공과금 및 부담금_운영'!$B$537:$S$569,'제세공과금 및 부담금_운영'!$S$561-'제세공과금 및 부담금_운영'!$S$537+1)/$C$1*DA$4/DA$17)</f>
        <v>4.6109589041095897E-2</v>
      </c>
      <c r="DB27" s="587">
        <f>IF('제세공과금 및 부담금_운영'!$R$561="임차인부담",0,HLOOKUP(DB$16,'제세공과금 및 부담금_운영'!$B$537:$S$569,'제세공과금 및 부담금_운영'!$S$561-'제세공과금 및 부담금_운영'!$S$537+1)/$C$1*DB$4/DB$17)</f>
        <v>4.7646575342465761E-2</v>
      </c>
      <c r="DC27" s="587">
        <f>IF('제세공과금 및 부담금_운영'!$R$561="임차인부담",0,HLOOKUP(DC$16,'제세공과금 및 부담금_운영'!$B$537:$S$569,'제세공과금 및 부담금_운영'!$S$561-'제세공과금 및 부담금_운영'!$S$537+1)/$C$1*DC$4/DC$17)</f>
        <v>4.7516393442622956E-2</v>
      </c>
      <c r="DD27" s="587">
        <f>IF('제세공과금 및 부담금_운영'!$R$561="임차인부담",0,HLOOKUP(DD$16,'제세공과금 및 부담금_운영'!$B$537:$S$569,'제세공과금 및 부담금_운영'!$S$561-'제세공과금 및 부담금_운영'!$S$537+1)/$C$1*DD$4/DD$17)</f>
        <v>4.4450819672131152E-2</v>
      </c>
      <c r="DE27" s="587">
        <f>IF('제세공과금 및 부담금_운영'!$R$561="임차인부담",0,HLOOKUP(DE$16,'제세공과금 및 부담금_운영'!$B$537:$S$569,'제세공과금 및 부담금_운영'!$S$561-'제세공과금 및 부담금_운영'!$S$537+1)/$C$1*DE$4/DE$17)</f>
        <v>4.7516393442622956E-2</v>
      </c>
      <c r="DF27" s="587">
        <f>IF('제세공과금 및 부담금_운영'!$R$561="임차인부담",0,HLOOKUP(DF$16,'제세공과금 및 부담금_운영'!$B$537:$S$569,'제세공과금 및 부담금_운영'!$S$561-'제세공과금 및 부담금_운영'!$S$537+1)/$C$1*DF$4/DF$17)</f>
        <v>4.5983606557377057E-2</v>
      </c>
      <c r="DG27" s="587">
        <f>IF('제세공과금 및 부담금_운영'!$R$561="임차인부담",0,HLOOKUP(DG$16,'제세공과금 및 부담금_운영'!$B$537:$S$569,'제세공과금 및 부담금_운영'!$S$561-'제세공과금 및 부담금_운영'!$S$537+1)/$C$1*DG$4/DG$17)</f>
        <v>4.7516393442622956E-2</v>
      </c>
      <c r="DH27" s="587">
        <f>IF('제세공과금 및 부담금_운영'!$R$561="임차인부담",0,HLOOKUP(DH$16,'제세공과금 및 부담금_운영'!$B$537:$S$569,'제세공과금 및 부담금_운영'!$S$561-'제세공과금 및 부담금_운영'!$S$537+1)/$C$1*DH$4/DH$17)</f>
        <v>4.5983606557377057E-2</v>
      </c>
      <c r="DI27" s="587">
        <f>IF('제세공과금 및 부담금_운영'!$R$561="임차인부담",0,HLOOKUP(DI$16,'제세공과금 및 부담금_운영'!$B$537:$S$569,'제세공과금 및 부담금_운영'!$S$561-'제세공과금 및 부담금_운영'!$S$537+1)/$C$1*DI$4/DI$17)</f>
        <v>4.7516393442622956E-2</v>
      </c>
      <c r="DJ27" s="587">
        <f>IF('제세공과금 및 부담금_운영'!$R$561="임차인부담",0,HLOOKUP(DJ$16,'제세공과금 및 부담금_운영'!$B$537:$S$569,'제세공과금 및 부담금_운영'!$S$561-'제세공과금 및 부담금_운영'!$S$537+1)/$C$1*DJ$4/DJ$17)</f>
        <v>4.7516393442622956E-2</v>
      </c>
      <c r="DK27" s="587">
        <f>IF('제세공과금 및 부담금_운영'!$R$561="임차인부담",0,HLOOKUP(DK$16,'제세공과금 및 부담금_운영'!$B$537:$S$569,'제세공과금 및 부담금_운영'!$S$561-'제세공과금 및 부담금_운영'!$S$537+1)/$C$1*DK$4/DK$17)</f>
        <v>4.5983606557377057E-2</v>
      </c>
      <c r="DL27" s="587">
        <f>IF('제세공과금 및 부담금_운영'!$R$561="임차인부담",0,HLOOKUP(DL$16,'제세공과금 및 부담금_운영'!$B$537:$S$569,'제세공과금 및 부담금_운영'!$S$561-'제세공과금 및 부담금_운영'!$S$537+1)/$C$1*DL$4/DL$17)</f>
        <v>4.7516393442622956E-2</v>
      </c>
      <c r="DM27" s="587">
        <f>IF('제세공과금 및 부담금_운영'!$R$561="임차인부담",0,HLOOKUP(DM$16,'제세공과금 및 부담금_운영'!$B$537:$S$569,'제세공과금 및 부담금_운영'!$S$561-'제세공과금 및 부담금_운영'!$S$537+1)/$C$1*DM$4/DM$17)</f>
        <v>4.5983606557377057E-2</v>
      </c>
      <c r="DN27" s="587">
        <f>IF('제세공과금 및 부담금_운영'!$R$561="임차인부담",0,HLOOKUP(DN$16,'제세공과금 및 부담금_운영'!$B$537:$S$569,'제세공과금 및 부담금_운영'!$S$561-'제세공과금 및 부담금_운영'!$S$537+1)/$C$1*DN$4/DN$17)</f>
        <v>4.7516393442622956E-2</v>
      </c>
      <c r="DO27" s="587">
        <f>IF('제세공과금 및 부담금_운영'!$R$561="임차인부담",0,HLOOKUP(DO$16,'제세공과금 및 부담금_운영'!$B$537:$S$569,'제세공과금 및 부담금_운영'!$S$561-'제세공과금 및 부담금_운영'!$S$537+1)/$C$1*DO$4/DO$17)</f>
        <v>7.156790123456791E-2</v>
      </c>
      <c r="DP27" s="587">
        <f>IF('제세공과금 및 부담금_운영'!$R$561="임차인부담",0,HLOOKUP(DP$16,'제세공과금 및 부담금_운영'!$B$537:$S$569,'제세공과금 및 부담금_운영'!$S$561-'제세공과금 및 부담금_운영'!$S$537+1)/$C$1*DP$4/DP$17)</f>
        <v>6.4641975308641977E-2</v>
      </c>
      <c r="DQ27" s="587">
        <f>IF('제세공과금 및 부담금_운영'!$R$561="임차인부담",0,HLOOKUP(DQ$16,'제세공과금 및 부담금_운영'!$B$537:$S$569,'제세공과금 및 부담금_운영'!$S$561-'제세공과금 및 부담금_운영'!$S$537+1)/$C$1*DQ$4/DQ$17)</f>
        <v>7.156790123456791E-2</v>
      </c>
      <c r="DR27" s="587">
        <f>IF('제세공과금 및 부담금_운영'!$R$561="임차인부담",0,HLOOKUP(DR$16,'제세공과금 및 부담금_운영'!$B$537:$S$569,'제세공과금 및 부담금_운영'!$S$561-'제세공과금 및 부담금_운영'!$S$537+1)/$C$1*DR$4/DR$17)</f>
        <v>6.925925925925927E-2</v>
      </c>
      <c r="DS27" s="587">
        <f>IF('제세공과금 및 부담금_운영'!$R$561="임차인부담",0,HLOOKUP(DS$16,'제세공과금 및 부담금_운영'!$B$537:$S$569,'제세공과금 및 부담금_운영'!$S$561-'제세공과금 및 부담금_운영'!$S$537+1)/$C$1*DS$4/DS$17)</f>
        <v>7.156790123456791E-2</v>
      </c>
      <c r="DT27" s="587">
        <f>IF('제세공과금 및 부담금_운영'!$R$561="임차인부담",0,HLOOKUP(DT$16,'제세공과금 및 부담금_운영'!$B$537:$S$569,'제세공과금 및 부담금_운영'!$S$561-'제세공과금 및 부담금_운영'!$S$537+1)/$C$1*DT$4/DT$17)</f>
        <v>6.925925925925927E-2</v>
      </c>
      <c r="DU27" s="587">
        <f>IF('제세공과금 및 부담금_운영'!$R$561="임차인부담",0,HLOOKUP(DU$16,'제세공과금 및 부담금_운영'!$B$537:$S$569,'제세공과금 및 부담금_운영'!$S$561-'제세공과금 및 부담금_운영'!$S$537+1)/$C$1*DU$4/DU$17)</f>
        <v>7.156790123456791E-2</v>
      </c>
      <c r="DV27" s="587">
        <f>IF('제세공과금 및 부담금_운영'!$R$561="임차인부담",0,HLOOKUP(DV$16,'제세공과금 및 부담금_운영'!$B$537:$S$569,'제세공과금 및 부담금_운영'!$S$561-'제세공과금 및 부담금_운영'!$S$537+1)/$C$1*DV$4/DV$17)</f>
        <v>7.156790123456791E-2</v>
      </c>
    </row>
    <row r="28" spans="1:126" s="64" customFormat="1" outlineLevel="1" x14ac:dyDescent="0.4">
      <c r="A28" s="724"/>
      <c r="B28" s="598"/>
      <c r="C28" s="607"/>
      <c r="D28" s="806">
        <f>HLOOKUP(YEAR('Control Panel_운영'!$K$88),'제세공과금 및 부담금_운영'!$B$537:$S$569,'제세공과금 및 부담금_운영'!S569-'제세공과금 및 부담금_운영'!$S$537+1)/$C$1</f>
        <v>13115.196147678442</v>
      </c>
      <c r="E28" s="804" t="s">
        <v>97</v>
      </c>
      <c r="F28" s="586">
        <f t="shared" ref="F28:AK28" si="17">F26-F27</f>
        <v>13115.196147678442</v>
      </c>
      <c r="G28" s="587">
        <f t="shared" si="17"/>
        <v>9890.1479146427591</v>
      </c>
      <c r="H28" s="587">
        <f t="shared" si="17"/>
        <v>6557.5980738392209</v>
      </c>
      <c r="I28" s="587">
        <f t="shared" si="17"/>
        <v>3332.5498408035382</v>
      </c>
      <c r="J28" s="587">
        <f t="shared" si="17"/>
        <v>0</v>
      </c>
      <c r="K28" s="587">
        <f t="shared" si="17"/>
        <v>35914.642321897823</v>
      </c>
      <c r="L28" s="587">
        <f t="shared" si="17"/>
        <v>32805.61358358428</v>
      </c>
      <c r="M28" s="587">
        <f t="shared" si="17"/>
        <v>29482.16907021463</v>
      </c>
      <c r="N28" s="587">
        <f t="shared" si="17"/>
        <v>26265.932444373033</v>
      </c>
      <c r="O28" s="587">
        <f t="shared" si="17"/>
        <v>22942.487931003383</v>
      </c>
      <c r="P28" s="587">
        <f t="shared" si="17"/>
        <v>19726.251305161786</v>
      </c>
      <c r="Q28" s="587">
        <f t="shared" si="17"/>
        <v>16402.806791792136</v>
      </c>
      <c r="R28" s="587">
        <f t="shared" si="17"/>
        <v>13079.362278422486</v>
      </c>
      <c r="S28" s="587">
        <f t="shared" si="17"/>
        <v>9863.1256525808894</v>
      </c>
      <c r="T28" s="587">
        <f t="shared" si="17"/>
        <v>6539.6811392112395</v>
      </c>
      <c r="U28" s="587">
        <f t="shared" si="17"/>
        <v>3323.4445133696436</v>
      </c>
      <c r="V28" s="587">
        <f t="shared" si="17"/>
        <v>-5.9117155615240335E-12</v>
      </c>
      <c r="W28" s="587">
        <f t="shared" si="17"/>
        <v>35905.536994463931</v>
      </c>
      <c r="X28" s="587">
        <f t="shared" si="17"/>
        <v>32895.49197696396</v>
      </c>
      <c r="Y28" s="587">
        <f t="shared" si="17"/>
        <v>29562.942136160422</v>
      </c>
      <c r="Z28" s="587">
        <f t="shared" si="17"/>
        <v>26337.893903124739</v>
      </c>
      <c r="AA28" s="587">
        <f t="shared" si="17"/>
        <v>23005.344062321201</v>
      </c>
      <c r="AB28" s="587">
        <f t="shared" si="17"/>
        <v>19780.295829285518</v>
      </c>
      <c r="AC28" s="587">
        <f t="shared" si="17"/>
        <v>16447.74598848198</v>
      </c>
      <c r="AD28" s="587">
        <f t="shared" si="17"/>
        <v>13115.196147678442</v>
      </c>
      <c r="AE28" s="587">
        <f t="shared" si="17"/>
        <v>9890.1479146427591</v>
      </c>
      <c r="AF28" s="587">
        <f t="shared" si="17"/>
        <v>6557.5980738392209</v>
      </c>
      <c r="AG28" s="587">
        <f t="shared" si="17"/>
        <v>3332.5498408035382</v>
      </c>
      <c r="AH28" s="587">
        <f t="shared" si="17"/>
        <v>0</v>
      </c>
      <c r="AI28" s="587">
        <f t="shared" si="17"/>
        <v>35905.536994463931</v>
      </c>
      <c r="AJ28" s="587">
        <f t="shared" si="17"/>
        <v>32895.49197696396</v>
      </c>
      <c r="AK28" s="587">
        <f t="shared" si="17"/>
        <v>29562.942136160422</v>
      </c>
      <c r="AL28" s="587">
        <f t="shared" ref="AL28:BQ28" si="18">AL26-AL27</f>
        <v>26337.893903124739</v>
      </c>
      <c r="AM28" s="587">
        <f t="shared" si="18"/>
        <v>23005.344062321201</v>
      </c>
      <c r="AN28" s="587">
        <f t="shared" si="18"/>
        <v>19780.295829285518</v>
      </c>
      <c r="AO28" s="587">
        <f t="shared" si="18"/>
        <v>16447.74598848198</v>
      </c>
      <c r="AP28" s="587">
        <f t="shared" si="18"/>
        <v>13115.196147678442</v>
      </c>
      <c r="AQ28" s="587">
        <f t="shared" si="18"/>
        <v>9890.1479146427591</v>
      </c>
      <c r="AR28" s="587">
        <f t="shared" si="18"/>
        <v>6557.5980738392209</v>
      </c>
      <c r="AS28" s="587">
        <f t="shared" si="18"/>
        <v>3332.5498408035382</v>
      </c>
      <c r="AT28" s="587">
        <f t="shared" si="18"/>
        <v>0</v>
      </c>
      <c r="AU28" s="587">
        <f t="shared" si="18"/>
        <v>35905.536994463931</v>
      </c>
      <c r="AV28" s="587">
        <f t="shared" si="18"/>
        <v>32895.49197696396</v>
      </c>
      <c r="AW28" s="587">
        <f t="shared" si="18"/>
        <v>29562.942136160422</v>
      </c>
      <c r="AX28" s="587">
        <f t="shared" si="18"/>
        <v>26337.893903124739</v>
      </c>
      <c r="AY28" s="587">
        <f t="shared" si="18"/>
        <v>23005.344062321201</v>
      </c>
      <c r="AZ28" s="587">
        <f t="shared" si="18"/>
        <v>19780.295829285518</v>
      </c>
      <c r="BA28" s="587">
        <f t="shared" si="18"/>
        <v>16447.74598848198</v>
      </c>
      <c r="BB28" s="587">
        <f t="shared" si="18"/>
        <v>13115.196147678442</v>
      </c>
      <c r="BC28" s="587">
        <f t="shared" si="18"/>
        <v>9890.1479146427591</v>
      </c>
      <c r="BD28" s="587">
        <f t="shared" si="18"/>
        <v>6557.5980738392209</v>
      </c>
      <c r="BE28" s="587">
        <f t="shared" si="18"/>
        <v>3332.5498408035382</v>
      </c>
      <c r="BF28" s="587">
        <f t="shared" si="18"/>
        <v>0</v>
      </c>
      <c r="BG28" s="587">
        <f t="shared" si="18"/>
        <v>35914.642321897823</v>
      </c>
      <c r="BH28" s="587">
        <f t="shared" si="18"/>
        <v>32805.61358358428</v>
      </c>
      <c r="BI28" s="587">
        <f t="shared" si="18"/>
        <v>29482.16907021463</v>
      </c>
      <c r="BJ28" s="587">
        <f t="shared" si="18"/>
        <v>26265.932444373033</v>
      </c>
      <c r="BK28" s="587">
        <f t="shared" si="18"/>
        <v>22942.487931003383</v>
      </c>
      <c r="BL28" s="587">
        <f t="shared" si="18"/>
        <v>19726.251305161786</v>
      </c>
      <c r="BM28" s="587">
        <f t="shared" si="18"/>
        <v>16402.806791792136</v>
      </c>
      <c r="BN28" s="587">
        <f t="shared" si="18"/>
        <v>13079.362278422486</v>
      </c>
      <c r="BO28" s="587">
        <f t="shared" si="18"/>
        <v>9863.1256525808894</v>
      </c>
      <c r="BP28" s="587">
        <f t="shared" si="18"/>
        <v>6539.6811392112395</v>
      </c>
      <c r="BQ28" s="587">
        <f t="shared" si="18"/>
        <v>3323.4445133696436</v>
      </c>
      <c r="BR28" s="587">
        <f t="shared" ref="BR28:CW28" si="19">BR26-BR27</f>
        <v>-5.9117155615240335E-12</v>
      </c>
      <c r="BS28" s="587">
        <f t="shared" si="19"/>
        <v>35905.536994463931</v>
      </c>
      <c r="BT28" s="587">
        <f t="shared" si="19"/>
        <v>32895.49197696396</v>
      </c>
      <c r="BU28" s="587">
        <f t="shared" si="19"/>
        <v>29562.942136160422</v>
      </c>
      <c r="BV28" s="587">
        <f t="shared" si="19"/>
        <v>26337.893903124739</v>
      </c>
      <c r="BW28" s="587">
        <f t="shared" si="19"/>
        <v>23005.344062321201</v>
      </c>
      <c r="BX28" s="587">
        <f t="shared" si="19"/>
        <v>19780.295829285518</v>
      </c>
      <c r="BY28" s="587">
        <f t="shared" si="19"/>
        <v>16447.74598848198</v>
      </c>
      <c r="BZ28" s="587">
        <f t="shared" si="19"/>
        <v>13115.196147678442</v>
      </c>
      <c r="CA28" s="587">
        <f t="shared" si="19"/>
        <v>9890.1479146427591</v>
      </c>
      <c r="CB28" s="587">
        <f t="shared" si="19"/>
        <v>6557.5980738392209</v>
      </c>
      <c r="CC28" s="587">
        <f t="shared" si="19"/>
        <v>3332.5498408035382</v>
      </c>
      <c r="CD28" s="587">
        <f t="shared" si="19"/>
        <v>0</v>
      </c>
      <c r="CE28" s="587">
        <f t="shared" si="19"/>
        <v>0.51335342465753431</v>
      </c>
      <c r="CF28" s="587">
        <f t="shared" si="19"/>
        <v>0.47031780821917812</v>
      </c>
      <c r="CG28" s="587">
        <f t="shared" si="19"/>
        <v>0.42267123287671238</v>
      </c>
      <c r="CH28" s="587">
        <f t="shared" si="19"/>
        <v>0.37656164383561647</v>
      </c>
      <c r="CI28" s="587">
        <f t="shared" si="19"/>
        <v>0.32891506849315072</v>
      </c>
      <c r="CJ28" s="587">
        <f t="shared" si="19"/>
        <v>0.28280547945205481</v>
      </c>
      <c r="CK28" s="587">
        <f t="shared" si="19"/>
        <v>0.23515890410958906</v>
      </c>
      <c r="CL28" s="587">
        <f t="shared" si="19"/>
        <v>0.18751232876712332</v>
      </c>
      <c r="CM28" s="587">
        <f t="shared" si="19"/>
        <v>0.1414027397260274</v>
      </c>
      <c r="CN28" s="587">
        <f t="shared" si="19"/>
        <v>9.3756164383561644E-2</v>
      </c>
      <c r="CO28" s="587">
        <f t="shared" si="19"/>
        <v>4.7646575342465747E-2</v>
      </c>
      <c r="CP28" s="587">
        <f t="shared" si="19"/>
        <v>0</v>
      </c>
      <c r="CQ28" s="587">
        <f t="shared" si="19"/>
        <v>0.51335342465753431</v>
      </c>
      <c r="CR28" s="587">
        <f t="shared" si="19"/>
        <v>0.47031780821917812</v>
      </c>
      <c r="CS28" s="587">
        <f t="shared" si="19"/>
        <v>0.42267123287671238</v>
      </c>
      <c r="CT28" s="587">
        <f t="shared" si="19"/>
        <v>0.37656164383561647</v>
      </c>
      <c r="CU28" s="587">
        <f t="shared" si="19"/>
        <v>0.32891506849315072</v>
      </c>
      <c r="CV28" s="587">
        <f t="shared" si="19"/>
        <v>0.28280547945205481</v>
      </c>
      <c r="CW28" s="587">
        <f t="shared" si="19"/>
        <v>0.23515890410958906</v>
      </c>
      <c r="CX28" s="587">
        <f t="shared" ref="CX28:DV28" si="20">CX26-CX27</f>
        <v>0.18751232876712332</v>
      </c>
      <c r="CY28" s="587">
        <f t="shared" si="20"/>
        <v>0.1414027397260274</v>
      </c>
      <c r="CZ28" s="587">
        <f t="shared" si="20"/>
        <v>9.3756164383561644E-2</v>
      </c>
      <c r="DA28" s="587">
        <f t="shared" si="20"/>
        <v>4.7646575342465747E-2</v>
      </c>
      <c r="DB28" s="587">
        <f t="shared" si="20"/>
        <v>0</v>
      </c>
      <c r="DC28" s="587">
        <f t="shared" si="20"/>
        <v>0.51348360655737713</v>
      </c>
      <c r="DD28" s="587">
        <f t="shared" si="20"/>
        <v>0.46903278688524597</v>
      </c>
      <c r="DE28" s="587">
        <f t="shared" si="20"/>
        <v>0.42151639344262304</v>
      </c>
      <c r="DF28" s="587">
        <f t="shared" si="20"/>
        <v>0.37553278688524599</v>
      </c>
      <c r="DG28" s="587">
        <f t="shared" si="20"/>
        <v>0.32801639344262301</v>
      </c>
      <c r="DH28" s="587">
        <f t="shared" si="20"/>
        <v>0.28203278688524597</v>
      </c>
      <c r="DI28" s="587">
        <f t="shared" si="20"/>
        <v>0.23451639344262301</v>
      </c>
      <c r="DJ28" s="587">
        <f t="shared" si="20"/>
        <v>0.18700000000000006</v>
      </c>
      <c r="DK28" s="587">
        <f t="shared" si="20"/>
        <v>0.14101639344262301</v>
      </c>
      <c r="DL28" s="587">
        <f t="shared" si="20"/>
        <v>9.3500000000000055E-2</v>
      </c>
      <c r="DM28" s="587">
        <f t="shared" si="20"/>
        <v>4.7516393442622998E-2</v>
      </c>
      <c r="DN28" s="587">
        <f t="shared" si="20"/>
        <v>0</v>
      </c>
      <c r="DO28" s="587">
        <f t="shared" si="20"/>
        <v>0.48943209876543214</v>
      </c>
      <c r="DP28" s="587">
        <f t="shared" si="20"/>
        <v>0.42479012345679018</v>
      </c>
      <c r="DQ28" s="587">
        <f t="shared" si="20"/>
        <v>0.35322222222222227</v>
      </c>
      <c r="DR28" s="587">
        <f t="shared" si="20"/>
        <v>0.28396296296296297</v>
      </c>
      <c r="DS28" s="587">
        <f t="shared" si="20"/>
        <v>0.21239506172839506</v>
      </c>
      <c r="DT28" s="587">
        <f t="shared" si="20"/>
        <v>0.14313580246913579</v>
      </c>
      <c r="DU28" s="587">
        <f t="shared" si="20"/>
        <v>7.1567901234567882E-2</v>
      </c>
      <c r="DV28" s="587">
        <f t="shared" si="20"/>
        <v>0</v>
      </c>
    </row>
    <row r="29" spans="1:126" s="64" customFormat="1" outlineLevel="1" x14ac:dyDescent="0.4">
      <c r="A29" s="724"/>
      <c r="B29" s="598"/>
      <c r="C29" s="607"/>
      <c r="D29" s="608"/>
      <c r="E29" s="804" t="s">
        <v>816</v>
      </c>
      <c r="F29" s="586">
        <f>IF('제세공과금 및 부담금_운영'!$R$561="임차인부담",0,IF(MONTH(F$3)=MONTH('Control Panel_운영'!$N$90),HLOOKUP(F$16,'제세공과금 및 부담금_운영'!$B$537:$S$569,'제세공과금 및 부담금_운영'!$S$569-'제세공과금 및 부담금_운영'!$S$537+1)/$C$1,0))</f>
        <v>0</v>
      </c>
      <c r="G29" s="587">
        <f>IF('제세공과금 및 부담금_운영'!$R$561="임차인부담",0,IF(MONTH(G$3)=MONTH('Control Panel_운영'!$N$90),HLOOKUP(G$16,'제세공과금 및 부담금_운영'!$B$537:$S$569,'제세공과금 및 부담금_운영'!$S$569-'제세공과금 및 부담금_운영'!$S$537+1)/$C$1,0))</f>
        <v>0</v>
      </c>
      <c r="H29" s="587">
        <f>IF('제세공과금 및 부담금_운영'!$R$561="임차인부담",0,IF(MONTH(H$3)=MONTH('Control Panel_운영'!$N$90),HLOOKUP(H$16,'제세공과금 및 부담금_운영'!$B$537:$S$569,'제세공과금 및 부담금_운영'!$S$569-'제세공과금 및 부담금_운영'!$S$537+1)/$C$1,0))</f>
        <v>13115.196147678442</v>
      </c>
      <c r="I29" s="587">
        <f>IF('제세공과금 및 부담금_운영'!$R$561="임차인부담",0,IF(MONTH(I$3)=MONTH('Control Panel_운영'!$N$90),HLOOKUP(I$16,'제세공과금 및 부담금_운영'!$B$537:$S$569,'제세공과금 및 부담금_운영'!$S$569-'제세공과금 및 부담금_운영'!$S$537+1)/$C$1,0))</f>
        <v>0</v>
      </c>
      <c r="J29" s="587">
        <f>IF('제세공과금 및 부담금_운영'!$R$561="임차인부담",0,IF(MONTH(J$3)=MONTH('Control Panel_운영'!$N$90),HLOOKUP(J$16,'제세공과금 및 부담금_운영'!$B$537:$S$569,'제세공과금 및 부담금_운영'!$S$569-'제세공과금 및 부담금_운영'!$S$537+1)/$C$1,0))</f>
        <v>0</v>
      </c>
      <c r="K29" s="587">
        <f>IF('제세공과금 및 부담금_운영'!$R$561="임차인부담",0,IF(MONTH(K$3)=MONTH('Control Panel_운영'!$N$90),HLOOKUP(K$16,'제세공과금 및 부담금_운영'!$B$537:$S$569,'제세공과금 및 부담금_운영'!$S$569-'제세공과금 및 부담금_운영'!$S$537+1)/$C$1,0))</f>
        <v>0</v>
      </c>
      <c r="L29" s="587">
        <f>IF('제세공과금 및 부담금_운영'!$R$561="임차인부담",0,IF(MONTH(L$3)=MONTH('Control Panel_운영'!$N$90),HLOOKUP(L$16,'제세공과금 및 부담금_운영'!$B$537:$S$569,'제세공과금 및 부담금_운영'!$S$569-'제세공과금 및 부담금_운영'!$S$537+1)/$C$1,0))</f>
        <v>0</v>
      </c>
      <c r="M29" s="587">
        <f>IF('제세공과금 및 부담금_운영'!$R$561="임차인부담",0,IF(MONTH(M$3)=MONTH('Control Panel_운영'!$N$90),HLOOKUP(M$16,'제세공과금 및 부담금_운영'!$B$537:$S$569,'제세공과금 및 부담금_운영'!$S$569-'제세공과금 및 부담금_운영'!$S$537+1)/$C$1,0))</f>
        <v>0</v>
      </c>
      <c r="N29" s="587">
        <f>IF('제세공과금 및 부담금_운영'!$R$561="임차인부담",0,IF(MONTH(N$3)=MONTH('Control Panel_운영'!$N$90),HLOOKUP(N$16,'제세공과금 및 부담금_운영'!$B$537:$S$569,'제세공과금 및 부담금_운영'!$S$569-'제세공과금 및 부담금_운영'!$S$537+1)/$C$1,0))</f>
        <v>0</v>
      </c>
      <c r="O29" s="587">
        <f>IF('제세공과금 및 부담금_운영'!$R$561="임차인부담",0,IF(MONTH(O$3)=MONTH('Control Panel_운영'!$N$90),HLOOKUP(O$16,'제세공과금 및 부담금_운영'!$B$537:$S$569,'제세공과금 및 부담금_운영'!$S$569-'제세공과금 및 부담금_운영'!$S$537+1)/$C$1,0))</f>
        <v>0</v>
      </c>
      <c r="P29" s="587">
        <f>IF('제세공과금 및 부담금_운영'!$R$561="임차인부담",0,IF(MONTH(P$3)=MONTH('Control Panel_운영'!$N$90),HLOOKUP(P$16,'제세공과금 및 부담금_운영'!$B$537:$S$569,'제세공과금 및 부담금_운영'!$S$569-'제세공과금 및 부담금_운영'!$S$537+1)/$C$1,0))</f>
        <v>0</v>
      </c>
      <c r="Q29" s="587">
        <f>IF('제세공과금 및 부담금_운영'!$R$561="임차인부담",0,IF(MONTH(Q$3)=MONTH('Control Panel_운영'!$N$90),HLOOKUP(Q$16,'제세공과금 및 부담금_운영'!$B$537:$S$569,'제세공과금 및 부담금_운영'!$S$569-'제세공과금 및 부담금_운영'!$S$537+1)/$C$1,0))</f>
        <v>0</v>
      </c>
      <c r="R29" s="587">
        <f>IF('제세공과금 및 부담금_운영'!$R$561="임차인부담",0,IF(MONTH(R$3)=MONTH('Control Panel_운영'!$N$90),HLOOKUP(R$16,'제세공과금 및 부담금_운영'!$B$537:$S$569,'제세공과금 및 부담금_운영'!$S$569-'제세공과금 및 부담금_운영'!$S$537+1)/$C$1,0))</f>
        <v>0</v>
      </c>
      <c r="S29" s="587">
        <f>IF('제세공과금 및 부담금_운영'!$R$561="임차인부담",0,IF(MONTH(S$3)=MONTH('Control Panel_운영'!$N$90),HLOOKUP(S$16,'제세공과금 및 부담금_운영'!$B$537:$S$569,'제세공과금 및 부담금_운영'!$S$569-'제세공과금 및 부담금_운영'!$S$537+1)/$C$1,0))</f>
        <v>0</v>
      </c>
      <c r="T29" s="587">
        <f>IF('제세공과금 및 부담금_운영'!$R$561="임차인부담",0,IF(MONTH(T$3)=MONTH('Control Panel_운영'!$N$90),HLOOKUP(T$16,'제세공과금 및 부담금_운영'!$B$537:$S$569,'제세공과금 및 부담금_운영'!$S$569-'제세공과금 및 부담금_운영'!$S$537+1)/$C$1,0))</f>
        <v>39238.086835267473</v>
      </c>
      <c r="U29" s="587">
        <f>IF('제세공과금 및 부담금_운영'!$R$561="임차인부담",0,IF(MONTH(U$3)=MONTH('Control Panel_운영'!$N$90),HLOOKUP(U$16,'제세공과금 및 부담금_운영'!$B$537:$S$569,'제세공과금 및 부담금_운영'!$S$569-'제세공과금 및 부담금_운영'!$S$537+1)/$C$1,0))</f>
        <v>0</v>
      </c>
      <c r="V29" s="587">
        <f>IF('제세공과금 및 부담금_운영'!$R$561="임차인부담",0,IF(MONTH(V$3)=MONTH('Control Panel_운영'!$N$90),HLOOKUP(V$16,'제세공과금 및 부담금_운영'!$B$537:$S$569,'제세공과금 및 부담금_운영'!$S$569-'제세공과금 및 부담금_운영'!$S$537+1)/$C$1,0))</f>
        <v>0</v>
      </c>
      <c r="W29" s="587">
        <f>IF('제세공과금 및 부담금_운영'!$R$561="임차인부담",0,IF(MONTH(W$3)=MONTH('Control Panel_운영'!$N$90),HLOOKUP(W$16,'제세공과금 및 부담금_운영'!$B$537:$S$569,'제세공과금 및 부담금_운영'!$S$569-'제세공과금 및 부담금_운영'!$S$537+1)/$C$1,0))</f>
        <v>0</v>
      </c>
      <c r="X29" s="587">
        <f>IF('제세공과금 및 부담금_운영'!$R$561="임차인부담",0,IF(MONTH(X$3)=MONTH('Control Panel_운영'!$N$90),HLOOKUP(X$16,'제세공과금 및 부담금_운영'!$B$537:$S$569,'제세공과금 및 부담금_운영'!$S$569-'제세공과금 및 부담금_운영'!$S$537+1)/$C$1,0))</f>
        <v>0</v>
      </c>
      <c r="Y29" s="587">
        <f>IF('제세공과금 및 부담금_운영'!$R$561="임차인부담",0,IF(MONTH(Y$3)=MONTH('Control Panel_운영'!$N$90),HLOOKUP(Y$16,'제세공과금 및 부담금_운영'!$B$537:$S$569,'제세공과금 및 부담금_운영'!$S$569-'제세공과금 및 부담금_운영'!$S$537+1)/$C$1,0))</f>
        <v>0</v>
      </c>
      <c r="Z29" s="587">
        <f>IF('제세공과금 및 부담금_운영'!$R$561="임차인부담",0,IF(MONTH(Z$3)=MONTH('Control Panel_운영'!$N$90),HLOOKUP(Z$16,'제세공과금 및 부담금_운영'!$B$537:$S$569,'제세공과금 및 부담금_운영'!$S$569-'제세공과금 및 부담금_운영'!$S$537+1)/$C$1,0))</f>
        <v>0</v>
      </c>
      <c r="AA29" s="587">
        <f>IF('제세공과금 및 부담금_운영'!$R$561="임차인부담",0,IF(MONTH(AA$3)=MONTH('Control Panel_운영'!$N$90),HLOOKUP(AA$16,'제세공과금 및 부담금_운영'!$B$537:$S$569,'제세공과금 및 부담금_운영'!$S$569-'제세공과금 및 부담금_운영'!$S$537+1)/$C$1,0))</f>
        <v>0</v>
      </c>
      <c r="AB29" s="587">
        <f>IF('제세공과금 및 부담금_운영'!$R$561="임차인부담",0,IF(MONTH(AB$3)=MONTH('Control Panel_운영'!$N$90),HLOOKUP(AB$16,'제세공과금 및 부담금_운영'!$B$537:$S$569,'제세공과금 및 부담금_운영'!$S$569-'제세공과금 및 부담금_운영'!$S$537+1)/$C$1,0))</f>
        <v>0</v>
      </c>
      <c r="AC29" s="587">
        <f>IF('제세공과금 및 부담금_운영'!$R$561="임차인부담",0,IF(MONTH(AC$3)=MONTH('Control Panel_운영'!$N$90),HLOOKUP(AC$16,'제세공과금 및 부담금_운영'!$B$537:$S$569,'제세공과금 및 부담금_운영'!$S$569-'제세공과금 및 부담금_운영'!$S$537+1)/$C$1,0))</f>
        <v>0</v>
      </c>
      <c r="AD29" s="587">
        <f>IF('제세공과금 및 부담금_운영'!$R$561="임차인부담",0,IF(MONTH(AD$3)=MONTH('Control Panel_운영'!$N$90),HLOOKUP(AD$16,'제세공과금 및 부담금_운영'!$B$537:$S$569,'제세공과금 및 부담금_운영'!$S$569-'제세공과금 및 부담금_운영'!$S$537+1)/$C$1,0))</f>
        <v>0</v>
      </c>
      <c r="AE29" s="587">
        <f>IF('제세공과금 및 부담금_운영'!$R$561="임차인부담",0,IF(MONTH(AE$3)=MONTH('Control Panel_운영'!$N$90),HLOOKUP(AE$16,'제세공과금 및 부담금_운영'!$B$537:$S$569,'제세공과금 및 부담금_운영'!$S$569-'제세공과금 및 부담금_운영'!$S$537+1)/$C$1,0))</f>
        <v>0</v>
      </c>
      <c r="AF29" s="587">
        <f>IF('제세공과금 및 부담금_운영'!$R$561="임차인부담",0,IF(MONTH(AF$3)=MONTH('Control Panel_운영'!$N$90),HLOOKUP(AF$16,'제세공과금 및 부담금_운영'!$B$537:$S$569,'제세공과금 및 부담금_운영'!$S$569-'제세공과금 및 부담금_운영'!$S$537+1)/$C$1,0))</f>
        <v>39238.086835267473</v>
      </c>
      <c r="AG29" s="587">
        <f>IF('제세공과금 및 부담금_운영'!$R$561="임차인부담",0,IF(MONTH(AG$3)=MONTH('Control Panel_운영'!$N$90),HLOOKUP(AG$16,'제세공과금 및 부담금_운영'!$B$537:$S$569,'제세공과금 및 부담금_운영'!$S$569-'제세공과금 및 부담금_운영'!$S$537+1)/$C$1,0))</f>
        <v>0</v>
      </c>
      <c r="AH29" s="587">
        <f>IF('제세공과금 및 부담금_운영'!$R$561="임차인부담",0,IF(MONTH(AH$3)=MONTH('Control Panel_운영'!$N$90),HLOOKUP(AH$16,'제세공과금 및 부담금_운영'!$B$537:$S$569,'제세공과금 및 부담금_운영'!$S$569-'제세공과금 및 부담금_운영'!$S$537+1)/$C$1,0))</f>
        <v>0</v>
      </c>
      <c r="AI29" s="587">
        <f>IF('제세공과금 및 부담금_운영'!$R$561="임차인부담",0,IF(MONTH(AI$3)=MONTH('Control Panel_운영'!$N$90),HLOOKUP(AI$16,'제세공과금 및 부담금_운영'!$B$537:$S$569,'제세공과금 및 부담금_운영'!$S$569-'제세공과금 및 부담금_운영'!$S$537+1)/$C$1,0))</f>
        <v>0</v>
      </c>
      <c r="AJ29" s="587">
        <f>IF('제세공과금 및 부담금_운영'!$R$561="임차인부담",0,IF(MONTH(AJ$3)=MONTH('Control Panel_운영'!$N$90),HLOOKUP(AJ$16,'제세공과금 및 부담금_운영'!$B$537:$S$569,'제세공과금 및 부담금_운영'!$S$569-'제세공과금 및 부담금_운영'!$S$537+1)/$C$1,0))</f>
        <v>0</v>
      </c>
      <c r="AK29" s="587">
        <f>IF('제세공과금 및 부담금_운영'!$R$561="임차인부담",0,IF(MONTH(AK$3)=MONTH('Control Panel_운영'!$N$90),HLOOKUP(AK$16,'제세공과금 및 부담금_운영'!$B$537:$S$569,'제세공과금 및 부담금_운영'!$S$569-'제세공과금 및 부담금_운영'!$S$537+1)/$C$1,0))</f>
        <v>0</v>
      </c>
      <c r="AL29" s="587">
        <f>IF('제세공과금 및 부담금_운영'!$R$561="임차인부담",0,IF(MONTH(AL$3)=MONTH('Control Panel_운영'!$N$90),HLOOKUP(AL$16,'제세공과금 및 부담금_운영'!$B$537:$S$569,'제세공과금 및 부담금_운영'!$S$569-'제세공과금 및 부담금_운영'!$S$537+1)/$C$1,0))</f>
        <v>0</v>
      </c>
      <c r="AM29" s="587">
        <f>IF('제세공과금 및 부담금_운영'!$R$561="임차인부담",0,IF(MONTH(AM$3)=MONTH('Control Panel_운영'!$N$90),HLOOKUP(AM$16,'제세공과금 및 부담금_운영'!$B$537:$S$569,'제세공과금 및 부담금_운영'!$S$569-'제세공과금 및 부담금_운영'!$S$537+1)/$C$1,0))</f>
        <v>0</v>
      </c>
      <c r="AN29" s="587">
        <f>IF('제세공과금 및 부담금_운영'!$R$561="임차인부담",0,IF(MONTH(AN$3)=MONTH('Control Panel_운영'!$N$90),HLOOKUP(AN$16,'제세공과금 및 부담금_운영'!$B$537:$S$569,'제세공과금 및 부담금_운영'!$S$569-'제세공과금 및 부담금_운영'!$S$537+1)/$C$1,0))</f>
        <v>0</v>
      </c>
      <c r="AO29" s="587">
        <f>IF('제세공과금 및 부담금_운영'!$R$561="임차인부담",0,IF(MONTH(AO$3)=MONTH('Control Panel_운영'!$N$90),HLOOKUP(AO$16,'제세공과금 및 부담금_운영'!$B$537:$S$569,'제세공과금 및 부담금_운영'!$S$569-'제세공과금 및 부담금_운영'!$S$537+1)/$C$1,0))</f>
        <v>0</v>
      </c>
      <c r="AP29" s="587">
        <f>IF('제세공과금 및 부담금_운영'!$R$561="임차인부담",0,IF(MONTH(AP$3)=MONTH('Control Panel_운영'!$N$90),HLOOKUP(AP$16,'제세공과금 및 부담금_운영'!$B$537:$S$569,'제세공과금 및 부담금_운영'!$S$569-'제세공과금 및 부담금_운영'!$S$537+1)/$C$1,0))</f>
        <v>0</v>
      </c>
      <c r="AQ29" s="587">
        <f>IF('제세공과금 및 부담금_운영'!$R$561="임차인부담",0,IF(MONTH(AQ$3)=MONTH('Control Panel_운영'!$N$90),HLOOKUP(AQ$16,'제세공과금 및 부담금_운영'!$B$537:$S$569,'제세공과금 및 부담금_운영'!$S$569-'제세공과금 및 부담금_운영'!$S$537+1)/$C$1,0))</f>
        <v>0</v>
      </c>
      <c r="AR29" s="587">
        <f>IF('제세공과금 및 부담금_운영'!$R$561="임차인부담",0,IF(MONTH(AR$3)=MONTH('Control Panel_운영'!$N$90),HLOOKUP(AR$16,'제세공과금 및 부담금_운영'!$B$537:$S$569,'제세공과금 및 부담금_운영'!$S$569-'제세공과금 및 부담금_운영'!$S$537+1)/$C$1,0))</f>
        <v>39238.086835267473</v>
      </c>
      <c r="AS29" s="587">
        <f>IF('제세공과금 및 부담금_운영'!$R$561="임차인부담",0,IF(MONTH(AS$3)=MONTH('Control Panel_운영'!$N$90),HLOOKUP(AS$16,'제세공과금 및 부담금_운영'!$B$537:$S$569,'제세공과금 및 부담금_운영'!$S$569-'제세공과금 및 부담금_운영'!$S$537+1)/$C$1,0))</f>
        <v>0</v>
      </c>
      <c r="AT29" s="587">
        <f>IF('제세공과금 및 부담금_운영'!$R$561="임차인부담",0,IF(MONTH(AT$3)=MONTH('Control Panel_운영'!$N$90),HLOOKUP(AT$16,'제세공과금 및 부담금_운영'!$B$537:$S$569,'제세공과금 및 부담금_운영'!$S$569-'제세공과금 및 부담금_운영'!$S$537+1)/$C$1,0))</f>
        <v>0</v>
      </c>
      <c r="AU29" s="587">
        <f>IF('제세공과금 및 부담금_운영'!$R$561="임차인부담",0,IF(MONTH(AU$3)=MONTH('Control Panel_운영'!$N$90),HLOOKUP(AU$16,'제세공과금 및 부담금_운영'!$B$537:$S$569,'제세공과금 및 부담금_운영'!$S$569-'제세공과금 및 부담금_운영'!$S$537+1)/$C$1,0))</f>
        <v>0</v>
      </c>
      <c r="AV29" s="587">
        <f>IF('제세공과금 및 부담금_운영'!$R$561="임차인부담",0,IF(MONTH(AV$3)=MONTH('Control Panel_운영'!$N$90),HLOOKUP(AV$16,'제세공과금 및 부담금_운영'!$B$537:$S$569,'제세공과금 및 부담금_운영'!$S$569-'제세공과금 및 부담금_운영'!$S$537+1)/$C$1,0))</f>
        <v>0</v>
      </c>
      <c r="AW29" s="587">
        <f>IF('제세공과금 및 부담금_운영'!$R$561="임차인부담",0,IF(MONTH(AW$3)=MONTH('Control Panel_운영'!$N$90),HLOOKUP(AW$16,'제세공과금 및 부담금_운영'!$B$537:$S$569,'제세공과금 및 부담금_운영'!$S$569-'제세공과금 및 부담금_운영'!$S$537+1)/$C$1,0))</f>
        <v>0</v>
      </c>
      <c r="AX29" s="587">
        <f>IF('제세공과금 및 부담금_운영'!$R$561="임차인부담",0,IF(MONTH(AX$3)=MONTH('Control Panel_운영'!$N$90),HLOOKUP(AX$16,'제세공과금 및 부담금_운영'!$B$537:$S$569,'제세공과금 및 부담금_운영'!$S$569-'제세공과금 및 부담금_운영'!$S$537+1)/$C$1,0))</f>
        <v>0</v>
      </c>
      <c r="AY29" s="587">
        <f>IF('제세공과금 및 부담금_운영'!$R$561="임차인부담",0,IF(MONTH(AY$3)=MONTH('Control Panel_운영'!$N$90),HLOOKUP(AY$16,'제세공과금 및 부담금_운영'!$B$537:$S$569,'제세공과금 및 부담금_운영'!$S$569-'제세공과금 및 부담금_운영'!$S$537+1)/$C$1,0))</f>
        <v>0</v>
      </c>
      <c r="AZ29" s="587">
        <f>IF('제세공과금 및 부담금_운영'!$R$561="임차인부담",0,IF(MONTH(AZ$3)=MONTH('Control Panel_운영'!$N$90),HLOOKUP(AZ$16,'제세공과금 및 부담금_운영'!$B$537:$S$569,'제세공과금 및 부담금_운영'!$S$569-'제세공과금 및 부담금_운영'!$S$537+1)/$C$1,0))</f>
        <v>0</v>
      </c>
      <c r="BA29" s="587">
        <f>IF('제세공과금 및 부담금_운영'!$R$561="임차인부담",0,IF(MONTH(BA$3)=MONTH('Control Panel_운영'!$N$90),HLOOKUP(BA$16,'제세공과금 및 부담금_운영'!$B$537:$S$569,'제세공과금 및 부담금_운영'!$S$569-'제세공과금 및 부담금_운영'!$S$537+1)/$C$1,0))</f>
        <v>0</v>
      </c>
      <c r="BB29" s="587">
        <f>IF('제세공과금 및 부담금_운영'!$R$561="임차인부담",0,IF(MONTH(BB$3)=MONTH('Control Panel_운영'!$N$90),HLOOKUP(BB$16,'제세공과금 및 부담금_운영'!$B$537:$S$569,'제세공과금 및 부담금_운영'!$S$569-'제세공과금 및 부담금_운영'!$S$537+1)/$C$1,0))</f>
        <v>0</v>
      </c>
      <c r="BC29" s="587">
        <f>IF('제세공과금 및 부담금_운영'!$R$561="임차인부담",0,IF(MONTH(BC$3)=MONTH('Control Panel_운영'!$N$90),HLOOKUP(BC$16,'제세공과금 및 부담금_운영'!$B$537:$S$569,'제세공과금 및 부담금_운영'!$S$569-'제세공과금 및 부담금_운영'!$S$537+1)/$C$1,0))</f>
        <v>0</v>
      </c>
      <c r="BD29" s="587">
        <f>IF('제세공과금 및 부담금_운영'!$R$561="임차인부담",0,IF(MONTH(BD$3)=MONTH('Control Panel_운영'!$N$90),HLOOKUP(BD$16,'제세공과금 및 부담금_운영'!$B$537:$S$569,'제세공과금 및 부담금_운영'!$S$569-'제세공과금 및 부담금_운영'!$S$537+1)/$C$1,0))</f>
        <v>39238.086835267473</v>
      </c>
      <c r="BE29" s="587">
        <f>IF('제세공과금 및 부담금_운영'!$R$561="임차인부담",0,IF(MONTH(BE$3)=MONTH('Control Panel_운영'!$N$90),HLOOKUP(BE$16,'제세공과금 및 부담금_운영'!$B$537:$S$569,'제세공과금 및 부담금_운영'!$S$569-'제세공과금 및 부담금_운영'!$S$537+1)/$C$1,0))</f>
        <v>0</v>
      </c>
      <c r="BF29" s="587">
        <f>IF('제세공과금 및 부담금_운영'!$R$561="임차인부담",0,IF(MONTH(BF$3)=MONTH('Control Panel_운영'!$N$90),HLOOKUP(BF$16,'제세공과금 및 부담금_운영'!$B$537:$S$569,'제세공과금 및 부담금_운영'!$S$569-'제세공과금 및 부담금_운영'!$S$537+1)/$C$1,0))</f>
        <v>0</v>
      </c>
      <c r="BG29" s="587">
        <f>IF('제세공과금 및 부담금_운영'!$R$561="임차인부담",0,IF(MONTH(BG$3)=MONTH('Control Panel_운영'!$N$90),HLOOKUP(BG$16,'제세공과금 및 부담금_운영'!$B$537:$S$569,'제세공과금 및 부담금_운영'!$S$569-'제세공과금 및 부담금_운영'!$S$537+1)/$C$1,0))</f>
        <v>0</v>
      </c>
      <c r="BH29" s="587">
        <f>IF('제세공과금 및 부담금_운영'!$R$561="임차인부담",0,IF(MONTH(BH$3)=MONTH('Control Panel_운영'!$N$90),HLOOKUP(BH$16,'제세공과금 및 부담금_운영'!$B$537:$S$569,'제세공과금 및 부담금_운영'!$S$569-'제세공과금 및 부담금_운영'!$S$537+1)/$C$1,0))</f>
        <v>0</v>
      </c>
      <c r="BI29" s="587">
        <f>IF('제세공과금 및 부담금_운영'!$R$561="임차인부담",0,IF(MONTH(BI$3)=MONTH('Control Panel_운영'!$N$90),HLOOKUP(BI$16,'제세공과금 및 부담금_운영'!$B$537:$S$569,'제세공과금 및 부담금_운영'!$S$569-'제세공과금 및 부담금_운영'!$S$537+1)/$C$1,0))</f>
        <v>0</v>
      </c>
      <c r="BJ29" s="587">
        <f>IF('제세공과금 및 부담금_운영'!$R$561="임차인부담",0,IF(MONTH(BJ$3)=MONTH('Control Panel_운영'!$N$90),HLOOKUP(BJ$16,'제세공과금 및 부담금_운영'!$B$537:$S$569,'제세공과금 및 부담금_운영'!$S$569-'제세공과금 및 부담금_운영'!$S$537+1)/$C$1,0))</f>
        <v>0</v>
      </c>
      <c r="BK29" s="587">
        <f>IF('제세공과금 및 부담금_운영'!$R$561="임차인부담",0,IF(MONTH(BK$3)=MONTH('Control Panel_운영'!$N$90),HLOOKUP(BK$16,'제세공과금 및 부담금_운영'!$B$537:$S$569,'제세공과금 및 부담금_운영'!$S$569-'제세공과금 및 부담금_운영'!$S$537+1)/$C$1,0))</f>
        <v>0</v>
      </c>
      <c r="BL29" s="587">
        <f>IF('제세공과금 및 부담금_운영'!$R$561="임차인부담",0,IF(MONTH(BL$3)=MONTH('Control Panel_운영'!$N$90),HLOOKUP(BL$16,'제세공과금 및 부담금_운영'!$B$537:$S$569,'제세공과금 및 부담금_운영'!$S$569-'제세공과금 및 부담금_운영'!$S$537+1)/$C$1,0))</f>
        <v>0</v>
      </c>
      <c r="BM29" s="587">
        <f>IF('제세공과금 및 부담금_운영'!$R$561="임차인부담",0,IF(MONTH(BM$3)=MONTH('Control Panel_운영'!$N$90),HLOOKUP(BM$16,'제세공과금 및 부담금_운영'!$B$537:$S$569,'제세공과금 및 부담금_운영'!$S$569-'제세공과금 및 부담금_운영'!$S$537+1)/$C$1,0))</f>
        <v>0</v>
      </c>
      <c r="BN29" s="587">
        <f>IF('제세공과금 및 부담금_운영'!$R$561="임차인부담",0,IF(MONTH(BN$3)=MONTH('Control Panel_운영'!$N$90),HLOOKUP(BN$16,'제세공과금 및 부담금_운영'!$B$537:$S$569,'제세공과금 및 부담금_운영'!$S$569-'제세공과금 및 부담금_운영'!$S$537+1)/$C$1,0))</f>
        <v>0</v>
      </c>
      <c r="BO29" s="587">
        <f>IF('제세공과금 및 부담금_운영'!$R$561="임차인부담",0,IF(MONTH(BO$3)=MONTH('Control Panel_운영'!$N$90),HLOOKUP(BO$16,'제세공과금 및 부담금_운영'!$B$537:$S$569,'제세공과금 및 부담금_운영'!$S$569-'제세공과금 및 부담금_운영'!$S$537+1)/$C$1,0))</f>
        <v>0</v>
      </c>
      <c r="BP29" s="587">
        <f>IF('제세공과금 및 부담금_운영'!$R$561="임차인부담",0,IF(MONTH(BP$3)=MONTH('Control Panel_운영'!$N$90),HLOOKUP(BP$16,'제세공과금 및 부담금_운영'!$B$537:$S$569,'제세공과금 및 부담금_운영'!$S$569-'제세공과금 및 부담금_운영'!$S$537+1)/$C$1,0))</f>
        <v>26158.724556844983</v>
      </c>
      <c r="BQ29" s="587">
        <f>IF('제세공과금 및 부담금_운영'!$R$561="임차인부담",0,IF(MONTH(BQ$3)=MONTH('Control Panel_운영'!$N$90),HLOOKUP(BQ$16,'제세공과금 및 부담금_운영'!$B$537:$S$569,'제세공과금 및 부담금_운영'!$S$569-'제세공과금 및 부담금_운영'!$S$537+1)/$C$1,0))</f>
        <v>0</v>
      </c>
      <c r="BR29" s="587">
        <f>IF('제세공과금 및 부담금_운영'!$R$561="임차인부담",0,IF(MONTH(BR$3)=MONTH('Control Panel_운영'!$N$90),HLOOKUP(BR$16,'제세공과금 및 부담금_운영'!$B$537:$S$569,'제세공과금 및 부담금_운영'!$S$569-'제세공과금 및 부담금_운영'!$S$537+1)/$C$1,0))</f>
        <v>0</v>
      </c>
      <c r="BS29" s="587">
        <f>IF('제세공과금 및 부담금_운영'!$R$561="임차인부담",0,IF(MONTH(BS$3)=MONTH('Control Panel_운영'!$N$90),HLOOKUP(BS$16,'제세공과금 및 부담금_운영'!$B$537:$S$569,'제세공과금 및 부담금_운영'!$S$569-'제세공과금 및 부담금_운영'!$S$537+1)/$C$1,0))</f>
        <v>0</v>
      </c>
      <c r="BT29" s="587">
        <f>IF('제세공과금 및 부담금_운영'!$R$561="임차인부담",0,IF(MONTH(BT$3)=MONTH('Control Panel_운영'!$N$90),HLOOKUP(BT$16,'제세공과금 및 부담금_운영'!$B$537:$S$569,'제세공과금 및 부담금_운영'!$S$569-'제세공과금 및 부담금_운영'!$S$537+1)/$C$1,0))</f>
        <v>0</v>
      </c>
      <c r="BU29" s="587">
        <f>IF('제세공과금 및 부담금_운영'!$R$561="임차인부담",0,IF(MONTH(BU$3)=MONTH('Control Panel_운영'!$N$90),HLOOKUP(BU$16,'제세공과금 및 부담금_운영'!$B$537:$S$569,'제세공과금 및 부담금_운영'!$S$569-'제세공과금 및 부담금_운영'!$S$537+1)/$C$1,0))</f>
        <v>0</v>
      </c>
      <c r="BV29" s="587">
        <f>IF('제세공과금 및 부담금_운영'!$R$561="임차인부담",0,IF(MONTH(BV$3)=MONTH('Control Panel_운영'!$N$90),HLOOKUP(BV$16,'제세공과금 및 부담금_운영'!$B$537:$S$569,'제세공과금 및 부담금_운영'!$S$569-'제세공과금 및 부담금_운영'!$S$537+1)/$C$1,0))</f>
        <v>0</v>
      </c>
      <c r="BW29" s="587">
        <f>IF('제세공과금 및 부담금_운영'!$R$561="임차인부담",0,IF(MONTH(BW$3)=MONTH('Control Panel_운영'!$N$90),HLOOKUP(BW$16,'제세공과금 및 부담금_운영'!$B$537:$S$569,'제세공과금 및 부담금_운영'!$S$569-'제세공과금 및 부담금_운영'!$S$537+1)/$C$1,0))</f>
        <v>0</v>
      </c>
      <c r="BX29" s="587">
        <f>IF('제세공과금 및 부담금_운영'!$R$561="임차인부담",0,IF(MONTH(BX$3)=MONTH('Control Panel_운영'!$N$90),HLOOKUP(BX$16,'제세공과금 및 부담금_운영'!$B$537:$S$569,'제세공과금 및 부담금_운영'!$S$569-'제세공과금 및 부담금_운영'!$S$537+1)/$C$1,0))</f>
        <v>0</v>
      </c>
      <c r="BY29" s="587">
        <f>IF('제세공과금 및 부담금_운영'!$R$561="임차인부담",0,IF(MONTH(BY$3)=MONTH('Control Panel_운영'!$N$90),HLOOKUP(BY$16,'제세공과금 및 부담금_운영'!$B$537:$S$569,'제세공과금 및 부담금_운영'!$S$569-'제세공과금 및 부담금_운영'!$S$537+1)/$C$1,0))</f>
        <v>0</v>
      </c>
      <c r="BZ29" s="587">
        <f>IF('제세공과금 및 부담금_운영'!$R$561="임차인부담",0,IF(MONTH(BZ$3)=MONTH('Control Panel_운영'!$N$90),HLOOKUP(BZ$16,'제세공과금 및 부담금_운영'!$B$537:$S$569,'제세공과금 및 부담금_운영'!$S$569-'제세공과금 및 부담금_운영'!$S$537+1)/$C$1,0))</f>
        <v>0</v>
      </c>
      <c r="CA29" s="587">
        <f>IF('제세공과금 및 부담금_운영'!$R$561="임차인부담",0,IF(MONTH(CA$3)=MONTH('Control Panel_운영'!$N$90),HLOOKUP(CA$16,'제세공과금 및 부담금_운영'!$B$537:$S$569,'제세공과금 및 부담금_운영'!$S$569-'제세공과금 및 부담금_운영'!$S$537+1)/$C$1,0))</f>
        <v>0</v>
      </c>
      <c r="CB29" s="587">
        <f>IF('제세공과금 및 부담금_운영'!$R$561="임차인부담",0,IF(MONTH(CB$3)=MONTH('Control Panel_운영'!$N$90),HLOOKUP(CB$16,'제세공과금 및 부담금_운영'!$B$537:$S$569,'제세공과금 및 부담금_운영'!$S$569-'제세공과금 및 부담금_운영'!$S$537+1)/$C$1,0))</f>
        <v>39238.086835267473</v>
      </c>
      <c r="CC29" s="587">
        <f>IF('제세공과금 및 부담금_운영'!$R$561="임차인부담",0,IF(MONTH(CC$3)=MONTH('Control Panel_운영'!$N$90),HLOOKUP(CC$16,'제세공과금 및 부담금_운영'!$B$537:$S$569,'제세공과금 및 부담금_운영'!$S$569-'제세공과금 및 부담금_운영'!$S$537+1)/$C$1,0))</f>
        <v>0</v>
      </c>
      <c r="CD29" s="587">
        <f>IF('제세공과금 및 부담금_운영'!$R$561="임차인부담",0,IF(MONTH(CD$3)=MONTH('Control Panel_운영'!$N$90),HLOOKUP(CD$16,'제세공과금 및 부담금_운영'!$B$537:$S$569,'제세공과금 및 부담금_운영'!$S$569-'제세공과금 및 부담금_운영'!$S$537+1)/$C$1,0))</f>
        <v>0</v>
      </c>
      <c r="CE29" s="587">
        <f>IF('제세공과금 및 부담금_운영'!$R$561="임차인부담",0,IF(MONTH(CE$3)=MONTH('Control Panel_운영'!$N$90),HLOOKUP(CE$16,'제세공과금 및 부담금_운영'!$B$537:$S$569,'제세공과금 및 부담금_운영'!$S$569-'제세공과금 및 부담금_운영'!$S$537+1)/$C$1,0))</f>
        <v>0</v>
      </c>
      <c r="CF29" s="587">
        <f>IF('제세공과금 및 부담금_운영'!$R$561="임차인부담",0,IF(MONTH(CF$3)=MONTH('Control Panel_운영'!$N$90),HLOOKUP(CF$16,'제세공과금 및 부담금_운영'!$B$537:$S$569,'제세공과금 및 부담금_운영'!$S$569-'제세공과금 및 부담금_운영'!$S$537+1)/$C$1,0))</f>
        <v>0</v>
      </c>
      <c r="CG29" s="587">
        <f>IF('제세공과금 및 부담금_운영'!$R$561="임차인부담",0,IF(MONTH(CG$3)=MONTH('Control Panel_운영'!$N$90),HLOOKUP(CG$16,'제세공과금 및 부담금_운영'!$B$537:$S$569,'제세공과금 및 부담금_운영'!$S$569-'제세공과금 및 부담금_운영'!$S$537+1)/$C$1,0))</f>
        <v>0</v>
      </c>
      <c r="CH29" s="587">
        <f>IF('제세공과금 및 부담금_운영'!$R$561="임차인부담",0,IF(MONTH(CH$3)=MONTH('Control Panel_운영'!$N$90),HLOOKUP(CH$16,'제세공과금 및 부담금_운영'!$B$537:$S$569,'제세공과금 및 부담금_운영'!$S$569-'제세공과금 및 부담금_운영'!$S$537+1)/$C$1,0))</f>
        <v>0</v>
      </c>
      <c r="CI29" s="587">
        <f>IF('제세공과금 및 부담금_운영'!$R$561="임차인부담",0,IF(MONTH(CI$3)=MONTH('Control Panel_운영'!$N$90),HLOOKUP(CI$16,'제세공과금 및 부담금_운영'!$B$537:$S$569,'제세공과금 및 부담금_운영'!$S$569-'제세공과금 및 부담금_운영'!$S$537+1)/$C$1,0))</f>
        <v>0</v>
      </c>
      <c r="CJ29" s="587">
        <f>IF('제세공과금 및 부담금_운영'!$R$561="임차인부담",0,IF(MONTH(CJ$3)=MONTH('Control Panel_운영'!$N$90),HLOOKUP(CJ$16,'제세공과금 및 부담금_운영'!$B$537:$S$569,'제세공과금 및 부담금_운영'!$S$569-'제세공과금 및 부담금_운영'!$S$537+1)/$C$1,0))</f>
        <v>0</v>
      </c>
      <c r="CK29" s="587">
        <f>IF('제세공과금 및 부담금_운영'!$R$561="임차인부담",0,IF(MONTH(CK$3)=MONTH('Control Panel_운영'!$N$90),HLOOKUP(CK$16,'제세공과금 및 부담금_운영'!$B$537:$S$569,'제세공과금 및 부담금_운영'!$S$569-'제세공과금 및 부담금_운영'!$S$537+1)/$C$1,0))</f>
        <v>0</v>
      </c>
      <c r="CL29" s="587">
        <f>IF('제세공과금 및 부담금_운영'!$R$561="임차인부담",0,IF(MONTH(CL$3)=MONTH('Control Panel_운영'!$N$90),HLOOKUP(CL$16,'제세공과금 및 부담금_운영'!$B$537:$S$569,'제세공과금 및 부담금_운영'!$S$569-'제세공과금 및 부담금_운영'!$S$537+1)/$C$1,0))</f>
        <v>0</v>
      </c>
      <c r="CM29" s="587">
        <f>IF('제세공과금 및 부담금_운영'!$R$561="임차인부담",0,IF(MONTH(CM$3)=MONTH('Control Panel_운영'!$N$90),HLOOKUP(CM$16,'제세공과금 및 부담금_운영'!$B$537:$S$569,'제세공과금 및 부담금_운영'!$S$569-'제세공과금 및 부담금_운영'!$S$537+1)/$C$1,0))</f>
        <v>0</v>
      </c>
      <c r="CN29" s="587">
        <f>IF('제세공과금 및 부담금_운영'!$R$561="임차인부담",0,IF(MONTH(CN$3)=MONTH('Control Panel_운영'!$N$90),HLOOKUP(CN$16,'제세공과금 및 부담금_운영'!$B$537:$S$569,'제세공과금 및 부담금_운영'!$S$569-'제세공과금 및 부담금_운영'!$S$537+1)/$C$1,0))</f>
        <v>0.56899999999999995</v>
      </c>
      <c r="CO29" s="587">
        <f>IF('제세공과금 및 부담금_운영'!$R$561="임차인부담",0,IF(MONTH(CO$3)=MONTH('Control Panel_운영'!$N$90),HLOOKUP(CO$16,'제세공과금 및 부담금_운영'!$B$537:$S$569,'제세공과금 및 부담금_운영'!$S$569-'제세공과금 및 부담금_운영'!$S$537+1)/$C$1,0))</f>
        <v>0</v>
      </c>
      <c r="CP29" s="587">
        <f>IF('제세공과금 및 부담금_운영'!$R$561="임차인부담",0,IF(MONTH(CP$3)=MONTH('Control Panel_운영'!$N$90),HLOOKUP(CP$16,'제세공과금 및 부담금_운영'!$B$537:$S$569,'제세공과금 및 부담금_운영'!$S$569-'제세공과금 및 부담금_운영'!$S$537+1)/$C$1,0))</f>
        <v>0</v>
      </c>
      <c r="CQ29" s="587">
        <f>IF('제세공과금 및 부담금_운영'!$R$561="임차인부담",0,IF(MONTH(CQ$3)=MONTH('Control Panel_운영'!$N$90),HLOOKUP(CQ$16,'제세공과금 및 부담금_운영'!$B$537:$S$569,'제세공과금 및 부담금_운영'!$S$569-'제세공과금 및 부담금_운영'!$S$537+1)/$C$1,0))</f>
        <v>0</v>
      </c>
      <c r="CR29" s="587">
        <f>IF('제세공과금 및 부담금_운영'!$R$561="임차인부담",0,IF(MONTH(CR$3)=MONTH('Control Panel_운영'!$N$90),HLOOKUP(CR$16,'제세공과금 및 부담금_운영'!$B$537:$S$569,'제세공과금 및 부담금_운영'!$S$569-'제세공과금 및 부담금_운영'!$S$537+1)/$C$1,0))</f>
        <v>0</v>
      </c>
      <c r="CS29" s="587">
        <f>IF('제세공과금 및 부담금_운영'!$R$561="임차인부담",0,IF(MONTH(CS$3)=MONTH('Control Panel_운영'!$N$90),HLOOKUP(CS$16,'제세공과금 및 부담금_운영'!$B$537:$S$569,'제세공과금 및 부담금_운영'!$S$569-'제세공과금 및 부담금_운영'!$S$537+1)/$C$1,0))</f>
        <v>0</v>
      </c>
      <c r="CT29" s="587">
        <f>IF('제세공과금 및 부담금_운영'!$R$561="임차인부담",0,IF(MONTH(CT$3)=MONTH('Control Panel_운영'!$N$90),HLOOKUP(CT$16,'제세공과금 및 부담금_운영'!$B$537:$S$569,'제세공과금 및 부담금_운영'!$S$569-'제세공과금 및 부담금_운영'!$S$537+1)/$C$1,0))</f>
        <v>0</v>
      </c>
      <c r="CU29" s="587">
        <f>IF('제세공과금 및 부담금_운영'!$R$561="임차인부담",0,IF(MONTH(CU$3)=MONTH('Control Panel_운영'!$N$90),HLOOKUP(CU$16,'제세공과금 및 부담금_운영'!$B$537:$S$569,'제세공과금 및 부담금_운영'!$S$569-'제세공과금 및 부담금_운영'!$S$537+1)/$C$1,0))</f>
        <v>0</v>
      </c>
      <c r="CV29" s="587">
        <f>IF('제세공과금 및 부담금_운영'!$R$561="임차인부담",0,IF(MONTH(CV$3)=MONTH('Control Panel_운영'!$N$90),HLOOKUP(CV$16,'제세공과금 및 부담금_운영'!$B$537:$S$569,'제세공과금 및 부담금_운영'!$S$569-'제세공과금 및 부담금_운영'!$S$537+1)/$C$1,0))</f>
        <v>0</v>
      </c>
      <c r="CW29" s="587">
        <f>IF('제세공과금 및 부담금_운영'!$R$561="임차인부담",0,IF(MONTH(CW$3)=MONTH('Control Panel_운영'!$N$90),HLOOKUP(CW$16,'제세공과금 및 부담금_운영'!$B$537:$S$569,'제세공과금 및 부담금_운영'!$S$569-'제세공과금 및 부담금_운영'!$S$537+1)/$C$1,0))</f>
        <v>0</v>
      </c>
      <c r="CX29" s="587">
        <f>IF('제세공과금 및 부담금_운영'!$R$561="임차인부담",0,IF(MONTH(CX$3)=MONTH('Control Panel_운영'!$N$90),HLOOKUP(CX$16,'제세공과금 및 부담금_운영'!$B$537:$S$569,'제세공과금 및 부담금_운영'!$S$569-'제세공과금 및 부담금_운영'!$S$537+1)/$C$1,0))</f>
        <v>0</v>
      </c>
      <c r="CY29" s="587">
        <f>IF('제세공과금 및 부담금_운영'!$R$561="임차인부담",0,IF(MONTH(CY$3)=MONTH('Control Panel_운영'!$N$90),HLOOKUP(CY$16,'제세공과금 및 부담금_운영'!$B$537:$S$569,'제세공과금 및 부담금_운영'!$S$569-'제세공과금 및 부담금_운영'!$S$537+1)/$C$1,0))</f>
        <v>0</v>
      </c>
      <c r="CZ29" s="587">
        <f>IF('제세공과금 및 부담금_운영'!$R$561="임차인부담",0,IF(MONTH(CZ$3)=MONTH('Control Panel_운영'!$N$90),HLOOKUP(CZ$16,'제세공과금 및 부담금_운영'!$B$537:$S$569,'제세공과금 및 부담금_운영'!$S$569-'제세공과금 및 부담금_운영'!$S$537+1)/$C$1,0))</f>
        <v>0.56899999999999995</v>
      </c>
      <c r="DA29" s="587">
        <f>IF('제세공과금 및 부담금_운영'!$R$561="임차인부담",0,IF(MONTH(DA$3)=MONTH('Control Panel_운영'!$N$90),HLOOKUP(DA$16,'제세공과금 및 부담금_운영'!$B$537:$S$569,'제세공과금 및 부담금_운영'!$S$569-'제세공과금 및 부담금_운영'!$S$537+1)/$C$1,0))</f>
        <v>0</v>
      </c>
      <c r="DB29" s="587">
        <f>IF('제세공과금 및 부담금_운영'!$R$561="임차인부담",0,IF(MONTH(DB$3)=MONTH('Control Panel_운영'!$N$90),HLOOKUP(DB$16,'제세공과금 및 부담금_운영'!$B$537:$S$569,'제세공과금 및 부담금_운영'!$S$569-'제세공과금 및 부담금_운영'!$S$537+1)/$C$1,0))</f>
        <v>0</v>
      </c>
      <c r="DC29" s="587">
        <f>IF('제세공과금 및 부담금_운영'!$R$561="임차인부담",0,IF(MONTH(DC$3)=MONTH('Control Panel_운영'!$N$90),HLOOKUP(DC$16,'제세공과금 및 부담금_운영'!$B$537:$S$569,'제세공과금 및 부담금_운영'!$S$569-'제세공과금 및 부담금_운영'!$S$537+1)/$C$1,0))</f>
        <v>0</v>
      </c>
      <c r="DD29" s="587">
        <f>IF('제세공과금 및 부담금_운영'!$R$561="임차인부담",0,IF(MONTH(DD$3)=MONTH('Control Panel_운영'!$N$90),HLOOKUP(DD$16,'제세공과금 및 부담금_운영'!$B$537:$S$569,'제세공과금 및 부담금_운영'!$S$569-'제세공과금 및 부담금_운영'!$S$537+1)/$C$1,0))</f>
        <v>0</v>
      </c>
      <c r="DE29" s="587">
        <f>IF('제세공과금 및 부담금_운영'!$R$561="임차인부담",0,IF(MONTH(DE$3)=MONTH('Control Panel_운영'!$N$90),HLOOKUP(DE$16,'제세공과금 및 부담금_운영'!$B$537:$S$569,'제세공과금 및 부담금_운영'!$S$569-'제세공과금 및 부담금_운영'!$S$537+1)/$C$1,0))</f>
        <v>0</v>
      </c>
      <c r="DF29" s="587">
        <f>IF('제세공과금 및 부담금_운영'!$R$561="임차인부담",0,IF(MONTH(DF$3)=MONTH('Control Panel_운영'!$N$90),HLOOKUP(DF$16,'제세공과금 및 부담금_운영'!$B$537:$S$569,'제세공과금 및 부담금_운영'!$S$569-'제세공과금 및 부담금_운영'!$S$537+1)/$C$1,0))</f>
        <v>0</v>
      </c>
      <c r="DG29" s="587">
        <f>IF('제세공과금 및 부담금_운영'!$R$561="임차인부담",0,IF(MONTH(DG$3)=MONTH('Control Panel_운영'!$N$90),HLOOKUP(DG$16,'제세공과금 및 부담금_운영'!$B$537:$S$569,'제세공과금 및 부담금_운영'!$S$569-'제세공과금 및 부담금_운영'!$S$537+1)/$C$1,0))</f>
        <v>0</v>
      </c>
      <c r="DH29" s="587">
        <f>IF('제세공과금 및 부담금_운영'!$R$561="임차인부담",0,IF(MONTH(DH$3)=MONTH('Control Panel_운영'!$N$90),HLOOKUP(DH$16,'제세공과금 및 부담금_운영'!$B$537:$S$569,'제세공과금 및 부담금_운영'!$S$569-'제세공과금 및 부담금_운영'!$S$537+1)/$C$1,0))</f>
        <v>0</v>
      </c>
      <c r="DI29" s="587">
        <f>IF('제세공과금 및 부담금_운영'!$R$561="임차인부담",0,IF(MONTH(DI$3)=MONTH('Control Panel_운영'!$N$90),HLOOKUP(DI$16,'제세공과금 및 부담금_운영'!$B$537:$S$569,'제세공과금 및 부담금_운영'!$S$569-'제세공과금 및 부담금_운영'!$S$537+1)/$C$1,0))</f>
        <v>0</v>
      </c>
      <c r="DJ29" s="587">
        <f>IF('제세공과금 및 부담금_운영'!$R$561="임차인부담",0,IF(MONTH(DJ$3)=MONTH('Control Panel_운영'!$N$90),HLOOKUP(DJ$16,'제세공과금 및 부담금_운영'!$B$537:$S$569,'제세공과금 및 부담금_운영'!$S$569-'제세공과금 및 부담금_운영'!$S$537+1)/$C$1,0))</f>
        <v>0</v>
      </c>
      <c r="DK29" s="587">
        <f>IF('제세공과금 및 부담금_운영'!$R$561="임차인부담",0,IF(MONTH(DK$3)=MONTH('Control Panel_운영'!$N$90),HLOOKUP(DK$16,'제세공과금 및 부담금_운영'!$B$537:$S$569,'제세공과금 및 부담금_운영'!$S$569-'제세공과금 및 부담금_운영'!$S$537+1)/$C$1,0))</f>
        <v>0</v>
      </c>
      <c r="DL29" s="587">
        <f>IF('제세공과금 및 부담금_운영'!$R$561="임차인부담",0,IF(MONTH(DL$3)=MONTH('Control Panel_운영'!$N$90),HLOOKUP(DL$16,'제세공과금 및 부담금_운영'!$B$537:$S$569,'제세공과금 및 부담금_운영'!$S$569-'제세공과금 및 부담금_운영'!$S$537+1)/$C$1,0))</f>
        <v>0.56899999999999995</v>
      </c>
      <c r="DM29" s="587">
        <f>IF('제세공과금 및 부담금_운영'!$R$561="임차인부담",0,IF(MONTH(DM$3)=MONTH('Control Panel_운영'!$N$90),HLOOKUP(DM$16,'제세공과금 및 부담금_운영'!$B$537:$S$569,'제세공과금 및 부담금_운영'!$S$569-'제세공과금 및 부담금_운영'!$S$537+1)/$C$1,0))</f>
        <v>0</v>
      </c>
      <c r="DN29" s="587">
        <f>IF('제세공과금 및 부담금_운영'!$R$561="임차인부담",0,IF(MONTH(DN$3)=MONTH('Control Panel_운영'!$N$90),HLOOKUP(DN$16,'제세공과금 및 부담금_운영'!$B$537:$S$569,'제세공과금 및 부담금_운영'!$S$569-'제세공과금 및 부담금_운영'!$S$537+1)/$C$1,0))</f>
        <v>0</v>
      </c>
      <c r="DO29" s="587">
        <f>IF('제세공과금 및 부담금_운영'!$R$561="임차인부담",0,IF(MONTH(DO$3)=MONTH('Control Panel_운영'!$N$90),HLOOKUP(DO$16,'제세공과금 및 부담금_운영'!$B$537:$S$569,'제세공과금 및 부담금_운영'!$S$569-'제세공과금 및 부담금_운영'!$S$537+1)/$C$1,0))</f>
        <v>0</v>
      </c>
      <c r="DP29" s="587">
        <f>IF('제세공과금 및 부담금_운영'!$R$561="임차인부담",0,IF(MONTH(DP$3)=MONTH('Control Panel_운영'!$N$90),HLOOKUP(DP$16,'제세공과금 및 부담금_운영'!$B$537:$S$569,'제세공과금 및 부담금_운영'!$S$569-'제세공과금 및 부담금_운영'!$S$537+1)/$C$1,0))</f>
        <v>0</v>
      </c>
      <c r="DQ29" s="587">
        <f>IF('제세공과금 및 부담금_운영'!$R$561="임차인부담",0,IF(MONTH(DQ$3)=MONTH('Control Panel_운영'!$N$90),HLOOKUP(DQ$16,'제세공과금 및 부담금_운영'!$B$537:$S$569,'제세공과금 및 부담금_운영'!$S$569-'제세공과금 및 부담금_운영'!$S$537+1)/$C$1,0))</f>
        <v>0</v>
      </c>
      <c r="DR29" s="587">
        <f>IF('제세공과금 및 부담금_운영'!$R$561="임차인부담",0,IF(MONTH(DR$3)=MONTH('Control Panel_운영'!$N$90),HLOOKUP(DR$16,'제세공과금 및 부담금_운영'!$B$537:$S$569,'제세공과금 및 부담금_운영'!$S$569-'제세공과금 및 부담금_운영'!$S$537+1)/$C$1,0))</f>
        <v>0</v>
      </c>
      <c r="DS29" s="587">
        <f>IF('제세공과금 및 부담금_운영'!$R$561="임차인부담",0,IF(MONTH(DS$3)=MONTH('Control Panel_운영'!$N$90),HLOOKUP(DS$16,'제세공과금 및 부담금_운영'!$B$537:$S$569,'제세공과금 및 부담금_운영'!$S$569-'제세공과금 및 부담금_운영'!$S$537+1)/$C$1,0))</f>
        <v>0</v>
      </c>
      <c r="DT29" s="587">
        <f>IF('제세공과금 및 부담금_운영'!$R$561="임차인부담",0,IF(MONTH(DT$3)=MONTH('Control Panel_운영'!$N$90),HLOOKUP(DT$16,'제세공과금 및 부담금_운영'!$B$537:$S$569,'제세공과금 및 부담금_운영'!$S$569-'제세공과금 및 부담금_운영'!$S$537+1)/$C$1,0))</f>
        <v>0</v>
      </c>
      <c r="DU29" s="587">
        <f>IF('제세공과금 및 부담금_운영'!$R$561="임차인부담",0,IF(MONTH(DU$3)=MONTH('Control Panel_운영'!$N$90),HLOOKUP(DU$16,'제세공과금 및 부담금_운영'!$B$537:$S$569,'제세공과금 및 부담금_운영'!$S$569-'제세공과금 및 부담금_운영'!$S$537+1)/$C$1,0))</f>
        <v>0</v>
      </c>
      <c r="DV29" s="587">
        <f>IF('제세공과금 및 부담금_운영'!$R$561="임차인부담",0,IF(MONTH(DV$3)=MONTH('Control Panel_운영'!$N$90),HLOOKUP(DV$16,'제세공과금 및 부담금_운영'!$B$537:$S$569,'제세공과금 및 부담금_운영'!$S$569-'제세공과금 및 부담금_운영'!$S$537+1)/$C$1,0))</f>
        <v>0</v>
      </c>
    </row>
    <row r="30" spans="1:126" s="64" customFormat="1" outlineLevel="1" x14ac:dyDescent="0.4">
      <c r="A30" s="724"/>
      <c r="B30" s="598"/>
      <c r="C30" s="607" t="str">
        <f>'제세공과금 및 부담금_운영'!$A$590</f>
        <v>도로점용료</v>
      </c>
      <c r="D30" s="608"/>
      <c r="E30" s="804" t="s">
        <v>94</v>
      </c>
      <c r="F30" s="586">
        <f>IF('제세공과금 및 부담금_운영'!$R$606="임차인부담",0,IF(F$2=0,$D32,IF(AND(YEAR(F$3)=F$16,MONTH(F$3)=1),HLOOKUP(F$16,'제세공과금 및 부담금_운영'!$B$591:$S$614,'제세공과금 및 부담금_운영'!$S$606-'제세공과금 및 부담금_운영'!$S$591+1)/$C$1,E$32)))</f>
        <v>0</v>
      </c>
      <c r="G30" s="587">
        <f>IF('제세공과금 및 부담금_운영'!$R$606="임차인부담",0,IF(G$2=0,$D32,IF(AND(YEAR(G$3)=G$16,MONTH(G$3)=1),HLOOKUP(G$16,'제세공과금 및 부담금_운영'!$B$591:$S$614,'제세공과금 및 부담금_운영'!$S$606-'제세공과금 및 부담금_운영'!$S$591+1)/$C$1,F$32)))</f>
        <v>0</v>
      </c>
      <c r="H30" s="587">
        <f>IF('제세공과금 및 부담금_운영'!$R$606="임차인부담",0,IF(H$2=0,$D32,IF(AND(YEAR(H$3)=H$16,MONTH(H$3)=1),HLOOKUP(H$16,'제세공과금 및 부담금_운영'!$B$591:$S$614,'제세공과금 및 부담금_운영'!$S$606-'제세공과금 및 부담금_운영'!$S$591+1)/$C$1,G$32)))</f>
        <v>0</v>
      </c>
      <c r="I30" s="587">
        <f>IF('제세공과금 및 부담금_운영'!$R$606="임차인부담",0,IF(I$2=0,$D32,IF(AND(YEAR(I$3)=I$16,MONTH(I$3)=1),HLOOKUP(I$16,'제세공과금 및 부담금_운영'!$B$591:$S$614,'제세공과금 및 부담금_운영'!$S$606-'제세공과금 및 부담금_운영'!$S$591+1)/$C$1,H$32)))</f>
        <v>0</v>
      </c>
      <c r="J30" s="587">
        <f>IF('제세공과금 및 부담금_운영'!$R$606="임차인부담",0,IF(J$2=0,$D32,IF(AND(YEAR(J$3)=J$16,MONTH(J$3)=1),HLOOKUP(J$16,'제세공과금 및 부담금_운영'!$B$591:$S$614,'제세공과금 및 부담금_운영'!$S$606-'제세공과금 및 부담금_운영'!$S$591+1)/$C$1,I$32)))</f>
        <v>0</v>
      </c>
      <c r="K30" s="587">
        <f>IF('제세공과금 및 부담금_운영'!$R$606="임차인부담",0,IF(K$2=0,$D32,IF(AND(YEAR(K$3)=K$16,MONTH(K$3)=1),HLOOKUP(K$16,'제세공과금 및 부담금_운영'!$B$591:$S$614,'제세공과금 및 부담금_운영'!$S$606-'제세공과금 및 부담금_운영'!$S$591+1)/$C$1,J$32)))</f>
        <v>0</v>
      </c>
      <c r="L30" s="587">
        <f>IF('제세공과금 및 부담금_운영'!$R$606="임차인부담",0,IF(L$2=0,$D32,IF(AND(YEAR(L$3)=L$16,MONTH(L$3)=1),HLOOKUP(L$16,'제세공과금 및 부담금_운영'!$B$591:$S$614,'제세공과금 및 부담금_운영'!$S$606-'제세공과금 및 부담금_운영'!$S$591+1)/$C$1,K$32)))</f>
        <v>0</v>
      </c>
      <c r="M30" s="587">
        <f>IF('제세공과금 및 부담금_운영'!$R$606="임차인부담",0,IF(M$2=0,$D32,IF(AND(YEAR(M$3)=M$16,MONTH(M$3)=1),HLOOKUP(M$16,'제세공과금 및 부담금_운영'!$B$591:$S$614,'제세공과금 및 부담금_운영'!$S$606-'제세공과금 및 부담금_운영'!$S$591+1)/$C$1,L$32)))</f>
        <v>0</v>
      </c>
      <c r="N30" s="587">
        <f>IF('제세공과금 및 부담금_운영'!$R$606="임차인부담",0,IF(N$2=0,$D32,IF(AND(YEAR(N$3)=N$16,MONTH(N$3)=1),HLOOKUP(N$16,'제세공과금 및 부담금_운영'!$B$591:$S$614,'제세공과금 및 부담금_운영'!$S$606-'제세공과금 및 부담금_운영'!$S$591+1)/$C$1,M$32)))</f>
        <v>0</v>
      </c>
      <c r="O30" s="587">
        <f>IF('제세공과금 및 부담금_운영'!$R$606="임차인부담",0,IF(O$2=0,$D32,IF(AND(YEAR(O$3)=O$16,MONTH(O$3)=1),HLOOKUP(O$16,'제세공과금 및 부담금_운영'!$B$591:$S$614,'제세공과금 및 부담금_운영'!$S$606-'제세공과금 및 부담금_운영'!$S$591+1)/$C$1,N$32)))</f>
        <v>0</v>
      </c>
      <c r="P30" s="587">
        <f>IF('제세공과금 및 부담금_운영'!$R$606="임차인부담",0,IF(P$2=0,$D32,IF(AND(YEAR(P$3)=P$16,MONTH(P$3)=1),HLOOKUP(P$16,'제세공과금 및 부담금_운영'!$B$591:$S$614,'제세공과금 및 부담금_운영'!$S$606-'제세공과금 및 부담금_운영'!$S$591+1)/$C$1,O$32)))</f>
        <v>0</v>
      </c>
      <c r="Q30" s="587">
        <f>IF('제세공과금 및 부담금_운영'!$R$606="임차인부담",0,IF(Q$2=0,$D32,IF(AND(YEAR(Q$3)=Q$16,MONTH(Q$3)=1),HLOOKUP(Q$16,'제세공과금 및 부담금_운영'!$B$591:$S$614,'제세공과금 및 부담금_운영'!$S$606-'제세공과금 및 부담금_운영'!$S$591+1)/$C$1,P$32)))</f>
        <v>0</v>
      </c>
      <c r="R30" s="587">
        <f>IF('제세공과금 및 부담금_운영'!$R$606="임차인부담",0,IF(R$2=0,$D32,IF(AND(YEAR(R$3)=R$16,MONTH(R$3)=1),HLOOKUP(R$16,'제세공과금 및 부담금_운영'!$B$591:$S$614,'제세공과금 및 부담금_운영'!$S$606-'제세공과금 및 부담금_운영'!$S$591+1)/$C$1,Q$32)))</f>
        <v>0</v>
      </c>
      <c r="S30" s="587">
        <f>IF('제세공과금 및 부담금_운영'!$R$606="임차인부담",0,IF(S$2=0,$D32,IF(AND(YEAR(S$3)=S$16,MONTH(S$3)=1),HLOOKUP(S$16,'제세공과금 및 부담금_운영'!$B$591:$S$614,'제세공과금 및 부담금_운영'!$S$606-'제세공과금 및 부담금_운영'!$S$591+1)/$C$1,R$32)))</f>
        <v>0</v>
      </c>
      <c r="T30" s="587">
        <f>IF('제세공과금 및 부담금_운영'!$R$606="임차인부담",0,IF(T$2=0,$D32,IF(AND(YEAR(T$3)=T$16,MONTH(T$3)=1),HLOOKUP(T$16,'제세공과금 및 부담금_운영'!$B$591:$S$614,'제세공과금 및 부담금_운영'!$S$606-'제세공과금 및 부담금_운영'!$S$591+1)/$C$1,S$32)))</f>
        <v>0</v>
      </c>
      <c r="U30" s="587">
        <f>IF('제세공과금 및 부담금_운영'!$R$606="임차인부담",0,IF(U$2=0,$D32,IF(AND(YEAR(U$3)=U$16,MONTH(U$3)=1),HLOOKUP(U$16,'제세공과금 및 부담금_운영'!$B$591:$S$614,'제세공과금 및 부담금_운영'!$S$606-'제세공과금 및 부담금_운영'!$S$591+1)/$C$1,T$32)))</f>
        <v>0</v>
      </c>
      <c r="V30" s="587">
        <f>IF('제세공과금 및 부담금_운영'!$R$606="임차인부담",0,IF(V$2=0,$D32,IF(AND(YEAR(V$3)=V$16,MONTH(V$3)=1),HLOOKUP(V$16,'제세공과금 및 부담금_운영'!$B$591:$S$614,'제세공과금 및 부담금_운영'!$S$606-'제세공과금 및 부담금_운영'!$S$591+1)/$C$1,U$32)))</f>
        <v>0</v>
      </c>
      <c r="W30" s="587">
        <f>IF('제세공과금 및 부담금_운영'!$R$606="임차인부담",0,IF(W$2=0,$D32,IF(AND(YEAR(W$3)=W$16,MONTH(W$3)=1),HLOOKUP(W$16,'제세공과금 및 부담금_운영'!$B$591:$S$614,'제세공과금 및 부담금_운영'!$S$606-'제세공과금 및 부담금_운영'!$S$591+1)/$C$1,V$32)))</f>
        <v>0</v>
      </c>
      <c r="X30" s="587">
        <f>IF('제세공과금 및 부담금_운영'!$R$606="임차인부담",0,IF(X$2=0,$D32,IF(AND(YEAR(X$3)=X$16,MONTH(X$3)=1),HLOOKUP(X$16,'제세공과금 및 부담금_운영'!$B$591:$S$614,'제세공과금 및 부담금_운영'!$S$606-'제세공과금 및 부담금_운영'!$S$591+1)/$C$1,W$32)))</f>
        <v>0</v>
      </c>
      <c r="Y30" s="587">
        <f>IF('제세공과금 및 부담금_운영'!$R$606="임차인부담",0,IF(Y$2=0,$D32,IF(AND(YEAR(Y$3)=Y$16,MONTH(Y$3)=1),HLOOKUP(Y$16,'제세공과금 및 부담금_운영'!$B$591:$S$614,'제세공과금 및 부담금_운영'!$S$606-'제세공과금 및 부담금_운영'!$S$591+1)/$C$1,X$32)))</f>
        <v>0</v>
      </c>
      <c r="Z30" s="587">
        <f>IF('제세공과금 및 부담금_운영'!$R$606="임차인부담",0,IF(Z$2=0,$D32,IF(AND(YEAR(Z$3)=Z$16,MONTH(Z$3)=1),HLOOKUP(Z$16,'제세공과금 및 부담금_운영'!$B$591:$S$614,'제세공과금 및 부담금_운영'!$S$606-'제세공과금 및 부담금_운영'!$S$591+1)/$C$1,Y$32)))</f>
        <v>0</v>
      </c>
      <c r="AA30" s="587">
        <f>IF('제세공과금 및 부담금_운영'!$R$606="임차인부담",0,IF(AA$2=0,$D32,IF(AND(YEAR(AA$3)=AA$16,MONTH(AA$3)=1),HLOOKUP(AA$16,'제세공과금 및 부담금_운영'!$B$591:$S$614,'제세공과금 및 부담금_운영'!$S$606-'제세공과금 및 부담금_운영'!$S$591+1)/$C$1,Z$32)))</f>
        <v>0</v>
      </c>
      <c r="AB30" s="587">
        <f>IF('제세공과금 및 부담금_운영'!$R$606="임차인부담",0,IF(AB$2=0,$D32,IF(AND(YEAR(AB$3)=AB$16,MONTH(AB$3)=1),HLOOKUP(AB$16,'제세공과금 및 부담금_운영'!$B$591:$S$614,'제세공과금 및 부담금_운영'!$S$606-'제세공과금 및 부담금_운영'!$S$591+1)/$C$1,AA$32)))</f>
        <v>0</v>
      </c>
      <c r="AC30" s="587">
        <f>IF('제세공과금 및 부담금_운영'!$R$606="임차인부담",0,IF(AC$2=0,$D32,IF(AND(YEAR(AC$3)=AC$16,MONTH(AC$3)=1),HLOOKUP(AC$16,'제세공과금 및 부담금_운영'!$B$591:$S$614,'제세공과금 및 부담금_운영'!$S$606-'제세공과금 및 부담금_운영'!$S$591+1)/$C$1,AB$32)))</f>
        <v>0</v>
      </c>
      <c r="AD30" s="587">
        <f>IF('제세공과금 및 부담금_운영'!$R$606="임차인부담",0,IF(AD$2=0,$D32,IF(AND(YEAR(AD$3)=AD$16,MONTH(AD$3)=1),HLOOKUP(AD$16,'제세공과금 및 부담금_운영'!$B$591:$S$614,'제세공과금 및 부담금_운영'!$S$606-'제세공과금 및 부담금_운영'!$S$591+1)/$C$1,AC$32)))</f>
        <v>0</v>
      </c>
      <c r="AE30" s="587">
        <f>IF('제세공과금 및 부담금_운영'!$R$606="임차인부담",0,IF(AE$2=0,$D32,IF(AND(YEAR(AE$3)=AE$16,MONTH(AE$3)=1),HLOOKUP(AE$16,'제세공과금 및 부담금_운영'!$B$591:$S$614,'제세공과금 및 부담금_운영'!$S$606-'제세공과금 및 부담금_운영'!$S$591+1)/$C$1,AD$32)))</f>
        <v>0</v>
      </c>
      <c r="AF30" s="587">
        <f>IF('제세공과금 및 부담금_운영'!$R$606="임차인부담",0,IF(AF$2=0,$D32,IF(AND(YEAR(AF$3)=AF$16,MONTH(AF$3)=1),HLOOKUP(AF$16,'제세공과금 및 부담금_운영'!$B$591:$S$614,'제세공과금 및 부담금_운영'!$S$606-'제세공과금 및 부담금_운영'!$S$591+1)/$C$1,AE$32)))</f>
        <v>0</v>
      </c>
      <c r="AG30" s="587">
        <f>IF('제세공과금 및 부담금_운영'!$R$606="임차인부담",0,IF(AG$2=0,$D32,IF(AND(YEAR(AG$3)=AG$16,MONTH(AG$3)=1),HLOOKUP(AG$16,'제세공과금 및 부담금_운영'!$B$591:$S$614,'제세공과금 및 부담금_운영'!$S$606-'제세공과금 및 부담금_운영'!$S$591+1)/$C$1,AF$32)))</f>
        <v>0</v>
      </c>
      <c r="AH30" s="587">
        <f>IF('제세공과금 및 부담금_운영'!$R$606="임차인부담",0,IF(AH$2=0,$D32,IF(AND(YEAR(AH$3)=AH$16,MONTH(AH$3)=1),HLOOKUP(AH$16,'제세공과금 및 부담금_운영'!$B$591:$S$614,'제세공과금 및 부담금_운영'!$S$606-'제세공과금 및 부담금_운영'!$S$591+1)/$C$1,AG$32)))</f>
        <v>0</v>
      </c>
      <c r="AI30" s="587">
        <f>IF('제세공과금 및 부담금_운영'!$R$606="임차인부담",0,IF(AI$2=0,$D32,IF(AND(YEAR(AI$3)=AI$16,MONTH(AI$3)=1),HLOOKUP(AI$16,'제세공과금 및 부담금_운영'!$B$591:$S$614,'제세공과금 및 부담금_운영'!$S$606-'제세공과금 및 부담금_운영'!$S$591+1)/$C$1,AH$32)))</f>
        <v>0</v>
      </c>
      <c r="AJ30" s="587">
        <f>IF('제세공과금 및 부담금_운영'!$R$606="임차인부담",0,IF(AJ$2=0,$D32,IF(AND(YEAR(AJ$3)=AJ$16,MONTH(AJ$3)=1),HLOOKUP(AJ$16,'제세공과금 및 부담금_운영'!$B$591:$S$614,'제세공과금 및 부담금_운영'!$S$606-'제세공과금 및 부담금_운영'!$S$591+1)/$C$1,AI$32)))</f>
        <v>0</v>
      </c>
      <c r="AK30" s="587">
        <f>IF('제세공과금 및 부담금_운영'!$R$606="임차인부담",0,IF(AK$2=0,$D32,IF(AND(YEAR(AK$3)=AK$16,MONTH(AK$3)=1),HLOOKUP(AK$16,'제세공과금 및 부담금_운영'!$B$591:$S$614,'제세공과금 및 부담금_운영'!$S$606-'제세공과금 및 부담금_운영'!$S$591+1)/$C$1,AJ$32)))</f>
        <v>0</v>
      </c>
      <c r="AL30" s="587">
        <f>IF('제세공과금 및 부담금_운영'!$R$606="임차인부담",0,IF(AL$2=0,$D32,IF(AND(YEAR(AL$3)=AL$16,MONTH(AL$3)=1),HLOOKUP(AL$16,'제세공과금 및 부담금_운영'!$B$591:$S$614,'제세공과금 및 부담금_운영'!$S$606-'제세공과금 및 부담금_운영'!$S$591+1)/$C$1,AK$32)))</f>
        <v>0</v>
      </c>
      <c r="AM30" s="587">
        <f>IF('제세공과금 및 부담금_운영'!$R$606="임차인부담",0,IF(AM$2=0,$D32,IF(AND(YEAR(AM$3)=AM$16,MONTH(AM$3)=1),HLOOKUP(AM$16,'제세공과금 및 부담금_운영'!$B$591:$S$614,'제세공과금 및 부담금_운영'!$S$606-'제세공과금 및 부담금_운영'!$S$591+1)/$C$1,AL$32)))</f>
        <v>0</v>
      </c>
      <c r="AN30" s="587">
        <f>IF('제세공과금 및 부담금_운영'!$R$606="임차인부담",0,IF(AN$2=0,$D32,IF(AND(YEAR(AN$3)=AN$16,MONTH(AN$3)=1),HLOOKUP(AN$16,'제세공과금 및 부담금_운영'!$B$591:$S$614,'제세공과금 및 부담금_운영'!$S$606-'제세공과금 및 부담금_운영'!$S$591+1)/$C$1,AM$32)))</f>
        <v>0</v>
      </c>
      <c r="AO30" s="587">
        <f>IF('제세공과금 및 부담금_운영'!$R$606="임차인부담",0,IF(AO$2=0,$D32,IF(AND(YEAR(AO$3)=AO$16,MONTH(AO$3)=1),HLOOKUP(AO$16,'제세공과금 및 부담금_운영'!$B$591:$S$614,'제세공과금 및 부담금_운영'!$S$606-'제세공과금 및 부담금_운영'!$S$591+1)/$C$1,AN$32)))</f>
        <v>0</v>
      </c>
      <c r="AP30" s="587">
        <f>IF('제세공과금 및 부담금_운영'!$R$606="임차인부담",0,IF(AP$2=0,$D32,IF(AND(YEAR(AP$3)=AP$16,MONTH(AP$3)=1),HLOOKUP(AP$16,'제세공과금 및 부담금_운영'!$B$591:$S$614,'제세공과금 및 부담금_운영'!$S$606-'제세공과금 및 부담금_운영'!$S$591+1)/$C$1,AO$32)))</f>
        <v>0</v>
      </c>
      <c r="AQ30" s="587">
        <f>IF('제세공과금 및 부담금_운영'!$R$606="임차인부담",0,IF(AQ$2=0,$D32,IF(AND(YEAR(AQ$3)=AQ$16,MONTH(AQ$3)=1),HLOOKUP(AQ$16,'제세공과금 및 부담금_운영'!$B$591:$S$614,'제세공과금 및 부담금_운영'!$S$606-'제세공과금 및 부담금_운영'!$S$591+1)/$C$1,AP$32)))</f>
        <v>0</v>
      </c>
      <c r="AR30" s="587">
        <f>IF('제세공과금 및 부담금_운영'!$R$606="임차인부담",0,IF(AR$2=0,$D32,IF(AND(YEAR(AR$3)=AR$16,MONTH(AR$3)=1),HLOOKUP(AR$16,'제세공과금 및 부담금_운영'!$B$591:$S$614,'제세공과금 및 부담금_운영'!$S$606-'제세공과금 및 부담금_운영'!$S$591+1)/$C$1,AQ$32)))</f>
        <v>0</v>
      </c>
      <c r="AS30" s="587">
        <f>IF('제세공과금 및 부담금_운영'!$R$606="임차인부담",0,IF(AS$2=0,$D32,IF(AND(YEAR(AS$3)=AS$16,MONTH(AS$3)=1),HLOOKUP(AS$16,'제세공과금 및 부담금_운영'!$B$591:$S$614,'제세공과금 및 부담금_운영'!$S$606-'제세공과금 및 부담금_운영'!$S$591+1)/$C$1,AR$32)))</f>
        <v>0</v>
      </c>
      <c r="AT30" s="587">
        <f>IF('제세공과금 및 부담금_운영'!$R$606="임차인부담",0,IF(AT$2=0,$D32,IF(AND(YEAR(AT$3)=AT$16,MONTH(AT$3)=1),HLOOKUP(AT$16,'제세공과금 및 부담금_운영'!$B$591:$S$614,'제세공과금 및 부담금_운영'!$S$606-'제세공과금 및 부담금_운영'!$S$591+1)/$C$1,AS$32)))</f>
        <v>0</v>
      </c>
      <c r="AU30" s="587">
        <f>IF('제세공과금 및 부담금_운영'!$R$606="임차인부담",0,IF(AU$2=0,$D32,IF(AND(YEAR(AU$3)=AU$16,MONTH(AU$3)=1),HLOOKUP(AU$16,'제세공과금 및 부담금_운영'!$B$591:$S$614,'제세공과금 및 부담금_운영'!$S$606-'제세공과금 및 부담금_운영'!$S$591+1)/$C$1,AT$32)))</f>
        <v>0</v>
      </c>
      <c r="AV30" s="587">
        <f>IF('제세공과금 및 부담금_운영'!$R$606="임차인부담",0,IF(AV$2=0,$D32,IF(AND(YEAR(AV$3)=AV$16,MONTH(AV$3)=1),HLOOKUP(AV$16,'제세공과금 및 부담금_운영'!$B$591:$S$614,'제세공과금 및 부담금_운영'!$S$606-'제세공과금 및 부담금_운영'!$S$591+1)/$C$1,AU$32)))</f>
        <v>0</v>
      </c>
      <c r="AW30" s="587">
        <f>IF('제세공과금 및 부담금_운영'!$R$606="임차인부담",0,IF(AW$2=0,$D32,IF(AND(YEAR(AW$3)=AW$16,MONTH(AW$3)=1),HLOOKUP(AW$16,'제세공과금 및 부담금_운영'!$B$591:$S$614,'제세공과금 및 부담금_운영'!$S$606-'제세공과금 및 부담금_운영'!$S$591+1)/$C$1,AV$32)))</f>
        <v>0</v>
      </c>
      <c r="AX30" s="587">
        <f>IF('제세공과금 및 부담금_운영'!$R$606="임차인부담",0,IF(AX$2=0,$D32,IF(AND(YEAR(AX$3)=AX$16,MONTH(AX$3)=1),HLOOKUP(AX$16,'제세공과금 및 부담금_운영'!$B$591:$S$614,'제세공과금 및 부담금_운영'!$S$606-'제세공과금 및 부담금_운영'!$S$591+1)/$C$1,AW$32)))</f>
        <v>0</v>
      </c>
      <c r="AY30" s="587">
        <f>IF('제세공과금 및 부담금_운영'!$R$606="임차인부담",0,IF(AY$2=0,$D32,IF(AND(YEAR(AY$3)=AY$16,MONTH(AY$3)=1),HLOOKUP(AY$16,'제세공과금 및 부담금_운영'!$B$591:$S$614,'제세공과금 및 부담금_운영'!$S$606-'제세공과금 및 부담금_운영'!$S$591+1)/$C$1,AX$32)))</f>
        <v>0</v>
      </c>
      <c r="AZ30" s="587">
        <f>IF('제세공과금 및 부담금_운영'!$R$606="임차인부담",0,IF(AZ$2=0,$D32,IF(AND(YEAR(AZ$3)=AZ$16,MONTH(AZ$3)=1),HLOOKUP(AZ$16,'제세공과금 및 부담금_운영'!$B$591:$S$614,'제세공과금 및 부담금_운영'!$S$606-'제세공과금 및 부담금_운영'!$S$591+1)/$C$1,AY$32)))</f>
        <v>0</v>
      </c>
      <c r="BA30" s="587">
        <f>IF('제세공과금 및 부담금_운영'!$R$606="임차인부담",0,IF(BA$2=0,$D32,IF(AND(YEAR(BA$3)=BA$16,MONTH(BA$3)=1),HLOOKUP(BA$16,'제세공과금 및 부담금_운영'!$B$591:$S$614,'제세공과금 및 부담금_운영'!$S$606-'제세공과금 및 부담금_운영'!$S$591+1)/$C$1,AZ$32)))</f>
        <v>0</v>
      </c>
      <c r="BB30" s="587">
        <f>IF('제세공과금 및 부담금_운영'!$R$606="임차인부담",0,IF(BB$2=0,$D32,IF(AND(YEAR(BB$3)=BB$16,MONTH(BB$3)=1),HLOOKUP(BB$16,'제세공과금 및 부담금_운영'!$B$591:$S$614,'제세공과금 및 부담금_운영'!$S$606-'제세공과금 및 부담금_운영'!$S$591+1)/$C$1,BA$32)))</f>
        <v>0</v>
      </c>
      <c r="BC30" s="587">
        <f>IF('제세공과금 및 부담금_운영'!$R$606="임차인부담",0,IF(BC$2=0,$D32,IF(AND(YEAR(BC$3)=BC$16,MONTH(BC$3)=1),HLOOKUP(BC$16,'제세공과금 및 부담금_운영'!$B$591:$S$614,'제세공과금 및 부담금_운영'!$S$606-'제세공과금 및 부담금_운영'!$S$591+1)/$C$1,BB$32)))</f>
        <v>0</v>
      </c>
      <c r="BD30" s="587">
        <f>IF('제세공과금 및 부담금_운영'!$R$606="임차인부담",0,IF(BD$2=0,$D32,IF(AND(YEAR(BD$3)=BD$16,MONTH(BD$3)=1),HLOOKUP(BD$16,'제세공과금 및 부담금_운영'!$B$591:$S$614,'제세공과금 및 부담금_운영'!$S$606-'제세공과금 및 부담금_운영'!$S$591+1)/$C$1,BC$32)))</f>
        <v>0</v>
      </c>
      <c r="BE30" s="587">
        <f>IF('제세공과금 및 부담금_운영'!$R$606="임차인부담",0,IF(BE$2=0,$D32,IF(AND(YEAR(BE$3)=BE$16,MONTH(BE$3)=1),HLOOKUP(BE$16,'제세공과금 및 부담금_운영'!$B$591:$S$614,'제세공과금 및 부담금_운영'!$S$606-'제세공과금 및 부담금_운영'!$S$591+1)/$C$1,BD$32)))</f>
        <v>0</v>
      </c>
      <c r="BF30" s="587">
        <f>IF('제세공과금 및 부담금_운영'!$R$606="임차인부담",0,IF(BF$2=0,$D32,IF(AND(YEAR(BF$3)=BF$16,MONTH(BF$3)=1),HLOOKUP(BF$16,'제세공과금 및 부담금_운영'!$B$591:$S$614,'제세공과금 및 부담금_운영'!$S$606-'제세공과금 및 부담금_운영'!$S$591+1)/$C$1,BE$32)))</f>
        <v>0</v>
      </c>
      <c r="BG30" s="587">
        <f>IF('제세공과금 및 부담금_운영'!$R$606="임차인부담",0,IF(BG$2=0,$D32,IF(AND(YEAR(BG$3)=BG$16,MONTH(BG$3)=1),HLOOKUP(BG$16,'제세공과금 및 부담금_운영'!$B$591:$S$614,'제세공과금 및 부담금_운영'!$S$606-'제세공과금 및 부담금_운영'!$S$591+1)/$C$1,BF$32)))</f>
        <v>0</v>
      </c>
      <c r="BH30" s="587">
        <f>IF('제세공과금 및 부담금_운영'!$R$606="임차인부담",0,IF(BH$2=0,$D32,IF(AND(YEAR(BH$3)=BH$16,MONTH(BH$3)=1),HLOOKUP(BH$16,'제세공과금 및 부담금_운영'!$B$591:$S$614,'제세공과금 및 부담금_운영'!$S$606-'제세공과금 및 부담금_운영'!$S$591+1)/$C$1,BG$32)))</f>
        <v>0</v>
      </c>
      <c r="BI30" s="587">
        <f>IF('제세공과금 및 부담금_운영'!$R$606="임차인부담",0,IF(BI$2=0,$D32,IF(AND(YEAR(BI$3)=BI$16,MONTH(BI$3)=1),HLOOKUP(BI$16,'제세공과금 및 부담금_운영'!$B$591:$S$614,'제세공과금 및 부담금_운영'!$S$606-'제세공과금 및 부담금_운영'!$S$591+1)/$C$1,BH$32)))</f>
        <v>0</v>
      </c>
      <c r="BJ30" s="587">
        <f>IF('제세공과금 및 부담금_운영'!$R$606="임차인부담",0,IF(BJ$2=0,$D32,IF(AND(YEAR(BJ$3)=BJ$16,MONTH(BJ$3)=1),HLOOKUP(BJ$16,'제세공과금 및 부담금_운영'!$B$591:$S$614,'제세공과금 및 부담금_운영'!$S$606-'제세공과금 및 부담금_운영'!$S$591+1)/$C$1,BI$32)))</f>
        <v>0</v>
      </c>
      <c r="BK30" s="587">
        <f>IF('제세공과금 및 부담금_운영'!$R$606="임차인부담",0,IF(BK$2=0,$D32,IF(AND(YEAR(BK$3)=BK$16,MONTH(BK$3)=1),HLOOKUP(BK$16,'제세공과금 및 부담금_운영'!$B$591:$S$614,'제세공과금 및 부담금_운영'!$S$606-'제세공과금 및 부담금_운영'!$S$591+1)/$C$1,BJ$32)))</f>
        <v>0</v>
      </c>
      <c r="BL30" s="587">
        <f>IF('제세공과금 및 부담금_운영'!$R$606="임차인부담",0,IF(BL$2=0,$D32,IF(AND(YEAR(BL$3)=BL$16,MONTH(BL$3)=1),HLOOKUP(BL$16,'제세공과금 및 부담금_운영'!$B$591:$S$614,'제세공과금 및 부담금_운영'!$S$606-'제세공과금 및 부담금_운영'!$S$591+1)/$C$1,BK$32)))</f>
        <v>0</v>
      </c>
      <c r="BM30" s="587">
        <f>IF('제세공과금 및 부담금_운영'!$R$606="임차인부담",0,IF(BM$2=0,$D32,IF(AND(YEAR(BM$3)=BM$16,MONTH(BM$3)=1),HLOOKUP(BM$16,'제세공과금 및 부담금_운영'!$B$591:$S$614,'제세공과금 및 부담금_운영'!$S$606-'제세공과금 및 부담금_운영'!$S$591+1)/$C$1,BL$32)))</f>
        <v>0</v>
      </c>
      <c r="BN30" s="587">
        <f>IF('제세공과금 및 부담금_운영'!$R$606="임차인부담",0,IF(BN$2=0,$D32,IF(AND(YEAR(BN$3)=BN$16,MONTH(BN$3)=1),HLOOKUP(BN$16,'제세공과금 및 부담금_운영'!$B$591:$S$614,'제세공과금 및 부담금_운영'!$S$606-'제세공과금 및 부담금_운영'!$S$591+1)/$C$1,BM$32)))</f>
        <v>0</v>
      </c>
      <c r="BO30" s="587">
        <f>IF('제세공과금 및 부담금_운영'!$R$606="임차인부담",0,IF(BO$2=0,$D32,IF(AND(YEAR(BO$3)=BO$16,MONTH(BO$3)=1),HLOOKUP(BO$16,'제세공과금 및 부담금_운영'!$B$591:$S$614,'제세공과금 및 부담금_운영'!$S$606-'제세공과금 및 부담금_운영'!$S$591+1)/$C$1,BN$32)))</f>
        <v>0</v>
      </c>
      <c r="BP30" s="587">
        <f>IF('제세공과금 및 부담금_운영'!$R$606="임차인부담",0,IF(BP$2=0,$D32,IF(AND(YEAR(BP$3)=BP$16,MONTH(BP$3)=1),HLOOKUP(BP$16,'제세공과금 및 부담금_운영'!$B$591:$S$614,'제세공과금 및 부담금_운영'!$S$606-'제세공과금 및 부담금_운영'!$S$591+1)/$C$1,BO$32)))</f>
        <v>0</v>
      </c>
      <c r="BQ30" s="587">
        <f>IF('제세공과금 및 부담금_운영'!$R$606="임차인부담",0,IF(BQ$2=0,$D32,IF(AND(YEAR(BQ$3)=BQ$16,MONTH(BQ$3)=1),HLOOKUP(BQ$16,'제세공과금 및 부담금_운영'!$B$591:$S$614,'제세공과금 및 부담금_운영'!$S$606-'제세공과금 및 부담금_운영'!$S$591+1)/$C$1,BP$32)))</f>
        <v>0</v>
      </c>
      <c r="BR30" s="587">
        <f>IF('제세공과금 및 부담금_운영'!$R$606="임차인부담",0,IF(BR$2=0,$D32,IF(AND(YEAR(BR$3)=BR$16,MONTH(BR$3)=1),HLOOKUP(BR$16,'제세공과금 및 부담금_운영'!$B$591:$S$614,'제세공과금 및 부담금_운영'!$S$606-'제세공과금 및 부담금_운영'!$S$591+1)/$C$1,BQ$32)))</f>
        <v>0</v>
      </c>
      <c r="BS30" s="587">
        <f>IF('제세공과금 및 부담금_운영'!$R$606="임차인부담",0,IF(BS$2=0,$D32,IF(AND(YEAR(BS$3)=BS$16,MONTH(BS$3)=1),HLOOKUP(BS$16,'제세공과금 및 부담금_운영'!$B$591:$S$614,'제세공과금 및 부담금_운영'!$S$606-'제세공과금 및 부담금_운영'!$S$591+1)/$C$1,BR$32)))</f>
        <v>0</v>
      </c>
      <c r="BT30" s="587">
        <f>IF('제세공과금 및 부담금_운영'!$R$606="임차인부담",0,IF(BT$2=0,$D32,IF(AND(YEAR(BT$3)=BT$16,MONTH(BT$3)=1),HLOOKUP(BT$16,'제세공과금 및 부담금_운영'!$B$591:$S$614,'제세공과금 및 부담금_운영'!$S$606-'제세공과금 및 부담금_운영'!$S$591+1)/$C$1,BS$32)))</f>
        <v>0</v>
      </c>
      <c r="BU30" s="587">
        <f>IF('제세공과금 및 부담금_운영'!$R$606="임차인부담",0,IF(BU$2=0,$D32,IF(AND(YEAR(BU$3)=BU$16,MONTH(BU$3)=1),HLOOKUP(BU$16,'제세공과금 및 부담금_운영'!$B$591:$S$614,'제세공과금 및 부담금_운영'!$S$606-'제세공과금 및 부담금_운영'!$S$591+1)/$C$1,BT$32)))</f>
        <v>0</v>
      </c>
      <c r="BV30" s="587">
        <f>IF('제세공과금 및 부담금_운영'!$R$606="임차인부담",0,IF(BV$2=0,$D32,IF(AND(YEAR(BV$3)=BV$16,MONTH(BV$3)=1),HLOOKUP(BV$16,'제세공과금 및 부담금_운영'!$B$591:$S$614,'제세공과금 및 부담금_운영'!$S$606-'제세공과금 및 부담금_운영'!$S$591+1)/$C$1,BU$32)))</f>
        <v>0</v>
      </c>
      <c r="BW30" s="587">
        <f>IF('제세공과금 및 부담금_운영'!$R$606="임차인부담",0,IF(BW$2=0,$D32,IF(AND(YEAR(BW$3)=BW$16,MONTH(BW$3)=1),HLOOKUP(BW$16,'제세공과금 및 부담금_운영'!$B$591:$S$614,'제세공과금 및 부담금_운영'!$S$606-'제세공과금 및 부담금_운영'!$S$591+1)/$C$1,BV$32)))</f>
        <v>0</v>
      </c>
      <c r="BX30" s="587">
        <f>IF('제세공과금 및 부담금_운영'!$R$606="임차인부담",0,IF(BX$2=0,$D32,IF(AND(YEAR(BX$3)=BX$16,MONTH(BX$3)=1),HLOOKUP(BX$16,'제세공과금 및 부담금_운영'!$B$591:$S$614,'제세공과금 및 부담금_운영'!$S$606-'제세공과금 및 부담금_운영'!$S$591+1)/$C$1,BW$32)))</f>
        <v>0</v>
      </c>
      <c r="BY30" s="587">
        <f>IF('제세공과금 및 부담금_운영'!$R$606="임차인부담",0,IF(BY$2=0,$D32,IF(AND(YEAR(BY$3)=BY$16,MONTH(BY$3)=1),HLOOKUP(BY$16,'제세공과금 및 부담금_운영'!$B$591:$S$614,'제세공과금 및 부담금_운영'!$S$606-'제세공과금 및 부담금_운영'!$S$591+1)/$C$1,BX$32)))</f>
        <v>0</v>
      </c>
      <c r="BZ30" s="587">
        <f>IF('제세공과금 및 부담금_운영'!$R$606="임차인부담",0,IF(BZ$2=0,$D32,IF(AND(YEAR(BZ$3)=BZ$16,MONTH(BZ$3)=1),HLOOKUP(BZ$16,'제세공과금 및 부담금_운영'!$B$591:$S$614,'제세공과금 및 부담금_운영'!$S$606-'제세공과금 및 부담금_운영'!$S$591+1)/$C$1,BY$32)))</f>
        <v>0</v>
      </c>
      <c r="CA30" s="587">
        <f>IF('제세공과금 및 부담금_운영'!$R$606="임차인부담",0,IF(CA$2=0,$D32,IF(AND(YEAR(CA$3)=CA$16,MONTH(CA$3)=1),HLOOKUP(CA$16,'제세공과금 및 부담금_운영'!$B$591:$S$614,'제세공과금 및 부담금_운영'!$S$606-'제세공과금 및 부담금_운영'!$S$591+1)/$C$1,BZ$32)))</f>
        <v>0</v>
      </c>
      <c r="CB30" s="587">
        <f>IF('제세공과금 및 부담금_운영'!$R$606="임차인부담",0,IF(CB$2=0,$D32,IF(AND(YEAR(CB$3)=CB$16,MONTH(CB$3)=1),HLOOKUP(CB$16,'제세공과금 및 부담금_운영'!$B$591:$S$614,'제세공과금 및 부담금_운영'!$S$606-'제세공과금 및 부담금_운영'!$S$591+1)/$C$1,CA$32)))</f>
        <v>0</v>
      </c>
      <c r="CC30" s="587">
        <f>IF('제세공과금 및 부담금_운영'!$R$606="임차인부담",0,IF(CC$2=0,$D32,IF(AND(YEAR(CC$3)=CC$16,MONTH(CC$3)=1),HLOOKUP(CC$16,'제세공과금 및 부담금_운영'!$B$591:$S$614,'제세공과금 및 부담금_운영'!$S$606-'제세공과금 및 부담금_운영'!$S$591+1)/$C$1,CB$32)))</f>
        <v>0</v>
      </c>
      <c r="CD30" s="587">
        <f>IF('제세공과금 및 부담금_운영'!$R$606="임차인부담",0,IF(CD$2=0,$D32,IF(AND(YEAR(CD$3)=CD$16,MONTH(CD$3)=1),HLOOKUP(CD$16,'제세공과금 및 부담금_운영'!$B$591:$S$614,'제세공과금 및 부담금_운영'!$S$606-'제세공과금 및 부담금_운영'!$S$591+1)/$C$1,CC$32)))</f>
        <v>0</v>
      </c>
      <c r="CE30" s="587">
        <f>IF('제세공과금 및 부담금_운영'!$R$606="임차인부담",0,IF(CE$2=0,$D32,IF(AND(YEAR(CE$3)=CE$16,MONTH(CE$3)=1),HLOOKUP(CE$16,'제세공과금 및 부담금_운영'!$B$591:$S$614,'제세공과금 및 부담금_운영'!$S$606-'제세공과금 및 부담금_운영'!$S$591+1)/$C$1,CD$32)))</f>
        <v>0.60599999999999998</v>
      </c>
      <c r="CF30" s="587">
        <f>IF('제세공과금 및 부담금_운영'!$R$606="임차인부담",0,IF(CF$2=0,$D32,IF(AND(YEAR(CF$3)=CF$16,MONTH(CF$3)=1),HLOOKUP(CF$16,'제세공과금 및 부담금_운영'!$B$591:$S$614,'제세공과금 및 부담금_운영'!$S$606-'제세공과금 및 부담금_운영'!$S$591+1)/$C$1,CE$32)))</f>
        <v>0.55453150684931507</v>
      </c>
      <c r="CG30" s="587">
        <f>IF('제세공과금 및 부담금_운영'!$R$606="임차인부담",0,IF(CG$2=0,$D32,IF(AND(YEAR(CG$3)=CG$16,MONTH(CG$3)=1),HLOOKUP(CG$16,'제세공과금 및 부담금_운영'!$B$591:$S$614,'제세공과금 및 부담금_운영'!$S$606-'제세공과금 및 부담금_운영'!$S$591+1)/$C$1,CF$32)))</f>
        <v>0.5080438356164384</v>
      </c>
      <c r="CH30" s="587">
        <f>IF('제세공과금 및 부담금_운영'!$R$606="임차인부담",0,IF(CH$2=0,$D32,IF(AND(YEAR(CH$3)=CH$16,MONTH(CH$3)=1),HLOOKUP(CH$16,'제세공과금 및 부담금_운영'!$B$591:$S$614,'제세공과금 및 부담금_운영'!$S$606-'제세공과금 및 부담금_운영'!$S$591+1)/$C$1,CG$32)))</f>
        <v>0.45657534246575349</v>
      </c>
      <c r="CI30" s="587">
        <f>IF('제세공과금 및 부담금_운영'!$R$606="임차인부담",0,IF(CI$2=0,$D32,IF(AND(YEAR(CI$3)=CI$16,MONTH(CI$3)=1),HLOOKUP(CI$16,'제세공과금 및 부담금_운영'!$B$591:$S$614,'제세공과금 및 부담금_운영'!$S$606-'제세공과금 및 부담금_운영'!$S$591+1)/$C$1,CH$32)))</f>
        <v>0.40676712328767128</v>
      </c>
      <c r="CJ30" s="587">
        <f>IF('제세공과금 및 부담금_운영'!$R$606="임차인부담",0,IF(CJ$2=0,$D32,IF(AND(YEAR(CJ$3)=CJ$16,MONTH(CJ$3)=1),HLOOKUP(CJ$16,'제세공과금 및 부담금_운영'!$B$591:$S$614,'제세공과금 및 부담금_운영'!$S$606-'제세공과금 및 부담금_운영'!$S$591+1)/$C$1,CI$32)))</f>
        <v>0.35529863013698637</v>
      </c>
      <c r="CK30" s="587">
        <f>IF('제세공과금 및 부담금_운영'!$R$606="임차인부담",0,IF(CK$2=0,$D32,IF(AND(YEAR(CK$3)=CK$16,MONTH(CK$3)=1),HLOOKUP(CK$16,'제세공과금 및 부담금_운영'!$B$591:$S$614,'제세공과금 및 부담금_운영'!$S$606-'제세공과금 및 부담금_운영'!$S$591+1)/$C$1,CJ$32)))</f>
        <v>0.30549041095890417</v>
      </c>
      <c r="CL30" s="587">
        <f>IF('제세공과금 및 부담금_운영'!$R$606="임차인부담",0,IF(CL$2=0,$D32,IF(AND(YEAR(CL$3)=CL$16,MONTH(CL$3)=1),HLOOKUP(CL$16,'제세공과금 및 부담금_운영'!$B$591:$S$614,'제세공과금 및 부담금_운영'!$S$606-'제세공과금 및 부담금_운영'!$S$591+1)/$C$1,CK$32)))</f>
        <v>0.25402191780821926</v>
      </c>
      <c r="CM30" s="587">
        <f>IF('제세공과금 및 부담금_운영'!$R$606="임차인부담",0,IF(CM$2=0,$D32,IF(AND(YEAR(CM$3)=CM$16,MONTH(CM$3)=1),HLOOKUP(CM$16,'제세공과금 및 부담금_운영'!$B$591:$S$614,'제세공과금 및 부담금_운영'!$S$606-'제세공과금 및 부담금_운영'!$S$591+1)/$C$1,CL$32)))</f>
        <v>0.20255342465753434</v>
      </c>
      <c r="CN30" s="587">
        <f>IF('제세공과금 및 부담금_운영'!$R$606="임차인부담",0,IF(CN$2=0,$D32,IF(AND(YEAR(CN$3)=CN$16,MONTH(CN$3)=1),HLOOKUP(CN$16,'제세공과금 및 부담금_운영'!$B$591:$S$614,'제세공과금 및 부담금_운영'!$S$606-'제세공과금 및 부담금_운영'!$S$591+1)/$C$1,CM$32)))</f>
        <v>0.15274520547945214</v>
      </c>
      <c r="CO30" s="587">
        <f>IF('제세공과금 및 부담금_운영'!$R$606="임차인부담",0,IF(CO$2=0,$D32,IF(AND(YEAR(CO$3)=CO$16,MONTH(CO$3)=1),HLOOKUP(CO$16,'제세공과금 및 부담금_운영'!$B$591:$S$614,'제세공과금 및 부담금_운영'!$S$606-'제세공과금 및 부담금_운영'!$S$591+1)/$C$1,CN$32)))</f>
        <v>0.10127671232876721</v>
      </c>
      <c r="CP30" s="587">
        <f>IF('제세공과금 및 부담금_운영'!$R$606="임차인부담",0,IF(CP$2=0,$D32,IF(AND(YEAR(CP$3)=CP$16,MONTH(CP$3)=1),HLOOKUP(CP$16,'제세공과금 및 부담금_운영'!$B$591:$S$614,'제세공과금 및 부담금_운영'!$S$606-'제세공과금 및 부담금_운영'!$S$591+1)/$C$1,CO$32)))</f>
        <v>5.1468493150685024E-2</v>
      </c>
      <c r="CQ30" s="587">
        <f>IF('제세공과금 및 부담금_운영'!$R$606="임차인부담",0,IF(CQ$2=0,$D32,IF(AND(YEAR(CQ$3)=CQ$16,MONTH(CQ$3)=1),HLOOKUP(CQ$16,'제세공과금 및 부담금_운영'!$B$591:$S$614,'제세공과금 및 부담금_운영'!$S$606-'제세공과금 및 부담금_운영'!$S$591+1)/$C$1,CP$32)))</f>
        <v>0.60599999999999998</v>
      </c>
      <c r="CR30" s="587">
        <f>IF('제세공과금 및 부담금_운영'!$R$606="임차인부담",0,IF(CR$2=0,$D32,IF(AND(YEAR(CR$3)=CR$16,MONTH(CR$3)=1),HLOOKUP(CR$16,'제세공과금 및 부담금_운영'!$B$591:$S$614,'제세공과금 및 부담금_운영'!$S$606-'제세공과금 및 부담금_운영'!$S$591+1)/$C$1,CQ$32)))</f>
        <v>0.55453150684931507</v>
      </c>
      <c r="CS30" s="587">
        <f>IF('제세공과금 및 부담금_운영'!$R$606="임차인부담",0,IF(CS$2=0,$D32,IF(AND(YEAR(CS$3)=CS$16,MONTH(CS$3)=1),HLOOKUP(CS$16,'제세공과금 및 부담금_운영'!$B$591:$S$614,'제세공과금 및 부담금_운영'!$S$606-'제세공과금 및 부담금_운영'!$S$591+1)/$C$1,CR$32)))</f>
        <v>0.5080438356164384</v>
      </c>
      <c r="CT30" s="587">
        <f>IF('제세공과금 및 부담금_운영'!$R$606="임차인부담",0,IF(CT$2=0,$D32,IF(AND(YEAR(CT$3)=CT$16,MONTH(CT$3)=1),HLOOKUP(CT$16,'제세공과금 및 부담금_운영'!$B$591:$S$614,'제세공과금 및 부담금_운영'!$S$606-'제세공과금 및 부담금_운영'!$S$591+1)/$C$1,CS$32)))</f>
        <v>0.45657534246575349</v>
      </c>
      <c r="CU30" s="587">
        <f>IF('제세공과금 및 부담금_운영'!$R$606="임차인부담",0,IF(CU$2=0,$D32,IF(AND(YEAR(CU$3)=CU$16,MONTH(CU$3)=1),HLOOKUP(CU$16,'제세공과금 및 부담금_운영'!$B$591:$S$614,'제세공과금 및 부담금_운영'!$S$606-'제세공과금 및 부담금_운영'!$S$591+1)/$C$1,CT$32)))</f>
        <v>0.40676712328767128</v>
      </c>
      <c r="CV30" s="587">
        <f>IF('제세공과금 및 부담금_운영'!$R$606="임차인부담",0,IF(CV$2=0,$D32,IF(AND(YEAR(CV$3)=CV$16,MONTH(CV$3)=1),HLOOKUP(CV$16,'제세공과금 및 부담금_운영'!$B$591:$S$614,'제세공과금 및 부담금_운영'!$S$606-'제세공과금 및 부담금_운영'!$S$591+1)/$C$1,CU$32)))</f>
        <v>0.35529863013698637</v>
      </c>
      <c r="CW30" s="587">
        <f>IF('제세공과금 및 부담금_운영'!$R$606="임차인부담",0,IF(CW$2=0,$D32,IF(AND(YEAR(CW$3)=CW$16,MONTH(CW$3)=1),HLOOKUP(CW$16,'제세공과금 및 부담금_운영'!$B$591:$S$614,'제세공과금 및 부담금_운영'!$S$606-'제세공과금 및 부담금_운영'!$S$591+1)/$C$1,CV$32)))</f>
        <v>0.30549041095890417</v>
      </c>
      <c r="CX30" s="587">
        <f>IF('제세공과금 및 부담금_운영'!$R$606="임차인부담",0,IF(CX$2=0,$D32,IF(AND(YEAR(CX$3)=CX$16,MONTH(CX$3)=1),HLOOKUP(CX$16,'제세공과금 및 부담금_운영'!$B$591:$S$614,'제세공과금 및 부담금_운영'!$S$606-'제세공과금 및 부담금_운영'!$S$591+1)/$C$1,CW$32)))</f>
        <v>0.25402191780821926</v>
      </c>
      <c r="CY30" s="587">
        <f>IF('제세공과금 및 부담금_운영'!$R$606="임차인부담",0,IF(CY$2=0,$D32,IF(AND(YEAR(CY$3)=CY$16,MONTH(CY$3)=1),HLOOKUP(CY$16,'제세공과금 및 부담금_운영'!$B$591:$S$614,'제세공과금 및 부담금_운영'!$S$606-'제세공과금 및 부담금_운영'!$S$591+1)/$C$1,CX$32)))</f>
        <v>0.20255342465753434</v>
      </c>
      <c r="CZ30" s="587">
        <f>IF('제세공과금 및 부담금_운영'!$R$606="임차인부담",0,IF(CZ$2=0,$D32,IF(AND(YEAR(CZ$3)=CZ$16,MONTH(CZ$3)=1),HLOOKUP(CZ$16,'제세공과금 및 부담금_운영'!$B$591:$S$614,'제세공과금 및 부담금_운영'!$S$606-'제세공과금 및 부담금_운영'!$S$591+1)/$C$1,CY$32)))</f>
        <v>0.15274520547945214</v>
      </c>
      <c r="DA30" s="587">
        <f>IF('제세공과금 및 부담금_운영'!$R$606="임차인부담",0,IF(DA$2=0,$D32,IF(AND(YEAR(DA$3)=DA$16,MONTH(DA$3)=1),HLOOKUP(DA$16,'제세공과금 및 부담금_운영'!$B$591:$S$614,'제세공과금 및 부담금_운영'!$S$606-'제세공과금 및 부담금_운영'!$S$591+1)/$C$1,CZ$32)))</f>
        <v>0.10127671232876721</v>
      </c>
      <c r="DB30" s="587">
        <f>IF('제세공과금 및 부담금_운영'!$R$606="임차인부담",0,IF(DB$2=0,$D32,IF(AND(YEAR(DB$3)=DB$16,MONTH(DB$3)=1),HLOOKUP(DB$16,'제세공과금 및 부담금_운영'!$B$591:$S$614,'제세공과금 및 부담금_운영'!$S$606-'제세공과금 및 부담금_운영'!$S$591+1)/$C$1,DA$32)))</f>
        <v>5.1468493150685024E-2</v>
      </c>
      <c r="DC30" s="587">
        <f>IF('제세공과금 및 부담금_운영'!$R$606="임차인부담",0,IF(DC$2=0,$D32,IF(AND(YEAR(DC$3)=DC$16,MONTH(DC$3)=1),HLOOKUP(DC$16,'제세공과금 및 부담금_운영'!$B$591:$S$614,'제세공과금 및 부담금_운영'!$S$606-'제세공과금 및 부담금_운영'!$S$591+1)/$C$1,DB$32)))</f>
        <v>0.60599999999999998</v>
      </c>
      <c r="DD30" s="587">
        <f>IF('제세공과금 및 부담금_운영'!$R$606="임차인부담",0,IF(DD$2=0,$D32,IF(AND(YEAR(DD$3)=DD$16,MONTH(DD$3)=1),HLOOKUP(DD$16,'제세공과금 및 부담금_운영'!$B$591:$S$614,'제세공과금 및 부담금_운영'!$S$606-'제세공과금 및 부담금_운영'!$S$591+1)/$C$1,DC$32)))</f>
        <v>0.55467213114754099</v>
      </c>
      <c r="DE30" s="587">
        <f>IF('제세공과금 및 부담금_운영'!$R$606="임차인부담",0,IF(DE$2=0,$D32,IF(AND(YEAR(DE$3)=DE$16,MONTH(DE$3)=1),HLOOKUP(DE$16,'제세공과금 및 부담금_운영'!$B$591:$S$614,'제세공과금 및 부담금_운영'!$S$606-'제세공과금 및 부담금_운영'!$S$591+1)/$C$1,DD$32)))</f>
        <v>0.50665573770491801</v>
      </c>
      <c r="DF30" s="587">
        <f>IF('제세공과금 및 부담금_운영'!$R$606="임차인부담",0,IF(DF$2=0,$D32,IF(AND(YEAR(DF$3)=DF$16,MONTH(DF$3)=1),HLOOKUP(DF$16,'제세공과금 및 부담금_운영'!$B$591:$S$614,'제세공과금 및 부담금_운영'!$S$606-'제세공과금 및 부담금_운영'!$S$591+1)/$C$1,DE$32)))</f>
        <v>0.45532786885245902</v>
      </c>
      <c r="DG30" s="587">
        <f>IF('제세공과금 및 부담금_운영'!$R$606="임차인부담",0,IF(DG$2=0,$D32,IF(AND(YEAR(DG$3)=DG$16,MONTH(DG$3)=1),HLOOKUP(DG$16,'제세공과금 및 부담금_운영'!$B$591:$S$614,'제세공과금 및 부담금_운영'!$S$606-'제세공과금 및 부담금_운영'!$S$591+1)/$C$1,DF$32)))</f>
        <v>0.40565573770491803</v>
      </c>
      <c r="DH30" s="587">
        <f>IF('제세공과금 및 부담금_운영'!$R$606="임차인부담",0,IF(DH$2=0,$D32,IF(AND(YEAR(DH$3)=DH$16,MONTH(DH$3)=1),HLOOKUP(DH$16,'제세공과금 및 부담금_운영'!$B$591:$S$614,'제세공과금 및 부담금_운영'!$S$606-'제세공과금 및 부담금_운영'!$S$591+1)/$C$1,DG$32)))</f>
        <v>0.35432786885245904</v>
      </c>
      <c r="DI30" s="587">
        <f>IF('제세공과금 및 부담금_운영'!$R$606="임차인부담",0,IF(DI$2=0,$D32,IF(AND(YEAR(DI$3)=DI$16,MONTH(DI$3)=1),HLOOKUP(DI$16,'제세공과금 및 부담금_운영'!$B$591:$S$614,'제세공과금 및 부담금_운영'!$S$606-'제세공과금 및 부담금_운영'!$S$591+1)/$C$1,DH$32)))</f>
        <v>0.30465573770491805</v>
      </c>
      <c r="DJ30" s="587">
        <f>IF('제세공과금 및 부담금_운영'!$R$606="임차인부담",0,IF(DJ$2=0,$D32,IF(AND(YEAR(DJ$3)=DJ$16,MONTH(DJ$3)=1),HLOOKUP(DJ$16,'제세공과금 및 부담금_운영'!$B$591:$S$614,'제세공과금 및 부담금_운영'!$S$606-'제세공과금 및 부담금_운영'!$S$591+1)/$C$1,DI$32)))</f>
        <v>0.25332786885245906</v>
      </c>
      <c r="DK30" s="587">
        <f>IF('제세공과금 및 부담금_운영'!$R$606="임차인부담",0,IF(DK$2=0,$D32,IF(AND(YEAR(DK$3)=DK$16,MONTH(DK$3)=1),HLOOKUP(DK$16,'제세공과금 및 부담금_운영'!$B$591:$S$614,'제세공과금 및 부담금_운영'!$S$606-'제세공과금 및 부담금_운영'!$S$591+1)/$C$1,DJ$32)))</f>
        <v>0.20200000000000004</v>
      </c>
      <c r="DL30" s="587">
        <f>IF('제세공과금 및 부담금_운영'!$R$606="임차인부담",0,IF(DL$2=0,$D32,IF(AND(YEAR(DL$3)=DL$16,MONTH(DL$3)=1),HLOOKUP(DL$16,'제세공과금 및 부담금_운영'!$B$591:$S$614,'제세공과금 및 부담금_운영'!$S$606-'제세공과금 및 부담금_운영'!$S$591+1)/$C$1,DK$32)))</f>
        <v>0.15232786885245905</v>
      </c>
      <c r="DM30" s="587">
        <f>IF('제세공과금 및 부담금_운영'!$R$606="임차인부담",0,IF(DM$2=0,$D32,IF(AND(YEAR(DM$3)=DM$16,MONTH(DM$3)=1),HLOOKUP(DM$16,'제세공과금 및 부담금_운영'!$B$591:$S$614,'제세공과금 및 부담금_운영'!$S$606-'제세공과금 및 부담금_운영'!$S$591+1)/$C$1,DL$32)))</f>
        <v>0.10100000000000003</v>
      </c>
      <c r="DN30" s="587">
        <f>IF('제세공과금 및 부담금_운영'!$R$606="임차인부담",0,IF(DN$2=0,$D32,IF(AND(YEAR(DN$3)=DN$16,MONTH(DN$3)=1),HLOOKUP(DN$16,'제세공과금 및 부담금_운영'!$B$591:$S$614,'제세공과금 및 부담금_운영'!$S$606-'제세공과금 및 부담금_운영'!$S$591+1)/$C$1,DM$32)))</f>
        <v>5.1327868852459053E-2</v>
      </c>
      <c r="DO30" s="587">
        <f>IF('제세공과금 및 부담금_운영'!$R$606="임차인부담",0,IF(DO$2=0,$D32,IF(AND(YEAR(DO$3)=DO$16,MONTH(DO$3)=1),HLOOKUP(DO$16,'제세공과금 및 부담금_운영'!$B$591:$S$614,'제세공과금 및 부담금_운영'!$S$606-'제세공과금 및 부담금_운영'!$S$591+1)/$C$1,DN$32)))</f>
        <v>0.60599999999999998</v>
      </c>
      <c r="DP30" s="587">
        <f>IF('제세공과금 및 부담금_운영'!$R$606="임차인부담",0,IF(DP$2=0,$D32,IF(AND(YEAR(DP$3)=DP$16,MONTH(DP$3)=1),HLOOKUP(DP$16,'제세공과금 및 부담금_운영'!$B$591:$S$614,'제세공과금 및 부담금_운영'!$S$606-'제세공과금 및 부담금_운영'!$S$591+1)/$C$1,DO$32)))</f>
        <v>0.52869135802469136</v>
      </c>
      <c r="DQ30" s="587">
        <f>IF('제세공과금 및 부담금_운영'!$R$606="임차인부담",0,IF(DQ$2=0,$D32,IF(AND(YEAR(DQ$3)=DQ$16,MONTH(DQ$3)=1),HLOOKUP(DQ$16,'제세공과금 및 부담금_운영'!$B$591:$S$614,'제세공과금 및 부담금_운영'!$S$606-'제세공과금 및 부담금_운영'!$S$591+1)/$C$1,DP$32)))</f>
        <v>0.45886419753086422</v>
      </c>
      <c r="DR30" s="587">
        <f>IF('제세공과금 및 부담금_운영'!$R$606="임차인부담",0,IF(DR$2=0,$D32,IF(AND(YEAR(DR$3)=DR$16,MONTH(DR$3)=1),HLOOKUP(DR$16,'제세공과금 및 부담금_운영'!$B$591:$S$614,'제세공과금 및 부담금_운영'!$S$606-'제세공과금 및 부담금_운영'!$S$591+1)/$C$1,DQ$32)))</f>
        <v>0.38155555555555559</v>
      </c>
      <c r="DS30" s="587">
        <f>IF('제세공과금 및 부담금_운영'!$R$606="임차인부담",0,IF(DS$2=0,$D32,IF(AND(YEAR(DS$3)=DS$16,MONTH(DS$3)=1),HLOOKUP(DS$16,'제세공과금 및 부담금_운영'!$B$591:$S$614,'제세공과금 및 부담금_운영'!$S$606-'제세공과금 및 부담금_운영'!$S$591+1)/$C$1,DR$32)))</f>
        <v>0.30674074074074076</v>
      </c>
      <c r="DT30" s="587">
        <f>IF('제세공과금 및 부담금_운영'!$R$606="임차인부담",0,IF(DT$2=0,$D32,IF(AND(YEAR(DT$3)=DT$16,MONTH(DT$3)=1),HLOOKUP(DT$16,'제세공과금 및 부담금_운영'!$B$591:$S$614,'제세공과금 및 부담금_운영'!$S$606-'제세공과금 및 부담금_운영'!$S$591+1)/$C$1,DS$32)))</f>
        <v>0.22943209876543214</v>
      </c>
      <c r="DU30" s="587">
        <f>IF('제세공과금 및 부담금_운영'!$R$606="임차인부담",0,IF(DU$2=0,$D32,IF(AND(YEAR(DU$3)=DU$16,MONTH(DU$3)=1),HLOOKUP(DU$16,'제세공과금 및 부담금_운영'!$B$591:$S$614,'제세공과금 및 부담금_운영'!$S$606-'제세공과금 및 부담금_운영'!$S$591+1)/$C$1,DT$32)))</f>
        <v>0.1546172839506173</v>
      </c>
      <c r="DV30" s="587">
        <f>IF('제세공과금 및 부담금_운영'!$R$606="임차인부담",0,IF(DV$2=0,$D32,IF(AND(YEAR(DV$3)=DV$16,MONTH(DV$3)=1),HLOOKUP(DV$16,'제세공과금 및 부담금_운영'!$B$591:$S$614,'제세공과금 및 부담금_운영'!$S$606-'제세공과금 및 부담금_운영'!$S$591+1)/$C$1,DU$32)))</f>
        <v>7.7308641975308665E-2</v>
      </c>
    </row>
    <row r="31" spans="1:126" s="64" customFormat="1" outlineLevel="1" x14ac:dyDescent="0.4">
      <c r="A31" s="724"/>
      <c r="B31" s="598"/>
      <c r="C31" s="607"/>
      <c r="D31" s="805" t="s">
        <v>670</v>
      </c>
      <c r="E31" s="804" t="s">
        <v>815</v>
      </c>
      <c r="F31" s="586">
        <v>0</v>
      </c>
      <c r="G31" s="587">
        <f>IF('제세공과금 및 부담금_운영'!$R$606="임차인부담",0,HLOOKUP(G$16,'제세공과금 및 부담금_운영'!$B$591:$S$614,'제세공과금 및 부담금_운영'!$S$606-'제세공과금 및 부담금_운영'!$S$591+1)/$C$1*G$4/G$17)</f>
        <v>0</v>
      </c>
      <c r="H31" s="587">
        <f>IF('제세공과금 및 부담금_운영'!$R$606="임차인부담",0,HLOOKUP(H$16,'제세공과금 및 부담금_운영'!$B$591:$S$614,'제세공과금 및 부담금_운영'!$S$606-'제세공과금 및 부담금_운영'!$S$591+1)/$C$1*H$4/H$17)</f>
        <v>0</v>
      </c>
      <c r="I31" s="587">
        <f>IF('제세공과금 및 부담금_운영'!$R$606="임차인부담",0,HLOOKUP(I$16,'제세공과금 및 부담금_운영'!$B$591:$S$614,'제세공과금 및 부담금_운영'!$S$606-'제세공과금 및 부담금_운영'!$S$591+1)/$C$1*I$4/I$17)</f>
        <v>0</v>
      </c>
      <c r="J31" s="587">
        <f>IF('제세공과금 및 부담금_운영'!$R$606="임차인부담",0,HLOOKUP(J$16,'제세공과금 및 부담금_운영'!$B$591:$S$614,'제세공과금 및 부담금_운영'!$S$606-'제세공과금 및 부담금_운영'!$S$591+1)/$C$1*J$4/J$17)</f>
        <v>0</v>
      </c>
      <c r="K31" s="587">
        <f>IF('제세공과금 및 부담금_운영'!$R$606="임차인부담",0,HLOOKUP(K$16,'제세공과금 및 부담금_운영'!$B$591:$S$614,'제세공과금 및 부담금_운영'!$S$606-'제세공과금 및 부담금_운영'!$S$591+1)/$C$1*K$4/K$17)</f>
        <v>0</v>
      </c>
      <c r="L31" s="587">
        <f>IF('제세공과금 및 부담금_운영'!$R$606="임차인부담",0,HLOOKUP(L$16,'제세공과금 및 부담금_운영'!$B$591:$S$614,'제세공과금 및 부담금_운영'!$S$606-'제세공과금 및 부담금_운영'!$S$591+1)/$C$1*L$4/L$17)</f>
        <v>0</v>
      </c>
      <c r="M31" s="587">
        <f>IF('제세공과금 및 부담금_운영'!$R$606="임차인부담",0,HLOOKUP(M$16,'제세공과금 및 부담금_운영'!$B$591:$S$614,'제세공과금 및 부담금_운영'!$S$606-'제세공과금 및 부담금_운영'!$S$591+1)/$C$1*M$4/M$17)</f>
        <v>0</v>
      </c>
      <c r="N31" s="587">
        <f>IF('제세공과금 및 부담금_운영'!$R$606="임차인부담",0,HLOOKUP(N$16,'제세공과금 및 부담금_운영'!$B$591:$S$614,'제세공과금 및 부담금_운영'!$S$606-'제세공과금 및 부담금_운영'!$S$591+1)/$C$1*N$4/N$17)</f>
        <v>0</v>
      </c>
      <c r="O31" s="587">
        <f>IF('제세공과금 및 부담금_운영'!$R$606="임차인부담",0,HLOOKUP(O$16,'제세공과금 및 부담금_운영'!$B$591:$S$614,'제세공과금 및 부담금_운영'!$S$606-'제세공과금 및 부담금_운영'!$S$591+1)/$C$1*O$4/O$17)</f>
        <v>0</v>
      </c>
      <c r="P31" s="587">
        <f>IF('제세공과금 및 부담금_운영'!$R$606="임차인부담",0,HLOOKUP(P$16,'제세공과금 및 부담금_운영'!$B$591:$S$614,'제세공과금 및 부담금_운영'!$S$606-'제세공과금 및 부담금_운영'!$S$591+1)/$C$1*P$4/P$17)</f>
        <v>0</v>
      </c>
      <c r="Q31" s="587">
        <f>IF('제세공과금 및 부담금_운영'!$R$606="임차인부담",0,HLOOKUP(Q$16,'제세공과금 및 부담금_운영'!$B$591:$S$614,'제세공과금 및 부담금_운영'!$S$606-'제세공과금 및 부담금_운영'!$S$591+1)/$C$1*Q$4/Q$17)</f>
        <v>0</v>
      </c>
      <c r="R31" s="587">
        <f>IF('제세공과금 및 부담금_운영'!$R$606="임차인부담",0,HLOOKUP(R$16,'제세공과금 및 부담금_운영'!$B$591:$S$614,'제세공과금 및 부담금_운영'!$S$606-'제세공과금 및 부담금_운영'!$S$591+1)/$C$1*R$4/R$17)</f>
        <v>0</v>
      </c>
      <c r="S31" s="587">
        <f>IF('제세공과금 및 부담금_운영'!$R$606="임차인부담",0,HLOOKUP(S$16,'제세공과금 및 부담금_운영'!$B$591:$S$614,'제세공과금 및 부담금_운영'!$S$606-'제세공과금 및 부담금_운영'!$S$591+1)/$C$1*S$4/S$17)</f>
        <v>0</v>
      </c>
      <c r="T31" s="587">
        <f>IF('제세공과금 및 부담금_운영'!$R$606="임차인부담",0,HLOOKUP(T$16,'제세공과금 및 부담금_운영'!$B$591:$S$614,'제세공과금 및 부담금_운영'!$S$606-'제세공과금 및 부담금_운영'!$S$591+1)/$C$1*T$4/T$17)</f>
        <v>0</v>
      </c>
      <c r="U31" s="587">
        <f>IF('제세공과금 및 부담금_운영'!$R$606="임차인부담",0,HLOOKUP(U$16,'제세공과금 및 부담금_운영'!$B$591:$S$614,'제세공과금 및 부담금_운영'!$S$606-'제세공과금 및 부담금_운영'!$S$591+1)/$C$1*U$4/U$17)</f>
        <v>0</v>
      </c>
      <c r="V31" s="587">
        <f>IF('제세공과금 및 부담금_운영'!$R$606="임차인부담",0,HLOOKUP(V$16,'제세공과금 및 부담금_운영'!$B$591:$S$614,'제세공과금 및 부담금_운영'!$S$606-'제세공과금 및 부담금_운영'!$S$591+1)/$C$1*V$4/V$17)</f>
        <v>0</v>
      </c>
      <c r="W31" s="587">
        <f>IF('제세공과금 및 부담금_운영'!$R$606="임차인부담",0,HLOOKUP(W$16,'제세공과금 및 부담금_운영'!$B$591:$S$614,'제세공과금 및 부담금_운영'!$S$606-'제세공과금 및 부담금_운영'!$S$591+1)/$C$1*W$4/W$17)</f>
        <v>0</v>
      </c>
      <c r="X31" s="587">
        <f>IF('제세공과금 및 부담금_운영'!$R$606="임차인부담",0,HLOOKUP(X$16,'제세공과금 및 부담금_운영'!$B$591:$S$614,'제세공과금 및 부담금_운영'!$S$606-'제세공과금 및 부담금_운영'!$S$591+1)/$C$1*X$4/X$17)</f>
        <v>0</v>
      </c>
      <c r="Y31" s="587">
        <f>IF('제세공과금 및 부담금_운영'!$R$606="임차인부담",0,HLOOKUP(Y$16,'제세공과금 및 부담금_운영'!$B$591:$S$614,'제세공과금 및 부담금_운영'!$S$606-'제세공과금 및 부담금_운영'!$S$591+1)/$C$1*Y$4/Y$17)</f>
        <v>0</v>
      </c>
      <c r="Z31" s="587">
        <f>IF('제세공과금 및 부담금_운영'!$R$606="임차인부담",0,HLOOKUP(Z$16,'제세공과금 및 부담금_운영'!$B$591:$S$614,'제세공과금 및 부담금_운영'!$S$606-'제세공과금 및 부담금_운영'!$S$591+1)/$C$1*Z$4/Z$17)</f>
        <v>0</v>
      </c>
      <c r="AA31" s="587">
        <f>IF('제세공과금 및 부담금_운영'!$R$606="임차인부담",0,HLOOKUP(AA$16,'제세공과금 및 부담금_운영'!$B$591:$S$614,'제세공과금 및 부담금_운영'!$S$606-'제세공과금 및 부담금_운영'!$S$591+1)/$C$1*AA$4/AA$17)</f>
        <v>0</v>
      </c>
      <c r="AB31" s="587">
        <f>IF('제세공과금 및 부담금_운영'!$R$606="임차인부담",0,HLOOKUP(AB$16,'제세공과금 및 부담금_운영'!$B$591:$S$614,'제세공과금 및 부담금_운영'!$S$606-'제세공과금 및 부담금_운영'!$S$591+1)/$C$1*AB$4/AB$17)</f>
        <v>0</v>
      </c>
      <c r="AC31" s="587">
        <f>IF('제세공과금 및 부담금_운영'!$R$606="임차인부담",0,HLOOKUP(AC$16,'제세공과금 및 부담금_운영'!$B$591:$S$614,'제세공과금 및 부담금_운영'!$S$606-'제세공과금 및 부담금_운영'!$S$591+1)/$C$1*AC$4/AC$17)</f>
        <v>0</v>
      </c>
      <c r="AD31" s="587">
        <f>IF('제세공과금 및 부담금_운영'!$R$606="임차인부담",0,HLOOKUP(AD$16,'제세공과금 및 부담금_운영'!$B$591:$S$614,'제세공과금 및 부담금_운영'!$S$606-'제세공과금 및 부담금_운영'!$S$591+1)/$C$1*AD$4/AD$17)</f>
        <v>0</v>
      </c>
      <c r="AE31" s="587">
        <f>IF('제세공과금 및 부담금_운영'!$R$606="임차인부담",0,HLOOKUP(AE$16,'제세공과금 및 부담금_운영'!$B$591:$S$614,'제세공과금 및 부담금_운영'!$S$606-'제세공과금 및 부담금_운영'!$S$591+1)/$C$1*AE$4/AE$17)</f>
        <v>0</v>
      </c>
      <c r="AF31" s="587">
        <f>IF('제세공과금 및 부담금_운영'!$R$606="임차인부담",0,HLOOKUP(AF$16,'제세공과금 및 부담금_운영'!$B$591:$S$614,'제세공과금 및 부담금_운영'!$S$606-'제세공과금 및 부담금_운영'!$S$591+1)/$C$1*AF$4/AF$17)</f>
        <v>0</v>
      </c>
      <c r="AG31" s="587">
        <f>IF('제세공과금 및 부담금_운영'!$R$606="임차인부담",0,HLOOKUP(AG$16,'제세공과금 및 부담금_운영'!$B$591:$S$614,'제세공과금 및 부담금_운영'!$S$606-'제세공과금 및 부담금_운영'!$S$591+1)/$C$1*AG$4/AG$17)</f>
        <v>0</v>
      </c>
      <c r="AH31" s="587">
        <f>IF('제세공과금 및 부담금_운영'!$R$606="임차인부담",0,HLOOKUP(AH$16,'제세공과금 및 부담금_운영'!$B$591:$S$614,'제세공과금 및 부담금_운영'!$S$606-'제세공과금 및 부담금_운영'!$S$591+1)/$C$1*AH$4/AH$17)</f>
        <v>0</v>
      </c>
      <c r="AI31" s="587">
        <f>IF('제세공과금 및 부담금_운영'!$R$606="임차인부담",0,HLOOKUP(AI$16,'제세공과금 및 부담금_운영'!$B$591:$S$614,'제세공과금 및 부담금_운영'!$S$606-'제세공과금 및 부담금_운영'!$S$591+1)/$C$1*AI$4/AI$17)</f>
        <v>0</v>
      </c>
      <c r="AJ31" s="587">
        <f>IF('제세공과금 및 부담금_운영'!$R$606="임차인부담",0,HLOOKUP(AJ$16,'제세공과금 및 부담금_운영'!$B$591:$S$614,'제세공과금 및 부담금_운영'!$S$606-'제세공과금 및 부담금_운영'!$S$591+1)/$C$1*AJ$4/AJ$17)</f>
        <v>0</v>
      </c>
      <c r="AK31" s="587">
        <f>IF('제세공과금 및 부담금_운영'!$R$606="임차인부담",0,HLOOKUP(AK$16,'제세공과금 및 부담금_운영'!$B$591:$S$614,'제세공과금 및 부담금_운영'!$S$606-'제세공과금 및 부담금_운영'!$S$591+1)/$C$1*AK$4/AK$17)</f>
        <v>0</v>
      </c>
      <c r="AL31" s="587">
        <f>IF('제세공과금 및 부담금_운영'!$R$606="임차인부담",0,HLOOKUP(AL$16,'제세공과금 및 부담금_운영'!$B$591:$S$614,'제세공과금 및 부담금_운영'!$S$606-'제세공과금 및 부담금_운영'!$S$591+1)/$C$1*AL$4/AL$17)</f>
        <v>0</v>
      </c>
      <c r="AM31" s="587">
        <f>IF('제세공과금 및 부담금_운영'!$R$606="임차인부담",0,HLOOKUP(AM$16,'제세공과금 및 부담금_운영'!$B$591:$S$614,'제세공과금 및 부담금_운영'!$S$606-'제세공과금 및 부담금_운영'!$S$591+1)/$C$1*AM$4/AM$17)</f>
        <v>0</v>
      </c>
      <c r="AN31" s="587">
        <f>IF('제세공과금 및 부담금_운영'!$R$606="임차인부담",0,HLOOKUP(AN$16,'제세공과금 및 부담금_운영'!$B$591:$S$614,'제세공과금 및 부담금_운영'!$S$606-'제세공과금 및 부담금_운영'!$S$591+1)/$C$1*AN$4/AN$17)</f>
        <v>0</v>
      </c>
      <c r="AO31" s="587">
        <f>IF('제세공과금 및 부담금_운영'!$R$606="임차인부담",0,HLOOKUP(AO$16,'제세공과금 및 부담금_운영'!$B$591:$S$614,'제세공과금 및 부담금_운영'!$S$606-'제세공과금 및 부담금_운영'!$S$591+1)/$C$1*AO$4/AO$17)</f>
        <v>0</v>
      </c>
      <c r="AP31" s="587">
        <f>IF('제세공과금 및 부담금_운영'!$R$606="임차인부담",0,HLOOKUP(AP$16,'제세공과금 및 부담금_운영'!$B$591:$S$614,'제세공과금 및 부담금_운영'!$S$606-'제세공과금 및 부담금_운영'!$S$591+1)/$C$1*AP$4/AP$17)</f>
        <v>0</v>
      </c>
      <c r="AQ31" s="587">
        <f>IF('제세공과금 및 부담금_운영'!$R$606="임차인부담",0,HLOOKUP(AQ$16,'제세공과금 및 부담금_운영'!$B$591:$S$614,'제세공과금 및 부담금_운영'!$S$606-'제세공과금 및 부담금_운영'!$S$591+1)/$C$1*AQ$4/AQ$17)</f>
        <v>0</v>
      </c>
      <c r="AR31" s="587">
        <f>IF('제세공과금 및 부담금_운영'!$R$606="임차인부담",0,HLOOKUP(AR$16,'제세공과금 및 부담금_운영'!$B$591:$S$614,'제세공과금 및 부담금_운영'!$S$606-'제세공과금 및 부담금_운영'!$S$591+1)/$C$1*AR$4/AR$17)</f>
        <v>0</v>
      </c>
      <c r="AS31" s="587">
        <f>IF('제세공과금 및 부담금_운영'!$R$606="임차인부담",0,HLOOKUP(AS$16,'제세공과금 및 부담금_운영'!$B$591:$S$614,'제세공과금 및 부담금_운영'!$S$606-'제세공과금 및 부담금_운영'!$S$591+1)/$C$1*AS$4/AS$17)</f>
        <v>0</v>
      </c>
      <c r="AT31" s="587">
        <f>IF('제세공과금 및 부담금_운영'!$R$606="임차인부담",0,HLOOKUP(AT$16,'제세공과금 및 부담금_운영'!$B$591:$S$614,'제세공과금 및 부담금_운영'!$S$606-'제세공과금 및 부담금_운영'!$S$591+1)/$C$1*AT$4/AT$17)</f>
        <v>0</v>
      </c>
      <c r="AU31" s="587">
        <f>IF('제세공과금 및 부담금_운영'!$R$606="임차인부담",0,HLOOKUP(AU$16,'제세공과금 및 부담금_운영'!$B$591:$S$614,'제세공과금 및 부담금_운영'!$S$606-'제세공과금 및 부담금_운영'!$S$591+1)/$C$1*AU$4/AU$17)</f>
        <v>0</v>
      </c>
      <c r="AV31" s="587">
        <f>IF('제세공과금 및 부담금_운영'!$R$606="임차인부담",0,HLOOKUP(AV$16,'제세공과금 및 부담금_운영'!$B$591:$S$614,'제세공과금 및 부담금_운영'!$S$606-'제세공과금 및 부담금_운영'!$S$591+1)/$C$1*AV$4/AV$17)</f>
        <v>0</v>
      </c>
      <c r="AW31" s="587">
        <f>IF('제세공과금 및 부담금_운영'!$R$606="임차인부담",0,HLOOKUP(AW$16,'제세공과금 및 부담금_운영'!$B$591:$S$614,'제세공과금 및 부담금_운영'!$S$606-'제세공과금 및 부담금_운영'!$S$591+1)/$C$1*AW$4/AW$17)</f>
        <v>0</v>
      </c>
      <c r="AX31" s="587">
        <f>IF('제세공과금 및 부담금_운영'!$R$606="임차인부담",0,HLOOKUP(AX$16,'제세공과금 및 부담금_운영'!$B$591:$S$614,'제세공과금 및 부담금_운영'!$S$606-'제세공과금 및 부담금_운영'!$S$591+1)/$C$1*AX$4/AX$17)</f>
        <v>0</v>
      </c>
      <c r="AY31" s="587">
        <f>IF('제세공과금 및 부담금_운영'!$R$606="임차인부담",0,HLOOKUP(AY$16,'제세공과금 및 부담금_운영'!$B$591:$S$614,'제세공과금 및 부담금_운영'!$S$606-'제세공과금 및 부담금_운영'!$S$591+1)/$C$1*AY$4/AY$17)</f>
        <v>0</v>
      </c>
      <c r="AZ31" s="587">
        <f>IF('제세공과금 및 부담금_운영'!$R$606="임차인부담",0,HLOOKUP(AZ$16,'제세공과금 및 부담금_운영'!$B$591:$S$614,'제세공과금 및 부담금_운영'!$S$606-'제세공과금 및 부담금_운영'!$S$591+1)/$C$1*AZ$4/AZ$17)</f>
        <v>0</v>
      </c>
      <c r="BA31" s="587">
        <f>IF('제세공과금 및 부담금_운영'!$R$606="임차인부담",0,HLOOKUP(BA$16,'제세공과금 및 부담금_운영'!$B$591:$S$614,'제세공과금 및 부담금_운영'!$S$606-'제세공과금 및 부담금_운영'!$S$591+1)/$C$1*BA$4/BA$17)</f>
        <v>0</v>
      </c>
      <c r="BB31" s="587">
        <f>IF('제세공과금 및 부담금_운영'!$R$606="임차인부담",0,HLOOKUP(BB$16,'제세공과금 및 부담금_운영'!$B$591:$S$614,'제세공과금 및 부담금_운영'!$S$606-'제세공과금 및 부담금_운영'!$S$591+1)/$C$1*BB$4/BB$17)</f>
        <v>0</v>
      </c>
      <c r="BC31" s="587">
        <f>IF('제세공과금 및 부담금_운영'!$R$606="임차인부담",0,HLOOKUP(BC$16,'제세공과금 및 부담금_운영'!$B$591:$S$614,'제세공과금 및 부담금_운영'!$S$606-'제세공과금 및 부담금_운영'!$S$591+1)/$C$1*BC$4/BC$17)</f>
        <v>0</v>
      </c>
      <c r="BD31" s="587">
        <f>IF('제세공과금 및 부담금_운영'!$R$606="임차인부담",0,HLOOKUP(BD$16,'제세공과금 및 부담금_운영'!$B$591:$S$614,'제세공과금 및 부담금_운영'!$S$606-'제세공과금 및 부담금_운영'!$S$591+1)/$C$1*BD$4/BD$17)</f>
        <v>0</v>
      </c>
      <c r="BE31" s="587">
        <f>IF('제세공과금 및 부담금_운영'!$R$606="임차인부담",0,HLOOKUP(BE$16,'제세공과금 및 부담금_운영'!$B$591:$S$614,'제세공과금 및 부담금_운영'!$S$606-'제세공과금 및 부담금_운영'!$S$591+1)/$C$1*BE$4/BE$17)</f>
        <v>0</v>
      </c>
      <c r="BF31" s="587">
        <f>IF('제세공과금 및 부담금_운영'!$R$606="임차인부담",0,HLOOKUP(BF$16,'제세공과금 및 부담금_운영'!$B$591:$S$614,'제세공과금 및 부담금_운영'!$S$606-'제세공과금 및 부담금_운영'!$S$591+1)/$C$1*BF$4/BF$17)</f>
        <v>0</v>
      </c>
      <c r="BG31" s="587">
        <f>IF('제세공과금 및 부담금_운영'!$R$606="임차인부담",0,HLOOKUP(BG$16,'제세공과금 및 부담금_운영'!$B$591:$S$614,'제세공과금 및 부담금_운영'!$S$606-'제세공과금 및 부담금_운영'!$S$591+1)/$C$1*BG$4/BG$17)</f>
        <v>0</v>
      </c>
      <c r="BH31" s="587">
        <f>IF('제세공과금 및 부담금_운영'!$R$606="임차인부담",0,HLOOKUP(BH$16,'제세공과금 및 부담금_운영'!$B$591:$S$614,'제세공과금 및 부담금_운영'!$S$606-'제세공과금 및 부담금_운영'!$S$591+1)/$C$1*BH$4/BH$17)</f>
        <v>0</v>
      </c>
      <c r="BI31" s="587">
        <f>IF('제세공과금 및 부담금_운영'!$R$606="임차인부담",0,HLOOKUP(BI$16,'제세공과금 및 부담금_운영'!$B$591:$S$614,'제세공과금 및 부담금_운영'!$S$606-'제세공과금 및 부담금_운영'!$S$591+1)/$C$1*BI$4/BI$17)</f>
        <v>0</v>
      </c>
      <c r="BJ31" s="587">
        <f>IF('제세공과금 및 부담금_운영'!$R$606="임차인부담",0,HLOOKUP(BJ$16,'제세공과금 및 부담금_운영'!$B$591:$S$614,'제세공과금 및 부담금_운영'!$S$606-'제세공과금 및 부담금_운영'!$S$591+1)/$C$1*BJ$4/BJ$17)</f>
        <v>0</v>
      </c>
      <c r="BK31" s="587">
        <f>IF('제세공과금 및 부담금_운영'!$R$606="임차인부담",0,HLOOKUP(BK$16,'제세공과금 및 부담금_운영'!$B$591:$S$614,'제세공과금 및 부담금_운영'!$S$606-'제세공과금 및 부담금_운영'!$S$591+1)/$C$1*BK$4/BK$17)</f>
        <v>0</v>
      </c>
      <c r="BL31" s="587">
        <f>IF('제세공과금 및 부담금_운영'!$R$606="임차인부담",0,HLOOKUP(BL$16,'제세공과금 및 부담금_운영'!$B$591:$S$614,'제세공과금 및 부담금_운영'!$S$606-'제세공과금 및 부담금_운영'!$S$591+1)/$C$1*BL$4/BL$17)</f>
        <v>0</v>
      </c>
      <c r="BM31" s="587">
        <f>IF('제세공과금 및 부담금_운영'!$R$606="임차인부담",0,HLOOKUP(BM$16,'제세공과금 및 부담금_운영'!$B$591:$S$614,'제세공과금 및 부담금_운영'!$S$606-'제세공과금 및 부담금_운영'!$S$591+1)/$C$1*BM$4/BM$17)</f>
        <v>0</v>
      </c>
      <c r="BN31" s="587">
        <f>IF('제세공과금 및 부담금_운영'!$R$606="임차인부담",0,HLOOKUP(BN$16,'제세공과금 및 부담금_운영'!$B$591:$S$614,'제세공과금 및 부담금_운영'!$S$606-'제세공과금 및 부담금_운영'!$S$591+1)/$C$1*BN$4/BN$17)</f>
        <v>0</v>
      </c>
      <c r="BO31" s="587">
        <f>IF('제세공과금 및 부담금_운영'!$R$606="임차인부담",0,HLOOKUP(BO$16,'제세공과금 및 부담금_운영'!$B$591:$S$614,'제세공과금 및 부담금_운영'!$S$606-'제세공과금 및 부담금_운영'!$S$591+1)/$C$1*BO$4/BO$17)</f>
        <v>0</v>
      </c>
      <c r="BP31" s="587">
        <f>IF('제세공과금 및 부담금_운영'!$R$606="임차인부담",0,HLOOKUP(BP$16,'제세공과금 및 부담금_운영'!$B$591:$S$614,'제세공과금 및 부담금_운영'!$S$606-'제세공과금 및 부담금_운영'!$S$591+1)/$C$1*BP$4/BP$17)</f>
        <v>0</v>
      </c>
      <c r="BQ31" s="587">
        <f>IF('제세공과금 및 부담금_운영'!$R$606="임차인부담",0,HLOOKUP(BQ$16,'제세공과금 및 부담금_운영'!$B$591:$S$614,'제세공과금 및 부담금_운영'!$S$606-'제세공과금 및 부담금_운영'!$S$591+1)/$C$1*BQ$4/BQ$17)</f>
        <v>0</v>
      </c>
      <c r="BR31" s="587">
        <f>IF('제세공과금 및 부담금_운영'!$R$606="임차인부담",0,HLOOKUP(BR$16,'제세공과금 및 부담금_운영'!$B$591:$S$614,'제세공과금 및 부담금_운영'!$S$606-'제세공과금 및 부담금_운영'!$S$591+1)/$C$1*BR$4/BR$17)</f>
        <v>0</v>
      </c>
      <c r="BS31" s="587">
        <f>IF('제세공과금 및 부담금_운영'!$R$606="임차인부담",0,HLOOKUP(BS$16,'제세공과금 및 부담금_운영'!$B$591:$S$614,'제세공과금 및 부담금_운영'!$S$606-'제세공과금 및 부담금_운영'!$S$591+1)/$C$1*BS$4/BS$17)</f>
        <v>0</v>
      </c>
      <c r="BT31" s="587">
        <f>IF('제세공과금 및 부담금_운영'!$R$606="임차인부담",0,HLOOKUP(BT$16,'제세공과금 및 부담금_운영'!$B$591:$S$614,'제세공과금 및 부담금_운영'!$S$606-'제세공과금 및 부담금_운영'!$S$591+1)/$C$1*BT$4/BT$17)</f>
        <v>0</v>
      </c>
      <c r="BU31" s="587">
        <f>IF('제세공과금 및 부담금_운영'!$R$606="임차인부담",0,HLOOKUP(BU$16,'제세공과금 및 부담금_운영'!$B$591:$S$614,'제세공과금 및 부담금_운영'!$S$606-'제세공과금 및 부담금_운영'!$S$591+1)/$C$1*BU$4/BU$17)</f>
        <v>0</v>
      </c>
      <c r="BV31" s="587">
        <f>IF('제세공과금 및 부담금_운영'!$R$606="임차인부담",0,HLOOKUP(BV$16,'제세공과금 및 부담금_운영'!$B$591:$S$614,'제세공과금 및 부담금_운영'!$S$606-'제세공과금 및 부담금_운영'!$S$591+1)/$C$1*BV$4/BV$17)</f>
        <v>0</v>
      </c>
      <c r="BW31" s="587">
        <f>IF('제세공과금 및 부담금_운영'!$R$606="임차인부담",0,HLOOKUP(BW$16,'제세공과금 및 부담금_운영'!$B$591:$S$614,'제세공과금 및 부담금_운영'!$S$606-'제세공과금 및 부담금_운영'!$S$591+1)/$C$1*BW$4/BW$17)</f>
        <v>0</v>
      </c>
      <c r="BX31" s="587">
        <f>IF('제세공과금 및 부담금_운영'!$R$606="임차인부담",0,HLOOKUP(BX$16,'제세공과금 및 부담금_운영'!$B$591:$S$614,'제세공과금 및 부담금_운영'!$S$606-'제세공과금 및 부담금_운영'!$S$591+1)/$C$1*BX$4/BX$17)</f>
        <v>0</v>
      </c>
      <c r="BY31" s="587">
        <f>IF('제세공과금 및 부담금_운영'!$R$606="임차인부담",0,HLOOKUP(BY$16,'제세공과금 및 부담금_운영'!$B$591:$S$614,'제세공과금 및 부담금_운영'!$S$606-'제세공과금 및 부담금_운영'!$S$591+1)/$C$1*BY$4/BY$17)</f>
        <v>0</v>
      </c>
      <c r="BZ31" s="587">
        <f>IF('제세공과금 및 부담금_운영'!$R$606="임차인부담",0,HLOOKUP(BZ$16,'제세공과금 및 부담금_운영'!$B$591:$S$614,'제세공과금 및 부담금_운영'!$S$606-'제세공과금 및 부담금_운영'!$S$591+1)/$C$1*BZ$4/BZ$17)</f>
        <v>0</v>
      </c>
      <c r="CA31" s="587">
        <f>IF('제세공과금 및 부담금_운영'!$R$606="임차인부담",0,HLOOKUP(CA$16,'제세공과금 및 부담금_운영'!$B$591:$S$614,'제세공과금 및 부담금_운영'!$S$606-'제세공과금 및 부담금_운영'!$S$591+1)/$C$1*CA$4/CA$17)</f>
        <v>0</v>
      </c>
      <c r="CB31" s="587">
        <f>IF('제세공과금 및 부담금_운영'!$R$606="임차인부담",0,HLOOKUP(CB$16,'제세공과금 및 부담금_운영'!$B$591:$S$614,'제세공과금 및 부담금_운영'!$S$606-'제세공과금 및 부담금_운영'!$S$591+1)/$C$1*CB$4/CB$17)</f>
        <v>0</v>
      </c>
      <c r="CC31" s="587">
        <f>IF('제세공과금 및 부담금_운영'!$R$606="임차인부담",0,HLOOKUP(CC$16,'제세공과금 및 부담금_운영'!$B$591:$S$614,'제세공과금 및 부담금_운영'!$S$606-'제세공과금 및 부담금_운영'!$S$591+1)/$C$1*CC$4/CC$17)</f>
        <v>0</v>
      </c>
      <c r="CD31" s="587">
        <f>IF('제세공과금 및 부담금_운영'!$R$606="임차인부담",0,HLOOKUP(CD$16,'제세공과금 및 부담금_운영'!$B$591:$S$614,'제세공과금 및 부담금_운영'!$S$606-'제세공과금 및 부담금_운영'!$S$591+1)/$C$1*CD$4/CD$17)</f>
        <v>0</v>
      </c>
      <c r="CE31" s="587">
        <f>IF('제세공과금 및 부담금_운영'!$R$606="임차인부담",0,HLOOKUP(CE$16,'제세공과금 및 부담금_운영'!$B$591:$S$614,'제세공과금 및 부담금_운영'!$S$606-'제세공과금 및 부담금_운영'!$S$591+1)/$C$1*CE$4/CE$17)</f>
        <v>5.1468493150684927E-2</v>
      </c>
      <c r="CF31" s="587">
        <f>IF('제세공과금 및 부담금_운영'!$R$606="임차인부담",0,HLOOKUP(CF$16,'제세공과금 및 부담금_운영'!$B$591:$S$614,'제세공과금 및 부담금_운영'!$S$606-'제세공과금 및 부담금_운영'!$S$591+1)/$C$1*CF$4/CF$17)</f>
        <v>4.6487671232876712E-2</v>
      </c>
      <c r="CG31" s="587">
        <f>IF('제세공과금 및 부담금_운영'!$R$606="임차인부담",0,HLOOKUP(CG$16,'제세공과금 및 부담금_운영'!$B$591:$S$614,'제세공과금 및 부담금_운영'!$S$606-'제세공과금 및 부담금_운영'!$S$591+1)/$C$1*CG$4/CG$17)</f>
        <v>5.1468493150684927E-2</v>
      </c>
      <c r="CH31" s="587">
        <f>IF('제세공과금 및 부담금_운영'!$R$606="임차인부담",0,HLOOKUP(CH$16,'제세공과금 및 부담금_운영'!$B$591:$S$614,'제세공과금 및 부담금_운영'!$S$606-'제세공과금 및 부담금_운영'!$S$591+1)/$C$1*CH$4/CH$17)</f>
        <v>4.9808219178082189E-2</v>
      </c>
      <c r="CI31" s="587">
        <f>IF('제세공과금 및 부담금_운영'!$R$606="임차인부담",0,HLOOKUP(CI$16,'제세공과금 및 부담금_운영'!$B$591:$S$614,'제세공과금 및 부담금_운영'!$S$606-'제세공과금 및 부담금_운영'!$S$591+1)/$C$1*CI$4/CI$17)</f>
        <v>5.1468493150684927E-2</v>
      </c>
      <c r="CJ31" s="587">
        <f>IF('제세공과금 및 부담금_운영'!$R$606="임차인부담",0,HLOOKUP(CJ$16,'제세공과금 및 부담금_운영'!$B$591:$S$614,'제세공과금 및 부담금_운영'!$S$606-'제세공과금 및 부담금_운영'!$S$591+1)/$C$1*CJ$4/CJ$17)</f>
        <v>4.9808219178082189E-2</v>
      </c>
      <c r="CK31" s="587">
        <f>IF('제세공과금 및 부담금_운영'!$R$606="임차인부담",0,HLOOKUP(CK$16,'제세공과금 및 부담금_운영'!$B$591:$S$614,'제세공과금 및 부담금_운영'!$S$606-'제세공과금 및 부담금_운영'!$S$591+1)/$C$1*CK$4/CK$17)</f>
        <v>5.1468493150684927E-2</v>
      </c>
      <c r="CL31" s="587">
        <f>IF('제세공과금 및 부담금_운영'!$R$606="임차인부담",0,HLOOKUP(CL$16,'제세공과금 및 부담금_운영'!$B$591:$S$614,'제세공과금 및 부담금_운영'!$S$606-'제세공과금 및 부담금_운영'!$S$591+1)/$C$1*CL$4/CL$17)</f>
        <v>5.1468493150684927E-2</v>
      </c>
      <c r="CM31" s="587">
        <f>IF('제세공과금 및 부담금_운영'!$R$606="임차인부담",0,HLOOKUP(CM$16,'제세공과금 및 부담금_운영'!$B$591:$S$614,'제세공과금 및 부담금_운영'!$S$606-'제세공과금 및 부담금_운영'!$S$591+1)/$C$1*CM$4/CM$17)</f>
        <v>4.9808219178082189E-2</v>
      </c>
      <c r="CN31" s="587">
        <f>IF('제세공과금 및 부담금_운영'!$R$606="임차인부담",0,HLOOKUP(CN$16,'제세공과금 및 부담금_운영'!$B$591:$S$614,'제세공과금 및 부담금_운영'!$S$606-'제세공과금 및 부담금_운영'!$S$591+1)/$C$1*CN$4/CN$17)</f>
        <v>5.1468493150684927E-2</v>
      </c>
      <c r="CO31" s="587">
        <f>IF('제세공과금 및 부담금_운영'!$R$606="임차인부담",0,HLOOKUP(CO$16,'제세공과금 및 부담금_운영'!$B$591:$S$614,'제세공과금 및 부담금_운영'!$S$606-'제세공과금 및 부담금_운영'!$S$591+1)/$C$1*CO$4/CO$17)</f>
        <v>4.9808219178082189E-2</v>
      </c>
      <c r="CP31" s="587">
        <f>IF('제세공과금 및 부담금_운영'!$R$606="임차인부담",0,HLOOKUP(CP$16,'제세공과금 및 부담금_운영'!$B$591:$S$614,'제세공과금 및 부담금_운영'!$S$606-'제세공과금 및 부담금_운영'!$S$591+1)/$C$1*CP$4/CP$17)</f>
        <v>5.1468493150684927E-2</v>
      </c>
      <c r="CQ31" s="587">
        <f>IF('제세공과금 및 부담금_운영'!$R$606="임차인부담",0,HLOOKUP(CQ$16,'제세공과금 및 부담금_운영'!$B$591:$S$614,'제세공과금 및 부담금_운영'!$S$606-'제세공과금 및 부담금_운영'!$S$591+1)/$C$1*CQ$4/CQ$17)</f>
        <v>5.1468493150684927E-2</v>
      </c>
      <c r="CR31" s="587">
        <f>IF('제세공과금 및 부담금_운영'!$R$606="임차인부담",0,HLOOKUP(CR$16,'제세공과금 및 부담금_운영'!$B$591:$S$614,'제세공과금 및 부담금_운영'!$S$606-'제세공과금 및 부담금_운영'!$S$591+1)/$C$1*CR$4/CR$17)</f>
        <v>4.6487671232876712E-2</v>
      </c>
      <c r="CS31" s="587">
        <f>IF('제세공과금 및 부담금_운영'!$R$606="임차인부담",0,HLOOKUP(CS$16,'제세공과금 및 부담금_운영'!$B$591:$S$614,'제세공과금 및 부담금_운영'!$S$606-'제세공과금 및 부담금_운영'!$S$591+1)/$C$1*CS$4/CS$17)</f>
        <v>5.1468493150684927E-2</v>
      </c>
      <c r="CT31" s="587">
        <f>IF('제세공과금 및 부담금_운영'!$R$606="임차인부담",0,HLOOKUP(CT$16,'제세공과금 및 부담금_운영'!$B$591:$S$614,'제세공과금 및 부담금_운영'!$S$606-'제세공과금 및 부담금_운영'!$S$591+1)/$C$1*CT$4/CT$17)</f>
        <v>4.9808219178082189E-2</v>
      </c>
      <c r="CU31" s="587">
        <f>IF('제세공과금 및 부담금_운영'!$R$606="임차인부담",0,HLOOKUP(CU$16,'제세공과금 및 부담금_운영'!$B$591:$S$614,'제세공과금 및 부담금_운영'!$S$606-'제세공과금 및 부담금_운영'!$S$591+1)/$C$1*CU$4/CU$17)</f>
        <v>5.1468493150684927E-2</v>
      </c>
      <c r="CV31" s="587">
        <f>IF('제세공과금 및 부담금_운영'!$R$606="임차인부담",0,HLOOKUP(CV$16,'제세공과금 및 부담금_운영'!$B$591:$S$614,'제세공과금 및 부담금_운영'!$S$606-'제세공과금 및 부담금_운영'!$S$591+1)/$C$1*CV$4/CV$17)</f>
        <v>4.9808219178082189E-2</v>
      </c>
      <c r="CW31" s="587">
        <f>IF('제세공과금 및 부담금_운영'!$R$606="임차인부담",0,HLOOKUP(CW$16,'제세공과금 및 부담금_운영'!$B$591:$S$614,'제세공과금 및 부담금_운영'!$S$606-'제세공과금 및 부담금_운영'!$S$591+1)/$C$1*CW$4/CW$17)</f>
        <v>5.1468493150684927E-2</v>
      </c>
      <c r="CX31" s="587">
        <f>IF('제세공과금 및 부담금_운영'!$R$606="임차인부담",0,HLOOKUP(CX$16,'제세공과금 및 부담금_운영'!$B$591:$S$614,'제세공과금 및 부담금_운영'!$S$606-'제세공과금 및 부담금_운영'!$S$591+1)/$C$1*CX$4/CX$17)</f>
        <v>5.1468493150684927E-2</v>
      </c>
      <c r="CY31" s="587">
        <f>IF('제세공과금 및 부담금_운영'!$R$606="임차인부담",0,HLOOKUP(CY$16,'제세공과금 및 부담금_운영'!$B$591:$S$614,'제세공과금 및 부담금_운영'!$S$606-'제세공과금 및 부담금_운영'!$S$591+1)/$C$1*CY$4/CY$17)</f>
        <v>4.9808219178082189E-2</v>
      </c>
      <c r="CZ31" s="587">
        <f>IF('제세공과금 및 부담금_운영'!$R$606="임차인부담",0,HLOOKUP(CZ$16,'제세공과금 및 부담금_운영'!$B$591:$S$614,'제세공과금 및 부담금_운영'!$S$606-'제세공과금 및 부담금_운영'!$S$591+1)/$C$1*CZ$4/CZ$17)</f>
        <v>5.1468493150684927E-2</v>
      </c>
      <c r="DA31" s="587">
        <f>IF('제세공과금 및 부담금_운영'!$R$606="임차인부담",0,HLOOKUP(DA$16,'제세공과금 및 부담금_운영'!$B$591:$S$614,'제세공과금 및 부담금_운영'!$S$606-'제세공과금 및 부담금_운영'!$S$591+1)/$C$1*DA$4/DA$17)</f>
        <v>4.9808219178082189E-2</v>
      </c>
      <c r="DB31" s="587">
        <f>IF('제세공과금 및 부담금_운영'!$R$606="임차인부담",0,HLOOKUP(DB$16,'제세공과금 및 부담금_운영'!$B$591:$S$614,'제세공과금 및 부담금_운영'!$S$606-'제세공과금 및 부담금_운영'!$S$591+1)/$C$1*DB$4/DB$17)</f>
        <v>5.1468493150684927E-2</v>
      </c>
      <c r="DC31" s="587">
        <f>IF('제세공과금 및 부담금_운영'!$R$606="임차인부담",0,HLOOKUP(DC$16,'제세공과금 및 부담금_운영'!$B$591:$S$614,'제세공과금 및 부담금_운영'!$S$606-'제세공과금 및 부담금_운영'!$S$591+1)/$C$1*DC$4/DC$17)</f>
        <v>5.1327868852459012E-2</v>
      </c>
      <c r="DD31" s="587">
        <f>IF('제세공과금 및 부담금_운영'!$R$606="임차인부담",0,HLOOKUP(DD$16,'제세공과금 및 부담금_운영'!$B$591:$S$614,'제세공과금 및 부담금_운영'!$S$606-'제세공과금 및 부담금_운영'!$S$591+1)/$C$1*DD$4/DD$17)</f>
        <v>4.8016393442622943E-2</v>
      </c>
      <c r="DE31" s="587">
        <f>IF('제세공과금 및 부담금_운영'!$R$606="임차인부담",0,HLOOKUP(DE$16,'제세공과금 및 부담금_운영'!$B$591:$S$614,'제세공과금 및 부담금_운영'!$S$606-'제세공과금 및 부담금_운영'!$S$591+1)/$C$1*DE$4/DE$17)</f>
        <v>5.1327868852459012E-2</v>
      </c>
      <c r="DF31" s="587">
        <f>IF('제세공과금 및 부담금_운영'!$R$606="임차인부담",0,HLOOKUP(DF$16,'제세공과금 및 부담금_운영'!$B$591:$S$614,'제세공과금 및 부담금_운영'!$S$606-'제세공과금 및 부담금_운영'!$S$591+1)/$C$1*DF$4/DF$17)</f>
        <v>4.9672131147540981E-2</v>
      </c>
      <c r="DG31" s="587">
        <f>IF('제세공과금 및 부담금_운영'!$R$606="임차인부담",0,HLOOKUP(DG$16,'제세공과금 및 부담금_운영'!$B$591:$S$614,'제세공과금 및 부담금_운영'!$S$606-'제세공과금 및 부담금_운영'!$S$591+1)/$C$1*DG$4/DG$17)</f>
        <v>5.1327868852459012E-2</v>
      </c>
      <c r="DH31" s="587">
        <f>IF('제세공과금 및 부담금_운영'!$R$606="임차인부담",0,HLOOKUP(DH$16,'제세공과금 및 부담금_운영'!$B$591:$S$614,'제세공과금 및 부담금_운영'!$S$606-'제세공과금 및 부담금_운영'!$S$591+1)/$C$1*DH$4/DH$17)</f>
        <v>4.9672131147540981E-2</v>
      </c>
      <c r="DI31" s="587">
        <f>IF('제세공과금 및 부담금_운영'!$R$606="임차인부담",0,HLOOKUP(DI$16,'제세공과금 및 부담금_운영'!$B$591:$S$614,'제세공과금 및 부담금_운영'!$S$606-'제세공과금 및 부담금_운영'!$S$591+1)/$C$1*DI$4/DI$17)</f>
        <v>5.1327868852459012E-2</v>
      </c>
      <c r="DJ31" s="587">
        <f>IF('제세공과금 및 부담금_운영'!$R$606="임차인부담",0,HLOOKUP(DJ$16,'제세공과금 및 부담금_운영'!$B$591:$S$614,'제세공과금 및 부담금_운영'!$S$606-'제세공과금 및 부담금_운영'!$S$591+1)/$C$1*DJ$4/DJ$17)</f>
        <v>5.1327868852459012E-2</v>
      </c>
      <c r="DK31" s="587">
        <f>IF('제세공과금 및 부담금_운영'!$R$606="임차인부담",0,HLOOKUP(DK$16,'제세공과금 및 부담금_운영'!$B$591:$S$614,'제세공과금 및 부담금_운영'!$S$606-'제세공과금 및 부담금_운영'!$S$591+1)/$C$1*DK$4/DK$17)</f>
        <v>4.9672131147540981E-2</v>
      </c>
      <c r="DL31" s="587">
        <f>IF('제세공과금 및 부담금_운영'!$R$606="임차인부담",0,HLOOKUP(DL$16,'제세공과금 및 부담금_운영'!$B$591:$S$614,'제세공과금 및 부담금_운영'!$S$606-'제세공과금 및 부담금_운영'!$S$591+1)/$C$1*DL$4/DL$17)</f>
        <v>5.1327868852459012E-2</v>
      </c>
      <c r="DM31" s="587">
        <f>IF('제세공과금 및 부담금_운영'!$R$606="임차인부담",0,HLOOKUP(DM$16,'제세공과금 및 부담금_운영'!$B$591:$S$614,'제세공과금 및 부담금_운영'!$S$606-'제세공과금 및 부담금_운영'!$S$591+1)/$C$1*DM$4/DM$17)</f>
        <v>4.9672131147540981E-2</v>
      </c>
      <c r="DN31" s="587">
        <f>IF('제세공과금 및 부담금_운영'!$R$606="임차인부담",0,HLOOKUP(DN$16,'제세공과금 및 부담금_운영'!$B$591:$S$614,'제세공과금 및 부담금_운영'!$S$606-'제세공과금 및 부담금_운영'!$S$591+1)/$C$1*DN$4/DN$17)</f>
        <v>5.1327868852459012E-2</v>
      </c>
      <c r="DO31" s="587">
        <f>IF('제세공과금 및 부담금_운영'!$R$606="임차인부담",0,HLOOKUP(DO$16,'제세공과금 및 부담금_운영'!$B$591:$S$614,'제세공과금 및 부담금_운영'!$S$606-'제세공과금 및 부담금_운영'!$S$591+1)/$C$1*DO$4/DO$17)</f>
        <v>7.7308641975308637E-2</v>
      </c>
      <c r="DP31" s="587">
        <f>IF('제세공과금 및 부담금_운영'!$R$606="임차인부담",0,HLOOKUP(DP$16,'제세공과금 및 부담금_운영'!$B$591:$S$614,'제세공과금 및 부담금_운영'!$S$606-'제세공과금 및 부담금_운영'!$S$591+1)/$C$1*DP$4/DP$17)</f>
        <v>6.9827160493827159E-2</v>
      </c>
      <c r="DQ31" s="587">
        <f>IF('제세공과금 및 부담금_운영'!$R$606="임차인부담",0,HLOOKUP(DQ$16,'제세공과금 및 부담금_운영'!$B$591:$S$614,'제세공과금 및 부담금_운영'!$S$606-'제세공과금 및 부담금_운영'!$S$591+1)/$C$1*DQ$4/DQ$17)</f>
        <v>7.7308641975308637E-2</v>
      </c>
      <c r="DR31" s="587">
        <f>IF('제세공과금 및 부담금_운영'!$R$606="임차인부담",0,HLOOKUP(DR$16,'제세공과금 및 부담금_운영'!$B$591:$S$614,'제세공과금 및 부담금_운영'!$S$606-'제세공과금 및 부담금_운영'!$S$591+1)/$C$1*DR$4/DR$17)</f>
        <v>7.481481481481482E-2</v>
      </c>
      <c r="DS31" s="587">
        <f>IF('제세공과금 및 부담금_운영'!$R$606="임차인부담",0,HLOOKUP(DS$16,'제세공과금 및 부담금_운영'!$B$591:$S$614,'제세공과금 및 부담금_운영'!$S$606-'제세공과금 및 부담금_운영'!$S$591+1)/$C$1*DS$4/DS$17)</f>
        <v>7.7308641975308637E-2</v>
      </c>
      <c r="DT31" s="587">
        <f>IF('제세공과금 및 부담금_운영'!$R$606="임차인부담",0,HLOOKUP(DT$16,'제세공과금 및 부담금_운영'!$B$591:$S$614,'제세공과금 및 부담금_운영'!$S$606-'제세공과금 및 부담금_운영'!$S$591+1)/$C$1*DT$4/DT$17)</f>
        <v>7.481481481481482E-2</v>
      </c>
      <c r="DU31" s="587">
        <f>IF('제세공과금 및 부담금_운영'!$R$606="임차인부담",0,HLOOKUP(DU$16,'제세공과금 및 부담금_운영'!$B$591:$S$614,'제세공과금 및 부담금_운영'!$S$606-'제세공과금 및 부담금_운영'!$S$591+1)/$C$1*DU$4/DU$17)</f>
        <v>7.7308641975308637E-2</v>
      </c>
      <c r="DV31" s="587">
        <f>IF('제세공과금 및 부담금_운영'!$R$606="임차인부담",0,HLOOKUP(DV$16,'제세공과금 및 부담금_운영'!$B$591:$S$614,'제세공과금 및 부담금_운영'!$S$606-'제세공과금 및 부담금_운영'!$S$591+1)/$C$1*DV$4/DV$17)</f>
        <v>7.7308641975308637E-2</v>
      </c>
    </row>
    <row r="32" spans="1:126" s="64" customFormat="1" outlineLevel="1" x14ac:dyDescent="0.4">
      <c r="A32" s="724"/>
      <c r="B32" s="598"/>
      <c r="C32" s="607"/>
      <c r="D32" s="806">
        <f>HLOOKUP(YEAR('Control Panel_운영'!$K$88),'제세공과금 및 부담금_운영'!$B$591:$S$614,'제세공과금 및 부담금_운영'!S614-'제세공과금 및 부담금_운영'!$S$591+1)/$C$1</f>
        <v>0</v>
      </c>
      <c r="E32" s="804" t="s">
        <v>97</v>
      </c>
      <c r="F32" s="586">
        <f t="shared" ref="F32:G32" si="21">F30-F31</f>
        <v>0</v>
      </c>
      <c r="G32" s="587">
        <f t="shared" si="21"/>
        <v>0</v>
      </c>
      <c r="H32" s="587">
        <f t="shared" ref="H32:BS32" si="22">H30-H31</f>
        <v>0</v>
      </c>
      <c r="I32" s="587">
        <f t="shared" si="22"/>
        <v>0</v>
      </c>
      <c r="J32" s="587">
        <f t="shared" si="22"/>
        <v>0</v>
      </c>
      <c r="K32" s="587">
        <f t="shared" si="22"/>
        <v>0</v>
      </c>
      <c r="L32" s="587">
        <f t="shared" si="22"/>
        <v>0</v>
      </c>
      <c r="M32" s="587">
        <f t="shared" si="22"/>
        <v>0</v>
      </c>
      <c r="N32" s="587">
        <f t="shared" si="22"/>
        <v>0</v>
      </c>
      <c r="O32" s="587">
        <f t="shared" si="22"/>
        <v>0</v>
      </c>
      <c r="P32" s="587">
        <f t="shared" si="22"/>
        <v>0</v>
      </c>
      <c r="Q32" s="587">
        <f t="shared" si="22"/>
        <v>0</v>
      </c>
      <c r="R32" s="587">
        <f t="shared" si="22"/>
        <v>0</v>
      </c>
      <c r="S32" s="587">
        <f t="shared" si="22"/>
        <v>0</v>
      </c>
      <c r="T32" s="587">
        <f t="shared" si="22"/>
        <v>0</v>
      </c>
      <c r="U32" s="587">
        <f t="shared" si="22"/>
        <v>0</v>
      </c>
      <c r="V32" s="587">
        <f t="shared" si="22"/>
        <v>0</v>
      </c>
      <c r="W32" s="587">
        <f t="shared" si="22"/>
        <v>0</v>
      </c>
      <c r="X32" s="587">
        <f t="shared" si="22"/>
        <v>0</v>
      </c>
      <c r="Y32" s="587">
        <f t="shared" si="22"/>
        <v>0</v>
      </c>
      <c r="Z32" s="587">
        <f t="shared" si="22"/>
        <v>0</v>
      </c>
      <c r="AA32" s="587">
        <f t="shared" si="22"/>
        <v>0</v>
      </c>
      <c r="AB32" s="587">
        <f t="shared" si="22"/>
        <v>0</v>
      </c>
      <c r="AC32" s="587">
        <f t="shared" si="22"/>
        <v>0</v>
      </c>
      <c r="AD32" s="587">
        <f t="shared" si="22"/>
        <v>0</v>
      </c>
      <c r="AE32" s="587">
        <f t="shared" si="22"/>
        <v>0</v>
      </c>
      <c r="AF32" s="587">
        <f t="shared" si="22"/>
        <v>0</v>
      </c>
      <c r="AG32" s="587">
        <f t="shared" si="22"/>
        <v>0</v>
      </c>
      <c r="AH32" s="587">
        <f t="shared" si="22"/>
        <v>0</v>
      </c>
      <c r="AI32" s="587">
        <f t="shared" si="22"/>
        <v>0</v>
      </c>
      <c r="AJ32" s="587">
        <f t="shared" si="22"/>
        <v>0</v>
      </c>
      <c r="AK32" s="587">
        <f t="shared" si="22"/>
        <v>0</v>
      </c>
      <c r="AL32" s="587">
        <f t="shared" si="22"/>
        <v>0</v>
      </c>
      <c r="AM32" s="587">
        <f t="shared" si="22"/>
        <v>0</v>
      </c>
      <c r="AN32" s="587">
        <f t="shared" si="22"/>
        <v>0</v>
      </c>
      <c r="AO32" s="587">
        <f t="shared" si="22"/>
        <v>0</v>
      </c>
      <c r="AP32" s="587">
        <f t="shared" si="22"/>
        <v>0</v>
      </c>
      <c r="AQ32" s="587">
        <f t="shared" si="22"/>
        <v>0</v>
      </c>
      <c r="AR32" s="587">
        <f t="shared" si="22"/>
        <v>0</v>
      </c>
      <c r="AS32" s="587">
        <f t="shared" si="22"/>
        <v>0</v>
      </c>
      <c r="AT32" s="587">
        <f t="shared" si="22"/>
        <v>0</v>
      </c>
      <c r="AU32" s="587">
        <f t="shared" si="22"/>
        <v>0</v>
      </c>
      <c r="AV32" s="587">
        <f t="shared" si="22"/>
        <v>0</v>
      </c>
      <c r="AW32" s="587">
        <f t="shared" si="22"/>
        <v>0</v>
      </c>
      <c r="AX32" s="587">
        <f t="shared" si="22"/>
        <v>0</v>
      </c>
      <c r="AY32" s="587">
        <f t="shared" si="22"/>
        <v>0</v>
      </c>
      <c r="AZ32" s="587">
        <f t="shared" si="22"/>
        <v>0</v>
      </c>
      <c r="BA32" s="587">
        <f t="shared" si="22"/>
        <v>0</v>
      </c>
      <c r="BB32" s="587">
        <f t="shared" si="22"/>
        <v>0</v>
      </c>
      <c r="BC32" s="587">
        <f t="shared" si="22"/>
        <v>0</v>
      </c>
      <c r="BD32" s="587">
        <f t="shared" si="22"/>
        <v>0</v>
      </c>
      <c r="BE32" s="587">
        <f t="shared" si="22"/>
        <v>0</v>
      </c>
      <c r="BF32" s="587">
        <f t="shared" si="22"/>
        <v>0</v>
      </c>
      <c r="BG32" s="587">
        <f t="shared" si="22"/>
        <v>0</v>
      </c>
      <c r="BH32" s="587">
        <f t="shared" si="22"/>
        <v>0</v>
      </c>
      <c r="BI32" s="587">
        <f t="shared" si="22"/>
        <v>0</v>
      </c>
      <c r="BJ32" s="587">
        <f t="shared" si="22"/>
        <v>0</v>
      </c>
      <c r="BK32" s="587">
        <f t="shared" si="22"/>
        <v>0</v>
      </c>
      <c r="BL32" s="587">
        <f t="shared" si="22"/>
        <v>0</v>
      </c>
      <c r="BM32" s="587">
        <f t="shared" si="22"/>
        <v>0</v>
      </c>
      <c r="BN32" s="587">
        <f t="shared" si="22"/>
        <v>0</v>
      </c>
      <c r="BO32" s="587">
        <f t="shared" si="22"/>
        <v>0</v>
      </c>
      <c r="BP32" s="587">
        <f t="shared" si="22"/>
        <v>0</v>
      </c>
      <c r="BQ32" s="587">
        <f t="shared" si="22"/>
        <v>0</v>
      </c>
      <c r="BR32" s="587">
        <f t="shared" si="22"/>
        <v>0</v>
      </c>
      <c r="BS32" s="587">
        <f t="shared" si="22"/>
        <v>0</v>
      </c>
      <c r="BT32" s="587">
        <f t="shared" ref="BT32:DV32" si="23">BT30-BT31</f>
        <v>0</v>
      </c>
      <c r="BU32" s="587">
        <f t="shared" si="23"/>
        <v>0</v>
      </c>
      <c r="BV32" s="587">
        <f t="shared" si="23"/>
        <v>0</v>
      </c>
      <c r="BW32" s="587">
        <f t="shared" si="23"/>
        <v>0</v>
      </c>
      <c r="BX32" s="587">
        <f t="shared" si="23"/>
        <v>0</v>
      </c>
      <c r="BY32" s="587">
        <f t="shared" si="23"/>
        <v>0</v>
      </c>
      <c r="BZ32" s="587">
        <f t="shared" si="23"/>
        <v>0</v>
      </c>
      <c r="CA32" s="587">
        <f t="shared" si="23"/>
        <v>0</v>
      </c>
      <c r="CB32" s="587">
        <f t="shared" si="23"/>
        <v>0</v>
      </c>
      <c r="CC32" s="587">
        <f t="shared" si="23"/>
        <v>0</v>
      </c>
      <c r="CD32" s="587">
        <f t="shared" si="23"/>
        <v>0</v>
      </c>
      <c r="CE32" s="587">
        <f t="shared" si="23"/>
        <v>0.55453150684931507</v>
      </c>
      <c r="CF32" s="587">
        <f t="shared" si="23"/>
        <v>0.5080438356164384</v>
      </c>
      <c r="CG32" s="587">
        <f t="shared" si="23"/>
        <v>0.45657534246575349</v>
      </c>
      <c r="CH32" s="587">
        <f t="shared" si="23"/>
        <v>0.40676712328767128</v>
      </c>
      <c r="CI32" s="587">
        <f t="shared" si="23"/>
        <v>0.35529863013698637</v>
      </c>
      <c r="CJ32" s="587">
        <f t="shared" si="23"/>
        <v>0.30549041095890417</v>
      </c>
      <c r="CK32" s="587">
        <f t="shared" si="23"/>
        <v>0.25402191780821926</v>
      </c>
      <c r="CL32" s="587">
        <f t="shared" si="23"/>
        <v>0.20255342465753434</v>
      </c>
      <c r="CM32" s="587">
        <f t="shared" si="23"/>
        <v>0.15274520547945214</v>
      </c>
      <c r="CN32" s="587">
        <f t="shared" si="23"/>
        <v>0.10127671232876721</v>
      </c>
      <c r="CO32" s="587">
        <f t="shared" si="23"/>
        <v>5.1468493150685024E-2</v>
      </c>
      <c r="CP32" s="587">
        <f t="shared" si="23"/>
        <v>9.7144514654701197E-17</v>
      </c>
      <c r="CQ32" s="587">
        <f t="shared" si="23"/>
        <v>0.55453150684931507</v>
      </c>
      <c r="CR32" s="587">
        <f t="shared" si="23"/>
        <v>0.5080438356164384</v>
      </c>
      <c r="CS32" s="587">
        <f t="shared" si="23"/>
        <v>0.45657534246575349</v>
      </c>
      <c r="CT32" s="587">
        <f t="shared" si="23"/>
        <v>0.40676712328767128</v>
      </c>
      <c r="CU32" s="587">
        <f t="shared" si="23"/>
        <v>0.35529863013698637</v>
      </c>
      <c r="CV32" s="587">
        <f t="shared" si="23"/>
        <v>0.30549041095890417</v>
      </c>
      <c r="CW32" s="587">
        <f t="shared" si="23"/>
        <v>0.25402191780821926</v>
      </c>
      <c r="CX32" s="587">
        <f t="shared" si="23"/>
        <v>0.20255342465753434</v>
      </c>
      <c r="CY32" s="587">
        <f t="shared" si="23"/>
        <v>0.15274520547945214</v>
      </c>
      <c r="CZ32" s="587">
        <f t="shared" si="23"/>
        <v>0.10127671232876721</v>
      </c>
      <c r="DA32" s="587">
        <f t="shared" si="23"/>
        <v>5.1468493150685024E-2</v>
      </c>
      <c r="DB32" s="587">
        <f t="shared" si="23"/>
        <v>9.7144514654701197E-17</v>
      </c>
      <c r="DC32" s="587">
        <f t="shared" si="23"/>
        <v>0.55467213114754099</v>
      </c>
      <c r="DD32" s="587">
        <f t="shared" si="23"/>
        <v>0.50665573770491801</v>
      </c>
      <c r="DE32" s="587">
        <f t="shared" si="23"/>
        <v>0.45532786885245902</v>
      </c>
      <c r="DF32" s="587">
        <f t="shared" si="23"/>
        <v>0.40565573770491803</v>
      </c>
      <c r="DG32" s="587">
        <f t="shared" si="23"/>
        <v>0.35432786885245904</v>
      </c>
      <c r="DH32" s="587">
        <f t="shared" si="23"/>
        <v>0.30465573770491805</v>
      </c>
      <c r="DI32" s="587">
        <f t="shared" si="23"/>
        <v>0.25332786885245906</v>
      </c>
      <c r="DJ32" s="587">
        <f t="shared" si="23"/>
        <v>0.20200000000000004</v>
      </c>
      <c r="DK32" s="587">
        <f t="shared" si="23"/>
        <v>0.15232786885245905</v>
      </c>
      <c r="DL32" s="587">
        <f t="shared" si="23"/>
        <v>0.10100000000000003</v>
      </c>
      <c r="DM32" s="587">
        <f t="shared" si="23"/>
        <v>5.1327868852459053E-2</v>
      </c>
      <c r="DN32" s="587">
        <f t="shared" si="23"/>
        <v>0</v>
      </c>
      <c r="DO32" s="587">
        <f t="shared" si="23"/>
        <v>0.52869135802469136</v>
      </c>
      <c r="DP32" s="587">
        <f t="shared" si="23"/>
        <v>0.45886419753086422</v>
      </c>
      <c r="DQ32" s="587">
        <f t="shared" si="23"/>
        <v>0.38155555555555559</v>
      </c>
      <c r="DR32" s="587">
        <f t="shared" si="23"/>
        <v>0.30674074074074076</v>
      </c>
      <c r="DS32" s="587">
        <f t="shared" si="23"/>
        <v>0.22943209876543214</v>
      </c>
      <c r="DT32" s="587">
        <f t="shared" si="23"/>
        <v>0.1546172839506173</v>
      </c>
      <c r="DU32" s="587">
        <f t="shared" si="23"/>
        <v>7.7308641975308665E-2</v>
      </c>
      <c r="DV32" s="587">
        <f t="shared" si="23"/>
        <v>0</v>
      </c>
    </row>
    <row r="33" spans="1:126" s="64" customFormat="1" outlineLevel="1" x14ac:dyDescent="0.4">
      <c r="A33" s="724"/>
      <c r="B33" s="598"/>
      <c r="C33" s="607"/>
      <c r="D33" s="608"/>
      <c r="E33" s="804" t="s">
        <v>816</v>
      </c>
      <c r="F33" s="586">
        <f>IF('제세공과금 및 부담금_운영'!$R$606="임차인부담",0,IF(MONTH(F$3)=MONTH('Control Panel_운영'!$N$91),HLOOKUP(F$16,'제세공과금 및 부담금_운영'!$B$591:$S$614,'제세공과금 및 부담금_운영'!$S$614-'제세공과금 및 부담금_운영'!$S$591+1)/$C$1,0))</f>
        <v>0</v>
      </c>
      <c r="G33" s="587">
        <f>IF('제세공과금 및 부담금_운영'!$R$606="임차인부담",0,IF(MONTH(G$3)=MONTH('Control Panel_운영'!$N$91),HLOOKUP(G$16,'제세공과금 및 부담금_운영'!$B$591:$S$614,'제세공과금 및 부담금_운영'!$S$614-'제세공과금 및 부담금_운영'!$S$591+1)/$C$1,0))</f>
        <v>0</v>
      </c>
      <c r="H33" s="587">
        <f>IF('제세공과금 및 부담금_운영'!$R$606="임차인부담",0,IF(MONTH(H$3)=MONTH('Control Panel_운영'!$N$91),HLOOKUP(H$16,'제세공과금 및 부담금_운영'!$B$591:$S$614,'제세공과금 및 부담금_운영'!$S$614-'제세공과금 및 부담금_운영'!$S$591+1)/$C$1,0))</f>
        <v>0</v>
      </c>
      <c r="I33" s="587">
        <f>IF('제세공과금 및 부담금_운영'!$R$606="임차인부담",0,IF(MONTH(I$3)=MONTH('Control Panel_운영'!$N$91),HLOOKUP(I$16,'제세공과금 및 부담금_운영'!$B$591:$S$614,'제세공과금 및 부담금_운영'!$S$614-'제세공과금 및 부담금_운영'!$S$591+1)/$C$1,0))</f>
        <v>0</v>
      </c>
      <c r="J33" s="587">
        <f>IF('제세공과금 및 부담금_운영'!$R$606="임차인부담",0,IF(MONTH(J$3)=MONTH('Control Panel_운영'!$N$91),HLOOKUP(J$16,'제세공과금 및 부담금_운영'!$B$591:$S$614,'제세공과금 및 부담금_운영'!$S$614-'제세공과금 및 부담금_운영'!$S$591+1)/$C$1,0))</f>
        <v>0</v>
      </c>
      <c r="K33" s="587">
        <f>IF('제세공과금 및 부담금_운영'!$R$606="임차인부담",0,IF(MONTH(K$3)=MONTH('Control Panel_운영'!$N$91),HLOOKUP(K$16,'제세공과금 및 부담금_운영'!$B$591:$S$614,'제세공과금 및 부담금_운영'!$S$614-'제세공과금 및 부담금_운영'!$S$591+1)/$C$1,0))</f>
        <v>0</v>
      </c>
      <c r="L33" s="587">
        <f>IF('제세공과금 및 부담금_운영'!$R$606="임차인부담",0,IF(MONTH(L$3)=MONTH('Control Panel_운영'!$N$91),HLOOKUP(L$16,'제세공과금 및 부담금_운영'!$B$591:$S$614,'제세공과금 및 부담금_운영'!$S$614-'제세공과금 및 부담금_운영'!$S$591+1)/$C$1,0))</f>
        <v>0</v>
      </c>
      <c r="M33" s="587">
        <f>IF('제세공과금 및 부담금_운영'!$R$606="임차인부담",0,IF(MONTH(M$3)=MONTH('Control Panel_운영'!$N$91),HLOOKUP(M$16,'제세공과금 및 부담금_운영'!$B$591:$S$614,'제세공과금 및 부담금_운영'!$S$614-'제세공과금 및 부담금_운영'!$S$591+1)/$C$1,0))</f>
        <v>0</v>
      </c>
      <c r="N33" s="587">
        <f>IF('제세공과금 및 부담금_운영'!$R$606="임차인부담",0,IF(MONTH(N$3)=MONTH('Control Panel_운영'!$N$91),HLOOKUP(N$16,'제세공과금 및 부담금_운영'!$B$591:$S$614,'제세공과금 및 부담금_운영'!$S$614-'제세공과금 및 부담금_운영'!$S$591+1)/$C$1,0))</f>
        <v>0</v>
      </c>
      <c r="O33" s="587">
        <f>IF('제세공과금 및 부담금_운영'!$R$606="임차인부담",0,IF(MONTH(O$3)=MONTH('Control Panel_운영'!$N$91),HLOOKUP(O$16,'제세공과금 및 부담금_운영'!$B$591:$S$614,'제세공과금 및 부담금_운영'!$S$614-'제세공과금 및 부담금_운영'!$S$591+1)/$C$1,0))</f>
        <v>0</v>
      </c>
      <c r="P33" s="587">
        <f>IF('제세공과금 및 부담금_운영'!$R$606="임차인부담",0,IF(MONTH(P$3)=MONTH('Control Panel_운영'!$N$91),HLOOKUP(P$16,'제세공과금 및 부담금_운영'!$B$591:$S$614,'제세공과금 및 부담금_운영'!$S$614-'제세공과금 및 부담금_운영'!$S$591+1)/$C$1,0))</f>
        <v>0</v>
      </c>
      <c r="Q33" s="587">
        <f>IF('제세공과금 및 부담금_운영'!$R$606="임차인부담",0,IF(MONTH(Q$3)=MONTH('Control Panel_운영'!$N$91),HLOOKUP(Q$16,'제세공과금 및 부담금_운영'!$B$591:$S$614,'제세공과금 및 부담금_운영'!$S$614-'제세공과금 및 부담금_운영'!$S$591+1)/$C$1,0))</f>
        <v>0</v>
      </c>
      <c r="R33" s="587">
        <f>IF('제세공과금 및 부담금_운영'!$R$606="임차인부담",0,IF(MONTH(R$3)=MONTH('Control Panel_운영'!$N$91),HLOOKUP(R$16,'제세공과금 및 부담금_운영'!$B$591:$S$614,'제세공과금 및 부담금_운영'!$S$614-'제세공과금 및 부담금_운영'!$S$591+1)/$C$1,0))</f>
        <v>0</v>
      </c>
      <c r="S33" s="587">
        <f>IF('제세공과금 및 부담금_운영'!$R$606="임차인부담",0,IF(MONTH(S$3)=MONTH('Control Panel_운영'!$N$91),HLOOKUP(S$16,'제세공과금 및 부담금_운영'!$B$591:$S$614,'제세공과금 및 부담금_운영'!$S$614-'제세공과금 및 부담금_운영'!$S$591+1)/$C$1,0))</f>
        <v>0</v>
      </c>
      <c r="T33" s="587">
        <f>IF('제세공과금 및 부담금_운영'!$R$606="임차인부담",0,IF(MONTH(T$3)=MONTH('Control Panel_운영'!$N$91),HLOOKUP(T$16,'제세공과금 및 부담금_운영'!$B$591:$S$614,'제세공과금 및 부담금_운영'!$S$614-'제세공과금 및 부담금_운영'!$S$591+1)/$C$1,0))</f>
        <v>0</v>
      </c>
      <c r="U33" s="587">
        <f>IF('제세공과금 및 부담금_운영'!$R$606="임차인부담",0,IF(MONTH(U$3)=MONTH('Control Panel_운영'!$N$91),HLOOKUP(U$16,'제세공과금 및 부담금_운영'!$B$591:$S$614,'제세공과금 및 부담금_운영'!$S$614-'제세공과금 및 부담금_운영'!$S$591+1)/$C$1,0))</f>
        <v>0</v>
      </c>
      <c r="V33" s="587">
        <f>IF('제세공과금 및 부담금_운영'!$R$606="임차인부담",0,IF(MONTH(V$3)=MONTH('Control Panel_운영'!$N$91),HLOOKUP(V$16,'제세공과금 및 부담금_운영'!$B$591:$S$614,'제세공과금 및 부담금_운영'!$S$614-'제세공과금 및 부담금_운영'!$S$591+1)/$C$1,0))</f>
        <v>0</v>
      </c>
      <c r="W33" s="587">
        <f>IF('제세공과금 및 부담금_운영'!$R$606="임차인부담",0,IF(MONTH(W$3)=MONTH('Control Panel_운영'!$N$91),HLOOKUP(W$16,'제세공과금 및 부담금_운영'!$B$591:$S$614,'제세공과금 및 부담금_운영'!$S$614-'제세공과금 및 부담금_운영'!$S$591+1)/$C$1,0))</f>
        <v>0</v>
      </c>
      <c r="X33" s="587">
        <f>IF('제세공과금 및 부담금_운영'!$R$606="임차인부담",0,IF(MONTH(X$3)=MONTH('Control Panel_운영'!$N$91),HLOOKUP(X$16,'제세공과금 및 부담금_운영'!$B$591:$S$614,'제세공과금 및 부담금_운영'!$S$614-'제세공과금 및 부담금_운영'!$S$591+1)/$C$1,0))</f>
        <v>0</v>
      </c>
      <c r="Y33" s="587">
        <f>IF('제세공과금 및 부담금_운영'!$R$606="임차인부담",0,IF(MONTH(Y$3)=MONTH('Control Panel_운영'!$N$91),HLOOKUP(Y$16,'제세공과금 및 부담금_운영'!$B$591:$S$614,'제세공과금 및 부담금_운영'!$S$614-'제세공과금 및 부담금_운영'!$S$591+1)/$C$1,0))</f>
        <v>0</v>
      </c>
      <c r="Z33" s="587">
        <f>IF('제세공과금 및 부담금_운영'!$R$606="임차인부담",0,IF(MONTH(Z$3)=MONTH('Control Panel_운영'!$N$91),HLOOKUP(Z$16,'제세공과금 및 부담금_운영'!$B$591:$S$614,'제세공과금 및 부담금_운영'!$S$614-'제세공과금 및 부담금_운영'!$S$591+1)/$C$1,0))</f>
        <v>0</v>
      </c>
      <c r="AA33" s="587">
        <f>IF('제세공과금 및 부담금_운영'!$R$606="임차인부담",0,IF(MONTH(AA$3)=MONTH('Control Panel_운영'!$N$91),HLOOKUP(AA$16,'제세공과금 및 부담금_운영'!$B$591:$S$614,'제세공과금 및 부담금_운영'!$S$614-'제세공과금 및 부담금_운영'!$S$591+1)/$C$1,0))</f>
        <v>0</v>
      </c>
      <c r="AB33" s="587">
        <f>IF('제세공과금 및 부담금_운영'!$R$606="임차인부담",0,IF(MONTH(AB$3)=MONTH('Control Panel_운영'!$N$91),HLOOKUP(AB$16,'제세공과금 및 부담금_운영'!$B$591:$S$614,'제세공과금 및 부담금_운영'!$S$614-'제세공과금 및 부담금_운영'!$S$591+1)/$C$1,0))</f>
        <v>0</v>
      </c>
      <c r="AC33" s="587">
        <f>IF('제세공과금 및 부담금_운영'!$R$606="임차인부담",0,IF(MONTH(AC$3)=MONTH('Control Panel_운영'!$N$91),HLOOKUP(AC$16,'제세공과금 및 부담금_운영'!$B$591:$S$614,'제세공과금 및 부담금_운영'!$S$614-'제세공과금 및 부담금_운영'!$S$591+1)/$C$1,0))</f>
        <v>0</v>
      </c>
      <c r="AD33" s="587">
        <f>IF('제세공과금 및 부담금_운영'!$R$606="임차인부담",0,IF(MONTH(AD$3)=MONTH('Control Panel_운영'!$N$91),HLOOKUP(AD$16,'제세공과금 및 부담금_운영'!$B$591:$S$614,'제세공과금 및 부담금_운영'!$S$614-'제세공과금 및 부담금_운영'!$S$591+1)/$C$1,0))</f>
        <v>0</v>
      </c>
      <c r="AE33" s="587">
        <f>IF('제세공과금 및 부담금_운영'!$R$606="임차인부담",0,IF(MONTH(AE$3)=MONTH('Control Panel_운영'!$N$91),HLOOKUP(AE$16,'제세공과금 및 부담금_운영'!$B$591:$S$614,'제세공과금 및 부담금_운영'!$S$614-'제세공과금 및 부담금_운영'!$S$591+1)/$C$1,0))</f>
        <v>0</v>
      </c>
      <c r="AF33" s="587">
        <f>IF('제세공과금 및 부담금_운영'!$R$606="임차인부담",0,IF(MONTH(AF$3)=MONTH('Control Panel_운영'!$N$91),HLOOKUP(AF$16,'제세공과금 및 부담금_운영'!$B$591:$S$614,'제세공과금 및 부담금_운영'!$S$614-'제세공과금 및 부담금_운영'!$S$591+1)/$C$1,0))</f>
        <v>0</v>
      </c>
      <c r="AG33" s="587">
        <f>IF('제세공과금 및 부담금_운영'!$R$606="임차인부담",0,IF(MONTH(AG$3)=MONTH('Control Panel_운영'!$N$91),HLOOKUP(AG$16,'제세공과금 및 부담금_운영'!$B$591:$S$614,'제세공과금 및 부담금_운영'!$S$614-'제세공과금 및 부담금_운영'!$S$591+1)/$C$1,0))</f>
        <v>0</v>
      </c>
      <c r="AH33" s="587">
        <f>IF('제세공과금 및 부담금_운영'!$R$606="임차인부담",0,IF(MONTH(AH$3)=MONTH('Control Panel_운영'!$N$91),HLOOKUP(AH$16,'제세공과금 및 부담금_운영'!$B$591:$S$614,'제세공과금 및 부담금_운영'!$S$614-'제세공과금 및 부담금_운영'!$S$591+1)/$C$1,0))</f>
        <v>0</v>
      </c>
      <c r="AI33" s="587">
        <f>IF('제세공과금 및 부담금_운영'!$R$606="임차인부담",0,IF(MONTH(AI$3)=MONTH('Control Panel_운영'!$N$91),HLOOKUP(AI$16,'제세공과금 및 부담금_운영'!$B$591:$S$614,'제세공과금 및 부담금_운영'!$S$614-'제세공과금 및 부담금_운영'!$S$591+1)/$C$1,0))</f>
        <v>0</v>
      </c>
      <c r="AJ33" s="587">
        <f>IF('제세공과금 및 부담금_운영'!$R$606="임차인부담",0,IF(MONTH(AJ$3)=MONTH('Control Panel_운영'!$N$91),HLOOKUP(AJ$16,'제세공과금 및 부담금_운영'!$B$591:$S$614,'제세공과금 및 부담금_운영'!$S$614-'제세공과금 및 부담금_운영'!$S$591+1)/$C$1,0))</f>
        <v>0</v>
      </c>
      <c r="AK33" s="587">
        <f>IF('제세공과금 및 부담금_운영'!$R$606="임차인부담",0,IF(MONTH(AK$3)=MONTH('Control Panel_운영'!$N$91),HLOOKUP(AK$16,'제세공과금 및 부담금_운영'!$B$591:$S$614,'제세공과금 및 부담금_운영'!$S$614-'제세공과금 및 부담금_운영'!$S$591+1)/$C$1,0))</f>
        <v>0</v>
      </c>
      <c r="AL33" s="587">
        <f>IF('제세공과금 및 부담금_운영'!$R$606="임차인부담",0,IF(MONTH(AL$3)=MONTH('Control Panel_운영'!$N$91),HLOOKUP(AL$16,'제세공과금 및 부담금_운영'!$B$591:$S$614,'제세공과금 및 부담금_운영'!$S$614-'제세공과금 및 부담금_운영'!$S$591+1)/$C$1,0))</f>
        <v>0</v>
      </c>
      <c r="AM33" s="587">
        <f>IF('제세공과금 및 부담금_운영'!$R$606="임차인부담",0,IF(MONTH(AM$3)=MONTH('Control Panel_운영'!$N$91),HLOOKUP(AM$16,'제세공과금 및 부담금_운영'!$B$591:$S$614,'제세공과금 및 부담금_운영'!$S$614-'제세공과금 및 부담금_운영'!$S$591+1)/$C$1,0))</f>
        <v>0</v>
      </c>
      <c r="AN33" s="587">
        <f>IF('제세공과금 및 부담금_운영'!$R$606="임차인부담",0,IF(MONTH(AN$3)=MONTH('Control Panel_운영'!$N$91),HLOOKUP(AN$16,'제세공과금 및 부담금_운영'!$B$591:$S$614,'제세공과금 및 부담금_운영'!$S$614-'제세공과금 및 부담금_운영'!$S$591+1)/$C$1,0))</f>
        <v>0</v>
      </c>
      <c r="AO33" s="587">
        <f>IF('제세공과금 및 부담금_운영'!$R$606="임차인부담",0,IF(MONTH(AO$3)=MONTH('Control Panel_운영'!$N$91),HLOOKUP(AO$16,'제세공과금 및 부담금_운영'!$B$591:$S$614,'제세공과금 및 부담금_운영'!$S$614-'제세공과금 및 부담금_운영'!$S$591+1)/$C$1,0))</f>
        <v>0</v>
      </c>
      <c r="AP33" s="587">
        <f>IF('제세공과금 및 부담금_운영'!$R$606="임차인부담",0,IF(MONTH(AP$3)=MONTH('Control Panel_운영'!$N$91),HLOOKUP(AP$16,'제세공과금 및 부담금_운영'!$B$591:$S$614,'제세공과금 및 부담금_운영'!$S$614-'제세공과금 및 부담금_운영'!$S$591+1)/$C$1,0))</f>
        <v>0</v>
      </c>
      <c r="AQ33" s="587">
        <f>IF('제세공과금 및 부담금_운영'!$R$606="임차인부담",0,IF(MONTH(AQ$3)=MONTH('Control Panel_운영'!$N$91),HLOOKUP(AQ$16,'제세공과금 및 부담금_운영'!$B$591:$S$614,'제세공과금 및 부담금_운영'!$S$614-'제세공과금 및 부담금_운영'!$S$591+1)/$C$1,0))</f>
        <v>0</v>
      </c>
      <c r="AR33" s="587">
        <f>IF('제세공과금 및 부담금_운영'!$R$606="임차인부담",0,IF(MONTH(AR$3)=MONTH('Control Panel_운영'!$N$91),HLOOKUP(AR$16,'제세공과금 및 부담금_운영'!$B$591:$S$614,'제세공과금 및 부담금_운영'!$S$614-'제세공과금 및 부담금_운영'!$S$591+1)/$C$1,0))</f>
        <v>0</v>
      </c>
      <c r="AS33" s="587">
        <f>IF('제세공과금 및 부담금_운영'!$R$606="임차인부담",0,IF(MONTH(AS$3)=MONTH('Control Panel_운영'!$N$91),HLOOKUP(AS$16,'제세공과금 및 부담금_운영'!$B$591:$S$614,'제세공과금 및 부담금_운영'!$S$614-'제세공과금 및 부담금_운영'!$S$591+1)/$C$1,0))</f>
        <v>0</v>
      </c>
      <c r="AT33" s="587">
        <f>IF('제세공과금 및 부담금_운영'!$R$606="임차인부담",0,IF(MONTH(AT$3)=MONTH('Control Panel_운영'!$N$91),HLOOKUP(AT$16,'제세공과금 및 부담금_운영'!$B$591:$S$614,'제세공과금 및 부담금_운영'!$S$614-'제세공과금 및 부담금_운영'!$S$591+1)/$C$1,0))</f>
        <v>0</v>
      </c>
      <c r="AU33" s="587">
        <f>IF('제세공과금 및 부담금_운영'!$R$606="임차인부담",0,IF(MONTH(AU$3)=MONTH('Control Panel_운영'!$N$91),HLOOKUP(AU$16,'제세공과금 및 부담금_운영'!$B$591:$S$614,'제세공과금 및 부담금_운영'!$S$614-'제세공과금 및 부담금_운영'!$S$591+1)/$C$1,0))</f>
        <v>0</v>
      </c>
      <c r="AV33" s="587">
        <f>IF('제세공과금 및 부담금_운영'!$R$606="임차인부담",0,IF(MONTH(AV$3)=MONTH('Control Panel_운영'!$N$91),HLOOKUP(AV$16,'제세공과금 및 부담금_운영'!$B$591:$S$614,'제세공과금 및 부담금_운영'!$S$614-'제세공과금 및 부담금_운영'!$S$591+1)/$C$1,0))</f>
        <v>0</v>
      </c>
      <c r="AW33" s="587">
        <f>IF('제세공과금 및 부담금_운영'!$R$606="임차인부담",0,IF(MONTH(AW$3)=MONTH('Control Panel_운영'!$N$91),HLOOKUP(AW$16,'제세공과금 및 부담금_운영'!$B$591:$S$614,'제세공과금 및 부담금_운영'!$S$614-'제세공과금 및 부담금_운영'!$S$591+1)/$C$1,0))</f>
        <v>0</v>
      </c>
      <c r="AX33" s="587">
        <f>IF('제세공과금 및 부담금_운영'!$R$606="임차인부담",0,IF(MONTH(AX$3)=MONTH('Control Panel_운영'!$N$91),HLOOKUP(AX$16,'제세공과금 및 부담금_운영'!$B$591:$S$614,'제세공과금 및 부담금_운영'!$S$614-'제세공과금 및 부담금_운영'!$S$591+1)/$C$1,0))</f>
        <v>0</v>
      </c>
      <c r="AY33" s="587">
        <f>IF('제세공과금 및 부담금_운영'!$R$606="임차인부담",0,IF(MONTH(AY$3)=MONTH('Control Panel_운영'!$N$91),HLOOKUP(AY$16,'제세공과금 및 부담금_운영'!$B$591:$S$614,'제세공과금 및 부담금_운영'!$S$614-'제세공과금 및 부담금_운영'!$S$591+1)/$C$1,0))</f>
        <v>0</v>
      </c>
      <c r="AZ33" s="587">
        <f>IF('제세공과금 및 부담금_운영'!$R$606="임차인부담",0,IF(MONTH(AZ$3)=MONTH('Control Panel_운영'!$N$91),HLOOKUP(AZ$16,'제세공과금 및 부담금_운영'!$B$591:$S$614,'제세공과금 및 부담금_운영'!$S$614-'제세공과금 및 부담금_운영'!$S$591+1)/$C$1,0))</f>
        <v>0</v>
      </c>
      <c r="BA33" s="587">
        <f>IF('제세공과금 및 부담금_운영'!$R$606="임차인부담",0,IF(MONTH(BA$3)=MONTH('Control Panel_운영'!$N$91),HLOOKUP(BA$16,'제세공과금 및 부담금_운영'!$B$591:$S$614,'제세공과금 및 부담금_운영'!$S$614-'제세공과금 및 부담금_운영'!$S$591+1)/$C$1,0))</f>
        <v>0</v>
      </c>
      <c r="BB33" s="587">
        <f>IF('제세공과금 및 부담금_운영'!$R$606="임차인부담",0,IF(MONTH(BB$3)=MONTH('Control Panel_운영'!$N$91),HLOOKUP(BB$16,'제세공과금 및 부담금_운영'!$B$591:$S$614,'제세공과금 및 부담금_운영'!$S$614-'제세공과금 및 부담금_운영'!$S$591+1)/$C$1,0))</f>
        <v>0</v>
      </c>
      <c r="BC33" s="587">
        <f>IF('제세공과금 및 부담금_운영'!$R$606="임차인부담",0,IF(MONTH(BC$3)=MONTH('Control Panel_운영'!$N$91),HLOOKUP(BC$16,'제세공과금 및 부담금_운영'!$B$591:$S$614,'제세공과금 및 부담금_운영'!$S$614-'제세공과금 및 부담금_운영'!$S$591+1)/$C$1,0))</f>
        <v>0</v>
      </c>
      <c r="BD33" s="587">
        <f>IF('제세공과금 및 부담금_운영'!$R$606="임차인부담",0,IF(MONTH(BD$3)=MONTH('Control Panel_운영'!$N$91),HLOOKUP(BD$16,'제세공과금 및 부담금_운영'!$B$591:$S$614,'제세공과금 및 부담금_운영'!$S$614-'제세공과금 및 부담금_운영'!$S$591+1)/$C$1,0))</f>
        <v>0</v>
      </c>
      <c r="BE33" s="587">
        <f>IF('제세공과금 및 부담금_운영'!$R$606="임차인부담",0,IF(MONTH(BE$3)=MONTH('Control Panel_운영'!$N$91),HLOOKUP(BE$16,'제세공과금 및 부담금_운영'!$B$591:$S$614,'제세공과금 및 부담금_운영'!$S$614-'제세공과금 및 부담금_운영'!$S$591+1)/$C$1,0))</f>
        <v>0</v>
      </c>
      <c r="BF33" s="587">
        <f>IF('제세공과금 및 부담금_운영'!$R$606="임차인부담",0,IF(MONTH(BF$3)=MONTH('Control Panel_운영'!$N$91),HLOOKUP(BF$16,'제세공과금 및 부담금_운영'!$B$591:$S$614,'제세공과금 및 부담금_운영'!$S$614-'제세공과금 및 부담금_운영'!$S$591+1)/$C$1,0))</f>
        <v>0</v>
      </c>
      <c r="BG33" s="587">
        <f>IF('제세공과금 및 부담금_운영'!$R$606="임차인부담",0,IF(MONTH(BG$3)=MONTH('Control Panel_운영'!$N$91),HLOOKUP(BG$16,'제세공과금 및 부담금_운영'!$B$591:$S$614,'제세공과금 및 부담금_운영'!$S$614-'제세공과금 및 부담금_운영'!$S$591+1)/$C$1,0))</f>
        <v>0</v>
      </c>
      <c r="BH33" s="587">
        <f>IF('제세공과금 및 부담금_운영'!$R$606="임차인부담",0,IF(MONTH(BH$3)=MONTH('Control Panel_운영'!$N$91),HLOOKUP(BH$16,'제세공과금 및 부담금_운영'!$B$591:$S$614,'제세공과금 및 부담금_운영'!$S$614-'제세공과금 및 부담금_운영'!$S$591+1)/$C$1,0))</f>
        <v>0</v>
      </c>
      <c r="BI33" s="587">
        <f>IF('제세공과금 및 부담금_운영'!$R$606="임차인부담",0,IF(MONTH(BI$3)=MONTH('Control Panel_운영'!$N$91),HLOOKUP(BI$16,'제세공과금 및 부담금_운영'!$B$591:$S$614,'제세공과금 및 부담금_운영'!$S$614-'제세공과금 및 부담금_운영'!$S$591+1)/$C$1,0))</f>
        <v>0</v>
      </c>
      <c r="BJ33" s="587">
        <f>IF('제세공과금 및 부담금_운영'!$R$606="임차인부담",0,IF(MONTH(BJ$3)=MONTH('Control Panel_운영'!$N$91),HLOOKUP(BJ$16,'제세공과금 및 부담금_운영'!$B$591:$S$614,'제세공과금 및 부담금_운영'!$S$614-'제세공과금 및 부담금_운영'!$S$591+1)/$C$1,0))</f>
        <v>0</v>
      </c>
      <c r="BK33" s="587">
        <f>IF('제세공과금 및 부담금_운영'!$R$606="임차인부담",0,IF(MONTH(BK$3)=MONTH('Control Panel_운영'!$N$91),HLOOKUP(BK$16,'제세공과금 및 부담금_운영'!$B$591:$S$614,'제세공과금 및 부담금_운영'!$S$614-'제세공과금 및 부담금_운영'!$S$591+1)/$C$1,0))</f>
        <v>0</v>
      </c>
      <c r="BL33" s="587">
        <f>IF('제세공과금 및 부담금_운영'!$R$606="임차인부담",0,IF(MONTH(BL$3)=MONTH('Control Panel_운영'!$N$91),HLOOKUP(BL$16,'제세공과금 및 부담금_운영'!$B$591:$S$614,'제세공과금 및 부담금_운영'!$S$614-'제세공과금 및 부담금_운영'!$S$591+1)/$C$1,0))</f>
        <v>0</v>
      </c>
      <c r="BM33" s="587">
        <f>IF('제세공과금 및 부담금_운영'!$R$606="임차인부담",0,IF(MONTH(BM$3)=MONTH('Control Panel_운영'!$N$91),HLOOKUP(BM$16,'제세공과금 및 부담금_운영'!$B$591:$S$614,'제세공과금 및 부담금_운영'!$S$614-'제세공과금 및 부담금_운영'!$S$591+1)/$C$1,0))</f>
        <v>0</v>
      </c>
      <c r="BN33" s="587">
        <f>IF('제세공과금 및 부담금_운영'!$R$606="임차인부담",0,IF(MONTH(BN$3)=MONTH('Control Panel_운영'!$N$91),HLOOKUP(BN$16,'제세공과금 및 부담금_운영'!$B$591:$S$614,'제세공과금 및 부담금_운영'!$S$614-'제세공과금 및 부담금_운영'!$S$591+1)/$C$1,0))</f>
        <v>0</v>
      </c>
      <c r="BO33" s="587">
        <f>IF('제세공과금 및 부담금_운영'!$R$606="임차인부담",0,IF(MONTH(BO$3)=MONTH('Control Panel_운영'!$N$91),HLOOKUP(BO$16,'제세공과금 및 부담금_운영'!$B$591:$S$614,'제세공과금 및 부담금_운영'!$S$614-'제세공과금 및 부담금_운영'!$S$591+1)/$C$1,0))</f>
        <v>0</v>
      </c>
      <c r="BP33" s="587">
        <f>IF('제세공과금 및 부담금_운영'!$R$606="임차인부담",0,IF(MONTH(BP$3)=MONTH('Control Panel_운영'!$N$91),HLOOKUP(BP$16,'제세공과금 및 부담금_운영'!$B$591:$S$614,'제세공과금 및 부담금_운영'!$S$614-'제세공과금 및 부담금_운영'!$S$591+1)/$C$1,0))</f>
        <v>0</v>
      </c>
      <c r="BQ33" s="587">
        <f>IF('제세공과금 및 부담금_운영'!$R$606="임차인부담",0,IF(MONTH(BQ$3)=MONTH('Control Panel_운영'!$N$91),HLOOKUP(BQ$16,'제세공과금 및 부담금_운영'!$B$591:$S$614,'제세공과금 및 부담금_운영'!$S$614-'제세공과금 및 부담금_운영'!$S$591+1)/$C$1,0))</f>
        <v>0</v>
      </c>
      <c r="BR33" s="587">
        <f>IF('제세공과금 및 부담금_운영'!$R$606="임차인부담",0,IF(MONTH(BR$3)=MONTH('Control Panel_운영'!$N$91),HLOOKUP(BR$16,'제세공과금 및 부담금_운영'!$B$591:$S$614,'제세공과금 및 부담금_운영'!$S$614-'제세공과금 및 부담금_운영'!$S$591+1)/$C$1,0))</f>
        <v>0</v>
      </c>
      <c r="BS33" s="587">
        <f>IF('제세공과금 및 부담금_운영'!$R$606="임차인부담",0,IF(MONTH(BS$3)=MONTH('Control Panel_운영'!$N$91),HLOOKUP(BS$16,'제세공과금 및 부담금_운영'!$B$591:$S$614,'제세공과금 및 부담금_운영'!$S$614-'제세공과금 및 부담금_운영'!$S$591+1)/$C$1,0))</f>
        <v>0</v>
      </c>
      <c r="BT33" s="587">
        <f>IF('제세공과금 및 부담금_운영'!$R$606="임차인부담",0,IF(MONTH(BT$3)=MONTH('Control Panel_운영'!$N$91),HLOOKUP(BT$16,'제세공과금 및 부담금_운영'!$B$591:$S$614,'제세공과금 및 부담금_운영'!$S$614-'제세공과금 및 부담금_운영'!$S$591+1)/$C$1,0))</f>
        <v>0</v>
      </c>
      <c r="BU33" s="587">
        <f>IF('제세공과금 및 부담금_운영'!$R$606="임차인부담",0,IF(MONTH(BU$3)=MONTH('Control Panel_운영'!$N$91),HLOOKUP(BU$16,'제세공과금 및 부담금_운영'!$B$591:$S$614,'제세공과금 및 부담금_운영'!$S$614-'제세공과금 및 부담금_운영'!$S$591+1)/$C$1,0))</f>
        <v>0</v>
      </c>
      <c r="BV33" s="587">
        <f>IF('제세공과금 및 부담금_운영'!$R$606="임차인부담",0,IF(MONTH(BV$3)=MONTH('Control Panel_운영'!$N$91),HLOOKUP(BV$16,'제세공과금 및 부담금_운영'!$B$591:$S$614,'제세공과금 및 부담금_운영'!$S$614-'제세공과금 및 부담금_운영'!$S$591+1)/$C$1,0))</f>
        <v>0</v>
      </c>
      <c r="BW33" s="587">
        <f>IF('제세공과금 및 부담금_운영'!$R$606="임차인부담",0,IF(MONTH(BW$3)=MONTH('Control Panel_운영'!$N$91),HLOOKUP(BW$16,'제세공과금 및 부담금_운영'!$B$591:$S$614,'제세공과금 및 부담금_운영'!$S$614-'제세공과금 및 부담금_운영'!$S$591+1)/$C$1,0))</f>
        <v>0</v>
      </c>
      <c r="BX33" s="587">
        <f>IF('제세공과금 및 부담금_운영'!$R$606="임차인부담",0,IF(MONTH(BX$3)=MONTH('Control Panel_운영'!$N$91),HLOOKUP(BX$16,'제세공과금 및 부담금_운영'!$B$591:$S$614,'제세공과금 및 부담금_운영'!$S$614-'제세공과금 및 부담금_운영'!$S$591+1)/$C$1,0))</f>
        <v>0</v>
      </c>
      <c r="BY33" s="587">
        <f>IF('제세공과금 및 부담금_운영'!$R$606="임차인부담",0,IF(MONTH(BY$3)=MONTH('Control Panel_운영'!$N$91),HLOOKUP(BY$16,'제세공과금 및 부담금_운영'!$B$591:$S$614,'제세공과금 및 부담금_운영'!$S$614-'제세공과금 및 부담금_운영'!$S$591+1)/$C$1,0))</f>
        <v>0</v>
      </c>
      <c r="BZ33" s="587">
        <f>IF('제세공과금 및 부담금_운영'!$R$606="임차인부담",0,IF(MONTH(BZ$3)=MONTH('Control Panel_운영'!$N$91),HLOOKUP(BZ$16,'제세공과금 및 부담금_운영'!$B$591:$S$614,'제세공과금 및 부담금_운영'!$S$614-'제세공과금 및 부담금_운영'!$S$591+1)/$C$1,0))</f>
        <v>0</v>
      </c>
      <c r="CA33" s="587">
        <f>IF('제세공과금 및 부담금_운영'!$R$606="임차인부담",0,IF(MONTH(CA$3)=MONTH('Control Panel_운영'!$N$91),HLOOKUP(CA$16,'제세공과금 및 부담금_운영'!$B$591:$S$614,'제세공과금 및 부담금_운영'!$S$614-'제세공과금 및 부담금_운영'!$S$591+1)/$C$1,0))</f>
        <v>0</v>
      </c>
      <c r="CB33" s="587">
        <f>IF('제세공과금 및 부담금_운영'!$R$606="임차인부담",0,IF(MONTH(CB$3)=MONTH('Control Panel_운영'!$N$91),HLOOKUP(CB$16,'제세공과금 및 부담금_운영'!$B$591:$S$614,'제세공과금 및 부담금_운영'!$S$614-'제세공과금 및 부담금_운영'!$S$591+1)/$C$1,0))</f>
        <v>0</v>
      </c>
      <c r="CC33" s="587">
        <f>IF('제세공과금 및 부담금_운영'!$R$606="임차인부담",0,IF(MONTH(CC$3)=MONTH('Control Panel_운영'!$N$91),HLOOKUP(CC$16,'제세공과금 및 부담금_운영'!$B$591:$S$614,'제세공과금 및 부담금_운영'!$S$614-'제세공과금 및 부담금_운영'!$S$591+1)/$C$1,0))</f>
        <v>0</v>
      </c>
      <c r="CD33" s="587">
        <f>IF('제세공과금 및 부담금_운영'!$R$606="임차인부담",0,IF(MONTH(CD$3)=MONTH('Control Panel_운영'!$N$91),HLOOKUP(CD$16,'제세공과금 및 부담금_운영'!$B$591:$S$614,'제세공과금 및 부담금_운영'!$S$614-'제세공과금 및 부담금_운영'!$S$591+1)/$C$1,0))</f>
        <v>0</v>
      </c>
      <c r="CE33" s="587">
        <f>IF('제세공과금 및 부담금_운영'!$R$606="임차인부담",0,IF(MONTH(CE$3)=MONTH('Control Panel_운영'!$N$91),HLOOKUP(CE$16,'제세공과금 및 부담금_운영'!$B$591:$S$614,'제세공과금 및 부담금_운영'!$S$614-'제세공과금 및 부담금_운영'!$S$591+1)/$C$1,0))</f>
        <v>0</v>
      </c>
      <c r="CF33" s="587">
        <f>IF('제세공과금 및 부담금_운영'!$R$606="임차인부담",0,IF(MONTH(CF$3)=MONTH('Control Panel_운영'!$N$91),HLOOKUP(CF$16,'제세공과금 및 부담금_운영'!$B$591:$S$614,'제세공과금 및 부담금_운영'!$S$614-'제세공과금 및 부담금_운영'!$S$591+1)/$C$1,0))</f>
        <v>0</v>
      </c>
      <c r="CG33" s="587">
        <f>IF('제세공과금 및 부담금_운영'!$R$606="임차인부담",0,IF(MONTH(CG$3)=MONTH('Control Panel_운영'!$N$91),HLOOKUP(CG$16,'제세공과금 및 부담금_운영'!$B$591:$S$614,'제세공과금 및 부담금_운영'!$S$614-'제세공과금 및 부담금_운영'!$S$591+1)/$C$1,0))</f>
        <v>0.61399999999999999</v>
      </c>
      <c r="CH33" s="587">
        <f>IF('제세공과금 및 부담금_운영'!$R$606="임차인부담",0,IF(MONTH(CH$3)=MONTH('Control Panel_운영'!$N$91),HLOOKUP(CH$16,'제세공과금 및 부담금_운영'!$B$591:$S$614,'제세공과금 및 부담금_운영'!$S$614-'제세공과금 및 부담금_운영'!$S$591+1)/$C$1,0))</f>
        <v>0</v>
      </c>
      <c r="CI33" s="587">
        <f>IF('제세공과금 및 부담금_운영'!$R$606="임차인부담",0,IF(MONTH(CI$3)=MONTH('Control Panel_운영'!$N$91),HLOOKUP(CI$16,'제세공과금 및 부담금_운영'!$B$591:$S$614,'제세공과금 및 부담금_운영'!$S$614-'제세공과금 및 부담금_운영'!$S$591+1)/$C$1,0))</f>
        <v>0</v>
      </c>
      <c r="CJ33" s="587">
        <f>IF('제세공과금 및 부담금_운영'!$R$606="임차인부담",0,IF(MONTH(CJ$3)=MONTH('Control Panel_운영'!$N$91),HLOOKUP(CJ$16,'제세공과금 및 부담금_운영'!$B$591:$S$614,'제세공과금 및 부담금_운영'!$S$614-'제세공과금 및 부담금_운영'!$S$591+1)/$C$1,0))</f>
        <v>0</v>
      </c>
      <c r="CK33" s="587">
        <f>IF('제세공과금 및 부담금_운영'!$R$606="임차인부담",0,IF(MONTH(CK$3)=MONTH('Control Panel_운영'!$N$91),HLOOKUP(CK$16,'제세공과금 및 부담금_운영'!$B$591:$S$614,'제세공과금 및 부담금_운영'!$S$614-'제세공과금 및 부담금_운영'!$S$591+1)/$C$1,0))</f>
        <v>0</v>
      </c>
      <c r="CL33" s="587">
        <f>IF('제세공과금 및 부담금_운영'!$R$606="임차인부담",0,IF(MONTH(CL$3)=MONTH('Control Panel_운영'!$N$91),HLOOKUP(CL$16,'제세공과금 및 부담금_운영'!$B$591:$S$614,'제세공과금 및 부담금_운영'!$S$614-'제세공과금 및 부담금_운영'!$S$591+1)/$C$1,0))</f>
        <v>0</v>
      </c>
      <c r="CM33" s="587">
        <f>IF('제세공과금 및 부담금_운영'!$R$606="임차인부담",0,IF(MONTH(CM$3)=MONTH('Control Panel_운영'!$N$91),HLOOKUP(CM$16,'제세공과금 및 부담금_운영'!$B$591:$S$614,'제세공과금 및 부담금_운영'!$S$614-'제세공과금 및 부담금_운영'!$S$591+1)/$C$1,0))</f>
        <v>0</v>
      </c>
      <c r="CN33" s="587">
        <f>IF('제세공과금 및 부담금_운영'!$R$606="임차인부담",0,IF(MONTH(CN$3)=MONTH('Control Panel_운영'!$N$91),HLOOKUP(CN$16,'제세공과금 및 부담금_운영'!$B$591:$S$614,'제세공과금 및 부담금_운영'!$S$614-'제세공과금 및 부담금_운영'!$S$591+1)/$C$1,0))</f>
        <v>0</v>
      </c>
      <c r="CO33" s="587">
        <f>IF('제세공과금 및 부담금_운영'!$R$606="임차인부담",0,IF(MONTH(CO$3)=MONTH('Control Panel_운영'!$N$91),HLOOKUP(CO$16,'제세공과금 및 부담금_운영'!$B$591:$S$614,'제세공과금 및 부담금_운영'!$S$614-'제세공과금 및 부담금_운영'!$S$591+1)/$C$1,0))</f>
        <v>0</v>
      </c>
      <c r="CP33" s="587">
        <f>IF('제세공과금 및 부담금_운영'!$R$606="임차인부담",0,IF(MONTH(CP$3)=MONTH('Control Panel_운영'!$N$91),HLOOKUP(CP$16,'제세공과금 및 부담금_운영'!$B$591:$S$614,'제세공과금 및 부담금_운영'!$S$614-'제세공과금 및 부담금_운영'!$S$591+1)/$C$1,0))</f>
        <v>0</v>
      </c>
      <c r="CQ33" s="587">
        <f>IF('제세공과금 및 부담금_운영'!$R$606="임차인부담",0,IF(MONTH(CQ$3)=MONTH('Control Panel_운영'!$N$91),HLOOKUP(CQ$16,'제세공과금 및 부담금_운영'!$B$591:$S$614,'제세공과금 및 부담금_운영'!$S$614-'제세공과금 및 부담금_운영'!$S$591+1)/$C$1,0))</f>
        <v>0</v>
      </c>
      <c r="CR33" s="587">
        <f>IF('제세공과금 및 부담금_운영'!$R$606="임차인부담",0,IF(MONTH(CR$3)=MONTH('Control Panel_운영'!$N$91),HLOOKUP(CR$16,'제세공과금 및 부담금_운영'!$B$591:$S$614,'제세공과금 및 부담금_운영'!$S$614-'제세공과금 및 부담금_운영'!$S$591+1)/$C$1,0))</f>
        <v>0</v>
      </c>
      <c r="CS33" s="587">
        <f>IF('제세공과금 및 부담금_운영'!$R$606="임차인부담",0,IF(MONTH(CS$3)=MONTH('Control Panel_운영'!$N$91),HLOOKUP(CS$16,'제세공과금 및 부담금_운영'!$B$591:$S$614,'제세공과금 및 부담금_운영'!$S$614-'제세공과금 및 부담금_운영'!$S$591+1)/$C$1,0))</f>
        <v>0.61399999999999999</v>
      </c>
      <c r="CT33" s="587">
        <f>IF('제세공과금 및 부담금_운영'!$R$606="임차인부담",0,IF(MONTH(CT$3)=MONTH('Control Panel_운영'!$N$91),HLOOKUP(CT$16,'제세공과금 및 부담금_운영'!$B$591:$S$614,'제세공과금 및 부담금_운영'!$S$614-'제세공과금 및 부담금_운영'!$S$591+1)/$C$1,0))</f>
        <v>0</v>
      </c>
      <c r="CU33" s="587">
        <f>IF('제세공과금 및 부담금_운영'!$R$606="임차인부담",0,IF(MONTH(CU$3)=MONTH('Control Panel_운영'!$N$91),HLOOKUP(CU$16,'제세공과금 및 부담금_운영'!$B$591:$S$614,'제세공과금 및 부담금_운영'!$S$614-'제세공과금 및 부담금_운영'!$S$591+1)/$C$1,0))</f>
        <v>0</v>
      </c>
      <c r="CV33" s="587">
        <f>IF('제세공과금 및 부담금_운영'!$R$606="임차인부담",0,IF(MONTH(CV$3)=MONTH('Control Panel_운영'!$N$91),HLOOKUP(CV$16,'제세공과금 및 부담금_운영'!$B$591:$S$614,'제세공과금 및 부담금_운영'!$S$614-'제세공과금 및 부담금_운영'!$S$591+1)/$C$1,0))</f>
        <v>0</v>
      </c>
      <c r="CW33" s="587">
        <f>IF('제세공과금 및 부담금_운영'!$R$606="임차인부담",0,IF(MONTH(CW$3)=MONTH('Control Panel_운영'!$N$91),HLOOKUP(CW$16,'제세공과금 및 부담금_운영'!$B$591:$S$614,'제세공과금 및 부담금_운영'!$S$614-'제세공과금 및 부담금_운영'!$S$591+1)/$C$1,0))</f>
        <v>0</v>
      </c>
      <c r="CX33" s="587">
        <f>IF('제세공과금 및 부담금_운영'!$R$606="임차인부담",0,IF(MONTH(CX$3)=MONTH('Control Panel_운영'!$N$91),HLOOKUP(CX$16,'제세공과금 및 부담금_운영'!$B$591:$S$614,'제세공과금 및 부담금_운영'!$S$614-'제세공과금 및 부담금_운영'!$S$591+1)/$C$1,0))</f>
        <v>0</v>
      </c>
      <c r="CY33" s="587">
        <f>IF('제세공과금 및 부담금_운영'!$R$606="임차인부담",0,IF(MONTH(CY$3)=MONTH('Control Panel_운영'!$N$91),HLOOKUP(CY$16,'제세공과금 및 부담금_운영'!$B$591:$S$614,'제세공과금 및 부담금_운영'!$S$614-'제세공과금 및 부담금_운영'!$S$591+1)/$C$1,0))</f>
        <v>0</v>
      </c>
      <c r="CZ33" s="587">
        <f>IF('제세공과금 및 부담금_운영'!$R$606="임차인부담",0,IF(MONTH(CZ$3)=MONTH('Control Panel_운영'!$N$91),HLOOKUP(CZ$16,'제세공과금 및 부담금_운영'!$B$591:$S$614,'제세공과금 및 부담금_운영'!$S$614-'제세공과금 및 부담금_운영'!$S$591+1)/$C$1,0))</f>
        <v>0</v>
      </c>
      <c r="DA33" s="587">
        <f>IF('제세공과금 및 부담금_운영'!$R$606="임차인부담",0,IF(MONTH(DA$3)=MONTH('Control Panel_운영'!$N$91),HLOOKUP(DA$16,'제세공과금 및 부담금_운영'!$B$591:$S$614,'제세공과금 및 부담금_운영'!$S$614-'제세공과금 및 부담금_운영'!$S$591+1)/$C$1,0))</f>
        <v>0</v>
      </c>
      <c r="DB33" s="587">
        <f>IF('제세공과금 및 부담금_운영'!$R$606="임차인부담",0,IF(MONTH(DB$3)=MONTH('Control Panel_운영'!$N$91),HLOOKUP(DB$16,'제세공과금 및 부담금_운영'!$B$591:$S$614,'제세공과금 및 부담금_운영'!$S$614-'제세공과금 및 부담금_운영'!$S$591+1)/$C$1,0))</f>
        <v>0</v>
      </c>
      <c r="DC33" s="587">
        <f>IF('제세공과금 및 부담금_운영'!$R$606="임차인부담",0,IF(MONTH(DC$3)=MONTH('Control Panel_운영'!$N$91),HLOOKUP(DC$16,'제세공과금 및 부담금_운영'!$B$591:$S$614,'제세공과금 및 부담금_운영'!$S$614-'제세공과금 및 부담금_운영'!$S$591+1)/$C$1,0))</f>
        <v>0</v>
      </c>
      <c r="DD33" s="587">
        <f>IF('제세공과금 및 부담금_운영'!$R$606="임차인부담",0,IF(MONTH(DD$3)=MONTH('Control Panel_운영'!$N$91),HLOOKUP(DD$16,'제세공과금 및 부담금_운영'!$B$591:$S$614,'제세공과금 및 부담금_운영'!$S$614-'제세공과금 및 부담금_운영'!$S$591+1)/$C$1,0))</f>
        <v>0</v>
      </c>
      <c r="DE33" s="587">
        <f>IF('제세공과금 및 부담금_운영'!$R$606="임차인부담",0,IF(MONTH(DE$3)=MONTH('Control Panel_운영'!$N$91),HLOOKUP(DE$16,'제세공과금 및 부담금_운영'!$B$591:$S$614,'제세공과금 및 부담금_운영'!$S$614-'제세공과금 및 부담금_운영'!$S$591+1)/$C$1,0))</f>
        <v>0.61399999999999999</v>
      </c>
      <c r="DF33" s="587">
        <f>IF('제세공과금 및 부담금_운영'!$R$606="임차인부담",0,IF(MONTH(DF$3)=MONTH('Control Panel_운영'!$N$91),HLOOKUP(DF$16,'제세공과금 및 부담금_운영'!$B$591:$S$614,'제세공과금 및 부담금_운영'!$S$614-'제세공과금 및 부담금_운영'!$S$591+1)/$C$1,0))</f>
        <v>0</v>
      </c>
      <c r="DG33" s="587">
        <f>IF('제세공과금 및 부담금_운영'!$R$606="임차인부담",0,IF(MONTH(DG$3)=MONTH('Control Panel_운영'!$N$91),HLOOKUP(DG$16,'제세공과금 및 부담금_운영'!$B$591:$S$614,'제세공과금 및 부담금_운영'!$S$614-'제세공과금 및 부담금_운영'!$S$591+1)/$C$1,0))</f>
        <v>0</v>
      </c>
      <c r="DH33" s="587">
        <f>IF('제세공과금 및 부담금_운영'!$R$606="임차인부담",0,IF(MONTH(DH$3)=MONTH('Control Panel_운영'!$N$91),HLOOKUP(DH$16,'제세공과금 및 부담금_운영'!$B$591:$S$614,'제세공과금 및 부담금_운영'!$S$614-'제세공과금 및 부담금_운영'!$S$591+1)/$C$1,0))</f>
        <v>0</v>
      </c>
      <c r="DI33" s="587">
        <f>IF('제세공과금 및 부담금_운영'!$R$606="임차인부담",0,IF(MONTH(DI$3)=MONTH('Control Panel_운영'!$N$91),HLOOKUP(DI$16,'제세공과금 및 부담금_운영'!$B$591:$S$614,'제세공과금 및 부담금_운영'!$S$614-'제세공과금 및 부담금_운영'!$S$591+1)/$C$1,0))</f>
        <v>0</v>
      </c>
      <c r="DJ33" s="587">
        <f>IF('제세공과금 및 부담금_운영'!$R$606="임차인부담",0,IF(MONTH(DJ$3)=MONTH('Control Panel_운영'!$N$91),HLOOKUP(DJ$16,'제세공과금 및 부담금_운영'!$B$591:$S$614,'제세공과금 및 부담금_운영'!$S$614-'제세공과금 및 부담금_운영'!$S$591+1)/$C$1,0))</f>
        <v>0</v>
      </c>
      <c r="DK33" s="587">
        <f>IF('제세공과금 및 부담금_운영'!$R$606="임차인부담",0,IF(MONTH(DK$3)=MONTH('Control Panel_운영'!$N$91),HLOOKUP(DK$16,'제세공과금 및 부담금_운영'!$B$591:$S$614,'제세공과금 및 부담금_운영'!$S$614-'제세공과금 및 부담금_운영'!$S$591+1)/$C$1,0))</f>
        <v>0</v>
      </c>
      <c r="DL33" s="587">
        <f>IF('제세공과금 및 부담금_운영'!$R$606="임차인부담",0,IF(MONTH(DL$3)=MONTH('Control Panel_운영'!$N$91),HLOOKUP(DL$16,'제세공과금 및 부담금_운영'!$B$591:$S$614,'제세공과금 및 부담금_운영'!$S$614-'제세공과금 및 부담금_운영'!$S$591+1)/$C$1,0))</f>
        <v>0</v>
      </c>
      <c r="DM33" s="587">
        <f>IF('제세공과금 및 부담금_운영'!$R$606="임차인부담",0,IF(MONTH(DM$3)=MONTH('Control Panel_운영'!$N$91),HLOOKUP(DM$16,'제세공과금 및 부담금_운영'!$B$591:$S$614,'제세공과금 및 부담금_운영'!$S$614-'제세공과금 및 부담금_운영'!$S$591+1)/$C$1,0))</f>
        <v>0</v>
      </c>
      <c r="DN33" s="587">
        <f>IF('제세공과금 및 부담금_운영'!$R$606="임차인부담",0,IF(MONTH(DN$3)=MONTH('Control Panel_운영'!$N$91),HLOOKUP(DN$16,'제세공과금 및 부담금_운영'!$B$591:$S$614,'제세공과금 및 부담금_운영'!$S$614-'제세공과금 및 부담금_운영'!$S$591+1)/$C$1,0))</f>
        <v>0</v>
      </c>
      <c r="DO33" s="587">
        <f>IF('제세공과금 및 부담금_운영'!$R$606="임차인부담",0,IF(MONTH(DO$3)=MONTH('Control Panel_운영'!$N$91),HLOOKUP(DO$16,'제세공과금 및 부담금_운영'!$B$591:$S$614,'제세공과금 및 부담금_운영'!$S$614-'제세공과금 및 부담금_운영'!$S$591+1)/$C$1,0))</f>
        <v>0</v>
      </c>
      <c r="DP33" s="587">
        <f>IF('제세공과금 및 부담금_운영'!$R$606="임차인부담",0,IF(MONTH(DP$3)=MONTH('Control Panel_운영'!$N$91),HLOOKUP(DP$16,'제세공과금 및 부담금_운영'!$B$591:$S$614,'제세공과금 및 부담금_운영'!$S$614-'제세공과금 및 부담금_운영'!$S$591+1)/$C$1,0))</f>
        <v>0</v>
      </c>
      <c r="DQ33" s="587">
        <f>IF('제세공과금 및 부담금_운영'!$R$606="임차인부담",0,IF(MONTH(DQ$3)=MONTH('Control Panel_운영'!$N$91),HLOOKUP(DQ$16,'제세공과금 및 부담금_운영'!$B$591:$S$614,'제세공과금 및 부담금_운영'!$S$614-'제세공과금 및 부담금_운영'!$S$591+1)/$C$1,0))</f>
        <v>0.61399999999999999</v>
      </c>
      <c r="DR33" s="587">
        <f>IF('제세공과금 및 부담금_운영'!$R$606="임차인부담",0,IF(MONTH(DR$3)=MONTH('Control Panel_운영'!$N$91),HLOOKUP(DR$16,'제세공과금 및 부담금_운영'!$B$591:$S$614,'제세공과금 및 부담금_운영'!$S$614-'제세공과금 및 부담금_운영'!$S$591+1)/$C$1,0))</f>
        <v>0</v>
      </c>
      <c r="DS33" s="587">
        <f>IF('제세공과금 및 부담금_운영'!$R$606="임차인부담",0,IF(MONTH(DS$3)=MONTH('Control Panel_운영'!$N$91),HLOOKUP(DS$16,'제세공과금 및 부담금_운영'!$B$591:$S$614,'제세공과금 및 부담금_운영'!$S$614-'제세공과금 및 부담금_운영'!$S$591+1)/$C$1,0))</f>
        <v>0</v>
      </c>
      <c r="DT33" s="587">
        <f>IF('제세공과금 및 부담금_운영'!$R$606="임차인부담",0,IF(MONTH(DT$3)=MONTH('Control Panel_운영'!$N$91),HLOOKUP(DT$16,'제세공과금 및 부담금_운영'!$B$591:$S$614,'제세공과금 및 부담금_운영'!$S$614-'제세공과금 및 부담금_운영'!$S$591+1)/$C$1,0))</f>
        <v>0</v>
      </c>
      <c r="DU33" s="587">
        <f>IF('제세공과금 및 부담금_운영'!$R$606="임차인부담",0,IF(MONTH(DU$3)=MONTH('Control Panel_운영'!$N$91),HLOOKUP(DU$16,'제세공과금 및 부담금_운영'!$B$591:$S$614,'제세공과금 및 부담금_운영'!$S$614-'제세공과금 및 부담금_운영'!$S$591+1)/$C$1,0))</f>
        <v>0</v>
      </c>
      <c r="DV33" s="587">
        <f>IF('제세공과금 및 부담금_운영'!$R$606="임차인부담",0,IF(MONTH(DV$3)=MONTH('Control Panel_운영'!$N$91),HLOOKUP(DV$16,'제세공과금 및 부담금_운영'!$B$591:$S$614,'제세공과금 및 부담금_운영'!$S$614-'제세공과금 및 부담금_운영'!$S$591+1)/$C$1,0))</f>
        <v>0</v>
      </c>
    </row>
    <row r="34" spans="1:126" s="64" customFormat="1" outlineLevel="1" x14ac:dyDescent="0.4">
      <c r="A34" s="724"/>
      <c r="B34" s="598"/>
      <c r="C34" s="607" t="str">
        <f>'제세공과금 및 부담금_운영'!$A$654</f>
        <v>과밀부담금_증축/용도변경분</v>
      </c>
      <c r="D34" s="608"/>
      <c r="E34" s="804" t="s">
        <v>94</v>
      </c>
      <c r="F34" s="586"/>
      <c r="G34" s="587"/>
      <c r="H34" s="587"/>
      <c r="I34" s="587"/>
      <c r="J34" s="587"/>
      <c r="K34" s="587"/>
      <c r="L34" s="587"/>
      <c r="M34" s="587"/>
      <c r="N34" s="587"/>
      <c r="O34" s="587"/>
      <c r="P34" s="587"/>
      <c r="Q34" s="587"/>
      <c r="R34" s="587"/>
      <c r="S34" s="587"/>
      <c r="T34" s="587"/>
      <c r="U34" s="587"/>
      <c r="V34" s="587"/>
      <c r="W34" s="587"/>
      <c r="X34" s="587"/>
      <c r="Y34" s="587"/>
      <c r="Z34" s="587"/>
      <c r="AA34" s="587"/>
      <c r="AB34" s="587"/>
      <c r="AC34" s="587"/>
      <c r="AD34" s="587"/>
      <c r="AE34" s="587"/>
      <c r="AF34" s="587"/>
      <c r="AG34" s="587"/>
      <c r="AH34" s="587"/>
      <c r="AI34" s="587"/>
      <c r="AJ34" s="587"/>
      <c r="AK34" s="587"/>
      <c r="AL34" s="587"/>
      <c r="AM34" s="587"/>
      <c r="AN34" s="587"/>
      <c r="AO34" s="587"/>
      <c r="AP34" s="587"/>
      <c r="AQ34" s="587"/>
      <c r="AR34" s="587"/>
      <c r="AS34" s="587"/>
      <c r="AT34" s="587"/>
      <c r="AU34" s="587"/>
      <c r="AV34" s="587"/>
      <c r="AW34" s="587"/>
      <c r="AX34" s="587"/>
      <c r="AY34" s="587"/>
      <c r="AZ34" s="587"/>
      <c r="BA34" s="587"/>
      <c r="BB34" s="587"/>
      <c r="BC34" s="587"/>
      <c r="BD34" s="587"/>
      <c r="BE34" s="587"/>
      <c r="BF34" s="587"/>
      <c r="BG34" s="587"/>
      <c r="BH34" s="587"/>
      <c r="BI34" s="587"/>
      <c r="BJ34" s="587"/>
      <c r="BK34" s="587"/>
      <c r="BL34" s="587"/>
      <c r="BM34" s="587"/>
      <c r="BN34" s="587"/>
      <c r="BO34" s="587"/>
      <c r="BP34" s="587"/>
      <c r="BQ34" s="587"/>
      <c r="BR34" s="587"/>
      <c r="BS34" s="587"/>
      <c r="BT34" s="587"/>
      <c r="BU34" s="587"/>
      <c r="BV34" s="587"/>
      <c r="BW34" s="587"/>
      <c r="BX34" s="587"/>
      <c r="BY34" s="587"/>
      <c r="BZ34" s="587"/>
      <c r="CA34" s="587"/>
      <c r="CB34" s="587"/>
      <c r="CC34" s="587"/>
      <c r="CD34" s="587"/>
      <c r="CE34" s="587"/>
      <c r="CF34" s="587"/>
      <c r="CG34" s="587"/>
      <c r="CH34" s="587"/>
      <c r="CI34" s="587"/>
      <c r="CJ34" s="587"/>
      <c r="CK34" s="587"/>
      <c r="CL34" s="587"/>
      <c r="CM34" s="587"/>
      <c r="CN34" s="587"/>
      <c r="CO34" s="587"/>
      <c r="CP34" s="587"/>
      <c r="CQ34" s="587"/>
      <c r="CR34" s="587"/>
      <c r="CS34" s="587"/>
      <c r="CT34" s="587"/>
      <c r="CU34" s="587"/>
      <c r="CV34" s="587"/>
      <c r="CW34" s="587"/>
      <c r="CX34" s="587"/>
      <c r="CY34" s="587"/>
      <c r="CZ34" s="587"/>
      <c r="DA34" s="587"/>
      <c r="DB34" s="587"/>
      <c r="DC34" s="587"/>
      <c r="DD34" s="587"/>
      <c r="DE34" s="587"/>
      <c r="DF34" s="587"/>
      <c r="DG34" s="587"/>
      <c r="DH34" s="587"/>
      <c r="DI34" s="587"/>
      <c r="DJ34" s="587"/>
      <c r="DK34" s="587"/>
      <c r="DL34" s="587"/>
      <c r="DM34" s="587"/>
      <c r="DN34" s="587"/>
      <c r="DO34" s="587"/>
      <c r="DP34" s="587"/>
      <c r="DQ34" s="587"/>
      <c r="DR34" s="587"/>
      <c r="DS34" s="587"/>
      <c r="DT34" s="587"/>
      <c r="DU34" s="587"/>
      <c r="DV34" s="587"/>
    </row>
    <row r="35" spans="1:126" s="64" customFormat="1" outlineLevel="1" x14ac:dyDescent="0.4">
      <c r="A35" s="724"/>
      <c r="B35" s="598"/>
      <c r="C35" s="607"/>
      <c r="D35" s="608"/>
      <c r="E35" s="804" t="s">
        <v>815</v>
      </c>
      <c r="F35" s="586"/>
      <c r="G35" s="587"/>
      <c r="H35" s="587"/>
      <c r="I35" s="587"/>
      <c r="J35" s="587"/>
      <c r="K35" s="587"/>
      <c r="L35" s="587"/>
      <c r="M35" s="587"/>
      <c r="N35" s="587"/>
      <c r="O35" s="587"/>
      <c r="P35" s="587"/>
      <c r="Q35" s="587"/>
      <c r="R35" s="587"/>
      <c r="S35" s="587"/>
      <c r="T35" s="587"/>
      <c r="U35" s="587"/>
      <c r="V35" s="587"/>
      <c r="W35" s="587"/>
      <c r="X35" s="587"/>
      <c r="Y35" s="587"/>
      <c r="Z35" s="587"/>
      <c r="AA35" s="587"/>
      <c r="AB35" s="587"/>
      <c r="AC35" s="587"/>
      <c r="AD35" s="587"/>
      <c r="AE35" s="587"/>
      <c r="AF35" s="587"/>
      <c r="AG35" s="587"/>
      <c r="AH35" s="587"/>
      <c r="AI35" s="587"/>
      <c r="AJ35" s="587"/>
      <c r="AK35" s="587"/>
      <c r="AL35" s="587"/>
      <c r="AM35" s="587"/>
      <c r="AN35" s="587"/>
      <c r="AO35" s="587"/>
      <c r="AP35" s="587"/>
      <c r="AQ35" s="587"/>
      <c r="AR35" s="587"/>
      <c r="AS35" s="587"/>
      <c r="AT35" s="587"/>
      <c r="AU35" s="587"/>
      <c r="AV35" s="587"/>
      <c r="AW35" s="587"/>
      <c r="AX35" s="587"/>
      <c r="AY35" s="587"/>
      <c r="AZ35" s="587"/>
      <c r="BA35" s="587"/>
      <c r="BB35" s="587"/>
      <c r="BC35" s="587"/>
      <c r="BD35" s="587"/>
      <c r="BE35" s="587"/>
      <c r="BF35" s="587"/>
      <c r="BG35" s="587"/>
      <c r="BH35" s="587"/>
      <c r="BI35" s="587"/>
      <c r="BJ35" s="587"/>
      <c r="BK35" s="587"/>
      <c r="BL35" s="587"/>
      <c r="BM35" s="587"/>
      <c r="BN35" s="587"/>
      <c r="BO35" s="587"/>
      <c r="BP35" s="587"/>
      <c r="BQ35" s="587"/>
      <c r="BR35" s="587"/>
      <c r="BS35" s="587"/>
      <c r="BT35" s="587"/>
      <c r="BU35" s="587"/>
      <c r="BV35" s="587"/>
      <c r="BW35" s="587"/>
      <c r="BX35" s="587"/>
      <c r="BY35" s="587"/>
      <c r="BZ35" s="587"/>
      <c r="CA35" s="587"/>
      <c r="CB35" s="587"/>
      <c r="CC35" s="587"/>
      <c r="CD35" s="587"/>
      <c r="CE35" s="587"/>
      <c r="CF35" s="587"/>
      <c r="CG35" s="587"/>
      <c r="CH35" s="587"/>
      <c r="CI35" s="587"/>
      <c r="CJ35" s="587"/>
      <c r="CK35" s="587"/>
      <c r="CL35" s="587"/>
      <c r="CM35" s="587"/>
      <c r="CN35" s="587"/>
      <c r="CO35" s="587"/>
      <c r="CP35" s="587"/>
      <c r="CQ35" s="587"/>
      <c r="CR35" s="587"/>
      <c r="CS35" s="587"/>
      <c r="CT35" s="587"/>
      <c r="CU35" s="587"/>
      <c r="CV35" s="587"/>
      <c r="CW35" s="587"/>
      <c r="CX35" s="587"/>
      <c r="CY35" s="587"/>
      <c r="CZ35" s="587"/>
      <c r="DA35" s="587"/>
      <c r="DB35" s="587"/>
      <c r="DC35" s="587"/>
      <c r="DD35" s="587"/>
      <c r="DE35" s="587"/>
      <c r="DF35" s="587"/>
      <c r="DG35" s="587"/>
      <c r="DH35" s="587"/>
      <c r="DI35" s="587"/>
      <c r="DJ35" s="587"/>
      <c r="DK35" s="587"/>
      <c r="DL35" s="587"/>
      <c r="DM35" s="587"/>
      <c r="DN35" s="587"/>
      <c r="DO35" s="587"/>
      <c r="DP35" s="587"/>
      <c r="DQ35" s="587"/>
      <c r="DR35" s="587"/>
      <c r="DS35" s="587"/>
      <c r="DT35" s="587"/>
      <c r="DU35" s="587"/>
      <c r="DV35" s="587"/>
    </row>
    <row r="36" spans="1:126" s="64" customFormat="1" outlineLevel="1" x14ac:dyDescent="0.4">
      <c r="A36" s="724"/>
      <c r="B36" s="598"/>
      <c r="C36" s="607"/>
      <c r="D36" s="608"/>
      <c r="E36" s="804" t="s">
        <v>97</v>
      </c>
      <c r="F36" s="586"/>
      <c r="G36" s="587"/>
      <c r="H36" s="587"/>
      <c r="I36" s="587"/>
      <c r="J36" s="587"/>
      <c r="K36" s="587"/>
      <c r="L36" s="587"/>
      <c r="M36" s="587"/>
      <c r="N36" s="587"/>
      <c r="O36" s="587"/>
      <c r="P36" s="587"/>
      <c r="Q36" s="587"/>
      <c r="R36" s="587"/>
      <c r="S36" s="587"/>
      <c r="T36" s="587"/>
      <c r="U36" s="587"/>
      <c r="V36" s="587"/>
      <c r="W36" s="587"/>
      <c r="X36" s="587"/>
      <c r="Y36" s="587"/>
      <c r="Z36" s="587"/>
      <c r="AA36" s="587"/>
      <c r="AB36" s="587"/>
      <c r="AC36" s="587"/>
      <c r="AD36" s="587"/>
      <c r="AE36" s="587"/>
      <c r="AF36" s="587"/>
      <c r="AG36" s="587"/>
      <c r="AH36" s="587"/>
      <c r="AI36" s="587"/>
      <c r="AJ36" s="587"/>
      <c r="AK36" s="587"/>
      <c r="AL36" s="587"/>
      <c r="AM36" s="587"/>
      <c r="AN36" s="587"/>
      <c r="AO36" s="587"/>
      <c r="AP36" s="587"/>
      <c r="AQ36" s="587"/>
      <c r="AR36" s="587"/>
      <c r="AS36" s="587"/>
      <c r="AT36" s="587"/>
      <c r="AU36" s="587"/>
      <c r="AV36" s="587"/>
      <c r="AW36" s="587"/>
      <c r="AX36" s="587"/>
      <c r="AY36" s="587"/>
      <c r="AZ36" s="587"/>
      <c r="BA36" s="587"/>
      <c r="BB36" s="587"/>
      <c r="BC36" s="587"/>
      <c r="BD36" s="587"/>
      <c r="BE36" s="587"/>
      <c r="BF36" s="587"/>
      <c r="BG36" s="587"/>
      <c r="BH36" s="587"/>
      <c r="BI36" s="587"/>
      <c r="BJ36" s="587"/>
      <c r="BK36" s="587"/>
      <c r="BL36" s="587"/>
      <c r="BM36" s="587"/>
      <c r="BN36" s="587"/>
      <c r="BO36" s="587"/>
      <c r="BP36" s="587"/>
      <c r="BQ36" s="587"/>
      <c r="BR36" s="587"/>
      <c r="BS36" s="587"/>
      <c r="BT36" s="587"/>
      <c r="BU36" s="587"/>
      <c r="BV36" s="587"/>
      <c r="BW36" s="587"/>
      <c r="BX36" s="587"/>
      <c r="BY36" s="587"/>
      <c r="BZ36" s="587"/>
      <c r="CA36" s="587"/>
      <c r="CB36" s="587"/>
      <c r="CC36" s="587"/>
      <c r="CD36" s="587"/>
      <c r="CE36" s="587"/>
      <c r="CF36" s="587"/>
      <c r="CG36" s="587"/>
      <c r="CH36" s="587"/>
      <c r="CI36" s="587"/>
      <c r="CJ36" s="587"/>
      <c r="CK36" s="587"/>
      <c r="CL36" s="587"/>
      <c r="CM36" s="587"/>
      <c r="CN36" s="587"/>
      <c r="CO36" s="587"/>
      <c r="CP36" s="587"/>
      <c r="CQ36" s="587"/>
      <c r="CR36" s="587"/>
      <c r="CS36" s="587"/>
      <c r="CT36" s="587"/>
      <c r="CU36" s="587"/>
      <c r="CV36" s="587"/>
      <c r="CW36" s="587"/>
      <c r="CX36" s="587"/>
      <c r="CY36" s="587"/>
      <c r="CZ36" s="587"/>
      <c r="DA36" s="587"/>
      <c r="DB36" s="587"/>
      <c r="DC36" s="587"/>
      <c r="DD36" s="587"/>
      <c r="DE36" s="587"/>
      <c r="DF36" s="587"/>
      <c r="DG36" s="587"/>
      <c r="DH36" s="587"/>
      <c r="DI36" s="587"/>
      <c r="DJ36" s="587"/>
      <c r="DK36" s="587"/>
      <c r="DL36" s="587"/>
      <c r="DM36" s="587"/>
      <c r="DN36" s="587"/>
      <c r="DO36" s="587"/>
      <c r="DP36" s="587"/>
      <c r="DQ36" s="587"/>
      <c r="DR36" s="587"/>
      <c r="DS36" s="587"/>
      <c r="DT36" s="587"/>
      <c r="DU36" s="587"/>
      <c r="DV36" s="587"/>
    </row>
    <row r="37" spans="1:126" s="64" customFormat="1" outlineLevel="1" x14ac:dyDescent="0.4">
      <c r="A37" s="724"/>
      <c r="B37" s="598"/>
      <c r="C37" s="607"/>
      <c r="D37" s="608"/>
      <c r="E37" s="804" t="s">
        <v>816</v>
      </c>
      <c r="F37" s="586"/>
      <c r="G37" s="587"/>
      <c r="H37" s="587"/>
      <c r="I37" s="587"/>
      <c r="J37" s="587"/>
      <c r="K37" s="587"/>
      <c r="L37" s="587"/>
      <c r="M37" s="587"/>
      <c r="N37" s="587"/>
      <c r="O37" s="587"/>
      <c r="P37" s="587"/>
      <c r="Q37" s="587"/>
      <c r="R37" s="587"/>
      <c r="S37" s="587"/>
      <c r="T37" s="587"/>
      <c r="U37" s="587"/>
      <c r="V37" s="587"/>
      <c r="W37" s="587"/>
      <c r="X37" s="587"/>
      <c r="Y37" s="587"/>
      <c r="Z37" s="587"/>
      <c r="AA37" s="587"/>
      <c r="AB37" s="587"/>
      <c r="AC37" s="587"/>
      <c r="AD37" s="587"/>
      <c r="AE37" s="587"/>
      <c r="AF37" s="587"/>
      <c r="AG37" s="587"/>
      <c r="AH37" s="587"/>
      <c r="AI37" s="587"/>
      <c r="AJ37" s="587"/>
      <c r="AK37" s="587"/>
      <c r="AL37" s="587"/>
      <c r="AM37" s="587"/>
      <c r="AN37" s="587"/>
      <c r="AO37" s="587"/>
      <c r="AP37" s="587"/>
      <c r="AQ37" s="587"/>
      <c r="AR37" s="587"/>
      <c r="AS37" s="587"/>
      <c r="AT37" s="587"/>
      <c r="AU37" s="587"/>
      <c r="AV37" s="587"/>
      <c r="AW37" s="587"/>
      <c r="AX37" s="587"/>
      <c r="AY37" s="587"/>
      <c r="AZ37" s="587"/>
      <c r="BA37" s="587"/>
      <c r="BB37" s="587"/>
      <c r="BC37" s="587"/>
      <c r="BD37" s="587"/>
      <c r="BE37" s="587"/>
      <c r="BF37" s="587"/>
      <c r="BG37" s="587"/>
      <c r="BH37" s="587"/>
      <c r="BI37" s="587"/>
      <c r="BJ37" s="587"/>
      <c r="BK37" s="587"/>
      <c r="BL37" s="587"/>
      <c r="BM37" s="587"/>
      <c r="BN37" s="587"/>
      <c r="BO37" s="587"/>
      <c r="BP37" s="587"/>
      <c r="BQ37" s="587"/>
      <c r="BR37" s="587"/>
      <c r="BS37" s="587"/>
      <c r="BT37" s="587"/>
      <c r="BU37" s="587"/>
      <c r="BV37" s="587"/>
      <c r="BW37" s="587"/>
      <c r="BX37" s="587"/>
      <c r="BY37" s="587"/>
      <c r="BZ37" s="587"/>
      <c r="CA37" s="587"/>
      <c r="CB37" s="587"/>
      <c r="CC37" s="587"/>
      <c r="CD37" s="587"/>
      <c r="CE37" s="587"/>
      <c r="CF37" s="587"/>
      <c r="CG37" s="587"/>
      <c r="CH37" s="587"/>
      <c r="CI37" s="587"/>
      <c r="CJ37" s="587"/>
      <c r="CK37" s="587"/>
      <c r="CL37" s="587"/>
      <c r="CM37" s="587"/>
      <c r="CN37" s="587"/>
      <c r="CO37" s="587"/>
      <c r="CP37" s="587"/>
      <c r="CQ37" s="587"/>
      <c r="CR37" s="587"/>
      <c r="CS37" s="587"/>
      <c r="CT37" s="587"/>
      <c r="CU37" s="587"/>
      <c r="CV37" s="587"/>
      <c r="CW37" s="587"/>
      <c r="CX37" s="587"/>
      <c r="CY37" s="587"/>
      <c r="CZ37" s="587"/>
      <c r="DA37" s="587"/>
      <c r="DB37" s="587"/>
      <c r="DC37" s="587"/>
      <c r="DD37" s="587"/>
      <c r="DE37" s="587"/>
      <c r="DF37" s="587"/>
      <c r="DG37" s="587"/>
      <c r="DH37" s="587"/>
      <c r="DI37" s="587"/>
      <c r="DJ37" s="587"/>
      <c r="DK37" s="587"/>
      <c r="DL37" s="587"/>
      <c r="DM37" s="587"/>
      <c r="DN37" s="587"/>
      <c r="DO37" s="587"/>
      <c r="DP37" s="587"/>
      <c r="DQ37" s="587"/>
      <c r="DR37" s="587"/>
      <c r="DS37" s="587"/>
      <c r="DT37" s="587"/>
      <c r="DU37" s="587"/>
      <c r="DV37" s="587"/>
    </row>
    <row r="38" spans="1:126" s="444" customFormat="1" ht="4.95" customHeight="1" outlineLevel="1" x14ac:dyDescent="0.4">
      <c r="A38" s="746"/>
      <c r="B38" s="605"/>
      <c r="C38" s="609"/>
      <c r="D38" s="606"/>
      <c r="E38" s="953"/>
      <c r="F38" s="590"/>
      <c r="G38" s="591"/>
      <c r="H38" s="591"/>
      <c r="I38" s="591"/>
      <c r="J38" s="591"/>
      <c r="K38" s="591"/>
      <c r="L38" s="591"/>
      <c r="M38" s="591"/>
      <c r="N38" s="591"/>
      <c r="O38" s="591"/>
      <c r="P38" s="591"/>
      <c r="Q38" s="591"/>
      <c r="R38" s="591"/>
      <c r="S38" s="591"/>
      <c r="T38" s="591"/>
      <c r="U38" s="591"/>
      <c r="V38" s="591"/>
      <c r="W38" s="591"/>
      <c r="X38" s="591"/>
      <c r="Y38" s="591"/>
      <c r="Z38" s="591"/>
      <c r="AA38" s="591"/>
      <c r="AB38" s="591"/>
      <c r="AC38" s="591"/>
      <c r="AD38" s="591"/>
      <c r="AE38" s="591"/>
      <c r="AF38" s="591"/>
      <c r="AG38" s="591"/>
      <c r="AH38" s="591"/>
      <c r="AI38" s="591"/>
      <c r="AJ38" s="591"/>
      <c r="AK38" s="591"/>
      <c r="AL38" s="591"/>
      <c r="AM38" s="591"/>
      <c r="AN38" s="591"/>
      <c r="AO38" s="591"/>
      <c r="AP38" s="591"/>
      <c r="AQ38" s="591"/>
      <c r="AR38" s="591"/>
      <c r="AS38" s="591"/>
      <c r="AT38" s="591"/>
      <c r="AU38" s="591"/>
      <c r="AV38" s="591"/>
      <c r="AW38" s="591"/>
      <c r="AX38" s="591"/>
      <c r="AY38" s="591"/>
      <c r="AZ38" s="591"/>
      <c r="BA38" s="591"/>
      <c r="BB38" s="591"/>
      <c r="BC38" s="591"/>
      <c r="BD38" s="591"/>
      <c r="BE38" s="591"/>
      <c r="BF38" s="591"/>
      <c r="BG38" s="591"/>
      <c r="BH38" s="591"/>
      <c r="BI38" s="591"/>
      <c r="BJ38" s="591"/>
      <c r="BK38" s="591"/>
      <c r="BL38" s="591"/>
      <c r="BM38" s="591"/>
      <c r="BN38" s="591"/>
      <c r="BO38" s="591"/>
      <c r="BP38" s="591"/>
      <c r="BQ38" s="591"/>
      <c r="BR38" s="591"/>
      <c r="BS38" s="591"/>
      <c r="BT38" s="591"/>
      <c r="BU38" s="591"/>
      <c r="BV38" s="591"/>
      <c r="BW38" s="591"/>
      <c r="BX38" s="591"/>
      <c r="BY38" s="591"/>
      <c r="BZ38" s="591"/>
      <c r="CA38" s="591"/>
      <c r="CB38" s="591"/>
      <c r="CC38" s="591"/>
      <c r="CD38" s="591"/>
      <c r="CE38" s="591"/>
      <c r="CF38" s="591"/>
      <c r="CG38" s="591"/>
      <c r="CH38" s="591"/>
      <c r="CI38" s="591"/>
      <c r="CJ38" s="591"/>
      <c r="CK38" s="591"/>
      <c r="CL38" s="591"/>
      <c r="CM38" s="591"/>
      <c r="CN38" s="591"/>
      <c r="CO38" s="591"/>
      <c r="CP38" s="591"/>
      <c r="CQ38" s="591"/>
      <c r="CR38" s="591"/>
      <c r="CS38" s="591"/>
      <c r="CT38" s="591"/>
      <c r="CU38" s="591"/>
      <c r="CV38" s="591"/>
      <c r="CW38" s="591"/>
      <c r="CX38" s="591"/>
      <c r="CY38" s="591"/>
      <c r="CZ38" s="591"/>
      <c r="DA38" s="591"/>
      <c r="DB38" s="591"/>
      <c r="DC38" s="591"/>
      <c r="DD38" s="591"/>
      <c r="DE38" s="591"/>
      <c r="DF38" s="591"/>
      <c r="DG38" s="591"/>
      <c r="DH38" s="591"/>
      <c r="DI38" s="591"/>
      <c r="DJ38" s="591"/>
      <c r="DK38" s="591"/>
      <c r="DL38" s="591"/>
      <c r="DM38" s="591"/>
      <c r="DN38" s="591"/>
      <c r="DO38" s="591"/>
      <c r="DP38" s="591"/>
      <c r="DQ38" s="591"/>
      <c r="DR38" s="591"/>
      <c r="DS38" s="591"/>
      <c r="DT38" s="591"/>
      <c r="DU38" s="591"/>
      <c r="DV38" s="591"/>
    </row>
    <row r="39" spans="1:126" s="444" customFormat="1" x14ac:dyDescent="0.4">
      <c r="A39" s="746"/>
      <c r="B39" s="444" t="s">
        <v>817</v>
      </c>
      <c r="C39" s="609"/>
      <c r="D39" s="606"/>
      <c r="E39" s="953"/>
      <c r="F39" s="590">
        <f t="shared" ref="F39:AK39" si="24">SUM(F40:F58)</f>
        <v>0</v>
      </c>
      <c r="G39" s="591">
        <f t="shared" si="24"/>
        <v>157823.65</v>
      </c>
      <c r="H39" s="591">
        <f t="shared" si="24"/>
        <v>0</v>
      </c>
      <c r="I39" s="591">
        <f t="shared" si="24"/>
        <v>0</v>
      </c>
      <c r="J39" s="591">
        <f t="shared" si="24"/>
        <v>0</v>
      </c>
      <c r="K39" s="591">
        <f t="shared" si="24"/>
        <v>0</v>
      </c>
      <c r="L39" s="591">
        <f t="shared" si="24"/>
        <v>0</v>
      </c>
      <c r="M39" s="591">
        <f t="shared" si="24"/>
        <v>0</v>
      </c>
      <c r="N39" s="591">
        <f t="shared" si="24"/>
        <v>0</v>
      </c>
      <c r="O39" s="591">
        <f t="shared" si="24"/>
        <v>0</v>
      </c>
      <c r="P39" s="591">
        <f t="shared" si="24"/>
        <v>0</v>
      </c>
      <c r="Q39" s="591">
        <f t="shared" si="24"/>
        <v>0</v>
      </c>
      <c r="R39" s="591">
        <f t="shared" si="24"/>
        <v>0</v>
      </c>
      <c r="S39" s="591">
        <f t="shared" si="24"/>
        <v>49472.800000000003</v>
      </c>
      <c r="T39" s="591">
        <f t="shared" si="24"/>
        <v>0</v>
      </c>
      <c r="U39" s="591">
        <f t="shared" si="24"/>
        <v>0</v>
      </c>
      <c r="V39" s="591">
        <f t="shared" si="24"/>
        <v>0</v>
      </c>
      <c r="W39" s="591">
        <f t="shared" si="24"/>
        <v>0</v>
      </c>
      <c r="X39" s="591">
        <f t="shared" si="24"/>
        <v>0</v>
      </c>
      <c r="Y39" s="591">
        <f t="shared" si="24"/>
        <v>0</v>
      </c>
      <c r="Z39" s="591">
        <f t="shared" si="24"/>
        <v>0</v>
      </c>
      <c r="AA39" s="591">
        <f t="shared" si="24"/>
        <v>0</v>
      </c>
      <c r="AB39" s="591">
        <f t="shared" si="24"/>
        <v>0</v>
      </c>
      <c r="AC39" s="591">
        <f t="shared" si="24"/>
        <v>0</v>
      </c>
      <c r="AD39" s="591">
        <f t="shared" si="24"/>
        <v>0</v>
      </c>
      <c r="AE39" s="591">
        <f t="shared" si="24"/>
        <v>24736.400000000001</v>
      </c>
      <c r="AF39" s="591">
        <f t="shared" si="24"/>
        <v>0</v>
      </c>
      <c r="AG39" s="591">
        <f t="shared" si="24"/>
        <v>0</v>
      </c>
      <c r="AH39" s="591">
        <f t="shared" si="24"/>
        <v>0</v>
      </c>
      <c r="AI39" s="591">
        <f t="shared" si="24"/>
        <v>0</v>
      </c>
      <c r="AJ39" s="591">
        <f t="shared" si="24"/>
        <v>0</v>
      </c>
      <c r="AK39" s="591">
        <f t="shared" si="24"/>
        <v>0</v>
      </c>
      <c r="AL39" s="591">
        <f t="shared" ref="AL39:BQ39" si="25">SUM(AL40:AL58)</f>
        <v>0</v>
      </c>
      <c r="AM39" s="591">
        <f t="shared" si="25"/>
        <v>0</v>
      </c>
      <c r="AN39" s="591">
        <f t="shared" si="25"/>
        <v>0</v>
      </c>
      <c r="AO39" s="591">
        <f t="shared" si="25"/>
        <v>0</v>
      </c>
      <c r="AP39" s="591">
        <f t="shared" si="25"/>
        <v>0</v>
      </c>
      <c r="AQ39" s="591">
        <f t="shared" si="25"/>
        <v>0</v>
      </c>
      <c r="AR39" s="591">
        <f t="shared" si="25"/>
        <v>0</v>
      </c>
      <c r="AS39" s="591">
        <f t="shared" si="25"/>
        <v>0</v>
      </c>
      <c r="AT39" s="591">
        <f t="shared" si="25"/>
        <v>0</v>
      </c>
      <c r="AU39" s="591">
        <f t="shared" si="25"/>
        <v>0</v>
      </c>
      <c r="AV39" s="591">
        <f t="shared" si="25"/>
        <v>0</v>
      </c>
      <c r="AW39" s="591">
        <f t="shared" si="25"/>
        <v>0</v>
      </c>
      <c r="AX39" s="591">
        <f t="shared" si="25"/>
        <v>0</v>
      </c>
      <c r="AY39" s="591">
        <f t="shared" si="25"/>
        <v>0</v>
      </c>
      <c r="AZ39" s="591">
        <f t="shared" si="25"/>
        <v>0</v>
      </c>
      <c r="BA39" s="591">
        <f t="shared" si="25"/>
        <v>0</v>
      </c>
      <c r="BB39" s="591">
        <f t="shared" si="25"/>
        <v>0</v>
      </c>
      <c r="BC39" s="591">
        <f t="shared" si="25"/>
        <v>0</v>
      </c>
      <c r="BD39" s="591">
        <f t="shared" si="25"/>
        <v>0</v>
      </c>
      <c r="BE39" s="591">
        <f t="shared" si="25"/>
        <v>0</v>
      </c>
      <c r="BF39" s="591">
        <f t="shared" si="25"/>
        <v>0</v>
      </c>
      <c r="BG39" s="591">
        <f t="shared" si="25"/>
        <v>0</v>
      </c>
      <c r="BH39" s="591">
        <f t="shared" si="25"/>
        <v>0</v>
      </c>
      <c r="BI39" s="591">
        <f t="shared" si="25"/>
        <v>0</v>
      </c>
      <c r="BJ39" s="591">
        <f t="shared" si="25"/>
        <v>0</v>
      </c>
      <c r="BK39" s="591">
        <f t="shared" si="25"/>
        <v>0</v>
      </c>
      <c r="BL39" s="591">
        <f t="shared" si="25"/>
        <v>0</v>
      </c>
      <c r="BM39" s="591">
        <f t="shared" si="25"/>
        <v>0</v>
      </c>
      <c r="BN39" s="591">
        <f t="shared" si="25"/>
        <v>0</v>
      </c>
      <c r="BO39" s="591">
        <f t="shared" si="25"/>
        <v>0</v>
      </c>
      <c r="BP39" s="591">
        <f t="shared" si="25"/>
        <v>0</v>
      </c>
      <c r="BQ39" s="591">
        <f t="shared" si="25"/>
        <v>0</v>
      </c>
      <c r="BR39" s="591">
        <f t="shared" ref="BR39:CW39" si="26">SUM(BR40:BR58)</f>
        <v>0</v>
      </c>
      <c r="BS39" s="591">
        <f t="shared" si="26"/>
        <v>0</v>
      </c>
      <c r="BT39" s="591">
        <f t="shared" si="26"/>
        <v>0</v>
      </c>
      <c r="BU39" s="591">
        <f t="shared" si="26"/>
        <v>0</v>
      </c>
      <c r="BV39" s="591">
        <f t="shared" si="26"/>
        <v>0</v>
      </c>
      <c r="BW39" s="591">
        <f t="shared" si="26"/>
        <v>0</v>
      </c>
      <c r="BX39" s="591">
        <f t="shared" si="26"/>
        <v>0</v>
      </c>
      <c r="BY39" s="591">
        <f t="shared" si="26"/>
        <v>0</v>
      </c>
      <c r="BZ39" s="591">
        <f t="shared" si="26"/>
        <v>0</v>
      </c>
      <c r="CA39" s="591">
        <f t="shared" si="26"/>
        <v>0</v>
      </c>
      <c r="CB39" s="591">
        <f t="shared" si="26"/>
        <v>0</v>
      </c>
      <c r="CC39" s="591">
        <f t="shared" si="26"/>
        <v>0</v>
      </c>
      <c r="CD39" s="591">
        <f t="shared" si="26"/>
        <v>0</v>
      </c>
      <c r="CE39" s="591">
        <f t="shared" si="26"/>
        <v>0</v>
      </c>
      <c r="CF39" s="591">
        <f t="shared" si="26"/>
        <v>0</v>
      </c>
      <c r="CG39" s="591">
        <f t="shared" si="26"/>
        <v>0</v>
      </c>
      <c r="CH39" s="591">
        <f t="shared" si="26"/>
        <v>0</v>
      </c>
      <c r="CI39" s="591">
        <f t="shared" si="26"/>
        <v>0</v>
      </c>
      <c r="CJ39" s="591">
        <f t="shared" si="26"/>
        <v>0</v>
      </c>
      <c r="CK39" s="591">
        <f t="shared" si="26"/>
        <v>0</v>
      </c>
      <c r="CL39" s="591">
        <f t="shared" si="26"/>
        <v>0</v>
      </c>
      <c r="CM39" s="591">
        <f t="shared" si="26"/>
        <v>0</v>
      </c>
      <c r="CN39" s="591">
        <f t="shared" si="26"/>
        <v>0</v>
      </c>
      <c r="CO39" s="591">
        <f t="shared" si="26"/>
        <v>0</v>
      </c>
      <c r="CP39" s="591">
        <f t="shared" si="26"/>
        <v>0</v>
      </c>
      <c r="CQ39" s="591">
        <f t="shared" si="26"/>
        <v>0</v>
      </c>
      <c r="CR39" s="591">
        <f t="shared" si="26"/>
        <v>0</v>
      </c>
      <c r="CS39" s="591">
        <f t="shared" si="26"/>
        <v>0</v>
      </c>
      <c r="CT39" s="591">
        <f t="shared" si="26"/>
        <v>0</v>
      </c>
      <c r="CU39" s="591">
        <f t="shared" si="26"/>
        <v>0</v>
      </c>
      <c r="CV39" s="591">
        <f t="shared" si="26"/>
        <v>0</v>
      </c>
      <c r="CW39" s="591">
        <f t="shared" si="26"/>
        <v>0</v>
      </c>
      <c r="CX39" s="591">
        <f t="shared" ref="CX39:DV39" si="27">SUM(CX40:CX58)</f>
        <v>0</v>
      </c>
      <c r="CY39" s="591">
        <f t="shared" si="27"/>
        <v>0</v>
      </c>
      <c r="CZ39" s="591">
        <f t="shared" si="27"/>
        <v>0</v>
      </c>
      <c r="DA39" s="591">
        <f t="shared" si="27"/>
        <v>0</v>
      </c>
      <c r="DB39" s="591">
        <f t="shared" si="27"/>
        <v>0</v>
      </c>
      <c r="DC39" s="591">
        <f t="shared" si="27"/>
        <v>0</v>
      </c>
      <c r="DD39" s="591">
        <f t="shared" si="27"/>
        <v>0</v>
      </c>
      <c r="DE39" s="591">
        <f t="shared" si="27"/>
        <v>0</v>
      </c>
      <c r="DF39" s="591">
        <f t="shared" si="27"/>
        <v>0</v>
      </c>
      <c r="DG39" s="591">
        <f t="shared" si="27"/>
        <v>0</v>
      </c>
      <c r="DH39" s="591">
        <f t="shared" si="27"/>
        <v>0</v>
      </c>
      <c r="DI39" s="591">
        <f t="shared" si="27"/>
        <v>0</v>
      </c>
      <c r="DJ39" s="591">
        <f t="shared" si="27"/>
        <v>0</v>
      </c>
      <c r="DK39" s="591">
        <f t="shared" si="27"/>
        <v>0</v>
      </c>
      <c r="DL39" s="591">
        <f t="shared" si="27"/>
        <v>0</v>
      </c>
      <c r="DM39" s="591">
        <f t="shared" si="27"/>
        <v>0</v>
      </c>
      <c r="DN39" s="591">
        <f t="shared" si="27"/>
        <v>0</v>
      </c>
      <c r="DO39" s="591">
        <f t="shared" si="27"/>
        <v>0</v>
      </c>
      <c r="DP39" s="591">
        <f t="shared" si="27"/>
        <v>0</v>
      </c>
      <c r="DQ39" s="591">
        <f t="shared" si="27"/>
        <v>0</v>
      </c>
      <c r="DR39" s="591">
        <f t="shared" si="27"/>
        <v>0</v>
      </c>
      <c r="DS39" s="591">
        <f t="shared" si="27"/>
        <v>0</v>
      </c>
      <c r="DT39" s="591">
        <f t="shared" si="27"/>
        <v>0</v>
      </c>
      <c r="DU39" s="591">
        <f t="shared" si="27"/>
        <v>0</v>
      </c>
      <c r="DV39" s="591">
        <f t="shared" si="27"/>
        <v>0</v>
      </c>
    </row>
    <row r="40" spans="1:126" s="485" customFormat="1" outlineLevel="1" x14ac:dyDescent="0.4">
      <c r="A40" s="737"/>
      <c r="B40" s="808"/>
      <c r="C40" s="951" t="str">
        <f>Index_운영!$B339</f>
        <v>월드비전</v>
      </c>
      <c r="D40" s="952"/>
      <c r="E40" s="811" t="str">
        <f>Index_운영!$C339</f>
        <v>발생</v>
      </c>
      <c r="F40" s="599">
        <f>'Rent Roll'!$AE5*Index_운영!F339/$C$1</f>
        <v>0</v>
      </c>
      <c r="G40" s="600">
        <f>'Rent Roll'!$AE5*Index_운영!G339/$C$1</f>
        <v>0</v>
      </c>
      <c r="H40" s="600">
        <f>'Rent Roll'!$AE5*Index_운영!H339/$C$1</f>
        <v>0</v>
      </c>
      <c r="I40" s="600">
        <f>'Rent Roll'!$AE5*Index_운영!I339/$C$1</f>
        <v>0</v>
      </c>
      <c r="J40" s="600">
        <f>'Rent Roll'!$AE5*Index_운영!J339/$C$1</f>
        <v>0</v>
      </c>
      <c r="K40" s="600">
        <f>'Rent Roll'!$AE5*Index_운영!K339/$C$1</f>
        <v>0</v>
      </c>
      <c r="L40" s="600">
        <f>'Rent Roll'!$AE5*Index_운영!L339/$C$1</f>
        <v>0</v>
      </c>
      <c r="M40" s="600">
        <f>'Rent Roll'!$AE5*Index_운영!M339/$C$1</f>
        <v>0</v>
      </c>
      <c r="N40" s="600">
        <f>'Rent Roll'!$AE5*Index_운영!N339/$C$1</f>
        <v>0</v>
      </c>
      <c r="O40" s="600">
        <f>'Rent Roll'!$AE5*Index_운영!O339/$C$1</f>
        <v>0</v>
      </c>
      <c r="P40" s="600">
        <f>'Rent Roll'!$AE5*Index_운영!P339/$C$1</f>
        <v>0</v>
      </c>
      <c r="Q40" s="600">
        <f>'Rent Roll'!$AE5*Index_운영!Q339/$C$1</f>
        <v>0</v>
      </c>
      <c r="R40" s="600">
        <f>'Rent Roll'!$AE5*Index_운영!R339/$C$1</f>
        <v>0</v>
      </c>
      <c r="S40" s="600">
        <f>'Rent Roll'!$AE5*Index_운영!S339/$C$1</f>
        <v>0</v>
      </c>
      <c r="T40" s="600">
        <f>'Rent Roll'!$AE5*Index_운영!T339/$C$1</f>
        <v>0</v>
      </c>
      <c r="U40" s="600">
        <f>'Rent Roll'!$AE5*Index_운영!U339/$C$1</f>
        <v>0</v>
      </c>
      <c r="V40" s="600">
        <f>'Rent Roll'!$AE5*Index_운영!V339/$C$1</f>
        <v>0</v>
      </c>
      <c r="W40" s="600">
        <f>'Rent Roll'!$AE5*Index_운영!W339/$C$1</f>
        <v>0</v>
      </c>
      <c r="X40" s="600">
        <f>'Rent Roll'!$AE5*Index_운영!X339/$C$1</f>
        <v>0</v>
      </c>
      <c r="Y40" s="600">
        <f>'Rent Roll'!$AE5*Index_운영!Y339/$C$1</f>
        <v>0</v>
      </c>
      <c r="Z40" s="600">
        <f>'Rent Roll'!$AE5*Index_운영!Z339/$C$1</f>
        <v>0</v>
      </c>
      <c r="AA40" s="600">
        <f>'Rent Roll'!$AE5*Index_운영!AA339/$C$1</f>
        <v>0</v>
      </c>
      <c r="AB40" s="600">
        <f>'Rent Roll'!$AE5*Index_운영!AB339/$C$1</f>
        <v>0</v>
      </c>
      <c r="AC40" s="600">
        <f>'Rent Roll'!$AE5*Index_운영!AC339/$C$1</f>
        <v>0</v>
      </c>
      <c r="AD40" s="600">
        <f>'Rent Roll'!$AE5*Index_운영!AD339/$C$1</f>
        <v>0</v>
      </c>
      <c r="AE40" s="600">
        <f>'Rent Roll'!$AE5*Index_운영!AE339/$C$1</f>
        <v>0</v>
      </c>
      <c r="AF40" s="600">
        <f>'Rent Roll'!$AE5*Index_운영!AF339/$C$1</f>
        <v>0</v>
      </c>
      <c r="AG40" s="600">
        <f>'Rent Roll'!$AE5*Index_운영!AG339/$C$1</f>
        <v>0</v>
      </c>
      <c r="AH40" s="600">
        <f>'Rent Roll'!$AE5*Index_운영!AH339/$C$1</f>
        <v>0</v>
      </c>
      <c r="AI40" s="600">
        <f>'Rent Roll'!$AE5*Index_운영!AI339/$C$1</f>
        <v>0</v>
      </c>
      <c r="AJ40" s="600">
        <f>'Rent Roll'!$AE5*Index_운영!AJ339/$C$1</f>
        <v>0</v>
      </c>
      <c r="AK40" s="600">
        <f>'Rent Roll'!$AE5*Index_운영!AK339/$C$1</f>
        <v>0</v>
      </c>
      <c r="AL40" s="600">
        <f>'Rent Roll'!$AE5*Index_운영!AL339/$C$1</f>
        <v>0</v>
      </c>
      <c r="AM40" s="600">
        <f>'Rent Roll'!$AE5*Index_운영!AM339/$C$1</f>
        <v>0</v>
      </c>
      <c r="AN40" s="600">
        <f>'Rent Roll'!$AE5*Index_운영!AN339/$C$1</f>
        <v>0</v>
      </c>
      <c r="AO40" s="600">
        <f>'Rent Roll'!$AE5*Index_운영!AO339/$C$1</f>
        <v>0</v>
      </c>
      <c r="AP40" s="600">
        <f>'Rent Roll'!$AE5*Index_운영!AP339/$C$1</f>
        <v>0</v>
      </c>
      <c r="AQ40" s="600">
        <f>'Rent Roll'!$AE5*Index_운영!AQ339/$C$1</f>
        <v>0</v>
      </c>
      <c r="AR40" s="600">
        <f>'Rent Roll'!$AE5*Index_운영!AR339/$C$1</f>
        <v>0</v>
      </c>
      <c r="AS40" s="600">
        <f>'Rent Roll'!$AE5*Index_운영!AS339/$C$1</f>
        <v>0</v>
      </c>
      <c r="AT40" s="600">
        <f>'Rent Roll'!$AE5*Index_운영!AT339/$C$1</f>
        <v>0</v>
      </c>
      <c r="AU40" s="600">
        <f>'Rent Roll'!$AE5*Index_운영!AU339/$C$1</f>
        <v>0</v>
      </c>
      <c r="AV40" s="600">
        <f>'Rent Roll'!$AE5*Index_운영!AV339/$C$1</f>
        <v>0</v>
      </c>
      <c r="AW40" s="600">
        <f>'Rent Roll'!$AE5*Index_운영!AW339/$C$1</f>
        <v>0</v>
      </c>
      <c r="AX40" s="600">
        <f>'Rent Roll'!$AE5*Index_운영!AX339/$C$1</f>
        <v>0</v>
      </c>
      <c r="AY40" s="600">
        <f>'Rent Roll'!$AE5*Index_운영!AY339/$C$1</f>
        <v>0</v>
      </c>
      <c r="AZ40" s="600">
        <f>'Rent Roll'!$AE5*Index_운영!AZ339/$C$1</f>
        <v>0</v>
      </c>
      <c r="BA40" s="600">
        <f>'Rent Roll'!$AE5*Index_운영!BA339/$C$1</f>
        <v>0</v>
      </c>
      <c r="BB40" s="600">
        <f>'Rent Roll'!$AE5*Index_운영!BB339/$C$1</f>
        <v>0</v>
      </c>
      <c r="BC40" s="600">
        <f>'Rent Roll'!$AE5*Index_운영!BC339/$C$1</f>
        <v>0</v>
      </c>
      <c r="BD40" s="600">
        <f>'Rent Roll'!$AE5*Index_운영!BD339/$C$1</f>
        <v>0</v>
      </c>
      <c r="BE40" s="600">
        <f>'Rent Roll'!$AE5*Index_운영!BE339/$C$1</f>
        <v>0</v>
      </c>
      <c r="BF40" s="600">
        <f>'Rent Roll'!$AE5*Index_운영!BF339/$C$1</f>
        <v>0</v>
      </c>
      <c r="BG40" s="600">
        <f>'Rent Roll'!$AE5*Index_운영!BG339/$C$1</f>
        <v>0</v>
      </c>
      <c r="BH40" s="600">
        <f>'Rent Roll'!$AE5*Index_운영!BH339/$C$1</f>
        <v>0</v>
      </c>
      <c r="BI40" s="600">
        <f>'Rent Roll'!$AE5*Index_운영!BI339/$C$1</f>
        <v>0</v>
      </c>
      <c r="BJ40" s="600">
        <f>'Rent Roll'!$AE5*Index_운영!BJ339/$C$1</f>
        <v>0</v>
      </c>
      <c r="BK40" s="600">
        <f>'Rent Roll'!$AE5*Index_운영!BK339/$C$1</f>
        <v>0</v>
      </c>
      <c r="BL40" s="600">
        <f>'Rent Roll'!$AE5*Index_운영!BL339/$C$1</f>
        <v>0</v>
      </c>
      <c r="BM40" s="600">
        <f>'Rent Roll'!$AE5*Index_운영!BM339/$C$1</f>
        <v>0</v>
      </c>
      <c r="BN40" s="600">
        <f>'Rent Roll'!$AE5*Index_운영!BN339/$C$1</f>
        <v>0</v>
      </c>
      <c r="BO40" s="600">
        <f>'Rent Roll'!$AE5*Index_운영!BO339/$C$1</f>
        <v>0</v>
      </c>
      <c r="BP40" s="600">
        <f>'Rent Roll'!$AE5*Index_운영!BP339/$C$1</f>
        <v>0</v>
      </c>
      <c r="BQ40" s="600">
        <f>'Rent Roll'!$AE5*Index_운영!BQ339/$C$1</f>
        <v>0</v>
      </c>
      <c r="BR40" s="600">
        <f>'Rent Roll'!$AE5*Index_운영!BR339/$C$1</f>
        <v>0</v>
      </c>
      <c r="BS40" s="600">
        <f>'Rent Roll'!$AE5*Index_운영!BS339/$C$1</f>
        <v>0</v>
      </c>
      <c r="BT40" s="600">
        <f>'Rent Roll'!$AE5*Index_운영!BT339/$C$1</f>
        <v>0</v>
      </c>
      <c r="BU40" s="600">
        <f>'Rent Roll'!$AE5*Index_운영!BU339/$C$1</f>
        <v>0</v>
      </c>
      <c r="BV40" s="600">
        <f>'Rent Roll'!$AE5*Index_운영!BV339/$C$1</f>
        <v>0</v>
      </c>
      <c r="BW40" s="600">
        <f>'Rent Roll'!$AE5*Index_운영!BW339/$C$1</f>
        <v>0</v>
      </c>
      <c r="BX40" s="600">
        <f>'Rent Roll'!$AE5*Index_운영!BX339/$C$1</f>
        <v>0</v>
      </c>
      <c r="BY40" s="600">
        <f>'Rent Roll'!$AE5*Index_운영!BY339/$C$1</f>
        <v>0</v>
      </c>
      <c r="BZ40" s="600">
        <f>'Rent Roll'!$AE5*Index_운영!BZ339/$C$1</f>
        <v>0</v>
      </c>
      <c r="CA40" s="600">
        <f>'Rent Roll'!$AE5*Index_운영!CA339/$C$1</f>
        <v>0</v>
      </c>
      <c r="CB40" s="600">
        <f>'Rent Roll'!$AE5*Index_운영!CB339/$C$1</f>
        <v>0</v>
      </c>
      <c r="CC40" s="600">
        <f>'Rent Roll'!$AE5*Index_운영!CC339/$C$1</f>
        <v>0</v>
      </c>
      <c r="CD40" s="600">
        <f>'Rent Roll'!$AE5*Index_운영!CD339/$C$1</f>
        <v>0</v>
      </c>
      <c r="CE40" s="600">
        <f>'Rent Roll'!$AE5*Index_운영!CE339/$C$1</f>
        <v>0</v>
      </c>
      <c r="CF40" s="600">
        <f>'Rent Roll'!$AE5*Index_운영!CF339/$C$1</f>
        <v>0</v>
      </c>
      <c r="CG40" s="600">
        <f>'Rent Roll'!$AE5*Index_운영!CG339/$C$1</f>
        <v>0</v>
      </c>
      <c r="CH40" s="600">
        <f>'Rent Roll'!$AE5*Index_운영!CH339/$C$1</f>
        <v>0</v>
      </c>
      <c r="CI40" s="600">
        <f>'Rent Roll'!$AE5*Index_운영!CI339/$C$1</f>
        <v>0</v>
      </c>
      <c r="CJ40" s="600">
        <f>'Rent Roll'!$AE5*Index_운영!CJ339/$C$1</f>
        <v>0</v>
      </c>
      <c r="CK40" s="600">
        <f>'Rent Roll'!$AE5*Index_운영!CK339/$C$1</f>
        <v>0</v>
      </c>
      <c r="CL40" s="600">
        <f>'Rent Roll'!$AE5*Index_운영!CL339/$C$1</f>
        <v>0</v>
      </c>
      <c r="CM40" s="600">
        <f>'Rent Roll'!$AE5*Index_운영!CM339/$C$1</f>
        <v>0</v>
      </c>
      <c r="CN40" s="600">
        <f>'Rent Roll'!$AE5*Index_운영!CN339/$C$1</f>
        <v>0</v>
      </c>
      <c r="CO40" s="600">
        <f>'Rent Roll'!$AE5*Index_운영!CO339/$C$1</f>
        <v>0</v>
      </c>
      <c r="CP40" s="600">
        <f>'Rent Roll'!$AE5*Index_운영!CP339/$C$1</f>
        <v>0</v>
      </c>
      <c r="CQ40" s="600">
        <f>'Rent Roll'!$AE5*Index_운영!CQ339/$C$1</f>
        <v>0</v>
      </c>
      <c r="CR40" s="600">
        <f>'Rent Roll'!$AE5*Index_운영!CR339/$C$1</f>
        <v>0</v>
      </c>
      <c r="CS40" s="600">
        <f>'Rent Roll'!$AE5*Index_운영!CS339/$C$1</f>
        <v>0</v>
      </c>
      <c r="CT40" s="600">
        <f>'Rent Roll'!$AE5*Index_운영!CT339/$C$1</f>
        <v>0</v>
      </c>
      <c r="CU40" s="600">
        <f>'Rent Roll'!$AE5*Index_운영!CU339/$C$1</f>
        <v>0</v>
      </c>
      <c r="CV40" s="600">
        <f>'Rent Roll'!$AE5*Index_운영!CV339/$C$1</f>
        <v>0</v>
      </c>
      <c r="CW40" s="600">
        <f>'Rent Roll'!$AE5*Index_운영!CW339/$C$1</f>
        <v>0</v>
      </c>
      <c r="CX40" s="600">
        <f>'Rent Roll'!$AE5*Index_운영!CX339/$C$1</f>
        <v>0</v>
      </c>
      <c r="CY40" s="600">
        <f>'Rent Roll'!$AE5*Index_운영!CY339/$C$1</f>
        <v>0</v>
      </c>
      <c r="CZ40" s="600">
        <f>'Rent Roll'!$AE5*Index_운영!CZ339/$C$1</f>
        <v>0</v>
      </c>
      <c r="DA40" s="600">
        <f>'Rent Roll'!$AE5*Index_운영!DA339/$C$1</f>
        <v>0</v>
      </c>
      <c r="DB40" s="600">
        <f>'Rent Roll'!$AE5*Index_운영!DB339/$C$1</f>
        <v>0</v>
      </c>
      <c r="DC40" s="600">
        <f>'Rent Roll'!$AE5*Index_운영!DC339/$C$1</f>
        <v>0</v>
      </c>
      <c r="DD40" s="600">
        <f>'Rent Roll'!$AE5*Index_운영!DD339/$C$1</f>
        <v>0</v>
      </c>
      <c r="DE40" s="600">
        <f>'Rent Roll'!$AE5*Index_운영!DE339/$C$1</f>
        <v>0</v>
      </c>
      <c r="DF40" s="600">
        <f>'Rent Roll'!$AE5*Index_운영!DF339/$C$1</f>
        <v>0</v>
      </c>
      <c r="DG40" s="600">
        <f>'Rent Roll'!$AE5*Index_운영!DG339/$C$1</f>
        <v>0</v>
      </c>
      <c r="DH40" s="600">
        <f>'Rent Roll'!$AE5*Index_운영!DH339/$C$1</f>
        <v>0</v>
      </c>
      <c r="DI40" s="600">
        <f>'Rent Roll'!$AE5*Index_운영!DI339/$C$1</f>
        <v>0</v>
      </c>
      <c r="DJ40" s="600">
        <f>'Rent Roll'!$AE5*Index_운영!DJ339/$C$1</f>
        <v>0</v>
      </c>
      <c r="DK40" s="600">
        <f>'Rent Roll'!$AE5*Index_운영!DK339/$C$1</f>
        <v>0</v>
      </c>
      <c r="DL40" s="600">
        <f>'Rent Roll'!$AE5*Index_운영!DL339/$C$1</f>
        <v>0</v>
      </c>
      <c r="DM40" s="600">
        <f>'Rent Roll'!$AE5*Index_운영!DM339/$C$1</f>
        <v>0</v>
      </c>
      <c r="DN40" s="600">
        <f>'Rent Roll'!$AE5*Index_운영!DN339/$C$1</f>
        <v>0</v>
      </c>
      <c r="DO40" s="600">
        <f>'Rent Roll'!$AE5*Index_운영!DO339/$C$1</f>
        <v>0</v>
      </c>
      <c r="DP40" s="600">
        <f>'Rent Roll'!$AE5*Index_운영!DP339/$C$1</f>
        <v>0</v>
      </c>
      <c r="DQ40" s="600">
        <f>'Rent Roll'!$AE5*Index_운영!DQ339/$C$1</f>
        <v>0</v>
      </c>
      <c r="DR40" s="600">
        <f>'Rent Roll'!$AE5*Index_운영!DR339/$C$1</f>
        <v>0</v>
      </c>
      <c r="DS40" s="600">
        <f>'Rent Roll'!$AE5*Index_운영!DS339/$C$1</f>
        <v>0</v>
      </c>
      <c r="DT40" s="600">
        <f>'Rent Roll'!$AE5*Index_운영!DT339/$C$1</f>
        <v>0</v>
      </c>
      <c r="DU40" s="600">
        <f>'Rent Roll'!$AE5*Index_운영!DU339/$C$1</f>
        <v>0</v>
      </c>
      <c r="DV40" s="600">
        <f>'Rent Roll'!$AE5*Index_운영!DV339/$C$1</f>
        <v>0</v>
      </c>
    </row>
    <row r="41" spans="1:126" s="64" customFormat="1" outlineLevel="1" x14ac:dyDescent="0.4">
      <c r="A41" s="724"/>
      <c r="B41" s="598"/>
      <c r="C41" s="607" t="str">
        <f>Index_운영!$B340</f>
        <v>16층</v>
      </c>
      <c r="D41" s="608"/>
      <c r="E41" s="804" t="str">
        <f>Index_운영!$C340</f>
        <v>발생</v>
      </c>
      <c r="F41" s="586">
        <f>'Rent Roll'!$AE6*Index_운영!F340/$C$1</f>
        <v>0</v>
      </c>
      <c r="G41" s="587">
        <f>'Rent Roll'!$AE6*Index_운영!G340/$C$1</f>
        <v>25327.25</v>
      </c>
      <c r="H41" s="587">
        <f>'Rent Roll'!$AE6*Index_운영!H340/$C$1</f>
        <v>0</v>
      </c>
      <c r="I41" s="587">
        <f>'Rent Roll'!$AE6*Index_운영!I340/$C$1</f>
        <v>0</v>
      </c>
      <c r="J41" s="587">
        <f>'Rent Roll'!$AE6*Index_운영!J340/$C$1</f>
        <v>0</v>
      </c>
      <c r="K41" s="587">
        <f>'Rent Roll'!$AE6*Index_운영!K340/$C$1</f>
        <v>0</v>
      </c>
      <c r="L41" s="587">
        <f>'Rent Roll'!$AE6*Index_운영!L340/$C$1</f>
        <v>0</v>
      </c>
      <c r="M41" s="587">
        <f>'Rent Roll'!$AE6*Index_운영!M340/$C$1</f>
        <v>0</v>
      </c>
      <c r="N41" s="587">
        <f>'Rent Roll'!$AE6*Index_운영!N340/$C$1</f>
        <v>0</v>
      </c>
      <c r="O41" s="587">
        <f>'Rent Roll'!$AE6*Index_운영!O340/$C$1</f>
        <v>0</v>
      </c>
      <c r="P41" s="587">
        <f>'Rent Roll'!$AE6*Index_운영!P340/$C$1</f>
        <v>0</v>
      </c>
      <c r="Q41" s="587">
        <f>'Rent Roll'!$AE6*Index_운영!Q340/$C$1</f>
        <v>0</v>
      </c>
      <c r="R41" s="587">
        <f>'Rent Roll'!$AE6*Index_운영!R340/$C$1</f>
        <v>0</v>
      </c>
      <c r="S41" s="587">
        <f>'Rent Roll'!$AE6*Index_운영!S340/$C$1</f>
        <v>0</v>
      </c>
      <c r="T41" s="587">
        <f>'Rent Roll'!$AE6*Index_운영!T340/$C$1</f>
        <v>0</v>
      </c>
      <c r="U41" s="587">
        <f>'Rent Roll'!$AE6*Index_운영!U340/$C$1</f>
        <v>0</v>
      </c>
      <c r="V41" s="587">
        <f>'Rent Roll'!$AE6*Index_운영!V340/$C$1</f>
        <v>0</v>
      </c>
      <c r="W41" s="587">
        <f>'Rent Roll'!$AE6*Index_운영!W340/$C$1</f>
        <v>0</v>
      </c>
      <c r="X41" s="587">
        <f>'Rent Roll'!$AE6*Index_운영!X340/$C$1</f>
        <v>0</v>
      </c>
      <c r="Y41" s="587">
        <f>'Rent Roll'!$AE6*Index_운영!Y340/$C$1</f>
        <v>0</v>
      </c>
      <c r="Z41" s="587">
        <f>'Rent Roll'!$AE6*Index_운영!Z340/$C$1</f>
        <v>0</v>
      </c>
      <c r="AA41" s="587">
        <f>'Rent Roll'!$AE6*Index_운영!AA340/$C$1</f>
        <v>0</v>
      </c>
      <c r="AB41" s="587">
        <f>'Rent Roll'!$AE6*Index_운영!AB340/$C$1</f>
        <v>0</v>
      </c>
      <c r="AC41" s="587">
        <f>'Rent Roll'!$AE6*Index_운영!AC340/$C$1</f>
        <v>0</v>
      </c>
      <c r="AD41" s="587">
        <f>'Rent Roll'!$AE6*Index_운영!AD340/$C$1</f>
        <v>0</v>
      </c>
      <c r="AE41" s="587">
        <f>'Rent Roll'!$AE6*Index_운영!AE340/$C$1</f>
        <v>0</v>
      </c>
      <c r="AF41" s="587">
        <f>'Rent Roll'!$AE6*Index_운영!AF340/$C$1</f>
        <v>0</v>
      </c>
      <c r="AG41" s="587">
        <f>'Rent Roll'!$AE6*Index_운영!AG340/$C$1</f>
        <v>0</v>
      </c>
      <c r="AH41" s="587">
        <f>'Rent Roll'!$AE6*Index_운영!AH340/$C$1</f>
        <v>0</v>
      </c>
      <c r="AI41" s="587">
        <f>'Rent Roll'!$AE6*Index_운영!AI340/$C$1</f>
        <v>0</v>
      </c>
      <c r="AJ41" s="587">
        <f>'Rent Roll'!$AE6*Index_운영!AJ340/$C$1</f>
        <v>0</v>
      </c>
      <c r="AK41" s="587">
        <f>'Rent Roll'!$AE6*Index_운영!AK340/$C$1</f>
        <v>0</v>
      </c>
      <c r="AL41" s="587">
        <f>'Rent Roll'!$AE6*Index_운영!AL340/$C$1</f>
        <v>0</v>
      </c>
      <c r="AM41" s="587">
        <f>'Rent Roll'!$AE6*Index_운영!AM340/$C$1</f>
        <v>0</v>
      </c>
      <c r="AN41" s="587">
        <f>'Rent Roll'!$AE6*Index_운영!AN340/$C$1</f>
        <v>0</v>
      </c>
      <c r="AO41" s="587">
        <f>'Rent Roll'!$AE6*Index_운영!AO340/$C$1</f>
        <v>0</v>
      </c>
      <c r="AP41" s="587">
        <f>'Rent Roll'!$AE6*Index_운영!AP340/$C$1</f>
        <v>0</v>
      </c>
      <c r="AQ41" s="587">
        <f>'Rent Roll'!$AE6*Index_운영!AQ340/$C$1</f>
        <v>0</v>
      </c>
      <c r="AR41" s="587">
        <f>'Rent Roll'!$AE6*Index_운영!AR340/$C$1</f>
        <v>0</v>
      </c>
      <c r="AS41" s="587">
        <f>'Rent Roll'!$AE6*Index_운영!AS340/$C$1</f>
        <v>0</v>
      </c>
      <c r="AT41" s="587">
        <f>'Rent Roll'!$AE6*Index_운영!AT340/$C$1</f>
        <v>0</v>
      </c>
      <c r="AU41" s="587">
        <f>'Rent Roll'!$AE6*Index_운영!AU340/$C$1</f>
        <v>0</v>
      </c>
      <c r="AV41" s="587">
        <f>'Rent Roll'!$AE6*Index_운영!AV340/$C$1</f>
        <v>0</v>
      </c>
      <c r="AW41" s="587">
        <f>'Rent Roll'!$AE6*Index_운영!AW340/$C$1</f>
        <v>0</v>
      </c>
      <c r="AX41" s="587">
        <f>'Rent Roll'!$AE6*Index_운영!AX340/$C$1</f>
        <v>0</v>
      </c>
      <c r="AY41" s="587">
        <f>'Rent Roll'!$AE6*Index_운영!AY340/$C$1</f>
        <v>0</v>
      </c>
      <c r="AZ41" s="587">
        <f>'Rent Roll'!$AE6*Index_운영!AZ340/$C$1</f>
        <v>0</v>
      </c>
      <c r="BA41" s="587">
        <f>'Rent Roll'!$AE6*Index_운영!BA340/$C$1</f>
        <v>0</v>
      </c>
      <c r="BB41" s="587">
        <f>'Rent Roll'!$AE6*Index_운영!BB340/$C$1</f>
        <v>0</v>
      </c>
      <c r="BC41" s="587">
        <f>'Rent Roll'!$AE6*Index_운영!BC340/$C$1</f>
        <v>0</v>
      </c>
      <c r="BD41" s="587">
        <f>'Rent Roll'!$AE6*Index_운영!BD340/$C$1</f>
        <v>0</v>
      </c>
      <c r="BE41" s="587">
        <f>'Rent Roll'!$AE6*Index_운영!BE340/$C$1</f>
        <v>0</v>
      </c>
      <c r="BF41" s="587">
        <f>'Rent Roll'!$AE6*Index_운영!BF340/$C$1</f>
        <v>0</v>
      </c>
      <c r="BG41" s="587">
        <f>'Rent Roll'!$AE6*Index_운영!BG340/$C$1</f>
        <v>0</v>
      </c>
      <c r="BH41" s="587">
        <f>'Rent Roll'!$AE6*Index_운영!BH340/$C$1</f>
        <v>0</v>
      </c>
      <c r="BI41" s="587">
        <f>'Rent Roll'!$AE6*Index_운영!BI340/$C$1</f>
        <v>0</v>
      </c>
      <c r="BJ41" s="587">
        <f>'Rent Roll'!$AE6*Index_운영!BJ340/$C$1</f>
        <v>0</v>
      </c>
      <c r="BK41" s="587">
        <f>'Rent Roll'!$AE6*Index_운영!BK340/$C$1</f>
        <v>0</v>
      </c>
      <c r="BL41" s="587">
        <f>'Rent Roll'!$AE6*Index_운영!BL340/$C$1</f>
        <v>0</v>
      </c>
      <c r="BM41" s="587">
        <f>'Rent Roll'!$AE6*Index_운영!BM340/$C$1</f>
        <v>0</v>
      </c>
      <c r="BN41" s="587">
        <f>'Rent Roll'!$AE6*Index_운영!BN340/$C$1</f>
        <v>0</v>
      </c>
      <c r="BO41" s="587">
        <f>'Rent Roll'!$AE6*Index_운영!BO340/$C$1</f>
        <v>0</v>
      </c>
      <c r="BP41" s="587">
        <f>'Rent Roll'!$AE6*Index_운영!BP340/$C$1</f>
        <v>0</v>
      </c>
      <c r="BQ41" s="587">
        <f>'Rent Roll'!$AE6*Index_운영!BQ340/$C$1</f>
        <v>0</v>
      </c>
      <c r="BR41" s="587">
        <f>'Rent Roll'!$AE6*Index_운영!BR340/$C$1</f>
        <v>0</v>
      </c>
      <c r="BS41" s="587">
        <f>'Rent Roll'!$AE6*Index_운영!BS340/$C$1</f>
        <v>0</v>
      </c>
      <c r="BT41" s="587">
        <f>'Rent Roll'!$AE6*Index_운영!BT340/$C$1</f>
        <v>0</v>
      </c>
      <c r="BU41" s="587">
        <f>'Rent Roll'!$AE6*Index_운영!BU340/$C$1</f>
        <v>0</v>
      </c>
      <c r="BV41" s="587">
        <f>'Rent Roll'!$AE6*Index_운영!BV340/$C$1</f>
        <v>0</v>
      </c>
      <c r="BW41" s="587">
        <f>'Rent Roll'!$AE6*Index_운영!BW340/$C$1</f>
        <v>0</v>
      </c>
      <c r="BX41" s="587">
        <f>'Rent Roll'!$AE6*Index_운영!BX340/$C$1</f>
        <v>0</v>
      </c>
      <c r="BY41" s="587">
        <f>'Rent Roll'!$AE6*Index_운영!BY340/$C$1</f>
        <v>0</v>
      </c>
      <c r="BZ41" s="587">
        <f>'Rent Roll'!$AE6*Index_운영!BZ340/$C$1</f>
        <v>0</v>
      </c>
      <c r="CA41" s="587">
        <f>'Rent Roll'!$AE6*Index_운영!CA340/$C$1</f>
        <v>0</v>
      </c>
      <c r="CB41" s="587">
        <f>'Rent Roll'!$AE6*Index_운영!CB340/$C$1</f>
        <v>0</v>
      </c>
      <c r="CC41" s="587">
        <f>'Rent Roll'!$AE6*Index_운영!CC340/$C$1</f>
        <v>0</v>
      </c>
      <c r="CD41" s="587">
        <f>'Rent Roll'!$AE6*Index_운영!CD340/$C$1</f>
        <v>0</v>
      </c>
      <c r="CE41" s="587">
        <f>'Rent Roll'!$AE6*Index_운영!CE340/$C$1</f>
        <v>0</v>
      </c>
      <c r="CF41" s="587">
        <f>'Rent Roll'!$AE6*Index_운영!CF340/$C$1</f>
        <v>0</v>
      </c>
      <c r="CG41" s="587">
        <f>'Rent Roll'!$AE6*Index_운영!CG340/$C$1</f>
        <v>0</v>
      </c>
      <c r="CH41" s="587">
        <f>'Rent Roll'!$AE6*Index_운영!CH340/$C$1</f>
        <v>0</v>
      </c>
      <c r="CI41" s="587">
        <f>'Rent Roll'!$AE6*Index_운영!CI340/$C$1</f>
        <v>0</v>
      </c>
      <c r="CJ41" s="587">
        <f>'Rent Roll'!$AE6*Index_운영!CJ340/$C$1</f>
        <v>0</v>
      </c>
      <c r="CK41" s="587">
        <f>'Rent Roll'!$AE6*Index_운영!CK340/$C$1</f>
        <v>0</v>
      </c>
      <c r="CL41" s="587">
        <f>'Rent Roll'!$AE6*Index_운영!CL340/$C$1</f>
        <v>0</v>
      </c>
      <c r="CM41" s="587">
        <f>'Rent Roll'!$AE6*Index_운영!CM340/$C$1</f>
        <v>0</v>
      </c>
      <c r="CN41" s="587">
        <f>'Rent Roll'!$AE6*Index_운영!CN340/$C$1</f>
        <v>0</v>
      </c>
      <c r="CO41" s="587">
        <f>'Rent Roll'!$AE6*Index_운영!CO340/$C$1</f>
        <v>0</v>
      </c>
      <c r="CP41" s="587">
        <f>'Rent Roll'!$AE6*Index_운영!CP340/$C$1</f>
        <v>0</v>
      </c>
      <c r="CQ41" s="587">
        <f>'Rent Roll'!$AE6*Index_운영!CQ340/$C$1</f>
        <v>0</v>
      </c>
      <c r="CR41" s="587">
        <f>'Rent Roll'!$AE6*Index_운영!CR340/$C$1</f>
        <v>0</v>
      </c>
      <c r="CS41" s="587">
        <f>'Rent Roll'!$AE6*Index_운영!CS340/$C$1</f>
        <v>0</v>
      </c>
      <c r="CT41" s="587">
        <f>'Rent Roll'!$AE6*Index_운영!CT340/$C$1</f>
        <v>0</v>
      </c>
      <c r="CU41" s="587">
        <f>'Rent Roll'!$AE6*Index_운영!CU340/$C$1</f>
        <v>0</v>
      </c>
      <c r="CV41" s="587">
        <f>'Rent Roll'!$AE6*Index_운영!CV340/$C$1</f>
        <v>0</v>
      </c>
      <c r="CW41" s="587">
        <f>'Rent Roll'!$AE6*Index_운영!CW340/$C$1</f>
        <v>0</v>
      </c>
      <c r="CX41" s="587">
        <f>'Rent Roll'!$AE6*Index_운영!CX340/$C$1</f>
        <v>0</v>
      </c>
      <c r="CY41" s="587">
        <f>'Rent Roll'!$AE6*Index_운영!CY340/$C$1</f>
        <v>0</v>
      </c>
      <c r="CZ41" s="587">
        <f>'Rent Roll'!$AE6*Index_운영!CZ340/$C$1</f>
        <v>0</v>
      </c>
      <c r="DA41" s="587">
        <f>'Rent Roll'!$AE6*Index_운영!DA340/$C$1</f>
        <v>0</v>
      </c>
      <c r="DB41" s="587">
        <f>'Rent Roll'!$AE6*Index_운영!DB340/$C$1</f>
        <v>0</v>
      </c>
      <c r="DC41" s="587">
        <f>'Rent Roll'!$AE6*Index_운영!DC340/$C$1</f>
        <v>0</v>
      </c>
      <c r="DD41" s="587">
        <f>'Rent Roll'!$AE6*Index_운영!DD340/$C$1</f>
        <v>0</v>
      </c>
      <c r="DE41" s="587">
        <f>'Rent Roll'!$AE6*Index_운영!DE340/$C$1</f>
        <v>0</v>
      </c>
      <c r="DF41" s="587">
        <f>'Rent Roll'!$AE6*Index_운영!DF340/$C$1</f>
        <v>0</v>
      </c>
      <c r="DG41" s="587">
        <f>'Rent Roll'!$AE6*Index_운영!DG340/$C$1</f>
        <v>0</v>
      </c>
      <c r="DH41" s="587">
        <f>'Rent Roll'!$AE6*Index_운영!DH340/$C$1</f>
        <v>0</v>
      </c>
      <c r="DI41" s="587">
        <f>'Rent Roll'!$AE6*Index_운영!DI340/$C$1</f>
        <v>0</v>
      </c>
      <c r="DJ41" s="587">
        <f>'Rent Roll'!$AE6*Index_운영!DJ340/$C$1</f>
        <v>0</v>
      </c>
      <c r="DK41" s="587">
        <f>'Rent Roll'!$AE6*Index_운영!DK340/$C$1</f>
        <v>0</v>
      </c>
      <c r="DL41" s="587">
        <f>'Rent Roll'!$AE6*Index_운영!DL340/$C$1</f>
        <v>0</v>
      </c>
      <c r="DM41" s="587">
        <f>'Rent Roll'!$AE6*Index_운영!DM340/$C$1</f>
        <v>0</v>
      </c>
      <c r="DN41" s="587">
        <f>'Rent Roll'!$AE6*Index_운영!DN340/$C$1</f>
        <v>0</v>
      </c>
      <c r="DO41" s="587">
        <f>'Rent Roll'!$AE6*Index_운영!DO340/$C$1</f>
        <v>0</v>
      </c>
      <c r="DP41" s="587">
        <f>'Rent Roll'!$AE6*Index_운영!DP340/$C$1</f>
        <v>0</v>
      </c>
      <c r="DQ41" s="587">
        <f>'Rent Roll'!$AE6*Index_운영!DQ340/$C$1</f>
        <v>0</v>
      </c>
      <c r="DR41" s="587">
        <f>'Rent Roll'!$AE6*Index_운영!DR340/$C$1</f>
        <v>0</v>
      </c>
      <c r="DS41" s="587">
        <f>'Rent Roll'!$AE6*Index_운영!DS340/$C$1</f>
        <v>0</v>
      </c>
      <c r="DT41" s="587">
        <f>'Rent Roll'!$AE6*Index_운영!DT340/$C$1</f>
        <v>0</v>
      </c>
      <c r="DU41" s="587">
        <f>'Rent Roll'!$AE6*Index_운영!DU340/$C$1</f>
        <v>0</v>
      </c>
      <c r="DV41" s="587">
        <f>'Rent Roll'!$AE6*Index_운영!DV340/$C$1</f>
        <v>0</v>
      </c>
    </row>
    <row r="42" spans="1:126" s="64" customFormat="1" outlineLevel="1" x14ac:dyDescent="0.4">
      <c r="A42" s="724"/>
      <c r="B42" s="598"/>
      <c r="C42" s="607" t="str">
        <f>Index_운영!$B341</f>
        <v>7층</v>
      </c>
      <c r="D42" s="608"/>
      <c r="E42" s="804" t="str">
        <f>Index_운영!$C341</f>
        <v>발생</v>
      </c>
      <c r="F42" s="586">
        <f>'Rent Roll'!$AE7*Index_운영!F341/$C$1</f>
        <v>0</v>
      </c>
      <c r="G42" s="587">
        <f>'Rent Roll'!$AE7*Index_운영!G341/$C$1</f>
        <v>24736.400000000001</v>
      </c>
      <c r="H42" s="587">
        <f>'Rent Roll'!$AE7*Index_운영!H341/$C$1</f>
        <v>0</v>
      </c>
      <c r="I42" s="587">
        <f>'Rent Roll'!$AE7*Index_운영!I341/$C$1</f>
        <v>0</v>
      </c>
      <c r="J42" s="587">
        <f>'Rent Roll'!$AE7*Index_운영!J341/$C$1</f>
        <v>0</v>
      </c>
      <c r="K42" s="587">
        <f>'Rent Roll'!$AE7*Index_운영!K341/$C$1</f>
        <v>0</v>
      </c>
      <c r="L42" s="587">
        <f>'Rent Roll'!$AE7*Index_운영!L341/$C$1</f>
        <v>0</v>
      </c>
      <c r="M42" s="587">
        <f>'Rent Roll'!$AE7*Index_운영!M341/$C$1</f>
        <v>0</v>
      </c>
      <c r="N42" s="587">
        <f>'Rent Roll'!$AE7*Index_운영!N341/$C$1</f>
        <v>0</v>
      </c>
      <c r="O42" s="587">
        <f>'Rent Roll'!$AE7*Index_운영!O341/$C$1</f>
        <v>0</v>
      </c>
      <c r="P42" s="587">
        <f>'Rent Roll'!$AE7*Index_운영!P341/$C$1</f>
        <v>0</v>
      </c>
      <c r="Q42" s="587">
        <f>'Rent Roll'!$AE7*Index_운영!Q341/$C$1</f>
        <v>0</v>
      </c>
      <c r="R42" s="587">
        <f>'Rent Roll'!$AE7*Index_운영!R341/$C$1</f>
        <v>0</v>
      </c>
      <c r="S42" s="587">
        <f>'Rent Roll'!$AE7*Index_운영!S341/$C$1</f>
        <v>0</v>
      </c>
      <c r="T42" s="587">
        <f>'Rent Roll'!$AE7*Index_운영!T341/$C$1</f>
        <v>0</v>
      </c>
      <c r="U42" s="587">
        <f>'Rent Roll'!$AE7*Index_운영!U341/$C$1</f>
        <v>0</v>
      </c>
      <c r="V42" s="587">
        <f>'Rent Roll'!$AE7*Index_운영!V341/$C$1</f>
        <v>0</v>
      </c>
      <c r="W42" s="587">
        <f>'Rent Roll'!$AE7*Index_운영!W341/$C$1</f>
        <v>0</v>
      </c>
      <c r="X42" s="587">
        <f>'Rent Roll'!$AE7*Index_운영!X341/$C$1</f>
        <v>0</v>
      </c>
      <c r="Y42" s="587">
        <f>'Rent Roll'!$AE7*Index_운영!Y341/$C$1</f>
        <v>0</v>
      </c>
      <c r="Z42" s="587">
        <f>'Rent Roll'!$AE7*Index_운영!Z341/$C$1</f>
        <v>0</v>
      </c>
      <c r="AA42" s="587">
        <f>'Rent Roll'!$AE7*Index_운영!AA341/$C$1</f>
        <v>0</v>
      </c>
      <c r="AB42" s="587">
        <f>'Rent Roll'!$AE7*Index_운영!AB341/$C$1</f>
        <v>0</v>
      </c>
      <c r="AC42" s="587">
        <f>'Rent Roll'!$AE7*Index_운영!AC341/$C$1</f>
        <v>0</v>
      </c>
      <c r="AD42" s="587">
        <f>'Rent Roll'!$AE7*Index_운영!AD341/$C$1</f>
        <v>0</v>
      </c>
      <c r="AE42" s="587">
        <f>'Rent Roll'!$AE7*Index_운영!AE341/$C$1</f>
        <v>0</v>
      </c>
      <c r="AF42" s="587">
        <f>'Rent Roll'!$AE7*Index_운영!AF341/$C$1</f>
        <v>0</v>
      </c>
      <c r="AG42" s="587">
        <f>'Rent Roll'!$AE7*Index_운영!AG341/$C$1</f>
        <v>0</v>
      </c>
      <c r="AH42" s="587">
        <f>'Rent Roll'!$AE7*Index_운영!AH341/$C$1</f>
        <v>0</v>
      </c>
      <c r="AI42" s="587">
        <f>'Rent Roll'!$AE7*Index_운영!AI341/$C$1</f>
        <v>0</v>
      </c>
      <c r="AJ42" s="587">
        <f>'Rent Roll'!$AE7*Index_운영!AJ341/$C$1</f>
        <v>0</v>
      </c>
      <c r="AK42" s="587">
        <f>'Rent Roll'!$AE7*Index_운영!AK341/$C$1</f>
        <v>0</v>
      </c>
      <c r="AL42" s="587">
        <f>'Rent Roll'!$AE7*Index_운영!AL341/$C$1</f>
        <v>0</v>
      </c>
      <c r="AM42" s="587">
        <f>'Rent Roll'!$AE7*Index_운영!AM341/$C$1</f>
        <v>0</v>
      </c>
      <c r="AN42" s="587">
        <f>'Rent Roll'!$AE7*Index_운영!AN341/$C$1</f>
        <v>0</v>
      </c>
      <c r="AO42" s="587">
        <f>'Rent Roll'!$AE7*Index_운영!AO341/$C$1</f>
        <v>0</v>
      </c>
      <c r="AP42" s="587">
        <f>'Rent Roll'!$AE7*Index_운영!AP341/$C$1</f>
        <v>0</v>
      </c>
      <c r="AQ42" s="587">
        <f>'Rent Roll'!$AE7*Index_운영!AQ341/$C$1</f>
        <v>0</v>
      </c>
      <c r="AR42" s="587">
        <f>'Rent Roll'!$AE7*Index_운영!AR341/$C$1</f>
        <v>0</v>
      </c>
      <c r="AS42" s="587">
        <f>'Rent Roll'!$AE7*Index_운영!AS341/$C$1</f>
        <v>0</v>
      </c>
      <c r="AT42" s="587">
        <f>'Rent Roll'!$AE7*Index_운영!AT341/$C$1</f>
        <v>0</v>
      </c>
      <c r="AU42" s="587">
        <f>'Rent Roll'!$AE7*Index_운영!AU341/$C$1</f>
        <v>0</v>
      </c>
      <c r="AV42" s="587">
        <f>'Rent Roll'!$AE7*Index_운영!AV341/$C$1</f>
        <v>0</v>
      </c>
      <c r="AW42" s="587">
        <f>'Rent Roll'!$AE7*Index_운영!AW341/$C$1</f>
        <v>0</v>
      </c>
      <c r="AX42" s="587">
        <f>'Rent Roll'!$AE7*Index_운영!AX341/$C$1</f>
        <v>0</v>
      </c>
      <c r="AY42" s="587">
        <f>'Rent Roll'!$AE7*Index_운영!AY341/$C$1</f>
        <v>0</v>
      </c>
      <c r="AZ42" s="587">
        <f>'Rent Roll'!$AE7*Index_운영!AZ341/$C$1</f>
        <v>0</v>
      </c>
      <c r="BA42" s="587">
        <f>'Rent Roll'!$AE7*Index_운영!BA341/$C$1</f>
        <v>0</v>
      </c>
      <c r="BB42" s="587">
        <f>'Rent Roll'!$AE7*Index_운영!BB341/$C$1</f>
        <v>0</v>
      </c>
      <c r="BC42" s="587">
        <f>'Rent Roll'!$AE7*Index_운영!BC341/$C$1</f>
        <v>0</v>
      </c>
      <c r="BD42" s="587">
        <f>'Rent Roll'!$AE7*Index_운영!BD341/$C$1</f>
        <v>0</v>
      </c>
      <c r="BE42" s="587">
        <f>'Rent Roll'!$AE7*Index_운영!BE341/$C$1</f>
        <v>0</v>
      </c>
      <c r="BF42" s="587">
        <f>'Rent Roll'!$AE7*Index_운영!BF341/$C$1</f>
        <v>0</v>
      </c>
      <c r="BG42" s="587">
        <f>'Rent Roll'!$AE7*Index_운영!BG341/$C$1</f>
        <v>0</v>
      </c>
      <c r="BH42" s="587">
        <f>'Rent Roll'!$AE7*Index_운영!BH341/$C$1</f>
        <v>0</v>
      </c>
      <c r="BI42" s="587">
        <f>'Rent Roll'!$AE7*Index_운영!BI341/$C$1</f>
        <v>0</v>
      </c>
      <c r="BJ42" s="587">
        <f>'Rent Roll'!$AE7*Index_운영!BJ341/$C$1</f>
        <v>0</v>
      </c>
      <c r="BK42" s="587">
        <f>'Rent Roll'!$AE7*Index_운영!BK341/$C$1</f>
        <v>0</v>
      </c>
      <c r="BL42" s="587">
        <f>'Rent Roll'!$AE7*Index_운영!BL341/$C$1</f>
        <v>0</v>
      </c>
      <c r="BM42" s="587">
        <f>'Rent Roll'!$AE7*Index_운영!BM341/$C$1</f>
        <v>0</v>
      </c>
      <c r="BN42" s="587">
        <f>'Rent Roll'!$AE7*Index_운영!BN341/$C$1</f>
        <v>0</v>
      </c>
      <c r="BO42" s="587">
        <f>'Rent Roll'!$AE7*Index_운영!BO341/$C$1</f>
        <v>0</v>
      </c>
      <c r="BP42" s="587">
        <f>'Rent Roll'!$AE7*Index_운영!BP341/$C$1</f>
        <v>0</v>
      </c>
      <c r="BQ42" s="587">
        <f>'Rent Roll'!$AE7*Index_운영!BQ341/$C$1</f>
        <v>0</v>
      </c>
      <c r="BR42" s="587">
        <f>'Rent Roll'!$AE7*Index_운영!BR341/$C$1</f>
        <v>0</v>
      </c>
      <c r="BS42" s="587">
        <f>'Rent Roll'!$AE7*Index_운영!BS341/$C$1</f>
        <v>0</v>
      </c>
      <c r="BT42" s="587">
        <f>'Rent Roll'!$AE7*Index_운영!BT341/$C$1</f>
        <v>0</v>
      </c>
      <c r="BU42" s="587">
        <f>'Rent Roll'!$AE7*Index_운영!BU341/$C$1</f>
        <v>0</v>
      </c>
      <c r="BV42" s="587">
        <f>'Rent Roll'!$AE7*Index_운영!BV341/$C$1</f>
        <v>0</v>
      </c>
      <c r="BW42" s="587">
        <f>'Rent Roll'!$AE7*Index_운영!BW341/$C$1</f>
        <v>0</v>
      </c>
      <c r="BX42" s="587">
        <f>'Rent Roll'!$AE7*Index_운영!BX341/$C$1</f>
        <v>0</v>
      </c>
      <c r="BY42" s="587">
        <f>'Rent Roll'!$AE7*Index_운영!BY341/$C$1</f>
        <v>0</v>
      </c>
      <c r="BZ42" s="587">
        <f>'Rent Roll'!$AE7*Index_운영!BZ341/$C$1</f>
        <v>0</v>
      </c>
      <c r="CA42" s="587">
        <f>'Rent Roll'!$AE7*Index_운영!CA341/$C$1</f>
        <v>0</v>
      </c>
      <c r="CB42" s="587">
        <f>'Rent Roll'!$AE7*Index_운영!CB341/$C$1</f>
        <v>0</v>
      </c>
      <c r="CC42" s="587">
        <f>'Rent Roll'!$AE7*Index_운영!CC341/$C$1</f>
        <v>0</v>
      </c>
      <c r="CD42" s="587">
        <f>'Rent Roll'!$AE7*Index_운영!CD341/$C$1</f>
        <v>0</v>
      </c>
      <c r="CE42" s="587">
        <f>'Rent Roll'!$AE7*Index_운영!CE341/$C$1</f>
        <v>0</v>
      </c>
      <c r="CF42" s="587">
        <f>'Rent Roll'!$AE7*Index_운영!CF341/$C$1</f>
        <v>0</v>
      </c>
      <c r="CG42" s="587">
        <f>'Rent Roll'!$AE7*Index_운영!CG341/$C$1</f>
        <v>0</v>
      </c>
      <c r="CH42" s="587">
        <f>'Rent Roll'!$AE7*Index_운영!CH341/$C$1</f>
        <v>0</v>
      </c>
      <c r="CI42" s="587">
        <f>'Rent Roll'!$AE7*Index_운영!CI341/$C$1</f>
        <v>0</v>
      </c>
      <c r="CJ42" s="587">
        <f>'Rent Roll'!$AE7*Index_운영!CJ341/$C$1</f>
        <v>0</v>
      </c>
      <c r="CK42" s="587">
        <f>'Rent Roll'!$AE7*Index_운영!CK341/$C$1</f>
        <v>0</v>
      </c>
      <c r="CL42" s="587">
        <f>'Rent Roll'!$AE7*Index_운영!CL341/$C$1</f>
        <v>0</v>
      </c>
      <c r="CM42" s="587">
        <f>'Rent Roll'!$AE7*Index_운영!CM341/$C$1</f>
        <v>0</v>
      </c>
      <c r="CN42" s="587">
        <f>'Rent Roll'!$AE7*Index_운영!CN341/$C$1</f>
        <v>0</v>
      </c>
      <c r="CO42" s="587">
        <f>'Rent Roll'!$AE7*Index_운영!CO341/$C$1</f>
        <v>0</v>
      </c>
      <c r="CP42" s="587">
        <f>'Rent Roll'!$AE7*Index_운영!CP341/$C$1</f>
        <v>0</v>
      </c>
      <c r="CQ42" s="587">
        <f>'Rent Roll'!$AE7*Index_운영!CQ341/$C$1</f>
        <v>0</v>
      </c>
      <c r="CR42" s="587">
        <f>'Rent Roll'!$AE7*Index_운영!CR341/$C$1</f>
        <v>0</v>
      </c>
      <c r="CS42" s="587">
        <f>'Rent Roll'!$AE7*Index_운영!CS341/$C$1</f>
        <v>0</v>
      </c>
      <c r="CT42" s="587">
        <f>'Rent Roll'!$AE7*Index_운영!CT341/$C$1</f>
        <v>0</v>
      </c>
      <c r="CU42" s="587">
        <f>'Rent Roll'!$AE7*Index_운영!CU341/$C$1</f>
        <v>0</v>
      </c>
      <c r="CV42" s="587">
        <f>'Rent Roll'!$AE7*Index_운영!CV341/$C$1</f>
        <v>0</v>
      </c>
      <c r="CW42" s="587">
        <f>'Rent Roll'!$AE7*Index_운영!CW341/$C$1</f>
        <v>0</v>
      </c>
      <c r="CX42" s="587">
        <f>'Rent Roll'!$AE7*Index_운영!CX341/$C$1</f>
        <v>0</v>
      </c>
      <c r="CY42" s="587">
        <f>'Rent Roll'!$AE7*Index_운영!CY341/$C$1</f>
        <v>0</v>
      </c>
      <c r="CZ42" s="587">
        <f>'Rent Roll'!$AE7*Index_운영!CZ341/$C$1</f>
        <v>0</v>
      </c>
      <c r="DA42" s="587">
        <f>'Rent Roll'!$AE7*Index_운영!DA341/$C$1</f>
        <v>0</v>
      </c>
      <c r="DB42" s="587">
        <f>'Rent Roll'!$AE7*Index_운영!DB341/$C$1</f>
        <v>0</v>
      </c>
      <c r="DC42" s="587">
        <f>'Rent Roll'!$AE7*Index_운영!DC341/$C$1</f>
        <v>0</v>
      </c>
      <c r="DD42" s="587">
        <f>'Rent Roll'!$AE7*Index_운영!DD341/$C$1</f>
        <v>0</v>
      </c>
      <c r="DE42" s="587">
        <f>'Rent Roll'!$AE7*Index_운영!DE341/$C$1</f>
        <v>0</v>
      </c>
      <c r="DF42" s="587">
        <f>'Rent Roll'!$AE7*Index_운영!DF341/$C$1</f>
        <v>0</v>
      </c>
      <c r="DG42" s="587">
        <f>'Rent Roll'!$AE7*Index_운영!DG341/$C$1</f>
        <v>0</v>
      </c>
      <c r="DH42" s="587">
        <f>'Rent Roll'!$AE7*Index_운영!DH341/$C$1</f>
        <v>0</v>
      </c>
      <c r="DI42" s="587">
        <f>'Rent Roll'!$AE7*Index_운영!DI341/$C$1</f>
        <v>0</v>
      </c>
      <c r="DJ42" s="587">
        <f>'Rent Roll'!$AE7*Index_운영!DJ341/$C$1</f>
        <v>0</v>
      </c>
      <c r="DK42" s="587">
        <f>'Rent Roll'!$AE7*Index_운영!DK341/$C$1</f>
        <v>0</v>
      </c>
      <c r="DL42" s="587">
        <f>'Rent Roll'!$AE7*Index_운영!DL341/$C$1</f>
        <v>0</v>
      </c>
      <c r="DM42" s="587">
        <f>'Rent Roll'!$AE7*Index_운영!DM341/$C$1</f>
        <v>0</v>
      </c>
      <c r="DN42" s="587">
        <f>'Rent Roll'!$AE7*Index_운영!DN341/$C$1</f>
        <v>0</v>
      </c>
      <c r="DO42" s="587">
        <f>'Rent Roll'!$AE7*Index_운영!DO341/$C$1</f>
        <v>0</v>
      </c>
      <c r="DP42" s="587">
        <f>'Rent Roll'!$AE7*Index_운영!DP341/$C$1</f>
        <v>0</v>
      </c>
      <c r="DQ42" s="587">
        <f>'Rent Roll'!$AE7*Index_운영!DQ341/$C$1</f>
        <v>0</v>
      </c>
      <c r="DR42" s="587">
        <f>'Rent Roll'!$AE7*Index_운영!DR341/$C$1</f>
        <v>0</v>
      </c>
      <c r="DS42" s="587">
        <f>'Rent Roll'!$AE7*Index_운영!DS341/$C$1</f>
        <v>0</v>
      </c>
      <c r="DT42" s="587">
        <f>'Rent Roll'!$AE7*Index_운영!DT341/$C$1</f>
        <v>0</v>
      </c>
      <c r="DU42" s="587">
        <f>'Rent Roll'!$AE7*Index_운영!DU341/$C$1</f>
        <v>0</v>
      </c>
      <c r="DV42" s="587">
        <f>'Rent Roll'!$AE7*Index_운영!DV341/$C$1</f>
        <v>0</v>
      </c>
    </row>
    <row r="43" spans="1:126" s="64" customFormat="1" outlineLevel="1" x14ac:dyDescent="0.4">
      <c r="A43" s="724"/>
      <c r="B43" s="598"/>
      <c r="C43" s="607" t="str">
        <f>Index_운영!$B342</f>
        <v>6층</v>
      </c>
      <c r="D43" s="608"/>
      <c r="E43" s="804" t="str">
        <f>Index_운영!$C342</f>
        <v>발생</v>
      </c>
      <c r="F43" s="586">
        <f>'Rent Roll'!$AE8*Index_운영!F342/$C$1</f>
        <v>0</v>
      </c>
      <c r="G43" s="587">
        <f>'Rent Roll'!$AE8*Index_운영!G342/$C$1</f>
        <v>0</v>
      </c>
      <c r="H43" s="587">
        <f>'Rent Roll'!$AE8*Index_운영!H342/$C$1</f>
        <v>0</v>
      </c>
      <c r="I43" s="587">
        <f>'Rent Roll'!$AE8*Index_운영!I342/$C$1</f>
        <v>0</v>
      </c>
      <c r="J43" s="587">
        <f>'Rent Roll'!$AE8*Index_운영!J342/$C$1</f>
        <v>0</v>
      </c>
      <c r="K43" s="587">
        <f>'Rent Roll'!$AE8*Index_운영!K342/$C$1</f>
        <v>0</v>
      </c>
      <c r="L43" s="587">
        <f>'Rent Roll'!$AE8*Index_운영!L342/$C$1</f>
        <v>0</v>
      </c>
      <c r="M43" s="587">
        <f>'Rent Roll'!$AE8*Index_운영!M342/$C$1</f>
        <v>0</v>
      </c>
      <c r="N43" s="587">
        <f>'Rent Roll'!$AE8*Index_운영!N342/$C$1</f>
        <v>0</v>
      </c>
      <c r="O43" s="587">
        <f>'Rent Roll'!$AE8*Index_운영!O342/$C$1</f>
        <v>0</v>
      </c>
      <c r="P43" s="587">
        <f>'Rent Roll'!$AE8*Index_운영!P342/$C$1</f>
        <v>0</v>
      </c>
      <c r="Q43" s="587">
        <f>'Rent Roll'!$AE8*Index_운영!Q342/$C$1</f>
        <v>0</v>
      </c>
      <c r="R43" s="587">
        <f>'Rent Roll'!$AE8*Index_운영!R342/$C$1</f>
        <v>0</v>
      </c>
      <c r="S43" s="587">
        <f>'Rent Roll'!$AE8*Index_운영!S342/$C$1</f>
        <v>24736.400000000001</v>
      </c>
      <c r="T43" s="587">
        <f>'Rent Roll'!$AE8*Index_운영!T342/$C$1</f>
        <v>0</v>
      </c>
      <c r="U43" s="587">
        <f>'Rent Roll'!$AE8*Index_운영!U342/$C$1</f>
        <v>0</v>
      </c>
      <c r="V43" s="587">
        <f>'Rent Roll'!$AE8*Index_운영!V342/$C$1</f>
        <v>0</v>
      </c>
      <c r="W43" s="587">
        <f>'Rent Roll'!$AE8*Index_운영!W342/$C$1</f>
        <v>0</v>
      </c>
      <c r="X43" s="587">
        <f>'Rent Roll'!$AE8*Index_운영!X342/$C$1</f>
        <v>0</v>
      </c>
      <c r="Y43" s="587">
        <f>'Rent Roll'!$AE8*Index_운영!Y342/$C$1</f>
        <v>0</v>
      </c>
      <c r="Z43" s="587">
        <f>'Rent Roll'!$AE8*Index_운영!Z342/$C$1</f>
        <v>0</v>
      </c>
      <c r="AA43" s="587">
        <f>'Rent Roll'!$AE8*Index_운영!AA342/$C$1</f>
        <v>0</v>
      </c>
      <c r="AB43" s="587">
        <f>'Rent Roll'!$AE8*Index_운영!AB342/$C$1</f>
        <v>0</v>
      </c>
      <c r="AC43" s="587">
        <f>'Rent Roll'!$AE8*Index_운영!AC342/$C$1</f>
        <v>0</v>
      </c>
      <c r="AD43" s="587">
        <f>'Rent Roll'!$AE8*Index_운영!AD342/$C$1</f>
        <v>0</v>
      </c>
      <c r="AE43" s="587">
        <f>'Rent Roll'!$AE8*Index_운영!AE342/$C$1</f>
        <v>0</v>
      </c>
      <c r="AF43" s="587">
        <f>'Rent Roll'!$AE8*Index_운영!AF342/$C$1</f>
        <v>0</v>
      </c>
      <c r="AG43" s="587">
        <f>'Rent Roll'!$AE8*Index_운영!AG342/$C$1</f>
        <v>0</v>
      </c>
      <c r="AH43" s="587">
        <f>'Rent Roll'!$AE8*Index_운영!AH342/$C$1</f>
        <v>0</v>
      </c>
      <c r="AI43" s="587">
        <f>'Rent Roll'!$AE8*Index_운영!AI342/$C$1</f>
        <v>0</v>
      </c>
      <c r="AJ43" s="587">
        <f>'Rent Roll'!$AE8*Index_운영!AJ342/$C$1</f>
        <v>0</v>
      </c>
      <c r="AK43" s="587">
        <f>'Rent Roll'!$AE8*Index_운영!AK342/$C$1</f>
        <v>0</v>
      </c>
      <c r="AL43" s="587">
        <f>'Rent Roll'!$AE8*Index_운영!AL342/$C$1</f>
        <v>0</v>
      </c>
      <c r="AM43" s="587">
        <f>'Rent Roll'!$AE8*Index_운영!AM342/$C$1</f>
        <v>0</v>
      </c>
      <c r="AN43" s="587">
        <f>'Rent Roll'!$AE8*Index_운영!AN342/$C$1</f>
        <v>0</v>
      </c>
      <c r="AO43" s="587">
        <f>'Rent Roll'!$AE8*Index_운영!AO342/$C$1</f>
        <v>0</v>
      </c>
      <c r="AP43" s="587">
        <f>'Rent Roll'!$AE8*Index_운영!AP342/$C$1</f>
        <v>0</v>
      </c>
      <c r="AQ43" s="587">
        <f>'Rent Roll'!$AE8*Index_운영!AQ342/$C$1</f>
        <v>0</v>
      </c>
      <c r="AR43" s="587">
        <f>'Rent Roll'!$AE8*Index_운영!AR342/$C$1</f>
        <v>0</v>
      </c>
      <c r="AS43" s="587">
        <f>'Rent Roll'!$AE8*Index_운영!AS342/$C$1</f>
        <v>0</v>
      </c>
      <c r="AT43" s="587">
        <f>'Rent Roll'!$AE8*Index_운영!AT342/$C$1</f>
        <v>0</v>
      </c>
      <c r="AU43" s="587">
        <f>'Rent Roll'!$AE8*Index_운영!AU342/$C$1</f>
        <v>0</v>
      </c>
      <c r="AV43" s="587">
        <f>'Rent Roll'!$AE8*Index_운영!AV342/$C$1</f>
        <v>0</v>
      </c>
      <c r="AW43" s="587">
        <f>'Rent Roll'!$AE8*Index_운영!AW342/$C$1</f>
        <v>0</v>
      </c>
      <c r="AX43" s="587">
        <f>'Rent Roll'!$AE8*Index_운영!AX342/$C$1</f>
        <v>0</v>
      </c>
      <c r="AY43" s="587">
        <f>'Rent Roll'!$AE8*Index_운영!AY342/$C$1</f>
        <v>0</v>
      </c>
      <c r="AZ43" s="587">
        <f>'Rent Roll'!$AE8*Index_운영!AZ342/$C$1</f>
        <v>0</v>
      </c>
      <c r="BA43" s="587">
        <f>'Rent Roll'!$AE8*Index_운영!BA342/$C$1</f>
        <v>0</v>
      </c>
      <c r="BB43" s="587">
        <f>'Rent Roll'!$AE8*Index_운영!BB342/$C$1</f>
        <v>0</v>
      </c>
      <c r="BC43" s="587">
        <f>'Rent Roll'!$AE8*Index_운영!BC342/$C$1</f>
        <v>0</v>
      </c>
      <c r="BD43" s="587">
        <f>'Rent Roll'!$AE8*Index_운영!BD342/$C$1</f>
        <v>0</v>
      </c>
      <c r="BE43" s="587">
        <f>'Rent Roll'!$AE8*Index_운영!BE342/$C$1</f>
        <v>0</v>
      </c>
      <c r="BF43" s="587">
        <f>'Rent Roll'!$AE8*Index_운영!BF342/$C$1</f>
        <v>0</v>
      </c>
      <c r="BG43" s="587">
        <f>'Rent Roll'!$AE8*Index_운영!BG342/$C$1</f>
        <v>0</v>
      </c>
      <c r="BH43" s="587">
        <f>'Rent Roll'!$AE8*Index_운영!BH342/$C$1</f>
        <v>0</v>
      </c>
      <c r="BI43" s="587">
        <f>'Rent Roll'!$AE8*Index_운영!BI342/$C$1</f>
        <v>0</v>
      </c>
      <c r="BJ43" s="587">
        <f>'Rent Roll'!$AE8*Index_운영!BJ342/$C$1</f>
        <v>0</v>
      </c>
      <c r="BK43" s="587">
        <f>'Rent Roll'!$AE8*Index_운영!BK342/$C$1</f>
        <v>0</v>
      </c>
      <c r="BL43" s="587">
        <f>'Rent Roll'!$AE8*Index_운영!BL342/$C$1</f>
        <v>0</v>
      </c>
      <c r="BM43" s="587">
        <f>'Rent Roll'!$AE8*Index_운영!BM342/$C$1</f>
        <v>0</v>
      </c>
      <c r="BN43" s="587">
        <f>'Rent Roll'!$AE8*Index_운영!BN342/$C$1</f>
        <v>0</v>
      </c>
      <c r="BO43" s="587">
        <f>'Rent Roll'!$AE8*Index_운영!BO342/$C$1</f>
        <v>0</v>
      </c>
      <c r="BP43" s="587">
        <f>'Rent Roll'!$AE8*Index_운영!BP342/$C$1</f>
        <v>0</v>
      </c>
      <c r="BQ43" s="587">
        <f>'Rent Roll'!$AE8*Index_운영!BQ342/$C$1</f>
        <v>0</v>
      </c>
      <c r="BR43" s="587">
        <f>'Rent Roll'!$AE8*Index_운영!BR342/$C$1</f>
        <v>0</v>
      </c>
      <c r="BS43" s="587">
        <f>'Rent Roll'!$AE8*Index_운영!BS342/$C$1</f>
        <v>0</v>
      </c>
      <c r="BT43" s="587">
        <f>'Rent Roll'!$AE8*Index_운영!BT342/$C$1</f>
        <v>0</v>
      </c>
      <c r="BU43" s="587">
        <f>'Rent Roll'!$AE8*Index_운영!BU342/$C$1</f>
        <v>0</v>
      </c>
      <c r="BV43" s="587">
        <f>'Rent Roll'!$AE8*Index_운영!BV342/$C$1</f>
        <v>0</v>
      </c>
      <c r="BW43" s="587">
        <f>'Rent Roll'!$AE8*Index_운영!BW342/$C$1</f>
        <v>0</v>
      </c>
      <c r="BX43" s="587">
        <f>'Rent Roll'!$AE8*Index_운영!BX342/$C$1</f>
        <v>0</v>
      </c>
      <c r="BY43" s="587">
        <f>'Rent Roll'!$AE8*Index_운영!BY342/$C$1</f>
        <v>0</v>
      </c>
      <c r="BZ43" s="587">
        <f>'Rent Roll'!$AE8*Index_운영!BZ342/$C$1</f>
        <v>0</v>
      </c>
      <c r="CA43" s="587">
        <f>'Rent Roll'!$AE8*Index_운영!CA342/$C$1</f>
        <v>0</v>
      </c>
      <c r="CB43" s="587">
        <f>'Rent Roll'!$AE8*Index_운영!CB342/$C$1</f>
        <v>0</v>
      </c>
      <c r="CC43" s="587">
        <f>'Rent Roll'!$AE8*Index_운영!CC342/$C$1</f>
        <v>0</v>
      </c>
      <c r="CD43" s="587">
        <f>'Rent Roll'!$AE8*Index_운영!CD342/$C$1</f>
        <v>0</v>
      </c>
      <c r="CE43" s="587">
        <f>'Rent Roll'!$AE8*Index_운영!CE342/$C$1</f>
        <v>0</v>
      </c>
      <c r="CF43" s="587">
        <f>'Rent Roll'!$AE8*Index_운영!CF342/$C$1</f>
        <v>0</v>
      </c>
      <c r="CG43" s="587">
        <f>'Rent Roll'!$AE8*Index_운영!CG342/$C$1</f>
        <v>0</v>
      </c>
      <c r="CH43" s="587">
        <f>'Rent Roll'!$AE8*Index_운영!CH342/$C$1</f>
        <v>0</v>
      </c>
      <c r="CI43" s="587">
        <f>'Rent Roll'!$AE8*Index_운영!CI342/$C$1</f>
        <v>0</v>
      </c>
      <c r="CJ43" s="587">
        <f>'Rent Roll'!$AE8*Index_운영!CJ342/$C$1</f>
        <v>0</v>
      </c>
      <c r="CK43" s="587">
        <f>'Rent Roll'!$AE8*Index_운영!CK342/$C$1</f>
        <v>0</v>
      </c>
      <c r="CL43" s="587">
        <f>'Rent Roll'!$AE8*Index_운영!CL342/$C$1</f>
        <v>0</v>
      </c>
      <c r="CM43" s="587">
        <f>'Rent Roll'!$AE8*Index_운영!CM342/$C$1</f>
        <v>0</v>
      </c>
      <c r="CN43" s="587">
        <f>'Rent Roll'!$AE8*Index_운영!CN342/$C$1</f>
        <v>0</v>
      </c>
      <c r="CO43" s="587">
        <f>'Rent Roll'!$AE8*Index_운영!CO342/$C$1</f>
        <v>0</v>
      </c>
      <c r="CP43" s="587">
        <f>'Rent Roll'!$AE8*Index_운영!CP342/$C$1</f>
        <v>0</v>
      </c>
      <c r="CQ43" s="587">
        <f>'Rent Roll'!$AE8*Index_운영!CQ342/$C$1</f>
        <v>0</v>
      </c>
      <c r="CR43" s="587">
        <f>'Rent Roll'!$AE8*Index_운영!CR342/$C$1</f>
        <v>0</v>
      </c>
      <c r="CS43" s="587">
        <f>'Rent Roll'!$AE8*Index_운영!CS342/$C$1</f>
        <v>0</v>
      </c>
      <c r="CT43" s="587">
        <f>'Rent Roll'!$AE8*Index_운영!CT342/$C$1</f>
        <v>0</v>
      </c>
      <c r="CU43" s="587">
        <f>'Rent Roll'!$AE8*Index_운영!CU342/$C$1</f>
        <v>0</v>
      </c>
      <c r="CV43" s="587">
        <f>'Rent Roll'!$AE8*Index_운영!CV342/$C$1</f>
        <v>0</v>
      </c>
      <c r="CW43" s="587">
        <f>'Rent Roll'!$AE8*Index_운영!CW342/$C$1</f>
        <v>0</v>
      </c>
      <c r="CX43" s="587">
        <f>'Rent Roll'!$AE8*Index_운영!CX342/$C$1</f>
        <v>0</v>
      </c>
      <c r="CY43" s="587">
        <f>'Rent Roll'!$AE8*Index_운영!CY342/$C$1</f>
        <v>0</v>
      </c>
      <c r="CZ43" s="587">
        <f>'Rent Roll'!$AE8*Index_운영!CZ342/$C$1</f>
        <v>0</v>
      </c>
      <c r="DA43" s="587">
        <f>'Rent Roll'!$AE8*Index_운영!DA342/$C$1</f>
        <v>0</v>
      </c>
      <c r="DB43" s="587">
        <f>'Rent Roll'!$AE8*Index_운영!DB342/$C$1</f>
        <v>0</v>
      </c>
      <c r="DC43" s="587">
        <f>'Rent Roll'!$AE8*Index_운영!DC342/$C$1</f>
        <v>0</v>
      </c>
      <c r="DD43" s="587">
        <f>'Rent Roll'!$AE8*Index_운영!DD342/$C$1</f>
        <v>0</v>
      </c>
      <c r="DE43" s="587">
        <f>'Rent Roll'!$AE8*Index_운영!DE342/$C$1</f>
        <v>0</v>
      </c>
      <c r="DF43" s="587">
        <f>'Rent Roll'!$AE8*Index_운영!DF342/$C$1</f>
        <v>0</v>
      </c>
      <c r="DG43" s="587">
        <f>'Rent Roll'!$AE8*Index_운영!DG342/$C$1</f>
        <v>0</v>
      </c>
      <c r="DH43" s="587">
        <f>'Rent Roll'!$AE8*Index_운영!DH342/$C$1</f>
        <v>0</v>
      </c>
      <c r="DI43" s="587">
        <f>'Rent Roll'!$AE8*Index_운영!DI342/$C$1</f>
        <v>0</v>
      </c>
      <c r="DJ43" s="587">
        <f>'Rent Roll'!$AE8*Index_운영!DJ342/$C$1</f>
        <v>0</v>
      </c>
      <c r="DK43" s="587">
        <f>'Rent Roll'!$AE8*Index_운영!DK342/$C$1</f>
        <v>0</v>
      </c>
      <c r="DL43" s="587">
        <f>'Rent Roll'!$AE8*Index_운영!DL342/$C$1</f>
        <v>0</v>
      </c>
      <c r="DM43" s="587">
        <f>'Rent Roll'!$AE8*Index_운영!DM342/$C$1</f>
        <v>0</v>
      </c>
      <c r="DN43" s="587">
        <f>'Rent Roll'!$AE8*Index_운영!DN342/$C$1</f>
        <v>0</v>
      </c>
      <c r="DO43" s="587">
        <f>'Rent Roll'!$AE8*Index_운영!DO342/$C$1</f>
        <v>0</v>
      </c>
      <c r="DP43" s="587">
        <f>'Rent Roll'!$AE8*Index_운영!DP342/$C$1</f>
        <v>0</v>
      </c>
      <c r="DQ43" s="587">
        <f>'Rent Roll'!$AE8*Index_운영!DQ342/$C$1</f>
        <v>0</v>
      </c>
      <c r="DR43" s="587">
        <f>'Rent Roll'!$AE8*Index_운영!DR342/$C$1</f>
        <v>0</v>
      </c>
      <c r="DS43" s="587">
        <f>'Rent Roll'!$AE8*Index_운영!DS342/$C$1</f>
        <v>0</v>
      </c>
      <c r="DT43" s="587">
        <f>'Rent Roll'!$AE8*Index_운영!DT342/$C$1</f>
        <v>0</v>
      </c>
      <c r="DU43" s="587">
        <f>'Rent Roll'!$AE8*Index_운영!DU342/$C$1</f>
        <v>0</v>
      </c>
      <c r="DV43" s="587">
        <f>'Rent Roll'!$AE8*Index_운영!DV342/$C$1</f>
        <v>0</v>
      </c>
    </row>
    <row r="44" spans="1:126" s="64" customFormat="1" outlineLevel="1" x14ac:dyDescent="0.4">
      <c r="A44" s="724"/>
      <c r="B44" s="598"/>
      <c r="C44" s="607" t="str">
        <f>Index_운영!$B343</f>
        <v>5층</v>
      </c>
      <c r="D44" s="608"/>
      <c r="E44" s="804" t="str">
        <f>Index_운영!$C343</f>
        <v>발생</v>
      </c>
      <c r="F44" s="586">
        <f>'Rent Roll'!$AE9*Index_운영!F343/$C$1</f>
        <v>0</v>
      </c>
      <c r="G44" s="587">
        <f>'Rent Roll'!$AE9*Index_운영!G343/$C$1</f>
        <v>0</v>
      </c>
      <c r="H44" s="587">
        <f>'Rent Roll'!$AE9*Index_운영!H343/$C$1</f>
        <v>0</v>
      </c>
      <c r="I44" s="587">
        <f>'Rent Roll'!$AE9*Index_운영!I343/$C$1</f>
        <v>0</v>
      </c>
      <c r="J44" s="587">
        <f>'Rent Roll'!$AE9*Index_운영!J343/$C$1</f>
        <v>0</v>
      </c>
      <c r="K44" s="587">
        <f>'Rent Roll'!$AE9*Index_운영!K343/$C$1</f>
        <v>0</v>
      </c>
      <c r="L44" s="587">
        <f>'Rent Roll'!$AE9*Index_운영!L343/$C$1</f>
        <v>0</v>
      </c>
      <c r="M44" s="587">
        <f>'Rent Roll'!$AE9*Index_운영!M343/$C$1</f>
        <v>0</v>
      </c>
      <c r="N44" s="587">
        <f>'Rent Roll'!$AE9*Index_운영!N343/$C$1</f>
        <v>0</v>
      </c>
      <c r="O44" s="587">
        <f>'Rent Roll'!$AE9*Index_운영!O343/$C$1</f>
        <v>0</v>
      </c>
      <c r="P44" s="587">
        <f>'Rent Roll'!$AE9*Index_운영!P343/$C$1</f>
        <v>0</v>
      </c>
      <c r="Q44" s="587">
        <f>'Rent Roll'!$AE9*Index_운영!Q343/$C$1</f>
        <v>0</v>
      </c>
      <c r="R44" s="587">
        <f>'Rent Roll'!$AE9*Index_운영!R343/$C$1</f>
        <v>0</v>
      </c>
      <c r="S44" s="587">
        <f>'Rent Roll'!$AE9*Index_운영!S343/$C$1</f>
        <v>24736.400000000001</v>
      </c>
      <c r="T44" s="587">
        <f>'Rent Roll'!$AE9*Index_운영!T343/$C$1</f>
        <v>0</v>
      </c>
      <c r="U44" s="587">
        <f>'Rent Roll'!$AE9*Index_운영!U343/$C$1</f>
        <v>0</v>
      </c>
      <c r="V44" s="587">
        <f>'Rent Roll'!$AE9*Index_운영!V343/$C$1</f>
        <v>0</v>
      </c>
      <c r="W44" s="587">
        <f>'Rent Roll'!$AE9*Index_운영!W343/$C$1</f>
        <v>0</v>
      </c>
      <c r="X44" s="587">
        <f>'Rent Roll'!$AE9*Index_운영!X343/$C$1</f>
        <v>0</v>
      </c>
      <c r="Y44" s="587">
        <f>'Rent Roll'!$AE9*Index_운영!Y343/$C$1</f>
        <v>0</v>
      </c>
      <c r="Z44" s="587">
        <f>'Rent Roll'!$AE9*Index_운영!Z343/$C$1</f>
        <v>0</v>
      </c>
      <c r="AA44" s="587">
        <f>'Rent Roll'!$AE9*Index_운영!AA343/$C$1</f>
        <v>0</v>
      </c>
      <c r="AB44" s="587">
        <f>'Rent Roll'!$AE9*Index_운영!AB343/$C$1</f>
        <v>0</v>
      </c>
      <c r="AC44" s="587">
        <f>'Rent Roll'!$AE9*Index_운영!AC343/$C$1</f>
        <v>0</v>
      </c>
      <c r="AD44" s="587">
        <f>'Rent Roll'!$AE9*Index_운영!AD343/$C$1</f>
        <v>0</v>
      </c>
      <c r="AE44" s="587">
        <f>'Rent Roll'!$AE9*Index_운영!AE343/$C$1</f>
        <v>0</v>
      </c>
      <c r="AF44" s="587">
        <f>'Rent Roll'!$AE9*Index_운영!AF343/$C$1</f>
        <v>0</v>
      </c>
      <c r="AG44" s="587">
        <f>'Rent Roll'!$AE9*Index_운영!AG343/$C$1</f>
        <v>0</v>
      </c>
      <c r="AH44" s="587">
        <f>'Rent Roll'!$AE9*Index_운영!AH343/$C$1</f>
        <v>0</v>
      </c>
      <c r="AI44" s="587">
        <f>'Rent Roll'!$AE9*Index_운영!AI343/$C$1</f>
        <v>0</v>
      </c>
      <c r="AJ44" s="587">
        <f>'Rent Roll'!$AE9*Index_운영!AJ343/$C$1</f>
        <v>0</v>
      </c>
      <c r="AK44" s="587">
        <f>'Rent Roll'!$AE9*Index_운영!AK343/$C$1</f>
        <v>0</v>
      </c>
      <c r="AL44" s="587">
        <f>'Rent Roll'!$AE9*Index_운영!AL343/$C$1</f>
        <v>0</v>
      </c>
      <c r="AM44" s="587">
        <f>'Rent Roll'!$AE9*Index_운영!AM343/$C$1</f>
        <v>0</v>
      </c>
      <c r="AN44" s="587">
        <f>'Rent Roll'!$AE9*Index_운영!AN343/$C$1</f>
        <v>0</v>
      </c>
      <c r="AO44" s="587">
        <f>'Rent Roll'!$AE9*Index_운영!AO343/$C$1</f>
        <v>0</v>
      </c>
      <c r="AP44" s="587">
        <f>'Rent Roll'!$AE9*Index_운영!AP343/$C$1</f>
        <v>0</v>
      </c>
      <c r="AQ44" s="587">
        <f>'Rent Roll'!$AE9*Index_운영!AQ343/$C$1</f>
        <v>0</v>
      </c>
      <c r="AR44" s="587">
        <f>'Rent Roll'!$AE9*Index_운영!AR343/$C$1</f>
        <v>0</v>
      </c>
      <c r="AS44" s="587">
        <f>'Rent Roll'!$AE9*Index_운영!AS343/$C$1</f>
        <v>0</v>
      </c>
      <c r="AT44" s="587">
        <f>'Rent Roll'!$AE9*Index_운영!AT343/$C$1</f>
        <v>0</v>
      </c>
      <c r="AU44" s="587">
        <f>'Rent Roll'!$AE9*Index_운영!AU343/$C$1</f>
        <v>0</v>
      </c>
      <c r="AV44" s="587">
        <f>'Rent Roll'!$AE9*Index_운영!AV343/$C$1</f>
        <v>0</v>
      </c>
      <c r="AW44" s="587">
        <f>'Rent Roll'!$AE9*Index_운영!AW343/$C$1</f>
        <v>0</v>
      </c>
      <c r="AX44" s="587">
        <f>'Rent Roll'!$AE9*Index_운영!AX343/$C$1</f>
        <v>0</v>
      </c>
      <c r="AY44" s="587">
        <f>'Rent Roll'!$AE9*Index_운영!AY343/$C$1</f>
        <v>0</v>
      </c>
      <c r="AZ44" s="587">
        <f>'Rent Roll'!$AE9*Index_운영!AZ343/$C$1</f>
        <v>0</v>
      </c>
      <c r="BA44" s="587">
        <f>'Rent Roll'!$AE9*Index_운영!BA343/$C$1</f>
        <v>0</v>
      </c>
      <c r="BB44" s="587">
        <f>'Rent Roll'!$AE9*Index_운영!BB343/$C$1</f>
        <v>0</v>
      </c>
      <c r="BC44" s="587">
        <f>'Rent Roll'!$AE9*Index_운영!BC343/$C$1</f>
        <v>0</v>
      </c>
      <c r="BD44" s="587">
        <f>'Rent Roll'!$AE9*Index_운영!BD343/$C$1</f>
        <v>0</v>
      </c>
      <c r="BE44" s="587">
        <f>'Rent Roll'!$AE9*Index_운영!BE343/$C$1</f>
        <v>0</v>
      </c>
      <c r="BF44" s="587">
        <f>'Rent Roll'!$AE9*Index_운영!BF343/$C$1</f>
        <v>0</v>
      </c>
      <c r="BG44" s="587">
        <f>'Rent Roll'!$AE9*Index_운영!BG343/$C$1</f>
        <v>0</v>
      </c>
      <c r="BH44" s="587">
        <f>'Rent Roll'!$AE9*Index_운영!BH343/$C$1</f>
        <v>0</v>
      </c>
      <c r="BI44" s="587">
        <f>'Rent Roll'!$AE9*Index_운영!BI343/$C$1</f>
        <v>0</v>
      </c>
      <c r="BJ44" s="587">
        <f>'Rent Roll'!$AE9*Index_운영!BJ343/$C$1</f>
        <v>0</v>
      </c>
      <c r="BK44" s="587">
        <f>'Rent Roll'!$AE9*Index_운영!BK343/$C$1</f>
        <v>0</v>
      </c>
      <c r="BL44" s="587">
        <f>'Rent Roll'!$AE9*Index_운영!BL343/$C$1</f>
        <v>0</v>
      </c>
      <c r="BM44" s="587">
        <f>'Rent Roll'!$AE9*Index_운영!BM343/$C$1</f>
        <v>0</v>
      </c>
      <c r="BN44" s="587">
        <f>'Rent Roll'!$AE9*Index_운영!BN343/$C$1</f>
        <v>0</v>
      </c>
      <c r="BO44" s="587">
        <f>'Rent Roll'!$AE9*Index_운영!BO343/$C$1</f>
        <v>0</v>
      </c>
      <c r="BP44" s="587">
        <f>'Rent Roll'!$AE9*Index_운영!BP343/$C$1</f>
        <v>0</v>
      </c>
      <c r="BQ44" s="587">
        <f>'Rent Roll'!$AE9*Index_운영!BQ343/$C$1</f>
        <v>0</v>
      </c>
      <c r="BR44" s="587">
        <f>'Rent Roll'!$AE9*Index_운영!BR343/$C$1</f>
        <v>0</v>
      </c>
      <c r="BS44" s="587">
        <f>'Rent Roll'!$AE9*Index_운영!BS343/$C$1</f>
        <v>0</v>
      </c>
      <c r="BT44" s="587">
        <f>'Rent Roll'!$AE9*Index_운영!BT343/$C$1</f>
        <v>0</v>
      </c>
      <c r="BU44" s="587">
        <f>'Rent Roll'!$AE9*Index_운영!BU343/$C$1</f>
        <v>0</v>
      </c>
      <c r="BV44" s="587">
        <f>'Rent Roll'!$AE9*Index_운영!BV343/$C$1</f>
        <v>0</v>
      </c>
      <c r="BW44" s="587">
        <f>'Rent Roll'!$AE9*Index_운영!BW343/$C$1</f>
        <v>0</v>
      </c>
      <c r="BX44" s="587">
        <f>'Rent Roll'!$AE9*Index_운영!BX343/$C$1</f>
        <v>0</v>
      </c>
      <c r="BY44" s="587">
        <f>'Rent Roll'!$AE9*Index_운영!BY343/$C$1</f>
        <v>0</v>
      </c>
      <c r="BZ44" s="587">
        <f>'Rent Roll'!$AE9*Index_운영!BZ343/$C$1</f>
        <v>0</v>
      </c>
      <c r="CA44" s="587">
        <f>'Rent Roll'!$AE9*Index_운영!CA343/$C$1</f>
        <v>0</v>
      </c>
      <c r="CB44" s="587">
        <f>'Rent Roll'!$AE9*Index_운영!CB343/$C$1</f>
        <v>0</v>
      </c>
      <c r="CC44" s="587">
        <f>'Rent Roll'!$AE9*Index_운영!CC343/$C$1</f>
        <v>0</v>
      </c>
      <c r="CD44" s="587">
        <f>'Rent Roll'!$AE9*Index_운영!CD343/$C$1</f>
        <v>0</v>
      </c>
      <c r="CE44" s="587">
        <f>'Rent Roll'!$AE9*Index_운영!CE343/$C$1</f>
        <v>0</v>
      </c>
      <c r="CF44" s="587">
        <f>'Rent Roll'!$AE9*Index_운영!CF343/$C$1</f>
        <v>0</v>
      </c>
      <c r="CG44" s="587">
        <f>'Rent Roll'!$AE9*Index_운영!CG343/$C$1</f>
        <v>0</v>
      </c>
      <c r="CH44" s="587">
        <f>'Rent Roll'!$AE9*Index_운영!CH343/$C$1</f>
        <v>0</v>
      </c>
      <c r="CI44" s="587">
        <f>'Rent Roll'!$AE9*Index_운영!CI343/$C$1</f>
        <v>0</v>
      </c>
      <c r="CJ44" s="587">
        <f>'Rent Roll'!$AE9*Index_운영!CJ343/$C$1</f>
        <v>0</v>
      </c>
      <c r="CK44" s="587">
        <f>'Rent Roll'!$AE9*Index_운영!CK343/$C$1</f>
        <v>0</v>
      </c>
      <c r="CL44" s="587">
        <f>'Rent Roll'!$AE9*Index_운영!CL343/$C$1</f>
        <v>0</v>
      </c>
      <c r="CM44" s="587">
        <f>'Rent Roll'!$AE9*Index_운영!CM343/$C$1</f>
        <v>0</v>
      </c>
      <c r="CN44" s="587">
        <f>'Rent Roll'!$AE9*Index_운영!CN343/$C$1</f>
        <v>0</v>
      </c>
      <c r="CO44" s="587">
        <f>'Rent Roll'!$AE9*Index_운영!CO343/$C$1</f>
        <v>0</v>
      </c>
      <c r="CP44" s="587">
        <f>'Rent Roll'!$AE9*Index_운영!CP343/$C$1</f>
        <v>0</v>
      </c>
      <c r="CQ44" s="587">
        <f>'Rent Roll'!$AE9*Index_운영!CQ343/$C$1</f>
        <v>0</v>
      </c>
      <c r="CR44" s="587">
        <f>'Rent Roll'!$AE9*Index_운영!CR343/$C$1</f>
        <v>0</v>
      </c>
      <c r="CS44" s="587">
        <f>'Rent Roll'!$AE9*Index_운영!CS343/$C$1</f>
        <v>0</v>
      </c>
      <c r="CT44" s="587">
        <f>'Rent Roll'!$AE9*Index_운영!CT343/$C$1</f>
        <v>0</v>
      </c>
      <c r="CU44" s="587">
        <f>'Rent Roll'!$AE9*Index_운영!CU343/$C$1</f>
        <v>0</v>
      </c>
      <c r="CV44" s="587">
        <f>'Rent Roll'!$AE9*Index_운영!CV343/$C$1</f>
        <v>0</v>
      </c>
      <c r="CW44" s="587">
        <f>'Rent Roll'!$AE9*Index_운영!CW343/$C$1</f>
        <v>0</v>
      </c>
      <c r="CX44" s="587">
        <f>'Rent Roll'!$AE9*Index_운영!CX343/$C$1</f>
        <v>0</v>
      </c>
      <c r="CY44" s="587">
        <f>'Rent Roll'!$AE9*Index_운영!CY343/$C$1</f>
        <v>0</v>
      </c>
      <c r="CZ44" s="587">
        <f>'Rent Roll'!$AE9*Index_운영!CZ343/$C$1</f>
        <v>0</v>
      </c>
      <c r="DA44" s="587">
        <f>'Rent Roll'!$AE9*Index_운영!DA343/$C$1</f>
        <v>0</v>
      </c>
      <c r="DB44" s="587">
        <f>'Rent Roll'!$AE9*Index_운영!DB343/$C$1</f>
        <v>0</v>
      </c>
      <c r="DC44" s="587">
        <f>'Rent Roll'!$AE9*Index_운영!DC343/$C$1</f>
        <v>0</v>
      </c>
      <c r="DD44" s="587">
        <f>'Rent Roll'!$AE9*Index_운영!DD343/$C$1</f>
        <v>0</v>
      </c>
      <c r="DE44" s="587">
        <f>'Rent Roll'!$AE9*Index_운영!DE343/$C$1</f>
        <v>0</v>
      </c>
      <c r="DF44" s="587">
        <f>'Rent Roll'!$AE9*Index_운영!DF343/$C$1</f>
        <v>0</v>
      </c>
      <c r="DG44" s="587">
        <f>'Rent Roll'!$AE9*Index_운영!DG343/$C$1</f>
        <v>0</v>
      </c>
      <c r="DH44" s="587">
        <f>'Rent Roll'!$AE9*Index_운영!DH343/$C$1</f>
        <v>0</v>
      </c>
      <c r="DI44" s="587">
        <f>'Rent Roll'!$AE9*Index_운영!DI343/$C$1</f>
        <v>0</v>
      </c>
      <c r="DJ44" s="587">
        <f>'Rent Roll'!$AE9*Index_운영!DJ343/$C$1</f>
        <v>0</v>
      </c>
      <c r="DK44" s="587">
        <f>'Rent Roll'!$AE9*Index_운영!DK343/$C$1</f>
        <v>0</v>
      </c>
      <c r="DL44" s="587">
        <f>'Rent Roll'!$AE9*Index_운영!DL343/$C$1</f>
        <v>0</v>
      </c>
      <c r="DM44" s="587">
        <f>'Rent Roll'!$AE9*Index_운영!DM343/$C$1</f>
        <v>0</v>
      </c>
      <c r="DN44" s="587">
        <f>'Rent Roll'!$AE9*Index_운영!DN343/$C$1</f>
        <v>0</v>
      </c>
      <c r="DO44" s="587">
        <f>'Rent Roll'!$AE9*Index_운영!DO343/$C$1</f>
        <v>0</v>
      </c>
      <c r="DP44" s="587">
        <f>'Rent Roll'!$AE9*Index_운영!DP343/$C$1</f>
        <v>0</v>
      </c>
      <c r="DQ44" s="587">
        <f>'Rent Roll'!$AE9*Index_운영!DQ343/$C$1</f>
        <v>0</v>
      </c>
      <c r="DR44" s="587">
        <f>'Rent Roll'!$AE9*Index_운영!DR343/$C$1</f>
        <v>0</v>
      </c>
      <c r="DS44" s="587">
        <f>'Rent Roll'!$AE9*Index_운영!DS343/$C$1</f>
        <v>0</v>
      </c>
      <c r="DT44" s="587">
        <f>'Rent Roll'!$AE9*Index_운영!DT343/$C$1</f>
        <v>0</v>
      </c>
      <c r="DU44" s="587">
        <f>'Rent Roll'!$AE9*Index_운영!DU343/$C$1</f>
        <v>0</v>
      </c>
      <c r="DV44" s="587">
        <f>'Rent Roll'!$AE9*Index_운영!DV343/$C$1</f>
        <v>0</v>
      </c>
    </row>
    <row r="45" spans="1:126" s="64" customFormat="1" outlineLevel="1" x14ac:dyDescent="0.4">
      <c r="A45" s="724"/>
      <c r="B45" s="598"/>
      <c r="C45" s="607" t="str">
        <f>Index_운영!$B344</f>
        <v>4층</v>
      </c>
      <c r="D45" s="608"/>
      <c r="E45" s="804" t="str">
        <f>Index_운영!$C344</f>
        <v>발생</v>
      </c>
      <c r="F45" s="586">
        <f>'Rent Roll'!$AE10*Index_운영!F344/$C$1</f>
        <v>0</v>
      </c>
      <c r="G45" s="587">
        <f>'Rent Roll'!$AE10*Index_운영!G344/$C$1</f>
        <v>0</v>
      </c>
      <c r="H45" s="587">
        <f>'Rent Roll'!$AE10*Index_운영!H344/$C$1</f>
        <v>0</v>
      </c>
      <c r="I45" s="587">
        <f>'Rent Roll'!$AE10*Index_운영!I344/$C$1</f>
        <v>0</v>
      </c>
      <c r="J45" s="587">
        <f>'Rent Roll'!$AE10*Index_운영!J344/$C$1</f>
        <v>0</v>
      </c>
      <c r="K45" s="587">
        <f>'Rent Roll'!$AE10*Index_운영!K344/$C$1</f>
        <v>0</v>
      </c>
      <c r="L45" s="587">
        <f>'Rent Roll'!$AE10*Index_운영!L344/$C$1</f>
        <v>0</v>
      </c>
      <c r="M45" s="587">
        <f>'Rent Roll'!$AE10*Index_운영!M344/$C$1</f>
        <v>0</v>
      </c>
      <c r="N45" s="587">
        <f>'Rent Roll'!$AE10*Index_운영!N344/$C$1</f>
        <v>0</v>
      </c>
      <c r="O45" s="587">
        <f>'Rent Roll'!$AE10*Index_운영!O344/$C$1</f>
        <v>0</v>
      </c>
      <c r="P45" s="587">
        <f>'Rent Roll'!$AE10*Index_운영!P344/$C$1</f>
        <v>0</v>
      </c>
      <c r="Q45" s="587">
        <f>'Rent Roll'!$AE10*Index_운영!Q344/$C$1</f>
        <v>0</v>
      </c>
      <c r="R45" s="587">
        <f>'Rent Roll'!$AE10*Index_운영!R344/$C$1</f>
        <v>0</v>
      </c>
      <c r="S45" s="587">
        <f>'Rent Roll'!$AE10*Index_운영!S344/$C$1</f>
        <v>0</v>
      </c>
      <c r="T45" s="587">
        <f>'Rent Roll'!$AE10*Index_운영!T344/$C$1</f>
        <v>0</v>
      </c>
      <c r="U45" s="587">
        <f>'Rent Roll'!$AE10*Index_운영!U344/$C$1</f>
        <v>0</v>
      </c>
      <c r="V45" s="587">
        <f>'Rent Roll'!$AE10*Index_운영!V344/$C$1</f>
        <v>0</v>
      </c>
      <c r="W45" s="587">
        <f>'Rent Roll'!$AE10*Index_운영!W344/$C$1</f>
        <v>0</v>
      </c>
      <c r="X45" s="587">
        <f>'Rent Roll'!$AE10*Index_운영!X344/$C$1</f>
        <v>0</v>
      </c>
      <c r="Y45" s="587">
        <f>'Rent Roll'!$AE10*Index_운영!Y344/$C$1</f>
        <v>0</v>
      </c>
      <c r="Z45" s="587">
        <f>'Rent Roll'!$AE10*Index_운영!Z344/$C$1</f>
        <v>0</v>
      </c>
      <c r="AA45" s="587">
        <f>'Rent Roll'!$AE10*Index_운영!AA344/$C$1</f>
        <v>0</v>
      </c>
      <c r="AB45" s="587">
        <f>'Rent Roll'!$AE10*Index_운영!AB344/$C$1</f>
        <v>0</v>
      </c>
      <c r="AC45" s="587">
        <f>'Rent Roll'!$AE10*Index_운영!AC344/$C$1</f>
        <v>0</v>
      </c>
      <c r="AD45" s="587">
        <f>'Rent Roll'!$AE10*Index_운영!AD344/$C$1</f>
        <v>0</v>
      </c>
      <c r="AE45" s="587">
        <f>'Rent Roll'!$AE10*Index_운영!AE344/$C$1</f>
        <v>24736.400000000001</v>
      </c>
      <c r="AF45" s="587">
        <f>'Rent Roll'!$AE10*Index_운영!AF344/$C$1</f>
        <v>0</v>
      </c>
      <c r="AG45" s="587">
        <f>'Rent Roll'!$AE10*Index_운영!AG344/$C$1</f>
        <v>0</v>
      </c>
      <c r="AH45" s="587">
        <f>'Rent Roll'!$AE10*Index_운영!AH344/$C$1</f>
        <v>0</v>
      </c>
      <c r="AI45" s="587">
        <f>'Rent Roll'!$AE10*Index_운영!AI344/$C$1</f>
        <v>0</v>
      </c>
      <c r="AJ45" s="587">
        <f>'Rent Roll'!$AE10*Index_운영!AJ344/$C$1</f>
        <v>0</v>
      </c>
      <c r="AK45" s="587">
        <f>'Rent Roll'!$AE10*Index_운영!AK344/$C$1</f>
        <v>0</v>
      </c>
      <c r="AL45" s="587">
        <f>'Rent Roll'!$AE10*Index_운영!AL344/$C$1</f>
        <v>0</v>
      </c>
      <c r="AM45" s="587">
        <f>'Rent Roll'!$AE10*Index_운영!AM344/$C$1</f>
        <v>0</v>
      </c>
      <c r="AN45" s="587">
        <f>'Rent Roll'!$AE10*Index_운영!AN344/$C$1</f>
        <v>0</v>
      </c>
      <c r="AO45" s="587">
        <f>'Rent Roll'!$AE10*Index_운영!AO344/$C$1</f>
        <v>0</v>
      </c>
      <c r="AP45" s="587">
        <f>'Rent Roll'!$AE10*Index_운영!AP344/$C$1</f>
        <v>0</v>
      </c>
      <c r="AQ45" s="587">
        <f>'Rent Roll'!$AE10*Index_운영!AQ344/$C$1</f>
        <v>0</v>
      </c>
      <c r="AR45" s="587">
        <f>'Rent Roll'!$AE10*Index_운영!AR344/$C$1</f>
        <v>0</v>
      </c>
      <c r="AS45" s="587">
        <f>'Rent Roll'!$AE10*Index_운영!AS344/$C$1</f>
        <v>0</v>
      </c>
      <c r="AT45" s="587">
        <f>'Rent Roll'!$AE10*Index_운영!AT344/$C$1</f>
        <v>0</v>
      </c>
      <c r="AU45" s="587">
        <f>'Rent Roll'!$AE10*Index_운영!AU344/$C$1</f>
        <v>0</v>
      </c>
      <c r="AV45" s="587">
        <f>'Rent Roll'!$AE10*Index_운영!AV344/$C$1</f>
        <v>0</v>
      </c>
      <c r="AW45" s="587">
        <f>'Rent Roll'!$AE10*Index_운영!AW344/$C$1</f>
        <v>0</v>
      </c>
      <c r="AX45" s="587">
        <f>'Rent Roll'!$AE10*Index_운영!AX344/$C$1</f>
        <v>0</v>
      </c>
      <c r="AY45" s="587">
        <f>'Rent Roll'!$AE10*Index_운영!AY344/$C$1</f>
        <v>0</v>
      </c>
      <c r="AZ45" s="587">
        <f>'Rent Roll'!$AE10*Index_운영!AZ344/$C$1</f>
        <v>0</v>
      </c>
      <c r="BA45" s="587">
        <f>'Rent Roll'!$AE10*Index_운영!BA344/$C$1</f>
        <v>0</v>
      </c>
      <c r="BB45" s="587">
        <f>'Rent Roll'!$AE10*Index_운영!BB344/$C$1</f>
        <v>0</v>
      </c>
      <c r="BC45" s="587">
        <f>'Rent Roll'!$AE10*Index_운영!BC344/$C$1</f>
        <v>0</v>
      </c>
      <c r="BD45" s="587">
        <f>'Rent Roll'!$AE10*Index_운영!BD344/$C$1</f>
        <v>0</v>
      </c>
      <c r="BE45" s="587">
        <f>'Rent Roll'!$AE10*Index_운영!BE344/$C$1</f>
        <v>0</v>
      </c>
      <c r="BF45" s="587">
        <f>'Rent Roll'!$AE10*Index_운영!BF344/$C$1</f>
        <v>0</v>
      </c>
      <c r="BG45" s="587">
        <f>'Rent Roll'!$AE10*Index_운영!BG344/$C$1</f>
        <v>0</v>
      </c>
      <c r="BH45" s="587">
        <f>'Rent Roll'!$AE10*Index_운영!BH344/$C$1</f>
        <v>0</v>
      </c>
      <c r="BI45" s="587">
        <f>'Rent Roll'!$AE10*Index_운영!BI344/$C$1</f>
        <v>0</v>
      </c>
      <c r="BJ45" s="587">
        <f>'Rent Roll'!$AE10*Index_운영!BJ344/$C$1</f>
        <v>0</v>
      </c>
      <c r="BK45" s="587">
        <f>'Rent Roll'!$AE10*Index_운영!BK344/$C$1</f>
        <v>0</v>
      </c>
      <c r="BL45" s="587">
        <f>'Rent Roll'!$AE10*Index_운영!BL344/$C$1</f>
        <v>0</v>
      </c>
      <c r="BM45" s="587">
        <f>'Rent Roll'!$AE10*Index_운영!BM344/$C$1</f>
        <v>0</v>
      </c>
      <c r="BN45" s="587">
        <f>'Rent Roll'!$AE10*Index_운영!BN344/$C$1</f>
        <v>0</v>
      </c>
      <c r="BO45" s="587">
        <f>'Rent Roll'!$AE10*Index_운영!BO344/$C$1</f>
        <v>0</v>
      </c>
      <c r="BP45" s="587">
        <f>'Rent Roll'!$AE10*Index_운영!BP344/$C$1</f>
        <v>0</v>
      </c>
      <c r="BQ45" s="587">
        <f>'Rent Roll'!$AE10*Index_운영!BQ344/$C$1</f>
        <v>0</v>
      </c>
      <c r="BR45" s="587">
        <f>'Rent Roll'!$AE10*Index_운영!BR344/$C$1</f>
        <v>0</v>
      </c>
      <c r="BS45" s="587">
        <f>'Rent Roll'!$AE10*Index_운영!BS344/$C$1</f>
        <v>0</v>
      </c>
      <c r="BT45" s="587">
        <f>'Rent Roll'!$AE10*Index_운영!BT344/$C$1</f>
        <v>0</v>
      </c>
      <c r="BU45" s="587">
        <f>'Rent Roll'!$AE10*Index_운영!BU344/$C$1</f>
        <v>0</v>
      </c>
      <c r="BV45" s="587">
        <f>'Rent Roll'!$AE10*Index_운영!BV344/$C$1</f>
        <v>0</v>
      </c>
      <c r="BW45" s="587">
        <f>'Rent Roll'!$AE10*Index_운영!BW344/$C$1</f>
        <v>0</v>
      </c>
      <c r="BX45" s="587">
        <f>'Rent Roll'!$AE10*Index_운영!BX344/$C$1</f>
        <v>0</v>
      </c>
      <c r="BY45" s="587">
        <f>'Rent Roll'!$AE10*Index_운영!BY344/$C$1</f>
        <v>0</v>
      </c>
      <c r="BZ45" s="587">
        <f>'Rent Roll'!$AE10*Index_운영!BZ344/$C$1</f>
        <v>0</v>
      </c>
      <c r="CA45" s="587">
        <f>'Rent Roll'!$AE10*Index_운영!CA344/$C$1</f>
        <v>0</v>
      </c>
      <c r="CB45" s="587">
        <f>'Rent Roll'!$AE10*Index_운영!CB344/$C$1</f>
        <v>0</v>
      </c>
      <c r="CC45" s="587">
        <f>'Rent Roll'!$AE10*Index_운영!CC344/$C$1</f>
        <v>0</v>
      </c>
      <c r="CD45" s="587">
        <f>'Rent Roll'!$AE10*Index_운영!CD344/$C$1</f>
        <v>0</v>
      </c>
      <c r="CE45" s="587">
        <f>'Rent Roll'!$AE10*Index_운영!CE344/$C$1</f>
        <v>0</v>
      </c>
      <c r="CF45" s="587">
        <f>'Rent Roll'!$AE10*Index_운영!CF344/$C$1</f>
        <v>0</v>
      </c>
      <c r="CG45" s="587">
        <f>'Rent Roll'!$AE10*Index_운영!CG344/$C$1</f>
        <v>0</v>
      </c>
      <c r="CH45" s="587">
        <f>'Rent Roll'!$AE10*Index_운영!CH344/$C$1</f>
        <v>0</v>
      </c>
      <c r="CI45" s="587">
        <f>'Rent Roll'!$AE10*Index_운영!CI344/$C$1</f>
        <v>0</v>
      </c>
      <c r="CJ45" s="587">
        <f>'Rent Roll'!$AE10*Index_운영!CJ344/$C$1</f>
        <v>0</v>
      </c>
      <c r="CK45" s="587">
        <f>'Rent Roll'!$AE10*Index_운영!CK344/$C$1</f>
        <v>0</v>
      </c>
      <c r="CL45" s="587">
        <f>'Rent Roll'!$AE10*Index_운영!CL344/$C$1</f>
        <v>0</v>
      </c>
      <c r="CM45" s="587">
        <f>'Rent Roll'!$AE10*Index_운영!CM344/$C$1</f>
        <v>0</v>
      </c>
      <c r="CN45" s="587">
        <f>'Rent Roll'!$AE10*Index_운영!CN344/$C$1</f>
        <v>0</v>
      </c>
      <c r="CO45" s="587">
        <f>'Rent Roll'!$AE10*Index_운영!CO344/$C$1</f>
        <v>0</v>
      </c>
      <c r="CP45" s="587">
        <f>'Rent Roll'!$AE10*Index_운영!CP344/$C$1</f>
        <v>0</v>
      </c>
      <c r="CQ45" s="587">
        <f>'Rent Roll'!$AE10*Index_운영!CQ344/$C$1</f>
        <v>0</v>
      </c>
      <c r="CR45" s="587">
        <f>'Rent Roll'!$AE10*Index_운영!CR344/$C$1</f>
        <v>0</v>
      </c>
      <c r="CS45" s="587">
        <f>'Rent Roll'!$AE10*Index_운영!CS344/$C$1</f>
        <v>0</v>
      </c>
      <c r="CT45" s="587">
        <f>'Rent Roll'!$AE10*Index_운영!CT344/$C$1</f>
        <v>0</v>
      </c>
      <c r="CU45" s="587">
        <f>'Rent Roll'!$AE10*Index_운영!CU344/$C$1</f>
        <v>0</v>
      </c>
      <c r="CV45" s="587">
        <f>'Rent Roll'!$AE10*Index_운영!CV344/$C$1</f>
        <v>0</v>
      </c>
      <c r="CW45" s="587">
        <f>'Rent Roll'!$AE10*Index_운영!CW344/$C$1</f>
        <v>0</v>
      </c>
      <c r="CX45" s="587">
        <f>'Rent Roll'!$AE10*Index_운영!CX344/$C$1</f>
        <v>0</v>
      </c>
      <c r="CY45" s="587">
        <f>'Rent Roll'!$AE10*Index_운영!CY344/$C$1</f>
        <v>0</v>
      </c>
      <c r="CZ45" s="587">
        <f>'Rent Roll'!$AE10*Index_운영!CZ344/$C$1</f>
        <v>0</v>
      </c>
      <c r="DA45" s="587">
        <f>'Rent Roll'!$AE10*Index_운영!DA344/$C$1</f>
        <v>0</v>
      </c>
      <c r="DB45" s="587">
        <f>'Rent Roll'!$AE10*Index_운영!DB344/$C$1</f>
        <v>0</v>
      </c>
      <c r="DC45" s="587">
        <f>'Rent Roll'!$AE10*Index_운영!DC344/$C$1</f>
        <v>0</v>
      </c>
      <c r="DD45" s="587">
        <f>'Rent Roll'!$AE10*Index_운영!DD344/$C$1</f>
        <v>0</v>
      </c>
      <c r="DE45" s="587">
        <f>'Rent Roll'!$AE10*Index_운영!DE344/$C$1</f>
        <v>0</v>
      </c>
      <c r="DF45" s="587">
        <f>'Rent Roll'!$AE10*Index_운영!DF344/$C$1</f>
        <v>0</v>
      </c>
      <c r="DG45" s="587">
        <f>'Rent Roll'!$AE10*Index_운영!DG344/$C$1</f>
        <v>0</v>
      </c>
      <c r="DH45" s="587">
        <f>'Rent Roll'!$AE10*Index_운영!DH344/$C$1</f>
        <v>0</v>
      </c>
      <c r="DI45" s="587">
        <f>'Rent Roll'!$AE10*Index_운영!DI344/$C$1</f>
        <v>0</v>
      </c>
      <c r="DJ45" s="587">
        <f>'Rent Roll'!$AE10*Index_운영!DJ344/$C$1</f>
        <v>0</v>
      </c>
      <c r="DK45" s="587">
        <f>'Rent Roll'!$AE10*Index_운영!DK344/$C$1</f>
        <v>0</v>
      </c>
      <c r="DL45" s="587">
        <f>'Rent Roll'!$AE10*Index_운영!DL344/$C$1</f>
        <v>0</v>
      </c>
      <c r="DM45" s="587">
        <f>'Rent Roll'!$AE10*Index_운영!DM344/$C$1</f>
        <v>0</v>
      </c>
      <c r="DN45" s="587">
        <f>'Rent Roll'!$AE10*Index_운영!DN344/$C$1</f>
        <v>0</v>
      </c>
      <c r="DO45" s="587">
        <f>'Rent Roll'!$AE10*Index_운영!DO344/$C$1</f>
        <v>0</v>
      </c>
      <c r="DP45" s="587">
        <f>'Rent Roll'!$AE10*Index_운영!DP344/$C$1</f>
        <v>0</v>
      </c>
      <c r="DQ45" s="587">
        <f>'Rent Roll'!$AE10*Index_운영!DQ344/$C$1</f>
        <v>0</v>
      </c>
      <c r="DR45" s="587">
        <f>'Rent Roll'!$AE10*Index_운영!DR344/$C$1</f>
        <v>0</v>
      </c>
      <c r="DS45" s="587">
        <f>'Rent Roll'!$AE10*Index_운영!DS344/$C$1</f>
        <v>0</v>
      </c>
      <c r="DT45" s="587">
        <f>'Rent Roll'!$AE10*Index_운영!DT344/$C$1</f>
        <v>0</v>
      </c>
      <c r="DU45" s="587">
        <f>'Rent Roll'!$AE10*Index_운영!DU344/$C$1</f>
        <v>0</v>
      </c>
      <c r="DV45" s="587">
        <f>'Rent Roll'!$AE10*Index_운영!DV344/$C$1</f>
        <v>0</v>
      </c>
    </row>
    <row r="46" spans="1:126" s="64" customFormat="1" outlineLevel="1" x14ac:dyDescent="0.4">
      <c r="A46" s="724"/>
      <c r="B46" s="598"/>
      <c r="C46" s="607" t="str">
        <f>Index_운영!$B345</f>
        <v>3층</v>
      </c>
      <c r="D46" s="608"/>
      <c r="E46" s="804" t="str">
        <f>Index_운영!$C345</f>
        <v>발생</v>
      </c>
      <c r="F46" s="586">
        <f>'Rent Roll'!$AE11*Index_운영!F345/$C$1</f>
        <v>0</v>
      </c>
      <c r="G46" s="587">
        <f>'Rent Roll'!$AE11*Index_운영!G345/$C$1</f>
        <v>0</v>
      </c>
      <c r="H46" s="587">
        <f>'Rent Roll'!$AE11*Index_운영!H345/$C$1</f>
        <v>0</v>
      </c>
      <c r="I46" s="587">
        <f>'Rent Roll'!$AE11*Index_운영!I345/$C$1</f>
        <v>0</v>
      </c>
      <c r="J46" s="587">
        <f>'Rent Roll'!$AE11*Index_운영!J345/$C$1</f>
        <v>0</v>
      </c>
      <c r="K46" s="587">
        <f>'Rent Roll'!$AE11*Index_운영!K345/$C$1</f>
        <v>0</v>
      </c>
      <c r="L46" s="587">
        <f>'Rent Roll'!$AE11*Index_운영!L345/$C$1</f>
        <v>0</v>
      </c>
      <c r="M46" s="587">
        <f>'Rent Roll'!$AE11*Index_운영!M345/$C$1</f>
        <v>0</v>
      </c>
      <c r="N46" s="587">
        <f>'Rent Roll'!$AE11*Index_운영!N345/$C$1</f>
        <v>0</v>
      </c>
      <c r="O46" s="587">
        <f>'Rent Roll'!$AE11*Index_운영!O345/$C$1</f>
        <v>0</v>
      </c>
      <c r="P46" s="587">
        <f>'Rent Roll'!$AE11*Index_운영!P345/$C$1</f>
        <v>0</v>
      </c>
      <c r="Q46" s="587">
        <f>'Rent Roll'!$AE11*Index_운영!Q345/$C$1</f>
        <v>0</v>
      </c>
      <c r="R46" s="587">
        <f>'Rent Roll'!$AE11*Index_운영!R345/$C$1</f>
        <v>0</v>
      </c>
      <c r="S46" s="587">
        <f>'Rent Roll'!$AE11*Index_운영!S345/$C$1</f>
        <v>0</v>
      </c>
      <c r="T46" s="587">
        <f>'Rent Roll'!$AE11*Index_운영!T345/$C$1</f>
        <v>0</v>
      </c>
      <c r="U46" s="587">
        <f>'Rent Roll'!$AE11*Index_운영!U345/$C$1</f>
        <v>0</v>
      </c>
      <c r="V46" s="587">
        <f>'Rent Roll'!$AE11*Index_운영!V345/$C$1</f>
        <v>0</v>
      </c>
      <c r="W46" s="587">
        <f>'Rent Roll'!$AE11*Index_운영!W345/$C$1</f>
        <v>0</v>
      </c>
      <c r="X46" s="587">
        <f>'Rent Roll'!$AE11*Index_운영!X345/$C$1</f>
        <v>0</v>
      </c>
      <c r="Y46" s="587">
        <f>'Rent Roll'!$AE11*Index_운영!Y345/$C$1</f>
        <v>0</v>
      </c>
      <c r="Z46" s="587">
        <f>'Rent Roll'!$AE11*Index_운영!Z345/$C$1</f>
        <v>0</v>
      </c>
      <c r="AA46" s="587">
        <f>'Rent Roll'!$AE11*Index_운영!AA345/$C$1</f>
        <v>0</v>
      </c>
      <c r="AB46" s="587">
        <f>'Rent Roll'!$AE11*Index_운영!AB345/$C$1</f>
        <v>0</v>
      </c>
      <c r="AC46" s="587">
        <f>'Rent Roll'!$AE11*Index_운영!AC345/$C$1</f>
        <v>0</v>
      </c>
      <c r="AD46" s="587">
        <f>'Rent Roll'!$AE11*Index_운영!AD345/$C$1</f>
        <v>0</v>
      </c>
      <c r="AE46" s="587">
        <f>'Rent Roll'!$AE11*Index_운영!AE345/$C$1</f>
        <v>0</v>
      </c>
      <c r="AF46" s="587">
        <f>'Rent Roll'!$AE11*Index_운영!AF345/$C$1</f>
        <v>0</v>
      </c>
      <c r="AG46" s="587">
        <f>'Rent Roll'!$AE11*Index_운영!AG345/$C$1</f>
        <v>0</v>
      </c>
      <c r="AH46" s="587">
        <f>'Rent Roll'!$AE11*Index_운영!AH345/$C$1</f>
        <v>0</v>
      </c>
      <c r="AI46" s="587">
        <f>'Rent Roll'!$AE11*Index_운영!AI345/$C$1</f>
        <v>0</v>
      </c>
      <c r="AJ46" s="587">
        <f>'Rent Roll'!$AE11*Index_운영!AJ345/$C$1</f>
        <v>0</v>
      </c>
      <c r="AK46" s="587">
        <f>'Rent Roll'!$AE11*Index_운영!AK345/$C$1</f>
        <v>0</v>
      </c>
      <c r="AL46" s="587">
        <f>'Rent Roll'!$AE11*Index_운영!AL345/$C$1</f>
        <v>0</v>
      </c>
      <c r="AM46" s="587">
        <f>'Rent Roll'!$AE11*Index_운영!AM345/$C$1</f>
        <v>0</v>
      </c>
      <c r="AN46" s="587">
        <f>'Rent Roll'!$AE11*Index_운영!AN345/$C$1</f>
        <v>0</v>
      </c>
      <c r="AO46" s="587">
        <f>'Rent Roll'!$AE11*Index_운영!AO345/$C$1</f>
        <v>0</v>
      </c>
      <c r="AP46" s="587">
        <f>'Rent Roll'!$AE11*Index_운영!AP345/$C$1</f>
        <v>0</v>
      </c>
      <c r="AQ46" s="587">
        <f>'Rent Roll'!$AE11*Index_운영!AQ345/$C$1</f>
        <v>0</v>
      </c>
      <c r="AR46" s="587">
        <f>'Rent Roll'!$AE11*Index_운영!AR345/$C$1</f>
        <v>0</v>
      </c>
      <c r="AS46" s="587">
        <f>'Rent Roll'!$AE11*Index_운영!AS345/$C$1</f>
        <v>0</v>
      </c>
      <c r="AT46" s="587">
        <f>'Rent Roll'!$AE11*Index_운영!AT345/$C$1</f>
        <v>0</v>
      </c>
      <c r="AU46" s="587">
        <f>'Rent Roll'!$AE11*Index_운영!AU345/$C$1</f>
        <v>0</v>
      </c>
      <c r="AV46" s="587">
        <f>'Rent Roll'!$AE11*Index_운영!AV345/$C$1</f>
        <v>0</v>
      </c>
      <c r="AW46" s="587">
        <f>'Rent Roll'!$AE11*Index_운영!AW345/$C$1</f>
        <v>0</v>
      </c>
      <c r="AX46" s="587">
        <f>'Rent Roll'!$AE11*Index_운영!AX345/$C$1</f>
        <v>0</v>
      </c>
      <c r="AY46" s="587">
        <f>'Rent Roll'!$AE11*Index_운영!AY345/$C$1</f>
        <v>0</v>
      </c>
      <c r="AZ46" s="587">
        <f>'Rent Roll'!$AE11*Index_운영!AZ345/$C$1</f>
        <v>0</v>
      </c>
      <c r="BA46" s="587">
        <f>'Rent Roll'!$AE11*Index_운영!BA345/$C$1</f>
        <v>0</v>
      </c>
      <c r="BB46" s="587">
        <f>'Rent Roll'!$AE11*Index_운영!BB345/$C$1</f>
        <v>0</v>
      </c>
      <c r="BC46" s="587">
        <f>'Rent Roll'!$AE11*Index_운영!BC345/$C$1</f>
        <v>0</v>
      </c>
      <c r="BD46" s="587">
        <f>'Rent Roll'!$AE11*Index_운영!BD345/$C$1</f>
        <v>0</v>
      </c>
      <c r="BE46" s="587">
        <f>'Rent Roll'!$AE11*Index_운영!BE345/$C$1</f>
        <v>0</v>
      </c>
      <c r="BF46" s="587">
        <f>'Rent Roll'!$AE11*Index_운영!BF345/$C$1</f>
        <v>0</v>
      </c>
      <c r="BG46" s="587">
        <f>'Rent Roll'!$AE11*Index_운영!BG345/$C$1</f>
        <v>0</v>
      </c>
      <c r="BH46" s="587">
        <f>'Rent Roll'!$AE11*Index_운영!BH345/$C$1</f>
        <v>0</v>
      </c>
      <c r="BI46" s="587">
        <f>'Rent Roll'!$AE11*Index_운영!BI345/$C$1</f>
        <v>0</v>
      </c>
      <c r="BJ46" s="587">
        <f>'Rent Roll'!$AE11*Index_운영!BJ345/$C$1</f>
        <v>0</v>
      </c>
      <c r="BK46" s="587">
        <f>'Rent Roll'!$AE11*Index_운영!BK345/$C$1</f>
        <v>0</v>
      </c>
      <c r="BL46" s="587">
        <f>'Rent Roll'!$AE11*Index_운영!BL345/$C$1</f>
        <v>0</v>
      </c>
      <c r="BM46" s="587">
        <f>'Rent Roll'!$AE11*Index_운영!BM345/$C$1</f>
        <v>0</v>
      </c>
      <c r="BN46" s="587">
        <f>'Rent Roll'!$AE11*Index_운영!BN345/$C$1</f>
        <v>0</v>
      </c>
      <c r="BO46" s="587">
        <f>'Rent Roll'!$AE11*Index_운영!BO345/$C$1</f>
        <v>0</v>
      </c>
      <c r="BP46" s="587">
        <f>'Rent Roll'!$AE11*Index_운영!BP345/$C$1</f>
        <v>0</v>
      </c>
      <c r="BQ46" s="587">
        <f>'Rent Roll'!$AE11*Index_운영!BQ345/$C$1</f>
        <v>0</v>
      </c>
      <c r="BR46" s="587">
        <f>'Rent Roll'!$AE11*Index_운영!BR345/$C$1</f>
        <v>0</v>
      </c>
      <c r="BS46" s="587">
        <f>'Rent Roll'!$AE11*Index_운영!BS345/$C$1</f>
        <v>0</v>
      </c>
      <c r="BT46" s="587">
        <f>'Rent Roll'!$AE11*Index_운영!BT345/$C$1</f>
        <v>0</v>
      </c>
      <c r="BU46" s="587">
        <f>'Rent Roll'!$AE11*Index_운영!BU345/$C$1</f>
        <v>0</v>
      </c>
      <c r="BV46" s="587">
        <f>'Rent Roll'!$AE11*Index_운영!BV345/$C$1</f>
        <v>0</v>
      </c>
      <c r="BW46" s="587">
        <f>'Rent Roll'!$AE11*Index_운영!BW345/$C$1</f>
        <v>0</v>
      </c>
      <c r="BX46" s="587">
        <f>'Rent Roll'!$AE11*Index_운영!BX345/$C$1</f>
        <v>0</v>
      </c>
      <c r="BY46" s="587">
        <f>'Rent Roll'!$AE11*Index_운영!BY345/$C$1</f>
        <v>0</v>
      </c>
      <c r="BZ46" s="587">
        <f>'Rent Roll'!$AE11*Index_운영!BZ345/$C$1</f>
        <v>0</v>
      </c>
      <c r="CA46" s="587">
        <f>'Rent Roll'!$AE11*Index_운영!CA345/$C$1</f>
        <v>0</v>
      </c>
      <c r="CB46" s="587">
        <f>'Rent Roll'!$AE11*Index_운영!CB345/$C$1</f>
        <v>0</v>
      </c>
      <c r="CC46" s="587">
        <f>'Rent Roll'!$AE11*Index_운영!CC345/$C$1</f>
        <v>0</v>
      </c>
      <c r="CD46" s="587">
        <f>'Rent Roll'!$AE11*Index_운영!CD345/$C$1</f>
        <v>0</v>
      </c>
      <c r="CE46" s="587">
        <f>'Rent Roll'!$AE11*Index_운영!CE345/$C$1</f>
        <v>0</v>
      </c>
      <c r="CF46" s="587">
        <f>'Rent Roll'!$AE11*Index_운영!CF345/$C$1</f>
        <v>0</v>
      </c>
      <c r="CG46" s="587">
        <f>'Rent Roll'!$AE11*Index_운영!CG345/$C$1</f>
        <v>0</v>
      </c>
      <c r="CH46" s="587">
        <f>'Rent Roll'!$AE11*Index_운영!CH345/$C$1</f>
        <v>0</v>
      </c>
      <c r="CI46" s="587">
        <f>'Rent Roll'!$AE11*Index_운영!CI345/$C$1</f>
        <v>0</v>
      </c>
      <c r="CJ46" s="587">
        <f>'Rent Roll'!$AE11*Index_운영!CJ345/$C$1</f>
        <v>0</v>
      </c>
      <c r="CK46" s="587">
        <f>'Rent Roll'!$AE11*Index_운영!CK345/$C$1</f>
        <v>0</v>
      </c>
      <c r="CL46" s="587">
        <f>'Rent Roll'!$AE11*Index_운영!CL345/$C$1</f>
        <v>0</v>
      </c>
      <c r="CM46" s="587">
        <f>'Rent Roll'!$AE11*Index_운영!CM345/$C$1</f>
        <v>0</v>
      </c>
      <c r="CN46" s="587">
        <f>'Rent Roll'!$AE11*Index_운영!CN345/$C$1</f>
        <v>0</v>
      </c>
      <c r="CO46" s="587">
        <f>'Rent Roll'!$AE11*Index_운영!CO345/$C$1</f>
        <v>0</v>
      </c>
      <c r="CP46" s="587">
        <f>'Rent Roll'!$AE11*Index_운영!CP345/$C$1</f>
        <v>0</v>
      </c>
      <c r="CQ46" s="587">
        <f>'Rent Roll'!$AE11*Index_운영!CQ345/$C$1</f>
        <v>0</v>
      </c>
      <c r="CR46" s="587">
        <f>'Rent Roll'!$AE11*Index_운영!CR345/$C$1</f>
        <v>0</v>
      </c>
      <c r="CS46" s="587">
        <f>'Rent Roll'!$AE11*Index_운영!CS345/$C$1</f>
        <v>0</v>
      </c>
      <c r="CT46" s="587">
        <f>'Rent Roll'!$AE11*Index_운영!CT345/$C$1</f>
        <v>0</v>
      </c>
      <c r="CU46" s="587">
        <f>'Rent Roll'!$AE11*Index_운영!CU345/$C$1</f>
        <v>0</v>
      </c>
      <c r="CV46" s="587">
        <f>'Rent Roll'!$AE11*Index_운영!CV345/$C$1</f>
        <v>0</v>
      </c>
      <c r="CW46" s="587">
        <f>'Rent Roll'!$AE11*Index_운영!CW345/$C$1</f>
        <v>0</v>
      </c>
      <c r="CX46" s="587">
        <f>'Rent Roll'!$AE11*Index_운영!CX345/$C$1</f>
        <v>0</v>
      </c>
      <c r="CY46" s="587">
        <f>'Rent Roll'!$AE11*Index_운영!CY345/$C$1</f>
        <v>0</v>
      </c>
      <c r="CZ46" s="587">
        <f>'Rent Roll'!$AE11*Index_운영!CZ345/$C$1</f>
        <v>0</v>
      </c>
      <c r="DA46" s="587">
        <f>'Rent Roll'!$AE11*Index_운영!DA345/$C$1</f>
        <v>0</v>
      </c>
      <c r="DB46" s="587">
        <f>'Rent Roll'!$AE11*Index_운영!DB345/$C$1</f>
        <v>0</v>
      </c>
      <c r="DC46" s="587">
        <f>'Rent Roll'!$AE11*Index_운영!DC345/$C$1</f>
        <v>0</v>
      </c>
      <c r="DD46" s="587">
        <f>'Rent Roll'!$AE11*Index_운영!DD345/$C$1</f>
        <v>0</v>
      </c>
      <c r="DE46" s="587">
        <f>'Rent Roll'!$AE11*Index_운영!DE345/$C$1</f>
        <v>0</v>
      </c>
      <c r="DF46" s="587">
        <f>'Rent Roll'!$AE11*Index_운영!DF345/$C$1</f>
        <v>0</v>
      </c>
      <c r="DG46" s="587">
        <f>'Rent Roll'!$AE11*Index_운영!DG345/$C$1</f>
        <v>0</v>
      </c>
      <c r="DH46" s="587">
        <f>'Rent Roll'!$AE11*Index_운영!DH345/$C$1</f>
        <v>0</v>
      </c>
      <c r="DI46" s="587">
        <f>'Rent Roll'!$AE11*Index_운영!DI345/$C$1</f>
        <v>0</v>
      </c>
      <c r="DJ46" s="587">
        <f>'Rent Roll'!$AE11*Index_운영!DJ345/$C$1</f>
        <v>0</v>
      </c>
      <c r="DK46" s="587">
        <f>'Rent Roll'!$AE11*Index_운영!DK345/$C$1</f>
        <v>0</v>
      </c>
      <c r="DL46" s="587">
        <f>'Rent Roll'!$AE11*Index_운영!DL345/$C$1</f>
        <v>0</v>
      </c>
      <c r="DM46" s="587">
        <f>'Rent Roll'!$AE11*Index_운영!DM345/$C$1</f>
        <v>0</v>
      </c>
      <c r="DN46" s="587">
        <f>'Rent Roll'!$AE11*Index_운영!DN345/$C$1</f>
        <v>0</v>
      </c>
      <c r="DO46" s="587">
        <f>'Rent Roll'!$AE11*Index_운영!DO345/$C$1</f>
        <v>0</v>
      </c>
      <c r="DP46" s="587">
        <f>'Rent Roll'!$AE11*Index_운영!DP345/$C$1</f>
        <v>0</v>
      </c>
      <c r="DQ46" s="587">
        <f>'Rent Roll'!$AE11*Index_운영!DQ345/$C$1</f>
        <v>0</v>
      </c>
      <c r="DR46" s="587">
        <f>'Rent Roll'!$AE11*Index_운영!DR345/$C$1</f>
        <v>0</v>
      </c>
      <c r="DS46" s="587">
        <f>'Rent Roll'!$AE11*Index_운영!DS345/$C$1</f>
        <v>0</v>
      </c>
      <c r="DT46" s="587">
        <f>'Rent Roll'!$AE11*Index_운영!DT345/$C$1</f>
        <v>0</v>
      </c>
      <c r="DU46" s="587">
        <f>'Rent Roll'!$AE11*Index_운영!DU345/$C$1</f>
        <v>0</v>
      </c>
      <c r="DV46" s="587">
        <f>'Rent Roll'!$AE11*Index_운영!DV345/$C$1</f>
        <v>0</v>
      </c>
    </row>
    <row r="47" spans="1:126" s="64" customFormat="1" outlineLevel="1" x14ac:dyDescent="0.4">
      <c r="A47" s="724"/>
      <c r="B47" s="598"/>
      <c r="C47" s="607" t="str">
        <f>Index_운영!$B347</f>
        <v>1층</v>
      </c>
      <c r="D47" s="608"/>
      <c r="E47" s="804" t="str">
        <f>Index_운영!$C346</f>
        <v>발생</v>
      </c>
      <c r="F47" s="586">
        <f>'Rent Roll'!$AE12*Index_운영!F346/$C$1</f>
        <v>0</v>
      </c>
      <c r="G47" s="587">
        <f>'Rent Roll'!$AE12*Index_운영!G346/$C$1</f>
        <v>39737</v>
      </c>
      <c r="H47" s="587">
        <f>'Rent Roll'!$AE12*Index_운영!H346/$C$1</f>
        <v>0</v>
      </c>
      <c r="I47" s="587">
        <f>'Rent Roll'!$AE12*Index_운영!I346/$C$1</f>
        <v>0</v>
      </c>
      <c r="J47" s="587">
        <f>'Rent Roll'!$AE12*Index_운영!J346/$C$1</f>
        <v>0</v>
      </c>
      <c r="K47" s="587">
        <f>'Rent Roll'!$AE12*Index_운영!K346/$C$1</f>
        <v>0</v>
      </c>
      <c r="L47" s="587">
        <f>'Rent Roll'!$AE12*Index_운영!L346/$C$1</f>
        <v>0</v>
      </c>
      <c r="M47" s="587">
        <f>'Rent Roll'!$AE12*Index_운영!M346/$C$1</f>
        <v>0</v>
      </c>
      <c r="N47" s="587">
        <f>'Rent Roll'!$AE12*Index_운영!N346/$C$1</f>
        <v>0</v>
      </c>
      <c r="O47" s="587">
        <f>'Rent Roll'!$AE12*Index_운영!O346/$C$1</f>
        <v>0</v>
      </c>
      <c r="P47" s="587">
        <f>'Rent Roll'!$AE12*Index_운영!P346/$C$1</f>
        <v>0</v>
      </c>
      <c r="Q47" s="587">
        <f>'Rent Roll'!$AE12*Index_운영!Q346/$C$1</f>
        <v>0</v>
      </c>
      <c r="R47" s="587">
        <f>'Rent Roll'!$AE12*Index_운영!R346/$C$1</f>
        <v>0</v>
      </c>
      <c r="S47" s="587">
        <f>'Rent Roll'!$AE12*Index_운영!S346/$C$1</f>
        <v>0</v>
      </c>
      <c r="T47" s="587">
        <f>'Rent Roll'!$AE12*Index_운영!T346/$C$1</f>
        <v>0</v>
      </c>
      <c r="U47" s="587">
        <f>'Rent Roll'!$AE12*Index_운영!U346/$C$1</f>
        <v>0</v>
      </c>
      <c r="V47" s="587">
        <f>'Rent Roll'!$AE12*Index_운영!V346/$C$1</f>
        <v>0</v>
      </c>
      <c r="W47" s="587">
        <f>'Rent Roll'!$AE12*Index_운영!W346/$C$1</f>
        <v>0</v>
      </c>
      <c r="X47" s="587">
        <f>'Rent Roll'!$AE12*Index_운영!X346/$C$1</f>
        <v>0</v>
      </c>
      <c r="Y47" s="587">
        <f>'Rent Roll'!$AE12*Index_운영!Y346/$C$1</f>
        <v>0</v>
      </c>
      <c r="Z47" s="587">
        <f>'Rent Roll'!$AE12*Index_운영!Z346/$C$1</f>
        <v>0</v>
      </c>
      <c r="AA47" s="587">
        <f>'Rent Roll'!$AE12*Index_운영!AA346/$C$1</f>
        <v>0</v>
      </c>
      <c r="AB47" s="587">
        <f>'Rent Roll'!$AE12*Index_운영!AB346/$C$1</f>
        <v>0</v>
      </c>
      <c r="AC47" s="587">
        <f>'Rent Roll'!$AE12*Index_운영!AC346/$C$1</f>
        <v>0</v>
      </c>
      <c r="AD47" s="587">
        <f>'Rent Roll'!$AE12*Index_운영!AD346/$C$1</f>
        <v>0</v>
      </c>
      <c r="AE47" s="587">
        <f>'Rent Roll'!$AE12*Index_운영!AE346/$C$1</f>
        <v>0</v>
      </c>
      <c r="AF47" s="587">
        <f>'Rent Roll'!$AE12*Index_운영!AF346/$C$1</f>
        <v>0</v>
      </c>
      <c r="AG47" s="587">
        <f>'Rent Roll'!$AE12*Index_운영!AG346/$C$1</f>
        <v>0</v>
      </c>
      <c r="AH47" s="587">
        <f>'Rent Roll'!$AE12*Index_운영!AH346/$C$1</f>
        <v>0</v>
      </c>
      <c r="AI47" s="587">
        <f>'Rent Roll'!$AE12*Index_운영!AI346/$C$1</f>
        <v>0</v>
      </c>
      <c r="AJ47" s="587">
        <f>'Rent Roll'!$AE12*Index_운영!AJ346/$C$1</f>
        <v>0</v>
      </c>
      <c r="AK47" s="587">
        <f>'Rent Roll'!$AE12*Index_운영!AK346/$C$1</f>
        <v>0</v>
      </c>
      <c r="AL47" s="587">
        <f>'Rent Roll'!$AE12*Index_운영!AL346/$C$1</f>
        <v>0</v>
      </c>
      <c r="AM47" s="587">
        <f>'Rent Roll'!$AE12*Index_운영!AM346/$C$1</f>
        <v>0</v>
      </c>
      <c r="AN47" s="587">
        <f>'Rent Roll'!$AE12*Index_운영!AN346/$C$1</f>
        <v>0</v>
      </c>
      <c r="AO47" s="587">
        <f>'Rent Roll'!$AE12*Index_운영!AO346/$C$1</f>
        <v>0</v>
      </c>
      <c r="AP47" s="587">
        <f>'Rent Roll'!$AE12*Index_운영!AP346/$C$1</f>
        <v>0</v>
      </c>
      <c r="AQ47" s="587">
        <f>'Rent Roll'!$AE12*Index_운영!AQ346/$C$1</f>
        <v>0</v>
      </c>
      <c r="AR47" s="587">
        <f>'Rent Roll'!$AE12*Index_운영!AR346/$C$1</f>
        <v>0</v>
      </c>
      <c r="AS47" s="587">
        <f>'Rent Roll'!$AE12*Index_운영!AS346/$C$1</f>
        <v>0</v>
      </c>
      <c r="AT47" s="587">
        <f>'Rent Roll'!$AE12*Index_운영!AT346/$C$1</f>
        <v>0</v>
      </c>
      <c r="AU47" s="587">
        <f>'Rent Roll'!$AE12*Index_운영!AU346/$C$1</f>
        <v>0</v>
      </c>
      <c r="AV47" s="587">
        <f>'Rent Roll'!$AE12*Index_운영!AV346/$C$1</f>
        <v>0</v>
      </c>
      <c r="AW47" s="587">
        <f>'Rent Roll'!$AE12*Index_운영!AW346/$C$1</f>
        <v>0</v>
      </c>
      <c r="AX47" s="587">
        <f>'Rent Roll'!$AE12*Index_운영!AX346/$C$1</f>
        <v>0</v>
      </c>
      <c r="AY47" s="587">
        <f>'Rent Roll'!$AE12*Index_운영!AY346/$C$1</f>
        <v>0</v>
      </c>
      <c r="AZ47" s="587">
        <f>'Rent Roll'!$AE12*Index_운영!AZ346/$C$1</f>
        <v>0</v>
      </c>
      <c r="BA47" s="587">
        <f>'Rent Roll'!$AE12*Index_운영!BA346/$C$1</f>
        <v>0</v>
      </c>
      <c r="BB47" s="587">
        <f>'Rent Roll'!$AE12*Index_운영!BB346/$C$1</f>
        <v>0</v>
      </c>
      <c r="BC47" s="587">
        <f>'Rent Roll'!$AE12*Index_운영!BC346/$C$1</f>
        <v>0</v>
      </c>
      <c r="BD47" s="587">
        <f>'Rent Roll'!$AE12*Index_운영!BD346/$C$1</f>
        <v>0</v>
      </c>
      <c r="BE47" s="587">
        <f>'Rent Roll'!$AE12*Index_운영!BE346/$C$1</f>
        <v>0</v>
      </c>
      <c r="BF47" s="587">
        <f>'Rent Roll'!$AE12*Index_운영!BF346/$C$1</f>
        <v>0</v>
      </c>
      <c r="BG47" s="587">
        <f>'Rent Roll'!$AE12*Index_운영!BG346/$C$1</f>
        <v>0</v>
      </c>
      <c r="BH47" s="587">
        <f>'Rent Roll'!$AE12*Index_운영!BH346/$C$1</f>
        <v>0</v>
      </c>
      <c r="BI47" s="587">
        <f>'Rent Roll'!$AE12*Index_운영!BI346/$C$1</f>
        <v>0</v>
      </c>
      <c r="BJ47" s="587">
        <f>'Rent Roll'!$AE12*Index_운영!BJ346/$C$1</f>
        <v>0</v>
      </c>
      <c r="BK47" s="587">
        <f>'Rent Roll'!$AE12*Index_운영!BK346/$C$1</f>
        <v>0</v>
      </c>
      <c r="BL47" s="587">
        <f>'Rent Roll'!$AE12*Index_운영!BL346/$C$1</f>
        <v>0</v>
      </c>
      <c r="BM47" s="587">
        <f>'Rent Roll'!$AE12*Index_운영!BM346/$C$1</f>
        <v>0</v>
      </c>
      <c r="BN47" s="587">
        <f>'Rent Roll'!$AE12*Index_운영!BN346/$C$1</f>
        <v>0</v>
      </c>
      <c r="BO47" s="587">
        <f>'Rent Roll'!$AE12*Index_운영!BO346/$C$1</f>
        <v>0</v>
      </c>
      <c r="BP47" s="587">
        <f>'Rent Roll'!$AE12*Index_운영!BP346/$C$1</f>
        <v>0</v>
      </c>
      <c r="BQ47" s="587">
        <f>'Rent Roll'!$AE12*Index_운영!BQ346/$C$1</f>
        <v>0</v>
      </c>
      <c r="BR47" s="587">
        <f>'Rent Roll'!$AE12*Index_운영!BR346/$C$1</f>
        <v>0</v>
      </c>
      <c r="BS47" s="587">
        <f>'Rent Roll'!$AE12*Index_운영!BS346/$C$1</f>
        <v>0</v>
      </c>
      <c r="BT47" s="587">
        <f>'Rent Roll'!$AE12*Index_운영!BT346/$C$1</f>
        <v>0</v>
      </c>
      <c r="BU47" s="587">
        <f>'Rent Roll'!$AE12*Index_운영!BU346/$C$1</f>
        <v>0</v>
      </c>
      <c r="BV47" s="587">
        <f>'Rent Roll'!$AE12*Index_운영!BV346/$C$1</f>
        <v>0</v>
      </c>
      <c r="BW47" s="587">
        <f>'Rent Roll'!$AE12*Index_운영!BW346/$C$1</f>
        <v>0</v>
      </c>
      <c r="BX47" s="587">
        <f>'Rent Roll'!$AE12*Index_운영!BX346/$C$1</f>
        <v>0</v>
      </c>
      <c r="BY47" s="587">
        <f>'Rent Roll'!$AE12*Index_운영!BY346/$C$1</f>
        <v>0</v>
      </c>
      <c r="BZ47" s="587">
        <f>'Rent Roll'!$AE12*Index_운영!BZ346/$C$1</f>
        <v>0</v>
      </c>
      <c r="CA47" s="587">
        <f>'Rent Roll'!$AE12*Index_운영!CA346/$C$1</f>
        <v>0</v>
      </c>
      <c r="CB47" s="587">
        <f>'Rent Roll'!$AE12*Index_운영!CB346/$C$1</f>
        <v>0</v>
      </c>
      <c r="CC47" s="587">
        <f>'Rent Roll'!$AE12*Index_운영!CC346/$C$1</f>
        <v>0</v>
      </c>
      <c r="CD47" s="587">
        <f>'Rent Roll'!$AE12*Index_운영!CD346/$C$1</f>
        <v>0</v>
      </c>
      <c r="CE47" s="587">
        <f>'Rent Roll'!$AE12*Index_운영!CE346/$C$1</f>
        <v>0</v>
      </c>
      <c r="CF47" s="587">
        <f>'Rent Roll'!$AE12*Index_운영!CF346/$C$1</f>
        <v>0</v>
      </c>
      <c r="CG47" s="587">
        <f>'Rent Roll'!$AE12*Index_운영!CG346/$C$1</f>
        <v>0</v>
      </c>
      <c r="CH47" s="587">
        <f>'Rent Roll'!$AE12*Index_운영!CH346/$C$1</f>
        <v>0</v>
      </c>
      <c r="CI47" s="587">
        <f>'Rent Roll'!$AE12*Index_운영!CI346/$C$1</f>
        <v>0</v>
      </c>
      <c r="CJ47" s="587">
        <f>'Rent Roll'!$AE12*Index_운영!CJ346/$C$1</f>
        <v>0</v>
      </c>
      <c r="CK47" s="587">
        <f>'Rent Roll'!$AE12*Index_운영!CK346/$C$1</f>
        <v>0</v>
      </c>
      <c r="CL47" s="587">
        <f>'Rent Roll'!$AE12*Index_운영!CL346/$C$1</f>
        <v>0</v>
      </c>
      <c r="CM47" s="587">
        <f>'Rent Roll'!$AE12*Index_운영!CM346/$C$1</f>
        <v>0</v>
      </c>
      <c r="CN47" s="587">
        <f>'Rent Roll'!$AE12*Index_운영!CN346/$C$1</f>
        <v>0</v>
      </c>
      <c r="CO47" s="587">
        <f>'Rent Roll'!$AE12*Index_운영!CO346/$C$1</f>
        <v>0</v>
      </c>
      <c r="CP47" s="587">
        <f>'Rent Roll'!$AE12*Index_운영!CP346/$C$1</f>
        <v>0</v>
      </c>
      <c r="CQ47" s="587">
        <f>'Rent Roll'!$AE12*Index_운영!CQ346/$C$1</f>
        <v>0</v>
      </c>
      <c r="CR47" s="587">
        <f>'Rent Roll'!$AE12*Index_운영!CR346/$C$1</f>
        <v>0</v>
      </c>
      <c r="CS47" s="587">
        <f>'Rent Roll'!$AE12*Index_운영!CS346/$C$1</f>
        <v>0</v>
      </c>
      <c r="CT47" s="587">
        <f>'Rent Roll'!$AE12*Index_운영!CT346/$C$1</f>
        <v>0</v>
      </c>
      <c r="CU47" s="587">
        <f>'Rent Roll'!$AE12*Index_운영!CU346/$C$1</f>
        <v>0</v>
      </c>
      <c r="CV47" s="587">
        <f>'Rent Roll'!$AE12*Index_운영!CV346/$C$1</f>
        <v>0</v>
      </c>
      <c r="CW47" s="587">
        <f>'Rent Roll'!$AE12*Index_운영!CW346/$C$1</f>
        <v>0</v>
      </c>
      <c r="CX47" s="587">
        <f>'Rent Roll'!$AE12*Index_운영!CX346/$C$1</f>
        <v>0</v>
      </c>
      <c r="CY47" s="587">
        <f>'Rent Roll'!$AE12*Index_운영!CY346/$C$1</f>
        <v>0</v>
      </c>
      <c r="CZ47" s="587">
        <f>'Rent Roll'!$AE12*Index_운영!CZ346/$C$1</f>
        <v>0</v>
      </c>
      <c r="DA47" s="587">
        <f>'Rent Roll'!$AE12*Index_운영!DA346/$C$1</f>
        <v>0</v>
      </c>
      <c r="DB47" s="587">
        <f>'Rent Roll'!$AE12*Index_운영!DB346/$C$1</f>
        <v>0</v>
      </c>
      <c r="DC47" s="587">
        <f>'Rent Roll'!$AE12*Index_운영!DC346/$C$1</f>
        <v>0</v>
      </c>
      <c r="DD47" s="587">
        <f>'Rent Roll'!$AE12*Index_운영!DD346/$C$1</f>
        <v>0</v>
      </c>
      <c r="DE47" s="587">
        <f>'Rent Roll'!$AE12*Index_운영!DE346/$C$1</f>
        <v>0</v>
      </c>
      <c r="DF47" s="587">
        <f>'Rent Roll'!$AE12*Index_운영!DF346/$C$1</f>
        <v>0</v>
      </c>
      <c r="DG47" s="587">
        <f>'Rent Roll'!$AE12*Index_운영!DG346/$C$1</f>
        <v>0</v>
      </c>
      <c r="DH47" s="587">
        <f>'Rent Roll'!$AE12*Index_운영!DH346/$C$1</f>
        <v>0</v>
      </c>
      <c r="DI47" s="587">
        <f>'Rent Roll'!$AE12*Index_운영!DI346/$C$1</f>
        <v>0</v>
      </c>
      <c r="DJ47" s="587">
        <f>'Rent Roll'!$AE12*Index_운영!DJ346/$C$1</f>
        <v>0</v>
      </c>
      <c r="DK47" s="587">
        <f>'Rent Roll'!$AE12*Index_운영!DK346/$C$1</f>
        <v>0</v>
      </c>
      <c r="DL47" s="587">
        <f>'Rent Roll'!$AE12*Index_운영!DL346/$C$1</f>
        <v>0</v>
      </c>
      <c r="DM47" s="587">
        <f>'Rent Roll'!$AE12*Index_운영!DM346/$C$1</f>
        <v>0</v>
      </c>
      <c r="DN47" s="587">
        <f>'Rent Roll'!$AE12*Index_운영!DN346/$C$1</f>
        <v>0</v>
      </c>
      <c r="DO47" s="587">
        <f>'Rent Roll'!$AE12*Index_운영!DO346/$C$1</f>
        <v>0</v>
      </c>
      <c r="DP47" s="587">
        <f>'Rent Roll'!$AE12*Index_운영!DP346/$C$1</f>
        <v>0</v>
      </c>
      <c r="DQ47" s="587">
        <f>'Rent Roll'!$AE12*Index_운영!DQ346/$C$1</f>
        <v>0</v>
      </c>
      <c r="DR47" s="587">
        <f>'Rent Roll'!$AE12*Index_운영!DR346/$C$1</f>
        <v>0</v>
      </c>
      <c r="DS47" s="587">
        <f>'Rent Roll'!$AE12*Index_운영!DS346/$C$1</f>
        <v>0</v>
      </c>
      <c r="DT47" s="587">
        <f>'Rent Roll'!$AE12*Index_운영!DT346/$C$1</f>
        <v>0</v>
      </c>
      <c r="DU47" s="587">
        <f>'Rent Roll'!$AE12*Index_운영!DU346/$C$1</f>
        <v>0</v>
      </c>
      <c r="DV47" s="587">
        <f>'Rent Roll'!$AE12*Index_운영!DV346/$C$1</f>
        <v>0</v>
      </c>
    </row>
    <row r="48" spans="1:126" s="64" customFormat="1" outlineLevel="1" x14ac:dyDescent="0.4">
      <c r="A48" s="724"/>
      <c r="B48" s="598"/>
      <c r="C48" s="607" t="str">
        <f>Index_운영!$B348</f>
        <v>지하1층</v>
      </c>
      <c r="D48" s="608"/>
      <c r="E48" s="804" t="str">
        <f>Index_운영!$C347</f>
        <v>발생</v>
      </c>
      <c r="F48" s="586">
        <f>'Rent Roll'!$AE13*Index_운영!F347/$C$1</f>
        <v>0</v>
      </c>
      <c r="G48" s="587">
        <f>'Rent Roll'!$AE13*Index_운영!G347/$C$1</f>
        <v>36807</v>
      </c>
      <c r="H48" s="587">
        <f>'Rent Roll'!$AE13*Index_운영!H347/$C$1</f>
        <v>0</v>
      </c>
      <c r="I48" s="587">
        <f>'Rent Roll'!$AE13*Index_운영!I347/$C$1</f>
        <v>0</v>
      </c>
      <c r="J48" s="587">
        <f>'Rent Roll'!$AE13*Index_운영!J347/$C$1</f>
        <v>0</v>
      </c>
      <c r="K48" s="587">
        <f>'Rent Roll'!$AE13*Index_운영!K347/$C$1</f>
        <v>0</v>
      </c>
      <c r="L48" s="587">
        <f>'Rent Roll'!$AE13*Index_운영!L347/$C$1</f>
        <v>0</v>
      </c>
      <c r="M48" s="587">
        <f>'Rent Roll'!$AE13*Index_운영!M347/$C$1</f>
        <v>0</v>
      </c>
      <c r="N48" s="587">
        <f>'Rent Roll'!$AE13*Index_운영!N347/$C$1</f>
        <v>0</v>
      </c>
      <c r="O48" s="587">
        <f>'Rent Roll'!$AE13*Index_운영!O347/$C$1</f>
        <v>0</v>
      </c>
      <c r="P48" s="587">
        <f>'Rent Roll'!$AE13*Index_운영!P347/$C$1</f>
        <v>0</v>
      </c>
      <c r="Q48" s="587">
        <f>'Rent Roll'!$AE13*Index_운영!Q347/$C$1</f>
        <v>0</v>
      </c>
      <c r="R48" s="587">
        <f>'Rent Roll'!$AE13*Index_운영!R347/$C$1</f>
        <v>0</v>
      </c>
      <c r="S48" s="587">
        <f>'Rent Roll'!$AE13*Index_운영!S347/$C$1</f>
        <v>0</v>
      </c>
      <c r="T48" s="587">
        <f>'Rent Roll'!$AE13*Index_운영!T347/$C$1</f>
        <v>0</v>
      </c>
      <c r="U48" s="587">
        <f>'Rent Roll'!$AE13*Index_운영!U347/$C$1</f>
        <v>0</v>
      </c>
      <c r="V48" s="587">
        <f>'Rent Roll'!$AE13*Index_운영!V347/$C$1</f>
        <v>0</v>
      </c>
      <c r="W48" s="587">
        <f>'Rent Roll'!$AE13*Index_운영!W347/$C$1</f>
        <v>0</v>
      </c>
      <c r="X48" s="587">
        <f>'Rent Roll'!$AE13*Index_운영!X347/$C$1</f>
        <v>0</v>
      </c>
      <c r="Y48" s="587">
        <f>'Rent Roll'!$AE13*Index_운영!Y347/$C$1</f>
        <v>0</v>
      </c>
      <c r="Z48" s="587">
        <f>'Rent Roll'!$AE13*Index_운영!Z347/$C$1</f>
        <v>0</v>
      </c>
      <c r="AA48" s="587">
        <f>'Rent Roll'!$AE13*Index_운영!AA347/$C$1</f>
        <v>0</v>
      </c>
      <c r="AB48" s="587">
        <f>'Rent Roll'!$AE13*Index_운영!AB347/$C$1</f>
        <v>0</v>
      </c>
      <c r="AC48" s="587">
        <f>'Rent Roll'!$AE13*Index_운영!AC347/$C$1</f>
        <v>0</v>
      </c>
      <c r="AD48" s="587">
        <f>'Rent Roll'!$AE13*Index_운영!AD347/$C$1</f>
        <v>0</v>
      </c>
      <c r="AE48" s="587">
        <f>'Rent Roll'!$AE13*Index_운영!AE347/$C$1</f>
        <v>0</v>
      </c>
      <c r="AF48" s="587">
        <f>'Rent Roll'!$AE13*Index_운영!AF347/$C$1</f>
        <v>0</v>
      </c>
      <c r="AG48" s="587">
        <f>'Rent Roll'!$AE13*Index_운영!AG347/$C$1</f>
        <v>0</v>
      </c>
      <c r="AH48" s="587">
        <f>'Rent Roll'!$AE13*Index_운영!AH347/$C$1</f>
        <v>0</v>
      </c>
      <c r="AI48" s="587">
        <f>'Rent Roll'!$AE13*Index_운영!AI347/$C$1</f>
        <v>0</v>
      </c>
      <c r="AJ48" s="587">
        <f>'Rent Roll'!$AE13*Index_운영!AJ347/$C$1</f>
        <v>0</v>
      </c>
      <c r="AK48" s="587">
        <f>'Rent Roll'!$AE13*Index_운영!AK347/$C$1</f>
        <v>0</v>
      </c>
      <c r="AL48" s="587">
        <f>'Rent Roll'!$AE13*Index_운영!AL347/$C$1</f>
        <v>0</v>
      </c>
      <c r="AM48" s="587">
        <f>'Rent Roll'!$AE13*Index_운영!AM347/$C$1</f>
        <v>0</v>
      </c>
      <c r="AN48" s="587">
        <f>'Rent Roll'!$AE13*Index_운영!AN347/$C$1</f>
        <v>0</v>
      </c>
      <c r="AO48" s="587">
        <f>'Rent Roll'!$AE13*Index_운영!AO347/$C$1</f>
        <v>0</v>
      </c>
      <c r="AP48" s="587">
        <f>'Rent Roll'!$AE13*Index_운영!AP347/$C$1</f>
        <v>0</v>
      </c>
      <c r="AQ48" s="587">
        <f>'Rent Roll'!$AE13*Index_운영!AQ347/$C$1</f>
        <v>0</v>
      </c>
      <c r="AR48" s="587">
        <f>'Rent Roll'!$AE13*Index_운영!AR347/$C$1</f>
        <v>0</v>
      </c>
      <c r="AS48" s="587">
        <f>'Rent Roll'!$AE13*Index_운영!AS347/$C$1</f>
        <v>0</v>
      </c>
      <c r="AT48" s="587">
        <f>'Rent Roll'!$AE13*Index_운영!AT347/$C$1</f>
        <v>0</v>
      </c>
      <c r="AU48" s="587">
        <f>'Rent Roll'!$AE13*Index_운영!AU347/$C$1</f>
        <v>0</v>
      </c>
      <c r="AV48" s="587">
        <f>'Rent Roll'!$AE13*Index_운영!AV347/$C$1</f>
        <v>0</v>
      </c>
      <c r="AW48" s="587">
        <f>'Rent Roll'!$AE13*Index_운영!AW347/$C$1</f>
        <v>0</v>
      </c>
      <c r="AX48" s="587">
        <f>'Rent Roll'!$AE13*Index_운영!AX347/$C$1</f>
        <v>0</v>
      </c>
      <c r="AY48" s="587">
        <f>'Rent Roll'!$AE13*Index_운영!AY347/$C$1</f>
        <v>0</v>
      </c>
      <c r="AZ48" s="587">
        <f>'Rent Roll'!$AE13*Index_운영!AZ347/$C$1</f>
        <v>0</v>
      </c>
      <c r="BA48" s="587">
        <f>'Rent Roll'!$AE13*Index_운영!BA347/$C$1</f>
        <v>0</v>
      </c>
      <c r="BB48" s="587">
        <f>'Rent Roll'!$AE13*Index_운영!BB347/$C$1</f>
        <v>0</v>
      </c>
      <c r="BC48" s="587">
        <f>'Rent Roll'!$AE13*Index_운영!BC347/$C$1</f>
        <v>0</v>
      </c>
      <c r="BD48" s="587">
        <f>'Rent Roll'!$AE13*Index_운영!BD347/$C$1</f>
        <v>0</v>
      </c>
      <c r="BE48" s="587">
        <f>'Rent Roll'!$AE13*Index_운영!BE347/$C$1</f>
        <v>0</v>
      </c>
      <c r="BF48" s="587">
        <f>'Rent Roll'!$AE13*Index_운영!BF347/$C$1</f>
        <v>0</v>
      </c>
      <c r="BG48" s="587">
        <f>'Rent Roll'!$AE13*Index_운영!BG347/$C$1</f>
        <v>0</v>
      </c>
      <c r="BH48" s="587">
        <f>'Rent Roll'!$AE13*Index_운영!BH347/$C$1</f>
        <v>0</v>
      </c>
      <c r="BI48" s="587">
        <f>'Rent Roll'!$AE13*Index_운영!BI347/$C$1</f>
        <v>0</v>
      </c>
      <c r="BJ48" s="587">
        <f>'Rent Roll'!$AE13*Index_운영!BJ347/$C$1</f>
        <v>0</v>
      </c>
      <c r="BK48" s="587">
        <f>'Rent Roll'!$AE13*Index_운영!BK347/$C$1</f>
        <v>0</v>
      </c>
      <c r="BL48" s="587">
        <f>'Rent Roll'!$AE13*Index_운영!BL347/$C$1</f>
        <v>0</v>
      </c>
      <c r="BM48" s="587">
        <f>'Rent Roll'!$AE13*Index_운영!BM347/$C$1</f>
        <v>0</v>
      </c>
      <c r="BN48" s="587">
        <f>'Rent Roll'!$AE13*Index_운영!BN347/$C$1</f>
        <v>0</v>
      </c>
      <c r="BO48" s="587">
        <f>'Rent Roll'!$AE13*Index_운영!BO347/$C$1</f>
        <v>0</v>
      </c>
      <c r="BP48" s="587">
        <f>'Rent Roll'!$AE13*Index_운영!BP347/$C$1</f>
        <v>0</v>
      </c>
      <c r="BQ48" s="587">
        <f>'Rent Roll'!$AE13*Index_운영!BQ347/$C$1</f>
        <v>0</v>
      </c>
      <c r="BR48" s="587">
        <f>'Rent Roll'!$AE13*Index_운영!BR347/$C$1</f>
        <v>0</v>
      </c>
      <c r="BS48" s="587">
        <f>'Rent Roll'!$AE13*Index_운영!BS347/$C$1</f>
        <v>0</v>
      </c>
      <c r="BT48" s="587">
        <f>'Rent Roll'!$AE13*Index_운영!BT347/$C$1</f>
        <v>0</v>
      </c>
      <c r="BU48" s="587">
        <f>'Rent Roll'!$AE13*Index_운영!BU347/$C$1</f>
        <v>0</v>
      </c>
      <c r="BV48" s="587">
        <f>'Rent Roll'!$AE13*Index_운영!BV347/$C$1</f>
        <v>0</v>
      </c>
      <c r="BW48" s="587">
        <f>'Rent Roll'!$AE13*Index_운영!BW347/$C$1</f>
        <v>0</v>
      </c>
      <c r="BX48" s="587">
        <f>'Rent Roll'!$AE13*Index_운영!BX347/$C$1</f>
        <v>0</v>
      </c>
      <c r="BY48" s="587">
        <f>'Rent Roll'!$AE13*Index_운영!BY347/$C$1</f>
        <v>0</v>
      </c>
      <c r="BZ48" s="587">
        <f>'Rent Roll'!$AE13*Index_운영!BZ347/$C$1</f>
        <v>0</v>
      </c>
      <c r="CA48" s="587">
        <f>'Rent Roll'!$AE13*Index_운영!CA347/$C$1</f>
        <v>0</v>
      </c>
      <c r="CB48" s="587">
        <f>'Rent Roll'!$AE13*Index_운영!CB347/$C$1</f>
        <v>0</v>
      </c>
      <c r="CC48" s="587">
        <f>'Rent Roll'!$AE13*Index_운영!CC347/$C$1</f>
        <v>0</v>
      </c>
      <c r="CD48" s="587">
        <f>'Rent Roll'!$AE13*Index_운영!CD347/$C$1</f>
        <v>0</v>
      </c>
      <c r="CE48" s="587">
        <f>'Rent Roll'!$AE13*Index_운영!CE347/$C$1</f>
        <v>0</v>
      </c>
      <c r="CF48" s="587">
        <f>'Rent Roll'!$AE13*Index_운영!CF347/$C$1</f>
        <v>0</v>
      </c>
      <c r="CG48" s="587">
        <f>'Rent Roll'!$AE13*Index_운영!CG347/$C$1</f>
        <v>0</v>
      </c>
      <c r="CH48" s="587">
        <f>'Rent Roll'!$AE13*Index_운영!CH347/$C$1</f>
        <v>0</v>
      </c>
      <c r="CI48" s="587">
        <f>'Rent Roll'!$AE13*Index_운영!CI347/$C$1</f>
        <v>0</v>
      </c>
      <c r="CJ48" s="587">
        <f>'Rent Roll'!$AE13*Index_운영!CJ347/$C$1</f>
        <v>0</v>
      </c>
      <c r="CK48" s="587">
        <f>'Rent Roll'!$AE13*Index_운영!CK347/$C$1</f>
        <v>0</v>
      </c>
      <c r="CL48" s="587">
        <f>'Rent Roll'!$AE13*Index_운영!CL347/$C$1</f>
        <v>0</v>
      </c>
      <c r="CM48" s="587">
        <f>'Rent Roll'!$AE13*Index_운영!CM347/$C$1</f>
        <v>0</v>
      </c>
      <c r="CN48" s="587">
        <f>'Rent Roll'!$AE13*Index_운영!CN347/$C$1</f>
        <v>0</v>
      </c>
      <c r="CO48" s="587">
        <f>'Rent Roll'!$AE13*Index_운영!CO347/$C$1</f>
        <v>0</v>
      </c>
      <c r="CP48" s="587">
        <f>'Rent Roll'!$AE13*Index_운영!CP347/$C$1</f>
        <v>0</v>
      </c>
      <c r="CQ48" s="587">
        <f>'Rent Roll'!$AE13*Index_운영!CQ347/$C$1</f>
        <v>0</v>
      </c>
      <c r="CR48" s="587">
        <f>'Rent Roll'!$AE13*Index_운영!CR347/$C$1</f>
        <v>0</v>
      </c>
      <c r="CS48" s="587">
        <f>'Rent Roll'!$AE13*Index_운영!CS347/$C$1</f>
        <v>0</v>
      </c>
      <c r="CT48" s="587">
        <f>'Rent Roll'!$AE13*Index_운영!CT347/$C$1</f>
        <v>0</v>
      </c>
      <c r="CU48" s="587">
        <f>'Rent Roll'!$AE13*Index_운영!CU347/$C$1</f>
        <v>0</v>
      </c>
      <c r="CV48" s="587">
        <f>'Rent Roll'!$AE13*Index_운영!CV347/$C$1</f>
        <v>0</v>
      </c>
      <c r="CW48" s="587">
        <f>'Rent Roll'!$AE13*Index_운영!CW347/$C$1</f>
        <v>0</v>
      </c>
      <c r="CX48" s="587">
        <f>'Rent Roll'!$AE13*Index_운영!CX347/$C$1</f>
        <v>0</v>
      </c>
      <c r="CY48" s="587">
        <f>'Rent Roll'!$AE13*Index_운영!CY347/$C$1</f>
        <v>0</v>
      </c>
      <c r="CZ48" s="587">
        <f>'Rent Roll'!$AE13*Index_운영!CZ347/$C$1</f>
        <v>0</v>
      </c>
      <c r="DA48" s="587">
        <f>'Rent Roll'!$AE13*Index_운영!DA347/$C$1</f>
        <v>0</v>
      </c>
      <c r="DB48" s="587">
        <f>'Rent Roll'!$AE13*Index_운영!DB347/$C$1</f>
        <v>0</v>
      </c>
      <c r="DC48" s="587">
        <f>'Rent Roll'!$AE13*Index_운영!DC347/$C$1</f>
        <v>0</v>
      </c>
      <c r="DD48" s="587">
        <f>'Rent Roll'!$AE13*Index_운영!DD347/$C$1</f>
        <v>0</v>
      </c>
      <c r="DE48" s="587">
        <f>'Rent Roll'!$AE13*Index_운영!DE347/$C$1</f>
        <v>0</v>
      </c>
      <c r="DF48" s="587">
        <f>'Rent Roll'!$AE13*Index_운영!DF347/$C$1</f>
        <v>0</v>
      </c>
      <c r="DG48" s="587">
        <f>'Rent Roll'!$AE13*Index_운영!DG347/$C$1</f>
        <v>0</v>
      </c>
      <c r="DH48" s="587">
        <f>'Rent Roll'!$AE13*Index_운영!DH347/$C$1</f>
        <v>0</v>
      </c>
      <c r="DI48" s="587">
        <f>'Rent Roll'!$AE13*Index_운영!DI347/$C$1</f>
        <v>0</v>
      </c>
      <c r="DJ48" s="587">
        <f>'Rent Roll'!$AE13*Index_운영!DJ347/$C$1</f>
        <v>0</v>
      </c>
      <c r="DK48" s="587">
        <f>'Rent Roll'!$AE13*Index_운영!DK347/$C$1</f>
        <v>0</v>
      </c>
      <c r="DL48" s="587">
        <f>'Rent Roll'!$AE13*Index_운영!DL347/$C$1</f>
        <v>0</v>
      </c>
      <c r="DM48" s="587">
        <f>'Rent Roll'!$AE13*Index_운영!DM347/$C$1</f>
        <v>0</v>
      </c>
      <c r="DN48" s="587">
        <f>'Rent Roll'!$AE13*Index_운영!DN347/$C$1</f>
        <v>0</v>
      </c>
      <c r="DO48" s="587">
        <f>'Rent Roll'!$AE13*Index_운영!DO347/$C$1</f>
        <v>0</v>
      </c>
      <c r="DP48" s="587">
        <f>'Rent Roll'!$AE13*Index_운영!DP347/$C$1</f>
        <v>0</v>
      </c>
      <c r="DQ48" s="587">
        <f>'Rent Roll'!$AE13*Index_운영!DQ347/$C$1</f>
        <v>0</v>
      </c>
      <c r="DR48" s="587">
        <f>'Rent Roll'!$AE13*Index_운영!DR347/$C$1</f>
        <v>0</v>
      </c>
      <c r="DS48" s="587">
        <f>'Rent Roll'!$AE13*Index_운영!DS347/$C$1</f>
        <v>0</v>
      </c>
      <c r="DT48" s="587">
        <f>'Rent Roll'!$AE13*Index_운영!DT347/$C$1</f>
        <v>0</v>
      </c>
      <c r="DU48" s="587">
        <f>'Rent Roll'!$AE13*Index_운영!DU347/$C$1</f>
        <v>0</v>
      </c>
      <c r="DV48" s="587">
        <f>'Rent Roll'!$AE13*Index_운영!DV347/$C$1</f>
        <v>0</v>
      </c>
    </row>
    <row r="49" spans="1:126" s="64" customFormat="1" outlineLevel="1" x14ac:dyDescent="0.4">
      <c r="A49" s="724"/>
      <c r="B49" s="598"/>
      <c r="C49" s="607">
        <f>Index_운영!$B349</f>
        <v>0</v>
      </c>
      <c r="D49" s="608"/>
      <c r="E49" s="804" t="str">
        <f>Index_운영!$C348</f>
        <v>발생</v>
      </c>
      <c r="F49" s="586">
        <f>'Rent Roll'!$AE14*Index_운영!F348/$C$1</f>
        <v>0</v>
      </c>
      <c r="G49" s="587">
        <f>'Rent Roll'!$AE14*Index_운영!G348/$C$1</f>
        <v>31216</v>
      </c>
      <c r="H49" s="587">
        <f>'Rent Roll'!$AE14*Index_운영!H348/$C$1</f>
        <v>0</v>
      </c>
      <c r="I49" s="587">
        <f>'Rent Roll'!$AE14*Index_운영!I348/$C$1</f>
        <v>0</v>
      </c>
      <c r="J49" s="587">
        <f>'Rent Roll'!$AE14*Index_운영!J348/$C$1</f>
        <v>0</v>
      </c>
      <c r="K49" s="587">
        <f>'Rent Roll'!$AE14*Index_운영!K348/$C$1</f>
        <v>0</v>
      </c>
      <c r="L49" s="587">
        <f>'Rent Roll'!$AE14*Index_운영!L348/$C$1</f>
        <v>0</v>
      </c>
      <c r="M49" s="587">
        <f>'Rent Roll'!$AE14*Index_운영!M348/$C$1</f>
        <v>0</v>
      </c>
      <c r="N49" s="587">
        <f>'Rent Roll'!$AE14*Index_운영!N348/$C$1</f>
        <v>0</v>
      </c>
      <c r="O49" s="587">
        <f>'Rent Roll'!$AE14*Index_운영!O348/$C$1</f>
        <v>0</v>
      </c>
      <c r="P49" s="587">
        <f>'Rent Roll'!$AE14*Index_운영!P348/$C$1</f>
        <v>0</v>
      </c>
      <c r="Q49" s="587">
        <f>'Rent Roll'!$AE14*Index_운영!Q348/$C$1</f>
        <v>0</v>
      </c>
      <c r="R49" s="587">
        <f>'Rent Roll'!$AE14*Index_운영!R348/$C$1</f>
        <v>0</v>
      </c>
      <c r="S49" s="587">
        <f>'Rent Roll'!$AE14*Index_운영!S348/$C$1</f>
        <v>0</v>
      </c>
      <c r="T49" s="587">
        <f>'Rent Roll'!$AE14*Index_운영!T348/$C$1</f>
        <v>0</v>
      </c>
      <c r="U49" s="587">
        <f>'Rent Roll'!$AE14*Index_운영!U348/$C$1</f>
        <v>0</v>
      </c>
      <c r="V49" s="587">
        <f>'Rent Roll'!$AE14*Index_운영!V348/$C$1</f>
        <v>0</v>
      </c>
      <c r="W49" s="587">
        <f>'Rent Roll'!$AE14*Index_운영!W348/$C$1</f>
        <v>0</v>
      </c>
      <c r="X49" s="587">
        <f>'Rent Roll'!$AE14*Index_운영!X348/$C$1</f>
        <v>0</v>
      </c>
      <c r="Y49" s="587">
        <f>'Rent Roll'!$AE14*Index_운영!Y348/$C$1</f>
        <v>0</v>
      </c>
      <c r="Z49" s="587">
        <f>'Rent Roll'!$AE14*Index_운영!Z348/$C$1</f>
        <v>0</v>
      </c>
      <c r="AA49" s="587">
        <f>'Rent Roll'!$AE14*Index_운영!AA348/$C$1</f>
        <v>0</v>
      </c>
      <c r="AB49" s="587">
        <f>'Rent Roll'!$AE14*Index_운영!AB348/$C$1</f>
        <v>0</v>
      </c>
      <c r="AC49" s="587">
        <f>'Rent Roll'!$AE14*Index_운영!AC348/$C$1</f>
        <v>0</v>
      </c>
      <c r="AD49" s="587">
        <f>'Rent Roll'!$AE14*Index_운영!AD348/$C$1</f>
        <v>0</v>
      </c>
      <c r="AE49" s="587">
        <f>'Rent Roll'!$AE14*Index_운영!AE348/$C$1</f>
        <v>0</v>
      </c>
      <c r="AF49" s="587">
        <f>'Rent Roll'!$AE14*Index_운영!AF348/$C$1</f>
        <v>0</v>
      </c>
      <c r="AG49" s="587">
        <f>'Rent Roll'!$AE14*Index_운영!AG348/$C$1</f>
        <v>0</v>
      </c>
      <c r="AH49" s="587">
        <f>'Rent Roll'!$AE14*Index_운영!AH348/$C$1</f>
        <v>0</v>
      </c>
      <c r="AI49" s="587">
        <f>'Rent Roll'!$AE14*Index_운영!AI348/$C$1</f>
        <v>0</v>
      </c>
      <c r="AJ49" s="587">
        <f>'Rent Roll'!$AE14*Index_운영!AJ348/$C$1</f>
        <v>0</v>
      </c>
      <c r="AK49" s="587">
        <f>'Rent Roll'!$AE14*Index_운영!AK348/$C$1</f>
        <v>0</v>
      </c>
      <c r="AL49" s="587">
        <f>'Rent Roll'!$AE14*Index_운영!AL348/$C$1</f>
        <v>0</v>
      </c>
      <c r="AM49" s="587">
        <f>'Rent Roll'!$AE14*Index_운영!AM348/$C$1</f>
        <v>0</v>
      </c>
      <c r="AN49" s="587">
        <f>'Rent Roll'!$AE14*Index_운영!AN348/$C$1</f>
        <v>0</v>
      </c>
      <c r="AO49" s="587">
        <f>'Rent Roll'!$AE14*Index_운영!AO348/$C$1</f>
        <v>0</v>
      </c>
      <c r="AP49" s="587">
        <f>'Rent Roll'!$AE14*Index_운영!AP348/$C$1</f>
        <v>0</v>
      </c>
      <c r="AQ49" s="587">
        <f>'Rent Roll'!$AE14*Index_운영!AQ348/$C$1</f>
        <v>0</v>
      </c>
      <c r="AR49" s="587">
        <f>'Rent Roll'!$AE14*Index_운영!AR348/$C$1</f>
        <v>0</v>
      </c>
      <c r="AS49" s="587">
        <f>'Rent Roll'!$AE14*Index_운영!AS348/$C$1</f>
        <v>0</v>
      </c>
      <c r="AT49" s="587">
        <f>'Rent Roll'!$AE14*Index_운영!AT348/$C$1</f>
        <v>0</v>
      </c>
      <c r="AU49" s="587">
        <f>'Rent Roll'!$AE14*Index_운영!AU348/$C$1</f>
        <v>0</v>
      </c>
      <c r="AV49" s="587">
        <f>'Rent Roll'!$AE14*Index_운영!AV348/$C$1</f>
        <v>0</v>
      </c>
      <c r="AW49" s="587">
        <f>'Rent Roll'!$AE14*Index_운영!AW348/$C$1</f>
        <v>0</v>
      </c>
      <c r="AX49" s="587">
        <f>'Rent Roll'!$AE14*Index_운영!AX348/$C$1</f>
        <v>0</v>
      </c>
      <c r="AY49" s="587">
        <f>'Rent Roll'!$AE14*Index_운영!AY348/$C$1</f>
        <v>0</v>
      </c>
      <c r="AZ49" s="587">
        <f>'Rent Roll'!$AE14*Index_운영!AZ348/$C$1</f>
        <v>0</v>
      </c>
      <c r="BA49" s="587">
        <f>'Rent Roll'!$AE14*Index_운영!BA348/$C$1</f>
        <v>0</v>
      </c>
      <c r="BB49" s="587">
        <f>'Rent Roll'!$AE14*Index_운영!BB348/$C$1</f>
        <v>0</v>
      </c>
      <c r="BC49" s="587">
        <f>'Rent Roll'!$AE14*Index_운영!BC348/$C$1</f>
        <v>0</v>
      </c>
      <c r="BD49" s="587">
        <f>'Rent Roll'!$AE14*Index_운영!BD348/$C$1</f>
        <v>0</v>
      </c>
      <c r="BE49" s="587">
        <f>'Rent Roll'!$AE14*Index_운영!BE348/$C$1</f>
        <v>0</v>
      </c>
      <c r="BF49" s="587">
        <f>'Rent Roll'!$AE14*Index_운영!BF348/$C$1</f>
        <v>0</v>
      </c>
      <c r="BG49" s="587">
        <f>'Rent Roll'!$AE14*Index_운영!BG348/$C$1</f>
        <v>0</v>
      </c>
      <c r="BH49" s="587">
        <f>'Rent Roll'!$AE14*Index_운영!BH348/$C$1</f>
        <v>0</v>
      </c>
      <c r="BI49" s="587">
        <f>'Rent Roll'!$AE14*Index_운영!BI348/$C$1</f>
        <v>0</v>
      </c>
      <c r="BJ49" s="587">
        <f>'Rent Roll'!$AE14*Index_운영!BJ348/$C$1</f>
        <v>0</v>
      </c>
      <c r="BK49" s="587">
        <f>'Rent Roll'!$AE14*Index_운영!BK348/$C$1</f>
        <v>0</v>
      </c>
      <c r="BL49" s="587">
        <f>'Rent Roll'!$AE14*Index_운영!BL348/$C$1</f>
        <v>0</v>
      </c>
      <c r="BM49" s="587">
        <f>'Rent Roll'!$AE14*Index_운영!BM348/$C$1</f>
        <v>0</v>
      </c>
      <c r="BN49" s="587">
        <f>'Rent Roll'!$AE14*Index_운영!BN348/$C$1</f>
        <v>0</v>
      </c>
      <c r="BO49" s="587">
        <f>'Rent Roll'!$AE14*Index_운영!BO348/$C$1</f>
        <v>0</v>
      </c>
      <c r="BP49" s="587">
        <f>'Rent Roll'!$AE14*Index_운영!BP348/$C$1</f>
        <v>0</v>
      </c>
      <c r="BQ49" s="587">
        <f>'Rent Roll'!$AE14*Index_운영!BQ348/$C$1</f>
        <v>0</v>
      </c>
      <c r="BR49" s="587">
        <f>'Rent Roll'!$AE14*Index_운영!BR348/$C$1</f>
        <v>0</v>
      </c>
      <c r="BS49" s="587">
        <f>'Rent Roll'!$AE14*Index_운영!BS348/$C$1</f>
        <v>0</v>
      </c>
      <c r="BT49" s="587">
        <f>'Rent Roll'!$AE14*Index_운영!BT348/$C$1</f>
        <v>0</v>
      </c>
      <c r="BU49" s="587">
        <f>'Rent Roll'!$AE14*Index_운영!BU348/$C$1</f>
        <v>0</v>
      </c>
      <c r="BV49" s="587">
        <f>'Rent Roll'!$AE14*Index_운영!BV348/$C$1</f>
        <v>0</v>
      </c>
      <c r="BW49" s="587">
        <f>'Rent Roll'!$AE14*Index_운영!BW348/$C$1</f>
        <v>0</v>
      </c>
      <c r="BX49" s="587">
        <f>'Rent Roll'!$AE14*Index_운영!BX348/$C$1</f>
        <v>0</v>
      </c>
      <c r="BY49" s="587">
        <f>'Rent Roll'!$AE14*Index_운영!BY348/$C$1</f>
        <v>0</v>
      </c>
      <c r="BZ49" s="587">
        <f>'Rent Roll'!$AE14*Index_운영!BZ348/$C$1</f>
        <v>0</v>
      </c>
      <c r="CA49" s="587">
        <f>'Rent Roll'!$AE14*Index_운영!CA348/$C$1</f>
        <v>0</v>
      </c>
      <c r="CB49" s="587">
        <f>'Rent Roll'!$AE14*Index_운영!CB348/$C$1</f>
        <v>0</v>
      </c>
      <c r="CC49" s="587">
        <f>'Rent Roll'!$AE14*Index_운영!CC348/$C$1</f>
        <v>0</v>
      </c>
      <c r="CD49" s="587">
        <f>'Rent Roll'!$AE14*Index_운영!CD348/$C$1</f>
        <v>0</v>
      </c>
      <c r="CE49" s="587">
        <f>'Rent Roll'!$AE14*Index_운영!CE348/$C$1</f>
        <v>0</v>
      </c>
      <c r="CF49" s="587">
        <f>'Rent Roll'!$AE14*Index_운영!CF348/$C$1</f>
        <v>0</v>
      </c>
      <c r="CG49" s="587">
        <f>'Rent Roll'!$AE14*Index_운영!CG348/$C$1</f>
        <v>0</v>
      </c>
      <c r="CH49" s="587">
        <f>'Rent Roll'!$AE14*Index_운영!CH348/$C$1</f>
        <v>0</v>
      </c>
      <c r="CI49" s="587">
        <f>'Rent Roll'!$AE14*Index_운영!CI348/$C$1</f>
        <v>0</v>
      </c>
      <c r="CJ49" s="587">
        <f>'Rent Roll'!$AE14*Index_운영!CJ348/$C$1</f>
        <v>0</v>
      </c>
      <c r="CK49" s="587">
        <f>'Rent Roll'!$AE14*Index_운영!CK348/$C$1</f>
        <v>0</v>
      </c>
      <c r="CL49" s="587">
        <f>'Rent Roll'!$AE14*Index_운영!CL348/$C$1</f>
        <v>0</v>
      </c>
      <c r="CM49" s="587">
        <f>'Rent Roll'!$AE14*Index_운영!CM348/$C$1</f>
        <v>0</v>
      </c>
      <c r="CN49" s="587">
        <f>'Rent Roll'!$AE14*Index_운영!CN348/$C$1</f>
        <v>0</v>
      </c>
      <c r="CO49" s="587">
        <f>'Rent Roll'!$AE14*Index_운영!CO348/$C$1</f>
        <v>0</v>
      </c>
      <c r="CP49" s="587">
        <f>'Rent Roll'!$AE14*Index_운영!CP348/$C$1</f>
        <v>0</v>
      </c>
      <c r="CQ49" s="587">
        <f>'Rent Roll'!$AE14*Index_운영!CQ348/$C$1</f>
        <v>0</v>
      </c>
      <c r="CR49" s="587">
        <f>'Rent Roll'!$AE14*Index_운영!CR348/$C$1</f>
        <v>0</v>
      </c>
      <c r="CS49" s="587">
        <f>'Rent Roll'!$AE14*Index_운영!CS348/$C$1</f>
        <v>0</v>
      </c>
      <c r="CT49" s="587">
        <f>'Rent Roll'!$AE14*Index_운영!CT348/$C$1</f>
        <v>0</v>
      </c>
      <c r="CU49" s="587">
        <f>'Rent Roll'!$AE14*Index_운영!CU348/$C$1</f>
        <v>0</v>
      </c>
      <c r="CV49" s="587">
        <f>'Rent Roll'!$AE14*Index_운영!CV348/$C$1</f>
        <v>0</v>
      </c>
      <c r="CW49" s="587">
        <f>'Rent Roll'!$AE14*Index_운영!CW348/$C$1</f>
        <v>0</v>
      </c>
      <c r="CX49" s="587">
        <f>'Rent Roll'!$AE14*Index_운영!CX348/$C$1</f>
        <v>0</v>
      </c>
      <c r="CY49" s="587">
        <f>'Rent Roll'!$AE14*Index_운영!CY348/$C$1</f>
        <v>0</v>
      </c>
      <c r="CZ49" s="587">
        <f>'Rent Roll'!$AE14*Index_운영!CZ348/$C$1</f>
        <v>0</v>
      </c>
      <c r="DA49" s="587">
        <f>'Rent Roll'!$AE14*Index_운영!DA348/$C$1</f>
        <v>0</v>
      </c>
      <c r="DB49" s="587">
        <f>'Rent Roll'!$AE14*Index_운영!DB348/$C$1</f>
        <v>0</v>
      </c>
      <c r="DC49" s="587">
        <f>'Rent Roll'!$AE14*Index_운영!DC348/$C$1</f>
        <v>0</v>
      </c>
      <c r="DD49" s="587">
        <f>'Rent Roll'!$AE14*Index_운영!DD348/$C$1</f>
        <v>0</v>
      </c>
      <c r="DE49" s="587">
        <f>'Rent Roll'!$AE14*Index_운영!DE348/$C$1</f>
        <v>0</v>
      </c>
      <c r="DF49" s="587">
        <f>'Rent Roll'!$AE14*Index_운영!DF348/$C$1</f>
        <v>0</v>
      </c>
      <c r="DG49" s="587">
        <f>'Rent Roll'!$AE14*Index_운영!DG348/$C$1</f>
        <v>0</v>
      </c>
      <c r="DH49" s="587">
        <f>'Rent Roll'!$AE14*Index_운영!DH348/$C$1</f>
        <v>0</v>
      </c>
      <c r="DI49" s="587">
        <f>'Rent Roll'!$AE14*Index_운영!DI348/$C$1</f>
        <v>0</v>
      </c>
      <c r="DJ49" s="587">
        <f>'Rent Roll'!$AE14*Index_운영!DJ348/$C$1</f>
        <v>0</v>
      </c>
      <c r="DK49" s="587">
        <f>'Rent Roll'!$AE14*Index_운영!DK348/$C$1</f>
        <v>0</v>
      </c>
      <c r="DL49" s="587">
        <f>'Rent Roll'!$AE14*Index_운영!DL348/$C$1</f>
        <v>0</v>
      </c>
      <c r="DM49" s="587">
        <f>'Rent Roll'!$AE14*Index_운영!DM348/$C$1</f>
        <v>0</v>
      </c>
      <c r="DN49" s="587">
        <f>'Rent Roll'!$AE14*Index_운영!DN348/$C$1</f>
        <v>0</v>
      </c>
      <c r="DO49" s="587">
        <f>'Rent Roll'!$AE14*Index_운영!DO348/$C$1</f>
        <v>0</v>
      </c>
      <c r="DP49" s="587">
        <f>'Rent Roll'!$AE14*Index_운영!DP348/$C$1</f>
        <v>0</v>
      </c>
      <c r="DQ49" s="587">
        <f>'Rent Roll'!$AE14*Index_운영!DQ348/$C$1</f>
        <v>0</v>
      </c>
      <c r="DR49" s="587">
        <f>'Rent Roll'!$AE14*Index_운영!DR348/$C$1</f>
        <v>0</v>
      </c>
      <c r="DS49" s="587">
        <f>'Rent Roll'!$AE14*Index_운영!DS348/$C$1</f>
        <v>0</v>
      </c>
      <c r="DT49" s="587">
        <f>'Rent Roll'!$AE14*Index_운영!DT348/$C$1</f>
        <v>0</v>
      </c>
      <c r="DU49" s="587">
        <f>'Rent Roll'!$AE14*Index_운영!DU348/$C$1</f>
        <v>0</v>
      </c>
      <c r="DV49" s="587">
        <f>'Rent Roll'!$AE14*Index_운영!DV348/$C$1</f>
        <v>0</v>
      </c>
    </row>
    <row r="50" spans="1:126" s="64" customFormat="1" outlineLevel="1" x14ac:dyDescent="0.4">
      <c r="A50" s="724"/>
      <c r="B50" s="598"/>
      <c r="C50" s="607">
        <f>Index_운영!$B350</f>
        <v>0</v>
      </c>
      <c r="D50" s="608"/>
      <c r="E50" s="804" t="str">
        <f>Index_운영!$C349</f>
        <v>발생</v>
      </c>
      <c r="F50" s="586">
        <f>'Rent Roll'!$AE15*Index_운영!F349/$C$1</f>
        <v>0</v>
      </c>
      <c r="G50" s="587">
        <f>'Rent Roll'!$AE15*Index_운영!G349/$C$1</f>
        <v>0</v>
      </c>
      <c r="H50" s="587">
        <f>'Rent Roll'!$AE15*Index_운영!H349/$C$1</f>
        <v>0</v>
      </c>
      <c r="I50" s="587">
        <f>'Rent Roll'!$AE15*Index_운영!I349/$C$1</f>
        <v>0</v>
      </c>
      <c r="J50" s="587">
        <f>'Rent Roll'!$AE15*Index_운영!J349/$C$1</f>
        <v>0</v>
      </c>
      <c r="K50" s="587">
        <f>'Rent Roll'!$AE15*Index_운영!K349/$C$1</f>
        <v>0</v>
      </c>
      <c r="L50" s="587">
        <f>'Rent Roll'!$AE15*Index_운영!L349/$C$1</f>
        <v>0</v>
      </c>
      <c r="M50" s="587">
        <f>'Rent Roll'!$AE15*Index_운영!M349/$C$1</f>
        <v>0</v>
      </c>
      <c r="N50" s="587">
        <f>'Rent Roll'!$AE15*Index_운영!N349/$C$1</f>
        <v>0</v>
      </c>
      <c r="O50" s="587">
        <f>'Rent Roll'!$AE15*Index_운영!O349/$C$1</f>
        <v>0</v>
      </c>
      <c r="P50" s="587">
        <f>'Rent Roll'!$AE15*Index_운영!P349/$C$1</f>
        <v>0</v>
      </c>
      <c r="Q50" s="587">
        <f>'Rent Roll'!$AE15*Index_운영!Q349/$C$1</f>
        <v>0</v>
      </c>
      <c r="R50" s="587">
        <f>'Rent Roll'!$AE15*Index_운영!R349/$C$1</f>
        <v>0</v>
      </c>
      <c r="S50" s="587">
        <f>'Rent Roll'!$AE15*Index_운영!S349/$C$1</f>
        <v>0</v>
      </c>
      <c r="T50" s="587">
        <f>'Rent Roll'!$AE15*Index_운영!T349/$C$1</f>
        <v>0</v>
      </c>
      <c r="U50" s="587">
        <f>'Rent Roll'!$AE15*Index_운영!U349/$C$1</f>
        <v>0</v>
      </c>
      <c r="V50" s="587">
        <f>'Rent Roll'!$AE15*Index_운영!V349/$C$1</f>
        <v>0</v>
      </c>
      <c r="W50" s="587">
        <f>'Rent Roll'!$AE15*Index_운영!W349/$C$1</f>
        <v>0</v>
      </c>
      <c r="X50" s="587">
        <f>'Rent Roll'!$AE15*Index_운영!X349/$C$1</f>
        <v>0</v>
      </c>
      <c r="Y50" s="587">
        <f>'Rent Roll'!$AE15*Index_운영!Y349/$C$1</f>
        <v>0</v>
      </c>
      <c r="Z50" s="587">
        <f>'Rent Roll'!$AE15*Index_운영!Z349/$C$1</f>
        <v>0</v>
      </c>
      <c r="AA50" s="587">
        <f>'Rent Roll'!$AE15*Index_운영!AA349/$C$1</f>
        <v>0</v>
      </c>
      <c r="AB50" s="587">
        <f>'Rent Roll'!$AE15*Index_운영!AB349/$C$1</f>
        <v>0</v>
      </c>
      <c r="AC50" s="587">
        <f>'Rent Roll'!$AE15*Index_운영!AC349/$C$1</f>
        <v>0</v>
      </c>
      <c r="AD50" s="587">
        <f>'Rent Roll'!$AE15*Index_운영!AD349/$C$1</f>
        <v>0</v>
      </c>
      <c r="AE50" s="587">
        <f>'Rent Roll'!$AE15*Index_운영!AE349/$C$1</f>
        <v>0</v>
      </c>
      <c r="AF50" s="587">
        <f>'Rent Roll'!$AE15*Index_운영!AF349/$C$1</f>
        <v>0</v>
      </c>
      <c r="AG50" s="587">
        <f>'Rent Roll'!$AE15*Index_운영!AG349/$C$1</f>
        <v>0</v>
      </c>
      <c r="AH50" s="587">
        <f>'Rent Roll'!$AE15*Index_운영!AH349/$C$1</f>
        <v>0</v>
      </c>
      <c r="AI50" s="587">
        <f>'Rent Roll'!$AE15*Index_운영!AI349/$C$1</f>
        <v>0</v>
      </c>
      <c r="AJ50" s="587">
        <f>'Rent Roll'!$AE15*Index_운영!AJ349/$C$1</f>
        <v>0</v>
      </c>
      <c r="AK50" s="587">
        <f>'Rent Roll'!$AE15*Index_운영!AK349/$C$1</f>
        <v>0</v>
      </c>
      <c r="AL50" s="587">
        <f>'Rent Roll'!$AE15*Index_운영!AL349/$C$1</f>
        <v>0</v>
      </c>
      <c r="AM50" s="587">
        <f>'Rent Roll'!$AE15*Index_운영!AM349/$C$1</f>
        <v>0</v>
      </c>
      <c r="AN50" s="587">
        <f>'Rent Roll'!$AE15*Index_운영!AN349/$C$1</f>
        <v>0</v>
      </c>
      <c r="AO50" s="587">
        <f>'Rent Roll'!$AE15*Index_운영!AO349/$C$1</f>
        <v>0</v>
      </c>
      <c r="AP50" s="587">
        <f>'Rent Roll'!$AE15*Index_운영!AP349/$C$1</f>
        <v>0</v>
      </c>
      <c r="AQ50" s="587">
        <f>'Rent Roll'!$AE15*Index_운영!AQ349/$C$1</f>
        <v>0</v>
      </c>
      <c r="AR50" s="587">
        <f>'Rent Roll'!$AE15*Index_운영!AR349/$C$1</f>
        <v>0</v>
      </c>
      <c r="AS50" s="587">
        <f>'Rent Roll'!$AE15*Index_운영!AS349/$C$1</f>
        <v>0</v>
      </c>
      <c r="AT50" s="587">
        <f>'Rent Roll'!$AE15*Index_운영!AT349/$C$1</f>
        <v>0</v>
      </c>
      <c r="AU50" s="587">
        <f>'Rent Roll'!$AE15*Index_운영!AU349/$C$1</f>
        <v>0</v>
      </c>
      <c r="AV50" s="587">
        <f>'Rent Roll'!$AE15*Index_운영!AV349/$C$1</f>
        <v>0</v>
      </c>
      <c r="AW50" s="587">
        <f>'Rent Roll'!$AE15*Index_운영!AW349/$C$1</f>
        <v>0</v>
      </c>
      <c r="AX50" s="587">
        <f>'Rent Roll'!$AE15*Index_운영!AX349/$C$1</f>
        <v>0</v>
      </c>
      <c r="AY50" s="587">
        <f>'Rent Roll'!$AE15*Index_운영!AY349/$C$1</f>
        <v>0</v>
      </c>
      <c r="AZ50" s="587">
        <f>'Rent Roll'!$AE15*Index_운영!AZ349/$C$1</f>
        <v>0</v>
      </c>
      <c r="BA50" s="587">
        <f>'Rent Roll'!$AE15*Index_운영!BA349/$C$1</f>
        <v>0</v>
      </c>
      <c r="BB50" s="587">
        <f>'Rent Roll'!$AE15*Index_운영!BB349/$C$1</f>
        <v>0</v>
      </c>
      <c r="BC50" s="587">
        <f>'Rent Roll'!$AE15*Index_운영!BC349/$C$1</f>
        <v>0</v>
      </c>
      <c r="BD50" s="587">
        <f>'Rent Roll'!$AE15*Index_운영!BD349/$C$1</f>
        <v>0</v>
      </c>
      <c r="BE50" s="587">
        <f>'Rent Roll'!$AE15*Index_운영!BE349/$C$1</f>
        <v>0</v>
      </c>
      <c r="BF50" s="587">
        <f>'Rent Roll'!$AE15*Index_운영!BF349/$C$1</f>
        <v>0</v>
      </c>
      <c r="BG50" s="587">
        <f>'Rent Roll'!$AE15*Index_운영!BG349/$C$1</f>
        <v>0</v>
      </c>
      <c r="BH50" s="587">
        <f>'Rent Roll'!$AE15*Index_운영!BH349/$C$1</f>
        <v>0</v>
      </c>
      <c r="BI50" s="587">
        <f>'Rent Roll'!$AE15*Index_운영!BI349/$C$1</f>
        <v>0</v>
      </c>
      <c r="BJ50" s="587">
        <f>'Rent Roll'!$AE15*Index_운영!BJ349/$C$1</f>
        <v>0</v>
      </c>
      <c r="BK50" s="587">
        <f>'Rent Roll'!$AE15*Index_운영!BK349/$C$1</f>
        <v>0</v>
      </c>
      <c r="BL50" s="587">
        <f>'Rent Roll'!$AE15*Index_운영!BL349/$C$1</f>
        <v>0</v>
      </c>
      <c r="BM50" s="587">
        <f>'Rent Roll'!$AE15*Index_운영!BM349/$C$1</f>
        <v>0</v>
      </c>
      <c r="BN50" s="587">
        <f>'Rent Roll'!$AE15*Index_운영!BN349/$C$1</f>
        <v>0</v>
      </c>
      <c r="BO50" s="587">
        <f>'Rent Roll'!$AE15*Index_운영!BO349/$C$1</f>
        <v>0</v>
      </c>
      <c r="BP50" s="587">
        <f>'Rent Roll'!$AE15*Index_운영!BP349/$C$1</f>
        <v>0</v>
      </c>
      <c r="BQ50" s="587">
        <f>'Rent Roll'!$AE15*Index_운영!BQ349/$C$1</f>
        <v>0</v>
      </c>
      <c r="BR50" s="587">
        <f>'Rent Roll'!$AE15*Index_운영!BR349/$C$1</f>
        <v>0</v>
      </c>
      <c r="BS50" s="587">
        <f>'Rent Roll'!$AE15*Index_운영!BS349/$C$1</f>
        <v>0</v>
      </c>
      <c r="BT50" s="587">
        <f>'Rent Roll'!$AE15*Index_운영!BT349/$C$1</f>
        <v>0</v>
      </c>
      <c r="BU50" s="587">
        <f>'Rent Roll'!$AE15*Index_운영!BU349/$C$1</f>
        <v>0</v>
      </c>
      <c r="BV50" s="587">
        <f>'Rent Roll'!$AE15*Index_운영!BV349/$C$1</f>
        <v>0</v>
      </c>
      <c r="BW50" s="587">
        <f>'Rent Roll'!$AE15*Index_운영!BW349/$C$1</f>
        <v>0</v>
      </c>
      <c r="BX50" s="587">
        <f>'Rent Roll'!$AE15*Index_운영!BX349/$C$1</f>
        <v>0</v>
      </c>
      <c r="BY50" s="587">
        <f>'Rent Roll'!$AE15*Index_운영!BY349/$C$1</f>
        <v>0</v>
      </c>
      <c r="BZ50" s="587">
        <f>'Rent Roll'!$AE15*Index_운영!BZ349/$C$1</f>
        <v>0</v>
      </c>
      <c r="CA50" s="587">
        <f>'Rent Roll'!$AE15*Index_운영!CA349/$C$1</f>
        <v>0</v>
      </c>
      <c r="CB50" s="587">
        <f>'Rent Roll'!$AE15*Index_운영!CB349/$C$1</f>
        <v>0</v>
      </c>
      <c r="CC50" s="587">
        <f>'Rent Roll'!$AE15*Index_운영!CC349/$C$1</f>
        <v>0</v>
      </c>
      <c r="CD50" s="587">
        <f>'Rent Roll'!$AE15*Index_운영!CD349/$C$1</f>
        <v>0</v>
      </c>
      <c r="CE50" s="587">
        <f>'Rent Roll'!$AE15*Index_운영!CE349/$C$1</f>
        <v>0</v>
      </c>
      <c r="CF50" s="587">
        <f>'Rent Roll'!$AE15*Index_운영!CF349/$C$1</f>
        <v>0</v>
      </c>
      <c r="CG50" s="587">
        <f>'Rent Roll'!$AE15*Index_운영!CG349/$C$1</f>
        <v>0</v>
      </c>
      <c r="CH50" s="587">
        <f>'Rent Roll'!$AE15*Index_운영!CH349/$C$1</f>
        <v>0</v>
      </c>
      <c r="CI50" s="587">
        <f>'Rent Roll'!$AE15*Index_운영!CI349/$C$1</f>
        <v>0</v>
      </c>
      <c r="CJ50" s="587">
        <f>'Rent Roll'!$AE15*Index_운영!CJ349/$C$1</f>
        <v>0</v>
      </c>
      <c r="CK50" s="587">
        <f>'Rent Roll'!$AE15*Index_운영!CK349/$C$1</f>
        <v>0</v>
      </c>
      <c r="CL50" s="587">
        <f>'Rent Roll'!$AE15*Index_운영!CL349/$C$1</f>
        <v>0</v>
      </c>
      <c r="CM50" s="587">
        <f>'Rent Roll'!$AE15*Index_운영!CM349/$C$1</f>
        <v>0</v>
      </c>
      <c r="CN50" s="587">
        <f>'Rent Roll'!$AE15*Index_운영!CN349/$C$1</f>
        <v>0</v>
      </c>
      <c r="CO50" s="587">
        <f>'Rent Roll'!$AE15*Index_운영!CO349/$C$1</f>
        <v>0</v>
      </c>
      <c r="CP50" s="587">
        <f>'Rent Roll'!$AE15*Index_운영!CP349/$C$1</f>
        <v>0</v>
      </c>
      <c r="CQ50" s="587">
        <f>'Rent Roll'!$AE15*Index_운영!CQ349/$C$1</f>
        <v>0</v>
      </c>
      <c r="CR50" s="587">
        <f>'Rent Roll'!$AE15*Index_운영!CR349/$C$1</f>
        <v>0</v>
      </c>
      <c r="CS50" s="587">
        <f>'Rent Roll'!$AE15*Index_운영!CS349/$C$1</f>
        <v>0</v>
      </c>
      <c r="CT50" s="587">
        <f>'Rent Roll'!$AE15*Index_운영!CT349/$C$1</f>
        <v>0</v>
      </c>
      <c r="CU50" s="587">
        <f>'Rent Roll'!$AE15*Index_운영!CU349/$C$1</f>
        <v>0</v>
      </c>
      <c r="CV50" s="587">
        <f>'Rent Roll'!$AE15*Index_운영!CV349/$C$1</f>
        <v>0</v>
      </c>
      <c r="CW50" s="587">
        <f>'Rent Roll'!$AE15*Index_운영!CW349/$C$1</f>
        <v>0</v>
      </c>
      <c r="CX50" s="587">
        <f>'Rent Roll'!$AE15*Index_운영!CX349/$C$1</f>
        <v>0</v>
      </c>
      <c r="CY50" s="587">
        <f>'Rent Roll'!$AE15*Index_운영!CY349/$C$1</f>
        <v>0</v>
      </c>
      <c r="CZ50" s="587">
        <f>'Rent Roll'!$AE15*Index_운영!CZ349/$C$1</f>
        <v>0</v>
      </c>
      <c r="DA50" s="587">
        <f>'Rent Roll'!$AE15*Index_운영!DA349/$C$1</f>
        <v>0</v>
      </c>
      <c r="DB50" s="587">
        <f>'Rent Roll'!$AE15*Index_운영!DB349/$C$1</f>
        <v>0</v>
      </c>
      <c r="DC50" s="587">
        <f>'Rent Roll'!$AE15*Index_운영!DC349/$C$1</f>
        <v>0</v>
      </c>
      <c r="DD50" s="587">
        <f>'Rent Roll'!$AE15*Index_운영!DD349/$C$1</f>
        <v>0</v>
      </c>
      <c r="DE50" s="587">
        <f>'Rent Roll'!$AE15*Index_운영!DE349/$C$1</f>
        <v>0</v>
      </c>
      <c r="DF50" s="587">
        <f>'Rent Roll'!$AE15*Index_운영!DF349/$C$1</f>
        <v>0</v>
      </c>
      <c r="DG50" s="587">
        <f>'Rent Roll'!$AE15*Index_운영!DG349/$C$1</f>
        <v>0</v>
      </c>
      <c r="DH50" s="587">
        <f>'Rent Roll'!$AE15*Index_운영!DH349/$C$1</f>
        <v>0</v>
      </c>
      <c r="DI50" s="587">
        <f>'Rent Roll'!$AE15*Index_운영!DI349/$C$1</f>
        <v>0</v>
      </c>
      <c r="DJ50" s="587">
        <f>'Rent Roll'!$AE15*Index_운영!DJ349/$C$1</f>
        <v>0</v>
      </c>
      <c r="DK50" s="587">
        <f>'Rent Roll'!$AE15*Index_운영!DK349/$C$1</f>
        <v>0</v>
      </c>
      <c r="DL50" s="587">
        <f>'Rent Roll'!$AE15*Index_운영!DL349/$C$1</f>
        <v>0</v>
      </c>
      <c r="DM50" s="587">
        <f>'Rent Roll'!$AE15*Index_운영!DM349/$C$1</f>
        <v>0</v>
      </c>
      <c r="DN50" s="587">
        <f>'Rent Roll'!$AE15*Index_운영!DN349/$C$1</f>
        <v>0</v>
      </c>
      <c r="DO50" s="587">
        <f>'Rent Roll'!$AE15*Index_운영!DO349/$C$1</f>
        <v>0</v>
      </c>
      <c r="DP50" s="587">
        <f>'Rent Roll'!$AE15*Index_운영!DP349/$C$1</f>
        <v>0</v>
      </c>
      <c r="DQ50" s="587">
        <f>'Rent Roll'!$AE15*Index_운영!DQ349/$C$1</f>
        <v>0</v>
      </c>
      <c r="DR50" s="587">
        <f>'Rent Roll'!$AE15*Index_운영!DR349/$C$1</f>
        <v>0</v>
      </c>
      <c r="DS50" s="587">
        <f>'Rent Roll'!$AE15*Index_운영!DS349/$C$1</f>
        <v>0</v>
      </c>
      <c r="DT50" s="587">
        <f>'Rent Roll'!$AE15*Index_운영!DT349/$C$1</f>
        <v>0</v>
      </c>
      <c r="DU50" s="587">
        <f>'Rent Roll'!$AE15*Index_운영!DU349/$C$1</f>
        <v>0</v>
      </c>
      <c r="DV50" s="587">
        <f>'Rent Roll'!$AE15*Index_운영!DV349/$C$1</f>
        <v>0</v>
      </c>
    </row>
    <row r="51" spans="1:126" s="64" customFormat="1" outlineLevel="1" x14ac:dyDescent="0.4">
      <c r="A51" s="724"/>
      <c r="B51" s="598"/>
      <c r="C51" s="607">
        <f>Index_운영!$B351</f>
        <v>0</v>
      </c>
      <c r="D51" s="608"/>
      <c r="E51" s="804" t="str">
        <f>Index_운영!$C350</f>
        <v>발생</v>
      </c>
      <c r="F51" s="586">
        <f>'Rent Roll'!$AE16*Index_운영!F350/$C$1</f>
        <v>0</v>
      </c>
      <c r="G51" s="587">
        <f>'Rent Roll'!$AE16*Index_운영!G350/$C$1</f>
        <v>0</v>
      </c>
      <c r="H51" s="587">
        <f>'Rent Roll'!$AE16*Index_운영!H350/$C$1</f>
        <v>0</v>
      </c>
      <c r="I51" s="587">
        <f>'Rent Roll'!$AE16*Index_운영!I350/$C$1</f>
        <v>0</v>
      </c>
      <c r="J51" s="587">
        <f>'Rent Roll'!$AE16*Index_운영!J350/$C$1</f>
        <v>0</v>
      </c>
      <c r="K51" s="587">
        <f>'Rent Roll'!$AE16*Index_운영!K350/$C$1</f>
        <v>0</v>
      </c>
      <c r="L51" s="587">
        <f>'Rent Roll'!$AE16*Index_운영!L350/$C$1</f>
        <v>0</v>
      </c>
      <c r="M51" s="587">
        <f>'Rent Roll'!$AE16*Index_운영!M350/$C$1</f>
        <v>0</v>
      </c>
      <c r="N51" s="587">
        <f>'Rent Roll'!$AE16*Index_운영!N350/$C$1</f>
        <v>0</v>
      </c>
      <c r="O51" s="587">
        <f>'Rent Roll'!$AE16*Index_운영!O350/$C$1</f>
        <v>0</v>
      </c>
      <c r="P51" s="587">
        <f>'Rent Roll'!$AE16*Index_운영!P350/$C$1</f>
        <v>0</v>
      </c>
      <c r="Q51" s="587">
        <f>'Rent Roll'!$AE16*Index_운영!Q350/$C$1</f>
        <v>0</v>
      </c>
      <c r="R51" s="587">
        <f>'Rent Roll'!$AE16*Index_운영!R350/$C$1</f>
        <v>0</v>
      </c>
      <c r="S51" s="587">
        <f>'Rent Roll'!$AE16*Index_운영!S350/$C$1</f>
        <v>0</v>
      </c>
      <c r="T51" s="587">
        <f>'Rent Roll'!$AE16*Index_운영!T350/$C$1</f>
        <v>0</v>
      </c>
      <c r="U51" s="587">
        <f>'Rent Roll'!$AE16*Index_운영!U350/$C$1</f>
        <v>0</v>
      </c>
      <c r="V51" s="587">
        <f>'Rent Roll'!$AE16*Index_운영!V350/$C$1</f>
        <v>0</v>
      </c>
      <c r="W51" s="587">
        <f>'Rent Roll'!$AE16*Index_운영!W350/$C$1</f>
        <v>0</v>
      </c>
      <c r="X51" s="587">
        <f>'Rent Roll'!$AE16*Index_운영!X350/$C$1</f>
        <v>0</v>
      </c>
      <c r="Y51" s="587">
        <f>'Rent Roll'!$AE16*Index_운영!Y350/$C$1</f>
        <v>0</v>
      </c>
      <c r="Z51" s="587">
        <f>'Rent Roll'!$AE16*Index_운영!Z350/$C$1</f>
        <v>0</v>
      </c>
      <c r="AA51" s="587">
        <f>'Rent Roll'!$AE16*Index_운영!AA350/$C$1</f>
        <v>0</v>
      </c>
      <c r="AB51" s="587">
        <f>'Rent Roll'!$AE16*Index_운영!AB350/$C$1</f>
        <v>0</v>
      </c>
      <c r="AC51" s="587">
        <f>'Rent Roll'!$AE16*Index_운영!AC350/$C$1</f>
        <v>0</v>
      </c>
      <c r="AD51" s="587">
        <f>'Rent Roll'!$AE16*Index_운영!AD350/$C$1</f>
        <v>0</v>
      </c>
      <c r="AE51" s="587">
        <f>'Rent Roll'!$AE16*Index_운영!AE350/$C$1</f>
        <v>0</v>
      </c>
      <c r="AF51" s="587">
        <f>'Rent Roll'!$AE16*Index_운영!AF350/$C$1</f>
        <v>0</v>
      </c>
      <c r="AG51" s="587">
        <f>'Rent Roll'!$AE16*Index_운영!AG350/$C$1</f>
        <v>0</v>
      </c>
      <c r="AH51" s="587">
        <f>'Rent Roll'!$AE16*Index_운영!AH350/$C$1</f>
        <v>0</v>
      </c>
      <c r="AI51" s="587">
        <f>'Rent Roll'!$AE16*Index_운영!AI350/$C$1</f>
        <v>0</v>
      </c>
      <c r="AJ51" s="587">
        <f>'Rent Roll'!$AE16*Index_운영!AJ350/$C$1</f>
        <v>0</v>
      </c>
      <c r="AK51" s="587">
        <f>'Rent Roll'!$AE16*Index_운영!AK350/$C$1</f>
        <v>0</v>
      </c>
      <c r="AL51" s="587">
        <f>'Rent Roll'!$AE16*Index_운영!AL350/$C$1</f>
        <v>0</v>
      </c>
      <c r="AM51" s="587">
        <f>'Rent Roll'!$AE16*Index_운영!AM350/$C$1</f>
        <v>0</v>
      </c>
      <c r="AN51" s="587">
        <f>'Rent Roll'!$AE16*Index_운영!AN350/$C$1</f>
        <v>0</v>
      </c>
      <c r="AO51" s="587">
        <f>'Rent Roll'!$AE16*Index_운영!AO350/$C$1</f>
        <v>0</v>
      </c>
      <c r="AP51" s="587">
        <f>'Rent Roll'!$AE16*Index_운영!AP350/$C$1</f>
        <v>0</v>
      </c>
      <c r="AQ51" s="587">
        <f>'Rent Roll'!$AE16*Index_운영!AQ350/$C$1</f>
        <v>0</v>
      </c>
      <c r="AR51" s="587">
        <f>'Rent Roll'!$AE16*Index_운영!AR350/$C$1</f>
        <v>0</v>
      </c>
      <c r="AS51" s="587">
        <f>'Rent Roll'!$AE16*Index_운영!AS350/$C$1</f>
        <v>0</v>
      </c>
      <c r="AT51" s="587">
        <f>'Rent Roll'!$AE16*Index_운영!AT350/$C$1</f>
        <v>0</v>
      </c>
      <c r="AU51" s="587">
        <f>'Rent Roll'!$AE16*Index_운영!AU350/$C$1</f>
        <v>0</v>
      </c>
      <c r="AV51" s="587">
        <f>'Rent Roll'!$AE16*Index_운영!AV350/$C$1</f>
        <v>0</v>
      </c>
      <c r="AW51" s="587">
        <f>'Rent Roll'!$AE16*Index_운영!AW350/$C$1</f>
        <v>0</v>
      </c>
      <c r="AX51" s="587">
        <f>'Rent Roll'!$AE16*Index_운영!AX350/$C$1</f>
        <v>0</v>
      </c>
      <c r="AY51" s="587">
        <f>'Rent Roll'!$AE16*Index_운영!AY350/$C$1</f>
        <v>0</v>
      </c>
      <c r="AZ51" s="587">
        <f>'Rent Roll'!$AE16*Index_운영!AZ350/$C$1</f>
        <v>0</v>
      </c>
      <c r="BA51" s="587">
        <f>'Rent Roll'!$AE16*Index_운영!BA350/$C$1</f>
        <v>0</v>
      </c>
      <c r="BB51" s="587">
        <f>'Rent Roll'!$AE16*Index_운영!BB350/$C$1</f>
        <v>0</v>
      </c>
      <c r="BC51" s="587">
        <f>'Rent Roll'!$AE16*Index_운영!BC350/$C$1</f>
        <v>0</v>
      </c>
      <c r="BD51" s="587">
        <f>'Rent Roll'!$AE16*Index_운영!BD350/$C$1</f>
        <v>0</v>
      </c>
      <c r="BE51" s="587">
        <f>'Rent Roll'!$AE16*Index_운영!BE350/$C$1</f>
        <v>0</v>
      </c>
      <c r="BF51" s="587">
        <f>'Rent Roll'!$AE16*Index_운영!BF350/$C$1</f>
        <v>0</v>
      </c>
      <c r="BG51" s="587">
        <f>'Rent Roll'!$AE16*Index_운영!BG350/$C$1</f>
        <v>0</v>
      </c>
      <c r="BH51" s="587">
        <f>'Rent Roll'!$AE16*Index_운영!BH350/$C$1</f>
        <v>0</v>
      </c>
      <c r="BI51" s="587">
        <f>'Rent Roll'!$AE16*Index_운영!BI350/$C$1</f>
        <v>0</v>
      </c>
      <c r="BJ51" s="587">
        <f>'Rent Roll'!$AE16*Index_운영!BJ350/$C$1</f>
        <v>0</v>
      </c>
      <c r="BK51" s="587">
        <f>'Rent Roll'!$AE16*Index_운영!BK350/$C$1</f>
        <v>0</v>
      </c>
      <c r="BL51" s="587">
        <f>'Rent Roll'!$AE16*Index_운영!BL350/$C$1</f>
        <v>0</v>
      </c>
      <c r="BM51" s="587">
        <f>'Rent Roll'!$AE16*Index_운영!BM350/$C$1</f>
        <v>0</v>
      </c>
      <c r="BN51" s="587">
        <f>'Rent Roll'!$AE16*Index_운영!BN350/$C$1</f>
        <v>0</v>
      </c>
      <c r="BO51" s="587">
        <f>'Rent Roll'!$AE16*Index_운영!BO350/$C$1</f>
        <v>0</v>
      </c>
      <c r="BP51" s="587">
        <f>'Rent Roll'!$AE16*Index_운영!BP350/$C$1</f>
        <v>0</v>
      </c>
      <c r="BQ51" s="587">
        <f>'Rent Roll'!$AE16*Index_운영!BQ350/$C$1</f>
        <v>0</v>
      </c>
      <c r="BR51" s="587">
        <f>'Rent Roll'!$AE16*Index_운영!BR350/$C$1</f>
        <v>0</v>
      </c>
      <c r="BS51" s="587">
        <f>'Rent Roll'!$AE16*Index_운영!BS350/$C$1</f>
        <v>0</v>
      </c>
      <c r="BT51" s="587">
        <f>'Rent Roll'!$AE16*Index_운영!BT350/$C$1</f>
        <v>0</v>
      </c>
      <c r="BU51" s="587">
        <f>'Rent Roll'!$AE16*Index_운영!BU350/$C$1</f>
        <v>0</v>
      </c>
      <c r="BV51" s="587">
        <f>'Rent Roll'!$AE16*Index_운영!BV350/$C$1</f>
        <v>0</v>
      </c>
      <c r="BW51" s="587">
        <f>'Rent Roll'!$AE16*Index_운영!BW350/$C$1</f>
        <v>0</v>
      </c>
      <c r="BX51" s="587">
        <f>'Rent Roll'!$AE16*Index_운영!BX350/$C$1</f>
        <v>0</v>
      </c>
      <c r="BY51" s="587">
        <f>'Rent Roll'!$AE16*Index_운영!BY350/$C$1</f>
        <v>0</v>
      </c>
      <c r="BZ51" s="587">
        <f>'Rent Roll'!$AE16*Index_운영!BZ350/$C$1</f>
        <v>0</v>
      </c>
      <c r="CA51" s="587">
        <f>'Rent Roll'!$AE16*Index_운영!CA350/$C$1</f>
        <v>0</v>
      </c>
      <c r="CB51" s="587">
        <f>'Rent Roll'!$AE16*Index_운영!CB350/$C$1</f>
        <v>0</v>
      </c>
      <c r="CC51" s="587">
        <f>'Rent Roll'!$AE16*Index_운영!CC350/$C$1</f>
        <v>0</v>
      </c>
      <c r="CD51" s="587">
        <f>'Rent Roll'!$AE16*Index_운영!CD350/$C$1</f>
        <v>0</v>
      </c>
      <c r="CE51" s="587">
        <f>'Rent Roll'!$AE16*Index_운영!CE350/$C$1</f>
        <v>0</v>
      </c>
      <c r="CF51" s="587">
        <f>'Rent Roll'!$AE16*Index_운영!CF350/$C$1</f>
        <v>0</v>
      </c>
      <c r="CG51" s="587">
        <f>'Rent Roll'!$AE16*Index_운영!CG350/$C$1</f>
        <v>0</v>
      </c>
      <c r="CH51" s="587">
        <f>'Rent Roll'!$AE16*Index_운영!CH350/$C$1</f>
        <v>0</v>
      </c>
      <c r="CI51" s="587">
        <f>'Rent Roll'!$AE16*Index_운영!CI350/$C$1</f>
        <v>0</v>
      </c>
      <c r="CJ51" s="587">
        <f>'Rent Roll'!$AE16*Index_운영!CJ350/$C$1</f>
        <v>0</v>
      </c>
      <c r="CK51" s="587">
        <f>'Rent Roll'!$AE16*Index_운영!CK350/$C$1</f>
        <v>0</v>
      </c>
      <c r="CL51" s="587">
        <f>'Rent Roll'!$AE16*Index_운영!CL350/$C$1</f>
        <v>0</v>
      </c>
      <c r="CM51" s="587">
        <f>'Rent Roll'!$AE16*Index_운영!CM350/$C$1</f>
        <v>0</v>
      </c>
      <c r="CN51" s="587">
        <f>'Rent Roll'!$AE16*Index_운영!CN350/$C$1</f>
        <v>0</v>
      </c>
      <c r="CO51" s="587">
        <f>'Rent Roll'!$AE16*Index_운영!CO350/$C$1</f>
        <v>0</v>
      </c>
      <c r="CP51" s="587">
        <f>'Rent Roll'!$AE16*Index_운영!CP350/$C$1</f>
        <v>0</v>
      </c>
      <c r="CQ51" s="587">
        <f>'Rent Roll'!$AE16*Index_운영!CQ350/$C$1</f>
        <v>0</v>
      </c>
      <c r="CR51" s="587">
        <f>'Rent Roll'!$AE16*Index_운영!CR350/$C$1</f>
        <v>0</v>
      </c>
      <c r="CS51" s="587">
        <f>'Rent Roll'!$AE16*Index_운영!CS350/$C$1</f>
        <v>0</v>
      </c>
      <c r="CT51" s="587">
        <f>'Rent Roll'!$AE16*Index_운영!CT350/$C$1</f>
        <v>0</v>
      </c>
      <c r="CU51" s="587">
        <f>'Rent Roll'!$AE16*Index_운영!CU350/$C$1</f>
        <v>0</v>
      </c>
      <c r="CV51" s="587">
        <f>'Rent Roll'!$AE16*Index_운영!CV350/$C$1</f>
        <v>0</v>
      </c>
      <c r="CW51" s="587">
        <f>'Rent Roll'!$AE16*Index_운영!CW350/$C$1</f>
        <v>0</v>
      </c>
      <c r="CX51" s="587">
        <f>'Rent Roll'!$AE16*Index_운영!CX350/$C$1</f>
        <v>0</v>
      </c>
      <c r="CY51" s="587">
        <f>'Rent Roll'!$AE16*Index_운영!CY350/$C$1</f>
        <v>0</v>
      </c>
      <c r="CZ51" s="587">
        <f>'Rent Roll'!$AE16*Index_운영!CZ350/$C$1</f>
        <v>0</v>
      </c>
      <c r="DA51" s="587">
        <f>'Rent Roll'!$AE16*Index_운영!DA350/$C$1</f>
        <v>0</v>
      </c>
      <c r="DB51" s="587">
        <f>'Rent Roll'!$AE16*Index_운영!DB350/$C$1</f>
        <v>0</v>
      </c>
      <c r="DC51" s="587">
        <f>'Rent Roll'!$AE16*Index_운영!DC350/$C$1</f>
        <v>0</v>
      </c>
      <c r="DD51" s="587">
        <f>'Rent Roll'!$AE16*Index_운영!DD350/$C$1</f>
        <v>0</v>
      </c>
      <c r="DE51" s="587">
        <f>'Rent Roll'!$AE16*Index_운영!DE350/$C$1</f>
        <v>0</v>
      </c>
      <c r="DF51" s="587">
        <f>'Rent Roll'!$AE16*Index_운영!DF350/$C$1</f>
        <v>0</v>
      </c>
      <c r="DG51" s="587">
        <f>'Rent Roll'!$AE16*Index_운영!DG350/$C$1</f>
        <v>0</v>
      </c>
      <c r="DH51" s="587">
        <f>'Rent Roll'!$AE16*Index_운영!DH350/$C$1</f>
        <v>0</v>
      </c>
      <c r="DI51" s="587">
        <f>'Rent Roll'!$AE16*Index_운영!DI350/$C$1</f>
        <v>0</v>
      </c>
      <c r="DJ51" s="587">
        <f>'Rent Roll'!$AE16*Index_운영!DJ350/$C$1</f>
        <v>0</v>
      </c>
      <c r="DK51" s="587">
        <f>'Rent Roll'!$AE16*Index_운영!DK350/$C$1</f>
        <v>0</v>
      </c>
      <c r="DL51" s="587">
        <f>'Rent Roll'!$AE16*Index_운영!DL350/$C$1</f>
        <v>0</v>
      </c>
      <c r="DM51" s="587">
        <f>'Rent Roll'!$AE16*Index_운영!DM350/$C$1</f>
        <v>0</v>
      </c>
      <c r="DN51" s="587">
        <f>'Rent Roll'!$AE16*Index_운영!DN350/$C$1</f>
        <v>0</v>
      </c>
      <c r="DO51" s="587">
        <f>'Rent Roll'!$AE16*Index_운영!DO350/$C$1</f>
        <v>0</v>
      </c>
      <c r="DP51" s="587">
        <f>'Rent Roll'!$AE16*Index_운영!DP350/$C$1</f>
        <v>0</v>
      </c>
      <c r="DQ51" s="587">
        <f>'Rent Roll'!$AE16*Index_운영!DQ350/$C$1</f>
        <v>0</v>
      </c>
      <c r="DR51" s="587">
        <f>'Rent Roll'!$AE16*Index_운영!DR350/$C$1</f>
        <v>0</v>
      </c>
      <c r="DS51" s="587">
        <f>'Rent Roll'!$AE16*Index_운영!DS350/$C$1</f>
        <v>0</v>
      </c>
      <c r="DT51" s="587">
        <f>'Rent Roll'!$AE16*Index_운영!DT350/$C$1</f>
        <v>0</v>
      </c>
      <c r="DU51" s="587">
        <f>'Rent Roll'!$AE16*Index_운영!DU350/$C$1</f>
        <v>0</v>
      </c>
      <c r="DV51" s="587">
        <f>'Rent Roll'!$AE16*Index_운영!DV350/$C$1</f>
        <v>0</v>
      </c>
    </row>
    <row r="52" spans="1:126" s="64" customFormat="1" outlineLevel="1" x14ac:dyDescent="0.4">
      <c r="A52" s="724"/>
      <c r="B52" s="598"/>
      <c r="C52" s="607">
        <f>Index_운영!$B352</f>
        <v>0</v>
      </c>
      <c r="D52" s="608"/>
      <c r="E52" s="804" t="str">
        <f>Index_운영!$C351</f>
        <v>발생</v>
      </c>
      <c r="F52" s="586">
        <f>'Rent Roll'!$AE17*Index_운영!F351/$C$1</f>
        <v>0</v>
      </c>
      <c r="G52" s="587">
        <f>'Rent Roll'!$AE17*Index_운영!G351/$C$1</f>
        <v>0</v>
      </c>
      <c r="H52" s="587">
        <f>'Rent Roll'!$AE17*Index_운영!H351/$C$1</f>
        <v>0</v>
      </c>
      <c r="I52" s="587">
        <f>'Rent Roll'!$AE17*Index_운영!I351/$C$1</f>
        <v>0</v>
      </c>
      <c r="J52" s="587">
        <f>'Rent Roll'!$AE17*Index_운영!J351/$C$1</f>
        <v>0</v>
      </c>
      <c r="K52" s="587">
        <f>'Rent Roll'!$AE17*Index_운영!K351/$C$1</f>
        <v>0</v>
      </c>
      <c r="L52" s="587">
        <f>'Rent Roll'!$AE17*Index_운영!L351/$C$1</f>
        <v>0</v>
      </c>
      <c r="M52" s="587">
        <f>'Rent Roll'!$AE17*Index_운영!M351/$C$1</f>
        <v>0</v>
      </c>
      <c r="N52" s="587">
        <f>'Rent Roll'!$AE17*Index_운영!N351/$C$1</f>
        <v>0</v>
      </c>
      <c r="O52" s="587">
        <f>'Rent Roll'!$AE17*Index_운영!O351/$C$1</f>
        <v>0</v>
      </c>
      <c r="P52" s="587">
        <f>'Rent Roll'!$AE17*Index_운영!P351/$C$1</f>
        <v>0</v>
      </c>
      <c r="Q52" s="587">
        <f>'Rent Roll'!$AE17*Index_운영!Q351/$C$1</f>
        <v>0</v>
      </c>
      <c r="R52" s="587">
        <f>'Rent Roll'!$AE17*Index_운영!R351/$C$1</f>
        <v>0</v>
      </c>
      <c r="S52" s="587">
        <f>'Rent Roll'!$AE17*Index_운영!S351/$C$1</f>
        <v>0</v>
      </c>
      <c r="T52" s="587">
        <f>'Rent Roll'!$AE17*Index_운영!T351/$C$1</f>
        <v>0</v>
      </c>
      <c r="U52" s="587">
        <f>'Rent Roll'!$AE17*Index_운영!U351/$C$1</f>
        <v>0</v>
      </c>
      <c r="V52" s="587">
        <f>'Rent Roll'!$AE17*Index_운영!V351/$C$1</f>
        <v>0</v>
      </c>
      <c r="W52" s="587">
        <f>'Rent Roll'!$AE17*Index_운영!W351/$C$1</f>
        <v>0</v>
      </c>
      <c r="X52" s="587">
        <f>'Rent Roll'!$AE17*Index_운영!X351/$C$1</f>
        <v>0</v>
      </c>
      <c r="Y52" s="587">
        <f>'Rent Roll'!$AE17*Index_운영!Y351/$C$1</f>
        <v>0</v>
      </c>
      <c r="Z52" s="587">
        <f>'Rent Roll'!$AE17*Index_운영!Z351/$C$1</f>
        <v>0</v>
      </c>
      <c r="AA52" s="587">
        <f>'Rent Roll'!$AE17*Index_운영!AA351/$C$1</f>
        <v>0</v>
      </c>
      <c r="AB52" s="587">
        <f>'Rent Roll'!$AE17*Index_운영!AB351/$C$1</f>
        <v>0</v>
      </c>
      <c r="AC52" s="587">
        <f>'Rent Roll'!$AE17*Index_운영!AC351/$C$1</f>
        <v>0</v>
      </c>
      <c r="AD52" s="587">
        <f>'Rent Roll'!$AE17*Index_운영!AD351/$C$1</f>
        <v>0</v>
      </c>
      <c r="AE52" s="587">
        <f>'Rent Roll'!$AE17*Index_운영!AE351/$C$1</f>
        <v>0</v>
      </c>
      <c r="AF52" s="587">
        <f>'Rent Roll'!$AE17*Index_운영!AF351/$C$1</f>
        <v>0</v>
      </c>
      <c r="AG52" s="587">
        <f>'Rent Roll'!$AE17*Index_운영!AG351/$C$1</f>
        <v>0</v>
      </c>
      <c r="AH52" s="587">
        <f>'Rent Roll'!$AE17*Index_운영!AH351/$C$1</f>
        <v>0</v>
      </c>
      <c r="AI52" s="587">
        <f>'Rent Roll'!$AE17*Index_운영!AI351/$C$1</f>
        <v>0</v>
      </c>
      <c r="AJ52" s="587">
        <f>'Rent Roll'!$AE17*Index_운영!AJ351/$C$1</f>
        <v>0</v>
      </c>
      <c r="AK52" s="587">
        <f>'Rent Roll'!$AE17*Index_운영!AK351/$C$1</f>
        <v>0</v>
      </c>
      <c r="AL52" s="587">
        <f>'Rent Roll'!$AE17*Index_운영!AL351/$C$1</f>
        <v>0</v>
      </c>
      <c r="AM52" s="587">
        <f>'Rent Roll'!$AE17*Index_운영!AM351/$C$1</f>
        <v>0</v>
      </c>
      <c r="AN52" s="587">
        <f>'Rent Roll'!$AE17*Index_운영!AN351/$C$1</f>
        <v>0</v>
      </c>
      <c r="AO52" s="587">
        <f>'Rent Roll'!$AE17*Index_운영!AO351/$C$1</f>
        <v>0</v>
      </c>
      <c r="AP52" s="587">
        <f>'Rent Roll'!$AE17*Index_운영!AP351/$C$1</f>
        <v>0</v>
      </c>
      <c r="AQ52" s="587">
        <f>'Rent Roll'!$AE17*Index_운영!AQ351/$C$1</f>
        <v>0</v>
      </c>
      <c r="AR52" s="587">
        <f>'Rent Roll'!$AE17*Index_운영!AR351/$C$1</f>
        <v>0</v>
      </c>
      <c r="AS52" s="587">
        <f>'Rent Roll'!$AE17*Index_운영!AS351/$C$1</f>
        <v>0</v>
      </c>
      <c r="AT52" s="587">
        <f>'Rent Roll'!$AE17*Index_운영!AT351/$C$1</f>
        <v>0</v>
      </c>
      <c r="AU52" s="587">
        <f>'Rent Roll'!$AE17*Index_운영!AU351/$C$1</f>
        <v>0</v>
      </c>
      <c r="AV52" s="587">
        <f>'Rent Roll'!$AE17*Index_운영!AV351/$C$1</f>
        <v>0</v>
      </c>
      <c r="AW52" s="587">
        <f>'Rent Roll'!$AE17*Index_운영!AW351/$C$1</f>
        <v>0</v>
      </c>
      <c r="AX52" s="587">
        <f>'Rent Roll'!$AE17*Index_운영!AX351/$C$1</f>
        <v>0</v>
      </c>
      <c r="AY52" s="587">
        <f>'Rent Roll'!$AE17*Index_운영!AY351/$C$1</f>
        <v>0</v>
      </c>
      <c r="AZ52" s="587">
        <f>'Rent Roll'!$AE17*Index_운영!AZ351/$C$1</f>
        <v>0</v>
      </c>
      <c r="BA52" s="587">
        <f>'Rent Roll'!$AE17*Index_운영!BA351/$C$1</f>
        <v>0</v>
      </c>
      <c r="BB52" s="587">
        <f>'Rent Roll'!$AE17*Index_운영!BB351/$C$1</f>
        <v>0</v>
      </c>
      <c r="BC52" s="587">
        <f>'Rent Roll'!$AE17*Index_운영!BC351/$C$1</f>
        <v>0</v>
      </c>
      <c r="BD52" s="587">
        <f>'Rent Roll'!$AE17*Index_운영!BD351/$C$1</f>
        <v>0</v>
      </c>
      <c r="BE52" s="587">
        <f>'Rent Roll'!$AE17*Index_운영!BE351/$C$1</f>
        <v>0</v>
      </c>
      <c r="BF52" s="587">
        <f>'Rent Roll'!$AE17*Index_운영!BF351/$C$1</f>
        <v>0</v>
      </c>
      <c r="BG52" s="587">
        <f>'Rent Roll'!$AE17*Index_운영!BG351/$C$1</f>
        <v>0</v>
      </c>
      <c r="BH52" s="587">
        <f>'Rent Roll'!$AE17*Index_운영!BH351/$C$1</f>
        <v>0</v>
      </c>
      <c r="BI52" s="587">
        <f>'Rent Roll'!$AE17*Index_운영!BI351/$C$1</f>
        <v>0</v>
      </c>
      <c r="BJ52" s="587">
        <f>'Rent Roll'!$AE17*Index_운영!BJ351/$C$1</f>
        <v>0</v>
      </c>
      <c r="BK52" s="587">
        <f>'Rent Roll'!$AE17*Index_운영!BK351/$C$1</f>
        <v>0</v>
      </c>
      <c r="BL52" s="587">
        <f>'Rent Roll'!$AE17*Index_운영!BL351/$C$1</f>
        <v>0</v>
      </c>
      <c r="BM52" s="587">
        <f>'Rent Roll'!$AE17*Index_운영!BM351/$C$1</f>
        <v>0</v>
      </c>
      <c r="BN52" s="587">
        <f>'Rent Roll'!$AE17*Index_운영!BN351/$C$1</f>
        <v>0</v>
      </c>
      <c r="BO52" s="587">
        <f>'Rent Roll'!$AE17*Index_운영!BO351/$C$1</f>
        <v>0</v>
      </c>
      <c r="BP52" s="587">
        <f>'Rent Roll'!$AE17*Index_운영!BP351/$C$1</f>
        <v>0</v>
      </c>
      <c r="BQ52" s="587">
        <f>'Rent Roll'!$AE17*Index_운영!BQ351/$C$1</f>
        <v>0</v>
      </c>
      <c r="BR52" s="587">
        <f>'Rent Roll'!$AE17*Index_운영!BR351/$C$1</f>
        <v>0</v>
      </c>
      <c r="BS52" s="587">
        <f>'Rent Roll'!$AE17*Index_운영!BS351/$C$1</f>
        <v>0</v>
      </c>
      <c r="BT52" s="587">
        <f>'Rent Roll'!$AE17*Index_운영!BT351/$C$1</f>
        <v>0</v>
      </c>
      <c r="BU52" s="587">
        <f>'Rent Roll'!$AE17*Index_운영!BU351/$C$1</f>
        <v>0</v>
      </c>
      <c r="BV52" s="587">
        <f>'Rent Roll'!$AE17*Index_운영!BV351/$C$1</f>
        <v>0</v>
      </c>
      <c r="BW52" s="587">
        <f>'Rent Roll'!$AE17*Index_운영!BW351/$C$1</f>
        <v>0</v>
      </c>
      <c r="BX52" s="587">
        <f>'Rent Roll'!$AE17*Index_운영!BX351/$C$1</f>
        <v>0</v>
      </c>
      <c r="BY52" s="587">
        <f>'Rent Roll'!$AE17*Index_운영!BY351/$C$1</f>
        <v>0</v>
      </c>
      <c r="BZ52" s="587">
        <f>'Rent Roll'!$AE17*Index_운영!BZ351/$C$1</f>
        <v>0</v>
      </c>
      <c r="CA52" s="587">
        <f>'Rent Roll'!$AE17*Index_운영!CA351/$C$1</f>
        <v>0</v>
      </c>
      <c r="CB52" s="587">
        <f>'Rent Roll'!$AE17*Index_운영!CB351/$C$1</f>
        <v>0</v>
      </c>
      <c r="CC52" s="587">
        <f>'Rent Roll'!$AE17*Index_운영!CC351/$C$1</f>
        <v>0</v>
      </c>
      <c r="CD52" s="587">
        <f>'Rent Roll'!$AE17*Index_운영!CD351/$C$1</f>
        <v>0</v>
      </c>
      <c r="CE52" s="587">
        <f>'Rent Roll'!$AE17*Index_운영!CE351/$C$1</f>
        <v>0</v>
      </c>
      <c r="CF52" s="587">
        <f>'Rent Roll'!$AE17*Index_운영!CF351/$C$1</f>
        <v>0</v>
      </c>
      <c r="CG52" s="587">
        <f>'Rent Roll'!$AE17*Index_운영!CG351/$C$1</f>
        <v>0</v>
      </c>
      <c r="CH52" s="587">
        <f>'Rent Roll'!$AE17*Index_운영!CH351/$C$1</f>
        <v>0</v>
      </c>
      <c r="CI52" s="587">
        <f>'Rent Roll'!$AE17*Index_운영!CI351/$C$1</f>
        <v>0</v>
      </c>
      <c r="CJ52" s="587">
        <f>'Rent Roll'!$AE17*Index_운영!CJ351/$C$1</f>
        <v>0</v>
      </c>
      <c r="CK52" s="587">
        <f>'Rent Roll'!$AE17*Index_운영!CK351/$C$1</f>
        <v>0</v>
      </c>
      <c r="CL52" s="587">
        <f>'Rent Roll'!$AE17*Index_운영!CL351/$C$1</f>
        <v>0</v>
      </c>
      <c r="CM52" s="587">
        <f>'Rent Roll'!$AE17*Index_운영!CM351/$C$1</f>
        <v>0</v>
      </c>
      <c r="CN52" s="587">
        <f>'Rent Roll'!$AE17*Index_운영!CN351/$C$1</f>
        <v>0</v>
      </c>
      <c r="CO52" s="587">
        <f>'Rent Roll'!$AE17*Index_운영!CO351/$C$1</f>
        <v>0</v>
      </c>
      <c r="CP52" s="587">
        <f>'Rent Roll'!$AE17*Index_운영!CP351/$C$1</f>
        <v>0</v>
      </c>
      <c r="CQ52" s="587">
        <f>'Rent Roll'!$AE17*Index_운영!CQ351/$C$1</f>
        <v>0</v>
      </c>
      <c r="CR52" s="587">
        <f>'Rent Roll'!$AE17*Index_운영!CR351/$C$1</f>
        <v>0</v>
      </c>
      <c r="CS52" s="587">
        <f>'Rent Roll'!$AE17*Index_운영!CS351/$C$1</f>
        <v>0</v>
      </c>
      <c r="CT52" s="587">
        <f>'Rent Roll'!$AE17*Index_운영!CT351/$C$1</f>
        <v>0</v>
      </c>
      <c r="CU52" s="587">
        <f>'Rent Roll'!$AE17*Index_운영!CU351/$C$1</f>
        <v>0</v>
      </c>
      <c r="CV52" s="587">
        <f>'Rent Roll'!$AE17*Index_운영!CV351/$C$1</f>
        <v>0</v>
      </c>
      <c r="CW52" s="587">
        <f>'Rent Roll'!$AE17*Index_운영!CW351/$C$1</f>
        <v>0</v>
      </c>
      <c r="CX52" s="587">
        <f>'Rent Roll'!$AE17*Index_운영!CX351/$C$1</f>
        <v>0</v>
      </c>
      <c r="CY52" s="587">
        <f>'Rent Roll'!$AE17*Index_운영!CY351/$C$1</f>
        <v>0</v>
      </c>
      <c r="CZ52" s="587">
        <f>'Rent Roll'!$AE17*Index_운영!CZ351/$C$1</f>
        <v>0</v>
      </c>
      <c r="DA52" s="587">
        <f>'Rent Roll'!$AE17*Index_운영!DA351/$C$1</f>
        <v>0</v>
      </c>
      <c r="DB52" s="587">
        <f>'Rent Roll'!$AE17*Index_운영!DB351/$C$1</f>
        <v>0</v>
      </c>
      <c r="DC52" s="587">
        <f>'Rent Roll'!$AE17*Index_운영!DC351/$C$1</f>
        <v>0</v>
      </c>
      <c r="DD52" s="587">
        <f>'Rent Roll'!$AE17*Index_운영!DD351/$C$1</f>
        <v>0</v>
      </c>
      <c r="DE52" s="587">
        <f>'Rent Roll'!$AE17*Index_운영!DE351/$C$1</f>
        <v>0</v>
      </c>
      <c r="DF52" s="587">
        <f>'Rent Roll'!$AE17*Index_운영!DF351/$C$1</f>
        <v>0</v>
      </c>
      <c r="DG52" s="587">
        <f>'Rent Roll'!$AE17*Index_운영!DG351/$C$1</f>
        <v>0</v>
      </c>
      <c r="DH52" s="587">
        <f>'Rent Roll'!$AE17*Index_운영!DH351/$C$1</f>
        <v>0</v>
      </c>
      <c r="DI52" s="587">
        <f>'Rent Roll'!$AE17*Index_운영!DI351/$C$1</f>
        <v>0</v>
      </c>
      <c r="DJ52" s="587">
        <f>'Rent Roll'!$AE17*Index_운영!DJ351/$C$1</f>
        <v>0</v>
      </c>
      <c r="DK52" s="587">
        <f>'Rent Roll'!$AE17*Index_운영!DK351/$C$1</f>
        <v>0</v>
      </c>
      <c r="DL52" s="587">
        <f>'Rent Roll'!$AE17*Index_운영!DL351/$C$1</f>
        <v>0</v>
      </c>
      <c r="DM52" s="587">
        <f>'Rent Roll'!$AE17*Index_운영!DM351/$C$1</f>
        <v>0</v>
      </c>
      <c r="DN52" s="587">
        <f>'Rent Roll'!$AE17*Index_운영!DN351/$C$1</f>
        <v>0</v>
      </c>
      <c r="DO52" s="587">
        <f>'Rent Roll'!$AE17*Index_운영!DO351/$C$1</f>
        <v>0</v>
      </c>
      <c r="DP52" s="587">
        <f>'Rent Roll'!$AE17*Index_운영!DP351/$C$1</f>
        <v>0</v>
      </c>
      <c r="DQ52" s="587">
        <f>'Rent Roll'!$AE17*Index_운영!DQ351/$C$1</f>
        <v>0</v>
      </c>
      <c r="DR52" s="587">
        <f>'Rent Roll'!$AE17*Index_운영!DR351/$C$1</f>
        <v>0</v>
      </c>
      <c r="DS52" s="587">
        <f>'Rent Roll'!$AE17*Index_운영!DS351/$C$1</f>
        <v>0</v>
      </c>
      <c r="DT52" s="587">
        <f>'Rent Roll'!$AE17*Index_운영!DT351/$C$1</f>
        <v>0</v>
      </c>
      <c r="DU52" s="587">
        <f>'Rent Roll'!$AE17*Index_운영!DU351/$C$1</f>
        <v>0</v>
      </c>
      <c r="DV52" s="587">
        <f>'Rent Roll'!$AE17*Index_운영!DV351/$C$1</f>
        <v>0</v>
      </c>
    </row>
    <row r="53" spans="1:126" s="64" customFormat="1" outlineLevel="1" x14ac:dyDescent="0.4">
      <c r="A53" s="724"/>
      <c r="B53" s="598"/>
      <c r="C53" s="607">
        <f>Index_운영!$B353</f>
        <v>0</v>
      </c>
      <c r="D53" s="608"/>
      <c r="E53" s="804" t="str">
        <f>Index_운영!$C352</f>
        <v>발생</v>
      </c>
      <c r="F53" s="586">
        <f>'Rent Roll'!$AE18*Index_운영!F352/$C$1</f>
        <v>0</v>
      </c>
      <c r="G53" s="587">
        <f>'Rent Roll'!$AE18*Index_운영!G352/$C$1</f>
        <v>0</v>
      </c>
      <c r="H53" s="587">
        <f>'Rent Roll'!$AE18*Index_운영!H352/$C$1</f>
        <v>0</v>
      </c>
      <c r="I53" s="587">
        <f>'Rent Roll'!$AE18*Index_운영!I352/$C$1</f>
        <v>0</v>
      </c>
      <c r="J53" s="587">
        <f>'Rent Roll'!$AE18*Index_운영!J352/$C$1</f>
        <v>0</v>
      </c>
      <c r="K53" s="587">
        <f>'Rent Roll'!$AE18*Index_운영!K352/$C$1</f>
        <v>0</v>
      </c>
      <c r="L53" s="587">
        <f>'Rent Roll'!$AE18*Index_운영!L352/$C$1</f>
        <v>0</v>
      </c>
      <c r="M53" s="587">
        <f>'Rent Roll'!$AE18*Index_운영!M352/$C$1</f>
        <v>0</v>
      </c>
      <c r="N53" s="587">
        <f>'Rent Roll'!$AE18*Index_운영!N352/$C$1</f>
        <v>0</v>
      </c>
      <c r="O53" s="587">
        <f>'Rent Roll'!$AE18*Index_운영!O352/$C$1</f>
        <v>0</v>
      </c>
      <c r="P53" s="587">
        <f>'Rent Roll'!$AE18*Index_운영!P352/$C$1</f>
        <v>0</v>
      </c>
      <c r="Q53" s="587">
        <f>'Rent Roll'!$AE18*Index_운영!Q352/$C$1</f>
        <v>0</v>
      </c>
      <c r="R53" s="587">
        <f>'Rent Roll'!$AE18*Index_운영!R352/$C$1</f>
        <v>0</v>
      </c>
      <c r="S53" s="587">
        <f>'Rent Roll'!$AE18*Index_운영!S352/$C$1</f>
        <v>0</v>
      </c>
      <c r="T53" s="587">
        <f>'Rent Roll'!$AE18*Index_운영!T352/$C$1</f>
        <v>0</v>
      </c>
      <c r="U53" s="587">
        <f>'Rent Roll'!$AE18*Index_운영!U352/$C$1</f>
        <v>0</v>
      </c>
      <c r="V53" s="587">
        <f>'Rent Roll'!$AE18*Index_운영!V352/$C$1</f>
        <v>0</v>
      </c>
      <c r="W53" s="587">
        <f>'Rent Roll'!$AE18*Index_운영!W352/$C$1</f>
        <v>0</v>
      </c>
      <c r="X53" s="587">
        <f>'Rent Roll'!$AE18*Index_운영!X352/$C$1</f>
        <v>0</v>
      </c>
      <c r="Y53" s="587">
        <f>'Rent Roll'!$AE18*Index_운영!Y352/$C$1</f>
        <v>0</v>
      </c>
      <c r="Z53" s="587">
        <f>'Rent Roll'!$AE18*Index_운영!Z352/$C$1</f>
        <v>0</v>
      </c>
      <c r="AA53" s="587">
        <f>'Rent Roll'!$AE18*Index_운영!AA352/$C$1</f>
        <v>0</v>
      </c>
      <c r="AB53" s="587">
        <f>'Rent Roll'!$AE18*Index_운영!AB352/$C$1</f>
        <v>0</v>
      </c>
      <c r="AC53" s="587">
        <f>'Rent Roll'!$AE18*Index_운영!AC352/$C$1</f>
        <v>0</v>
      </c>
      <c r="AD53" s="587">
        <f>'Rent Roll'!$AE18*Index_운영!AD352/$C$1</f>
        <v>0</v>
      </c>
      <c r="AE53" s="587">
        <f>'Rent Roll'!$AE18*Index_운영!AE352/$C$1</f>
        <v>0</v>
      </c>
      <c r="AF53" s="587">
        <f>'Rent Roll'!$AE18*Index_운영!AF352/$C$1</f>
        <v>0</v>
      </c>
      <c r="AG53" s="587">
        <f>'Rent Roll'!$AE18*Index_운영!AG352/$C$1</f>
        <v>0</v>
      </c>
      <c r="AH53" s="587">
        <f>'Rent Roll'!$AE18*Index_운영!AH352/$C$1</f>
        <v>0</v>
      </c>
      <c r="AI53" s="587">
        <f>'Rent Roll'!$AE18*Index_운영!AI352/$C$1</f>
        <v>0</v>
      </c>
      <c r="AJ53" s="587">
        <f>'Rent Roll'!$AE18*Index_운영!AJ352/$C$1</f>
        <v>0</v>
      </c>
      <c r="AK53" s="587">
        <f>'Rent Roll'!$AE18*Index_운영!AK352/$C$1</f>
        <v>0</v>
      </c>
      <c r="AL53" s="587">
        <f>'Rent Roll'!$AE18*Index_운영!AL352/$C$1</f>
        <v>0</v>
      </c>
      <c r="AM53" s="587">
        <f>'Rent Roll'!$AE18*Index_운영!AM352/$C$1</f>
        <v>0</v>
      </c>
      <c r="AN53" s="587">
        <f>'Rent Roll'!$AE18*Index_운영!AN352/$C$1</f>
        <v>0</v>
      </c>
      <c r="AO53" s="587">
        <f>'Rent Roll'!$AE18*Index_운영!AO352/$C$1</f>
        <v>0</v>
      </c>
      <c r="AP53" s="587">
        <f>'Rent Roll'!$AE18*Index_운영!AP352/$C$1</f>
        <v>0</v>
      </c>
      <c r="AQ53" s="587">
        <f>'Rent Roll'!$AE18*Index_운영!AQ352/$C$1</f>
        <v>0</v>
      </c>
      <c r="AR53" s="587">
        <f>'Rent Roll'!$AE18*Index_운영!AR352/$C$1</f>
        <v>0</v>
      </c>
      <c r="AS53" s="587">
        <f>'Rent Roll'!$AE18*Index_운영!AS352/$C$1</f>
        <v>0</v>
      </c>
      <c r="AT53" s="587">
        <f>'Rent Roll'!$AE18*Index_운영!AT352/$C$1</f>
        <v>0</v>
      </c>
      <c r="AU53" s="587">
        <f>'Rent Roll'!$AE18*Index_운영!AU352/$C$1</f>
        <v>0</v>
      </c>
      <c r="AV53" s="587">
        <f>'Rent Roll'!$AE18*Index_운영!AV352/$C$1</f>
        <v>0</v>
      </c>
      <c r="AW53" s="587">
        <f>'Rent Roll'!$AE18*Index_운영!AW352/$C$1</f>
        <v>0</v>
      </c>
      <c r="AX53" s="587">
        <f>'Rent Roll'!$AE18*Index_운영!AX352/$C$1</f>
        <v>0</v>
      </c>
      <c r="AY53" s="587">
        <f>'Rent Roll'!$AE18*Index_운영!AY352/$C$1</f>
        <v>0</v>
      </c>
      <c r="AZ53" s="587">
        <f>'Rent Roll'!$AE18*Index_운영!AZ352/$C$1</f>
        <v>0</v>
      </c>
      <c r="BA53" s="587">
        <f>'Rent Roll'!$AE18*Index_운영!BA352/$C$1</f>
        <v>0</v>
      </c>
      <c r="BB53" s="587">
        <f>'Rent Roll'!$AE18*Index_운영!BB352/$C$1</f>
        <v>0</v>
      </c>
      <c r="BC53" s="587">
        <f>'Rent Roll'!$AE18*Index_운영!BC352/$C$1</f>
        <v>0</v>
      </c>
      <c r="BD53" s="587">
        <f>'Rent Roll'!$AE18*Index_운영!BD352/$C$1</f>
        <v>0</v>
      </c>
      <c r="BE53" s="587">
        <f>'Rent Roll'!$AE18*Index_운영!BE352/$C$1</f>
        <v>0</v>
      </c>
      <c r="BF53" s="587">
        <f>'Rent Roll'!$AE18*Index_운영!BF352/$C$1</f>
        <v>0</v>
      </c>
      <c r="BG53" s="587">
        <f>'Rent Roll'!$AE18*Index_운영!BG352/$C$1</f>
        <v>0</v>
      </c>
      <c r="BH53" s="587">
        <f>'Rent Roll'!$AE18*Index_운영!BH352/$C$1</f>
        <v>0</v>
      </c>
      <c r="BI53" s="587">
        <f>'Rent Roll'!$AE18*Index_운영!BI352/$C$1</f>
        <v>0</v>
      </c>
      <c r="BJ53" s="587">
        <f>'Rent Roll'!$AE18*Index_운영!BJ352/$C$1</f>
        <v>0</v>
      </c>
      <c r="BK53" s="587">
        <f>'Rent Roll'!$AE18*Index_운영!BK352/$C$1</f>
        <v>0</v>
      </c>
      <c r="BL53" s="587">
        <f>'Rent Roll'!$AE18*Index_운영!BL352/$C$1</f>
        <v>0</v>
      </c>
      <c r="BM53" s="587">
        <f>'Rent Roll'!$AE18*Index_운영!BM352/$C$1</f>
        <v>0</v>
      </c>
      <c r="BN53" s="587">
        <f>'Rent Roll'!$AE18*Index_운영!BN352/$C$1</f>
        <v>0</v>
      </c>
      <c r="BO53" s="587">
        <f>'Rent Roll'!$AE18*Index_운영!BO352/$C$1</f>
        <v>0</v>
      </c>
      <c r="BP53" s="587">
        <f>'Rent Roll'!$AE18*Index_운영!BP352/$C$1</f>
        <v>0</v>
      </c>
      <c r="BQ53" s="587">
        <f>'Rent Roll'!$AE18*Index_운영!BQ352/$C$1</f>
        <v>0</v>
      </c>
      <c r="BR53" s="587">
        <f>'Rent Roll'!$AE18*Index_운영!BR352/$C$1</f>
        <v>0</v>
      </c>
      <c r="BS53" s="587">
        <f>'Rent Roll'!$AE18*Index_운영!BS352/$C$1</f>
        <v>0</v>
      </c>
      <c r="BT53" s="587">
        <f>'Rent Roll'!$AE18*Index_운영!BT352/$C$1</f>
        <v>0</v>
      </c>
      <c r="BU53" s="587">
        <f>'Rent Roll'!$AE18*Index_운영!BU352/$C$1</f>
        <v>0</v>
      </c>
      <c r="BV53" s="587">
        <f>'Rent Roll'!$AE18*Index_운영!BV352/$C$1</f>
        <v>0</v>
      </c>
      <c r="BW53" s="587">
        <f>'Rent Roll'!$AE18*Index_운영!BW352/$C$1</f>
        <v>0</v>
      </c>
      <c r="BX53" s="587">
        <f>'Rent Roll'!$AE18*Index_운영!BX352/$C$1</f>
        <v>0</v>
      </c>
      <c r="BY53" s="587">
        <f>'Rent Roll'!$AE18*Index_운영!BY352/$C$1</f>
        <v>0</v>
      </c>
      <c r="BZ53" s="587">
        <f>'Rent Roll'!$AE18*Index_운영!BZ352/$C$1</f>
        <v>0</v>
      </c>
      <c r="CA53" s="587">
        <f>'Rent Roll'!$AE18*Index_운영!CA352/$C$1</f>
        <v>0</v>
      </c>
      <c r="CB53" s="587">
        <f>'Rent Roll'!$AE18*Index_운영!CB352/$C$1</f>
        <v>0</v>
      </c>
      <c r="CC53" s="587">
        <f>'Rent Roll'!$AE18*Index_운영!CC352/$C$1</f>
        <v>0</v>
      </c>
      <c r="CD53" s="587">
        <f>'Rent Roll'!$AE18*Index_운영!CD352/$C$1</f>
        <v>0</v>
      </c>
      <c r="CE53" s="587">
        <f>'Rent Roll'!$AE18*Index_운영!CE352/$C$1</f>
        <v>0</v>
      </c>
      <c r="CF53" s="587">
        <f>'Rent Roll'!$AE18*Index_운영!CF352/$C$1</f>
        <v>0</v>
      </c>
      <c r="CG53" s="587">
        <f>'Rent Roll'!$AE18*Index_운영!CG352/$C$1</f>
        <v>0</v>
      </c>
      <c r="CH53" s="587">
        <f>'Rent Roll'!$AE18*Index_운영!CH352/$C$1</f>
        <v>0</v>
      </c>
      <c r="CI53" s="587">
        <f>'Rent Roll'!$AE18*Index_운영!CI352/$C$1</f>
        <v>0</v>
      </c>
      <c r="CJ53" s="587">
        <f>'Rent Roll'!$AE18*Index_운영!CJ352/$C$1</f>
        <v>0</v>
      </c>
      <c r="CK53" s="587">
        <f>'Rent Roll'!$AE18*Index_운영!CK352/$C$1</f>
        <v>0</v>
      </c>
      <c r="CL53" s="587">
        <f>'Rent Roll'!$AE18*Index_운영!CL352/$C$1</f>
        <v>0</v>
      </c>
      <c r="CM53" s="587">
        <f>'Rent Roll'!$AE18*Index_운영!CM352/$C$1</f>
        <v>0</v>
      </c>
      <c r="CN53" s="587">
        <f>'Rent Roll'!$AE18*Index_운영!CN352/$C$1</f>
        <v>0</v>
      </c>
      <c r="CO53" s="587">
        <f>'Rent Roll'!$AE18*Index_운영!CO352/$C$1</f>
        <v>0</v>
      </c>
      <c r="CP53" s="587">
        <f>'Rent Roll'!$AE18*Index_운영!CP352/$C$1</f>
        <v>0</v>
      </c>
      <c r="CQ53" s="587">
        <f>'Rent Roll'!$AE18*Index_운영!CQ352/$C$1</f>
        <v>0</v>
      </c>
      <c r="CR53" s="587">
        <f>'Rent Roll'!$AE18*Index_운영!CR352/$C$1</f>
        <v>0</v>
      </c>
      <c r="CS53" s="587">
        <f>'Rent Roll'!$AE18*Index_운영!CS352/$C$1</f>
        <v>0</v>
      </c>
      <c r="CT53" s="587">
        <f>'Rent Roll'!$AE18*Index_운영!CT352/$C$1</f>
        <v>0</v>
      </c>
      <c r="CU53" s="587">
        <f>'Rent Roll'!$AE18*Index_운영!CU352/$C$1</f>
        <v>0</v>
      </c>
      <c r="CV53" s="587">
        <f>'Rent Roll'!$AE18*Index_운영!CV352/$C$1</f>
        <v>0</v>
      </c>
      <c r="CW53" s="587">
        <f>'Rent Roll'!$AE18*Index_운영!CW352/$C$1</f>
        <v>0</v>
      </c>
      <c r="CX53" s="587">
        <f>'Rent Roll'!$AE18*Index_운영!CX352/$C$1</f>
        <v>0</v>
      </c>
      <c r="CY53" s="587">
        <f>'Rent Roll'!$AE18*Index_운영!CY352/$C$1</f>
        <v>0</v>
      </c>
      <c r="CZ53" s="587">
        <f>'Rent Roll'!$AE18*Index_운영!CZ352/$C$1</f>
        <v>0</v>
      </c>
      <c r="DA53" s="587">
        <f>'Rent Roll'!$AE18*Index_운영!DA352/$C$1</f>
        <v>0</v>
      </c>
      <c r="DB53" s="587">
        <f>'Rent Roll'!$AE18*Index_운영!DB352/$C$1</f>
        <v>0</v>
      </c>
      <c r="DC53" s="587">
        <f>'Rent Roll'!$AE18*Index_운영!DC352/$C$1</f>
        <v>0</v>
      </c>
      <c r="DD53" s="587">
        <f>'Rent Roll'!$AE18*Index_운영!DD352/$C$1</f>
        <v>0</v>
      </c>
      <c r="DE53" s="587">
        <f>'Rent Roll'!$AE18*Index_운영!DE352/$C$1</f>
        <v>0</v>
      </c>
      <c r="DF53" s="587">
        <f>'Rent Roll'!$AE18*Index_운영!DF352/$C$1</f>
        <v>0</v>
      </c>
      <c r="DG53" s="587">
        <f>'Rent Roll'!$AE18*Index_운영!DG352/$C$1</f>
        <v>0</v>
      </c>
      <c r="DH53" s="587">
        <f>'Rent Roll'!$AE18*Index_운영!DH352/$C$1</f>
        <v>0</v>
      </c>
      <c r="DI53" s="587">
        <f>'Rent Roll'!$AE18*Index_운영!DI352/$C$1</f>
        <v>0</v>
      </c>
      <c r="DJ53" s="587">
        <f>'Rent Roll'!$AE18*Index_운영!DJ352/$C$1</f>
        <v>0</v>
      </c>
      <c r="DK53" s="587">
        <f>'Rent Roll'!$AE18*Index_운영!DK352/$C$1</f>
        <v>0</v>
      </c>
      <c r="DL53" s="587">
        <f>'Rent Roll'!$AE18*Index_운영!DL352/$C$1</f>
        <v>0</v>
      </c>
      <c r="DM53" s="587">
        <f>'Rent Roll'!$AE18*Index_운영!DM352/$C$1</f>
        <v>0</v>
      </c>
      <c r="DN53" s="587">
        <f>'Rent Roll'!$AE18*Index_운영!DN352/$C$1</f>
        <v>0</v>
      </c>
      <c r="DO53" s="587">
        <f>'Rent Roll'!$AE18*Index_운영!DO352/$C$1</f>
        <v>0</v>
      </c>
      <c r="DP53" s="587">
        <f>'Rent Roll'!$AE18*Index_운영!DP352/$C$1</f>
        <v>0</v>
      </c>
      <c r="DQ53" s="587">
        <f>'Rent Roll'!$AE18*Index_운영!DQ352/$C$1</f>
        <v>0</v>
      </c>
      <c r="DR53" s="587">
        <f>'Rent Roll'!$AE18*Index_운영!DR352/$C$1</f>
        <v>0</v>
      </c>
      <c r="DS53" s="587">
        <f>'Rent Roll'!$AE18*Index_운영!DS352/$C$1</f>
        <v>0</v>
      </c>
      <c r="DT53" s="587">
        <f>'Rent Roll'!$AE18*Index_운영!DT352/$C$1</f>
        <v>0</v>
      </c>
      <c r="DU53" s="587">
        <f>'Rent Roll'!$AE18*Index_운영!DU352/$C$1</f>
        <v>0</v>
      </c>
      <c r="DV53" s="587">
        <f>'Rent Roll'!$AE18*Index_운영!DV352/$C$1</f>
        <v>0</v>
      </c>
    </row>
    <row r="54" spans="1:126" s="64" customFormat="1" outlineLevel="1" x14ac:dyDescent="0.4">
      <c r="A54" s="724"/>
      <c r="B54" s="598"/>
      <c r="C54" s="607">
        <f>Index_운영!$B354</f>
        <v>0</v>
      </c>
      <c r="D54" s="608"/>
      <c r="E54" s="804" t="str">
        <f>Index_운영!$C353</f>
        <v>발생</v>
      </c>
      <c r="F54" s="586">
        <f>'Rent Roll'!$AE19*Index_운영!F353/$C$1</f>
        <v>0</v>
      </c>
      <c r="G54" s="587">
        <f>'Rent Roll'!$AE19*Index_운영!G353/$C$1</f>
        <v>0</v>
      </c>
      <c r="H54" s="587">
        <f>'Rent Roll'!$AE19*Index_운영!H353/$C$1</f>
        <v>0</v>
      </c>
      <c r="I54" s="587">
        <f>'Rent Roll'!$AE19*Index_운영!I353/$C$1</f>
        <v>0</v>
      </c>
      <c r="J54" s="587">
        <f>'Rent Roll'!$AE19*Index_운영!J353/$C$1</f>
        <v>0</v>
      </c>
      <c r="K54" s="587">
        <f>'Rent Roll'!$AE19*Index_운영!K353/$C$1</f>
        <v>0</v>
      </c>
      <c r="L54" s="587">
        <f>'Rent Roll'!$AE19*Index_운영!L353/$C$1</f>
        <v>0</v>
      </c>
      <c r="M54" s="587">
        <f>'Rent Roll'!$AE19*Index_운영!M353/$C$1</f>
        <v>0</v>
      </c>
      <c r="N54" s="587">
        <f>'Rent Roll'!$AE19*Index_운영!N353/$C$1</f>
        <v>0</v>
      </c>
      <c r="O54" s="587">
        <f>'Rent Roll'!$AE19*Index_운영!O353/$C$1</f>
        <v>0</v>
      </c>
      <c r="P54" s="587">
        <f>'Rent Roll'!$AE19*Index_운영!P353/$C$1</f>
        <v>0</v>
      </c>
      <c r="Q54" s="587">
        <f>'Rent Roll'!$AE19*Index_운영!Q353/$C$1</f>
        <v>0</v>
      </c>
      <c r="R54" s="587">
        <f>'Rent Roll'!$AE19*Index_운영!R353/$C$1</f>
        <v>0</v>
      </c>
      <c r="S54" s="587">
        <f>'Rent Roll'!$AE19*Index_운영!S353/$C$1</f>
        <v>0</v>
      </c>
      <c r="T54" s="587">
        <f>'Rent Roll'!$AE19*Index_운영!T353/$C$1</f>
        <v>0</v>
      </c>
      <c r="U54" s="587">
        <f>'Rent Roll'!$AE19*Index_운영!U353/$C$1</f>
        <v>0</v>
      </c>
      <c r="V54" s="587">
        <f>'Rent Roll'!$AE19*Index_운영!V353/$C$1</f>
        <v>0</v>
      </c>
      <c r="W54" s="587">
        <f>'Rent Roll'!$AE19*Index_운영!W353/$C$1</f>
        <v>0</v>
      </c>
      <c r="X54" s="587">
        <f>'Rent Roll'!$AE19*Index_운영!X353/$C$1</f>
        <v>0</v>
      </c>
      <c r="Y54" s="587">
        <f>'Rent Roll'!$AE19*Index_운영!Y353/$C$1</f>
        <v>0</v>
      </c>
      <c r="Z54" s="587">
        <f>'Rent Roll'!$AE19*Index_운영!Z353/$C$1</f>
        <v>0</v>
      </c>
      <c r="AA54" s="587">
        <f>'Rent Roll'!$AE19*Index_운영!AA353/$C$1</f>
        <v>0</v>
      </c>
      <c r="AB54" s="587">
        <f>'Rent Roll'!$AE19*Index_운영!AB353/$C$1</f>
        <v>0</v>
      </c>
      <c r="AC54" s="587">
        <f>'Rent Roll'!$AE19*Index_운영!AC353/$C$1</f>
        <v>0</v>
      </c>
      <c r="AD54" s="587">
        <f>'Rent Roll'!$AE19*Index_운영!AD353/$C$1</f>
        <v>0</v>
      </c>
      <c r="AE54" s="587">
        <f>'Rent Roll'!$AE19*Index_운영!AE353/$C$1</f>
        <v>0</v>
      </c>
      <c r="AF54" s="587">
        <f>'Rent Roll'!$AE19*Index_운영!AF353/$C$1</f>
        <v>0</v>
      </c>
      <c r="AG54" s="587">
        <f>'Rent Roll'!$AE19*Index_운영!AG353/$C$1</f>
        <v>0</v>
      </c>
      <c r="AH54" s="587">
        <f>'Rent Roll'!$AE19*Index_운영!AH353/$C$1</f>
        <v>0</v>
      </c>
      <c r="AI54" s="587">
        <f>'Rent Roll'!$AE19*Index_운영!AI353/$C$1</f>
        <v>0</v>
      </c>
      <c r="AJ54" s="587">
        <f>'Rent Roll'!$AE19*Index_운영!AJ353/$C$1</f>
        <v>0</v>
      </c>
      <c r="AK54" s="587">
        <f>'Rent Roll'!$AE19*Index_운영!AK353/$C$1</f>
        <v>0</v>
      </c>
      <c r="AL54" s="587">
        <f>'Rent Roll'!$AE19*Index_운영!AL353/$C$1</f>
        <v>0</v>
      </c>
      <c r="AM54" s="587">
        <f>'Rent Roll'!$AE19*Index_운영!AM353/$C$1</f>
        <v>0</v>
      </c>
      <c r="AN54" s="587">
        <f>'Rent Roll'!$AE19*Index_운영!AN353/$C$1</f>
        <v>0</v>
      </c>
      <c r="AO54" s="587">
        <f>'Rent Roll'!$AE19*Index_운영!AO353/$C$1</f>
        <v>0</v>
      </c>
      <c r="AP54" s="587">
        <f>'Rent Roll'!$AE19*Index_운영!AP353/$C$1</f>
        <v>0</v>
      </c>
      <c r="AQ54" s="587">
        <f>'Rent Roll'!$AE19*Index_운영!AQ353/$C$1</f>
        <v>0</v>
      </c>
      <c r="AR54" s="587">
        <f>'Rent Roll'!$AE19*Index_운영!AR353/$C$1</f>
        <v>0</v>
      </c>
      <c r="AS54" s="587">
        <f>'Rent Roll'!$AE19*Index_운영!AS353/$C$1</f>
        <v>0</v>
      </c>
      <c r="AT54" s="587">
        <f>'Rent Roll'!$AE19*Index_운영!AT353/$C$1</f>
        <v>0</v>
      </c>
      <c r="AU54" s="587">
        <f>'Rent Roll'!$AE19*Index_운영!AU353/$C$1</f>
        <v>0</v>
      </c>
      <c r="AV54" s="587">
        <f>'Rent Roll'!$AE19*Index_운영!AV353/$C$1</f>
        <v>0</v>
      </c>
      <c r="AW54" s="587">
        <f>'Rent Roll'!$AE19*Index_운영!AW353/$C$1</f>
        <v>0</v>
      </c>
      <c r="AX54" s="587">
        <f>'Rent Roll'!$AE19*Index_운영!AX353/$C$1</f>
        <v>0</v>
      </c>
      <c r="AY54" s="587">
        <f>'Rent Roll'!$AE19*Index_운영!AY353/$C$1</f>
        <v>0</v>
      </c>
      <c r="AZ54" s="587">
        <f>'Rent Roll'!$AE19*Index_운영!AZ353/$C$1</f>
        <v>0</v>
      </c>
      <c r="BA54" s="587">
        <f>'Rent Roll'!$AE19*Index_운영!BA353/$C$1</f>
        <v>0</v>
      </c>
      <c r="BB54" s="587">
        <f>'Rent Roll'!$AE19*Index_운영!BB353/$C$1</f>
        <v>0</v>
      </c>
      <c r="BC54" s="587">
        <f>'Rent Roll'!$AE19*Index_운영!BC353/$C$1</f>
        <v>0</v>
      </c>
      <c r="BD54" s="587">
        <f>'Rent Roll'!$AE19*Index_운영!BD353/$C$1</f>
        <v>0</v>
      </c>
      <c r="BE54" s="587">
        <f>'Rent Roll'!$AE19*Index_운영!BE353/$C$1</f>
        <v>0</v>
      </c>
      <c r="BF54" s="587">
        <f>'Rent Roll'!$AE19*Index_운영!BF353/$C$1</f>
        <v>0</v>
      </c>
      <c r="BG54" s="587">
        <f>'Rent Roll'!$AE19*Index_운영!BG353/$C$1</f>
        <v>0</v>
      </c>
      <c r="BH54" s="587">
        <f>'Rent Roll'!$AE19*Index_운영!BH353/$C$1</f>
        <v>0</v>
      </c>
      <c r="BI54" s="587">
        <f>'Rent Roll'!$AE19*Index_운영!BI353/$C$1</f>
        <v>0</v>
      </c>
      <c r="BJ54" s="587">
        <f>'Rent Roll'!$AE19*Index_운영!BJ353/$C$1</f>
        <v>0</v>
      </c>
      <c r="BK54" s="587">
        <f>'Rent Roll'!$AE19*Index_운영!BK353/$C$1</f>
        <v>0</v>
      </c>
      <c r="BL54" s="587">
        <f>'Rent Roll'!$AE19*Index_운영!BL353/$C$1</f>
        <v>0</v>
      </c>
      <c r="BM54" s="587">
        <f>'Rent Roll'!$AE19*Index_운영!BM353/$C$1</f>
        <v>0</v>
      </c>
      <c r="BN54" s="587">
        <f>'Rent Roll'!$AE19*Index_운영!BN353/$C$1</f>
        <v>0</v>
      </c>
      <c r="BO54" s="587">
        <f>'Rent Roll'!$AE19*Index_운영!BO353/$C$1</f>
        <v>0</v>
      </c>
      <c r="BP54" s="587">
        <f>'Rent Roll'!$AE19*Index_운영!BP353/$C$1</f>
        <v>0</v>
      </c>
      <c r="BQ54" s="587">
        <f>'Rent Roll'!$AE19*Index_운영!BQ353/$C$1</f>
        <v>0</v>
      </c>
      <c r="BR54" s="587">
        <f>'Rent Roll'!$AE19*Index_운영!BR353/$C$1</f>
        <v>0</v>
      </c>
      <c r="BS54" s="587">
        <f>'Rent Roll'!$AE19*Index_운영!BS353/$C$1</f>
        <v>0</v>
      </c>
      <c r="BT54" s="587">
        <f>'Rent Roll'!$AE19*Index_운영!BT353/$C$1</f>
        <v>0</v>
      </c>
      <c r="BU54" s="587">
        <f>'Rent Roll'!$AE19*Index_운영!BU353/$C$1</f>
        <v>0</v>
      </c>
      <c r="BV54" s="587">
        <f>'Rent Roll'!$AE19*Index_운영!BV353/$C$1</f>
        <v>0</v>
      </c>
      <c r="BW54" s="587">
        <f>'Rent Roll'!$AE19*Index_운영!BW353/$C$1</f>
        <v>0</v>
      </c>
      <c r="BX54" s="587">
        <f>'Rent Roll'!$AE19*Index_운영!BX353/$C$1</f>
        <v>0</v>
      </c>
      <c r="BY54" s="587">
        <f>'Rent Roll'!$AE19*Index_운영!BY353/$C$1</f>
        <v>0</v>
      </c>
      <c r="BZ54" s="587">
        <f>'Rent Roll'!$AE19*Index_운영!BZ353/$C$1</f>
        <v>0</v>
      </c>
      <c r="CA54" s="587">
        <f>'Rent Roll'!$AE19*Index_운영!CA353/$C$1</f>
        <v>0</v>
      </c>
      <c r="CB54" s="587">
        <f>'Rent Roll'!$AE19*Index_운영!CB353/$C$1</f>
        <v>0</v>
      </c>
      <c r="CC54" s="587">
        <f>'Rent Roll'!$AE19*Index_운영!CC353/$C$1</f>
        <v>0</v>
      </c>
      <c r="CD54" s="587">
        <f>'Rent Roll'!$AE19*Index_운영!CD353/$C$1</f>
        <v>0</v>
      </c>
      <c r="CE54" s="587">
        <f>'Rent Roll'!$AE19*Index_운영!CE353/$C$1</f>
        <v>0</v>
      </c>
      <c r="CF54" s="587">
        <f>'Rent Roll'!$AE19*Index_운영!CF353/$C$1</f>
        <v>0</v>
      </c>
      <c r="CG54" s="587">
        <f>'Rent Roll'!$AE19*Index_운영!CG353/$C$1</f>
        <v>0</v>
      </c>
      <c r="CH54" s="587">
        <f>'Rent Roll'!$AE19*Index_운영!CH353/$C$1</f>
        <v>0</v>
      </c>
      <c r="CI54" s="587">
        <f>'Rent Roll'!$AE19*Index_운영!CI353/$C$1</f>
        <v>0</v>
      </c>
      <c r="CJ54" s="587">
        <f>'Rent Roll'!$AE19*Index_운영!CJ353/$C$1</f>
        <v>0</v>
      </c>
      <c r="CK54" s="587">
        <f>'Rent Roll'!$AE19*Index_운영!CK353/$C$1</f>
        <v>0</v>
      </c>
      <c r="CL54" s="587">
        <f>'Rent Roll'!$AE19*Index_운영!CL353/$C$1</f>
        <v>0</v>
      </c>
      <c r="CM54" s="587">
        <f>'Rent Roll'!$AE19*Index_운영!CM353/$C$1</f>
        <v>0</v>
      </c>
      <c r="CN54" s="587">
        <f>'Rent Roll'!$AE19*Index_운영!CN353/$C$1</f>
        <v>0</v>
      </c>
      <c r="CO54" s="587">
        <f>'Rent Roll'!$AE19*Index_운영!CO353/$C$1</f>
        <v>0</v>
      </c>
      <c r="CP54" s="587">
        <f>'Rent Roll'!$AE19*Index_운영!CP353/$C$1</f>
        <v>0</v>
      </c>
      <c r="CQ54" s="587">
        <f>'Rent Roll'!$AE19*Index_운영!CQ353/$C$1</f>
        <v>0</v>
      </c>
      <c r="CR54" s="587">
        <f>'Rent Roll'!$AE19*Index_운영!CR353/$C$1</f>
        <v>0</v>
      </c>
      <c r="CS54" s="587">
        <f>'Rent Roll'!$AE19*Index_운영!CS353/$C$1</f>
        <v>0</v>
      </c>
      <c r="CT54" s="587">
        <f>'Rent Roll'!$AE19*Index_운영!CT353/$C$1</f>
        <v>0</v>
      </c>
      <c r="CU54" s="587">
        <f>'Rent Roll'!$AE19*Index_운영!CU353/$C$1</f>
        <v>0</v>
      </c>
      <c r="CV54" s="587">
        <f>'Rent Roll'!$AE19*Index_운영!CV353/$C$1</f>
        <v>0</v>
      </c>
      <c r="CW54" s="587">
        <f>'Rent Roll'!$AE19*Index_운영!CW353/$C$1</f>
        <v>0</v>
      </c>
      <c r="CX54" s="587">
        <f>'Rent Roll'!$AE19*Index_운영!CX353/$C$1</f>
        <v>0</v>
      </c>
      <c r="CY54" s="587">
        <f>'Rent Roll'!$AE19*Index_운영!CY353/$C$1</f>
        <v>0</v>
      </c>
      <c r="CZ54" s="587">
        <f>'Rent Roll'!$AE19*Index_운영!CZ353/$C$1</f>
        <v>0</v>
      </c>
      <c r="DA54" s="587">
        <f>'Rent Roll'!$AE19*Index_운영!DA353/$C$1</f>
        <v>0</v>
      </c>
      <c r="DB54" s="587">
        <f>'Rent Roll'!$AE19*Index_운영!DB353/$C$1</f>
        <v>0</v>
      </c>
      <c r="DC54" s="587">
        <f>'Rent Roll'!$AE19*Index_운영!DC353/$C$1</f>
        <v>0</v>
      </c>
      <c r="DD54" s="587">
        <f>'Rent Roll'!$AE19*Index_운영!DD353/$C$1</f>
        <v>0</v>
      </c>
      <c r="DE54" s="587">
        <f>'Rent Roll'!$AE19*Index_운영!DE353/$C$1</f>
        <v>0</v>
      </c>
      <c r="DF54" s="587">
        <f>'Rent Roll'!$AE19*Index_운영!DF353/$C$1</f>
        <v>0</v>
      </c>
      <c r="DG54" s="587">
        <f>'Rent Roll'!$AE19*Index_운영!DG353/$C$1</f>
        <v>0</v>
      </c>
      <c r="DH54" s="587">
        <f>'Rent Roll'!$AE19*Index_운영!DH353/$C$1</f>
        <v>0</v>
      </c>
      <c r="DI54" s="587">
        <f>'Rent Roll'!$AE19*Index_운영!DI353/$C$1</f>
        <v>0</v>
      </c>
      <c r="DJ54" s="587">
        <f>'Rent Roll'!$AE19*Index_운영!DJ353/$C$1</f>
        <v>0</v>
      </c>
      <c r="DK54" s="587">
        <f>'Rent Roll'!$AE19*Index_운영!DK353/$C$1</f>
        <v>0</v>
      </c>
      <c r="DL54" s="587">
        <f>'Rent Roll'!$AE19*Index_운영!DL353/$C$1</f>
        <v>0</v>
      </c>
      <c r="DM54" s="587">
        <f>'Rent Roll'!$AE19*Index_운영!DM353/$C$1</f>
        <v>0</v>
      </c>
      <c r="DN54" s="587">
        <f>'Rent Roll'!$AE19*Index_운영!DN353/$C$1</f>
        <v>0</v>
      </c>
      <c r="DO54" s="587">
        <f>'Rent Roll'!$AE19*Index_운영!DO353/$C$1</f>
        <v>0</v>
      </c>
      <c r="DP54" s="587">
        <f>'Rent Roll'!$AE19*Index_운영!DP353/$C$1</f>
        <v>0</v>
      </c>
      <c r="DQ54" s="587">
        <f>'Rent Roll'!$AE19*Index_운영!DQ353/$C$1</f>
        <v>0</v>
      </c>
      <c r="DR54" s="587">
        <f>'Rent Roll'!$AE19*Index_운영!DR353/$C$1</f>
        <v>0</v>
      </c>
      <c r="DS54" s="587">
        <f>'Rent Roll'!$AE19*Index_운영!DS353/$C$1</f>
        <v>0</v>
      </c>
      <c r="DT54" s="587">
        <f>'Rent Roll'!$AE19*Index_운영!DT353/$C$1</f>
        <v>0</v>
      </c>
      <c r="DU54" s="587">
        <f>'Rent Roll'!$AE19*Index_운영!DU353/$C$1</f>
        <v>0</v>
      </c>
      <c r="DV54" s="587">
        <f>'Rent Roll'!$AE19*Index_운영!DV353/$C$1</f>
        <v>0</v>
      </c>
    </row>
    <row r="55" spans="1:126" s="64" customFormat="1" outlineLevel="1" x14ac:dyDescent="0.4">
      <c r="A55" s="724"/>
      <c r="B55" s="598"/>
      <c r="C55" s="607">
        <f>Index_운영!$B355</f>
        <v>0</v>
      </c>
      <c r="D55" s="608"/>
      <c r="E55" s="804" t="str">
        <f>Index_운영!$C354</f>
        <v>발생</v>
      </c>
      <c r="F55" s="586">
        <f>'Rent Roll'!$AE20*Index_운영!F354/$C$1</f>
        <v>0</v>
      </c>
      <c r="G55" s="587">
        <f>'Rent Roll'!$AE20*Index_운영!G354/$C$1</f>
        <v>0</v>
      </c>
      <c r="H55" s="587">
        <f>'Rent Roll'!$AE20*Index_운영!H354/$C$1</f>
        <v>0</v>
      </c>
      <c r="I55" s="587">
        <f>'Rent Roll'!$AE20*Index_운영!I354/$C$1</f>
        <v>0</v>
      </c>
      <c r="J55" s="587">
        <f>'Rent Roll'!$AE20*Index_운영!J354/$C$1</f>
        <v>0</v>
      </c>
      <c r="K55" s="587">
        <f>'Rent Roll'!$AE20*Index_운영!K354/$C$1</f>
        <v>0</v>
      </c>
      <c r="L55" s="587">
        <f>'Rent Roll'!$AE20*Index_운영!L354/$C$1</f>
        <v>0</v>
      </c>
      <c r="M55" s="587">
        <f>'Rent Roll'!$AE20*Index_운영!M354/$C$1</f>
        <v>0</v>
      </c>
      <c r="N55" s="587">
        <f>'Rent Roll'!$AE20*Index_운영!N354/$C$1</f>
        <v>0</v>
      </c>
      <c r="O55" s="587">
        <f>'Rent Roll'!$AE20*Index_운영!O354/$C$1</f>
        <v>0</v>
      </c>
      <c r="P55" s="587">
        <f>'Rent Roll'!$AE20*Index_운영!P354/$C$1</f>
        <v>0</v>
      </c>
      <c r="Q55" s="587">
        <f>'Rent Roll'!$AE20*Index_운영!Q354/$C$1</f>
        <v>0</v>
      </c>
      <c r="R55" s="587">
        <f>'Rent Roll'!$AE20*Index_운영!R354/$C$1</f>
        <v>0</v>
      </c>
      <c r="S55" s="587">
        <f>'Rent Roll'!$AE20*Index_운영!S354/$C$1</f>
        <v>0</v>
      </c>
      <c r="T55" s="587">
        <f>'Rent Roll'!$AE20*Index_운영!T354/$C$1</f>
        <v>0</v>
      </c>
      <c r="U55" s="587">
        <f>'Rent Roll'!$AE20*Index_운영!U354/$C$1</f>
        <v>0</v>
      </c>
      <c r="V55" s="587">
        <f>'Rent Roll'!$AE20*Index_운영!V354/$C$1</f>
        <v>0</v>
      </c>
      <c r="W55" s="587">
        <f>'Rent Roll'!$AE20*Index_운영!W354/$C$1</f>
        <v>0</v>
      </c>
      <c r="X55" s="587">
        <f>'Rent Roll'!$AE20*Index_운영!X354/$C$1</f>
        <v>0</v>
      </c>
      <c r="Y55" s="587">
        <f>'Rent Roll'!$AE20*Index_운영!Y354/$C$1</f>
        <v>0</v>
      </c>
      <c r="Z55" s="587">
        <f>'Rent Roll'!$AE20*Index_운영!Z354/$C$1</f>
        <v>0</v>
      </c>
      <c r="AA55" s="587">
        <f>'Rent Roll'!$AE20*Index_운영!AA354/$C$1</f>
        <v>0</v>
      </c>
      <c r="AB55" s="587">
        <f>'Rent Roll'!$AE20*Index_운영!AB354/$C$1</f>
        <v>0</v>
      </c>
      <c r="AC55" s="587">
        <f>'Rent Roll'!$AE20*Index_운영!AC354/$C$1</f>
        <v>0</v>
      </c>
      <c r="AD55" s="587">
        <f>'Rent Roll'!$AE20*Index_운영!AD354/$C$1</f>
        <v>0</v>
      </c>
      <c r="AE55" s="587">
        <f>'Rent Roll'!$AE20*Index_운영!AE354/$C$1</f>
        <v>0</v>
      </c>
      <c r="AF55" s="587">
        <f>'Rent Roll'!$AE20*Index_운영!AF354/$C$1</f>
        <v>0</v>
      </c>
      <c r="AG55" s="587">
        <f>'Rent Roll'!$AE20*Index_운영!AG354/$C$1</f>
        <v>0</v>
      </c>
      <c r="AH55" s="587">
        <f>'Rent Roll'!$AE20*Index_운영!AH354/$C$1</f>
        <v>0</v>
      </c>
      <c r="AI55" s="587">
        <f>'Rent Roll'!$AE20*Index_운영!AI354/$C$1</f>
        <v>0</v>
      </c>
      <c r="AJ55" s="587">
        <f>'Rent Roll'!$AE20*Index_운영!AJ354/$C$1</f>
        <v>0</v>
      </c>
      <c r="AK55" s="587">
        <f>'Rent Roll'!$AE20*Index_운영!AK354/$C$1</f>
        <v>0</v>
      </c>
      <c r="AL55" s="587">
        <f>'Rent Roll'!$AE20*Index_운영!AL354/$C$1</f>
        <v>0</v>
      </c>
      <c r="AM55" s="587">
        <f>'Rent Roll'!$AE20*Index_운영!AM354/$C$1</f>
        <v>0</v>
      </c>
      <c r="AN55" s="587">
        <f>'Rent Roll'!$AE20*Index_운영!AN354/$C$1</f>
        <v>0</v>
      </c>
      <c r="AO55" s="587">
        <f>'Rent Roll'!$AE20*Index_운영!AO354/$C$1</f>
        <v>0</v>
      </c>
      <c r="AP55" s="587">
        <f>'Rent Roll'!$AE20*Index_운영!AP354/$C$1</f>
        <v>0</v>
      </c>
      <c r="AQ55" s="587">
        <f>'Rent Roll'!$AE20*Index_운영!AQ354/$C$1</f>
        <v>0</v>
      </c>
      <c r="AR55" s="587">
        <f>'Rent Roll'!$AE20*Index_운영!AR354/$C$1</f>
        <v>0</v>
      </c>
      <c r="AS55" s="587">
        <f>'Rent Roll'!$AE20*Index_운영!AS354/$C$1</f>
        <v>0</v>
      </c>
      <c r="AT55" s="587">
        <f>'Rent Roll'!$AE20*Index_운영!AT354/$C$1</f>
        <v>0</v>
      </c>
      <c r="AU55" s="587">
        <f>'Rent Roll'!$AE20*Index_운영!AU354/$C$1</f>
        <v>0</v>
      </c>
      <c r="AV55" s="587">
        <f>'Rent Roll'!$AE20*Index_운영!AV354/$C$1</f>
        <v>0</v>
      </c>
      <c r="AW55" s="587">
        <f>'Rent Roll'!$AE20*Index_운영!AW354/$C$1</f>
        <v>0</v>
      </c>
      <c r="AX55" s="587">
        <f>'Rent Roll'!$AE20*Index_운영!AX354/$C$1</f>
        <v>0</v>
      </c>
      <c r="AY55" s="587">
        <f>'Rent Roll'!$AE20*Index_운영!AY354/$C$1</f>
        <v>0</v>
      </c>
      <c r="AZ55" s="587">
        <f>'Rent Roll'!$AE20*Index_운영!AZ354/$C$1</f>
        <v>0</v>
      </c>
      <c r="BA55" s="587">
        <f>'Rent Roll'!$AE20*Index_운영!BA354/$C$1</f>
        <v>0</v>
      </c>
      <c r="BB55" s="587">
        <f>'Rent Roll'!$AE20*Index_운영!BB354/$C$1</f>
        <v>0</v>
      </c>
      <c r="BC55" s="587">
        <f>'Rent Roll'!$AE20*Index_운영!BC354/$C$1</f>
        <v>0</v>
      </c>
      <c r="BD55" s="587">
        <f>'Rent Roll'!$AE20*Index_운영!BD354/$C$1</f>
        <v>0</v>
      </c>
      <c r="BE55" s="587">
        <f>'Rent Roll'!$AE20*Index_운영!BE354/$C$1</f>
        <v>0</v>
      </c>
      <c r="BF55" s="587">
        <f>'Rent Roll'!$AE20*Index_운영!BF354/$C$1</f>
        <v>0</v>
      </c>
      <c r="BG55" s="587">
        <f>'Rent Roll'!$AE20*Index_운영!BG354/$C$1</f>
        <v>0</v>
      </c>
      <c r="BH55" s="587">
        <f>'Rent Roll'!$AE20*Index_운영!BH354/$C$1</f>
        <v>0</v>
      </c>
      <c r="BI55" s="587">
        <f>'Rent Roll'!$AE20*Index_운영!BI354/$C$1</f>
        <v>0</v>
      </c>
      <c r="BJ55" s="587">
        <f>'Rent Roll'!$AE20*Index_운영!BJ354/$C$1</f>
        <v>0</v>
      </c>
      <c r="BK55" s="587">
        <f>'Rent Roll'!$AE20*Index_운영!BK354/$C$1</f>
        <v>0</v>
      </c>
      <c r="BL55" s="587">
        <f>'Rent Roll'!$AE20*Index_운영!BL354/$C$1</f>
        <v>0</v>
      </c>
      <c r="BM55" s="587">
        <f>'Rent Roll'!$AE20*Index_운영!BM354/$C$1</f>
        <v>0</v>
      </c>
      <c r="BN55" s="587">
        <f>'Rent Roll'!$AE20*Index_운영!BN354/$C$1</f>
        <v>0</v>
      </c>
      <c r="BO55" s="587">
        <f>'Rent Roll'!$AE20*Index_운영!BO354/$C$1</f>
        <v>0</v>
      </c>
      <c r="BP55" s="587">
        <f>'Rent Roll'!$AE20*Index_운영!BP354/$C$1</f>
        <v>0</v>
      </c>
      <c r="BQ55" s="587">
        <f>'Rent Roll'!$AE20*Index_운영!BQ354/$C$1</f>
        <v>0</v>
      </c>
      <c r="BR55" s="587">
        <f>'Rent Roll'!$AE20*Index_운영!BR354/$C$1</f>
        <v>0</v>
      </c>
      <c r="BS55" s="587">
        <f>'Rent Roll'!$AE20*Index_운영!BS354/$C$1</f>
        <v>0</v>
      </c>
      <c r="BT55" s="587">
        <f>'Rent Roll'!$AE20*Index_운영!BT354/$C$1</f>
        <v>0</v>
      </c>
      <c r="BU55" s="587">
        <f>'Rent Roll'!$AE20*Index_운영!BU354/$C$1</f>
        <v>0</v>
      </c>
      <c r="BV55" s="587">
        <f>'Rent Roll'!$AE20*Index_운영!BV354/$C$1</f>
        <v>0</v>
      </c>
      <c r="BW55" s="587">
        <f>'Rent Roll'!$AE20*Index_운영!BW354/$C$1</f>
        <v>0</v>
      </c>
      <c r="BX55" s="587">
        <f>'Rent Roll'!$AE20*Index_운영!BX354/$C$1</f>
        <v>0</v>
      </c>
      <c r="BY55" s="587">
        <f>'Rent Roll'!$AE20*Index_운영!BY354/$C$1</f>
        <v>0</v>
      </c>
      <c r="BZ55" s="587">
        <f>'Rent Roll'!$AE20*Index_운영!BZ354/$C$1</f>
        <v>0</v>
      </c>
      <c r="CA55" s="587">
        <f>'Rent Roll'!$AE20*Index_운영!CA354/$C$1</f>
        <v>0</v>
      </c>
      <c r="CB55" s="587">
        <f>'Rent Roll'!$AE20*Index_운영!CB354/$C$1</f>
        <v>0</v>
      </c>
      <c r="CC55" s="587">
        <f>'Rent Roll'!$AE20*Index_운영!CC354/$C$1</f>
        <v>0</v>
      </c>
      <c r="CD55" s="587">
        <f>'Rent Roll'!$AE20*Index_운영!CD354/$C$1</f>
        <v>0</v>
      </c>
      <c r="CE55" s="587">
        <f>'Rent Roll'!$AE20*Index_운영!CE354/$C$1</f>
        <v>0</v>
      </c>
      <c r="CF55" s="587">
        <f>'Rent Roll'!$AE20*Index_운영!CF354/$C$1</f>
        <v>0</v>
      </c>
      <c r="CG55" s="587">
        <f>'Rent Roll'!$AE20*Index_운영!CG354/$C$1</f>
        <v>0</v>
      </c>
      <c r="CH55" s="587">
        <f>'Rent Roll'!$AE20*Index_운영!CH354/$C$1</f>
        <v>0</v>
      </c>
      <c r="CI55" s="587">
        <f>'Rent Roll'!$AE20*Index_운영!CI354/$C$1</f>
        <v>0</v>
      </c>
      <c r="CJ55" s="587">
        <f>'Rent Roll'!$AE20*Index_운영!CJ354/$C$1</f>
        <v>0</v>
      </c>
      <c r="CK55" s="587">
        <f>'Rent Roll'!$AE20*Index_운영!CK354/$C$1</f>
        <v>0</v>
      </c>
      <c r="CL55" s="587">
        <f>'Rent Roll'!$AE20*Index_운영!CL354/$C$1</f>
        <v>0</v>
      </c>
      <c r="CM55" s="587">
        <f>'Rent Roll'!$AE20*Index_운영!CM354/$C$1</f>
        <v>0</v>
      </c>
      <c r="CN55" s="587">
        <f>'Rent Roll'!$AE20*Index_운영!CN354/$C$1</f>
        <v>0</v>
      </c>
      <c r="CO55" s="587">
        <f>'Rent Roll'!$AE20*Index_운영!CO354/$C$1</f>
        <v>0</v>
      </c>
      <c r="CP55" s="587">
        <f>'Rent Roll'!$AE20*Index_운영!CP354/$C$1</f>
        <v>0</v>
      </c>
      <c r="CQ55" s="587">
        <f>'Rent Roll'!$AE20*Index_운영!CQ354/$C$1</f>
        <v>0</v>
      </c>
      <c r="CR55" s="587">
        <f>'Rent Roll'!$AE20*Index_운영!CR354/$C$1</f>
        <v>0</v>
      </c>
      <c r="CS55" s="587">
        <f>'Rent Roll'!$AE20*Index_운영!CS354/$C$1</f>
        <v>0</v>
      </c>
      <c r="CT55" s="587">
        <f>'Rent Roll'!$AE20*Index_운영!CT354/$C$1</f>
        <v>0</v>
      </c>
      <c r="CU55" s="587">
        <f>'Rent Roll'!$AE20*Index_운영!CU354/$C$1</f>
        <v>0</v>
      </c>
      <c r="CV55" s="587">
        <f>'Rent Roll'!$AE20*Index_운영!CV354/$C$1</f>
        <v>0</v>
      </c>
      <c r="CW55" s="587">
        <f>'Rent Roll'!$AE20*Index_운영!CW354/$C$1</f>
        <v>0</v>
      </c>
      <c r="CX55" s="587">
        <f>'Rent Roll'!$AE20*Index_운영!CX354/$C$1</f>
        <v>0</v>
      </c>
      <c r="CY55" s="587">
        <f>'Rent Roll'!$AE20*Index_운영!CY354/$C$1</f>
        <v>0</v>
      </c>
      <c r="CZ55" s="587">
        <f>'Rent Roll'!$AE20*Index_운영!CZ354/$C$1</f>
        <v>0</v>
      </c>
      <c r="DA55" s="587">
        <f>'Rent Roll'!$AE20*Index_운영!DA354/$C$1</f>
        <v>0</v>
      </c>
      <c r="DB55" s="587">
        <f>'Rent Roll'!$AE20*Index_운영!DB354/$C$1</f>
        <v>0</v>
      </c>
      <c r="DC55" s="587">
        <f>'Rent Roll'!$AE20*Index_운영!DC354/$C$1</f>
        <v>0</v>
      </c>
      <c r="DD55" s="587">
        <f>'Rent Roll'!$AE20*Index_운영!DD354/$C$1</f>
        <v>0</v>
      </c>
      <c r="DE55" s="587">
        <f>'Rent Roll'!$AE20*Index_운영!DE354/$C$1</f>
        <v>0</v>
      </c>
      <c r="DF55" s="587">
        <f>'Rent Roll'!$AE20*Index_운영!DF354/$C$1</f>
        <v>0</v>
      </c>
      <c r="DG55" s="587">
        <f>'Rent Roll'!$AE20*Index_운영!DG354/$C$1</f>
        <v>0</v>
      </c>
      <c r="DH55" s="587">
        <f>'Rent Roll'!$AE20*Index_운영!DH354/$C$1</f>
        <v>0</v>
      </c>
      <c r="DI55" s="587">
        <f>'Rent Roll'!$AE20*Index_운영!DI354/$C$1</f>
        <v>0</v>
      </c>
      <c r="DJ55" s="587">
        <f>'Rent Roll'!$AE20*Index_운영!DJ354/$C$1</f>
        <v>0</v>
      </c>
      <c r="DK55" s="587">
        <f>'Rent Roll'!$AE20*Index_운영!DK354/$C$1</f>
        <v>0</v>
      </c>
      <c r="DL55" s="587">
        <f>'Rent Roll'!$AE20*Index_운영!DL354/$C$1</f>
        <v>0</v>
      </c>
      <c r="DM55" s="587">
        <f>'Rent Roll'!$AE20*Index_운영!DM354/$C$1</f>
        <v>0</v>
      </c>
      <c r="DN55" s="587">
        <f>'Rent Roll'!$AE20*Index_운영!DN354/$C$1</f>
        <v>0</v>
      </c>
      <c r="DO55" s="587">
        <f>'Rent Roll'!$AE20*Index_운영!DO354/$C$1</f>
        <v>0</v>
      </c>
      <c r="DP55" s="587">
        <f>'Rent Roll'!$AE20*Index_운영!DP354/$C$1</f>
        <v>0</v>
      </c>
      <c r="DQ55" s="587">
        <f>'Rent Roll'!$AE20*Index_운영!DQ354/$C$1</f>
        <v>0</v>
      </c>
      <c r="DR55" s="587">
        <f>'Rent Roll'!$AE20*Index_운영!DR354/$C$1</f>
        <v>0</v>
      </c>
      <c r="DS55" s="587">
        <f>'Rent Roll'!$AE20*Index_운영!DS354/$C$1</f>
        <v>0</v>
      </c>
      <c r="DT55" s="587">
        <f>'Rent Roll'!$AE20*Index_운영!DT354/$C$1</f>
        <v>0</v>
      </c>
      <c r="DU55" s="587">
        <f>'Rent Roll'!$AE20*Index_운영!DU354/$C$1</f>
        <v>0</v>
      </c>
      <c r="DV55" s="587">
        <f>'Rent Roll'!$AE20*Index_운영!DV354/$C$1</f>
        <v>0</v>
      </c>
    </row>
    <row r="56" spans="1:126" s="64" customFormat="1" outlineLevel="1" x14ac:dyDescent="0.4">
      <c r="A56" s="724"/>
      <c r="B56" s="598"/>
      <c r="C56" s="607">
        <f>Index_운영!$B356</f>
        <v>0</v>
      </c>
      <c r="D56" s="608"/>
      <c r="E56" s="804" t="str">
        <f>Index_운영!$C355</f>
        <v>발생</v>
      </c>
      <c r="F56" s="586">
        <f>'Rent Roll'!$AE21*Index_운영!F355/$C$1</f>
        <v>0</v>
      </c>
      <c r="G56" s="587">
        <f>'Rent Roll'!$AE21*Index_운영!G355/$C$1</f>
        <v>0</v>
      </c>
      <c r="H56" s="587">
        <f>'Rent Roll'!$AE21*Index_운영!H355/$C$1</f>
        <v>0</v>
      </c>
      <c r="I56" s="587">
        <f>'Rent Roll'!$AE21*Index_운영!I355/$C$1</f>
        <v>0</v>
      </c>
      <c r="J56" s="587">
        <f>'Rent Roll'!$AE21*Index_운영!J355/$C$1</f>
        <v>0</v>
      </c>
      <c r="K56" s="587">
        <f>'Rent Roll'!$AE21*Index_운영!K355/$C$1</f>
        <v>0</v>
      </c>
      <c r="L56" s="587">
        <f>'Rent Roll'!$AE21*Index_운영!L355/$C$1</f>
        <v>0</v>
      </c>
      <c r="M56" s="587">
        <f>'Rent Roll'!$AE21*Index_운영!M355/$C$1</f>
        <v>0</v>
      </c>
      <c r="N56" s="587">
        <f>'Rent Roll'!$AE21*Index_운영!N355/$C$1</f>
        <v>0</v>
      </c>
      <c r="O56" s="587">
        <f>'Rent Roll'!$AE21*Index_운영!O355/$C$1</f>
        <v>0</v>
      </c>
      <c r="P56" s="587">
        <f>'Rent Roll'!$AE21*Index_운영!P355/$C$1</f>
        <v>0</v>
      </c>
      <c r="Q56" s="587">
        <f>'Rent Roll'!$AE21*Index_운영!Q355/$C$1</f>
        <v>0</v>
      </c>
      <c r="R56" s="587">
        <f>'Rent Roll'!$AE21*Index_운영!R355/$C$1</f>
        <v>0</v>
      </c>
      <c r="S56" s="587">
        <f>'Rent Roll'!$AE21*Index_운영!S355/$C$1</f>
        <v>0</v>
      </c>
      <c r="T56" s="587">
        <f>'Rent Roll'!$AE21*Index_운영!T355/$C$1</f>
        <v>0</v>
      </c>
      <c r="U56" s="587">
        <f>'Rent Roll'!$AE21*Index_운영!U355/$C$1</f>
        <v>0</v>
      </c>
      <c r="V56" s="587">
        <f>'Rent Roll'!$AE21*Index_운영!V355/$C$1</f>
        <v>0</v>
      </c>
      <c r="W56" s="587">
        <f>'Rent Roll'!$AE21*Index_운영!W355/$C$1</f>
        <v>0</v>
      </c>
      <c r="X56" s="587">
        <f>'Rent Roll'!$AE21*Index_운영!X355/$C$1</f>
        <v>0</v>
      </c>
      <c r="Y56" s="587">
        <f>'Rent Roll'!$AE21*Index_운영!Y355/$C$1</f>
        <v>0</v>
      </c>
      <c r="Z56" s="587">
        <f>'Rent Roll'!$AE21*Index_운영!Z355/$C$1</f>
        <v>0</v>
      </c>
      <c r="AA56" s="587">
        <f>'Rent Roll'!$AE21*Index_운영!AA355/$C$1</f>
        <v>0</v>
      </c>
      <c r="AB56" s="587">
        <f>'Rent Roll'!$AE21*Index_운영!AB355/$C$1</f>
        <v>0</v>
      </c>
      <c r="AC56" s="587">
        <f>'Rent Roll'!$AE21*Index_운영!AC355/$C$1</f>
        <v>0</v>
      </c>
      <c r="AD56" s="587">
        <f>'Rent Roll'!$AE21*Index_운영!AD355/$C$1</f>
        <v>0</v>
      </c>
      <c r="AE56" s="587">
        <f>'Rent Roll'!$AE21*Index_운영!AE355/$C$1</f>
        <v>0</v>
      </c>
      <c r="AF56" s="587">
        <f>'Rent Roll'!$AE21*Index_운영!AF355/$C$1</f>
        <v>0</v>
      </c>
      <c r="AG56" s="587">
        <f>'Rent Roll'!$AE21*Index_운영!AG355/$C$1</f>
        <v>0</v>
      </c>
      <c r="AH56" s="587">
        <f>'Rent Roll'!$AE21*Index_운영!AH355/$C$1</f>
        <v>0</v>
      </c>
      <c r="AI56" s="587">
        <f>'Rent Roll'!$AE21*Index_운영!AI355/$C$1</f>
        <v>0</v>
      </c>
      <c r="AJ56" s="587">
        <f>'Rent Roll'!$AE21*Index_운영!AJ355/$C$1</f>
        <v>0</v>
      </c>
      <c r="AK56" s="587">
        <f>'Rent Roll'!$AE21*Index_운영!AK355/$C$1</f>
        <v>0</v>
      </c>
      <c r="AL56" s="587">
        <f>'Rent Roll'!$AE21*Index_운영!AL355/$C$1</f>
        <v>0</v>
      </c>
      <c r="AM56" s="587">
        <f>'Rent Roll'!$AE21*Index_운영!AM355/$C$1</f>
        <v>0</v>
      </c>
      <c r="AN56" s="587">
        <f>'Rent Roll'!$AE21*Index_운영!AN355/$C$1</f>
        <v>0</v>
      </c>
      <c r="AO56" s="587">
        <f>'Rent Roll'!$AE21*Index_운영!AO355/$C$1</f>
        <v>0</v>
      </c>
      <c r="AP56" s="587">
        <f>'Rent Roll'!$AE21*Index_운영!AP355/$C$1</f>
        <v>0</v>
      </c>
      <c r="AQ56" s="587">
        <f>'Rent Roll'!$AE21*Index_운영!AQ355/$C$1</f>
        <v>0</v>
      </c>
      <c r="AR56" s="587">
        <f>'Rent Roll'!$AE21*Index_운영!AR355/$C$1</f>
        <v>0</v>
      </c>
      <c r="AS56" s="587">
        <f>'Rent Roll'!$AE21*Index_운영!AS355/$C$1</f>
        <v>0</v>
      </c>
      <c r="AT56" s="587">
        <f>'Rent Roll'!$AE21*Index_운영!AT355/$C$1</f>
        <v>0</v>
      </c>
      <c r="AU56" s="587">
        <f>'Rent Roll'!$AE21*Index_운영!AU355/$C$1</f>
        <v>0</v>
      </c>
      <c r="AV56" s="587">
        <f>'Rent Roll'!$AE21*Index_운영!AV355/$C$1</f>
        <v>0</v>
      </c>
      <c r="AW56" s="587">
        <f>'Rent Roll'!$AE21*Index_운영!AW355/$C$1</f>
        <v>0</v>
      </c>
      <c r="AX56" s="587">
        <f>'Rent Roll'!$AE21*Index_운영!AX355/$C$1</f>
        <v>0</v>
      </c>
      <c r="AY56" s="587">
        <f>'Rent Roll'!$AE21*Index_운영!AY355/$C$1</f>
        <v>0</v>
      </c>
      <c r="AZ56" s="587">
        <f>'Rent Roll'!$AE21*Index_운영!AZ355/$C$1</f>
        <v>0</v>
      </c>
      <c r="BA56" s="587">
        <f>'Rent Roll'!$AE21*Index_운영!BA355/$C$1</f>
        <v>0</v>
      </c>
      <c r="BB56" s="587">
        <f>'Rent Roll'!$AE21*Index_운영!BB355/$C$1</f>
        <v>0</v>
      </c>
      <c r="BC56" s="587">
        <f>'Rent Roll'!$AE21*Index_운영!BC355/$C$1</f>
        <v>0</v>
      </c>
      <c r="BD56" s="587">
        <f>'Rent Roll'!$AE21*Index_운영!BD355/$C$1</f>
        <v>0</v>
      </c>
      <c r="BE56" s="587">
        <f>'Rent Roll'!$AE21*Index_운영!BE355/$C$1</f>
        <v>0</v>
      </c>
      <c r="BF56" s="587">
        <f>'Rent Roll'!$AE21*Index_운영!BF355/$C$1</f>
        <v>0</v>
      </c>
      <c r="BG56" s="587">
        <f>'Rent Roll'!$AE21*Index_운영!BG355/$C$1</f>
        <v>0</v>
      </c>
      <c r="BH56" s="587">
        <f>'Rent Roll'!$AE21*Index_운영!BH355/$C$1</f>
        <v>0</v>
      </c>
      <c r="BI56" s="587">
        <f>'Rent Roll'!$AE21*Index_운영!BI355/$C$1</f>
        <v>0</v>
      </c>
      <c r="BJ56" s="587">
        <f>'Rent Roll'!$AE21*Index_운영!BJ355/$C$1</f>
        <v>0</v>
      </c>
      <c r="BK56" s="587">
        <f>'Rent Roll'!$AE21*Index_운영!BK355/$C$1</f>
        <v>0</v>
      </c>
      <c r="BL56" s="587">
        <f>'Rent Roll'!$AE21*Index_운영!BL355/$C$1</f>
        <v>0</v>
      </c>
      <c r="BM56" s="587">
        <f>'Rent Roll'!$AE21*Index_운영!BM355/$C$1</f>
        <v>0</v>
      </c>
      <c r="BN56" s="587">
        <f>'Rent Roll'!$AE21*Index_운영!BN355/$C$1</f>
        <v>0</v>
      </c>
      <c r="BO56" s="587">
        <f>'Rent Roll'!$AE21*Index_운영!BO355/$C$1</f>
        <v>0</v>
      </c>
      <c r="BP56" s="587">
        <f>'Rent Roll'!$AE21*Index_운영!BP355/$C$1</f>
        <v>0</v>
      </c>
      <c r="BQ56" s="587">
        <f>'Rent Roll'!$AE21*Index_운영!BQ355/$C$1</f>
        <v>0</v>
      </c>
      <c r="BR56" s="587">
        <f>'Rent Roll'!$AE21*Index_운영!BR355/$C$1</f>
        <v>0</v>
      </c>
      <c r="BS56" s="587">
        <f>'Rent Roll'!$AE21*Index_운영!BS355/$C$1</f>
        <v>0</v>
      </c>
      <c r="BT56" s="587">
        <f>'Rent Roll'!$AE21*Index_운영!BT355/$C$1</f>
        <v>0</v>
      </c>
      <c r="BU56" s="587">
        <f>'Rent Roll'!$AE21*Index_운영!BU355/$C$1</f>
        <v>0</v>
      </c>
      <c r="BV56" s="587">
        <f>'Rent Roll'!$AE21*Index_운영!BV355/$C$1</f>
        <v>0</v>
      </c>
      <c r="BW56" s="587">
        <f>'Rent Roll'!$AE21*Index_운영!BW355/$C$1</f>
        <v>0</v>
      </c>
      <c r="BX56" s="587">
        <f>'Rent Roll'!$AE21*Index_운영!BX355/$C$1</f>
        <v>0</v>
      </c>
      <c r="BY56" s="587">
        <f>'Rent Roll'!$AE21*Index_운영!BY355/$C$1</f>
        <v>0</v>
      </c>
      <c r="BZ56" s="587">
        <f>'Rent Roll'!$AE21*Index_운영!BZ355/$C$1</f>
        <v>0</v>
      </c>
      <c r="CA56" s="587">
        <f>'Rent Roll'!$AE21*Index_운영!CA355/$C$1</f>
        <v>0</v>
      </c>
      <c r="CB56" s="587">
        <f>'Rent Roll'!$AE21*Index_운영!CB355/$C$1</f>
        <v>0</v>
      </c>
      <c r="CC56" s="587">
        <f>'Rent Roll'!$AE21*Index_운영!CC355/$C$1</f>
        <v>0</v>
      </c>
      <c r="CD56" s="587">
        <f>'Rent Roll'!$AE21*Index_운영!CD355/$C$1</f>
        <v>0</v>
      </c>
      <c r="CE56" s="587">
        <f>'Rent Roll'!$AE21*Index_운영!CE355/$C$1</f>
        <v>0</v>
      </c>
      <c r="CF56" s="587">
        <f>'Rent Roll'!$AE21*Index_운영!CF355/$C$1</f>
        <v>0</v>
      </c>
      <c r="CG56" s="587">
        <f>'Rent Roll'!$AE21*Index_운영!CG355/$C$1</f>
        <v>0</v>
      </c>
      <c r="CH56" s="587">
        <f>'Rent Roll'!$AE21*Index_운영!CH355/$C$1</f>
        <v>0</v>
      </c>
      <c r="CI56" s="587">
        <f>'Rent Roll'!$AE21*Index_운영!CI355/$C$1</f>
        <v>0</v>
      </c>
      <c r="CJ56" s="587">
        <f>'Rent Roll'!$AE21*Index_운영!CJ355/$C$1</f>
        <v>0</v>
      </c>
      <c r="CK56" s="587">
        <f>'Rent Roll'!$AE21*Index_운영!CK355/$C$1</f>
        <v>0</v>
      </c>
      <c r="CL56" s="587">
        <f>'Rent Roll'!$AE21*Index_운영!CL355/$C$1</f>
        <v>0</v>
      </c>
      <c r="CM56" s="587">
        <f>'Rent Roll'!$AE21*Index_운영!CM355/$C$1</f>
        <v>0</v>
      </c>
      <c r="CN56" s="587">
        <f>'Rent Roll'!$AE21*Index_운영!CN355/$C$1</f>
        <v>0</v>
      </c>
      <c r="CO56" s="587">
        <f>'Rent Roll'!$AE21*Index_운영!CO355/$C$1</f>
        <v>0</v>
      </c>
      <c r="CP56" s="587">
        <f>'Rent Roll'!$AE21*Index_운영!CP355/$C$1</f>
        <v>0</v>
      </c>
      <c r="CQ56" s="587">
        <f>'Rent Roll'!$AE21*Index_운영!CQ355/$C$1</f>
        <v>0</v>
      </c>
      <c r="CR56" s="587">
        <f>'Rent Roll'!$AE21*Index_운영!CR355/$C$1</f>
        <v>0</v>
      </c>
      <c r="CS56" s="587">
        <f>'Rent Roll'!$AE21*Index_운영!CS355/$C$1</f>
        <v>0</v>
      </c>
      <c r="CT56" s="587">
        <f>'Rent Roll'!$AE21*Index_운영!CT355/$C$1</f>
        <v>0</v>
      </c>
      <c r="CU56" s="587">
        <f>'Rent Roll'!$AE21*Index_운영!CU355/$C$1</f>
        <v>0</v>
      </c>
      <c r="CV56" s="587">
        <f>'Rent Roll'!$AE21*Index_운영!CV355/$C$1</f>
        <v>0</v>
      </c>
      <c r="CW56" s="587">
        <f>'Rent Roll'!$AE21*Index_운영!CW355/$C$1</f>
        <v>0</v>
      </c>
      <c r="CX56" s="587">
        <f>'Rent Roll'!$AE21*Index_운영!CX355/$C$1</f>
        <v>0</v>
      </c>
      <c r="CY56" s="587">
        <f>'Rent Roll'!$AE21*Index_운영!CY355/$C$1</f>
        <v>0</v>
      </c>
      <c r="CZ56" s="587">
        <f>'Rent Roll'!$AE21*Index_운영!CZ355/$C$1</f>
        <v>0</v>
      </c>
      <c r="DA56" s="587">
        <f>'Rent Roll'!$AE21*Index_운영!DA355/$C$1</f>
        <v>0</v>
      </c>
      <c r="DB56" s="587">
        <f>'Rent Roll'!$AE21*Index_운영!DB355/$C$1</f>
        <v>0</v>
      </c>
      <c r="DC56" s="587">
        <f>'Rent Roll'!$AE21*Index_운영!DC355/$C$1</f>
        <v>0</v>
      </c>
      <c r="DD56" s="587">
        <f>'Rent Roll'!$AE21*Index_운영!DD355/$C$1</f>
        <v>0</v>
      </c>
      <c r="DE56" s="587">
        <f>'Rent Roll'!$AE21*Index_운영!DE355/$C$1</f>
        <v>0</v>
      </c>
      <c r="DF56" s="587">
        <f>'Rent Roll'!$AE21*Index_운영!DF355/$C$1</f>
        <v>0</v>
      </c>
      <c r="DG56" s="587">
        <f>'Rent Roll'!$AE21*Index_운영!DG355/$C$1</f>
        <v>0</v>
      </c>
      <c r="DH56" s="587">
        <f>'Rent Roll'!$AE21*Index_운영!DH355/$C$1</f>
        <v>0</v>
      </c>
      <c r="DI56" s="587">
        <f>'Rent Roll'!$AE21*Index_운영!DI355/$C$1</f>
        <v>0</v>
      </c>
      <c r="DJ56" s="587">
        <f>'Rent Roll'!$AE21*Index_운영!DJ355/$C$1</f>
        <v>0</v>
      </c>
      <c r="DK56" s="587">
        <f>'Rent Roll'!$AE21*Index_운영!DK355/$C$1</f>
        <v>0</v>
      </c>
      <c r="DL56" s="587">
        <f>'Rent Roll'!$AE21*Index_운영!DL355/$C$1</f>
        <v>0</v>
      </c>
      <c r="DM56" s="587">
        <f>'Rent Roll'!$AE21*Index_운영!DM355/$C$1</f>
        <v>0</v>
      </c>
      <c r="DN56" s="587">
        <f>'Rent Roll'!$AE21*Index_운영!DN355/$C$1</f>
        <v>0</v>
      </c>
      <c r="DO56" s="587">
        <f>'Rent Roll'!$AE21*Index_운영!DO355/$C$1</f>
        <v>0</v>
      </c>
      <c r="DP56" s="587">
        <f>'Rent Roll'!$AE21*Index_운영!DP355/$C$1</f>
        <v>0</v>
      </c>
      <c r="DQ56" s="587">
        <f>'Rent Roll'!$AE21*Index_운영!DQ355/$C$1</f>
        <v>0</v>
      </c>
      <c r="DR56" s="587">
        <f>'Rent Roll'!$AE21*Index_운영!DR355/$C$1</f>
        <v>0</v>
      </c>
      <c r="DS56" s="587">
        <f>'Rent Roll'!$AE21*Index_운영!DS355/$C$1</f>
        <v>0</v>
      </c>
      <c r="DT56" s="587">
        <f>'Rent Roll'!$AE21*Index_운영!DT355/$C$1</f>
        <v>0</v>
      </c>
      <c r="DU56" s="587">
        <f>'Rent Roll'!$AE21*Index_운영!DU355/$C$1</f>
        <v>0</v>
      </c>
      <c r="DV56" s="587">
        <f>'Rent Roll'!$AE21*Index_운영!DV355/$C$1</f>
        <v>0</v>
      </c>
    </row>
    <row r="57" spans="1:126" s="64" customFormat="1" outlineLevel="1" x14ac:dyDescent="0.4">
      <c r="A57" s="724"/>
      <c r="B57" s="598"/>
      <c r="C57" s="607">
        <f>Index_운영!$B357</f>
        <v>0</v>
      </c>
      <c r="D57" s="608"/>
      <c r="E57" s="804" t="str">
        <f>Index_운영!$C356</f>
        <v>발생</v>
      </c>
      <c r="F57" s="586">
        <f>'Rent Roll'!$AE22*Index_운영!F356/$C$1</f>
        <v>0</v>
      </c>
      <c r="G57" s="587">
        <f>'Rent Roll'!$AE22*Index_운영!G356/$C$1</f>
        <v>0</v>
      </c>
      <c r="H57" s="587">
        <f>'Rent Roll'!$AE22*Index_운영!H356/$C$1</f>
        <v>0</v>
      </c>
      <c r="I57" s="587">
        <f>'Rent Roll'!$AE22*Index_운영!I356/$C$1</f>
        <v>0</v>
      </c>
      <c r="J57" s="587">
        <f>'Rent Roll'!$AE22*Index_운영!J356/$C$1</f>
        <v>0</v>
      </c>
      <c r="K57" s="587">
        <f>'Rent Roll'!$AE22*Index_운영!K356/$C$1</f>
        <v>0</v>
      </c>
      <c r="L57" s="587">
        <f>'Rent Roll'!$AE22*Index_운영!L356/$C$1</f>
        <v>0</v>
      </c>
      <c r="M57" s="587">
        <f>'Rent Roll'!$AE22*Index_운영!M356/$C$1</f>
        <v>0</v>
      </c>
      <c r="N57" s="587">
        <f>'Rent Roll'!$AE22*Index_운영!N356/$C$1</f>
        <v>0</v>
      </c>
      <c r="O57" s="587">
        <f>'Rent Roll'!$AE22*Index_운영!O356/$C$1</f>
        <v>0</v>
      </c>
      <c r="P57" s="587">
        <f>'Rent Roll'!$AE22*Index_운영!P356/$C$1</f>
        <v>0</v>
      </c>
      <c r="Q57" s="587">
        <f>'Rent Roll'!$AE22*Index_운영!Q356/$C$1</f>
        <v>0</v>
      </c>
      <c r="R57" s="587">
        <f>'Rent Roll'!$AE22*Index_운영!R356/$C$1</f>
        <v>0</v>
      </c>
      <c r="S57" s="587">
        <f>'Rent Roll'!$AE22*Index_운영!S356/$C$1</f>
        <v>0</v>
      </c>
      <c r="T57" s="587">
        <f>'Rent Roll'!$AE22*Index_운영!T356/$C$1</f>
        <v>0</v>
      </c>
      <c r="U57" s="587">
        <f>'Rent Roll'!$AE22*Index_운영!U356/$C$1</f>
        <v>0</v>
      </c>
      <c r="V57" s="587">
        <f>'Rent Roll'!$AE22*Index_운영!V356/$C$1</f>
        <v>0</v>
      </c>
      <c r="W57" s="587">
        <f>'Rent Roll'!$AE22*Index_운영!W356/$C$1</f>
        <v>0</v>
      </c>
      <c r="X57" s="587">
        <f>'Rent Roll'!$AE22*Index_운영!X356/$C$1</f>
        <v>0</v>
      </c>
      <c r="Y57" s="587">
        <f>'Rent Roll'!$AE22*Index_운영!Y356/$C$1</f>
        <v>0</v>
      </c>
      <c r="Z57" s="587">
        <f>'Rent Roll'!$AE22*Index_운영!Z356/$C$1</f>
        <v>0</v>
      </c>
      <c r="AA57" s="587">
        <f>'Rent Roll'!$AE22*Index_운영!AA356/$C$1</f>
        <v>0</v>
      </c>
      <c r="AB57" s="587">
        <f>'Rent Roll'!$AE22*Index_운영!AB356/$C$1</f>
        <v>0</v>
      </c>
      <c r="AC57" s="587">
        <f>'Rent Roll'!$AE22*Index_운영!AC356/$C$1</f>
        <v>0</v>
      </c>
      <c r="AD57" s="587">
        <f>'Rent Roll'!$AE22*Index_운영!AD356/$C$1</f>
        <v>0</v>
      </c>
      <c r="AE57" s="587">
        <f>'Rent Roll'!$AE22*Index_운영!AE356/$C$1</f>
        <v>0</v>
      </c>
      <c r="AF57" s="587">
        <f>'Rent Roll'!$AE22*Index_운영!AF356/$C$1</f>
        <v>0</v>
      </c>
      <c r="AG57" s="587">
        <f>'Rent Roll'!$AE22*Index_운영!AG356/$C$1</f>
        <v>0</v>
      </c>
      <c r="AH57" s="587">
        <f>'Rent Roll'!$AE22*Index_운영!AH356/$C$1</f>
        <v>0</v>
      </c>
      <c r="AI57" s="587">
        <f>'Rent Roll'!$AE22*Index_운영!AI356/$C$1</f>
        <v>0</v>
      </c>
      <c r="AJ57" s="587">
        <f>'Rent Roll'!$AE22*Index_운영!AJ356/$C$1</f>
        <v>0</v>
      </c>
      <c r="AK57" s="587">
        <f>'Rent Roll'!$AE22*Index_운영!AK356/$C$1</f>
        <v>0</v>
      </c>
      <c r="AL57" s="587">
        <f>'Rent Roll'!$AE22*Index_운영!AL356/$C$1</f>
        <v>0</v>
      </c>
      <c r="AM57" s="587">
        <f>'Rent Roll'!$AE22*Index_운영!AM356/$C$1</f>
        <v>0</v>
      </c>
      <c r="AN57" s="587">
        <f>'Rent Roll'!$AE22*Index_운영!AN356/$C$1</f>
        <v>0</v>
      </c>
      <c r="AO57" s="587">
        <f>'Rent Roll'!$AE22*Index_운영!AO356/$C$1</f>
        <v>0</v>
      </c>
      <c r="AP57" s="587">
        <f>'Rent Roll'!$AE22*Index_운영!AP356/$C$1</f>
        <v>0</v>
      </c>
      <c r="AQ57" s="587">
        <f>'Rent Roll'!$AE22*Index_운영!AQ356/$C$1</f>
        <v>0</v>
      </c>
      <c r="AR57" s="587">
        <f>'Rent Roll'!$AE22*Index_운영!AR356/$C$1</f>
        <v>0</v>
      </c>
      <c r="AS57" s="587">
        <f>'Rent Roll'!$AE22*Index_운영!AS356/$C$1</f>
        <v>0</v>
      </c>
      <c r="AT57" s="587">
        <f>'Rent Roll'!$AE22*Index_운영!AT356/$C$1</f>
        <v>0</v>
      </c>
      <c r="AU57" s="587">
        <f>'Rent Roll'!$AE22*Index_운영!AU356/$C$1</f>
        <v>0</v>
      </c>
      <c r="AV57" s="587">
        <f>'Rent Roll'!$AE22*Index_운영!AV356/$C$1</f>
        <v>0</v>
      </c>
      <c r="AW57" s="587">
        <f>'Rent Roll'!$AE22*Index_운영!AW356/$C$1</f>
        <v>0</v>
      </c>
      <c r="AX57" s="587">
        <f>'Rent Roll'!$AE22*Index_운영!AX356/$C$1</f>
        <v>0</v>
      </c>
      <c r="AY57" s="587">
        <f>'Rent Roll'!$AE22*Index_운영!AY356/$C$1</f>
        <v>0</v>
      </c>
      <c r="AZ57" s="587">
        <f>'Rent Roll'!$AE22*Index_운영!AZ356/$C$1</f>
        <v>0</v>
      </c>
      <c r="BA57" s="587">
        <f>'Rent Roll'!$AE22*Index_운영!BA356/$C$1</f>
        <v>0</v>
      </c>
      <c r="BB57" s="587">
        <f>'Rent Roll'!$AE22*Index_운영!BB356/$C$1</f>
        <v>0</v>
      </c>
      <c r="BC57" s="587">
        <f>'Rent Roll'!$AE22*Index_운영!BC356/$C$1</f>
        <v>0</v>
      </c>
      <c r="BD57" s="587">
        <f>'Rent Roll'!$AE22*Index_운영!BD356/$C$1</f>
        <v>0</v>
      </c>
      <c r="BE57" s="587">
        <f>'Rent Roll'!$AE22*Index_운영!BE356/$C$1</f>
        <v>0</v>
      </c>
      <c r="BF57" s="587">
        <f>'Rent Roll'!$AE22*Index_운영!BF356/$C$1</f>
        <v>0</v>
      </c>
      <c r="BG57" s="587">
        <f>'Rent Roll'!$AE22*Index_운영!BG356/$C$1</f>
        <v>0</v>
      </c>
      <c r="BH57" s="587">
        <f>'Rent Roll'!$AE22*Index_운영!BH356/$C$1</f>
        <v>0</v>
      </c>
      <c r="BI57" s="587">
        <f>'Rent Roll'!$AE22*Index_운영!BI356/$C$1</f>
        <v>0</v>
      </c>
      <c r="BJ57" s="587">
        <f>'Rent Roll'!$AE22*Index_운영!BJ356/$C$1</f>
        <v>0</v>
      </c>
      <c r="BK57" s="587">
        <f>'Rent Roll'!$AE22*Index_운영!BK356/$C$1</f>
        <v>0</v>
      </c>
      <c r="BL57" s="587">
        <f>'Rent Roll'!$AE22*Index_운영!BL356/$C$1</f>
        <v>0</v>
      </c>
      <c r="BM57" s="587">
        <f>'Rent Roll'!$AE22*Index_운영!BM356/$C$1</f>
        <v>0</v>
      </c>
      <c r="BN57" s="587">
        <f>'Rent Roll'!$AE22*Index_운영!BN356/$C$1</f>
        <v>0</v>
      </c>
      <c r="BO57" s="587">
        <f>'Rent Roll'!$AE22*Index_운영!BO356/$C$1</f>
        <v>0</v>
      </c>
      <c r="BP57" s="587">
        <f>'Rent Roll'!$AE22*Index_운영!BP356/$C$1</f>
        <v>0</v>
      </c>
      <c r="BQ57" s="587">
        <f>'Rent Roll'!$AE22*Index_운영!BQ356/$C$1</f>
        <v>0</v>
      </c>
      <c r="BR57" s="587">
        <f>'Rent Roll'!$AE22*Index_운영!BR356/$C$1</f>
        <v>0</v>
      </c>
      <c r="BS57" s="587">
        <f>'Rent Roll'!$AE22*Index_운영!BS356/$C$1</f>
        <v>0</v>
      </c>
      <c r="BT57" s="587">
        <f>'Rent Roll'!$AE22*Index_운영!BT356/$C$1</f>
        <v>0</v>
      </c>
      <c r="BU57" s="587">
        <f>'Rent Roll'!$AE22*Index_운영!BU356/$C$1</f>
        <v>0</v>
      </c>
      <c r="BV57" s="587">
        <f>'Rent Roll'!$AE22*Index_운영!BV356/$C$1</f>
        <v>0</v>
      </c>
      <c r="BW57" s="587">
        <f>'Rent Roll'!$AE22*Index_운영!BW356/$C$1</f>
        <v>0</v>
      </c>
      <c r="BX57" s="587">
        <f>'Rent Roll'!$AE22*Index_운영!BX356/$C$1</f>
        <v>0</v>
      </c>
      <c r="BY57" s="587">
        <f>'Rent Roll'!$AE22*Index_운영!BY356/$C$1</f>
        <v>0</v>
      </c>
      <c r="BZ57" s="587">
        <f>'Rent Roll'!$AE22*Index_운영!BZ356/$C$1</f>
        <v>0</v>
      </c>
      <c r="CA57" s="587">
        <f>'Rent Roll'!$AE22*Index_운영!CA356/$C$1</f>
        <v>0</v>
      </c>
      <c r="CB57" s="587">
        <f>'Rent Roll'!$AE22*Index_운영!CB356/$C$1</f>
        <v>0</v>
      </c>
      <c r="CC57" s="587">
        <f>'Rent Roll'!$AE22*Index_운영!CC356/$C$1</f>
        <v>0</v>
      </c>
      <c r="CD57" s="587">
        <f>'Rent Roll'!$AE22*Index_운영!CD356/$C$1</f>
        <v>0</v>
      </c>
      <c r="CE57" s="587">
        <f>'Rent Roll'!$AE22*Index_운영!CE356/$C$1</f>
        <v>0</v>
      </c>
      <c r="CF57" s="587">
        <f>'Rent Roll'!$AE22*Index_운영!CF356/$C$1</f>
        <v>0</v>
      </c>
      <c r="CG57" s="587">
        <f>'Rent Roll'!$AE22*Index_운영!CG356/$C$1</f>
        <v>0</v>
      </c>
      <c r="CH57" s="587">
        <f>'Rent Roll'!$AE22*Index_운영!CH356/$C$1</f>
        <v>0</v>
      </c>
      <c r="CI57" s="587">
        <f>'Rent Roll'!$AE22*Index_운영!CI356/$C$1</f>
        <v>0</v>
      </c>
      <c r="CJ57" s="587">
        <f>'Rent Roll'!$AE22*Index_운영!CJ356/$C$1</f>
        <v>0</v>
      </c>
      <c r="CK57" s="587">
        <f>'Rent Roll'!$AE22*Index_운영!CK356/$C$1</f>
        <v>0</v>
      </c>
      <c r="CL57" s="587">
        <f>'Rent Roll'!$AE22*Index_운영!CL356/$C$1</f>
        <v>0</v>
      </c>
      <c r="CM57" s="587">
        <f>'Rent Roll'!$AE22*Index_운영!CM356/$C$1</f>
        <v>0</v>
      </c>
      <c r="CN57" s="587">
        <f>'Rent Roll'!$AE22*Index_운영!CN356/$C$1</f>
        <v>0</v>
      </c>
      <c r="CO57" s="587">
        <f>'Rent Roll'!$AE22*Index_운영!CO356/$C$1</f>
        <v>0</v>
      </c>
      <c r="CP57" s="587">
        <f>'Rent Roll'!$AE22*Index_운영!CP356/$C$1</f>
        <v>0</v>
      </c>
      <c r="CQ57" s="587">
        <f>'Rent Roll'!$AE22*Index_운영!CQ356/$C$1</f>
        <v>0</v>
      </c>
      <c r="CR57" s="587">
        <f>'Rent Roll'!$AE22*Index_운영!CR356/$C$1</f>
        <v>0</v>
      </c>
      <c r="CS57" s="587">
        <f>'Rent Roll'!$AE22*Index_운영!CS356/$C$1</f>
        <v>0</v>
      </c>
      <c r="CT57" s="587">
        <f>'Rent Roll'!$AE22*Index_운영!CT356/$C$1</f>
        <v>0</v>
      </c>
      <c r="CU57" s="587">
        <f>'Rent Roll'!$AE22*Index_운영!CU356/$C$1</f>
        <v>0</v>
      </c>
      <c r="CV57" s="587">
        <f>'Rent Roll'!$AE22*Index_운영!CV356/$C$1</f>
        <v>0</v>
      </c>
      <c r="CW57" s="587">
        <f>'Rent Roll'!$AE22*Index_운영!CW356/$C$1</f>
        <v>0</v>
      </c>
      <c r="CX57" s="587">
        <f>'Rent Roll'!$AE22*Index_운영!CX356/$C$1</f>
        <v>0</v>
      </c>
      <c r="CY57" s="587">
        <f>'Rent Roll'!$AE22*Index_운영!CY356/$C$1</f>
        <v>0</v>
      </c>
      <c r="CZ57" s="587">
        <f>'Rent Roll'!$AE22*Index_운영!CZ356/$C$1</f>
        <v>0</v>
      </c>
      <c r="DA57" s="587">
        <f>'Rent Roll'!$AE22*Index_운영!DA356/$C$1</f>
        <v>0</v>
      </c>
      <c r="DB57" s="587">
        <f>'Rent Roll'!$AE22*Index_운영!DB356/$C$1</f>
        <v>0</v>
      </c>
      <c r="DC57" s="587">
        <f>'Rent Roll'!$AE22*Index_운영!DC356/$C$1</f>
        <v>0</v>
      </c>
      <c r="DD57" s="587">
        <f>'Rent Roll'!$AE22*Index_운영!DD356/$C$1</f>
        <v>0</v>
      </c>
      <c r="DE57" s="587">
        <f>'Rent Roll'!$AE22*Index_운영!DE356/$C$1</f>
        <v>0</v>
      </c>
      <c r="DF57" s="587">
        <f>'Rent Roll'!$AE22*Index_운영!DF356/$C$1</f>
        <v>0</v>
      </c>
      <c r="DG57" s="587">
        <f>'Rent Roll'!$AE22*Index_운영!DG356/$C$1</f>
        <v>0</v>
      </c>
      <c r="DH57" s="587">
        <f>'Rent Roll'!$AE22*Index_운영!DH356/$C$1</f>
        <v>0</v>
      </c>
      <c r="DI57" s="587">
        <f>'Rent Roll'!$AE22*Index_운영!DI356/$C$1</f>
        <v>0</v>
      </c>
      <c r="DJ57" s="587">
        <f>'Rent Roll'!$AE22*Index_운영!DJ356/$C$1</f>
        <v>0</v>
      </c>
      <c r="DK57" s="587">
        <f>'Rent Roll'!$AE22*Index_운영!DK356/$C$1</f>
        <v>0</v>
      </c>
      <c r="DL57" s="587">
        <f>'Rent Roll'!$AE22*Index_운영!DL356/$C$1</f>
        <v>0</v>
      </c>
      <c r="DM57" s="587">
        <f>'Rent Roll'!$AE22*Index_운영!DM356/$C$1</f>
        <v>0</v>
      </c>
      <c r="DN57" s="587">
        <f>'Rent Roll'!$AE22*Index_운영!DN356/$C$1</f>
        <v>0</v>
      </c>
      <c r="DO57" s="587">
        <f>'Rent Roll'!$AE22*Index_운영!DO356/$C$1</f>
        <v>0</v>
      </c>
      <c r="DP57" s="587">
        <f>'Rent Roll'!$AE22*Index_운영!DP356/$C$1</f>
        <v>0</v>
      </c>
      <c r="DQ57" s="587">
        <f>'Rent Roll'!$AE22*Index_운영!DQ356/$C$1</f>
        <v>0</v>
      </c>
      <c r="DR57" s="587">
        <f>'Rent Roll'!$AE22*Index_운영!DR356/$C$1</f>
        <v>0</v>
      </c>
      <c r="DS57" s="587">
        <f>'Rent Roll'!$AE22*Index_운영!DS356/$C$1</f>
        <v>0</v>
      </c>
      <c r="DT57" s="587">
        <f>'Rent Roll'!$AE22*Index_운영!DT356/$C$1</f>
        <v>0</v>
      </c>
      <c r="DU57" s="587">
        <f>'Rent Roll'!$AE22*Index_운영!DU356/$C$1</f>
        <v>0</v>
      </c>
      <c r="DV57" s="587">
        <f>'Rent Roll'!$AE22*Index_운영!DV356/$C$1</f>
        <v>0</v>
      </c>
    </row>
    <row r="58" spans="1:126" s="64" customFormat="1" outlineLevel="1" x14ac:dyDescent="0.4">
      <c r="A58" s="724"/>
      <c r="B58" s="598"/>
      <c r="C58" s="607"/>
      <c r="D58" s="608"/>
      <c r="E58" s="804"/>
      <c r="F58" s="586"/>
      <c r="G58" s="587"/>
      <c r="H58" s="587"/>
      <c r="I58" s="587"/>
      <c r="J58" s="587"/>
      <c r="K58" s="587"/>
      <c r="L58" s="587"/>
      <c r="M58" s="587"/>
      <c r="N58" s="587"/>
      <c r="O58" s="587"/>
      <c r="P58" s="587"/>
      <c r="Q58" s="587"/>
      <c r="R58" s="587"/>
      <c r="S58" s="587"/>
      <c r="T58" s="587"/>
      <c r="U58" s="587"/>
      <c r="V58" s="587"/>
      <c r="W58" s="587"/>
      <c r="X58" s="587"/>
      <c r="Y58" s="587"/>
      <c r="Z58" s="587"/>
      <c r="AA58" s="587"/>
      <c r="AB58" s="587"/>
      <c r="AC58" s="587"/>
      <c r="AD58" s="587"/>
      <c r="AE58" s="587"/>
      <c r="AF58" s="587"/>
      <c r="AG58" s="587"/>
      <c r="AH58" s="587"/>
      <c r="AI58" s="587"/>
      <c r="AJ58" s="587"/>
      <c r="AK58" s="587"/>
      <c r="AL58" s="587"/>
      <c r="AM58" s="587"/>
      <c r="AN58" s="587"/>
      <c r="AO58" s="587"/>
      <c r="AP58" s="587"/>
      <c r="AQ58" s="587"/>
      <c r="AR58" s="587"/>
      <c r="AS58" s="587"/>
      <c r="AT58" s="587"/>
      <c r="AU58" s="587"/>
      <c r="AV58" s="587"/>
      <c r="AW58" s="587"/>
      <c r="AX58" s="587"/>
      <c r="AY58" s="587"/>
      <c r="AZ58" s="587"/>
      <c r="BA58" s="587"/>
      <c r="BB58" s="587"/>
      <c r="BC58" s="587"/>
      <c r="BD58" s="587"/>
      <c r="BE58" s="587"/>
      <c r="BF58" s="587"/>
      <c r="BG58" s="587"/>
      <c r="BH58" s="587"/>
      <c r="BI58" s="587"/>
      <c r="BJ58" s="587"/>
      <c r="BK58" s="587"/>
      <c r="BL58" s="587"/>
      <c r="BM58" s="587"/>
      <c r="BN58" s="587"/>
      <c r="BO58" s="587"/>
      <c r="BP58" s="587"/>
      <c r="BQ58" s="587"/>
      <c r="BR58" s="587"/>
      <c r="BS58" s="587"/>
      <c r="BT58" s="587"/>
      <c r="BU58" s="587"/>
      <c r="BV58" s="587"/>
      <c r="BW58" s="587"/>
      <c r="BX58" s="587"/>
      <c r="BY58" s="587"/>
      <c r="BZ58" s="587"/>
      <c r="CA58" s="587"/>
      <c r="CB58" s="587"/>
      <c r="CC58" s="587"/>
      <c r="CD58" s="587"/>
      <c r="CE58" s="587"/>
      <c r="CF58" s="587"/>
      <c r="CG58" s="587"/>
      <c r="CH58" s="587"/>
      <c r="CI58" s="587"/>
      <c r="CJ58" s="587"/>
      <c r="CK58" s="587"/>
      <c r="CL58" s="587"/>
      <c r="CM58" s="587"/>
      <c r="CN58" s="587"/>
      <c r="CO58" s="587"/>
      <c r="CP58" s="587"/>
      <c r="CQ58" s="587"/>
      <c r="CR58" s="587"/>
      <c r="CS58" s="587"/>
      <c r="CT58" s="587"/>
      <c r="CU58" s="587"/>
      <c r="CV58" s="587"/>
      <c r="CW58" s="587"/>
      <c r="CX58" s="587"/>
      <c r="CY58" s="587"/>
      <c r="CZ58" s="587"/>
      <c r="DA58" s="587"/>
      <c r="DB58" s="587"/>
      <c r="DC58" s="587"/>
      <c r="DD58" s="587"/>
      <c r="DE58" s="587"/>
      <c r="DF58" s="587"/>
      <c r="DG58" s="587"/>
      <c r="DH58" s="587"/>
      <c r="DI58" s="587"/>
      <c r="DJ58" s="587"/>
      <c r="DK58" s="587"/>
      <c r="DL58" s="587"/>
      <c r="DM58" s="587"/>
      <c r="DN58" s="587"/>
      <c r="DO58" s="587"/>
      <c r="DP58" s="587"/>
      <c r="DQ58" s="587"/>
      <c r="DR58" s="587"/>
      <c r="DS58" s="587"/>
      <c r="DT58" s="587"/>
      <c r="DU58" s="587"/>
      <c r="DV58" s="587"/>
    </row>
    <row r="59" spans="1:126" s="464" customFormat="1" x14ac:dyDescent="0.4">
      <c r="A59" s="736"/>
      <c r="B59" s="464" t="s">
        <v>818</v>
      </c>
      <c r="C59" s="1219"/>
      <c r="D59" s="1220"/>
      <c r="E59" s="1221"/>
      <c r="F59" s="588">
        <f t="shared" ref="F59:AK59" si="28">SUM(F60:F78)</f>
        <v>0</v>
      </c>
      <c r="G59" s="589">
        <f t="shared" si="28"/>
        <v>0</v>
      </c>
      <c r="H59" s="589">
        <f t="shared" si="28"/>
        <v>52607.883333333331</v>
      </c>
      <c r="I59" s="589">
        <f t="shared" si="28"/>
        <v>52607.883333333331</v>
      </c>
      <c r="J59" s="589">
        <f t="shared" si="28"/>
        <v>52607.883333333331</v>
      </c>
      <c r="K59" s="589">
        <f t="shared" si="28"/>
        <v>0</v>
      </c>
      <c r="L59" s="589">
        <f t="shared" si="28"/>
        <v>0</v>
      </c>
      <c r="M59" s="589">
        <f t="shared" si="28"/>
        <v>0</v>
      </c>
      <c r="N59" s="589">
        <f t="shared" si="28"/>
        <v>0</v>
      </c>
      <c r="O59" s="589">
        <f t="shared" si="28"/>
        <v>0</v>
      </c>
      <c r="P59" s="589">
        <f t="shared" si="28"/>
        <v>0</v>
      </c>
      <c r="Q59" s="589">
        <f t="shared" si="28"/>
        <v>0</v>
      </c>
      <c r="R59" s="589">
        <f t="shared" si="28"/>
        <v>0</v>
      </c>
      <c r="S59" s="589">
        <f t="shared" si="28"/>
        <v>0</v>
      </c>
      <c r="T59" s="589">
        <f t="shared" si="28"/>
        <v>16490.933333333334</v>
      </c>
      <c r="U59" s="589">
        <f t="shared" si="28"/>
        <v>16490.933333333334</v>
      </c>
      <c r="V59" s="589">
        <f t="shared" si="28"/>
        <v>16490.933333333334</v>
      </c>
      <c r="W59" s="589">
        <f t="shared" si="28"/>
        <v>0</v>
      </c>
      <c r="X59" s="589">
        <f t="shared" si="28"/>
        <v>0</v>
      </c>
      <c r="Y59" s="589">
        <f t="shared" si="28"/>
        <v>0</v>
      </c>
      <c r="Z59" s="589">
        <f t="shared" si="28"/>
        <v>0</v>
      </c>
      <c r="AA59" s="589">
        <f t="shared" si="28"/>
        <v>0</v>
      </c>
      <c r="AB59" s="589">
        <f t="shared" si="28"/>
        <v>0</v>
      </c>
      <c r="AC59" s="589">
        <f t="shared" si="28"/>
        <v>0</v>
      </c>
      <c r="AD59" s="589">
        <f t="shared" si="28"/>
        <v>0</v>
      </c>
      <c r="AE59" s="589">
        <f t="shared" si="28"/>
        <v>0</v>
      </c>
      <c r="AF59" s="589">
        <f t="shared" si="28"/>
        <v>8245.4666666666672</v>
      </c>
      <c r="AG59" s="589">
        <f t="shared" si="28"/>
        <v>8245.4666666666672</v>
      </c>
      <c r="AH59" s="589">
        <f t="shared" si="28"/>
        <v>8245.4666666666672</v>
      </c>
      <c r="AI59" s="589">
        <f t="shared" si="28"/>
        <v>0</v>
      </c>
      <c r="AJ59" s="589">
        <f t="shared" si="28"/>
        <v>0</v>
      </c>
      <c r="AK59" s="589">
        <f t="shared" si="28"/>
        <v>0</v>
      </c>
      <c r="AL59" s="589">
        <f t="shared" ref="AL59:BQ59" si="29">SUM(AL60:AL78)</f>
        <v>0</v>
      </c>
      <c r="AM59" s="589">
        <f t="shared" si="29"/>
        <v>0</v>
      </c>
      <c r="AN59" s="589">
        <f t="shared" si="29"/>
        <v>0</v>
      </c>
      <c r="AO59" s="589">
        <f t="shared" si="29"/>
        <v>0</v>
      </c>
      <c r="AP59" s="589">
        <f t="shared" si="29"/>
        <v>0</v>
      </c>
      <c r="AQ59" s="589">
        <f t="shared" si="29"/>
        <v>0</v>
      </c>
      <c r="AR59" s="589">
        <f t="shared" si="29"/>
        <v>0</v>
      </c>
      <c r="AS59" s="589">
        <f t="shared" si="29"/>
        <v>0</v>
      </c>
      <c r="AT59" s="589">
        <f t="shared" si="29"/>
        <v>0</v>
      </c>
      <c r="AU59" s="589">
        <f t="shared" si="29"/>
        <v>0</v>
      </c>
      <c r="AV59" s="589">
        <f t="shared" si="29"/>
        <v>0</v>
      </c>
      <c r="AW59" s="589">
        <f t="shared" si="29"/>
        <v>0</v>
      </c>
      <c r="AX59" s="589">
        <f t="shared" si="29"/>
        <v>0</v>
      </c>
      <c r="AY59" s="589">
        <f t="shared" si="29"/>
        <v>0</v>
      </c>
      <c r="AZ59" s="589">
        <f t="shared" si="29"/>
        <v>0</v>
      </c>
      <c r="BA59" s="589">
        <f t="shared" si="29"/>
        <v>0</v>
      </c>
      <c r="BB59" s="589">
        <f t="shared" si="29"/>
        <v>0</v>
      </c>
      <c r="BC59" s="589">
        <f t="shared" si="29"/>
        <v>0</v>
      </c>
      <c r="BD59" s="589">
        <f t="shared" si="29"/>
        <v>0</v>
      </c>
      <c r="BE59" s="589">
        <f t="shared" si="29"/>
        <v>0</v>
      </c>
      <c r="BF59" s="589">
        <f t="shared" si="29"/>
        <v>0</v>
      </c>
      <c r="BG59" s="589">
        <f t="shared" si="29"/>
        <v>0</v>
      </c>
      <c r="BH59" s="589">
        <f t="shared" si="29"/>
        <v>0</v>
      </c>
      <c r="BI59" s="589">
        <f t="shared" si="29"/>
        <v>0</v>
      </c>
      <c r="BJ59" s="589">
        <f t="shared" si="29"/>
        <v>0</v>
      </c>
      <c r="BK59" s="589">
        <f t="shared" si="29"/>
        <v>0</v>
      </c>
      <c r="BL59" s="589">
        <f t="shared" si="29"/>
        <v>0</v>
      </c>
      <c r="BM59" s="589">
        <f t="shared" si="29"/>
        <v>0</v>
      </c>
      <c r="BN59" s="589">
        <f t="shared" si="29"/>
        <v>0</v>
      </c>
      <c r="BO59" s="589">
        <f t="shared" si="29"/>
        <v>0</v>
      </c>
      <c r="BP59" s="589">
        <f t="shared" si="29"/>
        <v>0</v>
      </c>
      <c r="BQ59" s="589">
        <f t="shared" si="29"/>
        <v>0</v>
      </c>
      <c r="BR59" s="589">
        <f t="shared" ref="BR59:CW59" si="30">SUM(BR60:BR78)</f>
        <v>0</v>
      </c>
      <c r="BS59" s="589">
        <f t="shared" si="30"/>
        <v>0</v>
      </c>
      <c r="BT59" s="589">
        <f t="shared" si="30"/>
        <v>0</v>
      </c>
      <c r="BU59" s="589">
        <f t="shared" si="30"/>
        <v>0</v>
      </c>
      <c r="BV59" s="589">
        <f t="shared" si="30"/>
        <v>0</v>
      </c>
      <c r="BW59" s="589">
        <f t="shared" si="30"/>
        <v>0</v>
      </c>
      <c r="BX59" s="589">
        <f t="shared" si="30"/>
        <v>0</v>
      </c>
      <c r="BY59" s="589">
        <f t="shared" si="30"/>
        <v>0</v>
      </c>
      <c r="BZ59" s="589">
        <f t="shared" si="30"/>
        <v>0</v>
      </c>
      <c r="CA59" s="589">
        <f t="shared" si="30"/>
        <v>0</v>
      </c>
      <c r="CB59" s="589">
        <f t="shared" si="30"/>
        <v>0</v>
      </c>
      <c r="CC59" s="589">
        <f t="shared" si="30"/>
        <v>0</v>
      </c>
      <c r="CD59" s="589">
        <f t="shared" si="30"/>
        <v>0</v>
      </c>
      <c r="CE59" s="589">
        <f t="shared" si="30"/>
        <v>0</v>
      </c>
      <c r="CF59" s="589">
        <f t="shared" si="30"/>
        <v>0</v>
      </c>
      <c r="CG59" s="589">
        <f t="shared" si="30"/>
        <v>0</v>
      </c>
      <c r="CH59" s="589">
        <f t="shared" si="30"/>
        <v>0</v>
      </c>
      <c r="CI59" s="589">
        <f t="shared" si="30"/>
        <v>0</v>
      </c>
      <c r="CJ59" s="589">
        <f t="shared" si="30"/>
        <v>0</v>
      </c>
      <c r="CK59" s="589">
        <f t="shared" si="30"/>
        <v>0</v>
      </c>
      <c r="CL59" s="589">
        <f t="shared" si="30"/>
        <v>0</v>
      </c>
      <c r="CM59" s="589">
        <f t="shared" si="30"/>
        <v>0</v>
      </c>
      <c r="CN59" s="589">
        <f t="shared" si="30"/>
        <v>0</v>
      </c>
      <c r="CO59" s="589">
        <f t="shared" si="30"/>
        <v>0</v>
      </c>
      <c r="CP59" s="589">
        <f t="shared" si="30"/>
        <v>0</v>
      </c>
      <c r="CQ59" s="589">
        <f t="shared" si="30"/>
        <v>0</v>
      </c>
      <c r="CR59" s="589">
        <f t="shared" si="30"/>
        <v>0</v>
      </c>
      <c r="CS59" s="589">
        <f t="shared" si="30"/>
        <v>0</v>
      </c>
      <c r="CT59" s="589">
        <f t="shared" si="30"/>
        <v>0</v>
      </c>
      <c r="CU59" s="589">
        <f t="shared" si="30"/>
        <v>0</v>
      </c>
      <c r="CV59" s="589">
        <f t="shared" si="30"/>
        <v>0</v>
      </c>
      <c r="CW59" s="589">
        <f t="shared" si="30"/>
        <v>0</v>
      </c>
      <c r="CX59" s="589">
        <f t="shared" ref="CX59:DV59" si="31">SUM(CX60:CX78)</f>
        <v>0</v>
      </c>
      <c r="CY59" s="589">
        <f t="shared" si="31"/>
        <v>0</v>
      </c>
      <c r="CZ59" s="589">
        <f t="shared" si="31"/>
        <v>0</v>
      </c>
      <c r="DA59" s="589">
        <f t="shared" si="31"/>
        <v>0</v>
      </c>
      <c r="DB59" s="589">
        <f t="shared" si="31"/>
        <v>0</v>
      </c>
      <c r="DC59" s="589">
        <f t="shared" si="31"/>
        <v>0</v>
      </c>
      <c r="DD59" s="589">
        <f t="shared" si="31"/>
        <v>0</v>
      </c>
      <c r="DE59" s="589">
        <f t="shared" si="31"/>
        <v>0</v>
      </c>
      <c r="DF59" s="589">
        <f t="shared" si="31"/>
        <v>0</v>
      </c>
      <c r="DG59" s="589">
        <f t="shared" si="31"/>
        <v>0</v>
      </c>
      <c r="DH59" s="589">
        <f t="shared" si="31"/>
        <v>0</v>
      </c>
      <c r="DI59" s="589">
        <f t="shared" si="31"/>
        <v>0</v>
      </c>
      <c r="DJ59" s="589">
        <f t="shared" si="31"/>
        <v>0</v>
      </c>
      <c r="DK59" s="589">
        <f t="shared" si="31"/>
        <v>0</v>
      </c>
      <c r="DL59" s="589">
        <f t="shared" si="31"/>
        <v>0</v>
      </c>
      <c r="DM59" s="589">
        <f t="shared" si="31"/>
        <v>0</v>
      </c>
      <c r="DN59" s="589">
        <f t="shared" si="31"/>
        <v>0</v>
      </c>
      <c r="DO59" s="589">
        <f t="shared" si="31"/>
        <v>0</v>
      </c>
      <c r="DP59" s="589">
        <f t="shared" si="31"/>
        <v>0</v>
      </c>
      <c r="DQ59" s="589">
        <f t="shared" si="31"/>
        <v>0</v>
      </c>
      <c r="DR59" s="589">
        <f t="shared" si="31"/>
        <v>0</v>
      </c>
      <c r="DS59" s="589">
        <f t="shared" si="31"/>
        <v>0</v>
      </c>
      <c r="DT59" s="589">
        <f t="shared" si="31"/>
        <v>0</v>
      </c>
      <c r="DU59" s="589">
        <f t="shared" si="31"/>
        <v>0</v>
      </c>
      <c r="DV59" s="589">
        <f t="shared" si="31"/>
        <v>0</v>
      </c>
    </row>
    <row r="60" spans="1:126" s="64" customFormat="1" outlineLevel="1" x14ac:dyDescent="0.4">
      <c r="A60" s="724"/>
      <c r="B60" s="598"/>
      <c r="C60" s="607" t="str">
        <f>Index_운영!$B383</f>
        <v>월드비전</v>
      </c>
      <c r="D60" s="608"/>
      <c r="E60" s="804" t="str">
        <f>Index_운영!$C383</f>
        <v>상각</v>
      </c>
      <c r="F60" s="586">
        <f>'Rent Roll'!$AH5*Index_운영!F383/$C$1</f>
        <v>0</v>
      </c>
      <c r="G60" s="587">
        <f>'Rent Roll'!$AH5*Index_운영!G383/$C$1</f>
        <v>0</v>
      </c>
      <c r="H60" s="587">
        <f>'Rent Roll'!$AH5*Index_운영!H383/$C$1</f>
        <v>0</v>
      </c>
      <c r="I60" s="587">
        <f>'Rent Roll'!$AH5*Index_운영!I383/$C$1</f>
        <v>0</v>
      </c>
      <c r="J60" s="587">
        <f>'Rent Roll'!$AH5*Index_운영!J383/$C$1</f>
        <v>0</v>
      </c>
      <c r="K60" s="587">
        <f>'Rent Roll'!$AH5*Index_운영!K383/$C$1</f>
        <v>0</v>
      </c>
      <c r="L60" s="587">
        <f>'Rent Roll'!$AH5*Index_운영!L383/$C$1</f>
        <v>0</v>
      </c>
      <c r="M60" s="587">
        <f>'Rent Roll'!$AH5*Index_운영!M383/$C$1</f>
        <v>0</v>
      </c>
      <c r="N60" s="587">
        <f>'Rent Roll'!$AH5*Index_운영!N383/$C$1</f>
        <v>0</v>
      </c>
      <c r="O60" s="587">
        <f>'Rent Roll'!$AH5*Index_운영!O383/$C$1</f>
        <v>0</v>
      </c>
      <c r="P60" s="587">
        <f>'Rent Roll'!$AH5*Index_운영!P383/$C$1</f>
        <v>0</v>
      </c>
      <c r="Q60" s="587">
        <f>'Rent Roll'!$AH5*Index_운영!Q383/$C$1</f>
        <v>0</v>
      </c>
      <c r="R60" s="587">
        <f>'Rent Roll'!$AH5*Index_운영!R383/$C$1</f>
        <v>0</v>
      </c>
      <c r="S60" s="587">
        <f>'Rent Roll'!$AH5*Index_운영!S383/$C$1</f>
        <v>0</v>
      </c>
      <c r="T60" s="587">
        <f>'Rent Roll'!$AH5*Index_운영!T383/$C$1</f>
        <v>0</v>
      </c>
      <c r="U60" s="587">
        <f>'Rent Roll'!$AH5*Index_운영!U383/$C$1</f>
        <v>0</v>
      </c>
      <c r="V60" s="587">
        <f>'Rent Roll'!$AH5*Index_운영!V383/$C$1</f>
        <v>0</v>
      </c>
      <c r="W60" s="587">
        <f>'Rent Roll'!$AH5*Index_운영!W383/$C$1</f>
        <v>0</v>
      </c>
      <c r="X60" s="587">
        <f>'Rent Roll'!$AH5*Index_운영!X383/$C$1</f>
        <v>0</v>
      </c>
      <c r="Y60" s="587">
        <f>'Rent Roll'!$AH5*Index_운영!Y383/$C$1</f>
        <v>0</v>
      </c>
      <c r="Z60" s="587">
        <f>'Rent Roll'!$AH5*Index_운영!Z383/$C$1</f>
        <v>0</v>
      </c>
      <c r="AA60" s="587">
        <f>'Rent Roll'!$AH5*Index_운영!AA383/$C$1</f>
        <v>0</v>
      </c>
      <c r="AB60" s="587">
        <f>'Rent Roll'!$AH5*Index_운영!AB383/$C$1</f>
        <v>0</v>
      </c>
      <c r="AC60" s="587">
        <f>'Rent Roll'!$AH5*Index_운영!AC383/$C$1</f>
        <v>0</v>
      </c>
      <c r="AD60" s="587">
        <f>'Rent Roll'!$AH5*Index_운영!AD383/$C$1</f>
        <v>0</v>
      </c>
      <c r="AE60" s="587">
        <f>'Rent Roll'!$AH5*Index_운영!AE383/$C$1</f>
        <v>0</v>
      </c>
      <c r="AF60" s="587">
        <f>'Rent Roll'!$AH5*Index_운영!AF383/$C$1</f>
        <v>0</v>
      </c>
      <c r="AG60" s="587">
        <f>'Rent Roll'!$AH5*Index_운영!AG383/$C$1</f>
        <v>0</v>
      </c>
      <c r="AH60" s="587">
        <f>'Rent Roll'!$AH5*Index_운영!AH383/$C$1</f>
        <v>0</v>
      </c>
      <c r="AI60" s="587">
        <f>'Rent Roll'!$AH5*Index_운영!AI383/$C$1</f>
        <v>0</v>
      </c>
      <c r="AJ60" s="587">
        <f>'Rent Roll'!$AH5*Index_운영!AJ383/$C$1</f>
        <v>0</v>
      </c>
      <c r="AK60" s="587">
        <f>'Rent Roll'!$AH5*Index_운영!AK383/$C$1</f>
        <v>0</v>
      </c>
      <c r="AL60" s="587">
        <f>'Rent Roll'!$AH5*Index_운영!AL383/$C$1</f>
        <v>0</v>
      </c>
      <c r="AM60" s="587">
        <f>'Rent Roll'!$AH5*Index_운영!AM383/$C$1</f>
        <v>0</v>
      </c>
      <c r="AN60" s="587">
        <f>'Rent Roll'!$AH5*Index_운영!AN383/$C$1</f>
        <v>0</v>
      </c>
      <c r="AO60" s="587">
        <f>'Rent Roll'!$AH5*Index_운영!AO383/$C$1</f>
        <v>0</v>
      </c>
      <c r="AP60" s="587">
        <f>'Rent Roll'!$AH5*Index_운영!AP383/$C$1</f>
        <v>0</v>
      </c>
      <c r="AQ60" s="587">
        <f>'Rent Roll'!$AH5*Index_운영!AQ383/$C$1</f>
        <v>0</v>
      </c>
      <c r="AR60" s="587">
        <f>'Rent Roll'!$AH5*Index_운영!AR383/$C$1</f>
        <v>0</v>
      </c>
      <c r="AS60" s="587">
        <f>'Rent Roll'!$AH5*Index_운영!AS383/$C$1</f>
        <v>0</v>
      </c>
      <c r="AT60" s="587">
        <f>'Rent Roll'!$AH5*Index_운영!AT383/$C$1</f>
        <v>0</v>
      </c>
      <c r="AU60" s="587">
        <f>'Rent Roll'!$AH5*Index_운영!AU383/$C$1</f>
        <v>0</v>
      </c>
      <c r="AV60" s="587">
        <f>'Rent Roll'!$AH5*Index_운영!AV383/$C$1</f>
        <v>0</v>
      </c>
      <c r="AW60" s="587">
        <f>'Rent Roll'!$AH5*Index_운영!AW383/$C$1</f>
        <v>0</v>
      </c>
      <c r="AX60" s="587">
        <f>'Rent Roll'!$AH5*Index_운영!AX383/$C$1</f>
        <v>0</v>
      </c>
      <c r="AY60" s="587">
        <f>'Rent Roll'!$AH5*Index_운영!AY383/$C$1</f>
        <v>0</v>
      </c>
      <c r="AZ60" s="587">
        <f>'Rent Roll'!$AH5*Index_운영!AZ383/$C$1</f>
        <v>0</v>
      </c>
      <c r="BA60" s="587">
        <f>'Rent Roll'!$AH5*Index_운영!BA383/$C$1</f>
        <v>0</v>
      </c>
      <c r="BB60" s="587">
        <f>'Rent Roll'!$AH5*Index_운영!BB383/$C$1</f>
        <v>0</v>
      </c>
      <c r="BC60" s="587">
        <f>'Rent Roll'!$AH5*Index_운영!BC383/$C$1</f>
        <v>0</v>
      </c>
      <c r="BD60" s="587">
        <f>'Rent Roll'!$AH5*Index_운영!BD383/$C$1</f>
        <v>0</v>
      </c>
      <c r="BE60" s="587">
        <f>'Rent Roll'!$AH5*Index_운영!BE383/$C$1</f>
        <v>0</v>
      </c>
      <c r="BF60" s="587">
        <f>'Rent Roll'!$AH5*Index_운영!BF383/$C$1</f>
        <v>0</v>
      </c>
      <c r="BG60" s="587">
        <f>'Rent Roll'!$AH5*Index_운영!BG383/$C$1</f>
        <v>0</v>
      </c>
      <c r="BH60" s="587">
        <f>'Rent Roll'!$AH5*Index_운영!BH383/$C$1</f>
        <v>0</v>
      </c>
      <c r="BI60" s="587">
        <f>'Rent Roll'!$AH5*Index_운영!BI383/$C$1</f>
        <v>0</v>
      </c>
      <c r="BJ60" s="587">
        <f>'Rent Roll'!$AH5*Index_운영!BJ383/$C$1</f>
        <v>0</v>
      </c>
      <c r="BK60" s="587">
        <f>'Rent Roll'!$AH5*Index_운영!BK383/$C$1</f>
        <v>0</v>
      </c>
      <c r="BL60" s="587">
        <f>'Rent Roll'!$AH5*Index_운영!BL383/$C$1</f>
        <v>0</v>
      </c>
      <c r="BM60" s="587">
        <f>'Rent Roll'!$AH5*Index_운영!BM383/$C$1</f>
        <v>0</v>
      </c>
      <c r="BN60" s="587">
        <f>'Rent Roll'!$AH5*Index_운영!BN383/$C$1</f>
        <v>0</v>
      </c>
      <c r="BO60" s="587">
        <f>'Rent Roll'!$AH5*Index_운영!BO383/$C$1</f>
        <v>0</v>
      </c>
      <c r="BP60" s="587">
        <f>'Rent Roll'!$AH5*Index_운영!BP383/$C$1</f>
        <v>0</v>
      </c>
      <c r="BQ60" s="587">
        <f>'Rent Roll'!$AH5*Index_운영!BQ383/$C$1</f>
        <v>0</v>
      </c>
      <c r="BR60" s="587">
        <f>'Rent Roll'!$AH5*Index_운영!BR383/$C$1</f>
        <v>0</v>
      </c>
      <c r="BS60" s="587">
        <f>'Rent Roll'!$AH5*Index_운영!BS383/$C$1</f>
        <v>0</v>
      </c>
      <c r="BT60" s="587">
        <f>'Rent Roll'!$AH5*Index_운영!BT383/$C$1</f>
        <v>0</v>
      </c>
      <c r="BU60" s="587">
        <f>'Rent Roll'!$AH5*Index_운영!BU383/$C$1</f>
        <v>0</v>
      </c>
      <c r="BV60" s="587">
        <f>'Rent Roll'!$AH5*Index_운영!BV383/$C$1</f>
        <v>0</v>
      </c>
      <c r="BW60" s="587">
        <f>'Rent Roll'!$AH5*Index_운영!BW383/$C$1</f>
        <v>0</v>
      </c>
      <c r="BX60" s="587">
        <f>'Rent Roll'!$AH5*Index_운영!BX383/$C$1</f>
        <v>0</v>
      </c>
      <c r="BY60" s="587">
        <f>'Rent Roll'!$AH5*Index_운영!BY383/$C$1</f>
        <v>0</v>
      </c>
      <c r="BZ60" s="587">
        <f>'Rent Roll'!$AH5*Index_운영!BZ383/$C$1</f>
        <v>0</v>
      </c>
      <c r="CA60" s="587">
        <f>'Rent Roll'!$AH5*Index_운영!CA383/$C$1</f>
        <v>0</v>
      </c>
      <c r="CB60" s="587">
        <f>'Rent Roll'!$AH5*Index_운영!CB383/$C$1</f>
        <v>0</v>
      </c>
      <c r="CC60" s="587">
        <f>'Rent Roll'!$AH5*Index_운영!CC383/$C$1</f>
        <v>0</v>
      </c>
      <c r="CD60" s="587">
        <f>'Rent Roll'!$AH5*Index_운영!CD383/$C$1</f>
        <v>0</v>
      </c>
      <c r="CE60" s="587">
        <f>'Rent Roll'!$AH5*Index_운영!CE383/$C$1</f>
        <v>0</v>
      </c>
      <c r="CF60" s="587">
        <f>'Rent Roll'!$AH5*Index_운영!CF383/$C$1</f>
        <v>0</v>
      </c>
      <c r="CG60" s="587">
        <f>'Rent Roll'!$AH5*Index_운영!CG383/$C$1</f>
        <v>0</v>
      </c>
      <c r="CH60" s="587">
        <f>'Rent Roll'!$AH5*Index_운영!CH383/$C$1</f>
        <v>0</v>
      </c>
      <c r="CI60" s="587">
        <f>'Rent Roll'!$AH5*Index_운영!CI383/$C$1</f>
        <v>0</v>
      </c>
      <c r="CJ60" s="587">
        <f>'Rent Roll'!$AH5*Index_운영!CJ383/$C$1</f>
        <v>0</v>
      </c>
      <c r="CK60" s="587">
        <f>'Rent Roll'!$AH5*Index_운영!CK383/$C$1</f>
        <v>0</v>
      </c>
      <c r="CL60" s="587">
        <f>'Rent Roll'!$AH5*Index_운영!CL383/$C$1</f>
        <v>0</v>
      </c>
      <c r="CM60" s="587">
        <f>'Rent Roll'!$AH5*Index_운영!CM383/$C$1</f>
        <v>0</v>
      </c>
      <c r="CN60" s="587">
        <f>'Rent Roll'!$AH5*Index_운영!CN383/$C$1</f>
        <v>0</v>
      </c>
      <c r="CO60" s="587">
        <f>'Rent Roll'!$AH5*Index_운영!CO383/$C$1</f>
        <v>0</v>
      </c>
      <c r="CP60" s="587">
        <f>'Rent Roll'!$AH5*Index_운영!CP383/$C$1</f>
        <v>0</v>
      </c>
      <c r="CQ60" s="587">
        <f>'Rent Roll'!$AH5*Index_운영!CQ383/$C$1</f>
        <v>0</v>
      </c>
      <c r="CR60" s="587">
        <f>'Rent Roll'!$AH5*Index_운영!CR383/$C$1</f>
        <v>0</v>
      </c>
      <c r="CS60" s="587">
        <f>'Rent Roll'!$AH5*Index_운영!CS383/$C$1</f>
        <v>0</v>
      </c>
      <c r="CT60" s="587">
        <f>'Rent Roll'!$AH5*Index_운영!CT383/$C$1</f>
        <v>0</v>
      </c>
      <c r="CU60" s="587">
        <f>'Rent Roll'!$AH5*Index_운영!CU383/$C$1</f>
        <v>0</v>
      </c>
      <c r="CV60" s="587">
        <f>'Rent Roll'!$AH5*Index_운영!CV383/$C$1</f>
        <v>0</v>
      </c>
      <c r="CW60" s="587">
        <f>'Rent Roll'!$AH5*Index_운영!CW383/$C$1</f>
        <v>0</v>
      </c>
      <c r="CX60" s="587">
        <f>'Rent Roll'!$AH5*Index_운영!CX383/$C$1</f>
        <v>0</v>
      </c>
      <c r="CY60" s="587">
        <f>'Rent Roll'!$AH5*Index_운영!CY383/$C$1</f>
        <v>0</v>
      </c>
      <c r="CZ60" s="587">
        <f>'Rent Roll'!$AH5*Index_운영!CZ383/$C$1</f>
        <v>0</v>
      </c>
      <c r="DA60" s="587">
        <f>'Rent Roll'!$AH5*Index_운영!DA383/$C$1</f>
        <v>0</v>
      </c>
      <c r="DB60" s="587">
        <f>'Rent Roll'!$AH5*Index_운영!DB383/$C$1</f>
        <v>0</v>
      </c>
      <c r="DC60" s="587">
        <f>'Rent Roll'!$AH5*Index_운영!DC383/$C$1</f>
        <v>0</v>
      </c>
      <c r="DD60" s="587">
        <f>'Rent Roll'!$AH5*Index_운영!DD383/$C$1</f>
        <v>0</v>
      </c>
      <c r="DE60" s="587">
        <f>'Rent Roll'!$AH5*Index_운영!DE383/$C$1</f>
        <v>0</v>
      </c>
      <c r="DF60" s="587">
        <f>'Rent Roll'!$AH5*Index_운영!DF383/$C$1</f>
        <v>0</v>
      </c>
      <c r="DG60" s="587">
        <f>'Rent Roll'!$AH5*Index_운영!DG383/$C$1</f>
        <v>0</v>
      </c>
      <c r="DH60" s="587">
        <f>'Rent Roll'!$AH5*Index_운영!DH383/$C$1</f>
        <v>0</v>
      </c>
      <c r="DI60" s="587">
        <f>'Rent Roll'!$AH5*Index_운영!DI383/$C$1</f>
        <v>0</v>
      </c>
      <c r="DJ60" s="587">
        <f>'Rent Roll'!$AH5*Index_운영!DJ383/$C$1</f>
        <v>0</v>
      </c>
      <c r="DK60" s="587">
        <f>'Rent Roll'!$AH5*Index_운영!DK383/$C$1</f>
        <v>0</v>
      </c>
      <c r="DL60" s="587">
        <f>'Rent Roll'!$AH5*Index_운영!DL383/$C$1</f>
        <v>0</v>
      </c>
      <c r="DM60" s="587">
        <f>'Rent Roll'!$AH5*Index_운영!DM383/$C$1</f>
        <v>0</v>
      </c>
      <c r="DN60" s="587">
        <f>'Rent Roll'!$AH5*Index_운영!DN383/$C$1</f>
        <v>0</v>
      </c>
      <c r="DO60" s="587">
        <f>'Rent Roll'!$AH5*Index_운영!DO383/$C$1</f>
        <v>0</v>
      </c>
      <c r="DP60" s="587">
        <f>'Rent Roll'!$AH5*Index_운영!DP383/$C$1</f>
        <v>0</v>
      </c>
      <c r="DQ60" s="587">
        <f>'Rent Roll'!$AH5*Index_운영!DQ383/$C$1</f>
        <v>0</v>
      </c>
      <c r="DR60" s="587">
        <f>'Rent Roll'!$AH5*Index_운영!DR383/$C$1</f>
        <v>0</v>
      </c>
      <c r="DS60" s="587">
        <f>'Rent Roll'!$AH5*Index_운영!DS383/$C$1</f>
        <v>0</v>
      </c>
      <c r="DT60" s="587">
        <f>'Rent Roll'!$AH5*Index_운영!DT383/$C$1</f>
        <v>0</v>
      </c>
      <c r="DU60" s="587">
        <f>'Rent Roll'!$AH5*Index_운영!DU383/$C$1</f>
        <v>0</v>
      </c>
      <c r="DV60" s="587">
        <f>'Rent Roll'!$AH5*Index_운영!DV383/$C$1</f>
        <v>0</v>
      </c>
    </row>
    <row r="61" spans="1:126" s="64" customFormat="1" outlineLevel="1" x14ac:dyDescent="0.4">
      <c r="A61" s="724"/>
      <c r="B61" s="598"/>
      <c r="C61" s="607" t="str">
        <f>Index_운영!$B384</f>
        <v>16층</v>
      </c>
      <c r="D61" s="608"/>
      <c r="E61" s="804" t="str">
        <f>Index_운영!$C384</f>
        <v>상각</v>
      </c>
      <c r="F61" s="586">
        <f>'Rent Roll'!$AH6*Index_운영!F384/$C$1</f>
        <v>0</v>
      </c>
      <c r="G61" s="587">
        <f>'Rent Roll'!$AH6*Index_운영!G384/$C$1</f>
        <v>0</v>
      </c>
      <c r="H61" s="587">
        <f>'Rent Roll'!$AH6*Index_운영!H384/$C$1</f>
        <v>8442.4166666666661</v>
      </c>
      <c r="I61" s="587">
        <f>'Rent Roll'!$AH6*Index_운영!I384/$C$1</f>
        <v>8442.4166666666661</v>
      </c>
      <c r="J61" s="587">
        <f>'Rent Roll'!$AH6*Index_운영!J384/$C$1</f>
        <v>8442.4166666666661</v>
      </c>
      <c r="K61" s="587">
        <f>'Rent Roll'!$AH6*Index_운영!K384/$C$1</f>
        <v>0</v>
      </c>
      <c r="L61" s="587">
        <f>'Rent Roll'!$AH6*Index_운영!L384/$C$1</f>
        <v>0</v>
      </c>
      <c r="M61" s="587">
        <f>'Rent Roll'!$AH6*Index_운영!M384/$C$1</f>
        <v>0</v>
      </c>
      <c r="N61" s="587">
        <f>'Rent Roll'!$AH6*Index_운영!N384/$C$1</f>
        <v>0</v>
      </c>
      <c r="O61" s="587">
        <f>'Rent Roll'!$AH6*Index_운영!O384/$C$1</f>
        <v>0</v>
      </c>
      <c r="P61" s="587">
        <f>'Rent Roll'!$AH6*Index_운영!P384/$C$1</f>
        <v>0</v>
      </c>
      <c r="Q61" s="587">
        <f>'Rent Roll'!$AH6*Index_운영!Q384/$C$1</f>
        <v>0</v>
      </c>
      <c r="R61" s="587">
        <f>'Rent Roll'!$AH6*Index_운영!R384/$C$1</f>
        <v>0</v>
      </c>
      <c r="S61" s="587">
        <f>'Rent Roll'!$AH6*Index_운영!S384/$C$1</f>
        <v>0</v>
      </c>
      <c r="T61" s="587">
        <f>'Rent Roll'!$AH6*Index_운영!T384/$C$1</f>
        <v>0</v>
      </c>
      <c r="U61" s="587">
        <f>'Rent Roll'!$AH6*Index_운영!U384/$C$1</f>
        <v>0</v>
      </c>
      <c r="V61" s="587">
        <f>'Rent Roll'!$AH6*Index_운영!V384/$C$1</f>
        <v>0</v>
      </c>
      <c r="W61" s="587">
        <f>'Rent Roll'!$AH6*Index_운영!W384/$C$1</f>
        <v>0</v>
      </c>
      <c r="X61" s="587">
        <f>'Rent Roll'!$AH6*Index_운영!X384/$C$1</f>
        <v>0</v>
      </c>
      <c r="Y61" s="587">
        <f>'Rent Roll'!$AH6*Index_운영!Y384/$C$1</f>
        <v>0</v>
      </c>
      <c r="Z61" s="587">
        <f>'Rent Roll'!$AH6*Index_운영!Z384/$C$1</f>
        <v>0</v>
      </c>
      <c r="AA61" s="587">
        <f>'Rent Roll'!$AH6*Index_운영!AA384/$C$1</f>
        <v>0</v>
      </c>
      <c r="AB61" s="587">
        <f>'Rent Roll'!$AH6*Index_운영!AB384/$C$1</f>
        <v>0</v>
      </c>
      <c r="AC61" s="587">
        <f>'Rent Roll'!$AH6*Index_운영!AC384/$C$1</f>
        <v>0</v>
      </c>
      <c r="AD61" s="587">
        <f>'Rent Roll'!$AH6*Index_운영!AD384/$C$1</f>
        <v>0</v>
      </c>
      <c r="AE61" s="587">
        <f>'Rent Roll'!$AH6*Index_운영!AE384/$C$1</f>
        <v>0</v>
      </c>
      <c r="AF61" s="587">
        <f>'Rent Roll'!$AH6*Index_운영!AF384/$C$1</f>
        <v>0</v>
      </c>
      <c r="AG61" s="587">
        <f>'Rent Roll'!$AH6*Index_운영!AG384/$C$1</f>
        <v>0</v>
      </c>
      <c r="AH61" s="587">
        <f>'Rent Roll'!$AH6*Index_운영!AH384/$C$1</f>
        <v>0</v>
      </c>
      <c r="AI61" s="587">
        <f>'Rent Roll'!$AH6*Index_운영!AI384/$C$1</f>
        <v>0</v>
      </c>
      <c r="AJ61" s="587">
        <f>'Rent Roll'!$AH6*Index_운영!AJ384/$C$1</f>
        <v>0</v>
      </c>
      <c r="AK61" s="587">
        <f>'Rent Roll'!$AH6*Index_운영!AK384/$C$1</f>
        <v>0</v>
      </c>
      <c r="AL61" s="587">
        <f>'Rent Roll'!$AH6*Index_운영!AL384/$C$1</f>
        <v>0</v>
      </c>
      <c r="AM61" s="587">
        <f>'Rent Roll'!$AH6*Index_운영!AM384/$C$1</f>
        <v>0</v>
      </c>
      <c r="AN61" s="587">
        <f>'Rent Roll'!$AH6*Index_운영!AN384/$C$1</f>
        <v>0</v>
      </c>
      <c r="AO61" s="587">
        <f>'Rent Roll'!$AH6*Index_운영!AO384/$C$1</f>
        <v>0</v>
      </c>
      <c r="AP61" s="587">
        <f>'Rent Roll'!$AH6*Index_운영!AP384/$C$1</f>
        <v>0</v>
      </c>
      <c r="AQ61" s="587">
        <f>'Rent Roll'!$AH6*Index_운영!AQ384/$C$1</f>
        <v>0</v>
      </c>
      <c r="AR61" s="587">
        <f>'Rent Roll'!$AH6*Index_운영!AR384/$C$1</f>
        <v>0</v>
      </c>
      <c r="AS61" s="587">
        <f>'Rent Roll'!$AH6*Index_운영!AS384/$C$1</f>
        <v>0</v>
      </c>
      <c r="AT61" s="587">
        <f>'Rent Roll'!$AH6*Index_운영!AT384/$C$1</f>
        <v>0</v>
      </c>
      <c r="AU61" s="587">
        <f>'Rent Roll'!$AH6*Index_운영!AU384/$C$1</f>
        <v>0</v>
      </c>
      <c r="AV61" s="587">
        <f>'Rent Roll'!$AH6*Index_운영!AV384/$C$1</f>
        <v>0</v>
      </c>
      <c r="AW61" s="587">
        <f>'Rent Roll'!$AH6*Index_운영!AW384/$C$1</f>
        <v>0</v>
      </c>
      <c r="AX61" s="587">
        <f>'Rent Roll'!$AH6*Index_운영!AX384/$C$1</f>
        <v>0</v>
      </c>
      <c r="AY61" s="587">
        <f>'Rent Roll'!$AH6*Index_운영!AY384/$C$1</f>
        <v>0</v>
      </c>
      <c r="AZ61" s="587">
        <f>'Rent Roll'!$AH6*Index_운영!AZ384/$C$1</f>
        <v>0</v>
      </c>
      <c r="BA61" s="587">
        <f>'Rent Roll'!$AH6*Index_운영!BA384/$C$1</f>
        <v>0</v>
      </c>
      <c r="BB61" s="587">
        <f>'Rent Roll'!$AH6*Index_운영!BB384/$C$1</f>
        <v>0</v>
      </c>
      <c r="BC61" s="587">
        <f>'Rent Roll'!$AH6*Index_운영!BC384/$C$1</f>
        <v>0</v>
      </c>
      <c r="BD61" s="587">
        <f>'Rent Roll'!$AH6*Index_운영!BD384/$C$1</f>
        <v>0</v>
      </c>
      <c r="BE61" s="587">
        <f>'Rent Roll'!$AH6*Index_운영!BE384/$C$1</f>
        <v>0</v>
      </c>
      <c r="BF61" s="587">
        <f>'Rent Roll'!$AH6*Index_운영!BF384/$C$1</f>
        <v>0</v>
      </c>
      <c r="BG61" s="587">
        <f>'Rent Roll'!$AH6*Index_운영!BG384/$C$1</f>
        <v>0</v>
      </c>
      <c r="BH61" s="587">
        <f>'Rent Roll'!$AH6*Index_운영!BH384/$C$1</f>
        <v>0</v>
      </c>
      <c r="BI61" s="587">
        <f>'Rent Roll'!$AH6*Index_운영!BI384/$C$1</f>
        <v>0</v>
      </c>
      <c r="BJ61" s="587">
        <f>'Rent Roll'!$AH6*Index_운영!BJ384/$C$1</f>
        <v>0</v>
      </c>
      <c r="BK61" s="587">
        <f>'Rent Roll'!$AH6*Index_운영!BK384/$C$1</f>
        <v>0</v>
      </c>
      <c r="BL61" s="587">
        <f>'Rent Roll'!$AH6*Index_운영!BL384/$C$1</f>
        <v>0</v>
      </c>
      <c r="BM61" s="587">
        <f>'Rent Roll'!$AH6*Index_운영!BM384/$C$1</f>
        <v>0</v>
      </c>
      <c r="BN61" s="587">
        <f>'Rent Roll'!$AH6*Index_운영!BN384/$C$1</f>
        <v>0</v>
      </c>
      <c r="BO61" s="587">
        <f>'Rent Roll'!$AH6*Index_운영!BO384/$C$1</f>
        <v>0</v>
      </c>
      <c r="BP61" s="587">
        <f>'Rent Roll'!$AH6*Index_운영!BP384/$C$1</f>
        <v>0</v>
      </c>
      <c r="BQ61" s="587">
        <f>'Rent Roll'!$AH6*Index_운영!BQ384/$C$1</f>
        <v>0</v>
      </c>
      <c r="BR61" s="587">
        <f>'Rent Roll'!$AH6*Index_운영!BR384/$C$1</f>
        <v>0</v>
      </c>
      <c r="BS61" s="587">
        <f>'Rent Roll'!$AH6*Index_운영!BS384/$C$1</f>
        <v>0</v>
      </c>
      <c r="BT61" s="587">
        <f>'Rent Roll'!$AH6*Index_운영!BT384/$C$1</f>
        <v>0</v>
      </c>
      <c r="BU61" s="587">
        <f>'Rent Roll'!$AH6*Index_운영!BU384/$C$1</f>
        <v>0</v>
      </c>
      <c r="BV61" s="587">
        <f>'Rent Roll'!$AH6*Index_운영!BV384/$C$1</f>
        <v>0</v>
      </c>
      <c r="BW61" s="587">
        <f>'Rent Roll'!$AH6*Index_운영!BW384/$C$1</f>
        <v>0</v>
      </c>
      <c r="BX61" s="587">
        <f>'Rent Roll'!$AH6*Index_운영!BX384/$C$1</f>
        <v>0</v>
      </c>
      <c r="BY61" s="587">
        <f>'Rent Roll'!$AH6*Index_운영!BY384/$C$1</f>
        <v>0</v>
      </c>
      <c r="BZ61" s="587">
        <f>'Rent Roll'!$AH6*Index_운영!BZ384/$C$1</f>
        <v>0</v>
      </c>
      <c r="CA61" s="587">
        <f>'Rent Roll'!$AH6*Index_운영!CA384/$C$1</f>
        <v>0</v>
      </c>
      <c r="CB61" s="587">
        <f>'Rent Roll'!$AH6*Index_운영!CB384/$C$1</f>
        <v>0</v>
      </c>
      <c r="CC61" s="587">
        <f>'Rent Roll'!$AH6*Index_운영!CC384/$C$1</f>
        <v>0</v>
      </c>
      <c r="CD61" s="587">
        <f>'Rent Roll'!$AH6*Index_운영!CD384/$C$1</f>
        <v>0</v>
      </c>
      <c r="CE61" s="587">
        <f>'Rent Roll'!$AH6*Index_운영!CE384/$C$1</f>
        <v>0</v>
      </c>
      <c r="CF61" s="587">
        <f>'Rent Roll'!$AH6*Index_운영!CF384/$C$1</f>
        <v>0</v>
      </c>
      <c r="CG61" s="587">
        <f>'Rent Roll'!$AH6*Index_운영!CG384/$C$1</f>
        <v>0</v>
      </c>
      <c r="CH61" s="587">
        <f>'Rent Roll'!$AH6*Index_운영!CH384/$C$1</f>
        <v>0</v>
      </c>
      <c r="CI61" s="587">
        <f>'Rent Roll'!$AH6*Index_운영!CI384/$C$1</f>
        <v>0</v>
      </c>
      <c r="CJ61" s="587">
        <f>'Rent Roll'!$AH6*Index_운영!CJ384/$C$1</f>
        <v>0</v>
      </c>
      <c r="CK61" s="587">
        <f>'Rent Roll'!$AH6*Index_운영!CK384/$C$1</f>
        <v>0</v>
      </c>
      <c r="CL61" s="587">
        <f>'Rent Roll'!$AH6*Index_운영!CL384/$C$1</f>
        <v>0</v>
      </c>
      <c r="CM61" s="587">
        <f>'Rent Roll'!$AH6*Index_운영!CM384/$C$1</f>
        <v>0</v>
      </c>
      <c r="CN61" s="587">
        <f>'Rent Roll'!$AH6*Index_운영!CN384/$C$1</f>
        <v>0</v>
      </c>
      <c r="CO61" s="587">
        <f>'Rent Roll'!$AH6*Index_운영!CO384/$C$1</f>
        <v>0</v>
      </c>
      <c r="CP61" s="587">
        <f>'Rent Roll'!$AH6*Index_운영!CP384/$C$1</f>
        <v>0</v>
      </c>
      <c r="CQ61" s="587">
        <f>'Rent Roll'!$AH6*Index_운영!CQ384/$C$1</f>
        <v>0</v>
      </c>
      <c r="CR61" s="587">
        <f>'Rent Roll'!$AH6*Index_운영!CR384/$C$1</f>
        <v>0</v>
      </c>
      <c r="CS61" s="587">
        <f>'Rent Roll'!$AH6*Index_운영!CS384/$C$1</f>
        <v>0</v>
      </c>
      <c r="CT61" s="587">
        <f>'Rent Roll'!$AH6*Index_운영!CT384/$C$1</f>
        <v>0</v>
      </c>
      <c r="CU61" s="587">
        <f>'Rent Roll'!$AH6*Index_운영!CU384/$C$1</f>
        <v>0</v>
      </c>
      <c r="CV61" s="587">
        <f>'Rent Roll'!$AH6*Index_운영!CV384/$C$1</f>
        <v>0</v>
      </c>
      <c r="CW61" s="587">
        <f>'Rent Roll'!$AH6*Index_운영!CW384/$C$1</f>
        <v>0</v>
      </c>
      <c r="CX61" s="587">
        <f>'Rent Roll'!$AH6*Index_운영!CX384/$C$1</f>
        <v>0</v>
      </c>
      <c r="CY61" s="587">
        <f>'Rent Roll'!$AH6*Index_운영!CY384/$C$1</f>
        <v>0</v>
      </c>
      <c r="CZ61" s="587">
        <f>'Rent Roll'!$AH6*Index_운영!CZ384/$C$1</f>
        <v>0</v>
      </c>
      <c r="DA61" s="587">
        <f>'Rent Roll'!$AH6*Index_운영!DA384/$C$1</f>
        <v>0</v>
      </c>
      <c r="DB61" s="587">
        <f>'Rent Roll'!$AH6*Index_운영!DB384/$C$1</f>
        <v>0</v>
      </c>
      <c r="DC61" s="587">
        <f>'Rent Roll'!$AH6*Index_운영!DC384/$C$1</f>
        <v>0</v>
      </c>
      <c r="DD61" s="587">
        <f>'Rent Roll'!$AH6*Index_운영!DD384/$C$1</f>
        <v>0</v>
      </c>
      <c r="DE61" s="587">
        <f>'Rent Roll'!$AH6*Index_운영!DE384/$C$1</f>
        <v>0</v>
      </c>
      <c r="DF61" s="587">
        <f>'Rent Roll'!$AH6*Index_운영!DF384/$C$1</f>
        <v>0</v>
      </c>
      <c r="DG61" s="587">
        <f>'Rent Roll'!$AH6*Index_운영!DG384/$C$1</f>
        <v>0</v>
      </c>
      <c r="DH61" s="587">
        <f>'Rent Roll'!$AH6*Index_운영!DH384/$C$1</f>
        <v>0</v>
      </c>
      <c r="DI61" s="587">
        <f>'Rent Roll'!$AH6*Index_운영!DI384/$C$1</f>
        <v>0</v>
      </c>
      <c r="DJ61" s="587">
        <f>'Rent Roll'!$AH6*Index_운영!DJ384/$C$1</f>
        <v>0</v>
      </c>
      <c r="DK61" s="587">
        <f>'Rent Roll'!$AH6*Index_운영!DK384/$C$1</f>
        <v>0</v>
      </c>
      <c r="DL61" s="587">
        <f>'Rent Roll'!$AH6*Index_운영!DL384/$C$1</f>
        <v>0</v>
      </c>
      <c r="DM61" s="587">
        <f>'Rent Roll'!$AH6*Index_운영!DM384/$C$1</f>
        <v>0</v>
      </c>
      <c r="DN61" s="587">
        <f>'Rent Roll'!$AH6*Index_운영!DN384/$C$1</f>
        <v>0</v>
      </c>
      <c r="DO61" s="587">
        <f>'Rent Roll'!$AH6*Index_운영!DO384/$C$1</f>
        <v>0</v>
      </c>
      <c r="DP61" s="587">
        <f>'Rent Roll'!$AH6*Index_운영!DP384/$C$1</f>
        <v>0</v>
      </c>
      <c r="DQ61" s="587">
        <f>'Rent Roll'!$AH6*Index_운영!DQ384/$C$1</f>
        <v>0</v>
      </c>
      <c r="DR61" s="587">
        <f>'Rent Roll'!$AH6*Index_운영!DR384/$C$1</f>
        <v>0</v>
      </c>
      <c r="DS61" s="587">
        <f>'Rent Roll'!$AH6*Index_운영!DS384/$C$1</f>
        <v>0</v>
      </c>
      <c r="DT61" s="587">
        <f>'Rent Roll'!$AH6*Index_운영!DT384/$C$1</f>
        <v>0</v>
      </c>
      <c r="DU61" s="587">
        <f>'Rent Roll'!$AH6*Index_운영!DU384/$C$1</f>
        <v>0</v>
      </c>
      <c r="DV61" s="587">
        <f>'Rent Roll'!$AH6*Index_운영!DV384/$C$1</f>
        <v>0</v>
      </c>
    </row>
    <row r="62" spans="1:126" s="64" customFormat="1" outlineLevel="1" x14ac:dyDescent="0.4">
      <c r="A62" s="724"/>
      <c r="B62" s="598"/>
      <c r="C62" s="607" t="str">
        <f>Index_운영!$B385</f>
        <v>7층</v>
      </c>
      <c r="D62" s="608"/>
      <c r="E62" s="804" t="str">
        <f>Index_운영!$C385</f>
        <v>상각</v>
      </c>
      <c r="F62" s="586">
        <f>'Rent Roll'!$AH7*Index_운영!F385/$C$1</f>
        <v>0</v>
      </c>
      <c r="G62" s="587">
        <f>'Rent Roll'!$AH7*Index_운영!G385/$C$1</f>
        <v>0</v>
      </c>
      <c r="H62" s="587">
        <f>'Rent Roll'!$AH7*Index_운영!H385/$C$1</f>
        <v>8245.4666666666672</v>
      </c>
      <c r="I62" s="587">
        <f>'Rent Roll'!$AH7*Index_운영!I385/$C$1</f>
        <v>8245.4666666666672</v>
      </c>
      <c r="J62" s="587">
        <f>'Rent Roll'!$AH7*Index_운영!J385/$C$1</f>
        <v>8245.4666666666672</v>
      </c>
      <c r="K62" s="587">
        <f>'Rent Roll'!$AH7*Index_운영!K385/$C$1</f>
        <v>0</v>
      </c>
      <c r="L62" s="587">
        <f>'Rent Roll'!$AH7*Index_운영!L385/$C$1</f>
        <v>0</v>
      </c>
      <c r="M62" s="587">
        <f>'Rent Roll'!$AH7*Index_운영!M385/$C$1</f>
        <v>0</v>
      </c>
      <c r="N62" s="587">
        <f>'Rent Roll'!$AH7*Index_운영!N385/$C$1</f>
        <v>0</v>
      </c>
      <c r="O62" s="587">
        <f>'Rent Roll'!$AH7*Index_운영!O385/$C$1</f>
        <v>0</v>
      </c>
      <c r="P62" s="587">
        <f>'Rent Roll'!$AH7*Index_운영!P385/$C$1</f>
        <v>0</v>
      </c>
      <c r="Q62" s="587">
        <f>'Rent Roll'!$AH7*Index_운영!Q385/$C$1</f>
        <v>0</v>
      </c>
      <c r="R62" s="587">
        <f>'Rent Roll'!$AH7*Index_운영!R385/$C$1</f>
        <v>0</v>
      </c>
      <c r="S62" s="587">
        <f>'Rent Roll'!$AH7*Index_운영!S385/$C$1</f>
        <v>0</v>
      </c>
      <c r="T62" s="587">
        <f>'Rent Roll'!$AH7*Index_운영!T385/$C$1</f>
        <v>0</v>
      </c>
      <c r="U62" s="587">
        <f>'Rent Roll'!$AH7*Index_운영!U385/$C$1</f>
        <v>0</v>
      </c>
      <c r="V62" s="587">
        <f>'Rent Roll'!$AH7*Index_운영!V385/$C$1</f>
        <v>0</v>
      </c>
      <c r="W62" s="587">
        <f>'Rent Roll'!$AH7*Index_운영!W385/$C$1</f>
        <v>0</v>
      </c>
      <c r="X62" s="587">
        <f>'Rent Roll'!$AH7*Index_운영!X385/$C$1</f>
        <v>0</v>
      </c>
      <c r="Y62" s="587">
        <f>'Rent Roll'!$AH7*Index_운영!Y385/$C$1</f>
        <v>0</v>
      </c>
      <c r="Z62" s="587">
        <f>'Rent Roll'!$AH7*Index_운영!Z385/$C$1</f>
        <v>0</v>
      </c>
      <c r="AA62" s="587">
        <f>'Rent Roll'!$AH7*Index_운영!AA385/$C$1</f>
        <v>0</v>
      </c>
      <c r="AB62" s="587">
        <f>'Rent Roll'!$AH7*Index_운영!AB385/$C$1</f>
        <v>0</v>
      </c>
      <c r="AC62" s="587">
        <f>'Rent Roll'!$AH7*Index_운영!AC385/$C$1</f>
        <v>0</v>
      </c>
      <c r="AD62" s="587">
        <f>'Rent Roll'!$AH7*Index_운영!AD385/$C$1</f>
        <v>0</v>
      </c>
      <c r="AE62" s="587">
        <f>'Rent Roll'!$AH7*Index_운영!AE385/$C$1</f>
        <v>0</v>
      </c>
      <c r="AF62" s="587">
        <f>'Rent Roll'!$AH7*Index_운영!AF385/$C$1</f>
        <v>0</v>
      </c>
      <c r="AG62" s="587">
        <f>'Rent Roll'!$AH7*Index_운영!AG385/$C$1</f>
        <v>0</v>
      </c>
      <c r="AH62" s="587">
        <f>'Rent Roll'!$AH7*Index_운영!AH385/$C$1</f>
        <v>0</v>
      </c>
      <c r="AI62" s="587">
        <f>'Rent Roll'!$AH7*Index_운영!AI385/$C$1</f>
        <v>0</v>
      </c>
      <c r="AJ62" s="587">
        <f>'Rent Roll'!$AH7*Index_운영!AJ385/$C$1</f>
        <v>0</v>
      </c>
      <c r="AK62" s="587">
        <f>'Rent Roll'!$AH7*Index_운영!AK385/$C$1</f>
        <v>0</v>
      </c>
      <c r="AL62" s="587">
        <f>'Rent Roll'!$AH7*Index_운영!AL385/$C$1</f>
        <v>0</v>
      </c>
      <c r="AM62" s="587">
        <f>'Rent Roll'!$AH7*Index_운영!AM385/$C$1</f>
        <v>0</v>
      </c>
      <c r="AN62" s="587">
        <f>'Rent Roll'!$AH7*Index_운영!AN385/$C$1</f>
        <v>0</v>
      </c>
      <c r="AO62" s="587">
        <f>'Rent Roll'!$AH7*Index_운영!AO385/$C$1</f>
        <v>0</v>
      </c>
      <c r="AP62" s="587">
        <f>'Rent Roll'!$AH7*Index_운영!AP385/$C$1</f>
        <v>0</v>
      </c>
      <c r="AQ62" s="587">
        <f>'Rent Roll'!$AH7*Index_운영!AQ385/$C$1</f>
        <v>0</v>
      </c>
      <c r="AR62" s="587">
        <f>'Rent Roll'!$AH7*Index_운영!AR385/$C$1</f>
        <v>0</v>
      </c>
      <c r="AS62" s="587">
        <f>'Rent Roll'!$AH7*Index_운영!AS385/$C$1</f>
        <v>0</v>
      </c>
      <c r="AT62" s="587">
        <f>'Rent Roll'!$AH7*Index_운영!AT385/$C$1</f>
        <v>0</v>
      </c>
      <c r="AU62" s="587">
        <f>'Rent Roll'!$AH7*Index_운영!AU385/$C$1</f>
        <v>0</v>
      </c>
      <c r="AV62" s="587">
        <f>'Rent Roll'!$AH7*Index_운영!AV385/$C$1</f>
        <v>0</v>
      </c>
      <c r="AW62" s="587">
        <f>'Rent Roll'!$AH7*Index_운영!AW385/$C$1</f>
        <v>0</v>
      </c>
      <c r="AX62" s="587">
        <f>'Rent Roll'!$AH7*Index_운영!AX385/$C$1</f>
        <v>0</v>
      </c>
      <c r="AY62" s="587">
        <f>'Rent Roll'!$AH7*Index_운영!AY385/$C$1</f>
        <v>0</v>
      </c>
      <c r="AZ62" s="587">
        <f>'Rent Roll'!$AH7*Index_운영!AZ385/$C$1</f>
        <v>0</v>
      </c>
      <c r="BA62" s="587">
        <f>'Rent Roll'!$AH7*Index_운영!BA385/$C$1</f>
        <v>0</v>
      </c>
      <c r="BB62" s="587">
        <f>'Rent Roll'!$AH7*Index_운영!BB385/$C$1</f>
        <v>0</v>
      </c>
      <c r="BC62" s="587">
        <f>'Rent Roll'!$AH7*Index_운영!BC385/$C$1</f>
        <v>0</v>
      </c>
      <c r="BD62" s="587">
        <f>'Rent Roll'!$AH7*Index_운영!BD385/$C$1</f>
        <v>0</v>
      </c>
      <c r="BE62" s="587">
        <f>'Rent Roll'!$AH7*Index_운영!BE385/$C$1</f>
        <v>0</v>
      </c>
      <c r="BF62" s="587">
        <f>'Rent Roll'!$AH7*Index_운영!BF385/$C$1</f>
        <v>0</v>
      </c>
      <c r="BG62" s="587">
        <f>'Rent Roll'!$AH7*Index_운영!BG385/$C$1</f>
        <v>0</v>
      </c>
      <c r="BH62" s="587">
        <f>'Rent Roll'!$AH7*Index_운영!BH385/$C$1</f>
        <v>0</v>
      </c>
      <c r="BI62" s="587">
        <f>'Rent Roll'!$AH7*Index_운영!BI385/$C$1</f>
        <v>0</v>
      </c>
      <c r="BJ62" s="587">
        <f>'Rent Roll'!$AH7*Index_운영!BJ385/$C$1</f>
        <v>0</v>
      </c>
      <c r="BK62" s="587">
        <f>'Rent Roll'!$AH7*Index_운영!BK385/$C$1</f>
        <v>0</v>
      </c>
      <c r="BL62" s="587">
        <f>'Rent Roll'!$AH7*Index_운영!BL385/$C$1</f>
        <v>0</v>
      </c>
      <c r="BM62" s="587">
        <f>'Rent Roll'!$AH7*Index_운영!BM385/$C$1</f>
        <v>0</v>
      </c>
      <c r="BN62" s="587">
        <f>'Rent Roll'!$AH7*Index_운영!BN385/$C$1</f>
        <v>0</v>
      </c>
      <c r="BO62" s="587">
        <f>'Rent Roll'!$AH7*Index_운영!BO385/$C$1</f>
        <v>0</v>
      </c>
      <c r="BP62" s="587">
        <f>'Rent Roll'!$AH7*Index_운영!BP385/$C$1</f>
        <v>0</v>
      </c>
      <c r="BQ62" s="587">
        <f>'Rent Roll'!$AH7*Index_운영!BQ385/$C$1</f>
        <v>0</v>
      </c>
      <c r="BR62" s="587">
        <f>'Rent Roll'!$AH7*Index_운영!BR385/$C$1</f>
        <v>0</v>
      </c>
      <c r="BS62" s="587">
        <f>'Rent Roll'!$AH7*Index_운영!BS385/$C$1</f>
        <v>0</v>
      </c>
      <c r="BT62" s="587">
        <f>'Rent Roll'!$AH7*Index_운영!BT385/$C$1</f>
        <v>0</v>
      </c>
      <c r="BU62" s="587">
        <f>'Rent Roll'!$AH7*Index_운영!BU385/$C$1</f>
        <v>0</v>
      </c>
      <c r="BV62" s="587">
        <f>'Rent Roll'!$AH7*Index_운영!BV385/$C$1</f>
        <v>0</v>
      </c>
      <c r="BW62" s="587">
        <f>'Rent Roll'!$AH7*Index_운영!BW385/$C$1</f>
        <v>0</v>
      </c>
      <c r="BX62" s="587">
        <f>'Rent Roll'!$AH7*Index_운영!BX385/$C$1</f>
        <v>0</v>
      </c>
      <c r="BY62" s="587">
        <f>'Rent Roll'!$AH7*Index_운영!BY385/$C$1</f>
        <v>0</v>
      </c>
      <c r="BZ62" s="587">
        <f>'Rent Roll'!$AH7*Index_운영!BZ385/$C$1</f>
        <v>0</v>
      </c>
      <c r="CA62" s="587">
        <f>'Rent Roll'!$AH7*Index_운영!CA385/$C$1</f>
        <v>0</v>
      </c>
      <c r="CB62" s="587">
        <f>'Rent Roll'!$AH7*Index_운영!CB385/$C$1</f>
        <v>0</v>
      </c>
      <c r="CC62" s="587">
        <f>'Rent Roll'!$AH7*Index_운영!CC385/$C$1</f>
        <v>0</v>
      </c>
      <c r="CD62" s="587">
        <f>'Rent Roll'!$AH7*Index_운영!CD385/$C$1</f>
        <v>0</v>
      </c>
      <c r="CE62" s="587">
        <f>'Rent Roll'!$AH7*Index_운영!CE385/$C$1</f>
        <v>0</v>
      </c>
      <c r="CF62" s="587">
        <f>'Rent Roll'!$AH7*Index_운영!CF385/$C$1</f>
        <v>0</v>
      </c>
      <c r="CG62" s="587">
        <f>'Rent Roll'!$AH7*Index_운영!CG385/$C$1</f>
        <v>0</v>
      </c>
      <c r="CH62" s="587">
        <f>'Rent Roll'!$AH7*Index_운영!CH385/$C$1</f>
        <v>0</v>
      </c>
      <c r="CI62" s="587">
        <f>'Rent Roll'!$AH7*Index_운영!CI385/$C$1</f>
        <v>0</v>
      </c>
      <c r="CJ62" s="587">
        <f>'Rent Roll'!$AH7*Index_운영!CJ385/$C$1</f>
        <v>0</v>
      </c>
      <c r="CK62" s="587">
        <f>'Rent Roll'!$AH7*Index_운영!CK385/$C$1</f>
        <v>0</v>
      </c>
      <c r="CL62" s="587">
        <f>'Rent Roll'!$AH7*Index_운영!CL385/$C$1</f>
        <v>0</v>
      </c>
      <c r="CM62" s="587">
        <f>'Rent Roll'!$AH7*Index_운영!CM385/$C$1</f>
        <v>0</v>
      </c>
      <c r="CN62" s="587">
        <f>'Rent Roll'!$AH7*Index_운영!CN385/$C$1</f>
        <v>0</v>
      </c>
      <c r="CO62" s="587">
        <f>'Rent Roll'!$AH7*Index_운영!CO385/$C$1</f>
        <v>0</v>
      </c>
      <c r="CP62" s="587">
        <f>'Rent Roll'!$AH7*Index_운영!CP385/$C$1</f>
        <v>0</v>
      </c>
      <c r="CQ62" s="587">
        <f>'Rent Roll'!$AH7*Index_운영!CQ385/$C$1</f>
        <v>0</v>
      </c>
      <c r="CR62" s="587">
        <f>'Rent Roll'!$AH7*Index_운영!CR385/$C$1</f>
        <v>0</v>
      </c>
      <c r="CS62" s="587">
        <f>'Rent Roll'!$AH7*Index_운영!CS385/$C$1</f>
        <v>0</v>
      </c>
      <c r="CT62" s="587">
        <f>'Rent Roll'!$AH7*Index_운영!CT385/$C$1</f>
        <v>0</v>
      </c>
      <c r="CU62" s="587">
        <f>'Rent Roll'!$AH7*Index_운영!CU385/$C$1</f>
        <v>0</v>
      </c>
      <c r="CV62" s="587">
        <f>'Rent Roll'!$AH7*Index_운영!CV385/$C$1</f>
        <v>0</v>
      </c>
      <c r="CW62" s="587">
        <f>'Rent Roll'!$AH7*Index_운영!CW385/$C$1</f>
        <v>0</v>
      </c>
      <c r="CX62" s="587">
        <f>'Rent Roll'!$AH7*Index_운영!CX385/$C$1</f>
        <v>0</v>
      </c>
      <c r="CY62" s="587">
        <f>'Rent Roll'!$AH7*Index_운영!CY385/$C$1</f>
        <v>0</v>
      </c>
      <c r="CZ62" s="587">
        <f>'Rent Roll'!$AH7*Index_운영!CZ385/$C$1</f>
        <v>0</v>
      </c>
      <c r="DA62" s="587">
        <f>'Rent Roll'!$AH7*Index_운영!DA385/$C$1</f>
        <v>0</v>
      </c>
      <c r="DB62" s="587">
        <f>'Rent Roll'!$AH7*Index_운영!DB385/$C$1</f>
        <v>0</v>
      </c>
      <c r="DC62" s="587">
        <f>'Rent Roll'!$AH7*Index_운영!DC385/$C$1</f>
        <v>0</v>
      </c>
      <c r="DD62" s="587">
        <f>'Rent Roll'!$AH7*Index_운영!DD385/$C$1</f>
        <v>0</v>
      </c>
      <c r="DE62" s="587">
        <f>'Rent Roll'!$AH7*Index_운영!DE385/$C$1</f>
        <v>0</v>
      </c>
      <c r="DF62" s="587">
        <f>'Rent Roll'!$AH7*Index_운영!DF385/$C$1</f>
        <v>0</v>
      </c>
      <c r="DG62" s="587">
        <f>'Rent Roll'!$AH7*Index_운영!DG385/$C$1</f>
        <v>0</v>
      </c>
      <c r="DH62" s="587">
        <f>'Rent Roll'!$AH7*Index_운영!DH385/$C$1</f>
        <v>0</v>
      </c>
      <c r="DI62" s="587">
        <f>'Rent Roll'!$AH7*Index_운영!DI385/$C$1</f>
        <v>0</v>
      </c>
      <c r="DJ62" s="587">
        <f>'Rent Roll'!$AH7*Index_운영!DJ385/$C$1</f>
        <v>0</v>
      </c>
      <c r="DK62" s="587">
        <f>'Rent Roll'!$AH7*Index_운영!DK385/$C$1</f>
        <v>0</v>
      </c>
      <c r="DL62" s="587">
        <f>'Rent Roll'!$AH7*Index_운영!DL385/$C$1</f>
        <v>0</v>
      </c>
      <c r="DM62" s="587">
        <f>'Rent Roll'!$AH7*Index_운영!DM385/$C$1</f>
        <v>0</v>
      </c>
      <c r="DN62" s="587">
        <f>'Rent Roll'!$AH7*Index_운영!DN385/$C$1</f>
        <v>0</v>
      </c>
      <c r="DO62" s="587">
        <f>'Rent Roll'!$AH7*Index_운영!DO385/$C$1</f>
        <v>0</v>
      </c>
      <c r="DP62" s="587">
        <f>'Rent Roll'!$AH7*Index_운영!DP385/$C$1</f>
        <v>0</v>
      </c>
      <c r="DQ62" s="587">
        <f>'Rent Roll'!$AH7*Index_운영!DQ385/$C$1</f>
        <v>0</v>
      </c>
      <c r="DR62" s="587">
        <f>'Rent Roll'!$AH7*Index_운영!DR385/$C$1</f>
        <v>0</v>
      </c>
      <c r="DS62" s="587">
        <f>'Rent Roll'!$AH7*Index_운영!DS385/$C$1</f>
        <v>0</v>
      </c>
      <c r="DT62" s="587">
        <f>'Rent Roll'!$AH7*Index_운영!DT385/$C$1</f>
        <v>0</v>
      </c>
      <c r="DU62" s="587">
        <f>'Rent Roll'!$AH7*Index_운영!DU385/$C$1</f>
        <v>0</v>
      </c>
      <c r="DV62" s="587">
        <f>'Rent Roll'!$AH7*Index_운영!DV385/$C$1</f>
        <v>0</v>
      </c>
    </row>
    <row r="63" spans="1:126" s="64" customFormat="1" outlineLevel="1" x14ac:dyDescent="0.4">
      <c r="A63" s="724"/>
      <c r="B63" s="598"/>
      <c r="C63" s="607" t="str">
        <f>Index_운영!$B386</f>
        <v>6층</v>
      </c>
      <c r="D63" s="608"/>
      <c r="E63" s="804" t="str">
        <f>Index_운영!$C386</f>
        <v>상각</v>
      </c>
      <c r="F63" s="586">
        <f>'Rent Roll'!$AH8*Index_운영!F386/$C$1</f>
        <v>0</v>
      </c>
      <c r="G63" s="587">
        <f>'Rent Roll'!$AH8*Index_운영!G386/$C$1</f>
        <v>0</v>
      </c>
      <c r="H63" s="587">
        <f>'Rent Roll'!$AH8*Index_운영!H386/$C$1</f>
        <v>0</v>
      </c>
      <c r="I63" s="587">
        <f>'Rent Roll'!$AH8*Index_운영!I386/$C$1</f>
        <v>0</v>
      </c>
      <c r="J63" s="587">
        <f>'Rent Roll'!$AH8*Index_운영!J386/$C$1</f>
        <v>0</v>
      </c>
      <c r="K63" s="587">
        <f>'Rent Roll'!$AH8*Index_운영!K386/$C$1</f>
        <v>0</v>
      </c>
      <c r="L63" s="587">
        <f>'Rent Roll'!$AH8*Index_운영!L386/$C$1</f>
        <v>0</v>
      </c>
      <c r="M63" s="587">
        <f>'Rent Roll'!$AH8*Index_운영!M386/$C$1</f>
        <v>0</v>
      </c>
      <c r="N63" s="587">
        <f>'Rent Roll'!$AH8*Index_운영!N386/$C$1</f>
        <v>0</v>
      </c>
      <c r="O63" s="587">
        <f>'Rent Roll'!$AH8*Index_운영!O386/$C$1</f>
        <v>0</v>
      </c>
      <c r="P63" s="587">
        <f>'Rent Roll'!$AH8*Index_운영!P386/$C$1</f>
        <v>0</v>
      </c>
      <c r="Q63" s="587">
        <f>'Rent Roll'!$AH8*Index_운영!Q386/$C$1</f>
        <v>0</v>
      </c>
      <c r="R63" s="587">
        <f>'Rent Roll'!$AH8*Index_운영!R386/$C$1</f>
        <v>0</v>
      </c>
      <c r="S63" s="587">
        <f>'Rent Roll'!$AH8*Index_운영!S386/$C$1</f>
        <v>0</v>
      </c>
      <c r="T63" s="587">
        <f>'Rent Roll'!$AH8*Index_운영!T386/$C$1</f>
        <v>8245.4666666666672</v>
      </c>
      <c r="U63" s="587">
        <f>'Rent Roll'!$AH8*Index_운영!U386/$C$1</f>
        <v>8245.4666666666672</v>
      </c>
      <c r="V63" s="587">
        <f>'Rent Roll'!$AH8*Index_운영!V386/$C$1</f>
        <v>8245.4666666666672</v>
      </c>
      <c r="W63" s="587">
        <f>'Rent Roll'!$AH8*Index_운영!W386/$C$1</f>
        <v>0</v>
      </c>
      <c r="X63" s="587">
        <f>'Rent Roll'!$AH8*Index_운영!X386/$C$1</f>
        <v>0</v>
      </c>
      <c r="Y63" s="587">
        <f>'Rent Roll'!$AH8*Index_운영!Y386/$C$1</f>
        <v>0</v>
      </c>
      <c r="Z63" s="587">
        <f>'Rent Roll'!$AH8*Index_운영!Z386/$C$1</f>
        <v>0</v>
      </c>
      <c r="AA63" s="587">
        <f>'Rent Roll'!$AH8*Index_운영!AA386/$C$1</f>
        <v>0</v>
      </c>
      <c r="AB63" s="587">
        <f>'Rent Roll'!$AH8*Index_운영!AB386/$C$1</f>
        <v>0</v>
      </c>
      <c r="AC63" s="587">
        <f>'Rent Roll'!$AH8*Index_운영!AC386/$C$1</f>
        <v>0</v>
      </c>
      <c r="AD63" s="587">
        <f>'Rent Roll'!$AH8*Index_운영!AD386/$C$1</f>
        <v>0</v>
      </c>
      <c r="AE63" s="587">
        <f>'Rent Roll'!$AH8*Index_운영!AE386/$C$1</f>
        <v>0</v>
      </c>
      <c r="AF63" s="587">
        <f>'Rent Roll'!$AH8*Index_운영!AF386/$C$1</f>
        <v>0</v>
      </c>
      <c r="AG63" s="587">
        <f>'Rent Roll'!$AH8*Index_운영!AG386/$C$1</f>
        <v>0</v>
      </c>
      <c r="AH63" s="587">
        <f>'Rent Roll'!$AH8*Index_운영!AH386/$C$1</f>
        <v>0</v>
      </c>
      <c r="AI63" s="587">
        <f>'Rent Roll'!$AH8*Index_운영!AI386/$C$1</f>
        <v>0</v>
      </c>
      <c r="AJ63" s="587">
        <f>'Rent Roll'!$AH8*Index_운영!AJ386/$C$1</f>
        <v>0</v>
      </c>
      <c r="AK63" s="587">
        <f>'Rent Roll'!$AH8*Index_운영!AK386/$C$1</f>
        <v>0</v>
      </c>
      <c r="AL63" s="587">
        <f>'Rent Roll'!$AH8*Index_운영!AL386/$C$1</f>
        <v>0</v>
      </c>
      <c r="AM63" s="587">
        <f>'Rent Roll'!$AH8*Index_운영!AM386/$C$1</f>
        <v>0</v>
      </c>
      <c r="AN63" s="587">
        <f>'Rent Roll'!$AH8*Index_운영!AN386/$C$1</f>
        <v>0</v>
      </c>
      <c r="AO63" s="587">
        <f>'Rent Roll'!$AH8*Index_운영!AO386/$C$1</f>
        <v>0</v>
      </c>
      <c r="AP63" s="587">
        <f>'Rent Roll'!$AH8*Index_운영!AP386/$C$1</f>
        <v>0</v>
      </c>
      <c r="AQ63" s="587">
        <f>'Rent Roll'!$AH8*Index_운영!AQ386/$C$1</f>
        <v>0</v>
      </c>
      <c r="AR63" s="587">
        <f>'Rent Roll'!$AH8*Index_운영!AR386/$C$1</f>
        <v>0</v>
      </c>
      <c r="AS63" s="587">
        <f>'Rent Roll'!$AH8*Index_운영!AS386/$C$1</f>
        <v>0</v>
      </c>
      <c r="AT63" s="587">
        <f>'Rent Roll'!$AH8*Index_운영!AT386/$C$1</f>
        <v>0</v>
      </c>
      <c r="AU63" s="587">
        <f>'Rent Roll'!$AH8*Index_운영!AU386/$C$1</f>
        <v>0</v>
      </c>
      <c r="AV63" s="587">
        <f>'Rent Roll'!$AH8*Index_운영!AV386/$C$1</f>
        <v>0</v>
      </c>
      <c r="AW63" s="587">
        <f>'Rent Roll'!$AH8*Index_운영!AW386/$C$1</f>
        <v>0</v>
      </c>
      <c r="AX63" s="587">
        <f>'Rent Roll'!$AH8*Index_운영!AX386/$C$1</f>
        <v>0</v>
      </c>
      <c r="AY63" s="587">
        <f>'Rent Roll'!$AH8*Index_운영!AY386/$C$1</f>
        <v>0</v>
      </c>
      <c r="AZ63" s="587">
        <f>'Rent Roll'!$AH8*Index_운영!AZ386/$C$1</f>
        <v>0</v>
      </c>
      <c r="BA63" s="587">
        <f>'Rent Roll'!$AH8*Index_운영!BA386/$C$1</f>
        <v>0</v>
      </c>
      <c r="BB63" s="587">
        <f>'Rent Roll'!$AH8*Index_운영!BB386/$C$1</f>
        <v>0</v>
      </c>
      <c r="BC63" s="587">
        <f>'Rent Roll'!$AH8*Index_운영!BC386/$C$1</f>
        <v>0</v>
      </c>
      <c r="BD63" s="587">
        <f>'Rent Roll'!$AH8*Index_운영!BD386/$C$1</f>
        <v>0</v>
      </c>
      <c r="BE63" s="587">
        <f>'Rent Roll'!$AH8*Index_운영!BE386/$C$1</f>
        <v>0</v>
      </c>
      <c r="BF63" s="587">
        <f>'Rent Roll'!$AH8*Index_운영!BF386/$C$1</f>
        <v>0</v>
      </c>
      <c r="BG63" s="587">
        <f>'Rent Roll'!$AH8*Index_운영!BG386/$C$1</f>
        <v>0</v>
      </c>
      <c r="BH63" s="587">
        <f>'Rent Roll'!$AH8*Index_운영!BH386/$C$1</f>
        <v>0</v>
      </c>
      <c r="BI63" s="587">
        <f>'Rent Roll'!$AH8*Index_운영!BI386/$C$1</f>
        <v>0</v>
      </c>
      <c r="BJ63" s="587">
        <f>'Rent Roll'!$AH8*Index_운영!BJ386/$C$1</f>
        <v>0</v>
      </c>
      <c r="BK63" s="587">
        <f>'Rent Roll'!$AH8*Index_운영!BK386/$C$1</f>
        <v>0</v>
      </c>
      <c r="BL63" s="587">
        <f>'Rent Roll'!$AH8*Index_운영!BL386/$C$1</f>
        <v>0</v>
      </c>
      <c r="BM63" s="587">
        <f>'Rent Roll'!$AH8*Index_운영!BM386/$C$1</f>
        <v>0</v>
      </c>
      <c r="BN63" s="587">
        <f>'Rent Roll'!$AH8*Index_운영!BN386/$C$1</f>
        <v>0</v>
      </c>
      <c r="BO63" s="587">
        <f>'Rent Roll'!$AH8*Index_운영!BO386/$C$1</f>
        <v>0</v>
      </c>
      <c r="BP63" s="587">
        <f>'Rent Roll'!$AH8*Index_운영!BP386/$C$1</f>
        <v>0</v>
      </c>
      <c r="BQ63" s="587">
        <f>'Rent Roll'!$AH8*Index_운영!BQ386/$C$1</f>
        <v>0</v>
      </c>
      <c r="BR63" s="587">
        <f>'Rent Roll'!$AH8*Index_운영!BR386/$C$1</f>
        <v>0</v>
      </c>
      <c r="BS63" s="587">
        <f>'Rent Roll'!$AH8*Index_운영!BS386/$C$1</f>
        <v>0</v>
      </c>
      <c r="BT63" s="587">
        <f>'Rent Roll'!$AH8*Index_운영!BT386/$C$1</f>
        <v>0</v>
      </c>
      <c r="BU63" s="587">
        <f>'Rent Roll'!$AH8*Index_운영!BU386/$C$1</f>
        <v>0</v>
      </c>
      <c r="BV63" s="587">
        <f>'Rent Roll'!$AH8*Index_운영!BV386/$C$1</f>
        <v>0</v>
      </c>
      <c r="BW63" s="587">
        <f>'Rent Roll'!$AH8*Index_운영!BW386/$C$1</f>
        <v>0</v>
      </c>
      <c r="BX63" s="587">
        <f>'Rent Roll'!$AH8*Index_운영!BX386/$C$1</f>
        <v>0</v>
      </c>
      <c r="BY63" s="587">
        <f>'Rent Roll'!$AH8*Index_운영!BY386/$C$1</f>
        <v>0</v>
      </c>
      <c r="BZ63" s="587">
        <f>'Rent Roll'!$AH8*Index_운영!BZ386/$C$1</f>
        <v>0</v>
      </c>
      <c r="CA63" s="587">
        <f>'Rent Roll'!$AH8*Index_운영!CA386/$C$1</f>
        <v>0</v>
      </c>
      <c r="CB63" s="587">
        <f>'Rent Roll'!$AH8*Index_운영!CB386/$C$1</f>
        <v>0</v>
      </c>
      <c r="CC63" s="587">
        <f>'Rent Roll'!$AH8*Index_운영!CC386/$C$1</f>
        <v>0</v>
      </c>
      <c r="CD63" s="587">
        <f>'Rent Roll'!$AH8*Index_운영!CD386/$C$1</f>
        <v>0</v>
      </c>
      <c r="CE63" s="587">
        <f>'Rent Roll'!$AH8*Index_운영!CE386/$C$1</f>
        <v>0</v>
      </c>
      <c r="CF63" s="587">
        <f>'Rent Roll'!$AH8*Index_운영!CF386/$C$1</f>
        <v>0</v>
      </c>
      <c r="CG63" s="587">
        <f>'Rent Roll'!$AH8*Index_운영!CG386/$C$1</f>
        <v>0</v>
      </c>
      <c r="CH63" s="587">
        <f>'Rent Roll'!$AH8*Index_운영!CH386/$C$1</f>
        <v>0</v>
      </c>
      <c r="CI63" s="587">
        <f>'Rent Roll'!$AH8*Index_운영!CI386/$C$1</f>
        <v>0</v>
      </c>
      <c r="CJ63" s="587">
        <f>'Rent Roll'!$AH8*Index_운영!CJ386/$C$1</f>
        <v>0</v>
      </c>
      <c r="CK63" s="587">
        <f>'Rent Roll'!$AH8*Index_운영!CK386/$C$1</f>
        <v>0</v>
      </c>
      <c r="CL63" s="587">
        <f>'Rent Roll'!$AH8*Index_운영!CL386/$C$1</f>
        <v>0</v>
      </c>
      <c r="CM63" s="587">
        <f>'Rent Roll'!$AH8*Index_운영!CM386/$C$1</f>
        <v>0</v>
      </c>
      <c r="CN63" s="587">
        <f>'Rent Roll'!$AH8*Index_운영!CN386/$C$1</f>
        <v>0</v>
      </c>
      <c r="CO63" s="587">
        <f>'Rent Roll'!$AH8*Index_운영!CO386/$C$1</f>
        <v>0</v>
      </c>
      <c r="CP63" s="587">
        <f>'Rent Roll'!$AH8*Index_운영!CP386/$C$1</f>
        <v>0</v>
      </c>
      <c r="CQ63" s="587">
        <f>'Rent Roll'!$AH8*Index_운영!CQ386/$C$1</f>
        <v>0</v>
      </c>
      <c r="CR63" s="587">
        <f>'Rent Roll'!$AH8*Index_운영!CR386/$C$1</f>
        <v>0</v>
      </c>
      <c r="CS63" s="587">
        <f>'Rent Roll'!$AH8*Index_운영!CS386/$C$1</f>
        <v>0</v>
      </c>
      <c r="CT63" s="587">
        <f>'Rent Roll'!$AH8*Index_운영!CT386/$C$1</f>
        <v>0</v>
      </c>
      <c r="CU63" s="587">
        <f>'Rent Roll'!$AH8*Index_운영!CU386/$C$1</f>
        <v>0</v>
      </c>
      <c r="CV63" s="587">
        <f>'Rent Roll'!$AH8*Index_운영!CV386/$C$1</f>
        <v>0</v>
      </c>
      <c r="CW63" s="587">
        <f>'Rent Roll'!$AH8*Index_운영!CW386/$C$1</f>
        <v>0</v>
      </c>
      <c r="CX63" s="587">
        <f>'Rent Roll'!$AH8*Index_운영!CX386/$C$1</f>
        <v>0</v>
      </c>
      <c r="CY63" s="587">
        <f>'Rent Roll'!$AH8*Index_운영!CY386/$C$1</f>
        <v>0</v>
      </c>
      <c r="CZ63" s="587">
        <f>'Rent Roll'!$AH8*Index_운영!CZ386/$C$1</f>
        <v>0</v>
      </c>
      <c r="DA63" s="587">
        <f>'Rent Roll'!$AH8*Index_운영!DA386/$C$1</f>
        <v>0</v>
      </c>
      <c r="DB63" s="587">
        <f>'Rent Roll'!$AH8*Index_운영!DB386/$C$1</f>
        <v>0</v>
      </c>
      <c r="DC63" s="587">
        <f>'Rent Roll'!$AH8*Index_운영!DC386/$C$1</f>
        <v>0</v>
      </c>
      <c r="DD63" s="587">
        <f>'Rent Roll'!$AH8*Index_운영!DD386/$C$1</f>
        <v>0</v>
      </c>
      <c r="DE63" s="587">
        <f>'Rent Roll'!$AH8*Index_운영!DE386/$C$1</f>
        <v>0</v>
      </c>
      <c r="DF63" s="587">
        <f>'Rent Roll'!$AH8*Index_운영!DF386/$C$1</f>
        <v>0</v>
      </c>
      <c r="DG63" s="587">
        <f>'Rent Roll'!$AH8*Index_운영!DG386/$C$1</f>
        <v>0</v>
      </c>
      <c r="DH63" s="587">
        <f>'Rent Roll'!$AH8*Index_운영!DH386/$C$1</f>
        <v>0</v>
      </c>
      <c r="DI63" s="587">
        <f>'Rent Roll'!$AH8*Index_운영!DI386/$C$1</f>
        <v>0</v>
      </c>
      <c r="DJ63" s="587">
        <f>'Rent Roll'!$AH8*Index_운영!DJ386/$C$1</f>
        <v>0</v>
      </c>
      <c r="DK63" s="587">
        <f>'Rent Roll'!$AH8*Index_운영!DK386/$C$1</f>
        <v>0</v>
      </c>
      <c r="DL63" s="587">
        <f>'Rent Roll'!$AH8*Index_운영!DL386/$C$1</f>
        <v>0</v>
      </c>
      <c r="DM63" s="587">
        <f>'Rent Roll'!$AH8*Index_운영!DM386/$C$1</f>
        <v>0</v>
      </c>
      <c r="DN63" s="587">
        <f>'Rent Roll'!$AH8*Index_운영!DN386/$C$1</f>
        <v>0</v>
      </c>
      <c r="DO63" s="587">
        <f>'Rent Roll'!$AH8*Index_운영!DO386/$C$1</f>
        <v>0</v>
      </c>
      <c r="DP63" s="587">
        <f>'Rent Roll'!$AH8*Index_운영!DP386/$C$1</f>
        <v>0</v>
      </c>
      <c r="DQ63" s="587">
        <f>'Rent Roll'!$AH8*Index_운영!DQ386/$C$1</f>
        <v>0</v>
      </c>
      <c r="DR63" s="587">
        <f>'Rent Roll'!$AH8*Index_운영!DR386/$C$1</f>
        <v>0</v>
      </c>
      <c r="DS63" s="587">
        <f>'Rent Roll'!$AH8*Index_운영!DS386/$C$1</f>
        <v>0</v>
      </c>
      <c r="DT63" s="587">
        <f>'Rent Roll'!$AH8*Index_운영!DT386/$C$1</f>
        <v>0</v>
      </c>
      <c r="DU63" s="587">
        <f>'Rent Roll'!$AH8*Index_운영!DU386/$C$1</f>
        <v>0</v>
      </c>
      <c r="DV63" s="587">
        <f>'Rent Roll'!$AH8*Index_운영!DV386/$C$1</f>
        <v>0</v>
      </c>
    </row>
    <row r="64" spans="1:126" s="64" customFormat="1" outlineLevel="1" x14ac:dyDescent="0.4">
      <c r="A64" s="724"/>
      <c r="B64" s="598"/>
      <c r="C64" s="607" t="str">
        <f>Index_운영!$B387</f>
        <v>5층</v>
      </c>
      <c r="D64" s="608"/>
      <c r="E64" s="804" t="str">
        <f>Index_운영!$C387</f>
        <v>상각</v>
      </c>
      <c r="F64" s="586">
        <f>'Rent Roll'!$AH9*Index_운영!F387/$C$1</f>
        <v>0</v>
      </c>
      <c r="G64" s="587">
        <f>'Rent Roll'!$AH9*Index_운영!G387/$C$1</f>
        <v>0</v>
      </c>
      <c r="H64" s="587">
        <f>'Rent Roll'!$AH9*Index_운영!H387/$C$1</f>
        <v>0</v>
      </c>
      <c r="I64" s="587">
        <f>'Rent Roll'!$AH9*Index_운영!I387/$C$1</f>
        <v>0</v>
      </c>
      <c r="J64" s="587">
        <f>'Rent Roll'!$AH9*Index_운영!J387/$C$1</f>
        <v>0</v>
      </c>
      <c r="K64" s="587">
        <f>'Rent Roll'!$AH9*Index_운영!K387/$C$1</f>
        <v>0</v>
      </c>
      <c r="L64" s="587">
        <f>'Rent Roll'!$AH9*Index_운영!L387/$C$1</f>
        <v>0</v>
      </c>
      <c r="M64" s="587">
        <f>'Rent Roll'!$AH9*Index_운영!M387/$C$1</f>
        <v>0</v>
      </c>
      <c r="N64" s="587">
        <f>'Rent Roll'!$AH9*Index_운영!N387/$C$1</f>
        <v>0</v>
      </c>
      <c r="O64" s="587">
        <f>'Rent Roll'!$AH9*Index_운영!O387/$C$1</f>
        <v>0</v>
      </c>
      <c r="P64" s="587">
        <f>'Rent Roll'!$AH9*Index_운영!P387/$C$1</f>
        <v>0</v>
      </c>
      <c r="Q64" s="587">
        <f>'Rent Roll'!$AH9*Index_운영!Q387/$C$1</f>
        <v>0</v>
      </c>
      <c r="R64" s="587">
        <f>'Rent Roll'!$AH9*Index_운영!R387/$C$1</f>
        <v>0</v>
      </c>
      <c r="S64" s="587">
        <f>'Rent Roll'!$AH9*Index_운영!S387/$C$1</f>
        <v>0</v>
      </c>
      <c r="T64" s="587">
        <f>'Rent Roll'!$AH9*Index_운영!T387/$C$1</f>
        <v>8245.4666666666672</v>
      </c>
      <c r="U64" s="587">
        <f>'Rent Roll'!$AH9*Index_운영!U387/$C$1</f>
        <v>8245.4666666666672</v>
      </c>
      <c r="V64" s="587">
        <f>'Rent Roll'!$AH9*Index_운영!V387/$C$1</f>
        <v>8245.4666666666672</v>
      </c>
      <c r="W64" s="587">
        <f>'Rent Roll'!$AH9*Index_운영!W387/$C$1</f>
        <v>0</v>
      </c>
      <c r="X64" s="587">
        <f>'Rent Roll'!$AH9*Index_운영!X387/$C$1</f>
        <v>0</v>
      </c>
      <c r="Y64" s="587">
        <f>'Rent Roll'!$AH9*Index_운영!Y387/$C$1</f>
        <v>0</v>
      </c>
      <c r="Z64" s="587">
        <f>'Rent Roll'!$AH9*Index_운영!Z387/$C$1</f>
        <v>0</v>
      </c>
      <c r="AA64" s="587">
        <f>'Rent Roll'!$AH9*Index_운영!AA387/$C$1</f>
        <v>0</v>
      </c>
      <c r="AB64" s="587">
        <f>'Rent Roll'!$AH9*Index_운영!AB387/$C$1</f>
        <v>0</v>
      </c>
      <c r="AC64" s="587">
        <f>'Rent Roll'!$AH9*Index_운영!AC387/$C$1</f>
        <v>0</v>
      </c>
      <c r="AD64" s="587">
        <f>'Rent Roll'!$AH9*Index_운영!AD387/$C$1</f>
        <v>0</v>
      </c>
      <c r="AE64" s="587">
        <f>'Rent Roll'!$AH9*Index_운영!AE387/$C$1</f>
        <v>0</v>
      </c>
      <c r="AF64" s="587">
        <f>'Rent Roll'!$AH9*Index_운영!AF387/$C$1</f>
        <v>0</v>
      </c>
      <c r="AG64" s="587">
        <f>'Rent Roll'!$AH9*Index_운영!AG387/$C$1</f>
        <v>0</v>
      </c>
      <c r="AH64" s="587">
        <f>'Rent Roll'!$AH9*Index_운영!AH387/$C$1</f>
        <v>0</v>
      </c>
      <c r="AI64" s="587">
        <f>'Rent Roll'!$AH9*Index_운영!AI387/$C$1</f>
        <v>0</v>
      </c>
      <c r="AJ64" s="587">
        <f>'Rent Roll'!$AH9*Index_운영!AJ387/$C$1</f>
        <v>0</v>
      </c>
      <c r="AK64" s="587">
        <f>'Rent Roll'!$AH9*Index_운영!AK387/$C$1</f>
        <v>0</v>
      </c>
      <c r="AL64" s="587">
        <f>'Rent Roll'!$AH9*Index_운영!AL387/$C$1</f>
        <v>0</v>
      </c>
      <c r="AM64" s="587">
        <f>'Rent Roll'!$AH9*Index_운영!AM387/$C$1</f>
        <v>0</v>
      </c>
      <c r="AN64" s="587">
        <f>'Rent Roll'!$AH9*Index_운영!AN387/$C$1</f>
        <v>0</v>
      </c>
      <c r="AO64" s="587">
        <f>'Rent Roll'!$AH9*Index_운영!AO387/$C$1</f>
        <v>0</v>
      </c>
      <c r="AP64" s="587">
        <f>'Rent Roll'!$AH9*Index_운영!AP387/$C$1</f>
        <v>0</v>
      </c>
      <c r="AQ64" s="587">
        <f>'Rent Roll'!$AH9*Index_운영!AQ387/$C$1</f>
        <v>0</v>
      </c>
      <c r="AR64" s="587">
        <f>'Rent Roll'!$AH9*Index_운영!AR387/$C$1</f>
        <v>0</v>
      </c>
      <c r="AS64" s="587">
        <f>'Rent Roll'!$AH9*Index_운영!AS387/$C$1</f>
        <v>0</v>
      </c>
      <c r="AT64" s="587">
        <f>'Rent Roll'!$AH9*Index_운영!AT387/$C$1</f>
        <v>0</v>
      </c>
      <c r="AU64" s="587">
        <f>'Rent Roll'!$AH9*Index_운영!AU387/$C$1</f>
        <v>0</v>
      </c>
      <c r="AV64" s="587">
        <f>'Rent Roll'!$AH9*Index_운영!AV387/$C$1</f>
        <v>0</v>
      </c>
      <c r="AW64" s="587">
        <f>'Rent Roll'!$AH9*Index_운영!AW387/$C$1</f>
        <v>0</v>
      </c>
      <c r="AX64" s="587">
        <f>'Rent Roll'!$AH9*Index_운영!AX387/$C$1</f>
        <v>0</v>
      </c>
      <c r="AY64" s="587">
        <f>'Rent Roll'!$AH9*Index_운영!AY387/$C$1</f>
        <v>0</v>
      </c>
      <c r="AZ64" s="587">
        <f>'Rent Roll'!$AH9*Index_운영!AZ387/$C$1</f>
        <v>0</v>
      </c>
      <c r="BA64" s="587">
        <f>'Rent Roll'!$AH9*Index_운영!BA387/$C$1</f>
        <v>0</v>
      </c>
      <c r="BB64" s="587">
        <f>'Rent Roll'!$AH9*Index_운영!BB387/$C$1</f>
        <v>0</v>
      </c>
      <c r="BC64" s="587">
        <f>'Rent Roll'!$AH9*Index_운영!BC387/$C$1</f>
        <v>0</v>
      </c>
      <c r="BD64" s="587">
        <f>'Rent Roll'!$AH9*Index_운영!BD387/$C$1</f>
        <v>0</v>
      </c>
      <c r="BE64" s="587">
        <f>'Rent Roll'!$AH9*Index_운영!BE387/$C$1</f>
        <v>0</v>
      </c>
      <c r="BF64" s="587">
        <f>'Rent Roll'!$AH9*Index_운영!BF387/$C$1</f>
        <v>0</v>
      </c>
      <c r="BG64" s="587">
        <f>'Rent Roll'!$AH9*Index_운영!BG387/$C$1</f>
        <v>0</v>
      </c>
      <c r="BH64" s="587">
        <f>'Rent Roll'!$AH9*Index_운영!BH387/$C$1</f>
        <v>0</v>
      </c>
      <c r="BI64" s="587">
        <f>'Rent Roll'!$AH9*Index_운영!BI387/$C$1</f>
        <v>0</v>
      </c>
      <c r="BJ64" s="587">
        <f>'Rent Roll'!$AH9*Index_운영!BJ387/$C$1</f>
        <v>0</v>
      </c>
      <c r="BK64" s="587">
        <f>'Rent Roll'!$AH9*Index_운영!BK387/$C$1</f>
        <v>0</v>
      </c>
      <c r="BL64" s="587">
        <f>'Rent Roll'!$AH9*Index_운영!BL387/$C$1</f>
        <v>0</v>
      </c>
      <c r="BM64" s="587">
        <f>'Rent Roll'!$AH9*Index_운영!BM387/$C$1</f>
        <v>0</v>
      </c>
      <c r="BN64" s="587">
        <f>'Rent Roll'!$AH9*Index_운영!BN387/$C$1</f>
        <v>0</v>
      </c>
      <c r="BO64" s="587">
        <f>'Rent Roll'!$AH9*Index_운영!BO387/$C$1</f>
        <v>0</v>
      </c>
      <c r="BP64" s="587">
        <f>'Rent Roll'!$AH9*Index_운영!BP387/$C$1</f>
        <v>0</v>
      </c>
      <c r="BQ64" s="587">
        <f>'Rent Roll'!$AH9*Index_운영!BQ387/$C$1</f>
        <v>0</v>
      </c>
      <c r="BR64" s="587">
        <f>'Rent Roll'!$AH9*Index_운영!BR387/$C$1</f>
        <v>0</v>
      </c>
      <c r="BS64" s="587">
        <f>'Rent Roll'!$AH9*Index_운영!BS387/$C$1</f>
        <v>0</v>
      </c>
      <c r="BT64" s="587">
        <f>'Rent Roll'!$AH9*Index_운영!BT387/$C$1</f>
        <v>0</v>
      </c>
      <c r="BU64" s="587">
        <f>'Rent Roll'!$AH9*Index_운영!BU387/$C$1</f>
        <v>0</v>
      </c>
      <c r="BV64" s="587">
        <f>'Rent Roll'!$AH9*Index_운영!BV387/$C$1</f>
        <v>0</v>
      </c>
      <c r="BW64" s="587">
        <f>'Rent Roll'!$AH9*Index_운영!BW387/$C$1</f>
        <v>0</v>
      </c>
      <c r="BX64" s="587">
        <f>'Rent Roll'!$AH9*Index_운영!BX387/$C$1</f>
        <v>0</v>
      </c>
      <c r="BY64" s="587">
        <f>'Rent Roll'!$AH9*Index_운영!BY387/$C$1</f>
        <v>0</v>
      </c>
      <c r="BZ64" s="587">
        <f>'Rent Roll'!$AH9*Index_운영!BZ387/$C$1</f>
        <v>0</v>
      </c>
      <c r="CA64" s="587">
        <f>'Rent Roll'!$AH9*Index_운영!CA387/$C$1</f>
        <v>0</v>
      </c>
      <c r="CB64" s="587">
        <f>'Rent Roll'!$AH9*Index_운영!CB387/$C$1</f>
        <v>0</v>
      </c>
      <c r="CC64" s="587">
        <f>'Rent Roll'!$AH9*Index_운영!CC387/$C$1</f>
        <v>0</v>
      </c>
      <c r="CD64" s="587">
        <f>'Rent Roll'!$AH9*Index_운영!CD387/$C$1</f>
        <v>0</v>
      </c>
      <c r="CE64" s="587">
        <f>'Rent Roll'!$AH9*Index_운영!CE387/$C$1</f>
        <v>0</v>
      </c>
      <c r="CF64" s="587">
        <f>'Rent Roll'!$AH9*Index_운영!CF387/$C$1</f>
        <v>0</v>
      </c>
      <c r="CG64" s="587">
        <f>'Rent Roll'!$AH9*Index_운영!CG387/$C$1</f>
        <v>0</v>
      </c>
      <c r="CH64" s="587">
        <f>'Rent Roll'!$AH9*Index_운영!CH387/$C$1</f>
        <v>0</v>
      </c>
      <c r="CI64" s="587">
        <f>'Rent Roll'!$AH9*Index_운영!CI387/$C$1</f>
        <v>0</v>
      </c>
      <c r="CJ64" s="587">
        <f>'Rent Roll'!$AH9*Index_운영!CJ387/$C$1</f>
        <v>0</v>
      </c>
      <c r="CK64" s="587">
        <f>'Rent Roll'!$AH9*Index_운영!CK387/$C$1</f>
        <v>0</v>
      </c>
      <c r="CL64" s="587">
        <f>'Rent Roll'!$AH9*Index_운영!CL387/$C$1</f>
        <v>0</v>
      </c>
      <c r="CM64" s="587">
        <f>'Rent Roll'!$AH9*Index_운영!CM387/$C$1</f>
        <v>0</v>
      </c>
      <c r="CN64" s="587">
        <f>'Rent Roll'!$AH9*Index_운영!CN387/$C$1</f>
        <v>0</v>
      </c>
      <c r="CO64" s="587">
        <f>'Rent Roll'!$AH9*Index_운영!CO387/$C$1</f>
        <v>0</v>
      </c>
      <c r="CP64" s="587">
        <f>'Rent Roll'!$AH9*Index_운영!CP387/$C$1</f>
        <v>0</v>
      </c>
      <c r="CQ64" s="587">
        <f>'Rent Roll'!$AH9*Index_운영!CQ387/$C$1</f>
        <v>0</v>
      </c>
      <c r="CR64" s="587">
        <f>'Rent Roll'!$AH9*Index_운영!CR387/$C$1</f>
        <v>0</v>
      </c>
      <c r="CS64" s="587">
        <f>'Rent Roll'!$AH9*Index_운영!CS387/$C$1</f>
        <v>0</v>
      </c>
      <c r="CT64" s="587">
        <f>'Rent Roll'!$AH9*Index_운영!CT387/$C$1</f>
        <v>0</v>
      </c>
      <c r="CU64" s="587">
        <f>'Rent Roll'!$AH9*Index_운영!CU387/$C$1</f>
        <v>0</v>
      </c>
      <c r="CV64" s="587">
        <f>'Rent Roll'!$AH9*Index_운영!CV387/$C$1</f>
        <v>0</v>
      </c>
      <c r="CW64" s="587">
        <f>'Rent Roll'!$AH9*Index_운영!CW387/$C$1</f>
        <v>0</v>
      </c>
      <c r="CX64" s="587">
        <f>'Rent Roll'!$AH9*Index_운영!CX387/$C$1</f>
        <v>0</v>
      </c>
      <c r="CY64" s="587">
        <f>'Rent Roll'!$AH9*Index_운영!CY387/$C$1</f>
        <v>0</v>
      </c>
      <c r="CZ64" s="587">
        <f>'Rent Roll'!$AH9*Index_운영!CZ387/$C$1</f>
        <v>0</v>
      </c>
      <c r="DA64" s="587">
        <f>'Rent Roll'!$AH9*Index_운영!DA387/$C$1</f>
        <v>0</v>
      </c>
      <c r="DB64" s="587">
        <f>'Rent Roll'!$AH9*Index_운영!DB387/$C$1</f>
        <v>0</v>
      </c>
      <c r="DC64" s="587">
        <f>'Rent Roll'!$AH9*Index_운영!DC387/$C$1</f>
        <v>0</v>
      </c>
      <c r="DD64" s="587">
        <f>'Rent Roll'!$AH9*Index_운영!DD387/$C$1</f>
        <v>0</v>
      </c>
      <c r="DE64" s="587">
        <f>'Rent Roll'!$AH9*Index_운영!DE387/$C$1</f>
        <v>0</v>
      </c>
      <c r="DF64" s="587">
        <f>'Rent Roll'!$AH9*Index_운영!DF387/$C$1</f>
        <v>0</v>
      </c>
      <c r="DG64" s="587">
        <f>'Rent Roll'!$AH9*Index_운영!DG387/$C$1</f>
        <v>0</v>
      </c>
      <c r="DH64" s="587">
        <f>'Rent Roll'!$AH9*Index_운영!DH387/$C$1</f>
        <v>0</v>
      </c>
      <c r="DI64" s="587">
        <f>'Rent Roll'!$AH9*Index_운영!DI387/$C$1</f>
        <v>0</v>
      </c>
      <c r="DJ64" s="587">
        <f>'Rent Roll'!$AH9*Index_운영!DJ387/$C$1</f>
        <v>0</v>
      </c>
      <c r="DK64" s="587">
        <f>'Rent Roll'!$AH9*Index_운영!DK387/$C$1</f>
        <v>0</v>
      </c>
      <c r="DL64" s="587">
        <f>'Rent Roll'!$AH9*Index_운영!DL387/$C$1</f>
        <v>0</v>
      </c>
      <c r="DM64" s="587">
        <f>'Rent Roll'!$AH9*Index_운영!DM387/$C$1</f>
        <v>0</v>
      </c>
      <c r="DN64" s="587">
        <f>'Rent Roll'!$AH9*Index_운영!DN387/$C$1</f>
        <v>0</v>
      </c>
      <c r="DO64" s="587">
        <f>'Rent Roll'!$AH9*Index_운영!DO387/$C$1</f>
        <v>0</v>
      </c>
      <c r="DP64" s="587">
        <f>'Rent Roll'!$AH9*Index_운영!DP387/$C$1</f>
        <v>0</v>
      </c>
      <c r="DQ64" s="587">
        <f>'Rent Roll'!$AH9*Index_운영!DQ387/$C$1</f>
        <v>0</v>
      </c>
      <c r="DR64" s="587">
        <f>'Rent Roll'!$AH9*Index_운영!DR387/$C$1</f>
        <v>0</v>
      </c>
      <c r="DS64" s="587">
        <f>'Rent Roll'!$AH9*Index_운영!DS387/$C$1</f>
        <v>0</v>
      </c>
      <c r="DT64" s="587">
        <f>'Rent Roll'!$AH9*Index_운영!DT387/$C$1</f>
        <v>0</v>
      </c>
      <c r="DU64" s="587">
        <f>'Rent Roll'!$AH9*Index_운영!DU387/$C$1</f>
        <v>0</v>
      </c>
      <c r="DV64" s="587">
        <f>'Rent Roll'!$AH9*Index_운영!DV387/$C$1</f>
        <v>0</v>
      </c>
    </row>
    <row r="65" spans="1:126" s="64" customFormat="1" outlineLevel="1" x14ac:dyDescent="0.4">
      <c r="A65" s="724"/>
      <c r="B65" s="598"/>
      <c r="C65" s="607" t="str">
        <f>Index_운영!$B388</f>
        <v>4층</v>
      </c>
      <c r="D65" s="608"/>
      <c r="E65" s="804" t="str">
        <f>Index_운영!$C388</f>
        <v>상각</v>
      </c>
      <c r="F65" s="586">
        <f>'Rent Roll'!$AH10*Index_운영!F388/$C$1</f>
        <v>0</v>
      </c>
      <c r="G65" s="587">
        <f>'Rent Roll'!$AH10*Index_운영!G388/$C$1</f>
        <v>0</v>
      </c>
      <c r="H65" s="587">
        <f>'Rent Roll'!$AH10*Index_운영!H388/$C$1</f>
        <v>0</v>
      </c>
      <c r="I65" s="587">
        <f>'Rent Roll'!$AH10*Index_운영!I388/$C$1</f>
        <v>0</v>
      </c>
      <c r="J65" s="587">
        <f>'Rent Roll'!$AH10*Index_운영!J388/$C$1</f>
        <v>0</v>
      </c>
      <c r="K65" s="587">
        <f>'Rent Roll'!$AH10*Index_운영!K388/$C$1</f>
        <v>0</v>
      </c>
      <c r="L65" s="587">
        <f>'Rent Roll'!$AH10*Index_운영!L388/$C$1</f>
        <v>0</v>
      </c>
      <c r="M65" s="587">
        <f>'Rent Roll'!$AH10*Index_운영!M388/$C$1</f>
        <v>0</v>
      </c>
      <c r="N65" s="587">
        <f>'Rent Roll'!$AH10*Index_운영!N388/$C$1</f>
        <v>0</v>
      </c>
      <c r="O65" s="587">
        <f>'Rent Roll'!$AH10*Index_운영!O388/$C$1</f>
        <v>0</v>
      </c>
      <c r="P65" s="587">
        <f>'Rent Roll'!$AH10*Index_운영!P388/$C$1</f>
        <v>0</v>
      </c>
      <c r="Q65" s="587">
        <f>'Rent Roll'!$AH10*Index_운영!Q388/$C$1</f>
        <v>0</v>
      </c>
      <c r="R65" s="587">
        <f>'Rent Roll'!$AH10*Index_운영!R388/$C$1</f>
        <v>0</v>
      </c>
      <c r="S65" s="587">
        <f>'Rent Roll'!$AH10*Index_운영!S388/$C$1</f>
        <v>0</v>
      </c>
      <c r="T65" s="587">
        <f>'Rent Roll'!$AH10*Index_운영!T388/$C$1</f>
        <v>0</v>
      </c>
      <c r="U65" s="587">
        <f>'Rent Roll'!$AH10*Index_운영!U388/$C$1</f>
        <v>0</v>
      </c>
      <c r="V65" s="587">
        <f>'Rent Roll'!$AH10*Index_운영!V388/$C$1</f>
        <v>0</v>
      </c>
      <c r="W65" s="587">
        <f>'Rent Roll'!$AH10*Index_운영!W388/$C$1</f>
        <v>0</v>
      </c>
      <c r="X65" s="587">
        <f>'Rent Roll'!$AH10*Index_운영!X388/$C$1</f>
        <v>0</v>
      </c>
      <c r="Y65" s="587">
        <f>'Rent Roll'!$AH10*Index_운영!Y388/$C$1</f>
        <v>0</v>
      </c>
      <c r="Z65" s="587">
        <f>'Rent Roll'!$AH10*Index_운영!Z388/$C$1</f>
        <v>0</v>
      </c>
      <c r="AA65" s="587">
        <f>'Rent Roll'!$AH10*Index_운영!AA388/$C$1</f>
        <v>0</v>
      </c>
      <c r="AB65" s="587">
        <f>'Rent Roll'!$AH10*Index_운영!AB388/$C$1</f>
        <v>0</v>
      </c>
      <c r="AC65" s="587">
        <f>'Rent Roll'!$AH10*Index_운영!AC388/$C$1</f>
        <v>0</v>
      </c>
      <c r="AD65" s="587">
        <f>'Rent Roll'!$AH10*Index_운영!AD388/$C$1</f>
        <v>0</v>
      </c>
      <c r="AE65" s="587">
        <f>'Rent Roll'!$AH10*Index_운영!AE388/$C$1</f>
        <v>0</v>
      </c>
      <c r="AF65" s="587">
        <f>'Rent Roll'!$AH10*Index_운영!AF388/$C$1</f>
        <v>8245.4666666666672</v>
      </c>
      <c r="AG65" s="587">
        <f>'Rent Roll'!$AH10*Index_운영!AG388/$C$1</f>
        <v>8245.4666666666672</v>
      </c>
      <c r="AH65" s="587">
        <f>'Rent Roll'!$AH10*Index_운영!AH388/$C$1</f>
        <v>8245.4666666666672</v>
      </c>
      <c r="AI65" s="587">
        <f>'Rent Roll'!$AH10*Index_운영!AI388/$C$1</f>
        <v>0</v>
      </c>
      <c r="AJ65" s="587">
        <f>'Rent Roll'!$AH10*Index_운영!AJ388/$C$1</f>
        <v>0</v>
      </c>
      <c r="AK65" s="587">
        <f>'Rent Roll'!$AH10*Index_운영!AK388/$C$1</f>
        <v>0</v>
      </c>
      <c r="AL65" s="587">
        <f>'Rent Roll'!$AH10*Index_운영!AL388/$C$1</f>
        <v>0</v>
      </c>
      <c r="AM65" s="587">
        <f>'Rent Roll'!$AH10*Index_운영!AM388/$C$1</f>
        <v>0</v>
      </c>
      <c r="AN65" s="587">
        <f>'Rent Roll'!$AH10*Index_운영!AN388/$C$1</f>
        <v>0</v>
      </c>
      <c r="AO65" s="587">
        <f>'Rent Roll'!$AH10*Index_운영!AO388/$C$1</f>
        <v>0</v>
      </c>
      <c r="AP65" s="587">
        <f>'Rent Roll'!$AH10*Index_운영!AP388/$C$1</f>
        <v>0</v>
      </c>
      <c r="AQ65" s="587">
        <f>'Rent Roll'!$AH10*Index_운영!AQ388/$C$1</f>
        <v>0</v>
      </c>
      <c r="AR65" s="587">
        <f>'Rent Roll'!$AH10*Index_운영!AR388/$C$1</f>
        <v>0</v>
      </c>
      <c r="AS65" s="587">
        <f>'Rent Roll'!$AH10*Index_운영!AS388/$C$1</f>
        <v>0</v>
      </c>
      <c r="AT65" s="587">
        <f>'Rent Roll'!$AH10*Index_운영!AT388/$C$1</f>
        <v>0</v>
      </c>
      <c r="AU65" s="587">
        <f>'Rent Roll'!$AH10*Index_운영!AU388/$C$1</f>
        <v>0</v>
      </c>
      <c r="AV65" s="587">
        <f>'Rent Roll'!$AH10*Index_운영!AV388/$C$1</f>
        <v>0</v>
      </c>
      <c r="AW65" s="587">
        <f>'Rent Roll'!$AH10*Index_운영!AW388/$C$1</f>
        <v>0</v>
      </c>
      <c r="AX65" s="587">
        <f>'Rent Roll'!$AH10*Index_운영!AX388/$C$1</f>
        <v>0</v>
      </c>
      <c r="AY65" s="587">
        <f>'Rent Roll'!$AH10*Index_운영!AY388/$C$1</f>
        <v>0</v>
      </c>
      <c r="AZ65" s="587">
        <f>'Rent Roll'!$AH10*Index_운영!AZ388/$C$1</f>
        <v>0</v>
      </c>
      <c r="BA65" s="587">
        <f>'Rent Roll'!$AH10*Index_운영!BA388/$C$1</f>
        <v>0</v>
      </c>
      <c r="BB65" s="587">
        <f>'Rent Roll'!$AH10*Index_운영!BB388/$C$1</f>
        <v>0</v>
      </c>
      <c r="BC65" s="587">
        <f>'Rent Roll'!$AH10*Index_운영!BC388/$C$1</f>
        <v>0</v>
      </c>
      <c r="BD65" s="587">
        <f>'Rent Roll'!$AH10*Index_운영!BD388/$C$1</f>
        <v>0</v>
      </c>
      <c r="BE65" s="587">
        <f>'Rent Roll'!$AH10*Index_운영!BE388/$C$1</f>
        <v>0</v>
      </c>
      <c r="BF65" s="587">
        <f>'Rent Roll'!$AH10*Index_운영!BF388/$C$1</f>
        <v>0</v>
      </c>
      <c r="BG65" s="587">
        <f>'Rent Roll'!$AH10*Index_운영!BG388/$C$1</f>
        <v>0</v>
      </c>
      <c r="BH65" s="587">
        <f>'Rent Roll'!$AH10*Index_운영!BH388/$C$1</f>
        <v>0</v>
      </c>
      <c r="BI65" s="587">
        <f>'Rent Roll'!$AH10*Index_운영!BI388/$C$1</f>
        <v>0</v>
      </c>
      <c r="BJ65" s="587">
        <f>'Rent Roll'!$AH10*Index_운영!BJ388/$C$1</f>
        <v>0</v>
      </c>
      <c r="BK65" s="587">
        <f>'Rent Roll'!$AH10*Index_운영!BK388/$C$1</f>
        <v>0</v>
      </c>
      <c r="BL65" s="587">
        <f>'Rent Roll'!$AH10*Index_운영!BL388/$C$1</f>
        <v>0</v>
      </c>
      <c r="BM65" s="587">
        <f>'Rent Roll'!$AH10*Index_운영!BM388/$C$1</f>
        <v>0</v>
      </c>
      <c r="BN65" s="587">
        <f>'Rent Roll'!$AH10*Index_운영!BN388/$C$1</f>
        <v>0</v>
      </c>
      <c r="BO65" s="587">
        <f>'Rent Roll'!$AH10*Index_운영!BO388/$C$1</f>
        <v>0</v>
      </c>
      <c r="BP65" s="587">
        <f>'Rent Roll'!$AH10*Index_운영!BP388/$C$1</f>
        <v>0</v>
      </c>
      <c r="BQ65" s="587">
        <f>'Rent Roll'!$AH10*Index_운영!BQ388/$C$1</f>
        <v>0</v>
      </c>
      <c r="BR65" s="587">
        <f>'Rent Roll'!$AH10*Index_운영!BR388/$C$1</f>
        <v>0</v>
      </c>
      <c r="BS65" s="587">
        <f>'Rent Roll'!$AH10*Index_운영!BS388/$C$1</f>
        <v>0</v>
      </c>
      <c r="BT65" s="587">
        <f>'Rent Roll'!$AH10*Index_운영!BT388/$C$1</f>
        <v>0</v>
      </c>
      <c r="BU65" s="587">
        <f>'Rent Roll'!$AH10*Index_운영!BU388/$C$1</f>
        <v>0</v>
      </c>
      <c r="BV65" s="587">
        <f>'Rent Roll'!$AH10*Index_운영!BV388/$C$1</f>
        <v>0</v>
      </c>
      <c r="BW65" s="587">
        <f>'Rent Roll'!$AH10*Index_운영!BW388/$C$1</f>
        <v>0</v>
      </c>
      <c r="BX65" s="587">
        <f>'Rent Roll'!$AH10*Index_운영!BX388/$C$1</f>
        <v>0</v>
      </c>
      <c r="BY65" s="587">
        <f>'Rent Roll'!$AH10*Index_운영!BY388/$C$1</f>
        <v>0</v>
      </c>
      <c r="BZ65" s="587">
        <f>'Rent Roll'!$AH10*Index_운영!BZ388/$C$1</f>
        <v>0</v>
      </c>
      <c r="CA65" s="587">
        <f>'Rent Roll'!$AH10*Index_운영!CA388/$C$1</f>
        <v>0</v>
      </c>
      <c r="CB65" s="587">
        <f>'Rent Roll'!$AH10*Index_운영!CB388/$C$1</f>
        <v>0</v>
      </c>
      <c r="CC65" s="587">
        <f>'Rent Roll'!$AH10*Index_운영!CC388/$C$1</f>
        <v>0</v>
      </c>
      <c r="CD65" s="587">
        <f>'Rent Roll'!$AH10*Index_운영!CD388/$C$1</f>
        <v>0</v>
      </c>
      <c r="CE65" s="587">
        <f>'Rent Roll'!$AH10*Index_운영!CE388/$C$1</f>
        <v>0</v>
      </c>
      <c r="CF65" s="587">
        <f>'Rent Roll'!$AH10*Index_운영!CF388/$C$1</f>
        <v>0</v>
      </c>
      <c r="CG65" s="587">
        <f>'Rent Roll'!$AH10*Index_운영!CG388/$C$1</f>
        <v>0</v>
      </c>
      <c r="CH65" s="587">
        <f>'Rent Roll'!$AH10*Index_운영!CH388/$C$1</f>
        <v>0</v>
      </c>
      <c r="CI65" s="587">
        <f>'Rent Roll'!$AH10*Index_운영!CI388/$C$1</f>
        <v>0</v>
      </c>
      <c r="CJ65" s="587">
        <f>'Rent Roll'!$AH10*Index_운영!CJ388/$C$1</f>
        <v>0</v>
      </c>
      <c r="CK65" s="587">
        <f>'Rent Roll'!$AH10*Index_운영!CK388/$C$1</f>
        <v>0</v>
      </c>
      <c r="CL65" s="587">
        <f>'Rent Roll'!$AH10*Index_운영!CL388/$C$1</f>
        <v>0</v>
      </c>
      <c r="CM65" s="587">
        <f>'Rent Roll'!$AH10*Index_운영!CM388/$C$1</f>
        <v>0</v>
      </c>
      <c r="CN65" s="587">
        <f>'Rent Roll'!$AH10*Index_운영!CN388/$C$1</f>
        <v>0</v>
      </c>
      <c r="CO65" s="587">
        <f>'Rent Roll'!$AH10*Index_운영!CO388/$C$1</f>
        <v>0</v>
      </c>
      <c r="CP65" s="587">
        <f>'Rent Roll'!$AH10*Index_운영!CP388/$C$1</f>
        <v>0</v>
      </c>
      <c r="CQ65" s="587">
        <f>'Rent Roll'!$AH10*Index_운영!CQ388/$C$1</f>
        <v>0</v>
      </c>
      <c r="CR65" s="587">
        <f>'Rent Roll'!$AH10*Index_운영!CR388/$C$1</f>
        <v>0</v>
      </c>
      <c r="CS65" s="587">
        <f>'Rent Roll'!$AH10*Index_운영!CS388/$C$1</f>
        <v>0</v>
      </c>
      <c r="CT65" s="587">
        <f>'Rent Roll'!$AH10*Index_운영!CT388/$C$1</f>
        <v>0</v>
      </c>
      <c r="CU65" s="587">
        <f>'Rent Roll'!$AH10*Index_운영!CU388/$C$1</f>
        <v>0</v>
      </c>
      <c r="CV65" s="587">
        <f>'Rent Roll'!$AH10*Index_운영!CV388/$C$1</f>
        <v>0</v>
      </c>
      <c r="CW65" s="587">
        <f>'Rent Roll'!$AH10*Index_운영!CW388/$C$1</f>
        <v>0</v>
      </c>
      <c r="CX65" s="587">
        <f>'Rent Roll'!$AH10*Index_운영!CX388/$C$1</f>
        <v>0</v>
      </c>
      <c r="CY65" s="587">
        <f>'Rent Roll'!$AH10*Index_운영!CY388/$C$1</f>
        <v>0</v>
      </c>
      <c r="CZ65" s="587">
        <f>'Rent Roll'!$AH10*Index_운영!CZ388/$C$1</f>
        <v>0</v>
      </c>
      <c r="DA65" s="587">
        <f>'Rent Roll'!$AH10*Index_운영!DA388/$C$1</f>
        <v>0</v>
      </c>
      <c r="DB65" s="587">
        <f>'Rent Roll'!$AH10*Index_운영!DB388/$C$1</f>
        <v>0</v>
      </c>
      <c r="DC65" s="587">
        <f>'Rent Roll'!$AH10*Index_운영!DC388/$C$1</f>
        <v>0</v>
      </c>
      <c r="DD65" s="587">
        <f>'Rent Roll'!$AH10*Index_운영!DD388/$C$1</f>
        <v>0</v>
      </c>
      <c r="DE65" s="587">
        <f>'Rent Roll'!$AH10*Index_운영!DE388/$C$1</f>
        <v>0</v>
      </c>
      <c r="DF65" s="587">
        <f>'Rent Roll'!$AH10*Index_운영!DF388/$C$1</f>
        <v>0</v>
      </c>
      <c r="DG65" s="587">
        <f>'Rent Roll'!$AH10*Index_운영!DG388/$C$1</f>
        <v>0</v>
      </c>
      <c r="DH65" s="587">
        <f>'Rent Roll'!$AH10*Index_운영!DH388/$C$1</f>
        <v>0</v>
      </c>
      <c r="DI65" s="587">
        <f>'Rent Roll'!$AH10*Index_운영!DI388/$C$1</f>
        <v>0</v>
      </c>
      <c r="DJ65" s="587">
        <f>'Rent Roll'!$AH10*Index_운영!DJ388/$C$1</f>
        <v>0</v>
      </c>
      <c r="DK65" s="587">
        <f>'Rent Roll'!$AH10*Index_운영!DK388/$C$1</f>
        <v>0</v>
      </c>
      <c r="DL65" s="587">
        <f>'Rent Roll'!$AH10*Index_운영!DL388/$C$1</f>
        <v>0</v>
      </c>
      <c r="DM65" s="587">
        <f>'Rent Roll'!$AH10*Index_운영!DM388/$C$1</f>
        <v>0</v>
      </c>
      <c r="DN65" s="587">
        <f>'Rent Roll'!$AH10*Index_운영!DN388/$C$1</f>
        <v>0</v>
      </c>
      <c r="DO65" s="587">
        <f>'Rent Roll'!$AH10*Index_운영!DO388/$C$1</f>
        <v>0</v>
      </c>
      <c r="DP65" s="587">
        <f>'Rent Roll'!$AH10*Index_운영!DP388/$C$1</f>
        <v>0</v>
      </c>
      <c r="DQ65" s="587">
        <f>'Rent Roll'!$AH10*Index_운영!DQ388/$C$1</f>
        <v>0</v>
      </c>
      <c r="DR65" s="587">
        <f>'Rent Roll'!$AH10*Index_운영!DR388/$C$1</f>
        <v>0</v>
      </c>
      <c r="DS65" s="587">
        <f>'Rent Roll'!$AH10*Index_운영!DS388/$C$1</f>
        <v>0</v>
      </c>
      <c r="DT65" s="587">
        <f>'Rent Roll'!$AH10*Index_운영!DT388/$C$1</f>
        <v>0</v>
      </c>
      <c r="DU65" s="587">
        <f>'Rent Roll'!$AH10*Index_운영!DU388/$C$1</f>
        <v>0</v>
      </c>
      <c r="DV65" s="587">
        <f>'Rent Roll'!$AH10*Index_운영!DV388/$C$1</f>
        <v>0</v>
      </c>
    </row>
    <row r="66" spans="1:126" s="64" customFormat="1" outlineLevel="1" x14ac:dyDescent="0.4">
      <c r="A66" s="724"/>
      <c r="B66" s="598"/>
      <c r="C66" s="607" t="str">
        <f>Index_운영!$B389</f>
        <v>3층</v>
      </c>
      <c r="D66" s="608"/>
      <c r="E66" s="804" t="str">
        <f>Index_운영!$C389</f>
        <v>상각</v>
      </c>
      <c r="F66" s="586">
        <f>'Rent Roll'!$AH11*Index_운영!F389/$C$1</f>
        <v>0</v>
      </c>
      <c r="G66" s="587">
        <f>'Rent Roll'!$AH11*Index_운영!G389/$C$1</f>
        <v>0</v>
      </c>
      <c r="H66" s="587">
        <f>'Rent Roll'!$AH11*Index_운영!H389/$C$1</f>
        <v>0</v>
      </c>
      <c r="I66" s="587">
        <f>'Rent Roll'!$AH11*Index_운영!I389/$C$1</f>
        <v>0</v>
      </c>
      <c r="J66" s="587">
        <f>'Rent Roll'!$AH11*Index_운영!J389/$C$1</f>
        <v>0</v>
      </c>
      <c r="K66" s="587">
        <f>'Rent Roll'!$AH11*Index_운영!K389/$C$1</f>
        <v>0</v>
      </c>
      <c r="L66" s="587">
        <f>'Rent Roll'!$AH11*Index_운영!L389/$C$1</f>
        <v>0</v>
      </c>
      <c r="M66" s="587">
        <f>'Rent Roll'!$AH11*Index_운영!M389/$C$1</f>
        <v>0</v>
      </c>
      <c r="N66" s="587">
        <f>'Rent Roll'!$AH11*Index_운영!N389/$C$1</f>
        <v>0</v>
      </c>
      <c r="O66" s="587">
        <f>'Rent Roll'!$AH11*Index_운영!O389/$C$1</f>
        <v>0</v>
      </c>
      <c r="P66" s="587">
        <f>'Rent Roll'!$AH11*Index_운영!P389/$C$1</f>
        <v>0</v>
      </c>
      <c r="Q66" s="587">
        <f>'Rent Roll'!$AH11*Index_운영!Q389/$C$1</f>
        <v>0</v>
      </c>
      <c r="R66" s="587">
        <f>'Rent Roll'!$AH11*Index_운영!R389/$C$1</f>
        <v>0</v>
      </c>
      <c r="S66" s="587">
        <f>'Rent Roll'!$AH11*Index_운영!S389/$C$1</f>
        <v>0</v>
      </c>
      <c r="T66" s="587">
        <f>'Rent Roll'!$AH11*Index_운영!T389/$C$1</f>
        <v>0</v>
      </c>
      <c r="U66" s="587">
        <f>'Rent Roll'!$AH11*Index_운영!U389/$C$1</f>
        <v>0</v>
      </c>
      <c r="V66" s="587">
        <f>'Rent Roll'!$AH11*Index_운영!V389/$C$1</f>
        <v>0</v>
      </c>
      <c r="W66" s="587">
        <f>'Rent Roll'!$AH11*Index_운영!W389/$C$1</f>
        <v>0</v>
      </c>
      <c r="X66" s="587">
        <f>'Rent Roll'!$AH11*Index_운영!X389/$C$1</f>
        <v>0</v>
      </c>
      <c r="Y66" s="587">
        <f>'Rent Roll'!$AH11*Index_운영!Y389/$C$1</f>
        <v>0</v>
      </c>
      <c r="Z66" s="587">
        <f>'Rent Roll'!$AH11*Index_운영!Z389/$C$1</f>
        <v>0</v>
      </c>
      <c r="AA66" s="587">
        <f>'Rent Roll'!$AH11*Index_운영!AA389/$C$1</f>
        <v>0</v>
      </c>
      <c r="AB66" s="587">
        <f>'Rent Roll'!$AH11*Index_운영!AB389/$C$1</f>
        <v>0</v>
      </c>
      <c r="AC66" s="587">
        <f>'Rent Roll'!$AH11*Index_운영!AC389/$C$1</f>
        <v>0</v>
      </c>
      <c r="AD66" s="587">
        <f>'Rent Roll'!$AH11*Index_운영!AD389/$C$1</f>
        <v>0</v>
      </c>
      <c r="AE66" s="587">
        <f>'Rent Roll'!$AH11*Index_운영!AE389/$C$1</f>
        <v>0</v>
      </c>
      <c r="AF66" s="587">
        <f>'Rent Roll'!$AH11*Index_운영!AF389/$C$1</f>
        <v>0</v>
      </c>
      <c r="AG66" s="587">
        <f>'Rent Roll'!$AH11*Index_운영!AG389/$C$1</f>
        <v>0</v>
      </c>
      <c r="AH66" s="587">
        <f>'Rent Roll'!$AH11*Index_운영!AH389/$C$1</f>
        <v>0</v>
      </c>
      <c r="AI66" s="587">
        <f>'Rent Roll'!$AH11*Index_운영!AI389/$C$1</f>
        <v>0</v>
      </c>
      <c r="AJ66" s="587">
        <f>'Rent Roll'!$AH11*Index_운영!AJ389/$C$1</f>
        <v>0</v>
      </c>
      <c r="AK66" s="587">
        <f>'Rent Roll'!$AH11*Index_운영!AK389/$C$1</f>
        <v>0</v>
      </c>
      <c r="AL66" s="587">
        <f>'Rent Roll'!$AH11*Index_운영!AL389/$C$1</f>
        <v>0</v>
      </c>
      <c r="AM66" s="587">
        <f>'Rent Roll'!$AH11*Index_운영!AM389/$C$1</f>
        <v>0</v>
      </c>
      <c r="AN66" s="587">
        <f>'Rent Roll'!$AH11*Index_운영!AN389/$C$1</f>
        <v>0</v>
      </c>
      <c r="AO66" s="587">
        <f>'Rent Roll'!$AH11*Index_운영!AO389/$C$1</f>
        <v>0</v>
      </c>
      <c r="AP66" s="587">
        <f>'Rent Roll'!$AH11*Index_운영!AP389/$C$1</f>
        <v>0</v>
      </c>
      <c r="AQ66" s="587">
        <f>'Rent Roll'!$AH11*Index_운영!AQ389/$C$1</f>
        <v>0</v>
      </c>
      <c r="AR66" s="587">
        <f>'Rent Roll'!$AH11*Index_운영!AR389/$C$1</f>
        <v>0</v>
      </c>
      <c r="AS66" s="587">
        <f>'Rent Roll'!$AH11*Index_운영!AS389/$C$1</f>
        <v>0</v>
      </c>
      <c r="AT66" s="587">
        <f>'Rent Roll'!$AH11*Index_운영!AT389/$C$1</f>
        <v>0</v>
      </c>
      <c r="AU66" s="587">
        <f>'Rent Roll'!$AH11*Index_운영!AU389/$C$1</f>
        <v>0</v>
      </c>
      <c r="AV66" s="587">
        <f>'Rent Roll'!$AH11*Index_운영!AV389/$C$1</f>
        <v>0</v>
      </c>
      <c r="AW66" s="587">
        <f>'Rent Roll'!$AH11*Index_운영!AW389/$C$1</f>
        <v>0</v>
      </c>
      <c r="AX66" s="587">
        <f>'Rent Roll'!$AH11*Index_운영!AX389/$C$1</f>
        <v>0</v>
      </c>
      <c r="AY66" s="587">
        <f>'Rent Roll'!$AH11*Index_운영!AY389/$C$1</f>
        <v>0</v>
      </c>
      <c r="AZ66" s="587">
        <f>'Rent Roll'!$AH11*Index_운영!AZ389/$C$1</f>
        <v>0</v>
      </c>
      <c r="BA66" s="587">
        <f>'Rent Roll'!$AH11*Index_운영!BA389/$C$1</f>
        <v>0</v>
      </c>
      <c r="BB66" s="587">
        <f>'Rent Roll'!$AH11*Index_운영!BB389/$C$1</f>
        <v>0</v>
      </c>
      <c r="BC66" s="587">
        <f>'Rent Roll'!$AH11*Index_운영!BC389/$C$1</f>
        <v>0</v>
      </c>
      <c r="BD66" s="587">
        <f>'Rent Roll'!$AH11*Index_운영!BD389/$C$1</f>
        <v>0</v>
      </c>
      <c r="BE66" s="587">
        <f>'Rent Roll'!$AH11*Index_운영!BE389/$C$1</f>
        <v>0</v>
      </c>
      <c r="BF66" s="587">
        <f>'Rent Roll'!$AH11*Index_운영!BF389/$C$1</f>
        <v>0</v>
      </c>
      <c r="BG66" s="587">
        <f>'Rent Roll'!$AH11*Index_운영!BG389/$C$1</f>
        <v>0</v>
      </c>
      <c r="BH66" s="587">
        <f>'Rent Roll'!$AH11*Index_운영!BH389/$C$1</f>
        <v>0</v>
      </c>
      <c r="BI66" s="587">
        <f>'Rent Roll'!$AH11*Index_운영!BI389/$C$1</f>
        <v>0</v>
      </c>
      <c r="BJ66" s="587">
        <f>'Rent Roll'!$AH11*Index_운영!BJ389/$C$1</f>
        <v>0</v>
      </c>
      <c r="BK66" s="587">
        <f>'Rent Roll'!$AH11*Index_운영!BK389/$C$1</f>
        <v>0</v>
      </c>
      <c r="BL66" s="587">
        <f>'Rent Roll'!$AH11*Index_운영!BL389/$C$1</f>
        <v>0</v>
      </c>
      <c r="BM66" s="587">
        <f>'Rent Roll'!$AH11*Index_운영!BM389/$C$1</f>
        <v>0</v>
      </c>
      <c r="BN66" s="587">
        <f>'Rent Roll'!$AH11*Index_운영!BN389/$C$1</f>
        <v>0</v>
      </c>
      <c r="BO66" s="587">
        <f>'Rent Roll'!$AH11*Index_운영!BO389/$C$1</f>
        <v>0</v>
      </c>
      <c r="BP66" s="587">
        <f>'Rent Roll'!$AH11*Index_운영!BP389/$C$1</f>
        <v>0</v>
      </c>
      <c r="BQ66" s="587">
        <f>'Rent Roll'!$AH11*Index_운영!BQ389/$C$1</f>
        <v>0</v>
      </c>
      <c r="BR66" s="587">
        <f>'Rent Roll'!$AH11*Index_운영!BR389/$C$1</f>
        <v>0</v>
      </c>
      <c r="BS66" s="587">
        <f>'Rent Roll'!$AH11*Index_운영!BS389/$C$1</f>
        <v>0</v>
      </c>
      <c r="BT66" s="587">
        <f>'Rent Roll'!$AH11*Index_운영!BT389/$C$1</f>
        <v>0</v>
      </c>
      <c r="BU66" s="587">
        <f>'Rent Roll'!$AH11*Index_운영!BU389/$C$1</f>
        <v>0</v>
      </c>
      <c r="BV66" s="587">
        <f>'Rent Roll'!$AH11*Index_운영!BV389/$C$1</f>
        <v>0</v>
      </c>
      <c r="BW66" s="587">
        <f>'Rent Roll'!$AH11*Index_운영!BW389/$C$1</f>
        <v>0</v>
      </c>
      <c r="BX66" s="587">
        <f>'Rent Roll'!$AH11*Index_운영!BX389/$C$1</f>
        <v>0</v>
      </c>
      <c r="BY66" s="587">
        <f>'Rent Roll'!$AH11*Index_운영!BY389/$C$1</f>
        <v>0</v>
      </c>
      <c r="BZ66" s="587">
        <f>'Rent Roll'!$AH11*Index_운영!BZ389/$C$1</f>
        <v>0</v>
      </c>
      <c r="CA66" s="587">
        <f>'Rent Roll'!$AH11*Index_운영!CA389/$C$1</f>
        <v>0</v>
      </c>
      <c r="CB66" s="587">
        <f>'Rent Roll'!$AH11*Index_운영!CB389/$C$1</f>
        <v>0</v>
      </c>
      <c r="CC66" s="587">
        <f>'Rent Roll'!$AH11*Index_운영!CC389/$C$1</f>
        <v>0</v>
      </c>
      <c r="CD66" s="587">
        <f>'Rent Roll'!$AH11*Index_운영!CD389/$C$1</f>
        <v>0</v>
      </c>
      <c r="CE66" s="587">
        <f>'Rent Roll'!$AH11*Index_운영!CE389/$C$1</f>
        <v>0</v>
      </c>
      <c r="CF66" s="587">
        <f>'Rent Roll'!$AH11*Index_운영!CF389/$C$1</f>
        <v>0</v>
      </c>
      <c r="CG66" s="587">
        <f>'Rent Roll'!$AH11*Index_운영!CG389/$C$1</f>
        <v>0</v>
      </c>
      <c r="CH66" s="587">
        <f>'Rent Roll'!$AH11*Index_운영!CH389/$C$1</f>
        <v>0</v>
      </c>
      <c r="CI66" s="587">
        <f>'Rent Roll'!$AH11*Index_운영!CI389/$C$1</f>
        <v>0</v>
      </c>
      <c r="CJ66" s="587">
        <f>'Rent Roll'!$AH11*Index_운영!CJ389/$C$1</f>
        <v>0</v>
      </c>
      <c r="CK66" s="587">
        <f>'Rent Roll'!$AH11*Index_운영!CK389/$C$1</f>
        <v>0</v>
      </c>
      <c r="CL66" s="587">
        <f>'Rent Roll'!$AH11*Index_운영!CL389/$C$1</f>
        <v>0</v>
      </c>
      <c r="CM66" s="587">
        <f>'Rent Roll'!$AH11*Index_운영!CM389/$C$1</f>
        <v>0</v>
      </c>
      <c r="CN66" s="587">
        <f>'Rent Roll'!$AH11*Index_운영!CN389/$C$1</f>
        <v>0</v>
      </c>
      <c r="CO66" s="587">
        <f>'Rent Roll'!$AH11*Index_운영!CO389/$C$1</f>
        <v>0</v>
      </c>
      <c r="CP66" s="587">
        <f>'Rent Roll'!$AH11*Index_운영!CP389/$C$1</f>
        <v>0</v>
      </c>
      <c r="CQ66" s="587">
        <f>'Rent Roll'!$AH11*Index_운영!CQ389/$C$1</f>
        <v>0</v>
      </c>
      <c r="CR66" s="587">
        <f>'Rent Roll'!$AH11*Index_운영!CR389/$C$1</f>
        <v>0</v>
      </c>
      <c r="CS66" s="587">
        <f>'Rent Roll'!$AH11*Index_운영!CS389/$C$1</f>
        <v>0</v>
      </c>
      <c r="CT66" s="587">
        <f>'Rent Roll'!$AH11*Index_운영!CT389/$C$1</f>
        <v>0</v>
      </c>
      <c r="CU66" s="587">
        <f>'Rent Roll'!$AH11*Index_운영!CU389/$C$1</f>
        <v>0</v>
      </c>
      <c r="CV66" s="587">
        <f>'Rent Roll'!$AH11*Index_운영!CV389/$C$1</f>
        <v>0</v>
      </c>
      <c r="CW66" s="587">
        <f>'Rent Roll'!$AH11*Index_운영!CW389/$C$1</f>
        <v>0</v>
      </c>
      <c r="CX66" s="587">
        <f>'Rent Roll'!$AH11*Index_운영!CX389/$C$1</f>
        <v>0</v>
      </c>
      <c r="CY66" s="587">
        <f>'Rent Roll'!$AH11*Index_운영!CY389/$C$1</f>
        <v>0</v>
      </c>
      <c r="CZ66" s="587">
        <f>'Rent Roll'!$AH11*Index_운영!CZ389/$C$1</f>
        <v>0</v>
      </c>
      <c r="DA66" s="587">
        <f>'Rent Roll'!$AH11*Index_운영!DA389/$C$1</f>
        <v>0</v>
      </c>
      <c r="DB66" s="587">
        <f>'Rent Roll'!$AH11*Index_운영!DB389/$C$1</f>
        <v>0</v>
      </c>
      <c r="DC66" s="587">
        <f>'Rent Roll'!$AH11*Index_운영!DC389/$C$1</f>
        <v>0</v>
      </c>
      <c r="DD66" s="587">
        <f>'Rent Roll'!$AH11*Index_운영!DD389/$C$1</f>
        <v>0</v>
      </c>
      <c r="DE66" s="587">
        <f>'Rent Roll'!$AH11*Index_운영!DE389/$C$1</f>
        <v>0</v>
      </c>
      <c r="DF66" s="587">
        <f>'Rent Roll'!$AH11*Index_운영!DF389/$C$1</f>
        <v>0</v>
      </c>
      <c r="DG66" s="587">
        <f>'Rent Roll'!$AH11*Index_운영!DG389/$C$1</f>
        <v>0</v>
      </c>
      <c r="DH66" s="587">
        <f>'Rent Roll'!$AH11*Index_운영!DH389/$C$1</f>
        <v>0</v>
      </c>
      <c r="DI66" s="587">
        <f>'Rent Roll'!$AH11*Index_운영!DI389/$C$1</f>
        <v>0</v>
      </c>
      <c r="DJ66" s="587">
        <f>'Rent Roll'!$AH11*Index_운영!DJ389/$C$1</f>
        <v>0</v>
      </c>
      <c r="DK66" s="587">
        <f>'Rent Roll'!$AH11*Index_운영!DK389/$C$1</f>
        <v>0</v>
      </c>
      <c r="DL66" s="587">
        <f>'Rent Roll'!$AH11*Index_운영!DL389/$C$1</f>
        <v>0</v>
      </c>
      <c r="DM66" s="587">
        <f>'Rent Roll'!$AH11*Index_운영!DM389/$C$1</f>
        <v>0</v>
      </c>
      <c r="DN66" s="587">
        <f>'Rent Roll'!$AH11*Index_운영!DN389/$C$1</f>
        <v>0</v>
      </c>
      <c r="DO66" s="587">
        <f>'Rent Roll'!$AH11*Index_운영!DO389/$C$1</f>
        <v>0</v>
      </c>
      <c r="DP66" s="587">
        <f>'Rent Roll'!$AH11*Index_운영!DP389/$C$1</f>
        <v>0</v>
      </c>
      <c r="DQ66" s="587">
        <f>'Rent Roll'!$AH11*Index_운영!DQ389/$C$1</f>
        <v>0</v>
      </c>
      <c r="DR66" s="587">
        <f>'Rent Roll'!$AH11*Index_운영!DR389/$C$1</f>
        <v>0</v>
      </c>
      <c r="DS66" s="587">
        <f>'Rent Roll'!$AH11*Index_운영!DS389/$C$1</f>
        <v>0</v>
      </c>
      <c r="DT66" s="587">
        <f>'Rent Roll'!$AH11*Index_운영!DT389/$C$1</f>
        <v>0</v>
      </c>
      <c r="DU66" s="587">
        <f>'Rent Roll'!$AH11*Index_운영!DU389/$C$1</f>
        <v>0</v>
      </c>
      <c r="DV66" s="587">
        <f>'Rent Roll'!$AH11*Index_운영!DV389/$C$1</f>
        <v>0</v>
      </c>
    </row>
    <row r="67" spans="1:126" s="64" customFormat="1" outlineLevel="1" x14ac:dyDescent="0.4">
      <c r="A67" s="724"/>
      <c r="B67" s="598"/>
      <c r="C67" s="607" t="str">
        <f>Index_운영!$B391</f>
        <v>1층</v>
      </c>
      <c r="D67" s="608"/>
      <c r="E67" s="804" t="str">
        <f>Index_운영!$C390</f>
        <v>상각</v>
      </c>
      <c r="F67" s="586">
        <f>'Rent Roll'!$AH12*Index_운영!F390/$C$1</f>
        <v>0</v>
      </c>
      <c r="G67" s="587">
        <f>'Rent Roll'!$AH12*Index_운영!G390/$C$1</f>
        <v>0</v>
      </c>
      <c r="H67" s="587">
        <f>'Rent Roll'!$AH12*Index_운영!H390/$C$1</f>
        <v>13245.666666666666</v>
      </c>
      <c r="I67" s="587">
        <f>'Rent Roll'!$AH12*Index_운영!I390/$C$1</f>
        <v>13245.666666666666</v>
      </c>
      <c r="J67" s="587">
        <f>'Rent Roll'!$AH12*Index_운영!J390/$C$1</f>
        <v>13245.666666666666</v>
      </c>
      <c r="K67" s="587">
        <f>'Rent Roll'!$AH12*Index_운영!K390/$C$1</f>
        <v>0</v>
      </c>
      <c r="L67" s="587">
        <f>'Rent Roll'!$AH12*Index_운영!L390/$C$1</f>
        <v>0</v>
      </c>
      <c r="M67" s="587">
        <f>'Rent Roll'!$AH12*Index_운영!M390/$C$1</f>
        <v>0</v>
      </c>
      <c r="N67" s="587">
        <f>'Rent Roll'!$AH12*Index_운영!N390/$C$1</f>
        <v>0</v>
      </c>
      <c r="O67" s="587">
        <f>'Rent Roll'!$AH12*Index_운영!O390/$C$1</f>
        <v>0</v>
      </c>
      <c r="P67" s="587">
        <f>'Rent Roll'!$AH12*Index_운영!P390/$C$1</f>
        <v>0</v>
      </c>
      <c r="Q67" s="587">
        <f>'Rent Roll'!$AH12*Index_운영!Q390/$C$1</f>
        <v>0</v>
      </c>
      <c r="R67" s="587">
        <f>'Rent Roll'!$AH12*Index_운영!R390/$C$1</f>
        <v>0</v>
      </c>
      <c r="S67" s="587">
        <f>'Rent Roll'!$AH12*Index_운영!S390/$C$1</f>
        <v>0</v>
      </c>
      <c r="T67" s="587">
        <f>'Rent Roll'!$AH12*Index_운영!T390/$C$1</f>
        <v>0</v>
      </c>
      <c r="U67" s="587">
        <f>'Rent Roll'!$AH12*Index_운영!U390/$C$1</f>
        <v>0</v>
      </c>
      <c r="V67" s="587">
        <f>'Rent Roll'!$AH12*Index_운영!V390/$C$1</f>
        <v>0</v>
      </c>
      <c r="W67" s="587">
        <f>'Rent Roll'!$AH12*Index_운영!W390/$C$1</f>
        <v>0</v>
      </c>
      <c r="X67" s="587">
        <f>'Rent Roll'!$AH12*Index_운영!X390/$C$1</f>
        <v>0</v>
      </c>
      <c r="Y67" s="587">
        <f>'Rent Roll'!$AH12*Index_운영!Y390/$C$1</f>
        <v>0</v>
      </c>
      <c r="Z67" s="587">
        <f>'Rent Roll'!$AH12*Index_운영!Z390/$C$1</f>
        <v>0</v>
      </c>
      <c r="AA67" s="587">
        <f>'Rent Roll'!$AH12*Index_운영!AA390/$C$1</f>
        <v>0</v>
      </c>
      <c r="AB67" s="587">
        <f>'Rent Roll'!$AH12*Index_운영!AB390/$C$1</f>
        <v>0</v>
      </c>
      <c r="AC67" s="587">
        <f>'Rent Roll'!$AH12*Index_운영!AC390/$C$1</f>
        <v>0</v>
      </c>
      <c r="AD67" s="587">
        <f>'Rent Roll'!$AH12*Index_운영!AD390/$C$1</f>
        <v>0</v>
      </c>
      <c r="AE67" s="587">
        <f>'Rent Roll'!$AH12*Index_운영!AE390/$C$1</f>
        <v>0</v>
      </c>
      <c r="AF67" s="587">
        <f>'Rent Roll'!$AH12*Index_운영!AF390/$C$1</f>
        <v>0</v>
      </c>
      <c r="AG67" s="587">
        <f>'Rent Roll'!$AH12*Index_운영!AG390/$C$1</f>
        <v>0</v>
      </c>
      <c r="AH67" s="587">
        <f>'Rent Roll'!$AH12*Index_운영!AH390/$C$1</f>
        <v>0</v>
      </c>
      <c r="AI67" s="587">
        <f>'Rent Roll'!$AH12*Index_운영!AI390/$C$1</f>
        <v>0</v>
      </c>
      <c r="AJ67" s="587">
        <f>'Rent Roll'!$AH12*Index_운영!AJ390/$C$1</f>
        <v>0</v>
      </c>
      <c r="AK67" s="587">
        <f>'Rent Roll'!$AH12*Index_운영!AK390/$C$1</f>
        <v>0</v>
      </c>
      <c r="AL67" s="587">
        <f>'Rent Roll'!$AH12*Index_운영!AL390/$C$1</f>
        <v>0</v>
      </c>
      <c r="AM67" s="587">
        <f>'Rent Roll'!$AH12*Index_운영!AM390/$C$1</f>
        <v>0</v>
      </c>
      <c r="AN67" s="587">
        <f>'Rent Roll'!$AH12*Index_운영!AN390/$C$1</f>
        <v>0</v>
      </c>
      <c r="AO67" s="587">
        <f>'Rent Roll'!$AH12*Index_운영!AO390/$C$1</f>
        <v>0</v>
      </c>
      <c r="AP67" s="587">
        <f>'Rent Roll'!$AH12*Index_운영!AP390/$C$1</f>
        <v>0</v>
      </c>
      <c r="AQ67" s="587">
        <f>'Rent Roll'!$AH12*Index_운영!AQ390/$C$1</f>
        <v>0</v>
      </c>
      <c r="AR67" s="587">
        <f>'Rent Roll'!$AH12*Index_운영!AR390/$C$1</f>
        <v>0</v>
      </c>
      <c r="AS67" s="587">
        <f>'Rent Roll'!$AH12*Index_운영!AS390/$C$1</f>
        <v>0</v>
      </c>
      <c r="AT67" s="587">
        <f>'Rent Roll'!$AH12*Index_운영!AT390/$C$1</f>
        <v>0</v>
      </c>
      <c r="AU67" s="587">
        <f>'Rent Roll'!$AH12*Index_운영!AU390/$C$1</f>
        <v>0</v>
      </c>
      <c r="AV67" s="587">
        <f>'Rent Roll'!$AH12*Index_운영!AV390/$C$1</f>
        <v>0</v>
      </c>
      <c r="AW67" s="587">
        <f>'Rent Roll'!$AH12*Index_운영!AW390/$C$1</f>
        <v>0</v>
      </c>
      <c r="AX67" s="587">
        <f>'Rent Roll'!$AH12*Index_운영!AX390/$C$1</f>
        <v>0</v>
      </c>
      <c r="AY67" s="587">
        <f>'Rent Roll'!$AH12*Index_운영!AY390/$C$1</f>
        <v>0</v>
      </c>
      <c r="AZ67" s="587">
        <f>'Rent Roll'!$AH12*Index_운영!AZ390/$C$1</f>
        <v>0</v>
      </c>
      <c r="BA67" s="587">
        <f>'Rent Roll'!$AH12*Index_운영!BA390/$C$1</f>
        <v>0</v>
      </c>
      <c r="BB67" s="587">
        <f>'Rent Roll'!$AH12*Index_운영!BB390/$C$1</f>
        <v>0</v>
      </c>
      <c r="BC67" s="587">
        <f>'Rent Roll'!$AH12*Index_운영!BC390/$C$1</f>
        <v>0</v>
      </c>
      <c r="BD67" s="587">
        <f>'Rent Roll'!$AH12*Index_운영!BD390/$C$1</f>
        <v>0</v>
      </c>
      <c r="BE67" s="587">
        <f>'Rent Roll'!$AH12*Index_운영!BE390/$C$1</f>
        <v>0</v>
      </c>
      <c r="BF67" s="587">
        <f>'Rent Roll'!$AH12*Index_운영!BF390/$C$1</f>
        <v>0</v>
      </c>
      <c r="BG67" s="587">
        <f>'Rent Roll'!$AH12*Index_운영!BG390/$C$1</f>
        <v>0</v>
      </c>
      <c r="BH67" s="587">
        <f>'Rent Roll'!$AH12*Index_운영!BH390/$C$1</f>
        <v>0</v>
      </c>
      <c r="BI67" s="587">
        <f>'Rent Roll'!$AH12*Index_운영!BI390/$C$1</f>
        <v>0</v>
      </c>
      <c r="BJ67" s="587">
        <f>'Rent Roll'!$AH12*Index_운영!BJ390/$C$1</f>
        <v>0</v>
      </c>
      <c r="BK67" s="587">
        <f>'Rent Roll'!$AH12*Index_운영!BK390/$C$1</f>
        <v>0</v>
      </c>
      <c r="BL67" s="587">
        <f>'Rent Roll'!$AH12*Index_운영!BL390/$C$1</f>
        <v>0</v>
      </c>
      <c r="BM67" s="587">
        <f>'Rent Roll'!$AH12*Index_운영!BM390/$C$1</f>
        <v>0</v>
      </c>
      <c r="BN67" s="587">
        <f>'Rent Roll'!$AH12*Index_운영!BN390/$C$1</f>
        <v>0</v>
      </c>
      <c r="BO67" s="587">
        <f>'Rent Roll'!$AH12*Index_운영!BO390/$C$1</f>
        <v>0</v>
      </c>
      <c r="BP67" s="587">
        <f>'Rent Roll'!$AH12*Index_운영!BP390/$C$1</f>
        <v>0</v>
      </c>
      <c r="BQ67" s="587">
        <f>'Rent Roll'!$AH12*Index_운영!BQ390/$C$1</f>
        <v>0</v>
      </c>
      <c r="BR67" s="587">
        <f>'Rent Roll'!$AH12*Index_운영!BR390/$C$1</f>
        <v>0</v>
      </c>
      <c r="BS67" s="587">
        <f>'Rent Roll'!$AH12*Index_운영!BS390/$C$1</f>
        <v>0</v>
      </c>
      <c r="BT67" s="587">
        <f>'Rent Roll'!$AH12*Index_운영!BT390/$C$1</f>
        <v>0</v>
      </c>
      <c r="BU67" s="587">
        <f>'Rent Roll'!$AH12*Index_운영!BU390/$C$1</f>
        <v>0</v>
      </c>
      <c r="BV67" s="587">
        <f>'Rent Roll'!$AH12*Index_운영!BV390/$C$1</f>
        <v>0</v>
      </c>
      <c r="BW67" s="587">
        <f>'Rent Roll'!$AH12*Index_운영!BW390/$C$1</f>
        <v>0</v>
      </c>
      <c r="BX67" s="587">
        <f>'Rent Roll'!$AH12*Index_운영!BX390/$C$1</f>
        <v>0</v>
      </c>
      <c r="BY67" s="587">
        <f>'Rent Roll'!$AH12*Index_운영!BY390/$C$1</f>
        <v>0</v>
      </c>
      <c r="BZ67" s="587">
        <f>'Rent Roll'!$AH12*Index_운영!BZ390/$C$1</f>
        <v>0</v>
      </c>
      <c r="CA67" s="587">
        <f>'Rent Roll'!$AH12*Index_운영!CA390/$C$1</f>
        <v>0</v>
      </c>
      <c r="CB67" s="587">
        <f>'Rent Roll'!$AH12*Index_운영!CB390/$C$1</f>
        <v>0</v>
      </c>
      <c r="CC67" s="587">
        <f>'Rent Roll'!$AH12*Index_운영!CC390/$C$1</f>
        <v>0</v>
      </c>
      <c r="CD67" s="587">
        <f>'Rent Roll'!$AH12*Index_운영!CD390/$C$1</f>
        <v>0</v>
      </c>
      <c r="CE67" s="587">
        <f>'Rent Roll'!$AH12*Index_운영!CE390/$C$1</f>
        <v>0</v>
      </c>
      <c r="CF67" s="587">
        <f>'Rent Roll'!$AH12*Index_운영!CF390/$C$1</f>
        <v>0</v>
      </c>
      <c r="CG67" s="587">
        <f>'Rent Roll'!$AH12*Index_운영!CG390/$C$1</f>
        <v>0</v>
      </c>
      <c r="CH67" s="587">
        <f>'Rent Roll'!$AH12*Index_운영!CH390/$C$1</f>
        <v>0</v>
      </c>
      <c r="CI67" s="587">
        <f>'Rent Roll'!$AH12*Index_운영!CI390/$C$1</f>
        <v>0</v>
      </c>
      <c r="CJ67" s="587">
        <f>'Rent Roll'!$AH12*Index_운영!CJ390/$C$1</f>
        <v>0</v>
      </c>
      <c r="CK67" s="587">
        <f>'Rent Roll'!$AH12*Index_운영!CK390/$C$1</f>
        <v>0</v>
      </c>
      <c r="CL67" s="587">
        <f>'Rent Roll'!$AH12*Index_운영!CL390/$C$1</f>
        <v>0</v>
      </c>
      <c r="CM67" s="587">
        <f>'Rent Roll'!$AH12*Index_운영!CM390/$C$1</f>
        <v>0</v>
      </c>
      <c r="CN67" s="587">
        <f>'Rent Roll'!$AH12*Index_운영!CN390/$C$1</f>
        <v>0</v>
      </c>
      <c r="CO67" s="587">
        <f>'Rent Roll'!$AH12*Index_운영!CO390/$C$1</f>
        <v>0</v>
      </c>
      <c r="CP67" s="587">
        <f>'Rent Roll'!$AH12*Index_운영!CP390/$C$1</f>
        <v>0</v>
      </c>
      <c r="CQ67" s="587">
        <f>'Rent Roll'!$AH12*Index_운영!CQ390/$C$1</f>
        <v>0</v>
      </c>
      <c r="CR67" s="587">
        <f>'Rent Roll'!$AH12*Index_운영!CR390/$C$1</f>
        <v>0</v>
      </c>
      <c r="CS67" s="587">
        <f>'Rent Roll'!$AH12*Index_운영!CS390/$C$1</f>
        <v>0</v>
      </c>
      <c r="CT67" s="587">
        <f>'Rent Roll'!$AH12*Index_운영!CT390/$C$1</f>
        <v>0</v>
      </c>
      <c r="CU67" s="587">
        <f>'Rent Roll'!$AH12*Index_운영!CU390/$C$1</f>
        <v>0</v>
      </c>
      <c r="CV67" s="587">
        <f>'Rent Roll'!$AH12*Index_운영!CV390/$C$1</f>
        <v>0</v>
      </c>
      <c r="CW67" s="587">
        <f>'Rent Roll'!$AH12*Index_운영!CW390/$C$1</f>
        <v>0</v>
      </c>
      <c r="CX67" s="587">
        <f>'Rent Roll'!$AH12*Index_운영!CX390/$C$1</f>
        <v>0</v>
      </c>
      <c r="CY67" s="587">
        <f>'Rent Roll'!$AH12*Index_운영!CY390/$C$1</f>
        <v>0</v>
      </c>
      <c r="CZ67" s="587">
        <f>'Rent Roll'!$AH12*Index_운영!CZ390/$C$1</f>
        <v>0</v>
      </c>
      <c r="DA67" s="587">
        <f>'Rent Roll'!$AH12*Index_운영!DA390/$C$1</f>
        <v>0</v>
      </c>
      <c r="DB67" s="587">
        <f>'Rent Roll'!$AH12*Index_운영!DB390/$C$1</f>
        <v>0</v>
      </c>
      <c r="DC67" s="587">
        <f>'Rent Roll'!$AH12*Index_운영!DC390/$C$1</f>
        <v>0</v>
      </c>
      <c r="DD67" s="587">
        <f>'Rent Roll'!$AH12*Index_운영!DD390/$C$1</f>
        <v>0</v>
      </c>
      <c r="DE67" s="587">
        <f>'Rent Roll'!$AH12*Index_운영!DE390/$C$1</f>
        <v>0</v>
      </c>
      <c r="DF67" s="587">
        <f>'Rent Roll'!$AH12*Index_운영!DF390/$C$1</f>
        <v>0</v>
      </c>
      <c r="DG67" s="587">
        <f>'Rent Roll'!$AH12*Index_운영!DG390/$C$1</f>
        <v>0</v>
      </c>
      <c r="DH67" s="587">
        <f>'Rent Roll'!$AH12*Index_운영!DH390/$C$1</f>
        <v>0</v>
      </c>
      <c r="DI67" s="587">
        <f>'Rent Roll'!$AH12*Index_운영!DI390/$C$1</f>
        <v>0</v>
      </c>
      <c r="DJ67" s="587">
        <f>'Rent Roll'!$AH12*Index_운영!DJ390/$C$1</f>
        <v>0</v>
      </c>
      <c r="DK67" s="587">
        <f>'Rent Roll'!$AH12*Index_운영!DK390/$C$1</f>
        <v>0</v>
      </c>
      <c r="DL67" s="587">
        <f>'Rent Roll'!$AH12*Index_운영!DL390/$C$1</f>
        <v>0</v>
      </c>
      <c r="DM67" s="587">
        <f>'Rent Roll'!$AH12*Index_운영!DM390/$C$1</f>
        <v>0</v>
      </c>
      <c r="DN67" s="587">
        <f>'Rent Roll'!$AH12*Index_운영!DN390/$C$1</f>
        <v>0</v>
      </c>
      <c r="DO67" s="587">
        <f>'Rent Roll'!$AH12*Index_운영!DO390/$C$1</f>
        <v>0</v>
      </c>
      <c r="DP67" s="587">
        <f>'Rent Roll'!$AH12*Index_운영!DP390/$C$1</f>
        <v>0</v>
      </c>
      <c r="DQ67" s="587">
        <f>'Rent Roll'!$AH12*Index_운영!DQ390/$C$1</f>
        <v>0</v>
      </c>
      <c r="DR67" s="587">
        <f>'Rent Roll'!$AH12*Index_운영!DR390/$C$1</f>
        <v>0</v>
      </c>
      <c r="DS67" s="587">
        <f>'Rent Roll'!$AH12*Index_운영!DS390/$C$1</f>
        <v>0</v>
      </c>
      <c r="DT67" s="587">
        <f>'Rent Roll'!$AH12*Index_운영!DT390/$C$1</f>
        <v>0</v>
      </c>
      <c r="DU67" s="587">
        <f>'Rent Roll'!$AH12*Index_운영!DU390/$C$1</f>
        <v>0</v>
      </c>
      <c r="DV67" s="587">
        <f>'Rent Roll'!$AH12*Index_운영!DV390/$C$1</f>
        <v>0</v>
      </c>
    </row>
    <row r="68" spans="1:126" s="64" customFormat="1" outlineLevel="1" x14ac:dyDescent="0.4">
      <c r="A68" s="724"/>
      <c r="B68" s="598"/>
      <c r="C68" s="607" t="str">
        <f>Index_운영!$B392</f>
        <v>지하1층</v>
      </c>
      <c r="D68" s="608"/>
      <c r="E68" s="804" t="str">
        <f>Index_운영!$C391</f>
        <v>상각</v>
      </c>
      <c r="F68" s="586">
        <f>'Rent Roll'!$AH13*Index_운영!F391/$C$1</f>
        <v>0</v>
      </c>
      <c r="G68" s="587">
        <f>'Rent Roll'!$AH13*Index_운영!G391/$C$1</f>
        <v>0</v>
      </c>
      <c r="H68" s="587">
        <f>'Rent Roll'!$AH13*Index_운영!H391/$C$1</f>
        <v>12269</v>
      </c>
      <c r="I68" s="587">
        <f>'Rent Roll'!$AH13*Index_운영!I391/$C$1</f>
        <v>12269</v>
      </c>
      <c r="J68" s="587">
        <f>'Rent Roll'!$AH13*Index_운영!J391/$C$1</f>
        <v>12269</v>
      </c>
      <c r="K68" s="587">
        <f>'Rent Roll'!$AH13*Index_운영!K391/$C$1</f>
        <v>0</v>
      </c>
      <c r="L68" s="587">
        <f>'Rent Roll'!$AH13*Index_운영!L391/$C$1</f>
        <v>0</v>
      </c>
      <c r="M68" s="587">
        <f>'Rent Roll'!$AH13*Index_운영!M391/$C$1</f>
        <v>0</v>
      </c>
      <c r="N68" s="587">
        <f>'Rent Roll'!$AH13*Index_운영!N391/$C$1</f>
        <v>0</v>
      </c>
      <c r="O68" s="587">
        <f>'Rent Roll'!$AH13*Index_운영!O391/$C$1</f>
        <v>0</v>
      </c>
      <c r="P68" s="587">
        <f>'Rent Roll'!$AH13*Index_운영!P391/$C$1</f>
        <v>0</v>
      </c>
      <c r="Q68" s="587">
        <f>'Rent Roll'!$AH13*Index_운영!Q391/$C$1</f>
        <v>0</v>
      </c>
      <c r="R68" s="587">
        <f>'Rent Roll'!$AH13*Index_운영!R391/$C$1</f>
        <v>0</v>
      </c>
      <c r="S68" s="587">
        <f>'Rent Roll'!$AH13*Index_운영!S391/$C$1</f>
        <v>0</v>
      </c>
      <c r="T68" s="587">
        <f>'Rent Roll'!$AH13*Index_운영!T391/$C$1</f>
        <v>0</v>
      </c>
      <c r="U68" s="587">
        <f>'Rent Roll'!$AH13*Index_운영!U391/$C$1</f>
        <v>0</v>
      </c>
      <c r="V68" s="587">
        <f>'Rent Roll'!$AH13*Index_운영!V391/$C$1</f>
        <v>0</v>
      </c>
      <c r="W68" s="587">
        <f>'Rent Roll'!$AH13*Index_운영!W391/$C$1</f>
        <v>0</v>
      </c>
      <c r="X68" s="587">
        <f>'Rent Roll'!$AH13*Index_운영!X391/$C$1</f>
        <v>0</v>
      </c>
      <c r="Y68" s="587">
        <f>'Rent Roll'!$AH13*Index_운영!Y391/$C$1</f>
        <v>0</v>
      </c>
      <c r="Z68" s="587">
        <f>'Rent Roll'!$AH13*Index_운영!Z391/$C$1</f>
        <v>0</v>
      </c>
      <c r="AA68" s="587">
        <f>'Rent Roll'!$AH13*Index_운영!AA391/$C$1</f>
        <v>0</v>
      </c>
      <c r="AB68" s="587">
        <f>'Rent Roll'!$AH13*Index_운영!AB391/$C$1</f>
        <v>0</v>
      </c>
      <c r="AC68" s="587">
        <f>'Rent Roll'!$AH13*Index_운영!AC391/$C$1</f>
        <v>0</v>
      </c>
      <c r="AD68" s="587">
        <f>'Rent Roll'!$AH13*Index_운영!AD391/$C$1</f>
        <v>0</v>
      </c>
      <c r="AE68" s="587">
        <f>'Rent Roll'!$AH13*Index_운영!AE391/$C$1</f>
        <v>0</v>
      </c>
      <c r="AF68" s="587">
        <f>'Rent Roll'!$AH13*Index_운영!AF391/$C$1</f>
        <v>0</v>
      </c>
      <c r="AG68" s="587">
        <f>'Rent Roll'!$AH13*Index_운영!AG391/$C$1</f>
        <v>0</v>
      </c>
      <c r="AH68" s="587">
        <f>'Rent Roll'!$AH13*Index_운영!AH391/$C$1</f>
        <v>0</v>
      </c>
      <c r="AI68" s="587">
        <f>'Rent Roll'!$AH13*Index_운영!AI391/$C$1</f>
        <v>0</v>
      </c>
      <c r="AJ68" s="587">
        <f>'Rent Roll'!$AH13*Index_운영!AJ391/$C$1</f>
        <v>0</v>
      </c>
      <c r="AK68" s="587">
        <f>'Rent Roll'!$AH13*Index_운영!AK391/$C$1</f>
        <v>0</v>
      </c>
      <c r="AL68" s="587">
        <f>'Rent Roll'!$AH13*Index_운영!AL391/$C$1</f>
        <v>0</v>
      </c>
      <c r="AM68" s="587">
        <f>'Rent Roll'!$AH13*Index_운영!AM391/$C$1</f>
        <v>0</v>
      </c>
      <c r="AN68" s="587">
        <f>'Rent Roll'!$AH13*Index_운영!AN391/$C$1</f>
        <v>0</v>
      </c>
      <c r="AO68" s="587">
        <f>'Rent Roll'!$AH13*Index_운영!AO391/$C$1</f>
        <v>0</v>
      </c>
      <c r="AP68" s="587">
        <f>'Rent Roll'!$AH13*Index_운영!AP391/$C$1</f>
        <v>0</v>
      </c>
      <c r="AQ68" s="587">
        <f>'Rent Roll'!$AH13*Index_운영!AQ391/$C$1</f>
        <v>0</v>
      </c>
      <c r="AR68" s="587">
        <f>'Rent Roll'!$AH13*Index_운영!AR391/$C$1</f>
        <v>0</v>
      </c>
      <c r="AS68" s="587">
        <f>'Rent Roll'!$AH13*Index_운영!AS391/$C$1</f>
        <v>0</v>
      </c>
      <c r="AT68" s="587">
        <f>'Rent Roll'!$AH13*Index_운영!AT391/$C$1</f>
        <v>0</v>
      </c>
      <c r="AU68" s="587">
        <f>'Rent Roll'!$AH13*Index_운영!AU391/$C$1</f>
        <v>0</v>
      </c>
      <c r="AV68" s="587">
        <f>'Rent Roll'!$AH13*Index_운영!AV391/$C$1</f>
        <v>0</v>
      </c>
      <c r="AW68" s="587">
        <f>'Rent Roll'!$AH13*Index_운영!AW391/$C$1</f>
        <v>0</v>
      </c>
      <c r="AX68" s="587">
        <f>'Rent Roll'!$AH13*Index_운영!AX391/$C$1</f>
        <v>0</v>
      </c>
      <c r="AY68" s="587">
        <f>'Rent Roll'!$AH13*Index_운영!AY391/$C$1</f>
        <v>0</v>
      </c>
      <c r="AZ68" s="587">
        <f>'Rent Roll'!$AH13*Index_운영!AZ391/$C$1</f>
        <v>0</v>
      </c>
      <c r="BA68" s="587">
        <f>'Rent Roll'!$AH13*Index_운영!BA391/$C$1</f>
        <v>0</v>
      </c>
      <c r="BB68" s="587">
        <f>'Rent Roll'!$AH13*Index_운영!BB391/$C$1</f>
        <v>0</v>
      </c>
      <c r="BC68" s="587">
        <f>'Rent Roll'!$AH13*Index_운영!BC391/$C$1</f>
        <v>0</v>
      </c>
      <c r="BD68" s="587">
        <f>'Rent Roll'!$AH13*Index_운영!BD391/$C$1</f>
        <v>0</v>
      </c>
      <c r="BE68" s="587">
        <f>'Rent Roll'!$AH13*Index_운영!BE391/$C$1</f>
        <v>0</v>
      </c>
      <c r="BF68" s="587">
        <f>'Rent Roll'!$AH13*Index_운영!BF391/$C$1</f>
        <v>0</v>
      </c>
      <c r="BG68" s="587">
        <f>'Rent Roll'!$AH13*Index_운영!BG391/$C$1</f>
        <v>0</v>
      </c>
      <c r="BH68" s="587">
        <f>'Rent Roll'!$AH13*Index_운영!BH391/$C$1</f>
        <v>0</v>
      </c>
      <c r="BI68" s="587">
        <f>'Rent Roll'!$AH13*Index_운영!BI391/$C$1</f>
        <v>0</v>
      </c>
      <c r="BJ68" s="587">
        <f>'Rent Roll'!$AH13*Index_운영!BJ391/$C$1</f>
        <v>0</v>
      </c>
      <c r="BK68" s="587">
        <f>'Rent Roll'!$AH13*Index_운영!BK391/$C$1</f>
        <v>0</v>
      </c>
      <c r="BL68" s="587">
        <f>'Rent Roll'!$AH13*Index_운영!BL391/$C$1</f>
        <v>0</v>
      </c>
      <c r="BM68" s="587">
        <f>'Rent Roll'!$AH13*Index_운영!BM391/$C$1</f>
        <v>0</v>
      </c>
      <c r="BN68" s="587">
        <f>'Rent Roll'!$AH13*Index_운영!BN391/$C$1</f>
        <v>0</v>
      </c>
      <c r="BO68" s="587">
        <f>'Rent Roll'!$AH13*Index_운영!BO391/$C$1</f>
        <v>0</v>
      </c>
      <c r="BP68" s="587">
        <f>'Rent Roll'!$AH13*Index_운영!BP391/$C$1</f>
        <v>0</v>
      </c>
      <c r="BQ68" s="587">
        <f>'Rent Roll'!$AH13*Index_운영!BQ391/$C$1</f>
        <v>0</v>
      </c>
      <c r="BR68" s="587">
        <f>'Rent Roll'!$AH13*Index_운영!BR391/$C$1</f>
        <v>0</v>
      </c>
      <c r="BS68" s="587">
        <f>'Rent Roll'!$AH13*Index_운영!BS391/$C$1</f>
        <v>0</v>
      </c>
      <c r="BT68" s="587">
        <f>'Rent Roll'!$AH13*Index_운영!BT391/$C$1</f>
        <v>0</v>
      </c>
      <c r="BU68" s="587">
        <f>'Rent Roll'!$AH13*Index_운영!BU391/$C$1</f>
        <v>0</v>
      </c>
      <c r="BV68" s="587">
        <f>'Rent Roll'!$AH13*Index_운영!BV391/$C$1</f>
        <v>0</v>
      </c>
      <c r="BW68" s="587">
        <f>'Rent Roll'!$AH13*Index_운영!BW391/$C$1</f>
        <v>0</v>
      </c>
      <c r="BX68" s="587">
        <f>'Rent Roll'!$AH13*Index_운영!BX391/$C$1</f>
        <v>0</v>
      </c>
      <c r="BY68" s="587">
        <f>'Rent Roll'!$AH13*Index_운영!BY391/$C$1</f>
        <v>0</v>
      </c>
      <c r="BZ68" s="587">
        <f>'Rent Roll'!$AH13*Index_운영!BZ391/$C$1</f>
        <v>0</v>
      </c>
      <c r="CA68" s="587">
        <f>'Rent Roll'!$AH13*Index_운영!CA391/$C$1</f>
        <v>0</v>
      </c>
      <c r="CB68" s="587">
        <f>'Rent Roll'!$AH13*Index_운영!CB391/$C$1</f>
        <v>0</v>
      </c>
      <c r="CC68" s="587">
        <f>'Rent Roll'!$AH13*Index_운영!CC391/$C$1</f>
        <v>0</v>
      </c>
      <c r="CD68" s="587">
        <f>'Rent Roll'!$AH13*Index_운영!CD391/$C$1</f>
        <v>0</v>
      </c>
      <c r="CE68" s="587">
        <f>'Rent Roll'!$AH13*Index_운영!CE391/$C$1</f>
        <v>0</v>
      </c>
      <c r="CF68" s="587">
        <f>'Rent Roll'!$AH13*Index_운영!CF391/$C$1</f>
        <v>0</v>
      </c>
      <c r="CG68" s="587">
        <f>'Rent Roll'!$AH13*Index_운영!CG391/$C$1</f>
        <v>0</v>
      </c>
      <c r="CH68" s="587">
        <f>'Rent Roll'!$AH13*Index_운영!CH391/$C$1</f>
        <v>0</v>
      </c>
      <c r="CI68" s="587">
        <f>'Rent Roll'!$AH13*Index_운영!CI391/$C$1</f>
        <v>0</v>
      </c>
      <c r="CJ68" s="587">
        <f>'Rent Roll'!$AH13*Index_운영!CJ391/$C$1</f>
        <v>0</v>
      </c>
      <c r="CK68" s="587">
        <f>'Rent Roll'!$AH13*Index_운영!CK391/$C$1</f>
        <v>0</v>
      </c>
      <c r="CL68" s="587">
        <f>'Rent Roll'!$AH13*Index_운영!CL391/$C$1</f>
        <v>0</v>
      </c>
      <c r="CM68" s="587">
        <f>'Rent Roll'!$AH13*Index_운영!CM391/$C$1</f>
        <v>0</v>
      </c>
      <c r="CN68" s="587">
        <f>'Rent Roll'!$AH13*Index_운영!CN391/$C$1</f>
        <v>0</v>
      </c>
      <c r="CO68" s="587">
        <f>'Rent Roll'!$AH13*Index_운영!CO391/$C$1</f>
        <v>0</v>
      </c>
      <c r="CP68" s="587">
        <f>'Rent Roll'!$AH13*Index_운영!CP391/$C$1</f>
        <v>0</v>
      </c>
      <c r="CQ68" s="587">
        <f>'Rent Roll'!$AH13*Index_운영!CQ391/$C$1</f>
        <v>0</v>
      </c>
      <c r="CR68" s="587">
        <f>'Rent Roll'!$AH13*Index_운영!CR391/$C$1</f>
        <v>0</v>
      </c>
      <c r="CS68" s="587">
        <f>'Rent Roll'!$AH13*Index_운영!CS391/$C$1</f>
        <v>0</v>
      </c>
      <c r="CT68" s="587">
        <f>'Rent Roll'!$AH13*Index_운영!CT391/$C$1</f>
        <v>0</v>
      </c>
      <c r="CU68" s="587">
        <f>'Rent Roll'!$AH13*Index_운영!CU391/$C$1</f>
        <v>0</v>
      </c>
      <c r="CV68" s="587">
        <f>'Rent Roll'!$AH13*Index_운영!CV391/$C$1</f>
        <v>0</v>
      </c>
      <c r="CW68" s="587">
        <f>'Rent Roll'!$AH13*Index_운영!CW391/$C$1</f>
        <v>0</v>
      </c>
      <c r="CX68" s="587">
        <f>'Rent Roll'!$AH13*Index_운영!CX391/$C$1</f>
        <v>0</v>
      </c>
      <c r="CY68" s="587">
        <f>'Rent Roll'!$AH13*Index_운영!CY391/$C$1</f>
        <v>0</v>
      </c>
      <c r="CZ68" s="587">
        <f>'Rent Roll'!$AH13*Index_운영!CZ391/$C$1</f>
        <v>0</v>
      </c>
      <c r="DA68" s="587">
        <f>'Rent Roll'!$AH13*Index_운영!DA391/$C$1</f>
        <v>0</v>
      </c>
      <c r="DB68" s="587">
        <f>'Rent Roll'!$AH13*Index_운영!DB391/$C$1</f>
        <v>0</v>
      </c>
      <c r="DC68" s="587">
        <f>'Rent Roll'!$AH13*Index_운영!DC391/$C$1</f>
        <v>0</v>
      </c>
      <c r="DD68" s="587">
        <f>'Rent Roll'!$AH13*Index_운영!DD391/$C$1</f>
        <v>0</v>
      </c>
      <c r="DE68" s="587">
        <f>'Rent Roll'!$AH13*Index_운영!DE391/$C$1</f>
        <v>0</v>
      </c>
      <c r="DF68" s="587">
        <f>'Rent Roll'!$AH13*Index_운영!DF391/$C$1</f>
        <v>0</v>
      </c>
      <c r="DG68" s="587">
        <f>'Rent Roll'!$AH13*Index_운영!DG391/$C$1</f>
        <v>0</v>
      </c>
      <c r="DH68" s="587">
        <f>'Rent Roll'!$AH13*Index_운영!DH391/$C$1</f>
        <v>0</v>
      </c>
      <c r="DI68" s="587">
        <f>'Rent Roll'!$AH13*Index_운영!DI391/$C$1</f>
        <v>0</v>
      </c>
      <c r="DJ68" s="587">
        <f>'Rent Roll'!$AH13*Index_운영!DJ391/$C$1</f>
        <v>0</v>
      </c>
      <c r="DK68" s="587">
        <f>'Rent Roll'!$AH13*Index_운영!DK391/$C$1</f>
        <v>0</v>
      </c>
      <c r="DL68" s="587">
        <f>'Rent Roll'!$AH13*Index_운영!DL391/$C$1</f>
        <v>0</v>
      </c>
      <c r="DM68" s="587">
        <f>'Rent Roll'!$AH13*Index_운영!DM391/$C$1</f>
        <v>0</v>
      </c>
      <c r="DN68" s="587">
        <f>'Rent Roll'!$AH13*Index_운영!DN391/$C$1</f>
        <v>0</v>
      </c>
      <c r="DO68" s="587">
        <f>'Rent Roll'!$AH13*Index_운영!DO391/$C$1</f>
        <v>0</v>
      </c>
      <c r="DP68" s="587">
        <f>'Rent Roll'!$AH13*Index_운영!DP391/$C$1</f>
        <v>0</v>
      </c>
      <c r="DQ68" s="587">
        <f>'Rent Roll'!$AH13*Index_운영!DQ391/$C$1</f>
        <v>0</v>
      </c>
      <c r="DR68" s="587">
        <f>'Rent Roll'!$AH13*Index_운영!DR391/$C$1</f>
        <v>0</v>
      </c>
      <c r="DS68" s="587">
        <f>'Rent Roll'!$AH13*Index_운영!DS391/$C$1</f>
        <v>0</v>
      </c>
      <c r="DT68" s="587">
        <f>'Rent Roll'!$AH13*Index_운영!DT391/$C$1</f>
        <v>0</v>
      </c>
      <c r="DU68" s="587">
        <f>'Rent Roll'!$AH13*Index_운영!DU391/$C$1</f>
        <v>0</v>
      </c>
      <c r="DV68" s="587">
        <f>'Rent Roll'!$AH13*Index_운영!DV391/$C$1</f>
        <v>0</v>
      </c>
    </row>
    <row r="69" spans="1:126" s="64" customFormat="1" outlineLevel="1" x14ac:dyDescent="0.4">
      <c r="A69" s="724"/>
      <c r="B69" s="598"/>
      <c r="C69" s="607">
        <f>Index_운영!$B393</f>
        <v>0</v>
      </c>
      <c r="D69" s="608"/>
      <c r="E69" s="804" t="str">
        <f>Index_운영!$C392</f>
        <v>상각</v>
      </c>
      <c r="F69" s="586">
        <f>'Rent Roll'!$AH14*Index_운영!F392/$C$1</f>
        <v>0</v>
      </c>
      <c r="G69" s="587">
        <f>'Rent Roll'!$AH14*Index_운영!G392/$C$1</f>
        <v>0</v>
      </c>
      <c r="H69" s="587">
        <f>'Rent Roll'!$AH14*Index_운영!H392/$C$1</f>
        <v>10405.333333333334</v>
      </c>
      <c r="I69" s="587">
        <f>'Rent Roll'!$AH14*Index_운영!I392/$C$1</f>
        <v>10405.333333333334</v>
      </c>
      <c r="J69" s="587">
        <f>'Rent Roll'!$AH14*Index_운영!J392/$C$1</f>
        <v>10405.333333333334</v>
      </c>
      <c r="K69" s="587">
        <f>'Rent Roll'!$AH14*Index_운영!K392/$C$1</f>
        <v>0</v>
      </c>
      <c r="L69" s="587">
        <f>'Rent Roll'!$AH14*Index_운영!L392/$C$1</f>
        <v>0</v>
      </c>
      <c r="M69" s="587">
        <f>'Rent Roll'!$AH14*Index_운영!M392/$C$1</f>
        <v>0</v>
      </c>
      <c r="N69" s="587">
        <f>'Rent Roll'!$AH14*Index_운영!N392/$C$1</f>
        <v>0</v>
      </c>
      <c r="O69" s="587">
        <f>'Rent Roll'!$AH14*Index_운영!O392/$C$1</f>
        <v>0</v>
      </c>
      <c r="P69" s="587">
        <f>'Rent Roll'!$AH14*Index_운영!P392/$C$1</f>
        <v>0</v>
      </c>
      <c r="Q69" s="587">
        <f>'Rent Roll'!$AH14*Index_운영!Q392/$C$1</f>
        <v>0</v>
      </c>
      <c r="R69" s="587">
        <f>'Rent Roll'!$AH14*Index_운영!R392/$C$1</f>
        <v>0</v>
      </c>
      <c r="S69" s="587">
        <f>'Rent Roll'!$AH14*Index_운영!S392/$C$1</f>
        <v>0</v>
      </c>
      <c r="T69" s="587">
        <f>'Rent Roll'!$AH14*Index_운영!T392/$C$1</f>
        <v>0</v>
      </c>
      <c r="U69" s="587">
        <f>'Rent Roll'!$AH14*Index_운영!U392/$C$1</f>
        <v>0</v>
      </c>
      <c r="V69" s="587">
        <f>'Rent Roll'!$AH14*Index_운영!V392/$C$1</f>
        <v>0</v>
      </c>
      <c r="W69" s="587">
        <f>'Rent Roll'!$AH14*Index_운영!W392/$C$1</f>
        <v>0</v>
      </c>
      <c r="X69" s="587">
        <f>'Rent Roll'!$AH14*Index_운영!X392/$C$1</f>
        <v>0</v>
      </c>
      <c r="Y69" s="587">
        <f>'Rent Roll'!$AH14*Index_운영!Y392/$C$1</f>
        <v>0</v>
      </c>
      <c r="Z69" s="587">
        <f>'Rent Roll'!$AH14*Index_운영!Z392/$C$1</f>
        <v>0</v>
      </c>
      <c r="AA69" s="587">
        <f>'Rent Roll'!$AH14*Index_운영!AA392/$C$1</f>
        <v>0</v>
      </c>
      <c r="AB69" s="587">
        <f>'Rent Roll'!$AH14*Index_운영!AB392/$C$1</f>
        <v>0</v>
      </c>
      <c r="AC69" s="587">
        <f>'Rent Roll'!$AH14*Index_운영!AC392/$C$1</f>
        <v>0</v>
      </c>
      <c r="AD69" s="587">
        <f>'Rent Roll'!$AH14*Index_운영!AD392/$C$1</f>
        <v>0</v>
      </c>
      <c r="AE69" s="587">
        <f>'Rent Roll'!$AH14*Index_운영!AE392/$C$1</f>
        <v>0</v>
      </c>
      <c r="AF69" s="587">
        <f>'Rent Roll'!$AH14*Index_운영!AF392/$C$1</f>
        <v>0</v>
      </c>
      <c r="AG69" s="587">
        <f>'Rent Roll'!$AH14*Index_운영!AG392/$C$1</f>
        <v>0</v>
      </c>
      <c r="AH69" s="587">
        <f>'Rent Roll'!$AH14*Index_운영!AH392/$C$1</f>
        <v>0</v>
      </c>
      <c r="AI69" s="587">
        <f>'Rent Roll'!$AH14*Index_운영!AI392/$C$1</f>
        <v>0</v>
      </c>
      <c r="AJ69" s="587">
        <f>'Rent Roll'!$AH14*Index_운영!AJ392/$C$1</f>
        <v>0</v>
      </c>
      <c r="AK69" s="587">
        <f>'Rent Roll'!$AH14*Index_운영!AK392/$C$1</f>
        <v>0</v>
      </c>
      <c r="AL69" s="587">
        <f>'Rent Roll'!$AH14*Index_운영!AL392/$C$1</f>
        <v>0</v>
      </c>
      <c r="AM69" s="587">
        <f>'Rent Roll'!$AH14*Index_운영!AM392/$C$1</f>
        <v>0</v>
      </c>
      <c r="AN69" s="587">
        <f>'Rent Roll'!$AH14*Index_운영!AN392/$C$1</f>
        <v>0</v>
      </c>
      <c r="AO69" s="587">
        <f>'Rent Roll'!$AH14*Index_운영!AO392/$C$1</f>
        <v>0</v>
      </c>
      <c r="AP69" s="587">
        <f>'Rent Roll'!$AH14*Index_운영!AP392/$C$1</f>
        <v>0</v>
      </c>
      <c r="AQ69" s="587">
        <f>'Rent Roll'!$AH14*Index_운영!AQ392/$C$1</f>
        <v>0</v>
      </c>
      <c r="AR69" s="587">
        <f>'Rent Roll'!$AH14*Index_운영!AR392/$C$1</f>
        <v>0</v>
      </c>
      <c r="AS69" s="587">
        <f>'Rent Roll'!$AH14*Index_운영!AS392/$C$1</f>
        <v>0</v>
      </c>
      <c r="AT69" s="587">
        <f>'Rent Roll'!$AH14*Index_운영!AT392/$C$1</f>
        <v>0</v>
      </c>
      <c r="AU69" s="587">
        <f>'Rent Roll'!$AH14*Index_운영!AU392/$C$1</f>
        <v>0</v>
      </c>
      <c r="AV69" s="587">
        <f>'Rent Roll'!$AH14*Index_운영!AV392/$C$1</f>
        <v>0</v>
      </c>
      <c r="AW69" s="587">
        <f>'Rent Roll'!$AH14*Index_운영!AW392/$C$1</f>
        <v>0</v>
      </c>
      <c r="AX69" s="587">
        <f>'Rent Roll'!$AH14*Index_운영!AX392/$C$1</f>
        <v>0</v>
      </c>
      <c r="AY69" s="587">
        <f>'Rent Roll'!$AH14*Index_운영!AY392/$C$1</f>
        <v>0</v>
      </c>
      <c r="AZ69" s="587">
        <f>'Rent Roll'!$AH14*Index_운영!AZ392/$C$1</f>
        <v>0</v>
      </c>
      <c r="BA69" s="587">
        <f>'Rent Roll'!$AH14*Index_운영!BA392/$C$1</f>
        <v>0</v>
      </c>
      <c r="BB69" s="587">
        <f>'Rent Roll'!$AH14*Index_운영!BB392/$C$1</f>
        <v>0</v>
      </c>
      <c r="BC69" s="587">
        <f>'Rent Roll'!$AH14*Index_운영!BC392/$C$1</f>
        <v>0</v>
      </c>
      <c r="BD69" s="587">
        <f>'Rent Roll'!$AH14*Index_운영!BD392/$C$1</f>
        <v>0</v>
      </c>
      <c r="BE69" s="587">
        <f>'Rent Roll'!$AH14*Index_운영!BE392/$C$1</f>
        <v>0</v>
      </c>
      <c r="BF69" s="587">
        <f>'Rent Roll'!$AH14*Index_운영!BF392/$C$1</f>
        <v>0</v>
      </c>
      <c r="BG69" s="587">
        <f>'Rent Roll'!$AH14*Index_운영!BG392/$C$1</f>
        <v>0</v>
      </c>
      <c r="BH69" s="587">
        <f>'Rent Roll'!$AH14*Index_운영!BH392/$C$1</f>
        <v>0</v>
      </c>
      <c r="BI69" s="587">
        <f>'Rent Roll'!$AH14*Index_운영!BI392/$C$1</f>
        <v>0</v>
      </c>
      <c r="BJ69" s="587">
        <f>'Rent Roll'!$AH14*Index_운영!BJ392/$C$1</f>
        <v>0</v>
      </c>
      <c r="BK69" s="587">
        <f>'Rent Roll'!$AH14*Index_운영!BK392/$C$1</f>
        <v>0</v>
      </c>
      <c r="BL69" s="587">
        <f>'Rent Roll'!$AH14*Index_운영!BL392/$C$1</f>
        <v>0</v>
      </c>
      <c r="BM69" s="587">
        <f>'Rent Roll'!$AH14*Index_운영!BM392/$C$1</f>
        <v>0</v>
      </c>
      <c r="BN69" s="587">
        <f>'Rent Roll'!$AH14*Index_운영!BN392/$C$1</f>
        <v>0</v>
      </c>
      <c r="BO69" s="587">
        <f>'Rent Roll'!$AH14*Index_운영!BO392/$C$1</f>
        <v>0</v>
      </c>
      <c r="BP69" s="587">
        <f>'Rent Roll'!$AH14*Index_운영!BP392/$C$1</f>
        <v>0</v>
      </c>
      <c r="BQ69" s="587">
        <f>'Rent Roll'!$AH14*Index_운영!BQ392/$C$1</f>
        <v>0</v>
      </c>
      <c r="BR69" s="587">
        <f>'Rent Roll'!$AH14*Index_운영!BR392/$C$1</f>
        <v>0</v>
      </c>
      <c r="BS69" s="587">
        <f>'Rent Roll'!$AH14*Index_운영!BS392/$C$1</f>
        <v>0</v>
      </c>
      <c r="BT69" s="587">
        <f>'Rent Roll'!$AH14*Index_운영!BT392/$C$1</f>
        <v>0</v>
      </c>
      <c r="BU69" s="587">
        <f>'Rent Roll'!$AH14*Index_운영!BU392/$C$1</f>
        <v>0</v>
      </c>
      <c r="BV69" s="587">
        <f>'Rent Roll'!$AH14*Index_운영!BV392/$C$1</f>
        <v>0</v>
      </c>
      <c r="BW69" s="587">
        <f>'Rent Roll'!$AH14*Index_운영!BW392/$C$1</f>
        <v>0</v>
      </c>
      <c r="BX69" s="587">
        <f>'Rent Roll'!$AH14*Index_운영!BX392/$C$1</f>
        <v>0</v>
      </c>
      <c r="BY69" s="587">
        <f>'Rent Roll'!$AH14*Index_운영!BY392/$C$1</f>
        <v>0</v>
      </c>
      <c r="BZ69" s="587">
        <f>'Rent Roll'!$AH14*Index_운영!BZ392/$C$1</f>
        <v>0</v>
      </c>
      <c r="CA69" s="587">
        <f>'Rent Roll'!$AH14*Index_운영!CA392/$C$1</f>
        <v>0</v>
      </c>
      <c r="CB69" s="587">
        <f>'Rent Roll'!$AH14*Index_운영!CB392/$C$1</f>
        <v>0</v>
      </c>
      <c r="CC69" s="587">
        <f>'Rent Roll'!$AH14*Index_운영!CC392/$C$1</f>
        <v>0</v>
      </c>
      <c r="CD69" s="587">
        <f>'Rent Roll'!$AH14*Index_운영!CD392/$C$1</f>
        <v>0</v>
      </c>
      <c r="CE69" s="587">
        <f>'Rent Roll'!$AH14*Index_운영!CE392/$C$1</f>
        <v>0</v>
      </c>
      <c r="CF69" s="587">
        <f>'Rent Roll'!$AH14*Index_운영!CF392/$C$1</f>
        <v>0</v>
      </c>
      <c r="CG69" s="587">
        <f>'Rent Roll'!$AH14*Index_운영!CG392/$C$1</f>
        <v>0</v>
      </c>
      <c r="CH69" s="587">
        <f>'Rent Roll'!$AH14*Index_운영!CH392/$C$1</f>
        <v>0</v>
      </c>
      <c r="CI69" s="587">
        <f>'Rent Roll'!$AH14*Index_운영!CI392/$C$1</f>
        <v>0</v>
      </c>
      <c r="CJ69" s="587">
        <f>'Rent Roll'!$AH14*Index_운영!CJ392/$C$1</f>
        <v>0</v>
      </c>
      <c r="CK69" s="587">
        <f>'Rent Roll'!$AH14*Index_운영!CK392/$C$1</f>
        <v>0</v>
      </c>
      <c r="CL69" s="587">
        <f>'Rent Roll'!$AH14*Index_운영!CL392/$C$1</f>
        <v>0</v>
      </c>
      <c r="CM69" s="587">
        <f>'Rent Roll'!$AH14*Index_운영!CM392/$C$1</f>
        <v>0</v>
      </c>
      <c r="CN69" s="587">
        <f>'Rent Roll'!$AH14*Index_운영!CN392/$C$1</f>
        <v>0</v>
      </c>
      <c r="CO69" s="587">
        <f>'Rent Roll'!$AH14*Index_운영!CO392/$C$1</f>
        <v>0</v>
      </c>
      <c r="CP69" s="587">
        <f>'Rent Roll'!$AH14*Index_운영!CP392/$C$1</f>
        <v>0</v>
      </c>
      <c r="CQ69" s="587">
        <f>'Rent Roll'!$AH14*Index_운영!CQ392/$C$1</f>
        <v>0</v>
      </c>
      <c r="CR69" s="587">
        <f>'Rent Roll'!$AH14*Index_운영!CR392/$C$1</f>
        <v>0</v>
      </c>
      <c r="CS69" s="587">
        <f>'Rent Roll'!$AH14*Index_운영!CS392/$C$1</f>
        <v>0</v>
      </c>
      <c r="CT69" s="587">
        <f>'Rent Roll'!$AH14*Index_운영!CT392/$C$1</f>
        <v>0</v>
      </c>
      <c r="CU69" s="587">
        <f>'Rent Roll'!$AH14*Index_운영!CU392/$C$1</f>
        <v>0</v>
      </c>
      <c r="CV69" s="587">
        <f>'Rent Roll'!$AH14*Index_운영!CV392/$C$1</f>
        <v>0</v>
      </c>
      <c r="CW69" s="587">
        <f>'Rent Roll'!$AH14*Index_운영!CW392/$C$1</f>
        <v>0</v>
      </c>
      <c r="CX69" s="587">
        <f>'Rent Roll'!$AH14*Index_운영!CX392/$C$1</f>
        <v>0</v>
      </c>
      <c r="CY69" s="587">
        <f>'Rent Roll'!$AH14*Index_운영!CY392/$C$1</f>
        <v>0</v>
      </c>
      <c r="CZ69" s="587">
        <f>'Rent Roll'!$AH14*Index_운영!CZ392/$C$1</f>
        <v>0</v>
      </c>
      <c r="DA69" s="587">
        <f>'Rent Roll'!$AH14*Index_운영!DA392/$C$1</f>
        <v>0</v>
      </c>
      <c r="DB69" s="587">
        <f>'Rent Roll'!$AH14*Index_운영!DB392/$C$1</f>
        <v>0</v>
      </c>
      <c r="DC69" s="587">
        <f>'Rent Roll'!$AH14*Index_운영!DC392/$C$1</f>
        <v>0</v>
      </c>
      <c r="DD69" s="587">
        <f>'Rent Roll'!$AH14*Index_운영!DD392/$C$1</f>
        <v>0</v>
      </c>
      <c r="DE69" s="587">
        <f>'Rent Roll'!$AH14*Index_운영!DE392/$C$1</f>
        <v>0</v>
      </c>
      <c r="DF69" s="587">
        <f>'Rent Roll'!$AH14*Index_운영!DF392/$C$1</f>
        <v>0</v>
      </c>
      <c r="DG69" s="587">
        <f>'Rent Roll'!$AH14*Index_운영!DG392/$C$1</f>
        <v>0</v>
      </c>
      <c r="DH69" s="587">
        <f>'Rent Roll'!$AH14*Index_운영!DH392/$C$1</f>
        <v>0</v>
      </c>
      <c r="DI69" s="587">
        <f>'Rent Roll'!$AH14*Index_운영!DI392/$C$1</f>
        <v>0</v>
      </c>
      <c r="DJ69" s="587">
        <f>'Rent Roll'!$AH14*Index_운영!DJ392/$C$1</f>
        <v>0</v>
      </c>
      <c r="DK69" s="587">
        <f>'Rent Roll'!$AH14*Index_운영!DK392/$C$1</f>
        <v>0</v>
      </c>
      <c r="DL69" s="587">
        <f>'Rent Roll'!$AH14*Index_운영!DL392/$C$1</f>
        <v>0</v>
      </c>
      <c r="DM69" s="587">
        <f>'Rent Roll'!$AH14*Index_운영!DM392/$C$1</f>
        <v>0</v>
      </c>
      <c r="DN69" s="587">
        <f>'Rent Roll'!$AH14*Index_운영!DN392/$C$1</f>
        <v>0</v>
      </c>
      <c r="DO69" s="587">
        <f>'Rent Roll'!$AH14*Index_운영!DO392/$C$1</f>
        <v>0</v>
      </c>
      <c r="DP69" s="587">
        <f>'Rent Roll'!$AH14*Index_운영!DP392/$C$1</f>
        <v>0</v>
      </c>
      <c r="DQ69" s="587">
        <f>'Rent Roll'!$AH14*Index_운영!DQ392/$C$1</f>
        <v>0</v>
      </c>
      <c r="DR69" s="587">
        <f>'Rent Roll'!$AH14*Index_운영!DR392/$C$1</f>
        <v>0</v>
      </c>
      <c r="DS69" s="587">
        <f>'Rent Roll'!$AH14*Index_운영!DS392/$C$1</f>
        <v>0</v>
      </c>
      <c r="DT69" s="587">
        <f>'Rent Roll'!$AH14*Index_운영!DT392/$C$1</f>
        <v>0</v>
      </c>
      <c r="DU69" s="587">
        <f>'Rent Roll'!$AH14*Index_운영!DU392/$C$1</f>
        <v>0</v>
      </c>
      <c r="DV69" s="587">
        <f>'Rent Roll'!$AH14*Index_운영!DV392/$C$1</f>
        <v>0</v>
      </c>
    </row>
    <row r="70" spans="1:126" s="64" customFormat="1" outlineLevel="1" x14ac:dyDescent="0.4">
      <c r="A70" s="724"/>
      <c r="B70" s="598"/>
      <c r="C70" s="607">
        <f>Index_운영!$B394</f>
        <v>0</v>
      </c>
      <c r="D70" s="608"/>
      <c r="E70" s="804" t="str">
        <f>Index_운영!$C393</f>
        <v>상각</v>
      </c>
      <c r="F70" s="586">
        <f>'Rent Roll'!$AH15*Index_운영!F393/$C$1</f>
        <v>0</v>
      </c>
      <c r="G70" s="587">
        <f>'Rent Roll'!$AH15*Index_운영!G393/$C$1</f>
        <v>0</v>
      </c>
      <c r="H70" s="587">
        <f>'Rent Roll'!$AH15*Index_운영!H393/$C$1</f>
        <v>0</v>
      </c>
      <c r="I70" s="587">
        <f>'Rent Roll'!$AH15*Index_운영!I393/$C$1</f>
        <v>0</v>
      </c>
      <c r="J70" s="587">
        <f>'Rent Roll'!$AH15*Index_운영!J393/$C$1</f>
        <v>0</v>
      </c>
      <c r="K70" s="587">
        <f>'Rent Roll'!$AH15*Index_운영!K393/$C$1</f>
        <v>0</v>
      </c>
      <c r="L70" s="587">
        <f>'Rent Roll'!$AH15*Index_운영!L393/$C$1</f>
        <v>0</v>
      </c>
      <c r="M70" s="587">
        <f>'Rent Roll'!$AH15*Index_운영!M393/$C$1</f>
        <v>0</v>
      </c>
      <c r="N70" s="587">
        <f>'Rent Roll'!$AH15*Index_운영!N393/$C$1</f>
        <v>0</v>
      </c>
      <c r="O70" s="587">
        <f>'Rent Roll'!$AH15*Index_운영!O393/$C$1</f>
        <v>0</v>
      </c>
      <c r="P70" s="587">
        <f>'Rent Roll'!$AH15*Index_운영!P393/$C$1</f>
        <v>0</v>
      </c>
      <c r="Q70" s="587">
        <f>'Rent Roll'!$AH15*Index_운영!Q393/$C$1</f>
        <v>0</v>
      </c>
      <c r="R70" s="587">
        <f>'Rent Roll'!$AH15*Index_운영!R393/$C$1</f>
        <v>0</v>
      </c>
      <c r="S70" s="587">
        <f>'Rent Roll'!$AH15*Index_운영!S393/$C$1</f>
        <v>0</v>
      </c>
      <c r="T70" s="587">
        <f>'Rent Roll'!$AH15*Index_운영!T393/$C$1</f>
        <v>0</v>
      </c>
      <c r="U70" s="587">
        <f>'Rent Roll'!$AH15*Index_운영!U393/$C$1</f>
        <v>0</v>
      </c>
      <c r="V70" s="587">
        <f>'Rent Roll'!$AH15*Index_운영!V393/$C$1</f>
        <v>0</v>
      </c>
      <c r="W70" s="587">
        <f>'Rent Roll'!$AH15*Index_운영!W393/$C$1</f>
        <v>0</v>
      </c>
      <c r="X70" s="587">
        <f>'Rent Roll'!$AH15*Index_운영!X393/$C$1</f>
        <v>0</v>
      </c>
      <c r="Y70" s="587">
        <f>'Rent Roll'!$AH15*Index_운영!Y393/$C$1</f>
        <v>0</v>
      </c>
      <c r="Z70" s="587">
        <f>'Rent Roll'!$AH15*Index_운영!Z393/$C$1</f>
        <v>0</v>
      </c>
      <c r="AA70" s="587">
        <f>'Rent Roll'!$AH15*Index_운영!AA393/$C$1</f>
        <v>0</v>
      </c>
      <c r="AB70" s="587">
        <f>'Rent Roll'!$AH15*Index_운영!AB393/$C$1</f>
        <v>0</v>
      </c>
      <c r="AC70" s="587">
        <f>'Rent Roll'!$AH15*Index_운영!AC393/$C$1</f>
        <v>0</v>
      </c>
      <c r="AD70" s="587">
        <f>'Rent Roll'!$AH15*Index_운영!AD393/$C$1</f>
        <v>0</v>
      </c>
      <c r="AE70" s="587">
        <f>'Rent Roll'!$AH15*Index_운영!AE393/$C$1</f>
        <v>0</v>
      </c>
      <c r="AF70" s="587">
        <f>'Rent Roll'!$AH15*Index_운영!AF393/$C$1</f>
        <v>0</v>
      </c>
      <c r="AG70" s="587">
        <f>'Rent Roll'!$AH15*Index_운영!AG393/$C$1</f>
        <v>0</v>
      </c>
      <c r="AH70" s="587">
        <f>'Rent Roll'!$AH15*Index_운영!AH393/$C$1</f>
        <v>0</v>
      </c>
      <c r="AI70" s="587">
        <f>'Rent Roll'!$AH15*Index_운영!AI393/$C$1</f>
        <v>0</v>
      </c>
      <c r="AJ70" s="587">
        <f>'Rent Roll'!$AH15*Index_운영!AJ393/$C$1</f>
        <v>0</v>
      </c>
      <c r="AK70" s="587">
        <f>'Rent Roll'!$AH15*Index_운영!AK393/$C$1</f>
        <v>0</v>
      </c>
      <c r="AL70" s="587">
        <f>'Rent Roll'!$AH15*Index_운영!AL393/$C$1</f>
        <v>0</v>
      </c>
      <c r="AM70" s="587">
        <f>'Rent Roll'!$AH15*Index_운영!AM393/$C$1</f>
        <v>0</v>
      </c>
      <c r="AN70" s="587">
        <f>'Rent Roll'!$AH15*Index_운영!AN393/$C$1</f>
        <v>0</v>
      </c>
      <c r="AO70" s="587">
        <f>'Rent Roll'!$AH15*Index_운영!AO393/$C$1</f>
        <v>0</v>
      </c>
      <c r="AP70" s="587">
        <f>'Rent Roll'!$AH15*Index_운영!AP393/$C$1</f>
        <v>0</v>
      </c>
      <c r="AQ70" s="587">
        <f>'Rent Roll'!$AH15*Index_운영!AQ393/$C$1</f>
        <v>0</v>
      </c>
      <c r="AR70" s="587">
        <f>'Rent Roll'!$AH15*Index_운영!AR393/$C$1</f>
        <v>0</v>
      </c>
      <c r="AS70" s="587">
        <f>'Rent Roll'!$AH15*Index_운영!AS393/$C$1</f>
        <v>0</v>
      </c>
      <c r="AT70" s="587">
        <f>'Rent Roll'!$AH15*Index_운영!AT393/$C$1</f>
        <v>0</v>
      </c>
      <c r="AU70" s="587">
        <f>'Rent Roll'!$AH15*Index_운영!AU393/$C$1</f>
        <v>0</v>
      </c>
      <c r="AV70" s="587">
        <f>'Rent Roll'!$AH15*Index_운영!AV393/$C$1</f>
        <v>0</v>
      </c>
      <c r="AW70" s="587">
        <f>'Rent Roll'!$AH15*Index_운영!AW393/$C$1</f>
        <v>0</v>
      </c>
      <c r="AX70" s="587">
        <f>'Rent Roll'!$AH15*Index_운영!AX393/$C$1</f>
        <v>0</v>
      </c>
      <c r="AY70" s="587">
        <f>'Rent Roll'!$AH15*Index_운영!AY393/$C$1</f>
        <v>0</v>
      </c>
      <c r="AZ70" s="587">
        <f>'Rent Roll'!$AH15*Index_운영!AZ393/$C$1</f>
        <v>0</v>
      </c>
      <c r="BA70" s="587">
        <f>'Rent Roll'!$AH15*Index_운영!BA393/$C$1</f>
        <v>0</v>
      </c>
      <c r="BB70" s="587">
        <f>'Rent Roll'!$AH15*Index_운영!BB393/$C$1</f>
        <v>0</v>
      </c>
      <c r="BC70" s="587">
        <f>'Rent Roll'!$AH15*Index_운영!BC393/$C$1</f>
        <v>0</v>
      </c>
      <c r="BD70" s="587">
        <f>'Rent Roll'!$AH15*Index_운영!BD393/$C$1</f>
        <v>0</v>
      </c>
      <c r="BE70" s="587">
        <f>'Rent Roll'!$AH15*Index_운영!BE393/$C$1</f>
        <v>0</v>
      </c>
      <c r="BF70" s="587">
        <f>'Rent Roll'!$AH15*Index_운영!BF393/$C$1</f>
        <v>0</v>
      </c>
      <c r="BG70" s="587">
        <f>'Rent Roll'!$AH15*Index_운영!BG393/$C$1</f>
        <v>0</v>
      </c>
      <c r="BH70" s="587">
        <f>'Rent Roll'!$AH15*Index_운영!BH393/$C$1</f>
        <v>0</v>
      </c>
      <c r="BI70" s="587">
        <f>'Rent Roll'!$AH15*Index_운영!BI393/$C$1</f>
        <v>0</v>
      </c>
      <c r="BJ70" s="587">
        <f>'Rent Roll'!$AH15*Index_운영!BJ393/$C$1</f>
        <v>0</v>
      </c>
      <c r="BK70" s="587">
        <f>'Rent Roll'!$AH15*Index_운영!BK393/$C$1</f>
        <v>0</v>
      </c>
      <c r="BL70" s="587">
        <f>'Rent Roll'!$AH15*Index_운영!BL393/$C$1</f>
        <v>0</v>
      </c>
      <c r="BM70" s="587">
        <f>'Rent Roll'!$AH15*Index_운영!BM393/$C$1</f>
        <v>0</v>
      </c>
      <c r="BN70" s="587">
        <f>'Rent Roll'!$AH15*Index_운영!BN393/$C$1</f>
        <v>0</v>
      </c>
      <c r="BO70" s="587">
        <f>'Rent Roll'!$AH15*Index_운영!BO393/$C$1</f>
        <v>0</v>
      </c>
      <c r="BP70" s="587">
        <f>'Rent Roll'!$AH15*Index_운영!BP393/$C$1</f>
        <v>0</v>
      </c>
      <c r="BQ70" s="587">
        <f>'Rent Roll'!$AH15*Index_운영!BQ393/$C$1</f>
        <v>0</v>
      </c>
      <c r="BR70" s="587">
        <f>'Rent Roll'!$AH15*Index_운영!BR393/$C$1</f>
        <v>0</v>
      </c>
      <c r="BS70" s="587">
        <f>'Rent Roll'!$AH15*Index_운영!BS393/$C$1</f>
        <v>0</v>
      </c>
      <c r="BT70" s="587">
        <f>'Rent Roll'!$AH15*Index_운영!BT393/$C$1</f>
        <v>0</v>
      </c>
      <c r="BU70" s="587">
        <f>'Rent Roll'!$AH15*Index_운영!BU393/$C$1</f>
        <v>0</v>
      </c>
      <c r="BV70" s="587">
        <f>'Rent Roll'!$AH15*Index_운영!BV393/$C$1</f>
        <v>0</v>
      </c>
      <c r="BW70" s="587">
        <f>'Rent Roll'!$AH15*Index_운영!BW393/$C$1</f>
        <v>0</v>
      </c>
      <c r="BX70" s="587">
        <f>'Rent Roll'!$AH15*Index_운영!BX393/$C$1</f>
        <v>0</v>
      </c>
      <c r="BY70" s="587">
        <f>'Rent Roll'!$AH15*Index_운영!BY393/$C$1</f>
        <v>0</v>
      </c>
      <c r="BZ70" s="587">
        <f>'Rent Roll'!$AH15*Index_운영!BZ393/$C$1</f>
        <v>0</v>
      </c>
      <c r="CA70" s="587">
        <f>'Rent Roll'!$AH15*Index_운영!CA393/$C$1</f>
        <v>0</v>
      </c>
      <c r="CB70" s="587">
        <f>'Rent Roll'!$AH15*Index_운영!CB393/$C$1</f>
        <v>0</v>
      </c>
      <c r="CC70" s="587">
        <f>'Rent Roll'!$AH15*Index_운영!CC393/$C$1</f>
        <v>0</v>
      </c>
      <c r="CD70" s="587">
        <f>'Rent Roll'!$AH15*Index_운영!CD393/$C$1</f>
        <v>0</v>
      </c>
      <c r="CE70" s="587">
        <f>'Rent Roll'!$AH15*Index_운영!CE393/$C$1</f>
        <v>0</v>
      </c>
      <c r="CF70" s="587">
        <f>'Rent Roll'!$AH15*Index_운영!CF393/$C$1</f>
        <v>0</v>
      </c>
      <c r="CG70" s="587">
        <f>'Rent Roll'!$AH15*Index_운영!CG393/$C$1</f>
        <v>0</v>
      </c>
      <c r="CH70" s="587">
        <f>'Rent Roll'!$AH15*Index_운영!CH393/$C$1</f>
        <v>0</v>
      </c>
      <c r="CI70" s="587">
        <f>'Rent Roll'!$AH15*Index_운영!CI393/$C$1</f>
        <v>0</v>
      </c>
      <c r="CJ70" s="587">
        <f>'Rent Roll'!$AH15*Index_운영!CJ393/$C$1</f>
        <v>0</v>
      </c>
      <c r="CK70" s="587">
        <f>'Rent Roll'!$AH15*Index_운영!CK393/$C$1</f>
        <v>0</v>
      </c>
      <c r="CL70" s="587">
        <f>'Rent Roll'!$AH15*Index_운영!CL393/$C$1</f>
        <v>0</v>
      </c>
      <c r="CM70" s="587">
        <f>'Rent Roll'!$AH15*Index_운영!CM393/$C$1</f>
        <v>0</v>
      </c>
      <c r="CN70" s="587">
        <f>'Rent Roll'!$AH15*Index_운영!CN393/$C$1</f>
        <v>0</v>
      </c>
      <c r="CO70" s="587">
        <f>'Rent Roll'!$AH15*Index_운영!CO393/$C$1</f>
        <v>0</v>
      </c>
      <c r="CP70" s="587">
        <f>'Rent Roll'!$AH15*Index_운영!CP393/$C$1</f>
        <v>0</v>
      </c>
      <c r="CQ70" s="587">
        <f>'Rent Roll'!$AH15*Index_운영!CQ393/$C$1</f>
        <v>0</v>
      </c>
      <c r="CR70" s="587">
        <f>'Rent Roll'!$AH15*Index_운영!CR393/$C$1</f>
        <v>0</v>
      </c>
      <c r="CS70" s="587">
        <f>'Rent Roll'!$AH15*Index_운영!CS393/$C$1</f>
        <v>0</v>
      </c>
      <c r="CT70" s="587">
        <f>'Rent Roll'!$AH15*Index_운영!CT393/$C$1</f>
        <v>0</v>
      </c>
      <c r="CU70" s="587">
        <f>'Rent Roll'!$AH15*Index_운영!CU393/$C$1</f>
        <v>0</v>
      </c>
      <c r="CV70" s="587">
        <f>'Rent Roll'!$AH15*Index_운영!CV393/$C$1</f>
        <v>0</v>
      </c>
      <c r="CW70" s="587">
        <f>'Rent Roll'!$AH15*Index_운영!CW393/$C$1</f>
        <v>0</v>
      </c>
      <c r="CX70" s="587">
        <f>'Rent Roll'!$AH15*Index_운영!CX393/$C$1</f>
        <v>0</v>
      </c>
      <c r="CY70" s="587">
        <f>'Rent Roll'!$AH15*Index_운영!CY393/$C$1</f>
        <v>0</v>
      </c>
      <c r="CZ70" s="587">
        <f>'Rent Roll'!$AH15*Index_운영!CZ393/$C$1</f>
        <v>0</v>
      </c>
      <c r="DA70" s="587">
        <f>'Rent Roll'!$AH15*Index_운영!DA393/$C$1</f>
        <v>0</v>
      </c>
      <c r="DB70" s="587">
        <f>'Rent Roll'!$AH15*Index_운영!DB393/$C$1</f>
        <v>0</v>
      </c>
      <c r="DC70" s="587">
        <f>'Rent Roll'!$AH15*Index_운영!DC393/$C$1</f>
        <v>0</v>
      </c>
      <c r="DD70" s="587">
        <f>'Rent Roll'!$AH15*Index_운영!DD393/$C$1</f>
        <v>0</v>
      </c>
      <c r="DE70" s="587">
        <f>'Rent Roll'!$AH15*Index_운영!DE393/$C$1</f>
        <v>0</v>
      </c>
      <c r="DF70" s="587">
        <f>'Rent Roll'!$AH15*Index_운영!DF393/$C$1</f>
        <v>0</v>
      </c>
      <c r="DG70" s="587">
        <f>'Rent Roll'!$AH15*Index_운영!DG393/$C$1</f>
        <v>0</v>
      </c>
      <c r="DH70" s="587">
        <f>'Rent Roll'!$AH15*Index_운영!DH393/$C$1</f>
        <v>0</v>
      </c>
      <c r="DI70" s="587">
        <f>'Rent Roll'!$AH15*Index_운영!DI393/$C$1</f>
        <v>0</v>
      </c>
      <c r="DJ70" s="587">
        <f>'Rent Roll'!$AH15*Index_운영!DJ393/$C$1</f>
        <v>0</v>
      </c>
      <c r="DK70" s="587">
        <f>'Rent Roll'!$AH15*Index_운영!DK393/$C$1</f>
        <v>0</v>
      </c>
      <c r="DL70" s="587">
        <f>'Rent Roll'!$AH15*Index_운영!DL393/$C$1</f>
        <v>0</v>
      </c>
      <c r="DM70" s="587">
        <f>'Rent Roll'!$AH15*Index_운영!DM393/$C$1</f>
        <v>0</v>
      </c>
      <c r="DN70" s="587">
        <f>'Rent Roll'!$AH15*Index_운영!DN393/$C$1</f>
        <v>0</v>
      </c>
      <c r="DO70" s="587">
        <f>'Rent Roll'!$AH15*Index_운영!DO393/$C$1</f>
        <v>0</v>
      </c>
      <c r="DP70" s="587">
        <f>'Rent Roll'!$AH15*Index_운영!DP393/$C$1</f>
        <v>0</v>
      </c>
      <c r="DQ70" s="587">
        <f>'Rent Roll'!$AH15*Index_운영!DQ393/$C$1</f>
        <v>0</v>
      </c>
      <c r="DR70" s="587">
        <f>'Rent Roll'!$AH15*Index_운영!DR393/$C$1</f>
        <v>0</v>
      </c>
      <c r="DS70" s="587">
        <f>'Rent Roll'!$AH15*Index_운영!DS393/$C$1</f>
        <v>0</v>
      </c>
      <c r="DT70" s="587">
        <f>'Rent Roll'!$AH15*Index_운영!DT393/$C$1</f>
        <v>0</v>
      </c>
      <c r="DU70" s="587">
        <f>'Rent Roll'!$AH15*Index_운영!DU393/$C$1</f>
        <v>0</v>
      </c>
      <c r="DV70" s="587">
        <f>'Rent Roll'!$AH15*Index_운영!DV393/$C$1</f>
        <v>0</v>
      </c>
    </row>
    <row r="71" spans="1:126" s="64" customFormat="1" outlineLevel="1" x14ac:dyDescent="0.4">
      <c r="A71" s="724"/>
      <c r="B71" s="598"/>
      <c r="C71" s="607">
        <f>Index_운영!$B395</f>
        <v>0</v>
      </c>
      <c r="D71" s="608"/>
      <c r="E71" s="804" t="str">
        <f>Index_운영!$C394</f>
        <v>상각</v>
      </c>
      <c r="F71" s="586">
        <f>'Rent Roll'!$AH16*Index_운영!F394/$C$1</f>
        <v>0</v>
      </c>
      <c r="G71" s="587">
        <f>'Rent Roll'!$AH16*Index_운영!G394/$C$1</f>
        <v>0</v>
      </c>
      <c r="H71" s="587">
        <f>'Rent Roll'!$AH16*Index_운영!H394/$C$1</f>
        <v>0</v>
      </c>
      <c r="I71" s="587">
        <f>'Rent Roll'!$AH16*Index_운영!I394/$C$1</f>
        <v>0</v>
      </c>
      <c r="J71" s="587">
        <f>'Rent Roll'!$AH16*Index_운영!J394/$C$1</f>
        <v>0</v>
      </c>
      <c r="K71" s="587">
        <f>'Rent Roll'!$AH16*Index_운영!K394/$C$1</f>
        <v>0</v>
      </c>
      <c r="L71" s="587">
        <f>'Rent Roll'!$AH16*Index_운영!L394/$C$1</f>
        <v>0</v>
      </c>
      <c r="M71" s="587">
        <f>'Rent Roll'!$AH16*Index_운영!M394/$C$1</f>
        <v>0</v>
      </c>
      <c r="N71" s="587">
        <f>'Rent Roll'!$AH16*Index_운영!N394/$C$1</f>
        <v>0</v>
      </c>
      <c r="O71" s="587">
        <f>'Rent Roll'!$AH16*Index_운영!O394/$C$1</f>
        <v>0</v>
      </c>
      <c r="P71" s="587">
        <f>'Rent Roll'!$AH16*Index_운영!P394/$C$1</f>
        <v>0</v>
      </c>
      <c r="Q71" s="587">
        <f>'Rent Roll'!$AH16*Index_운영!Q394/$C$1</f>
        <v>0</v>
      </c>
      <c r="R71" s="587">
        <f>'Rent Roll'!$AH16*Index_운영!R394/$C$1</f>
        <v>0</v>
      </c>
      <c r="S71" s="587">
        <f>'Rent Roll'!$AH16*Index_운영!S394/$C$1</f>
        <v>0</v>
      </c>
      <c r="T71" s="587">
        <f>'Rent Roll'!$AH16*Index_운영!T394/$C$1</f>
        <v>0</v>
      </c>
      <c r="U71" s="587">
        <f>'Rent Roll'!$AH16*Index_운영!U394/$C$1</f>
        <v>0</v>
      </c>
      <c r="V71" s="587">
        <f>'Rent Roll'!$AH16*Index_운영!V394/$C$1</f>
        <v>0</v>
      </c>
      <c r="W71" s="587">
        <f>'Rent Roll'!$AH16*Index_운영!W394/$C$1</f>
        <v>0</v>
      </c>
      <c r="X71" s="587">
        <f>'Rent Roll'!$AH16*Index_운영!X394/$C$1</f>
        <v>0</v>
      </c>
      <c r="Y71" s="587">
        <f>'Rent Roll'!$AH16*Index_운영!Y394/$C$1</f>
        <v>0</v>
      </c>
      <c r="Z71" s="587">
        <f>'Rent Roll'!$AH16*Index_운영!Z394/$C$1</f>
        <v>0</v>
      </c>
      <c r="AA71" s="587">
        <f>'Rent Roll'!$AH16*Index_운영!AA394/$C$1</f>
        <v>0</v>
      </c>
      <c r="AB71" s="587">
        <f>'Rent Roll'!$AH16*Index_운영!AB394/$C$1</f>
        <v>0</v>
      </c>
      <c r="AC71" s="587">
        <f>'Rent Roll'!$AH16*Index_운영!AC394/$C$1</f>
        <v>0</v>
      </c>
      <c r="AD71" s="587">
        <f>'Rent Roll'!$AH16*Index_운영!AD394/$C$1</f>
        <v>0</v>
      </c>
      <c r="AE71" s="587">
        <f>'Rent Roll'!$AH16*Index_운영!AE394/$C$1</f>
        <v>0</v>
      </c>
      <c r="AF71" s="587">
        <f>'Rent Roll'!$AH16*Index_운영!AF394/$C$1</f>
        <v>0</v>
      </c>
      <c r="AG71" s="587">
        <f>'Rent Roll'!$AH16*Index_운영!AG394/$C$1</f>
        <v>0</v>
      </c>
      <c r="AH71" s="587">
        <f>'Rent Roll'!$AH16*Index_운영!AH394/$C$1</f>
        <v>0</v>
      </c>
      <c r="AI71" s="587">
        <f>'Rent Roll'!$AH16*Index_운영!AI394/$C$1</f>
        <v>0</v>
      </c>
      <c r="AJ71" s="587">
        <f>'Rent Roll'!$AH16*Index_운영!AJ394/$C$1</f>
        <v>0</v>
      </c>
      <c r="AK71" s="587">
        <f>'Rent Roll'!$AH16*Index_운영!AK394/$C$1</f>
        <v>0</v>
      </c>
      <c r="AL71" s="587">
        <f>'Rent Roll'!$AH16*Index_운영!AL394/$C$1</f>
        <v>0</v>
      </c>
      <c r="AM71" s="587">
        <f>'Rent Roll'!$AH16*Index_운영!AM394/$C$1</f>
        <v>0</v>
      </c>
      <c r="AN71" s="587">
        <f>'Rent Roll'!$AH16*Index_운영!AN394/$C$1</f>
        <v>0</v>
      </c>
      <c r="AO71" s="587">
        <f>'Rent Roll'!$AH16*Index_운영!AO394/$C$1</f>
        <v>0</v>
      </c>
      <c r="AP71" s="587">
        <f>'Rent Roll'!$AH16*Index_운영!AP394/$C$1</f>
        <v>0</v>
      </c>
      <c r="AQ71" s="587">
        <f>'Rent Roll'!$AH16*Index_운영!AQ394/$C$1</f>
        <v>0</v>
      </c>
      <c r="AR71" s="587">
        <f>'Rent Roll'!$AH16*Index_운영!AR394/$C$1</f>
        <v>0</v>
      </c>
      <c r="AS71" s="587">
        <f>'Rent Roll'!$AH16*Index_운영!AS394/$C$1</f>
        <v>0</v>
      </c>
      <c r="AT71" s="587">
        <f>'Rent Roll'!$AH16*Index_운영!AT394/$C$1</f>
        <v>0</v>
      </c>
      <c r="AU71" s="587">
        <f>'Rent Roll'!$AH16*Index_운영!AU394/$C$1</f>
        <v>0</v>
      </c>
      <c r="AV71" s="587">
        <f>'Rent Roll'!$AH16*Index_운영!AV394/$C$1</f>
        <v>0</v>
      </c>
      <c r="AW71" s="587">
        <f>'Rent Roll'!$AH16*Index_운영!AW394/$C$1</f>
        <v>0</v>
      </c>
      <c r="AX71" s="587">
        <f>'Rent Roll'!$AH16*Index_운영!AX394/$C$1</f>
        <v>0</v>
      </c>
      <c r="AY71" s="587">
        <f>'Rent Roll'!$AH16*Index_운영!AY394/$C$1</f>
        <v>0</v>
      </c>
      <c r="AZ71" s="587">
        <f>'Rent Roll'!$AH16*Index_운영!AZ394/$C$1</f>
        <v>0</v>
      </c>
      <c r="BA71" s="587">
        <f>'Rent Roll'!$AH16*Index_운영!BA394/$C$1</f>
        <v>0</v>
      </c>
      <c r="BB71" s="587">
        <f>'Rent Roll'!$AH16*Index_운영!BB394/$C$1</f>
        <v>0</v>
      </c>
      <c r="BC71" s="587">
        <f>'Rent Roll'!$AH16*Index_운영!BC394/$C$1</f>
        <v>0</v>
      </c>
      <c r="BD71" s="587">
        <f>'Rent Roll'!$AH16*Index_운영!BD394/$C$1</f>
        <v>0</v>
      </c>
      <c r="BE71" s="587">
        <f>'Rent Roll'!$AH16*Index_운영!BE394/$C$1</f>
        <v>0</v>
      </c>
      <c r="BF71" s="587">
        <f>'Rent Roll'!$AH16*Index_운영!BF394/$C$1</f>
        <v>0</v>
      </c>
      <c r="BG71" s="587">
        <f>'Rent Roll'!$AH16*Index_운영!BG394/$C$1</f>
        <v>0</v>
      </c>
      <c r="BH71" s="587">
        <f>'Rent Roll'!$AH16*Index_운영!BH394/$C$1</f>
        <v>0</v>
      </c>
      <c r="BI71" s="587">
        <f>'Rent Roll'!$AH16*Index_운영!BI394/$C$1</f>
        <v>0</v>
      </c>
      <c r="BJ71" s="587">
        <f>'Rent Roll'!$AH16*Index_운영!BJ394/$C$1</f>
        <v>0</v>
      </c>
      <c r="BK71" s="587">
        <f>'Rent Roll'!$AH16*Index_운영!BK394/$C$1</f>
        <v>0</v>
      </c>
      <c r="BL71" s="587">
        <f>'Rent Roll'!$AH16*Index_운영!BL394/$C$1</f>
        <v>0</v>
      </c>
      <c r="BM71" s="587">
        <f>'Rent Roll'!$AH16*Index_운영!BM394/$C$1</f>
        <v>0</v>
      </c>
      <c r="BN71" s="587">
        <f>'Rent Roll'!$AH16*Index_운영!BN394/$C$1</f>
        <v>0</v>
      </c>
      <c r="BO71" s="587">
        <f>'Rent Roll'!$AH16*Index_운영!BO394/$C$1</f>
        <v>0</v>
      </c>
      <c r="BP71" s="587">
        <f>'Rent Roll'!$AH16*Index_운영!BP394/$C$1</f>
        <v>0</v>
      </c>
      <c r="BQ71" s="587">
        <f>'Rent Roll'!$AH16*Index_운영!BQ394/$C$1</f>
        <v>0</v>
      </c>
      <c r="BR71" s="587">
        <f>'Rent Roll'!$AH16*Index_운영!BR394/$C$1</f>
        <v>0</v>
      </c>
      <c r="BS71" s="587">
        <f>'Rent Roll'!$AH16*Index_운영!BS394/$C$1</f>
        <v>0</v>
      </c>
      <c r="BT71" s="587">
        <f>'Rent Roll'!$AH16*Index_운영!BT394/$C$1</f>
        <v>0</v>
      </c>
      <c r="BU71" s="587">
        <f>'Rent Roll'!$AH16*Index_운영!BU394/$C$1</f>
        <v>0</v>
      </c>
      <c r="BV71" s="587">
        <f>'Rent Roll'!$AH16*Index_운영!BV394/$C$1</f>
        <v>0</v>
      </c>
      <c r="BW71" s="587">
        <f>'Rent Roll'!$AH16*Index_운영!BW394/$C$1</f>
        <v>0</v>
      </c>
      <c r="BX71" s="587">
        <f>'Rent Roll'!$AH16*Index_운영!BX394/$C$1</f>
        <v>0</v>
      </c>
      <c r="BY71" s="587">
        <f>'Rent Roll'!$AH16*Index_운영!BY394/$C$1</f>
        <v>0</v>
      </c>
      <c r="BZ71" s="587">
        <f>'Rent Roll'!$AH16*Index_운영!BZ394/$C$1</f>
        <v>0</v>
      </c>
      <c r="CA71" s="587">
        <f>'Rent Roll'!$AH16*Index_운영!CA394/$C$1</f>
        <v>0</v>
      </c>
      <c r="CB71" s="587">
        <f>'Rent Roll'!$AH16*Index_운영!CB394/$C$1</f>
        <v>0</v>
      </c>
      <c r="CC71" s="587">
        <f>'Rent Roll'!$AH16*Index_운영!CC394/$C$1</f>
        <v>0</v>
      </c>
      <c r="CD71" s="587">
        <f>'Rent Roll'!$AH16*Index_운영!CD394/$C$1</f>
        <v>0</v>
      </c>
      <c r="CE71" s="587">
        <f>'Rent Roll'!$AH16*Index_운영!CE394/$C$1</f>
        <v>0</v>
      </c>
      <c r="CF71" s="587">
        <f>'Rent Roll'!$AH16*Index_운영!CF394/$C$1</f>
        <v>0</v>
      </c>
      <c r="CG71" s="587">
        <f>'Rent Roll'!$AH16*Index_운영!CG394/$C$1</f>
        <v>0</v>
      </c>
      <c r="CH71" s="587">
        <f>'Rent Roll'!$AH16*Index_운영!CH394/$C$1</f>
        <v>0</v>
      </c>
      <c r="CI71" s="587">
        <f>'Rent Roll'!$AH16*Index_운영!CI394/$C$1</f>
        <v>0</v>
      </c>
      <c r="CJ71" s="587">
        <f>'Rent Roll'!$AH16*Index_운영!CJ394/$C$1</f>
        <v>0</v>
      </c>
      <c r="CK71" s="587">
        <f>'Rent Roll'!$AH16*Index_운영!CK394/$C$1</f>
        <v>0</v>
      </c>
      <c r="CL71" s="587">
        <f>'Rent Roll'!$AH16*Index_운영!CL394/$C$1</f>
        <v>0</v>
      </c>
      <c r="CM71" s="587">
        <f>'Rent Roll'!$AH16*Index_운영!CM394/$C$1</f>
        <v>0</v>
      </c>
      <c r="CN71" s="587">
        <f>'Rent Roll'!$AH16*Index_운영!CN394/$C$1</f>
        <v>0</v>
      </c>
      <c r="CO71" s="587">
        <f>'Rent Roll'!$AH16*Index_운영!CO394/$C$1</f>
        <v>0</v>
      </c>
      <c r="CP71" s="587">
        <f>'Rent Roll'!$AH16*Index_운영!CP394/$C$1</f>
        <v>0</v>
      </c>
      <c r="CQ71" s="587">
        <f>'Rent Roll'!$AH16*Index_운영!CQ394/$C$1</f>
        <v>0</v>
      </c>
      <c r="CR71" s="587">
        <f>'Rent Roll'!$AH16*Index_운영!CR394/$C$1</f>
        <v>0</v>
      </c>
      <c r="CS71" s="587">
        <f>'Rent Roll'!$AH16*Index_운영!CS394/$C$1</f>
        <v>0</v>
      </c>
      <c r="CT71" s="587">
        <f>'Rent Roll'!$AH16*Index_운영!CT394/$C$1</f>
        <v>0</v>
      </c>
      <c r="CU71" s="587">
        <f>'Rent Roll'!$AH16*Index_운영!CU394/$C$1</f>
        <v>0</v>
      </c>
      <c r="CV71" s="587">
        <f>'Rent Roll'!$AH16*Index_운영!CV394/$C$1</f>
        <v>0</v>
      </c>
      <c r="CW71" s="587">
        <f>'Rent Roll'!$AH16*Index_운영!CW394/$C$1</f>
        <v>0</v>
      </c>
      <c r="CX71" s="587">
        <f>'Rent Roll'!$AH16*Index_운영!CX394/$C$1</f>
        <v>0</v>
      </c>
      <c r="CY71" s="587">
        <f>'Rent Roll'!$AH16*Index_운영!CY394/$C$1</f>
        <v>0</v>
      </c>
      <c r="CZ71" s="587">
        <f>'Rent Roll'!$AH16*Index_운영!CZ394/$C$1</f>
        <v>0</v>
      </c>
      <c r="DA71" s="587">
        <f>'Rent Roll'!$AH16*Index_운영!DA394/$C$1</f>
        <v>0</v>
      </c>
      <c r="DB71" s="587">
        <f>'Rent Roll'!$AH16*Index_운영!DB394/$C$1</f>
        <v>0</v>
      </c>
      <c r="DC71" s="587">
        <f>'Rent Roll'!$AH16*Index_운영!DC394/$C$1</f>
        <v>0</v>
      </c>
      <c r="DD71" s="587">
        <f>'Rent Roll'!$AH16*Index_운영!DD394/$C$1</f>
        <v>0</v>
      </c>
      <c r="DE71" s="587">
        <f>'Rent Roll'!$AH16*Index_운영!DE394/$C$1</f>
        <v>0</v>
      </c>
      <c r="DF71" s="587">
        <f>'Rent Roll'!$AH16*Index_운영!DF394/$C$1</f>
        <v>0</v>
      </c>
      <c r="DG71" s="587">
        <f>'Rent Roll'!$AH16*Index_운영!DG394/$C$1</f>
        <v>0</v>
      </c>
      <c r="DH71" s="587">
        <f>'Rent Roll'!$AH16*Index_운영!DH394/$C$1</f>
        <v>0</v>
      </c>
      <c r="DI71" s="587">
        <f>'Rent Roll'!$AH16*Index_운영!DI394/$C$1</f>
        <v>0</v>
      </c>
      <c r="DJ71" s="587">
        <f>'Rent Roll'!$AH16*Index_운영!DJ394/$C$1</f>
        <v>0</v>
      </c>
      <c r="DK71" s="587">
        <f>'Rent Roll'!$AH16*Index_운영!DK394/$C$1</f>
        <v>0</v>
      </c>
      <c r="DL71" s="587">
        <f>'Rent Roll'!$AH16*Index_운영!DL394/$C$1</f>
        <v>0</v>
      </c>
      <c r="DM71" s="587">
        <f>'Rent Roll'!$AH16*Index_운영!DM394/$C$1</f>
        <v>0</v>
      </c>
      <c r="DN71" s="587">
        <f>'Rent Roll'!$AH16*Index_운영!DN394/$C$1</f>
        <v>0</v>
      </c>
      <c r="DO71" s="587">
        <f>'Rent Roll'!$AH16*Index_운영!DO394/$C$1</f>
        <v>0</v>
      </c>
      <c r="DP71" s="587">
        <f>'Rent Roll'!$AH16*Index_운영!DP394/$C$1</f>
        <v>0</v>
      </c>
      <c r="DQ71" s="587">
        <f>'Rent Roll'!$AH16*Index_운영!DQ394/$C$1</f>
        <v>0</v>
      </c>
      <c r="DR71" s="587">
        <f>'Rent Roll'!$AH16*Index_운영!DR394/$C$1</f>
        <v>0</v>
      </c>
      <c r="DS71" s="587">
        <f>'Rent Roll'!$AH16*Index_운영!DS394/$C$1</f>
        <v>0</v>
      </c>
      <c r="DT71" s="587">
        <f>'Rent Roll'!$AH16*Index_운영!DT394/$C$1</f>
        <v>0</v>
      </c>
      <c r="DU71" s="587">
        <f>'Rent Roll'!$AH16*Index_운영!DU394/$C$1</f>
        <v>0</v>
      </c>
      <c r="DV71" s="587">
        <f>'Rent Roll'!$AH16*Index_운영!DV394/$C$1</f>
        <v>0</v>
      </c>
    </row>
    <row r="72" spans="1:126" s="64" customFormat="1" outlineLevel="1" x14ac:dyDescent="0.4">
      <c r="A72" s="724"/>
      <c r="B72" s="598"/>
      <c r="C72" s="607">
        <f>Index_운영!$B396</f>
        <v>0</v>
      </c>
      <c r="D72" s="608"/>
      <c r="E72" s="804" t="str">
        <f>Index_운영!$C395</f>
        <v>상각</v>
      </c>
      <c r="F72" s="586">
        <f>'Rent Roll'!$AH17*Index_운영!F395/$C$1</f>
        <v>0</v>
      </c>
      <c r="G72" s="587">
        <f>'Rent Roll'!$AH17*Index_운영!G395/$C$1</f>
        <v>0</v>
      </c>
      <c r="H72" s="587">
        <f>'Rent Roll'!$AH17*Index_운영!H395/$C$1</f>
        <v>0</v>
      </c>
      <c r="I72" s="587">
        <f>'Rent Roll'!$AH17*Index_운영!I395/$C$1</f>
        <v>0</v>
      </c>
      <c r="J72" s="587">
        <f>'Rent Roll'!$AH17*Index_운영!J395/$C$1</f>
        <v>0</v>
      </c>
      <c r="K72" s="587">
        <f>'Rent Roll'!$AH17*Index_운영!K395/$C$1</f>
        <v>0</v>
      </c>
      <c r="L72" s="587">
        <f>'Rent Roll'!$AH17*Index_운영!L395/$C$1</f>
        <v>0</v>
      </c>
      <c r="M72" s="587">
        <f>'Rent Roll'!$AH17*Index_운영!M395/$C$1</f>
        <v>0</v>
      </c>
      <c r="N72" s="587">
        <f>'Rent Roll'!$AH17*Index_운영!N395/$C$1</f>
        <v>0</v>
      </c>
      <c r="O72" s="587">
        <f>'Rent Roll'!$AH17*Index_운영!O395/$C$1</f>
        <v>0</v>
      </c>
      <c r="P72" s="587">
        <f>'Rent Roll'!$AH17*Index_운영!P395/$C$1</f>
        <v>0</v>
      </c>
      <c r="Q72" s="587">
        <f>'Rent Roll'!$AH17*Index_운영!Q395/$C$1</f>
        <v>0</v>
      </c>
      <c r="R72" s="587">
        <f>'Rent Roll'!$AH17*Index_운영!R395/$C$1</f>
        <v>0</v>
      </c>
      <c r="S72" s="587">
        <f>'Rent Roll'!$AH17*Index_운영!S395/$C$1</f>
        <v>0</v>
      </c>
      <c r="T72" s="587">
        <f>'Rent Roll'!$AH17*Index_운영!T395/$C$1</f>
        <v>0</v>
      </c>
      <c r="U72" s="587">
        <f>'Rent Roll'!$AH17*Index_운영!U395/$C$1</f>
        <v>0</v>
      </c>
      <c r="V72" s="587">
        <f>'Rent Roll'!$AH17*Index_운영!V395/$C$1</f>
        <v>0</v>
      </c>
      <c r="W72" s="587">
        <f>'Rent Roll'!$AH17*Index_운영!W395/$C$1</f>
        <v>0</v>
      </c>
      <c r="X72" s="587">
        <f>'Rent Roll'!$AH17*Index_운영!X395/$C$1</f>
        <v>0</v>
      </c>
      <c r="Y72" s="587">
        <f>'Rent Roll'!$AH17*Index_운영!Y395/$C$1</f>
        <v>0</v>
      </c>
      <c r="Z72" s="587">
        <f>'Rent Roll'!$AH17*Index_운영!Z395/$C$1</f>
        <v>0</v>
      </c>
      <c r="AA72" s="587">
        <f>'Rent Roll'!$AH17*Index_운영!AA395/$C$1</f>
        <v>0</v>
      </c>
      <c r="AB72" s="587">
        <f>'Rent Roll'!$AH17*Index_운영!AB395/$C$1</f>
        <v>0</v>
      </c>
      <c r="AC72" s="587">
        <f>'Rent Roll'!$AH17*Index_운영!AC395/$C$1</f>
        <v>0</v>
      </c>
      <c r="AD72" s="587">
        <f>'Rent Roll'!$AH17*Index_운영!AD395/$C$1</f>
        <v>0</v>
      </c>
      <c r="AE72" s="587">
        <f>'Rent Roll'!$AH17*Index_운영!AE395/$C$1</f>
        <v>0</v>
      </c>
      <c r="AF72" s="587">
        <f>'Rent Roll'!$AH17*Index_운영!AF395/$C$1</f>
        <v>0</v>
      </c>
      <c r="AG72" s="587">
        <f>'Rent Roll'!$AH17*Index_운영!AG395/$C$1</f>
        <v>0</v>
      </c>
      <c r="AH72" s="587">
        <f>'Rent Roll'!$AH17*Index_운영!AH395/$C$1</f>
        <v>0</v>
      </c>
      <c r="AI72" s="587">
        <f>'Rent Roll'!$AH17*Index_운영!AI395/$C$1</f>
        <v>0</v>
      </c>
      <c r="AJ72" s="587">
        <f>'Rent Roll'!$AH17*Index_운영!AJ395/$C$1</f>
        <v>0</v>
      </c>
      <c r="AK72" s="587">
        <f>'Rent Roll'!$AH17*Index_운영!AK395/$C$1</f>
        <v>0</v>
      </c>
      <c r="AL72" s="587">
        <f>'Rent Roll'!$AH17*Index_운영!AL395/$C$1</f>
        <v>0</v>
      </c>
      <c r="AM72" s="587">
        <f>'Rent Roll'!$AH17*Index_운영!AM395/$C$1</f>
        <v>0</v>
      </c>
      <c r="AN72" s="587">
        <f>'Rent Roll'!$AH17*Index_운영!AN395/$C$1</f>
        <v>0</v>
      </c>
      <c r="AO72" s="587">
        <f>'Rent Roll'!$AH17*Index_운영!AO395/$C$1</f>
        <v>0</v>
      </c>
      <c r="AP72" s="587">
        <f>'Rent Roll'!$AH17*Index_운영!AP395/$C$1</f>
        <v>0</v>
      </c>
      <c r="AQ72" s="587">
        <f>'Rent Roll'!$AH17*Index_운영!AQ395/$C$1</f>
        <v>0</v>
      </c>
      <c r="AR72" s="587">
        <f>'Rent Roll'!$AH17*Index_운영!AR395/$C$1</f>
        <v>0</v>
      </c>
      <c r="AS72" s="587">
        <f>'Rent Roll'!$AH17*Index_운영!AS395/$C$1</f>
        <v>0</v>
      </c>
      <c r="AT72" s="587">
        <f>'Rent Roll'!$AH17*Index_운영!AT395/$C$1</f>
        <v>0</v>
      </c>
      <c r="AU72" s="587">
        <f>'Rent Roll'!$AH17*Index_운영!AU395/$C$1</f>
        <v>0</v>
      </c>
      <c r="AV72" s="587">
        <f>'Rent Roll'!$AH17*Index_운영!AV395/$C$1</f>
        <v>0</v>
      </c>
      <c r="AW72" s="587">
        <f>'Rent Roll'!$AH17*Index_운영!AW395/$C$1</f>
        <v>0</v>
      </c>
      <c r="AX72" s="587">
        <f>'Rent Roll'!$AH17*Index_운영!AX395/$C$1</f>
        <v>0</v>
      </c>
      <c r="AY72" s="587">
        <f>'Rent Roll'!$AH17*Index_운영!AY395/$C$1</f>
        <v>0</v>
      </c>
      <c r="AZ72" s="587">
        <f>'Rent Roll'!$AH17*Index_운영!AZ395/$C$1</f>
        <v>0</v>
      </c>
      <c r="BA72" s="587">
        <f>'Rent Roll'!$AH17*Index_운영!BA395/$C$1</f>
        <v>0</v>
      </c>
      <c r="BB72" s="587">
        <f>'Rent Roll'!$AH17*Index_운영!BB395/$C$1</f>
        <v>0</v>
      </c>
      <c r="BC72" s="587">
        <f>'Rent Roll'!$AH17*Index_운영!BC395/$C$1</f>
        <v>0</v>
      </c>
      <c r="BD72" s="587">
        <f>'Rent Roll'!$AH17*Index_운영!BD395/$C$1</f>
        <v>0</v>
      </c>
      <c r="BE72" s="587">
        <f>'Rent Roll'!$AH17*Index_운영!BE395/$C$1</f>
        <v>0</v>
      </c>
      <c r="BF72" s="587">
        <f>'Rent Roll'!$AH17*Index_운영!BF395/$C$1</f>
        <v>0</v>
      </c>
      <c r="BG72" s="587">
        <f>'Rent Roll'!$AH17*Index_운영!BG395/$C$1</f>
        <v>0</v>
      </c>
      <c r="BH72" s="587">
        <f>'Rent Roll'!$AH17*Index_운영!BH395/$C$1</f>
        <v>0</v>
      </c>
      <c r="BI72" s="587">
        <f>'Rent Roll'!$AH17*Index_운영!BI395/$C$1</f>
        <v>0</v>
      </c>
      <c r="BJ72" s="587">
        <f>'Rent Roll'!$AH17*Index_운영!BJ395/$C$1</f>
        <v>0</v>
      </c>
      <c r="BK72" s="587">
        <f>'Rent Roll'!$AH17*Index_운영!BK395/$C$1</f>
        <v>0</v>
      </c>
      <c r="BL72" s="587">
        <f>'Rent Roll'!$AH17*Index_운영!BL395/$C$1</f>
        <v>0</v>
      </c>
      <c r="BM72" s="587">
        <f>'Rent Roll'!$AH17*Index_운영!BM395/$C$1</f>
        <v>0</v>
      </c>
      <c r="BN72" s="587">
        <f>'Rent Roll'!$AH17*Index_운영!BN395/$C$1</f>
        <v>0</v>
      </c>
      <c r="BO72" s="587">
        <f>'Rent Roll'!$AH17*Index_운영!BO395/$C$1</f>
        <v>0</v>
      </c>
      <c r="BP72" s="587">
        <f>'Rent Roll'!$AH17*Index_운영!BP395/$C$1</f>
        <v>0</v>
      </c>
      <c r="BQ72" s="587">
        <f>'Rent Roll'!$AH17*Index_운영!BQ395/$C$1</f>
        <v>0</v>
      </c>
      <c r="BR72" s="587">
        <f>'Rent Roll'!$AH17*Index_운영!BR395/$C$1</f>
        <v>0</v>
      </c>
      <c r="BS72" s="587">
        <f>'Rent Roll'!$AH17*Index_운영!BS395/$C$1</f>
        <v>0</v>
      </c>
      <c r="BT72" s="587">
        <f>'Rent Roll'!$AH17*Index_운영!BT395/$C$1</f>
        <v>0</v>
      </c>
      <c r="BU72" s="587">
        <f>'Rent Roll'!$AH17*Index_운영!BU395/$C$1</f>
        <v>0</v>
      </c>
      <c r="BV72" s="587">
        <f>'Rent Roll'!$AH17*Index_운영!BV395/$C$1</f>
        <v>0</v>
      </c>
      <c r="BW72" s="587">
        <f>'Rent Roll'!$AH17*Index_운영!BW395/$C$1</f>
        <v>0</v>
      </c>
      <c r="BX72" s="587">
        <f>'Rent Roll'!$AH17*Index_운영!BX395/$C$1</f>
        <v>0</v>
      </c>
      <c r="BY72" s="587">
        <f>'Rent Roll'!$AH17*Index_운영!BY395/$C$1</f>
        <v>0</v>
      </c>
      <c r="BZ72" s="587">
        <f>'Rent Roll'!$AH17*Index_운영!BZ395/$C$1</f>
        <v>0</v>
      </c>
      <c r="CA72" s="587">
        <f>'Rent Roll'!$AH17*Index_운영!CA395/$C$1</f>
        <v>0</v>
      </c>
      <c r="CB72" s="587">
        <f>'Rent Roll'!$AH17*Index_운영!CB395/$C$1</f>
        <v>0</v>
      </c>
      <c r="CC72" s="587">
        <f>'Rent Roll'!$AH17*Index_운영!CC395/$C$1</f>
        <v>0</v>
      </c>
      <c r="CD72" s="587">
        <f>'Rent Roll'!$AH17*Index_운영!CD395/$C$1</f>
        <v>0</v>
      </c>
      <c r="CE72" s="587">
        <f>'Rent Roll'!$AH17*Index_운영!CE395/$C$1</f>
        <v>0</v>
      </c>
      <c r="CF72" s="587">
        <f>'Rent Roll'!$AH17*Index_운영!CF395/$C$1</f>
        <v>0</v>
      </c>
      <c r="CG72" s="587">
        <f>'Rent Roll'!$AH17*Index_운영!CG395/$C$1</f>
        <v>0</v>
      </c>
      <c r="CH72" s="587">
        <f>'Rent Roll'!$AH17*Index_운영!CH395/$C$1</f>
        <v>0</v>
      </c>
      <c r="CI72" s="587">
        <f>'Rent Roll'!$AH17*Index_운영!CI395/$C$1</f>
        <v>0</v>
      </c>
      <c r="CJ72" s="587">
        <f>'Rent Roll'!$AH17*Index_운영!CJ395/$C$1</f>
        <v>0</v>
      </c>
      <c r="CK72" s="587">
        <f>'Rent Roll'!$AH17*Index_운영!CK395/$C$1</f>
        <v>0</v>
      </c>
      <c r="CL72" s="587">
        <f>'Rent Roll'!$AH17*Index_운영!CL395/$C$1</f>
        <v>0</v>
      </c>
      <c r="CM72" s="587">
        <f>'Rent Roll'!$AH17*Index_운영!CM395/$C$1</f>
        <v>0</v>
      </c>
      <c r="CN72" s="587">
        <f>'Rent Roll'!$AH17*Index_운영!CN395/$C$1</f>
        <v>0</v>
      </c>
      <c r="CO72" s="587">
        <f>'Rent Roll'!$AH17*Index_운영!CO395/$C$1</f>
        <v>0</v>
      </c>
      <c r="CP72" s="587">
        <f>'Rent Roll'!$AH17*Index_운영!CP395/$C$1</f>
        <v>0</v>
      </c>
      <c r="CQ72" s="587">
        <f>'Rent Roll'!$AH17*Index_운영!CQ395/$C$1</f>
        <v>0</v>
      </c>
      <c r="CR72" s="587">
        <f>'Rent Roll'!$AH17*Index_운영!CR395/$C$1</f>
        <v>0</v>
      </c>
      <c r="CS72" s="587">
        <f>'Rent Roll'!$AH17*Index_운영!CS395/$C$1</f>
        <v>0</v>
      </c>
      <c r="CT72" s="587">
        <f>'Rent Roll'!$AH17*Index_운영!CT395/$C$1</f>
        <v>0</v>
      </c>
      <c r="CU72" s="587">
        <f>'Rent Roll'!$AH17*Index_운영!CU395/$C$1</f>
        <v>0</v>
      </c>
      <c r="CV72" s="587">
        <f>'Rent Roll'!$AH17*Index_운영!CV395/$C$1</f>
        <v>0</v>
      </c>
      <c r="CW72" s="587">
        <f>'Rent Roll'!$AH17*Index_운영!CW395/$C$1</f>
        <v>0</v>
      </c>
      <c r="CX72" s="587">
        <f>'Rent Roll'!$AH17*Index_운영!CX395/$C$1</f>
        <v>0</v>
      </c>
      <c r="CY72" s="587">
        <f>'Rent Roll'!$AH17*Index_운영!CY395/$C$1</f>
        <v>0</v>
      </c>
      <c r="CZ72" s="587">
        <f>'Rent Roll'!$AH17*Index_운영!CZ395/$C$1</f>
        <v>0</v>
      </c>
      <c r="DA72" s="587">
        <f>'Rent Roll'!$AH17*Index_운영!DA395/$C$1</f>
        <v>0</v>
      </c>
      <c r="DB72" s="587">
        <f>'Rent Roll'!$AH17*Index_운영!DB395/$C$1</f>
        <v>0</v>
      </c>
      <c r="DC72" s="587">
        <f>'Rent Roll'!$AH17*Index_운영!DC395/$C$1</f>
        <v>0</v>
      </c>
      <c r="DD72" s="587">
        <f>'Rent Roll'!$AH17*Index_운영!DD395/$C$1</f>
        <v>0</v>
      </c>
      <c r="DE72" s="587">
        <f>'Rent Roll'!$AH17*Index_운영!DE395/$C$1</f>
        <v>0</v>
      </c>
      <c r="DF72" s="587">
        <f>'Rent Roll'!$AH17*Index_운영!DF395/$C$1</f>
        <v>0</v>
      </c>
      <c r="DG72" s="587">
        <f>'Rent Roll'!$AH17*Index_운영!DG395/$C$1</f>
        <v>0</v>
      </c>
      <c r="DH72" s="587">
        <f>'Rent Roll'!$AH17*Index_운영!DH395/$C$1</f>
        <v>0</v>
      </c>
      <c r="DI72" s="587">
        <f>'Rent Roll'!$AH17*Index_운영!DI395/$C$1</f>
        <v>0</v>
      </c>
      <c r="DJ72" s="587">
        <f>'Rent Roll'!$AH17*Index_운영!DJ395/$C$1</f>
        <v>0</v>
      </c>
      <c r="DK72" s="587">
        <f>'Rent Roll'!$AH17*Index_운영!DK395/$C$1</f>
        <v>0</v>
      </c>
      <c r="DL72" s="587">
        <f>'Rent Roll'!$AH17*Index_운영!DL395/$C$1</f>
        <v>0</v>
      </c>
      <c r="DM72" s="587">
        <f>'Rent Roll'!$AH17*Index_운영!DM395/$C$1</f>
        <v>0</v>
      </c>
      <c r="DN72" s="587">
        <f>'Rent Roll'!$AH17*Index_운영!DN395/$C$1</f>
        <v>0</v>
      </c>
      <c r="DO72" s="587">
        <f>'Rent Roll'!$AH17*Index_운영!DO395/$C$1</f>
        <v>0</v>
      </c>
      <c r="DP72" s="587">
        <f>'Rent Roll'!$AH17*Index_운영!DP395/$C$1</f>
        <v>0</v>
      </c>
      <c r="DQ72" s="587">
        <f>'Rent Roll'!$AH17*Index_운영!DQ395/$C$1</f>
        <v>0</v>
      </c>
      <c r="DR72" s="587">
        <f>'Rent Roll'!$AH17*Index_운영!DR395/$C$1</f>
        <v>0</v>
      </c>
      <c r="DS72" s="587">
        <f>'Rent Roll'!$AH17*Index_운영!DS395/$C$1</f>
        <v>0</v>
      </c>
      <c r="DT72" s="587">
        <f>'Rent Roll'!$AH17*Index_운영!DT395/$C$1</f>
        <v>0</v>
      </c>
      <c r="DU72" s="587">
        <f>'Rent Roll'!$AH17*Index_운영!DU395/$C$1</f>
        <v>0</v>
      </c>
      <c r="DV72" s="587">
        <f>'Rent Roll'!$AH17*Index_운영!DV395/$C$1</f>
        <v>0</v>
      </c>
    </row>
    <row r="73" spans="1:126" s="64" customFormat="1" outlineLevel="1" x14ac:dyDescent="0.4">
      <c r="A73" s="724"/>
      <c r="B73" s="598"/>
      <c r="C73" s="607">
        <f>Index_운영!$B397</f>
        <v>0</v>
      </c>
      <c r="D73" s="608"/>
      <c r="E73" s="804" t="str">
        <f>Index_운영!$C396</f>
        <v>상각</v>
      </c>
      <c r="F73" s="586">
        <f>'Rent Roll'!$AH18*Index_운영!F396/$C$1</f>
        <v>0</v>
      </c>
      <c r="G73" s="587">
        <f>'Rent Roll'!$AH18*Index_운영!G396/$C$1</f>
        <v>0</v>
      </c>
      <c r="H73" s="587">
        <f>'Rent Roll'!$AH18*Index_운영!H396/$C$1</f>
        <v>0</v>
      </c>
      <c r="I73" s="587">
        <f>'Rent Roll'!$AH18*Index_운영!I396/$C$1</f>
        <v>0</v>
      </c>
      <c r="J73" s="587">
        <f>'Rent Roll'!$AH18*Index_운영!J396/$C$1</f>
        <v>0</v>
      </c>
      <c r="K73" s="587">
        <f>'Rent Roll'!$AH18*Index_운영!K396/$C$1</f>
        <v>0</v>
      </c>
      <c r="L73" s="587">
        <f>'Rent Roll'!$AH18*Index_운영!L396/$C$1</f>
        <v>0</v>
      </c>
      <c r="M73" s="587">
        <f>'Rent Roll'!$AH18*Index_운영!M396/$C$1</f>
        <v>0</v>
      </c>
      <c r="N73" s="587">
        <f>'Rent Roll'!$AH18*Index_운영!N396/$C$1</f>
        <v>0</v>
      </c>
      <c r="O73" s="587">
        <f>'Rent Roll'!$AH18*Index_운영!O396/$C$1</f>
        <v>0</v>
      </c>
      <c r="P73" s="587">
        <f>'Rent Roll'!$AH18*Index_운영!P396/$C$1</f>
        <v>0</v>
      </c>
      <c r="Q73" s="587">
        <f>'Rent Roll'!$AH18*Index_운영!Q396/$C$1</f>
        <v>0</v>
      </c>
      <c r="R73" s="587">
        <f>'Rent Roll'!$AH18*Index_운영!R396/$C$1</f>
        <v>0</v>
      </c>
      <c r="S73" s="587">
        <f>'Rent Roll'!$AH18*Index_운영!S396/$C$1</f>
        <v>0</v>
      </c>
      <c r="T73" s="587">
        <f>'Rent Roll'!$AH18*Index_운영!T396/$C$1</f>
        <v>0</v>
      </c>
      <c r="U73" s="587">
        <f>'Rent Roll'!$AH18*Index_운영!U396/$C$1</f>
        <v>0</v>
      </c>
      <c r="V73" s="587">
        <f>'Rent Roll'!$AH18*Index_운영!V396/$C$1</f>
        <v>0</v>
      </c>
      <c r="W73" s="587">
        <f>'Rent Roll'!$AH18*Index_운영!W396/$C$1</f>
        <v>0</v>
      </c>
      <c r="X73" s="587">
        <f>'Rent Roll'!$AH18*Index_운영!X396/$C$1</f>
        <v>0</v>
      </c>
      <c r="Y73" s="587">
        <f>'Rent Roll'!$AH18*Index_운영!Y396/$C$1</f>
        <v>0</v>
      </c>
      <c r="Z73" s="587">
        <f>'Rent Roll'!$AH18*Index_운영!Z396/$C$1</f>
        <v>0</v>
      </c>
      <c r="AA73" s="587">
        <f>'Rent Roll'!$AH18*Index_운영!AA396/$C$1</f>
        <v>0</v>
      </c>
      <c r="AB73" s="587">
        <f>'Rent Roll'!$AH18*Index_운영!AB396/$C$1</f>
        <v>0</v>
      </c>
      <c r="AC73" s="587">
        <f>'Rent Roll'!$AH18*Index_운영!AC396/$C$1</f>
        <v>0</v>
      </c>
      <c r="AD73" s="587">
        <f>'Rent Roll'!$AH18*Index_운영!AD396/$C$1</f>
        <v>0</v>
      </c>
      <c r="AE73" s="587">
        <f>'Rent Roll'!$AH18*Index_운영!AE396/$C$1</f>
        <v>0</v>
      </c>
      <c r="AF73" s="587">
        <f>'Rent Roll'!$AH18*Index_운영!AF396/$C$1</f>
        <v>0</v>
      </c>
      <c r="AG73" s="587">
        <f>'Rent Roll'!$AH18*Index_운영!AG396/$C$1</f>
        <v>0</v>
      </c>
      <c r="AH73" s="587">
        <f>'Rent Roll'!$AH18*Index_운영!AH396/$C$1</f>
        <v>0</v>
      </c>
      <c r="AI73" s="587">
        <f>'Rent Roll'!$AH18*Index_운영!AI396/$C$1</f>
        <v>0</v>
      </c>
      <c r="AJ73" s="587">
        <f>'Rent Roll'!$AH18*Index_운영!AJ396/$C$1</f>
        <v>0</v>
      </c>
      <c r="AK73" s="587">
        <f>'Rent Roll'!$AH18*Index_운영!AK396/$C$1</f>
        <v>0</v>
      </c>
      <c r="AL73" s="587">
        <f>'Rent Roll'!$AH18*Index_운영!AL396/$C$1</f>
        <v>0</v>
      </c>
      <c r="AM73" s="587">
        <f>'Rent Roll'!$AH18*Index_운영!AM396/$C$1</f>
        <v>0</v>
      </c>
      <c r="AN73" s="587">
        <f>'Rent Roll'!$AH18*Index_운영!AN396/$C$1</f>
        <v>0</v>
      </c>
      <c r="AO73" s="587">
        <f>'Rent Roll'!$AH18*Index_운영!AO396/$C$1</f>
        <v>0</v>
      </c>
      <c r="AP73" s="587">
        <f>'Rent Roll'!$AH18*Index_운영!AP396/$C$1</f>
        <v>0</v>
      </c>
      <c r="AQ73" s="587">
        <f>'Rent Roll'!$AH18*Index_운영!AQ396/$C$1</f>
        <v>0</v>
      </c>
      <c r="AR73" s="587">
        <f>'Rent Roll'!$AH18*Index_운영!AR396/$C$1</f>
        <v>0</v>
      </c>
      <c r="AS73" s="587">
        <f>'Rent Roll'!$AH18*Index_운영!AS396/$C$1</f>
        <v>0</v>
      </c>
      <c r="AT73" s="587">
        <f>'Rent Roll'!$AH18*Index_운영!AT396/$C$1</f>
        <v>0</v>
      </c>
      <c r="AU73" s="587">
        <f>'Rent Roll'!$AH18*Index_운영!AU396/$C$1</f>
        <v>0</v>
      </c>
      <c r="AV73" s="587">
        <f>'Rent Roll'!$AH18*Index_운영!AV396/$C$1</f>
        <v>0</v>
      </c>
      <c r="AW73" s="587">
        <f>'Rent Roll'!$AH18*Index_운영!AW396/$C$1</f>
        <v>0</v>
      </c>
      <c r="AX73" s="587">
        <f>'Rent Roll'!$AH18*Index_운영!AX396/$C$1</f>
        <v>0</v>
      </c>
      <c r="AY73" s="587">
        <f>'Rent Roll'!$AH18*Index_운영!AY396/$C$1</f>
        <v>0</v>
      </c>
      <c r="AZ73" s="587">
        <f>'Rent Roll'!$AH18*Index_운영!AZ396/$C$1</f>
        <v>0</v>
      </c>
      <c r="BA73" s="587">
        <f>'Rent Roll'!$AH18*Index_운영!BA396/$C$1</f>
        <v>0</v>
      </c>
      <c r="BB73" s="587">
        <f>'Rent Roll'!$AH18*Index_운영!BB396/$C$1</f>
        <v>0</v>
      </c>
      <c r="BC73" s="587">
        <f>'Rent Roll'!$AH18*Index_운영!BC396/$C$1</f>
        <v>0</v>
      </c>
      <c r="BD73" s="587">
        <f>'Rent Roll'!$AH18*Index_운영!BD396/$C$1</f>
        <v>0</v>
      </c>
      <c r="BE73" s="587">
        <f>'Rent Roll'!$AH18*Index_운영!BE396/$C$1</f>
        <v>0</v>
      </c>
      <c r="BF73" s="587">
        <f>'Rent Roll'!$AH18*Index_운영!BF396/$C$1</f>
        <v>0</v>
      </c>
      <c r="BG73" s="587">
        <f>'Rent Roll'!$AH18*Index_운영!BG396/$C$1</f>
        <v>0</v>
      </c>
      <c r="BH73" s="587">
        <f>'Rent Roll'!$AH18*Index_운영!BH396/$C$1</f>
        <v>0</v>
      </c>
      <c r="BI73" s="587">
        <f>'Rent Roll'!$AH18*Index_운영!BI396/$C$1</f>
        <v>0</v>
      </c>
      <c r="BJ73" s="587">
        <f>'Rent Roll'!$AH18*Index_운영!BJ396/$C$1</f>
        <v>0</v>
      </c>
      <c r="BK73" s="587">
        <f>'Rent Roll'!$AH18*Index_운영!BK396/$C$1</f>
        <v>0</v>
      </c>
      <c r="BL73" s="587">
        <f>'Rent Roll'!$AH18*Index_운영!BL396/$C$1</f>
        <v>0</v>
      </c>
      <c r="BM73" s="587">
        <f>'Rent Roll'!$AH18*Index_운영!BM396/$C$1</f>
        <v>0</v>
      </c>
      <c r="BN73" s="587">
        <f>'Rent Roll'!$AH18*Index_운영!BN396/$C$1</f>
        <v>0</v>
      </c>
      <c r="BO73" s="587">
        <f>'Rent Roll'!$AH18*Index_운영!BO396/$C$1</f>
        <v>0</v>
      </c>
      <c r="BP73" s="587">
        <f>'Rent Roll'!$AH18*Index_운영!BP396/$C$1</f>
        <v>0</v>
      </c>
      <c r="BQ73" s="587">
        <f>'Rent Roll'!$AH18*Index_운영!BQ396/$C$1</f>
        <v>0</v>
      </c>
      <c r="BR73" s="587">
        <f>'Rent Roll'!$AH18*Index_운영!BR396/$C$1</f>
        <v>0</v>
      </c>
      <c r="BS73" s="587">
        <f>'Rent Roll'!$AH18*Index_운영!BS396/$C$1</f>
        <v>0</v>
      </c>
      <c r="BT73" s="587">
        <f>'Rent Roll'!$AH18*Index_운영!BT396/$C$1</f>
        <v>0</v>
      </c>
      <c r="BU73" s="587">
        <f>'Rent Roll'!$AH18*Index_운영!BU396/$C$1</f>
        <v>0</v>
      </c>
      <c r="BV73" s="587">
        <f>'Rent Roll'!$AH18*Index_운영!BV396/$C$1</f>
        <v>0</v>
      </c>
      <c r="BW73" s="587">
        <f>'Rent Roll'!$AH18*Index_운영!BW396/$C$1</f>
        <v>0</v>
      </c>
      <c r="BX73" s="587">
        <f>'Rent Roll'!$AH18*Index_운영!BX396/$C$1</f>
        <v>0</v>
      </c>
      <c r="BY73" s="587">
        <f>'Rent Roll'!$AH18*Index_운영!BY396/$C$1</f>
        <v>0</v>
      </c>
      <c r="BZ73" s="587">
        <f>'Rent Roll'!$AH18*Index_운영!BZ396/$C$1</f>
        <v>0</v>
      </c>
      <c r="CA73" s="587">
        <f>'Rent Roll'!$AH18*Index_운영!CA396/$C$1</f>
        <v>0</v>
      </c>
      <c r="CB73" s="587">
        <f>'Rent Roll'!$AH18*Index_운영!CB396/$C$1</f>
        <v>0</v>
      </c>
      <c r="CC73" s="587">
        <f>'Rent Roll'!$AH18*Index_운영!CC396/$C$1</f>
        <v>0</v>
      </c>
      <c r="CD73" s="587">
        <f>'Rent Roll'!$AH18*Index_운영!CD396/$C$1</f>
        <v>0</v>
      </c>
      <c r="CE73" s="587">
        <f>'Rent Roll'!$AH18*Index_운영!CE396/$C$1</f>
        <v>0</v>
      </c>
      <c r="CF73" s="587">
        <f>'Rent Roll'!$AH18*Index_운영!CF396/$C$1</f>
        <v>0</v>
      </c>
      <c r="CG73" s="587">
        <f>'Rent Roll'!$AH18*Index_운영!CG396/$C$1</f>
        <v>0</v>
      </c>
      <c r="CH73" s="587">
        <f>'Rent Roll'!$AH18*Index_운영!CH396/$C$1</f>
        <v>0</v>
      </c>
      <c r="CI73" s="587">
        <f>'Rent Roll'!$AH18*Index_운영!CI396/$C$1</f>
        <v>0</v>
      </c>
      <c r="CJ73" s="587">
        <f>'Rent Roll'!$AH18*Index_운영!CJ396/$C$1</f>
        <v>0</v>
      </c>
      <c r="CK73" s="587">
        <f>'Rent Roll'!$AH18*Index_운영!CK396/$C$1</f>
        <v>0</v>
      </c>
      <c r="CL73" s="587">
        <f>'Rent Roll'!$AH18*Index_운영!CL396/$C$1</f>
        <v>0</v>
      </c>
      <c r="CM73" s="587">
        <f>'Rent Roll'!$AH18*Index_운영!CM396/$C$1</f>
        <v>0</v>
      </c>
      <c r="CN73" s="587">
        <f>'Rent Roll'!$AH18*Index_운영!CN396/$C$1</f>
        <v>0</v>
      </c>
      <c r="CO73" s="587">
        <f>'Rent Roll'!$AH18*Index_운영!CO396/$C$1</f>
        <v>0</v>
      </c>
      <c r="CP73" s="587">
        <f>'Rent Roll'!$AH18*Index_운영!CP396/$C$1</f>
        <v>0</v>
      </c>
      <c r="CQ73" s="587">
        <f>'Rent Roll'!$AH18*Index_운영!CQ396/$C$1</f>
        <v>0</v>
      </c>
      <c r="CR73" s="587">
        <f>'Rent Roll'!$AH18*Index_운영!CR396/$C$1</f>
        <v>0</v>
      </c>
      <c r="CS73" s="587">
        <f>'Rent Roll'!$AH18*Index_운영!CS396/$C$1</f>
        <v>0</v>
      </c>
      <c r="CT73" s="587">
        <f>'Rent Roll'!$AH18*Index_운영!CT396/$C$1</f>
        <v>0</v>
      </c>
      <c r="CU73" s="587">
        <f>'Rent Roll'!$AH18*Index_운영!CU396/$C$1</f>
        <v>0</v>
      </c>
      <c r="CV73" s="587">
        <f>'Rent Roll'!$AH18*Index_운영!CV396/$C$1</f>
        <v>0</v>
      </c>
      <c r="CW73" s="587">
        <f>'Rent Roll'!$AH18*Index_운영!CW396/$C$1</f>
        <v>0</v>
      </c>
      <c r="CX73" s="587">
        <f>'Rent Roll'!$AH18*Index_운영!CX396/$C$1</f>
        <v>0</v>
      </c>
      <c r="CY73" s="587">
        <f>'Rent Roll'!$AH18*Index_운영!CY396/$C$1</f>
        <v>0</v>
      </c>
      <c r="CZ73" s="587">
        <f>'Rent Roll'!$AH18*Index_운영!CZ396/$C$1</f>
        <v>0</v>
      </c>
      <c r="DA73" s="587">
        <f>'Rent Roll'!$AH18*Index_운영!DA396/$C$1</f>
        <v>0</v>
      </c>
      <c r="DB73" s="587">
        <f>'Rent Roll'!$AH18*Index_운영!DB396/$C$1</f>
        <v>0</v>
      </c>
      <c r="DC73" s="587">
        <f>'Rent Roll'!$AH18*Index_운영!DC396/$C$1</f>
        <v>0</v>
      </c>
      <c r="DD73" s="587">
        <f>'Rent Roll'!$AH18*Index_운영!DD396/$C$1</f>
        <v>0</v>
      </c>
      <c r="DE73" s="587">
        <f>'Rent Roll'!$AH18*Index_운영!DE396/$C$1</f>
        <v>0</v>
      </c>
      <c r="DF73" s="587">
        <f>'Rent Roll'!$AH18*Index_운영!DF396/$C$1</f>
        <v>0</v>
      </c>
      <c r="DG73" s="587">
        <f>'Rent Roll'!$AH18*Index_운영!DG396/$C$1</f>
        <v>0</v>
      </c>
      <c r="DH73" s="587">
        <f>'Rent Roll'!$AH18*Index_운영!DH396/$C$1</f>
        <v>0</v>
      </c>
      <c r="DI73" s="587">
        <f>'Rent Roll'!$AH18*Index_운영!DI396/$C$1</f>
        <v>0</v>
      </c>
      <c r="DJ73" s="587">
        <f>'Rent Roll'!$AH18*Index_운영!DJ396/$C$1</f>
        <v>0</v>
      </c>
      <c r="DK73" s="587">
        <f>'Rent Roll'!$AH18*Index_운영!DK396/$C$1</f>
        <v>0</v>
      </c>
      <c r="DL73" s="587">
        <f>'Rent Roll'!$AH18*Index_운영!DL396/$C$1</f>
        <v>0</v>
      </c>
      <c r="DM73" s="587">
        <f>'Rent Roll'!$AH18*Index_운영!DM396/$C$1</f>
        <v>0</v>
      </c>
      <c r="DN73" s="587">
        <f>'Rent Roll'!$AH18*Index_운영!DN396/$C$1</f>
        <v>0</v>
      </c>
      <c r="DO73" s="587">
        <f>'Rent Roll'!$AH18*Index_운영!DO396/$C$1</f>
        <v>0</v>
      </c>
      <c r="DP73" s="587">
        <f>'Rent Roll'!$AH18*Index_운영!DP396/$C$1</f>
        <v>0</v>
      </c>
      <c r="DQ73" s="587">
        <f>'Rent Roll'!$AH18*Index_운영!DQ396/$C$1</f>
        <v>0</v>
      </c>
      <c r="DR73" s="587">
        <f>'Rent Roll'!$AH18*Index_운영!DR396/$C$1</f>
        <v>0</v>
      </c>
      <c r="DS73" s="587">
        <f>'Rent Roll'!$AH18*Index_운영!DS396/$C$1</f>
        <v>0</v>
      </c>
      <c r="DT73" s="587">
        <f>'Rent Roll'!$AH18*Index_운영!DT396/$C$1</f>
        <v>0</v>
      </c>
      <c r="DU73" s="587">
        <f>'Rent Roll'!$AH18*Index_운영!DU396/$C$1</f>
        <v>0</v>
      </c>
      <c r="DV73" s="587">
        <f>'Rent Roll'!$AH18*Index_운영!DV396/$C$1</f>
        <v>0</v>
      </c>
    </row>
    <row r="74" spans="1:126" s="64" customFormat="1" outlineLevel="1" x14ac:dyDescent="0.4">
      <c r="A74" s="724"/>
      <c r="B74" s="598"/>
      <c r="C74" s="607">
        <f>Index_운영!$B398</f>
        <v>0</v>
      </c>
      <c r="D74" s="608"/>
      <c r="E74" s="804" t="str">
        <f>Index_운영!$C397</f>
        <v>상각</v>
      </c>
      <c r="F74" s="586">
        <f>'Rent Roll'!$AH19*Index_운영!F397/$C$1</f>
        <v>0</v>
      </c>
      <c r="G74" s="587">
        <f>'Rent Roll'!$AH19*Index_운영!G397/$C$1</f>
        <v>0</v>
      </c>
      <c r="H74" s="587">
        <f>'Rent Roll'!$AH19*Index_운영!H397/$C$1</f>
        <v>0</v>
      </c>
      <c r="I74" s="587">
        <f>'Rent Roll'!$AH19*Index_운영!I397/$C$1</f>
        <v>0</v>
      </c>
      <c r="J74" s="587">
        <f>'Rent Roll'!$AH19*Index_운영!J397/$C$1</f>
        <v>0</v>
      </c>
      <c r="K74" s="587">
        <f>'Rent Roll'!$AH19*Index_운영!K397/$C$1</f>
        <v>0</v>
      </c>
      <c r="L74" s="587">
        <f>'Rent Roll'!$AH19*Index_운영!L397/$C$1</f>
        <v>0</v>
      </c>
      <c r="M74" s="587">
        <f>'Rent Roll'!$AH19*Index_운영!M397/$C$1</f>
        <v>0</v>
      </c>
      <c r="N74" s="587">
        <f>'Rent Roll'!$AH19*Index_운영!N397/$C$1</f>
        <v>0</v>
      </c>
      <c r="O74" s="587">
        <f>'Rent Roll'!$AH19*Index_운영!O397/$C$1</f>
        <v>0</v>
      </c>
      <c r="P74" s="587">
        <f>'Rent Roll'!$AH19*Index_운영!P397/$C$1</f>
        <v>0</v>
      </c>
      <c r="Q74" s="587">
        <f>'Rent Roll'!$AH19*Index_운영!Q397/$C$1</f>
        <v>0</v>
      </c>
      <c r="R74" s="587">
        <f>'Rent Roll'!$AH19*Index_운영!R397/$C$1</f>
        <v>0</v>
      </c>
      <c r="S74" s="587">
        <f>'Rent Roll'!$AH19*Index_운영!S397/$C$1</f>
        <v>0</v>
      </c>
      <c r="T74" s="587">
        <f>'Rent Roll'!$AH19*Index_운영!T397/$C$1</f>
        <v>0</v>
      </c>
      <c r="U74" s="587">
        <f>'Rent Roll'!$AH19*Index_운영!U397/$C$1</f>
        <v>0</v>
      </c>
      <c r="V74" s="587">
        <f>'Rent Roll'!$AH19*Index_운영!V397/$C$1</f>
        <v>0</v>
      </c>
      <c r="W74" s="587">
        <f>'Rent Roll'!$AH19*Index_운영!W397/$C$1</f>
        <v>0</v>
      </c>
      <c r="X74" s="587">
        <f>'Rent Roll'!$AH19*Index_운영!X397/$C$1</f>
        <v>0</v>
      </c>
      <c r="Y74" s="587">
        <f>'Rent Roll'!$AH19*Index_운영!Y397/$C$1</f>
        <v>0</v>
      </c>
      <c r="Z74" s="587">
        <f>'Rent Roll'!$AH19*Index_운영!Z397/$C$1</f>
        <v>0</v>
      </c>
      <c r="AA74" s="587">
        <f>'Rent Roll'!$AH19*Index_운영!AA397/$C$1</f>
        <v>0</v>
      </c>
      <c r="AB74" s="587">
        <f>'Rent Roll'!$AH19*Index_운영!AB397/$C$1</f>
        <v>0</v>
      </c>
      <c r="AC74" s="587">
        <f>'Rent Roll'!$AH19*Index_운영!AC397/$C$1</f>
        <v>0</v>
      </c>
      <c r="AD74" s="587">
        <f>'Rent Roll'!$AH19*Index_운영!AD397/$C$1</f>
        <v>0</v>
      </c>
      <c r="AE74" s="587">
        <f>'Rent Roll'!$AH19*Index_운영!AE397/$C$1</f>
        <v>0</v>
      </c>
      <c r="AF74" s="587">
        <f>'Rent Roll'!$AH19*Index_운영!AF397/$C$1</f>
        <v>0</v>
      </c>
      <c r="AG74" s="587">
        <f>'Rent Roll'!$AH19*Index_운영!AG397/$C$1</f>
        <v>0</v>
      </c>
      <c r="AH74" s="587">
        <f>'Rent Roll'!$AH19*Index_운영!AH397/$C$1</f>
        <v>0</v>
      </c>
      <c r="AI74" s="587">
        <f>'Rent Roll'!$AH19*Index_운영!AI397/$C$1</f>
        <v>0</v>
      </c>
      <c r="AJ74" s="587">
        <f>'Rent Roll'!$AH19*Index_운영!AJ397/$C$1</f>
        <v>0</v>
      </c>
      <c r="AK74" s="587">
        <f>'Rent Roll'!$AH19*Index_운영!AK397/$C$1</f>
        <v>0</v>
      </c>
      <c r="AL74" s="587">
        <f>'Rent Roll'!$AH19*Index_운영!AL397/$C$1</f>
        <v>0</v>
      </c>
      <c r="AM74" s="587">
        <f>'Rent Roll'!$AH19*Index_운영!AM397/$C$1</f>
        <v>0</v>
      </c>
      <c r="AN74" s="587">
        <f>'Rent Roll'!$AH19*Index_운영!AN397/$C$1</f>
        <v>0</v>
      </c>
      <c r="AO74" s="587">
        <f>'Rent Roll'!$AH19*Index_운영!AO397/$C$1</f>
        <v>0</v>
      </c>
      <c r="AP74" s="587">
        <f>'Rent Roll'!$AH19*Index_운영!AP397/$C$1</f>
        <v>0</v>
      </c>
      <c r="AQ74" s="587">
        <f>'Rent Roll'!$AH19*Index_운영!AQ397/$C$1</f>
        <v>0</v>
      </c>
      <c r="AR74" s="587">
        <f>'Rent Roll'!$AH19*Index_운영!AR397/$C$1</f>
        <v>0</v>
      </c>
      <c r="AS74" s="587">
        <f>'Rent Roll'!$AH19*Index_운영!AS397/$C$1</f>
        <v>0</v>
      </c>
      <c r="AT74" s="587">
        <f>'Rent Roll'!$AH19*Index_운영!AT397/$C$1</f>
        <v>0</v>
      </c>
      <c r="AU74" s="587">
        <f>'Rent Roll'!$AH19*Index_운영!AU397/$C$1</f>
        <v>0</v>
      </c>
      <c r="AV74" s="587">
        <f>'Rent Roll'!$AH19*Index_운영!AV397/$C$1</f>
        <v>0</v>
      </c>
      <c r="AW74" s="587">
        <f>'Rent Roll'!$AH19*Index_운영!AW397/$C$1</f>
        <v>0</v>
      </c>
      <c r="AX74" s="587">
        <f>'Rent Roll'!$AH19*Index_운영!AX397/$C$1</f>
        <v>0</v>
      </c>
      <c r="AY74" s="587">
        <f>'Rent Roll'!$AH19*Index_운영!AY397/$C$1</f>
        <v>0</v>
      </c>
      <c r="AZ74" s="587">
        <f>'Rent Roll'!$AH19*Index_운영!AZ397/$C$1</f>
        <v>0</v>
      </c>
      <c r="BA74" s="587">
        <f>'Rent Roll'!$AH19*Index_운영!BA397/$C$1</f>
        <v>0</v>
      </c>
      <c r="BB74" s="587">
        <f>'Rent Roll'!$AH19*Index_운영!BB397/$C$1</f>
        <v>0</v>
      </c>
      <c r="BC74" s="587">
        <f>'Rent Roll'!$AH19*Index_운영!BC397/$C$1</f>
        <v>0</v>
      </c>
      <c r="BD74" s="587">
        <f>'Rent Roll'!$AH19*Index_운영!BD397/$C$1</f>
        <v>0</v>
      </c>
      <c r="BE74" s="587">
        <f>'Rent Roll'!$AH19*Index_운영!BE397/$C$1</f>
        <v>0</v>
      </c>
      <c r="BF74" s="587">
        <f>'Rent Roll'!$AH19*Index_운영!BF397/$C$1</f>
        <v>0</v>
      </c>
      <c r="BG74" s="587">
        <f>'Rent Roll'!$AH19*Index_운영!BG397/$C$1</f>
        <v>0</v>
      </c>
      <c r="BH74" s="587">
        <f>'Rent Roll'!$AH19*Index_운영!BH397/$C$1</f>
        <v>0</v>
      </c>
      <c r="BI74" s="587">
        <f>'Rent Roll'!$AH19*Index_운영!BI397/$C$1</f>
        <v>0</v>
      </c>
      <c r="BJ74" s="587">
        <f>'Rent Roll'!$AH19*Index_운영!BJ397/$C$1</f>
        <v>0</v>
      </c>
      <c r="BK74" s="587">
        <f>'Rent Roll'!$AH19*Index_운영!BK397/$C$1</f>
        <v>0</v>
      </c>
      <c r="BL74" s="587">
        <f>'Rent Roll'!$AH19*Index_운영!BL397/$C$1</f>
        <v>0</v>
      </c>
      <c r="BM74" s="587">
        <f>'Rent Roll'!$AH19*Index_운영!BM397/$C$1</f>
        <v>0</v>
      </c>
      <c r="BN74" s="587">
        <f>'Rent Roll'!$AH19*Index_운영!BN397/$C$1</f>
        <v>0</v>
      </c>
      <c r="BO74" s="587">
        <f>'Rent Roll'!$AH19*Index_운영!BO397/$C$1</f>
        <v>0</v>
      </c>
      <c r="BP74" s="587">
        <f>'Rent Roll'!$AH19*Index_운영!BP397/$C$1</f>
        <v>0</v>
      </c>
      <c r="BQ74" s="587">
        <f>'Rent Roll'!$AH19*Index_운영!BQ397/$C$1</f>
        <v>0</v>
      </c>
      <c r="BR74" s="587">
        <f>'Rent Roll'!$AH19*Index_운영!BR397/$C$1</f>
        <v>0</v>
      </c>
      <c r="BS74" s="587">
        <f>'Rent Roll'!$AH19*Index_운영!BS397/$C$1</f>
        <v>0</v>
      </c>
      <c r="BT74" s="587">
        <f>'Rent Roll'!$AH19*Index_운영!BT397/$C$1</f>
        <v>0</v>
      </c>
      <c r="BU74" s="587">
        <f>'Rent Roll'!$AH19*Index_운영!BU397/$C$1</f>
        <v>0</v>
      </c>
      <c r="BV74" s="587">
        <f>'Rent Roll'!$AH19*Index_운영!BV397/$C$1</f>
        <v>0</v>
      </c>
      <c r="BW74" s="587">
        <f>'Rent Roll'!$AH19*Index_운영!BW397/$C$1</f>
        <v>0</v>
      </c>
      <c r="BX74" s="587">
        <f>'Rent Roll'!$AH19*Index_운영!BX397/$C$1</f>
        <v>0</v>
      </c>
      <c r="BY74" s="587">
        <f>'Rent Roll'!$AH19*Index_운영!BY397/$C$1</f>
        <v>0</v>
      </c>
      <c r="BZ74" s="587">
        <f>'Rent Roll'!$AH19*Index_운영!BZ397/$C$1</f>
        <v>0</v>
      </c>
      <c r="CA74" s="587">
        <f>'Rent Roll'!$AH19*Index_운영!CA397/$C$1</f>
        <v>0</v>
      </c>
      <c r="CB74" s="587">
        <f>'Rent Roll'!$AH19*Index_운영!CB397/$C$1</f>
        <v>0</v>
      </c>
      <c r="CC74" s="587">
        <f>'Rent Roll'!$AH19*Index_운영!CC397/$C$1</f>
        <v>0</v>
      </c>
      <c r="CD74" s="587">
        <f>'Rent Roll'!$AH19*Index_운영!CD397/$C$1</f>
        <v>0</v>
      </c>
      <c r="CE74" s="587">
        <f>'Rent Roll'!$AH19*Index_운영!CE397/$C$1</f>
        <v>0</v>
      </c>
      <c r="CF74" s="587">
        <f>'Rent Roll'!$AH19*Index_운영!CF397/$C$1</f>
        <v>0</v>
      </c>
      <c r="CG74" s="587">
        <f>'Rent Roll'!$AH19*Index_운영!CG397/$C$1</f>
        <v>0</v>
      </c>
      <c r="CH74" s="587">
        <f>'Rent Roll'!$AH19*Index_운영!CH397/$C$1</f>
        <v>0</v>
      </c>
      <c r="CI74" s="587">
        <f>'Rent Roll'!$AH19*Index_운영!CI397/$C$1</f>
        <v>0</v>
      </c>
      <c r="CJ74" s="587">
        <f>'Rent Roll'!$AH19*Index_운영!CJ397/$C$1</f>
        <v>0</v>
      </c>
      <c r="CK74" s="587">
        <f>'Rent Roll'!$AH19*Index_운영!CK397/$C$1</f>
        <v>0</v>
      </c>
      <c r="CL74" s="587">
        <f>'Rent Roll'!$AH19*Index_운영!CL397/$C$1</f>
        <v>0</v>
      </c>
      <c r="CM74" s="587">
        <f>'Rent Roll'!$AH19*Index_운영!CM397/$C$1</f>
        <v>0</v>
      </c>
      <c r="CN74" s="587">
        <f>'Rent Roll'!$AH19*Index_운영!CN397/$C$1</f>
        <v>0</v>
      </c>
      <c r="CO74" s="587">
        <f>'Rent Roll'!$AH19*Index_운영!CO397/$C$1</f>
        <v>0</v>
      </c>
      <c r="CP74" s="587">
        <f>'Rent Roll'!$AH19*Index_운영!CP397/$C$1</f>
        <v>0</v>
      </c>
      <c r="CQ74" s="587">
        <f>'Rent Roll'!$AH19*Index_운영!CQ397/$C$1</f>
        <v>0</v>
      </c>
      <c r="CR74" s="587">
        <f>'Rent Roll'!$AH19*Index_운영!CR397/$C$1</f>
        <v>0</v>
      </c>
      <c r="CS74" s="587">
        <f>'Rent Roll'!$AH19*Index_운영!CS397/$C$1</f>
        <v>0</v>
      </c>
      <c r="CT74" s="587">
        <f>'Rent Roll'!$AH19*Index_운영!CT397/$C$1</f>
        <v>0</v>
      </c>
      <c r="CU74" s="587">
        <f>'Rent Roll'!$AH19*Index_운영!CU397/$C$1</f>
        <v>0</v>
      </c>
      <c r="CV74" s="587">
        <f>'Rent Roll'!$AH19*Index_운영!CV397/$C$1</f>
        <v>0</v>
      </c>
      <c r="CW74" s="587">
        <f>'Rent Roll'!$AH19*Index_운영!CW397/$C$1</f>
        <v>0</v>
      </c>
      <c r="CX74" s="587">
        <f>'Rent Roll'!$AH19*Index_운영!CX397/$C$1</f>
        <v>0</v>
      </c>
      <c r="CY74" s="587">
        <f>'Rent Roll'!$AH19*Index_운영!CY397/$C$1</f>
        <v>0</v>
      </c>
      <c r="CZ74" s="587">
        <f>'Rent Roll'!$AH19*Index_운영!CZ397/$C$1</f>
        <v>0</v>
      </c>
      <c r="DA74" s="587">
        <f>'Rent Roll'!$AH19*Index_운영!DA397/$C$1</f>
        <v>0</v>
      </c>
      <c r="DB74" s="587">
        <f>'Rent Roll'!$AH19*Index_운영!DB397/$C$1</f>
        <v>0</v>
      </c>
      <c r="DC74" s="587">
        <f>'Rent Roll'!$AH19*Index_운영!DC397/$C$1</f>
        <v>0</v>
      </c>
      <c r="DD74" s="587">
        <f>'Rent Roll'!$AH19*Index_운영!DD397/$C$1</f>
        <v>0</v>
      </c>
      <c r="DE74" s="587">
        <f>'Rent Roll'!$AH19*Index_운영!DE397/$C$1</f>
        <v>0</v>
      </c>
      <c r="DF74" s="587">
        <f>'Rent Roll'!$AH19*Index_운영!DF397/$C$1</f>
        <v>0</v>
      </c>
      <c r="DG74" s="587">
        <f>'Rent Roll'!$AH19*Index_운영!DG397/$C$1</f>
        <v>0</v>
      </c>
      <c r="DH74" s="587">
        <f>'Rent Roll'!$AH19*Index_운영!DH397/$C$1</f>
        <v>0</v>
      </c>
      <c r="DI74" s="587">
        <f>'Rent Roll'!$AH19*Index_운영!DI397/$C$1</f>
        <v>0</v>
      </c>
      <c r="DJ74" s="587">
        <f>'Rent Roll'!$AH19*Index_운영!DJ397/$C$1</f>
        <v>0</v>
      </c>
      <c r="DK74" s="587">
        <f>'Rent Roll'!$AH19*Index_운영!DK397/$C$1</f>
        <v>0</v>
      </c>
      <c r="DL74" s="587">
        <f>'Rent Roll'!$AH19*Index_운영!DL397/$C$1</f>
        <v>0</v>
      </c>
      <c r="DM74" s="587">
        <f>'Rent Roll'!$AH19*Index_운영!DM397/$C$1</f>
        <v>0</v>
      </c>
      <c r="DN74" s="587">
        <f>'Rent Roll'!$AH19*Index_운영!DN397/$C$1</f>
        <v>0</v>
      </c>
      <c r="DO74" s="587">
        <f>'Rent Roll'!$AH19*Index_운영!DO397/$C$1</f>
        <v>0</v>
      </c>
      <c r="DP74" s="587">
        <f>'Rent Roll'!$AH19*Index_운영!DP397/$C$1</f>
        <v>0</v>
      </c>
      <c r="DQ74" s="587">
        <f>'Rent Roll'!$AH19*Index_운영!DQ397/$C$1</f>
        <v>0</v>
      </c>
      <c r="DR74" s="587">
        <f>'Rent Roll'!$AH19*Index_운영!DR397/$C$1</f>
        <v>0</v>
      </c>
      <c r="DS74" s="587">
        <f>'Rent Roll'!$AH19*Index_운영!DS397/$C$1</f>
        <v>0</v>
      </c>
      <c r="DT74" s="587">
        <f>'Rent Roll'!$AH19*Index_운영!DT397/$C$1</f>
        <v>0</v>
      </c>
      <c r="DU74" s="587">
        <f>'Rent Roll'!$AH19*Index_운영!DU397/$C$1</f>
        <v>0</v>
      </c>
      <c r="DV74" s="587">
        <f>'Rent Roll'!$AH19*Index_운영!DV397/$C$1</f>
        <v>0</v>
      </c>
    </row>
    <row r="75" spans="1:126" s="64" customFormat="1" outlineLevel="1" x14ac:dyDescent="0.4">
      <c r="A75" s="724"/>
      <c r="B75" s="598"/>
      <c r="C75" s="607">
        <f>Index_운영!$B399</f>
        <v>0</v>
      </c>
      <c r="D75" s="608"/>
      <c r="E75" s="804" t="str">
        <f>Index_운영!$C398</f>
        <v>상각</v>
      </c>
      <c r="F75" s="586">
        <f>'Rent Roll'!$AH20*Index_운영!F398/$C$1</f>
        <v>0</v>
      </c>
      <c r="G75" s="587">
        <f>'Rent Roll'!$AH20*Index_운영!G398/$C$1</f>
        <v>0</v>
      </c>
      <c r="H75" s="587">
        <f>'Rent Roll'!$AH20*Index_운영!H398/$C$1</f>
        <v>0</v>
      </c>
      <c r="I75" s="587">
        <f>'Rent Roll'!$AH20*Index_운영!I398/$C$1</f>
        <v>0</v>
      </c>
      <c r="J75" s="587">
        <f>'Rent Roll'!$AH20*Index_운영!J398/$C$1</f>
        <v>0</v>
      </c>
      <c r="K75" s="587">
        <f>'Rent Roll'!$AH20*Index_운영!K398/$C$1</f>
        <v>0</v>
      </c>
      <c r="L75" s="587">
        <f>'Rent Roll'!$AH20*Index_운영!L398/$C$1</f>
        <v>0</v>
      </c>
      <c r="M75" s="587">
        <f>'Rent Roll'!$AH20*Index_운영!M398/$C$1</f>
        <v>0</v>
      </c>
      <c r="N75" s="587">
        <f>'Rent Roll'!$AH20*Index_운영!N398/$C$1</f>
        <v>0</v>
      </c>
      <c r="O75" s="587">
        <f>'Rent Roll'!$AH20*Index_운영!O398/$C$1</f>
        <v>0</v>
      </c>
      <c r="P75" s="587">
        <f>'Rent Roll'!$AH20*Index_운영!P398/$C$1</f>
        <v>0</v>
      </c>
      <c r="Q75" s="587">
        <f>'Rent Roll'!$AH20*Index_운영!Q398/$C$1</f>
        <v>0</v>
      </c>
      <c r="R75" s="587">
        <f>'Rent Roll'!$AH20*Index_운영!R398/$C$1</f>
        <v>0</v>
      </c>
      <c r="S75" s="587">
        <f>'Rent Roll'!$AH20*Index_운영!S398/$C$1</f>
        <v>0</v>
      </c>
      <c r="T75" s="587">
        <f>'Rent Roll'!$AH20*Index_운영!T398/$C$1</f>
        <v>0</v>
      </c>
      <c r="U75" s="587">
        <f>'Rent Roll'!$AH20*Index_운영!U398/$C$1</f>
        <v>0</v>
      </c>
      <c r="V75" s="587">
        <f>'Rent Roll'!$AH20*Index_운영!V398/$C$1</f>
        <v>0</v>
      </c>
      <c r="W75" s="587">
        <f>'Rent Roll'!$AH20*Index_운영!W398/$C$1</f>
        <v>0</v>
      </c>
      <c r="X75" s="587">
        <f>'Rent Roll'!$AH20*Index_운영!X398/$C$1</f>
        <v>0</v>
      </c>
      <c r="Y75" s="587">
        <f>'Rent Roll'!$AH20*Index_운영!Y398/$C$1</f>
        <v>0</v>
      </c>
      <c r="Z75" s="587">
        <f>'Rent Roll'!$AH20*Index_운영!Z398/$C$1</f>
        <v>0</v>
      </c>
      <c r="AA75" s="587">
        <f>'Rent Roll'!$AH20*Index_운영!AA398/$C$1</f>
        <v>0</v>
      </c>
      <c r="AB75" s="587">
        <f>'Rent Roll'!$AH20*Index_운영!AB398/$C$1</f>
        <v>0</v>
      </c>
      <c r="AC75" s="587">
        <f>'Rent Roll'!$AH20*Index_운영!AC398/$C$1</f>
        <v>0</v>
      </c>
      <c r="AD75" s="587">
        <f>'Rent Roll'!$AH20*Index_운영!AD398/$C$1</f>
        <v>0</v>
      </c>
      <c r="AE75" s="587">
        <f>'Rent Roll'!$AH20*Index_운영!AE398/$C$1</f>
        <v>0</v>
      </c>
      <c r="AF75" s="587">
        <f>'Rent Roll'!$AH20*Index_운영!AF398/$C$1</f>
        <v>0</v>
      </c>
      <c r="AG75" s="587">
        <f>'Rent Roll'!$AH20*Index_운영!AG398/$C$1</f>
        <v>0</v>
      </c>
      <c r="AH75" s="587">
        <f>'Rent Roll'!$AH20*Index_운영!AH398/$C$1</f>
        <v>0</v>
      </c>
      <c r="AI75" s="587">
        <f>'Rent Roll'!$AH20*Index_운영!AI398/$C$1</f>
        <v>0</v>
      </c>
      <c r="AJ75" s="587">
        <f>'Rent Roll'!$AH20*Index_운영!AJ398/$C$1</f>
        <v>0</v>
      </c>
      <c r="AK75" s="587">
        <f>'Rent Roll'!$AH20*Index_운영!AK398/$C$1</f>
        <v>0</v>
      </c>
      <c r="AL75" s="587">
        <f>'Rent Roll'!$AH20*Index_운영!AL398/$C$1</f>
        <v>0</v>
      </c>
      <c r="AM75" s="587">
        <f>'Rent Roll'!$AH20*Index_운영!AM398/$C$1</f>
        <v>0</v>
      </c>
      <c r="AN75" s="587">
        <f>'Rent Roll'!$AH20*Index_운영!AN398/$C$1</f>
        <v>0</v>
      </c>
      <c r="AO75" s="587">
        <f>'Rent Roll'!$AH20*Index_운영!AO398/$C$1</f>
        <v>0</v>
      </c>
      <c r="AP75" s="587">
        <f>'Rent Roll'!$AH20*Index_운영!AP398/$C$1</f>
        <v>0</v>
      </c>
      <c r="AQ75" s="587">
        <f>'Rent Roll'!$AH20*Index_운영!AQ398/$C$1</f>
        <v>0</v>
      </c>
      <c r="AR75" s="587">
        <f>'Rent Roll'!$AH20*Index_운영!AR398/$C$1</f>
        <v>0</v>
      </c>
      <c r="AS75" s="587">
        <f>'Rent Roll'!$AH20*Index_운영!AS398/$C$1</f>
        <v>0</v>
      </c>
      <c r="AT75" s="587">
        <f>'Rent Roll'!$AH20*Index_운영!AT398/$C$1</f>
        <v>0</v>
      </c>
      <c r="AU75" s="587">
        <f>'Rent Roll'!$AH20*Index_운영!AU398/$C$1</f>
        <v>0</v>
      </c>
      <c r="AV75" s="587">
        <f>'Rent Roll'!$AH20*Index_운영!AV398/$C$1</f>
        <v>0</v>
      </c>
      <c r="AW75" s="587">
        <f>'Rent Roll'!$AH20*Index_운영!AW398/$C$1</f>
        <v>0</v>
      </c>
      <c r="AX75" s="587">
        <f>'Rent Roll'!$AH20*Index_운영!AX398/$C$1</f>
        <v>0</v>
      </c>
      <c r="AY75" s="587">
        <f>'Rent Roll'!$AH20*Index_운영!AY398/$C$1</f>
        <v>0</v>
      </c>
      <c r="AZ75" s="587">
        <f>'Rent Roll'!$AH20*Index_운영!AZ398/$C$1</f>
        <v>0</v>
      </c>
      <c r="BA75" s="587">
        <f>'Rent Roll'!$AH20*Index_운영!BA398/$C$1</f>
        <v>0</v>
      </c>
      <c r="BB75" s="587">
        <f>'Rent Roll'!$AH20*Index_운영!BB398/$C$1</f>
        <v>0</v>
      </c>
      <c r="BC75" s="587">
        <f>'Rent Roll'!$AH20*Index_운영!BC398/$C$1</f>
        <v>0</v>
      </c>
      <c r="BD75" s="587">
        <f>'Rent Roll'!$AH20*Index_운영!BD398/$C$1</f>
        <v>0</v>
      </c>
      <c r="BE75" s="587">
        <f>'Rent Roll'!$AH20*Index_운영!BE398/$C$1</f>
        <v>0</v>
      </c>
      <c r="BF75" s="587">
        <f>'Rent Roll'!$AH20*Index_운영!BF398/$C$1</f>
        <v>0</v>
      </c>
      <c r="BG75" s="587">
        <f>'Rent Roll'!$AH20*Index_운영!BG398/$C$1</f>
        <v>0</v>
      </c>
      <c r="BH75" s="587">
        <f>'Rent Roll'!$AH20*Index_운영!BH398/$C$1</f>
        <v>0</v>
      </c>
      <c r="BI75" s="587">
        <f>'Rent Roll'!$AH20*Index_운영!BI398/$C$1</f>
        <v>0</v>
      </c>
      <c r="BJ75" s="587">
        <f>'Rent Roll'!$AH20*Index_운영!BJ398/$C$1</f>
        <v>0</v>
      </c>
      <c r="BK75" s="587">
        <f>'Rent Roll'!$AH20*Index_운영!BK398/$C$1</f>
        <v>0</v>
      </c>
      <c r="BL75" s="587">
        <f>'Rent Roll'!$AH20*Index_운영!BL398/$C$1</f>
        <v>0</v>
      </c>
      <c r="BM75" s="587">
        <f>'Rent Roll'!$AH20*Index_운영!BM398/$C$1</f>
        <v>0</v>
      </c>
      <c r="BN75" s="587">
        <f>'Rent Roll'!$AH20*Index_운영!BN398/$C$1</f>
        <v>0</v>
      </c>
      <c r="BO75" s="587">
        <f>'Rent Roll'!$AH20*Index_운영!BO398/$C$1</f>
        <v>0</v>
      </c>
      <c r="BP75" s="587">
        <f>'Rent Roll'!$AH20*Index_운영!BP398/$C$1</f>
        <v>0</v>
      </c>
      <c r="BQ75" s="587">
        <f>'Rent Roll'!$AH20*Index_운영!BQ398/$C$1</f>
        <v>0</v>
      </c>
      <c r="BR75" s="587">
        <f>'Rent Roll'!$AH20*Index_운영!BR398/$C$1</f>
        <v>0</v>
      </c>
      <c r="BS75" s="587">
        <f>'Rent Roll'!$AH20*Index_운영!BS398/$C$1</f>
        <v>0</v>
      </c>
      <c r="BT75" s="587">
        <f>'Rent Roll'!$AH20*Index_운영!BT398/$C$1</f>
        <v>0</v>
      </c>
      <c r="BU75" s="587">
        <f>'Rent Roll'!$AH20*Index_운영!BU398/$C$1</f>
        <v>0</v>
      </c>
      <c r="BV75" s="587">
        <f>'Rent Roll'!$AH20*Index_운영!BV398/$C$1</f>
        <v>0</v>
      </c>
      <c r="BW75" s="587">
        <f>'Rent Roll'!$AH20*Index_운영!BW398/$C$1</f>
        <v>0</v>
      </c>
      <c r="BX75" s="587">
        <f>'Rent Roll'!$AH20*Index_운영!BX398/$C$1</f>
        <v>0</v>
      </c>
      <c r="BY75" s="587">
        <f>'Rent Roll'!$AH20*Index_운영!BY398/$C$1</f>
        <v>0</v>
      </c>
      <c r="BZ75" s="587">
        <f>'Rent Roll'!$AH20*Index_운영!BZ398/$C$1</f>
        <v>0</v>
      </c>
      <c r="CA75" s="587">
        <f>'Rent Roll'!$AH20*Index_운영!CA398/$C$1</f>
        <v>0</v>
      </c>
      <c r="CB75" s="587">
        <f>'Rent Roll'!$AH20*Index_운영!CB398/$C$1</f>
        <v>0</v>
      </c>
      <c r="CC75" s="587">
        <f>'Rent Roll'!$AH20*Index_운영!CC398/$C$1</f>
        <v>0</v>
      </c>
      <c r="CD75" s="587">
        <f>'Rent Roll'!$AH20*Index_운영!CD398/$C$1</f>
        <v>0</v>
      </c>
      <c r="CE75" s="587">
        <f>'Rent Roll'!$AH20*Index_운영!CE398/$C$1</f>
        <v>0</v>
      </c>
      <c r="CF75" s="587">
        <f>'Rent Roll'!$AH20*Index_운영!CF398/$C$1</f>
        <v>0</v>
      </c>
      <c r="CG75" s="587">
        <f>'Rent Roll'!$AH20*Index_운영!CG398/$C$1</f>
        <v>0</v>
      </c>
      <c r="CH75" s="587">
        <f>'Rent Roll'!$AH20*Index_운영!CH398/$C$1</f>
        <v>0</v>
      </c>
      <c r="CI75" s="587">
        <f>'Rent Roll'!$AH20*Index_운영!CI398/$C$1</f>
        <v>0</v>
      </c>
      <c r="CJ75" s="587">
        <f>'Rent Roll'!$AH20*Index_운영!CJ398/$C$1</f>
        <v>0</v>
      </c>
      <c r="CK75" s="587">
        <f>'Rent Roll'!$AH20*Index_운영!CK398/$C$1</f>
        <v>0</v>
      </c>
      <c r="CL75" s="587">
        <f>'Rent Roll'!$AH20*Index_운영!CL398/$C$1</f>
        <v>0</v>
      </c>
      <c r="CM75" s="587">
        <f>'Rent Roll'!$AH20*Index_운영!CM398/$C$1</f>
        <v>0</v>
      </c>
      <c r="CN75" s="587">
        <f>'Rent Roll'!$AH20*Index_운영!CN398/$C$1</f>
        <v>0</v>
      </c>
      <c r="CO75" s="587">
        <f>'Rent Roll'!$AH20*Index_운영!CO398/$C$1</f>
        <v>0</v>
      </c>
      <c r="CP75" s="587">
        <f>'Rent Roll'!$AH20*Index_운영!CP398/$C$1</f>
        <v>0</v>
      </c>
      <c r="CQ75" s="587">
        <f>'Rent Roll'!$AH20*Index_운영!CQ398/$C$1</f>
        <v>0</v>
      </c>
      <c r="CR75" s="587">
        <f>'Rent Roll'!$AH20*Index_운영!CR398/$C$1</f>
        <v>0</v>
      </c>
      <c r="CS75" s="587">
        <f>'Rent Roll'!$AH20*Index_운영!CS398/$C$1</f>
        <v>0</v>
      </c>
      <c r="CT75" s="587">
        <f>'Rent Roll'!$AH20*Index_운영!CT398/$C$1</f>
        <v>0</v>
      </c>
      <c r="CU75" s="587">
        <f>'Rent Roll'!$AH20*Index_운영!CU398/$C$1</f>
        <v>0</v>
      </c>
      <c r="CV75" s="587">
        <f>'Rent Roll'!$AH20*Index_운영!CV398/$C$1</f>
        <v>0</v>
      </c>
      <c r="CW75" s="587">
        <f>'Rent Roll'!$AH20*Index_운영!CW398/$C$1</f>
        <v>0</v>
      </c>
      <c r="CX75" s="587">
        <f>'Rent Roll'!$AH20*Index_운영!CX398/$C$1</f>
        <v>0</v>
      </c>
      <c r="CY75" s="587">
        <f>'Rent Roll'!$AH20*Index_운영!CY398/$C$1</f>
        <v>0</v>
      </c>
      <c r="CZ75" s="587">
        <f>'Rent Roll'!$AH20*Index_운영!CZ398/$C$1</f>
        <v>0</v>
      </c>
      <c r="DA75" s="587">
        <f>'Rent Roll'!$AH20*Index_운영!DA398/$C$1</f>
        <v>0</v>
      </c>
      <c r="DB75" s="587">
        <f>'Rent Roll'!$AH20*Index_운영!DB398/$C$1</f>
        <v>0</v>
      </c>
      <c r="DC75" s="587">
        <f>'Rent Roll'!$AH20*Index_운영!DC398/$C$1</f>
        <v>0</v>
      </c>
      <c r="DD75" s="587">
        <f>'Rent Roll'!$AH20*Index_운영!DD398/$C$1</f>
        <v>0</v>
      </c>
      <c r="DE75" s="587">
        <f>'Rent Roll'!$AH20*Index_운영!DE398/$C$1</f>
        <v>0</v>
      </c>
      <c r="DF75" s="587">
        <f>'Rent Roll'!$AH20*Index_운영!DF398/$C$1</f>
        <v>0</v>
      </c>
      <c r="DG75" s="587">
        <f>'Rent Roll'!$AH20*Index_운영!DG398/$C$1</f>
        <v>0</v>
      </c>
      <c r="DH75" s="587">
        <f>'Rent Roll'!$AH20*Index_운영!DH398/$C$1</f>
        <v>0</v>
      </c>
      <c r="DI75" s="587">
        <f>'Rent Roll'!$AH20*Index_운영!DI398/$C$1</f>
        <v>0</v>
      </c>
      <c r="DJ75" s="587">
        <f>'Rent Roll'!$AH20*Index_운영!DJ398/$C$1</f>
        <v>0</v>
      </c>
      <c r="DK75" s="587">
        <f>'Rent Roll'!$AH20*Index_운영!DK398/$C$1</f>
        <v>0</v>
      </c>
      <c r="DL75" s="587">
        <f>'Rent Roll'!$AH20*Index_운영!DL398/$C$1</f>
        <v>0</v>
      </c>
      <c r="DM75" s="587">
        <f>'Rent Roll'!$AH20*Index_운영!DM398/$C$1</f>
        <v>0</v>
      </c>
      <c r="DN75" s="587">
        <f>'Rent Roll'!$AH20*Index_운영!DN398/$C$1</f>
        <v>0</v>
      </c>
      <c r="DO75" s="587">
        <f>'Rent Roll'!$AH20*Index_운영!DO398/$C$1</f>
        <v>0</v>
      </c>
      <c r="DP75" s="587">
        <f>'Rent Roll'!$AH20*Index_운영!DP398/$C$1</f>
        <v>0</v>
      </c>
      <c r="DQ75" s="587">
        <f>'Rent Roll'!$AH20*Index_운영!DQ398/$C$1</f>
        <v>0</v>
      </c>
      <c r="DR75" s="587">
        <f>'Rent Roll'!$AH20*Index_운영!DR398/$C$1</f>
        <v>0</v>
      </c>
      <c r="DS75" s="587">
        <f>'Rent Roll'!$AH20*Index_운영!DS398/$C$1</f>
        <v>0</v>
      </c>
      <c r="DT75" s="587">
        <f>'Rent Roll'!$AH20*Index_운영!DT398/$C$1</f>
        <v>0</v>
      </c>
      <c r="DU75" s="587">
        <f>'Rent Roll'!$AH20*Index_운영!DU398/$C$1</f>
        <v>0</v>
      </c>
      <c r="DV75" s="587">
        <f>'Rent Roll'!$AH20*Index_운영!DV398/$C$1</f>
        <v>0</v>
      </c>
    </row>
    <row r="76" spans="1:126" s="64" customFormat="1" outlineLevel="1" x14ac:dyDescent="0.4">
      <c r="A76" s="724"/>
      <c r="B76" s="598"/>
      <c r="C76" s="607">
        <f>Index_운영!$B400</f>
        <v>0</v>
      </c>
      <c r="D76" s="608"/>
      <c r="E76" s="804" t="str">
        <f>Index_운영!$C399</f>
        <v>상각</v>
      </c>
      <c r="F76" s="586">
        <f>'Rent Roll'!$AH21*Index_운영!F399/$C$1</f>
        <v>0</v>
      </c>
      <c r="G76" s="587">
        <f>'Rent Roll'!$AH21*Index_운영!G399/$C$1</f>
        <v>0</v>
      </c>
      <c r="H76" s="587">
        <f>'Rent Roll'!$AH21*Index_운영!H399/$C$1</f>
        <v>0</v>
      </c>
      <c r="I76" s="587">
        <f>'Rent Roll'!$AH21*Index_운영!I399/$C$1</f>
        <v>0</v>
      </c>
      <c r="J76" s="587">
        <f>'Rent Roll'!$AH21*Index_운영!J399/$C$1</f>
        <v>0</v>
      </c>
      <c r="K76" s="587">
        <f>'Rent Roll'!$AH21*Index_운영!K399/$C$1</f>
        <v>0</v>
      </c>
      <c r="L76" s="587">
        <f>'Rent Roll'!$AH21*Index_운영!L399/$C$1</f>
        <v>0</v>
      </c>
      <c r="M76" s="587">
        <f>'Rent Roll'!$AH21*Index_운영!M399/$C$1</f>
        <v>0</v>
      </c>
      <c r="N76" s="587">
        <f>'Rent Roll'!$AH21*Index_운영!N399/$C$1</f>
        <v>0</v>
      </c>
      <c r="O76" s="587">
        <f>'Rent Roll'!$AH21*Index_운영!O399/$C$1</f>
        <v>0</v>
      </c>
      <c r="P76" s="587">
        <f>'Rent Roll'!$AH21*Index_운영!P399/$C$1</f>
        <v>0</v>
      </c>
      <c r="Q76" s="587">
        <f>'Rent Roll'!$AH21*Index_운영!Q399/$C$1</f>
        <v>0</v>
      </c>
      <c r="R76" s="587">
        <f>'Rent Roll'!$AH21*Index_운영!R399/$C$1</f>
        <v>0</v>
      </c>
      <c r="S76" s="587">
        <f>'Rent Roll'!$AH21*Index_운영!S399/$C$1</f>
        <v>0</v>
      </c>
      <c r="T76" s="587">
        <f>'Rent Roll'!$AH21*Index_운영!T399/$C$1</f>
        <v>0</v>
      </c>
      <c r="U76" s="587">
        <f>'Rent Roll'!$AH21*Index_운영!U399/$C$1</f>
        <v>0</v>
      </c>
      <c r="V76" s="587">
        <f>'Rent Roll'!$AH21*Index_운영!V399/$C$1</f>
        <v>0</v>
      </c>
      <c r="W76" s="587">
        <f>'Rent Roll'!$AH21*Index_운영!W399/$C$1</f>
        <v>0</v>
      </c>
      <c r="X76" s="587">
        <f>'Rent Roll'!$AH21*Index_운영!X399/$C$1</f>
        <v>0</v>
      </c>
      <c r="Y76" s="587">
        <f>'Rent Roll'!$AH21*Index_운영!Y399/$C$1</f>
        <v>0</v>
      </c>
      <c r="Z76" s="587">
        <f>'Rent Roll'!$AH21*Index_운영!Z399/$C$1</f>
        <v>0</v>
      </c>
      <c r="AA76" s="587">
        <f>'Rent Roll'!$AH21*Index_운영!AA399/$C$1</f>
        <v>0</v>
      </c>
      <c r="AB76" s="587">
        <f>'Rent Roll'!$AH21*Index_운영!AB399/$C$1</f>
        <v>0</v>
      </c>
      <c r="AC76" s="587">
        <f>'Rent Roll'!$AH21*Index_운영!AC399/$C$1</f>
        <v>0</v>
      </c>
      <c r="AD76" s="587">
        <f>'Rent Roll'!$AH21*Index_운영!AD399/$C$1</f>
        <v>0</v>
      </c>
      <c r="AE76" s="587">
        <f>'Rent Roll'!$AH21*Index_운영!AE399/$C$1</f>
        <v>0</v>
      </c>
      <c r="AF76" s="587">
        <f>'Rent Roll'!$AH21*Index_운영!AF399/$C$1</f>
        <v>0</v>
      </c>
      <c r="AG76" s="587">
        <f>'Rent Roll'!$AH21*Index_운영!AG399/$C$1</f>
        <v>0</v>
      </c>
      <c r="AH76" s="587">
        <f>'Rent Roll'!$AH21*Index_운영!AH399/$C$1</f>
        <v>0</v>
      </c>
      <c r="AI76" s="587">
        <f>'Rent Roll'!$AH21*Index_운영!AI399/$C$1</f>
        <v>0</v>
      </c>
      <c r="AJ76" s="587">
        <f>'Rent Roll'!$AH21*Index_운영!AJ399/$C$1</f>
        <v>0</v>
      </c>
      <c r="AK76" s="587">
        <f>'Rent Roll'!$AH21*Index_운영!AK399/$C$1</f>
        <v>0</v>
      </c>
      <c r="AL76" s="587">
        <f>'Rent Roll'!$AH21*Index_운영!AL399/$C$1</f>
        <v>0</v>
      </c>
      <c r="AM76" s="587">
        <f>'Rent Roll'!$AH21*Index_운영!AM399/$C$1</f>
        <v>0</v>
      </c>
      <c r="AN76" s="587">
        <f>'Rent Roll'!$AH21*Index_운영!AN399/$C$1</f>
        <v>0</v>
      </c>
      <c r="AO76" s="587">
        <f>'Rent Roll'!$AH21*Index_운영!AO399/$C$1</f>
        <v>0</v>
      </c>
      <c r="AP76" s="587">
        <f>'Rent Roll'!$AH21*Index_운영!AP399/$C$1</f>
        <v>0</v>
      </c>
      <c r="AQ76" s="587">
        <f>'Rent Roll'!$AH21*Index_운영!AQ399/$C$1</f>
        <v>0</v>
      </c>
      <c r="AR76" s="587">
        <f>'Rent Roll'!$AH21*Index_운영!AR399/$C$1</f>
        <v>0</v>
      </c>
      <c r="AS76" s="587">
        <f>'Rent Roll'!$AH21*Index_운영!AS399/$C$1</f>
        <v>0</v>
      </c>
      <c r="AT76" s="587">
        <f>'Rent Roll'!$AH21*Index_운영!AT399/$C$1</f>
        <v>0</v>
      </c>
      <c r="AU76" s="587">
        <f>'Rent Roll'!$AH21*Index_운영!AU399/$C$1</f>
        <v>0</v>
      </c>
      <c r="AV76" s="587">
        <f>'Rent Roll'!$AH21*Index_운영!AV399/$C$1</f>
        <v>0</v>
      </c>
      <c r="AW76" s="587">
        <f>'Rent Roll'!$AH21*Index_운영!AW399/$C$1</f>
        <v>0</v>
      </c>
      <c r="AX76" s="587">
        <f>'Rent Roll'!$AH21*Index_운영!AX399/$C$1</f>
        <v>0</v>
      </c>
      <c r="AY76" s="587">
        <f>'Rent Roll'!$AH21*Index_운영!AY399/$C$1</f>
        <v>0</v>
      </c>
      <c r="AZ76" s="587">
        <f>'Rent Roll'!$AH21*Index_운영!AZ399/$C$1</f>
        <v>0</v>
      </c>
      <c r="BA76" s="587">
        <f>'Rent Roll'!$AH21*Index_운영!BA399/$C$1</f>
        <v>0</v>
      </c>
      <c r="BB76" s="587">
        <f>'Rent Roll'!$AH21*Index_운영!BB399/$C$1</f>
        <v>0</v>
      </c>
      <c r="BC76" s="587">
        <f>'Rent Roll'!$AH21*Index_운영!BC399/$C$1</f>
        <v>0</v>
      </c>
      <c r="BD76" s="587">
        <f>'Rent Roll'!$AH21*Index_운영!BD399/$C$1</f>
        <v>0</v>
      </c>
      <c r="BE76" s="587">
        <f>'Rent Roll'!$AH21*Index_운영!BE399/$C$1</f>
        <v>0</v>
      </c>
      <c r="BF76" s="587">
        <f>'Rent Roll'!$AH21*Index_운영!BF399/$C$1</f>
        <v>0</v>
      </c>
      <c r="BG76" s="587">
        <f>'Rent Roll'!$AH21*Index_운영!BG399/$C$1</f>
        <v>0</v>
      </c>
      <c r="BH76" s="587">
        <f>'Rent Roll'!$AH21*Index_운영!BH399/$C$1</f>
        <v>0</v>
      </c>
      <c r="BI76" s="587">
        <f>'Rent Roll'!$AH21*Index_운영!BI399/$C$1</f>
        <v>0</v>
      </c>
      <c r="BJ76" s="587">
        <f>'Rent Roll'!$AH21*Index_운영!BJ399/$C$1</f>
        <v>0</v>
      </c>
      <c r="BK76" s="587">
        <f>'Rent Roll'!$AH21*Index_운영!BK399/$C$1</f>
        <v>0</v>
      </c>
      <c r="BL76" s="587">
        <f>'Rent Roll'!$AH21*Index_운영!BL399/$C$1</f>
        <v>0</v>
      </c>
      <c r="BM76" s="587">
        <f>'Rent Roll'!$AH21*Index_운영!BM399/$C$1</f>
        <v>0</v>
      </c>
      <c r="BN76" s="587">
        <f>'Rent Roll'!$AH21*Index_운영!BN399/$C$1</f>
        <v>0</v>
      </c>
      <c r="BO76" s="587">
        <f>'Rent Roll'!$AH21*Index_운영!BO399/$C$1</f>
        <v>0</v>
      </c>
      <c r="BP76" s="587">
        <f>'Rent Roll'!$AH21*Index_운영!BP399/$C$1</f>
        <v>0</v>
      </c>
      <c r="BQ76" s="587">
        <f>'Rent Roll'!$AH21*Index_운영!BQ399/$C$1</f>
        <v>0</v>
      </c>
      <c r="BR76" s="587">
        <f>'Rent Roll'!$AH21*Index_운영!BR399/$C$1</f>
        <v>0</v>
      </c>
      <c r="BS76" s="587">
        <f>'Rent Roll'!$AH21*Index_운영!BS399/$C$1</f>
        <v>0</v>
      </c>
      <c r="BT76" s="587">
        <f>'Rent Roll'!$AH21*Index_운영!BT399/$C$1</f>
        <v>0</v>
      </c>
      <c r="BU76" s="587">
        <f>'Rent Roll'!$AH21*Index_운영!BU399/$C$1</f>
        <v>0</v>
      </c>
      <c r="BV76" s="587">
        <f>'Rent Roll'!$AH21*Index_운영!BV399/$C$1</f>
        <v>0</v>
      </c>
      <c r="BW76" s="587">
        <f>'Rent Roll'!$AH21*Index_운영!BW399/$C$1</f>
        <v>0</v>
      </c>
      <c r="BX76" s="587">
        <f>'Rent Roll'!$AH21*Index_운영!BX399/$C$1</f>
        <v>0</v>
      </c>
      <c r="BY76" s="587">
        <f>'Rent Roll'!$AH21*Index_운영!BY399/$C$1</f>
        <v>0</v>
      </c>
      <c r="BZ76" s="587">
        <f>'Rent Roll'!$AH21*Index_운영!BZ399/$C$1</f>
        <v>0</v>
      </c>
      <c r="CA76" s="587">
        <f>'Rent Roll'!$AH21*Index_운영!CA399/$C$1</f>
        <v>0</v>
      </c>
      <c r="CB76" s="587">
        <f>'Rent Roll'!$AH21*Index_운영!CB399/$C$1</f>
        <v>0</v>
      </c>
      <c r="CC76" s="587">
        <f>'Rent Roll'!$AH21*Index_운영!CC399/$C$1</f>
        <v>0</v>
      </c>
      <c r="CD76" s="587">
        <f>'Rent Roll'!$AH21*Index_운영!CD399/$C$1</f>
        <v>0</v>
      </c>
      <c r="CE76" s="587">
        <f>'Rent Roll'!$AH21*Index_운영!CE399/$C$1</f>
        <v>0</v>
      </c>
      <c r="CF76" s="587">
        <f>'Rent Roll'!$AH21*Index_운영!CF399/$C$1</f>
        <v>0</v>
      </c>
      <c r="CG76" s="587">
        <f>'Rent Roll'!$AH21*Index_운영!CG399/$C$1</f>
        <v>0</v>
      </c>
      <c r="CH76" s="587">
        <f>'Rent Roll'!$AH21*Index_운영!CH399/$C$1</f>
        <v>0</v>
      </c>
      <c r="CI76" s="587">
        <f>'Rent Roll'!$AH21*Index_운영!CI399/$C$1</f>
        <v>0</v>
      </c>
      <c r="CJ76" s="587">
        <f>'Rent Roll'!$AH21*Index_운영!CJ399/$C$1</f>
        <v>0</v>
      </c>
      <c r="CK76" s="587">
        <f>'Rent Roll'!$AH21*Index_운영!CK399/$C$1</f>
        <v>0</v>
      </c>
      <c r="CL76" s="587">
        <f>'Rent Roll'!$AH21*Index_운영!CL399/$C$1</f>
        <v>0</v>
      </c>
      <c r="CM76" s="587">
        <f>'Rent Roll'!$AH21*Index_운영!CM399/$C$1</f>
        <v>0</v>
      </c>
      <c r="CN76" s="587">
        <f>'Rent Roll'!$AH21*Index_운영!CN399/$C$1</f>
        <v>0</v>
      </c>
      <c r="CO76" s="587">
        <f>'Rent Roll'!$AH21*Index_운영!CO399/$C$1</f>
        <v>0</v>
      </c>
      <c r="CP76" s="587">
        <f>'Rent Roll'!$AH21*Index_운영!CP399/$C$1</f>
        <v>0</v>
      </c>
      <c r="CQ76" s="587">
        <f>'Rent Roll'!$AH21*Index_운영!CQ399/$C$1</f>
        <v>0</v>
      </c>
      <c r="CR76" s="587">
        <f>'Rent Roll'!$AH21*Index_운영!CR399/$C$1</f>
        <v>0</v>
      </c>
      <c r="CS76" s="587">
        <f>'Rent Roll'!$AH21*Index_운영!CS399/$C$1</f>
        <v>0</v>
      </c>
      <c r="CT76" s="587">
        <f>'Rent Roll'!$AH21*Index_운영!CT399/$C$1</f>
        <v>0</v>
      </c>
      <c r="CU76" s="587">
        <f>'Rent Roll'!$AH21*Index_운영!CU399/$C$1</f>
        <v>0</v>
      </c>
      <c r="CV76" s="587">
        <f>'Rent Roll'!$AH21*Index_운영!CV399/$C$1</f>
        <v>0</v>
      </c>
      <c r="CW76" s="587">
        <f>'Rent Roll'!$AH21*Index_운영!CW399/$C$1</f>
        <v>0</v>
      </c>
      <c r="CX76" s="587">
        <f>'Rent Roll'!$AH21*Index_운영!CX399/$C$1</f>
        <v>0</v>
      </c>
      <c r="CY76" s="587">
        <f>'Rent Roll'!$AH21*Index_운영!CY399/$C$1</f>
        <v>0</v>
      </c>
      <c r="CZ76" s="587">
        <f>'Rent Roll'!$AH21*Index_운영!CZ399/$C$1</f>
        <v>0</v>
      </c>
      <c r="DA76" s="587">
        <f>'Rent Roll'!$AH21*Index_운영!DA399/$C$1</f>
        <v>0</v>
      </c>
      <c r="DB76" s="587">
        <f>'Rent Roll'!$AH21*Index_운영!DB399/$C$1</f>
        <v>0</v>
      </c>
      <c r="DC76" s="587">
        <f>'Rent Roll'!$AH21*Index_운영!DC399/$C$1</f>
        <v>0</v>
      </c>
      <c r="DD76" s="587">
        <f>'Rent Roll'!$AH21*Index_운영!DD399/$C$1</f>
        <v>0</v>
      </c>
      <c r="DE76" s="587">
        <f>'Rent Roll'!$AH21*Index_운영!DE399/$C$1</f>
        <v>0</v>
      </c>
      <c r="DF76" s="587">
        <f>'Rent Roll'!$AH21*Index_운영!DF399/$C$1</f>
        <v>0</v>
      </c>
      <c r="DG76" s="587">
        <f>'Rent Roll'!$AH21*Index_운영!DG399/$C$1</f>
        <v>0</v>
      </c>
      <c r="DH76" s="587">
        <f>'Rent Roll'!$AH21*Index_운영!DH399/$C$1</f>
        <v>0</v>
      </c>
      <c r="DI76" s="587">
        <f>'Rent Roll'!$AH21*Index_운영!DI399/$C$1</f>
        <v>0</v>
      </c>
      <c r="DJ76" s="587">
        <f>'Rent Roll'!$AH21*Index_운영!DJ399/$C$1</f>
        <v>0</v>
      </c>
      <c r="DK76" s="587">
        <f>'Rent Roll'!$AH21*Index_운영!DK399/$C$1</f>
        <v>0</v>
      </c>
      <c r="DL76" s="587">
        <f>'Rent Roll'!$AH21*Index_운영!DL399/$C$1</f>
        <v>0</v>
      </c>
      <c r="DM76" s="587">
        <f>'Rent Roll'!$AH21*Index_운영!DM399/$C$1</f>
        <v>0</v>
      </c>
      <c r="DN76" s="587">
        <f>'Rent Roll'!$AH21*Index_운영!DN399/$C$1</f>
        <v>0</v>
      </c>
      <c r="DO76" s="587">
        <f>'Rent Roll'!$AH21*Index_운영!DO399/$C$1</f>
        <v>0</v>
      </c>
      <c r="DP76" s="587">
        <f>'Rent Roll'!$AH21*Index_운영!DP399/$C$1</f>
        <v>0</v>
      </c>
      <c r="DQ76" s="587">
        <f>'Rent Roll'!$AH21*Index_운영!DQ399/$C$1</f>
        <v>0</v>
      </c>
      <c r="DR76" s="587">
        <f>'Rent Roll'!$AH21*Index_운영!DR399/$C$1</f>
        <v>0</v>
      </c>
      <c r="DS76" s="587">
        <f>'Rent Roll'!$AH21*Index_운영!DS399/$C$1</f>
        <v>0</v>
      </c>
      <c r="DT76" s="587">
        <f>'Rent Roll'!$AH21*Index_운영!DT399/$C$1</f>
        <v>0</v>
      </c>
      <c r="DU76" s="587">
        <f>'Rent Roll'!$AH21*Index_운영!DU399/$C$1</f>
        <v>0</v>
      </c>
      <c r="DV76" s="587">
        <f>'Rent Roll'!$AH21*Index_운영!DV399/$C$1</f>
        <v>0</v>
      </c>
    </row>
    <row r="77" spans="1:126" s="64" customFormat="1" outlineLevel="1" x14ac:dyDescent="0.4">
      <c r="A77" s="724"/>
      <c r="B77" s="598"/>
      <c r="C77" s="607">
        <f>Index_운영!$B401</f>
        <v>0</v>
      </c>
      <c r="D77" s="608"/>
      <c r="E77" s="804" t="str">
        <f>Index_운영!$C400</f>
        <v>상각</v>
      </c>
      <c r="F77" s="586">
        <f>'Rent Roll'!$AH22*Index_운영!F400/$C$1</f>
        <v>0</v>
      </c>
      <c r="G77" s="587">
        <f>'Rent Roll'!$AH22*Index_운영!G400/$C$1</f>
        <v>0</v>
      </c>
      <c r="H77" s="587">
        <f>'Rent Roll'!$AH22*Index_운영!H400/$C$1</f>
        <v>0</v>
      </c>
      <c r="I77" s="587">
        <f>'Rent Roll'!$AH22*Index_운영!I400/$C$1</f>
        <v>0</v>
      </c>
      <c r="J77" s="587">
        <f>'Rent Roll'!$AH22*Index_운영!J400/$C$1</f>
        <v>0</v>
      </c>
      <c r="K77" s="587">
        <f>'Rent Roll'!$AH22*Index_운영!K400/$C$1</f>
        <v>0</v>
      </c>
      <c r="L77" s="587">
        <f>'Rent Roll'!$AH22*Index_운영!L400/$C$1</f>
        <v>0</v>
      </c>
      <c r="M77" s="587">
        <f>'Rent Roll'!$AH22*Index_운영!M400/$C$1</f>
        <v>0</v>
      </c>
      <c r="N77" s="587">
        <f>'Rent Roll'!$AH22*Index_운영!N400/$C$1</f>
        <v>0</v>
      </c>
      <c r="O77" s="587">
        <f>'Rent Roll'!$AH22*Index_운영!O400/$C$1</f>
        <v>0</v>
      </c>
      <c r="P77" s="587">
        <f>'Rent Roll'!$AH22*Index_운영!P400/$C$1</f>
        <v>0</v>
      </c>
      <c r="Q77" s="587">
        <f>'Rent Roll'!$AH22*Index_운영!Q400/$C$1</f>
        <v>0</v>
      </c>
      <c r="R77" s="587">
        <f>'Rent Roll'!$AH22*Index_운영!R400/$C$1</f>
        <v>0</v>
      </c>
      <c r="S77" s="587">
        <f>'Rent Roll'!$AH22*Index_운영!S400/$C$1</f>
        <v>0</v>
      </c>
      <c r="T77" s="587">
        <f>'Rent Roll'!$AH22*Index_운영!T400/$C$1</f>
        <v>0</v>
      </c>
      <c r="U77" s="587">
        <f>'Rent Roll'!$AH22*Index_운영!U400/$C$1</f>
        <v>0</v>
      </c>
      <c r="V77" s="587">
        <f>'Rent Roll'!$AH22*Index_운영!V400/$C$1</f>
        <v>0</v>
      </c>
      <c r="W77" s="587">
        <f>'Rent Roll'!$AH22*Index_운영!W400/$C$1</f>
        <v>0</v>
      </c>
      <c r="X77" s="587">
        <f>'Rent Roll'!$AH22*Index_운영!X400/$C$1</f>
        <v>0</v>
      </c>
      <c r="Y77" s="587">
        <f>'Rent Roll'!$AH22*Index_운영!Y400/$C$1</f>
        <v>0</v>
      </c>
      <c r="Z77" s="587">
        <f>'Rent Roll'!$AH22*Index_운영!Z400/$C$1</f>
        <v>0</v>
      </c>
      <c r="AA77" s="587">
        <f>'Rent Roll'!$AH22*Index_운영!AA400/$C$1</f>
        <v>0</v>
      </c>
      <c r="AB77" s="587">
        <f>'Rent Roll'!$AH22*Index_운영!AB400/$C$1</f>
        <v>0</v>
      </c>
      <c r="AC77" s="587">
        <f>'Rent Roll'!$AH22*Index_운영!AC400/$C$1</f>
        <v>0</v>
      </c>
      <c r="AD77" s="587">
        <f>'Rent Roll'!$AH22*Index_운영!AD400/$C$1</f>
        <v>0</v>
      </c>
      <c r="AE77" s="587">
        <f>'Rent Roll'!$AH22*Index_운영!AE400/$C$1</f>
        <v>0</v>
      </c>
      <c r="AF77" s="587">
        <f>'Rent Roll'!$AH22*Index_운영!AF400/$C$1</f>
        <v>0</v>
      </c>
      <c r="AG77" s="587">
        <f>'Rent Roll'!$AH22*Index_운영!AG400/$C$1</f>
        <v>0</v>
      </c>
      <c r="AH77" s="587">
        <f>'Rent Roll'!$AH22*Index_운영!AH400/$C$1</f>
        <v>0</v>
      </c>
      <c r="AI77" s="587">
        <f>'Rent Roll'!$AH22*Index_운영!AI400/$C$1</f>
        <v>0</v>
      </c>
      <c r="AJ77" s="587">
        <f>'Rent Roll'!$AH22*Index_운영!AJ400/$C$1</f>
        <v>0</v>
      </c>
      <c r="AK77" s="587">
        <f>'Rent Roll'!$AH22*Index_운영!AK400/$C$1</f>
        <v>0</v>
      </c>
      <c r="AL77" s="587">
        <f>'Rent Roll'!$AH22*Index_운영!AL400/$C$1</f>
        <v>0</v>
      </c>
      <c r="AM77" s="587">
        <f>'Rent Roll'!$AH22*Index_운영!AM400/$C$1</f>
        <v>0</v>
      </c>
      <c r="AN77" s="587">
        <f>'Rent Roll'!$AH22*Index_운영!AN400/$C$1</f>
        <v>0</v>
      </c>
      <c r="AO77" s="587">
        <f>'Rent Roll'!$AH22*Index_운영!AO400/$C$1</f>
        <v>0</v>
      </c>
      <c r="AP77" s="587">
        <f>'Rent Roll'!$AH22*Index_운영!AP400/$C$1</f>
        <v>0</v>
      </c>
      <c r="AQ77" s="587">
        <f>'Rent Roll'!$AH22*Index_운영!AQ400/$C$1</f>
        <v>0</v>
      </c>
      <c r="AR77" s="587">
        <f>'Rent Roll'!$AH22*Index_운영!AR400/$C$1</f>
        <v>0</v>
      </c>
      <c r="AS77" s="587">
        <f>'Rent Roll'!$AH22*Index_운영!AS400/$C$1</f>
        <v>0</v>
      </c>
      <c r="AT77" s="587">
        <f>'Rent Roll'!$AH22*Index_운영!AT400/$C$1</f>
        <v>0</v>
      </c>
      <c r="AU77" s="587">
        <f>'Rent Roll'!$AH22*Index_운영!AU400/$C$1</f>
        <v>0</v>
      </c>
      <c r="AV77" s="587">
        <f>'Rent Roll'!$AH22*Index_운영!AV400/$C$1</f>
        <v>0</v>
      </c>
      <c r="AW77" s="587">
        <f>'Rent Roll'!$AH22*Index_운영!AW400/$C$1</f>
        <v>0</v>
      </c>
      <c r="AX77" s="587">
        <f>'Rent Roll'!$AH22*Index_운영!AX400/$C$1</f>
        <v>0</v>
      </c>
      <c r="AY77" s="587">
        <f>'Rent Roll'!$AH22*Index_운영!AY400/$C$1</f>
        <v>0</v>
      </c>
      <c r="AZ77" s="587">
        <f>'Rent Roll'!$AH22*Index_운영!AZ400/$C$1</f>
        <v>0</v>
      </c>
      <c r="BA77" s="587">
        <f>'Rent Roll'!$AH22*Index_운영!BA400/$C$1</f>
        <v>0</v>
      </c>
      <c r="BB77" s="587">
        <f>'Rent Roll'!$AH22*Index_운영!BB400/$C$1</f>
        <v>0</v>
      </c>
      <c r="BC77" s="587">
        <f>'Rent Roll'!$AH22*Index_운영!BC400/$C$1</f>
        <v>0</v>
      </c>
      <c r="BD77" s="587">
        <f>'Rent Roll'!$AH22*Index_운영!BD400/$C$1</f>
        <v>0</v>
      </c>
      <c r="BE77" s="587">
        <f>'Rent Roll'!$AH22*Index_운영!BE400/$C$1</f>
        <v>0</v>
      </c>
      <c r="BF77" s="587">
        <f>'Rent Roll'!$AH22*Index_운영!BF400/$C$1</f>
        <v>0</v>
      </c>
      <c r="BG77" s="587">
        <f>'Rent Roll'!$AH22*Index_운영!BG400/$C$1</f>
        <v>0</v>
      </c>
      <c r="BH77" s="587">
        <f>'Rent Roll'!$AH22*Index_운영!BH400/$C$1</f>
        <v>0</v>
      </c>
      <c r="BI77" s="587">
        <f>'Rent Roll'!$AH22*Index_운영!BI400/$C$1</f>
        <v>0</v>
      </c>
      <c r="BJ77" s="587">
        <f>'Rent Roll'!$AH22*Index_운영!BJ400/$C$1</f>
        <v>0</v>
      </c>
      <c r="BK77" s="587">
        <f>'Rent Roll'!$AH22*Index_운영!BK400/$C$1</f>
        <v>0</v>
      </c>
      <c r="BL77" s="587">
        <f>'Rent Roll'!$AH22*Index_운영!BL400/$C$1</f>
        <v>0</v>
      </c>
      <c r="BM77" s="587">
        <f>'Rent Roll'!$AH22*Index_운영!BM400/$C$1</f>
        <v>0</v>
      </c>
      <c r="BN77" s="587">
        <f>'Rent Roll'!$AH22*Index_운영!BN400/$C$1</f>
        <v>0</v>
      </c>
      <c r="BO77" s="587">
        <f>'Rent Roll'!$AH22*Index_운영!BO400/$C$1</f>
        <v>0</v>
      </c>
      <c r="BP77" s="587">
        <f>'Rent Roll'!$AH22*Index_운영!BP400/$C$1</f>
        <v>0</v>
      </c>
      <c r="BQ77" s="587">
        <f>'Rent Roll'!$AH22*Index_운영!BQ400/$C$1</f>
        <v>0</v>
      </c>
      <c r="BR77" s="587">
        <f>'Rent Roll'!$AH22*Index_운영!BR400/$C$1</f>
        <v>0</v>
      </c>
      <c r="BS77" s="587">
        <f>'Rent Roll'!$AH22*Index_운영!BS400/$C$1</f>
        <v>0</v>
      </c>
      <c r="BT77" s="587">
        <f>'Rent Roll'!$AH22*Index_운영!BT400/$C$1</f>
        <v>0</v>
      </c>
      <c r="BU77" s="587">
        <f>'Rent Roll'!$AH22*Index_운영!BU400/$C$1</f>
        <v>0</v>
      </c>
      <c r="BV77" s="587">
        <f>'Rent Roll'!$AH22*Index_운영!BV400/$C$1</f>
        <v>0</v>
      </c>
      <c r="BW77" s="587">
        <f>'Rent Roll'!$AH22*Index_운영!BW400/$C$1</f>
        <v>0</v>
      </c>
      <c r="BX77" s="587">
        <f>'Rent Roll'!$AH22*Index_운영!BX400/$C$1</f>
        <v>0</v>
      </c>
      <c r="BY77" s="587">
        <f>'Rent Roll'!$AH22*Index_운영!BY400/$C$1</f>
        <v>0</v>
      </c>
      <c r="BZ77" s="587">
        <f>'Rent Roll'!$AH22*Index_운영!BZ400/$C$1</f>
        <v>0</v>
      </c>
      <c r="CA77" s="587">
        <f>'Rent Roll'!$AH22*Index_운영!CA400/$C$1</f>
        <v>0</v>
      </c>
      <c r="CB77" s="587">
        <f>'Rent Roll'!$AH22*Index_운영!CB400/$C$1</f>
        <v>0</v>
      </c>
      <c r="CC77" s="587">
        <f>'Rent Roll'!$AH22*Index_운영!CC400/$C$1</f>
        <v>0</v>
      </c>
      <c r="CD77" s="587">
        <f>'Rent Roll'!$AH22*Index_운영!CD400/$C$1</f>
        <v>0</v>
      </c>
      <c r="CE77" s="587">
        <f>'Rent Roll'!$AH22*Index_운영!CE400/$C$1</f>
        <v>0</v>
      </c>
      <c r="CF77" s="587">
        <f>'Rent Roll'!$AH22*Index_운영!CF400/$C$1</f>
        <v>0</v>
      </c>
      <c r="CG77" s="587">
        <f>'Rent Roll'!$AH22*Index_운영!CG400/$C$1</f>
        <v>0</v>
      </c>
      <c r="CH77" s="587">
        <f>'Rent Roll'!$AH22*Index_운영!CH400/$C$1</f>
        <v>0</v>
      </c>
      <c r="CI77" s="587">
        <f>'Rent Roll'!$AH22*Index_운영!CI400/$C$1</f>
        <v>0</v>
      </c>
      <c r="CJ77" s="587">
        <f>'Rent Roll'!$AH22*Index_운영!CJ400/$C$1</f>
        <v>0</v>
      </c>
      <c r="CK77" s="587">
        <f>'Rent Roll'!$AH22*Index_운영!CK400/$C$1</f>
        <v>0</v>
      </c>
      <c r="CL77" s="587">
        <f>'Rent Roll'!$AH22*Index_운영!CL400/$C$1</f>
        <v>0</v>
      </c>
      <c r="CM77" s="587">
        <f>'Rent Roll'!$AH22*Index_운영!CM400/$C$1</f>
        <v>0</v>
      </c>
      <c r="CN77" s="587">
        <f>'Rent Roll'!$AH22*Index_운영!CN400/$C$1</f>
        <v>0</v>
      </c>
      <c r="CO77" s="587">
        <f>'Rent Roll'!$AH22*Index_운영!CO400/$C$1</f>
        <v>0</v>
      </c>
      <c r="CP77" s="587">
        <f>'Rent Roll'!$AH22*Index_운영!CP400/$C$1</f>
        <v>0</v>
      </c>
      <c r="CQ77" s="587">
        <f>'Rent Roll'!$AH22*Index_운영!CQ400/$C$1</f>
        <v>0</v>
      </c>
      <c r="CR77" s="587">
        <f>'Rent Roll'!$AH22*Index_운영!CR400/$C$1</f>
        <v>0</v>
      </c>
      <c r="CS77" s="587">
        <f>'Rent Roll'!$AH22*Index_운영!CS400/$C$1</f>
        <v>0</v>
      </c>
      <c r="CT77" s="587">
        <f>'Rent Roll'!$AH22*Index_운영!CT400/$C$1</f>
        <v>0</v>
      </c>
      <c r="CU77" s="587">
        <f>'Rent Roll'!$AH22*Index_운영!CU400/$C$1</f>
        <v>0</v>
      </c>
      <c r="CV77" s="587">
        <f>'Rent Roll'!$AH22*Index_운영!CV400/$C$1</f>
        <v>0</v>
      </c>
      <c r="CW77" s="587">
        <f>'Rent Roll'!$AH22*Index_운영!CW400/$C$1</f>
        <v>0</v>
      </c>
      <c r="CX77" s="587">
        <f>'Rent Roll'!$AH22*Index_운영!CX400/$C$1</f>
        <v>0</v>
      </c>
      <c r="CY77" s="587">
        <f>'Rent Roll'!$AH22*Index_운영!CY400/$C$1</f>
        <v>0</v>
      </c>
      <c r="CZ77" s="587">
        <f>'Rent Roll'!$AH22*Index_운영!CZ400/$C$1</f>
        <v>0</v>
      </c>
      <c r="DA77" s="587">
        <f>'Rent Roll'!$AH22*Index_운영!DA400/$C$1</f>
        <v>0</v>
      </c>
      <c r="DB77" s="587">
        <f>'Rent Roll'!$AH22*Index_운영!DB400/$C$1</f>
        <v>0</v>
      </c>
      <c r="DC77" s="587">
        <f>'Rent Roll'!$AH22*Index_운영!DC400/$C$1</f>
        <v>0</v>
      </c>
      <c r="DD77" s="587">
        <f>'Rent Roll'!$AH22*Index_운영!DD400/$C$1</f>
        <v>0</v>
      </c>
      <c r="DE77" s="587">
        <f>'Rent Roll'!$AH22*Index_운영!DE400/$C$1</f>
        <v>0</v>
      </c>
      <c r="DF77" s="587">
        <f>'Rent Roll'!$AH22*Index_운영!DF400/$C$1</f>
        <v>0</v>
      </c>
      <c r="DG77" s="587">
        <f>'Rent Roll'!$AH22*Index_운영!DG400/$C$1</f>
        <v>0</v>
      </c>
      <c r="DH77" s="587">
        <f>'Rent Roll'!$AH22*Index_운영!DH400/$C$1</f>
        <v>0</v>
      </c>
      <c r="DI77" s="587">
        <f>'Rent Roll'!$AH22*Index_운영!DI400/$C$1</f>
        <v>0</v>
      </c>
      <c r="DJ77" s="587">
        <f>'Rent Roll'!$AH22*Index_운영!DJ400/$C$1</f>
        <v>0</v>
      </c>
      <c r="DK77" s="587">
        <f>'Rent Roll'!$AH22*Index_운영!DK400/$C$1</f>
        <v>0</v>
      </c>
      <c r="DL77" s="587">
        <f>'Rent Roll'!$AH22*Index_운영!DL400/$C$1</f>
        <v>0</v>
      </c>
      <c r="DM77" s="587">
        <f>'Rent Roll'!$AH22*Index_운영!DM400/$C$1</f>
        <v>0</v>
      </c>
      <c r="DN77" s="587">
        <f>'Rent Roll'!$AH22*Index_운영!DN400/$C$1</f>
        <v>0</v>
      </c>
      <c r="DO77" s="587">
        <f>'Rent Roll'!$AH22*Index_운영!DO400/$C$1</f>
        <v>0</v>
      </c>
      <c r="DP77" s="587">
        <f>'Rent Roll'!$AH22*Index_운영!DP400/$C$1</f>
        <v>0</v>
      </c>
      <c r="DQ77" s="587">
        <f>'Rent Roll'!$AH22*Index_운영!DQ400/$C$1</f>
        <v>0</v>
      </c>
      <c r="DR77" s="587">
        <f>'Rent Roll'!$AH22*Index_운영!DR400/$C$1</f>
        <v>0</v>
      </c>
      <c r="DS77" s="587">
        <f>'Rent Roll'!$AH22*Index_운영!DS400/$C$1</f>
        <v>0</v>
      </c>
      <c r="DT77" s="587">
        <f>'Rent Roll'!$AH22*Index_운영!DT400/$C$1</f>
        <v>0</v>
      </c>
      <c r="DU77" s="587">
        <f>'Rent Roll'!$AH22*Index_운영!DU400/$C$1</f>
        <v>0</v>
      </c>
      <c r="DV77" s="587">
        <f>'Rent Roll'!$AH22*Index_운영!DV400/$C$1</f>
        <v>0</v>
      </c>
    </row>
    <row r="78" spans="1:126" s="64" customFormat="1" outlineLevel="1" x14ac:dyDescent="0.4">
      <c r="A78" s="724"/>
      <c r="B78" s="598"/>
      <c r="C78" s="607"/>
      <c r="D78" s="608"/>
      <c r="E78" s="804"/>
      <c r="F78" s="586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  <c r="Y78" s="587"/>
      <c r="Z78" s="587"/>
      <c r="AA78" s="587"/>
      <c r="AB78" s="587"/>
      <c r="AC78" s="587"/>
      <c r="AD78" s="587"/>
      <c r="AE78" s="587"/>
      <c r="AF78" s="587"/>
      <c r="AG78" s="587"/>
      <c r="AH78" s="587"/>
      <c r="AI78" s="587"/>
      <c r="AJ78" s="587"/>
      <c r="AK78" s="587"/>
      <c r="AL78" s="587"/>
      <c r="AM78" s="587"/>
      <c r="AN78" s="587"/>
      <c r="AO78" s="587"/>
      <c r="AP78" s="587"/>
      <c r="AQ78" s="587"/>
      <c r="AR78" s="587"/>
      <c r="AS78" s="587"/>
      <c r="AT78" s="587"/>
      <c r="AU78" s="587"/>
      <c r="AV78" s="587"/>
      <c r="AW78" s="587"/>
      <c r="AX78" s="587"/>
      <c r="AY78" s="587"/>
      <c r="AZ78" s="587"/>
      <c r="BA78" s="587"/>
      <c r="BB78" s="587"/>
      <c r="BC78" s="587"/>
      <c r="BD78" s="587"/>
      <c r="BE78" s="587"/>
      <c r="BF78" s="587"/>
      <c r="BG78" s="587"/>
      <c r="BH78" s="587"/>
      <c r="BI78" s="587"/>
      <c r="BJ78" s="587"/>
      <c r="BK78" s="587"/>
      <c r="BL78" s="587"/>
      <c r="BM78" s="587"/>
      <c r="BN78" s="587"/>
      <c r="BO78" s="587"/>
      <c r="BP78" s="587"/>
      <c r="BQ78" s="587"/>
      <c r="BR78" s="587"/>
      <c r="BS78" s="587"/>
      <c r="BT78" s="587"/>
      <c r="BU78" s="587"/>
      <c r="BV78" s="587"/>
      <c r="BW78" s="587"/>
      <c r="BX78" s="587"/>
      <c r="BY78" s="587"/>
      <c r="BZ78" s="587"/>
      <c r="CA78" s="587"/>
      <c r="CB78" s="587"/>
      <c r="CC78" s="587"/>
      <c r="CD78" s="587"/>
      <c r="CE78" s="587"/>
      <c r="CF78" s="587"/>
      <c r="CG78" s="587"/>
      <c r="CH78" s="587"/>
      <c r="CI78" s="587"/>
      <c r="CJ78" s="587"/>
      <c r="CK78" s="587"/>
      <c r="CL78" s="587"/>
      <c r="CM78" s="587"/>
      <c r="CN78" s="587"/>
      <c r="CO78" s="587"/>
      <c r="CP78" s="587"/>
      <c r="CQ78" s="587"/>
      <c r="CR78" s="587"/>
      <c r="CS78" s="587"/>
      <c r="CT78" s="587"/>
      <c r="CU78" s="587"/>
      <c r="CV78" s="587"/>
      <c r="CW78" s="587"/>
      <c r="CX78" s="587"/>
      <c r="CY78" s="587"/>
      <c r="CZ78" s="587"/>
      <c r="DA78" s="587"/>
      <c r="DB78" s="587"/>
      <c r="DC78" s="587"/>
      <c r="DD78" s="587"/>
      <c r="DE78" s="587"/>
      <c r="DF78" s="587"/>
      <c r="DG78" s="587"/>
      <c r="DH78" s="587"/>
      <c r="DI78" s="587"/>
      <c r="DJ78" s="587"/>
      <c r="DK78" s="587"/>
      <c r="DL78" s="587"/>
      <c r="DM78" s="587"/>
      <c r="DN78" s="587"/>
      <c r="DO78" s="587"/>
      <c r="DP78" s="587"/>
      <c r="DQ78" s="587"/>
      <c r="DR78" s="587"/>
      <c r="DS78" s="587"/>
      <c r="DT78" s="587"/>
      <c r="DU78" s="587"/>
      <c r="DV78" s="587"/>
    </row>
    <row r="79" spans="1:126" s="785" customFormat="1" x14ac:dyDescent="0.4">
      <c r="A79" s="958"/>
      <c r="B79" s="785" t="str">
        <f>'Control Panel_운영'!$K181</f>
        <v>간주임대료 부가세</v>
      </c>
      <c r="C79" s="1271"/>
      <c r="D79" s="1272"/>
      <c r="E79" s="1273">
        <f>'Control Panel_운영'!$L181</f>
        <v>1.7999999999999999E-2</v>
      </c>
      <c r="F79" s="588">
        <f>F84</f>
        <v>0</v>
      </c>
      <c r="G79" s="589">
        <f t="shared" ref="G79:BR79" si="32">G84</f>
        <v>0</v>
      </c>
      <c r="H79" s="589">
        <f t="shared" si="32"/>
        <v>0</v>
      </c>
      <c r="I79" s="589">
        <f t="shared" si="32"/>
        <v>0</v>
      </c>
      <c r="J79" s="589">
        <f t="shared" si="32"/>
        <v>0</v>
      </c>
      <c r="K79" s="589">
        <f t="shared" si="32"/>
        <v>0</v>
      </c>
      <c r="L79" s="589">
        <f t="shared" si="32"/>
        <v>0</v>
      </c>
      <c r="M79" s="589">
        <f t="shared" si="32"/>
        <v>0</v>
      </c>
      <c r="N79" s="589">
        <f t="shared" si="32"/>
        <v>0</v>
      </c>
      <c r="O79" s="589">
        <f t="shared" si="32"/>
        <v>0</v>
      </c>
      <c r="P79" s="589">
        <f t="shared" si="32"/>
        <v>0</v>
      </c>
      <c r="Q79" s="589">
        <f t="shared" si="32"/>
        <v>0</v>
      </c>
      <c r="R79" s="589">
        <f t="shared" si="32"/>
        <v>0</v>
      </c>
      <c r="S79" s="589">
        <f t="shared" si="32"/>
        <v>0</v>
      </c>
      <c r="T79" s="589">
        <f t="shared" si="32"/>
        <v>0</v>
      </c>
      <c r="U79" s="589">
        <f t="shared" si="32"/>
        <v>0</v>
      </c>
      <c r="V79" s="589">
        <f t="shared" si="32"/>
        <v>0</v>
      </c>
      <c r="W79" s="589">
        <f t="shared" si="32"/>
        <v>0</v>
      </c>
      <c r="X79" s="589">
        <f t="shared" si="32"/>
        <v>0</v>
      </c>
      <c r="Y79" s="589">
        <f t="shared" si="32"/>
        <v>0</v>
      </c>
      <c r="Z79" s="589">
        <f t="shared" si="32"/>
        <v>0</v>
      </c>
      <c r="AA79" s="589">
        <f t="shared" si="32"/>
        <v>0</v>
      </c>
      <c r="AB79" s="589">
        <f t="shared" si="32"/>
        <v>0</v>
      </c>
      <c r="AC79" s="589">
        <f t="shared" si="32"/>
        <v>0</v>
      </c>
      <c r="AD79" s="589">
        <f t="shared" si="32"/>
        <v>0</v>
      </c>
      <c r="AE79" s="589">
        <f t="shared" si="32"/>
        <v>0</v>
      </c>
      <c r="AF79" s="589">
        <f t="shared" si="32"/>
        <v>0</v>
      </c>
      <c r="AG79" s="589">
        <f t="shared" si="32"/>
        <v>0</v>
      </c>
      <c r="AH79" s="589">
        <f t="shared" si="32"/>
        <v>0</v>
      </c>
      <c r="AI79" s="589">
        <f t="shared" si="32"/>
        <v>0</v>
      </c>
      <c r="AJ79" s="589">
        <f t="shared" si="32"/>
        <v>0</v>
      </c>
      <c r="AK79" s="589">
        <f t="shared" si="32"/>
        <v>0</v>
      </c>
      <c r="AL79" s="589">
        <f t="shared" si="32"/>
        <v>0</v>
      </c>
      <c r="AM79" s="589">
        <f t="shared" si="32"/>
        <v>0</v>
      </c>
      <c r="AN79" s="589">
        <f t="shared" si="32"/>
        <v>0</v>
      </c>
      <c r="AO79" s="589">
        <f t="shared" si="32"/>
        <v>0</v>
      </c>
      <c r="AP79" s="589">
        <f t="shared" si="32"/>
        <v>0</v>
      </c>
      <c r="AQ79" s="589">
        <f t="shared" si="32"/>
        <v>0</v>
      </c>
      <c r="AR79" s="589">
        <f t="shared" si="32"/>
        <v>0</v>
      </c>
      <c r="AS79" s="589">
        <f t="shared" si="32"/>
        <v>0</v>
      </c>
      <c r="AT79" s="589">
        <f t="shared" si="32"/>
        <v>0</v>
      </c>
      <c r="AU79" s="589">
        <f t="shared" si="32"/>
        <v>0</v>
      </c>
      <c r="AV79" s="589">
        <f t="shared" si="32"/>
        <v>0</v>
      </c>
      <c r="AW79" s="589">
        <f t="shared" si="32"/>
        <v>0</v>
      </c>
      <c r="AX79" s="589">
        <f t="shared" si="32"/>
        <v>0</v>
      </c>
      <c r="AY79" s="589">
        <f t="shared" si="32"/>
        <v>0</v>
      </c>
      <c r="AZ79" s="589">
        <f t="shared" si="32"/>
        <v>0</v>
      </c>
      <c r="BA79" s="589">
        <f t="shared" si="32"/>
        <v>0</v>
      </c>
      <c r="BB79" s="589">
        <f t="shared" si="32"/>
        <v>0</v>
      </c>
      <c r="BC79" s="589">
        <f t="shared" si="32"/>
        <v>0</v>
      </c>
      <c r="BD79" s="589">
        <f t="shared" si="32"/>
        <v>0</v>
      </c>
      <c r="BE79" s="589">
        <f t="shared" si="32"/>
        <v>0</v>
      </c>
      <c r="BF79" s="589">
        <f t="shared" si="32"/>
        <v>0</v>
      </c>
      <c r="BG79" s="589">
        <f t="shared" si="32"/>
        <v>0</v>
      </c>
      <c r="BH79" s="589">
        <f t="shared" si="32"/>
        <v>0</v>
      </c>
      <c r="BI79" s="589">
        <f t="shared" si="32"/>
        <v>0</v>
      </c>
      <c r="BJ79" s="589">
        <f t="shared" si="32"/>
        <v>0</v>
      </c>
      <c r="BK79" s="589">
        <f t="shared" si="32"/>
        <v>0</v>
      </c>
      <c r="BL79" s="589">
        <f t="shared" si="32"/>
        <v>0</v>
      </c>
      <c r="BM79" s="589">
        <f t="shared" si="32"/>
        <v>0</v>
      </c>
      <c r="BN79" s="589">
        <f t="shared" si="32"/>
        <v>0</v>
      </c>
      <c r="BO79" s="589">
        <f t="shared" si="32"/>
        <v>0</v>
      </c>
      <c r="BP79" s="589">
        <f t="shared" si="32"/>
        <v>0</v>
      </c>
      <c r="BQ79" s="589">
        <f t="shared" si="32"/>
        <v>0</v>
      </c>
      <c r="BR79" s="589">
        <f t="shared" si="32"/>
        <v>0</v>
      </c>
      <c r="BS79" s="589">
        <f t="shared" ref="BS79:DV79" si="33">BS84</f>
        <v>0</v>
      </c>
      <c r="BT79" s="589">
        <f t="shared" si="33"/>
        <v>0</v>
      </c>
      <c r="BU79" s="589">
        <f t="shared" si="33"/>
        <v>0</v>
      </c>
      <c r="BV79" s="589">
        <f t="shared" si="33"/>
        <v>0</v>
      </c>
      <c r="BW79" s="589">
        <f t="shared" si="33"/>
        <v>0</v>
      </c>
      <c r="BX79" s="589">
        <f t="shared" si="33"/>
        <v>0</v>
      </c>
      <c r="BY79" s="589">
        <f t="shared" si="33"/>
        <v>0</v>
      </c>
      <c r="BZ79" s="589">
        <f t="shared" si="33"/>
        <v>0</v>
      </c>
      <c r="CA79" s="589">
        <f t="shared" si="33"/>
        <v>0</v>
      </c>
      <c r="CB79" s="589">
        <f t="shared" si="33"/>
        <v>0</v>
      </c>
      <c r="CC79" s="589">
        <f t="shared" si="33"/>
        <v>0</v>
      </c>
      <c r="CD79" s="589">
        <f t="shared" si="33"/>
        <v>0</v>
      </c>
      <c r="CE79" s="589">
        <f t="shared" si="33"/>
        <v>0</v>
      </c>
      <c r="CF79" s="589">
        <f t="shared" si="33"/>
        <v>0</v>
      </c>
      <c r="CG79" s="589">
        <f t="shared" si="33"/>
        <v>0</v>
      </c>
      <c r="CH79" s="589">
        <f t="shared" si="33"/>
        <v>0</v>
      </c>
      <c r="CI79" s="589">
        <f t="shared" si="33"/>
        <v>0</v>
      </c>
      <c r="CJ79" s="589">
        <f t="shared" si="33"/>
        <v>0</v>
      </c>
      <c r="CK79" s="589">
        <f t="shared" si="33"/>
        <v>0</v>
      </c>
      <c r="CL79" s="589">
        <f t="shared" si="33"/>
        <v>0</v>
      </c>
      <c r="CM79" s="589">
        <f t="shared" si="33"/>
        <v>0</v>
      </c>
      <c r="CN79" s="589">
        <f t="shared" si="33"/>
        <v>0</v>
      </c>
      <c r="CO79" s="589">
        <f t="shared" si="33"/>
        <v>0</v>
      </c>
      <c r="CP79" s="589">
        <f t="shared" si="33"/>
        <v>0</v>
      </c>
      <c r="CQ79" s="589">
        <f t="shared" si="33"/>
        <v>0</v>
      </c>
      <c r="CR79" s="589">
        <f t="shared" si="33"/>
        <v>0</v>
      </c>
      <c r="CS79" s="589">
        <f t="shared" si="33"/>
        <v>0</v>
      </c>
      <c r="CT79" s="589">
        <f t="shared" si="33"/>
        <v>0</v>
      </c>
      <c r="CU79" s="589">
        <f t="shared" si="33"/>
        <v>0</v>
      </c>
      <c r="CV79" s="589">
        <f t="shared" si="33"/>
        <v>0</v>
      </c>
      <c r="CW79" s="589">
        <f t="shared" si="33"/>
        <v>0</v>
      </c>
      <c r="CX79" s="589">
        <f t="shared" si="33"/>
        <v>0</v>
      </c>
      <c r="CY79" s="589">
        <f t="shared" si="33"/>
        <v>0</v>
      </c>
      <c r="CZ79" s="589">
        <f t="shared" si="33"/>
        <v>0</v>
      </c>
      <c r="DA79" s="589">
        <f t="shared" si="33"/>
        <v>0</v>
      </c>
      <c r="DB79" s="589">
        <f t="shared" si="33"/>
        <v>0</v>
      </c>
      <c r="DC79" s="589">
        <f t="shared" si="33"/>
        <v>0</v>
      </c>
      <c r="DD79" s="589">
        <f t="shared" si="33"/>
        <v>0</v>
      </c>
      <c r="DE79" s="589">
        <f t="shared" si="33"/>
        <v>0</v>
      </c>
      <c r="DF79" s="589">
        <f t="shared" si="33"/>
        <v>0</v>
      </c>
      <c r="DG79" s="589">
        <f t="shared" si="33"/>
        <v>0</v>
      </c>
      <c r="DH79" s="589">
        <f t="shared" si="33"/>
        <v>0</v>
      </c>
      <c r="DI79" s="589">
        <f t="shared" si="33"/>
        <v>0</v>
      </c>
      <c r="DJ79" s="589">
        <f t="shared" si="33"/>
        <v>0</v>
      </c>
      <c r="DK79" s="589">
        <f t="shared" si="33"/>
        <v>0</v>
      </c>
      <c r="DL79" s="589">
        <f t="shared" si="33"/>
        <v>0</v>
      </c>
      <c r="DM79" s="589">
        <f t="shared" si="33"/>
        <v>0</v>
      </c>
      <c r="DN79" s="589">
        <f t="shared" si="33"/>
        <v>0</v>
      </c>
      <c r="DO79" s="589">
        <f t="shared" si="33"/>
        <v>0</v>
      </c>
      <c r="DP79" s="589">
        <f t="shared" si="33"/>
        <v>0</v>
      </c>
      <c r="DQ79" s="589">
        <f t="shared" si="33"/>
        <v>0</v>
      </c>
      <c r="DR79" s="589">
        <f t="shared" si="33"/>
        <v>0</v>
      </c>
      <c r="DS79" s="589">
        <f t="shared" si="33"/>
        <v>0</v>
      </c>
      <c r="DT79" s="589">
        <f t="shared" si="33"/>
        <v>0</v>
      </c>
      <c r="DU79" s="589">
        <f t="shared" si="33"/>
        <v>0</v>
      </c>
      <c r="DV79" s="589">
        <f t="shared" si="33"/>
        <v>0</v>
      </c>
    </row>
    <row r="80" spans="1:126" s="1263" customFormat="1" x14ac:dyDescent="0.4">
      <c r="A80" s="745"/>
      <c r="B80" s="1262"/>
      <c r="C80" s="1262"/>
      <c r="D80" s="1262"/>
      <c r="E80" s="1262"/>
      <c r="F80" s="1253">
        <f>YEAR(F$3)</f>
        <v>2023</v>
      </c>
      <c r="G80" s="1254">
        <f t="shared" ref="G80:BR80" si="34">YEAR(G$3)</f>
        <v>2023</v>
      </c>
      <c r="H80" s="1254">
        <f t="shared" si="34"/>
        <v>2023</v>
      </c>
      <c r="I80" s="1254">
        <f t="shared" si="34"/>
        <v>2023</v>
      </c>
      <c r="J80" s="1254">
        <f t="shared" si="34"/>
        <v>2023</v>
      </c>
      <c r="K80" s="1254">
        <f t="shared" si="34"/>
        <v>2024</v>
      </c>
      <c r="L80" s="1254">
        <f t="shared" si="34"/>
        <v>2024</v>
      </c>
      <c r="M80" s="1254">
        <f t="shared" si="34"/>
        <v>2024</v>
      </c>
      <c r="N80" s="1254">
        <f t="shared" si="34"/>
        <v>2024</v>
      </c>
      <c r="O80" s="1254">
        <f t="shared" si="34"/>
        <v>2024</v>
      </c>
      <c r="P80" s="1254">
        <f t="shared" si="34"/>
        <v>2024</v>
      </c>
      <c r="Q80" s="1254">
        <f t="shared" si="34"/>
        <v>2024</v>
      </c>
      <c r="R80" s="1254">
        <f t="shared" si="34"/>
        <v>2024</v>
      </c>
      <c r="S80" s="1254">
        <f t="shared" si="34"/>
        <v>2024</v>
      </c>
      <c r="T80" s="1254">
        <f t="shared" si="34"/>
        <v>2024</v>
      </c>
      <c r="U80" s="1254">
        <f t="shared" si="34"/>
        <v>2024</v>
      </c>
      <c r="V80" s="1254">
        <f t="shared" si="34"/>
        <v>2024</v>
      </c>
      <c r="W80" s="1254">
        <f t="shared" si="34"/>
        <v>2025</v>
      </c>
      <c r="X80" s="1254">
        <f t="shared" si="34"/>
        <v>2025</v>
      </c>
      <c r="Y80" s="1254">
        <f t="shared" si="34"/>
        <v>2025</v>
      </c>
      <c r="Z80" s="1254">
        <f t="shared" si="34"/>
        <v>2025</v>
      </c>
      <c r="AA80" s="1254">
        <f t="shared" si="34"/>
        <v>2025</v>
      </c>
      <c r="AB80" s="1254">
        <f t="shared" si="34"/>
        <v>2025</v>
      </c>
      <c r="AC80" s="1254">
        <f t="shared" si="34"/>
        <v>2025</v>
      </c>
      <c r="AD80" s="1254">
        <f t="shared" si="34"/>
        <v>2025</v>
      </c>
      <c r="AE80" s="1254">
        <f t="shared" si="34"/>
        <v>2025</v>
      </c>
      <c r="AF80" s="1254">
        <f t="shared" si="34"/>
        <v>2025</v>
      </c>
      <c r="AG80" s="1254">
        <f t="shared" si="34"/>
        <v>2025</v>
      </c>
      <c r="AH80" s="1254">
        <f t="shared" si="34"/>
        <v>2025</v>
      </c>
      <c r="AI80" s="1254">
        <f t="shared" si="34"/>
        <v>2026</v>
      </c>
      <c r="AJ80" s="1254">
        <f t="shared" si="34"/>
        <v>2026</v>
      </c>
      <c r="AK80" s="1254">
        <f t="shared" si="34"/>
        <v>2026</v>
      </c>
      <c r="AL80" s="1254">
        <f t="shared" si="34"/>
        <v>2026</v>
      </c>
      <c r="AM80" s="1254">
        <f t="shared" si="34"/>
        <v>2026</v>
      </c>
      <c r="AN80" s="1254">
        <f t="shared" si="34"/>
        <v>2026</v>
      </c>
      <c r="AO80" s="1254">
        <f t="shared" si="34"/>
        <v>2026</v>
      </c>
      <c r="AP80" s="1254">
        <f t="shared" si="34"/>
        <v>2026</v>
      </c>
      <c r="AQ80" s="1254">
        <f t="shared" si="34"/>
        <v>2026</v>
      </c>
      <c r="AR80" s="1254">
        <f t="shared" si="34"/>
        <v>2026</v>
      </c>
      <c r="AS80" s="1254">
        <f t="shared" si="34"/>
        <v>2026</v>
      </c>
      <c r="AT80" s="1254">
        <f t="shared" si="34"/>
        <v>2026</v>
      </c>
      <c r="AU80" s="1254">
        <f t="shared" si="34"/>
        <v>2027</v>
      </c>
      <c r="AV80" s="1254">
        <f t="shared" si="34"/>
        <v>2027</v>
      </c>
      <c r="AW80" s="1254">
        <f t="shared" si="34"/>
        <v>2027</v>
      </c>
      <c r="AX80" s="1254">
        <f t="shared" si="34"/>
        <v>2027</v>
      </c>
      <c r="AY80" s="1254">
        <f t="shared" si="34"/>
        <v>2027</v>
      </c>
      <c r="AZ80" s="1254">
        <f t="shared" si="34"/>
        <v>2027</v>
      </c>
      <c r="BA80" s="1254">
        <f t="shared" si="34"/>
        <v>2027</v>
      </c>
      <c r="BB80" s="1254">
        <f t="shared" si="34"/>
        <v>2027</v>
      </c>
      <c r="BC80" s="1254">
        <f t="shared" si="34"/>
        <v>2027</v>
      </c>
      <c r="BD80" s="1254">
        <f t="shared" si="34"/>
        <v>2027</v>
      </c>
      <c r="BE80" s="1254">
        <f t="shared" si="34"/>
        <v>2027</v>
      </c>
      <c r="BF80" s="1254">
        <f t="shared" si="34"/>
        <v>2027</v>
      </c>
      <c r="BG80" s="1254">
        <f t="shared" si="34"/>
        <v>2028</v>
      </c>
      <c r="BH80" s="1254">
        <f t="shared" si="34"/>
        <v>2028</v>
      </c>
      <c r="BI80" s="1254">
        <f t="shared" si="34"/>
        <v>2028</v>
      </c>
      <c r="BJ80" s="1254">
        <f t="shared" si="34"/>
        <v>2028</v>
      </c>
      <c r="BK80" s="1254">
        <f t="shared" si="34"/>
        <v>2028</v>
      </c>
      <c r="BL80" s="1254">
        <f t="shared" si="34"/>
        <v>2028</v>
      </c>
      <c r="BM80" s="1254">
        <f t="shared" si="34"/>
        <v>2028</v>
      </c>
      <c r="BN80" s="1254">
        <f t="shared" si="34"/>
        <v>2028</v>
      </c>
      <c r="BO80" s="1254">
        <f t="shared" si="34"/>
        <v>2028</v>
      </c>
      <c r="BP80" s="1254">
        <f t="shared" si="34"/>
        <v>2028</v>
      </c>
      <c r="BQ80" s="1254">
        <f t="shared" si="34"/>
        <v>2028</v>
      </c>
      <c r="BR80" s="1254">
        <f t="shared" si="34"/>
        <v>2028</v>
      </c>
      <c r="BS80" s="1254">
        <f t="shared" ref="BS80:DV80" si="35">YEAR(BS$3)</f>
        <v>2029</v>
      </c>
      <c r="BT80" s="1254">
        <f t="shared" si="35"/>
        <v>2029</v>
      </c>
      <c r="BU80" s="1254">
        <f t="shared" si="35"/>
        <v>2029</v>
      </c>
      <c r="BV80" s="1254">
        <f t="shared" si="35"/>
        <v>2029</v>
      </c>
      <c r="BW80" s="1254">
        <f t="shared" si="35"/>
        <v>2029</v>
      </c>
      <c r="BX80" s="1254">
        <f t="shared" si="35"/>
        <v>2029</v>
      </c>
      <c r="BY80" s="1254">
        <f t="shared" si="35"/>
        <v>2029</v>
      </c>
      <c r="BZ80" s="1254">
        <f t="shared" si="35"/>
        <v>2029</v>
      </c>
      <c r="CA80" s="1254">
        <f t="shared" si="35"/>
        <v>2029</v>
      </c>
      <c r="CB80" s="1254">
        <f t="shared" si="35"/>
        <v>2029</v>
      </c>
      <c r="CC80" s="1254">
        <f t="shared" si="35"/>
        <v>2029</v>
      </c>
      <c r="CD80" s="1254">
        <f t="shared" si="35"/>
        <v>2029</v>
      </c>
      <c r="CE80" s="1254">
        <f t="shared" si="35"/>
        <v>2030</v>
      </c>
      <c r="CF80" s="1254">
        <f t="shared" si="35"/>
        <v>2030</v>
      </c>
      <c r="CG80" s="1254">
        <f t="shared" si="35"/>
        <v>2030</v>
      </c>
      <c r="CH80" s="1254">
        <f t="shared" si="35"/>
        <v>2030</v>
      </c>
      <c r="CI80" s="1254">
        <f t="shared" si="35"/>
        <v>2030</v>
      </c>
      <c r="CJ80" s="1254">
        <f t="shared" si="35"/>
        <v>2030</v>
      </c>
      <c r="CK80" s="1254">
        <f t="shared" si="35"/>
        <v>2030</v>
      </c>
      <c r="CL80" s="1254">
        <f t="shared" si="35"/>
        <v>2030</v>
      </c>
      <c r="CM80" s="1254">
        <f t="shared" si="35"/>
        <v>2030</v>
      </c>
      <c r="CN80" s="1254">
        <f t="shared" si="35"/>
        <v>2030</v>
      </c>
      <c r="CO80" s="1254">
        <f t="shared" si="35"/>
        <v>2030</v>
      </c>
      <c r="CP80" s="1254">
        <f t="shared" si="35"/>
        <v>2030</v>
      </c>
      <c r="CQ80" s="1254">
        <f t="shared" si="35"/>
        <v>2031</v>
      </c>
      <c r="CR80" s="1254">
        <f t="shared" si="35"/>
        <v>2031</v>
      </c>
      <c r="CS80" s="1254">
        <f t="shared" si="35"/>
        <v>2031</v>
      </c>
      <c r="CT80" s="1254">
        <f t="shared" si="35"/>
        <v>2031</v>
      </c>
      <c r="CU80" s="1254">
        <f t="shared" si="35"/>
        <v>2031</v>
      </c>
      <c r="CV80" s="1254">
        <f t="shared" si="35"/>
        <v>2031</v>
      </c>
      <c r="CW80" s="1254">
        <f t="shared" si="35"/>
        <v>2031</v>
      </c>
      <c r="CX80" s="1254">
        <f t="shared" si="35"/>
        <v>2031</v>
      </c>
      <c r="CY80" s="1254">
        <f t="shared" si="35"/>
        <v>2031</v>
      </c>
      <c r="CZ80" s="1254">
        <f t="shared" si="35"/>
        <v>2031</v>
      </c>
      <c r="DA80" s="1254">
        <f t="shared" si="35"/>
        <v>2031</v>
      </c>
      <c r="DB80" s="1254">
        <f t="shared" si="35"/>
        <v>2031</v>
      </c>
      <c r="DC80" s="1254">
        <f t="shared" si="35"/>
        <v>2032</v>
      </c>
      <c r="DD80" s="1254">
        <f t="shared" si="35"/>
        <v>2032</v>
      </c>
      <c r="DE80" s="1254">
        <f t="shared" si="35"/>
        <v>2032</v>
      </c>
      <c r="DF80" s="1254">
        <f t="shared" si="35"/>
        <v>2032</v>
      </c>
      <c r="DG80" s="1254">
        <f t="shared" si="35"/>
        <v>2032</v>
      </c>
      <c r="DH80" s="1254">
        <f t="shared" si="35"/>
        <v>2032</v>
      </c>
      <c r="DI80" s="1254">
        <f t="shared" si="35"/>
        <v>2032</v>
      </c>
      <c r="DJ80" s="1254">
        <f t="shared" si="35"/>
        <v>2032</v>
      </c>
      <c r="DK80" s="1254">
        <f t="shared" si="35"/>
        <v>2032</v>
      </c>
      <c r="DL80" s="1254">
        <f t="shared" si="35"/>
        <v>2032</v>
      </c>
      <c r="DM80" s="1254">
        <f t="shared" si="35"/>
        <v>2032</v>
      </c>
      <c r="DN80" s="1254">
        <f t="shared" si="35"/>
        <v>2032</v>
      </c>
      <c r="DO80" s="1254">
        <f t="shared" si="35"/>
        <v>2033</v>
      </c>
      <c r="DP80" s="1254">
        <f t="shared" si="35"/>
        <v>2033</v>
      </c>
      <c r="DQ80" s="1254">
        <f t="shared" si="35"/>
        <v>2033</v>
      </c>
      <c r="DR80" s="1254">
        <f t="shared" si="35"/>
        <v>2033</v>
      </c>
      <c r="DS80" s="1254">
        <f t="shared" si="35"/>
        <v>2033</v>
      </c>
      <c r="DT80" s="1254">
        <f t="shared" si="35"/>
        <v>2033</v>
      </c>
      <c r="DU80" s="1254">
        <f t="shared" si="35"/>
        <v>2033</v>
      </c>
      <c r="DV80" s="1254">
        <f t="shared" si="35"/>
        <v>2033</v>
      </c>
    </row>
    <row r="81" spans="1:126" s="585" customFormat="1" ht="11.25" customHeight="1" x14ac:dyDescent="0.4">
      <c r="A81" s="724"/>
      <c r="B81" s="715"/>
      <c r="C81" s="1264"/>
      <c r="D81" s="1265"/>
      <c r="E81" s="1266"/>
      <c r="F81" s="1250">
        <f>IF(F$80=YEAR('Control Panel_운영'!$K$84),'Control Panel_운영'!$L$85+SUMIF('월별 비용_운영'!$F$80:$DV$80,'월별 비용_운영'!F$80,'월별 비용_운영'!$F$4:$DV$4),SUMIF('월별 비용_운영'!$F$80:$DV$80,'월별 비용_운영'!F$80,'월별 비용_운영'!$F$4:$DV$4))</f>
        <v>365</v>
      </c>
      <c r="G81" s="1251">
        <f>IF(G$80=YEAR('Control Panel_운영'!$K$84),'Control Panel_운영'!$L$85+SUMIF('월별 비용_운영'!$F$80:$DV$80,'월별 비용_운영'!G$80,'월별 비용_운영'!$F$4:$DV$4),SUMIF('월별 비용_운영'!$F$80:$DV$80,'월별 비용_운영'!G$80,'월별 비용_운영'!$F$4:$DV$4))</f>
        <v>365</v>
      </c>
      <c r="H81" s="1251">
        <f>IF(H$80=YEAR('Control Panel_운영'!$K$84),'Control Panel_운영'!$L$85+SUMIF('월별 비용_운영'!$F$80:$DV$80,'월별 비용_운영'!H$80,'월별 비용_운영'!$F$4:$DV$4),SUMIF('월별 비용_운영'!$F$80:$DV$80,'월별 비용_운영'!H$80,'월별 비용_운영'!$F$4:$DV$4))</f>
        <v>365</v>
      </c>
      <c r="I81" s="1251">
        <f>IF(I$80=YEAR('Control Panel_운영'!$K$84),'Control Panel_운영'!$L$85+SUMIF('월별 비용_운영'!$F$80:$DV$80,'월별 비용_운영'!I$80,'월별 비용_운영'!$F$4:$DV$4),SUMIF('월별 비용_운영'!$F$80:$DV$80,'월별 비용_운영'!I$80,'월별 비용_운영'!$F$4:$DV$4))</f>
        <v>365</v>
      </c>
      <c r="J81" s="1251">
        <f>IF(J$80=YEAR('Control Panel_운영'!$K$84),'Control Panel_운영'!$L$85+SUMIF('월별 비용_운영'!$F$80:$DV$80,'월별 비용_운영'!J$80,'월별 비용_운영'!$F$4:$DV$4),SUMIF('월별 비용_운영'!$F$80:$DV$80,'월별 비용_운영'!J$80,'월별 비용_운영'!$F$4:$DV$4))</f>
        <v>365</v>
      </c>
      <c r="K81" s="1251">
        <f>IF(K$80=YEAR('Control Panel_운영'!$K$84),'Control Panel_운영'!$L$85+SUMIF('월별 비용_운영'!$F$80:$DV$80,'월별 비용_운영'!K$80,'월별 비용_운영'!$F$4:$DV$4),SUMIF('월별 비용_운영'!$F$80:$DV$80,'월별 비용_운영'!K$80,'월별 비용_운영'!$F$4:$DV$4))</f>
        <v>366</v>
      </c>
      <c r="L81" s="1251">
        <f>IF(L$80=YEAR('Control Panel_운영'!$K$84),'Control Panel_운영'!$L$85+SUMIF('월별 비용_운영'!$F$80:$DV$80,'월별 비용_운영'!L$80,'월별 비용_운영'!$F$4:$DV$4),SUMIF('월별 비용_운영'!$F$80:$DV$80,'월별 비용_운영'!L$80,'월별 비용_운영'!$F$4:$DV$4))</f>
        <v>366</v>
      </c>
      <c r="M81" s="1251">
        <f>IF(M$80=YEAR('Control Panel_운영'!$K$84),'Control Panel_운영'!$L$85+SUMIF('월별 비용_운영'!$F$80:$DV$80,'월별 비용_운영'!M$80,'월별 비용_운영'!$F$4:$DV$4),SUMIF('월별 비용_운영'!$F$80:$DV$80,'월별 비용_운영'!M$80,'월별 비용_운영'!$F$4:$DV$4))</f>
        <v>366</v>
      </c>
      <c r="N81" s="1251">
        <f>IF(N$80=YEAR('Control Panel_운영'!$K$84),'Control Panel_운영'!$L$85+SUMIF('월별 비용_운영'!$F$80:$DV$80,'월별 비용_운영'!N$80,'월별 비용_운영'!$F$4:$DV$4),SUMIF('월별 비용_운영'!$F$80:$DV$80,'월별 비용_운영'!N$80,'월별 비용_운영'!$F$4:$DV$4))</f>
        <v>366</v>
      </c>
      <c r="O81" s="1251">
        <f>IF(O$80=YEAR('Control Panel_운영'!$K$84),'Control Panel_운영'!$L$85+SUMIF('월별 비용_운영'!$F$80:$DV$80,'월별 비용_운영'!O$80,'월별 비용_운영'!$F$4:$DV$4),SUMIF('월별 비용_운영'!$F$80:$DV$80,'월별 비용_운영'!O$80,'월별 비용_운영'!$F$4:$DV$4))</f>
        <v>366</v>
      </c>
      <c r="P81" s="1251">
        <f>IF(P$80=YEAR('Control Panel_운영'!$K$84),'Control Panel_운영'!$L$85+SUMIF('월별 비용_운영'!$F$80:$DV$80,'월별 비용_운영'!P$80,'월별 비용_운영'!$F$4:$DV$4),SUMIF('월별 비용_운영'!$F$80:$DV$80,'월별 비용_운영'!P$80,'월별 비용_운영'!$F$4:$DV$4))</f>
        <v>366</v>
      </c>
      <c r="Q81" s="1251">
        <f>IF(Q$80=YEAR('Control Panel_운영'!$K$84),'Control Panel_운영'!$L$85+SUMIF('월별 비용_운영'!$F$80:$DV$80,'월별 비용_운영'!Q$80,'월별 비용_운영'!$F$4:$DV$4),SUMIF('월별 비용_운영'!$F$80:$DV$80,'월별 비용_운영'!Q$80,'월별 비용_운영'!$F$4:$DV$4))</f>
        <v>366</v>
      </c>
      <c r="R81" s="1251">
        <f>IF(R$80=YEAR('Control Panel_운영'!$K$84),'Control Panel_운영'!$L$85+SUMIF('월별 비용_운영'!$F$80:$DV$80,'월별 비용_운영'!R$80,'월별 비용_운영'!$F$4:$DV$4),SUMIF('월별 비용_운영'!$F$80:$DV$80,'월별 비용_운영'!R$80,'월별 비용_운영'!$F$4:$DV$4))</f>
        <v>366</v>
      </c>
      <c r="S81" s="1251">
        <f>IF(S$80=YEAR('Control Panel_운영'!$K$84),'Control Panel_운영'!$L$85+SUMIF('월별 비용_운영'!$F$80:$DV$80,'월별 비용_운영'!S$80,'월별 비용_운영'!$F$4:$DV$4),SUMIF('월별 비용_운영'!$F$80:$DV$80,'월별 비용_운영'!S$80,'월별 비용_운영'!$F$4:$DV$4))</f>
        <v>366</v>
      </c>
      <c r="T81" s="1251">
        <f>IF(T$80=YEAR('Control Panel_운영'!$K$84),'Control Panel_운영'!$L$85+SUMIF('월별 비용_운영'!$F$80:$DV$80,'월별 비용_운영'!T$80,'월별 비용_운영'!$F$4:$DV$4),SUMIF('월별 비용_운영'!$F$80:$DV$80,'월별 비용_운영'!T$80,'월별 비용_운영'!$F$4:$DV$4))</f>
        <v>366</v>
      </c>
      <c r="U81" s="1251">
        <f>IF(U$80=YEAR('Control Panel_운영'!$K$84),'Control Panel_운영'!$L$85+SUMIF('월별 비용_운영'!$F$80:$DV$80,'월별 비용_운영'!U$80,'월별 비용_운영'!$F$4:$DV$4),SUMIF('월별 비용_운영'!$F$80:$DV$80,'월별 비용_운영'!U$80,'월별 비용_운영'!$F$4:$DV$4))</f>
        <v>366</v>
      </c>
      <c r="V81" s="1251">
        <f>IF(V$80=YEAR('Control Panel_운영'!$K$84),'Control Panel_운영'!$L$85+SUMIF('월별 비용_운영'!$F$80:$DV$80,'월별 비용_운영'!V$80,'월별 비용_운영'!$F$4:$DV$4),SUMIF('월별 비용_운영'!$F$80:$DV$80,'월별 비용_운영'!V$80,'월별 비용_운영'!$F$4:$DV$4))</f>
        <v>366</v>
      </c>
      <c r="W81" s="1251">
        <f>IF(W$80=YEAR('Control Panel_운영'!$K$84),'Control Panel_운영'!$L$85+SUMIF('월별 비용_운영'!$F$80:$DV$80,'월별 비용_운영'!W$80,'월별 비용_운영'!$F$4:$DV$4),SUMIF('월별 비용_운영'!$F$80:$DV$80,'월별 비용_운영'!W$80,'월별 비용_운영'!$F$4:$DV$4))</f>
        <v>365</v>
      </c>
      <c r="X81" s="1251">
        <f>IF(X$80=YEAR('Control Panel_운영'!$K$84),'Control Panel_운영'!$L$85+SUMIF('월별 비용_운영'!$F$80:$DV$80,'월별 비용_운영'!X$80,'월별 비용_운영'!$F$4:$DV$4),SUMIF('월별 비용_운영'!$F$80:$DV$80,'월별 비용_운영'!X$80,'월별 비용_운영'!$F$4:$DV$4))</f>
        <v>365</v>
      </c>
      <c r="Y81" s="1251">
        <f>IF(Y$80=YEAR('Control Panel_운영'!$K$84),'Control Panel_운영'!$L$85+SUMIF('월별 비용_운영'!$F$80:$DV$80,'월별 비용_운영'!Y$80,'월별 비용_운영'!$F$4:$DV$4),SUMIF('월별 비용_운영'!$F$80:$DV$80,'월별 비용_운영'!Y$80,'월별 비용_운영'!$F$4:$DV$4))</f>
        <v>365</v>
      </c>
      <c r="Z81" s="1251">
        <f>IF(Z$80=YEAR('Control Panel_운영'!$K$84),'Control Panel_운영'!$L$85+SUMIF('월별 비용_운영'!$F$80:$DV$80,'월별 비용_운영'!Z$80,'월별 비용_운영'!$F$4:$DV$4),SUMIF('월별 비용_운영'!$F$80:$DV$80,'월별 비용_운영'!Z$80,'월별 비용_운영'!$F$4:$DV$4))</f>
        <v>365</v>
      </c>
      <c r="AA81" s="1251">
        <f>IF(AA$80=YEAR('Control Panel_운영'!$K$84),'Control Panel_운영'!$L$85+SUMIF('월별 비용_운영'!$F$80:$DV$80,'월별 비용_운영'!AA$80,'월별 비용_운영'!$F$4:$DV$4),SUMIF('월별 비용_운영'!$F$80:$DV$80,'월별 비용_운영'!AA$80,'월별 비용_운영'!$F$4:$DV$4))</f>
        <v>365</v>
      </c>
      <c r="AB81" s="1251">
        <f>IF(AB$80=YEAR('Control Panel_운영'!$K$84),'Control Panel_운영'!$L$85+SUMIF('월별 비용_운영'!$F$80:$DV$80,'월별 비용_운영'!AB$80,'월별 비용_운영'!$F$4:$DV$4),SUMIF('월별 비용_운영'!$F$80:$DV$80,'월별 비용_운영'!AB$80,'월별 비용_운영'!$F$4:$DV$4))</f>
        <v>365</v>
      </c>
      <c r="AC81" s="1251">
        <f>IF(AC$80=YEAR('Control Panel_운영'!$K$84),'Control Panel_운영'!$L$85+SUMIF('월별 비용_운영'!$F$80:$DV$80,'월별 비용_운영'!AC$80,'월별 비용_운영'!$F$4:$DV$4),SUMIF('월별 비용_운영'!$F$80:$DV$80,'월별 비용_운영'!AC$80,'월별 비용_운영'!$F$4:$DV$4))</f>
        <v>365</v>
      </c>
      <c r="AD81" s="1251">
        <f>IF(AD$80=YEAR('Control Panel_운영'!$K$84),'Control Panel_운영'!$L$85+SUMIF('월별 비용_운영'!$F$80:$DV$80,'월별 비용_운영'!AD$80,'월별 비용_운영'!$F$4:$DV$4),SUMIF('월별 비용_운영'!$F$80:$DV$80,'월별 비용_운영'!AD$80,'월별 비용_운영'!$F$4:$DV$4))</f>
        <v>365</v>
      </c>
      <c r="AE81" s="1251">
        <f>IF(AE$80=YEAR('Control Panel_운영'!$K$84),'Control Panel_운영'!$L$85+SUMIF('월별 비용_운영'!$F$80:$DV$80,'월별 비용_운영'!AE$80,'월별 비용_운영'!$F$4:$DV$4),SUMIF('월별 비용_운영'!$F$80:$DV$80,'월별 비용_운영'!AE$80,'월별 비용_운영'!$F$4:$DV$4))</f>
        <v>365</v>
      </c>
      <c r="AF81" s="1251">
        <f>IF(AF$80=YEAR('Control Panel_운영'!$K$84),'Control Panel_운영'!$L$85+SUMIF('월별 비용_운영'!$F$80:$DV$80,'월별 비용_운영'!AF$80,'월별 비용_운영'!$F$4:$DV$4),SUMIF('월별 비용_운영'!$F$80:$DV$80,'월별 비용_운영'!AF$80,'월별 비용_운영'!$F$4:$DV$4))</f>
        <v>365</v>
      </c>
      <c r="AG81" s="1251">
        <f>IF(AG$80=YEAR('Control Panel_운영'!$K$84),'Control Panel_운영'!$L$85+SUMIF('월별 비용_운영'!$F$80:$DV$80,'월별 비용_운영'!AG$80,'월별 비용_운영'!$F$4:$DV$4),SUMIF('월별 비용_운영'!$F$80:$DV$80,'월별 비용_운영'!AG$80,'월별 비용_운영'!$F$4:$DV$4))</f>
        <v>365</v>
      </c>
      <c r="AH81" s="1251">
        <f>IF(AH$80=YEAR('Control Panel_운영'!$K$84),'Control Panel_운영'!$L$85+SUMIF('월별 비용_운영'!$F$80:$DV$80,'월별 비용_운영'!AH$80,'월별 비용_운영'!$F$4:$DV$4),SUMIF('월별 비용_운영'!$F$80:$DV$80,'월별 비용_운영'!AH$80,'월별 비용_운영'!$F$4:$DV$4))</f>
        <v>365</v>
      </c>
      <c r="AI81" s="1251">
        <f>IF(AI$80=YEAR('Control Panel_운영'!$K$84),'Control Panel_운영'!$L$85+SUMIF('월별 비용_운영'!$F$80:$DV$80,'월별 비용_운영'!AI$80,'월별 비용_운영'!$F$4:$DV$4),SUMIF('월별 비용_운영'!$F$80:$DV$80,'월별 비용_운영'!AI$80,'월별 비용_운영'!$F$4:$DV$4))</f>
        <v>365</v>
      </c>
      <c r="AJ81" s="1251">
        <f>IF(AJ$80=YEAR('Control Panel_운영'!$K$84),'Control Panel_운영'!$L$85+SUMIF('월별 비용_운영'!$F$80:$DV$80,'월별 비용_운영'!AJ$80,'월별 비용_운영'!$F$4:$DV$4),SUMIF('월별 비용_운영'!$F$80:$DV$80,'월별 비용_운영'!AJ$80,'월별 비용_운영'!$F$4:$DV$4))</f>
        <v>365</v>
      </c>
      <c r="AK81" s="1251">
        <f>IF(AK$80=YEAR('Control Panel_운영'!$K$84),'Control Panel_운영'!$L$85+SUMIF('월별 비용_운영'!$F$80:$DV$80,'월별 비용_운영'!AK$80,'월별 비용_운영'!$F$4:$DV$4),SUMIF('월별 비용_운영'!$F$80:$DV$80,'월별 비용_운영'!AK$80,'월별 비용_운영'!$F$4:$DV$4))</f>
        <v>365</v>
      </c>
      <c r="AL81" s="1251">
        <f>IF(AL$80=YEAR('Control Panel_운영'!$K$84),'Control Panel_운영'!$L$85+SUMIF('월별 비용_운영'!$F$80:$DV$80,'월별 비용_운영'!AL$80,'월별 비용_운영'!$F$4:$DV$4),SUMIF('월별 비용_운영'!$F$80:$DV$80,'월별 비용_운영'!AL$80,'월별 비용_운영'!$F$4:$DV$4))</f>
        <v>365</v>
      </c>
      <c r="AM81" s="1251">
        <f>IF(AM$80=YEAR('Control Panel_운영'!$K$84),'Control Panel_운영'!$L$85+SUMIF('월별 비용_운영'!$F$80:$DV$80,'월별 비용_운영'!AM$80,'월별 비용_운영'!$F$4:$DV$4),SUMIF('월별 비용_운영'!$F$80:$DV$80,'월별 비용_운영'!AM$80,'월별 비용_운영'!$F$4:$DV$4))</f>
        <v>365</v>
      </c>
      <c r="AN81" s="1251">
        <f>IF(AN$80=YEAR('Control Panel_운영'!$K$84),'Control Panel_운영'!$L$85+SUMIF('월별 비용_운영'!$F$80:$DV$80,'월별 비용_운영'!AN$80,'월별 비용_운영'!$F$4:$DV$4),SUMIF('월별 비용_운영'!$F$80:$DV$80,'월별 비용_운영'!AN$80,'월별 비용_운영'!$F$4:$DV$4))</f>
        <v>365</v>
      </c>
      <c r="AO81" s="1251">
        <f>IF(AO$80=YEAR('Control Panel_운영'!$K$84),'Control Panel_운영'!$L$85+SUMIF('월별 비용_운영'!$F$80:$DV$80,'월별 비용_운영'!AO$80,'월별 비용_운영'!$F$4:$DV$4),SUMIF('월별 비용_운영'!$F$80:$DV$80,'월별 비용_운영'!AO$80,'월별 비용_운영'!$F$4:$DV$4))</f>
        <v>365</v>
      </c>
      <c r="AP81" s="1251">
        <f>IF(AP$80=YEAR('Control Panel_운영'!$K$84),'Control Panel_운영'!$L$85+SUMIF('월별 비용_운영'!$F$80:$DV$80,'월별 비용_운영'!AP$80,'월별 비용_운영'!$F$4:$DV$4),SUMIF('월별 비용_운영'!$F$80:$DV$80,'월별 비용_운영'!AP$80,'월별 비용_운영'!$F$4:$DV$4))</f>
        <v>365</v>
      </c>
      <c r="AQ81" s="1251">
        <f>IF(AQ$80=YEAR('Control Panel_운영'!$K$84),'Control Panel_운영'!$L$85+SUMIF('월별 비용_운영'!$F$80:$DV$80,'월별 비용_운영'!AQ$80,'월별 비용_운영'!$F$4:$DV$4),SUMIF('월별 비용_운영'!$F$80:$DV$80,'월별 비용_운영'!AQ$80,'월별 비용_운영'!$F$4:$DV$4))</f>
        <v>365</v>
      </c>
      <c r="AR81" s="1251">
        <f>IF(AR$80=YEAR('Control Panel_운영'!$K$84),'Control Panel_운영'!$L$85+SUMIF('월별 비용_운영'!$F$80:$DV$80,'월별 비용_운영'!AR$80,'월별 비용_운영'!$F$4:$DV$4),SUMIF('월별 비용_운영'!$F$80:$DV$80,'월별 비용_운영'!AR$80,'월별 비용_운영'!$F$4:$DV$4))</f>
        <v>365</v>
      </c>
      <c r="AS81" s="1251">
        <f>IF(AS$80=YEAR('Control Panel_운영'!$K$84),'Control Panel_운영'!$L$85+SUMIF('월별 비용_운영'!$F$80:$DV$80,'월별 비용_운영'!AS$80,'월별 비용_운영'!$F$4:$DV$4),SUMIF('월별 비용_운영'!$F$80:$DV$80,'월별 비용_운영'!AS$80,'월별 비용_운영'!$F$4:$DV$4))</f>
        <v>365</v>
      </c>
      <c r="AT81" s="1251">
        <f>IF(AT$80=YEAR('Control Panel_운영'!$K$84),'Control Panel_운영'!$L$85+SUMIF('월별 비용_운영'!$F$80:$DV$80,'월별 비용_운영'!AT$80,'월별 비용_운영'!$F$4:$DV$4),SUMIF('월별 비용_운영'!$F$80:$DV$80,'월별 비용_운영'!AT$80,'월별 비용_운영'!$F$4:$DV$4))</f>
        <v>365</v>
      </c>
      <c r="AU81" s="1251">
        <f>IF(AU$80=YEAR('Control Panel_운영'!$K$84),'Control Panel_운영'!$L$85+SUMIF('월별 비용_운영'!$F$80:$DV$80,'월별 비용_운영'!AU$80,'월별 비용_운영'!$F$4:$DV$4),SUMIF('월별 비용_운영'!$F$80:$DV$80,'월별 비용_운영'!AU$80,'월별 비용_운영'!$F$4:$DV$4))</f>
        <v>365</v>
      </c>
      <c r="AV81" s="1251">
        <f>IF(AV$80=YEAR('Control Panel_운영'!$K$84),'Control Panel_운영'!$L$85+SUMIF('월별 비용_운영'!$F$80:$DV$80,'월별 비용_운영'!AV$80,'월별 비용_운영'!$F$4:$DV$4),SUMIF('월별 비용_운영'!$F$80:$DV$80,'월별 비용_운영'!AV$80,'월별 비용_운영'!$F$4:$DV$4))</f>
        <v>365</v>
      </c>
      <c r="AW81" s="1251">
        <f>IF(AW$80=YEAR('Control Panel_운영'!$K$84),'Control Panel_운영'!$L$85+SUMIF('월별 비용_운영'!$F$80:$DV$80,'월별 비용_운영'!AW$80,'월별 비용_운영'!$F$4:$DV$4),SUMIF('월별 비용_운영'!$F$80:$DV$80,'월별 비용_운영'!AW$80,'월별 비용_운영'!$F$4:$DV$4))</f>
        <v>365</v>
      </c>
      <c r="AX81" s="1251">
        <f>IF(AX$80=YEAR('Control Panel_운영'!$K$84),'Control Panel_운영'!$L$85+SUMIF('월별 비용_운영'!$F$80:$DV$80,'월별 비용_운영'!AX$80,'월별 비용_운영'!$F$4:$DV$4),SUMIF('월별 비용_운영'!$F$80:$DV$80,'월별 비용_운영'!AX$80,'월별 비용_운영'!$F$4:$DV$4))</f>
        <v>365</v>
      </c>
      <c r="AY81" s="1251">
        <f>IF(AY$80=YEAR('Control Panel_운영'!$K$84),'Control Panel_운영'!$L$85+SUMIF('월별 비용_운영'!$F$80:$DV$80,'월별 비용_운영'!AY$80,'월별 비용_운영'!$F$4:$DV$4),SUMIF('월별 비용_운영'!$F$80:$DV$80,'월별 비용_운영'!AY$80,'월별 비용_운영'!$F$4:$DV$4))</f>
        <v>365</v>
      </c>
      <c r="AZ81" s="1251">
        <f>IF(AZ$80=YEAR('Control Panel_운영'!$K$84),'Control Panel_운영'!$L$85+SUMIF('월별 비용_운영'!$F$80:$DV$80,'월별 비용_운영'!AZ$80,'월별 비용_운영'!$F$4:$DV$4),SUMIF('월별 비용_운영'!$F$80:$DV$80,'월별 비용_운영'!AZ$80,'월별 비용_운영'!$F$4:$DV$4))</f>
        <v>365</v>
      </c>
      <c r="BA81" s="1251">
        <f>IF(BA$80=YEAR('Control Panel_운영'!$K$84),'Control Panel_운영'!$L$85+SUMIF('월별 비용_운영'!$F$80:$DV$80,'월별 비용_운영'!BA$80,'월별 비용_운영'!$F$4:$DV$4),SUMIF('월별 비용_운영'!$F$80:$DV$80,'월별 비용_운영'!BA$80,'월별 비용_운영'!$F$4:$DV$4))</f>
        <v>365</v>
      </c>
      <c r="BB81" s="1251">
        <f>IF(BB$80=YEAR('Control Panel_운영'!$K$84),'Control Panel_운영'!$L$85+SUMIF('월별 비용_운영'!$F$80:$DV$80,'월별 비용_운영'!BB$80,'월별 비용_운영'!$F$4:$DV$4),SUMIF('월별 비용_운영'!$F$80:$DV$80,'월별 비용_운영'!BB$80,'월별 비용_운영'!$F$4:$DV$4))</f>
        <v>365</v>
      </c>
      <c r="BC81" s="1251">
        <f>IF(BC$80=YEAR('Control Panel_운영'!$K$84),'Control Panel_운영'!$L$85+SUMIF('월별 비용_운영'!$F$80:$DV$80,'월별 비용_운영'!BC$80,'월별 비용_운영'!$F$4:$DV$4),SUMIF('월별 비용_운영'!$F$80:$DV$80,'월별 비용_운영'!BC$80,'월별 비용_운영'!$F$4:$DV$4))</f>
        <v>365</v>
      </c>
      <c r="BD81" s="1251">
        <f>IF(BD$80=YEAR('Control Panel_운영'!$K$84),'Control Panel_운영'!$L$85+SUMIF('월별 비용_운영'!$F$80:$DV$80,'월별 비용_운영'!BD$80,'월별 비용_운영'!$F$4:$DV$4),SUMIF('월별 비용_운영'!$F$80:$DV$80,'월별 비용_운영'!BD$80,'월별 비용_운영'!$F$4:$DV$4))</f>
        <v>365</v>
      </c>
      <c r="BE81" s="1251">
        <f>IF(BE$80=YEAR('Control Panel_운영'!$K$84),'Control Panel_운영'!$L$85+SUMIF('월별 비용_운영'!$F$80:$DV$80,'월별 비용_운영'!BE$80,'월별 비용_운영'!$F$4:$DV$4),SUMIF('월별 비용_운영'!$F$80:$DV$80,'월별 비용_운영'!BE$80,'월별 비용_운영'!$F$4:$DV$4))</f>
        <v>365</v>
      </c>
      <c r="BF81" s="1251">
        <f>IF(BF$80=YEAR('Control Panel_운영'!$K$84),'Control Panel_운영'!$L$85+SUMIF('월별 비용_운영'!$F$80:$DV$80,'월별 비용_운영'!BF$80,'월별 비용_운영'!$F$4:$DV$4),SUMIF('월별 비용_운영'!$F$80:$DV$80,'월별 비용_운영'!BF$80,'월별 비용_운영'!$F$4:$DV$4))</f>
        <v>365</v>
      </c>
      <c r="BG81" s="1251">
        <f>IF(BG$80=YEAR('Control Panel_운영'!$K$84),'Control Panel_운영'!$L$85+SUMIF('월별 비용_운영'!$F$80:$DV$80,'월별 비용_운영'!BG$80,'월별 비용_운영'!$F$4:$DV$4),SUMIF('월별 비용_운영'!$F$80:$DV$80,'월별 비용_운영'!BG$80,'월별 비용_운영'!$F$4:$DV$4))</f>
        <v>366</v>
      </c>
      <c r="BH81" s="1251">
        <f>IF(BH$80=YEAR('Control Panel_운영'!$K$84),'Control Panel_운영'!$L$85+SUMIF('월별 비용_운영'!$F$80:$DV$80,'월별 비용_운영'!BH$80,'월별 비용_운영'!$F$4:$DV$4),SUMIF('월별 비용_운영'!$F$80:$DV$80,'월별 비용_운영'!BH$80,'월별 비용_운영'!$F$4:$DV$4))</f>
        <v>366</v>
      </c>
      <c r="BI81" s="1251">
        <f>IF(BI$80=YEAR('Control Panel_운영'!$K$84),'Control Panel_운영'!$L$85+SUMIF('월별 비용_운영'!$F$80:$DV$80,'월별 비용_운영'!BI$80,'월별 비용_운영'!$F$4:$DV$4),SUMIF('월별 비용_운영'!$F$80:$DV$80,'월별 비용_운영'!BI$80,'월별 비용_운영'!$F$4:$DV$4))</f>
        <v>366</v>
      </c>
      <c r="BJ81" s="1251">
        <f>IF(BJ$80=YEAR('Control Panel_운영'!$K$84),'Control Panel_운영'!$L$85+SUMIF('월별 비용_운영'!$F$80:$DV$80,'월별 비용_운영'!BJ$80,'월별 비용_운영'!$F$4:$DV$4),SUMIF('월별 비용_운영'!$F$80:$DV$80,'월별 비용_운영'!BJ$80,'월별 비용_운영'!$F$4:$DV$4))</f>
        <v>366</v>
      </c>
      <c r="BK81" s="1251">
        <f>IF(BK$80=YEAR('Control Panel_운영'!$K$84),'Control Panel_운영'!$L$85+SUMIF('월별 비용_운영'!$F$80:$DV$80,'월별 비용_운영'!BK$80,'월별 비용_운영'!$F$4:$DV$4),SUMIF('월별 비용_운영'!$F$80:$DV$80,'월별 비용_운영'!BK$80,'월별 비용_운영'!$F$4:$DV$4))</f>
        <v>366</v>
      </c>
      <c r="BL81" s="1251">
        <f>IF(BL$80=YEAR('Control Panel_운영'!$K$84),'Control Panel_운영'!$L$85+SUMIF('월별 비용_운영'!$F$80:$DV$80,'월별 비용_운영'!BL$80,'월별 비용_운영'!$F$4:$DV$4),SUMIF('월별 비용_운영'!$F$80:$DV$80,'월별 비용_운영'!BL$80,'월별 비용_운영'!$F$4:$DV$4))</f>
        <v>366</v>
      </c>
      <c r="BM81" s="1251">
        <f>IF(BM$80=YEAR('Control Panel_운영'!$K$84),'Control Panel_운영'!$L$85+SUMIF('월별 비용_운영'!$F$80:$DV$80,'월별 비용_운영'!BM$80,'월별 비용_운영'!$F$4:$DV$4),SUMIF('월별 비용_운영'!$F$80:$DV$80,'월별 비용_운영'!BM$80,'월별 비용_운영'!$F$4:$DV$4))</f>
        <v>366</v>
      </c>
      <c r="BN81" s="1251">
        <f>IF(BN$80=YEAR('Control Panel_운영'!$K$84),'Control Panel_운영'!$L$85+SUMIF('월별 비용_운영'!$F$80:$DV$80,'월별 비용_운영'!BN$80,'월별 비용_운영'!$F$4:$DV$4),SUMIF('월별 비용_운영'!$F$80:$DV$80,'월별 비용_운영'!BN$80,'월별 비용_운영'!$F$4:$DV$4))</f>
        <v>366</v>
      </c>
      <c r="BO81" s="1251">
        <f>IF(BO$80=YEAR('Control Panel_운영'!$K$84),'Control Panel_운영'!$L$85+SUMIF('월별 비용_운영'!$F$80:$DV$80,'월별 비용_운영'!BO$80,'월별 비용_운영'!$F$4:$DV$4),SUMIF('월별 비용_운영'!$F$80:$DV$80,'월별 비용_운영'!BO$80,'월별 비용_운영'!$F$4:$DV$4))</f>
        <v>366</v>
      </c>
      <c r="BP81" s="1251">
        <f>IF(BP$80=YEAR('Control Panel_운영'!$K$84),'Control Panel_운영'!$L$85+SUMIF('월별 비용_운영'!$F$80:$DV$80,'월별 비용_운영'!BP$80,'월별 비용_운영'!$F$4:$DV$4),SUMIF('월별 비용_운영'!$F$80:$DV$80,'월별 비용_운영'!BP$80,'월별 비용_운영'!$F$4:$DV$4))</f>
        <v>366</v>
      </c>
      <c r="BQ81" s="1251">
        <f>IF(BQ$80=YEAR('Control Panel_운영'!$K$84),'Control Panel_운영'!$L$85+SUMIF('월별 비용_운영'!$F$80:$DV$80,'월별 비용_운영'!BQ$80,'월별 비용_운영'!$F$4:$DV$4),SUMIF('월별 비용_운영'!$F$80:$DV$80,'월별 비용_운영'!BQ$80,'월별 비용_운영'!$F$4:$DV$4))</f>
        <v>366</v>
      </c>
      <c r="BR81" s="1251">
        <f>IF(BR$80=YEAR('Control Panel_운영'!$K$84),'Control Panel_운영'!$L$85+SUMIF('월별 비용_운영'!$F$80:$DV$80,'월별 비용_운영'!BR$80,'월별 비용_운영'!$F$4:$DV$4),SUMIF('월별 비용_운영'!$F$80:$DV$80,'월별 비용_운영'!BR$80,'월별 비용_운영'!$F$4:$DV$4))</f>
        <v>366</v>
      </c>
      <c r="BS81" s="1251">
        <f>IF(BS$80=YEAR('Control Panel_운영'!$K$84),'Control Panel_운영'!$L$85+SUMIF('월별 비용_운영'!$F$80:$DV$80,'월별 비용_운영'!BS$80,'월별 비용_운영'!$F$4:$DV$4),SUMIF('월별 비용_운영'!$F$80:$DV$80,'월별 비용_운영'!BS$80,'월별 비용_운영'!$F$4:$DV$4))</f>
        <v>365</v>
      </c>
      <c r="BT81" s="1251">
        <f>IF(BT$80=YEAR('Control Panel_운영'!$K$84),'Control Panel_운영'!$L$85+SUMIF('월별 비용_운영'!$F$80:$DV$80,'월별 비용_운영'!BT$80,'월별 비용_운영'!$F$4:$DV$4),SUMIF('월별 비용_운영'!$F$80:$DV$80,'월별 비용_운영'!BT$80,'월별 비용_운영'!$F$4:$DV$4))</f>
        <v>365</v>
      </c>
      <c r="BU81" s="1251">
        <f>IF(BU$80=YEAR('Control Panel_운영'!$K$84),'Control Panel_운영'!$L$85+SUMIF('월별 비용_운영'!$F$80:$DV$80,'월별 비용_운영'!BU$80,'월별 비용_운영'!$F$4:$DV$4),SUMIF('월별 비용_운영'!$F$80:$DV$80,'월별 비용_운영'!BU$80,'월별 비용_운영'!$F$4:$DV$4))</f>
        <v>365</v>
      </c>
      <c r="BV81" s="1251">
        <f>IF(BV$80=YEAR('Control Panel_운영'!$K$84),'Control Panel_운영'!$L$85+SUMIF('월별 비용_운영'!$F$80:$DV$80,'월별 비용_운영'!BV$80,'월별 비용_운영'!$F$4:$DV$4),SUMIF('월별 비용_운영'!$F$80:$DV$80,'월별 비용_운영'!BV$80,'월별 비용_운영'!$F$4:$DV$4))</f>
        <v>365</v>
      </c>
      <c r="BW81" s="1251">
        <f>IF(BW$80=YEAR('Control Panel_운영'!$K$84),'Control Panel_운영'!$L$85+SUMIF('월별 비용_운영'!$F$80:$DV$80,'월별 비용_운영'!BW$80,'월별 비용_운영'!$F$4:$DV$4),SUMIF('월별 비용_운영'!$F$80:$DV$80,'월별 비용_운영'!BW$80,'월별 비용_운영'!$F$4:$DV$4))</f>
        <v>365</v>
      </c>
      <c r="BX81" s="1251">
        <f>IF(BX$80=YEAR('Control Panel_운영'!$K$84),'Control Panel_운영'!$L$85+SUMIF('월별 비용_운영'!$F$80:$DV$80,'월별 비용_운영'!BX$80,'월별 비용_운영'!$F$4:$DV$4),SUMIF('월별 비용_운영'!$F$80:$DV$80,'월별 비용_운영'!BX$80,'월별 비용_운영'!$F$4:$DV$4))</f>
        <v>365</v>
      </c>
      <c r="BY81" s="1251">
        <f>IF(BY$80=YEAR('Control Panel_운영'!$K$84),'Control Panel_운영'!$L$85+SUMIF('월별 비용_운영'!$F$80:$DV$80,'월별 비용_운영'!BY$80,'월별 비용_운영'!$F$4:$DV$4),SUMIF('월별 비용_운영'!$F$80:$DV$80,'월별 비용_운영'!BY$80,'월별 비용_운영'!$F$4:$DV$4))</f>
        <v>365</v>
      </c>
      <c r="BZ81" s="1251">
        <f>IF(BZ$80=YEAR('Control Panel_운영'!$K$84),'Control Panel_운영'!$L$85+SUMIF('월별 비용_운영'!$F$80:$DV$80,'월별 비용_운영'!BZ$80,'월별 비용_운영'!$F$4:$DV$4),SUMIF('월별 비용_운영'!$F$80:$DV$80,'월별 비용_운영'!BZ$80,'월별 비용_운영'!$F$4:$DV$4))</f>
        <v>365</v>
      </c>
      <c r="CA81" s="1251">
        <f>IF(CA$80=YEAR('Control Panel_운영'!$K$84),'Control Panel_운영'!$L$85+SUMIF('월별 비용_운영'!$F$80:$DV$80,'월별 비용_운영'!CA$80,'월별 비용_운영'!$F$4:$DV$4),SUMIF('월별 비용_운영'!$F$80:$DV$80,'월별 비용_운영'!CA$80,'월별 비용_운영'!$F$4:$DV$4))</f>
        <v>365</v>
      </c>
      <c r="CB81" s="1251">
        <f>IF(CB$80=YEAR('Control Panel_운영'!$K$84),'Control Panel_운영'!$L$85+SUMIF('월별 비용_운영'!$F$80:$DV$80,'월별 비용_운영'!CB$80,'월별 비용_운영'!$F$4:$DV$4),SUMIF('월별 비용_운영'!$F$80:$DV$80,'월별 비용_운영'!CB$80,'월별 비용_운영'!$F$4:$DV$4))</f>
        <v>365</v>
      </c>
      <c r="CC81" s="1251">
        <f>IF(CC$80=YEAR('Control Panel_운영'!$K$84),'Control Panel_운영'!$L$85+SUMIF('월별 비용_운영'!$F$80:$DV$80,'월별 비용_운영'!CC$80,'월별 비용_운영'!$F$4:$DV$4),SUMIF('월별 비용_운영'!$F$80:$DV$80,'월별 비용_운영'!CC$80,'월별 비용_운영'!$F$4:$DV$4))</f>
        <v>365</v>
      </c>
      <c r="CD81" s="1251">
        <f>IF(CD$80=YEAR('Control Panel_운영'!$K$84),'Control Panel_운영'!$L$85+SUMIF('월별 비용_운영'!$F$80:$DV$80,'월별 비용_운영'!CD$80,'월별 비용_운영'!$F$4:$DV$4),SUMIF('월별 비용_운영'!$F$80:$DV$80,'월별 비용_운영'!CD$80,'월별 비용_운영'!$F$4:$DV$4))</f>
        <v>365</v>
      </c>
      <c r="CE81" s="1251">
        <f>IF(CE$80=YEAR('Control Panel_운영'!$K$84),'Control Panel_운영'!$L$85+SUMIF('월별 비용_운영'!$F$80:$DV$80,'월별 비용_운영'!CE$80,'월별 비용_운영'!$F$4:$DV$4),SUMIF('월별 비용_운영'!$F$80:$DV$80,'월별 비용_운영'!CE$80,'월별 비용_운영'!$F$4:$DV$4))</f>
        <v>365</v>
      </c>
      <c r="CF81" s="1251">
        <f>IF(CF$80=YEAR('Control Panel_운영'!$K$84),'Control Panel_운영'!$L$85+SUMIF('월별 비용_운영'!$F$80:$DV$80,'월별 비용_운영'!CF$80,'월별 비용_운영'!$F$4:$DV$4),SUMIF('월별 비용_운영'!$F$80:$DV$80,'월별 비용_운영'!CF$80,'월별 비용_운영'!$F$4:$DV$4))</f>
        <v>365</v>
      </c>
      <c r="CG81" s="1251">
        <f>IF(CG$80=YEAR('Control Panel_운영'!$K$84),'Control Panel_운영'!$L$85+SUMIF('월별 비용_운영'!$F$80:$DV$80,'월별 비용_운영'!CG$80,'월별 비용_운영'!$F$4:$DV$4),SUMIF('월별 비용_운영'!$F$80:$DV$80,'월별 비용_운영'!CG$80,'월별 비용_운영'!$F$4:$DV$4))</f>
        <v>365</v>
      </c>
      <c r="CH81" s="1251">
        <f>IF(CH$80=YEAR('Control Panel_운영'!$K$84),'Control Panel_운영'!$L$85+SUMIF('월별 비용_운영'!$F$80:$DV$80,'월별 비용_운영'!CH$80,'월별 비용_운영'!$F$4:$DV$4),SUMIF('월별 비용_운영'!$F$80:$DV$80,'월별 비용_운영'!CH$80,'월별 비용_운영'!$F$4:$DV$4))</f>
        <v>365</v>
      </c>
      <c r="CI81" s="1251">
        <f>IF(CI$80=YEAR('Control Panel_운영'!$K$84),'Control Panel_운영'!$L$85+SUMIF('월별 비용_운영'!$F$80:$DV$80,'월별 비용_운영'!CI$80,'월별 비용_운영'!$F$4:$DV$4),SUMIF('월별 비용_운영'!$F$80:$DV$80,'월별 비용_운영'!CI$80,'월별 비용_운영'!$F$4:$DV$4))</f>
        <v>365</v>
      </c>
      <c r="CJ81" s="1251">
        <f>IF(CJ$80=YEAR('Control Panel_운영'!$K$84),'Control Panel_운영'!$L$85+SUMIF('월별 비용_운영'!$F$80:$DV$80,'월별 비용_운영'!CJ$80,'월별 비용_운영'!$F$4:$DV$4),SUMIF('월별 비용_운영'!$F$80:$DV$80,'월별 비용_운영'!CJ$80,'월별 비용_운영'!$F$4:$DV$4))</f>
        <v>365</v>
      </c>
      <c r="CK81" s="1251">
        <f>IF(CK$80=YEAR('Control Panel_운영'!$K$84),'Control Panel_운영'!$L$85+SUMIF('월별 비용_운영'!$F$80:$DV$80,'월별 비용_운영'!CK$80,'월별 비용_운영'!$F$4:$DV$4),SUMIF('월별 비용_운영'!$F$80:$DV$80,'월별 비용_운영'!CK$80,'월별 비용_운영'!$F$4:$DV$4))</f>
        <v>365</v>
      </c>
      <c r="CL81" s="1251">
        <f>IF(CL$80=YEAR('Control Panel_운영'!$K$84),'Control Panel_운영'!$L$85+SUMIF('월별 비용_운영'!$F$80:$DV$80,'월별 비용_운영'!CL$80,'월별 비용_운영'!$F$4:$DV$4),SUMIF('월별 비용_운영'!$F$80:$DV$80,'월별 비용_운영'!CL$80,'월별 비용_운영'!$F$4:$DV$4))</f>
        <v>365</v>
      </c>
      <c r="CM81" s="1251">
        <f>IF(CM$80=YEAR('Control Panel_운영'!$K$84),'Control Panel_운영'!$L$85+SUMIF('월별 비용_운영'!$F$80:$DV$80,'월별 비용_운영'!CM$80,'월별 비용_운영'!$F$4:$DV$4),SUMIF('월별 비용_운영'!$F$80:$DV$80,'월별 비용_운영'!CM$80,'월별 비용_운영'!$F$4:$DV$4))</f>
        <v>365</v>
      </c>
      <c r="CN81" s="1251">
        <f>IF(CN$80=YEAR('Control Panel_운영'!$K$84),'Control Panel_운영'!$L$85+SUMIF('월별 비용_운영'!$F$80:$DV$80,'월별 비용_운영'!CN$80,'월별 비용_운영'!$F$4:$DV$4),SUMIF('월별 비용_운영'!$F$80:$DV$80,'월별 비용_운영'!CN$80,'월별 비용_운영'!$F$4:$DV$4))</f>
        <v>365</v>
      </c>
      <c r="CO81" s="1251">
        <f>IF(CO$80=YEAR('Control Panel_운영'!$K$84),'Control Panel_운영'!$L$85+SUMIF('월별 비용_운영'!$F$80:$DV$80,'월별 비용_운영'!CO$80,'월별 비용_운영'!$F$4:$DV$4),SUMIF('월별 비용_운영'!$F$80:$DV$80,'월별 비용_운영'!CO$80,'월별 비용_운영'!$F$4:$DV$4))</f>
        <v>365</v>
      </c>
      <c r="CP81" s="1251">
        <f>IF(CP$80=YEAR('Control Panel_운영'!$K$84),'Control Panel_운영'!$L$85+SUMIF('월별 비용_운영'!$F$80:$DV$80,'월별 비용_운영'!CP$80,'월별 비용_운영'!$F$4:$DV$4),SUMIF('월별 비용_운영'!$F$80:$DV$80,'월별 비용_운영'!CP$80,'월별 비용_운영'!$F$4:$DV$4))</f>
        <v>365</v>
      </c>
      <c r="CQ81" s="1251">
        <f>IF(CQ$80=YEAR('Control Panel_운영'!$K$84),'Control Panel_운영'!$L$85+SUMIF('월별 비용_운영'!$F$80:$DV$80,'월별 비용_운영'!CQ$80,'월별 비용_운영'!$F$4:$DV$4),SUMIF('월별 비용_운영'!$F$80:$DV$80,'월별 비용_운영'!CQ$80,'월별 비용_운영'!$F$4:$DV$4))</f>
        <v>365</v>
      </c>
      <c r="CR81" s="1251">
        <f>IF(CR$80=YEAR('Control Panel_운영'!$K$84),'Control Panel_운영'!$L$85+SUMIF('월별 비용_운영'!$F$80:$DV$80,'월별 비용_운영'!CR$80,'월별 비용_운영'!$F$4:$DV$4),SUMIF('월별 비용_운영'!$F$80:$DV$80,'월별 비용_운영'!CR$80,'월별 비용_운영'!$F$4:$DV$4))</f>
        <v>365</v>
      </c>
      <c r="CS81" s="1251">
        <f>IF(CS$80=YEAR('Control Panel_운영'!$K$84),'Control Panel_운영'!$L$85+SUMIF('월별 비용_운영'!$F$80:$DV$80,'월별 비용_운영'!CS$80,'월별 비용_운영'!$F$4:$DV$4),SUMIF('월별 비용_운영'!$F$80:$DV$80,'월별 비용_운영'!CS$80,'월별 비용_운영'!$F$4:$DV$4))</f>
        <v>365</v>
      </c>
      <c r="CT81" s="1251">
        <f>IF(CT$80=YEAR('Control Panel_운영'!$K$84),'Control Panel_운영'!$L$85+SUMIF('월별 비용_운영'!$F$80:$DV$80,'월별 비용_운영'!CT$80,'월별 비용_운영'!$F$4:$DV$4),SUMIF('월별 비용_운영'!$F$80:$DV$80,'월별 비용_운영'!CT$80,'월별 비용_운영'!$F$4:$DV$4))</f>
        <v>365</v>
      </c>
      <c r="CU81" s="1251">
        <f>IF(CU$80=YEAR('Control Panel_운영'!$K$84),'Control Panel_운영'!$L$85+SUMIF('월별 비용_운영'!$F$80:$DV$80,'월별 비용_운영'!CU$80,'월별 비용_운영'!$F$4:$DV$4),SUMIF('월별 비용_운영'!$F$80:$DV$80,'월별 비용_운영'!CU$80,'월별 비용_운영'!$F$4:$DV$4))</f>
        <v>365</v>
      </c>
      <c r="CV81" s="1251">
        <f>IF(CV$80=YEAR('Control Panel_운영'!$K$84),'Control Panel_운영'!$L$85+SUMIF('월별 비용_운영'!$F$80:$DV$80,'월별 비용_운영'!CV$80,'월별 비용_운영'!$F$4:$DV$4),SUMIF('월별 비용_운영'!$F$80:$DV$80,'월별 비용_운영'!CV$80,'월별 비용_운영'!$F$4:$DV$4))</f>
        <v>365</v>
      </c>
      <c r="CW81" s="1251">
        <f>IF(CW$80=YEAR('Control Panel_운영'!$K$84),'Control Panel_운영'!$L$85+SUMIF('월별 비용_운영'!$F$80:$DV$80,'월별 비용_운영'!CW$80,'월별 비용_운영'!$F$4:$DV$4),SUMIF('월별 비용_운영'!$F$80:$DV$80,'월별 비용_운영'!CW$80,'월별 비용_운영'!$F$4:$DV$4))</f>
        <v>365</v>
      </c>
      <c r="CX81" s="1251">
        <f>IF(CX$80=YEAR('Control Panel_운영'!$K$84),'Control Panel_운영'!$L$85+SUMIF('월별 비용_운영'!$F$80:$DV$80,'월별 비용_운영'!CX$80,'월별 비용_운영'!$F$4:$DV$4),SUMIF('월별 비용_운영'!$F$80:$DV$80,'월별 비용_운영'!CX$80,'월별 비용_운영'!$F$4:$DV$4))</f>
        <v>365</v>
      </c>
      <c r="CY81" s="1251">
        <f>IF(CY$80=YEAR('Control Panel_운영'!$K$84),'Control Panel_운영'!$L$85+SUMIF('월별 비용_운영'!$F$80:$DV$80,'월별 비용_운영'!CY$80,'월별 비용_운영'!$F$4:$DV$4),SUMIF('월별 비용_운영'!$F$80:$DV$80,'월별 비용_운영'!CY$80,'월별 비용_운영'!$F$4:$DV$4))</f>
        <v>365</v>
      </c>
      <c r="CZ81" s="1251">
        <f>IF(CZ$80=YEAR('Control Panel_운영'!$K$84),'Control Panel_운영'!$L$85+SUMIF('월별 비용_운영'!$F$80:$DV$80,'월별 비용_운영'!CZ$80,'월별 비용_운영'!$F$4:$DV$4),SUMIF('월별 비용_운영'!$F$80:$DV$80,'월별 비용_운영'!CZ$80,'월별 비용_운영'!$F$4:$DV$4))</f>
        <v>365</v>
      </c>
      <c r="DA81" s="1251">
        <f>IF(DA$80=YEAR('Control Panel_운영'!$K$84),'Control Panel_운영'!$L$85+SUMIF('월별 비용_운영'!$F$80:$DV$80,'월별 비용_운영'!DA$80,'월별 비용_운영'!$F$4:$DV$4),SUMIF('월별 비용_운영'!$F$80:$DV$80,'월별 비용_운영'!DA$80,'월별 비용_운영'!$F$4:$DV$4))</f>
        <v>365</v>
      </c>
      <c r="DB81" s="1251">
        <f>IF(DB$80=YEAR('Control Panel_운영'!$K$84),'Control Panel_운영'!$L$85+SUMIF('월별 비용_운영'!$F$80:$DV$80,'월별 비용_운영'!DB$80,'월별 비용_운영'!$F$4:$DV$4),SUMIF('월별 비용_운영'!$F$80:$DV$80,'월별 비용_운영'!DB$80,'월별 비용_운영'!$F$4:$DV$4))</f>
        <v>365</v>
      </c>
      <c r="DC81" s="1251">
        <f>IF(DC$80=YEAR('Control Panel_운영'!$K$84),'Control Panel_운영'!$L$85+SUMIF('월별 비용_운영'!$F$80:$DV$80,'월별 비용_운영'!DC$80,'월별 비용_운영'!$F$4:$DV$4),SUMIF('월별 비용_운영'!$F$80:$DV$80,'월별 비용_운영'!DC$80,'월별 비용_운영'!$F$4:$DV$4))</f>
        <v>366</v>
      </c>
      <c r="DD81" s="1251">
        <f>IF(DD$80=YEAR('Control Panel_운영'!$K$84),'Control Panel_운영'!$L$85+SUMIF('월별 비용_운영'!$F$80:$DV$80,'월별 비용_운영'!DD$80,'월별 비용_운영'!$F$4:$DV$4),SUMIF('월별 비용_운영'!$F$80:$DV$80,'월별 비용_운영'!DD$80,'월별 비용_운영'!$F$4:$DV$4))</f>
        <v>366</v>
      </c>
      <c r="DE81" s="1251">
        <f>IF(DE$80=YEAR('Control Panel_운영'!$K$84),'Control Panel_운영'!$L$85+SUMIF('월별 비용_운영'!$F$80:$DV$80,'월별 비용_운영'!DE$80,'월별 비용_운영'!$F$4:$DV$4),SUMIF('월별 비용_운영'!$F$80:$DV$80,'월별 비용_운영'!DE$80,'월별 비용_운영'!$F$4:$DV$4))</f>
        <v>366</v>
      </c>
      <c r="DF81" s="1251">
        <f>IF(DF$80=YEAR('Control Panel_운영'!$K$84),'Control Panel_운영'!$L$85+SUMIF('월별 비용_운영'!$F$80:$DV$80,'월별 비용_운영'!DF$80,'월별 비용_운영'!$F$4:$DV$4),SUMIF('월별 비용_운영'!$F$80:$DV$80,'월별 비용_운영'!DF$80,'월별 비용_운영'!$F$4:$DV$4))</f>
        <v>366</v>
      </c>
      <c r="DG81" s="1251">
        <f>IF(DG$80=YEAR('Control Panel_운영'!$K$84),'Control Panel_운영'!$L$85+SUMIF('월별 비용_운영'!$F$80:$DV$80,'월별 비용_운영'!DG$80,'월별 비용_운영'!$F$4:$DV$4),SUMIF('월별 비용_운영'!$F$80:$DV$80,'월별 비용_운영'!DG$80,'월별 비용_운영'!$F$4:$DV$4))</f>
        <v>366</v>
      </c>
      <c r="DH81" s="1251">
        <f>IF(DH$80=YEAR('Control Panel_운영'!$K$84),'Control Panel_운영'!$L$85+SUMIF('월별 비용_운영'!$F$80:$DV$80,'월별 비용_운영'!DH$80,'월별 비용_운영'!$F$4:$DV$4),SUMIF('월별 비용_운영'!$F$80:$DV$80,'월별 비용_운영'!DH$80,'월별 비용_운영'!$F$4:$DV$4))</f>
        <v>366</v>
      </c>
      <c r="DI81" s="1251">
        <f>IF(DI$80=YEAR('Control Panel_운영'!$K$84),'Control Panel_운영'!$L$85+SUMIF('월별 비용_운영'!$F$80:$DV$80,'월별 비용_운영'!DI$80,'월별 비용_운영'!$F$4:$DV$4),SUMIF('월별 비용_운영'!$F$80:$DV$80,'월별 비용_운영'!DI$80,'월별 비용_운영'!$F$4:$DV$4))</f>
        <v>366</v>
      </c>
      <c r="DJ81" s="1251">
        <f>IF(DJ$80=YEAR('Control Panel_운영'!$K$84),'Control Panel_운영'!$L$85+SUMIF('월별 비용_운영'!$F$80:$DV$80,'월별 비용_운영'!DJ$80,'월별 비용_운영'!$F$4:$DV$4),SUMIF('월별 비용_운영'!$F$80:$DV$80,'월별 비용_운영'!DJ$80,'월별 비용_운영'!$F$4:$DV$4))</f>
        <v>366</v>
      </c>
      <c r="DK81" s="1251">
        <f>IF(DK$80=YEAR('Control Panel_운영'!$K$84),'Control Panel_운영'!$L$85+SUMIF('월별 비용_운영'!$F$80:$DV$80,'월별 비용_운영'!DK$80,'월별 비용_운영'!$F$4:$DV$4),SUMIF('월별 비용_운영'!$F$80:$DV$80,'월별 비용_운영'!DK$80,'월별 비용_운영'!$F$4:$DV$4))</f>
        <v>366</v>
      </c>
      <c r="DL81" s="1251">
        <f>IF(DL$80=YEAR('Control Panel_운영'!$K$84),'Control Panel_운영'!$L$85+SUMIF('월별 비용_운영'!$F$80:$DV$80,'월별 비용_운영'!DL$80,'월별 비용_운영'!$F$4:$DV$4),SUMIF('월별 비용_운영'!$F$80:$DV$80,'월별 비용_운영'!DL$80,'월별 비용_운영'!$F$4:$DV$4))</f>
        <v>366</v>
      </c>
      <c r="DM81" s="1251">
        <f>IF(DM$80=YEAR('Control Panel_운영'!$K$84),'Control Panel_운영'!$L$85+SUMIF('월별 비용_운영'!$F$80:$DV$80,'월별 비용_운영'!DM$80,'월별 비용_운영'!$F$4:$DV$4),SUMIF('월별 비용_운영'!$F$80:$DV$80,'월별 비용_운영'!DM$80,'월별 비용_운영'!$F$4:$DV$4))</f>
        <v>366</v>
      </c>
      <c r="DN81" s="1251">
        <f>IF(DN$80=YEAR('Control Panel_운영'!$K$84),'Control Panel_운영'!$L$85+SUMIF('월별 비용_운영'!$F$80:$DV$80,'월별 비용_운영'!DN$80,'월별 비용_운영'!$F$4:$DV$4),SUMIF('월별 비용_운영'!$F$80:$DV$80,'월별 비용_운영'!DN$80,'월별 비용_운영'!$F$4:$DV$4))</f>
        <v>366</v>
      </c>
      <c r="DO81" s="1251">
        <f>IF(DO$80=YEAR('Control Panel_운영'!$K$84),'Control Panel_운영'!$L$85+SUMIF('월별 비용_운영'!$F$80:$DV$80,'월별 비용_운영'!DO$80,'월별 비용_운영'!$F$4:$DV$4),SUMIF('월별 비용_운영'!$F$80:$DV$80,'월별 비용_운영'!DO$80,'월별 비용_운영'!$F$4:$DV$4))</f>
        <v>243</v>
      </c>
      <c r="DP81" s="1251">
        <f>IF(DP$80=YEAR('Control Panel_운영'!$K$84),'Control Panel_운영'!$L$85+SUMIF('월별 비용_운영'!$F$80:$DV$80,'월별 비용_운영'!DP$80,'월별 비용_운영'!$F$4:$DV$4),SUMIF('월별 비용_운영'!$F$80:$DV$80,'월별 비용_운영'!DP$80,'월별 비용_운영'!$F$4:$DV$4))</f>
        <v>243</v>
      </c>
      <c r="DQ81" s="1251">
        <f>IF(DQ$80=YEAR('Control Panel_운영'!$K$84),'Control Panel_운영'!$L$85+SUMIF('월별 비용_운영'!$F$80:$DV$80,'월별 비용_운영'!DQ$80,'월별 비용_운영'!$F$4:$DV$4),SUMIF('월별 비용_운영'!$F$80:$DV$80,'월별 비용_운영'!DQ$80,'월별 비용_운영'!$F$4:$DV$4))</f>
        <v>243</v>
      </c>
      <c r="DR81" s="1251">
        <f>IF(DR$80=YEAR('Control Panel_운영'!$K$84),'Control Panel_운영'!$L$85+SUMIF('월별 비용_운영'!$F$80:$DV$80,'월별 비용_운영'!DR$80,'월별 비용_운영'!$F$4:$DV$4),SUMIF('월별 비용_운영'!$F$80:$DV$80,'월별 비용_운영'!DR$80,'월별 비용_운영'!$F$4:$DV$4))</f>
        <v>243</v>
      </c>
      <c r="DS81" s="1251">
        <f>IF(DS$80=YEAR('Control Panel_운영'!$K$84),'Control Panel_운영'!$L$85+SUMIF('월별 비용_운영'!$F$80:$DV$80,'월별 비용_운영'!DS$80,'월별 비용_운영'!$F$4:$DV$4),SUMIF('월별 비용_운영'!$F$80:$DV$80,'월별 비용_운영'!DS$80,'월별 비용_운영'!$F$4:$DV$4))</f>
        <v>243</v>
      </c>
      <c r="DT81" s="1251">
        <f>IF(DT$80=YEAR('Control Panel_운영'!$K$84),'Control Panel_운영'!$L$85+SUMIF('월별 비용_운영'!$F$80:$DV$80,'월별 비용_운영'!DT$80,'월별 비용_운영'!$F$4:$DV$4),SUMIF('월별 비용_운영'!$F$80:$DV$80,'월별 비용_운영'!DT$80,'월별 비용_운영'!$F$4:$DV$4))</f>
        <v>243</v>
      </c>
      <c r="DU81" s="1251">
        <f>IF(DU$80=YEAR('Control Panel_운영'!$K$84),'Control Panel_운영'!$L$85+SUMIF('월별 비용_운영'!$F$80:$DV$80,'월별 비용_운영'!DU$80,'월별 비용_운영'!$F$4:$DV$4),SUMIF('월별 비용_운영'!$F$80:$DV$80,'월별 비용_운영'!DU$80,'월별 비용_운영'!$F$4:$DV$4))</f>
        <v>243</v>
      </c>
      <c r="DV81" s="1251">
        <f>IF(DV$80=YEAR('Control Panel_운영'!$K$84),'Control Panel_운영'!$L$85+SUMIF('월별 비용_운영'!$F$80:$DV$80,'월별 비용_운영'!DV$80,'월별 비용_운영'!$F$4:$DV$4),SUMIF('월별 비용_운영'!$F$80:$DV$80,'월별 비용_운영'!DV$80,'월별 비용_운영'!$F$4:$DV$4))</f>
        <v>243</v>
      </c>
    </row>
    <row r="82" spans="1:126" s="64" customFormat="1" outlineLevel="1" x14ac:dyDescent="0.4">
      <c r="A82" s="724"/>
      <c r="B82" s="598"/>
      <c r="C82" s="607"/>
      <c r="D82" s="608"/>
      <c r="E82" s="807" t="s">
        <v>819</v>
      </c>
      <c r="F82" s="586">
        <f>'월별 수익_운영'!F$6*$E79*F$4/F$81*Index_운영!F$10</f>
        <v>0</v>
      </c>
      <c r="G82" s="587">
        <f>'월별 수익_운영'!G$6*$E79*G$4/G$81*Index_운영!G$10</f>
        <v>0</v>
      </c>
      <c r="H82" s="587">
        <f>'월별 수익_운영'!H$6*$E79*H$4/H$81*Index_운영!H$10</f>
        <v>0</v>
      </c>
      <c r="I82" s="587">
        <f>'월별 수익_운영'!I$6*$E79*I$4/I$81*Index_운영!I$10</f>
        <v>0</v>
      </c>
      <c r="J82" s="587">
        <f>'월별 수익_운영'!J$6*$E79*J$4/J$81*Index_운영!J$10</f>
        <v>0</v>
      </c>
      <c r="K82" s="587">
        <f>'월별 수익_운영'!K$6*$E79*K$4/K$81*Index_운영!K$10</f>
        <v>0</v>
      </c>
      <c r="L82" s="587">
        <f>'월별 수익_운영'!L$6*$E79*L$4/L$81*Index_운영!L$10</f>
        <v>0</v>
      </c>
      <c r="M82" s="587">
        <f>'월별 수익_운영'!M$6*$E79*M$4/M$81*Index_운영!M$10</f>
        <v>0</v>
      </c>
      <c r="N82" s="587">
        <f>'월별 수익_운영'!N$6*$E79*N$4/N$81*Index_운영!N$10</f>
        <v>0</v>
      </c>
      <c r="O82" s="587">
        <f>'월별 수익_운영'!O$6*$E79*O$4/O$81*Index_운영!O$10</f>
        <v>0</v>
      </c>
      <c r="P82" s="587">
        <f>'월별 수익_운영'!P$6*$E79*P$4/P$81*Index_운영!P$10</f>
        <v>0</v>
      </c>
      <c r="Q82" s="587">
        <f>'월별 수익_운영'!Q$6*$E79*Q$4/Q$81*Index_운영!Q$10</f>
        <v>0</v>
      </c>
      <c r="R82" s="587">
        <f>'월별 수익_운영'!R$6*$E79*R$4/R$81*Index_운영!R$10</f>
        <v>0</v>
      </c>
      <c r="S82" s="587">
        <f>'월별 수익_운영'!S$6*$E79*S$4/S$81*Index_운영!S$10</f>
        <v>0</v>
      </c>
      <c r="T82" s="587">
        <f>'월별 수익_운영'!T$6*$E79*T$4/T$81*Index_운영!T$10</f>
        <v>0</v>
      </c>
      <c r="U82" s="587">
        <f>'월별 수익_운영'!U$6*$E79*U$4/U$81*Index_운영!U$10</f>
        <v>0</v>
      </c>
      <c r="V82" s="587">
        <f>'월별 수익_운영'!V$6*$E79*V$4/V$81*Index_운영!V$10</f>
        <v>0</v>
      </c>
      <c r="W82" s="587">
        <f>'월별 수익_운영'!W$6*$E79*W$4/W$81*Index_운영!W$10</f>
        <v>0</v>
      </c>
      <c r="X82" s="587">
        <f>'월별 수익_운영'!X$6*$E79*X$4/X$81*Index_운영!X$10</f>
        <v>0</v>
      </c>
      <c r="Y82" s="587">
        <f>'월별 수익_운영'!Y$6*$E79*Y$4/Y$81*Index_운영!Y$10</f>
        <v>0</v>
      </c>
      <c r="Z82" s="587">
        <f>'월별 수익_운영'!Z$6*$E79*Z$4/Z$81*Index_운영!Z$10</f>
        <v>0</v>
      </c>
      <c r="AA82" s="587">
        <f>'월별 수익_운영'!AA$6*$E79*AA$4/AA$81*Index_운영!AA$10</f>
        <v>0</v>
      </c>
      <c r="AB82" s="587">
        <f>'월별 수익_운영'!AB$6*$E79*AB$4/AB$81*Index_운영!AB$10</f>
        <v>0</v>
      </c>
      <c r="AC82" s="587">
        <f>'월별 수익_운영'!AC$6*$E79*AC$4/AC$81*Index_운영!AC$10</f>
        <v>0</v>
      </c>
      <c r="AD82" s="587">
        <f>'월별 수익_운영'!AD$6*$E79*AD$4/AD$81*Index_운영!AD$10</f>
        <v>0</v>
      </c>
      <c r="AE82" s="587">
        <f>'월별 수익_운영'!AE$6*$E79*AE$4/AE$81*Index_운영!AE$10</f>
        <v>0</v>
      </c>
      <c r="AF82" s="587">
        <f>'월별 수익_운영'!AF$6*$E79*AF$4/AF$81*Index_운영!AF$10</f>
        <v>0</v>
      </c>
      <c r="AG82" s="587">
        <f>'월별 수익_운영'!AG$6*$E79*AG$4/AG$81*Index_운영!AG$10</f>
        <v>0</v>
      </c>
      <c r="AH82" s="587">
        <f>'월별 수익_운영'!AH$6*$E79*AH$4/AH$81*Index_운영!AH$10</f>
        <v>0</v>
      </c>
      <c r="AI82" s="587">
        <f>'월별 수익_운영'!AI$6*$E79*AI$4/AI$81*Index_운영!AI$10</f>
        <v>0</v>
      </c>
      <c r="AJ82" s="587">
        <f>'월별 수익_운영'!AJ$6*$E79*AJ$4/AJ$81*Index_운영!AJ$10</f>
        <v>0</v>
      </c>
      <c r="AK82" s="587">
        <f>'월별 수익_운영'!AK$6*$E79*AK$4/AK$81*Index_운영!AK$10</f>
        <v>0</v>
      </c>
      <c r="AL82" s="587">
        <f>'월별 수익_운영'!AL$6*$E79*AL$4/AL$81*Index_운영!AL$10</f>
        <v>0</v>
      </c>
      <c r="AM82" s="587">
        <f>'월별 수익_운영'!AM$6*$E79*AM$4/AM$81*Index_운영!AM$10</f>
        <v>0</v>
      </c>
      <c r="AN82" s="587">
        <f>'월별 수익_운영'!AN$6*$E79*AN$4/AN$81*Index_운영!AN$10</f>
        <v>0</v>
      </c>
      <c r="AO82" s="587">
        <f>'월별 수익_운영'!AO$6*$E79*AO$4/AO$81*Index_운영!AO$10</f>
        <v>0</v>
      </c>
      <c r="AP82" s="587">
        <f>'월별 수익_운영'!AP$6*$E79*AP$4/AP$81*Index_운영!AP$10</f>
        <v>0</v>
      </c>
      <c r="AQ82" s="587">
        <f>'월별 수익_운영'!AQ$6*$E79*AQ$4/AQ$81*Index_운영!AQ$10</f>
        <v>0</v>
      </c>
      <c r="AR82" s="587">
        <f>'월별 수익_운영'!AR$6*$E79*AR$4/AR$81*Index_운영!AR$10</f>
        <v>0</v>
      </c>
      <c r="AS82" s="587">
        <f>'월별 수익_운영'!AS$6*$E79*AS$4/AS$81*Index_운영!AS$10</f>
        <v>0</v>
      </c>
      <c r="AT82" s="587">
        <f>'월별 수익_운영'!AT$6*$E79*AT$4/AT$81*Index_운영!AT$10</f>
        <v>0</v>
      </c>
      <c r="AU82" s="587">
        <f>'월별 수익_운영'!AU$6*$E79*AU$4/AU$81*Index_운영!AU$10</f>
        <v>0</v>
      </c>
      <c r="AV82" s="587">
        <f>'월별 수익_운영'!AV$6*$E79*AV$4/AV$81*Index_운영!AV$10</f>
        <v>0</v>
      </c>
      <c r="AW82" s="587">
        <f>'월별 수익_운영'!AW$6*$E79*AW$4/AW$81*Index_운영!AW$10</f>
        <v>0</v>
      </c>
      <c r="AX82" s="587">
        <f>'월별 수익_운영'!AX$6*$E79*AX$4/AX$81*Index_운영!AX$10</f>
        <v>0</v>
      </c>
      <c r="AY82" s="587">
        <f>'월별 수익_운영'!AY$6*$E79*AY$4/AY$81*Index_운영!AY$10</f>
        <v>0</v>
      </c>
      <c r="AZ82" s="587">
        <f>'월별 수익_운영'!AZ$6*$E79*AZ$4/AZ$81*Index_운영!AZ$10</f>
        <v>0</v>
      </c>
      <c r="BA82" s="587">
        <f>'월별 수익_운영'!BA$6*$E79*BA$4/BA$81*Index_운영!BA$10</f>
        <v>0</v>
      </c>
      <c r="BB82" s="587">
        <f>'월별 수익_운영'!BB$6*$E79*BB$4/BB$81*Index_운영!BB$10</f>
        <v>0</v>
      </c>
      <c r="BC82" s="587">
        <f>'월별 수익_운영'!BC$6*$E79*BC$4/BC$81*Index_운영!BC$10</f>
        <v>0</v>
      </c>
      <c r="BD82" s="587">
        <f>'월별 수익_운영'!BD$6*$E79*BD$4/BD$81*Index_운영!BD$10</f>
        <v>0</v>
      </c>
      <c r="BE82" s="587">
        <f>'월별 수익_운영'!BE$6*$E79*BE$4/BE$81*Index_운영!BE$10</f>
        <v>0</v>
      </c>
      <c r="BF82" s="587">
        <f>'월별 수익_운영'!BF$6*$E79*BF$4/BF$81*Index_운영!BF$10</f>
        <v>0</v>
      </c>
      <c r="BG82" s="587">
        <f>'월별 수익_운영'!BG$6*$E79*BG$4/BG$81*Index_운영!BG$10</f>
        <v>0</v>
      </c>
      <c r="BH82" s="587">
        <f>'월별 수익_운영'!BH$6*$E79*BH$4/BH$81*Index_운영!BH$10</f>
        <v>0</v>
      </c>
      <c r="BI82" s="587">
        <f>'월별 수익_운영'!BI$6*$E79*BI$4/BI$81*Index_운영!BI$10</f>
        <v>0</v>
      </c>
      <c r="BJ82" s="587">
        <f>'월별 수익_운영'!BJ$6*$E79*BJ$4/BJ$81*Index_운영!BJ$10</f>
        <v>0</v>
      </c>
      <c r="BK82" s="587">
        <f>'월별 수익_운영'!BK$6*$E79*BK$4/BK$81*Index_운영!BK$10</f>
        <v>0</v>
      </c>
      <c r="BL82" s="587">
        <f>'월별 수익_운영'!BL$6*$E79*BL$4/BL$81*Index_운영!BL$10</f>
        <v>0</v>
      </c>
      <c r="BM82" s="587">
        <f>'월별 수익_운영'!BM$6*$E79*BM$4/BM$81*Index_운영!BM$10</f>
        <v>0</v>
      </c>
      <c r="BN82" s="587">
        <f>'월별 수익_운영'!BN$6*$E79*BN$4/BN$81*Index_운영!BN$10</f>
        <v>0</v>
      </c>
      <c r="BO82" s="587">
        <f>'월별 수익_운영'!BO$6*$E79*BO$4/BO$81*Index_운영!BO$10</f>
        <v>0</v>
      </c>
      <c r="BP82" s="587">
        <f>'월별 수익_운영'!BP$6*$E79*BP$4/BP$81*Index_운영!BP$10</f>
        <v>0</v>
      </c>
      <c r="BQ82" s="587">
        <f>'월별 수익_운영'!BQ$6*$E79*BQ$4/BQ$81*Index_운영!BQ$10</f>
        <v>0</v>
      </c>
      <c r="BR82" s="587">
        <f>'월별 수익_운영'!BR$6*$E79*BR$4/BR$81*Index_운영!BR$10</f>
        <v>0</v>
      </c>
      <c r="BS82" s="587">
        <f>'월별 수익_운영'!BS$6*$E79*BS$4/BS$81*Index_운영!BS$10</f>
        <v>0</v>
      </c>
      <c r="BT82" s="587">
        <f>'월별 수익_운영'!BT$6*$E79*BT$4/BT$81*Index_운영!BT$10</f>
        <v>0</v>
      </c>
      <c r="BU82" s="587">
        <f>'월별 수익_운영'!BU$6*$E79*BU$4/BU$81*Index_운영!BU$10</f>
        <v>0</v>
      </c>
      <c r="BV82" s="587">
        <f>'월별 수익_운영'!BV$6*$E79*BV$4/BV$81*Index_운영!BV$10</f>
        <v>0</v>
      </c>
      <c r="BW82" s="587">
        <f>'월별 수익_운영'!BW$6*$E79*BW$4/BW$81*Index_운영!BW$10</f>
        <v>0</v>
      </c>
      <c r="BX82" s="587">
        <f>'월별 수익_운영'!BX$6*$E79*BX$4/BX$81*Index_운영!BX$10</f>
        <v>0</v>
      </c>
      <c r="BY82" s="587">
        <f>'월별 수익_운영'!BY$6*$E79*BY$4/BY$81*Index_운영!BY$10</f>
        <v>0</v>
      </c>
      <c r="BZ82" s="587">
        <f>'월별 수익_운영'!BZ$6*$E79*BZ$4/BZ$81*Index_운영!BZ$10</f>
        <v>0</v>
      </c>
      <c r="CA82" s="587">
        <f>'월별 수익_운영'!CA$6*$E79*CA$4/CA$81*Index_운영!CA$10</f>
        <v>0</v>
      </c>
      <c r="CB82" s="587">
        <f>'월별 수익_운영'!CB$6*$E79*CB$4/CB$81*Index_운영!CB$10</f>
        <v>0</v>
      </c>
      <c r="CC82" s="587">
        <f>'월별 수익_운영'!CC$6*$E79*CC$4/CC$81*Index_운영!CC$10</f>
        <v>0</v>
      </c>
      <c r="CD82" s="587">
        <f>'월별 수익_운영'!CD$6*$E79*CD$4/CD$81*Index_운영!CD$10</f>
        <v>0</v>
      </c>
      <c r="CE82" s="587">
        <f>'월별 수익_운영'!CE$6*$E79*CE$4/CE$81*Index_운영!CE$10</f>
        <v>0</v>
      </c>
      <c r="CF82" s="587">
        <f>'월별 수익_운영'!CF$6*$E79*CF$4/CF$81*Index_운영!CF$10</f>
        <v>0</v>
      </c>
      <c r="CG82" s="587">
        <f>'월별 수익_운영'!CG$6*$E79*CG$4/CG$81*Index_운영!CG$10</f>
        <v>0</v>
      </c>
      <c r="CH82" s="587">
        <f>'월별 수익_운영'!CH$6*$E79*CH$4/CH$81*Index_운영!CH$10</f>
        <v>0</v>
      </c>
      <c r="CI82" s="587">
        <f>'월별 수익_운영'!CI$6*$E79*CI$4/CI$81*Index_운영!CI$10</f>
        <v>0</v>
      </c>
      <c r="CJ82" s="587">
        <f>'월별 수익_운영'!CJ$6*$E79*CJ$4/CJ$81*Index_운영!CJ$10</f>
        <v>0</v>
      </c>
      <c r="CK82" s="587">
        <f>'월별 수익_운영'!CK$6*$E79*CK$4/CK$81*Index_운영!CK$10</f>
        <v>0</v>
      </c>
      <c r="CL82" s="587">
        <f>'월별 수익_운영'!CL$6*$E79*CL$4/CL$81*Index_운영!CL$10</f>
        <v>0</v>
      </c>
      <c r="CM82" s="587">
        <f>'월별 수익_운영'!CM$6*$E79*CM$4/CM$81*Index_운영!CM$10</f>
        <v>0</v>
      </c>
      <c r="CN82" s="587">
        <f>'월별 수익_운영'!CN$6*$E79*CN$4/CN$81*Index_운영!CN$10</f>
        <v>0</v>
      </c>
      <c r="CO82" s="587">
        <f>'월별 수익_운영'!CO$6*$E79*CO$4/CO$81*Index_운영!CO$10</f>
        <v>0</v>
      </c>
      <c r="CP82" s="587">
        <f>'월별 수익_운영'!CP$6*$E79*CP$4/CP$81*Index_운영!CP$10</f>
        <v>0</v>
      </c>
      <c r="CQ82" s="587">
        <f>'월별 수익_운영'!CQ$6*$E79*CQ$4/CQ$81*Index_운영!CQ$10</f>
        <v>0</v>
      </c>
      <c r="CR82" s="587">
        <f>'월별 수익_운영'!CR$6*$E79*CR$4/CR$81*Index_운영!CR$10</f>
        <v>0</v>
      </c>
      <c r="CS82" s="587">
        <f>'월별 수익_운영'!CS$6*$E79*CS$4/CS$81*Index_운영!CS$10</f>
        <v>0</v>
      </c>
      <c r="CT82" s="587">
        <f>'월별 수익_운영'!CT$6*$E79*CT$4/CT$81*Index_운영!CT$10</f>
        <v>0</v>
      </c>
      <c r="CU82" s="587">
        <f>'월별 수익_운영'!CU$6*$E79*CU$4/CU$81*Index_운영!CU$10</f>
        <v>0</v>
      </c>
      <c r="CV82" s="587">
        <f>'월별 수익_운영'!CV$6*$E79*CV$4/CV$81*Index_운영!CV$10</f>
        <v>0</v>
      </c>
      <c r="CW82" s="587">
        <f>'월별 수익_운영'!CW$6*$E79*CW$4/CW$81*Index_운영!CW$10</f>
        <v>0</v>
      </c>
      <c r="CX82" s="587">
        <f>'월별 수익_운영'!CX$6*$E79*CX$4/CX$81*Index_운영!CX$10</f>
        <v>0</v>
      </c>
      <c r="CY82" s="587">
        <f>'월별 수익_운영'!CY$6*$E79*CY$4/CY$81*Index_운영!CY$10</f>
        <v>0</v>
      </c>
      <c r="CZ82" s="587">
        <f>'월별 수익_운영'!CZ$6*$E79*CZ$4/CZ$81*Index_운영!CZ$10</f>
        <v>0</v>
      </c>
      <c r="DA82" s="587">
        <f>'월별 수익_운영'!DA$6*$E79*DA$4/DA$81*Index_운영!DA$10</f>
        <v>0</v>
      </c>
      <c r="DB82" s="587">
        <f>'월별 수익_운영'!DB$6*$E79*DB$4/DB$81*Index_운영!DB$10</f>
        <v>0</v>
      </c>
      <c r="DC82" s="587">
        <f>'월별 수익_운영'!DC$6*$E79*DC$4/DC$81*Index_운영!DC$10</f>
        <v>0</v>
      </c>
      <c r="DD82" s="587">
        <f>'월별 수익_운영'!DD$6*$E79*DD$4/DD$81*Index_운영!DD$10</f>
        <v>0</v>
      </c>
      <c r="DE82" s="587">
        <f>'월별 수익_운영'!DE$6*$E79*DE$4/DE$81*Index_운영!DE$10</f>
        <v>0</v>
      </c>
      <c r="DF82" s="587">
        <f>'월별 수익_운영'!DF$6*$E79*DF$4/DF$81*Index_운영!DF$10</f>
        <v>0</v>
      </c>
      <c r="DG82" s="587">
        <f>'월별 수익_운영'!DG$6*$E79*DG$4/DG$81*Index_운영!DG$10</f>
        <v>0</v>
      </c>
      <c r="DH82" s="587">
        <f>'월별 수익_운영'!DH$6*$E79*DH$4/DH$81*Index_운영!DH$10</f>
        <v>0</v>
      </c>
      <c r="DI82" s="587">
        <f>'월별 수익_운영'!DI$6*$E79*DI$4/DI$81*Index_운영!DI$10</f>
        <v>0</v>
      </c>
      <c r="DJ82" s="587">
        <f>'월별 수익_운영'!DJ$6*$E79*DJ$4/DJ$81*Index_운영!DJ$10</f>
        <v>0</v>
      </c>
      <c r="DK82" s="587">
        <f>'월별 수익_운영'!DK$6*$E79*DK$4/DK$81*Index_운영!DK$10</f>
        <v>0</v>
      </c>
      <c r="DL82" s="587">
        <f>'월별 수익_운영'!DL$6*$E79*DL$4/DL$81*Index_운영!DL$10</f>
        <v>0</v>
      </c>
      <c r="DM82" s="587">
        <f>'월별 수익_운영'!DM$6*$E79*DM$4/DM$81*Index_운영!DM$10</f>
        <v>0</v>
      </c>
      <c r="DN82" s="587">
        <f>'월별 수익_운영'!DN$6*$E79*DN$4/DN$81*Index_운영!DN$10</f>
        <v>0</v>
      </c>
      <c r="DO82" s="587">
        <f>'월별 수익_운영'!DO$6*$E79*DO$4/DO$81*Index_운영!DO$10</f>
        <v>0</v>
      </c>
      <c r="DP82" s="587">
        <f>'월별 수익_운영'!DP$6*$E79*DP$4/DP$81*Index_운영!DP$10</f>
        <v>0</v>
      </c>
      <c r="DQ82" s="587">
        <f>'월별 수익_운영'!DQ$6*$E79*DQ$4/DQ$81*Index_운영!DQ$10</f>
        <v>0</v>
      </c>
      <c r="DR82" s="587">
        <f>'월별 수익_운영'!DR$6*$E79*DR$4/DR$81*Index_운영!DR$10</f>
        <v>0</v>
      </c>
      <c r="DS82" s="587">
        <f>'월별 수익_운영'!DS$6*$E79*DS$4/DS$81*Index_운영!DS$10</f>
        <v>0</v>
      </c>
      <c r="DT82" s="587">
        <f>'월별 수익_운영'!DT$6*$E79*DT$4/DT$81*Index_운영!DT$10</f>
        <v>0</v>
      </c>
      <c r="DU82" s="587">
        <f>'월별 수익_운영'!DU$6*$E79*DU$4/DU$81*Index_운영!DU$10</f>
        <v>0</v>
      </c>
      <c r="DV82" s="587">
        <f>'월별 수익_운영'!DV$6*$E79*DV$4/DV$81*Index_운영!DV$10</f>
        <v>0</v>
      </c>
    </row>
    <row r="83" spans="1:126" s="64" customFormat="1" outlineLevel="1" x14ac:dyDescent="0.4">
      <c r="A83" s="724"/>
      <c r="B83" s="598"/>
      <c r="C83" s="607"/>
      <c r="D83" s="608"/>
      <c r="E83" s="804" t="s">
        <v>94</v>
      </c>
      <c r="F83" s="586">
        <f>IF('Control Panel_운영'!$P$181="임차인부담",0,IF(F$2=0,0,E86*Index_운영!F$10))</f>
        <v>0</v>
      </c>
      <c r="G83" s="587">
        <f>IF('Control Panel_운영'!$P$181="임차인부담",0,IF(G$2=0,0,F86*Index_운영!G$10))</f>
        <v>0</v>
      </c>
      <c r="H83" s="587">
        <f>IF('Control Panel_운영'!$P$181="임차인부담",0,IF(H$2=0,0,G86*Index_운영!H$10))</f>
        <v>0</v>
      </c>
      <c r="I83" s="587">
        <f>IF('Control Panel_운영'!$P$181="임차인부담",0,IF(I$2=0,0,H86*Index_운영!I$10))</f>
        <v>0</v>
      </c>
      <c r="J83" s="587">
        <f>IF('Control Panel_운영'!$P$181="임차인부담",0,IF(J$2=0,0,I86*Index_운영!J$10))</f>
        <v>0</v>
      </c>
      <c r="K83" s="587">
        <f>IF('Control Panel_운영'!$P$181="임차인부담",0,IF(K$2=0,0,J86*Index_운영!K$10))</f>
        <v>0</v>
      </c>
      <c r="L83" s="587">
        <f>IF('Control Panel_운영'!$P$181="임차인부담",0,IF(L$2=0,0,K86*Index_운영!L$10))</f>
        <v>0</v>
      </c>
      <c r="M83" s="587">
        <f>IF('Control Panel_운영'!$P$181="임차인부담",0,IF(M$2=0,0,L86*Index_운영!M$10))</f>
        <v>0</v>
      </c>
      <c r="N83" s="587">
        <f>IF('Control Panel_운영'!$P$181="임차인부담",0,IF(N$2=0,0,M86*Index_운영!N$10))</f>
        <v>0</v>
      </c>
      <c r="O83" s="587">
        <f>IF('Control Panel_운영'!$P$181="임차인부담",0,IF(O$2=0,0,N86*Index_운영!O$10))</f>
        <v>0</v>
      </c>
      <c r="P83" s="587">
        <f>IF('Control Panel_운영'!$P$181="임차인부담",0,IF(P$2=0,0,O86*Index_운영!P$10))</f>
        <v>0</v>
      </c>
      <c r="Q83" s="587">
        <f>IF('Control Panel_운영'!$P$181="임차인부담",0,IF(Q$2=0,0,P86*Index_운영!Q$10))</f>
        <v>0</v>
      </c>
      <c r="R83" s="587">
        <f>IF('Control Panel_운영'!$P$181="임차인부담",0,IF(R$2=0,0,Q86*Index_운영!R$10))</f>
        <v>0</v>
      </c>
      <c r="S83" s="587">
        <f>IF('Control Panel_운영'!$P$181="임차인부담",0,IF(S$2=0,0,R86*Index_운영!S$10))</f>
        <v>0</v>
      </c>
      <c r="T83" s="587">
        <f>IF('Control Panel_운영'!$P$181="임차인부담",0,IF(T$2=0,0,S86*Index_운영!T$10))</f>
        <v>0</v>
      </c>
      <c r="U83" s="587">
        <f>IF('Control Panel_운영'!$P$181="임차인부담",0,IF(U$2=0,0,T86*Index_운영!U$10))</f>
        <v>0</v>
      </c>
      <c r="V83" s="587">
        <f>IF('Control Panel_운영'!$P$181="임차인부담",0,IF(V$2=0,0,U86*Index_운영!V$10))</f>
        <v>0</v>
      </c>
      <c r="W83" s="587">
        <f>IF('Control Panel_운영'!$P$181="임차인부담",0,IF(W$2=0,0,V86*Index_운영!W$10))</f>
        <v>0</v>
      </c>
      <c r="X83" s="587">
        <f>IF('Control Panel_운영'!$P$181="임차인부담",0,IF(X$2=0,0,W86*Index_운영!X$10))</f>
        <v>0</v>
      </c>
      <c r="Y83" s="587">
        <f>IF('Control Panel_운영'!$P$181="임차인부담",0,IF(Y$2=0,0,X86*Index_운영!Y$10))</f>
        <v>0</v>
      </c>
      <c r="Z83" s="587">
        <f>IF('Control Panel_운영'!$P$181="임차인부담",0,IF(Z$2=0,0,Y86*Index_운영!Z$10))</f>
        <v>0</v>
      </c>
      <c r="AA83" s="587">
        <f>IF('Control Panel_운영'!$P$181="임차인부담",0,IF(AA$2=0,0,Z86*Index_운영!AA$10))</f>
        <v>0</v>
      </c>
      <c r="AB83" s="587">
        <f>IF('Control Panel_운영'!$P$181="임차인부담",0,IF(AB$2=0,0,AA86*Index_운영!AB$10))</f>
        <v>0</v>
      </c>
      <c r="AC83" s="587">
        <f>IF('Control Panel_운영'!$P$181="임차인부담",0,IF(AC$2=0,0,AB86*Index_운영!AC$10))</f>
        <v>0</v>
      </c>
      <c r="AD83" s="587">
        <f>IF('Control Panel_운영'!$P$181="임차인부담",0,IF(AD$2=0,0,AC86*Index_운영!AD$10))</f>
        <v>0</v>
      </c>
      <c r="AE83" s="587">
        <f>IF('Control Panel_운영'!$P$181="임차인부담",0,IF(AE$2=0,0,AD86*Index_운영!AE$10))</f>
        <v>0</v>
      </c>
      <c r="AF83" s="587">
        <f>IF('Control Panel_운영'!$P$181="임차인부담",0,IF(AF$2=0,0,AE86*Index_운영!AF$10))</f>
        <v>0</v>
      </c>
      <c r="AG83" s="587">
        <f>IF('Control Panel_운영'!$P$181="임차인부담",0,IF(AG$2=0,0,AF86*Index_운영!AG$10))</f>
        <v>0</v>
      </c>
      <c r="AH83" s="587">
        <f>IF('Control Panel_운영'!$P$181="임차인부담",0,IF(AH$2=0,0,AG86*Index_운영!AH$10))</f>
        <v>0</v>
      </c>
      <c r="AI83" s="587">
        <f>IF('Control Panel_운영'!$P$181="임차인부담",0,IF(AI$2=0,0,AH86*Index_운영!AI$10))</f>
        <v>0</v>
      </c>
      <c r="AJ83" s="587">
        <f>IF('Control Panel_운영'!$P$181="임차인부담",0,IF(AJ$2=0,0,AI86*Index_운영!AJ$10))</f>
        <v>0</v>
      </c>
      <c r="AK83" s="587">
        <f>IF('Control Panel_운영'!$P$181="임차인부담",0,IF(AK$2=0,0,AJ86*Index_운영!AK$10))</f>
        <v>0</v>
      </c>
      <c r="AL83" s="587">
        <f>IF('Control Panel_운영'!$P$181="임차인부담",0,IF(AL$2=0,0,AK86*Index_운영!AL$10))</f>
        <v>0</v>
      </c>
      <c r="AM83" s="587">
        <f>IF('Control Panel_운영'!$P$181="임차인부담",0,IF(AM$2=0,0,AL86*Index_운영!AM$10))</f>
        <v>0</v>
      </c>
      <c r="AN83" s="587">
        <f>IF('Control Panel_운영'!$P$181="임차인부담",0,IF(AN$2=0,0,AM86*Index_운영!AN$10))</f>
        <v>0</v>
      </c>
      <c r="AO83" s="587">
        <f>IF('Control Panel_운영'!$P$181="임차인부담",0,IF(AO$2=0,0,AN86*Index_운영!AO$10))</f>
        <v>0</v>
      </c>
      <c r="AP83" s="587">
        <f>IF('Control Panel_운영'!$P$181="임차인부담",0,IF(AP$2=0,0,AO86*Index_운영!AP$10))</f>
        <v>0</v>
      </c>
      <c r="AQ83" s="587">
        <f>IF('Control Panel_운영'!$P$181="임차인부담",0,IF(AQ$2=0,0,AP86*Index_운영!AQ$10))</f>
        <v>0</v>
      </c>
      <c r="AR83" s="587">
        <f>IF('Control Panel_운영'!$P$181="임차인부담",0,IF(AR$2=0,0,AQ86*Index_운영!AR$10))</f>
        <v>0</v>
      </c>
      <c r="AS83" s="587">
        <f>IF('Control Panel_운영'!$P$181="임차인부담",0,IF(AS$2=0,0,AR86*Index_운영!AS$10))</f>
        <v>0</v>
      </c>
      <c r="AT83" s="587">
        <f>IF('Control Panel_운영'!$P$181="임차인부담",0,IF(AT$2=0,0,AS86*Index_운영!AT$10))</f>
        <v>0</v>
      </c>
      <c r="AU83" s="587">
        <f>IF('Control Panel_운영'!$P$181="임차인부담",0,IF(AU$2=0,0,AT86*Index_운영!AU$10))</f>
        <v>0</v>
      </c>
      <c r="AV83" s="587">
        <f>IF('Control Panel_운영'!$P$181="임차인부담",0,IF(AV$2=0,0,AU86*Index_운영!AV$10))</f>
        <v>0</v>
      </c>
      <c r="AW83" s="587">
        <f>IF('Control Panel_운영'!$P$181="임차인부담",0,IF(AW$2=0,0,AV86*Index_운영!AW$10))</f>
        <v>0</v>
      </c>
      <c r="AX83" s="587">
        <f>IF('Control Panel_운영'!$P$181="임차인부담",0,IF(AX$2=0,0,AW86*Index_운영!AX$10))</f>
        <v>0</v>
      </c>
      <c r="AY83" s="587">
        <f>IF('Control Panel_운영'!$P$181="임차인부담",0,IF(AY$2=0,0,AX86*Index_운영!AY$10))</f>
        <v>0</v>
      </c>
      <c r="AZ83" s="587">
        <f>IF('Control Panel_운영'!$P$181="임차인부담",0,IF(AZ$2=0,0,AY86*Index_운영!AZ$10))</f>
        <v>0</v>
      </c>
      <c r="BA83" s="587">
        <f>IF('Control Panel_운영'!$P$181="임차인부담",0,IF(BA$2=0,0,AZ86*Index_운영!BA$10))</f>
        <v>0</v>
      </c>
      <c r="BB83" s="587">
        <f>IF('Control Panel_운영'!$P$181="임차인부담",0,IF(BB$2=0,0,BA86*Index_운영!BB$10))</f>
        <v>0</v>
      </c>
      <c r="BC83" s="587">
        <f>IF('Control Panel_운영'!$P$181="임차인부담",0,IF(BC$2=0,0,BB86*Index_운영!BC$10))</f>
        <v>0</v>
      </c>
      <c r="BD83" s="587">
        <f>IF('Control Panel_운영'!$P$181="임차인부담",0,IF(BD$2=0,0,BC86*Index_운영!BD$10))</f>
        <v>0</v>
      </c>
      <c r="BE83" s="587">
        <f>IF('Control Panel_운영'!$P$181="임차인부담",0,IF(BE$2=0,0,BD86*Index_운영!BE$10))</f>
        <v>0</v>
      </c>
      <c r="BF83" s="587">
        <f>IF('Control Panel_운영'!$P$181="임차인부담",0,IF(BF$2=0,0,BE86*Index_운영!BF$10))</f>
        <v>0</v>
      </c>
      <c r="BG83" s="587">
        <f>IF('Control Panel_운영'!$P$181="임차인부담",0,IF(BG$2=0,0,BF86*Index_운영!BG$10))</f>
        <v>0</v>
      </c>
      <c r="BH83" s="587">
        <f>IF('Control Panel_운영'!$P$181="임차인부담",0,IF(BH$2=0,0,BG86*Index_운영!BH$10))</f>
        <v>0</v>
      </c>
      <c r="BI83" s="587">
        <f>IF('Control Panel_운영'!$P$181="임차인부담",0,IF(BI$2=0,0,BH86*Index_운영!BI$10))</f>
        <v>0</v>
      </c>
      <c r="BJ83" s="587">
        <f>IF('Control Panel_운영'!$P$181="임차인부담",0,IF(BJ$2=0,0,BI86*Index_운영!BJ$10))</f>
        <v>0</v>
      </c>
      <c r="BK83" s="587">
        <f>IF('Control Panel_운영'!$P$181="임차인부담",0,IF(BK$2=0,0,BJ86*Index_운영!BK$10))</f>
        <v>0</v>
      </c>
      <c r="BL83" s="587">
        <f>IF('Control Panel_운영'!$P$181="임차인부담",0,IF(BL$2=0,0,BK86*Index_운영!BL$10))</f>
        <v>0</v>
      </c>
      <c r="BM83" s="587">
        <f>IF('Control Panel_운영'!$P$181="임차인부담",0,IF(BM$2=0,0,BL86*Index_운영!BM$10))</f>
        <v>0</v>
      </c>
      <c r="BN83" s="587">
        <f>IF('Control Panel_운영'!$P$181="임차인부담",0,IF(BN$2=0,0,BM86*Index_운영!BN$10))</f>
        <v>0</v>
      </c>
      <c r="BO83" s="587">
        <f>IF('Control Panel_운영'!$P$181="임차인부담",0,IF(BO$2=0,0,BN86*Index_운영!BO$10))</f>
        <v>0</v>
      </c>
      <c r="BP83" s="587">
        <f>IF('Control Panel_운영'!$P$181="임차인부담",0,IF(BP$2=0,0,BO86*Index_운영!BP$10))</f>
        <v>0</v>
      </c>
      <c r="BQ83" s="587">
        <f>IF('Control Panel_운영'!$P$181="임차인부담",0,IF(BQ$2=0,0,BP86*Index_운영!BQ$10))</f>
        <v>0</v>
      </c>
      <c r="BR83" s="587">
        <f>IF('Control Panel_운영'!$P$181="임차인부담",0,IF(BR$2=0,0,BQ86*Index_운영!BR$10))</f>
        <v>0</v>
      </c>
      <c r="BS83" s="587">
        <f>IF('Control Panel_운영'!$P$181="임차인부담",0,IF(BS$2=0,0,BR86*Index_운영!BS$10))</f>
        <v>0</v>
      </c>
      <c r="BT83" s="587">
        <f>IF('Control Panel_운영'!$P$181="임차인부담",0,IF(BT$2=0,0,BS86*Index_운영!BT$10))</f>
        <v>0</v>
      </c>
      <c r="BU83" s="587">
        <f>IF('Control Panel_운영'!$P$181="임차인부담",0,IF(BU$2=0,0,BT86*Index_운영!BU$10))</f>
        <v>0</v>
      </c>
      <c r="BV83" s="587">
        <f>IF('Control Panel_운영'!$P$181="임차인부담",0,IF(BV$2=0,0,BU86*Index_운영!BV$10))</f>
        <v>0</v>
      </c>
      <c r="BW83" s="587">
        <f>IF('Control Panel_운영'!$P$181="임차인부담",0,IF(BW$2=0,0,BV86*Index_운영!BW$10))</f>
        <v>0</v>
      </c>
      <c r="BX83" s="587">
        <f>IF('Control Panel_운영'!$P$181="임차인부담",0,IF(BX$2=0,0,BW86*Index_운영!BX$10))</f>
        <v>0</v>
      </c>
      <c r="BY83" s="587">
        <f>IF('Control Panel_운영'!$P$181="임차인부담",0,IF(BY$2=0,0,BX86*Index_운영!BY$10))</f>
        <v>0</v>
      </c>
      <c r="BZ83" s="587">
        <f>IF('Control Panel_운영'!$P$181="임차인부담",0,IF(BZ$2=0,0,BY86*Index_운영!BZ$10))</f>
        <v>0</v>
      </c>
      <c r="CA83" s="587">
        <f>IF('Control Panel_운영'!$P$181="임차인부담",0,IF(CA$2=0,0,BZ86*Index_운영!CA$10))</f>
        <v>0</v>
      </c>
      <c r="CB83" s="587">
        <f>IF('Control Panel_운영'!$P$181="임차인부담",0,IF(CB$2=0,0,CA86*Index_운영!CB$10))</f>
        <v>0</v>
      </c>
      <c r="CC83" s="587">
        <f>IF('Control Panel_운영'!$P$181="임차인부담",0,IF(CC$2=0,0,CB86*Index_운영!CC$10))</f>
        <v>0</v>
      </c>
      <c r="CD83" s="587">
        <f>IF('Control Panel_운영'!$P$181="임차인부담",0,IF(CD$2=0,0,CC86*Index_운영!CD$10))</f>
        <v>0</v>
      </c>
      <c r="CE83" s="587">
        <f>IF('Control Panel_운영'!$P$181="임차인부담",0,IF(CE$2=0,0,CD86*Index_운영!CE$10))</f>
        <v>0</v>
      </c>
      <c r="CF83" s="587">
        <f>IF('Control Panel_운영'!$P$181="임차인부담",0,IF(CF$2=0,0,CE86*Index_운영!CF$10))</f>
        <v>0</v>
      </c>
      <c r="CG83" s="587">
        <f>IF('Control Panel_운영'!$P$181="임차인부담",0,IF(CG$2=0,0,CF86*Index_운영!CG$10))</f>
        <v>0</v>
      </c>
      <c r="CH83" s="587">
        <f>IF('Control Panel_운영'!$P$181="임차인부담",0,IF(CH$2=0,0,CG86*Index_운영!CH$10))</f>
        <v>0</v>
      </c>
      <c r="CI83" s="587">
        <f>IF('Control Panel_운영'!$P$181="임차인부담",0,IF(CI$2=0,0,CH86*Index_운영!CI$10))</f>
        <v>0</v>
      </c>
      <c r="CJ83" s="587">
        <f>IF('Control Panel_운영'!$P$181="임차인부담",0,IF(CJ$2=0,0,CI86*Index_운영!CJ$10))</f>
        <v>0</v>
      </c>
      <c r="CK83" s="587">
        <f>IF('Control Panel_운영'!$P$181="임차인부담",0,IF(CK$2=0,0,CJ86*Index_운영!CK$10))</f>
        <v>0</v>
      </c>
      <c r="CL83" s="587">
        <f>IF('Control Panel_운영'!$P$181="임차인부담",0,IF(CL$2=0,0,CK86*Index_운영!CL$10))</f>
        <v>0</v>
      </c>
      <c r="CM83" s="587">
        <f>IF('Control Panel_운영'!$P$181="임차인부담",0,IF(CM$2=0,0,CL86*Index_운영!CM$10))</f>
        <v>0</v>
      </c>
      <c r="CN83" s="587">
        <f>IF('Control Panel_운영'!$P$181="임차인부담",0,IF(CN$2=0,0,CM86*Index_운영!CN$10))</f>
        <v>0</v>
      </c>
      <c r="CO83" s="587">
        <f>IF('Control Panel_운영'!$P$181="임차인부담",0,IF(CO$2=0,0,CN86*Index_운영!CO$10))</f>
        <v>0</v>
      </c>
      <c r="CP83" s="587">
        <f>IF('Control Panel_운영'!$P$181="임차인부담",0,IF(CP$2=0,0,CO86*Index_운영!CP$10))</f>
        <v>0</v>
      </c>
      <c r="CQ83" s="587">
        <f>IF('Control Panel_운영'!$P$181="임차인부담",0,IF(CQ$2=0,0,CP86*Index_운영!CQ$10))</f>
        <v>0</v>
      </c>
      <c r="CR83" s="587">
        <f>IF('Control Panel_운영'!$P$181="임차인부담",0,IF(CR$2=0,0,CQ86*Index_운영!CR$10))</f>
        <v>0</v>
      </c>
      <c r="CS83" s="587">
        <f>IF('Control Panel_운영'!$P$181="임차인부담",0,IF(CS$2=0,0,CR86*Index_운영!CS$10))</f>
        <v>0</v>
      </c>
      <c r="CT83" s="587">
        <f>IF('Control Panel_운영'!$P$181="임차인부담",0,IF(CT$2=0,0,CS86*Index_운영!CT$10))</f>
        <v>0</v>
      </c>
      <c r="CU83" s="587">
        <f>IF('Control Panel_운영'!$P$181="임차인부담",0,IF(CU$2=0,0,CT86*Index_운영!CU$10))</f>
        <v>0</v>
      </c>
      <c r="CV83" s="587">
        <f>IF('Control Panel_운영'!$P$181="임차인부담",0,IF(CV$2=0,0,CU86*Index_운영!CV$10))</f>
        <v>0</v>
      </c>
      <c r="CW83" s="587">
        <f>IF('Control Panel_운영'!$P$181="임차인부담",0,IF(CW$2=0,0,CV86*Index_운영!CW$10))</f>
        <v>0</v>
      </c>
      <c r="CX83" s="587">
        <f>IF('Control Panel_운영'!$P$181="임차인부담",0,IF(CX$2=0,0,CW86*Index_운영!CX$10))</f>
        <v>0</v>
      </c>
      <c r="CY83" s="587">
        <f>IF('Control Panel_운영'!$P$181="임차인부담",0,IF(CY$2=0,0,CX86*Index_운영!CY$10))</f>
        <v>0</v>
      </c>
      <c r="CZ83" s="587">
        <f>IF('Control Panel_운영'!$P$181="임차인부담",0,IF(CZ$2=0,0,CY86*Index_운영!CZ$10))</f>
        <v>0</v>
      </c>
      <c r="DA83" s="587">
        <f>IF('Control Panel_운영'!$P$181="임차인부담",0,IF(DA$2=0,0,CZ86*Index_운영!DA$10))</f>
        <v>0</v>
      </c>
      <c r="DB83" s="587">
        <f>IF('Control Panel_운영'!$P$181="임차인부담",0,IF(DB$2=0,0,DA86*Index_운영!DB$10))</f>
        <v>0</v>
      </c>
      <c r="DC83" s="587">
        <f>IF('Control Panel_운영'!$P$181="임차인부담",0,IF(DC$2=0,0,DB86*Index_운영!DC$10))</f>
        <v>0</v>
      </c>
      <c r="DD83" s="587">
        <f>IF('Control Panel_운영'!$P$181="임차인부담",0,IF(DD$2=0,0,DC86*Index_운영!DD$10))</f>
        <v>0</v>
      </c>
      <c r="DE83" s="587">
        <f>IF('Control Panel_운영'!$P$181="임차인부담",0,IF(DE$2=0,0,DD86*Index_운영!DE$10))</f>
        <v>0</v>
      </c>
      <c r="DF83" s="587">
        <f>IF('Control Panel_운영'!$P$181="임차인부담",0,IF(DF$2=0,0,DE86*Index_운영!DF$10))</f>
        <v>0</v>
      </c>
      <c r="DG83" s="587">
        <f>IF('Control Panel_운영'!$P$181="임차인부담",0,IF(DG$2=0,0,DF86*Index_운영!DG$10))</f>
        <v>0</v>
      </c>
      <c r="DH83" s="587">
        <f>IF('Control Panel_운영'!$P$181="임차인부담",0,IF(DH$2=0,0,DG86*Index_운영!DH$10))</f>
        <v>0</v>
      </c>
      <c r="DI83" s="587">
        <f>IF('Control Panel_운영'!$P$181="임차인부담",0,IF(DI$2=0,0,DH86*Index_운영!DI$10))</f>
        <v>0</v>
      </c>
      <c r="DJ83" s="587">
        <f>IF('Control Panel_운영'!$P$181="임차인부담",0,IF(DJ$2=0,0,DI86*Index_운영!DJ$10))</f>
        <v>0</v>
      </c>
      <c r="DK83" s="587">
        <f>IF('Control Panel_운영'!$P$181="임차인부담",0,IF(DK$2=0,0,DJ86*Index_운영!DK$10))</f>
        <v>0</v>
      </c>
      <c r="DL83" s="587">
        <f>IF('Control Panel_운영'!$P$181="임차인부담",0,IF(DL$2=0,0,DK86*Index_운영!DL$10))</f>
        <v>0</v>
      </c>
      <c r="DM83" s="587">
        <f>IF('Control Panel_운영'!$P$181="임차인부담",0,IF(DM$2=0,0,DL86*Index_운영!DM$10))</f>
        <v>0</v>
      </c>
      <c r="DN83" s="587">
        <f>IF('Control Panel_운영'!$P$181="임차인부담",0,IF(DN$2=0,0,DM86*Index_운영!DN$10))</f>
        <v>0</v>
      </c>
      <c r="DO83" s="587">
        <f>IF('Control Panel_운영'!$P$181="임차인부담",0,IF(DO$2=0,0,DN86*Index_운영!DO$10))</f>
        <v>0</v>
      </c>
      <c r="DP83" s="587">
        <f>IF('Control Panel_운영'!$P$181="임차인부담",0,IF(DP$2=0,0,DO86*Index_운영!DP$10))</f>
        <v>0</v>
      </c>
      <c r="DQ83" s="587">
        <f>IF('Control Panel_운영'!$P$181="임차인부담",0,IF(DQ$2=0,0,DP86*Index_운영!DQ$10))</f>
        <v>0</v>
      </c>
      <c r="DR83" s="587">
        <f>IF('Control Panel_운영'!$P$181="임차인부담",0,IF(DR$2=0,0,DQ86*Index_운영!DR$10))</f>
        <v>0</v>
      </c>
      <c r="DS83" s="587">
        <f>IF('Control Panel_운영'!$P$181="임차인부담",0,IF(DS$2=0,0,DR86*Index_운영!DS$10))</f>
        <v>0</v>
      </c>
      <c r="DT83" s="587">
        <f>IF('Control Panel_운영'!$P$181="임차인부담",0,IF(DT$2=0,0,DS86*Index_운영!DT$10))</f>
        <v>0</v>
      </c>
      <c r="DU83" s="587">
        <f>IF('Control Panel_운영'!$P$181="임차인부담",0,IF(DU$2=0,0,DT86*Index_운영!DU$10))</f>
        <v>0</v>
      </c>
      <c r="DV83" s="587">
        <f>IF('Control Panel_운영'!$P$181="임차인부담",0,IF(DV$2=0,0,DU86*Index_운영!DV$10))</f>
        <v>0</v>
      </c>
    </row>
    <row r="84" spans="1:126" s="64" customFormat="1" outlineLevel="1" x14ac:dyDescent="0.4">
      <c r="A84" s="724"/>
      <c r="B84" s="598"/>
      <c r="C84" s="607"/>
      <c r="D84" s="608"/>
      <c r="E84" s="804" t="s">
        <v>553</v>
      </c>
      <c r="F84" s="586">
        <f>IF('Control Panel_운영'!$P$181="임차인부담",0,ROUNDUP(F$82*'Control Panel_운영'!$D$151,3))</f>
        <v>0</v>
      </c>
      <c r="G84" s="587">
        <f>IF('Control Panel_운영'!$P$181="임차인부담",0,ROUNDUP(G$82*'Control Panel_운영'!$D$151,3))</f>
        <v>0</v>
      </c>
      <c r="H84" s="587">
        <f>IF('Control Panel_운영'!$P$181="임차인부담",0,ROUNDUP(H$82*'Control Panel_운영'!$D$151,3))</f>
        <v>0</v>
      </c>
      <c r="I84" s="587">
        <f>IF('Control Panel_운영'!$P$181="임차인부담",0,ROUNDUP(I$82*'Control Panel_운영'!$D$151,3))</f>
        <v>0</v>
      </c>
      <c r="J84" s="587">
        <f>IF('Control Panel_운영'!$P$181="임차인부담",0,ROUNDUP(J$82*'Control Panel_운영'!$D$151,3))</f>
        <v>0</v>
      </c>
      <c r="K84" s="587">
        <f>IF('Control Panel_운영'!$P$181="임차인부담",0,ROUNDUP(K$82*'Control Panel_운영'!$D$151,3))</f>
        <v>0</v>
      </c>
      <c r="L84" s="587">
        <f>IF('Control Panel_운영'!$P$181="임차인부담",0,ROUNDUP(L$82*'Control Panel_운영'!$D$151,3))</f>
        <v>0</v>
      </c>
      <c r="M84" s="587">
        <f>IF('Control Panel_운영'!$P$181="임차인부담",0,ROUNDUP(M$82*'Control Panel_운영'!$D$151,3))</f>
        <v>0</v>
      </c>
      <c r="N84" s="587">
        <f>IF('Control Panel_운영'!$P$181="임차인부담",0,ROUNDUP(N$82*'Control Panel_운영'!$D$151,3))</f>
        <v>0</v>
      </c>
      <c r="O84" s="587">
        <f>IF('Control Panel_운영'!$P$181="임차인부담",0,ROUNDUP(O$82*'Control Panel_운영'!$D$151,3))</f>
        <v>0</v>
      </c>
      <c r="P84" s="587">
        <f>IF('Control Panel_운영'!$P$181="임차인부담",0,ROUNDUP(P$82*'Control Panel_운영'!$D$151,3))</f>
        <v>0</v>
      </c>
      <c r="Q84" s="587">
        <f>IF('Control Panel_운영'!$P$181="임차인부담",0,ROUNDUP(Q$82*'Control Panel_운영'!$D$151,3))</f>
        <v>0</v>
      </c>
      <c r="R84" s="587">
        <f>IF('Control Panel_운영'!$P$181="임차인부담",0,ROUNDUP(R$82*'Control Panel_운영'!$D$151,3))</f>
        <v>0</v>
      </c>
      <c r="S84" s="587">
        <f>IF('Control Panel_운영'!$P$181="임차인부담",0,ROUNDUP(S$82*'Control Panel_운영'!$D$151,3))</f>
        <v>0</v>
      </c>
      <c r="T84" s="587">
        <f>IF('Control Panel_운영'!$P$181="임차인부담",0,ROUNDUP(T$82*'Control Panel_운영'!$D$151,3))</f>
        <v>0</v>
      </c>
      <c r="U84" s="587">
        <f>IF('Control Panel_운영'!$P$181="임차인부담",0,ROUNDUP(U$82*'Control Panel_운영'!$D$151,3))</f>
        <v>0</v>
      </c>
      <c r="V84" s="587">
        <f>IF('Control Panel_운영'!$P$181="임차인부담",0,ROUNDUP(V$82*'Control Panel_운영'!$D$151,3))</f>
        <v>0</v>
      </c>
      <c r="W84" s="587">
        <f>IF('Control Panel_운영'!$P$181="임차인부담",0,ROUNDUP(W$82*'Control Panel_운영'!$D$151,3))</f>
        <v>0</v>
      </c>
      <c r="X84" s="587">
        <f>IF('Control Panel_운영'!$P$181="임차인부담",0,ROUNDUP(X$82*'Control Panel_운영'!$D$151,3))</f>
        <v>0</v>
      </c>
      <c r="Y84" s="587">
        <f>IF('Control Panel_운영'!$P$181="임차인부담",0,ROUNDUP(Y$82*'Control Panel_운영'!$D$151,3))</f>
        <v>0</v>
      </c>
      <c r="Z84" s="587">
        <f>IF('Control Panel_운영'!$P$181="임차인부담",0,ROUNDUP(Z$82*'Control Panel_운영'!$D$151,3))</f>
        <v>0</v>
      </c>
      <c r="AA84" s="587">
        <f>IF('Control Panel_운영'!$P$181="임차인부담",0,ROUNDUP(AA$82*'Control Panel_운영'!$D$151,3))</f>
        <v>0</v>
      </c>
      <c r="AB84" s="587">
        <f>IF('Control Panel_운영'!$P$181="임차인부담",0,ROUNDUP(AB$82*'Control Panel_운영'!$D$151,3))</f>
        <v>0</v>
      </c>
      <c r="AC84" s="587">
        <f>IF('Control Panel_운영'!$P$181="임차인부담",0,ROUNDUP(AC$82*'Control Panel_운영'!$D$151,3))</f>
        <v>0</v>
      </c>
      <c r="AD84" s="587">
        <f>IF('Control Panel_운영'!$P$181="임차인부담",0,ROUNDUP(AD$82*'Control Panel_운영'!$D$151,3))</f>
        <v>0</v>
      </c>
      <c r="AE84" s="587">
        <f>IF('Control Panel_운영'!$P$181="임차인부담",0,ROUNDUP(AE$82*'Control Panel_운영'!$D$151,3))</f>
        <v>0</v>
      </c>
      <c r="AF84" s="587">
        <f>IF('Control Panel_운영'!$P$181="임차인부담",0,ROUNDUP(AF$82*'Control Panel_운영'!$D$151,3))</f>
        <v>0</v>
      </c>
      <c r="AG84" s="587">
        <f>IF('Control Panel_운영'!$P$181="임차인부담",0,ROUNDUP(AG$82*'Control Panel_운영'!$D$151,3))</f>
        <v>0</v>
      </c>
      <c r="AH84" s="587">
        <f>IF('Control Panel_운영'!$P$181="임차인부담",0,ROUNDUP(AH$82*'Control Panel_운영'!$D$151,3))</f>
        <v>0</v>
      </c>
      <c r="AI84" s="587">
        <f>IF('Control Panel_운영'!$P$181="임차인부담",0,ROUNDUP(AI$82*'Control Panel_운영'!$D$151,3))</f>
        <v>0</v>
      </c>
      <c r="AJ84" s="587">
        <f>IF('Control Panel_운영'!$P$181="임차인부담",0,ROUNDUP(AJ$82*'Control Panel_운영'!$D$151,3))</f>
        <v>0</v>
      </c>
      <c r="AK84" s="587">
        <f>IF('Control Panel_운영'!$P$181="임차인부담",0,ROUNDUP(AK$82*'Control Panel_운영'!$D$151,3))</f>
        <v>0</v>
      </c>
      <c r="AL84" s="587">
        <f>IF('Control Panel_운영'!$P$181="임차인부담",0,ROUNDUP(AL$82*'Control Panel_운영'!$D$151,3))</f>
        <v>0</v>
      </c>
      <c r="AM84" s="587">
        <f>IF('Control Panel_운영'!$P$181="임차인부담",0,ROUNDUP(AM$82*'Control Panel_운영'!$D$151,3))</f>
        <v>0</v>
      </c>
      <c r="AN84" s="587">
        <f>IF('Control Panel_운영'!$P$181="임차인부담",0,ROUNDUP(AN$82*'Control Panel_운영'!$D$151,3))</f>
        <v>0</v>
      </c>
      <c r="AO84" s="587">
        <f>IF('Control Panel_운영'!$P$181="임차인부담",0,ROUNDUP(AO$82*'Control Panel_운영'!$D$151,3))</f>
        <v>0</v>
      </c>
      <c r="AP84" s="587">
        <f>IF('Control Panel_운영'!$P$181="임차인부담",0,ROUNDUP(AP$82*'Control Panel_운영'!$D$151,3))</f>
        <v>0</v>
      </c>
      <c r="AQ84" s="587">
        <f>IF('Control Panel_운영'!$P$181="임차인부담",0,ROUNDUP(AQ$82*'Control Panel_운영'!$D$151,3))</f>
        <v>0</v>
      </c>
      <c r="AR84" s="587">
        <f>IF('Control Panel_운영'!$P$181="임차인부담",0,ROUNDUP(AR$82*'Control Panel_운영'!$D$151,3))</f>
        <v>0</v>
      </c>
      <c r="AS84" s="587">
        <f>IF('Control Panel_운영'!$P$181="임차인부담",0,ROUNDUP(AS$82*'Control Panel_운영'!$D$151,3))</f>
        <v>0</v>
      </c>
      <c r="AT84" s="587">
        <f>IF('Control Panel_운영'!$P$181="임차인부담",0,ROUNDUP(AT$82*'Control Panel_운영'!$D$151,3))</f>
        <v>0</v>
      </c>
      <c r="AU84" s="587">
        <f>IF('Control Panel_운영'!$P$181="임차인부담",0,ROUNDUP(AU$82*'Control Panel_운영'!$D$151,3))</f>
        <v>0</v>
      </c>
      <c r="AV84" s="587">
        <f>IF('Control Panel_운영'!$P$181="임차인부담",0,ROUNDUP(AV$82*'Control Panel_운영'!$D$151,3))</f>
        <v>0</v>
      </c>
      <c r="AW84" s="587">
        <f>IF('Control Panel_운영'!$P$181="임차인부담",0,ROUNDUP(AW$82*'Control Panel_운영'!$D$151,3))</f>
        <v>0</v>
      </c>
      <c r="AX84" s="587">
        <f>IF('Control Panel_운영'!$P$181="임차인부담",0,ROUNDUP(AX$82*'Control Panel_운영'!$D$151,3))</f>
        <v>0</v>
      </c>
      <c r="AY84" s="587">
        <f>IF('Control Panel_운영'!$P$181="임차인부담",0,ROUNDUP(AY$82*'Control Panel_운영'!$D$151,3))</f>
        <v>0</v>
      </c>
      <c r="AZ84" s="587">
        <f>IF('Control Panel_운영'!$P$181="임차인부담",0,ROUNDUP(AZ$82*'Control Panel_운영'!$D$151,3))</f>
        <v>0</v>
      </c>
      <c r="BA84" s="587">
        <f>IF('Control Panel_운영'!$P$181="임차인부담",0,ROUNDUP(BA$82*'Control Panel_운영'!$D$151,3))</f>
        <v>0</v>
      </c>
      <c r="BB84" s="587">
        <f>IF('Control Panel_운영'!$P$181="임차인부담",0,ROUNDUP(BB$82*'Control Panel_운영'!$D$151,3))</f>
        <v>0</v>
      </c>
      <c r="BC84" s="587">
        <f>IF('Control Panel_운영'!$P$181="임차인부담",0,ROUNDUP(BC$82*'Control Panel_운영'!$D$151,3))</f>
        <v>0</v>
      </c>
      <c r="BD84" s="587">
        <f>IF('Control Panel_운영'!$P$181="임차인부담",0,ROUNDUP(BD$82*'Control Panel_운영'!$D$151,3))</f>
        <v>0</v>
      </c>
      <c r="BE84" s="587">
        <f>IF('Control Panel_운영'!$P$181="임차인부담",0,ROUNDUP(BE$82*'Control Panel_운영'!$D$151,3))</f>
        <v>0</v>
      </c>
      <c r="BF84" s="587">
        <f>IF('Control Panel_운영'!$P$181="임차인부담",0,ROUNDUP(BF$82*'Control Panel_운영'!$D$151,3))</f>
        <v>0</v>
      </c>
      <c r="BG84" s="587">
        <f>IF('Control Panel_운영'!$P$181="임차인부담",0,ROUNDUP(BG$82*'Control Panel_운영'!$D$151,3))</f>
        <v>0</v>
      </c>
      <c r="BH84" s="587">
        <f>IF('Control Panel_운영'!$P$181="임차인부담",0,ROUNDUP(BH$82*'Control Panel_운영'!$D$151,3))</f>
        <v>0</v>
      </c>
      <c r="BI84" s="587">
        <f>IF('Control Panel_운영'!$P$181="임차인부담",0,ROUNDUP(BI$82*'Control Panel_운영'!$D$151,3))</f>
        <v>0</v>
      </c>
      <c r="BJ84" s="587">
        <f>IF('Control Panel_운영'!$P$181="임차인부담",0,ROUNDUP(BJ$82*'Control Panel_운영'!$D$151,3))</f>
        <v>0</v>
      </c>
      <c r="BK84" s="587">
        <f>IF('Control Panel_운영'!$P$181="임차인부담",0,ROUNDUP(BK$82*'Control Panel_운영'!$D$151,3))</f>
        <v>0</v>
      </c>
      <c r="BL84" s="587">
        <f>IF('Control Panel_운영'!$P$181="임차인부담",0,ROUNDUP(BL$82*'Control Panel_운영'!$D$151,3))</f>
        <v>0</v>
      </c>
      <c r="BM84" s="587">
        <f>IF('Control Panel_운영'!$P$181="임차인부담",0,ROUNDUP(BM$82*'Control Panel_운영'!$D$151,3))</f>
        <v>0</v>
      </c>
      <c r="BN84" s="587">
        <f>IF('Control Panel_운영'!$P$181="임차인부담",0,ROUNDUP(BN$82*'Control Panel_운영'!$D$151,3))</f>
        <v>0</v>
      </c>
      <c r="BO84" s="587">
        <f>IF('Control Panel_운영'!$P$181="임차인부담",0,ROUNDUP(BO$82*'Control Panel_운영'!$D$151,3))</f>
        <v>0</v>
      </c>
      <c r="BP84" s="587">
        <f>IF('Control Panel_운영'!$P$181="임차인부담",0,ROUNDUP(BP$82*'Control Panel_운영'!$D$151,3))</f>
        <v>0</v>
      </c>
      <c r="BQ84" s="587">
        <f>IF('Control Panel_운영'!$P$181="임차인부담",0,ROUNDUP(BQ$82*'Control Panel_운영'!$D$151,3))</f>
        <v>0</v>
      </c>
      <c r="BR84" s="587">
        <f>IF('Control Panel_운영'!$P$181="임차인부담",0,ROUNDUP(BR$82*'Control Panel_운영'!$D$151,3))</f>
        <v>0</v>
      </c>
      <c r="BS84" s="587">
        <f>IF('Control Panel_운영'!$P$181="임차인부담",0,ROUNDUP(BS$82*'Control Panel_운영'!$D$151,3))</f>
        <v>0</v>
      </c>
      <c r="BT84" s="587">
        <f>IF('Control Panel_운영'!$P$181="임차인부담",0,ROUNDUP(BT$82*'Control Panel_운영'!$D$151,3))</f>
        <v>0</v>
      </c>
      <c r="BU84" s="587">
        <f>IF('Control Panel_운영'!$P$181="임차인부담",0,ROUNDUP(BU$82*'Control Panel_운영'!$D$151,3))</f>
        <v>0</v>
      </c>
      <c r="BV84" s="587">
        <f>IF('Control Panel_운영'!$P$181="임차인부담",0,ROUNDUP(BV$82*'Control Panel_운영'!$D$151,3))</f>
        <v>0</v>
      </c>
      <c r="BW84" s="587">
        <f>IF('Control Panel_운영'!$P$181="임차인부담",0,ROUNDUP(BW$82*'Control Panel_운영'!$D$151,3))</f>
        <v>0</v>
      </c>
      <c r="BX84" s="587">
        <f>IF('Control Panel_운영'!$P$181="임차인부담",0,ROUNDUP(BX$82*'Control Panel_운영'!$D$151,3))</f>
        <v>0</v>
      </c>
      <c r="BY84" s="587">
        <f>IF('Control Panel_운영'!$P$181="임차인부담",0,ROUNDUP(BY$82*'Control Panel_운영'!$D$151,3))</f>
        <v>0</v>
      </c>
      <c r="BZ84" s="587">
        <f>IF('Control Panel_운영'!$P$181="임차인부담",0,ROUNDUP(BZ$82*'Control Panel_운영'!$D$151,3))</f>
        <v>0</v>
      </c>
      <c r="CA84" s="587">
        <f>IF('Control Panel_운영'!$P$181="임차인부담",0,ROUNDUP(CA$82*'Control Panel_운영'!$D$151,3))</f>
        <v>0</v>
      </c>
      <c r="CB84" s="587">
        <f>IF('Control Panel_운영'!$P$181="임차인부담",0,ROUNDUP(CB$82*'Control Panel_운영'!$D$151,3))</f>
        <v>0</v>
      </c>
      <c r="CC84" s="587">
        <f>IF('Control Panel_운영'!$P$181="임차인부담",0,ROUNDUP(CC$82*'Control Panel_운영'!$D$151,3))</f>
        <v>0</v>
      </c>
      <c r="CD84" s="587">
        <f>IF('Control Panel_운영'!$P$181="임차인부담",0,ROUNDUP(CD$82*'Control Panel_운영'!$D$151,3))</f>
        <v>0</v>
      </c>
      <c r="CE84" s="587">
        <f>IF('Control Panel_운영'!$P$181="임차인부담",0,ROUNDUP(CE$82*'Control Panel_운영'!$D$151,3))</f>
        <v>0</v>
      </c>
      <c r="CF84" s="587">
        <f>IF('Control Panel_운영'!$P$181="임차인부담",0,ROUNDUP(CF$82*'Control Panel_운영'!$D$151,3))</f>
        <v>0</v>
      </c>
      <c r="CG84" s="587">
        <f>IF('Control Panel_운영'!$P$181="임차인부담",0,ROUNDUP(CG$82*'Control Panel_운영'!$D$151,3))</f>
        <v>0</v>
      </c>
      <c r="CH84" s="587">
        <f>IF('Control Panel_운영'!$P$181="임차인부담",0,ROUNDUP(CH$82*'Control Panel_운영'!$D$151,3))</f>
        <v>0</v>
      </c>
      <c r="CI84" s="587">
        <f>IF('Control Panel_운영'!$P$181="임차인부담",0,ROUNDUP(CI$82*'Control Panel_운영'!$D$151,3))</f>
        <v>0</v>
      </c>
      <c r="CJ84" s="587">
        <f>IF('Control Panel_운영'!$P$181="임차인부담",0,ROUNDUP(CJ$82*'Control Panel_운영'!$D$151,3))</f>
        <v>0</v>
      </c>
      <c r="CK84" s="587">
        <f>IF('Control Panel_운영'!$P$181="임차인부담",0,ROUNDUP(CK$82*'Control Panel_운영'!$D$151,3))</f>
        <v>0</v>
      </c>
      <c r="CL84" s="587">
        <f>IF('Control Panel_운영'!$P$181="임차인부담",0,ROUNDUP(CL$82*'Control Panel_운영'!$D$151,3))</f>
        <v>0</v>
      </c>
      <c r="CM84" s="587">
        <f>IF('Control Panel_운영'!$P$181="임차인부담",0,ROUNDUP(CM$82*'Control Panel_운영'!$D$151,3))</f>
        <v>0</v>
      </c>
      <c r="CN84" s="587">
        <f>IF('Control Panel_운영'!$P$181="임차인부담",0,ROUNDUP(CN$82*'Control Panel_운영'!$D$151,3))</f>
        <v>0</v>
      </c>
      <c r="CO84" s="587">
        <f>IF('Control Panel_운영'!$P$181="임차인부담",0,ROUNDUP(CO$82*'Control Panel_운영'!$D$151,3))</f>
        <v>0</v>
      </c>
      <c r="CP84" s="587">
        <f>IF('Control Panel_운영'!$P$181="임차인부담",0,ROUNDUP(CP$82*'Control Panel_운영'!$D$151,3))</f>
        <v>0</v>
      </c>
      <c r="CQ84" s="587">
        <f>IF('Control Panel_운영'!$P$181="임차인부담",0,ROUNDUP(CQ$82*'Control Panel_운영'!$D$151,3))</f>
        <v>0</v>
      </c>
      <c r="CR84" s="587">
        <f>IF('Control Panel_운영'!$P$181="임차인부담",0,ROUNDUP(CR$82*'Control Panel_운영'!$D$151,3))</f>
        <v>0</v>
      </c>
      <c r="CS84" s="587">
        <f>IF('Control Panel_운영'!$P$181="임차인부담",0,ROUNDUP(CS$82*'Control Panel_운영'!$D$151,3))</f>
        <v>0</v>
      </c>
      <c r="CT84" s="587">
        <f>IF('Control Panel_운영'!$P$181="임차인부담",0,ROUNDUP(CT$82*'Control Panel_운영'!$D$151,3))</f>
        <v>0</v>
      </c>
      <c r="CU84" s="587">
        <f>IF('Control Panel_운영'!$P$181="임차인부담",0,ROUNDUP(CU$82*'Control Panel_운영'!$D$151,3))</f>
        <v>0</v>
      </c>
      <c r="CV84" s="587">
        <f>IF('Control Panel_운영'!$P$181="임차인부담",0,ROUNDUP(CV$82*'Control Panel_운영'!$D$151,3))</f>
        <v>0</v>
      </c>
      <c r="CW84" s="587">
        <f>IF('Control Panel_운영'!$P$181="임차인부담",0,ROUNDUP(CW$82*'Control Panel_운영'!$D$151,3))</f>
        <v>0</v>
      </c>
      <c r="CX84" s="587">
        <f>IF('Control Panel_운영'!$P$181="임차인부담",0,ROUNDUP(CX$82*'Control Panel_운영'!$D$151,3))</f>
        <v>0</v>
      </c>
      <c r="CY84" s="587">
        <f>IF('Control Panel_운영'!$P$181="임차인부담",0,ROUNDUP(CY$82*'Control Panel_운영'!$D$151,3))</f>
        <v>0</v>
      </c>
      <c r="CZ84" s="587">
        <f>IF('Control Panel_운영'!$P$181="임차인부담",0,ROUNDUP(CZ$82*'Control Panel_운영'!$D$151,3))</f>
        <v>0</v>
      </c>
      <c r="DA84" s="587">
        <f>IF('Control Panel_운영'!$P$181="임차인부담",0,ROUNDUP(DA$82*'Control Panel_운영'!$D$151,3))</f>
        <v>0</v>
      </c>
      <c r="DB84" s="587">
        <f>IF('Control Panel_운영'!$P$181="임차인부담",0,ROUNDUP(DB$82*'Control Panel_운영'!$D$151,3))</f>
        <v>0</v>
      </c>
      <c r="DC84" s="587">
        <f>IF('Control Panel_운영'!$P$181="임차인부담",0,ROUNDUP(DC$82*'Control Panel_운영'!$D$151,3))</f>
        <v>0</v>
      </c>
      <c r="DD84" s="587">
        <f>IF('Control Panel_운영'!$P$181="임차인부담",0,ROUNDUP(DD$82*'Control Panel_운영'!$D$151,3))</f>
        <v>0</v>
      </c>
      <c r="DE84" s="587">
        <f>IF('Control Panel_운영'!$P$181="임차인부담",0,ROUNDUP(DE$82*'Control Panel_운영'!$D$151,3))</f>
        <v>0</v>
      </c>
      <c r="DF84" s="587">
        <f>IF('Control Panel_운영'!$P$181="임차인부담",0,ROUNDUP(DF$82*'Control Panel_운영'!$D$151,3))</f>
        <v>0</v>
      </c>
      <c r="DG84" s="587">
        <f>IF('Control Panel_운영'!$P$181="임차인부담",0,ROUNDUP(DG$82*'Control Panel_운영'!$D$151,3))</f>
        <v>0</v>
      </c>
      <c r="DH84" s="587">
        <f>IF('Control Panel_운영'!$P$181="임차인부담",0,ROUNDUP(DH$82*'Control Panel_운영'!$D$151,3))</f>
        <v>0</v>
      </c>
      <c r="DI84" s="587">
        <f>IF('Control Panel_운영'!$P$181="임차인부담",0,ROUNDUP(DI$82*'Control Panel_운영'!$D$151,3))</f>
        <v>0</v>
      </c>
      <c r="DJ84" s="587">
        <f>IF('Control Panel_운영'!$P$181="임차인부담",0,ROUNDUP(DJ$82*'Control Panel_운영'!$D$151,3))</f>
        <v>0</v>
      </c>
      <c r="DK84" s="587">
        <f>IF('Control Panel_운영'!$P$181="임차인부담",0,ROUNDUP(DK$82*'Control Panel_운영'!$D$151,3))</f>
        <v>0</v>
      </c>
      <c r="DL84" s="587">
        <f>IF('Control Panel_운영'!$P$181="임차인부담",0,ROUNDUP(DL$82*'Control Panel_운영'!$D$151,3))</f>
        <v>0</v>
      </c>
      <c r="DM84" s="587">
        <f>IF('Control Panel_운영'!$P$181="임차인부담",0,ROUNDUP(DM$82*'Control Panel_운영'!$D$151,3))</f>
        <v>0</v>
      </c>
      <c r="DN84" s="587">
        <f>IF('Control Panel_운영'!$P$181="임차인부담",0,ROUNDUP(DN$82*'Control Panel_운영'!$D$151,3))</f>
        <v>0</v>
      </c>
      <c r="DO84" s="587">
        <f>IF('Control Panel_운영'!$P$181="임차인부담",0,ROUNDUP(DO$82*'Control Panel_운영'!$D$151,3))</f>
        <v>0</v>
      </c>
      <c r="DP84" s="587">
        <f>IF('Control Panel_운영'!$P$181="임차인부담",0,ROUNDUP(DP$82*'Control Panel_운영'!$D$151,3))</f>
        <v>0</v>
      </c>
      <c r="DQ84" s="587">
        <f>IF('Control Panel_운영'!$P$181="임차인부담",0,ROUNDUP(DQ$82*'Control Panel_운영'!$D$151,3))</f>
        <v>0</v>
      </c>
      <c r="DR84" s="587">
        <f>IF('Control Panel_운영'!$P$181="임차인부담",0,ROUNDUP(DR$82*'Control Panel_운영'!$D$151,3))</f>
        <v>0</v>
      </c>
      <c r="DS84" s="587">
        <f>IF('Control Panel_운영'!$P$181="임차인부담",0,ROUNDUP(DS$82*'Control Panel_운영'!$D$151,3))</f>
        <v>0</v>
      </c>
      <c r="DT84" s="587">
        <f>IF('Control Panel_운영'!$P$181="임차인부담",0,ROUNDUP(DT$82*'Control Panel_운영'!$D$151,3))</f>
        <v>0</v>
      </c>
      <c r="DU84" s="587">
        <f>IF('Control Panel_운영'!$P$181="임차인부담",0,ROUNDUP(DU$82*'Control Panel_운영'!$D$151,3))</f>
        <v>0</v>
      </c>
      <c r="DV84" s="587">
        <f>IF('Control Panel_운영'!$P$181="임차인부담",0,ROUNDUP(DV$82*'Control Panel_운영'!$D$151,3))</f>
        <v>0</v>
      </c>
    </row>
    <row r="85" spans="1:126" s="64" customFormat="1" outlineLevel="1" x14ac:dyDescent="0.4">
      <c r="A85" s="724"/>
      <c r="B85" s="598"/>
      <c r="C85" s="607"/>
      <c r="D85" s="608"/>
      <c r="E85" s="804" t="s">
        <v>114</v>
      </c>
      <c r="F85" s="586">
        <f>IF(MOD(MONTH(F$3),'Control Panel_운영'!$N$84)='Control Panel_운영'!$O$85,F83+F84,IF(F$3='Control Panel_운영'!$K$90,F83+F84,0))</f>
        <v>0</v>
      </c>
      <c r="G85" s="587">
        <f>IF(MOD(MONTH(G$3),'Control Panel_운영'!$N$84)='Control Panel_운영'!$O$85,G83+G84,IF(G$3='Control Panel_운영'!$K$90,G83+G84,0))</f>
        <v>0</v>
      </c>
      <c r="H85" s="587">
        <f>IF(MOD(MONTH(H$3),'Control Panel_운영'!$N$84)='Control Panel_운영'!$O$85,H83+H84,IF(H$3='Control Panel_운영'!$K$90,H83+H84,0))</f>
        <v>0</v>
      </c>
      <c r="I85" s="587">
        <f>IF(MOD(MONTH(I$3),'Control Panel_운영'!$N$84)='Control Panel_운영'!$O$85,I83+I84,IF(I$3='Control Panel_운영'!$K$90,I83+I84,0))</f>
        <v>0</v>
      </c>
      <c r="J85" s="587">
        <f>IF(MOD(MONTH(J$3),'Control Panel_운영'!$N$84)='Control Panel_운영'!$O$85,J83+J84,IF(J$3='Control Panel_운영'!$K$90,J83+J84,0))</f>
        <v>0</v>
      </c>
      <c r="K85" s="587">
        <f>IF(MOD(MONTH(K$3),'Control Panel_운영'!$N$84)='Control Panel_운영'!$O$85,K83+K84,IF(K$3='Control Panel_운영'!$K$90,K83+K84,0))</f>
        <v>0</v>
      </c>
      <c r="L85" s="587">
        <f>IF(MOD(MONTH(L$3),'Control Panel_운영'!$N$84)='Control Panel_운영'!$O$85,L83+L84,IF(L$3='Control Panel_운영'!$K$90,L83+L84,0))</f>
        <v>0</v>
      </c>
      <c r="M85" s="587">
        <f>IF(MOD(MONTH(M$3),'Control Panel_운영'!$N$84)='Control Panel_운영'!$O$85,M83+M84,IF(M$3='Control Panel_운영'!$K$90,M83+M84,0))</f>
        <v>0</v>
      </c>
      <c r="N85" s="587">
        <f>IF(MOD(MONTH(N$3),'Control Panel_운영'!$N$84)='Control Panel_운영'!$O$85,N83+N84,IF(N$3='Control Panel_운영'!$K$90,N83+N84,0))</f>
        <v>0</v>
      </c>
      <c r="O85" s="587">
        <f>IF(MOD(MONTH(O$3),'Control Panel_운영'!$N$84)='Control Panel_운영'!$O$85,O83+O84,IF(O$3='Control Panel_운영'!$K$90,O83+O84,0))</f>
        <v>0</v>
      </c>
      <c r="P85" s="587">
        <f>IF(MOD(MONTH(P$3),'Control Panel_운영'!$N$84)='Control Panel_운영'!$O$85,P83+P84,IF(P$3='Control Panel_운영'!$K$90,P83+P84,0))</f>
        <v>0</v>
      </c>
      <c r="Q85" s="587">
        <f>IF(MOD(MONTH(Q$3),'Control Panel_운영'!$N$84)='Control Panel_운영'!$O$85,Q83+Q84,IF(Q$3='Control Panel_운영'!$K$90,Q83+Q84,0))</f>
        <v>0</v>
      </c>
      <c r="R85" s="587">
        <f>IF(MOD(MONTH(R$3),'Control Panel_운영'!$N$84)='Control Panel_운영'!$O$85,R83+R84,IF(R$3='Control Panel_운영'!$K$90,R83+R84,0))</f>
        <v>0</v>
      </c>
      <c r="S85" s="587">
        <f>IF(MOD(MONTH(S$3),'Control Panel_운영'!$N$84)='Control Panel_운영'!$O$85,S83+S84,IF(S$3='Control Panel_운영'!$K$90,S83+S84,0))</f>
        <v>0</v>
      </c>
      <c r="T85" s="587">
        <f>IF(MOD(MONTH(T$3),'Control Panel_운영'!$N$84)='Control Panel_운영'!$O$85,T83+T84,IF(T$3='Control Panel_운영'!$K$90,T83+T84,0))</f>
        <v>0</v>
      </c>
      <c r="U85" s="587">
        <f>IF(MOD(MONTH(U$3),'Control Panel_운영'!$N$84)='Control Panel_운영'!$O$85,U83+U84,IF(U$3='Control Panel_운영'!$K$90,U83+U84,0))</f>
        <v>0</v>
      </c>
      <c r="V85" s="587">
        <f>IF(MOD(MONTH(V$3),'Control Panel_운영'!$N$84)='Control Panel_운영'!$O$85,V83+V84,IF(V$3='Control Panel_운영'!$K$90,V83+V84,0))</f>
        <v>0</v>
      </c>
      <c r="W85" s="587">
        <f>IF(MOD(MONTH(W$3),'Control Panel_운영'!$N$84)='Control Panel_운영'!$O$85,W83+W84,IF(W$3='Control Panel_운영'!$K$90,W83+W84,0))</f>
        <v>0</v>
      </c>
      <c r="X85" s="587">
        <f>IF(MOD(MONTH(X$3),'Control Panel_운영'!$N$84)='Control Panel_운영'!$O$85,X83+X84,IF(X$3='Control Panel_운영'!$K$90,X83+X84,0))</f>
        <v>0</v>
      </c>
      <c r="Y85" s="587">
        <f>IF(MOD(MONTH(Y$3),'Control Panel_운영'!$N$84)='Control Panel_운영'!$O$85,Y83+Y84,IF(Y$3='Control Panel_운영'!$K$90,Y83+Y84,0))</f>
        <v>0</v>
      </c>
      <c r="Z85" s="587">
        <f>IF(MOD(MONTH(Z$3),'Control Panel_운영'!$N$84)='Control Panel_운영'!$O$85,Z83+Z84,IF(Z$3='Control Panel_운영'!$K$90,Z83+Z84,0))</f>
        <v>0</v>
      </c>
      <c r="AA85" s="587">
        <f>IF(MOD(MONTH(AA$3),'Control Panel_운영'!$N$84)='Control Panel_운영'!$O$85,AA83+AA84,IF(AA$3='Control Panel_운영'!$K$90,AA83+AA84,0))</f>
        <v>0</v>
      </c>
      <c r="AB85" s="587">
        <f>IF(MOD(MONTH(AB$3),'Control Panel_운영'!$N$84)='Control Panel_운영'!$O$85,AB83+AB84,IF(AB$3='Control Panel_운영'!$K$90,AB83+AB84,0))</f>
        <v>0</v>
      </c>
      <c r="AC85" s="587">
        <f>IF(MOD(MONTH(AC$3),'Control Panel_운영'!$N$84)='Control Panel_운영'!$O$85,AC83+AC84,IF(AC$3='Control Panel_운영'!$K$90,AC83+AC84,0))</f>
        <v>0</v>
      </c>
      <c r="AD85" s="587">
        <f>IF(MOD(MONTH(AD$3),'Control Panel_운영'!$N$84)='Control Panel_운영'!$O$85,AD83+AD84,IF(AD$3='Control Panel_운영'!$K$90,AD83+AD84,0))</f>
        <v>0</v>
      </c>
      <c r="AE85" s="587">
        <f>IF(MOD(MONTH(AE$3),'Control Panel_운영'!$N$84)='Control Panel_운영'!$O$85,AE83+AE84,IF(AE$3='Control Panel_운영'!$K$90,AE83+AE84,0))</f>
        <v>0</v>
      </c>
      <c r="AF85" s="587">
        <f>IF(MOD(MONTH(AF$3),'Control Panel_운영'!$N$84)='Control Panel_운영'!$O$85,AF83+AF84,IF(AF$3='Control Panel_운영'!$K$90,AF83+AF84,0))</f>
        <v>0</v>
      </c>
      <c r="AG85" s="587">
        <f>IF(MOD(MONTH(AG$3),'Control Panel_운영'!$N$84)='Control Panel_운영'!$O$85,AG83+AG84,IF(AG$3='Control Panel_운영'!$K$90,AG83+AG84,0))</f>
        <v>0</v>
      </c>
      <c r="AH85" s="587">
        <f>IF(MOD(MONTH(AH$3),'Control Panel_운영'!$N$84)='Control Panel_운영'!$O$85,AH83+AH84,IF(AH$3='Control Panel_운영'!$K$90,AH83+AH84,0))</f>
        <v>0</v>
      </c>
      <c r="AI85" s="587">
        <f>IF(MOD(MONTH(AI$3),'Control Panel_운영'!$N$84)='Control Panel_운영'!$O$85,AI83+AI84,IF(AI$3='Control Panel_운영'!$K$90,AI83+AI84,0))</f>
        <v>0</v>
      </c>
      <c r="AJ85" s="587">
        <f>IF(MOD(MONTH(AJ$3),'Control Panel_운영'!$N$84)='Control Panel_운영'!$O$85,AJ83+AJ84,IF(AJ$3='Control Panel_운영'!$K$90,AJ83+AJ84,0))</f>
        <v>0</v>
      </c>
      <c r="AK85" s="587">
        <f>IF(MOD(MONTH(AK$3),'Control Panel_운영'!$N$84)='Control Panel_운영'!$O$85,AK83+AK84,IF(AK$3='Control Panel_운영'!$K$90,AK83+AK84,0))</f>
        <v>0</v>
      </c>
      <c r="AL85" s="587">
        <f>IF(MOD(MONTH(AL$3),'Control Panel_운영'!$N$84)='Control Panel_운영'!$O$85,AL83+AL84,IF(AL$3='Control Panel_운영'!$K$90,AL83+AL84,0))</f>
        <v>0</v>
      </c>
      <c r="AM85" s="587">
        <f>IF(MOD(MONTH(AM$3),'Control Panel_운영'!$N$84)='Control Panel_운영'!$O$85,AM83+AM84,IF(AM$3='Control Panel_운영'!$K$90,AM83+AM84,0))</f>
        <v>0</v>
      </c>
      <c r="AN85" s="587">
        <f>IF(MOD(MONTH(AN$3),'Control Panel_운영'!$N$84)='Control Panel_운영'!$O$85,AN83+AN84,IF(AN$3='Control Panel_운영'!$K$90,AN83+AN84,0))</f>
        <v>0</v>
      </c>
      <c r="AO85" s="587">
        <f>IF(MOD(MONTH(AO$3),'Control Panel_운영'!$N$84)='Control Panel_운영'!$O$85,AO83+AO84,IF(AO$3='Control Panel_운영'!$K$90,AO83+AO84,0))</f>
        <v>0</v>
      </c>
      <c r="AP85" s="587">
        <f>IF(MOD(MONTH(AP$3),'Control Panel_운영'!$N$84)='Control Panel_운영'!$O$85,AP83+AP84,IF(AP$3='Control Panel_운영'!$K$90,AP83+AP84,0))</f>
        <v>0</v>
      </c>
      <c r="AQ85" s="587">
        <f>IF(MOD(MONTH(AQ$3),'Control Panel_운영'!$N$84)='Control Panel_운영'!$O$85,AQ83+AQ84,IF(AQ$3='Control Panel_운영'!$K$90,AQ83+AQ84,0))</f>
        <v>0</v>
      </c>
      <c r="AR85" s="587">
        <f>IF(MOD(MONTH(AR$3),'Control Panel_운영'!$N$84)='Control Panel_운영'!$O$85,AR83+AR84,IF(AR$3='Control Panel_운영'!$K$90,AR83+AR84,0))</f>
        <v>0</v>
      </c>
      <c r="AS85" s="587">
        <f>IF(MOD(MONTH(AS$3),'Control Panel_운영'!$N$84)='Control Panel_운영'!$O$85,AS83+AS84,IF(AS$3='Control Panel_운영'!$K$90,AS83+AS84,0))</f>
        <v>0</v>
      </c>
      <c r="AT85" s="587">
        <f>IF(MOD(MONTH(AT$3),'Control Panel_운영'!$N$84)='Control Panel_운영'!$O$85,AT83+AT84,IF(AT$3='Control Panel_운영'!$K$90,AT83+AT84,0))</f>
        <v>0</v>
      </c>
      <c r="AU85" s="587">
        <f>IF(MOD(MONTH(AU$3),'Control Panel_운영'!$N$84)='Control Panel_운영'!$O$85,AU83+AU84,IF(AU$3='Control Panel_운영'!$K$90,AU83+AU84,0))</f>
        <v>0</v>
      </c>
      <c r="AV85" s="587">
        <f>IF(MOD(MONTH(AV$3),'Control Panel_운영'!$N$84)='Control Panel_운영'!$O$85,AV83+AV84,IF(AV$3='Control Panel_운영'!$K$90,AV83+AV84,0))</f>
        <v>0</v>
      </c>
      <c r="AW85" s="587">
        <f>IF(MOD(MONTH(AW$3),'Control Panel_운영'!$N$84)='Control Panel_운영'!$O$85,AW83+AW84,IF(AW$3='Control Panel_운영'!$K$90,AW83+AW84,0))</f>
        <v>0</v>
      </c>
      <c r="AX85" s="587">
        <f>IF(MOD(MONTH(AX$3),'Control Panel_운영'!$N$84)='Control Panel_운영'!$O$85,AX83+AX84,IF(AX$3='Control Panel_운영'!$K$90,AX83+AX84,0))</f>
        <v>0</v>
      </c>
      <c r="AY85" s="587">
        <f>IF(MOD(MONTH(AY$3),'Control Panel_운영'!$N$84)='Control Panel_운영'!$O$85,AY83+AY84,IF(AY$3='Control Panel_운영'!$K$90,AY83+AY84,0))</f>
        <v>0</v>
      </c>
      <c r="AZ85" s="587">
        <f>IF(MOD(MONTH(AZ$3),'Control Panel_운영'!$N$84)='Control Panel_운영'!$O$85,AZ83+AZ84,IF(AZ$3='Control Panel_운영'!$K$90,AZ83+AZ84,0))</f>
        <v>0</v>
      </c>
      <c r="BA85" s="587">
        <f>IF(MOD(MONTH(BA$3),'Control Panel_운영'!$N$84)='Control Panel_운영'!$O$85,BA83+BA84,IF(BA$3='Control Panel_운영'!$K$90,BA83+BA84,0))</f>
        <v>0</v>
      </c>
      <c r="BB85" s="587">
        <f>IF(MOD(MONTH(BB$3),'Control Panel_운영'!$N$84)='Control Panel_운영'!$O$85,BB83+BB84,IF(BB$3='Control Panel_운영'!$K$90,BB83+BB84,0))</f>
        <v>0</v>
      </c>
      <c r="BC85" s="587">
        <f>IF(MOD(MONTH(BC$3),'Control Panel_운영'!$N$84)='Control Panel_운영'!$O$85,BC83+BC84,IF(BC$3='Control Panel_운영'!$K$90,BC83+BC84,0))</f>
        <v>0</v>
      </c>
      <c r="BD85" s="587">
        <f>IF(MOD(MONTH(BD$3),'Control Panel_운영'!$N$84)='Control Panel_운영'!$O$85,BD83+BD84,IF(BD$3='Control Panel_운영'!$K$90,BD83+BD84,0))</f>
        <v>0</v>
      </c>
      <c r="BE85" s="587">
        <f>IF(MOD(MONTH(BE$3),'Control Panel_운영'!$N$84)='Control Panel_운영'!$O$85,BE83+BE84,IF(BE$3='Control Panel_운영'!$K$90,BE83+BE84,0))</f>
        <v>0</v>
      </c>
      <c r="BF85" s="587">
        <f>IF(MOD(MONTH(BF$3),'Control Panel_운영'!$N$84)='Control Panel_운영'!$O$85,BF83+BF84,IF(BF$3='Control Panel_운영'!$K$90,BF83+BF84,0))</f>
        <v>0</v>
      </c>
      <c r="BG85" s="587">
        <f>IF(MOD(MONTH(BG$3),'Control Panel_운영'!$N$84)='Control Panel_운영'!$O$85,BG83+BG84,IF(BG$3='Control Panel_운영'!$K$90,BG83+BG84,0))</f>
        <v>0</v>
      </c>
      <c r="BH85" s="587">
        <f>IF(MOD(MONTH(BH$3),'Control Panel_운영'!$N$84)='Control Panel_운영'!$O$85,BH83+BH84,IF(BH$3='Control Panel_운영'!$K$90,BH83+BH84,0))</f>
        <v>0</v>
      </c>
      <c r="BI85" s="587">
        <f>IF(MOD(MONTH(BI$3),'Control Panel_운영'!$N$84)='Control Panel_운영'!$O$85,BI83+BI84,IF(BI$3='Control Panel_운영'!$K$90,BI83+BI84,0))</f>
        <v>0</v>
      </c>
      <c r="BJ85" s="587">
        <f>IF(MOD(MONTH(BJ$3),'Control Panel_운영'!$N$84)='Control Panel_운영'!$O$85,BJ83+BJ84,IF(BJ$3='Control Panel_운영'!$K$90,BJ83+BJ84,0))</f>
        <v>0</v>
      </c>
      <c r="BK85" s="587">
        <f>IF(MOD(MONTH(BK$3),'Control Panel_운영'!$N$84)='Control Panel_운영'!$O$85,BK83+BK84,IF(BK$3='Control Panel_운영'!$K$90,BK83+BK84,0))</f>
        <v>0</v>
      </c>
      <c r="BL85" s="587">
        <f>IF(MOD(MONTH(BL$3),'Control Panel_운영'!$N$84)='Control Panel_운영'!$O$85,BL83+BL84,IF(BL$3='Control Panel_운영'!$K$90,BL83+BL84,0))</f>
        <v>0</v>
      </c>
      <c r="BM85" s="587">
        <f>IF(MOD(MONTH(BM$3),'Control Panel_운영'!$N$84)='Control Panel_운영'!$O$85,BM83+BM84,IF(BM$3='Control Panel_운영'!$K$90,BM83+BM84,0))</f>
        <v>0</v>
      </c>
      <c r="BN85" s="587">
        <f>IF(MOD(MONTH(BN$3),'Control Panel_운영'!$N$84)='Control Panel_운영'!$O$85,BN83+BN84,IF(BN$3='Control Panel_운영'!$K$90,BN83+BN84,0))</f>
        <v>0</v>
      </c>
      <c r="BO85" s="587">
        <f>IF(MOD(MONTH(BO$3),'Control Panel_운영'!$N$84)='Control Panel_운영'!$O$85,BO83+BO84,IF(BO$3='Control Panel_운영'!$K$90,BO83+BO84,0))</f>
        <v>0</v>
      </c>
      <c r="BP85" s="587">
        <f>IF(MOD(MONTH(BP$3),'Control Panel_운영'!$N$84)='Control Panel_운영'!$O$85,BP83+BP84,IF(BP$3='Control Panel_운영'!$K$90,BP83+BP84,0))</f>
        <v>0</v>
      </c>
      <c r="BQ85" s="587">
        <f>IF(MOD(MONTH(BQ$3),'Control Panel_운영'!$N$84)='Control Panel_운영'!$O$85,BQ83+BQ84,IF(BQ$3='Control Panel_운영'!$K$90,BQ83+BQ84,0))</f>
        <v>0</v>
      </c>
      <c r="BR85" s="587">
        <f>IF(MOD(MONTH(BR$3),'Control Panel_운영'!$N$84)='Control Panel_운영'!$O$85,BR83+BR84,IF(BR$3='Control Panel_운영'!$K$90,BR83+BR84,0))</f>
        <v>0</v>
      </c>
      <c r="BS85" s="587">
        <f>IF(MOD(MONTH(BS$3),'Control Panel_운영'!$N$84)='Control Panel_운영'!$O$85,BS83+BS84,IF(BS$3='Control Panel_운영'!$K$90,BS83+BS84,0))</f>
        <v>0</v>
      </c>
      <c r="BT85" s="587">
        <f>IF(MOD(MONTH(BT$3),'Control Panel_운영'!$N$84)='Control Panel_운영'!$O$85,BT83+BT84,IF(BT$3='Control Panel_운영'!$K$90,BT83+BT84,0))</f>
        <v>0</v>
      </c>
      <c r="BU85" s="587">
        <f>IF(MOD(MONTH(BU$3),'Control Panel_운영'!$N$84)='Control Panel_운영'!$O$85,BU83+BU84,IF(BU$3='Control Panel_운영'!$K$90,BU83+BU84,0))</f>
        <v>0</v>
      </c>
      <c r="BV85" s="587">
        <f>IF(MOD(MONTH(BV$3),'Control Panel_운영'!$N$84)='Control Panel_운영'!$O$85,BV83+BV84,IF(BV$3='Control Panel_운영'!$K$90,BV83+BV84,0))</f>
        <v>0</v>
      </c>
      <c r="BW85" s="587">
        <f>IF(MOD(MONTH(BW$3),'Control Panel_운영'!$N$84)='Control Panel_운영'!$O$85,BW83+BW84,IF(BW$3='Control Panel_운영'!$K$90,BW83+BW84,0))</f>
        <v>0</v>
      </c>
      <c r="BX85" s="587">
        <f>IF(MOD(MONTH(BX$3),'Control Panel_운영'!$N$84)='Control Panel_운영'!$O$85,BX83+BX84,IF(BX$3='Control Panel_운영'!$K$90,BX83+BX84,0))</f>
        <v>0</v>
      </c>
      <c r="BY85" s="587">
        <f>IF(MOD(MONTH(BY$3),'Control Panel_운영'!$N$84)='Control Panel_운영'!$O$85,BY83+BY84,IF(BY$3='Control Panel_운영'!$K$90,BY83+BY84,0))</f>
        <v>0</v>
      </c>
      <c r="BZ85" s="587">
        <f>IF(MOD(MONTH(BZ$3),'Control Panel_운영'!$N$84)='Control Panel_운영'!$O$85,BZ83+BZ84,IF(BZ$3='Control Panel_운영'!$K$90,BZ83+BZ84,0))</f>
        <v>0</v>
      </c>
      <c r="CA85" s="587">
        <f>IF(MOD(MONTH(CA$3),'Control Panel_운영'!$N$84)='Control Panel_운영'!$O$85,CA83+CA84,IF(CA$3='Control Panel_운영'!$K$90,CA83+CA84,0))</f>
        <v>0</v>
      </c>
      <c r="CB85" s="587">
        <f>IF(MOD(MONTH(CB$3),'Control Panel_운영'!$N$84)='Control Panel_운영'!$O$85,CB83+CB84,IF(CB$3='Control Panel_운영'!$K$90,CB83+CB84,0))</f>
        <v>0</v>
      </c>
      <c r="CC85" s="587">
        <f>IF(MOD(MONTH(CC$3),'Control Panel_운영'!$N$84)='Control Panel_운영'!$O$85,CC83+CC84,IF(CC$3='Control Panel_운영'!$K$90,CC83+CC84,0))</f>
        <v>0</v>
      </c>
      <c r="CD85" s="587">
        <f>IF(MOD(MONTH(CD$3),'Control Panel_운영'!$N$84)='Control Panel_운영'!$O$85,CD83+CD84,IF(CD$3='Control Panel_운영'!$K$90,CD83+CD84,0))</f>
        <v>0</v>
      </c>
      <c r="CE85" s="587">
        <f>IF(MOD(MONTH(CE$3),'Control Panel_운영'!$N$84)='Control Panel_운영'!$O$85,CE83+CE84,IF(CE$3='Control Panel_운영'!$K$90,CE83+CE84,0))</f>
        <v>0</v>
      </c>
      <c r="CF85" s="587">
        <f>IF(MOD(MONTH(CF$3),'Control Panel_운영'!$N$84)='Control Panel_운영'!$O$85,CF83+CF84,IF(CF$3='Control Panel_운영'!$K$90,CF83+CF84,0))</f>
        <v>0</v>
      </c>
      <c r="CG85" s="587">
        <f>IF(MOD(MONTH(CG$3),'Control Panel_운영'!$N$84)='Control Panel_운영'!$O$85,CG83+CG84,IF(CG$3='Control Panel_운영'!$K$90,CG83+CG84,0))</f>
        <v>0</v>
      </c>
      <c r="CH85" s="587">
        <f>IF(MOD(MONTH(CH$3),'Control Panel_운영'!$N$84)='Control Panel_운영'!$O$85,CH83+CH84,IF(CH$3='Control Panel_운영'!$K$90,CH83+CH84,0))</f>
        <v>0</v>
      </c>
      <c r="CI85" s="587">
        <f>IF(MOD(MONTH(CI$3),'Control Panel_운영'!$N$84)='Control Panel_운영'!$O$85,CI83+CI84,IF(CI$3='Control Panel_운영'!$K$90,CI83+CI84,0))</f>
        <v>0</v>
      </c>
      <c r="CJ85" s="587">
        <f>IF(MOD(MONTH(CJ$3),'Control Panel_운영'!$N$84)='Control Panel_운영'!$O$85,CJ83+CJ84,IF(CJ$3='Control Panel_운영'!$K$90,CJ83+CJ84,0))</f>
        <v>0</v>
      </c>
      <c r="CK85" s="587">
        <f>IF(MOD(MONTH(CK$3),'Control Panel_운영'!$N$84)='Control Panel_운영'!$O$85,CK83+CK84,IF(CK$3='Control Panel_운영'!$K$90,CK83+CK84,0))</f>
        <v>0</v>
      </c>
      <c r="CL85" s="587">
        <f>IF(MOD(MONTH(CL$3),'Control Panel_운영'!$N$84)='Control Panel_운영'!$O$85,CL83+CL84,IF(CL$3='Control Panel_운영'!$K$90,CL83+CL84,0))</f>
        <v>0</v>
      </c>
      <c r="CM85" s="587">
        <f>IF(MOD(MONTH(CM$3),'Control Panel_운영'!$N$84)='Control Panel_운영'!$O$85,CM83+CM84,IF(CM$3='Control Panel_운영'!$K$90,CM83+CM84,0))</f>
        <v>0</v>
      </c>
      <c r="CN85" s="587">
        <f>IF(MOD(MONTH(CN$3),'Control Panel_운영'!$N$84)='Control Panel_운영'!$O$85,CN83+CN84,IF(CN$3='Control Panel_운영'!$K$90,CN83+CN84,0))</f>
        <v>0</v>
      </c>
      <c r="CO85" s="587">
        <f>IF(MOD(MONTH(CO$3),'Control Panel_운영'!$N$84)='Control Panel_운영'!$O$85,CO83+CO84,IF(CO$3='Control Panel_운영'!$K$90,CO83+CO84,0))</f>
        <v>0</v>
      </c>
      <c r="CP85" s="587">
        <f>IF(MOD(MONTH(CP$3),'Control Panel_운영'!$N$84)='Control Panel_운영'!$O$85,CP83+CP84,IF(CP$3='Control Panel_운영'!$K$90,CP83+CP84,0))</f>
        <v>0</v>
      </c>
      <c r="CQ85" s="587">
        <f>IF(MOD(MONTH(CQ$3),'Control Panel_운영'!$N$84)='Control Panel_운영'!$O$85,CQ83+CQ84,IF(CQ$3='Control Panel_운영'!$K$90,CQ83+CQ84,0))</f>
        <v>0</v>
      </c>
      <c r="CR85" s="587">
        <f>IF(MOD(MONTH(CR$3),'Control Panel_운영'!$N$84)='Control Panel_운영'!$O$85,CR83+CR84,IF(CR$3='Control Panel_운영'!$K$90,CR83+CR84,0))</f>
        <v>0</v>
      </c>
      <c r="CS85" s="587">
        <f>IF(MOD(MONTH(CS$3),'Control Panel_운영'!$N$84)='Control Panel_운영'!$O$85,CS83+CS84,IF(CS$3='Control Panel_운영'!$K$90,CS83+CS84,0))</f>
        <v>0</v>
      </c>
      <c r="CT85" s="587">
        <f>IF(MOD(MONTH(CT$3),'Control Panel_운영'!$N$84)='Control Panel_운영'!$O$85,CT83+CT84,IF(CT$3='Control Panel_운영'!$K$90,CT83+CT84,0))</f>
        <v>0</v>
      </c>
      <c r="CU85" s="587">
        <f>IF(MOD(MONTH(CU$3),'Control Panel_운영'!$N$84)='Control Panel_운영'!$O$85,CU83+CU84,IF(CU$3='Control Panel_운영'!$K$90,CU83+CU84,0))</f>
        <v>0</v>
      </c>
      <c r="CV85" s="587">
        <f>IF(MOD(MONTH(CV$3),'Control Panel_운영'!$N$84)='Control Panel_운영'!$O$85,CV83+CV84,IF(CV$3='Control Panel_운영'!$K$90,CV83+CV84,0))</f>
        <v>0</v>
      </c>
      <c r="CW85" s="587">
        <f>IF(MOD(MONTH(CW$3),'Control Panel_운영'!$N$84)='Control Panel_운영'!$O$85,CW83+CW84,IF(CW$3='Control Panel_운영'!$K$90,CW83+CW84,0))</f>
        <v>0</v>
      </c>
      <c r="CX85" s="587">
        <f>IF(MOD(MONTH(CX$3),'Control Panel_운영'!$N$84)='Control Panel_운영'!$O$85,CX83+CX84,IF(CX$3='Control Panel_운영'!$K$90,CX83+CX84,0))</f>
        <v>0</v>
      </c>
      <c r="CY85" s="587">
        <f>IF(MOD(MONTH(CY$3),'Control Panel_운영'!$N$84)='Control Panel_운영'!$O$85,CY83+CY84,IF(CY$3='Control Panel_운영'!$K$90,CY83+CY84,0))</f>
        <v>0</v>
      </c>
      <c r="CZ85" s="587">
        <f>IF(MOD(MONTH(CZ$3),'Control Panel_운영'!$N$84)='Control Panel_운영'!$O$85,CZ83+CZ84,IF(CZ$3='Control Panel_운영'!$K$90,CZ83+CZ84,0))</f>
        <v>0</v>
      </c>
      <c r="DA85" s="587">
        <f>IF(MOD(MONTH(DA$3),'Control Panel_운영'!$N$84)='Control Panel_운영'!$O$85,DA83+DA84,IF(DA$3='Control Panel_운영'!$K$90,DA83+DA84,0))</f>
        <v>0</v>
      </c>
      <c r="DB85" s="587">
        <f>IF(MOD(MONTH(DB$3),'Control Panel_운영'!$N$84)='Control Panel_운영'!$O$85,DB83+DB84,IF(DB$3='Control Panel_운영'!$K$90,DB83+DB84,0))</f>
        <v>0</v>
      </c>
      <c r="DC85" s="587">
        <f>IF(MOD(MONTH(DC$3),'Control Panel_운영'!$N$84)='Control Panel_운영'!$O$85,DC83+DC84,IF(DC$3='Control Panel_운영'!$K$90,DC83+DC84,0))</f>
        <v>0</v>
      </c>
      <c r="DD85" s="587">
        <f>IF(MOD(MONTH(DD$3),'Control Panel_운영'!$N$84)='Control Panel_운영'!$O$85,DD83+DD84,IF(DD$3='Control Panel_운영'!$K$90,DD83+DD84,0))</f>
        <v>0</v>
      </c>
      <c r="DE85" s="587">
        <f>IF(MOD(MONTH(DE$3),'Control Panel_운영'!$N$84)='Control Panel_운영'!$O$85,DE83+DE84,IF(DE$3='Control Panel_운영'!$K$90,DE83+DE84,0))</f>
        <v>0</v>
      </c>
      <c r="DF85" s="587">
        <f>IF(MOD(MONTH(DF$3),'Control Panel_운영'!$N$84)='Control Panel_운영'!$O$85,DF83+DF84,IF(DF$3='Control Panel_운영'!$K$90,DF83+DF84,0))</f>
        <v>0</v>
      </c>
      <c r="DG85" s="587">
        <f>IF(MOD(MONTH(DG$3),'Control Panel_운영'!$N$84)='Control Panel_운영'!$O$85,DG83+DG84,IF(DG$3='Control Panel_운영'!$K$90,DG83+DG84,0))</f>
        <v>0</v>
      </c>
      <c r="DH85" s="587">
        <f>IF(MOD(MONTH(DH$3),'Control Panel_운영'!$N$84)='Control Panel_운영'!$O$85,DH83+DH84,IF(DH$3='Control Panel_운영'!$K$90,DH83+DH84,0))</f>
        <v>0</v>
      </c>
      <c r="DI85" s="587">
        <f>IF(MOD(MONTH(DI$3),'Control Panel_운영'!$N$84)='Control Panel_운영'!$O$85,DI83+DI84,IF(DI$3='Control Panel_운영'!$K$90,DI83+DI84,0))</f>
        <v>0</v>
      </c>
      <c r="DJ85" s="587">
        <f>IF(MOD(MONTH(DJ$3),'Control Panel_운영'!$N$84)='Control Panel_운영'!$O$85,DJ83+DJ84,IF(DJ$3='Control Panel_운영'!$K$90,DJ83+DJ84,0))</f>
        <v>0</v>
      </c>
      <c r="DK85" s="587">
        <f>IF(MOD(MONTH(DK$3),'Control Panel_운영'!$N$84)='Control Panel_운영'!$O$85,DK83+DK84,IF(DK$3='Control Panel_운영'!$K$90,DK83+DK84,0))</f>
        <v>0</v>
      </c>
      <c r="DL85" s="587">
        <f>IF(MOD(MONTH(DL$3),'Control Panel_운영'!$N$84)='Control Panel_운영'!$O$85,DL83+DL84,IF(DL$3='Control Panel_운영'!$K$90,DL83+DL84,0))</f>
        <v>0</v>
      </c>
      <c r="DM85" s="587">
        <f>IF(MOD(MONTH(DM$3),'Control Panel_운영'!$N$84)='Control Panel_운영'!$O$85,DM83+DM84,IF(DM$3='Control Panel_운영'!$K$90,DM83+DM84,0))</f>
        <v>0</v>
      </c>
      <c r="DN85" s="587">
        <f>IF(MOD(MONTH(DN$3),'Control Panel_운영'!$N$84)='Control Panel_운영'!$O$85,DN83+DN84,IF(DN$3='Control Panel_운영'!$K$90,DN83+DN84,0))</f>
        <v>0</v>
      </c>
      <c r="DO85" s="587">
        <f>IF(MOD(MONTH(DO$3),'Control Panel_운영'!$N$84)='Control Panel_운영'!$O$85,DO83+DO84,IF(DO$3='Control Panel_운영'!$K$90,DO83+DO84,0))</f>
        <v>0</v>
      </c>
      <c r="DP85" s="587">
        <f>IF(MOD(MONTH(DP$3),'Control Panel_운영'!$N$84)='Control Panel_운영'!$O$85,DP83+DP84,IF(DP$3='Control Panel_운영'!$K$90,DP83+DP84,0))</f>
        <v>0</v>
      </c>
      <c r="DQ85" s="587">
        <f>IF(MOD(MONTH(DQ$3),'Control Panel_운영'!$N$84)='Control Panel_운영'!$O$85,DQ83+DQ84,IF(DQ$3='Control Panel_운영'!$K$90,DQ83+DQ84,0))</f>
        <v>0</v>
      </c>
      <c r="DR85" s="587">
        <f>IF(MOD(MONTH(DR$3),'Control Panel_운영'!$N$84)='Control Panel_운영'!$O$85,DR83+DR84,IF(DR$3='Control Panel_운영'!$K$90,DR83+DR84,0))</f>
        <v>0</v>
      </c>
      <c r="DS85" s="587">
        <f>IF(MOD(MONTH(DS$3),'Control Panel_운영'!$N$84)='Control Panel_운영'!$O$85,DS83+DS84,IF(DS$3='Control Panel_운영'!$K$90,DS83+DS84,0))</f>
        <v>0</v>
      </c>
      <c r="DT85" s="587">
        <f>IF(MOD(MONTH(DT$3),'Control Panel_운영'!$N$84)='Control Panel_운영'!$O$85,DT83+DT84,IF(DT$3='Control Panel_운영'!$K$90,DT83+DT84,0))</f>
        <v>0</v>
      </c>
      <c r="DU85" s="587">
        <f>IF(MOD(MONTH(DU$3),'Control Panel_운영'!$N$84)='Control Panel_운영'!$O$85,DU83+DU84,IF(DU$3='Control Panel_운영'!$K$90,DU83+DU84,0))</f>
        <v>0</v>
      </c>
      <c r="DV85" s="587">
        <f>IF(MOD(MONTH(DV$3),'Control Panel_운영'!$N$84)='Control Panel_운영'!$O$85,DV83+DV84,IF(DV$3='Control Panel_운영'!$K$90,DV83+DV84,0))</f>
        <v>0</v>
      </c>
    </row>
    <row r="86" spans="1:126" s="64" customFormat="1" outlineLevel="1" x14ac:dyDescent="0.4">
      <c r="A86" s="724"/>
      <c r="B86" s="598"/>
      <c r="C86" s="607"/>
      <c r="D86" s="608"/>
      <c r="E86" s="804" t="s">
        <v>97</v>
      </c>
      <c r="F86" s="586">
        <f>F83+F84-F85</f>
        <v>0</v>
      </c>
      <c r="G86" s="587">
        <f t="shared" ref="G86:BR86" si="36">G83+G84-G85</f>
        <v>0</v>
      </c>
      <c r="H86" s="587">
        <f t="shared" si="36"/>
        <v>0</v>
      </c>
      <c r="I86" s="587">
        <f t="shared" si="36"/>
        <v>0</v>
      </c>
      <c r="J86" s="587">
        <f t="shared" si="36"/>
        <v>0</v>
      </c>
      <c r="K86" s="587">
        <f t="shared" si="36"/>
        <v>0</v>
      </c>
      <c r="L86" s="587">
        <f t="shared" si="36"/>
        <v>0</v>
      </c>
      <c r="M86" s="587">
        <f t="shared" si="36"/>
        <v>0</v>
      </c>
      <c r="N86" s="587">
        <f t="shared" si="36"/>
        <v>0</v>
      </c>
      <c r="O86" s="587">
        <f t="shared" si="36"/>
        <v>0</v>
      </c>
      <c r="P86" s="587">
        <f t="shared" si="36"/>
        <v>0</v>
      </c>
      <c r="Q86" s="587">
        <f t="shared" si="36"/>
        <v>0</v>
      </c>
      <c r="R86" s="587">
        <f t="shared" si="36"/>
        <v>0</v>
      </c>
      <c r="S86" s="587">
        <f t="shared" si="36"/>
        <v>0</v>
      </c>
      <c r="T86" s="587">
        <f t="shared" si="36"/>
        <v>0</v>
      </c>
      <c r="U86" s="587">
        <f t="shared" si="36"/>
        <v>0</v>
      </c>
      <c r="V86" s="587">
        <f t="shared" si="36"/>
        <v>0</v>
      </c>
      <c r="W86" s="587">
        <f t="shared" si="36"/>
        <v>0</v>
      </c>
      <c r="X86" s="587">
        <f t="shared" si="36"/>
        <v>0</v>
      </c>
      <c r="Y86" s="587">
        <f t="shared" si="36"/>
        <v>0</v>
      </c>
      <c r="Z86" s="587">
        <f t="shared" si="36"/>
        <v>0</v>
      </c>
      <c r="AA86" s="587">
        <f t="shared" si="36"/>
        <v>0</v>
      </c>
      <c r="AB86" s="587">
        <f t="shared" si="36"/>
        <v>0</v>
      </c>
      <c r="AC86" s="587">
        <f t="shared" si="36"/>
        <v>0</v>
      </c>
      <c r="AD86" s="587">
        <f t="shared" si="36"/>
        <v>0</v>
      </c>
      <c r="AE86" s="587">
        <f t="shared" si="36"/>
        <v>0</v>
      </c>
      <c r="AF86" s="587">
        <f t="shared" si="36"/>
        <v>0</v>
      </c>
      <c r="AG86" s="587">
        <f t="shared" si="36"/>
        <v>0</v>
      </c>
      <c r="AH86" s="587">
        <f t="shared" si="36"/>
        <v>0</v>
      </c>
      <c r="AI86" s="587">
        <f t="shared" si="36"/>
        <v>0</v>
      </c>
      <c r="AJ86" s="587">
        <f t="shared" si="36"/>
        <v>0</v>
      </c>
      <c r="AK86" s="587">
        <f t="shared" si="36"/>
        <v>0</v>
      </c>
      <c r="AL86" s="587">
        <f t="shared" si="36"/>
        <v>0</v>
      </c>
      <c r="AM86" s="587">
        <f t="shared" si="36"/>
        <v>0</v>
      </c>
      <c r="AN86" s="587">
        <f t="shared" si="36"/>
        <v>0</v>
      </c>
      <c r="AO86" s="587">
        <f t="shared" si="36"/>
        <v>0</v>
      </c>
      <c r="AP86" s="587">
        <f t="shared" si="36"/>
        <v>0</v>
      </c>
      <c r="AQ86" s="587">
        <f t="shared" si="36"/>
        <v>0</v>
      </c>
      <c r="AR86" s="587">
        <f t="shared" si="36"/>
        <v>0</v>
      </c>
      <c r="AS86" s="587">
        <f t="shared" si="36"/>
        <v>0</v>
      </c>
      <c r="AT86" s="587">
        <f t="shared" si="36"/>
        <v>0</v>
      </c>
      <c r="AU86" s="587">
        <f t="shared" si="36"/>
        <v>0</v>
      </c>
      <c r="AV86" s="587">
        <f t="shared" si="36"/>
        <v>0</v>
      </c>
      <c r="AW86" s="587">
        <f t="shared" si="36"/>
        <v>0</v>
      </c>
      <c r="AX86" s="587">
        <f t="shared" si="36"/>
        <v>0</v>
      </c>
      <c r="AY86" s="587">
        <f t="shared" si="36"/>
        <v>0</v>
      </c>
      <c r="AZ86" s="587">
        <f t="shared" si="36"/>
        <v>0</v>
      </c>
      <c r="BA86" s="587">
        <f t="shared" si="36"/>
        <v>0</v>
      </c>
      <c r="BB86" s="587">
        <f t="shared" si="36"/>
        <v>0</v>
      </c>
      <c r="BC86" s="587">
        <f t="shared" si="36"/>
        <v>0</v>
      </c>
      <c r="BD86" s="587">
        <f t="shared" si="36"/>
        <v>0</v>
      </c>
      <c r="BE86" s="587">
        <f t="shared" si="36"/>
        <v>0</v>
      </c>
      <c r="BF86" s="587">
        <f t="shared" si="36"/>
        <v>0</v>
      </c>
      <c r="BG86" s="587">
        <f t="shared" si="36"/>
        <v>0</v>
      </c>
      <c r="BH86" s="587">
        <f t="shared" si="36"/>
        <v>0</v>
      </c>
      <c r="BI86" s="587">
        <f t="shared" si="36"/>
        <v>0</v>
      </c>
      <c r="BJ86" s="587">
        <f t="shared" si="36"/>
        <v>0</v>
      </c>
      <c r="BK86" s="587">
        <f t="shared" si="36"/>
        <v>0</v>
      </c>
      <c r="BL86" s="587">
        <f t="shared" si="36"/>
        <v>0</v>
      </c>
      <c r="BM86" s="587">
        <f t="shared" si="36"/>
        <v>0</v>
      </c>
      <c r="BN86" s="587">
        <f t="shared" si="36"/>
        <v>0</v>
      </c>
      <c r="BO86" s="587">
        <f t="shared" si="36"/>
        <v>0</v>
      </c>
      <c r="BP86" s="587">
        <f t="shared" si="36"/>
        <v>0</v>
      </c>
      <c r="BQ86" s="587">
        <f t="shared" si="36"/>
        <v>0</v>
      </c>
      <c r="BR86" s="587">
        <f t="shared" si="36"/>
        <v>0</v>
      </c>
      <c r="BS86" s="587">
        <f t="shared" ref="BS86:DV86" si="37">BS83+BS84-BS85</f>
        <v>0</v>
      </c>
      <c r="BT86" s="587">
        <f t="shared" si="37"/>
        <v>0</v>
      </c>
      <c r="BU86" s="587">
        <f t="shared" si="37"/>
        <v>0</v>
      </c>
      <c r="BV86" s="587">
        <f t="shared" si="37"/>
        <v>0</v>
      </c>
      <c r="BW86" s="587">
        <f t="shared" si="37"/>
        <v>0</v>
      </c>
      <c r="BX86" s="587">
        <f t="shared" si="37"/>
        <v>0</v>
      </c>
      <c r="BY86" s="587">
        <f t="shared" si="37"/>
        <v>0</v>
      </c>
      <c r="BZ86" s="587">
        <f t="shared" si="37"/>
        <v>0</v>
      </c>
      <c r="CA86" s="587">
        <f t="shared" si="37"/>
        <v>0</v>
      </c>
      <c r="CB86" s="587">
        <f t="shared" si="37"/>
        <v>0</v>
      </c>
      <c r="CC86" s="587">
        <f t="shared" si="37"/>
        <v>0</v>
      </c>
      <c r="CD86" s="587">
        <f t="shared" si="37"/>
        <v>0</v>
      </c>
      <c r="CE86" s="587">
        <f t="shared" si="37"/>
        <v>0</v>
      </c>
      <c r="CF86" s="587">
        <f t="shared" si="37"/>
        <v>0</v>
      </c>
      <c r="CG86" s="587">
        <f t="shared" si="37"/>
        <v>0</v>
      </c>
      <c r="CH86" s="587">
        <f t="shared" si="37"/>
        <v>0</v>
      </c>
      <c r="CI86" s="587">
        <f t="shared" si="37"/>
        <v>0</v>
      </c>
      <c r="CJ86" s="587">
        <f t="shared" si="37"/>
        <v>0</v>
      </c>
      <c r="CK86" s="587">
        <f t="shared" si="37"/>
        <v>0</v>
      </c>
      <c r="CL86" s="587">
        <f t="shared" si="37"/>
        <v>0</v>
      </c>
      <c r="CM86" s="587">
        <f t="shared" si="37"/>
        <v>0</v>
      </c>
      <c r="CN86" s="587">
        <f t="shared" si="37"/>
        <v>0</v>
      </c>
      <c r="CO86" s="587">
        <f t="shared" si="37"/>
        <v>0</v>
      </c>
      <c r="CP86" s="587">
        <f t="shared" si="37"/>
        <v>0</v>
      </c>
      <c r="CQ86" s="587">
        <f t="shared" si="37"/>
        <v>0</v>
      </c>
      <c r="CR86" s="587">
        <f t="shared" si="37"/>
        <v>0</v>
      </c>
      <c r="CS86" s="587">
        <f t="shared" si="37"/>
        <v>0</v>
      </c>
      <c r="CT86" s="587">
        <f t="shared" si="37"/>
        <v>0</v>
      </c>
      <c r="CU86" s="587">
        <f t="shared" si="37"/>
        <v>0</v>
      </c>
      <c r="CV86" s="587">
        <f t="shared" si="37"/>
        <v>0</v>
      </c>
      <c r="CW86" s="587">
        <f t="shared" si="37"/>
        <v>0</v>
      </c>
      <c r="CX86" s="587">
        <f t="shared" si="37"/>
        <v>0</v>
      </c>
      <c r="CY86" s="587">
        <f t="shared" si="37"/>
        <v>0</v>
      </c>
      <c r="CZ86" s="587">
        <f t="shared" si="37"/>
        <v>0</v>
      </c>
      <c r="DA86" s="587">
        <f t="shared" si="37"/>
        <v>0</v>
      </c>
      <c r="DB86" s="587">
        <f t="shared" si="37"/>
        <v>0</v>
      </c>
      <c r="DC86" s="587">
        <f t="shared" si="37"/>
        <v>0</v>
      </c>
      <c r="DD86" s="587">
        <f t="shared" si="37"/>
        <v>0</v>
      </c>
      <c r="DE86" s="587">
        <f t="shared" si="37"/>
        <v>0</v>
      </c>
      <c r="DF86" s="587">
        <f t="shared" si="37"/>
        <v>0</v>
      </c>
      <c r="DG86" s="587">
        <f t="shared" si="37"/>
        <v>0</v>
      </c>
      <c r="DH86" s="587">
        <f t="shared" si="37"/>
        <v>0</v>
      </c>
      <c r="DI86" s="587">
        <f t="shared" si="37"/>
        <v>0</v>
      </c>
      <c r="DJ86" s="587">
        <f t="shared" si="37"/>
        <v>0</v>
      </c>
      <c r="DK86" s="587">
        <f t="shared" si="37"/>
        <v>0</v>
      </c>
      <c r="DL86" s="587">
        <f t="shared" si="37"/>
        <v>0</v>
      </c>
      <c r="DM86" s="587">
        <f t="shared" si="37"/>
        <v>0</v>
      </c>
      <c r="DN86" s="587">
        <f t="shared" si="37"/>
        <v>0</v>
      </c>
      <c r="DO86" s="587">
        <f t="shared" si="37"/>
        <v>0</v>
      </c>
      <c r="DP86" s="587">
        <f t="shared" si="37"/>
        <v>0</v>
      </c>
      <c r="DQ86" s="587">
        <f t="shared" si="37"/>
        <v>0</v>
      </c>
      <c r="DR86" s="587">
        <f t="shared" si="37"/>
        <v>0</v>
      </c>
      <c r="DS86" s="587">
        <f t="shared" si="37"/>
        <v>0</v>
      </c>
      <c r="DT86" s="587">
        <f t="shared" si="37"/>
        <v>0</v>
      </c>
      <c r="DU86" s="587">
        <f t="shared" si="37"/>
        <v>0</v>
      </c>
      <c r="DV86" s="587">
        <f t="shared" si="37"/>
        <v>0</v>
      </c>
    </row>
    <row r="87" spans="1:126" s="444" customFormat="1" ht="11.25" customHeight="1" outlineLevel="1" x14ac:dyDescent="0.4">
      <c r="A87" s="746"/>
      <c r="B87" s="605"/>
      <c r="C87" s="609"/>
      <c r="D87" s="606"/>
      <c r="E87" s="759"/>
      <c r="F87" s="590"/>
      <c r="G87" s="591"/>
      <c r="H87" s="591"/>
      <c r="I87" s="591"/>
      <c r="J87" s="591"/>
      <c r="K87" s="591"/>
      <c r="L87" s="591"/>
      <c r="M87" s="591"/>
      <c r="N87" s="591"/>
      <c r="O87" s="591"/>
      <c r="P87" s="591"/>
      <c r="Q87" s="591"/>
      <c r="R87" s="591"/>
      <c r="S87" s="591"/>
      <c r="T87" s="591"/>
      <c r="U87" s="591"/>
      <c r="V87" s="591"/>
      <c r="W87" s="591"/>
      <c r="X87" s="591"/>
      <c r="Y87" s="591"/>
      <c r="Z87" s="591"/>
      <c r="AA87" s="591"/>
      <c r="AB87" s="591"/>
      <c r="AC87" s="591"/>
      <c r="AD87" s="591"/>
      <c r="AE87" s="591"/>
      <c r="AF87" s="591"/>
      <c r="AG87" s="591"/>
      <c r="AH87" s="591"/>
      <c r="AI87" s="591"/>
      <c r="AJ87" s="591"/>
      <c r="AK87" s="591"/>
      <c r="AL87" s="591"/>
      <c r="AM87" s="591"/>
      <c r="AN87" s="591"/>
      <c r="AO87" s="591"/>
      <c r="AP87" s="591"/>
      <c r="AQ87" s="591"/>
      <c r="AR87" s="591"/>
      <c r="AS87" s="591"/>
      <c r="AT87" s="591"/>
      <c r="AU87" s="591"/>
      <c r="AV87" s="591"/>
      <c r="AW87" s="591"/>
      <c r="AX87" s="591"/>
      <c r="AY87" s="591"/>
      <c r="AZ87" s="591"/>
      <c r="BA87" s="591"/>
      <c r="BB87" s="591"/>
      <c r="BC87" s="591"/>
      <c r="BD87" s="591"/>
      <c r="BE87" s="591"/>
      <c r="BF87" s="591"/>
      <c r="BG87" s="591"/>
      <c r="BH87" s="591"/>
      <c r="BI87" s="591"/>
      <c r="BJ87" s="591"/>
      <c r="BK87" s="591"/>
      <c r="BL87" s="591"/>
      <c r="BM87" s="591"/>
      <c r="BN87" s="591"/>
      <c r="BO87" s="591"/>
      <c r="BP87" s="591"/>
      <c r="BQ87" s="591"/>
      <c r="BR87" s="591"/>
      <c r="BS87" s="591"/>
      <c r="BT87" s="591"/>
      <c r="BU87" s="591"/>
      <c r="BV87" s="591"/>
      <c r="BW87" s="591"/>
      <c r="BX87" s="591"/>
      <c r="BY87" s="591"/>
      <c r="BZ87" s="591"/>
      <c r="CA87" s="591"/>
      <c r="CB87" s="591"/>
      <c r="CC87" s="591"/>
      <c r="CD87" s="591"/>
      <c r="CE87" s="591"/>
      <c r="CF87" s="591"/>
      <c r="CG87" s="591"/>
      <c r="CH87" s="591"/>
      <c r="CI87" s="591"/>
      <c r="CJ87" s="591"/>
      <c r="CK87" s="591"/>
      <c r="CL87" s="591"/>
      <c r="CM87" s="591"/>
      <c r="CN87" s="591"/>
      <c r="CO87" s="591"/>
      <c r="CP87" s="591"/>
      <c r="CQ87" s="591"/>
      <c r="CR87" s="591"/>
      <c r="CS87" s="591"/>
      <c r="CT87" s="591"/>
      <c r="CU87" s="591"/>
      <c r="CV87" s="591"/>
      <c r="CW87" s="591"/>
      <c r="CX87" s="591"/>
      <c r="CY87" s="591"/>
      <c r="CZ87" s="591"/>
      <c r="DA87" s="591"/>
      <c r="DB87" s="591"/>
      <c r="DC87" s="591"/>
      <c r="DD87" s="591"/>
      <c r="DE87" s="591"/>
      <c r="DF87" s="591"/>
      <c r="DG87" s="591"/>
      <c r="DH87" s="591"/>
      <c r="DI87" s="591"/>
      <c r="DJ87" s="591"/>
      <c r="DK87" s="591"/>
      <c r="DL87" s="591"/>
      <c r="DM87" s="591"/>
      <c r="DN87" s="591"/>
      <c r="DO87" s="591"/>
      <c r="DP87" s="591"/>
      <c r="DQ87" s="591"/>
      <c r="DR87" s="591"/>
      <c r="DS87" s="591"/>
      <c r="DT87" s="591"/>
      <c r="DU87" s="591"/>
      <c r="DV87" s="591"/>
    </row>
    <row r="88" spans="1:126" s="464" customFormat="1" x14ac:dyDescent="0.4">
      <c r="A88" s="736"/>
      <c r="B88" s="444" t="str">
        <f>'Control Panel_운영'!$K$182</f>
        <v>수선성공사비(OPEX)</v>
      </c>
      <c r="C88" s="1242">
        <f>'Control Panel_운영'!$J$170</f>
        <v>6424.4375250000003</v>
      </c>
      <c r="D88" s="606">
        <f>'Control Panel_운영'!$M182</f>
        <v>259.42608363471737</v>
      </c>
      <c r="E88" s="953">
        <f>'Control Panel_운영'!$L182</f>
        <v>0</v>
      </c>
      <c r="F88" s="590">
        <f>IF(F$2=0,$D88*$C88/$C$1*Index_운영!F$10,IF(E88=0,$D88*$C88/$C$1*Index_운영!F$10,E88*(1+$E88*Index_운영!F$19)))</f>
        <v>0</v>
      </c>
      <c r="G88" s="591">
        <f>IF(G$2=0,$D88*$C88/$C$1*Index_운영!G$10,IF(F88=0,$D88*$C88/$C$1*Index_운영!G$10,F88*(1+$E88*Index_운영!G$19)))</f>
        <v>1666.6666666666667</v>
      </c>
      <c r="H88" s="591">
        <f>IF(H$2=0,$D88*$C88/$C$1*Index_운영!H$10,IF(G88=0,$D88*$C88/$C$1*Index_운영!H$10,G88*(1+$E88*Index_운영!H$19)))</f>
        <v>1666.6666666666667</v>
      </c>
      <c r="I88" s="591">
        <f>IF(I$2=0,$D88*$C88/$C$1*Index_운영!I$10,IF(H88=0,$D88*$C88/$C$1*Index_운영!I$10,H88*(1+$E88*Index_운영!I$19)))</f>
        <v>1666.6666666666667</v>
      </c>
      <c r="J88" s="591">
        <f>IF(J$2=0,$D88*$C88/$C$1*Index_운영!J$10,IF(I88=0,$D88*$C88/$C$1*Index_운영!J$10,I88*(1+$E88*Index_운영!J$19)))</f>
        <v>1666.6666666666667</v>
      </c>
      <c r="K88" s="591">
        <f>IF(K$2=0,$D88*$C88/$C$1*Index_운영!K$10,IF(J88=0,$D88*$C88/$C$1*Index_운영!K$10,J88*(1+$E88*Index_운영!K$19)))</f>
        <v>1666.6666666666667</v>
      </c>
      <c r="L88" s="591">
        <f>IF(L$2=0,$D88*$C88/$C$1*Index_운영!L$10,IF(K88=0,$D88*$C88/$C$1*Index_운영!L$10,K88*(1+$E88*Index_운영!L$19)))</f>
        <v>1666.6666666666667</v>
      </c>
      <c r="M88" s="591">
        <f>IF(M$2=0,$D88*$C88/$C$1*Index_운영!M$10,IF(L88=0,$D88*$C88/$C$1*Index_운영!M$10,L88*(1+$E88*Index_운영!M$19)))</f>
        <v>1666.6666666666667</v>
      </c>
      <c r="N88" s="591">
        <f>IF(N$2=0,$D88*$C88/$C$1*Index_운영!N$10,IF(M88=0,$D88*$C88/$C$1*Index_운영!N$10,M88*(1+$E88*Index_운영!N$19)))</f>
        <v>1666.6666666666667</v>
      </c>
      <c r="O88" s="591">
        <f>IF(O$2=0,$D88*$C88/$C$1*Index_운영!O$10,IF(N88=0,$D88*$C88/$C$1*Index_운영!O$10,N88*(1+$E88*Index_운영!O$19)))</f>
        <v>1666.6666666666667</v>
      </c>
      <c r="P88" s="591">
        <f>IF(P$2=0,$D88*$C88/$C$1*Index_운영!P$10,IF(O88=0,$D88*$C88/$C$1*Index_운영!P$10,O88*(1+$E88*Index_운영!P$19)))</f>
        <v>1666.6666666666667</v>
      </c>
      <c r="Q88" s="591">
        <f>IF(Q$2=0,$D88*$C88/$C$1*Index_운영!Q$10,IF(P88=0,$D88*$C88/$C$1*Index_운영!Q$10,P88*(1+$E88*Index_운영!Q$19)))</f>
        <v>1666.6666666666667</v>
      </c>
      <c r="R88" s="591">
        <f>IF(R$2=0,$D88*$C88/$C$1*Index_운영!R$10,IF(Q88=0,$D88*$C88/$C$1*Index_운영!R$10,Q88*(1+$E88*Index_운영!R$19)))</f>
        <v>1666.6666666666667</v>
      </c>
      <c r="S88" s="591">
        <f>IF(S$2=0,$D88*$C88/$C$1*Index_운영!S$10,IF(R88=0,$D88*$C88/$C$1*Index_운영!S$10,R88*(1+$E88*Index_운영!S$19)))</f>
        <v>1666.6666666666667</v>
      </c>
      <c r="T88" s="591">
        <f>IF(T$2=0,$D88*$C88/$C$1*Index_운영!T$10,IF(S88=0,$D88*$C88/$C$1*Index_운영!T$10,S88*(1+$E88*Index_운영!T$19)))</f>
        <v>1666.6666666666667</v>
      </c>
      <c r="U88" s="591">
        <f>IF(U$2=0,$D88*$C88/$C$1*Index_운영!U$10,IF(T88=0,$D88*$C88/$C$1*Index_운영!U$10,T88*(1+$E88*Index_운영!U$19)))</f>
        <v>1666.6666666666667</v>
      </c>
      <c r="V88" s="591">
        <f>IF(V$2=0,$D88*$C88/$C$1*Index_운영!V$10,IF(U88=0,$D88*$C88/$C$1*Index_운영!V$10,U88*(1+$E88*Index_운영!V$19)))</f>
        <v>1666.6666666666667</v>
      </c>
      <c r="W88" s="591">
        <f>IF(W$2=0,$D88*$C88/$C$1*Index_운영!W$10,IF(V88=0,$D88*$C88/$C$1*Index_운영!W$10,V88*(1+$E88*Index_운영!W$19)))</f>
        <v>1666.6666666666667</v>
      </c>
      <c r="X88" s="591">
        <f>IF(X$2=0,$D88*$C88/$C$1*Index_운영!X$10,IF(W88=0,$D88*$C88/$C$1*Index_운영!X$10,W88*(1+$E88*Index_운영!X$19)))</f>
        <v>1666.6666666666667</v>
      </c>
      <c r="Y88" s="591">
        <f>IF(Y$2=0,$D88*$C88/$C$1*Index_운영!Y$10,IF(X88=0,$D88*$C88/$C$1*Index_운영!Y$10,X88*(1+$E88*Index_운영!Y$19)))</f>
        <v>1666.6666666666667</v>
      </c>
      <c r="Z88" s="591">
        <f>IF(Z$2=0,$D88*$C88/$C$1*Index_운영!Z$10,IF(Y88=0,$D88*$C88/$C$1*Index_운영!Z$10,Y88*(1+$E88*Index_운영!Z$19)))</f>
        <v>1666.6666666666667</v>
      </c>
      <c r="AA88" s="591">
        <f>IF(AA$2=0,$D88*$C88/$C$1*Index_운영!AA$10,IF(Z88=0,$D88*$C88/$C$1*Index_운영!AA$10,Z88*(1+$E88*Index_운영!AA$19)))</f>
        <v>1666.6666666666667</v>
      </c>
      <c r="AB88" s="591">
        <f>IF(AB$2=0,$D88*$C88/$C$1*Index_운영!AB$10,IF(AA88=0,$D88*$C88/$C$1*Index_운영!AB$10,AA88*(1+$E88*Index_운영!AB$19)))</f>
        <v>1666.6666666666667</v>
      </c>
      <c r="AC88" s="591">
        <f>IF(AC$2=0,$D88*$C88/$C$1*Index_운영!AC$10,IF(AB88=0,$D88*$C88/$C$1*Index_운영!AC$10,AB88*(1+$E88*Index_운영!AC$19)))</f>
        <v>1666.6666666666667</v>
      </c>
      <c r="AD88" s="591">
        <f>IF(AD$2=0,$D88*$C88/$C$1*Index_운영!AD$10,IF(AC88=0,$D88*$C88/$C$1*Index_운영!AD$10,AC88*(1+$E88*Index_운영!AD$19)))</f>
        <v>1666.6666666666667</v>
      </c>
      <c r="AE88" s="591">
        <f>IF(AE$2=0,$D88*$C88/$C$1*Index_운영!AE$10,IF(AD88=0,$D88*$C88/$C$1*Index_운영!AE$10,AD88*(1+$E88*Index_운영!AE$19)))</f>
        <v>1666.6666666666667</v>
      </c>
      <c r="AF88" s="591">
        <f>IF(AF$2=0,$D88*$C88/$C$1*Index_운영!AF$10,IF(AE88=0,$D88*$C88/$C$1*Index_운영!AF$10,AE88*(1+$E88*Index_운영!AF$19)))</f>
        <v>1666.6666666666667</v>
      </c>
      <c r="AG88" s="591">
        <f>IF(AG$2=0,$D88*$C88/$C$1*Index_운영!AG$10,IF(AF88=0,$D88*$C88/$C$1*Index_운영!AG$10,AF88*(1+$E88*Index_운영!AG$19)))</f>
        <v>1666.6666666666667</v>
      </c>
      <c r="AH88" s="591">
        <f>IF(AH$2=0,$D88*$C88/$C$1*Index_운영!AH$10,IF(AG88=0,$D88*$C88/$C$1*Index_운영!AH$10,AG88*(1+$E88*Index_운영!AH$19)))</f>
        <v>1666.6666666666667</v>
      </c>
      <c r="AI88" s="591">
        <f>IF(AI$2=0,$D88*$C88/$C$1*Index_운영!AI$10,IF(AH88=0,$D88*$C88/$C$1*Index_운영!AI$10,AH88*(1+$E88*Index_운영!AI$19)))</f>
        <v>1666.6666666666667</v>
      </c>
      <c r="AJ88" s="591">
        <f>IF(AJ$2=0,$D88*$C88/$C$1*Index_운영!AJ$10,IF(AI88=0,$D88*$C88/$C$1*Index_운영!AJ$10,AI88*(1+$E88*Index_운영!AJ$19)))</f>
        <v>1666.6666666666667</v>
      </c>
      <c r="AK88" s="591">
        <f>IF(AK$2=0,$D88*$C88/$C$1*Index_운영!AK$10,IF(AJ88=0,$D88*$C88/$C$1*Index_운영!AK$10,AJ88*(1+$E88*Index_운영!AK$19)))</f>
        <v>1666.6666666666667</v>
      </c>
      <c r="AL88" s="591">
        <f>IF(AL$2=0,$D88*$C88/$C$1*Index_운영!AL$10,IF(AK88=0,$D88*$C88/$C$1*Index_운영!AL$10,AK88*(1+$E88*Index_운영!AL$19)))</f>
        <v>1666.6666666666667</v>
      </c>
      <c r="AM88" s="591">
        <f>IF(AM$2=0,$D88*$C88/$C$1*Index_운영!AM$10,IF(AL88=0,$D88*$C88/$C$1*Index_운영!AM$10,AL88*(1+$E88*Index_운영!AM$19)))</f>
        <v>1666.6666666666667</v>
      </c>
      <c r="AN88" s="591">
        <f>IF(AN$2=0,$D88*$C88/$C$1*Index_운영!AN$10,IF(AM88=0,$D88*$C88/$C$1*Index_운영!AN$10,AM88*(1+$E88*Index_운영!AN$19)))</f>
        <v>1666.6666666666667</v>
      </c>
      <c r="AO88" s="591">
        <f>IF(AO$2=0,$D88*$C88/$C$1*Index_운영!AO$10,IF(AN88=0,$D88*$C88/$C$1*Index_운영!AO$10,AN88*(1+$E88*Index_운영!AO$19)))</f>
        <v>1666.6666666666667</v>
      </c>
      <c r="AP88" s="591">
        <f>IF(AP$2=0,$D88*$C88/$C$1*Index_운영!AP$10,IF(AO88=0,$D88*$C88/$C$1*Index_운영!AP$10,AO88*(1+$E88*Index_운영!AP$19)))</f>
        <v>1666.6666666666667</v>
      </c>
      <c r="AQ88" s="591">
        <f>IF(AQ$2=0,$D88*$C88/$C$1*Index_운영!AQ$10,IF(AP88=0,$D88*$C88/$C$1*Index_운영!AQ$10,AP88*(1+$E88*Index_운영!AQ$19)))</f>
        <v>1666.6666666666667</v>
      </c>
      <c r="AR88" s="591">
        <f>IF(AR$2=0,$D88*$C88/$C$1*Index_운영!AR$10,IF(AQ88=0,$D88*$C88/$C$1*Index_운영!AR$10,AQ88*(1+$E88*Index_운영!AR$19)))</f>
        <v>1666.6666666666667</v>
      </c>
      <c r="AS88" s="591">
        <f>IF(AS$2=0,$D88*$C88/$C$1*Index_운영!AS$10,IF(AR88=0,$D88*$C88/$C$1*Index_운영!AS$10,AR88*(1+$E88*Index_운영!AS$19)))</f>
        <v>1666.6666666666667</v>
      </c>
      <c r="AT88" s="591">
        <f>IF(AT$2=0,$D88*$C88/$C$1*Index_운영!AT$10,IF(AS88=0,$D88*$C88/$C$1*Index_운영!AT$10,AS88*(1+$E88*Index_운영!AT$19)))</f>
        <v>1666.6666666666667</v>
      </c>
      <c r="AU88" s="591">
        <f>IF(AU$2=0,$D88*$C88/$C$1*Index_운영!AU$10,IF(AT88=0,$D88*$C88/$C$1*Index_운영!AU$10,AT88*(1+$E88*Index_운영!AU$19)))</f>
        <v>1666.6666666666667</v>
      </c>
      <c r="AV88" s="591">
        <f>IF(AV$2=0,$D88*$C88/$C$1*Index_운영!AV$10,IF(AU88=0,$D88*$C88/$C$1*Index_운영!AV$10,AU88*(1+$E88*Index_운영!AV$19)))</f>
        <v>1666.6666666666667</v>
      </c>
      <c r="AW88" s="591">
        <f>IF(AW$2=0,$D88*$C88/$C$1*Index_운영!AW$10,IF(AV88=0,$D88*$C88/$C$1*Index_운영!AW$10,AV88*(1+$E88*Index_운영!AW$19)))</f>
        <v>1666.6666666666667</v>
      </c>
      <c r="AX88" s="591">
        <f>IF(AX$2=0,$D88*$C88/$C$1*Index_운영!AX$10,IF(AW88=0,$D88*$C88/$C$1*Index_운영!AX$10,AW88*(1+$E88*Index_운영!AX$19)))</f>
        <v>1666.6666666666667</v>
      </c>
      <c r="AY88" s="591">
        <f>IF(AY$2=0,$D88*$C88/$C$1*Index_운영!AY$10,IF(AX88=0,$D88*$C88/$C$1*Index_운영!AY$10,AX88*(1+$E88*Index_운영!AY$19)))</f>
        <v>1666.6666666666667</v>
      </c>
      <c r="AZ88" s="591">
        <f>IF(AZ$2=0,$D88*$C88/$C$1*Index_운영!AZ$10,IF(AY88=0,$D88*$C88/$C$1*Index_운영!AZ$10,AY88*(1+$E88*Index_운영!AZ$19)))</f>
        <v>1666.6666666666667</v>
      </c>
      <c r="BA88" s="591">
        <f>IF(BA$2=0,$D88*$C88/$C$1*Index_운영!BA$10,IF(AZ88=0,$D88*$C88/$C$1*Index_운영!BA$10,AZ88*(1+$E88*Index_운영!BA$19)))</f>
        <v>1666.6666666666667</v>
      </c>
      <c r="BB88" s="591">
        <f>IF(BB$2=0,$D88*$C88/$C$1*Index_운영!BB$10,IF(BA88=0,$D88*$C88/$C$1*Index_운영!BB$10,BA88*(1+$E88*Index_운영!BB$19)))</f>
        <v>1666.6666666666667</v>
      </c>
      <c r="BC88" s="591">
        <f>IF(BC$2=0,$D88*$C88/$C$1*Index_운영!BC$10,IF(BB88=0,$D88*$C88/$C$1*Index_운영!BC$10,BB88*(1+$E88*Index_운영!BC$19)))</f>
        <v>1666.6666666666667</v>
      </c>
      <c r="BD88" s="591">
        <f>IF(BD$2=0,$D88*$C88/$C$1*Index_운영!BD$10,IF(BC88=0,$D88*$C88/$C$1*Index_운영!BD$10,BC88*(1+$E88*Index_운영!BD$19)))</f>
        <v>1666.6666666666667</v>
      </c>
      <c r="BE88" s="591">
        <f>IF(BE$2=0,$D88*$C88/$C$1*Index_운영!BE$10,IF(BD88=0,$D88*$C88/$C$1*Index_운영!BE$10,BD88*(1+$E88*Index_운영!BE$19)))</f>
        <v>1666.6666666666667</v>
      </c>
      <c r="BF88" s="591">
        <f>IF(BF$2=0,$D88*$C88/$C$1*Index_운영!BF$10,IF(BE88=0,$D88*$C88/$C$1*Index_운영!BF$10,BE88*(1+$E88*Index_운영!BF$19)))</f>
        <v>1666.6666666666667</v>
      </c>
      <c r="BG88" s="591">
        <f>IF(BG$2=0,$D88*$C88/$C$1*Index_운영!BG$10,IF(BF88=0,$D88*$C88/$C$1*Index_운영!BG$10,BF88*(1+$E88*Index_운영!BG$19)))</f>
        <v>1666.6666666666667</v>
      </c>
      <c r="BH88" s="591">
        <f>IF(BH$2=0,$D88*$C88/$C$1*Index_운영!BH$10,IF(BG88=0,$D88*$C88/$C$1*Index_운영!BH$10,BG88*(1+$E88*Index_운영!BH$19)))</f>
        <v>1666.6666666666667</v>
      </c>
      <c r="BI88" s="591">
        <f>IF(BI$2=0,$D88*$C88/$C$1*Index_운영!BI$10,IF(BH88=0,$D88*$C88/$C$1*Index_운영!BI$10,BH88*(1+$E88*Index_운영!BI$19)))</f>
        <v>1666.6666666666667</v>
      </c>
      <c r="BJ88" s="591">
        <f>IF(BJ$2=0,$D88*$C88/$C$1*Index_운영!BJ$10,IF(BI88=0,$D88*$C88/$C$1*Index_운영!BJ$10,BI88*(1+$E88*Index_운영!BJ$19)))</f>
        <v>1666.6666666666667</v>
      </c>
      <c r="BK88" s="591">
        <f>IF(BK$2=0,$D88*$C88/$C$1*Index_운영!BK$10,IF(BJ88=0,$D88*$C88/$C$1*Index_운영!BK$10,BJ88*(1+$E88*Index_운영!BK$19)))</f>
        <v>1666.6666666666667</v>
      </c>
      <c r="BL88" s="591">
        <f>IF(BL$2=0,$D88*$C88/$C$1*Index_운영!BL$10,IF(BK88=0,$D88*$C88/$C$1*Index_운영!BL$10,BK88*(1+$E88*Index_운영!BL$19)))</f>
        <v>1666.6666666666667</v>
      </c>
      <c r="BM88" s="591">
        <f>IF(BM$2=0,$D88*$C88/$C$1*Index_운영!BM$10,IF(BL88=0,$D88*$C88/$C$1*Index_운영!BM$10,BL88*(1+$E88*Index_운영!BM$19)))</f>
        <v>1666.6666666666667</v>
      </c>
      <c r="BN88" s="591">
        <f>IF(BN$2=0,$D88*$C88/$C$1*Index_운영!BN$10,IF(BM88=0,$D88*$C88/$C$1*Index_운영!BN$10,BM88*(1+$E88*Index_운영!BN$19)))</f>
        <v>1666.6666666666667</v>
      </c>
      <c r="BO88" s="591">
        <f>IF(BO$2=0,$D88*$C88/$C$1*Index_운영!BO$10,IF(BN88=0,$D88*$C88/$C$1*Index_운영!BO$10,BN88*(1+$E88*Index_운영!BO$19)))</f>
        <v>1666.6666666666667</v>
      </c>
      <c r="BP88" s="591">
        <f>IF(BP$2=0,$D88*$C88/$C$1*Index_운영!BP$10,IF(BO88=0,$D88*$C88/$C$1*Index_운영!BP$10,BO88*(1+$E88*Index_운영!BP$19)))</f>
        <v>1666.6666666666667</v>
      </c>
      <c r="BQ88" s="591">
        <f>IF(BQ$2=0,$D88*$C88/$C$1*Index_운영!BQ$10,IF(BP88=0,$D88*$C88/$C$1*Index_운영!BQ$10,BP88*(1+$E88*Index_운영!BQ$19)))</f>
        <v>1666.6666666666667</v>
      </c>
      <c r="BR88" s="591">
        <f>IF(BR$2=0,$D88*$C88/$C$1*Index_운영!BR$10,IF(BQ88=0,$D88*$C88/$C$1*Index_운영!BR$10,BQ88*(1+$E88*Index_운영!BR$19)))</f>
        <v>1666.6666666666667</v>
      </c>
      <c r="BS88" s="591">
        <f>IF(BS$2=0,$D88*$C88/$C$1*Index_운영!BS$10,IF(BR88=0,$D88*$C88/$C$1*Index_운영!BS$10,BR88*(1+$E88*Index_운영!BS$19)))</f>
        <v>1666.6666666666667</v>
      </c>
      <c r="BT88" s="591">
        <f>IF(BT$2=0,$D88*$C88/$C$1*Index_운영!BT$10,IF(BS88=0,$D88*$C88/$C$1*Index_운영!BT$10,BS88*(1+$E88*Index_운영!BT$19)))</f>
        <v>1666.6666666666667</v>
      </c>
      <c r="BU88" s="591">
        <f>IF(BU$2=0,$D88*$C88/$C$1*Index_운영!BU$10,IF(BT88=0,$D88*$C88/$C$1*Index_운영!BU$10,BT88*(1+$E88*Index_운영!BU$19)))</f>
        <v>1666.6666666666667</v>
      </c>
      <c r="BV88" s="591">
        <f>IF(BV$2=0,$D88*$C88/$C$1*Index_운영!BV$10,IF(BU88=0,$D88*$C88/$C$1*Index_운영!BV$10,BU88*(1+$E88*Index_운영!BV$19)))</f>
        <v>1666.6666666666667</v>
      </c>
      <c r="BW88" s="591">
        <f>IF(BW$2=0,$D88*$C88/$C$1*Index_운영!BW$10,IF(BV88=0,$D88*$C88/$C$1*Index_운영!BW$10,BV88*(1+$E88*Index_운영!BW$19)))</f>
        <v>1666.6666666666667</v>
      </c>
      <c r="BX88" s="591">
        <f>IF(BX$2=0,$D88*$C88/$C$1*Index_운영!BX$10,IF(BW88=0,$D88*$C88/$C$1*Index_운영!BX$10,BW88*(1+$E88*Index_운영!BX$19)))</f>
        <v>1666.6666666666667</v>
      </c>
      <c r="BY88" s="591">
        <f>IF(BY$2=0,$D88*$C88/$C$1*Index_운영!BY$10,IF(BX88=0,$D88*$C88/$C$1*Index_운영!BY$10,BX88*(1+$E88*Index_운영!BY$19)))</f>
        <v>1666.6666666666667</v>
      </c>
      <c r="BZ88" s="591">
        <f>IF(BZ$2=0,$D88*$C88/$C$1*Index_운영!BZ$10,IF(BY88=0,$D88*$C88/$C$1*Index_운영!BZ$10,BY88*(1+$E88*Index_운영!BZ$19)))</f>
        <v>1666.6666666666667</v>
      </c>
      <c r="CA88" s="591">
        <f>IF(CA$2=0,$D88*$C88/$C$1*Index_운영!CA$10,IF(BZ88=0,$D88*$C88/$C$1*Index_운영!CA$10,BZ88*(1+$E88*Index_운영!CA$19)))</f>
        <v>1666.6666666666667</v>
      </c>
      <c r="CB88" s="591">
        <f>IF(CB$2=0,$D88*$C88/$C$1*Index_운영!CB$10,IF(CA88=0,$D88*$C88/$C$1*Index_운영!CB$10,CA88*(1+$E88*Index_운영!CB$19)))</f>
        <v>1666.6666666666667</v>
      </c>
      <c r="CC88" s="591">
        <f>IF(CC$2=0,$D88*$C88/$C$1*Index_운영!CC$10,IF(CB88=0,$D88*$C88/$C$1*Index_운영!CC$10,CB88*(1+$E88*Index_운영!CC$19)))</f>
        <v>1666.6666666666667</v>
      </c>
      <c r="CD88" s="591">
        <f>IF(CD$2=0,$D88*$C88/$C$1*Index_운영!CD$10,IF(CC88=0,$D88*$C88/$C$1*Index_운영!CD$10,CC88*(1+$E88*Index_운영!CD$19)))</f>
        <v>1666.6666666666667</v>
      </c>
      <c r="CE88" s="591">
        <f>IF(CE$2=0,$D88*$C88/$C$1*Index_운영!CE$10,IF(CD88=0,$D88*$C88/$C$1*Index_운영!CE$10,CD88*(1+$E88*Index_운영!CE$19)))</f>
        <v>1666.6666666666667</v>
      </c>
      <c r="CF88" s="591">
        <f>IF(CF$2=0,$D88*$C88/$C$1*Index_운영!CF$10,IF(CE88=0,$D88*$C88/$C$1*Index_운영!CF$10,CE88*(1+$E88*Index_운영!CF$19)))</f>
        <v>1666.6666666666667</v>
      </c>
      <c r="CG88" s="591">
        <f>IF(CG$2=0,$D88*$C88/$C$1*Index_운영!CG$10,IF(CF88=0,$D88*$C88/$C$1*Index_운영!CG$10,CF88*(1+$E88*Index_운영!CG$19)))</f>
        <v>1666.6666666666667</v>
      </c>
      <c r="CH88" s="591">
        <f>IF(CH$2=0,$D88*$C88/$C$1*Index_운영!CH$10,IF(CG88=0,$D88*$C88/$C$1*Index_운영!CH$10,CG88*(1+$E88*Index_운영!CH$19)))</f>
        <v>1666.6666666666667</v>
      </c>
      <c r="CI88" s="591">
        <f>IF(CI$2=0,$D88*$C88/$C$1*Index_운영!CI$10,IF(CH88=0,$D88*$C88/$C$1*Index_운영!CI$10,CH88*(1+$E88*Index_운영!CI$19)))</f>
        <v>1666.6666666666667</v>
      </c>
      <c r="CJ88" s="591">
        <f>IF(CJ$2=0,$D88*$C88/$C$1*Index_운영!CJ$10,IF(CI88=0,$D88*$C88/$C$1*Index_운영!CJ$10,CI88*(1+$E88*Index_운영!CJ$19)))</f>
        <v>1666.6666666666667</v>
      </c>
      <c r="CK88" s="591">
        <f>IF(CK$2=0,$D88*$C88/$C$1*Index_운영!CK$10,IF(CJ88=0,$D88*$C88/$C$1*Index_운영!CK$10,CJ88*(1+$E88*Index_운영!CK$19)))</f>
        <v>1666.6666666666667</v>
      </c>
      <c r="CL88" s="591">
        <f>IF(CL$2=0,$D88*$C88/$C$1*Index_운영!CL$10,IF(CK88=0,$D88*$C88/$C$1*Index_운영!CL$10,CK88*(1+$E88*Index_운영!CL$19)))</f>
        <v>1666.6666666666667</v>
      </c>
      <c r="CM88" s="591">
        <f>IF(CM$2=0,$D88*$C88/$C$1*Index_운영!CM$10,IF(CL88=0,$D88*$C88/$C$1*Index_운영!CM$10,CL88*(1+$E88*Index_운영!CM$19)))</f>
        <v>1666.6666666666667</v>
      </c>
      <c r="CN88" s="591">
        <f>IF(CN$2=0,$D88*$C88/$C$1*Index_운영!CN$10,IF(CM88=0,$D88*$C88/$C$1*Index_운영!CN$10,CM88*(1+$E88*Index_운영!CN$19)))</f>
        <v>1666.6666666666667</v>
      </c>
      <c r="CO88" s="591">
        <f>IF(CO$2=0,$D88*$C88/$C$1*Index_운영!CO$10,IF(CN88=0,$D88*$C88/$C$1*Index_운영!CO$10,CN88*(1+$E88*Index_운영!CO$19)))</f>
        <v>1666.6666666666667</v>
      </c>
      <c r="CP88" s="591">
        <f>IF(CP$2=0,$D88*$C88/$C$1*Index_운영!CP$10,IF(CO88=0,$D88*$C88/$C$1*Index_운영!CP$10,CO88*(1+$E88*Index_운영!CP$19)))</f>
        <v>1666.6666666666667</v>
      </c>
      <c r="CQ88" s="591">
        <f>IF(CQ$2=0,$D88*$C88/$C$1*Index_운영!CQ$10,IF(CP88=0,$D88*$C88/$C$1*Index_운영!CQ$10,CP88*(1+$E88*Index_운영!CQ$19)))</f>
        <v>1666.6666666666667</v>
      </c>
      <c r="CR88" s="591">
        <f>IF(CR$2=0,$D88*$C88/$C$1*Index_운영!CR$10,IF(CQ88=0,$D88*$C88/$C$1*Index_운영!CR$10,CQ88*(1+$E88*Index_운영!CR$19)))</f>
        <v>1666.6666666666667</v>
      </c>
      <c r="CS88" s="591">
        <f>IF(CS$2=0,$D88*$C88/$C$1*Index_운영!CS$10,IF(CR88=0,$D88*$C88/$C$1*Index_운영!CS$10,CR88*(1+$E88*Index_운영!CS$19)))</f>
        <v>1666.6666666666667</v>
      </c>
      <c r="CT88" s="591">
        <f>IF(CT$2=0,$D88*$C88/$C$1*Index_운영!CT$10,IF(CS88=0,$D88*$C88/$C$1*Index_운영!CT$10,CS88*(1+$E88*Index_운영!CT$19)))</f>
        <v>1666.6666666666667</v>
      </c>
      <c r="CU88" s="591">
        <f>IF(CU$2=0,$D88*$C88/$C$1*Index_운영!CU$10,IF(CT88=0,$D88*$C88/$C$1*Index_운영!CU$10,CT88*(1+$E88*Index_운영!CU$19)))</f>
        <v>1666.6666666666667</v>
      </c>
      <c r="CV88" s="591">
        <f>IF(CV$2=0,$D88*$C88/$C$1*Index_운영!CV$10,IF(CU88=0,$D88*$C88/$C$1*Index_운영!CV$10,CU88*(1+$E88*Index_운영!CV$19)))</f>
        <v>1666.6666666666667</v>
      </c>
      <c r="CW88" s="591">
        <f>IF(CW$2=0,$D88*$C88/$C$1*Index_운영!CW$10,IF(CV88=0,$D88*$C88/$C$1*Index_운영!CW$10,CV88*(1+$E88*Index_운영!CW$19)))</f>
        <v>1666.6666666666667</v>
      </c>
      <c r="CX88" s="591">
        <f>IF(CX$2=0,$D88*$C88/$C$1*Index_운영!CX$10,IF(CW88=0,$D88*$C88/$C$1*Index_운영!CX$10,CW88*(1+$E88*Index_운영!CX$19)))</f>
        <v>1666.6666666666667</v>
      </c>
      <c r="CY88" s="591">
        <f>IF(CY$2=0,$D88*$C88/$C$1*Index_운영!CY$10,IF(CX88=0,$D88*$C88/$C$1*Index_운영!CY$10,CX88*(1+$E88*Index_운영!CY$19)))</f>
        <v>1666.6666666666667</v>
      </c>
      <c r="CZ88" s="591">
        <f>IF(CZ$2=0,$D88*$C88/$C$1*Index_운영!CZ$10,IF(CY88=0,$D88*$C88/$C$1*Index_운영!CZ$10,CY88*(1+$E88*Index_운영!CZ$19)))</f>
        <v>1666.6666666666667</v>
      </c>
      <c r="DA88" s="591">
        <f>IF(DA$2=0,$D88*$C88/$C$1*Index_운영!DA$10,IF(CZ88=0,$D88*$C88/$C$1*Index_운영!DA$10,CZ88*(1+$E88*Index_운영!DA$19)))</f>
        <v>1666.6666666666667</v>
      </c>
      <c r="DB88" s="591">
        <f>IF(DB$2=0,$D88*$C88/$C$1*Index_운영!DB$10,IF(DA88=0,$D88*$C88/$C$1*Index_운영!DB$10,DA88*(1+$E88*Index_운영!DB$19)))</f>
        <v>1666.6666666666667</v>
      </c>
      <c r="DC88" s="591">
        <f>IF(DC$2=0,$D88*$C88/$C$1*Index_운영!DC$10,IF(DB88=0,$D88*$C88/$C$1*Index_운영!DC$10,DB88*(1+$E88*Index_운영!DC$19)))</f>
        <v>1666.6666666666667</v>
      </c>
      <c r="DD88" s="591">
        <f>IF(DD$2=0,$D88*$C88/$C$1*Index_운영!DD$10,IF(DC88=0,$D88*$C88/$C$1*Index_운영!DD$10,DC88*(1+$E88*Index_운영!DD$19)))</f>
        <v>1666.6666666666667</v>
      </c>
      <c r="DE88" s="591">
        <f>IF(DE$2=0,$D88*$C88/$C$1*Index_운영!DE$10,IF(DD88=0,$D88*$C88/$C$1*Index_운영!DE$10,DD88*(1+$E88*Index_운영!DE$19)))</f>
        <v>1666.6666666666667</v>
      </c>
      <c r="DF88" s="591">
        <f>IF(DF$2=0,$D88*$C88/$C$1*Index_운영!DF$10,IF(DE88=0,$D88*$C88/$C$1*Index_운영!DF$10,DE88*(1+$E88*Index_운영!DF$19)))</f>
        <v>1666.6666666666667</v>
      </c>
      <c r="DG88" s="591">
        <f>IF(DG$2=0,$D88*$C88/$C$1*Index_운영!DG$10,IF(DF88=0,$D88*$C88/$C$1*Index_운영!DG$10,DF88*(1+$E88*Index_운영!DG$19)))</f>
        <v>1666.6666666666667</v>
      </c>
      <c r="DH88" s="591">
        <f>IF(DH$2=0,$D88*$C88/$C$1*Index_운영!DH$10,IF(DG88=0,$D88*$C88/$C$1*Index_운영!DH$10,DG88*(1+$E88*Index_운영!DH$19)))</f>
        <v>1666.6666666666667</v>
      </c>
      <c r="DI88" s="591">
        <f>IF(DI$2=0,$D88*$C88/$C$1*Index_운영!DI$10,IF(DH88=0,$D88*$C88/$C$1*Index_운영!DI$10,DH88*(1+$E88*Index_운영!DI$19)))</f>
        <v>1666.6666666666667</v>
      </c>
      <c r="DJ88" s="591">
        <f>IF(DJ$2=0,$D88*$C88/$C$1*Index_운영!DJ$10,IF(DI88=0,$D88*$C88/$C$1*Index_운영!DJ$10,DI88*(1+$E88*Index_운영!DJ$19)))</f>
        <v>1666.6666666666667</v>
      </c>
      <c r="DK88" s="591">
        <f>IF(DK$2=0,$D88*$C88/$C$1*Index_운영!DK$10,IF(DJ88=0,$D88*$C88/$C$1*Index_운영!DK$10,DJ88*(1+$E88*Index_운영!DK$19)))</f>
        <v>1666.6666666666667</v>
      </c>
      <c r="DL88" s="591">
        <f>IF(DL$2=0,$D88*$C88/$C$1*Index_운영!DL$10,IF(DK88=0,$D88*$C88/$C$1*Index_운영!DL$10,DK88*(1+$E88*Index_운영!DL$19)))</f>
        <v>1666.6666666666667</v>
      </c>
      <c r="DM88" s="591">
        <f>IF(DM$2=0,$D88*$C88/$C$1*Index_운영!DM$10,IF(DL88=0,$D88*$C88/$C$1*Index_운영!DM$10,DL88*(1+$E88*Index_운영!DM$19)))</f>
        <v>1666.6666666666667</v>
      </c>
      <c r="DN88" s="591">
        <f>IF(DN$2=0,$D88*$C88/$C$1*Index_운영!DN$10,IF(DM88=0,$D88*$C88/$C$1*Index_운영!DN$10,DM88*(1+$E88*Index_운영!DN$19)))</f>
        <v>1666.6666666666667</v>
      </c>
      <c r="DO88" s="591">
        <f>IF(DO$2=0,$D88*$C88/$C$1*Index_운영!DO$10,IF(DN88=0,$D88*$C88/$C$1*Index_운영!DO$10,DN88*(1+$E88*Index_운영!DO$19)))</f>
        <v>1666.6666666666667</v>
      </c>
      <c r="DP88" s="591">
        <f>IF(DP$2=0,$D88*$C88/$C$1*Index_운영!DP$10,IF(DO88=0,$D88*$C88/$C$1*Index_운영!DP$10,DO88*(1+$E88*Index_운영!DP$19)))</f>
        <v>1666.6666666666667</v>
      </c>
      <c r="DQ88" s="591">
        <f>IF(DQ$2=0,$D88*$C88/$C$1*Index_운영!DQ$10,IF(DP88=0,$D88*$C88/$C$1*Index_운영!DQ$10,DP88*(1+$E88*Index_운영!DQ$19)))</f>
        <v>1666.6666666666667</v>
      </c>
      <c r="DR88" s="591">
        <f>IF(DR$2=0,$D88*$C88/$C$1*Index_운영!DR$10,IF(DQ88=0,$D88*$C88/$C$1*Index_운영!DR$10,DQ88*(1+$E88*Index_운영!DR$19)))</f>
        <v>1666.6666666666667</v>
      </c>
      <c r="DS88" s="591">
        <f>IF(DS$2=0,$D88*$C88/$C$1*Index_운영!DS$10,IF(DR88=0,$D88*$C88/$C$1*Index_운영!DS$10,DR88*(1+$E88*Index_운영!DS$19)))</f>
        <v>1666.6666666666667</v>
      </c>
      <c r="DT88" s="591">
        <f>IF(DT$2=0,$D88*$C88/$C$1*Index_운영!DT$10,IF(DS88=0,$D88*$C88/$C$1*Index_운영!DT$10,DS88*(1+$E88*Index_운영!DT$19)))</f>
        <v>1666.6666666666667</v>
      </c>
      <c r="DU88" s="591">
        <f>IF(DU$2=0,$D88*$C88/$C$1*Index_운영!DU$10,IF(DT88=0,$D88*$C88/$C$1*Index_운영!DU$10,DT88*(1+$E88*Index_운영!DU$19)))</f>
        <v>1666.6666666666667</v>
      </c>
      <c r="DV88" s="591">
        <f>IF(DV$2=0,$D88*$C88/$C$1*Index_운영!DV$10,IF(DU88=0,$D88*$C88/$C$1*Index_운영!DV$10,DU88*(1+$E88*Index_운영!DV$19)))</f>
        <v>1666.6666666666667</v>
      </c>
    </row>
    <row r="89" spans="1:126" s="485" customFormat="1" ht="11.25" customHeight="1" x14ac:dyDescent="0.4">
      <c r="A89" s="737"/>
      <c r="E89" s="592"/>
      <c r="F89" s="593"/>
      <c r="G89" s="594"/>
      <c r="H89" s="594"/>
      <c r="I89" s="594"/>
      <c r="J89" s="594"/>
      <c r="K89" s="594"/>
      <c r="L89" s="594"/>
      <c r="M89" s="594"/>
      <c r="N89" s="594"/>
      <c r="O89" s="594"/>
      <c r="P89" s="594"/>
      <c r="Q89" s="594"/>
      <c r="R89" s="594"/>
      <c r="S89" s="594"/>
      <c r="T89" s="594"/>
      <c r="U89" s="594"/>
      <c r="V89" s="594"/>
      <c r="W89" s="594"/>
      <c r="X89" s="594"/>
      <c r="Y89" s="594"/>
      <c r="Z89" s="594"/>
      <c r="AA89" s="594"/>
      <c r="AB89" s="594"/>
      <c r="AC89" s="594"/>
      <c r="AD89" s="594"/>
      <c r="AE89" s="594"/>
      <c r="AF89" s="594"/>
      <c r="AG89" s="594"/>
      <c r="AH89" s="594"/>
      <c r="AI89" s="594"/>
      <c r="AJ89" s="594"/>
      <c r="AK89" s="594"/>
      <c r="AL89" s="594"/>
      <c r="AM89" s="594"/>
      <c r="AN89" s="594"/>
      <c r="AO89" s="594"/>
      <c r="AP89" s="594"/>
      <c r="AQ89" s="594"/>
      <c r="AR89" s="594"/>
      <c r="AS89" s="594"/>
      <c r="AT89" s="594"/>
      <c r="AU89" s="594"/>
      <c r="AV89" s="594"/>
      <c r="AW89" s="594"/>
      <c r="AX89" s="594"/>
      <c r="AY89" s="594"/>
      <c r="AZ89" s="594"/>
      <c r="BA89" s="594"/>
      <c r="BB89" s="594"/>
      <c r="BC89" s="594"/>
      <c r="BD89" s="594"/>
      <c r="BE89" s="594"/>
      <c r="BF89" s="594"/>
      <c r="BG89" s="594"/>
      <c r="BH89" s="594"/>
      <c r="BI89" s="594"/>
      <c r="BJ89" s="594"/>
      <c r="BK89" s="594"/>
      <c r="BL89" s="594"/>
      <c r="BM89" s="594"/>
      <c r="BN89" s="594"/>
      <c r="BO89" s="594"/>
      <c r="BP89" s="594"/>
      <c r="BQ89" s="594"/>
      <c r="BR89" s="594"/>
      <c r="BS89" s="594"/>
      <c r="BT89" s="594"/>
      <c r="BU89" s="594"/>
      <c r="BV89" s="594"/>
      <c r="BW89" s="594"/>
      <c r="BX89" s="594"/>
      <c r="BY89" s="594"/>
      <c r="BZ89" s="594"/>
      <c r="CA89" s="594"/>
      <c r="CB89" s="594"/>
      <c r="CC89" s="594"/>
      <c r="CD89" s="594"/>
      <c r="CE89" s="594"/>
      <c r="CF89" s="594"/>
      <c r="CG89" s="594"/>
      <c r="CH89" s="594"/>
      <c r="CI89" s="594"/>
      <c r="CJ89" s="594"/>
      <c r="CK89" s="594"/>
      <c r="CL89" s="594"/>
      <c r="CM89" s="594"/>
      <c r="CN89" s="594"/>
      <c r="CO89" s="594"/>
      <c r="CP89" s="594"/>
      <c r="CQ89" s="594"/>
      <c r="CR89" s="594"/>
      <c r="CS89" s="594"/>
      <c r="CT89" s="594"/>
      <c r="CU89" s="594"/>
      <c r="CV89" s="594"/>
      <c r="CW89" s="594"/>
      <c r="CX89" s="594"/>
      <c r="CY89" s="594"/>
      <c r="CZ89" s="594"/>
      <c r="DA89" s="594"/>
      <c r="DB89" s="594"/>
      <c r="DC89" s="594"/>
      <c r="DD89" s="594"/>
      <c r="DE89" s="594"/>
      <c r="DF89" s="594"/>
      <c r="DG89" s="594"/>
      <c r="DH89" s="594"/>
      <c r="DI89" s="594"/>
      <c r="DJ89" s="594"/>
      <c r="DK89" s="594"/>
      <c r="DL89" s="594"/>
      <c r="DM89" s="594"/>
      <c r="DN89" s="594"/>
      <c r="DO89" s="594"/>
      <c r="DP89" s="594"/>
      <c r="DQ89" s="594"/>
      <c r="DR89" s="594"/>
      <c r="DS89" s="594"/>
      <c r="DT89" s="594"/>
      <c r="DU89" s="594"/>
      <c r="DV89" s="594"/>
    </row>
    <row r="90" spans="1:126" s="724" customFormat="1" ht="4.95" customHeight="1" x14ac:dyDescent="0.4">
      <c r="E90" s="741"/>
      <c r="F90" s="742"/>
      <c r="G90" s="743"/>
      <c r="H90" s="743"/>
      <c r="I90" s="743"/>
      <c r="J90" s="743"/>
      <c r="K90" s="743"/>
      <c r="L90" s="743"/>
      <c r="M90" s="743"/>
      <c r="N90" s="743"/>
      <c r="O90" s="743"/>
      <c r="P90" s="743"/>
      <c r="Q90" s="743"/>
      <c r="R90" s="743"/>
      <c r="S90" s="743"/>
      <c r="T90" s="743"/>
      <c r="U90" s="743"/>
      <c r="V90" s="743"/>
      <c r="W90" s="743"/>
      <c r="X90" s="743"/>
      <c r="Y90" s="743"/>
      <c r="Z90" s="743"/>
      <c r="AA90" s="743"/>
      <c r="AB90" s="743"/>
      <c r="AC90" s="743"/>
      <c r="AD90" s="743"/>
      <c r="AE90" s="743"/>
      <c r="AF90" s="743"/>
      <c r="AG90" s="743"/>
      <c r="AH90" s="743"/>
      <c r="AI90" s="743"/>
      <c r="AJ90" s="743"/>
      <c r="AK90" s="743"/>
      <c r="AL90" s="743"/>
      <c r="AM90" s="743"/>
      <c r="AN90" s="743"/>
      <c r="AO90" s="743"/>
      <c r="AP90" s="743"/>
      <c r="AQ90" s="743"/>
      <c r="AR90" s="743"/>
      <c r="AS90" s="743"/>
      <c r="AT90" s="743"/>
      <c r="AU90" s="743"/>
      <c r="AV90" s="743"/>
      <c r="AW90" s="743"/>
      <c r="AX90" s="743"/>
      <c r="AY90" s="743"/>
      <c r="AZ90" s="743"/>
      <c r="BA90" s="743"/>
      <c r="BB90" s="743"/>
      <c r="BC90" s="743"/>
      <c r="BD90" s="743"/>
      <c r="BE90" s="743"/>
      <c r="BF90" s="743"/>
      <c r="BG90" s="743"/>
      <c r="BH90" s="743"/>
      <c r="BI90" s="743"/>
      <c r="BJ90" s="743"/>
      <c r="BK90" s="743"/>
      <c r="BL90" s="743"/>
      <c r="BM90" s="743"/>
      <c r="BN90" s="743"/>
      <c r="BO90" s="743"/>
      <c r="BP90" s="743"/>
      <c r="BQ90" s="743"/>
      <c r="BR90" s="743"/>
      <c r="BS90" s="743"/>
      <c r="BT90" s="743"/>
      <c r="BU90" s="743"/>
      <c r="BV90" s="743"/>
      <c r="BW90" s="743"/>
      <c r="BX90" s="743"/>
      <c r="BY90" s="743"/>
      <c r="BZ90" s="743"/>
      <c r="CA90" s="743"/>
      <c r="CB90" s="743"/>
      <c r="CC90" s="743"/>
      <c r="CD90" s="743"/>
      <c r="CE90" s="743"/>
      <c r="CF90" s="743"/>
      <c r="CG90" s="743"/>
      <c r="CH90" s="743"/>
      <c r="CI90" s="743"/>
      <c r="CJ90" s="743"/>
      <c r="CK90" s="743"/>
      <c r="CL90" s="743"/>
      <c r="CM90" s="743"/>
      <c r="CN90" s="743"/>
      <c r="CO90" s="743"/>
      <c r="CP90" s="743"/>
      <c r="CQ90" s="743"/>
      <c r="CR90" s="743"/>
      <c r="CS90" s="743"/>
      <c r="CT90" s="743"/>
      <c r="CU90" s="743"/>
      <c r="CV90" s="743"/>
      <c r="CW90" s="743"/>
      <c r="CX90" s="743"/>
      <c r="CY90" s="743"/>
      <c r="CZ90" s="743"/>
      <c r="DA90" s="743"/>
      <c r="DB90" s="743"/>
      <c r="DC90" s="743"/>
      <c r="DD90" s="743"/>
      <c r="DE90" s="743"/>
      <c r="DF90" s="743"/>
      <c r="DG90" s="743"/>
      <c r="DH90" s="743"/>
      <c r="DI90" s="743"/>
      <c r="DJ90" s="743"/>
      <c r="DK90" s="743"/>
      <c r="DL90" s="743"/>
      <c r="DM90" s="743"/>
      <c r="DN90" s="743"/>
      <c r="DO90" s="743"/>
      <c r="DP90" s="743"/>
      <c r="DQ90" s="743"/>
      <c r="DR90" s="743"/>
      <c r="DS90" s="743"/>
      <c r="DT90" s="743"/>
      <c r="DU90" s="743"/>
      <c r="DV90" s="743"/>
    </row>
    <row r="91" spans="1:126" s="64" customFormat="1" x14ac:dyDescent="0.4">
      <c r="A91" s="724"/>
      <c r="B91" s="711" t="s">
        <v>471</v>
      </c>
      <c r="C91" s="711"/>
      <c r="D91" s="711"/>
      <c r="E91" s="1222"/>
      <c r="F91" s="1223">
        <f>SUM(F95,F97,F99,F101,F103,F104,F105)</f>
        <v>0</v>
      </c>
      <c r="G91" s="1224">
        <f t="shared" ref="G91:BR91" si="38">SUM(G95,G97,G99,G101,G103,G104,G105)</f>
        <v>12076.712328767124</v>
      </c>
      <c r="H91" s="1224">
        <f t="shared" si="38"/>
        <v>12472.602739726026</v>
      </c>
      <c r="I91" s="1224">
        <f t="shared" si="38"/>
        <v>12076.712328767124</v>
      </c>
      <c r="J91" s="1224">
        <f t="shared" si="38"/>
        <v>12472.602739726026</v>
      </c>
      <c r="K91" s="1224">
        <f t="shared" si="38"/>
        <v>12439.071038251368</v>
      </c>
      <c r="L91" s="1224">
        <f t="shared" si="38"/>
        <v>11649.453551912569</v>
      </c>
      <c r="M91" s="1224">
        <f t="shared" si="38"/>
        <v>12439.071038251368</v>
      </c>
      <c r="N91" s="1224">
        <f t="shared" si="38"/>
        <v>12044.262295081968</v>
      </c>
      <c r="O91" s="1224">
        <f t="shared" si="38"/>
        <v>12439.071038251368</v>
      </c>
      <c r="P91" s="1224">
        <f t="shared" si="38"/>
        <v>12044.262295081968</v>
      </c>
      <c r="Q91" s="1224">
        <f t="shared" si="38"/>
        <v>12439.071038251368</v>
      </c>
      <c r="R91" s="1224">
        <f t="shared" si="38"/>
        <v>12439.071038251368</v>
      </c>
      <c r="S91" s="1224">
        <f t="shared" si="38"/>
        <v>12044.262295081968</v>
      </c>
      <c r="T91" s="1224">
        <f t="shared" si="38"/>
        <v>12439.071038251368</v>
      </c>
      <c r="U91" s="1224">
        <f t="shared" si="38"/>
        <v>12044.262295081968</v>
      </c>
      <c r="V91" s="1224">
        <f t="shared" si="38"/>
        <v>12439.071038251368</v>
      </c>
      <c r="W91" s="1224">
        <f t="shared" si="38"/>
        <v>12472.602739726026</v>
      </c>
      <c r="X91" s="1224">
        <f t="shared" si="38"/>
        <v>11284.931506849314</v>
      </c>
      <c r="Y91" s="1224">
        <f t="shared" si="38"/>
        <v>12472.602739726026</v>
      </c>
      <c r="Z91" s="1224">
        <f t="shared" si="38"/>
        <v>12076.712328767124</v>
      </c>
      <c r="AA91" s="1224">
        <f t="shared" si="38"/>
        <v>12472.602739726026</v>
      </c>
      <c r="AB91" s="1224">
        <f t="shared" si="38"/>
        <v>12076.712328767124</v>
      </c>
      <c r="AC91" s="1224">
        <f t="shared" si="38"/>
        <v>12472.602739726026</v>
      </c>
      <c r="AD91" s="1224">
        <f t="shared" si="38"/>
        <v>12472.602739726026</v>
      </c>
      <c r="AE91" s="1224">
        <f t="shared" si="38"/>
        <v>12076.712328767124</v>
      </c>
      <c r="AF91" s="1224">
        <f t="shared" si="38"/>
        <v>12472.602739726026</v>
      </c>
      <c r="AG91" s="1224">
        <f t="shared" si="38"/>
        <v>12076.712328767124</v>
      </c>
      <c r="AH91" s="1224">
        <f t="shared" si="38"/>
        <v>12472.602739726026</v>
      </c>
      <c r="AI91" s="1224">
        <f t="shared" si="38"/>
        <v>12472.602739726026</v>
      </c>
      <c r="AJ91" s="1224">
        <f t="shared" si="38"/>
        <v>11284.931506849314</v>
      </c>
      <c r="AK91" s="1224">
        <f t="shared" si="38"/>
        <v>12472.602739726026</v>
      </c>
      <c r="AL91" s="1224">
        <f t="shared" si="38"/>
        <v>12076.712328767124</v>
      </c>
      <c r="AM91" s="1224">
        <f t="shared" si="38"/>
        <v>12472.602739726026</v>
      </c>
      <c r="AN91" s="1224">
        <f t="shared" si="38"/>
        <v>12076.712328767124</v>
      </c>
      <c r="AO91" s="1224">
        <f t="shared" si="38"/>
        <v>12472.602739726026</v>
      </c>
      <c r="AP91" s="1224">
        <f t="shared" si="38"/>
        <v>12472.602739726026</v>
      </c>
      <c r="AQ91" s="1224">
        <f t="shared" si="38"/>
        <v>12076.712328767124</v>
      </c>
      <c r="AR91" s="1224">
        <f t="shared" si="38"/>
        <v>12472.602739726026</v>
      </c>
      <c r="AS91" s="1224">
        <f t="shared" si="38"/>
        <v>12076.712328767124</v>
      </c>
      <c r="AT91" s="1224">
        <f t="shared" si="38"/>
        <v>12472.602739726026</v>
      </c>
      <c r="AU91" s="1224">
        <f t="shared" si="38"/>
        <v>12472.602739726026</v>
      </c>
      <c r="AV91" s="1224">
        <f t="shared" si="38"/>
        <v>11284.931506849314</v>
      </c>
      <c r="AW91" s="1224">
        <f t="shared" si="38"/>
        <v>12472.602739726026</v>
      </c>
      <c r="AX91" s="1224">
        <f t="shared" si="38"/>
        <v>12076.712328767124</v>
      </c>
      <c r="AY91" s="1224">
        <f t="shared" si="38"/>
        <v>12472.602739726026</v>
      </c>
      <c r="AZ91" s="1224">
        <f t="shared" si="38"/>
        <v>12076.712328767124</v>
      </c>
      <c r="BA91" s="1224">
        <f t="shared" si="38"/>
        <v>12472.602739726026</v>
      </c>
      <c r="BB91" s="1224">
        <f t="shared" si="38"/>
        <v>12472.602739726026</v>
      </c>
      <c r="BC91" s="1224">
        <f t="shared" si="38"/>
        <v>12076.712328767124</v>
      </c>
      <c r="BD91" s="1224">
        <f t="shared" si="38"/>
        <v>12472.602739726026</v>
      </c>
      <c r="BE91" s="1224">
        <f t="shared" si="38"/>
        <v>12076.712328767124</v>
      </c>
      <c r="BF91" s="1224">
        <f t="shared" si="38"/>
        <v>12472.602739726026</v>
      </c>
      <c r="BG91" s="1224">
        <f t="shared" si="38"/>
        <v>12439.071038251368</v>
      </c>
      <c r="BH91" s="1224">
        <f t="shared" si="38"/>
        <v>11649.453551912569</v>
      </c>
      <c r="BI91" s="1224">
        <f t="shared" si="38"/>
        <v>12439.071038251368</v>
      </c>
      <c r="BJ91" s="1224">
        <f t="shared" si="38"/>
        <v>12044.262295081968</v>
      </c>
      <c r="BK91" s="1224">
        <f t="shared" si="38"/>
        <v>12439.071038251368</v>
      </c>
      <c r="BL91" s="1224">
        <f t="shared" si="38"/>
        <v>12044.262295081968</v>
      </c>
      <c r="BM91" s="1224">
        <f t="shared" si="38"/>
        <v>12439.071038251368</v>
      </c>
      <c r="BN91" s="1224">
        <f t="shared" si="38"/>
        <v>12439.071038251368</v>
      </c>
      <c r="BO91" s="1224">
        <f t="shared" si="38"/>
        <v>200</v>
      </c>
      <c r="BP91" s="1224">
        <f t="shared" si="38"/>
        <v>200</v>
      </c>
      <c r="BQ91" s="1224">
        <f t="shared" si="38"/>
        <v>200</v>
      </c>
      <c r="BR91" s="1224">
        <f t="shared" si="38"/>
        <v>200</v>
      </c>
      <c r="BS91" s="1224">
        <f t="shared" ref="BS91:DV91" si="39">SUM(BS95,BS97,BS99,BS101,BS103,BS104,BS105)</f>
        <v>200</v>
      </c>
      <c r="BT91" s="1224">
        <f t="shared" si="39"/>
        <v>200</v>
      </c>
      <c r="BU91" s="1224">
        <f t="shared" si="39"/>
        <v>200</v>
      </c>
      <c r="BV91" s="1224">
        <f t="shared" si="39"/>
        <v>200</v>
      </c>
      <c r="BW91" s="1224">
        <f t="shared" si="39"/>
        <v>200</v>
      </c>
      <c r="BX91" s="1224">
        <f t="shared" si="39"/>
        <v>200</v>
      </c>
      <c r="BY91" s="1224">
        <f t="shared" si="39"/>
        <v>200</v>
      </c>
      <c r="BZ91" s="1224">
        <f t="shared" si="39"/>
        <v>200</v>
      </c>
      <c r="CA91" s="1224">
        <f t="shared" si="39"/>
        <v>200</v>
      </c>
      <c r="CB91" s="1224">
        <f t="shared" si="39"/>
        <v>200</v>
      </c>
      <c r="CC91" s="1224">
        <f t="shared" si="39"/>
        <v>200</v>
      </c>
      <c r="CD91" s="1224">
        <f t="shared" si="39"/>
        <v>200</v>
      </c>
      <c r="CE91" s="1224">
        <f t="shared" si="39"/>
        <v>200</v>
      </c>
      <c r="CF91" s="1224">
        <f t="shared" si="39"/>
        <v>200</v>
      </c>
      <c r="CG91" s="1224">
        <f t="shared" si="39"/>
        <v>200</v>
      </c>
      <c r="CH91" s="1224">
        <f t="shared" si="39"/>
        <v>200</v>
      </c>
      <c r="CI91" s="1224">
        <f t="shared" si="39"/>
        <v>200</v>
      </c>
      <c r="CJ91" s="1224">
        <f t="shared" si="39"/>
        <v>200</v>
      </c>
      <c r="CK91" s="1224">
        <f t="shared" si="39"/>
        <v>200</v>
      </c>
      <c r="CL91" s="1224">
        <f t="shared" si="39"/>
        <v>200</v>
      </c>
      <c r="CM91" s="1224">
        <f t="shared" si="39"/>
        <v>200</v>
      </c>
      <c r="CN91" s="1224">
        <f t="shared" si="39"/>
        <v>200</v>
      </c>
      <c r="CO91" s="1224">
        <f t="shared" si="39"/>
        <v>200</v>
      </c>
      <c r="CP91" s="1224">
        <f t="shared" si="39"/>
        <v>200</v>
      </c>
      <c r="CQ91" s="1224">
        <f t="shared" si="39"/>
        <v>200</v>
      </c>
      <c r="CR91" s="1224">
        <f t="shared" si="39"/>
        <v>200</v>
      </c>
      <c r="CS91" s="1224">
        <f t="shared" si="39"/>
        <v>200</v>
      </c>
      <c r="CT91" s="1224">
        <f t="shared" si="39"/>
        <v>200</v>
      </c>
      <c r="CU91" s="1224">
        <f t="shared" si="39"/>
        <v>200</v>
      </c>
      <c r="CV91" s="1224">
        <f t="shared" si="39"/>
        <v>200</v>
      </c>
      <c r="CW91" s="1224">
        <f t="shared" si="39"/>
        <v>200</v>
      </c>
      <c r="CX91" s="1224">
        <f t="shared" si="39"/>
        <v>200</v>
      </c>
      <c r="CY91" s="1224">
        <f t="shared" si="39"/>
        <v>200</v>
      </c>
      <c r="CZ91" s="1224">
        <f t="shared" si="39"/>
        <v>200</v>
      </c>
      <c r="DA91" s="1224">
        <f t="shared" si="39"/>
        <v>200</v>
      </c>
      <c r="DB91" s="1224">
        <f t="shared" si="39"/>
        <v>200</v>
      </c>
      <c r="DC91" s="1224">
        <f t="shared" si="39"/>
        <v>200</v>
      </c>
      <c r="DD91" s="1224">
        <f t="shared" si="39"/>
        <v>200</v>
      </c>
      <c r="DE91" s="1224">
        <f t="shared" si="39"/>
        <v>200</v>
      </c>
      <c r="DF91" s="1224">
        <f t="shared" si="39"/>
        <v>200</v>
      </c>
      <c r="DG91" s="1224">
        <f t="shared" si="39"/>
        <v>200</v>
      </c>
      <c r="DH91" s="1224">
        <f t="shared" si="39"/>
        <v>200</v>
      </c>
      <c r="DI91" s="1224">
        <f t="shared" si="39"/>
        <v>200</v>
      </c>
      <c r="DJ91" s="1224">
        <f t="shared" si="39"/>
        <v>200</v>
      </c>
      <c r="DK91" s="1224">
        <f t="shared" si="39"/>
        <v>200</v>
      </c>
      <c r="DL91" s="1224">
        <f t="shared" si="39"/>
        <v>200</v>
      </c>
      <c r="DM91" s="1224">
        <f t="shared" si="39"/>
        <v>200</v>
      </c>
      <c r="DN91" s="1224">
        <f t="shared" si="39"/>
        <v>200</v>
      </c>
      <c r="DO91" s="1224">
        <f t="shared" si="39"/>
        <v>200</v>
      </c>
      <c r="DP91" s="1224">
        <f t="shared" si="39"/>
        <v>200</v>
      </c>
      <c r="DQ91" s="1224">
        <f t="shared" si="39"/>
        <v>200</v>
      </c>
      <c r="DR91" s="1224">
        <f t="shared" si="39"/>
        <v>200</v>
      </c>
      <c r="DS91" s="1224">
        <f t="shared" si="39"/>
        <v>200</v>
      </c>
      <c r="DT91" s="1224">
        <f t="shared" si="39"/>
        <v>200</v>
      </c>
      <c r="DU91" s="1224">
        <f t="shared" si="39"/>
        <v>200</v>
      </c>
      <c r="DV91" s="1224">
        <f t="shared" si="39"/>
        <v>200</v>
      </c>
    </row>
    <row r="92" spans="1:126" s="1262" customFormat="1" x14ac:dyDescent="0.4">
      <c r="A92" s="747"/>
      <c r="B92" s="1258" t="s">
        <v>820</v>
      </c>
      <c r="C92" s="1261">
        <f>'Control Panel_운영'!$O$165</f>
        <v>65000000</v>
      </c>
      <c r="E92" s="1259"/>
      <c r="F92" s="1253">
        <f>YEAR(F$3)</f>
        <v>2023</v>
      </c>
      <c r="G92" s="1254">
        <f t="shared" ref="G92:BR92" si="40">YEAR(G$3)</f>
        <v>2023</v>
      </c>
      <c r="H92" s="1254">
        <f t="shared" si="40"/>
        <v>2023</v>
      </c>
      <c r="I92" s="1254">
        <f t="shared" si="40"/>
        <v>2023</v>
      </c>
      <c r="J92" s="1254">
        <f t="shared" si="40"/>
        <v>2023</v>
      </c>
      <c r="K92" s="1254">
        <f t="shared" si="40"/>
        <v>2024</v>
      </c>
      <c r="L92" s="1254">
        <f t="shared" si="40"/>
        <v>2024</v>
      </c>
      <c r="M92" s="1254">
        <f t="shared" si="40"/>
        <v>2024</v>
      </c>
      <c r="N92" s="1254">
        <f t="shared" si="40"/>
        <v>2024</v>
      </c>
      <c r="O92" s="1254">
        <f t="shared" si="40"/>
        <v>2024</v>
      </c>
      <c r="P92" s="1254">
        <f t="shared" si="40"/>
        <v>2024</v>
      </c>
      <c r="Q92" s="1254">
        <f t="shared" si="40"/>
        <v>2024</v>
      </c>
      <c r="R92" s="1254">
        <f t="shared" si="40"/>
        <v>2024</v>
      </c>
      <c r="S92" s="1254">
        <f t="shared" si="40"/>
        <v>2024</v>
      </c>
      <c r="T92" s="1254">
        <f t="shared" si="40"/>
        <v>2024</v>
      </c>
      <c r="U92" s="1254">
        <f t="shared" si="40"/>
        <v>2024</v>
      </c>
      <c r="V92" s="1254">
        <f t="shared" si="40"/>
        <v>2024</v>
      </c>
      <c r="W92" s="1254">
        <f t="shared" si="40"/>
        <v>2025</v>
      </c>
      <c r="X92" s="1254">
        <f t="shared" si="40"/>
        <v>2025</v>
      </c>
      <c r="Y92" s="1254">
        <f t="shared" si="40"/>
        <v>2025</v>
      </c>
      <c r="Z92" s="1254">
        <f t="shared" si="40"/>
        <v>2025</v>
      </c>
      <c r="AA92" s="1254">
        <f t="shared" si="40"/>
        <v>2025</v>
      </c>
      <c r="AB92" s="1254">
        <f t="shared" si="40"/>
        <v>2025</v>
      </c>
      <c r="AC92" s="1254">
        <f t="shared" si="40"/>
        <v>2025</v>
      </c>
      <c r="AD92" s="1254">
        <f t="shared" si="40"/>
        <v>2025</v>
      </c>
      <c r="AE92" s="1254">
        <f t="shared" si="40"/>
        <v>2025</v>
      </c>
      <c r="AF92" s="1254">
        <f t="shared" si="40"/>
        <v>2025</v>
      </c>
      <c r="AG92" s="1254">
        <f t="shared" si="40"/>
        <v>2025</v>
      </c>
      <c r="AH92" s="1254">
        <f t="shared" si="40"/>
        <v>2025</v>
      </c>
      <c r="AI92" s="1254">
        <f t="shared" si="40"/>
        <v>2026</v>
      </c>
      <c r="AJ92" s="1254">
        <f t="shared" si="40"/>
        <v>2026</v>
      </c>
      <c r="AK92" s="1254">
        <f t="shared" si="40"/>
        <v>2026</v>
      </c>
      <c r="AL92" s="1254">
        <f t="shared" si="40"/>
        <v>2026</v>
      </c>
      <c r="AM92" s="1254">
        <f t="shared" si="40"/>
        <v>2026</v>
      </c>
      <c r="AN92" s="1254">
        <f t="shared" si="40"/>
        <v>2026</v>
      </c>
      <c r="AO92" s="1254">
        <f t="shared" si="40"/>
        <v>2026</v>
      </c>
      <c r="AP92" s="1254">
        <f t="shared" si="40"/>
        <v>2026</v>
      </c>
      <c r="AQ92" s="1254">
        <f t="shared" si="40"/>
        <v>2026</v>
      </c>
      <c r="AR92" s="1254">
        <f t="shared" si="40"/>
        <v>2026</v>
      </c>
      <c r="AS92" s="1254">
        <f t="shared" si="40"/>
        <v>2026</v>
      </c>
      <c r="AT92" s="1254">
        <f t="shared" si="40"/>
        <v>2026</v>
      </c>
      <c r="AU92" s="1254">
        <f t="shared" si="40"/>
        <v>2027</v>
      </c>
      <c r="AV92" s="1254">
        <f t="shared" si="40"/>
        <v>2027</v>
      </c>
      <c r="AW92" s="1254">
        <f t="shared" si="40"/>
        <v>2027</v>
      </c>
      <c r="AX92" s="1254">
        <f t="shared" si="40"/>
        <v>2027</v>
      </c>
      <c r="AY92" s="1254">
        <f t="shared" si="40"/>
        <v>2027</v>
      </c>
      <c r="AZ92" s="1254">
        <f t="shared" si="40"/>
        <v>2027</v>
      </c>
      <c r="BA92" s="1254">
        <f t="shared" si="40"/>
        <v>2027</v>
      </c>
      <c r="BB92" s="1254">
        <f t="shared" si="40"/>
        <v>2027</v>
      </c>
      <c r="BC92" s="1254">
        <f t="shared" si="40"/>
        <v>2027</v>
      </c>
      <c r="BD92" s="1254">
        <f t="shared" si="40"/>
        <v>2027</v>
      </c>
      <c r="BE92" s="1254">
        <f t="shared" si="40"/>
        <v>2027</v>
      </c>
      <c r="BF92" s="1254">
        <f t="shared" si="40"/>
        <v>2027</v>
      </c>
      <c r="BG92" s="1254">
        <f t="shared" si="40"/>
        <v>2028</v>
      </c>
      <c r="BH92" s="1254">
        <f t="shared" si="40"/>
        <v>2028</v>
      </c>
      <c r="BI92" s="1254">
        <f t="shared" si="40"/>
        <v>2028</v>
      </c>
      <c r="BJ92" s="1254">
        <f t="shared" si="40"/>
        <v>2028</v>
      </c>
      <c r="BK92" s="1254">
        <f t="shared" si="40"/>
        <v>2028</v>
      </c>
      <c r="BL92" s="1254">
        <f t="shared" si="40"/>
        <v>2028</v>
      </c>
      <c r="BM92" s="1254">
        <f t="shared" si="40"/>
        <v>2028</v>
      </c>
      <c r="BN92" s="1254">
        <f t="shared" si="40"/>
        <v>2028</v>
      </c>
      <c r="BO92" s="1254">
        <f t="shared" si="40"/>
        <v>2028</v>
      </c>
      <c r="BP92" s="1254">
        <f t="shared" si="40"/>
        <v>2028</v>
      </c>
      <c r="BQ92" s="1254">
        <f t="shared" si="40"/>
        <v>2028</v>
      </c>
      <c r="BR92" s="1254">
        <f t="shared" si="40"/>
        <v>2028</v>
      </c>
      <c r="BS92" s="1254">
        <f t="shared" ref="BS92:DV92" si="41">YEAR(BS$3)</f>
        <v>2029</v>
      </c>
      <c r="BT92" s="1254">
        <f t="shared" si="41"/>
        <v>2029</v>
      </c>
      <c r="BU92" s="1254">
        <f t="shared" si="41"/>
        <v>2029</v>
      </c>
      <c r="BV92" s="1254">
        <f t="shared" si="41"/>
        <v>2029</v>
      </c>
      <c r="BW92" s="1254">
        <f t="shared" si="41"/>
        <v>2029</v>
      </c>
      <c r="BX92" s="1254">
        <f t="shared" si="41"/>
        <v>2029</v>
      </c>
      <c r="BY92" s="1254">
        <f t="shared" si="41"/>
        <v>2029</v>
      </c>
      <c r="BZ92" s="1254">
        <f t="shared" si="41"/>
        <v>2029</v>
      </c>
      <c r="CA92" s="1254">
        <f t="shared" si="41"/>
        <v>2029</v>
      </c>
      <c r="CB92" s="1254">
        <f t="shared" si="41"/>
        <v>2029</v>
      </c>
      <c r="CC92" s="1254">
        <f t="shared" si="41"/>
        <v>2029</v>
      </c>
      <c r="CD92" s="1254">
        <f t="shared" si="41"/>
        <v>2029</v>
      </c>
      <c r="CE92" s="1254">
        <f t="shared" si="41"/>
        <v>2030</v>
      </c>
      <c r="CF92" s="1254">
        <f t="shared" si="41"/>
        <v>2030</v>
      </c>
      <c r="CG92" s="1254">
        <f t="shared" si="41"/>
        <v>2030</v>
      </c>
      <c r="CH92" s="1254">
        <f t="shared" si="41"/>
        <v>2030</v>
      </c>
      <c r="CI92" s="1254">
        <f t="shared" si="41"/>
        <v>2030</v>
      </c>
      <c r="CJ92" s="1254">
        <f t="shared" si="41"/>
        <v>2030</v>
      </c>
      <c r="CK92" s="1254">
        <f t="shared" si="41"/>
        <v>2030</v>
      </c>
      <c r="CL92" s="1254">
        <f t="shared" si="41"/>
        <v>2030</v>
      </c>
      <c r="CM92" s="1254">
        <f t="shared" si="41"/>
        <v>2030</v>
      </c>
      <c r="CN92" s="1254">
        <f t="shared" si="41"/>
        <v>2030</v>
      </c>
      <c r="CO92" s="1254">
        <f t="shared" si="41"/>
        <v>2030</v>
      </c>
      <c r="CP92" s="1254">
        <f t="shared" si="41"/>
        <v>2030</v>
      </c>
      <c r="CQ92" s="1254">
        <f t="shared" si="41"/>
        <v>2031</v>
      </c>
      <c r="CR92" s="1254">
        <f t="shared" si="41"/>
        <v>2031</v>
      </c>
      <c r="CS92" s="1254">
        <f t="shared" si="41"/>
        <v>2031</v>
      </c>
      <c r="CT92" s="1254">
        <f t="shared" si="41"/>
        <v>2031</v>
      </c>
      <c r="CU92" s="1254">
        <f t="shared" si="41"/>
        <v>2031</v>
      </c>
      <c r="CV92" s="1254">
        <f t="shared" si="41"/>
        <v>2031</v>
      </c>
      <c r="CW92" s="1254">
        <f t="shared" si="41"/>
        <v>2031</v>
      </c>
      <c r="CX92" s="1254">
        <f t="shared" si="41"/>
        <v>2031</v>
      </c>
      <c r="CY92" s="1254">
        <f t="shared" si="41"/>
        <v>2031</v>
      </c>
      <c r="CZ92" s="1254">
        <f t="shared" si="41"/>
        <v>2031</v>
      </c>
      <c r="DA92" s="1254">
        <f t="shared" si="41"/>
        <v>2031</v>
      </c>
      <c r="DB92" s="1254">
        <f t="shared" si="41"/>
        <v>2031</v>
      </c>
      <c r="DC92" s="1254">
        <f t="shared" si="41"/>
        <v>2032</v>
      </c>
      <c r="DD92" s="1254">
        <f t="shared" si="41"/>
        <v>2032</v>
      </c>
      <c r="DE92" s="1254">
        <f t="shared" si="41"/>
        <v>2032</v>
      </c>
      <c r="DF92" s="1254">
        <f t="shared" si="41"/>
        <v>2032</v>
      </c>
      <c r="DG92" s="1254">
        <f t="shared" si="41"/>
        <v>2032</v>
      </c>
      <c r="DH92" s="1254">
        <f t="shared" si="41"/>
        <v>2032</v>
      </c>
      <c r="DI92" s="1254">
        <f t="shared" si="41"/>
        <v>2032</v>
      </c>
      <c r="DJ92" s="1254">
        <f t="shared" si="41"/>
        <v>2032</v>
      </c>
      <c r="DK92" s="1254">
        <f t="shared" si="41"/>
        <v>2032</v>
      </c>
      <c r="DL92" s="1254">
        <f t="shared" si="41"/>
        <v>2032</v>
      </c>
      <c r="DM92" s="1254">
        <f t="shared" si="41"/>
        <v>2032</v>
      </c>
      <c r="DN92" s="1254">
        <f t="shared" si="41"/>
        <v>2032</v>
      </c>
      <c r="DO92" s="1254">
        <f t="shared" si="41"/>
        <v>2033</v>
      </c>
      <c r="DP92" s="1254">
        <f t="shared" si="41"/>
        <v>2033</v>
      </c>
      <c r="DQ92" s="1254">
        <f t="shared" si="41"/>
        <v>2033</v>
      </c>
      <c r="DR92" s="1254">
        <f t="shared" si="41"/>
        <v>2033</v>
      </c>
      <c r="DS92" s="1254">
        <f t="shared" si="41"/>
        <v>2033</v>
      </c>
      <c r="DT92" s="1254">
        <f t="shared" si="41"/>
        <v>2033</v>
      </c>
      <c r="DU92" s="1254">
        <f t="shared" si="41"/>
        <v>2033</v>
      </c>
      <c r="DV92" s="1254">
        <f t="shared" si="41"/>
        <v>2033</v>
      </c>
    </row>
    <row r="93" spans="1:126" s="1262" customFormat="1" x14ac:dyDescent="0.4">
      <c r="A93" s="747"/>
      <c r="B93" s="1258" t="s">
        <v>821</v>
      </c>
      <c r="C93" s="1261">
        <f>'Control Panel_운영'!$O$160</f>
        <v>17000000</v>
      </c>
      <c r="E93" s="1259"/>
      <c r="F93" s="1250">
        <f>IF(F$92=YEAR('Control Panel_운영'!$K$84),'Control Panel_운영'!$L$85+SUMIF('월별 비용_운영'!$F$92:$DV$92,'월별 비용_운영'!F$92,'월별 비용_운영'!$F$4:$DV$4),SUMIF('월별 비용_운영'!$F$92:$DV$92,'월별 비용_운영'!F$92,'월별 비용_운영'!$F$4:$DV$4))</f>
        <v>365</v>
      </c>
      <c r="G93" s="1251">
        <f>IF(G$92=YEAR('Control Panel_운영'!$K$84),'Control Panel_운영'!$L$85+SUMIF('월별 비용_운영'!$F$92:$DV$92,'월별 비용_운영'!G$92,'월별 비용_운영'!$F$4:$DV$4),SUMIF('월별 비용_운영'!$F$92:$DV$92,'월별 비용_운영'!G$92,'월별 비용_운영'!$F$4:$DV$4))</f>
        <v>365</v>
      </c>
      <c r="H93" s="1251">
        <f>IF(H$92=YEAR('Control Panel_운영'!$K$84),'Control Panel_운영'!$L$85+SUMIF('월별 비용_운영'!$F$92:$DV$92,'월별 비용_운영'!H$92,'월별 비용_운영'!$F$4:$DV$4),SUMIF('월별 비용_운영'!$F$92:$DV$92,'월별 비용_운영'!H$92,'월별 비용_운영'!$F$4:$DV$4))</f>
        <v>365</v>
      </c>
      <c r="I93" s="1251">
        <f>IF(I$92=YEAR('Control Panel_운영'!$K$84),'Control Panel_운영'!$L$85+SUMIF('월별 비용_운영'!$F$92:$DV$92,'월별 비용_운영'!I$92,'월별 비용_운영'!$F$4:$DV$4),SUMIF('월별 비용_운영'!$F$92:$DV$92,'월별 비용_운영'!I$92,'월별 비용_운영'!$F$4:$DV$4))</f>
        <v>365</v>
      </c>
      <c r="J93" s="1251">
        <f>IF(J$92=YEAR('Control Panel_운영'!$K$84),'Control Panel_운영'!$L$85+SUMIF('월별 비용_운영'!$F$92:$DV$92,'월별 비용_운영'!J$92,'월별 비용_운영'!$F$4:$DV$4),SUMIF('월별 비용_운영'!$F$92:$DV$92,'월별 비용_운영'!J$92,'월별 비용_운영'!$F$4:$DV$4))</f>
        <v>365</v>
      </c>
      <c r="K93" s="1251">
        <f>IF(K$92=YEAR('Control Panel_운영'!$K$84),'Control Panel_운영'!$L$85+SUMIF('월별 비용_운영'!$F$92:$DV$92,'월별 비용_운영'!K$92,'월별 비용_운영'!$F$4:$DV$4),SUMIF('월별 비용_운영'!$F$92:$DV$92,'월별 비용_운영'!K$92,'월별 비용_운영'!$F$4:$DV$4))</f>
        <v>366</v>
      </c>
      <c r="L93" s="1251">
        <f>IF(L$92=YEAR('Control Panel_운영'!$K$84),'Control Panel_운영'!$L$85+SUMIF('월별 비용_운영'!$F$92:$DV$92,'월별 비용_운영'!L$92,'월별 비용_운영'!$F$4:$DV$4),SUMIF('월별 비용_운영'!$F$92:$DV$92,'월별 비용_운영'!L$92,'월별 비용_운영'!$F$4:$DV$4))</f>
        <v>366</v>
      </c>
      <c r="M93" s="1251">
        <f>IF(M$92=YEAR('Control Panel_운영'!$K$84),'Control Panel_운영'!$L$85+SUMIF('월별 비용_운영'!$F$92:$DV$92,'월별 비용_운영'!M$92,'월별 비용_운영'!$F$4:$DV$4),SUMIF('월별 비용_운영'!$F$92:$DV$92,'월별 비용_운영'!M$92,'월별 비용_운영'!$F$4:$DV$4))</f>
        <v>366</v>
      </c>
      <c r="N93" s="1251">
        <f>IF(N$92=YEAR('Control Panel_운영'!$K$84),'Control Panel_운영'!$L$85+SUMIF('월별 비용_운영'!$F$92:$DV$92,'월별 비용_운영'!N$92,'월별 비용_운영'!$F$4:$DV$4),SUMIF('월별 비용_운영'!$F$92:$DV$92,'월별 비용_운영'!N$92,'월별 비용_운영'!$F$4:$DV$4))</f>
        <v>366</v>
      </c>
      <c r="O93" s="1251">
        <f>IF(O$92=YEAR('Control Panel_운영'!$K$84),'Control Panel_운영'!$L$85+SUMIF('월별 비용_운영'!$F$92:$DV$92,'월별 비용_운영'!O$92,'월별 비용_운영'!$F$4:$DV$4),SUMIF('월별 비용_운영'!$F$92:$DV$92,'월별 비용_운영'!O$92,'월별 비용_운영'!$F$4:$DV$4))</f>
        <v>366</v>
      </c>
      <c r="P93" s="1251">
        <f>IF(P$92=YEAR('Control Panel_운영'!$K$84),'Control Panel_운영'!$L$85+SUMIF('월별 비용_운영'!$F$92:$DV$92,'월별 비용_운영'!P$92,'월별 비용_운영'!$F$4:$DV$4),SUMIF('월별 비용_운영'!$F$92:$DV$92,'월별 비용_운영'!P$92,'월별 비용_운영'!$F$4:$DV$4))</f>
        <v>366</v>
      </c>
      <c r="Q93" s="1251">
        <f>IF(Q$92=YEAR('Control Panel_운영'!$K$84),'Control Panel_운영'!$L$85+SUMIF('월별 비용_운영'!$F$92:$DV$92,'월별 비용_운영'!Q$92,'월별 비용_운영'!$F$4:$DV$4),SUMIF('월별 비용_운영'!$F$92:$DV$92,'월별 비용_운영'!Q$92,'월별 비용_운영'!$F$4:$DV$4))</f>
        <v>366</v>
      </c>
      <c r="R93" s="1251">
        <f>IF(R$92=YEAR('Control Panel_운영'!$K$84),'Control Panel_운영'!$L$85+SUMIF('월별 비용_운영'!$F$92:$DV$92,'월별 비용_운영'!R$92,'월별 비용_운영'!$F$4:$DV$4),SUMIF('월별 비용_운영'!$F$92:$DV$92,'월별 비용_운영'!R$92,'월별 비용_운영'!$F$4:$DV$4))</f>
        <v>366</v>
      </c>
      <c r="S93" s="1251">
        <f>IF(S$92=YEAR('Control Panel_운영'!$K$84),'Control Panel_운영'!$L$85+SUMIF('월별 비용_운영'!$F$92:$DV$92,'월별 비용_운영'!S$92,'월별 비용_운영'!$F$4:$DV$4),SUMIF('월별 비용_운영'!$F$92:$DV$92,'월별 비용_운영'!S$92,'월별 비용_운영'!$F$4:$DV$4))</f>
        <v>366</v>
      </c>
      <c r="T93" s="1251">
        <f>IF(T$92=YEAR('Control Panel_운영'!$K$84),'Control Panel_운영'!$L$85+SUMIF('월별 비용_운영'!$F$92:$DV$92,'월별 비용_운영'!T$92,'월별 비용_운영'!$F$4:$DV$4),SUMIF('월별 비용_운영'!$F$92:$DV$92,'월별 비용_운영'!T$92,'월별 비용_운영'!$F$4:$DV$4))</f>
        <v>366</v>
      </c>
      <c r="U93" s="1251">
        <f>IF(U$92=YEAR('Control Panel_운영'!$K$84),'Control Panel_운영'!$L$85+SUMIF('월별 비용_운영'!$F$92:$DV$92,'월별 비용_운영'!U$92,'월별 비용_운영'!$F$4:$DV$4),SUMIF('월별 비용_운영'!$F$92:$DV$92,'월별 비용_운영'!U$92,'월별 비용_운영'!$F$4:$DV$4))</f>
        <v>366</v>
      </c>
      <c r="V93" s="1251">
        <f>IF(V$92=YEAR('Control Panel_운영'!$K$84),'Control Panel_운영'!$L$85+SUMIF('월별 비용_운영'!$F$92:$DV$92,'월별 비용_운영'!V$92,'월별 비용_운영'!$F$4:$DV$4),SUMIF('월별 비용_운영'!$F$92:$DV$92,'월별 비용_운영'!V$92,'월별 비용_운영'!$F$4:$DV$4))</f>
        <v>366</v>
      </c>
      <c r="W93" s="1251">
        <f>IF(W$92=YEAR('Control Panel_운영'!$K$84),'Control Panel_운영'!$L$85+SUMIF('월별 비용_운영'!$F$92:$DV$92,'월별 비용_운영'!W$92,'월별 비용_운영'!$F$4:$DV$4),SUMIF('월별 비용_운영'!$F$92:$DV$92,'월별 비용_운영'!W$92,'월별 비용_운영'!$F$4:$DV$4))</f>
        <v>365</v>
      </c>
      <c r="X93" s="1251">
        <f>IF(X$92=YEAR('Control Panel_운영'!$K$84),'Control Panel_운영'!$L$85+SUMIF('월별 비용_운영'!$F$92:$DV$92,'월별 비용_운영'!X$92,'월별 비용_운영'!$F$4:$DV$4),SUMIF('월별 비용_운영'!$F$92:$DV$92,'월별 비용_운영'!X$92,'월별 비용_운영'!$F$4:$DV$4))</f>
        <v>365</v>
      </c>
      <c r="Y93" s="1251">
        <f>IF(Y$92=YEAR('Control Panel_운영'!$K$84),'Control Panel_운영'!$L$85+SUMIF('월별 비용_운영'!$F$92:$DV$92,'월별 비용_운영'!Y$92,'월별 비용_운영'!$F$4:$DV$4),SUMIF('월별 비용_운영'!$F$92:$DV$92,'월별 비용_운영'!Y$92,'월별 비용_운영'!$F$4:$DV$4))</f>
        <v>365</v>
      </c>
      <c r="Z93" s="1251">
        <f>IF(Z$92=YEAR('Control Panel_운영'!$K$84),'Control Panel_운영'!$L$85+SUMIF('월별 비용_운영'!$F$92:$DV$92,'월별 비용_운영'!Z$92,'월별 비용_운영'!$F$4:$DV$4),SUMIF('월별 비용_운영'!$F$92:$DV$92,'월별 비용_운영'!Z$92,'월별 비용_운영'!$F$4:$DV$4))</f>
        <v>365</v>
      </c>
      <c r="AA93" s="1251">
        <f>IF(AA$92=YEAR('Control Panel_운영'!$K$84),'Control Panel_운영'!$L$85+SUMIF('월별 비용_운영'!$F$92:$DV$92,'월별 비용_운영'!AA$92,'월별 비용_운영'!$F$4:$DV$4),SUMIF('월별 비용_운영'!$F$92:$DV$92,'월별 비용_운영'!AA$92,'월별 비용_운영'!$F$4:$DV$4))</f>
        <v>365</v>
      </c>
      <c r="AB93" s="1251">
        <f>IF(AB$92=YEAR('Control Panel_운영'!$K$84),'Control Panel_운영'!$L$85+SUMIF('월별 비용_운영'!$F$92:$DV$92,'월별 비용_운영'!AB$92,'월별 비용_운영'!$F$4:$DV$4),SUMIF('월별 비용_운영'!$F$92:$DV$92,'월별 비용_운영'!AB$92,'월별 비용_운영'!$F$4:$DV$4))</f>
        <v>365</v>
      </c>
      <c r="AC93" s="1251">
        <f>IF(AC$92=YEAR('Control Panel_운영'!$K$84),'Control Panel_운영'!$L$85+SUMIF('월별 비용_운영'!$F$92:$DV$92,'월별 비용_운영'!AC$92,'월별 비용_운영'!$F$4:$DV$4),SUMIF('월별 비용_운영'!$F$92:$DV$92,'월별 비용_운영'!AC$92,'월별 비용_운영'!$F$4:$DV$4))</f>
        <v>365</v>
      </c>
      <c r="AD93" s="1251">
        <f>IF(AD$92=YEAR('Control Panel_운영'!$K$84),'Control Panel_운영'!$L$85+SUMIF('월별 비용_운영'!$F$92:$DV$92,'월별 비용_운영'!AD$92,'월별 비용_운영'!$F$4:$DV$4),SUMIF('월별 비용_운영'!$F$92:$DV$92,'월별 비용_운영'!AD$92,'월별 비용_운영'!$F$4:$DV$4))</f>
        <v>365</v>
      </c>
      <c r="AE93" s="1251">
        <f>IF(AE$92=YEAR('Control Panel_운영'!$K$84),'Control Panel_운영'!$L$85+SUMIF('월별 비용_운영'!$F$92:$DV$92,'월별 비용_운영'!AE$92,'월별 비용_운영'!$F$4:$DV$4),SUMIF('월별 비용_운영'!$F$92:$DV$92,'월별 비용_운영'!AE$92,'월별 비용_운영'!$F$4:$DV$4))</f>
        <v>365</v>
      </c>
      <c r="AF93" s="1251">
        <f>IF(AF$92=YEAR('Control Panel_운영'!$K$84),'Control Panel_운영'!$L$85+SUMIF('월별 비용_운영'!$F$92:$DV$92,'월별 비용_운영'!AF$92,'월별 비용_운영'!$F$4:$DV$4),SUMIF('월별 비용_운영'!$F$92:$DV$92,'월별 비용_운영'!AF$92,'월별 비용_운영'!$F$4:$DV$4))</f>
        <v>365</v>
      </c>
      <c r="AG93" s="1251">
        <f>IF(AG$92=YEAR('Control Panel_운영'!$K$84),'Control Panel_운영'!$L$85+SUMIF('월별 비용_운영'!$F$92:$DV$92,'월별 비용_운영'!AG$92,'월별 비용_운영'!$F$4:$DV$4),SUMIF('월별 비용_운영'!$F$92:$DV$92,'월별 비용_운영'!AG$92,'월별 비용_운영'!$F$4:$DV$4))</f>
        <v>365</v>
      </c>
      <c r="AH93" s="1251">
        <f>IF(AH$92=YEAR('Control Panel_운영'!$K$84),'Control Panel_운영'!$L$85+SUMIF('월별 비용_운영'!$F$92:$DV$92,'월별 비용_운영'!AH$92,'월별 비용_운영'!$F$4:$DV$4),SUMIF('월별 비용_운영'!$F$92:$DV$92,'월별 비용_운영'!AH$92,'월별 비용_운영'!$F$4:$DV$4))</f>
        <v>365</v>
      </c>
      <c r="AI93" s="1251">
        <f>IF(AI$92=YEAR('Control Panel_운영'!$K$84),'Control Panel_운영'!$L$85+SUMIF('월별 비용_운영'!$F$92:$DV$92,'월별 비용_운영'!AI$92,'월별 비용_운영'!$F$4:$DV$4),SUMIF('월별 비용_운영'!$F$92:$DV$92,'월별 비용_운영'!AI$92,'월별 비용_운영'!$F$4:$DV$4))</f>
        <v>365</v>
      </c>
      <c r="AJ93" s="1251">
        <f>IF(AJ$92=YEAR('Control Panel_운영'!$K$84),'Control Panel_운영'!$L$85+SUMIF('월별 비용_운영'!$F$92:$DV$92,'월별 비용_운영'!AJ$92,'월별 비용_운영'!$F$4:$DV$4),SUMIF('월별 비용_운영'!$F$92:$DV$92,'월별 비용_운영'!AJ$92,'월별 비용_운영'!$F$4:$DV$4))</f>
        <v>365</v>
      </c>
      <c r="AK93" s="1251">
        <f>IF(AK$92=YEAR('Control Panel_운영'!$K$84),'Control Panel_운영'!$L$85+SUMIF('월별 비용_운영'!$F$92:$DV$92,'월별 비용_운영'!AK$92,'월별 비용_운영'!$F$4:$DV$4),SUMIF('월별 비용_운영'!$F$92:$DV$92,'월별 비용_운영'!AK$92,'월별 비용_운영'!$F$4:$DV$4))</f>
        <v>365</v>
      </c>
      <c r="AL93" s="1251">
        <f>IF(AL$92=YEAR('Control Panel_운영'!$K$84),'Control Panel_운영'!$L$85+SUMIF('월별 비용_운영'!$F$92:$DV$92,'월별 비용_운영'!AL$92,'월별 비용_운영'!$F$4:$DV$4),SUMIF('월별 비용_운영'!$F$92:$DV$92,'월별 비용_운영'!AL$92,'월별 비용_운영'!$F$4:$DV$4))</f>
        <v>365</v>
      </c>
      <c r="AM93" s="1251">
        <f>IF(AM$92=YEAR('Control Panel_운영'!$K$84),'Control Panel_운영'!$L$85+SUMIF('월별 비용_운영'!$F$92:$DV$92,'월별 비용_운영'!AM$92,'월별 비용_운영'!$F$4:$DV$4),SUMIF('월별 비용_운영'!$F$92:$DV$92,'월별 비용_운영'!AM$92,'월별 비용_운영'!$F$4:$DV$4))</f>
        <v>365</v>
      </c>
      <c r="AN93" s="1251">
        <f>IF(AN$92=YEAR('Control Panel_운영'!$K$84),'Control Panel_운영'!$L$85+SUMIF('월별 비용_운영'!$F$92:$DV$92,'월별 비용_운영'!AN$92,'월별 비용_운영'!$F$4:$DV$4),SUMIF('월별 비용_운영'!$F$92:$DV$92,'월별 비용_운영'!AN$92,'월별 비용_운영'!$F$4:$DV$4))</f>
        <v>365</v>
      </c>
      <c r="AO93" s="1251">
        <f>IF(AO$92=YEAR('Control Panel_운영'!$K$84),'Control Panel_운영'!$L$85+SUMIF('월별 비용_운영'!$F$92:$DV$92,'월별 비용_운영'!AO$92,'월별 비용_운영'!$F$4:$DV$4),SUMIF('월별 비용_운영'!$F$92:$DV$92,'월별 비용_운영'!AO$92,'월별 비용_운영'!$F$4:$DV$4))</f>
        <v>365</v>
      </c>
      <c r="AP93" s="1251">
        <f>IF(AP$92=YEAR('Control Panel_운영'!$K$84),'Control Panel_운영'!$L$85+SUMIF('월별 비용_운영'!$F$92:$DV$92,'월별 비용_운영'!AP$92,'월별 비용_운영'!$F$4:$DV$4),SUMIF('월별 비용_운영'!$F$92:$DV$92,'월별 비용_운영'!AP$92,'월별 비용_운영'!$F$4:$DV$4))</f>
        <v>365</v>
      </c>
      <c r="AQ93" s="1251">
        <f>IF(AQ$92=YEAR('Control Panel_운영'!$K$84),'Control Panel_운영'!$L$85+SUMIF('월별 비용_운영'!$F$92:$DV$92,'월별 비용_운영'!AQ$92,'월별 비용_운영'!$F$4:$DV$4),SUMIF('월별 비용_운영'!$F$92:$DV$92,'월별 비용_운영'!AQ$92,'월별 비용_운영'!$F$4:$DV$4))</f>
        <v>365</v>
      </c>
      <c r="AR93" s="1251">
        <f>IF(AR$92=YEAR('Control Panel_운영'!$K$84),'Control Panel_운영'!$L$85+SUMIF('월별 비용_운영'!$F$92:$DV$92,'월별 비용_운영'!AR$92,'월별 비용_운영'!$F$4:$DV$4),SUMIF('월별 비용_운영'!$F$92:$DV$92,'월별 비용_운영'!AR$92,'월별 비용_운영'!$F$4:$DV$4))</f>
        <v>365</v>
      </c>
      <c r="AS93" s="1251">
        <f>IF(AS$92=YEAR('Control Panel_운영'!$K$84),'Control Panel_운영'!$L$85+SUMIF('월별 비용_운영'!$F$92:$DV$92,'월별 비용_운영'!AS$92,'월별 비용_운영'!$F$4:$DV$4),SUMIF('월별 비용_운영'!$F$92:$DV$92,'월별 비용_운영'!AS$92,'월별 비용_운영'!$F$4:$DV$4))</f>
        <v>365</v>
      </c>
      <c r="AT93" s="1251">
        <f>IF(AT$92=YEAR('Control Panel_운영'!$K$84),'Control Panel_운영'!$L$85+SUMIF('월별 비용_운영'!$F$92:$DV$92,'월별 비용_운영'!AT$92,'월별 비용_운영'!$F$4:$DV$4),SUMIF('월별 비용_운영'!$F$92:$DV$92,'월별 비용_운영'!AT$92,'월별 비용_운영'!$F$4:$DV$4))</f>
        <v>365</v>
      </c>
      <c r="AU93" s="1251">
        <f>IF(AU$92=YEAR('Control Panel_운영'!$K$84),'Control Panel_운영'!$L$85+SUMIF('월별 비용_운영'!$F$92:$DV$92,'월별 비용_운영'!AU$92,'월별 비용_운영'!$F$4:$DV$4),SUMIF('월별 비용_운영'!$F$92:$DV$92,'월별 비용_운영'!AU$92,'월별 비용_운영'!$F$4:$DV$4))</f>
        <v>365</v>
      </c>
      <c r="AV93" s="1251">
        <f>IF(AV$92=YEAR('Control Panel_운영'!$K$84),'Control Panel_운영'!$L$85+SUMIF('월별 비용_운영'!$F$92:$DV$92,'월별 비용_운영'!AV$92,'월별 비용_운영'!$F$4:$DV$4),SUMIF('월별 비용_운영'!$F$92:$DV$92,'월별 비용_운영'!AV$92,'월별 비용_운영'!$F$4:$DV$4))</f>
        <v>365</v>
      </c>
      <c r="AW93" s="1251">
        <f>IF(AW$92=YEAR('Control Panel_운영'!$K$84),'Control Panel_운영'!$L$85+SUMIF('월별 비용_운영'!$F$92:$DV$92,'월별 비용_운영'!AW$92,'월별 비용_운영'!$F$4:$DV$4),SUMIF('월별 비용_운영'!$F$92:$DV$92,'월별 비용_운영'!AW$92,'월별 비용_운영'!$F$4:$DV$4))</f>
        <v>365</v>
      </c>
      <c r="AX93" s="1251">
        <f>IF(AX$92=YEAR('Control Panel_운영'!$K$84),'Control Panel_운영'!$L$85+SUMIF('월별 비용_운영'!$F$92:$DV$92,'월별 비용_운영'!AX$92,'월별 비용_운영'!$F$4:$DV$4),SUMIF('월별 비용_운영'!$F$92:$DV$92,'월별 비용_운영'!AX$92,'월별 비용_운영'!$F$4:$DV$4))</f>
        <v>365</v>
      </c>
      <c r="AY93" s="1251">
        <f>IF(AY$92=YEAR('Control Panel_운영'!$K$84),'Control Panel_운영'!$L$85+SUMIF('월별 비용_운영'!$F$92:$DV$92,'월별 비용_운영'!AY$92,'월별 비용_운영'!$F$4:$DV$4),SUMIF('월별 비용_운영'!$F$92:$DV$92,'월별 비용_운영'!AY$92,'월별 비용_운영'!$F$4:$DV$4))</f>
        <v>365</v>
      </c>
      <c r="AZ93" s="1251">
        <f>IF(AZ$92=YEAR('Control Panel_운영'!$K$84),'Control Panel_운영'!$L$85+SUMIF('월별 비용_운영'!$F$92:$DV$92,'월별 비용_운영'!AZ$92,'월별 비용_운영'!$F$4:$DV$4),SUMIF('월별 비용_운영'!$F$92:$DV$92,'월별 비용_운영'!AZ$92,'월별 비용_운영'!$F$4:$DV$4))</f>
        <v>365</v>
      </c>
      <c r="BA93" s="1251">
        <f>IF(BA$92=YEAR('Control Panel_운영'!$K$84),'Control Panel_운영'!$L$85+SUMIF('월별 비용_운영'!$F$92:$DV$92,'월별 비용_운영'!BA$92,'월별 비용_운영'!$F$4:$DV$4),SUMIF('월별 비용_운영'!$F$92:$DV$92,'월별 비용_운영'!BA$92,'월별 비용_운영'!$F$4:$DV$4))</f>
        <v>365</v>
      </c>
      <c r="BB93" s="1251">
        <f>IF(BB$92=YEAR('Control Panel_운영'!$K$84),'Control Panel_운영'!$L$85+SUMIF('월별 비용_운영'!$F$92:$DV$92,'월별 비용_운영'!BB$92,'월별 비용_운영'!$F$4:$DV$4),SUMIF('월별 비용_운영'!$F$92:$DV$92,'월별 비용_운영'!BB$92,'월별 비용_운영'!$F$4:$DV$4))</f>
        <v>365</v>
      </c>
      <c r="BC93" s="1251">
        <f>IF(BC$92=YEAR('Control Panel_운영'!$K$84),'Control Panel_운영'!$L$85+SUMIF('월별 비용_운영'!$F$92:$DV$92,'월별 비용_운영'!BC$92,'월별 비용_운영'!$F$4:$DV$4),SUMIF('월별 비용_운영'!$F$92:$DV$92,'월별 비용_운영'!BC$92,'월별 비용_운영'!$F$4:$DV$4))</f>
        <v>365</v>
      </c>
      <c r="BD93" s="1251">
        <f>IF(BD$92=YEAR('Control Panel_운영'!$K$84),'Control Panel_운영'!$L$85+SUMIF('월별 비용_운영'!$F$92:$DV$92,'월별 비용_운영'!BD$92,'월별 비용_운영'!$F$4:$DV$4),SUMIF('월별 비용_운영'!$F$92:$DV$92,'월별 비용_운영'!BD$92,'월별 비용_운영'!$F$4:$DV$4))</f>
        <v>365</v>
      </c>
      <c r="BE93" s="1251">
        <f>IF(BE$92=YEAR('Control Panel_운영'!$K$84),'Control Panel_운영'!$L$85+SUMIF('월별 비용_운영'!$F$92:$DV$92,'월별 비용_운영'!BE$92,'월별 비용_운영'!$F$4:$DV$4),SUMIF('월별 비용_운영'!$F$92:$DV$92,'월별 비용_운영'!BE$92,'월별 비용_운영'!$F$4:$DV$4))</f>
        <v>365</v>
      </c>
      <c r="BF93" s="1251">
        <f>IF(BF$92=YEAR('Control Panel_운영'!$K$84),'Control Panel_운영'!$L$85+SUMIF('월별 비용_운영'!$F$92:$DV$92,'월별 비용_운영'!BF$92,'월별 비용_운영'!$F$4:$DV$4),SUMIF('월별 비용_운영'!$F$92:$DV$92,'월별 비용_운영'!BF$92,'월별 비용_운영'!$F$4:$DV$4))</f>
        <v>365</v>
      </c>
      <c r="BG93" s="1251">
        <f>IF(BG$92=YEAR('Control Panel_운영'!$K$84),'Control Panel_운영'!$L$85+SUMIF('월별 비용_운영'!$F$92:$DV$92,'월별 비용_운영'!BG$92,'월별 비용_운영'!$F$4:$DV$4),SUMIF('월별 비용_운영'!$F$92:$DV$92,'월별 비용_운영'!BG$92,'월별 비용_운영'!$F$4:$DV$4))</f>
        <v>366</v>
      </c>
      <c r="BH93" s="1251">
        <f>IF(BH$92=YEAR('Control Panel_운영'!$K$84),'Control Panel_운영'!$L$85+SUMIF('월별 비용_운영'!$F$92:$DV$92,'월별 비용_운영'!BH$92,'월별 비용_운영'!$F$4:$DV$4),SUMIF('월별 비용_운영'!$F$92:$DV$92,'월별 비용_운영'!BH$92,'월별 비용_운영'!$F$4:$DV$4))</f>
        <v>366</v>
      </c>
      <c r="BI93" s="1251">
        <f>IF(BI$92=YEAR('Control Panel_운영'!$K$84),'Control Panel_운영'!$L$85+SUMIF('월별 비용_운영'!$F$92:$DV$92,'월별 비용_운영'!BI$92,'월별 비용_운영'!$F$4:$DV$4),SUMIF('월별 비용_운영'!$F$92:$DV$92,'월별 비용_운영'!BI$92,'월별 비용_운영'!$F$4:$DV$4))</f>
        <v>366</v>
      </c>
      <c r="BJ93" s="1251">
        <f>IF(BJ$92=YEAR('Control Panel_운영'!$K$84),'Control Panel_운영'!$L$85+SUMIF('월별 비용_운영'!$F$92:$DV$92,'월별 비용_운영'!BJ$92,'월별 비용_운영'!$F$4:$DV$4),SUMIF('월별 비용_운영'!$F$92:$DV$92,'월별 비용_운영'!BJ$92,'월별 비용_운영'!$F$4:$DV$4))</f>
        <v>366</v>
      </c>
      <c r="BK93" s="1251">
        <f>IF(BK$92=YEAR('Control Panel_운영'!$K$84),'Control Panel_운영'!$L$85+SUMIF('월별 비용_운영'!$F$92:$DV$92,'월별 비용_운영'!BK$92,'월별 비용_운영'!$F$4:$DV$4),SUMIF('월별 비용_운영'!$F$92:$DV$92,'월별 비용_운영'!BK$92,'월별 비용_운영'!$F$4:$DV$4))</f>
        <v>366</v>
      </c>
      <c r="BL93" s="1251">
        <f>IF(BL$92=YEAR('Control Panel_운영'!$K$84),'Control Panel_운영'!$L$85+SUMIF('월별 비용_운영'!$F$92:$DV$92,'월별 비용_운영'!BL$92,'월별 비용_운영'!$F$4:$DV$4),SUMIF('월별 비용_운영'!$F$92:$DV$92,'월별 비용_운영'!BL$92,'월별 비용_운영'!$F$4:$DV$4))</f>
        <v>366</v>
      </c>
      <c r="BM93" s="1251">
        <f>IF(BM$92=YEAR('Control Panel_운영'!$K$84),'Control Panel_운영'!$L$85+SUMIF('월별 비용_운영'!$F$92:$DV$92,'월별 비용_운영'!BM$92,'월별 비용_운영'!$F$4:$DV$4),SUMIF('월별 비용_운영'!$F$92:$DV$92,'월별 비용_운영'!BM$92,'월별 비용_운영'!$F$4:$DV$4))</f>
        <v>366</v>
      </c>
      <c r="BN93" s="1251">
        <f>IF(BN$92=YEAR('Control Panel_운영'!$K$84),'Control Panel_운영'!$L$85+SUMIF('월별 비용_운영'!$F$92:$DV$92,'월별 비용_운영'!BN$92,'월별 비용_운영'!$F$4:$DV$4),SUMIF('월별 비용_운영'!$F$92:$DV$92,'월별 비용_운영'!BN$92,'월별 비용_운영'!$F$4:$DV$4))</f>
        <v>366</v>
      </c>
      <c r="BO93" s="1251">
        <f>IF(BO$92=YEAR('Control Panel_운영'!$K$84),'Control Panel_운영'!$L$85+SUMIF('월별 비용_운영'!$F$92:$DV$92,'월별 비용_운영'!BO$92,'월별 비용_운영'!$F$4:$DV$4),SUMIF('월별 비용_운영'!$F$92:$DV$92,'월별 비용_운영'!BO$92,'월별 비용_운영'!$F$4:$DV$4))</f>
        <v>366</v>
      </c>
      <c r="BP93" s="1251">
        <f>IF(BP$92=YEAR('Control Panel_운영'!$K$84),'Control Panel_운영'!$L$85+SUMIF('월별 비용_운영'!$F$92:$DV$92,'월별 비용_운영'!BP$92,'월별 비용_운영'!$F$4:$DV$4),SUMIF('월별 비용_운영'!$F$92:$DV$92,'월별 비용_운영'!BP$92,'월별 비용_운영'!$F$4:$DV$4))</f>
        <v>366</v>
      </c>
      <c r="BQ93" s="1251">
        <f>IF(BQ$92=YEAR('Control Panel_운영'!$K$84),'Control Panel_운영'!$L$85+SUMIF('월별 비용_운영'!$F$92:$DV$92,'월별 비용_운영'!BQ$92,'월별 비용_운영'!$F$4:$DV$4),SUMIF('월별 비용_운영'!$F$92:$DV$92,'월별 비용_운영'!BQ$92,'월별 비용_운영'!$F$4:$DV$4))</f>
        <v>366</v>
      </c>
      <c r="BR93" s="1251">
        <f>IF(BR$92=YEAR('Control Panel_운영'!$K$84),'Control Panel_운영'!$L$85+SUMIF('월별 비용_운영'!$F$92:$DV$92,'월별 비용_운영'!BR$92,'월별 비용_운영'!$F$4:$DV$4),SUMIF('월별 비용_운영'!$F$92:$DV$92,'월별 비용_운영'!BR$92,'월별 비용_운영'!$F$4:$DV$4))</f>
        <v>366</v>
      </c>
      <c r="BS93" s="1251">
        <f>IF(BS$92=YEAR('Control Panel_운영'!$K$84),'Control Panel_운영'!$L$85+SUMIF('월별 비용_운영'!$F$92:$DV$92,'월별 비용_운영'!BS$92,'월별 비용_운영'!$F$4:$DV$4),SUMIF('월별 비용_운영'!$F$92:$DV$92,'월별 비용_운영'!BS$92,'월별 비용_운영'!$F$4:$DV$4))</f>
        <v>365</v>
      </c>
      <c r="BT93" s="1251">
        <f>IF(BT$92=YEAR('Control Panel_운영'!$K$84),'Control Panel_운영'!$L$85+SUMIF('월별 비용_운영'!$F$92:$DV$92,'월별 비용_운영'!BT$92,'월별 비용_운영'!$F$4:$DV$4),SUMIF('월별 비용_운영'!$F$92:$DV$92,'월별 비용_운영'!BT$92,'월별 비용_운영'!$F$4:$DV$4))</f>
        <v>365</v>
      </c>
      <c r="BU93" s="1251">
        <f>IF(BU$92=YEAR('Control Panel_운영'!$K$84),'Control Panel_운영'!$L$85+SUMIF('월별 비용_운영'!$F$92:$DV$92,'월별 비용_운영'!BU$92,'월별 비용_운영'!$F$4:$DV$4),SUMIF('월별 비용_운영'!$F$92:$DV$92,'월별 비용_운영'!BU$92,'월별 비용_운영'!$F$4:$DV$4))</f>
        <v>365</v>
      </c>
      <c r="BV93" s="1251">
        <f>IF(BV$92=YEAR('Control Panel_운영'!$K$84),'Control Panel_운영'!$L$85+SUMIF('월별 비용_운영'!$F$92:$DV$92,'월별 비용_운영'!BV$92,'월별 비용_운영'!$F$4:$DV$4),SUMIF('월별 비용_운영'!$F$92:$DV$92,'월별 비용_운영'!BV$92,'월별 비용_운영'!$F$4:$DV$4))</f>
        <v>365</v>
      </c>
      <c r="BW93" s="1251">
        <f>IF(BW$92=YEAR('Control Panel_운영'!$K$84),'Control Panel_운영'!$L$85+SUMIF('월별 비용_운영'!$F$92:$DV$92,'월별 비용_운영'!BW$92,'월별 비용_운영'!$F$4:$DV$4),SUMIF('월별 비용_운영'!$F$92:$DV$92,'월별 비용_운영'!BW$92,'월별 비용_운영'!$F$4:$DV$4))</f>
        <v>365</v>
      </c>
      <c r="BX93" s="1251">
        <f>IF(BX$92=YEAR('Control Panel_운영'!$K$84),'Control Panel_운영'!$L$85+SUMIF('월별 비용_운영'!$F$92:$DV$92,'월별 비용_운영'!BX$92,'월별 비용_운영'!$F$4:$DV$4),SUMIF('월별 비용_운영'!$F$92:$DV$92,'월별 비용_운영'!BX$92,'월별 비용_운영'!$F$4:$DV$4))</f>
        <v>365</v>
      </c>
      <c r="BY93" s="1251">
        <f>IF(BY$92=YEAR('Control Panel_운영'!$K$84),'Control Panel_운영'!$L$85+SUMIF('월별 비용_운영'!$F$92:$DV$92,'월별 비용_운영'!BY$92,'월별 비용_운영'!$F$4:$DV$4),SUMIF('월별 비용_운영'!$F$92:$DV$92,'월별 비용_운영'!BY$92,'월별 비용_운영'!$F$4:$DV$4))</f>
        <v>365</v>
      </c>
      <c r="BZ93" s="1251">
        <f>IF(BZ$92=YEAR('Control Panel_운영'!$K$84),'Control Panel_운영'!$L$85+SUMIF('월별 비용_운영'!$F$92:$DV$92,'월별 비용_운영'!BZ$92,'월별 비용_운영'!$F$4:$DV$4),SUMIF('월별 비용_운영'!$F$92:$DV$92,'월별 비용_운영'!BZ$92,'월별 비용_운영'!$F$4:$DV$4))</f>
        <v>365</v>
      </c>
      <c r="CA93" s="1251">
        <f>IF(CA$92=YEAR('Control Panel_운영'!$K$84),'Control Panel_운영'!$L$85+SUMIF('월별 비용_운영'!$F$92:$DV$92,'월별 비용_운영'!CA$92,'월별 비용_운영'!$F$4:$DV$4),SUMIF('월별 비용_운영'!$F$92:$DV$92,'월별 비용_운영'!CA$92,'월별 비용_운영'!$F$4:$DV$4))</f>
        <v>365</v>
      </c>
      <c r="CB93" s="1251">
        <f>IF(CB$92=YEAR('Control Panel_운영'!$K$84),'Control Panel_운영'!$L$85+SUMIF('월별 비용_운영'!$F$92:$DV$92,'월별 비용_운영'!CB$92,'월별 비용_운영'!$F$4:$DV$4),SUMIF('월별 비용_운영'!$F$92:$DV$92,'월별 비용_운영'!CB$92,'월별 비용_운영'!$F$4:$DV$4))</f>
        <v>365</v>
      </c>
      <c r="CC93" s="1251">
        <f>IF(CC$92=YEAR('Control Panel_운영'!$K$84),'Control Panel_운영'!$L$85+SUMIF('월별 비용_운영'!$F$92:$DV$92,'월별 비용_운영'!CC$92,'월별 비용_운영'!$F$4:$DV$4),SUMIF('월별 비용_운영'!$F$92:$DV$92,'월별 비용_운영'!CC$92,'월별 비용_운영'!$F$4:$DV$4))</f>
        <v>365</v>
      </c>
      <c r="CD93" s="1251">
        <f>IF(CD$92=YEAR('Control Panel_운영'!$K$84),'Control Panel_운영'!$L$85+SUMIF('월별 비용_운영'!$F$92:$DV$92,'월별 비용_운영'!CD$92,'월별 비용_운영'!$F$4:$DV$4),SUMIF('월별 비용_운영'!$F$92:$DV$92,'월별 비용_운영'!CD$92,'월별 비용_운영'!$F$4:$DV$4))</f>
        <v>365</v>
      </c>
      <c r="CE93" s="1251">
        <f>IF(CE$92=YEAR('Control Panel_운영'!$K$84),'Control Panel_운영'!$L$85+SUMIF('월별 비용_운영'!$F$92:$DV$92,'월별 비용_운영'!CE$92,'월별 비용_운영'!$F$4:$DV$4),SUMIF('월별 비용_운영'!$F$92:$DV$92,'월별 비용_운영'!CE$92,'월별 비용_운영'!$F$4:$DV$4))</f>
        <v>365</v>
      </c>
      <c r="CF93" s="1251">
        <f>IF(CF$92=YEAR('Control Panel_운영'!$K$84),'Control Panel_운영'!$L$85+SUMIF('월별 비용_운영'!$F$92:$DV$92,'월별 비용_운영'!CF$92,'월별 비용_운영'!$F$4:$DV$4),SUMIF('월별 비용_운영'!$F$92:$DV$92,'월별 비용_운영'!CF$92,'월별 비용_운영'!$F$4:$DV$4))</f>
        <v>365</v>
      </c>
      <c r="CG93" s="1251">
        <f>IF(CG$92=YEAR('Control Panel_운영'!$K$84),'Control Panel_운영'!$L$85+SUMIF('월별 비용_운영'!$F$92:$DV$92,'월별 비용_운영'!CG$92,'월별 비용_운영'!$F$4:$DV$4),SUMIF('월별 비용_운영'!$F$92:$DV$92,'월별 비용_운영'!CG$92,'월별 비용_운영'!$F$4:$DV$4))</f>
        <v>365</v>
      </c>
      <c r="CH93" s="1251">
        <f>IF(CH$92=YEAR('Control Panel_운영'!$K$84),'Control Panel_운영'!$L$85+SUMIF('월별 비용_운영'!$F$92:$DV$92,'월별 비용_운영'!CH$92,'월별 비용_운영'!$F$4:$DV$4),SUMIF('월별 비용_운영'!$F$92:$DV$92,'월별 비용_운영'!CH$92,'월별 비용_운영'!$F$4:$DV$4))</f>
        <v>365</v>
      </c>
      <c r="CI93" s="1251">
        <f>IF(CI$92=YEAR('Control Panel_운영'!$K$84),'Control Panel_운영'!$L$85+SUMIF('월별 비용_운영'!$F$92:$DV$92,'월별 비용_운영'!CI$92,'월별 비용_운영'!$F$4:$DV$4),SUMIF('월별 비용_운영'!$F$92:$DV$92,'월별 비용_운영'!CI$92,'월별 비용_운영'!$F$4:$DV$4))</f>
        <v>365</v>
      </c>
      <c r="CJ93" s="1251">
        <f>IF(CJ$92=YEAR('Control Panel_운영'!$K$84),'Control Panel_운영'!$L$85+SUMIF('월별 비용_운영'!$F$92:$DV$92,'월별 비용_운영'!CJ$92,'월별 비용_운영'!$F$4:$DV$4),SUMIF('월별 비용_운영'!$F$92:$DV$92,'월별 비용_운영'!CJ$92,'월별 비용_운영'!$F$4:$DV$4))</f>
        <v>365</v>
      </c>
      <c r="CK93" s="1251">
        <f>IF(CK$92=YEAR('Control Panel_운영'!$K$84),'Control Panel_운영'!$L$85+SUMIF('월별 비용_운영'!$F$92:$DV$92,'월별 비용_운영'!CK$92,'월별 비용_운영'!$F$4:$DV$4),SUMIF('월별 비용_운영'!$F$92:$DV$92,'월별 비용_운영'!CK$92,'월별 비용_운영'!$F$4:$DV$4))</f>
        <v>365</v>
      </c>
      <c r="CL93" s="1251">
        <f>IF(CL$92=YEAR('Control Panel_운영'!$K$84),'Control Panel_운영'!$L$85+SUMIF('월별 비용_운영'!$F$92:$DV$92,'월별 비용_운영'!CL$92,'월별 비용_운영'!$F$4:$DV$4),SUMIF('월별 비용_운영'!$F$92:$DV$92,'월별 비용_운영'!CL$92,'월별 비용_운영'!$F$4:$DV$4))</f>
        <v>365</v>
      </c>
      <c r="CM93" s="1251">
        <f>IF(CM$92=YEAR('Control Panel_운영'!$K$84),'Control Panel_운영'!$L$85+SUMIF('월별 비용_운영'!$F$92:$DV$92,'월별 비용_운영'!CM$92,'월별 비용_운영'!$F$4:$DV$4),SUMIF('월별 비용_운영'!$F$92:$DV$92,'월별 비용_운영'!CM$92,'월별 비용_운영'!$F$4:$DV$4))</f>
        <v>365</v>
      </c>
      <c r="CN93" s="1251">
        <f>IF(CN$92=YEAR('Control Panel_운영'!$K$84),'Control Panel_운영'!$L$85+SUMIF('월별 비용_운영'!$F$92:$DV$92,'월별 비용_운영'!CN$92,'월별 비용_운영'!$F$4:$DV$4),SUMIF('월별 비용_운영'!$F$92:$DV$92,'월별 비용_운영'!CN$92,'월별 비용_운영'!$F$4:$DV$4))</f>
        <v>365</v>
      </c>
      <c r="CO93" s="1251">
        <f>IF(CO$92=YEAR('Control Panel_운영'!$K$84),'Control Panel_운영'!$L$85+SUMIF('월별 비용_운영'!$F$92:$DV$92,'월별 비용_운영'!CO$92,'월별 비용_운영'!$F$4:$DV$4),SUMIF('월별 비용_운영'!$F$92:$DV$92,'월별 비용_운영'!CO$92,'월별 비용_운영'!$F$4:$DV$4))</f>
        <v>365</v>
      </c>
      <c r="CP93" s="1251">
        <f>IF(CP$92=YEAR('Control Panel_운영'!$K$84),'Control Panel_운영'!$L$85+SUMIF('월별 비용_운영'!$F$92:$DV$92,'월별 비용_운영'!CP$92,'월별 비용_운영'!$F$4:$DV$4),SUMIF('월별 비용_운영'!$F$92:$DV$92,'월별 비용_운영'!CP$92,'월별 비용_운영'!$F$4:$DV$4))</f>
        <v>365</v>
      </c>
      <c r="CQ93" s="1251">
        <f>IF(CQ$92=YEAR('Control Panel_운영'!$K$84),'Control Panel_운영'!$L$85+SUMIF('월별 비용_운영'!$F$92:$DV$92,'월별 비용_운영'!CQ$92,'월별 비용_운영'!$F$4:$DV$4),SUMIF('월별 비용_운영'!$F$92:$DV$92,'월별 비용_운영'!CQ$92,'월별 비용_운영'!$F$4:$DV$4))</f>
        <v>365</v>
      </c>
      <c r="CR93" s="1251">
        <f>IF(CR$92=YEAR('Control Panel_운영'!$K$84),'Control Panel_운영'!$L$85+SUMIF('월별 비용_운영'!$F$92:$DV$92,'월별 비용_운영'!CR$92,'월별 비용_운영'!$F$4:$DV$4),SUMIF('월별 비용_운영'!$F$92:$DV$92,'월별 비용_운영'!CR$92,'월별 비용_운영'!$F$4:$DV$4))</f>
        <v>365</v>
      </c>
      <c r="CS93" s="1251">
        <f>IF(CS$92=YEAR('Control Panel_운영'!$K$84),'Control Panel_운영'!$L$85+SUMIF('월별 비용_운영'!$F$92:$DV$92,'월별 비용_운영'!CS$92,'월별 비용_운영'!$F$4:$DV$4),SUMIF('월별 비용_운영'!$F$92:$DV$92,'월별 비용_운영'!CS$92,'월별 비용_운영'!$F$4:$DV$4))</f>
        <v>365</v>
      </c>
      <c r="CT93" s="1251">
        <f>IF(CT$92=YEAR('Control Panel_운영'!$K$84),'Control Panel_운영'!$L$85+SUMIF('월별 비용_운영'!$F$92:$DV$92,'월별 비용_운영'!CT$92,'월별 비용_운영'!$F$4:$DV$4),SUMIF('월별 비용_운영'!$F$92:$DV$92,'월별 비용_운영'!CT$92,'월별 비용_운영'!$F$4:$DV$4))</f>
        <v>365</v>
      </c>
      <c r="CU93" s="1251">
        <f>IF(CU$92=YEAR('Control Panel_운영'!$K$84),'Control Panel_운영'!$L$85+SUMIF('월별 비용_운영'!$F$92:$DV$92,'월별 비용_운영'!CU$92,'월별 비용_운영'!$F$4:$DV$4),SUMIF('월별 비용_운영'!$F$92:$DV$92,'월별 비용_운영'!CU$92,'월별 비용_운영'!$F$4:$DV$4))</f>
        <v>365</v>
      </c>
      <c r="CV93" s="1251">
        <f>IF(CV$92=YEAR('Control Panel_운영'!$K$84),'Control Panel_운영'!$L$85+SUMIF('월별 비용_운영'!$F$92:$DV$92,'월별 비용_운영'!CV$92,'월별 비용_운영'!$F$4:$DV$4),SUMIF('월별 비용_운영'!$F$92:$DV$92,'월별 비용_운영'!CV$92,'월별 비용_운영'!$F$4:$DV$4))</f>
        <v>365</v>
      </c>
      <c r="CW93" s="1251">
        <f>IF(CW$92=YEAR('Control Panel_운영'!$K$84),'Control Panel_운영'!$L$85+SUMIF('월별 비용_운영'!$F$92:$DV$92,'월별 비용_운영'!CW$92,'월별 비용_운영'!$F$4:$DV$4),SUMIF('월별 비용_운영'!$F$92:$DV$92,'월별 비용_운영'!CW$92,'월별 비용_운영'!$F$4:$DV$4))</f>
        <v>365</v>
      </c>
      <c r="CX93" s="1251">
        <f>IF(CX$92=YEAR('Control Panel_운영'!$K$84),'Control Panel_운영'!$L$85+SUMIF('월별 비용_운영'!$F$92:$DV$92,'월별 비용_운영'!CX$92,'월별 비용_운영'!$F$4:$DV$4),SUMIF('월별 비용_운영'!$F$92:$DV$92,'월별 비용_운영'!CX$92,'월별 비용_운영'!$F$4:$DV$4))</f>
        <v>365</v>
      </c>
      <c r="CY93" s="1251">
        <f>IF(CY$92=YEAR('Control Panel_운영'!$K$84),'Control Panel_운영'!$L$85+SUMIF('월별 비용_운영'!$F$92:$DV$92,'월별 비용_운영'!CY$92,'월별 비용_운영'!$F$4:$DV$4),SUMIF('월별 비용_운영'!$F$92:$DV$92,'월별 비용_운영'!CY$92,'월별 비용_운영'!$F$4:$DV$4))</f>
        <v>365</v>
      </c>
      <c r="CZ93" s="1251">
        <f>IF(CZ$92=YEAR('Control Panel_운영'!$K$84),'Control Panel_운영'!$L$85+SUMIF('월별 비용_운영'!$F$92:$DV$92,'월별 비용_운영'!CZ$92,'월별 비용_운영'!$F$4:$DV$4),SUMIF('월별 비용_운영'!$F$92:$DV$92,'월별 비용_운영'!CZ$92,'월별 비용_운영'!$F$4:$DV$4))</f>
        <v>365</v>
      </c>
      <c r="DA93" s="1251">
        <f>IF(DA$92=YEAR('Control Panel_운영'!$K$84),'Control Panel_운영'!$L$85+SUMIF('월별 비용_운영'!$F$92:$DV$92,'월별 비용_운영'!DA$92,'월별 비용_운영'!$F$4:$DV$4),SUMIF('월별 비용_운영'!$F$92:$DV$92,'월별 비용_운영'!DA$92,'월별 비용_운영'!$F$4:$DV$4))</f>
        <v>365</v>
      </c>
      <c r="DB93" s="1251">
        <f>IF(DB$92=YEAR('Control Panel_운영'!$K$84),'Control Panel_운영'!$L$85+SUMIF('월별 비용_운영'!$F$92:$DV$92,'월별 비용_운영'!DB$92,'월별 비용_운영'!$F$4:$DV$4),SUMIF('월별 비용_운영'!$F$92:$DV$92,'월별 비용_운영'!DB$92,'월별 비용_운영'!$F$4:$DV$4))</f>
        <v>365</v>
      </c>
      <c r="DC93" s="1251">
        <f>IF(DC$92=YEAR('Control Panel_운영'!$K$84),'Control Panel_운영'!$L$85+SUMIF('월별 비용_운영'!$F$92:$DV$92,'월별 비용_운영'!DC$92,'월별 비용_운영'!$F$4:$DV$4),SUMIF('월별 비용_운영'!$F$92:$DV$92,'월별 비용_운영'!DC$92,'월별 비용_운영'!$F$4:$DV$4))</f>
        <v>366</v>
      </c>
      <c r="DD93" s="1251">
        <f>IF(DD$92=YEAR('Control Panel_운영'!$K$84),'Control Panel_운영'!$L$85+SUMIF('월별 비용_운영'!$F$92:$DV$92,'월별 비용_운영'!DD$92,'월별 비용_운영'!$F$4:$DV$4),SUMIF('월별 비용_운영'!$F$92:$DV$92,'월별 비용_운영'!DD$92,'월별 비용_운영'!$F$4:$DV$4))</f>
        <v>366</v>
      </c>
      <c r="DE93" s="1251">
        <f>IF(DE$92=YEAR('Control Panel_운영'!$K$84),'Control Panel_운영'!$L$85+SUMIF('월별 비용_운영'!$F$92:$DV$92,'월별 비용_운영'!DE$92,'월별 비용_운영'!$F$4:$DV$4),SUMIF('월별 비용_운영'!$F$92:$DV$92,'월별 비용_운영'!DE$92,'월별 비용_운영'!$F$4:$DV$4))</f>
        <v>366</v>
      </c>
      <c r="DF93" s="1251">
        <f>IF(DF$92=YEAR('Control Panel_운영'!$K$84),'Control Panel_운영'!$L$85+SUMIF('월별 비용_운영'!$F$92:$DV$92,'월별 비용_운영'!DF$92,'월별 비용_운영'!$F$4:$DV$4),SUMIF('월별 비용_운영'!$F$92:$DV$92,'월별 비용_운영'!DF$92,'월별 비용_운영'!$F$4:$DV$4))</f>
        <v>366</v>
      </c>
      <c r="DG93" s="1251">
        <f>IF(DG$92=YEAR('Control Panel_운영'!$K$84),'Control Panel_운영'!$L$85+SUMIF('월별 비용_운영'!$F$92:$DV$92,'월별 비용_운영'!DG$92,'월별 비용_운영'!$F$4:$DV$4),SUMIF('월별 비용_운영'!$F$92:$DV$92,'월별 비용_운영'!DG$92,'월별 비용_운영'!$F$4:$DV$4))</f>
        <v>366</v>
      </c>
      <c r="DH93" s="1251">
        <f>IF(DH$92=YEAR('Control Panel_운영'!$K$84),'Control Panel_운영'!$L$85+SUMIF('월별 비용_운영'!$F$92:$DV$92,'월별 비용_운영'!DH$92,'월별 비용_운영'!$F$4:$DV$4),SUMIF('월별 비용_운영'!$F$92:$DV$92,'월별 비용_운영'!DH$92,'월별 비용_운영'!$F$4:$DV$4))</f>
        <v>366</v>
      </c>
      <c r="DI93" s="1251">
        <f>IF(DI$92=YEAR('Control Panel_운영'!$K$84),'Control Panel_운영'!$L$85+SUMIF('월별 비용_운영'!$F$92:$DV$92,'월별 비용_운영'!DI$92,'월별 비용_운영'!$F$4:$DV$4),SUMIF('월별 비용_운영'!$F$92:$DV$92,'월별 비용_운영'!DI$92,'월별 비용_운영'!$F$4:$DV$4))</f>
        <v>366</v>
      </c>
      <c r="DJ93" s="1251">
        <f>IF(DJ$92=YEAR('Control Panel_운영'!$K$84),'Control Panel_운영'!$L$85+SUMIF('월별 비용_운영'!$F$92:$DV$92,'월별 비용_운영'!DJ$92,'월별 비용_운영'!$F$4:$DV$4),SUMIF('월별 비용_운영'!$F$92:$DV$92,'월별 비용_운영'!DJ$92,'월별 비용_운영'!$F$4:$DV$4))</f>
        <v>366</v>
      </c>
      <c r="DK93" s="1251">
        <f>IF(DK$92=YEAR('Control Panel_운영'!$K$84),'Control Panel_운영'!$L$85+SUMIF('월별 비용_운영'!$F$92:$DV$92,'월별 비용_운영'!DK$92,'월별 비용_운영'!$F$4:$DV$4),SUMIF('월별 비용_운영'!$F$92:$DV$92,'월별 비용_운영'!DK$92,'월별 비용_운영'!$F$4:$DV$4))</f>
        <v>366</v>
      </c>
      <c r="DL93" s="1251">
        <f>IF(DL$92=YEAR('Control Panel_운영'!$K$84),'Control Panel_운영'!$L$85+SUMIF('월별 비용_운영'!$F$92:$DV$92,'월별 비용_운영'!DL$92,'월별 비용_운영'!$F$4:$DV$4),SUMIF('월별 비용_운영'!$F$92:$DV$92,'월별 비용_운영'!DL$92,'월별 비용_운영'!$F$4:$DV$4))</f>
        <v>366</v>
      </c>
      <c r="DM93" s="1251">
        <f>IF(DM$92=YEAR('Control Panel_운영'!$K$84),'Control Panel_운영'!$L$85+SUMIF('월별 비용_운영'!$F$92:$DV$92,'월별 비용_운영'!DM$92,'월별 비용_운영'!$F$4:$DV$4),SUMIF('월별 비용_운영'!$F$92:$DV$92,'월별 비용_운영'!DM$92,'월별 비용_운영'!$F$4:$DV$4))</f>
        <v>366</v>
      </c>
      <c r="DN93" s="1251">
        <f>IF(DN$92=YEAR('Control Panel_운영'!$K$84),'Control Panel_운영'!$L$85+SUMIF('월별 비용_운영'!$F$92:$DV$92,'월별 비용_운영'!DN$92,'월별 비용_운영'!$F$4:$DV$4),SUMIF('월별 비용_운영'!$F$92:$DV$92,'월별 비용_운영'!DN$92,'월별 비용_운영'!$F$4:$DV$4))</f>
        <v>366</v>
      </c>
      <c r="DO93" s="1251">
        <f>IF(DO$92=YEAR('Control Panel_운영'!$K$84),'Control Panel_운영'!$L$85+SUMIF('월별 비용_운영'!$F$92:$DV$92,'월별 비용_운영'!DO$92,'월별 비용_운영'!$F$4:$DV$4),SUMIF('월별 비용_운영'!$F$92:$DV$92,'월별 비용_운영'!DO$92,'월별 비용_운영'!$F$4:$DV$4))</f>
        <v>243</v>
      </c>
      <c r="DP93" s="1251">
        <f>IF(DP$92=YEAR('Control Panel_운영'!$K$84),'Control Panel_운영'!$L$85+SUMIF('월별 비용_운영'!$F$92:$DV$92,'월별 비용_운영'!DP$92,'월별 비용_운영'!$F$4:$DV$4),SUMIF('월별 비용_운영'!$F$92:$DV$92,'월별 비용_운영'!DP$92,'월별 비용_운영'!$F$4:$DV$4))</f>
        <v>243</v>
      </c>
      <c r="DQ93" s="1251">
        <f>IF(DQ$92=YEAR('Control Panel_운영'!$K$84),'Control Panel_운영'!$L$85+SUMIF('월별 비용_운영'!$F$92:$DV$92,'월별 비용_운영'!DQ$92,'월별 비용_운영'!$F$4:$DV$4),SUMIF('월별 비용_운영'!$F$92:$DV$92,'월별 비용_운영'!DQ$92,'월별 비용_운영'!$F$4:$DV$4))</f>
        <v>243</v>
      </c>
      <c r="DR93" s="1251">
        <f>IF(DR$92=YEAR('Control Panel_운영'!$K$84),'Control Panel_운영'!$L$85+SUMIF('월별 비용_운영'!$F$92:$DV$92,'월별 비용_운영'!DR$92,'월별 비용_운영'!$F$4:$DV$4),SUMIF('월별 비용_운영'!$F$92:$DV$92,'월별 비용_운영'!DR$92,'월별 비용_운영'!$F$4:$DV$4))</f>
        <v>243</v>
      </c>
      <c r="DS93" s="1251">
        <f>IF(DS$92=YEAR('Control Panel_운영'!$K$84),'Control Panel_운영'!$L$85+SUMIF('월별 비용_운영'!$F$92:$DV$92,'월별 비용_운영'!DS$92,'월별 비용_운영'!$F$4:$DV$4),SUMIF('월별 비용_운영'!$F$92:$DV$92,'월별 비용_운영'!DS$92,'월별 비용_운영'!$F$4:$DV$4))</f>
        <v>243</v>
      </c>
      <c r="DT93" s="1251">
        <f>IF(DT$92=YEAR('Control Panel_운영'!$K$84),'Control Panel_운영'!$L$85+SUMIF('월별 비용_운영'!$F$92:$DV$92,'월별 비용_운영'!DT$92,'월별 비용_운영'!$F$4:$DV$4),SUMIF('월별 비용_운영'!$F$92:$DV$92,'월별 비용_운영'!DT$92,'월별 비용_운영'!$F$4:$DV$4))</f>
        <v>243</v>
      </c>
      <c r="DU93" s="1251">
        <f>IF(DU$92=YEAR('Control Panel_운영'!$K$84),'Control Panel_운영'!$L$85+SUMIF('월별 비용_운영'!$F$92:$DV$92,'월별 비용_운영'!DU$92,'월별 비용_운영'!$F$4:$DV$4),SUMIF('월별 비용_운영'!$F$92:$DV$92,'월별 비용_운영'!DU$92,'월별 비용_운영'!$F$4:$DV$4))</f>
        <v>243</v>
      </c>
      <c r="DV93" s="1251">
        <f>IF(DV$92=YEAR('Control Panel_운영'!$K$84),'Control Panel_운영'!$L$85+SUMIF('월별 비용_운영'!$F$92:$DV$92,'월별 비용_운영'!DV$92,'월별 비용_운영'!$F$4:$DV$4),SUMIF('월별 비용_운영'!$F$92:$DV$92,'월별 비용_운영'!DV$92,'월별 비용_운영'!$F$4:$DV$4))</f>
        <v>243</v>
      </c>
    </row>
    <row r="94" spans="1:126" s="585" customFormat="1" x14ac:dyDescent="0.4">
      <c r="A94" s="744"/>
      <c r="B94" s="715" t="s">
        <v>93</v>
      </c>
      <c r="C94" s="715"/>
      <c r="D94" s="715" t="s">
        <v>58</v>
      </c>
      <c r="E94" s="1268"/>
      <c r="F94" s="1269"/>
      <c r="G94" s="1270"/>
      <c r="H94" s="1270"/>
      <c r="I94" s="1270"/>
      <c r="J94" s="1270"/>
      <c r="K94" s="1270"/>
      <c r="L94" s="1270"/>
      <c r="M94" s="1270"/>
      <c r="N94" s="1270"/>
      <c r="O94" s="1270"/>
      <c r="P94" s="1270"/>
      <c r="Q94" s="1270"/>
      <c r="R94" s="1270"/>
      <c r="S94" s="1270"/>
      <c r="T94" s="1270"/>
      <c r="U94" s="1270"/>
      <c r="V94" s="1270"/>
      <c r="W94" s="1270"/>
      <c r="X94" s="1270"/>
      <c r="Y94" s="1270"/>
      <c r="Z94" s="1270"/>
      <c r="AA94" s="1270"/>
      <c r="AB94" s="1270"/>
      <c r="AC94" s="1270"/>
      <c r="AD94" s="1270"/>
      <c r="AE94" s="1270"/>
      <c r="AF94" s="1270"/>
      <c r="AG94" s="1270"/>
      <c r="AH94" s="1270"/>
      <c r="AI94" s="1270"/>
      <c r="AJ94" s="1270"/>
      <c r="AK94" s="1270"/>
      <c r="AL94" s="1270"/>
      <c r="AM94" s="1270"/>
      <c r="AN94" s="1270"/>
      <c r="AO94" s="1270"/>
      <c r="AP94" s="1270"/>
      <c r="AQ94" s="1270"/>
      <c r="AR94" s="1270"/>
      <c r="AS94" s="1270"/>
      <c r="AT94" s="1270"/>
      <c r="AU94" s="1270"/>
      <c r="AV94" s="1270"/>
      <c r="AW94" s="1270"/>
      <c r="AX94" s="1270"/>
      <c r="AY94" s="1270"/>
      <c r="AZ94" s="1270"/>
      <c r="BA94" s="1270"/>
      <c r="BB94" s="1270"/>
      <c r="BC94" s="1270"/>
      <c r="BD94" s="1270"/>
      <c r="BE94" s="1270"/>
      <c r="BF94" s="1270"/>
      <c r="BG94" s="1270"/>
      <c r="BH94" s="1270"/>
      <c r="BI94" s="1270"/>
      <c r="BJ94" s="1270"/>
      <c r="BK94" s="1270"/>
      <c r="BL94" s="1270"/>
      <c r="BM94" s="1270"/>
      <c r="BN94" s="1270"/>
      <c r="BO94" s="1270"/>
      <c r="BP94" s="1270"/>
      <c r="BQ94" s="1270"/>
      <c r="BR94" s="1270"/>
      <c r="BS94" s="1270"/>
      <c r="BT94" s="1270"/>
      <c r="BU94" s="1270"/>
      <c r="BV94" s="1270"/>
      <c r="BW94" s="1270"/>
      <c r="BX94" s="1270"/>
      <c r="BY94" s="1270"/>
      <c r="BZ94" s="1270"/>
      <c r="CA94" s="1270"/>
      <c r="CB94" s="1270"/>
      <c r="CC94" s="1270"/>
      <c r="CD94" s="1270"/>
      <c r="CE94" s="1270"/>
      <c r="CF94" s="1270"/>
      <c r="CG94" s="1270"/>
      <c r="CH94" s="1270"/>
      <c r="CI94" s="1270"/>
      <c r="CJ94" s="1270"/>
      <c r="CK94" s="1270"/>
      <c r="CL94" s="1270"/>
      <c r="CM94" s="1270"/>
      <c r="CN94" s="1270"/>
      <c r="CO94" s="1270"/>
      <c r="CP94" s="1270"/>
      <c r="CQ94" s="1270"/>
      <c r="CR94" s="1270"/>
      <c r="CS94" s="1270"/>
      <c r="CT94" s="1270"/>
      <c r="CU94" s="1270"/>
      <c r="CV94" s="1270"/>
      <c r="CW94" s="1270"/>
      <c r="CX94" s="1270"/>
      <c r="CY94" s="1270"/>
      <c r="CZ94" s="1270"/>
      <c r="DA94" s="1270"/>
      <c r="DB94" s="1270"/>
      <c r="DC94" s="1270"/>
      <c r="DD94" s="1270"/>
      <c r="DE94" s="1270"/>
      <c r="DF94" s="1270"/>
      <c r="DG94" s="1270"/>
      <c r="DH94" s="1270"/>
      <c r="DI94" s="1270"/>
      <c r="DJ94" s="1270"/>
      <c r="DK94" s="1270"/>
      <c r="DL94" s="1270"/>
      <c r="DM94" s="1270"/>
      <c r="DN94" s="1270"/>
      <c r="DO94" s="1270"/>
      <c r="DP94" s="1270"/>
      <c r="DQ94" s="1270"/>
      <c r="DR94" s="1270"/>
      <c r="DS94" s="1270"/>
      <c r="DT94" s="1270"/>
      <c r="DU94" s="1270"/>
      <c r="DV94" s="1270"/>
    </row>
    <row r="95" spans="1:126" s="464" customFormat="1" x14ac:dyDescent="0.4">
      <c r="A95" s="736"/>
      <c r="B95" s="464" t="str">
        <f>'Control Panel_운영'!$K186</f>
        <v>자산운용보수</v>
      </c>
      <c r="C95" s="1256" t="str">
        <f>'Control Panel_운영'!$L186</f>
        <v>설정금액의</v>
      </c>
      <c r="D95" s="1255">
        <f>'Control Panel_운영'!$M186</f>
        <v>7.0000000000000001E-3</v>
      </c>
      <c r="E95" s="1221"/>
      <c r="F95" s="588">
        <f>IF($C95="총자산의",$C$92*$D95*F$4/F$93*Index_운영!F$10,IF($C95="설정금액의",$C$93*$D95*F$4/F$93*Index_운영!F$10))</f>
        <v>0</v>
      </c>
      <c r="G95" s="589">
        <f>IF($C$95="총자산의",$C$92*$D95*G$4/G$93*Index_운영!G$10,IF($C$95="설정금액의",$C$93*$D95*G$4/G$93*Index_운영!G$10))</f>
        <v>9780.82191780822</v>
      </c>
      <c r="H95" s="589">
        <f>IF($C$95="총자산의",$C$92*$D95*H$4/H$93*Index_운영!H$10,IF($C$95="설정금액의",$C$93*$D95*H$4/H$93*Index_운영!H$10))</f>
        <v>10106.849315068494</v>
      </c>
      <c r="I95" s="589">
        <f>IF($C$95="총자산의",$C$92*$D95*I$4/I$93*Index_운영!I$10,IF($C$95="설정금액의",$C$93*$D95*I$4/I$93*Index_운영!I$10))</f>
        <v>9780.82191780822</v>
      </c>
      <c r="J95" s="589">
        <f>IF($C$95="총자산의",$C$92*$D95*J$4/J$93*Index_운영!J$10,IF($C$95="설정금액의",$C$93*$D95*J$4/J$93*Index_운영!J$10))</f>
        <v>10106.849315068494</v>
      </c>
      <c r="K95" s="589">
        <f>IF($C$95="총자산의",$C$92*$D95*K$4/K$93*Index_운영!K$10,IF($C$95="설정금액의",$C$93*$D95*K$4/K$93*Index_운영!K$10))</f>
        <v>10079.234972677596</v>
      </c>
      <c r="L95" s="589">
        <f>IF($C$95="총자산의",$C$92*$D95*L$4/L$93*Index_운영!L$10,IF($C$95="설정금액의",$C$93*$D95*L$4/L$93*Index_운영!L$10))</f>
        <v>9428.9617486338793</v>
      </c>
      <c r="M95" s="589">
        <f>IF($C$95="총자산의",$C$92*$D95*M$4/M$93*Index_운영!M$10,IF($C$95="설정금액의",$C$93*$D95*M$4/M$93*Index_운영!M$10))</f>
        <v>10079.234972677596</v>
      </c>
      <c r="N95" s="589">
        <f>IF($C$95="총자산의",$C$92*$D95*N$4/N$93*Index_운영!N$10,IF($C$95="설정금액의",$C$93*$D95*N$4/N$93*Index_운영!N$10))</f>
        <v>9754.0983606557384</v>
      </c>
      <c r="O95" s="589">
        <f>IF($C$95="총자산의",$C$92*$D95*O$4/O$93*Index_운영!O$10,IF($C$95="설정금액의",$C$93*$D95*O$4/O$93*Index_운영!O$10))</f>
        <v>10079.234972677596</v>
      </c>
      <c r="P95" s="589">
        <f>IF($C$95="총자산의",$C$92*$D95*P$4/P$93*Index_운영!P$10,IF($C$95="설정금액의",$C$93*$D95*P$4/P$93*Index_운영!P$10))</f>
        <v>9754.0983606557384</v>
      </c>
      <c r="Q95" s="589">
        <f>IF($C$95="총자산의",$C$92*$D95*Q$4/Q$93*Index_운영!Q$10,IF($C$95="설정금액의",$C$93*$D95*Q$4/Q$93*Index_운영!Q$10))</f>
        <v>10079.234972677596</v>
      </c>
      <c r="R95" s="589">
        <f>IF($C$95="총자산의",$C$92*$D95*R$4/R$93*Index_운영!R$10,IF($C$95="설정금액의",$C$93*$D95*R$4/R$93*Index_운영!R$10))</f>
        <v>10079.234972677596</v>
      </c>
      <c r="S95" s="589">
        <f>IF($C$95="총자산의",$C$92*$D95*S$4/S$93*Index_운영!S$10,IF($C$95="설정금액의",$C$93*$D95*S$4/S$93*Index_운영!S$10))</f>
        <v>9754.0983606557384</v>
      </c>
      <c r="T95" s="589">
        <f>IF($C$95="총자산의",$C$92*$D95*T$4/T$93*Index_운영!T$10,IF($C$95="설정금액의",$C$93*$D95*T$4/T$93*Index_운영!T$10))</f>
        <v>10079.234972677596</v>
      </c>
      <c r="U95" s="589">
        <f>IF($C$95="총자산의",$C$92*$D95*U$4/U$93*Index_운영!U$10,IF($C$95="설정금액의",$C$93*$D95*U$4/U$93*Index_운영!U$10))</f>
        <v>9754.0983606557384</v>
      </c>
      <c r="V95" s="589">
        <f>IF($C$95="총자산의",$C$92*$D95*V$4/V$93*Index_운영!V$10,IF($C$95="설정금액의",$C$93*$D95*V$4/V$93*Index_운영!V$10))</f>
        <v>10079.234972677596</v>
      </c>
      <c r="W95" s="589">
        <f>IF($C$95="총자산의",$C$92*$D95*W$4/W$93*Index_운영!W$10,IF($C$95="설정금액의",$C$93*$D95*W$4/W$93*Index_운영!W$10))</f>
        <v>10106.849315068494</v>
      </c>
      <c r="X95" s="589">
        <f>IF($C$95="총자산의",$C$92*$D95*X$4/X$93*Index_운영!X$10,IF($C$95="설정금액의",$C$93*$D95*X$4/X$93*Index_운영!X$10))</f>
        <v>9128.767123287671</v>
      </c>
      <c r="Y95" s="589">
        <f>IF($C$95="총자산의",$C$92*$D95*Y$4/Y$93*Index_운영!Y$10,IF($C$95="설정금액의",$C$93*$D95*Y$4/Y$93*Index_운영!Y$10))</f>
        <v>10106.849315068494</v>
      </c>
      <c r="Z95" s="589">
        <f>IF($C$95="총자산의",$C$92*$D95*Z$4/Z$93*Index_운영!Z$10,IF($C$95="설정금액의",$C$93*$D95*Z$4/Z$93*Index_운영!Z$10))</f>
        <v>9780.82191780822</v>
      </c>
      <c r="AA95" s="589">
        <f>IF($C$95="총자산의",$C$92*$D95*AA$4/AA$93*Index_운영!AA$10,IF($C$95="설정금액의",$C$93*$D95*AA$4/AA$93*Index_운영!AA$10))</f>
        <v>10106.849315068494</v>
      </c>
      <c r="AB95" s="589">
        <f>IF($C$95="총자산의",$C$92*$D95*AB$4/AB$93*Index_운영!AB$10,IF($C$95="설정금액의",$C$93*$D95*AB$4/AB$93*Index_운영!AB$10))</f>
        <v>9780.82191780822</v>
      </c>
      <c r="AC95" s="589">
        <f>IF($C$95="총자산의",$C$92*$D95*AC$4/AC$93*Index_운영!AC$10,IF($C$95="설정금액의",$C$93*$D95*AC$4/AC$93*Index_운영!AC$10))</f>
        <v>10106.849315068494</v>
      </c>
      <c r="AD95" s="589">
        <f>IF($C$95="총자산의",$C$92*$D95*AD$4/AD$93*Index_운영!AD$10,IF($C$95="설정금액의",$C$93*$D95*AD$4/AD$93*Index_운영!AD$10))</f>
        <v>10106.849315068494</v>
      </c>
      <c r="AE95" s="589">
        <f>IF($C$95="총자산의",$C$92*$D95*AE$4/AE$93*Index_운영!AE$10,IF($C$95="설정금액의",$C$93*$D95*AE$4/AE$93*Index_운영!AE$10))</f>
        <v>9780.82191780822</v>
      </c>
      <c r="AF95" s="589">
        <f>IF($C$95="총자산의",$C$92*$D95*AF$4/AF$93*Index_운영!AF$10,IF($C$95="설정금액의",$C$93*$D95*AF$4/AF$93*Index_운영!AF$10))</f>
        <v>10106.849315068494</v>
      </c>
      <c r="AG95" s="589">
        <f>IF($C$95="총자산의",$C$92*$D95*AG$4/AG$93*Index_운영!AG$10,IF($C$95="설정금액의",$C$93*$D95*AG$4/AG$93*Index_운영!AG$10))</f>
        <v>9780.82191780822</v>
      </c>
      <c r="AH95" s="589">
        <f>IF($C$95="총자산의",$C$92*$D95*AH$4/AH$93*Index_운영!AH$10,IF($C$95="설정금액의",$C$93*$D95*AH$4/AH$93*Index_운영!AH$10))</f>
        <v>10106.849315068494</v>
      </c>
      <c r="AI95" s="589">
        <f>IF($C$95="총자산의",$C$92*$D95*AI$4/AI$93*Index_운영!AI$10,IF($C$95="설정금액의",$C$93*$D95*AI$4/AI$93*Index_운영!AI$10))</f>
        <v>10106.849315068494</v>
      </c>
      <c r="AJ95" s="589">
        <f>IF($C$95="총자산의",$C$92*$D95*AJ$4/AJ$93*Index_운영!AJ$10,IF($C$95="설정금액의",$C$93*$D95*AJ$4/AJ$93*Index_운영!AJ$10))</f>
        <v>9128.767123287671</v>
      </c>
      <c r="AK95" s="589">
        <f>IF($C$95="총자산의",$C$92*$D95*AK$4/AK$93*Index_운영!AK$10,IF($C$95="설정금액의",$C$93*$D95*AK$4/AK$93*Index_운영!AK$10))</f>
        <v>10106.849315068494</v>
      </c>
      <c r="AL95" s="589">
        <f>IF($C$95="총자산의",$C$92*$D95*AL$4/AL$93*Index_운영!AL$10,IF($C$95="설정금액의",$C$93*$D95*AL$4/AL$93*Index_운영!AL$10))</f>
        <v>9780.82191780822</v>
      </c>
      <c r="AM95" s="589">
        <f>IF($C$95="총자산의",$C$92*$D95*AM$4/AM$93*Index_운영!AM$10,IF($C$95="설정금액의",$C$93*$D95*AM$4/AM$93*Index_운영!AM$10))</f>
        <v>10106.849315068494</v>
      </c>
      <c r="AN95" s="589">
        <f>IF($C$95="총자산의",$C$92*$D95*AN$4/AN$93*Index_운영!AN$10,IF($C$95="설정금액의",$C$93*$D95*AN$4/AN$93*Index_운영!AN$10))</f>
        <v>9780.82191780822</v>
      </c>
      <c r="AO95" s="589">
        <f>IF($C$95="총자산의",$C$92*$D95*AO$4/AO$93*Index_운영!AO$10,IF($C$95="설정금액의",$C$93*$D95*AO$4/AO$93*Index_운영!AO$10))</f>
        <v>10106.849315068494</v>
      </c>
      <c r="AP95" s="589">
        <f>IF($C$95="총자산의",$C$92*$D95*AP$4/AP$93*Index_운영!AP$10,IF($C$95="설정금액의",$C$93*$D95*AP$4/AP$93*Index_운영!AP$10))</f>
        <v>10106.849315068494</v>
      </c>
      <c r="AQ95" s="589">
        <f>IF($C$95="총자산의",$C$92*$D95*AQ$4/AQ$93*Index_운영!AQ$10,IF($C$95="설정금액의",$C$93*$D95*AQ$4/AQ$93*Index_운영!AQ$10))</f>
        <v>9780.82191780822</v>
      </c>
      <c r="AR95" s="589">
        <f>IF($C$95="총자산의",$C$92*$D95*AR$4/AR$93*Index_운영!AR$10,IF($C$95="설정금액의",$C$93*$D95*AR$4/AR$93*Index_운영!AR$10))</f>
        <v>10106.849315068494</v>
      </c>
      <c r="AS95" s="589">
        <f>IF($C$95="총자산의",$C$92*$D95*AS$4/AS$93*Index_운영!AS$10,IF($C$95="설정금액의",$C$93*$D95*AS$4/AS$93*Index_운영!AS$10))</f>
        <v>9780.82191780822</v>
      </c>
      <c r="AT95" s="589">
        <f>IF($C$95="총자산의",$C$92*$D95*AT$4/AT$93*Index_운영!AT$10,IF($C$95="설정금액의",$C$93*$D95*AT$4/AT$93*Index_운영!AT$10))</f>
        <v>10106.849315068494</v>
      </c>
      <c r="AU95" s="589">
        <f>IF($C$95="총자산의",$C$92*$D95*AU$4/AU$93*Index_운영!AU$10,IF($C$95="설정금액의",$C$93*$D95*AU$4/AU$93*Index_운영!AU$10))</f>
        <v>10106.849315068494</v>
      </c>
      <c r="AV95" s="589">
        <f>IF($C$95="총자산의",$C$92*$D95*AV$4/AV$93*Index_운영!AV$10,IF($C$95="설정금액의",$C$93*$D95*AV$4/AV$93*Index_운영!AV$10))</f>
        <v>9128.767123287671</v>
      </c>
      <c r="AW95" s="589">
        <f>IF($C$95="총자산의",$C$92*$D95*AW$4/AW$93*Index_운영!AW$10,IF($C$95="설정금액의",$C$93*$D95*AW$4/AW$93*Index_운영!AW$10))</f>
        <v>10106.849315068494</v>
      </c>
      <c r="AX95" s="589">
        <f>IF($C$95="총자산의",$C$92*$D95*AX$4/AX$93*Index_운영!AX$10,IF($C$95="설정금액의",$C$93*$D95*AX$4/AX$93*Index_운영!AX$10))</f>
        <v>9780.82191780822</v>
      </c>
      <c r="AY95" s="589">
        <f>IF($C$95="총자산의",$C$92*$D95*AY$4/AY$93*Index_운영!AY$10,IF($C$95="설정금액의",$C$93*$D95*AY$4/AY$93*Index_운영!AY$10))</f>
        <v>10106.849315068494</v>
      </c>
      <c r="AZ95" s="589">
        <f>IF($C$95="총자산의",$C$92*$D95*AZ$4/AZ$93*Index_운영!AZ$10,IF($C$95="설정금액의",$C$93*$D95*AZ$4/AZ$93*Index_운영!AZ$10))</f>
        <v>9780.82191780822</v>
      </c>
      <c r="BA95" s="589">
        <f>IF($C$95="총자산의",$C$92*$D95*BA$4/BA$93*Index_운영!BA$10,IF($C$95="설정금액의",$C$93*$D95*BA$4/BA$93*Index_운영!BA$10))</f>
        <v>10106.849315068494</v>
      </c>
      <c r="BB95" s="589">
        <f>IF($C$95="총자산의",$C$92*$D95*BB$4/BB$93*Index_운영!BB$10,IF($C$95="설정금액의",$C$93*$D95*BB$4/BB$93*Index_운영!BB$10))</f>
        <v>10106.849315068494</v>
      </c>
      <c r="BC95" s="589">
        <f>IF($C$95="총자산의",$C$92*$D95*BC$4/BC$93*Index_운영!BC$10,IF($C$95="설정금액의",$C$93*$D95*BC$4/BC$93*Index_운영!BC$10))</f>
        <v>9780.82191780822</v>
      </c>
      <c r="BD95" s="589">
        <f>IF($C$95="총자산의",$C$92*$D95*BD$4/BD$93*Index_운영!BD$10,IF($C$95="설정금액의",$C$93*$D95*BD$4/BD$93*Index_운영!BD$10))</f>
        <v>10106.849315068494</v>
      </c>
      <c r="BE95" s="589">
        <f>IF($C$95="총자산의",$C$92*$D95*BE$4/BE$93*Index_운영!BE$10,IF($C$95="설정금액의",$C$93*$D95*BE$4/BE$93*Index_운영!BE$10))</f>
        <v>9780.82191780822</v>
      </c>
      <c r="BF95" s="589">
        <f>IF($C$95="총자산의",$C$92*$D95*BF$4/BF$93*Index_운영!BF$10,IF($C$95="설정금액의",$C$93*$D95*BF$4/BF$93*Index_운영!BF$10))</f>
        <v>10106.849315068494</v>
      </c>
      <c r="BG95" s="589">
        <f>IF($C$95="총자산의",$C$92*$D95*BG$4/BG$93*Index_운영!BG$10,IF($C$95="설정금액의",$C$93*$D95*BG$4/BG$93*Index_운영!BG$10))</f>
        <v>10079.234972677596</v>
      </c>
      <c r="BH95" s="589">
        <f>IF($C$95="총자산의",$C$92*$D95*BH$4/BH$93*Index_운영!BH$10,IF($C$95="설정금액의",$C$93*$D95*BH$4/BH$93*Index_운영!BH$10))</f>
        <v>9428.9617486338793</v>
      </c>
      <c r="BI95" s="589">
        <f>IF($C$95="총자산의",$C$92*$D95*BI$4/BI$93*Index_운영!BI$10,IF($C$95="설정금액의",$C$93*$D95*BI$4/BI$93*Index_운영!BI$10))</f>
        <v>10079.234972677596</v>
      </c>
      <c r="BJ95" s="589">
        <f>IF($C$95="총자산의",$C$92*$D95*BJ$4/BJ$93*Index_운영!BJ$10,IF($C$95="설정금액의",$C$93*$D95*BJ$4/BJ$93*Index_운영!BJ$10))</f>
        <v>9754.0983606557384</v>
      </c>
      <c r="BK95" s="589">
        <f>IF($C$95="총자산의",$C$92*$D95*BK$4/BK$93*Index_운영!BK$10,IF($C$95="설정금액의",$C$93*$D95*BK$4/BK$93*Index_운영!BK$10))</f>
        <v>10079.234972677596</v>
      </c>
      <c r="BL95" s="589">
        <f>IF($C$95="총자산의",$C$92*$D95*BL$4/BL$93*Index_운영!BL$10,IF($C$95="설정금액의",$C$93*$D95*BL$4/BL$93*Index_운영!BL$10))</f>
        <v>9754.0983606557384</v>
      </c>
      <c r="BM95" s="589">
        <f>IF($C$95="총자산의",$C$92*$D95*BM$4/BM$93*Index_운영!BM$10,IF($C$95="설정금액의",$C$93*$D95*BM$4/BM$93*Index_운영!BM$10))</f>
        <v>10079.234972677596</v>
      </c>
      <c r="BN95" s="589">
        <f>IF($C$95="총자산의",$C$92*$D95*BN$4/BN$93*Index_운영!BN$10,IF($C$95="설정금액의",$C$93*$D95*BN$4/BN$93*Index_운영!BN$10))</f>
        <v>10079.234972677596</v>
      </c>
      <c r="BO95" s="589">
        <f>IF($C$95="총자산의",$C$92*$D95*BO$4/BO$93*Index_운영!BO$10,IF($C$95="설정금액의",$C$93*$D95*BO$4/BO$93*Index_운영!BO$10))</f>
        <v>0</v>
      </c>
      <c r="BP95" s="589">
        <f>IF($C$95="총자산의",$C$92*$D95*BP$4/BP$93*Index_운영!BP$10,IF($C$95="설정금액의",$C$93*$D95*BP$4/BP$93*Index_운영!BP$10))</f>
        <v>0</v>
      </c>
      <c r="BQ95" s="589">
        <f>IF($C$95="총자산의",$C$92*$D95*BQ$4/BQ$93*Index_운영!BQ$10,IF($C$95="설정금액의",$C$93*$D95*BQ$4/BQ$93*Index_운영!BQ$10))</f>
        <v>0</v>
      </c>
      <c r="BR95" s="589">
        <f>IF($C$95="총자산의",$C$92*$D95*BR$4/BR$93*Index_운영!BR$10,IF($C$95="설정금액의",$C$93*$D95*BR$4/BR$93*Index_운영!BR$10))</f>
        <v>0</v>
      </c>
      <c r="BS95" s="589">
        <f>IF($C$95="총자산의",$C$92*$D95*BS$4/BS$93*Index_운영!BS$10,IF($C$95="설정금액의",$C$93*$D95*BS$4/BS$93*Index_운영!BS$10))</f>
        <v>0</v>
      </c>
      <c r="BT95" s="589">
        <f>IF($C$95="총자산의",$C$92*$D95*BT$4/BT$93*Index_운영!BT$10,IF($C$95="설정금액의",$C$93*$D95*BT$4/BT$93*Index_운영!BT$10))</f>
        <v>0</v>
      </c>
      <c r="BU95" s="589">
        <f>IF($C$95="총자산의",$C$92*$D95*BU$4/BU$93*Index_운영!BU$10,IF($C$95="설정금액의",$C$93*$D95*BU$4/BU$93*Index_운영!BU$10))</f>
        <v>0</v>
      </c>
      <c r="BV95" s="589">
        <f>IF($C$95="총자산의",$C$92*$D95*BV$4/BV$93*Index_운영!BV$10,IF($C$95="설정금액의",$C$93*$D95*BV$4/BV$93*Index_운영!BV$10))</f>
        <v>0</v>
      </c>
      <c r="BW95" s="589">
        <f>IF($C$95="총자산의",$C$92*$D95*BW$4/BW$93*Index_운영!BW$10,IF($C$95="설정금액의",$C$93*$D95*BW$4/BW$93*Index_운영!BW$10))</f>
        <v>0</v>
      </c>
      <c r="BX95" s="589">
        <f>IF($C$95="총자산의",$C$92*$D95*BX$4/BX$93*Index_운영!BX$10,IF($C$95="설정금액의",$C$93*$D95*BX$4/BX$93*Index_운영!BX$10))</f>
        <v>0</v>
      </c>
      <c r="BY95" s="589">
        <f>IF($C$95="총자산의",$C$92*$D95*BY$4/BY$93*Index_운영!BY$10,IF($C$95="설정금액의",$C$93*$D95*BY$4/BY$93*Index_운영!BY$10))</f>
        <v>0</v>
      </c>
      <c r="BZ95" s="589">
        <f>IF($C$95="총자산의",$C$92*$D95*BZ$4/BZ$93*Index_운영!BZ$10,IF($C$95="설정금액의",$C$93*$D95*BZ$4/BZ$93*Index_운영!BZ$10))</f>
        <v>0</v>
      </c>
      <c r="CA95" s="589">
        <f>IF($C$95="총자산의",$C$92*$D95*CA$4/CA$93*Index_운영!CA$10,IF($C$95="설정금액의",$C$93*$D95*CA$4/CA$93*Index_운영!CA$10))</f>
        <v>0</v>
      </c>
      <c r="CB95" s="589">
        <f>IF($C$95="총자산의",$C$92*$D95*CB$4/CB$93*Index_운영!CB$10,IF($C$95="설정금액의",$C$93*$D95*CB$4/CB$93*Index_운영!CB$10))</f>
        <v>0</v>
      </c>
      <c r="CC95" s="589">
        <f>IF($C$95="총자산의",$C$92*$D95*CC$4/CC$93*Index_운영!CC$10,IF($C$95="설정금액의",$C$93*$D95*CC$4/CC$93*Index_운영!CC$10))</f>
        <v>0</v>
      </c>
      <c r="CD95" s="589">
        <f>IF($C$95="총자산의",$C$92*$D95*CD$4/CD$93*Index_운영!CD$10,IF($C$95="설정금액의",$C$93*$D95*CD$4/CD$93*Index_운영!CD$10))</f>
        <v>0</v>
      </c>
      <c r="CE95" s="589">
        <f>IF($C$95="총자산의",$C$92*$D95*CE$4/CE$93*Index_운영!CE$10,IF($C$95="설정금액의",$C$93*$D95*CE$4/CE$93*Index_운영!CE$10))</f>
        <v>0</v>
      </c>
      <c r="CF95" s="589">
        <f>IF($C$95="총자산의",$C$92*$D95*CF$4/CF$93*Index_운영!CF$10,IF($C$95="설정금액의",$C$93*$D95*CF$4/CF$93*Index_운영!CF$10))</f>
        <v>0</v>
      </c>
      <c r="CG95" s="589">
        <f>IF($C$95="총자산의",$C$92*$D95*CG$4/CG$93*Index_운영!CG$10,IF($C$95="설정금액의",$C$93*$D95*CG$4/CG$93*Index_운영!CG$10))</f>
        <v>0</v>
      </c>
      <c r="CH95" s="589">
        <f>IF($C$95="총자산의",$C$92*$D95*CH$4/CH$93*Index_운영!CH$10,IF($C$95="설정금액의",$C$93*$D95*CH$4/CH$93*Index_운영!CH$10))</f>
        <v>0</v>
      </c>
      <c r="CI95" s="589">
        <f>IF($C$95="총자산의",$C$92*$D95*CI$4/CI$93*Index_운영!CI$10,IF($C$95="설정금액의",$C$93*$D95*CI$4/CI$93*Index_운영!CI$10))</f>
        <v>0</v>
      </c>
      <c r="CJ95" s="589">
        <f>IF($C$95="총자산의",$C$92*$D95*CJ$4/CJ$93*Index_운영!CJ$10,IF($C$95="설정금액의",$C$93*$D95*CJ$4/CJ$93*Index_운영!CJ$10))</f>
        <v>0</v>
      </c>
      <c r="CK95" s="589">
        <f>IF($C$95="총자산의",$C$92*$D95*CK$4/CK$93*Index_운영!CK$10,IF($C$95="설정금액의",$C$93*$D95*CK$4/CK$93*Index_운영!CK$10))</f>
        <v>0</v>
      </c>
      <c r="CL95" s="589">
        <f>IF($C$95="총자산의",$C$92*$D95*CL$4/CL$93*Index_운영!CL$10,IF($C$95="설정금액의",$C$93*$D95*CL$4/CL$93*Index_운영!CL$10))</f>
        <v>0</v>
      </c>
      <c r="CM95" s="589">
        <f>IF($C$95="총자산의",$C$92*$D95*CM$4/CM$93*Index_운영!CM$10,IF($C$95="설정금액의",$C$93*$D95*CM$4/CM$93*Index_운영!CM$10))</f>
        <v>0</v>
      </c>
      <c r="CN95" s="589">
        <f>IF($C$95="총자산의",$C$92*$D95*CN$4/CN$93*Index_운영!CN$10,IF($C$95="설정금액의",$C$93*$D95*CN$4/CN$93*Index_운영!CN$10))</f>
        <v>0</v>
      </c>
      <c r="CO95" s="589">
        <f>IF($C$95="총자산의",$C$92*$D95*CO$4/CO$93*Index_운영!CO$10,IF($C$95="설정금액의",$C$93*$D95*CO$4/CO$93*Index_운영!CO$10))</f>
        <v>0</v>
      </c>
      <c r="CP95" s="589">
        <f>IF($C$95="총자산의",$C$92*$D95*CP$4/CP$93*Index_운영!CP$10,IF($C$95="설정금액의",$C$93*$D95*CP$4/CP$93*Index_운영!CP$10))</f>
        <v>0</v>
      </c>
      <c r="CQ95" s="589">
        <f>IF($C$95="총자산의",$C$92*$D95*CQ$4/CQ$93*Index_운영!CQ$10,IF($C$95="설정금액의",$C$93*$D95*CQ$4/CQ$93*Index_운영!CQ$10))</f>
        <v>0</v>
      </c>
      <c r="CR95" s="589">
        <f>IF($C$95="총자산의",$C$92*$D95*CR$4/CR$93*Index_운영!CR$10,IF($C$95="설정금액의",$C$93*$D95*CR$4/CR$93*Index_운영!CR$10))</f>
        <v>0</v>
      </c>
      <c r="CS95" s="589">
        <f>IF($C$95="총자산의",$C$92*$D95*CS$4/CS$93*Index_운영!CS$10,IF($C$95="설정금액의",$C$93*$D95*CS$4/CS$93*Index_운영!CS$10))</f>
        <v>0</v>
      </c>
      <c r="CT95" s="589">
        <f>IF($C$95="총자산의",$C$92*$D95*CT$4/CT$93*Index_운영!CT$10,IF($C$95="설정금액의",$C$93*$D95*CT$4/CT$93*Index_운영!CT$10))</f>
        <v>0</v>
      </c>
      <c r="CU95" s="589">
        <f>IF($C$95="총자산의",$C$92*$D95*CU$4/CU$93*Index_운영!CU$10,IF($C$95="설정금액의",$C$93*$D95*CU$4/CU$93*Index_운영!CU$10))</f>
        <v>0</v>
      </c>
      <c r="CV95" s="589">
        <f>IF($C$95="총자산의",$C$92*$D95*CV$4/CV$93*Index_운영!CV$10,IF($C$95="설정금액의",$C$93*$D95*CV$4/CV$93*Index_운영!CV$10))</f>
        <v>0</v>
      </c>
      <c r="CW95" s="589">
        <f>IF($C$95="총자산의",$C$92*$D95*CW$4/CW$93*Index_운영!CW$10,IF($C$95="설정금액의",$C$93*$D95*CW$4/CW$93*Index_운영!CW$10))</f>
        <v>0</v>
      </c>
      <c r="CX95" s="589">
        <f>IF($C$95="총자산의",$C$92*$D95*CX$4/CX$93*Index_운영!CX$10,IF($C$95="설정금액의",$C$93*$D95*CX$4/CX$93*Index_운영!CX$10))</f>
        <v>0</v>
      </c>
      <c r="CY95" s="589">
        <f>IF($C$95="총자산의",$C$92*$D95*CY$4/CY$93*Index_운영!CY$10,IF($C$95="설정금액의",$C$93*$D95*CY$4/CY$93*Index_운영!CY$10))</f>
        <v>0</v>
      </c>
      <c r="CZ95" s="589">
        <f>IF($C$95="총자산의",$C$92*$D95*CZ$4/CZ$93*Index_운영!CZ$10,IF($C$95="설정금액의",$C$93*$D95*CZ$4/CZ$93*Index_운영!CZ$10))</f>
        <v>0</v>
      </c>
      <c r="DA95" s="589">
        <f>IF($C$95="총자산의",$C$92*$D95*DA$4/DA$93*Index_운영!DA$10,IF($C$95="설정금액의",$C$93*$D95*DA$4/DA$93*Index_운영!DA$10))</f>
        <v>0</v>
      </c>
      <c r="DB95" s="589">
        <f>IF($C$95="총자산의",$C$92*$D95*DB$4/DB$93*Index_운영!DB$10,IF($C$95="설정금액의",$C$93*$D95*DB$4/DB$93*Index_운영!DB$10))</f>
        <v>0</v>
      </c>
      <c r="DC95" s="589">
        <f>IF($C$95="총자산의",$C$92*$D95*DC$4/DC$93*Index_운영!DC$10,IF($C$95="설정금액의",$C$93*$D95*DC$4/DC$93*Index_운영!DC$10))</f>
        <v>0</v>
      </c>
      <c r="DD95" s="589">
        <f>IF($C$95="총자산의",$C$92*$D95*DD$4/DD$93*Index_운영!DD$10,IF($C$95="설정금액의",$C$93*$D95*DD$4/DD$93*Index_운영!DD$10))</f>
        <v>0</v>
      </c>
      <c r="DE95" s="589">
        <f>IF($C$95="총자산의",$C$92*$D95*DE$4/DE$93*Index_운영!DE$10,IF($C$95="설정금액의",$C$93*$D95*DE$4/DE$93*Index_운영!DE$10))</f>
        <v>0</v>
      </c>
      <c r="DF95" s="589">
        <f>IF($C$95="총자산의",$C$92*$D95*DF$4/DF$93*Index_운영!DF$10,IF($C$95="설정금액의",$C$93*$D95*DF$4/DF$93*Index_운영!DF$10))</f>
        <v>0</v>
      </c>
      <c r="DG95" s="589">
        <f>IF($C$95="총자산의",$C$92*$D95*DG$4/DG$93*Index_운영!DG$10,IF($C$95="설정금액의",$C$93*$D95*DG$4/DG$93*Index_운영!DG$10))</f>
        <v>0</v>
      </c>
      <c r="DH95" s="589">
        <f>IF($C$95="총자산의",$C$92*$D95*DH$4/DH$93*Index_운영!DH$10,IF($C$95="설정금액의",$C$93*$D95*DH$4/DH$93*Index_운영!DH$10))</f>
        <v>0</v>
      </c>
      <c r="DI95" s="589">
        <f>IF($C$95="총자산의",$C$92*$D95*DI$4/DI$93*Index_운영!DI$10,IF($C$95="설정금액의",$C$93*$D95*DI$4/DI$93*Index_운영!DI$10))</f>
        <v>0</v>
      </c>
      <c r="DJ95" s="589">
        <f>IF($C$95="총자산의",$C$92*$D95*DJ$4/DJ$93*Index_운영!DJ$10,IF($C$95="설정금액의",$C$93*$D95*DJ$4/DJ$93*Index_운영!DJ$10))</f>
        <v>0</v>
      </c>
      <c r="DK95" s="589">
        <f>IF($C$95="총자산의",$C$92*$D95*DK$4/DK$93*Index_운영!DK$10,IF($C$95="설정금액의",$C$93*$D95*DK$4/DK$93*Index_운영!DK$10))</f>
        <v>0</v>
      </c>
      <c r="DL95" s="589">
        <f>IF($C$95="총자산의",$C$92*$D95*DL$4/DL$93*Index_운영!DL$10,IF($C$95="설정금액의",$C$93*$D95*DL$4/DL$93*Index_운영!DL$10))</f>
        <v>0</v>
      </c>
      <c r="DM95" s="589">
        <f>IF($C$95="총자산의",$C$92*$D95*DM$4/DM$93*Index_운영!DM$10,IF($C$95="설정금액의",$C$93*$D95*DM$4/DM$93*Index_운영!DM$10))</f>
        <v>0</v>
      </c>
      <c r="DN95" s="589">
        <f>IF($C$95="총자산의",$C$92*$D95*DN$4/DN$93*Index_운영!DN$10,IF($C$95="설정금액의",$C$93*$D95*DN$4/DN$93*Index_운영!DN$10))</f>
        <v>0</v>
      </c>
      <c r="DO95" s="589">
        <f>IF($C$95="총자산의",$C$92*$D95*DO$4/DO$93*Index_운영!DO$10,IF($C$95="설정금액의",$C$93*$D95*DO$4/DO$93*Index_운영!DO$10))</f>
        <v>0</v>
      </c>
      <c r="DP95" s="589">
        <f>IF($C$95="총자산의",$C$92*$D95*DP$4/DP$93*Index_운영!DP$10,IF($C$95="설정금액의",$C$93*$D95*DP$4/DP$93*Index_운영!DP$10))</f>
        <v>0</v>
      </c>
      <c r="DQ95" s="589">
        <f>IF($C$95="총자산의",$C$92*$D95*DQ$4/DQ$93*Index_운영!DQ$10,IF($C$95="설정금액의",$C$93*$D95*DQ$4/DQ$93*Index_운영!DQ$10))</f>
        <v>0</v>
      </c>
      <c r="DR95" s="589">
        <f>IF($C$95="총자산의",$C$92*$D95*DR$4/DR$93*Index_운영!DR$10,IF($C$95="설정금액의",$C$93*$D95*DR$4/DR$93*Index_운영!DR$10))</f>
        <v>0</v>
      </c>
      <c r="DS95" s="589">
        <f>IF($C$95="총자산의",$C$92*$D95*DS$4/DS$93*Index_운영!DS$10,IF($C$95="설정금액의",$C$93*$D95*DS$4/DS$93*Index_운영!DS$10))</f>
        <v>0</v>
      </c>
      <c r="DT95" s="589">
        <f>IF($C$95="총자산의",$C$92*$D95*DT$4/DT$93*Index_운영!DT$10,IF($C$95="설정금액의",$C$93*$D95*DT$4/DT$93*Index_운영!DT$10))</f>
        <v>0</v>
      </c>
      <c r="DU95" s="589">
        <f>IF($C$95="총자산의",$C$92*$D95*DU$4/DU$93*Index_운영!DU$10,IF($C$95="설정금액의",$C$93*$D95*DU$4/DU$93*Index_운영!DU$10))</f>
        <v>0</v>
      </c>
      <c r="DV95" s="589">
        <f>IF($C$95="총자산의",$C$92*$D95*DV$4/DV$93*Index_운영!DV$10,IF($C$95="설정금액의",$C$93*$D95*DV$4/DV$93*Index_운영!DV$10))</f>
        <v>0</v>
      </c>
    </row>
    <row r="96" spans="1:126" s="785" customFormat="1" x14ac:dyDescent="0.4">
      <c r="A96" s="958"/>
      <c r="B96" s="444" t="s">
        <v>1048</v>
      </c>
      <c r="C96" s="1257"/>
      <c r="D96" s="784"/>
      <c r="E96" s="953"/>
      <c r="F96" s="588">
        <f>SUMIF($F$2:$DV$2,F$2,$F95:$DV95)*Index_운영!F$16</f>
        <v>0</v>
      </c>
      <c r="G96" s="591">
        <f>SUMIF($F$2:$DV$2,G$2,$F95:$DV95)*Index_운영!G$16</f>
        <v>0</v>
      </c>
      <c r="H96" s="591">
        <f>SUMIF($F$2:$DV$2,H$2,$F95:$DV95)*Index_운영!H$16</f>
        <v>0</v>
      </c>
      <c r="I96" s="591">
        <f>SUMIF($F$2:$DV$2,I$2,$F95:$DV95)*Index_운영!I$16</f>
        <v>29668.493150684932</v>
      </c>
      <c r="J96" s="591">
        <f>SUMIF($F$2:$DV$2,J$2,$F95:$DV95)*Index_운영!J$16</f>
        <v>0</v>
      </c>
      <c r="K96" s="591">
        <f>SUMIF($F$2:$DV$2,K$2,$F95:$DV95)*Index_운영!K$16</f>
        <v>0</v>
      </c>
      <c r="L96" s="591">
        <f>SUMIF($F$2:$DV$2,L$2,$F95:$DV95)*Index_운영!L$16</f>
        <v>29615.046036379968</v>
      </c>
      <c r="M96" s="591">
        <f>SUMIF($F$2:$DV$2,M$2,$F95:$DV95)*Index_운영!M$16</f>
        <v>0</v>
      </c>
      <c r="N96" s="591">
        <f>SUMIF($F$2:$DV$2,N$2,$F95:$DV95)*Index_운영!N$16</f>
        <v>0</v>
      </c>
      <c r="O96" s="591">
        <f>SUMIF($F$2:$DV$2,O$2,$F95:$DV95)*Index_운영!O$16</f>
        <v>29912.56830601093</v>
      </c>
      <c r="P96" s="591">
        <f>SUMIF($F$2:$DV$2,P$2,$F95:$DV95)*Index_운영!P$16</f>
        <v>0</v>
      </c>
      <c r="Q96" s="591">
        <f>SUMIF($F$2:$DV$2,Q$2,$F95:$DV95)*Index_운영!Q$16</f>
        <v>0</v>
      </c>
      <c r="R96" s="591">
        <f>SUMIF($F$2:$DV$2,R$2,$F95:$DV95)*Index_운영!R$16</f>
        <v>29912.56830601093</v>
      </c>
      <c r="S96" s="591">
        <f>SUMIF($F$2:$DV$2,S$2,$F95:$DV95)*Index_운영!S$16</f>
        <v>0</v>
      </c>
      <c r="T96" s="591">
        <f>SUMIF($F$2:$DV$2,T$2,$F95:$DV95)*Index_운영!T$16</f>
        <v>0</v>
      </c>
      <c r="U96" s="591">
        <f>SUMIF($F$2:$DV$2,U$2,$F95:$DV95)*Index_운영!U$16</f>
        <v>29587.431693989074</v>
      </c>
      <c r="V96" s="591">
        <f>SUMIF($F$2:$DV$2,V$2,$F95:$DV95)*Index_운영!V$16</f>
        <v>0</v>
      </c>
      <c r="W96" s="591">
        <f>SUMIF($F$2:$DV$2,W$2,$F95:$DV95)*Index_운영!W$16</f>
        <v>0</v>
      </c>
      <c r="X96" s="591">
        <f>SUMIF($F$2:$DV$2,X$2,$F95:$DV95)*Index_운영!X$16</f>
        <v>29314.85141103376</v>
      </c>
      <c r="Y96" s="591">
        <f>SUMIF($F$2:$DV$2,Y$2,$F95:$DV95)*Index_운영!Y$16</f>
        <v>0</v>
      </c>
      <c r="Z96" s="591">
        <f>SUMIF($F$2:$DV$2,Z$2,$F95:$DV95)*Index_운영!Z$16</f>
        <v>0</v>
      </c>
      <c r="AA96" s="591">
        <f>SUMIF($F$2:$DV$2,AA$2,$F95:$DV95)*Index_운영!AA$16</f>
        <v>29994.520547945205</v>
      </c>
      <c r="AB96" s="591">
        <f>SUMIF($F$2:$DV$2,AB$2,$F95:$DV95)*Index_운영!AB$16</f>
        <v>0</v>
      </c>
      <c r="AC96" s="591">
        <f>SUMIF($F$2:$DV$2,AC$2,$F95:$DV95)*Index_운영!AC$16</f>
        <v>0</v>
      </c>
      <c r="AD96" s="591">
        <f>SUMIF($F$2:$DV$2,AD$2,$F95:$DV95)*Index_운영!AD$16</f>
        <v>29994.520547945205</v>
      </c>
      <c r="AE96" s="591">
        <f>SUMIF($F$2:$DV$2,AE$2,$F95:$DV95)*Index_운영!AE$16</f>
        <v>0</v>
      </c>
      <c r="AF96" s="591">
        <f>SUMIF($F$2:$DV$2,AF$2,$F95:$DV95)*Index_운영!AF$16</f>
        <v>0</v>
      </c>
      <c r="AG96" s="591">
        <f>SUMIF($F$2:$DV$2,AG$2,$F95:$DV95)*Index_운영!AG$16</f>
        <v>29668.493150684932</v>
      </c>
      <c r="AH96" s="591">
        <f>SUMIF($F$2:$DV$2,AH$2,$F95:$DV95)*Index_운영!AH$16</f>
        <v>0</v>
      </c>
      <c r="AI96" s="591">
        <f>SUMIF($F$2:$DV$2,AI$2,$F95:$DV95)*Index_운영!AI$16</f>
        <v>0</v>
      </c>
      <c r="AJ96" s="591">
        <f>SUMIF($F$2:$DV$2,AJ$2,$F95:$DV95)*Index_운영!AJ$16</f>
        <v>29342.465753424658</v>
      </c>
      <c r="AK96" s="591">
        <f>SUMIF($F$2:$DV$2,AK$2,$F95:$DV95)*Index_운영!AK$16</f>
        <v>0</v>
      </c>
      <c r="AL96" s="591">
        <f>SUMIF($F$2:$DV$2,AL$2,$F95:$DV95)*Index_운영!AL$16</f>
        <v>0</v>
      </c>
      <c r="AM96" s="591">
        <f>SUMIF($F$2:$DV$2,AM$2,$F95:$DV95)*Index_운영!AM$16</f>
        <v>29994.520547945205</v>
      </c>
      <c r="AN96" s="591">
        <f>SUMIF($F$2:$DV$2,AN$2,$F95:$DV95)*Index_운영!AN$16</f>
        <v>0</v>
      </c>
      <c r="AO96" s="591">
        <f>SUMIF($F$2:$DV$2,AO$2,$F95:$DV95)*Index_운영!AO$16</f>
        <v>0</v>
      </c>
      <c r="AP96" s="591">
        <f>SUMIF($F$2:$DV$2,AP$2,$F95:$DV95)*Index_운영!AP$16</f>
        <v>29994.520547945205</v>
      </c>
      <c r="AQ96" s="591">
        <f>SUMIF($F$2:$DV$2,AQ$2,$F95:$DV95)*Index_운영!AQ$16</f>
        <v>0</v>
      </c>
      <c r="AR96" s="591">
        <f>SUMIF($F$2:$DV$2,AR$2,$F95:$DV95)*Index_운영!AR$16</f>
        <v>0</v>
      </c>
      <c r="AS96" s="591">
        <f>SUMIF($F$2:$DV$2,AS$2,$F95:$DV95)*Index_운영!AS$16</f>
        <v>29668.493150684932</v>
      </c>
      <c r="AT96" s="591">
        <f>SUMIF($F$2:$DV$2,AT$2,$F95:$DV95)*Index_운영!AT$16</f>
        <v>0</v>
      </c>
      <c r="AU96" s="591">
        <f>SUMIF($F$2:$DV$2,AU$2,$F95:$DV95)*Index_운영!AU$16</f>
        <v>0</v>
      </c>
      <c r="AV96" s="591">
        <f>SUMIF($F$2:$DV$2,AV$2,$F95:$DV95)*Index_운영!AV$16</f>
        <v>29342.465753424658</v>
      </c>
      <c r="AW96" s="591">
        <f>SUMIF($F$2:$DV$2,AW$2,$F95:$DV95)*Index_운영!AW$16</f>
        <v>0</v>
      </c>
      <c r="AX96" s="591">
        <f>SUMIF($F$2:$DV$2,AX$2,$F95:$DV95)*Index_운영!AX$16</f>
        <v>0</v>
      </c>
      <c r="AY96" s="591">
        <f>SUMIF($F$2:$DV$2,AY$2,$F95:$DV95)*Index_운영!AY$16</f>
        <v>29994.520547945205</v>
      </c>
      <c r="AZ96" s="591">
        <f>SUMIF($F$2:$DV$2,AZ$2,$F95:$DV95)*Index_운영!AZ$16</f>
        <v>0</v>
      </c>
      <c r="BA96" s="591">
        <f>SUMIF($F$2:$DV$2,BA$2,$F95:$DV95)*Index_운영!BA$16</f>
        <v>0</v>
      </c>
      <c r="BB96" s="591">
        <f>SUMIF($F$2:$DV$2,BB$2,$F95:$DV95)*Index_운영!BB$16</f>
        <v>29994.520547945205</v>
      </c>
      <c r="BC96" s="591">
        <f>SUMIF($F$2:$DV$2,BC$2,$F95:$DV95)*Index_운영!BC$16</f>
        <v>0</v>
      </c>
      <c r="BD96" s="591">
        <f>SUMIF($F$2:$DV$2,BD$2,$F95:$DV95)*Index_운영!BD$16</f>
        <v>0</v>
      </c>
      <c r="BE96" s="591">
        <f>SUMIF($F$2:$DV$2,BE$2,$F95:$DV95)*Index_운영!BE$16</f>
        <v>29668.493150684932</v>
      </c>
      <c r="BF96" s="591">
        <f>SUMIF($F$2:$DV$2,BF$2,$F95:$DV95)*Index_운영!BF$16</f>
        <v>0</v>
      </c>
      <c r="BG96" s="591">
        <f>SUMIF($F$2:$DV$2,BG$2,$F95:$DV95)*Index_운영!BG$16</f>
        <v>0</v>
      </c>
      <c r="BH96" s="591">
        <f>SUMIF($F$2:$DV$2,BH$2,$F95:$DV95)*Index_운영!BH$16</f>
        <v>29615.046036379968</v>
      </c>
      <c r="BI96" s="591">
        <f>SUMIF($F$2:$DV$2,BI$2,$F95:$DV95)*Index_운영!BI$16</f>
        <v>0</v>
      </c>
      <c r="BJ96" s="591">
        <f>SUMIF($F$2:$DV$2,BJ$2,$F95:$DV95)*Index_운영!BJ$16</f>
        <v>0</v>
      </c>
      <c r="BK96" s="591">
        <f>SUMIF($F$2:$DV$2,BK$2,$F95:$DV95)*Index_운영!BK$16</f>
        <v>29912.56830601093</v>
      </c>
      <c r="BL96" s="591">
        <f>SUMIF($F$2:$DV$2,BL$2,$F95:$DV95)*Index_운영!BL$16</f>
        <v>0</v>
      </c>
      <c r="BM96" s="591">
        <f>SUMIF($F$2:$DV$2,BM$2,$F95:$DV95)*Index_운영!BM$16</f>
        <v>0</v>
      </c>
      <c r="BN96" s="591">
        <f>SUMIF($F$2:$DV$2,BN$2,$F95:$DV95)*Index_운영!BN$16</f>
        <v>29912.56830601093</v>
      </c>
      <c r="BO96" s="591">
        <f>SUMIF($F$2:$DV$2,BO$2,$F95:$DV95)*Index_운영!BO$16</f>
        <v>0</v>
      </c>
      <c r="BP96" s="591">
        <f>SUMIF($F$2:$DV$2,BP$2,$F95:$DV95)*Index_운영!BP$16</f>
        <v>0</v>
      </c>
      <c r="BQ96" s="591">
        <f>SUMIF($F$2:$DV$2,BQ$2,$F95:$DV95)*Index_운영!BQ$16</f>
        <v>0</v>
      </c>
      <c r="BR96" s="591">
        <f>SUMIF($F$2:$DV$2,BR$2,$F95:$DV95)*Index_운영!BR$16</f>
        <v>0</v>
      </c>
      <c r="BS96" s="591">
        <f>SUMIF($F$2:$DV$2,BS$2,$F95:$DV95)*Index_운영!BS$16</f>
        <v>0</v>
      </c>
      <c r="BT96" s="591">
        <f>SUMIF($F$2:$DV$2,BT$2,$F95:$DV95)*Index_운영!BT$16</f>
        <v>0</v>
      </c>
      <c r="BU96" s="591">
        <f>SUMIF($F$2:$DV$2,BU$2,$F95:$DV95)*Index_운영!BU$16</f>
        <v>0</v>
      </c>
      <c r="BV96" s="591">
        <f>SUMIF($F$2:$DV$2,BV$2,$F95:$DV95)*Index_운영!BV$16</f>
        <v>0</v>
      </c>
      <c r="BW96" s="591">
        <f>SUMIF($F$2:$DV$2,BW$2,$F95:$DV95)*Index_운영!BW$16</f>
        <v>0</v>
      </c>
      <c r="BX96" s="591">
        <f>SUMIF($F$2:$DV$2,BX$2,$F95:$DV95)*Index_운영!BX$16</f>
        <v>0</v>
      </c>
      <c r="BY96" s="591">
        <f>SUMIF($F$2:$DV$2,BY$2,$F95:$DV95)*Index_운영!BY$16</f>
        <v>0</v>
      </c>
      <c r="BZ96" s="591">
        <f>SUMIF($F$2:$DV$2,BZ$2,$F95:$DV95)*Index_운영!BZ$16</f>
        <v>0</v>
      </c>
      <c r="CA96" s="591">
        <f>SUMIF($F$2:$DV$2,CA$2,$F95:$DV95)*Index_운영!CA$16</f>
        <v>0</v>
      </c>
      <c r="CB96" s="591">
        <f>SUMIF($F$2:$DV$2,CB$2,$F95:$DV95)*Index_운영!CB$16</f>
        <v>0</v>
      </c>
      <c r="CC96" s="591">
        <f>SUMIF($F$2:$DV$2,CC$2,$F95:$DV95)*Index_운영!CC$16</f>
        <v>0</v>
      </c>
      <c r="CD96" s="591">
        <f>SUMIF($F$2:$DV$2,CD$2,$F95:$DV95)*Index_운영!CD$16</f>
        <v>0</v>
      </c>
      <c r="CE96" s="591">
        <f>SUMIF($F$2:$DV$2,CE$2,$F95:$DV95)*Index_운영!CE$16</f>
        <v>0</v>
      </c>
      <c r="CF96" s="591">
        <f>SUMIF($F$2:$DV$2,CF$2,$F95:$DV95)*Index_운영!CF$16</f>
        <v>0</v>
      </c>
      <c r="CG96" s="591">
        <f>SUMIF($F$2:$DV$2,CG$2,$F95:$DV95)*Index_운영!CG$16</f>
        <v>0</v>
      </c>
      <c r="CH96" s="591">
        <f>SUMIF($F$2:$DV$2,CH$2,$F95:$DV95)*Index_운영!CH$16</f>
        <v>0</v>
      </c>
      <c r="CI96" s="591">
        <f>SUMIF($F$2:$DV$2,CI$2,$F95:$DV95)*Index_운영!CI$16</f>
        <v>0</v>
      </c>
      <c r="CJ96" s="591">
        <f>SUMIF($F$2:$DV$2,CJ$2,$F95:$DV95)*Index_운영!CJ$16</f>
        <v>0</v>
      </c>
      <c r="CK96" s="591">
        <f>SUMIF($F$2:$DV$2,CK$2,$F95:$DV95)*Index_운영!CK$16</f>
        <v>0</v>
      </c>
      <c r="CL96" s="591">
        <f>SUMIF($F$2:$DV$2,CL$2,$F95:$DV95)*Index_운영!CL$16</f>
        <v>0</v>
      </c>
      <c r="CM96" s="591">
        <f>SUMIF($F$2:$DV$2,CM$2,$F95:$DV95)*Index_운영!CM$16</f>
        <v>0</v>
      </c>
      <c r="CN96" s="591">
        <f>SUMIF($F$2:$DV$2,CN$2,$F95:$DV95)*Index_운영!CN$16</f>
        <v>0</v>
      </c>
      <c r="CO96" s="591">
        <f>SUMIF($F$2:$DV$2,CO$2,$F95:$DV95)*Index_운영!CO$16</f>
        <v>0</v>
      </c>
      <c r="CP96" s="591">
        <f>SUMIF($F$2:$DV$2,CP$2,$F95:$DV95)*Index_운영!CP$16</f>
        <v>0</v>
      </c>
      <c r="CQ96" s="591">
        <f>SUMIF($F$2:$DV$2,CQ$2,$F95:$DV95)*Index_운영!CQ$16</f>
        <v>0</v>
      </c>
      <c r="CR96" s="591">
        <f>SUMIF($F$2:$DV$2,CR$2,$F95:$DV95)*Index_운영!CR$16</f>
        <v>0</v>
      </c>
      <c r="CS96" s="591">
        <f>SUMIF($F$2:$DV$2,CS$2,$F95:$DV95)*Index_운영!CS$16</f>
        <v>0</v>
      </c>
      <c r="CT96" s="591">
        <f>SUMIF($F$2:$DV$2,CT$2,$F95:$DV95)*Index_운영!CT$16</f>
        <v>0</v>
      </c>
      <c r="CU96" s="591">
        <f>SUMIF($F$2:$DV$2,CU$2,$F95:$DV95)*Index_운영!CU$16</f>
        <v>0</v>
      </c>
      <c r="CV96" s="591">
        <f>SUMIF($F$2:$DV$2,CV$2,$F95:$DV95)*Index_운영!CV$16</f>
        <v>0</v>
      </c>
      <c r="CW96" s="591">
        <f>SUMIF($F$2:$DV$2,CW$2,$F95:$DV95)*Index_운영!CW$16</f>
        <v>0</v>
      </c>
      <c r="CX96" s="591">
        <f>SUMIF($F$2:$DV$2,CX$2,$F95:$DV95)*Index_운영!CX$16</f>
        <v>0</v>
      </c>
      <c r="CY96" s="591">
        <f>SUMIF($F$2:$DV$2,CY$2,$F95:$DV95)*Index_운영!CY$16</f>
        <v>0</v>
      </c>
      <c r="CZ96" s="591">
        <f>SUMIF($F$2:$DV$2,CZ$2,$F95:$DV95)*Index_운영!CZ$16</f>
        <v>0</v>
      </c>
      <c r="DA96" s="591">
        <f>SUMIF($F$2:$DV$2,DA$2,$F95:$DV95)*Index_운영!DA$16</f>
        <v>0</v>
      </c>
      <c r="DB96" s="591">
        <f>SUMIF($F$2:$DV$2,DB$2,$F95:$DV95)*Index_운영!DB$16</f>
        <v>0</v>
      </c>
      <c r="DC96" s="591">
        <f>SUMIF($F$2:$DV$2,DC$2,$F95:$DV95)*Index_운영!DC$16</f>
        <v>0</v>
      </c>
      <c r="DD96" s="591">
        <f>SUMIF($F$2:$DV$2,DD$2,$F95:$DV95)*Index_운영!DD$16</f>
        <v>0</v>
      </c>
      <c r="DE96" s="591">
        <f>SUMIF($F$2:$DV$2,DE$2,$F95:$DV95)*Index_운영!DE$16</f>
        <v>0</v>
      </c>
      <c r="DF96" s="591">
        <f>SUMIF($F$2:$DV$2,DF$2,$F95:$DV95)*Index_운영!DF$16</f>
        <v>0</v>
      </c>
      <c r="DG96" s="591">
        <f>SUMIF($F$2:$DV$2,DG$2,$F95:$DV95)*Index_운영!DG$16</f>
        <v>0</v>
      </c>
      <c r="DH96" s="591">
        <f>SUMIF($F$2:$DV$2,DH$2,$F95:$DV95)*Index_운영!DH$16</f>
        <v>0</v>
      </c>
      <c r="DI96" s="591">
        <f>SUMIF($F$2:$DV$2,DI$2,$F95:$DV95)*Index_운영!DI$16</f>
        <v>0</v>
      </c>
      <c r="DJ96" s="591">
        <f>SUMIF($F$2:$DV$2,DJ$2,$F95:$DV95)*Index_운영!DJ$16</f>
        <v>0</v>
      </c>
      <c r="DK96" s="591">
        <f>SUMIF($F$2:$DV$2,DK$2,$F95:$DV95)*Index_운영!DK$16</f>
        <v>0</v>
      </c>
      <c r="DL96" s="591">
        <f>SUMIF($F$2:$DV$2,DL$2,$F95:$DV95)*Index_운영!DL$16</f>
        <v>0</v>
      </c>
      <c r="DM96" s="591">
        <f>SUMIF($F$2:$DV$2,DM$2,$F95:$DV95)*Index_운영!DM$16</f>
        <v>0</v>
      </c>
      <c r="DN96" s="591">
        <f>SUMIF($F$2:$DV$2,DN$2,$F95:$DV95)*Index_운영!DN$16</f>
        <v>0</v>
      </c>
      <c r="DO96" s="591">
        <f>SUMIF($F$2:$DV$2,DO$2,$F95:$DV95)*Index_운영!DO$16</f>
        <v>0</v>
      </c>
      <c r="DP96" s="591">
        <f>SUMIF($F$2:$DV$2,DP$2,$F95:$DV95)*Index_운영!DP$16</f>
        <v>0</v>
      </c>
      <c r="DQ96" s="591">
        <f>SUMIF($F$2:$DV$2,DQ$2,$F95:$DV95)*Index_운영!DQ$16</f>
        <v>0</v>
      </c>
      <c r="DR96" s="591">
        <f>SUMIF($F$2:$DV$2,DR$2,$F95:$DV95)*Index_운영!DR$16</f>
        <v>0</v>
      </c>
      <c r="DS96" s="591">
        <f>SUMIF($F$2:$DV$2,DS$2,$F95:$DV95)*Index_운영!DS$16</f>
        <v>0</v>
      </c>
      <c r="DT96" s="591">
        <f>SUMIF($F$2:$DV$2,DT$2,$F95:$DV95)*Index_운영!DT$16</f>
        <v>0</v>
      </c>
      <c r="DU96" s="591">
        <f>SUMIF($F$2:$DV$2,DU$2,$F95:$DV95)*Index_운영!DU$16</f>
        <v>0</v>
      </c>
      <c r="DV96" s="591">
        <f>SUMIF($F$2:$DV$2,DV$2,$F95:$DV95)*Index_운영!DV$16</f>
        <v>0</v>
      </c>
    </row>
    <row r="97" spans="1:126" s="464" customFormat="1" x14ac:dyDescent="0.4">
      <c r="A97" s="736"/>
      <c r="B97" s="444" t="str">
        <f>'Control Panel_운영'!$K187</f>
        <v>신탁보수</v>
      </c>
      <c r="C97" s="1257" t="str">
        <f>'Control Panel_운영'!$L187</f>
        <v>설정금액의</v>
      </c>
      <c r="D97" s="784">
        <f>'Control Panel_운영'!$M187</f>
        <v>6.9999999999999999E-4</v>
      </c>
      <c r="E97" s="953"/>
      <c r="F97" s="588">
        <f>IF($C97="총자산의",$C$92*$D97*F$4/F$93*Index_운영!F$10,IF($C97="설정금액의",$C$93*$D97*F$4/F$93*Index_운영!F$10))</f>
        <v>0</v>
      </c>
      <c r="G97" s="591">
        <f>IF($C97="총자산의",$C$92*$D97*G$4/G$93*Index_운영!G$10,IF($C97="설정금액의",$C$93*$D97*G$4/G$93*Index_운영!G$10))</f>
        <v>978.08219178082197</v>
      </c>
      <c r="H97" s="591">
        <f>IF($C97="총자산의",$C$92*$D97*H$4/H$93*Index_운영!H$10,IF($C97="설정금액의",$C$93*$D97*H$4/H$93*Index_운영!H$10))</f>
        <v>1010.6849315068494</v>
      </c>
      <c r="I97" s="591">
        <f>IF($C97="총자산의",$C$92*$D97*I$4/I$93*Index_운영!I$10,IF($C97="설정금액의",$C$93*$D97*I$4/I$93*Index_운영!I$10))</f>
        <v>978.08219178082197</v>
      </c>
      <c r="J97" s="591">
        <f>IF($C97="총자산의",$C$92*$D97*J$4/J$93*Index_운영!J$10,IF($C97="설정금액의",$C$93*$D97*J$4/J$93*Index_운영!J$10))</f>
        <v>1010.6849315068494</v>
      </c>
      <c r="K97" s="591">
        <f>IF($C97="총자산의",$C$92*$D97*K$4/K$93*Index_운영!K$10,IF($C97="설정금액의",$C$93*$D97*K$4/K$93*Index_운영!K$10))</f>
        <v>1007.9234972677596</v>
      </c>
      <c r="L97" s="591">
        <f>IF($C97="총자산의",$C$92*$D97*L$4/L$93*Index_운영!L$10,IF($C97="설정금액의",$C$93*$D97*L$4/L$93*Index_운영!L$10))</f>
        <v>942.89617486338796</v>
      </c>
      <c r="M97" s="591">
        <f>IF($C97="총자산의",$C$92*$D97*M$4/M$93*Index_운영!M$10,IF($C97="설정금액의",$C$93*$D97*M$4/M$93*Index_운영!M$10))</f>
        <v>1007.9234972677596</v>
      </c>
      <c r="N97" s="591">
        <f>IF($C97="총자산의",$C$92*$D97*N$4/N$93*Index_운영!N$10,IF($C97="설정금액의",$C$93*$D97*N$4/N$93*Index_운영!N$10))</f>
        <v>975.40983606557381</v>
      </c>
      <c r="O97" s="591">
        <f>IF($C97="총자산의",$C$92*$D97*O$4/O$93*Index_운영!O$10,IF($C97="설정금액의",$C$93*$D97*O$4/O$93*Index_운영!O$10))</f>
        <v>1007.9234972677596</v>
      </c>
      <c r="P97" s="591">
        <f>IF($C97="총자산의",$C$92*$D97*P$4/P$93*Index_운영!P$10,IF($C97="설정금액의",$C$93*$D97*P$4/P$93*Index_운영!P$10))</f>
        <v>975.40983606557381</v>
      </c>
      <c r="Q97" s="591">
        <f>IF($C97="총자산의",$C$92*$D97*Q$4/Q$93*Index_운영!Q$10,IF($C97="설정금액의",$C$93*$D97*Q$4/Q$93*Index_운영!Q$10))</f>
        <v>1007.9234972677596</v>
      </c>
      <c r="R97" s="591">
        <f>IF($C97="총자산의",$C$92*$D97*R$4/R$93*Index_운영!R$10,IF($C97="설정금액의",$C$93*$D97*R$4/R$93*Index_운영!R$10))</f>
        <v>1007.9234972677596</v>
      </c>
      <c r="S97" s="591">
        <f>IF($C97="총자산의",$C$92*$D97*S$4/S$93*Index_운영!S$10,IF($C97="설정금액의",$C$93*$D97*S$4/S$93*Index_운영!S$10))</f>
        <v>975.40983606557381</v>
      </c>
      <c r="T97" s="591">
        <f>IF($C97="총자산의",$C$92*$D97*T$4/T$93*Index_운영!T$10,IF($C97="설정금액의",$C$93*$D97*T$4/T$93*Index_운영!T$10))</f>
        <v>1007.9234972677596</v>
      </c>
      <c r="U97" s="591">
        <f>IF($C97="총자산의",$C$92*$D97*U$4/U$93*Index_운영!U$10,IF($C97="설정금액의",$C$93*$D97*U$4/U$93*Index_운영!U$10))</f>
        <v>975.40983606557381</v>
      </c>
      <c r="V97" s="591">
        <f>IF($C97="총자산의",$C$92*$D97*V$4/V$93*Index_운영!V$10,IF($C97="설정금액의",$C$93*$D97*V$4/V$93*Index_운영!V$10))</f>
        <v>1007.9234972677596</v>
      </c>
      <c r="W97" s="591">
        <f>IF($C97="총자산의",$C$92*$D97*W$4/W$93*Index_운영!W$10,IF($C97="설정금액의",$C$93*$D97*W$4/W$93*Index_운영!W$10))</f>
        <v>1010.6849315068494</v>
      </c>
      <c r="X97" s="591">
        <f>IF($C97="총자산의",$C$92*$D97*X$4/X$93*Index_운영!X$10,IF($C97="설정금액의",$C$93*$D97*X$4/X$93*Index_운영!X$10))</f>
        <v>912.8767123287671</v>
      </c>
      <c r="Y97" s="591">
        <f>IF($C97="총자산의",$C$92*$D97*Y$4/Y$93*Index_운영!Y$10,IF($C97="설정금액의",$C$93*$D97*Y$4/Y$93*Index_운영!Y$10))</f>
        <v>1010.6849315068494</v>
      </c>
      <c r="Z97" s="591">
        <f>IF($C97="총자산의",$C$92*$D97*Z$4/Z$93*Index_운영!Z$10,IF($C97="설정금액의",$C$93*$D97*Z$4/Z$93*Index_운영!Z$10))</f>
        <v>978.08219178082197</v>
      </c>
      <c r="AA97" s="591">
        <f>IF($C97="총자산의",$C$92*$D97*AA$4/AA$93*Index_운영!AA$10,IF($C97="설정금액의",$C$93*$D97*AA$4/AA$93*Index_운영!AA$10))</f>
        <v>1010.6849315068494</v>
      </c>
      <c r="AB97" s="591">
        <f>IF($C97="총자산의",$C$92*$D97*AB$4/AB$93*Index_운영!AB$10,IF($C97="설정금액의",$C$93*$D97*AB$4/AB$93*Index_운영!AB$10))</f>
        <v>978.08219178082197</v>
      </c>
      <c r="AC97" s="591">
        <f>IF($C97="총자산의",$C$92*$D97*AC$4/AC$93*Index_운영!AC$10,IF($C97="설정금액의",$C$93*$D97*AC$4/AC$93*Index_운영!AC$10))</f>
        <v>1010.6849315068494</v>
      </c>
      <c r="AD97" s="591">
        <f>IF($C97="총자산의",$C$92*$D97*AD$4/AD$93*Index_운영!AD$10,IF($C97="설정금액의",$C$93*$D97*AD$4/AD$93*Index_운영!AD$10))</f>
        <v>1010.6849315068494</v>
      </c>
      <c r="AE97" s="591">
        <f>IF($C97="총자산의",$C$92*$D97*AE$4/AE$93*Index_운영!AE$10,IF($C97="설정금액의",$C$93*$D97*AE$4/AE$93*Index_운영!AE$10))</f>
        <v>978.08219178082197</v>
      </c>
      <c r="AF97" s="591">
        <f>IF($C97="총자산의",$C$92*$D97*AF$4/AF$93*Index_운영!AF$10,IF($C97="설정금액의",$C$93*$D97*AF$4/AF$93*Index_운영!AF$10))</f>
        <v>1010.6849315068494</v>
      </c>
      <c r="AG97" s="591">
        <f>IF($C97="총자산의",$C$92*$D97*AG$4/AG$93*Index_운영!AG$10,IF($C97="설정금액의",$C$93*$D97*AG$4/AG$93*Index_운영!AG$10))</f>
        <v>978.08219178082197</v>
      </c>
      <c r="AH97" s="591">
        <f>IF($C97="총자산의",$C$92*$D97*AH$4/AH$93*Index_운영!AH$10,IF($C97="설정금액의",$C$93*$D97*AH$4/AH$93*Index_운영!AH$10))</f>
        <v>1010.6849315068494</v>
      </c>
      <c r="AI97" s="591">
        <f>IF($C97="총자산의",$C$92*$D97*AI$4/AI$93*Index_운영!AI$10,IF($C97="설정금액의",$C$93*$D97*AI$4/AI$93*Index_운영!AI$10))</f>
        <v>1010.6849315068494</v>
      </c>
      <c r="AJ97" s="591">
        <f>IF($C97="총자산의",$C$92*$D97*AJ$4/AJ$93*Index_운영!AJ$10,IF($C97="설정금액의",$C$93*$D97*AJ$4/AJ$93*Index_운영!AJ$10))</f>
        <v>912.8767123287671</v>
      </c>
      <c r="AK97" s="591">
        <f>IF($C97="총자산의",$C$92*$D97*AK$4/AK$93*Index_운영!AK$10,IF($C97="설정금액의",$C$93*$D97*AK$4/AK$93*Index_운영!AK$10))</f>
        <v>1010.6849315068494</v>
      </c>
      <c r="AL97" s="591">
        <f>IF($C97="총자산의",$C$92*$D97*AL$4/AL$93*Index_운영!AL$10,IF($C97="설정금액의",$C$93*$D97*AL$4/AL$93*Index_운영!AL$10))</f>
        <v>978.08219178082197</v>
      </c>
      <c r="AM97" s="591">
        <f>IF($C97="총자산의",$C$92*$D97*AM$4/AM$93*Index_운영!AM$10,IF($C97="설정금액의",$C$93*$D97*AM$4/AM$93*Index_운영!AM$10))</f>
        <v>1010.6849315068494</v>
      </c>
      <c r="AN97" s="591">
        <f>IF($C97="총자산의",$C$92*$D97*AN$4/AN$93*Index_운영!AN$10,IF($C97="설정금액의",$C$93*$D97*AN$4/AN$93*Index_운영!AN$10))</f>
        <v>978.08219178082197</v>
      </c>
      <c r="AO97" s="591">
        <f>IF($C97="총자산의",$C$92*$D97*AO$4/AO$93*Index_운영!AO$10,IF($C97="설정금액의",$C$93*$D97*AO$4/AO$93*Index_운영!AO$10))</f>
        <v>1010.6849315068494</v>
      </c>
      <c r="AP97" s="591">
        <f>IF($C97="총자산의",$C$92*$D97*AP$4/AP$93*Index_운영!AP$10,IF($C97="설정금액의",$C$93*$D97*AP$4/AP$93*Index_운영!AP$10))</f>
        <v>1010.6849315068494</v>
      </c>
      <c r="AQ97" s="591">
        <f>IF($C97="총자산의",$C$92*$D97*AQ$4/AQ$93*Index_운영!AQ$10,IF($C97="설정금액의",$C$93*$D97*AQ$4/AQ$93*Index_운영!AQ$10))</f>
        <v>978.08219178082197</v>
      </c>
      <c r="AR97" s="591">
        <f>IF($C97="총자산의",$C$92*$D97*AR$4/AR$93*Index_운영!AR$10,IF($C97="설정금액의",$C$93*$D97*AR$4/AR$93*Index_운영!AR$10))</f>
        <v>1010.6849315068494</v>
      </c>
      <c r="AS97" s="591">
        <f>IF($C97="총자산의",$C$92*$D97*AS$4/AS$93*Index_운영!AS$10,IF($C97="설정금액의",$C$93*$D97*AS$4/AS$93*Index_운영!AS$10))</f>
        <v>978.08219178082197</v>
      </c>
      <c r="AT97" s="591">
        <f>IF($C97="총자산의",$C$92*$D97*AT$4/AT$93*Index_운영!AT$10,IF($C97="설정금액의",$C$93*$D97*AT$4/AT$93*Index_운영!AT$10))</f>
        <v>1010.6849315068494</v>
      </c>
      <c r="AU97" s="591">
        <f>IF($C97="총자산의",$C$92*$D97*AU$4/AU$93*Index_운영!AU$10,IF($C97="설정금액의",$C$93*$D97*AU$4/AU$93*Index_운영!AU$10))</f>
        <v>1010.6849315068494</v>
      </c>
      <c r="AV97" s="591">
        <f>IF($C97="총자산의",$C$92*$D97*AV$4/AV$93*Index_운영!AV$10,IF($C97="설정금액의",$C$93*$D97*AV$4/AV$93*Index_운영!AV$10))</f>
        <v>912.8767123287671</v>
      </c>
      <c r="AW97" s="591">
        <f>IF($C97="총자산의",$C$92*$D97*AW$4/AW$93*Index_운영!AW$10,IF($C97="설정금액의",$C$93*$D97*AW$4/AW$93*Index_운영!AW$10))</f>
        <v>1010.6849315068494</v>
      </c>
      <c r="AX97" s="591">
        <f>IF($C97="총자산의",$C$92*$D97*AX$4/AX$93*Index_운영!AX$10,IF($C97="설정금액의",$C$93*$D97*AX$4/AX$93*Index_운영!AX$10))</f>
        <v>978.08219178082197</v>
      </c>
      <c r="AY97" s="591">
        <f>IF($C97="총자산의",$C$92*$D97*AY$4/AY$93*Index_운영!AY$10,IF($C97="설정금액의",$C$93*$D97*AY$4/AY$93*Index_운영!AY$10))</f>
        <v>1010.6849315068494</v>
      </c>
      <c r="AZ97" s="591">
        <f>IF($C97="총자산의",$C$92*$D97*AZ$4/AZ$93*Index_운영!AZ$10,IF($C97="설정금액의",$C$93*$D97*AZ$4/AZ$93*Index_운영!AZ$10))</f>
        <v>978.08219178082197</v>
      </c>
      <c r="BA97" s="591">
        <f>IF($C97="총자산의",$C$92*$D97*BA$4/BA$93*Index_운영!BA$10,IF($C97="설정금액의",$C$93*$D97*BA$4/BA$93*Index_운영!BA$10))</f>
        <v>1010.6849315068494</v>
      </c>
      <c r="BB97" s="591">
        <f>IF($C97="총자산의",$C$92*$D97*BB$4/BB$93*Index_운영!BB$10,IF($C97="설정금액의",$C$93*$D97*BB$4/BB$93*Index_운영!BB$10))</f>
        <v>1010.6849315068494</v>
      </c>
      <c r="BC97" s="591">
        <f>IF($C97="총자산의",$C$92*$D97*BC$4/BC$93*Index_운영!BC$10,IF($C97="설정금액의",$C$93*$D97*BC$4/BC$93*Index_운영!BC$10))</f>
        <v>978.08219178082197</v>
      </c>
      <c r="BD97" s="591">
        <f>IF($C97="총자산의",$C$92*$D97*BD$4/BD$93*Index_운영!BD$10,IF($C97="설정금액의",$C$93*$D97*BD$4/BD$93*Index_운영!BD$10))</f>
        <v>1010.6849315068494</v>
      </c>
      <c r="BE97" s="591">
        <f>IF($C97="총자산의",$C$92*$D97*BE$4/BE$93*Index_운영!BE$10,IF($C97="설정금액의",$C$93*$D97*BE$4/BE$93*Index_운영!BE$10))</f>
        <v>978.08219178082197</v>
      </c>
      <c r="BF97" s="591">
        <f>IF($C97="총자산의",$C$92*$D97*BF$4/BF$93*Index_운영!BF$10,IF($C97="설정금액의",$C$93*$D97*BF$4/BF$93*Index_운영!BF$10))</f>
        <v>1010.6849315068494</v>
      </c>
      <c r="BG97" s="591">
        <f>IF($C97="총자산의",$C$92*$D97*BG$4/BG$93*Index_운영!BG$10,IF($C97="설정금액의",$C$93*$D97*BG$4/BG$93*Index_운영!BG$10))</f>
        <v>1007.9234972677596</v>
      </c>
      <c r="BH97" s="591">
        <f>IF($C97="총자산의",$C$92*$D97*BH$4/BH$93*Index_운영!BH$10,IF($C97="설정금액의",$C$93*$D97*BH$4/BH$93*Index_운영!BH$10))</f>
        <v>942.89617486338796</v>
      </c>
      <c r="BI97" s="591">
        <f>IF($C97="총자산의",$C$92*$D97*BI$4/BI$93*Index_운영!BI$10,IF($C97="설정금액의",$C$93*$D97*BI$4/BI$93*Index_운영!BI$10))</f>
        <v>1007.9234972677596</v>
      </c>
      <c r="BJ97" s="591">
        <f>IF($C97="총자산의",$C$92*$D97*BJ$4/BJ$93*Index_운영!BJ$10,IF($C97="설정금액의",$C$93*$D97*BJ$4/BJ$93*Index_운영!BJ$10))</f>
        <v>975.40983606557381</v>
      </c>
      <c r="BK97" s="591">
        <f>IF($C97="총자산의",$C$92*$D97*BK$4/BK$93*Index_운영!BK$10,IF($C97="설정금액의",$C$93*$D97*BK$4/BK$93*Index_운영!BK$10))</f>
        <v>1007.9234972677596</v>
      </c>
      <c r="BL97" s="591">
        <f>IF($C97="총자산의",$C$92*$D97*BL$4/BL$93*Index_운영!BL$10,IF($C97="설정금액의",$C$93*$D97*BL$4/BL$93*Index_운영!BL$10))</f>
        <v>975.40983606557381</v>
      </c>
      <c r="BM97" s="591">
        <f>IF($C97="총자산의",$C$92*$D97*BM$4/BM$93*Index_운영!BM$10,IF($C97="설정금액의",$C$93*$D97*BM$4/BM$93*Index_운영!BM$10))</f>
        <v>1007.9234972677596</v>
      </c>
      <c r="BN97" s="591">
        <f>IF($C97="총자산의",$C$92*$D97*BN$4/BN$93*Index_운영!BN$10,IF($C97="설정금액의",$C$93*$D97*BN$4/BN$93*Index_운영!BN$10))</f>
        <v>1007.9234972677596</v>
      </c>
      <c r="BO97" s="591">
        <f>IF($C97="총자산의",$C$92*$D97*BO$4/BO$93*Index_운영!BO$10,IF($C97="설정금액의",$C$93*$D97*BO$4/BO$93*Index_운영!BO$10))</f>
        <v>0</v>
      </c>
      <c r="BP97" s="591">
        <f>IF($C97="총자산의",$C$92*$D97*BP$4/BP$93*Index_운영!BP$10,IF($C97="설정금액의",$C$93*$D97*BP$4/BP$93*Index_운영!BP$10))</f>
        <v>0</v>
      </c>
      <c r="BQ97" s="591">
        <f>IF($C97="총자산의",$C$92*$D97*BQ$4/BQ$93*Index_운영!BQ$10,IF($C97="설정금액의",$C$93*$D97*BQ$4/BQ$93*Index_운영!BQ$10))</f>
        <v>0</v>
      </c>
      <c r="BR97" s="591">
        <f>IF($C97="총자산의",$C$92*$D97*BR$4/BR$93*Index_운영!BR$10,IF($C97="설정금액의",$C$93*$D97*BR$4/BR$93*Index_운영!BR$10))</f>
        <v>0</v>
      </c>
      <c r="BS97" s="591">
        <f>IF($C97="총자산의",$C$92*$D97*BS$4/BS$93*Index_운영!BS$10,IF($C97="설정금액의",$C$93*$D97*BS$4/BS$93*Index_운영!BS$10))</f>
        <v>0</v>
      </c>
      <c r="BT97" s="591">
        <f>IF($C97="총자산의",$C$92*$D97*BT$4/BT$93*Index_운영!BT$10,IF($C97="설정금액의",$C$93*$D97*BT$4/BT$93*Index_운영!BT$10))</f>
        <v>0</v>
      </c>
      <c r="BU97" s="591">
        <f>IF($C97="총자산의",$C$92*$D97*BU$4/BU$93*Index_운영!BU$10,IF($C97="설정금액의",$C$93*$D97*BU$4/BU$93*Index_운영!BU$10))</f>
        <v>0</v>
      </c>
      <c r="BV97" s="591">
        <f>IF($C97="총자산의",$C$92*$D97*BV$4/BV$93*Index_운영!BV$10,IF($C97="설정금액의",$C$93*$D97*BV$4/BV$93*Index_운영!BV$10))</f>
        <v>0</v>
      </c>
      <c r="BW97" s="591">
        <f>IF($C97="총자산의",$C$92*$D97*BW$4/BW$93*Index_운영!BW$10,IF($C97="설정금액의",$C$93*$D97*BW$4/BW$93*Index_운영!BW$10))</f>
        <v>0</v>
      </c>
      <c r="BX97" s="591">
        <f>IF($C97="총자산의",$C$92*$D97*BX$4/BX$93*Index_운영!BX$10,IF($C97="설정금액의",$C$93*$D97*BX$4/BX$93*Index_운영!BX$10))</f>
        <v>0</v>
      </c>
      <c r="BY97" s="591">
        <f>IF($C97="총자산의",$C$92*$D97*BY$4/BY$93*Index_운영!BY$10,IF($C97="설정금액의",$C$93*$D97*BY$4/BY$93*Index_운영!BY$10))</f>
        <v>0</v>
      </c>
      <c r="BZ97" s="591">
        <f>IF($C97="총자산의",$C$92*$D97*BZ$4/BZ$93*Index_운영!BZ$10,IF($C97="설정금액의",$C$93*$D97*BZ$4/BZ$93*Index_운영!BZ$10))</f>
        <v>0</v>
      </c>
      <c r="CA97" s="591">
        <f>IF($C97="총자산의",$C$92*$D97*CA$4/CA$93*Index_운영!CA$10,IF($C97="설정금액의",$C$93*$D97*CA$4/CA$93*Index_운영!CA$10))</f>
        <v>0</v>
      </c>
      <c r="CB97" s="591">
        <f>IF($C97="총자산의",$C$92*$D97*CB$4/CB$93*Index_운영!CB$10,IF($C97="설정금액의",$C$93*$D97*CB$4/CB$93*Index_운영!CB$10))</f>
        <v>0</v>
      </c>
      <c r="CC97" s="591">
        <f>IF($C97="총자산의",$C$92*$D97*CC$4/CC$93*Index_운영!CC$10,IF($C97="설정금액의",$C$93*$D97*CC$4/CC$93*Index_운영!CC$10))</f>
        <v>0</v>
      </c>
      <c r="CD97" s="591">
        <f>IF($C97="총자산의",$C$92*$D97*CD$4/CD$93*Index_운영!CD$10,IF($C97="설정금액의",$C$93*$D97*CD$4/CD$93*Index_운영!CD$10))</f>
        <v>0</v>
      </c>
      <c r="CE97" s="591">
        <f>IF($C97="총자산의",$C$92*$D97*CE$4/CE$93*Index_운영!CE$10,IF($C97="설정금액의",$C$93*$D97*CE$4/CE$93*Index_운영!CE$10))</f>
        <v>0</v>
      </c>
      <c r="CF97" s="591">
        <f>IF($C97="총자산의",$C$92*$D97*CF$4/CF$93*Index_운영!CF$10,IF($C97="설정금액의",$C$93*$D97*CF$4/CF$93*Index_운영!CF$10))</f>
        <v>0</v>
      </c>
      <c r="CG97" s="591">
        <f>IF($C97="총자산의",$C$92*$D97*CG$4/CG$93*Index_운영!CG$10,IF($C97="설정금액의",$C$93*$D97*CG$4/CG$93*Index_운영!CG$10))</f>
        <v>0</v>
      </c>
      <c r="CH97" s="591">
        <f>IF($C97="총자산의",$C$92*$D97*CH$4/CH$93*Index_운영!CH$10,IF($C97="설정금액의",$C$93*$D97*CH$4/CH$93*Index_운영!CH$10))</f>
        <v>0</v>
      </c>
      <c r="CI97" s="591">
        <f>IF($C97="총자산의",$C$92*$D97*CI$4/CI$93*Index_운영!CI$10,IF($C97="설정금액의",$C$93*$D97*CI$4/CI$93*Index_운영!CI$10))</f>
        <v>0</v>
      </c>
      <c r="CJ97" s="591">
        <f>IF($C97="총자산의",$C$92*$D97*CJ$4/CJ$93*Index_운영!CJ$10,IF($C97="설정금액의",$C$93*$D97*CJ$4/CJ$93*Index_운영!CJ$10))</f>
        <v>0</v>
      </c>
      <c r="CK97" s="591">
        <f>IF($C97="총자산의",$C$92*$D97*CK$4/CK$93*Index_운영!CK$10,IF($C97="설정금액의",$C$93*$D97*CK$4/CK$93*Index_운영!CK$10))</f>
        <v>0</v>
      </c>
      <c r="CL97" s="591">
        <f>IF($C97="총자산의",$C$92*$D97*CL$4/CL$93*Index_운영!CL$10,IF($C97="설정금액의",$C$93*$D97*CL$4/CL$93*Index_운영!CL$10))</f>
        <v>0</v>
      </c>
      <c r="CM97" s="591">
        <f>IF($C97="총자산의",$C$92*$D97*CM$4/CM$93*Index_운영!CM$10,IF($C97="설정금액의",$C$93*$D97*CM$4/CM$93*Index_운영!CM$10))</f>
        <v>0</v>
      </c>
      <c r="CN97" s="591">
        <f>IF($C97="총자산의",$C$92*$D97*CN$4/CN$93*Index_운영!CN$10,IF($C97="설정금액의",$C$93*$D97*CN$4/CN$93*Index_운영!CN$10))</f>
        <v>0</v>
      </c>
      <c r="CO97" s="591">
        <f>IF($C97="총자산의",$C$92*$D97*CO$4/CO$93*Index_운영!CO$10,IF($C97="설정금액의",$C$93*$D97*CO$4/CO$93*Index_운영!CO$10))</f>
        <v>0</v>
      </c>
      <c r="CP97" s="591">
        <f>IF($C97="총자산의",$C$92*$D97*CP$4/CP$93*Index_운영!CP$10,IF($C97="설정금액의",$C$93*$D97*CP$4/CP$93*Index_운영!CP$10))</f>
        <v>0</v>
      </c>
      <c r="CQ97" s="591">
        <f>IF($C97="총자산의",$C$92*$D97*CQ$4/CQ$93*Index_운영!CQ$10,IF($C97="설정금액의",$C$93*$D97*CQ$4/CQ$93*Index_운영!CQ$10))</f>
        <v>0</v>
      </c>
      <c r="CR97" s="591">
        <f>IF($C97="총자산의",$C$92*$D97*CR$4/CR$93*Index_운영!CR$10,IF($C97="설정금액의",$C$93*$D97*CR$4/CR$93*Index_운영!CR$10))</f>
        <v>0</v>
      </c>
      <c r="CS97" s="591">
        <f>IF($C97="총자산의",$C$92*$D97*CS$4/CS$93*Index_운영!CS$10,IF($C97="설정금액의",$C$93*$D97*CS$4/CS$93*Index_운영!CS$10))</f>
        <v>0</v>
      </c>
      <c r="CT97" s="591">
        <f>IF($C97="총자산의",$C$92*$D97*CT$4/CT$93*Index_운영!CT$10,IF($C97="설정금액의",$C$93*$D97*CT$4/CT$93*Index_운영!CT$10))</f>
        <v>0</v>
      </c>
      <c r="CU97" s="591">
        <f>IF($C97="총자산의",$C$92*$D97*CU$4/CU$93*Index_운영!CU$10,IF($C97="설정금액의",$C$93*$D97*CU$4/CU$93*Index_운영!CU$10))</f>
        <v>0</v>
      </c>
      <c r="CV97" s="591">
        <f>IF($C97="총자산의",$C$92*$D97*CV$4/CV$93*Index_운영!CV$10,IF($C97="설정금액의",$C$93*$D97*CV$4/CV$93*Index_운영!CV$10))</f>
        <v>0</v>
      </c>
      <c r="CW97" s="591">
        <f>IF($C97="총자산의",$C$92*$D97*CW$4/CW$93*Index_운영!CW$10,IF($C97="설정금액의",$C$93*$D97*CW$4/CW$93*Index_운영!CW$10))</f>
        <v>0</v>
      </c>
      <c r="CX97" s="591">
        <f>IF($C97="총자산의",$C$92*$D97*CX$4/CX$93*Index_운영!CX$10,IF($C97="설정금액의",$C$93*$D97*CX$4/CX$93*Index_운영!CX$10))</f>
        <v>0</v>
      </c>
      <c r="CY97" s="591">
        <f>IF($C97="총자산의",$C$92*$D97*CY$4/CY$93*Index_운영!CY$10,IF($C97="설정금액의",$C$93*$D97*CY$4/CY$93*Index_운영!CY$10))</f>
        <v>0</v>
      </c>
      <c r="CZ97" s="591">
        <f>IF($C97="총자산의",$C$92*$D97*CZ$4/CZ$93*Index_운영!CZ$10,IF($C97="설정금액의",$C$93*$D97*CZ$4/CZ$93*Index_운영!CZ$10))</f>
        <v>0</v>
      </c>
      <c r="DA97" s="591">
        <f>IF($C97="총자산의",$C$92*$D97*DA$4/DA$93*Index_운영!DA$10,IF($C97="설정금액의",$C$93*$D97*DA$4/DA$93*Index_운영!DA$10))</f>
        <v>0</v>
      </c>
      <c r="DB97" s="591">
        <f>IF($C97="총자산의",$C$92*$D97*DB$4/DB$93*Index_운영!DB$10,IF($C97="설정금액의",$C$93*$D97*DB$4/DB$93*Index_운영!DB$10))</f>
        <v>0</v>
      </c>
      <c r="DC97" s="591">
        <f>IF($C97="총자산의",$C$92*$D97*DC$4/DC$93*Index_운영!DC$10,IF($C97="설정금액의",$C$93*$D97*DC$4/DC$93*Index_운영!DC$10))</f>
        <v>0</v>
      </c>
      <c r="DD97" s="591">
        <f>IF($C97="총자산의",$C$92*$D97*DD$4/DD$93*Index_운영!DD$10,IF($C97="설정금액의",$C$93*$D97*DD$4/DD$93*Index_운영!DD$10))</f>
        <v>0</v>
      </c>
      <c r="DE97" s="591">
        <f>IF($C97="총자산의",$C$92*$D97*DE$4/DE$93*Index_운영!DE$10,IF($C97="설정금액의",$C$93*$D97*DE$4/DE$93*Index_운영!DE$10))</f>
        <v>0</v>
      </c>
      <c r="DF97" s="591">
        <f>IF($C97="총자산의",$C$92*$D97*DF$4/DF$93*Index_운영!DF$10,IF($C97="설정금액의",$C$93*$D97*DF$4/DF$93*Index_운영!DF$10))</f>
        <v>0</v>
      </c>
      <c r="DG97" s="591">
        <f>IF($C97="총자산의",$C$92*$D97*DG$4/DG$93*Index_운영!DG$10,IF($C97="설정금액의",$C$93*$D97*DG$4/DG$93*Index_운영!DG$10))</f>
        <v>0</v>
      </c>
      <c r="DH97" s="591">
        <f>IF($C97="총자산의",$C$92*$D97*DH$4/DH$93*Index_운영!DH$10,IF($C97="설정금액의",$C$93*$D97*DH$4/DH$93*Index_운영!DH$10))</f>
        <v>0</v>
      </c>
      <c r="DI97" s="591">
        <f>IF($C97="총자산의",$C$92*$D97*DI$4/DI$93*Index_운영!DI$10,IF($C97="설정금액의",$C$93*$D97*DI$4/DI$93*Index_운영!DI$10))</f>
        <v>0</v>
      </c>
      <c r="DJ97" s="591">
        <f>IF($C97="총자산의",$C$92*$D97*DJ$4/DJ$93*Index_운영!DJ$10,IF($C97="설정금액의",$C$93*$D97*DJ$4/DJ$93*Index_운영!DJ$10))</f>
        <v>0</v>
      </c>
      <c r="DK97" s="591">
        <f>IF($C97="총자산의",$C$92*$D97*DK$4/DK$93*Index_운영!DK$10,IF($C97="설정금액의",$C$93*$D97*DK$4/DK$93*Index_운영!DK$10))</f>
        <v>0</v>
      </c>
      <c r="DL97" s="591">
        <f>IF($C97="총자산의",$C$92*$D97*DL$4/DL$93*Index_운영!DL$10,IF($C97="설정금액의",$C$93*$D97*DL$4/DL$93*Index_운영!DL$10))</f>
        <v>0</v>
      </c>
      <c r="DM97" s="591">
        <f>IF($C97="총자산의",$C$92*$D97*DM$4/DM$93*Index_운영!DM$10,IF($C97="설정금액의",$C$93*$D97*DM$4/DM$93*Index_운영!DM$10))</f>
        <v>0</v>
      </c>
      <c r="DN97" s="591">
        <f>IF($C97="총자산의",$C$92*$D97*DN$4/DN$93*Index_운영!DN$10,IF($C97="설정금액의",$C$93*$D97*DN$4/DN$93*Index_운영!DN$10))</f>
        <v>0</v>
      </c>
      <c r="DO97" s="591">
        <f>IF($C97="총자산의",$C$92*$D97*DO$4/DO$93*Index_운영!DO$10,IF($C97="설정금액의",$C$93*$D97*DO$4/DO$93*Index_운영!DO$10))</f>
        <v>0</v>
      </c>
      <c r="DP97" s="591">
        <f>IF($C97="총자산의",$C$92*$D97*DP$4/DP$93*Index_운영!DP$10,IF($C97="설정금액의",$C$93*$D97*DP$4/DP$93*Index_운영!DP$10))</f>
        <v>0</v>
      </c>
      <c r="DQ97" s="591">
        <f>IF($C97="총자산의",$C$92*$D97*DQ$4/DQ$93*Index_운영!DQ$10,IF($C97="설정금액의",$C$93*$D97*DQ$4/DQ$93*Index_운영!DQ$10))</f>
        <v>0</v>
      </c>
      <c r="DR97" s="591">
        <f>IF($C97="총자산의",$C$92*$D97*DR$4/DR$93*Index_운영!DR$10,IF($C97="설정금액의",$C$93*$D97*DR$4/DR$93*Index_운영!DR$10))</f>
        <v>0</v>
      </c>
      <c r="DS97" s="591">
        <f>IF($C97="총자산의",$C$92*$D97*DS$4/DS$93*Index_운영!DS$10,IF($C97="설정금액의",$C$93*$D97*DS$4/DS$93*Index_운영!DS$10))</f>
        <v>0</v>
      </c>
      <c r="DT97" s="591">
        <f>IF($C97="총자산의",$C$92*$D97*DT$4/DT$93*Index_운영!DT$10,IF($C97="설정금액의",$C$93*$D97*DT$4/DT$93*Index_운영!DT$10))</f>
        <v>0</v>
      </c>
      <c r="DU97" s="591">
        <f>IF($C97="총자산의",$C$92*$D97*DU$4/DU$93*Index_운영!DU$10,IF($C97="설정금액의",$C$93*$D97*DU$4/DU$93*Index_운영!DU$10))</f>
        <v>0</v>
      </c>
      <c r="DV97" s="591">
        <f>IF($C97="총자산의",$C$92*$D97*DV$4/DV$93*Index_운영!DV$10,IF($C97="설정금액의",$C$93*$D97*DV$4/DV$93*Index_운영!DV$10))</f>
        <v>0</v>
      </c>
    </row>
    <row r="98" spans="1:126" s="785" customFormat="1" x14ac:dyDescent="0.4">
      <c r="A98" s="958"/>
      <c r="B98" s="444" t="s">
        <v>1049</v>
      </c>
      <c r="C98" s="1257"/>
      <c r="D98" s="784"/>
      <c r="E98" s="953"/>
      <c r="F98" s="588">
        <f>SUMIF($F$2:$DV$2,F$2,$F97:$DV97)*Index_운영!F$16</f>
        <v>0</v>
      </c>
      <c r="G98" s="591">
        <f>SUMIF($F$2:$DV$2,G$2,$F97:$DV97)*Index_운영!G$16</f>
        <v>0</v>
      </c>
      <c r="H98" s="591">
        <f>SUMIF($F$2:$DV$2,H$2,$F97:$DV97)*Index_운영!H$16</f>
        <v>0</v>
      </c>
      <c r="I98" s="591">
        <f>SUMIF($F$2:$DV$2,I$2,$F97:$DV97)*Index_운영!I$16</f>
        <v>2966.8493150684935</v>
      </c>
      <c r="J98" s="591">
        <f>SUMIF($F$2:$DV$2,J$2,$F97:$DV97)*Index_운영!J$16</f>
        <v>0</v>
      </c>
      <c r="K98" s="591">
        <f>SUMIF($F$2:$DV$2,K$2,$F97:$DV97)*Index_운영!K$16</f>
        <v>0</v>
      </c>
      <c r="L98" s="591">
        <f>SUMIF($F$2:$DV$2,L$2,$F97:$DV97)*Index_운영!L$16</f>
        <v>2961.5046036379968</v>
      </c>
      <c r="M98" s="591">
        <f>SUMIF($F$2:$DV$2,M$2,$F97:$DV97)*Index_운영!M$16</f>
        <v>0</v>
      </c>
      <c r="N98" s="591">
        <f>SUMIF($F$2:$DV$2,N$2,$F97:$DV97)*Index_운영!N$16</f>
        <v>0</v>
      </c>
      <c r="O98" s="591">
        <f>SUMIF($F$2:$DV$2,O$2,$F97:$DV97)*Index_운영!O$16</f>
        <v>2991.256830601093</v>
      </c>
      <c r="P98" s="591">
        <f>SUMIF($F$2:$DV$2,P$2,$F97:$DV97)*Index_운영!P$16</f>
        <v>0</v>
      </c>
      <c r="Q98" s="591">
        <f>SUMIF($F$2:$DV$2,Q$2,$F97:$DV97)*Index_운영!Q$16</f>
        <v>0</v>
      </c>
      <c r="R98" s="591">
        <f>SUMIF($F$2:$DV$2,R$2,$F97:$DV97)*Index_운영!R$16</f>
        <v>2991.256830601093</v>
      </c>
      <c r="S98" s="591">
        <f>SUMIF($F$2:$DV$2,S$2,$F97:$DV97)*Index_운영!S$16</f>
        <v>0</v>
      </c>
      <c r="T98" s="591">
        <f>SUMIF($F$2:$DV$2,T$2,$F97:$DV97)*Index_운영!T$16</f>
        <v>0</v>
      </c>
      <c r="U98" s="591">
        <f>SUMIF($F$2:$DV$2,U$2,$F97:$DV97)*Index_운영!U$16</f>
        <v>2958.7431693989074</v>
      </c>
      <c r="V98" s="591">
        <f>SUMIF($F$2:$DV$2,V$2,$F97:$DV97)*Index_운영!V$16</f>
        <v>0</v>
      </c>
      <c r="W98" s="591">
        <f>SUMIF($F$2:$DV$2,W$2,$F97:$DV97)*Index_운영!W$16</f>
        <v>0</v>
      </c>
      <c r="X98" s="591">
        <f>SUMIF($F$2:$DV$2,X$2,$F97:$DV97)*Index_운영!X$16</f>
        <v>2931.485141103376</v>
      </c>
      <c r="Y98" s="591">
        <f>SUMIF($F$2:$DV$2,Y$2,$F97:$DV97)*Index_운영!Y$16</f>
        <v>0</v>
      </c>
      <c r="Z98" s="591">
        <f>SUMIF($F$2:$DV$2,Z$2,$F97:$DV97)*Index_운영!Z$16</f>
        <v>0</v>
      </c>
      <c r="AA98" s="591">
        <f>SUMIF($F$2:$DV$2,AA$2,$F97:$DV97)*Index_운영!AA$16</f>
        <v>2999.4520547945208</v>
      </c>
      <c r="AB98" s="591">
        <f>SUMIF($F$2:$DV$2,AB$2,$F97:$DV97)*Index_운영!AB$16</f>
        <v>0</v>
      </c>
      <c r="AC98" s="591">
        <f>SUMIF($F$2:$DV$2,AC$2,$F97:$DV97)*Index_운영!AC$16</f>
        <v>0</v>
      </c>
      <c r="AD98" s="591">
        <f>SUMIF($F$2:$DV$2,AD$2,$F97:$DV97)*Index_운영!AD$16</f>
        <v>2999.4520547945208</v>
      </c>
      <c r="AE98" s="591">
        <f>SUMIF($F$2:$DV$2,AE$2,$F97:$DV97)*Index_운영!AE$16</f>
        <v>0</v>
      </c>
      <c r="AF98" s="591">
        <f>SUMIF($F$2:$DV$2,AF$2,$F97:$DV97)*Index_운영!AF$16</f>
        <v>0</v>
      </c>
      <c r="AG98" s="591">
        <f>SUMIF($F$2:$DV$2,AG$2,$F97:$DV97)*Index_운영!AG$16</f>
        <v>2966.8493150684935</v>
      </c>
      <c r="AH98" s="591">
        <f>SUMIF($F$2:$DV$2,AH$2,$F97:$DV97)*Index_운영!AH$16</f>
        <v>0</v>
      </c>
      <c r="AI98" s="591">
        <f>SUMIF($F$2:$DV$2,AI$2,$F97:$DV97)*Index_운영!AI$16</f>
        <v>0</v>
      </c>
      <c r="AJ98" s="591">
        <f>SUMIF($F$2:$DV$2,AJ$2,$F97:$DV97)*Index_운영!AJ$16</f>
        <v>2934.2465753424658</v>
      </c>
      <c r="AK98" s="591">
        <f>SUMIF($F$2:$DV$2,AK$2,$F97:$DV97)*Index_운영!AK$16</f>
        <v>0</v>
      </c>
      <c r="AL98" s="591">
        <f>SUMIF($F$2:$DV$2,AL$2,$F97:$DV97)*Index_운영!AL$16</f>
        <v>0</v>
      </c>
      <c r="AM98" s="591">
        <f>SUMIF($F$2:$DV$2,AM$2,$F97:$DV97)*Index_운영!AM$16</f>
        <v>2999.4520547945208</v>
      </c>
      <c r="AN98" s="591">
        <f>SUMIF($F$2:$DV$2,AN$2,$F97:$DV97)*Index_운영!AN$16</f>
        <v>0</v>
      </c>
      <c r="AO98" s="591">
        <f>SUMIF($F$2:$DV$2,AO$2,$F97:$DV97)*Index_운영!AO$16</f>
        <v>0</v>
      </c>
      <c r="AP98" s="591">
        <f>SUMIF($F$2:$DV$2,AP$2,$F97:$DV97)*Index_운영!AP$16</f>
        <v>2999.4520547945208</v>
      </c>
      <c r="AQ98" s="591">
        <f>SUMIF($F$2:$DV$2,AQ$2,$F97:$DV97)*Index_운영!AQ$16</f>
        <v>0</v>
      </c>
      <c r="AR98" s="591">
        <f>SUMIF($F$2:$DV$2,AR$2,$F97:$DV97)*Index_운영!AR$16</f>
        <v>0</v>
      </c>
      <c r="AS98" s="591">
        <f>SUMIF($F$2:$DV$2,AS$2,$F97:$DV97)*Index_운영!AS$16</f>
        <v>2966.8493150684935</v>
      </c>
      <c r="AT98" s="591">
        <f>SUMIF($F$2:$DV$2,AT$2,$F97:$DV97)*Index_운영!AT$16</f>
        <v>0</v>
      </c>
      <c r="AU98" s="591">
        <f>SUMIF($F$2:$DV$2,AU$2,$F97:$DV97)*Index_운영!AU$16</f>
        <v>0</v>
      </c>
      <c r="AV98" s="591">
        <f>SUMIF($F$2:$DV$2,AV$2,$F97:$DV97)*Index_운영!AV$16</f>
        <v>2934.2465753424658</v>
      </c>
      <c r="AW98" s="591">
        <f>SUMIF($F$2:$DV$2,AW$2,$F97:$DV97)*Index_운영!AW$16</f>
        <v>0</v>
      </c>
      <c r="AX98" s="591">
        <f>SUMIF($F$2:$DV$2,AX$2,$F97:$DV97)*Index_운영!AX$16</f>
        <v>0</v>
      </c>
      <c r="AY98" s="591">
        <f>SUMIF($F$2:$DV$2,AY$2,$F97:$DV97)*Index_운영!AY$16</f>
        <v>2999.4520547945208</v>
      </c>
      <c r="AZ98" s="591">
        <f>SUMIF($F$2:$DV$2,AZ$2,$F97:$DV97)*Index_운영!AZ$16</f>
        <v>0</v>
      </c>
      <c r="BA98" s="591">
        <f>SUMIF($F$2:$DV$2,BA$2,$F97:$DV97)*Index_운영!BA$16</f>
        <v>0</v>
      </c>
      <c r="BB98" s="591">
        <f>SUMIF($F$2:$DV$2,BB$2,$F97:$DV97)*Index_운영!BB$16</f>
        <v>2999.4520547945208</v>
      </c>
      <c r="BC98" s="591">
        <f>SUMIF($F$2:$DV$2,BC$2,$F97:$DV97)*Index_운영!BC$16</f>
        <v>0</v>
      </c>
      <c r="BD98" s="591">
        <f>SUMIF($F$2:$DV$2,BD$2,$F97:$DV97)*Index_운영!BD$16</f>
        <v>0</v>
      </c>
      <c r="BE98" s="591">
        <f>SUMIF($F$2:$DV$2,BE$2,$F97:$DV97)*Index_운영!BE$16</f>
        <v>2966.8493150684935</v>
      </c>
      <c r="BF98" s="591">
        <f>SUMIF($F$2:$DV$2,BF$2,$F97:$DV97)*Index_운영!BF$16</f>
        <v>0</v>
      </c>
      <c r="BG98" s="591">
        <f>SUMIF($F$2:$DV$2,BG$2,$F97:$DV97)*Index_운영!BG$16</f>
        <v>0</v>
      </c>
      <c r="BH98" s="591">
        <f>SUMIF($F$2:$DV$2,BH$2,$F97:$DV97)*Index_운영!BH$16</f>
        <v>2961.5046036379968</v>
      </c>
      <c r="BI98" s="591">
        <f>SUMIF($F$2:$DV$2,BI$2,$F97:$DV97)*Index_운영!BI$16</f>
        <v>0</v>
      </c>
      <c r="BJ98" s="591">
        <f>SUMIF($F$2:$DV$2,BJ$2,$F97:$DV97)*Index_운영!BJ$16</f>
        <v>0</v>
      </c>
      <c r="BK98" s="591">
        <f>SUMIF($F$2:$DV$2,BK$2,$F97:$DV97)*Index_운영!BK$16</f>
        <v>2991.256830601093</v>
      </c>
      <c r="BL98" s="591">
        <f>SUMIF($F$2:$DV$2,BL$2,$F97:$DV97)*Index_운영!BL$16</f>
        <v>0</v>
      </c>
      <c r="BM98" s="591">
        <f>SUMIF($F$2:$DV$2,BM$2,$F97:$DV97)*Index_운영!BM$16</f>
        <v>0</v>
      </c>
      <c r="BN98" s="591">
        <f>SUMIF($F$2:$DV$2,BN$2,$F97:$DV97)*Index_운영!BN$16</f>
        <v>2991.256830601093</v>
      </c>
      <c r="BO98" s="591">
        <f>SUMIF($F$2:$DV$2,BO$2,$F97:$DV97)*Index_운영!BO$16</f>
        <v>0</v>
      </c>
      <c r="BP98" s="591">
        <f>SUMIF($F$2:$DV$2,BP$2,$F97:$DV97)*Index_운영!BP$16</f>
        <v>0</v>
      </c>
      <c r="BQ98" s="591">
        <f>SUMIF($F$2:$DV$2,BQ$2,$F97:$DV97)*Index_운영!BQ$16</f>
        <v>0</v>
      </c>
      <c r="BR98" s="591">
        <f>SUMIF($F$2:$DV$2,BR$2,$F97:$DV97)*Index_운영!BR$16</f>
        <v>0</v>
      </c>
      <c r="BS98" s="591">
        <f>SUMIF($F$2:$DV$2,BS$2,$F97:$DV97)*Index_운영!BS$16</f>
        <v>0</v>
      </c>
      <c r="BT98" s="591">
        <f>SUMIF($F$2:$DV$2,BT$2,$F97:$DV97)*Index_운영!BT$16</f>
        <v>0</v>
      </c>
      <c r="BU98" s="591">
        <f>SUMIF($F$2:$DV$2,BU$2,$F97:$DV97)*Index_운영!BU$16</f>
        <v>0</v>
      </c>
      <c r="BV98" s="591">
        <f>SUMIF($F$2:$DV$2,BV$2,$F97:$DV97)*Index_운영!BV$16</f>
        <v>0</v>
      </c>
      <c r="BW98" s="591">
        <f>SUMIF($F$2:$DV$2,BW$2,$F97:$DV97)*Index_운영!BW$16</f>
        <v>0</v>
      </c>
      <c r="BX98" s="591">
        <f>SUMIF($F$2:$DV$2,BX$2,$F97:$DV97)*Index_운영!BX$16</f>
        <v>0</v>
      </c>
      <c r="BY98" s="591">
        <f>SUMIF($F$2:$DV$2,BY$2,$F97:$DV97)*Index_운영!BY$16</f>
        <v>0</v>
      </c>
      <c r="BZ98" s="591">
        <f>SUMIF($F$2:$DV$2,BZ$2,$F97:$DV97)*Index_운영!BZ$16</f>
        <v>0</v>
      </c>
      <c r="CA98" s="591">
        <f>SUMIF($F$2:$DV$2,CA$2,$F97:$DV97)*Index_운영!CA$16</f>
        <v>0</v>
      </c>
      <c r="CB98" s="591">
        <f>SUMIF($F$2:$DV$2,CB$2,$F97:$DV97)*Index_운영!CB$16</f>
        <v>0</v>
      </c>
      <c r="CC98" s="591">
        <f>SUMIF($F$2:$DV$2,CC$2,$F97:$DV97)*Index_운영!CC$16</f>
        <v>0</v>
      </c>
      <c r="CD98" s="591">
        <f>SUMIF($F$2:$DV$2,CD$2,$F97:$DV97)*Index_운영!CD$16</f>
        <v>0</v>
      </c>
      <c r="CE98" s="591">
        <f>SUMIF($F$2:$DV$2,CE$2,$F97:$DV97)*Index_운영!CE$16</f>
        <v>0</v>
      </c>
      <c r="CF98" s="591">
        <f>SUMIF($F$2:$DV$2,CF$2,$F97:$DV97)*Index_운영!CF$16</f>
        <v>0</v>
      </c>
      <c r="CG98" s="591">
        <f>SUMIF($F$2:$DV$2,CG$2,$F97:$DV97)*Index_운영!CG$16</f>
        <v>0</v>
      </c>
      <c r="CH98" s="591">
        <f>SUMIF($F$2:$DV$2,CH$2,$F97:$DV97)*Index_운영!CH$16</f>
        <v>0</v>
      </c>
      <c r="CI98" s="591">
        <f>SUMIF($F$2:$DV$2,CI$2,$F97:$DV97)*Index_운영!CI$16</f>
        <v>0</v>
      </c>
      <c r="CJ98" s="591">
        <f>SUMIF($F$2:$DV$2,CJ$2,$F97:$DV97)*Index_운영!CJ$16</f>
        <v>0</v>
      </c>
      <c r="CK98" s="591">
        <f>SUMIF($F$2:$DV$2,CK$2,$F97:$DV97)*Index_운영!CK$16</f>
        <v>0</v>
      </c>
      <c r="CL98" s="591">
        <f>SUMIF($F$2:$DV$2,CL$2,$F97:$DV97)*Index_운영!CL$16</f>
        <v>0</v>
      </c>
      <c r="CM98" s="591">
        <f>SUMIF($F$2:$DV$2,CM$2,$F97:$DV97)*Index_운영!CM$16</f>
        <v>0</v>
      </c>
      <c r="CN98" s="591">
        <f>SUMIF($F$2:$DV$2,CN$2,$F97:$DV97)*Index_운영!CN$16</f>
        <v>0</v>
      </c>
      <c r="CO98" s="591">
        <f>SUMIF($F$2:$DV$2,CO$2,$F97:$DV97)*Index_운영!CO$16</f>
        <v>0</v>
      </c>
      <c r="CP98" s="591">
        <f>SUMIF($F$2:$DV$2,CP$2,$F97:$DV97)*Index_운영!CP$16</f>
        <v>0</v>
      </c>
      <c r="CQ98" s="591">
        <f>SUMIF($F$2:$DV$2,CQ$2,$F97:$DV97)*Index_운영!CQ$16</f>
        <v>0</v>
      </c>
      <c r="CR98" s="591">
        <f>SUMIF($F$2:$DV$2,CR$2,$F97:$DV97)*Index_운영!CR$16</f>
        <v>0</v>
      </c>
      <c r="CS98" s="591">
        <f>SUMIF($F$2:$DV$2,CS$2,$F97:$DV97)*Index_운영!CS$16</f>
        <v>0</v>
      </c>
      <c r="CT98" s="591">
        <f>SUMIF($F$2:$DV$2,CT$2,$F97:$DV97)*Index_운영!CT$16</f>
        <v>0</v>
      </c>
      <c r="CU98" s="591">
        <f>SUMIF($F$2:$DV$2,CU$2,$F97:$DV97)*Index_운영!CU$16</f>
        <v>0</v>
      </c>
      <c r="CV98" s="591">
        <f>SUMIF($F$2:$DV$2,CV$2,$F97:$DV97)*Index_운영!CV$16</f>
        <v>0</v>
      </c>
      <c r="CW98" s="591">
        <f>SUMIF($F$2:$DV$2,CW$2,$F97:$DV97)*Index_운영!CW$16</f>
        <v>0</v>
      </c>
      <c r="CX98" s="591">
        <f>SUMIF($F$2:$DV$2,CX$2,$F97:$DV97)*Index_운영!CX$16</f>
        <v>0</v>
      </c>
      <c r="CY98" s="591">
        <f>SUMIF($F$2:$DV$2,CY$2,$F97:$DV97)*Index_운영!CY$16</f>
        <v>0</v>
      </c>
      <c r="CZ98" s="591">
        <f>SUMIF($F$2:$DV$2,CZ$2,$F97:$DV97)*Index_운영!CZ$16</f>
        <v>0</v>
      </c>
      <c r="DA98" s="591">
        <f>SUMIF($F$2:$DV$2,DA$2,$F97:$DV97)*Index_운영!DA$16</f>
        <v>0</v>
      </c>
      <c r="DB98" s="591">
        <f>SUMIF($F$2:$DV$2,DB$2,$F97:$DV97)*Index_운영!DB$16</f>
        <v>0</v>
      </c>
      <c r="DC98" s="591">
        <f>SUMIF($F$2:$DV$2,DC$2,$F97:$DV97)*Index_운영!DC$16</f>
        <v>0</v>
      </c>
      <c r="DD98" s="591">
        <f>SUMIF($F$2:$DV$2,DD$2,$F97:$DV97)*Index_운영!DD$16</f>
        <v>0</v>
      </c>
      <c r="DE98" s="591">
        <f>SUMIF($F$2:$DV$2,DE$2,$F97:$DV97)*Index_운영!DE$16</f>
        <v>0</v>
      </c>
      <c r="DF98" s="591">
        <f>SUMIF($F$2:$DV$2,DF$2,$F97:$DV97)*Index_운영!DF$16</f>
        <v>0</v>
      </c>
      <c r="DG98" s="591">
        <f>SUMIF($F$2:$DV$2,DG$2,$F97:$DV97)*Index_운영!DG$16</f>
        <v>0</v>
      </c>
      <c r="DH98" s="591">
        <f>SUMIF($F$2:$DV$2,DH$2,$F97:$DV97)*Index_운영!DH$16</f>
        <v>0</v>
      </c>
      <c r="DI98" s="591">
        <f>SUMIF($F$2:$DV$2,DI$2,$F97:$DV97)*Index_운영!DI$16</f>
        <v>0</v>
      </c>
      <c r="DJ98" s="591">
        <f>SUMIF($F$2:$DV$2,DJ$2,$F97:$DV97)*Index_운영!DJ$16</f>
        <v>0</v>
      </c>
      <c r="DK98" s="591">
        <f>SUMIF($F$2:$DV$2,DK$2,$F97:$DV97)*Index_운영!DK$16</f>
        <v>0</v>
      </c>
      <c r="DL98" s="591">
        <f>SUMIF($F$2:$DV$2,DL$2,$F97:$DV97)*Index_운영!DL$16</f>
        <v>0</v>
      </c>
      <c r="DM98" s="591">
        <f>SUMIF($F$2:$DV$2,DM$2,$F97:$DV97)*Index_운영!DM$16</f>
        <v>0</v>
      </c>
      <c r="DN98" s="591">
        <f>SUMIF($F$2:$DV$2,DN$2,$F97:$DV97)*Index_운영!DN$16</f>
        <v>0</v>
      </c>
      <c r="DO98" s="591">
        <f>SUMIF($F$2:$DV$2,DO$2,$F97:$DV97)*Index_운영!DO$16</f>
        <v>0</v>
      </c>
      <c r="DP98" s="591">
        <f>SUMIF($F$2:$DV$2,DP$2,$F97:$DV97)*Index_운영!DP$16</f>
        <v>0</v>
      </c>
      <c r="DQ98" s="591">
        <f>SUMIF($F$2:$DV$2,DQ$2,$F97:$DV97)*Index_운영!DQ$16</f>
        <v>0</v>
      </c>
      <c r="DR98" s="591">
        <f>SUMIF($F$2:$DV$2,DR$2,$F97:$DV97)*Index_운영!DR$16</f>
        <v>0</v>
      </c>
      <c r="DS98" s="591">
        <f>SUMIF($F$2:$DV$2,DS$2,$F97:$DV97)*Index_운영!DS$16</f>
        <v>0</v>
      </c>
      <c r="DT98" s="591">
        <f>SUMIF($F$2:$DV$2,DT$2,$F97:$DV97)*Index_운영!DT$16</f>
        <v>0</v>
      </c>
      <c r="DU98" s="591">
        <f>SUMIF($F$2:$DV$2,DU$2,$F97:$DV97)*Index_운영!DU$16</f>
        <v>0</v>
      </c>
      <c r="DV98" s="591">
        <f>SUMIF($F$2:$DV$2,DV$2,$F97:$DV97)*Index_운영!DV$16</f>
        <v>0</v>
      </c>
    </row>
    <row r="99" spans="1:126" s="464" customFormat="1" x14ac:dyDescent="0.4">
      <c r="A99" s="736"/>
      <c r="B99" s="444" t="str">
        <f>'Control Panel_운영'!$K188</f>
        <v>일반사무관리보수</v>
      </c>
      <c r="C99" s="1257" t="str">
        <f>'Control Panel_운영'!$L188</f>
        <v>설정금액의</v>
      </c>
      <c r="D99" s="784">
        <f>'Control Panel_운영'!$M188</f>
        <v>2.9999999999999997E-4</v>
      </c>
      <c r="E99" s="953"/>
      <c r="F99" s="588">
        <f>IF($C99="총자산의",$C$92*$D99*F$4/F$93*Index_운영!F$10,IF($C99="설정금액의",$C$93*$D99*F$4/F$93*Index_운영!F$10))</f>
        <v>0</v>
      </c>
      <c r="G99" s="591">
        <f>IF($C99="총자산의",$C$92*$D99*G$4/G$93*Index_운영!G$10,IF($C99="설정금액의",$C$93*$D99*G$4/G$93*Index_운영!G$10))</f>
        <v>419.17808219178085</v>
      </c>
      <c r="H99" s="591">
        <f>IF($C99="총자산의",$C$92*$D99*H$4/H$93*Index_운영!H$10,IF($C99="설정금액의",$C$93*$D99*H$4/H$93*Index_운영!H$10))</f>
        <v>433.15068493150687</v>
      </c>
      <c r="I99" s="591">
        <f>IF($C99="총자산의",$C$92*$D99*I$4/I$93*Index_운영!I$10,IF($C99="설정금액의",$C$93*$D99*I$4/I$93*Index_운영!I$10))</f>
        <v>419.17808219178085</v>
      </c>
      <c r="J99" s="591">
        <f>IF($C99="총자산의",$C$92*$D99*J$4/J$93*Index_운영!J$10,IF($C99="설정금액의",$C$93*$D99*J$4/J$93*Index_운영!J$10))</f>
        <v>433.15068493150687</v>
      </c>
      <c r="K99" s="591">
        <f>IF($C99="총자산의",$C$92*$D99*K$4/K$93*Index_운영!K$10,IF($C99="설정금액의",$C$93*$D99*K$4/K$93*Index_운영!K$10))</f>
        <v>431.96721311475409</v>
      </c>
      <c r="L99" s="591">
        <f>IF($C99="총자산의",$C$92*$D99*L$4/L$93*Index_운영!L$10,IF($C99="설정금액의",$C$93*$D99*L$4/L$93*Index_운영!L$10))</f>
        <v>404.09836065573768</v>
      </c>
      <c r="M99" s="591">
        <f>IF($C99="총자산의",$C$92*$D99*M$4/M$93*Index_운영!M$10,IF($C99="설정금액의",$C$93*$D99*M$4/M$93*Index_운영!M$10))</f>
        <v>431.96721311475409</v>
      </c>
      <c r="N99" s="591">
        <f>IF($C99="총자산의",$C$92*$D99*N$4/N$93*Index_운영!N$10,IF($C99="설정금액의",$C$93*$D99*N$4/N$93*Index_운영!N$10))</f>
        <v>418.03278688524591</v>
      </c>
      <c r="O99" s="591">
        <f>IF($C99="총자산의",$C$92*$D99*O$4/O$93*Index_운영!O$10,IF($C99="설정금액의",$C$93*$D99*O$4/O$93*Index_운영!O$10))</f>
        <v>431.96721311475409</v>
      </c>
      <c r="P99" s="591">
        <f>IF($C99="총자산의",$C$92*$D99*P$4/P$93*Index_운영!P$10,IF($C99="설정금액의",$C$93*$D99*P$4/P$93*Index_운영!P$10))</f>
        <v>418.03278688524591</v>
      </c>
      <c r="Q99" s="591">
        <f>IF($C99="총자산의",$C$92*$D99*Q$4/Q$93*Index_운영!Q$10,IF($C99="설정금액의",$C$93*$D99*Q$4/Q$93*Index_운영!Q$10))</f>
        <v>431.96721311475409</v>
      </c>
      <c r="R99" s="591">
        <f>IF($C99="총자산의",$C$92*$D99*R$4/R$93*Index_운영!R$10,IF($C99="설정금액의",$C$93*$D99*R$4/R$93*Index_운영!R$10))</f>
        <v>431.96721311475409</v>
      </c>
      <c r="S99" s="591">
        <f>IF($C99="총자산의",$C$92*$D99*S$4/S$93*Index_운영!S$10,IF($C99="설정금액의",$C$93*$D99*S$4/S$93*Index_운영!S$10))</f>
        <v>418.03278688524591</v>
      </c>
      <c r="T99" s="591">
        <f>IF($C99="총자산의",$C$92*$D99*T$4/T$93*Index_운영!T$10,IF($C99="설정금액의",$C$93*$D99*T$4/T$93*Index_운영!T$10))</f>
        <v>431.96721311475409</v>
      </c>
      <c r="U99" s="591">
        <f>IF($C99="총자산의",$C$92*$D99*U$4/U$93*Index_운영!U$10,IF($C99="설정금액의",$C$93*$D99*U$4/U$93*Index_운영!U$10))</f>
        <v>418.03278688524591</v>
      </c>
      <c r="V99" s="591">
        <f>IF($C99="총자산의",$C$92*$D99*V$4/V$93*Index_운영!V$10,IF($C99="설정금액의",$C$93*$D99*V$4/V$93*Index_운영!V$10))</f>
        <v>431.96721311475409</v>
      </c>
      <c r="W99" s="591">
        <f>IF($C99="총자산의",$C$92*$D99*W$4/W$93*Index_운영!W$10,IF($C99="설정금액의",$C$93*$D99*W$4/W$93*Index_운영!W$10))</f>
        <v>433.15068493150687</v>
      </c>
      <c r="X99" s="591">
        <f>IF($C99="총자산의",$C$92*$D99*X$4/X$93*Index_운영!X$10,IF($C99="설정금액의",$C$93*$D99*X$4/X$93*Index_운영!X$10))</f>
        <v>391.23287671232879</v>
      </c>
      <c r="Y99" s="591">
        <f>IF($C99="총자산의",$C$92*$D99*Y$4/Y$93*Index_운영!Y$10,IF($C99="설정금액의",$C$93*$D99*Y$4/Y$93*Index_운영!Y$10))</f>
        <v>433.15068493150687</v>
      </c>
      <c r="Z99" s="591">
        <f>IF($C99="총자산의",$C$92*$D99*Z$4/Z$93*Index_운영!Z$10,IF($C99="설정금액의",$C$93*$D99*Z$4/Z$93*Index_운영!Z$10))</f>
        <v>419.17808219178085</v>
      </c>
      <c r="AA99" s="591">
        <f>IF($C99="총자산의",$C$92*$D99*AA$4/AA$93*Index_운영!AA$10,IF($C99="설정금액의",$C$93*$D99*AA$4/AA$93*Index_운영!AA$10))</f>
        <v>433.15068493150687</v>
      </c>
      <c r="AB99" s="591">
        <f>IF($C99="총자산의",$C$92*$D99*AB$4/AB$93*Index_운영!AB$10,IF($C99="설정금액의",$C$93*$D99*AB$4/AB$93*Index_운영!AB$10))</f>
        <v>419.17808219178085</v>
      </c>
      <c r="AC99" s="591">
        <f>IF($C99="총자산의",$C$92*$D99*AC$4/AC$93*Index_운영!AC$10,IF($C99="설정금액의",$C$93*$D99*AC$4/AC$93*Index_운영!AC$10))</f>
        <v>433.15068493150687</v>
      </c>
      <c r="AD99" s="591">
        <f>IF($C99="총자산의",$C$92*$D99*AD$4/AD$93*Index_운영!AD$10,IF($C99="설정금액의",$C$93*$D99*AD$4/AD$93*Index_운영!AD$10))</f>
        <v>433.15068493150687</v>
      </c>
      <c r="AE99" s="591">
        <f>IF($C99="총자산의",$C$92*$D99*AE$4/AE$93*Index_운영!AE$10,IF($C99="설정금액의",$C$93*$D99*AE$4/AE$93*Index_운영!AE$10))</f>
        <v>419.17808219178085</v>
      </c>
      <c r="AF99" s="591">
        <f>IF($C99="총자산의",$C$92*$D99*AF$4/AF$93*Index_운영!AF$10,IF($C99="설정금액의",$C$93*$D99*AF$4/AF$93*Index_운영!AF$10))</f>
        <v>433.15068493150687</v>
      </c>
      <c r="AG99" s="591">
        <f>IF($C99="총자산의",$C$92*$D99*AG$4/AG$93*Index_운영!AG$10,IF($C99="설정금액의",$C$93*$D99*AG$4/AG$93*Index_운영!AG$10))</f>
        <v>419.17808219178085</v>
      </c>
      <c r="AH99" s="591">
        <f>IF($C99="총자산의",$C$92*$D99*AH$4/AH$93*Index_운영!AH$10,IF($C99="설정금액의",$C$93*$D99*AH$4/AH$93*Index_운영!AH$10))</f>
        <v>433.15068493150687</v>
      </c>
      <c r="AI99" s="591">
        <f>IF($C99="총자산의",$C$92*$D99*AI$4/AI$93*Index_운영!AI$10,IF($C99="설정금액의",$C$93*$D99*AI$4/AI$93*Index_운영!AI$10))</f>
        <v>433.15068493150687</v>
      </c>
      <c r="AJ99" s="591">
        <f>IF($C99="총자산의",$C$92*$D99*AJ$4/AJ$93*Index_운영!AJ$10,IF($C99="설정금액의",$C$93*$D99*AJ$4/AJ$93*Index_운영!AJ$10))</f>
        <v>391.23287671232879</v>
      </c>
      <c r="AK99" s="591">
        <f>IF($C99="총자산의",$C$92*$D99*AK$4/AK$93*Index_운영!AK$10,IF($C99="설정금액의",$C$93*$D99*AK$4/AK$93*Index_운영!AK$10))</f>
        <v>433.15068493150687</v>
      </c>
      <c r="AL99" s="591">
        <f>IF($C99="총자산의",$C$92*$D99*AL$4/AL$93*Index_운영!AL$10,IF($C99="설정금액의",$C$93*$D99*AL$4/AL$93*Index_운영!AL$10))</f>
        <v>419.17808219178085</v>
      </c>
      <c r="AM99" s="591">
        <f>IF($C99="총자산의",$C$92*$D99*AM$4/AM$93*Index_운영!AM$10,IF($C99="설정금액의",$C$93*$D99*AM$4/AM$93*Index_운영!AM$10))</f>
        <v>433.15068493150687</v>
      </c>
      <c r="AN99" s="591">
        <f>IF($C99="총자산의",$C$92*$D99*AN$4/AN$93*Index_운영!AN$10,IF($C99="설정금액의",$C$93*$D99*AN$4/AN$93*Index_운영!AN$10))</f>
        <v>419.17808219178085</v>
      </c>
      <c r="AO99" s="591">
        <f>IF($C99="총자산의",$C$92*$D99*AO$4/AO$93*Index_운영!AO$10,IF($C99="설정금액의",$C$93*$D99*AO$4/AO$93*Index_운영!AO$10))</f>
        <v>433.15068493150687</v>
      </c>
      <c r="AP99" s="591">
        <f>IF($C99="총자산의",$C$92*$D99*AP$4/AP$93*Index_운영!AP$10,IF($C99="설정금액의",$C$93*$D99*AP$4/AP$93*Index_운영!AP$10))</f>
        <v>433.15068493150687</v>
      </c>
      <c r="AQ99" s="591">
        <f>IF($C99="총자산의",$C$92*$D99*AQ$4/AQ$93*Index_운영!AQ$10,IF($C99="설정금액의",$C$93*$D99*AQ$4/AQ$93*Index_운영!AQ$10))</f>
        <v>419.17808219178085</v>
      </c>
      <c r="AR99" s="591">
        <f>IF($C99="총자산의",$C$92*$D99*AR$4/AR$93*Index_운영!AR$10,IF($C99="설정금액의",$C$93*$D99*AR$4/AR$93*Index_운영!AR$10))</f>
        <v>433.15068493150687</v>
      </c>
      <c r="AS99" s="591">
        <f>IF($C99="총자산의",$C$92*$D99*AS$4/AS$93*Index_운영!AS$10,IF($C99="설정금액의",$C$93*$D99*AS$4/AS$93*Index_운영!AS$10))</f>
        <v>419.17808219178085</v>
      </c>
      <c r="AT99" s="591">
        <f>IF($C99="총자산의",$C$92*$D99*AT$4/AT$93*Index_운영!AT$10,IF($C99="설정금액의",$C$93*$D99*AT$4/AT$93*Index_운영!AT$10))</f>
        <v>433.15068493150687</v>
      </c>
      <c r="AU99" s="591">
        <f>IF($C99="총자산의",$C$92*$D99*AU$4/AU$93*Index_운영!AU$10,IF($C99="설정금액의",$C$93*$D99*AU$4/AU$93*Index_운영!AU$10))</f>
        <v>433.15068493150687</v>
      </c>
      <c r="AV99" s="591">
        <f>IF($C99="총자산의",$C$92*$D99*AV$4/AV$93*Index_운영!AV$10,IF($C99="설정금액의",$C$93*$D99*AV$4/AV$93*Index_운영!AV$10))</f>
        <v>391.23287671232879</v>
      </c>
      <c r="AW99" s="591">
        <f>IF($C99="총자산의",$C$92*$D99*AW$4/AW$93*Index_운영!AW$10,IF($C99="설정금액의",$C$93*$D99*AW$4/AW$93*Index_운영!AW$10))</f>
        <v>433.15068493150687</v>
      </c>
      <c r="AX99" s="591">
        <f>IF($C99="총자산의",$C$92*$D99*AX$4/AX$93*Index_운영!AX$10,IF($C99="설정금액의",$C$93*$D99*AX$4/AX$93*Index_운영!AX$10))</f>
        <v>419.17808219178085</v>
      </c>
      <c r="AY99" s="591">
        <f>IF($C99="총자산의",$C$92*$D99*AY$4/AY$93*Index_운영!AY$10,IF($C99="설정금액의",$C$93*$D99*AY$4/AY$93*Index_운영!AY$10))</f>
        <v>433.15068493150687</v>
      </c>
      <c r="AZ99" s="591">
        <f>IF($C99="총자산의",$C$92*$D99*AZ$4/AZ$93*Index_운영!AZ$10,IF($C99="설정금액의",$C$93*$D99*AZ$4/AZ$93*Index_운영!AZ$10))</f>
        <v>419.17808219178085</v>
      </c>
      <c r="BA99" s="591">
        <f>IF($C99="총자산의",$C$92*$D99*BA$4/BA$93*Index_운영!BA$10,IF($C99="설정금액의",$C$93*$D99*BA$4/BA$93*Index_운영!BA$10))</f>
        <v>433.15068493150687</v>
      </c>
      <c r="BB99" s="591">
        <f>IF($C99="총자산의",$C$92*$D99*BB$4/BB$93*Index_운영!BB$10,IF($C99="설정금액의",$C$93*$D99*BB$4/BB$93*Index_운영!BB$10))</f>
        <v>433.15068493150687</v>
      </c>
      <c r="BC99" s="591">
        <f>IF($C99="총자산의",$C$92*$D99*BC$4/BC$93*Index_운영!BC$10,IF($C99="설정금액의",$C$93*$D99*BC$4/BC$93*Index_운영!BC$10))</f>
        <v>419.17808219178085</v>
      </c>
      <c r="BD99" s="591">
        <f>IF($C99="총자산의",$C$92*$D99*BD$4/BD$93*Index_운영!BD$10,IF($C99="설정금액의",$C$93*$D99*BD$4/BD$93*Index_운영!BD$10))</f>
        <v>433.15068493150687</v>
      </c>
      <c r="BE99" s="591">
        <f>IF($C99="총자산의",$C$92*$D99*BE$4/BE$93*Index_운영!BE$10,IF($C99="설정금액의",$C$93*$D99*BE$4/BE$93*Index_운영!BE$10))</f>
        <v>419.17808219178085</v>
      </c>
      <c r="BF99" s="591">
        <f>IF($C99="총자산의",$C$92*$D99*BF$4/BF$93*Index_운영!BF$10,IF($C99="설정금액의",$C$93*$D99*BF$4/BF$93*Index_운영!BF$10))</f>
        <v>433.15068493150687</v>
      </c>
      <c r="BG99" s="591">
        <f>IF($C99="총자산의",$C$92*$D99*BG$4/BG$93*Index_운영!BG$10,IF($C99="설정금액의",$C$93*$D99*BG$4/BG$93*Index_운영!BG$10))</f>
        <v>431.96721311475409</v>
      </c>
      <c r="BH99" s="591">
        <f>IF($C99="총자산의",$C$92*$D99*BH$4/BH$93*Index_운영!BH$10,IF($C99="설정금액의",$C$93*$D99*BH$4/BH$93*Index_운영!BH$10))</f>
        <v>404.09836065573768</v>
      </c>
      <c r="BI99" s="591">
        <f>IF($C99="총자산의",$C$92*$D99*BI$4/BI$93*Index_운영!BI$10,IF($C99="설정금액의",$C$93*$D99*BI$4/BI$93*Index_운영!BI$10))</f>
        <v>431.96721311475409</v>
      </c>
      <c r="BJ99" s="591">
        <f>IF($C99="총자산의",$C$92*$D99*BJ$4/BJ$93*Index_운영!BJ$10,IF($C99="설정금액의",$C$93*$D99*BJ$4/BJ$93*Index_운영!BJ$10))</f>
        <v>418.03278688524591</v>
      </c>
      <c r="BK99" s="591">
        <f>IF($C99="총자산의",$C$92*$D99*BK$4/BK$93*Index_운영!BK$10,IF($C99="설정금액의",$C$93*$D99*BK$4/BK$93*Index_운영!BK$10))</f>
        <v>431.96721311475409</v>
      </c>
      <c r="BL99" s="591">
        <f>IF($C99="총자산의",$C$92*$D99*BL$4/BL$93*Index_운영!BL$10,IF($C99="설정금액의",$C$93*$D99*BL$4/BL$93*Index_운영!BL$10))</f>
        <v>418.03278688524591</v>
      </c>
      <c r="BM99" s="591">
        <f>IF($C99="총자산의",$C$92*$D99*BM$4/BM$93*Index_운영!BM$10,IF($C99="설정금액의",$C$93*$D99*BM$4/BM$93*Index_운영!BM$10))</f>
        <v>431.96721311475409</v>
      </c>
      <c r="BN99" s="591">
        <f>IF($C99="총자산의",$C$92*$D99*BN$4/BN$93*Index_운영!BN$10,IF($C99="설정금액의",$C$93*$D99*BN$4/BN$93*Index_운영!BN$10))</f>
        <v>431.96721311475409</v>
      </c>
      <c r="BO99" s="591">
        <f>IF($C99="총자산의",$C$92*$D99*BO$4/BO$93*Index_운영!BO$10,IF($C99="설정금액의",$C$93*$D99*BO$4/BO$93*Index_운영!BO$10))</f>
        <v>0</v>
      </c>
      <c r="BP99" s="591">
        <f>IF($C99="총자산의",$C$92*$D99*BP$4/BP$93*Index_운영!BP$10,IF($C99="설정금액의",$C$93*$D99*BP$4/BP$93*Index_운영!BP$10))</f>
        <v>0</v>
      </c>
      <c r="BQ99" s="591">
        <f>IF($C99="총자산의",$C$92*$D99*BQ$4/BQ$93*Index_운영!BQ$10,IF($C99="설정금액의",$C$93*$D99*BQ$4/BQ$93*Index_운영!BQ$10))</f>
        <v>0</v>
      </c>
      <c r="BR99" s="591">
        <f>IF($C99="총자산의",$C$92*$D99*BR$4/BR$93*Index_운영!BR$10,IF($C99="설정금액의",$C$93*$D99*BR$4/BR$93*Index_운영!BR$10))</f>
        <v>0</v>
      </c>
      <c r="BS99" s="591">
        <f>IF($C99="총자산의",$C$92*$D99*BS$4/BS$93*Index_운영!BS$10,IF($C99="설정금액의",$C$93*$D99*BS$4/BS$93*Index_운영!BS$10))</f>
        <v>0</v>
      </c>
      <c r="BT99" s="591">
        <f>IF($C99="총자산의",$C$92*$D99*BT$4/BT$93*Index_운영!BT$10,IF($C99="설정금액의",$C$93*$D99*BT$4/BT$93*Index_운영!BT$10))</f>
        <v>0</v>
      </c>
      <c r="BU99" s="591">
        <f>IF($C99="총자산의",$C$92*$D99*BU$4/BU$93*Index_운영!BU$10,IF($C99="설정금액의",$C$93*$D99*BU$4/BU$93*Index_운영!BU$10))</f>
        <v>0</v>
      </c>
      <c r="BV99" s="591">
        <f>IF($C99="총자산의",$C$92*$D99*BV$4/BV$93*Index_운영!BV$10,IF($C99="설정금액의",$C$93*$D99*BV$4/BV$93*Index_운영!BV$10))</f>
        <v>0</v>
      </c>
      <c r="BW99" s="591">
        <f>IF($C99="총자산의",$C$92*$D99*BW$4/BW$93*Index_운영!BW$10,IF($C99="설정금액의",$C$93*$D99*BW$4/BW$93*Index_운영!BW$10))</f>
        <v>0</v>
      </c>
      <c r="BX99" s="591">
        <f>IF($C99="총자산의",$C$92*$D99*BX$4/BX$93*Index_운영!BX$10,IF($C99="설정금액의",$C$93*$D99*BX$4/BX$93*Index_운영!BX$10))</f>
        <v>0</v>
      </c>
      <c r="BY99" s="591">
        <f>IF($C99="총자산의",$C$92*$D99*BY$4/BY$93*Index_운영!BY$10,IF($C99="설정금액의",$C$93*$D99*BY$4/BY$93*Index_운영!BY$10))</f>
        <v>0</v>
      </c>
      <c r="BZ99" s="591">
        <f>IF($C99="총자산의",$C$92*$D99*BZ$4/BZ$93*Index_운영!BZ$10,IF($C99="설정금액의",$C$93*$D99*BZ$4/BZ$93*Index_운영!BZ$10))</f>
        <v>0</v>
      </c>
      <c r="CA99" s="591">
        <f>IF($C99="총자산의",$C$92*$D99*CA$4/CA$93*Index_운영!CA$10,IF($C99="설정금액의",$C$93*$D99*CA$4/CA$93*Index_운영!CA$10))</f>
        <v>0</v>
      </c>
      <c r="CB99" s="591">
        <f>IF($C99="총자산의",$C$92*$D99*CB$4/CB$93*Index_운영!CB$10,IF($C99="설정금액의",$C$93*$D99*CB$4/CB$93*Index_운영!CB$10))</f>
        <v>0</v>
      </c>
      <c r="CC99" s="591">
        <f>IF($C99="총자산의",$C$92*$D99*CC$4/CC$93*Index_운영!CC$10,IF($C99="설정금액의",$C$93*$D99*CC$4/CC$93*Index_운영!CC$10))</f>
        <v>0</v>
      </c>
      <c r="CD99" s="591">
        <f>IF($C99="총자산의",$C$92*$D99*CD$4/CD$93*Index_운영!CD$10,IF($C99="설정금액의",$C$93*$D99*CD$4/CD$93*Index_운영!CD$10))</f>
        <v>0</v>
      </c>
      <c r="CE99" s="591">
        <f>IF($C99="총자산의",$C$92*$D99*CE$4/CE$93*Index_운영!CE$10,IF($C99="설정금액의",$C$93*$D99*CE$4/CE$93*Index_운영!CE$10))</f>
        <v>0</v>
      </c>
      <c r="CF99" s="591">
        <f>IF($C99="총자산의",$C$92*$D99*CF$4/CF$93*Index_운영!CF$10,IF($C99="설정금액의",$C$93*$D99*CF$4/CF$93*Index_운영!CF$10))</f>
        <v>0</v>
      </c>
      <c r="CG99" s="591">
        <f>IF($C99="총자산의",$C$92*$D99*CG$4/CG$93*Index_운영!CG$10,IF($C99="설정금액의",$C$93*$D99*CG$4/CG$93*Index_운영!CG$10))</f>
        <v>0</v>
      </c>
      <c r="CH99" s="591">
        <f>IF($C99="총자산의",$C$92*$D99*CH$4/CH$93*Index_운영!CH$10,IF($C99="설정금액의",$C$93*$D99*CH$4/CH$93*Index_운영!CH$10))</f>
        <v>0</v>
      </c>
      <c r="CI99" s="591">
        <f>IF($C99="총자산의",$C$92*$D99*CI$4/CI$93*Index_운영!CI$10,IF($C99="설정금액의",$C$93*$D99*CI$4/CI$93*Index_운영!CI$10))</f>
        <v>0</v>
      </c>
      <c r="CJ99" s="591">
        <f>IF($C99="총자산의",$C$92*$D99*CJ$4/CJ$93*Index_운영!CJ$10,IF($C99="설정금액의",$C$93*$D99*CJ$4/CJ$93*Index_운영!CJ$10))</f>
        <v>0</v>
      </c>
      <c r="CK99" s="591">
        <f>IF($C99="총자산의",$C$92*$D99*CK$4/CK$93*Index_운영!CK$10,IF($C99="설정금액의",$C$93*$D99*CK$4/CK$93*Index_운영!CK$10))</f>
        <v>0</v>
      </c>
      <c r="CL99" s="591">
        <f>IF($C99="총자산의",$C$92*$D99*CL$4/CL$93*Index_운영!CL$10,IF($C99="설정금액의",$C$93*$D99*CL$4/CL$93*Index_운영!CL$10))</f>
        <v>0</v>
      </c>
      <c r="CM99" s="591">
        <f>IF($C99="총자산의",$C$92*$D99*CM$4/CM$93*Index_운영!CM$10,IF($C99="설정금액의",$C$93*$D99*CM$4/CM$93*Index_운영!CM$10))</f>
        <v>0</v>
      </c>
      <c r="CN99" s="591">
        <f>IF($C99="총자산의",$C$92*$D99*CN$4/CN$93*Index_운영!CN$10,IF($C99="설정금액의",$C$93*$D99*CN$4/CN$93*Index_운영!CN$10))</f>
        <v>0</v>
      </c>
      <c r="CO99" s="591">
        <f>IF($C99="총자산의",$C$92*$D99*CO$4/CO$93*Index_운영!CO$10,IF($C99="설정금액의",$C$93*$D99*CO$4/CO$93*Index_운영!CO$10))</f>
        <v>0</v>
      </c>
      <c r="CP99" s="591">
        <f>IF($C99="총자산의",$C$92*$D99*CP$4/CP$93*Index_운영!CP$10,IF($C99="설정금액의",$C$93*$D99*CP$4/CP$93*Index_운영!CP$10))</f>
        <v>0</v>
      </c>
      <c r="CQ99" s="591">
        <f>IF($C99="총자산의",$C$92*$D99*CQ$4/CQ$93*Index_운영!CQ$10,IF($C99="설정금액의",$C$93*$D99*CQ$4/CQ$93*Index_운영!CQ$10))</f>
        <v>0</v>
      </c>
      <c r="CR99" s="591">
        <f>IF($C99="총자산의",$C$92*$D99*CR$4/CR$93*Index_운영!CR$10,IF($C99="설정금액의",$C$93*$D99*CR$4/CR$93*Index_운영!CR$10))</f>
        <v>0</v>
      </c>
      <c r="CS99" s="591">
        <f>IF($C99="총자산의",$C$92*$D99*CS$4/CS$93*Index_운영!CS$10,IF($C99="설정금액의",$C$93*$D99*CS$4/CS$93*Index_운영!CS$10))</f>
        <v>0</v>
      </c>
      <c r="CT99" s="591">
        <f>IF($C99="총자산의",$C$92*$D99*CT$4/CT$93*Index_운영!CT$10,IF($C99="설정금액의",$C$93*$D99*CT$4/CT$93*Index_운영!CT$10))</f>
        <v>0</v>
      </c>
      <c r="CU99" s="591">
        <f>IF($C99="총자산의",$C$92*$D99*CU$4/CU$93*Index_운영!CU$10,IF($C99="설정금액의",$C$93*$D99*CU$4/CU$93*Index_운영!CU$10))</f>
        <v>0</v>
      </c>
      <c r="CV99" s="591">
        <f>IF($C99="총자산의",$C$92*$D99*CV$4/CV$93*Index_운영!CV$10,IF($C99="설정금액의",$C$93*$D99*CV$4/CV$93*Index_운영!CV$10))</f>
        <v>0</v>
      </c>
      <c r="CW99" s="591">
        <f>IF($C99="총자산의",$C$92*$D99*CW$4/CW$93*Index_운영!CW$10,IF($C99="설정금액의",$C$93*$D99*CW$4/CW$93*Index_운영!CW$10))</f>
        <v>0</v>
      </c>
      <c r="CX99" s="591">
        <f>IF($C99="총자산의",$C$92*$D99*CX$4/CX$93*Index_운영!CX$10,IF($C99="설정금액의",$C$93*$D99*CX$4/CX$93*Index_운영!CX$10))</f>
        <v>0</v>
      </c>
      <c r="CY99" s="591">
        <f>IF($C99="총자산의",$C$92*$D99*CY$4/CY$93*Index_운영!CY$10,IF($C99="설정금액의",$C$93*$D99*CY$4/CY$93*Index_운영!CY$10))</f>
        <v>0</v>
      </c>
      <c r="CZ99" s="591">
        <f>IF($C99="총자산의",$C$92*$D99*CZ$4/CZ$93*Index_운영!CZ$10,IF($C99="설정금액의",$C$93*$D99*CZ$4/CZ$93*Index_운영!CZ$10))</f>
        <v>0</v>
      </c>
      <c r="DA99" s="591">
        <f>IF($C99="총자산의",$C$92*$D99*DA$4/DA$93*Index_운영!DA$10,IF($C99="설정금액의",$C$93*$D99*DA$4/DA$93*Index_운영!DA$10))</f>
        <v>0</v>
      </c>
      <c r="DB99" s="591">
        <f>IF($C99="총자산의",$C$92*$D99*DB$4/DB$93*Index_운영!DB$10,IF($C99="설정금액의",$C$93*$D99*DB$4/DB$93*Index_운영!DB$10))</f>
        <v>0</v>
      </c>
      <c r="DC99" s="591">
        <f>IF($C99="총자산의",$C$92*$D99*DC$4/DC$93*Index_운영!DC$10,IF($C99="설정금액의",$C$93*$D99*DC$4/DC$93*Index_운영!DC$10))</f>
        <v>0</v>
      </c>
      <c r="DD99" s="591">
        <f>IF($C99="총자산의",$C$92*$D99*DD$4/DD$93*Index_운영!DD$10,IF($C99="설정금액의",$C$93*$D99*DD$4/DD$93*Index_운영!DD$10))</f>
        <v>0</v>
      </c>
      <c r="DE99" s="591">
        <f>IF($C99="총자산의",$C$92*$D99*DE$4/DE$93*Index_운영!DE$10,IF($C99="설정금액의",$C$93*$D99*DE$4/DE$93*Index_운영!DE$10))</f>
        <v>0</v>
      </c>
      <c r="DF99" s="591">
        <f>IF($C99="총자산의",$C$92*$D99*DF$4/DF$93*Index_운영!DF$10,IF($C99="설정금액의",$C$93*$D99*DF$4/DF$93*Index_운영!DF$10))</f>
        <v>0</v>
      </c>
      <c r="DG99" s="591">
        <f>IF($C99="총자산의",$C$92*$D99*DG$4/DG$93*Index_운영!DG$10,IF($C99="설정금액의",$C$93*$D99*DG$4/DG$93*Index_운영!DG$10))</f>
        <v>0</v>
      </c>
      <c r="DH99" s="591">
        <f>IF($C99="총자산의",$C$92*$D99*DH$4/DH$93*Index_운영!DH$10,IF($C99="설정금액의",$C$93*$D99*DH$4/DH$93*Index_운영!DH$10))</f>
        <v>0</v>
      </c>
      <c r="DI99" s="591">
        <f>IF($C99="총자산의",$C$92*$D99*DI$4/DI$93*Index_운영!DI$10,IF($C99="설정금액의",$C$93*$D99*DI$4/DI$93*Index_운영!DI$10))</f>
        <v>0</v>
      </c>
      <c r="DJ99" s="591">
        <f>IF($C99="총자산의",$C$92*$D99*DJ$4/DJ$93*Index_운영!DJ$10,IF($C99="설정금액의",$C$93*$D99*DJ$4/DJ$93*Index_운영!DJ$10))</f>
        <v>0</v>
      </c>
      <c r="DK99" s="591">
        <f>IF($C99="총자산의",$C$92*$D99*DK$4/DK$93*Index_운영!DK$10,IF($C99="설정금액의",$C$93*$D99*DK$4/DK$93*Index_운영!DK$10))</f>
        <v>0</v>
      </c>
      <c r="DL99" s="591">
        <f>IF($C99="총자산의",$C$92*$D99*DL$4/DL$93*Index_운영!DL$10,IF($C99="설정금액의",$C$93*$D99*DL$4/DL$93*Index_운영!DL$10))</f>
        <v>0</v>
      </c>
      <c r="DM99" s="591">
        <f>IF($C99="총자산의",$C$92*$D99*DM$4/DM$93*Index_운영!DM$10,IF($C99="설정금액의",$C$93*$D99*DM$4/DM$93*Index_운영!DM$10))</f>
        <v>0</v>
      </c>
      <c r="DN99" s="591">
        <f>IF($C99="총자산의",$C$92*$D99*DN$4/DN$93*Index_운영!DN$10,IF($C99="설정금액의",$C$93*$D99*DN$4/DN$93*Index_운영!DN$10))</f>
        <v>0</v>
      </c>
      <c r="DO99" s="591">
        <f>IF($C99="총자산의",$C$92*$D99*DO$4/DO$93*Index_운영!DO$10,IF($C99="설정금액의",$C$93*$D99*DO$4/DO$93*Index_운영!DO$10))</f>
        <v>0</v>
      </c>
      <c r="DP99" s="591">
        <f>IF($C99="총자산의",$C$92*$D99*DP$4/DP$93*Index_운영!DP$10,IF($C99="설정금액의",$C$93*$D99*DP$4/DP$93*Index_운영!DP$10))</f>
        <v>0</v>
      </c>
      <c r="DQ99" s="591">
        <f>IF($C99="총자산의",$C$92*$D99*DQ$4/DQ$93*Index_운영!DQ$10,IF($C99="설정금액의",$C$93*$D99*DQ$4/DQ$93*Index_운영!DQ$10))</f>
        <v>0</v>
      </c>
      <c r="DR99" s="591">
        <f>IF($C99="총자산의",$C$92*$D99*DR$4/DR$93*Index_운영!DR$10,IF($C99="설정금액의",$C$93*$D99*DR$4/DR$93*Index_운영!DR$10))</f>
        <v>0</v>
      </c>
      <c r="DS99" s="591">
        <f>IF($C99="총자산의",$C$92*$D99*DS$4/DS$93*Index_운영!DS$10,IF($C99="설정금액의",$C$93*$D99*DS$4/DS$93*Index_운영!DS$10))</f>
        <v>0</v>
      </c>
      <c r="DT99" s="591">
        <f>IF($C99="총자산의",$C$92*$D99*DT$4/DT$93*Index_운영!DT$10,IF($C99="설정금액의",$C$93*$D99*DT$4/DT$93*Index_운영!DT$10))</f>
        <v>0</v>
      </c>
      <c r="DU99" s="591">
        <f>IF($C99="총자산의",$C$92*$D99*DU$4/DU$93*Index_운영!DU$10,IF($C99="설정금액의",$C$93*$D99*DU$4/DU$93*Index_운영!DU$10))</f>
        <v>0</v>
      </c>
      <c r="DV99" s="591">
        <f>IF($C99="총자산의",$C$92*$D99*DV$4/DV$93*Index_운영!DV$10,IF($C99="설정금액의",$C$93*$D99*DV$4/DV$93*Index_운영!DV$10))</f>
        <v>0</v>
      </c>
    </row>
    <row r="100" spans="1:126" s="785" customFormat="1" x14ac:dyDescent="0.4">
      <c r="A100" s="958"/>
      <c r="B100" s="444" t="s">
        <v>1050</v>
      </c>
      <c r="C100" s="1257"/>
      <c r="D100" s="784"/>
      <c r="E100" s="953"/>
      <c r="F100" s="588">
        <f>SUMIF($F$2:$DV$2,F$2,$F99:$DV99)*Index_운영!F$16</f>
        <v>0</v>
      </c>
      <c r="G100" s="591">
        <f>SUMIF($F$2:$DV$2,G$2,$F99:$DV99)*Index_운영!G$16</f>
        <v>0</v>
      </c>
      <c r="H100" s="591">
        <f>SUMIF($F$2:$DV$2,H$2,$F99:$DV99)*Index_운영!H$16</f>
        <v>0</v>
      </c>
      <c r="I100" s="591">
        <f>SUMIF($F$2:$DV$2,I$2,$F99:$DV99)*Index_운영!I$16</f>
        <v>1271.5068493150684</v>
      </c>
      <c r="J100" s="591">
        <f>SUMIF($F$2:$DV$2,J$2,$F99:$DV99)*Index_운영!J$16</f>
        <v>0</v>
      </c>
      <c r="K100" s="591">
        <f>SUMIF($F$2:$DV$2,K$2,$F99:$DV99)*Index_운영!K$16</f>
        <v>0</v>
      </c>
      <c r="L100" s="591">
        <f>SUMIF($F$2:$DV$2,L$2,$F99:$DV99)*Index_운영!L$16</f>
        <v>1269.2162587019986</v>
      </c>
      <c r="M100" s="591">
        <f>SUMIF($F$2:$DV$2,M$2,$F99:$DV99)*Index_운영!M$16</f>
        <v>0</v>
      </c>
      <c r="N100" s="591">
        <f>SUMIF($F$2:$DV$2,N$2,$F99:$DV99)*Index_운영!N$16</f>
        <v>0</v>
      </c>
      <c r="O100" s="591">
        <f>SUMIF($F$2:$DV$2,O$2,$F99:$DV99)*Index_운영!O$16</f>
        <v>1281.967213114754</v>
      </c>
      <c r="P100" s="591">
        <f>SUMIF($F$2:$DV$2,P$2,$F99:$DV99)*Index_운영!P$16</f>
        <v>0</v>
      </c>
      <c r="Q100" s="591">
        <f>SUMIF($F$2:$DV$2,Q$2,$F99:$DV99)*Index_운영!Q$16</f>
        <v>0</v>
      </c>
      <c r="R100" s="591">
        <f>SUMIF($F$2:$DV$2,R$2,$F99:$DV99)*Index_운영!R$16</f>
        <v>1281.967213114754</v>
      </c>
      <c r="S100" s="591">
        <f>SUMIF($F$2:$DV$2,S$2,$F99:$DV99)*Index_운영!S$16</f>
        <v>0</v>
      </c>
      <c r="T100" s="591">
        <f>SUMIF($F$2:$DV$2,T$2,$F99:$DV99)*Index_운영!T$16</f>
        <v>0</v>
      </c>
      <c r="U100" s="591">
        <f>SUMIF($F$2:$DV$2,U$2,$F99:$DV99)*Index_운영!U$16</f>
        <v>1268.032786885246</v>
      </c>
      <c r="V100" s="591">
        <f>SUMIF($F$2:$DV$2,V$2,$F99:$DV99)*Index_운영!V$16</f>
        <v>0</v>
      </c>
      <c r="W100" s="591">
        <f>SUMIF($F$2:$DV$2,W$2,$F99:$DV99)*Index_운영!W$16</f>
        <v>0</v>
      </c>
      <c r="X100" s="591">
        <f>SUMIF($F$2:$DV$2,X$2,$F99:$DV99)*Index_운영!X$16</f>
        <v>1256.3507747585898</v>
      </c>
      <c r="Y100" s="591">
        <f>SUMIF($F$2:$DV$2,Y$2,$F99:$DV99)*Index_운영!Y$16</f>
        <v>0</v>
      </c>
      <c r="Z100" s="591">
        <f>SUMIF($F$2:$DV$2,Z$2,$F99:$DV99)*Index_운영!Z$16</f>
        <v>0</v>
      </c>
      <c r="AA100" s="591">
        <f>SUMIF($F$2:$DV$2,AA$2,$F99:$DV99)*Index_운영!AA$16</f>
        <v>1285.4794520547946</v>
      </c>
      <c r="AB100" s="591">
        <f>SUMIF($F$2:$DV$2,AB$2,$F99:$DV99)*Index_운영!AB$16</f>
        <v>0</v>
      </c>
      <c r="AC100" s="591">
        <f>SUMIF($F$2:$DV$2,AC$2,$F99:$DV99)*Index_운영!AC$16</f>
        <v>0</v>
      </c>
      <c r="AD100" s="591">
        <f>SUMIF($F$2:$DV$2,AD$2,$F99:$DV99)*Index_운영!AD$16</f>
        <v>1285.4794520547946</v>
      </c>
      <c r="AE100" s="591">
        <f>SUMIF($F$2:$DV$2,AE$2,$F99:$DV99)*Index_운영!AE$16</f>
        <v>0</v>
      </c>
      <c r="AF100" s="591">
        <f>SUMIF($F$2:$DV$2,AF$2,$F99:$DV99)*Index_운영!AF$16</f>
        <v>0</v>
      </c>
      <c r="AG100" s="591">
        <f>SUMIF($F$2:$DV$2,AG$2,$F99:$DV99)*Index_운영!AG$16</f>
        <v>1271.5068493150684</v>
      </c>
      <c r="AH100" s="591">
        <f>SUMIF($F$2:$DV$2,AH$2,$F99:$DV99)*Index_운영!AH$16</f>
        <v>0</v>
      </c>
      <c r="AI100" s="591">
        <f>SUMIF($F$2:$DV$2,AI$2,$F99:$DV99)*Index_운영!AI$16</f>
        <v>0</v>
      </c>
      <c r="AJ100" s="591">
        <f>SUMIF($F$2:$DV$2,AJ$2,$F99:$DV99)*Index_운영!AJ$16</f>
        <v>1257.5342465753424</v>
      </c>
      <c r="AK100" s="591">
        <f>SUMIF($F$2:$DV$2,AK$2,$F99:$DV99)*Index_운영!AK$16</f>
        <v>0</v>
      </c>
      <c r="AL100" s="591">
        <f>SUMIF($F$2:$DV$2,AL$2,$F99:$DV99)*Index_운영!AL$16</f>
        <v>0</v>
      </c>
      <c r="AM100" s="591">
        <f>SUMIF($F$2:$DV$2,AM$2,$F99:$DV99)*Index_운영!AM$16</f>
        <v>1285.4794520547946</v>
      </c>
      <c r="AN100" s="591">
        <f>SUMIF($F$2:$DV$2,AN$2,$F99:$DV99)*Index_운영!AN$16</f>
        <v>0</v>
      </c>
      <c r="AO100" s="591">
        <f>SUMIF($F$2:$DV$2,AO$2,$F99:$DV99)*Index_운영!AO$16</f>
        <v>0</v>
      </c>
      <c r="AP100" s="591">
        <f>SUMIF($F$2:$DV$2,AP$2,$F99:$DV99)*Index_운영!AP$16</f>
        <v>1285.4794520547946</v>
      </c>
      <c r="AQ100" s="591">
        <f>SUMIF($F$2:$DV$2,AQ$2,$F99:$DV99)*Index_운영!AQ$16</f>
        <v>0</v>
      </c>
      <c r="AR100" s="591">
        <f>SUMIF($F$2:$DV$2,AR$2,$F99:$DV99)*Index_운영!AR$16</f>
        <v>0</v>
      </c>
      <c r="AS100" s="591">
        <f>SUMIF($F$2:$DV$2,AS$2,$F99:$DV99)*Index_운영!AS$16</f>
        <v>1271.5068493150684</v>
      </c>
      <c r="AT100" s="591">
        <f>SUMIF($F$2:$DV$2,AT$2,$F99:$DV99)*Index_운영!AT$16</f>
        <v>0</v>
      </c>
      <c r="AU100" s="591">
        <f>SUMIF($F$2:$DV$2,AU$2,$F99:$DV99)*Index_운영!AU$16</f>
        <v>0</v>
      </c>
      <c r="AV100" s="591">
        <f>SUMIF($F$2:$DV$2,AV$2,$F99:$DV99)*Index_운영!AV$16</f>
        <v>1257.5342465753424</v>
      </c>
      <c r="AW100" s="591">
        <f>SUMIF($F$2:$DV$2,AW$2,$F99:$DV99)*Index_운영!AW$16</f>
        <v>0</v>
      </c>
      <c r="AX100" s="591">
        <f>SUMIF($F$2:$DV$2,AX$2,$F99:$DV99)*Index_운영!AX$16</f>
        <v>0</v>
      </c>
      <c r="AY100" s="591">
        <f>SUMIF($F$2:$DV$2,AY$2,$F99:$DV99)*Index_운영!AY$16</f>
        <v>1285.4794520547946</v>
      </c>
      <c r="AZ100" s="591">
        <f>SUMIF($F$2:$DV$2,AZ$2,$F99:$DV99)*Index_운영!AZ$16</f>
        <v>0</v>
      </c>
      <c r="BA100" s="591">
        <f>SUMIF($F$2:$DV$2,BA$2,$F99:$DV99)*Index_운영!BA$16</f>
        <v>0</v>
      </c>
      <c r="BB100" s="591">
        <f>SUMIF($F$2:$DV$2,BB$2,$F99:$DV99)*Index_운영!BB$16</f>
        <v>1285.4794520547946</v>
      </c>
      <c r="BC100" s="591">
        <f>SUMIF($F$2:$DV$2,BC$2,$F99:$DV99)*Index_운영!BC$16</f>
        <v>0</v>
      </c>
      <c r="BD100" s="591">
        <f>SUMIF($F$2:$DV$2,BD$2,$F99:$DV99)*Index_운영!BD$16</f>
        <v>0</v>
      </c>
      <c r="BE100" s="591">
        <f>SUMIF($F$2:$DV$2,BE$2,$F99:$DV99)*Index_운영!BE$16</f>
        <v>1271.5068493150684</v>
      </c>
      <c r="BF100" s="591">
        <f>SUMIF($F$2:$DV$2,BF$2,$F99:$DV99)*Index_운영!BF$16</f>
        <v>0</v>
      </c>
      <c r="BG100" s="591">
        <f>SUMIF($F$2:$DV$2,BG$2,$F99:$DV99)*Index_운영!BG$16</f>
        <v>0</v>
      </c>
      <c r="BH100" s="591">
        <f>SUMIF($F$2:$DV$2,BH$2,$F99:$DV99)*Index_운영!BH$16</f>
        <v>1269.2162587019986</v>
      </c>
      <c r="BI100" s="591">
        <f>SUMIF($F$2:$DV$2,BI$2,$F99:$DV99)*Index_운영!BI$16</f>
        <v>0</v>
      </c>
      <c r="BJ100" s="591">
        <f>SUMIF($F$2:$DV$2,BJ$2,$F99:$DV99)*Index_운영!BJ$16</f>
        <v>0</v>
      </c>
      <c r="BK100" s="591">
        <f>SUMIF($F$2:$DV$2,BK$2,$F99:$DV99)*Index_운영!BK$16</f>
        <v>1281.967213114754</v>
      </c>
      <c r="BL100" s="591">
        <f>SUMIF($F$2:$DV$2,BL$2,$F99:$DV99)*Index_운영!BL$16</f>
        <v>0</v>
      </c>
      <c r="BM100" s="591">
        <f>SUMIF($F$2:$DV$2,BM$2,$F99:$DV99)*Index_운영!BM$16</f>
        <v>0</v>
      </c>
      <c r="BN100" s="591">
        <f>SUMIF($F$2:$DV$2,BN$2,$F99:$DV99)*Index_운영!BN$16</f>
        <v>1281.967213114754</v>
      </c>
      <c r="BO100" s="591">
        <f>SUMIF($F$2:$DV$2,BO$2,$F99:$DV99)*Index_운영!BO$16</f>
        <v>0</v>
      </c>
      <c r="BP100" s="591">
        <f>SUMIF($F$2:$DV$2,BP$2,$F99:$DV99)*Index_운영!BP$16</f>
        <v>0</v>
      </c>
      <c r="BQ100" s="591">
        <f>SUMIF($F$2:$DV$2,BQ$2,$F99:$DV99)*Index_운영!BQ$16</f>
        <v>0</v>
      </c>
      <c r="BR100" s="591">
        <f>SUMIF($F$2:$DV$2,BR$2,$F99:$DV99)*Index_운영!BR$16</f>
        <v>0</v>
      </c>
      <c r="BS100" s="591">
        <f>SUMIF($F$2:$DV$2,BS$2,$F99:$DV99)*Index_운영!BS$16</f>
        <v>0</v>
      </c>
      <c r="BT100" s="591">
        <f>SUMIF($F$2:$DV$2,BT$2,$F99:$DV99)*Index_운영!BT$16</f>
        <v>0</v>
      </c>
      <c r="BU100" s="591">
        <f>SUMIF($F$2:$DV$2,BU$2,$F99:$DV99)*Index_운영!BU$16</f>
        <v>0</v>
      </c>
      <c r="BV100" s="591">
        <f>SUMIF($F$2:$DV$2,BV$2,$F99:$DV99)*Index_운영!BV$16</f>
        <v>0</v>
      </c>
      <c r="BW100" s="591">
        <f>SUMIF($F$2:$DV$2,BW$2,$F99:$DV99)*Index_운영!BW$16</f>
        <v>0</v>
      </c>
      <c r="BX100" s="591">
        <f>SUMIF($F$2:$DV$2,BX$2,$F99:$DV99)*Index_운영!BX$16</f>
        <v>0</v>
      </c>
      <c r="BY100" s="591">
        <f>SUMIF($F$2:$DV$2,BY$2,$F99:$DV99)*Index_운영!BY$16</f>
        <v>0</v>
      </c>
      <c r="BZ100" s="591">
        <f>SUMIF($F$2:$DV$2,BZ$2,$F99:$DV99)*Index_운영!BZ$16</f>
        <v>0</v>
      </c>
      <c r="CA100" s="591">
        <f>SUMIF($F$2:$DV$2,CA$2,$F99:$DV99)*Index_운영!CA$16</f>
        <v>0</v>
      </c>
      <c r="CB100" s="591">
        <f>SUMIF($F$2:$DV$2,CB$2,$F99:$DV99)*Index_운영!CB$16</f>
        <v>0</v>
      </c>
      <c r="CC100" s="591">
        <f>SUMIF($F$2:$DV$2,CC$2,$F99:$DV99)*Index_운영!CC$16</f>
        <v>0</v>
      </c>
      <c r="CD100" s="591">
        <f>SUMIF($F$2:$DV$2,CD$2,$F99:$DV99)*Index_운영!CD$16</f>
        <v>0</v>
      </c>
      <c r="CE100" s="591">
        <f>SUMIF($F$2:$DV$2,CE$2,$F99:$DV99)*Index_운영!CE$16</f>
        <v>0</v>
      </c>
      <c r="CF100" s="591">
        <f>SUMIF($F$2:$DV$2,CF$2,$F99:$DV99)*Index_운영!CF$16</f>
        <v>0</v>
      </c>
      <c r="CG100" s="591">
        <f>SUMIF($F$2:$DV$2,CG$2,$F99:$DV99)*Index_운영!CG$16</f>
        <v>0</v>
      </c>
      <c r="CH100" s="591">
        <f>SUMIF($F$2:$DV$2,CH$2,$F99:$DV99)*Index_운영!CH$16</f>
        <v>0</v>
      </c>
      <c r="CI100" s="591">
        <f>SUMIF($F$2:$DV$2,CI$2,$F99:$DV99)*Index_운영!CI$16</f>
        <v>0</v>
      </c>
      <c r="CJ100" s="591">
        <f>SUMIF($F$2:$DV$2,CJ$2,$F99:$DV99)*Index_운영!CJ$16</f>
        <v>0</v>
      </c>
      <c r="CK100" s="591">
        <f>SUMIF($F$2:$DV$2,CK$2,$F99:$DV99)*Index_운영!CK$16</f>
        <v>0</v>
      </c>
      <c r="CL100" s="591">
        <f>SUMIF($F$2:$DV$2,CL$2,$F99:$DV99)*Index_운영!CL$16</f>
        <v>0</v>
      </c>
      <c r="CM100" s="591">
        <f>SUMIF($F$2:$DV$2,CM$2,$F99:$DV99)*Index_운영!CM$16</f>
        <v>0</v>
      </c>
      <c r="CN100" s="591">
        <f>SUMIF($F$2:$DV$2,CN$2,$F99:$DV99)*Index_운영!CN$16</f>
        <v>0</v>
      </c>
      <c r="CO100" s="591">
        <f>SUMIF($F$2:$DV$2,CO$2,$F99:$DV99)*Index_운영!CO$16</f>
        <v>0</v>
      </c>
      <c r="CP100" s="591">
        <f>SUMIF($F$2:$DV$2,CP$2,$F99:$DV99)*Index_운영!CP$16</f>
        <v>0</v>
      </c>
      <c r="CQ100" s="591">
        <f>SUMIF($F$2:$DV$2,CQ$2,$F99:$DV99)*Index_운영!CQ$16</f>
        <v>0</v>
      </c>
      <c r="CR100" s="591">
        <f>SUMIF($F$2:$DV$2,CR$2,$F99:$DV99)*Index_운영!CR$16</f>
        <v>0</v>
      </c>
      <c r="CS100" s="591">
        <f>SUMIF($F$2:$DV$2,CS$2,$F99:$DV99)*Index_운영!CS$16</f>
        <v>0</v>
      </c>
      <c r="CT100" s="591">
        <f>SUMIF($F$2:$DV$2,CT$2,$F99:$DV99)*Index_운영!CT$16</f>
        <v>0</v>
      </c>
      <c r="CU100" s="591">
        <f>SUMIF($F$2:$DV$2,CU$2,$F99:$DV99)*Index_운영!CU$16</f>
        <v>0</v>
      </c>
      <c r="CV100" s="591">
        <f>SUMIF($F$2:$DV$2,CV$2,$F99:$DV99)*Index_운영!CV$16</f>
        <v>0</v>
      </c>
      <c r="CW100" s="591">
        <f>SUMIF($F$2:$DV$2,CW$2,$F99:$DV99)*Index_운영!CW$16</f>
        <v>0</v>
      </c>
      <c r="CX100" s="591">
        <f>SUMIF($F$2:$DV$2,CX$2,$F99:$DV99)*Index_운영!CX$16</f>
        <v>0</v>
      </c>
      <c r="CY100" s="591">
        <f>SUMIF($F$2:$DV$2,CY$2,$F99:$DV99)*Index_운영!CY$16</f>
        <v>0</v>
      </c>
      <c r="CZ100" s="591">
        <f>SUMIF($F$2:$DV$2,CZ$2,$F99:$DV99)*Index_운영!CZ$16</f>
        <v>0</v>
      </c>
      <c r="DA100" s="591">
        <f>SUMIF($F$2:$DV$2,DA$2,$F99:$DV99)*Index_운영!DA$16</f>
        <v>0</v>
      </c>
      <c r="DB100" s="591">
        <f>SUMIF($F$2:$DV$2,DB$2,$F99:$DV99)*Index_운영!DB$16</f>
        <v>0</v>
      </c>
      <c r="DC100" s="591">
        <f>SUMIF($F$2:$DV$2,DC$2,$F99:$DV99)*Index_운영!DC$16</f>
        <v>0</v>
      </c>
      <c r="DD100" s="591">
        <f>SUMIF($F$2:$DV$2,DD$2,$F99:$DV99)*Index_운영!DD$16</f>
        <v>0</v>
      </c>
      <c r="DE100" s="591">
        <f>SUMIF($F$2:$DV$2,DE$2,$F99:$DV99)*Index_운영!DE$16</f>
        <v>0</v>
      </c>
      <c r="DF100" s="591">
        <f>SUMIF($F$2:$DV$2,DF$2,$F99:$DV99)*Index_운영!DF$16</f>
        <v>0</v>
      </c>
      <c r="DG100" s="591">
        <f>SUMIF($F$2:$DV$2,DG$2,$F99:$DV99)*Index_운영!DG$16</f>
        <v>0</v>
      </c>
      <c r="DH100" s="591">
        <f>SUMIF($F$2:$DV$2,DH$2,$F99:$DV99)*Index_운영!DH$16</f>
        <v>0</v>
      </c>
      <c r="DI100" s="591">
        <f>SUMIF($F$2:$DV$2,DI$2,$F99:$DV99)*Index_운영!DI$16</f>
        <v>0</v>
      </c>
      <c r="DJ100" s="591">
        <f>SUMIF($F$2:$DV$2,DJ$2,$F99:$DV99)*Index_운영!DJ$16</f>
        <v>0</v>
      </c>
      <c r="DK100" s="591">
        <f>SUMIF($F$2:$DV$2,DK$2,$F99:$DV99)*Index_운영!DK$16</f>
        <v>0</v>
      </c>
      <c r="DL100" s="591">
        <f>SUMIF($F$2:$DV$2,DL$2,$F99:$DV99)*Index_운영!DL$16</f>
        <v>0</v>
      </c>
      <c r="DM100" s="591">
        <f>SUMIF($F$2:$DV$2,DM$2,$F99:$DV99)*Index_운영!DM$16</f>
        <v>0</v>
      </c>
      <c r="DN100" s="591">
        <f>SUMIF($F$2:$DV$2,DN$2,$F99:$DV99)*Index_운영!DN$16</f>
        <v>0</v>
      </c>
      <c r="DO100" s="591">
        <f>SUMIF($F$2:$DV$2,DO$2,$F99:$DV99)*Index_운영!DO$16</f>
        <v>0</v>
      </c>
      <c r="DP100" s="591">
        <f>SUMIF($F$2:$DV$2,DP$2,$F99:$DV99)*Index_운영!DP$16</f>
        <v>0</v>
      </c>
      <c r="DQ100" s="591">
        <f>SUMIF($F$2:$DV$2,DQ$2,$F99:$DV99)*Index_운영!DQ$16</f>
        <v>0</v>
      </c>
      <c r="DR100" s="591">
        <f>SUMIF($F$2:$DV$2,DR$2,$F99:$DV99)*Index_운영!DR$16</f>
        <v>0</v>
      </c>
      <c r="DS100" s="591">
        <f>SUMIF($F$2:$DV$2,DS$2,$F99:$DV99)*Index_운영!DS$16</f>
        <v>0</v>
      </c>
      <c r="DT100" s="591">
        <f>SUMIF($F$2:$DV$2,DT$2,$F99:$DV99)*Index_운영!DT$16</f>
        <v>0</v>
      </c>
      <c r="DU100" s="591">
        <f>SUMIF($F$2:$DV$2,DU$2,$F99:$DV99)*Index_운영!DU$16</f>
        <v>0</v>
      </c>
      <c r="DV100" s="591">
        <f>SUMIF($F$2:$DV$2,DV$2,$F99:$DV99)*Index_운영!DV$16</f>
        <v>0</v>
      </c>
    </row>
    <row r="101" spans="1:126" s="464" customFormat="1" x14ac:dyDescent="0.4">
      <c r="A101" s="736"/>
      <c r="B101" s="444" t="str">
        <f>'Control Panel_운영'!$K189</f>
        <v>위탁판매보수</v>
      </c>
      <c r="C101" s="1257" t="str">
        <f>'Control Panel_운영'!$L189</f>
        <v>설정금액의</v>
      </c>
      <c r="D101" s="784">
        <f>'Control Panel_운영'!$M189</f>
        <v>5.0000000000000001E-4</v>
      </c>
      <c r="E101" s="953"/>
      <c r="F101" s="588">
        <f>IF($C101="총자산의",$C$92*$D101*F$4/F$93*Index_운영!F$10,IF($C101="설정금액의",$C$93*$D101*F$4/F$93*Index_운영!F$10))</f>
        <v>0</v>
      </c>
      <c r="G101" s="591">
        <f>IF($C101="총자산의",$C$92*$D101*G$4/G$93*Index_운영!G$10,IF($C101="설정금액의",$C$93*$D101*G$4/G$93*Index_운영!G$10))</f>
        <v>698.63013698630141</v>
      </c>
      <c r="H101" s="591">
        <f>IF($C101="총자산의",$C$92*$D101*H$4/H$93*Index_운영!H$10,IF($C101="설정금액의",$C$93*$D101*H$4/H$93*Index_운영!H$10))</f>
        <v>721.91780821917803</v>
      </c>
      <c r="I101" s="591">
        <f>IF($C101="총자산의",$C$92*$D101*I$4/I$93*Index_운영!I$10,IF($C101="설정금액의",$C$93*$D101*I$4/I$93*Index_운영!I$10))</f>
        <v>698.63013698630141</v>
      </c>
      <c r="J101" s="591">
        <f>IF($C101="총자산의",$C$92*$D101*J$4/J$93*Index_운영!J$10,IF($C101="설정금액의",$C$93*$D101*J$4/J$93*Index_운영!J$10))</f>
        <v>721.91780821917803</v>
      </c>
      <c r="K101" s="591">
        <f>IF($C101="총자산의",$C$92*$D101*K$4/K$93*Index_운영!K$10,IF($C101="설정금액의",$C$93*$D101*K$4/K$93*Index_운영!K$10))</f>
        <v>719.94535519125679</v>
      </c>
      <c r="L101" s="591">
        <f>IF($C101="총자산의",$C$92*$D101*L$4/L$93*Index_운영!L$10,IF($C101="설정금액의",$C$93*$D101*L$4/L$93*Index_운영!L$10))</f>
        <v>673.49726775956287</v>
      </c>
      <c r="M101" s="591">
        <f>IF($C101="총자산의",$C$92*$D101*M$4/M$93*Index_운영!M$10,IF($C101="설정금액의",$C$93*$D101*M$4/M$93*Index_운영!M$10))</f>
        <v>719.94535519125679</v>
      </c>
      <c r="N101" s="591">
        <f>IF($C101="총자산의",$C$92*$D101*N$4/N$93*Index_운영!N$10,IF($C101="설정금액의",$C$93*$D101*N$4/N$93*Index_운영!N$10))</f>
        <v>696.72131147540983</v>
      </c>
      <c r="O101" s="591">
        <f>IF($C101="총자산의",$C$92*$D101*O$4/O$93*Index_운영!O$10,IF($C101="설정금액의",$C$93*$D101*O$4/O$93*Index_운영!O$10))</f>
        <v>719.94535519125679</v>
      </c>
      <c r="P101" s="591">
        <f>IF($C101="총자산의",$C$92*$D101*P$4/P$93*Index_운영!P$10,IF($C101="설정금액의",$C$93*$D101*P$4/P$93*Index_운영!P$10))</f>
        <v>696.72131147540983</v>
      </c>
      <c r="Q101" s="591">
        <f>IF($C101="총자산의",$C$92*$D101*Q$4/Q$93*Index_운영!Q$10,IF($C101="설정금액의",$C$93*$D101*Q$4/Q$93*Index_운영!Q$10))</f>
        <v>719.94535519125679</v>
      </c>
      <c r="R101" s="591">
        <f>IF($C101="총자산의",$C$92*$D101*R$4/R$93*Index_운영!R$10,IF($C101="설정금액의",$C$93*$D101*R$4/R$93*Index_운영!R$10))</f>
        <v>719.94535519125679</v>
      </c>
      <c r="S101" s="591">
        <f>IF($C101="총자산의",$C$92*$D101*S$4/S$93*Index_운영!S$10,IF($C101="설정금액의",$C$93*$D101*S$4/S$93*Index_운영!S$10))</f>
        <v>696.72131147540983</v>
      </c>
      <c r="T101" s="591">
        <f>IF($C101="총자산의",$C$92*$D101*T$4/T$93*Index_운영!T$10,IF($C101="설정금액의",$C$93*$D101*T$4/T$93*Index_운영!T$10))</f>
        <v>719.94535519125679</v>
      </c>
      <c r="U101" s="591">
        <f>IF($C101="총자산의",$C$92*$D101*U$4/U$93*Index_운영!U$10,IF($C101="설정금액의",$C$93*$D101*U$4/U$93*Index_운영!U$10))</f>
        <v>696.72131147540983</v>
      </c>
      <c r="V101" s="591">
        <f>IF($C101="총자산의",$C$92*$D101*V$4/V$93*Index_운영!V$10,IF($C101="설정금액의",$C$93*$D101*V$4/V$93*Index_운영!V$10))</f>
        <v>719.94535519125679</v>
      </c>
      <c r="W101" s="591">
        <f>IF($C101="총자산의",$C$92*$D101*W$4/W$93*Index_운영!W$10,IF($C101="설정금액의",$C$93*$D101*W$4/W$93*Index_운영!W$10))</f>
        <v>721.91780821917803</v>
      </c>
      <c r="X101" s="591">
        <f>IF($C101="총자산의",$C$92*$D101*X$4/X$93*Index_운영!X$10,IF($C101="설정금액의",$C$93*$D101*X$4/X$93*Index_운영!X$10))</f>
        <v>652.05479452054794</v>
      </c>
      <c r="Y101" s="591">
        <f>IF($C101="총자산의",$C$92*$D101*Y$4/Y$93*Index_운영!Y$10,IF($C101="설정금액의",$C$93*$D101*Y$4/Y$93*Index_운영!Y$10))</f>
        <v>721.91780821917803</v>
      </c>
      <c r="Z101" s="591">
        <f>IF($C101="총자산의",$C$92*$D101*Z$4/Z$93*Index_운영!Z$10,IF($C101="설정금액의",$C$93*$D101*Z$4/Z$93*Index_운영!Z$10))</f>
        <v>698.63013698630141</v>
      </c>
      <c r="AA101" s="591">
        <f>IF($C101="총자산의",$C$92*$D101*AA$4/AA$93*Index_운영!AA$10,IF($C101="설정금액의",$C$93*$D101*AA$4/AA$93*Index_운영!AA$10))</f>
        <v>721.91780821917803</v>
      </c>
      <c r="AB101" s="591">
        <f>IF($C101="총자산의",$C$92*$D101*AB$4/AB$93*Index_운영!AB$10,IF($C101="설정금액의",$C$93*$D101*AB$4/AB$93*Index_운영!AB$10))</f>
        <v>698.63013698630141</v>
      </c>
      <c r="AC101" s="591">
        <f>IF($C101="총자산의",$C$92*$D101*AC$4/AC$93*Index_운영!AC$10,IF($C101="설정금액의",$C$93*$D101*AC$4/AC$93*Index_운영!AC$10))</f>
        <v>721.91780821917803</v>
      </c>
      <c r="AD101" s="591">
        <f>IF($C101="총자산의",$C$92*$D101*AD$4/AD$93*Index_운영!AD$10,IF($C101="설정금액의",$C$93*$D101*AD$4/AD$93*Index_운영!AD$10))</f>
        <v>721.91780821917803</v>
      </c>
      <c r="AE101" s="591">
        <f>IF($C101="총자산의",$C$92*$D101*AE$4/AE$93*Index_운영!AE$10,IF($C101="설정금액의",$C$93*$D101*AE$4/AE$93*Index_운영!AE$10))</f>
        <v>698.63013698630141</v>
      </c>
      <c r="AF101" s="591">
        <f>IF($C101="총자산의",$C$92*$D101*AF$4/AF$93*Index_운영!AF$10,IF($C101="설정금액의",$C$93*$D101*AF$4/AF$93*Index_운영!AF$10))</f>
        <v>721.91780821917803</v>
      </c>
      <c r="AG101" s="591">
        <f>IF($C101="총자산의",$C$92*$D101*AG$4/AG$93*Index_운영!AG$10,IF($C101="설정금액의",$C$93*$D101*AG$4/AG$93*Index_운영!AG$10))</f>
        <v>698.63013698630141</v>
      </c>
      <c r="AH101" s="591">
        <f>IF($C101="총자산의",$C$92*$D101*AH$4/AH$93*Index_운영!AH$10,IF($C101="설정금액의",$C$93*$D101*AH$4/AH$93*Index_운영!AH$10))</f>
        <v>721.91780821917803</v>
      </c>
      <c r="AI101" s="591">
        <f>IF($C101="총자산의",$C$92*$D101*AI$4/AI$93*Index_운영!AI$10,IF($C101="설정금액의",$C$93*$D101*AI$4/AI$93*Index_운영!AI$10))</f>
        <v>721.91780821917803</v>
      </c>
      <c r="AJ101" s="591">
        <f>IF($C101="총자산의",$C$92*$D101*AJ$4/AJ$93*Index_운영!AJ$10,IF($C101="설정금액의",$C$93*$D101*AJ$4/AJ$93*Index_운영!AJ$10))</f>
        <v>652.05479452054794</v>
      </c>
      <c r="AK101" s="591">
        <f>IF($C101="총자산의",$C$92*$D101*AK$4/AK$93*Index_운영!AK$10,IF($C101="설정금액의",$C$93*$D101*AK$4/AK$93*Index_운영!AK$10))</f>
        <v>721.91780821917803</v>
      </c>
      <c r="AL101" s="591">
        <f>IF($C101="총자산의",$C$92*$D101*AL$4/AL$93*Index_운영!AL$10,IF($C101="설정금액의",$C$93*$D101*AL$4/AL$93*Index_운영!AL$10))</f>
        <v>698.63013698630141</v>
      </c>
      <c r="AM101" s="591">
        <f>IF($C101="총자산의",$C$92*$D101*AM$4/AM$93*Index_운영!AM$10,IF($C101="설정금액의",$C$93*$D101*AM$4/AM$93*Index_운영!AM$10))</f>
        <v>721.91780821917803</v>
      </c>
      <c r="AN101" s="591">
        <f>IF($C101="총자산의",$C$92*$D101*AN$4/AN$93*Index_운영!AN$10,IF($C101="설정금액의",$C$93*$D101*AN$4/AN$93*Index_운영!AN$10))</f>
        <v>698.63013698630141</v>
      </c>
      <c r="AO101" s="591">
        <f>IF($C101="총자산의",$C$92*$D101*AO$4/AO$93*Index_운영!AO$10,IF($C101="설정금액의",$C$93*$D101*AO$4/AO$93*Index_운영!AO$10))</f>
        <v>721.91780821917803</v>
      </c>
      <c r="AP101" s="591">
        <f>IF($C101="총자산의",$C$92*$D101*AP$4/AP$93*Index_운영!AP$10,IF($C101="설정금액의",$C$93*$D101*AP$4/AP$93*Index_운영!AP$10))</f>
        <v>721.91780821917803</v>
      </c>
      <c r="AQ101" s="591">
        <f>IF($C101="총자산의",$C$92*$D101*AQ$4/AQ$93*Index_운영!AQ$10,IF($C101="설정금액의",$C$93*$D101*AQ$4/AQ$93*Index_운영!AQ$10))</f>
        <v>698.63013698630141</v>
      </c>
      <c r="AR101" s="591">
        <f>IF($C101="총자산의",$C$92*$D101*AR$4/AR$93*Index_운영!AR$10,IF($C101="설정금액의",$C$93*$D101*AR$4/AR$93*Index_운영!AR$10))</f>
        <v>721.91780821917803</v>
      </c>
      <c r="AS101" s="591">
        <f>IF($C101="총자산의",$C$92*$D101*AS$4/AS$93*Index_운영!AS$10,IF($C101="설정금액의",$C$93*$D101*AS$4/AS$93*Index_운영!AS$10))</f>
        <v>698.63013698630141</v>
      </c>
      <c r="AT101" s="591">
        <f>IF($C101="총자산의",$C$92*$D101*AT$4/AT$93*Index_운영!AT$10,IF($C101="설정금액의",$C$93*$D101*AT$4/AT$93*Index_운영!AT$10))</f>
        <v>721.91780821917803</v>
      </c>
      <c r="AU101" s="591">
        <f>IF($C101="총자산의",$C$92*$D101*AU$4/AU$93*Index_운영!AU$10,IF($C101="설정금액의",$C$93*$D101*AU$4/AU$93*Index_운영!AU$10))</f>
        <v>721.91780821917803</v>
      </c>
      <c r="AV101" s="591">
        <f>IF($C101="총자산의",$C$92*$D101*AV$4/AV$93*Index_운영!AV$10,IF($C101="설정금액의",$C$93*$D101*AV$4/AV$93*Index_운영!AV$10))</f>
        <v>652.05479452054794</v>
      </c>
      <c r="AW101" s="591">
        <f>IF($C101="총자산의",$C$92*$D101*AW$4/AW$93*Index_운영!AW$10,IF($C101="설정금액의",$C$93*$D101*AW$4/AW$93*Index_운영!AW$10))</f>
        <v>721.91780821917803</v>
      </c>
      <c r="AX101" s="591">
        <f>IF($C101="총자산의",$C$92*$D101*AX$4/AX$93*Index_운영!AX$10,IF($C101="설정금액의",$C$93*$D101*AX$4/AX$93*Index_운영!AX$10))</f>
        <v>698.63013698630141</v>
      </c>
      <c r="AY101" s="591">
        <f>IF($C101="총자산의",$C$92*$D101*AY$4/AY$93*Index_운영!AY$10,IF($C101="설정금액의",$C$93*$D101*AY$4/AY$93*Index_운영!AY$10))</f>
        <v>721.91780821917803</v>
      </c>
      <c r="AZ101" s="591">
        <f>IF($C101="총자산의",$C$92*$D101*AZ$4/AZ$93*Index_운영!AZ$10,IF($C101="설정금액의",$C$93*$D101*AZ$4/AZ$93*Index_운영!AZ$10))</f>
        <v>698.63013698630141</v>
      </c>
      <c r="BA101" s="591">
        <f>IF($C101="총자산의",$C$92*$D101*BA$4/BA$93*Index_운영!BA$10,IF($C101="설정금액의",$C$93*$D101*BA$4/BA$93*Index_운영!BA$10))</f>
        <v>721.91780821917803</v>
      </c>
      <c r="BB101" s="591">
        <f>IF($C101="총자산의",$C$92*$D101*BB$4/BB$93*Index_운영!BB$10,IF($C101="설정금액의",$C$93*$D101*BB$4/BB$93*Index_운영!BB$10))</f>
        <v>721.91780821917803</v>
      </c>
      <c r="BC101" s="591">
        <f>IF($C101="총자산의",$C$92*$D101*BC$4/BC$93*Index_운영!BC$10,IF($C101="설정금액의",$C$93*$D101*BC$4/BC$93*Index_운영!BC$10))</f>
        <v>698.63013698630141</v>
      </c>
      <c r="BD101" s="591">
        <f>IF($C101="총자산의",$C$92*$D101*BD$4/BD$93*Index_운영!BD$10,IF($C101="설정금액의",$C$93*$D101*BD$4/BD$93*Index_운영!BD$10))</f>
        <v>721.91780821917803</v>
      </c>
      <c r="BE101" s="591">
        <f>IF($C101="총자산의",$C$92*$D101*BE$4/BE$93*Index_운영!BE$10,IF($C101="설정금액의",$C$93*$D101*BE$4/BE$93*Index_운영!BE$10))</f>
        <v>698.63013698630141</v>
      </c>
      <c r="BF101" s="591">
        <f>IF($C101="총자산의",$C$92*$D101*BF$4/BF$93*Index_운영!BF$10,IF($C101="설정금액의",$C$93*$D101*BF$4/BF$93*Index_운영!BF$10))</f>
        <v>721.91780821917803</v>
      </c>
      <c r="BG101" s="591">
        <f>IF($C101="총자산의",$C$92*$D101*BG$4/BG$93*Index_운영!BG$10,IF($C101="설정금액의",$C$93*$D101*BG$4/BG$93*Index_운영!BG$10))</f>
        <v>719.94535519125679</v>
      </c>
      <c r="BH101" s="591">
        <f>IF($C101="총자산의",$C$92*$D101*BH$4/BH$93*Index_운영!BH$10,IF($C101="설정금액의",$C$93*$D101*BH$4/BH$93*Index_운영!BH$10))</f>
        <v>673.49726775956287</v>
      </c>
      <c r="BI101" s="591">
        <f>IF($C101="총자산의",$C$92*$D101*BI$4/BI$93*Index_운영!BI$10,IF($C101="설정금액의",$C$93*$D101*BI$4/BI$93*Index_운영!BI$10))</f>
        <v>719.94535519125679</v>
      </c>
      <c r="BJ101" s="591">
        <f>IF($C101="총자산의",$C$92*$D101*BJ$4/BJ$93*Index_운영!BJ$10,IF($C101="설정금액의",$C$93*$D101*BJ$4/BJ$93*Index_운영!BJ$10))</f>
        <v>696.72131147540983</v>
      </c>
      <c r="BK101" s="591">
        <f>IF($C101="총자산의",$C$92*$D101*BK$4/BK$93*Index_운영!BK$10,IF($C101="설정금액의",$C$93*$D101*BK$4/BK$93*Index_운영!BK$10))</f>
        <v>719.94535519125679</v>
      </c>
      <c r="BL101" s="591">
        <f>IF($C101="총자산의",$C$92*$D101*BL$4/BL$93*Index_운영!BL$10,IF($C101="설정금액의",$C$93*$D101*BL$4/BL$93*Index_운영!BL$10))</f>
        <v>696.72131147540983</v>
      </c>
      <c r="BM101" s="591">
        <f>IF($C101="총자산의",$C$92*$D101*BM$4/BM$93*Index_운영!BM$10,IF($C101="설정금액의",$C$93*$D101*BM$4/BM$93*Index_운영!BM$10))</f>
        <v>719.94535519125679</v>
      </c>
      <c r="BN101" s="591">
        <f>IF($C101="총자산의",$C$92*$D101*BN$4/BN$93*Index_운영!BN$10,IF($C101="설정금액의",$C$93*$D101*BN$4/BN$93*Index_운영!BN$10))</f>
        <v>719.94535519125679</v>
      </c>
      <c r="BO101" s="591">
        <f>IF($C101="총자산의",$C$92*$D101*BO$4/BO$93*Index_운영!BO$10,IF($C101="설정금액의",$C$93*$D101*BO$4/BO$93*Index_운영!BO$10))</f>
        <v>0</v>
      </c>
      <c r="BP101" s="591">
        <f>IF($C101="총자산의",$C$92*$D101*BP$4/BP$93*Index_운영!BP$10,IF($C101="설정금액의",$C$93*$D101*BP$4/BP$93*Index_운영!BP$10))</f>
        <v>0</v>
      </c>
      <c r="BQ101" s="591">
        <f>IF($C101="총자산의",$C$92*$D101*BQ$4/BQ$93*Index_운영!BQ$10,IF($C101="설정금액의",$C$93*$D101*BQ$4/BQ$93*Index_운영!BQ$10))</f>
        <v>0</v>
      </c>
      <c r="BR101" s="591">
        <f>IF($C101="총자산의",$C$92*$D101*BR$4/BR$93*Index_운영!BR$10,IF($C101="설정금액의",$C$93*$D101*BR$4/BR$93*Index_운영!BR$10))</f>
        <v>0</v>
      </c>
      <c r="BS101" s="591">
        <f>IF($C101="총자산의",$C$92*$D101*BS$4/BS$93*Index_운영!BS$10,IF($C101="설정금액의",$C$93*$D101*BS$4/BS$93*Index_운영!BS$10))</f>
        <v>0</v>
      </c>
      <c r="BT101" s="591">
        <f>IF($C101="총자산의",$C$92*$D101*BT$4/BT$93*Index_운영!BT$10,IF($C101="설정금액의",$C$93*$D101*BT$4/BT$93*Index_운영!BT$10))</f>
        <v>0</v>
      </c>
      <c r="BU101" s="591">
        <f>IF($C101="총자산의",$C$92*$D101*BU$4/BU$93*Index_운영!BU$10,IF($C101="설정금액의",$C$93*$D101*BU$4/BU$93*Index_운영!BU$10))</f>
        <v>0</v>
      </c>
      <c r="BV101" s="591">
        <f>IF($C101="총자산의",$C$92*$D101*BV$4/BV$93*Index_운영!BV$10,IF($C101="설정금액의",$C$93*$D101*BV$4/BV$93*Index_운영!BV$10))</f>
        <v>0</v>
      </c>
      <c r="BW101" s="591">
        <f>IF($C101="총자산의",$C$92*$D101*BW$4/BW$93*Index_운영!BW$10,IF($C101="설정금액의",$C$93*$D101*BW$4/BW$93*Index_운영!BW$10))</f>
        <v>0</v>
      </c>
      <c r="BX101" s="591">
        <f>IF($C101="총자산의",$C$92*$D101*BX$4/BX$93*Index_운영!BX$10,IF($C101="설정금액의",$C$93*$D101*BX$4/BX$93*Index_운영!BX$10))</f>
        <v>0</v>
      </c>
      <c r="BY101" s="591">
        <f>IF($C101="총자산의",$C$92*$D101*BY$4/BY$93*Index_운영!BY$10,IF($C101="설정금액의",$C$93*$D101*BY$4/BY$93*Index_운영!BY$10))</f>
        <v>0</v>
      </c>
      <c r="BZ101" s="591">
        <f>IF($C101="총자산의",$C$92*$D101*BZ$4/BZ$93*Index_운영!BZ$10,IF($C101="설정금액의",$C$93*$D101*BZ$4/BZ$93*Index_운영!BZ$10))</f>
        <v>0</v>
      </c>
      <c r="CA101" s="591">
        <f>IF($C101="총자산의",$C$92*$D101*CA$4/CA$93*Index_운영!CA$10,IF($C101="설정금액의",$C$93*$D101*CA$4/CA$93*Index_운영!CA$10))</f>
        <v>0</v>
      </c>
      <c r="CB101" s="591">
        <f>IF($C101="총자산의",$C$92*$D101*CB$4/CB$93*Index_운영!CB$10,IF($C101="설정금액의",$C$93*$D101*CB$4/CB$93*Index_운영!CB$10))</f>
        <v>0</v>
      </c>
      <c r="CC101" s="591">
        <f>IF($C101="총자산의",$C$92*$D101*CC$4/CC$93*Index_운영!CC$10,IF($C101="설정금액의",$C$93*$D101*CC$4/CC$93*Index_운영!CC$10))</f>
        <v>0</v>
      </c>
      <c r="CD101" s="591">
        <f>IF($C101="총자산의",$C$92*$D101*CD$4/CD$93*Index_운영!CD$10,IF($C101="설정금액의",$C$93*$D101*CD$4/CD$93*Index_운영!CD$10))</f>
        <v>0</v>
      </c>
      <c r="CE101" s="591">
        <f>IF($C101="총자산의",$C$92*$D101*CE$4/CE$93*Index_운영!CE$10,IF($C101="설정금액의",$C$93*$D101*CE$4/CE$93*Index_운영!CE$10))</f>
        <v>0</v>
      </c>
      <c r="CF101" s="591">
        <f>IF($C101="총자산의",$C$92*$D101*CF$4/CF$93*Index_운영!CF$10,IF($C101="설정금액의",$C$93*$D101*CF$4/CF$93*Index_운영!CF$10))</f>
        <v>0</v>
      </c>
      <c r="CG101" s="591">
        <f>IF($C101="총자산의",$C$92*$D101*CG$4/CG$93*Index_운영!CG$10,IF($C101="설정금액의",$C$93*$D101*CG$4/CG$93*Index_운영!CG$10))</f>
        <v>0</v>
      </c>
      <c r="CH101" s="591">
        <f>IF($C101="총자산의",$C$92*$D101*CH$4/CH$93*Index_운영!CH$10,IF($C101="설정금액의",$C$93*$D101*CH$4/CH$93*Index_운영!CH$10))</f>
        <v>0</v>
      </c>
      <c r="CI101" s="591">
        <f>IF($C101="총자산의",$C$92*$D101*CI$4/CI$93*Index_운영!CI$10,IF($C101="설정금액의",$C$93*$D101*CI$4/CI$93*Index_운영!CI$10))</f>
        <v>0</v>
      </c>
      <c r="CJ101" s="591">
        <f>IF($C101="총자산의",$C$92*$D101*CJ$4/CJ$93*Index_운영!CJ$10,IF($C101="설정금액의",$C$93*$D101*CJ$4/CJ$93*Index_운영!CJ$10))</f>
        <v>0</v>
      </c>
      <c r="CK101" s="591">
        <f>IF($C101="총자산의",$C$92*$D101*CK$4/CK$93*Index_운영!CK$10,IF($C101="설정금액의",$C$93*$D101*CK$4/CK$93*Index_운영!CK$10))</f>
        <v>0</v>
      </c>
      <c r="CL101" s="591">
        <f>IF($C101="총자산의",$C$92*$D101*CL$4/CL$93*Index_운영!CL$10,IF($C101="설정금액의",$C$93*$D101*CL$4/CL$93*Index_운영!CL$10))</f>
        <v>0</v>
      </c>
      <c r="CM101" s="591">
        <f>IF($C101="총자산의",$C$92*$D101*CM$4/CM$93*Index_운영!CM$10,IF($C101="설정금액의",$C$93*$D101*CM$4/CM$93*Index_운영!CM$10))</f>
        <v>0</v>
      </c>
      <c r="CN101" s="591">
        <f>IF($C101="총자산의",$C$92*$D101*CN$4/CN$93*Index_운영!CN$10,IF($C101="설정금액의",$C$93*$D101*CN$4/CN$93*Index_운영!CN$10))</f>
        <v>0</v>
      </c>
      <c r="CO101" s="591">
        <f>IF($C101="총자산의",$C$92*$D101*CO$4/CO$93*Index_운영!CO$10,IF($C101="설정금액의",$C$93*$D101*CO$4/CO$93*Index_운영!CO$10))</f>
        <v>0</v>
      </c>
      <c r="CP101" s="591">
        <f>IF($C101="총자산의",$C$92*$D101*CP$4/CP$93*Index_운영!CP$10,IF($C101="설정금액의",$C$93*$D101*CP$4/CP$93*Index_운영!CP$10))</f>
        <v>0</v>
      </c>
      <c r="CQ101" s="591">
        <f>IF($C101="총자산의",$C$92*$D101*CQ$4/CQ$93*Index_운영!CQ$10,IF($C101="설정금액의",$C$93*$D101*CQ$4/CQ$93*Index_운영!CQ$10))</f>
        <v>0</v>
      </c>
      <c r="CR101" s="591">
        <f>IF($C101="총자산의",$C$92*$D101*CR$4/CR$93*Index_운영!CR$10,IF($C101="설정금액의",$C$93*$D101*CR$4/CR$93*Index_운영!CR$10))</f>
        <v>0</v>
      </c>
      <c r="CS101" s="591">
        <f>IF($C101="총자산의",$C$92*$D101*CS$4/CS$93*Index_운영!CS$10,IF($C101="설정금액의",$C$93*$D101*CS$4/CS$93*Index_운영!CS$10))</f>
        <v>0</v>
      </c>
      <c r="CT101" s="591">
        <f>IF($C101="총자산의",$C$92*$D101*CT$4/CT$93*Index_운영!CT$10,IF($C101="설정금액의",$C$93*$D101*CT$4/CT$93*Index_운영!CT$10))</f>
        <v>0</v>
      </c>
      <c r="CU101" s="591">
        <f>IF($C101="총자산의",$C$92*$D101*CU$4/CU$93*Index_운영!CU$10,IF($C101="설정금액의",$C$93*$D101*CU$4/CU$93*Index_운영!CU$10))</f>
        <v>0</v>
      </c>
      <c r="CV101" s="591">
        <f>IF($C101="총자산의",$C$92*$D101*CV$4/CV$93*Index_운영!CV$10,IF($C101="설정금액의",$C$93*$D101*CV$4/CV$93*Index_운영!CV$10))</f>
        <v>0</v>
      </c>
      <c r="CW101" s="591">
        <f>IF($C101="총자산의",$C$92*$D101*CW$4/CW$93*Index_운영!CW$10,IF($C101="설정금액의",$C$93*$D101*CW$4/CW$93*Index_운영!CW$10))</f>
        <v>0</v>
      </c>
      <c r="CX101" s="591">
        <f>IF($C101="총자산의",$C$92*$D101*CX$4/CX$93*Index_운영!CX$10,IF($C101="설정금액의",$C$93*$D101*CX$4/CX$93*Index_운영!CX$10))</f>
        <v>0</v>
      </c>
      <c r="CY101" s="591">
        <f>IF($C101="총자산의",$C$92*$D101*CY$4/CY$93*Index_운영!CY$10,IF($C101="설정금액의",$C$93*$D101*CY$4/CY$93*Index_운영!CY$10))</f>
        <v>0</v>
      </c>
      <c r="CZ101" s="591">
        <f>IF($C101="총자산의",$C$92*$D101*CZ$4/CZ$93*Index_운영!CZ$10,IF($C101="설정금액의",$C$93*$D101*CZ$4/CZ$93*Index_운영!CZ$10))</f>
        <v>0</v>
      </c>
      <c r="DA101" s="591">
        <f>IF($C101="총자산의",$C$92*$D101*DA$4/DA$93*Index_운영!DA$10,IF($C101="설정금액의",$C$93*$D101*DA$4/DA$93*Index_운영!DA$10))</f>
        <v>0</v>
      </c>
      <c r="DB101" s="591">
        <f>IF($C101="총자산의",$C$92*$D101*DB$4/DB$93*Index_운영!DB$10,IF($C101="설정금액의",$C$93*$D101*DB$4/DB$93*Index_운영!DB$10))</f>
        <v>0</v>
      </c>
      <c r="DC101" s="591">
        <f>IF($C101="총자산의",$C$92*$D101*DC$4/DC$93*Index_운영!DC$10,IF($C101="설정금액의",$C$93*$D101*DC$4/DC$93*Index_운영!DC$10))</f>
        <v>0</v>
      </c>
      <c r="DD101" s="591">
        <f>IF($C101="총자산의",$C$92*$D101*DD$4/DD$93*Index_운영!DD$10,IF($C101="설정금액의",$C$93*$D101*DD$4/DD$93*Index_운영!DD$10))</f>
        <v>0</v>
      </c>
      <c r="DE101" s="591">
        <f>IF($C101="총자산의",$C$92*$D101*DE$4/DE$93*Index_운영!DE$10,IF($C101="설정금액의",$C$93*$D101*DE$4/DE$93*Index_운영!DE$10))</f>
        <v>0</v>
      </c>
      <c r="DF101" s="591">
        <f>IF($C101="총자산의",$C$92*$D101*DF$4/DF$93*Index_운영!DF$10,IF($C101="설정금액의",$C$93*$D101*DF$4/DF$93*Index_운영!DF$10))</f>
        <v>0</v>
      </c>
      <c r="DG101" s="591">
        <f>IF($C101="총자산의",$C$92*$D101*DG$4/DG$93*Index_운영!DG$10,IF($C101="설정금액의",$C$93*$D101*DG$4/DG$93*Index_운영!DG$10))</f>
        <v>0</v>
      </c>
      <c r="DH101" s="591">
        <f>IF($C101="총자산의",$C$92*$D101*DH$4/DH$93*Index_운영!DH$10,IF($C101="설정금액의",$C$93*$D101*DH$4/DH$93*Index_운영!DH$10))</f>
        <v>0</v>
      </c>
      <c r="DI101" s="591">
        <f>IF($C101="총자산의",$C$92*$D101*DI$4/DI$93*Index_운영!DI$10,IF($C101="설정금액의",$C$93*$D101*DI$4/DI$93*Index_운영!DI$10))</f>
        <v>0</v>
      </c>
      <c r="DJ101" s="591">
        <f>IF($C101="총자산의",$C$92*$D101*DJ$4/DJ$93*Index_운영!DJ$10,IF($C101="설정금액의",$C$93*$D101*DJ$4/DJ$93*Index_운영!DJ$10))</f>
        <v>0</v>
      </c>
      <c r="DK101" s="591">
        <f>IF($C101="총자산의",$C$92*$D101*DK$4/DK$93*Index_운영!DK$10,IF($C101="설정금액의",$C$93*$D101*DK$4/DK$93*Index_운영!DK$10))</f>
        <v>0</v>
      </c>
      <c r="DL101" s="591">
        <f>IF($C101="총자산의",$C$92*$D101*DL$4/DL$93*Index_운영!DL$10,IF($C101="설정금액의",$C$93*$D101*DL$4/DL$93*Index_운영!DL$10))</f>
        <v>0</v>
      </c>
      <c r="DM101" s="591">
        <f>IF($C101="총자산의",$C$92*$D101*DM$4/DM$93*Index_운영!DM$10,IF($C101="설정금액의",$C$93*$D101*DM$4/DM$93*Index_운영!DM$10))</f>
        <v>0</v>
      </c>
      <c r="DN101" s="591">
        <f>IF($C101="총자산의",$C$92*$D101*DN$4/DN$93*Index_운영!DN$10,IF($C101="설정금액의",$C$93*$D101*DN$4/DN$93*Index_운영!DN$10))</f>
        <v>0</v>
      </c>
      <c r="DO101" s="591">
        <f>IF($C101="총자산의",$C$92*$D101*DO$4/DO$93*Index_운영!DO$10,IF($C101="설정금액의",$C$93*$D101*DO$4/DO$93*Index_운영!DO$10))</f>
        <v>0</v>
      </c>
      <c r="DP101" s="591">
        <f>IF($C101="총자산의",$C$92*$D101*DP$4/DP$93*Index_운영!DP$10,IF($C101="설정금액의",$C$93*$D101*DP$4/DP$93*Index_운영!DP$10))</f>
        <v>0</v>
      </c>
      <c r="DQ101" s="591">
        <f>IF($C101="총자산의",$C$92*$D101*DQ$4/DQ$93*Index_운영!DQ$10,IF($C101="설정금액의",$C$93*$D101*DQ$4/DQ$93*Index_운영!DQ$10))</f>
        <v>0</v>
      </c>
      <c r="DR101" s="591">
        <f>IF($C101="총자산의",$C$92*$D101*DR$4/DR$93*Index_운영!DR$10,IF($C101="설정금액의",$C$93*$D101*DR$4/DR$93*Index_운영!DR$10))</f>
        <v>0</v>
      </c>
      <c r="DS101" s="591">
        <f>IF($C101="총자산의",$C$92*$D101*DS$4/DS$93*Index_운영!DS$10,IF($C101="설정금액의",$C$93*$D101*DS$4/DS$93*Index_운영!DS$10))</f>
        <v>0</v>
      </c>
      <c r="DT101" s="591">
        <f>IF($C101="총자산의",$C$92*$D101*DT$4/DT$93*Index_운영!DT$10,IF($C101="설정금액의",$C$93*$D101*DT$4/DT$93*Index_운영!DT$10))</f>
        <v>0</v>
      </c>
      <c r="DU101" s="591">
        <f>IF($C101="총자산의",$C$92*$D101*DU$4/DU$93*Index_운영!DU$10,IF($C101="설정금액의",$C$93*$D101*DU$4/DU$93*Index_운영!DU$10))</f>
        <v>0</v>
      </c>
      <c r="DV101" s="591">
        <f>IF($C101="총자산의",$C$92*$D101*DV$4/DV$93*Index_운영!DV$10,IF($C101="설정금액의",$C$93*$D101*DV$4/DV$93*Index_운영!DV$10))</f>
        <v>0</v>
      </c>
    </row>
    <row r="102" spans="1:126" s="785" customFormat="1" x14ac:dyDescent="0.4">
      <c r="A102" s="958"/>
      <c r="B102" s="444" t="s">
        <v>1051</v>
      </c>
      <c r="C102" s="1257"/>
      <c r="D102" s="784"/>
      <c r="E102" s="953"/>
      <c r="F102" s="588">
        <f>SUMIF($F$2:$DV$2,F$2,$F101:$DV101)*Index_운영!F$16</f>
        <v>0</v>
      </c>
      <c r="G102" s="591">
        <f>SUMIF($F$2:$DV$2,G$2,$F101:$DV101)*Index_운영!G$16</f>
        <v>0</v>
      </c>
      <c r="H102" s="591">
        <f>SUMIF($F$2:$DV$2,H$2,$F101:$DV101)*Index_운영!H$16</f>
        <v>0</v>
      </c>
      <c r="I102" s="591">
        <f>SUMIF($F$2:$DV$2,I$2,$F101:$DV101)*Index_운영!I$16</f>
        <v>2119.178082191781</v>
      </c>
      <c r="J102" s="591">
        <f>SUMIF($F$2:$DV$2,J$2,$F101:$DV101)*Index_운영!J$16</f>
        <v>0</v>
      </c>
      <c r="K102" s="591">
        <f>SUMIF($F$2:$DV$2,K$2,$F101:$DV101)*Index_운영!K$16</f>
        <v>0</v>
      </c>
      <c r="L102" s="591">
        <f>SUMIF($F$2:$DV$2,L$2,$F101:$DV101)*Index_운영!L$16</f>
        <v>2115.3604311699978</v>
      </c>
      <c r="M102" s="591">
        <f>SUMIF($F$2:$DV$2,M$2,$F101:$DV101)*Index_운영!M$16</f>
        <v>0</v>
      </c>
      <c r="N102" s="591">
        <f>SUMIF($F$2:$DV$2,N$2,$F101:$DV101)*Index_운영!N$16</f>
        <v>0</v>
      </c>
      <c r="O102" s="591">
        <f>SUMIF($F$2:$DV$2,O$2,$F101:$DV101)*Index_운영!O$16</f>
        <v>2136.6120218579235</v>
      </c>
      <c r="P102" s="591">
        <f>SUMIF($F$2:$DV$2,P$2,$F101:$DV101)*Index_운영!P$16</f>
        <v>0</v>
      </c>
      <c r="Q102" s="591">
        <f>SUMIF($F$2:$DV$2,Q$2,$F101:$DV101)*Index_운영!Q$16</f>
        <v>0</v>
      </c>
      <c r="R102" s="591">
        <f>SUMIF($F$2:$DV$2,R$2,$F101:$DV101)*Index_운영!R$16</f>
        <v>2136.6120218579235</v>
      </c>
      <c r="S102" s="591">
        <f>SUMIF($F$2:$DV$2,S$2,$F101:$DV101)*Index_운영!S$16</f>
        <v>0</v>
      </c>
      <c r="T102" s="591">
        <f>SUMIF($F$2:$DV$2,T$2,$F101:$DV101)*Index_운영!T$16</f>
        <v>0</v>
      </c>
      <c r="U102" s="591">
        <f>SUMIF($F$2:$DV$2,U$2,$F101:$DV101)*Index_운영!U$16</f>
        <v>2113.3879781420765</v>
      </c>
      <c r="V102" s="591">
        <f>SUMIF($F$2:$DV$2,V$2,$F101:$DV101)*Index_운영!V$16</f>
        <v>0</v>
      </c>
      <c r="W102" s="591">
        <f>SUMIF($F$2:$DV$2,W$2,$F101:$DV101)*Index_운영!W$16</f>
        <v>0</v>
      </c>
      <c r="X102" s="591">
        <f>SUMIF($F$2:$DV$2,X$2,$F101:$DV101)*Index_운영!X$16</f>
        <v>2093.917957930983</v>
      </c>
      <c r="Y102" s="591">
        <f>SUMIF($F$2:$DV$2,Y$2,$F101:$DV101)*Index_운영!Y$16</f>
        <v>0</v>
      </c>
      <c r="Z102" s="591">
        <f>SUMIF($F$2:$DV$2,Z$2,$F101:$DV101)*Index_운영!Z$16</f>
        <v>0</v>
      </c>
      <c r="AA102" s="591">
        <f>SUMIF($F$2:$DV$2,AA$2,$F101:$DV101)*Index_운영!AA$16</f>
        <v>2142.4657534246576</v>
      </c>
      <c r="AB102" s="591">
        <f>SUMIF($F$2:$DV$2,AB$2,$F101:$DV101)*Index_운영!AB$16</f>
        <v>0</v>
      </c>
      <c r="AC102" s="591">
        <f>SUMIF($F$2:$DV$2,AC$2,$F101:$DV101)*Index_운영!AC$16</f>
        <v>0</v>
      </c>
      <c r="AD102" s="591">
        <f>SUMIF($F$2:$DV$2,AD$2,$F101:$DV101)*Index_운영!AD$16</f>
        <v>2142.4657534246576</v>
      </c>
      <c r="AE102" s="591">
        <f>SUMIF($F$2:$DV$2,AE$2,$F101:$DV101)*Index_운영!AE$16</f>
        <v>0</v>
      </c>
      <c r="AF102" s="591">
        <f>SUMIF($F$2:$DV$2,AF$2,$F101:$DV101)*Index_운영!AF$16</f>
        <v>0</v>
      </c>
      <c r="AG102" s="591">
        <f>SUMIF($F$2:$DV$2,AG$2,$F101:$DV101)*Index_운영!AG$16</f>
        <v>2119.178082191781</v>
      </c>
      <c r="AH102" s="591">
        <f>SUMIF($F$2:$DV$2,AH$2,$F101:$DV101)*Index_운영!AH$16</f>
        <v>0</v>
      </c>
      <c r="AI102" s="591">
        <f>SUMIF($F$2:$DV$2,AI$2,$F101:$DV101)*Index_운영!AI$16</f>
        <v>0</v>
      </c>
      <c r="AJ102" s="591">
        <f>SUMIF($F$2:$DV$2,AJ$2,$F101:$DV101)*Index_운영!AJ$16</f>
        <v>2095.8904109589039</v>
      </c>
      <c r="AK102" s="591">
        <f>SUMIF($F$2:$DV$2,AK$2,$F101:$DV101)*Index_운영!AK$16</f>
        <v>0</v>
      </c>
      <c r="AL102" s="591">
        <f>SUMIF($F$2:$DV$2,AL$2,$F101:$DV101)*Index_운영!AL$16</f>
        <v>0</v>
      </c>
      <c r="AM102" s="591">
        <f>SUMIF($F$2:$DV$2,AM$2,$F101:$DV101)*Index_운영!AM$16</f>
        <v>2142.4657534246576</v>
      </c>
      <c r="AN102" s="591">
        <f>SUMIF($F$2:$DV$2,AN$2,$F101:$DV101)*Index_운영!AN$16</f>
        <v>0</v>
      </c>
      <c r="AO102" s="591">
        <f>SUMIF($F$2:$DV$2,AO$2,$F101:$DV101)*Index_운영!AO$16</f>
        <v>0</v>
      </c>
      <c r="AP102" s="591">
        <f>SUMIF($F$2:$DV$2,AP$2,$F101:$DV101)*Index_운영!AP$16</f>
        <v>2142.4657534246576</v>
      </c>
      <c r="AQ102" s="591">
        <f>SUMIF($F$2:$DV$2,AQ$2,$F101:$DV101)*Index_운영!AQ$16</f>
        <v>0</v>
      </c>
      <c r="AR102" s="591">
        <f>SUMIF($F$2:$DV$2,AR$2,$F101:$DV101)*Index_운영!AR$16</f>
        <v>0</v>
      </c>
      <c r="AS102" s="591">
        <f>SUMIF($F$2:$DV$2,AS$2,$F101:$DV101)*Index_운영!AS$16</f>
        <v>2119.178082191781</v>
      </c>
      <c r="AT102" s="591">
        <f>SUMIF($F$2:$DV$2,AT$2,$F101:$DV101)*Index_운영!AT$16</f>
        <v>0</v>
      </c>
      <c r="AU102" s="591">
        <f>SUMIF($F$2:$DV$2,AU$2,$F101:$DV101)*Index_운영!AU$16</f>
        <v>0</v>
      </c>
      <c r="AV102" s="591">
        <f>SUMIF($F$2:$DV$2,AV$2,$F101:$DV101)*Index_운영!AV$16</f>
        <v>2095.8904109589039</v>
      </c>
      <c r="AW102" s="591">
        <f>SUMIF($F$2:$DV$2,AW$2,$F101:$DV101)*Index_운영!AW$16</f>
        <v>0</v>
      </c>
      <c r="AX102" s="591">
        <f>SUMIF($F$2:$DV$2,AX$2,$F101:$DV101)*Index_운영!AX$16</f>
        <v>0</v>
      </c>
      <c r="AY102" s="591">
        <f>SUMIF($F$2:$DV$2,AY$2,$F101:$DV101)*Index_운영!AY$16</f>
        <v>2142.4657534246576</v>
      </c>
      <c r="AZ102" s="591">
        <f>SUMIF($F$2:$DV$2,AZ$2,$F101:$DV101)*Index_운영!AZ$16</f>
        <v>0</v>
      </c>
      <c r="BA102" s="591">
        <f>SUMIF($F$2:$DV$2,BA$2,$F101:$DV101)*Index_운영!BA$16</f>
        <v>0</v>
      </c>
      <c r="BB102" s="591">
        <f>SUMIF($F$2:$DV$2,BB$2,$F101:$DV101)*Index_운영!BB$16</f>
        <v>2142.4657534246576</v>
      </c>
      <c r="BC102" s="591">
        <f>SUMIF($F$2:$DV$2,BC$2,$F101:$DV101)*Index_운영!BC$16</f>
        <v>0</v>
      </c>
      <c r="BD102" s="591">
        <f>SUMIF($F$2:$DV$2,BD$2,$F101:$DV101)*Index_운영!BD$16</f>
        <v>0</v>
      </c>
      <c r="BE102" s="591">
        <f>SUMIF($F$2:$DV$2,BE$2,$F101:$DV101)*Index_운영!BE$16</f>
        <v>2119.178082191781</v>
      </c>
      <c r="BF102" s="591">
        <f>SUMIF($F$2:$DV$2,BF$2,$F101:$DV101)*Index_운영!BF$16</f>
        <v>0</v>
      </c>
      <c r="BG102" s="591">
        <f>SUMIF($F$2:$DV$2,BG$2,$F101:$DV101)*Index_운영!BG$16</f>
        <v>0</v>
      </c>
      <c r="BH102" s="591">
        <f>SUMIF($F$2:$DV$2,BH$2,$F101:$DV101)*Index_운영!BH$16</f>
        <v>2115.3604311699978</v>
      </c>
      <c r="BI102" s="591">
        <f>SUMIF($F$2:$DV$2,BI$2,$F101:$DV101)*Index_운영!BI$16</f>
        <v>0</v>
      </c>
      <c r="BJ102" s="591">
        <f>SUMIF($F$2:$DV$2,BJ$2,$F101:$DV101)*Index_운영!BJ$16</f>
        <v>0</v>
      </c>
      <c r="BK102" s="591">
        <f>SUMIF($F$2:$DV$2,BK$2,$F101:$DV101)*Index_운영!BK$16</f>
        <v>2136.6120218579235</v>
      </c>
      <c r="BL102" s="591">
        <f>SUMIF($F$2:$DV$2,BL$2,$F101:$DV101)*Index_운영!BL$16</f>
        <v>0</v>
      </c>
      <c r="BM102" s="591">
        <f>SUMIF($F$2:$DV$2,BM$2,$F101:$DV101)*Index_운영!BM$16</f>
        <v>0</v>
      </c>
      <c r="BN102" s="591">
        <f>SUMIF($F$2:$DV$2,BN$2,$F101:$DV101)*Index_운영!BN$16</f>
        <v>2136.6120218579235</v>
      </c>
      <c r="BO102" s="591">
        <f>SUMIF($F$2:$DV$2,BO$2,$F101:$DV101)*Index_운영!BO$16</f>
        <v>0</v>
      </c>
      <c r="BP102" s="591">
        <f>SUMIF($F$2:$DV$2,BP$2,$F101:$DV101)*Index_운영!BP$16</f>
        <v>0</v>
      </c>
      <c r="BQ102" s="591">
        <f>SUMIF($F$2:$DV$2,BQ$2,$F101:$DV101)*Index_운영!BQ$16</f>
        <v>0</v>
      </c>
      <c r="BR102" s="591">
        <f>SUMIF($F$2:$DV$2,BR$2,$F101:$DV101)*Index_운영!BR$16</f>
        <v>0</v>
      </c>
      <c r="BS102" s="591">
        <f>SUMIF($F$2:$DV$2,BS$2,$F101:$DV101)*Index_운영!BS$16</f>
        <v>0</v>
      </c>
      <c r="BT102" s="591">
        <f>SUMIF($F$2:$DV$2,BT$2,$F101:$DV101)*Index_운영!BT$16</f>
        <v>0</v>
      </c>
      <c r="BU102" s="591">
        <f>SUMIF($F$2:$DV$2,BU$2,$F101:$DV101)*Index_운영!BU$16</f>
        <v>0</v>
      </c>
      <c r="BV102" s="591">
        <f>SUMIF($F$2:$DV$2,BV$2,$F101:$DV101)*Index_운영!BV$16</f>
        <v>0</v>
      </c>
      <c r="BW102" s="591">
        <f>SUMIF($F$2:$DV$2,BW$2,$F101:$DV101)*Index_운영!BW$16</f>
        <v>0</v>
      </c>
      <c r="BX102" s="591">
        <f>SUMIF($F$2:$DV$2,BX$2,$F101:$DV101)*Index_운영!BX$16</f>
        <v>0</v>
      </c>
      <c r="BY102" s="591">
        <f>SUMIF($F$2:$DV$2,BY$2,$F101:$DV101)*Index_운영!BY$16</f>
        <v>0</v>
      </c>
      <c r="BZ102" s="591">
        <f>SUMIF($F$2:$DV$2,BZ$2,$F101:$DV101)*Index_운영!BZ$16</f>
        <v>0</v>
      </c>
      <c r="CA102" s="591">
        <f>SUMIF($F$2:$DV$2,CA$2,$F101:$DV101)*Index_운영!CA$16</f>
        <v>0</v>
      </c>
      <c r="CB102" s="591">
        <f>SUMIF($F$2:$DV$2,CB$2,$F101:$DV101)*Index_운영!CB$16</f>
        <v>0</v>
      </c>
      <c r="CC102" s="591">
        <f>SUMIF($F$2:$DV$2,CC$2,$F101:$DV101)*Index_운영!CC$16</f>
        <v>0</v>
      </c>
      <c r="CD102" s="591">
        <f>SUMIF($F$2:$DV$2,CD$2,$F101:$DV101)*Index_운영!CD$16</f>
        <v>0</v>
      </c>
      <c r="CE102" s="591">
        <f>SUMIF($F$2:$DV$2,CE$2,$F101:$DV101)*Index_운영!CE$16</f>
        <v>0</v>
      </c>
      <c r="CF102" s="591">
        <f>SUMIF($F$2:$DV$2,CF$2,$F101:$DV101)*Index_운영!CF$16</f>
        <v>0</v>
      </c>
      <c r="CG102" s="591">
        <f>SUMIF($F$2:$DV$2,CG$2,$F101:$DV101)*Index_운영!CG$16</f>
        <v>0</v>
      </c>
      <c r="CH102" s="591">
        <f>SUMIF($F$2:$DV$2,CH$2,$F101:$DV101)*Index_운영!CH$16</f>
        <v>0</v>
      </c>
      <c r="CI102" s="591">
        <f>SUMIF($F$2:$DV$2,CI$2,$F101:$DV101)*Index_운영!CI$16</f>
        <v>0</v>
      </c>
      <c r="CJ102" s="591">
        <f>SUMIF($F$2:$DV$2,CJ$2,$F101:$DV101)*Index_운영!CJ$16</f>
        <v>0</v>
      </c>
      <c r="CK102" s="591">
        <f>SUMIF($F$2:$DV$2,CK$2,$F101:$DV101)*Index_운영!CK$16</f>
        <v>0</v>
      </c>
      <c r="CL102" s="591">
        <f>SUMIF($F$2:$DV$2,CL$2,$F101:$DV101)*Index_운영!CL$16</f>
        <v>0</v>
      </c>
      <c r="CM102" s="591">
        <f>SUMIF($F$2:$DV$2,CM$2,$F101:$DV101)*Index_운영!CM$16</f>
        <v>0</v>
      </c>
      <c r="CN102" s="591">
        <f>SUMIF($F$2:$DV$2,CN$2,$F101:$DV101)*Index_운영!CN$16</f>
        <v>0</v>
      </c>
      <c r="CO102" s="591">
        <f>SUMIF($F$2:$DV$2,CO$2,$F101:$DV101)*Index_운영!CO$16</f>
        <v>0</v>
      </c>
      <c r="CP102" s="591">
        <f>SUMIF($F$2:$DV$2,CP$2,$F101:$DV101)*Index_운영!CP$16</f>
        <v>0</v>
      </c>
      <c r="CQ102" s="591">
        <f>SUMIF($F$2:$DV$2,CQ$2,$F101:$DV101)*Index_운영!CQ$16</f>
        <v>0</v>
      </c>
      <c r="CR102" s="591">
        <f>SUMIF($F$2:$DV$2,CR$2,$F101:$DV101)*Index_운영!CR$16</f>
        <v>0</v>
      </c>
      <c r="CS102" s="591">
        <f>SUMIF($F$2:$DV$2,CS$2,$F101:$DV101)*Index_운영!CS$16</f>
        <v>0</v>
      </c>
      <c r="CT102" s="591">
        <f>SUMIF($F$2:$DV$2,CT$2,$F101:$DV101)*Index_운영!CT$16</f>
        <v>0</v>
      </c>
      <c r="CU102" s="591">
        <f>SUMIF($F$2:$DV$2,CU$2,$F101:$DV101)*Index_운영!CU$16</f>
        <v>0</v>
      </c>
      <c r="CV102" s="591">
        <f>SUMIF($F$2:$DV$2,CV$2,$F101:$DV101)*Index_운영!CV$16</f>
        <v>0</v>
      </c>
      <c r="CW102" s="591">
        <f>SUMIF($F$2:$DV$2,CW$2,$F101:$DV101)*Index_운영!CW$16</f>
        <v>0</v>
      </c>
      <c r="CX102" s="591">
        <f>SUMIF($F$2:$DV$2,CX$2,$F101:$DV101)*Index_운영!CX$16</f>
        <v>0</v>
      </c>
      <c r="CY102" s="591">
        <f>SUMIF($F$2:$DV$2,CY$2,$F101:$DV101)*Index_운영!CY$16</f>
        <v>0</v>
      </c>
      <c r="CZ102" s="591">
        <f>SUMIF($F$2:$DV$2,CZ$2,$F101:$DV101)*Index_운영!CZ$16</f>
        <v>0</v>
      </c>
      <c r="DA102" s="591">
        <f>SUMIF($F$2:$DV$2,DA$2,$F101:$DV101)*Index_운영!DA$16</f>
        <v>0</v>
      </c>
      <c r="DB102" s="591">
        <f>SUMIF($F$2:$DV$2,DB$2,$F101:$DV101)*Index_운영!DB$16</f>
        <v>0</v>
      </c>
      <c r="DC102" s="591">
        <f>SUMIF($F$2:$DV$2,DC$2,$F101:$DV101)*Index_운영!DC$16</f>
        <v>0</v>
      </c>
      <c r="DD102" s="591">
        <f>SUMIF($F$2:$DV$2,DD$2,$F101:$DV101)*Index_운영!DD$16</f>
        <v>0</v>
      </c>
      <c r="DE102" s="591">
        <f>SUMIF($F$2:$DV$2,DE$2,$F101:$DV101)*Index_운영!DE$16</f>
        <v>0</v>
      </c>
      <c r="DF102" s="591">
        <f>SUMIF($F$2:$DV$2,DF$2,$F101:$DV101)*Index_운영!DF$16</f>
        <v>0</v>
      </c>
      <c r="DG102" s="591">
        <f>SUMIF($F$2:$DV$2,DG$2,$F101:$DV101)*Index_운영!DG$16</f>
        <v>0</v>
      </c>
      <c r="DH102" s="591">
        <f>SUMIF($F$2:$DV$2,DH$2,$F101:$DV101)*Index_운영!DH$16</f>
        <v>0</v>
      </c>
      <c r="DI102" s="591">
        <f>SUMIF($F$2:$DV$2,DI$2,$F101:$DV101)*Index_운영!DI$16</f>
        <v>0</v>
      </c>
      <c r="DJ102" s="591">
        <f>SUMIF($F$2:$DV$2,DJ$2,$F101:$DV101)*Index_운영!DJ$16</f>
        <v>0</v>
      </c>
      <c r="DK102" s="591">
        <f>SUMIF($F$2:$DV$2,DK$2,$F101:$DV101)*Index_운영!DK$16</f>
        <v>0</v>
      </c>
      <c r="DL102" s="591">
        <f>SUMIF($F$2:$DV$2,DL$2,$F101:$DV101)*Index_운영!DL$16</f>
        <v>0</v>
      </c>
      <c r="DM102" s="591">
        <f>SUMIF($F$2:$DV$2,DM$2,$F101:$DV101)*Index_운영!DM$16</f>
        <v>0</v>
      </c>
      <c r="DN102" s="591">
        <f>SUMIF($F$2:$DV$2,DN$2,$F101:$DV101)*Index_운영!DN$16</f>
        <v>0</v>
      </c>
      <c r="DO102" s="591">
        <f>SUMIF($F$2:$DV$2,DO$2,$F101:$DV101)*Index_운영!DO$16</f>
        <v>0</v>
      </c>
      <c r="DP102" s="591">
        <f>SUMIF($F$2:$DV$2,DP$2,$F101:$DV101)*Index_운영!DP$16</f>
        <v>0</v>
      </c>
      <c r="DQ102" s="591">
        <f>SUMIF($F$2:$DV$2,DQ$2,$F101:$DV101)*Index_운영!DQ$16</f>
        <v>0</v>
      </c>
      <c r="DR102" s="591">
        <f>SUMIF($F$2:$DV$2,DR$2,$F101:$DV101)*Index_운영!DR$16</f>
        <v>0</v>
      </c>
      <c r="DS102" s="591">
        <f>SUMIF($F$2:$DV$2,DS$2,$F101:$DV101)*Index_운영!DS$16</f>
        <v>0</v>
      </c>
      <c r="DT102" s="591">
        <f>SUMIF($F$2:$DV$2,DT$2,$F101:$DV101)*Index_운영!DT$16</f>
        <v>0</v>
      </c>
      <c r="DU102" s="591">
        <f>SUMIF($F$2:$DV$2,DU$2,$F101:$DV101)*Index_운영!DU$16</f>
        <v>0</v>
      </c>
      <c r="DV102" s="591">
        <f>SUMIF($F$2:$DV$2,DV$2,$F101:$DV101)*Index_운영!DV$16</f>
        <v>0</v>
      </c>
    </row>
    <row r="103" spans="1:126" s="464" customFormat="1" x14ac:dyDescent="0.4">
      <c r="A103" s="736"/>
      <c r="B103" s="444" t="str">
        <f>'Control Panel_운영'!$K190</f>
        <v>회계자문보수</v>
      </c>
      <c r="C103" s="606">
        <f>'Control Panel_운영'!$N190</f>
        <v>200</v>
      </c>
      <c r="D103" s="464" t="s">
        <v>56</v>
      </c>
      <c r="E103" s="953"/>
      <c r="F103" s="590">
        <f t="shared" ref="F103:AK103" si="42">IF(F1=0,0,$C103)</f>
        <v>0</v>
      </c>
      <c r="G103" s="591">
        <f t="shared" si="42"/>
        <v>200</v>
      </c>
      <c r="H103" s="591">
        <f t="shared" si="42"/>
        <v>200</v>
      </c>
      <c r="I103" s="591">
        <f t="shared" si="42"/>
        <v>200</v>
      </c>
      <c r="J103" s="591">
        <f t="shared" si="42"/>
        <v>200</v>
      </c>
      <c r="K103" s="591">
        <f t="shared" si="42"/>
        <v>200</v>
      </c>
      <c r="L103" s="591">
        <f t="shared" si="42"/>
        <v>200</v>
      </c>
      <c r="M103" s="591">
        <f t="shared" si="42"/>
        <v>200</v>
      </c>
      <c r="N103" s="591">
        <f t="shared" si="42"/>
        <v>200</v>
      </c>
      <c r="O103" s="591">
        <f t="shared" si="42"/>
        <v>200</v>
      </c>
      <c r="P103" s="591">
        <f t="shared" si="42"/>
        <v>200</v>
      </c>
      <c r="Q103" s="591">
        <f t="shared" si="42"/>
        <v>200</v>
      </c>
      <c r="R103" s="591">
        <f t="shared" si="42"/>
        <v>200</v>
      </c>
      <c r="S103" s="591">
        <f t="shared" si="42"/>
        <v>200</v>
      </c>
      <c r="T103" s="591">
        <f t="shared" si="42"/>
        <v>200</v>
      </c>
      <c r="U103" s="591">
        <f t="shared" si="42"/>
        <v>200</v>
      </c>
      <c r="V103" s="591">
        <f t="shared" si="42"/>
        <v>200</v>
      </c>
      <c r="W103" s="591">
        <f t="shared" si="42"/>
        <v>200</v>
      </c>
      <c r="X103" s="591">
        <f t="shared" si="42"/>
        <v>200</v>
      </c>
      <c r="Y103" s="591">
        <f t="shared" si="42"/>
        <v>200</v>
      </c>
      <c r="Z103" s="591">
        <f t="shared" si="42"/>
        <v>200</v>
      </c>
      <c r="AA103" s="591">
        <f t="shared" si="42"/>
        <v>200</v>
      </c>
      <c r="AB103" s="591">
        <f t="shared" si="42"/>
        <v>200</v>
      </c>
      <c r="AC103" s="591">
        <f t="shared" si="42"/>
        <v>200</v>
      </c>
      <c r="AD103" s="591">
        <f t="shared" si="42"/>
        <v>200</v>
      </c>
      <c r="AE103" s="591">
        <f t="shared" si="42"/>
        <v>200</v>
      </c>
      <c r="AF103" s="591">
        <f t="shared" si="42"/>
        <v>200</v>
      </c>
      <c r="AG103" s="591">
        <f t="shared" si="42"/>
        <v>200</v>
      </c>
      <c r="AH103" s="591">
        <f t="shared" si="42"/>
        <v>200</v>
      </c>
      <c r="AI103" s="591">
        <f t="shared" si="42"/>
        <v>200</v>
      </c>
      <c r="AJ103" s="591">
        <f t="shared" si="42"/>
        <v>200</v>
      </c>
      <c r="AK103" s="591">
        <f t="shared" si="42"/>
        <v>200</v>
      </c>
      <c r="AL103" s="591">
        <f t="shared" ref="AL103:BQ103" si="43">IF(AL1=0,0,$C103)</f>
        <v>200</v>
      </c>
      <c r="AM103" s="591">
        <f t="shared" si="43"/>
        <v>200</v>
      </c>
      <c r="AN103" s="591">
        <f t="shared" si="43"/>
        <v>200</v>
      </c>
      <c r="AO103" s="591">
        <f t="shared" si="43"/>
        <v>200</v>
      </c>
      <c r="AP103" s="591">
        <f t="shared" si="43"/>
        <v>200</v>
      </c>
      <c r="AQ103" s="591">
        <f t="shared" si="43"/>
        <v>200</v>
      </c>
      <c r="AR103" s="591">
        <f t="shared" si="43"/>
        <v>200</v>
      </c>
      <c r="AS103" s="591">
        <f t="shared" si="43"/>
        <v>200</v>
      </c>
      <c r="AT103" s="591">
        <f t="shared" si="43"/>
        <v>200</v>
      </c>
      <c r="AU103" s="591">
        <f t="shared" si="43"/>
        <v>200</v>
      </c>
      <c r="AV103" s="591">
        <f t="shared" si="43"/>
        <v>200</v>
      </c>
      <c r="AW103" s="591">
        <f t="shared" si="43"/>
        <v>200</v>
      </c>
      <c r="AX103" s="591">
        <f t="shared" si="43"/>
        <v>200</v>
      </c>
      <c r="AY103" s="591">
        <f t="shared" si="43"/>
        <v>200</v>
      </c>
      <c r="AZ103" s="591">
        <f t="shared" si="43"/>
        <v>200</v>
      </c>
      <c r="BA103" s="591">
        <f t="shared" si="43"/>
        <v>200</v>
      </c>
      <c r="BB103" s="591">
        <f t="shared" si="43"/>
        <v>200</v>
      </c>
      <c r="BC103" s="591">
        <f t="shared" si="43"/>
        <v>200</v>
      </c>
      <c r="BD103" s="591">
        <f t="shared" si="43"/>
        <v>200</v>
      </c>
      <c r="BE103" s="591">
        <f t="shared" si="43"/>
        <v>200</v>
      </c>
      <c r="BF103" s="591">
        <f t="shared" si="43"/>
        <v>200</v>
      </c>
      <c r="BG103" s="591">
        <f t="shared" si="43"/>
        <v>200</v>
      </c>
      <c r="BH103" s="591">
        <f t="shared" si="43"/>
        <v>200</v>
      </c>
      <c r="BI103" s="591">
        <f t="shared" si="43"/>
        <v>200</v>
      </c>
      <c r="BJ103" s="591">
        <f t="shared" si="43"/>
        <v>200</v>
      </c>
      <c r="BK103" s="591">
        <f t="shared" si="43"/>
        <v>200</v>
      </c>
      <c r="BL103" s="591">
        <f t="shared" si="43"/>
        <v>200</v>
      </c>
      <c r="BM103" s="591">
        <f t="shared" si="43"/>
        <v>200</v>
      </c>
      <c r="BN103" s="591">
        <f t="shared" si="43"/>
        <v>200</v>
      </c>
      <c r="BO103" s="591">
        <f t="shared" si="43"/>
        <v>200</v>
      </c>
      <c r="BP103" s="591">
        <f t="shared" si="43"/>
        <v>200</v>
      </c>
      <c r="BQ103" s="591">
        <f t="shared" si="43"/>
        <v>200</v>
      </c>
      <c r="BR103" s="591">
        <f t="shared" ref="BR103:CW103" si="44">IF(BR1=0,0,$C103)</f>
        <v>200</v>
      </c>
      <c r="BS103" s="591">
        <f t="shared" si="44"/>
        <v>200</v>
      </c>
      <c r="BT103" s="591">
        <f t="shared" si="44"/>
        <v>200</v>
      </c>
      <c r="BU103" s="591">
        <f t="shared" si="44"/>
        <v>200</v>
      </c>
      <c r="BV103" s="591">
        <f t="shared" si="44"/>
        <v>200</v>
      </c>
      <c r="BW103" s="591">
        <f t="shared" si="44"/>
        <v>200</v>
      </c>
      <c r="BX103" s="591">
        <f t="shared" si="44"/>
        <v>200</v>
      </c>
      <c r="BY103" s="591">
        <f t="shared" si="44"/>
        <v>200</v>
      </c>
      <c r="BZ103" s="591">
        <f t="shared" si="44"/>
        <v>200</v>
      </c>
      <c r="CA103" s="591">
        <f t="shared" si="44"/>
        <v>200</v>
      </c>
      <c r="CB103" s="591">
        <f t="shared" si="44"/>
        <v>200</v>
      </c>
      <c r="CC103" s="591">
        <f t="shared" si="44"/>
        <v>200</v>
      </c>
      <c r="CD103" s="591">
        <f t="shared" si="44"/>
        <v>200</v>
      </c>
      <c r="CE103" s="591">
        <f t="shared" si="44"/>
        <v>200</v>
      </c>
      <c r="CF103" s="591">
        <f t="shared" si="44"/>
        <v>200</v>
      </c>
      <c r="CG103" s="591">
        <f t="shared" si="44"/>
        <v>200</v>
      </c>
      <c r="CH103" s="591">
        <f t="shared" si="44"/>
        <v>200</v>
      </c>
      <c r="CI103" s="591">
        <f t="shared" si="44"/>
        <v>200</v>
      </c>
      <c r="CJ103" s="591">
        <f t="shared" si="44"/>
        <v>200</v>
      </c>
      <c r="CK103" s="591">
        <f t="shared" si="44"/>
        <v>200</v>
      </c>
      <c r="CL103" s="591">
        <f t="shared" si="44"/>
        <v>200</v>
      </c>
      <c r="CM103" s="591">
        <f t="shared" si="44"/>
        <v>200</v>
      </c>
      <c r="CN103" s="591">
        <f t="shared" si="44"/>
        <v>200</v>
      </c>
      <c r="CO103" s="591">
        <f t="shared" si="44"/>
        <v>200</v>
      </c>
      <c r="CP103" s="591">
        <f t="shared" si="44"/>
        <v>200</v>
      </c>
      <c r="CQ103" s="591">
        <f t="shared" si="44"/>
        <v>200</v>
      </c>
      <c r="CR103" s="591">
        <f t="shared" si="44"/>
        <v>200</v>
      </c>
      <c r="CS103" s="591">
        <f t="shared" si="44"/>
        <v>200</v>
      </c>
      <c r="CT103" s="591">
        <f t="shared" si="44"/>
        <v>200</v>
      </c>
      <c r="CU103" s="591">
        <f t="shared" si="44"/>
        <v>200</v>
      </c>
      <c r="CV103" s="591">
        <f t="shared" si="44"/>
        <v>200</v>
      </c>
      <c r="CW103" s="591">
        <f t="shared" si="44"/>
        <v>200</v>
      </c>
      <c r="CX103" s="591">
        <f t="shared" ref="CX103:DV103" si="45">IF(CX1=0,0,$C103)</f>
        <v>200</v>
      </c>
      <c r="CY103" s="591">
        <f t="shared" si="45"/>
        <v>200</v>
      </c>
      <c r="CZ103" s="591">
        <f t="shared" si="45"/>
        <v>200</v>
      </c>
      <c r="DA103" s="591">
        <f t="shared" si="45"/>
        <v>200</v>
      </c>
      <c r="DB103" s="591">
        <f t="shared" si="45"/>
        <v>200</v>
      </c>
      <c r="DC103" s="591">
        <f t="shared" si="45"/>
        <v>200</v>
      </c>
      <c r="DD103" s="591">
        <f t="shared" si="45"/>
        <v>200</v>
      </c>
      <c r="DE103" s="591">
        <f t="shared" si="45"/>
        <v>200</v>
      </c>
      <c r="DF103" s="591">
        <f t="shared" si="45"/>
        <v>200</v>
      </c>
      <c r="DG103" s="591">
        <f t="shared" si="45"/>
        <v>200</v>
      </c>
      <c r="DH103" s="591">
        <f t="shared" si="45"/>
        <v>200</v>
      </c>
      <c r="DI103" s="591">
        <f t="shared" si="45"/>
        <v>200</v>
      </c>
      <c r="DJ103" s="591">
        <f t="shared" si="45"/>
        <v>200</v>
      </c>
      <c r="DK103" s="591">
        <f t="shared" si="45"/>
        <v>200</v>
      </c>
      <c r="DL103" s="591">
        <f t="shared" si="45"/>
        <v>200</v>
      </c>
      <c r="DM103" s="591">
        <f t="shared" si="45"/>
        <v>200</v>
      </c>
      <c r="DN103" s="591">
        <f t="shared" si="45"/>
        <v>200</v>
      </c>
      <c r="DO103" s="591">
        <f t="shared" si="45"/>
        <v>200</v>
      </c>
      <c r="DP103" s="591">
        <f t="shared" si="45"/>
        <v>200</v>
      </c>
      <c r="DQ103" s="591">
        <f t="shared" si="45"/>
        <v>200</v>
      </c>
      <c r="DR103" s="591">
        <f t="shared" si="45"/>
        <v>200</v>
      </c>
      <c r="DS103" s="591">
        <f t="shared" si="45"/>
        <v>200</v>
      </c>
      <c r="DT103" s="591">
        <f t="shared" si="45"/>
        <v>200</v>
      </c>
      <c r="DU103" s="591">
        <f t="shared" si="45"/>
        <v>200</v>
      </c>
      <c r="DV103" s="591">
        <f t="shared" si="45"/>
        <v>200</v>
      </c>
    </row>
    <row r="104" spans="1:126" s="464" customFormat="1" x14ac:dyDescent="0.4">
      <c r="A104" s="736"/>
      <c r="B104" s="444" t="str">
        <f>'Control Panel_운영'!$K191</f>
        <v>법률자문보수</v>
      </c>
      <c r="C104" s="606">
        <f>'Control Panel_운영'!$N191</f>
        <v>0</v>
      </c>
      <c r="D104" s="464" t="s">
        <v>56</v>
      </c>
      <c r="E104" s="953"/>
      <c r="F104" s="590">
        <f>$C104*Index_운영!F$10</f>
        <v>0</v>
      </c>
      <c r="G104" s="591">
        <f>$C104*Index_운영!G$10</f>
        <v>0</v>
      </c>
      <c r="H104" s="591">
        <f>$C104*Index_운영!H$10</f>
        <v>0</v>
      </c>
      <c r="I104" s="591">
        <f>$C104*Index_운영!I$10</f>
        <v>0</v>
      </c>
      <c r="J104" s="591">
        <f>$C104*Index_운영!J$10</f>
        <v>0</v>
      </c>
      <c r="K104" s="591">
        <f>$C104*Index_운영!K$10</f>
        <v>0</v>
      </c>
      <c r="L104" s="591">
        <f>$C104*Index_운영!L$10</f>
        <v>0</v>
      </c>
      <c r="M104" s="591">
        <f>$C104*Index_운영!M$10</f>
        <v>0</v>
      </c>
      <c r="N104" s="591">
        <f>$C104*Index_운영!N$10</f>
        <v>0</v>
      </c>
      <c r="O104" s="591">
        <f>$C104*Index_운영!O$10</f>
        <v>0</v>
      </c>
      <c r="P104" s="591">
        <f>$C104*Index_운영!P$10</f>
        <v>0</v>
      </c>
      <c r="Q104" s="591">
        <f>$C104*Index_운영!Q$10</f>
        <v>0</v>
      </c>
      <c r="R104" s="591">
        <f>$C104*Index_운영!R$10</f>
        <v>0</v>
      </c>
      <c r="S104" s="591">
        <f>$C104*Index_운영!S$10</f>
        <v>0</v>
      </c>
      <c r="T104" s="591">
        <f>$C104*Index_운영!T$10</f>
        <v>0</v>
      </c>
      <c r="U104" s="591">
        <f>$C104*Index_운영!U$10</f>
        <v>0</v>
      </c>
      <c r="V104" s="591">
        <f>$C104*Index_운영!V$10</f>
        <v>0</v>
      </c>
      <c r="W104" s="591">
        <f>$C104*Index_운영!W$10</f>
        <v>0</v>
      </c>
      <c r="X104" s="591">
        <f>$C104*Index_운영!X$10</f>
        <v>0</v>
      </c>
      <c r="Y104" s="591">
        <f>$C104*Index_운영!Y$10</f>
        <v>0</v>
      </c>
      <c r="Z104" s="591">
        <f>$C104*Index_운영!Z$10</f>
        <v>0</v>
      </c>
      <c r="AA104" s="591">
        <f>$C104*Index_운영!AA$10</f>
        <v>0</v>
      </c>
      <c r="AB104" s="591">
        <f>$C104*Index_운영!AB$10</f>
        <v>0</v>
      </c>
      <c r="AC104" s="591">
        <f>$C104*Index_운영!AC$10</f>
        <v>0</v>
      </c>
      <c r="AD104" s="591">
        <f>$C104*Index_운영!AD$10</f>
        <v>0</v>
      </c>
      <c r="AE104" s="591">
        <f>$C104*Index_운영!AE$10</f>
        <v>0</v>
      </c>
      <c r="AF104" s="591">
        <f>$C104*Index_운영!AF$10</f>
        <v>0</v>
      </c>
      <c r="AG104" s="591">
        <f>$C104*Index_운영!AG$10</f>
        <v>0</v>
      </c>
      <c r="AH104" s="591">
        <f>$C104*Index_운영!AH$10</f>
        <v>0</v>
      </c>
      <c r="AI104" s="591">
        <f>$C104*Index_운영!AI$10</f>
        <v>0</v>
      </c>
      <c r="AJ104" s="591">
        <f>$C104*Index_운영!AJ$10</f>
        <v>0</v>
      </c>
      <c r="AK104" s="591">
        <f>$C104*Index_운영!AK$10</f>
        <v>0</v>
      </c>
      <c r="AL104" s="591">
        <f>$C104*Index_운영!AL$10</f>
        <v>0</v>
      </c>
      <c r="AM104" s="591">
        <f>$C104*Index_운영!AM$10</f>
        <v>0</v>
      </c>
      <c r="AN104" s="591">
        <f>$C104*Index_운영!AN$10</f>
        <v>0</v>
      </c>
      <c r="AO104" s="591">
        <f>$C104*Index_운영!AO$10</f>
        <v>0</v>
      </c>
      <c r="AP104" s="591">
        <f>$C104*Index_운영!AP$10</f>
        <v>0</v>
      </c>
      <c r="AQ104" s="591">
        <f>$C104*Index_운영!AQ$10</f>
        <v>0</v>
      </c>
      <c r="AR104" s="591">
        <f>$C104*Index_운영!AR$10</f>
        <v>0</v>
      </c>
      <c r="AS104" s="591">
        <f>$C104*Index_운영!AS$10</f>
        <v>0</v>
      </c>
      <c r="AT104" s="591">
        <f>$C104*Index_운영!AT$10</f>
        <v>0</v>
      </c>
      <c r="AU104" s="591">
        <f>$C104*Index_운영!AU$10</f>
        <v>0</v>
      </c>
      <c r="AV104" s="591">
        <f>$C104*Index_운영!AV$10</f>
        <v>0</v>
      </c>
      <c r="AW104" s="591">
        <f>$C104*Index_운영!AW$10</f>
        <v>0</v>
      </c>
      <c r="AX104" s="591">
        <f>$C104*Index_운영!AX$10</f>
        <v>0</v>
      </c>
      <c r="AY104" s="591">
        <f>$C104*Index_운영!AY$10</f>
        <v>0</v>
      </c>
      <c r="AZ104" s="591">
        <f>$C104*Index_운영!AZ$10</f>
        <v>0</v>
      </c>
      <c r="BA104" s="591">
        <f>$C104*Index_운영!BA$10</f>
        <v>0</v>
      </c>
      <c r="BB104" s="591">
        <f>$C104*Index_운영!BB$10</f>
        <v>0</v>
      </c>
      <c r="BC104" s="591">
        <f>$C104*Index_운영!BC$10</f>
        <v>0</v>
      </c>
      <c r="BD104" s="591">
        <f>$C104*Index_운영!BD$10</f>
        <v>0</v>
      </c>
      <c r="BE104" s="591">
        <f>$C104*Index_운영!BE$10</f>
        <v>0</v>
      </c>
      <c r="BF104" s="591">
        <f>$C104*Index_운영!BF$10</f>
        <v>0</v>
      </c>
      <c r="BG104" s="591">
        <f>$C104*Index_운영!BG$10</f>
        <v>0</v>
      </c>
      <c r="BH104" s="591">
        <f>$C104*Index_운영!BH$10</f>
        <v>0</v>
      </c>
      <c r="BI104" s="591">
        <f>$C104*Index_운영!BI$10</f>
        <v>0</v>
      </c>
      <c r="BJ104" s="591">
        <f>$C104*Index_운영!BJ$10</f>
        <v>0</v>
      </c>
      <c r="BK104" s="591">
        <f>$C104*Index_운영!BK$10</f>
        <v>0</v>
      </c>
      <c r="BL104" s="591">
        <f>$C104*Index_운영!BL$10</f>
        <v>0</v>
      </c>
      <c r="BM104" s="591">
        <f>$C104*Index_운영!BM$10</f>
        <v>0</v>
      </c>
      <c r="BN104" s="591">
        <f>$C104*Index_운영!BN$10</f>
        <v>0</v>
      </c>
      <c r="BO104" s="591">
        <f>$C104*Index_운영!BO$10</f>
        <v>0</v>
      </c>
      <c r="BP104" s="591">
        <f>$C104*Index_운영!BP$10</f>
        <v>0</v>
      </c>
      <c r="BQ104" s="591">
        <f>$C104*Index_운영!BQ$10</f>
        <v>0</v>
      </c>
      <c r="BR104" s="591">
        <f>$C104*Index_운영!BR$10</f>
        <v>0</v>
      </c>
      <c r="BS104" s="591">
        <f>$C104*Index_운영!BS$10</f>
        <v>0</v>
      </c>
      <c r="BT104" s="591">
        <f>$C104*Index_운영!BT$10</f>
        <v>0</v>
      </c>
      <c r="BU104" s="591">
        <f>$C104*Index_운영!BU$10</f>
        <v>0</v>
      </c>
      <c r="BV104" s="591">
        <f>$C104*Index_운영!BV$10</f>
        <v>0</v>
      </c>
      <c r="BW104" s="591">
        <f>$C104*Index_운영!BW$10</f>
        <v>0</v>
      </c>
      <c r="BX104" s="591">
        <f>$C104*Index_운영!BX$10</f>
        <v>0</v>
      </c>
      <c r="BY104" s="591">
        <f>$C104*Index_운영!BY$10</f>
        <v>0</v>
      </c>
      <c r="BZ104" s="591">
        <f>$C104*Index_운영!BZ$10</f>
        <v>0</v>
      </c>
      <c r="CA104" s="591">
        <f>$C104*Index_운영!CA$10</f>
        <v>0</v>
      </c>
      <c r="CB104" s="591">
        <f>$C104*Index_운영!CB$10</f>
        <v>0</v>
      </c>
      <c r="CC104" s="591">
        <f>$C104*Index_운영!CC$10</f>
        <v>0</v>
      </c>
      <c r="CD104" s="591">
        <f>$C104*Index_운영!CD$10</f>
        <v>0</v>
      </c>
      <c r="CE104" s="591">
        <f>$C104*Index_운영!CE$10</f>
        <v>0</v>
      </c>
      <c r="CF104" s="591">
        <f>$C104*Index_운영!CF$10</f>
        <v>0</v>
      </c>
      <c r="CG104" s="591">
        <f>$C104*Index_운영!CG$10</f>
        <v>0</v>
      </c>
      <c r="CH104" s="591">
        <f>$C104*Index_운영!CH$10</f>
        <v>0</v>
      </c>
      <c r="CI104" s="591">
        <f>$C104*Index_운영!CI$10</f>
        <v>0</v>
      </c>
      <c r="CJ104" s="591">
        <f>$C104*Index_운영!CJ$10</f>
        <v>0</v>
      </c>
      <c r="CK104" s="591">
        <f>$C104*Index_운영!CK$10</f>
        <v>0</v>
      </c>
      <c r="CL104" s="591">
        <f>$C104*Index_운영!CL$10</f>
        <v>0</v>
      </c>
      <c r="CM104" s="591">
        <f>$C104*Index_운영!CM$10</f>
        <v>0</v>
      </c>
      <c r="CN104" s="591">
        <f>$C104*Index_운영!CN$10</f>
        <v>0</v>
      </c>
      <c r="CO104" s="591">
        <f>$C104*Index_운영!CO$10</f>
        <v>0</v>
      </c>
      <c r="CP104" s="591">
        <f>$C104*Index_운영!CP$10</f>
        <v>0</v>
      </c>
      <c r="CQ104" s="591">
        <f>$C104*Index_운영!CQ$10</f>
        <v>0</v>
      </c>
      <c r="CR104" s="591">
        <f>$C104*Index_운영!CR$10</f>
        <v>0</v>
      </c>
      <c r="CS104" s="591">
        <f>$C104*Index_운영!CS$10</f>
        <v>0</v>
      </c>
      <c r="CT104" s="591">
        <f>$C104*Index_운영!CT$10</f>
        <v>0</v>
      </c>
      <c r="CU104" s="591">
        <f>$C104*Index_운영!CU$10</f>
        <v>0</v>
      </c>
      <c r="CV104" s="591">
        <f>$C104*Index_운영!CV$10</f>
        <v>0</v>
      </c>
      <c r="CW104" s="591">
        <f>$C104*Index_운영!CW$10</f>
        <v>0</v>
      </c>
      <c r="CX104" s="591">
        <f>$C104*Index_운영!CX$10</f>
        <v>0</v>
      </c>
      <c r="CY104" s="591">
        <f>$C104*Index_운영!CY$10</f>
        <v>0</v>
      </c>
      <c r="CZ104" s="591">
        <f>$C104*Index_운영!CZ$10</f>
        <v>0</v>
      </c>
      <c r="DA104" s="591">
        <f>$C104*Index_운영!DA$10</f>
        <v>0</v>
      </c>
      <c r="DB104" s="591">
        <f>$C104*Index_운영!DB$10</f>
        <v>0</v>
      </c>
      <c r="DC104" s="591">
        <f>$C104*Index_운영!DC$10</f>
        <v>0</v>
      </c>
      <c r="DD104" s="591">
        <f>$C104*Index_운영!DD$10</f>
        <v>0</v>
      </c>
      <c r="DE104" s="591">
        <f>$C104*Index_운영!DE$10</f>
        <v>0</v>
      </c>
      <c r="DF104" s="591">
        <f>$C104*Index_운영!DF$10</f>
        <v>0</v>
      </c>
      <c r="DG104" s="591">
        <f>$C104*Index_운영!DG$10</f>
        <v>0</v>
      </c>
      <c r="DH104" s="591">
        <f>$C104*Index_운영!DH$10</f>
        <v>0</v>
      </c>
      <c r="DI104" s="591">
        <f>$C104*Index_운영!DI$10</f>
        <v>0</v>
      </c>
      <c r="DJ104" s="591">
        <f>$C104*Index_운영!DJ$10</f>
        <v>0</v>
      </c>
      <c r="DK104" s="591">
        <f>$C104*Index_운영!DK$10</f>
        <v>0</v>
      </c>
      <c r="DL104" s="591">
        <f>$C104*Index_운영!DL$10</f>
        <v>0</v>
      </c>
      <c r="DM104" s="591">
        <f>$C104*Index_운영!DM$10</f>
        <v>0</v>
      </c>
      <c r="DN104" s="591">
        <f>$C104*Index_운영!DN$10</f>
        <v>0</v>
      </c>
      <c r="DO104" s="591">
        <f>$C104*Index_운영!DO$10</f>
        <v>0</v>
      </c>
      <c r="DP104" s="591">
        <f>$C104*Index_운영!DP$10</f>
        <v>0</v>
      </c>
      <c r="DQ104" s="591">
        <f>$C104*Index_운영!DQ$10</f>
        <v>0</v>
      </c>
      <c r="DR104" s="591">
        <f>$C104*Index_운영!DR$10</f>
        <v>0</v>
      </c>
      <c r="DS104" s="591">
        <f>$C104*Index_운영!DS$10</f>
        <v>0</v>
      </c>
      <c r="DT104" s="591">
        <f>$C104*Index_운영!DT$10</f>
        <v>0</v>
      </c>
      <c r="DU104" s="591">
        <f>$C104*Index_운영!DU$10</f>
        <v>0</v>
      </c>
      <c r="DV104" s="591">
        <f>$C104*Index_운영!DV$10</f>
        <v>0</v>
      </c>
    </row>
    <row r="105" spans="1:126" s="464" customFormat="1" x14ac:dyDescent="0.4">
      <c r="A105" s="736"/>
      <c r="B105" s="444" t="str">
        <f>'Control Panel_운영'!$K192</f>
        <v>선취수수료</v>
      </c>
      <c r="C105" s="606">
        <f>'Control Panel_운영'!$N192</f>
        <v>0</v>
      </c>
      <c r="D105" s="464" t="s">
        <v>56</v>
      </c>
      <c r="E105" s="953"/>
      <c r="F105" s="590">
        <f>$C105*Index_운영!F$10</f>
        <v>0</v>
      </c>
      <c r="G105" s="591">
        <f>$C105*Index_운영!G$10</f>
        <v>0</v>
      </c>
      <c r="H105" s="591">
        <f>$C105*Index_운영!H$10</f>
        <v>0</v>
      </c>
      <c r="I105" s="591">
        <f>$C105*Index_운영!I$10</f>
        <v>0</v>
      </c>
      <c r="J105" s="591">
        <f>$C105*Index_운영!J$10</f>
        <v>0</v>
      </c>
      <c r="K105" s="591">
        <f>$C105*Index_운영!K$10</f>
        <v>0</v>
      </c>
      <c r="L105" s="591">
        <f>$C105*Index_운영!L$10</f>
        <v>0</v>
      </c>
      <c r="M105" s="591">
        <f>$C105*Index_운영!M$10</f>
        <v>0</v>
      </c>
      <c r="N105" s="591">
        <f>$C105*Index_운영!N$10</f>
        <v>0</v>
      </c>
      <c r="O105" s="591">
        <f>$C105*Index_운영!O$10</f>
        <v>0</v>
      </c>
      <c r="P105" s="591">
        <f>$C105*Index_운영!P$10</f>
        <v>0</v>
      </c>
      <c r="Q105" s="591">
        <f>$C105*Index_운영!Q$10</f>
        <v>0</v>
      </c>
      <c r="R105" s="591">
        <f>$C105*Index_운영!R$10</f>
        <v>0</v>
      </c>
      <c r="S105" s="591">
        <f>$C105*Index_운영!S$10</f>
        <v>0</v>
      </c>
      <c r="T105" s="591">
        <f>$C105*Index_운영!T$10</f>
        <v>0</v>
      </c>
      <c r="U105" s="591">
        <f>$C105*Index_운영!U$10</f>
        <v>0</v>
      </c>
      <c r="V105" s="591">
        <f>$C105*Index_운영!V$10</f>
        <v>0</v>
      </c>
      <c r="W105" s="591">
        <f>$C105*Index_운영!W$10</f>
        <v>0</v>
      </c>
      <c r="X105" s="591">
        <f>$C105*Index_운영!X$10</f>
        <v>0</v>
      </c>
      <c r="Y105" s="591">
        <f>$C105*Index_운영!Y$10</f>
        <v>0</v>
      </c>
      <c r="Z105" s="591">
        <f>$C105*Index_운영!Z$10</f>
        <v>0</v>
      </c>
      <c r="AA105" s="591">
        <f>$C105*Index_운영!AA$10</f>
        <v>0</v>
      </c>
      <c r="AB105" s="591">
        <f>$C105*Index_운영!AB$10</f>
        <v>0</v>
      </c>
      <c r="AC105" s="591">
        <f>$C105*Index_운영!AC$10</f>
        <v>0</v>
      </c>
      <c r="AD105" s="591">
        <f>$C105*Index_운영!AD$10</f>
        <v>0</v>
      </c>
      <c r="AE105" s="591">
        <f>$C105*Index_운영!AE$10</f>
        <v>0</v>
      </c>
      <c r="AF105" s="591">
        <f>$C105*Index_운영!AF$10</f>
        <v>0</v>
      </c>
      <c r="AG105" s="591">
        <f>$C105*Index_운영!AG$10</f>
        <v>0</v>
      </c>
      <c r="AH105" s="591">
        <f>$C105*Index_운영!AH$10</f>
        <v>0</v>
      </c>
      <c r="AI105" s="591">
        <f>$C105*Index_운영!AI$10</f>
        <v>0</v>
      </c>
      <c r="AJ105" s="591">
        <f>$C105*Index_운영!AJ$10</f>
        <v>0</v>
      </c>
      <c r="AK105" s="591">
        <f>$C105*Index_운영!AK$10</f>
        <v>0</v>
      </c>
      <c r="AL105" s="591">
        <f>$C105*Index_운영!AL$10</f>
        <v>0</v>
      </c>
      <c r="AM105" s="591">
        <f>$C105*Index_운영!AM$10</f>
        <v>0</v>
      </c>
      <c r="AN105" s="591">
        <f>$C105*Index_운영!AN$10</f>
        <v>0</v>
      </c>
      <c r="AO105" s="591">
        <f>$C105*Index_운영!AO$10</f>
        <v>0</v>
      </c>
      <c r="AP105" s="591">
        <f>$C105*Index_운영!AP$10</f>
        <v>0</v>
      </c>
      <c r="AQ105" s="591">
        <f>$C105*Index_운영!AQ$10</f>
        <v>0</v>
      </c>
      <c r="AR105" s="591">
        <f>$C105*Index_운영!AR$10</f>
        <v>0</v>
      </c>
      <c r="AS105" s="591">
        <f>$C105*Index_운영!AS$10</f>
        <v>0</v>
      </c>
      <c r="AT105" s="591">
        <f>$C105*Index_운영!AT$10</f>
        <v>0</v>
      </c>
      <c r="AU105" s="591">
        <f>$C105*Index_운영!AU$10</f>
        <v>0</v>
      </c>
      <c r="AV105" s="591">
        <f>$C105*Index_운영!AV$10</f>
        <v>0</v>
      </c>
      <c r="AW105" s="591">
        <f>$C105*Index_운영!AW$10</f>
        <v>0</v>
      </c>
      <c r="AX105" s="591">
        <f>$C105*Index_운영!AX$10</f>
        <v>0</v>
      </c>
      <c r="AY105" s="591">
        <f>$C105*Index_운영!AY$10</f>
        <v>0</v>
      </c>
      <c r="AZ105" s="591">
        <f>$C105*Index_운영!AZ$10</f>
        <v>0</v>
      </c>
      <c r="BA105" s="591">
        <f>$C105*Index_운영!BA$10</f>
        <v>0</v>
      </c>
      <c r="BB105" s="591">
        <f>$C105*Index_운영!BB$10</f>
        <v>0</v>
      </c>
      <c r="BC105" s="591">
        <f>$C105*Index_운영!BC$10</f>
        <v>0</v>
      </c>
      <c r="BD105" s="591">
        <f>$C105*Index_운영!BD$10</f>
        <v>0</v>
      </c>
      <c r="BE105" s="591">
        <f>$C105*Index_운영!BE$10</f>
        <v>0</v>
      </c>
      <c r="BF105" s="591">
        <f>$C105*Index_운영!BF$10</f>
        <v>0</v>
      </c>
      <c r="BG105" s="591">
        <f>$C105*Index_운영!BG$10</f>
        <v>0</v>
      </c>
      <c r="BH105" s="591">
        <f>$C105*Index_운영!BH$10</f>
        <v>0</v>
      </c>
      <c r="BI105" s="591">
        <f>$C105*Index_운영!BI$10</f>
        <v>0</v>
      </c>
      <c r="BJ105" s="591">
        <f>$C105*Index_운영!BJ$10</f>
        <v>0</v>
      </c>
      <c r="BK105" s="591">
        <f>$C105*Index_운영!BK$10</f>
        <v>0</v>
      </c>
      <c r="BL105" s="591">
        <f>$C105*Index_운영!BL$10</f>
        <v>0</v>
      </c>
      <c r="BM105" s="591">
        <f>$C105*Index_운영!BM$10</f>
        <v>0</v>
      </c>
      <c r="BN105" s="591">
        <f>$C105*Index_운영!BN$10</f>
        <v>0</v>
      </c>
      <c r="BO105" s="591">
        <f>$C105*Index_운영!BO$10</f>
        <v>0</v>
      </c>
      <c r="BP105" s="591">
        <f>$C105*Index_운영!BP$10</f>
        <v>0</v>
      </c>
      <c r="BQ105" s="591">
        <f>$C105*Index_운영!BQ$10</f>
        <v>0</v>
      </c>
      <c r="BR105" s="591">
        <f>$C105*Index_운영!BR$10</f>
        <v>0</v>
      </c>
      <c r="BS105" s="591">
        <f>$C105*Index_운영!BS$10</f>
        <v>0</v>
      </c>
      <c r="BT105" s="591">
        <f>$C105*Index_운영!BT$10</f>
        <v>0</v>
      </c>
      <c r="BU105" s="591">
        <f>$C105*Index_운영!BU$10</f>
        <v>0</v>
      </c>
      <c r="BV105" s="591">
        <f>$C105*Index_운영!BV$10</f>
        <v>0</v>
      </c>
      <c r="BW105" s="591">
        <f>$C105*Index_운영!BW$10</f>
        <v>0</v>
      </c>
      <c r="BX105" s="591">
        <f>$C105*Index_운영!BX$10</f>
        <v>0</v>
      </c>
      <c r="BY105" s="591">
        <f>$C105*Index_운영!BY$10</f>
        <v>0</v>
      </c>
      <c r="BZ105" s="591">
        <f>$C105*Index_운영!BZ$10</f>
        <v>0</v>
      </c>
      <c r="CA105" s="591">
        <f>$C105*Index_운영!CA$10</f>
        <v>0</v>
      </c>
      <c r="CB105" s="591">
        <f>$C105*Index_운영!CB$10</f>
        <v>0</v>
      </c>
      <c r="CC105" s="591">
        <f>$C105*Index_운영!CC$10</f>
        <v>0</v>
      </c>
      <c r="CD105" s="591">
        <f>$C105*Index_운영!CD$10</f>
        <v>0</v>
      </c>
      <c r="CE105" s="591">
        <f>$C105*Index_운영!CE$10</f>
        <v>0</v>
      </c>
      <c r="CF105" s="591">
        <f>$C105*Index_운영!CF$10</f>
        <v>0</v>
      </c>
      <c r="CG105" s="591">
        <f>$C105*Index_운영!CG$10</f>
        <v>0</v>
      </c>
      <c r="CH105" s="591">
        <f>$C105*Index_운영!CH$10</f>
        <v>0</v>
      </c>
      <c r="CI105" s="591">
        <f>$C105*Index_운영!CI$10</f>
        <v>0</v>
      </c>
      <c r="CJ105" s="591">
        <f>$C105*Index_운영!CJ$10</f>
        <v>0</v>
      </c>
      <c r="CK105" s="591">
        <f>$C105*Index_운영!CK$10</f>
        <v>0</v>
      </c>
      <c r="CL105" s="591">
        <f>$C105*Index_운영!CL$10</f>
        <v>0</v>
      </c>
      <c r="CM105" s="591">
        <f>$C105*Index_운영!CM$10</f>
        <v>0</v>
      </c>
      <c r="CN105" s="591">
        <f>$C105*Index_운영!CN$10</f>
        <v>0</v>
      </c>
      <c r="CO105" s="591">
        <f>$C105*Index_운영!CO$10</f>
        <v>0</v>
      </c>
      <c r="CP105" s="591">
        <f>$C105*Index_운영!CP$10</f>
        <v>0</v>
      </c>
      <c r="CQ105" s="591">
        <f>$C105*Index_운영!CQ$10</f>
        <v>0</v>
      </c>
      <c r="CR105" s="591">
        <f>$C105*Index_운영!CR$10</f>
        <v>0</v>
      </c>
      <c r="CS105" s="591">
        <f>$C105*Index_운영!CS$10</f>
        <v>0</v>
      </c>
      <c r="CT105" s="591">
        <f>$C105*Index_운영!CT$10</f>
        <v>0</v>
      </c>
      <c r="CU105" s="591">
        <f>$C105*Index_운영!CU$10</f>
        <v>0</v>
      </c>
      <c r="CV105" s="591">
        <f>$C105*Index_운영!CV$10</f>
        <v>0</v>
      </c>
      <c r="CW105" s="591">
        <f>$C105*Index_운영!CW$10</f>
        <v>0</v>
      </c>
      <c r="CX105" s="591">
        <f>$C105*Index_운영!CX$10</f>
        <v>0</v>
      </c>
      <c r="CY105" s="591">
        <f>$C105*Index_운영!CY$10</f>
        <v>0</v>
      </c>
      <c r="CZ105" s="591">
        <f>$C105*Index_운영!CZ$10</f>
        <v>0</v>
      </c>
      <c r="DA105" s="591">
        <f>$C105*Index_운영!DA$10</f>
        <v>0</v>
      </c>
      <c r="DB105" s="591">
        <f>$C105*Index_운영!DB$10</f>
        <v>0</v>
      </c>
      <c r="DC105" s="591">
        <f>$C105*Index_운영!DC$10</f>
        <v>0</v>
      </c>
      <c r="DD105" s="591">
        <f>$C105*Index_운영!DD$10</f>
        <v>0</v>
      </c>
      <c r="DE105" s="591">
        <f>$C105*Index_운영!DE$10</f>
        <v>0</v>
      </c>
      <c r="DF105" s="591">
        <f>$C105*Index_운영!DF$10</f>
        <v>0</v>
      </c>
      <c r="DG105" s="591">
        <f>$C105*Index_운영!DG$10</f>
        <v>0</v>
      </c>
      <c r="DH105" s="591">
        <f>$C105*Index_운영!DH$10</f>
        <v>0</v>
      </c>
      <c r="DI105" s="591">
        <f>$C105*Index_운영!DI$10</f>
        <v>0</v>
      </c>
      <c r="DJ105" s="591">
        <f>$C105*Index_운영!DJ$10</f>
        <v>0</v>
      </c>
      <c r="DK105" s="591">
        <f>$C105*Index_운영!DK$10</f>
        <v>0</v>
      </c>
      <c r="DL105" s="591">
        <f>$C105*Index_운영!DL$10</f>
        <v>0</v>
      </c>
      <c r="DM105" s="591">
        <f>$C105*Index_운영!DM$10</f>
        <v>0</v>
      </c>
      <c r="DN105" s="591">
        <f>$C105*Index_운영!DN$10</f>
        <v>0</v>
      </c>
      <c r="DO105" s="591">
        <f>$C105*Index_운영!DO$10</f>
        <v>0</v>
      </c>
      <c r="DP105" s="591">
        <f>$C105*Index_운영!DP$10</f>
        <v>0</v>
      </c>
      <c r="DQ105" s="591">
        <f>$C105*Index_운영!DQ$10</f>
        <v>0</v>
      </c>
      <c r="DR105" s="591">
        <f>$C105*Index_운영!DR$10</f>
        <v>0</v>
      </c>
      <c r="DS105" s="591">
        <f>$C105*Index_운영!DS$10</f>
        <v>0</v>
      </c>
      <c r="DT105" s="591">
        <f>$C105*Index_운영!DT$10</f>
        <v>0</v>
      </c>
      <c r="DU105" s="591">
        <f>$C105*Index_운영!DU$10</f>
        <v>0</v>
      </c>
      <c r="DV105" s="591">
        <f>$C105*Index_운영!DV$10</f>
        <v>0</v>
      </c>
    </row>
    <row r="106" spans="1:126" ht="11.25" customHeight="1" x14ac:dyDescent="0.4"/>
    <row r="107" spans="1:126" s="718" customFormat="1" ht="4.95" customHeight="1" x14ac:dyDescent="0.4">
      <c r="B107" s="724"/>
      <c r="C107" s="724"/>
      <c r="D107" s="724"/>
      <c r="E107" s="724"/>
      <c r="F107" s="733"/>
      <c r="G107" s="734"/>
      <c r="H107" s="734"/>
      <c r="I107" s="734"/>
      <c r="J107" s="734"/>
      <c r="K107" s="734"/>
      <c r="L107" s="734"/>
      <c r="M107" s="734"/>
      <c r="N107" s="734"/>
      <c r="O107" s="734"/>
      <c r="P107" s="734"/>
      <c r="Q107" s="734"/>
      <c r="R107" s="734"/>
      <c r="S107" s="734"/>
      <c r="T107" s="734"/>
      <c r="U107" s="734"/>
      <c r="V107" s="734"/>
      <c r="W107" s="734"/>
      <c r="X107" s="734"/>
      <c r="Y107" s="734"/>
      <c r="Z107" s="734"/>
      <c r="AA107" s="734"/>
      <c r="AB107" s="734"/>
      <c r="AC107" s="734"/>
      <c r="AD107" s="734"/>
      <c r="AE107" s="734"/>
      <c r="AF107" s="734"/>
      <c r="AG107" s="734"/>
      <c r="AH107" s="734"/>
      <c r="AI107" s="734"/>
      <c r="AJ107" s="734"/>
      <c r="AK107" s="734"/>
      <c r="AL107" s="734"/>
      <c r="AM107" s="734"/>
      <c r="AN107" s="734"/>
      <c r="AO107" s="734"/>
      <c r="AP107" s="734"/>
      <c r="AQ107" s="734"/>
      <c r="AR107" s="734"/>
      <c r="AS107" s="734"/>
      <c r="AT107" s="734"/>
      <c r="AU107" s="734"/>
      <c r="AV107" s="734"/>
      <c r="AW107" s="734"/>
      <c r="AX107" s="734"/>
      <c r="AY107" s="734"/>
      <c r="AZ107" s="734"/>
      <c r="BA107" s="734"/>
      <c r="BB107" s="734"/>
      <c r="BC107" s="734"/>
      <c r="BD107" s="734"/>
      <c r="BE107" s="734"/>
      <c r="BF107" s="734"/>
      <c r="BG107" s="734"/>
      <c r="BH107" s="734"/>
      <c r="BI107" s="734"/>
      <c r="BJ107" s="734"/>
      <c r="BK107" s="734"/>
      <c r="BL107" s="734"/>
      <c r="BM107" s="734"/>
      <c r="BN107" s="734"/>
      <c r="BO107" s="734"/>
      <c r="BP107" s="734"/>
      <c r="BQ107" s="734"/>
      <c r="BR107" s="734"/>
      <c r="BS107" s="734"/>
      <c r="BT107" s="734"/>
      <c r="BU107" s="734"/>
      <c r="BV107" s="734"/>
      <c r="BW107" s="734"/>
      <c r="BX107" s="734"/>
      <c r="BY107" s="734"/>
      <c r="BZ107" s="734"/>
      <c r="CA107" s="734"/>
      <c r="CB107" s="734"/>
      <c r="CC107" s="734"/>
      <c r="CD107" s="734"/>
      <c r="CE107" s="734"/>
      <c r="CF107" s="734"/>
      <c r="CG107" s="734"/>
      <c r="CH107" s="734"/>
      <c r="CI107" s="734"/>
      <c r="CJ107" s="734"/>
      <c r="CK107" s="734"/>
      <c r="CL107" s="734"/>
      <c r="CM107" s="734"/>
      <c r="CN107" s="734"/>
      <c r="CO107" s="734"/>
      <c r="CP107" s="734"/>
      <c r="CQ107" s="734"/>
      <c r="CR107" s="734"/>
      <c r="CS107" s="734"/>
      <c r="CT107" s="734"/>
      <c r="CU107" s="734"/>
      <c r="CV107" s="734"/>
      <c r="CW107" s="734"/>
      <c r="CX107" s="734"/>
      <c r="CY107" s="734"/>
      <c r="CZ107" s="734"/>
      <c r="DA107" s="734"/>
      <c r="DB107" s="734"/>
      <c r="DC107" s="734"/>
      <c r="DD107" s="734"/>
      <c r="DE107" s="734"/>
      <c r="DF107" s="734"/>
      <c r="DG107" s="734"/>
      <c r="DH107" s="734"/>
      <c r="DI107" s="734"/>
      <c r="DJ107" s="734"/>
      <c r="DK107" s="734"/>
      <c r="DL107" s="734"/>
      <c r="DM107" s="734"/>
      <c r="DN107" s="734"/>
      <c r="DO107" s="734"/>
      <c r="DP107" s="734"/>
      <c r="DQ107" s="734"/>
      <c r="DR107" s="734"/>
      <c r="DS107" s="734"/>
      <c r="DT107" s="734"/>
      <c r="DU107" s="734"/>
      <c r="DV107" s="734"/>
    </row>
    <row r="108" spans="1:126" s="64" customFormat="1" x14ac:dyDescent="0.4">
      <c r="A108" s="724"/>
      <c r="B108" s="711" t="s">
        <v>822</v>
      </c>
      <c r="C108" s="711"/>
      <c r="D108" s="711"/>
      <c r="E108" s="1222"/>
      <c r="F108" s="1223">
        <f>F112+F118+F124</f>
        <v>0</v>
      </c>
      <c r="G108" s="1224">
        <f t="shared" ref="G108:BR108" si="46">G112+G118+G124</f>
        <v>177534.247</v>
      </c>
      <c r="H108" s="1224">
        <f t="shared" si="46"/>
        <v>183452.05499999999</v>
      </c>
      <c r="I108" s="1224">
        <f t="shared" si="46"/>
        <v>177534.247</v>
      </c>
      <c r="J108" s="1224">
        <f t="shared" si="46"/>
        <v>183452.05499999999</v>
      </c>
      <c r="K108" s="1224">
        <f t="shared" si="46"/>
        <v>182950.81999999998</v>
      </c>
      <c r="L108" s="1224">
        <f t="shared" si="46"/>
        <v>171147.541</v>
      </c>
      <c r="M108" s="1224">
        <f t="shared" si="46"/>
        <v>182950.81999999998</v>
      </c>
      <c r="N108" s="1224">
        <f t="shared" si="46"/>
        <v>177049.18099999998</v>
      </c>
      <c r="O108" s="1224">
        <f t="shared" si="46"/>
        <v>182950.81999999998</v>
      </c>
      <c r="P108" s="1224">
        <f t="shared" si="46"/>
        <v>177049.18099999998</v>
      </c>
      <c r="Q108" s="1224">
        <f t="shared" si="46"/>
        <v>182950.81999999998</v>
      </c>
      <c r="R108" s="1224">
        <f t="shared" si="46"/>
        <v>182950.81999999998</v>
      </c>
      <c r="S108" s="1224">
        <f t="shared" si="46"/>
        <v>177049.18099999998</v>
      </c>
      <c r="T108" s="1224">
        <f t="shared" si="46"/>
        <v>182950.81999999998</v>
      </c>
      <c r="U108" s="1224">
        <f t="shared" si="46"/>
        <v>177049.18099999998</v>
      </c>
      <c r="V108" s="1224">
        <f t="shared" si="46"/>
        <v>182950.81999999998</v>
      </c>
      <c r="W108" s="1224">
        <f t="shared" si="46"/>
        <v>183452.05499999999</v>
      </c>
      <c r="X108" s="1224">
        <f t="shared" si="46"/>
        <v>165698.63099999999</v>
      </c>
      <c r="Y108" s="1224">
        <f t="shared" si="46"/>
        <v>183452.05499999999</v>
      </c>
      <c r="Z108" s="1224">
        <f t="shared" si="46"/>
        <v>177534.247</v>
      </c>
      <c r="AA108" s="1224">
        <f t="shared" si="46"/>
        <v>183452.05499999999</v>
      </c>
      <c r="AB108" s="1224">
        <f t="shared" si="46"/>
        <v>177534.247</v>
      </c>
      <c r="AC108" s="1224">
        <f t="shared" si="46"/>
        <v>183452.05499999999</v>
      </c>
      <c r="AD108" s="1224">
        <f t="shared" si="46"/>
        <v>183452.05499999999</v>
      </c>
      <c r="AE108" s="1224">
        <f t="shared" si="46"/>
        <v>177534.247</v>
      </c>
      <c r="AF108" s="1224">
        <f t="shared" si="46"/>
        <v>183452.05499999999</v>
      </c>
      <c r="AG108" s="1224">
        <f t="shared" si="46"/>
        <v>177534.247</v>
      </c>
      <c r="AH108" s="1224">
        <f t="shared" si="46"/>
        <v>183452.05499999999</v>
      </c>
      <c r="AI108" s="1224">
        <f t="shared" si="46"/>
        <v>183452.05499999999</v>
      </c>
      <c r="AJ108" s="1224">
        <f t="shared" si="46"/>
        <v>165698.63099999999</v>
      </c>
      <c r="AK108" s="1224">
        <f t="shared" si="46"/>
        <v>183452.05499999999</v>
      </c>
      <c r="AL108" s="1224">
        <f t="shared" si="46"/>
        <v>177534.247</v>
      </c>
      <c r="AM108" s="1224">
        <f t="shared" si="46"/>
        <v>183452.05499999999</v>
      </c>
      <c r="AN108" s="1224">
        <f t="shared" si="46"/>
        <v>177534.247</v>
      </c>
      <c r="AO108" s="1224">
        <f t="shared" si="46"/>
        <v>183452.05499999999</v>
      </c>
      <c r="AP108" s="1224">
        <f t="shared" si="46"/>
        <v>183452.05499999999</v>
      </c>
      <c r="AQ108" s="1224">
        <f t="shared" si="46"/>
        <v>177534.247</v>
      </c>
      <c r="AR108" s="1224">
        <f t="shared" si="46"/>
        <v>183452.05499999999</v>
      </c>
      <c r="AS108" s="1224">
        <f t="shared" si="46"/>
        <v>177534.247</v>
      </c>
      <c r="AT108" s="1224">
        <f t="shared" si="46"/>
        <v>183452.05499999999</v>
      </c>
      <c r="AU108" s="1224">
        <f t="shared" si="46"/>
        <v>183452.05499999999</v>
      </c>
      <c r="AV108" s="1224">
        <f t="shared" si="46"/>
        <v>165698.63099999999</v>
      </c>
      <c r="AW108" s="1224">
        <f t="shared" si="46"/>
        <v>183452.05499999999</v>
      </c>
      <c r="AX108" s="1224">
        <f t="shared" si="46"/>
        <v>177534.247</v>
      </c>
      <c r="AY108" s="1224">
        <f t="shared" si="46"/>
        <v>183452.05499999999</v>
      </c>
      <c r="AZ108" s="1224">
        <f t="shared" si="46"/>
        <v>177534.247</v>
      </c>
      <c r="BA108" s="1224">
        <f t="shared" si="46"/>
        <v>183452.05499999999</v>
      </c>
      <c r="BB108" s="1224">
        <f t="shared" si="46"/>
        <v>183452.05499999999</v>
      </c>
      <c r="BC108" s="1224">
        <f t="shared" si="46"/>
        <v>177534.247</v>
      </c>
      <c r="BD108" s="1224">
        <f t="shared" si="46"/>
        <v>183452.05499999999</v>
      </c>
      <c r="BE108" s="1224">
        <f t="shared" si="46"/>
        <v>177534.247</v>
      </c>
      <c r="BF108" s="1224">
        <f t="shared" si="46"/>
        <v>183452.05499999999</v>
      </c>
      <c r="BG108" s="1224">
        <f t="shared" si="46"/>
        <v>182950.81999999998</v>
      </c>
      <c r="BH108" s="1224">
        <f t="shared" si="46"/>
        <v>171147.541</v>
      </c>
      <c r="BI108" s="1224">
        <f t="shared" si="46"/>
        <v>182950.81999999998</v>
      </c>
      <c r="BJ108" s="1224">
        <f t="shared" si="46"/>
        <v>177049.18099999998</v>
      </c>
      <c r="BK108" s="1224">
        <f t="shared" si="46"/>
        <v>182950.81999999998</v>
      </c>
      <c r="BL108" s="1224">
        <f t="shared" si="46"/>
        <v>177049.18099999998</v>
      </c>
      <c r="BM108" s="1224">
        <f t="shared" si="46"/>
        <v>182950.81999999998</v>
      </c>
      <c r="BN108" s="1224">
        <f t="shared" si="46"/>
        <v>182950.81999999998</v>
      </c>
      <c r="BO108" s="1224">
        <f t="shared" si="46"/>
        <v>0</v>
      </c>
      <c r="BP108" s="1224">
        <f t="shared" si="46"/>
        <v>0</v>
      </c>
      <c r="BQ108" s="1224">
        <f t="shared" si="46"/>
        <v>0</v>
      </c>
      <c r="BR108" s="1224">
        <f t="shared" si="46"/>
        <v>0</v>
      </c>
      <c r="BS108" s="1224">
        <f t="shared" ref="BS108:DV108" si="47">BS112+BS118+BS124</f>
        <v>0</v>
      </c>
      <c r="BT108" s="1224">
        <f t="shared" si="47"/>
        <v>0</v>
      </c>
      <c r="BU108" s="1224">
        <f t="shared" si="47"/>
        <v>0</v>
      </c>
      <c r="BV108" s="1224">
        <f t="shared" si="47"/>
        <v>0</v>
      </c>
      <c r="BW108" s="1224">
        <f t="shared" si="47"/>
        <v>0</v>
      </c>
      <c r="BX108" s="1224">
        <f t="shared" si="47"/>
        <v>0</v>
      </c>
      <c r="BY108" s="1224">
        <f t="shared" si="47"/>
        <v>0</v>
      </c>
      <c r="BZ108" s="1224">
        <f t="shared" si="47"/>
        <v>0</v>
      </c>
      <c r="CA108" s="1224">
        <f t="shared" si="47"/>
        <v>0</v>
      </c>
      <c r="CB108" s="1224">
        <f t="shared" si="47"/>
        <v>0</v>
      </c>
      <c r="CC108" s="1224">
        <f t="shared" si="47"/>
        <v>0</v>
      </c>
      <c r="CD108" s="1224">
        <f t="shared" si="47"/>
        <v>0</v>
      </c>
      <c r="CE108" s="1224">
        <f t="shared" si="47"/>
        <v>0</v>
      </c>
      <c r="CF108" s="1224">
        <f t="shared" si="47"/>
        <v>0</v>
      </c>
      <c r="CG108" s="1224">
        <f t="shared" si="47"/>
        <v>0</v>
      </c>
      <c r="CH108" s="1224">
        <f t="shared" si="47"/>
        <v>0</v>
      </c>
      <c r="CI108" s="1224">
        <f t="shared" si="47"/>
        <v>0</v>
      </c>
      <c r="CJ108" s="1224">
        <f t="shared" si="47"/>
        <v>0</v>
      </c>
      <c r="CK108" s="1224">
        <f t="shared" si="47"/>
        <v>0</v>
      </c>
      <c r="CL108" s="1224">
        <f t="shared" si="47"/>
        <v>0</v>
      </c>
      <c r="CM108" s="1224">
        <f t="shared" si="47"/>
        <v>0</v>
      </c>
      <c r="CN108" s="1224">
        <f t="shared" si="47"/>
        <v>0</v>
      </c>
      <c r="CO108" s="1224">
        <f t="shared" si="47"/>
        <v>0</v>
      </c>
      <c r="CP108" s="1224">
        <f t="shared" si="47"/>
        <v>0</v>
      </c>
      <c r="CQ108" s="1224">
        <f t="shared" si="47"/>
        <v>0</v>
      </c>
      <c r="CR108" s="1224">
        <f t="shared" si="47"/>
        <v>0</v>
      </c>
      <c r="CS108" s="1224">
        <f t="shared" si="47"/>
        <v>0</v>
      </c>
      <c r="CT108" s="1224">
        <f t="shared" si="47"/>
        <v>0</v>
      </c>
      <c r="CU108" s="1224">
        <f t="shared" si="47"/>
        <v>0</v>
      </c>
      <c r="CV108" s="1224">
        <f t="shared" si="47"/>
        <v>0</v>
      </c>
      <c r="CW108" s="1224">
        <f t="shared" si="47"/>
        <v>0</v>
      </c>
      <c r="CX108" s="1224">
        <f t="shared" si="47"/>
        <v>0</v>
      </c>
      <c r="CY108" s="1224">
        <f t="shared" si="47"/>
        <v>0</v>
      </c>
      <c r="CZ108" s="1224">
        <f t="shared" si="47"/>
        <v>0</v>
      </c>
      <c r="DA108" s="1224">
        <f t="shared" si="47"/>
        <v>0</v>
      </c>
      <c r="DB108" s="1224">
        <f t="shared" si="47"/>
        <v>0</v>
      </c>
      <c r="DC108" s="1224">
        <f t="shared" si="47"/>
        <v>0</v>
      </c>
      <c r="DD108" s="1224">
        <f t="shared" si="47"/>
        <v>0</v>
      </c>
      <c r="DE108" s="1224">
        <f t="shared" si="47"/>
        <v>0</v>
      </c>
      <c r="DF108" s="1224">
        <f t="shared" si="47"/>
        <v>0</v>
      </c>
      <c r="DG108" s="1224">
        <f t="shared" si="47"/>
        <v>0</v>
      </c>
      <c r="DH108" s="1224">
        <f t="shared" si="47"/>
        <v>0</v>
      </c>
      <c r="DI108" s="1224">
        <f t="shared" si="47"/>
        <v>0</v>
      </c>
      <c r="DJ108" s="1224">
        <f t="shared" si="47"/>
        <v>0</v>
      </c>
      <c r="DK108" s="1224">
        <f t="shared" si="47"/>
        <v>0</v>
      </c>
      <c r="DL108" s="1224">
        <f t="shared" si="47"/>
        <v>0</v>
      </c>
      <c r="DM108" s="1224">
        <f t="shared" si="47"/>
        <v>0</v>
      </c>
      <c r="DN108" s="1224">
        <f t="shared" si="47"/>
        <v>0</v>
      </c>
      <c r="DO108" s="1224">
        <f t="shared" si="47"/>
        <v>0</v>
      </c>
      <c r="DP108" s="1224">
        <f t="shared" si="47"/>
        <v>0</v>
      </c>
      <c r="DQ108" s="1224">
        <f t="shared" si="47"/>
        <v>0</v>
      </c>
      <c r="DR108" s="1224">
        <f t="shared" si="47"/>
        <v>0</v>
      </c>
      <c r="DS108" s="1224">
        <f t="shared" si="47"/>
        <v>0</v>
      </c>
      <c r="DT108" s="1224">
        <f t="shared" si="47"/>
        <v>0</v>
      </c>
      <c r="DU108" s="1224">
        <f t="shared" si="47"/>
        <v>0</v>
      </c>
      <c r="DV108" s="1224">
        <f t="shared" si="47"/>
        <v>0</v>
      </c>
    </row>
    <row r="109" spans="1:126" s="1260" customFormat="1" x14ac:dyDescent="0.4">
      <c r="A109" s="748"/>
      <c r="B109" s="1258"/>
      <c r="C109" s="1258"/>
      <c r="D109" s="1258"/>
      <c r="E109" s="1259"/>
      <c r="F109" s="1253">
        <f>YEAR(F$3)</f>
        <v>2023</v>
      </c>
      <c r="G109" s="1254">
        <f t="shared" ref="G109:BR109" si="48">YEAR(G$3)</f>
        <v>2023</v>
      </c>
      <c r="H109" s="1254">
        <f t="shared" si="48"/>
        <v>2023</v>
      </c>
      <c r="I109" s="1254">
        <f t="shared" si="48"/>
        <v>2023</v>
      </c>
      <c r="J109" s="1254">
        <f t="shared" si="48"/>
        <v>2023</v>
      </c>
      <c r="K109" s="1254">
        <f t="shared" si="48"/>
        <v>2024</v>
      </c>
      <c r="L109" s="1254">
        <f t="shared" si="48"/>
        <v>2024</v>
      </c>
      <c r="M109" s="1254">
        <f t="shared" si="48"/>
        <v>2024</v>
      </c>
      <c r="N109" s="1254">
        <f t="shared" si="48"/>
        <v>2024</v>
      </c>
      <c r="O109" s="1254">
        <f t="shared" si="48"/>
        <v>2024</v>
      </c>
      <c r="P109" s="1254">
        <f t="shared" si="48"/>
        <v>2024</v>
      </c>
      <c r="Q109" s="1254">
        <f t="shared" si="48"/>
        <v>2024</v>
      </c>
      <c r="R109" s="1254">
        <f t="shared" si="48"/>
        <v>2024</v>
      </c>
      <c r="S109" s="1254">
        <f t="shared" si="48"/>
        <v>2024</v>
      </c>
      <c r="T109" s="1254">
        <f t="shared" si="48"/>
        <v>2024</v>
      </c>
      <c r="U109" s="1254">
        <f t="shared" si="48"/>
        <v>2024</v>
      </c>
      <c r="V109" s="1254">
        <f t="shared" si="48"/>
        <v>2024</v>
      </c>
      <c r="W109" s="1254">
        <f t="shared" si="48"/>
        <v>2025</v>
      </c>
      <c r="X109" s="1254">
        <f t="shared" si="48"/>
        <v>2025</v>
      </c>
      <c r="Y109" s="1254">
        <f t="shared" si="48"/>
        <v>2025</v>
      </c>
      <c r="Z109" s="1254">
        <f t="shared" si="48"/>
        <v>2025</v>
      </c>
      <c r="AA109" s="1254">
        <f t="shared" si="48"/>
        <v>2025</v>
      </c>
      <c r="AB109" s="1254">
        <f t="shared" si="48"/>
        <v>2025</v>
      </c>
      <c r="AC109" s="1254">
        <f t="shared" si="48"/>
        <v>2025</v>
      </c>
      <c r="AD109" s="1254">
        <f t="shared" si="48"/>
        <v>2025</v>
      </c>
      <c r="AE109" s="1254">
        <f t="shared" si="48"/>
        <v>2025</v>
      </c>
      <c r="AF109" s="1254">
        <f t="shared" si="48"/>
        <v>2025</v>
      </c>
      <c r="AG109" s="1254">
        <f t="shared" si="48"/>
        <v>2025</v>
      </c>
      <c r="AH109" s="1254">
        <f t="shared" si="48"/>
        <v>2025</v>
      </c>
      <c r="AI109" s="1254">
        <f t="shared" si="48"/>
        <v>2026</v>
      </c>
      <c r="AJ109" s="1254">
        <f t="shared" si="48"/>
        <v>2026</v>
      </c>
      <c r="AK109" s="1254">
        <f t="shared" si="48"/>
        <v>2026</v>
      </c>
      <c r="AL109" s="1254">
        <f t="shared" si="48"/>
        <v>2026</v>
      </c>
      <c r="AM109" s="1254">
        <f t="shared" si="48"/>
        <v>2026</v>
      </c>
      <c r="AN109" s="1254">
        <f t="shared" si="48"/>
        <v>2026</v>
      </c>
      <c r="AO109" s="1254">
        <f t="shared" si="48"/>
        <v>2026</v>
      </c>
      <c r="AP109" s="1254">
        <f t="shared" si="48"/>
        <v>2026</v>
      </c>
      <c r="AQ109" s="1254">
        <f t="shared" si="48"/>
        <v>2026</v>
      </c>
      <c r="AR109" s="1254">
        <f t="shared" si="48"/>
        <v>2026</v>
      </c>
      <c r="AS109" s="1254">
        <f t="shared" si="48"/>
        <v>2026</v>
      </c>
      <c r="AT109" s="1254">
        <f t="shared" si="48"/>
        <v>2026</v>
      </c>
      <c r="AU109" s="1254">
        <f t="shared" si="48"/>
        <v>2027</v>
      </c>
      <c r="AV109" s="1254">
        <f t="shared" si="48"/>
        <v>2027</v>
      </c>
      <c r="AW109" s="1254">
        <f t="shared" si="48"/>
        <v>2027</v>
      </c>
      <c r="AX109" s="1254">
        <f t="shared" si="48"/>
        <v>2027</v>
      </c>
      <c r="AY109" s="1254">
        <f t="shared" si="48"/>
        <v>2027</v>
      </c>
      <c r="AZ109" s="1254">
        <f t="shared" si="48"/>
        <v>2027</v>
      </c>
      <c r="BA109" s="1254">
        <f t="shared" si="48"/>
        <v>2027</v>
      </c>
      <c r="BB109" s="1254">
        <f t="shared" si="48"/>
        <v>2027</v>
      </c>
      <c r="BC109" s="1254">
        <f t="shared" si="48"/>
        <v>2027</v>
      </c>
      <c r="BD109" s="1254">
        <f t="shared" si="48"/>
        <v>2027</v>
      </c>
      <c r="BE109" s="1254">
        <f t="shared" si="48"/>
        <v>2027</v>
      </c>
      <c r="BF109" s="1254">
        <f t="shared" si="48"/>
        <v>2027</v>
      </c>
      <c r="BG109" s="1254">
        <f t="shared" si="48"/>
        <v>2028</v>
      </c>
      <c r="BH109" s="1254">
        <f t="shared" si="48"/>
        <v>2028</v>
      </c>
      <c r="BI109" s="1254">
        <f t="shared" si="48"/>
        <v>2028</v>
      </c>
      <c r="BJ109" s="1254">
        <f t="shared" si="48"/>
        <v>2028</v>
      </c>
      <c r="BK109" s="1254">
        <f t="shared" si="48"/>
        <v>2028</v>
      </c>
      <c r="BL109" s="1254">
        <f t="shared" si="48"/>
        <v>2028</v>
      </c>
      <c r="BM109" s="1254">
        <f t="shared" si="48"/>
        <v>2028</v>
      </c>
      <c r="BN109" s="1254">
        <f t="shared" si="48"/>
        <v>2028</v>
      </c>
      <c r="BO109" s="1254">
        <f t="shared" si="48"/>
        <v>2028</v>
      </c>
      <c r="BP109" s="1254">
        <f t="shared" si="48"/>
        <v>2028</v>
      </c>
      <c r="BQ109" s="1254">
        <f t="shared" si="48"/>
        <v>2028</v>
      </c>
      <c r="BR109" s="1254">
        <f t="shared" si="48"/>
        <v>2028</v>
      </c>
      <c r="BS109" s="1254">
        <f t="shared" ref="BS109:DV109" si="49">YEAR(BS$3)</f>
        <v>2029</v>
      </c>
      <c r="BT109" s="1254">
        <f t="shared" si="49"/>
        <v>2029</v>
      </c>
      <c r="BU109" s="1254">
        <f t="shared" si="49"/>
        <v>2029</v>
      </c>
      <c r="BV109" s="1254">
        <f t="shared" si="49"/>
        <v>2029</v>
      </c>
      <c r="BW109" s="1254">
        <f t="shared" si="49"/>
        <v>2029</v>
      </c>
      <c r="BX109" s="1254">
        <f t="shared" si="49"/>
        <v>2029</v>
      </c>
      <c r="BY109" s="1254">
        <f t="shared" si="49"/>
        <v>2029</v>
      </c>
      <c r="BZ109" s="1254">
        <f t="shared" si="49"/>
        <v>2029</v>
      </c>
      <c r="CA109" s="1254">
        <f t="shared" si="49"/>
        <v>2029</v>
      </c>
      <c r="CB109" s="1254">
        <f t="shared" si="49"/>
        <v>2029</v>
      </c>
      <c r="CC109" s="1254">
        <f t="shared" si="49"/>
        <v>2029</v>
      </c>
      <c r="CD109" s="1254">
        <f t="shared" si="49"/>
        <v>2029</v>
      </c>
      <c r="CE109" s="1254">
        <f t="shared" si="49"/>
        <v>2030</v>
      </c>
      <c r="CF109" s="1254">
        <f t="shared" si="49"/>
        <v>2030</v>
      </c>
      <c r="CG109" s="1254">
        <f t="shared" si="49"/>
        <v>2030</v>
      </c>
      <c r="CH109" s="1254">
        <f t="shared" si="49"/>
        <v>2030</v>
      </c>
      <c r="CI109" s="1254">
        <f t="shared" si="49"/>
        <v>2030</v>
      </c>
      <c r="CJ109" s="1254">
        <f t="shared" si="49"/>
        <v>2030</v>
      </c>
      <c r="CK109" s="1254">
        <f t="shared" si="49"/>
        <v>2030</v>
      </c>
      <c r="CL109" s="1254">
        <f t="shared" si="49"/>
        <v>2030</v>
      </c>
      <c r="CM109" s="1254">
        <f t="shared" si="49"/>
        <v>2030</v>
      </c>
      <c r="CN109" s="1254">
        <f t="shared" si="49"/>
        <v>2030</v>
      </c>
      <c r="CO109" s="1254">
        <f t="shared" si="49"/>
        <v>2030</v>
      </c>
      <c r="CP109" s="1254">
        <f t="shared" si="49"/>
        <v>2030</v>
      </c>
      <c r="CQ109" s="1254">
        <f t="shared" si="49"/>
        <v>2031</v>
      </c>
      <c r="CR109" s="1254">
        <f t="shared" si="49"/>
        <v>2031</v>
      </c>
      <c r="CS109" s="1254">
        <f t="shared" si="49"/>
        <v>2031</v>
      </c>
      <c r="CT109" s="1254">
        <f t="shared" si="49"/>
        <v>2031</v>
      </c>
      <c r="CU109" s="1254">
        <f t="shared" si="49"/>
        <v>2031</v>
      </c>
      <c r="CV109" s="1254">
        <f t="shared" si="49"/>
        <v>2031</v>
      </c>
      <c r="CW109" s="1254">
        <f t="shared" si="49"/>
        <v>2031</v>
      </c>
      <c r="CX109" s="1254">
        <f t="shared" si="49"/>
        <v>2031</v>
      </c>
      <c r="CY109" s="1254">
        <f t="shared" si="49"/>
        <v>2031</v>
      </c>
      <c r="CZ109" s="1254">
        <f t="shared" si="49"/>
        <v>2031</v>
      </c>
      <c r="DA109" s="1254">
        <f t="shared" si="49"/>
        <v>2031</v>
      </c>
      <c r="DB109" s="1254">
        <f t="shared" si="49"/>
        <v>2031</v>
      </c>
      <c r="DC109" s="1254">
        <f t="shared" si="49"/>
        <v>2032</v>
      </c>
      <c r="DD109" s="1254">
        <f t="shared" si="49"/>
        <v>2032</v>
      </c>
      <c r="DE109" s="1254">
        <f t="shared" si="49"/>
        <v>2032</v>
      </c>
      <c r="DF109" s="1254">
        <f t="shared" si="49"/>
        <v>2032</v>
      </c>
      <c r="DG109" s="1254">
        <f t="shared" si="49"/>
        <v>2032</v>
      </c>
      <c r="DH109" s="1254">
        <f t="shared" si="49"/>
        <v>2032</v>
      </c>
      <c r="DI109" s="1254">
        <f t="shared" si="49"/>
        <v>2032</v>
      </c>
      <c r="DJ109" s="1254">
        <f t="shared" si="49"/>
        <v>2032</v>
      </c>
      <c r="DK109" s="1254">
        <f t="shared" si="49"/>
        <v>2032</v>
      </c>
      <c r="DL109" s="1254">
        <f t="shared" si="49"/>
        <v>2032</v>
      </c>
      <c r="DM109" s="1254">
        <f t="shared" si="49"/>
        <v>2032</v>
      </c>
      <c r="DN109" s="1254">
        <f t="shared" si="49"/>
        <v>2032</v>
      </c>
      <c r="DO109" s="1254">
        <f t="shared" si="49"/>
        <v>2033</v>
      </c>
      <c r="DP109" s="1254">
        <f t="shared" si="49"/>
        <v>2033</v>
      </c>
      <c r="DQ109" s="1254">
        <f t="shared" si="49"/>
        <v>2033</v>
      </c>
      <c r="DR109" s="1254">
        <f t="shared" si="49"/>
        <v>2033</v>
      </c>
      <c r="DS109" s="1254">
        <f t="shared" si="49"/>
        <v>2033</v>
      </c>
      <c r="DT109" s="1254">
        <f t="shared" si="49"/>
        <v>2033</v>
      </c>
      <c r="DU109" s="1254">
        <f t="shared" si="49"/>
        <v>2033</v>
      </c>
      <c r="DV109" s="1254">
        <f t="shared" si="49"/>
        <v>2033</v>
      </c>
    </row>
    <row r="110" spans="1:126" s="1260" customFormat="1" x14ac:dyDescent="0.4">
      <c r="A110" s="748"/>
      <c r="B110" s="1258"/>
      <c r="C110" s="1258"/>
      <c r="D110" s="1258"/>
      <c r="E110" s="1259"/>
      <c r="F110" s="1250">
        <f>IF(F$109=YEAR('Control Panel_운영'!$K$84),'Control Panel_운영'!$L$85+SUMIF('월별 비용_운영'!$F$109:$DV$109,'월별 비용_운영'!F$109,'월별 비용_운영'!$F$4:$DV$4),SUMIF('월별 비용_운영'!$F$109:$DV$109,'월별 비용_운영'!F$109,'월별 비용_운영'!$F$4:$DV$4))</f>
        <v>365</v>
      </c>
      <c r="G110" s="1251">
        <f>IF(G$109=YEAR('Control Panel_운영'!$K$84),'Control Panel_운영'!$L$85+SUMIF('월별 비용_운영'!$F$109:$DV$109,'월별 비용_운영'!G$109,'월별 비용_운영'!$F$4:$DV$4),SUMIF('월별 비용_운영'!$F$109:$DV$109,'월별 비용_운영'!G$109,'월별 비용_운영'!$F$4:$DV$4))</f>
        <v>365</v>
      </c>
      <c r="H110" s="1251">
        <f>IF(H$109=YEAR('Control Panel_운영'!$K$84),'Control Panel_운영'!$L$85+SUMIF('월별 비용_운영'!$F$109:$DV$109,'월별 비용_운영'!H$109,'월별 비용_운영'!$F$4:$DV$4),SUMIF('월별 비용_운영'!$F$109:$DV$109,'월별 비용_운영'!H$109,'월별 비용_운영'!$F$4:$DV$4))</f>
        <v>365</v>
      </c>
      <c r="I110" s="1251">
        <f>IF(I$109=YEAR('Control Panel_운영'!$K$84),'Control Panel_운영'!$L$85+SUMIF('월별 비용_운영'!$F$109:$DV$109,'월별 비용_운영'!I$109,'월별 비용_운영'!$F$4:$DV$4),SUMIF('월별 비용_운영'!$F$109:$DV$109,'월별 비용_운영'!I$109,'월별 비용_운영'!$F$4:$DV$4))</f>
        <v>365</v>
      </c>
      <c r="J110" s="1251">
        <f>IF(J$109=YEAR('Control Panel_운영'!$K$84),'Control Panel_운영'!$L$85+SUMIF('월별 비용_운영'!$F$109:$DV$109,'월별 비용_운영'!J$109,'월별 비용_운영'!$F$4:$DV$4),SUMIF('월별 비용_운영'!$F$109:$DV$109,'월별 비용_운영'!J$109,'월별 비용_운영'!$F$4:$DV$4))</f>
        <v>365</v>
      </c>
      <c r="K110" s="1251">
        <f>IF(K$109=YEAR('Control Panel_운영'!$K$84),'Control Panel_운영'!$L$85+SUMIF('월별 비용_운영'!$F$109:$DV$109,'월별 비용_운영'!K$109,'월별 비용_운영'!$F$4:$DV$4),SUMIF('월별 비용_운영'!$F$109:$DV$109,'월별 비용_운영'!K$109,'월별 비용_운영'!$F$4:$DV$4))</f>
        <v>366</v>
      </c>
      <c r="L110" s="1251">
        <f>IF(L$109=YEAR('Control Panel_운영'!$K$84),'Control Panel_운영'!$L$85+SUMIF('월별 비용_운영'!$F$109:$DV$109,'월별 비용_운영'!L$109,'월별 비용_운영'!$F$4:$DV$4),SUMIF('월별 비용_운영'!$F$109:$DV$109,'월별 비용_운영'!L$109,'월별 비용_운영'!$F$4:$DV$4))</f>
        <v>366</v>
      </c>
      <c r="M110" s="1251">
        <f>IF(M$109=YEAR('Control Panel_운영'!$K$84),'Control Panel_운영'!$L$85+SUMIF('월별 비용_운영'!$F$109:$DV$109,'월별 비용_운영'!M$109,'월별 비용_운영'!$F$4:$DV$4),SUMIF('월별 비용_운영'!$F$109:$DV$109,'월별 비용_운영'!M$109,'월별 비용_운영'!$F$4:$DV$4))</f>
        <v>366</v>
      </c>
      <c r="N110" s="1251">
        <f>IF(N$109=YEAR('Control Panel_운영'!$K$84),'Control Panel_운영'!$L$85+SUMIF('월별 비용_운영'!$F$109:$DV$109,'월별 비용_운영'!N$109,'월별 비용_운영'!$F$4:$DV$4),SUMIF('월별 비용_운영'!$F$109:$DV$109,'월별 비용_운영'!N$109,'월별 비용_운영'!$F$4:$DV$4))</f>
        <v>366</v>
      </c>
      <c r="O110" s="1251">
        <f>IF(O$109=YEAR('Control Panel_운영'!$K$84),'Control Panel_운영'!$L$85+SUMIF('월별 비용_운영'!$F$109:$DV$109,'월별 비용_운영'!O$109,'월별 비용_운영'!$F$4:$DV$4),SUMIF('월별 비용_운영'!$F$109:$DV$109,'월별 비용_운영'!O$109,'월별 비용_운영'!$F$4:$DV$4))</f>
        <v>366</v>
      </c>
      <c r="P110" s="1251">
        <f>IF(P$109=YEAR('Control Panel_운영'!$K$84),'Control Panel_운영'!$L$85+SUMIF('월별 비용_운영'!$F$109:$DV$109,'월별 비용_운영'!P$109,'월별 비용_운영'!$F$4:$DV$4),SUMIF('월별 비용_운영'!$F$109:$DV$109,'월별 비용_운영'!P$109,'월별 비용_운영'!$F$4:$DV$4))</f>
        <v>366</v>
      </c>
      <c r="Q110" s="1251">
        <f>IF(Q$109=YEAR('Control Panel_운영'!$K$84),'Control Panel_운영'!$L$85+SUMIF('월별 비용_운영'!$F$109:$DV$109,'월별 비용_운영'!Q$109,'월별 비용_운영'!$F$4:$DV$4),SUMIF('월별 비용_운영'!$F$109:$DV$109,'월별 비용_운영'!Q$109,'월별 비용_운영'!$F$4:$DV$4))</f>
        <v>366</v>
      </c>
      <c r="R110" s="1251">
        <f>IF(R$109=YEAR('Control Panel_운영'!$K$84),'Control Panel_운영'!$L$85+SUMIF('월별 비용_운영'!$F$109:$DV$109,'월별 비용_운영'!R$109,'월별 비용_운영'!$F$4:$DV$4),SUMIF('월별 비용_운영'!$F$109:$DV$109,'월별 비용_운영'!R$109,'월별 비용_운영'!$F$4:$DV$4))</f>
        <v>366</v>
      </c>
      <c r="S110" s="1251">
        <f>IF(S$109=YEAR('Control Panel_운영'!$K$84),'Control Panel_운영'!$L$85+SUMIF('월별 비용_운영'!$F$109:$DV$109,'월별 비용_운영'!S$109,'월별 비용_운영'!$F$4:$DV$4),SUMIF('월별 비용_운영'!$F$109:$DV$109,'월별 비용_운영'!S$109,'월별 비용_운영'!$F$4:$DV$4))</f>
        <v>366</v>
      </c>
      <c r="T110" s="1251">
        <f>IF(T$109=YEAR('Control Panel_운영'!$K$84),'Control Panel_운영'!$L$85+SUMIF('월별 비용_운영'!$F$109:$DV$109,'월별 비용_운영'!T$109,'월별 비용_운영'!$F$4:$DV$4),SUMIF('월별 비용_운영'!$F$109:$DV$109,'월별 비용_운영'!T$109,'월별 비용_운영'!$F$4:$DV$4))</f>
        <v>366</v>
      </c>
      <c r="U110" s="1251">
        <f>IF(U$109=YEAR('Control Panel_운영'!$K$84),'Control Panel_운영'!$L$85+SUMIF('월별 비용_운영'!$F$109:$DV$109,'월별 비용_운영'!U$109,'월별 비용_운영'!$F$4:$DV$4),SUMIF('월별 비용_운영'!$F$109:$DV$109,'월별 비용_운영'!U$109,'월별 비용_운영'!$F$4:$DV$4))</f>
        <v>366</v>
      </c>
      <c r="V110" s="1251">
        <f>IF(V$109=YEAR('Control Panel_운영'!$K$84),'Control Panel_운영'!$L$85+SUMIF('월별 비용_운영'!$F$109:$DV$109,'월별 비용_운영'!V$109,'월별 비용_운영'!$F$4:$DV$4),SUMIF('월별 비용_운영'!$F$109:$DV$109,'월별 비용_운영'!V$109,'월별 비용_운영'!$F$4:$DV$4))</f>
        <v>366</v>
      </c>
      <c r="W110" s="1251">
        <f>IF(W$109=YEAR('Control Panel_운영'!$K$84),'Control Panel_운영'!$L$85+SUMIF('월별 비용_운영'!$F$109:$DV$109,'월별 비용_운영'!W$109,'월별 비용_운영'!$F$4:$DV$4),SUMIF('월별 비용_운영'!$F$109:$DV$109,'월별 비용_운영'!W$109,'월별 비용_운영'!$F$4:$DV$4))</f>
        <v>365</v>
      </c>
      <c r="X110" s="1251">
        <f>IF(X$109=YEAR('Control Panel_운영'!$K$84),'Control Panel_운영'!$L$85+SUMIF('월별 비용_운영'!$F$109:$DV$109,'월별 비용_운영'!X$109,'월별 비용_운영'!$F$4:$DV$4),SUMIF('월별 비용_운영'!$F$109:$DV$109,'월별 비용_운영'!X$109,'월별 비용_운영'!$F$4:$DV$4))</f>
        <v>365</v>
      </c>
      <c r="Y110" s="1251">
        <f>IF(Y$109=YEAR('Control Panel_운영'!$K$84),'Control Panel_운영'!$L$85+SUMIF('월별 비용_운영'!$F$109:$DV$109,'월별 비용_운영'!Y$109,'월별 비용_운영'!$F$4:$DV$4),SUMIF('월별 비용_운영'!$F$109:$DV$109,'월별 비용_운영'!Y$109,'월별 비용_운영'!$F$4:$DV$4))</f>
        <v>365</v>
      </c>
      <c r="Z110" s="1251">
        <f>IF(Z$109=YEAR('Control Panel_운영'!$K$84),'Control Panel_운영'!$L$85+SUMIF('월별 비용_운영'!$F$109:$DV$109,'월별 비용_운영'!Z$109,'월별 비용_운영'!$F$4:$DV$4),SUMIF('월별 비용_운영'!$F$109:$DV$109,'월별 비용_운영'!Z$109,'월별 비용_운영'!$F$4:$DV$4))</f>
        <v>365</v>
      </c>
      <c r="AA110" s="1251">
        <f>IF(AA$109=YEAR('Control Panel_운영'!$K$84),'Control Panel_운영'!$L$85+SUMIF('월별 비용_운영'!$F$109:$DV$109,'월별 비용_운영'!AA$109,'월별 비용_운영'!$F$4:$DV$4),SUMIF('월별 비용_운영'!$F$109:$DV$109,'월별 비용_운영'!AA$109,'월별 비용_운영'!$F$4:$DV$4))</f>
        <v>365</v>
      </c>
      <c r="AB110" s="1251">
        <f>IF(AB$109=YEAR('Control Panel_운영'!$K$84),'Control Panel_운영'!$L$85+SUMIF('월별 비용_운영'!$F$109:$DV$109,'월별 비용_운영'!AB$109,'월별 비용_운영'!$F$4:$DV$4),SUMIF('월별 비용_운영'!$F$109:$DV$109,'월별 비용_운영'!AB$109,'월별 비용_운영'!$F$4:$DV$4))</f>
        <v>365</v>
      </c>
      <c r="AC110" s="1251">
        <f>IF(AC$109=YEAR('Control Panel_운영'!$K$84),'Control Panel_운영'!$L$85+SUMIF('월별 비용_운영'!$F$109:$DV$109,'월별 비용_운영'!AC$109,'월별 비용_운영'!$F$4:$DV$4),SUMIF('월별 비용_운영'!$F$109:$DV$109,'월별 비용_운영'!AC$109,'월별 비용_운영'!$F$4:$DV$4))</f>
        <v>365</v>
      </c>
      <c r="AD110" s="1251">
        <f>IF(AD$109=YEAR('Control Panel_운영'!$K$84),'Control Panel_운영'!$L$85+SUMIF('월별 비용_운영'!$F$109:$DV$109,'월별 비용_운영'!AD$109,'월별 비용_운영'!$F$4:$DV$4),SUMIF('월별 비용_운영'!$F$109:$DV$109,'월별 비용_운영'!AD$109,'월별 비용_운영'!$F$4:$DV$4))</f>
        <v>365</v>
      </c>
      <c r="AE110" s="1251">
        <f>IF(AE$109=YEAR('Control Panel_운영'!$K$84),'Control Panel_운영'!$L$85+SUMIF('월별 비용_운영'!$F$109:$DV$109,'월별 비용_운영'!AE$109,'월별 비용_운영'!$F$4:$DV$4),SUMIF('월별 비용_운영'!$F$109:$DV$109,'월별 비용_운영'!AE$109,'월별 비용_운영'!$F$4:$DV$4))</f>
        <v>365</v>
      </c>
      <c r="AF110" s="1251">
        <f>IF(AF$109=YEAR('Control Panel_운영'!$K$84),'Control Panel_운영'!$L$85+SUMIF('월별 비용_운영'!$F$109:$DV$109,'월별 비용_운영'!AF$109,'월별 비용_운영'!$F$4:$DV$4),SUMIF('월별 비용_운영'!$F$109:$DV$109,'월별 비용_운영'!AF$109,'월별 비용_운영'!$F$4:$DV$4))</f>
        <v>365</v>
      </c>
      <c r="AG110" s="1251">
        <f>IF(AG$109=YEAR('Control Panel_운영'!$K$84),'Control Panel_운영'!$L$85+SUMIF('월별 비용_운영'!$F$109:$DV$109,'월별 비용_운영'!AG$109,'월별 비용_운영'!$F$4:$DV$4),SUMIF('월별 비용_운영'!$F$109:$DV$109,'월별 비용_운영'!AG$109,'월별 비용_운영'!$F$4:$DV$4))</f>
        <v>365</v>
      </c>
      <c r="AH110" s="1251">
        <f>IF(AH$109=YEAR('Control Panel_운영'!$K$84),'Control Panel_운영'!$L$85+SUMIF('월별 비용_운영'!$F$109:$DV$109,'월별 비용_운영'!AH$109,'월별 비용_운영'!$F$4:$DV$4),SUMIF('월별 비용_운영'!$F$109:$DV$109,'월별 비용_운영'!AH$109,'월별 비용_운영'!$F$4:$DV$4))</f>
        <v>365</v>
      </c>
      <c r="AI110" s="1251">
        <f>IF(AI$109=YEAR('Control Panel_운영'!$K$84),'Control Panel_운영'!$L$85+SUMIF('월별 비용_운영'!$F$109:$DV$109,'월별 비용_운영'!AI$109,'월별 비용_운영'!$F$4:$DV$4),SUMIF('월별 비용_운영'!$F$109:$DV$109,'월별 비용_운영'!AI$109,'월별 비용_운영'!$F$4:$DV$4))</f>
        <v>365</v>
      </c>
      <c r="AJ110" s="1251">
        <f>IF(AJ$109=YEAR('Control Panel_운영'!$K$84),'Control Panel_운영'!$L$85+SUMIF('월별 비용_운영'!$F$109:$DV$109,'월별 비용_운영'!AJ$109,'월별 비용_운영'!$F$4:$DV$4),SUMIF('월별 비용_운영'!$F$109:$DV$109,'월별 비용_운영'!AJ$109,'월별 비용_운영'!$F$4:$DV$4))</f>
        <v>365</v>
      </c>
      <c r="AK110" s="1251">
        <f>IF(AK$109=YEAR('Control Panel_운영'!$K$84),'Control Panel_운영'!$L$85+SUMIF('월별 비용_운영'!$F$109:$DV$109,'월별 비용_운영'!AK$109,'월별 비용_운영'!$F$4:$DV$4),SUMIF('월별 비용_운영'!$F$109:$DV$109,'월별 비용_운영'!AK$109,'월별 비용_운영'!$F$4:$DV$4))</f>
        <v>365</v>
      </c>
      <c r="AL110" s="1251">
        <f>IF(AL$109=YEAR('Control Panel_운영'!$K$84),'Control Panel_운영'!$L$85+SUMIF('월별 비용_운영'!$F$109:$DV$109,'월별 비용_운영'!AL$109,'월별 비용_운영'!$F$4:$DV$4),SUMIF('월별 비용_운영'!$F$109:$DV$109,'월별 비용_운영'!AL$109,'월별 비용_운영'!$F$4:$DV$4))</f>
        <v>365</v>
      </c>
      <c r="AM110" s="1251">
        <f>IF(AM$109=YEAR('Control Panel_운영'!$K$84),'Control Panel_운영'!$L$85+SUMIF('월별 비용_운영'!$F$109:$DV$109,'월별 비용_운영'!AM$109,'월별 비용_운영'!$F$4:$DV$4),SUMIF('월별 비용_운영'!$F$109:$DV$109,'월별 비용_운영'!AM$109,'월별 비용_운영'!$F$4:$DV$4))</f>
        <v>365</v>
      </c>
      <c r="AN110" s="1251">
        <f>IF(AN$109=YEAR('Control Panel_운영'!$K$84),'Control Panel_운영'!$L$85+SUMIF('월별 비용_운영'!$F$109:$DV$109,'월별 비용_운영'!AN$109,'월별 비용_운영'!$F$4:$DV$4),SUMIF('월별 비용_운영'!$F$109:$DV$109,'월별 비용_운영'!AN$109,'월별 비용_운영'!$F$4:$DV$4))</f>
        <v>365</v>
      </c>
      <c r="AO110" s="1251">
        <f>IF(AO$109=YEAR('Control Panel_운영'!$K$84),'Control Panel_운영'!$L$85+SUMIF('월별 비용_운영'!$F$109:$DV$109,'월별 비용_운영'!AO$109,'월별 비용_운영'!$F$4:$DV$4),SUMIF('월별 비용_운영'!$F$109:$DV$109,'월별 비용_운영'!AO$109,'월별 비용_운영'!$F$4:$DV$4))</f>
        <v>365</v>
      </c>
      <c r="AP110" s="1251">
        <f>IF(AP$109=YEAR('Control Panel_운영'!$K$84),'Control Panel_운영'!$L$85+SUMIF('월별 비용_운영'!$F$109:$DV$109,'월별 비용_운영'!AP$109,'월별 비용_운영'!$F$4:$DV$4),SUMIF('월별 비용_운영'!$F$109:$DV$109,'월별 비용_운영'!AP$109,'월별 비용_운영'!$F$4:$DV$4))</f>
        <v>365</v>
      </c>
      <c r="AQ110" s="1251">
        <f>IF(AQ$109=YEAR('Control Panel_운영'!$K$84),'Control Panel_운영'!$L$85+SUMIF('월별 비용_운영'!$F$109:$DV$109,'월별 비용_운영'!AQ$109,'월별 비용_운영'!$F$4:$DV$4),SUMIF('월별 비용_운영'!$F$109:$DV$109,'월별 비용_운영'!AQ$109,'월별 비용_운영'!$F$4:$DV$4))</f>
        <v>365</v>
      </c>
      <c r="AR110" s="1251">
        <f>IF(AR$109=YEAR('Control Panel_운영'!$K$84),'Control Panel_운영'!$L$85+SUMIF('월별 비용_운영'!$F$109:$DV$109,'월별 비용_운영'!AR$109,'월별 비용_운영'!$F$4:$DV$4),SUMIF('월별 비용_운영'!$F$109:$DV$109,'월별 비용_운영'!AR$109,'월별 비용_운영'!$F$4:$DV$4))</f>
        <v>365</v>
      </c>
      <c r="AS110" s="1251">
        <f>IF(AS$109=YEAR('Control Panel_운영'!$K$84),'Control Panel_운영'!$L$85+SUMIF('월별 비용_운영'!$F$109:$DV$109,'월별 비용_운영'!AS$109,'월별 비용_운영'!$F$4:$DV$4),SUMIF('월별 비용_운영'!$F$109:$DV$109,'월별 비용_운영'!AS$109,'월별 비용_운영'!$F$4:$DV$4))</f>
        <v>365</v>
      </c>
      <c r="AT110" s="1251">
        <f>IF(AT$109=YEAR('Control Panel_운영'!$K$84),'Control Panel_운영'!$L$85+SUMIF('월별 비용_운영'!$F$109:$DV$109,'월별 비용_운영'!AT$109,'월별 비용_운영'!$F$4:$DV$4),SUMIF('월별 비용_운영'!$F$109:$DV$109,'월별 비용_운영'!AT$109,'월별 비용_운영'!$F$4:$DV$4))</f>
        <v>365</v>
      </c>
      <c r="AU110" s="1251">
        <f>IF(AU$109=YEAR('Control Panel_운영'!$K$84),'Control Panel_운영'!$L$85+SUMIF('월별 비용_운영'!$F$109:$DV$109,'월별 비용_운영'!AU$109,'월별 비용_운영'!$F$4:$DV$4),SUMIF('월별 비용_운영'!$F$109:$DV$109,'월별 비용_운영'!AU$109,'월별 비용_운영'!$F$4:$DV$4))</f>
        <v>365</v>
      </c>
      <c r="AV110" s="1251">
        <f>IF(AV$109=YEAR('Control Panel_운영'!$K$84),'Control Panel_운영'!$L$85+SUMIF('월별 비용_운영'!$F$109:$DV$109,'월별 비용_운영'!AV$109,'월별 비용_운영'!$F$4:$DV$4),SUMIF('월별 비용_운영'!$F$109:$DV$109,'월별 비용_운영'!AV$109,'월별 비용_운영'!$F$4:$DV$4))</f>
        <v>365</v>
      </c>
      <c r="AW110" s="1251">
        <f>IF(AW$109=YEAR('Control Panel_운영'!$K$84),'Control Panel_운영'!$L$85+SUMIF('월별 비용_운영'!$F$109:$DV$109,'월별 비용_운영'!AW$109,'월별 비용_운영'!$F$4:$DV$4),SUMIF('월별 비용_운영'!$F$109:$DV$109,'월별 비용_운영'!AW$109,'월별 비용_운영'!$F$4:$DV$4))</f>
        <v>365</v>
      </c>
      <c r="AX110" s="1251">
        <f>IF(AX$109=YEAR('Control Panel_운영'!$K$84),'Control Panel_운영'!$L$85+SUMIF('월별 비용_운영'!$F$109:$DV$109,'월별 비용_운영'!AX$109,'월별 비용_운영'!$F$4:$DV$4),SUMIF('월별 비용_운영'!$F$109:$DV$109,'월별 비용_운영'!AX$109,'월별 비용_운영'!$F$4:$DV$4))</f>
        <v>365</v>
      </c>
      <c r="AY110" s="1251">
        <f>IF(AY$109=YEAR('Control Panel_운영'!$K$84),'Control Panel_운영'!$L$85+SUMIF('월별 비용_운영'!$F$109:$DV$109,'월별 비용_운영'!AY$109,'월별 비용_운영'!$F$4:$DV$4),SUMIF('월별 비용_운영'!$F$109:$DV$109,'월별 비용_운영'!AY$109,'월별 비용_운영'!$F$4:$DV$4))</f>
        <v>365</v>
      </c>
      <c r="AZ110" s="1251">
        <f>IF(AZ$109=YEAR('Control Panel_운영'!$K$84),'Control Panel_운영'!$L$85+SUMIF('월별 비용_운영'!$F$109:$DV$109,'월별 비용_운영'!AZ$109,'월별 비용_운영'!$F$4:$DV$4),SUMIF('월별 비용_운영'!$F$109:$DV$109,'월별 비용_운영'!AZ$109,'월별 비용_운영'!$F$4:$DV$4))</f>
        <v>365</v>
      </c>
      <c r="BA110" s="1251">
        <f>IF(BA$109=YEAR('Control Panel_운영'!$K$84),'Control Panel_운영'!$L$85+SUMIF('월별 비용_운영'!$F$109:$DV$109,'월별 비용_운영'!BA$109,'월별 비용_운영'!$F$4:$DV$4),SUMIF('월별 비용_운영'!$F$109:$DV$109,'월별 비용_운영'!BA$109,'월별 비용_운영'!$F$4:$DV$4))</f>
        <v>365</v>
      </c>
      <c r="BB110" s="1251">
        <f>IF(BB$109=YEAR('Control Panel_운영'!$K$84),'Control Panel_운영'!$L$85+SUMIF('월별 비용_운영'!$F$109:$DV$109,'월별 비용_운영'!BB$109,'월별 비용_운영'!$F$4:$DV$4),SUMIF('월별 비용_운영'!$F$109:$DV$109,'월별 비용_운영'!BB$109,'월별 비용_운영'!$F$4:$DV$4))</f>
        <v>365</v>
      </c>
      <c r="BC110" s="1251">
        <f>IF(BC$109=YEAR('Control Panel_운영'!$K$84),'Control Panel_운영'!$L$85+SUMIF('월별 비용_운영'!$F$109:$DV$109,'월별 비용_운영'!BC$109,'월별 비용_운영'!$F$4:$DV$4),SUMIF('월별 비용_운영'!$F$109:$DV$109,'월별 비용_운영'!BC$109,'월별 비용_운영'!$F$4:$DV$4))</f>
        <v>365</v>
      </c>
      <c r="BD110" s="1251">
        <f>IF(BD$109=YEAR('Control Panel_운영'!$K$84),'Control Panel_운영'!$L$85+SUMIF('월별 비용_운영'!$F$109:$DV$109,'월별 비용_운영'!BD$109,'월별 비용_운영'!$F$4:$DV$4),SUMIF('월별 비용_운영'!$F$109:$DV$109,'월별 비용_운영'!BD$109,'월별 비용_운영'!$F$4:$DV$4))</f>
        <v>365</v>
      </c>
      <c r="BE110" s="1251">
        <f>IF(BE$109=YEAR('Control Panel_운영'!$K$84),'Control Panel_운영'!$L$85+SUMIF('월별 비용_운영'!$F$109:$DV$109,'월별 비용_운영'!BE$109,'월별 비용_운영'!$F$4:$DV$4),SUMIF('월별 비용_운영'!$F$109:$DV$109,'월별 비용_운영'!BE$109,'월별 비용_운영'!$F$4:$DV$4))</f>
        <v>365</v>
      </c>
      <c r="BF110" s="1251">
        <f>IF(BF$109=YEAR('Control Panel_운영'!$K$84),'Control Panel_운영'!$L$85+SUMIF('월별 비용_운영'!$F$109:$DV$109,'월별 비용_운영'!BF$109,'월별 비용_운영'!$F$4:$DV$4),SUMIF('월별 비용_운영'!$F$109:$DV$109,'월별 비용_운영'!BF$109,'월별 비용_운영'!$F$4:$DV$4))</f>
        <v>365</v>
      </c>
      <c r="BG110" s="1251">
        <f>IF(BG$109=YEAR('Control Panel_운영'!$K$84),'Control Panel_운영'!$L$85+SUMIF('월별 비용_운영'!$F$109:$DV$109,'월별 비용_운영'!BG$109,'월별 비용_운영'!$F$4:$DV$4),SUMIF('월별 비용_운영'!$F$109:$DV$109,'월별 비용_운영'!BG$109,'월별 비용_운영'!$F$4:$DV$4))</f>
        <v>366</v>
      </c>
      <c r="BH110" s="1251">
        <f>IF(BH$109=YEAR('Control Panel_운영'!$K$84),'Control Panel_운영'!$L$85+SUMIF('월별 비용_운영'!$F$109:$DV$109,'월별 비용_운영'!BH$109,'월별 비용_운영'!$F$4:$DV$4),SUMIF('월별 비용_운영'!$F$109:$DV$109,'월별 비용_운영'!BH$109,'월별 비용_운영'!$F$4:$DV$4))</f>
        <v>366</v>
      </c>
      <c r="BI110" s="1251">
        <f>IF(BI$109=YEAR('Control Panel_운영'!$K$84),'Control Panel_운영'!$L$85+SUMIF('월별 비용_운영'!$F$109:$DV$109,'월별 비용_운영'!BI$109,'월별 비용_운영'!$F$4:$DV$4),SUMIF('월별 비용_운영'!$F$109:$DV$109,'월별 비용_운영'!BI$109,'월별 비용_운영'!$F$4:$DV$4))</f>
        <v>366</v>
      </c>
      <c r="BJ110" s="1251">
        <f>IF(BJ$109=YEAR('Control Panel_운영'!$K$84),'Control Panel_운영'!$L$85+SUMIF('월별 비용_운영'!$F$109:$DV$109,'월별 비용_운영'!BJ$109,'월별 비용_운영'!$F$4:$DV$4),SUMIF('월별 비용_운영'!$F$109:$DV$109,'월별 비용_운영'!BJ$109,'월별 비용_운영'!$F$4:$DV$4))</f>
        <v>366</v>
      </c>
      <c r="BK110" s="1251">
        <f>IF(BK$109=YEAR('Control Panel_운영'!$K$84),'Control Panel_운영'!$L$85+SUMIF('월별 비용_운영'!$F$109:$DV$109,'월별 비용_운영'!BK$109,'월별 비용_운영'!$F$4:$DV$4),SUMIF('월별 비용_운영'!$F$109:$DV$109,'월별 비용_운영'!BK$109,'월별 비용_운영'!$F$4:$DV$4))</f>
        <v>366</v>
      </c>
      <c r="BL110" s="1251">
        <f>IF(BL$109=YEAR('Control Panel_운영'!$K$84),'Control Panel_운영'!$L$85+SUMIF('월별 비용_운영'!$F$109:$DV$109,'월별 비용_운영'!BL$109,'월별 비용_운영'!$F$4:$DV$4),SUMIF('월별 비용_운영'!$F$109:$DV$109,'월별 비용_운영'!BL$109,'월별 비용_운영'!$F$4:$DV$4))</f>
        <v>366</v>
      </c>
      <c r="BM110" s="1251">
        <f>IF(BM$109=YEAR('Control Panel_운영'!$K$84),'Control Panel_운영'!$L$85+SUMIF('월별 비용_운영'!$F$109:$DV$109,'월별 비용_운영'!BM$109,'월별 비용_운영'!$F$4:$DV$4),SUMIF('월별 비용_운영'!$F$109:$DV$109,'월별 비용_운영'!BM$109,'월별 비용_운영'!$F$4:$DV$4))</f>
        <v>366</v>
      </c>
      <c r="BN110" s="1251">
        <f>IF(BN$109=YEAR('Control Panel_운영'!$K$84),'Control Panel_운영'!$L$85+SUMIF('월별 비용_운영'!$F$109:$DV$109,'월별 비용_운영'!BN$109,'월별 비용_운영'!$F$4:$DV$4),SUMIF('월별 비용_운영'!$F$109:$DV$109,'월별 비용_운영'!BN$109,'월별 비용_운영'!$F$4:$DV$4))</f>
        <v>366</v>
      </c>
      <c r="BO110" s="1251">
        <f>IF(BO$109=YEAR('Control Panel_운영'!$K$84),'Control Panel_운영'!$L$85+SUMIF('월별 비용_운영'!$F$109:$DV$109,'월별 비용_운영'!BO$109,'월별 비용_운영'!$F$4:$DV$4),SUMIF('월별 비용_운영'!$F$109:$DV$109,'월별 비용_운영'!BO$109,'월별 비용_운영'!$F$4:$DV$4))</f>
        <v>366</v>
      </c>
      <c r="BP110" s="1251">
        <f>IF(BP$109=YEAR('Control Panel_운영'!$K$84),'Control Panel_운영'!$L$85+SUMIF('월별 비용_운영'!$F$109:$DV$109,'월별 비용_운영'!BP$109,'월별 비용_운영'!$F$4:$DV$4),SUMIF('월별 비용_운영'!$F$109:$DV$109,'월별 비용_운영'!BP$109,'월별 비용_운영'!$F$4:$DV$4))</f>
        <v>366</v>
      </c>
      <c r="BQ110" s="1251">
        <f>IF(BQ$109=YEAR('Control Panel_운영'!$K$84),'Control Panel_운영'!$L$85+SUMIF('월별 비용_운영'!$F$109:$DV$109,'월별 비용_운영'!BQ$109,'월별 비용_운영'!$F$4:$DV$4),SUMIF('월별 비용_운영'!$F$109:$DV$109,'월별 비용_운영'!BQ$109,'월별 비용_운영'!$F$4:$DV$4))</f>
        <v>366</v>
      </c>
      <c r="BR110" s="1251">
        <f>IF(BR$109=YEAR('Control Panel_운영'!$K$84),'Control Panel_운영'!$L$85+SUMIF('월별 비용_운영'!$F$109:$DV$109,'월별 비용_운영'!BR$109,'월별 비용_운영'!$F$4:$DV$4),SUMIF('월별 비용_운영'!$F$109:$DV$109,'월별 비용_운영'!BR$109,'월별 비용_운영'!$F$4:$DV$4))</f>
        <v>366</v>
      </c>
      <c r="BS110" s="1251">
        <f>IF(BS$109=YEAR('Control Panel_운영'!$K$84),'Control Panel_운영'!$L$85+SUMIF('월별 비용_운영'!$F$109:$DV$109,'월별 비용_운영'!BS$109,'월별 비용_운영'!$F$4:$DV$4),SUMIF('월별 비용_운영'!$F$109:$DV$109,'월별 비용_운영'!BS$109,'월별 비용_운영'!$F$4:$DV$4))</f>
        <v>365</v>
      </c>
      <c r="BT110" s="1251">
        <f>IF(BT$109=YEAR('Control Panel_운영'!$K$84),'Control Panel_운영'!$L$85+SUMIF('월별 비용_운영'!$F$109:$DV$109,'월별 비용_운영'!BT$109,'월별 비용_운영'!$F$4:$DV$4),SUMIF('월별 비용_운영'!$F$109:$DV$109,'월별 비용_운영'!BT$109,'월별 비용_운영'!$F$4:$DV$4))</f>
        <v>365</v>
      </c>
      <c r="BU110" s="1251">
        <f>IF(BU$109=YEAR('Control Panel_운영'!$K$84),'Control Panel_운영'!$L$85+SUMIF('월별 비용_운영'!$F$109:$DV$109,'월별 비용_운영'!BU$109,'월별 비용_운영'!$F$4:$DV$4),SUMIF('월별 비용_운영'!$F$109:$DV$109,'월별 비용_운영'!BU$109,'월별 비용_운영'!$F$4:$DV$4))</f>
        <v>365</v>
      </c>
      <c r="BV110" s="1251">
        <f>IF(BV$109=YEAR('Control Panel_운영'!$K$84),'Control Panel_운영'!$L$85+SUMIF('월별 비용_운영'!$F$109:$DV$109,'월별 비용_운영'!BV$109,'월별 비용_운영'!$F$4:$DV$4),SUMIF('월별 비용_운영'!$F$109:$DV$109,'월별 비용_운영'!BV$109,'월별 비용_운영'!$F$4:$DV$4))</f>
        <v>365</v>
      </c>
      <c r="BW110" s="1251">
        <f>IF(BW$109=YEAR('Control Panel_운영'!$K$84),'Control Panel_운영'!$L$85+SUMIF('월별 비용_운영'!$F$109:$DV$109,'월별 비용_운영'!BW$109,'월별 비용_운영'!$F$4:$DV$4),SUMIF('월별 비용_운영'!$F$109:$DV$109,'월별 비용_운영'!BW$109,'월별 비용_운영'!$F$4:$DV$4))</f>
        <v>365</v>
      </c>
      <c r="BX110" s="1251">
        <f>IF(BX$109=YEAR('Control Panel_운영'!$K$84),'Control Panel_운영'!$L$85+SUMIF('월별 비용_운영'!$F$109:$DV$109,'월별 비용_운영'!BX$109,'월별 비용_운영'!$F$4:$DV$4),SUMIF('월별 비용_운영'!$F$109:$DV$109,'월별 비용_운영'!BX$109,'월별 비용_운영'!$F$4:$DV$4))</f>
        <v>365</v>
      </c>
      <c r="BY110" s="1251">
        <f>IF(BY$109=YEAR('Control Panel_운영'!$K$84),'Control Panel_운영'!$L$85+SUMIF('월별 비용_운영'!$F$109:$DV$109,'월별 비용_운영'!BY$109,'월별 비용_운영'!$F$4:$DV$4),SUMIF('월별 비용_운영'!$F$109:$DV$109,'월별 비용_운영'!BY$109,'월별 비용_운영'!$F$4:$DV$4))</f>
        <v>365</v>
      </c>
      <c r="BZ110" s="1251">
        <f>IF(BZ$109=YEAR('Control Panel_운영'!$K$84),'Control Panel_운영'!$L$85+SUMIF('월별 비용_운영'!$F$109:$DV$109,'월별 비용_운영'!BZ$109,'월별 비용_운영'!$F$4:$DV$4),SUMIF('월별 비용_운영'!$F$109:$DV$109,'월별 비용_운영'!BZ$109,'월별 비용_운영'!$F$4:$DV$4))</f>
        <v>365</v>
      </c>
      <c r="CA110" s="1251">
        <f>IF(CA$109=YEAR('Control Panel_운영'!$K$84),'Control Panel_운영'!$L$85+SUMIF('월별 비용_운영'!$F$109:$DV$109,'월별 비용_운영'!CA$109,'월별 비용_운영'!$F$4:$DV$4),SUMIF('월별 비용_운영'!$F$109:$DV$109,'월별 비용_운영'!CA$109,'월별 비용_운영'!$F$4:$DV$4))</f>
        <v>365</v>
      </c>
      <c r="CB110" s="1251">
        <f>IF(CB$109=YEAR('Control Panel_운영'!$K$84),'Control Panel_운영'!$L$85+SUMIF('월별 비용_운영'!$F$109:$DV$109,'월별 비용_운영'!CB$109,'월별 비용_운영'!$F$4:$DV$4),SUMIF('월별 비용_운영'!$F$109:$DV$109,'월별 비용_운영'!CB$109,'월별 비용_운영'!$F$4:$DV$4))</f>
        <v>365</v>
      </c>
      <c r="CC110" s="1251">
        <f>IF(CC$109=YEAR('Control Panel_운영'!$K$84),'Control Panel_운영'!$L$85+SUMIF('월별 비용_운영'!$F$109:$DV$109,'월별 비용_운영'!CC$109,'월별 비용_운영'!$F$4:$DV$4),SUMIF('월별 비용_운영'!$F$109:$DV$109,'월별 비용_운영'!CC$109,'월별 비용_운영'!$F$4:$DV$4))</f>
        <v>365</v>
      </c>
      <c r="CD110" s="1251">
        <f>IF(CD$109=YEAR('Control Panel_운영'!$K$84),'Control Panel_운영'!$L$85+SUMIF('월별 비용_운영'!$F$109:$DV$109,'월별 비용_운영'!CD$109,'월별 비용_운영'!$F$4:$DV$4),SUMIF('월별 비용_운영'!$F$109:$DV$109,'월별 비용_운영'!CD$109,'월별 비용_운영'!$F$4:$DV$4))</f>
        <v>365</v>
      </c>
      <c r="CE110" s="1251">
        <f>IF(CE$109=YEAR('Control Panel_운영'!$K$84),'Control Panel_운영'!$L$85+SUMIF('월별 비용_운영'!$F$109:$DV$109,'월별 비용_운영'!CE$109,'월별 비용_운영'!$F$4:$DV$4),SUMIF('월별 비용_운영'!$F$109:$DV$109,'월별 비용_운영'!CE$109,'월별 비용_운영'!$F$4:$DV$4))</f>
        <v>365</v>
      </c>
      <c r="CF110" s="1251">
        <f>IF(CF$109=YEAR('Control Panel_운영'!$K$84),'Control Panel_운영'!$L$85+SUMIF('월별 비용_운영'!$F$109:$DV$109,'월별 비용_운영'!CF$109,'월별 비용_운영'!$F$4:$DV$4),SUMIF('월별 비용_운영'!$F$109:$DV$109,'월별 비용_운영'!CF$109,'월별 비용_운영'!$F$4:$DV$4))</f>
        <v>365</v>
      </c>
      <c r="CG110" s="1251">
        <f>IF(CG$109=YEAR('Control Panel_운영'!$K$84),'Control Panel_운영'!$L$85+SUMIF('월별 비용_운영'!$F$109:$DV$109,'월별 비용_운영'!CG$109,'월별 비용_운영'!$F$4:$DV$4),SUMIF('월별 비용_운영'!$F$109:$DV$109,'월별 비용_운영'!CG$109,'월별 비용_운영'!$F$4:$DV$4))</f>
        <v>365</v>
      </c>
      <c r="CH110" s="1251">
        <f>IF(CH$109=YEAR('Control Panel_운영'!$K$84),'Control Panel_운영'!$L$85+SUMIF('월별 비용_운영'!$F$109:$DV$109,'월별 비용_운영'!CH$109,'월별 비용_운영'!$F$4:$DV$4),SUMIF('월별 비용_운영'!$F$109:$DV$109,'월별 비용_운영'!CH$109,'월별 비용_운영'!$F$4:$DV$4))</f>
        <v>365</v>
      </c>
      <c r="CI110" s="1251">
        <f>IF(CI$109=YEAR('Control Panel_운영'!$K$84),'Control Panel_운영'!$L$85+SUMIF('월별 비용_운영'!$F$109:$DV$109,'월별 비용_운영'!CI$109,'월별 비용_운영'!$F$4:$DV$4),SUMIF('월별 비용_운영'!$F$109:$DV$109,'월별 비용_운영'!CI$109,'월별 비용_운영'!$F$4:$DV$4))</f>
        <v>365</v>
      </c>
      <c r="CJ110" s="1251">
        <f>IF(CJ$109=YEAR('Control Panel_운영'!$K$84),'Control Panel_운영'!$L$85+SUMIF('월별 비용_운영'!$F$109:$DV$109,'월별 비용_운영'!CJ$109,'월별 비용_운영'!$F$4:$DV$4),SUMIF('월별 비용_운영'!$F$109:$DV$109,'월별 비용_운영'!CJ$109,'월별 비용_운영'!$F$4:$DV$4))</f>
        <v>365</v>
      </c>
      <c r="CK110" s="1251">
        <f>IF(CK$109=YEAR('Control Panel_운영'!$K$84),'Control Panel_운영'!$L$85+SUMIF('월별 비용_운영'!$F$109:$DV$109,'월별 비용_운영'!CK$109,'월별 비용_운영'!$F$4:$DV$4),SUMIF('월별 비용_운영'!$F$109:$DV$109,'월별 비용_운영'!CK$109,'월별 비용_운영'!$F$4:$DV$4))</f>
        <v>365</v>
      </c>
      <c r="CL110" s="1251">
        <f>IF(CL$109=YEAR('Control Panel_운영'!$K$84),'Control Panel_운영'!$L$85+SUMIF('월별 비용_운영'!$F$109:$DV$109,'월별 비용_운영'!CL$109,'월별 비용_운영'!$F$4:$DV$4),SUMIF('월별 비용_운영'!$F$109:$DV$109,'월별 비용_운영'!CL$109,'월별 비용_운영'!$F$4:$DV$4))</f>
        <v>365</v>
      </c>
      <c r="CM110" s="1251">
        <f>IF(CM$109=YEAR('Control Panel_운영'!$K$84),'Control Panel_운영'!$L$85+SUMIF('월별 비용_운영'!$F$109:$DV$109,'월별 비용_운영'!CM$109,'월별 비용_운영'!$F$4:$DV$4),SUMIF('월별 비용_운영'!$F$109:$DV$109,'월별 비용_운영'!CM$109,'월별 비용_운영'!$F$4:$DV$4))</f>
        <v>365</v>
      </c>
      <c r="CN110" s="1251">
        <f>IF(CN$109=YEAR('Control Panel_운영'!$K$84),'Control Panel_운영'!$L$85+SUMIF('월별 비용_운영'!$F$109:$DV$109,'월별 비용_운영'!CN$109,'월별 비용_운영'!$F$4:$DV$4),SUMIF('월별 비용_운영'!$F$109:$DV$109,'월별 비용_운영'!CN$109,'월별 비용_운영'!$F$4:$DV$4))</f>
        <v>365</v>
      </c>
      <c r="CO110" s="1251">
        <f>IF(CO$109=YEAR('Control Panel_운영'!$K$84),'Control Panel_운영'!$L$85+SUMIF('월별 비용_운영'!$F$109:$DV$109,'월별 비용_운영'!CO$109,'월별 비용_운영'!$F$4:$DV$4),SUMIF('월별 비용_운영'!$F$109:$DV$109,'월별 비용_운영'!CO$109,'월별 비용_운영'!$F$4:$DV$4))</f>
        <v>365</v>
      </c>
      <c r="CP110" s="1251">
        <f>IF(CP$109=YEAR('Control Panel_운영'!$K$84),'Control Panel_운영'!$L$85+SUMIF('월별 비용_운영'!$F$109:$DV$109,'월별 비용_운영'!CP$109,'월별 비용_운영'!$F$4:$DV$4),SUMIF('월별 비용_운영'!$F$109:$DV$109,'월별 비용_운영'!CP$109,'월별 비용_운영'!$F$4:$DV$4))</f>
        <v>365</v>
      </c>
      <c r="CQ110" s="1251">
        <f>IF(CQ$109=YEAR('Control Panel_운영'!$K$84),'Control Panel_운영'!$L$85+SUMIF('월별 비용_운영'!$F$109:$DV$109,'월별 비용_운영'!CQ$109,'월별 비용_운영'!$F$4:$DV$4),SUMIF('월별 비용_운영'!$F$109:$DV$109,'월별 비용_운영'!CQ$109,'월별 비용_운영'!$F$4:$DV$4))</f>
        <v>365</v>
      </c>
      <c r="CR110" s="1251">
        <f>IF(CR$109=YEAR('Control Panel_운영'!$K$84),'Control Panel_운영'!$L$85+SUMIF('월별 비용_운영'!$F$109:$DV$109,'월별 비용_운영'!CR$109,'월별 비용_운영'!$F$4:$DV$4),SUMIF('월별 비용_운영'!$F$109:$DV$109,'월별 비용_운영'!CR$109,'월별 비용_운영'!$F$4:$DV$4))</f>
        <v>365</v>
      </c>
      <c r="CS110" s="1251">
        <f>IF(CS$109=YEAR('Control Panel_운영'!$K$84),'Control Panel_운영'!$L$85+SUMIF('월별 비용_운영'!$F$109:$DV$109,'월별 비용_운영'!CS$109,'월별 비용_운영'!$F$4:$DV$4),SUMIF('월별 비용_운영'!$F$109:$DV$109,'월별 비용_운영'!CS$109,'월별 비용_운영'!$F$4:$DV$4))</f>
        <v>365</v>
      </c>
      <c r="CT110" s="1251">
        <f>IF(CT$109=YEAR('Control Panel_운영'!$K$84),'Control Panel_운영'!$L$85+SUMIF('월별 비용_운영'!$F$109:$DV$109,'월별 비용_운영'!CT$109,'월별 비용_운영'!$F$4:$DV$4),SUMIF('월별 비용_운영'!$F$109:$DV$109,'월별 비용_운영'!CT$109,'월별 비용_운영'!$F$4:$DV$4))</f>
        <v>365</v>
      </c>
      <c r="CU110" s="1251">
        <f>IF(CU$109=YEAR('Control Panel_운영'!$K$84),'Control Panel_운영'!$L$85+SUMIF('월별 비용_운영'!$F$109:$DV$109,'월별 비용_운영'!CU$109,'월별 비용_운영'!$F$4:$DV$4),SUMIF('월별 비용_운영'!$F$109:$DV$109,'월별 비용_운영'!CU$109,'월별 비용_운영'!$F$4:$DV$4))</f>
        <v>365</v>
      </c>
      <c r="CV110" s="1251">
        <f>IF(CV$109=YEAR('Control Panel_운영'!$K$84),'Control Panel_운영'!$L$85+SUMIF('월별 비용_운영'!$F$109:$DV$109,'월별 비용_운영'!CV$109,'월별 비용_운영'!$F$4:$DV$4),SUMIF('월별 비용_운영'!$F$109:$DV$109,'월별 비용_운영'!CV$109,'월별 비용_운영'!$F$4:$DV$4))</f>
        <v>365</v>
      </c>
      <c r="CW110" s="1251">
        <f>IF(CW$109=YEAR('Control Panel_운영'!$K$84),'Control Panel_운영'!$L$85+SUMIF('월별 비용_운영'!$F$109:$DV$109,'월별 비용_운영'!CW$109,'월별 비용_운영'!$F$4:$DV$4),SUMIF('월별 비용_운영'!$F$109:$DV$109,'월별 비용_운영'!CW$109,'월별 비용_운영'!$F$4:$DV$4))</f>
        <v>365</v>
      </c>
      <c r="CX110" s="1251">
        <f>IF(CX$109=YEAR('Control Panel_운영'!$K$84),'Control Panel_운영'!$L$85+SUMIF('월별 비용_운영'!$F$109:$DV$109,'월별 비용_운영'!CX$109,'월별 비용_운영'!$F$4:$DV$4),SUMIF('월별 비용_운영'!$F$109:$DV$109,'월별 비용_운영'!CX$109,'월별 비용_운영'!$F$4:$DV$4))</f>
        <v>365</v>
      </c>
      <c r="CY110" s="1251">
        <f>IF(CY$109=YEAR('Control Panel_운영'!$K$84),'Control Panel_운영'!$L$85+SUMIF('월별 비용_운영'!$F$109:$DV$109,'월별 비용_운영'!CY$109,'월별 비용_운영'!$F$4:$DV$4),SUMIF('월별 비용_운영'!$F$109:$DV$109,'월별 비용_운영'!CY$109,'월별 비용_운영'!$F$4:$DV$4))</f>
        <v>365</v>
      </c>
      <c r="CZ110" s="1251">
        <f>IF(CZ$109=YEAR('Control Panel_운영'!$K$84),'Control Panel_운영'!$L$85+SUMIF('월별 비용_운영'!$F$109:$DV$109,'월별 비용_운영'!CZ$109,'월별 비용_운영'!$F$4:$DV$4),SUMIF('월별 비용_운영'!$F$109:$DV$109,'월별 비용_운영'!CZ$109,'월별 비용_운영'!$F$4:$DV$4))</f>
        <v>365</v>
      </c>
      <c r="DA110" s="1251">
        <f>IF(DA$109=YEAR('Control Panel_운영'!$K$84),'Control Panel_운영'!$L$85+SUMIF('월별 비용_운영'!$F$109:$DV$109,'월별 비용_운영'!DA$109,'월별 비용_운영'!$F$4:$DV$4),SUMIF('월별 비용_운영'!$F$109:$DV$109,'월별 비용_운영'!DA$109,'월별 비용_운영'!$F$4:$DV$4))</f>
        <v>365</v>
      </c>
      <c r="DB110" s="1251">
        <f>IF(DB$109=YEAR('Control Panel_운영'!$K$84),'Control Panel_운영'!$L$85+SUMIF('월별 비용_운영'!$F$109:$DV$109,'월별 비용_운영'!DB$109,'월별 비용_운영'!$F$4:$DV$4),SUMIF('월별 비용_운영'!$F$109:$DV$109,'월별 비용_운영'!DB$109,'월별 비용_운영'!$F$4:$DV$4))</f>
        <v>365</v>
      </c>
      <c r="DC110" s="1251">
        <f>IF(DC$109=YEAR('Control Panel_운영'!$K$84),'Control Panel_운영'!$L$85+SUMIF('월별 비용_운영'!$F$109:$DV$109,'월별 비용_운영'!DC$109,'월별 비용_운영'!$F$4:$DV$4),SUMIF('월별 비용_운영'!$F$109:$DV$109,'월별 비용_운영'!DC$109,'월별 비용_운영'!$F$4:$DV$4))</f>
        <v>366</v>
      </c>
      <c r="DD110" s="1251">
        <f>IF(DD$109=YEAR('Control Panel_운영'!$K$84),'Control Panel_운영'!$L$85+SUMIF('월별 비용_운영'!$F$109:$DV$109,'월별 비용_운영'!DD$109,'월별 비용_운영'!$F$4:$DV$4),SUMIF('월별 비용_운영'!$F$109:$DV$109,'월별 비용_운영'!DD$109,'월별 비용_운영'!$F$4:$DV$4))</f>
        <v>366</v>
      </c>
      <c r="DE110" s="1251">
        <f>IF(DE$109=YEAR('Control Panel_운영'!$K$84),'Control Panel_운영'!$L$85+SUMIF('월별 비용_운영'!$F$109:$DV$109,'월별 비용_운영'!DE$109,'월별 비용_운영'!$F$4:$DV$4),SUMIF('월별 비용_운영'!$F$109:$DV$109,'월별 비용_운영'!DE$109,'월별 비용_운영'!$F$4:$DV$4))</f>
        <v>366</v>
      </c>
      <c r="DF110" s="1251">
        <f>IF(DF$109=YEAR('Control Panel_운영'!$K$84),'Control Panel_운영'!$L$85+SUMIF('월별 비용_운영'!$F$109:$DV$109,'월별 비용_운영'!DF$109,'월별 비용_운영'!$F$4:$DV$4),SUMIF('월별 비용_운영'!$F$109:$DV$109,'월별 비용_운영'!DF$109,'월별 비용_운영'!$F$4:$DV$4))</f>
        <v>366</v>
      </c>
      <c r="DG110" s="1251">
        <f>IF(DG$109=YEAR('Control Panel_운영'!$K$84),'Control Panel_운영'!$L$85+SUMIF('월별 비용_운영'!$F$109:$DV$109,'월별 비용_운영'!DG$109,'월별 비용_운영'!$F$4:$DV$4),SUMIF('월별 비용_운영'!$F$109:$DV$109,'월별 비용_운영'!DG$109,'월별 비용_운영'!$F$4:$DV$4))</f>
        <v>366</v>
      </c>
      <c r="DH110" s="1251">
        <f>IF(DH$109=YEAR('Control Panel_운영'!$K$84),'Control Panel_운영'!$L$85+SUMIF('월별 비용_운영'!$F$109:$DV$109,'월별 비용_운영'!DH$109,'월별 비용_운영'!$F$4:$DV$4),SUMIF('월별 비용_운영'!$F$109:$DV$109,'월별 비용_운영'!DH$109,'월별 비용_운영'!$F$4:$DV$4))</f>
        <v>366</v>
      </c>
      <c r="DI110" s="1251">
        <f>IF(DI$109=YEAR('Control Panel_운영'!$K$84),'Control Panel_운영'!$L$85+SUMIF('월별 비용_운영'!$F$109:$DV$109,'월별 비용_운영'!DI$109,'월별 비용_운영'!$F$4:$DV$4),SUMIF('월별 비용_운영'!$F$109:$DV$109,'월별 비용_운영'!DI$109,'월별 비용_운영'!$F$4:$DV$4))</f>
        <v>366</v>
      </c>
      <c r="DJ110" s="1251">
        <f>IF(DJ$109=YEAR('Control Panel_운영'!$K$84),'Control Panel_운영'!$L$85+SUMIF('월별 비용_운영'!$F$109:$DV$109,'월별 비용_운영'!DJ$109,'월별 비용_운영'!$F$4:$DV$4),SUMIF('월별 비용_운영'!$F$109:$DV$109,'월별 비용_운영'!DJ$109,'월별 비용_운영'!$F$4:$DV$4))</f>
        <v>366</v>
      </c>
      <c r="DK110" s="1251">
        <f>IF(DK$109=YEAR('Control Panel_운영'!$K$84),'Control Panel_운영'!$L$85+SUMIF('월별 비용_운영'!$F$109:$DV$109,'월별 비용_운영'!DK$109,'월별 비용_운영'!$F$4:$DV$4),SUMIF('월별 비용_운영'!$F$109:$DV$109,'월별 비용_운영'!DK$109,'월별 비용_운영'!$F$4:$DV$4))</f>
        <v>366</v>
      </c>
      <c r="DL110" s="1251">
        <f>IF(DL$109=YEAR('Control Panel_운영'!$K$84),'Control Panel_운영'!$L$85+SUMIF('월별 비용_운영'!$F$109:$DV$109,'월별 비용_운영'!DL$109,'월별 비용_운영'!$F$4:$DV$4),SUMIF('월별 비용_운영'!$F$109:$DV$109,'월별 비용_운영'!DL$109,'월별 비용_운영'!$F$4:$DV$4))</f>
        <v>366</v>
      </c>
      <c r="DM110" s="1251">
        <f>IF(DM$109=YEAR('Control Panel_운영'!$K$84),'Control Panel_운영'!$L$85+SUMIF('월별 비용_운영'!$F$109:$DV$109,'월별 비용_운영'!DM$109,'월별 비용_운영'!$F$4:$DV$4),SUMIF('월별 비용_운영'!$F$109:$DV$109,'월별 비용_운영'!DM$109,'월별 비용_운영'!$F$4:$DV$4))</f>
        <v>366</v>
      </c>
      <c r="DN110" s="1251">
        <f>IF(DN$109=YEAR('Control Panel_운영'!$K$84),'Control Panel_운영'!$L$85+SUMIF('월별 비용_운영'!$F$109:$DV$109,'월별 비용_운영'!DN$109,'월별 비용_운영'!$F$4:$DV$4),SUMIF('월별 비용_운영'!$F$109:$DV$109,'월별 비용_운영'!DN$109,'월별 비용_운영'!$F$4:$DV$4))</f>
        <v>366</v>
      </c>
      <c r="DO110" s="1251">
        <f>IF(DO$109=YEAR('Control Panel_운영'!$K$84),'Control Panel_운영'!$L$85+SUMIF('월별 비용_운영'!$F$109:$DV$109,'월별 비용_운영'!DO$109,'월별 비용_운영'!$F$4:$DV$4),SUMIF('월별 비용_운영'!$F$109:$DV$109,'월별 비용_운영'!DO$109,'월별 비용_운영'!$F$4:$DV$4))</f>
        <v>243</v>
      </c>
      <c r="DP110" s="1251">
        <f>IF(DP$109=YEAR('Control Panel_운영'!$K$84),'Control Panel_운영'!$L$85+SUMIF('월별 비용_운영'!$F$109:$DV$109,'월별 비용_운영'!DP$109,'월별 비용_운영'!$F$4:$DV$4),SUMIF('월별 비용_운영'!$F$109:$DV$109,'월별 비용_운영'!DP$109,'월별 비용_운영'!$F$4:$DV$4))</f>
        <v>243</v>
      </c>
      <c r="DQ110" s="1251">
        <f>IF(DQ$109=YEAR('Control Panel_운영'!$K$84),'Control Panel_운영'!$L$85+SUMIF('월별 비용_운영'!$F$109:$DV$109,'월별 비용_운영'!DQ$109,'월별 비용_운영'!$F$4:$DV$4),SUMIF('월별 비용_운영'!$F$109:$DV$109,'월별 비용_운영'!DQ$109,'월별 비용_운영'!$F$4:$DV$4))</f>
        <v>243</v>
      </c>
      <c r="DR110" s="1251">
        <f>IF(DR$109=YEAR('Control Panel_운영'!$K$84),'Control Panel_운영'!$L$85+SUMIF('월별 비용_운영'!$F$109:$DV$109,'월별 비용_운영'!DR$109,'월별 비용_운영'!$F$4:$DV$4),SUMIF('월별 비용_운영'!$F$109:$DV$109,'월별 비용_운영'!DR$109,'월별 비용_운영'!$F$4:$DV$4))</f>
        <v>243</v>
      </c>
      <c r="DS110" s="1251">
        <f>IF(DS$109=YEAR('Control Panel_운영'!$K$84),'Control Panel_운영'!$L$85+SUMIF('월별 비용_운영'!$F$109:$DV$109,'월별 비용_운영'!DS$109,'월별 비용_운영'!$F$4:$DV$4),SUMIF('월별 비용_운영'!$F$109:$DV$109,'월별 비용_운영'!DS$109,'월별 비용_운영'!$F$4:$DV$4))</f>
        <v>243</v>
      </c>
      <c r="DT110" s="1251">
        <f>IF(DT$109=YEAR('Control Panel_운영'!$K$84),'Control Panel_운영'!$L$85+SUMIF('월별 비용_운영'!$F$109:$DV$109,'월별 비용_운영'!DT$109,'월별 비용_운영'!$F$4:$DV$4),SUMIF('월별 비용_운영'!$F$109:$DV$109,'월별 비용_운영'!DT$109,'월별 비용_운영'!$F$4:$DV$4))</f>
        <v>243</v>
      </c>
      <c r="DU110" s="1251">
        <f>IF(DU$109=YEAR('Control Panel_운영'!$K$84),'Control Panel_운영'!$L$85+SUMIF('월별 비용_운영'!$F$109:$DV$109,'월별 비용_운영'!DU$109,'월별 비용_운영'!$F$4:$DV$4),SUMIF('월별 비용_운영'!$F$109:$DV$109,'월별 비용_운영'!DU$109,'월별 비용_운영'!$F$4:$DV$4))</f>
        <v>243</v>
      </c>
      <c r="DV110" s="1251">
        <f>IF(DV$109=YEAR('Control Panel_운영'!$K$84),'Control Panel_운영'!$L$85+SUMIF('월별 비용_운영'!$F$109:$DV$109,'월별 비용_운영'!DV$109,'월별 비용_운영'!$F$4:$DV$4),SUMIF('월별 비용_운영'!$F$109:$DV$109,'월별 비용_운영'!DV$109,'월별 비용_운영'!$F$4:$DV$4))</f>
        <v>243</v>
      </c>
    </row>
    <row r="111" spans="1:126" s="585" customFormat="1" x14ac:dyDescent="0.4">
      <c r="A111" s="744"/>
      <c r="B111" s="715" t="s">
        <v>93</v>
      </c>
      <c r="C111" s="715" t="s">
        <v>12</v>
      </c>
      <c r="D111" s="715" t="s">
        <v>62</v>
      </c>
      <c r="E111" s="1268"/>
      <c r="F111" s="1269"/>
      <c r="G111" s="1270"/>
      <c r="H111" s="1270"/>
      <c r="I111" s="1270"/>
      <c r="J111" s="1270"/>
      <c r="K111" s="1270"/>
      <c r="L111" s="1270"/>
      <c r="M111" s="1270"/>
      <c r="N111" s="1270"/>
      <c r="O111" s="1270"/>
      <c r="P111" s="1270"/>
      <c r="Q111" s="1270"/>
      <c r="R111" s="1270"/>
      <c r="S111" s="1270"/>
      <c r="T111" s="1270"/>
      <c r="U111" s="1270"/>
      <c r="V111" s="1270"/>
      <c r="W111" s="1270"/>
      <c r="X111" s="1270"/>
      <c r="Y111" s="1270"/>
      <c r="Z111" s="1270"/>
      <c r="AA111" s="1270"/>
      <c r="AB111" s="1270"/>
      <c r="AC111" s="1270"/>
      <c r="AD111" s="1270"/>
      <c r="AE111" s="1270"/>
      <c r="AF111" s="1270"/>
      <c r="AG111" s="1270"/>
      <c r="AH111" s="1270"/>
      <c r="AI111" s="1270"/>
      <c r="AJ111" s="1270"/>
      <c r="AK111" s="1270"/>
      <c r="AL111" s="1270"/>
      <c r="AM111" s="1270"/>
      <c r="AN111" s="1270"/>
      <c r="AO111" s="1270"/>
      <c r="AP111" s="1270"/>
      <c r="AQ111" s="1270"/>
      <c r="AR111" s="1270"/>
      <c r="AS111" s="1270"/>
      <c r="AT111" s="1270"/>
      <c r="AU111" s="1270"/>
      <c r="AV111" s="1270"/>
      <c r="AW111" s="1270"/>
      <c r="AX111" s="1270"/>
      <c r="AY111" s="1270"/>
      <c r="AZ111" s="1270"/>
      <c r="BA111" s="1270"/>
      <c r="BB111" s="1270"/>
      <c r="BC111" s="1270"/>
      <c r="BD111" s="1270"/>
      <c r="BE111" s="1270"/>
      <c r="BF111" s="1270"/>
      <c r="BG111" s="1270"/>
      <c r="BH111" s="1270"/>
      <c r="BI111" s="1270"/>
      <c r="BJ111" s="1270"/>
      <c r="BK111" s="1270"/>
      <c r="BL111" s="1270"/>
      <c r="BM111" s="1270"/>
      <c r="BN111" s="1270"/>
      <c r="BO111" s="1270"/>
      <c r="BP111" s="1270"/>
      <c r="BQ111" s="1270"/>
      <c r="BR111" s="1270"/>
      <c r="BS111" s="1270"/>
      <c r="BT111" s="1270"/>
      <c r="BU111" s="1270"/>
      <c r="BV111" s="1270"/>
      <c r="BW111" s="1270"/>
      <c r="BX111" s="1270"/>
      <c r="BY111" s="1270"/>
      <c r="BZ111" s="1270"/>
      <c r="CA111" s="1270"/>
      <c r="CB111" s="1270"/>
      <c r="CC111" s="1270"/>
      <c r="CD111" s="1270"/>
      <c r="CE111" s="1270"/>
      <c r="CF111" s="1270"/>
      <c r="CG111" s="1270"/>
      <c r="CH111" s="1270"/>
      <c r="CI111" s="1270"/>
      <c r="CJ111" s="1270"/>
      <c r="CK111" s="1270"/>
      <c r="CL111" s="1270"/>
      <c r="CM111" s="1270"/>
      <c r="CN111" s="1270"/>
      <c r="CO111" s="1270"/>
      <c r="CP111" s="1270"/>
      <c r="CQ111" s="1270"/>
      <c r="CR111" s="1270"/>
      <c r="CS111" s="1270"/>
      <c r="CT111" s="1270"/>
      <c r="CU111" s="1270"/>
      <c r="CV111" s="1270"/>
      <c r="CW111" s="1270"/>
      <c r="CX111" s="1270"/>
      <c r="CY111" s="1270"/>
      <c r="CZ111" s="1270"/>
      <c r="DA111" s="1270"/>
      <c r="DB111" s="1270"/>
      <c r="DC111" s="1270"/>
      <c r="DD111" s="1270"/>
      <c r="DE111" s="1270"/>
      <c r="DF111" s="1270"/>
      <c r="DG111" s="1270"/>
      <c r="DH111" s="1270"/>
      <c r="DI111" s="1270"/>
      <c r="DJ111" s="1270"/>
      <c r="DK111" s="1270"/>
      <c r="DL111" s="1270"/>
      <c r="DM111" s="1270"/>
      <c r="DN111" s="1270"/>
      <c r="DO111" s="1270"/>
      <c r="DP111" s="1270"/>
      <c r="DQ111" s="1270"/>
      <c r="DR111" s="1270"/>
      <c r="DS111" s="1270"/>
      <c r="DT111" s="1270"/>
      <c r="DU111" s="1270"/>
      <c r="DV111" s="1270"/>
    </row>
    <row r="112" spans="1:126" s="444" customFormat="1" x14ac:dyDescent="0.4">
      <c r="A112" s="746"/>
      <c r="B112" s="605" t="str">
        <f>'Control Panel_운영'!$J151</f>
        <v>Sr. Loan</v>
      </c>
      <c r="C112" s="606">
        <f>'Control Panel_운영'!$O151</f>
        <v>48000000</v>
      </c>
      <c r="D112" s="784">
        <f>'Control Panel_운영'!$K151</f>
        <v>4.4999999999999998E-2</v>
      </c>
      <c r="E112" s="759"/>
      <c r="F112" s="590">
        <f>F114</f>
        <v>0</v>
      </c>
      <c r="G112" s="591">
        <f t="shared" ref="G112:BR112" si="50">G114</f>
        <v>177534.247</v>
      </c>
      <c r="H112" s="591">
        <f t="shared" si="50"/>
        <v>183452.05499999999</v>
      </c>
      <c r="I112" s="591">
        <f t="shared" si="50"/>
        <v>177534.247</v>
      </c>
      <c r="J112" s="591">
        <f t="shared" si="50"/>
        <v>183452.05499999999</v>
      </c>
      <c r="K112" s="591">
        <f t="shared" si="50"/>
        <v>182950.81999999998</v>
      </c>
      <c r="L112" s="591">
        <f t="shared" si="50"/>
        <v>171147.541</v>
      </c>
      <c r="M112" s="591">
        <f t="shared" si="50"/>
        <v>182950.81999999998</v>
      </c>
      <c r="N112" s="591">
        <f t="shared" si="50"/>
        <v>177049.18099999998</v>
      </c>
      <c r="O112" s="591">
        <f t="shared" si="50"/>
        <v>182950.81999999998</v>
      </c>
      <c r="P112" s="591">
        <f t="shared" si="50"/>
        <v>177049.18099999998</v>
      </c>
      <c r="Q112" s="591">
        <f t="shared" si="50"/>
        <v>182950.81999999998</v>
      </c>
      <c r="R112" s="591">
        <f t="shared" si="50"/>
        <v>182950.81999999998</v>
      </c>
      <c r="S112" s="591">
        <f t="shared" si="50"/>
        <v>177049.18099999998</v>
      </c>
      <c r="T112" s="591">
        <f t="shared" si="50"/>
        <v>182950.81999999998</v>
      </c>
      <c r="U112" s="591">
        <f t="shared" si="50"/>
        <v>177049.18099999998</v>
      </c>
      <c r="V112" s="591">
        <f t="shared" si="50"/>
        <v>182950.81999999998</v>
      </c>
      <c r="W112" s="591">
        <f t="shared" si="50"/>
        <v>183452.05499999999</v>
      </c>
      <c r="X112" s="591">
        <f t="shared" si="50"/>
        <v>165698.63099999999</v>
      </c>
      <c r="Y112" s="591">
        <f t="shared" si="50"/>
        <v>183452.05499999999</v>
      </c>
      <c r="Z112" s="591">
        <f t="shared" si="50"/>
        <v>177534.247</v>
      </c>
      <c r="AA112" s="591">
        <f t="shared" si="50"/>
        <v>183452.05499999999</v>
      </c>
      <c r="AB112" s="591">
        <f t="shared" si="50"/>
        <v>177534.247</v>
      </c>
      <c r="AC112" s="591">
        <f t="shared" si="50"/>
        <v>183452.05499999999</v>
      </c>
      <c r="AD112" s="591">
        <f t="shared" si="50"/>
        <v>183452.05499999999</v>
      </c>
      <c r="AE112" s="591">
        <f t="shared" si="50"/>
        <v>177534.247</v>
      </c>
      <c r="AF112" s="591">
        <f t="shared" si="50"/>
        <v>183452.05499999999</v>
      </c>
      <c r="AG112" s="591">
        <f t="shared" si="50"/>
        <v>177534.247</v>
      </c>
      <c r="AH112" s="591">
        <f t="shared" si="50"/>
        <v>183452.05499999999</v>
      </c>
      <c r="AI112" s="591">
        <f t="shared" si="50"/>
        <v>183452.05499999999</v>
      </c>
      <c r="AJ112" s="591">
        <f t="shared" si="50"/>
        <v>165698.63099999999</v>
      </c>
      <c r="AK112" s="591">
        <f t="shared" si="50"/>
        <v>183452.05499999999</v>
      </c>
      <c r="AL112" s="591">
        <f t="shared" si="50"/>
        <v>177534.247</v>
      </c>
      <c r="AM112" s="591">
        <f t="shared" si="50"/>
        <v>183452.05499999999</v>
      </c>
      <c r="AN112" s="591">
        <f t="shared" si="50"/>
        <v>177534.247</v>
      </c>
      <c r="AO112" s="591">
        <f t="shared" si="50"/>
        <v>183452.05499999999</v>
      </c>
      <c r="AP112" s="591">
        <f t="shared" si="50"/>
        <v>183452.05499999999</v>
      </c>
      <c r="AQ112" s="591">
        <f t="shared" si="50"/>
        <v>177534.247</v>
      </c>
      <c r="AR112" s="591">
        <f t="shared" si="50"/>
        <v>183452.05499999999</v>
      </c>
      <c r="AS112" s="591">
        <f t="shared" si="50"/>
        <v>177534.247</v>
      </c>
      <c r="AT112" s="591">
        <f t="shared" si="50"/>
        <v>183452.05499999999</v>
      </c>
      <c r="AU112" s="591">
        <f t="shared" si="50"/>
        <v>183452.05499999999</v>
      </c>
      <c r="AV112" s="591">
        <f t="shared" si="50"/>
        <v>165698.63099999999</v>
      </c>
      <c r="AW112" s="591">
        <f t="shared" si="50"/>
        <v>183452.05499999999</v>
      </c>
      <c r="AX112" s="591">
        <f t="shared" si="50"/>
        <v>177534.247</v>
      </c>
      <c r="AY112" s="591">
        <f t="shared" si="50"/>
        <v>183452.05499999999</v>
      </c>
      <c r="AZ112" s="591">
        <f t="shared" si="50"/>
        <v>177534.247</v>
      </c>
      <c r="BA112" s="591">
        <f t="shared" si="50"/>
        <v>183452.05499999999</v>
      </c>
      <c r="BB112" s="591">
        <f t="shared" si="50"/>
        <v>183452.05499999999</v>
      </c>
      <c r="BC112" s="591">
        <f t="shared" si="50"/>
        <v>177534.247</v>
      </c>
      <c r="BD112" s="591">
        <f t="shared" si="50"/>
        <v>183452.05499999999</v>
      </c>
      <c r="BE112" s="591">
        <f t="shared" si="50"/>
        <v>177534.247</v>
      </c>
      <c r="BF112" s="591">
        <f t="shared" si="50"/>
        <v>183452.05499999999</v>
      </c>
      <c r="BG112" s="591">
        <f t="shared" si="50"/>
        <v>182950.81999999998</v>
      </c>
      <c r="BH112" s="591">
        <f t="shared" si="50"/>
        <v>171147.541</v>
      </c>
      <c r="BI112" s="591">
        <f t="shared" si="50"/>
        <v>182950.81999999998</v>
      </c>
      <c r="BJ112" s="591">
        <f t="shared" si="50"/>
        <v>177049.18099999998</v>
      </c>
      <c r="BK112" s="591">
        <f t="shared" si="50"/>
        <v>182950.81999999998</v>
      </c>
      <c r="BL112" s="591">
        <f t="shared" si="50"/>
        <v>177049.18099999998</v>
      </c>
      <c r="BM112" s="591">
        <f t="shared" si="50"/>
        <v>182950.81999999998</v>
      </c>
      <c r="BN112" s="591">
        <f t="shared" si="50"/>
        <v>182950.81999999998</v>
      </c>
      <c r="BO112" s="591">
        <f t="shared" si="50"/>
        <v>0</v>
      </c>
      <c r="BP112" s="591">
        <f t="shared" si="50"/>
        <v>0</v>
      </c>
      <c r="BQ112" s="591">
        <f t="shared" si="50"/>
        <v>0</v>
      </c>
      <c r="BR112" s="591">
        <f t="shared" si="50"/>
        <v>0</v>
      </c>
      <c r="BS112" s="591">
        <f t="shared" ref="BS112:DV112" si="51">BS114</f>
        <v>0</v>
      </c>
      <c r="BT112" s="591">
        <f t="shared" si="51"/>
        <v>0</v>
      </c>
      <c r="BU112" s="591">
        <f t="shared" si="51"/>
        <v>0</v>
      </c>
      <c r="BV112" s="591">
        <f t="shared" si="51"/>
        <v>0</v>
      </c>
      <c r="BW112" s="591">
        <f t="shared" si="51"/>
        <v>0</v>
      </c>
      <c r="BX112" s="591">
        <f t="shared" si="51"/>
        <v>0</v>
      </c>
      <c r="BY112" s="591">
        <f t="shared" si="51"/>
        <v>0</v>
      </c>
      <c r="BZ112" s="591">
        <f t="shared" si="51"/>
        <v>0</v>
      </c>
      <c r="CA112" s="591">
        <f t="shared" si="51"/>
        <v>0</v>
      </c>
      <c r="CB112" s="591">
        <f t="shared" si="51"/>
        <v>0</v>
      </c>
      <c r="CC112" s="591">
        <f t="shared" si="51"/>
        <v>0</v>
      </c>
      <c r="CD112" s="591">
        <f t="shared" si="51"/>
        <v>0</v>
      </c>
      <c r="CE112" s="591">
        <f t="shared" si="51"/>
        <v>0</v>
      </c>
      <c r="CF112" s="591">
        <f t="shared" si="51"/>
        <v>0</v>
      </c>
      <c r="CG112" s="591">
        <f t="shared" si="51"/>
        <v>0</v>
      </c>
      <c r="CH112" s="591">
        <f t="shared" si="51"/>
        <v>0</v>
      </c>
      <c r="CI112" s="591">
        <f t="shared" si="51"/>
        <v>0</v>
      </c>
      <c r="CJ112" s="591">
        <f t="shared" si="51"/>
        <v>0</v>
      </c>
      <c r="CK112" s="591">
        <f t="shared" si="51"/>
        <v>0</v>
      </c>
      <c r="CL112" s="591">
        <f t="shared" si="51"/>
        <v>0</v>
      </c>
      <c r="CM112" s="591">
        <f t="shared" si="51"/>
        <v>0</v>
      </c>
      <c r="CN112" s="591">
        <f t="shared" si="51"/>
        <v>0</v>
      </c>
      <c r="CO112" s="591">
        <f t="shared" si="51"/>
        <v>0</v>
      </c>
      <c r="CP112" s="591">
        <f t="shared" si="51"/>
        <v>0</v>
      </c>
      <c r="CQ112" s="591">
        <f t="shared" si="51"/>
        <v>0</v>
      </c>
      <c r="CR112" s="591">
        <f t="shared" si="51"/>
        <v>0</v>
      </c>
      <c r="CS112" s="591">
        <f t="shared" si="51"/>
        <v>0</v>
      </c>
      <c r="CT112" s="591">
        <f t="shared" si="51"/>
        <v>0</v>
      </c>
      <c r="CU112" s="591">
        <f t="shared" si="51"/>
        <v>0</v>
      </c>
      <c r="CV112" s="591">
        <f t="shared" si="51"/>
        <v>0</v>
      </c>
      <c r="CW112" s="591">
        <f t="shared" si="51"/>
        <v>0</v>
      </c>
      <c r="CX112" s="591">
        <f t="shared" si="51"/>
        <v>0</v>
      </c>
      <c r="CY112" s="591">
        <f t="shared" si="51"/>
        <v>0</v>
      </c>
      <c r="CZ112" s="591">
        <f t="shared" si="51"/>
        <v>0</v>
      </c>
      <c r="DA112" s="591">
        <f t="shared" si="51"/>
        <v>0</v>
      </c>
      <c r="DB112" s="591">
        <f t="shared" si="51"/>
        <v>0</v>
      </c>
      <c r="DC112" s="591">
        <f t="shared" si="51"/>
        <v>0</v>
      </c>
      <c r="DD112" s="591">
        <f t="shared" si="51"/>
        <v>0</v>
      </c>
      <c r="DE112" s="591">
        <f t="shared" si="51"/>
        <v>0</v>
      </c>
      <c r="DF112" s="591">
        <f t="shared" si="51"/>
        <v>0</v>
      </c>
      <c r="DG112" s="591">
        <f t="shared" si="51"/>
        <v>0</v>
      </c>
      <c r="DH112" s="591">
        <f t="shared" si="51"/>
        <v>0</v>
      </c>
      <c r="DI112" s="591">
        <f t="shared" si="51"/>
        <v>0</v>
      </c>
      <c r="DJ112" s="591">
        <f t="shared" si="51"/>
        <v>0</v>
      </c>
      <c r="DK112" s="591">
        <f t="shared" si="51"/>
        <v>0</v>
      </c>
      <c r="DL112" s="591">
        <f t="shared" si="51"/>
        <v>0</v>
      </c>
      <c r="DM112" s="591">
        <f t="shared" si="51"/>
        <v>0</v>
      </c>
      <c r="DN112" s="591">
        <f t="shared" si="51"/>
        <v>0</v>
      </c>
      <c r="DO112" s="591">
        <f t="shared" si="51"/>
        <v>0</v>
      </c>
      <c r="DP112" s="591">
        <f t="shared" si="51"/>
        <v>0</v>
      </c>
      <c r="DQ112" s="591">
        <f t="shared" si="51"/>
        <v>0</v>
      </c>
      <c r="DR112" s="591">
        <f t="shared" si="51"/>
        <v>0</v>
      </c>
      <c r="DS112" s="591">
        <f t="shared" si="51"/>
        <v>0</v>
      </c>
      <c r="DT112" s="591">
        <f t="shared" si="51"/>
        <v>0</v>
      </c>
      <c r="DU112" s="591">
        <f t="shared" si="51"/>
        <v>0</v>
      </c>
      <c r="DV112" s="591">
        <f t="shared" si="51"/>
        <v>0</v>
      </c>
    </row>
    <row r="113" spans="1:126" s="485" customFormat="1" outlineLevel="1" x14ac:dyDescent="0.4">
      <c r="A113" s="737"/>
      <c r="B113" s="808"/>
      <c r="C113" s="809"/>
      <c r="D113" s="810"/>
      <c r="E113" s="811" t="s">
        <v>94</v>
      </c>
      <c r="F113" s="599">
        <f>IF(F$2=0,0,E116*Index_운영!F$10)</f>
        <v>0</v>
      </c>
      <c r="G113" s="600">
        <f>IF(G$2=0,0,F116*Index_운영!G$10)</f>
        <v>0</v>
      </c>
      <c r="H113" s="600">
        <f>IF(H$2=0,0,G116*Index_운영!H$10)</f>
        <v>177534.247</v>
      </c>
      <c r="I113" s="600">
        <f>IF(I$2=0,0,H116*Index_운영!I$10)</f>
        <v>360986.30200000003</v>
      </c>
      <c r="J113" s="600">
        <f>IF(J$2=0,0,I116*Index_운영!J$10)</f>
        <v>0</v>
      </c>
      <c r="K113" s="600">
        <f>IF(K$2=0,0,J116*Index_운영!K$10)</f>
        <v>183452.05499999999</v>
      </c>
      <c r="L113" s="600">
        <f>IF(L$2=0,0,K116*Index_운영!L$10)</f>
        <v>366402.875</v>
      </c>
      <c r="M113" s="600">
        <f>IF(M$2=0,0,L116*Index_운영!M$10)</f>
        <v>0</v>
      </c>
      <c r="N113" s="600">
        <f>IF(N$2=0,0,M116*Index_운영!N$10)</f>
        <v>182950.81999999998</v>
      </c>
      <c r="O113" s="600">
        <f>IF(O$2=0,0,N116*Index_운영!O$10)</f>
        <v>360000.00099999993</v>
      </c>
      <c r="P113" s="600">
        <f>IF(P$2=0,0,O116*Index_운영!P$10)</f>
        <v>0</v>
      </c>
      <c r="Q113" s="600">
        <f>IF(Q$2=0,0,P116*Index_운영!Q$10)</f>
        <v>177049.18099999998</v>
      </c>
      <c r="R113" s="600">
        <f>IF(R$2=0,0,Q116*Index_운영!R$10)</f>
        <v>360000.00099999993</v>
      </c>
      <c r="S113" s="600">
        <f>IF(S$2=0,0,R116*Index_운영!S$10)</f>
        <v>0</v>
      </c>
      <c r="T113" s="600">
        <f>IF(T$2=0,0,S116*Index_운영!T$10)</f>
        <v>177049.18099999998</v>
      </c>
      <c r="U113" s="600">
        <f>IF(U$2=0,0,T116*Index_운영!U$10)</f>
        <v>360000.00099999993</v>
      </c>
      <c r="V113" s="600">
        <f>IF(V$2=0,0,U116*Index_운영!V$10)</f>
        <v>0</v>
      </c>
      <c r="W113" s="600">
        <f>IF(W$2=0,0,V116*Index_운영!W$10)</f>
        <v>182950.81999999998</v>
      </c>
      <c r="X113" s="600">
        <f>IF(X$2=0,0,W116*Index_운영!X$10)</f>
        <v>366402.875</v>
      </c>
      <c r="Y113" s="600">
        <f>IF(Y$2=0,0,X116*Index_운영!Y$10)</f>
        <v>0</v>
      </c>
      <c r="Z113" s="600">
        <f>IF(Z$2=0,0,Y116*Index_운영!Z$10)</f>
        <v>183452.05499999999</v>
      </c>
      <c r="AA113" s="600">
        <f>IF(AA$2=0,0,Z116*Index_운영!AA$10)</f>
        <v>360986.30200000003</v>
      </c>
      <c r="AB113" s="600">
        <f>IF(AB$2=0,0,AA116*Index_운영!AB$10)</f>
        <v>0</v>
      </c>
      <c r="AC113" s="600">
        <f>IF(AC$2=0,0,AB116*Index_운영!AC$10)</f>
        <v>177534.247</v>
      </c>
      <c r="AD113" s="600">
        <f>IF(AD$2=0,0,AC116*Index_운영!AD$10)</f>
        <v>360986.30200000003</v>
      </c>
      <c r="AE113" s="600">
        <f>IF(AE$2=0,0,AD116*Index_운영!AE$10)</f>
        <v>0</v>
      </c>
      <c r="AF113" s="600">
        <f>IF(AF$2=0,0,AE116*Index_운영!AF$10)</f>
        <v>177534.247</v>
      </c>
      <c r="AG113" s="600">
        <f>IF(AG$2=0,0,AF116*Index_운영!AG$10)</f>
        <v>360986.30200000003</v>
      </c>
      <c r="AH113" s="600">
        <f>IF(AH$2=0,0,AG116*Index_운영!AH$10)</f>
        <v>0</v>
      </c>
      <c r="AI113" s="600">
        <f>IF(AI$2=0,0,AH116*Index_운영!AI$10)</f>
        <v>183452.05499999999</v>
      </c>
      <c r="AJ113" s="600">
        <f>IF(AJ$2=0,0,AI116*Index_운영!AJ$10)</f>
        <v>366904.11</v>
      </c>
      <c r="AK113" s="600">
        <f>IF(AK$2=0,0,AJ116*Index_운영!AK$10)</f>
        <v>0</v>
      </c>
      <c r="AL113" s="600">
        <f>IF(AL$2=0,0,AK116*Index_운영!AL$10)</f>
        <v>183452.05499999999</v>
      </c>
      <c r="AM113" s="600">
        <f>IF(AM$2=0,0,AL116*Index_운영!AM$10)</f>
        <v>360986.30200000003</v>
      </c>
      <c r="AN113" s="600">
        <f>IF(AN$2=0,0,AM116*Index_운영!AN$10)</f>
        <v>0</v>
      </c>
      <c r="AO113" s="600">
        <f>IF(AO$2=0,0,AN116*Index_운영!AO$10)</f>
        <v>177534.247</v>
      </c>
      <c r="AP113" s="600">
        <f>IF(AP$2=0,0,AO116*Index_운영!AP$10)</f>
        <v>360986.30200000003</v>
      </c>
      <c r="AQ113" s="600">
        <f>IF(AQ$2=0,0,AP116*Index_운영!AQ$10)</f>
        <v>0</v>
      </c>
      <c r="AR113" s="600">
        <f>IF(AR$2=0,0,AQ116*Index_운영!AR$10)</f>
        <v>177534.247</v>
      </c>
      <c r="AS113" s="600">
        <f>IF(AS$2=0,0,AR116*Index_운영!AS$10)</f>
        <v>360986.30200000003</v>
      </c>
      <c r="AT113" s="600">
        <f>IF(AT$2=0,0,AS116*Index_운영!AT$10)</f>
        <v>0</v>
      </c>
      <c r="AU113" s="600">
        <f>IF(AU$2=0,0,AT116*Index_운영!AU$10)</f>
        <v>183452.05499999999</v>
      </c>
      <c r="AV113" s="600">
        <f>IF(AV$2=0,0,AU116*Index_운영!AV$10)</f>
        <v>366904.11</v>
      </c>
      <c r="AW113" s="600">
        <f>IF(AW$2=0,0,AV116*Index_운영!AW$10)</f>
        <v>0</v>
      </c>
      <c r="AX113" s="600">
        <f>IF(AX$2=0,0,AW116*Index_운영!AX$10)</f>
        <v>183452.05499999999</v>
      </c>
      <c r="AY113" s="600">
        <f>IF(AY$2=0,0,AX116*Index_운영!AY$10)</f>
        <v>360986.30200000003</v>
      </c>
      <c r="AZ113" s="600">
        <f>IF(AZ$2=0,0,AY116*Index_운영!AZ$10)</f>
        <v>0</v>
      </c>
      <c r="BA113" s="600">
        <f>IF(BA$2=0,0,AZ116*Index_운영!BA$10)</f>
        <v>177534.247</v>
      </c>
      <c r="BB113" s="600">
        <f>IF(BB$2=0,0,BA116*Index_운영!BB$10)</f>
        <v>360986.30200000003</v>
      </c>
      <c r="BC113" s="600">
        <f>IF(BC$2=0,0,BB116*Index_운영!BC$10)</f>
        <v>0</v>
      </c>
      <c r="BD113" s="600">
        <f>IF(BD$2=0,0,BC116*Index_운영!BD$10)</f>
        <v>177534.247</v>
      </c>
      <c r="BE113" s="600">
        <f>IF(BE$2=0,0,BD116*Index_운영!BE$10)</f>
        <v>360986.30200000003</v>
      </c>
      <c r="BF113" s="600">
        <f>IF(BF$2=0,0,BE116*Index_운영!BF$10)</f>
        <v>0</v>
      </c>
      <c r="BG113" s="600">
        <f>IF(BG$2=0,0,BF116*Index_운영!BG$10)</f>
        <v>183452.05499999999</v>
      </c>
      <c r="BH113" s="600">
        <f>IF(BH$2=0,0,BG116*Index_운영!BH$10)</f>
        <v>366402.875</v>
      </c>
      <c r="BI113" s="600">
        <f>IF(BI$2=0,0,BH116*Index_운영!BI$10)</f>
        <v>0</v>
      </c>
      <c r="BJ113" s="600">
        <f>IF(BJ$2=0,0,BI116*Index_운영!BJ$10)</f>
        <v>182950.81999999998</v>
      </c>
      <c r="BK113" s="600">
        <f>IF(BK$2=0,0,BJ116*Index_운영!BK$10)</f>
        <v>360000.00099999993</v>
      </c>
      <c r="BL113" s="600">
        <f>IF(BL$2=0,0,BK116*Index_운영!BL$10)</f>
        <v>0</v>
      </c>
      <c r="BM113" s="600">
        <f>IF(BM$2=0,0,BL116*Index_운영!BM$10)</f>
        <v>177049.18099999998</v>
      </c>
      <c r="BN113" s="600">
        <f>IF(BN$2=0,0,BM116*Index_운영!BN$10)</f>
        <v>360000.00099999993</v>
      </c>
      <c r="BO113" s="600">
        <f>IF(BO$2=0,0,BN116*Index_운영!BO$10)</f>
        <v>0</v>
      </c>
      <c r="BP113" s="600">
        <f>IF(BP$2=0,0,BO116*Index_운영!BP$10)</f>
        <v>0</v>
      </c>
      <c r="BQ113" s="600">
        <f>IF(BQ$2=0,0,BP116*Index_운영!BQ$10)</f>
        <v>0</v>
      </c>
      <c r="BR113" s="600">
        <f>IF(BR$2=0,0,BQ116*Index_운영!BR$10)</f>
        <v>0</v>
      </c>
      <c r="BS113" s="600">
        <f>IF(BS$2=0,0,BR116*Index_운영!BS$10)</f>
        <v>0</v>
      </c>
      <c r="BT113" s="600">
        <f>IF(BT$2=0,0,BS116*Index_운영!BT$10)</f>
        <v>0</v>
      </c>
      <c r="BU113" s="600">
        <f>IF(BU$2=0,0,BT116*Index_운영!BU$10)</f>
        <v>0</v>
      </c>
      <c r="BV113" s="600">
        <f>IF(BV$2=0,0,BU116*Index_운영!BV$10)</f>
        <v>0</v>
      </c>
      <c r="BW113" s="600">
        <f>IF(BW$2=0,0,BV116*Index_운영!BW$10)</f>
        <v>0</v>
      </c>
      <c r="BX113" s="600">
        <f>IF(BX$2=0,0,BW116*Index_운영!BX$10)</f>
        <v>0</v>
      </c>
      <c r="BY113" s="600">
        <f>IF(BY$2=0,0,BX116*Index_운영!BY$10)</f>
        <v>0</v>
      </c>
      <c r="BZ113" s="600">
        <f>IF(BZ$2=0,0,BY116*Index_운영!BZ$10)</f>
        <v>0</v>
      </c>
      <c r="CA113" s="600">
        <f>IF(CA$2=0,0,BZ116*Index_운영!CA$10)</f>
        <v>0</v>
      </c>
      <c r="CB113" s="600">
        <f>IF(CB$2=0,0,CA116*Index_운영!CB$10)</f>
        <v>0</v>
      </c>
      <c r="CC113" s="600">
        <f>IF(CC$2=0,0,CB116*Index_운영!CC$10)</f>
        <v>0</v>
      </c>
      <c r="CD113" s="600">
        <f>IF(CD$2=0,0,CC116*Index_운영!CD$10)</f>
        <v>0</v>
      </c>
      <c r="CE113" s="600">
        <f>IF(CE$2=0,0,CD116*Index_운영!CE$10)</f>
        <v>0</v>
      </c>
      <c r="CF113" s="600">
        <f>IF(CF$2=0,0,CE116*Index_운영!CF$10)</f>
        <v>0</v>
      </c>
      <c r="CG113" s="600">
        <f>IF(CG$2=0,0,CF116*Index_운영!CG$10)</f>
        <v>0</v>
      </c>
      <c r="CH113" s="600">
        <f>IF(CH$2=0,0,CG116*Index_운영!CH$10)</f>
        <v>0</v>
      </c>
      <c r="CI113" s="600">
        <f>IF(CI$2=0,0,CH116*Index_운영!CI$10)</f>
        <v>0</v>
      </c>
      <c r="CJ113" s="600">
        <f>IF(CJ$2=0,0,CI116*Index_운영!CJ$10)</f>
        <v>0</v>
      </c>
      <c r="CK113" s="600">
        <f>IF(CK$2=0,0,CJ116*Index_운영!CK$10)</f>
        <v>0</v>
      </c>
      <c r="CL113" s="600">
        <f>IF(CL$2=0,0,CK116*Index_운영!CL$10)</f>
        <v>0</v>
      </c>
      <c r="CM113" s="600">
        <f>IF(CM$2=0,0,CL116*Index_운영!CM$10)</f>
        <v>0</v>
      </c>
      <c r="CN113" s="600">
        <f>IF(CN$2=0,0,CM116*Index_운영!CN$10)</f>
        <v>0</v>
      </c>
      <c r="CO113" s="600">
        <f>IF(CO$2=0,0,CN116*Index_운영!CO$10)</f>
        <v>0</v>
      </c>
      <c r="CP113" s="600">
        <f>IF(CP$2=0,0,CO116*Index_운영!CP$10)</f>
        <v>0</v>
      </c>
      <c r="CQ113" s="600">
        <f>IF(CQ$2=0,0,CP116*Index_운영!CQ$10)</f>
        <v>0</v>
      </c>
      <c r="CR113" s="600">
        <f>IF(CR$2=0,0,CQ116*Index_운영!CR$10)</f>
        <v>0</v>
      </c>
      <c r="CS113" s="600">
        <f>IF(CS$2=0,0,CR116*Index_운영!CS$10)</f>
        <v>0</v>
      </c>
      <c r="CT113" s="600">
        <f>IF(CT$2=0,0,CS116*Index_운영!CT$10)</f>
        <v>0</v>
      </c>
      <c r="CU113" s="600">
        <f>IF(CU$2=0,0,CT116*Index_운영!CU$10)</f>
        <v>0</v>
      </c>
      <c r="CV113" s="600">
        <f>IF(CV$2=0,0,CU116*Index_운영!CV$10)</f>
        <v>0</v>
      </c>
      <c r="CW113" s="600">
        <f>IF(CW$2=0,0,CV116*Index_운영!CW$10)</f>
        <v>0</v>
      </c>
      <c r="CX113" s="600">
        <f>IF(CX$2=0,0,CW116*Index_운영!CX$10)</f>
        <v>0</v>
      </c>
      <c r="CY113" s="600">
        <f>IF(CY$2=0,0,CX116*Index_운영!CY$10)</f>
        <v>0</v>
      </c>
      <c r="CZ113" s="600">
        <f>IF(CZ$2=0,0,CY116*Index_운영!CZ$10)</f>
        <v>0</v>
      </c>
      <c r="DA113" s="600">
        <f>IF(DA$2=0,0,CZ116*Index_운영!DA$10)</f>
        <v>0</v>
      </c>
      <c r="DB113" s="600">
        <f>IF(DB$2=0,0,DA116*Index_운영!DB$10)</f>
        <v>0</v>
      </c>
      <c r="DC113" s="600">
        <f>IF(DC$2=0,0,DB116*Index_운영!DC$10)</f>
        <v>0</v>
      </c>
      <c r="DD113" s="600">
        <f>IF(DD$2=0,0,DC116*Index_운영!DD$10)</f>
        <v>0</v>
      </c>
      <c r="DE113" s="600">
        <f>IF(DE$2=0,0,DD116*Index_운영!DE$10)</f>
        <v>0</v>
      </c>
      <c r="DF113" s="600">
        <f>IF(DF$2=0,0,DE116*Index_운영!DF$10)</f>
        <v>0</v>
      </c>
      <c r="DG113" s="600">
        <f>IF(DG$2=0,0,DF116*Index_운영!DG$10)</f>
        <v>0</v>
      </c>
      <c r="DH113" s="600">
        <f>IF(DH$2=0,0,DG116*Index_운영!DH$10)</f>
        <v>0</v>
      </c>
      <c r="DI113" s="600">
        <f>IF(DI$2=0,0,DH116*Index_운영!DI$10)</f>
        <v>0</v>
      </c>
      <c r="DJ113" s="600">
        <f>IF(DJ$2=0,0,DI116*Index_운영!DJ$10)</f>
        <v>0</v>
      </c>
      <c r="DK113" s="600">
        <f>IF(DK$2=0,0,DJ116*Index_운영!DK$10)</f>
        <v>0</v>
      </c>
      <c r="DL113" s="600">
        <f>IF(DL$2=0,0,DK116*Index_운영!DL$10)</f>
        <v>0</v>
      </c>
      <c r="DM113" s="600">
        <f>IF(DM$2=0,0,DL116*Index_운영!DM$10)</f>
        <v>0</v>
      </c>
      <c r="DN113" s="600">
        <f>IF(DN$2=0,0,DM116*Index_운영!DN$10)</f>
        <v>0</v>
      </c>
      <c r="DO113" s="600">
        <f>IF(DO$2=0,0,DN116*Index_운영!DO$10)</f>
        <v>0</v>
      </c>
      <c r="DP113" s="600">
        <f>IF(DP$2=0,0,DO116*Index_운영!DP$10)</f>
        <v>0</v>
      </c>
      <c r="DQ113" s="600">
        <f>IF(DQ$2=0,0,DP116*Index_운영!DQ$10)</f>
        <v>0</v>
      </c>
      <c r="DR113" s="600">
        <f>IF(DR$2=0,0,DQ116*Index_운영!DR$10)</f>
        <v>0</v>
      </c>
      <c r="DS113" s="600">
        <f>IF(DS$2=0,0,DR116*Index_운영!DS$10)</f>
        <v>0</v>
      </c>
      <c r="DT113" s="600">
        <f>IF(DT$2=0,0,DS116*Index_운영!DT$10)</f>
        <v>0</v>
      </c>
      <c r="DU113" s="600">
        <f>IF(DU$2=0,0,DT116*Index_운영!DU$10)</f>
        <v>0</v>
      </c>
      <c r="DV113" s="600">
        <f>IF(DV$2=0,0,DU116*Index_운영!DV$10)</f>
        <v>0</v>
      </c>
    </row>
    <row r="114" spans="1:126" s="64" customFormat="1" outlineLevel="1" x14ac:dyDescent="0.4">
      <c r="A114" s="724"/>
      <c r="B114" s="598"/>
      <c r="C114" s="608"/>
      <c r="D114" s="812"/>
      <c r="E114" s="804" t="s">
        <v>95</v>
      </c>
      <c r="F114" s="586">
        <f>ROUNDUP($C112*$D112*F$4/F$110,3)*Index_운영!F$10*Index_운영!F$431</f>
        <v>0</v>
      </c>
      <c r="G114" s="587">
        <f>ROUNDUP($C112*$D112*G$4/G$110,3)*Index_운영!G$10*Index_운영!G$431</f>
        <v>177534.247</v>
      </c>
      <c r="H114" s="587">
        <f>ROUNDUP($C112*$D112*H$4/H$110,3)*Index_운영!H$10*Index_운영!H$431</f>
        <v>183452.05499999999</v>
      </c>
      <c r="I114" s="587">
        <f>ROUNDUP($C112*$D112*I$4/I$110,3)*Index_운영!I$10*Index_운영!I$431</f>
        <v>177534.247</v>
      </c>
      <c r="J114" s="587">
        <f>ROUNDUP($C112*$D112*J$4/J$110,3)*Index_운영!J$10*Index_운영!J$431</f>
        <v>183452.05499999999</v>
      </c>
      <c r="K114" s="587">
        <f>ROUNDUP($C112*$D112*K$4/K$110,3)*Index_운영!K$10*Index_운영!K$431</f>
        <v>182950.81999999998</v>
      </c>
      <c r="L114" s="587">
        <f>ROUNDUP($C112*$D112*L$4/L$110,3)*Index_운영!L$10*Index_운영!L$431</f>
        <v>171147.541</v>
      </c>
      <c r="M114" s="587">
        <f>ROUNDUP($C112*$D112*M$4/M$110,3)*Index_운영!M$10*Index_운영!M$431</f>
        <v>182950.81999999998</v>
      </c>
      <c r="N114" s="587">
        <f>ROUNDUP($C112*$D112*N$4/N$110,3)*Index_운영!N$10*Index_운영!N$431</f>
        <v>177049.18099999998</v>
      </c>
      <c r="O114" s="587">
        <f>ROUNDUP($C112*$D112*O$4/O$110,3)*Index_운영!O$10*Index_운영!O$431</f>
        <v>182950.81999999998</v>
      </c>
      <c r="P114" s="587">
        <f>ROUNDUP($C112*$D112*P$4/P$110,3)*Index_운영!P$10*Index_운영!P$431</f>
        <v>177049.18099999998</v>
      </c>
      <c r="Q114" s="587">
        <f>ROUNDUP($C112*$D112*Q$4/Q$110,3)*Index_운영!Q$10*Index_운영!Q$431</f>
        <v>182950.81999999998</v>
      </c>
      <c r="R114" s="587">
        <f>ROUNDUP($C112*$D112*R$4/R$110,3)*Index_운영!R$10*Index_운영!R$431</f>
        <v>182950.81999999998</v>
      </c>
      <c r="S114" s="587">
        <f>ROUNDUP($C112*$D112*S$4/S$110,3)*Index_운영!S$10*Index_운영!S$431</f>
        <v>177049.18099999998</v>
      </c>
      <c r="T114" s="587">
        <f>ROUNDUP($C112*$D112*T$4/T$110,3)*Index_운영!T$10*Index_운영!T$431</f>
        <v>182950.81999999998</v>
      </c>
      <c r="U114" s="587">
        <f>ROUNDUP($C112*$D112*U$4/U$110,3)*Index_운영!U$10*Index_운영!U$431</f>
        <v>177049.18099999998</v>
      </c>
      <c r="V114" s="587">
        <f>ROUNDUP($C112*$D112*V$4/V$110,3)*Index_운영!V$10*Index_운영!V$431</f>
        <v>182950.81999999998</v>
      </c>
      <c r="W114" s="587">
        <f>ROUNDUP($C112*$D112*W$4/W$110,3)*Index_운영!W$10*Index_운영!W$431</f>
        <v>183452.05499999999</v>
      </c>
      <c r="X114" s="587">
        <f>ROUNDUP($C112*$D112*X$4/X$110,3)*Index_운영!X$10*Index_운영!X$431</f>
        <v>165698.63099999999</v>
      </c>
      <c r="Y114" s="587">
        <f>ROUNDUP($C112*$D112*Y$4/Y$110,3)*Index_운영!Y$10*Index_운영!Y$431</f>
        <v>183452.05499999999</v>
      </c>
      <c r="Z114" s="587">
        <f>ROUNDUP($C112*$D112*Z$4/Z$110,3)*Index_운영!Z$10*Index_운영!Z$431</f>
        <v>177534.247</v>
      </c>
      <c r="AA114" s="587">
        <f>ROUNDUP($C112*$D112*AA$4/AA$110,3)*Index_운영!AA$10*Index_운영!AA$431</f>
        <v>183452.05499999999</v>
      </c>
      <c r="AB114" s="587">
        <f>ROUNDUP($C112*$D112*AB$4/AB$110,3)*Index_운영!AB$10*Index_운영!AB$431</f>
        <v>177534.247</v>
      </c>
      <c r="AC114" s="587">
        <f>ROUNDUP($C112*$D112*AC$4/AC$110,3)*Index_운영!AC$10*Index_운영!AC$431</f>
        <v>183452.05499999999</v>
      </c>
      <c r="AD114" s="587">
        <f>ROUNDUP($C112*$D112*AD$4/AD$110,3)*Index_운영!AD$10*Index_운영!AD$431</f>
        <v>183452.05499999999</v>
      </c>
      <c r="AE114" s="587">
        <f>ROUNDUP($C112*$D112*AE$4/AE$110,3)*Index_운영!AE$10*Index_운영!AE$431</f>
        <v>177534.247</v>
      </c>
      <c r="AF114" s="587">
        <f>ROUNDUP($C112*$D112*AF$4/AF$110,3)*Index_운영!AF$10*Index_운영!AF$431</f>
        <v>183452.05499999999</v>
      </c>
      <c r="AG114" s="587">
        <f>ROUNDUP($C112*$D112*AG$4/AG$110,3)*Index_운영!AG$10*Index_운영!AG$431</f>
        <v>177534.247</v>
      </c>
      <c r="AH114" s="587">
        <f>ROUNDUP($C112*$D112*AH$4/AH$110,3)*Index_운영!AH$10*Index_운영!AH$431</f>
        <v>183452.05499999999</v>
      </c>
      <c r="AI114" s="587">
        <f>ROUNDUP($C112*$D112*AI$4/AI$110,3)*Index_운영!AI$10*Index_운영!AI$431</f>
        <v>183452.05499999999</v>
      </c>
      <c r="AJ114" s="587">
        <f>ROUNDUP($C112*$D112*AJ$4/AJ$110,3)*Index_운영!AJ$10*Index_운영!AJ$431</f>
        <v>165698.63099999999</v>
      </c>
      <c r="AK114" s="587">
        <f>ROUNDUP($C112*$D112*AK$4/AK$110,3)*Index_운영!AK$10*Index_운영!AK$431</f>
        <v>183452.05499999999</v>
      </c>
      <c r="AL114" s="587">
        <f>ROUNDUP($C112*$D112*AL$4/AL$110,3)*Index_운영!AL$10*Index_운영!AL$431</f>
        <v>177534.247</v>
      </c>
      <c r="AM114" s="587">
        <f>ROUNDUP($C112*$D112*AM$4/AM$110,3)*Index_운영!AM$10*Index_운영!AM$431</f>
        <v>183452.05499999999</v>
      </c>
      <c r="AN114" s="587">
        <f>ROUNDUP($C112*$D112*AN$4/AN$110,3)*Index_운영!AN$10*Index_운영!AN$431</f>
        <v>177534.247</v>
      </c>
      <c r="AO114" s="587">
        <f>ROUNDUP($C112*$D112*AO$4/AO$110,3)*Index_운영!AO$10*Index_운영!AO$431</f>
        <v>183452.05499999999</v>
      </c>
      <c r="AP114" s="587">
        <f>ROUNDUP($C112*$D112*AP$4/AP$110,3)*Index_운영!AP$10*Index_운영!AP$431</f>
        <v>183452.05499999999</v>
      </c>
      <c r="AQ114" s="587">
        <f>ROUNDUP($C112*$D112*AQ$4/AQ$110,3)*Index_운영!AQ$10*Index_운영!AQ$431</f>
        <v>177534.247</v>
      </c>
      <c r="AR114" s="587">
        <f>ROUNDUP($C112*$D112*AR$4/AR$110,3)*Index_운영!AR$10*Index_운영!AR$431</f>
        <v>183452.05499999999</v>
      </c>
      <c r="AS114" s="587">
        <f>ROUNDUP($C112*$D112*AS$4/AS$110,3)*Index_운영!AS$10*Index_운영!AS$431</f>
        <v>177534.247</v>
      </c>
      <c r="AT114" s="587">
        <f>ROUNDUP($C112*$D112*AT$4/AT$110,3)*Index_운영!AT$10*Index_운영!AT$431</f>
        <v>183452.05499999999</v>
      </c>
      <c r="AU114" s="587">
        <f>ROUNDUP($C112*$D112*AU$4/AU$110,3)*Index_운영!AU$10*Index_운영!AU$431</f>
        <v>183452.05499999999</v>
      </c>
      <c r="AV114" s="587">
        <f>ROUNDUP($C112*$D112*AV$4/AV$110,3)*Index_운영!AV$10*Index_운영!AV$431</f>
        <v>165698.63099999999</v>
      </c>
      <c r="AW114" s="587">
        <f>ROUNDUP($C112*$D112*AW$4/AW$110,3)*Index_운영!AW$10*Index_운영!AW$431</f>
        <v>183452.05499999999</v>
      </c>
      <c r="AX114" s="587">
        <f>ROUNDUP($C112*$D112*AX$4/AX$110,3)*Index_운영!AX$10*Index_운영!AX$431</f>
        <v>177534.247</v>
      </c>
      <c r="AY114" s="587">
        <f>ROUNDUP($C112*$D112*AY$4/AY$110,3)*Index_운영!AY$10*Index_운영!AY$431</f>
        <v>183452.05499999999</v>
      </c>
      <c r="AZ114" s="587">
        <f>ROUNDUP($C112*$D112*AZ$4/AZ$110,3)*Index_운영!AZ$10*Index_운영!AZ$431</f>
        <v>177534.247</v>
      </c>
      <c r="BA114" s="587">
        <f>ROUNDUP($C112*$D112*BA$4/BA$110,3)*Index_운영!BA$10*Index_운영!BA$431</f>
        <v>183452.05499999999</v>
      </c>
      <c r="BB114" s="587">
        <f>ROUNDUP($C112*$D112*BB$4/BB$110,3)*Index_운영!BB$10*Index_운영!BB$431</f>
        <v>183452.05499999999</v>
      </c>
      <c r="BC114" s="587">
        <f>ROUNDUP($C112*$D112*BC$4/BC$110,3)*Index_운영!BC$10*Index_운영!BC$431</f>
        <v>177534.247</v>
      </c>
      <c r="BD114" s="587">
        <f>ROUNDUP($C112*$D112*BD$4/BD$110,3)*Index_운영!BD$10*Index_운영!BD$431</f>
        <v>183452.05499999999</v>
      </c>
      <c r="BE114" s="587">
        <f>ROUNDUP($C112*$D112*BE$4/BE$110,3)*Index_운영!BE$10*Index_운영!BE$431</f>
        <v>177534.247</v>
      </c>
      <c r="BF114" s="587">
        <f>ROUNDUP($C112*$D112*BF$4/BF$110,3)*Index_운영!BF$10*Index_운영!BF$431</f>
        <v>183452.05499999999</v>
      </c>
      <c r="BG114" s="587">
        <f>ROUNDUP($C112*$D112*BG$4/BG$110,3)*Index_운영!BG$10*Index_운영!BG$431</f>
        <v>182950.81999999998</v>
      </c>
      <c r="BH114" s="587">
        <f>ROUNDUP($C112*$D112*BH$4/BH$110,3)*Index_운영!BH$10*Index_운영!BH$431</f>
        <v>171147.541</v>
      </c>
      <c r="BI114" s="587">
        <f>ROUNDUP($C112*$D112*BI$4/BI$110,3)*Index_운영!BI$10*Index_운영!BI$431</f>
        <v>182950.81999999998</v>
      </c>
      <c r="BJ114" s="587">
        <f>ROUNDUP($C112*$D112*BJ$4/BJ$110,3)*Index_운영!BJ$10*Index_운영!BJ$431</f>
        <v>177049.18099999998</v>
      </c>
      <c r="BK114" s="587">
        <f>ROUNDUP($C112*$D112*BK$4/BK$110,3)*Index_운영!BK$10*Index_운영!BK$431</f>
        <v>182950.81999999998</v>
      </c>
      <c r="BL114" s="587">
        <f>ROUNDUP($C112*$D112*BL$4/BL$110,3)*Index_운영!BL$10*Index_운영!BL$431</f>
        <v>177049.18099999998</v>
      </c>
      <c r="BM114" s="587">
        <f>ROUNDUP($C112*$D112*BM$4/BM$110,3)*Index_운영!BM$10*Index_운영!BM$431</f>
        <v>182950.81999999998</v>
      </c>
      <c r="BN114" s="587">
        <f>ROUNDUP($C112*$D112*BN$4/BN$110,3)*Index_운영!BN$10*Index_운영!BN$431</f>
        <v>182950.81999999998</v>
      </c>
      <c r="BO114" s="587">
        <f>ROUNDUP($C112*$D112*BO$4/BO$110,3)*Index_운영!BO$10*Index_운영!BO$431</f>
        <v>0</v>
      </c>
      <c r="BP114" s="587">
        <f>ROUNDUP($C112*$D112*BP$4/BP$110,3)*Index_운영!BP$10*Index_운영!BP$431</f>
        <v>0</v>
      </c>
      <c r="BQ114" s="587">
        <f>ROUNDUP($C112*$D112*BQ$4/BQ$110,3)*Index_운영!BQ$10*Index_운영!BQ$431</f>
        <v>0</v>
      </c>
      <c r="BR114" s="587">
        <f>ROUNDUP($C112*$D112*BR$4/BR$110,3)*Index_운영!BR$10*Index_운영!BR$431</f>
        <v>0</v>
      </c>
      <c r="BS114" s="587">
        <f>ROUNDUP($C112*$D112*BS$4/BS$110,3)*Index_운영!BS$10*Index_운영!BS$431</f>
        <v>0</v>
      </c>
      <c r="BT114" s="587">
        <f>ROUNDUP($C112*$D112*BT$4/BT$110,3)*Index_운영!BT$10*Index_운영!BT$431</f>
        <v>0</v>
      </c>
      <c r="BU114" s="587">
        <f>ROUNDUP($C112*$D112*BU$4/BU$110,3)*Index_운영!BU$10*Index_운영!BU$431</f>
        <v>0</v>
      </c>
      <c r="BV114" s="587">
        <f>ROUNDUP($C112*$D112*BV$4/BV$110,3)*Index_운영!BV$10*Index_운영!BV$431</f>
        <v>0</v>
      </c>
      <c r="BW114" s="587">
        <f>ROUNDUP($C112*$D112*BW$4/BW$110,3)*Index_운영!BW$10*Index_운영!BW$431</f>
        <v>0</v>
      </c>
      <c r="BX114" s="587">
        <f>ROUNDUP($C112*$D112*BX$4/BX$110,3)*Index_운영!BX$10*Index_운영!BX$431</f>
        <v>0</v>
      </c>
      <c r="BY114" s="587">
        <f>ROUNDUP($C112*$D112*BY$4/BY$110,3)*Index_운영!BY$10*Index_운영!BY$431</f>
        <v>0</v>
      </c>
      <c r="BZ114" s="587">
        <f>ROUNDUP($C112*$D112*BZ$4/BZ$110,3)*Index_운영!BZ$10*Index_운영!BZ$431</f>
        <v>0</v>
      </c>
      <c r="CA114" s="587">
        <f>ROUNDUP($C112*$D112*CA$4/CA$110,3)*Index_운영!CA$10*Index_운영!CA$431</f>
        <v>0</v>
      </c>
      <c r="CB114" s="587">
        <f>ROUNDUP($C112*$D112*CB$4/CB$110,3)*Index_운영!CB$10*Index_운영!CB$431</f>
        <v>0</v>
      </c>
      <c r="CC114" s="587">
        <f>ROUNDUP($C112*$D112*CC$4/CC$110,3)*Index_운영!CC$10*Index_운영!CC$431</f>
        <v>0</v>
      </c>
      <c r="CD114" s="587">
        <f>ROUNDUP($C112*$D112*CD$4/CD$110,3)*Index_운영!CD$10*Index_운영!CD$431</f>
        <v>0</v>
      </c>
      <c r="CE114" s="587">
        <f>ROUNDUP($C112*$D112*CE$4/CE$110,3)*Index_운영!CE$10*Index_운영!CE$431</f>
        <v>0</v>
      </c>
      <c r="CF114" s="587">
        <f>ROUNDUP($C112*$D112*CF$4/CF$110,3)*Index_운영!CF$10*Index_운영!CF$431</f>
        <v>0</v>
      </c>
      <c r="CG114" s="587">
        <f>ROUNDUP($C112*$D112*CG$4/CG$110,3)*Index_운영!CG$10*Index_운영!CG$431</f>
        <v>0</v>
      </c>
      <c r="CH114" s="587">
        <f>ROUNDUP($C112*$D112*CH$4/CH$110,3)*Index_운영!CH$10*Index_운영!CH$431</f>
        <v>0</v>
      </c>
      <c r="CI114" s="587">
        <f>ROUNDUP($C112*$D112*CI$4/CI$110,3)*Index_운영!CI$10*Index_운영!CI$431</f>
        <v>0</v>
      </c>
      <c r="CJ114" s="587">
        <f>ROUNDUP($C112*$D112*CJ$4/CJ$110,3)*Index_운영!CJ$10*Index_운영!CJ$431</f>
        <v>0</v>
      </c>
      <c r="CK114" s="587">
        <f>ROUNDUP($C112*$D112*CK$4/CK$110,3)*Index_운영!CK$10*Index_운영!CK$431</f>
        <v>0</v>
      </c>
      <c r="CL114" s="587">
        <f>ROUNDUP($C112*$D112*CL$4/CL$110,3)*Index_운영!CL$10*Index_운영!CL$431</f>
        <v>0</v>
      </c>
      <c r="CM114" s="587">
        <f>ROUNDUP($C112*$D112*CM$4/CM$110,3)*Index_운영!CM$10*Index_운영!CM$431</f>
        <v>0</v>
      </c>
      <c r="CN114" s="587">
        <f>ROUNDUP($C112*$D112*CN$4/CN$110,3)*Index_운영!CN$10*Index_운영!CN$431</f>
        <v>0</v>
      </c>
      <c r="CO114" s="587">
        <f>ROUNDUP($C112*$D112*CO$4/CO$110,3)*Index_운영!CO$10*Index_운영!CO$431</f>
        <v>0</v>
      </c>
      <c r="CP114" s="587">
        <f>ROUNDUP($C112*$D112*CP$4/CP$110,3)*Index_운영!CP$10*Index_운영!CP$431</f>
        <v>0</v>
      </c>
      <c r="CQ114" s="587">
        <f>ROUNDUP($C112*$D112*CQ$4/CQ$110,3)*Index_운영!CQ$10*Index_운영!CQ$431</f>
        <v>0</v>
      </c>
      <c r="CR114" s="587">
        <f>ROUNDUP($C112*$D112*CR$4/CR$110,3)*Index_운영!CR$10*Index_운영!CR$431</f>
        <v>0</v>
      </c>
      <c r="CS114" s="587">
        <f>ROUNDUP($C112*$D112*CS$4/CS$110,3)*Index_운영!CS$10*Index_운영!CS$431</f>
        <v>0</v>
      </c>
      <c r="CT114" s="587">
        <f>ROUNDUP($C112*$D112*CT$4/CT$110,3)*Index_운영!CT$10*Index_운영!CT$431</f>
        <v>0</v>
      </c>
      <c r="CU114" s="587">
        <f>ROUNDUP($C112*$D112*CU$4/CU$110,3)*Index_운영!CU$10*Index_운영!CU$431</f>
        <v>0</v>
      </c>
      <c r="CV114" s="587">
        <f>ROUNDUP($C112*$D112*CV$4/CV$110,3)*Index_운영!CV$10*Index_운영!CV$431</f>
        <v>0</v>
      </c>
      <c r="CW114" s="587">
        <f>ROUNDUP($C112*$D112*CW$4/CW$110,3)*Index_운영!CW$10*Index_운영!CW$431</f>
        <v>0</v>
      </c>
      <c r="CX114" s="587">
        <f>ROUNDUP($C112*$D112*CX$4/CX$110,3)*Index_운영!CX$10*Index_운영!CX$431</f>
        <v>0</v>
      </c>
      <c r="CY114" s="587">
        <f>ROUNDUP($C112*$D112*CY$4/CY$110,3)*Index_운영!CY$10*Index_운영!CY$431</f>
        <v>0</v>
      </c>
      <c r="CZ114" s="587">
        <f>ROUNDUP($C112*$D112*CZ$4/CZ$110,3)*Index_운영!CZ$10*Index_운영!CZ$431</f>
        <v>0</v>
      </c>
      <c r="DA114" s="587">
        <f>ROUNDUP($C112*$D112*DA$4/DA$110,3)*Index_운영!DA$10*Index_운영!DA$431</f>
        <v>0</v>
      </c>
      <c r="DB114" s="587">
        <f>ROUNDUP($C112*$D112*DB$4/DB$110,3)*Index_운영!DB$10*Index_운영!DB$431</f>
        <v>0</v>
      </c>
      <c r="DC114" s="587">
        <f>ROUNDUP($C112*$D112*DC$4/DC$110,3)*Index_운영!DC$10*Index_운영!DC$431</f>
        <v>0</v>
      </c>
      <c r="DD114" s="587">
        <f>ROUNDUP($C112*$D112*DD$4/DD$110,3)*Index_운영!DD$10*Index_운영!DD$431</f>
        <v>0</v>
      </c>
      <c r="DE114" s="587">
        <f>ROUNDUP($C112*$D112*DE$4/DE$110,3)*Index_운영!DE$10*Index_운영!DE$431</f>
        <v>0</v>
      </c>
      <c r="DF114" s="587">
        <f>ROUNDUP($C112*$D112*DF$4/DF$110,3)*Index_운영!DF$10*Index_운영!DF$431</f>
        <v>0</v>
      </c>
      <c r="DG114" s="587">
        <f>ROUNDUP($C112*$D112*DG$4/DG$110,3)*Index_운영!DG$10*Index_운영!DG$431</f>
        <v>0</v>
      </c>
      <c r="DH114" s="587">
        <f>ROUNDUP($C112*$D112*DH$4/DH$110,3)*Index_운영!DH$10*Index_운영!DH$431</f>
        <v>0</v>
      </c>
      <c r="DI114" s="587">
        <f>ROUNDUP($C112*$D112*DI$4/DI$110,3)*Index_운영!DI$10*Index_운영!DI$431</f>
        <v>0</v>
      </c>
      <c r="DJ114" s="587">
        <f>ROUNDUP($C112*$D112*DJ$4/DJ$110,3)*Index_운영!DJ$10*Index_운영!DJ$431</f>
        <v>0</v>
      </c>
      <c r="DK114" s="587">
        <f>ROUNDUP($C112*$D112*DK$4/DK$110,3)*Index_운영!DK$10*Index_운영!DK$431</f>
        <v>0</v>
      </c>
      <c r="DL114" s="587">
        <f>ROUNDUP($C112*$D112*DL$4/DL$110,3)*Index_운영!DL$10*Index_운영!DL$431</f>
        <v>0</v>
      </c>
      <c r="DM114" s="587">
        <f>ROUNDUP($C112*$D112*DM$4/DM$110,3)*Index_운영!DM$10*Index_운영!DM$431</f>
        <v>0</v>
      </c>
      <c r="DN114" s="587">
        <f>ROUNDUP($C112*$D112*DN$4/DN$110,3)*Index_운영!DN$10*Index_운영!DN$431</f>
        <v>0</v>
      </c>
      <c r="DO114" s="587">
        <f>ROUNDUP($C112*$D112*DO$4/DO$110,3)*Index_운영!DO$10*Index_운영!DO$431</f>
        <v>0</v>
      </c>
      <c r="DP114" s="587">
        <f>ROUNDUP($C112*$D112*DP$4/DP$110,3)*Index_운영!DP$10*Index_운영!DP$431</f>
        <v>0</v>
      </c>
      <c r="DQ114" s="587">
        <f>ROUNDUP($C112*$D112*DQ$4/DQ$110,3)*Index_운영!DQ$10*Index_운영!DQ$431</f>
        <v>0</v>
      </c>
      <c r="DR114" s="587">
        <f>ROUNDUP($C112*$D112*DR$4/DR$110,3)*Index_운영!DR$10*Index_운영!DR$431</f>
        <v>0</v>
      </c>
      <c r="DS114" s="587">
        <f>ROUNDUP($C112*$D112*DS$4/DS$110,3)*Index_운영!DS$10*Index_운영!DS$431</f>
        <v>0</v>
      </c>
      <c r="DT114" s="587">
        <f>ROUNDUP($C112*$D112*DT$4/DT$110,3)*Index_운영!DT$10*Index_운영!DT$431</f>
        <v>0</v>
      </c>
      <c r="DU114" s="587">
        <f>ROUNDUP($C112*$D112*DU$4/DU$110,3)*Index_운영!DU$10*Index_운영!DU$431</f>
        <v>0</v>
      </c>
      <c r="DV114" s="587">
        <f>ROUNDUP($C112*$D112*DV$4/DV$110,3)*Index_운영!DV$10*Index_운영!DV$431</f>
        <v>0</v>
      </c>
    </row>
    <row r="115" spans="1:126" s="64" customFormat="1" outlineLevel="1" x14ac:dyDescent="0.4">
      <c r="A115" s="724"/>
      <c r="B115" s="598"/>
      <c r="C115" s="608"/>
      <c r="D115" s="812"/>
      <c r="E115" s="804" t="s">
        <v>96</v>
      </c>
      <c r="F115" s="586">
        <f>IF(MOD(MONTH(F$3),'Control Panel_운영'!$K$96)='Control Panel_운영'!$L$97,F113+F114,0)</f>
        <v>0</v>
      </c>
      <c r="G115" s="587">
        <f>IF(MOD(MONTH(G$3),'Control Panel_운영'!$K$96)='Control Panel_운영'!$L$97,G113+G114,0)</f>
        <v>0</v>
      </c>
      <c r="H115" s="587">
        <f>IF(MOD(MONTH(H$3),'Control Panel_운영'!$K$96)='Control Panel_운영'!$L$97,H113+H114,0)</f>
        <v>0</v>
      </c>
      <c r="I115" s="587">
        <f>IF(MOD(MONTH(I$3),'Control Panel_운영'!$K$96)='Control Panel_운영'!$L$97,I113+I114,0)</f>
        <v>538520.549</v>
      </c>
      <c r="J115" s="587">
        <f>IF(MOD(MONTH(J$3),'Control Panel_운영'!$K$96)='Control Panel_운영'!$L$97,J113+J114,0)</f>
        <v>0</v>
      </c>
      <c r="K115" s="587">
        <f>IF(MOD(MONTH(K$3),'Control Panel_운영'!$K$96)='Control Panel_운영'!$L$97,K113+K114,0)</f>
        <v>0</v>
      </c>
      <c r="L115" s="587">
        <f>IF(MOD(MONTH(L$3),'Control Panel_운영'!$K$96)='Control Panel_운영'!$L$97,L113+L114,0)</f>
        <v>537550.41599999997</v>
      </c>
      <c r="M115" s="587">
        <f>IF(MOD(MONTH(M$3),'Control Panel_운영'!$K$96)='Control Panel_운영'!$L$97,M113+M114,0)</f>
        <v>0</v>
      </c>
      <c r="N115" s="587">
        <f>IF(MOD(MONTH(N$3),'Control Panel_운영'!$K$96)='Control Panel_운영'!$L$97,N113+N114,0)</f>
        <v>0</v>
      </c>
      <c r="O115" s="587">
        <f>IF(MOD(MONTH(O$3),'Control Panel_운영'!$K$96)='Control Panel_운영'!$L$97,O113+O114,0)</f>
        <v>542950.82099999988</v>
      </c>
      <c r="P115" s="587">
        <f>IF(MOD(MONTH(P$3),'Control Panel_운영'!$K$96)='Control Panel_운영'!$L$97,P113+P114,0)</f>
        <v>0</v>
      </c>
      <c r="Q115" s="587">
        <f>IF(MOD(MONTH(Q$3),'Control Panel_운영'!$K$96)='Control Panel_운영'!$L$97,Q113+Q114,0)</f>
        <v>0</v>
      </c>
      <c r="R115" s="587">
        <f>IF(MOD(MONTH(R$3),'Control Panel_운영'!$K$96)='Control Panel_운영'!$L$97,R113+R114,0)</f>
        <v>542950.82099999988</v>
      </c>
      <c r="S115" s="587">
        <f>IF(MOD(MONTH(S$3),'Control Panel_운영'!$K$96)='Control Panel_운영'!$L$97,S113+S114,0)</f>
        <v>0</v>
      </c>
      <c r="T115" s="587">
        <f>IF(MOD(MONTH(T$3),'Control Panel_운영'!$K$96)='Control Panel_운영'!$L$97,T113+T114,0)</f>
        <v>0</v>
      </c>
      <c r="U115" s="587">
        <f>IF(MOD(MONTH(U$3),'Control Panel_운영'!$K$96)='Control Panel_운영'!$L$97,U113+U114,0)</f>
        <v>537049.18199999991</v>
      </c>
      <c r="V115" s="587">
        <f>IF(MOD(MONTH(V$3),'Control Panel_운영'!$K$96)='Control Panel_운영'!$L$97,V113+V114,0)</f>
        <v>0</v>
      </c>
      <c r="W115" s="587">
        <f>IF(MOD(MONTH(W$3),'Control Panel_운영'!$K$96)='Control Panel_운영'!$L$97,W113+W114,0)</f>
        <v>0</v>
      </c>
      <c r="X115" s="587">
        <f>IF(MOD(MONTH(X$3),'Control Panel_운영'!$K$96)='Control Panel_운영'!$L$97,X113+X114,0)</f>
        <v>532101.50600000005</v>
      </c>
      <c r="Y115" s="587">
        <f>IF(MOD(MONTH(Y$3),'Control Panel_운영'!$K$96)='Control Panel_운영'!$L$97,Y113+Y114,0)</f>
        <v>0</v>
      </c>
      <c r="Z115" s="587">
        <f>IF(MOD(MONTH(Z$3),'Control Panel_운영'!$K$96)='Control Panel_운영'!$L$97,Z113+Z114,0)</f>
        <v>0</v>
      </c>
      <c r="AA115" s="587">
        <f>IF(MOD(MONTH(AA$3),'Control Panel_운영'!$K$96)='Control Panel_운영'!$L$97,AA113+AA114,0)</f>
        <v>544438.35700000008</v>
      </c>
      <c r="AB115" s="587">
        <f>IF(MOD(MONTH(AB$3),'Control Panel_운영'!$K$96)='Control Panel_운영'!$L$97,AB113+AB114,0)</f>
        <v>0</v>
      </c>
      <c r="AC115" s="587">
        <f>IF(MOD(MONTH(AC$3),'Control Panel_운영'!$K$96)='Control Panel_운영'!$L$97,AC113+AC114,0)</f>
        <v>0</v>
      </c>
      <c r="AD115" s="587">
        <f>IF(MOD(MONTH(AD$3),'Control Panel_운영'!$K$96)='Control Panel_운영'!$L$97,AD113+AD114,0)</f>
        <v>544438.35700000008</v>
      </c>
      <c r="AE115" s="587">
        <f>IF(MOD(MONTH(AE$3),'Control Panel_운영'!$K$96)='Control Panel_운영'!$L$97,AE113+AE114,0)</f>
        <v>0</v>
      </c>
      <c r="AF115" s="587">
        <f>IF(MOD(MONTH(AF$3),'Control Panel_운영'!$K$96)='Control Panel_운영'!$L$97,AF113+AF114,0)</f>
        <v>0</v>
      </c>
      <c r="AG115" s="587">
        <f>IF(MOD(MONTH(AG$3),'Control Panel_운영'!$K$96)='Control Panel_운영'!$L$97,AG113+AG114,0)</f>
        <v>538520.549</v>
      </c>
      <c r="AH115" s="587">
        <f>IF(MOD(MONTH(AH$3),'Control Panel_운영'!$K$96)='Control Panel_운영'!$L$97,AH113+AH114,0)</f>
        <v>0</v>
      </c>
      <c r="AI115" s="587">
        <f>IF(MOD(MONTH(AI$3),'Control Panel_운영'!$K$96)='Control Panel_운영'!$L$97,AI113+AI114,0)</f>
        <v>0</v>
      </c>
      <c r="AJ115" s="587">
        <f>IF(MOD(MONTH(AJ$3),'Control Panel_운영'!$K$96)='Control Panel_운영'!$L$97,AJ113+AJ114,0)</f>
        <v>532602.74099999992</v>
      </c>
      <c r="AK115" s="587">
        <f>IF(MOD(MONTH(AK$3),'Control Panel_운영'!$K$96)='Control Panel_운영'!$L$97,AK113+AK114,0)</f>
        <v>0</v>
      </c>
      <c r="AL115" s="587">
        <f>IF(MOD(MONTH(AL$3),'Control Panel_운영'!$K$96)='Control Panel_운영'!$L$97,AL113+AL114,0)</f>
        <v>0</v>
      </c>
      <c r="AM115" s="587">
        <f>IF(MOD(MONTH(AM$3),'Control Panel_운영'!$K$96)='Control Panel_운영'!$L$97,AM113+AM114,0)</f>
        <v>544438.35700000008</v>
      </c>
      <c r="AN115" s="587">
        <f>IF(MOD(MONTH(AN$3),'Control Panel_운영'!$K$96)='Control Panel_운영'!$L$97,AN113+AN114,0)</f>
        <v>0</v>
      </c>
      <c r="AO115" s="587">
        <f>IF(MOD(MONTH(AO$3),'Control Panel_운영'!$K$96)='Control Panel_운영'!$L$97,AO113+AO114,0)</f>
        <v>0</v>
      </c>
      <c r="AP115" s="587">
        <f>IF(MOD(MONTH(AP$3),'Control Panel_운영'!$K$96)='Control Panel_운영'!$L$97,AP113+AP114,0)</f>
        <v>544438.35700000008</v>
      </c>
      <c r="AQ115" s="587">
        <f>IF(MOD(MONTH(AQ$3),'Control Panel_운영'!$K$96)='Control Panel_운영'!$L$97,AQ113+AQ114,0)</f>
        <v>0</v>
      </c>
      <c r="AR115" s="587">
        <f>IF(MOD(MONTH(AR$3),'Control Panel_운영'!$K$96)='Control Panel_운영'!$L$97,AR113+AR114,0)</f>
        <v>0</v>
      </c>
      <c r="AS115" s="587">
        <f>IF(MOD(MONTH(AS$3),'Control Panel_운영'!$K$96)='Control Panel_운영'!$L$97,AS113+AS114,0)</f>
        <v>538520.549</v>
      </c>
      <c r="AT115" s="587">
        <f>IF(MOD(MONTH(AT$3),'Control Panel_운영'!$K$96)='Control Panel_운영'!$L$97,AT113+AT114,0)</f>
        <v>0</v>
      </c>
      <c r="AU115" s="587">
        <f>IF(MOD(MONTH(AU$3),'Control Panel_운영'!$K$96)='Control Panel_운영'!$L$97,AU113+AU114,0)</f>
        <v>0</v>
      </c>
      <c r="AV115" s="587">
        <f>IF(MOD(MONTH(AV$3),'Control Panel_운영'!$K$96)='Control Panel_운영'!$L$97,AV113+AV114,0)</f>
        <v>532602.74099999992</v>
      </c>
      <c r="AW115" s="587">
        <f>IF(MOD(MONTH(AW$3),'Control Panel_운영'!$K$96)='Control Panel_운영'!$L$97,AW113+AW114,0)</f>
        <v>0</v>
      </c>
      <c r="AX115" s="587">
        <f>IF(MOD(MONTH(AX$3),'Control Panel_운영'!$K$96)='Control Panel_운영'!$L$97,AX113+AX114,0)</f>
        <v>0</v>
      </c>
      <c r="AY115" s="587">
        <f>IF(MOD(MONTH(AY$3),'Control Panel_운영'!$K$96)='Control Panel_운영'!$L$97,AY113+AY114,0)</f>
        <v>544438.35700000008</v>
      </c>
      <c r="AZ115" s="587">
        <f>IF(MOD(MONTH(AZ$3),'Control Panel_운영'!$K$96)='Control Panel_운영'!$L$97,AZ113+AZ114,0)</f>
        <v>0</v>
      </c>
      <c r="BA115" s="587">
        <f>IF(MOD(MONTH(BA$3),'Control Panel_운영'!$K$96)='Control Panel_운영'!$L$97,BA113+BA114,0)</f>
        <v>0</v>
      </c>
      <c r="BB115" s="587">
        <f>IF(MOD(MONTH(BB$3),'Control Panel_운영'!$K$96)='Control Panel_운영'!$L$97,BB113+BB114,0)</f>
        <v>544438.35700000008</v>
      </c>
      <c r="BC115" s="587">
        <f>IF(MOD(MONTH(BC$3),'Control Panel_운영'!$K$96)='Control Panel_운영'!$L$97,BC113+BC114,0)</f>
        <v>0</v>
      </c>
      <c r="BD115" s="587">
        <f>IF(MOD(MONTH(BD$3),'Control Panel_운영'!$K$96)='Control Panel_운영'!$L$97,BD113+BD114,0)</f>
        <v>0</v>
      </c>
      <c r="BE115" s="587">
        <f>IF(MOD(MONTH(BE$3),'Control Panel_운영'!$K$96)='Control Panel_운영'!$L$97,BE113+BE114,0)</f>
        <v>538520.549</v>
      </c>
      <c r="BF115" s="587">
        <f>IF(MOD(MONTH(BF$3),'Control Panel_운영'!$K$96)='Control Panel_운영'!$L$97,BF113+BF114,0)</f>
        <v>0</v>
      </c>
      <c r="BG115" s="587">
        <f>IF(MOD(MONTH(BG$3),'Control Panel_운영'!$K$96)='Control Panel_운영'!$L$97,BG113+BG114,0)</f>
        <v>0</v>
      </c>
      <c r="BH115" s="587">
        <f>IF(MOD(MONTH(BH$3),'Control Panel_운영'!$K$96)='Control Panel_운영'!$L$97,BH113+BH114,0)</f>
        <v>537550.41599999997</v>
      </c>
      <c r="BI115" s="587">
        <f>IF(MOD(MONTH(BI$3),'Control Panel_운영'!$K$96)='Control Panel_운영'!$L$97,BI113+BI114,0)</f>
        <v>0</v>
      </c>
      <c r="BJ115" s="587">
        <f>IF(MOD(MONTH(BJ$3),'Control Panel_운영'!$K$96)='Control Panel_운영'!$L$97,BJ113+BJ114,0)</f>
        <v>0</v>
      </c>
      <c r="BK115" s="587">
        <f>IF(MOD(MONTH(BK$3),'Control Panel_운영'!$K$96)='Control Panel_운영'!$L$97,BK113+BK114,0)</f>
        <v>542950.82099999988</v>
      </c>
      <c r="BL115" s="587">
        <f>IF(MOD(MONTH(BL$3),'Control Panel_운영'!$K$96)='Control Panel_운영'!$L$97,BL113+BL114,0)</f>
        <v>0</v>
      </c>
      <c r="BM115" s="587">
        <f>IF(MOD(MONTH(BM$3),'Control Panel_운영'!$K$96)='Control Panel_운영'!$L$97,BM113+BM114,0)</f>
        <v>0</v>
      </c>
      <c r="BN115" s="587">
        <f>IF(MOD(MONTH(BN$3),'Control Panel_운영'!$K$96)='Control Panel_운영'!$L$97,BN113+BN114,0)</f>
        <v>542950.82099999988</v>
      </c>
      <c r="BO115" s="587">
        <f>IF(MOD(MONTH(BO$3),'Control Panel_운영'!$K$96)='Control Panel_운영'!$L$97,BO113+BO114,0)</f>
        <v>0</v>
      </c>
      <c r="BP115" s="587">
        <f>IF(MOD(MONTH(BP$3),'Control Panel_운영'!$K$96)='Control Panel_운영'!$L$97,BP113+BP114,0)</f>
        <v>0</v>
      </c>
      <c r="BQ115" s="587">
        <f>IF(MOD(MONTH(BQ$3),'Control Panel_운영'!$K$96)='Control Panel_운영'!$L$97,BQ113+BQ114,0)</f>
        <v>0</v>
      </c>
      <c r="BR115" s="587">
        <f>IF(MOD(MONTH(BR$3),'Control Panel_운영'!$K$96)='Control Panel_운영'!$L$97,BR113+BR114,0)</f>
        <v>0</v>
      </c>
      <c r="BS115" s="587">
        <f>IF(MOD(MONTH(BS$3),'Control Panel_운영'!$K$96)='Control Panel_운영'!$L$97,BS113+BS114,0)</f>
        <v>0</v>
      </c>
      <c r="BT115" s="587">
        <f>IF(MOD(MONTH(BT$3),'Control Panel_운영'!$K$96)='Control Panel_운영'!$L$97,BT113+BT114,0)</f>
        <v>0</v>
      </c>
      <c r="BU115" s="587">
        <f>IF(MOD(MONTH(BU$3),'Control Panel_운영'!$K$96)='Control Panel_운영'!$L$97,BU113+BU114,0)</f>
        <v>0</v>
      </c>
      <c r="BV115" s="587">
        <f>IF(MOD(MONTH(BV$3),'Control Panel_운영'!$K$96)='Control Panel_운영'!$L$97,BV113+BV114,0)</f>
        <v>0</v>
      </c>
      <c r="BW115" s="587">
        <f>IF(MOD(MONTH(BW$3),'Control Panel_운영'!$K$96)='Control Panel_운영'!$L$97,BW113+BW114,0)</f>
        <v>0</v>
      </c>
      <c r="BX115" s="587">
        <f>IF(MOD(MONTH(BX$3),'Control Panel_운영'!$K$96)='Control Panel_운영'!$L$97,BX113+BX114,0)</f>
        <v>0</v>
      </c>
      <c r="BY115" s="587">
        <f>IF(MOD(MONTH(BY$3),'Control Panel_운영'!$K$96)='Control Panel_운영'!$L$97,BY113+BY114,0)</f>
        <v>0</v>
      </c>
      <c r="BZ115" s="587">
        <f>IF(MOD(MONTH(BZ$3),'Control Panel_운영'!$K$96)='Control Panel_운영'!$L$97,BZ113+BZ114,0)</f>
        <v>0</v>
      </c>
      <c r="CA115" s="587">
        <f>IF(MOD(MONTH(CA$3),'Control Panel_운영'!$K$96)='Control Panel_운영'!$L$97,CA113+CA114,0)</f>
        <v>0</v>
      </c>
      <c r="CB115" s="587">
        <f>IF(MOD(MONTH(CB$3),'Control Panel_운영'!$K$96)='Control Panel_운영'!$L$97,CB113+CB114,0)</f>
        <v>0</v>
      </c>
      <c r="CC115" s="587">
        <f>IF(MOD(MONTH(CC$3),'Control Panel_운영'!$K$96)='Control Panel_운영'!$L$97,CC113+CC114,0)</f>
        <v>0</v>
      </c>
      <c r="CD115" s="587">
        <f>IF(MOD(MONTH(CD$3),'Control Panel_운영'!$K$96)='Control Panel_운영'!$L$97,CD113+CD114,0)</f>
        <v>0</v>
      </c>
      <c r="CE115" s="587">
        <f>IF(MOD(MONTH(CE$3),'Control Panel_운영'!$K$96)='Control Panel_운영'!$L$97,CE113+CE114,0)</f>
        <v>0</v>
      </c>
      <c r="CF115" s="587">
        <f>IF(MOD(MONTH(CF$3),'Control Panel_운영'!$K$96)='Control Panel_운영'!$L$97,CF113+CF114,0)</f>
        <v>0</v>
      </c>
      <c r="CG115" s="587">
        <f>IF(MOD(MONTH(CG$3),'Control Panel_운영'!$K$96)='Control Panel_운영'!$L$97,CG113+CG114,0)</f>
        <v>0</v>
      </c>
      <c r="CH115" s="587">
        <f>IF(MOD(MONTH(CH$3),'Control Panel_운영'!$K$96)='Control Panel_운영'!$L$97,CH113+CH114,0)</f>
        <v>0</v>
      </c>
      <c r="CI115" s="587">
        <f>IF(MOD(MONTH(CI$3),'Control Panel_운영'!$K$96)='Control Panel_운영'!$L$97,CI113+CI114,0)</f>
        <v>0</v>
      </c>
      <c r="CJ115" s="587">
        <f>IF(MOD(MONTH(CJ$3),'Control Panel_운영'!$K$96)='Control Panel_운영'!$L$97,CJ113+CJ114,0)</f>
        <v>0</v>
      </c>
      <c r="CK115" s="587">
        <f>IF(MOD(MONTH(CK$3),'Control Panel_운영'!$K$96)='Control Panel_운영'!$L$97,CK113+CK114,0)</f>
        <v>0</v>
      </c>
      <c r="CL115" s="587">
        <f>IF(MOD(MONTH(CL$3),'Control Panel_운영'!$K$96)='Control Panel_운영'!$L$97,CL113+CL114,0)</f>
        <v>0</v>
      </c>
      <c r="CM115" s="587">
        <f>IF(MOD(MONTH(CM$3),'Control Panel_운영'!$K$96)='Control Panel_운영'!$L$97,CM113+CM114,0)</f>
        <v>0</v>
      </c>
      <c r="CN115" s="587">
        <f>IF(MOD(MONTH(CN$3),'Control Panel_운영'!$K$96)='Control Panel_운영'!$L$97,CN113+CN114,0)</f>
        <v>0</v>
      </c>
      <c r="CO115" s="587">
        <f>IF(MOD(MONTH(CO$3),'Control Panel_운영'!$K$96)='Control Panel_운영'!$L$97,CO113+CO114,0)</f>
        <v>0</v>
      </c>
      <c r="CP115" s="587">
        <f>IF(MOD(MONTH(CP$3),'Control Panel_운영'!$K$96)='Control Panel_운영'!$L$97,CP113+CP114,0)</f>
        <v>0</v>
      </c>
      <c r="CQ115" s="587">
        <f>IF(MOD(MONTH(CQ$3),'Control Panel_운영'!$K$96)='Control Panel_운영'!$L$97,CQ113+CQ114,0)</f>
        <v>0</v>
      </c>
      <c r="CR115" s="587">
        <f>IF(MOD(MONTH(CR$3),'Control Panel_운영'!$K$96)='Control Panel_운영'!$L$97,CR113+CR114,0)</f>
        <v>0</v>
      </c>
      <c r="CS115" s="587">
        <f>IF(MOD(MONTH(CS$3),'Control Panel_운영'!$K$96)='Control Panel_운영'!$L$97,CS113+CS114,0)</f>
        <v>0</v>
      </c>
      <c r="CT115" s="587">
        <f>IF(MOD(MONTH(CT$3),'Control Panel_운영'!$K$96)='Control Panel_운영'!$L$97,CT113+CT114,0)</f>
        <v>0</v>
      </c>
      <c r="CU115" s="587">
        <f>IF(MOD(MONTH(CU$3),'Control Panel_운영'!$K$96)='Control Panel_운영'!$L$97,CU113+CU114,0)</f>
        <v>0</v>
      </c>
      <c r="CV115" s="587">
        <f>IF(MOD(MONTH(CV$3),'Control Panel_운영'!$K$96)='Control Panel_운영'!$L$97,CV113+CV114,0)</f>
        <v>0</v>
      </c>
      <c r="CW115" s="587">
        <f>IF(MOD(MONTH(CW$3),'Control Panel_운영'!$K$96)='Control Panel_운영'!$L$97,CW113+CW114,0)</f>
        <v>0</v>
      </c>
      <c r="CX115" s="587">
        <f>IF(MOD(MONTH(CX$3),'Control Panel_운영'!$K$96)='Control Panel_운영'!$L$97,CX113+CX114,0)</f>
        <v>0</v>
      </c>
      <c r="CY115" s="587">
        <f>IF(MOD(MONTH(CY$3),'Control Panel_운영'!$K$96)='Control Panel_운영'!$L$97,CY113+CY114,0)</f>
        <v>0</v>
      </c>
      <c r="CZ115" s="587">
        <f>IF(MOD(MONTH(CZ$3),'Control Panel_운영'!$K$96)='Control Panel_운영'!$L$97,CZ113+CZ114,0)</f>
        <v>0</v>
      </c>
      <c r="DA115" s="587">
        <f>IF(MOD(MONTH(DA$3),'Control Panel_운영'!$K$96)='Control Panel_운영'!$L$97,DA113+DA114,0)</f>
        <v>0</v>
      </c>
      <c r="DB115" s="587">
        <f>IF(MOD(MONTH(DB$3),'Control Panel_운영'!$K$96)='Control Panel_운영'!$L$97,DB113+DB114,0)</f>
        <v>0</v>
      </c>
      <c r="DC115" s="587">
        <f>IF(MOD(MONTH(DC$3),'Control Panel_운영'!$K$96)='Control Panel_운영'!$L$97,DC113+DC114,0)</f>
        <v>0</v>
      </c>
      <c r="DD115" s="587">
        <f>IF(MOD(MONTH(DD$3),'Control Panel_운영'!$K$96)='Control Panel_운영'!$L$97,DD113+DD114,0)</f>
        <v>0</v>
      </c>
      <c r="DE115" s="587">
        <f>IF(MOD(MONTH(DE$3),'Control Panel_운영'!$K$96)='Control Panel_운영'!$L$97,DE113+DE114,0)</f>
        <v>0</v>
      </c>
      <c r="DF115" s="587">
        <f>IF(MOD(MONTH(DF$3),'Control Panel_운영'!$K$96)='Control Panel_운영'!$L$97,DF113+DF114,0)</f>
        <v>0</v>
      </c>
      <c r="DG115" s="587">
        <f>IF(MOD(MONTH(DG$3),'Control Panel_운영'!$K$96)='Control Panel_운영'!$L$97,DG113+DG114,0)</f>
        <v>0</v>
      </c>
      <c r="DH115" s="587">
        <f>IF(MOD(MONTH(DH$3),'Control Panel_운영'!$K$96)='Control Panel_운영'!$L$97,DH113+DH114,0)</f>
        <v>0</v>
      </c>
      <c r="DI115" s="587">
        <f>IF(MOD(MONTH(DI$3),'Control Panel_운영'!$K$96)='Control Panel_운영'!$L$97,DI113+DI114,0)</f>
        <v>0</v>
      </c>
      <c r="DJ115" s="587">
        <f>IF(MOD(MONTH(DJ$3),'Control Panel_운영'!$K$96)='Control Panel_운영'!$L$97,DJ113+DJ114,0)</f>
        <v>0</v>
      </c>
      <c r="DK115" s="587">
        <f>IF(MOD(MONTH(DK$3),'Control Panel_운영'!$K$96)='Control Panel_운영'!$L$97,DK113+DK114,0)</f>
        <v>0</v>
      </c>
      <c r="DL115" s="587">
        <f>IF(MOD(MONTH(DL$3),'Control Panel_운영'!$K$96)='Control Panel_운영'!$L$97,DL113+DL114,0)</f>
        <v>0</v>
      </c>
      <c r="DM115" s="587">
        <f>IF(MOD(MONTH(DM$3),'Control Panel_운영'!$K$96)='Control Panel_운영'!$L$97,DM113+DM114,0)</f>
        <v>0</v>
      </c>
      <c r="DN115" s="587">
        <f>IF(MOD(MONTH(DN$3),'Control Panel_운영'!$K$96)='Control Panel_운영'!$L$97,DN113+DN114,0)</f>
        <v>0</v>
      </c>
      <c r="DO115" s="587">
        <f>IF(MOD(MONTH(DO$3),'Control Panel_운영'!$K$96)='Control Panel_운영'!$L$97,DO113+DO114,0)</f>
        <v>0</v>
      </c>
      <c r="DP115" s="587">
        <f>IF(MOD(MONTH(DP$3),'Control Panel_운영'!$K$96)='Control Panel_운영'!$L$97,DP113+DP114,0)</f>
        <v>0</v>
      </c>
      <c r="DQ115" s="587">
        <f>IF(MOD(MONTH(DQ$3),'Control Panel_운영'!$K$96)='Control Panel_운영'!$L$97,DQ113+DQ114,0)</f>
        <v>0</v>
      </c>
      <c r="DR115" s="587">
        <f>IF(MOD(MONTH(DR$3),'Control Panel_운영'!$K$96)='Control Panel_운영'!$L$97,DR113+DR114,0)</f>
        <v>0</v>
      </c>
      <c r="DS115" s="587">
        <f>IF(MOD(MONTH(DS$3),'Control Panel_운영'!$K$96)='Control Panel_운영'!$L$97,DS113+DS114,0)</f>
        <v>0</v>
      </c>
      <c r="DT115" s="587">
        <f>IF(MOD(MONTH(DT$3),'Control Panel_운영'!$K$96)='Control Panel_운영'!$L$97,DT113+DT114,0)</f>
        <v>0</v>
      </c>
      <c r="DU115" s="587">
        <f>IF(MOD(MONTH(DU$3),'Control Panel_운영'!$K$96)='Control Panel_운영'!$L$97,DU113+DU114,0)</f>
        <v>0</v>
      </c>
      <c r="DV115" s="587">
        <f>IF(MOD(MONTH(DV$3),'Control Panel_운영'!$K$96)='Control Panel_운영'!$L$97,DV113+DV114,0)</f>
        <v>0</v>
      </c>
    </row>
    <row r="116" spans="1:126" s="64" customFormat="1" outlineLevel="1" x14ac:dyDescent="0.4">
      <c r="A116" s="724"/>
      <c r="B116" s="598"/>
      <c r="C116" s="608"/>
      <c r="D116" s="812"/>
      <c r="E116" s="804" t="s">
        <v>97</v>
      </c>
      <c r="F116" s="586">
        <f>F113+F114-F115</f>
        <v>0</v>
      </c>
      <c r="G116" s="587">
        <f t="shared" ref="G116:BR116" si="52">G113+G114-G115</f>
        <v>177534.247</v>
      </c>
      <c r="H116" s="587">
        <f t="shared" si="52"/>
        <v>360986.30200000003</v>
      </c>
      <c r="I116" s="587">
        <f t="shared" si="52"/>
        <v>0</v>
      </c>
      <c r="J116" s="587">
        <f t="shared" si="52"/>
        <v>183452.05499999999</v>
      </c>
      <c r="K116" s="587">
        <f t="shared" si="52"/>
        <v>366402.875</v>
      </c>
      <c r="L116" s="587">
        <f t="shared" si="52"/>
        <v>0</v>
      </c>
      <c r="M116" s="587">
        <f t="shared" si="52"/>
        <v>182950.81999999998</v>
      </c>
      <c r="N116" s="587">
        <f t="shared" si="52"/>
        <v>360000.00099999993</v>
      </c>
      <c r="O116" s="587">
        <f t="shared" si="52"/>
        <v>0</v>
      </c>
      <c r="P116" s="587">
        <f t="shared" si="52"/>
        <v>177049.18099999998</v>
      </c>
      <c r="Q116" s="587">
        <f t="shared" si="52"/>
        <v>360000.00099999993</v>
      </c>
      <c r="R116" s="587">
        <f t="shared" si="52"/>
        <v>0</v>
      </c>
      <c r="S116" s="587">
        <f t="shared" si="52"/>
        <v>177049.18099999998</v>
      </c>
      <c r="T116" s="587">
        <f t="shared" si="52"/>
        <v>360000.00099999993</v>
      </c>
      <c r="U116" s="587">
        <f t="shared" si="52"/>
        <v>0</v>
      </c>
      <c r="V116" s="587">
        <f t="shared" si="52"/>
        <v>182950.81999999998</v>
      </c>
      <c r="W116" s="587">
        <f t="shared" si="52"/>
        <v>366402.875</v>
      </c>
      <c r="X116" s="587">
        <f t="shared" si="52"/>
        <v>0</v>
      </c>
      <c r="Y116" s="587">
        <f t="shared" si="52"/>
        <v>183452.05499999999</v>
      </c>
      <c r="Z116" s="587">
        <f t="shared" si="52"/>
        <v>360986.30200000003</v>
      </c>
      <c r="AA116" s="587">
        <f t="shared" si="52"/>
        <v>0</v>
      </c>
      <c r="AB116" s="587">
        <f t="shared" si="52"/>
        <v>177534.247</v>
      </c>
      <c r="AC116" s="587">
        <f t="shared" si="52"/>
        <v>360986.30200000003</v>
      </c>
      <c r="AD116" s="587">
        <f t="shared" si="52"/>
        <v>0</v>
      </c>
      <c r="AE116" s="587">
        <f t="shared" si="52"/>
        <v>177534.247</v>
      </c>
      <c r="AF116" s="587">
        <f t="shared" si="52"/>
        <v>360986.30200000003</v>
      </c>
      <c r="AG116" s="587">
        <f t="shared" si="52"/>
        <v>0</v>
      </c>
      <c r="AH116" s="587">
        <f t="shared" si="52"/>
        <v>183452.05499999999</v>
      </c>
      <c r="AI116" s="587">
        <f t="shared" si="52"/>
        <v>366904.11</v>
      </c>
      <c r="AJ116" s="587">
        <f t="shared" si="52"/>
        <v>0</v>
      </c>
      <c r="AK116" s="587">
        <f t="shared" si="52"/>
        <v>183452.05499999999</v>
      </c>
      <c r="AL116" s="587">
        <f t="shared" si="52"/>
        <v>360986.30200000003</v>
      </c>
      <c r="AM116" s="587">
        <f t="shared" si="52"/>
        <v>0</v>
      </c>
      <c r="AN116" s="587">
        <f t="shared" si="52"/>
        <v>177534.247</v>
      </c>
      <c r="AO116" s="587">
        <f t="shared" si="52"/>
        <v>360986.30200000003</v>
      </c>
      <c r="AP116" s="587">
        <f t="shared" si="52"/>
        <v>0</v>
      </c>
      <c r="AQ116" s="587">
        <f t="shared" si="52"/>
        <v>177534.247</v>
      </c>
      <c r="AR116" s="587">
        <f t="shared" si="52"/>
        <v>360986.30200000003</v>
      </c>
      <c r="AS116" s="587">
        <f t="shared" si="52"/>
        <v>0</v>
      </c>
      <c r="AT116" s="587">
        <f t="shared" si="52"/>
        <v>183452.05499999999</v>
      </c>
      <c r="AU116" s="587">
        <f t="shared" si="52"/>
        <v>366904.11</v>
      </c>
      <c r="AV116" s="587">
        <f t="shared" si="52"/>
        <v>0</v>
      </c>
      <c r="AW116" s="587">
        <f t="shared" si="52"/>
        <v>183452.05499999999</v>
      </c>
      <c r="AX116" s="587">
        <f t="shared" si="52"/>
        <v>360986.30200000003</v>
      </c>
      <c r="AY116" s="587">
        <f t="shared" si="52"/>
        <v>0</v>
      </c>
      <c r="AZ116" s="587">
        <f t="shared" si="52"/>
        <v>177534.247</v>
      </c>
      <c r="BA116" s="587">
        <f t="shared" si="52"/>
        <v>360986.30200000003</v>
      </c>
      <c r="BB116" s="587">
        <f t="shared" si="52"/>
        <v>0</v>
      </c>
      <c r="BC116" s="587">
        <f t="shared" si="52"/>
        <v>177534.247</v>
      </c>
      <c r="BD116" s="587">
        <f t="shared" si="52"/>
        <v>360986.30200000003</v>
      </c>
      <c r="BE116" s="587">
        <f t="shared" si="52"/>
        <v>0</v>
      </c>
      <c r="BF116" s="587">
        <f t="shared" si="52"/>
        <v>183452.05499999999</v>
      </c>
      <c r="BG116" s="587">
        <f t="shared" si="52"/>
        <v>366402.875</v>
      </c>
      <c r="BH116" s="587">
        <f t="shared" si="52"/>
        <v>0</v>
      </c>
      <c r="BI116" s="587">
        <f t="shared" si="52"/>
        <v>182950.81999999998</v>
      </c>
      <c r="BJ116" s="587">
        <f t="shared" si="52"/>
        <v>360000.00099999993</v>
      </c>
      <c r="BK116" s="587">
        <f t="shared" si="52"/>
        <v>0</v>
      </c>
      <c r="BL116" s="587">
        <f t="shared" si="52"/>
        <v>177049.18099999998</v>
      </c>
      <c r="BM116" s="587">
        <f t="shared" si="52"/>
        <v>360000.00099999993</v>
      </c>
      <c r="BN116" s="587">
        <f t="shared" si="52"/>
        <v>0</v>
      </c>
      <c r="BO116" s="587">
        <f t="shared" si="52"/>
        <v>0</v>
      </c>
      <c r="BP116" s="587">
        <f t="shared" si="52"/>
        <v>0</v>
      </c>
      <c r="BQ116" s="587">
        <f t="shared" si="52"/>
        <v>0</v>
      </c>
      <c r="BR116" s="587">
        <f t="shared" si="52"/>
        <v>0</v>
      </c>
      <c r="BS116" s="587">
        <f t="shared" ref="BS116:DV116" si="53">BS113+BS114-BS115</f>
        <v>0</v>
      </c>
      <c r="BT116" s="587">
        <f t="shared" si="53"/>
        <v>0</v>
      </c>
      <c r="BU116" s="587">
        <f t="shared" si="53"/>
        <v>0</v>
      </c>
      <c r="BV116" s="587">
        <f t="shared" si="53"/>
        <v>0</v>
      </c>
      <c r="BW116" s="587">
        <f t="shared" si="53"/>
        <v>0</v>
      </c>
      <c r="BX116" s="587">
        <f t="shared" si="53"/>
        <v>0</v>
      </c>
      <c r="BY116" s="587">
        <f t="shared" si="53"/>
        <v>0</v>
      </c>
      <c r="BZ116" s="587">
        <f t="shared" si="53"/>
        <v>0</v>
      </c>
      <c r="CA116" s="587">
        <f t="shared" si="53"/>
        <v>0</v>
      </c>
      <c r="CB116" s="587">
        <f t="shared" si="53"/>
        <v>0</v>
      </c>
      <c r="CC116" s="587">
        <f t="shared" si="53"/>
        <v>0</v>
      </c>
      <c r="CD116" s="587">
        <f t="shared" si="53"/>
        <v>0</v>
      </c>
      <c r="CE116" s="587">
        <f t="shared" si="53"/>
        <v>0</v>
      </c>
      <c r="CF116" s="587">
        <f t="shared" si="53"/>
        <v>0</v>
      </c>
      <c r="CG116" s="587">
        <f t="shared" si="53"/>
        <v>0</v>
      </c>
      <c r="CH116" s="587">
        <f t="shared" si="53"/>
        <v>0</v>
      </c>
      <c r="CI116" s="587">
        <f t="shared" si="53"/>
        <v>0</v>
      </c>
      <c r="CJ116" s="587">
        <f t="shared" si="53"/>
        <v>0</v>
      </c>
      <c r="CK116" s="587">
        <f t="shared" si="53"/>
        <v>0</v>
      </c>
      <c r="CL116" s="587">
        <f t="shared" si="53"/>
        <v>0</v>
      </c>
      <c r="CM116" s="587">
        <f t="shared" si="53"/>
        <v>0</v>
      </c>
      <c r="CN116" s="587">
        <f t="shared" si="53"/>
        <v>0</v>
      </c>
      <c r="CO116" s="587">
        <f t="shared" si="53"/>
        <v>0</v>
      </c>
      <c r="CP116" s="587">
        <f t="shared" si="53"/>
        <v>0</v>
      </c>
      <c r="CQ116" s="587">
        <f t="shared" si="53"/>
        <v>0</v>
      </c>
      <c r="CR116" s="587">
        <f t="shared" si="53"/>
        <v>0</v>
      </c>
      <c r="CS116" s="587">
        <f t="shared" si="53"/>
        <v>0</v>
      </c>
      <c r="CT116" s="587">
        <f t="shared" si="53"/>
        <v>0</v>
      </c>
      <c r="CU116" s="587">
        <f t="shared" si="53"/>
        <v>0</v>
      </c>
      <c r="CV116" s="587">
        <f t="shared" si="53"/>
        <v>0</v>
      </c>
      <c r="CW116" s="587">
        <f t="shared" si="53"/>
        <v>0</v>
      </c>
      <c r="CX116" s="587">
        <f t="shared" si="53"/>
        <v>0</v>
      </c>
      <c r="CY116" s="587">
        <f t="shared" si="53"/>
        <v>0</v>
      </c>
      <c r="CZ116" s="587">
        <f t="shared" si="53"/>
        <v>0</v>
      </c>
      <c r="DA116" s="587">
        <f t="shared" si="53"/>
        <v>0</v>
      </c>
      <c r="DB116" s="587">
        <f t="shared" si="53"/>
        <v>0</v>
      </c>
      <c r="DC116" s="587">
        <f t="shared" si="53"/>
        <v>0</v>
      </c>
      <c r="DD116" s="587">
        <f t="shared" si="53"/>
        <v>0</v>
      </c>
      <c r="DE116" s="587">
        <f t="shared" si="53"/>
        <v>0</v>
      </c>
      <c r="DF116" s="587">
        <f t="shared" si="53"/>
        <v>0</v>
      </c>
      <c r="DG116" s="587">
        <f t="shared" si="53"/>
        <v>0</v>
      </c>
      <c r="DH116" s="587">
        <f t="shared" si="53"/>
        <v>0</v>
      </c>
      <c r="DI116" s="587">
        <f t="shared" si="53"/>
        <v>0</v>
      </c>
      <c r="DJ116" s="587">
        <f t="shared" si="53"/>
        <v>0</v>
      </c>
      <c r="DK116" s="587">
        <f t="shared" si="53"/>
        <v>0</v>
      </c>
      <c r="DL116" s="587">
        <f t="shared" si="53"/>
        <v>0</v>
      </c>
      <c r="DM116" s="587">
        <f t="shared" si="53"/>
        <v>0</v>
      </c>
      <c r="DN116" s="587">
        <f t="shared" si="53"/>
        <v>0</v>
      </c>
      <c r="DO116" s="587">
        <f t="shared" si="53"/>
        <v>0</v>
      </c>
      <c r="DP116" s="587">
        <f t="shared" si="53"/>
        <v>0</v>
      </c>
      <c r="DQ116" s="587">
        <f t="shared" si="53"/>
        <v>0</v>
      </c>
      <c r="DR116" s="587">
        <f t="shared" si="53"/>
        <v>0</v>
      </c>
      <c r="DS116" s="587">
        <f t="shared" si="53"/>
        <v>0</v>
      </c>
      <c r="DT116" s="587">
        <f t="shared" si="53"/>
        <v>0</v>
      </c>
      <c r="DU116" s="587">
        <f t="shared" si="53"/>
        <v>0</v>
      </c>
      <c r="DV116" s="587">
        <f t="shared" si="53"/>
        <v>0</v>
      </c>
    </row>
    <row r="117" spans="1:126" s="64" customFormat="1" ht="4.5" customHeight="1" outlineLevel="1" x14ac:dyDescent="0.4">
      <c r="A117" s="724"/>
      <c r="B117" s="598"/>
      <c r="C117" s="608"/>
      <c r="D117" s="812"/>
      <c r="E117" s="804"/>
      <c r="F117" s="586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587"/>
      <c r="AQ117" s="587"/>
      <c r="AR117" s="587"/>
      <c r="AS117" s="587"/>
      <c r="AT117" s="587"/>
      <c r="AU117" s="587"/>
      <c r="AV117" s="587"/>
      <c r="AW117" s="587"/>
      <c r="AX117" s="587"/>
      <c r="AY117" s="587"/>
      <c r="AZ117" s="587"/>
      <c r="BA117" s="587"/>
      <c r="BB117" s="587"/>
      <c r="BC117" s="587"/>
      <c r="BD117" s="587"/>
      <c r="BE117" s="587"/>
      <c r="BF117" s="587"/>
      <c r="BG117" s="587"/>
      <c r="BH117" s="587"/>
      <c r="BI117" s="587"/>
      <c r="BJ117" s="587"/>
      <c r="BK117" s="587"/>
      <c r="BL117" s="587"/>
      <c r="BM117" s="587"/>
      <c r="BN117" s="587"/>
      <c r="BO117" s="587"/>
      <c r="BP117" s="587"/>
      <c r="BQ117" s="587"/>
      <c r="BR117" s="587"/>
      <c r="BS117" s="587"/>
      <c r="BT117" s="587"/>
      <c r="BU117" s="587"/>
      <c r="BV117" s="587"/>
      <c r="BW117" s="587"/>
      <c r="BX117" s="587"/>
      <c r="BY117" s="587"/>
      <c r="BZ117" s="587"/>
      <c r="CA117" s="587"/>
      <c r="CB117" s="587"/>
      <c r="CC117" s="587"/>
      <c r="CD117" s="587"/>
      <c r="CE117" s="587"/>
      <c r="CF117" s="587"/>
      <c r="CG117" s="587"/>
      <c r="CH117" s="587"/>
      <c r="CI117" s="587"/>
      <c r="CJ117" s="587"/>
      <c r="CK117" s="587"/>
      <c r="CL117" s="587"/>
      <c r="CM117" s="587"/>
      <c r="CN117" s="587"/>
      <c r="CO117" s="587"/>
      <c r="CP117" s="587"/>
      <c r="CQ117" s="587"/>
      <c r="CR117" s="587"/>
      <c r="CS117" s="587"/>
      <c r="CT117" s="587"/>
      <c r="CU117" s="587"/>
      <c r="CV117" s="587"/>
      <c r="CW117" s="587"/>
      <c r="CX117" s="587"/>
      <c r="CY117" s="587"/>
      <c r="CZ117" s="587"/>
      <c r="DA117" s="587"/>
      <c r="DB117" s="587"/>
      <c r="DC117" s="587"/>
      <c r="DD117" s="587"/>
      <c r="DE117" s="587"/>
      <c r="DF117" s="587"/>
      <c r="DG117" s="587"/>
      <c r="DH117" s="587"/>
      <c r="DI117" s="587"/>
      <c r="DJ117" s="587"/>
      <c r="DK117" s="587"/>
      <c r="DL117" s="587"/>
      <c r="DM117" s="587"/>
      <c r="DN117" s="587"/>
      <c r="DO117" s="587"/>
      <c r="DP117" s="587"/>
      <c r="DQ117" s="587"/>
      <c r="DR117" s="587"/>
      <c r="DS117" s="587"/>
      <c r="DT117" s="587"/>
      <c r="DU117" s="587"/>
      <c r="DV117" s="587"/>
    </row>
    <row r="118" spans="1:126" s="444" customFormat="1" x14ac:dyDescent="0.4">
      <c r="A118" s="746"/>
      <c r="B118" s="605" t="str">
        <f>'Control Panel_운영'!$J152</f>
        <v>Jr. Loan</v>
      </c>
      <c r="C118" s="606">
        <f>'Control Panel_운영'!$O152</f>
        <v>0</v>
      </c>
      <c r="D118" s="784">
        <f>'Control Panel_운영'!$K152</f>
        <v>0</v>
      </c>
      <c r="E118" s="953"/>
      <c r="F118" s="590">
        <f>F120</f>
        <v>0</v>
      </c>
      <c r="G118" s="591">
        <f t="shared" ref="G118:BR118" si="54">G120</f>
        <v>0</v>
      </c>
      <c r="H118" s="591">
        <f t="shared" si="54"/>
        <v>0</v>
      </c>
      <c r="I118" s="591">
        <f t="shared" si="54"/>
        <v>0</v>
      </c>
      <c r="J118" s="591">
        <f t="shared" si="54"/>
        <v>0</v>
      </c>
      <c r="K118" s="591">
        <f t="shared" si="54"/>
        <v>0</v>
      </c>
      <c r="L118" s="591">
        <f t="shared" si="54"/>
        <v>0</v>
      </c>
      <c r="M118" s="591">
        <f t="shared" si="54"/>
        <v>0</v>
      </c>
      <c r="N118" s="591">
        <f t="shared" si="54"/>
        <v>0</v>
      </c>
      <c r="O118" s="591">
        <f t="shared" si="54"/>
        <v>0</v>
      </c>
      <c r="P118" s="591">
        <f t="shared" si="54"/>
        <v>0</v>
      </c>
      <c r="Q118" s="591">
        <f t="shared" si="54"/>
        <v>0</v>
      </c>
      <c r="R118" s="591">
        <f t="shared" si="54"/>
        <v>0</v>
      </c>
      <c r="S118" s="591">
        <f t="shared" si="54"/>
        <v>0</v>
      </c>
      <c r="T118" s="591">
        <f t="shared" si="54"/>
        <v>0</v>
      </c>
      <c r="U118" s="591">
        <f t="shared" si="54"/>
        <v>0</v>
      </c>
      <c r="V118" s="591">
        <f t="shared" si="54"/>
        <v>0</v>
      </c>
      <c r="W118" s="591">
        <f t="shared" si="54"/>
        <v>0</v>
      </c>
      <c r="X118" s="591">
        <f t="shared" si="54"/>
        <v>0</v>
      </c>
      <c r="Y118" s="591">
        <f t="shared" si="54"/>
        <v>0</v>
      </c>
      <c r="Z118" s="591">
        <f t="shared" si="54"/>
        <v>0</v>
      </c>
      <c r="AA118" s="591">
        <f t="shared" si="54"/>
        <v>0</v>
      </c>
      <c r="AB118" s="591">
        <f t="shared" si="54"/>
        <v>0</v>
      </c>
      <c r="AC118" s="591">
        <f t="shared" si="54"/>
        <v>0</v>
      </c>
      <c r="AD118" s="591">
        <f t="shared" si="54"/>
        <v>0</v>
      </c>
      <c r="AE118" s="591">
        <f t="shared" si="54"/>
        <v>0</v>
      </c>
      <c r="AF118" s="591">
        <f t="shared" si="54"/>
        <v>0</v>
      </c>
      <c r="AG118" s="591">
        <f t="shared" si="54"/>
        <v>0</v>
      </c>
      <c r="AH118" s="591">
        <f t="shared" si="54"/>
        <v>0</v>
      </c>
      <c r="AI118" s="591">
        <f t="shared" si="54"/>
        <v>0</v>
      </c>
      <c r="AJ118" s="591">
        <f t="shared" si="54"/>
        <v>0</v>
      </c>
      <c r="AK118" s="591">
        <f t="shared" si="54"/>
        <v>0</v>
      </c>
      <c r="AL118" s="591">
        <f t="shared" si="54"/>
        <v>0</v>
      </c>
      <c r="AM118" s="591">
        <f t="shared" si="54"/>
        <v>0</v>
      </c>
      <c r="AN118" s="591">
        <f t="shared" si="54"/>
        <v>0</v>
      </c>
      <c r="AO118" s="591">
        <f t="shared" si="54"/>
        <v>0</v>
      </c>
      <c r="AP118" s="591">
        <f t="shared" si="54"/>
        <v>0</v>
      </c>
      <c r="AQ118" s="591">
        <f t="shared" si="54"/>
        <v>0</v>
      </c>
      <c r="AR118" s="591">
        <f t="shared" si="54"/>
        <v>0</v>
      </c>
      <c r="AS118" s="591">
        <f t="shared" si="54"/>
        <v>0</v>
      </c>
      <c r="AT118" s="591">
        <f t="shared" si="54"/>
        <v>0</v>
      </c>
      <c r="AU118" s="591">
        <f t="shared" si="54"/>
        <v>0</v>
      </c>
      <c r="AV118" s="591">
        <f t="shared" si="54"/>
        <v>0</v>
      </c>
      <c r="AW118" s="591">
        <f t="shared" si="54"/>
        <v>0</v>
      </c>
      <c r="AX118" s="591">
        <f t="shared" si="54"/>
        <v>0</v>
      </c>
      <c r="AY118" s="591">
        <f t="shared" si="54"/>
        <v>0</v>
      </c>
      <c r="AZ118" s="591">
        <f t="shared" si="54"/>
        <v>0</v>
      </c>
      <c r="BA118" s="591">
        <f t="shared" si="54"/>
        <v>0</v>
      </c>
      <c r="BB118" s="591">
        <f t="shared" si="54"/>
        <v>0</v>
      </c>
      <c r="BC118" s="591">
        <f t="shared" si="54"/>
        <v>0</v>
      </c>
      <c r="BD118" s="591">
        <f t="shared" si="54"/>
        <v>0</v>
      </c>
      <c r="BE118" s="591">
        <f t="shared" si="54"/>
        <v>0</v>
      </c>
      <c r="BF118" s="591">
        <f t="shared" si="54"/>
        <v>0</v>
      </c>
      <c r="BG118" s="591">
        <f t="shared" si="54"/>
        <v>0</v>
      </c>
      <c r="BH118" s="591">
        <f t="shared" si="54"/>
        <v>0</v>
      </c>
      <c r="BI118" s="591">
        <f t="shared" si="54"/>
        <v>0</v>
      </c>
      <c r="BJ118" s="591">
        <f t="shared" si="54"/>
        <v>0</v>
      </c>
      <c r="BK118" s="591">
        <f t="shared" si="54"/>
        <v>0</v>
      </c>
      <c r="BL118" s="591">
        <f t="shared" si="54"/>
        <v>0</v>
      </c>
      <c r="BM118" s="591">
        <f t="shared" si="54"/>
        <v>0</v>
      </c>
      <c r="BN118" s="591">
        <f t="shared" si="54"/>
        <v>0</v>
      </c>
      <c r="BO118" s="591">
        <f t="shared" si="54"/>
        <v>0</v>
      </c>
      <c r="BP118" s="591">
        <f t="shared" si="54"/>
        <v>0</v>
      </c>
      <c r="BQ118" s="591">
        <f t="shared" si="54"/>
        <v>0</v>
      </c>
      <c r="BR118" s="591">
        <f t="shared" si="54"/>
        <v>0</v>
      </c>
      <c r="BS118" s="591">
        <f t="shared" ref="BS118:DV118" si="55">BS120</f>
        <v>0</v>
      </c>
      <c r="BT118" s="591">
        <f t="shared" si="55"/>
        <v>0</v>
      </c>
      <c r="BU118" s="591">
        <f t="shared" si="55"/>
        <v>0</v>
      </c>
      <c r="BV118" s="591">
        <f t="shared" si="55"/>
        <v>0</v>
      </c>
      <c r="BW118" s="591">
        <f t="shared" si="55"/>
        <v>0</v>
      </c>
      <c r="BX118" s="591">
        <f t="shared" si="55"/>
        <v>0</v>
      </c>
      <c r="BY118" s="591">
        <f t="shared" si="55"/>
        <v>0</v>
      </c>
      <c r="BZ118" s="591">
        <f t="shared" si="55"/>
        <v>0</v>
      </c>
      <c r="CA118" s="591">
        <f t="shared" si="55"/>
        <v>0</v>
      </c>
      <c r="CB118" s="591">
        <f t="shared" si="55"/>
        <v>0</v>
      </c>
      <c r="CC118" s="591">
        <f t="shared" si="55"/>
        <v>0</v>
      </c>
      <c r="CD118" s="591">
        <f t="shared" si="55"/>
        <v>0</v>
      </c>
      <c r="CE118" s="591">
        <f t="shared" si="55"/>
        <v>0</v>
      </c>
      <c r="CF118" s="591">
        <f t="shared" si="55"/>
        <v>0</v>
      </c>
      <c r="CG118" s="591">
        <f t="shared" si="55"/>
        <v>0</v>
      </c>
      <c r="CH118" s="591">
        <f t="shared" si="55"/>
        <v>0</v>
      </c>
      <c r="CI118" s="591">
        <f t="shared" si="55"/>
        <v>0</v>
      </c>
      <c r="CJ118" s="591">
        <f t="shared" si="55"/>
        <v>0</v>
      </c>
      <c r="CK118" s="591">
        <f t="shared" si="55"/>
        <v>0</v>
      </c>
      <c r="CL118" s="591">
        <f t="shared" si="55"/>
        <v>0</v>
      </c>
      <c r="CM118" s="591">
        <f t="shared" si="55"/>
        <v>0</v>
      </c>
      <c r="CN118" s="591">
        <f t="shared" si="55"/>
        <v>0</v>
      </c>
      <c r="CO118" s="591">
        <f t="shared" si="55"/>
        <v>0</v>
      </c>
      <c r="CP118" s="591">
        <f t="shared" si="55"/>
        <v>0</v>
      </c>
      <c r="CQ118" s="591">
        <f t="shared" si="55"/>
        <v>0</v>
      </c>
      <c r="CR118" s="591">
        <f t="shared" si="55"/>
        <v>0</v>
      </c>
      <c r="CS118" s="591">
        <f t="shared" si="55"/>
        <v>0</v>
      </c>
      <c r="CT118" s="591">
        <f t="shared" si="55"/>
        <v>0</v>
      </c>
      <c r="CU118" s="591">
        <f t="shared" si="55"/>
        <v>0</v>
      </c>
      <c r="CV118" s="591">
        <f t="shared" si="55"/>
        <v>0</v>
      </c>
      <c r="CW118" s="591">
        <f t="shared" si="55"/>
        <v>0</v>
      </c>
      <c r="CX118" s="591">
        <f t="shared" si="55"/>
        <v>0</v>
      </c>
      <c r="CY118" s="591">
        <f t="shared" si="55"/>
        <v>0</v>
      </c>
      <c r="CZ118" s="591">
        <f t="shared" si="55"/>
        <v>0</v>
      </c>
      <c r="DA118" s="591">
        <f t="shared" si="55"/>
        <v>0</v>
      </c>
      <c r="DB118" s="591">
        <f t="shared" si="55"/>
        <v>0</v>
      </c>
      <c r="DC118" s="591">
        <f t="shared" si="55"/>
        <v>0</v>
      </c>
      <c r="DD118" s="591">
        <f t="shared" si="55"/>
        <v>0</v>
      </c>
      <c r="DE118" s="591">
        <f t="shared" si="55"/>
        <v>0</v>
      </c>
      <c r="DF118" s="591">
        <f t="shared" si="55"/>
        <v>0</v>
      </c>
      <c r="DG118" s="591">
        <f t="shared" si="55"/>
        <v>0</v>
      </c>
      <c r="DH118" s="591">
        <f t="shared" si="55"/>
        <v>0</v>
      </c>
      <c r="DI118" s="591">
        <f t="shared" si="55"/>
        <v>0</v>
      </c>
      <c r="DJ118" s="591">
        <f t="shared" si="55"/>
        <v>0</v>
      </c>
      <c r="DK118" s="591">
        <f t="shared" si="55"/>
        <v>0</v>
      </c>
      <c r="DL118" s="591">
        <f t="shared" si="55"/>
        <v>0</v>
      </c>
      <c r="DM118" s="591">
        <f t="shared" si="55"/>
        <v>0</v>
      </c>
      <c r="DN118" s="591">
        <f t="shared" si="55"/>
        <v>0</v>
      </c>
      <c r="DO118" s="591">
        <f t="shared" si="55"/>
        <v>0</v>
      </c>
      <c r="DP118" s="591">
        <f t="shared" si="55"/>
        <v>0</v>
      </c>
      <c r="DQ118" s="591">
        <f t="shared" si="55"/>
        <v>0</v>
      </c>
      <c r="DR118" s="591">
        <f t="shared" si="55"/>
        <v>0</v>
      </c>
      <c r="DS118" s="591">
        <f t="shared" si="55"/>
        <v>0</v>
      </c>
      <c r="DT118" s="591">
        <f t="shared" si="55"/>
        <v>0</v>
      </c>
      <c r="DU118" s="591">
        <f t="shared" si="55"/>
        <v>0</v>
      </c>
      <c r="DV118" s="591">
        <f t="shared" si="55"/>
        <v>0</v>
      </c>
    </row>
    <row r="119" spans="1:126" s="485" customFormat="1" outlineLevel="1" x14ac:dyDescent="0.4">
      <c r="A119" s="737"/>
      <c r="B119" s="808"/>
      <c r="C119" s="809"/>
      <c r="D119" s="810"/>
      <c r="E119" s="811" t="s">
        <v>94</v>
      </c>
      <c r="F119" s="599">
        <f>IF(F$2=0,0,E122*Index_운영!F$10)</f>
        <v>0</v>
      </c>
      <c r="G119" s="600">
        <f>IF(G$2=0,0,F122*Index_운영!G$10)</f>
        <v>0</v>
      </c>
      <c r="H119" s="600">
        <f>IF(H$2=0,0,G122*Index_운영!H$10)</f>
        <v>0</v>
      </c>
      <c r="I119" s="600">
        <f>IF(I$2=0,0,H122*Index_운영!I$10)</f>
        <v>0</v>
      </c>
      <c r="J119" s="600">
        <f>IF(J$2=0,0,I122*Index_운영!J$10)</f>
        <v>0</v>
      </c>
      <c r="K119" s="600">
        <f>IF(K$2=0,0,J122*Index_운영!K$10)</f>
        <v>0</v>
      </c>
      <c r="L119" s="600">
        <f>IF(L$2=0,0,K122*Index_운영!L$10)</f>
        <v>0</v>
      </c>
      <c r="M119" s="600">
        <f>IF(M$2=0,0,L122*Index_운영!M$10)</f>
        <v>0</v>
      </c>
      <c r="N119" s="600">
        <f>IF(N$2=0,0,M122*Index_운영!N$10)</f>
        <v>0</v>
      </c>
      <c r="O119" s="600">
        <f>IF(O$2=0,0,N122*Index_운영!O$10)</f>
        <v>0</v>
      </c>
      <c r="P119" s="600">
        <f>IF(P$2=0,0,O122*Index_운영!P$10)</f>
        <v>0</v>
      </c>
      <c r="Q119" s="600">
        <f>IF(Q$2=0,0,P122*Index_운영!Q$10)</f>
        <v>0</v>
      </c>
      <c r="R119" s="600">
        <f>IF(R$2=0,0,Q122*Index_운영!R$10)</f>
        <v>0</v>
      </c>
      <c r="S119" s="600">
        <f>IF(S$2=0,0,R122*Index_운영!S$10)</f>
        <v>0</v>
      </c>
      <c r="T119" s="600">
        <f>IF(T$2=0,0,S122*Index_운영!T$10)</f>
        <v>0</v>
      </c>
      <c r="U119" s="600">
        <f>IF(U$2=0,0,T122*Index_운영!U$10)</f>
        <v>0</v>
      </c>
      <c r="V119" s="600">
        <f>IF(V$2=0,0,U122*Index_운영!V$10)</f>
        <v>0</v>
      </c>
      <c r="W119" s="600">
        <f>IF(W$2=0,0,V122*Index_운영!W$10)</f>
        <v>0</v>
      </c>
      <c r="X119" s="600">
        <f>IF(X$2=0,0,W122*Index_운영!X$10)</f>
        <v>0</v>
      </c>
      <c r="Y119" s="600">
        <f>IF(Y$2=0,0,X122*Index_운영!Y$10)</f>
        <v>0</v>
      </c>
      <c r="Z119" s="600">
        <f>IF(Z$2=0,0,Y122*Index_운영!Z$10)</f>
        <v>0</v>
      </c>
      <c r="AA119" s="600">
        <f>IF(AA$2=0,0,Z122*Index_운영!AA$10)</f>
        <v>0</v>
      </c>
      <c r="AB119" s="600">
        <f>IF(AB$2=0,0,AA122*Index_운영!AB$10)</f>
        <v>0</v>
      </c>
      <c r="AC119" s="600">
        <f>IF(AC$2=0,0,AB122*Index_운영!AC$10)</f>
        <v>0</v>
      </c>
      <c r="AD119" s="600">
        <f>IF(AD$2=0,0,AC122*Index_운영!AD$10)</f>
        <v>0</v>
      </c>
      <c r="AE119" s="600">
        <f>IF(AE$2=0,0,AD122*Index_운영!AE$10)</f>
        <v>0</v>
      </c>
      <c r="AF119" s="600">
        <f>IF(AF$2=0,0,AE122*Index_운영!AF$10)</f>
        <v>0</v>
      </c>
      <c r="AG119" s="600">
        <f>IF(AG$2=0,0,AF122*Index_운영!AG$10)</f>
        <v>0</v>
      </c>
      <c r="AH119" s="600">
        <f>IF(AH$2=0,0,AG122*Index_운영!AH$10)</f>
        <v>0</v>
      </c>
      <c r="AI119" s="600">
        <f>IF(AI$2=0,0,AH122*Index_운영!AI$10)</f>
        <v>0</v>
      </c>
      <c r="AJ119" s="600">
        <f>IF(AJ$2=0,0,AI122*Index_운영!AJ$10)</f>
        <v>0</v>
      </c>
      <c r="AK119" s="600">
        <f>IF(AK$2=0,0,AJ122*Index_운영!AK$10)</f>
        <v>0</v>
      </c>
      <c r="AL119" s="600">
        <f>IF(AL$2=0,0,AK122*Index_운영!AL$10)</f>
        <v>0</v>
      </c>
      <c r="AM119" s="600">
        <f>IF(AM$2=0,0,AL122*Index_운영!AM$10)</f>
        <v>0</v>
      </c>
      <c r="AN119" s="600">
        <f>IF(AN$2=0,0,AM122*Index_운영!AN$10)</f>
        <v>0</v>
      </c>
      <c r="AO119" s="600">
        <f>IF(AO$2=0,0,AN122*Index_운영!AO$10)</f>
        <v>0</v>
      </c>
      <c r="AP119" s="600">
        <f>IF(AP$2=0,0,AO122*Index_운영!AP$10)</f>
        <v>0</v>
      </c>
      <c r="AQ119" s="600">
        <f>IF(AQ$2=0,0,AP122*Index_운영!AQ$10)</f>
        <v>0</v>
      </c>
      <c r="AR119" s="600">
        <f>IF(AR$2=0,0,AQ122*Index_운영!AR$10)</f>
        <v>0</v>
      </c>
      <c r="AS119" s="600">
        <f>IF(AS$2=0,0,AR122*Index_운영!AS$10)</f>
        <v>0</v>
      </c>
      <c r="AT119" s="600">
        <f>IF(AT$2=0,0,AS122*Index_운영!AT$10)</f>
        <v>0</v>
      </c>
      <c r="AU119" s="600">
        <f>IF(AU$2=0,0,AT122*Index_운영!AU$10)</f>
        <v>0</v>
      </c>
      <c r="AV119" s="600">
        <f>IF(AV$2=0,0,AU122*Index_운영!AV$10)</f>
        <v>0</v>
      </c>
      <c r="AW119" s="600">
        <f>IF(AW$2=0,0,AV122*Index_운영!AW$10)</f>
        <v>0</v>
      </c>
      <c r="AX119" s="600">
        <f>IF(AX$2=0,0,AW122*Index_운영!AX$10)</f>
        <v>0</v>
      </c>
      <c r="AY119" s="600">
        <f>IF(AY$2=0,0,AX122*Index_운영!AY$10)</f>
        <v>0</v>
      </c>
      <c r="AZ119" s="600">
        <f>IF(AZ$2=0,0,AY122*Index_운영!AZ$10)</f>
        <v>0</v>
      </c>
      <c r="BA119" s="600">
        <f>IF(BA$2=0,0,AZ122*Index_운영!BA$10)</f>
        <v>0</v>
      </c>
      <c r="BB119" s="600">
        <f>IF(BB$2=0,0,BA122*Index_운영!BB$10)</f>
        <v>0</v>
      </c>
      <c r="BC119" s="600">
        <f>IF(BC$2=0,0,BB122*Index_운영!BC$10)</f>
        <v>0</v>
      </c>
      <c r="BD119" s="600">
        <f>IF(BD$2=0,0,BC122*Index_운영!BD$10)</f>
        <v>0</v>
      </c>
      <c r="BE119" s="600">
        <f>IF(BE$2=0,0,BD122*Index_운영!BE$10)</f>
        <v>0</v>
      </c>
      <c r="BF119" s="600">
        <f>IF(BF$2=0,0,BE122*Index_운영!BF$10)</f>
        <v>0</v>
      </c>
      <c r="BG119" s="600">
        <f>IF(BG$2=0,0,BF122*Index_운영!BG$10)</f>
        <v>0</v>
      </c>
      <c r="BH119" s="600">
        <f>IF(BH$2=0,0,BG122*Index_운영!BH$10)</f>
        <v>0</v>
      </c>
      <c r="BI119" s="600">
        <f>IF(BI$2=0,0,BH122*Index_운영!BI$10)</f>
        <v>0</v>
      </c>
      <c r="BJ119" s="600">
        <f>IF(BJ$2=0,0,BI122*Index_운영!BJ$10)</f>
        <v>0</v>
      </c>
      <c r="BK119" s="600">
        <f>IF(BK$2=0,0,BJ122*Index_운영!BK$10)</f>
        <v>0</v>
      </c>
      <c r="BL119" s="600">
        <f>IF(BL$2=0,0,BK122*Index_운영!BL$10)</f>
        <v>0</v>
      </c>
      <c r="BM119" s="600">
        <f>IF(BM$2=0,0,BL122*Index_운영!BM$10)</f>
        <v>0</v>
      </c>
      <c r="BN119" s="600">
        <f>IF(BN$2=0,0,BM122*Index_운영!BN$10)</f>
        <v>0</v>
      </c>
      <c r="BO119" s="600">
        <f>IF(BO$2=0,0,BN122*Index_운영!BO$10)</f>
        <v>0</v>
      </c>
      <c r="BP119" s="600">
        <f>IF(BP$2=0,0,BO122*Index_운영!BP$10)</f>
        <v>0</v>
      </c>
      <c r="BQ119" s="600">
        <f>IF(BQ$2=0,0,BP122*Index_운영!BQ$10)</f>
        <v>0</v>
      </c>
      <c r="BR119" s="600">
        <f>IF(BR$2=0,0,BQ122*Index_운영!BR$10)</f>
        <v>0</v>
      </c>
      <c r="BS119" s="600">
        <f>IF(BS$2=0,0,BR122*Index_운영!BS$10)</f>
        <v>0</v>
      </c>
      <c r="BT119" s="600">
        <f>IF(BT$2=0,0,BS122*Index_운영!BT$10)</f>
        <v>0</v>
      </c>
      <c r="BU119" s="600">
        <f>IF(BU$2=0,0,BT122*Index_운영!BU$10)</f>
        <v>0</v>
      </c>
      <c r="BV119" s="600">
        <f>IF(BV$2=0,0,BU122*Index_운영!BV$10)</f>
        <v>0</v>
      </c>
      <c r="BW119" s="600">
        <f>IF(BW$2=0,0,BV122*Index_운영!BW$10)</f>
        <v>0</v>
      </c>
      <c r="BX119" s="600">
        <f>IF(BX$2=0,0,BW122*Index_운영!BX$10)</f>
        <v>0</v>
      </c>
      <c r="BY119" s="600">
        <f>IF(BY$2=0,0,BX122*Index_운영!BY$10)</f>
        <v>0</v>
      </c>
      <c r="BZ119" s="600">
        <f>IF(BZ$2=0,0,BY122*Index_운영!BZ$10)</f>
        <v>0</v>
      </c>
      <c r="CA119" s="600">
        <f>IF(CA$2=0,0,BZ122*Index_운영!CA$10)</f>
        <v>0</v>
      </c>
      <c r="CB119" s="600">
        <f>IF(CB$2=0,0,CA122*Index_운영!CB$10)</f>
        <v>0</v>
      </c>
      <c r="CC119" s="600">
        <f>IF(CC$2=0,0,CB122*Index_운영!CC$10)</f>
        <v>0</v>
      </c>
      <c r="CD119" s="600">
        <f>IF(CD$2=0,0,CC122*Index_운영!CD$10)</f>
        <v>0</v>
      </c>
      <c r="CE119" s="600">
        <f>IF(CE$2=0,0,CD122*Index_운영!CE$10)</f>
        <v>0</v>
      </c>
      <c r="CF119" s="600">
        <f>IF(CF$2=0,0,CE122*Index_운영!CF$10)</f>
        <v>0</v>
      </c>
      <c r="CG119" s="600">
        <f>IF(CG$2=0,0,CF122*Index_운영!CG$10)</f>
        <v>0</v>
      </c>
      <c r="CH119" s="600">
        <f>IF(CH$2=0,0,CG122*Index_운영!CH$10)</f>
        <v>0</v>
      </c>
      <c r="CI119" s="600">
        <f>IF(CI$2=0,0,CH122*Index_운영!CI$10)</f>
        <v>0</v>
      </c>
      <c r="CJ119" s="600">
        <f>IF(CJ$2=0,0,CI122*Index_운영!CJ$10)</f>
        <v>0</v>
      </c>
      <c r="CK119" s="600">
        <f>IF(CK$2=0,0,CJ122*Index_운영!CK$10)</f>
        <v>0</v>
      </c>
      <c r="CL119" s="600">
        <f>IF(CL$2=0,0,CK122*Index_운영!CL$10)</f>
        <v>0</v>
      </c>
      <c r="CM119" s="600">
        <f>IF(CM$2=0,0,CL122*Index_운영!CM$10)</f>
        <v>0</v>
      </c>
      <c r="CN119" s="600">
        <f>IF(CN$2=0,0,CM122*Index_운영!CN$10)</f>
        <v>0</v>
      </c>
      <c r="CO119" s="600">
        <f>IF(CO$2=0,0,CN122*Index_운영!CO$10)</f>
        <v>0</v>
      </c>
      <c r="CP119" s="600">
        <f>IF(CP$2=0,0,CO122*Index_운영!CP$10)</f>
        <v>0</v>
      </c>
      <c r="CQ119" s="600">
        <f>IF(CQ$2=0,0,CP122*Index_운영!CQ$10)</f>
        <v>0</v>
      </c>
      <c r="CR119" s="600">
        <f>IF(CR$2=0,0,CQ122*Index_운영!CR$10)</f>
        <v>0</v>
      </c>
      <c r="CS119" s="600">
        <f>IF(CS$2=0,0,CR122*Index_운영!CS$10)</f>
        <v>0</v>
      </c>
      <c r="CT119" s="600">
        <f>IF(CT$2=0,0,CS122*Index_운영!CT$10)</f>
        <v>0</v>
      </c>
      <c r="CU119" s="600">
        <f>IF(CU$2=0,0,CT122*Index_운영!CU$10)</f>
        <v>0</v>
      </c>
      <c r="CV119" s="600">
        <f>IF(CV$2=0,0,CU122*Index_운영!CV$10)</f>
        <v>0</v>
      </c>
      <c r="CW119" s="600">
        <f>IF(CW$2=0,0,CV122*Index_운영!CW$10)</f>
        <v>0</v>
      </c>
      <c r="CX119" s="600">
        <f>IF(CX$2=0,0,CW122*Index_운영!CX$10)</f>
        <v>0</v>
      </c>
      <c r="CY119" s="600">
        <f>IF(CY$2=0,0,CX122*Index_운영!CY$10)</f>
        <v>0</v>
      </c>
      <c r="CZ119" s="600">
        <f>IF(CZ$2=0,0,CY122*Index_운영!CZ$10)</f>
        <v>0</v>
      </c>
      <c r="DA119" s="600">
        <f>IF(DA$2=0,0,CZ122*Index_운영!DA$10)</f>
        <v>0</v>
      </c>
      <c r="DB119" s="600">
        <f>IF(DB$2=0,0,DA122*Index_운영!DB$10)</f>
        <v>0</v>
      </c>
      <c r="DC119" s="600">
        <f>IF(DC$2=0,0,DB122*Index_운영!DC$10)</f>
        <v>0</v>
      </c>
      <c r="DD119" s="600">
        <f>IF(DD$2=0,0,DC122*Index_운영!DD$10)</f>
        <v>0</v>
      </c>
      <c r="DE119" s="600">
        <f>IF(DE$2=0,0,DD122*Index_운영!DE$10)</f>
        <v>0</v>
      </c>
      <c r="DF119" s="600">
        <f>IF(DF$2=0,0,DE122*Index_운영!DF$10)</f>
        <v>0</v>
      </c>
      <c r="DG119" s="600">
        <f>IF(DG$2=0,0,DF122*Index_운영!DG$10)</f>
        <v>0</v>
      </c>
      <c r="DH119" s="600">
        <f>IF(DH$2=0,0,DG122*Index_운영!DH$10)</f>
        <v>0</v>
      </c>
      <c r="DI119" s="600">
        <f>IF(DI$2=0,0,DH122*Index_운영!DI$10)</f>
        <v>0</v>
      </c>
      <c r="DJ119" s="600">
        <f>IF(DJ$2=0,0,DI122*Index_운영!DJ$10)</f>
        <v>0</v>
      </c>
      <c r="DK119" s="600">
        <f>IF(DK$2=0,0,DJ122*Index_운영!DK$10)</f>
        <v>0</v>
      </c>
      <c r="DL119" s="600">
        <f>IF(DL$2=0,0,DK122*Index_운영!DL$10)</f>
        <v>0</v>
      </c>
      <c r="DM119" s="600">
        <f>IF(DM$2=0,0,DL122*Index_운영!DM$10)</f>
        <v>0</v>
      </c>
      <c r="DN119" s="600">
        <f>IF(DN$2=0,0,DM122*Index_운영!DN$10)</f>
        <v>0</v>
      </c>
      <c r="DO119" s="600">
        <f>IF(DO$2=0,0,DN122*Index_운영!DO$10)</f>
        <v>0</v>
      </c>
      <c r="DP119" s="600">
        <f>IF(DP$2=0,0,DO122*Index_운영!DP$10)</f>
        <v>0</v>
      </c>
      <c r="DQ119" s="600">
        <f>IF(DQ$2=0,0,DP122*Index_운영!DQ$10)</f>
        <v>0</v>
      </c>
      <c r="DR119" s="600">
        <f>IF(DR$2=0,0,DQ122*Index_운영!DR$10)</f>
        <v>0</v>
      </c>
      <c r="DS119" s="600">
        <f>IF(DS$2=0,0,DR122*Index_운영!DS$10)</f>
        <v>0</v>
      </c>
      <c r="DT119" s="600">
        <f>IF(DT$2=0,0,DS122*Index_운영!DT$10)</f>
        <v>0</v>
      </c>
      <c r="DU119" s="600">
        <f>IF(DU$2=0,0,DT122*Index_운영!DU$10)</f>
        <v>0</v>
      </c>
      <c r="DV119" s="600">
        <f>IF(DV$2=0,0,DU122*Index_운영!DV$10)</f>
        <v>0</v>
      </c>
    </row>
    <row r="120" spans="1:126" s="64" customFormat="1" outlineLevel="1" x14ac:dyDescent="0.4">
      <c r="A120" s="724"/>
      <c r="B120" s="598"/>
      <c r="C120" s="608"/>
      <c r="D120" s="812"/>
      <c r="E120" s="804" t="s">
        <v>95</v>
      </c>
      <c r="F120" s="586">
        <f>ROUNDUP($C118*$D118*F$4/F$110,3)*Index_운영!F$10*Index_운영!F$432</f>
        <v>0</v>
      </c>
      <c r="G120" s="587">
        <f>ROUNDUP($C118*$D118*G$4/G$110,3)*Index_운영!G$10*Index_운영!G$432</f>
        <v>0</v>
      </c>
      <c r="H120" s="587">
        <f>ROUNDUP($C118*$D118*H$4/H$110,3)*Index_운영!H$10*Index_운영!H$432</f>
        <v>0</v>
      </c>
      <c r="I120" s="587">
        <f>ROUNDUP($C118*$D118*I$4/I$110,3)*Index_운영!I$10*Index_운영!I$432</f>
        <v>0</v>
      </c>
      <c r="J120" s="587">
        <f>ROUNDUP($C118*$D118*J$4/J$110,3)*Index_운영!J$10*Index_운영!J$432</f>
        <v>0</v>
      </c>
      <c r="K120" s="587">
        <f>ROUNDUP($C118*$D118*K$4/K$110,3)*Index_운영!K$10*Index_운영!K$432</f>
        <v>0</v>
      </c>
      <c r="L120" s="587">
        <f>ROUNDUP($C118*$D118*L$4/L$110,3)*Index_운영!L$10*Index_운영!L$432</f>
        <v>0</v>
      </c>
      <c r="M120" s="587">
        <f>ROUNDUP($C118*$D118*M$4/M$110,3)*Index_운영!M$10*Index_운영!M$432</f>
        <v>0</v>
      </c>
      <c r="N120" s="587">
        <f>ROUNDUP($C118*$D118*N$4/N$110,3)*Index_운영!N$10*Index_운영!N$432</f>
        <v>0</v>
      </c>
      <c r="O120" s="587">
        <f>ROUNDUP($C118*$D118*O$4/O$110,3)*Index_운영!O$10*Index_운영!O$432</f>
        <v>0</v>
      </c>
      <c r="P120" s="587">
        <f>ROUNDUP($C118*$D118*P$4/P$110,3)*Index_운영!P$10*Index_운영!P$432</f>
        <v>0</v>
      </c>
      <c r="Q120" s="587">
        <f>ROUNDUP($C118*$D118*Q$4/Q$110,3)*Index_운영!Q$10*Index_운영!Q$432</f>
        <v>0</v>
      </c>
      <c r="R120" s="587">
        <f>ROUNDUP($C118*$D118*R$4/R$110,3)*Index_운영!R$10*Index_운영!R$432</f>
        <v>0</v>
      </c>
      <c r="S120" s="587">
        <f>ROUNDUP($C118*$D118*S$4/S$110,3)*Index_운영!S$10*Index_운영!S$432</f>
        <v>0</v>
      </c>
      <c r="T120" s="587">
        <f>ROUNDUP($C118*$D118*T$4/T$110,3)*Index_운영!T$10*Index_운영!T$432</f>
        <v>0</v>
      </c>
      <c r="U120" s="587">
        <f>ROUNDUP($C118*$D118*U$4/U$110,3)*Index_운영!U$10*Index_운영!U$432</f>
        <v>0</v>
      </c>
      <c r="V120" s="587">
        <f>ROUNDUP($C118*$D118*V$4/V$110,3)*Index_운영!V$10*Index_운영!V$432</f>
        <v>0</v>
      </c>
      <c r="W120" s="587">
        <f>ROUNDUP($C118*$D118*W$4/W$110,3)*Index_운영!W$10*Index_운영!W$432</f>
        <v>0</v>
      </c>
      <c r="X120" s="587">
        <f>ROUNDUP($C118*$D118*X$4/X$110,3)*Index_운영!X$10*Index_운영!X$432</f>
        <v>0</v>
      </c>
      <c r="Y120" s="587">
        <f>ROUNDUP($C118*$D118*Y$4/Y$110,3)*Index_운영!Y$10*Index_운영!Y$432</f>
        <v>0</v>
      </c>
      <c r="Z120" s="587">
        <f>ROUNDUP($C118*$D118*Z$4/Z$110,3)*Index_운영!Z$10*Index_운영!Z$432</f>
        <v>0</v>
      </c>
      <c r="AA120" s="587">
        <f>ROUNDUP($C118*$D118*AA$4/AA$110,3)*Index_운영!AA$10*Index_운영!AA$432</f>
        <v>0</v>
      </c>
      <c r="AB120" s="587">
        <f>ROUNDUP($C118*$D118*AB$4/AB$110,3)*Index_운영!AB$10*Index_운영!AB$432</f>
        <v>0</v>
      </c>
      <c r="AC120" s="587">
        <f>ROUNDUP($C118*$D118*AC$4/AC$110,3)*Index_운영!AC$10*Index_운영!AC$432</f>
        <v>0</v>
      </c>
      <c r="AD120" s="587">
        <f>ROUNDUP($C118*$D118*AD$4/AD$110,3)*Index_운영!AD$10*Index_운영!AD$432</f>
        <v>0</v>
      </c>
      <c r="AE120" s="587">
        <f>ROUNDUP($C118*$D118*AE$4/AE$110,3)*Index_운영!AE$10*Index_운영!AE$432</f>
        <v>0</v>
      </c>
      <c r="AF120" s="587">
        <f>ROUNDUP($C118*$D118*AF$4/AF$110,3)*Index_운영!AF$10*Index_운영!AF$432</f>
        <v>0</v>
      </c>
      <c r="AG120" s="587">
        <f>ROUNDUP($C118*$D118*AG$4/AG$110,3)*Index_운영!AG$10*Index_운영!AG$432</f>
        <v>0</v>
      </c>
      <c r="AH120" s="587">
        <f>ROUNDUP($C118*$D118*AH$4/AH$110,3)*Index_운영!AH$10*Index_운영!AH$432</f>
        <v>0</v>
      </c>
      <c r="AI120" s="587">
        <f>ROUNDUP($C118*$D118*AI$4/AI$110,3)*Index_운영!AI$10*Index_운영!AI$432</f>
        <v>0</v>
      </c>
      <c r="AJ120" s="587">
        <f>ROUNDUP($C118*$D118*AJ$4/AJ$110,3)*Index_운영!AJ$10*Index_운영!AJ$432</f>
        <v>0</v>
      </c>
      <c r="AK120" s="587">
        <f>ROUNDUP($C118*$D118*AK$4/AK$110,3)*Index_운영!AK$10*Index_운영!AK$432</f>
        <v>0</v>
      </c>
      <c r="AL120" s="587">
        <f>ROUNDUP($C118*$D118*AL$4/AL$110,3)*Index_운영!AL$10*Index_운영!AL$432</f>
        <v>0</v>
      </c>
      <c r="AM120" s="587">
        <f>ROUNDUP($C118*$D118*AM$4/AM$110,3)*Index_운영!AM$10*Index_운영!AM$432</f>
        <v>0</v>
      </c>
      <c r="AN120" s="587">
        <f>ROUNDUP($C118*$D118*AN$4/AN$110,3)*Index_운영!AN$10*Index_운영!AN$432</f>
        <v>0</v>
      </c>
      <c r="AO120" s="587">
        <f>ROUNDUP($C118*$D118*AO$4/AO$110,3)*Index_운영!AO$10*Index_운영!AO$432</f>
        <v>0</v>
      </c>
      <c r="AP120" s="587">
        <f>ROUNDUP($C118*$D118*AP$4/AP$110,3)*Index_운영!AP$10*Index_운영!AP$432</f>
        <v>0</v>
      </c>
      <c r="AQ120" s="587">
        <f>ROUNDUP($C118*$D118*AQ$4/AQ$110,3)*Index_운영!AQ$10*Index_운영!AQ$432</f>
        <v>0</v>
      </c>
      <c r="AR120" s="587">
        <f>ROUNDUP($C118*$D118*AR$4/AR$110,3)*Index_운영!AR$10*Index_운영!AR$432</f>
        <v>0</v>
      </c>
      <c r="AS120" s="587">
        <f>ROUNDUP($C118*$D118*AS$4/AS$110,3)*Index_운영!AS$10*Index_운영!AS$432</f>
        <v>0</v>
      </c>
      <c r="AT120" s="587">
        <f>ROUNDUP($C118*$D118*AT$4/AT$110,3)*Index_운영!AT$10*Index_운영!AT$432</f>
        <v>0</v>
      </c>
      <c r="AU120" s="587">
        <f>ROUNDUP($C118*$D118*AU$4/AU$110,3)*Index_운영!AU$10*Index_운영!AU$432</f>
        <v>0</v>
      </c>
      <c r="AV120" s="587">
        <f>ROUNDUP($C118*$D118*AV$4/AV$110,3)*Index_운영!AV$10*Index_운영!AV$432</f>
        <v>0</v>
      </c>
      <c r="AW120" s="587">
        <f>ROUNDUP($C118*$D118*AW$4/AW$110,3)*Index_운영!AW$10*Index_운영!AW$432</f>
        <v>0</v>
      </c>
      <c r="AX120" s="587">
        <f>ROUNDUP($C118*$D118*AX$4/AX$110,3)*Index_운영!AX$10*Index_운영!AX$432</f>
        <v>0</v>
      </c>
      <c r="AY120" s="587">
        <f>ROUNDUP($C118*$D118*AY$4/AY$110,3)*Index_운영!AY$10*Index_운영!AY$432</f>
        <v>0</v>
      </c>
      <c r="AZ120" s="587">
        <f>ROUNDUP($C118*$D118*AZ$4/AZ$110,3)*Index_운영!AZ$10*Index_운영!AZ$432</f>
        <v>0</v>
      </c>
      <c r="BA120" s="587">
        <f>ROUNDUP($C118*$D118*BA$4/BA$110,3)*Index_운영!BA$10*Index_운영!BA$432</f>
        <v>0</v>
      </c>
      <c r="BB120" s="587">
        <f>ROUNDUP($C118*$D118*BB$4/BB$110,3)*Index_운영!BB$10*Index_운영!BB$432</f>
        <v>0</v>
      </c>
      <c r="BC120" s="587">
        <f>ROUNDUP($C118*$D118*BC$4/BC$110,3)*Index_운영!BC$10*Index_운영!BC$432</f>
        <v>0</v>
      </c>
      <c r="BD120" s="587">
        <f>ROUNDUP($C118*$D118*BD$4/BD$110,3)*Index_운영!BD$10*Index_운영!BD$432</f>
        <v>0</v>
      </c>
      <c r="BE120" s="587">
        <f>ROUNDUP($C118*$D118*BE$4/BE$110,3)*Index_운영!BE$10*Index_운영!BE$432</f>
        <v>0</v>
      </c>
      <c r="BF120" s="587">
        <f>ROUNDUP($C118*$D118*BF$4/BF$110,3)*Index_운영!BF$10*Index_운영!BF$432</f>
        <v>0</v>
      </c>
      <c r="BG120" s="587">
        <f>ROUNDUP($C118*$D118*BG$4/BG$110,3)*Index_운영!BG$10*Index_운영!BG$432</f>
        <v>0</v>
      </c>
      <c r="BH120" s="587">
        <f>ROUNDUP($C118*$D118*BH$4/BH$110,3)*Index_운영!BH$10*Index_운영!BH$432</f>
        <v>0</v>
      </c>
      <c r="BI120" s="587">
        <f>ROUNDUP($C118*$D118*BI$4/BI$110,3)*Index_운영!BI$10*Index_운영!BI$432</f>
        <v>0</v>
      </c>
      <c r="BJ120" s="587">
        <f>ROUNDUP($C118*$D118*BJ$4/BJ$110,3)*Index_운영!BJ$10*Index_운영!BJ$432</f>
        <v>0</v>
      </c>
      <c r="BK120" s="587">
        <f>ROUNDUP($C118*$D118*BK$4/BK$110,3)*Index_운영!BK$10*Index_운영!BK$432</f>
        <v>0</v>
      </c>
      <c r="BL120" s="587">
        <f>ROUNDUP($C118*$D118*BL$4/BL$110,3)*Index_운영!BL$10*Index_운영!BL$432</f>
        <v>0</v>
      </c>
      <c r="BM120" s="587">
        <f>ROUNDUP($C118*$D118*BM$4/BM$110,3)*Index_운영!BM$10*Index_운영!BM$432</f>
        <v>0</v>
      </c>
      <c r="BN120" s="587">
        <f>ROUNDUP($C118*$D118*BN$4/BN$110,3)*Index_운영!BN$10*Index_운영!BN$432</f>
        <v>0</v>
      </c>
      <c r="BO120" s="587">
        <f>ROUNDUP($C118*$D118*BO$4/BO$110,3)*Index_운영!BO$10*Index_운영!BO$432</f>
        <v>0</v>
      </c>
      <c r="BP120" s="587">
        <f>ROUNDUP($C118*$D118*BP$4/BP$110,3)*Index_운영!BP$10*Index_운영!BP$432</f>
        <v>0</v>
      </c>
      <c r="BQ120" s="587">
        <f>ROUNDUP($C118*$D118*BQ$4/BQ$110,3)*Index_운영!BQ$10*Index_운영!BQ$432</f>
        <v>0</v>
      </c>
      <c r="BR120" s="587">
        <f>ROUNDUP($C118*$D118*BR$4/BR$110,3)*Index_운영!BR$10*Index_운영!BR$432</f>
        <v>0</v>
      </c>
      <c r="BS120" s="587">
        <f>ROUNDUP($C118*$D118*BS$4/BS$110,3)*Index_운영!BS$10*Index_운영!BS$432</f>
        <v>0</v>
      </c>
      <c r="BT120" s="587">
        <f>ROUNDUP($C118*$D118*BT$4/BT$110,3)*Index_운영!BT$10*Index_운영!BT$432</f>
        <v>0</v>
      </c>
      <c r="BU120" s="587">
        <f>ROUNDUP($C118*$D118*BU$4/BU$110,3)*Index_운영!BU$10*Index_운영!BU$432</f>
        <v>0</v>
      </c>
      <c r="BV120" s="587">
        <f>ROUNDUP($C118*$D118*BV$4/BV$110,3)*Index_운영!BV$10*Index_운영!BV$432</f>
        <v>0</v>
      </c>
      <c r="BW120" s="587">
        <f>ROUNDUP($C118*$D118*BW$4/BW$110,3)*Index_운영!BW$10*Index_운영!BW$432</f>
        <v>0</v>
      </c>
      <c r="BX120" s="587">
        <f>ROUNDUP($C118*$D118*BX$4/BX$110,3)*Index_운영!BX$10*Index_운영!BX$432</f>
        <v>0</v>
      </c>
      <c r="BY120" s="587">
        <f>ROUNDUP($C118*$D118*BY$4/BY$110,3)*Index_운영!BY$10*Index_운영!BY$432</f>
        <v>0</v>
      </c>
      <c r="BZ120" s="587">
        <f>ROUNDUP($C118*$D118*BZ$4/BZ$110,3)*Index_운영!BZ$10*Index_운영!BZ$432</f>
        <v>0</v>
      </c>
      <c r="CA120" s="587">
        <f>ROUNDUP($C118*$D118*CA$4/CA$110,3)*Index_운영!CA$10*Index_운영!CA$432</f>
        <v>0</v>
      </c>
      <c r="CB120" s="587">
        <f>ROUNDUP($C118*$D118*CB$4/CB$110,3)*Index_운영!CB$10*Index_운영!CB$432</f>
        <v>0</v>
      </c>
      <c r="CC120" s="587">
        <f>ROUNDUP($C118*$D118*CC$4/CC$110,3)*Index_운영!CC$10*Index_운영!CC$432</f>
        <v>0</v>
      </c>
      <c r="CD120" s="587">
        <f>ROUNDUP($C118*$D118*CD$4/CD$110,3)*Index_운영!CD$10*Index_운영!CD$432</f>
        <v>0</v>
      </c>
      <c r="CE120" s="587">
        <f>ROUNDUP($C118*$D118*CE$4/CE$110,3)*Index_운영!CE$10*Index_운영!CE$432</f>
        <v>0</v>
      </c>
      <c r="CF120" s="587">
        <f>ROUNDUP($C118*$D118*CF$4/CF$110,3)*Index_운영!CF$10*Index_운영!CF$432</f>
        <v>0</v>
      </c>
      <c r="CG120" s="587">
        <f>ROUNDUP($C118*$D118*CG$4/CG$110,3)*Index_운영!CG$10*Index_운영!CG$432</f>
        <v>0</v>
      </c>
      <c r="CH120" s="587">
        <f>ROUNDUP($C118*$D118*CH$4/CH$110,3)*Index_운영!CH$10*Index_운영!CH$432</f>
        <v>0</v>
      </c>
      <c r="CI120" s="587">
        <f>ROUNDUP($C118*$D118*CI$4/CI$110,3)*Index_운영!CI$10*Index_운영!CI$432</f>
        <v>0</v>
      </c>
      <c r="CJ120" s="587">
        <f>ROUNDUP($C118*$D118*CJ$4/CJ$110,3)*Index_운영!CJ$10*Index_운영!CJ$432</f>
        <v>0</v>
      </c>
      <c r="CK120" s="587">
        <f>ROUNDUP($C118*$D118*CK$4/CK$110,3)*Index_운영!CK$10*Index_운영!CK$432</f>
        <v>0</v>
      </c>
      <c r="CL120" s="587">
        <f>ROUNDUP($C118*$D118*CL$4/CL$110,3)*Index_운영!CL$10*Index_운영!CL$432</f>
        <v>0</v>
      </c>
      <c r="CM120" s="587">
        <f>ROUNDUP($C118*$D118*CM$4/CM$110,3)*Index_운영!CM$10*Index_운영!CM$432</f>
        <v>0</v>
      </c>
      <c r="CN120" s="587">
        <f>ROUNDUP($C118*$D118*CN$4/CN$110,3)*Index_운영!CN$10*Index_운영!CN$432</f>
        <v>0</v>
      </c>
      <c r="CO120" s="587">
        <f>ROUNDUP($C118*$D118*CO$4/CO$110,3)*Index_운영!CO$10*Index_운영!CO$432</f>
        <v>0</v>
      </c>
      <c r="CP120" s="587">
        <f>ROUNDUP($C118*$D118*CP$4/CP$110,3)*Index_운영!CP$10*Index_운영!CP$432</f>
        <v>0</v>
      </c>
      <c r="CQ120" s="587">
        <f>ROUNDUP($C118*$D118*CQ$4/CQ$110,3)*Index_운영!CQ$10*Index_운영!CQ$432</f>
        <v>0</v>
      </c>
      <c r="CR120" s="587">
        <f>ROUNDUP($C118*$D118*CR$4/CR$110,3)*Index_운영!CR$10*Index_운영!CR$432</f>
        <v>0</v>
      </c>
      <c r="CS120" s="587">
        <f>ROUNDUP($C118*$D118*CS$4/CS$110,3)*Index_운영!CS$10*Index_운영!CS$432</f>
        <v>0</v>
      </c>
      <c r="CT120" s="587">
        <f>ROUNDUP($C118*$D118*CT$4/CT$110,3)*Index_운영!CT$10*Index_운영!CT$432</f>
        <v>0</v>
      </c>
      <c r="CU120" s="587">
        <f>ROUNDUP($C118*$D118*CU$4/CU$110,3)*Index_운영!CU$10*Index_운영!CU$432</f>
        <v>0</v>
      </c>
      <c r="CV120" s="587">
        <f>ROUNDUP($C118*$D118*CV$4/CV$110,3)*Index_운영!CV$10*Index_운영!CV$432</f>
        <v>0</v>
      </c>
      <c r="CW120" s="587">
        <f>ROUNDUP($C118*$D118*CW$4/CW$110,3)*Index_운영!CW$10*Index_운영!CW$432</f>
        <v>0</v>
      </c>
      <c r="CX120" s="587">
        <f>ROUNDUP($C118*$D118*CX$4/CX$110,3)*Index_운영!CX$10*Index_운영!CX$432</f>
        <v>0</v>
      </c>
      <c r="CY120" s="587">
        <f>ROUNDUP($C118*$D118*CY$4/CY$110,3)*Index_운영!CY$10*Index_운영!CY$432</f>
        <v>0</v>
      </c>
      <c r="CZ120" s="587">
        <f>ROUNDUP($C118*$D118*CZ$4/CZ$110,3)*Index_운영!CZ$10*Index_운영!CZ$432</f>
        <v>0</v>
      </c>
      <c r="DA120" s="587">
        <f>ROUNDUP($C118*$D118*DA$4/DA$110,3)*Index_운영!DA$10*Index_운영!DA$432</f>
        <v>0</v>
      </c>
      <c r="DB120" s="587">
        <f>ROUNDUP($C118*$D118*DB$4/DB$110,3)*Index_운영!DB$10*Index_운영!DB$432</f>
        <v>0</v>
      </c>
      <c r="DC120" s="587">
        <f>ROUNDUP($C118*$D118*DC$4/DC$110,3)*Index_운영!DC$10*Index_운영!DC$432</f>
        <v>0</v>
      </c>
      <c r="DD120" s="587">
        <f>ROUNDUP($C118*$D118*DD$4/DD$110,3)*Index_운영!DD$10*Index_운영!DD$432</f>
        <v>0</v>
      </c>
      <c r="DE120" s="587">
        <f>ROUNDUP($C118*$D118*DE$4/DE$110,3)*Index_운영!DE$10*Index_운영!DE$432</f>
        <v>0</v>
      </c>
      <c r="DF120" s="587">
        <f>ROUNDUP($C118*$D118*DF$4/DF$110,3)*Index_운영!DF$10*Index_운영!DF$432</f>
        <v>0</v>
      </c>
      <c r="DG120" s="587">
        <f>ROUNDUP($C118*$D118*DG$4/DG$110,3)*Index_운영!DG$10*Index_운영!DG$432</f>
        <v>0</v>
      </c>
      <c r="DH120" s="587">
        <f>ROUNDUP($C118*$D118*DH$4/DH$110,3)*Index_운영!DH$10*Index_운영!DH$432</f>
        <v>0</v>
      </c>
      <c r="DI120" s="587">
        <f>ROUNDUP($C118*$D118*DI$4/DI$110,3)*Index_운영!DI$10*Index_운영!DI$432</f>
        <v>0</v>
      </c>
      <c r="DJ120" s="587">
        <f>ROUNDUP($C118*$D118*DJ$4/DJ$110,3)*Index_운영!DJ$10*Index_운영!DJ$432</f>
        <v>0</v>
      </c>
      <c r="DK120" s="587">
        <f>ROUNDUP($C118*$D118*DK$4/DK$110,3)*Index_운영!DK$10*Index_운영!DK$432</f>
        <v>0</v>
      </c>
      <c r="DL120" s="587">
        <f>ROUNDUP($C118*$D118*DL$4/DL$110,3)*Index_운영!DL$10*Index_운영!DL$432</f>
        <v>0</v>
      </c>
      <c r="DM120" s="587">
        <f>ROUNDUP($C118*$D118*DM$4/DM$110,3)*Index_운영!DM$10*Index_운영!DM$432</f>
        <v>0</v>
      </c>
      <c r="DN120" s="587">
        <f>ROUNDUP($C118*$D118*DN$4/DN$110,3)*Index_운영!DN$10*Index_운영!DN$432</f>
        <v>0</v>
      </c>
      <c r="DO120" s="587">
        <f>ROUNDUP($C118*$D118*DO$4/DO$110,3)*Index_운영!DO$10*Index_운영!DO$432</f>
        <v>0</v>
      </c>
      <c r="DP120" s="587">
        <f>ROUNDUP($C118*$D118*DP$4/DP$110,3)*Index_운영!DP$10*Index_운영!DP$432</f>
        <v>0</v>
      </c>
      <c r="DQ120" s="587">
        <f>ROUNDUP($C118*$D118*DQ$4/DQ$110,3)*Index_운영!DQ$10*Index_운영!DQ$432</f>
        <v>0</v>
      </c>
      <c r="DR120" s="587">
        <f>ROUNDUP($C118*$D118*DR$4/DR$110,3)*Index_운영!DR$10*Index_운영!DR$432</f>
        <v>0</v>
      </c>
      <c r="DS120" s="587">
        <f>ROUNDUP($C118*$D118*DS$4/DS$110,3)*Index_운영!DS$10*Index_운영!DS$432</f>
        <v>0</v>
      </c>
      <c r="DT120" s="587">
        <f>ROUNDUP($C118*$D118*DT$4/DT$110,3)*Index_운영!DT$10*Index_운영!DT$432</f>
        <v>0</v>
      </c>
      <c r="DU120" s="587">
        <f>ROUNDUP($C118*$D118*DU$4/DU$110,3)*Index_운영!DU$10*Index_운영!DU$432</f>
        <v>0</v>
      </c>
      <c r="DV120" s="587">
        <f>ROUNDUP($C118*$D118*DV$4/DV$110,3)*Index_운영!DV$10*Index_운영!DV$432</f>
        <v>0</v>
      </c>
    </row>
    <row r="121" spans="1:126" s="64" customFormat="1" outlineLevel="1" x14ac:dyDescent="0.4">
      <c r="A121" s="724"/>
      <c r="B121" s="598"/>
      <c r="C121" s="608"/>
      <c r="D121" s="812"/>
      <c r="E121" s="804" t="s">
        <v>96</v>
      </c>
      <c r="F121" s="586">
        <f>IF(MOD(MONTH(F$3),'Control Panel_운영'!$K$96)='Control Panel_운영'!$L$97,F119+F120,0)</f>
        <v>0</v>
      </c>
      <c r="G121" s="587">
        <f>IF(MOD(MONTH(G$3),'Control Panel_운영'!$K$96)='Control Panel_운영'!$L$97,G119+G120,0)</f>
        <v>0</v>
      </c>
      <c r="H121" s="587">
        <f>IF(MOD(MONTH(H$3),'Control Panel_운영'!$K$96)='Control Panel_운영'!$L$97,H119+H120,0)</f>
        <v>0</v>
      </c>
      <c r="I121" s="587">
        <f>IF(MOD(MONTH(I$3),'Control Panel_운영'!$K$96)='Control Panel_운영'!$L$97,I119+I120,0)</f>
        <v>0</v>
      </c>
      <c r="J121" s="587">
        <f>IF(MOD(MONTH(J$3),'Control Panel_운영'!$K$96)='Control Panel_운영'!$L$97,J119+J120,0)</f>
        <v>0</v>
      </c>
      <c r="K121" s="587">
        <f>IF(MOD(MONTH(K$3),'Control Panel_운영'!$K$96)='Control Panel_운영'!$L$97,K119+K120,0)</f>
        <v>0</v>
      </c>
      <c r="L121" s="587">
        <f>IF(MOD(MONTH(L$3),'Control Panel_운영'!$K$96)='Control Panel_운영'!$L$97,L119+L120,0)</f>
        <v>0</v>
      </c>
      <c r="M121" s="587">
        <f>IF(MOD(MONTH(M$3),'Control Panel_운영'!$K$96)='Control Panel_운영'!$L$97,M119+M120,0)</f>
        <v>0</v>
      </c>
      <c r="N121" s="587">
        <f>IF(MOD(MONTH(N$3),'Control Panel_운영'!$K$96)='Control Panel_운영'!$L$97,N119+N120,0)</f>
        <v>0</v>
      </c>
      <c r="O121" s="587">
        <f>IF(MOD(MONTH(O$3),'Control Panel_운영'!$K$96)='Control Panel_운영'!$L$97,O119+O120,0)</f>
        <v>0</v>
      </c>
      <c r="P121" s="587">
        <f>IF(MOD(MONTH(P$3),'Control Panel_운영'!$K$96)='Control Panel_운영'!$L$97,P119+P120,0)</f>
        <v>0</v>
      </c>
      <c r="Q121" s="587">
        <f>IF(MOD(MONTH(Q$3),'Control Panel_운영'!$K$96)='Control Panel_운영'!$L$97,Q119+Q120,0)</f>
        <v>0</v>
      </c>
      <c r="R121" s="587">
        <f>IF(MOD(MONTH(R$3),'Control Panel_운영'!$K$96)='Control Panel_운영'!$L$97,R119+R120,0)</f>
        <v>0</v>
      </c>
      <c r="S121" s="587">
        <f>IF(MOD(MONTH(S$3),'Control Panel_운영'!$K$96)='Control Panel_운영'!$L$97,S119+S120,0)</f>
        <v>0</v>
      </c>
      <c r="T121" s="587">
        <f>IF(MOD(MONTH(T$3),'Control Panel_운영'!$K$96)='Control Panel_운영'!$L$97,T119+T120,0)</f>
        <v>0</v>
      </c>
      <c r="U121" s="587">
        <f>IF(MOD(MONTH(U$3),'Control Panel_운영'!$K$96)='Control Panel_운영'!$L$97,U119+U120,0)</f>
        <v>0</v>
      </c>
      <c r="V121" s="587">
        <f>IF(MOD(MONTH(V$3),'Control Panel_운영'!$K$96)='Control Panel_운영'!$L$97,V119+V120,0)</f>
        <v>0</v>
      </c>
      <c r="W121" s="587">
        <f>IF(MOD(MONTH(W$3),'Control Panel_운영'!$K$96)='Control Panel_운영'!$L$97,W119+W120,0)</f>
        <v>0</v>
      </c>
      <c r="X121" s="587">
        <f>IF(MOD(MONTH(X$3),'Control Panel_운영'!$K$96)='Control Panel_운영'!$L$97,X119+X120,0)</f>
        <v>0</v>
      </c>
      <c r="Y121" s="587">
        <f>IF(MOD(MONTH(Y$3),'Control Panel_운영'!$K$96)='Control Panel_운영'!$L$97,Y119+Y120,0)</f>
        <v>0</v>
      </c>
      <c r="Z121" s="587">
        <f>IF(MOD(MONTH(Z$3),'Control Panel_운영'!$K$96)='Control Panel_운영'!$L$97,Z119+Z120,0)</f>
        <v>0</v>
      </c>
      <c r="AA121" s="587">
        <f>IF(MOD(MONTH(AA$3),'Control Panel_운영'!$K$96)='Control Panel_운영'!$L$97,AA119+AA120,0)</f>
        <v>0</v>
      </c>
      <c r="AB121" s="587">
        <f>IF(MOD(MONTH(AB$3),'Control Panel_운영'!$K$96)='Control Panel_운영'!$L$97,AB119+AB120,0)</f>
        <v>0</v>
      </c>
      <c r="AC121" s="587">
        <f>IF(MOD(MONTH(AC$3),'Control Panel_운영'!$K$96)='Control Panel_운영'!$L$97,AC119+AC120,0)</f>
        <v>0</v>
      </c>
      <c r="AD121" s="587">
        <f>IF(MOD(MONTH(AD$3),'Control Panel_운영'!$K$96)='Control Panel_운영'!$L$97,AD119+AD120,0)</f>
        <v>0</v>
      </c>
      <c r="AE121" s="587">
        <f>IF(MOD(MONTH(AE$3),'Control Panel_운영'!$K$96)='Control Panel_운영'!$L$97,AE119+AE120,0)</f>
        <v>0</v>
      </c>
      <c r="AF121" s="587">
        <f>IF(MOD(MONTH(AF$3),'Control Panel_운영'!$K$96)='Control Panel_운영'!$L$97,AF119+AF120,0)</f>
        <v>0</v>
      </c>
      <c r="AG121" s="587">
        <f>IF(MOD(MONTH(AG$3),'Control Panel_운영'!$K$96)='Control Panel_운영'!$L$97,AG119+AG120,0)</f>
        <v>0</v>
      </c>
      <c r="AH121" s="587">
        <f>IF(MOD(MONTH(AH$3),'Control Panel_운영'!$K$96)='Control Panel_운영'!$L$97,AH119+AH120,0)</f>
        <v>0</v>
      </c>
      <c r="AI121" s="587">
        <f>IF(MOD(MONTH(AI$3),'Control Panel_운영'!$K$96)='Control Panel_운영'!$L$97,AI119+AI120,0)</f>
        <v>0</v>
      </c>
      <c r="AJ121" s="587">
        <f>IF(MOD(MONTH(AJ$3),'Control Panel_운영'!$K$96)='Control Panel_운영'!$L$97,AJ119+AJ120,0)</f>
        <v>0</v>
      </c>
      <c r="AK121" s="587">
        <f>IF(MOD(MONTH(AK$3),'Control Panel_운영'!$K$96)='Control Panel_운영'!$L$97,AK119+AK120,0)</f>
        <v>0</v>
      </c>
      <c r="AL121" s="587">
        <f>IF(MOD(MONTH(AL$3),'Control Panel_운영'!$K$96)='Control Panel_운영'!$L$97,AL119+AL120,0)</f>
        <v>0</v>
      </c>
      <c r="AM121" s="587">
        <f>IF(MOD(MONTH(AM$3),'Control Panel_운영'!$K$96)='Control Panel_운영'!$L$97,AM119+AM120,0)</f>
        <v>0</v>
      </c>
      <c r="AN121" s="587">
        <f>IF(MOD(MONTH(AN$3),'Control Panel_운영'!$K$96)='Control Panel_운영'!$L$97,AN119+AN120,0)</f>
        <v>0</v>
      </c>
      <c r="AO121" s="587">
        <f>IF(MOD(MONTH(AO$3),'Control Panel_운영'!$K$96)='Control Panel_운영'!$L$97,AO119+AO120,0)</f>
        <v>0</v>
      </c>
      <c r="AP121" s="587">
        <f>IF(MOD(MONTH(AP$3),'Control Panel_운영'!$K$96)='Control Panel_운영'!$L$97,AP119+AP120,0)</f>
        <v>0</v>
      </c>
      <c r="AQ121" s="587">
        <f>IF(MOD(MONTH(AQ$3),'Control Panel_운영'!$K$96)='Control Panel_운영'!$L$97,AQ119+AQ120,0)</f>
        <v>0</v>
      </c>
      <c r="AR121" s="587">
        <f>IF(MOD(MONTH(AR$3),'Control Panel_운영'!$K$96)='Control Panel_운영'!$L$97,AR119+AR120,0)</f>
        <v>0</v>
      </c>
      <c r="AS121" s="587">
        <f>IF(MOD(MONTH(AS$3),'Control Panel_운영'!$K$96)='Control Panel_운영'!$L$97,AS119+AS120,0)</f>
        <v>0</v>
      </c>
      <c r="AT121" s="587">
        <f>IF(MOD(MONTH(AT$3),'Control Panel_운영'!$K$96)='Control Panel_운영'!$L$97,AT119+AT120,0)</f>
        <v>0</v>
      </c>
      <c r="AU121" s="587">
        <f>IF(MOD(MONTH(AU$3),'Control Panel_운영'!$K$96)='Control Panel_운영'!$L$97,AU119+AU120,0)</f>
        <v>0</v>
      </c>
      <c r="AV121" s="587">
        <f>IF(MOD(MONTH(AV$3),'Control Panel_운영'!$K$96)='Control Panel_운영'!$L$97,AV119+AV120,0)</f>
        <v>0</v>
      </c>
      <c r="AW121" s="587">
        <f>IF(MOD(MONTH(AW$3),'Control Panel_운영'!$K$96)='Control Panel_운영'!$L$97,AW119+AW120,0)</f>
        <v>0</v>
      </c>
      <c r="AX121" s="587">
        <f>IF(MOD(MONTH(AX$3),'Control Panel_운영'!$K$96)='Control Panel_운영'!$L$97,AX119+AX120,0)</f>
        <v>0</v>
      </c>
      <c r="AY121" s="587">
        <f>IF(MOD(MONTH(AY$3),'Control Panel_운영'!$K$96)='Control Panel_운영'!$L$97,AY119+AY120,0)</f>
        <v>0</v>
      </c>
      <c r="AZ121" s="587">
        <f>IF(MOD(MONTH(AZ$3),'Control Panel_운영'!$K$96)='Control Panel_운영'!$L$97,AZ119+AZ120,0)</f>
        <v>0</v>
      </c>
      <c r="BA121" s="587">
        <f>IF(MOD(MONTH(BA$3),'Control Panel_운영'!$K$96)='Control Panel_운영'!$L$97,BA119+BA120,0)</f>
        <v>0</v>
      </c>
      <c r="BB121" s="587">
        <f>IF(MOD(MONTH(BB$3),'Control Panel_운영'!$K$96)='Control Panel_운영'!$L$97,BB119+BB120,0)</f>
        <v>0</v>
      </c>
      <c r="BC121" s="587">
        <f>IF(MOD(MONTH(BC$3),'Control Panel_운영'!$K$96)='Control Panel_운영'!$L$97,BC119+BC120,0)</f>
        <v>0</v>
      </c>
      <c r="BD121" s="587">
        <f>IF(MOD(MONTH(BD$3),'Control Panel_운영'!$K$96)='Control Panel_운영'!$L$97,BD119+BD120,0)</f>
        <v>0</v>
      </c>
      <c r="BE121" s="587">
        <f>IF(MOD(MONTH(BE$3),'Control Panel_운영'!$K$96)='Control Panel_운영'!$L$97,BE119+BE120,0)</f>
        <v>0</v>
      </c>
      <c r="BF121" s="587">
        <f>IF(MOD(MONTH(BF$3),'Control Panel_운영'!$K$96)='Control Panel_운영'!$L$97,BF119+BF120,0)</f>
        <v>0</v>
      </c>
      <c r="BG121" s="587">
        <f>IF(MOD(MONTH(BG$3),'Control Panel_운영'!$K$96)='Control Panel_운영'!$L$97,BG119+BG120,0)</f>
        <v>0</v>
      </c>
      <c r="BH121" s="587">
        <f>IF(MOD(MONTH(BH$3),'Control Panel_운영'!$K$96)='Control Panel_운영'!$L$97,BH119+BH120,0)</f>
        <v>0</v>
      </c>
      <c r="BI121" s="587">
        <f>IF(MOD(MONTH(BI$3),'Control Panel_운영'!$K$96)='Control Panel_운영'!$L$97,BI119+BI120,0)</f>
        <v>0</v>
      </c>
      <c r="BJ121" s="587">
        <f>IF(MOD(MONTH(BJ$3),'Control Panel_운영'!$K$96)='Control Panel_운영'!$L$97,BJ119+BJ120,0)</f>
        <v>0</v>
      </c>
      <c r="BK121" s="587">
        <f>IF(MOD(MONTH(BK$3),'Control Panel_운영'!$K$96)='Control Panel_운영'!$L$97,BK119+BK120,0)</f>
        <v>0</v>
      </c>
      <c r="BL121" s="587">
        <f>IF(MOD(MONTH(BL$3),'Control Panel_운영'!$K$96)='Control Panel_운영'!$L$97,BL119+BL120,0)</f>
        <v>0</v>
      </c>
      <c r="BM121" s="587">
        <f>IF(MOD(MONTH(BM$3),'Control Panel_운영'!$K$96)='Control Panel_운영'!$L$97,BM119+BM120,0)</f>
        <v>0</v>
      </c>
      <c r="BN121" s="587">
        <f>IF(MOD(MONTH(BN$3),'Control Panel_운영'!$K$96)='Control Panel_운영'!$L$97,BN119+BN120,0)</f>
        <v>0</v>
      </c>
      <c r="BO121" s="587">
        <f>IF(MOD(MONTH(BO$3),'Control Panel_운영'!$K$96)='Control Panel_운영'!$L$97,BO119+BO120,0)</f>
        <v>0</v>
      </c>
      <c r="BP121" s="587">
        <f>IF(MOD(MONTH(BP$3),'Control Panel_운영'!$K$96)='Control Panel_운영'!$L$97,BP119+BP120,0)</f>
        <v>0</v>
      </c>
      <c r="BQ121" s="587">
        <f>IF(MOD(MONTH(BQ$3),'Control Panel_운영'!$K$96)='Control Panel_운영'!$L$97,BQ119+BQ120,0)</f>
        <v>0</v>
      </c>
      <c r="BR121" s="587">
        <f>IF(MOD(MONTH(BR$3),'Control Panel_운영'!$K$96)='Control Panel_운영'!$L$97,BR119+BR120,0)</f>
        <v>0</v>
      </c>
      <c r="BS121" s="587">
        <f>IF(MOD(MONTH(BS$3),'Control Panel_운영'!$K$96)='Control Panel_운영'!$L$97,BS119+BS120,0)</f>
        <v>0</v>
      </c>
      <c r="BT121" s="587">
        <f>IF(MOD(MONTH(BT$3),'Control Panel_운영'!$K$96)='Control Panel_운영'!$L$97,BT119+BT120,0)</f>
        <v>0</v>
      </c>
      <c r="BU121" s="587">
        <f>IF(MOD(MONTH(BU$3),'Control Panel_운영'!$K$96)='Control Panel_운영'!$L$97,BU119+BU120,0)</f>
        <v>0</v>
      </c>
      <c r="BV121" s="587">
        <f>IF(MOD(MONTH(BV$3),'Control Panel_운영'!$K$96)='Control Panel_운영'!$L$97,BV119+BV120,0)</f>
        <v>0</v>
      </c>
      <c r="BW121" s="587">
        <f>IF(MOD(MONTH(BW$3),'Control Panel_운영'!$K$96)='Control Panel_운영'!$L$97,BW119+BW120,0)</f>
        <v>0</v>
      </c>
      <c r="BX121" s="587">
        <f>IF(MOD(MONTH(BX$3),'Control Panel_운영'!$K$96)='Control Panel_운영'!$L$97,BX119+BX120,0)</f>
        <v>0</v>
      </c>
      <c r="BY121" s="587">
        <f>IF(MOD(MONTH(BY$3),'Control Panel_운영'!$K$96)='Control Panel_운영'!$L$97,BY119+BY120,0)</f>
        <v>0</v>
      </c>
      <c r="BZ121" s="587">
        <f>IF(MOD(MONTH(BZ$3),'Control Panel_운영'!$K$96)='Control Panel_운영'!$L$97,BZ119+BZ120,0)</f>
        <v>0</v>
      </c>
      <c r="CA121" s="587">
        <f>IF(MOD(MONTH(CA$3),'Control Panel_운영'!$K$96)='Control Panel_운영'!$L$97,CA119+CA120,0)</f>
        <v>0</v>
      </c>
      <c r="CB121" s="587">
        <f>IF(MOD(MONTH(CB$3),'Control Panel_운영'!$K$96)='Control Panel_운영'!$L$97,CB119+CB120,0)</f>
        <v>0</v>
      </c>
      <c r="CC121" s="587">
        <f>IF(MOD(MONTH(CC$3),'Control Panel_운영'!$K$96)='Control Panel_운영'!$L$97,CC119+CC120,0)</f>
        <v>0</v>
      </c>
      <c r="CD121" s="587">
        <f>IF(MOD(MONTH(CD$3),'Control Panel_운영'!$K$96)='Control Panel_운영'!$L$97,CD119+CD120,0)</f>
        <v>0</v>
      </c>
      <c r="CE121" s="587">
        <f>IF(MOD(MONTH(CE$3),'Control Panel_운영'!$K$96)='Control Panel_운영'!$L$97,CE119+CE120,0)</f>
        <v>0</v>
      </c>
      <c r="CF121" s="587">
        <f>IF(MOD(MONTH(CF$3),'Control Panel_운영'!$K$96)='Control Panel_운영'!$L$97,CF119+CF120,0)</f>
        <v>0</v>
      </c>
      <c r="CG121" s="587">
        <f>IF(MOD(MONTH(CG$3),'Control Panel_운영'!$K$96)='Control Panel_운영'!$L$97,CG119+CG120,0)</f>
        <v>0</v>
      </c>
      <c r="CH121" s="587">
        <f>IF(MOD(MONTH(CH$3),'Control Panel_운영'!$K$96)='Control Panel_운영'!$L$97,CH119+CH120,0)</f>
        <v>0</v>
      </c>
      <c r="CI121" s="587">
        <f>IF(MOD(MONTH(CI$3),'Control Panel_운영'!$K$96)='Control Panel_운영'!$L$97,CI119+CI120,0)</f>
        <v>0</v>
      </c>
      <c r="CJ121" s="587">
        <f>IF(MOD(MONTH(CJ$3),'Control Panel_운영'!$K$96)='Control Panel_운영'!$L$97,CJ119+CJ120,0)</f>
        <v>0</v>
      </c>
      <c r="CK121" s="587">
        <f>IF(MOD(MONTH(CK$3),'Control Panel_운영'!$K$96)='Control Panel_운영'!$L$97,CK119+CK120,0)</f>
        <v>0</v>
      </c>
      <c r="CL121" s="587">
        <f>IF(MOD(MONTH(CL$3),'Control Panel_운영'!$K$96)='Control Panel_운영'!$L$97,CL119+CL120,0)</f>
        <v>0</v>
      </c>
      <c r="CM121" s="587">
        <f>IF(MOD(MONTH(CM$3),'Control Panel_운영'!$K$96)='Control Panel_운영'!$L$97,CM119+CM120,0)</f>
        <v>0</v>
      </c>
      <c r="CN121" s="587">
        <f>IF(MOD(MONTH(CN$3),'Control Panel_운영'!$K$96)='Control Panel_운영'!$L$97,CN119+CN120,0)</f>
        <v>0</v>
      </c>
      <c r="CO121" s="587">
        <f>IF(MOD(MONTH(CO$3),'Control Panel_운영'!$K$96)='Control Panel_운영'!$L$97,CO119+CO120,0)</f>
        <v>0</v>
      </c>
      <c r="CP121" s="587">
        <f>IF(MOD(MONTH(CP$3),'Control Panel_운영'!$K$96)='Control Panel_운영'!$L$97,CP119+CP120,0)</f>
        <v>0</v>
      </c>
      <c r="CQ121" s="587">
        <f>IF(MOD(MONTH(CQ$3),'Control Panel_운영'!$K$96)='Control Panel_운영'!$L$97,CQ119+CQ120,0)</f>
        <v>0</v>
      </c>
      <c r="CR121" s="587">
        <f>IF(MOD(MONTH(CR$3),'Control Panel_운영'!$K$96)='Control Panel_운영'!$L$97,CR119+CR120,0)</f>
        <v>0</v>
      </c>
      <c r="CS121" s="587">
        <f>IF(MOD(MONTH(CS$3),'Control Panel_운영'!$K$96)='Control Panel_운영'!$L$97,CS119+CS120,0)</f>
        <v>0</v>
      </c>
      <c r="CT121" s="587">
        <f>IF(MOD(MONTH(CT$3),'Control Panel_운영'!$K$96)='Control Panel_운영'!$L$97,CT119+CT120,0)</f>
        <v>0</v>
      </c>
      <c r="CU121" s="587">
        <f>IF(MOD(MONTH(CU$3),'Control Panel_운영'!$K$96)='Control Panel_운영'!$L$97,CU119+CU120,0)</f>
        <v>0</v>
      </c>
      <c r="CV121" s="587">
        <f>IF(MOD(MONTH(CV$3),'Control Panel_운영'!$K$96)='Control Panel_운영'!$L$97,CV119+CV120,0)</f>
        <v>0</v>
      </c>
      <c r="CW121" s="587">
        <f>IF(MOD(MONTH(CW$3),'Control Panel_운영'!$K$96)='Control Panel_운영'!$L$97,CW119+CW120,0)</f>
        <v>0</v>
      </c>
      <c r="CX121" s="587">
        <f>IF(MOD(MONTH(CX$3),'Control Panel_운영'!$K$96)='Control Panel_운영'!$L$97,CX119+CX120,0)</f>
        <v>0</v>
      </c>
      <c r="CY121" s="587">
        <f>IF(MOD(MONTH(CY$3),'Control Panel_운영'!$K$96)='Control Panel_운영'!$L$97,CY119+CY120,0)</f>
        <v>0</v>
      </c>
      <c r="CZ121" s="587">
        <f>IF(MOD(MONTH(CZ$3),'Control Panel_운영'!$K$96)='Control Panel_운영'!$L$97,CZ119+CZ120,0)</f>
        <v>0</v>
      </c>
      <c r="DA121" s="587">
        <f>IF(MOD(MONTH(DA$3),'Control Panel_운영'!$K$96)='Control Panel_운영'!$L$97,DA119+DA120,0)</f>
        <v>0</v>
      </c>
      <c r="DB121" s="587">
        <f>IF(MOD(MONTH(DB$3),'Control Panel_운영'!$K$96)='Control Panel_운영'!$L$97,DB119+DB120,0)</f>
        <v>0</v>
      </c>
      <c r="DC121" s="587">
        <f>IF(MOD(MONTH(DC$3),'Control Panel_운영'!$K$96)='Control Panel_운영'!$L$97,DC119+DC120,0)</f>
        <v>0</v>
      </c>
      <c r="DD121" s="587">
        <f>IF(MOD(MONTH(DD$3),'Control Panel_운영'!$K$96)='Control Panel_운영'!$L$97,DD119+DD120,0)</f>
        <v>0</v>
      </c>
      <c r="DE121" s="587">
        <f>IF(MOD(MONTH(DE$3),'Control Panel_운영'!$K$96)='Control Panel_운영'!$L$97,DE119+DE120,0)</f>
        <v>0</v>
      </c>
      <c r="DF121" s="587">
        <f>IF(MOD(MONTH(DF$3),'Control Panel_운영'!$K$96)='Control Panel_운영'!$L$97,DF119+DF120,0)</f>
        <v>0</v>
      </c>
      <c r="DG121" s="587">
        <f>IF(MOD(MONTH(DG$3),'Control Panel_운영'!$K$96)='Control Panel_운영'!$L$97,DG119+DG120,0)</f>
        <v>0</v>
      </c>
      <c r="DH121" s="587">
        <f>IF(MOD(MONTH(DH$3),'Control Panel_운영'!$K$96)='Control Panel_운영'!$L$97,DH119+DH120,0)</f>
        <v>0</v>
      </c>
      <c r="DI121" s="587">
        <f>IF(MOD(MONTH(DI$3),'Control Panel_운영'!$K$96)='Control Panel_운영'!$L$97,DI119+DI120,0)</f>
        <v>0</v>
      </c>
      <c r="DJ121" s="587">
        <f>IF(MOD(MONTH(DJ$3),'Control Panel_운영'!$K$96)='Control Panel_운영'!$L$97,DJ119+DJ120,0)</f>
        <v>0</v>
      </c>
      <c r="DK121" s="587">
        <f>IF(MOD(MONTH(DK$3),'Control Panel_운영'!$K$96)='Control Panel_운영'!$L$97,DK119+DK120,0)</f>
        <v>0</v>
      </c>
      <c r="DL121" s="587">
        <f>IF(MOD(MONTH(DL$3),'Control Panel_운영'!$K$96)='Control Panel_운영'!$L$97,DL119+DL120,0)</f>
        <v>0</v>
      </c>
      <c r="DM121" s="587">
        <f>IF(MOD(MONTH(DM$3),'Control Panel_운영'!$K$96)='Control Panel_운영'!$L$97,DM119+DM120,0)</f>
        <v>0</v>
      </c>
      <c r="DN121" s="587">
        <f>IF(MOD(MONTH(DN$3),'Control Panel_운영'!$K$96)='Control Panel_운영'!$L$97,DN119+DN120,0)</f>
        <v>0</v>
      </c>
      <c r="DO121" s="587">
        <f>IF(MOD(MONTH(DO$3),'Control Panel_운영'!$K$96)='Control Panel_운영'!$L$97,DO119+DO120,0)</f>
        <v>0</v>
      </c>
      <c r="DP121" s="587">
        <f>IF(MOD(MONTH(DP$3),'Control Panel_운영'!$K$96)='Control Panel_운영'!$L$97,DP119+DP120,0)</f>
        <v>0</v>
      </c>
      <c r="DQ121" s="587">
        <f>IF(MOD(MONTH(DQ$3),'Control Panel_운영'!$K$96)='Control Panel_운영'!$L$97,DQ119+DQ120,0)</f>
        <v>0</v>
      </c>
      <c r="DR121" s="587">
        <f>IF(MOD(MONTH(DR$3),'Control Panel_운영'!$K$96)='Control Panel_운영'!$L$97,DR119+DR120,0)</f>
        <v>0</v>
      </c>
      <c r="DS121" s="587">
        <f>IF(MOD(MONTH(DS$3),'Control Panel_운영'!$K$96)='Control Panel_운영'!$L$97,DS119+DS120,0)</f>
        <v>0</v>
      </c>
      <c r="DT121" s="587">
        <f>IF(MOD(MONTH(DT$3),'Control Panel_운영'!$K$96)='Control Panel_운영'!$L$97,DT119+DT120,0)</f>
        <v>0</v>
      </c>
      <c r="DU121" s="587">
        <f>IF(MOD(MONTH(DU$3),'Control Panel_운영'!$K$96)='Control Panel_운영'!$L$97,DU119+DU120,0)</f>
        <v>0</v>
      </c>
      <c r="DV121" s="587">
        <f>IF(MOD(MONTH(DV$3),'Control Panel_운영'!$K$96)='Control Panel_운영'!$L$97,DV119+DV120,0)</f>
        <v>0</v>
      </c>
    </row>
    <row r="122" spans="1:126" s="64" customFormat="1" outlineLevel="1" x14ac:dyDescent="0.4">
      <c r="A122" s="724"/>
      <c r="B122" s="598"/>
      <c r="C122" s="608"/>
      <c r="D122" s="812"/>
      <c r="E122" s="804" t="s">
        <v>97</v>
      </c>
      <c r="F122" s="586">
        <f t="shared" ref="F122:AK122" si="56">F119+F120-F121</f>
        <v>0</v>
      </c>
      <c r="G122" s="587">
        <f t="shared" si="56"/>
        <v>0</v>
      </c>
      <c r="H122" s="587">
        <f t="shared" si="56"/>
        <v>0</v>
      </c>
      <c r="I122" s="587">
        <f t="shared" si="56"/>
        <v>0</v>
      </c>
      <c r="J122" s="587">
        <f t="shared" si="56"/>
        <v>0</v>
      </c>
      <c r="K122" s="587">
        <f t="shared" si="56"/>
        <v>0</v>
      </c>
      <c r="L122" s="587">
        <f t="shared" si="56"/>
        <v>0</v>
      </c>
      <c r="M122" s="587">
        <f t="shared" si="56"/>
        <v>0</v>
      </c>
      <c r="N122" s="587">
        <f t="shared" si="56"/>
        <v>0</v>
      </c>
      <c r="O122" s="587">
        <f t="shared" si="56"/>
        <v>0</v>
      </c>
      <c r="P122" s="587">
        <f t="shared" si="56"/>
        <v>0</v>
      </c>
      <c r="Q122" s="587">
        <f t="shared" si="56"/>
        <v>0</v>
      </c>
      <c r="R122" s="587">
        <f t="shared" si="56"/>
        <v>0</v>
      </c>
      <c r="S122" s="587">
        <f t="shared" si="56"/>
        <v>0</v>
      </c>
      <c r="T122" s="587">
        <f t="shared" si="56"/>
        <v>0</v>
      </c>
      <c r="U122" s="587">
        <f t="shared" si="56"/>
        <v>0</v>
      </c>
      <c r="V122" s="587">
        <f t="shared" si="56"/>
        <v>0</v>
      </c>
      <c r="W122" s="587">
        <f t="shared" si="56"/>
        <v>0</v>
      </c>
      <c r="X122" s="587">
        <f t="shared" si="56"/>
        <v>0</v>
      </c>
      <c r="Y122" s="587">
        <f t="shared" si="56"/>
        <v>0</v>
      </c>
      <c r="Z122" s="587">
        <f t="shared" si="56"/>
        <v>0</v>
      </c>
      <c r="AA122" s="587">
        <f t="shared" si="56"/>
        <v>0</v>
      </c>
      <c r="AB122" s="587">
        <f t="shared" si="56"/>
        <v>0</v>
      </c>
      <c r="AC122" s="587">
        <f t="shared" si="56"/>
        <v>0</v>
      </c>
      <c r="AD122" s="587">
        <f t="shared" si="56"/>
        <v>0</v>
      </c>
      <c r="AE122" s="587">
        <f t="shared" si="56"/>
        <v>0</v>
      </c>
      <c r="AF122" s="587">
        <f t="shared" si="56"/>
        <v>0</v>
      </c>
      <c r="AG122" s="587">
        <f t="shared" si="56"/>
        <v>0</v>
      </c>
      <c r="AH122" s="587">
        <f t="shared" si="56"/>
        <v>0</v>
      </c>
      <c r="AI122" s="587">
        <f t="shared" si="56"/>
        <v>0</v>
      </c>
      <c r="AJ122" s="587">
        <f t="shared" si="56"/>
        <v>0</v>
      </c>
      <c r="AK122" s="587">
        <f t="shared" si="56"/>
        <v>0</v>
      </c>
      <c r="AL122" s="587">
        <f t="shared" ref="AL122:BQ122" si="57">AL119+AL120-AL121</f>
        <v>0</v>
      </c>
      <c r="AM122" s="587">
        <f t="shared" si="57"/>
        <v>0</v>
      </c>
      <c r="AN122" s="587">
        <f t="shared" si="57"/>
        <v>0</v>
      </c>
      <c r="AO122" s="587">
        <f t="shared" si="57"/>
        <v>0</v>
      </c>
      <c r="AP122" s="587">
        <f t="shared" si="57"/>
        <v>0</v>
      </c>
      <c r="AQ122" s="587">
        <f t="shared" si="57"/>
        <v>0</v>
      </c>
      <c r="AR122" s="587">
        <f t="shared" si="57"/>
        <v>0</v>
      </c>
      <c r="AS122" s="587">
        <f t="shared" si="57"/>
        <v>0</v>
      </c>
      <c r="AT122" s="587">
        <f t="shared" si="57"/>
        <v>0</v>
      </c>
      <c r="AU122" s="587">
        <f t="shared" si="57"/>
        <v>0</v>
      </c>
      <c r="AV122" s="587">
        <f t="shared" si="57"/>
        <v>0</v>
      </c>
      <c r="AW122" s="587">
        <f t="shared" si="57"/>
        <v>0</v>
      </c>
      <c r="AX122" s="587">
        <f t="shared" si="57"/>
        <v>0</v>
      </c>
      <c r="AY122" s="587">
        <f t="shared" si="57"/>
        <v>0</v>
      </c>
      <c r="AZ122" s="587">
        <f t="shared" si="57"/>
        <v>0</v>
      </c>
      <c r="BA122" s="587">
        <f t="shared" si="57"/>
        <v>0</v>
      </c>
      <c r="BB122" s="587">
        <f t="shared" si="57"/>
        <v>0</v>
      </c>
      <c r="BC122" s="587">
        <f t="shared" si="57"/>
        <v>0</v>
      </c>
      <c r="BD122" s="587">
        <f t="shared" si="57"/>
        <v>0</v>
      </c>
      <c r="BE122" s="587">
        <f t="shared" si="57"/>
        <v>0</v>
      </c>
      <c r="BF122" s="587">
        <f t="shared" si="57"/>
        <v>0</v>
      </c>
      <c r="BG122" s="587">
        <f t="shared" si="57"/>
        <v>0</v>
      </c>
      <c r="BH122" s="587">
        <f t="shared" si="57"/>
        <v>0</v>
      </c>
      <c r="BI122" s="587">
        <f t="shared" si="57"/>
        <v>0</v>
      </c>
      <c r="BJ122" s="587">
        <f t="shared" si="57"/>
        <v>0</v>
      </c>
      <c r="BK122" s="587">
        <f t="shared" si="57"/>
        <v>0</v>
      </c>
      <c r="BL122" s="587">
        <f t="shared" si="57"/>
        <v>0</v>
      </c>
      <c r="BM122" s="587">
        <f t="shared" si="57"/>
        <v>0</v>
      </c>
      <c r="BN122" s="587">
        <f t="shared" si="57"/>
        <v>0</v>
      </c>
      <c r="BO122" s="587">
        <f t="shared" si="57"/>
        <v>0</v>
      </c>
      <c r="BP122" s="587">
        <f t="shared" si="57"/>
        <v>0</v>
      </c>
      <c r="BQ122" s="587">
        <f t="shared" si="57"/>
        <v>0</v>
      </c>
      <c r="BR122" s="587">
        <f t="shared" ref="BR122:CW122" si="58">BR119+BR120-BR121</f>
        <v>0</v>
      </c>
      <c r="BS122" s="587">
        <f t="shared" si="58"/>
        <v>0</v>
      </c>
      <c r="BT122" s="587">
        <f t="shared" si="58"/>
        <v>0</v>
      </c>
      <c r="BU122" s="587">
        <f t="shared" si="58"/>
        <v>0</v>
      </c>
      <c r="BV122" s="587">
        <f t="shared" si="58"/>
        <v>0</v>
      </c>
      <c r="BW122" s="587">
        <f t="shared" si="58"/>
        <v>0</v>
      </c>
      <c r="BX122" s="587">
        <f t="shared" si="58"/>
        <v>0</v>
      </c>
      <c r="BY122" s="587">
        <f t="shared" si="58"/>
        <v>0</v>
      </c>
      <c r="BZ122" s="587">
        <f t="shared" si="58"/>
        <v>0</v>
      </c>
      <c r="CA122" s="587">
        <f t="shared" si="58"/>
        <v>0</v>
      </c>
      <c r="CB122" s="587">
        <f t="shared" si="58"/>
        <v>0</v>
      </c>
      <c r="CC122" s="587">
        <f t="shared" si="58"/>
        <v>0</v>
      </c>
      <c r="CD122" s="587">
        <f t="shared" si="58"/>
        <v>0</v>
      </c>
      <c r="CE122" s="587">
        <f t="shared" si="58"/>
        <v>0</v>
      </c>
      <c r="CF122" s="587">
        <f t="shared" si="58"/>
        <v>0</v>
      </c>
      <c r="CG122" s="587">
        <f t="shared" si="58"/>
        <v>0</v>
      </c>
      <c r="CH122" s="587">
        <f t="shared" si="58"/>
        <v>0</v>
      </c>
      <c r="CI122" s="587">
        <f t="shared" si="58"/>
        <v>0</v>
      </c>
      <c r="CJ122" s="587">
        <f t="shared" si="58"/>
        <v>0</v>
      </c>
      <c r="CK122" s="587">
        <f t="shared" si="58"/>
        <v>0</v>
      </c>
      <c r="CL122" s="587">
        <f t="shared" si="58"/>
        <v>0</v>
      </c>
      <c r="CM122" s="587">
        <f t="shared" si="58"/>
        <v>0</v>
      </c>
      <c r="CN122" s="587">
        <f t="shared" si="58"/>
        <v>0</v>
      </c>
      <c r="CO122" s="587">
        <f t="shared" si="58"/>
        <v>0</v>
      </c>
      <c r="CP122" s="587">
        <f t="shared" si="58"/>
        <v>0</v>
      </c>
      <c r="CQ122" s="587">
        <f t="shared" si="58"/>
        <v>0</v>
      </c>
      <c r="CR122" s="587">
        <f t="shared" si="58"/>
        <v>0</v>
      </c>
      <c r="CS122" s="587">
        <f t="shared" si="58"/>
        <v>0</v>
      </c>
      <c r="CT122" s="587">
        <f t="shared" si="58"/>
        <v>0</v>
      </c>
      <c r="CU122" s="587">
        <f t="shared" si="58"/>
        <v>0</v>
      </c>
      <c r="CV122" s="587">
        <f t="shared" si="58"/>
        <v>0</v>
      </c>
      <c r="CW122" s="587">
        <f t="shared" si="58"/>
        <v>0</v>
      </c>
      <c r="CX122" s="587">
        <f t="shared" ref="CX122:DV122" si="59">CX119+CX120-CX121</f>
        <v>0</v>
      </c>
      <c r="CY122" s="587">
        <f t="shared" si="59"/>
        <v>0</v>
      </c>
      <c r="CZ122" s="587">
        <f t="shared" si="59"/>
        <v>0</v>
      </c>
      <c r="DA122" s="587">
        <f t="shared" si="59"/>
        <v>0</v>
      </c>
      <c r="DB122" s="587">
        <f t="shared" si="59"/>
        <v>0</v>
      </c>
      <c r="DC122" s="587">
        <f t="shared" si="59"/>
        <v>0</v>
      </c>
      <c r="DD122" s="587">
        <f t="shared" si="59"/>
        <v>0</v>
      </c>
      <c r="DE122" s="587">
        <f t="shared" si="59"/>
        <v>0</v>
      </c>
      <c r="DF122" s="587">
        <f t="shared" si="59"/>
        <v>0</v>
      </c>
      <c r="DG122" s="587">
        <f t="shared" si="59"/>
        <v>0</v>
      </c>
      <c r="DH122" s="587">
        <f t="shared" si="59"/>
        <v>0</v>
      </c>
      <c r="DI122" s="587">
        <f t="shared" si="59"/>
        <v>0</v>
      </c>
      <c r="DJ122" s="587">
        <f t="shared" si="59"/>
        <v>0</v>
      </c>
      <c r="DK122" s="587">
        <f t="shared" si="59"/>
        <v>0</v>
      </c>
      <c r="DL122" s="587">
        <f t="shared" si="59"/>
        <v>0</v>
      </c>
      <c r="DM122" s="587">
        <f t="shared" si="59"/>
        <v>0</v>
      </c>
      <c r="DN122" s="587">
        <f t="shared" si="59"/>
        <v>0</v>
      </c>
      <c r="DO122" s="587">
        <f t="shared" si="59"/>
        <v>0</v>
      </c>
      <c r="DP122" s="587">
        <f t="shared" si="59"/>
        <v>0</v>
      </c>
      <c r="DQ122" s="587">
        <f t="shared" si="59"/>
        <v>0</v>
      </c>
      <c r="DR122" s="587">
        <f t="shared" si="59"/>
        <v>0</v>
      </c>
      <c r="DS122" s="587">
        <f t="shared" si="59"/>
        <v>0</v>
      </c>
      <c r="DT122" s="587">
        <f t="shared" si="59"/>
        <v>0</v>
      </c>
      <c r="DU122" s="587">
        <f t="shared" si="59"/>
        <v>0</v>
      </c>
      <c r="DV122" s="587">
        <f t="shared" si="59"/>
        <v>0</v>
      </c>
    </row>
    <row r="123" spans="1:126" s="64" customFormat="1" ht="4.5" customHeight="1" outlineLevel="1" x14ac:dyDescent="0.4">
      <c r="A123" s="724"/>
      <c r="B123" s="598"/>
      <c r="C123" s="608"/>
      <c r="D123" s="812"/>
      <c r="E123" s="804"/>
      <c r="F123" s="586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7"/>
      <c r="AB123" s="587"/>
      <c r="AC123" s="587"/>
      <c r="AD123" s="587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7"/>
      <c r="AP123" s="587"/>
      <c r="AQ123" s="587"/>
      <c r="AR123" s="587"/>
      <c r="AS123" s="587"/>
      <c r="AT123" s="587"/>
      <c r="AU123" s="587"/>
      <c r="AV123" s="587"/>
      <c r="AW123" s="587"/>
      <c r="AX123" s="587"/>
      <c r="AY123" s="587"/>
      <c r="AZ123" s="587"/>
      <c r="BA123" s="587"/>
      <c r="BB123" s="587"/>
      <c r="BC123" s="587"/>
      <c r="BD123" s="587"/>
      <c r="BE123" s="587"/>
      <c r="BF123" s="587"/>
      <c r="BG123" s="587"/>
      <c r="BH123" s="587"/>
      <c r="BI123" s="587"/>
      <c r="BJ123" s="587"/>
      <c r="BK123" s="587"/>
      <c r="BL123" s="587"/>
      <c r="BM123" s="587"/>
      <c r="BN123" s="587"/>
      <c r="BO123" s="587"/>
      <c r="BP123" s="587"/>
      <c r="BQ123" s="587"/>
      <c r="BR123" s="587"/>
      <c r="BS123" s="587"/>
      <c r="BT123" s="587"/>
      <c r="BU123" s="587"/>
      <c r="BV123" s="587"/>
      <c r="BW123" s="587"/>
      <c r="BX123" s="587"/>
      <c r="BY123" s="587"/>
      <c r="BZ123" s="587"/>
      <c r="CA123" s="587"/>
      <c r="CB123" s="587"/>
      <c r="CC123" s="587"/>
      <c r="CD123" s="587"/>
      <c r="CE123" s="587"/>
      <c r="CF123" s="587"/>
      <c r="CG123" s="587"/>
      <c r="CH123" s="587"/>
      <c r="CI123" s="587"/>
      <c r="CJ123" s="587"/>
      <c r="CK123" s="587"/>
      <c r="CL123" s="587"/>
      <c r="CM123" s="587"/>
      <c r="CN123" s="587"/>
      <c r="CO123" s="587"/>
      <c r="CP123" s="587"/>
      <c r="CQ123" s="587"/>
      <c r="CR123" s="587"/>
      <c r="CS123" s="587"/>
      <c r="CT123" s="587"/>
      <c r="CU123" s="587"/>
      <c r="CV123" s="587"/>
      <c r="CW123" s="587"/>
      <c r="CX123" s="587"/>
      <c r="CY123" s="587"/>
      <c r="CZ123" s="587"/>
      <c r="DA123" s="587"/>
      <c r="DB123" s="587"/>
      <c r="DC123" s="587"/>
      <c r="DD123" s="587"/>
      <c r="DE123" s="587"/>
      <c r="DF123" s="587"/>
      <c r="DG123" s="587"/>
      <c r="DH123" s="587"/>
      <c r="DI123" s="587"/>
      <c r="DJ123" s="587"/>
      <c r="DK123" s="587"/>
      <c r="DL123" s="587"/>
      <c r="DM123" s="587"/>
      <c r="DN123" s="587"/>
      <c r="DO123" s="587"/>
      <c r="DP123" s="587"/>
      <c r="DQ123" s="587"/>
      <c r="DR123" s="587"/>
      <c r="DS123" s="587"/>
      <c r="DT123" s="587"/>
      <c r="DU123" s="587"/>
      <c r="DV123" s="587"/>
    </row>
    <row r="124" spans="1:126" s="444" customFormat="1" x14ac:dyDescent="0.4">
      <c r="A124" s="746"/>
      <c r="B124" s="605" t="str">
        <f>'Control Panel_운영'!$J156</f>
        <v>VAT Loan</v>
      </c>
      <c r="C124" s="606">
        <f>'Control Panel_운영'!$O156</f>
        <v>0</v>
      </c>
      <c r="D124" s="784">
        <f>'Control Panel_운영'!$L156</f>
        <v>0.04</v>
      </c>
      <c r="E124" s="953"/>
      <c r="F124" s="590">
        <f>F126</f>
        <v>0</v>
      </c>
      <c r="G124" s="591">
        <f t="shared" ref="G124:BR124" si="60">G126</f>
        <v>0</v>
      </c>
      <c r="H124" s="591">
        <f t="shared" si="60"/>
        <v>0</v>
      </c>
      <c r="I124" s="591">
        <f t="shared" si="60"/>
        <v>0</v>
      </c>
      <c r="J124" s="591">
        <f t="shared" si="60"/>
        <v>0</v>
      </c>
      <c r="K124" s="591">
        <f t="shared" si="60"/>
        <v>0</v>
      </c>
      <c r="L124" s="591">
        <f t="shared" si="60"/>
        <v>0</v>
      </c>
      <c r="M124" s="591">
        <f t="shared" si="60"/>
        <v>0</v>
      </c>
      <c r="N124" s="591">
        <f t="shared" si="60"/>
        <v>0</v>
      </c>
      <c r="O124" s="591">
        <f t="shared" si="60"/>
        <v>0</v>
      </c>
      <c r="P124" s="591">
        <f t="shared" si="60"/>
        <v>0</v>
      </c>
      <c r="Q124" s="591">
        <f t="shared" si="60"/>
        <v>0</v>
      </c>
      <c r="R124" s="591">
        <f t="shared" si="60"/>
        <v>0</v>
      </c>
      <c r="S124" s="591">
        <f t="shared" si="60"/>
        <v>0</v>
      </c>
      <c r="T124" s="591">
        <f t="shared" si="60"/>
        <v>0</v>
      </c>
      <c r="U124" s="591">
        <f t="shared" si="60"/>
        <v>0</v>
      </c>
      <c r="V124" s="591">
        <f t="shared" si="60"/>
        <v>0</v>
      </c>
      <c r="W124" s="591">
        <f t="shared" si="60"/>
        <v>0</v>
      </c>
      <c r="X124" s="591">
        <f t="shared" si="60"/>
        <v>0</v>
      </c>
      <c r="Y124" s="591">
        <f t="shared" si="60"/>
        <v>0</v>
      </c>
      <c r="Z124" s="591">
        <f t="shared" si="60"/>
        <v>0</v>
      </c>
      <c r="AA124" s="591">
        <f t="shared" si="60"/>
        <v>0</v>
      </c>
      <c r="AB124" s="591">
        <f t="shared" si="60"/>
        <v>0</v>
      </c>
      <c r="AC124" s="591">
        <f t="shared" si="60"/>
        <v>0</v>
      </c>
      <c r="AD124" s="591">
        <f t="shared" si="60"/>
        <v>0</v>
      </c>
      <c r="AE124" s="591">
        <f t="shared" si="60"/>
        <v>0</v>
      </c>
      <c r="AF124" s="591">
        <f t="shared" si="60"/>
        <v>0</v>
      </c>
      <c r="AG124" s="591">
        <f t="shared" si="60"/>
        <v>0</v>
      </c>
      <c r="AH124" s="591">
        <f t="shared" si="60"/>
        <v>0</v>
      </c>
      <c r="AI124" s="591">
        <f t="shared" si="60"/>
        <v>0</v>
      </c>
      <c r="AJ124" s="591">
        <f t="shared" si="60"/>
        <v>0</v>
      </c>
      <c r="AK124" s="591">
        <f t="shared" si="60"/>
        <v>0</v>
      </c>
      <c r="AL124" s="591">
        <f t="shared" si="60"/>
        <v>0</v>
      </c>
      <c r="AM124" s="591">
        <f t="shared" si="60"/>
        <v>0</v>
      </c>
      <c r="AN124" s="591">
        <f t="shared" si="60"/>
        <v>0</v>
      </c>
      <c r="AO124" s="591">
        <f t="shared" si="60"/>
        <v>0</v>
      </c>
      <c r="AP124" s="591">
        <f t="shared" si="60"/>
        <v>0</v>
      </c>
      <c r="AQ124" s="591">
        <f t="shared" si="60"/>
        <v>0</v>
      </c>
      <c r="AR124" s="591">
        <f t="shared" si="60"/>
        <v>0</v>
      </c>
      <c r="AS124" s="591">
        <f t="shared" si="60"/>
        <v>0</v>
      </c>
      <c r="AT124" s="591">
        <f t="shared" si="60"/>
        <v>0</v>
      </c>
      <c r="AU124" s="591">
        <f t="shared" si="60"/>
        <v>0</v>
      </c>
      <c r="AV124" s="591">
        <f t="shared" si="60"/>
        <v>0</v>
      </c>
      <c r="AW124" s="591">
        <f t="shared" si="60"/>
        <v>0</v>
      </c>
      <c r="AX124" s="591">
        <f t="shared" si="60"/>
        <v>0</v>
      </c>
      <c r="AY124" s="591">
        <f t="shared" si="60"/>
        <v>0</v>
      </c>
      <c r="AZ124" s="591">
        <f t="shared" si="60"/>
        <v>0</v>
      </c>
      <c r="BA124" s="591">
        <f t="shared" si="60"/>
        <v>0</v>
      </c>
      <c r="BB124" s="591">
        <f t="shared" si="60"/>
        <v>0</v>
      </c>
      <c r="BC124" s="591">
        <f t="shared" si="60"/>
        <v>0</v>
      </c>
      <c r="BD124" s="591">
        <f t="shared" si="60"/>
        <v>0</v>
      </c>
      <c r="BE124" s="591">
        <f t="shared" si="60"/>
        <v>0</v>
      </c>
      <c r="BF124" s="591">
        <f t="shared" si="60"/>
        <v>0</v>
      </c>
      <c r="BG124" s="591">
        <f t="shared" si="60"/>
        <v>0</v>
      </c>
      <c r="BH124" s="591">
        <f t="shared" si="60"/>
        <v>0</v>
      </c>
      <c r="BI124" s="591">
        <f t="shared" si="60"/>
        <v>0</v>
      </c>
      <c r="BJ124" s="591">
        <f t="shared" si="60"/>
        <v>0</v>
      </c>
      <c r="BK124" s="591">
        <f t="shared" si="60"/>
        <v>0</v>
      </c>
      <c r="BL124" s="591">
        <f t="shared" si="60"/>
        <v>0</v>
      </c>
      <c r="BM124" s="591">
        <f t="shared" si="60"/>
        <v>0</v>
      </c>
      <c r="BN124" s="591">
        <f t="shared" si="60"/>
        <v>0</v>
      </c>
      <c r="BO124" s="591">
        <f t="shared" si="60"/>
        <v>0</v>
      </c>
      <c r="BP124" s="591">
        <f t="shared" si="60"/>
        <v>0</v>
      </c>
      <c r="BQ124" s="591">
        <f t="shared" si="60"/>
        <v>0</v>
      </c>
      <c r="BR124" s="591">
        <f t="shared" si="60"/>
        <v>0</v>
      </c>
      <c r="BS124" s="591">
        <f t="shared" ref="BS124:DV124" si="61">BS126</f>
        <v>0</v>
      </c>
      <c r="BT124" s="591">
        <f t="shared" si="61"/>
        <v>0</v>
      </c>
      <c r="BU124" s="591">
        <f t="shared" si="61"/>
        <v>0</v>
      </c>
      <c r="BV124" s="591">
        <f t="shared" si="61"/>
        <v>0</v>
      </c>
      <c r="BW124" s="591">
        <f t="shared" si="61"/>
        <v>0</v>
      </c>
      <c r="BX124" s="591">
        <f t="shared" si="61"/>
        <v>0</v>
      </c>
      <c r="BY124" s="591">
        <f t="shared" si="61"/>
        <v>0</v>
      </c>
      <c r="BZ124" s="591">
        <f t="shared" si="61"/>
        <v>0</v>
      </c>
      <c r="CA124" s="591">
        <f t="shared" si="61"/>
        <v>0</v>
      </c>
      <c r="CB124" s="591">
        <f t="shared" si="61"/>
        <v>0</v>
      </c>
      <c r="CC124" s="591">
        <f t="shared" si="61"/>
        <v>0</v>
      </c>
      <c r="CD124" s="591">
        <f t="shared" si="61"/>
        <v>0</v>
      </c>
      <c r="CE124" s="591">
        <f t="shared" si="61"/>
        <v>0</v>
      </c>
      <c r="CF124" s="591">
        <f t="shared" si="61"/>
        <v>0</v>
      </c>
      <c r="CG124" s="591">
        <f t="shared" si="61"/>
        <v>0</v>
      </c>
      <c r="CH124" s="591">
        <f t="shared" si="61"/>
        <v>0</v>
      </c>
      <c r="CI124" s="591">
        <f t="shared" si="61"/>
        <v>0</v>
      </c>
      <c r="CJ124" s="591">
        <f t="shared" si="61"/>
        <v>0</v>
      </c>
      <c r="CK124" s="591">
        <f t="shared" si="61"/>
        <v>0</v>
      </c>
      <c r="CL124" s="591">
        <f t="shared" si="61"/>
        <v>0</v>
      </c>
      <c r="CM124" s="591">
        <f t="shared" si="61"/>
        <v>0</v>
      </c>
      <c r="CN124" s="591">
        <f t="shared" si="61"/>
        <v>0</v>
      </c>
      <c r="CO124" s="591">
        <f t="shared" si="61"/>
        <v>0</v>
      </c>
      <c r="CP124" s="591">
        <f t="shared" si="61"/>
        <v>0</v>
      </c>
      <c r="CQ124" s="591">
        <f t="shared" si="61"/>
        <v>0</v>
      </c>
      <c r="CR124" s="591">
        <f t="shared" si="61"/>
        <v>0</v>
      </c>
      <c r="CS124" s="591">
        <f t="shared" si="61"/>
        <v>0</v>
      </c>
      <c r="CT124" s="591">
        <f t="shared" si="61"/>
        <v>0</v>
      </c>
      <c r="CU124" s="591">
        <f t="shared" si="61"/>
        <v>0</v>
      </c>
      <c r="CV124" s="591">
        <f t="shared" si="61"/>
        <v>0</v>
      </c>
      <c r="CW124" s="591">
        <f t="shared" si="61"/>
        <v>0</v>
      </c>
      <c r="CX124" s="591">
        <f t="shared" si="61"/>
        <v>0</v>
      </c>
      <c r="CY124" s="591">
        <f t="shared" si="61"/>
        <v>0</v>
      </c>
      <c r="CZ124" s="591">
        <f t="shared" si="61"/>
        <v>0</v>
      </c>
      <c r="DA124" s="591">
        <f t="shared" si="61"/>
        <v>0</v>
      </c>
      <c r="DB124" s="591">
        <f t="shared" si="61"/>
        <v>0</v>
      </c>
      <c r="DC124" s="591">
        <f t="shared" si="61"/>
        <v>0</v>
      </c>
      <c r="DD124" s="591">
        <f t="shared" si="61"/>
        <v>0</v>
      </c>
      <c r="DE124" s="591">
        <f t="shared" si="61"/>
        <v>0</v>
      </c>
      <c r="DF124" s="591">
        <f t="shared" si="61"/>
        <v>0</v>
      </c>
      <c r="DG124" s="591">
        <f t="shared" si="61"/>
        <v>0</v>
      </c>
      <c r="DH124" s="591">
        <f t="shared" si="61"/>
        <v>0</v>
      </c>
      <c r="DI124" s="591">
        <f t="shared" si="61"/>
        <v>0</v>
      </c>
      <c r="DJ124" s="591">
        <f t="shared" si="61"/>
        <v>0</v>
      </c>
      <c r="DK124" s="591">
        <f t="shared" si="61"/>
        <v>0</v>
      </c>
      <c r="DL124" s="591">
        <f t="shared" si="61"/>
        <v>0</v>
      </c>
      <c r="DM124" s="591">
        <f t="shared" si="61"/>
        <v>0</v>
      </c>
      <c r="DN124" s="591">
        <f t="shared" si="61"/>
        <v>0</v>
      </c>
      <c r="DO124" s="591">
        <f t="shared" si="61"/>
        <v>0</v>
      </c>
      <c r="DP124" s="591">
        <f t="shared" si="61"/>
        <v>0</v>
      </c>
      <c r="DQ124" s="591">
        <f t="shared" si="61"/>
        <v>0</v>
      </c>
      <c r="DR124" s="591">
        <f t="shared" si="61"/>
        <v>0</v>
      </c>
      <c r="DS124" s="591">
        <f t="shared" si="61"/>
        <v>0</v>
      </c>
      <c r="DT124" s="591">
        <f t="shared" si="61"/>
        <v>0</v>
      </c>
      <c r="DU124" s="591">
        <f t="shared" si="61"/>
        <v>0</v>
      </c>
      <c r="DV124" s="591">
        <f t="shared" si="61"/>
        <v>0</v>
      </c>
    </row>
    <row r="125" spans="1:126" s="485" customFormat="1" outlineLevel="1" x14ac:dyDescent="0.4">
      <c r="A125" s="737"/>
      <c r="B125" s="808"/>
      <c r="C125" s="809"/>
      <c r="D125" s="810"/>
      <c r="E125" s="811" t="s">
        <v>94</v>
      </c>
      <c r="F125" s="599">
        <f>IF(F$2=0,0,E128*Index_운영!F$10)</f>
        <v>0</v>
      </c>
      <c r="G125" s="600">
        <f>IF(G$2=0,0,F128*Index_운영!G$10)</f>
        <v>0</v>
      </c>
      <c r="H125" s="600">
        <f>IF(H$2=0,0,G128*Index_운영!H$10)</f>
        <v>0</v>
      </c>
      <c r="I125" s="600">
        <f>IF(I$2=0,0,H128*Index_운영!I$10)</f>
        <v>0</v>
      </c>
      <c r="J125" s="600">
        <f>IF(J$2=0,0,I128*Index_운영!J$10)</f>
        <v>0</v>
      </c>
      <c r="K125" s="600">
        <f>IF(K$2=0,0,J128*Index_운영!K$10)</f>
        <v>0</v>
      </c>
      <c r="L125" s="600">
        <f>IF(L$2=0,0,K128*Index_운영!L$10)</f>
        <v>0</v>
      </c>
      <c r="M125" s="600">
        <f>IF(M$2=0,0,L128*Index_운영!M$10)</f>
        <v>0</v>
      </c>
      <c r="N125" s="600">
        <f>IF(N$2=0,0,M128*Index_운영!N$10)</f>
        <v>0</v>
      </c>
      <c r="O125" s="600">
        <f>IF(O$2=0,0,N128*Index_운영!O$10)</f>
        <v>0</v>
      </c>
      <c r="P125" s="600">
        <f>IF(P$2=0,0,O128*Index_운영!P$10)</f>
        <v>0</v>
      </c>
      <c r="Q125" s="600">
        <f>IF(Q$2=0,0,P128*Index_운영!Q$10)</f>
        <v>0</v>
      </c>
      <c r="R125" s="600">
        <f>IF(R$2=0,0,Q128*Index_운영!R$10)</f>
        <v>0</v>
      </c>
      <c r="S125" s="600">
        <f>IF(S$2=0,0,R128*Index_운영!S$10)</f>
        <v>0</v>
      </c>
      <c r="T125" s="600">
        <f>IF(T$2=0,0,S128*Index_운영!T$10)</f>
        <v>0</v>
      </c>
      <c r="U125" s="600">
        <f>IF(U$2=0,0,T128*Index_운영!U$10)</f>
        <v>0</v>
      </c>
      <c r="V125" s="600">
        <f>IF(V$2=0,0,U128*Index_운영!V$10)</f>
        <v>0</v>
      </c>
      <c r="W125" s="600">
        <f>IF(W$2=0,0,V128*Index_운영!W$10)</f>
        <v>0</v>
      </c>
      <c r="X125" s="600">
        <f>IF(X$2=0,0,W128*Index_운영!X$10)</f>
        <v>0</v>
      </c>
      <c r="Y125" s="600">
        <f>IF(Y$2=0,0,X128*Index_운영!Y$10)</f>
        <v>0</v>
      </c>
      <c r="Z125" s="600">
        <f>IF(Z$2=0,0,Y128*Index_운영!Z$10)</f>
        <v>0</v>
      </c>
      <c r="AA125" s="600">
        <f>IF(AA$2=0,0,Z128*Index_운영!AA$10)</f>
        <v>0</v>
      </c>
      <c r="AB125" s="600">
        <f>IF(AB$2=0,0,AA128*Index_운영!AB$10)</f>
        <v>0</v>
      </c>
      <c r="AC125" s="600">
        <f>IF(AC$2=0,0,AB128*Index_운영!AC$10)</f>
        <v>0</v>
      </c>
      <c r="AD125" s="600">
        <f>IF(AD$2=0,0,AC128*Index_운영!AD$10)</f>
        <v>0</v>
      </c>
      <c r="AE125" s="600">
        <f>IF(AE$2=0,0,AD128*Index_운영!AE$10)</f>
        <v>0</v>
      </c>
      <c r="AF125" s="600">
        <f>IF(AF$2=0,0,AE128*Index_운영!AF$10)</f>
        <v>0</v>
      </c>
      <c r="AG125" s="600">
        <f>IF(AG$2=0,0,AF128*Index_운영!AG$10)</f>
        <v>0</v>
      </c>
      <c r="AH125" s="600">
        <f>IF(AH$2=0,0,AG128*Index_운영!AH$10)</f>
        <v>0</v>
      </c>
      <c r="AI125" s="600">
        <f>IF(AI$2=0,0,AH128*Index_운영!AI$10)</f>
        <v>0</v>
      </c>
      <c r="AJ125" s="600">
        <f>IF(AJ$2=0,0,AI128*Index_운영!AJ$10)</f>
        <v>0</v>
      </c>
      <c r="AK125" s="600">
        <f>IF(AK$2=0,0,AJ128*Index_운영!AK$10)</f>
        <v>0</v>
      </c>
      <c r="AL125" s="600">
        <f>IF(AL$2=0,0,AK128*Index_운영!AL$10)</f>
        <v>0</v>
      </c>
      <c r="AM125" s="600">
        <f>IF(AM$2=0,0,AL128*Index_운영!AM$10)</f>
        <v>0</v>
      </c>
      <c r="AN125" s="600">
        <f>IF(AN$2=0,0,AM128*Index_운영!AN$10)</f>
        <v>0</v>
      </c>
      <c r="AO125" s="600">
        <f>IF(AO$2=0,0,AN128*Index_운영!AO$10)</f>
        <v>0</v>
      </c>
      <c r="AP125" s="600">
        <f>IF(AP$2=0,0,AO128*Index_운영!AP$10)</f>
        <v>0</v>
      </c>
      <c r="AQ125" s="600">
        <f>IF(AQ$2=0,0,AP128*Index_운영!AQ$10)</f>
        <v>0</v>
      </c>
      <c r="AR125" s="600">
        <f>IF(AR$2=0,0,AQ128*Index_운영!AR$10)</f>
        <v>0</v>
      </c>
      <c r="AS125" s="600">
        <f>IF(AS$2=0,0,AR128*Index_운영!AS$10)</f>
        <v>0</v>
      </c>
      <c r="AT125" s="600">
        <f>IF(AT$2=0,0,AS128*Index_운영!AT$10)</f>
        <v>0</v>
      </c>
      <c r="AU125" s="600">
        <f>IF(AU$2=0,0,AT128*Index_운영!AU$10)</f>
        <v>0</v>
      </c>
      <c r="AV125" s="600">
        <f>IF(AV$2=0,0,AU128*Index_운영!AV$10)</f>
        <v>0</v>
      </c>
      <c r="AW125" s="600">
        <f>IF(AW$2=0,0,AV128*Index_운영!AW$10)</f>
        <v>0</v>
      </c>
      <c r="AX125" s="600">
        <f>IF(AX$2=0,0,AW128*Index_운영!AX$10)</f>
        <v>0</v>
      </c>
      <c r="AY125" s="600">
        <f>IF(AY$2=0,0,AX128*Index_운영!AY$10)</f>
        <v>0</v>
      </c>
      <c r="AZ125" s="600">
        <f>IF(AZ$2=0,0,AY128*Index_운영!AZ$10)</f>
        <v>0</v>
      </c>
      <c r="BA125" s="600">
        <f>IF(BA$2=0,0,AZ128*Index_운영!BA$10)</f>
        <v>0</v>
      </c>
      <c r="BB125" s="600">
        <f>IF(BB$2=0,0,BA128*Index_운영!BB$10)</f>
        <v>0</v>
      </c>
      <c r="BC125" s="600">
        <f>IF(BC$2=0,0,BB128*Index_운영!BC$10)</f>
        <v>0</v>
      </c>
      <c r="BD125" s="600">
        <f>IF(BD$2=0,0,BC128*Index_운영!BD$10)</f>
        <v>0</v>
      </c>
      <c r="BE125" s="600">
        <f>IF(BE$2=0,0,BD128*Index_운영!BE$10)</f>
        <v>0</v>
      </c>
      <c r="BF125" s="600">
        <f>IF(BF$2=0,0,BE128*Index_운영!BF$10)</f>
        <v>0</v>
      </c>
      <c r="BG125" s="600">
        <f>IF(BG$2=0,0,BF128*Index_운영!BG$10)</f>
        <v>0</v>
      </c>
      <c r="BH125" s="600">
        <f>IF(BH$2=0,0,BG128*Index_운영!BH$10)</f>
        <v>0</v>
      </c>
      <c r="BI125" s="600">
        <f>IF(BI$2=0,0,BH128*Index_운영!BI$10)</f>
        <v>0</v>
      </c>
      <c r="BJ125" s="600">
        <f>IF(BJ$2=0,0,BI128*Index_운영!BJ$10)</f>
        <v>0</v>
      </c>
      <c r="BK125" s="600">
        <f>IF(BK$2=0,0,BJ128*Index_운영!BK$10)</f>
        <v>0</v>
      </c>
      <c r="BL125" s="600">
        <f>IF(BL$2=0,0,BK128*Index_운영!BL$10)</f>
        <v>0</v>
      </c>
      <c r="BM125" s="600">
        <f>IF(BM$2=0,0,BL128*Index_운영!BM$10)</f>
        <v>0</v>
      </c>
      <c r="BN125" s="600">
        <f>IF(BN$2=0,0,BM128*Index_운영!BN$10)</f>
        <v>0</v>
      </c>
      <c r="BO125" s="600">
        <f>IF(BO$2=0,0,BN128*Index_운영!BO$10)</f>
        <v>0</v>
      </c>
      <c r="BP125" s="600">
        <f>IF(BP$2=0,0,BO128*Index_운영!BP$10)</f>
        <v>0</v>
      </c>
      <c r="BQ125" s="600">
        <f>IF(BQ$2=0,0,BP128*Index_운영!BQ$10)</f>
        <v>0</v>
      </c>
      <c r="BR125" s="600">
        <f>IF(BR$2=0,0,BQ128*Index_운영!BR$10)</f>
        <v>0</v>
      </c>
      <c r="BS125" s="600">
        <f>IF(BS$2=0,0,BR128*Index_운영!BS$10)</f>
        <v>0</v>
      </c>
      <c r="BT125" s="600">
        <f>IF(BT$2=0,0,BS128*Index_운영!BT$10)</f>
        <v>0</v>
      </c>
      <c r="BU125" s="600">
        <f>IF(BU$2=0,0,BT128*Index_운영!BU$10)</f>
        <v>0</v>
      </c>
      <c r="BV125" s="600">
        <f>IF(BV$2=0,0,BU128*Index_운영!BV$10)</f>
        <v>0</v>
      </c>
      <c r="BW125" s="600">
        <f>IF(BW$2=0,0,BV128*Index_운영!BW$10)</f>
        <v>0</v>
      </c>
      <c r="BX125" s="600">
        <f>IF(BX$2=0,0,BW128*Index_운영!BX$10)</f>
        <v>0</v>
      </c>
      <c r="BY125" s="600">
        <f>IF(BY$2=0,0,BX128*Index_운영!BY$10)</f>
        <v>0</v>
      </c>
      <c r="BZ125" s="600">
        <f>IF(BZ$2=0,0,BY128*Index_운영!BZ$10)</f>
        <v>0</v>
      </c>
      <c r="CA125" s="600">
        <f>IF(CA$2=0,0,BZ128*Index_운영!CA$10)</f>
        <v>0</v>
      </c>
      <c r="CB125" s="600">
        <f>IF(CB$2=0,0,CA128*Index_운영!CB$10)</f>
        <v>0</v>
      </c>
      <c r="CC125" s="600">
        <f>IF(CC$2=0,0,CB128*Index_운영!CC$10)</f>
        <v>0</v>
      </c>
      <c r="CD125" s="600">
        <f>IF(CD$2=0,0,CC128*Index_운영!CD$10)</f>
        <v>0</v>
      </c>
      <c r="CE125" s="600">
        <f>IF(CE$2=0,0,CD128*Index_운영!CE$10)</f>
        <v>0</v>
      </c>
      <c r="CF125" s="600">
        <f>IF(CF$2=0,0,CE128*Index_운영!CF$10)</f>
        <v>0</v>
      </c>
      <c r="CG125" s="600">
        <f>IF(CG$2=0,0,CF128*Index_운영!CG$10)</f>
        <v>0</v>
      </c>
      <c r="CH125" s="600">
        <f>IF(CH$2=0,0,CG128*Index_운영!CH$10)</f>
        <v>0</v>
      </c>
      <c r="CI125" s="600">
        <f>IF(CI$2=0,0,CH128*Index_운영!CI$10)</f>
        <v>0</v>
      </c>
      <c r="CJ125" s="600">
        <f>IF(CJ$2=0,0,CI128*Index_운영!CJ$10)</f>
        <v>0</v>
      </c>
      <c r="CK125" s="600">
        <f>IF(CK$2=0,0,CJ128*Index_운영!CK$10)</f>
        <v>0</v>
      </c>
      <c r="CL125" s="600">
        <f>IF(CL$2=0,0,CK128*Index_운영!CL$10)</f>
        <v>0</v>
      </c>
      <c r="CM125" s="600">
        <f>IF(CM$2=0,0,CL128*Index_운영!CM$10)</f>
        <v>0</v>
      </c>
      <c r="CN125" s="600">
        <f>IF(CN$2=0,0,CM128*Index_운영!CN$10)</f>
        <v>0</v>
      </c>
      <c r="CO125" s="600">
        <f>IF(CO$2=0,0,CN128*Index_운영!CO$10)</f>
        <v>0</v>
      </c>
      <c r="CP125" s="600">
        <f>IF(CP$2=0,0,CO128*Index_운영!CP$10)</f>
        <v>0</v>
      </c>
      <c r="CQ125" s="600">
        <f>IF(CQ$2=0,0,CP128*Index_운영!CQ$10)</f>
        <v>0</v>
      </c>
      <c r="CR125" s="600">
        <f>IF(CR$2=0,0,CQ128*Index_운영!CR$10)</f>
        <v>0</v>
      </c>
      <c r="CS125" s="600">
        <f>IF(CS$2=0,0,CR128*Index_운영!CS$10)</f>
        <v>0</v>
      </c>
      <c r="CT125" s="600">
        <f>IF(CT$2=0,0,CS128*Index_운영!CT$10)</f>
        <v>0</v>
      </c>
      <c r="CU125" s="600">
        <f>IF(CU$2=0,0,CT128*Index_운영!CU$10)</f>
        <v>0</v>
      </c>
      <c r="CV125" s="600">
        <f>IF(CV$2=0,0,CU128*Index_운영!CV$10)</f>
        <v>0</v>
      </c>
      <c r="CW125" s="600">
        <f>IF(CW$2=0,0,CV128*Index_운영!CW$10)</f>
        <v>0</v>
      </c>
      <c r="CX125" s="600">
        <f>IF(CX$2=0,0,CW128*Index_운영!CX$10)</f>
        <v>0</v>
      </c>
      <c r="CY125" s="600">
        <f>IF(CY$2=0,0,CX128*Index_운영!CY$10)</f>
        <v>0</v>
      </c>
      <c r="CZ125" s="600">
        <f>IF(CZ$2=0,0,CY128*Index_운영!CZ$10)</f>
        <v>0</v>
      </c>
      <c r="DA125" s="600">
        <f>IF(DA$2=0,0,CZ128*Index_운영!DA$10)</f>
        <v>0</v>
      </c>
      <c r="DB125" s="600">
        <f>IF(DB$2=0,0,DA128*Index_운영!DB$10)</f>
        <v>0</v>
      </c>
      <c r="DC125" s="600">
        <f>IF(DC$2=0,0,DB128*Index_운영!DC$10)</f>
        <v>0</v>
      </c>
      <c r="DD125" s="600">
        <f>IF(DD$2=0,0,DC128*Index_운영!DD$10)</f>
        <v>0</v>
      </c>
      <c r="DE125" s="600">
        <f>IF(DE$2=0,0,DD128*Index_운영!DE$10)</f>
        <v>0</v>
      </c>
      <c r="DF125" s="600">
        <f>IF(DF$2=0,0,DE128*Index_운영!DF$10)</f>
        <v>0</v>
      </c>
      <c r="DG125" s="600">
        <f>IF(DG$2=0,0,DF128*Index_운영!DG$10)</f>
        <v>0</v>
      </c>
      <c r="DH125" s="600">
        <f>IF(DH$2=0,0,DG128*Index_운영!DH$10)</f>
        <v>0</v>
      </c>
      <c r="DI125" s="600">
        <f>IF(DI$2=0,0,DH128*Index_운영!DI$10)</f>
        <v>0</v>
      </c>
      <c r="DJ125" s="600">
        <f>IF(DJ$2=0,0,DI128*Index_운영!DJ$10)</f>
        <v>0</v>
      </c>
      <c r="DK125" s="600">
        <f>IF(DK$2=0,0,DJ128*Index_운영!DK$10)</f>
        <v>0</v>
      </c>
      <c r="DL125" s="600">
        <f>IF(DL$2=0,0,DK128*Index_운영!DL$10)</f>
        <v>0</v>
      </c>
      <c r="DM125" s="600">
        <f>IF(DM$2=0,0,DL128*Index_운영!DM$10)</f>
        <v>0</v>
      </c>
      <c r="DN125" s="600">
        <f>IF(DN$2=0,0,DM128*Index_운영!DN$10)</f>
        <v>0</v>
      </c>
      <c r="DO125" s="600">
        <f>IF(DO$2=0,0,DN128*Index_운영!DO$10)</f>
        <v>0</v>
      </c>
      <c r="DP125" s="600">
        <f>IF(DP$2=0,0,DO128*Index_운영!DP$10)</f>
        <v>0</v>
      </c>
      <c r="DQ125" s="600">
        <f>IF(DQ$2=0,0,DP128*Index_운영!DQ$10)</f>
        <v>0</v>
      </c>
      <c r="DR125" s="600">
        <f>IF(DR$2=0,0,DQ128*Index_운영!DR$10)</f>
        <v>0</v>
      </c>
      <c r="DS125" s="600">
        <f>IF(DS$2=0,0,DR128*Index_운영!DS$10)</f>
        <v>0</v>
      </c>
      <c r="DT125" s="600">
        <f>IF(DT$2=0,0,DS128*Index_운영!DT$10)</f>
        <v>0</v>
      </c>
      <c r="DU125" s="600">
        <f>IF(DU$2=0,0,DT128*Index_운영!DU$10)</f>
        <v>0</v>
      </c>
      <c r="DV125" s="600">
        <f>IF(DV$2=0,0,DU128*Index_운영!DV$10)</f>
        <v>0</v>
      </c>
    </row>
    <row r="126" spans="1:126" s="64" customFormat="1" outlineLevel="1" x14ac:dyDescent="0.4">
      <c r="A126" s="724"/>
      <c r="B126" s="598"/>
      <c r="C126" s="608"/>
      <c r="D126" s="812"/>
      <c r="E126" s="804" t="s">
        <v>95</v>
      </c>
      <c r="F126" s="586">
        <f>$C124*$D124*F$4/F$110*Index_운영!F$10*Index_운영!F$427</f>
        <v>0</v>
      </c>
      <c r="G126" s="587">
        <f>ROUNDUP($C124*$D124*G$4/G$110,3)*Index_운영!G$10*Index_운영!G$427</f>
        <v>0</v>
      </c>
      <c r="H126" s="587">
        <f>ROUNDUP($C124*$D124*H$4/H$110,3)*Index_운영!H$10*Index_운영!H$427</f>
        <v>0</v>
      </c>
      <c r="I126" s="587">
        <f>ROUNDUP($C124*$D124*I$4/I$110,3)*Index_운영!I$10*Index_운영!I$427</f>
        <v>0</v>
      </c>
      <c r="J126" s="587">
        <f>ROUNDUP($C124*$D124*J$4/J$110,3)*Index_운영!J$10*Index_운영!J$427</f>
        <v>0</v>
      </c>
      <c r="K126" s="587">
        <f>ROUNDUP($C124*$D124*K$4/K$110,3)*Index_운영!K$10*Index_운영!K$427</f>
        <v>0</v>
      </c>
      <c r="L126" s="587">
        <f>ROUNDUP($C124*$D124*L$4/L$110,3)*Index_운영!L$10*Index_운영!L$427</f>
        <v>0</v>
      </c>
      <c r="M126" s="587">
        <f>ROUNDUP($C124*$D124*M$4/M$110,3)*Index_운영!M$10*Index_운영!M$427</f>
        <v>0</v>
      </c>
      <c r="N126" s="587">
        <f>ROUNDUP($C124*$D124*N$4/N$110,3)*Index_운영!N$10*Index_운영!N$427</f>
        <v>0</v>
      </c>
      <c r="O126" s="587">
        <f>ROUNDUP($C124*$D124*O$4/O$110,3)*Index_운영!O$10*Index_운영!O$427</f>
        <v>0</v>
      </c>
      <c r="P126" s="587">
        <f>ROUNDUP($C124*$D124*P$4/P$110,3)*Index_운영!P$10*Index_운영!P$427</f>
        <v>0</v>
      </c>
      <c r="Q126" s="587">
        <f>ROUNDUP($C124*$D124*Q$4/Q$110,3)*Index_운영!Q$10*Index_운영!Q$427</f>
        <v>0</v>
      </c>
      <c r="R126" s="587">
        <f>ROUNDUP($C124*$D124*R$4/R$110,3)*Index_운영!R$10*Index_운영!R$427</f>
        <v>0</v>
      </c>
      <c r="S126" s="587">
        <f>ROUNDUP($C124*$D124*S$4/S$110,3)*Index_운영!S$10*Index_운영!S$427</f>
        <v>0</v>
      </c>
      <c r="T126" s="587">
        <f>ROUNDUP($C124*$D124*T$4/T$110,3)*Index_운영!T$10*Index_운영!T$427</f>
        <v>0</v>
      </c>
      <c r="U126" s="587">
        <f>ROUNDUP($C124*$D124*U$4/U$110,3)*Index_운영!U$10*Index_운영!U$427</f>
        <v>0</v>
      </c>
      <c r="V126" s="587">
        <f>ROUNDUP($C124*$D124*V$4/V$110,3)*Index_운영!V$10*Index_운영!V$427</f>
        <v>0</v>
      </c>
      <c r="W126" s="587">
        <f>ROUNDUP($C124*$D124*W$4/W$110,3)*Index_운영!W$10*Index_운영!W$427</f>
        <v>0</v>
      </c>
      <c r="X126" s="587">
        <f>ROUNDUP($C124*$D124*X$4/X$110,3)*Index_운영!X$10*Index_운영!X$427</f>
        <v>0</v>
      </c>
      <c r="Y126" s="587">
        <f>ROUNDUP($C124*$D124*Y$4/Y$110,3)*Index_운영!Y$10*Index_운영!Y$427</f>
        <v>0</v>
      </c>
      <c r="Z126" s="587">
        <f>ROUNDUP($C124*$D124*Z$4/Z$110,3)*Index_운영!Z$10*Index_운영!Z$427</f>
        <v>0</v>
      </c>
      <c r="AA126" s="587">
        <f>ROUNDUP($C124*$D124*AA$4/AA$110,3)*Index_운영!AA$10*Index_운영!AA$427</f>
        <v>0</v>
      </c>
      <c r="AB126" s="587">
        <f>ROUNDUP($C124*$D124*AB$4/AB$110,3)*Index_운영!AB$10*Index_운영!AB$427</f>
        <v>0</v>
      </c>
      <c r="AC126" s="587">
        <f>ROUNDUP($C124*$D124*AC$4/AC$110,3)*Index_운영!AC$10*Index_운영!AC$427</f>
        <v>0</v>
      </c>
      <c r="AD126" s="587">
        <f>ROUNDUP($C124*$D124*AD$4/AD$110,3)*Index_운영!AD$10*Index_운영!AD$427</f>
        <v>0</v>
      </c>
      <c r="AE126" s="587">
        <f>ROUNDUP($C124*$D124*AE$4/AE$110,3)*Index_운영!AE$10*Index_운영!AE$427</f>
        <v>0</v>
      </c>
      <c r="AF126" s="587">
        <f>ROUNDUP($C124*$D124*AF$4/AF$110,3)*Index_운영!AF$10*Index_운영!AF$427</f>
        <v>0</v>
      </c>
      <c r="AG126" s="587">
        <f>ROUNDUP($C124*$D124*AG$4/AG$110,3)*Index_운영!AG$10*Index_운영!AG$427</f>
        <v>0</v>
      </c>
      <c r="AH126" s="587">
        <f>ROUNDUP($C124*$D124*AH$4/AH$110,3)*Index_운영!AH$10*Index_운영!AH$427</f>
        <v>0</v>
      </c>
      <c r="AI126" s="587">
        <f>ROUNDUP($C124*$D124*AI$4/AI$110,3)*Index_운영!AI$10*Index_운영!AI$427</f>
        <v>0</v>
      </c>
      <c r="AJ126" s="587">
        <f>ROUNDUP($C124*$D124*AJ$4/AJ$110,3)*Index_운영!AJ$10*Index_운영!AJ$427</f>
        <v>0</v>
      </c>
      <c r="AK126" s="587">
        <f>ROUNDUP($C124*$D124*AK$4/AK$110,3)*Index_운영!AK$10*Index_운영!AK$427</f>
        <v>0</v>
      </c>
      <c r="AL126" s="587">
        <f>ROUNDUP($C124*$D124*AL$4/AL$110,3)*Index_운영!AL$10*Index_운영!AL$427</f>
        <v>0</v>
      </c>
      <c r="AM126" s="587">
        <f>ROUNDUP($C124*$D124*AM$4/AM$110,3)*Index_운영!AM$10*Index_운영!AM$427</f>
        <v>0</v>
      </c>
      <c r="AN126" s="587">
        <f>ROUNDUP($C124*$D124*AN$4/AN$110,3)*Index_운영!AN$10*Index_운영!AN$427</f>
        <v>0</v>
      </c>
      <c r="AO126" s="587">
        <f>ROUNDUP($C124*$D124*AO$4/AO$110,3)*Index_운영!AO$10*Index_운영!AO$427</f>
        <v>0</v>
      </c>
      <c r="AP126" s="587">
        <f>ROUNDUP($C124*$D124*AP$4/AP$110,3)*Index_운영!AP$10*Index_운영!AP$427</f>
        <v>0</v>
      </c>
      <c r="AQ126" s="587">
        <f>ROUNDUP($C124*$D124*AQ$4/AQ$110,3)*Index_운영!AQ$10*Index_운영!AQ$427</f>
        <v>0</v>
      </c>
      <c r="AR126" s="587">
        <f>ROUNDUP($C124*$D124*AR$4/AR$110,3)*Index_운영!AR$10*Index_운영!AR$427</f>
        <v>0</v>
      </c>
      <c r="AS126" s="587">
        <f>ROUNDUP($C124*$D124*AS$4/AS$110,3)*Index_운영!AS$10*Index_운영!AS$427</f>
        <v>0</v>
      </c>
      <c r="AT126" s="587">
        <f>ROUNDUP($C124*$D124*AT$4/AT$110,3)*Index_운영!AT$10*Index_운영!AT$427</f>
        <v>0</v>
      </c>
      <c r="AU126" s="587">
        <f>ROUNDUP($C124*$D124*AU$4/AU$110,3)*Index_운영!AU$10*Index_운영!AU$427</f>
        <v>0</v>
      </c>
      <c r="AV126" s="587">
        <f>ROUNDUP($C124*$D124*AV$4/AV$110,3)*Index_운영!AV$10*Index_운영!AV$427</f>
        <v>0</v>
      </c>
      <c r="AW126" s="587">
        <f>ROUNDUP($C124*$D124*AW$4/AW$110,3)*Index_운영!AW$10*Index_운영!AW$427</f>
        <v>0</v>
      </c>
      <c r="AX126" s="587">
        <f>ROUNDUP($C124*$D124*AX$4/AX$110,3)*Index_운영!AX$10*Index_운영!AX$427</f>
        <v>0</v>
      </c>
      <c r="AY126" s="587">
        <f>ROUNDUP($C124*$D124*AY$4/AY$110,3)*Index_운영!AY$10*Index_운영!AY$427</f>
        <v>0</v>
      </c>
      <c r="AZ126" s="587">
        <f>ROUNDUP($C124*$D124*AZ$4/AZ$110,3)*Index_운영!AZ$10*Index_운영!AZ$427</f>
        <v>0</v>
      </c>
      <c r="BA126" s="587">
        <f>ROUNDUP($C124*$D124*BA$4/BA$110,3)*Index_운영!BA$10*Index_운영!BA$427</f>
        <v>0</v>
      </c>
      <c r="BB126" s="587">
        <f>ROUNDUP($C124*$D124*BB$4/BB$110,3)*Index_운영!BB$10*Index_운영!BB$427</f>
        <v>0</v>
      </c>
      <c r="BC126" s="587">
        <f>ROUNDUP($C124*$D124*BC$4/BC$110,3)*Index_운영!BC$10*Index_운영!BC$427</f>
        <v>0</v>
      </c>
      <c r="BD126" s="587">
        <f>ROUNDUP($C124*$D124*BD$4/BD$110,3)*Index_운영!BD$10*Index_운영!BD$427</f>
        <v>0</v>
      </c>
      <c r="BE126" s="587">
        <f>ROUNDUP($C124*$D124*BE$4/BE$110,3)*Index_운영!BE$10*Index_운영!BE$427</f>
        <v>0</v>
      </c>
      <c r="BF126" s="587">
        <f>ROUNDUP($C124*$D124*BF$4/BF$110,3)*Index_운영!BF$10*Index_운영!BF$427</f>
        <v>0</v>
      </c>
      <c r="BG126" s="587">
        <f>ROUNDUP($C124*$D124*BG$4/BG$110,3)*Index_운영!BG$10*Index_운영!BG$427</f>
        <v>0</v>
      </c>
      <c r="BH126" s="587">
        <f>ROUNDUP($C124*$D124*BH$4/BH$110,3)*Index_운영!BH$10*Index_운영!BH$427</f>
        <v>0</v>
      </c>
      <c r="BI126" s="587">
        <f>ROUNDUP($C124*$D124*BI$4/BI$110,3)*Index_운영!BI$10*Index_운영!BI$427</f>
        <v>0</v>
      </c>
      <c r="BJ126" s="587">
        <f>ROUNDUP($C124*$D124*BJ$4/BJ$110,3)*Index_운영!BJ$10*Index_운영!BJ$427</f>
        <v>0</v>
      </c>
      <c r="BK126" s="587">
        <f>ROUNDUP($C124*$D124*BK$4/BK$110,3)*Index_운영!BK$10*Index_운영!BK$427</f>
        <v>0</v>
      </c>
      <c r="BL126" s="587">
        <f>ROUNDUP($C124*$D124*BL$4/BL$110,3)*Index_운영!BL$10*Index_운영!BL$427</f>
        <v>0</v>
      </c>
      <c r="BM126" s="587">
        <f>ROUNDUP($C124*$D124*BM$4/BM$110,3)*Index_운영!BM$10*Index_운영!BM$427</f>
        <v>0</v>
      </c>
      <c r="BN126" s="587">
        <f>ROUNDUP($C124*$D124*BN$4/BN$110,3)*Index_운영!BN$10*Index_운영!BN$427</f>
        <v>0</v>
      </c>
      <c r="BO126" s="587">
        <f>ROUNDUP($C124*$D124*BO$4/BO$110,3)*Index_운영!BO$10*Index_운영!BO$427</f>
        <v>0</v>
      </c>
      <c r="BP126" s="587">
        <f>ROUNDUP($C124*$D124*BP$4/BP$110,3)*Index_운영!BP$10*Index_운영!BP$427</f>
        <v>0</v>
      </c>
      <c r="BQ126" s="587">
        <f>ROUNDUP($C124*$D124*BQ$4/BQ$110,3)*Index_운영!BQ$10*Index_운영!BQ$427</f>
        <v>0</v>
      </c>
      <c r="BR126" s="587">
        <f>ROUNDUP($C124*$D124*BR$4/BR$110,3)*Index_운영!BR$10*Index_운영!BR$427</f>
        <v>0</v>
      </c>
      <c r="BS126" s="587">
        <f>ROUNDUP($C124*$D124*BS$4/BS$110,3)*Index_운영!BS$10*Index_운영!BS$427</f>
        <v>0</v>
      </c>
      <c r="BT126" s="587">
        <f>ROUNDUP($C124*$D124*BT$4/BT$110,3)*Index_운영!BT$10*Index_운영!BT$427</f>
        <v>0</v>
      </c>
      <c r="BU126" s="587">
        <f>ROUNDUP($C124*$D124*BU$4/BU$110,3)*Index_운영!BU$10*Index_운영!BU$427</f>
        <v>0</v>
      </c>
      <c r="BV126" s="587">
        <f>ROUNDUP($C124*$D124*BV$4/BV$110,3)*Index_운영!BV$10*Index_운영!BV$427</f>
        <v>0</v>
      </c>
      <c r="BW126" s="587">
        <f>ROUNDUP($C124*$D124*BW$4/BW$110,3)*Index_운영!BW$10*Index_운영!BW$427</f>
        <v>0</v>
      </c>
      <c r="BX126" s="587">
        <f>ROUNDUP($C124*$D124*BX$4/BX$110,3)*Index_운영!BX$10*Index_운영!BX$427</f>
        <v>0</v>
      </c>
      <c r="BY126" s="587">
        <f>ROUNDUP($C124*$D124*BY$4/BY$110,3)*Index_운영!BY$10*Index_운영!BY$427</f>
        <v>0</v>
      </c>
      <c r="BZ126" s="587">
        <f>ROUNDUP($C124*$D124*BZ$4/BZ$110,3)*Index_운영!BZ$10*Index_운영!BZ$427</f>
        <v>0</v>
      </c>
      <c r="CA126" s="587">
        <f>ROUNDUP($C124*$D124*CA$4/CA$110,3)*Index_운영!CA$10*Index_운영!CA$427</f>
        <v>0</v>
      </c>
      <c r="CB126" s="587">
        <f>ROUNDUP($C124*$D124*CB$4/CB$110,3)*Index_운영!CB$10*Index_운영!CB$427</f>
        <v>0</v>
      </c>
      <c r="CC126" s="587">
        <f>ROUNDUP($C124*$D124*CC$4/CC$110,3)*Index_운영!CC$10*Index_운영!CC$427</f>
        <v>0</v>
      </c>
      <c r="CD126" s="587">
        <f>ROUNDUP($C124*$D124*CD$4/CD$110,3)*Index_운영!CD$10*Index_운영!CD$427</f>
        <v>0</v>
      </c>
      <c r="CE126" s="587">
        <f>ROUNDUP($C124*$D124*CE$4/CE$110,3)*Index_운영!CE$10*Index_운영!CE$427</f>
        <v>0</v>
      </c>
      <c r="CF126" s="587">
        <f>ROUNDUP($C124*$D124*CF$4/CF$110,3)*Index_운영!CF$10*Index_운영!CF$427</f>
        <v>0</v>
      </c>
      <c r="CG126" s="587">
        <f>ROUNDUP($C124*$D124*CG$4/CG$110,3)*Index_운영!CG$10*Index_운영!CG$427</f>
        <v>0</v>
      </c>
      <c r="CH126" s="587">
        <f>ROUNDUP($C124*$D124*CH$4/CH$110,3)*Index_운영!CH$10*Index_운영!CH$427</f>
        <v>0</v>
      </c>
      <c r="CI126" s="587">
        <f>ROUNDUP($C124*$D124*CI$4/CI$110,3)*Index_운영!CI$10*Index_운영!CI$427</f>
        <v>0</v>
      </c>
      <c r="CJ126" s="587">
        <f>ROUNDUP($C124*$D124*CJ$4/CJ$110,3)*Index_운영!CJ$10*Index_운영!CJ$427</f>
        <v>0</v>
      </c>
      <c r="CK126" s="587">
        <f>ROUNDUP($C124*$D124*CK$4/CK$110,3)*Index_운영!CK$10*Index_운영!CK$427</f>
        <v>0</v>
      </c>
      <c r="CL126" s="587">
        <f>ROUNDUP($C124*$D124*CL$4/CL$110,3)*Index_운영!CL$10*Index_운영!CL$427</f>
        <v>0</v>
      </c>
      <c r="CM126" s="587">
        <f>ROUNDUP($C124*$D124*CM$4/CM$110,3)*Index_운영!CM$10*Index_운영!CM$427</f>
        <v>0</v>
      </c>
      <c r="CN126" s="587">
        <f>ROUNDUP($C124*$D124*CN$4/CN$110,3)*Index_운영!CN$10*Index_운영!CN$427</f>
        <v>0</v>
      </c>
      <c r="CO126" s="587">
        <f>ROUNDUP($C124*$D124*CO$4/CO$110,3)*Index_운영!CO$10*Index_운영!CO$427</f>
        <v>0</v>
      </c>
      <c r="CP126" s="587">
        <f>ROUNDUP($C124*$D124*CP$4/CP$110,3)*Index_운영!CP$10*Index_운영!CP$427</f>
        <v>0</v>
      </c>
      <c r="CQ126" s="587">
        <f>ROUNDUP($C124*$D124*CQ$4/CQ$110,3)*Index_운영!CQ$10*Index_운영!CQ$427</f>
        <v>0</v>
      </c>
      <c r="CR126" s="587">
        <f>ROUNDUP($C124*$D124*CR$4/CR$110,3)*Index_운영!CR$10*Index_운영!CR$427</f>
        <v>0</v>
      </c>
      <c r="CS126" s="587">
        <f>ROUNDUP($C124*$D124*CS$4/CS$110,3)*Index_운영!CS$10*Index_운영!CS$427</f>
        <v>0</v>
      </c>
      <c r="CT126" s="587">
        <f>ROUNDUP($C124*$D124*CT$4/CT$110,3)*Index_운영!CT$10*Index_운영!CT$427</f>
        <v>0</v>
      </c>
      <c r="CU126" s="587">
        <f>ROUNDUP($C124*$D124*CU$4/CU$110,3)*Index_운영!CU$10*Index_운영!CU$427</f>
        <v>0</v>
      </c>
      <c r="CV126" s="587">
        <f>ROUNDUP($C124*$D124*CV$4/CV$110,3)*Index_운영!CV$10*Index_운영!CV$427</f>
        <v>0</v>
      </c>
      <c r="CW126" s="587">
        <f>ROUNDUP($C124*$D124*CW$4/CW$110,3)*Index_운영!CW$10*Index_운영!CW$427</f>
        <v>0</v>
      </c>
      <c r="CX126" s="587">
        <f>ROUNDUP($C124*$D124*CX$4/CX$110,3)*Index_운영!CX$10*Index_운영!CX$427</f>
        <v>0</v>
      </c>
      <c r="CY126" s="587">
        <f>ROUNDUP($C124*$D124*CY$4/CY$110,3)*Index_운영!CY$10*Index_운영!CY$427</f>
        <v>0</v>
      </c>
      <c r="CZ126" s="587">
        <f>ROUNDUP($C124*$D124*CZ$4/CZ$110,3)*Index_운영!CZ$10*Index_운영!CZ$427</f>
        <v>0</v>
      </c>
      <c r="DA126" s="587">
        <f>ROUNDUP($C124*$D124*DA$4/DA$110,3)*Index_운영!DA$10*Index_운영!DA$427</f>
        <v>0</v>
      </c>
      <c r="DB126" s="587">
        <f>ROUNDUP($C124*$D124*DB$4/DB$110,3)*Index_운영!DB$10*Index_운영!DB$427</f>
        <v>0</v>
      </c>
      <c r="DC126" s="587">
        <f>ROUNDUP($C124*$D124*DC$4/DC$110,3)*Index_운영!DC$10*Index_운영!DC$427</f>
        <v>0</v>
      </c>
      <c r="DD126" s="587">
        <f>ROUNDUP($C124*$D124*DD$4/DD$110,3)*Index_운영!DD$10*Index_운영!DD$427</f>
        <v>0</v>
      </c>
      <c r="DE126" s="587">
        <f>ROUNDUP($C124*$D124*DE$4/DE$110,3)*Index_운영!DE$10*Index_운영!DE$427</f>
        <v>0</v>
      </c>
      <c r="DF126" s="587">
        <f>ROUNDUP($C124*$D124*DF$4/DF$110,3)*Index_운영!DF$10*Index_운영!DF$427</f>
        <v>0</v>
      </c>
      <c r="DG126" s="587">
        <f>ROUNDUP($C124*$D124*DG$4/DG$110,3)*Index_운영!DG$10*Index_운영!DG$427</f>
        <v>0</v>
      </c>
      <c r="DH126" s="587">
        <f>ROUNDUP($C124*$D124*DH$4/DH$110,3)*Index_운영!DH$10*Index_운영!DH$427</f>
        <v>0</v>
      </c>
      <c r="DI126" s="587">
        <f>ROUNDUP($C124*$D124*DI$4/DI$110,3)*Index_운영!DI$10*Index_운영!DI$427</f>
        <v>0</v>
      </c>
      <c r="DJ126" s="587">
        <f>ROUNDUP($C124*$D124*DJ$4/DJ$110,3)*Index_운영!DJ$10*Index_운영!DJ$427</f>
        <v>0</v>
      </c>
      <c r="DK126" s="587">
        <f>ROUNDUP($C124*$D124*DK$4/DK$110,3)*Index_운영!DK$10*Index_운영!DK$427</f>
        <v>0</v>
      </c>
      <c r="DL126" s="587">
        <f>ROUNDUP($C124*$D124*DL$4/DL$110,3)*Index_운영!DL$10*Index_운영!DL$427</f>
        <v>0</v>
      </c>
      <c r="DM126" s="587">
        <f>ROUNDUP($C124*$D124*DM$4/DM$110,3)*Index_운영!DM$10*Index_운영!DM$427</f>
        <v>0</v>
      </c>
      <c r="DN126" s="587">
        <f>ROUNDUP($C124*$D124*DN$4/DN$110,3)*Index_운영!DN$10*Index_운영!DN$427</f>
        <v>0</v>
      </c>
      <c r="DO126" s="587">
        <f>ROUNDUP($C124*$D124*DO$4/DO$110,3)*Index_운영!DO$10*Index_운영!DO$427</f>
        <v>0</v>
      </c>
      <c r="DP126" s="587">
        <f>ROUNDUP($C124*$D124*DP$4/DP$110,3)*Index_운영!DP$10*Index_운영!DP$427</f>
        <v>0</v>
      </c>
      <c r="DQ126" s="587">
        <f>ROUNDUP($C124*$D124*DQ$4/DQ$110,3)*Index_운영!DQ$10*Index_운영!DQ$427</f>
        <v>0</v>
      </c>
      <c r="DR126" s="587">
        <f>ROUNDUP($C124*$D124*DR$4/DR$110,3)*Index_운영!DR$10*Index_운영!DR$427</f>
        <v>0</v>
      </c>
      <c r="DS126" s="587">
        <f>ROUNDUP($C124*$D124*DS$4/DS$110,3)*Index_운영!DS$10*Index_운영!DS$427</f>
        <v>0</v>
      </c>
      <c r="DT126" s="587">
        <f>ROUNDUP($C124*$D124*DT$4/DT$110,3)*Index_운영!DT$10*Index_운영!DT$427</f>
        <v>0</v>
      </c>
      <c r="DU126" s="587">
        <f>ROUNDUP($C124*$D124*DU$4/DU$110,3)*Index_운영!DU$10*Index_운영!DU$427</f>
        <v>0</v>
      </c>
      <c r="DV126" s="587">
        <f>ROUNDUP($C124*$D124*DV$4/DV$110,3)*Index_운영!DV$10*Index_운영!DV$427</f>
        <v>0</v>
      </c>
    </row>
    <row r="127" spans="1:126" s="64" customFormat="1" outlineLevel="1" x14ac:dyDescent="0.4">
      <c r="A127" s="724"/>
      <c r="B127" s="598"/>
      <c r="C127" s="608"/>
      <c r="D127" s="812"/>
      <c r="E127" s="804" t="s">
        <v>96</v>
      </c>
      <c r="F127" s="586">
        <f>IF(MOD(MONTH(F$3),'Control Panel_운영'!$K$96)='Control Panel_운영'!$L$97,F125+F126,0)</f>
        <v>0</v>
      </c>
      <c r="G127" s="587">
        <f>IF(MOD(MONTH(G$3),'Control Panel_운영'!$K$96)='Control Panel_운영'!$L$97,G125+G126,0)</f>
        <v>0</v>
      </c>
      <c r="H127" s="587">
        <f>IF(MOD(MONTH(H$3),'Control Panel_운영'!$K$96)='Control Panel_운영'!$L$97,H125+H126,0)</f>
        <v>0</v>
      </c>
      <c r="I127" s="587">
        <f>IF(MOD(MONTH(I$3),'Control Panel_운영'!$K$96)='Control Panel_운영'!$L$97,I125+I126,0)</f>
        <v>0</v>
      </c>
      <c r="J127" s="587">
        <f>IF(MOD(MONTH(J$3),'Control Panel_운영'!$K$96)='Control Panel_운영'!$L$97,J125+J126,0)</f>
        <v>0</v>
      </c>
      <c r="K127" s="587">
        <f>IF(MOD(MONTH(K$3),'Control Panel_운영'!$K$96)='Control Panel_운영'!$L$97,K125+K126,0)</f>
        <v>0</v>
      </c>
      <c r="L127" s="587">
        <f>IF(MOD(MONTH(L$3),'Control Panel_운영'!$K$96)='Control Panel_운영'!$L$97,L125+L126,0)</f>
        <v>0</v>
      </c>
      <c r="M127" s="587">
        <f>IF(MOD(MONTH(M$3),'Control Panel_운영'!$K$96)='Control Panel_운영'!$L$97,M125+M126,0)</f>
        <v>0</v>
      </c>
      <c r="N127" s="587">
        <f>IF(MOD(MONTH(N$3),'Control Panel_운영'!$K$96)='Control Panel_운영'!$L$97,N125+N126,0)</f>
        <v>0</v>
      </c>
      <c r="O127" s="587">
        <f>IF(MOD(MONTH(O$3),'Control Panel_운영'!$K$96)='Control Panel_운영'!$L$97,O125+O126,0)</f>
        <v>0</v>
      </c>
      <c r="P127" s="587">
        <f>IF(MOD(MONTH(P$3),'Control Panel_운영'!$K$96)='Control Panel_운영'!$L$97,P125+P126,0)</f>
        <v>0</v>
      </c>
      <c r="Q127" s="587">
        <f>IF(MOD(MONTH(Q$3),'Control Panel_운영'!$K$96)='Control Panel_운영'!$L$97,Q125+Q126,0)</f>
        <v>0</v>
      </c>
      <c r="R127" s="587">
        <f>IF(MOD(MONTH(R$3),'Control Panel_운영'!$K$96)='Control Panel_운영'!$L$97,R125+R126,0)</f>
        <v>0</v>
      </c>
      <c r="S127" s="587">
        <f>IF(MOD(MONTH(S$3),'Control Panel_운영'!$K$96)='Control Panel_운영'!$L$97,S125+S126,0)</f>
        <v>0</v>
      </c>
      <c r="T127" s="587">
        <f>IF(MOD(MONTH(T$3),'Control Panel_운영'!$K$96)='Control Panel_운영'!$L$97,T125+T126,0)</f>
        <v>0</v>
      </c>
      <c r="U127" s="587">
        <f>IF(MOD(MONTH(U$3),'Control Panel_운영'!$K$96)='Control Panel_운영'!$L$97,U125+U126,0)</f>
        <v>0</v>
      </c>
      <c r="V127" s="587">
        <f>IF(MOD(MONTH(V$3),'Control Panel_운영'!$K$96)='Control Panel_운영'!$L$97,V125+V126,0)</f>
        <v>0</v>
      </c>
      <c r="W127" s="587">
        <f>IF(MOD(MONTH(W$3),'Control Panel_운영'!$K$96)='Control Panel_운영'!$L$97,W125+W126,0)</f>
        <v>0</v>
      </c>
      <c r="X127" s="587">
        <f>IF(MOD(MONTH(X$3),'Control Panel_운영'!$K$96)='Control Panel_운영'!$L$97,X125+X126,0)</f>
        <v>0</v>
      </c>
      <c r="Y127" s="587">
        <f>IF(MOD(MONTH(Y$3),'Control Panel_운영'!$K$96)='Control Panel_운영'!$L$97,Y125+Y126,0)</f>
        <v>0</v>
      </c>
      <c r="Z127" s="587">
        <f>IF(MOD(MONTH(Z$3),'Control Panel_운영'!$K$96)='Control Panel_운영'!$L$97,Z125+Z126,0)</f>
        <v>0</v>
      </c>
      <c r="AA127" s="587">
        <f>IF(MOD(MONTH(AA$3),'Control Panel_운영'!$K$96)='Control Panel_운영'!$L$97,AA125+AA126,0)</f>
        <v>0</v>
      </c>
      <c r="AB127" s="587">
        <f>IF(MOD(MONTH(AB$3),'Control Panel_운영'!$K$96)='Control Panel_운영'!$L$97,AB125+AB126,0)</f>
        <v>0</v>
      </c>
      <c r="AC127" s="587">
        <f>IF(MOD(MONTH(AC$3),'Control Panel_운영'!$K$96)='Control Panel_운영'!$L$97,AC125+AC126,0)</f>
        <v>0</v>
      </c>
      <c r="AD127" s="587">
        <f>IF(MOD(MONTH(AD$3),'Control Panel_운영'!$K$96)='Control Panel_운영'!$L$97,AD125+AD126,0)</f>
        <v>0</v>
      </c>
      <c r="AE127" s="587">
        <f>IF(MOD(MONTH(AE$3),'Control Panel_운영'!$K$96)='Control Panel_운영'!$L$97,AE125+AE126,0)</f>
        <v>0</v>
      </c>
      <c r="AF127" s="587">
        <f>IF(MOD(MONTH(AF$3),'Control Panel_운영'!$K$96)='Control Panel_운영'!$L$97,AF125+AF126,0)</f>
        <v>0</v>
      </c>
      <c r="AG127" s="587">
        <f>IF(MOD(MONTH(AG$3),'Control Panel_운영'!$K$96)='Control Panel_운영'!$L$97,AG125+AG126,0)</f>
        <v>0</v>
      </c>
      <c r="AH127" s="587">
        <f>IF(MOD(MONTH(AH$3),'Control Panel_운영'!$K$96)='Control Panel_운영'!$L$97,AH125+AH126,0)</f>
        <v>0</v>
      </c>
      <c r="AI127" s="587">
        <f>IF(MOD(MONTH(AI$3),'Control Panel_운영'!$K$96)='Control Panel_운영'!$L$97,AI125+AI126,0)</f>
        <v>0</v>
      </c>
      <c r="AJ127" s="587">
        <f>IF(MOD(MONTH(AJ$3),'Control Panel_운영'!$K$96)='Control Panel_운영'!$L$97,AJ125+AJ126,0)</f>
        <v>0</v>
      </c>
      <c r="AK127" s="587">
        <f>IF(MOD(MONTH(AK$3),'Control Panel_운영'!$K$96)='Control Panel_운영'!$L$97,AK125+AK126,0)</f>
        <v>0</v>
      </c>
      <c r="AL127" s="587">
        <f>IF(MOD(MONTH(AL$3),'Control Panel_운영'!$K$96)='Control Panel_운영'!$L$97,AL125+AL126,0)</f>
        <v>0</v>
      </c>
      <c r="AM127" s="587">
        <f>IF(MOD(MONTH(AM$3),'Control Panel_운영'!$K$96)='Control Panel_운영'!$L$97,AM125+AM126,0)</f>
        <v>0</v>
      </c>
      <c r="AN127" s="587">
        <f>IF(MOD(MONTH(AN$3),'Control Panel_운영'!$K$96)='Control Panel_운영'!$L$97,AN125+AN126,0)</f>
        <v>0</v>
      </c>
      <c r="AO127" s="587">
        <f>IF(MOD(MONTH(AO$3),'Control Panel_운영'!$K$96)='Control Panel_운영'!$L$97,AO125+AO126,0)</f>
        <v>0</v>
      </c>
      <c r="AP127" s="587">
        <f>IF(MOD(MONTH(AP$3),'Control Panel_운영'!$K$96)='Control Panel_운영'!$L$97,AP125+AP126,0)</f>
        <v>0</v>
      </c>
      <c r="AQ127" s="587">
        <f>IF(MOD(MONTH(AQ$3),'Control Panel_운영'!$K$96)='Control Panel_운영'!$L$97,AQ125+AQ126,0)</f>
        <v>0</v>
      </c>
      <c r="AR127" s="587">
        <f>IF(MOD(MONTH(AR$3),'Control Panel_운영'!$K$96)='Control Panel_운영'!$L$97,AR125+AR126,0)</f>
        <v>0</v>
      </c>
      <c r="AS127" s="587">
        <f>IF(MOD(MONTH(AS$3),'Control Panel_운영'!$K$96)='Control Panel_운영'!$L$97,AS125+AS126,0)</f>
        <v>0</v>
      </c>
      <c r="AT127" s="587">
        <f>IF(MOD(MONTH(AT$3),'Control Panel_운영'!$K$96)='Control Panel_운영'!$L$97,AT125+AT126,0)</f>
        <v>0</v>
      </c>
      <c r="AU127" s="587">
        <f>IF(MOD(MONTH(AU$3),'Control Panel_운영'!$K$96)='Control Panel_운영'!$L$97,AU125+AU126,0)</f>
        <v>0</v>
      </c>
      <c r="AV127" s="587">
        <f>IF(MOD(MONTH(AV$3),'Control Panel_운영'!$K$96)='Control Panel_운영'!$L$97,AV125+AV126,0)</f>
        <v>0</v>
      </c>
      <c r="AW127" s="587">
        <f>IF(MOD(MONTH(AW$3),'Control Panel_운영'!$K$96)='Control Panel_운영'!$L$97,AW125+AW126,0)</f>
        <v>0</v>
      </c>
      <c r="AX127" s="587">
        <f>IF(MOD(MONTH(AX$3),'Control Panel_운영'!$K$96)='Control Panel_운영'!$L$97,AX125+AX126,0)</f>
        <v>0</v>
      </c>
      <c r="AY127" s="587">
        <f>IF(MOD(MONTH(AY$3),'Control Panel_운영'!$K$96)='Control Panel_운영'!$L$97,AY125+AY126,0)</f>
        <v>0</v>
      </c>
      <c r="AZ127" s="587">
        <f>IF(MOD(MONTH(AZ$3),'Control Panel_운영'!$K$96)='Control Panel_운영'!$L$97,AZ125+AZ126,0)</f>
        <v>0</v>
      </c>
      <c r="BA127" s="587">
        <f>IF(MOD(MONTH(BA$3),'Control Panel_운영'!$K$96)='Control Panel_운영'!$L$97,BA125+BA126,0)</f>
        <v>0</v>
      </c>
      <c r="BB127" s="587">
        <f>IF(MOD(MONTH(BB$3),'Control Panel_운영'!$K$96)='Control Panel_운영'!$L$97,BB125+BB126,0)</f>
        <v>0</v>
      </c>
      <c r="BC127" s="587">
        <f>IF(MOD(MONTH(BC$3),'Control Panel_운영'!$K$96)='Control Panel_운영'!$L$97,BC125+BC126,0)</f>
        <v>0</v>
      </c>
      <c r="BD127" s="587">
        <f>IF(MOD(MONTH(BD$3),'Control Panel_운영'!$K$96)='Control Panel_운영'!$L$97,BD125+BD126,0)</f>
        <v>0</v>
      </c>
      <c r="BE127" s="587">
        <f>IF(MOD(MONTH(BE$3),'Control Panel_운영'!$K$96)='Control Panel_운영'!$L$97,BE125+BE126,0)</f>
        <v>0</v>
      </c>
      <c r="BF127" s="587">
        <f>IF(MOD(MONTH(BF$3),'Control Panel_운영'!$K$96)='Control Panel_운영'!$L$97,BF125+BF126,0)</f>
        <v>0</v>
      </c>
      <c r="BG127" s="587">
        <f>IF(MOD(MONTH(BG$3),'Control Panel_운영'!$K$96)='Control Panel_운영'!$L$97,BG125+BG126,0)</f>
        <v>0</v>
      </c>
      <c r="BH127" s="587">
        <f>IF(MOD(MONTH(BH$3),'Control Panel_운영'!$K$96)='Control Panel_운영'!$L$97,BH125+BH126,0)</f>
        <v>0</v>
      </c>
      <c r="BI127" s="587">
        <f>IF(MOD(MONTH(BI$3),'Control Panel_운영'!$K$96)='Control Panel_운영'!$L$97,BI125+BI126,0)</f>
        <v>0</v>
      </c>
      <c r="BJ127" s="587">
        <f>IF(MOD(MONTH(BJ$3),'Control Panel_운영'!$K$96)='Control Panel_운영'!$L$97,BJ125+BJ126,0)</f>
        <v>0</v>
      </c>
      <c r="BK127" s="587">
        <f>IF(MOD(MONTH(BK$3),'Control Panel_운영'!$K$96)='Control Panel_운영'!$L$97,BK125+BK126,0)</f>
        <v>0</v>
      </c>
      <c r="BL127" s="587">
        <f>IF(MOD(MONTH(BL$3),'Control Panel_운영'!$K$96)='Control Panel_운영'!$L$97,BL125+BL126,0)</f>
        <v>0</v>
      </c>
      <c r="BM127" s="587">
        <f>IF(MOD(MONTH(BM$3),'Control Panel_운영'!$K$96)='Control Panel_운영'!$L$97,BM125+BM126,0)</f>
        <v>0</v>
      </c>
      <c r="BN127" s="587">
        <f>IF(MOD(MONTH(BN$3),'Control Panel_운영'!$K$96)='Control Panel_운영'!$L$97,BN125+BN126,0)</f>
        <v>0</v>
      </c>
      <c r="BO127" s="587">
        <f>IF(MOD(MONTH(BO$3),'Control Panel_운영'!$K$96)='Control Panel_운영'!$L$97,BO125+BO126,0)</f>
        <v>0</v>
      </c>
      <c r="BP127" s="587">
        <f>IF(MOD(MONTH(BP$3),'Control Panel_운영'!$K$96)='Control Panel_운영'!$L$97,BP125+BP126,0)</f>
        <v>0</v>
      </c>
      <c r="BQ127" s="587">
        <f>IF(MOD(MONTH(BQ$3),'Control Panel_운영'!$K$96)='Control Panel_운영'!$L$97,BQ125+BQ126,0)</f>
        <v>0</v>
      </c>
      <c r="BR127" s="587">
        <f>IF(MOD(MONTH(BR$3),'Control Panel_운영'!$K$96)='Control Panel_운영'!$L$97,BR125+BR126,0)</f>
        <v>0</v>
      </c>
      <c r="BS127" s="587">
        <f>IF(MOD(MONTH(BS$3),'Control Panel_운영'!$K$96)='Control Panel_운영'!$L$97,BS125+BS126,0)</f>
        <v>0</v>
      </c>
      <c r="BT127" s="587">
        <f>IF(MOD(MONTH(BT$3),'Control Panel_운영'!$K$96)='Control Panel_운영'!$L$97,BT125+BT126,0)</f>
        <v>0</v>
      </c>
      <c r="BU127" s="587">
        <f>IF(MOD(MONTH(BU$3),'Control Panel_운영'!$K$96)='Control Panel_운영'!$L$97,BU125+BU126,0)</f>
        <v>0</v>
      </c>
      <c r="BV127" s="587">
        <f>IF(MOD(MONTH(BV$3),'Control Panel_운영'!$K$96)='Control Panel_운영'!$L$97,BV125+BV126,0)</f>
        <v>0</v>
      </c>
      <c r="BW127" s="587">
        <f>IF(MOD(MONTH(BW$3),'Control Panel_운영'!$K$96)='Control Panel_운영'!$L$97,BW125+BW126,0)</f>
        <v>0</v>
      </c>
      <c r="BX127" s="587">
        <f>IF(MOD(MONTH(BX$3),'Control Panel_운영'!$K$96)='Control Panel_운영'!$L$97,BX125+BX126,0)</f>
        <v>0</v>
      </c>
      <c r="BY127" s="587">
        <f>IF(MOD(MONTH(BY$3),'Control Panel_운영'!$K$96)='Control Panel_운영'!$L$97,BY125+BY126,0)</f>
        <v>0</v>
      </c>
      <c r="BZ127" s="587">
        <f>IF(MOD(MONTH(BZ$3),'Control Panel_운영'!$K$96)='Control Panel_운영'!$L$97,BZ125+BZ126,0)</f>
        <v>0</v>
      </c>
      <c r="CA127" s="587">
        <f>IF(MOD(MONTH(CA$3),'Control Panel_운영'!$K$96)='Control Panel_운영'!$L$97,CA125+CA126,0)</f>
        <v>0</v>
      </c>
      <c r="CB127" s="587">
        <f>IF(MOD(MONTH(CB$3),'Control Panel_운영'!$K$96)='Control Panel_운영'!$L$97,CB125+CB126,0)</f>
        <v>0</v>
      </c>
      <c r="CC127" s="587">
        <f>IF(MOD(MONTH(CC$3),'Control Panel_운영'!$K$96)='Control Panel_운영'!$L$97,CC125+CC126,0)</f>
        <v>0</v>
      </c>
      <c r="CD127" s="587">
        <f>IF(MOD(MONTH(CD$3),'Control Panel_운영'!$K$96)='Control Panel_운영'!$L$97,CD125+CD126,0)</f>
        <v>0</v>
      </c>
      <c r="CE127" s="587">
        <f>IF(MOD(MONTH(CE$3),'Control Panel_운영'!$K$96)='Control Panel_운영'!$L$97,CE125+CE126,0)</f>
        <v>0</v>
      </c>
      <c r="CF127" s="587">
        <f>IF(MOD(MONTH(CF$3),'Control Panel_운영'!$K$96)='Control Panel_운영'!$L$97,CF125+CF126,0)</f>
        <v>0</v>
      </c>
      <c r="CG127" s="587">
        <f>IF(MOD(MONTH(CG$3),'Control Panel_운영'!$K$96)='Control Panel_운영'!$L$97,CG125+CG126,0)</f>
        <v>0</v>
      </c>
      <c r="CH127" s="587">
        <f>IF(MOD(MONTH(CH$3),'Control Panel_운영'!$K$96)='Control Panel_운영'!$L$97,CH125+CH126,0)</f>
        <v>0</v>
      </c>
      <c r="CI127" s="587">
        <f>IF(MOD(MONTH(CI$3),'Control Panel_운영'!$K$96)='Control Panel_운영'!$L$97,CI125+CI126,0)</f>
        <v>0</v>
      </c>
      <c r="CJ127" s="587">
        <f>IF(MOD(MONTH(CJ$3),'Control Panel_운영'!$K$96)='Control Panel_운영'!$L$97,CJ125+CJ126,0)</f>
        <v>0</v>
      </c>
      <c r="CK127" s="587">
        <f>IF(MOD(MONTH(CK$3),'Control Panel_운영'!$K$96)='Control Panel_운영'!$L$97,CK125+CK126,0)</f>
        <v>0</v>
      </c>
      <c r="CL127" s="587">
        <f>IF(MOD(MONTH(CL$3),'Control Panel_운영'!$K$96)='Control Panel_운영'!$L$97,CL125+CL126,0)</f>
        <v>0</v>
      </c>
      <c r="CM127" s="587">
        <f>IF(MOD(MONTH(CM$3),'Control Panel_운영'!$K$96)='Control Panel_운영'!$L$97,CM125+CM126,0)</f>
        <v>0</v>
      </c>
      <c r="CN127" s="587">
        <f>IF(MOD(MONTH(CN$3),'Control Panel_운영'!$K$96)='Control Panel_운영'!$L$97,CN125+CN126,0)</f>
        <v>0</v>
      </c>
      <c r="CO127" s="587">
        <f>IF(MOD(MONTH(CO$3),'Control Panel_운영'!$K$96)='Control Panel_운영'!$L$97,CO125+CO126,0)</f>
        <v>0</v>
      </c>
      <c r="CP127" s="587">
        <f>IF(MOD(MONTH(CP$3),'Control Panel_운영'!$K$96)='Control Panel_운영'!$L$97,CP125+CP126,0)</f>
        <v>0</v>
      </c>
      <c r="CQ127" s="587">
        <f>IF(MOD(MONTH(CQ$3),'Control Panel_운영'!$K$96)='Control Panel_운영'!$L$97,CQ125+CQ126,0)</f>
        <v>0</v>
      </c>
      <c r="CR127" s="587">
        <f>IF(MOD(MONTH(CR$3),'Control Panel_운영'!$K$96)='Control Panel_운영'!$L$97,CR125+CR126,0)</f>
        <v>0</v>
      </c>
      <c r="CS127" s="587">
        <f>IF(MOD(MONTH(CS$3),'Control Panel_운영'!$K$96)='Control Panel_운영'!$L$97,CS125+CS126,0)</f>
        <v>0</v>
      </c>
      <c r="CT127" s="587">
        <f>IF(MOD(MONTH(CT$3),'Control Panel_운영'!$K$96)='Control Panel_운영'!$L$97,CT125+CT126,0)</f>
        <v>0</v>
      </c>
      <c r="CU127" s="587">
        <f>IF(MOD(MONTH(CU$3),'Control Panel_운영'!$K$96)='Control Panel_운영'!$L$97,CU125+CU126,0)</f>
        <v>0</v>
      </c>
      <c r="CV127" s="587">
        <f>IF(MOD(MONTH(CV$3),'Control Panel_운영'!$K$96)='Control Panel_운영'!$L$97,CV125+CV126,0)</f>
        <v>0</v>
      </c>
      <c r="CW127" s="587">
        <f>IF(MOD(MONTH(CW$3),'Control Panel_운영'!$K$96)='Control Panel_운영'!$L$97,CW125+CW126,0)</f>
        <v>0</v>
      </c>
      <c r="CX127" s="587">
        <f>IF(MOD(MONTH(CX$3),'Control Panel_운영'!$K$96)='Control Panel_운영'!$L$97,CX125+CX126,0)</f>
        <v>0</v>
      </c>
      <c r="CY127" s="587">
        <f>IF(MOD(MONTH(CY$3),'Control Panel_운영'!$K$96)='Control Panel_운영'!$L$97,CY125+CY126,0)</f>
        <v>0</v>
      </c>
      <c r="CZ127" s="587">
        <f>IF(MOD(MONTH(CZ$3),'Control Panel_운영'!$K$96)='Control Panel_운영'!$L$97,CZ125+CZ126,0)</f>
        <v>0</v>
      </c>
      <c r="DA127" s="587">
        <f>IF(MOD(MONTH(DA$3),'Control Panel_운영'!$K$96)='Control Panel_운영'!$L$97,DA125+DA126,0)</f>
        <v>0</v>
      </c>
      <c r="DB127" s="587">
        <f>IF(MOD(MONTH(DB$3),'Control Panel_운영'!$K$96)='Control Panel_운영'!$L$97,DB125+DB126,0)</f>
        <v>0</v>
      </c>
      <c r="DC127" s="587">
        <f>IF(MOD(MONTH(DC$3),'Control Panel_운영'!$K$96)='Control Panel_운영'!$L$97,DC125+DC126,0)</f>
        <v>0</v>
      </c>
      <c r="DD127" s="587">
        <f>IF(MOD(MONTH(DD$3),'Control Panel_운영'!$K$96)='Control Panel_운영'!$L$97,DD125+DD126,0)</f>
        <v>0</v>
      </c>
      <c r="DE127" s="587">
        <f>IF(MOD(MONTH(DE$3),'Control Panel_운영'!$K$96)='Control Panel_운영'!$L$97,DE125+DE126,0)</f>
        <v>0</v>
      </c>
      <c r="DF127" s="587">
        <f>IF(MOD(MONTH(DF$3),'Control Panel_운영'!$K$96)='Control Panel_운영'!$L$97,DF125+DF126,0)</f>
        <v>0</v>
      </c>
      <c r="DG127" s="587">
        <f>IF(MOD(MONTH(DG$3),'Control Panel_운영'!$K$96)='Control Panel_운영'!$L$97,DG125+DG126,0)</f>
        <v>0</v>
      </c>
      <c r="DH127" s="587">
        <f>IF(MOD(MONTH(DH$3),'Control Panel_운영'!$K$96)='Control Panel_운영'!$L$97,DH125+DH126,0)</f>
        <v>0</v>
      </c>
      <c r="DI127" s="587">
        <f>IF(MOD(MONTH(DI$3),'Control Panel_운영'!$K$96)='Control Panel_운영'!$L$97,DI125+DI126,0)</f>
        <v>0</v>
      </c>
      <c r="DJ127" s="587">
        <f>IF(MOD(MONTH(DJ$3),'Control Panel_운영'!$K$96)='Control Panel_운영'!$L$97,DJ125+DJ126,0)</f>
        <v>0</v>
      </c>
      <c r="DK127" s="587">
        <f>IF(MOD(MONTH(DK$3),'Control Panel_운영'!$K$96)='Control Panel_운영'!$L$97,DK125+DK126,0)</f>
        <v>0</v>
      </c>
      <c r="DL127" s="587">
        <f>IF(MOD(MONTH(DL$3),'Control Panel_운영'!$K$96)='Control Panel_운영'!$L$97,DL125+DL126,0)</f>
        <v>0</v>
      </c>
      <c r="DM127" s="587">
        <f>IF(MOD(MONTH(DM$3),'Control Panel_운영'!$K$96)='Control Panel_운영'!$L$97,DM125+DM126,0)</f>
        <v>0</v>
      </c>
      <c r="DN127" s="587">
        <f>IF(MOD(MONTH(DN$3),'Control Panel_운영'!$K$96)='Control Panel_운영'!$L$97,DN125+DN126,0)</f>
        <v>0</v>
      </c>
      <c r="DO127" s="587">
        <f>IF(MOD(MONTH(DO$3),'Control Panel_운영'!$K$96)='Control Panel_운영'!$L$97,DO125+DO126,0)</f>
        <v>0</v>
      </c>
      <c r="DP127" s="587">
        <f>IF(MOD(MONTH(DP$3),'Control Panel_운영'!$K$96)='Control Panel_운영'!$L$97,DP125+DP126,0)</f>
        <v>0</v>
      </c>
      <c r="DQ127" s="587">
        <f>IF(MOD(MONTH(DQ$3),'Control Panel_운영'!$K$96)='Control Panel_운영'!$L$97,DQ125+DQ126,0)</f>
        <v>0</v>
      </c>
      <c r="DR127" s="587">
        <f>IF(MOD(MONTH(DR$3),'Control Panel_운영'!$K$96)='Control Panel_운영'!$L$97,DR125+DR126,0)</f>
        <v>0</v>
      </c>
      <c r="DS127" s="587">
        <f>IF(MOD(MONTH(DS$3),'Control Panel_운영'!$K$96)='Control Panel_운영'!$L$97,DS125+DS126,0)</f>
        <v>0</v>
      </c>
      <c r="DT127" s="587">
        <f>IF(MOD(MONTH(DT$3),'Control Panel_운영'!$K$96)='Control Panel_운영'!$L$97,DT125+DT126,0)</f>
        <v>0</v>
      </c>
      <c r="DU127" s="587">
        <f>IF(MOD(MONTH(DU$3),'Control Panel_운영'!$K$96)='Control Panel_운영'!$L$97,DU125+DU126,0)</f>
        <v>0</v>
      </c>
      <c r="DV127" s="587">
        <f>IF(MOD(MONTH(DV$3),'Control Panel_운영'!$K$96)='Control Panel_운영'!$L$97,DV125+DV126,0)</f>
        <v>0</v>
      </c>
    </row>
    <row r="128" spans="1:126" s="64" customFormat="1" outlineLevel="1" x14ac:dyDescent="0.4">
      <c r="A128" s="724"/>
      <c r="B128" s="598"/>
      <c r="C128" s="608"/>
      <c r="D128" s="608"/>
      <c r="E128" s="804" t="s">
        <v>97</v>
      </c>
      <c r="F128" s="586">
        <f t="shared" ref="F128:AK128" si="62">F125+F126-F127</f>
        <v>0</v>
      </c>
      <c r="G128" s="587">
        <f t="shared" si="62"/>
        <v>0</v>
      </c>
      <c r="H128" s="587">
        <f t="shared" si="62"/>
        <v>0</v>
      </c>
      <c r="I128" s="587">
        <f t="shared" si="62"/>
        <v>0</v>
      </c>
      <c r="J128" s="587">
        <f t="shared" si="62"/>
        <v>0</v>
      </c>
      <c r="K128" s="587">
        <f t="shared" si="62"/>
        <v>0</v>
      </c>
      <c r="L128" s="587">
        <f t="shared" si="62"/>
        <v>0</v>
      </c>
      <c r="M128" s="587">
        <f t="shared" si="62"/>
        <v>0</v>
      </c>
      <c r="N128" s="587">
        <f t="shared" si="62"/>
        <v>0</v>
      </c>
      <c r="O128" s="587">
        <f t="shared" si="62"/>
        <v>0</v>
      </c>
      <c r="P128" s="587">
        <f t="shared" si="62"/>
        <v>0</v>
      </c>
      <c r="Q128" s="587">
        <f t="shared" si="62"/>
        <v>0</v>
      </c>
      <c r="R128" s="587">
        <f t="shared" si="62"/>
        <v>0</v>
      </c>
      <c r="S128" s="587">
        <f t="shared" si="62"/>
        <v>0</v>
      </c>
      <c r="T128" s="587">
        <f t="shared" si="62"/>
        <v>0</v>
      </c>
      <c r="U128" s="587">
        <f t="shared" si="62"/>
        <v>0</v>
      </c>
      <c r="V128" s="587">
        <f t="shared" si="62"/>
        <v>0</v>
      </c>
      <c r="W128" s="587">
        <f t="shared" si="62"/>
        <v>0</v>
      </c>
      <c r="X128" s="587">
        <f t="shared" si="62"/>
        <v>0</v>
      </c>
      <c r="Y128" s="587">
        <f t="shared" si="62"/>
        <v>0</v>
      </c>
      <c r="Z128" s="587">
        <f t="shared" si="62"/>
        <v>0</v>
      </c>
      <c r="AA128" s="587">
        <f t="shared" si="62"/>
        <v>0</v>
      </c>
      <c r="AB128" s="587">
        <f t="shared" si="62"/>
        <v>0</v>
      </c>
      <c r="AC128" s="587">
        <f t="shared" si="62"/>
        <v>0</v>
      </c>
      <c r="AD128" s="587">
        <f t="shared" si="62"/>
        <v>0</v>
      </c>
      <c r="AE128" s="587">
        <f t="shared" si="62"/>
        <v>0</v>
      </c>
      <c r="AF128" s="587">
        <f t="shared" si="62"/>
        <v>0</v>
      </c>
      <c r="AG128" s="587">
        <f t="shared" si="62"/>
        <v>0</v>
      </c>
      <c r="AH128" s="587">
        <f t="shared" si="62"/>
        <v>0</v>
      </c>
      <c r="AI128" s="587">
        <f t="shared" si="62"/>
        <v>0</v>
      </c>
      <c r="AJ128" s="587">
        <f t="shared" si="62"/>
        <v>0</v>
      </c>
      <c r="AK128" s="587">
        <f t="shared" si="62"/>
        <v>0</v>
      </c>
      <c r="AL128" s="587">
        <f t="shared" ref="AL128:BQ128" si="63">AL125+AL126-AL127</f>
        <v>0</v>
      </c>
      <c r="AM128" s="587">
        <f t="shared" si="63"/>
        <v>0</v>
      </c>
      <c r="AN128" s="587">
        <f t="shared" si="63"/>
        <v>0</v>
      </c>
      <c r="AO128" s="587">
        <f t="shared" si="63"/>
        <v>0</v>
      </c>
      <c r="AP128" s="587">
        <f t="shared" si="63"/>
        <v>0</v>
      </c>
      <c r="AQ128" s="587">
        <f t="shared" si="63"/>
        <v>0</v>
      </c>
      <c r="AR128" s="587">
        <f t="shared" si="63"/>
        <v>0</v>
      </c>
      <c r="AS128" s="587">
        <f t="shared" si="63"/>
        <v>0</v>
      </c>
      <c r="AT128" s="587">
        <f t="shared" si="63"/>
        <v>0</v>
      </c>
      <c r="AU128" s="587">
        <f t="shared" si="63"/>
        <v>0</v>
      </c>
      <c r="AV128" s="587">
        <f t="shared" si="63"/>
        <v>0</v>
      </c>
      <c r="AW128" s="587">
        <f t="shared" si="63"/>
        <v>0</v>
      </c>
      <c r="AX128" s="587">
        <f t="shared" si="63"/>
        <v>0</v>
      </c>
      <c r="AY128" s="587">
        <f t="shared" si="63"/>
        <v>0</v>
      </c>
      <c r="AZ128" s="587">
        <f t="shared" si="63"/>
        <v>0</v>
      </c>
      <c r="BA128" s="587">
        <f t="shared" si="63"/>
        <v>0</v>
      </c>
      <c r="BB128" s="587">
        <f t="shared" si="63"/>
        <v>0</v>
      </c>
      <c r="BC128" s="587">
        <f t="shared" si="63"/>
        <v>0</v>
      </c>
      <c r="BD128" s="587">
        <f t="shared" si="63"/>
        <v>0</v>
      </c>
      <c r="BE128" s="587">
        <f t="shared" si="63"/>
        <v>0</v>
      </c>
      <c r="BF128" s="587">
        <f t="shared" si="63"/>
        <v>0</v>
      </c>
      <c r="BG128" s="587">
        <f t="shared" si="63"/>
        <v>0</v>
      </c>
      <c r="BH128" s="587">
        <f t="shared" si="63"/>
        <v>0</v>
      </c>
      <c r="BI128" s="587">
        <f t="shared" si="63"/>
        <v>0</v>
      </c>
      <c r="BJ128" s="587">
        <f t="shared" si="63"/>
        <v>0</v>
      </c>
      <c r="BK128" s="587">
        <f t="shared" si="63"/>
        <v>0</v>
      </c>
      <c r="BL128" s="587">
        <f t="shared" si="63"/>
        <v>0</v>
      </c>
      <c r="BM128" s="587">
        <f t="shared" si="63"/>
        <v>0</v>
      </c>
      <c r="BN128" s="587">
        <f t="shared" si="63"/>
        <v>0</v>
      </c>
      <c r="BO128" s="587">
        <f t="shared" si="63"/>
        <v>0</v>
      </c>
      <c r="BP128" s="587">
        <f t="shared" si="63"/>
        <v>0</v>
      </c>
      <c r="BQ128" s="587">
        <f t="shared" si="63"/>
        <v>0</v>
      </c>
      <c r="BR128" s="587">
        <f t="shared" ref="BR128:CW128" si="64">BR125+BR126-BR127</f>
        <v>0</v>
      </c>
      <c r="BS128" s="587">
        <f t="shared" si="64"/>
        <v>0</v>
      </c>
      <c r="BT128" s="587">
        <f t="shared" si="64"/>
        <v>0</v>
      </c>
      <c r="BU128" s="587">
        <f t="shared" si="64"/>
        <v>0</v>
      </c>
      <c r="BV128" s="587">
        <f t="shared" si="64"/>
        <v>0</v>
      </c>
      <c r="BW128" s="587">
        <f t="shared" si="64"/>
        <v>0</v>
      </c>
      <c r="BX128" s="587">
        <f t="shared" si="64"/>
        <v>0</v>
      </c>
      <c r="BY128" s="587">
        <f t="shared" si="64"/>
        <v>0</v>
      </c>
      <c r="BZ128" s="587">
        <f t="shared" si="64"/>
        <v>0</v>
      </c>
      <c r="CA128" s="587">
        <f t="shared" si="64"/>
        <v>0</v>
      </c>
      <c r="CB128" s="587">
        <f t="shared" si="64"/>
        <v>0</v>
      </c>
      <c r="CC128" s="587">
        <f t="shared" si="64"/>
        <v>0</v>
      </c>
      <c r="CD128" s="587">
        <f t="shared" si="64"/>
        <v>0</v>
      </c>
      <c r="CE128" s="587">
        <f t="shared" si="64"/>
        <v>0</v>
      </c>
      <c r="CF128" s="587">
        <f t="shared" si="64"/>
        <v>0</v>
      </c>
      <c r="CG128" s="587">
        <f t="shared" si="64"/>
        <v>0</v>
      </c>
      <c r="CH128" s="587">
        <f t="shared" si="64"/>
        <v>0</v>
      </c>
      <c r="CI128" s="587">
        <f t="shared" si="64"/>
        <v>0</v>
      </c>
      <c r="CJ128" s="587">
        <f t="shared" si="64"/>
        <v>0</v>
      </c>
      <c r="CK128" s="587">
        <f t="shared" si="64"/>
        <v>0</v>
      </c>
      <c r="CL128" s="587">
        <f t="shared" si="64"/>
        <v>0</v>
      </c>
      <c r="CM128" s="587">
        <f t="shared" si="64"/>
        <v>0</v>
      </c>
      <c r="CN128" s="587">
        <f t="shared" si="64"/>
        <v>0</v>
      </c>
      <c r="CO128" s="587">
        <f t="shared" si="64"/>
        <v>0</v>
      </c>
      <c r="CP128" s="587">
        <f t="shared" si="64"/>
        <v>0</v>
      </c>
      <c r="CQ128" s="587">
        <f t="shared" si="64"/>
        <v>0</v>
      </c>
      <c r="CR128" s="587">
        <f t="shared" si="64"/>
        <v>0</v>
      </c>
      <c r="CS128" s="587">
        <f t="shared" si="64"/>
        <v>0</v>
      </c>
      <c r="CT128" s="587">
        <f t="shared" si="64"/>
        <v>0</v>
      </c>
      <c r="CU128" s="587">
        <f t="shared" si="64"/>
        <v>0</v>
      </c>
      <c r="CV128" s="587">
        <f t="shared" si="64"/>
        <v>0</v>
      </c>
      <c r="CW128" s="587">
        <f t="shared" si="64"/>
        <v>0</v>
      </c>
      <c r="CX128" s="587">
        <f t="shared" ref="CX128:DV128" si="65">CX125+CX126-CX127</f>
        <v>0</v>
      </c>
      <c r="CY128" s="587">
        <f t="shared" si="65"/>
        <v>0</v>
      </c>
      <c r="CZ128" s="587">
        <f t="shared" si="65"/>
        <v>0</v>
      </c>
      <c r="DA128" s="587">
        <f t="shared" si="65"/>
        <v>0</v>
      </c>
      <c r="DB128" s="587">
        <f t="shared" si="65"/>
        <v>0</v>
      </c>
      <c r="DC128" s="587">
        <f t="shared" si="65"/>
        <v>0</v>
      </c>
      <c r="DD128" s="587">
        <f t="shared" si="65"/>
        <v>0</v>
      </c>
      <c r="DE128" s="587">
        <f t="shared" si="65"/>
        <v>0</v>
      </c>
      <c r="DF128" s="587">
        <f t="shared" si="65"/>
        <v>0</v>
      </c>
      <c r="DG128" s="587">
        <f t="shared" si="65"/>
        <v>0</v>
      </c>
      <c r="DH128" s="587">
        <f t="shared" si="65"/>
        <v>0</v>
      </c>
      <c r="DI128" s="587">
        <f t="shared" si="65"/>
        <v>0</v>
      </c>
      <c r="DJ128" s="587">
        <f t="shared" si="65"/>
        <v>0</v>
      </c>
      <c r="DK128" s="587">
        <f t="shared" si="65"/>
        <v>0</v>
      </c>
      <c r="DL128" s="587">
        <f t="shared" si="65"/>
        <v>0</v>
      </c>
      <c r="DM128" s="587">
        <f t="shared" si="65"/>
        <v>0</v>
      </c>
      <c r="DN128" s="587">
        <f t="shared" si="65"/>
        <v>0</v>
      </c>
      <c r="DO128" s="587">
        <f t="shared" si="65"/>
        <v>0</v>
      </c>
      <c r="DP128" s="587">
        <f t="shared" si="65"/>
        <v>0</v>
      </c>
      <c r="DQ128" s="587">
        <f t="shared" si="65"/>
        <v>0</v>
      </c>
      <c r="DR128" s="587">
        <f t="shared" si="65"/>
        <v>0</v>
      </c>
      <c r="DS128" s="587">
        <f t="shared" si="65"/>
        <v>0</v>
      </c>
      <c r="DT128" s="587">
        <f t="shared" si="65"/>
        <v>0</v>
      </c>
      <c r="DU128" s="587">
        <f t="shared" si="65"/>
        <v>0</v>
      </c>
      <c r="DV128" s="587">
        <f t="shared" si="65"/>
        <v>0</v>
      </c>
    </row>
    <row r="129" spans="2:126" ht="4.95" customHeight="1" x14ac:dyDescent="0.4"/>
    <row r="130" spans="2:126" s="718" customFormat="1" ht="4.95" customHeight="1" x14ac:dyDescent="0.4">
      <c r="B130" s="724"/>
      <c r="C130" s="724"/>
      <c r="D130" s="724"/>
      <c r="E130" s="724"/>
      <c r="F130" s="733"/>
      <c r="G130" s="734"/>
      <c r="H130" s="734"/>
      <c r="I130" s="734"/>
      <c r="J130" s="734"/>
      <c r="K130" s="734"/>
      <c r="L130" s="734"/>
      <c r="M130" s="734"/>
      <c r="N130" s="734"/>
      <c r="O130" s="734"/>
      <c r="P130" s="734"/>
      <c r="Q130" s="734"/>
      <c r="R130" s="734"/>
      <c r="S130" s="734"/>
      <c r="T130" s="734"/>
      <c r="U130" s="734"/>
      <c r="V130" s="734"/>
      <c r="W130" s="734"/>
      <c r="X130" s="734"/>
      <c r="Y130" s="734"/>
      <c r="Z130" s="734"/>
      <c r="AA130" s="734"/>
      <c r="AB130" s="734"/>
      <c r="AC130" s="734"/>
      <c r="AD130" s="734"/>
      <c r="AE130" s="734"/>
      <c r="AF130" s="734"/>
      <c r="AG130" s="734"/>
      <c r="AH130" s="734"/>
      <c r="AI130" s="734"/>
      <c r="AJ130" s="734"/>
      <c r="AK130" s="734"/>
      <c r="AL130" s="734"/>
      <c r="AM130" s="734"/>
      <c r="AN130" s="734"/>
      <c r="AO130" s="734"/>
      <c r="AP130" s="734"/>
      <c r="AQ130" s="734"/>
      <c r="AR130" s="734"/>
      <c r="AS130" s="734"/>
      <c r="AT130" s="734"/>
      <c r="AU130" s="734"/>
      <c r="AV130" s="734"/>
      <c r="AW130" s="734"/>
      <c r="AX130" s="734"/>
      <c r="AY130" s="734"/>
      <c r="AZ130" s="734"/>
      <c r="BA130" s="734"/>
      <c r="BB130" s="734"/>
      <c r="BC130" s="734"/>
      <c r="BD130" s="734"/>
      <c r="BE130" s="734"/>
      <c r="BF130" s="734"/>
      <c r="BG130" s="734"/>
      <c r="BH130" s="734"/>
      <c r="BI130" s="734"/>
      <c r="BJ130" s="734"/>
      <c r="BK130" s="734"/>
      <c r="BL130" s="734"/>
      <c r="BM130" s="734"/>
      <c r="BN130" s="734"/>
      <c r="BO130" s="734"/>
      <c r="BP130" s="734"/>
      <c r="BQ130" s="734"/>
      <c r="BR130" s="734"/>
      <c r="BS130" s="734"/>
      <c r="BT130" s="734"/>
      <c r="BU130" s="734"/>
      <c r="BV130" s="734"/>
      <c r="BW130" s="734"/>
      <c r="BX130" s="734"/>
      <c r="BY130" s="734"/>
      <c r="BZ130" s="734"/>
      <c r="CA130" s="734"/>
      <c r="CB130" s="734"/>
      <c r="CC130" s="734"/>
      <c r="CD130" s="734"/>
      <c r="CE130" s="734"/>
      <c r="CF130" s="734"/>
      <c r="CG130" s="734"/>
      <c r="CH130" s="734"/>
      <c r="CI130" s="734"/>
      <c r="CJ130" s="734"/>
      <c r="CK130" s="734"/>
      <c r="CL130" s="734"/>
      <c r="CM130" s="734"/>
      <c r="CN130" s="734"/>
      <c r="CO130" s="734"/>
      <c r="CP130" s="734"/>
      <c r="CQ130" s="734"/>
      <c r="CR130" s="734"/>
      <c r="CS130" s="734"/>
      <c r="CT130" s="734"/>
      <c r="CU130" s="734"/>
      <c r="CV130" s="734"/>
      <c r="CW130" s="734"/>
      <c r="CX130" s="734"/>
      <c r="CY130" s="734"/>
      <c r="CZ130" s="734"/>
      <c r="DA130" s="734"/>
      <c r="DB130" s="734"/>
      <c r="DC130" s="734"/>
      <c r="DD130" s="734"/>
      <c r="DE130" s="734"/>
      <c r="DF130" s="734"/>
      <c r="DG130" s="734"/>
      <c r="DH130" s="734"/>
      <c r="DI130" s="734"/>
      <c r="DJ130" s="734"/>
      <c r="DK130" s="734"/>
      <c r="DL130" s="734"/>
      <c r="DM130" s="734"/>
      <c r="DN130" s="734"/>
      <c r="DO130" s="734"/>
      <c r="DP130" s="734"/>
      <c r="DQ130" s="734"/>
      <c r="DR130" s="734"/>
      <c r="DS130" s="734"/>
      <c r="DT130" s="734"/>
      <c r="DU130" s="734"/>
      <c r="DV130" s="73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499984740745262"/>
  </sheetPr>
  <dimension ref="A1:DV56"/>
  <sheetViews>
    <sheetView view="pageBreakPreview" zoomScaleNormal="85" zoomScaleSheetLayoutView="100" workbookViewId="0">
      <pane xSplit="5" ySplit="2" topLeftCell="F3" activePane="bottomRight" state="frozen"/>
      <selection activeCell="A23" sqref="A23"/>
      <selection pane="topRight" activeCell="A23" sqref="A23"/>
      <selection pane="bottomLeft" activeCell="A23" sqref="A23"/>
      <selection pane="bottomRight" activeCell="G4" sqref="G4:G9"/>
    </sheetView>
  </sheetViews>
  <sheetFormatPr defaultColWidth="9" defaultRowHeight="10.8" x14ac:dyDescent="0.4"/>
  <cols>
    <col min="1" max="1" width="0.8984375" style="718" customWidth="1"/>
    <col min="2" max="2" width="10.19921875" style="21" customWidth="1"/>
    <col min="3" max="3" width="10.09765625" style="21" customWidth="1"/>
    <col min="4" max="4" width="9.3984375" style="21" customWidth="1"/>
    <col min="5" max="5" width="6.19921875" style="21" customWidth="1"/>
    <col min="6" max="6" width="11.59765625" style="583" customWidth="1"/>
    <col min="7" max="16" width="11.59765625" style="584" customWidth="1"/>
    <col min="17" max="17" width="0.8984375" style="718" customWidth="1"/>
    <col min="18" max="16384" width="9" style="21"/>
  </cols>
  <sheetData>
    <row r="1" spans="1:126" x14ac:dyDescent="0.4">
      <c r="B1" s="1225" t="s">
        <v>69</v>
      </c>
      <c r="C1" s="1226">
        <f>'Control Panel_운영'!$N$93</f>
        <v>1000</v>
      </c>
      <c r="D1" s="1274"/>
      <c r="E1" s="982"/>
      <c r="F1" s="1275">
        <v>0</v>
      </c>
      <c r="G1" s="1276">
        <v>1</v>
      </c>
      <c r="H1" s="1276">
        <v>2</v>
      </c>
      <c r="I1" s="1276">
        <v>3</v>
      </c>
      <c r="J1" s="1276">
        <v>4</v>
      </c>
      <c r="K1" s="1276">
        <v>5</v>
      </c>
      <c r="L1" s="1276">
        <v>6</v>
      </c>
      <c r="M1" s="1276">
        <v>7</v>
      </c>
      <c r="N1" s="1276">
        <v>8</v>
      </c>
      <c r="O1" s="1276">
        <v>9</v>
      </c>
      <c r="P1" s="1276">
        <v>10</v>
      </c>
    </row>
    <row r="2" spans="1:126" x14ac:dyDescent="0.4">
      <c r="B2" s="982"/>
      <c r="C2" s="981"/>
      <c r="D2" s="981"/>
      <c r="E2" s="982"/>
      <c r="F2" s="1277">
        <f>'Control Panel_운영'!$K$84</f>
        <v>45169</v>
      </c>
      <c r="G2" s="1135">
        <f>EOMONTH(F2,12)</f>
        <v>45535</v>
      </c>
      <c r="H2" s="1135">
        <f t="shared" ref="H2:P2" si="0">EOMONTH(G2,12)</f>
        <v>45900</v>
      </c>
      <c r="I2" s="1135">
        <f t="shared" si="0"/>
        <v>46265</v>
      </c>
      <c r="J2" s="1135">
        <f t="shared" si="0"/>
        <v>46630</v>
      </c>
      <c r="K2" s="1135">
        <f t="shared" si="0"/>
        <v>46996</v>
      </c>
      <c r="L2" s="1135">
        <f t="shared" si="0"/>
        <v>47361</v>
      </c>
      <c r="M2" s="1135">
        <f t="shared" si="0"/>
        <v>47726</v>
      </c>
      <c r="N2" s="1135">
        <f t="shared" si="0"/>
        <v>48091</v>
      </c>
      <c r="O2" s="1135">
        <f t="shared" si="0"/>
        <v>48457</v>
      </c>
      <c r="P2" s="1135">
        <f t="shared" si="0"/>
        <v>48822</v>
      </c>
    </row>
    <row r="3" spans="1:126" s="718" customFormat="1" ht="4.95" customHeight="1" x14ac:dyDescent="0.4">
      <c r="F3" s="733"/>
      <c r="G3" s="734"/>
      <c r="H3" s="734"/>
      <c r="I3" s="734"/>
      <c r="J3" s="734"/>
      <c r="K3" s="734"/>
      <c r="L3" s="734"/>
      <c r="M3" s="734"/>
      <c r="N3" s="734"/>
      <c r="O3" s="734"/>
      <c r="P3" s="734"/>
    </row>
    <row r="4" spans="1:126" s="45" customFormat="1" x14ac:dyDescent="0.4">
      <c r="A4" s="728"/>
      <c r="B4" s="45" t="s">
        <v>470</v>
      </c>
      <c r="F4" s="46">
        <f>SUM(F5:F10)</f>
        <v>0</v>
      </c>
      <c r="G4" s="47">
        <f>SUM(G5:G10)</f>
        <v>5189339.8253600001</v>
      </c>
      <c r="H4" s="47">
        <f t="shared" ref="H4:P4" si="1">SUM(H5:H10)</f>
        <v>6060464.2558599999</v>
      </c>
      <c r="I4" s="47">
        <f t="shared" si="1"/>
        <v>6564417.2389700012</v>
      </c>
      <c r="J4" s="47">
        <f t="shared" si="1"/>
        <v>6693855.3457422005</v>
      </c>
      <c r="K4" s="47">
        <f t="shared" si="1"/>
        <v>6825882.214649844</v>
      </c>
      <c r="L4" s="47">
        <f t="shared" si="1"/>
        <v>6960549.6209356422</v>
      </c>
      <c r="M4" s="47">
        <f t="shared" si="1"/>
        <v>4658219.4748742506</v>
      </c>
      <c r="N4" s="47">
        <f t="shared" si="1"/>
        <v>3883303.1515644868</v>
      </c>
      <c r="O4" s="47">
        <f t="shared" si="1"/>
        <v>3526003.7391885528</v>
      </c>
      <c r="P4" s="47">
        <f t="shared" si="1"/>
        <v>3594673.5759651233</v>
      </c>
      <c r="Q4" s="728"/>
    </row>
    <row r="5" spans="1:126" x14ac:dyDescent="0.4">
      <c r="C5" s="21" t="s">
        <v>98</v>
      </c>
      <c r="F5" s="186">
        <f>SUMIF('손익계산서(M)'!$F$1:$DV$1,'손익계산서(Y)'!F$1,'손익계산서(M)'!$F7:$DV7)</f>
        <v>0</v>
      </c>
      <c r="G5" s="187">
        <f>SUMIF('손익계산서(M)'!$F$1:$DV$1,'손익계산서(Y)'!G$1,'손익계산서(M)'!$F7:$DV7)</f>
        <v>3391174.9</v>
      </c>
      <c r="H5" s="187">
        <f>SUMIF('손익계산서(M)'!$F$1:$DV$1,'손익계산서(Y)'!H$1,'손익계산서(M)'!$F7:$DV7)</f>
        <v>3953726.398</v>
      </c>
      <c r="I5" s="187">
        <f>SUMIF('손익계산서(M)'!$F$1:$DV$1,'손익계산서(Y)'!I$1,'손익계산서(M)'!$F7:$DV7)</f>
        <v>4280164.9259600006</v>
      </c>
      <c r="J5" s="187">
        <f>SUMIF('손익계산서(M)'!$F$1:$DV$1,'손익계산서(Y)'!J$1,'손익계산서(M)'!$F7:$DV7)</f>
        <v>4365768.2244792003</v>
      </c>
      <c r="K5" s="187">
        <f>SUMIF('손익계산서(M)'!$F$1:$DV$1,'손익계산서(Y)'!K$1,'손익계산서(M)'!$F7:$DV7)</f>
        <v>4453083.5889687836</v>
      </c>
      <c r="L5" s="187">
        <f>SUMIF('손익계산서(M)'!$F$1:$DV$1,'손익계산서(Y)'!L$1,'손익계산서(M)'!$F7:$DV7)</f>
        <v>4542145.260748161</v>
      </c>
      <c r="M5" s="187">
        <f>SUMIF('손익계산서(M)'!$F$1:$DV$1,'손익계산서(Y)'!M$1,'손익계산서(M)'!$F7:$DV7)</f>
        <v>2855637.5309523754</v>
      </c>
      <c r="N5" s="187">
        <f>SUMIF('손익계산서(M)'!$F$1:$DV$1,'손익계산서(Y)'!N$1,'손익계산서(M)'!$F7:$DV7)</f>
        <v>2355606.2002137825</v>
      </c>
      <c r="O5" s="187">
        <f>SUMIF('손익계산서(M)'!$F$1:$DV$1,'손익계산서(Y)'!O$1,'손익계산서(M)'!$F7:$DV7)</f>
        <v>2124146.2835392379</v>
      </c>
      <c r="P5" s="187">
        <f>SUMIF('손익계산서(M)'!$F$1:$DV$1,'손익계산서(Y)'!P$1,'손익계산서(M)'!$F7:$DV7)</f>
        <v>2166629.2092100224</v>
      </c>
    </row>
    <row r="6" spans="1:126" x14ac:dyDescent="0.4">
      <c r="C6" s="21" t="s">
        <v>99</v>
      </c>
      <c r="F6" s="186">
        <f>SUMIF('손익계산서(M)'!$F$1:$DV$1,'손익계산서(Y)'!F$1,'손익계산서(M)'!$F8:$DV8)</f>
        <v>0</v>
      </c>
      <c r="G6" s="187">
        <f>SUMIF('손익계산서(M)'!$F$1:$DV$1,'손익계산서(Y)'!G$1,'손익계산서(M)'!$F8:$DV8)</f>
        <v>1705653.0249999999</v>
      </c>
      <c r="H6" s="187">
        <f>SUMIF('손익계산서(M)'!$F$1:$DV$1,'손익계산서(Y)'!H$1,'손익계산서(M)'!$F8:$DV8)</f>
        <v>2014225.9575</v>
      </c>
      <c r="I6" s="187">
        <f>SUMIF('손익계산서(M)'!$F$1:$DV$1,'손익계산서(Y)'!I$1,'손익계산서(M)'!$F8:$DV8)</f>
        <v>2191740.4126500003</v>
      </c>
      <c r="J6" s="187">
        <f>SUMIF('손익계산서(M)'!$F$1:$DV$1,'손익계산서(Y)'!J$1,'손익계산서(M)'!$F8:$DV8)</f>
        <v>2235575.2209030003</v>
      </c>
      <c r="K6" s="187">
        <f>SUMIF('손익계산서(M)'!$F$1:$DV$1,'손익계산서(Y)'!K$1,'손익계산서(M)'!$F8:$DV8)</f>
        <v>2280286.72532106</v>
      </c>
      <c r="L6" s="187">
        <f>SUMIF('손익계산서(M)'!$F$1:$DV$1,'손익계산서(Y)'!L$1,'손익계산서(M)'!$F8:$DV8)</f>
        <v>2325892.4598274813</v>
      </c>
      <c r="M6" s="187">
        <f>SUMIF('손익계산서(M)'!$F$1:$DV$1,'손익계산서(Y)'!M$1,'손익계산서(M)'!$F8:$DV8)</f>
        <v>1710070.0435618751</v>
      </c>
      <c r="N6" s="187">
        <f>SUMIF('손익계산서(M)'!$F$1:$DV$1,'손익계산서(Y)'!N$1,'손익계산서(M)'!$F8:$DV8)</f>
        <v>1435185.0509907047</v>
      </c>
      <c r="O6" s="187">
        <f>SUMIF('손익계산서(M)'!$F$1:$DV$1,'손익계산서(Y)'!O$1,'손익계산서(M)'!$F8:$DV8)</f>
        <v>1309345.5552893151</v>
      </c>
      <c r="P6" s="187">
        <f>SUMIF('손익계산서(M)'!$F$1:$DV$1,'손익계산서(Y)'!P$1,'손익계산서(M)'!$F8:$DV8)</f>
        <v>1335532.466395101</v>
      </c>
    </row>
    <row r="7" spans="1:126" x14ac:dyDescent="0.4">
      <c r="C7" s="21" t="s">
        <v>1043</v>
      </c>
      <c r="F7" s="186">
        <f>SUMIF('손익계산서(M)'!$F$1:$DV$1,'손익계산서(Y)'!F$1,'손익계산서(M)'!$F9:$DV9)</f>
        <v>0</v>
      </c>
      <c r="G7" s="187">
        <f>SUMIF('손익계산서(M)'!$F$1:$DV$1,'손익계산서(Y)'!G$1,'손익계산서(M)'!$F9:$DV9)</f>
        <v>0</v>
      </c>
      <c r="H7" s="187">
        <f>SUMIF('손익계산서(M)'!$F$1:$DV$1,'손익계산서(Y)'!H$1,'손익계산서(M)'!$F9:$DV9)</f>
        <v>0</v>
      </c>
      <c r="I7" s="187">
        <f>SUMIF('손익계산서(M)'!$F$1:$DV$1,'손익계산서(Y)'!I$1,'손익계산서(M)'!$F9:$DV9)</f>
        <v>0</v>
      </c>
      <c r="J7" s="187">
        <f>SUMIF('손익계산서(M)'!$F$1:$DV$1,'손익계산서(Y)'!J$1,'손익계산서(M)'!$F9:$DV9)</f>
        <v>0</v>
      </c>
      <c r="K7" s="187">
        <f>SUMIF('손익계산서(M)'!$F$1:$DV$1,'손익계산서(Y)'!K$1,'손익계산서(M)'!$F9:$DV9)</f>
        <v>0</v>
      </c>
      <c r="L7" s="187">
        <f>SUMIF('손익계산서(M)'!$F$1:$DV$1,'손익계산서(Y)'!L$1,'손익계산서(M)'!$F9:$DV9)</f>
        <v>0</v>
      </c>
      <c r="M7" s="187">
        <f>SUMIF('손익계산서(M)'!$F$1:$DV$1,'손익계산서(Y)'!M$1,'손익계산서(M)'!$F9:$DV9)</f>
        <v>0</v>
      </c>
      <c r="N7" s="187">
        <f>SUMIF('손익계산서(M)'!$F$1:$DV$1,'손익계산서(Y)'!N$1,'손익계산서(M)'!$F9:$DV9)</f>
        <v>0</v>
      </c>
      <c r="O7" s="187">
        <f>SUMIF('손익계산서(M)'!$F$1:$DV$1,'손익계산서(Y)'!O$1,'손익계산서(M)'!$F9:$DV9)</f>
        <v>0</v>
      </c>
      <c r="P7" s="187">
        <f>SUMIF('손익계산서(M)'!$F$1:$DV$1,'손익계산서(Y)'!P$1,'손익계산서(M)'!$F9:$DV9)</f>
        <v>0</v>
      </c>
    </row>
    <row r="8" spans="1:126" x14ac:dyDescent="0.4">
      <c r="C8" s="21" t="s">
        <v>1044</v>
      </c>
      <c r="F8" s="186">
        <f>SUMIF('손익계산서(M)'!$F$1:$DV$1,'손익계산서(Y)'!F$1,'손익계산서(M)'!$F10:$DV10)</f>
        <v>0</v>
      </c>
      <c r="G8" s="187">
        <f>SUMIF('손익계산서(M)'!$F$1:$DV$1,'손익계산서(Y)'!G$1,'손익계산서(M)'!$F10:$DV10)</f>
        <v>92511.900360000029</v>
      </c>
      <c r="H8" s="187">
        <f>SUMIF('손익계산서(M)'!$F$1:$DV$1,'손익계산서(Y)'!H$1,'손익계산서(M)'!$F10:$DV10)</f>
        <v>92511.900360000029</v>
      </c>
      <c r="I8" s="187">
        <f>SUMIF('손익계산서(M)'!$F$1:$DV$1,'손익계산서(Y)'!I$1,'손익계산서(M)'!$F10:$DV10)</f>
        <v>92511.900360000029</v>
      </c>
      <c r="J8" s="187">
        <f>SUMIF('손익계산서(M)'!$F$1:$DV$1,'손익계산서(Y)'!J$1,'손익계산서(M)'!$F10:$DV10)</f>
        <v>92511.900360000029</v>
      </c>
      <c r="K8" s="187">
        <f>SUMIF('손익계산서(M)'!$F$1:$DV$1,'손익계산서(Y)'!K$1,'손익계산서(M)'!$F10:$DV10)</f>
        <v>92511.900360000029</v>
      </c>
      <c r="L8" s="187">
        <f>SUMIF('손익계산서(M)'!$F$1:$DV$1,'손익계산서(Y)'!L$1,'손익계산서(M)'!$F10:$DV10)</f>
        <v>92511.900360000029</v>
      </c>
      <c r="M8" s="187">
        <f>SUMIF('손익계산서(M)'!$F$1:$DV$1,'손익계산서(Y)'!M$1,'손익계산서(M)'!$F10:$DV10)</f>
        <v>92511.900360000029</v>
      </c>
      <c r="N8" s="187">
        <f>SUMIF('손익계산서(M)'!$F$1:$DV$1,'손익계산서(Y)'!N$1,'손익계산서(M)'!$F10:$DV10)</f>
        <v>92511.900360000029</v>
      </c>
      <c r="O8" s="187">
        <f>SUMIF('손익계산서(M)'!$F$1:$DV$1,'손익계산서(Y)'!O$1,'손익계산서(M)'!$F10:$DV10)</f>
        <v>92511.900360000029</v>
      </c>
      <c r="P8" s="187">
        <f>SUMIF('손익계산서(M)'!$F$1:$DV$1,'손익계산서(Y)'!P$1,'손익계산서(M)'!$F10:$DV10)</f>
        <v>92511.900360000029</v>
      </c>
    </row>
    <row r="9" spans="1:126" x14ac:dyDescent="0.4">
      <c r="C9" s="21" t="s">
        <v>1039</v>
      </c>
      <c r="F9" s="186">
        <f>SUMIF('손익계산서(M)'!$F$1:$DV$1,'손익계산서(Y)'!F$1,'손익계산서(M)'!$F11:$DV11)</f>
        <v>0</v>
      </c>
      <c r="G9" s="187">
        <f>SUMIF('손익계산서(M)'!$F$1:$DV$1,'손익계산서(Y)'!G$1,'손익계산서(M)'!$F11:$DV11)</f>
        <v>0</v>
      </c>
      <c r="H9" s="187">
        <f>SUMIF('손익계산서(M)'!$F$1:$DV$1,'손익계산서(Y)'!H$1,'손익계산서(M)'!$F11:$DV11)</f>
        <v>0</v>
      </c>
      <c r="I9" s="187">
        <f>SUMIF('손익계산서(M)'!$F$1:$DV$1,'손익계산서(Y)'!I$1,'손익계산서(M)'!$F11:$DV11)</f>
        <v>0</v>
      </c>
      <c r="J9" s="187">
        <f>SUMIF('손익계산서(M)'!$F$1:$DV$1,'손익계산서(Y)'!J$1,'손익계산서(M)'!$F11:$DV11)</f>
        <v>0</v>
      </c>
      <c r="K9" s="187">
        <f>SUMIF('손익계산서(M)'!$F$1:$DV$1,'손익계산서(Y)'!K$1,'손익계산서(M)'!$F11:$DV11)</f>
        <v>0</v>
      </c>
      <c r="L9" s="187">
        <f>SUMIF('손익계산서(M)'!$F$1:$DV$1,'손익계산서(Y)'!L$1,'손익계산서(M)'!$F11:$DV11)</f>
        <v>0</v>
      </c>
      <c r="M9" s="187">
        <f>SUMIF('손익계산서(M)'!$F$1:$DV$1,'손익계산서(Y)'!M$1,'손익계산서(M)'!$F11:$DV11)</f>
        <v>0</v>
      </c>
      <c r="N9" s="187">
        <f>SUMIF('손익계산서(M)'!$F$1:$DV$1,'손익계산서(Y)'!N$1,'손익계산서(M)'!$F11:$DV11)</f>
        <v>0</v>
      </c>
      <c r="O9" s="187">
        <f>SUMIF('손익계산서(M)'!$F$1:$DV$1,'손익계산서(Y)'!O$1,'손익계산서(M)'!$F11:$DV11)</f>
        <v>0</v>
      </c>
      <c r="P9" s="187">
        <f>SUMIF('손익계산서(M)'!$F$1:$DV$1,'손익계산서(Y)'!P$1,'손익계산서(M)'!$F11:$DV11)</f>
        <v>0</v>
      </c>
    </row>
    <row r="10" spans="1:126" ht="4.95" customHeight="1" x14ac:dyDescent="0.4">
      <c r="F10" s="186"/>
      <c r="G10" s="187"/>
      <c r="H10" s="187"/>
      <c r="I10" s="187"/>
      <c r="J10" s="187"/>
      <c r="K10" s="187"/>
      <c r="L10" s="187"/>
      <c r="M10" s="187"/>
      <c r="N10" s="187"/>
      <c r="O10" s="187"/>
      <c r="P10" s="187"/>
    </row>
    <row r="11" spans="1:126" s="45" customFormat="1" x14ac:dyDescent="0.4">
      <c r="A11" s="728"/>
      <c r="B11" s="45" t="s">
        <v>825</v>
      </c>
      <c r="F11" s="46">
        <f t="shared" ref="F11:P11" si="2">F13+F24</f>
        <v>0</v>
      </c>
      <c r="G11" s="47">
        <f t="shared" si="2"/>
        <v>1817809.6454043332</v>
      </c>
      <c r="H11" s="47">
        <f t="shared" si="2"/>
        <v>2673435.034192808</v>
      </c>
      <c r="I11" s="47">
        <f t="shared" si="2"/>
        <v>2711301.0218312913</v>
      </c>
      <c r="J11" s="47">
        <f t="shared" si="2"/>
        <v>2751321.8726341794</v>
      </c>
      <c r="K11" s="47">
        <f t="shared" si="2"/>
        <v>2819038.4933583438</v>
      </c>
      <c r="L11" s="47">
        <f t="shared" si="2"/>
        <v>2744106.4788561985</v>
      </c>
      <c r="M11" s="47">
        <f t="shared" si="2"/>
        <v>2662725.7353349887</v>
      </c>
      <c r="N11" s="47">
        <f t="shared" si="2"/>
        <v>2660742.4429866732</v>
      </c>
      <c r="O11" s="47">
        <f t="shared" si="2"/>
        <v>2739451.4923268505</v>
      </c>
      <c r="P11" s="47">
        <f t="shared" si="2"/>
        <v>2821644.8754009362</v>
      </c>
      <c r="Q11" s="728"/>
    </row>
    <row r="12" spans="1:126" ht="4.95" customHeight="1" x14ac:dyDescent="0.4">
      <c r="F12" s="186"/>
      <c r="G12" s="187"/>
      <c r="H12" s="187"/>
      <c r="I12" s="187"/>
      <c r="J12" s="187"/>
      <c r="K12" s="187"/>
      <c r="L12" s="187"/>
      <c r="M12" s="187"/>
      <c r="N12" s="187"/>
      <c r="O12" s="187"/>
      <c r="P12" s="187"/>
    </row>
    <row r="13" spans="1:126" s="647" customFormat="1" x14ac:dyDescent="0.4">
      <c r="A13" s="728"/>
      <c r="B13" s="23"/>
      <c r="C13" s="647" t="s">
        <v>216</v>
      </c>
      <c r="F13" s="648">
        <f t="shared" ref="F13:AK13" si="3">SUM(F14:F23)</f>
        <v>0</v>
      </c>
      <c r="G13" s="649">
        <f t="shared" si="3"/>
        <v>1670777.6819340135</v>
      </c>
      <c r="H13" s="649">
        <f t="shared" si="3"/>
        <v>2526666.9976631277</v>
      </c>
      <c r="I13" s="649">
        <f t="shared" si="3"/>
        <v>2564401.0218312913</v>
      </c>
      <c r="J13" s="649">
        <f t="shared" si="3"/>
        <v>2604421.8726341794</v>
      </c>
      <c r="K13" s="649">
        <f t="shared" si="3"/>
        <v>2672006.5298880241</v>
      </c>
      <c r="L13" s="649">
        <f t="shared" si="3"/>
        <v>2741706.4788561985</v>
      </c>
      <c r="M13" s="649">
        <f t="shared" si="3"/>
        <v>2660325.7353349887</v>
      </c>
      <c r="N13" s="649">
        <f t="shared" si="3"/>
        <v>2658342.4429866732</v>
      </c>
      <c r="O13" s="649">
        <f t="shared" si="3"/>
        <v>2737051.4923268505</v>
      </c>
      <c r="P13" s="649">
        <f t="shared" si="3"/>
        <v>2819244.8754009362</v>
      </c>
      <c r="Q13" s="749">
        <f t="shared" si="3"/>
        <v>0</v>
      </c>
      <c r="R13" s="666">
        <f t="shared" si="3"/>
        <v>0</v>
      </c>
      <c r="S13" s="666">
        <f t="shared" si="3"/>
        <v>0</v>
      </c>
      <c r="T13" s="666">
        <f t="shared" si="3"/>
        <v>0</v>
      </c>
      <c r="U13" s="666">
        <f t="shared" si="3"/>
        <v>0</v>
      </c>
      <c r="V13" s="666">
        <f t="shared" si="3"/>
        <v>0</v>
      </c>
      <c r="W13" s="666">
        <f t="shared" si="3"/>
        <v>0</v>
      </c>
      <c r="X13" s="666">
        <f t="shared" si="3"/>
        <v>0</v>
      </c>
      <c r="Y13" s="666">
        <f t="shared" si="3"/>
        <v>0</v>
      </c>
      <c r="Z13" s="666">
        <f t="shared" si="3"/>
        <v>0</v>
      </c>
      <c r="AA13" s="666">
        <f t="shared" si="3"/>
        <v>0</v>
      </c>
      <c r="AB13" s="666">
        <f t="shared" si="3"/>
        <v>0</v>
      </c>
      <c r="AC13" s="666">
        <f t="shared" si="3"/>
        <v>0</v>
      </c>
      <c r="AD13" s="666">
        <f t="shared" si="3"/>
        <v>0</v>
      </c>
      <c r="AE13" s="666">
        <f t="shared" si="3"/>
        <v>0</v>
      </c>
      <c r="AF13" s="666">
        <f t="shared" si="3"/>
        <v>0</v>
      </c>
      <c r="AG13" s="666">
        <f t="shared" si="3"/>
        <v>0</v>
      </c>
      <c r="AH13" s="666">
        <f t="shared" si="3"/>
        <v>0</v>
      </c>
      <c r="AI13" s="666">
        <f t="shared" si="3"/>
        <v>0</v>
      </c>
      <c r="AJ13" s="666">
        <f t="shared" si="3"/>
        <v>0</v>
      </c>
      <c r="AK13" s="666">
        <f t="shared" si="3"/>
        <v>0</v>
      </c>
      <c r="AL13" s="666">
        <f t="shared" ref="AL13:BQ13" si="4">SUM(AL14:AL23)</f>
        <v>0</v>
      </c>
      <c r="AM13" s="666">
        <f t="shared" si="4"/>
        <v>0</v>
      </c>
      <c r="AN13" s="666">
        <f t="shared" si="4"/>
        <v>0</v>
      </c>
      <c r="AO13" s="666">
        <f t="shared" si="4"/>
        <v>0</v>
      </c>
      <c r="AP13" s="666">
        <f t="shared" si="4"/>
        <v>0</v>
      </c>
      <c r="AQ13" s="666">
        <f t="shared" si="4"/>
        <v>0</v>
      </c>
      <c r="AR13" s="666">
        <f t="shared" si="4"/>
        <v>0</v>
      </c>
      <c r="AS13" s="666">
        <f t="shared" si="4"/>
        <v>0</v>
      </c>
      <c r="AT13" s="666">
        <f t="shared" si="4"/>
        <v>0</v>
      </c>
      <c r="AU13" s="666">
        <f t="shared" si="4"/>
        <v>0</v>
      </c>
      <c r="AV13" s="666">
        <f t="shared" si="4"/>
        <v>0</v>
      </c>
      <c r="AW13" s="666">
        <f t="shared" si="4"/>
        <v>0</v>
      </c>
      <c r="AX13" s="666">
        <f t="shared" si="4"/>
        <v>0</v>
      </c>
      <c r="AY13" s="666">
        <f t="shared" si="4"/>
        <v>0</v>
      </c>
      <c r="AZ13" s="666">
        <f t="shared" si="4"/>
        <v>0</v>
      </c>
      <c r="BA13" s="666">
        <f t="shared" si="4"/>
        <v>0</v>
      </c>
      <c r="BB13" s="666">
        <f t="shared" si="4"/>
        <v>0</v>
      </c>
      <c r="BC13" s="666">
        <f t="shared" si="4"/>
        <v>0</v>
      </c>
      <c r="BD13" s="666">
        <f t="shared" si="4"/>
        <v>0</v>
      </c>
      <c r="BE13" s="666">
        <f t="shared" si="4"/>
        <v>0</v>
      </c>
      <c r="BF13" s="666">
        <f t="shared" si="4"/>
        <v>0</v>
      </c>
      <c r="BG13" s="666">
        <f t="shared" si="4"/>
        <v>0</v>
      </c>
      <c r="BH13" s="666">
        <f t="shared" si="4"/>
        <v>0</v>
      </c>
      <c r="BI13" s="666">
        <f t="shared" si="4"/>
        <v>0</v>
      </c>
      <c r="BJ13" s="666">
        <f t="shared" si="4"/>
        <v>0</v>
      </c>
      <c r="BK13" s="666">
        <f t="shared" si="4"/>
        <v>0</v>
      </c>
      <c r="BL13" s="666">
        <f t="shared" si="4"/>
        <v>0</v>
      </c>
      <c r="BM13" s="666">
        <f t="shared" si="4"/>
        <v>0</v>
      </c>
      <c r="BN13" s="666">
        <f t="shared" si="4"/>
        <v>0</v>
      </c>
      <c r="BO13" s="666">
        <f t="shared" si="4"/>
        <v>0</v>
      </c>
      <c r="BP13" s="666">
        <f t="shared" si="4"/>
        <v>0</v>
      </c>
      <c r="BQ13" s="666">
        <f t="shared" si="4"/>
        <v>0</v>
      </c>
      <c r="BR13" s="666">
        <f t="shared" ref="BR13:CW13" si="5">SUM(BR14:BR23)</f>
        <v>0</v>
      </c>
      <c r="BS13" s="666">
        <f t="shared" si="5"/>
        <v>0</v>
      </c>
      <c r="BT13" s="666">
        <f t="shared" si="5"/>
        <v>0</v>
      </c>
      <c r="BU13" s="666">
        <f t="shared" si="5"/>
        <v>0</v>
      </c>
      <c r="BV13" s="666">
        <f t="shared" si="5"/>
        <v>0</v>
      </c>
      <c r="BW13" s="666">
        <f t="shared" si="5"/>
        <v>0</v>
      </c>
      <c r="BX13" s="666">
        <f t="shared" si="5"/>
        <v>0</v>
      </c>
      <c r="BY13" s="666">
        <f t="shared" si="5"/>
        <v>0</v>
      </c>
      <c r="BZ13" s="666">
        <f t="shared" si="5"/>
        <v>0</v>
      </c>
      <c r="CA13" s="666">
        <f t="shared" si="5"/>
        <v>0</v>
      </c>
      <c r="CB13" s="666">
        <f t="shared" si="5"/>
        <v>0</v>
      </c>
      <c r="CC13" s="666">
        <f t="shared" si="5"/>
        <v>0</v>
      </c>
      <c r="CD13" s="666">
        <f t="shared" si="5"/>
        <v>0</v>
      </c>
      <c r="CE13" s="666">
        <f t="shared" si="5"/>
        <v>0</v>
      </c>
      <c r="CF13" s="666">
        <f t="shared" si="5"/>
        <v>0</v>
      </c>
      <c r="CG13" s="666">
        <f t="shared" si="5"/>
        <v>0</v>
      </c>
      <c r="CH13" s="666">
        <f t="shared" si="5"/>
        <v>0</v>
      </c>
      <c r="CI13" s="666">
        <f t="shared" si="5"/>
        <v>0</v>
      </c>
      <c r="CJ13" s="666">
        <f t="shared" si="5"/>
        <v>0</v>
      </c>
      <c r="CK13" s="666">
        <f t="shared" si="5"/>
        <v>0</v>
      </c>
      <c r="CL13" s="666">
        <f t="shared" si="5"/>
        <v>0</v>
      </c>
      <c r="CM13" s="666">
        <f t="shared" si="5"/>
        <v>0</v>
      </c>
      <c r="CN13" s="666">
        <f t="shared" si="5"/>
        <v>0</v>
      </c>
      <c r="CO13" s="666">
        <f t="shared" si="5"/>
        <v>0</v>
      </c>
      <c r="CP13" s="666">
        <f t="shared" si="5"/>
        <v>0</v>
      </c>
      <c r="CQ13" s="666">
        <f t="shared" si="5"/>
        <v>0</v>
      </c>
      <c r="CR13" s="666">
        <f t="shared" si="5"/>
        <v>0</v>
      </c>
      <c r="CS13" s="666">
        <f t="shared" si="5"/>
        <v>0</v>
      </c>
      <c r="CT13" s="666">
        <f t="shared" si="5"/>
        <v>0</v>
      </c>
      <c r="CU13" s="666">
        <f t="shared" si="5"/>
        <v>0</v>
      </c>
      <c r="CV13" s="666">
        <f t="shared" si="5"/>
        <v>0</v>
      </c>
      <c r="CW13" s="666">
        <f t="shared" si="5"/>
        <v>0</v>
      </c>
      <c r="CX13" s="666">
        <f t="shared" ref="CX13:DV13" si="6">SUM(CX14:CX23)</f>
        <v>0</v>
      </c>
      <c r="CY13" s="666">
        <f t="shared" si="6"/>
        <v>0</v>
      </c>
      <c r="CZ13" s="666">
        <f t="shared" si="6"/>
        <v>0</v>
      </c>
      <c r="DA13" s="666">
        <f t="shared" si="6"/>
        <v>0</v>
      </c>
      <c r="DB13" s="666">
        <f t="shared" si="6"/>
        <v>0</v>
      </c>
      <c r="DC13" s="666">
        <f t="shared" si="6"/>
        <v>0</v>
      </c>
      <c r="DD13" s="666">
        <f t="shared" si="6"/>
        <v>0</v>
      </c>
      <c r="DE13" s="666">
        <f t="shared" si="6"/>
        <v>0</v>
      </c>
      <c r="DF13" s="666">
        <f t="shared" si="6"/>
        <v>0</v>
      </c>
      <c r="DG13" s="666">
        <f t="shared" si="6"/>
        <v>0</v>
      </c>
      <c r="DH13" s="666">
        <f t="shared" si="6"/>
        <v>0</v>
      </c>
      <c r="DI13" s="666">
        <f t="shared" si="6"/>
        <v>0</v>
      </c>
      <c r="DJ13" s="666">
        <f t="shared" si="6"/>
        <v>0</v>
      </c>
      <c r="DK13" s="666">
        <f t="shared" si="6"/>
        <v>0</v>
      </c>
      <c r="DL13" s="666">
        <f t="shared" si="6"/>
        <v>0</v>
      </c>
      <c r="DM13" s="666">
        <f t="shared" si="6"/>
        <v>0</v>
      </c>
      <c r="DN13" s="666">
        <f t="shared" si="6"/>
        <v>0</v>
      </c>
      <c r="DO13" s="666">
        <f t="shared" si="6"/>
        <v>0</v>
      </c>
      <c r="DP13" s="666">
        <f t="shared" si="6"/>
        <v>0</v>
      </c>
      <c r="DQ13" s="666">
        <f t="shared" si="6"/>
        <v>0</v>
      </c>
      <c r="DR13" s="666">
        <f t="shared" si="6"/>
        <v>0</v>
      </c>
      <c r="DS13" s="666">
        <f t="shared" si="6"/>
        <v>0</v>
      </c>
      <c r="DT13" s="666">
        <f t="shared" si="6"/>
        <v>0</v>
      </c>
      <c r="DU13" s="666">
        <f t="shared" si="6"/>
        <v>0</v>
      </c>
      <c r="DV13" s="666">
        <f t="shared" si="6"/>
        <v>0</v>
      </c>
    </row>
    <row r="14" spans="1:126" s="651" customFormat="1" x14ac:dyDescent="0.4">
      <c r="A14" s="718"/>
      <c r="B14" s="35"/>
      <c r="C14" s="650" t="s">
        <v>40</v>
      </c>
      <c r="F14" s="652">
        <f>SUMIF('손익계산서(M)'!$F$1:$DV$1,'손익계산서(Y)'!F$1,'손익계산서(M)'!$F17:$DV17)</f>
        <v>0</v>
      </c>
      <c r="G14" s="653">
        <f>SUMIF('손익계산서(M)'!$F$1:$DV$1,'손익계산서(Y)'!G$1,'손익계산서(M)'!$F17:$DV17)</f>
        <v>66000.000000000015</v>
      </c>
      <c r="H14" s="653">
        <f>SUMIF('손익계산서(M)'!$F$1:$DV$1,'손익계산서(Y)'!H$1,'손익계산서(M)'!$F17:$DV17)</f>
        <v>66000.000000000015</v>
      </c>
      <c r="I14" s="653">
        <f>SUMIF('손익계산서(M)'!$F$1:$DV$1,'손익계산서(Y)'!I$1,'손익계산서(M)'!$F17:$DV17)</f>
        <v>66000.000000000015</v>
      </c>
      <c r="J14" s="653">
        <f>SUMIF('손익계산서(M)'!$F$1:$DV$1,'손익계산서(Y)'!J$1,'손익계산서(M)'!$F17:$DV17)</f>
        <v>66000.000000000015</v>
      </c>
      <c r="K14" s="653">
        <f>SUMIF('손익계산서(M)'!$F$1:$DV$1,'손익계산서(Y)'!K$1,'손익계산서(M)'!$F17:$DV17)</f>
        <v>66000.000000000015</v>
      </c>
      <c r="L14" s="653">
        <f>SUMIF('손익계산서(M)'!$F$1:$DV$1,'손익계산서(Y)'!L$1,'손익계산서(M)'!$F17:$DV17)</f>
        <v>66000.000000000015</v>
      </c>
      <c r="M14" s="653">
        <f>SUMIF('손익계산서(M)'!$F$1:$DV$1,'손익계산서(Y)'!M$1,'손익계산서(M)'!$F17:$DV17)</f>
        <v>66000.000000000015</v>
      </c>
      <c r="N14" s="653">
        <f>SUMIF('손익계산서(M)'!$F$1:$DV$1,'손익계산서(Y)'!N$1,'손익계산서(M)'!$F17:$DV17)</f>
        <v>66000.000000000015</v>
      </c>
      <c r="O14" s="653">
        <f>SUMIF('손익계산서(M)'!$F$1:$DV$1,'손익계산서(Y)'!O$1,'손익계산서(M)'!$F17:$DV17)</f>
        <v>66000.000000000015</v>
      </c>
      <c r="P14" s="653">
        <f>SUMIF('손익계산서(M)'!$F$1:$DV$1,'손익계산서(Y)'!P$1,'손익계산서(M)'!$F17:$DV17)</f>
        <v>66000.000000000015</v>
      </c>
      <c r="Q14" s="750"/>
    </row>
    <row r="15" spans="1:126" x14ac:dyDescent="0.4">
      <c r="B15" s="35"/>
      <c r="C15" s="654" t="s">
        <v>41</v>
      </c>
      <c r="F15" s="186">
        <f>SUMIF('손익계산서(M)'!$F$1:$DV$1,'손익계산서(Y)'!F$1,'손익계산서(M)'!$F18:$DV18)</f>
        <v>0</v>
      </c>
      <c r="G15" s="187">
        <f>SUMIF('손익계산서(M)'!$F$1:$DV$1,'손익계산서(Y)'!G$1,'손익계산서(M)'!$F18:$DV18)</f>
        <v>655292.62754999998</v>
      </c>
      <c r="H15" s="187">
        <f>SUMIF('손익계산서(M)'!$F$1:$DV$1,'손익계산서(Y)'!H$1,'손익계산서(M)'!$F18:$DV18)</f>
        <v>668398.48010100005</v>
      </c>
      <c r="I15" s="187">
        <f>SUMIF('손익계산서(M)'!$F$1:$DV$1,'손익계산서(Y)'!I$1,'손익계산서(M)'!$F18:$DV18)</f>
        <v>681766.44970302004</v>
      </c>
      <c r="J15" s="187">
        <f>SUMIF('손익계산서(M)'!$F$1:$DV$1,'손익계산서(Y)'!J$1,'손익계산서(M)'!$F18:$DV18)</f>
        <v>695401.77869708056</v>
      </c>
      <c r="K15" s="187">
        <f>SUMIF('손익계산서(M)'!$F$1:$DV$1,'손익계산서(Y)'!K$1,'손익계산서(M)'!$F18:$DV18)</f>
        <v>709309.8142710221</v>
      </c>
      <c r="L15" s="187">
        <f>SUMIF('손익계산서(M)'!$F$1:$DV$1,'손익계산서(Y)'!L$1,'손익계산서(M)'!$F18:$DV18)</f>
        <v>723496.01055644266</v>
      </c>
      <c r="M15" s="187">
        <f>SUMIF('손익계산서(M)'!$F$1:$DV$1,'손익계산서(Y)'!M$1,'손익계산서(M)'!$F18:$DV18)</f>
        <v>737965.93076757155</v>
      </c>
      <c r="N15" s="187">
        <f>SUMIF('손익계산서(M)'!$F$1:$DV$1,'손익계산서(Y)'!N$1,'손익계산서(M)'!$F18:$DV18)</f>
        <v>752725.24938292289</v>
      </c>
      <c r="O15" s="187">
        <f>SUMIF('손익계산서(M)'!$F$1:$DV$1,'손익계산서(Y)'!O$1,'손익계산서(M)'!$F18:$DV18)</f>
        <v>767779.75437058148</v>
      </c>
      <c r="P15" s="187">
        <f>SUMIF('손익계산서(M)'!$F$1:$DV$1,'손익계산서(Y)'!P$1,'손익계산서(M)'!$F18:$DV18)</f>
        <v>783135.34945799282</v>
      </c>
    </row>
    <row r="16" spans="1:126" x14ac:dyDescent="0.4">
      <c r="B16" s="35"/>
      <c r="C16" s="654" t="s">
        <v>1188</v>
      </c>
      <c r="F16" s="186">
        <f>SUMIF('손익계산서(M)'!$F$1:$DV$1,'손익계산서(Y)'!F$1,'손익계산서(M)'!$F19:$DV19)</f>
        <v>0</v>
      </c>
      <c r="G16" s="187">
        <f>SUMIF('손익계산서(M)'!$F$1:$DV$1,'손익계산서(Y)'!G$1,'손익계산서(M)'!$F19:$DV19)</f>
        <v>0</v>
      </c>
      <c r="H16" s="187">
        <f>SUMIF('손익계산서(M)'!$F$1:$DV$1,'손익계산서(Y)'!H$1,'손익계산서(M)'!$F19:$DV19)</f>
        <v>949999.99999999988</v>
      </c>
      <c r="I16" s="187">
        <f>SUMIF('손익계산서(M)'!$F$1:$DV$1,'손익계산서(Y)'!I$1,'손익계산서(M)'!$F19:$DV19)</f>
        <v>997500.00000000012</v>
      </c>
      <c r="J16" s="187">
        <f>SUMIF('손익계산서(M)'!$F$1:$DV$1,'손익계산서(Y)'!J$1,'손익계산서(M)'!$F19:$DV19)</f>
        <v>1047375.0000000001</v>
      </c>
      <c r="K16" s="187">
        <f>SUMIF('손익계산서(M)'!$F$1:$DV$1,'손익계산서(Y)'!K$1,'손익계산서(M)'!$F19:$DV19)</f>
        <v>1099743.7500000002</v>
      </c>
      <c r="L16" s="187">
        <f>SUMIF('손익계산서(M)'!$F$1:$DV$1,'손익계산서(Y)'!L$1,'손익계산서(M)'!$F19:$DV19)</f>
        <v>1154730.9375000002</v>
      </c>
      <c r="M16" s="187">
        <f>SUMIF('손익계산서(M)'!$F$1:$DV$1,'손익계산서(Y)'!M$1,'손익계산서(M)'!$F19:$DV19)</f>
        <v>1212467.4843750002</v>
      </c>
      <c r="N16" s="187">
        <f>SUMIF('손익계산서(M)'!$F$1:$DV$1,'손익계산서(Y)'!N$1,'손익계산서(M)'!$F19:$DV19)</f>
        <v>1273090.8585937503</v>
      </c>
      <c r="O16" s="187">
        <f>SUMIF('손익계산서(M)'!$F$1:$DV$1,'손익계산서(Y)'!O$1,'손익계산서(M)'!$F19:$DV19)</f>
        <v>1336745.401523438</v>
      </c>
      <c r="P16" s="187">
        <f>SUMIF('손익계산서(M)'!$F$1:$DV$1,'손익계산서(Y)'!P$1,'손익계산서(M)'!$F19:$DV19)</f>
        <v>1403582.67159961</v>
      </c>
    </row>
    <row r="17" spans="1:17" x14ac:dyDescent="0.4">
      <c r="B17" s="35"/>
      <c r="C17" s="654" t="s">
        <v>43</v>
      </c>
      <c r="F17" s="186">
        <f>SUMIF('손익계산서(M)'!$F$1:$DV$1,'손익계산서(Y)'!F$1,'손익계산서(M)'!$F20:$DV20)</f>
        <v>0</v>
      </c>
      <c r="G17" s="187">
        <f>SUMIF('손익계산서(M)'!$F$1:$DV$1,'손익계산서(Y)'!G$1,'손익계산서(M)'!$F20:$DV20)</f>
        <v>53965.27521</v>
      </c>
      <c r="H17" s="187">
        <f>SUMIF('손익계산서(M)'!$F$1:$DV$1,'손익계산서(Y)'!H$1,'손익계산서(M)'!$F20:$DV20)</f>
        <v>53965.27521</v>
      </c>
      <c r="I17" s="187">
        <f>SUMIF('손익계산서(M)'!$F$1:$DV$1,'손익계산서(Y)'!I$1,'손익계산서(M)'!$F20:$DV20)</f>
        <v>53965.27521</v>
      </c>
      <c r="J17" s="187">
        <f>SUMIF('손익계산서(M)'!$F$1:$DV$1,'손익계산서(Y)'!J$1,'손익계산서(M)'!$F20:$DV20)</f>
        <v>53965.27521</v>
      </c>
      <c r="K17" s="187">
        <f>SUMIF('손익계산서(M)'!$F$1:$DV$1,'손익계산서(Y)'!K$1,'손익계산서(M)'!$F20:$DV20)</f>
        <v>53965.27521</v>
      </c>
      <c r="L17" s="187">
        <f>SUMIF('손익계산서(M)'!$F$1:$DV$1,'손익계산서(Y)'!L$1,'손익계산서(M)'!$F20:$DV20)</f>
        <v>53965.27521</v>
      </c>
      <c r="M17" s="187">
        <f>SUMIF('손익계산서(M)'!$F$1:$DV$1,'손익계산서(Y)'!M$1,'손익계산서(M)'!$F20:$DV20)</f>
        <v>53965.27521</v>
      </c>
      <c r="N17" s="187">
        <f>SUMIF('손익계산서(M)'!$F$1:$DV$1,'손익계산서(Y)'!N$1,'손익계산서(M)'!$F20:$DV20)</f>
        <v>53965.27521</v>
      </c>
      <c r="O17" s="187">
        <f>SUMIF('손익계산서(M)'!$F$1:$DV$1,'손익계산서(Y)'!O$1,'손익계산서(M)'!$F20:$DV20)</f>
        <v>53965.27521</v>
      </c>
      <c r="P17" s="187">
        <f>SUMIF('손익계산서(M)'!$F$1:$DV$1,'손익계산서(Y)'!P$1,'손익계산서(M)'!$F20:$DV20)</f>
        <v>53965.27521</v>
      </c>
    </row>
    <row r="18" spans="1:17" x14ac:dyDescent="0.4">
      <c r="B18" s="35"/>
      <c r="C18" s="654" t="s">
        <v>44</v>
      </c>
      <c r="F18" s="186">
        <f>SUMIF('손익계산서(M)'!$F$1:$DV$1,'손익계산서(Y)'!F$1,'손익계산서(M)'!$F21:$DV21)</f>
        <v>0</v>
      </c>
      <c r="G18" s="187">
        <f>SUMIF('손익계산서(M)'!$F$1:$DV$1,'손익계산서(Y)'!G$1,'손익계산서(M)'!$F21:$DV21)</f>
        <v>462559.50179999991</v>
      </c>
      <c r="H18" s="187">
        <f>SUMIF('손익계산서(M)'!$F$1:$DV$1,'손익계산서(Y)'!H$1,'손익계산서(M)'!$F21:$DV21)</f>
        <v>462559.50179999991</v>
      </c>
      <c r="I18" s="187">
        <f>SUMIF('손익계산서(M)'!$F$1:$DV$1,'손익계산서(Y)'!I$1,'손익계산서(M)'!$F21:$DV21)</f>
        <v>462559.50179999991</v>
      </c>
      <c r="J18" s="187">
        <f>SUMIF('손익계산서(M)'!$F$1:$DV$1,'손익계산서(Y)'!J$1,'손익계산서(M)'!$F21:$DV21)</f>
        <v>462559.50179999991</v>
      </c>
      <c r="K18" s="187">
        <f>SUMIF('손익계산서(M)'!$F$1:$DV$1,'손익계산서(Y)'!K$1,'손익계산서(M)'!$F21:$DV21)</f>
        <v>462559.50179999991</v>
      </c>
      <c r="L18" s="187">
        <f>SUMIF('손익계산서(M)'!$F$1:$DV$1,'손익계산서(Y)'!L$1,'손익계산서(M)'!$F21:$DV21)</f>
        <v>462559.50179999991</v>
      </c>
      <c r="M18" s="187">
        <f>SUMIF('손익계산서(M)'!$F$1:$DV$1,'손익계산서(Y)'!M$1,'손익계산서(M)'!$F21:$DV21)</f>
        <v>462559.50179999991</v>
      </c>
      <c r="N18" s="187">
        <f>SUMIF('손익계산서(M)'!$F$1:$DV$1,'손익계산서(Y)'!N$1,'손익계산서(M)'!$F21:$DV21)</f>
        <v>462559.50179999991</v>
      </c>
      <c r="O18" s="187">
        <f>SUMIF('손익계산서(M)'!$F$1:$DV$1,'손익계산서(Y)'!O$1,'손익계산서(M)'!$F21:$DV21)</f>
        <v>462559.50179999991</v>
      </c>
      <c r="P18" s="187">
        <f>SUMIF('손익계산서(M)'!$F$1:$DV$1,'손익계산서(Y)'!P$1,'손익계산서(M)'!$F21:$DV21)</f>
        <v>462559.50179999991</v>
      </c>
    </row>
    <row r="19" spans="1:17" x14ac:dyDescent="0.4">
      <c r="B19" s="35"/>
      <c r="C19" s="654" t="s">
        <v>45</v>
      </c>
      <c r="F19" s="186">
        <f>SUMIF('손익계산서(M)'!$F$1:$DV$1,'손익계산서(Y)'!F$1,'손익계산서(M)'!$F22:$DV22)</f>
        <v>0</v>
      </c>
      <c r="G19" s="187">
        <f>SUMIF('손익계산서(M)'!$F$1:$DV$1,'손익계산서(Y)'!G$1,'손익계산서(M)'!$F22:$DV22)</f>
        <v>30000</v>
      </c>
      <c r="H19" s="187">
        <f>SUMIF('손익계산서(M)'!$F$1:$DV$1,'손익계산서(Y)'!H$1,'손익계산서(M)'!$F22:$DV22)</f>
        <v>30000</v>
      </c>
      <c r="I19" s="187">
        <f>SUMIF('손익계산서(M)'!$F$1:$DV$1,'손익계산서(Y)'!I$1,'손익계산서(M)'!$F22:$DV22)</f>
        <v>30000</v>
      </c>
      <c r="J19" s="187">
        <f>SUMIF('손익계산서(M)'!$F$1:$DV$1,'손익계산서(Y)'!J$1,'손익계산서(M)'!$F22:$DV22)</f>
        <v>30000</v>
      </c>
      <c r="K19" s="187">
        <f>SUMIF('손익계산서(M)'!$F$1:$DV$1,'손익계산서(Y)'!K$1,'손익계산서(M)'!$F22:$DV22)</f>
        <v>30000</v>
      </c>
      <c r="L19" s="187">
        <f>SUMIF('손익계산서(M)'!$F$1:$DV$1,'손익계산서(Y)'!L$1,'손익계산서(M)'!$F22:$DV22)</f>
        <v>30000</v>
      </c>
      <c r="M19" s="187">
        <f>SUMIF('손익계산서(M)'!$F$1:$DV$1,'손익계산서(Y)'!M$1,'손익계산서(M)'!$F22:$DV22)</f>
        <v>30000</v>
      </c>
      <c r="N19" s="187">
        <f>SUMIF('손익계산서(M)'!$F$1:$DV$1,'손익계산서(Y)'!N$1,'손익계산서(M)'!$F22:$DV22)</f>
        <v>30000</v>
      </c>
      <c r="O19" s="187">
        <f>SUMIF('손익계산서(M)'!$F$1:$DV$1,'손익계산서(Y)'!O$1,'손익계산서(M)'!$F22:$DV22)</f>
        <v>30000</v>
      </c>
      <c r="P19" s="187">
        <f>SUMIF('손익계산서(M)'!$F$1:$DV$1,'손익계산서(Y)'!P$1,'손익계산서(M)'!$F22:$DV22)</f>
        <v>30000</v>
      </c>
    </row>
    <row r="20" spans="1:17" x14ac:dyDescent="0.4">
      <c r="B20" s="35"/>
      <c r="C20" s="654" t="s">
        <v>46</v>
      </c>
      <c r="F20" s="186">
        <f>SUMIF('손익계산서(M)'!$F$1:$DV$1,'손익계산서(Y)'!F$1,'손익계산서(M)'!$F23:$DV23)</f>
        <v>0</v>
      </c>
      <c r="G20" s="187">
        <f>SUMIF('손익계산서(M)'!$F$1:$DV$1,'손익계산서(Y)'!G$1,'손익계산서(M)'!$F23:$DV23)</f>
        <v>225136.62737401359</v>
      </c>
      <c r="H20" s="187">
        <f>SUMIF('손익계산서(M)'!$F$1:$DV$1,'손익계산서(Y)'!H$1,'손익계산서(M)'!$F23:$DV23)</f>
        <v>226270.9405521279</v>
      </c>
      <c r="I20" s="187">
        <f>SUMIF('손익계산서(M)'!$F$1:$DV$1,'손익계산서(Y)'!I$1,'손익계산서(M)'!$F23:$DV23)</f>
        <v>227873.39511827158</v>
      </c>
      <c r="J20" s="187">
        <f>SUMIF('손익계산서(M)'!$F$1:$DV$1,'손익계산서(Y)'!J$1,'손익계산서(M)'!$F23:$DV23)</f>
        <v>229120.31692709849</v>
      </c>
      <c r="K20" s="187">
        <f>SUMIF('손익계산서(M)'!$F$1:$DV$1,'손익계산서(Y)'!K$1,'손익계산서(M)'!$F23:$DV23)</f>
        <v>230428.18860700176</v>
      </c>
      <c r="L20" s="187">
        <f>SUMIF('손익계산서(M)'!$F$1:$DV$1,'손익계산서(Y)'!L$1,'손익계산서(M)'!$F23:$DV23)</f>
        <v>230954.7537897554</v>
      </c>
      <c r="M20" s="187">
        <f>SUMIF('손익계산서(M)'!$F$1:$DV$1,'손익계산서(Y)'!M$1,'손익계산서(M)'!$F23:$DV23)</f>
        <v>77367.543182416965</v>
      </c>
      <c r="N20" s="187">
        <f>SUMIF('손익계산서(M)'!$F$1:$DV$1,'손익계산서(Y)'!N$1,'손익계산서(M)'!$F23:$DV23)</f>
        <v>1.5579999999999996</v>
      </c>
      <c r="O20" s="187">
        <f>SUMIF('손익계산서(M)'!$F$1:$DV$1,'손익계산서(Y)'!O$1,'손익계산서(M)'!$F23:$DV23)</f>
        <v>1.5594228310502283</v>
      </c>
      <c r="P20" s="187">
        <f>SUMIF('손익계산서(M)'!$F$1:$DV$1,'손익계산서(Y)'!P$1,'손익계산서(M)'!$F23:$DV23)</f>
        <v>2.0773333333333337</v>
      </c>
    </row>
    <row r="21" spans="1:17" x14ac:dyDescent="0.4">
      <c r="B21" s="35"/>
      <c r="C21" s="654" t="s">
        <v>83</v>
      </c>
      <c r="F21" s="186">
        <f>SUMIF('손익계산서(M)'!$F$1:$DV$1,'손익계산서(Y)'!F$1,'손익계산서(M)'!$F24:$DV24)</f>
        <v>0</v>
      </c>
      <c r="G21" s="187">
        <f>SUMIF('손익계산서(M)'!$F$1:$DV$1,'손익계산서(Y)'!G$1,'손익계산서(M)'!$F24:$DV24)</f>
        <v>157823.65</v>
      </c>
      <c r="H21" s="187">
        <f>SUMIF('손익계산서(M)'!$F$1:$DV$1,'손익계산서(Y)'!H$1,'손익계산서(M)'!$F24:$DV24)</f>
        <v>49472.800000000003</v>
      </c>
      <c r="I21" s="187">
        <f>SUMIF('손익계산서(M)'!$F$1:$DV$1,'손익계산서(Y)'!I$1,'손익계산서(M)'!$F24:$DV24)</f>
        <v>24736.400000000001</v>
      </c>
      <c r="J21" s="187">
        <f>SUMIF('손익계산서(M)'!$F$1:$DV$1,'손익계산서(Y)'!J$1,'손익계산서(M)'!$F24:$DV24)</f>
        <v>0</v>
      </c>
      <c r="K21" s="187">
        <f>SUMIF('손익계산서(M)'!$F$1:$DV$1,'손익계산서(Y)'!K$1,'손익계산서(M)'!$F24:$DV24)</f>
        <v>0</v>
      </c>
      <c r="L21" s="187">
        <f>SUMIF('손익계산서(M)'!$F$1:$DV$1,'손익계산서(Y)'!L$1,'손익계산서(M)'!$F24:$DV24)</f>
        <v>0</v>
      </c>
      <c r="M21" s="187">
        <f>SUMIF('손익계산서(M)'!$F$1:$DV$1,'손익계산서(Y)'!M$1,'손익계산서(M)'!$F24:$DV24)</f>
        <v>0</v>
      </c>
      <c r="N21" s="187">
        <f>SUMIF('손익계산서(M)'!$F$1:$DV$1,'손익계산서(Y)'!N$1,'손익계산서(M)'!$F24:$DV24)</f>
        <v>0</v>
      </c>
      <c r="O21" s="187">
        <f>SUMIF('손익계산서(M)'!$F$1:$DV$1,'손익계산서(Y)'!O$1,'손익계산서(M)'!$F24:$DV24)</f>
        <v>0</v>
      </c>
      <c r="P21" s="187">
        <f>SUMIF('손익계산서(M)'!$F$1:$DV$1,'손익계산서(Y)'!P$1,'손익계산서(M)'!$F24:$DV24)</f>
        <v>0</v>
      </c>
    </row>
    <row r="22" spans="1:17" s="656" customFormat="1" x14ac:dyDescent="0.4">
      <c r="A22" s="718"/>
      <c r="B22" s="35"/>
      <c r="C22" s="655" t="str">
        <f>'Control Panel_운영'!$K$182</f>
        <v>수선성공사비(OPEX)</v>
      </c>
      <c r="F22" s="657">
        <f>SUMIF('손익계산서(M)'!$F$1:$DV$1,'손익계산서(Y)'!F$1,'손익계산서(M)'!$F25:$DV25)</f>
        <v>0</v>
      </c>
      <c r="G22" s="658">
        <f>SUMIF('손익계산서(M)'!$F$1:$DV$1,'손익계산서(Y)'!G$1,'손익계산서(M)'!$F25:$DV25)</f>
        <v>20000</v>
      </c>
      <c r="H22" s="658">
        <f>SUMIF('손익계산서(M)'!$F$1:$DV$1,'손익계산서(Y)'!H$1,'손익계산서(M)'!$F25:$DV25)</f>
        <v>20000</v>
      </c>
      <c r="I22" s="658">
        <f>SUMIF('손익계산서(M)'!$F$1:$DV$1,'손익계산서(Y)'!I$1,'손익계산서(M)'!$F25:$DV25)</f>
        <v>20000</v>
      </c>
      <c r="J22" s="658">
        <f>SUMIF('손익계산서(M)'!$F$1:$DV$1,'손익계산서(Y)'!J$1,'손익계산서(M)'!$F25:$DV25)</f>
        <v>20000</v>
      </c>
      <c r="K22" s="658">
        <f>SUMIF('손익계산서(M)'!$F$1:$DV$1,'손익계산서(Y)'!K$1,'손익계산서(M)'!$F25:$DV25)</f>
        <v>20000</v>
      </c>
      <c r="L22" s="658">
        <f>SUMIF('손익계산서(M)'!$F$1:$DV$1,'손익계산서(Y)'!L$1,'손익계산서(M)'!$F25:$DV25)</f>
        <v>20000</v>
      </c>
      <c r="M22" s="658">
        <f>SUMIF('손익계산서(M)'!$F$1:$DV$1,'손익계산서(Y)'!M$1,'손익계산서(M)'!$F25:$DV25)</f>
        <v>20000</v>
      </c>
      <c r="N22" s="658">
        <f>SUMIF('손익계산서(M)'!$F$1:$DV$1,'손익계산서(Y)'!N$1,'손익계산서(M)'!$F25:$DV25)</f>
        <v>20000</v>
      </c>
      <c r="O22" s="658">
        <f>SUMIF('손익계산서(M)'!$F$1:$DV$1,'손익계산서(Y)'!O$1,'손익계산서(M)'!$F25:$DV25)</f>
        <v>20000</v>
      </c>
      <c r="P22" s="658">
        <f>SUMIF('손익계산서(M)'!$F$1:$DV$1,'손익계산서(Y)'!P$1,'손익계산서(M)'!$F25:$DV25)</f>
        <v>20000</v>
      </c>
      <c r="Q22" s="751"/>
    </row>
    <row r="23" spans="1:17" ht="4.95" customHeight="1" x14ac:dyDescent="0.4">
      <c r="B23" s="35"/>
      <c r="F23" s="186"/>
      <c r="G23" s="187"/>
      <c r="H23" s="187"/>
      <c r="I23" s="187"/>
      <c r="J23" s="187"/>
      <c r="K23" s="187"/>
      <c r="L23" s="187"/>
      <c r="M23" s="187"/>
      <c r="N23" s="187"/>
      <c r="O23" s="187"/>
      <c r="P23" s="187"/>
    </row>
    <row r="24" spans="1:17" s="647" customFormat="1" x14ac:dyDescent="0.4">
      <c r="A24" s="728"/>
      <c r="B24" s="23"/>
      <c r="C24" s="647" t="s">
        <v>471</v>
      </c>
      <c r="F24" s="648">
        <f t="shared" ref="F24:P24" si="7">SUM(F25:F32)</f>
        <v>0</v>
      </c>
      <c r="G24" s="649">
        <f t="shared" si="7"/>
        <v>147031.96347031966</v>
      </c>
      <c r="H24" s="649">
        <f t="shared" si="7"/>
        <v>146768.03652968039</v>
      </c>
      <c r="I24" s="649">
        <f t="shared" si="7"/>
        <v>146900</v>
      </c>
      <c r="J24" s="649">
        <f t="shared" si="7"/>
        <v>146900</v>
      </c>
      <c r="K24" s="649">
        <f t="shared" si="7"/>
        <v>147031.96347031966</v>
      </c>
      <c r="L24" s="649">
        <f t="shared" si="7"/>
        <v>2400</v>
      </c>
      <c r="M24" s="649">
        <f t="shared" si="7"/>
        <v>2400</v>
      </c>
      <c r="N24" s="649">
        <f t="shared" si="7"/>
        <v>2400</v>
      </c>
      <c r="O24" s="649">
        <f t="shared" si="7"/>
        <v>2400</v>
      </c>
      <c r="P24" s="649">
        <f t="shared" si="7"/>
        <v>2400</v>
      </c>
      <c r="Q24" s="752"/>
    </row>
    <row r="25" spans="1:17" s="651" customFormat="1" x14ac:dyDescent="0.4">
      <c r="A25" s="718"/>
      <c r="B25" s="21"/>
      <c r="C25" s="650" t="s">
        <v>48</v>
      </c>
      <c r="F25" s="652">
        <f>SUMIF('손익계산서(M)'!$F$1:$DV$1,'손익계산서(Y)'!F$1,'손익계산서(M)'!$F28:$DV28)</f>
        <v>0</v>
      </c>
      <c r="G25" s="653">
        <f>SUMIF('손익계산서(M)'!$F$1:$DV$1,'손익계산서(Y)'!G$1,'손익계산서(M)'!$F28:$DV28)</f>
        <v>119108.67579908679</v>
      </c>
      <c r="H25" s="653">
        <f>SUMIF('손익계산서(M)'!$F$1:$DV$1,'손익계산서(Y)'!H$1,'손익계산서(M)'!$F28:$DV28)</f>
        <v>118891.32420091327</v>
      </c>
      <c r="I25" s="653">
        <f>SUMIF('손익계산서(M)'!$F$1:$DV$1,'손익계산서(Y)'!I$1,'손익계산서(M)'!$F28:$DV28)</f>
        <v>119000.00000000001</v>
      </c>
      <c r="J25" s="653">
        <f>SUMIF('손익계산서(M)'!$F$1:$DV$1,'손익계산서(Y)'!J$1,'손익계산서(M)'!$F28:$DV28)</f>
        <v>119000.00000000001</v>
      </c>
      <c r="K25" s="653">
        <f>SUMIF('손익계산서(M)'!$F$1:$DV$1,'손익계산서(Y)'!K$1,'손익계산서(M)'!$F28:$DV28)</f>
        <v>119108.67579908679</v>
      </c>
      <c r="L25" s="653">
        <f>SUMIF('손익계산서(M)'!$F$1:$DV$1,'손익계산서(Y)'!L$1,'손익계산서(M)'!$F28:$DV28)</f>
        <v>0</v>
      </c>
      <c r="M25" s="653">
        <f>SUMIF('손익계산서(M)'!$F$1:$DV$1,'손익계산서(Y)'!M$1,'손익계산서(M)'!$F28:$DV28)</f>
        <v>0</v>
      </c>
      <c r="N25" s="653">
        <f>SUMIF('손익계산서(M)'!$F$1:$DV$1,'손익계산서(Y)'!N$1,'손익계산서(M)'!$F28:$DV28)</f>
        <v>0</v>
      </c>
      <c r="O25" s="653">
        <f>SUMIF('손익계산서(M)'!$F$1:$DV$1,'손익계산서(Y)'!O$1,'손익계산서(M)'!$F28:$DV28)</f>
        <v>0</v>
      </c>
      <c r="P25" s="653">
        <f>SUMIF('손익계산서(M)'!$F$1:$DV$1,'손익계산서(Y)'!P$1,'손익계산서(M)'!$F28:$DV28)</f>
        <v>0</v>
      </c>
      <c r="Q25" s="750"/>
    </row>
    <row r="26" spans="1:17" x14ac:dyDescent="0.4">
      <c r="C26" s="654" t="s">
        <v>49</v>
      </c>
      <c r="F26" s="186">
        <f>SUMIF('손익계산서(M)'!$F$1:$DV$1,'손익계산서(Y)'!F$1,'손익계산서(M)'!$F29:$DV29)</f>
        <v>0</v>
      </c>
      <c r="G26" s="187">
        <f>SUMIF('손익계산서(M)'!$F$1:$DV$1,'손익계산서(Y)'!G$1,'손익계산서(M)'!$F29:$DV29)</f>
        <v>11910.867579908674</v>
      </c>
      <c r="H26" s="187">
        <f>SUMIF('손익계산서(M)'!$F$1:$DV$1,'손익계산서(Y)'!H$1,'손익계산서(M)'!$F29:$DV29)</f>
        <v>11889.132420091326</v>
      </c>
      <c r="I26" s="187">
        <f>SUMIF('손익계산서(M)'!$F$1:$DV$1,'손익계산서(Y)'!I$1,'손익계산서(M)'!$F29:$DV29)</f>
        <v>11900</v>
      </c>
      <c r="J26" s="187">
        <f>SUMIF('손익계산서(M)'!$F$1:$DV$1,'손익계산서(Y)'!J$1,'손익계산서(M)'!$F29:$DV29)</f>
        <v>11900</v>
      </c>
      <c r="K26" s="187">
        <f>SUMIF('손익계산서(M)'!$F$1:$DV$1,'손익계산서(Y)'!K$1,'손익계산서(M)'!$F29:$DV29)</f>
        <v>11910.867579908674</v>
      </c>
      <c r="L26" s="187">
        <f>SUMIF('손익계산서(M)'!$F$1:$DV$1,'손익계산서(Y)'!L$1,'손익계산서(M)'!$F29:$DV29)</f>
        <v>0</v>
      </c>
      <c r="M26" s="187">
        <f>SUMIF('손익계산서(M)'!$F$1:$DV$1,'손익계산서(Y)'!M$1,'손익계산서(M)'!$F29:$DV29)</f>
        <v>0</v>
      </c>
      <c r="N26" s="187">
        <f>SUMIF('손익계산서(M)'!$F$1:$DV$1,'손익계산서(Y)'!N$1,'손익계산서(M)'!$F29:$DV29)</f>
        <v>0</v>
      </c>
      <c r="O26" s="187">
        <f>SUMIF('손익계산서(M)'!$F$1:$DV$1,'손익계산서(Y)'!O$1,'손익계산서(M)'!$F29:$DV29)</f>
        <v>0</v>
      </c>
      <c r="P26" s="187">
        <f>SUMIF('손익계산서(M)'!$F$1:$DV$1,'손익계산서(Y)'!P$1,'손익계산서(M)'!$F29:$DV29)</f>
        <v>0</v>
      </c>
    </row>
    <row r="27" spans="1:17" x14ac:dyDescent="0.4">
      <c r="C27" s="654" t="s">
        <v>50</v>
      </c>
      <c r="F27" s="186">
        <f>SUMIF('손익계산서(M)'!$F$1:$DV$1,'손익계산서(Y)'!F$1,'손익계산서(M)'!$F30:$DV30)</f>
        <v>0</v>
      </c>
      <c r="G27" s="187">
        <f>SUMIF('손익계산서(M)'!$F$1:$DV$1,'손익계산서(Y)'!G$1,'손익계산서(M)'!$F30:$DV30)</f>
        <v>5104.6575342465758</v>
      </c>
      <c r="H27" s="187">
        <f>SUMIF('손익계산서(M)'!$F$1:$DV$1,'손익계산서(Y)'!H$1,'손익계산서(M)'!$F30:$DV30)</f>
        <v>5095.3424657534242</v>
      </c>
      <c r="I27" s="187">
        <f>SUMIF('손익계산서(M)'!$F$1:$DV$1,'손익계산서(Y)'!I$1,'손익계산서(M)'!$F30:$DV30)</f>
        <v>5100</v>
      </c>
      <c r="J27" s="187">
        <f>SUMIF('손익계산서(M)'!$F$1:$DV$1,'손익계산서(Y)'!J$1,'손익계산서(M)'!$F30:$DV30)</f>
        <v>5100</v>
      </c>
      <c r="K27" s="187">
        <f>SUMIF('손익계산서(M)'!$F$1:$DV$1,'손익계산서(Y)'!K$1,'손익계산서(M)'!$F30:$DV30)</f>
        <v>5104.6575342465758</v>
      </c>
      <c r="L27" s="187">
        <f>SUMIF('손익계산서(M)'!$F$1:$DV$1,'손익계산서(Y)'!L$1,'손익계산서(M)'!$F30:$DV30)</f>
        <v>0</v>
      </c>
      <c r="M27" s="187">
        <f>SUMIF('손익계산서(M)'!$F$1:$DV$1,'손익계산서(Y)'!M$1,'손익계산서(M)'!$F30:$DV30)</f>
        <v>0</v>
      </c>
      <c r="N27" s="187">
        <f>SUMIF('손익계산서(M)'!$F$1:$DV$1,'손익계산서(Y)'!N$1,'손익계산서(M)'!$F30:$DV30)</f>
        <v>0</v>
      </c>
      <c r="O27" s="187">
        <f>SUMIF('손익계산서(M)'!$F$1:$DV$1,'손익계산서(Y)'!O$1,'손익계산서(M)'!$F30:$DV30)</f>
        <v>0</v>
      </c>
      <c r="P27" s="187">
        <f>SUMIF('손익계산서(M)'!$F$1:$DV$1,'손익계산서(Y)'!P$1,'손익계산서(M)'!$F30:$DV30)</f>
        <v>0</v>
      </c>
    </row>
    <row r="28" spans="1:17" x14ac:dyDescent="0.4">
      <c r="C28" s="654" t="s">
        <v>51</v>
      </c>
      <c r="F28" s="186">
        <f>SUMIF('손익계산서(M)'!$F$1:$DV$1,'손익계산서(Y)'!F$1,'손익계산서(M)'!$F31:$DV31)</f>
        <v>0</v>
      </c>
      <c r="G28" s="187">
        <f>SUMIF('손익계산서(M)'!$F$1:$DV$1,'손익계산서(Y)'!G$1,'손익계산서(M)'!$F31:$DV31)</f>
        <v>8507.7625570776236</v>
      </c>
      <c r="H28" s="187">
        <f>SUMIF('손익계산서(M)'!$F$1:$DV$1,'손익계산서(Y)'!H$1,'손익계산서(M)'!$F31:$DV31)</f>
        <v>8492.2374429223746</v>
      </c>
      <c r="I28" s="187">
        <f>SUMIF('손익계산서(M)'!$F$1:$DV$1,'손익계산서(Y)'!I$1,'손익계산서(M)'!$F31:$DV31)</f>
        <v>8500</v>
      </c>
      <c r="J28" s="187">
        <f>SUMIF('손익계산서(M)'!$F$1:$DV$1,'손익계산서(Y)'!J$1,'손익계산서(M)'!$F31:$DV31)</f>
        <v>8500</v>
      </c>
      <c r="K28" s="187">
        <f>SUMIF('손익계산서(M)'!$F$1:$DV$1,'손익계산서(Y)'!K$1,'손익계산서(M)'!$F31:$DV31)</f>
        <v>8507.7625570776236</v>
      </c>
      <c r="L28" s="187">
        <f>SUMIF('손익계산서(M)'!$F$1:$DV$1,'손익계산서(Y)'!L$1,'손익계산서(M)'!$F31:$DV31)</f>
        <v>0</v>
      </c>
      <c r="M28" s="187">
        <f>SUMIF('손익계산서(M)'!$F$1:$DV$1,'손익계산서(Y)'!M$1,'손익계산서(M)'!$F31:$DV31)</f>
        <v>0</v>
      </c>
      <c r="N28" s="187">
        <f>SUMIF('손익계산서(M)'!$F$1:$DV$1,'손익계산서(Y)'!N$1,'손익계산서(M)'!$F31:$DV31)</f>
        <v>0</v>
      </c>
      <c r="O28" s="187">
        <f>SUMIF('손익계산서(M)'!$F$1:$DV$1,'손익계산서(Y)'!O$1,'손익계산서(M)'!$F31:$DV31)</f>
        <v>0</v>
      </c>
      <c r="P28" s="187">
        <f>SUMIF('손익계산서(M)'!$F$1:$DV$1,'손익계산서(Y)'!P$1,'손익계산서(M)'!$F31:$DV31)</f>
        <v>0</v>
      </c>
    </row>
    <row r="29" spans="1:17" x14ac:dyDescent="0.4">
      <c r="B29" s="955"/>
      <c r="C29" s="654" t="s">
        <v>52</v>
      </c>
      <c r="F29" s="186">
        <f>SUMIF('손익계산서(M)'!$F$1:$DV$1,'손익계산서(Y)'!F$1,'손익계산서(M)'!$F32:$DV32)</f>
        <v>0</v>
      </c>
      <c r="G29" s="187">
        <f>SUMIF('손익계산서(M)'!$F$1:$DV$1,'손익계산서(Y)'!G$1,'손익계산서(M)'!$F32:$DV32)</f>
        <v>2400</v>
      </c>
      <c r="H29" s="187">
        <f>SUMIF('손익계산서(M)'!$F$1:$DV$1,'손익계산서(Y)'!H$1,'손익계산서(M)'!$F32:$DV32)</f>
        <v>2400</v>
      </c>
      <c r="I29" s="187">
        <f>SUMIF('손익계산서(M)'!$F$1:$DV$1,'손익계산서(Y)'!I$1,'손익계산서(M)'!$F32:$DV32)</f>
        <v>2400</v>
      </c>
      <c r="J29" s="187">
        <f>SUMIF('손익계산서(M)'!$F$1:$DV$1,'손익계산서(Y)'!J$1,'손익계산서(M)'!$F32:$DV32)</f>
        <v>2400</v>
      </c>
      <c r="K29" s="187">
        <f>SUMIF('손익계산서(M)'!$F$1:$DV$1,'손익계산서(Y)'!K$1,'손익계산서(M)'!$F32:$DV32)</f>
        <v>2400</v>
      </c>
      <c r="L29" s="187">
        <f>SUMIF('손익계산서(M)'!$F$1:$DV$1,'손익계산서(Y)'!L$1,'손익계산서(M)'!$F32:$DV32)</f>
        <v>2400</v>
      </c>
      <c r="M29" s="187">
        <f>SUMIF('손익계산서(M)'!$F$1:$DV$1,'손익계산서(Y)'!M$1,'손익계산서(M)'!$F32:$DV32)</f>
        <v>2400</v>
      </c>
      <c r="N29" s="187">
        <f>SUMIF('손익계산서(M)'!$F$1:$DV$1,'손익계산서(Y)'!N$1,'손익계산서(M)'!$F32:$DV32)</f>
        <v>2400</v>
      </c>
      <c r="O29" s="187">
        <f>SUMIF('손익계산서(M)'!$F$1:$DV$1,'손익계산서(Y)'!O$1,'손익계산서(M)'!$F32:$DV32)</f>
        <v>2400</v>
      </c>
      <c r="P29" s="187">
        <f>SUMIF('손익계산서(M)'!$F$1:$DV$1,'손익계산서(Y)'!P$1,'손익계산서(M)'!$F32:$DV32)</f>
        <v>2400</v>
      </c>
    </row>
    <row r="30" spans="1:17" x14ac:dyDescent="0.4">
      <c r="C30" s="654" t="s">
        <v>53</v>
      </c>
      <c r="F30" s="186">
        <f>SUMIF('손익계산서(M)'!$F$1:$DV$1,'손익계산서(Y)'!F$1,'손익계산서(M)'!$F33:$DV33)</f>
        <v>0</v>
      </c>
      <c r="G30" s="187">
        <f>SUMIF('손익계산서(M)'!$F$1:$DV$1,'손익계산서(Y)'!G$1,'손익계산서(M)'!$F33:$DV33)</f>
        <v>0</v>
      </c>
      <c r="H30" s="187">
        <f>SUMIF('손익계산서(M)'!$F$1:$DV$1,'손익계산서(Y)'!H$1,'손익계산서(M)'!$F33:$DV33)</f>
        <v>0</v>
      </c>
      <c r="I30" s="187">
        <f>SUMIF('손익계산서(M)'!$F$1:$DV$1,'손익계산서(Y)'!I$1,'손익계산서(M)'!$F33:$DV33)</f>
        <v>0</v>
      </c>
      <c r="J30" s="187">
        <f>SUMIF('손익계산서(M)'!$F$1:$DV$1,'손익계산서(Y)'!J$1,'손익계산서(M)'!$F33:$DV33)</f>
        <v>0</v>
      </c>
      <c r="K30" s="187">
        <f>SUMIF('손익계산서(M)'!$F$1:$DV$1,'손익계산서(Y)'!K$1,'손익계산서(M)'!$F33:$DV33)</f>
        <v>0</v>
      </c>
      <c r="L30" s="187">
        <f>SUMIF('손익계산서(M)'!$F$1:$DV$1,'손익계산서(Y)'!L$1,'손익계산서(M)'!$F33:$DV33)</f>
        <v>0</v>
      </c>
      <c r="M30" s="187">
        <f>SUMIF('손익계산서(M)'!$F$1:$DV$1,'손익계산서(Y)'!M$1,'손익계산서(M)'!$F33:$DV33)</f>
        <v>0</v>
      </c>
      <c r="N30" s="187">
        <f>SUMIF('손익계산서(M)'!$F$1:$DV$1,'손익계산서(Y)'!N$1,'손익계산서(M)'!$F33:$DV33)</f>
        <v>0</v>
      </c>
      <c r="O30" s="187">
        <f>SUMIF('손익계산서(M)'!$F$1:$DV$1,'손익계산서(Y)'!O$1,'손익계산서(M)'!$F33:$DV33)</f>
        <v>0</v>
      </c>
      <c r="P30" s="187">
        <f>SUMIF('손익계산서(M)'!$F$1:$DV$1,'손익계산서(Y)'!P$1,'손익계산서(M)'!$F33:$DV33)</f>
        <v>0</v>
      </c>
    </row>
    <row r="31" spans="1:17" s="656" customFormat="1" x14ac:dyDescent="0.4">
      <c r="A31" s="718"/>
      <c r="B31" s="21"/>
      <c r="C31" s="655" t="s">
        <v>107</v>
      </c>
      <c r="F31" s="657">
        <f>SUMIF('손익계산서(M)'!$F$1:$DV$1,'손익계산서(Y)'!F$1,'손익계산서(M)'!$F34:$DV34)</f>
        <v>0</v>
      </c>
      <c r="G31" s="658">
        <f>SUMIF('손익계산서(M)'!$F$1:$DV$1,'손익계산서(Y)'!G$1,'손익계산서(M)'!$F34:$DV34)</f>
        <v>0</v>
      </c>
      <c r="H31" s="658">
        <f>SUMIF('손익계산서(M)'!$F$1:$DV$1,'손익계산서(Y)'!H$1,'손익계산서(M)'!$F34:$DV34)</f>
        <v>0</v>
      </c>
      <c r="I31" s="658">
        <f>SUMIF('손익계산서(M)'!$F$1:$DV$1,'손익계산서(Y)'!I$1,'손익계산서(M)'!$F34:$DV34)</f>
        <v>0</v>
      </c>
      <c r="J31" s="658">
        <f>SUMIF('손익계산서(M)'!$F$1:$DV$1,'손익계산서(Y)'!J$1,'손익계산서(M)'!$F34:$DV34)</f>
        <v>0</v>
      </c>
      <c r="K31" s="658">
        <f>SUMIF('손익계산서(M)'!$F$1:$DV$1,'손익계산서(Y)'!K$1,'손익계산서(M)'!$F34:$DV34)</f>
        <v>0</v>
      </c>
      <c r="L31" s="658">
        <f>SUMIF('손익계산서(M)'!$F$1:$DV$1,'손익계산서(Y)'!L$1,'손익계산서(M)'!$F34:$DV34)</f>
        <v>0</v>
      </c>
      <c r="M31" s="658">
        <f>SUMIF('손익계산서(M)'!$F$1:$DV$1,'손익계산서(Y)'!M$1,'손익계산서(M)'!$F34:$DV34)</f>
        <v>0</v>
      </c>
      <c r="N31" s="658">
        <f>SUMIF('손익계산서(M)'!$F$1:$DV$1,'손익계산서(Y)'!N$1,'손익계산서(M)'!$F34:$DV34)</f>
        <v>0</v>
      </c>
      <c r="O31" s="658">
        <f>SUMIF('손익계산서(M)'!$F$1:$DV$1,'손익계산서(Y)'!O$1,'손익계산서(M)'!$F34:$DV34)</f>
        <v>0</v>
      </c>
      <c r="P31" s="658">
        <f>SUMIF('손익계산서(M)'!$F$1:$DV$1,'손익계산서(Y)'!P$1,'손익계산서(M)'!$F34:$DV34)</f>
        <v>0</v>
      </c>
      <c r="Q31" s="751"/>
    </row>
    <row r="32" spans="1:17" ht="4.95" customHeight="1" x14ac:dyDescent="0.4">
      <c r="F32" s="186"/>
      <c r="G32" s="187"/>
      <c r="H32" s="187"/>
      <c r="I32" s="187"/>
      <c r="J32" s="187"/>
      <c r="K32" s="187"/>
      <c r="L32" s="187"/>
      <c r="M32" s="187"/>
      <c r="N32" s="187"/>
      <c r="O32" s="187"/>
      <c r="P32" s="187"/>
    </row>
    <row r="33" spans="1:17" s="659" customFormat="1" x14ac:dyDescent="0.4">
      <c r="A33" s="728"/>
      <c r="B33" s="659" t="s">
        <v>118</v>
      </c>
      <c r="F33" s="660">
        <f t="shared" ref="F33:P33" si="8">F4-F13</f>
        <v>0</v>
      </c>
      <c r="G33" s="661">
        <f t="shared" si="8"/>
        <v>3518562.1434259866</v>
      </c>
      <c r="H33" s="661">
        <f t="shared" si="8"/>
        <v>3533797.2581968722</v>
      </c>
      <c r="I33" s="661">
        <f t="shared" si="8"/>
        <v>4000016.21713871</v>
      </c>
      <c r="J33" s="661">
        <f t="shared" si="8"/>
        <v>4089433.4731080211</v>
      </c>
      <c r="K33" s="661">
        <f t="shared" si="8"/>
        <v>4153875.6847618199</v>
      </c>
      <c r="L33" s="661">
        <f t="shared" si="8"/>
        <v>4218843.1420794437</v>
      </c>
      <c r="M33" s="661">
        <f t="shared" si="8"/>
        <v>1997893.7395392619</v>
      </c>
      <c r="N33" s="661">
        <f t="shared" si="8"/>
        <v>1224960.7085778136</v>
      </c>
      <c r="O33" s="661">
        <f t="shared" si="8"/>
        <v>788952.2468617023</v>
      </c>
      <c r="P33" s="661">
        <f t="shared" si="8"/>
        <v>775428.70056418702</v>
      </c>
      <c r="Q33" s="728"/>
    </row>
    <row r="34" spans="1:17" s="402" customFormat="1" x14ac:dyDescent="0.4">
      <c r="A34" s="735"/>
      <c r="B34" s="424" t="s">
        <v>882</v>
      </c>
      <c r="F34" s="667">
        <f>IFERROR((F33-E33)/E33,0)</f>
        <v>0</v>
      </c>
      <c r="G34" s="668">
        <f t="shared" ref="G34:P34" si="9">IFERROR((G33-F33)/F33,0)</f>
        <v>0</v>
      </c>
      <c r="H34" s="668">
        <f t="shared" si="9"/>
        <v>4.3299263022398369E-3</v>
      </c>
      <c r="I34" s="668">
        <f t="shared" si="9"/>
        <v>0.13193143943400054</v>
      </c>
      <c r="J34" s="668">
        <f t="shared" si="9"/>
        <v>2.2354223361942524E-2</v>
      </c>
      <c r="K34" s="668">
        <f t="shared" si="9"/>
        <v>1.5758224721729469E-2</v>
      </c>
      <c r="L34" s="668">
        <f t="shared" si="9"/>
        <v>1.5640202607880637E-2</v>
      </c>
      <c r="M34" s="668">
        <f t="shared" si="9"/>
        <v>-0.52643564307666779</v>
      </c>
      <c r="N34" s="668">
        <f t="shared" si="9"/>
        <v>-0.38687394412662601</v>
      </c>
      <c r="O34" s="668">
        <f t="shared" si="9"/>
        <v>-0.35593669140810208</v>
      </c>
      <c r="P34" s="668">
        <f t="shared" si="9"/>
        <v>-1.7141146820114018E-2</v>
      </c>
      <c r="Q34" s="735"/>
    </row>
    <row r="35" spans="1:17" s="50" customFormat="1" x14ac:dyDescent="0.4">
      <c r="A35" s="728"/>
      <c r="B35" s="50" t="s">
        <v>112</v>
      </c>
      <c r="F35" s="51">
        <f t="shared" ref="F35:P35" si="10">F4-F11</f>
        <v>0</v>
      </c>
      <c r="G35" s="52">
        <f t="shared" si="10"/>
        <v>3371530.1799556669</v>
      </c>
      <c r="H35" s="52">
        <f t="shared" si="10"/>
        <v>3387029.2216671919</v>
      </c>
      <c r="I35" s="52">
        <f t="shared" si="10"/>
        <v>3853116.21713871</v>
      </c>
      <c r="J35" s="52">
        <f t="shared" si="10"/>
        <v>3942533.4731080211</v>
      </c>
      <c r="K35" s="52">
        <f t="shared" si="10"/>
        <v>4006843.7212915001</v>
      </c>
      <c r="L35" s="52">
        <f t="shared" si="10"/>
        <v>4216443.1420794437</v>
      </c>
      <c r="M35" s="52">
        <f t="shared" si="10"/>
        <v>1995493.7395392619</v>
      </c>
      <c r="N35" s="52">
        <f t="shared" si="10"/>
        <v>1222560.7085778136</v>
      </c>
      <c r="O35" s="52">
        <f t="shared" si="10"/>
        <v>786552.2468617023</v>
      </c>
      <c r="P35" s="52">
        <f t="shared" si="10"/>
        <v>773028.70056418702</v>
      </c>
      <c r="Q35" s="728"/>
    </row>
    <row r="36" spans="1:17" ht="4.95" customHeight="1" x14ac:dyDescent="0.4">
      <c r="F36" s="186"/>
      <c r="G36" s="187"/>
      <c r="H36" s="187"/>
      <c r="I36" s="187"/>
      <c r="J36" s="187"/>
      <c r="K36" s="187"/>
      <c r="L36" s="187"/>
      <c r="M36" s="187"/>
      <c r="N36" s="187"/>
      <c r="O36" s="187"/>
      <c r="P36" s="187"/>
    </row>
    <row r="37" spans="1:17" s="45" customFormat="1" x14ac:dyDescent="0.4">
      <c r="A37" s="728"/>
      <c r="B37" s="45" t="s">
        <v>111</v>
      </c>
      <c r="F37" s="46">
        <f>SUM(F38:F39)</f>
        <v>0</v>
      </c>
      <c r="G37" s="47">
        <f ca="1">SUM(G38:G39)</f>
        <v>10391.496163061805</v>
      </c>
      <c r="H37" s="47">
        <f ca="1">SUM(H38:H39)</f>
        <v>10812.134126341025</v>
      </c>
      <c r="I37" s="47">
        <f t="shared" ref="I37:P37" ca="1" si="11">SUM(I38:I39)</f>
        <v>11476.751935964023</v>
      </c>
      <c r="J37" s="47">
        <f t="shared" ca="1" si="11"/>
        <v>11647.40118362326</v>
      </c>
      <c r="K37" s="47">
        <f t="shared" ca="1" si="11"/>
        <v>5825882.8088829583</v>
      </c>
      <c r="L37" s="47">
        <f t="shared" ca="1" si="11"/>
        <v>0</v>
      </c>
      <c r="M37" s="47">
        <f t="shared" ca="1" si="11"/>
        <v>0</v>
      </c>
      <c r="N37" s="47">
        <f t="shared" ca="1" si="11"/>
        <v>0</v>
      </c>
      <c r="O37" s="47">
        <f t="shared" ca="1" si="11"/>
        <v>0</v>
      </c>
      <c r="P37" s="47">
        <f t="shared" ca="1" si="11"/>
        <v>0</v>
      </c>
      <c r="Q37" s="728"/>
    </row>
    <row r="38" spans="1:17" x14ac:dyDescent="0.4">
      <c r="C38" s="21" t="s">
        <v>61</v>
      </c>
      <c r="F38" s="186">
        <f>SUMIF('손익계산서(M)'!$F$1:$DV$1,'손익계산서(Y)'!F$1,'손익계산서(M)'!$F41:$DV41)</f>
        <v>0</v>
      </c>
      <c r="G38" s="187">
        <f ca="1">SUMIF('손익계산서(M)'!$F$1:$DV$1,'손익계산서(Y)'!G$1,'손익계산서(M)'!$F41:$DV41)</f>
        <v>10391.496163061805</v>
      </c>
      <c r="H38" s="187">
        <f ca="1">SUMIF('손익계산서(M)'!$F$1:$DV$1,'손익계산서(Y)'!H$1,'손익계산서(M)'!$F41:$DV41)</f>
        <v>10812.134126341025</v>
      </c>
      <c r="I38" s="187">
        <f ca="1">SUMIF('손익계산서(M)'!$F$1:$DV$1,'손익계산서(Y)'!I$1,'손익계산서(M)'!$F41:$DV41)</f>
        <v>11476.751935964023</v>
      </c>
      <c r="J38" s="187">
        <f ca="1">SUMIF('손익계산서(M)'!$F$1:$DV$1,'손익계산서(Y)'!J$1,'손익계산서(M)'!$F41:$DV41)</f>
        <v>11647.40118362326</v>
      </c>
      <c r="K38" s="187">
        <f ca="1">SUMIF('손익계산서(M)'!$F$1:$DV$1,'손익계산서(Y)'!K$1,'손익계산서(M)'!$F41:$DV41)</f>
        <v>11830.44089224052</v>
      </c>
      <c r="L38" s="187">
        <f ca="1">SUMIF('손익계산서(M)'!$F$1:$DV$1,'손익계산서(Y)'!L$1,'손익계산서(M)'!$F41:$DV41)</f>
        <v>0</v>
      </c>
      <c r="M38" s="187">
        <f ca="1">SUMIF('손익계산서(M)'!$F$1:$DV$1,'손익계산서(Y)'!M$1,'손익계산서(M)'!$F41:$DV41)</f>
        <v>0</v>
      </c>
      <c r="N38" s="187">
        <f ca="1">SUMIF('손익계산서(M)'!$F$1:$DV$1,'손익계산서(Y)'!N$1,'손익계산서(M)'!$F41:$DV41)</f>
        <v>0</v>
      </c>
      <c r="O38" s="187">
        <f ca="1">SUMIF('손익계산서(M)'!$F$1:$DV$1,'손익계산서(Y)'!O$1,'손익계산서(M)'!$F41:$DV41)</f>
        <v>0</v>
      </c>
      <c r="P38" s="187">
        <f ca="1">SUMIF('손익계산서(M)'!$F$1:$DV$1,'손익계산서(Y)'!P$1,'손익계산서(M)'!$F41:$DV41)</f>
        <v>0</v>
      </c>
    </row>
    <row r="39" spans="1:17" x14ac:dyDescent="0.4">
      <c r="C39" s="21" t="s">
        <v>113</v>
      </c>
      <c r="F39" s="186">
        <f>SUMIF('손익계산서(M)'!$F$1:$DV$1,'손익계산서(Y)'!F$1,'손익계산서(M)'!$F42:$DV42)</f>
        <v>0</v>
      </c>
      <c r="G39" s="187">
        <f>SUMIF('손익계산서(M)'!$F$1:$DV$1,'손익계산서(Y)'!G$1,'손익계산서(M)'!$F42:$DV42)</f>
        <v>0</v>
      </c>
      <c r="H39" s="187">
        <f>SUMIF('손익계산서(M)'!$F$1:$DV$1,'손익계산서(Y)'!H$1,'손익계산서(M)'!$F42:$DV42)</f>
        <v>0</v>
      </c>
      <c r="I39" s="187">
        <f>SUMIF('손익계산서(M)'!$F$1:$DV$1,'손익계산서(Y)'!I$1,'손익계산서(M)'!$F42:$DV42)</f>
        <v>0</v>
      </c>
      <c r="J39" s="187">
        <f>SUMIF('손익계산서(M)'!$F$1:$DV$1,'손익계산서(Y)'!J$1,'손익계산서(M)'!$F42:$DV42)</f>
        <v>0</v>
      </c>
      <c r="K39" s="187">
        <f>SUMIF('손익계산서(M)'!$F$1:$DV$1,'손익계산서(Y)'!K$1,'손익계산서(M)'!$F42:$DV42)</f>
        <v>5814052.3679907173</v>
      </c>
      <c r="L39" s="187">
        <f>SUMIF('손익계산서(M)'!$F$1:$DV$1,'손익계산서(Y)'!L$1,'손익계산서(M)'!$F42:$DV42)</f>
        <v>0</v>
      </c>
      <c r="M39" s="187">
        <f>SUMIF('손익계산서(M)'!$F$1:$DV$1,'손익계산서(Y)'!M$1,'손익계산서(M)'!$F42:$DV42)</f>
        <v>0</v>
      </c>
      <c r="N39" s="187">
        <f>SUMIF('손익계산서(M)'!$F$1:$DV$1,'손익계산서(Y)'!N$1,'손익계산서(M)'!$F42:$DV42)</f>
        <v>0</v>
      </c>
      <c r="O39" s="187">
        <f>SUMIF('손익계산서(M)'!$F$1:$DV$1,'손익계산서(Y)'!O$1,'손익계산서(M)'!$F42:$DV42)</f>
        <v>0</v>
      </c>
      <c r="P39" s="187">
        <f>SUMIF('손익계산서(M)'!$F$1:$DV$1,'손익계산서(Y)'!P$1,'손익계산서(M)'!$F42:$DV42)</f>
        <v>0</v>
      </c>
    </row>
    <row r="40" spans="1:17" ht="4.95" customHeight="1" x14ac:dyDescent="0.4">
      <c r="F40" s="1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</row>
    <row r="41" spans="1:17" s="45" customFormat="1" x14ac:dyDescent="0.4">
      <c r="A41" s="728"/>
      <c r="B41" s="45" t="s">
        <v>110</v>
      </c>
      <c r="F41" s="46">
        <f>SUM(F42:F46)</f>
        <v>0</v>
      </c>
      <c r="G41" s="47">
        <f t="shared" ref="G41:P41" si="12">SUM(G42:G46)</f>
        <v>2161972.6070000003</v>
      </c>
      <c r="H41" s="47">
        <f t="shared" si="12"/>
        <v>2158027.4019999998</v>
      </c>
      <c r="I41" s="47">
        <f t="shared" si="12"/>
        <v>2160000.0039999997</v>
      </c>
      <c r="J41" s="47">
        <f t="shared" si="12"/>
        <v>2160000.0039999997</v>
      </c>
      <c r="K41" s="47">
        <f t="shared" si="12"/>
        <v>3059791.0794550302</v>
      </c>
      <c r="L41" s="47">
        <f t="shared" si="12"/>
        <v>0</v>
      </c>
      <c r="M41" s="47">
        <f t="shared" si="12"/>
        <v>0</v>
      </c>
      <c r="N41" s="47">
        <f t="shared" si="12"/>
        <v>0</v>
      </c>
      <c r="O41" s="47">
        <f t="shared" si="12"/>
        <v>0</v>
      </c>
      <c r="P41" s="47">
        <f t="shared" si="12"/>
        <v>0</v>
      </c>
      <c r="Q41" s="728"/>
    </row>
    <row r="42" spans="1:17" x14ac:dyDescent="0.4">
      <c r="C42" s="21" t="s">
        <v>100</v>
      </c>
      <c r="F42" s="186">
        <f>SUMIF('손익계산서(M)'!$F$1:$DV$1,'손익계산서(Y)'!F$1,'손익계산서(M)'!$F45:$DV45)</f>
        <v>0</v>
      </c>
      <c r="G42" s="187">
        <f>SUMIF('손익계산서(M)'!$F$1:$DV$1,'손익계산서(Y)'!G$1,'손익계산서(M)'!$F45:$DV45)</f>
        <v>0</v>
      </c>
      <c r="H42" s="187">
        <f>SUMIF('손익계산서(M)'!$F$1:$DV$1,'손익계산서(Y)'!H$1,'손익계산서(M)'!$F45:$DV45)</f>
        <v>0</v>
      </c>
      <c r="I42" s="187">
        <f>SUMIF('손익계산서(M)'!$F$1:$DV$1,'손익계산서(Y)'!I$1,'손익계산서(M)'!$F45:$DV45)</f>
        <v>0</v>
      </c>
      <c r="J42" s="187">
        <f>SUMIF('손익계산서(M)'!$F$1:$DV$1,'손익계산서(Y)'!J$1,'손익계산서(M)'!$F45:$DV45)</f>
        <v>0</v>
      </c>
      <c r="K42" s="187">
        <f>SUMIF('손익계산서(M)'!$F$1:$DV$1,'손익계산서(Y)'!K$1,'손익계산서(M)'!$F45:$DV45)</f>
        <v>0</v>
      </c>
      <c r="L42" s="187">
        <f>SUMIF('손익계산서(M)'!$F$1:$DV$1,'손익계산서(Y)'!L$1,'손익계산서(M)'!$F45:$DV45)</f>
        <v>0</v>
      </c>
      <c r="M42" s="187">
        <f>SUMIF('손익계산서(M)'!$F$1:$DV$1,'손익계산서(Y)'!M$1,'손익계산서(M)'!$F45:$DV45)</f>
        <v>0</v>
      </c>
      <c r="N42" s="187">
        <f>SUMIF('손익계산서(M)'!$F$1:$DV$1,'손익계산서(Y)'!N$1,'손익계산서(M)'!$F45:$DV45)</f>
        <v>0</v>
      </c>
      <c r="O42" s="187">
        <f>SUMIF('손익계산서(M)'!$F$1:$DV$1,'손익계산서(Y)'!O$1,'손익계산서(M)'!$F45:$DV45)</f>
        <v>0</v>
      </c>
      <c r="P42" s="187">
        <f>SUMIF('손익계산서(M)'!$F$1:$DV$1,'손익계산서(Y)'!P$1,'손익계산서(M)'!$F45:$DV45)</f>
        <v>0</v>
      </c>
    </row>
    <row r="43" spans="1:17" x14ac:dyDescent="0.4">
      <c r="C43" s="21" t="s">
        <v>108</v>
      </c>
      <c r="F43" s="186">
        <f>SUMIF('손익계산서(M)'!$F$1:$DV$1,'손익계산서(Y)'!F$1,'손익계산서(M)'!$F46:$DV46)</f>
        <v>0</v>
      </c>
      <c r="G43" s="187">
        <f>SUMIF('손익계산서(M)'!$F$1:$DV$1,'손익계산서(Y)'!G$1,'손익계산서(M)'!$F46:$DV46)</f>
        <v>2161972.6070000003</v>
      </c>
      <c r="H43" s="187">
        <f>SUMIF('손익계산서(M)'!$F$1:$DV$1,'손익계산서(Y)'!H$1,'손익계산서(M)'!$F46:$DV46)</f>
        <v>2158027.4019999998</v>
      </c>
      <c r="I43" s="187">
        <f>SUMIF('손익계산서(M)'!$F$1:$DV$1,'손익계산서(Y)'!I$1,'손익계산서(M)'!$F46:$DV46)</f>
        <v>2160000.0039999997</v>
      </c>
      <c r="J43" s="187">
        <f>SUMIF('손익계산서(M)'!$F$1:$DV$1,'손익계산서(Y)'!J$1,'손익계산서(M)'!$F46:$DV46)</f>
        <v>2160000.0039999997</v>
      </c>
      <c r="K43" s="187">
        <f>SUMIF('손익계산서(M)'!$F$1:$DV$1,'손익계산서(Y)'!K$1,'손익계산서(M)'!$F46:$DV46)</f>
        <v>2161972.6070000003</v>
      </c>
      <c r="L43" s="187">
        <f>SUMIF('손익계산서(M)'!$F$1:$DV$1,'손익계산서(Y)'!L$1,'손익계산서(M)'!$F46:$DV46)</f>
        <v>0</v>
      </c>
      <c r="M43" s="187">
        <f>SUMIF('손익계산서(M)'!$F$1:$DV$1,'손익계산서(Y)'!M$1,'손익계산서(M)'!$F46:$DV46)</f>
        <v>0</v>
      </c>
      <c r="N43" s="187">
        <f>SUMIF('손익계산서(M)'!$F$1:$DV$1,'손익계산서(Y)'!N$1,'손익계산서(M)'!$F46:$DV46)</f>
        <v>0</v>
      </c>
      <c r="O43" s="187">
        <f>SUMIF('손익계산서(M)'!$F$1:$DV$1,'손익계산서(Y)'!O$1,'손익계산서(M)'!$F46:$DV46)</f>
        <v>0</v>
      </c>
      <c r="P43" s="187">
        <f>SUMIF('손익계산서(M)'!$F$1:$DV$1,'손익계산서(Y)'!P$1,'손익계산서(M)'!$F46:$DV46)</f>
        <v>0</v>
      </c>
    </row>
    <row r="44" spans="1:17" x14ac:dyDescent="0.4">
      <c r="C44" s="21" t="s">
        <v>106</v>
      </c>
      <c r="F44" s="186">
        <f>SUMIF('손익계산서(M)'!$F$1:$DV$1,'손익계산서(Y)'!F$1,'손익계산서(M)'!$F47:$DV47)</f>
        <v>0</v>
      </c>
      <c r="G44" s="187">
        <f>SUMIF('손익계산서(M)'!$F$1:$DV$1,'손익계산서(Y)'!G$1,'손익계산서(M)'!$F47:$DV47)</f>
        <v>0</v>
      </c>
      <c r="H44" s="187">
        <f>SUMIF('손익계산서(M)'!$F$1:$DV$1,'손익계산서(Y)'!H$1,'손익계산서(M)'!$F47:$DV47)</f>
        <v>0</v>
      </c>
      <c r="I44" s="187">
        <f>SUMIF('손익계산서(M)'!$F$1:$DV$1,'손익계산서(Y)'!I$1,'손익계산서(M)'!$F47:$DV47)</f>
        <v>0</v>
      </c>
      <c r="J44" s="187">
        <f>SUMIF('손익계산서(M)'!$F$1:$DV$1,'손익계산서(Y)'!J$1,'손익계산서(M)'!$F47:$DV47)</f>
        <v>0</v>
      </c>
      <c r="K44" s="187">
        <f>SUMIF('손익계산서(M)'!$F$1:$DV$1,'손익계산서(Y)'!K$1,'손익계산서(M)'!$F47:$DV47)</f>
        <v>546248.21061507612</v>
      </c>
      <c r="L44" s="187">
        <f>SUMIF('손익계산서(M)'!$F$1:$DV$1,'손익계산서(Y)'!L$1,'손익계산서(M)'!$F47:$DV47)</f>
        <v>0</v>
      </c>
      <c r="M44" s="187">
        <f>SUMIF('손익계산서(M)'!$F$1:$DV$1,'손익계산서(Y)'!M$1,'손익계산서(M)'!$F47:$DV47)</f>
        <v>0</v>
      </c>
      <c r="N44" s="187">
        <f>SUMIF('손익계산서(M)'!$F$1:$DV$1,'손익계산서(Y)'!N$1,'손익계산서(M)'!$F47:$DV47)</f>
        <v>0</v>
      </c>
      <c r="O44" s="187">
        <f>SUMIF('손익계산서(M)'!$F$1:$DV$1,'손익계산서(Y)'!O$1,'손익계산서(M)'!$F47:$DV47)</f>
        <v>0</v>
      </c>
      <c r="P44" s="187">
        <f>SUMIF('손익계산서(M)'!$F$1:$DV$1,'손익계산서(Y)'!P$1,'손익계산서(M)'!$F47:$DV47)</f>
        <v>0</v>
      </c>
    </row>
    <row r="45" spans="1:17" x14ac:dyDescent="0.4">
      <c r="C45" s="21" t="s">
        <v>68</v>
      </c>
      <c r="F45" s="186">
        <f>SUMIF('손익계산서(M)'!$F$1:$DV$1,'손익계산서(Y)'!F$1,'손익계산서(M)'!$F48:$DV48)</f>
        <v>0</v>
      </c>
      <c r="G45" s="187">
        <f>SUMIF('손익계산서(M)'!$F$1:$DV$1,'손익계산서(Y)'!G$1,'손익계산서(M)'!$F48:$DV48)</f>
        <v>0</v>
      </c>
      <c r="H45" s="187">
        <f>SUMIF('손익계산서(M)'!$F$1:$DV$1,'손익계산서(Y)'!H$1,'손익계산서(M)'!$F48:$DV48)</f>
        <v>0</v>
      </c>
      <c r="I45" s="187">
        <f>SUMIF('손익계산서(M)'!$F$1:$DV$1,'손익계산서(Y)'!I$1,'손익계산서(M)'!$F48:$DV48)</f>
        <v>0</v>
      </c>
      <c r="J45" s="187">
        <f>SUMIF('손익계산서(M)'!$F$1:$DV$1,'손익계산서(Y)'!J$1,'손익계산서(M)'!$F48:$DV48)</f>
        <v>0</v>
      </c>
      <c r="K45" s="187">
        <f>SUMIF('손익계산서(M)'!$F$1:$DV$1,'손익계산서(Y)'!K$1,'손익계산서(M)'!$F48:$DV48)</f>
        <v>351570.2618399536</v>
      </c>
      <c r="L45" s="187">
        <f>SUMIF('손익계산서(M)'!$F$1:$DV$1,'손익계산서(Y)'!L$1,'손익계산서(M)'!$F48:$DV48)</f>
        <v>0</v>
      </c>
      <c r="M45" s="187">
        <f>SUMIF('손익계산서(M)'!$F$1:$DV$1,'손익계산서(Y)'!M$1,'손익계산서(M)'!$F48:$DV48)</f>
        <v>0</v>
      </c>
      <c r="N45" s="187">
        <f>SUMIF('손익계산서(M)'!$F$1:$DV$1,'손익계산서(Y)'!N$1,'손익계산서(M)'!$F48:$DV48)</f>
        <v>0</v>
      </c>
      <c r="O45" s="187">
        <f>SUMIF('손익계산서(M)'!$F$1:$DV$1,'손익계산서(Y)'!O$1,'손익계산서(M)'!$F48:$DV48)</f>
        <v>0</v>
      </c>
      <c r="P45" s="187">
        <f>SUMIF('손익계산서(M)'!$F$1:$DV$1,'손익계산서(Y)'!P$1,'손익계산서(M)'!$F48:$DV48)</f>
        <v>0</v>
      </c>
    </row>
    <row r="46" spans="1:17" ht="4.95" customHeight="1" x14ac:dyDescent="0.4">
      <c r="F46" s="186"/>
      <c r="G46" s="187"/>
      <c r="H46" s="187"/>
      <c r="I46" s="187"/>
      <c r="J46" s="187"/>
      <c r="K46" s="187"/>
      <c r="L46" s="187"/>
      <c r="M46" s="187"/>
      <c r="N46" s="187"/>
      <c r="O46" s="187"/>
      <c r="P46" s="187"/>
    </row>
    <row r="47" spans="1:17" s="45" customFormat="1" x14ac:dyDescent="0.4">
      <c r="A47" s="728"/>
      <c r="B47" s="45" t="s">
        <v>109</v>
      </c>
      <c r="F47" s="46">
        <f>F35+F37-F41</f>
        <v>0</v>
      </c>
      <c r="G47" s="47">
        <f t="shared" ref="G47:P47" ca="1" si="13">G35+G37-G41</f>
        <v>1219949.0691187284</v>
      </c>
      <c r="H47" s="47">
        <f t="shared" ca="1" si="13"/>
        <v>1239813.9537935331</v>
      </c>
      <c r="I47" s="47">
        <f t="shared" ca="1" si="13"/>
        <v>1704592.9650746742</v>
      </c>
      <c r="J47" s="47">
        <f t="shared" ca="1" si="13"/>
        <v>1794180.8702916447</v>
      </c>
      <c r="K47" s="47">
        <f t="shared" ca="1" si="13"/>
        <v>6772935.4507194282</v>
      </c>
      <c r="L47" s="47">
        <f t="shared" ca="1" si="13"/>
        <v>4216443.1420794437</v>
      </c>
      <c r="M47" s="47">
        <f t="shared" ca="1" si="13"/>
        <v>1995493.7395392619</v>
      </c>
      <c r="N47" s="47">
        <f t="shared" ca="1" si="13"/>
        <v>1222560.7085778136</v>
      </c>
      <c r="O47" s="47">
        <f t="shared" ca="1" si="13"/>
        <v>786552.2468617023</v>
      </c>
      <c r="P47" s="47">
        <f t="shared" ca="1" si="13"/>
        <v>773028.70056418702</v>
      </c>
      <c r="Q47" s="728"/>
    </row>
    <row r="48" spans="1:17" ht="4.95" customHeight="1" x14ac:dyDescent="0.4">
      <c r="F48" s="186"/>
      <c r="G48" s="187"/>
      <c r="H48" s="187"/>
      <c r="I48" s="187"/>
      <c r="J48" s="187"/>
      <c r="K48" s="187"/>
      <c r="L48" s="187"/>
      <c r="M48" s="187"/>
      <c r="N48" s="187"/>
      <c r="O48" s="187"/>
      <c r="P48" s="187"/>
    </row>
    <row r="49" spans="1:17" s="50" customFormat="1" x14ac:dyDescent="0.4">
      <c r="A49" s="728"/>
      <c r="B49" s="50" t="s">
        <v>827</v>
      </c>
      <c r="F49" s="51">
        <f>F47</f>
        <v>0</v>
      </c>
      <c r="G49" s="52">
        <f t="shared" ref="G49:P49" ca="1" si="14">G47</f>
        <v>1219949.0691187284</v>
      </c>
      <c r="H49" s="52">
        <f t="shared" ca="1" si="14"/>
        <v>1239813.9537935331</v>
      </c>
      <c r="I49" s="52">
        <f t="shared" ca="1" si="14"/>
        <v>1704592.9650746742</v>
      </c>
      <c r="J49" s="52">
        <f t="shared" ca="1" si="14"/>
        <v>1794180.8702916447</v>
      </c>
      <c r="K49" s="52">
        <f t="shared" ca="1" si="14"/>
        <v>6772935.4507194282</v>
      </c>
      <c r="L49" s="52">
        <f t="shared" ca="1" si="14"/>
        <v>4216443.1420794437</v>
      </c>
      <c r="M49" s="52">
        <f t="shared" ca="1" si="14"/>
        <v>1995493.7395392619</v>
      </c>
      <c r="N49" s="52">
        <f t="shared" ca="1" si="14"/>
        <v>1222560.7085778136</v>
      </c>
      <c r="O49" s="52">
        <f t="shared" ca="1" si="14"/>
        <v>786552.2468617023</v>
      </c>
      <c r="P49" s="52">
        <f t="shared" ca="1" si="14"/>
        <v>773028.70056418702</v>
      </c>
      <c r="Q49" s="728"/>
    </row>
    <row r="50" spans="1:17" x14ac:dyDescent="0.4">
      <c r="C50" s="21" t="s">
        <v>117</v>
      </c>
      <c r="F50" s="186">
        <f>SUMIF('손익계산서(M)'!$F$1:$DV$1,'손익계산서(Y)'!F$1,'손익계산서(M)'!$F55:$DV55)</f>
        <v>0</v>
      </c>
      <c r="G50" s="187">
        <f ca="1">SUMIF('손익계산서(M)'!$F$1:$DV$1,'손익계산서(Y)'!G$1,'손익계산서(M)'!$F55:$DV55)</f>
        <v>1219949.0691187289</v>
      </c>
      <c r="H50" s="187">
        <f ca="1">SUMIF('손익계산서(M)'!$F$1:$DV$1,'손익계산서(Y)'!H$1,'손익계산서(M)'!$F55:$DV55)</f>
        <v>1239813.9537935336</v>
      </c>
      <c r="I50" s="187">
        <f ca="1">SUMIF('손익계산서(M)'!$F$1:$DV$1,'손익계산서(Y)'!I$1,'손익계산서(M)'!$F55:$DV55)</f>
        <v>1704592.9650746728</v>
      </c>
      <c r="J50" s="187">
        <f ca="1">SUMIF('손익계산서(M)'!$F$1:$DV$1,'손익계산서(Y)'!J$1,'손익계산서(M)'!$F55:$DV55)</f>
        <v>1794180.8702916445</v>
      </c>
      <c r="K50" s="187">
        <f ca="1">SUMIF('손익계산서(M)'!$F$1:$DV$1,'손익계산서(Y)'!K$1,'손익계산서(M)'!$F55:$DV55)</f>
        <v>1856701.5551837417</v>
      </c>
      <c r="L50" s="187">
        <f ca="1">SUMIF('손익계산서(M)'!$F$1:$DV$1,'손익계산서(Y)'!L$1,'손익계산서(M)'!$F55:$DV55)</f>
        <v>0</v>
      </c>
      <c r="M50" s="187">
        <f ca="1">SUMIF('손익계산서(M)'!$F$1:$DV$1,'손익계산서(Y)'!M$1,'손익계산서(M)'!$F55:$DV55)</f>
        <v>0</v>
      </c>
      <c r="N50" s="187">
        <f ca="1">SUMIF('손익계산서(M)'!$F$1:$DV$1,'손익계산서(Y)'!N$1,'손익계산서(M)'!$F55:$DV55)</f>
        <v>0</v>
      </c>
      <c r="O50" s="187">
        <f ca="1">SUMIF('손익계산서(M)'!$F$1:$DV$1,'손익계산서(Y)'!O$1,'손익계산서(M)'!$F55:$DV55)</f>
        <v>0</v>
      </c>
      <c r="P50" s="187">
        <f ca="1">SUMIF('손익계산서(M)'!$F$1:$DV$1,'손익계산서(Y)'!P$1,'손익계산서(M)'!$F55:$DV55)</f>
        <v>0</v>
      </c>
    </row>
    <row r="51" spans="1:17" x14ac:dyDescent="0.4">
      <c r="C51" s="21" t="s">
        <v>115</v>
      </c>
      <c r="F51" s="186">
        <f>SUMIF('손익계산서(M)'!$F$1:$DV$1,'손익계산서(Y)'!F$1,'손익계산서(M)'!$F56:$DV56)</f>
        <v>0</v>
      </c>
      <c r="G51" s="187">
        <f>SUMIF('손익계산서(M)'!$F$1:$DV$1,'손익계산서(Y)'!G$1,'손익계산서(M)'!$F56:$DV56)</f>
        <v>0</v>
      </c>
      <c r="H51" s="187">
        <f>SUMIF('손익계산서(M)'!$F$1:$DV$1,'손익계산서(Y)'!H$1,'손익계산서(M)'!$F56:$DV56)</f>
        <v>0</v>
      </c>
      <c r="I51" s="187">
        <f>SUMIF('손익계산서(M)'!$F$1:$DV$1,'손익계산서(Y)'!I$1,'손익계산서(M)'!$F56:$DV56)</f>
        <v>0</v>
      </c>
      <c r="J51" s="187">
        <f>SUMIF('손익계산서(M)'!$F$1:$DV$1,'손익계산서(Y)'!J$1,'손익계산서(M)'!$F56:$DV56)</f>
        <v>0</v>
      </c>
      <c r="K51" s="187">
        <f>SUMIF('손익계산서(M)'!$F$1:$DV$1,'손익계산서(Y)'!K$1,'손익계산서(M)'!$F56:$DV56)</f>
        <v>4916233.8955356879</v>
      </c>
      <c r="L51" s="187">
        <f>SUMIF('손익계산서(M)'!$F$1:$DV$1,'손익계산서(Y)'!L$1,'손익계산서(M)'!$F56:$DV56)</f>
        <v>0</v>
      </c>
      <c r="M51" s="187">
        <f>SUMIF('손익계산서(M)'!$F$1:$DV$1,'손익계산서(Y)'!M$1,'손익계산서(M)'!$F56:$DV56)</f>
        <v>0</v>
      </c>
      <c r="N51" s="187">
        <f>SUMIF('손익계산서(M)'!$F$1:$DV$1,'손익계산서(Y)'!N$1,'손익계산서(M)'!$F56:$DV56)</f>
        <v>0</v>
      </c>
      <c r="O51" s="187">
        <f>SUMIF('손익계산서(M)'!$F$1:$DV$1,'손익계산서(Y)'!O$1,'손익계산서(M)'!$F56:$DV56)</f>
        <v>0</v>
      </c>
      <c r="P51" s="187">
        <f>SUMIF('손익계산서(M)'!$F$1:$DV$1,'손익계산서(Y)'!P$1,'손익계산서(M)'!$F56:$DV56)</f>
        <v>0</v>
      </c>
    </row>
    <row r="52" spans="1:17" s="718" customFormat="1" ht="4.95" customHeight="1" x14ac:dyDescent="0.4">
      <c r="F52" s="753"/>
      <c r="G52" s="754"/>
      <c r="H52" s="754"/>
      <c r="I52" s="754"/>
      <c r="J52" s="754"/>
      <c r="K52" s="754"/>
      <c r="L52" s="754"/>
      <c r="M52" s="754"/>
      <c r="N52" s="754"/>
      <c r="O52" s="754"/>
      <c r="P52" s="754"/>
    </row>
    <row r="53" spans="1:17" x14ac:dyDescent="0.4">
      <c r="F53" s="186"/>
      <c r="G53" s="187"/>
      <c r="H53" s="187"/>
      <c r="I53" s="187"/>
      <c r="J53" s="187"/>
      <c r="K53" s="187"/>
      <c r="L53" s="187"/>
      <c r="M53" s="187"/>
      <c r="N53" s="187"/>
      <c r="O53" s="187"/>
      <c r="P53" s="187"/>
    </row>
    <row r="54" spans="1:17" x14ac:dyDescent="0.4">
      <c r="F54" s="186"/>
      <c r="G54" s="187"/>
      <c r="H54" s="187"/>
      <c r="I54" s="187"/>
      <c r="J54" s="187"/>
      <c r="K54" s="187"/>
      <c r="L54" s="187"/>
      <c r="M54" s="187"/>
      <c r="N54" s="187"/>
      <c r="O54" s="187"/>
      <c r="P54" s="187"/>
    </row>
    <row r="56" spans="1:17" x14ac:dyDescent="0.4">
      <c r="G56" s="187"/>
      <c r="H56" s="187"/>
      <c r="I56" s="187"/>
    </row>
  </sheetData>
  <phoneticPr fontId="2" type="noConversion"/>
  <pageMargins left="0.7" right="0.7" top="0.75" bottom="0.75" header="0.3" footer="0.3"/>
  <pageSetup paperSize="9" scale="48" orientation="portrait" r:id="rId1"/>
  <colBreaks count="1" manualBreakCount="1">
    <brk id="1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499984740745262"/>
  </sheetPr>
  <dimension ref="A1:Q151"/>
  <sheetViews>
    <sheetView view="pageBreakPreview" zoomScaleNormal="70" zoomScaleSheetLayoutView="100" workbookViewId="0">
      <pane xSplit="5" ySplit="2" topLeftCell="F3" activePane="bottomRight" state="frozen"/>
      <selection pane="topRight" activeCell="F1" sqref="F1"/>
      <selection pane="bottomLeft" activeCell="A5" sqref="A5"/>
      <selection pane="bottomRight" activeCell="C58" sqref="C58"/>
    </sheetView>
  </sheetViews>
  <sheetFormatPr defaultColWidth="9" defaultRowHeight="10.8" x14ac:dyDescent="0.4"/>
  <cols>
    <col min="1" max="1" width="0.8984375" style="718" customWidth="1"/>
    <col min="2" max="2" width="10.19921875" style="21" customWidth="1"/>
    <col min="3" max="3" width="10.09765625" style="21" customWidth="1"/>
    <col min="4" max="4" width="9.3984375" style="21" customWidth="1"/>
    <col min="5" max="5" width="6.19921875" style="21" customWidth="1"/>
    <col min="6" max="6" width="11.59765625" style="583" customWidth="1"/>
    <col min="7" max="16" width="11.59765625" style="584" customWidth="1"/>
    <col min="17" max="17" width="0.8984375" style="718" customWidth="1"/>
    <col min="18" max="16384" width="9" style="21"/>
  </cols>
  <sheetData>
    <row r="1" spans="1:17" x14ac:dyDescent="0.4">
      <c r="B1" s="1225" t="s">
        <v>69</v>
      </c>
      <c r="C1" s="1226">
        <f>'Control Panel_운영'!$N$93</f>
        <v>1000</v>
      </c>
      <c r="D1" s="1274"/>
      <c r="E1" s="982"/>
      <c r="F1" s="1275">
        <v>0</v>
      </c>
      <c r="G1" s="1276">
        <v>1</v>
      </c>
      <c r="H1" s="1276">
        <v>2</v>
      </c>
      <c r="I1" s="1276">
        <v>3</v>
      </c>
      <c r="J1" s="1276">
        <v>4</v>
      </c>
      <c r="K1" s="1276">
        <v>5</v>
      </c>
      <c r="L1" s="1276">
        <v>6</v>
      </c>
      <c r="M1" s="1276">
        <v>7</v>
      </c>
      <c r="N1" s="1276">
        <v>8</v>
      </c>
      <c r="O1" s="1276">
        <v>9</v>
      </c>
      <c r="P1" s="1276">
        <v>10</v>
      </c>
    </row>
    <row r="2" spans="1:17" x14ac:dyDescent="0.4">
      <c r="B2" s="982"/>
      <c r="C2" s="981"/>
      <c r="D2" s="981"/>
      <c r="E2" s="982"/>
      <c r="F2" s="1277">
        <f>'Control Panel_운영'!$K$84</f>
        <v>45169</v>
      </c>
      <c r="G2" s="1135">
        <f>EOMONTH(F2,12)</f>
        <v>45535</v>
      </c>
      <c r="H2" s="1135">
        <f t="shared" ref="H2:P2" si="0">EOMONTH(G2,12)</f>
        <v>45900</v>
      </c>
      <c r="I2" s="1135">
        <f t="shared" si="0"/>
        <v>46265</v>
      </c>
      <c r="J2" s="1135">
        <f t="shared" si="0"/>
        <v>46630</v>
      </c>
      <c r="K2" s="1135">
        <f t="shared" si="0"/>
        <v>46996</v>
      </c>
      <c r="L2" s="1135">
        <f t="shared" si="0"/>
        <v>47361</v>
      </c>
      <c r="M2" s="1135">
        <f t="shared" si="0"/>
        <v>47726</v>
      </c>
      <c r="N2" s="1135">
        <f t="shared" si="0"/>
        <v>48091</v>
      </c>
      <c r="O2" s="1135">
        <f t="shared" si="0"/>
        <v>48457</v>
      </c>
      <c r="P2" s="1135">
        <f t="shared" si="0"/>
        <v>48822</v>
      </c>
    </row>
    <row r="3" spans="1:17" s="718" customFormat="1" ht="4.95" customHeight="1" x14ac:dyDescent="0.4">
      <c r="F3" s="733"/>
      <c r="G3" s="734"/>
      <c r="H3" s="734"/>
      <c r="I3" s="734"/>
      <c r="J3" s="734"/>
      <c r="K3" s="734"/>
      <c r="L3" s="734"/>
      <c r="M3" s="734"/>
      <c r="N3" s="734"/>
      <c r="O3" s="734"/>
      <c r="P3" s="734"/>
    </row>
    <row r="4" spans="1:17" s="50" customFormat="1" x14ac:dyDescent="0.4">
      <c r="A4" s="728"/>
      <c r="B4" s="50" t="s">
        <v>94</v>
      </c>
      <c r="F4" s="51">
        <f>IF(F$2='Control Panel_운영'!$K$84,0,E5)</f>
        <v>0</v>
      </c>
      <c r="G4" s="52">
        <f>IF(G$2='Control Panel_운영'!$K$84,0,F5)</f>
        <v>369652.08940000087</v>
      </c>
      <c r="H4" s="52">
        <f ca="1">IF(H$2='Control Panel_운영'!$K$84,0,G5)</f>
        <v>395430.81017308962</v>
      </c>
      <c r="I4" s="52">
        <f ca="1">IF(I$2='Control Panel_운영'!$K$84,0,H5)</f>
        <v>394724.81122690067</v>
      </c>
      <c r="J4" s="52">
        <f ca="1">IF(J$2='Control Panel_운영'!$K$84,0,I5)</f>
        <v>394274.73885803483</v>
      </c>
      <c r="K4" s="52">
        <f ca="1">IF(K$2='Control Panel_운영'!$K$84,0,J5)</f>
        <v>393874.67453015363</v>
      </c>
      <c r="L4" s="52">
        <f ca="1">IF(L$2='Control Panel_운영'!$K$84,0,K5)</f>
        <v>230523.33614789462</v>
      </c>
      <c r="M4" s="52">
        <f ca="1">IF(M$2='Control Panel_운영'!$K$84,0,L5)</f>
        <v>4677921.2320170943</v>
      </c>
      <c r="N4" s="52">
        <f ca="1">IF(N$2='Control Panel_운영'!$K$84,0,M5)</f>
        <v>6750782.514738773</v>
      </c>
      <c r="O4" s="52">
        <f ca="1">IF(O$2='Control Panel_운영'!$K$84,0,N5)</f>
        <v>7973344.7813165868</v>
      </c>
      <c r="P4" s="52">
        <f ca="1">IF(P$2='Control Panel_운영'!$K$84,0,O5)</f>
        <v>8759898.5876011197</v>
      </c>
      <c r="Q4" s="728"/>
    </row>
    <row r="5" spans="1:17" s="50" customFormat="1" x14ac:dyDescent="0.4">
      <c r="A5" s="728"/>
      <c r="B5" s="50" t="s">
        <v>97</v>
      </c>
      <c r="F5" s="51">
        <f>F4+F7</f>
        <v>369652.08940000087</v>
      </c>
      <c r="G5" s="52">
        <f t="shared" ref="G5:P5" ca="1" si="1">G4+G7</f>
        <v>395430.81017308962</v>
      </c>
      <c r="H5" s="52">
        <f t="shared" ca="1" si="1"/>
        <v>394724.81122690067</v>
      </c>
      <c r="I5" s="52">
        <f t="shared" ca="1" si="1"/>
        <v>394274.73885803483</v>
      </c>
      <c r="J5" s="52">
        <f t="shared" ca="1" si="1"/>
        <v>393874.67453015363</v>
      </c>
      <c r="K5" s="52">
        <f t="shared" ca="1" si="1"/>
        <v>230523.33614789462</v>
      </c>
      <c r="L5" s="52">
        <f t="shared" ca="1" si="1"/>
        <v>4677921.2320170943</v>
      </c>
      <c r="M5" s="52">
        <f t="shared" ca="1" si="1"/>
        <v>6750782.514738773</v>
      </c>
      <c r="N5" s="52">
        <f t="shared" ca="1" si="1"/>
        <v>7973344.7813165868</v>
      </c>
      <c r="O5" s="52">
        <f t="shared" ca="1" si="1"/>
        <v>8759898.5876011197</v>
      </c>
      <c r="P5" s="52">
        <f t="shared" ca="1" si="1"/>
        <v>9562929.3654986396</v>
      </c>
      <c r="Q5" s="728"/>
    </row>
    <row r="6" spans="1:17" ht="4.95" customHeight="1" x14ac:dyDescent="0.4">
      <c r="F6" s="186"/>
      <c r="G6" s="187"/>
      <c r="H6" s="187"/>
      <c r="I6" s="187"/>
      <c r="J6" s="187"/>
      <c r="K6" s="187"/>
      <c r="L6" s="187"/>
      <c r="M6" s="187"/>
      <c r="N6" s="187"/>
      <c r="O6" s="187"/>
      <c r="P6" s="187"/>
    </row>
    <row r="7" spans="1:17" s="50" customFormat="1" x14ac:dyDescent="0.4">
      <c r="A7" s="728"/>
      <c r="B7" s="50" t="s">
        <v>828</v>
      </c>
      <c r="F7" s="51">
        <f t="shared" ref="F7:P7" si="2">F9+F35+F50</f>
        <v>369652.08940000087</v>
      </c>
      <c r="G7" s="52">
        <f t="shared" ca="1" si="2"/>
        <v>25778.720773088746</v>
      </c>
      <c r="H7" s="52">
        <f t="shared" ca="1" si="2"/>
        <v>-705.99894618894905</v>
      </c>
      <c r="I7" s="52">
        <f t="shared" ca="1" si="2"/>
        <v>-450.07236886583269</v>
      </c>
      <c r="J7" s="52">
        <f t="shared" ca="1" si="2"/>
        <v>-400.06432788120583</v>
      </c>
      <c r="K7" s="52">
        <f t="shared" ca="1" si="2"/>
        <v>-163351.33838225901</v>
      </c>
      <c r="L7" s="52">
        <f t="shared" ca="1" si="2"/>
        <v>4447397.8958691992</v>
      </c>
      <c r="M7" s="52">
        <f t="shared" ca="1" si="2"/>
        <v>2072861.2827216787</v>
      </c>
      <c r="N7" s="52">
        <f t="shared" ca="1" si="2"/>
        <v>1222562.2665778138</v>
      </c>
      <c r="O7" s="52">
        <f t="shared" ca="1" si="2"/>
        <v>786553.80628453335</v>
      </c>
      <c r="P7" s="52">
        <f t="shared" ca="1" si="2"/>
        <v>803030.77789752046</v>
      </c>
      <c r="Q7" s="728"/>
    </row>
    <row r="8" spans="1:17" ht="4.95" customHeight="1" x14ac:dyDescent="0.4">
      <c r="F8" s="186"/>
      <c r="G8" s="187"/>
      <c r="H8" s="187"/>
      <c r="I8" s="187"/>
      <c r="J8" s="187"/>
      <c r="K8" s="187"/>
      <c r="L8" s="187"/>
      <c r="M8" s="187"/>
      <c r="N8" s="187"/>
      <c r="O8" s="187"/>
      <c r="P8" s="187"/>
    </row>
    <row r="9" spans="1:17" s="45" customFormat="1" x14ac:dyDescent="0.4">
      <c r="A9" s="728"/>
      <c r="B9" s="45" t="s">
        <v>829</v>
      </c>
      <c r="F9" s="46">
        <f t="shared" ref="F9:P9" si="3">F10-F17</f>
        <v>-30000</v>
      </c>
      <c r="G9" s="47">
        <f t="shared" si="3"/>
        <v>3397308.9007287556</v>
      </c>
      <c r="H9" s="47">
        <f t="shared" si="3"/>
        <v>3386323.2227210039</v>
      </c>
      <c r="I9" s="47">
        <f t="shared" si="3"/>
        <v>3852666.1447698432</v>
      </c>
      <c r="J9" s="47">
        <f t="shared" si="3"/>
        <v>3942133.4087801399</v>
      </c>
      <c r="K9" s="47">
        <f t="shared" si="3"/>
        <v>4100480.7604188519</v>
      </c>
      <c r="L9" s="47">
        <f t="shared" si="3"/>
        <v>4447397.8958691992</v>
      </c>
      <c r="M9" s="47">
        <f t="shared" si="3"/>
        <v>2072861.2827216787</v>
      </c>
      <c r="N9" s="47">
        <f t="shared" si="3"/>
        <v>1222562.2665778138</v>
      </c>
      <c r="O9" s="47">
        <f t="shared" si="3"/>
        <v>786553.80628453335</v>
      </c>
      <c r="P9" s="47">
        <f t="shared" si="3"/>
        <v>803030.77789752046</v>
      </c>
      <c r="Q9" s="728"/>
    </row>
    <row r="10" spans="1:17" s="150" customFormat="1" x14ac:dyDescent="0.4">
      <c r="A10" s="755"/>
      <c r="B10" s="150" t="s">
        <v>103</v>
      </c>
      <c r="F10" s="664">
        <f t="shared" ref="F10:P10" si="4">SUM(F11:F16)</f>
        <v>0</v>
      </c>
      <c r="G10" s="665">
        <f t="shared" si="4"/>
        <v>5189339.8253600001</v>
      </c>
      <c r="H10" s="665">
        <f t="shared" si="4"/>
        <v>6060464.2558599999</v>
      </c>
      <c r="I10" s="665">
        <f t="shared" si="4"/>
        <v>6564417.2389700012</v>
      </c>
      <c r="J10" s="665">
        <f t="shared" si="4"/>
        <v>6693855.3457422005</v>
      </c>
      <c r="K10" s="665">
        <f t="shared" si="4"/>
        <v>6825882.214649844</v>
      </c>
      <c r="L10" s="665">
        <f t="shared" si="4"/>
        <v>6960549.6209356422</v>
      </c>
      <c r="M10" s="665">
        <f t="shared" si="4"/>
        <v>4658219.4748742506</v>
      </c>
      <c r="N10" s="665">
        <f t="shared" si="4"/>
        <v>3883303.1515644868</v>
      </c>
      <c r="O10" s="665">
        <f t="shared" si="4"/>
        <v>3526003.7391885528</v>
      </c>
      <c r="P10" s="665">
        <f t="shared" si="4"/>
        <v>3594673.5759651233</v>
      </c>
      <c r="Q10" s="755"/>
    </row>
    <row r="11" spans="1:17" x14ac:dyDescent="0.4">
      <c r="C11" s="21" t="s">
        <v>98</v>
      </c>
      <c r="F11" s="599">
        <f>SUMIF('현금흐름표(M)'!$F$1:$DV$1,'현금흐름표(Y)'!F$1,'현금흐름표(M)'!$F13:$DV13)</f>
        <v>0</v>
      </c>
      <c r="G11" s="187">
        <f>SUMIF('현금흐름표(M)'!$F$1:$DV$1,'현금흐름표(Y)'!G$1,'현금흐름표(M)'!$F13:$DV13)</f>
        <v>3391174.9</v>
      </c>
      <c r="H11" s="187">
        <f>SUMIF('현금흐름표(M)'!$F$1:$DV$1,'현금흐름표(Y)'!H$1,'현금흐름표(M)'!$F13:$DV13)</f>
        <v>3953726.398</v>
      </c>
      <c r="I11" s="187">
        <f>SUMIF('현금흐름표(M)'!$F$1:$DV$1,'현금흐름표(Y)'!I$1,'현금흐름표(M)'!$F13:$DV13)</f>
        <v>4280164.9259600006</v>
      </c>
      <c r="J11" s="187">
        <f>SUMIF('현금흐름표(M)'!$F$1:$DV$1,'현금흐름표(Y)'!J$1,'현금흐름표(M)'!$F13:$DV13)</f>
        <v>4365768.2244792003</v>
      </c>
      <c r="K11" s="187">
        <f>SUMIF('현금흐름표(M)'!$F$1:$DV$1,'현금흐름표(Y)'!K$1,'현금흐름표(M)'!$F13:$DV13)</f>
        <v>4453083.5889687836</v>
      </c>
      <c r="L11" s="187">
        <f>SUMIF('현금흐름표(M)'!$F$1:$DV$1,'현금흐름표(Y)'!L$1,'현금흐름표(M)'!$F13:$DV13)</f>
        <v>4542145.260748161</v>
      </c>
      <c r="M11" s="187">
        <f>SUMIF('현금흐름표(M)'!$F$1:$DV$1,'현금흐름표(Y)'!M$1,'현금흐름표(M)'!$F13:$DV13)</f>
        <v>2855637.5309523754</v>
      </c>
      <c r="N11" s="187">
        <f>SUMIF('현금흐름표(M)'!$F$1:$DV$1,'현금흐름표(Y)'!N$1,'현금흐름표(M)'!$F13:$DV13)</f>
        <v>2355606.2002137825</v>
      </c>
      <c r="O11" s="187">
        <f>SUMIF('현금흐름표(M)'!$F$1:$DV$1,'현금흐름표(Y)'!O$1,'현금흐름표(M)'!$F13:$DV13)</f>
        <v>2124146.2835392379</v>
      </c>
      <c r="P11" s="187">
        <f>SUMIF('현금흐름표(M)'!$F$1:$DV$1,'현금흐름표(Y)'!P$1,'현금흐름표(M)'!$F13:$DV13)</f>
        <v>2166629.2092100224</v>
      </c>
    </row>
    <row r="12" spans="1:17" x14ac:dyDescent="0.4">
      <c r="C12" s="21" t="s">
        <v>99</v>
      </c>
      <c r="F12" s="586">
        <f>SUMIF('현금흐름표(M)'!$F$1:$DV$1,'현금흐름표(Y)'!F$1,'현금흐름표(M)'!$F14:$DV14)</f>
        <v>0</v>
      </c>
      <c r="G12" s="187">
        <f>SUMIF('현금흐름표(M)'!$F$1:$DV$1,'현금흐름표(Y)'!G$1,'현금흐름표(M)'!$F14:$DV14)</f>
        <v>1705653.0249999999</v>
      </c>
      <c r="H12" s="187">
        <f>SUMIF('현금흐름표(M)'!$F$1:$DV$1,'현금흐름표(Y)'!H$1,'현금흐름표(M)'!$F14:$DV14)</f>
        <v>2014225.9575</v>
      </c>
      <c r="I12" s="187">
        <f>SUMIF('현금흐름표(M)'!$F$1:$DV$1,'현금흐름표(Y)'!I$1,'현금흐름표(M)'!$F14:$DV14)</f>
        <v>2191740.4126500003</v>
      </c>
      <c r="J12" s="187">
        <f>SUMIF('현금흐름표(M)'!$F$1:$DV$1,'현금흐름표(Y)'!J$1,'현금흐름표(M)'!$F14:$DV14)</f>
        <v>2235575.2209030003</v>
      </c>
      <c r="K12" s="187">
        <f>SUMIF('현금흐름표(M)'!$F$1:$DV$1,'현금흐름표(Y)'!K$1,'현금흐름표(M)'!$F14:$DV14)</f>
        <v>2280286.72532106</v>
      </c>
      <c r="L12" s="187">
        <f>SUMIF('현금흐름표(M)'!$F$1:$DV$1,'현금흐름표(Y)'!L$1,'현금흐름표(M)'!$F14:$DV14)</f>
        <v>2325892.4598274813</v>
      </c>
      <c r="M12" s="187">
        <f>SUMIF('현금흐름표(M)'!$F$1:$DV$1,'현금흐름표(Y)'!M$1,'현금흐름표(M)'!$F14:$DV14)</f>
        <v>1710070.0435618751</v>
      </c>
      <c r="N12" s="187">
        <f>SUMIF('현금흐름표(M)'!$F$1:$DV$1,'현금흐름표(Y)'!N$1,'현금흐름표(M)'!$F14:$DV14)</f>
        <v>1435185.0509907047</v>
      </c>
      <c r="O12" s="187">
        <f>SUMIF('현금흐름표(M)'!$F$1:$DV$1,'현금흐름표(Y)'!O$1,'현금흐름표(M)'!$F14:$DV14)</f>
        <v>1309345.5552893151</v>
      </c>
      <c r="P12" s="187">
        <f>SUMIF('현금흐름표(M)'!$F$1:$DV$1,'현금흐름표(Y)'!P$1,'현금흐름표(M)'!$F14:$DV14)</f>
        <v>1335532.466395101</v>
      </c>
    </row>
    <row r="13" spans="1:17" x14ac:dyDescent="0.4">
      <c r="C13" s="21" t="s">
        <v>1040</v>
      </c>
      <c r="F13" s="586">
        <f>SUMIF('현금흐름표(M)'!$F$1:$DV$1,'현금흐름표(Y)'!F$1,'현금흐름표(M)'!$F15:$DV15)</f>
        <v>0</v>
      </c>
      <c r="G13" s="187">
        <f>SUMIF('현금흐름표(M)'!$F$1:$DV$1,'현금흐름표(Y)'!G$1,'현금흐름표(M)'!$F15:$DV15)</f>
        <v>0</v>
      </c>
      <c r="H13" s="187">
        <f>SUMIF('현금흐름표(M)'!$F$1:$DV$1,'현금흐름표(Y)'!H$1,'현금흐름표(M)'!$F15:$DV15)</f>
        <v>0</v>
      </c>
      <c r="I13" s="187">
        <f>SUMIF('현금흐름표(M)'!$F$1:$DV$1,'현금흐름표(Y)'!I$1,'현금흐름표(M)'!$F15:$DV15)</f>
        <v>0</v>
      </c>
      <c r="J13" s="187">
        <f>SUMIF('현금흐름표(M)'!$F$1:$DV$1,'현금흐름표(Y)'!J$1,'현금흐름표(M)'!$F15:$DV15)</f>
        <v>0</v>
      </c>
      <c r="K13" s="187">
        <f>SUMIF('현금흐름표(M)'!$F$1:$DV$1,'현금흐름표(Y)'!K$1,'현금흐름표(M)'!$F15:$DV15)</f>
        <v>0</v>
      </c>
      <c r="L13" s="187">
        <f>SUMIF('현금흐름표(M)'!$F$1:$DV$1,'현금흐름표(Y)'!L$1,'현금흐름표(M)'!$F15:$DV15)</f>
        <v>0</v>
      </c>
      <c r="M13" s="187">
        <f>SUMIF('현금흐름표(M)'!$F$1:$DV$1,'현금흐름표(Y)'!M$1,'현금흐름표(M)'!$F15:$DV15)</f>
        <v>0</v>
      </c>
      <c r="N13" s="187">
        <f>SUMIF('현금흐름표(M)'!$F$1:$DV$1,'현금흐름표(Y)'!N$1,'현금흐름표(M)'!$F15:$DV15)</f>
        <v>0</v>
      </c>
      <c r="O13" s="187">
        <f>SUMIF('현금흐름표(M)'!$F$1:$DV$1,'현금흐름표(Y)'!O$1,'현금흐름표(M)'!$F15:$DV15)</f>
        <v>0</v>
      </c>
      <c r="P13" s="187">
        <f>SUMIF('현금흐름표(M)'!$F$1:$DV$1,'현금흐름표(Y)'!P$1,'현금흐름표(M)'!$F15:$DV15)</f>
        <v>0</v>
      </c>
    </row>
    <row r="14" spans="1:17" x14ac:dyDescent="0.4">
      <c r="C14" s="21" t="s">
        <v>1045</v>
      </c>
      <c r="F14" s="586">
        <f>SUMIF('현금흐름표(M)'!$F$1:$DV$1,'현금흐름표(Y)'!F$1,'현금흐름표(M)'!$F16:$DV16)</f>
        <v>0</v>
      </c>
      <c r="G14" s="187">
        <f>SUMIF('현금흐름표(M)'!$F$1:$DV$1,'현금흐름표(Y)'!G$1,'현금흐름표(M)'!$F16:$DV16)</f>
        <v>92511.900360000029</v>
      </c>
      <c r="H14" s="187">
        <f>SUMIF('현금흐름표(M)'!$F$1:$DV$1,'현금흐름표(Y)'!H$1,'현금흐름표(M)'!$F16:$DV16)</f>
        <v>92511.900360000029</v>
      </c>
      <c r="I14" s="187">
        <f>SUMIF('현금흐름표(M)'!$F$1:$DV$1,'현금흐름표(Y)'!I$1,'현금흐름표(M)'!$F16:$DV16)</f>
        <v>92511.900360000029</v>
      </c>
      <c r="J14" s="187">
        <f>SUMIF('현금흐름표(M)'!$F$1:$DV$1,'현금흐름표(Y)'!J$1,'현금흐름표(M)'!$F16:$DV16)</f>
        <v>92511.900360000029</v>
      </c>
      <c r="K14" s="187">
        <f>SUMIF('현금흐름표(M)'!$F$1:$DV$1,'현금흐름표(Y)'!K$1,'현금흐름표(M)'!$F16:$DV16)</f>
        <v>92511.900360000029</v>
      </c>
      <c r="L14" s="187">
        <f>SUMIF('현금흐름표(M)'!$F$1:$DV$1,'현금흐름표(Y)'!L$1,'현금흐름표(M)'!$F16:$DV16)</f>
        <v>92511.900360000029</v>
      </c>
      <c r="M14" s="187">
        <f>SUMIF('현금흐름표(M)'!$F$1:$DV$1,'현금흐름표(Y)'!M$1,'현금흐름표(M)'!$F16:$DV16)</f>
        <v>92511.900360000029</v>
      </c>
      <c r="N14" s="187">
        <f>SUMIF('현금흐름표(M)'!$F$1:$DV$1,'현금흐름표(Y)'!N$1,'현금흐름표(M)'!$F16:$DV16)</f>
        <v>92511.900360000029</v>
      </c>
      <c r="O14" s="187">
        <f>SUMIF('현금흐름표(M)'!$F$1:$DV$1,'현금흐름표(Y)'!O$1,'현금흐름표(M)'!$F16:$DV16)</f>
        <v>92511.900360000029</v>
      </c>
      <c r="P14" s="187">
        <f>SUMIF('현금흐름표(M)'!$F$1:$DV$1,'현금흐름표(Y)'!P$1,'현금흐름표(M)'!$F16:$DV16)</f>
        <v>92511.900360000029</v>
      </c>
    </row>
    <row r="15" spans="1:17" x14ac:dyDescent="0.4">
      <c r="C15" s="21" t="s">
        <v>1039</v>
      </c>
      <c r="F15" s="586">
        <f>SUMIF('현금흐름표(M)'!$F$1:$DV$1,'현금흐름표(Y)'!F$1,'현금흐름표(M)'!$F17:$DV17)</f>
        <v>0</v>
      </c>
      <c r="G15" s="187">
        <f>SUMIF('현금흐름표(M)'!$F$1:$DV$1,'현금흐름표(Y)'!G$1,'현금흐름표(M)'!$F17:$DV17)</f>
        <v>0</v>
      </c>
      <c r="H15" s="187">
        <f>SUMIF('현금흐름표(M)'!$F$1:$DV$1,'현금흐름표(Y)'!H$1,'현금흐름표(M)'!$F17:$DV17)</f>
        <v>0</v>
      </c>
      <c r="I15" s="187">
        <f>SUMIF('현금흐름표(M)'!$F$1:$DV$1,'현금흐름표(Y)'!I$1,'현금흐름표(M)'!$F17:$DV17)</f>
        <v>0</v>
      </c>
      <c r="J15" s="187">
        <f>SUMIF('현금흐름표(M)'!$F$1:$DV$1,'현금흐름표(Y)'!J$1,'현금흐름표(M)'!$F17:$DV17)</f>
        <v>0</v>
      </c>
      <c r="K15" s="187">
        <f>SUMIF('현금흐름표(M)'!$F$1:$DV$1,'현금흐름표(Y)'!K$1,'현금흐름표(M)'!$F17:$DV17)</f>
        <v>0</v>
      </c>
      <c r="L15" s="187">
        <f>SUMIF('현금흐름표(M)'!$F$1:$DV$1,'현금흐름표(Y)'!L$1,'현금흐름표(M)'!$F17:$DV17)</f>
        <v>0</v>
      </c>
      <c r="M15" s="187">
        <f>SUMIF('현금흐름표(M)'!$F$1:$DV$1,'현금흐름표(Y)'!M$1,'현금흐름표(M)'!$F17:$DV17)</f>
        <v>0</v>
      </c>
      <c r="N15" s="187">
        <f>SUMIF('현금흐름표(M)'!$F$1:$DV$1,'현금흐름표(Y)'!N$1,'현금흐름표(M)'!$F17:$DV17)</f>
        <v>0</v>
      </c>
      <c r="O15" s="187">
        <f>SUMIF('현금흐름표(M)'!$F$1:$DV$1,'현금흐름표(Y)'!O$1,'현금흐름표(M)'!$F17:$DV17)</f>
        <v>0</v>
      </c>
      <c r="P15" s="187">
        <f>SUMIF('현금흐름표(M)'!$F$1:$DV$1,'현금흐름표(Y)'!P$1,'현금흐름표(M)'!$F17:$DV17)</f>
        <v>0</v>
      </c>
    </row>
    <row r="16" spans="1:17" ht="4.95" customHeight="1" x14ac:dyDescent="0.4">
      <c r="F16" s="186"/>
      <c r="G16" s="187"/>
      <c r="H16" s="187"/>
      <c r="I16" s="187"/>
      <c r="J16" s="187"/>
      <c r="K16" s="187"/>
      <c r="L16" s="187"/>
      <c r="M16" s="187"/>
      <c r="N16" s="187"/>
      <c r="O16" s="187"/>
      <c r="P16" s="187"/>
    </row>
    <row r="17" spans="1:17" s="150" customFormat="1" x14ac:dyDescent="0.4">
      <c r="A17" s="755"/>
      <c r="B17" s="150" t="s">
        <v>464</v>
      </c>
      <c r="F17" s="664">
        <f t="shared" ref="F17:P17" si="5">SUM(F18:F34)</f>
        <v>30000</v>
      </c>
      <c r="G17" s="665">
        <f t="shared" si="5"/>
        <v>1792030.9246312443</v>
      </c>
      <c r="H17" s="665">
        <f t="shared" si="5"/>
        <v>2674141.033138996</v>
      </c>
      <c r="I17" s="665">
        <f t="shared" si="5"/>
        <v>2711751.094200158</v>
      </c>
      <c r="J17" s="665">
        <f t="shared" si="5"/>
        <v>2751721.9369620606</v>
      </c>
      <c r="K17" s="665">
        <f t="shared" si="5"/>
        <v>2725401.4542309921</v>
      </c>
      <c r="L17" s="665">
        <f t="shared" si="5"/>
        <v>2513151.725066443</v>
      </c>
      <c r="M17" s="665">
        <f t="shared" si="5"/>
        <v>2585358.1921525719</v>
      </c>
      <c r="N17" s="665">
        <f t="shared" si="5"/>
        <v>2660740.884986673</v>
      </c>
      <c r="O17" s="665">
        <f t="shared" si="5"/>
        <v>2739449.9329040195</v>
      </c>
      <c r="P17" s="665">
        <f t="shared" si="5"/>
        <v>2791642.7980676028</v>
      </c>
      <c r="Q17" s="755"/>
    </row>
    <row r="18" spans="1:17" x14ac:dyDescent="0.4">
      <c r="C18" s="21" t="s">
        <v>40</v>
      </c>
      <c r="F18" s="586">
        <f>SUMIF('현금흐름표(M)'!$F$1:$DV$1,'현금흐름표(Y)'!F$1,'현금흐름표(M)'!$F20:$DV20)</f>
        <v>0</v>
      </c>
      <c r="G18" s="187">
        <f>SUMIF('현금흐름표(M)'!$F$1:$DV$1,'현금흐름표(Y)'!G$1,'현금흐름표(M)'!$F20:$DV20)</f>
        <v>66000.000000000015</v>
      </c>
      <c r="H18" s="187">
        <f>SUMIF('현금흐름표(M)'!$F$1:$DV$1,'현금흐름표(Y)'!H$1,'현금흐름표(M)'!$F20:$DV20)</f>
        <v>66000.000000000015</v>
      </c>
      <c r="I18" s="187">
        <f>SUMIF('현금흐름표(M)'!$F$1:$DV$1,'현금흐름표(Y)'!I$1,'현금흐름표(M)'!$F20:$DV20)</f>
        <v>66000.000000000015</v>
      </c>
      <c r="J18" s="187">
        <f>SUMIF('현금흐름표(M)'!$F$1:$DV$1,'현금흐름표(Y)'!J$1,'현금흐름표(M)'!$F20:$DV20)</f>
        <v>66000.000000000015</v>
      </c>
      <c r="K18" s="187">
        <f>SUMIF('현금흐름표(M)'!$F$1:$DV$1,'현금흐름표(Y)'!K$1,'현금흐름표(M)'!$F20:$DV20)</f>
        <v>66000.000000000015</v>
      </c>
      <c r="L18" s="187">
        <f>SUMIF('현금흐름표(M)'!$F$1:$DV$1,'현금흐름표(Y)'!L$1,'현금흐름표(M)'!$F20:$DV20)</f>
        <v>66000.000000000015</v>
      </c>
      <c r="M18" s="187">
        <f>SUMIF('현금흐름표(M)'!$F$1:$DV$1,'현금흐름표(Y)'!M$1,'현금흐름표(M)'!$F20:$DV20)</f>
        <v>66000.000000000015</v>
      </c>
      <c r="N18" s="187">
        <f>SUMIF('현금흐름표(M)'!$F$1:$DV$1,'현금흐름표(Y)'!N$1,'현금흐름표(M)'!$F20:$DV20)</f>
        <v>66000.000000000015</v>
      </c>
      <c r="O18" s="187">
        <f>SUMIF('현금흐름표(M)'!$F$1:$DV$1,'현금흐름표(Y)'!O$1,'현금흐름표(M)'!$F20:$DV20)</f>
        <v>66000.000000000015</v>
      </c>
      <c r="P18" s="187">
        <f>SUMIF('현금흐름표(M)'!$F$1:$DV$1,'현금흐름표(Y)'!P$1,'현금흐름표(M)'!$F20:$DV20)</f>
        <v>66000.000000000015</v>
      </c>
    </row>
    <row r="19" spans="1:17" x14ac:dyDescent="0.4">
      <c r="C19" s="21" t="s">
        <v>41</v>
      </c>
      <c r="F19" s="586">
        <f>SUMIF('현금흐름표(M)'!$F$1:$DV$1,'현금흐름표(Y)'!F$1,'현금흐름표(M)'!$F21:$DV21)</f>
        <v>0</v>
      </c>
      <c r="G19" s="187">
        <f>SUMIF('현금흐름표(M)'!$F$1:$DV$1,'현금흐름표(Y)'!G$1,'현금흐름표(M)'!$F21:$DV21)</f>
        <v>655292.62754999998</v>
      </c>
      <c r="H19" s="187">
        <f>SUMIF('현금흐름표(M)'!$F$1:$DV$1,'현금흐름표(Y)'!H$1,'현금흐름표(M)'!$F21:$DV21)</f>
        <v>668398.48010100005</v>
      </c>
      <c r="I19" s="187">
        <f>SUMIF('현금흐름표(M)'!$F$1:$DV$1,'현금흐름표(Y)'!I$1,'현금흐름표(M)'!$F21:$DV21)</f>
        <v>681766.44970302004</v>
      </c>
      <c r="J19" s="187">
        <f>SUMIF('현금흐름표(M)'!$F$1:$DV$1,'현금흐름표(Y)'!J$1,'현금흐름표(M)'!$F21:$DV21)</f>
        <v>695401.77869708056</v>
      </c>
      <c r="K19" s="187">
        <f>SUMIF('현금흐름표(M)'!$F$1:$DV$1,'현금흐름표(Y)'!K$1,'현금흐름표(M)'!$F21:$DV21)</f>
        <v>709309.8142710221</v>
      </c>
      <c r="L19" s="187">
        <f>SUMIF('현금흐름표(M)'!$F$1:$DV$1,'현금흐름표(Y)'!L$1,'현금흐름표(M)'!$F21:$DV21)</f>
        <v>723496.01055644266</v>
      </c>
      <c r="M19" s="187">
        <f>SUMIF('현금흐름표(M)'!$F$1:$DV$1,'현금흐름표(Y)'!M$1,'현금흐름표(M)'!$F21:$DV21)</f>
        <v>737965.93076757155</v>
      </c>
      <c r="N19" s="187">
        <f>SUMIF('현금흐름표(M)'!$F$1:$DV$1,'현금흐름표(Y)'!N$1,'현금흐름표(M)'!$F21:$DV21)</f>
        <v>752725.24938292289</v>
      </c>
      <c r="O19" s="187">
        <f>SUMIF('현금흐름표(M)'!$F$1:$DV$1,'현금흐름표(Y)'!O$1,'현금흐름표(M)'!$F21:$DV21)</f>
        <v>767779.75437058148</v>
      </c>
      <c r="P19" s="187">
        <f>SUMIF('현금흐름표(M)'!$F$1:$DV$1,'현금흐름표(Y)'!P$1,'현금흐름표(M)'!$F21:$DV21)</f>
        <v>783135.34945799282</v>
      </c>
    </row>
    <row r="20" spans="1:17" x14ac:dyDescent="0.4">
      <c r="C20" s="21" t="s">
        <v>42</v>
      </c>
      <c r="F20" s="586">
        <f>SUMIF('현금흐름표(M)'!$F$1:$DV$1,'현금흐름표(Y)'!F$1,'현금흐름표(M)'!$F22:$DV22)</f>
        <v>0</v>
      </c>
      <c r="G20" s="187">
        <f>SUMIF('현금흐름표(M)'!$F$1:$DV$1,'현금흐름표(Y)'!G$1,'현금흐름표(M)'!$F22:$DV22)</f>
        <v>0</v>
      </c>
      <c r="H20" s="187">
        <f>SUMIF('현금흐름표(M)'!$F$1:$DV$1,'현금흐름표(Y)'!H$1,'현금흐름표(M)'!$F22:$DV22)</f>
        <v>949999.99999999988</v>
      </c>
      <c r="I20" s="187">
        <f>SUMIF('현금흐름표(M)'!$F$1:$DV$1,'현금흐름표(Y)'!I$1,'현금흐름표(M)'!$F22:$DV22)</f>
        <v>997500.00000000012</v>
      </c>
      <c r="J20" s="187">
        <f>SUMIF('현금흐름표(M)'!$F$1:$DV$1,'현금흐름표(Y)'!J$1,'현금흐름표(M)'!$F22:$DV22)</f>
        <v>1047375.0000000001</v>
      </c>
      <c r="K20" s="187">
        <f>SUMIF('현금흐름표(M)'!$F$1:$DV$1,'현금흐름표(Y)'!K$1,'현금흐름표(M)'!$F22:$DV22)</f>
        <v>1099743.7500000002</v>
      </c>
      <c r="L20" s="187">
        <f>SUMIF('현금흐름표(M)'!$F$1:$DV$1,'현금흐름표(Y)'!L$1,'현금흐름표(M)'!$F22:$DV22)</f>
        <v>1154730.9375000002</v>
      </c>
      <c r="M20" s="187">
        <f>SUMIF('현금흐름표(M)'!$F$1:$DV$1,'현금흐름표(Y)'!M$1,'현금흐름표(M)'!$F22:$DV22)</f>
        <v>1212467.4843750002</v>
      </c>
      <c r="N20" s="187">
        <f>SUMIF('현금흐름표(M)'!$F$1:$DV$1,'현금흐름표(Y)'!N$1,'현금흐름표(M)'!$F22:$DV22)</f>
        <v>1273090.8585937503</v>
      </c>
      <c r="O20" s="187">
        <f>SUMIF('현금흐름표(M)'!$F$1:$DV$1,'현금흐름표(Y)'!O$1,'현금흐름표(M)'!$F22:$DV22)</f>
        <v>1336745.401523438</v>
      </c>
      <c r="P20" s="187">
        <f>SUMIF('현금흐름표(M)'!$F$1:$DV$1,'현금흐름표(Y)'!P$1,'현금흐름표(M)'!$F22:$DV22)</f>
        <v>1403582.67159961</v>
      </c>
    </row>
    <row r="21" spans="1:17" x14ac:dyDescent="0.4">
      <c r="C21" s="21" t="s">
        <v>43</v>
      </c>
      <c r="F21" s="586">
        <f>SUMIF('현금흐름표(M)'!$F$1:$DV$1,'현금흐름표(Y)'!F$1,'현금흐름표(M)'!$F23:$DV23)</f>
        <v>0</v>
      </c>
      <c r="G21" s="187">
        <f>SUMIF('현금흐름표(M)'!$F$1:$DV$1,'현금흐름표(Y)'!G$1,'현금흐름표(M)'!$F23:$DV23)</f>
        <v>53965.27521</v>
      </c>
      <c r="H21" s="187">
        <f>SUMIF('현금흐름표(M)'!$F$1:$DV$1,'현금흐름표(Y)'!H$1,'현금흐름표(M)'!$F23:$DV23)</f>
        <v>53965.27521</v>
      </c>
      <c r="I21" s="187">
        <f>SUMIF('현금흐름표(M)'!$F$1:$DV$1,'현금흐름표(Y)'!I$1,'현금흐름표(M)'!$F23:$DV23)</f>
        <v>53965.27521</v>
      </c>
      <c r="J21" s="187">
        <f>SUMIF('현금흐름표(M)'!$F$1:$DV$1,'현금흐름표(Y)'!J$1,'현금흐름표(M)'!$F23:$DV23)</f>
        <v>53965.27521</v>
      </c>
      <c r="K21" s="187">
        <f>SUMIF('현금흐름표(M)'!$F$1:$DV$1,'현금흐름표(Y)'!K$1,'현금흐름표(M)'!$F23:$DV23)</f>
        <v>53965.27521</v>
      </c>
      <c r="L21" s="187">
        <f>SUMIF('현금흐름표(M)'!$F$1:$DV$1,'현금흐름표(Y)'!L$1,'현금흐름표(M)'!$F23:$DV23)</f>
        <v>53965.27521</v>
      </c>
      <c r="M21" s="187">
        <f>SUMIF('현금흐름표(M)'!$F$1:$DV$1,'현금흐름표(Y)'!M$1,'현금흐름표(M)'!$F23:$DV23)</f>
        <v>53965.27521</v>
      </c>
      <c r="N21" s="187">
        <f>SUMIF('현금흐름표(M)'!$F$1:$DV$1,'현금흐름표(Y)'!N$1,'현금흐름표(M)'!$F23:$DV23)</f>
        <v>53965.27521</v>
      </c>
      <c r="O21" s="187">
        <f>SUMIF('현금흐름표(M)'!$F$1:$DV$1,'현금흐름표(Y)'!O$1,'현금흐름표(M)'!$F23:$DV23)</f>
        <v>53965.27521</v>
      </c>
      <c r="P21" s="187">
        <f>SUMIF('현금흐름표(M)'!$F$1:$DV$1,'현금흐름표(Y)'!P$1,'현금흐름표(M)'!$F23:$DV23)</f>
        <v>53965.27521</v>
      </c>
    </row>
    <row r="22" spans="1:17" x14ac:dyDescent="0.4">
      <c r="C22" s="21" t="s">
        <v>44</v>
      </c>
      <c r="F22" s="586">
        <f>SUMIF('현금흐름표(M)'!$F$1:$DV$1,'현금흐름표(Y)'!F$1,'현금흐름표(M)'!$F24:$DV24)</f>
        <v>0</v>
      </c>
      <c r="G22" s="187">
        <f>SUMIF('현금흐름표(M)'!$F$1:$DV$1,'현금흐름표(Y)'!G$1,'현금흐름표(M)'!$F24:$DV24)</f>
        <v>462559.50179999991</v>
      </c>
      <c r="H22" s="187">
        <f>SUMIF('현금흐름표(M)'!$F$1:$DV$1,'현금흐름표(Y)'!H$1,'현금흐름표(M)'!$F24:$DV24)</f>
        <v>462559.50179999991</v>
      </c>
      <c r="I22" s="187">
        <f>SUMIF('현금흐름표(M)'!$F$1:$DV$1,'현금흐름표(Y)'!I$1,'현금흐름표(M)'!$F24:$DV24)</f>
        <v>462559.50179999991</v>
      </c>
      <c r="J22" s="187">
        <f>SUMIF('현금흐름표(M)'!$F$1:$DV$1,'현금흐름표(Y)'!J$1,'현금흐름표(M)'!$F24:$DV24)</f>
        <v>462559.50179999991</v>
      </c>
      <c r="K22" s="187">
        <f>SUMIF('현금흐름표(M)'!$F$1:$DV$1,'현금흐름표(Y)'!K$1,'현금흐름표(M)'!$F24:$DV24)</f>
        <v>462559.50179999991</v>
      </c>
      <c r="L22" s="187">
        <f>SUMIF('현금흐름표(M)'!$F$1:$DV$1,'현금흐름표(Y)'!L$1,'현금흐름표(M)'!$F24:$DV24)</f>
        <v>462559.50179999991</v>
      </c>
      <c r="M22" s="187">
        <f>SUMIF('현금흐름표(M)'!$F$1:$DV$1,'현금흐름표(Y)'!M$1,'현금흐름표(M)'!$F24:$DV24)</f>
        <v>462559.50179999991</v>
      </c>
      <c r="N22" s="187">
        <f>SUMIF('현금흐름표(M)'!$F$1:$DV$1,'현금흐름표(Y)'!N$1,'현금흐름표(M)'!$F24:$DV24)</f>
        <v>462559.50179999991</v>
      </c>
      <c r="O22" s="187">
        <f>SUMIF('현금흐름표(M)'!$F$1:$DV$1,'현금흐름표(Y)'!O$1,'현금흐름표(M)'!$F24:$DV24)</f>
        <v>462559.50179999991</v>
      </c>
      <c r="P22" s="187">
        <f>SUMIF('현금흐름표(M)'!$F$1:$DV$1,'현금흐름표(Y)'!P$1,'현금흐름표(M)'!$F24:$DV24)</f>
        <v>462559.50179999991</v>
      </c>
    </row>
    <row r="23" spans="1:17" x14ac:dyDescent="0.4">
      <c r="C23" s="21" t="s">
        <v>45</v>
      </c>
      <c r="F23" s="586">
        <f>SUMIF('현금흐름표(M)'!$F$1:$DV$1,'현금흐름표(Y)'!F$1,'현금흐름표(M)'!$F25:$DV25)</f>
        <v>30000</v>
      </c>
      <c r="G23" s="187">
        <f>SUMIF('현금흐름표(M)'!$F$1:$DV$1,'현금흐름표(Y)'!G$1,'현금흐름표(M)'!$F25:$DV25)</f>
        <v>30000</v>
      </c>
      <c r="H23" s="187">
        <f>SUMIF('현금흐름표(M)'!$F$1:$DV$1,'현금흐름표(Y)'!H$1,'현금흐름표(M)'!$F25:$DV25)</f>
        <v>30000</v>
      </c>
      <c r="I23" s="187">
        <f>SUMIF('현금흐름표(M)'!$F$1:$DV$1,'현금흐름표(Y)'!I$1,'현금흐름표(M)'!$F25:$DV25)</f>
        <v>30000</v>
      </c>
      <c r="J23" s="187">
        <f>SUMIF('현금흐름표(M)'!$F$1:$DV$1,'현금흐름표(Y)'!J$1,'현금흐름표(M)'!$F25:$DV25)</f>
        <v>30000</v>
      </c>
      <c r="K23" s="187">
        <f>SUMIF('현금흐름표(M)'!$F$1:$DV$1,'현금흐름표(Y)'!K$1,'현금흐름표(M)'!$F25:$DV25)</f>
        <v>0</v>
      </c>
      <c r="L23" s="187">
        <f>SUMIF('현금흐름표(M)'!$F$1:$DV$1,'현금흐름표(Y)'!L$1,'현금흐름표(M)'!$F25:$DV25)</f>
        <v>30000</v>
      </c>
      <c r="M23" s="187">
        <f>SUMIF('현금흐름표(M)'!$F$1:$DV$1,'현금흐름표(Y)'!M$1,'현금흐름표(M)'!$F25:$DV25)</f>
        <v>30000</v>
      </c>
      <c r="N23" s="187">
        <f>SUMIF('현금흐름표(M)'!$F$1:$DV$1,'현금흐름표(Y)'!N$1,'현금흐름표(M)'!$F25:$DV25)</f>
        <v>30000</v>
      </c>
      <c r="O23" s="187">
        <f>SUMIF('현금흐름표(M)'!$F$1:$DV$1,'현금흐름표(Y)'!O$1,'현금흐름표(M)'!$F25:$DV25)</f>
        <v>30000</v>
      </c>
      <c r="P23" s="187">
        <f>SUMIF('현금흐름표(M)'!$F$1:$DV$1,'현금흐름표(Y)'!P$1,'현금흐름표(M)'!$F25:$DV25)</f>
        <v>0</v>
      </c>
    </row>
    <row r="24" spans="1:17" x14ac:dyDescent="0.4">
      <c r="C24" s="21" t="s">
        <v>46</v>
      </c>
      <c r="F24" s="586">
        <f>SUMIF('현금흐름표(M)'!$F$1:$DV$1,'현금흐름표(Y)'!F$1,'현금흐름표(M)'!$F26:$DV26)</f>
        <v>0</v>
      </c>
      <c r="G24" s="187">
        <f>SUMIF('현금흐름표(M)'!$F$1:$DV$1,'현금흐름표(Y)'!G$1,'현금흐름표(M)'!$F26:$DV26)</f>
        <v>199357.90660092491</v>
      </c>
      <c r="H24" s="187">
        <f>SUMIF('현금흐름표(M)'!$F$1:$DV$1,'현금흐름표(Y)'!H$1,'현금흐름표(M)'!$F26:$DV26)</f>
        <v>226976.93949831615</v>
      </c>
      <c r="I24" s="187">
        <f>SUMIF('현금흐름표(M)'!$F$1:$DV$1,'현금흐름표(Y)'!I$1,'현금흐름표(M)'!$F26:$DV26)</f>
        <v>228323.46748713817</v>
      </c>
      <c r="J24" s="187">
        <f>SUMIF('현금흐름표(M)'!$F$1:$DV$1,'현금흐름표(Y)'!J$1,'현금흐름표(M)'!$F26:$DV26)</f>
        <v>229520.38125497993</v>
      </c>
      <c r="K24" s="187">
        <f>SUMIF('현금흐름표(M)'!$F$1:$DV$1,'현금흐름표(Y)'!K$1,'현금흐름표(M)'!$F26:$DV26)</f>
        <v>166791.14947965016</v>
      </c>
      <c r="L24" s="187">
        <f>SUMIF('현금흐름표(M)'!$F$1:$DV$1,'현금흐름표(Y)'!L$1,'현금흐름표(M)'!$F26:$DV26)</f>
        <v>0</v>
      </c>
      <c r="M24" s="187">
        <f>SUMIF('현금흐름표(M)'!$F$1:$DV$1,'현금흐름표(Y)'!M$1,'현금흐름표(M)'!$F26:$DV26)</f>
        <v>0</v>
      </c>
      <c r="N24" s="187">
        <f>SUMIF('현금흐름표(M)'!$F$1:$DV$1,'현금흐름표(Y)'!N$1,'현금흐름표(M)'!$F26:$DV26)</f>
        <v>0</v>
      </c>
      <c r="O24" s="187">
        <f>SUMIF('현금흐름표(M)'!$F$1:$DV$1,'현금흐름표(Y)'!O$1,'현금흐름표(M)'!$F26:$DV26)</f>
        <v>0</v>
      </c>
      <c r="P24" s="187">
        <f>SUMIF('현금흐름표(M)'!$F$1:$DV$1,'현금흐름표(Y)'!P$1,'현금흐름표(M)'!$F26:$DV26)</f>
        <v>0</v>
      </c>
    </row>
    <row r="25" spans="1:17" x14ac:dyDescent="0.4">
      <c r="C25" s="21" t="s">
        <v>83</v>
      </c>
      <c r="F25" s="586">
        <f>SUMIF('현금흐름표(M)'!$F$1:$DV$1,'현금흐름표(Y)'!F$1,'현금흐름표(M)'!$F27:$DV27)</f>
        <v>0</v>
      </c>
      <c r="G25" s="187">
        <f>SUMIF('현금흐름표(M)'!$F$1:$DV$1,'현금흐름표(Y)'!G$1,'현금흐름표(M)'!$F27:$DV27)</f>
        <v>157823.65</v>
      </c>
      <c r="H25" s="187">
        <f>SUMIF('현금흐름표(M)'!$F$1:$DV$1,'현금흐름표(Y)'!H$1,'현금흐름표(M)'!$F27:$DV27)</f>
        <v>49472.800000000003</v>
      </c>
      <c r="I25" s="187">
        <f>SUMIF('현금흐름표(M)'!$F$1:$DV$1,'현금흐름표(Y)'!I$1,'현금흐름표(M)'!$F27:$DV27)</f>
        <v>24736.400000000001</v>
      </c>
      <c r="J25" s="187">
        <f>SUMIF('현금흐름표(M)'!$F$1:$DV$1,'현금흐름표(Y)'!J$1,'현금흐름표(M)'!$F27:$DV27)</f>
        <v>0</v>
      </c>
      <c r="K25" s="187">
        <f>SUMIF('현금흐름표(M)'!$F$1:$DV$1,'현금흐름표(Y)'!K$1,'현금흐름표(M)'!$F27:$DV27)</f>
        <v>0</v>
      </c>
      <c r="L25" s="187">
        <f>SUMIF('현금흐름표(M)'!$F$1:$DV$1,'현금흐름표(Y)'!L$1,'현금흐름표(M)'!$F27:$DV27)</f>
        <v>0</v>
      </c>
      <c r="M25" s="187">
        <f>SUMIF('현금흐름표(M)'!$F$1:$DV$1,'현금흐름표(Y)'!M$1,'현금흐름표(M)'!$F27:$DV27)</f>
        <v>0</v>
      </c>
      <c r="N25" s="187">
        <f>SUMIF('현금흐름표(M)'!$F$1:$DV$1,'현금흐름표(Y)'!N$1,'현금흐름표(M)'!$F27:$DV27)</f>
        <v>0</v>
      </c>
      <c r="O25" s="187">
        <f>SUMIF('현금흐름표(M)'!$F$1:$DV$1,'현금흐름표(Y)'!O$1,'현금흐름표(M)'!$F27:$DV27)</f>
        <v>0</v>
      </c>
      <c r="P25" s="187">
        <f>SUMIF('현금흐름표(M)'!$F$1:$DV$1,'현금흐름표(Y)'!P$1,'현금흐름표(M)'!$F27:$DV27)</f>
        <v>0</v>
      </c>
    </row>
    <row r="26" spans="1:17" x14ac:dyDescent="0.4">
      <c r="C26" s="21" t="str">
        <f>'Control Panel_운영'!$K$182</f>
        <v>수선성공사비(OPEX)</v>
      </c>
      <c r="F26" s="586">
        <f>SUMIF('현금흐름표(M)'!$F$1:$DV$1,'현금흐름표(Y)'!F$1,'현금흐름표(M)'!$F28:$DV28)</f>
        <v>0</v>
      </c>
      <c r="G26" s="187">
        <f>SUMIF('현금흐름표(M)'!$F$1:$DV$1,'현금흐름표(Y)'!G$1,'현금흐름표(M)'!$F28:$DV28)</f>
        <v>20000</v>
      </c>
      <c r="H26" s="187">
        <f>SUMIF('현금흐름표(M)'!$F$1:$DV$1,'현금흐름표(Y)'!H$1,'현금흐름표(M)'!$F28:$DV28)</f>
        <v>20000</v>
      </c>
      <c r="I26" s="187">
        <f>SUMIF('현금흐름표(M)'!$F$1:$DV$1,'현금흐름표(Y)'!I$1,'현금흐름표(M)'!$F28:$DV28)</f>
        <v>20000</v>
      </c>
      <c r="J26" s="187">
        <f>SUMIF('현금흐름표(M)'!$F$1:$DV$1,'현금흐름표(Y)'!J$1,'현금흐름표(M)'!$F28:$DV28)</f>
        <v>20000</v>
      </c>
      <c r="K26" s="187">
        <f>SUMIF('현금흐름표(M)'!$F$1:$DV$1,'현금흐름표(Y)'!K$1,'현금흐름표(M)'!$F28:$DV28)</f>
        <v>20000</v>
      </c>
      <c r="L26" s="187">
        <f>SUMIF('현금흐름표(M)'!$F$1:$DV$1,'현금흐름표(Y)'!L$1,'현금흐름표(M)'!$F28:$DV28)</f>
        <v>20000</v>
      </c>
      <c r="M26" s="187">
        <f>SUMIF('현금흐름표(M)'!$F$1:$DV$1,'현금흐름표(Y)'!M$1,'현금흐름표(M)'!$F28:$DV28)</f>
        <v>20000</v>
      </c>
      <c r="N26" s="187">
        <f>SUMIF('현금흐름표(M)'!$F$1:$DV$1,'현금흐름표(Y)'!N$1,'현금흐름표(M)'!$F28:$DV28)</f>
        <v>20000</v>
      </c>
      <c r="O26" s="187">
        <f>SUMIF('현금흐름표(M)'!$F$1:$DV$1,'현금흐름표(Y)'!O$1,'현금흐름표(M)'!$F28:$DV28)</f>
        <v>20000</v>
      </c>
      <c r="P26" s="187">
        <f>SUMIF('현금흐름표(M)'!$F$1:$DV$1,'현금흐름표(Y)'!P$1,'현금흐름표(M)'!$F28:$DV28)</f>
        <v>20000</v>
      </c>
    </row>
    <row r="27" spans="1:17" x14ac:dyDescent="0.4">
      <c r="C27" s="21" t="s">
        <v>48</v>
      </c>
      <c r="F27" s="586">
        <f>SUMIF('현금흐름표(M)'!$F$1:$DV$1,'현금흐름표(Y)'!F$1,'현금흐름표(M)'!$F29:$DV29)</f>
        <v>0</v>
      </c>
      <c r="G27" s="187">
        <f>SUMIF('현금흐름표(M)'!$F$1:$DV$1,'현금흐름표(Y)'!G$1,'현금흐름표(M)'!$F29:$DV29)</f>
        <v>119108.67579908676</v>
      </c>
      <c r="H27" s="187">
        <f>SUMIF('현금흐름표(M)'!$F$1:$DV$1,'현금흐름표(Y)'!H$1,'현금흐름표(M)'!$F29:$DV29)</f>
        <v>118891.32420091325</v>
      </c>
      <c r="I27" s="187">
        <f>SUMIF('현금흐름표(M)'!$F$1:$DV$1,'현금흐름표(Y)'!I$1,'현금흐름표(M)'!$F29:$DV29)</f>
        <v>119000</v>
      </c>
      <c r="J27" s="187">
        <f>SUMIF('현금흐름표(M)'!$F$1:$DV$1,'현금흐름표(Y)'!J$1,'현금흐름표(M)'!$F29:$DV29)</f>
        <v>119000</v>
      </c>
      <c r="K27" s="187">
        <f>SUMIF('현금흐름표(M)'!$F$1:$DV$1,'현금흐름표(Y)'!K$1,'현금흐름표(M)'!$F29:$DV29)</f>
        <v>119108.67579908676</v>
      </c>
      <c r="L27" s="187">
        <f>SUMIF('현금흐름표(M)'!$F$1:$DV$1,'현금흐름표(Y)'!L$1,'현금흐름표(M)'!$F29:$DV29)</f>
        <v>0</v>
      </c>
      <c r="M27" s="187">
        <f>SUMIF('현금흐름표(M)'!$F$1:$DV$1,'현금흐름표(Y)'!M$1,'현금흐름표(M)'!$F29:$DV29)</f>
        <v>0</v>
      </c>
      <c r="N27" s="187">
        <f>SUMIF('현금흐름표(M)'!$F$1:$DV$1,'현금흐름표(Y)'!N$1,'현금흐름표(M)'!$F29:$DV29)</f>
        <v>0</v>
      </c>
      <c r="O27" s="187">
        <f>SUMIF('현금흐름표(M)'!$F$1:$DV$1,'현금흐름표(Y)'!O$1,'현금흐름표(M)'!$F29:$DV29)</f>
        <v>0</v>
      </c>
      <c r="P27" s="187">
        <f>SUMIF('현금흐름표(M)'!$F$1:$DV$1,'현금흐름표(Y)'!P$1,'현금흐름표(M)'!$F29:$DV29)</f>
        <v>0</v>
      </c>
    </row>
    <row r="28" spans="1:17" x14ac:dyDescent="0.4">
      <c r="C28" s="21" t="s">
        <v>49</v>
      </c>
      <c r="F28" s="586">
        <f>SUMIF('현금흐름표(M)'!$F$1:$DV$1,'현금흐름표(Y)'!F$1,'현금흐름표(M)'!$F30:$DV30)</f>
        <v>0</v>
      </c>
      <c r="G28" s="187">
        <f>SUMIF('현금흐름표(M)'!$F$1:$DV$1,'현금흐름표(Y)'!G$1,'현금흐름표(M)'!$F30:$DV30)</f>
        <v>11910.867579908676</v>
      </c>
      <c r="H28" s="187">
        <f>SUMIF('현금흐름표(M)'!$F$1:$DV$1,'현금흐름표(Y)'!H$1,'현금흐름표(M)'!$F30:$DV30)</f>
        <v>11889.132420091326</v>
      </c>
      <c r="I28" s="187">
        <f>SUMIF('현금흐름표(M)'!$F$1:$DV$1,'현금흐름표(Y)'!I$1,'현금흐름표(M)'!$F30:$DV30)</f>
        <v>11900.000000000002</v>
      </c>
      <c r="J28" s="187">
        <f>SUMIF('현금흐름표(M)'!$F$1:$DV$1,'현금흐름표(Y)'!J$1,'현금흐름표(M)'!$F30:$DV30)</f>
        <v>11900.000000000002</v>
      </c>
      <c r="K28" s="187">
        <f>SUMIF('현금흐름표(M)'!$F$1:$DV$1,'현금흐름표(Y)'!K$1,'현금흐름표(M)'!$F30:$DV30)</f>
        <v>11910.867579908676</v>
      </c>
      <c r="L28" s="187">
        <f>SUMIF('현금흐름표(M)'!$F$1:$DV$1,'현금흐름표(Y)'!L$1,'현금흐름표(M)'!$F30:$DV30)</f>
        <v>0</v>
      </c>
      <c r="M28" s="187">
        <f>SUMIF('현금흐름표(M)'!$F$1:$DV$1,'현금흐름표(Y)'!M$1,'현금흐름표(M)'!$F30:$DV30)</f>
        <v>0</v>
      </c>
      <c r="N28" s="187">
        <f>SUMIF('현금흐름표(M)'!$F$1:$DV$1,'현금흐름표(Y)'!N$1,'현금흐름표(M)'!$F30:$DV30)</f>
        <v>0</v>
      </c>
      <c r="O28" s="187">
        <f>SUMIF('현금흐름표(M)'!$F$1:$DV$1,'현금흐름표(Y)'!O$1,'현금흐름표(M)'!$F30:$DV30)</f>
        <v>0</v>
      </c>
      <c r="P28" s="187">
        <f>SUMIF('현금흐름표(M)'!$F$1:$DV$1,'현금흐름표(Y)'!P$1,'현금흐름표(M)'!$F30:$DV30)</f>
        <v>0</v>
      </c>
    </row>
    <row r="29" spans="1:17" x14ac:dyDescent="0.4">
      <c r="C29" s="21" t="s">
        <v>50</v>
      </c>
      <c r="F29" s="586">
        <f>SUMIF('현금흐름표(M)'!$F$1:$DV$1,'현금흐름표(Y)'!F$1,'현금흐름표(M)'!$F31:$DV31)</f>
        <v>0</v>
      </c>
      <c r="G29" s="187">
        <f>SUMIF('현금흐름표(M)'!$F$1:$DV$1,'현금흐름표(Y)'!G$1,'현금흐름표(M)'!$F31:$DV31)</f>
        <v>5104.6575342465749</v>
      </c>
      <c r="H29" s="187">
        <f>SUMIF('현금흐름표(M)'!$F$1:$DV$1,'현금흐름표(Y)'!H$1,'현금흐름표(M)'!$F31:$DV31)</f>
        <v>5095.3424657534251</v>
      </c>
      <c r="I29" s="187">
        <f>SUMIF('현금흐름표(M)'!$F$1:$DV$1,'현금흐름표(Y)'!I$1,'현금흐름표(M)'!$F31:$DV31)</f>
        <v>5100</v>
      </c>
      <c r="J29" s="187">
        <f>SUMIF('현금흐름표(M)'!$F$1:$DV$1,'현금흐름표(Y)'!J$1,'현금흐름표(M)'!$F31:$DV31)</f>
        <v>5100</v>
      </c>
      <c r="K29" s="187">
        <f>SUMIF('현금흐름표(M)'!$F$1:$DV$1,'현금흐름표(Y)'!K$1,'현금흐름표(M)'!$F31:$DV31)</f>
        <v>5104.6575342465749</v>
      </c>
      <c r="L29" s="187">
        <f>SUMIF('현금흐름표(M)'!$F$1:$DV$1,'현금흐름표(Y)'!L$1,'현금흐름표(M)'!$F31:$DV31)</f>
        <v>0</v>
      </c>
      <c r="M29" s="187">
        <f>SUMIF('현금흐름표(M)'!$F$1:$DV$1,'현금흐름표(Y)'!M$1,'현금흐름표(M)'!$F31:$DV31)</f>
        <v>0</v>
      </c>
      <c r="N29" s="187">
        <f>SUMIF('현금흐름표(M)'!$F$1:$DV$1,'현금흐름표(Y)'!N$1,'현금흐름표(M)'!$F31:$DV31)</f>
        <v>0</v>
      </c>
      <c r="O29" s="187">
        <f>SUMIF('현금흐름표(M)'!$F$1:$DV$1,'현금흐름표(Y)'!O$1,'현금흐름표(M)'!$F31:$DV31)</f>
        <v>0</v>
      </c>
      <c r="P29" s="187">
        <f>SUMIF('현금흐름표(M)'!$F$1:$DV$1,'현금흐름표(Y)'!P$1,'현금흐름표(M)'!$F31:$DV31)</f>
        <v>0</v>
      </c>
    </row>
    <row r="30" spans="1:17" x14ac:dyDescent="0.4">
      <c r="C30" s="21" t="s">
        <v>51</v>
      </c>
      <c r="F30" s="586">
        <f>SUMIF('현금흐름표(M)'!$F$1:$DV$1,'현금흐름표(Y)'!F$1,'현금흐름표(M)'!$F32:$DV32)</f>
        <v>0</v>
      </c>
      <c r="G30" s="187">
        <f>SUMIF('현금흐름표(M)'!$F$1:$DV$1,'현금흐름표(Y)'!G$1,'현금흐름표(M)'!$F32:$DV32)</f>
        <v>8507.7625570776254</v>
      </c>
      <c r="H30" s="187">
        <f>SUMIF('현금흐름표(M)'!$F$1:$DV$1,'현금흐름표(Y)'!H$1,'현금흐름표(M)'!$F32:$DV32)</f>
        <v>8492.2374429223746</v>
      </c>
      <c r="I30" s="187">
        <f>SUMIF('현금흐름표(M)'!$F$1:$DV$1,'현금흐름표(Y)'!I$1,'현금흐름표(M)'!$F32:$DV32)</f>
        <v>8500</v>
      </c>
      <c r="J30" s="187">
        <f>SUMIF('현금흐름표(M)'!$F$1:$DV$1,'현금흐름표(Y)'!J$1,'현금흐름표(M)'!$F32:$DV32)</f>
        <v>8500</v>
      </c>
      <c r="K30" s="187">
        <f>SUMIF('현금흐름표(M)'!$F$1:$DV$1,'현금흐름표(Y)'!K$1,'현금흐름표(M)'!$F32:$DV32)</f>
        <v>8507.7625570776254</v>
      </c>
      <c r="L30" s="187">
        <f>SUMIF('현금흐름표(M)'!$F$1:$DV$1,'현금흐름표(Y)'!L$1,'현금흐름표(M)'!$F32:$DV32)</f>
        <v>0</v>
      </c>
      <c r="M30" s="187">
        <f>SUMIF('현금흐름표(M)'!$F$1:$DV$1,'현금흐름표(Y)'!M$1,'현금흐름표(M)'!$F32:$DV32)</f>
        <v>0</v>
      </c>
      <c r="N30" s="187">
        <f>SUMIF('현금흐름표(M)'!$F$1:$DV$1,'현금흐름표(Y)'!N$1,'현금흐름표(M)'!$F32:$DV32)</f>
        <v>0</v>
      </c>
      <c r="O30" s="187">
        <f>SUMIF('현금흐름표(M)'!$F$1:$DV$1,'현금흐름표(Y)'!O$1,'현금흐름표(M)'!$F32:$DV32)</f>
        <v>0</v>
      </c>
      <c r="P30" s="187">
        <f>SUMIF('현금흐름표(M)'!$F$1:$DV$1,'현금흐름표(Y)'!P$1,'현금흐름표(M)'!$F32:$DV32)</f>
        <v>0</v>
      </c>
    </row>
    <row r="31" spans="1:17" x14ac:dyDescent="0.4">
      <c r="C31" s="21" t="s">
        <v>52</v>
      </c>
      <c r="F31" s="586">
        <f>SUMIF('현금흐름표(M)'!$F$1:$DV$1,'현금흐름표(Y)'!F$1,'현금흐름표(M)'!$F33:$DV33)</f>
        <v>0</v>
      </c>
      <c r="G31" s="187">
        <f>SUMIF('현금흐름표(M)'!$F$1:$DV$1,'현금흐름표(Y)'!G$1,'현금흐름표(M)'!$F33:$DV33)</f>
        <v>2400</v>
      </c>
      <c r="H31" s="187">
        <f>SUMIF('현금흐름표(M)'!$F$1:$DV$1,'현금흐름표(Y)'!H$1,'현금흐름표(M)'!$F33:$DV33)</f>
        <v>2400</v>
      </c>
      <c r="I31" s="187">
        <f>SUMIF('현금흐름표(M)'!$F$1:$DV$1,'현금흐름표(Y)'!I$1,'현금흐름표(M)'!$F33:$DV33)</f>
        <v>2400</v>
      </c>
      <c r="J31" s="187">
        <f>SUMIF('현금흐름표(M)'!$F$1:$DV$1,'현금흐름표(Y)'!J$1,'현금흐름표(M)'!$F33:$DV33)</f>
        <v>2400</v>
      </c>
      <c r="K31" s="187">
        <f>SUMIF('현금흐름표(M)'!$F$1:$DV$1,'현금흐름표(Y)'!K$1,'현금흐름표(M)'!$F33:$DV33)</f>
        <v>2400</v>
      </c>
      <c r="L31" s="187">
        <f>SUMIF('현금흐름표(M)'!$F$1:$DV$1,'현금흐름표(Y)'!L$1,'현금흐름표(M)'!$F33:$DV33)</f>
        <v>2400</v>
      </c>
      <c r="M31" s="187">
        <f>SUMIF('현금흐름표(M)'!$F$1:$DV$1,'현금흐름표(Y)'!M$1,'현금흐름표(M)'!$F33:$DV33)</f>
        <v>2400</v>
      </c>
      <c r="N31" s="187">
        <f>SUMIF('현금흐름표(M)'!$F$1:$DV$1,'현금흐름표(Y)'!N$1,'현금흐름표(M)'!$F33:$DV33)</f>
        <v>2400</v>
      </c>
      <c r="O31" s="187">
        <f>SUMIF('현금흐름표(M)'!$F$1:$DV$1,'현금흐름표(Y)'!O$1,'현금흐름표(M)'!$F33:$DV33)</f>
        <v>2400</v>
      </c>
      <c r="P31" s="187">
        <f>SUMIF('현금흐름표(M)'!$F$1:$DV$1,'현금흐름표(Y)'!P$1,'현금흐름표(M)'!$F33:$DV33)</f>
        <v>2400</v>
      </c>
    </row>
    <row r="32" spans="1:17" x14ac:dyDescent="0.4">
      <c r="C32" s="21" t="s">
        <v>53</v>
      </c>
      <c r="F32" s="586">
        <f>SUMIF('현금흐름표(M)'!$F$1:$DV$1,'현금흐름표(Y)'!F$1,'현금흐름표(M)'!$F34:$DV34)</f>
        <v>0</v>
      </c>
      <c r="G32" s="187">
        <f>SUMIF('현금흐름표(M)'!$F$1:$DV$1,'현금흐름표(Y)'!G$1,'현금흐름표(M)'!$F34:$DV34)</f>
        <v>0</v>
      </c>
      <c r="H32" s="187">
        <f>SUMIF('현금흐름표(M)'!$F$1:$DV$1,'현금흐름표(Y)'!H$1,'현금흐름표(M)'!$F34:$DV34)</f>
        <v>0</v>
      </c>
      <c r="I32" s="187">
        <f>SUMIF('현금흐름표(M)'!$F$1:$DV$1,'현금흐름표(Y)'!I$1,'현금흐름표(M)'!$F34:$DV34)</f>
        <v>0</v>
      </c>
      <c r="J32" s="187">
        <f>SUMIF('현금흐름표(M)'!$F$1:$DV$1,'현금흐름표(Y)'!J$1,'현금흐름표(M)'!$F34:$DV34)</f>
        <v>0</v>
      </c>
      <c r="K32" s="187">
        <f>SUMIF('현금흐름표(M)'!$F$1:$DV$1,'현금흐름표(Y)'!K$1,'현금흐름표(M)'!$F34:$DV34)</f>
        <v>0</v>
      </c>
      <c r="L32" s="187">
        <f>SUMIF('현금흐름표(M)'!$F$1:$DV$1,'현금흐름표(Y)'!L$1,'현금흐름표(M)'!$F34:$DV34)</f>
        <v>0</v>
      </c>
      <c r="M32" s="187">
        <f>SUMIF('현금흐름표(M)'!$F$1:$DV$1,'현금흐름표(Y)'!M$1,'현금흐름표(M)'!$F34:$DV34)</f>
        <v>0</v>
      </c>
      <c r="N32" s="187">
        <f>SUMIF('현금흐름표(M)'!$F$1:$DV$1,'현금흐름표(Y)'!N$1,'현금흐름표(M)'!$F34:$DV34)</f>
        <v>0</v>
      </c>
      <c r="O32" s="187">
        <f>SUMIF('현금흐름표(M)'!$F$1:$DV$1,'현금흐름표(Y)'!O$1,'현금흐름표(M)'!$F34:$DV34)</f>
        <v>0</v>
      </c>
      <c r="P32" s="187">
        <f>SUMIF('현금흐름표(M)'!$F$1:$DV$1,'현금흐름표(Y)'!P$1,'현금흐름표(M)'!$F34:$DV34)</f>
        <v>0</v>
      </c>
    </row>
    <row r="33" spans="1:17" x14ac:dyDescent="0.4">
      <c r="C33" s="21" t="s">
        <v>107</v>
      </c>
      <c r="F33" s="586">
        <f>SUMIF('현금흐름표(M)'!$F$1:$DV$1,'현금흐름표(Y)'!F$1,'현금흐름표(M)'!$F35:$DV35)</f>
        <v>0</v>
      </c>
      <c r="G33" s="187">
        <f>SUMIF('현금흐름표(M)'!$F$1:$DV$1,'현금흐름표(Y)'!G$1,'현금흐름표(M)'!$F35:$DV35)</f>
        <v>0</v>
      </c>
      <c r="H33" s="187">
        <f>SUMIF('현금흐름표(M)'!$F$1:$DV$1,'현금흐름표(Y)'!H$1,'현금흐름표(M)'!$F35:$DV35)</f>
        <v>0</v>
      </c>
      <c r="I33" s="187">
        <f>SUMIF('현금흐름표(M)'!$F$1:$DV$1,'현금흐름표(Y)'!I$1,'현금흐름표(M)'!$F35:$DV35)</f>
        <v>0</v>
      </c>
      <c r="J33" s="187">
        <f>SUMIF('현금흐름표(M)'!$F$1:$DV$1,'현금흐름표(Y)'!J$1,'현금흐름표(M)'!$F35:$DV35)</f>
        <v>0</v>
      </c>
      <c r="K33" s="187">
        <f>SUMIF('현금흐름표(M)'!$F$1:$DV$1,'현금흐름표(Y)'!K$1,'현금흐름표(M)'!$F35:$DV35)</f>
        <v>0</v>
      </c>
      <c r="L33" s="187">
        <f>SUMIF('현금흐름표(M)'!$F$1:$DV$1,'현금흐름표(Y)'!L$1,'현금흐름표(M)'!$F35:$DV35)</f>
        <v>0</v>
      </c>
      <c r="M33" s="187">
        <f>SUMIF('현금흐름표(M)'!$F$1:$DV$1,'현금흐름표(Y)'!M$1,'현금흐름표(M)'!$F35:$DV35)</f>
        <v>0</v>
      </c>
      <c r="N33" s="187">
        <f>SUMIF('현금흐름표(M)'!$F$1:$DV$1,'현금흐름표(Y)'!N$1,'현금흐름표(M)'!$F35:$DV35)</f>
        <v>0</v>
      </c>
      <c r="O33" s="187">
        <f>SUMIF('현금흐름표(M)'!$F$1:$DV$1,'현금흐름표(Y)'!O$1,'현금흐름표(M)'!$F35:$DV35)</f>
        <v>0</v>
      </c>
      <c r="P33" s="187">
        <f>SUMIF('현금흐름표(M)'!$F$1:$DV$1,'현금흐름표(Y)'!P$1,'현금흐름표(M)'!$F35:$DV35)</f>
        <v>0</v>
      </c>
    </row>
    <row r="34" spans="1:17" ht="4.95" customHeight="1" x14ac:dyDescent="0.4">
      <c r="F34" s="186"/>
      <c r="G34" s="187"/>
      <c r="H34" s="187"/>
      <c r="I34" s="187"/>
      <c r="J34" s="187"/>
      <c r="K34" s="187"/>
      <c r="L34" s="187"/>
      <c r="M34" s="187"/>
      <c r="N34" s="187"/>
      <c r="O34" s="187"/>
      <c r="P34" s="187"/>
    </row>
    <row r="35" spans="1:17" s="45" customFormat="1" x14ac:dyDescent="0.4">
      <c r="A35" s="728"/>
      <c r="B35" s="45" t="s">
        <v>830</v>
      </c>
      <c r="F35" s="46">
        <f t="shared" ref="F35:P35" si="6">F36-F41</f>
        <v>-64600347.910599999</v>
      </c>
      <c r="G35" s="47">
        <f t="shared" si="6"/>
        <v>0</v>
      </c>
      <c r="H35" s="47">
        <f t="shared" si="6"/>
        <v>0</v>
      </c>
      <c r="I35" s="47">
        <f t="shared" si="6"/>
        <v>0</v>
      </c>
      <c r="J35" s="47">
        <f t="shared" si="6"/>
        <v>0</v>
      </c>
      <c r="K35" s="47">
        <f t="shared" si="6"/>
        <v>69659245.518026084</v>
      </c>
      <c r="L35" s="47">
        <f t="shared" si="6"/>
        <v>0</v>
      </c>
      <c r="M35" s="47">
        <f t="shared" si="6"/>
        <v>0</v>
      </c>
      <c r="N35" s="47">
        <f t="shared" si="6"/>
        <v>0</v>
      </c>
      <c r="O35" s="47">
        <f t="shared" si="6"/>
        <v>0</v>
      </c>
      <c r="P35" s="47">
        <f t="shared" si="6"/>
        <v>0</v>
      </c>
      <c r="Q35" s="728"/>
    </row>
    <row r="36" spans="1:17" s="150" customFormat="1" x14ac:dyDescent="0.4">
      <c r="A36" s="755"/>
      <c r="B36" s="150" t="s">
        <v>103</v>
      </c>
      <c r="F36" s="664">
        <f t="shared" ref="F36:P36" si="7">SUM(F37:F40)</f>
        <v>0</v>
      </c>
      <c r="G36" s="665">
        <f t="shared" si="7"/>
        <v>0</v>
      </c>
      <c r="H36" s="665">
        <f t="shared" si="7"/>
        <v>0</v>
      </c>
      <c r="I36" s="665">
        <f t="shared" si="7"/>
        <v>0</v>
      </c>
      <c r="J36" s="665">
        <f t="shared" si="7"/>
        <v>0</v>
      </c>
      <c r="K36" s="665">
        <f t="shared" si="7"/>
        <v>70557063.990481108</v>
      </c>
      <c r="L36" s="665">
        <f t="shared" si="7"/>
        <v>0</v>
      </c>
      <c r="M36" s="665">
        <f t="shared" si="7"/>
        <v>0</v>
      </c>
      <c r="N36" s="665">
        <f t="shared" si="7"/>
        <v>0</v>
      </c>
      <c r="O36" s="665">
        <f t="shared" si="7"/>
        <v>0</v>
      </c>
      <c r="P36" s="665">
        <f t="shared" si="7"/>
        <v>0</v>
      </c>
      <c r="Q36" s="755"/>
    </row>
    <row r="37" spans="1:17" x14ac:dyDescent="0.4">
      <c r="C37" s="21" t="s">
        <v>671</v>
      </c>
      <c r="F37" s="586">
        <f>SUMIF('현금흐름표(M)'!$F$1:$DV$1,'현금흐름표(Y)'!F$1,'현금흐름표(M)'!$F39:$DV39)</f>
        <v>0</v>
      </c>
      <c r="G37" s="187">
        <f>SUMIF('현금흐름표(M)'!$F$1:$DV$1,'현금흐름표(Y)'!G$1,'현금흐름표(M)'!$F39:$DV39)</f>
        <v>0</v>
      </c>
      <c r="H37" s="187">
        <f>SUMIF('현금흐름표(M)'!$F$1:$DV$1,'현금흐름표(Y)'!H$1,'현금흐름표(M)'!$F39:$DV39)</f>
        <v>0</v>
      </c>
      <c r="I37" s="187">
        <f>SUMIF('현금흐름표(M)'!$F$1:$DV$1,'현금흐름표(Y)'!I$1,'현금흐름표(M)'!$F39:$DV39)</f>
        <v>0</v>
      </c>
      <c r="J37" s="187">
        <f>SUMIF('현금흐름표(M)'!$F$1:$DV$1,'현금흐름표(Y)'!J$1,'현금흐름표(M)'!$F39:$DV39)</f>
        <v>0</v>
      </c>
      <c r="K37" s="187">
        <f>SUMIF('현금흐름표(M)'!$F$1:$DV$1,'현금흐름표(Y)'!K$1,'현금흐름표(M)'!$F39:$DV39)</f>
        <v>70314052.367990717</v>
      </c>
      <c r="L37" s="187">
        <f>SUMIF('현금흐름표(M)'!$F$1:$DV$1,'현금흐름표(Y)'!L$1,'현금흐름표(M)'!$F39:$DV39)</f>
        <v>0</v>
      </c>
      <c r="M37" s="187">
        <f>SUMIF('현금흐름표(M)'!$F$1:$DV$1,'현금흐름표(Y)'!M$1,'현금흐름표(M)'!$F39:$DV39)</f>
        <v>0</v>
      </c>
      <c r="N37" s="187">
        <f>SUMIF('현금흐름표(M)'!$F$1:$DV$1,'현금흐름표(Y)'!N$1,'현금흐름표(M)'!$F39:$DV39)</f>
        <v>0</v>
      </c>
      <c r="O37" s="187">
        <f>SUMIF('현금흐름표(M)'!$F$1:$DV$1,'현금흐름표(Y)'!O$1,'현금흐름표(M)'!$F39:$DV39)</f>
        <v>0</v>
      </c>
      <c r="P37" s="187">
        <f>SUMIF('현금흐름표(M)'!$F$1:$DV$1,'현금흐름표(Y)'!P$1,'현금흐름표(M)'!$F39:$DV39)</f>
        <v>0</v>
      </c>
    </row>
    <row r="38" spans="1:17" x14ac:dyDescent="0.4">
      <c r="C38" s="21" t="s">
        <v>101</v>
      </c>
      <c r="F38" s="586">
        <f>SUMIF('현금흐름표(M)'!$F$1:$DV$1,'현금흐름표(Y)'!F$1,'현금흐름표(M)'!$F40:$DV40)</f>
        <v>0</v>
      </c>
      <c r="G38" s="187">
        <f>SUMIF('현금흐름표(M)'!$F$1:$DV$1,'현금흐름표(Y)'!G$1,'현금흐름표(M)'!$F40:$DV40)</f>
        <v>0</v>
      </c>
      <c r="H38" s="187">
        <f>SUMIF('현금흐름표(M)'!$F$1:$DV$1,'현금흐름표(Y)'!H$1,'현금흐름표(M)'!$F40:$DV40)</f>
        <v>0</v>
      </c>
      <c r="I38" s="187">
        <f>SUMIF('현금흐름표(M)'!$F$1:$DV$1,'현금흐름표(Y)'!I$1,'현금흐름표(M)'!$F40:$DV40)</f>
        <v>0</v>
      </c>
      <c r="J38" s="187">
        <f>SUMIF('현금흐름표(M)'!$F$1:$DV$1,'현금흐름표(Y)'!J$1,'현금흐름표(M)'!$F40:$DV40)</f>
        <v>0</v>
      </c>
      <c r="K38" s="187">
        <f>SUMIF('현금흐름표(M)'!$F$1:$DV$1,'현금흐름표(Y)'!K$1,'현금흐름표(M)'!$F40:$DV40)</f>
        <v>0</v>
      </c>
      <c r="L38" s="187">
        <f>SUMIF('현금흐름표(M)'!$F$1:$DV$1,'현금흐름표(Y)'!L$1,'현금흐름표(M)'!$F40:$DV40)</f>
        <v>0</v>
      </c>
      <c r="M38" s="187">
        <f>SUMIF('현금흐름표(M)'!$F$1:$DV$1,'현금흐름표(Y)'!M$1,'현금흐름표(M)'!$F40:$DV40)</f>
        <v>0</v>
      </c>
      <c r="N38" s="187">
        <f>SUMIF('현금흐름표(M)'!$F$1:$DV$1,'현금흐름표(Y)'!N$1,'현금흐름표(M)'!$F40:$DV40)</f>
        <v>0</v>
      </c>
      <c r="O38" s="187">
        <f>SUMIF('현금흐름표(M)'!$F$1:$DV$1,'현금흐름표(Y)'!O$1,'현금흐름표(M)'!$F40:$DV40)</f>
        <v>0</v>
      </c>
      <c r="P38" s="187">
        <f>SUMIF('현금흐름표(M)'!$F$1:$DV$1,'현금흐름표(Y)'!P$1,'현금흐름표(M)'!$F40:$DV40)</f>
        <v>0</v>
      </c>
    </row>
    <row r="39" spans="1:17" x14ac:dyDescent="0.4">
      <c r="C39" s="21" t="s">
        <v>672</v>
      </c>
      <c r="F39" s="586">
        <f>SUMIF('현금흐름표(M)'!$F$1:$DV$1,'현금흐름표(Y)'!F$1,'현금흐름표(M)'!$F41:$DV41)</f>
        <v>0</v>
      </c>
      <c r="G39" s="187">
        <f>SUMIF('현금흐름표(M)'!$F$1:$DV$1,'현금흐름표(Y)'!G$1,'현금흐름표(M)'!$F41:$DV41)</f>
        <v>0</v>
      </c>
      <c r="H39" s="187">
        <f>SUMIF('현금흐름표(M)'!$F$1:$DV$1,'현금흐름표(Y)'!H$1,'현금흐름표(M)'!$F41:$DV41)</f>
        <v>0</v>
      </c>
      <c r="I39" s="187">
        <f>SUMIF('현금흐름표(M)'!$F$1:$DV$1,'현금흐름표(Y)'!I$1,'현금흐름표(M)'!$F41:$DV41)</f>
        <v>0</v>
      </c>
      <c r="J39" s="187">
        <f>SUMIF('현금흐름표(M)'!$F$1:$DV$1,'현금흐름표(Y)'!J$1,'현금흐름표(M)'!$F41:$DV41)</f>
        <v>0</v>
      </c>
      <c r="K39" s="187">
        <f>SUMIF('현금흐름표(M)'!$F$1:$DV$1,'현금흐름표(Y)'!K$1,'현금흐름표(M)'!$F41:$DV41)</f>
        <v>243011.6224903955</v>
      </c>
      <c r="L39" s="187">
        <f>SUMIF('현금흐름표(M)'!$F$1:$DV$1,'현금흐름표(Y)'!L$1,'현금흐름표(M)'!$F41:$DV41)</f>
        <v>0</v>
      </c>
      <c r="M39" s="187">
        <f>SUMIF('현금흐름표(M)'!$F$1:$DV$1,'현금흐름표(Y)'!M$1,'현금흐름표(M)'!$F41:$DV41)</f>
        <v>0</v>
      </c>
      <c r="N39" s="187">
        <f>SUMIF('현금흐름표(M)'!$F$1:$DV$1,'현금흐름표(Y)'!N$1,'현금흐름표(M)'!$F41:$DV41)</f>
        <v>0</v>
      </c>
      <c r="O39" s="187">
        <f>SUMIF('현금흐름표(M)'!$F$1:$DV$1,'현금흐름표(Y)'!O$1,'현금흐름표(M)'!$F41:$DV41)</f>
        <v>0</v>
      </c>
      <c r="P39" s="187">
        <f>SUMIF('현금흐름표(M)'!$F$1:$DV$1,'현금흐름표(Y)'!P$1,'현금흐름표(M)'!$F41:$DV41)</f>
        <v>0</v>
      </c>
    </row>
    <row r="40" spans="1:17" ht="4.95" customHeight="1" x14ac:dyDescent="0.4">
      <c r="F40" s="5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</row>
    <row r="41" spans="1:17" s="150" customFormat="1" x14ac:dyDescent="0.4">
      <c r="A41" s="755"/>
      <c r="B41" s="150" t="s">
        <v>464</v>
      </c>
      <c r="F41" s="664">
        <f t="shared" ref="F41:P41" si="8">SUM(F42:F49)</f>
        <v>64600347.910599999</v>
      </c>
      <c r="G41" s="665">
        <f t="shared" si="8"/>
        <v>0</v>
      </c>
      <c r="H41" s="665">
        <f t="shared" si="8"/>
        <v>0</v>
      </c>
      <c r="I41" s="665">
        <f t="shared" si="8"/>
        <v>0</v>
      </c>
      <c r="J41" s="665">
        <f t="shared" si="8"/>
        <v>0</v>
      </c>
      <c r="K41" s="665">
        <f t="shared" si="8"/>
        <v>897818.47245502973</v>
      </c>
      <c r="L41" s="665">
        <f t="shared" si="8"/>
        <v>0</v>
      </c>
      <c r="M41" s="665">
        <f t="shared" si="8"/>
        <v>0</v>
      </c>
      <c r="N41" s="665">
        <f t="shared" si="8"/>
        <v>0</v>
      </c>
      <c r="O41" s="665">
        <f t="shared" si="8"/>
        <v>0</v>
      </c>
      <c r="P41" s="665">
        <f t="shared" si="8"/>
        <v>0</v>
      </c>
      <c r="Q41" s="755"/>
    </row>
    <row r="42" spans="1:17" x14ac:dyDescent="0.4">
      <c r="C42" s="21" t="s">
        <v>673</v>
      </c>
      <c r="F42" s="586">
        <f>SUMIF('현금흐름표(M)'!$F$1:$DV$1,'현금흐름표(Y)'!F$1,'현금흐름표(M)'!$F44:$DV44)</f>
        <v>64500000</v>
      </c>
      <c r="G42" s="187">
        <f>SUMIF('현금흐름표(M)'!$F$1:$DV$1,'현금흐름표(Y)'!G$1,'현금흐름표(M)'!$F44:$DV44)</f>
        <v>0</v>
      </c>
      <c r="H42" s="187">
        <f>SUMIF('현금흐름표(M)'!$F$1:$DV$1,'현금흐름표(Y)'!H$1,'현금흐름표(M)'!$F44:$DV44)</f>
        <v>0</v>
      </c>
      <c r="I42" s="187">
        <f>SUMIF('현금흐름표(M)'!$F$1:$DV$1,'현금흐름표(Y)'!I$1,'현금흐름표(M)'!$F44:$DV44)</f>
        <v>0</v>
      </c>
      <c r="J42" s="187">
        <f>SUMIF('현금흐름표(M)'!$F$1:$DV$1,'현금흐름표(Y)'!J$1,'현금흐름표(M)'!$F44:$DV44)</f>
        <v>0</v>
      </c>
      <c r="K42" s="187">
        <f>SUMIF('현금흐름표(M)'!$F$1:$DV$1,'현금흐름표(Y)'!K$1,'현금흐름표(M)'!$F44:$DV44)</f>
        <v>0</v>
      </c>
      <c r="L42" s="187">
        <f>SUMIF('현금흐름표(M)'!$F$1:$DV$1,'현금흐름표(Y)'!L$1,'현금흐름표(M)'!$F44:$DV44)</f>
        <v>0</v>
      </c>
      <c r="M42" s="187">
        <f>SUMIF('현금흐름표(M)'!$F$1:$DV$1,'현금흐름표(Y)'!M$1,'현금흐름표(M)'!$F44:$DV44)</f>
        <v>0</v>
      </c>
      <c r="N42" s="187">
        <f>SUMIF('현금흐름표(M)'!$F$1:$DV$1,'현금흐름표(Y)'!N$1,'현금흐름표(M)'!$F44:$DV44)</f>
        <v>0</v>
      </c>
      <c r="O42" s="187">
        <f>SUMIF('현금흐름표(M)'!$F$1:$DV$1,'현금흐름표(Y)'!O$1,'현금흐름표(M)'!$F44:$DV44)</f>
        <v>0</v>
      </c>
      <c r="P42" s="187">
        <f>SUMIF('현금흐름표(M)'!$F$1:$DV$1,'현금흐름표(Y)'!P$1,'현금흐름표(M)'!$F44:$DV44)</f>
        <v>0</v>
      </c>
    </row>
    <row r="43" spans="1:17" x14ac:dyDescent="0.4">
      <c r="C43" s="21" t="s">
        <v>102</v>
      </c>
      <c r="F43" s="586">
        <f>SUMIF('현금흐름표(M)'!$F$1:$DV$1,'현금흐름표(Y)'!F$1,'현금흐름표(M)'!$F45:$DV45)</f>
        <v>0</v>
      </c>
      <c r="G43" s="187">
        <f>SUMIF('현금흐름표(M)'!$F$1:$DV$1,'현금흐름표(Y)'!G$1,'현금흐름표(M)'!$F45:$DV45)</f>
        <v>0</v>
      </c>
      <c r="H43" s="187">
        <f>SUMIF('현금흐름표(M)'!$F$1:$DV$1,'현금흐름표(Y)'!H$1,'현금흐름표(M)'!$F45:$DV45)</f>
        <v>0</v>
      </c>
      <c r="I43" s="187">
        <f>SUMIF('현금흐름표(M)'!$F$1:$DV$1,'현금흐름표(Y)'!I$1,'현금흐름표(M)'!$F45:$DV45)</f>
        <v>0</v>
      </c>
      <c r="J43" s="187">
        <f>SUMIF('현금흐름표(M)'!$F$1:$DV$1,'현금흐름표(Y)'!J$1,'현금흐름표(M)'!$F45:$DV45)</f>
        <v>0</v>
      </c>
      <c r="K43" s="187">
        <f>SUMIF('현금흐름표(M)'!$F$1:$DV$1,'현금흐름표(Y)'!K$1,'현금흐름표(M)'!$F45:$DV45)</f>
        <v>0</v>
      </c>
      <c r="L43" s="187">
        <f>SUMIF('현금흐름표(M)'!$F$1:$DV$1,'현금흐름표(Y)'!L$1,'현금흐름표(M)'!$F45:$DV45)</f>
        <v>0</v>
      </c>
      <c r="M43" s="187">
        <f>SUMIF('현금흐름표(M)'!$F$1:$DV$1,'현금흐름표(Y)'!M$1,'현금흐름표(M)'!$F45:$DV45)</f>
        <v>0</v>
      </c>
      <c r="N43" s="187">
        <f>SUMIF('현금흐름표(M)'!$F$1:$DV$1,'현금흐름표(Y)'!N$1,'현금흐름표(M)'!$F45:$DV45)</f>
        <v>0</v>
      </c>
      <c r="O43" s="187">
        <f>SUMIF('현금흐름표(M)'!$F$1:$DV$1,'현금흐름표(Y)'!O$1,'현금흐름표(M)'!$F45:$DV45)</f>
        <v>0</v>
      </c>
      <c r="P43" s="187">
        <f>SUMIF('현금흐름표(M)'!$F$1:$DV$1,'현금흐름표(Y)'!P$1,'현금흐름표(M)'!$F45:$DV45)</f>
        <v>0</v>
      </c>
    </row>
    <row r="44" spans="1:17" x14ac:dyDescent="0.4">
      <c r="C44" s="21" t="s">
        <v>674</v>
      </c>
      <c r="F44" s="586">
        <f>SUMIF('현금흐름표(M)'!$F$1:$DV$1,'현금흐름표(Y)'!F$1,'현금흐름표(M)'!$F46:$DV46)</f>
        <v>0</v>
      </c>
      <c r="G44" s="187">
        <f>SUMIF('현금흐름표(M)'!$F$1:$DV$1,'현금흐름표(Y)'!G$1,'현금흐름표(M)'!$F46:$DV46)</f>
        <v>0</v>
      </c>
      <c r="H44" s="187">
        <f>SUMIF('현금흐름표(M)'!$F$1:$DV$1,'현금흐름표(Y)'!H$1,'현금흐름표(M)'!$F46:$DV46)</f>
        <v>0</v>
      </c>
      <c r="I44" s="187">
        <f>SUMIF('현금흐름표(M)'!$F$1:$DV$1,'현금흐름표(Y)'!I$1,'현금흐름표(M)'!$F46:$DV46)</f>
        <v>0</v>
      </c>
      <c r="J44" s="187">
        <f>SUMIF('현금흐름표(M)'!$F$1:$DV$1,'현금흐름표(Y)'!J$1,'현금흐름표(M)'!$F46:$DV46)</f>
        <v>0</v>
      </c>
      <c r="K44" s="187">
        <f>SUMIF('현금흐름표(M)'!$F$1:$DV$1,'현금흐름표(Y)'!K$1,'현금흐름표(M)'!$F46:$DV46)</f>
        <v>0</v>
      </c>
      <c r="L44" s="187">
        <f>SUMIF('현금흐름표(M)'!$F$1:$DV$1,'현금흐름표(Y)'!L$1,'현금흐름표(M)'!$F46:$DV46)</f>
        <v>0</v>
      </c>
      <c r="M44" s="187">
        <f>SUMIF('현금흐름표(M)'!$F$1:$DV$1,'현금흐름표(Y)'!M$1,'현금흐름표(M)'!$F46:$DV46)</f>
        <v>0</v>
      </c>
      <c r="N44" s="187">
        <f>SUMIF('현금흐름표(M)'!$F$1:$DV$1,'현금흐름표(Y)'!N$1,'현금흐름표(M)'!$F46:$DV46)</f>
        <v>0</v>
      </c>
      <c r="O44" s="187">
        <f>SUMIF('현금흐름표(M)'!$F$1:$DV$1,'현금흐름표(Y)'!O$1,'현금흐름표(M)'!$F46:$DV46)</f>
        <v>0</v>
      </c>
      <c r="P44" s="187">
        <f>SUMIF('현금흐름표(M)'!$F$1:$DV$1,'현금흐름표(Y)'!P$1,'현금흐름표(M)'!$F46:$DV46)</f>
        <v>0</v>
      </c>
    </row>
    <row r="45" spans="1:17" x14ac:dyDescent="0.4">
      <c r="C45" s="21" t="s">
        <v>106</v>
      </c>
      <c r="F45" s="586">
        <f>SUMIF('현금흐름표(M)'!$F$1:$DV$1,'현금흐름표(Y)'!F$1,'현금흐름표(M)'!$F47:$DV47)</f>
        <v>0</v>
      </c>
      <c r="G45" s="187">
        <f>SUMIF('현금흐름표(M)'!$F$1:$DV$1,'현금흐름표(Y)'!G$1,'현금흐름표(M)'!$F47:$DV47)</f>
        <v>0</v>
      </c>
      <c r="H45" s="187">
        <f>SUMIF('현금흐름표(M)'!$F$1:$DV$1,'현금흐름표(Y)'!H$1,'현금흐름표(M)'!$F47:$DV47)</f>
        <v>0</v>
      </c>
      <c r="I45" s="187">
        <f>SUMIF('현금흐름표(M)'!$F$1:$DV$1,'현금흐름표(Y)'!I$1,'현금흐름표(M)'!$F47:$DV47)</f>
        <v>0</v>
      </c>
      <c r="J45" s="187">
        <f>SUMIF('현금흐름표(M)'!$F$1:$DV$1,'현금흐름표(Y)'!J$1,'현금흐름표(M)'!$F47:$DV47)</f>
        <v>0</v>
      </c>
      <c r="K45" s="187">
        <f>SUMIF('현금흐름표(M)'!$F$1:$DV$1,'현금흐름표(Y)'!K$1,'현금흐름표(M)'!$F47:$DV47)</f>
        <v>546248.21061507612</v>
      </c>
      <c r="L45" s="187">
        <f>SUMIF('현금흐름표(M)'!$F$1:$DV$1,'현금흐름표(Y)'!L$1,'현금흐름표(M)'!$F47:$DV47)</f>
        <v>0</v>
      </c>
      <c r="M45" s="187">
        <f>SUMIF('현금흐름표(M)'!$F$1:$DV$1,'현금흐름표(Y)'!M$1,'현금흐름표(M)'!$F47:$DV47)</f>
        <v>0</v>
      </c>
      <c r="N45" s="187">
        <f>SUMIF('현금흐름표(M)'!$F$1:$DV$1,'현금흐름표(Y)'!N$1,'현금흐름표(M)'!$F47:$DV47)</f>
        <v>0</v>
      </c>
      <c r="O45" s="187">
        <f>SUMIF('현금흐름표(M)'!$F$1:$DV$1,'현금흐름표(Y)'!O$1,'현금흐름표(M)'!$F47:$DV47)</f>
        <v>0</v>
      </c>
      <c r="P45" s="187">
        <f>SUMIF('현금흐름표(M)'!$F$1:$DV$1,'현금흐름표(Y)'!P$1,'현금흐름표(M)'!$F47:$DV47)</f>
        <v>0</v>
      </c>
    </row>
    <row r="46" spans="1:17" x14ac:dyDescent="0.4">
      <c r="C46" s="21" t="s">
        <v>68</v>
      </c>
      <c r="F46" s="586">
        <f>SUMIF('현금흐름표(M)'!$F$1:$DV$1,'현금흐름표(Y)'!F$1,'현금흐름표(M)'!$F48:$DV48)</f>
        <v>0</v>
      </c>
      <c r="G46" s="187">
        <f>SUMIF('현금흐름표(M)'!$F$1:$DV$1,'현금흐름표(Y)'!G$1,'현금흐름표(M)'!$F48:$DV48)</f>
        <v>0</v>
      </c>
      <c r="H46" s="187">
        <f>SUMIF('현금흐름표(M)'!$F$1:$DV$1,'현금흐름표(Y)'!H$1,'현금흐름표(M)'!$F48:$DV48)</f>
        <v>0</v>
      </c>
      <c r="I46" s="187">
        <f>SUMIF('현금흐름표(M)'!$F$1:$DV$1,'현금흐름표(Y)'!I$1,'현금흐름표(M)'!$F48:$DV48)</f>
        <v>0</v>
      </c>
      <c r="J46" s="187">
        <f>SUMIF('현금흐름표(M)'!$F$1:$DV$1,'현금흐름표(Y)'!J$1,'현금흐름표(M)'!$F48:$DV48)</f>
        <v>0</v>
      </c>
      <c r="K46" s="187">
        <f>SUMIF('현금흐름표(M)'!$F$1:$DV$1,'현금흐름표(Y)'!K$1,'현금흐름표(M)'!$F48:$DV48)</f>
        <v>351570.2618399536</v>
      </c>
      <c r="L46" s="187">
        <f>SUMIF('현금흐름표(M)'!$F$1:$DV$1,'현금흐름표(Y)'!L$1,'현금흐름표(M)'!$F48:$DV48)</f>
        <v>0</v>
      </c>
      <c r="M46" s="187">
        <f>SUMIF('현금흐름표(M)'!$F$1:$DV$1,'현금흐름표(Y)'!M$1,'현금흐름표(M)'!$F48:$DV48)</f>
        <v>0</v>
      </c>
      <c r="N46" s="187">
        <f>SUMIF('현금흐름표(M)'!$F$1:$DV$1,'현금흐름표(Y)'!N$1,'현금흐름표(M)'!$F48:$DV48)</f>
        <v>0</v>
      </c>
      <c r="O46" s="187">
        <f>SUMIF('현금흐름표(M)'!$F$1:$DV$1,'현금흐름표(Y)'!O$1,'현금흐름표(M)'!$F48:$DV48)</f>
        <v>0</v>
      </c>
      <c r="P46" s="187">
        <f>SUMIF('현금흐름표(M)'!$F$1:$DV$1,'현금흐름표(Y)'!P$1,'현금흐름표(M)'!$F48:$DV48)</f>
        <v>0</v>
      </c>
    </row>
    <row r="47" spans="1:17" x14ac:dyDescent="0.4">
      <c r="C47" s="21" t="s">
        <v>236</v>
      </c>
      <c r="F47" s="586">
        <f>SUMIF('현금흐름표(M)'!$F$1:$DV$1,'현금흐름표(Y)'!F$1,'현금흐름표(M)'!$F49:$DV49)</f>
        <v>100347.91059999999</v>
      </c>
      <c r="G47" s="187">
        <f>SUMIF('현금흐름표(M)'!$F$1:$DV$1,'현금흐름표(Y)'!G$1,'현금흐름표(M)'!$F49:$DV49)</f>
        <v>0</v>
      </c>
      <c r="H47" s="187">
        <f>SUMIF('현금흐름표(M)'!$F$1:$DV$1,'현금흐름표(Y)'!H$1,'현금흐름표(M)'!$F49:$DV49)</f>
        <v>0</v>
      </c>
      <c r="I47" s="187">
        <f>SUMIF('현금흐름표(M)'!$F$1:$DV$1,'현금흐름표(Y)'!I$1,'현금흐름표(M)'!$F49:$DV49)</f>
        <v>0</v>
      </c>
      <c r="J47" s="187">
        <f>SUMIF('현금흐름표(M)'!$F$1:$DV$1,'현금흐름표(Y)'!J$1,'현금흐름표(M)'!$F49:$DV49)</f>
        <v>0</v>
      </c>
      <c r="K47" s="187">
        <f>SUMIF('현금흐름표(M)'!$F$1:$DV$1,'현금흐름표(Y)'!K$1,'현금흐름표(M)'!$F49:$DV49)</f>
        <v>0</v>
      </c>
      <c r="L47" s="187">
        <f>SUMIF('현금흐름표(M)'!$F$1:$DV$1,'현금흐름표(Y)'!L$1,'현금흐름표(M)'!$F49:$DV49)</f>
        <v>0</v>
      </c>
      <c r="M47" s="187">
        <f>SUMIF('현금흐름표(M)'!$F$1:$DV$1,'현금흐름표(Y)'!M$1,'현금흐름표(M)'!$F49:$DV49)</f>
        <v>0</v>
      </c>
      <c r="N47" s="187">
        <f>SUMIF('현금흐름표(M)'!$F$1:$DV$1,'현금흐름표(Y)'!N$1,'현금흐름표(M)'!$F49:$DV49)</f>
        <v>0</v>
      </c>
      <c r="O47" s="187">
        <f>SUMIF('현금흐름표(M)'!$F$1:$DV$1,'현금흐름표(Y)'!O$1,'현금흐름표(M)'!$F49:$DV49)</f>
        <v>0</v>
      </c>
      <c r="P47" s="187">
        <f>SUMIF('현금흐름표(M)'!$F$1:$DV$1,'현금흐름표(Y)'!P$1,'현금흐름표(M)'!$F49:$DV49)</f>
        <v>0</v>
      </c>
    </row>
    <row r="48" spans="1:17" x14ac:dyDescent="0.4">
      <c r="C48" s="21" t="s">
        <v>675</v>
      </c>
      <c r="F48" s="586">
        <f>SUMIF('현금흐름표(M)'!$F$1:$DV$1,'현금흐름표(Y)'!F$1,'현금흐름표(M)'!$F50:$DV50)</f>
        <v>0</v>
      </c>
      <c r="G48" s="187">
        <f>SUMIF('현금흐름표(M)'!$F$1:$DV$1,'현금흐름표(Y)'!G$1,'현금흐름표(M)'!$F50:$DV50)</f>
        <v>0</v>
      </c>
      <c r="H48" s="187">
        <f>SUMIF('현금흐름표(M)'!$F$1:$DV$1,'현금흐름표(Y)'!H$1,'현금흐름표(M)'!$F50:$DV50)</f>
        <v>0</v>
      </c>
      <c r="I48" s="187">
        <f>SUMIF('현금흐름표(M)'!$F$1:$DV$1,'현금흐름표(Y)'!I$1,'현금흐름표(M)'!$F50:$DV50)</f>
        <v>0</v>
      </c>
      <c r="J48" s="187">
        <f>SUMIF('현금흐름표(M)'!$F$1:$DV$1,'현금흐름표(Y)'!J$1,'현금흐름표(M)'!$F50:$DV50)</f>
        <v>0</v>
      </c>
      <c r="K48" s="187">
        <f>SUMIF('현금흐름표(M)'!$F$1:$DV$1,'현금흐름표(Y)'!K$1,'현금흐름표(M)'!$F50:$DV50)</f>
        <v>0</v>
      </c>
      <c r="L48" s="187">
        <f>SUMIF('현금흐름표(M)'!$F$1:$DV$1,'현금흐름표(Y)'!L$1,'현금흐름표(M)'!$F50:$DV50)</f>
        <v>0</v>
      </c>
      <c r="M48" s="187">
        <f>SUMIF('현금흐름표(M)'!$F$1:$DV$1,'현금흐름표(Y)'!M$1,'현금흐름표(M)'!$F50:$DV50)</f>
        <v>0</v>
      </c>
      <c r="N48" s="187">
        <f>SUMIF('현금흐름표(M)'!$F$1:$DV$1,'현금흐름표(Y)'!N$1,'현금흐름표(M)'!$F50:$DV50)</f>
        <v>0</v>
      </c>
      <c r="O48" s="187">
        <f>SUMIF('현금흐름표(M)'!$F$1:$DV$1,'현금흐름표(Y)'!O$1,'현금흐름표(M)'!$F50:$DV50)</f>
        <v>0</v>
      </c>
      <c r="P48" s="187">
        <f>SUMIF('현금흐름표(M)'!$F$1:$DV$1,'현금흐름표(Y)'!P$1,'현금흐름표(M)'!$F50:$DV50)</f>
        <v>0</v>
      </c>
    </row>
    <row r="49" spans="1:17" ht="4.95" customHeight="1" x14ac:dyDescent="0.4">
      <c r="F49" s="186"/>
      <c r="G49" s="187"/>
      <c r="H49" s="187"/>
      <c r="I49" s="187"/>
      <c r="J49" s="187"/>
      <c r="K49" s="187"/>
      <c r="L49" s="187"/>
      <c r="M49" s="187"/>
      <c r="N49" s="187"/>
      <c r="O49" s="187"/>
      <c r="P49" s="187"/>
    </row>
    <row r="50" spans="1:17" s="45" customFormat="1" x14ac:dyDescent="0.4">
      <c r="A50" s="728"/>
      <c r="B50" s="45" t="s">
        <v>104</v>
      </c>
      <c r="F50" s="46">
        <f t="shared" ref="F50:P50" si="9">F51-F60</f>
        <v>65000000</v>
      </c>
      <c r="G50" s="47">
        <f t="shared" ca="1" si="9"/>
        <v>-3371530.1799556669</v>
      </c>
      <c r="H50" s="47">
        <f t="shared" ca="1" si="9"/>
        <v>-3387029.2216671929</v>
      </c>
      <c r="I50" s="47">
        <f t="shared" ca="1" si="9"/>
        <v>-3853116.217138709</v>
      </c>
      <c r="J50" s="47">
        <f t="shared" ca="1" si="9"/>
        <v>-3942533.4731080211</v>
      </c>
      <c r="K50" s="47">
        <f t="shared" ca="1" si="9"/>
        <v>-73923077.61682719</v>
      </c>
      <c r="L50" s="47">
        <f t="shared" ca="1" si="9"/>
        <v>0</v>
      </c>
      <c r="M50" s="47">
        <f t="shared" ca="1" si="9"/>
        <v>0</v>
      </c>
      <c r="N50" s="47">
        <f t="shared" ca="1" si="9"/>
        <v>0</v>
      </c>
      <c r="O50" s="47">
        <f t="shared" ca="1" si="9"/>
        <v>0</v>
      </c>
      <c r="P50" s="47">
        <f t="shared" ca="1" si="9"/>
        <v>0</v>
      </c>
      <c r="Q50" s="728"/>
    </row>
    <row r="51" spans="1:17" s="150" customFormat="1" x14ac:dyDescent="0.4">
      <c r="A51" s="755"/>
      <c r="B51" s="150" t="s">
        <v>103</v>
      </c>
      <c r="F51" s="664">
        <f t="shared" ref="F51:P51" si="10">SUM(F52:F59)</f>
        <v>65000000</v>
      </c>
      <c r="G51" s="665">
        <f t="shared" ca="1" si="10"/>
        <v>10391.496163061805</v>
      </c>
      <c r="H51" s="665">
        <f t="shared" ca="1" si="10"/>
        <v>10812.134126341025</v>
      </c>
      <c r="I51" s="665">
        <f t="shared" ca="1" si="10"/>
        <v>11476.751935964023</v>
      </c>
      <c r="J51" s="665">
        <f t="shared" ca="1" si="10"/>
        <v>11647.40118362326</v>
      </c>
      <c r="K51" s="665">
        <f t="shared" ca="1" si="10"/>
        <v>11830.44089224052</v>
      </c>
      <c r="L51" s="665">
        <f t="shared" ca="1" si="10"/>
        <v>0</v>
      </c>
      <c r="M51" s="665">
        <f t="shared" ca="1" si="10"/>
        <v>0</v>
      </c>
      <c r="N51" s="665">
        <f t="shared" ca="1" si="10"/>
        <v>0</v>
      </c>
      <c r="O51" s="665">
        <f t="shared" ca="1" si="10"/>
        <v>0</v>
      </c>
      <c r="P51" s="665">
        <f t="shared" ca="1" si="10"/>
        <v>0</v>
      </c>
      <c r="Q51" s="755"/>
    </row>
    <row r="52" spans="1:17" x14ac:dyDescent="0.4">
      <c r="C52" s="21" t="s">
        <v>831</v>
      </c>
      <c r="F52" s="586">
        <f>SUMIF('현금흐름표(M)'!$F$1:$DV$1,'현금흐름표(Y)'!F$1,'현금흐름표(M)'!$F54:$DV54)</f>
        <v>48000000</v>
      </c>
      <c r="G52" s="187">
        <f>SUMIF('현금흐름표(M)'!$F$1:$DV$1,'현금흐름표(Y)'!G$1,'현금흐름표(M)'!$F54:$DV54)</f>
        <v>0</v>
      </c>
      <c r="H52" s="187">
        <f>SUMIF('현금흐름표(M)'!$F$1:$DV$1,'현금흐름표(Y)'!H$1,'현금흐름표(M)'!$F54:$DV54)</f>
        <v>0</v>
      </c>
      <c r="I52" s="187">
        <f>SUMIF('현금흐름표(M)'!$F$1:$DV$1,'현금흐름표(Y)'!I$1,'현금흐름표(M)'!$F54:$DV54)</f>
        <v>0</v>
      </c>
      <c r="J52" s="187">
        <f>SUMIF('현금흐름표(M)'!$F$1:$DV$1,'현금흐름표(Y)'!J$1,'현금흐름표(M)'!$F54:$DV54)</f>
        <v>0</v>
      </c>
      <c r="K52" s="187">
        <f>SUMIF('현금흐름표(M)'!$F$1:$DV$1,'현금흐름표(Y)'!K$1,'현금흐름표(M)'!$F54:$DV54)</f>
        <v>0</v>
      </c>
      <c r="L52" s="187">
        <f>SUMIF('현금흐름표(M)'!$F$1:$DV$1,'현금흐름표(Y)'!L$1,'현금흐름표(M)'!$F54:$DV54)</f>
        <v>0</v>
      </c>
      <c r="M52" s="187">
        <f>SUMIF('현금흐름표(M)'!$F$1:$DV$1,'현금흐름표(Y)'!M$1,'현금흐름표(M)'!$F54:$DV54)</f>
        <v>0</v>
      </c>
      <c r="N52" s="187">
        <f>SUMIF('현금흐름표(M)'!$F$1:$DV$1,'현금흐름표(Y)'!N$1,'현금흐름표(M)'!$F54:$DV54)</f>
        <v>0</v>
      </c>
      <c r="O52" s="187">
        <f>SUMIF('현금흐름표(M)'!$F$1:$DV$1,'현금흐름표(Y)'!O$1,'현금흐름표(M)'!$F54:$DV54)</f>
        <v>0</v>
      </c>
      <c r="P52" s="187">
        <f>SUMIF('현금흐름표(M)'!$F$1:$DV$1,'현금흐름표(Y)'!P$1,'현금흐름표(M)'!$F54:$DV54)</f>
        <v>0</v>
      </c>
    </row>
    <row r="53" spans="1:17" x14ac:dyDescent="0.4">
      <c r="C53" s="21" t="s">
        <v>832</v>
      </c>
      <c r="F53" s="586">
        <f>SUMIF('현금흐름표(M)'!$F$1:$DV$1,'현금흐름표(Y)'!F$1,'현금흐름표(M)'!$F55:$DV55)</f>
        <v>0</v>
      </c>
      <c r="G53" s="187">
        <f>SUMIF('현금흐름표(M)'!$F$1:$DV$1,'현금흐름표(Y)'!G$1,'현금흐름표(M)'!$F55:$DV55)</f>
        <v>0</v>
      </c>
      <c r="H53" s="187">
        <f>SUMIF('현금흐름표(M)'!$F$1:$DV$1,'현금흐름표(Y)'!H$1,'현금흐름표(M)'!$F55:$DV55)</f>
        <v>0</v>
      </c>
      <c r="I53" s="187">
        <f>SUMIF('현금흐름표(M)'!$F$1:$DV$1,'현금흐름표(Y)'!I$1,'현금흐름표(M)'!$F55:$DV55)</f>
        <v>0</v>
      </c>
      <c r="J53" s="187">
        <f>SUMIF('현금흐름표(M)'!$F$1:$DV$1,'현금흐름표(Y)'!J$1,'현금흐름표(M)'!$F55:$DV55)</f>
        <v>0</v>
      </c>
      <c r="K53" s="187">
        <f>SUMIF('현금흐름표(M)'!$F$1:$DV$1,'현금흐름표(Y)'!K$1,'현금흐름표(M)'!$F55:$DV55)</f>
        <v>0</v>
      </c>
      <c r="L53" s="187">
        <f>SUMIF('현금흐름표(M)'!$F$1:$DV$1,'현금흐름표(Y)'!L$1,'현금흐름표(M)'!$F55:$DV55)</f>
        <v>0</v>
      </c>
      <c r="M53" s="187">
        <f>SUMIF('현금흐름표(M)'!$F$1:$DV$1,'현금흐름표(Y)'!M$1,'현금흐름표(M)'!$F55:$DV55)</f>
        <v>0</v>
      </c>
      <c r="N53" s="187">
        <f>SUMIF('현금흐름표(M)'!$F$1:$DV$1,'현금흐름표(Y)'!N$1,'현금흐름표(M)'!$F55:$DV55)</f>
        <v>0</v>
      </c>
      <c r="O53" s="187">
        <f>SUMIF('현금흐름표(M)'!$F$1:$DV$1,'현금흐름표(Y)'!O$1,'현금흐름표(M)'!$F55:$DV55)</f>
        <v>0</v>
      </c>
      <c r="P53" s="187">
        <f>SUMIF('현금흐름표(M)'!$F$1:$DV$1,'현금흐름표(Y)'!P$1,'현금흐름표(M)'!$F55:$DV55)</f>
        <v>0</v>
      </c>
    </row>
    <row r="54" spans="1:17" x14ac:dyDescent="0.4">
      <c r="C54" s="21" t="s">
        <v>833</v>
      </c>
      <c r="F54" s="586">
        <f>SUMIF('현금흐름표(M)'!$F$1:$DV$1,'현금흐름표(Y)'!F$1,'현금흐름표(M)'!$F56:$DV56)</f>
        <v>0</v>
      </c>
      <c r="G54" s="187">
        <f>SUMIF('현금흐름표(M)'!$F$1:$DV$1,'현금흐름표(Y)'!G$1,'현금흐름표(M)'!$F56:$DV56)</f>
        <v>0</v>
      </c>
      <c r="H54" s="187">
        <f>SUMIF('현금흐름표(M)'!$F$1:$DV$1,'현금흐름표(Y)'!H$1,'현금흐름표(M)'!$F56:$DV56)</f>
        <v>0</v>
      </c>
      <c r="I54" s="187">
        <f>SUMIF('현금흐름표(M)'!$F$1:$DV$1,'현금흐름표(Y)'!I$1,'현금흐름표(M)'!$F56:$DV56)</f>
        <v>0</v>
      </c>
      <c r="J54" s="187">
        <f>SUMIF('현금흐름표(M)'!$F$1:$DV$1,'현금흐름표(Y)'!J$1,'현금흐름표(M)'!$F56:$DV56)</f>
        <v>0</v>
      </c>
      <c r="K54" s="187">
        <f>SUMIF('현금흐름표(M)'!$F$1:$DV$1,'현금흐름표(Y)'!K$1,'현금흐름표(M)'!$F56:$DV56)</f>
        <v>0</v>
      </c>
      <c r="L54" s="187">
        <f>SUMIF('현금흐름표(M)'!$F$1:$DV$1,'현금흐름표(Y)'!L$1,'현금흐름표(M)'!$F56:$DV56)</f>
        <v>0</v>
      </c>
      <c r="M54" s="187">
        <f>SUMIF('현금흐름표(M)'!$F$1:$DV$1,'현금흐름표(Y)'!M$1,'현금흐름표(M)'!$F56:$DV56)</f>
        <v>0</v>
      </c>
      <c r="N54" s="187">
        <f>SUMIF('현금흐름표(M)'!$F$1:$DV$1,'현금흐름표(Y)'!N$1,'현금흐름표(M)'!$F56:$DV56)</f>
        <v>0</v>
      </c>
      <c r="O54" s="187">
        <f>SUMIF('현금흐름표(M)'!$F$1:$DV$1,'현금흐름표(Y)'!O$1,'현금흐름표(M)'!$F56:$DV56)</f>
        <v>0</v>
      </c>
      <c r="P54" s="187">
        <f>SUMIF('현금흐름표(M)'!$F$1:$DV$1,'현금흐름표(Y)'!P$1,'현금흐름표(M)'!$F56:$DV56)</f>
        <v>0</v>
      </c>
    </row>
    <row r="55" spans="1:17" x14ac:dyDescent="0.4">
      <c r="C55" s="21" t="s">
        <v>834</v>
      </c>
      <c r="F55" s="586">
        <f>SUMIF('현금흐름표(M)'!$F$1:$DV$1,'현금흐름표(Y)'!F$1,'현금흐름표(M)'!$F57:$DV57)</f>
        <v>0</v>
      </c>
      <c r="G55" s="187">
        <f>SUMIF('현금흐름표(M)'!$F$1:$DV$1,'현금흐름표(Y)'!G$1,'현금흐름표(M)'!$F57:$DV57)</f>
        <v>0</v>
      </c>
      <c r="H55" s="187">
        <f>SUMIF('현금흐름표(M)'!$F$1:$DV$1,'현금흐름표(Y)'!H$1,'현금흐름표(M)'!$F57:$DV57)</f>
        <v>0</v>
      </c>
      <c r="I55" s="187">
        <f>SUMIF('현금흐름표(M)'!$F$1:$DV$1,'현금흐름표(Y)'!I$1,'현금흐름표(M)'!$F57:$DV57)</f>
        <v>0</v>
      </c>
      <c r="J55" s="187">
        <f>SUMIF('현금흐름표(M)'!$F$1:$DV$1,'현금흐름표(Y)'!J$1,'현금흐름표(M)'!$F57:$DV57)</f>
        <v>0</v>
      </c>
      <c r="K55" s="187">
        <f>SUMIF('현금흐름표(M)'!$F$1:$DV$1,'현금흐름표(Y)'!K$1,'현금흐름표(M)'!$F57:$DV57)</f>
        <v>0</v>
      </c>
      <c r="L55" s="187">
        <f>SUMIF('현금흐름표(M)'!$F$1:$DV$1,'현금흐름표(Y)'!L$1,'현금흐름표(M)'!$F57:$DV57)</f>
        <v>0</v>
      </c>
      <c r="M55" s="187">
        <f>SUMIF('현금흐름표(M)'!$F$1:$DV$1,'현금흐름표(Y)'!M$1,'현금흐름표(M)'!$F57:$DV57)</f>
        <v>0</v>
      </c>
      <c r="N55" s="187">
        <f>SUMIF('현금흐름표(M)'!$F$1:$DV$1,'현금흐름표(Y)'!N$1,'현금흐름표(M)'!$F57:$DV57)</f>
        <v>0</v>
      </c>
      <c r="O55" s="187">
        <f>SUMIF('현금흐름표(M)'!$F$1:$DV$1,'현금흐름표(Y)'!O$1,'현금흐름표(M)'!$F57:$DV57)</f>
        <v>0</v>
      </c>
      <c r="P55" s="187">
        <f>SUMIF('현금흐름표(M)'!$F$1:$DV$1,'현금흐름표(Y)'!P$1,'현금흐름표(M)'!$F57:$DV57)</f>
        <v>0</v>
      </c>
    </row>
    <row r="56" spans="1:17" x14ac:dyDescent="0.4">
      <c r="C56" s="21" t="s">
        <v>835</v>
      </c>
      <c r="F56" s="586">
        <f>SUMIF('현금흐름표(M)'!$F$1:$DV$1,'현금흐름표(Y)'!F$1,'현금흐름표(M)'!$F58:$DV58)</f>
        <v>0</v>
      </c>
      <c r="G56" s="187">
        <f>SUMIF('현금흐름표(M)'!$F$1:$DV$1,'현금흐름표(Y)'!G$1,'현금흐름표(M)'!$F58:$DV58)</f>
        <v>0</v>
      </c>
      <c r="H56" s="187">
        <f>SUMIF('현금흐름표(M)'!$F$1:$DV$1,'현금흐름표(Y)'!H$1,'현금흐름표(M)'!$F58:$DV58)</f>
        <v>0</v>
      </c>
      <c r="I56" s="187">
        <f>SUMIF('현금흐름표(M)'!$F$1:$DV$1,'현금흐름표(Y)'!I$1,'현금흐름표(M)'!$F58:$DV58)</f>
        <v>0</v>
      </c>
      <c r="J56" s="187">
        <f>SUMIF('현금흐름표(M)'!$F$1:$DV$1,'현금흐름표(Y)'!J$1,'현금흐름표(M)'!$F58:$DV58)</f>
        <v>0</v>
      </c>
      <c r="K56" s="187">
        <f>SUMIF('현금흐름표(M)'!$F$1:$DV$1,'현금흐름표(Y)'!K$1,'현금흐름표(M)'!$F58:$DV58)</f>
        <v>0</v>
      </c>
      <c r="L56" s="187">
        <f>SUMIF('현금흐름표(M)'!$F$1:$DV$1,'현금흐름표(Y)'!L$1,'현금흐름표(M)'!$F58:$DV58)</f>
        <v>0</v>
      </c>
      <c r="M56" s="187">
        <f>SUMIF('현금흐름표(M)'!$F$1:$DV$1,'현금흐름표(Y)'!M$1,'현금흐름표(M)'!$F58:$DV58)</f>
        <v>0</v>
      </c>
      <c r="N56" s="187">
        <f>SUMIF('현금흐름표(M)'!$F$1:$DV$1,'현금흐름표(Y)'!N$1,'현금흐름표(M)'!$F58:$DV58)</f>
        <v>0</v>
      </c>
      <c r="O56" s="187">
        <f>SUMIF('현금흐름표(M)'!$F$1:$DV$1,'현금흐름표(Y)'!O$1,'현금흐름표(M)'!$F58:$DV58)</f>
        <v>0</v>
      </c>
      <c r="P56" s="187">
        <f>SUMIF('현금흐름표(M)'!$F$1:$DV$1,'현금흐름표(Y)'!P$1,'현금흐름표(M)'!$F58:$DV58)</f>
        <v>0</v>
      </c>
    </row>
    <row r="57" spans="1:17" x14ac:dyDescent="0.4">
      <c r="C57" s="21" t="s">
        <v>676</v>
      </c>
      <c r="F57" s="586">
        <f>SUMIF('현금흐름표(M)'!$F$1:$DV$1,'현금흐름표(Y)'!F$1,'현금흐름표(M)'!$F59:$DV59)</f>
        <v>17000000</v>
      </c>
      <c r="G57" s="187">
        <f>SUMIF('현금흐름표(M)'!$F$1:$DV$1,'현금흐름표(Y)'!G$1,'현금흐름표(M)'!$F59:$DV59)</f>
        <v>0</v>
      </c>
      <c r="H57" s="187">
        <f>SUMIF('현금흐름표(M)'!$F$1:$DV$1,'현금흐름표(Y)'!H$1,'현금흐름표(M)'!$F59:$DV59)</f>
        <v>0</v>
      </c>
      <c r="I57" s="187">
        <f>SUMIF('현금흐름표(M)'!$F$1:$DV$1,'현금흐름표(Y)'!I$1,'현금흐름표(M)'!$F59:$DV59)</f>
        <v>0</v>
      </c>
      <c r="J57" s="187">
        <f>SUMIF('현금흐름표(M)'!$F$1:$DV$1,'현금흐름표(Y)'!J$1,'현금흐름표(M)'!$F59:$DV59)</f>
        <v>0</v>
      </c>
      <c r="K57" s="187">
        <f>SUMIF('현금흐름표(M)'!$F$1:$DV$1,'현금흐름표(Y)'!K$1,'현금흐름표(M)'!$F59:$DV59)</f>
        <v>0</v>
      </c>
      <c r="L57" s="187">
        <f>SUMIF('현금흐름표(M)'!$F$1:$DV$1,'현금흐름표(Y)'!L$1,'현금흐름표(M)'!$F59:$DV59)</f>
        <v>0</v>
      </c>
      <c r="M57" s="187">
        <f>SUMIF('현금흐름표(M)'!$F$1:$DV$1,'현금흐름표(Y)'!M$1,'현금흐름표(M)'!$F59:$DV59)</f>
        <v>0</v>
      </c>
      <c r="N57" s="187">
        <f>SUMIF('현금흐름표(M)'!$F$1:$DV$1,'현금흐름표(Y)'!N$1,'현금흐름표(M)'!$F59:$DV59)</f>
        <v>0</v>
      </c>
      <c r="O57" s="187">
        <f>SUMIF('현금흐름표(M)'!$F$1:$DV$1,'현금흐름표(Y)'!O$1,'현금흐름표(M)'!$F59:$DV59)</f>
        <v>0</v>
      </c>
      <c r="P57" s="187">
        <f>SUMIF('현금흐름표(M)'!$F$1:$DV$1,'현금흐름표(Y)'!P$1,'현금흐름표(M)'!$F59:$DV59)</f>
        <v>0</v>
      </c>
    </row>
    <row r="58" spans="1:17" x14ac:dyDescent="0.4">
      <c r="C58" s="21" t="s">
        <v>61</v>
      </c>
      <c r="F58" s="586">
        <f>SUMIF('현금흐름표(M)'!$F$1:$DV$1,'현금흐름표(Y)'!F$1,'현금흐름표(M)'!$F60:$DV60)</f>
        <v>0</v>
      </c>
      <c r="G58" s="187">
        <f ca="1">SUMIF('현금흐름표(M)'!$F$1:$DV$1,'현금흐름표(Y)'!G$1,'현금흐름표(M)'!$F60:$DV60)</f>
        <v>10391.496163061805</v>
      </c>
      <c r="H58" s="187">
        <f ca="1">SUMIF('현금흐름표(M)'!$F$1:$DV$1,'현금흐름표(Y)'!H$1,'현금흐름표(M)'!$F60:$DV60)</f>
        <v>10812.134126341025</v>
      </c>
      <c r="I58" s="187">
        <f ca="1">SUMIF('현금흐름표(M)'!$F$1:$DV$1,'현금흐름표(Y)'!I$1,'현금흐름표(M)'!$F60:$DV60)</f>
        <v>11476.751935964023</v>
      </c>
      <c r="J58" s="187">
        <f ca="1">SUMIF('현금흐름표(M)'!$F$1:$DV$1,'현금흐름표(Y)'!J$1,'현금흐름표(M)'!$F60:$DV60)</f>
        <v>11647.40118362326</v>
      </c>
      <c r="K58" s="187">
        <f ca="1">SUMIF('현금흐름표(M)'!$F$1:$DV$1,'현금흐름표(Y)'!K$1,'현금흐름표(M)'!$F60:$DV60)</f>
        <v>11830.44089224052</v>
      </c>
      <c r="L58" s="187">
        <f ca="1">SUMIF('현금흐름표(M)'!$F$1:$DV$1,'현금흐름표(Y)'!L$1,'현금흐름표(M)'!$F60:$DV60)</f>
        <v>0</v>
      </c>
      <c r="M58" s="187">
        <f ca="1">SUMIF('현금흐름표(M)'!$F$1:$DV$1,'현금흐름표(Y)'!M$1,'현금흐름표(M)'!$F60:$DV60)</f>
        <v>0</v>
      </c>
      <c r="N58" s="187">
        <f ca="1">SUMIF('현금흐름표(M)'!$F$1:$DV$1,'현금흐름표(Y)'!N$1,'현금흐름표(M)'!$F60:$DV60)</f>
        <v>0</v>
      </c>
      <c r="O58" s="187">
        <f ca="1">SUMIF('현금흐름표(M)'!$F$1:$DV$1,'현금흐름표(Y)'!O$1,'현금흐름표(M)'!$F60:$DV60)</f>
        <v>0</v>
      </c>
      <c r="P58" s="187">
        <f ca="1">SUMIF('현금흐름표(M)'!$F$1:$DV$1,'현금흐름표(Y)'!P$1,'현금흐름표(M)'!$F60:$DV60)</f>
        <v>0</v>
      </c>
    </row>
    <row r="59" spans="1:17" ht="4.95" customHeight="1" x14ac:dyDescent="0.4">
      <c r="F59" s="186"/>
      <c r="G59" s="187"/>
      <c r="H59" s="187"/>
      <c r="I59" s="187"/>
      <c r="J59" s="187"/>
      <c r="K59" s="187"/>
      <c r="L59" s="187"/>
      <c r="M59" s="187"/>
      <c r="N59" s="187"/>
      <c r="O59" s="187"/>
      <c r="P59" s="187"/>
    </row>
    <row r="60" spans="1:17" s="150" customFormat="1" x14ac:dyDescent="0.4">
      <c r="A60" s="755"/>
      <c r="B60" s="150" t="s">
        <v>464</v>
      </c>
      <c r="F60" s="664">
        <f>SUM(F61:F72)</f>
        <v>0</v>
      </c>
      <c r="G60" s="665">
        <f t="shared" ref="G60:P60" ca="1" si="11">SUM(G61:G72)</f>
        <v>3381921.6761187287</v>
      </c>
      <c r="H60" s="665">
        <f t="shared" ca="1" si="11"/>
        <v>3397841.3557935338</v>
      </c>
      <c r="I60" s="665">
        <f t="shared" ca="1" si="11"/>
        <v>3864592.969074673</v>
      </c>
      <c r="J60" s="665">
        <f t="shared" ca="1" si="11"/>
        <v>3954180.8742916444</v>
      </c>
      <c r="K60" s="665">
        <f t="shared" ca="1" si="11"/>
        <v>73934908.057719424</v>
      </c>
      <c r="L60" s="665">
        <f t="shared" ca="1" si="11"/>
        <v>0</v>
      </c>
      <c r="M60" s="665">
        <f t="shared" ca="1" si="11"/>
        <v>0</v>
      </c>
      <c r="N60" s="665">
        <f t="shared" ca="1" si="11"/>
        <v>0</v>
      </c>
      <c r="O60" s="665">
        <f t="shared" ca="1" si="11"/>
        <v>0</v>
      </c>
      <c r="P60" s="665">
        <f t="shared" ca="1" si="11"/>
        <v>0</v>
      </c>
      <c r="Q60" s="755"/>
    </row>
    <row r="61" spans="1:17" x14ac:dyDescent="0.4">
      <c r="C61" s="21" t="s">
        <v>677</v>
      </c>
      <c r="F61" s="586">
        <f>SUMIF('현금흐름표(M)'!$F$1:$DV$1,'현금흐름표(Y)'!F$1,'현금흐름표(M)'!$F63:$DV63)</f>
        <v>0</v>
      </c>
      <c r="G61" s="187">
        <f>SUMIF('현금흐름표(M)'!$F$1:$DV$1,'현금흐름표(Y)'!G$1,'현금흐름표(M)'!$F63:$DV63)</f>
        <v>0</v>
      </c>
      <c r="H61" s="187">
        <f>SUMIF('현금흐름표(M)'!$F$1:$DV$1,'현금흐름표(Y)'!H$1,'현금흐름표(M)'!$F63:$DV63)</f>
        <v>0</v>
      </c>
      <c r="I61" s="187">
        <f>SUMIF('현금흐름표(M)'!$F$1:$DV$1,'현금흐름표(Y)'!I$1,'현금흐름표(M)'!$F63:$DV63)</f>
        <v>0</v>
      </c>
      <c r="J61" s="187">
        <f>SUMIF('현금흐름표(M)'!$F$1:$DV$1,'현금흐름표(Y)'!J$1,'현금흐름표(M)'!$F63:$DV63)</f>
        <v>0</v>
      </c>
      <c r="K61" s="187">
        <f>SUMIF('현금흐름표(M)'!$F$1:$DV$1,'현금흐름표(Y)'!K$1,'현금흐름표(M)'!$F63:$DV63)</f>
        <v>48000000</v>
      </c>
      <c r="L61" s="187">
        <f>SUMIF('현금흐름표(M)'!$F$1:$DV$1,'현금흐름표(Y)'!L$1,'현금흐름표(M)'!$F63:$DV63)</f>
        <v>0</v>
      </c>
      <c r="M61" s="187">
        <f>SUMIF('현금흐름표(M)'!$F$1:$DV$1,'현금흐름표(Y)'!M$1,'현금흐름표(M)'!$F63:$DV63)</f>
        <v>0</v>
      </c>
      <c r="N61" s="187">
        <f>SUMIF('현금흐름표(M)'!$F$1:$DV$1,'현금흐름표(Y)'!N$1,'현금흐름표(M)'!$F63:$DV63)</f>
        <v>0</v>
      </c>
      <c r="O61" s="187">
        <f>SUMIF('현금흐름표(M)'!$F$1:$DV$1,'현금흐름표(Y)'!O$1,'현금흐름표(M)'!$F63:$DV63)</f>
        <v>0</v>
      </c>
      <c r="P61" s="187">
        <f>SUMIF('현금흐름표(M)'!$F$1:$DV$1,'현금흐름표(Y)'!P$1,'현금흐름표(M)'!$F63:$DV63)</f>
        <v>0</v>
      </c>
    </row>
    <row r="62" spans="1:17" x14ac:dyDescent="0.4">
      <c r="C62" s="21" t="s">
        <v>836</v>
      </c>
      <c r="F62" s="586">
        <f>SUMIF('현금흐름표(M)'!$F$1:$DV$1,'현금흐름표(Y)'!F$1,'현금흐름표(M)'!$F64:$DV64)</f>
        <v>0</v>
      </c>
      <c r="G62" s="187">
        <f>SUMIF('현금흐름표(M)'!$F$1:$DV$1,'현금흐름표(Y)'!G$1,'현금흐름표(M)'!$F64:$DV64)</f>
        <v>0</v>
      </c>
      <c r="H62" s="187">
        <f>SUMIF('현금흐름표(M)'!$F$1:$DV$1,'현금흐름표(Y)'!H$1,'현금흐름표(M)'!$F64:$DV64)</f>
        <v>0</v>
      </c>
      <c r="I62" s="187">
        <f>SUMIF('현금흐름표(M)'!$F$1:$DV$1,'현금흐름표(Y)'!I$1,'현금흐름표(M)'!$F64:$DV64)</f>
        <v>0</v>
      </c>
      <c r="J62" s="187">
        <f>SUMIF('현금흐름표(M)'!$F$1:$DV$1,'현금흐름표(Y)'!J$1,'현금흐름표(M)'!$F64:$DV64)</f>
        <v>0</v>
      </c>
      <c r="K62" s="187">
        <f>SUMIF('현금흐름표(M)'!$F$1:$DV$1,'현금흐름표(Y)'!K$1,'현금흐름표(M)'!$F64:$DV64)</f>
        <v>0</v>
      </c>
      <c r="L62" s="187">
        <f>SUMIF('현금흐름표(M)'!$F$1:$DV$1,'현금흐름표(Y)'!L$1,'현금흐름표(M)'!$F64:$DV64)</f>
        <v>0</v>
      </c>
      <c r="M62" s="187">
        <f>SUMIF('현금흐름표(M)'!$F$1:$DV$1,'현금흐름표(Y)'!M$1,'현금흐름표(M)'!$F64:$DV64)</f>
        <v>0</v>
      </c>
      <c r="N62" s="187">
        <f>SUMIF('현금흐름표(M)'!$F$1:$DV$1,'현금흐름표(Y)'!N$1,'현금흐름표(M)'!$F64:$DV64)</f>
        <v>0</v>
      </c>
      <c r="O62" s="187">
        <f>SUMIF('현금흐름표(M)'!$F$1:$DV$1,'현금흐름표(Y)'!O$1,'현금흐름표(M)'!$F64:$DV64)</f>
        <v>0</v>
      </c>
      <c r="P62" s="187">
        <f>SUMIF('현금흐름표(M)'!$F$1:$DV$1,'현금흐름표(Y)'!P$1,'현금흐름표(M)'!$F64:$DV64)</f>
        <v>0</v>
      </c>
    </row>
    <row r="63" spans="1:17" x14ac:dyDescent="0.4">
      <c r="C63" s="21" t="s">
        <v>837</v>
      </c>
      <c r="F63" s="586">
        <f>SUMIF('현금흐름표(M)'!$F$1:$DV$1,'현금흐름표(Y)'!F$1,'현금흐름표(M)'!$F65:$DV65)</f>
        <v>0</v>
      </c>
      <c r="G63" s="187">
        <f>SUMIF('현금흐름표(M)'!$F$1:$DV$1,'현금흐름표(Y)'!G$1,'현금흐름표(M)'!$F65:$DV65)</f>
        <v>0</v>
      </c>
      <c r="H63" s="187">
        <f>SUMIF('현금흐름표(M)'!$F$1:$DV$1,'현금흐름표(Y)'!H$1,'현금흐름표(M)'!$F65:$DV65)</f>
        <v>0</v>
      </c>
      <c r="I63" s="187">
        <f>SUMIF('현금흐름표(M)'!$F$1:$DV$1,'현금흐름표(Y)'!I$1,'현금흐름표(M)'!$F65:$DV65)</f>
        <v>0</v>
      </c>
      <c r="J63" s="187">
        <f>SUMIF('현금흐름표(M)'!$F$1:$DV$1,'현금흐름표(Y)'!J$1,'현금흐름표(M)'!$F65:$DV65)</f>
        <v>0</v>
      </c>
      <c r="K63" s="187">
        <f>SUMIF('현금흐름표(M)'!$F$1:$DV$1,'현금흐름표(Y)'!K$1,'현금흐름표(M)'!$F65:$DV65)</f>
        <v>0</v>
      </c>
      <c r="L63" s="187">
        <f>SUMIF('현금흐름표(M)'!$F$1:$DV$1,'현금흐름표(Y)'!L$1,'현금흐름표(M)'!$F65:$DV65)</f>
        <v>0</v>
      </c>
      <c r="M63" s="187">
        <f>SUMIF('현금흐름표(M)'!$F$1:$DV$1,'현금흐름표(Y)'!M$1,'현금흐름표(M)'!$F65:$DV65)</f>
        <v>0</v>
      </c>
      <c r="N63" s="187">
        <f>SUMIF('현금흐름표(M)'!$F$1:$DV$1,'현금흐름표(Y)'!N$1,'현금흐름표(M)'!$F65:$DV65)</f>
        <v>0</v>
      </c>
      <c r="O63" s="187">
        <f>SUMIF('현금흐름표(M)'!$F$1:$DV$1,'현금흐름표(Y)'!O$1,'현금흐름표(M)'!$F65:$DV65)</f>
        <v>0</v>
      </c>
      <c r="P63" s="187">
        <f>SUMIF('현금흐름표(M)'!$F$1:$DV$1,'현금흐름표(Y)'!P$1,'현금흐름표(M)'!$F65:$DV65)</f>
        <v>0</v>
      </c>
    </row>
    <row r="64" spans="1:17" x14ac:dyDescent="0.4">
      <c r="C64" s="21" t="s">
        <v>838</v>
      </c>
      <c r="F64" s="586">
        <f>SUMIF('현금흐름표(M)'!$F$1:$DV$1,'현금흐름표(Y)'!F$1,'현금흐름표(M)'!$F66:$DV66)</f>
        <v>0</v>
      </c>
      <c r="G64" s="187">
        <f>SUMIF('현금흐름표(M)'!$F$1:$DV$1,'현금흐름표(Y)'!G$1,'현금흐름표(M)'!$F66:$DV66)</f>
        <v>0</v>
      </c>
      <c r="H64" s="187">
        <f>SUMIF('현금흐름표(M)'!$F$1:$DV$1,'현금흐름표(Y)'!H$1,'현금흐름표(M)'!$F66:$DV66)</f>
        <v>0</v>
      </c>
      <c r="I64" s="187">
        <f>SUMIF('현금흐름표(M)'!$F$1:$DV$1,'현금흐름표(Y)'!I$1,'현금흐름표(M)'!$F66:$DV66)</f>
        <v>0</v>
      </c>
      <c r="J64" s="187">
        <f>SUMIF('현금흐름표(M)'!$F$1:$DV$1,'현금흐름표(Y)'!J$1,'현금흐름표(M)'!$F66:$DV66)</f>
        <v>0</v>
      </c>
      <c r="K64" s="187">
        <f>SUMIF('현금흐름표(M)'!$F$1:$DV$1,'현금흐름표(Y)'!K$1,'현금흐름표(M)'!$F66:$DV66)</f>
        <v>0</v>
      </c>
      <c r="L64" s="187">
        <f>SUMIF('현금흐름표(M)'!$F$1:$DV$1,'현금흐름표(Y)'!L$1,'현금흐름표(M)'!$F66:$DV66)</f>
        <v>0</v>
      </c>
      <c r="M64" s="187">
        <f>SUMIF('현금흐름표(M)'!$F$1:$DV$1,'현금흐름표(Y)'!M$1,'현금흐름표(M)'!$F66:$DV66)</f>
        <v>0</v>
      </c>
      <c r="N64" s="187">
        <f>SUMIF('현금흐름표(M)'!$F$1:$DV$1,'현금흐름표(Y)'!N$1,'현금흐름표(M)'!$F66:$DV66)</f>
        <v>0</v>
      </c>
      <c r="O64" s="187">
        <f>SUMIF('현금흐름표(M)'!$F$1:$DV$1,'현금흐름표(Y)'!O$1,'현금흐름표(M)'!$F66:$DV66)</f>
        <v>0</v>
      </c>
      <c r="P64" s="187">
        <f>SUMIF('현금흐름표(M)'!$F$1:$DV$1,'현금흐름표(Y)'!P$1,'현금흐름표(M)'!$F66:$DV66)</f>
        <v>0</v>
      </c>
    </row>
    <row r="65" spans="3:16" x14ac:dyDescent="0.4">
      <c r="C65" s="21" t="s">
        <v>839</v>
      </c>
      <c r="F65" s="586">
        <f>SUMIF('현금흐름표(M)'!$F$1:$DV$1,'현금흐름표(Y)'!F$1,'현금흐름표(M)'!$F67:$DV67)</f>
        <v>0</v>
      </c>
      <c r="G65" s="187">
        <f>SUMIF('현금흐름표(M)'!$F$1:$DV$1,'현금흐름표(Y)'!G$1,'현금흐름표(M)'!$F67:$DV67)</f>
        <v>0</v>
      </c>
      <c r="H65" s="187">
        <f>SUMIF('현금흐름표(M)'!$F$1:$DV$1,'현금흐름표(Y)'!H$1,'현금흐름표(M)'!$F67:$DV67)</f>
        <v>0</v>
      </c>
      <c r="I65" s="187">
        <f>SUMIF('현금흐름표(M)'!$F$1:$DV$1,'현금흐름표(Y)'!I$1,'현금흐름표(M)'!$F67:$DV67)</f>
        <v>0</v>
      </c>
      <c r="J65" s="187">
        <f>SUMIF('현금흐름표(M)'!$F$1:$DV$1,'현금흐름표(Y)'!J$1,'현금흐름표(M)'!$F67:$DV67)</f>
        <v>0</v>
      </c>
      <c r="K65" s="187">
        <f>SUMIF('현금흐름표(M)'!$F$1:$DV$1,'현금흐름표(Y)'!K$1,'현금흐름표(M)'!$F67:$DV67)</f>
        <v>0</v>
      </c>
      <c r="L65" s="187">
        <f>SUMIF('현금흐름표(M)'!$F$1:$DV$1,'현금흐름표(Y)'!L$1,'현금흐름표(M)'!$F67:$DV67)</f>
        <v>0</v>
      </c>
      <c r="M65" s="187">
        <f>SUMIF('현금흐름표(M)'!$F$1:$DV$1,'현금흐름표(Y)'!M$1,'현금흐름표(M)'!$F67:$DV67)</f>
        <v>0</v>
      </c>
      <c r="N65" s="187">
        <f>SUMIF('현금흐름표(M)'!$F$1:$DV$1,'현금흐름표(Y)'!N$1,'현금흐름표(M)'!$F67:$DV67)</f>
        <v>0</v>
      </c>
      <c r="O65" s="187">
        <f>SUMIF('현금흐름표(M)'!$F$1:$DV$1,'현금흐름표(Y)'!O$1,'현금흐름표(M)'!$F67:$DV67)</f>
        <v>0</v>
      </c>
      <c r="P65" s="187">
        <f>SUMIF('현금흐름표(M)'!$F$1:$DV$1,'현금흐름표(Y)'!P$1,'현금흐름표(M)'!$F67:$DV67)</f>
        <v>0</v>
      </c>
    </row>
    <row r="66" spans="3:16" x14ac:dyDescent="0.4">
      <c r="C66" s="21" t="s">
        <v>840</v>
      </c>
      <c r="F66" s="586">
        <f>SUMIF('현금흐름표(M)'!$F$1:$DV$1,'현금흐름표(Y)'!F$1,'현금흐름표(M)'!$F68:$DV68)</f>
        <v>0</v>
      </c>
      <c r="G66" s="187">
        <f>SUMIF('현금흐름표(M)'!$F$1:$DV$1,'현금흐름표(Y)'!G$1,'현금흐름표(M)'!$F68:$DV68)</f>
        <v>0</v>
      </c>
      <c r="H66" s="187">
        <f>SUMIF('현금흐름표(M)'!$F$1:$DV$1,'현금흐름표(Y)'!H$1,'현금흐름표(M)'!$F68:$DV68)</f>
        <v>0</v>
      </c>
      <c r="I66" s="187">
        <f>SUMIF('현금흐름표(M)'!$F$1:$DV$1,'현금흐름표(Y)'!I$1,'현금흐름표(M)'!$F68:$DV68)</f>
        <v>0</v>
      </c>
      <c r="J66" s="187">
        <f>SUMIF('현금흐름표(M)'!$F$1:$DV$1,'현금흐름표(Y)'!J$1,'현금흐름표(M)'!$F68:$DV68)</f>
        <v>0</v>
      </c>
      <c r="K66" s="187">
        <f>SUMIF('현금흐름표(M)'!$F$1:$DV$1,'현금흐름표(Y)'!K$1,'현금흐름표(M)'!$F68:$DV68)</f>
        <v>17000000</v>
      </c>
      <c r="L66" s="187">
        <f>SUMIF('현금흐름표(M)'!$F$1:$DV$1,'현금흐름표(Y)'!L$1,'현금흐름표(M)'!$F68:$DV68)</f>
        <v>0</v>
      </c>
      <c r="M66" s="187">
        <f>SUMIF('현금흐름표(M)'!$F$1:$DV$1,'현금흐름표(Y)'!M$1,'현금흐름표(M)'!$F68:$DV68)</f>
        <v>0</v>
      </c>
      <c r="N66" s="187">
        <f>SUMIF('현금흐름표(M)'!$F$1:$DV$1,'현금흐름표(Y)'!N$1,'현금흐름표(M)'!$F68:$DV68)</f>
        <v>0</v>
      </c>
      <c r="O66" s="187">
        <f>SUMIF('현금흐름표(M)'!$F$1:$DV$1,'현금흐름표(Y)'!O$1,'현금흐름표(M)'!$F68:$DV68)</f>
        <v>0</v>
      </c>
      <c r="P66" s="187">
        <f>SUMIF('현금흐름표(M)'!$F$1:$DV$1,'현금흐름표(Y)'!P$1,'현금흐름표(M)'!$F68:$DV68)</f>
        <v>0</v>
      </c>
    </row>
    <row r="67" spans="3:16" x14ac:dyDescent="0.4">
      <c r="C67" s="21" t="s">
        <v>841</v>
      </c>
      <c r="F67" s="586">
        <f>SUMIF('현금흐름표(M)'!$F$1:$DV$1,'현금흐름표(Y)'!F$1,'현금흐름표(M)'!$F69:$DV69)</f>
        <v>0</v>
      </c>
      <c r="G67" s="187">
        <f>SUMIF('현금흐름표(M)'!$F$1:$DV$1,'현금흐름표(Y)'!G$1,'현금흐름표(M)'!$F69:$DV69)</f>
        <v>2161972.6069999998</v>
      </c>
      <c r="H67" s="187">
        <f>SUMIF('현금흐름표(M)'!$F$1:$DV$1,'현금흐름표(Y)'!H$1,'현금흐름표(M)'!$F69:$DV69)</f>
        <v>2158027.4020000002</v>
      </c>
      <c r="I67" s="187">
        <f>SUMIF('현금흐름표(M)'!$F$1:$DV$1,'현금흐름표(Y)'!I$1,'현금흐름표(M)'!$F69:$DV69)</f>
        <v>2160000.0040000002</v>
      </c>
      <c r="J67" s="187">
        <f>SUMIF('현금흐름표(M)'!$F$1:$DV$1,'현금흐름표(Y)'!J$1,'현금흐름표(M)'!$F69:$DV69)</f>
        <v>2160000.0040000002</v>
      </c>
      <c r="K67" s="187">
        <f>SUMIF('현금흐름표(M)'!$F$1:$DV$1,'현금흐름표(Y)'!K$1,'현금흐름표(M)'!$F69:$DV69)</f>
        <v>2161972.6069999998</v>
      </c>
      <c r="L67" s="187">
        <f>SUMIF('현금흐름표(M)'!$F$1:$DV$1,'현금흐름표(Y)'!L$1,'현금흐름표(M)'!$F69:$DV69)</f>
        <v>0</v>
      </c>
      <c r="M67" s="187">
        <f>SUMIF('현금흐름표(M)'!$F$1:$DV$1,'현금흐름표(Y)'!M$1,'현금흐름표(M)'!$F69:$DV69)</f>
        <v>0</v>
      </c>
      <c r="N67" s="187">
        <f>SUMIF('현금흐름표(M)'!$F$1:$DV$1,'현금흐름표(Y)'!N$1,'현금흐름표(M)'!$F69:$DV69)</f>
        <v>0</v>
      </c>
      <c r="O67" s="187">
        <f>SUMIF('현금흐름표(M)'!$F$1:$DV$1,'현금흐름표(Y)'!O$1,'현금흐름표(M)'!$F69:$DV69)</f>
        <v>0</v>
      </c>
      <c r="P67" s="187">
        <f>SUMIF('현금흐름표(M)'!$F$1:$DV$1,'현금흐름표(Y)'!P$1,'현금흐름표(M)'!$F69:$DV69)</f>
        <v>0</v>
      </c>
    </row>
    <row r="68" spans="3:16" x14ac:dyDescent="0.4">
      <c r="C68" s="21" t="s">
        <v>842</v>
      </c>
      <c r="F68" s="586">
        <f>SUMIF('현금흐름표(M)'!$F$1:$DV$1,'현금흐름표(Y)'!F$1,'현금흐름표(M)'!$F70:$DV70)</f>
        <v>0</v>
      </c>
      <c r="G68" s="187">
        <f>SUMIF('현금흐름표(M)'!$F$1:$DV$1,'현금흐름표(Y)'!G$1,'현금흐름표(M)'!$F70:$DV70)</f>
        <v>0</v>
      </c>
      <c r="H68" s="187">
        <f>SUMIF('현금흐름표(M)'!$F$1:$DV$1,'현금흐름표(Y)'!H$1,'현금흐름표(M)'!$F70:$DV70)</f>
        <v>0</v>
      </c>
      <c r="I68" s="187">
        <f>SUMIF('현금흐름표(M)'!$F$1:$DV$1,'현금흐름표(Y)'!I$1,'현금흐름표(M)'!$F70:$DV70)</f>
        <v>0</v>
      </c>
      <c r="J68" s="187">
        <f>SUMIF('현금흐름표(M)'!$F$1:$DV$1,'현금흐름표(Y)'!J$1,'현금흐름표(M)'!$F70:$DV70)</f>
        <v>0</v>
      </c>
      <c r="K68" s="187">
        <f>SUMIF('현금흐름표(M)'!$F$1:$DV$1,'현금흐름표(Y)'!K$1,'현금흐름표(M)'!$F70:$DV70)</f>
        <v>0</v>
      </c>
      <c r="L68" s="187">
        <f>SUMIF('현금흐름표(M)'!$F$1:$DV$1,'현금흐름표(Y)'!L$1,'현금흐름표(M)'!$F70:$DV70)</f>
        <v>0</v>
      </c>
      <c r="M68" s="187">
        <f>SUMIF('현금흐름표(M)'!$F$1:$DV$1,'현금흐름표(Y)'!M$1,'현금흐름표(M)'!$F70:$DV70)</f>
        <v>0</v>
      </c>
      <c r="N68" s="187">
        <f>SUMIF('현금흐름표(M)'!$F$1:$DV$1,'현금흐름표(Y)'!N$1,'현금흐름표(M)'!$F70:$DV70)</f>
        <v>0</v>
      </c>
      <c r="O68" s="187">
        <f>SUMIF('현금흐름표(M)'!$F$1:$DV$1,'현금흐름표(Y)'!O$1,'현금흐름표(M)'!$F70:$DV70)</f>
        <v>0</v>
      </c>
      <c r="P68" s="187">
        <f>SUMIF('현금흐름표(M)'!$F$1:$DV$1,'현금흐름표(Y)'!P$1,'현금흐름표(M)'!$F70:$DV70)</f>
        <v>0</v>
      </c>
    </row>
    <row r="69" spans="3:16" x14ac:dyDescent="0.4">
      <c r="C69" s="21" t="s">
        <v>843</v>
      </c>
      <c r="F69" s="586">
        <f>SUMIF('현금흐름표(M)'!$F$1:$DV$1,'현금흐름표(Y)'!F$1,'현금흐름표(M)'!$F71:$DV71)</f>
        <v>0</v>
      </c>
      <c r="G69" s="187">
        <f>SUMIF('현금흐름표(M)'!$F$1:$DV$1,'현금흐름표(Y)'!G$1,'현금흐름표(M)'!$F71:$DV71)</f>
        <v>0</v>
      </c>
      <c r="H69" s="187">
        <f>SUMIF('현금흐름표(M)'!$F$1:$DV$1,'현금흐름표(Y)'!H$1,'현금흐름표(M)'!$F71:$DV71)</f>
        <v>0</v>
      </c>
      <c r="I69" s="187">
        <f>SUMIF('현금흐름표(M)'!$F$1:$DV$1,'현금흐름표(Y)'!I$1,'현금흐름표(M)'!$F71:$DV71)</f>
        <v>0</v>
      </c>
      <c r="J69" s="187">
        <f>SUMIF('현금흐름표(M)'!$F$1:$DV$1,'현금흐름표(Y)'!J$1,'현금흐름표(M)'!$F71:$DV71)</f>
        <v>0</v>
      </c>
      <c r="K69" s="187">
        <f>SUMIF('현금흐름표(M)'!$F$1:$DV$1,'현금흐름표(Y)'!K$1,'현금흐름표(M)'!$F71:$DV71)</f>
        <v>0</v>
      </c>
      <c r="L69" s="187">
        <f>SUMIF('현금흐름표(M)'!$F$1:$DV$1,'현금흐름표(Y)'!L$1,'현금흐름표(M)'!$F71:$DV71)</f>
        <v>0</v>
      </c>
      <c r="M69" s="187">
        <f>SUMIF('현금흐름표(M)'!$F$1:$DV$1,'현금흐름표(Y)'!M$1,'현금흐름표(M)'!$F71:$DV71)</f>
        <v>0</v>
      </c>
      <c r="N69" s="187">
        <f>SUMIF('현금흐름표(M)'!$F$1:$DV$1,'현금흐름표(Y)'!N$1,'현금흐름표(M)'!$F71:$DV71)</f>
        <v>0</v>
      </c>
      <c r="O69" s="187">
        <f>SUMIF('현금흐름표(M)'!$F$1:$DV$1,'현금흐름표(Y)'!O$1,'현금흐름표(M)'!$F71:$DV71)</f>
        <v>0</v>
      </c>
      <c r="P69" s="187">
        <f>SUMIF('현금흐름표(M)'!$F$1:$DV$1,'현금흐름표(Y)'!P$1,'현금흐름표(M)'!$F71:$DV71)</f>
        <v>0</v>
      </c>
    </row>
    <row r="70" spans="3:16" x14ac:dyDescent="0.4">
      <c r="C70" s="21" t="s">
        <v>105</v>
      </c>
      <c r="F70" s="586">
        <f>SUMIF('현금흐름표(M)'!$F$1:$DV$1,'현금흐름표(Y)'!F$1,'현금흐름표(M)'!$F72:$DV72)</f>
        <v>0</v>
      </c>
      <c r="G70" s="187">
        <f ca="1">SUMIF('현금흐름표(M)'!$F$1:$DV$1,'현금흐름표(Y)'!G$1,'현금흐름표(M)'!$F72:$DV72)</f>
        <v>1219949.0691187289</v>
      </c>
      <c r="H70" s="187">
        <f ca="1">SUMIF('현금흐름표(M)'!$F$1:$DV$1,'현금흐름표(Y)'!H$1,'현금흐름표(M)'!$F72:$DV72)</f>
        <v>1239813.9537935336</v>
      </c>
      <c r="I70" s="187">
        <f ca="1">SUMIF('현금흐름표(M)'!$F$1:$DV$1,'현금흐름표(Y)'!I$1,'현금흐름표(M)'!$F72:$DV72)</f>
        <v>1704592.9650746728</v>
      </c>
      <c r="J70" s="187">
        <f ca="1">SUMIF('현금흐름표(M)'!$F$1:$DV$1,'현금흐름표(Y)'!J$1,'현금흐름표(M)'!$F72:$DV72)</f>
        <v>1794180.8702916445</v>
      </c>
      <c r="K70" s="187">
        <f ca="1">SUMIF('현금흐름표(M)'!$F$1:$DV$1,'현금흐름표(Y)'!K$1,'현금흐름표(M)'!$F72:$DV72)</f>
        <v>6772935.4507194292</v>
      </c>
      <c r="L70" s="187">
        <f ca="1">SUMIF('현금흐름표(M)'!$F$1:$DV$1,'현금흐름표(Y)'!L$1,'현금흐름표(M)'!$F72:$DV72)</f>
        <v>0</v>
      </c>
      <c r="M70" s="187">
        <f ca="1">SUMIF('현금흐름표(M)'!$F$1:$DV$1,'현금흐름표(Y)'!M$1,'현금흐름표(M)'!$F72:$DV72)</f>
        <v>0</v>
      </c>
      <c r="N70" s="187">
        <f ca="1">SUMIF('현금흐름표(M)'!$F$1:$DV$1,'현금흐름표(Y)'!N$1,'현금흐름표(M)'!$F72:$DV72)</f>
        <v>0</v>
      </c>
      <c r="O70" s="187">
        <f ca="1">SUMIF('현금흐름표(M)'!$F$1:$DV$1,'현금흐름표(Y)'!O$1,'현금흐름표(M)'!$F72:$DV72)</f>
        <v>0</v>
      </c>
      <c r="P70" s="187">
        <f ca="1">SUMIF('현금흐름표(M)'!$F$1:$DV$1,'현금흐름표(Y)'!P$1,'현금흐름표(M)'!$F72:$DV72)</f>
        <v>0</v>
      </c>
    </row>
    <row r="71" spans="3:16" x14ac:dyDescent="0.4">
      <c r="C71" s="21" t="s">
        <v>100</v>
      </c>
      <c r="F71" s="586">
        <f>SUMIF('현금흐름표(M)'!$F$1:$DV$1,'현금흐름표(Y)'!F$1,'현금흐름표(M)'!$F73:$DV73)</f>
        <v>0</v>
      </c>
      <c r="G71" s="187">
        <f>SUMIF('현금흐름표(M)'!$F$1:$DV$1,'현금흐름표(Y)'!G$1,'현금흐름표(M)'!$F73:$DV73)</f>
        <v>0</v>
      </c>
      <c r="H71" s="187">
        <f>SUMIF('현금흐름표(M)'!$F$1:$DV$1,'현금흐름표(Y)'!H$1,'현금흐름표(M)'!$F73:$DV73)</f>
        <v>0</v>
      </c>
      <c r="I71" s="187">
        <f>SUMIF('현금흐름표(M)'!$F$1:$DV$1,'현금흐름표(Y)'!I$1,'현금흐름표(M)'!$F73:$DV73)</f>
        <v>0</v>
      </c>
      <c r="J71" s="187">
        <f>SUMIF('현금흐름표(M)'!$F$1:$DV$1,'현금흐름표(Y)'!J$1,'현금흐름표(M)'!$F73:$DV73)</f>
        <v>0</v>
      </c>
      <c r="K71" s="187">
        <f>SUMIF('현금흐름표(M)'!$F$1:$DV$1,'현금흐름표(Y)'!K$1,'현금흐름표(M)'!$F73:$DV73)</f>
        <v>0</v>
      </c>
      <c r="L71" s="187">
        <f>SUMIF('현금흐름표(M)'!$F$1:$DV$1,'현금흐름표(Y)'!L$1,'현금흐름표(M)'!$F73:$DV73)</f>
        <v>0</v>
      </c>
      <c r="M71" s="187">
        <f>SUMIF('현금흐름표(M)'!$F$1:$DV$1,'현금흐름표(Y)'!M$1,'현금흐름표(M)'!$F73:$DV73)</f>
        <v>0</v>
      </c>
      <c r="N71" s="187">
        <f>SUMIF('현금흐름표(M)'!$F$1:$DV$1,'현금흐름표(Y)'!N$1,'현금흐름표(M)'!$F73:$DV73)</f>
        <v>0</v>
      </c>
      <c r="O71" s="187">
        <f>SUMIF('현금흐름표(M)'!$F$1:$DV$1,'현금흐름표(Y)'!O$1,'현금흐름표(M)'!$F73:$DV73)</f>
        <v>0</v>
      </c>
      <c r="P71" s="187">
        <f>SUMIF('현금흐름표(M)'!$F$1:$DV$1,'현금흐름표(Y)'!P$1,'현금흐름표(M)'!$F73:$DV73)</f>
        <v>0</v>
      </c>
    </row>
    <row r="72" spans="3:16" s="718" customFormat="1" ht="4.95" customHeight="1" x14ac:dyDescent="0.4">
      <c r="F72" s="753"/>
      <c r="G72" s="754"/>
      <c r="H72" s="754"/>
      <c r="I72" s="754"/>
      <c r="J72" s="754"/>
      <c r="K72" s="754"/>
      <c r="L72" s="754"/>
      <c r="M72" s="754"/>
      <c r="N72" s="754"/>
      <c r="O72" s="754"/>
      <c r="P72" s="754"/>
    </row>
    <row r="73" spans="3:16" x14ac:dyDescent="0.4">
      <c r="F73" s="186"/>
      <c r="G73" s="187"/>
      <c r="H73" s="187"/>
      <c r="I73" s="187"/>
      <c r="J73" s="187"/>
      <c r="K73" s="187"/>
      <c r="L73" s="187"/>
      <c r="M73" s="187"/>
      <c r="N73" s="187"/>
      <c r="O73" s="187"/>
      <c r="P73" s="187"/>
    </row>
    <row r="74" spans="3:16" x14ac:dyDescent="0.4">
      <c r="F74" s="186"/>
      <c r="G74" s="187"/>
      <c r="H74" s="187"/>
      <c r="I74" s="187"/>
      <c r="J74" s="187"/>
      <c r="K74" s="187"/>
      <c r="L74" s="187"/>
      <c r="M74" s="187"/>
      <c r="N74" s="187"/>
      <c r="O74" s="187"/>
      <c r="P74" s="187"/>
    </row>
    <row r="75" spans="3:16" x14ac:dyDescent="0.4">
      <c r="F75" s="186"/>
      <c r="G75" s="187"/>
      <c r="H75" s="187"/>
      <c r="I75" s="187"/>
      <c r="J75" s="187"/>
      <c r="K75" s="187"/>
      <c r="L75" s="187"/>
      <c r="M75" s="187"/>
      <c r="N75" s="187"/>
      <c r="O75" s="187"/>
      <c r="P75" s="187"/>
    </row>
    <row r="76" spans="3:16" x14ac:dyDescent="0.4">
      <c r="F76" s="186"/>
      <c r="G76" s="187"/>
      <c r="H76" s="187"/>
      <c r="I76" s="187"/>
      <c r="J76" s="187"/>
      <c r="K76" s="187"/>
      <c r="L76" s="187"/>
      <c r="M76" s="187"/>
      <c r="N76" s="187"/>
      <c r="O76" s="187"/>
      <c r="P76" s="187"/>
    </row>
    <row r="77" spans="3:16" x14ac:dyDescent="0.4">
      <c r="F77" s="186"/>
      <c r="G77" s="187"/>
      <c r="H77" s="187"/>
      <c r="I77" s="187"/>
      <c r="J77" s="187"/>
      <c r="K77" s="187"/>
      <c r="L77" s="187"/>
      <c r="M77" s="187"/>
      <c r="N77" s="187"/>
      <c r="O77" s="187"/>
      <c r="P77" s="187"/>
    </row>
    <row r="78" spans="3:16" x14ac:dyDescent="0.4">
      <c r="F78" s="186"/>
      <c r="G78" s="187"/>
      <c r="H78" s="187"/>
      <c r="I78" s="187"/>
      <c r="J78" s="187"/>
      <c r="K78" s="187"/>
      <c r="L78" s="187"/>
      <c r="M78" s="187"/>
      <c r="N78" s="187"/>
      <c r="O78" s="187"/>
      <c r="P78" s="187"/>
    </row>
    <row r="79" spans="3:16" x14ac:dyDescent="0.4">
      <c r="F79" s="186"/>
      <c r="G79" s="187"/>
      <c r="H79" s="187"/>
      <c r="I79" s="187"/>
      <c r="J79" s="187"/>
      <c r="K79" s="187"/>
      <c r="L79" s="187"/>
      <c r="M79" s="187"/>
      <c r="N79" s="187"/>
      <c r="O79" s="187"/>
      <c r="P79" s="187"/>
    </row>
    <row r="80" spans="3:16" x14ac:dyDescent="0.4">
      <c r="F80" s="186"/>
      <c r="G80" s="187"/>
      <c r="H80" s="187"/>
      <c r="I80" s="187"/>
      <c r="J80" s="187"/>
      <c r="K80" s="187"/>
      <c r="L80" s="187"/>
      <c r="M80" s="187"/>
      <c r="N80" s="187"/>
      <c r="O80" s="187"/>
      <c r="P80" s="187"/>
    </row>
    <row r="81" spans="6:16" x14ac:dyDescent="0.4">
      <c r="F81" s="186"/>
      <c r="G81" s="187"/>
      <c r="H81" s="187"/>
      <c r="I81" s="187"/>
      <c r="J81" s="187"/>
      <c r="K81" s="187"/>
      <c r="L81" s="187"/>
      <c r="M81" s="187"/>
      <c r="N81" s="187"/>
      <c r="O81" s="187"/>
      <c r="P81" s="187"/>
    </row>
    <row r="82" spans="6:16" x14ac:dyDescent="0.4">
      <c r="F82" s="186"/>
      <c r="G82" s="187"/>
      <c r="H82" s="187"/>
      <c r="I82" s="187"/>
      <c r="J82" s="187"/>
      <c r="K82" s="187"/>
      <c r="L82" s="187"/>
      <c r="M82" s="187"/>
      <c r="N82" s="187"/>
      <c r="O82" s="187"/>
      <c r="P82" s="187"/>
    </row>
    <row r="83" spans="6:16" x14ac:dyDescent="0.4">
      <c r="F83" s="186"/>
      <c r="G83" s="187"/>
      <c r="H83" s="187"/>
      <c r="I83" s="187"/>
      <c r="J83" s="187"/>
      <c r="K83" s="187"/>
      <c r="L83" s="187"/>
      <c r="M83" s="187"/>
      <c r="N83" s="187"/>
      <c r="O83" s="187"/>
      <c r="P83" s="187"/>
    </row>
    <row r="84" spans="6:16" x14ac:dyDescent="0.4">
      <c r="F84" s="186"/>
      <c r="G84" s="187"/>
      <c r="H84" s="187"/>
      <c r="I84" s="187"/>
      <c r="J84" s="187"/>
      <c r="K84" s="187"/>
      <c r="L84" s="187"/>
      <c r="M84" s="187"/>
      <c r="N84" s="187"/>
      <c r="O84" s="187"/>
      <c r="P84" s="187"/>
    </row>
    <row r="85" spans="6:16" x14ac:dyDescent="0.4">
      <c r="F85" s="186"/>
      <c r="G85" s="187"/>
      <c r="H85" s="187"/>
      <c r="I85" s="187"/>
      <c r="J85" s="187"/>
      <c r="K85" s="187"/>
      <c r="L85" s="187"/>
      <c r="M85" s="187"/>
      <c r="N85" s="187"/>
      <c r="O85" s="187"/>
      <c r="P85" s="187"/>
    </row>
    <row r="86" spans="6:16" x14ac:dyDescent="0.4">
      <c r="F86" s="186"/>
      <c r="G86" s="187"/>
      <c r="H86" s="187"/>
      <c r="I86" s="187"/>
      <c r="J86" s="187"/>
      <c r="K86" s="187"/>
      <c r="L86" s="187"/>
      <c r="M86" s="187"/>
      <c r="N86" s="187"/>
      <c r="O86" s="187"/>
      <c r="P86" s="187"/>
    </row>
    <row r="87" spans="6:16" x14ac:dyDescent="0.4">
      <c r="F87" s="186"/>
      <c r="G87" s="187"/>
      <c r="H87" s="187"/>
      <c r="I87" s="187"/>
      <c r="J87" s="187"/>
      <c r="K87" s="187"/>
      <c r="L87" s="187"/>
      <c r="M87" s="187"/>
      <c r="N87" s="187"/>
      <c r="O87" s="187"/>
      <c r="P87" s="187"/>
    </row>
    <row r="88" spans="6:16" x14ac:dyDescent="0.4">
      <c r="F88" s="186"/>
      <c r="G88" s="187"/>
      <c r="H88" s="187"/>
      <c r="I88" s="187"/>
      <c r="J88" s="187"/>
      <c r="K88" s="187"/>
      <c r="L88" s="187"/>
      <c r="M88" s="187"/>
      <c r="N88" s="187"/>
      <c r="O88" s="187"/>
      <c r="P88" s="187"/>
    </row>
    <row r="89" spans="6:16" x14ac:dyDescent="0.4">
      <c r="F89" s="186"/>
      <c r="G89" s="187"/>
      <c r="H89" s="187"/>
      <c r="I89" s="187"/>
      <c r="J89" s="187"/>
      <c r="K89" s="187"/>
      <c r="L89" s="187"/>
      <c r="M89" s="187"/>
      <c r="N89" s="187"/>
      <c r="O89" s="187"/>
      <c r="P89" s="187"/>
    </row>
    <row r="90" spans="6:16" x14ac:dyDescent="0.4">
      <c r="F90" s="186"/>
      <c r="G90" s="187"/>
      <c r="H90" s="187"/>
      <c r="I90" s="187"/>
      <c r="J90" s="187"/>
      <c r="K90" s="187"/>
      <c r="L90" s="187"/>
      <c r="M90" s="187"/>
      <c r="N90" s="187"/>
      <c r="O90" s="187"/>
      <c r="P90" s="187"/>
    </row>
    <row r="91" spans="6:16" x14ac:dyDescent="0.4">
      <c r="F91" s="186"/>
      <c r="G91" s="187"/>
      <c r="H91" s="187"/>
      <c r="I91" s="187"/>
      <c r="J91" s="187"/>
      <c r="K91" s="187"/>
      <c r="L91" s="187"/>
      <c r="M91" s="187"/>
      <c r="N91" s="187"/>
      <c r="O91" s="187"/>
      <c r="P91" s="187"/>
    </row>
    <row r="92" spans="6:16" x14ac:dyDescent="0.4">
      <c r="F92" s="186"/>
      <c r="G92" s="187"/>
      <c r="H92" s="187"/>
      <c r="I92" s="187"/>
      <c r="J92" s="187"/>
      <c r="K92" s="187"/>
      <c r="L92" s="187"/>
      <c r="M92" s="187"/>
      <c r="N92" s="187"/>
      <c r="O92" s="187"/>
      <c r="P92" s="187"/>
    </row>
    <row r="93" spans="6:16" x14ac:dyDescent="0.4">
      <c r="F93" s="186"/>
      <c r="G93" s="187"/>
      <c r="H93" s="187"/>
      <c r="I93" s="187"/>
      <c r="J93" s="187"/>
      <c r="K93" s="187"/>
      <c r="L93" s="187"/>
      <c r="M93" s="187"/>
      <c r="N93" s="187"/>
      <c r="O93" s="187"/>
      <c r="P93" s="187"/>
    </row>
    <row r="94" spans="6:16" x14ac:dyDescent="0.4">
      <c r="F94" s="186"/>
      <c r="G94" s="187"/>
      <c r="H94" s="187"/>
      <c r="I94" s="187"/>
      <c r="J94" s="187"/>
      <c r="K94" s="187"/>
      <c r="L94" s="187"/>
      <c r="M94" s="187"/>
      <c r="N94" s="187"/>
      <c r="O94" s="187"/>
      <c r="P94" s="187"/>
    </row>
    <row r="95" spans="6:16" x14ac:dyDescent="0.4">
      <c r="F95" s="186"/>
      <c r="G95" s="187"/>
      <c r="H95" s="187"/>
      <c r="I95" s="187"/>
      <c r="J95" s="187"/>
      <c r="K95" s="187"/>
      <c r="L95" s="187"/>
      <c r="M95" s="187"/>
      <c r="N95" s="187"/>
      <c r="O95" s="187"/>
      <c r="P95" s="187"/>
    </row>
    <row r="96" spans="6:16" x14ac:dyDescent="0.4">
      <c r="F96" s="186"/>
      <c r="G96" s="187"/>
      <c r="H96" s="187"/>
      <c r="I96" s="187"/>
      <c r="J96" s="187"/>
      <c r="K96" s="187"/>
      <c r="L96" s="187"/>
      <c r="M96" s="187"/>
      <c r="N96" s="187"/>
      <c r="O96" s="187"/>
      <c r="P96" s="187"/>
    </row>
    <row r="97" spans="6:16" x14ac:dyDescent="0.4">
      <c r="F97" s="186"/>
      <c r="G97" s="187"/>
      <c r="H97" s="187"/>
      <c r="I97" s="187"/>
      <c r="J97" s="187"/>
      <c r="K97" s="187"/>
      <c r="L97" s="187"/>
      <c r="M97" s="187"/>
      <c r="N97" s="187"/>
      <c r="O97" s="187"/>
      <c r="P97" s="187"/>
    </row>
    <row r="98" spans="6:16" x14ac:dyDescent="0.4">
      <c r="F98" s="186"/>
      <c r="G98" s="187"/>
      <c r="H98" s="187"/>
      <c r="I98" s="187"/>
      <c r="J98" s="187"/>
      <c r="K98" s="187"/>
      <c r="L98" s="187"/>
      <c r="M98" s="187"/>
      <c r="N98" s="187"/>
      <c r="O98" s="187"/>
      <c r="P98" s="187"/>
    </row>
    <row r="99" spans="6:16" x14ac:dyDescent="0.4">
      <c r="F99" s="186"/>
      <c r="G99" s="187"/>
      <c r="H99" s="187"/>
      <c r="I99" s="187"/>
      <c r="J99" s="187"/>
      <c r="K99" s="187"/>
      <c r="L99" s="187"/>
      <c r="M99" s="187"/>
      <c r="N99" s="187"/>
      <c r="O99" s="187"/>
      <c r="P99" s="187"/>
    </row>
    <row r="100" spans="6:16" x14ac:dyDescent="0.4">
      <c r="F100" s="186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</row>
    <row r="101" spans="6:16" x14ac:dyDescent="0.4">
      <c r="F101" s="186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</row>
    <row r="102" spans="6:16" x14ac:dyDescent="0.4">
      <c r="F102" s="186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</row>
    <row r="103" spans="6:16" x14ac:dyDescent="0.4">
      <c r="F103" s="186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</row>
    <row r="104" spans="6:16" x14ac:dyDescent="0.4">
      <c r="F104" s="186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</row>
    <row r="105" spans="6:16" x14ac:dyDescent="0.4">
      <c r="F105" s="186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</row>
    <row r="106" spans="6:16" x14ac:dyDescent="0.4">
      <c r="F106" s="186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</row>
    <row r="107" spans="6:16" x14ac:dyDescent="0.4">
      <c r="F107" s="186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</row>
    <row r="108" spans="6:16" x14ac:dyDescent="0.4">
      <c r="F108" s="186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</row>
    <row r="109" spans="6:16" x14ac:dyDescent="0.4">
      <c r="F109" s="186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</row>
    <row r="110" spans="6:16" x14ac:dyDescent="0.4">
      <c r="F110" s="186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</row>
    <row r="111" spans="6:16" x14ac:dyDescent="0.4">
      <c r="F111" s="186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</row>
    <row r="112" spans="6:16" x14ac:dyDescent="0.4">
      <c r="F112" s="186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</row>
    <row r="113" spans="6:16" x14ac:dyDescent="0.4">
      <c r="F113" s="186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</row>
    <row r="114" spans="6:16" x14ac:dyDescent="0.4">
      <c r="F114" s="186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</row>
    <row r="115" spans="6:16" x14ac:dyDescent="0.4">
      <c r="F115" s="186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</row>
    <row r="116" spans="6:16" x14ac:dyDescent="0.4">
      <c r="F116" s="186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</row>
    <row r="117" spans="6:16" x14ac:dyDescent="0.4">
      <c r="F117" s="186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</row>
    <row r="118" spans="6:16" x14ac:dyDescent="0.4">
      <c r="F118" s="186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</row>
    <row r="119" spans="6:16" x14ac:dyDescent="0.4">
      <c r="F119" s="186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</row>
    <row r="120" spans="6:16" x14ac:dyDescent="0.4">
      <c r="F120" s="186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</row>
    <row r="121" spans="6:16" x14ac:dyDescent="0.4">
      <c r="F121" s="186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</row>
    <row r="122" spans="6:16" x14ac:dyDescent="0.4">
      <c r="F122" s="186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</row>
    <row r="123" spans="6:16" x14ac:dyDescent="0.4">
      <c r="F123" s="186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</row>
    <row r="124" spans="6:16" x14ac:dyDescent="0.4">
      <c r="F124" s="186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</row>
    <row r="125" spans="6:16" x14ac:dyDescent="0.4">
      <c r="F125" s="186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</row>
    <row r="126" spans="6:16" x14ac:dyDescent="0.4">
      <c r="F126" s="186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</row>
    <row r="127" spans="6:16" x14ac:dyDescent="0.4">
      <c r="F127" s="186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</row>
    <row r="128" spans="6:16" x14ac:dyDescent="0.4">
      <c r="F128" s="186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</row>
    <row r="129" spans="6:16" x14ac:dyDescent="0.4">
      <c r="F129" s="186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</row>
    <row r="130" spans="6:16" x14ac:dyDescent="0.4">
      <c r="F130" s="186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</row>
    <row r="131" spans="6:16" x14ac:dyDescent="0.4">
      <c r="F131" s="186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</row>
    <row r="132" spans="6:16" x14ac:dyDescent="0.4">
      <c r="F132" s="186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</row>
    <row r="133" spans="6:16" x14ac:dyDescent="0.4">
      <c r="F133" s="186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</row>
    <row r="134" spans="6:16" x14ac:dyDescent="0.4">
      <c r="F134" s="186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</row>
    <row r="135" spans="6:16" x14ac:dyDescent="0.4">
      <c r="F135" s="186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</row>
    <row r="136" spans="6:16" x14ac:dyDescent="0.4">
      <c r="F136" s="186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</row>
    <row r="137" spans="6:16" x14ac:dyDescent="0.4">
      <c r="F137" s="186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</row>
    <row r="138" spans="6:16" x14ac:dyDescent="0.4">
      <c r="F138" s="186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</row>
    <row r="139" spans="6:16" x14ac:dyDescent="0.4">
      <c r="F139" s="186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</row>
    <row r="140" spans="6:16" x14ac:dyDescent="0.4">
      <c r="F140" s="186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</row>
    <row r="141" spans="6:16" x14ac:dyDescent="0.4">
      <c r="F141" s="186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</row>
    <row r="142" spans="6:16" x14ac:dyDescent="0.4">
      <c r="F142" s="186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</row>
    <row r="143" spans="6:16" x14ac:dyDescent="0.4">
      <c r="F143" s="186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</row>
    <row r="144" spans="6:16" x14ac:dyDescent="0.4">
      <c r="F144" s="186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</row>
    <row r="145" spans="6:16" x14ac:dyDescent="0.4">
      <c r="F145" s="186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</row>
    <row r="146" spans="6:16" x14ac:dyDescent="0.4">
      <c r="F146" s="186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</row>
    <row r="147" spans="6:16" x14ac:dyDescent="0.4">
      <c r="F147" s="186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</row>
    <row r="148" spans="6:16" x14ac:dyDescent="0.4">
      <c r="F148" s="186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</row>
    <row r="149" spans="6:16" x14ac:dyDescent="0.4">
      <c r="F149" s="186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</row>
    <row r="150" spans="6:16" x14ac:dyDescent="0.4">
      <c r="F150" s="186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</row>
    <row r="151" spans="6:16" x14ac:dyDescent="0.4">
      <c r="F151" s="186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</row>
  </sheetData>
  <phoneticPr fontId="2" type="noConversion"/>
  <pageMargins left="0.7" right="0.7" top="0.75" bottom="0.75" header="0.3" footer="0.3"/>
  <pageSetup paperSize="9" scale="4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A1:AT59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8" sqref="G8"/>
    </sheetView>
  </sheetViews>
  <sheetFormatPr defaultColWidth="9" defaultRowHeight="10.8" x14ac:dyDescent="0.4"/>
  <cols>
    <col min="1" max="1" width="0.8984375" style="718" customWidth="1"/>
    <col min="2" max="5" width="9" style="21"/>
    <col min="6" max="6" width="11.59765625" style="583" customWidth="1"/>
    <col min="7" max="46" width="11.59765625" style="584" customWidth="1"/>
    <col min="47" max="16384" width="9" style="21"/>
  </cols>
  <sheetData>
    <row r="1" spans="1:46" x14ac:dyDescent="0.4">
      <c r="B1" s="1225" t="s">
        <v>69</v>
      </c>
      <c r="C1" s="1226">
        <f>'Control Panel_운영'!$N$93</f>
        <v>1000</v>
      </c>
      <c r="D1" s="981"/>
      <c r="E1" s="982"/>
      <c r="F1" s="1232">
        <f>Index_운영!F$2</f>
        <v>0</v>
      </c>
      <c r="G1" s="1131">
        <v>1</v>
      </c>
      <c r="H1" s="1131">
        <v>2</v>
      </c>
      <c r="I1" s="1131">
        <v>3</v>
      </c>
      <c r="J1" s="1131">
        <v>4</v>
      </c>
      <c r="K1" s="1131">
        <v>5</v>
      </c>
      <c r="L1" s="1131">
        <v>6</v>
      </c>
      <c r="M1" s="1131">
        <v>7</v>
      </c>
      <c r="N1" s="1131">
        <v>8</v>
      </c>
      <c r="O1" s="1131">
        <v>9</v>
      </c>
      <c r="P1" s="1131">
        <v>10</v>
      </c>
      <c r="Q1" s="1131">
        <v>11</v>
      </c>
      <c r="R1" s="1131">
        <v>12</v>
      </c>
      <c r="S1" s="1131">
        <v>13</v>
      </c>
      <c r="T1" s="1131">
        <v>14</v>
      </c>
      <c r="U1" s="1131">
        <v>15</v>
      </c>
      <c r="V1" s="1131">
        <v>16</v>
      </c>
      <c r="W1" s="1131">
        <v>17</v>
      </c>
      <c r="X1" s="1131">
        <v>18</v>
      </c>
      <c r="Y1" s="1131">
        <v>19</v>
      </c>
      <c r="Z1" s="1131">
        <v>20</v>
      </c>
      <c r="AA1" s="1131">
        <v>21</v>
      </c>
      <c r="AB1" s="1131">
        <v>22</v>
      </c>
      <c r="AC1" s="1131">
        <v>23</v>
      </c>
      <c r="AD1" s="1131">
        <v>24</v>
      </c>
      <c r="AE1" s="1131">
        <v>25</v>
      </c>
      <c r="AF1" s="1131">
        <v>26</v>
      </c>
      <c r="AG1" s="1131">
        <v>27</v>
      </c>
      <c r="AH1" s="1131">
        <v>28</v>
      </c>
      <c r="AI1" s="1131">
        <v>29</v>
      </c>
      <c r="AJ1" s="1131">
        <v>30</v>
      </c>
      <c r="AK1" s="1131">
        <v>31</v>
      </c>
      <c r="AL1" s="1131">
        <v>32</v>
      </c>
      <c r="AM1" s="1131">
        <v>33</v>
      </c>
      <c r="AN1" s="1131">
        <v>34</v>
      </c>
      <c r="AO1" s="1131">
        <v>35</v>
      </c>
      <c r="AP1" s="1131">
        <v>36</v>
      </c>
      <c r="AQ1" s="1131">
        <v>37</v>
      </c>
      <c r="AR1" s="1131">
        <v>38</v>
      </c>
      <c r="AS1" s="1131">
        <v>39</v>
      </c>
      <c r="AT1" s="1131">
        <v>40</v>
      </c>
    </row>
    <row r="2" spans="1:46" x14ac:dyDescent="0.4">
      <c r="B2" s="982"/>
      <c r="C2" s="981"/>
      <c r="D2" s="981"/>
      <c r="E2" s="982"/>
      <c r="F2" s="1233">
        <f>Index_운영!F$3</f>
        <v>45169</v>
      </c>
      <c r="G2" s="1234">
        <f>EOMONTH(F2,'Control Panel_운영'!$K$92)</f>
        <v>45260</v>
      </c>
      <c r="H2" s="1234">
        <f>EOMONTH(G2,'Control Panel_운영'!$K$92)</f>
        <v>45351</v>
      </c>
      <c r="I2" s="1234">
        <f>EOMONTH(H2,'Control Panel_운영'!$K$92)</f>
        <v>45443</v>
      </c>
      <c r="J2" s="1234">
        <f>EOMONTH(I2,'Control Panel_운영'!$K$92)</f>
        <v>45535</v>
      </c>
      <c r="K2" s="1234">
        <f>EOMONTH(J2,'Control Panel_운영'!$K$92)</f>
        <v>45626</v>
      </c>
      <c r="L2" s="1234">
        <f>EOMONTH(K2,'Control Panel_운영'!$K$92)</f>
        <v>45716</v>
      </c>
      <c r="M2" s="1234">
        <f>EOMONTH(L2,'Control Panel_운영'!$K$92)</f>
        <v>45808</v>
      </c>
      <c r="N2" s="1234">
        <f>EOMONTH(M2,'Control Panel_운영'!$K$92)</f>
        <v>45900</v>
      </c>
      <c r="O2" s="1234">
        <f>EOMONTH(N2,'Control Panel_운영'!$K$92)</f>
        <v>45991</v>
      </c>
      <c r="P2" s="1234">
        <f>EOMONTH(O2,'Control Panel_운영'!$K$92)</f>
        <v>46081</v>
      </c>
      <c r="Q2" s="1234">
        <f>EOMONTH(P2,'Control Panel_운영'!$K$92)</f>
        <v>46173</v>
      </c>
      <c r="R2" s="1234">
        <f>EOMONTH(Q2,'Control Panel_운영'!$K$92)</f>
        <v>46265</v>
      </c>
      <c r="S2" s="1234">
        <f>EOMONTH(R2,'Control Panel_운영'!$K$92)</f>
        <v>46356</v>
      </c>
      <c r="T2" s="1234">
        <f>EOMONTH(S2,'Control Panel_운영'!$K$92)</f>
        <v>46446</v>
      </c>
      <c r="U2" s="1234">
        <f>EOMONTH(T2,'Control Panel_운영'!$K$92)</f>
        <v>46538</v>
      </c>
      <c r="V2" s="1234">
        <f>EOMONTH(U2,'Control Panel_운영'!$K$92)</f>
        <v>46630</v>
      </c>
      <c r="W2" s="1234">
        <f>EOMONTH(V2,'Control Panel_운영'!$K$92)</f>
        <v>46721</v>
      </c>
      <c r="X2" s="1234">
        <f>EOMONTH(W2,'Control Panel_운영'!$K$92)</f>
        <v>46812</v>
      </c>
      <c r="Y2" s="1234">
        <f>EOMONTH(X2,'Control Panel_운영'!$K$92)</f>
        <v>46904</v>
      </c>
      <c r="Z2" s="1234">
        <f>EOMONTH(Y2,'Control Panel_운영'!$K$92)</f>
        <v>46996</v>
      </c>
      <c r="AA2" s="1234">
        <f>EOMONTH(Z2,'Control Panel_운영'!$K$92)</f>
        <v>47087</v>
      </c>
      <c r="AB2" s="1234">
        <f>EOMONTH(AA2,'Control Panel_운영'!$K$92)</f>
        <v>47177</v>
      </c>
      <c r="AC2" s="1234">
        <f>EOMONTH(AB2,'Control Panel_운영'!$K$92)</f>
        <v>47269</v>
      </c>
      <c r="AD2" s="1234">
        <f>EOMONTH(AC2,'Control Panel_운영'!$K$92)</f>
        <v>47361</v>
      </c>
      <c r="AE2" s="1234">
        <f>EOMONTH(AD2,'Control Panel_운영'!$K$92)</f>
        <v>47452</v>
      </c>
      <c r="AF2" s="1234">
        <f>EOMONTH(AE2,'Control Panel_운영'!$K$92)</f>
        <v>47542</v>
      </c>
      <c r="AG2" s="1234">
        <f>EOMONTH(AF2,'Control Panel_운영'!$K$92)</f>
        <v>47634</v>
      </c>
      <c r="AH2" s="1234">
        <f>EOMONTH(AG2,'Control Panel_운영'!$K$92)</f>
        <v>47726</v>
      </c>
      <c r="AI2" s="1234">
        <f>EOMONTH(AH2,'Control Panel_운영'!$K$92)</f>
        <v>47817</v>
      </c>
      <c r="AJ2" s="1234">
        <f>EOMONTH(AI2,'Control Panel_운영'!$K$92)</f>
        <v>47907</v>
      </c>
      <c r="AK2" s="1234">
        <f>EOMONTH(AJ2,'Control Panel_운영'!$K$92)</f>
        <v>47999</v>
      </c>
      <c r="AL2" s="1234">
        <f>EOMONTH(AK2,'Control Panel_운영'!$K$92)</f>
        <v>48091</v>
      </c>
      <c r="AM2" s="1234">
        <f>EOMONTH(AL2,'Control Panel_운영'!$K$92)</f>
        <v>48182</v>
      </c>
      <c r="AN2" s="1234">
        <f>EOMONTH(AM2,'Control Panel_운영'!$K$92)</f>
        <v>48273</v>
      </c>
      <c r="AO2" s="1234">
        <f>EOMONTH(AN2,'Control Panel_운영'!$K$92)</f>
        <v>48365</v>
      </c>
      <c r="AP2" s="1234">
        <f>EOMONTH(AO2,'Control Panel_운영'!$K$92)</f>
        <v>48457</v>
      </c>
      <c r="AQ2" s="1234">
        <f>EOMONTH(AP2,'Control Panel_운영'!$K$92)</f>
        <v>48548</v>
      </c>
      <c r="AR2" s="1234">
        <f>EOMONTH(AQ2,'Control Panel_운영'!$K$92)</f>
        <v>48638</v>
      </c>
      <c r="AS2" s="1234">
        <f>EOMONTH(AR2,'Control Panel_운영'!$K$92)</f>
        <v>48730</v>
      </c>
      <c r="AT2" s="1234">
        <f>EOMONTH(AS2,'Control Panel_운영'!$K$92)</f>
        <v>48822</v>
      </c>
    </row>
    <row r="3" spans="1:46" s="718" customFormat="1" ht="4.95" customHeight="1" x14ac:dyDescent="0.4">
      <c r="F3" s="753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4"/>
      <c r="X3" s="754"/>
      <c r="Y3" s="754"/>
      <c r="Z3" s="754"/>
      <c r="AA3" s="754"/>
      <c r="AB3" s="754"/>
      <c r="AC3" s="754"/>
      <c r="AD3" s="754"/>
      <c r="AE3" s="754"/>
      <c r="AF3" s="754"/>
      <c r="AG3" s="75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754"/>
      <c r="AT3" s="754"/>
    </row>
    <row r="4" spans="1:46" x14ac:dyDescent="0.4">
      <c r="A4" s="728"/>
      <c r="B4" s="45" t="s">
        <v>470</v>
      </c>
      <c r="C4" s="45"/>
      <c r="D4" s="45"/>
      <c r="E4" s="45"/>
      <c r="F4" s="46">
        <f>SUM(F5:F10)</f>
        <v>0</v>
      </c>
      <c r="G4" s="47">
        <f t="shared" ref="G4:AT4" si="0">SUM(G5:G10)</f>
        <v>1526615.4750900001</v>
      </c>
      <c r="H4" s="47">
        <f t="shared" si="0"/>
        <v>1167354.2250900001</v>
      </c>
      <c r="I4" s="47">
        <f t="shared" si="0"/>
        <v>1325177.87509</v>
      </c>
      <c r="J4" s="47">
        <f t="shared" si="0"/>
        <v>1170192.25009</v>
      </c>
      <c r="K4" s="47">
        <f t="shared" si="0"/>
        <v>1773604.4250900003</v>
      </c>
      <c r="L4" s="47">
        <f t="shared" si="0"/>
        <v>1357685.1500900001</v>
      </c>
      <c r="M4" s="47">
        <f t="shared" si="0"/>
        <v>1568138.0730900003</v>
      </c>
      <c r="N4" s="47">
        <f t="shared" si="0"/>
        <v>1361036.6075900004</v>
      </c>
      <c r="O4" s="47">
        <f t="shared" si="0"/>
        <v>1917073.5540900005</v>
      </c>
      <c r="P4" s="47">
        <f t="shared" si="0"/>
        <v>1468099.4935900003</v>
      </c>
      <c r="Q4" s="47">
        <f t="shared" si="0"/>
        <v>1707497.8750500004</v>
      </c>
      <c r="R4" s="47">
        <f t="shared" si="0"/>
        <v>1471746.3162400003</v>
      </c>
      <c r="S4" s="47">
        <f t="shared" si="0"/>
        <v>1954952.4656700001</v>
      </c>
      <c r="T4" s="47">
        <f t="shared" si="0"/>
        <v>1496998.92396</v>
      </c>
      <c r="U4" s="47">
        <f t="shared" si="0"/>
        <v>1741185.2730492002</v>
      </c>
      <c r="V4" s="47">
        <f t="shared" si="0"/>
        <v>1500718.6830630002</v>
      </c>
      <c r="W4" s="47">
        <f t="shared" si="0"/>
        <v>1993588.9554816002</v>
      </c>
      <c r="X4" s="47">
        <f t="shared" si="0"/>
        <v>1526476.3429374001</v>
      </c>
      <c r="Y4" s="47">
        <f t="shared" si="0"/>
        <v>1775546.4190083842</v>
      </c>
      <c r="Z4" s="47">
        <f t="shared" si="0"/>
        <v>1530270.4972224601</v>
      </c>
      <c r="AA4" s="47">
        <f t="shared" si="0"/>
        <v>2032998.1750894326</v>
      </c>
      <c r="AB4" s="47">
        <f t="shared" si="0"/>
        <v>1556543.3102943485</v>
      </c>
      <c r="AC4" s="47">
        <f t="shared" si="0"/>
        <v>1810594.787886752</v>
      </c>
      <c r="AD4" s="47">
        <f t="shared" si="0"/>
        <v>1560413.3476651094</v>
      </c>
      <c r="AE4" s="47">
        <f t="shared" si="0"/>
        <v>1374680.8381380711</v>
      </c>
      <c r="AF4" s="47">
        <f t="shared" si="0"/>
        <v>1066431.9395481602</v>
      </c>
      <c r="AG4" s="47">
        <f t="shared" si="0"/>
        <v>1147829.3831913371</v>
      </c>
      <c r="AH4" s="47">
        <f t="shared" si="0"/>
        <v>1069277.3139966824</v>
      </c>
      <c r="AI4" s="47">
        <f t="shared" si="0"/>
        <v>1157425.6443422211</v>
      </c>
      <c r="AJ4" s="47">
        <f t="shared" si="0"/>
        <v>898726.17591627582</v>
      </c>
      <c r="AK4" s="47">
        <f t="shared" si="0"/>
        <v>926037.16029655223</v>
      </c>
      <c r="AL4" s="47">
        <f t="shared" si="0"/>
        <v>901114.17100943823</v>
      </c>
      <c r="AM4" s="47">
        <f t="shared" si="0"/>
        <v>1057968.4721988596</v>
      </c>
      <c r="AN4" s="47">
        <f t="shared" si="0"/>
        <v>821952.21847227751</v>
      </c>
      <c r="AO4" s="47">
        <f t="shared" si="0"/>
        <v>821952.21847227751</v>
      </c>
      <c r="AP4" s="47">
        <f t="shared" si="0"/>
        <v>824130.83004513825</v>
      </c>
      <c r="AQ4" s="47">
        <f t="shared" si="0"/>
        <v>1078665.2821410366</v>
      </c>
      <c r="AR4" s="47">
        <f t="shared" si="0"/>
        <v>837928.70333992306</v>
      </c>
      <c r="AS4" s="47">
        <f t="shared" si="0"/>
        <v>837928.70333992306</v>
      </c>
      <c r="AT4" s="47">
        <f t="shared" si="0"/>
        <v>840150.8871442409</v>
      </c>
    </row>
    <row r="5" spans="1:46" x14ac:dyDescent="0.4">
      <c r="C5" s="21" t="s">
        <v>98</v>
      </c>
      <c r="F5" s="186">
        <f>SUMIF('손익계산서(M)'!$F$2:$DV$2,F$1,'손익계산서(M)'!$F7:$DV7)</f>
        <v>0</v>
      </c>
      <c r="G5" s="187">
        <f>SUMIF('손익계산서(M)'!$F$2:$DV$2,G$1,'손익계산서(M)'!$F7:$DV7)</f>
        <v>1077783.75</v>
      </c>
      <c r="H5" s="187">
        <f>SUMIF('손익계산서(M)'!$F$2:$DV$2,H$1,'손익계산서(M)'!$F7:$DV7)</f>
        <v>718522.5</v>
      </c>
      <c r="I5" s="187">
        <f>SUMIF('손익계산서(M)'!$F$2:$DV$2,I$1,'손익계산서(M)'!$F7:$DV7)</f>
        <v>876346.15</v>
      </c>
      <c r="J5" s="187">
        <f>SUMIF('손익계산서(M)'!$F$2:$DV$2,J$1,'손익계산서(M)'!$F7:$DV7)</f>
        <v>718522.5</v>
      </c>
      <c r="K5" s="187">
        <f>SUMIF('손익계산서(M)'!$F$2:$DV$2,K$1,'손익계산서(M)'!$F7:$DV7)</f>
        <v>1247757.8250000002</v>
      </c>
      <c r="L5" s="187">
        <f>SUMIF('손익계산서(M)'!$F$2:$DV$2,L$1,'손익계산서(M)'!$F7:$DV7)</f>
        <v>831838.55</v>
      </c>
      <c r="M5" s="187">
        <f>SUMIF('손익계산서(M)'!$F$2:$DV$2,M$1,'손익계산서(M)'!$F7:$DV7)</f>
        <v>1042291.4730000002</v>
      </c>
      <c r="N5" s="187">
        <f>SUMIF('손익계산서(M)'!$F$2:$DV$2,N$1,'손익계산서(M)'!$F7:$DV7)</f>
        <v>831838.55000000016</v>
      </c>
      <c r="O5" s="187">
        <f>SUMIF('손익계산서(M)'!$F$2:$DV$2,O$1,'손익계산서(M)'!$F7:$DV7)</f>
        <v>1346922.1815000004</v>
      </c>
      <c r="P5" s="187">
        <f>SUMIF('손익계산서(M)'!$F$2:$DV$2,P$1,'손익계산서(M)'!$F7:$DV7)</f>
        <v>897948.12100000028</v>
      </c>
      <c r="Q5" s="187">
        <f>SUMIF('손익계산서(M)'!$F$2:$DV$2,Q$1,'손익계산서(M)'!$F7:$DV7)</f>
        <v>1137346.5024600003</v>
      </c>
      <c r="R5" s="187">
        <f>SUMIF('손익계산서(M)'!$F$2:$DV$2,R$1,'손익계산서(M)'!$F7:$DV7)</f>
        <v>897948.12100000028</v>
      </c>
      <c r="S5" s="187">
        <f>SUMIF('손익계산서(M)'!$F$2:$DV$2,S$1,'손익계산서(M)'!$F7:$DV7)</f>
        <v>1373860.6251300001</v>
      </c>
      <c r="T5" s="187">
        <f>SUMIF('손익계산서(M)'!$F$2:$DV$2,T$1,'손익계산서(M)'!$F7:$DV7)</f>
        <v>915907.08342000004</v>
      </c>
      <c r="U5" s="187">
        <f>SUMIF('손익계산서(M)'!$F$2:$DV$2,U$1,'손익계산서(M)'!$F7:$DV7)</f>
        <v>1160093.4325092002</v>
      </c>
      <c r="V5" s="187">
        <f>SUMIF('손익계산서(M)'!$F$2:$DV$2,V$1,'손익계산서(M)'!$F7:$DV7)</f>
        <v>915907.08342000004</v>
      </c>
      <c r="W5" s="187">
        <f>SUMIF('손익계산서(M)'!$F$2:$DV$2,W$1,'손익계산서(M)'!$F7:$DV7)</f>
        <v>1401337.8376326002</v>
      </c>
      <c r="X5" s="187">
        <f>SUMIF('손익계산서(M)'!$F$2:$DV$2,X$1,'손익계산서(M)'!$F7:$DV7)</f>
        <v>934225.22508840007</v>
      </c>
      <c r="Y5" s="187">
        <f>SUMIF('손익계산서(M)'!$F$2:$DV$2,Y$1,'손익계산서(M)'!$F7:$DV7)</f>
        <v>1183295.3011593842</v>
      </c>
      <c r="Z5" s="187">
        <f>SUMIF('손익계산서(M)'!$F$2:$DV$2,Z$1,'손익계산서(M)'!$F7:$DV7)</f>
        <v>934225.22508840018</v>
      </c>
      <c r="AA5" s="187">
        <f>SUMIF('손익계산서(M)'!$F$2:$DV$2,AA$1,'손익계산서(M)'!$F7:$DV7)</f>
        <v>1429364.5943852523</v>
      </c>
      <c r="AB5" s="187">
        <f>SUMIF('손익계산서(M)'!$F$2:$DV$2,AB$1,'손익계산서(M)'!$F7:$DV7)</f>
        <v>952909.72959016822</v>
      </c>
      <c r="AC5" s="187">
        <f>SUMIF('손익계산서(M)'!$F$2:$DV$2,AC$1,'손익계산서(M)'!$F7:$DV7)</f>
        <v>1206961.207182572</v>
      </c>
      <c r="AD5" s="187">
        <f>SUMIF('손익계산서(M)'!$F$2:$DV$2,AD$1,'손익계산서(M)'!$F7:$DV7)</f>
        <v>952909.72959016822</v>
      </c>
      <c r="AE5" s="187">
        <f>SUMIF('손익계산서(M)'!$F$2:$DV$2,AE$1,'손익계산서(M)'!$F7:$DV7)</f>
        <v>924746.69576973282</v>
      </c>
      <c r="AF5" s="187">
        <f>SUMIF('손익계산서(M)'!$F$2:$DV$2,AF$1,'손익계산서(M)'!$F7:$DV7)</f>
        <v>616497.79717982188</v>
      </c>
      <c r="AG5" s="187">
        <f>SUMIF('손익계산서(M)'!$F$2:$DV$2,AG$1,'손익계산서(M)'!$F7:$DV7)</f>
        <v>697895.24082299881</v>
      </c>
      <c r="AH5" s="187">
        <f>SUMIF('손익계산서(M)'!$F$2:$DV$2,AH$1,'손익계산서(M)'!$F7:$DV7)</f>
        <v>616497.79717982188</v>
      </c>
      <c r="AI5" s="187">
        <f>SUMIF('손익계산서(M)'!$F$2:$DV$2,AI$1,'손익계산서(M)'!$F7:$DV7)</f>
        <v>776098.40527783532</v>
      </c>
      <c r="AJ5" s="187">
        <f>SUMIF('손익계산서(M)'!$F$2:$DV$2,AJ$1,'손익계산서(M)'!$F7:$DV7)</f>
        <v>517398.93685189023</v>
      </c>
      <c r="AK5" s="187">
        <f>SUMIF('손익계산서(M)'!$F$2:$DV$2,AK$1,'손익계산서(M)'!$F7:$DV7)</f>
        <v>544709.9212321667</v>
      </c>
      <c r="AL5" s="187">
        <f>SUMIF('손익계산서(M)'!$F$2:$DV$2,AL$1,'손익계산서(M)'!$F7:$DV7)</f>
        <v>517398.93685189023</v>
      </c>
      <c r="AM5" s="187">
        <f>SUMIF('손익계산서(M)'!$F$2:$DV$2,AM$1,'손익계산서(M)'!$F7:$DV7)</f>
        <v>708048.7611797459</v>
      </c>
      <c r="AN5" s="187">
        <f>SUMIF('손익계산서(M)'!$F$2:$DV$2,AN$1,'손익계산서(M)'!$F7:$DV7)</f>
        <v>472032.50745316397</v>
      </c>
      <c r="AO5" s="187">
        <f>SUMIF('손익계산서(M)'!$F$2:$DV$2,AO$1,'손익계산서(M)'!$F7:$DV7)</f>
        <v>472032.50745316397</v>
      </c>
      <c r="AP5" s="187">
        <f>SUMIF('손익계산서(M)'!$F$2:$DV$2,AP$1,'손익계산서(M)'!$F7:$DV7)</f>
        <v>472032.50745316397</v>
      </c>
      <c r="AQ5" s="187">
        <f>SUMIF('손익계산서(M)'!$F$2:$DV$2,AQ$1,'손익계산서(M)'!$F7:$DV7)</f>
        <v>722209.73640334082</v>
      </c>
      <c r="AR5" s="187">
        <f>SUMIF('손익계산서(M)'!$F$2:$DV$2,AR$1,'손익계산서(M)'!$F7:$DV7)</f>
        <v>481473.15760222723</v>
      </c>
      <c r="AS5" s="187">
        <f>SUMIF('손익계산서(M)'!$F$2:$DV$2,AS$1,'손익계산서(M)'!$F7:$DV7)</f>
        <v>481473.15760222723</v>
      </c>
      <c r="AT5" s="187">
        <f>SUMIF('손익계산서(M)'!$F$2:$DV$2,AT$1,'손익계산서(M)'!$F7:$DV7)</f>
        <v>481473.15760222723</v>
      </c>
    </row>
    <row r="6" spans="1:46" x14ac:dyDescent="0.4">
      <c r="C6" s="21" t="s">
        <v>99</v>
      </c>
      <c r="F6" s="186">
        <f>SUMIF('손익계산서(M)'!$F$2:$DV$2,F$1,'손익계산서(M)'!$F8:$DV8)</f>
        <v>0</v>
      </c>
      <c r="G6" s="187">
        <f>SUMIF('손익계산서(M)'!$F$2:$DV$2,G$1,'손익계산서(M)'!$F8:$DV8)</f>
        <v>425703.75</v>
      </c>
      <c r="H6" s="187">
        <f>SUMIF('손익계산서(M)'!$F$2:$DV$2,H$1,'손익계산서(M)'!$F8:$DV8)</f>
        <v>425703.75</v>
      </c>
      <c r="I6" s="187">
        <f>SUMIF('손익계산서(M)'!$F$2:$DV$2,I$1,'손익계산서(M)'!$F8:$DV8)</f>
        <v>425703.75</v>
      </c>
      <c r="J6" s="187">
        <f>SUMIF('손익계산서(M)'!$F$2:$DV$2,J$1,'손익계산서(M)'!$F8:$DV8)</f>
        <v>428541.77500000002</v>
      </c>
      <c r="K6" s="187">
        <f>SUMIF('손익계산서(M)'!$F$2:$DV$2,K$1,'손익계산서(M)'!$F8:$DV8)</f>
        <v>502718.625</v>
      </c>
      <c r="L6" s="187">
        <f>SUMIF('손익계산서(M)'!$F$2:$DV$2,L$1,'손익계산서(M)'!$F8:$DV8)</f>
        <v>502718.625</v>
      </c>
      <c r="M6" s="187">
        <f>SUMIF('손익계산서(M)'!$F$2:$DV$2,M$1,'손익계산서(M)'!$F8:$DV8)</f>
        <v>502718.625</v>
      </c>
      <c r="N6" s="187">
        <f>SUMIF('손익계산서(M)'!$F$2:$DV$2,N$1,'손익계산서(M)'!$F8:$DV8)</f>
        <v>506070.08250000002</v>
      </c>
      <c r="O6" s="187">
        <f>SUMIF('손익계산서(M)'!$F$2:$DV$2,O$1,'손익계산서(M)'!$F8:$DV8)</f>
        <v>547023.39749999996</v>
      </c>
      <c r="P6" s="187">
        <f>SUMIF('손익계산서(M)'!$F$2:$DV$2,P$1,'손익계산서(M)'!$F8:$DV8)</f>
        <v>547023.39749999996</v>
      </c>
      <c r="Q6" s="187">
        <f>SUMIF('손익계산서(M)'!$F$2:$DV$2,Q$1,'손익계산서(M)'!$F8:$DV8)</f>
        <v>547023.39749999996</v>
      </c>
      <c r="R6" s="187">
        <f>SUMIF('손익계산서(M)'!$F$2:$DV$2,R$1,'손익계산서(M)'!$F8:$DV8)</f>
        <v>550670.22014999995</v>
      </c>
      <c r="S6" s="187">
        <f>SUMIF('손익계산서(M)'!$F$2:$DV$2,S$1,'손익계산서(M)'!$F8:$DV8)</f>
        <v>557963.86544999992</v>
      </c>
      <c r="T6" s="187">
        <f>SUMIF('손익계산서(M)'!$F$2:$DV$2,T$1,'손익계산서(M)'!$F8:$DV8)</f>
        <v>557963.86544999992</v>
      </c>
      <c r="U6" s="187">
        <f>SUMIF('손익계산서(M)'!$F$2:$DV$2,U$1,'손익계산서(M)'!$F8:$DV8)</f>
        <v>557963.86544999992</v>
      </c>
      <c r="V6" s="187">
        <f>SUMIF('손익계산서(M)'!$F$2:$DV$2,V$1,'손익계산서(M)'!$F8:$DV8)</f>
        <v>561683.62455299997</v>
      </c>
      <c r="W6" s="187">
        <f>SUMIF('손익계산서(M)'!$F$2:$DV$2,W$1,'손익계산서(M)'!$F8:$DV8)</f>
        <v>569123.14275899995</v>
      </c>
      <c r="X6" s="187">
        <f>SUMIF('손익계산서(M)'!$F$2:$DV$2,X$1,'손익계산서(M)'!$F8:$DV8)</f>
        <v>569123.14275899995</v>
      </c>
      <c r="Y6" s="187">
        <f>SUMIF('손익계산서(M)'!$F$2:$DV$2,Y$1,'손익계산서(M)'!$F8:$DV8)</f>
        <v>569123.14275899995</v>
      </c>
      <c r="Z6" s="187">
        <f>SUMIF('손익계산서(M)'!$F$2:$DV$2,Z$1,'손익계산서(M)'!$F8:$DV8)</f>
        <v>572917.29704405996</v>
      </c>
      <c r="AA6" s="187">
        <f>SUMIF('손익계산서(M)'!$F$2:$DV$2,AA$1,'손익계산서(M)'!$F8:$DV8)</f>
        <v>580505.60561418009</v>
      </c>
      <c r="AB6" s="187">
        <f>SUMIF('손익계산서(M)'!$F$2:$DV$2,AB$1,'손익계산서(M)'!$F8:$DV8)</f>
        <v>580505.60561418009</v>
      </c>
      <c r="AC6" s="187">
        <f>SUMIF('손익계산서(M)'!$F$2:$DV$2,AC$1,'손익계산서(M)'!$F8:$DV8)</f>
        <v>580505.60561418009</v>
      </c>
      <c r="AD6" s="187">
        <f>SUMIF('손익계산서(M)'!$F$2:$DV$2,AD$1,'손익계산서(M)'!$F8:$DV8)</f>
        <v>584375.64298494125</v>
      </c>
      <c r="AE6" s="187">
        <f>SUMIF('손익계산서(M)'!$F$2:$DV$2,AE$1,'손익계산서(M)'!$F8:$DV8)</f>
        <v>426806.16727833822</v>
      </c>
      <c r="AF6" s="187">
        <f>SUMIF('손익계산서(M)'!$F$2:$DV$2,AF$1,'손익계산서(M)'!$F8:$DV8)</f>
        <v>426806.16727833822</v>
      </c>
      <c r="AG6" s="187">
        <f>SUMIF('손익계산서(M)'!$F$2:$DV$2,AG$1,'손익계산서(M)'!$F8:$DV8)</f>
        <v>426806.16727833822</v>
      </c>
      <c r="AH6" s="187">
        <f>SUMIF('손익계산서(M)'!$F$2:$DV$2,AH$1,'손익계산서(M)'!$F8:$DV8)</f>
        <v>429651.54172686045</v>
      </c>
      <c r="AI6" s="187">
        <f>SUMIF('손익계산서(M)'!$F$2:$DV$2,AI$1,'손익계산서(M)'!$F8:$DV8)</f>
        <v>358199.26397438557</v>
      </c>
      <c r="AJ6" s="187">
        <f>SUMIF('손익계산서(M)'!$F$2:$DV$2,AJ$1,'손익계산서(M)'!$F8:$DV8)</f>
        <v>358199.26397438557</v>
      </c>
      <c r="AK6" s="187">
        <f>SUMIF('손익계산서(M)'!$F$2:$DV$2,AK$1,'손익계산서(M)'!$F8:$DV8)</f>
        <v>358199.26397438557</v>
      </c>
      <c r="AL6" s="187">
        <f>SUMIF('손익계산서(M)'!$F$2:$DV$2,AL$1,'손익계산서(M)'!$F8:$DV8)</f>
        <v>360587.25906754809</v>
      </c>
      <c r="AM6" s="187">
        <f>SUMIF('손익계산서(M)'!$F$2:$DV$2,AM$1,'손익계산서(M)'!$F8:$DV8)</f>
        <v>326791.73592911358</v>
      </c>
      <c r="AN6" s="187">
        <f>SUMIF('손익계산서(M)'!$F$2:$DV$2,AN$1,'손익계산서(M)'!$F8:$DV8)</f>
        <v>326791.73592911358</v>
      </c>
      <c r="AO6" s="187">
        <f>SUMIF('손익계산서(M)'!$F$2:$DV$2,AO$1,'손익계산서(M)'!$F8:$DV8)</f>
        <v>326791.73592911358</v>
      </c>
      <c r="AP6" s="187">
        <f>SUMIF('손익계산서(M)'!$F$2:$DV$2,AP$1,'손익계산서(M)'!$F8:$DV8)</f>
        <v>328970.34750197432</v>
      </c>
      <c r="AQ6" s="187">
        <f>SUMIF('손익계산서(M)'!$F$2:$DV$2,AQ$1,'손익계산서(M)'!$F8:$DV8)</f>
        <v>333327.5706476958</v>
      </c>
      <c r="AR6" s="187">
        <f>SUMIF('손익계산서(M)'!$F$2:$DV$2,AR$1,'손익계산서(M)'!$F8:$DV8)</f>
        <v>333327.5706476958</v>
      </c>
      <c r="AS6" s="187">
        <f>SUMIF('손익계산서(M)'!$F$2:$DV$2,AS$1,'손익계산서(M)'!$F8:$DV8)</f>
        <v>333327.5706476958</v>
      </c>
      <c r="AT6" s="187">
        <f>SUMIF('손익계산서(M)'!$F$2:$DV$2,AT$1,'손익계산서(M)'!$F8:$DV8)</f>
        <v>335549.75445201376</v>
      </c>
    </row>
    <row r="7" spans="1:46" x14ac:dyDescent="0.4">
      <c r="C7" s="21" t="s">
        <v>1037</v>
      </c>
      <c r="F7" s="186">
        <f>SUMIF('손익계산서(M)'!$F$2:$DV$2,F$1,'손익계산서(M)'!$F9:$DV9)</f>
        <v>0</v>
      </c>
      <c r="G7" s="187">
        <f>SUMIF('손익계산서(M)'!$F$2:$DV$2,G$1,'손익계산서(M)'!$F9:$DV9)</f>
        <v>0</v>
      </c>
      <c r="H7" s="187">
        <f>SUMIF('손익계산서(M)'!$F$2:$DV$2,H$1,'손익계산서(M)'!$F9:$DV9)</f>
        <v>0</v>
      </c>
      <c r="I7" s="187">
        <f>SUMIF('손익계산서(M)'!$F$2:$DV$2,I$1,'손익계산서(M)'!$F9:$DV9)</f>
        <v>0</v>
      </c>
      <c r="J7" s="187">
        <f>SUMIF('손익계산서(M)'!$F$2:$DV$2,J$1,'손익계산서(M)'!$F9:$DV9)</f>
        <v>0</v>
      </c>
      <c r="K7" s="187">
        <f>SUMIF('손익계산서(M)'!$F$2:$DV$2,K$1,'손익계산서(M)'!$F9:$DV9)</f>
        <v>0</v>
      </c>
      <c r="L7" s="187">
        <f>SUMIF('손익계산서(M)'!$F$2:$DV$2,L$1,'손익계산서(M)'!$F9:$DV9)</f>
        <v>0</v>
      </c>
      <c r="M7" s="187">
        <f>SUMIF('손익계산서(M)'!$F$2:$DV$2,M$1,'손익계산서(M)'!$F9:$DV9)</f>
        <v>0</v>
      </c>
      <c r="N7" s="187">
        <f>SUMIF('손익계산서(M)'!$F$2:$DV$2,N$1,'손익계산서(M)'!$F9:$DV9)</f>
        <v>0</v>
      </c>
      <c r="O7" s="187">
        <f>SUMIF('손익계산서(M)'!$F$2:$DV$2,O$1,'손익계산서(M)'!$F9:$DV9)</f>
        <v>0</v>
      </c>
      <c r="P7" s="187">
        <f>SUMIF('손익계산서(M)'!$F$2:$DV$2,P$1,'손익계산서(M)'!$F9:$DV9)</f>
        <v>0</v>
      </c>
      <c r="Q7" s="187">
        <f>SUMIF('손익계산서(M)'!$F$2:$DV$2,Q$1,'손익계산서(M)'!$F9:$DV9)</f>
        <v>0</v>
      </c>
      <c r="R7" s="187">
        <f>SUMIF('손익계산서(M)'!$F$2:$DV$2,R$1,'손익계산서(M)'!$F9:$DV9)</f>
        <v>0</v>
      </c>
      <c r="S7" s="187">
        <f>SUMIF('손익계산서(M)'!$F$2:$DV$2,S$1,'손익계산서(M)'!$F9:$DV9)</f>
        <v>0</v>
      </c>
      <c r="T7" s="187">
        <f>SUMIF('손익계산서(M)'!$F$2:$DV$2,T$1,'손익계산서(M)'!$F9:$DV9)</f>
        <v>0</v>
      </c>
      <c r="U7" s="187">
        <f>SUMIF('손익계산서(M)'!$F$2:$DV$2,U$1,'손익계산서(M)'!$F9:$DV9)</f>
        <v>0</v>
      </c>
      <c r="V7" s="187">
        <f>SUMIF('손익계산서(M)'!$F$2:$DV$2,V$1,'손익계산서(M)'!$F9:$DV9)</f>
        <v>0</v>
      </c>
      <c r="W7" s="187">
        <f>SUMIF('손익계산서(M)'!$F$2:$DV$2,W$1,'손익계산서(M)'!$F9:$DV9)</f>
        <v>0</v>
      </c>
      <c r="X7" s="187">
        <f>SUMIF('손익계산서(M)'!$F$2:$DV$2,X$1,'손익계산서(M)'!$F9:$DV9)</f>
        <v>0</v>
      </c>
      <c r="Y7" s="187">
        <f>SUMIF('손익계산서(M)'!$F$2:$DV$2,Y$1,'손익계산서(M)'!$F9:$DV9)</f>
        <v>0</v>
      </c>
      <c r="Z7" s="187">
        <f>SUMIF('손익계산서(M)'!$F$2:$DV$2,Z$1,'손익계산서(M)'!$F9:$DV9)</f>
        <v>0</v>
      </c>
      <c r="AA7" s="187">
        <f>SUMIF('손익계산서(M)'!$F$2:$DV$2,AA$1,'손익계산서(M)'!$F9:$DV9)</f>
        <v>0</v>
      </c>
      <c r="AB7" s="187">
        <f>SUMIF('손익계산서(M)'!$F$2:$DV$2,AB$1,'손익계산서(M)'!$F9:$DV9)</f>
        <v>0</v>
      </c>
      <c r="AC7" s="187">
        <f>SUMIF('손익계산서(M)'!$F$2:$DV$2,AC$1,'손익계산서(M)'!$F9:$DV9)</f>
        <v>0</v>
      </c>
      <c r="AD7" s="187">
        <f>SUMIF('손익계산서(M)'!$F$2:$DV$2,AD$1,'손익계산서(M)'!$F9:$DV9)</f>
        <v>0</v>
      </c>
      <c r="AE7" s="187">
        <f>SUMIF('손익계산서(M)'!$F$2:$DV$2,AE$1,'손익계산서(M)'!$F9:$DV9)</f>
        <v>0</v>
      </c>
      <c r="AF7" s="187">
        <f>SUMIF('손익계산서(M)'!$F$2:$DV$2,AF$1,'손익계산서(M)'!$F9:$DV9)</f>
        <v>0</v>
      </c>
      <c r="AG7" s="187">
        <f>SUMIF('손익계산서(M)'!$F$2:$DV$2,AG$1,'손익계산서(M)'!$F9:$DV9)</f>
        <v>0</v>
      </c>
      <c r="AH7" s="187">
        <f>SUMIF('손익계산서(M)'!$F$2:$DV$2,AH$1,'손익계산서(M)'!$F9:$DV9)</f>
        <v>0</v>
      </c>
      <c r="AI7" s="187">
        <f>SUMIF('손익계산서(M)'!$F$2:$DV$2,AI$1,'손익계산서(M)'!$F9:$DV9)</f>
        <v>0</v>
      </c>
      <c r="AJ7" s="187">
        <f>SUMIF('손익계산서(M)'!$F$2:$DV$2,AJ$1,'손익계산서(M)'!$F9:$DV9)</f>
        <v>0</v>
      </c>
      <c r="AK7" s="187">
        <f>SUMIF('손익계산서(M)'!$F$2:$DV$2,AK$1,'손익계산서(M)'!$F9:$DV9)</f>
        <v>0</v>
      </c>
      <c r="AL7" s="187">
        <f>SUMIF('손익계산서(M)'!$F$2:$DV$2,AL$1,'손익계산서(M)'!$F9:$DV9)</f>
        <v>0</v>
      </c>
      <c r="AM7" s="187">
        <f>SUMIF('손익계산서(M)'!$F$2:$DV$2,AM$1,'손익계산서(M)'!$F9:$DV9)</f>
        <v>0</v>
      </c>
      <c r="AN7" s="187">
        <f>SUMIF('손익계산서(M)'!$F$2:$DV$2,AN$1,'손익계산서(M)'!$F9:$DV9)</f>
        <v>0</v>
      </c>
      <c r="AO7" s="187">
        <f>SUMIF('손익계산서(M)'!$F$2:$DV$2,AO$1,'손익계산서(M)'!$F9:$DV9)</f>
        <v>0</v>
      </c>
      <c r="AP7" s="187">
        <f>SUMIF('손익계산서(M)'!$F$2:$DV$2,AP$1,'손익계산서(M)'!$F9:$DV9)</f>
        <v>0</v>
      </c>
      <c r="AQ7" s="187">
        <f>SUMIF('손익계산서(M)'!$F$2:$DV$2,AQ$1,'손익계산서(M)'!$F9:$DV9)</f>
        <v>0</v>
      </c>
      <c r="AR7" s="187">
        <f>SUMIF('손익계산서(M)'!$F$2:$DV$2,AR$1,'손익계산서(M)'!$F9:$DV9)</f>
        <v>0</v>
      </c>
      <c r="AS7" s="187">
        <f>SUMIF('손익계산서(M)'!$F$2:$DV$2,AS$1,'손익계산서(M)'!$F9:$DV9)</f>
        <v>0</v>
      </c>
      <c r="AT7" s="187">
        <f>SUMIF('손익계산서(M)'!$F$2:$DV$2,AT$1,'손익계산서(M)'!$F9:$DV9)</f>
        <v>0</v>
      </c>
    </row>
    <row r="8" spans="1:46" x14ac:dyDescent="0.4">
      <c r="C8" s="21" t="s">
        <v>1038</v>
      </c>
      <c r="F8" s="186">
        <f>SUMIF('손익계산서(M)'!$F$2:$DV$2,F$1,'손익계산서(M)'!$F10:$DV10)</f>
        <v>0</v>
      </c>
      <c r="G8" s="187">
        <f>SUMIF('손익계산서(M)'!$F$2:$DV$2,G$1,'손익계산서(M)'!$F10:$DV10)</f>
        <v>23127.97509</v>
      </c>
      <c r="H8" s="187">
        <f>SUMIF('손익계산서(M)'!$F$2:$DV$2,H$1,'손익계산서(M)'!$F10:$DV10)</f>
        <v>23127.97509</v>
      </c>
      <c r="I8" s="187">
        <f>SUMIF('손익계산서(M)'!$F$2:$DV$2,I$1,'손익계산서(M)'!$F10:$DV10)</f>
        <v>23127.97509</v>
      </c>
      <c r="J8" s="187">
        <f>SUMIF('손익계산서(M)'!$F$2:$DV$2,J$1,'손익계산서(M)'!$F10:$DV10)</f>
        <v>23127.97509</v>
      </c>
      <c r="K8" s="187">
        <f>SUMIF('손익계산서(M)'!$F$2:$DV$2,K$1,'손익계산서(M)'!$F10:$DV10)</f>
        <v>23127.97509</v>
      </c>
      <c r="L8" s="187">
        <f>SUMIF('손익계산서(M)'!$F$2:$DV$2,L$1,'손익계산서(M)'!$F10:$DV10)</f>
        <v>23127.97509</v>
      </c>
      <c r="M8" s="187">
        <f>SUMIF('손익계산서(M)'!$F$2:$DV$2,M$1,'손익계산서(M)'!$F10:$DV10)</f>
        <v>23127.97509</v>
      </c>
      <c r="N8" s="187">
        <f>SUMIF('손익계산서(M)'!$F$2:$DV$2,N$1,'손익계산서(M)'!$F10:$DV10)</f>
        <v>23127.97509</v>
      </c>
      <c r="O8" s="187">
        <f>SUMIF('손익계산서(M)'!$F$2:$DV$2,O$1,'손익계산서(M)'!$F10:$DV10)</f>
        <v>23127.97509</v>
      </c>
      <c r="P8" s="187">
        <f>SUMIF('손익계산서(M)'!$F$2:$DV$2,P$1,'손익계산서(M)'!$F10:$DV10)</f>
        <v>23127.97509</v>
      </c>
      <c r="Q8" s="187">
        <f>SUMIF('손익계산서(M)'!$F$2:$DV$2,Q$1,'손익계산서(M)'!$F10:$DV10)</f>
        <v>23127.97509</v>
      </c>
      <c r="R8" s="187">
        <f>SUMIF('손익계산서(M)'!$F$2:$DV$2,R$1,'손익계산서(M)'!$F10:$DV10)</f>
        <v>23127.97509</v>
      </c>
      <c r="S8" s="187">
        <f>SUMIF('손익계산서(M)'!$F$2:$DV$2,S$1,'손익계산서(M)'!$F10:$DV10)</f>
        <v>23127.97509</v>
      </c>
      <c r="T8" s="187">
        <f>SUMIF('손익계산서(M)'!$F$2:$DV$2,T$1,'손익계산서(M)'!$F10:$DV10)</f>
        <v>23127.97509</v>
      </c>
      <c r="U8" s="187">
        <f>SUMIF('손익계산서(M)'!$F$2:$DV$2,U$1,'손익계산서(M)'!$F10:$DV10)</f>
        <v>23127.97509</v>
      </c>
      <c r="V8" s="187">
        <f>SUMIF('손익계산서(M)'!$F$2:$DV$2,V$1,'손익계산서(M)'!$F10:$DV10)</f>
        <v>23127.97509</v>
      </c>
      <c r="W8" s="187">
        <f>SUMIF('손익계산서(M)'!$F$2:$DV$2,W$1,'손익계산서(M)'!$F10:$DV10)</f>
        <v>23127.97509</v>
      </c>
      <c r="X8" s="187">
        <f>SUMIF('손익계산서(M)'!$F$2:$DV$2,X$1,'손익계산서(M)'!$F10:$DV10)</f>
        <v>23127.97509</v>
      </c>
      <c r="Y8" s="187">
        <f>SUMIF('손익계산서(M)'!$F$2:$DV$2,Y$1,'손익계산서(M)'!$F10:$DV10)</f>
        <v>23127.97509</v>
      </c>
      <c r="Z8" s="187">
        <f>SUMIF('손익계산서(M)'!$F$2:$DV$2,Z$1,'손익계산서(M)'!$F10:$DV10)</f>
        <v>23127.97509</v>
      </c>
      <c r="AA8" s="187">
        <f>SUMIF('손익계산서(M)'!$F$2:$DV$2,AA$1,'손익계산서(M)'!$F10:$DV10)</f>
        <v>23127.97509</v>
      </c>
      <c r="AB8" s="187">
        <f>SUMIF('손익계산서(M)'!$F$2:$DV$2,AB$1,'손익계산서(M)'!$F10:$DV10)</f>
        <v>23127.97509</v>
      </c>
      <c r="AC8" s="187">
        <f>SUMIF('손익계산서(M)'!$F$2:$DV$2,AC$1,'손익계산서(M)'!$F10:$DV10)</f>
        <v>23127.97509</v>
      </c>
      <c r="AD8" s="187">
        <f>SUMIF('손익계산서(M)'!$F$2:$DV$2,AD$1,'손익계산서(M)'!$F10:$DV10)</f>
        <v>23127.97509</v>
      </c>
      <c r="AE8" s="187">
        <f>SUMIF('손익계산서(M)'!$F$2:$DV$2,AE$1,'손익계산서(M)'!$F10:$DV10)</f>
        <v>23127.97509</v>
      </c>
      <c r="AF8" s="187">
        <f>SUMIF('손익계산서(M)'!$F$2:$DV$2,AF$1,'손익계산서(M)'!$F10:$DV10)</f>
        <v>23127.97509</v>
      </c>
      <c r="AG8" s="187">
        <f>SUMIF('손익계산서(M)'!$F$2:$DV$2,AG$1,'손익계산서(M)'!$F10:$DV10)</f>
        <v>23127.97509</v>
      </c>
      <c r="AH8" s="187">
        <f>SUMIF('손익계산서(M)'!$F$2:$DV$2,AH$1,'손익계산서(M)'!$F10:$DV10)</f>
        <v>23127.97509</v>
      </c>
      <c r="AI8" s="187">
        <f>SUMIF('손익계산서(M)'!$F$2:$DV$2,AI$1,'손익계산서(M)'!$F10:$DV10)</f>
        <v>23127.97509</v>
      </c>
      <c r="AJ8" s="187">
        <f>SUMIF('손익계산서(M)'!$F$2:$DV$2,AJ$1,'손익계산서(M)'!$F10:$DV10)</f>
        <v>23127.97509</v>
      </c>
      <c r="AK8" s="187">
        <f>SUMIF('손익계산서(M)'!$F$2:$DV$2,AK$1,'손익계산서(M)'!$F10:$DV10)</f>
        <v>23127.97509</v>
      </c>
      <c r="AL8" s="187">
        <f>SUMIF('손익계산서(M)'!$F$2:$DV$2,AL$1,'손익계산서(M)'!$F10:$DV10)</f>
        <v>23127.97509</v>
      </c>
      <c r="AM8" s="187">
        <f>SUMIF('손익계산서(M)'!$F$2:$DV$2,AM$1,'손익계산서(M)'!$F10:$DV10)</f>
        <v>23127.97509</v>
      </c>
      <c r="AN8" s="187">
        <f>SUMIF('손익계산서(M)'!$F$2:$DV$2,AN$1,'손익계산서(M)'!$F10:$DV10)</f>
        <v>23127.97509</v>
      </c>
      <c r="AO8" s="187">
        <f>SUMIF('손익계산서(M)'!$F$2:$DV$2,AO$1,'손익계산서(M)'!$F10:$DV10)</f>
        <v>23127.97509</v>
      </c>
      <c r="AP8" s="187">
        <f>SUMIF('손익계산서(M)'!$F$2:$DV$2,AP$1,'손익계산서(M)'!$F10:$DV10)</f>
        <v>23127.97509</v>
      </c>
      <c r="AQ8" s="187">
        <f>SUMIF('손익계산서(M)'!$F$2:$DV$2,AQ$1,'손익계산서(M)'!$F10:$DV10)</f>
        <v>23127.97509</v>
      </c>
      <c r="AR8" s="187">
        <f>SUMIF('손익계산서(M)'!$F$2:$DV$2,AR$1,'손익계산서(M)'!$F10:$DV10)</f>
        <v>23127.97509</v>
      </c>
      <c r="AS8" s="187">
        <f>SUMIF('손익계산서(M)'!$F$2:$DV$2,AS$1,'손익계산서(M)'!$F10:$DV10)</f>
        <v>23127.97509</v>
      </c>
      <c r="AT8" s="187">
        <f>SUMIF('손익계산서(M)'!$F$2:$DV$2,AT$1,'손익계산서(M)'!$F10:$DV10)</f>
        <v>23127.97509</v>
      </c>
    </row>
    <row r="9" spans="1:46" x14ac:dyDescent="0.4">
      <c r="C9" s="21" t="s">
        <v>1039</v>
      </c>
      <c r="F9" s="186">
        <f>SUMIF('손익계산서(M)'!$F$2:$DV$2,F$1,'손익계산서(M)'!$F11:$DV11)</f>
        <v>0</v>
      </c>
      <c r="G9" s="187">
        <f>SUMIF('손익계산서(M)'!$F$2:$DV$2,G$1,'손익계산서(M)'!$F11:$DV11)</f>
        <v>0</v>
      </c>
      <c r="H9" s="187">
        <f>SUMIF('손익계산서(M)'!$F$2:$DV$2,H$1,'손익계산서(M)'!$F11:$DV11)</f>
        <v>0</v>
      </c>
      <c r="I9" s="187">
        <f>SUMIF('손익계산서(M)'!$F$2:$DV$2,I$1,'손익계산서(M)'!$F11:$DV11)</f>
        <v>0</v>
      </c>
      <c r="J9" s="187">
        <f>SUMIF('손익계산서(M)'!$F$2:$DV$2,J$1,'손익계산서(M)'!$F11:$DV11)</f>
        <v>0</v>
      </c>
      <c r="K9" s="187">
        <f>SUMIF('손익계산서(M)'!$F$2:$DV$2,K$1,'손익계산서(M)'!$F11:$DV11)</f>
        <v>0</v>
      </c>
      <c r="L9" s="187">
        <f>SUMIF('손익계산서(M)'!$F$2:$DV$2,L$1,'손익계산서(M)'!$F11:$DV11)</f>
        <v>0</v>
      </c>
      <c r="M9" s="187">
        <f>SUMIF('손익계산서(M)'!$F$2:$DV$2,M$1,'손익계산서(M)'!$F11:$DV11)</f>
        <v>0</v>
      </c>
      <c r="N9" s="187">
        <f>SUMIF('손익계산서(M)'!$F$2:$DV$2,N$1,'손익계산서(M)'!$F11:$DV11)</f>
        <v>0</v>
      </c>
      <c r="O9" s="187">
        <f>SUMIF('손익계산서(M)'!$F$2:$DV$2,O$1,'손익계산서(M)'!$F11:$DV11)</f>
        <v>0</v>
      </c>
      <c r="P9" s="187">
        <f>SUMIF('손익계산서(M)'!$F$2:$DV$2,P$1,'손익계산서(M)'!$F11:$DV11)</f>
        <v>0</v>
      </c>
      <c r="Q9" s="187">
        <f>SUMIF('손익계산서(M)'!$F$2:$DV$2,Q$1,'손익계산서(M)'!$F11:$DV11)</f>
        <v>0</v>
      </c>
      <c r="R9" s="187">
        <f>SUMIF('손익계산서(M)'!$F$2:$DV$2,R$1,'손익계산서(M)'!$F11:$DV11)</f>
        <v>0</v>
      </c>
      <c r="S9" s="187">
        <f>SUMIF('손익계산서(M)'!$F$2:$DV$2,S$1,'손익계산서(M)'!$F11:$DV11)</f>
        <v>0</v>
      </c>
      <c r="T9" s="187">
        <f>SUMIF('손익계산서(M)'!$F$2:$DV$2,T$1,'손익계산서(M)'!$F11:$DV11)</f>
        <v>0</v>
      </c>
      <c r="U9" s="187">
        <f>SUMIF('손익계산서(M)'!$F$2:$DV$2,U$1,'손익계산서(M)'!$F11:$DV11)</f>
        <v>0</v>
      </c>
      <c r="V9" s="187">
        <f>SUMIF('손익계산서(M)'!$F$2:$DV$2,V$1,'손익계산서(M)'!$F11:$DV11)</f>
        <v>0</v>
      </c>
      <c r="W9" s="187">
        <f>SUMIF('손익계산서(M)'!$F$2:$DV$2,W$1,'손익계산서(M)'!$F11:$DV11)</f>
        <v>0</v>
      </c>
      <c r="X9" s="187">
        <f>SUMIF('손익계산서(M)'!$F$2:$DV$2,X$1,'손익계산서(M)'!$F11:$DV11)</f>
        <v>0</v>
      </c>
      <c r="Y9" s="187">
        <f>SUMIF('손익계산서(M)'!$F$2:$DV$2,Y$1,'손익계산서(M)'!$F11:$DV11)</f>
        <v>0</v>
      </c>
      <c r="Z9" s="187">
        <f>SUMIF('손익계산서(M)'!$F$2:$DV$2,Z$1,'손익계산서(M)'!$F11:$DV11)</f>
        <v>0</v>
      </c>
      <c r="AA9" s="187">
        <f>SUMIF('손익계산서(M)'!$F$2:$DV$2,AA$1,'손익계산서(M)'!$F11:$DV11)</f>
        <v>0</v>
      </c>
      <c r="AB9" s="187">
        <f>SUMIF('손익계산서(M)'!$F$2:$DV$2,AB$1,'손익계산서(M)'!$F11:$DV11)</f>
        <v>0</v>
      </c>
      <c r="AC9" s="187">
        <f>SUMIF('손익계산서(M)'!$F$2:$DV$2,AC$1,'손익계산서(M)'!$F11:$DV11)</f>
        <v>0</v>
      </c>
      <c r="AD9" s="187">
        <f>SUMIF('손익계산서(M)'!$F$2:$DV$2,AD$1,'손익계산서(M)'!$F11:$DV11)</f>
        <v>0</v>
      </c>
      <c r="AE9" s="187">
        <f>SUMIF('손익계산서(M)'!$F$2:$DV$2,AE$1,'손익계산서(M)'!$F11:$DV11)</f>
        <v>0</v>
      </c>
      <c r="AF9" s="187">
        <f>SUMIF('손익계산서(M)'!$F$2:$DV$2,AF$1,'손익계산서(M)'!$F11:$DV11)</f>
        <v>0</v>
      </c>
      <c r="AG9" s="187">
        <f>SUMIF('손익계산서(M)'!$F$2:$DV$2,AG$1,'손익계산서(M)'!$F11:$DV11)</f>
        <v>0</v>
      </c>
      <c r="AH9" s="187">
        <f>SUMIF('손익계산서(M)'!$F$2:$DV$2,AH$1,'손익계산서(M)'!$F11:$DV11)</f>
        <v>0</v>
      </c>
      <c r="AI9" s="187">
        <f>SUMIF('손익계산서(M)'!$F$2:$DV$2,AI$1,'손익계산서(M)'!$F11:$DV11)</f>
        <v>0</v>
      </c>
      <c r="AJ9" s="187">
        <f>SUMIF('손익계산서(M)'!$F$2:$DV$2,AJ$1,'손익계산서(M)'!$F11:$DV11)</f>
        <v>0</v>
      </c>
      <c r="AK9" s="187">
        <f>SUMIF('손익계산서(M)'!$F$2:$DV$2,AK$1,'손익계산서(M)'!$F11:$DV11)</f>
        <v>0</v>
      </c>
      <c r="AL9" s="187">
        <f>SUMIF('손익계산서(M)'!$F$2:$DV$2,AL$1,'손익계산서(M)'!$F11:$DV11)</f>
        <v>0</v>
      </c>
      <c r="AM9" s="187">
        <f>SUMIF('손익계산서(M)'!$F$2:$DV$2,AM$1,'손익계산서(M)'!$F11:$DV11)</f>
        <v>0</v>
      </c>
      <c r="AN9" s="187">
        <f>SUMIF('손익계산서(M)'!$F$2:$DV$2,AN$1,'손익계산서(M)'!$F11:$DV11)</f>
        <v>0</v>
      </c>
      <c r="AO9" s="187">
        <f>SUMIF('손익계산서(M)'!$F$2:$DV$2,AO$1,'손익계산서(M)'!$F11:$DV11)</f>
        <v>0</v>
      </c>
      <c r="AP9" s="187">
        <f>SUMIF('손익계산서(M)'!$F$2:$DV$2,AP$1,'손익계산서(M)'!$F11:$DV11)</f>
        <v>0</v>
      </c>
      <c r="AQ9" s="187">
        <f>SUMIF('손익계산서(M)'!$F$2:$DV$2,AQ$1,'손익계산서(M)'!$F11:$DV11)</f>
        <v>0</v>
      </c>
      <c r="AR9" s="187">
        <f>SUMIF('손익계산서(M)'!$F$2:$DV$2,AR$1,'손익계산서(M)'!$F11:$DV11)</f>
        <v>0</v>
      </c>
      <c r="AS9" s="187">
        <f>SUMIF('손익계산서(M)'!$F$2:$DV$2,AS$1,'손익계산서(M)'!$F11:$DV11)</f>
        <v>0</v>
      </c>
      <c r="AT9" s="187">
        <f>SUMIF('손익계산서(M)'!$F$2:$DV$2,AT$1,'손익계산서(M)'!$F11:$DV11)</f>
        <v>0</v>
      </c>
    </row>
    <row r="10" spans="1:46" ht="4.95" customHeight="1" x14ac:dyDescent="0.4">
      <c r="F10" s="186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</row>
    <row r="11" spans="1:46" x14ac:dyDescent="0.4">
      <c r="A11" s="728"/>
      <c r="B11" s="45" t="s">
        <v>825</v>
      </c>
      <c r="C11" s="45"/>
      <c r="D11" s="45"/>
      <c r="E11" s="45"/>
      <c r="F11" s="46">
        <f t="shared" ref="F11:AT11" si="1">F13+F24</f>
        <v>0</v>
      </c>
      <c r="G11" s="47">
        <f t="shared" si="1"/>
        <v>519601.59374653944</v>
      </c>
      <c r="H11" s="47">
        <f t="shared" si="1"/>
        <v>467098.07423821307</v>
      </c>
      <c r="I11" s="47">
        <f t="shared" si="1"/>
        <v>415554.98870979046</v>
      </c>
      <c r="J11" s="47">
        <f t="shared" si="1"/>
        <v>415554.98870979046</v>
      </c>
      <c r="K11" s="47">
        <f t="shared" si="1"/>
        <v>688302.4420188833</v>
      </c>
      <c r="L11" s="47">
        <f t="shared" si="1"/>
        <v>671205.87630968483</v>
      </c>
      <c r="M11" s="47">
        <f t="shared" si="1"/>
        <v>656963.3579321201</v>
      </c>
      <c r="N11" s="47">
        <f t="shared" si="1"/>
        <v>656963.3579321201</v>
      </c>
      <c r="O11" s="47">
        <f t="shared" si="1"/>
        <v>687653.53862623719</v>
      </c>
      <c r="P11" s="47">
        <f t="shared" si="1"/>
        <v>678607.98486872716</v>
      </c>
      <c r="Q11" s="47">
        <f t="shared" si="1"/>
        <v>672519.74916816386</v>
      </c>
      <c r="R11" s="47">
        <f t="shared" si="1"/>
        <v>672519.74916816386</v>
      </c>
      <c r="S11" s="47">
        <f t="shared" si="1"/>
        <v>687375.89725918008</v>
      </c>
      <c r="T11" s="47">
        <f t="shared" si="1"/>
        <v>686547.93683401716</v>
      </c>
      <c r="U11" s="47">
        <f t="shared" si="1"/>
        <v>688699.01927049132</v>
      </c>
      <c r="V11" s="47">
        <f t="shared" si="1"/>
        <v>688699.01927049132</v>
      </c>
      <c r="W11" s="47">
        <f t="shared" si="1"/>
        <v>704243.5022906753</v>
      </c>
      <c r="X11" s="47">
        <f t="shared" si="1"/>
        <v>704247.20494207856</v>
      </c>
      <c r="Y11" s="47">
        <f t="shared" si="1"/>
        <v>705273.89306279493</v>
      </c>
      <c r="Z11" s="47">
        <f t="shared" si="1"/>
        <v>705273.89306279493</v>
      </c>
      <c r="AA11" s="47">
        <f t="shared" si="1"/>
        <v>685614.86829657678</v>
      </c>
      <c r="AB11" s="47">
        <f t="shared" si="1"/>
        <v>685231.83743050683</v>
      </c>
      <c r="AC11" s="47">
        <f t="shared" si="1"/>
        <v>686629.88656455732</v>
      </c>
      <c r="AD11" s="47">
        <f t="shared" si="1"/>
        <v>686629.88656455732</v>
      </c>
      <c r="AE11" s="47">
        <f t="shared" si="1"/>
        <v>704047.3516480684</v>
      </c>
      <c r="AF11" s="47">
        <f t="shared" si="1"/>
        <v>665998.50220789481</v>
      </c>
      <c r="AG11" s="47">
        <f t="shared" si="1"/>
        <v>646339.94073951279</v>
      </c>
      <c r="AH11" s="47">
        <f t="shared" si="1"/>
        <v>646339.94073951279</v>
      </c>
      <c r="AI11" s="47">
        <f t="shared" si="1"/>
        <v>665185.60967954504</v>
      </c>
      <c r="AJ11" s="47">
        <f t="shared" si="1"/>
        <v>665185.60541105189</v>
      </c>
      <c r="AK11" s="47">
        <f t="shared" si="1"/>
        <v>665185.6139480382</v>
      </c>
      <c r="AL11" s="47">
        <f t="shared" si="1"/>
        <v>665185.6139480382</v>
      </c>
      <c r="AM11" s="47">
        <f t="shared" si="1"/>
        <v>684862.87165888143</v>
      </c>
      <c r="AN11" s="47">
        <f t="shared" si="1"/>
        <v>684862.87095912849</v>
      </c>
      <c r="AO11" s="47">
        <f t="shared" si="1"/>
        <v>684862.87485442008</v>
      </c>
      <c r="AP11" s="47">
        <f t="shared" si="1"/>
        <v>684862.87485442008</v>
      </c>
      <c r="AQ11" s="47">
        <f t="shared" si="1"/>
        <v>705411.08688848547</v>
      </c>
      <c r="AR11" s="47">
        <f t="shared" si="1"/>
        <v>705411.20975848485</v>
      </c>
      <c r="AS11" s="47">
        <f t="shared" si="1"/>
        <v>705411.28937698307</v>
      </c>
      <c r="AT11" s="47">
        <f t="shared" si="1"/>
        <v>705411.28937698307</v>
      </c>
    </row>
    <row r="12" spans="1:46" ht="4.95" customHeight="1" x14ac:dyDescent="0.4">
      <c r="F12" s="186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</row>
    <row r="13" spans="1:46" x14ac:dyDescent="0.4">
      <c r="A13" s="728"/>
      <c r="B13" s="23"/>
      <c r="C13" s="23" t="s">
        <v>216</v>
      </c>
      <c r="D13" s="647"/>
      <c r="E13" s="647"/>
      <c r="F13" s="648">
        <f t="shared" ref="F13:AT13" si="2">SUM(F14:F23)</f>
        <v>0</v>
      </c>
      <c r="G13" s="649">
        <f t="shared" si="2"/>
        <v>482975.56634927919</v>
      </c>
      <c r="H13" s="649">
        <f t="shared" si="2"/>
        <v>430536.94690832309</v>
      </c>
      <c r="I13" s="649">
        <f t="shared" si="2"/>
        <v>378632.58433820575</v>
      </c>
      <c r="J13" s="649">
        <f t="shared" si="2"/>
        <v>378632.58433820575</v>
      </c>
      <c r="K13" s="649">
        <f t="shared" si="2"/>
        <v>651774.84639046795</v>
      </c>
      <c r="L13" s="649">
        <f t="shared" si="2"/>
        <v>635009.27102485811</v>
      </c>
      <c r="M13" s="649">
        <f t="shared" si="2"/>
        <v>619941.44012390089</v>
      </c>
      <c r="N13" s="649">
        <f t="shared" si="2"/>
        <v>619941.44012390089</v>
      </c>
      <c r="O13" s="649">
        <f t="shared" si="2"/>
        <v>651027.51122897689</v>
      </c>
      <c r="P13" s="649">
        <f t="shared" si="2"/>
        <v>642377.84788242576</v>
      </c>
      <c r="Q13" s="649">
        <f t="shared" si="2"/>
        <v>635497.83135994466</v>
      </c>
      <c r="R13" s="649">
        <f t="shared" si="2"/>
        <v>635497.83135994466</v>
      </c>
      <c r="S13" s="649">
        <f t="shared" si="2"/>
        <v>650749.86986191978</v>
      </c>
      <c r="T13" s="649">
        <f t="shared" si="2"/>
        <v>650317.79984771577</v>
      </c>
      <c r="U13" s="649">
        <f t="shared" si="2"/>
        <v>651677.10146227211</v>
      </c>
      <c r="V13" s="649">
        <f t="shared" si="2"/>
        <v>651677.10146227211</v>
      </c>
      <c r="W13" s="649">
        <f t="shared" si="2"/>
        <v>667617.474893415</v>
      </c>
      <c r="X13" s="649">
        <f t="shared" si="2"/>
        <v>667686.07761218864</v>
      </c>
      <c r="Y13" s="649">
        <f t="shared" si="2"/>
        <v>668351.48869121028</v>
      </c>
      <c r="Z13" s="649">
        <f t="shared" si="2"/>
        <v>668351.48869121028</v>
      </c>
      <c r="AA13" s="649">
        <f t="shared" si="2"/>
        <v>685014.86829657678</v>
      </c>
      <c r="AB13" s="649">
        <f t="shared" si="2"/>
        <v>684631.83743050683</v>
      </c>
      <c r="AC13" s="649">
        <f t="shared" si="2"/>
        <v>686029.88656455732</v>
      </c>
      <c r="AD13" s="649">
        <f t="shared" si="2"/>
        <v>686029.88656455732</v>
      </c>
      <c r="AE13" s="649">
        <f t="shared" si="2"/>
        <v>703447.3516480684</v>
      </c>
      <c r="AF13" s="649">
        <f t="shared" si="2"/>
        <v>665398.50220789481</v>
      </c>
      <c r="AG13" s="649">
        <f t="shared" si="2"/>
        <v>645739.94073951279</v>
      </c>
      <c r="AH13" s="649">
        <f t="shared" si="2"/>
        <v>645739.94073951279</v>
      </c>
      <c r="AI13" s="649">
        <f t="shared" si="2"/>
        <v>664585.60967954504</v>
      </c>
      <c r="AJ13" s="649">
        <f t="shared" si="2"/>
        <v>664585.60541105189</v>
      </c>
      <c r="AK13" s="649">
        <f t="shared" si="2"/>
        <v>664585.6139480382</v>
      </c>
      <c r="AL13" s="649">
        <f t="shared" si="2"/>
        <v>664585.6139480382</v>
      </c>
      <c r="AM13" s="649">
        <f t="shared" si="2"/>
        <v>684262.87165888143</v>
      </c>
      <c r="AN13" s="649">
        <f t="shared" si="2"/>
        <v>684262.87095912849</v>
      </c>
      <c r="AO13" s="649">
        <f t="shared" si="2"/>
        <v>684262.87485442008</v>
      </c>
      <c r="AP13" s="649">
        <f t="shared" si="2"/>
        <v>684262.87485442008</v>
      </c>
      <c r="AQ13" s="649">
        <f t="shared" si="2"/>
        <v>704811.08688848547</v>
      </c>
      <c r="AR13" s="649">
        <f t="shared" si="2"/>
        <v>704811.20975848485</v>
      </c>
      <c r="AS13" s="649">
        <f t="shared" si="2"/>
        <v>704811.28937698307</v>
      </c>
      <c r="AT13" s="649">
        <f t="shared" si="2"/>
        <v>704811.28937698307</v>
      </c>
    </row>
    <row r="14" spans="1:46" x14ac:dyDescent="0.4">
      <c r="C14" s="650" t="s">
        <v>40</v>
      </c>
      <c r="D14" s="651"/>
      <c r="E14" s="651"/>
      <c r="F14" s="652">
        <f>SUMIF('손익계산서(M)'!$F$2:$DV$2,F$1,'손익계산서(M)'!$F17:$DV17)</f>
        <v>0</v>
      </c>
      <c r="G14" s="653">
        <f>SUMIF('손익계산서(M)'!$F$2:$DV$2,G$1,'손익계산서(M)'!$F17:$DV17)</f>
        <v>16500.000000000004</v>
      </c>
      <c r="H14" s="653">
        <f>SUMIF('손익계산서(M)'!$F$2:$DV$2,H$1,'손익계산서(M)'!$F17:$DV17)</f>
        <v>16500.000000000004</v>
      </c>
      <c r="I14" s="653">
        <f>SUMIF('손익계산서(M)'!$F$2:$DV$2,I$1,'손익계산서(M)'!$F17:$DV17)</f>
        <v>16500.000000000004</v>
      </c>
      <c r="J14" s="653">
        <f>SUMIF('손익계산서(M)'!$F$2:$DV$2,J$1,'손익계산서(M)'!$F17:$DV17)</f>
        <v>16500.000000000004</v>
      </c>
      <c r="K14" s="653">
        <f>SUMIF('손익계산서(M)'!$F$2:$DV$2,K$1,'손익계산서(M)'!$F17:$DV17)</f>
        <v>16500.000000000004</v>
      </c>
      <c r="L14" s="653">
        <f>SUMIF('손익계산서(M)'!$F$2:$DV$2,L$1,'손익계산서(M)'!$F17:$DV17)</f>
        <v>16500.000000000004</v>
      </c>
      <c r="M14" s="653">
        <f>SUMIF('손익계산서(M)'!$F$2:$DV$2,M$1,'손익계산서(M)'!$F17:$DV17)</f>
        <v>16500.000000000004</v>
      </c>
      <c r="N14" s="653">
        <f>SUMIF('손익계산서(M)'!$F$2:$DV$2,N$1,'손익계산서(M)'!$F17:$DV17)</f>
        <v>16500.000000000004</v>
      </c>
      <c r="O14" s="653">
        <f>SUMIF('손익계산서(M)'!$F$2:$DV$2,O$1,'손익계산서(M)'!$F17:$DV17)</f>
        <v>16500.000000000004</v>
      </c>
      <c r="P14" s="653">
        <f>SUMIF('손익계산서(M)'!$F$2:$DV$2,P$1,'손익계산서(M)'!$F17:$DV17)</f>
        <v>16500.000000000004</v>
      </c>
      <c r="Q14" s="653">
        <f>SUMIF('손익계산서(M)'!$F$2:$DV$2,Q$1,'손익계산서(M)'!$F17:$DV17)</f>
        <v>16500.000000000004</v>
      </c>
      <c r="R14" s="653">
        <f>SUMIF('손익계산서(M)'!$F$2:$DV$2,R$1,'손익계산서(M)'!$F17:$DV17)</f>
        <v>16500.000000000004</v>
      </c>
      <c r="S14" s="653">
        <f>SUMIF('손익계산서(M)'!$F$2:$DV$2,S$1,'손익계산서(M)'!$F17:$DV17)</f>
        <v>16500.000000000004</v>
      </c>
      <c r="T14" s="653">
        <f>SUMIF('손익계산서(M)'!$F$2:$DV$2,T$1,'손익계산서(M)'!$F17:$DV17)</f>
        <v>16500.000000000004</v>
      </c>
      <c r="U14" s="653">
        <f>SUMIF('손익계산서(M)'!$F$2:$DV$2,U$1,'손익계산서(M)'!$F17:$DV17)</f>
        <v>16500.000000000004</v>
      </c>
      <c r="V14" s="653">
        <f>SUMIF('손익계산서(M)'!$F$2:$DV$2,V$1,'손익계산서(M)'!$F17:$DV17)</f>
        <v>16500.000000000004</v>
      </c>
      <c r="W14" s="653">
        <f>SUMIF('손익계산서(M)'!$F$2:$DV$2,W$1,'손익계산서(M)'!$F17:$DV17)</f>
        <v>16500.000000000004</v>
      </c>
      <c r="X14" s="653">
        <f>SUMIF('손익계산서(M)'!$F$2:$DV$2,X$1,'손익계산서(M)'!$F17:$DV17)</f>
        <v>16500.000000000004</v>
      </c>
      <c r="Y14" s="653">
        <f>SUMIF('손익계산서(M)'!$F$2:$DV$2,Y$1,'손익계산서(M)'!$F17:$DV17)</f>
        <v>16500.000000000004</v>
      </c>
      <c r="Z14" s="653">
        <f>SUMIF('손익계산서(M)'!$F$2:$DV$2,Z$1,'손익계산서(M)'!$F17:$DV17)</f>
        <v>16500.000000000004</v>
      </c>
      <c r="AA14" s="653">
        <f>SUMIF('손익계산서(M)'!$F$2:$DV$2,AA$1,'손익계산서(M)'!$F17:$DV17)</f>
        <v>16500.000000000004</v>
      </c>
      <c r="AB14" s="653">
        <f>SUMIF('손익계산서(M)'!$F$2:$DV$2,AB$1,'손익계산서(M)'!$F17:$DV17)</f>
        <v>16500.000000000004</v>
      </c>
      <c r="AC14" s="653">
        <f>SUMIF('손익계산서(M)'!$F$2:$DV$2,AC$1,'손익계산서(M)'!$F17:$DV17)</f>
        <v>16500.000000000004</v>
      </c>
      <c r="AD14" s="653">
        <f>SUMIF('손익계산서(M)'!$F$2:$DV$2,AD$1,'손익계산서(M)'!$F17:$DV17)</f>
        <v>16500.000000000004</v>
      </c>
      <c r="AE14" s="653">
        <f>SUMIF('손익계산서(M)'!$F$2:$DV$2,AE$1,'손익계산서(M)'!$F17:$DV17)</f>
        <v>16500.000000000004</v>
      </c>
      <c r="AF14" s="653">
        <f>SUMIF('손익계산서(M)'!$F$2:$DV$2,AF$1,'손익계산서(M)'!$F17:$DV17)</f>
        <v>16500.000000000004</v>
      </c>
      <c r="AG14" s="653">
        <f>SUMIF('손익계산서(M)'!$F$2:$DV$2,AG$1,'손익계산서(M)'!$F17:$DV17)</f>
        <v>16500.000000000004</v>
      </c>
      <c r="AH14" s="653">
        <f>SUMIF('손익계산서(M)'!$F$2:$DV$2,AH$1,'손익계산서(M)'!$F17:$DV17)</f>
        <v>16500.000000000004</v>
      </c>
      <c r="AI14" s="653">
        <f>SUMIF('손익계산서(M)'!$F$2:$DV$2,AI$1,'손익계산서(M)'!$F17:$DV17)</f>
        <v>16500.000000000004</v>
      </c>
      <c r="AJ14" s="653">
        <f>SUMIF('손익계산서(M)'!$F$2:$DV$2,AJ$1,'손익계산서(M)'!$F17:$DV17)</f>
        <v>16500.000000000004</v>
      </c>
      <c r="AK14" s="653">
        <f>SUMIF('손익계산서(M)'!$F$2:$DV$2,AK$1,'손익계산서(M)'!$F17:$DV17)</f>
        <v>16500.000000000004</v>
      </c>
      <c r="AL14" s="653">
        <f>SUMIF('손익계산서(M)'!$F$2:$DV$2,AL$1,'손익계산서(M)'!$F17:$DV17)</f>
        <v>16500.000000000004</v>
      </c>
      <c r="AM14" s="653">
        <f>SUMIF('손익계산서(M)'!$F$2:$DV$2,AM$1,'손익계산서(M)'!$F17:$DV17)</f>
        <v>16500.000000000004</v>
      </c>
      <c r="AN14" s="653">
        <f>SUMIF('손익계산서(M)'!$F$2:$DV$2,AN$1,'손익계산서(M)'!$F17:$DV17)</f>
        <v>16500.000000000004</v>
      </c>
      <c r="AO14" s="653">
        <f>SUMIF('손익계산서(M)'!$F$2:$DV$2,AO$1,'손익계산서(M)'!$F17:$DV17)</f>
        <v>16500.000000000004</v>
      </c>
      <c r="AP14" s="653">
        <f>SUMIF('손익계산서(M)'!$F$2:$DV$2,AP$1,'손익계산서(M)'!$F17:$DV17)</f>
        <v>16500.000000000004</v>
      </c>
      <c r="AQ14" s="653">
        <f>SUMIF('손익계산서(M)'!$F$2:$DV$2,AQ$1,'손익계산서(M)'!$F17:$DV17)</f>
        <v>16500.000000000004</v>
      </c>
      <c r="AR14" s="653">
        <f>SUMIF('손익계산서(M)'!$F$2:$DV$2,AR$1,'손익계산서(M)'!$F17:$DV17)</f>
        <v>16500.000000000004</v>
      </c>
      <c r="AS14" s="653">
        <f>SUMIF('손익계산서(M)'!$F$2:$DV$2,AS$1,'손익계산서(M)'!$F17:$DV17)</f>
        <v>16500.000000000004</v>
      </c>
      <c r="AT14" s="653">
        <f>SUMIF('손익계산서(M)'!$F$2:$DV$2,AT$1,'손익계산서(M)'!$F17:$DV17)</f>
        <v>16500.000000000004</v>
      </c>
    </row>
    <row r="15" spans="1:46" x14ac:dyDescent="0.4">
      <c r="C15" s="654" t="s">
        <v>41</v>
      </c>
      <c r="F15" s="186">
        <f>SUMIF('손익계산서(M)'!$F$2:$DV$2,F$1,'손익계산서(M)'!$F18:$DV18)</f>
        <v>0</v>
      </c>
      <c r="G15" s="187">
        <f>SUMIF('손익계산서(M)'!$F$2:$DV$2,G$1,'손익계산서(M)'!$F18:$DV18)</f>
        <v>163823.15688750002</v>
      </c>
      <c r="H15" s="187">
        <f>SUMIF('손익계산서(M)'!$F$2:$DV$2,H$1,'손익계산서(M)'!$F18:$DV18)</f>
        <v>163823.15688750002</v>
      </c>
      <c r="I15" s="187">
        <f>SUMIF('손익계산서(M)'!$F$2:$DV$2,I$1,'손익계산서(M)'!$F18:$DV18)</f>
        <v>163823.15688750002</v>
      </c>
      <c r="J15" s="187">
        <f>SUMIF('손익계산서(M)'!$F$2:$DV$2,J$1,'손익계산서(M)'!$F18:$DV18)</f>
        <v>163823.15688750002</v>
      </c>
      <c r="K15" s="187">
        <f>SUMIF('손익계산서(M)'!$F$2:$DV$2,K$1,'손익계산서(M)'!$F18:$DV18)</f>
        <v>167099.62002525001</v>
      </c>
      <c r="L15" s="187">
        <f>SUMIF('손익계산서(M)'!$F$2:$DV$2,L$1,'손익계산서(M)'!$F18:$DV18)</f>
        <v>167099.62002525001</v>
      </c>
      <c r="M15" s="187">
        <f>SUMIF('손익계산서(M)'!$F$2:$DV$2,M$1,'손익계산서(M)'!$F18:$DV18)</f>
        <v>167099.62002525001</v>
      </c>
      <c r="N15" s="187">
        <f>SUMIF('손익계산서(M)'!$F$2:$DV$2,N$1,'손익계산서(M)'!$F18:$DV18)</f>
        <v>167099.62002525001</v>
      </c>
      <c r="O15" s="187">
        <f>SUMIF('손익계산서(M)'!$F$2:$DV$2,O$1,'손익계산서(M)'!$F18:$DV18)</f>
        <v>170441.61242575501</v>
      </c>
      <c r="P15" s="187">
        <f>SUMIF('손익계산서(M)'!$F$2:$DV$2,P$1,'손익계산서(M)'!$F18:$DV18)</f>
        <v>170441.61242575501</v>
      </c>
      <c r="Q15" s="187">
        <f>SUMIF('손익계산서(M)'!$F$2:$DV$2,Q$1,'손익계산서(M)'!$F18:$DV18)</f>
        <v>170441.61242575501</v>
      </c>
      <c r="R15" s="187">
        <f>SUMIF('손익계산서(M)'!$F$2:$DV$2,R$1,'손익계산서(M)'!$F18:$DV18)</f>
        <v>170441.61242575501</v>
      </c>
      <c r="S15" s="187">
        <f>SUMIF('손익계산서(M)'!$F$2:$DV$2,S$1,'손익계산서(M)'!$F18:$DV18)</f>
        <v>173850.44467427014</v>
      </c>
      <c r="T15" s="187">
        <f>SUMIF('손익계산서(M)'!$F$2:$DV$2,T$1,'손익계산서(M)'!$F18:$DV18)</f>
        <v>173850.44467427014</v>
      </c>
      <c r="U15" s="187">
        <f>SUMIF('손익계산서(M)'!$F$2:$DV$2,U$1,'손익계산서(M)'!$F18:$DV18)</f>
        <v>173850.44467427014</v>
      </c>
      <c r="V15" s="187">
        <f>SUMIF('손익계산서(M)'!$F$2:$DV$2,V$1,'손익계산서(M)'!$F18:$DV18)</f>
        <v>173850.44467427014</v>
      </c>
      <c r="W15" s="187">
        <f>SUMIF('손익계산서(M)'!$F$2:$DV$2,W$1,'손익계산서(M)'!$F18:$DV18)</f>
        <v>177327.45356775553</v>
      </c>
      <c r="X15" s="187">
        <f>SUMIF('손익계산서(M)'!$F$2:$DV$2,X$1,'손익계산서(M)'!$F18:$DV18)</f>
        <v>177327.45356775553</v>
      </c>
      <c r="Y15" s="187">
        <f>SUMIF('손익계산서(M)'!$F$2:$DV$2,Y$1,'손익계산서(M)'!$F18:$DV18)</f>
        <v>177327.45356775553</v>
      </c>
      <c r="Z15" s="187">
        <f>SUMIF('손익계산서(M)'!$F$2:$DV$2,Z$1,'손익계산서(M)'!$F18:$DV18)</f>
        <v>177327.45356775553</v>
      </c>
      <c r="AA15" s="187">
        <f>SUMIF('손익계산서(M)'!$F$2:$DV$2,AA$1,'손익계산서(M)'!$F18:$DV18)</f>
        <v>180874.00263911067</v>
      </c>
      <c r="AB15" s="187">
        <f>SUMIF('손익계산서(M)'!$F$2:$DV$2,AB$1,'손익계산서(M)'!$F18:$DV18)</f>
        <v>180874.00263911067</v>
      </c>
      <c r="AC15" s="187">
        <f>SUMIF('손익계산서(M)'!$F$2:$DV$2,AC$1,'손익계산서(M)'!$F18:$DV18)</f>
        <v>180874.00263911067</v>
      </c>
      <c r="AD15" s="187">
        <f>SUMIF('손익계산서(M)'!$F$2:$DV$2,AD$1,'손익계산서(M)'!$F18:$DV18)</f>
        <v>180874.00263911067</v>
      </c>
      <c r="AE15" s="187">
        <f>SUMIF('손익계산서(M)'!$F$2:$DV$2,AE$1,'손익계산서(M)'!$F18:$DV18)</f>
        <v>184491.48269189289</v>
      </c>
      <c r="AF15" s="187">
        <f>SUMIF('손익계산서(M)'!$F$2:$DV$2,AF$1,'손익계산서(M)'!$F18:$DV18)</f>
        <v>184491.48269189289</v>
      </c>
      <c r="AG15" s="187">
        <f>SUMIF('손익계산서(M)'!$F$2:$DV$2,AG$1,'손익계산서(M)'!$F18:$DV18)</f>
        <v>184491.48269189289</v>
      </c>
      <c r="AH15" s="187">
        <f>SUMIF('손익계산서(M)'!$F$2:$DV$2,AH$1,'손익계산서(M)'!$F18:$DV18)</f>
        <v>184491.48269189289</v>
      </c>
      <c r="AI15" s="187">
        <f>SUMIF('손익계산서(M)'!$F$2:$DV$2,AI$1,'손익계산서(M)'!$F18:$DV18)</f>
        <v>188181.31234573072</v>
      </c>
      <c r="AJ15" s="187">
        <f>SUMIF('손익계산서(M)'!$F$2:$DV$2,AJ$1,'손익계산서(M)'!$F18:$DV18)</f>
        <v>188181.31234573072</v>
      </c>
      <c r="AK15" s="187">
        <f>SUMIF('손익계산서(M)'!$F$2:$DV$2,AK$1,'손익계산서(M)'!$F18:$DV18)</f>
        <v>188181.31234573072</v>
      </c>
      <c r="AL15" s="187">
        <f>SUMIF('손익계산서(M)'!$F$2:$DV$2,AL$1,'손익계산서(M)'!$F18:$DV18)</f>
        <v>188181.31234573072</v>
      </c>
      <c r="AM15" s="187">
        <f>SUMIF('손익계산서(M)'!$F$2:$DV$2,AM$1,'손익계산서(M)'!$F18:$DV18)</f>
        <v>191944.93859264534</v>
      </c>
      <c r="AN15" s="187">
        <f>SUMIF('손익계산서(M)'!$F$2:$DV$2,AN$1,'손익계산서(M)'!$F18:$DV18)</f>
        <v>191944.93859264534</v>
      </c>
      <c r="AO15" s="187">
        <f>SUMIF('손익계산서(M)'!$F$2:$DV$2,AO$1,'손익계산서(M)'!$F18:$DV18)</f>
        <v>191944.93859264534</v>
      </c>
      <c r="AP15" s="187">
        <f>SUMIF('손익계산서(M)'!$F$2:$DV$2,AP$1,'손익계산서(M)'!$F18:$DV18)</f>
        <v>191944.93859264534</v>
      </c>
      <c r="AQ15" s="187">
        <f>SUMIF('손익계산서(M)'!$F$2:$DV$2,AQ$1,'손익계산서(M)'!$F18:$DV18)</f>
        <v>195783.83736449826</v>
      </c>
      <c r="AR15" s="187">
        <f>SUMIF('손익계산서(M)'!$F$2:$DV$2,AR$1,'손익계산서(M)'!$F18:$DV18)</f>
        <v>195783.83736449826</v>
      </c>
      <c r="AS15" s="187">
        <f>SUMIF('손익계산서(M)'!$F$2:$DV$2,AS$1,'손익계산서(M)'!$F18:$DV18)</f>
        <v>195783.83736449826</v>
      </c>
      <c r="AT15" s="187">
        <f>SUMIF('손익계산서(M)'!$F$2:$DV$2,AT$1,'손익계산서(M)'!$F18:$DV18)</f>
        <v>195783.83736449826</v>
      </c>
    </row>
    <row r="16" spans="1:46" x14ac:dyDescent="0.4">
      <c r="C16" s="654" t="s">
        <v>42</v>
      </c>
      <c r="F16" s="186">
        <f>SUMIF('손익계산서(M)'!$F$2:$DV$2,F$1,'손익계산서(M)'!$F19:$DV19)</f>
        <v>0</v>
      </c>
      <c r="G16" s="187">
        <f>SUMIF('손익계산서(M)'!$F$2:$DV$2,G$1,'손익계산서(M)'!$F19:$DV19)</f>
        <v>0</v>
      </c>
      <c r="H16" s="187">
        <f>SUMIF('손익계산서(M)'!$F$2:$DV$2,H$1,'손익계산서(M)'!$F19:$DV19)</f>
        <v>0</v>
      </c>
      <c r="I16" s="187">
        <f>SUMIF('손익계산서(M)'!$F$2:$DV$2,I$1,'손익계산서(M)'!$F19:$DV19)</f>
        <v>0</v>
      </c>
      <c r="J16" s="187">
        <f>SUMIF('손익계산서(M)'!$F$2:$DV$2,J$1,'손익계산서(M)'!$F19:$DV19)</f>
        <v>0</v>
      </c>
      <c r="K16" s="187">
        <f>SUMIF('손익계산서(M)'!$F$2:$DV$2,K$1,'손익계산서(M)'!$F19:$DV19)</f>
        <v>237500</v>
      </c>
      <c r="L16" s="187">
        <f>SUMIF('손익계산서(M)'!$F$2:$DV$2,L$1,'손익계산서(M)'!$F19:$DV19)</f>
        <v>237500</v>
      </c>
      <c r="M16" s="187">
        <f>SUMIF('손익계산서(M)'!$F$2:$DV$2,M$1,'손익계산서(M)'!$F19:$DV19)</f>
        <v>237500</v>
      </c>
      <c r="N16" s="187">
        <f>SUMIF('손익계산서(M)'!$F$2:$DV$2,N$1,'손익계산서(M)'!$F19:$DV19)</f>
        <v>237500</v>
      </c>
      <c r="O16" s="187">
        <f>SUMIF('손익계산서(M)'!$F$2:$DV$2,O$1,'손익계산서(M)'!$F19:$DV19)</f>
        <v>249375.00000000006</v>
      </c>
      <c r="P16" s="187">
        <f>SUMIF('손익계산서(M)'!$F$2:$DV$2,P$1,'손익계산서(M)'!$F19:$DV19)</f>
        <v>249375.00000000006</v>
      </c>
      <c r="Q16" s="187">
        <f>SUMIF('손익계산서(M)'!$F$2:$DV$2,Q$1,'손익계산서(M)'!$F19:$DV19)</f>
        <v>249375.00000000006</v>
      </c>
      <c r="R16" s="187">
        <f>SUMIF('손익계산서(M)'!$F$2:$DV$2,R$1,'손익계산서(M)'!$F19:$DV19)</f>
        <v>249375.00000000006</v>
      </c>
      <c r="S16" s="187">
        <f>SUMIF('손익계산서(M)'!$F$2:$DV$2,S$1,'손익계산서(M)'!$F19:$DV19)</f>
        <v>261843.75000000006</v>
      </c>
      <c r="T16" s="187">
        <f>SUMIF('손익계산서(M)'!$F$2:$DV$2,T$1,'손익계산서(M)'!$F19:$DV19)</f>
        <v>261843.75000000006</v>
      </c>
      <c r="U16" s="187">
        <f>SUMIF('손익계산서(M)'!$F$2:$DV$2,U$1,'손익계산서(M)'!$F19:$DV19)</f>
        <v>261843.75000000006</v>
      </c>
      <c r="V16" s="187">
        <f>SUMIF('손익계산서(M)'!$F$2:$DV$2,V$1,'손익계산서(M)'!$F19:$DV19)</f>
        <v>261843.75000000006</v>
      </c>
      <c r="W16" s="187">
        <f>SUMIF('손익계산서(M)'!$F$2:$DV$2,W$1,'손익계산서(M)'!$F19:$DV19)</f>
        <v>274935.93750000006</v>
      </c>
      <c r="X16" s="187">
        <f>SUMIF('손익계산서(M)'!$F$2:$DV$2,X$1,'손익계산서(M)'!$F19:$DV19)</f>
        <v>274935.93750000006</v>
      </c>
      <c r="Y16" s="187">
        <f>SUMIF('손익계산서(M)'!$F$2:$DV$2,Y$1,'손익계산서(M)'!$F19:$DV19)</f>
        <v>274935.93750000006</v>
      </c>
      <c r="Z16" s="187">
        <f>SUMIF('손익계산서(M)'!$F$2:$DV$2,Z$1,'손익계산서(M)'!$F19:$DV19)</f>
        <v>274935.93750000006</v>
      </c>
      <c r="AA16" s="187">
        <f>SUMIF('손익계산서(M)'!$F$2:$DV$2,AA$1,'손익계산서(M)'!$F19:$DV19)</f>
        <v>288682.73437500006</v>
      </c>
      <c r="AB16" s="187">
        <f>SUMIF('손익계산서(M)'!$F$2:$DV$2,AB$1,'손익계산서(M)'!$F19:$DV19)</f>
        <v>288682.73437500006</v>
      </c>
      <c r="AC16" s="187">
        <f>SUMIF('손익계산서(M)'!$F$2:$DV$2,AC$1,'손익계산서(M)'!$F19:$DV19)</f>
        <v>288682.73437500006</v>
      </c>
      <c r="AD16" s="187">
        <f>SUMIF('손익계산서(M)'!$F$2:$DV$2,AD$1,'손익계산서(M)'!$F19:$DV19)</f>
        <v>288682.73437500006</v>
      </c>
      <c r="AE16" s="187">
        <f>SUMIF('손익계산서(M)'!$F$2:$DV$2,AE$1,'손익계산서(M)'!$F19:$DV19)</f>
        <v>303116.87109375006</v>
      </c>
      <c r="AF16" s="187">
        <f>SUMIF('손익계산서(M)'!$F$2:$DV$2,AF$1,'손익계산서(M)'!$F19:$DV19)</f>
        <v>303116.87109375006</v>
      </c>
      <c r="AG16" s="187">
        <f>SUMIF('손익계산서(M)'!$F$2:$DV$2,AG$1,'손익계산서(M)'!$F19:$DV19)</f>
        <v>303116.87109375006</v>
      </c>
      <c r="AH16" s="187">
        <f>SUMIF('손익계산서(M)'!$F$2:$DV$2,AH$1,'손익계산서(M)'!$F19:$DV19)</f>
        <v>303116.87109375006</v>
      </c>
      <c r="AI16" s="187">
        <f>SUMIF('손익계산서(M)'!$F$2:$DV$2,AI$1,'손익계산서(M)'!$F19:$DV19)</f>
        <v>318272.71464843757</v>
      </c>
      <c r="AJ16" s="187">
        <f>SUMIF('손익계산서(M)'!$F$2:$DV$2,AJ$1,'손익계산서(M)'!$F19:$DV19)</f>
        <v>318272.71464843757</v>
      </c>
      <c r="AK16" s="187">
        <f>SUMIF('손익계산서(M)'!$F$2:$DV$2,AK$1,'손익계산서(M)'!$F19:$DV19)</f>
        <v>318272.71464843757</v>
      </c>
      <c r="AL16" s="187">
        <f>SUMIF('손익계산서(M)'!$F$2:$DV$2,AL$1,'손익계산서(M)'!$F19:$DV19)</f>
        <v>318272.71464843757</v>
      </c>
      <c r="AM16" s="187">
        <f>SUMIF('손익계산서(M)'!$F$2:$DV$2,AM$1,'손익계산서(M)'!$F19:$DV19)</f>
        <v>334186.35038085945</v>
      </c>
      <c r="AN16" s="187">
        <f>SUMIF('손익계산서(M)'!$F$2:$DV$2,AN$1,'손익계산서(M)'!$F19:$DV19)</f>
        <v>334186.35038085945</v>
      </c>
      <c r="AO16" s="187">
        <f>SUMIF('손익계산서(M)'!$F$2:$DV$2,AO$1,'손익계산서(M)'!$F19:$DV19)</f>
        <v>334186.35038085945</v>
      </c>
      <c r="AP16" s="187">
        <f>SUMIF('손익계산서(M)'!$F$2:$DV$2,AP$1,'손익계산서(M)'!$F19:$DV19)</f>
        <v>334186.35038085945</v>
      </c>
      <c r="AQ16" s="187">
        <f>SUMIF('손익계산서(M)'!$F$2:$DV$2,AQ$1,'손익계산서(M)'!$F19:$DV19)</f>
        <v>350895.6678999025</v>
      </c>
      <c r="AR16" s="187">
        <f>SUMIF('손익계산서(M)'!$F$2:$DV$2,AR$1,'손익계산서(M)'!$F19:$DV19)</f>
        <v>350895.6678999025</v>
      </c>
      <c r="AS16" s="187">
        <f>SUMIF('손익계산서(M)'!$F$2:$DV$2,AS$1,'손익계산서(M)'!$F19:$DV19)</f>
        <v>350895.6678999025</v>
      </c>
      <c r="AT16" s="187">
        <f>SUMIF('손익계산서(M)'!$F$2:$DV$2,AT$1,'손익계산서(M)'!$F19:$DV19)</f>
        <v>350895.6678999025</v>
      </c>
    </row>
    <row r="17" spans="1:46" x14ac:dyDescent="0.4">
      <c r="C17" s="654" t="s">
        <v>43</v>
      </c>
      <c r="F17" s="186">
        <f>SUMIF('손익계산서(M)'!$F$2:$DV$2,F$1,'손익계산서(M)'!$F20:$DV20)</f>
        <v>0</v>
      </c>
      <c r="G17" s="187">
        <f>SUMIF('손익계산서(M)'!$F$2:$DV$2,G$1,'손익계산서(M)'!$F20:$DV20)</f>
        <v>13491.318802500002</v>
      </c>
      <c r="H17" s="187">
        <f>SUMIF('손익계산서(M)'!$F$2:$DV$2,H$1,'손익계산서(M)'!$F20:$DV20)</f>
        <v>13491.318802500002</v>
      </c>
      <c r="I17" s="187">
        <f>SUMIF('손익계산서(M)'!$F$2:$DV$2,I$1,'손익계산서(M)'!$F20:$DV20)</f>
        <v>13491.318802500002</v>
      </c>
      <c r="J17" s="187">
        <f>SUMIF('손익계산서(M)'!$F$2:$DV$2,J$1,'손익계산서(M)'!$F20:$DV20)</f>
        <v>13491.318802500002</v>
      </c>
      <c r="K17" s="187">
        <f>SUMIF('손익계산서(M)'!$F$2:$DV$2,K$1,'손익계산서(M)'!$F20:$DV20)</f>
        <v>13491.318802500002</v>
      </c>
      <c r="L17" s="187">
        <f>SUMIF('손익계산서(M)'!$F$2:$DV$2,L$1,'손익계산서(M)'!$F20:$DV20)</f>
        <v>13491.318802500002</v>
      </c>
      <c r="M17" s="187">
        <f>SUMIF('손익계산서(M)'!$F$2:$DV$2,M$1,'손익계산서(M)'!$F20:$DV20)</f>
        <v>13491.318802500002</v>
      </c>
      <c r="N17" s="187">
        <f>SUMIF('손익계산서(M)'!$F$2:$DV$2,N$1,'손익계산서(M)'!$F20:$DV20)</f>
        <v>13491.318802500002</v>
      </c>
      <c r="O17" s="187">
        <f>SUMIF('손익계산서(M)'!$F$2:$DV$2,O$1,'손익계산서(M)'!$F20:$DV20)</f>
        <v>13491.318802500002</v>
      </c>
      <c r="P17" s="187">
        <f>SUMIF('손익계산서(M)'!$F$2:$DV$2,P$1,'손익계산서(M)'!$F20:$DV20)</f>
        <v>13491.318802500002</v>
      </c>
      <c r="Q17" s="187">
        <f>SUMIF('손익계산서(M)'!$F$2:$DV$2,Q$1,'손익계산서(M)'!$F20:$DV20)</f>
        <v>13491.318802500002</v>
      </c>
      <c r="R17" s="187">
        <f>SUMIF('손익계산서(M)'!$F$2:$DV$2,R$1,'손익계산서(M)'!$F20:$DV20)</f>
        <v>13491.318802500002</v>
      </c>
      <c r="S17" s="187">
        <f>SUMIF('손익계산서(M)'!$F$2:$DV$2,S$1,'손익계산서(M)'!$F20:$DV20)</f>
        <v>13491.318802500002</v>
      </c>
      <c r="T17" s="187">
        <f>SUMIF('손익계산서(M)'!$F$2:$DV$2,T$1,'손익계산서(M)'!$F20:$DV20)</f>
        <v>13491.318802500002</v>
      </c>
      <c r="U17" s="187">
        <f>SUMIF('손익계산서(M)'!$F$2:$DV$2,U$1,'손익계산서(M)'!$F20:$DV20)</f>
        <v>13491.318802500002</v>
      </c>
      <c r="V17" s="187">
        <f>SUMIF('손익계산서(M)'!$F$2:$DV$2,V$1,'손익계산서(M)'!$F20:$DV20)</f>
        <v>13491.318802500002</v>
      </c>
      <c r="W17" s="187">
        <f>SUMIF('손익계산서(M)'!$F$2:$DV$2,W$1,'손익계산서(M)'!$F20:$DV20)</f>
        <v>13491.318802500002</v>
      </c>
      <c r="X17" s="187">
        <f>SUMIF('손익계산서(M)'!$F$2:$DV$2,X$1,'손익계산서(M)'!$F20:$DV20)</f>
        <v>13491.318802500002</v>
      </c>
      <c r="Y17" s="187">
        <f>SUMIF('손익계산서(M)'!$F$2:$DV$2,Y$1,'손익계산서(M)'!$F20:$DV20)</f>
        <v>13491.318802500002</v>
      </c>
      <c r="Z17" s="187">
        <f>SUMIF('손익계산서(M)'!$F$2:$DV$2,Z$1,'손익계산서(M)'!$F20:$DV20)</f>
        <v>13491.318802500002</v>
      </c>
      <c r="AA17" s="187">
        <f>SUMIF('손익계산서(M)'!$F$2:$DV$2,AA$1,'손익계산서(M)'!$F20:$DV20)</f>
        <v>13491.318802500002</v>
      </c>
      <c r="AB17" s="187">
        <f>SUMIF('손익계산서(M)'!$F$2:$DV$2,AB$1,'손익계산서(M)'!$F20:$DV20)</f>
        <v>13491.318802500002</v>
      </c>
      <c r="AC17" s="187">
        <f>SUMIF('손익계산서(M)'!$F$2:$DV$2,AC$1,'손익계산서(M)'!$F20:$DV20)</f>
        <v>13491.318802500002</v>
      </c>
      <c r="AD17" s="187">
        <f>SUMIF('손익계산서(M)'!$F$2:$DV$2,AD$1,'손익계산서(M)'!$F20:$DV20)</f>
        <v>13491.318802500002</v>
      </c>
      <c r="AE17" s="187">
        <f>SUMIF('손익계산서(M)'!$F$2:$DV$2,AE$1,'손익계산서(M)'!$F20:$DV20)</f>
        <v>13491.318802500002</v>
      </c>
      <c r="AF17" s="187">
        <f>SUMIF('손익계산서(M)'!$F$2:$DV$2,AF$1,'손익계산서(M)'!$F20:$DV20)</f>
        <v>13491.318802500002</v>
      </c>
      <c r="AG17" s="187">
        <f>SUMIF('손익계산서(M)'!$F$2:$DV$2,AG$1,'손익계산서(M)'!$F20:$DV20)</f>
        <v>13491.318802500002</v>
      </c>
      <c r="AH17" s="187">
        <f>SUMIF('손익계산서(M)'!$F$2:$DV$2,AH$1,'손익계산서(M)'!$F20:$DV20)</f>
        <v>13491.318802500002</v>
      </c>
      <c r="AI17" s="187">
        <f>SUMIF('손익계산서(M)'!$F$2:$DV$2,AI$1,'손익계산서(M)'!$F20:$DV20)</f>
        <v>13491.318802500002</v>
      </c>
      <c r="AJ17" s="187">
        <f>SUMIF('손익계산서(M)'!$F$2:$DV$2,AJ$1,'손익계산서(M)'!$F20:$DV20)</f>
        <v>13491.318802500002</v>
      </c>
      <c r="AK17" s="187">
        <f>SUMIF('손익계산서(M)'!$F$2:$DV$2,AK$1,'손익계산서(M)'!$F20:$DV20)</f>
        <v>13491.318802500002</v>
      </c>
      <c r="AL17" s="187">
        <f>SUMIF('손익계산서(M)'!$F$2:$DV$2,AL$1,'손익계산서(M)'!$F20:$DV20)</f>
        <v>13491.318802500002</v>
      </c>
      <c r="AM17" s="187">
        <f>SUMIF('손익계산서(M)'!$F$2:$DV$2,AM$1,'손익계산서(M)'!$F20:$DV20)</f>
        <v>13491.318802500002</v>
      </c>
      <c r="AN17" s="187">
        <f>SUMIF('손익계산서(M)'!$F$2:$DV$2,AN$1,'손익계산서(M)'!$F20:$DV20)</f>
        <v>13491.318802500002</v>
      </c>
      <c r="AO17" s="187">
        <f>SUMIF('손익계산서(M)'!$F$2:$DV$2,AO$1,'손익계산서(M)'!$F20:$DV20)</f>
        <v>13491.318802500002</v>
      </c>
      <c r="AP17" s="187">
        <f>SUMIF('손익계산서(M)'!$F$2:$DV$2,AP$1,'손익계산서(M)'!$F20:$DV20)</f>
        <v>13491.318802500002</v>
      </c>
      <c r="AQ17" s="187">
        <f>SUMIF('손익계산서(M)'!$F$2:$DV$2,AQ$1,'손익계산서(M)'!$F20:$DV20)</f>
        <v>13491.318802500002</v>
      </c>
      <c r="AR17" s="187">
        <f>SUMIF('손익계산서(M)'!$F$2:$DV$2,AR$1,'손익계산서(M)'!$F20:$DV20)</f>
        <v>13491.318802500002</v>
      </c>
      <c r="AS17" s="187">
        <f>SUMIF('손익계산서(M)'!$F$2:$DV$2,AS$1,'손익계산서(M)'!$F20:$DV20)</f>
        <v>13491.318802500002</v>
      </c>
      <c r="AT17" s="187">
        <f>SUMIF('손익계산서(M)'!$F$2:$DV$2,AT$1,'손익계산서(M)'!$F20:$DV20)</f>
        <v>13491.318802500002</v>
      </c>
    </row>
    <row r="18" spans="1:46" x14ac:dyDescent="0.4">
      <c r="C18" s="654" t="s">
        <v>44</v>
      </c>
      <c r="F18" s="186">
        <f>SUMIF('손익계산서(M)'!$F$2:$DV$2,F$1,'손익계산서(M)'!$F21:$DV21)</f>
        <v>0</v>
      </c>
      <c r="G18" s="187">
        <f>SUMIF('손익계산서(M)'!$F$2:$DV$2,G$1,'손익계산서(M)'!$F21:$DV21)</f>
        <v>115639.87544999999</v>
      </c>
      <c r="H18" s="187">
        <f>SUMIF('손익계산서(M)'!$F$2:$DV$2,H$1,'손익계산서(M)'!$F21:$DV21)</f>
        <v>115639.87544999999</v>
      </c>
      <c r="I18" s="187">
        <f>SUMIF('손익계산서(M)'!$F$2:$DV$2,I$1,'손익계산서(M)'!$F21:$DV21)</f>
        <v>115639.87544999999</v>
      </c>
      <c r="J18" s="187">
        <f>SUMIF('손익계산서(M)'!$F$2:$DV$2,J$1,'손익계산서(M)'!$F21:$DV21)</f>
        <v>115639.87544999999</v>
      </c>
      <c r="K18" s="187">
        <f>SUMIF('손익계산서(M)'!$F$2:$DV$2,K$1,'손익계산서(M)'!$F21:$DV21)</f>
        <v>115639.87544999999</v>
      </c>
      <c r="L18" s="187">
        <f>SUMIF('손익계산서(M)'!$F$2:$DV$2,L$1,'손익계산서(M)'!$F21:$DV21)</f>
        <v>115639.87544999999</v>
      </c>
      <c r="M18" s="187">
        <f>SUMIF('손익계산서(M)'!$F$2:$DV$2,M$1,'손익계산서(M)'!$F21:$DV21)</f>
        <v>115639.87544999999</v>
      </c>
      <c r="N18" s="187">
        <f>SUMIF('손익계산서(M)'!$F$2:$DV$2,N$1,'손익계산서(M)'!$F21:$DV21)</f>
        <v>115639.87544999999</v>
      </c>
      <c r="O18" s="187">
        <f>SUMIF('손익계산서(M)'!$F$2:$DV$2,O$1,'손익계산서(M)'!$F21:$DV21)</f>
        <v>115639.87544999999</v>
      </c>
      <c r="P18" s="187">
        <f>SUMIF('손익계산서(M)'!$F$2:$DV$2,P$1,'손익계산서(M)'!$F21:$DV21)</f>
        <v>115639.87544999999</v>
      </c>
      <c r="Q18" s="187">
        <f>SUMIF('손익계산서(M)'!$F$2:$DV$2,Q$1,'손익계산서(M)'!$F21:$DV21)</f>
        <v>115639.87544999999</v>
      </c>
      <c r="R18" s="187">
        <f>SUMIF('손익계산서(M)'!$F$2:$DV$2,R$1,'손익계산서(M)'!$F21:$DV21)</f>
        <v>115639.87544999999</v>
      </c>
      <c r="S18" s="187">
        <f>SUMIF('손익계산서(M)'!$F$2:$DV$2,S$1,'손익계산서(M)'!$F21:$DV21)</f>
        <v>115639.87544999999</v>
      </c>
      <c r="T18" s="187">
        <f>SUMIF('손익계산서(M)'!$F$2:$DV$2,T$1,'손익계산서(M)'!$F21:$DV21)</f>
        <v>115639.87544999999</v>
      </c>
      <c r="U18" s="187">
        <f>SUMIF('손익계산서(M)'!$F$2:$DV$2,U$1,'손익계산서(M)'!$F21:$DV21)</f>
        <v>115639.87544999999</v>
      </c>
      <c r="V18" s="187">
        <f>SUMIF('손익계산서(M)'!$F$2:$DV$2,V$1,'손익계산서(M)'!$F21:$DV21)</f>
        <v>115639.87544999999</v>
      </c>
      <c r="W18" s="187">
        <f>SUMIF('손익계산서(M)'!$F$2:$DV$2,W$1,'손익계산서(M)'!$F21:$DV21)</f>
        <v>115639.87544999999</v>
      </c>
      <c r="X18" s="187">
        <f>SUMIF('손익계산서(M)'!$F$2:$DV$2,X$1,'손익계산서(M)'!$F21:$DV21)</f>
        <v>115639.87544999999</v>
      </c>
      <c r="Y18" s="187">
        <f>SUMIF('손익계산서(M)'!$F$2:$DV$2,Y$1,'손익계산서(M)'!$F21:$DV21)</f>
        <v>115639.87544999999</v>
      </c>
      <c r="Z18" s="187">
        <f>SUMIF('손익계산서(M)'!$F$2:$DV$2,Z$1,'손익계산서(M)'!$F21:$DV21)</f>
        <v>115639.87544999999</v>
      </c>
      <c r="AA18" s="187">
        <f>SUMIF('손익계산서(M)'!$F$2:$DV$2,AA$1,'손익계산서(M)'!$F21:$DV21)</f>
        <v>115639.87544999999</v>
      </c>
      <c r="AB18" s="187">
        <f>SUMIF('손익계산서(M)'!$F$2:$DV$2,AB$1,'손익계산서(M)'!$F21:$DV21)</f>
        <v>115639.87544999999</v>
      </c>
      <c r="AC18" s="187">
        <f>SUMIF('손익계산서(M)'!$F$2:$DV$2,AC$1,'손익계산서(M)'!$F21:$DV21)</f>
        <v>115639.87544999999</v>
      </c>
      <c r="AD18" s="187">
        <f>SUMIF('손익계산서(M)'!$F$2:$DV$2,AD$1,'손익계산서(M)'!$F21:$DV21)</f>
        <v>115639.87544999999</v>
      </c>
      <c r="AE18" s="187">
        <f>SUMIF('손익계산서(M)'!$F$2:$DV$2,AE$1,'손익계산서(M)'!$F21:$DV21)</f>
        <v>115639.87544999999</v>
      </c>
      <c r="AF18" s="187">
        <f>SUMIF('손익계산서(M)'!$F$2:$DV$2,AF$1,'손익계산서(M)'!$F21:$DV21)</f>
        <v>115639.87544999999</v>
      </c>
      <c r="AG18" s="187">
        <f>SUMIF('손익계산서(M)'!$F$2:$DV$2,AG$1,'손익계산서(M)'!$F21:$DV21)</f>
        <v>115639.87544999999</v>
      </c>
      <c r="AH18" s="187">
        <f>SUMIF('손익계산서(M)'!$F$2:$DV$2,AH$1,'손익계산서(M)'!$F21:$DV21)</f>
        <v>115639.87544999999</v>
      </c>
      <c r="AI18" s="187">
        <f>SUMIF('손익계산서(M)'!$F$2:$DV$2,AI$1,'손익계산서(M)'!$F21:$DV21)</f>
        <v>115639.87544999999</v>
      </c>
      <c r="AJ18" s="187">
        <f>SUMIF('손익계산서(M)'!$F$2:$DV$2,AJ$1,'손익계산서(M)'!$F21:$DV21)</f>
        <v>115639.87544999999</v>
      </c>
      <c r="AK18" s="187">
        <f>SUMIF('손익계산서(M)'!$F$2:$DV$2,AK$1,'손익계산서(M)'!$F21:$DV21)</f>
        <v>115639.87544999999</v>
      </c>
      <c r="AL18" s="187">
        <f>SUMIF('손익계산서(M)'!$F$2:$DV$2,AL$1,'손익계산서(M)'!$F21:$DV21)</f>
        <v>115639.87544999999</v>
      </c>
      <c r="AM18" s="187">
        <f>SUMIF('손익계산서(M)'!$F$2:$DV$2,AM$1,'손익계산서(M)'!$F21:$DV21)</f>
        <v>115639.87544999999</v>
      </c>
      <c r="AN18" s="187">
        <f>SUMIF('손익계산서(M)'!$F$2:$DV$2,AN$1,'손익계산서(M)'!$F21:$DV21)</f>
        <v>115639.87544999999</v>
      </c>
      <c r="AO18" s="187">
        <f>SUMIF('손익계산서(M)'!$F$2:$DV$2,AO$1,'손익계산서(M)'!$F21:$DV21)</f>
        <v>115639.87544999999</v>
      </c>
      <c r="AP18" s="187">
        <f>SUMIF('손익계산서(M)'!$F$2:$DV$2,AP$1,'손익계산서(M)'!$F21:$DV21)</f>
        <v>115639.87544999999</v>
      </c>
      <c r="AQ18" s="187">
        <f>SUMIF('손익계산서(M)'!$F$2:$DV$2,AQ$1,'손익계산서(M)'!$F21:$DV21)</f>
        <v>115639.87544999999</v>
      </c>
      <c r="AR18" s="187">
        <f>SUMIF('손익계산서(M)'!$F$2:$DV$2,AR$1,'손익계산서(M)'!$F21:$DV21)</f>
        <v>115639.87544999999</v>
      </c>
      <c r="AS18" s="187">
        <f>SUMIF('손익계산서(M)'!$F$2:$DV$2,AS$1,'손익계산서(M)'!$F21:$DV21)</f>
        <v>115639.87544999999</v>
      </c>
      <c r="AT18" s="187">
        <f>SUMIF('손익계산서(M)'!$F$2:$DV$2,AT$1,'손익계산서(M)'!$F21:$DV21)</f>
        <v>115639.87544999999</v>
      </c>
    </row>
    <row r="19" spans="1:46" x14ac:dyDescent="0.4">
      <c r="C19" s="654" t="s">
        <v>45</v>
      </c>
      <c r="F19" s="186">
        <f>SUMIF('손익계산서(M)'!$F$2:$DV$2,F$1,'손익계산서(M)'!$F22:$DV22)</f>
        <v>0</v>
      </c>
      <c r="G19" s="187">
        <f>SUMIF('손익계산서(M)'!$F$2:$DV$2,G$1,'손익계산서(M)'!$F22:$DV22)</f>
        <v>7500</v>
      </c>
      <c r="H19" s="187">
        <f>SUMIF('손익계산서(M)'!$F$2:$DV$2,H$1,'손익계산서(M)'!$F22:$DV22)</f>
        <v>7500</v>
      </c>
      <c r="I19" s="187">
        <f>SUMIF('손익계산서(M)'!$F$2:$DV$2,I$1,'손익계산서(M)'!$F22:$DV22)</f>
        <v>7500</v>
      </c>
      <c r="J19" s="187">
        <f>SUMIF('손익계산서(M)'!$F$2:$DV$2,J$1,'손익계산서(M)'!$F22:$DV22)</f>
        <v>7500</v>
      </c>
      <c r="K19" s="187">
        <f>SUMIF('손익계산서(M)'!$F$2:$DV$2,K$1,'손익계산서(M)'!$F22:$DV22)</f>
        <v>7500</v>
      </c>
      <c r="L19" s="187">
        <f>SUMIF('손익계산서(M)'!$F$2:$DV$2,L$1,'손익계산서(M)'!$F22:$DV22)</f>
        <v>7500</v>
      </c>
      <c r="M19" s="187">
        <f>SUMIF('손익계산서(M)'!$F$2:$DV$2,M$1,'손익계산서(M)'!$F22:$DV22)</f>
        <v>7500</v>
      </c>
      <c r="N19" s="187">
        <f>SUMIF('손익계산서(M)'!$F$2:$DV$2,N$1,'손익계산서(M)'!$F22:$DV22)</f>
        <v>7500</v>
      </c>
      <c r="O19" s="187">
        <f>SUMIF('손익계산서(M)'!$F$2:$DV$2,O$1,'손익계산서(M)'!$F22:$DV22)</f>
        <v>7500</v>
      </c>
      <c r="P19" s="187">
        <f>SUMIF('손익계산서(M)'!$F$2:$DV$2,P$1,'손익계산서(M)'!$F22:$DV22)</f>
        <v>7500</v>
      </c>
      <c r="Q19" s="187">
        <f>SUMIF('손익계산서(M)'!$F$2:$DV$2,Q$1,'손익계산서(M)'!$F22:$DV22)</f>
        <v>7500</v>
      </c>
      <c r="R19" s="187">
        <f>SUMIF('손익계산서(M)'!$F$2:$DV$2,R$1,'손익계산서(M)'!$F22:$DV22)</f>
        <v>7500</v>
      </c>
      <c r="S19" s="187">
        <f>SUMIF('손익계산서(M)'!$F$2:$DV$2,S$1,'손익계산서(M)'!$F22:$DV22)</f>
        <v>7500</v>
      </c>
      <c r="T19" s="187">
        <f>SUMIF('손익계산서(M)'!$F$2:$DV$2,T$1,'손익계산서(M)'!$F22:$DV22)</f>
        <v>7500</v>
      </c>
      <c r="U19" s="187">
        <f>SUMIF('손익계산서(M)'!$F$2:$DV$2,U$1,'손익계산서(M)'!$F22:$DV22)</f>
        <v>7500</v>
      </c>
      <c r="V19" s="187">
        <f>SUMIF('손익계산서(M)'!$F$2:$DV$2,V$1,'손익계산서(M)'!$F22:$DV22)</f>
        <v>7500</v>
      </c>
      <c r="W19" s="187">
        <f>SUMIF('손익계산서(M)'!$F$2:$DV$2,W$1,'손익계산서(M)'!$F22:$DV22)</f>
        <v>7500</v>
      </c>
      <c r="X19" s="187">
        <f>SUMIF('손익계산서(M)'!$F$2:$DV$2,X$1,'손익계산서(M)'!$F22:$DV22)</f>
        <v>7500</v>
      </c>
      <c r="Y19" s="187">
        <f>SUMIF('손익계산서(M)'!$F$2:$DV$2,Y$1,'손익계산서(M)'!$F22:$DV22)</f>
        <v>7500</v>
      </c>
      <c r="Z19" s="187">
        <f>SUMIF('손익계산서(M)'!$F$2:$DV$2,Z$1,'손익계산서(M)'!$F22:$DV22)</f>
        <v>7500</v>
      </c>
      <c r="AA19" s="187">
        <f>SUMIF('손익계산서(M)'!$F$2:$DV$2,AA$1,'손익계산서(M)'!$F22:$DV22)</f>
        <v>7500</v>
      </c>
      <c r="AB19" s="187">
        <f>SUMIF('손익계산서(M)'!$F$2:$DV$2,AB$1,'손익계산서(M)'!$F22:$DV22)</f>
        <v>7500</v>
      </c>
      <c r="AC19" s="187">
        <f>SUMIF('손익계산서(M)'!$F$2:$DV$2,AC$1,'손익계산서(M)'!$F22:$DV22)</f>
        <v>7500</v>
      </c>
      <c r="AD19" s="187">
        <f>SUMIF('손익계산서(M)'!$F$2:$DV$2,AD$1,'손익계산서(M)'!$F22:$DV22)</f>
        <v>7500</v>
      </c>
      <c r="AE19" s="187">
        <f>SUMIF('손익계산서(M)'!$F$2:$DV$2,AE$1,'손익계산서(M)'!$F22:$DV22)</f>
        <v>7500</v>
      </c>
      <c r="AF19" s="187">
        <f>SUMIF('손익계산서(M)'!$F$2:$DV$2,AF$1,'손익계산서(M)'!$F22:$DV22)</f>
        <v>7500</v>
      </c>
      <c r="AG19" s="187">
        <f>SUMIF('손익계산서(M)'!$F$2:$DV$2,AG$1,'손익계산서(M)'!$F22:$DV22)</f>
        <v>7500</v>
      </c>
      <c r="AH19" s="187">
        <f>SUMIF('손익계산서(M)'!$F$2:$DV$2,AH$1,'손익계산서(M)'!$F22:$DV22)</f>
        <v>7500</v>
      </c>
      <c r="AI19" s="187">
        <f>SUMIF('손익계산서(M)'!$F$2:$DV$2,AI$1,'손익계산서(M)'!$F22:$DV22)</f>
        <v>7500</v>
      </c>
      <c r="AJ19" s="187">
        <f>SUMIF('손익계산서(M)'!$F$2:$DV$2,AJ$1,'손익계산서(M)'!$F22:$DV22)</f>
        <v>7500</v>
      </c>
      <c r="AK19" s="187">
        <f>SUMIF('손익계산서(M)'!$F$2:$DV$2,AK$1,'손익계산서(M)'!$F22:$DV22)</f>
        <v>7500</v>
      </c>
      <c r="AL19" s="187">
        <f>SUMIF('손익계산서(M)'!$F$2:$DV$2,AL$1,'손익계산서(M)'!$F22:$DV22)</f>
        <v>7500</v>
      </c>
      <c r="AM19" s="187">
        <f>SUMIF('손익계산서(M)'!$F$2:$DV$2,AM$1,'손익계산서(M)'!$F22:$DV22)</f>
        <v>7500</v>
      </c>
      <c r="AN19" s="187">
        <f>SUMIF('손익계산서(M)'!$F$2:$DV$2,AN$1,'손익계산서(M)'!$F22:$DV22)</f>
        <v>7500</v>
      </c>
      <c r="AO19" s="187">
        <f>SUMIF('손익계산서(M)'!$F$2:$DV$2,AO$1,'손익계산서(M)'!$F22:$DV22)</f>
        <v>7500</v>
      </c>
      <c r="AP19" s="187">
        <f>SUMIF('손익계산서(M)'!$F$2:$DV$2,AP$1,'손익계산서(M)'!$F22:$DV22)</f>
        <v>7500</v>
      </c>
      <c r="AQ19" s="187">
        <f>SUMIF('손익계산서(M)'!$F$2:$DV$2,AQ$1,'손익계산서(M)'!$F22:$DV22)</f>
        <v>7500</v>
      </c>
      <c r="AR19" s="187">
        <f>SUMIF('손익계산서(M)'!$F$2:$DV$2,AR$1,'손익계산서(M)'!$F22:$DV22)</f>
        <v>7500</v>
      </c>
      <c r="AS19" s="187">
        <f>SUMIF('손익계산서(M)'!$F$2:$DV$2,AS$1,'손익계산서(M)'!$F22:$DV22)</f>
        <v>7500</v>
      </c>
      <c r="AT19" s="187">
        <f>SUMIF('손익계산서(M)'!$F$2:$DV$2,AT$1,'손익계산서(M)'!$F22:$DV22)</f>
        <v>7500</v>
      </c>
    </row>
    <row r="20" spans="1:46" x14ac:dyDescent="0.4">
      <c r="C20" s="654" t="s">
        <v>46</v>
      </c>
      <c r="F20" s="186">
        <f>SUMIF('손익계산서(M)'!$F$2:$DV$2,F$1,'손익계산서(M)'!$F23:$DV23)</f>
        <v>0</v>
      </c>
      <c r="G20" s="187">
        <f>SUMIF('손익계산서(M)'!$F$2:$DV$2,G$1,'손익계산서(M)'!$F23:$DV23)</f>
        <v>55805.448542612496</v>
      </c>
      <c r="H20" s="187">
        <f>SUMIF('손익계산서(M)'!$F$2:$DV$2,H$1,'손익계산서(M)'!$F23:$DV23)</f>
        <v>55974.712434989706</v>
      </c>
      <c r="I20" s="187">
        <f>SUMIF('손익계산서(M)'!$F$2:$DV$2,I$1,'손익계산서(M)'!$F23:$DV23)</f>
        <v>56678.233198205693</v>
      </c>
      <c r="J20" s="187">
        <f>SUMIF('손익계산서(M)'!$F$2:$DV$2,J$1,'손익계산서(M)'!$F23:$DV23)</f>
        <v>56678.233198205693</v>
      </c>
      <c r="K20" s="187">
        <f>SUMIF('손익계산서(M)'!$F$2:$DV$2,K$1,'손익계산서(M)'!$F23:$DV23)</f>
        <v>56062.16544605128</v>
      </c>
      <c r="L20" s="187">
        <f>SUMIF('손익계산서(M)'!$F$2:$DV$2,L$1,'손익계산서(M)'!$F23:$DV23)</f>
        <v>55787.52341377479</v>
      </c>
      <c r="M20" s="187">
        <f>SUMIF('손익계산서(M)'!$F$2:$DV$2,M$1,'손익계산서(M)'!$F23:$DV23)</f>
        <v>57210.625846150913</v>
      </c>
      <c r="N20" s="187">
        <f>SUMIF('손익계산서(M)'!$F$2:$DV$2,N$1,'손익계산서(M)'!$F23:$DV23)</f>
        <v>57210.625846150913</v>
      </c>
      <c r="O20" s="187">
        <f>SUMIF('손익계산서(M)'!$F$2:$DV$2,O$1,'손익계산서(M)'!$F23:$DV23)</f>
        <v>56588.771217388399</v>
      </c>
      <c r="P20" s="187">
        <f>SUMIF('손익계산서(M)'!$F$2:$DV$2,P$1,'손익계산서(M)'!$F23:$DV23)</f>
        <v>56184.57453750397</v>
      </c>
      <c r="Q20" s="187">
        <f>SUMIF('손익계산서(M)'!$F$2:$DV$2,Q$1,'손익계산서(M)'!$F23:$DV23)</f>
        <v>57550.024681689611</v>
      </c>
      <c r="R20" s="187">
        <f>SUMIF('손익계산서(M)'!$F$2:$DV$2,R$1,'손익계산서(M)'!$F23:$DV23)</f>
        <v>57550.024681689611</v>
      </c>
      <c r="S20" s="187">
        <f>SUMIF('손익계산서(M)'!$F$2:$DV$2,S$1,'손익계산서(M)'!$F23:$DV23)</f>
        <v>56924.480935149499</v>
      </c>
      <c r="T20" s="187">
        <f>SUMIF('손익계산서(M)'!$F$2:$DV$2,T$1,'손익계산서(M)'!$F23:$DV23)</f>
        <v>56492.410920945476</v>
      </c>
      <c r="U20" s="187">
        <f>SUMIF('손익계산서(M)'!$F$2:$DV$2,U$1,'손익계산서(M)'!$F23:$DV23)</f>
        <v>57851.712535501792</v>
      </c>
      <c r="V20" s="187">
        <f>SUMIF('손익계산서(M)'!$F$2:$DV$2,V$1,'손익계산서(M)'!$F23:$DV23)</f>
        <v>57851.712535501792</v>
      </c>
      <c r="W20" s="187">
        <f>SUMIF('손익계산서(M)'!$F$2:$DV$2,W$1,'손익계산서(M)'!$F23:$DV23)</f>
        <v>57222.88957315938</v>
      </c>
      <c r="X20" s="187">
        <f>SUMIF('손익계산서(M)'!$F$2:$DV$2,X$1,'손익계산서(M)'!$F23:$DV23)</f>
        <v>57291.492291933013</v>
      </c>
      <c r="Y20" s="187">
        <f>SUMIF('손익계산서(M)'!$F$2:$DV$2,Y$1,'손익계산서(M)'!$F23:$DV23)</f>
        <v>57956.903370954693</v>
      </c>
      <c r="Z20" s="187">
        <f>SUMIF('손익계산서(M)'!$F$2:$DV$2,Z$1,'손익계산서(M)'!$F23:$DV23)</f>
        <v>57956.903370954693</v>
      </c>
      <c r="AA20" s="187">
        <f>SUMIF('손익계산서(M)'!$F$2:$DV$2,AA$1,'손익계산서(M)'!$F23:$DV23)</f>
        <v>57326.937029966059</v>
      </c>
      <c r="AB20" s="187">
        <f>SUMIF('손익계산서(M)'!$F$2:$DV$2,AB$1,'손익계산서(M)'!$F23:$DV23)</f>
        <v>56943.906163896128</v>
      </c>
      <c r="AC20" s="187">
        <f>SUMIF('손익계산서(M)'!$F$2:$DV$2,AC$1,'손익계산서(M)'!$F23:$DV23)</f>
        <v>58341.955297946581</v>
      </c>
      <c r="AD20" s="187">
        <f>SUMIF('손익계산서(M)'!$F$2:$DV$2,AD$1,'손익계산서(M)'!$F23:$DV23)</f>
        <v>58341.955297946581</v>
      </c>
      <c r="AE20" s="187">
        <f>SUMIF('손익계산서(M)'!$F$2:$DV$2,AE$1,'손익계산서(M)'!$F23:$DV23)</f>
        <v>57707.803609925424</v>
      </c>
      <c r="AF20" s="187">
        <f>SUMIF('손익계산서(M)'!$F$2:$DV$2,AF$1,'손익계산서(M)'!$F23:$DV23)</f>
        <v>19658.954169751807</v>
      </c>
      <c r="AG20" s="187">
        <f>SUMIF('손익계산서(M)'!$F$2:$DV$2,AG$1,'손익계산서(M)'!$F23:$DV23)</f>
        <v>0.39270136986301368</v>
      </c>
      <c r="AH20" s="187">
        <f>SUMIF('손익계산서(M)'!$F$2:$DV$2,AH$1,'손익계산서(M)'!$F23:$DV23)</f>
        <v>0.39270136986301368</v>
      </c>
      <c r="AI20" s="187">
        <f>SUMIF('손익계산서(M)'!$F$2:$DV$2,AI$1,'손익계산서(M)'!$F23:$DV23)</f>
        <v>0.38843287671232879</v>
      </c>
      <c r="AJ20" s="187">
        <f>SUMIF('손익계산서(M)'!$F$2:$DV$2,AJ$1,'손익계산서(M)'!$F23:$DV23)</f>
        <v>0.38416438356164379</v>
      </c>
      <c r="AK20" s="187">
        <f>SUMIF('손익계산서(M)'!$F$2:$DV$2,AK$1,'손익계산서(M)'!$F23:$DV23)</f>
        <v>0.39270136986301368</v>
      </c>
      <c r="AL20" s="187">
        <f>SUMIF('손익계산서(M)'!$F$2:$DV$2,AL$1,'손익계산서(M)'!$F23:$DV23)</f>
        <v>0.39270136986301368</v>
      </c>
      <c r="AM20" s="187">
        <f>SUMIF('손익계산서(M)'!$F$2:$DV$2,AM$1,'손익계산서(M)'!$F23:$DV23)</f>
        <v>0.38843287671232879</v>
      </c>
      <c r="AN20" s="187">
        <f>SUMIF('손익계산서(M)'!$F$2:$DV$2,AN$1,'손익계산서(M)'!$F23:$DV23)</f>
        <v>0.38773312373680668</v>
      </c>
      <c r="AO20" s="187">
        <f>SUMIF('손익계산서(M)'!$F$2:$DV$2,AO$1,'손익계산서(M)'!$F23:$DV23)</f>
        <v>0.39162841530054648</v>
      </c>
      <c r="AP20" s="187">
        <f>SUMIF('손익계산서(M)'!$F$2:$DV$2,AP$1,'손익계산서(M)'!$F23:$DV23)</f>
        <v>0.39162841530054648</v>
      </c>
      <c r="AQ20" s="187">
        <f>SUMIF('손익계산서(M)'!$F$2:$DV$2,AQ$1,'손익계산서(M)'!$F23:$DV23)</f>
        <v>0.3873715846994536</v>
      </c>
      <c r="AR20" s="187">
        <f>SUMIF('손익계산서(M)'!$F$2:$DV$2,AR$1,'손익계산서(M)'!$F23:$DV23)</f>
        <v>0.51024158402482633</v>
      </c>
      <c r="AS20" s="187">
        <f>SUMIF('손익계산서(M)'!$F$2:$DV$2,AS$1,'손익계산서(M)'!$F23:$DV23)</f>
        <v>0.5898600823045268</v>
      </c>
      <c r="AT20" s="187">
        <f>SUMIF('손익계산서(M)'!$F$2:$DV$2,AT$1,'손익계산서(M)'!$F23:$DV23)</f>
        <v>0.5898600823045268</v>
      </c>
    </row>
    <row r="21" spans="1:46" x14ac:dyDescent="0.4">
      <c r="C21" s="654" t="s">
        <v>83</v>
      </c>
      <c r="F21" s="186">
        <f>SUMIF('손익계산서(M)'!$F$2:$DV$2,F$1,'손익계산서(M)'!$F24:$DV24)</f>
        <v>0</v>
      </c>
      <c r="G21" s="187">
        <f>SUMIF('손익계산서(M)'!$F$2:$DV$2,G$1,'손익계산서(M)'!$F24:$DV24)</f>
        <v>105215.76666666666</v>
      </c>
      <c r="H21" s="187">
        <f>SUMIF('손익계산서(M)'!$F$2:$DV$2,H$1,'손익계산서(M)'!$F24:$DV24)</f>
        <v>52607.883333333331</v>
      </c>
      <c r="I21" s="187">
        <f>SUMIF('손익계산서(M)'!$F$2:$DV$2,I$1,'손익계산서(M)'!$F24:$DV24)</f>
        <v>0</v>
      </c>
      <c r="J21" s="187">
        <f>SUMIF('손익계산서(M)'!$F$2:$DV$2,J$1,'손익계산서(M)'!$F24:$DV24)</f>
        <v>0</v>
      </c>
      <c r="K21" s="187">
        <f>SUMIF('손익계산서(M)'!$F$2:$DV$2,K$1,'손익계산서(M)'!$F24:$DV24)</f>
        <v>32981.866666666669</v>
      </c>
      <c r="L21" s="187">
        <f>SUMIF('손익계산서(M)'!$F$2:$DV$2,L$1,'손익계산서(M)'!$F24:$DV24)</f>
        <v>16490.933333333334</v>
      </c>
      <c r="M21" s="187">
        <f>SUMIF('손익계산서(M)'!$F$2:$DV$2,M$1,'손익계산서(M)'!$F24:$DV24)</f>
        <v>0</v>
      </c>
      <c r="N21" s="187">
        <f>SUMIF('손익계산서(M)'!$F$2:$DV$2,N$1,'손익계산서(M)'!$F24:$DV24)</f>
        <v>0</v>
      </c>
      <c r="O21" s="187">
        <f>SUMIF('손익계산서(M)'!$F$2:$DV$2,O$1,'손익계산서(M)'!$F24:$DV24)</f>
        <v>16490.933333333334</v>
      </c>
      <c r="P21" s="187">
        <f>SUMIF('손익계산서(M)'!$F$2:$DV$2,P$1,'손익계산서(M)'!$F24:$DV24)</f>
        <v>8245.4666666666672</v>
      </c>
      <c r="Q21" s="187">
        <f>SUMIF('손익계산서(M)'!$F$2:$DV$2,Q$1,'손익계산서(M)'!$F24:$DV24)</f>
        <v>0</v>
      </c>
      <c r="R21" s="187">
        <f>SUMIF('손익계산서(M)'!$F$2:$DV$2,R$1,'손익계산서(M)'!$F24:$DV24)</f>
        <v>0</v>
      </c>
      <c r="S21" s="187">
        <f>SUMIF('손익계산서(M)'!$F$2:$DV$2,S$1,'손익계산서(M)'!$F24:$DV24)</f>
        <v>0</v>
      </c>
      <c r="T21" s="187">
        <f>SUMIF('손익계산서(M)'!$F$2:$DV$2,T$1,'손익계산서(M)'!$F24:$DV24)</f>
        <v>0</v>
      </c>
      <c r="U21" s="187">
        <f>SUMIF('손익계산서(M)'!$F$2:$DV$2,U$1,'손익계산서(M)'!$F24:$DV24)</f>
        <v>0</v>
      </c>
      <c r="V21" s="187">
        <f>SUMIF('손익계산서(M)'!$F$2:$DV$2,V$1,'손익계산서(M)'!$F24:$DV24)</f>
        <v>0</v>
      </c>
      <c r="W21" s="187">
        <f>SUMIF('손익계산서(M)'!$F$2:$DV$2,W$1,'손익계산서(M)'!$F24:$DV24)</f>
        <v>0</v>
      </c>
      <c r="X21" s="187">
        <f>SUMIF('손익계산서(M)'!$F$2:$DV$2,X$1,'손익계산서(M)'!$F24:$DV24)</f>
        <v>0</v>
      </c>
      <c r="Y21" s="187">
        <f>SUMIF('손익계산서(M)'!$F$2:$DV$2,Y$1,'손익계산서(M)'!$F24:$DV24)</f>
        <v>0</v>
      </c>
      <c r="Z21" s="187">
        <f>SUMIF('손익계산서(M)'!$F$2:$DV$2,Z$1,'손익계산서(M)'!$F24:$DV24)</f>
        <v>0</v>
      </c>
      <c r="AA21" s="187">
        <f>SUMIF('손익계산서(M)'!$F$2:$DV$2,AA$1,'손익계산서(M)'!$F24:$DV24)</f>
        <v>0</v>
      </c>
      <c r="AB21" s="187">
        <f>SUMIF('손익계산서(M)'!$F$2:$DV$2,AB$1,'손익계산서(M)'!$F24:$DV24)</f>
        <v>0</v>
      </c>
      <c r="AC21" s="187">
        <f>SUMIF('손익계산서(M)'!$F$2:$DV$2,AC$1,'손익계산서(M)'!$F24:$DV24)</f>
        <v>0</v>
      </c>
      <c r="AD21" s="187">
        <f>SUMIF('손익계산서(M)'!$F$2:$DV$2,AD$1,'손익계산서(M)'!$F24:$DV24)</f>
        <v>0</v>
      </c>
      <c r="AE21" s="187">
        <f>SUMIF('손익계산서(M)'!$F$2:$DV$2,AE$1,'손익계산서(M)'!$F24:$DV24)</f>
        <v>0</v>
      </c>
      <c r="AF21" s="187">
        <f>SUMIF('손익계산서(M)'!$F$2:$DV$2,AF$1,'손익계산서(M)'!$F24:$DV24)</f>
        <v>0</v>
      </c>
      <c r="AG21" s="187">
        <f>SUMIF('손익계산서(M)'!$F$2:$DV$2,AG$1,'손익계산서(M)'!$F24:$DV24)</f>
        <v>0</v>
      </c>
      <c r="AH21" s="187">
        <f>SUMIF('손익계산서(M)'!$F$2:$DV$2,AH$1,'손익계산서(M)'!$F24:$DV24)</f>
        <v>0</v>
      </c>
      <c r="AI21" s="187">
        <f>SUMIF('손익계산서(M)'!$F$2:$DV$2,AI$1,'손익계산서(M)'!$F24:$DV24)</f>
        <v>0</v>
      </c>
      <c r="AJ21" s="187">
        <f>SUMIF('손익계산서(M)'!$F$2:$DV$2,AJ$1,'손익계산서(M)'!$F24:$DV24)</f>
        <v>0</v>
      </c>
      <c r="AK21" s="187">
        <f>SUMIF('손익계산서(M)'!$F$2:$DV$2,AK$1,'손익계산서(M)'!$F24:$DV24)</f>
        <v>0</v>
      </c>
      <c r="AL21" s="187">
        <f>SUMIF('손익계산서(M)'!$F$2:$DV$2,AL$1,'손익계산서(M)'!$F24:$DV24)</f>
        <v>0</v>
      </c>
      <c r="AM21" s="187">
        <f>SUMIF('손익계산서(M)'!$F$2:$DV$2,AM$1,'손익계산서(M)'!$F24:$DV24)</f>
        <v>0</v>
      </c>
      <c r="AN21" s="187">
        <f>SUMIF('손익계산서(M)'!$F$2:$DV$2,AN$1,'손익계산서(M)'!$F24:$DV24)</f>
        <v>0</v>
      </c>
      <c r="AO21" s="187">
        <f>SUMIF('손익계산서(M)'!$F$2:$DV$2,AO$1,'손익계산서(M)'!$F24:$DV24)</f>
        <v>0</v>
      </c>
      <c r="AP21" s="187">
        <f>SUMIF('손익계산서(M)'!$F$2:$DV$2,AP$1,'손익계산서(M)'!$F24:$DV24)</f>
        <v>0</v>
      </c>
      <c r="AQ21" s="187">
        <f>SUMIF('손익계산서(M)'!$F$2:$DV$2,AQ$1,'손익계산서(M)'!$F24:$DV24)</f>
        <v>0</v>
      </c>
      <c r="AR21" s="187">
        <f>SUMIF('손익계산서(M)'!$F$2:$DV$2,AR$1,'손익계산서(M)'!$F24:$DV24)</f>
        <v>0</v>
      </c>
      <c r="AS21" s="187">
        <f>SUMIF('손익계산서(M)'!$F$2:$DV$2,AS$1,'손익계산서(M)'!$F24:$DV24)</f>
        <v>0</v>
      </c>
      <c r="AT21" s="187">
        <f>SUMIF('손익계산서(M)'!$F$2:$DV$2,AT$1,'손익계산서(M)'!$F24:$DV24)</f>
        <v>0</v>
      </c>
    </row>
    <row r="22" spans="1:46" s="656" customFormat="1" x14ac:dyDescent="0.4">
      <c r="A22" s="718"/>
      <c r="B22" s="21"/>
      <c r="C22" s="655" t="str">
        <f>'Control Panel_운영'!$K$182</f>
        <v>수선성공사비(OPEX)</v>
      </c>
      <c r="F22" s="657">
        <f>SUMIF('손익계산서(M)'!$F$2:$DV$2,F$1,'손익계산서(M)'!$F25:$DV25)</f>
        <v>0</v>
      </c>
      <c r="G22" s="658">
        <f>SUMIF('손익계산서(M)'!$F$2:$DV$2,G$1,'손익계산서(M)'!$F25:$DV25)</f>
        <v>5000</v>
      </c>
      <c r="H22" s="658">
        <f>SUMIF('손익계산서(M)'!$F$2:$DV$2,H$1,'손익계산서(M)'!$F25:$DV25)</f>
        <v>5000</v>
      </c>
      <c r="I22" s="658">
        <f>SUMIF('손익계산서(M)'!$F$2:$DV$2,I$1,'손익계산서(M)'!$F25:$DV25)</f>
        <v>5000</v>
      </c>
      <c r="J22" s="658">
        <f>SUMIF('손익계산서(M)'!$F$2:$DV$2,J$1,'손익계산서(M)'!$F25:$DV25)</f>
        <v>5000</v>
      </c>
      <c r="K22" s="658">
        <f>SUMIF('손익계산서(M)'!$F$2:$DV$2,K$1,'손익계산서(M)'!$F25:$DV25)</f>
        <v>5000</v>
      </c>
      <c r="L22" s="658">
        <f>SUMIF('손익계산서(M)'!$F$2:$DV$2,L$1,'손익계산서(M)'!$F25:$DV25)</f>
        <v>5000</v>
      </c>
      <c r="M22" s="658">
        <f>SUMIF('손익계산서(M)'!$F$2:$DV$2,M$1,'손익계산서(M)'!$F25:$DV25)</f>
        <v>5000</v>
      </c>
      <c r="N22" s="658">
        <f>SUMIF('손익계산서(M)'!$F$2:$DV$2,N$1,'손익계산서(M)'!$F25:$DV25)</f>
        <v>5000</v>
      </c>
      <c r="O22" s="658">
        <f>SUMIF('손익계산서(M)'!$F$2:$DV$2,O$1,'손익계산서(M)'!$F25:$DV25)</f>
        <v>5000</v>
      </c>
      <c r="P22" s="658">
        <f>SUMIF('손익계산서(M)'!$F$2:$DV$2,P$1,'손익계산서(M)'!$F25:$DV25)</f>
        <v>5000</v>
      </c>
      <c r="Q22" s="658">
        <f>SUMIF('손익계산서(M)'!$F$2:$DV$2,Q$1,'손익계산서(M)'!$F25:$DV25)</f>
        <v>5000</v>
      </c>
      <c r="R22" s="658">
        <f>SUMIF('손익계산서(M)'!$F$2:$DV$2,R$1,'손익계산서(M)'!$F25:$DV25)</f>
        <v>5000</v>
      </c>
      <c r="S22" s="658">
        <f>SUMIF('손익계산서(M)'!$F$2:$DV$2,S$1,'손익계산서(M)'!$F25:$DV25)</f>
        <v>5000</v>
      </c>
      <c r="T22" s="658">
        <f>SUMIF('손익계산서(M)'!$F$2:$DV$2,T$1,'손익계산서(M)'!$F25:$DV25)</f>
        <v>5000</v>
      </c>
      <c r="U22" s="658">
        <f>SUMIF('손익계산서(M)'!$F$2:$DV$2,U$1,'손익계산서(M)'!$F25:$DV25)</f>
        <v>5000</v>
      </c>
      <c r="V22" s="658">
        <f>SUMIF('손익계산서(M)'!$F$2:$DV$2,V$1,'손익계산서(M)'!$F25:$DV25)</f>
        <v>5000</v>
      </c>
      <c r="W22" s="658">
        <f>SUMIF('손익계산서(M)'!$F$2:$DV$2,W$1,'손익계산서(M)'!$F25:$DV25)</f>
        <v>5000</v>
      </c>
      <c r="X22" s="658">
        <f>SUMIF('손익계산서(M)'!$F$2:$DV$2,X$1,'손익계산서(M)'!$F25:$DV25)</f>
        <v>5000</v>
      </c>
      <c r="Y22" s="658">
        <f>SUMIF('손익계산서(M)'!$F$2:$DV$2,Y$1,'손익계산서(M)'!$F25:$DV25)</f>
        <v>5000</v>
      </c>
      <c r="Z22" s="658">
        <f>SUMIF('손익계산서(M)'!$F$2:$DV$2,Z$1,'손익계산서(M)'!$F25:$DV25)</f>
        <v>5000</v>
      </c>
      <c r="AA22" s="658">
        <f>SUMIF('손익계산서(M)'!$F$2:$DV$2,AA$1,'손익계산서(M)'!$F25:$DV25)</f>
        <v>5000</v>
      </c>
      <c r="AB22" s="658">
        <f>SUMIF('손익계산서(M)'!$F$2:$DV$2,AB$1,'손익계산서(M)'!$F25:$DV25)</f>
        <v>5000</v>
      </c>
      <c r="AC22" s="658">
        <f>SUMIF('손익계산서(M)'!$F$2:$DV$2,AC$1,'손익계산서(M)'!$F25:$DV25)</f>
        <v>5000</v>
      </c>
      <c r="AD22" s="658">
        <f>SUMIF('손익계산서(M)'!$F$2:$DV$2,AD$1,'손익계산서(M)'!$F25:$DV25)</f>
        <v>5000</v>
      </c>
      <c r="AE22" s="658">
        <f>SUMIF('손익계산서(M)'!$F$2:$DV$2,AE$1,'손익계산서(M)'!$F25:$DV25)</f>
        <v>5000</v>
      </c>
      <c r="AF22" s="658">
        <f>SUMIF('손익계산서(M)'!$F$2:$DV$2,AF$1,'손익계산서(M)'!$F25:$DV25)</f>
        <v>5000</v>
      </c>
      <c r="AG22" s="658">
        <f>SUMIF('손익계산서(M)'!$F$2:$DV$2,AG$1,'손익계산서(M)'!$F25:$DV25)</f>
        <v>5000</v>
      </c>
      <c r="AH22" s="658">
        <f>SUMIF('손익계산서(M)'!$F$2:$DV$2,AH$1,'손익계산서(M)'!$F25:$DV25)</f>
        <v>5000</v>
      </c>
      <c r="AI22" s="658">
        <f>SUMIF('손익계산서(M)'!$F$2:$DV$2,AI$1,'손익계산서(M)'!$F25:$DV25)</f>
        <v>5000</v>
      </c>
      <c r="AJ22" s="658">
        <f>SUMIF('손익계산서(M)'!$F$2:$DV$2,AJ$1,'손익계산서(M)'!$F25:$DV25)</f>
        <v>5000</v>
      </c>
      <c r="AK22" s="658">
        <f>SUMIF('손익계산서(M)'!$F$2:$DV$2,AK$1,'손익계산서(M)'!$F25:$DV25)</f>
        <v>5000</v>
      </c>
      <c r="AL22" s="658">
        <f>SUMIF('손익계산서(M)'!$F$2:$DV$2,AL$1,'손익계산서(M)'!$F25:$DV25)</f>
        <v>5000</v>
      </c>
      <c r="AM22" s="658">
        <f>SUMIF('손익계산서(M)'!$F$2:$DV$2,AM$1,'손익계산서(M)'!$F25:$DV25)</f>
        <v>5000</v>
      </c>
      <c r="AN22" s="658">
        <f>SUMIF('손익계산서(M)'!$F$2:$DV$2,AN$1,'손익계산서(M)'!$F25:$DV25)</f>
        <v>5000</v>
      </c>
      <c r="AO22" s="658">
        <f>SUMIF('손익계산서(M)'!$F$2:$DV$2,AO$1,'손익계산서(M)'!$F25:$DV25)</f>
        <v>5000</v>
      </c>
      <c r="AP22" s="658">
        <f>SUMIF('손익계산서(M)'!$F$2:$DV$2,AP$1,'손익계산서(M)'!$F25:$DV25)</f>
        <v>5000</v>
      </c>
      <c r="AQ22" s="658">
        <f>SUMIF('손익계산서(M)'!$F$2:$DV$2,AQ$1,'손익계산서(M)'!$F25:$DV25)</f>
        <v>5000</v>
      </c>
      <c r="AR22" s="658">
        <f>SUMIF('손익계산서(M)'!$F$2:$DV$2,AR$1,'손익계산서(M)'!$F25:$DV25)</f>
        <v>5000</v>
      </c>
      <c r="AS22" s="658">
        <f>SUMIF('손익계산서(M)'!$F$2:$DV$2,AS$1,'손익계산서(M)'!$F25:$DV25)</f>
        <v>5000</v>
      </c>
      <c r="AT22" s="658">
        <f>SUMIF('손익계산서(M)'!$F$2:$DV$2,AT$1,'손익계산서(M)'!$F25:$DV25)</f>
        <v>5000</v>
      </c>
    </row>
    <row r="23" spans="1:46" ht="4.95" customHeight="1" x14ac:dyDescent="0.4">
      <c r="F23" s="186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87"/>
    </row>
    <row r="24" spans="1:46" x14ac:dyDescent="0.4">
      <c r="A24" s="728"/>
      <c r="B24" s="23"/>
      <c r="C24" s="23" t="s">
        <v>471</v>
      </c>
      <c r="D24" s="647"/>
      <c r="E24" s="647"/>
      <c r="F24" s="648">
        <f>SUM(F25:F32)</f>
        <v>0</v>
      </c>
      <c r="G24" s="649">
        <f t="shared" ref="G24:AT24" si="3">SUM(G25:G32)</f>
        <v>36626.027397260274</v>
      </c>
      <c r="H24" s="649">
        <f t="shared" si="3"/>
        <v>36561.127329889961</v>
      </c>
      <c r="I24" s="649">
        <f t="shared" si="3"/>
        <v>36922.4043715847</v>
      </c>
      <c r="J24" s="649">
        <f t="shared" si="3"/>
        <v>36922.4043715847</v>
      </c>
      <c r="K24" s="649">
        <f t="shared" si="3"/>
        <v>36527.595628415307</v>
      </c>
      <c r="L24" s="649">
        <f t="shared" si="3"/>
        <v>36196.605284826714</v>
      </c>
      <c r="M24" s="649">
        <f t="shared" si="3"/>
        <v>37021.917808219179</v>
      </c>
      <c r="N24" s="649">
        <f t="shared" si="3"/>
        <v>37021.917808219179</v>
      </c>
      <c r="O24" s="649">
        <f t="shared" si="3"/>
        <v>36626.027397260274</v>
      </c>
      <c r="P24" s="649">
        <f t="shared" si="3"/>
        <v>36230.136986301375</v>
      </c>
      <c r="Q24" s="649">
        <f t="shared" si="3"/>
        <v>37021.917808219179</v>
      </c>
      <c r="R24" s="649">
        <f t="shared" si="3"/>
        <v>37021.917808219179</v>
      </c>
      <c r="S24" s="649">
        <f t="shared" si="3"/>
        <v>36626.027397260274</v>
      </c>
      <c r="T24" s="649">
        <f t="shared" si="3"/>
        <v>36230.136986301375</v>
      </c>
      <c r="U24" s="649">
        <f t="shared" si="3"/>
        <v>37021.917808219179</v>
      </c>
      <c r="V24" s="649">
        <f t="shared" si="3"/>
        <v>37021.917808219179</v>
      </c>
      <c r="W24" s="649">
        <f t="shared" si="3"/>
        <v>36626.027397260274</v>
      </c>
      <c r="X24" s="649">
        <f t="shared" si="3"/>
        <v>36561.127329889961</v>
      </c>
      <c r="Y24" s="649">
        <f t="shared" si="3"/>
        <v>36922.4043715847</v>
      </c>
      <c r="Z24" s="649">
        <f t="shared" si="3"/>
        <v>36922.4043715847</v>
      </c>
      <c r="AA24" s="649">
        <f t="shared" si="3"/>
        <v>600</v>
      </c>
      <c r="AB24" s="649">
        <f t="shared" si="3"/>
        <v>600</v>
      </c>
      <c r="AC24" s="649">
        <f t="shared" si="3"/>
        <v>600</v>
      </c>
      <c r="AD24" s="649">
        <f t="shared" si="3"/>
        <v>600</v>
      </c>
      <c r="AE24" s="649">
        <f t="shared" si="3"/>
        <v>600</v>
      </c>
      <c r="AF24" s="649">
        <f t="shared" si="3"/>
        <v>600</v>
      </c>
      <c r="AG24" s="649">
        <f t="shared" si="3"/>
        <v>600</v>
      </c>
      <c r="AH24" s="649">
        <f t="shared" si="3"/>
        <v>600</v>
      </c>
      <c r="AI24" s="649">
        <f t="shared" si="3"/>
        <v>600</v>
      </c>
      <c r="AJ24" s="649">
        <f t="shared" si="3"/>
        <v>600</v>
      </c>
      <c r="AK24" s="649">
        <f t="shared" si="3"/>
        <v>600</v>
      </c>
      <c r="AL24" s="649">
        <f t="shared" si="3"/>
        <v>600</v>
      </c>
      <c r="AM24" s="649">
        <f t="shared" si="3"/>
        <v>600</v>
      </c>
      <c r="AN24" s="649">
        <f t="shared" si="3"/>
        <v>600</v>
      </c>
      <c r="AO24" s="649">
        <f t="shared" si="3"/>
        <v>600</v>
      </c>
      <c r="AP24" s="649">
        <f t="shared" si="3"/>
        <v>600</v>
      </c>
      <c r="AQ24" s="649">
        <f t="shared" si="3"/>
        <v>600</v>
      </c>
      <c r="AR24" s="649">
        <f t="shared" si="3"/>
        <v>600</v>
      </c>
      <c r="AS24" s="649">
        <f t="shared" si="3"/>
        <v>600</v>
      </c>
      <c r="AT24" s="649">
        <f t="shared" si="3"/>
        <v>600</v>
      </c>
    </row>
    <row r="25" spans="1:46" x14ac:dyDescent="0.4">
      <c r="C25" s="650" t="s">
        <v>48</v>
      </c>
      <c r="D25" s="651"/>
      <c r="E25" s="651"/>
      <c r="F25" s="652">
        <f>SUMIF('손익계산서(M)'!$F$2:$DV$2,F$1,'손익계산서(M)'!$F28:$DV28)</f>
        <v>0</v>
      </c>
      <c r="G25" s="653">
        <f>SUMIF('손익계산서(M)'!$F$2:$DV$2,G$1,'손익계산서(M)'!$F28:$DV28)</f>
        <v>29668.493150684932</v>
      </c>
      <c r="H25" s="653">
        <f>SUMIF('손익계산서(M)'!$F$2:$DV$2,H$1,'손익계산서(M)'!$F28:$DV28)</f>
        <v>29615.046036379968</v>
      </c>
      <c r="I25" s="653">
        <f>SUMIF('손익계산서(M)'!$F$2:$DV$2,I$1,'손익계산서(M)'!$F28:$DV28)</f>
        <v>29912.56830601093</v>
      </c>
      <c r="J25" s="653">
        <f>SUMIF('손익계산서(M)'!$F$2:$DV$2,J$1,'손익계산서(M)'!$F28:$DV28)</f>
        <v>29912.56830601093</v>
      </c>
      <c r="K25" s="653">
        <f>SUMIF('손익계산서(M)'!$F$2:$DV$2,K$1,'손익계산서(M)'!$F28:$DV28)</f>
        <v>29587.431693989074</v>
      </c>
      <c r="L25" s="653">
        <f>SUMIF('손익계산서(M)'!$F$2:$DV$2,L$1,'손익계산서(M)'!$F28:$DV28)</f>
        <v>29314.85141103376</v>
      </c>
      <c r="M25" s="653">
        <f>SUMIF('손익계산서(M)'!$F$2:$DV$2,M$1,'손익계산서(M)'!$F28:$DV28)</f>
        <v>29994.520547945205</v>
      </c>
      <c r="N25" s="653">
        <f>SUMIF('손익계산서(M)'!$F$2:$DV$2,N$1,'손익계산서(M)'!$F28:$DV28)</f>
        <v>29994.520547945205</v>
      </c>
      <c r="O25" s="653">
        <f>SUMIF('손익계산서(M)'!$F$2:$DV$2,O$1,'손익계산서(M)'!$F28:$DV28)</f>
        <v>29668.493150684932</v>
      </c>
      <c r="P25" s="653">
        <f>SUMIF('손익계산서(M)'!$F$2:$DV$2,P$1,'손익계산서(M)'!$F28:$DV28)</f>
        <v>29342.465753424658</v>
      </c>
      <c r="Q25" s="653">
        <f>SUMIF('손익계산서(M)'!$F$2:$DV$2,Q$1,'손익계산서(M)'!$F28:$DV28)</f>
        <v>29994.520547945205</v>
      </c>
      <c r="R25" s="653">
        <f>SUMIF('손익계산서(M)'!$F$2:$DV$2,R$1,'손익계산서(M)'!$F28:$DV28)</f>
        <v>29994.520547945205</v>
      </c>
      <c r="S25" s="653">
        <f>SUMIF('손익계산서(M)'!$F$2:$DV$2,S$1,'손익계산서(M)'!$F28:$DV28)</f>
        <v>29668.493150684932</v>
      </c>
      <c r="T25" s="653">
        <f>SUMIF('손익계산서(M)'!$F$2:$DV$2,T$1,'손익계산서(M)'!$F28:$DV28)</f>
        <v>29342.465753424658</v>
      </c>
      <c r="U25" s="653">
        <f>SUMIF('손익계산서(M)'!$F$2:$DV$2,U$1,'손익계산서(M)'!$F28:$DV28)</f>
        <v>29994.520547945205</v>
      </c>
      <c r="V25" s="653">
        <f>SUMIF('손익계산서(M)'!$F$2:$DV$2,V$1,'손익계산서(M)'!$F28:$DV28)</f>
        <v>29994.520547945205</v>
      </c>
      <c r="W25" s="653">
        <f>SUMIF('손익계산서(M)'!$F$2:$DV$2,W$1,'손익계산서(M)'!$F28:$DV28)</f>
        <v>29668.493150684932</v>
      </c>
      <c r="X25" s="653">
        <f>SUMIF('손익계산서(M)'!$F$2:$DV$2,X$1,'손익계산서(M)'!$F28:$DV28)</f>
        <v>29615.046036379968</v>
      </c>
      <c r="Y25" s="653">
        <f>SUMIF('손익계산서(M)'!$F$2:$DV$2,Y$1,'손익계산서(M)'!$F28:$DV28)</f>
        <v>29912.56830601093</v>
      </c>
      <c r="Z25" s="653">
        <f>SUMIF('손익계산서(M)'!$F$2:$DV$2,Z$1,'손익계산서(M)'!$F28:$DV28)</f>
        <v>29912.56830601093</v>
      </c>
      <c r="AA25" s="653">
        <f>SUMIF('손익계산서(M)'!$F$2:$DV$2,AA$1,'손익계산서(M)'!$F28:$DV28)</f>
        <v>0</v>
      </c>
      <c r="AB25" s="653">
        <f>SUMIF('손익계산서(M)'!$F$2:$DV$2,AB$1,'손익계산서(M)'!$F28:$DV28)</f>
        <v>0</v>
      </c>
      <c r="AC25" s="653">
        <f>SUMIF('손익계산서(M)'!$F$2:$DV$2,AC$1,'손익계산서(M)'!$F28:$DV28)</f>
        <v>0</v>
      </c>
      <c r="AD25" s="653">
        <f>SUMIF('손익계산서(M)'!$F$2:$DV$2,AD$1,'손익계산서(M)'!$F28:$DV28)</f>
        <v>0</v>
      </c>
      <c r="AE25" s="653">
        <f>SUMIF('손익계산서(M)'!$F$2:$DV$2,AE$1,'손익계산서(M)'!$F28:$DV28)</f>
        <v>0</v>
      </c>
      <c r="AF25" s="653">
        <f>SUMIF('손익계산서(M)'!$F$2:$DV$2,AF$1,'손익계산서(M)'!$F28:$DV28)</f>
        <v>0</v>
      </c>
      <c r="AG25" s="653">
        <f>SUMIF('손익계산서(M)'!$F$2:$DV$2,AG$1,'손익계산서(M)'!$F28:$DV28)</f>
        <v>0</v>
      </c>
      <c r="AH25" s="653">
        <f>SUMIF('손익계산서(M)'!$F$2:$DV$2,AH$1,'손익계산서(M)'!$F28:$DV28)</f>
        <v>0</v>
      </c>
      <c r="AI25" s="653">
        <f>SUMIF('손익계산서(M)'!$F$2:$DV$2,AI$1,'손익계산서(M)'!$F28:$DV28)</f>
        <v>0</v>
      </c>
      <c r="AJ25" s="653">
        <f>SUMIF('손익계산서(M)'!$F$2:$DV$2,AJ$1,'손익계산서(M)'!$F28:$DV28)</f>
        <v>0</v>
      </c>
      <c r="AK25" s="653">
        <f>SUMIF('손익계산서(M)'!$F$2:$DV$2,AK$1,'손익계산서(M)'!$F28:$DV28)</f>
        <v>0</v>
      </c>
      <c r="AL25" s="653">
        <f>SUMIF('손익계산서(M)'!$F$2:$DV$2,AL$1,'손익계산서(M)'!$F28:$DV28)</f>
        <v>0</v>
      </c>
      <c r="AM25" s="653">
        <f>SUMIF('손익계산서(M)'!$F$2:$DV$2,AM$1,'손익계산서(M)'!$F28:$DV28)</f>
        <v>0</v>
      </c>
      <c r="AN25" s="653">
        <f>SUMIF('손익계산서(M)'!$F$2:$DV$2,AN$1,'손익계산서(M)'!$F28:$DV28)</f>
        <v>0</v>
      </c>
      <c r="AO25" s="653">
        <f>SUMIF('손익계산서(M)'!$F$2:$DV$2,AO$1,'손익계산서(M)'!$F28:$DV28)</f>
        <v>0</v>
      </c>
      <c r="AP25" s="653">
        <f>SUMIF('손익계산서(M)'!$F$2:$DV$2,AP$1,'손익계산서(M)'!$F28:$DV28)</f>
        <v>0</v>
      </c>
      <c r="AQ25" s="653">
        <f>SUMIF('손익계산서(M)'!$F$2:$DV$2,AQ$1,'손익계산서(M)'!$F28:$DV28)</f>
        <v>0</v>
      </c>
      <c r="AR25" s="653">
        <f>SUMIF('손익계산서(M)'!$F$2:$DV$2,AR$1,'손익계산서(M)'!$F28:$DV28)</f>
        <v>0</v>
      </c>
      <c r="AS25" s="653">
        <f>SUMIF('손익계산서(M)'!$F$2:$DV$2,AS$1,'손익계산서(M)'!$F28:$DV28)</f>
        <v>0</v>
      </c>
      <c r="AT25" s="653">
        <f>SUMIF('손익계산서(M)'!$F$2:$DV$2,AT$1,'손익계산서(M)'!$F28:$DV28)</f>
        <v>0</v>
      </c>
    </row>
    <row r="26" spans="1:46" x14ac:dyDescent="0.4">
      <c r="C26" s="654" t="s">
        <v>49</v>
      </c>
      <c r="F26" s="186">
        <f>SUMIF('손익계산서(M)'!$F$2:$DV$2,F$1,'손익계산서(M)'!$F29:$DV29)</f>
        <v>0</v>
      </c>
      <c r="G26" s="187">
        <f>SUMIF('손익계산서(M)'!$F$2:$DV$2,G$1,'손익계산서(M)'!$F29:$DV29)</f>
        <v>2966.8493150684935</v>
      </c>
      <c r="H26" s="187">
        <f>SUMIF('손익계산서(M)'!$F$2:$DV$2,H$1,'손익계산서(M)'!$F29:$DV29)</f>
        <v>2961.5046036379968</v>
      </c>
      <c r="I26" s="187">
        <f>SUMIF('손익계산서(M)'!$F$2:$DV$2,I$1,'손익계산서(M)'!$F29:$DV29)</f>
        <v>2991.256830601093</v>
      </c>
      <c r="J26" s="187">
        <f>SUMIF('손익계산서(M)'!$F$2:$DV$2,J$1,'손익계산서(M)'!$F29:$DV29)</f>
        <v>2991.256830601093</v>
      </c>
      <c r="K26" s="187">
        <f>SUMIF('손익계산서(M)'!$F$2:$DV$2,K$1,'손익계산서(M)'!$F29:$DV29)</f>
        <v>2958.7431693989074</v>
      </c>
      <c r="L26" s="187">
        <f>SUMIF('손익계산서(M)'!$F$2:$DV$2,L$1,'손익계산서(M)'!$F29:$DV29)</f>
        <v>2931.485141103376</v>
      </c>
      <c r="M26" s="187">
        <f>SUMIF('손익계산서(M)'!$F$2:$DV$2,M$1,'손익계산서(M)'!$F29:$DV29)</f>
        <v>2999.4520547945208</v>
      </c>
      <c r="N26" s="187">
        <f>SUMIF('손익계산서(M)'!$F$2:$DV$2,N$1,'손익계산서(M)'!$F29:$DV29)</f>
        <v>2999.4520547945208</v>
      </c>
      <c r="O26" s="187">
        <f>SUMIF('손익계산서(M)'!$F$2:$DV$2,O$1,'손익계산서(M)'!$F29:$DV29)</f>
        <v>2966.8493150684935</v>
      </c>
      <c r="P26" s="187">
        <f>SUMIF('손익계산서(M)'!$F$2:$DV$2,P$1,'손익계산서(M)'!$F29:$DV29)</f>
        <v>2934.2465753424658</v>
      </c>
      <c r="Q26" s="187">
        <f>SUMIF('손익계산서(M)'!$F$2:$DV$2,Q$1,'손익계산서(M)'!$F29:$DV29)</f>
        <v>2999.4520547945208</v>
      </c>
      <c r="R26" s="187">
        <f>SUMIF('손익계산서(M)'!$F$2:$DV$2,R$1,'손익계산서(M)'!$F29:$DV29)</f>
        <v>2999.4520547945208</v>
      </c>
      <c r="S26" s="187">
        <f>SUMIF('손익계산서(M)'!$F$2:$DV$2,S$1,'손익계산서(M)'!$F29:$DV29)</f>
        <v>2966.8493150684935</v>
      </c>
      <c r="T26" s="187">
        <f>SUMIF('손익계산서(M)'!$F$2:$DV$2,T$1,'손익계산서(M)'!$F29:$DV29)</f>
        <v>2934.2465753424658</v>
      </c>
      <c r="U26" s="187">
        <f>SUMIF('손익계산서(M)'!$F$2:$DV$2,U$1,'손익계산서(M)'!$F29:$DV29)</f>
        <v>2999.4520547945208</v>
      </c>
      <c r="V26" s="187">
        <f>SUMIF('손익계산서(M)'!$F$2:$DV$2,V$1,'손익계산서(M)'!$F29:$DV29)</f>
        <v>2999.4520547945208</v>
      </c>
      <c r="W26" s="187">
        <f>SUMIF('손익계산서(M)'!$F$2:$DV$2,W$1,'손익계산서(M)'!$F29:$DV29)</f>
        <v>2966.8493150684935</v>
      </c>
      <c r="X26" s="187">
        <f>SUMIF('손익계산서(M)'!$F$2:$DV$2,X$1,'손익계산서(M)'!$F29:$DV29)</f>
        <v>2961.5046036379968</v>
      </c>
      <c r="Y26" s="187">
        <f>SUMIF('손익계산서(M)'!$F$2:$DV$2,Y$1,'손익계산서(M)'!$F29:$DV29)</f>
        <v>2991.256830601093</v>
      </c>
      <c r="Z26" s="187">
        <f>SUMIF('손익계산서(M)'!$F$2:$DV$2,Z$1,'손익계산서(M)'!$F29:$DV29)</f>
        <v>2991.256830601093</v>
      </c>
      <c r="AA26" s="187">
        <f>SUMIF('손익계산서(M)'!$F$2:$DV$2,AA$1,'손익계산서(M)'!$F29:$DV29)</f>
        <v>0</v>
      </c>
      <c r="AB26" s="187">
        <f>SUMIF('손익계산서(M)'!$F$2:$DV$2,AB$1,'손익계산서(M)'!$F29:$DV29)</f>
        <v>0</v>
      </c>
      <c r="AC26" s="187">
        <f>SUMIF('손익계산서(M)'!$F$2:$DV$2,AC$1,'손익계산서(M)'!$F29:$DV29)</f>
        <v>0</v>
      </c>
      <c r="AD26" s="187">
        <f>SUMIF('손익계산서(M)'!$F$2:$DV$2,AD$1,'손익계산서(M)'!$F29:$DV29)</f>
        <v>0</v>
      </c>
      <c r="AE26" s="187">
        <f>SUMIF('손익계산서(M)'!$F$2:$DV$2,AE$1,'손익계산서(M)'!$F29:$DV29)</f>
        <v>0</v>
      </c>
      <c r="AF26" s="187">
        <f>SUMIF('손익계산서(M)'!$F$2:$DV$2,AF$1,'손익계산서(M)'!$F29:$DV29)</f>
        <v>0</v>
      </c>
      <c r="AG26" s="187">
        <f>SUMIF('손익계산서(M)'!$F$2:$DV$2,AG$1,'손익계산서(M)'!$F29:$DV29)</f>
        <v>0</v>
      </c>
      <c r="AH26" s="187">
        <f>SUMIF('손익계산서(M)'!$F$2:$DV$2,AH$1,'손익계산서(M)'!$F29:$DV29)</f>
        <v>0</v>
      </c>
      <c r="AI26" s="187">
        <f>SUMIF('손익계산서(M)'!$F$2:$DV$2,AI$1,'손익계산서(M)'!$F29:$DV29)</f>
        <v>0</v>
      </c>
      <c r="AJ26" s="187">
        <f>SUMIF('손익계산서(M)'!$F$2:$DV$2,AJ$1,'손익계산서(M)'!$F29:$DV29)</f>
        <v>0</v>
      </c>
      <c r="AK26" s="187">
        <f>SUMIF('손익계산서(M)'!$F$2:$DV$2,AK$1,'손익계산서(M)'!$F29:$DV29)</f>
        <v>0</v>
      </c>
      <c r="AL26" s="187">
        <f>SUMIF('손익계산서(M)'!$F$2:$DV$2,AL$1,'손익계산서(M)'!$F29:$DV29)</f>
        <v>0</v>
      </c>
      <c r="AM26" s="187">
        <f>SUMIF('손익계산서(M)'!$F$2:$DV$2,AM$1,'손익계산서(M)'!$F29:$DV29)</f>
        <v>0</v>
      </c>
      <c r="AN26" s="187">
        <f>SUMIF('손익계산서(M)'!$F$2:$DV$2,AN$1,'손익계산서(M)'!$F29:$DV29)</f>
        <v>0</v>
      </c>
      <c r="AO26" s="187">
        <f>SUMIF('손익계산서(M)'!$F$2:$DV$2,AO$1,'손익계산서(M)'!$F29:$DV29)</f>
        <v>0</v>
      </c>
      <c r="AP26" s="187">
        <f>SUMIF('손익계산서(M)'!$F$2:$DV$2,AP$1,'손익계산서(M)'!$F29:$DV29)</f>
        <v>0</v>
      </c>
      <c r="AQ26" s="187">
        <f>SUMIF('손익계산서(M)'!$F$2:$DV$2,AQ$1,'손익계산서(M)'!$F29:$DV29)</f>
        <v>0</v>
      </c>
      <c r="AR26" s="187">
        <f>SUMIF('손익계산서(M)'!$F$2:$DV$2,AR$1,'손익계산서(M)'!$F29:$DV29)</f>
        <v>0</v>
      </c>
      <c r="AS26" s="187">
        <f>SUMIF('손익계산서(M)'!$F$2:$DV$2,AS$1,'손익계산서(M)'!$F29:$DV29)</f>
        <v>0</v>
      </c>
      <c r="AT26" s="187">
        <f>SUMIF('손익계산서(M)'!$F$2:$DV$2,AT$1,'손익계산서(M)'!$F29:$DV29)</f>
        <v>0</v>
      </c>
    </row>
    <row r="27" spans="1:46" x14ac:dyDescent="0.4">
      <c r="C27" s="654" t="s">
        <v>50</v>
      </c>
      <c r="F27" s="186">
        <f>SUMIF('손익계산서(M)'!$F$2:$DV$2,F$1,'손익계산서(M)'!$F30:$DV30)</f>
        <v>0</v>
      </c>
      <c r="G27" s="187">
        <f>SUMIF('손익계산서(M)'!$F$2:$DV$2,G$1,'손익계산서(M)'!$F30:$DV30)</f>
        <v>1271.5068493150684</v>
      </c>
      <c r="H27" s="187">
        <f>SUMIF('손익계산서(M)'!$F$2:$DV$2,H$1,'손익계산서(M)'!$F30:$DV30)</f>
        <v>1269.2162587019986</v>
      </c>
      <c r="I27" s="187">
        <f>SUMIF('손익계산서(M)'!$F$2:$DV$2,I$1,'손익계산서(M)'!$F30:$DV30)</f>
        <v>1281.967213114754</v>
      </c>
      <c r="J27" s="187">
        <f>SUMIF('손익계산서(M)'!$F$2:$DV$2,J$1,'손익계산서(M)'!$F30:$DV30)</f>
        <v>1281.967213114754</v>
      </c>
      <c r="K27" s="187">
        <f>SUMIF('손익계산서(M)'!$F$2:$DV$2,K$1,'손익계산서(M)'!$F30:$DV30)</f>
        <v>1268.032786885246</v>
      </c>
      <c r="L27" s="187">
        <f>SUMIF('손익계산서(M)'!$F$2:$DV$2,L$1,'손익계산서(M)'!$F30:$DV30)</f>
        <v>1256.3507747585898</v>
      </c>
      <c r="M27" s="187">
        <f>SUMIF('손익계산서(M)'!$F$2:$DV$2,M$1,'손익계산서(M)'!$F30:$DV30)</f>
        <v>1285.4794520547946</v>
      </c>
      <c r="N27" s="187">
        <f>SUMIF('손익계산서(M)'!$F$2:$DV$2,N$1,'손익계산서(M)'!$F30:$DV30)</f>
        <v>1285.4794520547946</v>
      </c>
      <c r="O27" s="187">
        <f>SUMIF('손익계산서(M)'!$F$2:$DV$2,O$1,'손익계산서(M)'!$F30:$DV30)</f>
        <v>1271.5068493150684</v>
      </c>
      <c r="P27" s="187">
        <f>SUMIF('손익계산서(M)'!$F$2:$DV$2,P$1,'손익계산서(M)'!$F30:$DV30)</f>
        <v>1257.5342465753424</v>
      </c>
      <c r="Q27" s="187">
        <f>SUMIF('손익계산서(M)'!$F$2:$DV$2,Q$1,'손익계산서(M)'!$F30:$DV30)</f>
        <v>1285.4794520547946</v>
      </c>
      <c r="R27" s="187">
        <f>SUMIF('손익계산서(M)'!$F$2:$DV$2,R$1,'손익계산서(M)'!$F30:$DV30)</f>
        <v>1285.4794520547946</v>
      </c>
      <c r="S27" s="187">
        <f>SUMIF('손익계산서(M)'!$F$2:$DV$2,S$1,'손익계산서(M)'!$F30:$DV30)</f>
        <v>1271.5068493150684</v>
      </c>
      <c r="T27" s="187">
        <f>SUMIF('손익계산서(M)'!$F$2:$DV$2,T$1,'손익계산서(M)'!$F30:$DV30)</f>
        <v>1257.5342465753424</v>
      </c>
      <c r="U27" s="187">
        <f>SUMIF('손익계산서(M)'!$F$2:$DV$2,U$1,'손익계산서(M)'!$F30:$DV30)</f>
        <v>1285.4794520547946</v>
      </c>
      <c r="V27" s="187">
        <f>SUMIF('손익계산서(M)'!$F$2:$DV$2,V$1,'손익계산서(M)'!$F30:$DV30)</f>
        <v>1285.4794520547946</v>
      </c>
      <c r="W27" s="187">
        <f>SUMIF('손익계산서(M)'!$F$2:$DV$2,W$1,'손익계산서(M)'!$F30:$DV30)</f>
        <v>1271.5068493150684</v>
      </c>
      <c r="X27" s="187">
        <f>SUMIF('손익계산서(M)'!$F$2:$DV$2,X$1,'손익계산서(M)'!$F30:$DV30)</f>
        <v>1269.2162587019986</v>
      </c>
      <c r="Y27" s="187">
        <f>SUMIF('손익계산서(M)'!$F$2:$DV$2,Y$1,'손익계산서(M)'!$F30:$DV30)</f>
        <v>1281.967213114754</v>
      </c>
      <c r="Z27" s="187">
        <f>SUMIF('손익계산서(M)'!$F$2:$DV$2,Z$1,'손익계산서(M)'!$F30:$DV30)</f>
        <v>1281.967213114754</v>
      </c>
      <c r="AA27" s="187">
        <f>SUMIF('손익계산서(M)'!$F$2:$DV$2,AA$1,'손익계산서(M)'!$F30:$DV30)</f>
        <v>0</v>
      </c>
      <c r="AB27" s="187">
        <f>SUMIF('손익계산서(M)'!$F$2:$DV$2,AB$1,'손익계산서(M)'!$F30:$DV30)</f>
        <v>0</v>
      </c>
      <c r="AC27" s="187">
        <f>SUMIF('손익계산서(M)'!$F$2:$DV$2,AC$1,'손익계산서(M)'!$F30:$DV30)</f>
        <v>0</v>
      </c>
      <c r="AD27" s="187">
        <f>SUMIF('손익계산서(M)'!$F$2:$DV$2,AD$1,'손익계산서(M)'!$F30:$DV30)</f>
        <v>0</v>
      </c>
      <c r="AE27" s="187">
        <f>SUMIF('손익계산서(M)'!$F$2:$DV$2,AE$1,'손익계산서(M)'!$F30:$DV30)</f>
        <v>0</v>
      </c>
      <c r="AF27" s="187">
        <f>SUMIF('손익계산서(M)'!$F$2:$DV$2,AF$1,'손익계산서(M)'!$F30:$DV30)</f>
        <v>0</v>
      </c>
      <c r="AG27" s="187">
        <f>SUMIF('손익계산서(M)'!$F$2:$DV$2,AG$1,'손익계산서(M)'!$F30:$DV30)</f>
        <v>0</v>
      </c>
      <c r="AH27" s="187">
        <f>SUMIF('손익계산서(M)'!$F$2:$DV$2,AH$1,'손익계산서(M)'!$F30:$DV30)</f>
        <v>0</v>
      </c>
      <c r="AI27" s="187">
        <f>SUMIF('손익계산서(M)'!$F$2:$DV$2,AI$1,'손익계산서(M)'!$F30:$DV30)</f>
        <v>0</v>
      </c>
      <c r="AJ27" s="187">
        <f>SUMIF('손익계산서(M)'!$F$2:$DV$2,AJ$1,'손익계산서(M)'!$F30:$DV30)</f>
        <v>0</v>
      </c>
      <c r="AK27" s="187">
        <f>SUMIF('손익계산서(M)'!$F$2:$DV$2,AK$1,'손익계산서(M)'!$F30:$DV30)</f>
        <v>0</v>
      </c>
      <c r="AL27" s="187">
        <f>SUMIF('손익계산서(M)'!$F$2:$DV$2,AL$1,'손익계산서(M)'!$F30:$DV30)</f>
        <v>0</v>
      </c>
      <c r="AM27" s="187">
        <f>SUMIF('손익계산서(M)'!$F$2:$DV$2,AM$1,'손익계산서(M)'!$F30:$DV30)</f>
        <v>0</v>
      </c>
      <c r="AN27" s="187">
        <f>SUMIF('손익계산서(M)'!$F$2:$DV$2,AN$1,'손익계산서(M)'!$F30:$DV30)</f>
        <v>0</v>
      </c>
      <c r="AO27" s="187">
        <f>SUMIF('손익계산서(M)'!$F$2:$DV$2,AO$1,'손익계산서(M)'!$F30:$DV30)</f>
        <v>0</v>
      </c>
      <c r="AP27" s="187">
        <f>SUMIF('손익계산서(M)'!$F$2:$DV$2,AP$1,'손익계산서(M)'!$F30:$DV30)</f>
        <v>0</v>
      </c>
      <c r="AQ27" s="187">
        <f>SUMIF('손익계산서(M)'!$F$2:$DV$2,AQ$1,'손익계산서(M)'!$F30:$DV30)</f>
        <v>0</v>
      </c>
      <c r="AR27" s="187">
        <f>SUMIF('손익계산서(M)'!$F$2:$DV$2,AR$1,'손익계산서(M)'!$F30:$DV30)</f>
        <v>0</v>
      </c>
      <c r="AS27" s="187">
        <f>SUMIF('손익계산서(M)'!$F$2:$DV$2,AS$1,'손익계산서(M)'!$F30:$DV30)</f>
        <v>0</v>
      </c>
      <c r="AT27" s="187">
        <f>SUMIF('손익계산서(M)'!$F$2:$DV$2,AT$1,'손익계산서(M)'!$F30:$DV30)</f>
        <v>0</v>
      </c>
    </row>
    <row r="28" spans="1:46" x14ac:dyDescent="0.4">
      <c r="C28" s="654" t="s">
        <v>51</v>
      </c>
      <c r="F28" s="186">
        <f>SUMIF('손익계산서(M)'!$F$2:$DV$2,F$1,'손익계산서(M)'!$F31:$DV31)</f>
        <v>0</v>
      </c>
      <c r="G28" s="187">
        <f>SUMIF('손익계산서(M)'!$F$2:$DV$2,G$1,'손익계산서(M)'!$F31:$DV31)</f>
        <v>2119.178082191781</v>
      </c>
      <c r="H28" s="187">
        <f>SUMIF('손익계산서(M)'!$F$2:$DV$2,H$1,'손익계산서(M)'!$F31:$DV31)</f>
        <v>2115.3604311699978</v>
      </c>
      <c r="I28" s="187">
        <f>SUMIF('손익계산서(M)'!$F$2:$DV$2,I$1,'손익계산서(M)'!$F31:$DV31)</f>
        <v>2136.6120218579235</v>
      </c>
      <c r="J28" s="187">
        <f>SUMIF('손익계산서(M)'!$F$2:$DV$2,J$1,'손익계산서(M)'!$F31:$DV31)</f>
        <v>2136.6120218579235</v>
      </c>
      <c r="K28" s="187">
        <f>SUMIF('손익계산서(M)'!$F$2:$DV$2,K$1,'손익계산서(M)'!$F31:$DV31)</f>
        <v>2113.3879781420765</v>
      </c>
      <c r="L28" s="187">
        <f>SUMIF('손익계산서(M)'!$F$2:$DV$2,L$1,'손익계산서(M)'!$F31:$DV31)</f>
        <v>2093.917957930983</v>
      </c>
      <c r="M28" s="187">
        <f>SUMIF('손익계산서(M)'!$F$2:$DV$2,M$1,'손익계산서(M)'!$F31:$DV31)</f>
        <v>2142.4657534246576</v>
      </c>
      <c r="N28" s="187">
        <f>SUMIF('손익계산서(M)'!$F$2:$DV$2,N$1,'손익계산서(M)'!$F31:$DV31)</f>
        <v>2142.4657534246576</v>
      </c>
      <c r="O28" s="187">
        <f>SUMIF('손익계산서(M)'!$F$2:$DV$2,O$1,'손익계산서(M)'!$F31:$DV31)</f>
        <v>2119.178082191781</v>
      </c>
      <c r="P28" s="187">
        <f>SUMIF('손익계산서(M)'!$F$2:$DV$2,P$1,'손익계산서(M)'!$F31:$DV31)</f>
        <v>2095.8904109589039</v>
      </c>
      <c r="Q28" s="187">
        <f>SUMIF('손익계산서(M)'!$F$2:$DV$2,Q$1,'손익계산서(M)'!$F31:$DV31)</f>
        <v>2142.4657534246576</v>
      </c>
      <c r="R28" s="187">
        <f>SUMIF('손익계산서(M)'!$F$2:$DV$2,R$1,'손익계산서(M)'!$F31:$DV31)</f>
        <v>2142.4657534246576</v>
      </c>
      <c r="S28" s="187">
        <f>SUMIF('손익계산서(M)'!$F$2:$DV$2,S$1,'손익계산서(M)'!$F31:$DV31)</f>
        <v>2119.178082191781</v>
      </c>
      <c r="T28" s="187">
        <f>SUMIF('손익계산서(M)'!$F$2:$DV$2,T$1,'손익계산서(M)'!$F31:$DV31)</f>
        <v>2095.8904109589039</v>
      </c>
      <c r="U28" s="187">
        <f>SUMIF('손익계산서(M)'!$F$2:$DV$2,U$1,'손익계산서(M)'!$F31:$DV31)</f>
        <v>2142.4657534246576</v>
      </c>
      <c r="V28" s="187">
        <f>SUMIF('손익계산서(M)'!$F$2:$DV$2,V$1,'손익계산서(M)'!$F31:$DV31)</f>
        <v>2142.4657534246576</v>
      </c>
      <c r="W28" s="187">
        <f>SUMIF('손익계산서(M)'!$F$2:$DV$2,W$1,'손익계산서(M)'!$F31:$DV31)</f>
        <v>2119.178082191781</v>
      </c>
      <c r="X28" s="187">
        <f>SUMIF('손익계산서(M)'!$F$2:$DV$2,X$1,'손익계산서(M)'!$F31:$DV31)</f>
        <v>2115.3604311699978</v>
      </c>
      <c r="Y28" s="187">
        <f>SUMIF('손익계산서(M)'!$F$2:$DV$2,Y$1,'손익계산서(M)'!$F31:$DV31)</f>
        <v>2136.6120218579235</v>
      </c>
      <c r="Z28" s="187">
        <f>SUMIF('손익계산서(M)'!$F$2:$DV$2,Z$1,'손익계산서(M)'!$F31:$DV31)</f>
        <v>2136.6120218579235</v>
      </c>
      <c r="AA28" s="187">
        <f>SUMIF('손익계산서(M)'!$F$2:$DV$2,AA$1,'손익계산서(M)'!$F31:$DV31)</f>
        <v>0</v>
      </c>
      <c r="AB28" s="187">
        <f>SUMIF('손익계산서(M)'!$F$2:$DV$2,AB$1,'손익계산서(M)'!$F31:$DV31)</f>
        <v>0</v>
      </c>
      <c r="AC28" s="187">
        <f>SUMIF('손익계산서(M)'!$F$2:$DV$2,AC$1,'손익계산서(M)'!$F31:$DV31)</f>
        <v>0</v>
      </c>
      <c r="AD28" s="187">
        <f>SUMIF('손익계산서(M)'!$F$2:$DV$2,AD$1,'손익계산서(M)'!$F31:$DV31)</f>
        <v>0</v>
      </c>
      <c r="AE28" s="187">
        <f>SUMIF('손익계산서(M)'!$F$2:$DV$2,AE$1,'손익계산서(M)'!$F31:$DV31)</f>
        <v>0</v>
      </c>
      <c r="AF28" s="187">
        <f>SUMIF('손익계산서(M)'!$F$2:$DV$2,AF$1,'손익계산서(M)'!$F31:$DV31)</f>
        <v>0</v>
      </c>
      <c r="AG28" s="187">
        <f>SUMIF('손익계산서(M)'!$F$2:$DV$2,AG$1,'손익계산서(M)'!$F31:$DV31)</f>
        <v>0</v>
      </c>
      <c r="AH28" s="187">
        <f>SUMIF('손익계산서(M)'!$F$2:$DV$2,AH$1,'손익계산서(M)'!$F31:$DV31)</f>
        <v>0</v>
      </c>
      <c r="AI28" s="187">
        <f>SUMIF('손익계산서(M)'!$F$2:$DV$2,AI$1,'손익계산서(M)'!$F31:$DV31)</f>
        <v>0</v>
      </c>
      <c r="AJ28" s="187">
        <f>SUMIF('손익계산서(M)'!$F$2:$DV$2,AJ$1,'손익계산서(M)'!$F31:$DV31)</f>
        <v>0</v>
      </c>
      <c r="AK28" s="187">
        <f>SUMIF('손익계산서(M)'!$F$2:$DV$2,AK$1,'손익계산서(M)'!$F31:$DV31)</f>
        <v>0</v>
      </c>
      <c r="AL28" s="187">
        <f>SUMIF('손익계산서(M)'!$F$2:$DV$2,AL$1,'손익계산서(M)'!$F31:$DV31)</f>
        <v>0</v>
      </c>
      <c r="AM28" s="187">
        <f>SUMIF('손익계산서(M)'!$F$2:$DV$2,AM$1,'손익계산서(M)'!$F31:$DV31)</f>
        <v>0</v>
      </c>
      <c r="AN28" s="187">
        <f>SUMIF('손익계산서(M)'!$F$2:$DV$2,AN$1,'손익계산서(M)'!$F31:$DV31)</f>
        <v>0</v>
      </c>
      <c r="AO28" s="187">
        <f>SUMIF('손익계산서(M)'!$F$2:$DV$2,AO$1,'손익계산서(M)'!$F31:$DV31)</f>
        <v>0</v>
      </c>
      <c r="AP28" s="187">
        <f>SUMIF('손익계산서(M)'!$F$2:$DV$2,AP$1,'손익계산서(M)'!$F31:$DV31)</f>
        <v>0</v>
      </c>
      <c r="AQ28" s="187">
        <f>SUMIF('손익계산서(M)'!$F$2:$DV$2,AQ$1,'손익계산서(M)'!$F31:$DV31)</f>
        <v>0</v>
      </c>
      <c r="AR28" s="187">
        <f>SUMIF('손익계산서(M)'!$F$2:$DV$2,AR$1,'손익계산서(M)'!$F31:$DV31)</f>
        <v>0</v>
      </c>
      <c r="AS28" s="187">
        <f>SUMIF('손익계산서(M)'!$F$2:$DV$2,AS$1,'손익계산서(M)'!$F31:$DV31)</f>
        <v>0</v>
      </c>
      <c r="AT28" s="187">
        <f>SUMIF('손익계산서(M)'!$F$2:$DV$2,AT$1,'손익계산서(M)'!$F31:$DV31)</f>
        <v>0</v>
      </c>
    </row>
    <row r="29" spans="1:46" x14ac:dyDescent="0.4">
      <c r="B29" s="955"/>
      <c r="C29" s="654" t="s">
        <v>52</v>
      </c>
      <c r="F29" s="186">
        <f>SUMIF('손익계산서(M)'!$F$2:$DV$2,F$1,'손익계산서(M)'!$F32:$DV32)</f>
        <v>0</v>
      </c>
      <c r="G29" s="187">
        <f>SUMIF('손익계산서(M)'!$F$2:$DV$2,G$1,'손익계산서(M)'!$F32:$DV32)</f>
        <v>600</v>
      </c>
      <c r="H29" s="187">
        <f>SUMIF('손익계산서(M)'!$F$2:$DV$2,H$1,'손익계산서(M)'!$F32:$DV32)</f>
        <v>600</v>
      </c>
      <c r="I29" s="187">
        <f>SUMIF('손익계산서(M)'!$F$2:$DV$2,I$1,'손익계산서(M)'!$F32:$DV32)</f>
        <v>600</v>
      </c>
      <c r="J29" s="187">
        <f>SUMIF('손익계산서(M)'!$F$2:$DV$2,J$1,'손익계산서(M)'!$F32:$DV32)</f>
        <v>600</v>
      </c>
      <c r="K29" s="187">
        <f>SUMIF('손익계산서(M)'!$F$2:$DV$2,K$1,'손익계산서(M)'!$F32:$DV32)</f>
        <v>600</v>
      </c>
      <c r="L29" s="187">
        <f>SUMIF('손익계산서(M)'!$F$2:$DV$2,L$1,'손익계산서(M)'!$F32:$DV32)</f>
        <v>600</v>
      </c>
      <c r="M29" s="187">
        <f>SUMIF('손익계산서(M)'!$F$2:$DV$2,M$1,'손익계산서(M)'!$F32:$DV32)</f>
        <v>600</v>
      </c>
      <c r="N29" s="187">
        <f>SUMIF('손익계산서(M)'!$F$2:$DV$2,N$1,'손익계산서(M)'!$F32:$DV32)</f>
        <v>600</v>
      </c>
      <c r="O29" s="187">
        <f>SUMIF('손익계산서(M)'!$F$2:$DV$2,O$1,'손익계산서(M)'!$F32:$DV32)</f>
        <v>600</v>
      </c>
      <c r="P29" s="187">
        <f>SUMIF('손익계산서(M)'!$F$2:$DV$2,P$1,'손익계산서(M)'!$F32:$DV32)</f>
        <v>600</v>
      </c>
      <c r="Q29" s="187">
        <f>SUMIF('손익계산서(M)'!$F$2:$DV$2,Q$1,'손익계산서(M)'!$F32:$DV32)</f>
        <v>600</v>
      </c>
      <c r="R29" s="187">
        <f>SUMIF('손익계산서(M)'!$F$2:$DV$2,R$1,'손익계산서(M)'!$F32:$DV32)</f>
        <v>600</v>
      </c>
      <c r="S29" s="187">
        <f>SUMIF('손익계산서(M)'!$F$2:$DV$2,S$1,'손익계산서(M)'!$F32:$DV32)</f>
        <v>600</v>
      </c>
      <c r="T29" s="187">
        <f>SUMIF('손익계산서(M)'!$F$2:$DV$2,T$1,'손익계산서(M)'!$F32:$DV32)</f>
        <v>600</v>
      </c>
      <c r="U29" s="187">
        <f>SUMIF('손익계산서(M)'!$F$2:$DV$2,U$1,'손익계산서(M)'!$F32:$DV32)</f>
        <v>600</v>
      </c>
      <c r="V29" s="187">
        <f>SUMIF('손익계산서(M)'!$F$2:$DV$2,V$1,'손익계산서(M)'!$F32:$DV32)</f>
        <v>600</v>
      </c>
      <c r="W29" s="187">
        <f>SUMIF('손익계산서(M)'!$F$2:$DV$2,W$1,'손익계산서(M)'!$F32:$DV32)</f>
        <v>600</v>
      </c>
      <c r="X29" s="187">
        <f>SUMIF('손익계산서(M)'!$F$2:$DV$2,X$1,'손익계산서(M)'!$F32:$DV32)</f>
        <v>600</v>
      </c>
      <c r="Y29" s="187">
        <f>SUMIF('손익계산서(M)'!$F$2:$DV$2,Y$1,'손익계산서(M)'!$F32:$DV32)</f>
        <v>600</v>
      </c>
      <c r="Z29" s="187">
        <f>SUMIF('손익계산서(M)'!$F$2:$DV$2,Z$1,'손익계산서(M)'!$F32:$DV32)</f>
        <v>600</v>
      </c>
      <c r="AA29" s="187">
        <f>SUMIF('손익계산서(M)'!$F$2:$DV$2,AA$1,'손익계산서(M)'!$F32:$DV32)</f>
        <v>600</v>
      </c>
      <c r="AB29" s="187">
        <f>SUMIF('손익계산서(M)'!$F$2:$DV$2,AB$1,'손익계산서(M)'!$F32:$DV32)</f>
        <v>600</v>
      </c>
      <c r="AC29" s="187">
        <f>SUMIF('손익계산서(M)'!$F$2:$DV$2,AC$1,'손익계산서(M)'!$F32:$DV32)</f>
        <v>600</v>
      </c>
      <c r="AD29" s="187">
        <f>SUMIF('손익계산서(M)'!$F$2:$DV$2,AD$1,'손익계산서(M)'!$F32:$DV32)</f>
        <v>600</v>
      </c>
      <c r="AE29" s="187">
        <f>SUMIF('손익계산서(M)'!$F$2:$DV$2,AE$1,'손익계산서(M)'!$F32:$DV32)</f>
        <v>600</v>
      </c>
      <c r="AF29" s="187">
        <f>SUMIF('손익계산서(M)'!$F$2:$DV$2,AF$1,'손익계산서(M)'!$F32:$DV32)</f>
        <v>600</v>
      </c>
      <c r="AG29" s="187">
        <f>SUMIF('손익계산서(M)'!$F$2:$DV$2,AG$1,'손익계산서(M)'!$F32:$DV32)</f>
        <v>600</v>
      </c>
      <c r="AH29" s="187">
        <f>SUMIF('손익계산서(M)'!$F$2:$DV$2,AH$1,'손익계산서(M)'!$F32:$DV32)</f>
        <v>600</v>
      </c>
      <c r="AI29" s="187">
        <f>SUMIF('손익계산서(M)'!$F$2:$DV$2,AI$1,'손익계산서(M)'!$F32:$DV32)</f>
        <v>600</v>
      </c>
      <c r="AJ29" s="187">
        <f>SUMIF('손익계산서(M)'!$F$2:$DV$2,AJ$1,'손익계산서(M)'!$F32:$DV32)</f>
        <v>600</v>
      </c>
      <c r="AK29" s="187">
        <f>SUMIF('손익계산서(M)'!$F$2:$DV$2,AK$1,'손익계산서(M)'!$F32:$DV32)</f>
        <v>600</v>
      </c>
      <c r="AL29" s="187">
        <f>SUMIF('손익계산서(M)'!$F$2:$DV$2,AL$1,'손익계산서(M)'!$F32:$DV32)</f>
        <v>600</v>
      </c>
      <c r="AM29" s="187">
        <f>SUMIF('손익계산서(M)'!$F$2:$DV$2,AM$1,'손익계산서(M)'!$F32:$DV32)</f>
        <v>600</v>
      </c>
      <c r="AN29" s="187">
        <f>SUMIF('손익계산서(M)'!$F$2:$DV$2,AN$1,'손익계산서(M)'!$F32:$DV32)</f>
        <v>600</v>
      </c>
      <c r="AO29" s="187">
        <f>SUMIF('손익계산서(M)'!$F$2:$DV$2,AO$1,'손익계산서(M)'!$F32:$DV32)</f>
        <v>600</v>
      </c>
      <c r="AP29" s="187">
        <f>SUMIF('손익계산서(M)'!$F$2:$DV$2,AP$1,'손익계산서(M)'!$F32:$DV32)</f>
        <v>600</v>
      </c>
      <c r="AQ29" s="187">
        <f>SUMIF('손익계산서(M)'!$F$2:$DV$2,AQ$1,'손익계산서(M)'!$F32:$DV32)</f>
        <v>600</v>
      </c>
      <c r="AR29" s="187">
        <f>SUMIF('손익계산서(M)'!$F$2:$DV$2,AR$1,'손익계산서(M)'!$F32:$DV32)</f>
        <v>600</v>
      </c>
      <c r="AS29" s="187">
        <f>SUMIF('손익계산서(M)'!$F$2:$DV$2,AS$1,'손익계산서(M)'!$F32:$DV32)</f>
        <v>600</v>
      </c>
      <c r="AT29" s="187">
        <f>SUMIF('손익계산서(M)'!$F$2:$DV$2,AT$1,'손익계산서(M)'!$F32:$DV32)</f>
        <v>600</v>
      </c>
    </row>
    <row r="30" spans="1:46" x14ac:dyDescent="0.4">
      <c r="C30" s="654" t="s">
        <v>53</v>
      </c>
      <c r="F30" s="186">
        <f>SUMIF('손익계산서(M)'!$F$2:$DV$2,F$1,'손익계산서(M)'!$F33:$DV33)</f>
        <v>0</v>
      </c>
      <c r="G30" s="187">
        <f>SUMIF('손익계산서(M)'!$F$2:$DV$2,G$1,'손익계산서(M)'!$F33:$DV33)</f>
        <v>0</v>
      </c>
      <c r="H30" s="187">
        <f>SUMIF('손익계산서(M)'!$F$2:$DV$2,H$1,'손익계산서(M)'!$F33:$DV33)</f>
        <v>0</v>
      </c>
      <c r="I30" s="187">
        <f>SUMIF('손익계산서(M)'!$F$2:$DV$2,I$1,'손익계산서(M)'!$F33:$DV33)</f>
        <v>0</v>
      </c>
      <c r="J30" s="187">
        <f>SUMIF('손익계산서(M)'!$F$2:$DV$2,J$1,'손익계산서(M)'!$F33:$DV33)</f>
        <v>0</v>
      </c>
      <c r="K30" s="187">
        <f>SUMIF('손익계산서(M)'!$F$2:$DV$2,K$1,'손익계산서(M)'!$F33:$DV33)</f>
        <v>0</v>
      </c>
      <c r="L30" s="187">
        <f>SUMIF('손익계산서(M)'!$F$2:$DV$2,L$1,'손익계산서(M)'!$F33:$DV33)</f>
        <v>0</v>
      </c>
      <c r="M30" s="187">
        <f>SUMIF('손익계산서(M)'!$F$2:$DV$2,M$1,'손익계산서(M)'!$F33:$DV33)</f>
        <v>0</v>
      </c>
      <c r="N30" s="187">
        <f>SUMIF('손익계산서(M)'!$F$2:$DV$2,N$1,'손익계산서(M)'!$F33:$DV33)</f>
        <v>0</v>
      </c>
      <c r="O30" s="187">
        <f>SUMIF('손익계산서(M)'!$F$2:$DV$2,O$1,'손익계산서(M)'!$F33:$DV33)</f>
        <v>0</v>
      </c>
      <c r="P30" s="187">
        <f>SUMIF('손익계산서(M)'!$F$2:$DV$2,P$1,'손익계산서(M)'!$F33:$DV33)</f>
        <v>0</v>
      </c>
      <c r="Q30" s="187">
        <f>SUMIF('손익계산서(M)'!$F$2:$DV$2,Q$1,'손익계산서(M)'!$F33:$DV33)</f>
        <v>0</v>
      </c>
      <c r="R30" s="187">
        <f>SUMIF('손익계산서(M)'!$F$2:$DV$2,R$1,'손익계산서(M)'!$F33:$DV33)</f>
        <v>0</v>
      </c>
      <c r="S30" s="187">
        <f>SUMIF('손익계산서(M)'!$F$2:$DV$2,S$1,'손익계산서(M)'!$F33:$DV33)</f>
        <v>0</v>
      </c>
      <c r="T30" s="187">
        <f>SUMIF('손익계산서(M)'!$F$2:$DV$2,T$1,'손익계산서(M)'!$F33:$DV33)</f>
        <v>0</v>
      </c>
      <c r="U30" s="187">
        <f>SUMIF('손익계산서(M)'!$F$2:$DV$2,U$1,'손익계산서(M)'!$F33:$DV33)</f>
        <v>0</v>
      </c>
      <c r="V30" s="187">
        <f>SUMIF('손익계산서(M)'!$F$2:$DV$2,V$1,'손익계산서(M)'!$F33:$DV33)</f>
        <v>0</v>
      </c>
      <c r="W30" s="187">
        <f>SUMIF('손익계산서(M)'!$F$2:$DV$2,W$1,'손익계산서(M)'!$F33:$DV33)</f>
        <v>0</v>
      </c>
      <c r="X30" s="187">
        <f>SUMIF('손익계산서(M)'!$F$2:$DV$2,X$1,'손익계산서(M)'!$F33:$DV33)</f>
        <v>0</v>
      </c>
      <c r="Y30" s="187">
        <f>SUMIF('손익계산서(M)'!$F$2:$DV$2,Y$1,'손익계산서(M)'!$F33:$DV33)</f>
        <v>0</v>
      </c>
      <c r="Z30" s="187">
        <f>SUMIF('손익계산서(M)'!$F$2:$DV$2,Z$1,'손익계산서(M)'!$F33:$DV33)</f>
        <v>0</v>
      </c>
      <c r="AA30" s="187">
        <f>SUMIF('손익계산서(M)'!$F$2:$DV$2,AA$1,'손익계산서(M)'!$F33:$DV33)</f>
        <v>0</v>
      </c>
      <c r="AB30" s="187">
        <f>SUMIF('손익계산서(M)'!$F$2:$DV$2,AB$1,'손익계산서(M)'!$F33:$DV33)</f>
        <v>0</v>
      </c>
      <c r="AC30" s="187">
        <f>SUMIF('손익계산서(M)'!$F$2:$DV$2,AC$1,'손익계산서(M)'!$F33:$DV33)</f>
        <v>0</v>
      </c>
      <c r="AD30" s="187">
        <f>SUMIF('손익계산서(M)'!$F$2:$DV$2,AD$1,'손익계산서(M)'!$F33:$DV33)</f>
        <v>0</v>
      </c>
      <c r="AE30" s="187">
        <f>SUMIF('손익계산서(M)'!$F$2:$DV$2,AE$1,'손익계산서(M)'!$F33:$DV33)</f>
        <v>0</v>
      </c>
      <c r="AF30" s="187">
        <f>SUMIF('손익계산서(M)'!$F$2:$DV$2,AF$1,'손익계산서(M)'!$F33:$DV33)</f>
        <v>0</v>
      </c>
      <c r="AG30" s="187">
        <f>SUMIF('손익계산서(M)'!$F$2:$DV$2,AG$1,'손익계산서(M)'!$F33:$DV33)</f>
        <v>0</v>
      </c>
      <c r="AH30" s="187">
        <f>SUMIF('손익계산서(M)'!$F$2:$DV$2,AH$1,'손익계산서(M)'!$F33:$DV33)</f>
        <v>0</v>
      </c>
      <c r="AI30" s="187">
        <f>SUMIF('손익계산서(M)'!$F$2:$DV$2,AI$1,'손익계산서(M)'!$F33:$DV33)</f>
        <v>0</v>
      </c>
      <c r="AJ30" s="187">
        <f>SUMIF('손익계산서(M)'!$F$2:$DV$2,AJ$1,'손익계산서(M)'!$F33:$DV33)</f>
        <v>0</v>
      </c>
      <c r="AK30" s="187">
        <f>SUMIF('손익계산서(M)'!$F$2:$DV$2,AK$1,'손익계산서(M)'!$F33:$DV33)</f>
        <v>0</v>
      </c>
      <c r="AL30" s="187">
        <f>SUMIF('손익계산서(M)'!$F$2:$DV$2,AL$1,'손익계산서(M)'!$F33:$DV33)</f>
        <v>0</v>
      </c>
      <c r="AM30" s="187">
        <f>SUMIF('손익계산서(M)'!$F$2:$DV$2,AM$1,'손익계산서(M)'!$F33:$DV33)</f>
        <v>0</v>
      </c>
      <c r="AN30" s="187">
        <f>SUMIF('손익계산서(M)'!$F$2:$DV$2,AN$1,'손익계산서(M)'!$F33:$DV33)</f>
        <v>0</v>
      </c>
      <c r="AO30" s="187">
        <f>SUMIF('손익계산서(M)'!$F$2:$DV$2,AO$1,'손익계산서(M)'!$F33:$DV33)</f>
        <v>0</v>
      </c>
      <c r="AP30" s="187">
        <f>SUMIF('손익계산서(M)'!$F$2:$DV$2,AP$1,'손익계산서(M)'!$F33:$DV33)</f>
        <v>0</v>
      </c>
      <c r="AQ30" s="187">
        <f>SUMIF('손익계산서(M)'!$F$2:$DV$2,AQ$1,'손익계산서(M)'!$F33:$DV33)</f>
        <v>0</v>
      </c>
      <c r="AR30" s="187">
        <f>SUMIF('손익계산서(M)'!$F$2:$DV$2,AR$1,'손익계산서(M)'!$F33:$DV33)</f>
        <v>0</v>
      </c>
      <c r="AS30" s="187">
        <f>SUMIF('손익계산서(M)'!$F$2:$DV$2,AS$1,'손익계산서(M)'!$F33:$DV33)</f>
        <v>0</v>
      </c>
      <c r="AT30" s="187">
        <f>SUMIF('손익계산서(M)'!$F$2:$DV$2,AT$1,'손익계산서(M)'!$F33:$DV33)</f>
        <v>0</v>
      </c>
    </row>
    <row r="31" spans="1:46" x14ac:dyDescent="0.4">
      <c r="C31" s="655" t="s">
        <v>107</v>
      </c>
      <c r="D31" s="656"/>
      <c r="E31" s="656"/>
      <c r="F31" s="657">
        <f>SUMIF('손익계산서(M)'!$F$2:$DV$2,F$1,'손익계산서(M)'!$F34:$DV34)</f>
        <v>0</v>
      </c>
      <c r="G31" s="658">
        <f>SUMIF('손익계산서(M)'!$F$2:$DV$2,G$1,'손익계산서(M)'!$F34:$DV34)</f>
        <v>0</v>
      </c>
      <c r="H31" s="658">
        <f>SUMIF('손익계산서(M)'!$F$2:$DV$2,H$1,'손익계산서(M)'!$F34:$DV34)</f>
        <v>0</v>
      </c>
      <c r="I31" s="658">
        <f>SUMIF('손익계산서(M)'!$F$2:$DV$2,I$1,'손익계산서(M)'!$F34:$DV34)</f>
        <v>0</v>
      </c>
      <c r="J31" s="658">
        <f>SUMIF('손익계산서(M)'!$F$2:$DV$2,J$1,'손익계산서(M)'!$F34:$DV34)</f>
        <v>0</v>
      </c>
      <c r="K31" s="658">
        <f>SUMIF('손익계산서(M)'!$F$2:$DV$2,K$1,'손익계산서(M)'!$F34:$DV34)</f>
        <v>0</v>
      </c>
      <c r="L31" s="658">
        <f>SUMIF('손익계산서(M)'!$F$2:$DV$2,L$1,'손익계산서(M)'!$F34:$DV34)</f>
        <v>0</v>
      </c>
      <c r="M31" s="658">
        <f>SUMIF('손익계산서(M)'!$F$2:$DV$2,M$1,'손익계산서(M)'!$F34:$DV34)</f>
        <v>0</v>
      </c>
      <c r="N31" s="658">
        <f>SUMIF('손익계산서(M)'!$F$2:$DV$2,N$1,'손익계산서(M)'!$F34:$DV34)</f>
        <v>0</v>
      </c>
      <c r="O31" s="658">
        <f>SUMIF('손익계산서(M)'!$F$2:$DV$2,O$1,'손익계산서(M)'!$F34:$DV34)</f>
        <v>0</v>
      </c>
      <c r="P31" s="658">
        <f>SUMIF('손익계산서(M)'!$F$2:$DV$2,P$1,'손익계산서(M)'!$F34:$DV34)</f>
        <v>0</v>
      </c>
      <c r="Q31" s="658">
        <f>SUMIF('손익계산서(M)'!$F$2:$DV$2,Q$1,'손익계산서(M)'!$F34:$DV34)</f>
        <v>0</v>
      </c>
      <c r="R31" s="658">
        <f>SUMIF('손익계산서(M)'!$F$2:$DV$2,R$1,'손익계산서(M)'!$F34:$DV34)</f>
        <v>0</v>
      </c>
      <c r="S31" s="658">
        <f>SUMIF('손익계산서(M)'!$F$2:$DV$2,S$1,'손익계산서(M)'!$F34:$DV34)</f>
        <v>0</v>
      </c>
      <c r="T31" s="658">
        <f>SUMIF('손익계산서(M)'!$F$2:$DV$2,T$1,'손익계산서(M)'!$F34:$DV34)</f>
        <v>0</v>
      </c>
      <c r="U31" s="658">
        <f>SUMIF('손익계산서(M)'!$F$2:$DV$2,U$1,'손익계산서(M)'!$F34:$DV34)</f>
        <v>0</v>
      </c>
      <c r="V31" s="658">
        <f>SUMIF('손익계산서(M)'!$F$2:$DV$2,V$1,'손익계산서(M)'!$F34:$DV34)</f>
        <v>0</v>
      </c>
      <c r="W31" s="658">
        <f>SUMIF('손익계산서(M)'!$F$2:$DV$2,W$1,'손익계산서(M)'!$F34:$DV34)</f>
        <v>0</v>
      </c>
      <c r="X31" s="658">
        <f>SUMIF('손익계산서(M)'!$F$2:$DV$2,X$1,'손익계산서(M)'!$F34:$DV34)</f>
        <v>0</v>
      </c>
      <c r="Y31" s="658">
        <f>SUMIF('손익계산서(M)'!$F$2:$DV$2,Y$1,'손익계산서(M)'!$F34:$DV34)</f>
        <v>0</v>
      </c>
      <c r="Z31" s="658">
        <f>SUMIF('손익계산서(M)'!$F$2:$DV$2,Z$1,'손익계산서(M)'!$F34:$DV34)</f>
        <v>0</v>
      </c>
      <c r="AA31" s="658">
        <f>SUMIF('손익계산서(M)'!$F$2:$DV$2,AA$1,'손익계산서(M)'!$F34:$DV34)</f>
        <v>0</v>
      </c>
      <c r="AB31" s="658">
        <f>SUMIF('손익계산서(M)'!$F$2:$DV$2,AB$1,'손익계산서(M)'!$F34:$DV34)</f>
        <v>0</v>
      </c>
      <c r="AC31" s="658">
        <f>SUMIF('손익계산서(M)'!$F$2:$DV$2,AC$1,'손익계산서(M)'!$F34:$DV34)</f>
        <v>0</v>
      </c>
      <c r="AD31" s="658">
        <f>SUMIF('손익계산서(M)'!$F$2:$DV$2,AD$1,'손익계산서(M)'!$F34:$DV34)</f>
        <v>0</v>
      </c>
      <c r="AE31" s="658">
        <f>SUMIF('손익계산서(M)'!$F$2:$DV$2,AE$1,'손익계산서(M)'!$F34:$DV34)</f>
        <v>0</v>
      </c>
      <c r="AF31" s="658">
        <f>SUMIF('손익계산서(M)'!$F$2:$DV$2,AF$1,'손익계산서(M)'!$F34:$DV34)</f>
        <v>0</v>
      </c>
      <c r="AG31" s="658">
        <f>SUMIF('손익계산서(M)'!$F$2:$DV$2,AG$1,'손익계산서(M)'!$F34:$DV34)</f>
        <v>0</v>
      </c>
      <c r="AH31" s="658">
        <f>SUMIF('손익계산서(M)'!$F$2:$DV$2,AH$1,'손익계산서(M)'!$F34:$DV34)</f>
        <v>0</v>
      </c>
      <c r="AI31" s="658">
        <f>SUMIF('손익계산서(M)'!$F$2:$DV$2,AI$1,'손익계산서(M)'!$F34:$DV34)</f>
        <v>0</v>
      </c>
      <c r="AJ31" s="658">
        <f>SUMIF('손익계산서(M)'!$F$2:$DV$2,AJ$1,'손익계산서(M)'!$F34:$DV34)</f>
        <v>0</v>
      </c>
      <c r="AK31" s="658">
        <f>SUMIF('손익계산서(M)'!$F$2:$DV$2,AK$1,'손익계산서(M)'!$F34:$DV34)</f>
        <v>0</v>
      </c>
      <c r="AL31" s="658">
        <f>SUMIF('손익계산서(M)'!$F$2:$DV$2,AL$1,'손익계산서(M)'!$F34:$DV34)</f>
        <v>0</v>
      </c>
      <c r="AM31" s="658">
        <f>SUMIF('손익계산서(M)'!$F$2:$DV$2,AM$1,'손익계산서(M)'!$F34:$DV34)</f>
        <v>0</v>
      </c>
      <c r="AN31" s="658">
        <f>SUMIF('손익계산서(M)'!$F$2:$DV$2,AN$1,'손익계산서(M)'!$F34:$DV34)</f>
        <v>0</v>
      </c>
      <c r="AO31" s="658">
        <f>SUMIF('손익계산서(M)'!$F$2:$DV$2,AO$1,'손익계산서(M)'!$F34:$DV34)</f>
        <v>0</v>
      </c>
      <c r="AP31" s="658">
        <f>SUMIF('손익계산서(M)'!$F$2:$DV$2,AP$1,'손익계산서(M)'!$F34:$DV34)</f>
        <v>0</v>
      </c>
      <c r="AQ31" s="658">
        <f>SUMIF('손익계산서(M)'!$F$2:$DV$2,AQ$1,'손익계산서(M)'!$F34:$DV34)</f>
        <v>0</v>
      </c>
      <c r="AR31" s="658">
        <f>SUMIF('손익계산서(M)'!$F$2:$DV$2,AR$1,'손익계산서(M)'!$F34:$DV34)</f>
        <v>0</v>
      </c>
      <c r="AS31" s="658">
        <f>SUMIF('손익계산서(M)'!$F$2:$DV$2,AS$1,'손익계산서(M)'!$F34:$DV34)</f>
        <v>0</v>
      </c>
      <c r="AT31" s="658">
        <f>SUMIF('손익계산서(M)'!$F$2:$DV$2,AT$1,'손익계산서(M)'!$F34:$DV34)</f>
        <v>0</v>
      </c>
    </row>
    <row r="32" spans="1:46" ht="4.95" customHeight="1" x14ac:dyDescent="0.4">
      <c r="F32" s="186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</row>
    <row r="33" spans="1:46" x14ac:dyDescent="0.4">
      <c r="A33" s="728"/>
      <c r="B33" s="659" t="s">
        <v>118</v>
      </c>
      <c r="C33" s="659"/>
      <c r="D33" s="659"/>
      <c r="E33" s="659"/>
      <c r="F33" s="660">
        <f t="shared" ref="F33:AT33" si="4">F4-F13</f>
        <v>0</v>
      </c>
      <c r="G33" s="661">
        <f t="shared" si="4"/>
        <v>1043639.9087407209</v>
      </c>
      <c r="H33" s="661">
        <f t="shared" si="4"/>
        <v>736817.27818167699</v>
      </c>
      <c r="I33" s="661">
        <f t="shared" si="4"/>
        <v>946545.29075179424</v>
      </c>
      <c r="J33" s="661">
        <f t="shared" si="4"/>
        <v>791559.66575179424</v>
      </c>
      <c r="K33" s="661">
        <f t="shared" si="4"/>
        <v>1121829.5786995324</v>
      </c>
      <c r="L33" s="661">
        <f t="shared" si="4"/>
        <v>722675.87906514201</v>
      </c>
      <c r="M33" s="661">
        <f t="shared" si="4"/>
        <v>948196.63296609942</v>
      </c>
      <c r="N33" s="661">
        <f t="shared" si="4"/>
        <v>741095.16746609949</v>
      </c>
      <c r="O33" s="661">
        <f t="shared" si="4"/>
        <v>1266046.0428610235</v>
      </c>
      <c r="P33" s="661">
        <f t="shared" si="4"/>
        <v>825721.64570757456</v>
      </c>
      <c r="Q33" s="661">
        <f t="shared" si="4"/>
        <v>1072000.0436900556</v>
      </c>
      <c r="R33" s="661">
        <f t="shared" si="4"/>
        <v>836248.48488005565</v>
      </c>
      <c r="S33" s="661">
        <f t="shared" si="4"/>
        <v>1304202.5958080804</v>
      </c>
      <c r="T33" s="661">
        <f t="shared" si="4"/>
        <v>846681.12411228428</v>
      </c>
      <c r="U33" s="661">
        <f t="shared" si="4"/>
        <v>1089508.171586928</v>
      </c>
      <c r="V33" s="661">
        <f t="shared" si="4"/>
        <v>849041.5816007281</v>
      </c>
      <c r="W33" s="661">
        <f t="shared" si="4"/>
        <v>1325971.4805881851</v>
      </c>
      <c r="X33" s="661">
        <f t="shared" si="4"/>
        <v>858790.26532521145</v>
      </c>
      <c r="Y33" s="661">
        <f t="shared" si="4"/>
        <v>1107194.9303171739</v>
      </c>
      <c r="Z33" s="661">
        <f t="shared" si="4"/>
        <v>861919.00853124983</v>
      </c>
      <c r="AA33" s="661">
        <f t="shared" si="4"/>
        <v>1347983.3067928557</v>
      </c>
      <c r="AB33" s="661">
        <f t="shared" si="4"/>
        <v>871911.47286384169</v>
      </c>
      <c r="AC33" s="661">
        <f t="shared" si="4"/>
        <v>1124564.9013221948</v>
      </c>
      <c r="AD33" s="661">
        <f t="shared" si="4"/>
        <v>874383.46110055211</v>
      </c>
      <c r="AE33" s="661">
        <f t="shared" si="4"/>
        <v>671233.48649000272</v>
      </c>
      <c r="AF33" s="661">
        <f t="shared" si="4"/>
        <v>401033.43734026537</v>
      </c>
      <c r="AG33" s="661">
        <f t="shared" si="4"/>
        <v>502089.44245182432</v>
      </c>
      <c r="AH33" s="661">
        <f t="shared" si="4"/>
        <v>423537.37325716962</v>
      </c>
      <c r="AI33" s="661">
        <f t="shared" si="4"/>
        <v>492840.03466267604</v>
      </c>
      <c r="AJ33" s="661">
        <f t="shared" si="4"/>
        <v>234140.57050522394</v>
      </c>
      <c r="AK33" s="661">
        <f t="shared" si="4"/>
        <v>261451.54634851404</v>
      </c>
      <c r="AL33" s="661">
        <f t="shared" si="4"/>
        <v>236528.55706140003</v>
      </c>
      <c r="AM33" s="661">
        <f t="shared" si="4"/>
        <v>373705.60053997813</v>
      </c>
      <c r="AN33" s="661">
        <f t="shared" si="4"/>
        <v>137689.34751314903</v>
      </c>
      <c r="AO33" s="661">
        <f t="shared" si="4"/>
        <v>137689.34361785743</v>
      </c>
      <c r="AP33" s="661">
        <f t="shared" si="4"/>
        <v>139867.95519071817</v>
      </c>
      <c r="AQ33" s="661">
        <f t="shared" si="4"/>
        <v>373854.19525255112</v>
      </c>
      <c r="AR33" s="661">
        <f t="shared" si="4"/>
        <v>133117.4935814382</v>
      </c>
      <c r="AS33" s="661">
        <f t="shared" si="4"/>
        <v>133117.41396293999</v>
      </c>
      <c r="AT33" s="661">
        <f t="shared" si="4"/>
        <v>135339.59776725783</v>
      </c>
    </row>
    <row r="34" spans="1:46" ht="4.95" customHeight="1" x14ac:dyDescent="0.4">
      <c r="A34" s="728"/>
      <c r="B34" s="23"/>
      <c r="C34" s="23"/>
      <c r="D34" s="23"/>
      <c r="E34" s="23"/>
      <c r="F34" s="662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663"/>
      <c r="AB34" s="663"/>
      <c r="AC34" s="663"/>
      <c r="AD34" s="663"/>
      <c r="AE34" s="663"/>
      <c r="AF34" s="663"/>
      <c r="AG34" s="663"/>
      <c r="AH34" s="663"/>
      <c r="AI34" s="663"/>
      <c r="AJ34" s="663"/>
      <c r="AK34" s="663"/>
      <c r="AL34" s="663"/>
      <c r="AM34" s="663"/>
      <c r="AN34" s="663"/>
      <c r="AO34" s="663"/>
      <c r="AP34" s="663"/>
      <c r="AQ34" s="663"/>
      <c r="AR34" s="663"/>
      <c r="AS34" s="663"/>
      <c r="AT34" s="663"/>
    </row>
    <row r="35" spans="1:46" x14ac:dyDescent="0.4">
      <c r="A35" s="728"/>
      <c r="B35" s="50" t="s">
        <v>112</v>
      </c>
      <c r="C35" s="50"/>
      <c r="D35" s="50"/>
      <c r="E35" s="50"/>
      <c r="F35" s="51">
        <f t="shared" ref="F35:AT35" si="5">F4-F11</f>
        <v>0</v>
      </c>
      <c r="G35" s="52">
        <f t="shared" si="5"/>
        <v>1007013.8813434606</v>
      </c>
      <c r="H35" s="52">
        <f t="shared" si="5"/>
        <v>700256.15085178707</v>
      </c>
      <c r="I35" s="52">
        <f t="shared" si="5"/>
        <v>909622.88638020959</v>
      </c>
      <c r="J35" s="52">
        <f t="shared" si="5"/>
        <v>754637.26138020959</v>
      </c>
      <c r="K35" s="52">
        <f t="shared" si="5"/>
        <v>1085301.983071117</v>
      </c>
      <c r="L35" s="52">
        <f t="shared" si="5"/>
        <v>686479.2737803153</v>
      </c>
      <c r="M35" s="52">
        <f t="shared" si="5"/>
        <v>911174.71515788021</v>
      </c>
      <c r="N35" s="52">
        <f t="shared" si="5"/>
        <v>704073.24965788028</v>
      </c>
      <c r="O35" s="52">
        <f t="shared" si="5"/>
        <v>1229420.0154637634</v>
      </c>
      <c r="P35" s="52">
        <f t="shared" si="5"/>
        <v>789491.50872127316</v>
      </c>
      <c r="Q35" s="52">
        <f t="shared" si="5"/>
        <v>1034978.1258818365</v>
      </c>
      <c r="R35" s="52">
        <f t="shared" si="5"/>
        <v>799226.56707183644</v>
      </c>
      <c r="S35" s="52">
        <f t="shared" si="5"/>
        <v>1267576.5684108199</v>
      </c>
      <c r="T35" s="52">
        <f t="shared" si="5"/>
        <v>810450.98712598288</v>
      </c>
      <c r="U35" s="52">
        <f t="shared" si="5"/>
        <v>1052486.2537787089</v>
      </c>
      <c r="V35" s="52">
        <f t="shared" si="5"/>
        <v>812019.66379250889</v>
      </c>
      <c r="W35" s="52">
        <f t="shared" si="5"/>
        <v>1289345.4531909251</v>
      </c>
      <c r="X35" s="52">
        <f t="shared" si="5"/>
        <v>822229.13799532154</v>
      </c>
      <c r="Y35" s="52">
        <f t="shared" si="5"/>
        <v>1070272.5259455894</v>
      </c>
      <c r="Z35" s="52">
        <f t="shared" si="5"/>
        <v>824996.60415966518</v>
      </c>
      <c r="AA35" s="52">
        <f t="shared" si="5"/>
        <v>1347383.3067928557</v>
      </c>
      <c r="AB35" s="52">
        <f t="shared" si="5"/>
        <v>871311.47286384169</v>
      </c>
      <c r="AC35" s="52">
        <f t="shared" si="5"/>
        <v>1123964.9013221948</v>
      </c>
      <c r="AD35" s="52">
        <f t="shared" si="5"/>
        <v>873783.46110055211</v>
      </c>
      <c r="AE35" s="52">
        <f t="shared" si="5"/>
        <v>670633.48649000272</v>
      </c>
      <c r="AF35" s="52">
        <f t="shared" si="5"/>
        <v>400433.43734026537</v>
      </c>
      <c r="AG35" s="52">
        <f t="shared" si="5"/>
        <v>501489.44245182432</v>
      </c>
      <c r="AH35" s="52">
        <f t="shared" si="5"/>
        <v>422937.37325716962</v>
      </c>
      <c r="AI35" s="52">
        <f t="shared" si="5"/>
        <v>492240.03466267604</v>
      </c>
      <c r="AJ35" s="52">
        <f t="shared" si="5"/>
        <v>233540.57050522394</v>
      </c>
      <c r="AK35" s="52">
        <f t="shared" si="5"/>
        <v>260851.54634851404</v>
      </c>
      <c r="AL35" s="52">
        <f t="shared" si="5"/>
        <v>235928.55706140003</v>
      </c>
      <c r="AM35" s="52">
        <f t="shared" si="5"/>
        <v>373105.60053997813</v>
      </c>
      <c r="AN35" s="52">
        <f t="shared" si="5"/>
        <v>137089.34751314903</v>
      </c>
      <c r="AO35" s="52">
        <f t="shared" si="5"/>
        <v>137089.34361785743</v>
      </c>
      <c r="AP35" s="52">
        <f t="shared" si="5"/>
        <v>139267.95519071817</v>
      </c>
      <c r="AQ35" s="52">
        <f t="shared" si="5"/>
        <v>373254.19525255112</v>
      </c>
      <c r="AR35" s="52">
        <f t="shared" si="5"/>
        <v>132517.4935814382</v>
      </c>
      <c r="AS35" s="52">
        <f t="shared" si="5"/>
        <v>132517.41396293999</v>
      </c>
      <c r="AT35" s="52">
        <f t="shared" si="5"/>
        <v>134739.59776725783</v>
      </c>
    </row>
    <row r="36" spans="1:46" ht="4.95" customHeight="1" x14ac:dyDescent="0.4">
      <c r="F36" s="186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</row>
    <row r="37" spans="1:46" x14ac:dyDescent="0.4">
      <c r="A37" s="728"/>
      <c r="B37" s="45" t="s">
        <v>111</v>
      </c>
      <c r="C37" s="45"/>
      <c r="D37" s="45"/>
      <c r="E37" s="45"/>
      <c r="F37" s="46">
        <f>SUM(F38:F40)</f>
        <v>0</v>
      </c>
      <c r="G37" s="47">
        <f t="shared" ref="G37:AT37" ca="1" si="6">SUM(G38:G40)</f>
        <v>2284.2050382206889</v>
      </c>
      <c r="H37" s="47">
        <f t="shared" ca="1" si="6"/>
        <v>2162.4297801566154</v>
      </c>
      <c r="I37" s="47">
        <f t="shared" ca="1" si="6"/>
        <v>2844.4866914587133</v>
      </c>
      <c r="J37" s="47">
        <f t="shared" ca="1" si="6"/>
        <v>3100.3746532257869</v>
      </c>
      <c r="K37" s="47">
        <f t="shared" ca="1" si="6"/>
        <v>2593.4203804302333</v>
      </c>
      <c r="L37" s="47">
        <f t="shared" ca="1" si="6"/>
        <v>2249.5950090511933</v>
      </c>
      <c r="M37" s="47">
        <f t="shared" ca="1" si="6"/>
        <v>2853.8141065571435</v>
      </c>
      <c r="N37" s="47">
        <f t="shared" ca="1" si="6"/>
        <v>3115.3046303024539</v>
      </c>
      <c r="O37" s="47">
        <f t="shared" ca="1" si="6"/>
        <v>2802.3245781361384</v>
      </c>
      <c r="P37" s="47">
        <f t="shared" ca="1" si="6"/>
        <v>2409.8690281261279</v>
      </c>
      <c r="Q37" s="47">
        <f t="shared" ca="1" si="6"/>
        <v>2998.5147560849828</v>
      </c>
      <c r="R37" s="47">
        <f t="shared" ca="1" si="6"/>
        <v>3266.0435736167728</v>
      </c>
      <c r="S37" s="47">
        <f t="shared" ca="1" si="6"/>
        <v>2883.0987429617389</v>
      </c>
      <c r="T37" s="47">
        <f t="shared" ca="1" si="6"/>
        <v>2452.3454721149183</v>
      </c>
      <c r="U37" s="47">
        <f t="shared" ca="1" si="6"/>
        <v>3019.7950595498542</v>
      </c>
      <c r="V37" s="47">
        <f t="shared" ca="1" si="6"/>
        <v>3292.1619089967498</v>
      </c>
      <c r="W37" s="47">
        <f t="shared" ca="1" si="6"/>
        <v>2907.0383625669519</v>
      </c>
      <c r="X37" s="47">
        <f t="shared" ca="1" si="6"/>
        <v>2503.8433940066006</v>
      </c>
      <c r="Y37" s="47">
        <f t="shared" ca="1" si="6"/>
        <v>3034.4878912176709</v>
      </c>
      <c r="Z37" s="47">
        <f t="shared" ca="1" si="6"/>
        <v>5817437.4392351666</v>
      </c>
      <c r="AA37" s="47">
        <f t="shared" ca="1" si="6"/>
        <v>0</v>
      </c>
      <c r="AB37" s="47">
        <f t="shared" ca="1" si="6"/>
        <v>0</v>
      </c>
      <c r="AC37" s="47">
        <f t="shared" ca="1" si="6"/>
        <v>0</v>
      </c>
      <c r="AD37" s="47">
        <f t="shared" ca="1" si="6"/>
        <v>0</v>
      </c>
      <c r="AE37" s="47">
        <f t="shared" ca="1" si="6"/>
        <v>0</v>
      </c>
      <c r="AF37" s="47">
        <f t="shared" ca="1" si="6"/>
        <v>0</v>
      </c>
      <c r="AG37" s="47">
        <f t="shared" ca="1" si="6"/>
        <v>0</v>
      </c>
      <c r="AH37" s="47">
        <f t="shared" ca="1" si="6"/>
        <v>0</v>
      </c>
      <c r="AI37" s="47">
        <f t="shared" ca="1" si="6"/>
        <v>0</v>
      </c>
      <c r="AJ37" s="47">
        <f t="shared" ca="1" si="6"/>
        <v>0</v>
      </c>
      <c r="AK37" s="47">
        <f t="shared" ca="1" si="6"/>
        <v>0</v>
      </c>
      <c r="AL37" s="47">
        <f t="shared" ca="1" si="6"/>
        <v>0</v>
      </c>
      <c r="AM37" s="47">
        <f t="shared" ca="1" si="6"/>
        <v>0</v>
      </c>
      <c r="AN37" s="47">
        <f t="shared" ca="1" si="6"/>
        <v>0</v>
      </c>
      <c r="AO37" s="47">
        <f t="shared" ca="1" si="6"/>
        <v>0</v>
      </c>
      <c r="AP37" s="47">
        <f t="shared" ca="1" si="6"/>
        <v>0</v>
      </c>
      <c r="AQ37" s="47">
        <f t="shared" ca="1" si="6"/>
        <v>0</v>
      </c>
      <c r="AR37" s="47">
        <f t="shared" ca="1" si="6"/>
        <v>0</v>
      </c>
      <c r="AS37" s="47">
        <f t="shared" ca="1" si="6"/>
        <v>0</v>
      </c>
      <c r="AT37" s="47">
        <f t="shared" ca="1" si="6"/>
        <v>0</v>
      </c>
    </row>
    <row r="38" spans="1:46" x14ac:dyDescent="0.4">
      <c r="C38" s="21" t="s">
        <v>61</v>
      </c>
      <c r="F38" s="186">
        <f>SUMIF('손익계산서(M)'!$F$2:$DV$2,F$1,'손익계산서(M)'!$F41:$DV41)</f>
        <v>0</v>
      </c>
      <c r="G38" s="187">
        <f ca="1">SUMIF('손익계산서(M)'!$F$2:$DV$2,G$1,'손익계산서(M)'!$F41:$DV41)</f>
        <v>2284.2050382206889</v>
      </c>
      <c r="H38" s="187">
        <f ca="1">SUMIF('손익계산서(M)'!$F$2:$DV$2,H$1,'손익계산서(M)'!$F41:$DV41)</f>
        <v>2162.4297801566154</v>
      </c>
      <c r="I38" s="187">
        <f ca="1">SUMIF('손익계산서(M)'!$F$2:$DV$2,I$1,'손익계산서(M)'!$F41:$DV41)</f>
        <v>2844.4866914587133</v>
      </c>
      <c r="J38" s="187">
        <f ca="1">SUMIF('손익계산서(M)'!$F$2:$DV$2,J$1,'손익계산서(M)'!$F41:$DV41)</f>
        <v>3100.3746532257869</v>
      </c>
      <c r="K38" s="187">
        <f ca="1">SUMIF('손익계산서(M)'!$F$2:$DV$2,K$1,'손익계산서(M)'!$F41:$DV41)</f>
        <v>2593.4203804302333</v>
      </c>
      <c r="L38" s="187">
        <f ca="1">SUMIF('손익계산서(M)'!$F$2:$DV$2,L$1,'손익계산서(M)'!$F41:$DV41)</f>
        <v>2249.5950090511933</v>
      </c>
      <c r="M38" s="187">
        <f ca="1">SUMIF('손익계산서(M)'!$F$2:$DV$2,M$1,'손익계산서(M)'!$F41:$DV41)</f>
        <v>2853.8141065571435</v>
      </c>
      <c r="N38" s="187">
        <f ca="1">SUMIF('손익계산서(M)'!$F$2:$DV$2,N$1,'손익계산서(M)'!$F41:$DV41)</f>
        <v>3115.3046303024539</v>
      </c>
      <c r="O38" s="187">
        <f ca="1">SUMIF('손익계산서(M)'!$F$2:$DV$2,O$1,'손익계산서(M)'!$F41:$DV41)</f>
        <v>2802.3245781361384</v>
      </c>
      <c r="P38" s="187">
        <f ca="1">SUMIF('손익계산서(M)'!$F$2:$DV$2,P$1,'손익계산서(M)'!$F41:$DV41)</f>
        <v>2409.8690281261279</v>
      </c>
      <c r="Q38" s="187">
        <f ca="1">SUMIF('손익계산서(M)'!$F$2:$DV$2,Q$1,'손익계산서(M)'!$F41:$DV41)</f>
        <v>2998.5147560849828</v>
      </c>
      <c r="R38" s="187">
        <f ca="1">SUMIF('손익계산서(M)'!$F$2:$DV$2,R$1,'손익계산서(M)'!$F41:$DV41)</f>
        <v>3266.0435736167728</v>
      </c>
      <c r="S38" s="187">
        <f ca="1">SUMIF('손익계산서(M)'!$F$2:$DV$2,S$1,'손익계산서(M)'!$F41:$DV41)</f>
        <v>2883.0987429617389</v>
      </c>
      <c r="T38" s="187">
        <f ca="1">SUMIF('손익계산서(M)'!$F$2:$DV$2,T$1,'손익계산서(M)'!$F41:$DV41)</f>
        <v>2452.3454721149183</v>
      </c>
      <c r="U38" s="187">
        <f ca="1">SUMIF('손익계산서(M)'!$F$2:$DV$2,U$1,'손익계산서(M)'!$F41:$DV41)</f>
        <v>3019.7950595498542</v>
      </c>
      <c r="V38" s="187">
        <f ca="1">SUMIF('손익계산서(M)'!$F$2:$DV$2,V$1,'손익계산서(M)'!$F41:$DV41)</f>
        <v>3292.1619089967498</v>
      </c>
      <c r="W38" s="187">
        <f ca="1">SUMIF('손익계산서(M)'!$F$2:$DV$2,W$1,'손익계산서(M)'!$F41:$DV41)</f>
        <v>2907.0383625669519</v>
      </c>
      <c r="X38" s="187">
        <f ca="1">SUMIF('손익계산서(M)'!$F$2:$DV$2,X$1,'손익계산서(M)'!$F41:$DV41)</f>
        <v>2503.8433940066006</v>
      </c>
      <c r="Y38" s="187">
        <f ca="1">SUMIF('손익계산서(M)'!$F$2:$DV$2,Y$1,'손익계산서(M)'!$F41:$DV41)</f>
        <v>3034.4878912176709</v>
      </c>
      <c r="Z38" s="187">
        <f ca="1">SUMIF('손익계산서(M)'!$F$2:$DV$2,Z$1,'손익계산서(M)'!$F41:$DV41)</f>
        <v>3385.0712444492965</v>
      </c>
      <c r="AA38" s="187">
        <f ca="1">SUMIF('손익계산서(M)'!$F$2:$DV$2,AA$1,'손익계산서(M)'!$F41:$DV41)</f>
        <v>0</v>
      </c>
      <c r="AB38" s="187">
        <f ca="1">SUMIF('손익계산서(M)'!$F$2:$DV$2,AB$1,'손익계산서(M)'!$F41:$DV41)</f>
        <v>0</v>
      </c>
      <c r="AC38" s="187">
        <f ca="1">SUMIF('손익계산서(M)'!$F$2:$DV$2,AC$1,'손익계산서(M)'!$F41:$DV41)</f>
        <v>0</v>
      </c>
      <c r="AD38" s="187">
        <f ca="1">SUMIF('손익계산서(M)'!$F$2:$DV$2,AD$1,'손익계산서(M)'!$F41:$DV41)</f>
        <v>0</v>
      </c>
      <c r="AE38" s="187">
        <f ca="1">SUMIF('손익계산서(M)'!$F$2:$DV$2,AE$1,'손익계산서(M)'!$F41:$DV41)</f>
        <v>0</v>
      </c>
      <c r="AF38" s="187">
        <f ca="1">SUMIF('손익계산서(M)'!$F$2:$DV$2,AF$1,'손익계산서(M)'!$F41:$DV41)</f>
        <v>0</v>
      </c>
      <c r="AG38" s="187">
        <f ca="1">SUMIF('손익계산서(M)'!$F$2:$DV$2,AG$1,'손익계산서(M)'!$F41:$DV41)</f>
        <v>0</v>
      </c>
      <c r="AH38" s="187">
        <f ca="1">SUMIF('손익계산서(M)'!$F$2:$DV$2,AH$1,'손익계산서(M)'!$F41:$DV41)</f>
        <v>0</v>
      </c>
      <c r="AI38" s="187">
        <f ca="1">SUMIF('손익계산서(M)'!$F$2:$DV$2,AI$1,'손익계산서(M)'!$F41:$DV41)</f>
        <v>0</v>
      </c>
      <c r="AJ38" s="187">
        <f ca="1">SUMIF('손익계산서(M)'!$F$2:$DV$2,AJ$1,'손익계산서(M)'!$F41:$DV41)</f>
        <v>0</v>
      </c>
      <c r="AK38" s="187">
        <f ca="1">SUMIF('손익계산서(M)'!$F$2:$DV$2,AK$1,'손익계산서(M)'!$F41:$DV41)</f>
        <v>0</v>
      </c>
      <c r="AL38" s="187">
        <f ca="1">SUMIF('손익계산서(M)'!$F$2:$DV$2,AL$1,'손익계산서(M)'!$F41:$DV41)</f>
        <v>0</v>
      </c>
      <c r="AM38" s="187">
        <f ca="1">SUMIF('손익계산서(M)'!$F$2:$DV$2,AM$1,'손익계산서(M)'!$F41:$DV41)</f>
        <v>0</v>
      </c>
      <c r="AN38" s="187">
        <f ca="1">SUMIF('손익계산서(M)'!$F$2:$DV$2,AN$1,'손익계산서(M)'!$F41:$DV41)</f>
        <v>0</v>
      </c>
      <c r="AO38" s="187">
        <f ca="1">SUMIF('손익계산서(M)'!$F$2:$DV$2,AO$1,'손익계산서(M)'!$F41:$DV41)</f>
        <v>0</v>
      </c>
      <c r="AP38" s="187">
        <f ca="1">SUMIF('손익계산서(M)'!$F$2:$DV$2,AP$1,'손익계산서(M)'!$F41:$DV41)</f>
        <v>0</v>
      </c>
      <c r="AQ38" s="187">
        <f ca="1">SUMIF('손익계산서(M)'!$F$2:$DV$2,AQ$1,'손익계산서(M)'!$F41:$DV41)</f>
        <v>0</v>
      </c>
      <c r="AR38" s="187">
        <f ca="1">SUMIF('손익계산서(M)'!$F$2:$DV$2,AR$1,'손익계산서(M)'!$F41:$DV41)</f>
        <v>0</v>
      </c>
      <c r="AS38" s="187">
        <f ca="1">SUMIF('손익계산서(M)'!$F$2:$DV$2,AS$1,'손익계산서(M)'!$F41:$DV41)</f>
        <v>0</v>
      </c>
      <c r="AT38" s="187">
        <f ca="1">SUMIF('손익계산서(M)'!$F$2:$DV$2,AT$1,'손익계산서(M)'!$F41:$DV41)</f>
        <v>0</v>
      </c>
    </row>
    <row r="39" spans="1:46" x14ac:dyDescent="0.4">
      <c r="C39" s="21" t="s">
        <v>113</v>
      </c>
      <c r="F39" s="186">
        <f>SUMIF('손익계산서(M)'!$F$2:$DV$2,F$1,'손익계산서(M)'!$F42:$DV42)</f>
        <v>0</v>
      </c>
      <c r="G39" s="187">
        <f>SUMIF('손익계산서(M)'!$F$2:$DV$2,G$1,'손익계산서(M)'!$F42:$DV42)</f>
        <v>0</v>
      </c>
      <c r="H39" s="187">
        <f>SUMIF('손익계산서(M)'!$F$2:$DV$2,H$1,'손익계산서(M)'!$F42:$DV42)</f>
        <v>0</v>
      </c>
      <c r="I39" s="187">
        <f>SUMIF('손익계산서(M)'!$F$2:$DV$2,I$1,'손익계산서(M)'!$F42:$DV42)</f>
        <v>0</v>
      </c>
      <c r="J39" s="187">
        <f>SUMIF('손익계산서(M)'!$F$2:$DV$2,J$1,'손익계산서(M)'!$F42:$DV42)</f>
        <v>0</v>
      </c>
      <c r="K39" s="187">
        <f>SUMIF('손익계산서(M)'!$F$2:$DV$2,K$1,'손익계산서(M)'!$F42:$DV42)</f>
        <v>0</v>
      </c>
      <c r="L39" s="187">
        <f>SUMIF('손익계산서(M)'!$F$2:$DV$2,L$1,'손익계산서(M)'!$F42:$DV42)</f>
        <v>0</v>
      </c>
      <c r="M39" s="187">
        <f>SUMIF('손익계산서(M)'!$F$2:$DV$2,M$1,'손익계산서(M)'!$F42:$DV42)</f>
        <v>0</v>
      </c>
      <c r="N39" s="187">
        <f>SUMIF('손익계산서(M)'!$F$2:$DV$2,N$1,'손익계산서(M)'!$F42:$DV42)</f>
        <v>0</v>
      </c>
      <c r="O39" s="187">
        <f>SUMIF('손익계산서(M)'!$F$2:$DV$2,O$1,'손익계산서(M)'!$F42:$DV42)</f>
        <v>0</v>
      </c>
      <c r="P39" s="187">
        <f>SUMIF('손익계산서(M)'!$F$2:$DV$2,P$1,'손익계산서(M)'!$F42:$DV42)</f>
        <v>0</v>
      </c>
      <c r="Q39" s="187">
        <f>SUMIF('손익계산서(M)'!$F$2:$DV$2,Q$1,'손익계산서(M)'!$F42:$DV42)</f>
        <v>0</v>
      </c>
      <c r="R39" s="187">
        <f>SUMIF('손익계산서(M)'!$F$2:$DV$2,R$1,'손익계산서(M)'!$F42:$DV42)</f>
        <v>0</v>
      </c>
      <c r="S39" s="187">
        <f>SUMIF('손익계산서(M)'!$F$2:$DV$2,S$1,'손익계산서(M)'!$F42:$DV42)</f>
        <v>0</v>
      </c>
      <c r="T39" s="187">
        <f>SUMIF('손익계산서(M)'!$F$2:$DV$2,T$1,'손익계산서(M)'!$F42:$DV42)</f>
        <v>0</v>
      </c>
      <c r="U39" s="187">
        <f>SUMIF('손익계산서(M)'!$F$2:$DV$2,U$1,'손익계산서(M)'!$F42:$DV42)</f>
        <v>0</v>
      </c>
      <c r="V39" s="187">
        <f>SUMIF('손익계산서(M)'!$F$2:$DV$2,V$1,'손익계산서(M)'!$F42:$DV42)</f>
        <v>0</v>
      </c>
      <c r="W39" s="187">
        <f>SUMIF('손익계산서(M)'!$F$2:$DV$2,W$1,'손익계산서(M)'!$F42:$DV42)</f>
        <v>0</v>
      </c>
      <c r="X39" s="187">
        <f>SUMIF('손익계산서(M)'!$F$2:$DV$2,X$1,'손익계산서(M)'!$F42:$DV42)</f>
        <v>0</v>
      </c>
      <c r="Y39" s="187">
        <f>SUMIF('손익계산서(M)'!$F$2:$DV$2,Y$1,'손익계산서(M)'!$F42:$DV42)</f>
        <v>0</v>
      </c>
      <c r="Z39" s="187">
        <f>SUMIF('손익계산서(M)'!$F$2:$DV$2,Z$1,'손익계산서(M)'!$F42:$DV42)</f>
        <v>5814052.3679907173</v>
      </c>
      <c r="AA39" s="187">
        <f>SUMIF('손익계산서(M)'!$F$2:$DV$2,AA$1,'손익계산서(M)'!$F42:$DV42)</f>
        <v>0</v>
      </c>
      <c r="AB39" s="187">
        <f>SUMIF('손익계산서(M)'!$F$2:$DV$2,AB$1,'손익계산서(M)'!$F42:$DV42)</f>
        <v>0</v>
      </c>
      <c r="AC39" s="187">
        <f>SUMIF('손익계산서(M)'!$F$2:$DV$2,AC$1,'손익계산서(M)'!$F42:$DV42)</f>
        <v>0</v>
      </c>
      <c r="AD39" s="187">
        <f>SUMIF('손익계산서(M)'!$F$2:$DV$2,AD$1,'손익계산서(M)'!$F42:$DV42)</f>
        <v>0</v>
      </c>
      <c r="AE39" s="187">
        <f>SUMIF('손익계산서(M)'!$F$2:$DV$2,AE$1,'손익계산서(M)'!$F42:$DV42)</f>
        <v>0</v>
      </c>
      <c r="AF39" s="187">
        <f>SUMIF('손익계산서(M)'!$F$2:$DV$2,AF$1,'손익계산서(M)'!$F42:$DV42)</f>
        <v>0</v>
      </c>
      <c r="AG39" s="187">
        <f>SUMIF('손익계산서(M)'!$F$2:$DV$2,AG$1,'손익계산서(M)'!$F42:$DV42)</f>
        <v>0</v>
      </c>
      <c r="AH39" s="187">
        <f>SUMIF('손익계산서(M)'!$F$2:$DV$2,AH$1,'손익계산서(M)'!$F42:$DV42)</f>
        <v>0</v>
      </c>
      <c r="AI39" s="187">
        <f>SUMIF('손익계산서(M)'!$F$2:$DV$2,AI$1,'손익계산서(M)'!$F42:$DV42)</f>
        <v>0</v>
      </c>
      <c r="AJ39" s="187">
        <f>SUMIF('손익계산서(M)'!$F$2:$DV$2,AJ$1,'손익계산서(M)'!$F42:$DV42)</f>
        <v>0</v>
      </c>
      <c r="AK39" s="187">
        <f>SUMIF('손익계산서(M)'!$F$2:$DV$2,AK$1,'손익계산서(M)'!$F42:$DV42)</f>
        <v>0</v>
      </c>
      <c r="AL39" s="187">
        <f>SUMIF('손익계산서(M)'!$F$2:$DV$2,AL$1,'손익계산서(M)'!$F42:$DV42)</f>
        <v>0</v>
      </c>
      <c r="AM39" s="187">
        <f>SUMIF('손익계산서(M)'!$F$2:$DV$2,AM$1,'손익계산서(M)'!$F42:$DV42)</f>
        <v>0</v>
      </c>
      <c r="AN39" s="187">
        <f>SUMIF('손익계산서(M)'!$F$2:$DV$2,AN$1,'손익계산서(M)'!$F42:$DV42)</f>
        <v>0</v>
      </c>
      <c r="AO39" s="187">
        <f>SUMIF('손익계산서(M)'!$F$2:$DV$2,AO$1,'손익계산서(M)'!$F42:$DV42)</f>
        <v>0</v>
      </c>
      <c r="AP39" s="187">
        <f>SUMIF('손익계산서(M)'!$F$2:$DV$2,AP$1,'손익계산서(M)'!$F42:$DV42)</f>
        <v>0</v>
      </c>
      <c r="AQ39" s="187">
        <f>SUMIF('손익계산서(M)'!$F$2:$DV$2,AQ$1,'손익계산서(M)'!$F42:$DV42)</f>
        <v>0</v>
      </c>
      <c r="AR39" s="187">
        <f>SUMIF('손익계산서(M)'!$F$2:$DV$2,AR$1,'손익계산서(M)'!$F42:$DV42)</f>
        <v>0</v>
      </c>
      <c r="AS39" s="187">
        <f>SUMIF('손익계산서(M)'!$F$2:$DV$2,AS$1,'손익계산서(M)'!$F42:$DV42)</f>
        <v>0</v>
      </c>
      <c r="AT39" s="187">
        <f>SUMIF('손익계산서(M)'!$F$2:$DV$2,AT$1,'손익계산서(M)'!$F42:$DV42)</f>
        <v>0</v>
      </c>
    </row>
    <row r="40" spans="1:46" ht="4.95" customHeight="1" x14ac:dyDescent="0.4">
      <c r="F40" s="1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  <c r="AQ40" s="187"/>
      <c r="AR40" s="187"/>
      <c r="AS40" s="187"/>
      <c r="AT40" s="187"/>
    </row>
    <row r="41" spans="1:46" x14ac:dyDescent="0.4">
      <c r="A41" s="728"/>
      <c r="B41" s="45" t="s">
        <v>110</v>
      </c>
      <c r="C41" s="45"/>
      <c r="D41" s="45"/>
      <c r="E41" s="45"/>
      <c r="F41" s="46">
        <f>SUM(F42:F46)</f>
        <v>0</v>
      </c>
      <c r="G41" s="47">
        <f t="shared" ref="G41:AT41" si="7">SUM(G42:G46)</f>
        <v>538520.549</v>
      </c>
      <c r="H41" s="47">
        <f t="shared" si="7"/>
        <v>537550.41599999997</v>
      </c>
      <c r="I41" s="47">
        <f t="shared" si="7"/>
        <v>542950.82099999988</v>
      </c>
      <c r="J41" s="47">
        <f t="shared" si="7"/>
        <v>542950.82099999988</v>
      </c>
      <c r="K41" s="47">
        <f t="shared" si="7"/>
        <v>537049.18199999991</v>
      </c>
      <c r="L41" s="47">
        <f t="shared" si="7"/>
        <v>532101.50600000005</v>
      </c>
      <c r="M41" s="47">
        <f t="shared" si="7"/>
        <v>544438.35700000008</v>
      </c>
      <c r="N41" s="47">
        <f t="shared" si="7"/>
        <v>544438.35700000008</v>
      </c>
      <c r="O41" s="47">
        <f t="shared" si="7"/>
        <v>538520.549</v>
      </c>
      <c r="P41" s="47">
        <f t="shared" si="7"/>
        <v>532602.74099999992</v>
      </c>
      <c r="Q41" s="47">
        <f t="shared" si="7"/>
        <v>544438.35700000008</v>
      </c>
      <c r="R41" s="47">
        <f t="shared" si="7"/>
        <v>544438.35700000008</v>
      </c>
      <c r="S41" s="47">
        <f t="shared" si="7"/>
        <v>538520.549</v>
      </c>
      <c r="T41" s="47">
        <f t="shared" si="7"/>
        <v>532602.74099999992</v>
      </c>
      <c r="U41" s="47">
        <f t="shared" si="7"/>
        <v>544438.35700000008</v>
      </c>
      <c r="V41" s="47">
        <f t="shared" si="7"/>
        <v>544438.35700000008</v>
      </c>
      <c r="W41" s="47">
        <f t="shared" si="7"/>
        <v>538520.549</v>
      </c>
      <c r="X41" s="47">
        <f t="shared" si="7"/>
        <v>537550.41599999997</v>
      </c>
      <c r="Y41" s="47">
        <f t="shared" si="7"/>
        <v>542950.82099999988</v>
      </c>
      <c r="Z41" s="47">
        <f t="shared" si="7"/>
        <v>1440769.2934550298</v>
      </c>
      <c r="AA41" s="47">
        <f t="shared" si="7"/>
        <v>0</v>
      </c>
      <c r="AB41" s="47">
        <f t="shared" si="7"/>
        <v>0</v>
      </c>
      <c r="AC41" s="47">
        <f t="shared" si="7"/>
        <v>0</v>
      </c>
      <c r="AD41" s="47">
        <f t="shared" si="7"/>
        <v>0</v>
      </c>
      <c r="AE41" s="47">
        <f t="shared" si="7"/>
        <v>0</v>
      </c>
      <c r="AF41" s="47">
        <f t="shared" si="7"/>
        <v>0</v>
      </c>
      <c r="AG41" s="47">
        <f t="shared" si="7"/>
        <v>0</v>
      </c>
      <c r="AH41" s="47">
        <f t="shared" si="7"/>
        <v>0</v>
      </c>
      <c r="AI41" s="47">
        <f t="shared" si="7"/>
        <v>0</v>
      </c>
      <c r="AJ41" s="47">
        <f t="shared" si="7"/>
        <v>0</v>
      </c>
      <c r="AK41" s="47">
        <f t="shared" si="7"/>
        <v>0</v>
      </c>
      <c r="AL41" s="47">
        <f t="shared" si="7"/>
        <v>0</v>
      </c>
      <c r="AM41" s="47">
        <f t="shared" si="7"/>
        <v>0</v>
      </c>
      <c r="AN41" s="47">
        <f t="shared" si="7"/>
        <v>0</v>
      </c>
      <c r="AO41" s="47">
        <f t="shared" si="7"/>
        <v>0</v>
      </c>
      <c r="AP41" s="47">
        <f t="shared" si="7"/>
        <v>0</v>
      </c>
      <c r="AQ41" s="47">
        <f t="shared" si="7"/>
        <v>0</v>
      </c>
      <c r="AR41" s="47">
        <f t="shared" si="7"/>
        <v>0</v>
      </c>
      <c r="AS41" s="47">
        <f t="shared" si="7"/>
        <v>0</v>
      </c>
      <c r="AT41" s="47">
        <f t="shared" si="7"/>
        <v>0</v>
      </c>
    </row>
    <row r="42" spans="1:46" x14ac:dyDescent="0.4">
      <c r="C42" s="21" t="s">
        <v>100</v>
      </c>
      <c r="F42" s="186">
        <f>SUMIF('손익계산서(M)'!$F$2:$DV$2,F$1,'손익계산서(M)'!$F45:$DV45)</f>
        <v>0</v>
      </c>
      <c r="G42" s="187">
        <f>SUMIF('손익계산서(M)'!$F$2:$DV$2,G$1,'손익계산서(M)'!$F45:$DV45)</f>
        <v>0</v>
      </c>
      <c r="H42" s="187">
        <f>SUMIF('손익계산서(M)'!$F$2:$DV$2,H$1,'손익계산서(M)'!$F45:$DV45)</f>
        <v>0</v>
      </c>
      <c r="I42" s="187">
        <f>SUMIF('손익계산서(M)'!$F$2:$DV$2,I$1,'손익계산서(M)'!$F45:$DV45)</f>
        <v>0</v>
      </c>
      <c r="J42" s="187">
        <f>SUMIF('손익계산서(M)'!$F$2:$DV$2,J$1,'손익계산서(M)'!$F45:$DV45)</f>
        <v>0</v>
      </c>
      <c r="K42" s="187">
        <f>SUMIF('손익계산서(M)'!$F$2:$DV$2,K$1,'손익계산서(M)'!$F45:$DV45)</f>
        <v>0</v>
      </c>
      <c r="L42" s="187">
        <f>SUMIF('손익계산서(M)'!$F$2:$DV$2,L$1,'손익계산서(M)'!$F45:$DV45)</f>
        <v>0</v>
      </c>
      <c r="M42" s="187">
        <f>SUMIF('손익계산서(M)'!$F$2:$DV$2,M$1,'손익계산서(M)'!$F45:$DV45)</f>
        <v>0</v>
      </c>
      <c r="N42" s="187">
        <f>SUMIF('손익계산서(M)'!$F$2:$DV$2,N$1,'손익계산서(M)'!$F45:$DV45)</f>
        <v>0</v>
      </c>
      <c r="O42" s="187">
        <f>SUMIF('손익계산서(M)'!$F$2:$DV$2,O$1,'손익계산서(M)'!$F45:$DV45)</f>
        <v>0</v>
      </c>
      <c r="P42" s="187">
        <f>SUMIF('손익계산서(M)'!$F$2:$DV$2,P$1,'손익계산서(M)'!$F45:$DV45)</f>
        <v>0</v>
      </c>
      <c r="Q42" s="187">
        <f>SUMIF('손익계산서(M)'!$F$2:$DV$2,Q$1,'손익계산서(M)'!$F45:$DV45)</f>
        <v>0</v>
      </c>
      <c r="R42" s="187">
        <f>SUMIF('손익계산서(M)'!$F$2:$DV$2,R$1,'손익계산서(M)'!$F45:$DV45)</f>
        <v>0</v>
      </c>
      <c r="S42" s="187">
        <f>SUMIF('손익계산서(M)'!$F$2:$DV$2,S$1,'손익계산서(M)'!$F45:$DV45)</f>
        <v>0</v>
      </c>
      <c r="T42" s="187">
        <f>SUMIF('손익계산서(M)'!$F$2:$DV$2,T$1,'손익계산서(M)'!$F45:$DV45)</f>
        <v>0</v>
      </c>
      <c r="U42" s="187">
        <f>SUMIF('손익계산서(M)'!$F$2:$DV$2,U$1,'손익계산서(M)'!$F45:$DV45)</f>
        <v>0</v>
      </c>
      <c r="V42" s="187">
        <f>SUMIF('손익계산서(M)'!$F$2:$DV$2,V$1,'손익계산서(M)'!$F45:$DV45)</f>
        <v>0</v>
      </c>
      <c r="W42" s="187">
        <f>SUMIF('손익계산서(M)'!$F$2:$DV$2,W$1,'손익계산서(M)'!$F45:$DV45)</f>
        <v>0</v>
      </c>
      <c r="X42" s="187">
        <f>SUMIF('손익계산서(M)'!$F$2:$DV$2,X$1,'손익계산서(M)'!$F45:$DV45)</f>
        <v>0</v>
      </c>
      <c r="Y42" s="187">
        <f>SUMIF('손익계산서(M)'!$F$2:$DV$2,Y$1,'손익계산서(M)'!$F45:$DV45)</f>
        <v>0</v>
      </c>
      <c r="Z42" s="187">
        <f>SUMIF('손익계산서(M)'!$F$2:$DV$2,Z$1,'손익계산서(M)'!$F45:$DV45)</f>
        <v>0</v>
      </c>
      <c r="AA42" s="187">
        <f>SUMIF('손익계산서(M)'!$F$2:$DV$2,AA$1,'손익계산서(M)'!$F45:$DV45)</f>
        <v>0</v>
      </c>
      <c r="AB42" s="187">
        <f>SUMIF('손익계산서(M)'!$F$2:$DV$2,AB$1,'손익계산서(M)'!$F45:$DV45)</f>
        <v>0</v>
      </c>
      <c r="AC42" s="187">
        <f>SUMIF('손익계산서(M)'!$F$2:$DV$2,AC$1,'손익계산서(M)'!$F45:$DV45)</f>
        <v>0</v>
      </c>
      <c r="AD42" s="187">
        <f>SUMIF('손익계산서(M)'!$F$2:$DV$2,AD$1,'손익계산서(M)'!$F45:$DV45)</f>
        <v>0</v>
      </c>
      <c r="AE42" s="187">
        <f>SUMIF('손익계산서(M)'!$F$2:$DV$2,AE$1,'손익계산서(M)'!$F45:$DV45)</f>
        <v>0</v>
      </c>
      <c r="AF42" s="187">
        <f>SUMIF('손익계산서(M)'!$F$2:$DV$2,AF$1,'손익계산서(M)'!$F45:$DV45)</f>
        <v>0</v>
      </c>
      <c r="AG42" s="187">
        <f>SUMIF('손익계산서(M)'!$F$2:$DV$2,AG$1,'손익계산서(M)'!$F45:$DV45)</f>
        <v>0</v>
      </c>
      <c r="AH42" s="187">
        <f>SUMIF('손익계산서(M)'!$F$2:$DV$2,AH$1,'손익계산서(M)'!$F45:$DV45)</f>
        <v>0</v>
      </c>
      <c r="AI42" s="187">
        <f>SUMIF('손익계산서(M)'!$F$2:$DV$2,AI$1,'손익계산서(M)'!$F45:$DV45)</f>
        <v>0</v>
      </c>
      <c r="AJ42" s="187">
        <f>SUMIF('손익계산서(M)'!$F$2:$DV$2,AJ$1,'손익계산서(M)'!$F45:$DV45)</f>
        <v>0</v>
      </c>
      <c r="AK42" s="187">
        <f>SUMIF('손익계산서(M)'!$F$2:$DV$2,AK$1,'손익계산서(M)'!$F45:$DV45)</f>
        <v>0</v>
      </c>
      <c r="AL42" s="187">
        <f>SUMIF('손익계산서(M)'!$F$2:$DV$2,AL$1,'손익계산서(M)'!$F45:$DV45)</f>
        <v>0</v>
      </c>
      <c r="AM42" s="187">
        <f>SUMIF('손익계산서(M)'!$F$2:$DV$2,AM$1,'손익계산서(M)'!$F45:$DV45)</f>
        <v>0</v>
      </c>
      <c r="AN42" s="187">
        <f>SUMIF('손익계산서(M)'!$F$2:$DV$2,AN$1,'손익계산서(M)'!$F45:$DV45)</f>
        <v>0</v>
      </c>
      <c r="AO42" s="187">
        <f>SUMIF('손익계산서(M)'!$F$2:$DV$2,AO$1,'손익계산서(M)'!$F45:$DV45)</f>
        <v>0</v>
      </c>
      <c r="AP42" s="187">
        <f>SUMIF('손익계산서(M)'!$F$2:$DV$2,AP$1,'손익계산서(M)'!$F45:$DV45)</f>
        <v>0</v>
      </c>
      <c r="AQ42" s="187">
        <f>SUMIF('손익계산서(M)'!$F$2:$DV$2,AQ$1,'손익계산서(M)'!$F45:$DV45)</f>
        <v>0</v>
      </c>
      <c r="AR42" s="187">
        <f>SUMIF('손익계산서(M)'!$F$2:$DV$2,AR$1,'손익계산서(M)'!$F45:$DV45)</f>
        <v>0</v>
      </c>
      <c r="AS42" s="187">
        <f>SUMIF('손익계산서(M)'!$F$2:$DV$2,AS$1,'손익계산서(M)'!$F45:$DV45)</f>
        <v>0</v>
      </c>
      <c r="AT42" s="187">
        <f>SUMIF('손익계산서(M)'!$F$2:$DV$2,AT$1,'손익계산서(M)'!$F45:$DV45)</f>
        <v>0</v>
      </c>
    </row>
    <row r="43" spans="1:46" x14ac:dyDescent="0.4">
      <c r="C43" s="21" t="s">
        <v>108</v>
      </c>
      <c r="F43" s="186">
        <f>SUMIF('손익계산서(M)'!$F$2:$DV$2,F$1,'손익계산서(M)'!$F46:$DV46)</f>
        <v>0</v>
      </c>
      <c r="G43" s="187">
        <f>SUMIF('손익계산서(M)'!$F$2:$DV$2,G$1,'손익계산서(M)'!$F46:$DV46)</f>
        <v>538520.549</v>
      </c>
      <c r="H43" s="187">
        <f>SUMIF('손익계산서(M)'!$F$2:$DV$2,H$1,'손익계산서(M)'!$F46:$DV46)</f>
        <v>537550.41599999997</v>
      </c>
      <c r="I43" s="187">
        <f>SUMIF('손익계산서(M)'!$F$2:$DV$2,I$1,'손익계산서(M)'!$F46:$DV46)</f>
        <v>542950.82099999988</v>
      </c>
      <c r="J43" s="187">
        <f>SUMIF('손익계산서(M)'!$F$2:$DV$2,J$1,'손익계산서(M)'!$F46:$DV46)</f>
        <v>542950.82099999988</v>
      </c>
      <c r="K43" s="187">
        <f>SUMIF('손익계산서(M)'!$F$2:$DV$2,K$1,'손익계산서(M)'!$F46:$DV46)</f>
        <v>537049.18199999991</v>
      </c>
      <c r="L43" s="187">
        <f>SUMIF('손익계산서(M)'!$F$2:$DV$2,L$1,'손익계산서(M)'!$F46:$DV46)</f>
        <v>532101.50600000005</v>
      </c>
      <c r="M43" s="187">
        <f>SUMIF('손익계산서(M)'!$F$2:$DV$2,M$1,'손익계산서(M)'!$F46:$DV46)</f>
        <v>544438.35700000008</v>
      </c>
      <c r="N43" s="187">
        <f>SUMIF('손익계산서(M)'!$F$2:$DV$2,N$1,'손익계산서(M)'!$F46:$DV46)</f>
        <v>544438.35700000008</v>
      </c>
      <c r="O43" s="187">
        <f>SUMIF('손익계산서(M)'!$F$2:$DV$2,O$1,'손익계산서(M)'!$F46:$DV46)</f>
        <v>538520.549</v>
      </c>
      <c r="P43" s="187">
        <f>SUMIF('손익계산서(M)'!$F$2:$DV$2,P$1,'손익계산서(M)'!$F46:$DV46)</f>
        <v>532602.74099999992</v>
      </c>
      <c r="Q43" s="187">
        <f>SUMIF('손익계산서(M)'!$F$2:$DV$2,Q$1,'손익계산서(M)'!$F46:$DV46)</f>
        <v>544438.35700000008</v>
      </c>
      <c r="R43" s="187">
        <f>SUMIF('손익계산서(M)'!$F$2:$DV$2,R$1,'손익계산서(M)'!$F46:$DV46)</f>
        <v>544438.35700000008</v>
      </c>
      <c r="S43" s="187">
        <f>SUMIF('손익계산서(M)'!$F$2:$DV$2,S$1,'손익계산서(M)'!$F46:$DV46)</f>
        <v>538520.549</v>
      </c>
      <c r="T43" s="187">
        <f>SUMIF('손익계산서(M)'!$F$2:$DV$2,T$1,'손익계산서(M)'!$F46:$DV46)</f>
        <v>532602.74099999992</v>
      </c>
      <c r="U43" s="187">
        <f>SUMIF('손익계산서(M)'!$F$2:$DV$2,U$1,'손익계산서(M)'!$F46:$DV46)</f>
        <v>544438.35700000008</v>
      </c>
      <c r="V43" s="187">
        <f>SUMIF('손익계산서(M)'!$F$2:$DV$2,V$1,'손익계산서(M)'!$F46:$DV46)</f>
        <v>544438.35700000008</v>
      </c>
      <c r="W43" s="187">
        <f>SUMIF('손익계산서(M)'!$F$2:$DV$2,W$1,'손익계산서(M)'!$F46:$DV46)</f>
        <v>538520.549</v>
      </c>
      <c r="X43" s="187">
        <f>SUMIF('손익계산서(M)'!$F$2:$DV$2,X$1,'손익계산서(M)'!$F46:$DV46)</f>
        <v>537550.41599999997</v>
      </c>
      <c r="Y43" s="187">
        <f>SUMIF('손익계산서(M)'!$F$2:$DV$2,Y$1,'손익계산서(M)'!$F46:$DV46)</f>
        <v>542950.82099999988</v>
      </c>
      <c r="Z43" s="187">
        <f>SUMIF('손익계산서(M)'!$F$2:$DV$2,Z$1,'손익계산서(M)'!$F46:$DV46)</f>
        <v>542950.82099999988</v>
      </c>
      <c r="AA43" s="187">
        <f>SUMIF('손익계산서(M)'!$F$2:$DV$2,AA$1,'손익계산서(M)'!$F46:$DV46)</f>
        <v>0</v>
      </c>
      <c r="AB43" s="187">
        <f>SUMIF('손익계산서(M)'!$F$2:$DV$2,AB$1,'손익계산서(M)'!$F46:$DV46)</f>
        <v>0</v>
      </c>
      <c r="AC43" s="187">
        <f>SUMIF('손익계산서(M)'!$F$2:$DV$2,AC$1,'손익계산서(M)'!$F46:$DV46)</f>
        <v>0</v>
      </c>
      <c r="AD43" s="187">
        <f>SUMIF('손익계산서(M)'!$F$2:$DV$2,AD$1,'손익계산서(M)'!$F46:$DV46)</f>
        <v>0</v>
      </c>
      <c r="AE43" s="187">
        <f>SUMIF('손익계산서(M)'!$F$2:$DV$2,AE$1,'손익계산서(M)'!$F46:$DV46)</f>
        <v>0</v>
      </c>
      <c r="AF43" s="187">
        <f>SUMIF('손익계산서(M)'!$F$2:$DV$2,AF$1,'손익계산서(M)'!$F46:$DV46)</f>
        <v>0</v>
      </c>
      <c r="AG43" s="187">
        <f>SUMIF('손익계산서(M)'!$F$2:$DV$2,AG$1,'손익계산서(M)'!$F46:$DV46)</f>
        <v>0</v>
      </c>
      <c r="AH43" s="187">
        <f>SUMIF('손익계산서(M)'!$F$2:$DV$2,AH$1,'손익계산서(M)'!$F46:$DV46)</f>
        <v>0</v>
      </c>
      <c r="AI43" s="187">
        <f>SUMIF('손익계산서(M)'!$F$2:$DV$2,AI$1,'손익계산서(M)'!$F46:$DV46)</f>
        <v>0</v>
      </c>
      <c r="AJ43" s="187">
        <f>SUMIF('손익계산서(M)'!$F$2:$DV$2,AJ$1,'손익계산서(M)'!$F46:$DV46)</f>
        <v>0</v>
      </c>
      <c r="AK43" s="187">
        <f>SUMIF('손익계산서(M)'!$F$2:$DV$2,AK$1,'손익계산서(M)'!$F46:$DV46)</f>
        <v>0</v>
      </c>
      <c r="AL43" s="187">
        <f>SUMIF('손익계산서(M)'!$F$2:$DV$2,AL$1,'손익계산서(M)'!$F46:$DV46)</f>
        <v>0</v>
      </c>
      <c r="AM43" s="187">
        <f>SUMIF('손익계산서(M)'!$F$2:$DV$2,AM$1,'손익계산서(M)'!$F46:$DV46)</f>
        <v>0</v>
      </c>
      <c r="AN43" s="187">
        <f>SUMIF('손익계산서(M)'!$F$2:$DV$2,AN$1,'손익계산서(M)'!$F46:$DV46)</f>
        <v>0</v>
      </c>
      <c r="AO43" s="187">
        <f>SUMIF('손익계산서(M)'!$F$2:$DV$2,AO$1,'손익계산서(M)'!$F46:$DV46)</f>
        <v>0</v>
      </c>
      <c r="AP43" s="187">
        <f>SUMIF('손익계산서(M)'!$F$2:$DV$2,AP$1,'손익계산서(M)'!$F46:$DV46)</f>
        <v>0</v>
      </c>
      <c r="AQ43" s="187">
        <f>SUMIF('손익계산서(M)'!$F$2:$DV$2,AQ$1,'손익계산서(M)'!$F46:$DV46)</f>
        <v>0</v>
      </c>
      <c r="AR43" s="187">
        <f>SUMIF('손익계산서(M)'!$F$2:$DV$2,AR$1,'손익계산서(M)'!$F46:$DV46)</f>
        <v>0</v>
      </c>
      <c r="AS43" s="187">
        <f>SUMIF('손익계산서(M)'!$F$2:$DV$2,AS$1,'손익계산서(M)'!$F46:$DV46)</f>
        <v>0</v>
      </c>
      <c r="AT43" s="187">
        <f>SUMIF('손익계산서(M)'!$F$2:$DV$2,AT$1,'손익계산서(M)'!$F46:$DV46)</f>
        <v>0</v>
      </c>
    </row>
    <row r="44" spans="1:46" x14ac:dyDescent="0.4">
      <c r="C44" s="21" t="s">
        <v>106</v>
      </c>
      <c r="F44" s="186">
        <f>SUMIF('손익계산서(M)'!$F$2:$DV$2,F$1,'손익계산서(M)'!$F47:$DV47)</f>
        <v>0</v>
      </c>
      <c r="G44" s="187">
        <f>SUMIF('손익계산서(M)'!$F$2:$DV$2,G$1,'손익계산서(M)'!$F47:$DV47)</f>
        <v>0</v>
      </c>
      <c r="H44" s="187">
        <f>SUMIF('손익계산서(M)'!$F$2:$DV$2,H$1,'손익계산서(M)'!$F47:$DV47)</f>
        <v>0</v>
      </c>
      <c r="I44" s="187">
        <f>SUMIF('손익계산서(M)'!$F$2:$DV$2,I$1,'손익계산서(M)'!$F47:$DV47)</f>
        <v>0</v>
      </c>
      <c r="J44" s="187">
        <f>SUMIF('손익계산서(M)'!$F$2:$DV$2,J$1,'손익계산서(M)'!$F47:$DV47)</f>
        <v>0</v>
      </c>
      <c r="K44" s="187">
        <f>SUMIF('손익계산서(M)'!$F$2:$DV$2,K$1,'손익계산서(M)'!$F47:$DV47)</f>
        <v>0</v>
      </c>
      <c r="L44" s="187">
        <f>SUMIF('손익계산서(M)'!$F$2:$DV$2,L$1,'손익계산서(M)'!$F47:$DV47)</f>
        <v>0</v>
      </c>
      <c r="M44" s="187">
        <f>SUMIF('손익계산서(M)'!$F$2:$DV$2,M$1,'손익계산서(M)'!$F47:$DV47)</f>
        <v>0</v>
      </c>
      <c r="N44" s="187">
        <f>SUMIF('손익계산서(M)'!$F$2:$DV$2,N$1,'손익계산서(M)'!$F47:$DV47)</f>
        <v>0</v>
      </c>
      <c r="O44" s="187">
        <f>SUMIF('손익계산서(M)'!$F$2:$DV$2,O$1,'손익계산서(M)'!$F47:$DV47)</f>
        <v>0</v>
      </c>
      <c r="P44" s="187">
        <f>SUMIF('손익계산서(M)'!$F$2:$DV$2,P$1,'손익계산서(M)'!$F47:$DV47)</f>
        <v>0</v>
      </c>
      <c r="Q44" s="187">
        <f>SUMIF('손익계산서(M)'!$F$2:$DV$2,Q$1,'손익계산서(M)'!$F47:$DV47)</f>
        <v>0</v>
      </c>
      <c r="R44" s="187">
        <f>SUMIF('손익계산서(M)'!$F$2:$DV$2,R$1,'손익계산서(M)'!$F47:$DV47)</f>
        <v>0</v>
      </c>
      <c r="S44" s="187">
        <f>SUMIF('손익계산서(M)'!$F$2:$DV$2,S$1,'손익계산서(M)'!$F47:$DV47)</f>
        <v>0</v>
      </c>
      <c r="T44" s="187">
        <f>SUMIF('손익계산서(M)'!$F$2:$DV$2,T$1,'손익계산서(M)'!$F47:$DV47)</f>
        <v>0</v>
      </c>
      <c r="U44" s="187">
        <f>SUMIF('손익계산서(M)'!$F$2:$DV$2,U$1,'손익계산서(M)'!$F47:$DV47)</f>
        <v>0</v>
      </c>
      <c r="V44" s="187">
        <f>SUMIF('손익계산서(M)'!$F$2:$DV$2,V$1,'손익계산서(M)'!$F47:$DV47)</f>
        <v>0</v>
      </c>
      <c r="W44" s="187">
        <f>SUMIF('손익계산서(M)'!$F$2:$DV$2,W$1,'손익계산서(M)'!$F47:$DV47)</f>
        <v>0</v>
      </c>
      <c r="X44" s="187">
        <f>SUMIF('손익계산서(M)'!$F$2:$DV$2,X$1,'손익계산서(M)'!$F47:$DV47)</f>
        <v>0</v>
      </c>
      <c r="Y44" s="187">
        <f>SUMIF('손익계산서(M)'!$F$2:$DV$2,Y$1,'손익계산서(M)'!$F47:$DV47)</f>
        <v>0</v>
      </c>
      <c r="Z44" s="187">
        <f>SUMIF('손익계산서(M)'!$F$2:$DV$2,Z$1,'손익계산서(M)'!$F47:$DV47)</f>
        <v>546248.21061507612</v>
      </c>
      <c r="AA44" s="187">
        <f>SUMIF('손익계산서(M)'!$F$2:$DV$2,AA$1,'손익계산서(M)'!$F47:$DV47)</f>
        <v>0</v>
      </c>
      <c r="AB44" s="187">
        <f>SUMIF('손익계산서(M)'!$F$2:$DV$2,AB$1,'손익계산서(M)'!$F47:$DV47)</f>
        <v>0</v>
      </c>
      <c r="AC44" s="187">
        <f>SUMIF('손익계산서(M)'!$F$2:$DV$2,AC$1,'손익계산서(M)'!$F47:$DV47)</f>
        <v>0</v>
      </c>
      <c r="AD44" s="187">
        <f>SUMIF('손익계산서(M)'!$F$2:$DV$2,AD$1,'손익계산서(M)'!$F47:$DV47)</f>
        <v>0</v>
      </c>
      <c r="AE44" s="187">
        <f>SUMIF('손익계산서(M)'!$F$2:$DV$2,AE$1,'손익계산서(M)'!$F47:$DV47)</f>
        <v>0</v>
      </c>
      <c r="AF44" s="187">
        <f>SUMIF('손익계산서(M)'!$F$2:$DV$2,AF$1,'손익계산서(M)'!$F47:$DV47)</f>
        <v>0</v>
      </c>
      <c r="AG44" s="187">
        <f>SUMIF('손익계산서(M)'!$F$2:$DV$2,AG$1,'손익계산서(M)'!$F47:$DV47)</f>
        <v>0</v>
      </c>
      <c r="AH44" s="187">
        <f>SUMIF('손익계산서(M)'!$F$2:$DV$2,AH$1,'손익계산서(M)'!$F47:$DV47)</f>
        <v>0</v>
      </c>
      <c r="AI44" s="187">
        <f>SUMIF('손익계산서(M)'!$F$2:$DV$2,AI$1,'손익계산서(M)'!$F47:$DV47)</f>
        <v>0</v>
      </c>
      <c r="AJ44" s="187">
        <f>SUMIF('손익계산서(M)'!$F$2:$DV$2,AJ$1,'손익계산서(M)'!$F47:$DV47)</f>
        <v>0</v>
      </c>
      <c r="AK44" s="187">
        <f>SUMIF('손익계산서(M)'!$F$2:$DV$2,AK$1,'손익계산서(M)'!$F47:$DV47)</f>
        <v>0</v>
      </c>
      <c r="AL44" s="187">
        <f>SUMIF('손익계산서(M)'!$F$2:$DV$2,AL$1,'손익계산서(M)'!$F47:$DV47)</f>
        <v>0</v>
      </c>
      <c r="AM44" s="187">
        <f>SUMIF('손익계산서(M)'!$F$2:$DV$2,AM$1,'손익계산서(M)'!$F47:$DV47)</f>
        <v>0</v>
      </c>
      <c r="AN44" s="187">
        <f>SUMIF('손익계산서(M)'!$F$2:$DV$2,AN$1,'손익계산서(M)'!$F47:$DV47)</f>
        <v>0</v>
      </c>
      <c r="AO44" s="187">
        <f>SUMIF('손익계산서(M)'!$F$2:$DV$2,AO$1,'손익계산서(M)'!$F47:$DV47)</f>
        <v>0</v>
      </c>
      <c r="AP44" s="187">
        <f>SUMIF('손익계산서(M)'!$F$2:$DV$2,AP$1,'손익계산서(M)'!$F47:$DV47)</f>
        <v>0</v>
      </c>
      <c r="AQ44" s="187">
        <f>SUMIF('손익계산서(M)'!$F$2:$DV$2,AQ$1,'손익계산서(M)'!$F47:$DV47)</f>
        <v>0</v>
      </c>
      <c r="AR44" s="187">
        <f>SUMIF('손익계산서(M)'!$F$2:$DV$2,AR$1,'손익계산서(M)'!$F47:$DV47)</f>
        <v>0</v>
      </c>
      <c r="AS44" s="187">
        <f>SUMIF('손익계산서(M)'!$F$2:$DV$2,AS$1,'손익계산서(M)'!$F47:$DV47)</f>
        <v>0</v>
      </c>
      <c r="AT44" s="187">
        <f>SUMIF('손익계산서(M)'!$F$2:$DV$2,AT$1,'손익계산서(M)'!$F47:$DV47)</f>
        <v>0</v>
      </c>
    </row>
    <row r="45" spans="1:46" x14ac:dyDescent="0.4">
      <c r="C45" s="21" t="s">
        <v>68</v>
      </c>
      <c r="F45" s="186">
        <f>SUMIF('손익계산서(M)'!$F$2:$DV$2,F$1,'손익계산서(M)'!$F48:$DV48)</f>
        <v>0</v>
      </c>
      <c r="G45" s="187">
        <f>SUMIF('손익계산서(M)'!$F$2:$DV$2,G$1,'손익계산서(M)'!$F48:$DV48)</f>
        <v>0</v>
      </c>
      <c r="H45" s="187">
        <f>SUMIF('손익계산서(M)'!$F$2:$DV$2,H$1,'손익계산서(M)'!$F48:$DV48)</f>
        <v>0</v>
      </c>
      <c r="I45" s="187">
        <f>SUMIF('손익계산서(M)'!$F$2:$DV$2,I$1,'손익계산서(M)'!$F48:$DV48)</f>
        <v>0</v>
      </c>
      <c r="J45" s="187">
        <f>SUMIF('손익계산서(M)'!$F$2:$DV$2,J$1,'손익계산서(M)'!$F48:$DV48)</f>
        <v>0</v>
      </c>
      <c r="K45" s="187">
        <f>SUMIF('손익계산서(M)'!$F$2:$DV$2,K$1,'손익계산서(M)'!$F48:$DV48)</f>
        <v>0</v>
      </c>
      <c r="L45" s="187">
        <f>SUMIF('손익계산서(M)'!$F$2:$DV$2,L$1,'손익계산서(M)'!$F48:$DV48)</f>
        <v>0</v>
      </c>
      <c r="M45" s="187">
        <f>SUMIF('손익계산서(M)'!$F$2:$DV$2,M$1,'손익계산서(M)'!$F48:$DV48)</f>
        <v>0</v>
      </c>
      <c r="N45" s="187">
        <f>SUMIF('손익계산서(M)'!$F$2:$DV$2,N$1,'손익계산서(M)'!$F48:$DV48)</f>
        <v>0</v>
      </c>
      <c r="O45" s="187">
        <f>SUMIF('손익계산서(M)'!$F$2:$DV$2,O$1,'손익계산서(M)'!$F48:$DV48)</f>
        <v>0</v>
      </c>
      <c r="P45" s="187">
        <f>SUMIF('손익계산서(M)'!$F$2:$DV$2,P$1,'손익계산서(M)'!$F48:$DV48)</f>
        <v>0</v>
      </c>
      <c r="Q45" s="187">
        <f>SUMIF('손익계산서(M)'!$F$2:$DV$2,Q$1,'손익계산서(M)'!$F48:$DV48)</f>
        <v>0</v>
      </c>
      <c r="R45" s="187">
        <f>SUMIF('손익계산서(M)'!$F$2:$DV$2,R$1,'손익계산서(M)'!$F48:$DV48)</f>
        <v>0</v>
      </c>
      <c r="S45" s="187">
        <f>SUMIF('손익계산서(M)'!$F$2:$DV$2,S$1,'손익계산서(M)'!$F48:$DV48)</f>
        <v>0</v>
      </c>
      <c r="T45" s="187">
        <f>SUMIF('손익계산서(M)'!$F$2:$DV$2,T$1,'손익계산서(M)'!$F48:$DV48)</f>
        <v>0</v>
      </c>
      <c r="U45" s="187">
        <f>SUMIF('손익계산서(M)'!$F$2:$DV$2,U$1,'손익계산서(M)'!$F48:$DV48)</f>
        <v>0</v>
      </c>
      <c r="V45" s="187">
        <f>SUMIF('손익계산서(M)'!$F$2:$DV$2,V$1,'손익계산서(M)'!$F48:$DV48)</f>
        <v>0</v>
      </c>
      <c r="W45" s="187">
        <f>SUMIF('손익계산서(M)'!$F$2:$DV$2,W$1,'손익계산서(M)'!$F48:$DV48)</f>
        <v>0</v>
      </c>
      <c r="X45" s="187">
        <f>SUMIF('손익계산서(M)'!$F$2:$DV$2,X$1,'손익계산서(M)'!$F48:$DV48)</f>
        <v>0</v>
      </c>
      <c r="Y45" s="187">
        <f>SUMIF('손익계산서(M)'!$F$2:$DV$2,Y$1,'손익계산서(M)'!$F48:$DV48)</f>
        <v>0</v>
      </c>
      <c r="Z45" s="187">
        <f>SUMIF('손익계산서(M)'!$F$2:$DV$2,Z$1,'손익계산서(M)'!$F48:$DV48)</f>
        <v>351570.2618399536</v>
      </c>
      <c r="AA45" s="187">
        <f>SUMIF('손익계산서(M)'!$F$2:$DV$2,AA$1,'손익계산서(M)'!$F48:$DV48)</f>
        <v>0</v>
      </c>
      <c r="AB45" s="187">
        <f>SUMIF('손익계산서(M)'!$F$2:$DV$2,AB$1,'손익계산서(M)'!$F48:$DV48)</f>
        <v>0</v>
      </c>
      <c r="AC45" s="187">
        <f>SUMIF('손익계산서(M)'!$F$2:$DV$2,AC$1,'손익계산서(M)'!$F48:$DV48)</f>
        <v>0</v>
      </c>
      <c r="AD45" s="187">
        <f>SUMIF('손익계산서(M)'!$F$2:$DV$2,AD$1,'손익계산서(M)'!$F48:$DV48)</f>
        <v>0</v>
      </c>
      <c r="AE45" s="187">
        <f>SUMIF('손익계산서(M)'!$F$2:$DV$2,AE$1,'손익계산서(M)'!$F48:$DV48)</f>
        <v>0</v>
      </c>
      <c r="AF45" s="187">
        <f>SUMIF('손익계산서(M)'!$F$2:$DV$2,AF$1,'손익계산서(M)'!$F48:$DV48)</f>
        <v>0</v>
      </c>
      <c r="AG45" s="187">
        <f>SUMIF('손익계산서(M)'!$F$2:$DV$2,AG$1,'손익계산서(M)'!$F48:$DV48)</f>
        <v>0</v>
      </c>
      <c r="AH45" s="187">
        <f>SUMIF('손익계산서(M)'!$F$2:$DV$2,AH$1,'손익계산서(M)'!$F48:$DV48)</f>
        <v>0</v>
      </c>
      <c r="AI45" s="187">
        <f>SUMIF('손익계산서(M)'!$F$2:$DV$2,AI$1,'손익계산서(M)'!$F48:$DV48)</f>
        <v>0</v>
      </c>
      <c r="AJ45" s="187">
        <f>SUMIF('손익계산서(M)'!$F$2:$DV$2,AJ$1,'손익계산서(M)'!$F48:$DV48)</f>
        <v>0</v>
      </c>
      <c r="AK45" s="187">
        <f>SUMIF('손익계산서(M)'!$F$2:$DV$2,AK$1,'손익계산서(M)'!$F48:$DV48)</f>
        <v>0</v>
      </c>
      <c r="AL45" s="187">
        <f>SUMIF('손익계산서(M)'!$F$2:$DV$2,AL$1,'손익계산서(M)'!$F48:$DV48)</f>
        <v>0</v>
      </c>
      <c r="AM45" s="187">
        <f>SUMIF('손익계산서(M)'!$F$2:$DV$2,AM$1,'손익계산서(M)'!$F48:$DV48)</f>
        <v>0</v>
      </c>
      <c r="AN45" s="187">
        <f>SUMIF('손익계산서(M)'!$F$2:$DV$2,AN$1,'손익계산서(M)'!$F48:$DV48)</f>
        <v>0</v>
      </c>
      <c r="AO45" s="187">
        <f>SUMIF('손익계산서(M)'!$F$2:$DV$2,AO$1,'손익계산서(M)'!$F48:$DV48)</f>
        <v>0</v>
      </c>
      <c r="AP45" s="187">
        <f>SUMIF('손익계산서(M)'!$F$2:$DV$2,AP$1,'손익계산서(M)'!$F48:$DV48)</f>
        <v>0</v>
      </c>
      <c r="AQ45" s="187">
        <f>SUMIF('손익계산서(M)'!$F$2:$DV$2,AQ$1,'손익계산서(M)'!$F48:$DV48)</f>
        <v>0</v>
      </c>
      <c r="AR45" s="187">
        <f>SUMIF('손익계산서(M)'!$F$2:$DV$2,AR$1,'손익계산서(M)'!$F48:$DV48)</f>
        <v>0</v>
      </c>
      <c r="AS45" s="187">
        <f>SUMIF('손익계산서(M)'!$F$2:$DV$2,AS$1,'손익계산서(M)'!$F48:$DV48)</f>
        <v>0</v>
      </c>
      <c r="AT45" s="187">
        <f>SUMIF('손익계산서(M)'!$F$2:$DV$2,AT$1,'손익계산서(M)'!$F48:$DV48)</f>
        <v>0</v>
      </c>
    </row>
    <row r="46" spans="1:46" ht="4.95" customHeight="1" x14ac:dyDescent="0.4">
      <c r="F46" s="186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</row>
    <row r="47" spans="1:46" x14ac:dyDescent="0.4">
      <c r="A47" s="728"/>
      <c r="B47" s="45" t="s">
        <v>109</v>
      </c>
      <c r="C47" s="45"/>
      <c r="D47" s="45"/>
      <c r="E47" s="45"/>
      <c r="F47" s="46">
        <f>F35+F37-F41</f>
        <v>0</v>
      </c>
      <c r="G47" s="47">
        <f t="shared" ref="G47:AT47" ca="1" si="8">G35+G37-G41</f>
        <v>470777.53738168138</v>
      </c>
      <c r="H47" s="47">
        <f t="shared" ca="1" si="8"/>
        <v>164868.16463194368</v>
      </c>
      <c r="I47" s="47">
        <f t="shared" ca="1" si="8"/>
        <v>369516.55207166844</v>
      </c>
      <c r="J47" s="47">
        <f t="shared" ca="1" si="8"/>
        <v>214786.81503343547</v>
      </c>
      <c r="K47" s="47">
        <f t="shared" ca="1" si="8"/>
        <v>550846.22145154735</v>
      </c>
      <c r="L47" s="47">
        <f t="shared" ca="1" si="8"/>
        <v>156627.36278936639</v>
      </c>
      <c r="M47" s="47">
        <f t="shared" ca="1" si="8"/>
        <v>369590.17226443731</v>
      </c>
      <c r="N47" s="47">
        <f t="shared" ca="1" si="8"/>
        <v>162750.19728818268</v>
      </c>
      <c r="O47" s="47">
        <f t="shared" ca="1" si="8"/>
        <v>693701.79104189959</v>
      </c>
      <c r="P47" s="47">
        <f t="shared" ca="1" si="8"/>
        <v>259298.63674939936</v>
      </c>
      <c r="Q47" s="47">
        <f t="shared" ca="1" si="8"/>
        <v>493538.28363792144</v>
      </c>
      <c r="R47" s="47">
        <f t="shared" ca="1" si="8"/>
        <v>258054.25364545314</v>
      </c>
      <c r="S47" s="47">
        <f t="shared" ca="1" si="8"/>
        <v>731939.11815378151</v>
      </c>
      <c r="T47" s="47">
        <f t="shared" ca="1" si="8"/>
        <v>280300.59159809793</v>
      </c>
      <c r="U47" s="47">
        <f t="shared" ca="1" si="8"/>
        <v>511067.69183825864</v>
      </c>
      <c r="V47" s="47">
        <f t="shared" ca="1" si="8"/>
        <v>270873.46870150557</v>
      </c>
      <c r="W47" s="47">
        <f t="shared" ca="1" si="8"/>
        <v>753731.94255349191</v>
      </c>
      <c r="X47" s="47">
        <f t="shared" ca="1" si="8"/>
        <v>287182.56538932817</v>
      </c>
      <c r="Y47" s="47">
        <f t="shared" ca="1" si="8"/>
        <v>530356.19283680723</v>
      </c>
      <c r="Z47" s="47">
        <f t="shared" ca="1" si="8"/>
        <v>5201664.7499398021</v>
      </c>
      <c r="AA47" s="47">
        <f t="shared" ca="1" si="8"/>
        <v>1347383.3067928557</v>
      </c>
      <c r="AB47" s="47">
        <f t="shared" ca="1" si="8"/>
        <v>871311.47286384169</v>
      </c>
      <c r="AC47" s="47">
        <f t="shared" ca="1" si="8"/>
        <v>1123964.9013221948</v>
      </c>
      <c r="AD47" s="47">
        <f t="shared" ca="1" si="8"/>
        <v>873783.46110055211</v>
      </c>
      <c r="AE47" s="47">
        <f t="shared" ca="1" si="8"/>
        <v>670633.48649000272</v>
      </c>
      <c r="AF47" s="47">
        <f t="shared" ca="1" si="8"/>
        <v>400433.43734026537</v>
      </c>
      <c r="AG47" s="47">
        <f t="shared" ca="1" si="8"/>
        <v>501489.44245182432</v>
      </c>
      <c r="AH47" s="47">
        <f t="shared" ca="1" si="8"/>
        <v>422937.37325716962</v>
      </c>
      <c r="AI47" s="47">
        <f t="shared" ca="1" si="8"/>
        <v>492240.03466267604</v>
      </c>
      <c r="AJ47" s="47">
        <f t="shared" ca="1" si="8"/>
        <v>233540.57050522394</v>
      </c>
      <c r="AK47" s="47">
        <f t="shared" ca="1" si="8"/>
        <v>260851.54634851404</v>
      </c>
      <c r="AL47" s="47">
        <f t="shared" ca="1" si="8"/>
        <v>235928.55706140003</v>
      </c>
      <c r="AM47" s="47">
        <f t="shared" ca="1" si="8"/>
        <v>373105.60053997813</v>
      </c>
      <c r="AN47" s="47">
        <f t="shared" ca="1" si="8"/>
        <v>137089.34751314903</v>
      </c>
      <c r="AO47" s="47">
        <f t="shared" ca="1" si="8"/>
        <v>137089.34361785743</v>
      </c>
      <c r="AP47" s="47">
        <f t="shared" ca="1" si="8"/>
        <v>139267.95519071817</v>
      </c>
      <c r="AQ47" s="47">
        <f t="shared" ca="1" si="8"/>
        <v>373254.19525255112</v>
      </c>
      <c r="AR47" s="47">
        <f t="shared" ca="1" si="8"/>
        <v>132517.4935814382</v>
      </c>
      <c r="AS47" s="47">
        <f t="shared" ca="1" si="8"/>
        <v>132517.41396293999</v>
      </c>
      <c r="AT47" s="47">
        <f t="shared" ca="1" si="8"/>
        <v>134739.59776725783</v>
      </c>
    </row>
    <row r="48" spans="1:46" x14ac:dyDescent="0.4">
      <c r="C48" s="21" t="s">
        <v>826</v>
      </c>
      <c r="F48" s="186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</row>
    <row r="49" spans="1:46" ht="4.95" customHeight="1" x14ac:dyDescent="0.4">
      <c r="F49" s="186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</row>
    <row r="50" spans="1:46" x14ac:dyDescent="0.4">
      <c r="A50" s="728"/>
      <c r="B50" s="50" t="s">
        <v>827</v>
      </c>
      <c r="C50" s="50"/>
      <c r="D50" s="50"/>
      <c r="E50" s="50"/>
      <c r="F50" s="51">
        <f t="shared" ref="F50:AT50" si="9">F47-F48</f>
        <v>0</v>
      </c>
      <c r="G50" s="52">
        <f t="shared" ca="1" si="9"/>
        <v>470777.53738168138</v>
      </c>
      <c r="H50" s="52">
        <f t="shared" ca="1" si="9"/>
        <v>164868.16463194368</v>
      </c>
      <c r="I50" s="52">
        <f t="shared" ca="1" si="9"/>
        <v>369516.55207166844</v>
      </c>
      <c r="J50" s="52">
        <f t="shared" ca="1" si="9"/>
        <v>214786.81503343547</v>
      </c>
      <c r="K50" s="52">
        <f t="shared" ca="1" si="9"/>
        <v>550846.22145154735</v>
      </c>
      <c r="L50" s="52">
        <f t="shared" ca="1" si="9"/>
        <v>156627.36278936639</v>
      </c>
      <c r="M50" s="52">
        <f t="shared" ca="1" si="9"/>
        <v>369590.17226443731</v>
      </c>
      <c r="N50" s="52">
        <f t="shared" ca="1" si="9"/>
        <v>162750.19728818268</v>
      </c>
      <c r="O50" s="52">
        <f t="shared" ca="1" si="9"/>
        <v>693701.79104189959</v>
      </c>
      <c r="P50" s="52">
        <f t="shared" ca="1" si="9"/>
        <v>259298.63674939936</v>
      </c>
      <c r="Q50" s="52">
        <f t="shared" ca="1" si="9"/>
        <v>493538.28363792144</v>
      </c>
      <c r="R50" s="52">
        <f t="shared" ca="1" si="9"/>
        <v>258054.25364545314</v>
      </c>
      <c r="S50" s="52">
        <f t="shared" ca="1" si="9"/>
        <v>731939.11815378151</v>
      </c>
      <c r="T50" s="52">
        <f t="shared" ca="1" si="9"/>
        <v>280300.59159809793</v>
      </c>
      <c r="U50" s="52">
        <f t="shared" ca="1" si="9"/>
        <v>511067.69183825864</v>
      </c>
      <c r="V50" s="52">
        <f t="shared" ca="1" si="9"/>
        <v>270873.46870150557</v>
      </c>
      <c r="W50" s="52">
        <f t="shared" ca="1" si="9"/>
        <v>753731.94255349191</v>
      </c>
      <c r="X50" s="52">
        <f t="shared" ca="1" si="9"/>
        <v>287182.56538932817</v>
      </c>
      <c r="Y50" s="52">
        <f t="shared" ca="1" si="9"/>
        <v>530356.19283680723</v>
      </c>
      <c r="Z50" s="52">
        <f t="shared" ca="1" si="9"/>
        <v>5201664.7499398021</v>
      </c>
      <c r="AA50" s="52">
        <f t="shared" ca="1" si="9"/>
        <v>1347383.3067928557</v>
      </c>
      <c r="AB50" s="52">
        <f t="shared" ca="1" si="9"/>
        <v>871311.47286384169</v>
      </c>
      <c r="AC50" s="52">
        <f t="shared" ca="1" si="9"/>
        <v>1123964.9013221948</v>
      </c>
      <c r="AD50" s="52">
        <f t="shared" ca="1" si="9"/>
        <v>873783.46110055211</v>
      </c>
      <c r="AE50" s="52">
        <f t="shared" ca="1" si="9"/>
        <v>670633.48649000272</v>
      </c>
      <c r="AF50" s="52">
        <f t="shared" ca="1" si="9"/>
        <v>400433.43734026537</v>
      </c>
      <c r="AG50" s="52">
        <f t="shared" ca="1" si="9"/>
        <v>501489.44245182432</v>
      </c>
      <c r="AH50" s="52">
        <f t="shared" ca="1" si="9"/>
        <v>422937.37325716962</v>
      </c>
      <c r="AI50" s="52">
        <f t="shared" ca="1" si="9"/>
        <v>492240.03466267604</v>
      </c>
      <c r="AJ50" s="52">
        <f t="shared" ca="1" si="9"/>
        <v>233540.57050522394</v>
      </c>
      <c r="AK50" s="52">
        <f t="shared" ca="1" si="9"/>
        <v>260851.54634851404</v>
      </c>
      <c r="AL50" s="52">
        <f t="shared" ca="1" si="9"/>
        <v>235928.55706140003</v>
      </c>
      <c r="AM50" s="52">
        <f t="shared" ca="1" si="9"/>
        <v>373105.60053997813</v>
      </c>
      <c r="AN50" s="52">
        <f t="shared" ca="1" si="9"/>
        <v>137089.34751314903</v>
      </c>
      <c r="AO50" s="52">
        <f t="shared" ca="1" si="9"/>
        <v>137089.34361785743</v>
      </c>
      <c r="AP50" s="52">
        <f t="shared" ca="1" si="9"/>
        <v>139267.95519071817</v>
      </c>
      <c r="AQ50" s="52">
        <f t="shared" ca="1" si="9"/>
        <v>373254.19525255112</v>
      </c>
      <c r="AR50" s="52">
        <f t="shared" ca="1" si="9"/>
        <v>132517.4935814382</v>
      </c>
      <c r="AS50" s="52">
        <f t="shared" ca="1" si="9"/>
        <v>132517.41396293999</v>
      </c>
      <c r="AT50" s="52">
        <f t="shared" ca="1" si="9"/>
        <v>134739.59776725783</v>
      </c>
    </row>
    <row r="51" spans="1:46" x14ac:dyDescent="0.4">
      <c r="C51" s="21" t="s">
        <v>117</v>
      </c>
      <c r="F51" s="186">
        <f>SUMIF('손익계산서(M)'!$F$2:$DV$2,F$1,'손익계산서(M)'!$F55:$DV55)</f>
        <v>0</v>
      </c>
      <c r="G51" s="187">
        <f ca="1">SUMIF('손익계산서(M)'!$F$2:$DV$2,G$1,'손익계산서(M)'!$F55:$DV55)</f>
        <v>470777.53738168138</v>
      </c>
      <c r="H51" s="187">
        <f ca="1">SUMIF('손익계산서(M)'!$F$2:$DV$2,H$1,'손익계산서(M)'!$F55:$DV55)</f>
        <v>164868.16463194365</v>
      </c>
      <c r="I51" s="187">
        <f ca="1">SUMIF('손익계산서(M)'!$F$2:$DV$2,I$1,'손익계산서(M)'!$F55:$DV55)</f>
        <v>369516.55207166838</v>
      </c>
      <c r="J51" s="187">
        <f ca="1">SUMIF('손익계산서(M)'!$F$2:$DV$2,J$1,'손익계산서(M)'!$F55:$DV55)</f>
        <v>214786.81503343538</v>
      </c>
      <c r="K51" s="187">
        <f ca="1">SUMIF('손익계산서(M)'!$F$2:$DV$2,K$1,'손익계산서(M)'!$F55:$DV55)</f>
        <v>550846.22145154711</v>
      </c>
      <c r="L51" s="187">
        <f ca="1">SUMIF('손익계산서(M)'!$F$2:$DV$2,L$1,'손익계산서(M)'!$F55:$DV55)</f>
        <v>156627.36278936651</v>
      </c>
      <c r="M51" s="187">
        <f ca="1">SUMIF('손익계산서(M)'!$F$2:$DV$2,M$1,'손익계산서(M)'!$F55:$DV55)</f>
        <v>369590.17226443731</v>
      </c>
      <c r="N51" s="187">
        <f ca="1">SUMIF('손익계산서(M)'!$F$2:$DV$2,N$1,'손익계산서(M)'!$F55:$DV55)</f>
        <v>162750.19728818245</v>
      </c>
      <c r="O51" s="187">
        <f ca="1">SUMIF('손익계산서(M)'!$F$2:$DV$2,O$1,'손익계산서(M)'!$F55:$DV55)</f>
        <v>693701.79104189924</v>
      </c>
      <c r="P51" s="187">
        <f ca="1">SUMIF('손익계산서(M)'!$F$2:$DV$2,P$1,'손익계산서(M)'!$F55:$DV55)</f>
        <v>259298.63674939916</v>
      </c>
      <c r="Q51" s="187">
        <f ca="1">SUMIF('손익계산서(M)'!$F$2:$DV$2,Q$1,'손익계산서(M)'!$F55:$DV55)</f>
        <v>493538.28363792133</v>
      </c>
      <c r="R51" s="187">
        <f ca="1">SUMIF('손익계산서(M)'!$F$2:$DV$2,R$1,'손익계산서(M)'!$F55:$DV55)</f>
        <v>258054.25364545308</v>
      </c>
      <c r="S51" s="187">
        <f ca="1">SUMIF('손익계산서(M)'!$F$2:$DV$2,S$1,'손익계산서(M)'!$F55:$DV55)</f>
        <v>731939.11815378198</v>
      </c>
      <c r="T51" s="187">
        <f ca="1">SUMIF('손익계산서(M)'!$F$2:$DV$2,T$1,'손익계산서(M)'!$F55:$DV55)</f>
        <v>280300.59159809805</v>
      </c>
      <c r="U51" s="187">
        <f ca="1">SUMIF('손익계산서(M)'!$F$2:$DV$2,U$1,'손익계산서(M)'!$F55:$DV55)</f>
        <v>511067.69183825882</v>
      </c>
      <c r="V51" s="187">
        <f ca="1">SUMIF('손익계산서(M)'!$F$2:$DV$2,V$1,'손익계산서(M)'!$F55:$DV55)</f>
        <v>270873.46870150563</v>
      </c>
      <c r="W51" s="187">
        <f ca="1">SUMIF('손익계산서(M)'!$F$2:$DV$2,W$1,'손익계산서(M)'!$F55:$DV55)</f>
        <v>753731.94255349215</v>
      </c>
      <c r="X51" s="187">
        <f ca="1">SUMIF('손익계산서(M)'!$F$2:$DV$2,X$1,'손익계산서(M)'!$F55:$DV55)</f>
        <v>287182.56538932829</v>
      </c>
      <c r="Y51" s="187">
        <f ca="1">SUMIF('손익계산서(M)'!$F$2:$DV$2,Y$1,'손익계산서(M)'!$F55:$DV55)</f>
        <v>530356.19283680688</v>
      </c>
      <c r="Z51" s="187">
        <f ca="1">SUMIF('손익계산서(M)'!$F$2:$DV$2,Z$1,'손익계산서(M)'!$F55:$DV55)</f>
        <v>285430.85440411442</v>
      </c>
      <c r="AA51" s="187">
        <f ca="1">SUMIF('손익계산서(M)'!$F$2:$DV$2,AA$1,'손익계산서(M)'!$F55:$DV55)</f>
        <v>0</v>
      </c>
      <c r="AB51" s="187">
        <f ca="1">SUMIF('손익계산서(M)'!$F$2:$DV$2,AB$1,'손익계산서(M)'!$F55:$DV55)</f>
        <v>0</v>
      </c>
      <c r="AC51" s="187">
        <f ca="1">SUMIF('손익계산서(M)'!$F$2:$DV$2,AC$1,'손익계산서(M)'!$F55:$DV55)</f>
        <v>0</v>
      </c>
      <c r="AD51" s="187">
        <f ca="1">SUMIF('손익계산서(M)'!$F$2:$DV$2,AD$1,'손익계산서(M)'!$F55:$DV55)</f>
        <v>0</v>
      </c>
      <c r="AE51" s="187">
        <f ca="1">SUMIF('손익계산서(M)'!$F$2:$DV$2,AE$1,'손익계산서(M)'!$F55:$DV55)</f>
        <v>0</v>
      </c>
      <c r="AF51" s="187">
        <f ca="1">SUMIF('손익계산서(M)'!$F$2:$DV$2,AF$1,'손익계산서(M)'!$F55:$DV55)</f>
        <v>0</v>
      </c>
      <c r="AG51" s="187">
        <f ca="1">SUMIF('손익계산서(M)'!$F$2:$DV$2,AG$1,'손익계산서(M)'!$F55:$DV55)</f>
        <v>0</v>
      </c>
      <c r="AH51" s="187">
        <f ca="1">SUMIF('손익계산서(M)'!$F$2:$DV$2,AH$1,'손익계산서(M)'!$F55:$DV55)</f>
        <v>0</v>
      </c>
      <c r="AI51" s="187">
        <f ca="1">SUMIF('손익계산서(M)'!$F$2:$DV$2,AI$1,'손익계산서(M)'!$F55:$DV55)</f>
        <v>0</v>
      </c>
      <c r="AJ51" s="187">
        <f ca="1">SUMIF('손익계산서(M)'!$F$2:$DV$2,AJ$1,'손익계산서(M)'!$F55:$DV55)</f>
        <v>0</v>
      </c>
      <c r="AK51" s="187">
        <f ca="1">SUMIF('손익계산서(M)'!$F$2:$DV$2,AK$1,'손익계산서(M)'!$F55:$DV55)</f>
        <v>0</v>
      </c>
      <c r="AL51" s="187">
        <f ca="1">SUMIF('손익계산서(M)'!$F$2:$DV$2,AL$1,'손익계산서(M)'!$F55:$DV55)</f>
        <v>0</v>
      </c>
      <c r="AM51" s="187">
        <f ca="1">SUMIF('손익계산서(M)'!$F$2:$DV$2,AM$1,'손익계산서(M)'!$F55:$DV55)</f>
        <v>0</v>
      </c>
      <c r="AN51" s="187">
        <f ca="1">SUMIF('손익계산서(M)'!$F$2:$DV$2,AN$1,'손익계산서(M)'!$F55:$DV55)</f>
        <v>0</v>
      </c>
      <c r="AO51" s="187">
        <f ca="1">SUMIF('손익계산서(M)'!$F$2:$DV$2,AO$1,'손익계산서(M)'!$F55:$DV55)</f>
        <v>0</v>
      </c>
      <c r="AP51" s="187">
        <f ca="1">SUMIF('손익계산서(M)'!$F$2:$DV$2,AP$1,'손익계산서(M)'!$F55:$DV55)</f>
        <v>0</v>
      </c>
      <c r="AQ51" s="187">
        <f ca="1">SUMIF('손익계산서(M)'!$F$2:$DV$2,AQ$1,'손익계산서(M)'!$F55:$DV55)</f>
        <v>0</v>
      </c>
      <c r="AR51" s="187">
        <f ca="1">SUMIF('손익계산서(M)'!$F$2:$DV$2,AR$1,'손익계산서(M)'!$F55:$DV55)</f>
        <v>0</v>
      </c>
      <c r="AS51" s="187">
        <f ca="1">SUMIF('손익계산서(M)'!$F$2:$DV$2,AS$1,'손익계산서(M)'!$F55:$DV55)</f>
        <v>0</v>
      </c>
      <c r="AT51" s="187">
        <f ca="1">SUMIF('손익계산서(M)'!$F$2:$DV$2,AT$1,'손익계산서(M)'!$F55:$DV55)</f>
        <v>0</v>
      </c>
    </row>
    <row r="52" spans="1:46" x14ac:dyDescent="0.4">
      <c r="C52" s="21" t="s">
        <v>115</v>
      </c>
      <c r="F52" s="186">
        <f>SUMIF('손익계산서(M)'!$F$2:$DV$2,F$1,'손익계산서(M)'!$F56:$DV56)</f>
        <v>0</v>
      </c>
      <c r="G52" s="187">
        <f>SUMIF('손익계산서(M)'!$F$2:$DV$2,G$1,'손익계산서(M)'!$F56:$DV56)</f>
        <v>0</v>
      </c>
      <c r="H52" s="187">
        <f>SUMIF('손익계산서(M)'!$F$2:$DV$2,H$1,'손익계산서(M)'!$F56:$DV56)</f>
        <v>0</v>
      </c>
      <c r="I52" s="187">
        <f>SUMIF('손익계산서(M)'!$F$2:$DV$2,I$1,'손익계산서(M)'!$F56:$DV56)</f>
        <v>0</v>
      </c>
      <c r="J52" s="187">
        <f>SUMIF('손익계산서(M)'!$F$2:$DV$2,J$1,'손익계산서(M)'!$F56:$DV56)</f>
        <v>0</v>
      </c>
      <c r="K52" s="187">
        <f>SUMIF('손익계산서(M)'!$F$2:$DV$2,K$1,'손익계산서(M)'!$F56:$DV56)</f>
        <v>0</v>
      </c>
      <c r="L52" s="187">
        <f>SUMIF('손익계산서(M)'!$F$2:$DV$2,L$1,'손익계산서(M)'!$F56:$DV56)</f>
        <v>0</v>
      </c>
      <c r="M52" s="187">
        <f>SUMIF('손익계산서(M)'!$F$2:$DV$2,M$1,'손익계산서(M)'!$F56:$DV56)</f>
        <v>0</v>
      </c>
      <c r="N52" s="187">
        <f>SUMIF('손익계산서(M)'!$F$2:$DV$2,N$1,'손익계산서(M)'!$F56:$DV56)</f>
        <v>0</v>
      </c>
      <c r="O52" s="187">
        <f>SUMIF('손익계산서(M)'!$F$2:$DV$2,O$1,'손익계산서(M)'!$F56:$DV56)</f>
        <v>0</v>
      </c>
      <c r="P52" s="187">
        <f>SUMIF('손익계산서(M)'!$F$2:$DV$2,P$1,'손익계산서(M)'!$F56:$DV56)</f>
        <v>0</v>
      </c>
      <c r="Q52" s="187">
        <f>SUMIF('손익계산서(M)'!$F$2:$DV$2,Q$1,'손익계산서(M)'!$F56:$DV56)</f>
        <v>0</v>
      </c>
      <c r="R52" s="187">
        <f>SUMIF('손익계산서(M)'!$F$2:$DV$2,R$1,'손익계산서(M)'!$F56:$DV56)</f>
        <v>0</v>
      </c>
      <c r="S52" s="187">
        <f>SUMIF('손익계산서(M)'!$F$2:$DV$2,S$1,'손익계산서(M)'!$F56:$DV56)</f>
        <v>0</v>
      </c>
      <c r="T52" s="187">
        <f>SUMIF('손익계산서(M)'!$F$2:$DV$2,T$1,'손익계산서(M)'!$F56:$DV56)</f>
        <v>0</v>
      </c>
      <c r="U52" s="187">
        <f>SUMIF('손익계산서(M)'!$F$2:$DV$2,U$1,'손익계산서(M)'!$F56:$DV56)</f>
        <v>0</v>
      </c>
      <c r="V52" s="187">
        <f>SUMIF('손익계산서(M)'!$F$2:$DV$2,V$1,'손익계산서(M)'!$F56:$DV56)</f>
        <v>0</v>
      </c>
      <c r="W52" s="187">
        <f>SUMIF('손익계산서(M)'!$F$2:$DV$2,W$1,'손익계산서(M)'!$F56:$DV56)</f>
        <v>0</v>
      </c>
      <c r="X52" s="187">
        <f>SUMIF('손익계산서(M)'!$F$2:$DV$2,X$1,'손익계산서(M)'!$F56:$DV56)</f>
        <v>0</v>
      </c>
      <c r="Y52" s="187">
        <f>SUMIF('손익계산서(M)'!$F$2:$DV$2,Y$1,'손익계산서(M)'!$F56:$DV56)</f>
        <v>0</v>
      </c>
      <c r="Z52" s="187">
        <f>SUMIF('손익계산서(M)'!$F$2:$DV$2,Z$1,'손익계산서(M)'!$F56:$DV56)</f>
        <v>4916233.8955356879</v>
      </c>
      <c r="AA52" s="187">
        <f>SUMIF('손익계산서(M)'!$F$2:$DV$2,AA$1,'손익계산서(M)'!$F56:$DV56)</f>
        <v>0</v>
      </c>
      <c r="AB52" s="187">
        <f>SUMIF('손익계산서(M)'!$F$2:$DV$2,AB$1,'손익계산서(M)'!$F56:$DV56)</f>
        <v>0</v>
      </c>
      <c r="AC52" s="187">
        <f>SUMIF('손익계산서(M)'!$F$2:$DV$2,AC$1,'손익계산서(M)'!$F56:$DV56)</f>
        <v>0</v>
      </c>
      <c r="AD52" s="187">
        <f>SUMIF('손익계산서(M)'!$F$2:$DV$2,AD$1,'손익계산서(M)'!$F56:$DV56)</f>
        <v>0</v>
      </c>
      <c r="AE52" s="187">
        <f>SUMIF('손익계산서(M)'!$F$2:$DV$2,AE$1,'손익계산서(M)'!$F56:$DV56)</f>
        <v>0</v>
      </c>
      <c r="AF52" s="187">
        <f>SUMIF('손익계산서(M)'!$F$2:$DV$2,AF$1,'손익계산서(M)'!$F56:$DV56)</f>
        <v>0</v>
      </c>
      <c r="AG52" s="187">
        <f>SUMIF('손익계산서(M)'!$F$2:$DV$2,AG$1,'손익계산서(M)'!$F56:$DV56)</f>
        <v>0</v>
      </c>
      <c r="AH52" s="187">
        <f>SUMIF('손익계산서(M)'!$F$2:$DV$2,AH$1,'손익계산서(M)'!$F56:$DV56)</f>
        <v>0</v>
      </c>
      <c r="AI52" s="187">
        <f>SUMIF('손익계산서(M)'!$F$2:$DV$2,AI$1,'손익계산서(M)'!$F56:$DV56)</f>
        <v>0</v>
      </c>
      <c r="AJ52" s="187">
        <f>SUMIF('손익계산서(M)'!$F$2:$DV$2,AJ$1,'손익계산서(M)'!$F56:$DV56)</f>
        <v>0</v>
      </c>
      <c r="AK52" s="187">
        <f>SUMIF('손익계산서(M)'!$F$2:$DV$2,AK$1,'손익계산서(M)'!$F56:$DV56)</f>
        <v>0</v>
      </c>
      <c r="AL52" s="187">
        <f>SUMIF('손익계산서(M)'!$F$2:$DV$2,AL$1,'손익계산서(M)'!$F56:$DV56)</f>
        <v>0</v>
      </c>
      <c r="AM52" s="187">
        <f>SUMIF('손익계산서(M)'!$F$2:$DV$2,AM$1,'손익계산서(M)'!$F56:$DV56)</f>
        <v>0</v>
      </c>
      <c r="AN52" s="187">
        <f>SUMIF('손익계산서(M)'!$F$2:$DV$2,AN$1,'손익계산서(M)'!$F56:$DV56)</f>
        <v>0</v>
      </c>
      <c r="AO52" s="187">
        <f>SUMIF('손익계산서(M)'!$F$2:$DV$2,AO$1,'손익계산서(M)'!$F56:$DV56)</f>
        <v>0</v>
      </c>
      <c r="AP52" s="187">
        <f>SUMIF('손익계산서(M)'!$F$2:$DV$2,AP$1,'손익계산서(M)'!$F56:$DV56)</f>
        <v>0</v>
      </c>
      <c r="AQ52" s="187">
        <f>SUMIF('손익계산서(M)'!$F$2:$DV$2,AQ$1,'손익계산서(M)'!$F56:$DV56)</f>
        <v>0</v>
      </c>
      <c r="AR52" s="187">
        <f>SUMIF('손익계산서(M)'!$F$2:$DV$2,AR$1,'손익계산서(M)'!$F56:$DV56)</f>
        <v>0</v>
      </c>
      <c r="AS52" s="187">
        <f>SUMIF('손익계산서(M)'!$F$2:$DV$2,AS$1,'손익계산서(M)'!$F56:$DV56)</f>
        <v>0</v>
      </c>
      <c r="AT52" s="187">
        <f>SUMIF('손익계산서(M)'!$F$2:$DV$2,AT$1,'손익계산서(M)'!$F56:$DV56)</f>
        <v>0</v>
      </c>
    </row>
    <row r="53" spans="1:46" ht="4.95" customHeight="1" x14ac:dyDescent="0.4">
      <c r="F53" s="186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</row>
    <row r="54" spans="1:46" x14ac:dyDescent="0.4">
      <c r="A54" s="728"/>
      <c r="B54" s="45" t="s">
        <v>116</v>
      </c>
      <c r="C54" s="45"/>
      <c r="D54" s="45"/>
      <c r="E54" s="45"/>
      <c r="F54" s="46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</row>
    <row r="55" spans="1:46" x14ac:dyDescent="0.4">
      <c r="C55" s="21" t="s">
        <v>94</v>
      </c>
      <c r="F55" s="186">
        <f>F50</f>
        <v>0</v>
      </c>
      <c r="G55" s="187">
        <f>F58</f>
        <v>0</v>
      </c>
      <c r="H55" s="187">
        <f t="shared" ref="H55:AT55" ca="1" si="10">G58</f>
        <v>0</v>
      </c>
      <c r="I55" s="187">
        <f t="shared" ca="1" si="10"/>
        <v>0</v>
      </c>
      <c r="J55" s="187">
        <f t="shared" ca="1" si="10"/>
        <v>0</v>
      </c>
      <c r="K55" s="187">
        <f t="shared" ca="1" si="10"/>
        <v>0</v>
      </c>
      <c r="L55" s="187">
        <f t="shared" ca="1" si="10"/>
        <v>0</v>
      </c>
      <c r="M55" s="187">
        <f t="shared" ca="1" si="10"/>
        <v>0</v>
      </c>
      <c r="N55" s="187">
        <f t="shared" ca="1" si="10"/>
        <v>0</v>
      </c>
      <c r="O55" s="187">
        <f t="shared" ca="1" si="10"/>
        <v>0</v>
      </c>
      <c r="P55" s="187">
        <f t="shared" ca="1" si="10"/>
        <v>0</v>
      </c>
      <c r="Q55" s="187">
        <f t="shared" ca="1" si="10"/>
        <v>0</v>
      </c>
      <c r="R55" s="187">
        <f t="shared" ca="1" si="10"/>
        <v>0</v>
      </c>
      <c r="S55" s="187">
        <f t="shared" ca="1" si="10"/>
        <v>0</v>
      </c>
      <c r="T55" s="187">
        <f t="shared" ca="1" si="10"/>
        <v>0</v>
      </c>
      <c r="U55" s="187">
        <f t="shared" ca="1" si="10"/>
        <v>0</v>
      </c>
      <c r="V55" s="187">
        <f t="shared" ca="1" si="10"/>
        <v>0</v>
      </c>
      <c r="W55" s="187">
        <f t="shared" ca="1" si="10"/>
        <v>0</v>
      </c>
      <c r="X55" s="187">
        <f t="shared" ca="1" si="10"/>
        <v>0</v>
      </c>
      <c r="Y55" s="187">
        <f t="shared" ca="1" si="10"/>
        <v>0</v>
      </c>
      <c r="Z55" s="187">
        <f t="shared" ca="1" si="10"/>
        <v>0</v>
      </c>
      <c r="AA55" s="187">
        <f t="shared" ca="1" si="10"/>
        <v>0</v>
      </c>
      <c r="AB55" s="187">
        <f t="shared" ca="1" si="10"/>
        <v>0</v>
      </c>
      <c r="AC55" s="187">
        <f t="shared" ca="1" si="10"/>
        <v>0</v>
      </c>
      <c r="AD55" s="187">
        <f t="shared" ca="1" si="10"/>
        <v>0</v>
      </c>
      <c r="AE55" s="187">
        <f t="shared" ca="1" si="10"/>
        <v>0</v>
      </c>
      <c r="AF55" s="187">
        <f t="shared" ca="1" si="10"/>
        <v>0</v>
      </c>
      <c r="AG55" s="187">
        <f t="shared" ca="1" si="10"/>
        <v>0</v>
      </c>
      <c r="AH55" s="187">
        <f t="shared" ca="1" si="10"/>
        <v>0</v>
      </c>
      <c r="AI55" s="187">
        <f t="shared" ca="1" si="10"/>
        <v>0</v>
      </c>
      <c r="AJ55" s="187">
        <f t="shared" ca="1" si="10"/>
        <v>0</v>
      </c>
      <c r="AK55" s="187">
        <f t="shared" ca="1" si="10"/>
        <v>0</v>
      </c>
      <c r="AL55" s="187">
        <f t="shared" ca="1" si="10"/>
        <v>0</v>
      </c>
      <c r="AM55" s="187">
        <f t="shared" ca="1" si="10"/>
        <v>0</v>
      </c>
      <c r="AN55" s="187">
        <f t="shared" ca="1" si="10"/>
        <v>0</v>
      </c>
      <c r="AO55" s="187">
        <f t="shared" ca="1" si="10"/>
        <v>0</v>
      </c>
      <c r="AP55" s="187">
        <f t="shared" ca="1" si="10"/>
        <v>0</v>
      </c>
      <c r="AQ55" s="187">
        <f t="shared" ca="1" si="10"/>
        <v>0</v>
      </c>
      <c r="AR55" s="187">
        <f t="shared" ca="1" si="10"/>
        <v>0</v>
      </c>
      <c r="AS55" s="187">
        <f t="shared" ca="1" si="10"/>
        <v>0</v>
      </c>
      <c r="AT55" s="187">
        <f t="shared" ca="1" si="10"/>
        <v>0</v>
      </c>
    </row>
    <row r="56" spans="1:46" x14ac:dyDescent="0.4">
      <c r="C56" s="21" t="s">
        <v>553</v>
      </c>
      <c r="F56" s="186">
        <f>F51+F52</f>
        <v>0</v>
      </c>
      <c r="G56" s="187">
        <f t="shared" ref="G56:AT56" ca="1" si="11">G51+G52</f>
        <v>470777.53738168138</v>
      </c>
      <c r="H56" s="187">
        <f t="shared" ca="1" si="11"/>
        <v>164868.16463194365</v>
      </c>
      <c r="I56" s="187">
        <f t="shared" ca="1" si="11"/>
        <v>369516.55207166838</v>
      </c>
      <c r="J56" s="187">
        <f t="shared" ca="1" si="11"/>
        <v>214786.81503343538</v>
      </c>
      <c r="K56" s="187">
        <f t="shared" ca="1" si="11"/>
        <v>550846.22145154711</v>
      </c>
      <c r="L56" s="187">
        <f t="shared" ca="1" si="11"/>
        <v>156627.36278936651</v>
      </c>
      <c r="M56" s="187">
        <f t="shared" ca="1" si="11"/>
        <v>369590.17226443731</v>
      </c>
      <c r="N56" s="187">
        <f t="shared" ca="1" si="11"/>
        <v>162750.19728818245</v>
      </c>
      <c r="O56" s="187">
        <f t="shared" ca="1" si="11"/>
        <v>693701.79104189924</v>
      </c>
      <c r="P56" s="187">
        <f t="shared" ca="1" si="11"/>
        <v>259298.63674939916</v>
      </c>
      <c r="Q56" s="187">
        <f t="shared" ca="1" si="11"/>
        <v>493538.28363792133</v>
      </c>
      <c r="R56" s="187">
        <f t="shared" ca="1" si="11"/>
        <v>258054.25364545308</v>
      </c>
      <c r="S56" s="187">
        <f t="shared" ca="1" si="11"/>
        <v>731939.11815378198</v>
      </c>
      <c r="T56" s="187">
        <f t="shared" ca="1" si="11"/>
        <v>280300.59159809805</v>
      </c>
      <c r="U56" s="187">
        <f t="shared" ca="1" si="11"/>
        <v>511067.69183825882</v>
      </c>
      <c r="V56" s="187">
        <f t="shared" ca="1" si="11"/>
        <v>270873.46870150563</v>
      </c>
      <c r="W56" s="187">
        <f t="shared" ca="1" si="11"/>
        <v>753731.94255349215</v>
      </c>
      <c r="X56" s="187">
        <f t="shared" ca="1" si="11"/>
        <v>287182.56538932829</v>
      </c>
      <c r="Y56" s="187">
        <f t="shared" ca="1" si="11"/>
        <v>530356.19283680688</v>
      </c>
      <c r="Z56" s="187">
        <f t="shared" ca="1" si="11"/>
        <v>5201664.7499398021</v>
      </c>
      <c r="AA56" s="187">
        <f t="shared" ca="1" si="11"/>
        <v>0</v>
      </c>
      <c r="AB56" s="187">
        <f t="shared" ca="1" si="11"/>
        <v>0</v>
      </c>
      <c r="AC56" s="187">
        <f t="shared" ca="1" si="11"/>
        <v>0</v>
      </c>
      <c r="AD56" s="187">
        <f t="shared" ca="1" si="11"/>
        <v>0</v>
      </c>
      <c r="AE56" s="187">
        <f t="shared" ca="1" si="11"/>
        <v>0</v>
      </c>
      <c r="AF56" s="187">
        <f t="shared" ca="1" si="11"/>
        <v>0</v>
      </c>
      <c r="AG56" s="187">
        <f t="shared" ca="1" si="11"/>
        <v>0</v>
      </c>
      <c r="AH56" s="187">
        <f t="shared" ca="1" si="11"/>
        <v>0</v>
      </c>
      <c r="AI56" s="187">
        <f t="shared" ca="1" si="11"/>
        <v>0</v>
      </c>
      <c r="AJ56" s="187">
        <f t="shared" ca="1" si="11"/>
        <v>0</v>
      </c>
      <c r="AK56" s="187">
        <f t="shared" ca="1" si="11"/>
        <v>0</v>
      </c>
      <c r="AL56" s="187">
        <f t="shared" ca="1" si="11"/>
        <v>0</v>
      </c>
      <c r="AM56" s="187">
        <f t="shared" ca="1" si="11"/>
        <v>0</v>
      </c>
      <c r="AN56" s="187">
        <f t="shared" ca="1" si="11"/>
        <v>0</v>
      </c>
      <c r="AO56" s="187">
        <f t="shared" ca="1" si="11"/>
        <v>0</v>
      </c>
      <c r="AP56" s="187">
        <f t="shared" ca="1" si="11"/>
        <v>0</v>
      </c>
      <c r="AQ56" s="187">
        <f t="shared" ca="1" si="11"/>
        <v>0</v>
      </c>
      <c r="AR56" s="187">
        <f t="shared" ca="1" si="11"/>
        <v>0</v>
      </c>
      <c r="AS56" s="187">
        <f t="shared" ca="1" si="11"/>
        <v>0</v>
      </c>
      <c r="AT56" s="187">
        <f t="shared" ca="1" si="11"/>
        <v>0</v>
      </c>
    </row>
    <row r="57" spans="1:46" x14ac:dyDescent="0.4">
      <c r="C57" s="21" t="s">
        <v>114</v>
      </c>
      <c r="F57" s="186">
        <f>F56</f>
        <v>0</v>
      </c>
      <c r="G57" s="187">
        <f t="shared" ref="G57:AT57" ca="1" si="12">G56</f>
        <v>470777.53738168138</v>
      </c>
      <c r="H57" s="187">
        <f t="shared" ca="1" si="12"/>
        <v>164868.16463194365</v>
      </c>
      <c r="I57" s="187">
        <f t="shared" ca="1" si="12"/>
        <v>369516.55207166838</v>
      </c>
      <c r="J57" s="187">
        <f t="shared" ca="1" si="12"/>
        <v>214786.81503343538</v>
      </c>
      <c r="K57" s="187">
        <f t="shared" ca="1" si="12"/>
        <v>550846.22145154711</v>
      </c>
      <c r="L57" s="187">
        <f t="shared" ca="1" si="12"/>
        <v>156627.36278936651</v>
      </c>
      <c r="M57" s="187">
        <f t="shared" ca="1" si="12"/>
        <v>369590.17226443731</v>
      </c>
      <c r="N57" s="187">
        <f t="shared" ca="1" si="12"/>
        <v>162750.19728818245</v>
      </c>
      <c r="O57" s="187">
        <f t="shared" ca="1" si="12"/>
        <v>693701.79104189924</v>
      </c>
      <c r="P57" s="187">
        <f t="shared" ca="1" si="12"/>
        <v>259298.63674939916</v>
      </c>
      <c r="Q57" s="187">
        <f t="shared" ca="1" si="12"/>
        <v>493538.28363792133</v>
      </c>
      <c r="R57" s="187">
        <f t="shared" ca="1" si="12"/>
        <v>258054.25364545308</v>
      </c>
      <c r="S57" s="187">
        <f t="shared" ca="1" si="12"/>
        <v>731939.11815378198</v>
      </c>
      <c r="T57" s="187">
        <f t="shared" ca="1" si="12"/>
        <v>280300.59159809805</v>
      </c>
      <c r="U57" s="187">
        <f t="shared" ca="1" si="12"/>
        <v>511067.69183825882</v>
      </c>
      <c r="V57" s="187">
        <f t="shared" ca="1" si="12"/>
        <v>270873.46870150563</v>
      </c>
      <c r="W57" s="187">
        <f t="shared" ca="1" si="12"/>
        <v>753731.94255349215</v>
      </c>
      <c r="X57" s="187">
        <f t="shared" ca="1" si="12"/>
        <v>287182.56538932829</v>
      </c>
      <c r="Y57" s="187">
        <f t="shared" ca="1" si="12"/>
        <v>530356.19283680688</v>
      </c>
      <c r="Z57" s="187">
        <f t="shared" ca="1" si="12"/>
        <v>5201664.7499398021</v>
      </c>
      <c r="AA57" s="187">
        <f t="shared" ca="1" si="12"/>
        <v>0</v>
      </c>
      <c r="AB57" s="187">
        <f t="shared" ca="1" si="12"/>
        <v>0</v>
      </c>
      <c r="AC57" s="187">
        <f t="shared" ca="1" si="12"/>
        <v>0</v>
      </c>
      <c r="AD57" s="187">
        <f t="shared" ca="1" si="12"/>
        <v>0</v>
      </c>
      <c r="AE57" s="187">
        <f t="shared" ca="1" si="12"/>
        <v>0</v>
      </c>
      <c r="AF57" s="187">
        <f t="shared" ca="1" si="12"/>
        <v>0</v>
      </c>
      <c r="AG57" s="187">
        <f t="shared" ca="1" si="12"/>
        <v>0</v>
      </c>
      <c r="AH57" s="187">
        <f t="shared" ca="1" si="12"/>
        <v>0</v>
      </c>
      <c r="AI57" s="187">
        <f t="shared" ca="1" si="12"/>
        <v>0</v>
      </c>
      <c r="AJ57" s="187">
        <f t="shared" ca="1" si="12"/>
        <v>0</v>
      </c>
      <c r="AK57" s="187">
        <f t="shared" ca="1" si="12"/>
        <v>0</v>
      </c>
      <c r="AL57" s="187">
        <f t="shared" ca="1" si="12"/>
        <v>0</v>
      </c>
      <c r="AM57" s="187">
        <f t="shared" ca="1" si="12"/>
        <v>0</v>
      </c>
      <c r="AN57" s="187">
        <f t="shared" ca="1" si="12"/>
        <v>0</v>
      </c>
      <c r="AO57" s="187">
        <f t="shared" ca="1" si="12"/>
        <v>0</v>
      </c>
      <c r="AP57" s="187">
        <f t="shared" ca="1" si="12"/>
        <v>0</v>
      </c>
      <c r="AQ57" s="187">
        <f t="shared" ca="1" si="12"/>
        <v>0</v>
      </c>
      <c r="AR57" s="187">
        <f t="shared" ca="1" si="12"/>
        <v>0</v>
      </c>
      <c r="AS57" s="187">
        <f t="shared" ca="1" si="12"/>
        <v>0</v>
      </c>
      <c r="AT57" s="187">
        <f t="shared" ca="1" si="12"/>
        <v>0</v>
      </c>
    </row>
    <row r="58" spans="1:46" x14ac:dyDescent="0.4">
      <c r="C58" s="21" t="s">
        <v>97</v>
      </c>
      <c r="F58" s="186">
        <f>F55+F56-F57</f>
        <v>0</v>
      </c>
      <c r="G58" s="187">
        <f t="shared" ref="G58:AT58" ca="1" si="13">G55+G56-G57</f>
        <v>0</v>
      </c>
      <c r="H58" s="187">
        <f t="shared" ca="1" si="13"/>
        <v>0</v>
      </c>
      <c r="I58" s="187">
        <f t="shared" ca="1" si="13"/>
        <v>0</v>
      </c>
      <c r="J58" s="187">
        <f t="shared" ca="1" si="13"/>
        <v>0</v>
      </c>
      <c r="K58" s="187">
        <f t="shared" ca="1" si="13"/>
        <v>0</v>
      </c>
      <c r="L58" s="187">
        <f t="shared" ca="1" si="13"/>
        <v>0</v>
      </c>
      <c r="M58" s="187">
        <f t="shared" ca="1" si="13"/>
        <v>0</v>
      </c>
      <c r="N58" s="187">
        <f t="shared" ca="1" si="13"/>
        <v>0</v>
      </c>
      <c r="O58" s="187">
        <f t="shared" ca="1" si="13"/>
        <v>0</v>
      </c>
      <c r="P58" s="187">
        <f t="shared" ca="1" si="13"/>
        <v>0</v>
      </c>
      <c r="Q58" s="187">
        <f t="shared" ca="1" si="13"/>
        <v>0</v>
      </c>
      <c r="R58" s="187">
        <f t="shared" ca="1" si="13"/>
        <v>0</v>
      </c>
      <c r="S58" s="187">
        <f t="shared" ca="1" si="13"/>
        <v>0</v>
      </c>
      <c r="T58" s="187">
        <f t="shared" ca="1" si="13"/>
        <v>0</v>
      </c>
      <c r="U58" s="187">
        <f t="shared" ca="1" si="13"/>
        <v>0</v>
      </c>
      <c r="V58" s="187">
        <f t="shared" ca="1" si="13"/>
        <v>0</v>
      </c>
      <c r="W58" s="187">
        <f t="shared" ca="1" si="13"/>
        <v>0</v>
      </c>
      <c r="X58" s="187">
        <f t="shared" ca="1" si="13"/>
        <v>0</v>
      </c>
      <c r="Y58" s="187">
        <f t="shared" ca="1" si="13"/>
        <v>0</v>
      </c>
      <c r="Z58" s="187">
        <f t="shared" ca="1" si="13"/>
        <v>0</v>
      </c>
      <c r="AA58" s="187">
        <f t="shared" ca="1" si="13"/>
        <v>0</v>
      </c>
      <c r="AB58" s="187">
        <f t="shared" ca="1" si="13"/>
        <v>0</v>
      </c>
      <c r="AC58" s="187">
        <f t="shared" ca="1" si="13"/>
        <v>0</v>
      </c>
      <c r="AD58" s="187">
        <f t="shared" ca="1" si="13"/>
        <v>0</v>
      </c>
      <c r="AE58" s="187">
        <f t="shared" ca="1" si="13"/>
        <v>0</v>
      </c>
      <c r="AF58" s="187">
        <f t="shared" ca="1" si="13"/>
        <v>0</v>
      </c>
      <c r="AG58" s="187">
        <f t="shared" ca="1" si="13"/>
        <v>0</v>
      </c>
      <c r="AH58" s="187">
        <f t="shared" ca="1" si="13"/>
        <v>0</v>
      </c>
      <c r="AI58" s="187">
        <f t="shared" ca="1" si="13"/>
        <v>0</v>
      </c>
      <c r="AJ58" s="187">
        <f t="shared" ca="1" si="13"/>
        <v>0</v>
      </c>
      <c r="AK58" s="187">
        <f t="shared" ca="1" si="13"/>
        <v>0</v>
      </c>
      <c r="AL58" s="187">
        <f t="shared" ca="1" si="13"/>
        <v>0</v>
      </c>
      <c r="AM58" s="187">
        <f t="shared" ca="1" si="13"/>
        <v>0</v>
      </c>
      <c r="AN58" s="187">
        <f t="shared" ca="1" si="13"/>
        <v>0</v>
      </c>
      <c r="AO58" s="187">
        <f t="shared" ca="1" si="13"/>
        <v>0</v>
      </c>
      <c r="AP58" s="187">
        <f t="shared" ca="1" si="13"/>
        <v>0</v>
      </c>
      <c r="AQ58" s="187">
        <f t="shared" ca="1" si="13"/>
        <v>0</v>
      </c>
      <c r="AR58" s="187">
        <f t="shared" ca="1" si="13"/>
        <v>0</v>
      </c>
      <c r="AS58" s="187">
        <f t="shared" ca="1" si="13"/>
        <v>0</v>
      </c>
      <c r="AT58" s="187">
        <f t="shared" ca="1" si="13"/>
        <v>0</v>
      </c>
    </row>
    <row r="59" spans="1:46" s="718" customFormat="1" ht="4.95" customHeight="1" x14ac:dyDescent="0.4">
      <c r="F59" s="733"/>
      <c r="G59" s="734"/>
      <c r="H59" s="734"/>
      <c r="I59" s="734"/>
      <c r="J59" s="734"/>
      <c r="K59" s="734"/>
      <c r="L59" s="734"/>
      <c r="M59" s="734"/>
      <c r="N59" s="734"/>
      <c r="O59" s="734"/>
      <c r="P59" s="734"/>
      <c r="Q59" s="734"/>
      <c r="R59" s="734"/>
      <c r="S59" s="734"/>
      <c r="T59" s="734"/>
      <c r="U59" s="734"/>
      <c r="V59" s="734"/>
      <c r="W59" s="734"/>
      <c r="X59" s="734"/>
      <c r="Y59" s="734"/>
      <c r="Z59" s="734"/>
      <c r="AA59" s="734"/>
      <c r="AB59" s="734"/>
      <c r="AC59" s="734"/>
      <c r="AD59" s="734"/>
      <c r="AE59" s="734"/>
      <c r="AF59" s="734"/>
      <c r="AG59" s="734"/>
      <c r="AH59" s="734"/>
      <c r="AI59" s="734"/>
      <c r="AJ59" s="734"/>
      <c r="AK59" s="734"/>
      <c r="AL59" s="734"/>
      <c r="AM59" s="734"/>
      <c r="AN59" s="734"/>
      <c r="AO59" s="734"/>
      <c r="AP59" s="734"/>
      <c r="AQ59" s="734"/>
      <c r="AR59" s="734"/>
      <c r="AS59" s="734"/>
      <c r="AT59" s="734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A1:AT73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11" sqref="K11"/>
    </sheetView>
  </sheetViews>
  <sheetFormatPr defaultColWidth="9" defaultRowHeight="10.8" x14ac:dyDescent="0.4"/>
  <cols>
    <col min="1" max="1" width="0.8984375" style="718" customWidth="1"/>
    <col min="2" max="5" width="9" style="21"/>
    <col min="6" max="6" width="11.59765625" style="583" customWidth="1"/>
    <col min="7" max="46" width="11.59765625" style="584" customWidth="1"/>
    <col min="47" max="16384" width="9" style="21"/>
  </cols>
  <sheetData>
    <row r="1" spans="1:46" x14ac:dyDescent="0.4">
      <c r="B1" s="1225" t="s">
        <v>69</v>
      </c>
      <c r="C1" s="1226">
        <v>1000</v>
      </c>
      <c r="D1" s="981"/>
      <c r="E1" s="982"/>
      <c r="F1" s="1232">
        <f>Index_운영!F$2</f>
        <v>0</v>
      </c>
      <c r="G1" s="1131">
        <v>1</v>
      </c>
      <c r="H1" s="1131">
        <v>2</v>
      </c>
      <c r="I1" s="1131">
        <v>3</v>
      </c>
      <c r="J1" s="1131">
        <v>4</v>
      </c>
      <c r="K1" s="1131">
        <v>5</v>
      </c>
      <c r="L1" s="1131">
        <v>6</v>
      </c>
      <c r="M1" s="1131">
        <v>7</v>
      </c>
      <c r="N1" s="1131">
        <v>8</v>
      </c>
      <c r="O1" s="1131">
        <v>9</v>
      </c>
      <c r="P1" s="1131">
        <v>10</v>
      </c>
      <c r="Q1" s="1131">
        <v>11</v>
      </c>
      <c r="R1" s="1131">
        <v>12</v>
      </c>
      <c r="S1" s="1131">
        <v>13</v>
      </c>
      <c r="T1" s="1131">
        <v>14</v>
      </c>
      <c r="U1" s="1131">
        <v>15</v>
      </c>
      <c r="V1" s="1131">
        <v>16</v>
      </c>
      <c r="W1" s="1131">
        <v>17</v>
      </c>
      <c r="X1" s="1131">
        <v>18</v>
      </c>
      <c r="Y1" s="1131">
        <v>19</v>
      </c>
      <c r="Z1" s="1131">
        <v>20</v>
      </c>
      <c r="AA1" s="1131">
        <v>21</v>
      </c>
      <c r="AB1" s="1131">
        <v>22</v>
      </c>
      <c r="AC1" s="1131">
        <v>23</v>
      </c>
      <c r="AD1" s="1131">
        <v>24</v>
      </c>
      <c r="AE1" s="1131">
        <v>25</v>
      </c>
      <c r="AF1" s="1131">
        <v>26</v>
      </c>
      <c r="AG1" s="1131">
        <v>27</v>
      </c>
      <c r="AH1" s="1131">
        <v>28</v>
      </c>
      <c r="AI1" s="1131">
        <v>29</v>
      </c>
      <c r="AJ1" s="1131">
        <v>30</v>
      </c>
      <c r="AK1" s="1131">
        <v>31</v>
      </c>
      <c r="AL1" s="1131">
        <v>32</v>
      </c>
      <c r="AM1" s="1131">
        <v>33</v>
      </c>
      <c r="AN1" s="1131">
        <v>34</v>
      </c>
      <c r="AO1" s="1131">
        <v>35</v>
      </c>
      <c r="AP1" s="1131">
        <v>36</v>
      </c>
      <c r="AQ1" s="1131">
        <v>37</v>
      </c>
      <c r="AR1" s="1131">
        <v>38</v>
      </c>
      <c r="AS1" s="1131">
        <v>39</v>
      </c>
      <c r="AT1" s="1131">
        <v>40</v>
      </c>
    </row>
    <row r="2" spans="1:46" x14ac:dyDescent="0.4">
      <c r="B2" s="982"/>
      <c r="C2" s="981"/>
      <c r="D2" s="981"/>
      <c r="E2" s="982"/>
      <c r="F2" s="1233">
        <f>Index_운영!F$3</f>
        <v>45169</v>
      </c>
      <c r="G2" s="1234">
        <f>EOMONTH(F2,'Control Panel_운영'!$K$92)</f>
        <v>45260</v>
      </c>
      <c r="H2" s="1234">
        <f>EOMONTH(G2,'Control Panel_운영'!$K$92)</f>
        <v>45351</v>
      </c>
      <c r="I2" s="1234">
        <f>EOMONTH(H2,'Control Panel_운영'!$K$92)</f>
        <v>45443</v>
      </c>
      <c r="J2" s="1234">
        <f>EOMONTH(I2,'Control Panel_운영'!$K$92)</f>
        <v>45535</v>
      </c>
      <c r="K2" s="1234">
        <f>EOMONTH(J2,'Control Panel_운영'!$K$92)</f>
        <v>45626</v>
      </c>
      <c r="L2" s="1234">
        <f>EOMONTH(K2,'Control Panel_운영'!$K$92)</f>
        <v>45716</v>
      </c>
      <c r="M2" s="1234">
        <f>EOMONTH(L2,'Control Panel_운영'!$K$92)</f>
        <v>45808</v>
      </c>
      <c r="N2" s="1234">
        <f>EOMONTH(M2,'Control Panel_운영'!$K$92)</f>
        <v>45900</v>
      </c>
      <c r="O2" s="1234">
        <f>EOMONTH(N2,'Control Panel_운영'!$K$92)</f>
        <v>45991</v>
      </c>
      <c r="P2" s="1234">
        <f>EOMONTH(O2,'Control Panel_운영'!$K$92)</f>
        <v>46081</v>
      </c>
      <c r="Q2" s="1234">
        <f>EOMONTH(P2,'Control Panel_운영'!$K$92)</f>
        <v>46173</v>
      </c>
      <c r="R2" s="1234">
        <f>EOMONTH(Q2,'Control Panel_운영'!$K$92)</f>
        <v>46265</v>
      </c>
      <c r="S2" s="1234">
        <f>EOMONTH(R2,'Control Panel_운영'!$K$92)</f>
        <v>46356</v>
      </c>
      <c r="T2" s="1234">
        <f>EOMONTH(S2,'Control Panel_운영'!$K$92)</f>
        <v>46446</v>
      </c>
      <c r="U2" s="1234">
        <f>EOMONTH(T2,'Control Panel_운영'!$K$92)</f>
        <v>46538</v>
      </c>
      <c r="V2" s="1234">
        <f>EOMONTH(U2,'Control Panel_운영'!$K$92)</f>
        <v>46630</v>
      </c>
      <c r="W2" s="1234">
        <f>EOMONTH(V2,'Control Panel_운영'!$K$92)</f>
        <v>46721</v>
      </c>
      <c r="X2" s="1234">
        <f>EOMONTH(W2,'Control Panel_운영'!$K$92)</f>
        <v>46812</v>
      </c>
      <c r="Y2" s="1234">
        <f>EOMONTH(X2,'Control Panel_운영'!$K$92)</f>
        <v>46904</v>
      </c>
      <c r="Z2" s="1234">
        <f>EOMONTH(Y2,'Control Panel_운영'!$K$92)</f>
        <v>46996</v>
      </c>
      <c r="AA2" s="1234">
        <f>EOMONTH(Z2,'Control Panel_운영'!$K$92)</f>
        <v>47087</v>
      </c>
      <c r="AB2" s="1234">
        <f>EOMONTH(AA2,'Control Panel_운영'!$K$92)</f>
        <v>47177</v>
      </c>
      <c r="AC2" s="1234">
        <f>EOMONTH(AB2,'Control Panel_운영'!$K$92)</f>
        <v>47269</v>
      </c>
      <c r="AD2" s="1234">
        <f>EOMONTH(AC2,'Control Panel_운영'!$K$92)</f>
        <v>47361</v>
      </c>
      <c r="AE2" s="1234">
        <f>EOMONTH(AD2,'Control Panel_운영'!$K$92)</f>
        <v>47452</v>
      </c>
      <c r="AF2" s="1234">
        <f>EOMONTH(AE2,'Control Panel_운영'!$K$92)</f>
        <v>47542</v>
      </c>
      <c r="AG2" s="1234">
        <f>EOMONTH(AF2,'Control Panel_운영'!$K$92)</f>
        <v>47634</v>
      </c>
      <c r="AH2" s="1234">
        <f>EOMONTH(AG2,'Control Panel_운영'!$K$92)</f>
        <v>47726</v>
      </c>
      <c r="AI2" s="1234">
        <f>EOMONTH(AH2,'Control Panel_운영'!$K$92)</f>
        <v>47817</v>
      </c>
      <c r="AJ2" s="1234">
        <f>EOMONTH(AI2,'Control Panel_운영'!$K$92)</f>
        <v>47907</v>
      </c>
      <c r="AK2" s="1234">
        <f>EOMONTH(AJ2,'Control Panel_운영'!$K$92)</f>
        <v>47999</v>
      </c>
      <c r="AL2" s="1234">
        <f>EOMONTH(AK2,'Control Panel_운영'!$K$92)</f>
        <v>48091</v>
      </c>
      <c r="AM2" s="1234">
        <f>EOMONTH(AL2,'Control Panel_운영'!$K$92)</f>
        <v>48182</v>
      </c>
      <c r="AN2" s="1234">
        <f>EOMONTH(AM2,'Control Panel_운영'!$K$92)</f>
        <v>48273</v>
      </c>
      <c r="AO2" s="1234">
        <f>EOMONTH(AN2,'Control Panel_운영'!$K$92)</f>
        <v>48365</v>
      </c>
      <c r="AP2" s="1234">
        <f>EOMONTH(AO2,'Control Panel_운영'!$K$92)</f>
        <v>48457</v>
      </c>
      <c r="AQ2" s="1234">
        <f>EOMONTH(AP2,'Control Panel_운영'!$K$92)</f>
        <v>48548</v>
      </c>
      <c r="AR2" s="1234">
        <f>EOMONTH(AQ2,'Control Panel_운영'!$K$92)</f>
        <v>48638</v>
      </c>
      <c r="AS2" s="1234">
        <f>EOMONTH(AR2,'Control Panel_운영'!$K$92)</f>
        <v>48730</v>
      </c>
      <c r="AT2" s="1234">
        <f>EOMONTH(AS2,'Control Panel_운영'!$K$92)</f>
        <v>48822</v>
      </c>
    </row>
    <row r="3" spans="1:46" s="718" customFormat="1" ht="4.95" customHeight="1" x14ac:dyDescent="0.4">
      <c r="F3" s="733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734"/>
      <c r="AA3" s="734"/>
      <c r="AB3" s="734"/>
      <c r="AC3" s="734"/>
      <c r="AD3" s="734"/>
      <c r="AE3" s="734"/>
      <c r="AF3" s="734"/>
      <c r="AG3" s="734"/>
      <c r="AH3" s="734"/>
      <c r="AI3" s="734"/>
      <c r="AJ3" s="734"/>
      <c r="AK3" s="734"/>
      <c r="AL3" s="734"/>
      <c r="AM3" s="734"/>
      <c r="AN3" s="734"/>
      <c r="AO3" s="734"/>
      <c r="AP3" s="734"/>
      <c r="AQ3" s="734"/>
      <c r="AR3" s="734"/>
      <c r="AS3" s="734"/>
      <c r="AT3" s="734"/>
    </row>
    <row r="4" spans="1:46" x14ac:dyDescent="0.4">
      <c r="A4" s="728"/>
      <c r="B4" s="50" t="s">
        <v>94</v>
      </c>
      <c r="C4" s="50"/>
      <c r="D4" s="50"/>
      <c r="E4" s="50"/>
      <c r="F4" s="51">
        <v>0</v>
      </c>
      <c r="G4" s="52">
        <f>F5</f>
        <v>369652.08940000087</v>
      </c>
      <c r="H4" s="52">
        <f t="shared" ref="H4:AT4" ca="1" si="0">G5</f>
        <v>367234.45846160152</v>
      </c>
      <c r="I4" s="52">
        <f t="shared" ca="1" si="0"/>
        <v>483317.05422992446</v>
      </c>
      <c r="J4" s="52">
        <f t="shared" ca="1" si="0"/>
        <v>547495.28742813028</v>
      </c>
      <c r="K4" s="52">
        <f t="shared" ca="1" si="0"/>
        <v>395430.81017308962</v>
      </c>
      <c r="L4" s="52">
        <f t="shared" ca="1" si="0"/>
        <v>403263.95545054041</v>
      </c>
      <c r="M4" s="52">
        <f t="shared" ca="1" si="0"/>
        <v>483042.41219764843</v>
      </c>
      <c r="N4" s="52">
        <f t="shared" ca="1" si="0"/>
        <v>547753.03804379934</v>
      </c>
      <c r="O4" s="52">
        <f t="shared" ca="1" si="0"/>
        <v>394724.81122690183</v>
      </c>
      <c r="P4" s="52">
        <f t="shared" ca="1" si="0"/>
        <v>411330.02894235658</v>
      </c>
      <c r="Q4" s="52">
        <f t="shared" ca="1" si="0"/>
        <v>483260.07014652749</v>
      </c>
      <c r="R4" s="52">
        <f t="shared" ca="1" si="0"/>
        <v>548310.09482821706</v>
      </c>
      <c r="S4" s="52">
        <f t="shared" ca="1" si="0"/>
        <v>394274.73885803588</v>
      </c>
      <c r="T4" s="52">
        <f t="shared" ca="1" si="0"/>
        <v>419461.13295791775</v>
      </c>
      <c r="U4" s="52">
        <f t="shared" ca="1" si="0"/>
        <v>483453.5438788631</v>
      </c>
      <c r="V4" s="52">
        <f t="shared" ca="1" si="0"/>
        <v>548805.25641436456</v>
      </c>
      <c r="W4" s="52">
        <f t="shared" ca="1" si="0"/>
        <v>393874.67453015386</v>
      </c>
      <c r="X4" s="52">
        <f t="shared" ca="1" si="0"/>
        <v>419359.47726804554</v>
      </c>
      <c r="Y4" s="52">
        <f t="shared" ca="1" si="0"/>
        <v>484150.96955997846</v>
      </c>
      <c r="Z4" s="52">
        <f t="shared" ca="1" si="0"/>
        <v>549607.87293093349</v>
      </c>
      <c r="AA4" s="52">
        <f t="shared" ca="1" si="0"/>
        <v>230523.33614789392</v>
      </c>
      <c r="AB4" s="52">
        <f t="shared" ca="1" si="0"/>
        <v>1642733.5799707158</v>
      </c>
      <c r="AC4" s="52">
        <f t="shared" ca="1" si="0"/>
        <v>2578488.9589984538</v>
      </c>
      <c r="AD4" s="52">
        <f t="shared" ca="1" si="0"/>
        <v>3768295.8156185951</v>
      </c>
      <c r="AE4" s="52">
        <f t="shared" ca="1" si="0"/>
        <v>4677921.2320170943</v>
      </c>
      <c r="AF4" s="52">
        <f t="shared" ca="1" si="0"/>
        <v>5413762.5221170224</v>
      </c>
      <c r="AG4" s="52">
        <f t="shared" ca="1" si="0"/>
        <v>5841354.9136270396</v>
      </c>
      <c r="AH4" s="52">
        <f t="shared" ca="1" si="0"/>
        <v>6350344.7487802338</v>
      </c>
      <c r="AI4" s="52">
        <f t="shared" ca="1" si="0"/>
        <v>6750782.514738773</v>
      </c>
      <c r="AJ4" s="52">
        <f t="shared" ca="1" si="0"/>
        <v>7250522.9378343262</v>
      </c>
      <c r="AK4" s="52">
        <f t="shared" ca="1" si="0"/>
        <v>7491563.892503934</v>
      </c>
      <c r="AL4" s="52">
        <f t="shared" ca="1" si="0"/>
        <v>7759915.8315538177</v>
      </c>
      <c r="AM4" s="52">
        <f t="shared" ca="1" si="0"/>
        <v>7973344.7813165877</v>
      </c>
      <c r="AN4" s="52">
        <f t="shared" ca="1" si="0"/>
        <v>8353950.7702894425</v>
      </c>
      <c r="AO4" s="52">
        <f t="shared" ca="1" si="0"/>
        <v>8498540.5055357143</v>
      </c>
      <c r="AP4" s="52">
        <f t="shared" ca="1" si="0"/>
        <v>8643130.2407819871</v>
      </c>
      <c r="AQ4" s="52">
        <f t="shared" ca="1" si="0"/>
        <v>8759898.5876011215</v>
      </c>
      <c r="AR4" s="52">
        <f t="shared" ca="1" si="0"/>
        <v>9140653.1702252571</v>
      </c>
      <c r="AS4" s="52">
        <f t="shared" ca="1" si="0"/>
        <v>9280671.1740482785</v>
      </c>
      <c r="AT4" s="52">
        <f t="shared" ca="1" si="0"/>
        <v>9420689.1778712999</v>
      </c>
    </row>
    <row r="5" spans="1:46" x14ac:dyDescent="0.4">
      <c r="A5" s="728"/>
      <c r="B5" s="50" t="s">
        <v>97</v>
      </c>
      <c r="C5" s="50"/>
      <c r="D5" s="50"/>
      <c r="E5" s="50"/>
      <c r="F5" s="51">
        <f>F4+F7</f>
        <v>369652.08940000087</v>
      </c>
      <c r="G5" s="52">
        <f t="shared" ref="G5:AT5" ca="1" si="1">G4+G7</f>
        <v>367234.45846160152</v>
      </c>
      <c r="H5" s="52">
        <f t="shared" ca="1" si="1"/>
        <v>483317.05422992446</v>
      </c>
      <c r="I5" s="52">
        <f t="shared" ca="1" si="1"/>
        <v>547495.28742813028</v>
      </c>
      <c r="J5" s="52">
        <f t="shared" ca="1" si="1"/>
        <v>395430.81017308962</v>
      </c>
      <c r="K5" s="52">
        <f t="shared" ca="1" si="1"/>
        <v>403263.95545054041</v>
      </c>
      <c r="L5" s="52">
        <f t="shared" ca="1" si="1"/>
        <v>483042.41219764843</v>
      </c>
      <c r="M5" s="52">
        <f t="shared" ca="1" si="1"/>
        <v>547753.03804379934</v>
      </c>
      <c r="N5" s="52">
        <f t="shared" ca="1" si="1"/>
        <v>394724.81122690183</v>
      </c>
      <c r="O5" s="52">
        <f t="shared" ca="1" si="1"/>
        <v>411330.02894235658</v>
      </c>
      <c r="P5" s="52">
        <f t="shared" ca="1" si="1"/>
        <v>483260.07014652749</v>
      </c>
      <c r="Q5" s="52">
        <f t="shared" ca="1" si="1"/>
        <v>548310.09482821706</v>
      </c>
      <c r="R5" s="52">
        <f t="shared" ca="1" si="1"/>
        <v>394274.73885803588</v>
      </c>
      <c r="S5" s="52">
        <f t="shared" ca="1" si="1"/>
        <v>419461.13295791775</v>
      </c>
      <c r="T5" s="52">
        <f t="shared" ca="1" si="1"/>
        <v>483453.5438788631</v>
      </c>
      <c r="U5" s="52">
        <f t="shared" ca="1" si="1"/>
        <v>548805.25641436456</v>
      </c>
      <c r="V5" s="52">
        <f t="shared" ca="1" si="1"/>
        <v>393874.67453015386</v>
      </c>
      <c r="W5" s="52">
        <f t="shared" ca="1" si="1"/>
        <v>419359.47726804554</v>
      </c>
      <c r="X5" s="52">
        <f t="shared" ca="1" si="1"/>
        <v>484150.96955997846</v>
      </c>
      <c r="Y5" s="52">
        <f t="shared" ca="1" si="1"/>
        <v>549607.87293093349</v>
      </c>
      <c r="Z5" s="52">
        <f t="shared" ca="1" si="1"/>
        <v>230523.33614789392</v>
      </c>
      <c r="AA5" s="52">
        <f t="shared" ca="1" si="1"/>
        <v>1642733.5799707158</v>
      </c>
      <c r="AB5" s="52">
        <f t="shared" ca="1" si="1"/>
        <v>2578488.9589984538</v>
      </c>
      <c r="AC5" s="52">
        <f t="shared" ca="1" si="1"/>
        <v>3768295.8156185951</v>
      </c>
      <c r="AD5" s="52">
        <f t="shared" ca="1" si="1"/>
        <v>4677921.2320170943</v>
      </c>
      <c r="AE5" s="52">
        <f t="shared" ca="1" si="1"/>
        <v>5413762.5221170224</v>
      </c>
      <c r="AF5" s="52">
        <f t="shared" ca="1" si="1"/>
        <v>5841354.9136270396</v>
      </c>
      <c r="AG5" s="52">
        <f t="shared" ca="1" si="1"/>
        <v>6350344.7487802338</v>
      </c>
      <c r="AH5" s="52">
        <f t="shared" ca="1" si="1"/>
        <v>6750782.514738773</v>
      </c>
      <c r="AI5" s="52">
        <f t="shared" ca="1" si="1"/>
        <v>7250522.9378343262</v>
      </c>
      <c r="AJ5" s="52">
        <f t="shared" ca="1" si="1"/>
        <v>7491563.892503934</v>
      </c>
      <c r="AK5" s="52">
        <f t="shared" ca="1" si="1"/>
        <v>7759915.8315538177</v>
      </c>
      <c r="AL5" s="52">
        <f t="shared" ca="1" si="1"/>
        <v>7973344.7813165877</v>
      </c>
      <c r="AM5" s="52">
        <f t="shared" ca="1" si="1"/>
        <v>8353950.7702894425</v>
      </c>
      <c r="AN5" s="52">
        <f t="shared" ca="1" si="1"/>
        <v>8498540.5055357143</v>
      </c>
      <c r="AO5" s="52">
        <f t="shared" ca="1" si="1"/>
        <v>8643130.2407819871</v>
      </c>
      <c r="AP5" s="52">
        <f t="shared" ca="1" si="1"/>
        <v>8759898.5876011215</v>
      </c>
      <c r="AQ5" s="52">
        <f t="shared" ca="1" si="1"/>
        <v>9140653.1702252571</v>
      </c>
      <c r="AR5" s="52">
        <f t="shared" ca="1" si="1"/>
        <v>9280671.1740482785</v>
      </c>
      <c r="AS5" s="52">
        <f t="shared" ca="1" si="1"/>
        <v>9420689.1778712999</v>
      </c>
      <c r="AT5" s="52">
        <f t="shared" ca="1" si="1"/>
        <v>9562929.3654986396</v>
      </c>
    </row>
    <row r="6" spans="1:46" ht="4.95" customHeight="1" x14ac:dyDescent="0.4">
      <c r="F6" s="186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</row>
    <row r="7" spans="1:46" x14ac:dyDescent="0.4">
      <c r="A7" s="728"/>
      <c r="B7" s="50" t="s">
        <v>828</v>
      </c>
      <c r="C7" s="50"/>
      <c r="D7" s="50"/>
      <c r="E7" s="50"/>
      <c r="F7" s="51">
        <f t="shared" ref="F7:AT7" si="2">F9+F36+F51</f>
        <v>369652.08940000087</v>
      </c>
      <c r="G7" s="52">
        <f t="shared" ca="1" si="2"/>
        <v>-2417.6309383993503</v>
      </c>
      <c r="H7" s="52">
        <f t="shared" ca="1" si="2"/>
        <v>116082.59576832294</v>
      </c>
      <c r="I7" s="52">
        <f t="shared" ca="1" si="2"/>
        <v>64178.233198205824</v>
      </c>
      <c r="J7" s="52">
        <f t="shared" ca="1" si="2"/>
        <v>-152064.47725504066</v>
      </c>
      <c r="K7" s="52">
        <f t="shared" ca="1" si="2"/>
        <v>7833.1452774507925</v>
      </c>
      <c r="L7" s="52">
        <f t="shared" ca="1" si="2"/>
        <v>79778.456747108023</v>
      </c>
      <c r="M7" s="52">
        <f t="shared" ca="1" si="2"/>
        <v>64710.625846150913</v>
      </c>
      <c r="N7" s="52">
        <f t="shared" ca="1" si="2"/>
        <v>-153028.22681689751</v>
      </c>
      <c r="O7" s="52">
        <f t="shared" ca="1" si="2"/>
        <v>16605.217715454753</v>
      </c>
      <c r="P7" s="52">
        <f t="shared" ca="1" si="2"/>
        <v>71930.041204170906</v>
      </c>
      <c r="Q7" s="52">
        <f t="shared" ca="1" si="2"/>
        <v>65050.024681689567</v>
      </c>
      <c r="R7" s="52">
        <f t="shared" ca="1" si="2"/>
        <v>-154035.35597018118</v>
      </c>
      <c r="S7" s="52">
        <f t="shared" ca="1" si="2"/>
        <v>25186.394099881873</v>
      </c>
      <c r="T7" s="52">
        <f t="shared" ca="1" si="2"/>
        <v>63992.410920945345</v>
      </c>
      <c r="U7" s="52">
        <f t="shared" ca="1" si="2"/>
        <v>65351.712535501458</v>
      </c>
      <c r="V7" s="52">
        <f t="shared" ca="1" si="2"/>
        <v>-154930.5818842107</v>
      </c>
      <c r="W7" s="52">
        <f t="shared" ca="1" si="2"/>
        <v>25484.802737891674</v>
      </c>
      <c r="X7" s="52">
        <f t="shared" ca="1" si="2"/>
        <v>64791.492291932926</v>
      </c>
      <c r="Y7" s="52">
        <f t="shared" ca="1" si="2"/>
        <v>65456.903370955028</v>
      </c>
      <c r="Z7" s="52">
        <f t="shared" ca="1" si="2"/>
        <v>-319084.53678303957</v>
      </c>
      <c r="AA7" s="52">
        <f t="shared" ca="1" si="2"/>
        <v>1412210.2438228219</v>
      </c>
      <c r="AB7" s="52">
        <f t="shared" ca="1" si="2"/>
        <v>935755.37902773777</v>
      </c>
      <c r="AC7" s="52">
        <f t="shared" ca="1" si="2"/>
        <v>1189806.8566201413</v>
      </c>
      <c r="AD7" s="52">
        <f t="shared" ca="1" si="2"/>
        <v>909625.4163984987</v>
      </c>
      <c r="AE7" s="52">
        <f t="shared" ca="1" si="2"/>
        <v>735841.29009992816</v>
      </c>
      <c r="AF7" s="52">
        <f t="shared" ca="1" si="2"/>
        <v>427592.39151001722</v>
      </c>
      <c r="AG7" s="52">
        <f t="shared" ca="1" si="2"/>
        <v>508989.83515319414</v>
      </c>
      <c r="AH7" s="52">
        <f t="shared" ca="1" si="2"/>
        <v>400437.76595853944</v>
      </c>
      <c r="AI7" s="52">
        <f t="shared" ca="1" si="2"/>
        <v>499740.42309555272</v>
      </c>
      <c r="AJ7" s="52">
        <f t="shared" ca="1" si="2"/>
        <v>241040.95466960745</v>
      </c>
      <c r="AK7" s="52">
        <f t="shared" ca="1" si="2"/>
        <v>268351.93904988386</v>
      </c>
      <c r="AL7" s="52">
        <f t="shared" ca="1" si="2"/>
        <v>213428.94976276986</v>
      </c>
      <c r="AM7" s="52">
        <f t="shared" ca="1" si="2"/>
        <v>380605.9889728548</v>
      </c>
      <c r="AN7" s="52">
        <f t="shared" ca="1" si="2"/>
        <v>144589.73524627276</v>
      </c>
      <c r="AO7" s="52">
        <f t="shared" ca="1" si="2"/>
        <v>144589.73524627276</v>
      </c>
      <c r="AP7" s="52">
        <f t="shared" ca="1" si="2"/>
        <v>116768.3468191335</v>
      </c>
      <c r="AQ7" s="52">
        <f t="shared" ca="1" si="2"/>
        <v>380754.58262413577</v>
      </c>
      <c r="AR7" s="52">
        <f t="shared" ca="1" si="2"/>
        <v>140018.00382302224</v>
      </c>
      <c r="AS7" s="52">
        <f t="shared" ca="1" si="2"/>
        <v>140018.00382302224</v>
      </c>
      <c r="AT7" s="52">
        <f t="shared" ca="1" si="2"/>
        <v>142240.18762734008</v>
      </c>
    </row>
    <row r="8" spans="1:46" s="718" customFormat="1" ht="4.95" customHeight="1" x14ac:dyDescent="0.4">
      <c r="F8" s="753"/>
      <c r="G8" s="754"/>
      <c r="H8" s="754"/>
      <c r="I8" s="754"/>
      <c r="J8" s="754"/>
      <c r="K8" s="754"/>
      <c r="L8" s="754"/>
      <c r="M8" s="754"/>
      <c r="N8" s="754"/>
      <c r="O8" s="754"/>
      <c r="P8" s="754"/>
      <c r="Q8" s="754"/>
      <c r="R8" s="754"/>
      <c r="S8" s="754"/>
      <c r="T8" s="754"/>
      <c r="U8" s="754"/>
      <c r="V8" s="754"/>
      <c r="W8" s="754"/>
      <c r="X8" s="754"/>
      <c r="Y8" s="754"/>
      <c r="Z8" s="754"/>
      <c r="AA8" s="754"/>
      <c r="AB8" s="754"/>
      <c r="AC8" s="754"/>
      <c r="AD8" s="754"/>
      <c r="AE8" s="754"/>
      <c r="AF8" s="754"/>
      <c r="AG8" s="754"/>
      <c r="AH8" s="754"/>
      <c r="AI8" s="754"/>
      <c r="AJ8" s="754"/>
      <c r="AK8" s="754"/>
      <c r="AL8" s="754"/>
      <c r="AM8" s="754"/>
      <c r="AN8" s="754"/>
      <c r="AO8" s="754"/>
      <c r="AP8" s="754"/>
      <c r="AQ8" s="754"/>
      <c r="AR8" s="754"/>
      <c r="AS8" s="754"/>
      <c r="AT8" s="754"/>
    </row>
    <row r="9" spans="1:46" x14ac:dyDescent="0.4">
      <c r="A9" s="728"/>
      <c r="B9" s="45" t="s">
        <v>829</v>
      </c>
      <c r="C9" s="45"/>
      <c r="D9" s="45"/>
      <c r="E9" s="45"/>
      <c r="F9" s="46">
        <f t="shared" ref="F9:AT9" si="3">F10-F18</f>
        <v>-30000</v>
      </c>
      <c r="G9" s="47">
        <f t="shared" si="3"/>
        <v>1004596.2504050613</v>
      </c>
      <c r="H9" s="47">
        <f t="shared" si="3"/>
        <v>816338.74662011</v>
      </c>
      <c r="I9" s="47">
        <f t="shared" si="3"/>
        <v>973801.1195784153</v>
      </c>
      <c r="J9" s="47">
        <f t="shared" si="3"/>
        <v>602572.78412516881</v>
      </c>
      <c r="K9" s="47">
        <f t="shared" si="3"/>
        <v>1093135.1283485675</v>
      </c>
      <c r="L9" s="47">
        <f t="shared" si="3"/>
        <v>766257.73052742344</v>
      </c>
      <c r="M9" s="47">
        <f t="shared" si="3"/>
        <v>975885.34100403113</v>
      </c>
      <c r="N9" s="47">
        <f t="shared" si="3"/>
        <v>551045.02284098254</v>
      </c>
      <c r="O9" s="47">
        <f t="shared" si="3"/>
        <v>1246025.2331792177</v>
      </c>
      <c r="P9" s="47">
        <f t="shared" si="3"/>
        <v>861421.54992544383</v>
      </c>
      <c r="Q9" s="47">
        <f t="shared" si="3"/>
        <v>1100028.150563526</v>
      </c>
      <c r="R9" s="47">
        <f t="shared" si="3"/>
        <v>645191.21110165527</v>
      </c>
      <c r="S9" s="47">
        <f t="shared" si="3"/>
        <v>1292762.9625107022</v>
      </c>
      <c r="T9" s="47">
        <f t="shared" si="3"/>
        <v>874443.39804692834</v>
      </c>
      <c r="U9" s="47">
        <f t="shared" si="3"/>
        <v>1117837.9663142106</v>
      </c>
      <c r="V9" s="47">
        <f t="shared" si="3"/>
        <v>657089.08190829819</v>
      </c>
      <c r="W9" s="47">
        <f t="shared" si="3"/>
        <v>1314830.255928817</v>
      </c>
      <c r="X9" s="47">
        <f t="shared" si="3"/>
        <v>887020.63028725458</v>
      </c>
      <c r="Y9" s="47">
        <f t="shared" si="3"/>
        <v>1135729.429316544</v>
      </c>
      <c r="Z9" s="47">
        <f t="shared" si="3"/>
        <v>762900.44488623715</v>
      </c>
      <c r="AA9" s="47">
        <f t="shared" si="3"/>
        <v>1412210.2438228219</v>
      </c>
      <c r="AB9" s="47">
        <f t="shared" si="3"/>
        <v>935755.37902773777</v>
      </c>
      <c r="AC9" s="47">
        <f t="shared" si="3"/>
        <v>1189806.8566201413</v>
      </c>
      <c r="AD9" s="47">
        <f t="shared" si="3"/>
        <v>909625.4163984987</v>
      </c>
      <c r="AE9" s="47">
        <f t="shared" si="3"/>
        <v>735841.29009992816</v>
      </c>
      <c r="AF9" s="47">
        <f t="shared" si="3"/>
        <v>427592.39151001722</v>
      </c>
      <c r="AG9" s="47">
        <f t="shared" si="3"/>
        <v>508989.83515319414</v>
      </c>
      <c r="AH9" s="47">
        <f t="shared" si="3"/>
        <v>400437.76595853944</v>
      </c>
      <c r="AI9" s="47">
        <f t="shared" si="3"/>
        <v>499740.42309555272</v>
      </c>
      <c r="AJ9" s="47">
        <f t="shared" si="3"/>
        <v>241040.95466960745</v>
      </c>
      <c r="AK9" s="47">
        <f t="shared" si="3"/>
        <v>268351.93904988386</v>
      </c>
      <c r="AL9" s="47">
        <f t="shared" si="3"/>
        <v>213428.94976276986</v>
      </c>
      <c r="AM9" s="47">
        <f t="shared" si="3"/>
        <v>380605.9889728548</v>
      </c>
      <c r="AN9" s="47">
        <f t="shared" si="3"/>
        <v>144589.73524627276</v>
      </c>
      <c r="AO9" s="47">
        <f t="shared" si="3"/>
        <v>144589.73524627276</v>
      </c>
      <c r="AP9" s="47">
        <f t="shared" si="3"/>
        <v>116768.3468191335</v>
      </c>
      <c r="AQ9" s="47">
        <f t="shared" si="3"/>
        <v>380754.58262413577</v>
      </c>
      <c r="AR9" s="47">
        <f t="shared" si="3"/>
        <v>140018.00382302224</v>
      </c>
      <c r="AS9" s="47">
        <f t="shared" si="3"/>
        <v>140018.00382302224</v>
      </c>
      <c r="AT9" s="47">
        <f t="shared" si="3"/>
        <v>142240.18762734008</v>
      </c>
    </row>
    <row r="10" spans="1:46" x14ac:dyDescent="0.4">
      <c r="A10" s="755"/>
      <c r="B10" s="150" t="s">
        <v>103</v>
      </c>
      <c r="C10" s="150"/>
      <c r="D10" s="150"/>
      <c r="E10" s="150"/>
      <c r="F10" s="664">
        <f>SUM(F11:F17)</f>
        <v>0</v>
      </c>
      <c r="G10" s="665">
        <f t="shared" ref="G10:AT10" si="4">SUM(G11:G17)</f>
        <v>1526615.4750900001</v>
      </c>
      <c r="H10" s="665">
        <f t="shared" si="4"/>
        <v>1167354.2250900001</v>
      </c>
      <c r="I10" s="665">
        <f t="shared" si="4"/>
        <v>1325177.87509</v>
      </c>
      <c r="J10" s="665">
        <f t="shared" si="4"/>
        <v>1170192.25009</v>
      </c>
      <c r="K10" s="665">
        <f t="shared" si="4"/>
        <v>1773604.4250900003</v>
      </c>
      <c r="L10" s="665">
        <f t="shared" si="4"/>
        <v>1357685.1500900001</v>
      </c>
      <c r="M10" s="665">
        <f t="shared" si="4"/>
        <v>1568138.0730900003</v>
      </c>
      <c r="N10" s="665">
        <f t="shared" si="4"/>
        <v>1361036.6075900004</v>
      </c>
      <c r="O10" s="665">
        <f t="shared" si="4"/>
        <v>1917073.5540900005</v>
      </c>
      <c r="P10" s="665">
        <f t="shared" si="4"/>
        <v>1468099.4935900003</v>
      </c>
      <c r="Q10" s="665">
        <f t="shared" si="4"/>
        <v>1707497.8750500004</v>
      </c>
      <c r="R10" s="665">
        <f t="shared" si="4"/>
        <v>1471746.3162400003</v>
      </c>
      <c r="S10" s="665">
        <f t="shared" si="4"/>
        <v>1954952.4656700001</v>
      </c>
      <c r="T10" s="665">
        <f t="shared" si="4"/>
        <v>1496998.92396</v>
      </c>
      <c r="U10" s="665">
        <f t="shared" si="4"/>
        <v>1741185.2730492002</v>
      </c>
      <c r="V10" s="665">
        <f t="shared" si="4"/>
        <v>1500718.6830630002</v>
      </c>
      <c r="W10" s="665">
        <f t="shared" si="4"/>
        <v>1993588.9554816002</v>
      </c>
      <c r="X10" s="665">
        <f t="shared" si="4"/>
        <v>1526476.3429374001</v>
      </c>
      <c r="Y10" s="665">
        <f t="shared" si="4"/>
        <v>1775546.4190083842</v>
      </c>
      <c r="Z10" s="665">
        <f t="shared" si="4"/>
        <v>1530270.4972224601</v>
      </c>
      <c r="AA10" s="665">
        <f t="shared" si="4"/>
        <v>2032998.1750894326</v>
      </c>
      <c r="AB10" s="665">
        <f t="shared" si="4"/>
        <v>1556543.3102943485</v>
      </c>
      <c r="AC10" s="665">
        <f t="shared" si="4"/>
        <v>1810594.787886752</v>
      </c>
      <c r="AD10" s="665">
        <f t="shared" si="4"/>
        <v>1560413.3476651094</v>
      </c>
      <c r="AE10" s="665">
        <f t="shared" si="4"/>
        <v>1374680.8381380711</v>
      </c>
      <c r="AF10" s="665">
        <f t="shared" si="4"/>
        <v>1066431.9395481602</v>
      </c>
      <c r="AG10" s="665">
        <f t="shared" si="4"/>
        <v>1147829.3831913371</v>
      </c>
      <c r="AH10" s="665">
        <f t="shared" si="4"/>
        <v>1069277.3139966824</v>
      </c>
      <c r="AI10" s="665">
        <f t="shared" si="4"/>
        <v>1157425.6443422211</v>
      </c>
      <c r="AJ10" s="665">
        <f t="shared" si="4"/>
        <v>898726.17591627582</v>
      </c>
      <c r="AK10" s="665">
        <f t="shared" si="4"/>
        <v>926037.16029655223</v>
      </c>
      <c r="AL10" s="665">
        <f t="shared" si="4"/>
        <v>901114.17100943823</v>
      </c>
      <c r="AM10" s="665">
        <f t="shared" si="4"/>
        <v>1057968.4721988596</v>
      </c>
      <c r="AN10" s="665">
        <f t="shared" si="4"/>
        <v>821952.21847227751</v>
      </c>
      <c r="AO10" s="665">
        <f t="shared" si="4"/>
        <v>821952.21847227751</v>
      </c>
      <c r="AP10" s="665">
        <f t="shared" si="4"/>
        <v>824130.83004513825</v>
      </c>
      <c r="AQ10" s="665">
        <f t="shared" si="4"/>
        <v>1078665.2821410366</v>
      </c>
      <c r="AR10" s="665">
        <f t="shared" si="4"/>
        <v>837928.70333992306</v>
      </c>
      <c r="AS10" s="665">
        <f t="shared" si="4"/>
        <v>837928.70333992306</v>
      </c>
      <c r="AT10" s="665">
        <f t="shared" si="4"/>
        <v>840150.8871442409</v>
      </c>
    </row>
    <row r="11" spans="1:46" x14ac:dyDescent="0.4">
      <c r="C11" s="21" t="s">
        <v>98</v>
      </c>
      <c r="F11" s="599">
        <f>SUMIF('현금흐름표(M)'!$F$2:$DV$2,'현금흐름표(FY)'!F$1,'현금흐름표(M)'!$F13:$DV13)</f>
        <v>0</v>
      </c>
      <c r="G11" s="187">
        <f>SUMIF('현금흐름표(M)'!$F$2:$DV$2,'현금흐름표(FY)'!G$1,'현금흐름표(M)'!$F13:$DV13)</f>
        <v>1077783.75</v>
      </c>
      <c r="H11" s="187">
        <f>SUMIF('현금흐름표(M)'!$F$2:$DV$2,'현금흐름표(FY)'!H$1,'현금흐름표(M)'!$F13:$DV13)</f>
        <v>718522.5</v>
      </c>
      <c r="I11" s="187">
        <f>SUMIF('현금흐름표(M)'!$F$2:$DV$2,'현금흐름표(FY)'!I$1,'현금흐름표(M)'!$F13:$DV13)</f>
        <v>876346.15</v>
      </c>
      <c r="J11" s="187">
        <f>SUMIF('현금흐름표(M)'!$F$2:$DV$2,'현금흐름표(FY)'!J$1,'현금흐름표(M)'!$F13:$DV13)</f>
        <v>718522.5</v>
      </c>
      <c r="K11" s="187">
        <f>SUMIF('현금흐름표(M)'!$F$2:$DV$2,'현금흐름표(FY)'!K$1,'현금흐름표(M)'!$F13:$DV13)</f>
        <v>1247757.8250000002</v>
      </c>
      <c r="L11" s="187">
        <f>SUMIF('현금흐름표(M)'!$F$2:$DV$2,'현금흐름표(FY)'!L$1,'현금흐름표(M)'!$F13:$DV13)</f>
        <v>831838.55</v>
      </c>
      <c r="M11" s="187">
        <f>SUMIF('현금흐름표(M)'!$F$2:$DV$2,'현금흐름표(FY)'!M$1,'현금흐름표(M)'!$F13:$DV13)</f>
        <v>1042291.4730000002</v>
      </c>
      <c r="N11" s="187">
        <f>SUMIF('현금흐름표(M)'!$F$2:$DV$2,'현금흐름표(FY)'!N$1,'현금흐름표(M)'!$F13:$DV13)</f>
        <v>831838.55000000016</v>
      </c>
      <c r="O11" s="187">
        <f>SUMIF('현금흐름표(M)'!$F$2:$DV$2,'현금흐름표(FY)'!O$1,'현금흐름표(M)'!$F13:$DV13)</f>
        <v>1346922.1815000004</v>
      </c>
      <c r="P11" s="187">
        <f>SUMIF('현금흐름표(M)'!$F$2:$DV$2,'현금흐름표(FY)'!P$1,'현금흐름표(M)'!$F13:$DV13)</f>
        <v>897948.12100000028</v>
      </c>
      <c r="Q11" s="187">
        <f>SUMIF('현금흐름표(M)'!$F$2:$DV$2,'현금흐름표(FY)'!Q$1,'현금흐름표(M)'!$F13:$DV13)</f>
        <v>1137346.5024600003</v>
      </c>
      <c r="R11" s="187">
        <f>SUMIF('현금흐름표(M)'!$F$2:$DV$2,'현금흐름표(FY)'!R$1,'현금흐름표(M)'!$F13:$DV13)</f>
        <v>897948.12100000028</v>
      </c>
      <c r="S11" s="187">
        <f>SUMIF('현금흐름표(M)'!$F$2:$DV$2,'현금흐름표(FY)'!S$1,'현금흐름표(M)'!$F13:$DV13)</f>
        <v>1373860.6251300001</v>
      </c>
      <c r="T11" s="187">
        <f>SUMIF('현금흐름표(M)'!$F$2:$DV$2,'현금흐름표(FY)'!T$1,'현금흐름표(M)'!$F13:$DV13)</f>
        <v>915907.08342000004</v>
      </c>
      <c r="U11" s="187">
        <f>SUMIF('현금흐름표(M)'!$F$2:$DV$2,'현금흐름표(FY)'!U$1,'현금흐름표(M)'!$F13:$DV13)</f>
        <v>1160093.4325092002</v>
      </c>
      <c r="V11" s="187">
        <f>SUMIF('현금흐름표(M)'!$F$2:$DV$2,'현금흐름표(FY)'!V$1,'현금흐름표(M)'!$F13:$DV13)</f>
        <v>915907.08342000004</v>
      </c>
      <c r="W11" s="187">
        <f>SUMIF('현금흐름표(M)'!$F$2:$DV$2,'현금흐름표(FY)'!W$1,'현금흐름표(M)'!$F13:$DV13)</f>
        <v>1401337.8376326002</v>
      </c>
      <c r="X11" s="187">
        <f>SUMIF('현금흐름표(M)'!$F$2:$DV$2,'현금흐름표(FY)'!X$1,'현금흐름표(M)'!$F13:$DV13)</f>
        <v>934225.22508840007</v>
      </c>
      <c r="Y11" s="187">
        <f>SUMIF('현금흐름표(M)'!$F$2:$DV$2,'현금흐름표(FY)'!Y$1,'현금흐름표(M)'!$F13:$DV13)</f>
        <v>1183295.3011593842</v>
      </c>
      <c r="Z11" s="187">
        <f>SUMIF('현금흐름표(M)'!$F$2:$DV$2,'현금흐름표(FY)'!Z$1,'현금흐름표(M)'!$F13:$DV13)</f>
        <v>934225.22508840018</v>
      </c>
      <c r="AA11" s="187">
        <f>SUMIF('현금흐름표(M)'!$F$2:$DV$2,'현금흐름표(FY)'!AA$1,'현금흐름표(M)'!$F13:$DV13)</f>
        <v>1429364.5943852523</v>
      </c>
      <c r="AB11" s="187">
        <f>SUMIF('현금흐름표(M)'!$F$2:$DV$2,'현금흐름표(FY)'!AB$1,'현금흐름표(M)'!$F13:$DV13)</f>
        <v>952909.72959016822</v>
      </c>
      <c r="AC11" s="187">
        <f>SUMIF('현금흐름표(M)'!$F$2:$DV$2,'현금흐름표(FY)'!AC$1,'현금흐름표(M)'!$F13:$DV13)</f>
        <v>1206961.207182572</v>
      </c>
      <c r="AD11" s="187">
        <f>SUMIF('현금흐름표(M)'!$F$2:$DV$2,'현금흐름표(FY)'!AD$1,'현금흐름표(M)'!$F13:$DV13)</f>
        <v>952909.72959016822</v>
      </c>
      <c r="AE11" s="187">
        <f>SUMIF('현금흐름표(M)'!$F$2:$DV$2,'현금흐름표(FY)'!AE$1,'현금흐름표(M)'!$F13:$DV13)</f>
        <v>924746.69576973282</v>
      </c>
      <c r="AF11" s="187">
        <f>SUMIF('현금흐름표(M)'!$F$2:$DV$2,'현금흐름표(FY)'!AF$1,'현금흐름표(M)'!$F13:$DV13)</f>
        <v>616497.79717982188</v>
      </c>
      <c r="AG11" s="187">
        <f>SUMIF('현금흐름표(M)'!$F$2:$DV$2,'현금흐름표(FY)'!AG$1,'현금흐름표(M)'!$F13:$DV13)</f>
        <v>697895.24082299881</v>
      </c>
      <c r="AH11" s="187">
        <f>SUMIF('현금흐름표(M)'!$F$2:$DV$2,'현금흐름표(FY)'!AH$1,'현금흐름표(M)'!$F13:$DV13)</f>
        <v>616497.79717982188</v>
      </c>
      <c r="AI11" s="187">
        <f>SUMIF('현금흐름표(M)'!$F$2:$DV$2,'현금흐름표(FY)'!AI$1,'현금흐름표(M)'!$F13:$DV13)</f>
        <v>776098.40527783532</v>
      </c>
      <c r="AJ11" s="187">
        <f>SUMIF('현금흐름표(M)'!$F$2:$DV$2,'현금흐름표(FY)'!AJ$1,'현금흐름표(M)'!$F13:$DV13)</f>
        <v>517398.93685189023</v>
      </c>
      <c r="AK11" s="187">
        <f>SUMIF('현금흐름표(M)'!$F$2:$DV$2,'현금흐름표(FY)'!AK$1,'현금흐름표(M)'!$F13:$DV13)</f>
        <v>544709.9212321667</v>
      </c>
      <c r="AL11" s="187">
        <f>SUMIF('현금흐름표(M)'!$F$2:$DV$2,'현금흐름표(FY)'!AL$1,'현금흐름표(M)'!$F13:$DV13)</f>
        <v>517398.93685189023</v>
      </c>
      <c r="AM11" s="187">
        <f>SUMIF('현금흐름표(M)'!$F$2:$DV$2,'현금흐름표(FY)'!AM$1,'현금흐름표(M)'!$F13:$DV13)</f>
        <v>708048.7611797459</v>
      </c>
      <c r="AN11" s="187">
        <f>SUMIF('현금흐름표(M)'!$F$2:$DV$2,'현금흐름표(FY)'!AN$1,'현금흐름표(M)'!$F13:$DV13)</f>
        <v>472032.50745316397</v>
      </c>
      <c r="AO11" s="187">
        <f>SUMIF('현금흐름표(M)'!$F$2:$DV$2,'현금흐름표(FY)'!AO$1,'현금흐름표(M)'!$F13:$DV13)</f>
        <v>472032.50745316397</v>
      </c>
      <c r="AP11" s="187">
        <f>SUMIF('현금흐름표(M)'!$F$2:$DV$2,'현금흐름표(FY)'!AP$1,'현금흐름표(M)'!$F13:$DV13)</f>
        <v>472032.50745316397</v>
      </c>
      <c r="AQ11" s="187">
        <f>SUMIF('현금흐름표(M)'!$F$2:$DV$2,'현금흐름표(FY)'!AQ$1,'현금흐름표(M)'!$F13:$DV13)</f>
        <v>722209.73640334082</v>
      </c>
      <c r="AR11" s="187">
        <f>SUMIF('현금흐름표(M)'!$F$2:$DV$2,'현금흐름표(FY)'!AR$1,'현금흐름표(M)'!$F13:$DV13)</f>
        <v>481473.15760222723</v>
      </c>
      <c r="AS11" s="187">
        <f>SUMIF('현금흐름표(M)'!$F$2:$DV$2,'현금흐름표(FY)'!AS$1,'현금흐름표(M)'!$F13:$DV13)</f>
        <v>481473.15760222723</v>
      </c>
      <c r="AT11" s="187">
        <f>SUMIF('현금흐름표(M)'!$F$2:$DV$2,'현금흐름표(FY)'!AT$1,'현금흐름표(M)'!$F13:$DV13)</f>
        <v>481473.15760222723</v>
      </c>
    </row>
    <row r="12" spans="1:46" x14ac:dyDescent="0.4">
      <c r="C12" s="21" t="s">
        <v>99</v>
      </c>
      <c r="F12" s="586">
        <f>SUMIF('현금흐름표(M)'!$F$2:$DV$2,'현금흐름표(FY)'!F$1,'현금흐름표(M)'!$F14:$DV14)</f>
        <v>0</v>
      </c>
      <c r="G12" s="187">
        <f>SUMIF('현금흐름표(M)'!$F$2:$DV$2,'현금흐름표(FY)'!G$1,'현금흐름표(M)'!$F14:$DV14)</f>
        <v>425703.75</v>
      </c>
      <c r="H12" s="187">
        <f>SUMIF('현금흐름표(M)'!$F$2:$DV$2,'현금흐름표(FY)'!H$1,'현금흐름표(M)'!$F14:$DV14)</f>
        <v>425703.75</v>
      </c>
      <c r="I12" s="187">
        <f>SUMIF('현금흐름표(M)'!$F$2:$DV$2,'현금흐름표(FY)'!I$1,'현금흐름표(M)'!$F14:$DV14)</f>
        <v>425703.75</v>
      </c>
      <c r="J12" s="187">
        <f>SUMIF('현금흐름표(M)'!$F$2:$DV$2,'현금흐름표(FY)'!J$1,'현금흐름표(M)'!$F14:$DV14)</f>
        <v>428541.77500000002</v>
      </c>
      <c r="K12" s="187">
        <f>SUMIF('현금흐름표(M)'!$F$2:$DV$2,'현금흐름표(FY)'!K$1,'현금흐름표(M)'!$F14:$DV14)</f>
        <v>502718.625</v>
      </c>
      <c r="L12" s="187">
        <f>SUMIF('현금흐름표(M)'!$F$2:$DV$2,'현금흐름표(FY)'!L$1,'현금흐름표(M)'!$F14:$DV14)</f>
        <v>502718.625</v>
      </c>
      <c r="M12" s="187">
        <f>SUMIF('현금흐름표(M)'!$F$2:$DV$2,'현금흐름표(FY)'!M$1,'현금흐름표(M)'!$F14:$DV14)</f>
        <v>502718.625</v>
      </c>
      <c r="N12" s="187">
        <f>SUMIF('현금흐름표(M)'!$F$2:$DV$2,'현금흐름표(FY)'!N$1,'현금흐름표(M)'!$F14:$DV14)</f>
        <v>506070.08250000002</v>
      </c>
      <c r="O12" s="187">
        <f>SUMIF('현금흐름표(M)'!$F$2:$DV$2,'현금흐름표(FY)'!O$1,'현금흐름표(M)'!$F14:$DV14)</f>
        <v>547023.39749999996</v>
      </c>
      <c r="P12" s="187">
        <f>SUMIF('현금흐름표(M)'!$F$2:$DV$2,'현금흐름표(FY)'!P$1,'현금흐름표(M)'!$F14:$DV14)</f>
        <v>547023.39749999996</v>
      </c>
      <c r="Q12" s="187">
        <f>SUMIF('현금흐름표(M)'!$F$2:$DV$2,'현금흐름표(FY)'!Q$1,'현금흐름표(M)'!$F14:$DV14)</f>
        <v>547023.39749999996</v>
      </c>
      <c r="R12" s="187">
        <f>SUMIF('현금흐름표(M)'!$F$2:$DV$2,'현금흐름표(FY)'!R$1,'현금흐름표(M)'!$F14:$DV14)</f>
        <v>550670.22014999995</v>
      </c>
      <c r="S12" s="187">
        <f>SUMIF('현금흐름표(M)'!$F$2:$DV$2,'현금흐름표(FY)'!S$1,'현금흐름표(M)'!$F14:$DV14)</f>
        <v>557963.86544999992</v>
      </c>
      <c r="T12" s="187">
        <f>SUMIF('현금흐름표(M)'!$F$2:$DV$2,'현금흐름표(FY)'!T$1,'현금흐름표(M)'!$F14:$DV14)</f>
        <v>557963.86544999992</v>
      </c>
      <c r="U12" s="187">
        <f>SUMIF('현금흐름표(M)'!$F$2:$DV$2,'현금흐름표(FY)'!U$1,'현금흐름표(M)'!$F14:$DV14)</f>
        <v>557963.86544999992</v>
      </c>
      <c r="V12" s="187">
        <f>SUMIF('현금흐름표(M)'!$F$2:$DV$2,'현금흐름표(FY)'!V$1,'현금흐름표(M)'!$F14:$DV14)</f>
        <v>561683.62455299997</v>
      </c>
      <c r="W12" s="187">
        <f>SUMIF('현금흐름표(M)'!$F$2:$DV$2,'현금흐름표(FY)'!W$1,'현금흐름표(M)'!$F14:$DV14)</f>
        <v>569123.14275899995</v>
      </c>
      <c r="X12" s="187">
        <f>SUMIF('현금흐름표(M)'!$F$2:$DV$2,'현금흐름표(FY)'!X$1,'현금흐름표(M)'!$F14:$DV14)</f>
        <v>569123.14275899995</v>
      </c>
      <c r="Y12" s="187">
        <f>SUMIF('현금흐름표(M)'!$F$2:$DV$2,'현금흐름표(FY)'!Y$1,'현금흐름표(M)'!$F14:$DV14)</f>
        <v>569123.14275899995</v>
      </c>
      <c r="Z12" s="187">
        <f>SUMIF('현금흐름표(M)'!$F$2:$DV$2,'현금흐름표(FY)'!Z$1,'현금흐름표(M)'!$F14:$DV14)</f>
        <v>572917.29704405996</v>
      </c>
      <c r="AA12" s="187">
        <f>SUMIF('현금흐름표(M)'!$F$2:$DV$2,'현금흐름표(FY)'!AA$1,'현금흐름표(M)'!$F14:$DV14)</f>
        <v>580505.60561418009</v>
      </c>
      <c r="AB12" s="187">
        <f>SUMIF('현금흐름표(M)'!$F$2:$DV$2,'현금흐름표(FY)'!AB$1,'현금흐름표(M)'!$F14:$DV14)</f>
        <v>580505.60561418009</v>
      </c>
      <c r="AC12" s="187">
        <f>SUMIF('현금흐름표(M)'!$F$2:$DV$2,'현금흐름표(FY)'!AC$1,'현금흐름표(M)'!$F14:$DV14)</f>
        <v>580505.60561418009</v>
      </c>
      <c r="AD12" s="187">
        <f>SUMIF('현금흐름표(M)'!$F$2:$DV$2,'현금흐름표(FY)'!AD$1,'현금흐름표(M)'!$F14:$DV14)</f>
        <v>584375.64298494125</v>
      </c>
      <c r="AE12" s="187">
        <f>SUMIF('현금흐름표(M)'!$F$2:$DV$2,'현금흐름표(FY)'!AE$1,'현금흐름표(M)'!$F14:$DV14)</f>
        <v>426806.16727833822</v>
      </c>
      <c r="AF12" s="187">
        <f>SUMIF('현금흐름표(M)'!$F$2:$DV$2,'현금흐름표(FY)'!AF$1,'현금흐름표(M)'!$F14:$DV14)</f>
        <v>426806.16727833822</v>
      </c>
      <c r="AG12" s="187">
        <f>SUMIF('현금흐름표(M)'!$F$2:$DV$2,'현금흐름표(FY)'!AG$1,'현금흐름표(M)'!$F14:$DV14)</f>
        <v>426806.16727833822</v>
      </c>
      <c r="AH12" s="187">
        <f>SUMIF('현금흐름표(M)'!$F$2:$DV$2,'현금흐름표(FY)'!AH$1,'현금흐름표(M)'!$F14:$DV14)</f>
        <v>429651.54172686045</v>
      </c>
      <c r="AI12" s="187">
        <f>SUMIF('현금흐름표(M)'!$F$2:$DV$2,'현금흐름표(FY)'!AI$1,'현금흐름표(M)'!$F14:$DV14)</f>
        <v>358199.26397438557</v>
      </c>
      <c r="AJ12" s="187">
        <f>SUMIF('현금흐름표(M)'!$F$2:$DV$2,'현금흐름표(FY)'!AJ$1,'현금흐름표(M)'!$F14:$DV14)</f>
        <v>358199.26397438557</v>
      </c>
      <c r="AK12" s="187">
        <f>SUMIF('현금흐름표(M)'!$F$2:$DV$2,'현금흐름표(FY)'!AK$1,'현금흐름표(M)'!$F14:$DV14)</f>
        <v>358199.26397438557</v>
      </c>
      <c r="AL12" s="187">
        <f>SUMIF('현금흐름표(M)'!$F$2:$DV$2,'현금흐름표(FY)'!AL$1,'현금흐름표(M)'!$F14:$DV14)</f>
        <v>360587.25906754809</v>
      </c>
      <c r="AM12" s="187">
        <f>SUMIF('현금흐름표(M)'!$F$2:$DV$2,'현금흐름표(FY)'!AM$1,'현금흐름표(M)'!$F14:$DV14)</f>
        <v>326791.73592911358</v>
      </c>
      <c r="AN12" s="187">
        <f>SUMIF('현금흐름표(M)'!$F$2:$DV$2,'현금흐름표(FY)'!AN$1,'현금흐름표(M)'!$F14:$DV14)</f>
        <v>326791.73592911358</v>
      </c>
      <c r="AO12" s="187">
        <f>SUMIF('현금흐름표(M)'!$F$2:$DV$2,'현금흐름표(FY)'!AO$1,'현금흐름표(M)'!$F14:$DV14)</f>
        <v>326791.73592911358</v>
      </c>
      <c r="AP12" s="187">
        <f>SUMIF('현금흐름표(M)'!$F$2:$DV$2,'현금흐름표(FY)'!AP$1,'현금흐름표(M)'!$F14:$DV14)</f>
        <v>328970.34750197432</v>
      </c>
      <c r="AQ12" s="187">
        <f>SUMIF('현금흐름표(M)'!$F$2:$DV$2,'현금흐름표(FY)'!AQ$1,'현금흐름표(M)'!$F14:$DV14)</f>
        <v>333327.5706476958</v>
      </c>
      <c r="AR12" s="187">
        <f>SUMIF('현금흐름표(M)'!$F$2:$DV$2,'현금흐름표(FY)'!AR$1,'현금흐름표(M)'!$F14:$DV14)</f>
        <v>333327.5706476958</v>
      </c>
      <c r="AS12" s="187">
        <f>SUMIF('현금흐름표(M)'!$F$2:$DV$2,'현금흐름표(FY)'!AS$1,'현금흐름표(M)'!$F14:$DV14)</f>
        <v>333327.5706476958</v>
      </c>
      <c r="AT12" s="187">
        <f>SUMIF('현금흐름표(M)'!$F$2:$DV$2,'현금흐름표(FY)'!AT$1,'현금흐름표(M)'!$F14:$DV14)</f>
        <v>335549.75445201376</v>
      </c>
    </row>
    <row r="13" spans="1:46" x14ac:dyDescent="0.4">
      <c r="C13" s="21" t="s">
        <v>1040</v>
      </c>
      <c r="F13" s="586">
        <f>SUMIF('현금흐름표(M)'!$F$2:$DV$2,'현금흐름표(FY)'!F$1,'현금흐름표(M)'!$F15:$DV15)</f>
        <v>0</v>
      </c>
      <c r="G13" s="187">
        <f>SUMIF('현금흐름표(M)'!$F$2:$DV$2,'현금흐름표(FY)'!G$1,'현금흐름표(M)'!$F15:$DV15)</f>
        <v>0</v>
      </c>
      <c r="H13" s="187">
        <f>SUMIF('현금흐름표(M)'!$F$2:$DV$2,'현금흐름표(FY)'!H$1,'현금흐름표(M)'!$F15:$DV15)</f>
        <v>0</v>
      </c>
      <c r="I13" s="187">
        <f>SUMIF('현금흐름표(M)'!$F$2:$DV$2,'현금흐름표(FY)'!I$1,'현금흐름표(M)'!$F15:$DV15)</f>
        <v>0</v>
      </c>
      <c r="J13" s="187">
        <f>SUMIF('현금흐름표(M)'!$F$2:$DV$2,'현금흐름표(FY)'!J$1,'현금흐름표(M)'!$F15:$DV15)</f>
        <v>0</v>
      </c>
      <c r="K13" s="187">
        <f>SUMIF('현금흐름표(M)'!$F$2:$DV$2,'현금흐름표(FY)'!K$1,'현금흐름표(M)'!$F15:$DV15)</f>
        <v>0</v>
      </c>
      <c r="L13" s="187">
        <f>SUMIF('현금흐름표(M)'!$F$2:$DV$2,'현금흐름표(FY)'!L$1,'현금흐름표(M)'!$F15:$DV15)</f>
        <v>0</v>
      </c>
      <c r="M13" s="187">
        <f>SUMIF('현금흐름표(M)'!$F$2:$DV$2,'현금흐름표(FY)'!M$1,'현금흐름표(M)'!$F15:$DV15)</f>
        <v>0</v>
      </c>
      <c r="N13" s="187">
        <f>SUMIF('현금흐름표(M)'!$F$2:$DV$2,'현금흐름표(FY)'!N$1,'현금흐름표(M)'!$F15:$DV15)</f>
        <v>0</v>
      </c>
      <c r="O13" s="187">
        <f>SUMIF('현금흐름표(M)'!$F$2:$DV$2,'현금흐름표(FY)'!O$1,'현금흐름표(M)'!$F15:$DV15)</f>
        <v>0</v>
      </c>
      <c r="P13" s="187">
        <f>SUMIF('현금흐름표(M)'!$F$2:$DV$2,'현금흐름표(FY)'!P$1,'현금흐름표(M)'!$F15:$DV15)</f>
        <v>0</v>
      </c>
      <c r="Q13" s="187">
        <f>SUMIF('현금흐름표(M)'!$F$2:$DV$2,'현금흐름표(FY)'!Q$1,'현금흐름표(M)'!$F15:$DV15)</f>
        <v>0</v>
      </c>
      <c r="R13" s="187">
        <f>SUMIF('현금흐름표(M)'!$F$2:$DV$2,'현금흐름표(FY)'!R$1,'현금흐름표(M)'!$F15:$DV15)</f>
        <v>0</v>
      </c>
      <c r="S13" s="187">
        <f>SUMIF('현금흐름표(M)'!$F$2:$DV$2,'현금흐름표(FY)'!S$1,'현금흐름표(M)'!$F15:$DV15)</f>
        <v>0</v>
      </c>
      <c r="T13" s="187">
        <f>SUMIF('현금흐름표(M)'!$F$2:$DV$2,'현금흐름표(FY)'!T$1,'현금흐름표(M)'!$F15:$DV15)</f>
        <v>0</v>
      </c>
      <c r="U13" s="187">
        <f>SUMIF('현금흐름표(M)'!$F$2:$DV$2,'현금흐름표(FY)'!U$1,'현금흐름표(M)'!$F15:$DV15)</f>
        <v>0</v>
      </c>
      <c r="V13" s="187">
        <f>SUMIF('현금흐름표(M)'!$F$2:$DV$2,'현금흐름표(FY)'!V$1,'현금흐름표(M)'!$F15:$DV15)</f>
        <v>0</v>
      </c>
      <c r="W13" s="187">
        <f>SUMIF('현금흐름표(M)'!$F$2:$DV$2,'현금흐름표(FY)'!W$1,'현금흐름표(M)'!$F15:$DV15)</f>
        <v>0</v>
      </c>
      <c r="X13" s="187">
        <f>SUMIF('현금흐름표(M)'!$F$2:$DV$2,'현금흐름표(FY)'!X$1,'현금흐름표(M)'!$F15:$DV15)</f>
        <v>0</v>
      </c>
      <c r="Y13" s="187">
        <f>SUMIF('현금흐름표(M)'!$F$2:$DV$2,'현금흐름표(FY)'!Y$1,'현금흐름표(M)'!$F15:$DV15)</f>
        <v>0</v>
      </c>
      <c r="Z13" s="187">
        <f>SUMIF('현금흐름표(M)'!$F$2:$DV$2,'현금흐름표(FY)'!Z$1,'현금흐름표(M)'!$F15:$DV15)</f>
        <v>0</v>
      </c>
      <c r="AA13" s="187">
        <f>SUMIF('현금흐름표(M)'!$F$2:$DV$2,'현금흐름표(FY)'!AA$1,'현금흐름표(M)'!$F15:$DV15)</f>
        <v>0</v>
      </c>
      <c r="AB13" s="187">
        <f>SUMIF('현금흐름표(M)'!$F$2:$DV$2,'현금흐름표(FY)'!AB$1,'현금흐름표(M)'!$F15:$DV15)</f>
        <v>0</v>
      </c>
      <c r="AC13" s="187">
        <f>SUMIF('현금흐름표(M)'!$F$2:$DV$2,'현금흐름표(FY)'!AC$1,'현금흐름표(M)'!$F15:$DV15)</f>
        <v>0</v>
      </c>
      <c r="AD13" s="187">
        <f>SUMIF('현금흐름표(M)'!$F$2:$DV$2,'현금흐름표(FY)'!AD$1,'현금흐름표(M)'!$F15:$DV15)</f>
        <v>0</v>
      </c>
      <c r="AE13" s="187">
        <f>SUMIF('현금흐름표(M)'!$F$2:$DV$2,'현금흐름표(FY)'!AE$1,'현금흐름표(M)'!$F15:$DV15)</f>
        <v>0</v>
      </c>
      <c r="AF13" s="187">
        <f>SUMIF('현금흐름표(M)'!$F$2:$DV$2,'현금흐름표(FY)'!AF$1,'현금흐름표(M)'!$F15:$DV15)</f>
        <v>0</v>
      </c>
      <c r="AG13" s="187">
        <f>SUMIF('현금흐름표(M)'!$F$2:$DV$2,'현금흐름표(FY)'!AG$1,'현금흐름표(M)'!$F15:$DV15)</f>
        <v>0</v>
      </c>
      <c r="AH13" s="187">
        <f>SUMIF('현금흐름표(M)'!$F$2:$DV$2,'현금흐름표(FY)'!AH$1,'현금흐름표(M)'!$F15:$DV15)</f>
        <v>0</v>
      </c>
      <c r="AI13" s="187">
        <f>SUMIF('현금흐름표(M)'!$F$2:$DV$2,'현금흐름표(FY)'!AI$1,'현금흐름표(M)'!$F15:$DV15)</f>
        <v>0</v>
      </c>
      <c r="AJ13" s="187">
        <f>SUMIF('현금흐름표(M)'!$F$2:$DV$2,'현금흐름표(FY)'!AJ$1,'현금흐름표(M)'!$F15:$DV15)</f>
        <v>0</v>
      </c>
      <c r="AK13" s="187">
        <f>SUMIF('현금흐름표(M)'!$F$2:$DV$2,'현금흐름표(FY)'!AK$1,'현금흐름표(M)'!$F15:$DV15)</f>
        <v>0</v>
      </c>
      <c r="AL13" s="187">
        <f>SUMIF('현금흐름표(M)'!$F$2:$DV$2,'현금흐름표(FY)'!AL$1,'현금흐름표(M)'!$F15:$DV15)</f>
        <v>0</v>
      </c>
      <c r="AM13" s="187">
        <f>SUMIF('현금흐름표(M)'!$F$2:$DV$2,'현금흐름표(FY)'!AM$1,'현금흐름표(M)'!$F15:$DV15)</f>
        <v>0</v>
      </c>
      <c r="AN13" s="187">
        <f>SUMIF('현금흐름표(M)'!$F$2:$DV$2,'현금흐름표(FY)'!AN$1,'현금흐름표(M)'!$F15:$DV15)</f>
        <v>0</v>
      </c>
      <c r="AO13" s="187">
        <f>SUMIF('현금흐름표(M)'!$F$2:$DV$2,'현금흐름표(FY)'!AO$1,'현금흐름표(M)'!$F15:$DV15)</f>
        <v>0</v>
      </c>
      <c r="AP13" s="187">
        <f>SUMIF('현금흐름표(M)'!$F$2:$DV$2,'현금흐름표(FY)'!AP$1,'현금흐름표(M)'!$F15:$DV15)</f>
        <v>0</v>
      </c>
      <c r="AQ13" s="187">
        <f>SUMIF('현금흐름표(M)'!$F$2:$DV$2,'현금흐름표(FY)'!AQ$1,'현금흐름표(M)'!$F15:$DV15)</f>
        <v>0</v>
      </c>
      <c r="AR13" s="187">
        <f>SUMIF('현금흐름표(M)'!$F$2:$DV$2,'현금흐름표(FY)'!AR$1,'현금흐름표(M)'!$F15:$DV15)</f>
        <v>0</v>
      </c>
      <c r="AS13" s="187">
        <f>SUMIF('현금흐름표(M)'!$F$2:$DV$2,'현금흐름표(FY)'!AS$1,'현금흐름표(M)'!$F15:$DV15)</f>
        <v>0</v>
      </c>
      <c r="AT13" s="187">
        <f>SUMIF('현금흐름표(M)'!$F$2:$DV$2,'현금흐름표(FY)'!AT$1,'현금흐름표(M)'!$F15:$DV15)</f>
        <v>0</v>
      </c>
    </row>
    <row r="14" spans="1:46" x14ac:dyDescent="0.4">
      <c r="C14" s="21" t="s">
        <v>1041</v>
      </c>
      <c r="F14" s="586">
        <f>SUMIF('현금흐름표(M)'!$F$2:$DV$2,'현금흐름표(FY)'!F$1,'현금흐름표(M)'!$F16:$DV16)</f>
        <v>0</v>
      </c>
      <c r="G14" s="187">
        <f>SUMIF('현금흐름표(M)'!$F$2:$DV$2,'현금흐름표(FY)'!G$1,'현금흐름표(M)'!$F16:$DV16)</f>
        <v>23127.97509</v>
      </c>
      <c r="H14" s="187">
        <f>SUMIF('현금흐름표(M)'!$F$2:$DV$2,'현금흐름표(FY)'!H$1,'현금흐름표(M)'!$F16:$DV16)</f>
        <v>23127.97509</v>
      </c>
      <c r="I14" s="187">
        <f>SUMIF('현금흐름표(M)'!$F$2:$DV$2,'현금흐름표(FY)'!I$1,'현금흐름표(M)'!$F16:$DV16)</f>
        <v>23127.97509</v>
      </c>
      <c r="J14" s="187">
        <f>SUMIF('현금흐름표(M)'!$F$2:$DV$2,'현금흐름표(FY)'!J$1,'현금흐름표(M)'!$F16:$DV16)</f>
        <v>23127.97509</v>
      </c>
      <c r="K14" s="187">
        <f>SUMIF('현금흐름표(M)'!$F$2:$DV$2,'현금흐름표(FY)'!K$1,'현금흐름표(M)'!$F16:$DV16)</f>
        <v>23127.97509</v>
      </c>
      <c r="L14" s="187">
        <f>SUMIF('현금흐름표(M)'!$F$2:$DV$2,'현금흐름표(FY)'!L$1,'현금흐름표(M)'!$F16:$DV16)</f>
        <v>23127.97509</v>
      </c>
      <c r="M14" s="187">
        <f>SUMIF('현금흐름표(M)'!$F$2:$DV$2,'현금흐름표(FY)'!M$1,'현금흐름표(M)'!$F16:$DV16)</f>
        <v>23127.97509</v>
      </c>
      <c r="N14" s="187">
        <f>SUMIF('현금흐름표(M)'!$F$2:$DV$2,'현금흐름표(FY)'!N$1,'현금흐름표(M)'!$F16:$DV16)</f>
        <v>23127.97509</v>
      </c>
      <c r="O14" s="187">
        <f>SUMIF('현금흐름표(M)'!$F$2:$DV$2,'현금흐름표(FY)'!O$1,'현금흐름표(M)'!$F16:$DV16)</f>
        <v>23127.97509</v>
      </c>
      <c r="P14" s="187">
        <f>SUMIF('현금흐름표(M)'!$F$2:$DV$2,'현금흐름표(FY)'!P$1,'현금흐름표(M)'!$F16:$DV16)</f>
        <v>23127.97509</v>
      </c>
      <c r="Q14" s="187">
        <f>SUMIF('현금흐름표(M)'!$F$2:$DV$2,'현금흐름표(FY)'!Q$1,'현금흐름표(M)'!$F16:$DV16)</f>
        <v>23127.97509</v>
      </c>
      <c r="R14" s="187">
        <f>SUMIF('현금흐름표(M)'!$F$2:$DV$2,'현금흐름표(FY)'!R$1,'현금흐름표(M)'!$F16:$DV16)</f>
        <v>23127.97509</v>
      </c>
      <c r="S14" s="187">
        <f>SUMIF('현금흐름표(M)'!$F$2:$DV$2,'현금흐름표(FY)'!S$1,'현금흐름표(M)'!$F16:$DV16)</f>
        <v>23127.97509</v>
      </c>
      <c r="T14" s="187">
        <f>SUMIF('현금흐름표(M)'!$F$2:$DV$2,'현금흐름표(FY)'!T$1,'현금흐름표(M)'!$F16:$DV16)</f>
        <v>23127.97509</v>
      </c>
      <c r="U14" s="187">
        <f>SUMIF('현금흐름표(M)'!$F$2:$DV$2,'현금흐름표(FY)'!U$1,'현금흐름표(M)'!$F16:$DV16)</f>
        <v>23127.97509</v>
      </c>
      <c r="V14" s="187">
        <f>SUMIF('현금흐름표(M)'!$F$2:$DV$2,'현금흐름표(FY)'!V$1,'현금흐름표(M)'!$F16:$DV16)</f>
        <v>23127.97509</v>
      </c>
      <c r="W14" s="187">
        <f>SUMIF('현금흐름표(M)'!$F$2:$DV$2,'현금흐름표(FY)'!W$1,'현금흐름표(M)'!$F16:$DV16)</f>
        <v>23127.97509</v>
      </c>
      <c r="X14" s="187">
        <f>SUMIF('현금흐름표(M)'!$F$2:$DV$2,'현금흐름표(FY)'!X$1,'현금흐름표(M)'!$F16:$DV16)</f>
        <v>23127.97509</v>
      </c>
      <c r="Y14" s="187">
        <f>SUMIF('현금흐름표(M)'!$F$2:$DV$2,'현금흐름표(FY)'!Y$1,'현금흐름표(M)'!$F16:$DV16)</f>
        <v>23127.97509</v>
      </c>
      <c r="Z14" s="187">
        <f>SUMIF('현금흐름표(M)'!$F$2:$DV$2,'현금흐름표(FY)'!Z$1,'현금흐름표(M)'!$F16:$DV16)</f>
        <v>23127.97509</v>
      </c>
      <c r="AA14" s="187">
        <f>SUMIF('현금흐름표(M)'!$F$2:$DV$2,'현금흐름표(FY)'!AA$1,'현금흐름표(M)'!$F16:$DV16)</f>
        <v>23127.97509</v>
      </c>
      <c r="AB14" s="187">
        <f>SUMIF('현금흐름표(M)'!$F$2:$DV$2,'현금흐름표(FY)'!AB$1,'현금흐름표(M)'!$F16:$DV16)</f>
        <v>23127.97509</v>
      </c>
      <c r="AC14" s="187">
        <f>SUMIF('현금흐름표(M)'!$F$2:$DV$2,'현금흐름표(FY)'!AC$1,'현금흐름표(M)'!$F16:$DV16)</f>
        <v>23127.97509</v>
      </c>
      <c r="AD14" s="187">
        <f>SUMIF('현금흐름표(M)'!$F$2:$DV$2,'현금흐름표(FY)'!AD$1,'현금흐름표(M)'!$F16:$DV16)</f>
        <v>23127.97509</v>
      </c>
      <c r="AE14" s="187">
        <f>SUMIF('현금흐름표(M)'!$F$2:$DV$2,'현금흐름표(FY)'!AE$1,'현금흐름표(M)'!$F16:$DV16)</f>
        <v>23127.97509</v>
      </c>
      <c r="AF14" s="187">
        <f>SUMIF('현금흐름표(M)'!$F$2:$DV$2,'현금흐름표(FY)'!AF$1,'현금흐름표(M)'!$F16:$DV16)</f>
        <v>23127.97509</v>
      </c>
      <c r="AG14" s="187">
        <f>SUMIF('현금흐름표(M)'!$F$2:$DV$2,'현금흐름표(FY)'!AG$1,'현금흐름표(M)'!$F16:$DV16)</f>
        <v>23127.97509</v>
      </c>
      <c r="AH14" s="187">
        <f>SUMIF('현금흐름표(M)'!$F$2:$DV$2,'현금흐름표(FY)'!AH$1,'현금흐름표(M)'!$F16:$DV16)</f>
        <v>23127.97509</v>
      </c>
      <c r="AI14" s="187">
        <f>SUMIF('현금흐름표(M)'!$F$2:$DV$2,'현금흐름표(FY)'!AI$1,'현금흐름표(M)'!$F16:$DV16)</f>
        <v>23127.97509</v>
      </c>
      <c r="AJ14" s="187">
        <f>SUMIF('현금흐름표(M)'!$F$2:$DV$2,'현금흐름표(FY)'!AJ$1,'현금흐름표(M)'!$F16:$DV16)</f>
        <v>23127.97509</v>
      </c>
      <c r="AK14" s="187">
        <f>SUMIF('현금흐름표(M)'!$F$2:$DV$2,'현금흐름표(FY)'!AK$1,'현금흐름표(M)'!$F16:$DV16)</f>
        <v>23127.97509</v>
      </c>
      <c r="AL14" s="187">
        <f>SUMIF('현금흐름표(M)'!$F$2:$DV$2,'현금흐름표(FY)'!AL$1,'현금흐름표(M)'!$F16:$DV16)</f>
        <v>23127.97509</v>
      </c>
      <c r="AM14" s="187">
        <f>SUMIF('현금흐름표(M)'!$F$2:$DV$2,'현금흐름표(FY)'!AM$1,'현금흐름표(M)'!$F16:$DV16)</f>
        <v>23127.97509</v>
      </c>
      <c r="AN14" s="187">
        <f>SUMIF('현금흐름표(M)'!$F$2:$DV$2,'현금흐름표(FY)'!AN$1,'현금흐름표(M)'!$F16:$DV16)</f>
        <v>23127.97509</v>
      </c>
      <c r="AO14" s="187">
        <f>SUMIF('현금흐름표(M)'!$F$2:$DV$2,'현금흐름표(FY)'!AO$1,'현금흐름표(M)'!$F16:$DV16)</f>
        <v>23127.97509</v>
      </c>
      <c r="AP14" s="187">
        <f>SUMIF('현금흐름표(M)'!$F$2:$DV$2,'현금흐름표(FY)'!AP$1,'현금흐름표(M)'!$F16:$DV16)</f>
        <v>23127.97509</v>
      </c>
      <c r="AQ14" s="187">
        <f>SUMIF('현금흐름표(M)'!$F$2:$DV$2,'현금흐름표(FY)'!AQ$1,'현금흐름표(M)'!$F16:$DV16)</f>
        <v>23127.97509</v>
      </c>
      <c r="AR14" s="187">
        <f>SUMIF('현금흐름표(M)'!$F$2:$DV$2,'현금흐름표(FY)'!AR$1,'현금흐름표(M)'!$F16:$DV16)</f>
        <v>23127.97509</v>
      </c>
      <c r="AS14" s="187">
        <f>SUMIF('현금흐름표(M)'!$F$2:$DV$2,'현금흐름표(FY)'!AS$1,'현금흐름표(M)'!$F16:$DV16)</f>
        <v>23127.97509</v>
      </c>
      <c r="AT14" s="187">
        <f>SUMIF('현금흐름표(M)'!$F$2:$DV$2,'현금흐름표(FY)'!AT$1,'현금흐름표(M)'!$F16:$DV16)</f>
        <v>23127.97509</v>
      </c>
    </row>
    <row r="15" spans="1:46" x14ac:dyDescent="0.4">
      <c r="C15" s="21" t="s">
        <v>1042</v>
      </c>
      <c r="F15" s="586">
        <f>SUMIF('현금흐름표(M)'!$F$2:$DV$2,'현금흐름표(FY)'!F$1,'현금흐름표(M)'!$F17:$DV17)</f>
        <v>0</v>
      </c>
      <c r="G15" s="187">
        <f>SUMIF('현금흐름표(M)'!$F$2:$DV$2,'현금흐름표(FY)'!G$1,'현금흐름표(M)'!$F17:$DV17)</f>
        <v>0</v>
      </c>
      <c r="H15" s="187">
        <f>SUMIF('현금흐름표(M)'!$F$2:$DV$2,'현금흐름표(FY)'!H$1,'현금흐름표(M)'!$F17:$DV17)</f>
        <v>0</v>
      </c>
      <c r="I15" s="187">
        <f>SUMIF('현금흐름표(M)'!$F$2:$DV$2,'현금흐름표(FY)'!I$1,'현금흐름표(M)'!$F17:$DV17)</f>
        <v>0</v>
      </c>
      <c r="J15" s="187">
        <f>SUMIF('현금흐름표(M)'!$F$2:$DV$2,'현금흐름표(FY)'!J$1,'현금흐름표(M)'!$F17:$DV17)</f>
        <v>0</v>
      </c>
      <c r="K15" s="187">
        <f>SUMIF('현금흐름표(M)'!$F$2:$DV$2,'현금흐름표(FY)'!K$1,'현금흐름표(M)'!$F17:$DV17)</f>
        <v>0</v>
      </c>
      <c r="L15" s="187">
        <f>SUMIF('현금흐름표(M)'!$F$2:$DV$2,'현금흐름표(FY)'!L$1,'현금흐름표(M)'!$F17:$DV17)</f>
        <v>0</v>
      </c>
      <c r="M15" s="187">
        <f>SUMIF('현금흐름표(M)'!$F$2:$DV$2,'현금흐름표(FY)'!M$1,'현금흐름표(M)'!$F17:$DV17)</f>
        <v>0</v>
      </c>
      <c r="N15" s="187">
        <f>SUMIF('현금흐름표(M)'!$F$2:$DV$2,'현금흐름표(FY)'!N$1,'현금흐름표(M)'!$F17:$DV17)</f>
        <v>0</v>
      </c>
      <c r="O15" s="187">
        <f>SUMIF('현금흐름표(M)'!$F$2:$DV$2,'현금흐름표(FY)'!O$1,'현금흐름표(M)'!$F17:$DV17)</f>
        <v>0</v>
      </c>
      <c r="P15" s="187">
        <f>SUMIF('현금흐름표(M)'!$F$2:$DV$2,'현금흐름표(FY)'!P$1,'현금흐름표(M)'!$F17:$DV17)</f>
        <v>0</v>
      </c>
      <c r="Q15" s="187">
        <f>SUMIF('현금흐름표(M)'!$F$2:$DV$2,'현금흐름표(FY)'!Q$1,'현금흐름표(M)'!$F17:$DV17)</f>
        <v>0</v>
      </c>
      <c r="R15" s="187">
        <f>SUMIF('현금흐름표(M)'!$F$2:$DV$2,'현금흐름표(FY)'!R$1,'현금흐름표(M)'!$F17:$DV17)</f>
        <v>0</v>
      </c>
      <c r="S15" s="187">
        <f>SUMIF('현금흐름표(M)'!$F$2:$DV$2,'현금흐름표(FY)'!S$1,'현금흐름표(M)'!$F17:$DV17)</f>
        <v>0</v>
      </c>
      <c r="T15" s="187">
        <f>SUMIF('현금흐름표(M)'!$F$2:$DV$2,'현금흐름표(FY)'!T$1,'현금흐름표(M)'!$F17:$DV17)</f>
        <v>0</v>
      </c>
      <c r="U15" s="187">
        <f>SUMIF('현금흐름표(M)'!$F$2:$DV$2,'현금흐름표(FY)'!U$1,'현금흐름표(M)'!$F17:$DV17)</f>
        <v>0</v>
      </c>
      <c r="V15" s="187">
        <f>SUMIF('현금흐름표(M)'!$F$2:$DV$2,'현금흐름표(FY)'!V$1,'현금흐름표(M)'!$F17:$DV17)</f>
        <v>0</v>
      </c>
      <c r="W15" s="187">
        <f>SUMIF('현금흐름표(M)'!$F$2:$DV$2,'현금흐름표(FY)'!W$1,'현금흐름표(M)'!$F17:$DV17)</f>
        <v>0</v>
      </c>
      <c r="X15" s="187">
        <f>SUMIF('현금흐름표(M)'!$F$2:$DV$2,'현금흐름표(FY)'!X$1,'현금흐름표(M)'!$F17:$DV17)</f>
        <v>0</v>
      </c>
      <c r="Y15" s="187">
        <f>SUMIF('현금흐름표(M)'!$F$2:$DV$2,'현금흐름표(FY)'!Y$1,'현금흐름표(M)'!$F17:$DV17)</f>
        <v>0</v>
      </c>
      <c r="Z15" s="187">
        <f>SUMIF('현금흐름표(M)'!$F$2:$DV$2,'현금흐름표(FY)'!Z$1,'현금흐름표(M)'!$F17:$DV17)</f>
        <v>0</v>
      </c>
      <c r="AA15" s="187">
        <f>SUMIF('현금흐름표(M)'!$F$2:$DV$2,'현금흐름표(FY)'!AA$1,'현금흐름표(M)'!$F17:$DV17)</f>
        <v>0</v>
      </c>
      <c r="AB15" s="187">
        <f>SUMIF('현금흐름표(M)'!$F$2:$DV$2,'현금흐름표(FY)'!AB$1,'현금흐름표(M)'!$F17:$DV17)</f>
        <v>0</v>
      </c>
      <c r="AC15" s="187">
        <f>SUMIF('현금흐름표(M)'!$F$2:$DV$2,'현금흐름표(FY)'!AC$1,'현금흐름표(M)'!$F17:$DV17)</f>
        <v>0</v>
      </c>
      <c r="AD15" s="187">
        <f>SUMIF('현금흐름표(M)'!$F$2:$DV$2,'현금흐름표(FY)'!AD$1,'현금흐름표(M)'!$F17:$DV17)</f>
        <v>0</v>
      </c>
      <c r="AE15" s="187">
        <f>SUMIF('현금흐름표(M)'!$F$2:$DV$2,'현금흐름표(FY)'!AE$1,'현금흐름표(M)'!$F17:$DV17)</f>
        <v>0</v>
      </c>
      <c r="AF15" s="187">
        <f>SUMIF('현금흐름표(M)'!$F$2:$DV$2,'현금흐름표(FY)'!AF$1,'현금흐름표(M)'!$F17:$DV17)</f>
        <v>0</v>
      </c>
      <c r="AG15" s="187">
        <f>SUMIF('현금흐름표(M)'!$F$2:$DV$2,'현금흐름표(FY)'!AG$1,'현금흐름표(M)'!$F17:$DV17)</f>
        <v>0</v>
      </c>
      <c r="AH15" s="187">
        <f>SUMIF('현금흐름표(M)'!$F$2:$DV$2,'현금흐름표(FY)'!AH$1,'현금흐름표(M)'!$F17:$DV17)</f>
        <v>0</v>
      </c>
      <c r="AI15" s="187">
        <f>SUMIF('현금흐름표(M)'!$F$2:$DV$2,'현금흐름표(FY)'!AI$1,'현금흐름표(M)'!$F17:$DV17)</f>
        <v>0</v>
      </c>
      <c r="AJ15" s="187">
        <f>SUMIF('현금흐름표(M)'!$F$2:$DV$2,'현금흐름표(FY)'!AJ$1,'현금흐름표(M)'!$F17:$DV17)</f>
        <v>0</v>
      </c>
      <c r="AK15" s="187">
        <f>SUMIF('현금흐름표(M)'!$F$2:$DV$2,'현금흐름표(FY)'!AK$1,'현금흐름표(M)'!$F17:$DV17)</f>
        <v>0</v>
      </c>
      <c r="AL15" s="187">
        <f>SUMIF('현금흐름표(M)'!$F$2:$DV$2,'현금흐름표(FY)'!AL$1,'현금흐름표(M)'!$F17:$DV17)</f>
        <v>0</v>
      </c>
      <c r="AM15" s="187">
        <f>SUMIF('현금흐름표(M)'!$F$2:$DV$2,'현금흐름표(FY)'!AM$1,'현금흐름표(M)'!$F17:$DV17)</f>
        <v>0</v>
      </c>
      <c r="AN15" s="187">
        <f>SUMIF('현금흐름표(M)'!$F$2:$DV$2,'현금흐름표(FY)'!AN$1,'현금흐름표(M)'!$F17:$DV17)</f>
        <v>0</v>
      </c>
      <c r="AO15" s="187">
        <f>SUMIF('현금흐름표(M)'!$F$2:$DV$2,'현금흐름표(FY)'!AO$1,'현금흐름표(M)'!$F17:$DV17)</f>
        <v>0</v>
      </c>
      <c r="AP15" s="187">
        <f>SUMIF('현금흐름표(M)'!$F$2:$DV$2,'현금흐름표(FY)'!AP$1,'현금흐름표(M)'!$F17:$DV17)</f>
        <v>0</v>
      </c>
      <c r="AQ15" s="187">
        <f>SUMIF('현금흐름표(M)'!$F$2:$DV$2,'현금흐름표(FY)'!AQ$1,'현금흐름표(M)'!$F17:$DV17)</f>
        <v>0</v>
      </c>
      <c r="AR15" s="187">
        <f>SUMIF('현금흐름표(M)'!$F$2:$DV$2,'현금흐름표(FY)'!AR$1,'현금흐름표(M)'!$F17:$DV17)</f>
        <v>0</v>
      </c>
      <c r="AS15" s="187">
        <f>SUMIF('현금흐름표(M)'!$F$2:$DV$2,'현금흐름표(FY)'!AS$1,'현금흐름표(M)'!$F17:$DV17)</f>
        <v>0</v>
      </c>
      <c r="AT15" s="187">
        <f>SUMIF('현금흐름표(M)'!$F$2:$DV$2,'현금흐름표(FY)'!AT$1,'현금흐름표(M)'!$F17:$DV17)</f>
        <v>0</v>
      </c>
    </row>
    <row r="16" spans="1:46" x14ac:dyDescent="0.4">
      <c r="F16" s="586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7"/>
    </row>
    <row r="17" spans="1:46" ht="4.95" customHeight="1" x14ac:dyDescent="0.4">
      <c r="F17" s="186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7"/>
      <c r="AT17" s="187"/>
    </row>
    <row r="18" spans="1:46" x14ac:dyDescent="0.4">
      <c r="A18" s="755"/>
      <c r="B18" s="150" t="s">
        <v>464</v>
      </c>
      <c r="C18" s="150"/>
      <c r="D18" s="150"/>
      <c r="E18" s="150"/>
      <c r="F18" s="664">
        <f t="shared" ref="F18:AT18" si="5">SUM(F19:F35)</f>
        <v>30000</v>
      </c>
      <c r="G18" s="665">
        <f t="shared" si="5"/>
        <v>522019.22468493879</v>
      </c>
      <c r="H18" s="665">
        <f t="shared" si="5"/>
        <v>351015.47846989002</v>
      </c>
      <c r="I18" s="665">
        <f t="shared" si="5"/>
        <v>351376.75551158475</v>
      </c>
      <c r="J18" s="665">
        <f t="shared" si="5"/>
        <v>567619.46596483118</v>
      </c>
      <c r="K18" s="665">
        <f t="shared" si="5"/>
        <v>680469.29674143286</v>
      </c>
      <c r="L18" s="665">
        <f t="shared" si="5"/>
        <v>591427.41956257669</v>
      </c>
      <c r="M18" s="665">
        <f t="shared" si="5"/>
        <v>592252.73208596918</v>
      </c>
      <c r="N18" s="665">
        <f t="shared" si="5"/>
        <v>809991.58474901784</v>
      </c>
      <c r="O18" s="665">
        <f t="shared" si="5"/>
        <v>671048.32091078279</v>
      </c>
      <c r="P18" s="665">
        <f t="shared" si="5"/>
        <v>606677.94366455649</v>
      </c>
      <c r="Q18" s="665">
        <f t="shared" si="5"/>
        <v>607469.7244864743</v>
      </c>
      <c r="R18" s="665">
        <f t="shared" si="5"/>
        <v>826555.10513834504</v>
      </c>
      <c r="S18" s="665">
        <f t="shared" si="5"/>
        <v>662189.50315929798</v>
      </c>
      <c r="T18" s="665">
        <f t="shared" si="5"/>
        <v>622555.5259130717</v>
      </c>
      <c r="U18" s="665">
        <f t="shared" si="5"/>
        <v>623347.30673498951</v>
      </c>
      <c r="V18" s="665">
        <f t="shared" si="5"/>
        <v>843629.60115470202</v>
      </c>
      <c r="W18" s="665">
        <f t="shared" si="5"/>
        <v>678758.69955278328</v>
      </c>
      <c r="X18" s="665">
        <f t="shared" si="5"/>
        <v>639455.71265014552</v>
      </c>
      <c r="Y18" s="665">
        <f t="shared" si="5"/>
        <v>639816.98969184025</v>
      </c>
      <c r="Z18" s="665">
        <f t="shared" si="5"/>
        <v>767370.05233622296</v>
      </c>
      <c r="AA18" s="665">
        <f t="shared" si="5"/>
        <v>620787.93126661074</v>
      </c>
      <c r="AB18" s="665">
        <f t="shared" si="5"/>
        <v>620787.93126661074</v>
      </c>
      <c r="AC18" s="665">
        <f t="shared" si="5"/>
        <v>620787.93126661074</v>
      </c>
      <c r="AD18" s="665">
        <f t="shared" si="5"/>
        <v>650787.93126661074</v>
      </c>
      <c r="AE18" s="665">
        <f t="shared" si="5"/>
        <v>638839.54803814297</v>
      </c>
      <c r="AF18" s="665">
        <f t="shared" si="5"/>
        <v>638839.54803814297</v>
      </c>
      <c r="AG18" s="665">
        <f t="shared" si="5"/>
        <v>638839.54803814297</v>
      </c>
      <c r="AH18" s="665">
        <f t="shared" si="5"/>
        <v>668839.54803814297</v>
      </c>
      <c r="AI18" s="665">
        <f t="shared" si="5"/>
        <v>657685.22124666837</v>
      </c>
      <c r="AJ18" s="665">
        <f t="shared" si="5"/>
        <v>657685.22124666837</v>
      </c>
      <c r="AK18" s="665">
        <f t="shared" si="5"/>
        <v>657685.22124666837</v>
      </c>
      <c r="AL18" s="665">
        <f t="shared" si="5"/>
        <v>687685.22124666837</v>
      </c>
      <c r="AM18" s="665">
        <f t="shared" si="5"/>
        <v>677362.48322600476</v>
      </c>
      <c r="AN18" s="665">
        <f t="shared" si="5"/>
        <v>677362.48322600476</v>
      </c>
      <c r="AO18" s="665">
        <f t="shared" si="5"/>
        <v>677362.48322600476</v>
      </c>
      <c r="AP18" s="665">
        <f t="shared" si="5"/>
        <v>707362.48322600476</v>
      </c>
      <c r="AQ18" s="665">
        <f t="shared" si="5"/>
        <v>697910.69951690082</v>
      </c>
      <c r="AR18" s="665">
        <f t="shared" si="5"/>
        <v>697910.69951690082</v>
      </c>
      <c r="AS18" s="665">
        <f t="shared" si="5"/>
        <v>697910.69951690082</v>
      </c>
      <c r="AT18" s="665">
        <f t="shared" si="5"/>
        <v>697910.69951690082</v>
      </c>
    </row>
    <row r="19" spans="1:46" x14ac:dyDescent="0.4">
      <c r="C19" s="21" t="s">
        <v>40</v>
      </c>
      <c r="F19" s="599">
        <f>SUMIF('현금흐름표(M)'!$F$2:$DV$2,'현금흐름표(FY)'!F$1,'현금흐름표(M)'!$F20:$DV20)</f>
        <v>0</v>
      </c>
      <c r="G19" s="187">
        <f>SUMIF('현금흐름표(M)'!$F$2:$DV$2,'현금흐름표(FY)'!G$1,'현금흐름표(M)'!$F20:$DV20)</f>
        <v>16500.000000000004</v>
      </c>
      <c r="H19" s="187">
        <f>SUMIF('현금흐름표(M)'!$F$2:$DV$2,'현금흐름표(FY)'!H$1,'현금흐름표(M)'!$F20:$DV20)</f>
        <v>16500.000000000004</v>
      </c>
      <c r="I19" s="187">
        <f>SUMIF('현금흐름표(M)'!$F$2:$DV$2,'현금흐름표(FY)'!I$1,'현금흐름표(M)'!$F20:$DV20)</f>
        <v>16500.000000000004</v>
      </c>
      <c r="J19" s="187">
        <f>SUMIF('현금흐름표(M)'!$F$2:$DV$2,'현금흐름표(FY)'!J$1,'현금흐름표(M)'!$F20:$DV20)</f>
        <v>16500.000000000004</v>
      </c>
      <c r="K19" s="187">
        <f>SUMIF('현금흐름표(M)'!$F$2:$DV$2,'현금흐름표(FY)'!K$1,'현금흐름표(M)'!$F20:$DV20)</f>
        <v>16500.000000000004</v>
      </c>
      <c r="L19" s="187">
        <f>SUMIF('현금흐름표(M)'!$F$2:$DV$2,'현금흐름표(FY)'!L$1,'현금흐름표(M)'!$F20:$DV20)</f>
        <v>16500.000000000004</v>
      </c>
      <c r="M19" s="187">
        <f>SUMIF('현금흐름표(M)'!$F$2:$DV$2,'현금흐름표(FY)'!M$1,'현금흐름표(M)'!$F20:$DV20)</f>
        <v>16500.000000000004</v>
      </c>
      <c r="N19" s="187">
        <f>SUMIF('현금흐름표(M)'!$F$2:$DV$2,'현금흐름표(FY)'!N$1,'현금흐름표(M)'!$F20:$DV20)</f>
        <v>16500.000000000004</v>
      </c>
      <c r="O19" s="187">
        <f>SUMIF('현금흐름표(M)'!$F$2:$DV$2,'현금흐름표(FY)'!O$1,'현금흐름표(M)'!$F20:$DV20)</f>
        <v>16500.000000000004</v>
      </c>
      <c r="P19" s="187">
        <f>SUMIF('현금흐름표(M)'!$F$2:$DV$2,'현금흐름표(FY)'!P$1,'현금흐름표(M)'!$F20:$DV20)</f>
        <v>16500.000000000004</v>
      </c>
      <c r="Q19" s="187">
        <f>SUMIF('현금흐름표(M)'!$F$2:$DV$2,'현금흐름표(FY)'!Q$1,'현금흐름표(M)'!$F20:$DV20)</f>
        <v>16500.000000000004</v>
      </c>
      <c r="R19" s="187">
        <f>SUMIF('현금흐름표(M)'!$F$2:$DV$2,'현금흐름표(FY)'!R$1,'현금흐름표(M)'!$F20:$DV20)</f>
        <v>16500.000000000004</v>
      </c>
      <c r="S19" s="187">
        <f>SUMIF('현금흐름표(M)'!$F$2:$DV$2,'현금흐름표(FY)'!S$1,'현금흐름표(M)'!$F20:$DV20)</f>
        <v>16500.000000000004</v>
      </c>
      <c r="T19" s="187">
        <f>SUMIF('현금흐름표(M)'!$F$2:$DV$2,'현금흐름표(FY)'!T$1,'현금흐름표(M)'!$F20:$DV20)</f>
        <v>16500.000000000004</v>
      </c>
      <c r="U19" s="187">
        <f>SUMIF('현금흐름표(M)'!$F$2:$DV$2,'현금흐름표(FY)'!U$1,'현금흐름표(M)'!$F20:$DV20)</f>
        <v>16500.000000000004</v>
      </c>
      <c r="V19" s="187">
        <f>SUMIF('현금흐름표(M)'!$F$2:$DV$2,'현금흐름표(FY)'!V$1,'현금흐름표(M)'!$F20:$DV20)</f>
        <v>16500.000000000004</v>
      </c>
      <c r="W19" s="187">
        <f>SUMIF('현금흐름표(M)'!$F$2:$DV$2,'현금흐름표(FY)'!W$1,'현금흐름표(M)'!$F20:$DV20)</f>
        <v>16500.000000000004</v>
      </c>
      <c r="X19" s="187">
        <f>SUMIF('현금흐름표(M)'!$F$2:$DV$2,'현금흐름표(FY)'!X$1,'현금흐름표(M)'!$F20:$DV20)</f>
        <v>16500.000000000004</v>
      </c>
      <c r="Y19" s="187">
        <f>SUMIF('현금흐름표(M)'!$F$2:$DV$2,'현금흐름표(FY)'!Y$1,'현금흐름표(M)'!$F20:$DV20)</f>
        <v>16500.000000000004</v>
      </c>
      <c r="Z19" s="187">
        <f>SUMIF('현금흐름표(M)'!$F$2:$DV$2,'현금흐름표(FY)'!Z$1,'현금흐름표(M)'!$F20:$DV20)</f>
        <v>16500.000000000004</v>
      </c>
      <c r="AA19" s="187">
        <f>SUMIF('현금흐름표(M)'!$F$2:$DV$2,'현금흐름표(FY)'!AA$1,'현금흐름표(M)'!$F20:$DV20)</f>
        <v>16500.000000000004</v>
      </c>
      <c r="AB19" s="187">
        <f>SUMIF('현금흐름표(M)'!$F$2:$DV$2,'현금흐름표(FY)'!AB$1,'현금흐름표(M)'!$F20:$DV20)</f>
        <v>16500.000000000004</v>
      </c>
      <c r="AC19" s="187">
        <f>SUMIF('현금흐름표(M)'!$F$2:$DV$2,'현금흐름표(FY)'!AC$1,'현금흐름표(M)'!$F20:$DV20)</f>
        <v>16500.000000000004</v>
      </c>
      <c r="AD19" s="187">
        <f>SUMIF('현금흐름표(M)'!$F$2:$DV$2,'현금흐름표(FY)'!AD$1,'현금흐름표(M)'!$F20:$DV20)</f>
        <v>16500.000000000004</v>
      </c>
      <c r="AE19" s="187">
        <f>SUMIF('현금흐름표(M)'!$F$2:$DV$2,'현금흐름표(FY)'!AE$1,'현금흐름표(M)'!$F20:$DV20)</f>
        <v>16500.000000000004</v>
      </c>
      <c r="AF19" s="187">
        <f>SUMIF('현금흐름표(M)'!$F$2:$DV$2,'현금흐름표(FY)'!AF$1,'현금흐름표(M)'!$F20:$DV20)</f>
        <v>16500.000000000004</v>
      </c>
      <c r="AG19" s="187">
        <f>SUMIF('현금흐름표(M)'!$F$2:$DV$2,'현금흐름표(FY)'!AG$1,'현금흐름표(M)'!$F20:$DV20)</f>
        <v>16500.000000000004</v>
      </c>
      <c r="AH19" s="187">
        <f>SUMIF('현금흐름표(M)'!$F$2:$DV$2,'현금흐름표(FY)'!AH$1,'현금흐름표(M)'!$F20:$DV20)</f>
        <v>16500.000000000004</v>
      </c>
      <c r="AI19" s="187">
        <f>SUMIF('현금흐름표(M)'!$F$2:$DV$2,'현금흐름표(FY)'!AI$1,'현금흐름표(M)'!$F20:$DV20)</f>
        <v>16500.000000000004</v>
      </c>
      <c r="AJ19" s="187">
        <f>SUMIF('현금흐름표(M)'!$F$2:$DV$2,'현금흐름표(FY)'!AJ$1,'현금흐름표(M)'!$F20:$DV20)</f>
        <v>16500.000000000004</v>
      </c>
      <c r="AK19" s="187">
        <f>SUMIF('현금흐름표(M)'!$F$2:$DV$2,'현금흐름표(FY)'!AK$1,'현금흐름표(M)'!$F20:$DV20)</f>
        <v>16500.000000000004</v>
      </c>
      <c r="AL19" s="187">
        <f>SUMIF('현금흐름표(M)'!$F$2:$DV$2,'현금흐름표(FY)'!AL$1,'현금흐름표(M)'!$F20:$DV20)</f>
        <v>16500.000000000004</v>
      </c>
      <c r="AM19" s="187">
        <f>SUMIF('현금흐름표(M)'!$F$2:$DV$2,'현금흐름표(FY)'!AM$1,'현금흐름표(M)'!$F20:$DV20)</f>
        <v>16500.000000000004</v>
      </c>
      <c r="AN19" s="187">
        <f>SUMIF('현금흐름표(M)'!$F$2:$DV$2,'현금흐름표(FY)'!AN$1,'현금흐름표(M)'!$F20:$DV20)</f>
        <v>16500.000000000004</v>
      </c>
      <c r="AO19" s="187">
        <f>SUMIF('현금흐름표(M)'!$F$2:$DV$2,'현금흐름표(FY)'!AO$1,'현금흐름표(M)'!$F20:$DV20)</f>
        <v>16500.000000000004</v>
      </c>
      <c r="AP19" s="187">
        <f>SUMIF('현금흐름표(M)'!$F$2:$DV$2,'현금흐름표(FY)'!AP$1,'현금흐름표(M)'!$F20:$DV20)</f>
        <v>16500.000000000004</v>
      </c>
      <c r="AQ19" s="187">
        <f>SUMIF('현금흐름표(M)'!$F$2:$DV$2,'현금흐름표(FY)'!AQ$1,'현금흐름표(M)'!$F20:$DV20)</f>
        <v>16500.000000000004</v>
      </c>
      <c r="AR19" s="187">
        <f>SUMIF('현금흐름표(M)'!$F$2:$DV$2,'현금흐름표(FY)'!AR$1,'현금흐름표(M)'!$F20:$DV20)</f>
        <v>16500.000000000004</v>
      </c>
      <c r="AS19" s="187">
        <f>SUMIF('현금흐름표(M)'!$F$2:$DV$2,'현금흐름표(FY)'!AS$1,'현금흐름표(M)'!$F20:$DV20)</f>
        <v>16500.000000000004</v>
      </c>
      <c r="AT19" s="187">
        <f>SUMIF('현금흐름표(M)'!$F$2:$DV$2,'현금흐름표(FY)'!AT$1,'현금흐름표(M)'!$F20:$DV20)</f>
        <v>16500.000000000004</v>
      </c>
    </row>
    <row r="20" spans="1:46" x14ac:dyDescent="0.4">
      <c r="C20" s="21" t="s">
        <v>41</v>
      </c>
      <c r="F20" s="586">
        <f>SUMIF('현금흐름표(M)'!$F$2:$DV$2,'현금흐름표(FY)'!F$1,'현금흐름표(M)'!$F21:$DV21)</f>
        <v>0</v>
      </c>
      <c r="G20" s="187">
        <f>SUMIF('현금흐름표(M)'!$F$2:$DV$2,'현금흐름표(FY)'!G$1,'현금흐름표(M)'!$F21:$DV21)</f>
        <v>163823.15688750002</v>
      </c>
      <c r="H20" s="187">
        <f>SUMIF('현금흐름표(M)'!$F$2:$DV$2,'현금흐름표(FY)'!H$1,'현금흐름표(M)'!$F21:$DV21)</f>
        <v>163823.15688750002</v>
      </c>
      <c r="I20" s="187">
        <f>SUMIF('현금흐름표(M)'!$F$2:$DV$2,'현금흐름표(FY)'!I$1,'현금흐름표(M)'!$F21:$DV21)</f>
        <v>163823.15688750002</v>
      </c>
      <c r="J20" s="187">
        <f>SUMIF('현금흐름표(M)'!$F$2:$DV$2,'현금흐름표(FY)'!J$1,'현금흐름표(M)'!$F21:$DV21)</f>
        <v>163823.15688750002</v>
      </c>
      <c r="K20" s="187">
        <f>SUMIF('현금흐름표(M)'!$F$2:$DV$2,'현금흐름표(FY)'!K$1,'현금흐름표(M)'!$F21:$DV21)</f>
        <v>167099.62002525001</v>
      </c>
      <c r="L20" s="187">
        <f>SUMIF('현금흐름표(M)'!$F$2:$DV$2,'현금흐름표(FY)'!L$1,'현금흐름표(M)'!$F21:$DV21)</f>
        <v>167099.62002525001</v>
      </c>
      <c r="M20" s="187">
        <f>SUMIF('현금흐름표(M)'!$F$2:$DV$2,'현금흐름표(FY)'!M$1,'현금흐름표(M)'!$F21:$DV21)</f>
        <v>167099.62002525001</v>
      </c>
      <c r="N20" s="187">
        <f>SUMIF('현금흐름표(M)'!$F$2:$DV$2,'현금흐름표(FY)'!N$1,'현금흐름표(M)'!$F21:$DV21)</f>
        <v>167099.62002525001</v>
      </c>
      <c r="O20" s="187">
        <f>SUMIF('현금흐름표(M)'!$F$2:$DV$2,'현금흐름표(FY)'!O$1,'현금흐름표(M)'!$F21:$DV21)</f>
        <v>170441.61242575501</v>
      </c>
      <c r="P20" s="187">
        <f>SUMIF('현금흐름표(M)'!$F$2:$DV$2,'현금흐름표(FY)'!P$1,'현금흐름표(M)'!$F21:$DV21)</f>
        <v>170441.61242575501</v>
      </c>
      <c r="Q20" s="187">
        <f>SUMIF('현금흐름표(M)'!$F$2:$DV$2,'현금흐름표(FY)'!Q$1,'현금흐름표(M)'!$F21:$DV21)</f>
        <v>170441.61242575501</v>
      </c>
      <c r="R20" s="187">
        <f>SUMIF('현금흐름표(M)'!$F$2:$DV$2,'현금흐름표(FY)'!R$1,'현금흐름표(M)'!$F21:$DV21)</f>
        <v>170441.61242575501</v>
      </c>
      <c r="S20" s="187">
        <f>SUMIF('현금흐름표(M)'!$F$2:$DV$2,'현금흐름표(FY)'!S$1,'현금흐름표(M)'!$F21:$DV21)</f>
        <v>173850.44467427014</v>
      </c>
      <c r="T20" s="187">
        <f>SUMIF('현금흐름표(M)'!$F$2:$DV$2,'현금흐름표(FY)'!T$1,'현금흐름표(M)'!$F21:$DV21)</f>
        <v>173850.44467427014</v>
      </c>
      <c r="U20" s="187">
        <f>SUMIF('현금흐름표(M)'!$F$2:$DV$2,'현금흐름표(FY)'!U$1,'현금흐름표(M)'!$F21:$DV21)</f>
        <v>173850.44467427014</v>
      </c>
      <c r="V20" s="187">
        <f>SUMIF('현금흐름표(M)'!$F$2:$DV$2,'현금흐름표(FY)'!V$1,'현금흐름표(M)'!$F21:$DV21)</f>
        <v>173850.44467427014</v>
      </c>
      <c r="W20" s="187">
        <f>SUMIF('현금흐름표(M)'!$F$2:$DV$2,'현금흐름표(FY)'!W$1,'현금흐름표(M)'!$F21:$DV21)</f>
        <v>177327.45356775553</v>
      </c>
      <c r="X20" s="187">
        <f>SUMIF('현금흐름표(M)'!$F$2:$DV$2,'현금흐름표(FY)'!X$1,'현금흐름표(M)'!$F21:$DV21)</f>
        <v>177327.45356775553</v>
      </c>
      <c r="Y20" s="187">
        <f>SUMIF('현금흐름표(M)'!$F$2:$DV$2,'현금흐름표(FY)'!Y$1,'현금흐름표(M)'!$F21:$DV21)</f>
        <v>177327.45356775553</v>
      </c>
      <c r="Z20" s="187">
        <f>SUMIF('현금흐름표(M)'!$F$2:$DV$2,'현금흐름표(FY)'!Z$1,'현금흐름표(M)'!$F21:$DV21)</f>
        <v>177327.45356775553</v>
      </c>
      <c r="AA20" s="187">
        <f>SUMIF('현금흐름표(M)'!$F$2:$DV$2,'현금흐름표(FY)'!AA$1,'현금흐름표(M)'!$F21:$DV21)</f>
        <v>180874.00263911067</v>
      </c>
      <c r="AB20" s="187">
        <f>SUMIF('현금흐름표(M)'!$F$2:$DV$2,'현금흐름표(FY)'!AB$1,'현금흐름표(M)'!$F21:$DV21)</f>
        <v>180874.00263911067</v>
      </c>
      <c r="AC20" s="187">
        <f>SUMIF('현금흐름표(M)'!$F$2:$DV$2,'현금흐름표(FY)'!AC$1,'현금흐름표(M)'!$F21:$DV21)</f>
        <v>180874.00263911067</v>
      </c>
      <c r="AD20" s="187">
        <f>SUMIF('현금흐름표(M)'!$F$2:$DV$2,'현금흐름표(FY)'!AD$1,'현금흐름표(M)'!$F21:$DV21)</f>
        <v>180874.00263911067</v>
      </c>
      <c r="AE20" s="187">
        <f>SUMIF('현금흐름표(M)'!$F$2:$DV$2,'현금흐름표(FY)'!AE$1,'현금흐름표(M)'!$F21:$DV21)</f>
        <v>184491.48269189289</v>
      </c>
      <c r="AF20" s="187">
        <f>SUMIF('현금흐름표(M)'!$F$2:$DV$2,'현금흐름표(FY)'!AF$1,'현금흐름표(M)'!$F21:$DV21)</f>
        <v>184491.48269189289</v>
      </c>
      <c r="AG20" s="187">
        <f>SUMIF('현금흐름표(M)'!$F$2:$DV$2,'현금흐름표(FY)'!AG$1,'현금흐름표(M)'!$F21:$DV21)</f>
        <v>184491.48269189289</v>
      </c>
      <c r="AH20" s="187">
        <f>SUMIF('현금흐름표(M)'!$F$2:$DV$2,'현금흐름표(FY)'!AH$1,'현금흐름표(M)'!$F21:$DV21)</f>
        <v>184491.48269189289</v>
      </c>
      <c r="AI20" s="187">
        <f>SUMIF('현금흐름표(M)'!$F$2:$DV$2,'현금흐름표(FY)'!AI$1,'현금흐름표(M)'!$F21:$DV21)</f>
        <v>188181.31234573072</v>
      </c>
      <c r="AJ20" s="187">
        <f>SUMIF('현금흐름표(M)'!$F$2:$DV$2,'현금흐름표(FY)'!AJ$1,'현금흐름표(M)'!$F21:$DV21)</f>
        <v>188181.31234573072</v>
      </c>
      <c r="AK20" s="187">
        <f>SUMIF('현금흐름표(M)'!$F$2:$DV$2,'현금흐름표(FY)'!AK$1,'현금흐름표(M)'!$F21:$DV21)</f>
        <v>188181.31234573072</v>
      </c>
      <c r="AL20" s="187">
        <f>SUMIF('현금흐름표(M)'!$F$2:$DV$2,'현금흐름표(FY)'!AL$1,'현금흐름표(M)'!$F21:$DV21)</f>
        <v>188181.31234573072</v>
      </c>
      <c r="AM20" s="187">
        <f>SUMIF('현금흐름표(M)'!$F$2:$DV$2,'현금흐름표(FY)'!AM$1,'현금흐름표(M)'!$F21:$DV21)</f>
        <v>191944.93859264534</v>
      </c>
      <c r="AN20" s="187">
        <f>SUMIF('현금흐름표(M)'!$F$2:$DV$2,'현금흐름표(FY)'!AN$1,'현금흐름표(M)'!$F21:$DV21)</f>
        <v>191944.93859264534</v>
      </c>
      <c r="AO20" s="187">
        <f>SUMIF('현금흐름표(M)'!$F$2:$DV$2,'현금흐름표(FY)'!AO$1,'현금흐름표(M)'!$F21:$DV21)</f>
        <v>191944.93859264534</v>
      </c>
      <c r="AP20" s="187">
        <f>SUMIF('현금흐름표(M)'!$F$2:$DV$2,'현금흐름표(FY)'!AP$1,'현금흐름표(M)'!$F21:$DV21)</f>
        <v>191944.93859264534</v>
      </c>
      <c r="AQ20" s="187">
        <f>SUMIF('현금흐름표(M)'!$F$2:$DV$2,'현금흐름표(FY)'!AQ$1,'현금흐름표(M)'!$F21:$DV21)</f>
        <v>195783.83736449826</v>
      </c>
      <c r="AR20" s="187">
        <f>SUMIF('현금흐름표(M)'!$F$2:$DV$2,'현금흐름표(FY)'!AR$1,'현금흐름표(M)'!$F21:$DV21)</f>
        <v>195783.83736449826</v>
      </c>
      <c r="AS20" s="187">
        <f>SUMIF('현금흐름표(M)'!$F$2:$DV$2,'현금흐름표(FY)'!AS$1,'현금흐름표(M)'!$F21:$DV21)</f>
        <v>195783.83736449826</v>
      </c>
      <c r="AT20" s="187">
        <f>SUMIF('현금흐름표(M)'!$F$2:$DV$2,'현금흐름표(FY)'!AT$1,'현금흐름표(M)'!$F21:$DV21)</f>
        <v>195783.83736449826</v>
      </c>
    </row>
    <row r="21" spans="1:46" x14ac:dyDescent="0.4">
      <c r="C21" s="21" t="s">
        <v>42</v>
      </c>
      <c r="F21" s="586">
        <f>SUMIF('현금흐름표(M)'!$F$2:$DV$2,'현금흐름표(FY)'!F$1,'현금흐름표(M)'!$F22:$DV22)</f>
        <v>0</v>
      </c>
      <c r="G21" s="187">
        <f>SUMIF('현금흐름표(M)'!$F$2:$DV$2,'현금흐름표(FY)'!G$1,'현금흐름표(M)'!$F22:$DV22)</f>
        <v>0</v>
      </c>
      <c r="H21" s="187">
        <f>SUMIF('현금흐름표(M)'!$F$2:$DV$2,'현금흐름표(FY)'!H$1,'현금흐름표(M)'!$F22:$DV22)</f>
        <v>0</v>
      </c>
      <c r="I21" s="187">
        <f>SUMIF('현금흐름표(M)'!$F$2:$DV$2,'현금흐름표(FY)'!I$1,'현금흐름표(M)'!$F22:$DV22)</f>
        <v>0</v>
      </c>
      <c r="J21" s="187">
        <f>SUMIF('현금흐름표(M)'!$F$2:$DV$2,'현금흐름표(FY)'!J$1,'현금흐름표(M)'!$F22:$DV22)</f>
        <v>0</v>
      </c>
      <c r="K21" s="187">
        <f>SUMIF('현금흐름표(M)'!$F$2:$DV$2,'현금흐름표(FY)'!K$1,'현금흐름표(M)'!$F22:$DV22)</f>
        <v>237500</v>
      </c>
      <c r="L21" s="187">
        <f>SUMIF('현금흐름표(M)'!$F$2:$DV$2,'현금흐름표(FY)'!L$1,'현금흐름표(M)'!$F22:$DV22)</f>
        <v>237500</v>
      </c>
      <c r="M21" s="187">
        <f>SUMIF('현금흐름표(M)'!$F$2:$DV$2,'현금흐름표(FY)'!M$1,'현금흐름표(M)'!$F22:$DV22)</f>
        <v>237500</v>
      </c>
      <c r="N21" s="187">
        <f>SUMIF('현금흐름표(M)'!$F$2:$DV$2,'현금흐름표(FY)'!N$1,'현금흐름표(M)'!$F22:$DV22)</f>
        <v>237500</v>
      </c>
      <c r="O21" s="187">
        <f>SUMIF('현금흐름표(M)'!$F$2:$DV$2,'현금흐름표(FY)'!O$1,'현금흐름표(M)'!$F22:$DV22)</f>
        <v>249375.00000000006</v>
      </c>
      <c r="P21" s="187">
        <f>SUMIF('현금흐름표(M)'!$F$2:$DV$2,'현금흐름표(FY)'!P$1,'현금흐름표(M)'!$F22:$DV22)</f>
        <v>249375.00000000006</v>
      </c>
      <c r="Q21" s="187">
        <f>SUMIF('현금흐름표(M)'!$F$2:$DV$2,'현금흐름표(FY)'!Q$1,'현금흐름표(M)'!$F22:$DV22)</f>
        <v>249375.00000000006</v>
      </c>
      <c r="R21" s="187">
        <f>SUMIF('현금흐름표(M)'!$F$2:$DV$2,'현금흐름표(FY)'!R$1,'현금흐름표(M)'!$F22:$DV22)</f>
        <v>249375.00000000006</v>
      </c>
      <c r="S21" s="187">
        <f>SUMIF('현금흐름표(M)'!$F$2:$DV$2,'현금흐름표(FY)'!S$1,'현금흐름표(M)'!$F22:$DV22)</f>
        <v>261843.75000000006</v>
      </c>
      <c r="T21" s="187">
        <f>SUMIF('현금흐름표(M)'!$F$2:$DV$2,'현금흐름표(FY)'!T$1,'현금흐름표(M)'!$F22:$DV22)</f>
        <v>261843.75000000006</v>
      </c>
      <c r="U21" s="187">
        <f>SUMIF('현금흐름표(M)'!$F$2:$DV$2,'현금흐름표(FY)'!U$1,'현금흐름표(M)'!$F22:$DV22)</f>
        <v>261843.75000000006</v>
      </c>
      <c r="V21" s="187">
        <f>SUMIF('현금흐름표(M)'!$F$2:$DV$2,'현금흐름표(FY)'!V$1,'현금흐름표(M)'!$F22:$DV22)</f>
        <v>261843.75000000006</v>
      </c>
      <c r="W21" s="187">
        <f>SUMIF('현금흐름표(M)'!$F$2:$DV$2,'현금흐름표(FY)'!W$1,'현금흐름표(M)'!$F22:$DV22)</f>
        <v>274935.93750000006</v>
      </c>
      <c r="X21" s="187">
        <f>SUMIF('현금흐름표(M)'!$F$2:$DV$2,'현금흐름표(FY)'!X$1,'현금흐름표(M)'!$F22:$DV22)</f>
        <v>274935.93750000006</v>
      </c>
      <c r="Y21" s="187">
        <f>SUMIF('현금흐름표(M)'!$F$2:$DV$2,'현금흐름표(FY)'!Y$1,'현금흐름표(M)'!$F22:$DV22)</f>
        <v>274935.93750000006</v>
      </c>
      <c r="Z21" s="187">
        <f>SUMIF('현금흐름표(M)'!$F$2:$DV$2,'현금흐름표(FY)'!Z$1,'현금흐름표(M)'!$F22:$DV22)</f>
        <v>274935.93750000006</v>
      </c>
      <c r="AA21" s="187">
        <f>SUMIF('현금흐름표(M)'!$F$2:$DV$2,'현금흐름표(FY)'!AA$1,'현금흐름표(M)'!$F22:$DV22)</f>
        <v>288682.73437500006</v>
      </c>
      <c r="AB21" s="187">
        <f>SUMIF('현금흐름표(M)'!$F$2:$DV$2,'현금흐름표(FY)'!AB$1,'현금흐름표(M)'!$F22:$DV22)</f>
        <v>288682.73437500006</v>
      </c>
      <c r="AC21" s="187">
        <f>SUMIF('현금흐름표(M)'!$F$2:$DV$2,'현금흐름표(FY)'!AC$1,'현금흐름표(M)'!$F22:$DV22)</f>
        <v>288682.73437500006</v>
      </c>
      <c r="AD21" s="187">
        <f>SUMIF('현금흐름표(M)'!$F$2:$DV$2,'현금흐름표(FY)'!AD$1,'현금흐름표(M)'!$F22:$DV22)</f>
        <v>288682.73437500006</v>
      </c>
      <c r="AE21" s="187">
        <f>SUMIF('현금흐름표(M)'!$F$2:$DV$2,'현금흐름표(FY)'!AE$1,'현금흐름표(M)'!$F22:$DV22)</f>
        <v>303116.87109375006</v>
      </c>
      <c r="AF21" s="187">
        <f>SUMIF('현금흐름표(M)'!$F$2:$DV$2,'현금흐름표(FY)'!AF$1,'현금흐름표(M)'!$F22:$DV22)</f>
        <v>303116.87109375006</v>
      </c>
      <c r="AG21" s="187">
        <f>SUMIF('현금흐름표(M)'!$F$2:$DV$2,'현금흐름표(FY)'!AG$1,'현금흐름표(M)'!$F22:$DV22)</f>
        <v>303116.87109375006</v>
      </c>
      <c r="AH21" s="187">
        <f>SUMIF('현금흐름표(M)'!$F$2:$DV$2,'현금흐름표(FY)'!AH$1,'현금흐름표(M)'!$F22:$DV22)</f>
        <v>303116.87109375006</v>
      </c>
      <c r="AI21" s="187">
        <f>SUMIF('현금흐름표(M)'!$F$2:$DV$2,'현금흐름표(FY)'!AI$1,'현금흐름표(M)'!$F22:$DV22)</f>
        <v>318272.71464843757</v>
      </c>
      <c r="AJ21" s="187">
        <f>SUMIF('현금흐름표(M)'!$F$2:$DV$2,'현금흐름표(FY)'!AJ$1,'현금흐름표(M)'!$F22:$DV22)</f>
        <v>318272.71464843757</v>
      </c>
      <c r="AK21" s="187">
        <f>SUMIF('현금흐름표(M)'!$F$2:$DV$2,'현금흐름표(FY)'!AK$1,'현금흐름표(M)'!$F22:$DV22)</f>
        <v>318272.71464843757</v>
      </c>
      <c r="AL21" s="187">
        <f>SUMIF('현금흐름표(M)'!$F$2:$DV$2,'현금흐름표(FY)'!AL$1,'현금흐름표(M)'!$F22:$DV22)</f>
        <v>318272.71464843757</v>
      </c>
      <c r="AM21" s="187">
        <f>SUMIF('현금흐름표(M)'!$F$2:$DV$2,'현금흐름표(FY)'!AM$1,'현금흐름표(M)'!$F22:$DV22)</f>
        <v>334186.35038085945</v>
      </c>
      <c r="AN21" s="187">
        <f>SUMIF('현금흐름표(M)'!$F$2:$DV$2,'현금흐름표(FY)'!AN$1,'현금흐름표(M)'!$F22:$DV22)</f>
        <v>334186.35038085945</v>
      </c>
      <c r="AO21" s="187">
        <f>SUMIF('현금흐름표(M)'!$F$2:$DV$2,'현금흐름표(FY)'!AO$1,'현금흐름표(M)'!$F22:$DV22)</f>
        <v>334186.35038085945</v>
      </c>
      <c r="AP21" s="187">
        <f>SUMIF('현금흐름표(M)'!$F$2:$DV$2,'현금흐름표(FY)'!AP$1,'현금흐름표(M)'!$F22:$DV22)</f>
        <v>334186.35038085945</v>
      </c>
      <c r="AQ21" s="187">
        <f>SUMIF('현금흐름표(M)'!$F$2:$DV$2,'현금흐름표(FY)'!AQ$1,'현금흐름표(M)'!$F22:$DV22)</f>
        <v>350895.6678999025</v>
      </c>
      <c r="AR21" s="187">
        <f>SUMIF('현금흐름표(M)'!$F$2:$DV$2,'현금흐름표(FY)'!AR$1,'현금흐름표(M)'!$F22:$DV22)</f>
        <v>350895.6678999025</v>
      </c>
      <c r="AS21" s="187">
        <f>SUMIF('현금흐름표(M)'!$F$2:$DV$2,'현금흐름표(FY)'!AS$1,'현금흐름표(M)'!$F22:$DV22)</f>
        <v>350895.6678999025</v>
      </c>
      <c r="AT21" s="187">
        <f>SUMIF('현금흐름표(M)'!$F$2:$DV$2,'현금흐름표(FY)'!AT$1,'현금흐름표(M)'!$F22:$DV22)</f>
        <v>350895.6678999025</v>
      </c>
    </row>
    <row r="22" spans="1:46" x14ac:dyDescent="0.4">
      <c r="C22" s="21" t="s">
        <v>43</v>
      </c>
      <c r="F22" s="586">
        <f>SUMIF('현금흐름표(M)'!$F$2:$DV$2,'현금흐름표(FY)'!F$1,'현금흐름표(M)'!$F23:$DV23)</f>
        <v>0</v>
      </c>
      <c r="G22" s="187">
        <f>SUMIF('현금흐름표(M)'!$F$2:$DV$2,'현금흐름표(FY)'!G$1,'현금흐름표(M)'!$F23:$DV23)</f>
        <v>13491.318802500002</v>
      </c>
      <c r="H22" s="187">
        <f>SUMIF('현금흐름표(M)'!$F$2:$DV$2,'현금흐름표(FY)'!H$1,'현금흐름표(M)'!$F23:$DV23)</f>
        <v>13491.318802500002</v>
      </c>
      <c r="I22" s="187">
        <f>SUMIF('현금흐름표(M)'!$F$2:$DV$2,'현금흐름표(FY)'!I$1,'현금흐름표(M)'!$F23:$DV23)</f>
        <v>13491.318802500002</v>
      </c>
      <c r="J22" s="187">
        <f>SUMIF('현금흐름표(M)'!$F$2:$DV$2,'현금흐름표(FY)'!J$1,'현금흐름표(M)'!$F23:$DV23)</f>
        <v>13491.318802500002</v>
      </c>
      <c r="K22" s="187">
        <f>SUMIF('현금흐름표(M)'!$F$2:$DV$2,'현금흐름표(FY)'!K$1,'현금흐름표(M)'!$F23:$DV23)</f>
        <v>13491.318802500002</v>
      </c>
      <c r="L22" s="187">
        <f>SUMIF('현금흐름표(M)'!$F$2:$DV$2,'현금흐름표(FY)'!L$1,'현금흐름표(M)'!$F23:$DV23)</f>
        <v>13491.318802500002</v>
      </c>
      <c r="M22" s="187">
        <f>SUMIF('현금흐름표(M)'!$F$2:$DV$2,'현금흐름표(FY)'!M$1,'현금흐름표(M)'!$F23:$DV23)</f>
        <v>13491.318802500002</v>
      </c>
      <c r="N22" s="187">
        <f>SUMIF('현금흐름표(M)'!$F$2:$DV$2,'현금흐름표(FY)'!N$1,'현금흐름표(M)'!$F23:$DV23)</f>
        <v>13491.318802500002</v>
      </c>
      <c r="O22" s="187">
        <f>SUMIF('현금흐름표(M)'!$F$2:$DV$2,'현금흐름표(FY)'!O$1,'현금흐름표(M)'!$F23:$DV23)</f>
        <v>13491.318802500002</v>
      </c>
      <c r="P22" s="187">
        <f>SUMIF('현금흐름표(M)'!$F$2:$DV$2,'현금흐름표(FY)'!P$1,'현금흐름표(M)'!$F23:$DV23)</f>
        <v>13491.318802500002</v>
      </c>
      <c r="Q22" s="187">
        <f>SUMIF('현금흐름표(M)'!$F$2:$DV$2,'현금흐름표(FY)'!Q$1,'현금흐름표(M)'!$F23:$DV23)</f>
        <v>13491.318802500002</v>
      </c>
      <c r="R22" s="187">
        <f>SUMIF('현금흐름표(M)'!$F$2:$DV$2,'현금흐름표(FY)'!R$1,'현금흐름표(M)'!$F23:$DV23)</f>
        <v>13491.318802500002</v>
      </c>
      <c r="S22" s="187">
        <f>SUMIF('현금흐름표(M)'!$F$2:$DV$2,'현금흐름표(FY)'!S$1,'현금흐름표(M)'!$F23:$DV23)</f>
        <v>13491.318802500002</v>
      </c>
      <c r="T22" s="187">
        <f>SUMIF('현금흐름표(M)'!$F$2:$DV$2,'현금흐름표(FY)'!T$1,'현금흐름표(M)'!$F23:$DV23)</f>
        <v>13491.318802500002</v>
      </c>
      <c r="U22" s="187">
        <f>SUMIF('현금흐름표(M)'!$F$2:$DV$2,'현금흐름표(FY)'!U$1,'현금흐름표(M)'!$F23:$DV23)</f>
        <v>13491.318802500002</v>
      </c>
      <c r="V22" s="187">
        <f>SUMIF('현금흐름표(M)'!$F$2:$DV$2,'현금흐름표(FY)'!V$1,'현금흐름표(M)'!$F23:$DV23)</f>
        <v>13491.318802500002</v>
      </c>
      <c r="W22" s="187">
        <f>SUMIF('현금흐름표(M)'!$F$2:$DV$2,'현금흐름표(FY)'!W$1,'현금흐름표(M)'!$F23:$DV23)</f>
        <v>13491.318802500002</v>
      </c>
      <c r="X22" s="187">
        <f>SUMIF('현금흐름표(M)'!$F$2:$DV$2,'현금흐름표(FY)'!X$1,'현금흐름표(M)'!$F23:$DV23)</f>
        <v>13491.318802500002</v>
      </c>
      <c r="Y22" s="187">
        <f>SUMIF('현금흐름표(M)'!$F$2:$DV$2,'현금흐름표(FY)'!Y$1,'현금흐름표(M)'!$F23:$DV23)</f>
        <v>13491.318802500002</v>
      </c>
      <c r="Z22" s="187">
        <f>SUMIF('현금흐름표(M)'!$F$2:$DV$2,'현금흐름표(FY)'!Z$1,'현금흐름표(M)'!$F23:$DV23)</f>
        <v>13491.318802500002</v>
      </c>
      <c r="AA22" s="187">
        <f>SUMIF('현금흐름표(M)'!$F$2:$DV$2,'현금흐름표(FY)'!AA$1,'현금흐름표(M)'!$F23:$DV23)</f>
        <v>13491.318802500002</v>
      </c>
      <c r="AB22" s="187">
        <f>SUMIF('현금흐름표(M)'!$F$2:$DV$2,'현금흐름표(FY)'!AB$1,'현금흐름표(M)'!$F23:$DV23)</f>
        <v>13491.318802500002</v>
      </c>
      <c r="AC22" s="187">
        <f>SUMIF('현금흐름표(M)'!$F$2:$DV$2,'현금흐름표(FY)'!AC$1,'현금흐름표(M)'!$F23:$DV23)</f>
        <v>13491.318802500002</v>
      </c>
      <c r="AD22" s="187">
        <f>SUMIF('현금흐름표(M)'!$F$2:$DV$2,'현금흐름표(FY)'!AD$1,'현금흐름표(M)'!$F23:$DV23)</f>
        <v>13491.318802500002</v>
      </c>
      <c r="AE22" s="187">
        <f>SUMIF('현금흐름표(M)'!$F$2:$DV$2,'현금흐름표(FY)'!AE$1,'현금흐름표(M)'!$F23:$DV23)</f>
        <v>13491.318802500002</v>
      </c>
      <c r="AF22" s="187">
        <f>SUMIF('현금흐름표(M)'!$F$2:$DV$2,'현금흐름표(FY)'!AF$1,'현금흐름표(M)'!$F23:$DV23)</f>
        <v>13491.318802500002</v>
      </c>
      <c r="AG22" s="187">
        <f>SUMIF('현금흐름표(M)'!$F$2:$DV$2,'현금흐름표(FY)'!AG$1,'현금흐름표(M)'!$F23:$DV23)</f>
        <v>13491.318802500002</v>
      </c>
      <c r="AH22" s="187">
        <f>SUMIF('현금흐름표(M)'!$F$2:$DV$2,'현금흐름표(FY)'!AH$1,'현금흐름표(M)'!$F23:$DV23)</f>
        <v>13491.318802500002</v>
      </c>
      <c r="AI22" s="187">
        <f>SUMIF('현금흐름표(M)'!$F$2:$DV$2,'현금흐름표(FY)'!AI$1,'현금흐름표(M)'!$F23:$DV23)</f>
        <v>13491.318802500002</v>
      </c>
      <c r="AJ22" s="187">
        <f>SUMIF('현금흐름표(M)'!$F$2:$DV$2,'현금흐름표(FY)'!AJ$1,'현금흐름표(M)'!$F23:$DV23)</f>
        <v>13491.318802500002</v>
      </c>
      <c r="AK22" s="187">
        <f>SUMIF('현금흐름표(M)'!$F$2:$DV$2,'현금흐름표(FY)'!AK$1,'현금흐름표(M)'!$F23:$DV23)</f>
        <v>13491.318802500002</v>
      </c>
      <c r="AL22" s="187">
        <f>SUMIF('현금흐름표(M)'!$F$2:$DV$2,'현금흐름표(FY)'!AL$1,'현금흐름표(M)'!$F23:$DV23)</f>
        <v>13491.318802500002</v>
      </c>
      <c r="AM22" s="187">
        <f>SUMIF('현금흐름표(M)'!$F$2:$DV$2,'현금흐름표(FY)'!AM$1,'현금흐름표(M)'!$F23:$DV23)</f>
        <v>13491.318802500002</v>
      </c>
      <c r="AN22" s="187">
        <f>SUMIF('현금흐름표(M)'!$F$2:$DV$2,'현금흐름표(FY)'!AN$1,'현금흐름표(M)'!$F23:$DV23)</f>
        <v>13491.318802500002</v>
      </c>
      <c r="AO22" s="187">
        <f>SUMIF('현금흐름표(M)'!$F$2:$DV$2,'현금흐름표(FY)'!AO$1,'현금흐름표(M)'!$F23:$DV23)</f>
        <v>13491.318802500002</v>
      </c>
      <c r="AP22" s="187">
        <f>SUMIF('현금흐름표(M)'!$F$2:$DV$2,'현금흐름표(FY)'!AP$1,'현금흐름표(M)'!$F23:$DV23)</f>
        <v>13491.318802500002</v>
      </c>
      <c r="AQ22" s="187">
        <f>SUMIF('현금흐름표(M)'!$F$2:$DV$2,'현금흐름표(FY)'!AQ$1,'현금흐름표(M)'!$F23:$DV23)</f>
        <v>13491.318802500002</v>
      </c>
      <c r="AR22" s="187">
        <f>SUMIF('현금흐름표(M)'!$F$2:$DV$2,'현금흐름표(FY)'!AR$1,'현금흐름표(M)'!$F23:$DV23)</f>
        <v>13491.318802500002</v>
      </c>
      <c r="AS22" s="187">
        <f>SUMIF('현금흐름표(M)'!$F$2:$DV$2,'현금흐름표(FY)'!AS$1,'현금흐름표(M)'!$F23:$DV23)</f>
        <v>13491.318802500002</v>
      </c>
      <c r="AT22" s="187">
        <f>SUMIF('현금흐름표(M)'!$F$2:$DV$2,'현금흐름표(FY)'!AT$1,'현금흐름표(M)'!$F23:$DV23)</f>
        <v>13491.318802500002</v>
      </c>
    </row>
    <row r="23" spans="1:46" x14ac:dyDescent="0.4">
      <c r="C23" s="21" t="s">
        <v>44</v>
      </c>
      <c r="F23" s="586">
        <f>SUMIF('현금흐름표(M)'!$F$2:$DV$2,'현금흐름표(FY)'!F$1,'현금흐름표(M)'!$F24:$DV24)</f>
        <v>0</v>
      </c>
      <c r="G23" s="187">
        <f>SUMIF('현금흐름표(M)'!$F$2:$DV$2,'현금흐름표(FY)'!G$1,'현금흐름표(M)'!$F24:$DV24)</f>
        <v>115639.87544999999</v>
      </c>
      <c r="H23" s="187">
        <f>SUMIF('현금흐름표(M)'!$F$2:$DV$2,'현금흐름표(FY)'!H$1,'현금흐름표(M)'!$F24:$DV24)</f>
        <v>115639.87544999999</v>
      </c>
      <c r="I23" s="187">
        <f>SUMIF('현금흐름표(M)'!$F$2:$DV$2,'현금흐름표(FY)'!I$1,'현금흐름표(M)'!$F24:$DV24)</f>
        <v>115639.87544999999</v>
      </c>
      <c r="J23" s="187">
        <f>SUMIF('현금흐름표(M)'!$F$2:$DV$2,'현금흐름표(FY)'!J$1,'현금흐름표(M)'!$F24:$DV24)</f>
        <v>115639.87544999999</v>
      </c>
      <c r="K23" s="187">
        <f>SUMIF('현금흐름표(M)'!$F$2:$DV$2,'현금흐름표(FY)'!K$1,'현금흐름표(M)'!$F24:$DV24)</f>
        <v>115639.87544999999</v>
      </c>
      <c r="L23" s="187">
        <f>SUMIF('현금흐름표(M)'!$F$2:$DV$2,'현금흐름표(FY)'!L$1,'현금흐름표(M)'!$F24:$DV24)</f>
        <v>115639.87544999999</v>
      </c>
      <c r="M23" s="187">
        <f>SUMIF('현금흐름표(M)'!$F$2:$DV$2,'현금흐름표(FY)'!M$1,'현금흐름표(M)'!$F24:$DV24)</f>
        <v>115639.87544999999</v>
      </c>
      <c r="N23" s="187">
        <f>SUMIF('현금흐름표(M)'!$F$2:$DV$2,'현금흐름표(FY)'!N$1,'현금흐름표(M)'!$F24:$DV24)</f>
        <v>115639.87544999999</v>
      </c>
      <c r="O23" s="187">
        <f>SUMIF('현금흐름표(M)'!$F$2:$DV$2,'현금흐름표(FY)'!O$1,'현금흐름표(M)'!$F24:$DV24)</f>
        <v>115639.87544999999</v>
      </c>
      <c r="P23" s="187">
        <f>SUMIF('현금흐름표(M)'!$F$2:$DV$2,'현금흐름표(FY)'!P$1,'현금흐름표(M)'!$F24:$DV24)</f>
        <v>115639.87544999999</v>
      </c>
      <c r="Q23" s="187">
        <f>SUMIF('현금흐름표(M)'!$F$2:$DV$2,'현금흐름표(FY)'!Q$1,'현금흐름표(M)'!$F24:$DV24)</f>
        <v>115639.87544999999</v>
      </c>
      <c r="R23" s="187">
        <f>SUMIF('현금흐름표(M)'!$F$2:$DV$2,'현금흐름표(FY)'!R$1,'현금흐름표(M)'!$F24:$DV24)</f>
        <v>115639.87544999999</v>
      </c>
      <c r="S23" s="187">
        <f>SUMIF('현금흐름표(M)'!$F$2:$DV$2,'현금흐름표(FY)'!S$1,'현금흐름표(M)'!$F24:$DV24)</f>
        <v>115639.87544999999</v>
      </c>
      <c r="T23" s="187">
        <f>SUMIF('현금흐름표(M)'!$F$2:$DV$2,'현금흐름표(FY)'!T$1,'현금흐름표(M)'!$F24:$DV24)</f>
        <v>115639.87544999999</v>
      </c>
      <c r="U23" s="187">
        <f>SUMIF('현금흐름표(M)'!$F$2:$DV$2,'현금흐름표(FY)'!U$1,'현금흐름표(M)'!$F24:$DV24)</f>
        <v>115639.87544999999</v>
      </c>
      <c r="V23" s="187">
        <f>SUMIF('현금흐름표(M)'!$F$2:$DV$2,'현금흐름표(FY)'!V$1,'현금흐름표(M)'!$F24:$DV24)</f>
        <v>115639.87544999999</v>
      </c>
      <c r="W23" s="187">
        <f>SUMIF('현금흐름표(M)'!$F$2:$DV$2,'현금흐름표(FY)'!W$1,'현금흐름표(M)'!$F24:$DV24)</f>
        <v>115639.87544999999</v>
      </c>
      <c r="X23" s="187">
        <f>SUMIF('현금흐름표(M)'!$F$2:$DV$2,'현금흐름표(FY)'!X$1,'현금흐름표(M)'!$F24:$DV24)</f>
        <v>115639.87544999999</v>
      </c>
      <c r="Y23" s="187">
        <f>SUMIF('현금흐름표(M)'!$F$2:$DV$2,'현금흐름표(FY)'!Y$1,'현금흐름표(M)'!$F24:$DV24)</f>
        <v>115639.87544999999</v>
      </c>
      <c r="Z23" s="187">
        <f>SUMIF('현금흐름표(M)'!$F$2:$DV$2,'현금흐름표(FY)'!Z$1,'현금흐름표(M)'!$F24:$DV24)</f>
        <v>115639.87544999999</v>
      </c>
      <c r="AA23" s="187">
        <f>SUMIF('현금흐름표(M)'!$F$2:$DV$2,'현금흐름표(FY)'!AA$1,'현금흐름표(M)'!$F24:$DV24)</f>
        <v>115639.87544999999</v>
      </c>
      <c r="AB23" s="187">
        <f>SUMIF('현금흐름표(M)'!$F$2:$DV$2,'현금흐름표(FY)'!AB$1,'현금흐름표(M)'!$F24:$DV24)</f>
        <v>115639.87544999999</v>
      </c>
      <c r="AC23" s="187">
        <f>SUMIF('현금흐름표(M)'!$F$2:$DV$2,'현금흐름표(FY)'!AC$1,'현금흐름표(M)'!$F24:$DV24)</f>
        <v>115639.87544999999</v>
      </c>
      <c r="AD23" s="187">
        <f>SUMIF('현금흐름표(M)'!$F$2:$DV$2,'현금흐름표(FY)'!AD$1,'현금흐름표(M)'!$F24:$DV24)</f>
        <v>115639.87544999999</v>
      </c>
      <c r="AE23" s="187">
        <f>SUMIF('현금흐름표(M)'!$F$2:$DV$2,'현금흐름표(FY)'!AE$1,'현금흐름표(M)'!$F24:$DV24)</f>
        <v>115639.87544999999</v>
      </c>
      <c r="AF23" s="187">
        <f>SUMIF('현금흐름표(M)'!$F$2:$DV$2,'현금흐름표(FY)'!AF$1,'현금흐름표(M)'!$F24:$DV24)</f>
        <v>115639.87544999999</v>
      </c>
      <c r="AG23" s="187">
        <f>SUMIF('현금흐름표(M)'!$F$2:$DV$2,'현금흐름표(FY)'!AG$1,'현금흐름표(M)'!$F24:$DV24)</f>
        <v>115639.87544999999</v>
      </c>
      <c r="AH23" s="187">
        <f>SUMIF('현금흐름표(M)'!$F$2:$DV$2,'현금흐름표(FY)'!AH$1,'현금흐름표(M)'!$F24:$DV24)</f>
        <v>115639.87544999999</v>
      </c>
      <c r="AI23" s="187">
        <f>SUMIF('현금흐름표(M)'!$F$2:$DV$2,'현금흐름표(FY)'!AI$1,'현금흐름표(M)'!$F24:$DV24)</f>
        <v>115639.87544999999</v>
      </c>
      <c r="AJ23" s="187">
        <f>SUMIF('현금흐름표(M)'!$F$2:$DV$2,'현금흐름표(FY)'!AJ$1,'현금흐름표(M)'!$F24:$DV24)</f>
        <v>115639.87544999999</v>
      </c>
      <c r="AK23" s="187">
        <f>SUMIF('현금흐름표(M)'!$F$2:$DV$2,'현금흐름표(FY)'!AK$1,'현금흐름표(M)'!$F24:$DV24)</f>
        <v>115639.87544999999</v>
      </c>
      <c r="AL23" s="187">
        <f>SUMIF('현금흐름표(M)'!$F$2:$DV$2,'현금흐름표(FY)'!AL$1,'현금흐름표(M)'!$F24:$DV24)</f>
        <v>115639.87544999999</v>
      </c>
      <c r="AM23" s="187">
        <f>SUMIF('현금흐름표(M)'!$F$2:$DV$2,'현금흐름표(FY)'!AM$1,'현금흐름표(M)'!$F24:$DV24)</f>
        <v>115639.87544999999</v>
      </c>
      <c r="AN23" s="187">
        <f>SUMIF('현금흐름표(M)'!$F$2:$DV$2,'현금흐름표(FY)'!AN$1,'현금흐름표(M)'!$F24:$DV24)</f>
        <v>115639.87544999999</v>
      </c>
      <c r="AO23" s="187">
        <f>SUMIF('현금흐름표(M)'!$F$2:$DV$2,'현금흐름표(FY)'!AO$1,'현금흐름표(M)'!$F24:$DV24)</f>
        <v>115639.87544999999</v>
      </c>
      <c r="AP23" s="187">
        <f>SUMIF('현금흐름표(M)'!$F$2:$DV$2,'현금흐름표(FY)'!AP$1,'현금흐름표(M)'!$F24:$DV24)</f>
        <v>115639.87544999999</v>
      </c>
      <c r="AQ23" s="187">
        <f>SUMIF('현금흐름표(M)'!$F$2:$DV$2,'현금흐름표(FY)'!AQ$1,'현금흐름표(M)'!$F24:$DV24)</f>
        <v>115639.87544999999</v>
      </c>
      <c r="AR23" s="187">
        <f>SUMIF('현금흐름표(M)'!$F$2:$DV$2,'현금흐름표(FY)'!AR$1,'현금흐름표(M)'!$F24:$DV24)</f>
        <v>115639.87544999999</v>
      </c>
      <c r="AS23" s="187">
        <f>SUMIF('현금흐름표(M)'!$F$2:$DV$2,'현금흐름표(FY)'!AS$1,'현금흐름표(M)'!$F24:$DV24)</f>
        <v>115639.87544999999</v>
      </c>
      <c r="AT23" s="187">
        <f>SUMIF('현금흐름표(M)'!$F$2:$DV$2,'현금흐름표(FY)'!AT$1,'현금흐름표(M)'!$F24:$DV24)</f>
        <v>115639.87544999999</v>
      </c>
    </row>
    <row r="24" spans="1:46" x14ac:dyDescent="0.4">
      <c r="C24" s="21" t="s">
        <v>45</v>
      </c>
      <c r="F24" s="586">
        <f>SUMIF('현금흐름표(M)'!$F$2:$DV$2,'현금흐름표(FY)'!F$1,'현금흐름표(M)'!$F25:$DV25)</f>
        <v>30000</v>
      </c>
      <c r="G24" s="187">
        <f>SUMIF('현금흐름표(M)'!$F$2:$DV$2,'현금흐름표(FY)'!G$1,'현금흐름표(M)'!$F25:$DV25)</f>
        <v>0</v>
      </c>
      <c r="H24" s="187">
        <f>SUMIF('현금흐름표(M)'!$F$2:$DV$2,'현금흐름표(FY)'!H$1,'현금흐름표(M)'!$F25:$DV25)</f>
        <v>0</v>
      </c>
      <c r="I24" s="187">
        <f>SUMIF('현금흐름표(M)'!$F$2:$DV$2,'현금흐름표(FY)'!I$1,'현금흐름표(M)'!$F25:$DV25)</f>
        <v>0</v>
      </c>
      <c r="J24" s="187">
        <f>SUMIF('현금흐름표(M)'!$F$2:$DV$2,'현금흐름표(FY)'!J$1,'현금흐름표(M)'!$F25:$DV25)</f>
        <v>30000</v>
      </c>
      <c r="K24" s="187">
        <f>SUMIF('현금흐름표(M)'!$F$2:$DV$2,'현금흐름표(FY)'!K$1,'현금흐름표(M)'!$F25:$DV25)</f>
        <v>0</v>
      </c>
      <c r="L24" s="187">
        <f>SUMIF('현금흐름표(M)'!$F$2:$DV$2,'현금흐름표(FY)'!L$1,'현금흐름표(M)'!$F25:$DV25)</f>
        <v>0</v>
      </c>
      <c r="M24" s="187">
        <f>SUMIF('현금흐름표(M)'!$F$2:$DV$2,'현금흐름표(FY)'!M$1,'현금흐름표(M)'!$F25:$DV25)</f>
        <v>0</v>
      </c>
      <c r="N24" s="187">
        <f>SUMIF('현금흐름표(M)'!$F$2:$DV$2,'현금흐름표(FY)'!N$1,'현금흐름표(M)'!$F25:$DV25)</f>
        <v>30000</v>
      </c>
      <c r="O24" s="187">
        <f>SUMIF('현금흐름표(M)'!$F$2:$DV$2,'현금흐름표(FY)'!O$1,'현금흐름표(M)'!$F25:$DV25)</f>
        <v>0</v>
      </c>
      <c r="P24" s="187">
        <f>SUMIF('현금흐름표(M)'!$F$2:$DV$2,'현금흐름표(FY)'!P$1,'현금흐름표(M)'!$F25:$DV25)</f>
        <v>0</v>
      </c>
      <c r="Q24" s="187">
        <f>SUMIF('현금흐름표(M)'!$F$2:$DV$2,'현금흐름표(FY)'!Q$1,'현금흐름표(M)'!$F25:$DV25)</f>
        <v>0</v>
      </c>
      <c r="R24" s="187">
        <f>SUMIF('현금흐름표(M)'!$F$2:$DV$2,'현금흐름표(FY)'!R$1,'현금흐름표(M)'!$F25:$DV25)</f>
        <v>30000</v>
      </c>
      <c r="S24" s="187">
        <f>SUMIF('현금흐름표(M)'!$F$2:$DV$2,'현금흐름표(FY)'!S$1,'현금흐름표(M)'!$F25:$DV25)</f>
        <v>0</v>
      </c>
      <c r="T24" s="187">
        <f>SUMIF('현금흐름표(M)'!$F$2:$DV$2,'현금흐름표(FY)'!T$1,'현금흐름표(M)'!$F25:$DV25)</f>
        <v>0</v>
      </c>
      <c r="U24" s="187">
        <f>SUMIF('현금흐름표(M)'!$F$2:$DV$2,'현금흐름표(FY)'!U$1,'현금흐름표(M)'!$F25:$DV25)</f>
        <v>0</v>
      </c>
      <c r="V24" s="187">
        <f>SUMIF('현금흐름표(M)'!$F$2:$DV$2,'현금흐름표(FY)'!V$1,'현금흐름표(M)'!$F25:$DV25)</f>
        <v>30000</v>
      </c>
      <c r="W24" s="187">
        <f>SUMIF('현금흐름표(M)'!$F$2:$DV$2,'현금흐름표(FY)'!W$1,'현금흐름표(M)'!$F25:$DV25)</f>
        <v>0</v>
      </c>
      <c r="X24" s="187">
        <f>SUMIF('현금흐름표(M)'!$F$2:$DV$2,'현금흐름표(FY)'!X$1,'현금흐름표(M)'!$F25:$DV25)</f>
        <v>0</v>
      </c>
      <c r="Y24" s="187">
        <f>SUMIF('현금흐름표(M)'!$F$2:$DV$2,'현금흐름표(FY)'!Y$1,'현금흐름표(M)'!$F25:$DV25)</f>
        <v>0</v>
      </c>
      <c r="Z24" s="187">
        <f>SUMIF('현금흐름표(M)'!$F$2:$DV$2,'현금흐름표(FY)'!Z$1,'현금흐름표(M)'!$F25:$DV25)</f>
        <v>0</v>
      </c>
      <c r="AA24" s="187">
        <f>SUMIF('현금흐름표(M)'!$F$2:$DV$2,'현금흐름표(FY)'!AA$1,'현금흐름표(M)'!$F25:$DV25)</f>
        <v>0</v>
      </c>
      <c r="AB24" s="187">
        <f>SUMIF('현금흐름표(M)'!$F$2:$DV$2,'현금흐름표(FY)'!AB$1,'현금흐름표(M)'!$F25:$DV25)</f>
        <v>0</v>
      </c>
      <c r="AC24" s="187">
        <f>SUMIF('현금흐름표(M)'!$F$2:$DV$2,'현금흐름표(FY)'!AC$1,'현금흐름표(M)'!$F25:$DV25)</f>
        <v>0</v>
      </c>
      <c r="AD24" s="187">
        <f>SUMIF('현금흐름표(M)'!$F$2:$DV$2,'현금흐름표(FY)'!AD$1,'현금흐름표(M)'!$F25:$DV25)</f>
        <v>30000</v>
      </c>
      <c r="AE24" s="187">
        <f>SUMIF('현금흐름표(M)'!$F$2:$DV$2,'현금흐름표(FY)'!AE$1,'현금흐름표(M)'!$F25:$DV25)</f>
        <v>0</v>
      </c>
      <c r="AF24" s="187">
        <f>SUMIF('현금흐름표(M)'!$F$2:$DV$2,'현금흐름표(FY)'!AF$1,'현금흐름표(M)'!$F25:$DV25)</f>
        <v>0</v>
      </c>
      <c r="AG24" s="187">
        <f>SUMIF('현금흐름표(M)'!$F$2:$DV$2,'현금흐름표(FY)'!AG$1,'현금흐름표(M)'!$F25:$DV25)</f>
        <v>0</v>
      </c>
      <c r="AH24" s="187">
        <f>SUMIF('현금흐름표(M)'!$F$2:$DV$2,'현금흐름표(FY)'!AH$1,'현금흐름표(M)'!$F25:$DV25)</f>
        <v>30000</v>
      </c>
      <c r="AI24" s="187">
        <f>SUMIF('현금흐름표(M)'!$F$2:$DV$2,'현금흐름표(FY)'!AI$1,'현금흐름표(M)'!$F25:$DV25)</f>
        <v>0</v>
      </c>
      <c r="AJ24" s="187">
        <f>SUMIF('현금흐름표(M)'!$F$2:$DV$2,'현금흐름표(FY)'!AJ$1,'현금흐름표(M)'!$F25:$DV25)</f>
        <v>0</v>
      </c>
      <c r="AK24" s="187">
        <f>SUMIF('현금흐름표(M)'!$F$2:$DV$2,'현금흐름표(FY)'!AK$1,'현금흐름표(M)'!$F25:$DV25)</f>
        <v>0</v>
      </c>
      <c r="AL24" s="187">
        <f>SUMIF('현금흐름표(M)'!$F$2:$DV$2,'현금흐름표(FY)'!AL$1,'현금흐름표(M)'!$F25:$DV25)</f>
        <v>30000</v>
      </c>
      <c r="AM24" s="187">
        <f>SUMIF('현금흐름표(M)'!$F$2:$DV$2,'현금흐름표(FY)'!AM$1,'현금흐름표(M)'!$F25:$DV25)</f>
        <v>0</v>
      </c>
      <c r="AN24" s="187">
        <f>SUMIF('현금흐름표(M)'!$F$2:$DV$2,'현금흐름표(FY)'!AN$1,'현금흐름표(M)'!$F25:$DV25)</f>
        <v>0</v>
      </c>
      <c r="AO24" s="187">
        <f>SUMIF('현금흐름표(M)'!$F$2:$DV$2,'현금흐름표(FY)'!AO$1,'현금흐름표(M)'!$F25:$DV25)</f>
        <v>0</v>
      </c>
      <c r="AP24" s="187">
        <f>SUMIF('현금흐름표(M)'!$F$2:$DV$2,'현금흐름표(FY)'!AP$1,'현금흐름표(M)'!$F25:$DV25)</f>
        <v>30000</v>
      </c>
      <c r="AQ24" s="187">
        <f>SUMIF('현금흐름표(M)'!$F$2:$DV$2,'현금흐름표(FY)'!AQ$1,'현금흐름표(M)'!$F25:$DV25)</f>
        <v>0</v>
      </c>
      <c r="AR24" s="187">
        <f>SUMIF('현금흐름표(M)'!$F$2:$DV$2,'현금흐름표(FY)'!AR$1,'현금흐름표(M)'!$F25:$DV25)</f>
        <v>0</v>
      </c>
      <c r="AS24" s="187">
        <f>SUMIF('현금흐름표(M)'!$F$2:$DV$2,'현금흐름표(FY)'!AS$1,'현금흐름표(M)'!$F25:$DV25)</f>
        <v>0</v>
      </c>
      <c r="AT24" s="187">
        <f>SUMIF('현금흐름표(M)'!$F$2:$DV$2,'현금흐름표(FY)'!AT$1,'현금흐름표(M)'!$F25:$DV25)</f>
        <v>0</v>
      </c>
    </row>
    <row r="25" spans="1:46" x14ac:dyDescent="0.4">
      <c r="C25" s="21" t="s">
        <v>46</v>
      </c>
      <c r="F25" s="586">
        <f>SUMIF('현금흐름표(M)'!$F$2:$DV$2,'현금흐름표(FY)'!F$1,'현금흐름표(M)'!$F26:$DV26)</f>
        <v>0</v>
      </c>
      <c r="G25" s="187">
        <f>SUMIF('현금흐름표(M)'!$F$2:$DV$2,'현금흐름표(FY)'!G$1,'현금흐름표(M)'!$F26:$DV26)</f>
        <v>13115.196147678442</v>
      </c>
      <c r="H25" s="187">
        <f>SUMIF('현금흐름표(M)'!$F$2:$DV$2,'현금흐름표(FY)'!H$1,'현금흐름표(M)'!$F26:$DV26)</f>
        <v>0</v>
      </c>
      <c r="I25" s="187">
        <f>SUMIF('현금흐름표(M)'!$F$2:$DV$2,'현금흐름표(FY)'!I$1,'현금흐름표(M)'!$F26:$DV26)</f>
        <v>0</v>
      </c>
      <c r="J25" s="187">
        <f>SUMIF('현금흐름표(M)'!$F$2:$DV$2,'현금흐름표(FY)'!J$1,'현금흐름표(M)'!$F26:$DV26)</f>
        <v>186242.71045324646</v>
      </c>
      <c r="K25" s="187">
        <f>SUMIF('현금흐름표(M)'!$F$2:$DV$2,'현금흐름표(FY)'!K$1,'현금흐름표(M)'!$F26:$DV26)</f>
        <v>39238.086835267473</v>
      </c>
      <c r="L25" s="187">
        <f>SUMIF('현금흐름표(M)'!$F$2:$DV$2,'현금흐름표(FY)'!L$1,'현금흐름표(M)'!$F26:$DV26)</f>
        <v>0</v>
      </c>
      <c r="M25" s="187">
        <f>SUMIF('현금흐름표(M)'!$F$2:$DV$2,'현금흐름표(FY)'!M$1,'현금흐름표(M)'!$F26:$DV26)</f>
        <v>0</v>
      </c>
      <c r="N25" s="187">
        <f>SUMIF('현금흐름표(M)'!$F$2:$DV$2,'현금흐름표(FY)'!N$1,'현금흐름표(M)'!$F26:$DV26)</f>
        <v>187738.85266304866</v>
      </c>
      <c r="O25" s="187">
        <f>SUMIF('현금흐름표(M)'!$F$2:$DV$2,'현금흐름표(FY)'!O$1,'현금흐름표(M)'!$F26:$DV26)</f>
        <v>39238.086835267473</v>
      </c>
      <c r="P25" s="187">
        <f>SUMIF('현금흐름표(M)'!$F$2:$DV$2,'현금흐름표(FY)'!P$1,'현금흐름표(M)'!$F26:$DV26)</f>
        <v>0</v>
      </c>
      <c r="Q25" s="187">
        <f>SUMIF('현금흐름표(M)'!$F$2:$DV$2,'현금흐름표(FY)'!Q$1,'현금흐름표(M)'!$F26:$DV26)</f>
        <v>0</v>
      </c>
      <c r="R25" s="187">
        <f>SUMIF('현금흐름표(M)'!$F$2:$DV$2,'현금흐름표(FY)'!R$1,'현금흐름표(M)'!$F26:$DV26)</f>
        <v>189085.38065187068</v>
      </c>
      <c r="S25" s="187">
        <f>SUMIF('현금흐름표(M)'!$F$2:$DV$2,'현금흐름표(FY)'!S$1,'현금흐름표(M)'!$F26:$DV26)</f>
        <v>39238.086835267473</v>
      </c>
      <c r="T25" s="187">
        <f>SUMIF('현금흐름표(M)'!$F$2:$DV$2,'현금흐름표(FY)'!T$1,'현금흐름표(M)'!$F26:$DV26)</f>
        <v>0</v>
      </c>
      <c r="U25" s="187">
        <f>SUMIF('현금흐름표(M)'!$F$2:$DV$2,'현금흐름표(FY)'!U$1,'현금흐름표(M)'!$F26:$DV26)</f>
        <v>0</v>
      </c>
      <c r="V25" s="187">
        <f>SUMIF('현금흐름표(M)'!$F$2:$DV$2,'현금흐름표(FY)'!V$1,'현금흐름표(M)'!$F26:$DV26)</f>
        <v>190282.29441971247</v>
      </c>
      <c r="W25" s="187">
        <f>SUMIF('현금흐름표(M)'!$F$2:$DV$2,'현금흐름표(FY)'!W$1,'현금흐름표(M)'!$F26:$DV26)</f>
        <v>39238.086835267473</v>
      </c>
      <c r="X25" s="187">
        <f>SUMIF('현금흐름표(M)'!$F$2:$DV$2,'현금흐름표(FY)'!X$1,'현금흐름표(M)'!$F26:$DV26)</f>
        <v>0</v>
      </c>
      <c r="Y25" s="187">
        <f>SUMIF('현금흐름표(M)'!$F$2:$DV$2,'현금흐름표(FY)'!Y$1,'현금흐름표(M)'!$F26:$DV26)</f>
        <v>0</v>
      </c>
      <c r="Z25" s="187">
        <f>SUMIF('현금흐름표(M)'!$F$2:$DV$2,'현금흐름표(FY)'!Z$1,'현금흐름표(M)'!$F26:$DV26)</f>
        <v>127553.06264438269</v>
      </c>
      <c r="AA25" s="187">
        <f>SUMIF('현금흐름표(M)'!$F$2:$DV$2,'현금흐름표(FY)'!AA$1,'현금흐름표(M)'!$F26:$DV26)</f>
        <v>0</v>
      </c>
      <c r="AB25" s="187">
        <f>SUMIF('현금흐름표(M)'!$F$2:$DV$2,'현금흐름표(FY)'!AB$1,'현금흐름표(M)'!$F26:$DV26)</f>
        <v>0</v>
      </c>
      <c r="AC25" s="187">
        <f>SUMIF('현금흐름표(M)'!$F$2:$DV$2,'현금흐름표(FY)'!AC$1,'현금흐름표(M)'!$F26:$DV26)</f>
        <v>0</v>
      </c>
      <c r="AD25" s="187">
        <f>SUMIF('현금흐름표(M)'!$F$2:$DV$2,'현금흐름표(FY)'!AD$1,'현금흐름표(M)'!$F26:$DV26)</f>
        <v>0</v>
      </c>
      <c r="AE25" s="187">
        <f>SUMIF('현금흐름표(M)'!$F$2:$DV$2,'현금흐름표(FY)'!AE$1,'현금흐름표(M)'!$F26:$DV26)</f>
        <v>0</v>
      </c>
      <c r="AF25" s="187">
        <f>SUMIF('현금흐름표(M)'!$F$2:$DV$2,'현금흐름표(FY)'!AF$1,'현금흐름표(M)'!$F26:$DV26)</f>
        <v>0</v>
      </c>
      <c r="AG25" s="187">
        <f>SUMIF('현금흐름표(M)'!$F$2:$DV$2,'현금흐름표(FY)'!AG$1,'현금흐름표(M)'!$F26:$DV26)</f>
        <v>0</v>
      </c>
      <c r="AH25" s="187">
        <f>SUMIF('현금흐름표(M)'!$F$2:$DV$2,'현금흐름표(FY)'!AH$1,'현금흐름표(M)'!$F26:$DV26)</f>
        <v>0</v>
      </c>
      <c r="AI25" s="187">
        <f>SUMIF('현금흐름표(M)'!$F$2:$DV$2,'현금흐름표(FY)'!AI$1,'현금흐름표(M)'!$F26:$DV26)</f>
        <v>0</v>
      </c>
      <c r="AJ25" s="187">
        <f>SUMIF('현금흐름표(M)'!$F$2:$DV$2,'현금흐름표(FY)'!AJ$1,'현금흐름표(M)'!$F26:$DV26)</f>
        <v>0</v>
      </c>
      <c r="AK25" s="187">
        <f>SUMIF('현금흐름표(M)'!$F$2:$DV$2,'현금흐름표(FY)'!AK$1,'현금흐름표(M)'!$F26:$DV26)</f>
        <v>0</v>
      </c>
      <c r="AL25" s="187">
        <f>SUMIF('현금흐름표(M)'!$F$2:$DV$2,'현금흐름표(FY)'!AL$1,'현금흐름표(M)'!$F26:$DV26)</f>
        <v>0</v>
      </c>
      <c r="AM25" s="187">
        <f>SUMIF('현금흐름표(M)'!$F$2:$DV$2,'현금흐름표(FY)'!AM$1,'현금흐름표(M)'!$F26:$DV26)</f>
        <v>0</v>
      </c>
      <c r="AN25" s="187">
        <f>SUMIF('현금흐름표(M)'!$F$2:$DV$2,'현금흐름표(FY)'!AN$1,'현금흐름표(M)'!$F26:$DV26)</f>
        <v>0</v>
      </c>
      <c r="AO25" s="187">
        <f>SUMIF('현금흐름표(M)'!$F$2:$DV$2,'현금흐름표(FY)'!AO$1,'현금흐름표(M)'!$F26:$DV26)</f>
        <v>0</v>
      </c>
      <c r="AP25" s="187">
        <f>SUMIF('현금흐름표(M)'!$F$2:$DV$2,'현금흐름표(FY)'!AP$1,'현금흐름표(M)'!$F26:$DV26)</f>
        <v>0</v>
      </c>
      <c r="AQ25" s="187">
        <f>SUMIF('현금흐름표(M)'!$F$2:$DV$2,'현금흐름표(FY)'!AQ$1,'현금흐름표(M)'!$F26:$DV26)</f>
        <v>0</v>
      </c>
      <c r="AR25" s="187">
        <f>SUMIF('현금흐름표(M)'!$F$2:$DV$2,'현금흐름표(FY)'!AR$1,'현금흐름표(M)'!$F26:$DV26)</f>
        <v>0</v>
      </c>
      <c r="AS25" s="187">
        <f>SUMIF('현금흐름표(M)'!$F$2:$DV$2,'현금흐름표(FY)'!AS$1,'현금흐름표(M)'!$F26:$DV26)</f>
        <v>0</v>
      </c>
      <c r="AT25" s="187">
        <f>SUMIF('현금흐름표(M)'!$F$2:$DV$2,'현금흐름표(FY)'!AT$1,'현금흐름표(M)'!$F26:$DV26)</f>
        <v>0</v>
      </c>
    </row>
    <row r="26" spans="1:46" x14ac:dyDescent="0.4">
      <c r="C26" s="21" t="s">
        <v>83</v>
      </c>
      <c r="F26" s="586">
        <f>SUMIF('현금흐름표(M)'!$F$2:$DV$2,'현금흐름표(FY)'!F$1,'현금흐름표(M)'!$F27:$DV27)</f>
        <v>0</v>
      </c>
      <c r="G26" s="187">
        <f>SUMIF('현금흐름표(M)'!$F$2:$DV$2,'현금흐름표(FY)'!G$1,'현금흐름표(M)'!$F27:$DV27)</f>
        <v>157823.65</v>
      </c>
      <c r="H26" s="187">
        <f>SUMIF('현금흐름표(M)'!$F$2:$DV$2,'현금흐름표(FY)'!H$1,'현금흐름표(M)'!$F27:$DV27)</f>
        <v>0</v>
      </c>
      <c r="I26" s="187">
        <f>SUMIF('현금흐름표(M)'!$F$2:$DV$2,'현금흐름표(FY)'!I$1,'현금흐름표(M)'!$F27:$DV27)</f>
        <v>0</v>
      </c>
      <c r="J26" s="187">
        <f>SUMIF('현금흐름표(M)'!$F$2:$DV$2,'현금흐름표(FY)'!J$1,'현금흐름표(M)'!$F27:$DV27)</f>
        <v>0</v>
      </c>
      <c r="K26" s="187">
        <f>SUMIF('현금흐름표(M)'!$F$2:$DV$2,'현금흐름표(FY)'!K$1,'현금흐름표(M)'!$F27:$DV27)</f>
        <v>49472.800000000003</v>
      </c>
      <c r="L26" s="187">
        <f>SUMIF('현금흐름표(M)'!$F$2:$DV$2,'현금흐름표(FY)'!L$1,'현금흐름표(M)'!$F27:$DV27)</f>
        <v>0</v>
      </c>
      <c r="M26" s="187">
        <f>SUMIF('현금흐름표(M)'!$F$2:$DV$2,'현금흐름표(FY)'!M$1,'현금흐름표(M)'!$F27:$DV27)</f>
        <v>0</v>
      </c>
      <c r="N26" s="187">
        <f>SUMIF('현금흐름표(M)'!$F$2:$DV$2,'현금흐름표(FY)'!N$1,'현금흐름표(M)'!$F27:$DV27)</f>
        <v>0</v>
      </c>
      <c r="O26" s="187">
        <f>SUMIF('현금흐름표(M)'!$F$2:$DV$2,'현금흐름표(FY)'!O$1,'현금흐름표(M)'!$F27:$DV27)</f>
        <v>24736.400000000001</v>
      </c>
      <c r="P26" s="187">
        <f>SUMIF('현금흐름표(M)'!$F$2:$DV$2,'현금흐름표(FY)'!P$1,'현금흐름표(M)'!$F27:$DV27)</f>
        <v>0</v>
      </c>
      <c r="Q26" s="187">
        <f>SUMIF('현금흐름표(M)'!$F$2:$DV$2,'현금흐름표(FY)'!Q$1,'현금흐름표(M)'!$F27:$DV27)</f>
        <v>0</v>
      </c>
      <c r="R26" s="187">
        <f>SUMIF('현금흐름표(M)'!$F$2:$DV$2,'현금흐름표(FY)'!R$1,'현금흐름표(M)'!$F27:$DV27)</f>
        <v>0</v>
      </c>
      <c r="S26" s="187">
        <f>SUMIF('현금흐름표(M)'!$F$2:$DV$2,'현금흐름표(FY)'!S$1,'현금흐름표(M)'!$F27:$DV27)</f>
        <v>0</v>
      </c>
      <c r="T26" s="187">
        <f>SUMIF('현금흐름표(M)'!$F$2:$DV$2,'현금흐름표(FY)'!T$1,'현금흐름표(M)'!$F27:$DV27)</f>
        <v>0</v>
      </c>
      <c r="U26" s="187">
        <f>SUMIF('현금흐름표(M)'!$F$2:$DV$2,'현금흐름표(FY)'!U$1,'현금흐름표(M)'!$F27:$DV27)</f>
        <v>0</v>
      </c>
      <c r="V26" s="187">
        <f>SUMIF('현금흐름표(M)'!$F$2:$DV$2,'현금흐름표(FY)'!V$1,'현금흐름표(M)'!$F27:$DV27)</f>
        <v>0</v>
      </c>
      <c r="W26" s="187">
        <f>SUMIF('현금흐름표(M)'!$F$2:$DV$2,'현금흐름표(FY)'!W$1,'현금흐름표(M)'!$F27:$DV27)</f>
        <v>0</v>
      </c>
      <c r="X26" s="187">
        <f>SUMIF('현금흐름표(M)'!$F$2:$DV$2,'현금흐름표(FY)'!X$1,'현금흐름표(M)'!$F27:$DV27)</f>
        <v>0</v>
      </c>
      <c r="Y26" s="187">
        <f>SUMIF('현금흐름표(M)'!$F$2:$DV$2,'현금흐름표(FY)'!Y$1,'현금흐름표(M)'!$F27:$DV27)</f>
        <v>0</v>
      </c>
      <c r="Z26" s="187">
        <f>SUMIF('현금흐름표(M)'!$F$2:$DV$2,'현금흐름표(FY)'!Z$1,'현금흐름표(M)'!$F27:$DV27)</f>
        <v>0</v>
      </c>
      <c r="AA26" s="187">
        <f>SUMIF('현금흐름표(M)'!$F$2:$DV$2,'현금흐름표(FY)'!AA$1,'현금흐름표(M)'!$F27:$DV27)</f>
        <v>0</v>
      </c>
      <c r="AB26" s="187">
        <f>SUMIF('현금흐름표(M)'!$F$2:$DV$2,'현금흐름표(FY)'!AB$1,'현금흐름표(M)'!$F27:$DV27)</f>
        <v>0</v>
      </c>
      <c r="AC26" s="187">
        <f>SUMIF('현금흐름표(M)'!$F$2:$DV$2,'현금흐름표(FY)'!AC$1,'현금흐름표(M)'!$F27:$DV27)</f>
        <v>0</v>
      </c>
      <c r="AD26" s="187">
        <f>SUMIF('현금흐름표(M)'!$F$2:$DV$2,'현금흐름표(FY)'!AD$1,'현금흐름표(M)'!$F27:$DV27)</f>
        <v>0</v>
      </c>
      <c r="AE26" s="187">
        <f>SUMIF('현금흐름표(M)'!$F$2:$DV$2,'현금흐름표(FY)'!AE$1,'현금흐름표(M)'!$F27:$DV27)</f>
        <v>0</v>
      </c>
      <c r="AF26" s="187">
        <f>SUMIF('현금흐름표(M)'!$F$2:$DV$2,'현금흐름표(FY)'!AF$1,'현금흐름표(M)'!$F27:$DV27)</f>
        <v>0</v>
      </c>
      <c r="AG26" s="187">
        <f>SUMIF('현금흐름표(M)'!$F$2:$DV$2,'현금흐름표(FY)'!AG$1,'현금흐름표(M)'!$F27:$DV27)</f>
        <v>0</v>
      </c>
      <c r="AH26" s="187">
        <f>SUMIF('현금흐름표(M)'!$F$2:$DV$2,'현금흐름표(FY)'!AH$1,'현금흐름표(M)'!$F27:$DV27)</f>
        <v>0</v>
      </c>
      <c r="AI26" s="187">
        <f>SUMIF('현금흐름표(M)'!$F$2:$DV$2,'현금흐름표(FY)'!AI$1,'현금흐름표(M)'!$F27:$DV27)</f>
        <v>0</v>
      </c>
      <c r="AJ26" s="187">
        <f>SUMIF('현금흐름표(M)'!$F$2:$DV$2,'현금흐름표(FY)'!AJ$1,'현금흐름표(M)'!$F27:$DV27)</f>
        <v>0</v>
      </c>
      <c r="AK26" s="187">
        <f>SUMIF('현금흐름표(M)'!$F$2:$DV$2,'현금흐름표(FY)'!AK$1,'현금흐름표(M)'!$F27:$DV27)</f>
        <v>0</v>
      </c>
      <c r="AL26" s="187">
        <f>SUMIF('현금흐름표(M)'!$F$2:$DV$2,'현금흐름표(FY)'!AL$1,'현금흐름표(M)'!$F27:$DV27)</f>
        <v>0</v>
      </c>
      <c r="AM26" s="187">
        <f>SUMIF('현금흐름표(M)'!$F$2:$DV$2,'현금흐름표(FY)'!AM$1,'현금흐름표(M)'!$F27:$DV27)</f>
        <v>0</v>
      </c>
      <c r="AN26" s="187">
        <f>SUMIF('현금흐름표(M)'!$F$2:$DV$2,'현금흐름표(FY)'!AN$1,'현금흐름표(M)'!$F27:$DV27)</f>
        <v>0</v>
      </c>
      <c r="AO26" s="187">
        <f>SUMIF('현금흐름표(M)'!$F$2:$DV$2,'현금흐름표(FY)'!AO$1,'현금흐름표(M)'!$F27:$DV27)</f>
        <v>0</v>
      </c>
      <c r="AP26" s="187">
        <f>SUMIF('현금흐름표(M)'!$F$2:$DV$2,'현금흐름표(FY)'!AP$1,'현금흐름표(M)'!$F27:$DV27)</f>
        <v>0</v>
      </c>
      <c r="AQ26" s="187">
        <f>SUMIF('현금흐름표(M)'!$F$2:$DV$2,'현금흐름표(FY)'!AQ$1,'현금흐름표(M)'!$F27:$DV27)</f>
        <v>0</v>
      </c>
      <c r="AR26" s="187">
        <f>SUMIF('현금흐름표(M)'!$F$2:$DV$2,'현금흐름표(FY)'!AR$1,'현금흐름표(M)'!$F27:$DV27)</f>
        <v>0</v>
      </c>
      <c r="AS26" s="187">
        <f>SUMIF('현금흐름표(M)'!$F$2:$DV$2,'현금흐름표(FY)'!AS$1,'현금흐름표(M)'!$F27:$DV27)</f>
        <v>0</v>
      </c>
      <c r="AT26" s="187">
        <f>SUMIF('현금흐름표(M)'!$F$2:$DV$2,'현금흐름표(FY)'!AT$1,'현금흐름표(M)'!$F27:$DV27)</f>
        <v>0</v>
      </c>
    </row>
    <row r="27" spans="1:46" x14ac:dyDescent="0.4">
      <c r="C27" s="21" t="str">
        <f>'Control Panel_운영'!$K$182</f>
        <v>수선성공사비(OPEX)</v>
      </c>
      <c r="F27" s="586">
        <f>SUMIF('현금흐름표(M)'!$F$2:$DV$2,'현금흐름표(FY)'!F$1,'현금흐름표(M)'!$F28:$DV28)</f>
        <v>0</v>
      </c>
      <c r="G27" s="187">
        <f>SUMIF('현금흐름표(M)'!$F$2:$DV$2,'현금흐름표(FY)'!G$1,'현금흐름표(M)'!$F28:$DV28)</f>
        <v>5000</v>
      </c>
      <c r="H27" s="187">
        <f>SUMIF('현금흐름표(M)'!$F$2:$DV$2,'현금흐름표(FY)'!H$1,'현금흐름표(M)'!$F28:$DV28)</f>
        <v>5000</v>
      </c>
      <c r="I27" s="187">
        <f>SUMIF('현금흐름표(M)'!$F$2:$DV$2,'현금흐름표(FY)'!I$1,'현금흐름표(M)'!$F28:$DV28)</f>
        <v>5000</v>
      </c>
      <c r="J27" s="187">
        <f>SUMIF('현금흐름표(M)'!$F$2:$DV$2,'현금흐름표(FY)'!J$1,'현금흐름표(M)'!$F28:$DV28)</f>
        <v>5000</v>
      </c>
      <c r="K27" s="187">
        <f>SUMIF('현금흐름표(M)'!$F$2:$DV$2,'현금흐름표(FY)'!K$1,'현금흐름표(M)'!$F28:$DV28)</f>
        <v>5000</v>
      </c>
      <c r="L27" s="187">
        <f>SUMIF('현금흐름표(M)'!$F$2:$DV$2,'현금흐름표(FY)'!L$1,'현금흐름표(M)'!$F28:$DV28)</f>
        <v>5000</v>
      </c>
      <c r="M27" s="187">
        <f>SUMIF('현금흐름표(M)'!$F$2:$DV$2,'현금흐름표(FY)'!M$1,'현금흐름표(M)'!$F28:$DV28)</f>
        <v>5000</v>
      </c>
      <c r="N27" s="187">
        <f>SUMIF('현금흐름표(M)'!$F$2:$DV$2,'현금흐름표(FY)'!N$1,'현금흐름표(M)'!$F28:$DV28)</f>
        <v>5000</v>
      </c>
      <c r="O27" s="187">
        <f>SUMIF('현금흐름표(M)'!$F$2:$DV$2,'현금흐름표(FY)'!O$1,'현금흐름표(M)'!$F28:$DV28)</f>
        <v>5000</v>
      </c>
      <c r="P27" s="187">
        <f>SUMIF('현금흐름표(M)'!$F$2:$DV$2,'현금흐름표(FY)'!P$1,'현금흐름표(M)'!$F28:$DV28)</f>
        <v>5000</v>
      </c>
      <c r="Q27" s="187">
        <f>SUMIF('현금흐름표(M)'!$F$2:$DV$2,'현금흐름표(FY)'!Q$1,'현금흐름표(M)'!$F28:$DV28)</f>
        <v>5000</v>
      </c>
      <c r="R27" s="187">
        <f>SUMIF('현금흐름표(M)'!$F$2:$DV$2,'현금흐름표(FY)'!R$1,'현금흐름표(M)'!$F28:$DV28)</f>
        <v>5000</v>
      </c>
      <c r="S27" s="187">
        <f>SUMIF('현금흐름표(M)'!$F$2:$DV$2,'현금흐름표(FY)'!S$1,'현금흐름표(M)'!$F28:$DV28)</f>
        <v>5000</v>
      </c>
      <c r="T27" s="187">
        <f>SUMIF('현금흐름표(M)'!$F$2:$DV$2,'현금흐름표(FY)'!T$1,'현금흐름표(M)'!$F28:$DV28)</f>
        <v>5000</v>
      </c>
      <c r="U27" s="187">
        <f>SUMIF('현금흐름표(M)'!$F$2:$DV$2,'현금흐름표(FY)'!U$1,'현금흐름표(M)'!$F28:$DV28)</f>
        <v>5000</v>
      </c>
      <c r="V27" s="187">
        <f>SUMIF('현금흐름표(M)'!$F$2:$DV$2,'현금흐름표(FY)'!V$1,'현금흐름표(M)'!$F28:$DV28)</f>
        <v>5000</v>
      </c>
      <c r="W27" s="187">
        <f>SUMIF('현금흐름표(M)'!$F$2:$DV$2,'현금흐름표(FY)'!W$1,'현금흐름표(M)'!$F28:$DV28)</f>
        <v>5000</v>
      </c>
      <c r="X27" s="187">
        <f>SUMIF('현금흐름표(M)'!$F$2:$DV$2,'현금흐름표(FY)'!X$1,'현금흐름표(M)'!$F28:$DV28)</f>
        <v>5000</v>
      </c>
      <c r="Y27" s="187">
        <f>SUMIF('현금흐름표(M)'!$F$2:$DV$2,'현금흐름표(FY)'!Y$1,'현금흐름표(M)'!$F28:$DV28)</f>
        <v>5000</v>
      </c>
      <c r="Z27" s="187">
        <f>SUMIF('현금흐름표(M)'!$F$2:$DV$2,'현금흐름표(FY)'!Z$1,'현금흐름표(M)'!$F28:$DV28)</f>
        <v>5000</v>
      </c>
      <c r="AA27" s="187">
        <f>SUMIF('현금흐름표(M)'!$F$2:$DV$2,'현금흐름표(FY)'!AA$1,'현금흐름표(M)'!$F28:$DV28)</f>
        <v>5000</v>
      </c>
      <c r="AB27" s="187">
        <f>SUMIF('현금흐름표(M)'!$F$2:$DV$2,'현금흐름표(FY)'!AB$1,'현금흐름표(M)'!$F28:$DV28)</f>
        <v>5000</v>
      </c>
      <c r="AC27" s="187">
        <f>SUMIF('현금흐름표(M)'!$F$2:$DV$2,'현금흐름표(FY)'!AC$1,'현금흐름표(M)'!$F28:$DV28)</f>
        <v>5000</v>
      </c>
      <c r="AD27" s="187">
        <f>SUMIF('현금흐름표(M)'!$F$2:$DV$2,'현금흐름표(FY)'!AD$1,'현금흐름표(M)'!$F28:$DV28)</f>
        <v>5000</v>
      </c>
      <c r="AE27" s="187">
        <f>SUMIF('현금흐름표(M)'!$F$2:$DV$2,'현금흐름표(FY)'!AE$1,'현금흐름표(M)'!$F28:$DV28)</f>
        <v>5000</v>
      </c>
      <c r="AF27" s="187">
        <f>SUMIF('현금흐름표(M)'!$F$2:$DV$2,'현금흐름표(FY)'!AF$1,'현금흐름표(M)'!$F28:$DV28)</f>
        <v>5000</v>
      </c>
      <c r="AG27" s="187">
        <f>SUMIF('현금흐름표(M)'!$F$2:$DV$2,'현금흐름표(FY)'!AG$1,'현금흐름표(M)'!$F28:$DV28)</f>
        <v>5000</v>
      </c>
      <c r="AH27" s="187">
        <f>SUMIF('현금흐름표(M)'!$F$2:$DV$2,'현금흐름표(FY)'!AH$1,'현금흐름표(M)'!$F28:$DV28)</f>
        <v>5000</v>
      </c>
      <c r="AI27" s="187">
        <f>SUMIF('현금흐름표(M)'!$F$2:$DV$2,'현금흐름표(FY)'!AI$1,'현금흐름표(M)'!$F28:$DV28)</f>
        <v>5000</v>
      </c>
      <c r="AJ27" s="187">
        <f>SUMIF('현금흐름표(M)'!$F$2:$DV$2,'현금흐름표(FY)'!AJ$1,'현금흐름표(M)'!$F28:$DV28)</f>
        <v>5000</v>
      </c>
      <c r="AK27" s="187">
        <f>SUMIF('현금흐름표(M)'!$F$2:$DV$2,'현금흐름표(FY)'!AK$1,'현금흐름표(M)'!$F28:$DV28)</f>
        <v>5000</v>
      </c>
      <c r="AL27" s="187">
        <f>SUMIF('현금흐름표(M)'!$F$2:$DV$2,'현금흐름표(FY)'!AL$1,'현금흐름표(M)'!$F28:$DV28)</f>
        <v>5000</v>
      </c>
      <c r="AM27" s="187">
        <f>SUMIF('현금흐름표(M)'!$F$2:$DV$2,'현금흐름표(FY)'!AM$1,'현금흐름표(M)'!$F28:$DV28)</f>
        <v>5000</v>
      </c>
      <c r="AN27" s="187">
        <f>SUMIF('현금흐름표(M)'!$F$2:$DV$2,'현금흐름표(FY)'!AN$1,'현금흐름표(M)'!$F28:$DV28)</f>
        <v>5000</v>
      </c>
      <c r="AO27" s="187">
        <f>SUMIF('현금흐름표(M)'!$F$2:$DV$2,'현금흐름표(FY)'!AO$1,'현금흐름표(M)'!$F28:$DV28)</f>
        <v>5000</v>
      </c>
      <c r="AP27" s="187">
        <f>SUMIF('현금흐름표(M)'!$F$2:$DV$2,'현금흐름표(FY)'!AP$1,'현금흐름표(M)'!$F28:$DV28)</f>
        <v>5000</v>
      </c>
      <c r="AQ27" s="187">
        <f>SUMIF('현금흐름표(M)'!$F$2:$DV$2,'현금흐름표(FY)'!AQ$1,'현금흐름표(M)'!$F28:$DV28)</f>
        <v>5000</v>
      </c>
      <c r="AR27" s="187">
        <f>SUMIF('현금흐름표(M)'!$F$2:$DV$2,'현금흐름표(FY)'!AR$1,'현금흐름표(M)'!$F28:$DV28)</f>
        <v>5000</v>
      </c>
      <c r="AS27" s="187">
        <f>SUMIF('현금흐름표(M)'!$F$2:$DV$2,'현금흐름표(FY)'!AS$1,'현금흐름표(M)'!$F28:$DV28)</f>
        <v>5000</v>
      </c>
      <c r="AT27" s="187">
        <f>SUMIF('현금흐름표(M)'!$F$2:$DV$2,'현금흐름표(FY)'!AT$1,'현금흐름표(M)'!$F28:$DV28)</f>
        <v>5000</v>
      </c>
    </row>
    <row r="28" spans="1:46" x14ac:dyDescent="0.4">
      <c r="C28" s="21" t="s">
        <v>48</v>
      </c>
      <c r="F28" s="586">
        <f>SUMIF('현금흐름표(M)'!$F$2:$DV$2,'현금흐름표(FY)'!F$1,'현금흐름표(M)'!$F29:$DV29)</f>
        <v>0</v>
      </c>
      <c r="G28" s="187">
        <f>SUMIF('현금흐름표(M)'!$F$2:$DV$2,'현금흐름표(FY)'!G$1,'현금흐름표(M)'!$F29:$DV29)</f>
        <v>29668.493150684932</v>
      </c>
      <c r="H28" s="187">
        <f>SUMIF('현금흐름표(M)'!$F$2:$DV$2,'현금흐름표(FY)'!H$1,'현금흐름표(M)'!$F29:$DV29)</f>
        <v>29615.046036379968</v>
      </c>
      <c r="I28" s="187">
        <f>SUMIF('현금흐름표(M)'!$F$2:$DV$2,'현금흐름표(FY)'!I$1,'현금흐름표(M)'!$F29:$DV29)</f>
        <v>29912.56830601093</v>
      </c>
      <c r="J28" s="187">
        <f>SUMIF('현금흐름표(M)'!$F$2:$DV$2,'현금흐름표(FY)'!J$1,'현금흐름표(M)'!$F29:$DV29)</f>
        <v>29912.56830601093</v>
      </c>
      <c r="K28" s="187">
        <f>SUMIF('현금흐름표(M)'!$F$2:$DV$2,'현금흐름표(FY)'!K$1,'현금흐름표(M)'!$F29:$DV29)</f>
        <v>29587.431693989074</v>
      </c>
      <c r="L28" s="187">
        <f>SUMIF('현금흐름표(M)'!$F$2:$DV$2,'현금흐름표(FY)'!L$1,'현금흐름표(M)'!$F29:$DV29)</f>
        <v>29314.85141103376</v>
      </c>
      <c r="M28" s="187">
        <f>SUMIF('현금흐름표(M)'!$F$2:$DV$2,'현금흐름표(FY)'!M$1,'현금흐름표(M)'!$F29:$DV29)</f>
        <v>29994.520547945205</v>
      </c>
      <c r="N28" s="187">
        <f>SUMIF('현금흐름표(M)'!$F$2:$DV$2,'현금흐름표(FY)'!N$1,'현금흐름표(M)'!$F29:$DV29)</f>
        <v>29994.520547945205</v>
      </c>
      <c r="O28" s="187">
        <f>SUMIF('현금흐름표(M)'!$F$2:$DV$2,'현금흐름표(FY)'!O$1,'현금흐름표(M)'!$F29:$DV29)</f>
        <v>29668.493150684932</v>
      </c>
      <c r="P28" s="187">
        <f>SUMIF('현금흐름표(M)'!$F$2:$DV$2,'현금흐름표(FY)'!P$1,'현금흐름표(M)'!$F29:$DV29)</f>
        <v>29342.465753424658</v>
      </c>
      <c r="Q28" s="187">
        <f>SUMIF('현금흐름표(M)'!$F$2:$DV$2,'현금흐름표(FY)'!Q$1,'현금흐름표(M)'!$F29:$DV29)</f>
        <v>29994.520547945205</v>
      </c>
      <c r="R28" s="187">
        <f>SUMIF('현금흐름표(M)'!$F$2:$DV$2,'현금흐름표(FY)'!R$1,'현금흐름표(M)'!$F29:$DV29)</f>
        <v>29994.520547945205</v>
      </c>
      <c r="S28" s="187">
        <f>SUMIF('현금흐름표(M)'!$F$2:$DV$2,'현금흐름표(FY)'!S$1,'현금흐름표(M)'!$F29:$DV29)</f>
        <v>29668.493150684932</v>
      </c>
      <c r="T28" s="187">
        <f>SUMIF('현금흐름표(M)'!$F$2:$DV$2,'현금흐름표(FY)'!T$1,'현금흐름표(M)'!$F29:$DV29)</f>
        <v>29342.465753424658</v>
      </c>
      <c r="U28" s="187">
        <f>SUMIF('현금흐름표(M)'!$F$2:$DV$2,'현금흐름표(FY)'!U$1,'현금흐름표(M)'!$F29:$DV29)</f>
        <v>29994.520547945205</v>
      </c>
      <c r="V28" s="187">
        <f>SUMIF('현금흐름표(M)'!$F$2:$DV$2,'현금흐름표(FY)'!V$1,'현금흐름표(M)'!$F29:$DV29)</f>
        <v>29994.520547945205</v>
      </c>
      <c r="W28" s="187">
        <f>SUMIF('현금흐름표(M)'!$F$2:$DV$2,'현금흐름표(FY)'!W$1,'현금흐름표(M)'!$F29:$DV29)</f>
        <v>29668.493150684932</v>
      </c>
      <c r="X28" s="187">
        <f>SUMIF('현금흐름표(M)'!$F$2:$DV$2,'현금흐름표(FY)'!X$1,'현금흐름표(M)'!$F29:$DV29)</f>
        <v>29615.046036379968</v>
      </c>
      <c r="Y28" s="187">
        <f>SUMIF('현금흐름표(M)'!$F$2:$DV$2,'현금흐름표(FY)'!Y$1,'현금흐름표(M)'!$F29:$DV29)</f>
        <v>29912.56830601093</v>
      </c>
      <c r="Z28" s="187">
        <f>SUMIF('현금흐름표(M)'!$F$2:$DV$2,'현금흐름표(FY)'!Z$1,'현금흐름표(M)'!$F29:$DV29)</f>
        <v>29912.56830601093</v>
      </c>
      <c r="AA28" s="187">
        <f>SUMIF('현금흐름표(M)'!$F$2:$DV$2,'현금흐름표(FY)'!AA$1,'현금흐름표(M)'!$F29:$DV29)</f>
        <v>0</v>
      </c>
      <c r="AB28" s="187">
        <f>SUMIF('현금흐름표(M)'!$F$2:$DV$2,'현금흐름표(FY)'!AB$1,'현금흐름표(M)'!$F29:$DV29)</f>
        <v>0</v>
      </c>
      <c r="AC28" s="187">
        <f>SUMIF('현금흐름표(M)'!$F$2:$DV$2,'현금흐름표(FY)'!AC$1,'현금흐름표(M)'!$F29:$DV29)</f>
        <v>0</v>
      </c>
      <c r="AD28" s="187">
        <f>SUMIF('현금흐름표(M)'!$F$2:$DV$2,'현금흐름표(FY)'!AD$1,'현금흐름표(M)'!$F29:$DV29)</f>
        <v>0</v>
      </c>
      <c r="AE28" s="187">
        <f>SUMIF('현금흐름표(M)'!$F$2:$DV$2,'현금흐름표(FY)'!AE$1,'현금흐름표(M)'!$F29:$DV29)</f>
        <v>0</v>
      </c>
      <c r="AF28" s="187">
        <f>SUMIF('현금흐름표(M)'!$F$2:$DV$2,'현금흐름표(FY)'!AF$1,'현금흐름표(M)'!$F29:$DV29)</f>
        <v>0</v>
      </c>
      <c r="AG28" s="187">
        <f>SUMIF('현금흐름표(M)'!$F$2:$DV$2,'현금흐름표(FY)'!AG$1,'현금흐름표(M)'!$F29:$DV29)</f>
        <v>0</v>
      </c>
      <c r="AH28" s="187">
        <f>SUMIF('현금흐름표(M)'!$F$2:$DV$2,'현금흐름표(FY)'!AH$1,'현금흐름표(M)'!$F29:$DV29)</f>
        <v>0</v>
      </c>
      <c r="AI28" s="187">
        <f>SUMIF('현금흐름표(M)'!$F$2:$DV$2,'현금흐름표(FY)'!AI$1,'현금흐름표(M)'!$F29:$DV29)</f>
        <v>0</v>
      </c>
      <c r="AJ28" s="187">
        <f>SUMIF('현금흐름표(M)'!$F$2:$DV$2,'현금흐름표(FY)'!AJ$1,'현금흐름표(M)'!$F29:$DV29)</f>
        <v>0</v>
      </c>
      <c r="AK28" s="187">
        <f>SUMIF('현금흐름표(M)'!$F$2:$DV$2,'현금흐름표(FY)'!AK$1,'현금흐름표(M)'!$F29:$DV29)</f>
        <v>0</v>
      </c>
      <c r="AL28" s="187">
        <f>SUMIF('현금흐름표(M)'!$F$2:$DV$2,'현금흐름표(FY)'!AL$1,'현금흐름표(M)'!$F29:$DV29)</f>
        <v>0</v>
      </c>
      <c r="AM28" s="187">
        <f>SUMIF('현금흐름표(M)'!$F$2:$DV$2,'현금흐름표(FY)'!AM$1,'현금흐름표(M)'!$F29:$DV29)</f>
        <v>0</v>
      </c>
      <c r="AN28" s="187">
        <f>SUMIF('현금흐름표(M)'!$F$2:$DV$2,'현금흐름표(FY)'!AN$1,'현금흐름표(M)'!$F29:$DV29)</f>
        <v>0</v>
      </c>
      <c r="AO28" s="187">
        <f>SUMIF('현금흐름표(M)'!$F$2:$DV$2,'현금흐름표(FY)'!AO$1,'현금흐름표(M)'!$F29:$DV29)</f>
        <v>0</v>
      </c>
      <c r="AP28" s="187">
        <f>SUMIF('현금흐름표(M)'!$F$2:$DV$2,'현금흐름표(FY)'!AP$1,'현금흐름표(M)'!$F29:$DV29)</f>
        <v>0</v>
      </c>
      <c r="AQ28" s="187">
        <f>SUMIF('현금흐름표(M)'!$F$2:$DV$2,'현금흐름표(FY)'!AQ$1,'현금흐름표(M)'!$F29:$DV29)</f>
        <v>0</v>
      </c>
      <c r="AR28" s="187">
        <f>SUMIF('현금흐름표(M)'!$F$2:$DV$2,'현금흐름표(FY)'!AR$1,'현금흐름표(M)'!$F29:$DV29)</f>
        <v>0</v>
      </c>
      <c r="AS28" s="187">
        <f>SUMIF('현금흐름표(M)'!$F$2:$DV$2,'현금흐름표(FY)'!AS$1,'현금흐름표(M)'!$F29:$DV29)</f>
        <v>0</v>
      </c>
      <c r="AT28" s="187">
        <f>SUMIF('현금흐름표(M)'!$F$2:$DV$2,'현금흐름표(FY)'!AT$1,'현금흐름표(M)'!$F29:$DV29)</f>
        <v>0</v>
      </c>
    </row>
    <row r="29" spans="1:46" x14ac:dyDescent="0.4">
      <c r="C29" s="21" t="s">
        <v>49</v>
      </c>
      <c r="F29" s="586">
        <f>SUMIF('현금흐름표(M)'!$F$2:$DV$2,'현금흐름표(FY)'!F$1,'현금흐름표(M)'!$F30:$DV30)</f>
        <v>0</v>
      </c>
      <c r="G29" s="187">
        <f>SUMIF('현금흐름표(M)'!$F$2:$DV$2,'현금흐름표(FY)'!G$1,'현금흐름표(M)'!$F30:$DV30)</f>
        <v>2966.8493150684935</v>
      </c>
      <c r="H29" s="187">
        <f>SUMIF('현금흐름표(M)'!$F$2:$DV$2,'현금흐름표(FY)'!H$1,'현금흐름표(M)'!$F30:$DV30)</f>
        <v>2961.5046036379968</v>
      </c>
      <c r="I29" s="187">
        <f>SUMIF('현금흐름표(M)'!$F$2:$DV$2,'현금흐름표(FY)'!I$1,'현금흐름표(M)'!$F30:$DV30)</f>
        <v>2991.256830601093</v>
      </c>
      <c r="J29" s="187">
        <f>SUMIF('현금흐름표(M)'!$F$2:$DV$2,'현금흐름표(FY)'!J$1,'현금흐름표(M)'!$F30:$DV30)</f>
        <v>2991.256830601093</v>
      </c>
      <c r="K29" s="187">
        <f>SUMIF('현금흐름표(M)'!$F$2:$DV$2,'현금흐름표(FY)'!K$1,'현금흐름표(M)'!$F30:$DV30)</f>
        <v>2958.7431693989074</v>
      </c>
      <c r="L29" s="187">
        <f>SUMIF('현금흐름표(M)'!$F$2:$DV$2,'현금흐름표(FY)'!L$1,'현금흐름표(M)'!$F30:$DV30)</f>
        <v>2931.485141103376</v>
      </c>
      <c r="M29" s="187">
        <f>SUMIF('현금흐름표(M)'!$F$2:$DV$2,'현금흐름표(FY)'!M$1,'현금흐름표(M)'!$F30:$DV30)</f>
        <v>2999.4520547945208</v>
      </c>
      <c r="N29" s="187">
        <f>SUMIF('현금흐름표(M)'!$F$2:$DV$2,'현금흐름표(FY)'!N$1,'현금흐름표(M)'!$F30:$DV30)</f>
        <v>2999.4520547945208</v>
      </c>
      <c r="O29" s="187">
        <f>SUMIF('현금흐름표(M)'!$F$2:$DV$2,'현금흐름표(FY)'!O$1,'현금흐름표(M)'!$F30:$DV30)</f>
        <v>2966.8493150684935</v>
      </c>
      <c r="P29" s="187">
        <f>SUMIF('현금흐름표(M)'!$F$2:$DV$2,'현금흐름표(FY)'!P$1,'현금흐름표(M)'!$F30:$DV30)</f>
        <v>2934.2465753424658</v>
      </c>
      <c r="Q29" s="187">
        <f>SUMIF('현금흐름표(M)'!$F$2:$DV$2,'현금흐름표(FY)'!Q$1,'현금흐름표(M)'!$F30:$DV30)</f>
        <v>2999.4520547945208</v>
      </c>
      <c r="R29" s="187">
        <f>SUMIF('현금흐름표(M)'!$F$2:$DV$2,'현금흐름표(FY)'!R$1,'현금흐름표(M)'!$F30:$DV30)</f>
        <v>2999.4520547945208</v>
      </c>
      <c r="S29" s="187">
        <f>SUMIF('현금흐름표(M)'!$F$2:$DV$2,'현금흐름표(FY)'!S$1,'현금흐름표(M)'!$F30:$DV30)</f>
        <v>2966.8493150684935</v>
      </c>
      <c r="T29" s="187">
        <f>SUMIF('현금흐름표(M)'!$F$2:$DV$2,'현금흐름표(FY)'!T$1,'현금흐름표(M)'!$F30:$DV30)</f>
        <v>2934.2465753424658</v>
      </c>
      <c r="U29" s="187">
        <f>SUMIF('현금흐름표(M)'!$F$2:$DV$2,'현금흐름표(FY)'!U$1,'현금흐름표(M)'!$F30:$DV30)</f>
        <v>2999.4520547945208</v>
      </c>
      <c r="V29" s="187">
        <f>SUMIF('현금흐름표(M)'!$F$2:$DV$2,'현금흐름표(FY)'!V$1,'현금흐름표(M)'!$F30:$DV30)</f>
        <v>2999.4520547945208</v>
      </c>
      <c r="W29" s="187">
        <f>SUMIF('현금흐름표(M)'!$F$2:$DV$2,'현금흐름표(FY)'!W$1,'현금흐름표(M)'!$F30:$DV30)</f>
        <v>2966.8493150684935</v>
      </c>
      <c r="X29" s="187">
        <f>SUMIF('현금흐름표(M)'!$F$2:$DV$2,'현금흐름표(FY)'!X$1,'현금흐름표(M)'!$F30:$DV30)</f>
        <v>2961.5046036379968</v>
      </c>
      <c r="Y29" s="187">
        <f>SUMIF('현금흐름표(M)'!$F$2:$DV$2,'현금흐름표(FY)'!Y$1,'현금흐름표(M)'!$F30:$DV30)</f>
        <v>2991.256830601093</v>
      </c>
      <c r="Z29" s="187">
        <f>SUMIF('현금흐름표(M)'!$F$2:$DV$2,'현금흐름표(FY)'!Z$1,'현금흐름표(M)'!$F30:$DV30)</f>
        <v>2991.256830601093</v>
      </c>
      <c r="AA29" s="187">
        <f>SUMIF('현금흐름표(M)'!$F$2:$DV$2,'현금흐름표(FY)'!AA$1,'현금흐름표(M)'!$F30:$DV30)</f>
        <v>0</v>
      </c>
      <c r="AB29" s="187">
        <f>SUMIF('현금흐름표(M)'!$F$2:$DV$2,'현금흐름표(FY)'!AB$1,'현금흐름표(M)'!$F30:$DV30)</f>
        <v>0</v>
      </c>
      <c r="AC29" s="187">
        <f>SUMIF('현금흐름표(M)'!$F$2:$DV$2,'현금흐름표(FY)'!AC$1,'현금흐름표(M)'!$F30:$DV30)</f>
        <v>0</v>
      </c>
      <c r="AD29" s="187">
        <f>SUMIF('현금흐름표(M)'!$F$2:$DV$2,'현금흐름표(FY)'!AD$1,'현금흐름표(M)'!$F30:$DV30)</f>
        <v>0</v>
      </c>
      <c r="AE29" s="187">
        <f>SUMIF('현금흐름표(M)'!$F$2:$DV$2,'현금흐름표(FY)'!AE$1,'현금흐름표(M)'!$F30:$DV30)</f>
        <v>0</v>
      </c>
      <c r="AF29" s="187">
        <f>SUMIF('현금흐름표(M)'!$F$2:$DV$2,'현금흐름표(FY)'!AF$1,'현금흐름표(M)'!$F30:$DV30)</f>
        <v>0</v>
      </c>
      <c r="AG29" s="187">
        <f>SUMIF('현금흐름표(M)'!$F$2:$DV$2,'현금흐름표(FY)'!AG$1,'현금흐름표(M)'!$F30:$DV30)</f>
        <v>0</v>
      </c>
      <c r="AH29" s="187">
        <f>SUMIF('현금흐름표(M)'!$F$2:$DV$2,'현금흐름표(FY)'!AH$1,'현금흐름표(M)'!$F30:$DV30)</f>
        <v>0</v>
      </c>
      <c r="AI29" s="187">
        <f>SUMIF('현금흐름표(M)'!$F$2:$DV$2,'현금흐름표(FY)'!AI$1,'현금흐름표(M)'!$F30:$DV30)</f>
        <v>0</v>
      </c>
      <c r="AJ29" s="187">
        <f>SUMIF('현금흐름표(M)'!$F$2:$DV$2,'현금흐름표(FY)'!AJ$1,'현금흐름표(M)'!$F30:$DV30)</f>
        <v>0</v>
      </c>
      <c r="AK29" s="187">
        <f>SUMIF('현금흐름표(M)'!$F$2:$DV$2,'현금흐름표(FY)'!AK$1,'현금흐름표(M)'!$F30:$DV30)</f>
        <v>0</v>
      </c>
      <c r="AL29" s="187">
        <f>SUMIF('현금흐름표(M)'!$F$2:$DV$2,'현금흐름표(FY)'!AL$1,'현금흐름표(M)'!$F30:$DV30)</f>
        <v>0</v>
      </c>
      <c r="AM29" s="187">
        <f>SUMIF('현금흐름표(M)'!$F$2:$DV$2,'현금흐름표(FY)'!AM$1,'현금흐름표(M)'!$F30:$DV30)</f>
        <v>0</v>
      </c>
      <c r="AN29" s="187">
        <f>SUMIF('현금흐름표(M)'!$F$2:$DV$2,'현금흐름표(FY)'!AN$1,'현금흐름표(M)'!$F30:$DV30)</f>
        <v>0</v>
      </c>
      <c r="AO29" s="187">
        <f>SUMIF('현금흐름표(M)'!$F$2:$DV$2,'현금흐름표(FY)'!AO$1,'현금흐름표(M)'!$F30:$DV30)</f>
        <v>0</v>
      </c>
      <c r="AP29" s="187">
        <f>SUMIF('현금흐름표(M)'!$F$2:$DV$2,'현금흐름표(FY)'!AP$1,'현금흐름표(M)'!$F30:$DV30)</f>
        <v>0</v>
      </c>
      <c r="AQ29" s="187">
        <f>SUMIF('현금흐름표(M)'!$F$2:$DV$2,'현금흐름표(FY)'!AQ$1,'현금흐름표(M)'!$F30:$DV30)</f>
        <v>0</v>
      </c>
      <c r="AR29" s="187">
        <f>SUMIF('현금흐름표(M)'!$F$2:$DV$2,'현금흐름표(FY)'!AR$1,'현금흐름표(M)'!$F30:$DV30)</f>
        <v>0</v>
      </c>
      <c r="AS29" s="187">
        <f>SUMIF('현금흐름표(M)'!$F$2:$DV$2,'현금흐름표(FY)'!AS$1,'현금흐름표(M)'!$F30:$DV30)</f>
        <v>0</v>
      </c>
      <c r="AT29" s="187">
        <f>SUMIF('현금흐름표(M)'!$F$2:$DV$2,'현금흐름표(FY)'!AT$1,'현금흐름표(M)'!$F30:$DV30)</f>
        <v>0</v>
      </c>
    </row>
    <row r="30" spans="1:46" x14ac:dyDescent="0.4">
      <c r="C30" s="21" t="s">
        <v>50</v>
      </c>
      <c r="F30" s="586">
        <f>SUMIF('현금흐름표(M)'!$F$2:$DV$2,'현금흐름표(FY)'!F$1,'현금흐름표(M)'!$F31:$DV31)</f>
        <v>0</v>
      </c>
      <c r="G30" s="187">
        <f>SUMIF('현금흐름표(M)'!$F$2:$DV$2,'현금흐름표(FY)'!G$1,'현금흐름표(M)'!$F31:$DV31)</f>
        <v>1271.5068493150684</v>
      </c>
      <c r="H30" s="187">
        <f>SUMIF('현금흐름표(M)'!$F$2:$DV$2,'현금흐름표(FY)'!H$1,'현금흐름표(M)'!$F31:$DV31)</f>
        <v>1269.2162587019986</v>
      </c>
      <c r="I30" s="187">
        <f>SUMIF('현금흐름표(M)'!$F$2:$DV$2,'현금흐름표(FY)'!I$1,'현금흐름표(M)'!$F31:$DV31)</f>
        <v>1281.967213114754</v>
      </c>
      <c r="J30" s="187">
        <f>SUMIF('현금흐름표(M)'!$F$2:$DV$2,'현금흐름표(FY)'!J$1,'현금흐름표(M)'!$F31:$DV31)</f>
        <v>1281.967213114754</v>
      </c>
      <c r="K30" s="187">
        <f>SUMIF('현금흐름표(M)'!$F$2:$DV$2,'현금흐름표(FY)'!K$1,'현금흐름표(M)'!$F31:$DV31)</f>
        <v>1268.032786885246</v>
      </c>
      <c r="L30" s="187">
        <f>SUMIF('현금흐름표(M)'!$F$2:$DV$2,'현금흐름표(FY)'!L$1,'현금흐름표(M)'!$F31:$DV31)</f>
        <v>1256.3507747585898</v>
      </c>
      <c r="M30" s="187">
        <f>SUMIF('현금흐름표(M)'!$F$2:$DV$2,'현금흐름표(FY)'!M$1,'현금흐름표(M)'!$F31:$DV31)</f>
        <v>1285.4794520547946</v>
      </c>
      <c r="N30" s="187">
        <f>SUMIF('현금흐름표(M)'!$F$2:$DV$2,'현금흐름표(FY)'!N$1,'현금흐름표(M)'!$F31:$DV31)</f>
        <v>1285.4794520547946</v>
      </c>
      <c r="O30" s="187">
        <f>SUMIF('현금흐름표(M)'!$F$2:$DV$2,'현금흐름표(FY)'!O$1,'현금흐름표(M)'!$F31:$DV31)</f>
        <v>1271.5068493150684</v>
      </c>
      <c r="P30" s="187">
        <f>SUMIF('현금흐름표(M)'!$F$2:$DV$2,'현금흐름표(FY)'!P$1,'현금흐름표(M)'!$F31:$DV31)</f>
        <v>1257.5342465753424</v>
      </c>
      <c r="Q30" s="187">
        <f>SUMIF('현금흐름표(M)'!$F$2:$DV$2,'현금흐름표(FY)'!Q$1,'현금흐름표(M)'!$F31:$DV31)</f>
        <v>1285.4794520547946</v>
      </c>
      <c r="R30" s="187">
        <f>SUMIF('현금흐름표(M)'!$F$2:$DV$2,'현금흐름표(FY)'!R$1,'현금흐름표(M)'!$F31:$DV31)</f>
        <v>1285.4794520547946</v>
      </c>
      <c r="S30" s="187">
        <f>SUMIF('현금흐름표(M)'!$F$2:$DV$2,'현금흐름표(FY)'!S$1,'현금흐름표(M)'!$F31:$DV31)</f>
        <v>1271.5068493150684</v>
      </c>
      <c r="T30" s="187">
        <f>SUMIF('현금흐름표(M)'!$F$2:$DV$2,'현금흐름표(FY)'!T$1,'현금흐름표(M)'!$F31:$DV31)</f>
        <v>1257.5342465753424</v>
      </c>
      <c r="U30" s="187">
        <f>SUMIF('현금흐름표(M)'!$F$2:$DV$2,'현금흐름표(FY)'!U$1,'현금흐름표(M)'!$F31:$DV31)</f>
        <v>1285.4794520547946</v>
      </c>
      <c r="V30" s="187">
        <f>SUMIF('현금흐름표(M)'!$F$2:$DV$2,'현금흐름표(FY)'!V$1,'현금흐름표(M)'!$F31:$DV31)</f>
        <v>1285.4794520547946</v>
      </c>
      <c r="W30" s="187">
        <f>SUMIF('현금흐름표(M)'!$F$2:$DV$2,'현금흐름표(FY)'!W$1,'현금흐름표(M)'!$F31:$DV31)</f>
        <v>1271.5068493150684</v>
      </c>
      <c r="X30" s="187">
        <f>SUMIF('현금흐름표(M)'!$F$2:$DV$2,'현금흐름표(FY)'!X$1,'현금흐름표(M)'!$F31:$DV31)</f>
        <v>1269.2162587019986</v>
      </c>
      <c r="Y30" s="187">
        <f>SUMIF('현금흐름표(M)'!$F$2:$DV$2,'현금흐름표(FY)'!Y$1,'현금흐름표(M)'!$F31:$DV31)</f>
        <v>1281.967213114754</v>
      </c>
      <c r="Z30" s="187">
        <f>SUMIF('현금흐름표(M)'!$F$2:$DV$2,'현금흐름표(FY)'!Z$1,'현금흐름표(M)'!$F31:$DV31)</f>
        <v>1281.967213114754</v>
      </c>
      <c r="AA30" s="187">
        <f>SUMIF('현금흐름표(M)'!$F$2:$DV$2,'현금흐름표(FY)'!AA$1,'현금흐름표(M)'!$F31:$DV31)</f>
        <v>0</v>
      </c>
      <c r="AB30" s="187">
        <f>SUMIF('현금흐름표(M)'!$F$2:$DV$2,'현금흐름표(FY)'!AB$1,'현금흐름표(M)'!$F31:$DV31)</f>
        <v>0</v>
      </c>
      <c r="AC30" s="187">
        <f>SUMIF('현금흐름표(M)'!$F$2:$DV$2,'현금흐름표(FY)'!AC$1,'현금흐름표(M)'!$F31:$DV31)</f>
        <v>0</v>
      </c>
      <c r="AD30" s="187">
        <f>SUMIF('현금흐름표(M)'!$F$2:$DV$2,'현금흐름표(FY)'!AD$1,'현금흐름표(M)'!$F31:$DV31)</f>
        <v>0</v>
      </c>
      <c r="AE30" s="187">
        <f>SUMIF('현금흐름표(M)'!$F$2:$DV$2,'현금흐름표(FY)'!AE$1,'현금흐름표(M)'!$F31:$DV31)</f>
        <v>0</v>
      </c>
      <c r="AF30" s="187">
        <f>SUMIF('현금흐름표(M)'!$F$2:$DV$2,'현금흐름표(FY)'!AF$1,'현금흐름표(M)'!$F31:$DV31)</f>
        <v>0</v>
      </c>
      <c r="AG30" s="187">
        <f>SUMIF('현금흐름표(M)'!$F$2:$DV$2,'현금흐름표(FY)'!AG$1,'현금흐름표(M)'!$F31:$DV31)</f>
        <v>0</v>
      </c>
      <c r="AH30" s="187">
        <f>SUMIF('현금흐름표(M)'!$F$2:$DV$2,'현금흐름표(FY)'!AH$1,'현금흐름표(M)'!$F31:$DV31)</f>
        <v>0</v>
      </c>
      <c r="AI30" s="187">
        <f>SUMIF('현금흐름표(M)'!$F$2:$DV$2,'현금흐름표(FY)'!AI$1,'현금흐름표(M)'!$F31:$DV31)</f>
        <v>0</v>
      </c>
      <c r="AJ30" s="187">
        <f>SUMIF('현금흐름표(M)'!$F$2:$DV$2,'현금흐름표(FY)'!AJ$1,'현금흐름표(M)'!$F31:$DV31)</f>
        <v>0</v>
      </c>
      <c r="AK30" s="187">
        <f>SUMIF('현금흐름표(M)'!$F$2:$DV$2,'현금흐름표(FY)'!AK$1,'현금흐름표(M)'!$F31:$DV31)</f>
        <v>0</v>
      </c>
      <c r="AL30" s="187">
        <f>SUMIF('현금흐름표(M)'!$F$2:$DV$2,'현금흐름표(FY)'!AL$1,'현금흐름표(M)'!$F31:$DV31)</f>
        <v>0</v>
      </c>
      <c r="AM30" s="187">
        <f>SUMIF('현금흐름표(M)'!$F$2:$DV$2,'현금흐름표(FY)'!AM$1,'현금흐름표(M)'!$F31:$DV31)</f>
        <v>0</v>
      </c>
      <c r="AN30" s="187">
        <f>SUMIF('현금흐름표(M)'!$F$2:$DV$2,'현금흐름표(FY)'!AN$1,'현금흐름표(M)'!$F31:$DV31)</f>
        <v>0</v>
      </c>
      <c r="AO30" s="187">
        <f>SUMIF('현금흐름표(M)'!$F$2:$DV$2,'현금흐름표(FY)'!AO$1,'현금흐름표(M)'!$F31:$DV31)</f>
        <v>0</v>
      </c>
      <c r="AP30" s="187">
        <f>SUMIF('현금흐름표(M)'!$F$2:$DV$2,'현금흐름표(FY)'!AP$1,'현금흐름표(M)'!$F31:$DV31)</f>
        <v>0</v>
      </c>
      <c r="AQ30" s="187">
        <f>SUMIF('현금흐름표(M)'!$F$2:$DV$2,'현금흐름표(FY)'!AQ$1,'현금흐름표(M)'!$F31:$DV31)</f>
        <v>0</v>
      </c>
      <c r="AR30" s="187">
        <f>SUMIF('현금흐름표(M)'!$F$2:$DV$2,'현금흐름표(FY)'!AR$1,'현금흐름표(M)'!$F31:$DV31)</f>
        <v>0</v>
      </c>
      <c r="AS30" s="187">
        <f>SUMIF('현금흐름표(M)'!$F$2:$DV$2,'현금흐름표(FY)'!AS$1,'현금흐름표(M)'!$F31:$DV31)</f>
        <v>0</v>
      </c>
      <c r="AT30" s="187">
        <f>SUMIF('현금흐름표(M)'!$F$2:$DV$2,'현금흐름표(FY)'!AT$1,'현금흐름표(M)'!$F31:$DV31)</f>
        <v>0</v>
      </c>
    </row>
    <row r="31" spans="1:46" x14ac:dyDescent="0.4">
      <c r="C31" s="21" t="s">
        <v>51</v>
      </c>
      <c r="F31" s="586">
        <f>SUMIF('현금흐름표(M)'!$F$2:$DV$2,'현금흐름표(FY)'!F$1,'현금흐름표(M)'!$F32:$DV32)</f>
        <v>0</v>
      </c>
      <c r="G31" s="187">
        <f>SUMIF('현금흐름표(M)'!$F$2:$DV$2,'현금흐름표(FY)'!G$1,'현금흐름표(M)'!$F32:$DV32)</f>
        <v>2119.178082191781</v>
      </c>
      <c r="H31" s="187">
        <f>SUMIF('현금흐름표(M)'!$F$2:$DV$2,'현금흐름표(FY)'!H$1,'현금흐름표(M)'!$F32:$DV32)</f>
        <v>2115.3604311699978</v>
      </c>
      <c r="I31" s="187">
        <f>SUMIF('현금흐름표(M)'!$F$2:$DV$2,'현금흐름표(FY)'!I$1,'현금흐름표(M)'!$F32:$DV32)</f>
        <v>2136.6120218579235</v>
      </c>
      <c r="J31" s="187">
        <f>SUMIF('현금흐름표(M)'!$F$2:$DV$2,'현금흐름표(FY)'!J$1,'현금흐름표(M)'!$F32:$DV32)</f>
        <v>2136.6120218579235</v>
      </c>
      <c r="K31" s="187">
        <f>SUMIF('현금흐름표(M)'!$F$2:$DV$2,'현금흐름표(FY)'!K$1,'현금흐름표(M)'!$F32:$DV32)</f>
        <v>2113.3879781420765</v>
      </c>
      <c r="L31" s="187">
        <f>SUMIF('현금흐름표(M)'!$F$2:$DV$2,'현금흐름표(FY)'!L$1,'현금흐름표(M)'!$F32:$DV32)</f>
        <v>2093.917957930983</v>
      </c>
      <c r="M31" s="187">
        <f>SUMIF('현금흐름표(M)'!$F$2:$DV$2,'현금흐름표(FY)'!M$1,'현금흐름표(M)'!$F32:$DV32)</f>
        <v>2142.4657534246576</v>
      </c>
      <c r="N31" s="187">
        <f>SUMIF('현금흐름표(M)'!$F$2:$DV$2,'현금흐름표(FY)'!N$1,'현금흐름표(M)'!$F32:$DV32)</f>
        <v>2142.4657534246576</v>
      </c>
      <c r="O31" s="187">
        <f>SUMIF('현금흐름표(M)'!$F$2:$DV$2,'현금흐름표(FY)'!O$1,'현금흐름표(M)'!$F32:$DV32)</f>
        <v>2119.178082191781</v>
      </c>
      <c r="P31" s="187">
        <f>SUMIF('현금흐름표(M)'!$F$2:$DV$2,'현금흐름표(FY)'!P$1,'현금흐름표(M)'!$F32:$DV32)</f>
        <v>2095.8904109589039</v>
      </c>
      <c r="Q31" s="187">
        <f>SUMIF('현금흐름표(M)'!$F$2:$DV$2,'현금흐름표(FY)'!Q$1,'현금흐름표(M)'!$F32:$DV32)</f>
        <v>2142.4657534246576</v>
      </c>
      <c r="R31" s="187">
        <f>SUMIF('현금흐름표(M)'!$F$2:$DV$2,'현금흐름표(FY)'!R$1,'현금흐름표(M)'!$F32:$DV32)</f>
        <v>2142.4657534246576</v>
      </c>
      <c r="S31" s="187">
        <f>SUMIF('현금흐름표(M)'!$F$2:$DV$2,'현금흐름표(FY)'!S$1,'현금흐름표(M)'!$F32:$DV32)</f>
        <v>2119.178082191781</v>
      </c>
      <c r="T31" s="187">
        <f>SUMIF('현금흐름표(M)'!$F$2:$DV$2,'현금흐름표(FY)'!T$1,'현금흐름표(M)'!$F32:$DV32)</f>
        <v>2095.8904109589039</v>
      </c>
      <c r="U31" s="187">
        <f>SUMIF('현금흐름표(M)'!$F$2:$DV$2,'현금흐름표(FY)'!U$1,'현금흐름표(M)'!$F32:$DV32)</f>
        <v>2142.4657534246576</v>
      </c>
      <c r="V31" s="187">
        <f>SUMIF('현금흐름표(M)'!$F$2:$DV$2,'현금흐름표(FY)'!V$1,'현금흐름표(M)'!$F32:$DV32)</f>
        <v>2142.4657534246576</v>
      </c>
      <c r="W31" s="187">
        <f>SUMIF('현금흐름표(M)'!$F$2:$DV$2,'현금흐름표(FY)'!W$1,'현금흐름표(M)'!$F32:$DV32)</f>
        <v>2119.178082191781</v>
      </c>
      <c r="X31" s="187">
        <f>SUMIF('현금흐름표(M)'!$F$2:$DV$2,'현금흐름표(FY)'!X$1,'현금흐름표(M)'!$F32:$DV32)</f>
        <v>2115.3604311699978</v>
      </c>
      <c r="Y31" s="187">
        <f>SUMIF('현금흐름표(M)'!$F$2:$DV$2,'현금흐름표(FY)'!Y$1,'현금흐름표(M)'!$F32:$DV32)</f>
        <v>2136.6120218579235</v>
      </c>
      <c r="Z31" s="187">
        <f>SUMIF('현금흐름표(M)'!$F$2:$DV$2,'현금흐름표(FY)'!Z$1,'현금흐름표(M)'!$F32:$DV32)</f>
        <v>2136.6120218579235</v>
      </c>
      <c r="AA31" s="187">
        <f>SUMIF('현금흐름표(M)'!$F$2:$DV$2,'현금흐름표(FY)'!AA$1,'현금흐름표(M)'!$F32:$DV32)</f>
        <v>0</v>
      </c>
      <c r="AB31" s="187">
        <f>SUMIF('현금흐름표(M)'!$F$2:$DV$2,'현금흐름표(FY)'!AB$1,'현금흐름표(M)'!$F32:$DV32)</f>
        <v>0</v>
      </c>
      <c r="AC31" s="187">
        <f>SUMIF('현금흐름표(M)'!$F$2:$DV$2,'현금흐름표(FY)'!AC$1,'현금흐름표(M)'!$F32:$DV32)</f>
        <v>0</v>
      </c>
      <c r="AD31" s="187">
        <f>SUMIF('현금흐름표(M)'!$F$2:$DV$2,'현금흐름표(FY)'!AD$1,'현금흐름표(M)'!$F32:$DV32)</f>
        <v>0</v>
      </c>
      <c r="AE31" s="187">
        <f>SUMIF('현금흐름표(M)'!$F$2:$DV$2,'현금흐름표(FY)'!AE$1,'현금흐름표(M)'!$F32:$DV32)</f>
        <v>0</v>
      </c>
      <c r="AF31" s="187">
        <f>SUMIF('현금흐름표(M)'!$F$2:$DV$2,'현금흐름표(FY)'!AF$1,'현금흐름표(M)'!$F32:$DV32)</f>
        <v>0</v>
      </c>
      <c r="AG31" s="187">
        <f>SUMIF('현금흐름표(M)'!$F$2:$DV$2,'현금흐름표(FY)'!AG$1,'현금흐름표(M)'!$F32:$DV32)</f>
        <v>0</v>
      </c>
      <c r="AH31" s="187">
        <f>SUMIF('현금흐름표(M)'!$F$2:$DV$2,'현금흐름표(FY)'!AH$1,'현금흐름표(M)'!$F32:$DV32)</f>
        <v>0</v>
      </c>
      <c r="AI31" s="187">
        <f>SUMIF('현금흐름표(M)'!$F$2:$DV$2,'현금흐름표(FY)'!AI$1,'현금흐름표(M)'!$F32:$DV32)</f>
        <v>0</v>
      </c>
      <c r="AJ31" s="187">
        <f>SUMIF('현금흐름표(M)'!$F$2:$DV$2,'현금흐름표(FY)'!AJ$1,'현금흐름표(M)'!$F32:$DV32)</f>
        <v>0</v>
      </c>
      <c r="AK31" s="187">
        <f>SUMIF('현금흐름표(M)'!$F$2:$DV$2,'현금흐름표(FY)'!AK$1,'현금흐름표(M)'!$F32:$DV32)</f>
        <v>0</v>
      </c>
      <c r="AL31" s="187">
        <f>SUMIF('현금흐름표(M)'!$F$2:$DV$2,'현금흐름표(FY)'!AL$1,'현금흐름표(M)'!$F32:$DV32)</f>
        <v>0</v>
      </c>
      <c r="AM31" s="187">
        <f>SUMIF('현금흐름표(M)'!$F$2:$DV$2,'현금흐름표(FY)'!AM$1,'현금흐름표(M)'!$F32:$DV32)</f>
        <v>0</v>
      </c>
      <c r="AN31" s="187">
        <f>SUMIF('현금흐름표(M)'!$F$2:$DV$2,'현금흐름표(FY)'!AN$1,'현금흐름표(M)'!$F32:$DV32)</f>
        <v>0</v>
      </c>
      <c r="AO31" s="187">
        <f>SUMIF('현금흐름표(M)'!$F$2:$DV$2,'현금흐름표(FY)'!AO$1,'현금흐름표(M)'!$F32:$DV32)</f>
        <v>0</v>
      </c>
      <c r="AP31" s="187">
        <f>SUMIF('현금흐름표(M)'!$F$2:$DV$2,'현금흐름표(FY)'!AP$1,'현금흐름표(M)'!$F32:$DV32)</f>
        <v>0</v>
      </c>
      <c r="AQ31" s="187">
        <f>SUMIF('현금흐름표(M)'!$F$2:$DV$2,'현금흐름표(FY)'!AQ$1,'현금흐름표(M)'!$F32:$DV32)</f>
        <v>0</v>
      </c>
      <c r="AR31" s="187">
        <f>SUMIF('현금흐름표(M)'!$F$2:$DV$2,'현금흐름표(FY)'!AR$1,'현금흐름표(M)'!$F32:$DV32)</f>
        <v>0</v>
      </c>
      <c r="AS31" s="187">
        <f>SUMIF('현금흐름표(M)'!$F$2:$DV$2,'현금흐름표(FY)'!AS$1,'현금흐름표(M)'!$F32:$DV32)</f>
        <v>0</v>
      </c>
      <c r="AT31" s="187">
        <f>SUMIF('현금흐름표(M)'!$F$2:$DV$2,'현금흐름표(FY)'!AT$1,'현금흐름표(M)'!$F32:$DV32)</f>
        <v>0</v>
      </c>
    </row>
    <row r="32" spans="1:46" x14ac:dyDescent="0.4">
      <c r="C32" s="21" t="s">
        <v>52</v>
      </c>
      <c r="F32" s="586">
        <f>SUMIF('현금흐름표(M)'!$F$2:$DV$2,'현금흐름표(FY)'!F$1,'현금흐름표(M)'!$F33:$DV33)</f>
        <v>0</v>
      </c>
      <c r="G32" s="187">
        <f>SUMIF('현금흐름표(M)'!$F$2:$DV$2,'현금흐름표(FY)'!G$1,'현금흐름표(M)'!$F33:$DV33)</f>
        <v>600</v>
      </c>
      <c r="H32" s="187">
        <f>SUMIF('현금흐름표(M)'!$F$2:$DV$2,'현금흐름표(FY)'!H$1,'현금흐름표(M)'!$F33:$DV33)</f>
        <v>600</v>
      </c>
      <c r="I32" s="187">
        <f>SUMIF('현금흐름표(M)'!$F$2:$DV$2,'현금흐름표(FY)'!I$1,'현금흐름표(M)'!$F33:$DV33)</f>
        <v>600</v>
      </c>
      <c r="J32" s="187">
        <f>SUMIF('현금흐름표(M)'!$F$2:$DV$2,'현금흐름표(FY)'!J$1,'현금흐름표(M)'!$F33:$DV33)</f>
        <v>600</v>
      </c>
      <c r="K32" s="187">
        <f>SUMIF('현금흐름표(M)'!$F$2:$DV$2,'현금흐름표(FY)'!K$1,'현금흐름표(M)'!$F33:$DV33)</f>
        <v>600</v>
      </c>
      <c r="L32" s="187">
        <f>SUMIF('현금흐름표(M)'!$F$2:$DV$2,'현금흐름표(FY)'!L$1,'현금흐름표(M)'!$F33:$DV33)</f>
        <v>600</v>
      </c>
      <c r="M32" s="187">
        <f>SUMIF('현금흐름표(M)'!$F$2:$DV$2,'현금흐름표(FY)'!M$1,'현금흐름표(M)'!$F33:$DV33)</f>
        <v>600</v>
      </c>
      <c r="N32" s="187">
        <f>SUMIF('현금흐름표(M)'!$F$2:$DV$2,'현금흐름표(FY)'!N$1,'현금흐름표(M)'!$F33:$DV33)</f>
        <v>600</v>
      </c>
      <c r="O32" s="187">
        <f>SUMIF('현금흐름표(M)'!$F$2:$DV$2,'현금흐름표(FY)'!O$1,'현금흐름표(M)'!$F33:$DV33)</f>
        <v>600</v>
      </c>
      <c r="P32" s="187">
        <f>SUMIF('현금흐름표(M)'!$F$2:$DV$2,'현금흐름표(FY)'!P$1,'현금흐름표(M)'!$F33:$DV33)</f>
        <v>600</v>
      </c>
      <c r="Q32" s="187">
        <f>SUMIF('현금흐름표(M)'!$F$2:$DV$2,'현금흐름표(FY)'!Q$1,'현금흐름표(M)'!$F33:$DV33)</f>
        <v>600</v>
      </c>
      <c r="R32" s="187">
        <f>SUMIF('현금흐름표(M)'!$F$2:$DV$2,'현금흐름표(FY)'!R$1,'현금흐름표(M)'!$F33:$DV33)</f>
        <v>600</v>
      </c>
      <c r="S32" s="187">
        <f>SUMIF('현금흐름표(M)'!$F$2:$DV$2,'현금흐름표(FY)'!S$1,'현금흐름표(M)'!$F33:$DV33)</f>
        <v>600</v>
      </c>
      <c r="T32" s="187">
        <f>SUMIF('현금흐름표(M)'!$F$2:$DV$2,'현금흐름표(FY)'!T$1,'현금흐름표(M)'!$F33:$DV33)</f>
        <v>600</v>
      </c>
      <c r="U32" s="187">
        <f>SUMIF('현금흐름표(M)'!$F$2:$DV$2,'현금흐름표(FY)'!U$1,'현금흐름표(M)'!$F33:$DV33)</f>
        <v>600</v>
      </c>
      <c r="V32" s="187">
        <f>SUMIF('현금흐름표(M)'!$F$2:$DV$2,'현금흐름표(FY)'!V$1,'현금흐름표(M)'!$F33:$DV33)</f>
        <v>600</v>
      </c>
      <c r="W32" s="187">
        <f>SUMIF('현금흐름표(M)'!$F$2:$DV$2,'현금흐름표(FY)'!W$1,'현금흐름표(M)'!$F33:$DV33)</f>
        <v>600</v>
      </c>
      <c r="X32" s="187">
        <f>SUMIF('현금흐름표(M)'!$F$2:$DV$2,'현금흐름표(FY)'!X$1,'현금흐름표(M)'!$F33:$DV33)</f>
        <v>600</v>
      </c>
      <c r="Y32" s="187">
        <f>SUMIF('현금흐름표(M)'!$F$2:$DV$2,'현금흐름표(FY)'!Y$1,'현금흐름표(M)'!$F33:$DV33)</f>
        <v>600</v>
      </c>
      <c r="Z32" s="187">
        <f>SUMIF('현금흐름표(M)'!$F$2:$DV$2,'현금흐름표(FY)'!Z$1,'현금흐름표(M)'!$F33:$DV33)</f>
        <v>600</v>
      </c>
      <c r="AA32" s="187">
        <f>SUMIF('현금흐름표(M)'!$F$2:$DV$2,'현금흐름표(FY)'!AA$1,'현금흐름표(M)'!$F33:$DV33)</f>
        <v>600</v>
      </c>
      <c r="AB32" s="187">
        <f>SUMIF('현금흐름표(M)'!$F$2:$DV$2,'현금흐름표(FY)'!AB$1,'현금흐름표(M)'!$F33:$DV33)</f>
        <v>600</v>
      </c>
      <c r="AC32" s="187">
        <f>SUMIF('현금흐름표(M)'!$F$2:$DV$2,'현금흐름표(FY)'!AC$1,'현금흐름표(M)'!$F33:$DV33)</f>
        <v>600</v>
      </c>
      <c r="AD32" s="187">
        <f>SUMIF('현금흐름표(M)'!$F$2:$DV$2,'현금흐름표(FY)'!AD$1,'현금흐름표(M)'!$F33:$DV33)</f>
        <v>600</v>
      </c>
      <c r="AE32" s="187">
        <f>SUMIF('현금흐름표(M)'!$F$2:$DV$2,'현금흐름표(FY)'!AE$1,'현금흐름표(M)'!$F33:$DV33)</f>
        <v>600</v>
      </c>
      <c r="AF32" s="187">
        <f>SUMIF('현금흐름표(M)'!$F$2:$DV$2,'현금흐름표(FY)'!AF$1,'현금흐름표(M)'!$F33:$DV33)</f>
        <v>600</v>
      </c>
      <c r="AG32" s="187">
        <f>SUMIF('현금흐름표(M)'!$F$2:$DV$2,'현금흐름표(FY)'!AG$1,'현금흐름표(M)'!$F33:$DV33)</f>
        <v>600</v>
      </c>
      <c r="AH32" s="187">
        <f>SUMIF('현금흐름표(M)'!$F$2:$DV$2,'현금흐름표(FY)'!AH$1,'현금흐름표(M)'!$F33:$DV33)</f>
        <v>600</v>
      </c>
      <c r="AI32" s="187">
        <f>SUMIF('현금흐름표(M)'!$F$2:$DV$2,'현금흐름표(FY)'!AI$1,'현금흐름표(M)'!$F33:$DV33)</f>
        <v>600</v>
      </c>
      <c r="AJ32" s="187">
        <f>SUMIF('현금흐름표(M)'!$F$2:$DV$2,'현금흐름표(FY)'!AJ$1,'현금흐름표(M)'!$F33:$DV33)</f>
        <v>600</v>
      </c>
      <c r="AK32" s="187">
        <f>SUMIF('현금흐름표(M)'!$F$2:$DV$2,'현금흐름표(FY)'!AK$1,'현금흐름표(M)'!$F33:$DV33)</f>
        <v>600</v>
      </c>
      <c r="AL32" s="187">
        <f>SUMIF('현금흐름표(M)'!$F$2:$DV$2,'현금흐름표(FY)'!AL$1,'현금흐름표(M)'!$F33:$DV33)</f>
        <v>600</v>
      </c>
      <c r="AM32" s="187">
        <f>SUMIF('현금흐름표(M)'!$F$2:$DV$2,'현금흐름표(FY)'!AM$1,'현금흐름표(M)'!$F33:$DV33)</f>
        <v>600</v>
      </c>
      <c r="AN32" s="187">
        <f>SUMIF('현금흐름표(M)'!$F$2:$DV$2,'현금흐름표(FY)'!AN$1,'현금흐름표(M)'!$F33:$DV33)</f>
        <v>600</v>
      </c>
      <c r="AO32" s="187">
        <f>SUMIF('현금흐름표(M)'!$F$2:$DV$2,'현금흐름표(FY)'!AO$1,'현금흐름표(M)'!$F33:$DV33)</f>
        <v>600</v>
      </c>
      <c r="AP32" s="187">
        <f>SUMIF('현금흐름표(M)'!$F$2:$DV$2,'현금흐름표(FY)'!AP$1,'현금흐름표(M)'!$F33:$DV33)</f>
        <v>600</v>
      </c>
      <c r="AQ32" s="187">
        <f>SUMIF('현금흐름표(M)'!$F$2:$DV$2,'현금흐름표(FY)'!AQ$1,'현금흐름표(M)'!$F33:$DV33)</f>
        <v>600</v>
      </c>
      <c r="AR32" s="187">
        <f>SUMIF('현금흐름표(M)'!$F$2:$DV$2,'현금흐름표(FY)'!AR$1,'현금흐름표(M)'!$F33:$DV33)</f>
        <v>600</v>
      </c>
      <c r="AS32" s="187">
        <f>SUMIF('현금흐름표(M)'!$F$2:$DV$2,'현금흐름표(FY)'!AS$1,'현금흐름표(M)'!$F33:$DV33)</f>
        <v>600</v>
      </c>
      <c r="AT32" s="187">
        <f>SUMIF('현금흐름표(M)'!$F$2:$DV$2,'현금흐름표(FY)'!AT$1,'현금흐름표(M)'!$F33:$DV33)</f>
        <v>600</v>
      </c>
    </row>
    <row r="33" spans="1:46" x14ac:dyDescent="0.4">
      <c r="C33" s="21" t="s">
        <v>53</v>
      </c>
      <c r="F33" s="586">
        <f>SUMIF('현금흐름표(M)'!$F$2:$DV$2,'현금흐름표(FY)'!F$1,'현금흐름표(M)'!$F34:$DV34)</f>
        <v>0</v>
      </c>
      <c r="G33" s="187">
        <f>SUMIF('현금흐름표(M)'!$F$2:$DV$2,'현금흐름표(FY)'!G$1,'현금흐름표(M)'!$F34:$DV34)</f>
        <v>0</v>
      </c>
      <c r="H33" s="187">
        <f>SUMIF('현금흐름표(M)'!$F$2:$DV$2,'현금흐름표(FY)'!H$1,'현금흐름표(M)'!$F34:$DV34)</f>
        <v>0</v>
      </c>
      <c r="I33" s="187">
        <f>SUMIF('현금흐름표(M)'!$F$2:$DV$2,'현금흐름표(FY)'!I$1,'현금흐름표(M)'!$F34:$DV34)</f>
        <v>0</v>
      </c>
      <c r="J33" s="187">
        <f>SUMIF('현금흐름표(M)'!$F$2:$DV$2,'현금흐름표(FY)'!J$1,'현금흐름표(M)'!$F34:$DV34)</f>
        <v>0</v>
      </c>
      <c r="K33" s="187">
        <f>SUMIF('현금흐름표(M)'!$F$2:$DV$2,'현금흐름표(FY)'!K$1,'현금흐름표(M)'!$F34:$DV34)</f>
        <v>0</v>
      </c>
      <c r="L33" s="187">
        <f>SUMIF('현금흐름표(M)'!$F$2:$DV$2,'현금흐름표(FY)'!L$1,'현금흐름표(M)'!$F34:$DV34)</f>
        <v>0</v>
      </c>
      <c r="M33" s="187">
        <f>SUMIF('현금흐름표(M)'!$F$2:$DV$2,'현금흐름표(FY)'!M$1,'현금흐름표(M)'!$F34:$DV34)</f>
        <v>0</v>
      </c>
      <c r="N33" s="187">
        <f>SUMIF('현금흐름표(M)'!$F$2:$DV$2,'현금흐름표(FY)'!N$1,'현금흐름표(M)'!$F34:$DV34)</f>
        <v>0</v>
      </c>
      <c r="O33" s="187">
        <f>SUMIF('현금흐름표(M)'!$F$2:$DV$2,'현금흐름표(FY)'!O$1,'현금흐름표(M)'!$F34:$DV34)</f>
        <v>0</v>
      </c>
      <c r="P33" s="187">
        <f>SUMIF('현금흐름표(M)'!$F$2:$DV$2,'현금흐름표(FY)'!P$1,'현금흐름표(M)'!$F34:$DV34)</f>
        <v>0</v>
      </c>
      <c r="Q33" s="187">
        <f>SUMIF('현금흐름표(M)'!$F$2:$DV$2,'현금흐름표(FY)'!Q$1,'현금흐름표(M)'!$F34:$DV34)</f>
        <v>0</v>
      </c>
      <c r="R33" s="187">
        <f>SUMIF('현금흐름표(M)'!$F$2:$DV$2,'현금흐름표(FY)'!R$1,'현금흐름표(M)'!$F34:$DV34)</f>
        <v>0</v>
      </c>
      <c r="S33" s="187">
        <f>SUMIF('현금흐름표(M)'!$F$2:$DV$2,'현금흐름표(FY)'!S$1,'현금흐름표(M)'!$F34:$DV34)</f>
        <v>0</v>
      </c>
      <c r="T33" s="187">
        <f>SUMIF('현금흐름표(M)'!$F$2:$DV$2,'현금흐름표(FY)'!T$1,'현금흐름표(M)'!$F34:$DV34)</f>
        <v>0</v>
      </c>
      <c r="U33" s="187">
        <f>SUMIF('현금흐름표(M)'!$F$2:$DV$2,'현금흐름표(FY)'!U$1,'현금흐름표(M)'!$F34:$DV34)</f>
        <v>0</v>
      </c>
      <c r="V33" s="187">
        <f>SUMIF('현금흐름표(M)'!$F$2:$DV$2,'현금흐름표(FY)'!V$1,'현금흐름표(M)'!$F34:$DV34)</f>
        <v>0</v>
      </c>
      <c r="W33" s="187">
        <f>SUMIF('현금흐름표(M)'!$F$2:$DV$2,'현금흐름표(FY)'!W$1,'현금흐름표(M)'!$F34:$DV34)</f>
        <v>0</v>
      </c>
      <c r="X33" s="187">
        <f>SUMIF('현금흐름표(M)'!$F$2:$DV$2,'현금흐름표(FY)'!X$1,'현금흐름표(M)'!$F34:$DV34)</f>
        <v>0</v>
      </c>
      <c r="Y33" s="187">
        <f>SUMIF('현금흐름표(M)'!$F$2:$DV$2,'현금흐름표(FY)'!Y$1,'현금흐름표(M)'!$F34:$DV34)</f>
        <v>0</v>
      </c>
      <c r="Z33" s="187">
        <f>SUMIF('현금흐름표(M)'!$F$2:$DV$2,'현금흐름표(FY)'!Z$1,'현금흐름표(M)'!$F34:$DV34)</f>
        <v>0</v>
      </c>
      <c r="AA33" s="187">
        <f>SUMIF('현금흐름표(M)'!$F$2:$DV$2,'현금흐름표(FY)'!AA$1,'현금흐름표(M)'!$F34:$DV34)</f>
        <v>0</v>
      </c>
      <c r="AB33" s="187">
        <f>SUMIF('현금흐름표(M)'!$F$2:$DV$2,'현금흐름표(FY)'!AB$1,'현금흐름표(M)'!$F34:$DV34)</f>
        <v>0</v>
      </c>
      <c r="AC33" s="187">
        <f>SUMIF('현금흐름표(M)'!$F$2:$DV$2,'현금흐름표(FY)'!AC$1,'현금흐름표(M)'!$F34:$DV34)</f>
        <v>0</v>
      </c>
      <c r="AD33" s="187">
        <f>SUMIF('현금흐름표(M)'!$F$2:$DV$2,'현금흐름표(FY)'!AD$1,'현금흐름표(M)'!$F34:$DV34)</f>
        <v>0</v>
      </c>
      <c r="AE33" s="187">
        <f>SUMIF('현금흐름표(M)'!$F$2:$DV$2,'현금흐름표(FY)'!AE$1,'현금흐름표(M)'!$F34:$DV34)</f>
        <v>0</v>
      </c>
      <c r="AF33" s="187">
        <f>SUMIF('현금흐름표(M)'!$F$2:$DV$2,'현금흐름표(FY)'!AF$1,'현금흐름표(M)'!$F34:$DV34)</f>
        <v>0</v>
      </c>
      <c r="AG33" s="187">
        <f>SUMIF('현금흐름표(M)'!$F$2:$DV$2,'현금흐름표(FY)'!AG$1,'현금흐름표(M)'!$F34:$DV34)</f>
        <v>0</v>
      </c>
      <c r="AH33" s="187">
        <f>SUMIF('현금흐름표(M)'!$F$2:$DV$2,'현금흐름표(FY)'!AH$1,'현금흐름표(M)'!$F34:$DV34)</f>
        <v>0</v>
      </c>
      <c r="AI33" s="187">
        <f>SUMIF('현금흐름표(M)'!$F$2:$DV$2,'현금흐름표(FY)'!AI$1,'현금흐름표(M)'!$F34:$DV34)</f>
        <v>0</v>
      </c>
      <c r="AJ33" s="187">
        <f>SUMIF('현금흐름표(M)'!$F$2:$DV$2,'현금흐름표(FY)'!AJ$1,'현금흐름표(M)'!$F34:$DV34)</f>
        <v>0</v>
      </c>
      <c r="AK33" s="187">
        <f>SUMIF('현금흐름표(M)'!$F$2:$DV$2,'현금흐름표(FY)'!AK$1,'현금흐름표(M)'!$F34:$DV34)</f>
        <v>0</v>
      </c>
      <c r="AL33" s="187">
        <f>SUMIF('현금흐름표(M)'!$F$2:$DV$2,'현금흐름표(FY)'!AL$1,'현금흐름표(M)'!$F34:$DV34)</f>
        <v>0</v>
      </c>
      <c r="AM33" s="187">
        <f>SUMIF('현금흐름표(M)'!$F$2:$DV$2,'현금흐름표(FY)'!AM$1,'현금흐름표(M)'!$F34:$DV34)</f>
        <v>0</v>
      </c>
      <c r="AN33" s="187">
        <f>SUMIF('현금흐름표(M)'!$F$2:$DV$2,'현금흐름표(FY)'!AN$1,'현금흐름표(M)'!$F34:$DV34)</f>
        <v>0</v>
      </c>
      <c r="AO33" s="187">
        <f>SUMIF('현금흐름표(M)'!$F$2:$DV$2,'현금흐름표(FY)'!AO$1,'현금흐름표(M)'!$F34:$DV34)</f>
        <v>0</v>
      </c>
      <c r="AP33" s="187">
        <f>SUMIF('현금흐름표(M)'!$F$2:$DV$2,'현금흐름표(FY)'!AP$1,'현금흐름표(M)'!$F34:$DV34)</f>
        <v>0</v>
      </c>
      <c r="AQ33" s="187">
        <f>SUMIF('현금흐름표(M)'!$F$2:$DV$2,'현금흐름표(FY)'!AQ$1,'현금흐름표(M)'!$F34:$DV34)</f>
        <v>0</v>
      </c>
      <c r="AR33" s="187">
        <f>SUMIF('현금흐름표(M)'!$F$2:$DV$2,'현금흐름표(FY)'!AR$1,'현금흐름표(M)'!$F34:$DV34)</f>
        <v>0</v>
      </c>
      <c r="AS33" s="187">
        <f>SUMIF('현금흐름표(M)'!$F$2:$DV$2,'현금흐름표(FY)'!AS$1,'현금흐름표(M)'!$F34:$DV34)</f>
        <v>0</v>
      </c>
      <c r="AT33" s="187">
        <f>SUMIF('현금흐름표(M)'!$F$2:$DV$2,'현금흐름표(FY)'!AT$1,'현금흐름표(M)'!$F34:$DV34)</f>
        <v>0</v>
      </c>
    </row>
    <row r="34" spans="1:46" x14ac:dyDescent="0.4">
      <c r="C34" s="21" t="s">
        <v>107</v>
      </c>
      <c r="F34" s="586">
        <f>SUMIF('현금흐름표(M)'!$F$2:$DV$2,'현금흐름표(FY)'!F$1,'현금흐름표(M)'!$F35:$DV35)</f>
        <v>0</v>
      </c>
      <c r="G34" s="187">
        <f>SUMIF('현금흐름표(M)'!$F$2:$DV$2,'현금흐름표(FY)'!G$1,'현금흐름표(M)'!$F35:$DV35)</f>
        <v>0</v>
      </c>
      <c r="H34" s="187">
        <f>SUMIF('현금흐름표(M)'!$F$2:$DV$2,'현금흐름표(FY)'!H$1,'현금흐름표(M)'!$F35:$DV35)</f>
        <v>0</v>
      </c>
      <c r="I34" s="187">
        <f>SUMIF('현금흐름표(M)'!$F$2:$DV$2,'현금흐름표(FY)'!I$1,'현금흐름표(M)'!$F35:$DV35)</f>
        <v>0</v>
      </c>
      <c r="J34" s="187">
        <f>SUMIF('현금흐름표(M)'!$F$2:$DV$2,'현금흐름표(FY)'!J$1,'현금흐름표(M)'!$F35:$DV35)</f>
        <v>0</v>
      </c>
      <c r="K34" s="187">
        <f>SUMIF('현금흐름표(M)'!$F$2:$DV$2,'현금흐름표(FY)'!K$1,'현금흐름표(M)'!$F35:$DV35)</f>
        <v>0</v>
      </c>
      <c r="L34" s="187">
        <f>SUMIF('현금흐름표(M)'!$F$2:$DV$2,'현금흐름표(FY)'!L$1,'현금흐름표(M)'!$F35:$DV35)</f>
        <v>0</v>
      </c>
      <c r="M34" s="187">
        <f>SUMIF('현금흐름표(M)'!$F$2:$DV$2,'현금흐름표(FY)'!M$1,'현금흐름표(M)'!$F35:$DV35)</f>
        <v>0</v>
      </c>
      <c r="N34" s="187">
        <f>SUMIF('현금흐름표(M)'!$F$2:$DV$2,'현금흐름표(FY)'!N$1,'현금흐름표(M)'!$F35:$DV35)</f>
        <v>0</v>
      </c>
      <c r="O34" s="187">
        <f>SUMIF('현금흐름표(M)'!$F$2:$DV$2,'현금흐름표(FY)'!O$1,'현금흐름표(M)'!$F35:$DV35)</f>
        <v>0</v>
      </c>
      <c r="P34" s="187">
        <f>SUMIF('현금흐름표(M)'!$F$2:$DV$2,'현금흐름표(FY)'!P$1,'현금흐름표(M)'!$F35:$DV35)</f>
        <v>0</v>
      </c>
      <c r="Q34" s="187">
        <f>SUMIF('현금흐름표(M)'!$F$2:$DV$2,'현금흐름표(FY)'!Q$1,'현금흐름표(M)'!$F35:$DV35)</f>
        <v>0</v>
      </c>
      <c r="R34" s="187">
        <f>SUMIF('현금흐름표(M)'!$F$2:$DV$2,'현금흐름표(FY)'!R$1,'현금흐름표(M)'!$F35:$DV35)</f>
        <v>0</v>
      </c>
      <c r="S34" s="187">
        <f>SUMIF('현금흐름표(M)'!$F$2:$DV$2,'현금흐름표(FY)'!S$1,'현금흐름표(M)'!$F35:$DV35)</f>
        <v>0</v>
      </c>
      <c r="T34" s="187">
        <f>SUMIF('현금흐름표(M)'!$F$2:$DV$2,'현금흐름표(FY)'!T$1,'현금흐름표(M)'!$F35:$DV35)</f>
        <v>0</v>
      </c>
      <c r="U34" s="187">
        <f>SUMIF('현금흐름표(M)'!$F$2:$DV$2,'현금흐름표(FY)'!U$1,'현금흐름표(M)'!$F35:$DV35)</f>
        <v>0</v>
      </c>
      <c r="V34" s="187">
        <f>SUMIF('현금흐름표(M)'!$F$2:$DV$2,'현금흐름표(FY)'!V$1,'현금흐름표(M)'!$F35:$DV35)</f>
        <v>0</v>
      </c>
      <c r="W34" s="187">
        <f>SUMIF('현금흐름표(M)'!$F$2:$DV$2,'현금흐름표(FY)'!W$1,'현금흐름표(M)'!$F35:$DV35)</f>
        <v>0</v>
      </c>
      <c r="X34" s="187">
        <f>SUMIF('현금흐름표(M)'!$F$2:$DV$2,'현금흐름표(FY)'!X$1,'현금흐름표(M)'!$F35:$DV35)</f>
        <v>0</v>
      </c>
      <c r="Y34" s="187">
        <f>SUMIF('현금흐름표(M)'!$F$2:$DV$2,'현금흐름표(FY)'!Y$1,'현금흐름표(M)'!$F35:$DV35)</f>
        <v>0</v>
      </c>
      <c r="Z34" s="187">
        <f>SUMIF('현금흐름표(M)'!$F$2:$DV$2,'현금흐름표(FY)'!Z$1,'현금흐름표(M)'!$F35:$DV35)</f>
        <v>0</v>
      </c>
      <c r="AA34" s="187">
        <f>SUMIF('현금흐름표(M)'!$F$2:$DV$2,'현금흐름표(FY)'!AA$1,'현금흐름표(M)'!$F35:$DV35)</f>
        <v>0</v>
      </c>
      <c r="AB34" s="187">
        <f>SUMIF('현금흐름표(M)'!$F$2:$DV$2,'현금흐름표(FY)'!AB$1,'현금흐름표(M)'!$F35:$DV35)</f>
        <v>0</v>
      </c>
      <c r="AC34" s="187">
        <f>SUMIF('현금흐름표(M)'!$F$2:$DV$2,'현금흐름표(FY)'!AC$1,'현금흐름표(M)'!$F35:$DV35)</f>
        <v>0</v>
      </c>
      <c r="AD34" s="187">
        <f>SUMIF('현금흐름표(M)'!$F$2:$DV$2,'현금흐름표(FY)'!AD$1,'현금흐름표(M)'!$F35:$DV35)</f>
        <v>0</v>
      </c>
      <c r="AE34" s="187">
        <f>SUMIF('현금흐름표(M)'!$F$2:$DV$2,'현금흐름표(FY)'!AE$1,'현금흐름표(M)'!$F35:$DV35)</f>
        <v>0</v>
      </c>
      <c r="AF34" s="187">
        <f>SUMIF('현금흐름표(M)'!$F$2:$DV$2,'현금흐름표(FY)'!AF$1,'현금흐름표(M)'!$F35:$DV35)</f>
        <v>0</v>
      </c>
      <c r="AG34" s="187">
        <f>SUMIF('현금흐름표(M)'!$F$2:$DV$2,'현금흐름표(FY)'!AG$1,'현금흐름표(M)'!$F35:$DV35)</f>
        <v>0</v>
      </c>
      <c r="AH34" s="187">
        <f>SUMIF('현금흐름표(M)'!$F$2:$DV$2,'현금흐름표(FY)'!AH$1,'현금흐름표(M)'!$F35:$DV35)</f>
        <v>0</v>
      </c>
      <c r="AI34" s="187">
        <f>SUMIF('현금흐름표(M)'!$F$2:$DV$2,'현금흐름표(FY)'!AI$1,'현금흐름표(M)'!$F35:$DV35)</f>
        <v>0</v>
      </c>
      <c r="AJ34" s="187">
        <f>SUMIF('현금흐름표(M)'!$F$2:$DV$2,'현금흐름표(FY)'!AJ$1,'현금흐름표(M)'!$F35:$DV35)</f>
        <v>0</v>
      </c>
      <c r="AK34" s="187">
        <f>SUMIF('현금흐름표(M)'!$F$2:$DV$2,'현금흐름표(FY)'!AK$1,'현금흐름표(M)'!$F35:$DV35)</f>
        <v>0</v>
      </c>
      <c r="AL34" s="187">
        <f>SUMIF('현금흐름표(M)'!$F$2:$DV$2,'현금흐름표(FY)'!AL$1,'현금흐름표(M)'!$F35:$DV35)</f>
        <v>0</v>
      </c>
      <c r="AM34" s="187">
        <f>SUMIF('현금흐름표(M)'!$F$2:$DV$2,'현금흐름표(FY)'!AM$1,'현금흐름표(M)'!$F35:$DV35)</f>
        <v>0</v>
      </c>
      <c r="AN34" s="187">
        <f>SUMIF('현금흐름표(M)'!$F$2:$DV$2,'현금흐름표(FY)'!AN$1,'현금흐름표(M)'!$F35:$DV35)</f>
        <v>0</v>
      </c>
      <c r="AO34" s="187">
        <f>SUMIF('현금흐름표(M)'!$F$2:$DV$2,'현금흐름표(FY)'!AO$1,'현금흐름표(M)'!$F35:$DV35)</f>
        <v>0</v>
      </c>
      <c r="AP34" s="187">
        <f>SUMIF('현금흐름표(M)'!$F$2:$DV$2,'현금흐름표(FY)'!AP$1,'현금흐름표(M)'!$F35:$DV35)</f>
        <v>0</v>
      </c>
      <c r="AQ34" s="187">
        <f>SUMIF('현금흐름표(M)'!$F$2:$DV$2,'현금흐름표(FY)'!AQ$1,'현금흐름표(M)'!$F35:$DV35)</f>
        <v>0</v>
      </c>
      <c r="AR34" s="187">
        <f>SUMIF('현금흐름표(M)'!$F$2:$DV$2,'현금흐름표(FY)'!AR$1,'현금흐름표(M)'!$F35:$DV35)</f>
        <v>0</v>
      </c>
      <c r="AS34" s="187">
        <f>SUMIF('현금흐름표(M)'!$F$2:$DV$2,'현금흐름표(FY)'!AS$1,'현금흐름표(M)'!$F35:$DV35)</f>
        <v>0</v>
      </c>
      <c r="AT34" s="187">
        <f>SUMIF('현금흐름표(M)'!$F$2:$DV$2,'현금흐름표(FY)'!AT$1,'현금흐름표(M)'!$F35:$DV35)</f>
        <v>0</v>
      </c>
    </row>
    <row r="35" spans="1:46" ht="4.95" customHeight="1" x14ac:dyDescent="0.4">
      <c r="F35" s="186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</row>
    <row r="36" spans="1:46" x14ac:dyDescent="0.4">
      <c r="A36" s="728"/>
      <c r="B36" s="45" t="s">
        <v>830</v>
      </c>
      <c r="C36" s="45"/>
      <c r="D36" s="45"/>
      <c r="E36" s="45"/>
      <c r="F36" s="46">
        <f>F37-F42</f>
        <v>-64600347.910599999</v>
      </c>
      <c r="G36" s="47">
        <f t="shared" ref="G36:AT36" si="6">G37-G42</f>
        <v>0</v>
      </c>
      <c r="H36" s="47">
        <f t="shared" si="6"/>
        <v>0</v>
      </c>
      <c r="I36" s="47">
        <f t="shared" si="6"/>
        <v>0</v>
      </c>
      <c r="J36" s="47">
        <f t="shared" si="6"/>
        <v>0</v>
      </c>
      <c r="K36" s="47">
        <f t="shared" si="6"/>
        <v>0</v>
      </c>
      <c r="L36" s="47">
        <f t="shared" si="6"/>
        <v>0</v>
      </c>
      <c r="M36" s="47">
        <f t="shared" si="6"/>
        <v>0</v>
      </c>
      <c r="N36" s="47">
        <f t="shared" si="6"/>
        <v>0</v>
      </c>
      <c r="O36" s="47">
        <f t="shared" si="6"/>
        <v>0</v>
      </c>
      <c r="P36" s="47">
        <f t="shared" si="6"/>
        <v>0</v>
      </c>
      <c r="Q36" s="47">
        <f t="shared" si="6"/>
        <v>0</v>
      </c>
      <c r="R36" s="47">
        <f t="shared" si="6"/>
        <v>0</v>
      </c>
      <c r="S36" s="47">
        <f t="shared" si="6"/>
        <v>0</v>
      </c>
      <c r="T36" s="47">
        <f t="shared" si="6"/>
        <v>0</v>
      </c>
      <c r="U36" s="47">
        <f t="shared" si="6"/>
        <v>0</v>
      </c>
      <c r="V36" s="47">
        <f t="shared" si="6"/>
        <v>0</v>
      </c>
      <c r="W36" s="47">
        <f t="shared" si="6"/>
        <v>0</v>
      </c>
      <c r="X36" s="47">
        <f t="shared" si="6"/>
        <v>0</v>
      </c>
      <c r="Y36" s="47">
        <f t="shared" si="6"/>
        <v>0</v>
      </c>
      <c r="Z36" s="47">
        <f t="shared" si="6"/>
        <v>69659245.518026084</v>
      </c>
      <c r="AA36" s="47">
        <f t="shared" si="6"/>
        <v>0</v>
      </c>
      <c r="AB36" s="47">
        <f t="shared" si="6"/>
        <v>0</v>
      </c>
      <c r="AC36" s="47">
        <f t="shared" si="6"/>
        <v>0</v>
      </c>
      <c r="AD36" s="47">
        <f t="shared" si="6"/>
        <v>0</v>
      </c>
      <c r="AE36" s="47">
        <f t="shared" si="6"/>
        <v>0</v>
      </c>
      <c r="AF36" s="47">
        <f t="shared" si="6"/>
        <v>0</v>
      </c>
      <c r="AG36" s="47">
        <f t="shared" si="6"/>
        <v>0</v>
      </c>
      <c r="AH36" s="47">
        <f t="shared" si="6"/>
        <v>0</v>
      </c>
      <c r="AI36" s="47">
        <f t="shared" si="6"/>
        <v>0</v>
      </c>
      <c r="AJ36" s="47">
        <f t="shared" si="6"/>
        <v>0</v>
      </c>
      <c r="AK36" s="47">
        <f t="shared" si="6"/>
        <v>0</v>
      </c>
      <c r="AL36" s="47">
        <f t="shared" si="6"/>
        <v>0</v>
      </c>
      <c r="AM36" s="47">
        <f t="shared" si="6"/>
        <v>0</v>
      </c>
      <c r="AN36" s="47">
        <f t="shared" si="6"/>
        <v>0</v>
      </c>
      <c r="AO36" s="47">
        <f t="shared" si="6"/>
        <v>0</v>
      </c>
      <c r="AP36" s="47">
        <f t="shared" si="6"/>
        <v>0</v>
      </c>
      <c r="AQ36" s="47">
        <f t="shared" si="6"/>
        <v>0</v>
      </c>
      <c r="AR36" s="47">
        <f t="shared" si="6"/>
        <v>0</v>
      </c>
      <c r="AS36" s="47">
        <f t="shared" si="6"/>
        <v>0</v>
      </c>
      <c r="AT36" s="47">
        <f t="shared" si="6"/>
        <v>0</v>
      </c>
    </row>
    <row r="37" spans="1:46" x14ac:dyDescent="0.4">
      <c r="A37" s="755"/>
      <c r="B37" s="150" t="s">
        <v>103</v>
      </c>
      <c r="C37" s="150"/>
      <c r="D37" s="150"/>
      <c r="E37" s="150"/>
      <c r="F37" s="664">
        <f>SUM(F38:F41)</f>
        <v>0</v>
      </c>
      <c r="G37" s="665">
        <f t="shared" ref="G37:AT37" si="7">SUM(G38:G41)</f>
        <v>0</v>
      </c>
      <c r="H37" s="665">
        <f t="shared" si="7"/>
        <v>0</v>
      </c>
      <c r="I37" s="665">
        <f t="shared" si="7"/>
        <v>0</v>
      </c>
      <c r="J37" s="665">
        <f t="shared" si="7"/>
        <v>0</v>
      </c>
      <c r="K37" s="665">
        <f t="shared" si="7"/>
        <v>0</v>
      </c>
      <c r="L37" s="665">
        <f t="shared" si="7"/>
        <v>0</v>
      </c>
      <c r="M37" s="665">
        <f t="shared" si="7"/>
        <v>0</v>
      </c>
      <c r="N37" s="665">
        <f t="shared" si="7"/>
        <v>0</v>
      </c>
      <c r="O37" s="665">
        <f t="shared" si="7"/>
        <v>0</v>
      </c>
      <c r="P37" s="665">
        <f t="shared" si="7"/>
        <v>0</v>
      </c>
      <c r="Q37" s="665">
        <f t="shared" si="7"/>
        <v>0</v>
      </c>
      <c r="R37" s="665">
        <f t="shared" si="7"/>
        <v>0</v>
      </c>
      <c r="S37" s="665">
        <f t="shared" si="7"/>
        <v>0</v>
      </c>
      <c r="T37" s="665">
        <f t="shared" si="7"/>
        <v>0</v>
      </c>
      <c r="U37" s="665">
        <f t="shared" si="7"/>
        <v>0</v>
      </c>
      <c r="V37" s="665">
        <f t="shared" si="7"/>
        <v>0</v>
      </c>
      <c r="W37" s="665">
        <f t="shared" si="7"/>
        <v>0</v>
      </c>
      <c r="X37" s="665">
        <f t="shared" si="7"/>
        <v>0</v>
      </c>
      <c r="Y37" s="665">
        <f t="shared" si="7"/>
        <v>0</v>
      </c>
      <c r="Z37" s="665">
        <f t="shared" si="7"/>
        <v>70557063.990481108</v>
      </c>
      <c r="AA37" s="665">
        <f t="shared" si="7"/>
        <v>0</v>
      </c>
      <c r="AB37" s="665">
        <f t="shared" si="7"/>
        <v>0</v>
      </c>
      <c r="AC37" s="665">
        <f t="shared" si="7"/>
        <v>0</v>
      </c>
      <c r="AD37" s="665">
        <f t="shared" si="7"/>
        <v>0</v>
      </c>
      <c r="AE37" s="665">
        <f t="shared" si="7"/>
        <v>0</v>
      </c>
      <c r="AF37" s="665">
        <f t="shared" si="7"/>
        <v>0</v>
      </c>
      <c r="AG37" s="665">
        <f t="shared" si="7"/>
        <v>0</v>
      </c>
      <c r="AH37" s="665">
        <f t="shared" si="7"/>
        <v>0</v>
      </c>
      <c r="AI37" s="665">
        <f t="shared" si="7"/>
        <v>0</v>
      </c>
      <c r="AJ37" s="665">
        <f t="shared" si="7"/>
        <v>0</v>
      </c>
      <c r="AK37" s="665">
        <f t="shared" si="7"/>
        <v>0</v>
      </c>
      <c r="AL37" s="665">
        <f t="shared" si="7"/>
        <v>0</v>
      </c>
      <c r="AM37" s="665">
        <f t="shared" si="7"/>
        <v>0</v>
      </c>
      <c r="AN37" s="665">
        <f t="shared" si="7"/>
        <v>0</v>
      </c>
      <c r="AO37" s="665">
        <f t="shared" si="7"/>
        <v>0</v>
      </c>
      <c r="AP37" s="665">
        <f t="shared" si="7"/>
        <v>0</v>
      </c>
      <c r="AQ37" s="665">
        <f t="shared" si="7"/>
        <v>0</v>
      </c>
      <c r="AR37" s="665">
        <f t="shared" si="7"/>
        <v>0</v>
      </c>
      <c r="AS37" s="665">
        <f t="shared" si="7"/>
        <v>0</v>
      </c>
      <c r="AT37" s="665">
        <f t="shared" si="7"/>
        <v>0</v>
      </c>
    </row>
    <row r="38" spans="1:46" x14ac:dyDescent="0.4">
      <c r="C38" s="21" t="s">
        <v>671</v>
      </c>
      <c r="F38" s="599">
        <f>SUMIF('현금흐름표(M)'!$F$2:$DV$2,'현금흐름표(FY)'!F$1,'현금흐름표(M)'!$F39:$DV39)</f>
        <v>0</v>
      </c>
      <c r="G38" s="187">
        <f>SUMIF('현금흐름표(M)'!$F$2:$DV$2,'현금흐름표(FY)'!G$1,'현금흐름표(M)'!$F39:$DV39)</f>
        <v>0</v>
      </c>
      <c r="H38" s="187">
        <f>SUMIF('현금흐름표(M)'!$F$2:$DV$2,'현금흐름표(FY)'!H$1,'현금흐름표(M)'!$F39:$DV39)</f>
        <v>0</v>
      </c>
      <c r="I38" s="187">
        <f>SUMIF('현금흐름표(M)'!$F$2:$DV$2,'현금흐름표(FY)'!I$1,'현금흐름표(M)'!$F39:$DV39)</f>
        <v>0</v>
      </c>
      <c r="J38" s="187">
        <f>SUMIF('현금흐름표(M)'!$F$2:$DV$2,'현금흐름표(FY)'!J$1,'현금흐름표(M)'!$F39:$DV39)</f>
        <v>0</v>
      </c>
      <c r="K38" s="187">
        <f>SUMIF('현금흐름표(M)'!$F$2:$DV$2,'현금흐름표(FY)'!K$1,'현금흐름표(M)'!$F39:$DV39)</f>
        <v>0</v>
      </c>
      <c r="L38" s="187">
        <f>SUMIF('현금흐름표(M)'!$F$2:$DV$2,'현금흐름표(FY)'!L$1,'현금흐름표(M)'!$F39:$DV39)</f>
        <v>0</v>
      </c>
      <c r="M38" s="187">
        <f>SUMIF('현금흐름표(M)'!$F$2:$DV$2,'현금흐름표(FY)'!M$1,'현금흐름표(M)'!$F39:$DV39)</f>
        <v>0</v>
      </c>
      <c r="N38" s="187">
        <f>SUMIF('현금흐름표(M)'!$F$2:$DV$2,'현금흐름표(FY)'!N$1,'현금흐름표(M)'!$F39:$DV39)</f>
        <v>0</v>
      </c>
      <c r="O38" s="187">
        <f>SUMIF('현금흐름표(M)'!$F$2:$DV$2,'현금흐름표(FY)'!O$1,'현금흐름표(M)'!$F39:$DV39)</f>
        <v>0</v>
      </c>
      <c r="P38" s="187">
        <f>SUMIF('현금흐름표(M)'!$F$2:$DV$2,'현금흐름표(FY)'!P$1,'현금흐름표(M)'!$F39:$DV39)</f>
        <v>0</v>
      </c>
      <c r="Q38" s="187">
        <f>SUMIF('현금흐름표(M)'!$F$2:$DV$2,'현금흐름표(FY)'!Q$1,'현금흐름표(M)'!$F39:$DV39)</f>
        <v>0</v>
      </c>
      <c r="R38" s="187">
        <f>SUMIF('현금흐름표(M)'!$F$2:$DV$2,'현금흐름표(FY)'!R$1,'현금흐름표(M)'!$F39:$DV39)</f>
        <v>0</v>
      </c>
      <c r="S38" s="187">
        <f>SUMIF('현금흐름표(M)'!$F$2:$DV$2,'현금흐름표(FY)'!S$1,'현금흐름표(M)'!$F39:$DV39)</f>
        <v>0</v>
      </c>
      <c r="T38" s="187">
        <f>SUMIF('현금흐름표(M)'!$F$2:$DV$2,'현금흐름표(FY)'!T$1,'현금흐름표(M)'!$F39:$DV39)</f>
        <v>0</v>
      </c>
      <c r="U38" s="187">
        <f>SUMIF('현금흐름표(M)'!$F$2:$DV$2,'현금흐름표(FY)'!U$1,'현금흐름표(M)'!$F39:$DV39)</f>
        <v>0</v>
      </c>
      <c r="V38" s="187">
        <f>SUMIF('현금흐름표(M)'!$F$2:$DV$2,'현금흐름표(FY)'!V$1,'현금흐름표(M)'!$F39:$DV39)</f>
        <v>0</v>
      </c>
      <c r="W38" s="187">
        <f>SUMIF('현금흐름표(M)'!$F$2:$DV$2,'현금흐름표(FY)'!W$1,'현금흐름표(M)'!$F39:$DV39)</f>
        <v>0</v>
      </c>
      <c r="X38" s="187">
        <f>SUMIF('현금흐름표(M)'!$F$2:$DV$2,'현금흐름표(FY)'!X$1,'현금흐름표(M)'!$F39:$DV39)</f>
        <v>0</v>
      </c>
      <c r="Y38" s="187">
        <f>SUMIF('현금흐름표(M)'!$F$2:$DV$2,'현금흐름표(FY)'!Y$1,'현금흐름표(M)'!$F39:$DV39)</f>
        <v>0</v>
      </c>
      <c r="Z38" s="187">
        <f>SUMIF('현금흐름표(M)'!$F$2:$DV$2,'현금흐름표(FY)'!Z$1,'현금흐름표(M)'!$F39:$DV39)</f>
        <v>70314052.367990717</v>
      </c>
      <c r="AA38" s="187">
        <f>SUMIF('현금흐름표(M)'!$F$2:$DV$2,'현금흐름표(FY)'!AA$1,'현금흐름표(M)'!$F39:$DV39)</f>
        <v>0</v>
      </c>
      <c r="AB38" s="187">
        <f>SUMIF('현금흐름표(M)'!$F$2:$DV$2,'현금흐름표(FY)'!AB$1,'현금흐름표(M)'!$F39:$DV39)</f>
        <v>0</v>
      </c>
      <c r="AC38" s="187">
        <f>SUMIF('현금흐름표(M)'!$F$2:$DV$2,'현금흐름표(FY)'!AC$1,'현금흐름표(M)'!$F39:$DV39)</f>
        <v>0</v>
      </c>
      <c r="AD38" s="187">
        <f>SUMIF('현금흐름표(M)'!$F$2:$DV$2,'현금흐름표(FY)'!AD$1,'현금흐름표(M)'!$F39:$DV39)</f>
        <v>0</v>
      </c>
      <c r="AE38" s="187">
        <f>SUMIF('현금흐름표(M)'!$F$2:$DV$2,'현금흐름표(FY)'!AE$1,'현금흐름표(M)'!$F39:$DV39)</f>
        <v>0</v>
      </c>
      <c r="AF38" s="187">
        <f>SUMIF('현금흐름표(M)'!$F$2:$DV$2,'현금흐름표(FY)'!AF$1,'현금흐름표(M)'!$F39:$DV39)</f>
        <v>0</v>
      </c>
      <c r="AG38" s="187">
        <f>SUMIF('현금흐름표(M)'!$F$2:$DV$2,'현금흐름표(FY)'!AG$1,'현금흐름표(M)'!$F39:$DV39)</f>
        <v>0</v>
      </c>
      <c r="AH38" s="187">
        <f>SUMIF('현금흐름표(M)'!$F$2:$DV$2,'현금흐름표(FY)'!AH$1,'현금흐름표(M)'!$F39:$DV39)</f>
        <v>0</v>
      </c>
      <c r="AI38" s="187">
        <f>SUMIF('현금흐름표(M)'!$F$2:$DV$2,'현금흐름표(FY)'!AI$1,'현금흐름표(M)'!$F39:$DV39)</f>
        <v>0</v>
      </c>
      <c r="AJ38" s="187">
        <f>SUMIF('현금흐름표(M)'!$F$2:$DV$2,'현금흐름표(FY)'!AJ$1,'현금흐름표(M)'!$F39:$DV39)</f>
        <v>0</v>
      </c>
      <c r="AK38" s="187">
        <f>SUMIF('현금흐름표(M)'!$F$2:$DV$2,'현금흐름표(FY)'!AK$1,'현금흐름표(M)'!$F39:$DV39)</f>
        <v>0</v>
      </c>
      <c r="AL38" s="187">
        <f>SUMIF('현금흐름표(M)'!$F$2:$DV$2,'현금흐름표(FY)'!AL$1,'현금흐름표(M)'!$F39:$DV39)</f>
        <v>0</v>
      </c>
      <c r="AM38" s="187">
        <f>SUMIF('현금흐름표(M)'!$F$2:$DV$2,'현금흐름표(FY)'!AM$1,'현금흐름표(M)'!$F39:$DV39)</f>
        <v>0</v>
      </c>
      <c r="AN38" s="187">
        <f>SUMIF('현금흐름표(M)'!$F$2:$DV$2,'현금흐름표(FY)'!AN$1,'현금흐름표(M)'!$F39:$DV39)</f>
        <v>0</v>
      </c>
      <c r="AO38" s="187">
        <f>SUMIF('현금흐름표(M)'!$F$2:$DV$2,'현금흐름표(FY)'!AO$1,'현금흐름표(M)'!$F39:$DV39)</f>
        <v>0</v>
      </c>
      <c r="AP38" s="187">
        <f>SUMIF('현금흐름표(M)'!$F$2:$DV$2,'현금흐름표(FY)'!AP$1,'현금흐름표(M)'!$F39:$DV39)</f>
        <v>0</v>
      </c>
      <c r="AQ38" s="187">
        <f>SUMIF('현금흐름표(M)'!$F$2:$DV$2,'현금흐름표(FY)'!AQ$1,'현금흐름표(M)'!$F39:$DV39)</f>
        <v>0</v>
      </c>
      <c r="AR38" s="187">
        <f>SUMIF('현금흐름표(M)'!$F$2:$DV$2,'현금흐름표(FY)'!AR$1,'현금흐름표(M)'!$F39:$DV39)</f>
        <v>0</v>
      </c>
      <c r="AS38" s="187">
        <f>SUMIF('현금흐름표(M)'!$F$2:$DV$2,'현금흐름표(FY)'!AS$1,'현금흐름표(M)'!$F39:$DV39)</f>
        <v>0</v>
      </c>
      <c r="AT38" s="187">
        <f>SUMIF('현금흐름표(M)'!$F$2:$DV$2,'현금흐름표(FY)'!AT$1,'현금흐름표(M)'!$F39:$DV39)</f>
        <v>0</v>
      </c>
    </row>
    <row r="39" spans="1:46" x14ac:dyDescent="0.4">
      <c r="C39" s="21" t="s">
        <v>101</v>
      </c>
      <c r="F39" s="586">
        <f>SUMIF('현금흐름표(M)'!$F$2:$DV$2,'현금흐름표(FY)'!F$1,'현금흐름표(M)'!$F40:$DV40)</f>
        <v>0</v>
      </c>
      <c r="G39" s="187">
        <f>SUMIF('현금흐름표(M)'!$F$2:$DV$2,'현금흐름표(FY)'!G$1,'현금흐름표(M)'!$F40:$DV40)</f>
        <v>0</v>
      </c>
      <c r="H39" s="187">
        <f>SUMIF('현금흐름표(M)'!$F$2:$DV$2,'현금흐름표(FY)'!H$1,'현금흐름표(M)'!$F40:$DV40)</f>
        <v>0</v>
      </c>
      <c r="I39" s="187">
        <f>SUMIF('현금흐름표(M)'!$F$2:$DV$2,'현금흐름표(FY)'!I$1,'현금흐름표(M)'!$F40:$DV40)</f>
        <v>0</v>
      </c>
      <c r="J39" s="187">
        <f>SUMIF('현금흐름표(M)'!$F$2:$DV$2,'현금흐름표(FY)'!J$1,'현금흐름표(M)'!$F40:$DV40)</f>
        <v>0</v>
      </c>
      <c r="K39" s="187">
        <f>SUMIF('현금흐름표(M)'!$F$2:$DV$2,'현금흐름표(FY)'!K$1,'현금흐름표(M)'!$F40:$DV40)</f>
        <v>0</v>
      </c>
      <c r="L39" s="187">
        <f>SUMIF('현금흐름표(M)'!$F$2:$DV$2,'현금흐름표(FY)'!L$1,'현금흐름표(M)'!$F40:$DV40)</f>
        <v>0</v>
      </c>
      <c r="M39" s="187">
        <f>SUMIF('현금흐름표(M)'!$F$2:$DV$2,'현금흐름표(FY)'!M$1,'현금흐름표(M)'!$F40:$DV40)</f>
        <v>0</v>
      </c>
      <c r="N39" s="187">
        <f>SUMIF('현금흐름표(M)'!$F$2:$DV$2,'현금흐름표(FY)'!N$1,'현금흐름표(M)'!$F40:$DV40)</f>
        <v>0</v>
      </c>
      <c r="O39" s="187">
        <f>SUMIF('현금흐름표(M)'!$F$2:$DV$2,'현금흐름표(FY)'!O$1,'현금흐름표(M)'!$F40:$DV40)</f>
        <v>0</v>
      </c>
      <c r="P39" s="187">
        <f>SUMIF('현금흐름표(M)'!$F$2:$DV$2,'현금흐름표(FY)'!P$1,'현금흐름표(M)'!$F40:$DV40)</f>
        <v>0</v>
      </c>
      <c r="Q39" s="187">
        <f>SUMIF('현금흐름표(M)'!$F$2:$DV$2,'현금흐름표(FY)'!Q$1,'현금흐름표(M)'!$F40:$DV40)</f>
        <v>0</v>
      </c>
      <c r="R39" s="187">
        <f>SUMIF('현금흐름표(M)'!$F$2:$DV$2,'현금흐름표(FY)'!R$1,'현금흐름표(M)'!$F40:$DV40)</f>
        <v>0</v>
      </c>
      <c r="S39" s="187">
        <f>SUMIF('현금흐름표(M)'!$F$2:$DV$2,'현금흐름표(FY)'!S$1,'현금흐름표(M)'!$F40:$DV40)</f>
        <v>0</v>
      </c>
      <c r="T39" s="187">
        <f>SUMIF('현금흐름표(M)'!$F$2:$DV$2,'현금흐름표(FY)'!T$1,'현금흐름표(M)'!$F40:$DV40)</f>
        <v>0</v>
      </c>
      <c r="U39" s="187">
        <f>SUMIF('현금흐름표(M)'!$F$2:$DV$2,'현금흐름표(FY)'!U$1,'현금흐름표(M)'!$F40:$DV40)</f>
        <v>0</v>
      </c>
      <c r="V39" s="187">
        <f>SUMIF('현금흐름표(M)'!$F$2:$DV$2,'현금흐름표(FY)'!V$1,'현금흐름표(M)'!$F40:$DV40)</f>
        <v>0</v>
      </c>
      <c r="W39" s="187">
        <f>SUMIF('현금흐름표(M)'!$F$2:$DV$2,'현금흐름표(FY)'!W$1,'현금흐름표(M)'!$F40:$DV40)</f>
        <v>0</v>
      </c>
      <c r="X39" s="187">
        <f>SUMIF('현금흐름표(M)'!$F$2:$DV$2,'현금흐름표(FY)'!X$1,'현금흐름표(M)'!$F40:$DV40)</f>
        <v>0</v>
      </c>
      <c r="Y39" s="187">
        <f>SUMIF('현금흐름표(M)'!$F$2:$DV$2,'현금흐름표(FY)'!Y$1,'현금흐름표(M)'!$F40:$DV40)</f>
        <v>0</v>
      </c>
      <c r="Z39" s="187">
        <f>SUMIF('현금흐름표(M)'!$F$2:$DV$2,'현금흐름표(FY)'!Z$1,'현금흐름표(M)'!$F40:$DV40)</f>
        <v>0</v>
      </c>
      <c r="AA39" s="187">
        <f>SUMIF('현금흐름표(M)'!$F$2:$DV$2,'현금흐름표(FY)'!AA$1,'현금흐름표(M)'!$F40:$DV40)</f>
        <v>0</v>
      </c>
      <c r="AB39" s="187">
        <f>SUMIF('현금흐름표(M)'!$F$2:$DV$2,'현금흐름표(FY)'!AB$1,'현금흐름표(M)'!$F40:$DV40)</f>
        <v>0</v>
      </c>
      <c r="AC39" s="187">
        <f>SUMIF('현금흐름표(M)'!$F$2:$DV$2,'현금흐름표(FY)'!AC$1,'현금흐름표(M)'!$F40:$DV40)</f>
        <v>0</v>
      </c>
      <c r="AD39" s="187">
        <f>SUMIF('현금흐름표(M)'!$F$2:$DV$2,'현금흐름표(FY)'!AD$1,'현금흐름표(M)'!$F40:$DV40)</f>
        <v>0</v>
      </c>
      <c r="AE39" s="187">
        <f>SUMIF('현금흐름표(M)'!$F$2:$DV$2,'현금흐름표(FY)'!AE$1,'현금흐름표(M)'!$F40:$DV40)</f>
        <v>0</v>
      </c>
      <c r="AF39" s="187">
        <f>SUMIF('현금흐름표(M)'!$F$2:$DV$2,'현금흐름표(FY)'!AF$1,'현금흐름표(M)'!$F40:$DV40)</f>
        <v>0</v>
      </c>
      <c r="AG39" s="187">
        <f>SUMIF('현금흐름표(M)'!$F$2:$DV$2,'현금흐름표(FY)'!AG$1,'현금흐름표(M)'!$F40:$DV40)</f>
        <v>0</v>
      </c>
      <c r="AH39" s="187">
        <f>SUMIF('현금흐름표(M)'!$F$2:$DV$2,'현금흐름표(FY)'!AH$1,'현금흐름표(M)'!$F40:$DV40)</f>
        <v>0</v>
      </c>
      <c r="AI39" s="187">
        <f>SUMIF('현금흐름표(M)'!$F$2:$DV$2,'현금흐름표(FY)'!AI$1,'현금흐름표(M)'!$F40:$DV40)</f>
        <v>0</v>
      </c>
      <c r="AJ39" s="187">
        <f>SUMIF('현금흐름표(M)'!$F$2:$DV$2,'현금흐름표(FY)'!AJ$1,'현금흐름표(M)'!$F40:$DV40)</f>
        <v>0</v>
      </c>
      <c r="AK39" s="187">
        <f>SUMIF('현금흐름표(M)'!$F$2:$DV$2,'현금흐름표(FY)'!AK$1,'현금흐름표(M)'!$F40:$DV40)</f>
        <v>0</v>
      </c>
      <c r="AL39" s="187">
        <f>SUMIF('현금흐름표(M)'!$F$2:$DV$2,'현금흐름표(FY)'!AL$1,'현금흐름표(M)'!$F40:$DV40)</f>
        <v>0</v>
      </c>
      <c r="AM39" s="187">
        <f>SUMIF('현금흐름표(M)'!$F$2:$DV$2,'현금흐름표(FY)'!AM$1,'현금흐름표(M)'!$F40:$DV40)</f>
        <v>0</v>
      </c>
      <c r="AN39" s="187">
        <f>SUMIF('현금흐름표(M)'!$F$2:$DV$2,'현금흐름표(FY)'!AN$1,'현금흐름표(M)'!$F40:$DV40)</f>
        <v>0</v>
      </c>
      <c r="AO39" s="187">
        <f>SUMIF('현금흐름표(M)'!$F$2:$DV$2,'현금흐름표(FY)'!AO$1,'현금흐름표(M)'!$F40:$DV40)</f>
        <v>0</v>
      </c>
      <c r="AP39" s="187">
        <f>SUMIF('현금흐름표(M)'!$F$2:$DV$2,'현금흐름표(FY)'!AP$1,'현금흐름표(M)'!$F40:$DV40)</f>
        <v>0</v>
      </c>
      <c r="AQ39" s="187">
        <f>SUMIF('현금흐름표(M)'!$F$2:$DV$2,'현금흐름표(FY)'!AQ$1,'현금흐름표(M)'!$F40:$DV40)</f>
        <v>0</v>
      </c>
      <c r="AR39" s="187">
        <f>SUMIF('현금흐름표(M)'!$F$2:$DV$2,'현금흐름표(FY)'!AR$1,'현금흐름표(M)'!$F40:$DV40)</f>
        <v>0</v>
      </c>
      <c r="AS39" s="187">
        <f>SUMIF('현금흐름표(M)'!$F$2:$DV$2,'현금흐름표(FY)'!AS$1,'현금흐름표(M)'!$F40:$DV40)</f>
        <v>0</v>
      </c>
      <c r="AT39" s="187">
        <f>SUMIF('현금흐름표(M)'!$F$2:$DV$2,'현금흐름표(FY)'!AT$1,'현금흐름표(M)'!$F40:$DV40)</f>
        <v>0</v>
      </c>
    </row>
    <row r="40" spans="1:46" x14ac:dyDescent="0.4">
      <c r="C40" s="21" t="s">
        <v>672</v>
      </c>
      <c r="F40" s="586">
        <f>SUMIF('현금흐름표(M)'!$F$2:$DV$2,'현금흐름표(FY)'!F$1,'현금흐름표(M)'!$F41:$DV41)</f>
        <v>0</v>
      </c>
      <c r="G40" s="187">
        <f>SUMIF('현금흐름표(M)'!$F$2:$DV$2,'현금흐름표(FY)'!G$1,'현금흐름표(M)'!$F41:$DV41)</f>
        <v>0</v>
      </c>
      <c r="H40" s="187">
        <f>SUMIF('현금흐름표(M)'!$F$2:$DV$2,'현금흐름표(FY)'!H$1,'현금흐름표(M)'!$F41:$DV41)</f>
        <v>0</v>
      </c>
      <c r="I40" s="187">
        <f>SUMIF('현금흐름표(M)'!$F$2:$DV$2,'현금흐름표(FY)'!I$1,'현금흐름표(M)'!$F41:$DV41)</f>
        <v>0</v>
      </c>
      <c r="J40" s="187">
        <f>SUMIF('현금흐름표(M)'!$F$2:$DV$2,'현금흐름표(FY)'!J$1,'현금흐름표(M)'!$F41:$DV41)</f>
        <v>0</v>
      </c>
      <c r="K40" s="187">
        <f>SUMIF('현금흐름표(M)'!$F$2:$DV$2,'현금흐름표(FY)'!K$1,'현금흐름표(M)'!$F41:$DV41)</f>
        <v>0</v>
      </c>
      <c r="L40" s="187">
        <f>SUMIF('현금흐름표(M)'!$F$2:$DV$2,'현금흐름표(FY)'!L$1,'현금흐름표(M)'!$F41:$DV41)</f>
        <v>0</v>
      </c>
      <c r="M40" s="187">
        <f>SUMIF('현금흐름표(M)'!$F$2:$DV$2,'현금흐름표(FY)'!M$1,'현금흐름표(M)'!$F41:$DV41)</f>
        <v>0</v>
      </c>
      <c r="N40" s="187">
        <f>SUMIF('현금흐름표(M)'!$F$2:$DV$2,'현금흐름표(FY)'!N$1,'현금흐름표(M)'!$F41:$DV41)</f>
        <v>0</v>
      </c>
      <c r="O40" s="187">
        <f>SUMIF('현금흐름표(M)'!$F$2:$DV$2,'현금흐름표(FY)'!O$1,'현금흐름표(M)'!$F41:$DV41)</f>
        <v>0</v>
      </c>
      <c r="P40" s="187">
        <f>SUMIF('현금흐름표(M)'!$F$2:$DV$2,'현금흐름표(FY)'!P$1,'현금흐름표(M)'!$F41:$DV41)</f>
        <v>0</v>
      </c>
      <c r="Q40" s="187">
        <f>SUMIF('현금흐름표(M)'!$F$2:$DV$2,'현금흐름표(FY)'!Q$1,'현금흐름표(M)'!$F41:$DV41)</f>
        <v>0</v>
      </c>
      <c r="R40" s="187">
        <f>SUMIF('현금흐름표(M)'!$F$2:$DV$2,'현금흐름표(FY)'!R$1,'현금흐름표(M)'!$F41:$DV41)</f>
        <v>0</v>
      </c>
      <c r="S40" s="187">
        <f>SUMIF('현금흐름표(M)'!$F$2:$DV$2,'현금흐름표(FY)'!S$1,'현금흐름표(M)'!$F41:$DV41)</f>
        <v>0</v>
      </c>
      <c r="T40" s="187">
        <f>SUMIF('현금흐름표(M)'!$F$2:$DV$2,'현금흐름표(FY)'!T$1,'현금흐름표(M)'!$F41:$DV41)</f>
        <v>0</v>
      </c>
      <c r="U40" s="187">
        <f>SUMIF('현금흐름표(M)'!$F$2:$DV$2,'현금흐름표(FY)'!U$1,'현금흐름표(M)'!$F41:$DV41)</f>
        <v>0</v>
      </c>
      <c r="V40" s="187">
        <f>SUMIF('현금흐름표(M)'!$F$2:$DV$2,'현금흐름표(FY)'!V$1,'현금흐름표(M)'!$F41:$DV41)</f>
        <v>0</v>
      </c>
      <c r="W40" s="187">
        <f>SUMIF('현금흐름표(M)'!$F$2:$DV$2,'현금흐름표(FY)'!W$1,'현금흐름표(M)'!$F41:$DV41)</f>
        <v>0</v>
      </c>
      <c r="X40" s="187">
        <f>SUMIF('현금흐름표(M)'!$F$2:$DV$2,'현금흐름표(FY)'!X$1,'현금흐름표(M)'!$F41:$DV41)</f>
        <v>0</v>
      </c>
      <c r="Y40" s="187">
        <f>SUMIF('현금흐름표(M)'!$F$2:$DV$2,'현금흐름표(FY)'!Y$1,'현금흐름표(M)'!$F41:$DV41)</f>
        <v>0</v>
      </c>
      <c r="Z40" s="187">
        <f>SUMIF('현금흐름표(M)'!$F$2:$DV$2,'현금흐름표(FY)'!Z$1,'현금흐름표(M)'!$F41:$DV41)</f>
        <v>243011.6224903955</v>
      </c>
      <c r="AA40" s="187">
        <f>SUMIF('현금흐름표(M)'!$F$2:$DV$2,'현금흐름표(FY)'!AA$1,'현금흐름표(M)'!$F41:$DV41)</f>
        <v>0</v>
      </c>
      <c r="AB40" s="187">
        <f>SUMIF('현금흐름표(M)'!$F$2:$DV$2,'현금흐름표(FY)'!AB$1,'현금흐름표(M)'!$F41:$DV41)</f>
        <v>0</v>
      </c>
      <c r="AC40" s="187">
        <f>SUMIF('현금흐름표(M)'!$F$2:$DV$2,'현금흐름표(FY)'!AC$1,'현금흐름표(M)'!$F41:$DV41)</f>
        <v>0</v>
      </c>
      <c r="AD40" s="187">
        <f>SUMIF('현금흐름표(M)'!$F$2:$DV$2,'현금흐름표(FY)'!AD$1,'현금흐름표(M)'!$F41:$DV41)</f>
        <v>0</v>
      </c>
      <c r="AE40" s="187">
        <f>SUMIF('현금흐름표(M)'!$F$2:$DV$2,'현금흐름표(FY)'!AE$1,'현금흐름표(M)'!$F41:$DV41)</f>
        <v>0</v>
      </c>
      <c r="AF40" s="187">
        <f>SUMIF('현금흐름표(M)'!$F$2:$DV$2,'현금흐름표(FY)'!AF$1,'현금흐름표(M)'!$F41:$DV41)</f>
        <v>0</v>
      </c>
      <c r="AG40" s="187">
        <f>SUMIF('현금흐름표(M)'!$F$2:$DV$2,'현금흐름표(FY)'!AG$1,'현금흐름표(M)'!$F41:$DV41)</f>
        <v>0</v>
      </c>
      <c r="AH40" s="187">
        <f>SUMIF('현금흐름표(M)'!$F$2:$DV$2,'현금흐름표(FY)'!AH$1,'현금흐름표(M)'!$F41:$DV41)</f>
        <v>0</v>
      </c>
      <c r="AI40" s="187">
        <f>SUMIF('현금흐름표(M)'!$F$2:$DV$2,'현금흐름표(FY)'!AI$1,'현금흐름표(M)'!$F41:$DV41)</f>
        <v>0</v>
      </c>
      <c r="AJ40" s="187">
        <f>SUMIF('현금흐름표(M)'!$F$2:$DV$2,'현금흐름표(FY)'!AJ$1,'현금흐름표(M)'!$F41:$DV41)</f>
        <v>0</v>
      </c>
      <c r="AK40" s="187">
        <f>SUMIF('현금흐름표(M)'!$F$2:$DV$2,'현금흐름표(FY)'!AK$1,'현금흐름표(M)'!$F41:$DV41)</f>
        <v>0</v>
      </c>
      <c r="AL40" s="187">
        <f>SUMIF('현금흐름표(M)'!$F$2:$DV$2,'현금흐름표(FY)'!AL$1,'현금흐름표(M)'!$F41:$DV41)</f>
        <v>0</v>
      </c>
      <c r="AM40" s="187">
        <f>SUMIF('현금흐름표(M)'!$F$2:$DV$2,'현금흐름표(FY)'!AM$1,'현금흐름표(M)'!$F41:$DV41)</f>
        <v>0</v>
      </c>
      <c r="AN40" s="187">
        <f>SUMIF('현금흐름표(M)'!$F$2:$DV$2,'현금흐름표(FY)'!AN$1,'현금흐름표(M)'!$F41:$DV41)</f>
        <v>0</v>
      </c>
      <c r="AO40" s="187">
        <f>SUMIF('현금흐름표(M)'!$F$2:$DV$2,'현금흐름표(FY)'!AO$1,'현금흐름표(M)'!$F41:$DV41)</f>
        <v>0</v>
      </c>
      <c r="AP40" s="187">
        <f>SUMIF('현금흐름표(M)'!$F$2:$DV$2,'현금흐름표(FY)'!AP$1,'현금흐름표(M)'!$F41:$DV41)</f>
        <v>0</v>
      </c>
      <c r="AQ40" s="187">
        <f>SUMIF('현금흐름표(M)'!$F$2:$DV$2,'현금흐름표(FY)'!AQ$1,'현금흐름표(M)'!$F41:$DV41)</f>
        <v>0</v>
      </c>
      <c r="AR40" s="187">
        <f>SUMIF('현금흐름표(M)'!$F$2:$DV$2,'현금흐름표(FY)'!AR$1,'현금흐름표(M)'!$F41:$DV41)</f>
        <v>0</v>
      </c>
      <c r="AS40" s="187">
        <f>SUMIF('현금흐름표(M)'!$F$2:$DV$2,'현금흐름표(FY)'!AS$1,'현금흐름표(M)'!$F41:$DV41)</f>
        <v>0</v>
      </c>
      <c r="AT40" s="187">
        <f>SUMIF('현금흐름표(M)'!$F$2:$DV$2,'현금흐름표(FY)'!AT$1,'현금흐름표(M)'!$F41:$DV41)</f>
        <v>0</v>
      </c>
    </row>
    <row r="41" spans="1:46" ht="4.95" customHeight="1" x14ac:dyDescent="0.4">
      <c r="F41" s="586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</row>
    <row r="42" spans="1:46" x14ac:dyDescent="0.4">
      <c r="A42" s="755"/>
      <c r="B42" s="150" t="s">
        <v>464</v>
      </c>
      <c r="C42" s="150"/>
      <c r="D42" s="150"/>
      <c r="E42" s="150"/>
      <c r="F42" s="664">
        <f>SUM(F43:F50)</f>
        <v>64600347.910599999</v>
      </c>
      <c r="G42" s="665">
        <f t="shared" ref="G42:AT42" si="8">SUM(G43:G50)</f>
        <v>0</v>
      </c>
      <c r="H42" s="665">
        <f t="shared" si="8"/>
        <v>0</v>
      </c>
      <c r="I42" s="665">
        <f t="shared" si="8"/>
        <v>0</v>
      </c>
      <c r="J42" s="665">
        <f t="shared" si="8"/>
        <v>0</v>
      </c>
      <c r="K42" s="665">
        <f t="shared" si="8"/>
        <v>0</v>
      </c>
      <c r="L42" s="665">
        <f t="shared" si="8"/>
        <v>0</v>
      </c>
      <c r="M42" s="665">
        <f t="shared" si="8"/>
        <v>0</v>
      </c>
      <c r="N42" s="665">
        <f t="shared" si="8"/>
        <v>0</v>
      </c>
      <c r="O42" s="665">
        <f t="shared" si="8"/>
        <v>0</v>
      </c>
      <c r="P42" s="665">
        <f t="shared" si="8"/>
        <v>0</v>
      </c>
      <c r="Q42" s="665">
        <f t="shared" si="8"/>
        <v>0</v>
      </c>
      <c r="R42" s="665">
        <f t="shared" si="8"/>
        <v>0</v>
      </c>
      <c r="S42" s="665">
        <f t="shared" si="8"/>
        <v>0</v>
      </c>
      <c r="T42" s="665">
        <f t="shared" si="8"/>
        <v>0</v>
      </c>
      <c r="U42" s="665">
        <f t="shared" si="8"/>
        <v>0</v>
      </c>
      <c r="V42" s="665">
        <f t="shared" si="8"/>
        <v>0</v>
      </c>
      <c r="W42" s="665">
        <f t="shared" si="8"/>
        <v>0</v>
      </c>
      <c r="X42" s="665">
        <f t="shared" si="8"/>
        <v>0</v>
      </c>
      <c r="Y42" s="665">
        <f t="shared" si="8"/>
        <v>0</v>
      </c>
      <c r="Z42" s="665">
        <f t="shared" si="8"/>
        <v>897818.47245502973</v>
      </c>
      <c r="AA42" s="665">
        <f t="shared" si="8"/>
        <v>0</v>
      </c>
      <c r="AB42" s="665">
        <f t="shared" si="8"/>
        <v>0</v>
      </c>
      <c r="AC42" s="665">
        <f t="shared" si="8"/>
        <v>0</v>
      </c>
      <c r="AD42" s="665">
        <f t="shared" si="8"/>
        <v>0</v>
      </c>
      <c r="AE42" s="665">
        <f t="shared" si="8"/>
        <v>0</v>
      </c>
      <c r="AF42" s="665">
        <f t="shared" si="8"/>
        <v>0</v>
      </c>
      <c r="AG42" s="665">
        <f t="shared" si="8"/>
        <v>0</v>
      </c>
      <c r="AH42" s="665">
        <f t="shared" si="8"/>
        <v>0</v>
      </c>
      <c r="AI42" s="665">
        <f t="shared" si="8"/>
        <v>0</v>
      </c>
      <c r="AJ42" s="665">
        <f t="shared" si="8"/>
        <v>0</v>
      </c>
      <c r="AK42" s="665">
        <f t="shared" si="8"/>
        <v>0</v>
      </c>
      <c r="AL42" s="665">
        <f t="shared" si="8"/>
        <v>0</v>
      </c>
      <c r="AM42" s="665">
        <f t="shared" si="8"/>
        <v>0</v>
      </c>
      <c r="AN42" s="665">
        <f t="shared" si="8"/>
        <v>0</v>
      </c>
      <c r="AO42" s="665">
        <f t="shared" si="8"/>
        <v>0</v>
      </c>
      <c r="AP42" s="665">
        <f t="shared" si="8"/>
        <v>0</v>
      </c>
      <c r="AQ42" s="665">
        <f t="shared" si="8"/>
        <v>0</v>
      </c>
      <c r="AR42" s="665">
        <f t="shared" si="8"/>
        <v>0</v>
      </c>
      <c r="AS42" s="665">
        <f t="shared" si="8"/>
        <v>0</v>
      </c>
      <c r="AT42" s="665">
        <f t="shared" si="8"/>
        <v>0</v>
      </c>
    </row>
    <row r="43" spans="1:46" x14ac:dyDescent="0.4">
      <c r="C43" s="21" t="s">
        <v>673</v>
      </c>
      <c r="F43" s="599">
        <f>SUMIF('현금흐름표(M)'!$F$2:$DV$2,'현금흐름표(FY)'!F$1,'현금흐름표(M)'!$F44:$DV44)</f>
        <v>64500000</v>
      </c>
      <c r="G43" s="187">
        <f>SUMIF('현금흐름표(M)'!$F$2:$DV$2,'현금흐름표(FY)'!G$1,'현금흐름표(M)'!$F44:$DV44)</f>
        <v>0</v>
      </c>
      <c r="H43" s="187">
        <f>SUMIF('현금흐름표(M)'!$F$2:$DV$2,'현금흐름표(FY)'!H$1,'현금흐름표(M)'!$F44:$DV44)</f>
        <v>0</v>
      </c>
      <c r="I43" s="187">
        <f>SUMIF('현금흐름표(M)'!$F$2:$DV$2,'현금흐름표(FY)'!I$1,'현금흐름표(M)'!$F44:$DV44)</f>
        <v>0</v>
      </c>
      <c r="J43" s="187">
        <f>SUMIF('현금흐름표(M)'!$F$2:$DV$2,'현금흐름표(FY)'!J$1,'현금흐름표(M)'!$F44:$DV44)</f>
        <v>0</v>
      </c>
      <c r="K43" s="187">
        <f>SUMIF('현금흐름표(M)'!$F$2:$DV$2,'현금흐름표(FY)'!K$1,'현금흐름표(M)'!$F44:$DV44)</f>
        <v>0</v>
      </c>
      <c r="L43" s="187">
        <f>SUMIF('현금흐름표(M)'!$F$2:$DV$2,'현금흐름표(FY)'!L$1,'현금흐름표(M)'!$F44:$DV44)</f>
        <v>0</v>
      </c>
      <c r="M43" s="187">
        <f>SUMIF('현금흐름표(M)'!$F$2:$DV$2,'현금흐름표(FY)'!M$1,'현금흐름표(M)'!$F44:$DV44)</f>
        <v>0</v>
      </c>
      <c r="N43" s="187">
        <f>SUMIF('현금흐름표(M)'!$F$2:$DV$2,'현금흐름표(FY)'!N$1,'현금흐름표(M)'!$F44:$DV44)</f>
        <v>0</v>
      </c>
      <c r="O43" s="187">
        <f>SUMIF('현금흐름표(M)'!$F$2:$DV$2,'현금흐름표(FY)'!O$1,'현금흐름표(M)'!$F44:$DV44)</f>
        <v>0</v>
      </c>
      <c r="P43" s="187">
        <f>SUMIF('현금흐름표(M)'!$F$2:$DV$2,'현금흐름표(FY)'!P$1,'현금흐름표(M)'!$F44:$DV44)</f>
        <v>0</v>
      </c>
      <c r="Q43" s="187">
        <f>SUMIF('현금흐름표(M)'!$F$2:$DV$2,'현금흐름표(FY)'!Q$1,'현금흐름표(M)'!$F44:$DV44)</f>
        <v>0</v>
      </c>
      <c r="R43" s="187">
        <f>SUMIF('현금흐름표(M)'!$F$2:$DV$2,'현금흐름표(FY)'!R$1,'현금흐름표(M)'!$F44:$DV44)</f>
        <v>0</v>
      </c>
      <c r="S43" s="187">
        <f>SUMIF('현금흐름표(M)'!$F$2:$DV$2,'현금흐름표(FY)'!S$1,'현금흐름표(M)'!$F44:$DV44)</f>
        <v>0</v>
      </c>
      <c r="T43" s="187">
        <f>SUMIF('현금흐름표(M)'!$F$2:$DV$2,'현금흐름표(FY)'!T$1,'현금흐름표(M)'!$F44:$DV44)</f>
        <v>0</v>
      </c>
      <c r="U43" s="187">
        <f>SUMIF('현금흐름표(M)'!$F$2:$DV$2,'현금흐름표(FY)'!U$1,'현금흐름표(M)'!$F44:$DV44)</f>
        <v>0</v>
      </c>
      <c r="V43" s="187">
        <f>SUMIF('현금흐름표(M)'!$F$2:$DV$2,'현금흐름표(FY)'!V$1,'현금흐름표(M)'!$F44:$DV44)</f>
        <v>0</v>
      </c>
      <c r="W43" s="187">
        <f>SUMIF('현금흐름표(M)'!$F$2:$DV$2,'현금흐름표(FY)'!W$1,'현금흐름표(M)'!$F44:$DV44)</f>
        <v>0</v>
      </c>
      <c r="X43" s="187">
        <f>SUMIF('현금흐름표(M)'!$F$2:$DV$2,'현금흐름표(FY)'!X$1,'현금흐름표(M)'!$F44:$DV44)</f>
        <v>0</v>
      </c>
      <c r="Y43" s="187">
        <f>SUMIF('현금흐름표(M)'!$F$2:$DV$2,'현금흐름표(FY)'!Y$1,'현금흐름표(M)'!$F44:$DV44)</f>
        <v>0</v>
      </c>
      <c r="Z43" s="187">
        <f>SUMIF('현금흐름표(M)'!$F$2:$DV$2,'현금흐름표(FY)'!Z$1,'현금흐름표(M)'!$F44:$DV44)</f>
        <v>0</v>
      </c>
      <c r="AA43" s="187">
        <f>SUMIF('현금흐름표(M)'!$F$2:$DV$2,'현금흐름표(FY)'!AA$1,'현금흐름표(M)'!$F44:$DV44)</f>
        <v>0</v>
      </c>
      <c r="AB43" s="187">
        <f>SUMIF('현금흐름표(M)'!$F$2:$DV$2,'현금흐름표(FY)'!AB$1,'현금흐름표(M)'!$F44:$DV44)</f>
        <v>0</v>
      </c>
      <c r="AC43" s="187">
        <f>SUMIF('현금흐름표(M)'!$F$2:$DV$2,'현금흐름표(FY)'!AC$1,'현금흐름표(M)'!$F44:$DV44)</f>
        <v>0</v>
      </c>
      <c r="AD43" s="187">
        <f>SUMIF('현금흐름표(M)'!$F$2:$DV$2,'현금흐름표(FY)'!AD$1,'현금흐름표(M)'!$F44:$DV44)</f>
        <v>0</v>
      </c>
      <c r="AE43" s="187">
        <f>SUMIF('현금흐름표(M)'!$F$2:$DV$2,'현금흐름표(FY)'!AE$1,'현금흐름표(M)'!$F44:$DV44)</f>
        <v>0</v>
      </c>
      <c r="AF43" s="187">
        <f>SUMIF('현금흐름표(M)'!$F$2:$DV$2,'현금흐름표(FY)'!AF$1,'현금흐름표(M)'!$F44:$DV44)</f>
        <v>0</v>
      </c>
      <c r="AG43" s="187">
        <f>SUMIF('현금흐름표(M)'!$F$2:$DV$2,'현금흐름표(FY)'!AG$1,'현금흐름표(M)'!$F44:$DV44)</f>
        <v>0</v>
      </c>
      <c r="AH43" s="187">
        <f>SUMIF('현금흐름표(M)'!$F$2:$DV$2,'현금흐름표(FY)'!AH$1,'현금흐름표(M)'!$F44:$DV44)</f>
        <v>0</v>
      </c>
      <c r="AI43" s="187">
        <f>SUMIF('현금흐름표(M)'!$F$2:$DV$2,'현금흐름표(FY)'!AI$1,'현금흐름표(M)'!$F44:$DV44)</f>
        <v>0</v>
      </c>
      <c r="AJ43" s="187">
        <f>SUMIF('현금흐름표(M)'!$F$2:$DV$2,'현금흐름표(FY)'!AJ$1,'현금흐름표(M)'!$F44:$DV44)</f>
        <v>0</v>
      </c>
      <c r="AK43" s="187">
        <f>SUMIF('현금흐름표(M)'!$F$2:$DV$2,'현금흐름표(FY)'!AK$1,'현금흐름표(M)'!$F44:$DV44)</f>
        <v>0</v>
      </c>
      <c r="AL43" s="187">
        <f>SUMIF('현금흐름표(M)'!$F$2:$DV$2,'현금흐름표(FY)'!AL$1,'현금흐름표(M)'!$F44:$DV44)</f>
        <v>0</v>
      </c>
      <c r="AM43" s="187">
        <f>SUMIF('현금흐름표(M)'!$F$2:$DV$2,'현금흐름표(FY)'!AM$1,'현금흐름표(M)'!$F44:$DV44)</f>
        <v>0</v>
      </c>
      <c r="AN43" s="187">
        <f>SUMIF('현금흐름표(M)'!$F$2:$DV$2,'현금흐름표(FY)'!AN$1,'현금흐름표(M)'!$F44:$DV44)</f>
        <v>0</v>
      </c>
      <c r="AO43" s="187">
        <f>SUMIF('현금흐름표(M)'!$F$2:$DV$2,'현금흐름표(FY)'!AO$1,'현금흐름표(M)'!$F44:$DV44)</f>
        <v>0</v>
      </c>
      <c r="AP43" s="187">
        <f>SUMIF('현금흐름표(M)'!$F$2:$DV$2,'현금흐름표(FY)'!AP$1,'현금흐름표(M)'!$F44:$DV44)</f>
        <v>0</v>
      </c>
      <c r="AQ43" s="187">
        <f>SUMIF('현금흐름표(M)'!$F$2:$DV$2,'현금흐름표(FY)'!AQ$1,'현금흐름표(M)'!$F44:$DV44)</f>
        <v>0</v>
      </c>
      <c r="AR43" s="187">
        <f>SUMIF('현금흐름표(M)'!$F$2:$DV$2,'현금흐름표(FY)'!AR$1,'현금흐름표(M)'!$F44:$DV44)</f>
        <v>0</v>
      </c>
      <c r="AS43" s="187">
        <f>SUMIF('현금흐름표(M)'!$F$2:$DV$2,'현금흐름표(FY)'!AS$1,'현금흐름표(M)'!$F44:$DV44)</f>
        <v>0</v>
      </c>
      <c r="AT43" s="187">
        <f>SUMIF('현금흐름표(M)'!$F$2:$DV$2,'현금흐름표(FY)'!AT$1,'현금흐름표(M)'!$F44:$DV44)</f>
        <v>0</v>
      </c>
    </row>
    <row r="44" spans="1:46" x14ac:dyDescent="0.4">
      <c r="C44" s="21" t="s">
        <v>102</v>
      </c>
      <c r="F44" s="586">
        <f>SUMIF('현금흐름표(M)'!$F$2:$DV$2,'현금흐름표(FY)'!F$1,'현금흐름표(M)'!$F45:$DV45)</f>
        <v>0</v>
      </c>
      <c r="G44" s="187">
        <f>SUMIF('현금흐름표(M)'!$F$2:$DV$2,'현금흐름표(FY)'!G$1,'현금흐름표(M)'!$F45:$DV45)</f>
        <v>0</v>
      </c>
      <c r="H44" s="187">
        <f>SUMIF('현금흐름표(M)'!$F$2:$DV$2,'현금흐름표(FY)'!H$1,'현금흐름표(M)'!$F45:$DV45)</f>
        <v>0</v>
      </c>
      <c r="I44" s="187">
        <f>SUMIF('현금흐름표(M)'!$F$2:$DV$2,'현금흐름표(FY)'!I$1,'현금흐름표(M)'!$F45:$DV45)</f>
        <v>0</v>
      </c>
      <c r="J44" s="187">
        <f>SUMIF('현금흐름표(M)'!$F$2:$DV$2,'현금흐름표(FY)'!J$1,'현금흐름표(M)'!$F45:$DV45)</f>
        <v>0</v>
      </c>
      <c r="K44" s="187">
        <f>SUMIF('현금흐름표(M)'!$F$2:$DV$2,'현금흐름표(FY)'!K$1,'현금흐름표(M)'!$F45:$DV45)</f>
        <v>0</v>
      </c>
      <c r="L44" s="187">
        <f>SUMIF('현금흐름표(M)'!$F$2:$DV$2,'현금흐름표(FY)'!L$1,'현금흐름표(M)'!$F45:$DV45)</f>
        <v>0</v>
      </c>
      <c r="M44" s="187">
        <f>SUMIF('현금흐름표(M)'!$F$2:$DV$2,'현금흐름표(FY)'!M$1,'현금흐름표(M)'!$F45:$DV45)</f>
        <v>0</v>
      </c>
      <c r="N44" s="187">
        <f>SUMIF('현금흐름표(M)'!$F$2:$DV$2,'현금흐름표(FY)'!N$1,'현금흐름표(M)'!$F45:$DV45)</f>
        <v>0</v>
      </c>
      <c r="O44" s="187">
        <f>SUMIF('현금흐름표(M)'!$F$2:$DV$2,'현금흐름표(FY)'!O$1,'현금흐름표(M)'!$F45:$DV45)</f>
        <v>0</v>
      </c>
      <c r="P44" s="187">
        <f>SUMIF('현금흐름표(M)'!$F$2:$DV$2,'현금흐름표(FY)'!P$1,'현금흐름표(M)'!$F45:$DV45)</f>
        <v>0</v>
      </c>
      <c r="Q44" s="187">
        <f>SUMIF('현금흐름표(M)'!$F$2:$DV$2,'현금흐름표(FY)'!Q$1,'현금흐름표(M)'!$F45:$DV45)</f>
        <v>0</v>
      </c>
      <c r="R44" s="187">
        <f>SUMIF('현금흐름표(M)'!$F$2:$DV$2,'현금흐름표(FY)'!R$1,'현금흐름표(M)'!$F45:$DV45)</f>
        <v>0</v>
      </c>
      <c r="S44" s="187">
        <f>SUMIF('현금흐름표(M)'!$F$2:$DV$2,'현금흐름표(FY)'!S$1,'현금흐름표(M)'!$F45:$DV45)</f>
        <v>0</v>
      </c>
      <c r="T44" s="187">
        <f>SUMIF('현금흐름표(M)'!$F$2:$DV$2,'현금흐름표(FY)'!T$1,'현금흐름표(M)'!$F45:$DV45)</f>
        <v>0</v>
      </c>
      <c r="U44" s="187">
        <f>SUMIF('현금흐름표(M)'!$F$2:$DV$2,'현금흐름표(FY)'!U$1,'현금흐름표(M)'!$F45:$DV45)</f>
        <v>0</v>
      </c>
      <c r="V44" s="187">
        <f>SUMIF('현금흐름표(M)'!$F$2:$DV$2,'현금흐름표(FY)'!V$1,'현금흐름표(M)'!$F45:$DV45)</f>
        <v>0</v>
      </c>
      <c r="W44" s="187">
        <f>SUMIF('현금흐름표(M)'!$F$2:$DV$2,'현금흐름표(FY)'!W$1,'현금흐름표(M)'!$F45:$DV45)</f>
        <v>0</v>
      </c>
      <c r="X44" s="187">
        <f>SUMIF('현금흐름표(M)'!$F$2:$DV$2,'현금흐름표(FY)'!X$1,'현금흐름표(M)'!$F45:$DV45)</f>
        <v>0</v>
      </c>
      <c r="Y44" s="187">
        <f>SUMIF('현금흐름표(M)'!$F$2:$DV$2,'현금흐름표(FY)'!Y$1,'현금흐름표(M)'!$F45:$DV45)</f>
        <v>0</v>
      </c>
      <c r="Z44" s="187">
        <f>SUMIF('현금흐름표(M)'!$F$2:$DV$2,'현금흐름표(FY)'!Z$1,'현금흐름표(M)'!$F45:$DV45)</f>
        <v>0</v>
      </c>
      <c r="AA44" s="187">
        <f>SUMIF('현금흐름표(M)'!$F$2:$DV$2,'현금흐름표(FY)'!AA$1,'현금흐름표(M)'!$F45:$DV45)</f>
        <v>0</v>
      </c>
      <c r="AB44" s="187">
        <f>SUMIF('현금흐름표(M)'!$F$2:$DV$2,'현금흐름표(FY)'!AB$1,'현금흐름표(M)'!$F45:$DV45)</f>
        <v>0</v>
      </c>
      <c r="AC44" s="187">
        <f>SUMIF('현금흐름표(M)'!$F$2:$DV$2,'현금흐름표(FY)'!AC$1,'현금흐름표(M)'!$F45:$DV45)</f>
        <v>0</v>
      </c>
      <c r="AD44" s="187">
        <f>SUMIF('현금흐름표(M)'!$F$2:$DV$2,'현금흐름표(FY)'!AD$1,'현금흐름표(M)'!$F45:$DV45)</f>
        <v>0</v>
      </c>
      <c r="AE44" s="187">
        <f>SUMIF('현금흐름표(M)'!$F$2:$DV$2,'현금흐름표(FY)'!AE$1,'현금흐름표(M)'!$F45:$DV45)</f>
        <v>0</v>
      </c>
      <c r="AF44" s="187">
        <f>SUMIF('현금흐름표(M)'!$F$2:$DV$2,'현금흐름표(FY)'!AF$1,'현금흐름표(M)'!$F45:$DV45)</f>
        <v>0</v>
      </c>
      <c r="AG44" s="187">
        <f>SUMIF('현금흐름표(M)'!$F$2:$DV$2,'현금흐름표(FY)'!AG$1,'현금흐름표(M)'!$F45:$DV45)</f>
        <v>0</v>
      </c>
      <c r="AH44" s="187">
        <f>SUMIF('현금흐름표(M)'!$F$2:$DV$2,'현금흐름표(FY)'!AH$1,'현금흐름표(M)'!$F45:$DV45)</f>
        <v>0</v>
      </c>
      <c r="AI44" s="187">
        <f>SUMIF('현금흐름표(M)'!$F$2:$DV$2,'현금흐름표(FY)'!AI$1,'현금흐름표(M)'!$F45:$DV45)</f>
        <v>0</v>
      </c>
      <c r="AJ44" s="187">
        <f>SUMIF('현금흐름표(M)'!$F$2:$DV$2,'현금흐름표(FY)'!AJ$1,'현금흐름표(M)'!$F45:$DV45)</f>
        <v>0</v>
      </c>
      <c r="AK44" s="187">
        <f>SUMIF('현금흐름표(M)'!$F$2:$DV$2,'현금흐름표(FY)'!AK$1,'현금흐름표(M)'!$F45:$DV45)</f>
        <v>0</v>
      </c>
      <c r="AL44" s="187">
        <f>SUMIF('현금흐름표(M)'!$F$2:$DV$2,'현금흐름표(FY)'!AL$1,'현금흐름표(M)'!$F45:$DV45)</f>
        <v>0</v>
      </c>
      <c r="AM44" s="187">
        <f>SUMIF('현금흐름표(M)'!$F$2:$DV$2,'현금흐름표(FY)'!AM$1,'현금흐름표(M)'!$F45:$DV45)</f>
        <v>0</v>
      </c>
      <c r="AN44" s="187">
        <f>SUMIF('현금흐름표(M)'!$F$2:$DV$2,'현금흐름표(FY)'!AN$1,'현금흐름표(M)'!$F45:$DV45)</f>
        <v>0</v>
      </c>
      <c r="AO44" s="187">
        <f>SUMIF('현금흐름표(M)'!$F$2:$DV$2,'현금흐름표(FY)'!AO$1,'현금흐름표(M)'!$F45:$DV45)</f>
        <v>0</v>
      </c>
      <c r="AP44" s="187">
        <f>SUMIF('현금흐름표(M)'!$F$2:$DV$2,'현금흐름표(FY)'!AP$1,'현금흐름표(M)'!$F45:$DV45)</f>
        <v>0</v>
      </c>
      <c r="AQ44" s="187">
        <f>SUMIF('현금흐름표(M)'!$F$2:$DV$2,'현금흐름표(FY)'!AQ$1,'현금흐름표(M)'!$F45:$DV45)</f>
        <v>0</v>
      </c>
      <c r="AR44" s="187">
        <f>SUMIF('현금흐름표(M)'!$F$2:$DV$2,'현금흐름표(FY)'!AR$1,'현금흐름표(M)'!$F45:$DV45)</f>
        <v>0</v>
      </c>
      <c r="AS44" s="187">
        <f>SUMIF('현금흐름표(M)'!$F$2:$DV$2,'현금흐름표(FY)'!AS$1,'현금흐름표(M)'!$F45:$DV45)</f>
        <v>0</v>
      </c>
      <c r="AT44" s="187">
        <f>SUMIF('현금흐름표(M)'!$F$2:$DV$2,'현금흐름표(FY)'!AT$1,'현금흐름표(M)'!$F45:$DV45)</f>
        <v>0</v>
      </c>
    </row>
    <row r="45" spans="1:46" x14ac:dyDescent="0.4">
      <c r="C45" s="21" t="s">
        <v>674</v>
      </c>
      <c r="F45" s="586">
        <f>SUMIF('현금흐름표(M)'!$F$2:$DV$2,'현금흐름표(FY)'!F$1,'현금흐름표(M)'!$F46:$DV46)</f>
        <v>0</v>
      </c>
      <c r="G45" s="187">
        <f>SUMIF('현금흐름표(M)'!$F$2:$DV$2,'현금흐름표(FY)'!G$1,'현금흐름표(M)'!$F46:$DV46)</f>
        <v>0</v>
      </c>
      <c r="H45" s="187">
        <f>SUMIF('현금흐름표(M)'!$F$2:$DV$2,'현금흐름표(FY)'!H$1,'현금흐름표(M)'!$F46:$DV46)</f>
        <v>0</v>
      </c>
      <c r="I45" s="187">
        <f>SUMIF('현금흐름표(M)'!$F$2:$DV$2,'현금흐름표(FY)'!I$1,'현금흐름표(M)'!$F46:$DV46)</f>
        <v>0</v>
      </c>
      <c r="J45" s="187">
        <f>SUMIF('현금흐름표(M)'!$F$2:$DV$2,'현금흐름표(FY)'!J$1,'현금흐름표(M)'!$F46:$DV46)</f>
        <v>0</v>
      </c>
      <c r="K45" s="187">
        <f>SUMIF('현금흐름표(M)'!$F$2:$DV$2,'현금흐름표(FY)'!K$1,'현금흐름표(M)'!$F46:$DV46)</f>
        <v>0</v>
      </c>
      <c r="L45" s="187">
        <f>SUMIF('현금흐름표(M)'!$F$2:$DV$2,'현금흐름표(FY)'!L$1,'현금흐름표(M)'!$F46:$DV46)</f>
        <v>0</v>
      </c>
      <c r="M45" s="187">
        <f>SUMIF('현금흐름표(M)'!$F$2:$DV$2,'현금흐름표(FY)'!M$1,'현금흐름표(M)'!$F46:$DV46)</f>
        <v>0</v>
      </c>
      <c r="N45" s="187">
        <f>SUMIF('현금흐름표(M)'!$F$2:$DV$2,'현금흐름표(FY)'!N$1,'현금흐름표(M)'!$F46:$DV46)</f>
        <v>0</v>
      </c>
      <c r="O45" s="187">
        <f>SUMIF('현금흐름표(M)'!$F$2:$DV$2,'현금흐름표(FY)'!O$1,'현금흐름표(M)'!$F46:$DV46)</f>
        <v>0</v>
      </c>
      <c r="P45" s="187">
        <f>SUMIF('현금흐름표(M)'!$F$2:$DV$2,'현금흐름표(FY)'!P$1,'현금흐름표(M)'!$F46:$DV46)</f>
        <v>0</v>
      </c>
      <c r="Q45" s="187">
        <f>SUMIF('현금흐름표(M)'!$F$2:$DV$2,'현금흐름표(FY)'!Q$1,'현금흐름표(M)'!$F46:$DV46)</f>
        <v>0</v>
      </c>
      <c r="R45" s="187">
        <f>SUMIF('현금흐름표(M)'!$F$2:$DV$2,'현금흐름표(FY)'!R$1,'현금흐름표(M)'!$F46:$DV46)</f>
        <v>0</v>
      </c>
      <c r="S45" s="187">
        <f>SUMIF('현금흐름표(M)'!$F$2:$DV$2,'현금흐름표(FY)'!S$1,'현금흐름표(M)'!$F46:$DV46)</f>
        <v>0</v>
      </c>
      <c r="T45" s="187">
        <f>SUMIF('현금흐름표(M)'!$F$2:$DV$2,'현금흐름표(FY)'!T$1,'현금흐름표(M)'!$F46:$DV46)</f>
        <v>0</v>
      </c>
      <c r="U45" s="187">
        <f>SUMIF('현금흐름표(M)'!$F$2:$DV$2,'현금흐름표(FY)'!U$1,'현금흐름표(M)'!$F46:$DV46)</f>
        <v>0</v>
      </c>
      <c r="V45" s="187">
        <f>SUMIF('현금흐름표(M)'!$F$2:$DV$2,'현금흐름표(FY)'!V$1,'현금흐름표(M)'!$F46:$DV46)</f>
        <v>0</v>
      </c>
      <c r="W45" s="187">
        <f>SUMIF('현금흐름표(M)'!$F$2:$DV$2,'현금흐름표(FY)'!W$1,'현금흐름표(M)'!$F46:$DV46)</f>
        <v>0</v>
      </c>
      <c r="X45" s="187">
        <f>SUMIF('현금흐름표(M)'!$F$2:$DV$2,'현금흐름표(FY)'!X$1,'현금흐름표(M)'!$F46:$DV46)</f>
        <v>0</v>
      </c>
      <c r="Y45" s="187">
        <f>SUMIF('현금흐름표(M)'!$F$2:$DV$2,'현금흐름표(FY)'!Y$1,'현금흐름표(M)'!$F46:$DV46)</f>
        <v>0</v>
      </c>
      <c r="Z45" s="187">
        <f>SUMIF('현금흐름표(M)'!$F$2:$DV$2,'현금흐름표(FY)'!Z$1,'현금흐름표(M)'!$F46:$DV46)</f>
        <v>0</v>
      </c>
      <c r="AA45" s="187">
        <f>SUMIF('현금흐름표(M)'!$F$2:$DV$2,'현금흐름표(FY)'!AA$1,'현금흐름표(M)'!$F46:$DV46)</f>
        <v>0</v>
      </c>
      <c r="AB45" s="187">
        <f>SUMIF('현금흐름표(M)'!$F$2:$DV$2,'현금흐름표(FY)'!AB$1,'현금흐름표(M)'!$F46:$DV46)</f>
        <v>0</v>
      </c>
      <c r="AC45" s="187">
        <f>SUMIF('현금흐름표(M)'!$F$2:$DV$2,'현금흐름표(FY)'!AC$1,'현금흐름표(M)'!$F46:$DV46)</f>
        <v>0</v>
      </c>
      <c r="AD45" s="187">
        <f>SUMIF('현금흐름표(M)'!$F$2:$DV$2,'현금흐름표(FY)'!AD$1,'현금흐름표(M)'!$F46:$DV46)</f>
        <v>0</v>
      </c>
      <c r="AE45" s="187">
        <f>SUMIF('현금흐름표(M)'!$F$2:$DV$2,'현금흐름표(FY)'!AE$1,'현금흐름표(M)'!$F46:$DV46)</f>
        <v>0</v>
      </c>
      <c r="AF45" s="187">
        <f>SUMIF('현금흐름표(M)'!$F$2:$DV$2,'현금흐름표(FY)'!AF$1,'현금흐름표(M)'!$F46:$DV46)</f>
        <v>0</v>
      </c>
      <c r="AG45" s="187">
        <f>SUMIF('현금흐름표(M)'!$F$2:$DV$2,'현금흐름표(FY)'!AG$1,'현금흐름표(M)'!$F46:$DV46)</f>
        <v>0</v>
      </c>
      <c r="AH45" s="187">
        <f>SUMIF('현금흐름표(M)'!$F$2:$DV$2,'현금흐름표(FY)'!AH$1,'현금흐름표(M)'!$F46:$DV46)</f>
        <v>0</v>
      </c>
      <c r="AI45" s="187">
        <f>SUMIF('현금흐름표(M)'!$F$2:$DV$2,'현금흐름표(FY)'!AI$1,'현금흐름표(M)'!$F46:$DV46)</f>
        <v>0</v>
      </c>
      <c r="AJ45" s="187">
        <f>SUMIF('현금흐름표(M)'!$F$2:$DV$2,'현금흐름표(FY)'!AJ$1,'현금흐름표(M)'!$F46:$DV46)</f>
        <v>0</v>
      </c>
      <c r="AK45" s="187">
        <f>SUMIF('현금흐름표(M)'!$F$2:$DV$2,'현금흐름표(FY)'!AK$1,'현금흐름표(M)'!$F46:$DV46)</f>
        <v>0</v>
      </c>
      <c r="AL45" s="187">
        <f>SUMIF('현금흐름표(M)'!$F$2:$DV$2,'현금흐름표(FY)'!AL$1,'현금흐름표(M)'!$F46:$DV46)</f>
        <v>0</v>
      </c>
      <c r="AM45" s="187">
        <f>SUMIF('현금흐름표(M)'!$F$2:$DV$2,'현금흐름표(FY)'!AM$1,'현금흐름표(M)'!$F46:$DV46)</f>
        <v>0</v>
      </c>
      <c r="AN45" s="187">
        <f>SUMIF('현금흐름표(M)'!$F$2:$DV$2,'현금흐름표(FY)'!AN$1,'현금흐름표(M)'!$F46:$DV46)</f>
        <v>0</v>
      </c>
      <c r="AO45" s="187">
        <f>SUMIF('현금흐름표(M)'!$F$2:$DV$2,'현금흐름표(FY)'!AO$1,'현금흐름표(M)'!$F46:$DV46)</f>
        <v>0</v>
      </c>
      <c r="AP45" s="187">
        <f>SUMIF('현금흐름표(M)'!$F$2:$DV$2,'현금흐름표(FY)'!AP$1,'현금흐름표(M)'!$F46:$DV46)</f>
        <v>0</v>
      </c>
      <c r="AQ45" s="187">
        <f>SUMIF('현금흐름표(M)'!$F$2:$DV$2,'현금흐름표(FY)'!AQ$1,'현금흐름표(M)'!$F46:$DV46)</f>
        <v>0</v>
      </c>
      <c r="AR45" s="187">
        <f>SUMIF('현금흐름표(M)'!$F$2:$DV$2,'현금흐름표(FY)'!AR$1,'현금흐름표(M)'!$F46:$DV46)</f>
        <v>0</v>
      </c>
      <c r="AS45" s="187">
        <f>SUMIF('현금흐름표(M)'!$F$2:$DV$2,'현금흐름표(FY)'!AS$1,'현금흐름표(M)'!$F46:$DV46)</f>
        <v>0</v>
      </c>
      <c r="AT45" s="187">
        <f>SUMIF('현금흐름표(M)'!$F$2:$DV$2,'현금흐름표(FY)'!AT$1,'현금흐름표(M)'!$F46:$DV46)</f>
        <v>0</v>
      </c>
    </row>
    <row r="46" spans="1:46" x14ac:dyDescent="0.4">
      <c r="C46" s="21" t="s">
        <v>106</v>
      </c>
      <c r="F46" s="586">
        <f>SUMIF('현금흐름표(M)'!$F$2:$DV$2,'현금흐름표(FY)'!F$1,'현금흐름표(M)'!$F47:$DV47)</f>
        <v>0</v>
      </c>
      <c r="G46" s="187">
        <f>SUMIF('현금흐름표(M)'!$F$2:$DV$2,'현금흐름표(FY)'!G$1,'현금흐름표(M)'!$F47:$DV47)</f>
        <v>0</v>
      </c>
      <c r="H46" s="187">
        <f>SUMIF('현금흐름표(M)'!$F$2:$DV$2,'현금흐름표(FY)'!H$1,'현금흐름표(M)'!$F47:$DV47)</f>
        <v>0</v>
      </c>
      <c r="I46" s="187">
        <f>SUMIF('현금흐름표(M)'!$F$2:$DV$2,'현금흐름표(FY)'!I$1,'현금흐름표(M)'!$F47:$DV47)</f>
        <v>0</v>
      </c>
      <c r="J46" s="187">
        <f>SUMIF('현금흐름표(M)'!$F$2:$DV$2,'현금흐름표(FY)'!J$1,'현금흐름표(M)'!$F47:$DV47)</f>
        <v>0</v>
      </c>
      <c r="K46" s="187">
        <f>SUMIF('현금흐름표(M)'!$F$2:$DV$2,'현금흐름표(FY)'!K$1,'현금흐름표(M)'!$F47:$DV47)</f>
        <v>0</v>
      </c>
      <c r="L46" s="187">
        <f>SUMIF('현금흐름표(M)'!$F$2:$DV$2,'현금흐름표(FY)'!L$1,'현금흐름표(M)'!$F47:$DV47)</f>
        <v>0</v>
      </c>
      <c r="M46" s="187">
        <f>SUMIF('현금흐름표(M)'!$F$2:$DV$2,'현금흐름표(FY)'!M$1,'현금흐름표(M)'!$F47:$DV47)</f>
        <v>0</v>
      </c>
      <c r="N46" s="187">
        <f>SUMIF('현금흐름표(M)'!$F$2:$DV$2,'현금흐름표(FY)'!N$1,'현금흐름표(M)'!$F47:$DV47)</f>
        <v>0</v>
      </c>
      <c r="O46" s="187">
        <f>SUMIF('현금흐름표(M)'!$F$2:$DV$2,'현금흐름표(FY)'!O$1,'현금흐름표(M)'!$F47:$DV47)</f>
        <v>0</v>
      </c>
      <c r="P46" s="187">
        <f>SUMIF('현금흐름표(M)'!$F$2:$DV$2,'현금흐름표(FY)'!P$1,'현금흐름표(M)'!$F47:$DV47)</f>
        <v>0</v>
      </c>
      <c r="Q46" s="187">
        <f>SUMIF('현금흐름표(M)'!$F$2:$DV$2,'현금흐름표(FY)'!Q$1,'현금흐름표(M)'!$F47:$DV47)</f>
        <v>0</v>
      </c>
      <c r="R46" s="187">
        <f>SUMIF('현금흐름표(M)'!$F$2:$DV$2,'현금흐름표(FY)'!R$1,'현금흐름표(M)'!$F47:$DV47)</f>
        <v>0</v>
      </c>
      <c r="S46" s="187">
        <f>SUMIF('현금흐름표(M)'!$F$2:$DV$2,'현금흐름표(FY)'!S$1,'현금흐름표(M)'!$F47:$DV47)</f>
        <v>0</v>
      </c>
      <c r="T46" s="187">
        <f>SUMIF('현금흐름표(M)'!$F$2:$DV$2,'현금흐름표(FY)'!T$1,'현금흐름표(M)'!$F47:$DV47)</f>
        <v>0</v>
      </c>
      <c r="U46" s="187">
        <f>SUMIF('현금흐름표(M)'!$F$2:$DV$2,'현금흐름표(FY)'!U$1,'현금흐름표(M)'!$F47:$DV47)</f>
        <v>0</v>
      </c>
      <c r="V46" s="187">
        <f>SUMIF('현금흐름표(M)'!$F$2:$DV$2,'현금흐름표(FY)'!V$1,'현금흐름표(M)'!$F47:$DV47)</f>
        <v>0</v>
      </c>
      <c r="W46" s="187">
        <f>SUMIF('현금흐름표(M)'!$F$2:$DV$2,'현금흐름표(FY)'!W$1,'현금흐름표(M)'!$F47:$DV47)</f>
        <v>0</v>
      </c>
      <c r="X46" s="187">
        <f>SUMIF('현금흐름표(M)'!$F$2:$DV$2,'현금흐름표(FY)'!X$1,'현금흐름표(M)'!$F47:$DV47)</f>
        <v>0</v>
      </c>
      <c r="Y46" s="187">
        <f>SUMIF('현금흐름표(M)'!$F$2:$DV$2,'현금흐름표(FY)'!Y$1,'현금흐름표(M)'!$F47:$DV47)</f>
        <v>0</v>
      </c>
      <c r="Z46" s="187">
        <f>SUMIF('현금흐름표(M)'!$F$2:$DV$2,'현금흐름표(FY)'!Z$1,'현금흐름표(M)'!$F47:$DV47)</f>
        <v>546248.21061507612</v>
      </c>
      <c r="AA46" s="187">
        <f>SUMIF('현금흐름표(M)'!$F$2:$DV$2,'현금흐름표(FY)'!AA$1,'현금흐름표(M)'!$F47:$DV47)</f>
        <v>0</v>
      </c>
      <c r="AB46" s="187">
        <f>SUMIF('현금흐름표(M)'!$F$2:$DV$2,'현금흐름표(FY)'!AB$1,'현금흐름표(M)'!$F47:$DV47)</f>
        <v>0</v>
      </c>
      <c r="AC46" s="187">
        <f>SUMIF('현금흐름표(M)'!$F$2:$DV$2,'현금흐름표(FY)'!AC$1,'현금흐름표(M)'!$F47:$DV47)</f>
        <v>0</v>
      </c>
      <c r="AD46" s="187">
        <f>SUMIF('현금흐름표(M)'!$F$2:$DV$2,'현금흐름표(FY)'!AD$1,'현금흐름표(M)'!$F47:$DV47)</f>
        <v>0</v>
      </c>
      <c r="AE46" s="187">
        <f>SUMIF('현금흐름표(M)'!$F$2:$DV$2,'현금흐름표(FY)'!AE$1,'현금흐름표(M)'!$F47:$DV47)</f>
        <v>0</v>
      </c>
      <c r="AF46" s="187">
        <f>SUMIF('현금흐름표(M)'!$F$2:$DV$2,'현금흐름표(FY)'!AF$1,'현금흐름표(M)'!$F47:$DV47)</f>
        <v>0</v>
      </c>
      <c r="AG46" s="187">
        <f>SUMIF('현금흐름표(M)'!$F$2:$DV$2,'현금흐름표(FY)'!AG$1,'현금흐름표(M)'!$F47:$DV47)</f>
        <v>0</v>
      </c>
      <c r="AH46" s="187">
        <f>SUMIF('현금흐름표(M)'!$F$2:$DV$2,'현금흐름표(FY)'!AH$1,'현금흐름표(M)'!$F47:$DV47)</f>
        <v>0</v>
      </c>
      <c r="AI46" s="187">
        <f>SUMIF('현금흐름표(M)'!$F$2:$DV$2,'현금흐름표(FY)'!AI$1,'현금흐름표(M)'!$F47:$DV47)</f>
        <v>0</v>
      </c>
      <c r="AJ46" s="187">
        <f>SUMIF('현금흐름표(M)'!$F$2:$DV$2,'현금흐름표(FY)'!AJ$1,'현금흐름표(M)'!$F47:$DV47)</f>
        <v>0</v>
      </c>
      <c r="AK46" s="187">
        <f>SUMIF('현금흐름표(M)'!$F$2:$DV$2,'현금흐름표(FY)'!AK$1,'현금흐름표(M)'!$F47:$DV47)</f>
        <v>0</v>
      </c>
      <c r="AL46" s="187">
        <f>SUMIF('현금흐름표(M)'!$F$2:$DV$2,'현금흐름표(FY)'!AL$1,'현금흐름표(M)'!$F47:$DV47)</f>
        <v>0</v>
      </c>
      <c r="AM46" s="187">
        <f>SUMIF('현금흐름표(M)'!$F$2:$DV$2,'현금흐름표(FY)'!AM$1,'현금흐름표(M)'!$F47:$DV47)</f>
        <v>0</v>
      </c>
      <c r="AN46" s="187">
        <f>SUMIF('현금흐름표(M)'!$F$2:$DV$2,'현금흐름표(FY)'!AN$1,'현금흐름표(M)'!$F47:$DV47)</f>
        <v>0</v>
      </c>
      <c r="AO46" s="187">
        <f>SUMIF('현금흐름표(M)'!$F$2:$DV$2,'현금흐름표(FY)'!AO$1,'현금흐름표(M)'!$F47:$DV47)</f>
        <v>0</v>
      </c>
      <c r="AP46" s="187">
        <f>SUMIF('현금흐름표(M)'!$F$2:$DV$2,'현금흐름표(FY)'!AP$1,'현금흐름표(M)'!$F47:$DV47)</f>
        <v>0</v>
      </c>
      <c r="AQ46" s="187">
        <f>SUMIF('현금흐름표(M)'!$F$2:$DV$2,'현금흐름표(FY)'!AQ$1,'현금흐름표(M)'!$F47:$DV47)</f>
        <v>0</v>
      </c>
      <c r="AR46" s="187">
        <f>SUMIF('현금흐름표(M)'!$F$2:$DV$2,'현금흐름표(FY)'!AR$1,'현금흐름표(M)'!$F47:$DV47)</f>
        <v>0</v>
      </c>
      <c r="AS46" s="187">
        <f>SUMIF('현금흐름표(M)'!$F$2:$DV$2,'현금흐름표(FY)'!AS$1,'현금흐름표(M)'!$F47:$DV47)</f>
        <v>0</v>
      </c>
      <c r="AT46" s="187">
        <f>SUMIF('현금흐름표(M)'!$F$2:$DV$2,'현금흐름표(FY)'!AT$1,'현금흐름표(M)'!$F47:$DV47)</f>
        <v>0</v>
      </c>
    </row>
    <row r="47" spans="1:46" x14ac:dyDescent="0.4">
      <c r="C47" s="21" t="s">
        <v>68</v>
      </c>
      <c r="F47" s="586">
        <f>SUMIF('현금흐름표(M)'!$F$2:$DV$2,'현금흐름표(FY)'!F$1,'현금흐름표(M)'!$F48:$DV48)</f>
        <v>0</v>
      </c>
      <c r="G47" s="187">
        <f>SUMIF('현금흐름표(M)'!$F$2:$DV$2,'현금흐름표(FY)'!G$1,'현금흐름표(M)'!$F48:$DV48)</f>
        <v>0</v>
      </c>
      <c r="H47" s="187">
        <f>SUMIF('현금흐름표(M)'!$F$2:$DV$2,'현금흐름표(FY)'!H$1,'현금흐름표(M)'!$F48:$DV48)</f>
        <v>0</v>
      </c>
      <c r="I47" s="187">
        <f>SUMIF('현금흐름표(M)'!$F$2:$DV$2,'현금흐름표(FY)'!I$1,'현금흐름표(M)'!$F48:$DV48)</f>
        <v>0</v>
      </c>
      <c r="J47" s="187">
        <f>SUMIF('현금흐름표(M)'!$F$2:$DV$2,'현금흐름표(FY)'!J$1,'현금흐름표(M)'!$F48:$DV48)</f>
        <v>0</v>
      </c>
      <c r="K47" s="187">
        <f>SUMIF('현금흐름표(M)'!$F$2:$DV$2,'현금흐름표(FY)'!K$1,'현금흐름표(M)'!$F48:$DV48)</f>
        <v>0</v>
      </c>
      <c r="L47" s="187">
        <f>SUMIF('현금흐름표(M)'!$F$2:$DV$2,'현금흐름표(FY)'!L$1,'현금흐름표(M)'!$F48:$DV48)</f>
        <v>0</v>
      </c>
      <c r="M47" s="187">
        <f>SUMIF('현금흐름표(M)'!$F$2:$DV$2,'현금흐름표(FY)'!M$1,'현금흐름표(M)'!$F48:$DV48)</f>
        <v>0</v>
      </c>
      <c r="N47" s="187">
        <f>SUMIF('현금흐름표(M)'!$F$2:$DV$2,'현금흐름표(FY)'!N$1,'현금흐름표(M)'!$F48:$DV48)</f>
        <v>0</v>
      </c>
      <c r="O47" s="187">
        <f>SUMIF('현금흐름표(M)'!$F$2:$DV$2,'현금흐름표(FY)'!O$1,'현금흐름표(M)'!$F48:$DV48)</f>
        <v>0</v>
      </c>
      <c r="P47" s="187">
        <f>SUMIF('현금흐름표(M)'!$F$2:$DV$2,'현금흐름표(FY)'!P$1,'현금흐름표(M)'!$F48:$DV48)</f>
        <v>0</v>
      </c>
      <c r="Q47" s="187">
        <f>SUMIF('현금흐름표(M)'!$F$2:$DV$2,'현금흐름표(FY)'!Q$1,'현금흐름표(M)'!$F48:$DV48)</f>
        <v>0</v>
      </c>
      <c r="R47" s="187">
        <f>SUMIF('현금흐름표(M)'!$F$2:$DV$2,'현금흐름표(FY)'!R$1,'현금흐름표(M)'!$F48:$DV48)</f>
        <v>0</v>
      </c>
      <c r="S47" s="187">
        <f>SUMIF('현금흐름표(M)'!$F$2:$DV$2,'현금흐름표(FY)'!S$1,'현금흐름표(M)'!$F48:$DV48)</f>
        <v>0</v>
      </c>
      <c r="T47" s="187">
        <f>SUMIF('현금흐름표(M)'!$F$2:$DV$2,'현금흐름표(FY)'!T$1,'현금흐름표(M)'!$F48:$DV48)</f>
        <v>0</v>
      </c>
      <c r="U47" s="187">
        <f>SUMIF('현금흐름표(M)'!$F$2:$DV$2,'현금흐름표(FY)'!U$1,'현금흐름표(M)'!$F48:$DV48)</f>
        <v>0</v>
      </c>
      <c r="V47" s="187">
        <f>SUMIF('현금흐름표(M)'!$F$2:$DV$2,'현금흐름표(FY)'!V$1,'현금흐름표(M)'!$F48:$DV48)</f>
        <v>0</v>
      </c>
      <c r="W47" s="187">
        <f>SUMIF('현금흐름표(M)'!$F$2:$DV$2,'현금흐름표(FY)'!W$1,'현금흐름표(M)'!$F48:$DV48)</f>
        <v>0</v>
      </c>
      <c r="X47" s="187">
        <f>SUMIF('현금흐름표(M)'!$F$2:$DV$2,'현금흐름표(FY)'!X$1,'현금흐름표(M)'!$F48:$DV48)</f>
        <v>0</v>
      </c>
      <c r="Y47" s="187">
        <f>SUMIF('현금흐름표(M)'!$F$2:$DV$2,'현금흐름표(FY)'!Y$1,'현금흐름표(M)'!$F48:$DV48)</f>
        <v>0</v>
      </c>
      <c r="Z47" s="187">
        <f>SUMIF('현금흐름표(M)'!$F$2:$DV$2,'현금흐름표(FY)'!Z$1,'현금흐름표(M)'!$F48:$DV48)</f>
        <v>351570.2618399536</v>
      </c>
      <c r="AA47" s="187">
        <f>SUMIF('현금흐름표(M)'!$F$2:$DV$2,'현금흐름표(FY)'!AA$1,'현금흐름표(M)'!$F48:$DV48)</f>
        <v>0</v>
      </c>
      <c r="AB47" s="187">
        <f>SUMIF('현금흐름표(M)'!$F$2:$DV$2,'현금흐름표(FY)'!AB$1,'현금흐름표(M)'!$F48:$DV48)</f>
        <v>0</v>
      </c>
      <c r="AC47" s="187">
        <f>SUMIF('현금흐름표(M)'!$F$2:$DV$2,'현금흐름표(FY)'!AC$1,'현금흐름표(M)'!$F48:$DV48)</f>
        <v>0</v>
      </c>
      <c r="AD47" s="187">
        <f>SUMIF('현금흐름표(M)'!$F$2:$DV$2,'현금흐름표(FY)'!AD$1,'현금흐름표(M)'!$F48:$DV48)</f>
        <v>0</v>
      </c>
      <c r="AE47" s="187">
        <f>SUMIF('현금흐름표(M)'!$F$2:$DV$2,'현금흐름표(FY)'!AE$1,'현금흐름표(M)'!$F48:$DV48)</f>
        <v>0</v>
      </c>
      <c r="AF47" s="187">
        <f>SUMIF('현금흐름표(M)'!$F$2:$DV$2,'현금흐름표(FY)'!AF$1,'현금흐름표(M)'!$F48:$DV48)</f>
        <v>0</v>
      </c>
      <c r="AG47" s="187">
        <f>SUMIF('현금흐름표(M)'!$F$2:$DV$2,'현금흐름표(FY)'!AG$1,'현금흐름표(M)'!$F48:$DV48)</f>
        <v>0</v>
      </c>
      <c r="AH47" s="187">
        <f>SUMIF('현금흐름표(M)'!$F$2:$DV$2,'현금흐름표(FY)'!AH$1,'현금흐름표(M)'!$F48:$DV48)</f>
        <v>0</v>
      </c>
      <c r="AI47" s="187">
        <f>SUMIF('현금흐름표(M)'!$F$2:$DV$2,'현금흐름표(FY)'!AI$1,'현금흐름표(M)'!$F48:$DV48)</f>
        <v>0</v>
      </c>
      <c r="AJ47" s="187">
        <f>SUMIF('현금흐름표(M)'!$F$2:$DV$2,'현금흐름표(FY)'!AJ$1,'현금흐름표(M)'!$F48:$DV48)</f>
        <v>0</v>
      </c>
      <c r="AK47" s="187">
        <f>SUMIF('현금흐름표(M)'!$F$2:$DV$2,'현금흐름표(FY)'!AK$1,'현금흐름표(M)'!$F48:$DV48)</f>
        <v>0</v>
      </c>
      <c r="AL47" s="187">
        <f>SUMIF('현금흐름표(M)'!$F$2:$DV$2,'현금흐름표(FY)'!AL$1,'현금흐름표(M)'!$F48:$DV48)</f>
        <v>0</v>
      </c>
      <c r="AM47" s="187">
        <f>SUMIF('현금흐름표(M)'!$F$2:$DV$2,'현금흐름표(FY)'!AM$1,'현금흐름표(M)'!$F48:$DV48)</f>
        <v>0</v>
      </c>
      <c r="AN47" s="187">
        <f>SUMIF('현금흐름표(M)'!$F$2:$DV$2,'현금흐름표(FY)'!AN$1,'현금흐름표(M)'!$F48:$DV48)</f>
        <v>0</v>
      </c>
      <c r="AO47" s="187">
        <f>SUMIF('현금흐름표(M)'!$F$2:$DV$2,'현금흐름표(FY)'!AO$1,'현금흐름표(M)'!$F48:$DV48)</f>
        <v>0</v>
      </c>
      <c r="AP47" s="187">
        <f>SUMIF('현금흐름표(M)'!$F$2:$DV$2,'현금흐름표(FY)'!AP$1,'현금흐름표(M)'!$F48:$DV48)</f>
        <v>0</v>
      </c>
      <c r="AQ47" s="187">
        <f>SUMIF('현금흐름표(M)'!$F$2:$DV$2,'현금흐름표(FY)'!AQ$1,'현금흐름표(M)'!$F48:$DV48)</f>
        <v>0</v>
      </c>
      <c r="AR47" s="187">
        <f>SUMIF('현금흐름표(M)'!$F$2:$DV$2,'현금흐름표(FY)'!AR$1,'현금흐름표(M)'!$F48:$DV48)</f>
        <v>0</v>
      </c>
      <c r="AS47" s="187">
        <f>SUMIF('현금흐름표(M)'!$F$2:$DV$2,'현금흐름표(FY)'!AS$1,'현금흐름표(M)'!$F48:$DV48)</f>
        <v>0</v>
      </c>
      <c r="AT47" s="187">
        <f>SUMIF('현금흐름표(M)'!$F$2:$DV$2,'현금흐름표(FY)'!AT$1,'현금흐름표(M)'!$F48:$DV48)</f>
        <v>0</v>
      </c>
    </row>
    <row r="48" spans="1:46" x14ac:dyDescent="0.4">
      <c r="C48" s="21" t="s">
        <v>236</v>
      </c>
      <c r="F48" s="586">
        <f>SUMIF('현금흐름표(M)'!$F$2:$DV$2,'현금흐름표(FY)'!F$1,'현금흐름표(M)'!$F49:$DV49)</f>
        <v>100347.91059999999</v>
      </c>
      <c r="G48" s="187">
        <f>SUMIF('현금흐름표(M)'!$F$2:$DV$2,'현금흐름표(FY)'!G$1,'현금흐름표(M)'!$F49:$DV49)</f>
        <v>0</v>
      </c>
      <c r="H48" s="187">
        <f>SUMIF('현금흐름표(M)'!$F$2:$DV$2,'현금흐름표(FY)'!H$1,'현금흐름표(M)'!$F49:$DV49)</f>
        <v>0</v>
      </c>
      <c r="I48" s="187">
        <f>SUMIF('현금흐름표(M)'!$F$2:$DV$2,'현금흐름표(FY)'!I$1,'현금흐름표(M)'!$F49:$DV49)</f>
        <v>0</v>
      </c>
      <c r="J48" s="187">
        <f>SUMIF('현금흐름표(M)'!$F$2:$DV$2,'현금흐름표(FY)'!J$1,'현금흐름표(M)'!$F49:$DV49)</f>
        <v>0</v>
      </c>
      <c r="K48" s="187">
        <f>SUMIF('현금흐름표(M)'!$F$2:$DV$2,'현금흐름표(FY)'!K$1,'현금흐름표(M)'!$F49:$DV49)</f>
        <v>0</v>
      </c>
      <c r="L48" s="187">
        <f>SUMIF('현금흐름표(M)'!$F$2:$DV$2,'현금흐름표(FY)'!L$1,'현금흐름표(M)'!$F49:$DV49)</f>
        <v>0</v>
      </c>
      <c r="M48" s="187">
        <f>SUMIF('현금흐름표(M)'!$F$2:$DV$2,'현금흐름표(FY)'!M$1,'현금흐름표(M)'!$F49:$DV49)</f>
        <v>0</v>
      </c>
      <c r="N48" s="187">
        <f>SUMIF('현금흐름표(M)'!$F$2:$DV$2,'현금흐름표(FY)'!N$1,'현금흐름표(M)'!$F49:$DV49)</f>
        <v>0</v>
      </c>
      <c r="O48" s="187">
        <f>SUMIF('현금흐름표(M)'!$F$2:$DV$2,'현금흐름표(FY)'!O$1,'현금흐름표(M)'!$F49:$DV49)</f>
        <v>0</v>
      </c>
      <c r="P48" s="187">
        <f>SUMIF('현금흐름표(M)'!$F$2:$DV$2,'현금흐름표(FY)'!P$1,'현금흐름표(M)'!$F49:$DV49)</f>
        <v>0</v>
      </c>
      <c r="Q48" s="187">
        <f>SUMIF('현금흐름표(M)'!$F$2:$DV$2,'현금흐름표(FY)'!Q$1,'현금흐름표(M)'!$F49:$DV49)</f>
        <v>0</v>
      </c>
      <c r="R48" s="187">
        <f>SUMIF('현금흐름표(M)'!$F$2:$DV$2,'현금흐름표(FY)'!R$1,'현금흐름표(M)'!$F49:$DV49)</f>
        <v>0</v>
      </c>
      <c r="S48" s="187">
        <f>SUMIF('현금흐름표(M)'!$F$2:$DV$2,'현금흐름표(FY)'!S$1,'현금흐름표(M)'!$F49:$DV49)</f>
        <v>0</v>
      </c>
      <c r="T48" s="187">
        <f>SUMIF('현금흐름표(M)'!$F$2:$DV$2,'현금흐름표(FY)'!T$1,'현금흐름표(M)'!$F49:$DV49)</f>
        <v>0</v>
      </c>
      <c r="U48" s="187">
        <f>SUMIF('현금흐름표(M)'!$F$2:$DV$2,'현금흐름표(FY)'!U$1,'현금흐름표(M)'!$F49:$DV49)</f>
        <v>0</v>
      </c>
      <c r="V48" s="187">
        <f>SUMIF('현금흐름표(M)'!$F$2:$DV$2,'현금흐름표(FY)'!V$1,'현금흐름표(M)'!$F49:$DV49)</f>
        <v>0</v>
      </c>
      <c r="W48" s="187">
        <f>SUMIF('현금흐름표(M)'!$F$2:$DV$2,'현금흐름표(FY)'!W$1,'현금흐름표(M)'!$F49:$DV49)</f>
        <v>0</v>
      </c>
      <c r="X48" s="187">
        <f>SUMIF('현금흐름표(M)'!$F$2:$DV$2,'현금흐름표(FY)'!X$1,'현금흐름표(M)'!$F49:$DV49)</f>
        <v>0</v>
      </c>
      <c r="Y48" s="187">
        <f>SUMIF('현금흐름표(M)'!$F$2:$DV$2,'현금흐름표(FY)'!Y$1,'현금흐름표(M)'!$F49:$DV49)</f>
        <v>0</v>
      </c>
      <c r="Z48" s="187">
        <f>SUMIF('현금흐름표(M)'!$F$2:$DV$2,'현금흐름표(FY)'!Z$1,'현금흐름표(M)'!$F49:$DV49)</f>
        <v>0</v>
      </c>
      <c r="AA48" s="187">
        <f>SUMIF('현금흐름표(M)'!$F$2:$DV$2,'현금흐름표(FY)'!AA$1,'현금흐름표(M)'!$F49:$DV49)</f>
        <v>0</v>
      </c>
      <c r="AB48" s="187">
        <f>SUMIF('현금흐름표(M)'!$F$2:$DV$2,'현금흐름표(FY)'!AB$1,'현금흐름표(M)'!$F49:$DV49)</f>
        <v>0</v>
      </c>
      <c r="AC48" s="187">
        <f>SUMIF('현금흐름표(M)'!$F$2:$DV$2,'현금흐름표(FY)'!AC$1,'현금흐름표(M)'!$F49:$DV49)</f>
        <v>0</v>
      </c>
      <c r="AD48" s="187">
        <f>SUMIF('현금흐름표(M)'!$F$2:$DV$2,'현금흐름표(FY)'!AD$1,'현금흐름표(M)'!$F49:$DV49)</f>
        <v>0</v>
      </c>
      <c r="AE48" s="187">
        <f>SUMIF('현금흐름표(M)'!$F$2:$DV$2,'현금흐름표(FY)'!AE$1,'현금흐름표(M)'!$F49:$DV49)</f>
        <v>0</v>
      </c>
      <c r="AF48" s="187">
        <f>SUMIF('현금흐름표(M)'!$F$2:$DV$2,'현금흐름표(FY)'!AF$1,'현금흐름표(M)'!$F49:$DV49)</f>
        <v>0</v>
      </c>
      <c r="AG48" s="187">
        <f>SUMIF('현금흐름표(M)'!$F$2:$DV$2,'현금흐름표(FY)'!AG$1,'현금흐름표(M)'!$F49:$DV49)</f>
        <v>0</v>
      </c>
      <c r="AH48" s="187">
        <f>SUMIF('현금흐름표(M)'!$F$2:$DV$2,'현금흐름표(FY)'!AH$1,'현금흐름표(M)'!$F49:$DV49)</f>
        <v>0</v>
      </c>
      <c r="AI48" s="187">
        <f>SUMIF('현금흐름표(M)'!$F$2:$DV$2,'현금흐름표(FY)'!AI$1,'현금흐름표(M)'!$F49:$DV49)</f>
        <v>0</v>
      </c>
      <c r="AJ48" s="187">
        <f>SUMIF('현금흐름표(M)'!$F$2:$DV$2,'현금흐름표(FY)'!AJ$1,'현금흐름표(M)'!$F49:$DV49)</f>
        <v>0</v>
      </c>
      <c r="AK48" s="187">
        <f>SUMIF('현금흐름표(M)'!$F$2:$DV$2,'현금흐름표(FY)'!AK$1,'현금흐름표(M)'!$F49:$DV49)</f>
        <v>0</v>
      </c>
      <c r="AL48" s="187">
        <f>SUMIF('현금흐름표(M)'!$F$2:$DV$2,'현금흐름표(FY)'!AL$1,'현금흐름표(M)'!$F49:$DV49)</f>
        <v>0</v>
      </c>
      <c r="AM48" s="187">
        <f>SUMIF('현금흐름표(M)'!$F$2:$DV$2,'현금흐름표(FY)'!AM$1,'현금흐름표(M)'!$F49:$DV49)</f>
        <v>0</v>
      </c>
      <c r="AN48" s="187">
        <f>SUMIF('현금흐름표(M)'!$F$2:$DV$2,'현금흐름표(FY)'!AN$1,'현금흐름표(M)'!$F49:$DV49)</f>
        <v>0</v>
      </c>
      <c r="AO48" s="187">
        <f>SUMIF('현금흐름표(M)'!$F$2:$DV$2,'현금흐름표(FY)'!AO$1,'현금흐름표(M)'!$F49:$DV49)</f>
        <v>0</v>
      </c>
      <c r="AP48" s="187">
        <f>SUMIF('현금흐름표(M)'!$F$2:$DV$2,'현금흐름표(FY)'!AP$1,'현금흐름표(M)'!$F49:$DV49)</f>
        <v>0</v>
      </c>
      <c r="AQ48" s="187">
        <f>SUMIF('현금흐름표(M)'!$F$2:$DV$2,'현금흐름표(FY)'!AQ$1,'현금흐름표(M)'!$F49:$DV49)</f>
        <v>0</v>
      </c>
      <c r="AR48" s="187">
        <f>SUMIF('현금흐름표(M)'!$F$2:$DV$2,'현금흐름표(FY)'!AR$1,'현금흐름표(M)'!$F49:$DV49)</f>
        <v>0</v>
      </c>
      <c r="AS48" s="187">
        <f>SUMIF('현금흐름표(M)'!$F$2:$DV$2,'현금흐름표(FY)'!AS$1,'현금흐름표(M)'!$F49:$DV49)</f>
        <v>0</v>
      </c>
      <c r="AT48" s="187">
        <f>SUMIF('현금흐름표(M)'!$F$2:$DV$2,'현금흐름표(FY)'!AT$1,'현금흐름표(M)'!$F49:$DV49)</f>
        <v>0</v>
      </c>
    </row>
    <row r="49" spans="1:46" x14ac:dyDescent="0.4">
      <c r="C49" s="21" t="s">
        <v>675</v>
      </c>
      <c r="F49" s="586">
        <f>SUMIF('현금흐름표(M)'!$F$2:$DV$2,'현금흐름표(FY)'!F$1,'현금흐름표(M)'!$F50:$DV50)</f>
        <v>0</v>
      </c>
      <c r="G49" s="187">
        <f>SUMIF('현금흐름표(M)'!$F$2:$DV$2,'현금흐름표(FY)'!G$1,'현금흐름표(M)'!$F50:$DV50)</f>
        <v>0</v>
      </c>
      <c r="H49" s="187">
        <f>SUMIF('현금흐름표(M)'!$F$2:$DV$2,'현금흐름표(FY)'!H$1,'현금흐름표(M)'!$F50:$DV50)</f>
        <v>0</v>
      </c>
      <c r="I49" s="187">
        <f>SUMIF('현금흐름표(M)'!$F$2:$DV$2,'현금흐름표(FY)'!I$1,'현금흐름표(M)'!$F50:$DV50)</f>
        <v>0</v>
      </c>
      <c r="J49" s="187">
        <f>SUMIF('현금흐름표(M)'!$F$2:$DV$2,'현금흐름표(FY)'!J$1,'현금흐름표(M)'!$F50:$DV50)</f>
        <v>0</v>
      </c>
      <c r="K49" s="187">
        <f>SUMIF('현금흐름표(M)'!$F$2:$DV$2,'현금흐름표(FY)'!K$1,'현금흐름표(M)'!$F50:$DV50)</f>
        <v>0</v>
      </c>
      <c r="L49" s="187">
        <f>SUMIF('현금흐름표(M)'!$F$2:$DV$2,'현금흐름표(FY)'!L$1,'현금흐름표(M)'!$F50:$DV50)</f>
        <v>0</v>
      </c>
      <c r="M49" s="187">
        <f>SUMIF('현금흐름표(M)'!$F$2:$DV$2,'현금흐름표(FY)'!M$1,'현금흐름표(M)'!$F50:$DV50)</f>
        <v>0</v>
      </c>
      <c r="N49" s="187">
        <f>SUMIF('현금흐름표(M)'!$F$2:$DV$2,'현금흐름표(FY)'!N$1,'현금흐름표(M)'!$F50:$DV50)</f>
        <v>0</v>
      </c>
      <c r="O49" s="187">
        <f>SUMIF('현금흐름표(M)'!$F$2:$DV$2,'현금흐름표(FY)'!O$1,'현금흐름표(M)'!$F50:$DV50)</f>
        <v>0</v>
      </c>
      <c r="P49" s="187">
        <f>SUMIF('현금흐름표(M)'!$F$2:$DV$2,'현금흐름표(FY)'!P$1,'현금흐름표(M)'!$F50:$DV50)</f>
        <v>0</v>
      </c>
      <c r="Q49" s="187">
        <f>SUMIF('현금흐름표(M)'!$F$2:$DV$2,'현금흐름표(FY)'!Q$1,'현금흐름표(M)'!$F50:$DV50)</f>
        <v>0</v>
      </c>
      <c r="R49" s="187">
        <f>SUMIF('현금흐름표(M)'!$F$2:$DV$2,'현금흐름표(FY)'!R$1,'현금흐름표(M)'!$F50:$DV50)</f>
        <v>0</v>
      </c>
      <c r="S49" s="187">
        <f>SUMIF('현금흐름표(M)'!$F$2:$DV$2,'현금흐름표(FY)'!S$1,'현금흐름표(M)'!$F50:$DV50)</f>
        <v>0</v>
      </c>
      <c r="T49" s="187">
        <f>SUMIF('현금흐름표(M)'!$F$2:$DV$2,'현금흐름표(FY)'!T$1,'현금흐름표(M)'!$F50:$DV50)</f>
        <v>0</v>
      </c>
      <c r="U49" s="187">
        <f>SUMIF('현금흐름표(M)'!$F$2:$DV$2,'현금흐름표(FY)'!U$1,'현금흐름표(M)'!$F50:$DV50)</f>
        <v>0</v>
      </c>
      <c r="V49" s="187">
        <f>SUMIF('현금흐름표(M)'!$F$2:$DV$2,'현금흐름표(FY)'!V$1,'현금흐름표(M)'!$F50:$DV50)</f>
        <v>0</v>
      </c>
      <c r="W49" s="187">
        <f>SUMIF('현금흐름표(M)'!$F$2:$DV$2,'현금흐름표(FY)'!W$1,'현금흐름표(M)'!$F50:$DV50)</f>
        <v>0</v>
      </c>
      <c r="X49" s="187">
        <f>SUMIF('현금흐름표(M)'!$F$2:$DV$2,'현금흐름표(FY)'!X$1,'현금흐름표(M)'!$F50:$DV50)</f>
        <v>0</v>
      </c>
      <c r="Y49" s="187">
        <f>SUMIF('현금흐름표(M)'!$F$2:$DV$2,'현금흐름표(FY)'!Y$1,'현금흐름표(M)'!$F50:$DV50)</f>
        <v>0</v>
      </c>
      <c r="Z49" s="187">
        <f>SUMIF('현금흐름표(M)'!$F$2:$DV$2,'현금흐름표(FY)'!Z$1,'현금흐름표(M)'!$F50:$DV50)</f>
        <v>0</v>
      </c>
      <c r="AA49" s="187">
        <f>SUMIF('현금흐름표(M)'!$F$2:$DV$2,'현금흐름표(FY)'!AA$1,'현금흐름표(M)'!$F50:$DV50)</f>
        <v>0</v>
      </c>
      <c r="AB49" s="187">
        <f>SUMIF('현금흐름표(M)'!$F$2:$DV$2,'현금흐름표(FY)'!AB$1,'현금흐름표(M)'!$F50:$DV50)</f>
        <v>0</v>
      </c>
      <c r="AC49" s="187">
        <f>SUMIF('현금흐름표(M)'!$F$2:$DV$2,'현금흐름표(FY)'!AC$1,'현금흐름표(M)'!$F50:$DV50)</f>
        <v>0</v>
      </c>
      <c r="AD49" s="187">
        <f>SUMIF('현금흐름표(M)'!$F$2:$DV$2,'현금흐름표(FY)'!AD$1,'현금흐름표(M)'!$F50:$DV50)</f>
        <v>0</v>
      </c>
      <c r="AE49" s="187">
        <f>SUMIF('현금흐름표(M)'!$F$2:$DV$2,'현금흐름표(FY)'!AE$1,'현금흐름표(M)'!$F50:$DV50)</f>
        <v>0</v>
      </c>
      <c r="AF49" s="187">
        <f>SUMIF('현금흐름표(M)'!$F$2:$DV$2,'현금흐름표(FY)'!AF$1,'현금흐름표(M)'!$F50:$DV50)</f>
        <v>0</v>
      </c>
      <c r="AG49" s="187">
        <f>SUMIF('현금흐름표(M)'!$F$2:$DV$2,'현금흐름표(FY)'!AG$1,'현금흐름표(M)'!$F50:$DV50)</f>
        <v>0</v>
      </c>
      <c r="AH49" s="187">
        <f>SUMIF('현금흐름표(M)'!$F$2:$DV$2,'현금흐름표(FY)'!AH$1,'현금흐름표(M)'!$F50:$DV50)</f>
        <v>0</v>
      </c>
      <c r="AI49" s="187">
        <f>SUMIF('현금흐름표(M)'!$F$2:$DV$2,'현금흐름표(FY)'!AI$1,'현금흐름표(M)'!$F50:$DV50)</f>
        <v>0</v>
      </c>
      <c r="AJ49" s="187">
        <f>SUMIF('현금흐름표(M)'!$F$2:$DV$2,'현금흐름표(FY)'!AJ$1,'현금흐름표(M)'!$F50:$DV50)</f>
        <v>0</v>
      </c>
      <c r="AK49" s="187">
        <f>SUMIF('현금흐름표(M)'!$F$2:$DV$2,'현금흐름표(FY)'!AK$1,'현금흐름표(M)'!$F50:$DV50)</f>
        <v>0</v>
      </c>
      <c r="AL49" s="187">
        <f>SUMIF('현금흐름표(M)'!$F$2:$DV$2,'현금흐름표(FY)'!AL$1,'현금흐름표(M)'!$F50:$DV50)</f>
        <v>0</v>
      </c>
      <c r="AM49" s="187">
        <f>SUMIF('현금흐름표(M)'!$F$2:$DV$2,'현금흐름표(FY)'!AM$1,'현금흐름표(M)'!$F50:$DV50)</f>
        <v>0</v>
      </c>
      <c r="AN49" s="187">
        <f>SUMIF('현금흐름표(M)'!$F$2:$DV$2,'현금흐름표(FY)'!AN$1,'현금흐름표(M)'!$F50:$DV50)</f>
        <v>0</v>
      </c>
      <c r="AO49" s="187">
        <f>SUMIF('현금흐름표(M)'!$F$2:$DV$2,'현금흐름표(FY)'!AO$1,'현금흐름표(M)'!$F50:$DV50)</f>
        <v>0</v>
      </c>
      <c r="AP49" s="187">
        <f>SUMIF('현금흐름표(M)'!$F$2:$DV$2,'현금흐름표(FY)'!AP$1,'현금흐름표(M)'!$F50:$DV50)</f>
        <v>0</v>
      </c>
      <c r="AQ49" s="187">
        <f>SUMIF('현금흐름표(M)'!$F$2:$DV$2,'현금흐름표(FY)'!AQ$1,'현금흐름표(M)'!$F50:$DV50)</f>
        <v>0</v>
      </c>
      <c r="AR49" s="187">
        <f>SUMIF('현금흐름표(M)'!$F$2:$DV$2,'현금흐름표(FY)'!AR$1,'현금흐름표(M)'!$F50:$DV50)</f>
        <v>0</v>
      </c>
      <c r="AS49" s="187">
        <f>SUMIF('현금흐름표(M)'!$F$2:$DV$2,'현금흐름표(FY)'!AS$1,'현금흐름표(M)'!$F50:$DV50)</f>
        <v>0</v>
      </c>
      <c r="AT49" s="187">
        <f>SUMIF('현금흐름표(M)'!$F$2:$DV$2,'현금흐름표(FY)'!AT$1,'현금흐름표(M)'!$F50:$DV50)</f>
        <v>0</v>
      </c>
    </row>
    <row r="50" spans="1:46" ht="4.95" customHeight="1" x14ac:dyDescent="0.4">
      <c r="F50" s="186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</row>
    <row r="51" spans="1:46" x14ac:dyDescent="0.4">
      <c r="A51" s="728"/>
      <c r="B51" s="45" t="s">
        <v>104</v>
      </c>
      <c r="C51" s="45"/>
      <c r="D51" s="45"/>
      <c r="E51" s="45"/>
      <c r="F51" s="46">
        <f>F52-F61</f>
        <v>65000000</v>
      </c>
      <c r="G51" s="47">
        <f t="shared" ref="G51:AT51" ca="1" si="9">G52-G61</f>
        <v>-1007013.8813434606</v>
      </c>
      <c r="H51" s="47">
        <f t="shared" ca="1" si="9"/>
        <v>-700256.15085178707</v>
      </c>
      <c r="I51" s="47">
        <f t="shared" ca="1" si="9"/>
        <v>-909622.88638020947</v>
      </c>
      <c r="J51" s="47">
        <f t="shared" ca="1" si="9"/>
        <v>-754637.26138020947</v>
      </c>
      <c r="K51" s="47">
        <f t="shared" ca="1" si="9"/>
        <v>-1085301.9830711167</v>
      </c>
      <c r="L51" s="47">
        <f t="shared" ca="1" si="9"/>
        <v>-686479.27378031542</v>
      </c>
      <c r="M51" s="47">
        <f t="shared" ca="1" si="9"/>
        <v>-911174.71515788021</v>
      </c>
      <c r="N51" s="47">
        <f t="shared" ca="1" si="9"/>
        <v>-704073.24965788005</v>
      </c>
      <c r="O51" s="47">
        <f t="shared" ca="1" si="9"/>
        <v>-1229420.0154637629</v>
      </c>
      <c r="P51" s="47">
        <f t="shared" ca="1" si="9"/>
        <v>-789491.50872127293</v>
      </c>
      <c r="Q51" s="47">
        <f t="shared" ca="1" si="9"/>
        <v>-1034978.1258818364</v>
      </c>
      <c r="R51" s="47">
        <f t="shared" ca="1" si="9"/>
        <v>-799226.56707183644</v>
      </c>
      <c r="S51" s="47">
        <f t="shared" ca="1" si="9"/>
        <v>-1267576.5684108203</v>
      </c>
      <c r="T51" s="47">
        <f t="shared" ca="1" si="9"/>
        <v>-810450.987125983</v>
      </c>
      <c r="U51" s="47">
        <f t="shared" ca="1" si="9"/>
        <v>-1052486.2537787091</v>
      </c>
      <c r="V51" s="47">
        <f t="shared" ca="1" si="9"/>
        <v>-812019.66379250889</v>
      </c>
      <c r="W51" s="47">
        <f t="shared" ca="1" si="9"/>
        <v>-1289345.4531909253</v>
      </c>
      <c r="X51" s="47">
        <f t="shared" ca="1" si="9"/>
        <v>-822229.13799532165</v>
      </c>
      <c r="Y51" s="47">
        <f t="shared" ca="1" si="9"/>
        <v>-1070272.5259455889</v>
      </c>
      <c r="Z51" s="47">
        <f t="shared" ca="1" si="9"/>
        <v>-70741230.499695361</v>
      </c>
      <c r="AA51" s="47">
        <f t="shared" ca="1" si="9"/>
        <v>0</v>
      </c>
      <c r="AB51" s="47">
        <f t="shared" ca="1" si="9"/>
        <v>0</v>
      </c>
      <c r="AC51" s="47">
        <f t="shared" ca="1" si="9"/>
        <v>0</v>
      </c>
      <c r="AD51" s="47">
        <f t="shared" ca="1" si="9"/>
        <v>0</v>
      </c>
      <c r="AE51" s="47">
        <f t="shared" ca="1" si="9"/>
        <v>0</v>
      </c>
      <c r="AF51" s="47">
        <f t="shared" ca="1" si="9"/>
        <v>0</v>
      </c>
      <c r="AG51" s="47">
        <f t="shared" ca="1" si="9"/>
        <v>0</v>
      </c>
      <c r="AH51" s="47">
        <f t="shared" ca="1" si="9"/>
        <v>0</v>
      </c>
      <c r="AI51" s="47">
        <f t="shared" ca="1" si="9"/>
        <v>0</v>
      </c>
      <c r="AJ51" s="47">
        <f t="shared" ca="1" si="9"/>
        <v>0</v>
      </c>
      <c r="AK51" s="47">
        <f t="shared" ca="1" si="9"/>
        <v>0</v>
      </c>
      <c r="AL51" s="47">
        <f t="shared" ca="1" si="9"/>
        <v>0</v>
      </c>
      <c r="AM51" s="47">
        <f t="shared" ca="1" si="9"/>
        <v>0</v>
      </c>
      <c r="AN51" s="47">
        <f t="shared" ca="1" si="9"/>
        <v>0</v>
      </c>
      <c r="AO51" s="47">
        <f t="shared" ca="1" si="9"/>
        <v>0</v>
      </c>
      <c r="AP51" s="47">
        <f t="shared" ca="1" si="9"/>
        <v>0</v>
      </c>
      <c r="AQ51" s="47">
        <f t="shared" ca="1" si="9"/>
        <v>0</v>
      </c>
      <c r="AR51" s="47">
        <f t="shared" ca="1" si="9"/>
        <v>0</v>
      </c>
      <c r="AS51" s="47">
        <f t="shared" ca="1" si="9"/>
        <v>0</v>
      </c>
      <c r="AT51" s="47">
        <f t="shared" ca="1" si="9"/>
        <v>0</v>
      </c>
    </row>
    <row r="52" spans="1:46" x14ac:dyDescent="0.4">
      <c r="A52" s="755"/>
      <c r="B52" s="150" t="s">
        <v>103</v>
      </c>
      <c r="C52" s="150"/>
      <c r="D52" s="150"/>
      <c r="E52" s="150"/>
      <c r="F52" s="664">
        <f>SUM(F53:F60)</f>
        <v>65000000</v>
      </c>
      <c r="G52" s="665">
        <f t="shared" ref="G52:AT52" ca="1" si="10">SUM(G53:G60)</f>
        <v>2284.2050382206889</v>
      </c>
      <c r="H52" s="665">
        <f t="shared" ca="1" si="10"/>
        <v>2162.4297801566154</v>
      </c>
      <c r="I52" s="665">
        <f t="shared" ca="1" si="10"/>
        <v>2844.4866914587133</v>
      </c>
      <c r="J52" s="665">
        <f t="shared" ca="1" si="10"/>
        <v>3100.3746532257869</v>
      </c>
      <c r="K52" s="665">
        <f t="shared" ca="1" si="10"/>
        <v>2593.4203804302333</v>
      </c>
      <c r="L52" s="665">
        <f t="shared" ca="1" si="10"/>
        <v>2249.5950090511933</v>
      </c>
      <c r="M52" s="665">
        <f t="shared" ca="1" si="10"/>
        <v>2853.8141065571435</v>
      </c>
      <c r="N52" s="665">
        <f t="shared" ca="1" si="10"/>
        <v>3115.3046303024539</v>
      </c>
      <c r="O52" s="665">
        <f t="shared" ca="1" si="10"/>
        <v>2802.3245781361384</v>
      </c>
      <c r="P52" s="665">
        <f t="shared" ca="1" si="10"/>
        <v>2409.8690281261279</v>
      </c>
      <c r="Q52" s="665">
        <f t="shared" ca="1" si="10"/>
        <v>2998.5147560849828</v>
      </c>
      <c r="R52" s="665">
        <f t="shared" ca="1" si="10"/>
        <v>3266.0435736167728</v>
      </c>
      <c r="S52" s="665">
        <f t="shared" ca="1" si="10"/>
        <v>2883.0987429617389</v>
      </c>
      <c r="T52" s="665">
        <f t="shared" ca="1" si="10"/>
        <v>2452.3454721149183</v>
      </c>
      <c r="U52" s="665">
        <f t="shared" ca="1" si="10"/>
        <v>3019.7950595498542</v>
      </c>
      <c r="V52" s="665">
        <f t="shared" ca="1" si="10"/>
        <v>3292.1619089967498</v>
      </c>
      <c r="W52" s="665">
        <f t="shared" ca="1" si="10"/>
        <v>2907.0383625669519</v>
      </c>
      <c r="X52" s="665">
        <f t="shared" ca="1" si="10"/>
        <v>2503.8433940066006</v>
      </c>
      <c r="Y52" s="665">
        <f t="shared" ca="1" si="10"/>
        <v>3034.4878912176709</v>
      </c>
      <c r="Z52" s="665">
        <f t="shared" ca="1" si="10"/>
        <v>3385.0712444492965</v>
      </c>
      <c r="AA52" s="665">
        <f t="shared" ca="1" si="10"/>
        <v>0</v>
      </c>
      <c r="AB52" s="665">
        <f t="shared" ca="1" si="10"/>
        <v>0</v>
      </c>
      <c r="AC52" s="665">
        <f t="shared" ca="1" si="10"/>
        <v>0</v>
      </c>
      <c r="AD52" s="665">
        <f t="shared" ca="1" si="10"/>
        <v>0</v>
      </c>
      <c r="AE52" s="665">
        <f t="shared" ca="1" si="10"/>
        <v>0</v>
      </c>
      <c r="AF52" s="665">
        <f t="shared" ca="1" si="10"/>
        <v>0</v>
      </c>
      <c r="AG52" s="665">
        <f t="shared" ca="1" si="10"/>
        <v>0</v>
      </c>
      <c r="AH52" s="665">
        <f t="shared" ca="1" si="10"/>
        <v>0</v>
      </c>
      <c r="AI52" s="665">
        <f t="shared" ca="1" si="10"/>
        <v>0</v>
      </c>
      <c r="AJ52" s="665">
        <f t="shared" ca="1" si="10"/>
        <v>0</v>
      </c>
      <c r="AK52" s="665">
        <f t="shared" ca="1" si="10"/>
        <v>0</v>
      </c>
      <c r="AL52" s="665">
        <f t="shared" ca="1" si="10"/>
        <v>0</v>
      </c>
      <c r="AM52" s="665">
        <f t="shared" ca="1" si="10"/>
        <v>0</v>
      </c>
      <c r="AN52" s="665">
        <f t="shared" ca="1" si="10"/>
        <v>0</v>
      </c>
      <c r="AO52" s="665">
        <f t="shared" ca="1" si="10"/>
        <v>0</v>
      </c>
      <c r="AP52" s="665">
        <f t="shared" ca="1" si="10"/>
        <v>0</v>
      </c>
      <c r="AQ52" s="665">
        <f t="shared" ca="1" si="10"/>
        <v>0</v>
      </c>
      <c r="AR52" s="665">
        <f t="shared" ca="1" si="10"/>
        <v>0</v>
      </c>
      <c r="AS52" s="665">
        <f t="shared" ca="1" si="10"/>
        <v>0</v>
      </c>
      <c r="AT52" s="665">
        <f t="shared" ca="1" si="10"/>
        <v>0</v>
      </c>
    </row>
    <row r="53" spans="1:46" x14ac:dyDescent="0.4">
      <c r="C53" s="21" t="s">
        <v>831</v>
      </c>
      <c r="F53" s="599">
        <f>SUMIF('현금흐름표(M)'!$F$2:$DV$2,'현금흐름표(FY)'!F$1,'현금흐름표(M)'!$F54:$DV54)</f>
        <v>48000000</v>
      </c>
      <c r="G53" s="187">
        <f>SUMIF('현금흐름표(M)'!$F$2:$DV$2,'현금흐름표(FY)'!G$1,'현금흐름표(M)'!$F54:$DV54)</f>
        <v>0</v>
      </c>
      <c r="H53" s="187">
        <f>SUMIF('현금흐름표(M)'!$F$2:$DV$2,'현금흐름표(FY)'!H$1,'현금흐름표(M)'!$F54:$DV54)</f>
        <v>0</v>
      </c>
      <c r="I53" s="187">
        <f>SUMIF('현금흐름표(M)'!$F$2:$DV$2,'현금흐름표(FY)'!I$1,'현금흐름표(M)'!$F54:$DV54)</f>
        <v>0</v>
      </c>
      <c r="J53" s="187">
        <f>SUMIF('현금흐름표(M)'!$F$2:$DV$2,'현금흐름표(FY)'!J$1,'현금흐름표(M)'!$F54:$DV54)</f>
        <v>0</v>
      </c>
      <c r="K53" s="187">
        <f>SUMIF('현금흐름표(M)'!$F$2:$DV$2,'현금흐름표(FY)'!K$1,'현금흐름표(M)'!$F54:$DV54)</f>
        <v>0</v>
      </c>
      <c r="L53" s="187">
        <f>SUMIF('현금흐름표(M)'!$F$2:$DV$2,'현금흐름표(FY)'!L$1,'현금흐름표(M)'!$F54:$DV54)</f>
        <v>0</v>
      </c>
      <c r="M53" s="187">
        <f>SUMIF('현금흐름표(M)'!$F$2:$DV$2,'현금흐름표(FY)'!M$1,'현금흐름표(M)'!$F54:$DV54)</f>
        <v>0</v>
      </c>
      <c r="N53" s="187">
        <f>SUMIF('현금흐름표(M)'!$F$2:$DV$2,'현금흐름표(FY)'!N$1,'현금흐름표(M)'!$F54:$DV54)</f>
        <v>0</v>
      </c>
      <c r="O53" s="187">
        <f>SUMIF('현금흐름표(M)'!$F$2:$DV$2,'현금흐름표(FY)'!O$1,'현금흐름표(M)'!$F54:$DV54)</f>
        <v>0</v>
      </c>
      <c r="P53" s="187">
        <f>SUMIF('현금흐름표(M)'!$F$2:$DV$2,'현금흐름표(FY)'!P$1,'현금흐름표(M)'!$F54:$DV54)</f>
        <v>0</v>
      </c>
      <c r="Q53" s="187">
        <f>SUMIF('현금흐름표(M)'!$F$2:$DV$2,'현금흐름표(FY)'!Q$1,'현금흐름표(M)'!$F54:$DV54)</f>
        <v>0</v>
      </c>
      <c r="R53" s="187">
        <f>SUMIF('현금흐름표(M)'!$F$2:$DV$2,'현금흐름표(FY)'!R$1,'현금흐름표(M)'!$F54:$DV54)</f>
        <v>0</v>
      </c>
      <c r="S53" s="187">
        <f>SUMIF('현금흐름표(M)'!$F$2:$DV$2,'현금흐름표(FY)'!S$1,'현금흐름표(M)'!$F54:$DV54)</f>
        <v>0</v>
      </c>
      <c r="T53" s="187">
        <f>SUMIF('현금흐름표(M)'!$F$2:$DV$2,'현금흐름표(FY)'!T$1,'현금흐름표(M)'!$F54:$DV54)</f>
        <v>0</v>
      </c>
      <c r="U53" s="187">
        <f>SUMIF('현금흐름표(M)'!$F$2:$DV$2,'현금흐름표(FY)'!U$1,'현금흐름표(M)'!$F54:$DV54)</f>
        <v>0</v>
      </c>
      <c r="V53" s="187">
        <f>SUMIF('현금흐름표(M)'!$F$2:$DV$2,'현금흐름표(FY)'!V$1,'현금흐름표(M)'!$F54:$DV54)</f>
        <v>0</v>
      </c>
      <c r="W53" s="187">
        <f>SUMIF('현금흐름표(M)'!$F$2:$DV$2,'현금흐름표(FY)'!W$1,'현금흐름표(M)'!$F54:$DV54)</f>
        <v>0</v>
      </c>
      <c r="X53" s="187">
        <f>SUMIF('현금흐름표(M)'!$F$2:$DV$2,'현금흐름표(FY)'!X$1,'현금흐름표(M)'!$F54:$DV54)</f>
        <v>0</v>
      </c>
      <c r="Y53" s="187">
        <f>SUMIF('현금흐름표(M)'!$F$2:$DV$2,'현금흐름표(FY)'!Y$1,'현금흐름표(M)'!$F54:$DV54)</f>
        <v>0</v>
      </c>
      <c r="Z53" s="187">
        <f>SUMIF('현금흐름표(M)'!$F$2:$DV$2,'현금흐름표(FY)'!Z$1,'현금흐름표(M)'!$F54:$DV54)</f>
        <v>0</v>
      </c>
      <c r="AA53" s="187">
        <f>SUMIF('현금흐름표(M)'!$F$2:$DV$2,'현금흐름표(FY)'!AA$1,'현금흐름표(M)'!$F54:$DV54)</f>
        <v>0</v>
      </c>
      <c r="AB53" s="187">
        <f>SUMIF('현금흐름표(M)'!$F$2:$DV$2,'현금흐름표(FY)'!AB$1,'현금흐름표(M)'!$F54:$DV54)</f>
        <v>0</v>
      </c>
      <c r="AC53" s="187">
        <f>SUMIF('현금흐름표(M)'!$F$2:$DV$2,'현금흐름표(FY)'!AC$1,'현금흐름표(M)'!$F54:$DV54)</f>
        <v>0</v>
      </c>
      <c r="AD53" s="187">
        <f>SUMIF('현금흐름표(M)'!$F$2:$DV$2,'현금흐름표(FY)'!AD$1,'현금흐름표(M)'!$F54:$DV54)</f>
        <v>0</v>
      </c>
      <c r="AE53" s="187">
        <f>SUMIF('현금흐름표(M)'!$F$2:$DV$2,'현금흐름표(FY)'!AE$1,'현금흐름표(M)'!$F54:$DV54)</f>
        <v>0</v>
      </c>
      <c r="AF53" s="187">
        <f>SUMIF('현금흐름표(M)'!$F$2:$DV$2,'현금흐름표(FY)'!AF$1,'현금흐름표(M)'!$F54:$DV54)</f>
        <v>0</v>
      </c>
      <c r="AG53" s="187">
        <f>SUMIF('현금흐름표(M)'!$F$2:$DV$2,'현금흐름표(FY)'!AG$1,'현금흐름표(M)'!$F54:$DV54)</f>
        <v>0</v>
      </c>
      <c r="AH53" s="187">
        <f>SUMIF('현금흐름표(M)'!$F$2:$DV$2,'현금흐름표(FY)'!AH$1,'현금흐름표(M)'!$F54:$DV54)</f>
        <v>0</v>
      </c>
      <c r="AI53" s="187">
        <f>SUMIF('현금흐름표(M)'!$F$2:$DV$2,'현금흐름표(FY)'!AI$1,'현금흐름표(M)'!$F54:$DV54)</f>
        <v>0</v>
      </c>
      <c r="AJ53" s="187">
        <f>SUMIF('현금흐름표(M)'!$F$2:$DV$2,'현금흐름표(FY)'!AJ$1,'현금흐름표(M)'!$F54:$DV54)</f>
        <v>0</v>
      </c>
      <c r="AK53" s="187">
        <f>SUMIF('현금흐름표(M)'!$F$2:$DV$2,'현금흐름표(FY)'!AK$1,'현금흐름표(M)'!$F54:$DV54)</f>
        <v>0</v>
      </c>
      <c r="AL53" s="187">
        <f>SUMIF('현금흐름표(M)'!$F$2:$DV$2,'현금흐름표(FY)'!AL$1,'현금흐름표(M)'!$F54:$DV54)</f>
        <v>0</v>
      </c>
      <c r="AM53" s="187">
        <f>SUMIF('현금흐름표(M)'!$F$2:$DV$2,'현금흐름표(FY)'!AM$1,'현금흐름표(M)'!$F54:$DV54)</f>
        <v>0</v>
      </c>
      <c r="AN53" s="187">
        <f>SUMIF('현금흐름표(M)'!$F$2:$DV$2,'현금흐름표(FY)'!AN$1,'현금흐름표(M)'!$F54:$DV54)</f>
        <v>0</v>
      </c>
      <c r="AO53" s="187">
        <f>SUMIF('현금흐름표(M)'!$F$2:$DV$2,'현금흐름표(FY)'!AO$1,'현금흐름표(M)'!$F54:$DV54)</f>
        <v>0</v>
      </c>
      <c r="AP53" s="187">
        <f>SUMIF('현금흐름표(M)'!$F$2:$DV$2,'현금흐름표(FY)'!AP$1,'현금흐름표(M)'!$F54:$DV54)</f>
        <v>0</v>
      </c>
      <c r="AQ53" s="187">
        <f>SUMIF('현금흐름표(M)'!$F$2:$DV$2,'현금흐름표(FY)'!AQ$1,'현금흐름표(M)'!$F54:$DV54)</f>
        <v>0</v>
      </c>
      <c r="AR53" s="187">
        <f>SUMIF('현금흐름표(M)'!$F$2:$DV$2,'현금흐름표(FY)'!AR$1,'현금흐름표(M)'!$F54:$DV54)</f>
        <v>0</v>
      </c>
      <c r="AS53" s="187">
        <f>SUMIF('현금흐름표(M)'!$F$2:$DV$2,'현금흐름표(FY)'!AS$1,'현금흐름표(M)'!$F54:$DV54)</f>
        <v>0</v>
      </c>
      <c r="AT53" s="187">
        <f>SUMIF('현금흐름표(M)'!$F$2:$DV$2,'현금흐름표(FY)'!AT$1,'현금흐름표(M)'!$F54:$DV54)</f>
        <v>0</v>
      </c>
    </row>
    <row r="54" spans="1:46" x14ac:dyDescent="0.4">
      <c r="C54" s="21" t="s">
        <v>832</v>
      </c>
      <c r="F54" s="586">
        <f>SUMIF('현금흐름표(M)'!$F$2:$DV$2,'현금흐름표(FY)'!F$1,'현금흐름표(M)'!$F55:$DV55)</f>
        <v>0</v>
      </c>
      <c r="G54" s="187">
        <f>SUMIF('현금흐름표(M)'!$F$2:$DV$2,'현금흐름표(FY)'!G$1,'현금흐름표(M)'!$F55:$DV55)</f>
        <v>0</v>
      </c>
      <c r="H54" s="187">
        <f>SUMIF('현금흐름표(M)'!$F$2:$DV$2,'현금흐름표(FY)'!H$1,'현금흐름표(M)'!$F55:$DV55)</f>
        <v>0</v>
      </c>
      <c r="I54" s="187">
        <f>SUMIF('현금흐름표(M)'!$F$2:$DV$2,'현금흐름표(FY)'!I$1,'현금흐름표(M)'!$F55:$DV55)</f>
        <v>0</v>
      </c>
      <c r="J54" s="187">
        <f>SUMIF('현금흐름표(M)'!$F$2:$DV$2,'현금흐름표(FY)'!J$1,'현금흐름표(M)'!$F55:$DV55)</f>
        <v>0</v>
      </c>
      <c r="K54" s="187">
        <f>SUMIF('현금흐름표(M)'!$F$2:$DV$2,'현금흐름표(FY)'!K$1,'현금흐름표(M)'!$F55:$DV55)</f>
        <v>0</v>
      </c>
      <c r="L54" s="187">
        <f>SUMIF('현금흐름표(M)'!$F$2:$DV$2,'현금흐름표(FY)'!L$1,'현금흐름표(M)'!$F55:$DV55)</f>
        <v>0</v>
      </c>
      <c r="M54" s="187">
        <f>SUMIF('현금흐름표(M)'!$F$2:$DV$2,'현금흐름표(FY)'!M$1,'현금흐름표(M)'!$F55:$DV55)</f>
        <v>0</v>
      </c>
      <c r="N54" s="187">
        <f>SUMIF('현금흐름표(M)'!$F$2:$DV$2,'현금흐름표(FY)'!N$1,'현금흐름표(M)'!$F55:$DV55)</f>
        <v>0</v>
      </c>
      <c r="O54" s="187">
        <f>SUMIF('현금흐름표(M)'!$F$2:$DV$2,'현금흐름표(FY)'!O$1,'현금흐름표(M)'!$F55:$DV55)</f>
        <v>0</v>
      </c>
      <c r="P54" s="187">
        <f>SUMIF('현금흐름표(M)'!$F$2:$DV$2,'현금흐름표(FY)'!P$1,'현금흐름표(M)'!$F55:$DV55)</f>
        <v>0</v>
      </c>
      <c r="Q54" s="187">
        <f>SUMIF('현금흐름표(M)'!$F$2:$DV$2,'현금흐름표(FY)'!Q$1,'현금흐름표(M)'!$F55:$DV55)</f>
        <v>0</v>
      </c>
      <c r="R54" s="187">
        <f>SUMIF('현금흐름표(M)'!$F$2:$DV$2,'현금흐름표(FY)'!R$1,'현금흐름표(M)'!$F55:$DV55)</f>
        <v>0</v>
      </c>
      <c r="S54" s="187">
        <f>SUMIF('현금흐름표(M)'!$F$2:$DV$2,'현금흐름표(FY)'!S$1,'현금흐름표(M)'!$F55:$DV55)</f>
        <v>0</v>
      </c>
      <c r="T54" s="187">
        <f>SUMIF('현금흐름표(M)'!$F$2:$DV$2,'현금흐름표(FY)'!T$1,'현금흐름표(M)'!$F55:$DV55)</f>
        <v>0</v>
      </c>
      <c r="U54" s="187">
        <f>SUMIF('현금흐름표(M)'!$F$2:$DV$2,'현금흐름표(FY)'!U$1,'현금흐름표(M)'!$F55:$DV55)</f>
        <v>0</v>
      </c>
      <c r="V54" s="187">
        <f>SUMIF('현금흐름표(M)'!$F$2:$DV$2,'현금흐름표(FY)'!V$1,'현금흐름표(M)'!$F55:$DV55)</f>
        <v>0</v>
      </c>
      <c r="W54" s="187">
        <f>SUMIF('현금흐름표(M)'!$F$2:$DV$2,'현금흐름표(FY)'!W$1,'현금흐름표(M)'!$F55:$DV55)</f>
        <v>0</v>
      </c>
      <c r="X54" s="187">
        <f>SUMIF('현금흐름표(M)'!$F$2:$DV$2,'현금흐름표(FY)'!X$1,'현금흐름표(M)'!$F55:$DV55)</f>
        <v>0</v>
      </c>
      <c r="Y54" s="187">
        <f>SUMIF('현금흐름표(M)'!$F$2:$DV$2,'현금흐름표(FY)'!Y$1,'현금흐름표(M)'!$F55:$DV55)</f>
        <v>0</v>
      </c>
      <c r="Z54" s="187">
        <f>SUMIF('현금흐름표(M)'!$F$2:$DV$2,'현금흐름표(FY)'!Z$1,'현금흐름표(M)'!$F55:$DV55)</f>
        <v>0</v>
      </c>
      <c r="AA54" s="187">
        <f>SUMIF('현금흐름표(M)'!$F$2:$DV$2,'현금흐름표(FY)'!AA$1,'현금흐름표(M)'!$F55:$DV55)</f>
        <v>0</v>
      </c>
      <c r="AB54" s="187">
        <f>SUMIF('현금흐름표(M)'!$F$2:$DV$2,'현금흐름표(FY)'!AB$1,'현금흐름표(M)'!$F55:$DV55)</f>
        <v>0</v>
      </c>
      <c r="AC54" s="187">
        <f>SUMIF('현금흐름표(M)'!$F$2:$DV$2,'현금흐름표(FY)'!AC$1,'현금흐름표(M)'!$F55:$DV55)</f>
        <v>0</v>
      </c>
      <c r="AD54" s="187">
        <f>SUMIF('현금흐름표(M)'!$F$2:$DV$2,'현금흐름표(FY)'!AD$1,'현금흐름표(M)'!$F55:$DV55)</f>
        <v>0</v>
      </c>
      <c r="AE54" s="187">
        <f>SUMIF('현금흐름표(M)'!$F$2:$DV$2,'현금흐름표(FY)'!AE$1,'현금흐름표(M)'!$F55:$DV55)</f>
        <v>0</v>
      </c>
      <c r="AF54" s="187">
        <f>SUMIF('현금흐름표(M)'!$F$2:$DV$2,'현금흐름표(FY)'!AF$1,'현금흐름표(M)'!$F55:$DV55)</f>
        <v>0</v>
      </c>
      <c r="AG54" s="187">
        <f>SUMIF('현금흐름표(M)'!$F$2:$DV$2,'현금흐름표(FY)'!AG$1,'현금흐름표(M)'!$F55:$DV55)</f>
        <v>0</v>
      </c>
      <c r="AH54" s="187">
        <f>SUMIF('현금흐름표(M)'!$F$2:$DV$2,'현금흐름표(FY)'!AH$1,'현금흐름표(M)'!$F55:$DV55)</f>
        <v>0</v>
      </c>
      <c r="AI54" s="187">
        <f>SUMIF('현금흐름표(M)'!$F$2:$DV$2,'현금흐름표(FY)'!AI$1,'현금흐름표(M)'!$F55:$DV55)</f>
        <v>0</v>
      </c>
      <c r="AJ54" s="187">
        <f>SUMIF('현금흐름표(M)'!$F$2:$DV$2,'현금흐름표(FY)'!AJ$1,'현금흐름표(M)'!$F55:$DV55)</f>
        <v>0</v>
      </c>
      <c r="AK54" s="187">
        <f>SUMIF('현금흐름표(M)'!$F$2:$DV$2,'현금흐름표(FY)'!AK$1,'현금흐름표(M)'!$F55:$DV55)</f>
        <v>0</v>
      </c>
      <c r="AL54" s="187">
        <f>SUMIF('현금흐름표(M)'!$F$2:$DV$2,'현금흐름표(FY)'!AL$1,'현금흐름표(M)'!$F55:$DV55)</f>
        <v>0</v>
      </c>
      <c r="AM54" s="187">
        <f>SUMIF('현금흐름표(M)'!$F$2:$DV$2,'현금흐름표(FY)'!AM$1,'현금흐름표(M)'!$F55:$DV55)</f>
        <v>0</v>
      </c>
      <c r="AN54" s="187">
        <f>SUMIF('현금흐름표(M)'!$F$2:$DV$2,'현금흐름표(FY)'!AN$1,'현금흐름표(M)'!$F55:$DV55)</f>
        <v>0</v>
      </c>
      <c r="AO54" s="187">
        <f>SUMIF('현금흐름표(M)'!$F$2:$DV$2,'현금흐름표(FY)'!AO$1,'현금흐름표(M)'!$F55:$DV55)</f>
        <v>0</v>
      </c>
      <c r="AP54" s="187">
        <f>SUMIF('현금흐름표(M)'!$F$2:$DV$2,'현금흐름표(FY)'!AP$1,'현금흐름표(M)'!$F55:$DV55)</f>
        <v>0</v>
      </c>
      <c r="AQ54" s="187">
        <f>SUMIF('현금흐름표(M)'!$F$2:$DV$2,'현금흐름표(FY)'!AQ$1,'현금흐름표(M)'!$F55:$DV55)</f>
        <v>0</v>
      </c>
      <c r="AR54" s="187">
        <f>SUMIF('현금흐름표(M)'!$F$2:$DV$2,'현금흐름표(FY)'!AR$1,'현금흐름표(M)'!$F55:$DV55)</f>
        <v>0</v>
      </c>
      <c r="AS54" s="187">
        <f>SUMIF('현금흐름표(M)'!$F$2:$DV$2,'현금흐름표(FY)'!AS$1,'현금흐름표(M)'!$F55:$DV55)</f>
        <v>0</v>
      </c>
      <c r="AT54" s="187">
        <f>SUMIF('현금흐름표(M)'!$F$2:$DV$2,'현금흐름표(FY)'!AT$1,'현금흐름표(M)'!$F55:$DV55)</f>
        <v>0</v>
      </c>
    </row>
    <row r="55" spans="1:46" x14ac:dyDescent="0.4">
      <c r="C55" s="21" t="s">
        <v>833</v>
      </c>
      <c r="F55" s="586">
        <f>SUMIF('현금흐름표(M)'!$F$2:$DV$2,'현금흐름표(FY)'!F$1,'현금흐름표(M)'!$F56:$DV56)</f>
        <v>0</v>
      </c>
      <c r="G55" s="187">
        <f>SUMIF('현금흐름표(M)'!$F$2:$DV$2,'현금흐름표(FY)'!G$1,'현금흐름표(M)'!$F56:$DV56)</f>
        <v>0</v>
      </c>
      <c r="H55" s="187">
        <f>SUMIF('현금흐름표(M)'!$F$2:$DV$2,'현금흐름표(FY)'!H$1,'현금흐름표(M)'!$F56:$DV56)</f>
        <v>0</v>
      </c>
      <c r="I55" s="187">
        <f>SUMIF('현금흐름표(M)'!$F$2:$DV$2,'현금흐름표(FY)'!I$1,'현금흐름표(M)'!$F56:$DV56)</f>
        <v>0</v>
      </c>
      <c r="J55" s="187">
        <f>SUMIF('현금흐름표(M)'!$F$2:$DV$2,'현금흐름표(FY)'!J$1,'현금흐름표(M)'!$F56:$DV56)</f>
        <v>0</v>
      </c>
      <c r="K55" s="187">
        <f>SUMIF('현금흐름표(M)'!$F$2:$DV$2,'현금흐름표(FY)'!K$1,'현금흐름표(M)'!$F56:$DV56)</f>
        <v>0</v>
      </c>
      <c r="L55" s="187">
        <f>SUMIF('현금흐름표(M)'!$F$2:$DV$2,'현금흐름표(FY)'!L$1,'현금흐름표(M)'!$F56:$DV56)</f>
        <v>0</v>
      </c>
      <c r="M55" s="187">
        <f>SUMIF('현금흐름표(M)'!$F$2:$DV$2,'현금흐름표(FY)'!M$1,'현금흐름표(M)'!$F56:$DV56)</f>
        <v>0</v>
      </c>
      <c r="N55" s="187">
        <f>SUMIF('현금흐름표(M)'!$F$2:$DV$2,'현금흐름표(FY)'!N$1,'현금흐름표(M)'!$F56:$DV56)</f>
        <v>0</v>
      </c>
      <c r="O55" s="187">
        <f>SUMIF('현금흐름표(M)'!$F$2:$DV$2,'현금흐름표(FY)'!O$1,'현금흐름표(M)'!$F56:$DV56)</f>
        <v>0</v>
      </c>
      <c r="P55" s="187">
        <f>SUMIF('현금흐름표(M)'!$F$2:$DV$2,'현금흐름표(FY)'!P$1,'현금흐름표(M)'!$F56:$DV56)</f>
        <v>0</v>
      </c>
      <c r="Q55" s="187">
        <f>SUMIF('현금흐름표(M)'!$F$2:$DV$2,'현금흐름표(FY)'!Q$1,'현금흐름표(M)'!$F56:$DV56)</f>
        <v>0</v>
      </c>
      <c r="R55" s="187">
        <f>SUMIF('현금흐름표(M)'!$F$2:$DV$2,'현금흐름표(FY)'!R$1,'현금흐름표(M)'!$F56:$DV56)</f>
        <v>0</v>
      </c>
      <c r="S55" s="187">
        <f>SUMIF('현금흐름표(M)'!$F$2:$DV$2,'현금흐름표(FY)'!S$1,'현금흐름표(M)'!$F56:$DV56)</f>
        <v>0</v>
      </c>
      <c r="T55" s="187">
        <f>SUMIF('현금흐름표(M)'!$F$2:$DV$2,'현금흐름표(FY)'!T$1,'현금흐름표(M)'!$F56:$DV56)</f>
        <v>0</v>
      </c>
      <c r="U55" s="187">
        <f>SUMIF('현금흐름표(M)'!$F$2:$DV$2,'현금흐름표(FY)'!U$1,'현금흐름표(M)'!$F56:$DV56)</f>
        <v>0</v>
      </c>
      <c r="V55" s="187">
        <f>SUMIF('현금흐름표(M)'!$F$2:$DV$2,'현금흐름표(FY)'!V$1,'현금흐름표(M)'!$F56:$DV56)</f>
        <v>0</v>
      </c>
      <c r="W55" s="187">
        <f>SUMIF('현금흐름표(M)'!$F$2:$DV$2,'현금흐름표(FY)'!W$1,'현금흐름표(M)'!$F56:$DV56)</f>
        <v>0</v>
      </c>
      <c r="X55" s="187">
        <f>SUMIF('현금흐름표(M)'!$F$2:$DV$2,'현금흐름표(FY)'!X$1,'현금흐름표(M)'!$F56:$DV56)</f>
        <v>0</v>
      </c>
      <c r="Y55" s="187">
        <f>SUMIF('현금흐름표(M)'!$F$2:$DV$2,'현금흐름표(FY)'!Y$1,'현금흐름표(M)'!$F56:$DV56)</f>
        <v>0</v>
      </c>
      <c r="Z55" s="187">
        <f>SUMIF('현금흐름표(M)'!$F$2:$DV$2,'현금흐름표(FY)'!Z$1,'현금흐름표(M)'!$F56:$DV56)</f>
        <v>0</v>
      </c>
      <c r="AA55" s="187">
        <f>SUMIF('현금흐름표(M)'!$F$2:$DV$2,'현금흐름표(FY)'!AA$1,'현금흐름표(M)'!$F56:$DV56)</f>
        <v>0</v>
      </c>
      <c r="AB55" s="187">
        <f>SUMIF('현금흐름표(M)'!$F$2:$DV$2,'현금흐름표(FY)'!AB$1,'현금흐름표(M)'!$F56:$DV56)</f>
        <v>0</v>
      </c>
      <c r="AC55" s="187">
        <f>SUMIF('현금흐름표(M)'!$F$2:$DV$2,'현금흐름표(FY)'!AC$1,'현금흐름표(M)'!$F56:$DV56)</f>
        <v>0</v>
      </c>
      <c r="AD55" s="187">
        <f>SUMIF('현금흐름표(M)'!$F$2:$DV$2,'현금흐름표(FY)'!AD$1,'현금흐름표(M)'!$F56:$DV56)</f>
        <v>0</v>
      </c>
      <c r="AE55" s="187">
        <f>SUMIF('현금흐름표(M)'!$F$2:$DV$2,'현금흐름표(FY)'!AE$1,'현금흐름표(M)'!$F56:$DV56)</f>
        <v>0</v>
      </c>
      <c r="AF55" s="187">
        <f>SUMIF('현금흐름표(M)'!$F$2:$DV$2,'현금흐름표(FY)'!AF$1,'현금흐름표(M)'!$F56:$DV56)</f>
        <v>0</v>
      </c>
      <c r="AG55" s="187">
        <f>SUMIF('현금흐름표(M)'!$F$2:$DV$2,'현금흐름표(FY)'!AG$1,'현금흐름표(M)'!$F56:$DV56)</f>
        <v>0</v>
      </c>
      <c r="AH55" s="187">
        <f>SUMIF('현금흐름표(M)'!$F$2:$DV$2,'현금흐름표(FY)'!AH$1,'현금흐름표(M)'!$F56:$DV56)</f>
        <v>0</v>
      </c>
      <c r="AI55" s="187">
        <f>SUMIF('현금흐름표(M)'!$F$2:$DV$2,'현금흐름표(FY)'!AI$1,'현금흐름표(M)'!$F56:$DV56)</f>
        <v>0</v>
      </c>
      <c r="AJ55" s="187">
        <f>SUMIF('현금흐름표(M)'!$F$2:$DV$2,'현금흐름표(FY)'!AJ$1,'현금흐름표(M)'!$F56:$DV56)</f>
        <v>0</v>
      </c>
      <c r="AK55" s="187">
        <f>SUMIF('현금흐름표(M)'!$F$2:$DV$2,'현금흐름표(FY)'!AK$1,'현금흐름표(M)'!$F56:$DV56)</f>
        <v>0</v>
      </c>
      <c r="AL55" s="187">
        <f>SUMIF('현금흐름표(M)'!$F$2:$DV$2,'현금흐름표(FY)'!AL$1,'현금흐름표(M)'!$F56:$DV56)</f>
        <v>0</v>
      </c>
      <c r="AM55" s="187">
        <f>SUMIF('현금흐름표(M)'!$F$2:$DV$2,'현금흐름표(FY)'!AM$1,'현금흐름표(M)'!$F56:$DV56)</f>
        <v>0</v>
      </c>
      <c r="AN55" s="187">
        <f>SUMIF('현금흐름표(M)'!$F$2:$DV$2,'현금흐름표(FY)'!AN$1,'현금흐름표(M)'!$F56:$DV56)</f>
        <v>0</v>
      </c>
      <c r="AO55" s="187">
        <f>SUMIF('현금흐름표(M)'!$F$2:$DV$2,'현금흐름표(FY)'!AO$1,'현금흐름표(M)'!$F56:$DV56)</f>
        <v>0</v>
      </c>
      <c r="AP55" s="187">
        <f>SUMIF('현금흐름표(M)'!$F$2:$DV$2,'현금흐름표(FY)'!AP$1,'현금흐름표(M)'!$F56:$DV56)</f>
        <v>0</v>
      </c>
      <c r="AQ55" s="187">
        <f>SUMIF('현금흐름표(M)'!$F$2:$DV$2,'현금흐름표(FY)'!AQ$1,'현금흐름표(M)'!$F56:$DV56)</f>
        <v>0</v>
      </c>
      <c r="AR55" s="187">
        <f>SUMIF('현금흐름표(M)'!$F$2:$DV$2,'현금흐름표(FY)'!AR$1,'현금흐름표(M)'!$F56:$DV56)</f>
        <v>0</v>
      </c>
      <c r="AS55" s="187">
        <f>SUMIF('현금흐름표(M)'!$F$2:$DV$2,'현금흐름표(FY)'!AS$1,'현금흐름표(M)'!$F56:$DV56)</f>
        <v>0</v>
      </c>
      <c r="AT55" s="187">
        <f>SUMIF('현금흐름표(M)'!$F$2:$DV$2,'현금흐름표(FY)'!AT$1,'현금흐름표(M)'!$F56:$DV56)</f>
        <v>0</v>
      </c>
    </row>
    <row r="56" spans="1:46" x14ac:dyDescent="0.4">
      <c r="C56" s="21" t="s">
        <v>834</v>
      </c>
      <c r="F56" s="586">
        <f>SUMIF('현금흐름표(M)'!$F$2:$DV$2,'현금흐름표(FY)'!F$1,'현금흐름표(M)'!$F57:$DV57)</f>
        <v>0</v>
      </c>
      <c r="G56" s="187">
        <f>SUMIF('현금흐름표(M)'!$F$2:$DV$2,'현금흐름표(FY)'!G$1,'현금흐름표(M)'!$F57:$DV57)</f>
        <v>0</v>
      </c>
      <c r="H56" s="187">
        <f>SUMIF('현금흐름표(M)'!$F$2:$DV$2,'현금흐름표(FY)'!H$1,'현금흐름표(M)'!$F57:$DV57)</f>
        <v>0</v>
      </c>
      <c r="I56" s="187">
        <f>SUMIF('현금흐름표(M)'!$F$2:$DV$2,'현금흐름표(FY)'!I$1,'현금흐름표(M)'!$F57:$DV57)</f>
        <v>0</v>
      </c>
      <c r="J56" s="187">
        <f>SUMIF('현금흐름표(M)'!$F$2:$DV$2,'현금흐름표(FY)'!J$1,'현금흐름표(M)'!$F57:$DV57)</f>
        <v>0</v>
      </c>
      <c r="K56" s="187">
        <f>SUMIF('현금흐름표(M)'!$F$2:$DV$2,'현금흐름표(FY)'!K$1,'현금흐름표(M)'!$F57:$DV57)</f>
        <v>0</v>
      </c>
      <c r="L56" s="187">
        <f>SUMIF('현금흐름표(M)'!$F$2:$DV$2,'현금흐름표(FY)'!L$1,'현금흐름표(M)'!$F57:$DV57)</f>
        <v>0</v>
      </c>
      <c r="M56" s="187">
        <f>SUMIF('현금흐름표(M)'!$F$2:$DV$2,'현금흐름표(FY)'!M$1,'현금흐름표(M)'!$F57:$DV57)</f>
        <v>0</v>
      </c>
      <c r="N56" s="187">
        <f>SUMIF('현금흐름표(M)'!$F$2:$DV$2,'현금흐름표(FY)'!N$1,'현금흐름표(M)'!$F57:$DV57)</f>
        <v>0</v>
      </c>
      <c r="O56" s="187">
        <f>SUMIF('현금흐름표(M)'!$F$2:$DV$2,'현금흐름표(FY)'!O$1,'현금흐름표(M)'!$F57:$DV57)</f>
        <v>0</v>
      </c>
      <c r="P56" s="187">
        <f>SUMIF('현금흐름표(M)'!$F$2:$DV$2,'현금흐름표(FY)'!P$1,'현금흐름표(M)'!$F57:$DV57)</f>
        <v>0</v>
      </c>
      <c r="Q56" s="187">
        <f>SUMIF('현금흐름표(M)'!$F$2:$DV$2,'현금흐름표(FY)'!Q$1,'현금흐름표(M)'!$F57:$DV57)</f>
        <v>0</v>
      </c>
      <c r="R56" s="187">
        <f>SUMIF('현금흐름표(M)'!$F$2:$DV$2,'현금흐름표(FY)'!R$1,'현금흐름표(M)'!$F57:$DV57)</f>
        <v>0</v>
      </c>
      <c r="S56" s="187">
        <f>SUMIF('현금흐름표(M)'!$F$2:$DV$2,'현금흐름표(FY)'!S$1,'현금흐름표(M)'!$F57:$DV57)</f>
        <v>0</v>
      </c>
      <c r="T56" s="187">
        <f>SUMIF('현금흐름표(M)'!$F$2:$DV$2,'현금흐름표(FY)'!T$1,'현금흐름표(M)'!$F57:$DV57)</f>
        <v>0</v>
      </c>
      <c r="U56" s="187">
        <f>SUMIF('현금흐름표(M)'!$F$2:$DV$2,'현금흐름표(FY)'!U$1,'현금흐름표(M)'!$F57:$DV57)</f>
        <v>0</v>
      </c>
      <c r="V56" s="187">
        <f>SUMIF('현금흐름표(M)'!$F$2:$DV$2,'현금흐름표(FY)'!V$1,'현금흐름표(M)'!$F57:$DV57)</f>
        <v>0</v>
      </c>
      <c r="W56" s="187">
        <f>SUMIF('현금흐름표(M)'!$F$2:$DV$2,'현금흐름표(FY)'!W$1,'현금흐름표(M)'!$F57:$DV57)</f>
        <v>0</v>
      </c>
      <c r="X56" s="187">
        <f>SUMIF('현금흐름표(M)'!$F$2:$DV$2,'현금흐름표(FY)'!X$1,'현금흐름표(M)'!$F57:$DV57)</f>
        <v>0</v>
      </c>
      <c r="Y56" s="187">
        <f>SUMIF('현금흐름표(M)'!$F$2:$DV$2,'현금흐름표(FY)'!Y$1,'현금흐름표(M)'!$F57:$DV57)</f>
        <v>0</v>
      </c>
      <c r="Z56" s="187">
        <f>SUMIF('현금흐름표(M)'!$F$2:$DV$2,'현금흐름표(FY)'!Z$1,'현금흐름표(M)'!$F57:$DV57)</f>
        <v>0</v>
      </c>
      <c r="AA56" s="187">
        <f>SUMIF('현금흐름표(M)'!$F$2:$DV$2,'현금흐름표(FY)'!AA$1,'현금흐름표(M)'!$F57:$DV57)</f>
        <v>0</v>
      </c>
      <c r="AB56" s="187">
        <f>SUMIF('현금흐름표(M)'!$F$2:$DV$2,'현금흐름표(FY)'!AB$1,'현금흐름표(M)'!$F57:$DV57)</f>
        <v>0</v>
      </c>
      <c r="AC56" s="187">
        <f>SUMIF('현금흐름표(M)'!$F$2:$DV$2,'현금흐름표(FY)'!AC$1,'현금흐름표(M)'!$F57:$DV57)</f>
        <v>0</v>
      </c>
      <c r="AD56" s="187">
        <f>SUMIF('현금흐름표(M)'!$F$2:$DV$2,'현금흐름표(FY)'!AD$1,'현금흐름표(M)'!$F57:$DV57)</f>
        <v>0</v>
      </c>
      <c r="AE56" s="187">
        <f>SUMIF('현금흐름표(M)'!$F$2:$DV$2,'현금흐름표(FY)'!AE$1,'현금흐름표(M)'!$F57:$DV57)</f>
        <v>0</v>
      </c>
      <c r="AF56" s="187">
        <f>SUMIF('현금흐름표(M)'!$F$2:$DV$2,'현금흐름표(FY)'!AF$1,'현금흐름표(M)'!$F57:$DV57)</f>
        <v>0</v>
      </c>
      <c r="AG56" s="187">
        <f>SUMIF('현금흐름표(M)'!$F$2:$DV$2,'현금흐름표(FY)'!AG$1,'현금흐름표(M)'!$F57:$DV57)</f>
        <v>0</v>
      </c>
      <c r="AH56" s="187">
        <f>SUMIF('현금흐름표(M)'!$F$2:$DV$2,'현금흐름표(FY)'!AH$1,'현금흐름표(M)'!$F57:$DV57)</f>
        <v>0</v>
      </c>
      <c r="AI56" s="187">
        <f>SUMIF('현금흐름표(M)'!$F$2:$DV$2,'현금흐름표(FY)'!AI$1,'현금흐름표(M)'!$F57:$DV57)</f>
        <v>0</v>
      </c>
      <c r="AJ56" s="187">
        <f>SUMIF('현금흐름표(M)'!$F$2:$DV$2,'현금흐름표(FY)'!AJ$1,'현금흐름표(M)'!$F57:$DV57)</f>
        <v>0</v>
      </c>
      <c r="AK56" s="187">
        <f>SUMIF('현금흐름표(M)'!$F$2:$DV$2,'현금흐름표(FY)'!AK$1,'현금흐름표(M)'!$F57:$DV57)</f>
        <v>0</v>
      </c>
      <c r="AL56" s="187">
        <f>SUMIF('현금흐름표(M)'!$F$2:$DV$2,'현금흐름표(FY)'!AL$1,'현금흐름표(M)'!$F57:$DV57)</f>
        <v>0</v>
      </c>
      <c r="AM56" s="187">
        <f>SUMIF('현금흐름표(M)'!$F$2:$DV$2,'현금흐름표(FY)'!AM$1,'현금흐름표(M)'!$F57:$DV57)</f>
        <v>0</v>
      </c>
      <c r="AN56" s="187">
        <f>SUMIF('현금흐름표(M)'!$F$2:$DV$2,'현금흐름표(FY)'!AN$1,'현금흐름표(M)'!$F57:$DV57)</f>
        <v>0</v>
      </c>
      <c r="AO56" s="187">
        <f>SUMIF('현금흐름표(M)'!$F$2:$DV$2,'현금흐름표(FY)'!AO$1,'현금흐름표(M)'!$F57:$DV57)</f>
        <v>0</v>
      </c>
      <c r="AP56" s="187">
        <f>SUMIF('현금흐름표(M)'!$F$2:$DV$2,'현금흐름표(FY)'!AP$1,'현금흐름표(M)'!$F57:$DV57)</f>
        <v>0</v>
      </c>
      <c r="AQ56" s="187">
        <f>SUMIF('현금흐름표(M)'!$F$2:$DV$2,'현금흐름표(FY)'!AQ$1,'현금흐름표(M)'!$F57:$DV57)</f>
        <v>0</v>
      </c>
      <c r="AR56" s="187">
        <f>SUMIF('현금흐름표(M)'!$F$2:$DV$2,'현금흐름표(FY)'!AR$1,'현금흐름표(M)'!$F57:$DV57)</f>
        <v>0</v>
      </c>
      <c r="AS56" s="187">
        <f>SUMIF('현금흐름표(M)'!$F$2:$DV$2,'현금흐름표(FY)'!AS$1,'현금흐름표(M)'!$F57:$DV57)</f>
        <v>0</v>
      </c>
      <c r="AT56" s="187">
        <f>SUMIF('현금흐름표(M)'!$F$2:$DV$2,'현금흐름표(FY)'!AT$1,'현금흐름표(M)'!$F57:$DV57)</f>
        <v>0</v>
      </c>
    </row>
    <row r="57" spans="1:46" x14ac:dyDescent="0.4">
      <c r="C57" s="21" t="s">
        <v>835</v>
      </c>
      <c r="F57" s="586">
        <f>SUMIF('현금흐름표(M)'!$F$2:$DV$2,'현금흐름표(FY)'!F$1,'현금흐름표(M)'!$F58:$DV58)</f>
        <v>0</v>
      </c>
      <c r="G57" s="187">
        <f>SUMIF('현금흐름표(M)'!$F$2:$DV$2,'현금흐름표(FY)'!G$1,'현금흐름표(M)'!$F58:$DV58)</f>
        <v>0</v>
      </c>
      <c r="H57" s="187">
        <f>SUMIF('현금흐름표(M)'!$F$2:$DV$2,'현금흐름표(FY)'!H$1,'현금흐름표(M)'!$F58:$DV58)</f>
        <v>0</v>
      </c>
      <c r="I57" s="187">
        <f>SUMIF('현금흐름표(M)'!$F$2:$DV$2,'현금흐름표(FY)'!I$1,'현금흐름표(M)'!$F58:$DV58)</f>
        <v>0</v>
      </c>
      <c r="J57" s="187">
        <f>SUMIF('현금흐름표(M)'!$F$2:$DV$2,'현금흐름표(FY)'!J$1,'현금흐름표(M)'!$F58:$DV58)</f>
        <v>0</v>
      </c>
      <c r="K57" s="187">
        <f>SUMIF('현금흐름표(M)'!$F$2:$DV$2,'현금흐름표(FY)'!K$1,'현금흐름표(M)'!$F58:$DV58)</f>
        <v>0</v>
      </c>
      <c r="L57" s="187">
        <f>SUMIF('현금흐름표(M)'!$F$2:$DV$2,'현금흐름표(FY)'!L$1,'현금흐름표(M)'!$F58:$DV58)</f>
        <v>0</v>
      </c>
      <c r="M57" s="187">
        <f>SUMIF('현금흐름표(M)'!$F$2:$DV$2,'현금흐름표(FY)'!M$1,'현금흐름표(M)'!$F58:$DV58)</f>
        <v>0</v>
      </c>
      <c r="N57" s="187">
        <f>SUMIF('현금흐름표(M)'!$F$2:$DV$2,'현금흐름표(FY)'!N$1,'현금흐름표(M)'!$F58:$DV58)</f>
        <v>0</v>
      </c>
      <c r="O57" s="187">
        <f>SUMIF('현금흐름표(M)'!$F$2:$DV$2,'현금흐름표(FY)'!O$1,'현금흐름표(M)'!$F58:$DV58)</f>
        <v>0</v>
      </c>
      <c r="P57" s="187">
        <f>SUMIF('현금흐름표(M)'!$F$2:$DV$2,'현금흐름표(FY)'!P$1,'현금흐름표(M)'!$F58:$DV58)</f>
        <v>0</v>
      </c>
      <c r="Q57" s="187">
        <f>SUMIF('현금흐름표(M)'!$F$2:$DV$2,'현금흐름표(FY)'!Q$1,'현금흐름표(M)'!$F58:$DV58)</f>
        <v>0</v>
      </c>
      <c r="R57" s="187">
        <f>SUMIF('현금흐름표(M)'!$F$2:$DV$2,'현금흐름표(FY)'!R$1,'현금흐름표(M)'!$F58:$DV58)</f>
        <v>0</v>
      </c>
      <c r="S57" s="187">
        <f>SUMIF('현금흐름표(M)'!$F$2:$DV$2,'현금흐름표(FY)'!S$1,'현금흐름표(M)'!$F58:$DV58)</f>
        <v>0</v>
      </c>
      <c r="T57" s="187">
        <f>SUMIF('현금흐름표(M)'!$F$2:$DV$2,'현금흐름표(FY)'!T$1,'현금흐름표(M)'!$F58:$DV58)</f>
        <v>0</v>
      </c>
      <c r="U57" s="187">
        <f>SUMIF('현금흐름표(M)'!$F$2:$DV$2,'현금흐름표(FY)'!U$1,'현금흐름표(M)'!$F58:$DV58)</f>
        <v>0</v>
      </c>
      <c r="V57" s="187">
        <f>SUMIF('현금흐름표(M)'!$F$2:$DV$2,'현금흐름표(FY)'!V$1,'현금흐름표(M)'!$F58:$DV58)</f>
        <v>0</v>
      </c>
      <c r="W57" s="187">
        <f>SUMIF('현금흐름표(M)'!$F$2:$DV$2,'현금흐름표(FY)'!W$1,'현금흐름표(M)'!$F58:$DV58)</f>
        <v>0</v>
      </c>
      <c r="X57" s="187">
        <f>SUMIF('현금흐름표(M)'!$F$2:$DV$2,'현금흐름표(FY)'!X$1,'현금흐름표(M)'!$F58:$DV58)</f>
        <v>0</v>
      </c>
      <c r="Y57" s="187">
        <f>SUMIF('현금흐름표(M)'!$F$2:$DV$2,'현금흐름표(FY)'!Y$1,'현금흐름표(M)'!$F58:$DV58)</f>
        <v>0</v>
      </c>
      <c r="Z57" s="187">
        <f>SUMIF('현금흐름표(M)'!$F$2:$DV$2,'현금흐름표(FY)'!Z$1,'현금흐름표(M)'!$F58:$DV58)</f>
        <v>0</v>
      </c>
      <c r="AA57" s="187">
        <f>SUMIF('현금흐름표(M)'!$F$2:$DV$2,'현금흐름표(FY)'!AA$1,'현금흐름표(M)'!$F58:$DV58)</f>
        <v>0</v>
      </c>
      <c r="AB57" s="187">
        <f>SUMIF('현금흐름표(M)'!$F$2:$DV$2,'현금흐름표(FY)'!AB$1,'현금흐름표(M)'!$F58:$DV58)</f>
        <v>0</v>
      </c>
      <c r="AC57" s="187">
        <f>SUMIF('현금흐름표(M)'!$F$2:$DV$2,'현금흐름표(FY)'!AC$1,'현금흐름표(M)'!$F58:$DV58)</f>
        <v>0</v>
      </c>
      <c r="AD57" s="187">
        <f>SUMIF('현금흐름표(M)'!$F$2:$DV$2,'현금흐름표(FY)'!AD$1,'현금흐름표(M)'!$F58:$DV58)</f>
        <v>0</v>
      </c>
      <c r="AE57" s="187">
        <f>SUMIF('현금흐름표(M)'!$F$2:$DV$2,'현금흐름표(FY)'!AE$1,'현금흐름표(M)'!$F58:$DV58)</f>
        <v>0</v>
      </c>
      <c r="AF57" s="187">
        <f>SUMIF('현금흐름표(M)'!$F$2:$DV$2,'현금흐름표(FY)'!AF$1,'현금흐름표(M)'!$F58:$DV58)</f>
        <v>0</v>
      </c>
      <c r="AG57" s="187">
        <f>SUMIF('현금흐름표(M)'!$F$2:$DV$2,'현금흐름표(FY)'!AG$1,'현금흐름표(M)'!$F58:$DV58)</f>
        <v>0</v>
      </c>
      <c r="AH57" s="187">
        <f>SUMIF('현금흐름표(M)'!$F$2:$DV$2,'현금흐름표(FY)'!AH$1,'현금흐름표(M)'!$F58:$DV58)</f>
        <v>0</v>
      </c>
      <c r="AI57" s="187">
        <f>SUMIF('현금흐름표(M)'!$F$2:$DV$2,'현금흐름표(FY)'!AI$1,'현금흐름표(M)'!$F58:$DV58)</f>
        <v>0</v>
      </c>
      <c r="AJ57" s="187">
        <f>SUMIF('현금흐름표(M)'!$F$2:$DV$2,'현금흐름표(FY)'!AJ$1,'현금흐름표(M)'!$F58:$DV58)</f>
        <v>0</v>
      </c>
      <c r="AK57" s="187">
        <f>SUMIF('현금흐름표(M)'!$F$2:$DV$2,'현금흐름표(FY)'!AK$1,'현금흐름표(M)'!$F58:$DV58)</f>
        <v>0</v>
      </c>
      <c r="AL57" s="187">
        <f>SUMIF('현금흐름표(M)'!$F$2:$DV$2,'현금흐름표(FY)'!AL$1,'현금흐름표(M)'!$F58:$DV58)</f>
        <v>0</v>
      </c>
      <c r="AM57" s="187">
        <f>SUMIF('현금흐름표(M)'!$F$2:$DV$2,'현금흐름표(FY)'!AM$1,'현금흐름표(M)'!$F58:$DV58)</f>
        <v>0</v>
      </c>
      <c r="AN57" s="187">
        <f>SUMIF('현금흐름표(M)'!$F$2:$DV$2,'현금흐름표(FY)'!AN$1,'현금흐름표(M)'!$F58:$DV58)</f>
        <v>0</v>
      </c>
      <c r="AO57" s="187">
        <f>SUMIF('현금흐름표(M)'!$F$2:$DV$2,'현금흐름표(FY)'!AO$1,'현금흐름표(M)'!$F58:$DV58)</f>
        <v>0</v>
      </c>
      <c r="AP57" s="187">
        <f>SUMIF('현금흐름표(M)'!$F$2:$DV$2,'현금흐름표(FY)'!AP$1,'현금흐름표(M)'!$F58:$DV58)</f>
        <v>0</v>
      </c>
      <c r="AQ57" s="187">
        <f>SUMIF('현금흐름표(M)'!$F$2:$DV$2,'현금흐름표(FY)'!AQ$1,'현금흐름표(M)'!$F58:$DV58)</f>
        <v>0</v>
      </c>
      <c r="AR57" s="187">
        <f>SUMIF('현금흐름표(M)'!$F$2:$DV$2,'현금흐름표(FY)'!AR$1,'현금흐름표(M)'!$F58:$DV58)</f>
        <v>0</v>
      </c>
      <c r="AS57" s="187">
        <f>SUMIF('현금흐름표(M)'!$F$2:$DV$2,'현금흐름표(FY)'!AS$1,'현금흐름표(M)'!$F58:$DV58)</f>
        <v>0</v>
      </c>
      <c r="AT57" s="187">
        <f>SUMIF('현금흐름표(M)'!$F$2:$DV$2,'현금흐름표(FY)'!AT$1,'현금흐름표(M)'!$F58:$DV58)</f>
        <v>0</v>
      </c>
    </row>
    <row r="58" spans="1:46" x14ac:dyDescent="0.4">
      <c r="C58" s="21" t="s">
        <v>676</v>
      </c>
      <c r="F58" s="586">
        <f>SUMIF('현금흐름표(M)'!$F$2:$DV$2,'현금흐름표(FY)'!F$1,'현금흐름표(M)'!$F59:$DV59)</f>
        <v>17000000</v>
      </c>
      <c r="G58" s="187">
        <f>SUMIF('현금흐름표(M)'!$F$2:$DV$2,'현금흐름표(FY)'!G$1,'현금흐름표(M)'!$F59:$DV59)</f>
        <v>0</v>
      </c>
      <c r="H58" s="187">
        <f>SUMIF('현금흐름표(M)'!$F$2:$DV$2,'현금흐름표(FY)'!H$1,'현금흐름표(M)'!$F59:$DV59)</f>
        <v>0</v>
      </c>
      <c r="I58" s="187">
        <f>SUMIF('현금흐름표(M)'!$F$2:$DV$2,'현금흐름표(FY)'!I$1,'현금흐름표(M)'!$F59:$DV59)</f>
        <v>0</v>
      </c>
      <c r="J58" s="187">
        <f>SUMIF('현금흐름표(M)'!$F$2:$DV$2,'현금흐름표(FY)'!J$1,'현금흐름표(M)'!$F59:$DV59)</f>
        <v>0</v>
      </c>
      <c r="K58" s="187">
        <f>SUMIF('현금흐름표(M)'!$F$2:$DV$2,'현금흐름표(FY)'!K$1,'현금흐름표(M)'!$F59:$DV59)</f>
        <v>0</v>
      </c>
      <c r="L58" s="187">
        <f>SUMIF('현금흐름표(M)'!$F$2:$DV$2,'현금흐름표(FY)'!L$1,'현금흐름표(M)'!$F59:$DV59)</f>
        <v>0</v>
      </c>
      <c r="M58" s="187">
        <f>SUMIF('현금흐름표(M)'!$F$2:$DV$2,'현금흐름표(FY)'!M$1,'현금흐름표(M)'!$F59:$DV59)</f>
        <v>0</v>
      </c>
      <c r="N58" s="187">
        <f>SUMIF('현금흐름표(M)'!$F$2:$DV$2,'현금흐름표(FY)'!N$1,'현금흐름표(M)'!$F59:$DV59)</f>
        <v>0</v>
      </c>
      <c r="O58" s="187">
        <f>SUMIF('현금흐름표(M)'!$F$2:$DV$2,'현금흐름표(FY)'!O$1,'현금흐름표(M)'!$F59:$DV59)</f>
        <v>0</v>
      </c>
      <c r="P58" s="187">
        <f>SUMIF('현금흐름표(M)'!$F$2:$DV$2,'현금흐름표(FY)'!P$1,'현금흐름표(M)'!$F59:$DV59)</f>
        <v>0</v>
      </c>
      <c r="Q58" s="187">
        <f>SUMIF('현금흐름표(M)'!$F$2:$DV$2,'현금흐름표(FY)'!Q$1,'현금흐름표(M)'!$F59:$DV59)</f>
        <v>0</v>
      </c>
      <c r="R58" s="187">
        <f>SUMIF('현금흐름표(M)'!$F$2:$DV$2,'현금흐름표(FY)'!R$1,'현금흐름표(M)'!$F59:$DV59)</f>
        <v>0</v>
      </c>
      <c r="S58" s="187">
        <f>SUMIF('현금흐름표(M)'!$F$2:$DV$2,'현금흐름표(FY)'!S$1,'현금흐름표(M)'!$F59:$DV59)</f>
        <v>0</v>
      </c>
      <c r="T58" s="187">
        <f>SUMIF('현금흐름표(M)'!$F$2:$DV$2,'현금흐름표(FY)'!T$1,'현금흐름표(M)'!$F59:$DV59)</f>
        <v>0</v>
      </c>
      <c r="U58" s="187">
        <f>SUMIF('현금흐름표(M)'!$F$2:$DV$2,'현금흐름표(FY)'!U$1,'현금흐름표(M)'!$F59:$DV59)</f>
        <v>0</v>
      </c>
      <c r="V58" s="187">
        <f>SUMIF('현금흐름표(M)'!$F$2:$DV$2,'현금흐름표(FY)'!V$1,'현금흐름표(M)'!$F59:$DV59)</f>
        <v>0</v>
      </c>
      <c r="W58" s="187">
        <f>SUMIF('현금흐름표(M)'!$F$2:$DV$2,'현금흐름표(FY)'!W$1,'현금흐름표(M)'!$F59:$DV59)</f>
        <v>0</v>
      </c>
      <c r="X58" s="187">
        <f>SUMIF('현금흐름표(M)'!$F$2:$DV$2,'현금흐름표(FY)'!X$1,'현금흐름표(M)'!$F59:$DV59)</f>
        <v>0</v>
      </c>
      <c r="Y58" s="187">
        <f>SUMIF('현금흐름표(M)'!$F$2:$DV$2,'현금흐름표(FY)'!Y$1,'현금흐름표(M)'!$F59:$DV59)</f>
        <v>0</v>
      </c>
      <c r="Z58" s="187">
        <f>SUMIF('현금흐름표(M)'!$F$2:$DV$2,'현금흐름표(FY)'!Z$1,'현금흐름표(M)'!$F59:$DV59)</f>
        <v>0</v>
      </c>
      <c r="AA58" s="187">
        <f>SUMIF('현금흐름표(M)'!$F$2:$DV$2,'현금흐름표(FY)'!AA$1,'현금흐름표(M)'!$F59:$DV59)</f>
        <v>0</v>
      </c>
      <c r="AB58" s="187">
        <f>SUMIF('현금흐름표(M)'!$F$2:$DV$2,'현금흐름표(FY)'!AB$1,'현금흐름표(M)'!$F59:$DV59)</f>
        <v>0</v>
      </c>
      <c r="AC58" s="187">
        <f>SUMIF('현금흐름표(M)'!$F$2:$DV$2,'현금흐름표(FY)'!AC$1,'현금흐름표(M)'!$F59:$DV59)</f>
        <v>0</v>
      </c>
      <c r="AD58" s="187">
        <f>SUMIF('현금흐름표(M)'!$F$2:$DV$2,'현금흐름표(FY)'!AD$1,'현금흐름표(M)'!$F59:$DV59)</f>
        <v>0</v>
      </c>
      <c r="AE58" s="187">
        <f>SUMIF('현금흐름표(M)'!$F$2:$DV$2,'현금흐름표(FY)'!AE$1,'현금흐름표(M)'!$F59:$DV59)</f>
        <v>0</v>
      </c>
      <c r="AF58" s="187">
        <f>SUMIF('현금흐름표(M)'!$F$2:$DV$2,'현금흐름표(FY)'!AF$1,'현금흐름표(M)'!$F59:$DV59)</f>
        <v>0</v>
      </c>
      <c r="AG58" s="187">
        <f>SUMIF('현금흐름표(M)'!$F$2:$DV$2,'현금흐름표(FY)'!AG$1,'현금흐름표(M)'!$F59:$DV59)</f>
        <v>0</v>
      </c>
      <c r="AH58" s="187">
        <f>SUMIF('현금흐름표(M)'!$F$2:$DV$2,'현금흐름표(FY)'!AH$1,'현금흐름표(M)'!$F59:$DV59)</f>
        <v>0</v>
      </c>
      <c r="AI58" s="187">
        <f>SUMIF('현금흐름표(M)'!$F$2:$DV$2,'현금흐름표(FY)'!AI$1,'현금흐름표(M)'!$F59:$DV59)</f>
        <v>0</v>
      </c>
      <c r="AJ58" s="187">
        <f>SUMIF('현금흐름표(M)'!$F$2:$DV$2,'현금흐름표(FY)'!AJ$1,'현금흐름표(M)'!$F59:$DV59)</f>
        <v>0</v>
      </c>
      <c r="AK58" s="187">
        <f>SUMIF('현금흐름표(M)'!$F$2:$DV$2,'현금흐름표(FY)'!AK$1,'현금흐름표(M)'!$F59:$DV59)</f>
        <v>0</v>
      </c>
      <c r="AL58" s="187">
        <f>SUMIF('현금흐름표(M)'!$F$2:$DV$2,'현금흐름표(FY)'!AL$1,'현금흐름표(M)'!$F59:$DV59)</f>
        <v>0</v>
      </c>
      <c r="AM58" s="187">
        <f>SUMIF('현금흐름표(M)'!$F$2:$DV$2,'현금흐름표(FY)'!AM$1,'현금흐름표(M)'!$F59:$DV59)</f>
        <v>0</v>
      </c>
      <c r="AN58" s="187">
        <f>SUMIF('현금흐름표(M)'!$F$2:$DV$2,'현금흐름표(FY)'!AN$1,'현금흐름표(M)'!$F59:$DV59)</f>
        <v>0</v>
      </c>
      <c r="AO58" s="187">
        <f>SUMIF('현금흐름표(M)'!$F$2:$DV$2,'현금흐름표(FY)'!AO$1,'현금흐름표(M)'!$F59:$DV59)</f>
        <v>0</v>
      </c>
      <c r="AP58" s="187">
        <f>SUMIF('현금흐름표(M)'!$F$2:$DV$2,'현금흐름표(FY)'!AP$1,'현금흐름표(M)'!$F59:$DV59)</f>
        <v>0</v>
      </c>
      <c r="AQ58" s="187">
        <f>SUMIF('현금흐름표(M)'!$F$2:$DV$2,'현금흐름표(FY)'!AQ$1,'현금흐름표(M)'!$F59:$DV59)</f>
        <v>0</v>
      </c>
      <c r="AR58" s="187">
        <f>SUMIF('현금흐름표(M)'!$F$2:$DV$2,'현금흐름표(FY)'!AR$1,'현금흐름표(M)'!$F59:$DV59)</f>
        <v>0</v>
      </c>
      <c r="AS58" s="187">
        <f>SUMIF('현금흐름표(M)'!$F$2:$DV$2,'현금흐름표(FY)'!AS$1,'현금흐름표(M)'!$F59:$DV59)</f>
        <v>0</v>
      </c>
      <c r="AT58" s="187">
        <f>SUMIF('현금흐름표(M)'!$F$2:$DV$2,'현금흐름표(FY)'!AT$1,'현금흐름표(M)'!$F59:$DV59)</f>
        <v>0</v>
      </c>
    </row>
    <row r="59" spans="1:46" x14ac:dyDescent="0.4">
      <c r="C59" s="21" t="s">
        <v>61</v>
      </c>
      <c r="F59" s="586">
        <f>SUMIF('현금흐름표(M)'!$F$2:$DV$2,'현금흐름표(FY)'!F$1,'현금흐름표(M)'!$F60:$DV60)</f>
        <v>0</v>
      </c>
      <c r="G59" s="187">
        <f ca="1">SUMIF('현금흐름표(M)'!$F$2:$DV$2,'현금흐름표(FY)'!G$1,'현금흐름표(M)'!$F60:$DV60)</f>
        <v>2284.2050382206889</v>
      </c>
      <c r="H59" s="187">
        <f ca="1">SUMIF('현금흐름표(M)'!$F$2:$DV$2,'현금흐름표(FY)'!H$1,'현금흐름표(M)'!$F60:$DV60)</f>
        <v>2162.4297801566154</v>
      </c>
      <c r="I59" s="187">
        <f ca="1">SUMIF('현금흐름표(M)'!$F$2:$DV$2,'현금흐름표(FY)'!I$1,'현금흐름표(M)'!$F60:$DV60)</f>
        <v>2844.4866914587133</v>
      </c>
      <c r="J59" s="187">
        <f ca="1">SUMIF('현금흐름표(M)'!$F$2:$DV$2,'현금흐름표(FY)'!J$1,'현금흐름표(M)'!$F60:$DV60)</f>
        <v>3100.3746532257869</v>
      </c>
      <c r="K59" s="187">
        <f ca="1">SUMIF('현금흐름표(M)'!$F$2:$DV$2,'현금흐름표(FY)'!K$1,'현금흐름표(M)'!$F60:$DV60)</f>
        <v>2593.4203804302333</v>
      </c>
      <c r="L59" s="187">
        <f ca="1">SUMIF('현금흐름표(M)'!$F$2:$DV$2,'현금흐름표(FY)'!L$1,'현금흐름표(M)'!$F60:$DV60)</f>
        <v>2249.5950090511933</v>
      </c>
      <c r="M59" s="187">
        <f ca="1">SUMIF('현금흐름표(M)'!$F$2:$DV$2,'현금흐름표(FY)'!M$1,'현금흐름표(M)'!$F60:$DV60)</f>
        <v>2853.8141065571435</v>
      </c>
      <c r="N59" s="187">
        <f ca="1">SUMIF('현금흐름표(M)'!$F$2:$DV$2,'현금흐름표(FY)'!N$1,'현금흐름표(M)'!$F60:$DV60)</f>
        <v>3115.3046303024539</v>
      </c>
      <c r="O59" s="187">
        <f ca="1">SUMIF('현금흐름표(M)'!$F$2:$DV$2,'현금흐름표(FY)'!O$1,'현금흐름표(M)'!$F60:$DV60)</f>
        <v>2802.3245781361384</v>
      </c>
      <c r="P59" s="187">
        <f ca="1">SUMIF('현금흐름표(M)'!$F$2:$DV$2,'현금흐름표(FY)'!P$1,'현금흐름표(M)'!$F60:$DV60)</f>
        <v>2409.8690281261279</v>
      </c>
      <c r="Q59" s="187">
        <f ca="1">SUMIF('현금흐름표(M)'!$F$2:$DV$2,'현금흐름표(FY)'!Q$1,'현금흐름표(M)'!$F60:$DV60)</f>
        <v>2998.5147560849828</v>
      </c>
      <c r="R59" s="187">
        <f ca="1">SUMIF('현금흐름표(M)'!$F$2:$DV$2,'현금흐름표(FY)'!R$1,'현금흐름표(M)'!$F60:$DV60)</f>
        <v>3266.0435736167728</v>
      </c>
      <c r="S59" s="187">
        <f ca="1">SUMIF('현금흐름표(M)'!$F$2:$DV$2,'현금흐름표(FY)'!S$1,'현금흐름표(M)'!$F60:$DV60)</f>
        <v>2883.0987429617389</v>
      </c>
      <c r="T59" s="187">
        <f ca="1">SUMIF('현금흐름표(M)'!$F$2:$DV$2,'현금흐름표(FY)'!T$1,'현금흐름표(M)'!$F60:$DV60)</f>
        <v>2452.3454721149183</v>
      </c>
      <c r="U59" s="187">
        <f ca="1">SUMIF('현금흐름표(M)'!$F$2:$DV$2,'현금흐름표(FY)'!U$1,'현금흐름표(M)'!$F60:$DV60)</f>
        <v>3019.7950595498542</v>
      </c>
      <c r="V59" s="187">
        <f ca="1">SUMIF('현금흐름표(M)'!$F$2:$DV$2,'현금흐름표(FY)'!V$1,'현금흐름표(M)'!$F60:$DV60)</f>
        <v>3292.1619089967498</v>
      </c>
      <c r="W59" s="187">
        <f ca="1">SUMIF('현금흐름표(M)'!$F$2:$DV$2,'현금흐름표(FY)'!W$1,'현금흐름표(M)'!$F60:$DV60)</f>
        <v>2907.0383625669519</v>
      </c>
      <c r="X59" s="187">
        <f ca="1">SUMIF('현금흐름표(M)'!$F$2:$DV$2,'현금흐름표(FY)'!X$1,'현금흐름표(M)'!$F60:$DV60)</f>
        <v>2503.8433940066006</v>
      </c>
      <c r="Y59" s="187">
        <f ca="1">SUMIF('현금흐름표(M)'!$F$2:$DV$2,'현금흐름표(FY)'!Y$1,'현금흐름표(M)'!$F60:$DV60)</f>
        <v>3034.4878912176709</v>
      </c>
      <c r="Z59" s="187">
        <f ca="1">SUMIF('현금흐름표(M)'!$F$2:$DV$2,'현금흐름표(FY)'!Z$1,'현금흐름표(M)'!$F60:$DV60)</f>
        <v>3385.0712444492965</v>
      </c>
      <c r="AA59" s="187">
        <f ca="1">SUMIF('현금흐름표(M)'!$F$2:$DV$2,'현금흐름표(FY)'!AA$1,'현금흐름표(M)'!$F60:$DV60)</f>
        <v>0</v>
      </c>
      <c r="AB59" s="187">
        <f ca="1">SUMIF('현금흐름표(M)'!$F$2:$DV$2,'현금흐름표(FY)'!AB$1,'현금흐름표(M)'!$F60:$DV60)</f>
        <v>0</v>
      </c>
      <c r="AC59" s="187">
        <f ca="1">SUMIF('현금흐름표(M)'!$F$2:$DV$2,'현금흐름표(FY)'!AC$1,'현금흐름표(M)'!$F60:$DV60)</f>
        <v>0</v>
      </c>
      <c r="AD59" s="187">
        <f ca="1">SUMIF('현금흐름표(M)'!$F$2:$DV$2,'현금흐름표(FY)'!AD$1,'현금흐름표(M)'!$F60:$DV60)</f>
        <v>0</v>
      </c>
      <c r="AE59" s="187">
        <f ca="1">SUMIF('현금흐름표(M)'!$F$2:$DV$2,'현금흐름표(FY)'!AE$1,'현금흐름표(M)'!$F60:$DV60)</f>
        <v>0</v>
      </c>
      <c r="AF59" s="187">
        <f ca="1">SUMIF('현금흐름표(M)'!$F$2:$DV$2,'현금흐름표(FY)'!AF$1,'현금흐름표(M)'!$F60:$DV60)</f>
        <v>0</v>
      </c>
      <c r="AG59" s="187">
        <f ca="1">SUMIF('현금흐름표(M)'!$F$2:$DV$2,'현금흐름표(FY)'!AG$1,'현금흐름표(M)'!$F60:$DV60)</f>
        <v>0</v>
      </c>
      <c r="AH59" s="187">
        <f ca="1">SUMIF('현금흐름표(M)'!$F$2:$DV$2,'현금흐름표(FY)'!AH$1,'현금흐름표(M)'!$F60:$DV60)</f>
        <v>0</v>
      </c>
      <c r="AI59" s="187">
        <f ca="1">SUMIF('현금흐름표(M)'!$F$2:$DV$2,'현금흐름표(FY)'!AI$1,'현금흐름표(M)'!$F60:$DV60)</f>
        <v>0</v>
      </c>
      <c r="AJ59" s="187">
        <f ca="1">SUMIF('현금흐름표(M)'!$F$2:$DV$2,'현금흐름표(FY)'!AJ$1,'현금흐름표(M)'!$F60:$DV60)</f>
        <v>0</v>
      </c>
      <c r="AK59" s="187">
        <f ca="1">SUMIF('현금흐름표(M)'!$F$2:$DV$2,'현금흐름표(FY)'!AK$1,'현금흐름표(M)'!$F60:$DV60)</f>
        <v>0</v>
      </c>
      <c r="AL59" s="187">
        <f ca="1">SUMIF('현금흐름표(M)'!$F$2:$DV$2,'현금흐름표(FY)'!AL$1,'현금흐름표(M)'!$F60:$DV60)</f>
        <v>0</v>
      </c>
      <c r="AM59" s="187">
        <f ca="1">SUMIF('현금흐름표(M)'!$F$2:$DV$2,'현금흐름표(FY)'!AM$1,'현금흐름표(M)'!$F60:$DV60)</f>
        <v>0</v>
      </c>
      <c r="AN59" s="187">
        <f ca="1">SUMIF('현금흐름표(M)'!$F$2:$DV$2,'현금흐름표(FY)'!AN$1,'현금흐름표(M)'!$F60:$DV60)</f>
        <v>0</v>
      </c>
      <c r="AO59" s="187">
        <f ca="1">SUMIF('현금흐름표(M)'!$F$2:$DV$2,'현금흐름표(FY)'!AO$1,'현금흐름표(M)'!$F60:$DV60)</f>
        <v>0</v>
      </c>
      <c r="AP59" s="187">
        <f ca="1">SUMIF('현금흐름표(M)'!$F$2:$DV$2,'현금흐름표(FY)'!AP$1,'현금흐름표(M)'!$F60:$DV60)</f>
        <v>0</v>
      </c>
      <c r="AQ59" s="187">
        <f ca="1">SUMIF('현금흐름표(M)'!$F$2:$DV$2,'현금흐름표(FY)'!AQ$1,'현금흐름표(M)'!$F60:$DV60)</f>
        <v>0</v>
      </c>
      <c r="AR59" s="187">
        <f ca="1">SUMIF('현금흐름표(M)'!$F$2:$DV$2,'현금흐름표(FY)'!AR$1,'현금흐름표(M)'!$F60:$DV60)</f>
        <v>0</v>
      </c>
      <c r="AS59" s="187">
        <f ca="1">SUMIF('현금흐름표(M)'!$F$2:$DV$2,'현금흐름표(FY)'!AS$1,'현금흐름표(M)'!$F60:$DV60)</f>
        <v>0</v>
      </c>
      <c r="AT59" s="187">
        <f ca="1">SUMIF('현금흐름표(M)'!$F$2:$DV$2,'현금흐름표(FY)'!AT$1,'현금흐름표(M)'!$F60:$DV60)</f>
        <v>0</v>
      </c>
    </row>
    <row r="60" spans="1:46" ht="4.95" customHeight="1" x14ac:dyDescent="0.4">
      <c r="F60" s="186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</row>
    <row r="61" spans="1:46" x14ac:dyDescent="0.4">
      <c r="A61" s="755"/>
      <c r="B61" s="150" t="s">
        <v>464</v>
      </c>
      <c r="C61" s="150"/>
      <c r="D61" s="150"/>
      <c r="E61" s="150"/>
      <c r="F61" s="664">
        <f>SUM(F62:F72)</f>
        <v>0</v>
      </c>
      <c r="G61" s="665">
        <f t="shared" ref="G61:AT61" ca="1" si="11">SUM(G62:G72)</f>
        <v>1009298.0863816814</v>
      </c>
      <c r="H61" s="665">
        <f t="shared" ca="1" si="11"/>
        <v>702418.58063194365</v>
      </c>
      <c r="I61" s="665">
        <f t="shared" ca="1" si="11"/>
        <v>912467.3730716682</v>
      </c>
      <c r="J61" s="665">
        <f t="shared" ca="1" si="11"/>
        <v>757737.63603343524</v>
      </c>
      <c r="K61" s="665">
        <f t="shared" ca="1" si="11"/>
        <v>1087895.403451547</v>
      </c>
      <c r="L61" s="665">
        <f t="shared" ca="1" si="11"/>
        <v>688728.86878936656</v>
      </c>
      <c r="M61" s="665">
        <f t="shared" ca="1" si="11"/>
        <v>914028.52926443738</v>
      </c>
      <c r="N61" s="665">
        <f t="shared" ca="1" si="11"/>
        <v>707188.55428818252</v>
      </c>
      <c r="O61" s="665">
        <f t="shared" ca="1" si="11"/>
        <v>1232222.3400418991</v>
      </c>
      <c r="P61" s="665">
        <f t="shared" ca="1" si="11"/>
        <v>791901.37774939905</v>
      </c>
      <c r="Q61" s="665">
        <f t="shared" ca="1" si="11"/>
        <v>1037976.6406379214</v>
      </c>
      <c r="R61" s="665">
        <f t="shared" ca="1" si="11"/>
        <v>802492.61064545321</v>
      </c>
      <c r="S61" s="665">
        <f t="shared" ca="1" si="11"/>
        <v>1270459.667153782</v>
      </c>
      <c r="T61" s="665">
        <f t="shared" ca="1" si="11"/>
        <v>812903.33259809797</v>
      </c>
      <c r="U61" s="665">
        <f t="shared" ca="1" si="11"/>
        <v>1055506.048838259</v>
      </c>
      <c r="V61" s="665">
        <f t="shared" ca="1" si="11"/>
        <v>815311.82570150564</v>
      </c>
      <c r="W61" s="665">
        <f t="shared" ca="1" si="11"/>
        <v>1292252.4915534921</v>
      </c>
      <c r="X61" s="665">
        <f t="shared" ca="1" si="11"/>
        <v>824732.98138932826</v>
      </c>
      <c r="Y61" s="665">
        <f t="shared" ca="1" si="11"/>
        <v>1073307.0138368066</v>
      </c>
      <c r="Z61" s="665">
        <f t="shared" ca="1" si="11"/>
        <v>70744615.570939809</v>
      </c>
      <c r="AA61" s="665">
        <f t="shared" ca="1" si="11"/>
        <v>0</v>
      </c>
      <c r="AB61" s="665">
        <f t="shared" ca="1" si="11"/>
        <v>0</v>
      </c>
      <c r="AC61" s="665">
        <f t="shared" ca="1" si="11"/>
        <v>0</v>
      </c>
      <c r="AD61" s="665">
        <f t="shared" ca="1" si="11"/>
        <v>0</v>
      </c>
      <c r="AE61" s="665">
        <f t="shared" ca="1" si="11"/>
        <v>0</v>
      </c>
      <c r="AF61" s="665">
        <f t="shared" ca="1" si="11"/>
        <v>0</v>
      </c>
      <c r="AG61" s="665">
        <f t="shared" ca="1" si="11"/>
        <v>0</v>
      </c>
      <c r="AH61" s="665">
        <f t="shared" ca="1" si="11"/>
        <v>0</v>
      </c>
      <c r="AI61" s="665">
        <f t="shared" ca="1" si="11"/>
        <v>0</v>
      </c>
      <c r="AJ61" s="665">
        <f t="shared" ca="1" si="11"/>
        <v>0</v>
      </c>
      <c r="AK61" s="665">
        <f t="shared" ca="1" si="11"/>
        <v>0</v>
      </c>
      <c r="AL61" s="665">
        <f t="shared" ca="1" si="11"/>
        <v>0</v>
      </c>
      <c r="AM61" s="665">
        <f t="shared" ca="1" si="11"/>
        <v>0</v>
      </c>
      <c r="AN61" s="665">
        <f t="shared" ca="1" si="11"/>
        <v>0</v>
      </c>
      <c r="AO61" s="665">
        <f t="shared" ca="1" si="11"/>
        <v>0</v>
      </c>
      <c r="AP61" s="665">
        <f t="shared" ca="1" si="11"/>
        <v>0</v>
      </c>
      <c r="AQ61" s="665">
        <f t="shared" ca="1" si="11"/>
        <v>0</v>
      </c>
      <c r="AR61" s="665">
        <f t="shared" ca="1" si="11"/>
        <v>0</v>
      </c>
      <c r="AS61" s="665">
        <f t="shared" ca="1" si="11"/>
        <v>0</v>
      </c>
      <c r="AT61" s="665">
        <f t="shared" ca="1" si="11"/>
        <v>0</v>
      </c>
    </row>
    <row r="62" spans="1:46" x14ac:dyDescent="0.4">
      <c r="C62" s="21" t="s">
        <v>677</v>
      </c>
      <c r="F62" s="599">
        <f>SUMIF('현금흐름표(M)'!$F$2:$DV$2,'현금흐름표(FY)'!F$1,'현금흐름표(M)'!$F63:$DV63)</f>
        <v>0</v>
      </c>
      <c r="G62" s="187">
        <f>SUMIF('현금흐름표(M)'!$F$2:$DV$2,'현금흐름표(FY)'!G$1,'현금흐름표(M)'!$F63:$DV63)</f>
        <v>0</v>
      </c>
      <c r="H62" s="187">
        <f>SUMIF('현금흐름표(M)'!$F$2:$DV$2,'현금흐름표(FY)'!H$1,'현금흐름표(M)'!$F63:$DV63)</f>
        <v>0</v>
      </c>
      <c r="I62" s="187">
        <f>SUMIF('현금흐름표(M)'!$F$2:$DV$2,'현금흐름표(FY)'!I$1,'현금흐름표(M)'!$F63:$DV63)</f>
        <v>0</v>
      </c>
      <c r="J62" s="187">
        <f>SUMIF('현금흐름표(M)'!$F$2:$DV$2,'현금흐름표(FY)'!J$1,'현금흐름표(M)'!$F63:$DV63)</f>
        <v>0</v>
      </c>
      <c r="K62" s="187">
        <f>SUMIF('현금흐름표(M)'!$F$2:$DV$2,'현금흐름표(FY)'!K$1,'현금흐름표(M)'!$F63:$DV63)</f>
        <v>0</v>
      </c>
      <c r="L62" s="187">
        <f>SUMIF('현금흐름표(M)'!$F$2:$DV$2,'현금흐름표(FY)'!L$1,'현금흐름표(M)'!$F63:$DV63)</f>
        <v>0</v>
      </c>
      <c r="M62" s="187">
        <f>SUMIF('현금흐름표(M)'!$F$2:$DV$2,'현금흐름표(FY)'!M$1,'현금흐름표(M)'!$F63:$DV63)</f>
        <v>0</v>
      </c>
      <c r="N62" s="187">
        <f>SUMIF('현금흐름표(M)'!$F$2:$DV$2,'현금흐름표(FY)'!N$1,'현금흐름표(M)'!$F63:$DV63)</f>
        <v>0</v>
      </c>
      <c r="O62" s="187">
        <f>SUMIF('현금흐름표(M)'!$F$2:$DV$2,'현금흐름표(FY)'!O$1,'현금흐름표(M)'!$F63:$DV63)</f>
        <v>0</v>
      </c>
      <c r="P62" s="187">
        <f>SUMIF('현금흐름표(M)'!$F$2:$DV$2,'현금흐름표(FY)'!P$1,'현금흐름표(M)'!$F63:$DV63)</f>
        <v>0</v>
      </c>
      <c r="Q62" s="187">
        <f>SUMIF('현금흐름표(M)'!$F$2:$DV$2,'현금흐름표(FY)'!Q$1,'현금흐름표(M)'!$F63:$DV63)</f>
        <v>0</v>
      </c>
      <c r="R62" s="187">
        <f>SUMIF('현금흐름표(M)'!$F$2:$DV$2,'현금흐름표(FY)'!R$1,'현금흐름표(M)'!$F63:$DV63)</f>
        <v>0</v>
      </c>
      <c r="S62" s="187">
        <f>SUMIF('현금흐름표(M)'!$F$2:$DV$2,'현금흐름표(FY)'!S$1,'현금흐름표(M)'!$F63:$DV63)</f>
        <v>0</v>
      </c>
      <c r="T62" s="187">
        <f>SUMIF('현금흐름표(M)'!$F$2:$DV$2,'현금흐름표(FY)'!T$1,'현금흐름표(M)'!$F63:$DV63)</f>
        <v>0</v>
      </c>
      <c r="U62" s="187">
        <f>SUMIF('현금흐름표(M)'!$F$2:$DV$2,'현금흐름표(FY)'!U$1,'현금흐름표(M)'!$F63:$DV63)</f>
        <v>0</v>
      </c>
      <c r="V62" s="187">
        <f>SUMIF('현금흐름표(M)'!$F$2:$DV$2,'현금흐름표(FY)'!V$1,'현금흐름표(M)'!$F63:$DV63)</f>
        <v>0</v>
      </c>
      <c r="W62" s="187">
        <f>SUMIF('현금흐름표(M)'!$F$2:$DV$2,'현금흐름표(FY)'!W$1,'현금흐름표(M)'!$F63:$DV63)</f>
        <v>0</v>
      </c>
      <c r="X62" s="187">
        <f>SUMIF('현금흐름표(M)'!$F$2:$DV$2,'현금흐름표(FY)'!X$1,'현금흐름표(M)'!$F63:$DV63)</f>
        <v>0</v>
      </c>
      <c r="Y62" s="187">
        <f>SUMIF('현금흐름표(M)'!$F$2:$DV$2,'현금흐름표(FY)'!Y$1,'현금흐름표(M)'!$F63:$DV63)</f>
        <v>0</v>
      </c>
      <c r="Z62" s="187">
        <f>SUMIF('현금흐름표(M)'!$F$2:$DV$2,'현금흐름표(FY)'!Z$1,'현금흐름표(M)'!$F63:$DV63)</f>
        <v>48000000</v>
      </c>
      <c r="AA62" s="187">
        <f>SUMIF('현금흐름표(M)'!$F$2:$DV$2,'현금흐름표(FY)'!AA$1,'현금흐름표(M)'!$F63:$DV63)</f>
        <v>0</v>
      </c>
      <c r="AB62" s="187">
        <f>SUMIF('현금흐름표(M)'!$F$2:$DV$2,'현금흐름표(FY)'!AB$1,'현금흐름표(M)'!$F63:$DV63)</f>
        <v>0</v>
      </c>
      <c r="AC62" s="187">
        <f>SUMIF('현금흐름표(M)'!$F$2:$DV$2,'현금흐름표(FY)'!AC$1,'현금흐름표(M)'!$F63:$DV63)</f>
        <v>0</v>
      </c>
      <c r="AD62" s="187">
        <f>SUMIF('현금흐름표(M)'!$F$2:$DV$2,'현금흐름표(FY)'!AD$1,'현금흐름표(M)'!$F63:$DV63)</f>
        <v>0</v>
      </c>
      <c r="AE62" s="187">
        <f>SUMIF('현금흐름표(M)'!$F$2:$DV$2,'현금흐름표(FY)'!AE$1,'현금흐름표(M)'!$F63:$DV63)</f>
        <v>0</v>
      </c>
      <c r="AF62" s="187">
        <f>SUMIF('현금흐름표(M)'!$F$2:$DV$2,'현금흐름표(FY)'!AF$1,'현금흐름표(M)'!$F63:$DV63)</f>
        <v>0</v>
      </c>
      <c r="AG62" s="187">
        <f>SUMIF('현금흐름표(M)'!$F$2:$DV$2,'현금흐름표(FY)'!AG$1,'현금흐름표(M)'!$F63:$DV63)</f>
        <v>0</v>
      </c>
      <c r="AH62" s="187">
        <f>SUMIF('현금흐름표(M)'!$F$2:$DV$2,'현금흐름표(FY)'!AH$1,'현금흐름표(M)'!$F63:$DV63)</f>
        <v>0</v>
      </c>
      <c r="AI62" s="187">
        <f>SUMIF('현금흐름표(M)'!$F$2:$DV$2,'현금흐름표(FY)'!AI$1,'현금흐름표(M)'!$F63:$DV63)</f>
        <v>0</v>
      </c>
      <c r="AJ62" s="187">
        <f>SUMIF('현금흐름표(M)'!$F$2:$DV$2,'현금흐름표(FY)'!AJ$1,'현금흐름표(M)'!$F63:$DV63)</f>
        <v>0</v>
      </c>
      <c r="AK62" s="187">
        <f>SUMIF('현금흐름표(M)'!$F$2:$DV$2,'현금흐름표(FY)'!AK$1,'현금흐름표(M)'!$F63:$DV63)</f>
        <v>0</v>
      </c>
      <c r="AL62" s="187">
        <f>SUMIF('현금흐름표(M)'!$F$2:$DV$2,'현금흐름표(FY)'!AL$1,'현금흐름표(M)'!$F63:$DV63)</f>
        <v>0</v>
      </c>
      <c r="AM62" s="187">
        <f>SUMIF('현금흐름표(M)'!$F$2:$DV$2,'현금흐름표(FY)'!AM$1,'현금흐름표(M)'!$F63:$DV63)</f>
        <v>0</v>
      </c>
      <c r="AN62" s="187">
        <f>SUMIF('현금흐름표(M)'!$F$2:$DV$2,'현금흐름표(FY)'!AN$1,'현금흐름표(M)'!$F63:$DV63)</f>
        <v>0</v>
      </c>
      <c r="AO62" s="187">
        <f>SUMIF('현금흐름표(M)'!$F$2:$DV$2,'현금흐름표(FY)'!AO$1,'현금흐름표(M)'!$F63:$DV63)</f>
        <v>0</v>
      </c>
      <c r="AP62" s="187">
        <f>SUMIF('현금흐름표(M)'!$F$2:$DV$2,'현금흐름표(FY)'!AP$1,'현금흐름표(M)'!$F63:$DV63)</f>
        <v>0</v>
      </c>
      <c r="AQ62" s="187">
        <f>SUMIF('현금흐름표(M)'!$F$2:$DV$2,'현금흐름표(FY)'!AQ$1,'현금흐름표(M)'!$F63:$DV63)</f>
        <v>0</v>
      </c>
      <c r="AR62" s="187">
        <f>SUMIF('현금흐름표(M)'!$F$2:$DV$2,'현금흐름표(FY)'!AR$1,'현금흐름표(M)'!$F63:$DV63)</f>
        <v>0</v>
      </c>
      <c r="AS62" s="187">
        <f>SUMIF('현금흐름표(M)'!$F$2:$DV$2,'현금흐름표(FY)'!AS$1,'현금흐름표(M)'!$F63:$DV63)</f>
        <v>0</v>
      </c>
      <c r="AT62" s="187">
        <f>SUMIF('현금흐름표(M)'!$F$2:$DV$2,'현금흐름표(FY)'!AT$1,'현금흐름표(M)'!$F63:$DV63)</f>
        <v>0</v>
      </c>
    </row>
    <row r="63" spans="1:46" x14ac:dyDescent="0.4">
      <c r="C63" s="21" t="s">
        <v>836</v>
      </c>
      <c r="F63" s="586">
        <f>SUMIF('현금흐름표(M)'!$F$2:$DV$2,'현금흐름표(FY)'!F$1,'현금흐름표(M)'!$F64:$DV64)</f>
        <v>0</v>
      </c>
      <c r="G63" s="187">
        <f>SUMIF('현금흐름표(M)'!$F$2:$DV$2,'현금흐름표(FY)'!G$1,'현금흐름표(M)'!$F64:$DV64)</f>
        <v>0</v>
      </c>
      <c r="H63" s="187">
        <f>SUMIF('현금흐름표(M)'!$F$2:$DV$2,'현금흐름표(FY)'!H$1,'현금흐름표(M)'!$F64:$DV64)</f>
        <v>0</v>
      </c>
      <c r="I63" s="187">
        <f>SUMIF('현금흐름표(M)'!$F$2:$DV$2,'현금흐름표(FY)'!I$1,'현금흐름표(M)'!$F64:$DV64)</f>
        <v>0</v>
      </c>
      <c r="J63" s="187">
        <f>SUMIF('현금흐름표(M)'!$F$2:$DV$2,'현금흐름표(FY)'!J$1,'현금흐름표(M)'!$F64:$DV64)</f>
        <v>0</v>
      </c>
      <c r="K63" s="187">
        <f>SUMIF('현금흐름표(M)'!$F$2:$DV$2,'현금흐름표(FY)'!K$1,'현금흐름표(M)'!$F64:$DV64)</f>
        <v>0</v>
      </c>
      <c r="L63" s="187">
        <f>SUMIF('현금흐름표(M)'!$F$2:$DV$2,'현금흐름표(FY)'!L$1,'현금흐름표(M)'!$F64:$DV64)</f>
        <v>0</v>
      </c>
      <c r="M63" s="187">
        <f>SUMIF('현금흐름표(M)'!$F$2:$DV$2,'현금흐름표(FY)'!M$1,'현금흐름표(M)'!$F64:$DV64)</f>
        <v>0</v>
      </c>
      <c r="N63" s="187">
        <f>SUMIF('현금흐름표(M)'!$F$2:$DV$2,'현금흐름표(FY)'!N$1,'현금흐름표(M)'!$F64:$DV64)</f>
        <v>0</v>
      </c>
      <c r="O63" s="187">
        <f>SUMIF('현금흐름표(M)'!$F$2:$DV$2,'현금흐름표(FY)'!O$1,'현금흐름표(M)'!$F64:$DV64)</f>
        <v>0</v>
      </c>
      <c r="P63" s="187">
        <f>SUMIF('현금흐름표(M)'!$F$2:$DV$2,'현금흐름표(FY)'!P$1,'현금흐름표(M)'!$F64:$DV64)</f>
        <v>0</v>
      </c>
      <c r="Q63" s="187">
        <f>SUMIF('현금흐름표(M)'!$F$2:$DV$2,'현금흐름표(FY)'!Q$1,'현금흐름표(M)'!$F64:$DV64)</f>
        <v>0</v>
      </c>
      <c r="R63" s="187">
        <f>SUMIF('현금흐름표(M)'!$F$2:$DV$2,'현금흐름표(FY)'!R$1,'현금흐름표(M)'!$F64:$DV64)</f>
        <v>0</v>
      </c>
      <c r="S63" s="187">
        <f>SUMIF('현금흐름표(M)'!$F$2:$DV$2,'현금흐름표(FY)'!S$1,'현금흐름표(M)'!$F64:$DV64)</f>
        <v>0</v>
      </c>
      <c r="T63" s="187">
        <f>SUMIF('현금흐름표(M)'!$F$2:$DV$2,'현금흐름표(FY)'!T$1,'현금흐름표(M)'!$F64:$DV64)</f>
        <v>0</v>
      </c>
      <c r="U63" s="187">
        <f>SUMIF('현금흐름표(M)'!$F$2:$DV$2,'현금흐름표(FY)'!U$1,'현금흐름표(M)'!$F64:$DV64)</f>
        <v>0</v>
      </c>
      <c r="V63" s="187">
        <f>SUMIF('현금흐름표(M)'!$F$2:$DV$2,'현금흐름표(FY)'!V$1,'현금흐름표(M)'!$F64:$DV64)</f>
        <v>0</v>
      </c>
      <c r="W63" s="187">
        <f>SUMIF('현금흐름표(M)'!$F$2:$DV$2,'현금흐름표(FY)'!W$1,'현금흐름표(M)'!$F64:$DV64)</f>
        <v>0</v>
      </c>
      <c r="X63" s="187">
        <f>SUMIF('현금흐름표(M)'!$F$2:$DV$2,'현금흐름표(FY)'!X$1,'현금흐름표(M)'!$F64:$DV64)</f>
        <v>0</v>
      </c>
      <c r="Y63" s="187">
        <f>SUMIF('현금흐름표(M)'!$F$2:$DV$2,'현금흐름표(FY)'!Y$1,'현금흐름표(M)'!$F64:$DV64)</f>
        <v>0</v>
      </c>
      <c r="Z63" s="187">
        <f>SUMIF('현금흐름표(M)'!$F$2:$DV$2,'현금흐름표(FY)'!Z$1,'현금흐름표(M)'!$F64:$DV64)</f>
        <v>0</v>
      </c>
      <c r="AA63" s="187">
        <f>SUMIF('현금흐름표(M)'!$F$2:$DV$2,'현금흐름표(FY)'!AA$1,'현금흐름표(M)'!$F64:$DV64)</f>
        <v>0</v>
      </c>
      <c r="AB63" s="187">
        <f>SUMIF('현금흐름표(M)'!$F$2:$DV$2,'현금흐름표(FY)'!AB$1,'현금흐름표(M)'!$F64:$DV64)</f>
        <v>0</v>
      </c>
      <c r="AC63" s="187">
        <f>SUMIF('현금흐름표(M)'!$F$2:$DV$2,'현금흐름표(FY)'!AC$1,'현금흐름표(M)'!$F64:$DV64)</f>
        <v>0</v>
      </c>
      <c r="AD63" s="187">
        <f>SUMIF('현금흐름표(M)'!$F$2:$DV$2,'현금흐름표(FY)'!AD$1,'현금흐름표(M)'!$F64:$DV64)</f>
        <v>0</v>
      </c>
      <c r="AE63" s="187">
        <f>SUMIF('현금흐름표(M)'!$F$2:$DV$2,'현금흐름표(FY)'!AE$1,'현금흐름표(M)'!$F64:$DV64)</f>
        <v>0</v>
      </c>
      <c r="AF63" s="187">
        <f>SUMIF('현금흐름표(M)'!$F$2:$DV$2,'현금흐름표(FY)'!AF$1,'현금흐름표(M)'!$F64:$DV64)</f>
        <v>0</v>
      </c>
      <c r="AG63" s="187">
        <f>SUMIF('현금흐름표(M)'!$F$2:$DV$2,'현금흐름표(FY)'!AG$1,'현금흐름표(M)'!$F64:$DV64)</f>
        <v>0</v>
      </c>
      <c r="AH63" s="187">
        <f>SUMIF('현금흐름표(M)'!$F$2:$DV$2,'현금흐름표(FY)'!AH$1,'현금흐름표(M)'!$F64:$DV64)</f>
        <v>0</v>
      </c>
      <c r="AI63" s="187">
        <f>SUMIF('현금흐름표(M)'!$F$2:$DV$2,'현금흐름표(FY)'!AI$1,'현금흐름표(M)'!$F64:$DV64)</f>
        <v>0</v>
      </c>
      <c r="AJ63" s="187">
        <f>SUMIF('현금흐름표(M)'!$F$2:$DV$2,'현금흐름표(FY)'!AJ$1,'현금흐름표(M)'!$F64:$DV64)</f>
        <v>0</v>
      </c>
      <c r="AK63" s="187">
        <f>SUMIF('현금흐름표(M)'!$F$2:$DV$2,'현금흐름표(FY)'!AK$1,'현금흐름표(M)'!$F64:$DV64)</f>
        <v>0</v>
      </c>
      <c r="AL63" s="187">
        <f>SUMIF('현금흐름표(M)'!$F$2:$DV$2,'현금흐름표(FY)'!AL$1,'현금흐름표(M)'!$F64:$DV64)</f>
        <v>0</v>
      </c>
      <c r="AM63" s="187">
        <f>SUMIF('현금흐름표(M)'!$F$2:$DV$2,'현금흐름표(FY)'!AM$1,'현금흐름표(M)'!$F64:$DV64)</f>
        <v>0</v>
      </c>
      <c r="AN63" s="187">
        <f>SUMIF('현금흐름표(M)'!$F$2:$DV$2,'현금흐름표(FY)'!AN$1,'현금흐름표(M)'!$F64:$DV64)</f>
        <v>0</v>
      </c>
      <c r="AO63" s="187">
        <f>SUMIF('현금흐름표(M)'!$F$2:$DV$2,'현금흐름표(FY)'!AO$1,'현금흐름표(M)'!$F64:$DV64)</f>
        <v>0</v>
      </c>
      <c r="AP63" s="187">
        <f>SUMIF('현금흐름표(M)'!$F$2:$DV$2,'현금흐름표(FY)'!AP$1,'현금흐름표(M)'!$F64:$DV64)</f>
        <v>0</v>
      </c>
      <c r="AQ63" s="187">
        <f>SUMIF('현금흐름표(M)'!$F$2:$DV$2,'현금흐름표(FY)'!AQ$1,'현금흐름표(M)'!$F64:$DV64)</f>
        <v>0</v>
      </c>
      <c r="AR63" s="187">
        <f>SUMIF('현금흐름표(M)'!$F$2:$DV$2,'현금흐름표(FY)'!AR$1,'현금흐름표(M)'!$F64:$DV64)</f>
        <v>0</v>
      </c>
      <c r="AS63" s="187">
        <f>SUMIF('현금흐름표(M)'!$F$2:$DV$2,'현금흐름표(FY)'!AS$1,'현금흐름표(M)'!$F64:$DV64)</f>
        <v>0</v>
      </c>
      <c r="AT63" s="187">
        <f>SUMIF('현금흐름표(M)'!$F$2:$DV$2,'현금흐름표(FY)'!AT$1,'현금흐름표(M)'!$F64:$DV64)</f>
        <v>0</v>
      </c>
    </row>
    <row r="64" spans="1:46" x14ac:dyDescent="0.4">
      <c r="C64" s="21" t="s">
        <v>837</v>
      </c>
      <c r="F64" s="586">
        <f>SUMIF('현금흐름표(M)'!$F$2:$DV$2,'현금흐름표(FY)'!F$1,'현금흐름표(M)'!$F65:$DV65)</f>
        <v>0</v>
      </c>
      <c r="G64" s="187">
        <f>SUMIF('현금흐름표(M)'!$F$2:$DV$2,'현금흐름표(FY)'!G$1,'현금흐름표(M)'!$F65:$DV65)</f>
        <v>0</v>
      </c>
      <c r="H64" s="187">
        <f>SUMIF('현금흐름표(M)'!$F$2:$DV$2,'현금흐름표(FY)'!H$1,'현금흐름표(M)'!$F65:$DV65)</f>
        <v>0</v>
      </c>
      <c r="I64" s="187">
        <f>SUMIF('현금흐름표(M)'!$F$2:$DV$2,'현금흐름표(FY)'!I$1,'현금흐름표(M)'!$F65:$DV65)</f>
        <v>0</v>
      </c>
      <c r="J64" s="187">
        <f>SUMIF('현금흐름표(M)'!$F$2:$DV$2,'현금흐름표(FY)'!J$1,'현금흐름표(M)'!$F65:$DV65)</f>
        <v>0</v>
      </c>
      <c r="K64" s="187">
        <f>SUMIF('현금흐름표(M)'!$F$2:$DV$2,'현금흐름표(FY)'!K$1,'현금흐름표(M)'!$F65:$DV65)</f>
        <v>0</v>
      </c>
      <c r="L64" s="187">
        <f>SUMIF('현금흐름표(M)'!$F$2:$DV$2,'현금흐름표(FY)'!L$1,'현금흐름표(M)'!$F65:$DV65)</f>
        <v>0</v>
      </c>
      <c r="M64" s="187">
        <f>SUMIF('현금흐름표(M)'!$F$2:$DV$2,'현금흐름표(FY)'!M$1,'현금흐름표(M)'!$F65:$DV65)</f>
        <v>0</v>
      </c>
      <c r="N64" s="187">
        <f>SUMIF('현금흐름표(M)'!$F$2:$DV$2,'현금흐름표(FY)'!N$1,'현금흐름표(M)'!$F65:$DV65)</f>
        <v>0</v>
      </c>
      <c r="O64" s="187">
        <f>SUMIF('현금흐름표(M)'!$F$2:$DV$2,'현금흐름표(FY)'!O$1,'현금흐름표(M)'!$F65:$DV65)</f>
        <v>0</v>
      </c>
      <c r="P64" s="187">
        <f>SUMIF('현금흐름표(M)'!$F$2:$DV$2,'현금흐름표(FY)'!P$1,'현금흐름표(M)'!$F65:$DV65)</f>
        <v>0</v>
      </c>
      <c r="Q64" s="187">
        <f>SUMIF('현금흐름표(M)'!$F$2:$DV$2,'현금흐름표(FY)'!Q$1,'현금흐름표(M)'!$F65:$DV65)</f>
        <v>0</v>
      </c>
      <c r="R64" s="187">
        <f>SUMIF('현금흐름표(M)'!$F$2:$DV$2,'현금흐름표(FY)'!R$1,'현금흐름표(M)'!$F65:$DV65)</f>
        <v>0</v>
      </c>
      <c r="S64" s="187">
        <f>SUMIF('현금흐름표(M)'!$F$2:$DV$2,'현금흐름표(FY)'!S$1,'현금흐름표(M)'!$F65:$DV65)</f>
        <v>0</v>
      </c>
      <c r="T64" s="187">
        <f>SUMIF('현금흐름표(M)'!$F$2:$DV$2,'현금흐름표(FY)'!T$1,'현금흐름표(M)'!$F65:$DV65)</f>
        <v>0</v>
      </c>
      <c r="U64" s="187">
        <f>SUMIF('현금흐름표(M)'!$F$2:$DV$2,'현금흐름표(FY)'!U$1,'현금흐름표(M)'!$F65:$DV65)</f>
        <v>0</v>
      </c>
      <c r="V64" s="187">
        <f>SUMIF('현금흐름표(M)'!$F$2:$DV$2,'현금흐름표(FY)'!V$1,'현금흐름표(M)'!$F65:$DV65)</f>
        <v>0</v>
      </c>
      <c r="W64" s="187">
        <f>SUMIF('현금흐름표(M)'!$F$2:$DV$2,'현금흐름표(FY)'!W$1,'현금흐름표(M)'!$F65:$DV65)</f>
        <v>0</v>
      </c>
      <c r="X64" s="187">
        <f>SUMIF('현금흐름표(M)'!$F$2:$DV$2,'현금흐름표(FY)'!X$1,'현금흐름표(M)'!$F65:$DV65)</f>
        <v>0</v>
      </c>
      <c r="Y64" s="187">
        <f>SUMIF('현금흐름표(M)'!$F$2:$DV$2,'현금흐름표(FY)'!Y$1,'현금흐름표(M)'!$F65:$DV65)</f>
        <v>0</v>
      </c>
      <c r="Z64" s="187">
        <f>SUMIF('현금흐름표(M)'!$F$2:$DV$2,'현금흐름표(FY)'!Z$1,'현금흐름표(M)'!$F65:$DV65)</f>
        <v>0</v>
      </c>
      <c r="AA64" s="187">
        <f>SUMIF('현금흐름표(M)'!$F$2:$DV$2,'현금흐름표(FY)'!AA$1,'현금흐름표(M)'!$F65:$DV65)</f>
        <v>0</v>
      </c>
      <c r="AB64" s="187">
        <f>SUMIF('현금흐름표(M)'!$F$2:$DV$2,'현금흐름표(FY)'!AB$1,'현금흐름표(M)'!$F65:$DV65)</f>
        <v>0</v>
      </c>
      <c r="AC64" s="187">
        <f>SUMIF('현금흐름표(M)'!$F$2:$DV$2,'현금흐름표(FY)'!AC$1,'현금흐름표(M)'!$F65:$DV65)</f>
        <v>0</v>
      </c>
      <c r="AD64" s="187">
        <f>SUMIF('현금흐름표(M)'!$F$2:$DV$2,'현금흐름표(FY)'!AD$1,'현금흐름표(M)'!$F65:$DV65)</f>
        <v>0</v>
      </c>
      <c r="AE64" s="187">
        <f>SUMIF('현금흐름표(M)'!$F$2:$DV$2,'현금흐름표(FY)'!AE$1,'현금흐름표(M)'!$F65:$DV65)</f>
        <v>0</v>
      </c>
      <c r="AF64" s="187">
        <f>SUMIF('현금흐름표(M)'!$F$2:$DV$2,'현금흐름표(FY)'!AF$1,'현금흐름표(M)'!$F65:$DV65)</f>
        <v>0</v>
      </c>
      <c r="AG64" s="187">
        <f>SUMIF('현금흐름표(M)'!$F$2:$DV$2,'현금흐름표(FY)'!AG$1,'현금흐름표(M)'!$F65:$DV65)</f>
        <v>0</v>
      </c>
      <c r="AH64" s="187">
        <f>SUMIF('현금흐름표(M)'!$F$2:$DV$2,'현금흐름표(FY)'!AH$1,'현금흐름표(M)'!$F65:$DV65)</f>
        <v>0</v>
      </c>
      <c r="AI64" s="187">
        <f>SUMIF('현금흐름표(M)'!$F$2:$DV$2,'현금흐름표(FY)'!AI$1,'현금흐름표(M)'!$F65:$DV65)</f>
        <v>0</v>
      </c>
      <c r="AJ64" s="187">
        <f>SUMIF('현금흐름표(M)'!$F$2:$DV$2,'현금흐름표(FY)'!AJ$1,'현금흐름표(M)'!$F65:$DV65)</f>
        <v>0</v>
      </c>
      <c r="AK64" s="187">
        <f>SUMIF('현금흐름표(M)'!$F$2:$DV$2,'현금흐름표(FY)'!AK$1,'현금흐름표(M)'!$F65:$DV65)</f>
        <v>0</v>
      </c>
      <c r="AL64" s="187">
        <f>SUMIF('현금흐름표(M)'!$F$2:$DV$2,'현금흐름표(FY)'!AL$1,'현금흐름표(M)'!$F65:$DV65)</f>
        <v>0</v>
      </c>
      <c r="AM64" s="187">
        <f>SUMIF('현금흐름표(M)'!$F$2:$DV$2,'현금흐름표(FY)'!AM$1,'현금흐름표(M)'!$F65:$DV65)</f>
        <v>0</v>
      </c>
      <c r="AN64" s="187">
        <f>SUMIF('현금흐름표(M)'!$F$2:$DV$2,'현금흐름표(FY)'!AN$1,'현금흐름표(M)'!$F65:$DV65)</f>
        <v>0</v>
      </c>
      <c r="AO64" s="187">
        <f>SUMIF('현금흐름표(M)'!$F$2:$DV$2,'현금흐름표(FY)'!AO$1,'현금흐름표(M)'!$F65:$DV65)</f>
        <v>0</v>
      </c>
      <c r="AP64" s="187">
        <f>SUMIF('현금흐름표(M)'!$F$2:$DV$2,'현금흐름표(FY)'!AP$1,'현금흐름표(M)'!$F65:$DV65)</f>
        <v>0</v>
      </c>
      <c r="AQ64" s="187">
        <f>SUMIF('현금흐름표(M)'!$F$2:$DV$2,'현금흐름표(FY)'!AQ$1,'현금흐름표(M)'!$F65:$DV65)</f>
        <v>0</v>
      </c>
      <c r="AR64" s="187">
        <f>SUMIF('현금흐름표(M)'!$F$2:$DV$2,'현금흐름표(FY)'!AR$1,'현금흐름표(M)'!$F65:$DV65)</f>
        <v>0</v>
      </c>
      <c r="AS64" s="187">
        <f>SUMIF('현금흐름표(M)'!$F$2:$DV$2,'현금흐름표(FY)'!AS$1,'현금흐름표(M)'!$F65:$DV65)</f>
        <v>0</v>
      </c>
      <c r="AT64" s="187">
        <f>SUMIF('현금흐름표(M)'!$F$2:$DV$2,'현금흐름표(FY)'!AT$1,'현금흐름표(M)'!$F65:$DV65)</f>
        <v>0</v>
      </c>
    </row>
    <row r="65" spans="3:46" x14ac:dyDescent="0.4">
      <c r="C65" s="21" t="s">
        <v>838</v>
      </c>
      <c r="F65" s="586">
        <f>SUMIF('현금흐름표(M)'!$F$2:$DV$2,'현금흐름표(FY)'!F$1,'현금흐름표(M)'!$F66:$DV66)</f>
        <v>0</v>
      </c>
      <c r="G65" s="187">
        <f>SUMIF('현금흐름표(M)'!$F$2:$DV$2,'현금흐름표(FY)'!G$1,'현금흐름표(M)'!$F66:$DV66)</f>
        <v>0</v>
      </c>
      <c r="H65" s="187">
        <f>SUMIF('현금흐름표(M)'!$F$2:$DV$2,'현금흐름표(FY)'!H$1,'현금흐름표(M)'!$F66:$DV66)</f>
        <v>0</v>
      </c>
      <c r="I65" s="187">
        <f>SUMIF('현금흐름표(M)'!$F$2:$DV$2,'현금흐름표(FY)'!I$1,'현금흐름표(M)'!$F66:$DV66)</f>
        <v>0</v>
      </c>
      <c r="J65" s="187">
        <f>SUMIF('현금흐름표(M)'!$F$2:$DV$2,'현금흐름표(FY)'!J$1,'현금흐름표(M)'!$F66:$DV66)</f>
        <v>0</v>
      </c>
      <c r="K65" s="187">
        <f>SUMIF('현금흐름표(M)'!$F$2:$DV$2,'현금흐름표(FY)'!K$1,'현금흐름표(M)'!$F66:$DV66)</f>
        <v>0</v>
      </c>
      <c r="L65" s="187">
        <f>SUMIF('현금흐름표(M)'!$F$2:$DV$2,'현금흐름표(FY)'!L$1,'현금흐름표(M)'!$F66:$DV66)</f>
        <v>0</v>
      </c>
      <c r="M65" s="187">
        <f>SUMIF('현금흐름표(M)'!$F$2:$DV$2,'현금흐름표(FY)'!M$1,'현금흐름표(M)'!$F66:$DV66)</f>
        <v>0</v>
      </c>
      <c r="N65" s="187">
        <f>SUMIF('현금흐름표(M)'!$F$2:$DV$2,'현금흐름표(FY)'!N$1,'현금흐름표(M)'!$F66:$DV66)</f>
        <v>0</v>
      </c>
      <c r="O65" s="187">
        <f>SUMIF('현금흐름표(M)'!$F$2:$DV$2,'현금흐름표(FY)'!O$1,'현금흐름표(M)'!$F66:$DV66)</f>
        <v>0</v>
      </c>
      <c r="P65" s="187">
        <f>SUMIF('현금흐름표(M)'!$F$2:$DV$2,'현금흐름표(FY)'!P$1,'현금흐름표(M)'!$F66:$DV66)</f>
        <v>0</v>
      </c>
      <c r="Q65" s="187">
        <f>SUMIF('현금흐름표(M)'!$F$2:$DV$2,'현금흐름표(FY)'!Q$1,'현금흐름표(M)'!$F66:$DV66)</f>
        <v>0</v>
      </c>
      <c r="R65" s="187">
        <f>SUMIF('현금흐름표(M)'!$F$2:$DV$2,'현금흐름표(FY)'!R$1,'현금흐름표(M)'!$F66:$DV66)</f>
        <v>0</v>
      </c>
      <c r="S65" s="187">
        <f>SUMIF('현금흐름표(M)'!$F$2:$DV$2,'현금흐름표(FY)'!S$1,'현금흐름표(M)'!$F66:$DV66)</f>
        <v>0</v>
      </c>
      <c r="T65" s="187">
        <f>SUMIF('현금흐름표(M)'!$F$2:$DV$2,'현금흐름표(FY)'!T$1,'현금흐름표(M)'!$F66:$DV66)</f>
        <v>0</v>
      </c>
      <c r="U65" s="187">
        <f>SUMIF('현금흐름표(M)'!$F$2:$DV$2,'현금흐름표(FY)'!U$1,'현금흐름표(M)'!$F66:$DV66)</f>
        <v>0</v>
      </c>
      <c r="V65" s="187">
        <f>SUMIF('현금흐름표(M)'!$F$2:$DV$2,'현금흐름표(FY)'!V$1,'현금흐름표(M)'!$F66:$DV66)</f>
        <v>0</v>
      </c>
      <c r="W65" s="187">
        <f>SUMIF('현금흐름표(M)'!$F$2:$DV$2,'현금흐름표(FY)'!W$1,'현금흐름표(M)'!$F66:$DV66)</f>
        <v>0</v>
      </c>
      <c r="X65" s="187">
        <f>SUMIF('현금흐름표(M)'!$F$2:$DV$2,'현금흐름표(FY)'!X$1,'현금흐름표(M)'!$F66:$DV66)</f>
        <v>0</v>
      </c>
      <c r="Y65" s="187">
        <f>SUMIF('현금흐름표(M)'!$F$2:$DV$2,'현금흐름표(FY)'!Y$1,'현금흐름표(M)'!$F66:$DV66)</f>
        <v>0</v>
      </c>
      <c r="Z65" s="187">
        <f>SUMIF('현금흐름표(M)'!$F$2:$DV$2,'현금흐름표(FY)'!Z$1,'현금흐름표(M)'!$F66:$DV66)</f>
        <v>0</v>
      </c>
      <c r="AA65" s="187">
        <f>SUMIF('현금흐름표(M)'!$F$2:$DV$2,'현금흐름표(FY)'!AA$1,'현금흐름표(M)'!$F66:$DV66)</f>
        <v>0</v>
      </c>
      <c r="AB65" s="187">
        <f>SUMIF('현금흐름표(M)'!$F$2:$DV$2,'현금흐름표(FY)'!AB$1,'현금흐름표(M)'!$F66:$DV66)</f>
        <v>0</v>
      </c>
      <c r="AC65" s="187">
        <f>SUMIF('현금흐름표(M)'!$F$2:$DV$2,'현금흐름표(FY)'!AC$1,'현금흐름표(M)'!$F66:$DV66)</f>
        <v>0</v>
      </c>
      <c r="AD65" s="187">
        <f>SUMIF('현금흐름표(M)'!$F$2:$DV$2,'현금흐름표(FY)'!AD$1,'현금흐름표(M)'!$F66:$DV66)</f>
        <v>0</v>
      </c>
      <c r="AE65" s="187">
        <f>SUMIF('현금흐름표(M)'!$F$2:$DV$2,'현금흐름표(FY)'!AE$1,'현금흐름표(M)'!$F66:$DV66)</f>
        <v>0</v>
      </c>
      <c r="AF65" s="187">
        <f>SUMIF('현금흐름표(M)'!$F$2:$DV$2,'현금흐름표(FY)'!AF$1,'현금흐름표(M)'!$F66:$DV66)</f>
        <v>0</v>
      </c>
      <c r="AG65" s="187">
        <f>SUMIF('현금흐름표(M)'!$F$2:$DV$2,'현금흐름표(FY)'!AG$1,'현금흐름표(M)'!$F66:$DV66)</f>
        <v>0</v>
      </c>
      <c r="AH65" s="187">
        <f>SUMIF('현금흐름표(M)'!$F$2:$DV$2,'현금흐름표(FY)'!AH$1,'현금흐름표(M)'!$F66:$DV66)</f>
        <v>0</v>
      </c>
      <c r="AI65" s="187">
        <f>SUMIF('현금흐름표(M)'!$F$2:$DV$2,'현금흐름표(FY)'!AI$1,'현금흐름표(M)'!$F66:$DV66)</f>
        <v>0</v>
      </c>
      <c r="AJ65" s="187">
        <f>SUMIF('현금흐름표(M)'!$F$2:$DV$2,'현금흐름표(FY)'!AJ$1,'현금흐름표(M)'!$F66:$DV66)</f>
        <v>0</v>
      </c>
      <c r="AK65" s="187">
        <f>SUMIF('현금흐름표(M)'!$F$2:$DV$2,'현금흐름표(FY)'!AK$1,'현금흐름표(M)'!$F66:$DV66)</f>
        <v>0</v>
      </c>
      <c r="AL65" s="187">
        <f>SUMIF('현금흐름표(M)'!$F$2:$DV$2,'현금흐름표(FY)'!AL$1,'현금흐름표(M)'!$F66:$DV66)</f>
        <v>0</v>
      </c>
      <c r="AM65" s="187">
        <f>SUMIF('현금흐름표(M)'!$F$2:$DV$2,'현금흐름표(FY)'!AM$1,'현금흐름표(M)'!$F66:$DV66)</f>
        <v>0</v>
      </c>
      <c r="AN65" s="187">
        <f>SUMIF('현금흐름표(M)'!$F$2:$DV$2,'현금흐름표(FY)'!AN$1,'현금흐름표(M)'!$F66:$DV66)</f>
        <v>0</v>
      </c>
      <c r="AO65" s="187">
        <f>SUMIF('현금흐름표(M)'!$F$2:$DV$2,'현금흐름표(FY)'!AO$1,'현금흐름표(M)'!$F66:$DV66)</f>
        <v>0</v>
      </c>
      <c r="AP65" s="187">
        <f>SUMIF('현금흐름표(M)'!$F$2:$DV$2,'현금흐름표(FY)'!AP$1,'현금흐름표(M)'!$F66:$DV66)</f>
        <v>0</v>
      </c>
      <c r="AQ65" s="187">
        <f>SUMIF('현금흐름표(M)'!$F$2:$DV$2,'현금흐름표(FY)'!AQ$1,'현금흐름표(M)'!$F66:$DV66)</f>
        <v>0</v>
      </c>
      <c r="AR65" s="187">
        <f>SUMIF('현금흐름표(M)'!$F$2:$DV$2,'현금흐름표(FY)'!AR$1,'현금흐름표(M)'!$F66:$DV66)</f>
        <v>0</v>
      </c>
      <c r="AS65" s="187">
        <f>SUMIF('현금흐름표(M)'!$F$2:$DV$2,'현금흐름표(FY)'!AS$1,'현금흐름표(M)'!$F66:$DV66)</f>
        <v>0</v>
      </c>
      <c r="AT65" s="187">
        <f>SUMIF('현금흐름표(M)'!$F$2:$DV$2,'현금흐름표(FY)'!AT$1,'현금흐름표(M)'!$F66:$DV66)</f>
        <v>0</v>
      </c>
    </row>
    <row r="66" spans="3:46" x14ac:dyDescent="0.4">
      <c r="C66" s="21" t="s">
        <v>839</v>
      </c>
      <c r="F66" s="586">
        <f>SUMIF('현금흐름표(M)'!$F$2:$DV$2,'현금흐름표(FY)'!F$1,'현금흐름표(M)'!$F67:$DV67)</f>
        <v>0</v>
      </c>
      <c r="G66" s="187">
        <f>SUMIF('현금흐름표(M)'!$F$2:$DV$2,'현금흐름표(FY)'!G$1,'현금흐름표(M)'!$F67:$DV67)</f>
        <v>0</v>
      </c>
      <c r="H66" s="187">
        <f>SUMIF('현금흐름표(M)'!$F$2:$DV$2,'현금흐름표(FY)'!H$1,'현금흐름표(M)'!$F67:$DV67)</f>
        <v>0</v>
      </c>
      <c r="I66" s="187">
        <f>SUMIF('현금흐름표(M)'!$F$2:$DV$2,'현금흐름표(FY)'!I$1,'현금흐름표(M)'!$F67:$DV67)</f>
        <v>0</v>
      </c>
      <c r="J66" s="187">
        <f>SUMIF('현금흐름표(M)'!$F$2:$DV$2,'현금흐름표(FY)'!J$1,'현금흐름표(M)'!$F67:$DV67)</f>
        <v>0</v>
      </c>
      <c r="K66" s="187">
        <f>SUMIF('현금흐름표(M)'!$F$2:$DV$2,'현금흐름표(FY)'!K$1,'현금흐름표(M)'!$F67:$DV67)</f>
        <v>0</v>
      </c>
      <c r="L66" s="187">
        <f>SUMIF('현금흐름표(M)'!$F$2:$DV$2,'현금흐름표(FY)'!L$1,'현금흐름표(M)'!$F67:$DV67)</f>
        <v>0</v>
      </c>
      <c r="M66" s="187">
        <f>SUMIF('현금흐름표(M)'!$F$2:$DV$2,'현금흐름표(FY)'!M$1,'현금흐름표(M)'!$F67:$DV67)</f>
        <v>0</v>
      </c>
      <c r="N66" s="187">
        <f>SUMIF('현금흐름표(M)'!$F$2:$DV$2,'현금흐름표(FY)'!N$1,'현금흐름표(M)'!$F67:$DV67)</f>
        <v>0</v>
      </c>
      <c r="O66" s="187">
        <f>SUMIF('현금흐름표(M)'!$F$2:$DV$2,'현금흐름표(FY)'!O$1,'현금흐름표(M)'!$F67:$DV67)</f>
        <v>0</v>
      </c>
      <c r="P66" s="187">
        <f>SUMIF('현금흐름표(M)'!$F$2:$DV$2,'현금흐름표(FY)'!P$1,'현금흐름표(M)'!$F67:$DV67)</f>
        <v>0</v>
      </c>
      <c r="Q66" s="187">
        <f>SUMIF('현금흐름표(M)'!$F$2:$DV$2,'현금흐름표(FY)'!Q$1,'현금흐름표(M)'!$F67:$DV67)</f>
        <v>0</v>
      </c>
      <c r="R66" s="187">
        <f>SUMIF('현금흐름표(M)'!$F$2:$DV$2,'현금흐름표(FY)'!R$1,'현금흐름표(M)'!$F67:$DV67)</f>
        <v>0</v>
      </c>
      <c r="S66" s="187">
        <f>SUMIF('현금흐름표(M)'!$F$2:$DV$2,'현금흐름표(FY)'!S$1,'현금흐름표(M)'!$F67:$DV67)</f>
        <v>0</v>
      </c>
      <c r="T66" s="187">
        <f>SUMIF('현금흐름표(M)'!$F$2:$DV$2,'현금흐름표(FY)'!T$1,'현금흐름표(M)'!$F67:$DV67)</f>
        <v>0</v>
      </c>
      <c r="U66" s="187">
        <f>SUMIF('현금흐름표(M)'!$F$2:$DV$2,'현금흐름표(FY)'!U$1,'현금흐름표(M)'!$F67:$DV67)</f>
        <v>0</v>
      </c>
      <c r="V66" s="187">
        <f>SUMIF('현금흐름표(M)'!$F$2:$DV$2,'현금흐름표(FY)'!V$1,'현금흐름표(M)'!$F67:$DV67)</f>
        <v>0</v>
      </c>
      <c r="W66" s="187">
        <f>SUMIF('현금흐름표(M)'!$F$2:$DV$2,'현금흐름표(FY)'!W$1,'현금흐름표(M)'!$F67:$DV67)</f>
        <v>0</v>
      </c>
      <c r="X66" s="187">
        <f>SUMIF('현금흐름표(M)'!$F$2:$DV$2,'현금흐름표(FY)'!X$1,'현금흐름표(M)'!$F67:$DV67)</f>
        <v>0</v>
      </c>
      <c r="Y66" s="187">
        <f>SUMIF('현금흐름표(M)'!$F$2:$DV$2,'현금흐름표(FY)'!Y$1,'현금흐름표(M)'!$F67:$DV67)</f>
        <v>0</v>
      </c>
      <c r="Z66" s="187">
        <f>SUMIF('현금흐름표(M)'!$F$2:$DV$2,'현금흐름표(FY)'!Z$1,'현금흐름표(M)'!$F67:$DV67)</f>
        <v>0</v>
      </c>
      <c r="AA66" s="187">
        <f>SUMIF('현금흐름표(M)'!$F$2:$DV$2,'현금흐름표(FY)'!AA$1,'현금흐름표(M)'!$F67:$DV67)</f>
        <v>0</v>
      </c>
      <c r="AB66" s="187">
        <f>SUMIF('현금흐름표(M)'!$F$2:$DV$2,'현금흐름표(FY)'!AB$1,'현금흐름표(M)'!$F67:$DV67)</f>
        <v>0</v>
      </c>
      <c r="AC66" s="187">
        <f>SUMIF('현금흐름표(M)'!$F$2:$DV$2,'현금흐름표(FY)'!AC$1,'현금흐름표(M)'!$F67:$DV67)</f>
        <v>0</v>
      </c>
      <c r="AD66" s="187">
        <f>SUMIF('현금흐름표(M)'!$F$2:$DV$2,'현금흐름표(FY)'!AD$1,'현금흐름표(M)'!$F67:$DV67)</f>
        <v>0</v>
      </c>
      <c r="AE66" s="187">
        <f>SUMIF('현금흐름표(M)'!$F$2:$DV$2,'현금흐름표(FY)'!AE$1,'현금흐름표(M)'!$F67:$DV67)</f>
        <v>0</v>
      </c>
      <c r="AF66" s="187">
        <f>SUMIF('현금흐름표(M)'!$F$2:$DV$2,'현금흐름표(FY)'!AF$1,'현금흐름표(M)'!$F67:$DV67)</f>
        <v>0</v>
      </c>
      <c r="AG66" s="187">
        <f>SUMIF('현금흐름표(M)'!$F$2:$DV$2,'현금흐름표(FY)'!AG$1,'현금흐름표(M)'!$F67:$DV67)</f>
        <v>0</v>
      </c>
      <c r="AH66" s="187">
        <f>SUMIF('현금흐름표(M)'!$F$2:$DV$2,'현금흐름표(FY)'!AH$1,'현금흐름표(M)'!$F67:$DV67)</f>
        <v>0</v>
      </c>
      <c r="AI66" s="187">
        <f>SUMIF('현금흐름표(M)'!$F$2:$DV$2,'현금흐름표(FY)'!AI$1,'현금흐름표(M)'!$F67:$DV67)</f>
        <v>0</v>
      </c>
      <c r="AJ66" s="187">
        <f>SUMIF('현금흐름표(M)'!$F$2:$DV$2,'현금흐름표(FY)'!AJ$1,'현금흐름표(M)'!$F67:$DV67)</f>
        <v>0</v>
      </c>
      <c r="AK66" s="187">
        <f>SUMIF('현금흐름표(M)'!$F$2:$DV$2,'현금흐름표(FY)'!AK$1,'현금흐름표(M)'!$F67:$DV67)</f>
        <v>0</v>
      </c>
      <c r="AL66" s="187">
        <f>SUMIF('현금흐름표(M)'!$F$2:$DV$2,'현금흐름표(FY)'!AL$1,'현금흐름표(M)'!$F67:$DV67)</f>
        <v>0</v>
      </c>
      <c r="AM66" s="187">
        <f>SUMIF('현금흐름표(M)'!$F$2:$DV$2,'현금흐름표(FY)'!AM$1,'현금흐름표(M)'!$F67:$DV67)</f>
        <v>0</v>
      </c>
      <c r="AN66" s="187">
        <f>SUMIF('현금흐름표(M)'!$F$2:$DV$2,'현금흐름표(FY)'!AN$1,'현금흐름표(M)'!$F67:$DV67)</f>
        <v>0</v>
      </c>
      <c r="AO66" s="187">
        <f>SUMIF('현금흐름표(M)'!$F$2:$DV$2,'현금흐름표(FY)'!AO$1,'현금흐름표(M)'!$F67:$DV67)</f>
        <v>0</v>
      </c>
      <c r="AP66" s="187">
        <f>SUMIF('현금흐름표(M)'!$F$2:$DV$2,'현금흐름표(FY)'!AP$1,'현금흐름표(M)'!$F67:$DV67)</f>
        <v>0</v>
      </c>
      <c r="AQ66" s="187">
        <f>SUMIF('현금흐름표(M)'!$F$2:$DV$2,'현금흐름표(FY)'!AQ$1,'현금흐름표(M)'!$F67:$DV67)</f>
        <v>0</v>
      </c>
      <c r="AR66" s="187">
        <f>SUMIF('현금흐름표(M)'!$F$2:$DV$2,'현금흐름표(FY)'!AR$1,'현금흐름표(M)'!$F67:$DV67)</f>
        <v>0</v>
      </c>
      <c r="AS66" s="187">
        <f>SUMIF('현금흐름표(M)'!$F$2:$DV$2,'현금흐름표(FY)'!AS$1,'현금흐름표(M)'!$F67:$DV67)</f>
        <v>0</v>
      </c>
      <c r="AT66" s="187">
        <f>SUMIF('현금흐름표(M)'!$F$2:$DV$2,'현금흐름표(FY)'!AT$1,'현금흐름표(M)'!$F67:$DV67)</f>
        <v>0</v>
      </c>
    </row>
    <row r="67" spans="3:46" x14ac:dyDescent="0.4">
      <c r="C67" s="21" t="s">
        <v>840</v>
      </c>
      <c r="F67" s="586">
        <f>SUMIF('현금흐름표(M)'!$F$2:$DV$2,'현금흐름표(FY)'!F$1,'현금흐름표(M)'!$F68:$DV68)</f>
        <v>0</v>
      </c>
      <c r="G67" s="187">
        <f>SUMIF('현금흐름표(M)'!$F$2:$DV$2,'현금흐름표(FY)'!G$1,'현금흐름표(M)'!$F68:$DV68)</f>
        <v>0</v>
      </c>
      <c r="H67" s="187">
        <f>SUMIF('현금흐름표(M)'!$F$2:$DV$2,'현금흐름표(FY)'!H$1,'현금흐름표(M)'!$F68:$DV68)</f>
        <v>0</v>
      </c>
      <c r="I67" s="187">
        <f>SUMIF('현금흐름표(M)'!$F$2:$DV$2,'현금흐름표(FY)'!I$1,'현금흐름표(M)'!$F68:$DV68)</f>
        <v>0</v>
      </c>
      <c r="J67" s="187">
        <f>SUMIF('현금흐름표(M)'!$F$2:$DV$2,'현금흐름표(FY)'!J$1,'현금흐름표(M)'!$F68:$DV68)</f>
        <v>0</v>
      </c>
      <c r="K67" s="187">
        <f>SUMIF('현금흐름표(M)'!$F$2:$DV$2,'현금흐름표(FY)'!K$1,'현금흐름표(M)'!$F68:$DV68)</f>
        <v>0</v>
      </c>
      <c r="L67" s="187">
        <f>SUMIF('현금흐름표(M)'!$F$2:$DV$2,'현금흐름표(FY)'!L$1,'현금흐름표(M)'!$F68:$DV68)</f>
        <v>0</v>
      </c>
      <c r="M67" s="187">
        <f>SUMIF('현금흐름표(M)'!$F$2:$DV$2,'현금흐름표(FY)'!M$1,'현금흐름표(M)'!$F68:$DV68)</f>
        <v>0</v>
      </c>
      <c r="N67" s="187">
        <f>SUMIF('현금흐름표(M)'!$F$2:$DV$2,'현금흐름표(FY)'!N$1,'현금흐름표(M)'!$F68:$DV68)</f>
        <v>0</v>
      </c>
      <c r="O67" s="187">
        <f>SUMIF('현금흐름표(M)'!$F$2:$DV$2,'현금흐름표(FY)'!O$1,'현금흐름표(M)'!$F68:$DV68)</f>
        <v>0</v>
      </c>
      <c r="P67" s="187">
        <f>SUMIF('현금흐름표(M)'!$F$2:$DV$2,'현금흐름표(FY)'!P$1,'현금흐름표(M)'!$F68:$DV68)</f>
        <v>0</v>
      </c>
      <c r="Q67" s="187">
        <f>SUMIF('현금흐름표(M)'!$F$2:$DV$2,'현금흐름표(FY)'!Q$1,'현금흐름표(M)'!$F68:$DV68)</f>
        <v>0</v>
      </c>
      <c r="R67" s="187">
        <f>SUMIF('현금흐름표(M)'!$F$2:$DV$2,'현금흐름표(FY)'!R$1,'현금흐름표(M)'!$F68:$DV68)</f>
        <v>0</v>
      </c>
      <c r="S67" s="187">
        <f>SUMIF('현금흐름표(M)'!$F$2:$DV$2,'현금흐름표(FY)'!S$1,'현금흐름표(M)'!$F68:$DV68)</f>
        <v>0</v>
      </c>
      <c r="T67" s="187">
        <f>SUMIF('현금흐름표(M)'!$F$2:$DV$2,'현금흐름표(FY)'!T$1,'현금흐름표(M)'!$F68:$DV68)</f>
        <v>0</v>
      </c>
      <c r="U67" s="187">
        <f>SUMIF('현금흐름표(M)'!$F$2:$DV$2,'현금흐름표(FY)'!U$1,'현금흐름표(M)'!$F68:$DV68)</f>
        <v>0</v>
      </c>
      <c r="V67" s="187">
        <f>SUMIF('현금흐름표(M)'!$F$2:$DV$2,'현금흐름표(FY)'!V$1,'현금흐름표(M)'!$F68:$DV68)</f>
        <v>0</v>
      </c>
      <c r="W67" s="187">
        <f>SUMIF('현금흐름표(M)'!$F$2:$DV$2,'현금흐름표(FY)'!W$1,'현금흐름표(M)'!$F68:$DV68)</f>
        <v>0</v>
      </c>
      <c r="X67" s="187">
        <f>SUMIF('현금흐름표(M)'!$F$2:$DV$2,'현금흐름표(FY)'!X$1,'현금흐름표(M)'!$F68:$DV68)</f>
        <v>0</v>
      </c>
      <c r="Y67" s="187">
        <f>SUMIF('현금흐름표(M)'!$F$2:$DV$2,'현금흐름표(FY)'!Y$1,'현금흐름표(M)'!$F68:$DV68)</f>
        <v>0</v>
      </c>
      <c r="Z67" s="187">
        <f>SUMIF('현금흐름표(M)'!$F$2:$DV$2,'현금흐름표(FY)'!Z$1,'현금흐름표(M)'!$F68:$DV68)</f>
        <v>17000000</v>
      </c>
      <c r="AA67" s="187">
        <f>SUMIF('현금흐름표(M)'!$F$2:$DV$2,'현금흐름표(FY)'!AA$1,'현금흐름표(M)'!$F68:$DV68)</f>
        <v>0</v>
      </c>
      <c r="AB67" s="187">
        <f>SUMIF('현금흐름표(M)'!$F$2:$DV$2,'현금흐름표(FY)'!AB$1,'현금흐름표(M)'!$F68:$DV68)</f>
        <v>0</v>
      </c>
      <c r="AC67" s="187">
        <f>SUMIF('현금흐름표(M)'!$F$2:$DV$2,'현금흐름표(FY)'!AC$1,'현금흐름표(M)'!$F68:$DV68)</f>
        <v>0</v>
      </c>
      <c r="AD67" s="187">
        <f>SUMIF('현금흐름표(M)'!$F$2:$DV$2,'현금흐름표(FY)'!AD$1,'현금흐름표(M)'!$F68:$DV68)</f>
        <v>0</v>
      </c>
      <c r="AE67" s="187">
        <f>SUMIF('현금흐름표(M)'!$F$2:$DV$2,'현금흐름표(FY)'!AE$1,'현금흐름표(M)'!$F68:$DV68)</f>
        <v>0</v>
      </c>
      <c r="AF67" s="187">
        <f>SUMIF('현금흐름표(M)'!$F$2:$DV$2,'현금흐름표(FY)'!AF$1,'현금흐름표(M)'!$F68:$DV68)</f>
        <v>0</v>
      </c>
      <c r="AG67" s="187">
        <f>SUMIF('현금흐름표(M)'!$F$2:$DV$2,'현금흐름표(FY)'!AG$1,'현금흐름표(M)'!$F68:$DV68)</f>
        <v>0</v>
      </c>
      <c r="AH67" s="187">
        <f>SUMIF('현금흐름표(M)'!$F$2:$DV$2,'현금흐름표(FY)'!AH$1,'현금흐름표(M)'!$F68:$DV68)</f>
        <v>0</v>
      </c>
      <c r="AI67" s="187">
        <f>SUMIF('현금흐름표(M)'!$F$2:$DV$2,'현금흐름표(FY)'!AI$1,'현금흐름표(M)'!$F68:$DV68)</f>
        <v>0</v>
      </c>
      <c r="AJ67" s="187">
        <f>SUMIF('현금흐름표(M)'!$F$2:$DV$2,'현금흐름표(FY)'!AJ$1,'현금흐름표(M)'!$F68:$DV68)</f>
        <v>0</v>
      </c>
      <c r="AK67" s="187">
        <f>SUMIF('현금흐름표(M)'!$F$2:$DV$2,'현금흐름표(FY)'!AK$1,'현금흐름표(M)'!$F68:$DV68)</f>
        <v>0</v>
      </c>
      <c r="AL67" s="187">
        <f>SUMIF('현금흐름표(M)'!$F$2:$DV$2,'현금흐름표(FY)'!AL$1,'현금흐름표(M)'!$F68:$DV68)</f>
        <v>0</v>
      </c>
      <c r="AM67" s="187">
        <f>SUMIF('현금흐름표(M)'!$F$2:$DV$2,'현금흐름표(FY)'!AM$1,'현금흐름표(M)'!$F68:$DV68)</f>
        <v>0</v>
      </c>
      <c r="AN67" s="187">
        <f>SUMIF('현금흐름표(M)'!$F$2:$DV$2,'현금흐름표(FY)'!AN$1,'현금흐름표(M)'!$F68:$DV68)</f>
        <v>0</v>
      </c>
      <c r="AO67" s="187">
        <f>SUMIF('현금흐름표(M)'!$F$2:$DV$2,'현금흐름표(FY)'!AO$1,'현금흐름표(M)'!$F68:$DV68)</f>
        <v>0</v>
      </c>
      <c r="AP67" s="187">
        <f>SUMIF('현금흐름표(M)'!$F$2:$DV$2,'현금흐름표(FY)'!AP$1,'현금흐름표(M)'!$F68:$DV68)</f>
        <v>0</v>
      </c>
      <c r="AQ67" s="187">
        <f>SUMIF('현금흐름표(M)'!$F$2:$DV$2,'현금흐름표(FY)'!AQ$1,'현금흐름표(M)'!$F68:$DV68)</f>
        <v>0</v>
      </c>
      <c r="AR67" s="187">
        <f>SUMIF('현금흐름표(M)'!$F$2:$DV$2,'현금흐름표(FY)'!AR$1,'현금흐름표(M)'!$F68:$DV68)</f>
        <v>0</v>
      </c>
      <c r="AS67" s="187">
        <f>SUMIF('현금흐름표(M)'!$F$2:$DV$2,'현금흐름표(FY)'!AS$1,'현금흐름표(M)'!$F68:$DV68)</f>
        <v>0</v>
      </c>
      <c r="AT67" s="187">
        <f>SUMIF('현금흐름표(M)'!$F$2:$DV$2,'현금흐름표(FY)'!AT$1,'현금흐름표(M)'!$F68:$DV68)</f>
        <v>0</v>
      </c>
    </row>
    <row r="68" spans="3:46" x14ac:dyDescent="0.4">
      <c r="C68" s="21" t="s">
        <v>841</v>
      </c>
      <c r="F68" s="586">
        <f>SUMIF('현금흐름표(M)'!$F$2:$DV$2,'현금흐름표(FY)'!F$1,'현금흐름표(M)'!$F69:$DV69)</f>
        <v>0</v>
      </c>
      <c r="G68" s="187">
        <f>SUMIF('현금흐름표(M)'!$F$2:$DV$2,'현금흐름표(FY)'!G$1,'현금흐름표(M)'!$F69:$DV69)</f>
        <v>538520.549</v>
      </c>
      <c r="H68" s="187">
        <f>SUMIF('현금흐름표(M)'!$F$2:$DV$2,'현금흐름표(FY)'!H$1,'현금흐름표(M)'!$F69:$DV69)</f>
        <v>537550.41599999997</v>
      </c>
      <c r="I68" s="187">
        <f>SUMIF('현금흐름표(M)'!$F$2:$DV$2,'현금흐름표(FY)'!I$1,'현금흐름표(M)'!$F69:$DV69)</f>
        <v>542950.82099999988</v>
      </c>
      <c r="J68" s="187">
        <f>SUMIF('현금흐름표(M)'!$F$2:$DV$2,'현금흐름표(FY)'!J$1,'현금흐름표(M)'!$F69:$DV69)</f>
        <v>542950.82099999988</v>
      </c>
      <c r="K68" s="187">
        <f>SUMIF('현금흐름표(M)'!$F$2:$DV$2,'현금흐름표(FY)'!K$1,'현금흐름표(M)'!$F69:$DV69)</f>
        <v>537049.18199999991</v>
      </c>
      <c r="L68" s="187">
        <f>SUMIF('현금흐름표(M)'!$F$2:$DV$2,'현금흐름표(FY)'!L$1,'현금흐름표(M)'!$F69:$DV69)</f>
        <v>532101.50600000005</v>
      </c>
      <c r="M68" s="187">
        <f>SUMIF('현금흐름표(M)'!$F$2:$DV$2,'현금흐름표(FY)'!M$1,'현금흐름표(M)'!$F69:$DV69)</f>
        <v>544438.35700000008</v>
      </c>
      <c r="N68" s="187">
        <f>SUMIF('현금흐름표(M)'!$F$2:$DV$2,'현금흐름표(FY)'!N$1,'현금흐름표(M)'!$F69:$DV69)</f>
        <v>544438.35700000008</v>
      </c>
      <c r="O68" s="187">
        <f>SUMIF('현금흐름표(M)'!$F$2:$DV$2,'현금흐름표(FY)'!O$1,'현금흐름표(M)'!$F69:$DV69)</f>
        <v>538520.549</v>
      </c>
      <c r="P68" s="187">
        <f>SUMIF('현금흐름표(M)'!$F$2:$DV$2,'현금흐름표(FY)'!P$1,'현금흐름표(M)'!$F69:$DV69)</f>
        <v>532602.74099999992</v>
      </c>
      <c r="Q68" s="187">
        <f>SUMIF('현금흐름표(M)'!$F$2:$DV$2,'현금흐름표(FY)'!Q$1,'현금흐름표(M)'!$F69:$DV69)</f>
        <v>544438.35700000008</v>
      </c>
      <c r="R68" s="187">
        <f>SUMIF('현금흐름표(M)'!$F$2:$DV$2,'현금흐름표(FY)'!R$1,'현금흐름표(M)'!$F69:$DV69)</f>
        <v>544438.35700000008</v>
      </c>
      <c r="S68" s="187">
        <f>SUMIF('현금흐름표(M)'!$F$2:$DV$2,'현금흐름표(FY)'!S$1,'현금흐름표(M)'!$F69:$DV69)</f>
        <v>538520.549</v>
      </c>
      <c r="T68" s="187">
        <f>SUMIF('현금흐름표(M)'!$F$2:$DV$2,'현금흐름표(FY)'!T$1,'현금흐름표(M)'!$F69:$DV69)</f>
        <v>532602.74099999992</v>
      </c>
      <c r="U68" s="187">
        <f>SUMIF('현금흐름표(M)'!$F$2:$DV$2,'현금흐름표(FY)'!U$1,'현금흐름표(M)'!$F69:$DV69)</f>
        <v>544438.35700000008</v>
      </c>
      <c r="V68" s="187">
        <f>SUMIF('현금흐름표(M)'!$F$2:$DV$2,'현금흐름표(FY)'!V$1,'현금흐름표(M)'!$F69:$DV69)</f>
        <v>544438.35700000008</v>
      </c>
      <c r="W68" s="187">
        <f>SUMIF('현금흐름표(M)'!$F$2:$DV$2,'현금흐름표(FY)'!W$1,'현금흐름표(M)'!$F69:$DV69)</f>
        <v>538520.549</v>
      </c>
      <c r="X68" s="187">
        <f>SUMIF('현금흐름표(M)'!$F$2:$DV$2,'현금흐름표(FY)'!X$1,'현금흐름표(M)'!$F69:$DV69)</f>
        <v>537550.41599999997</v>
      </c>
      <c r="Y68" s="187">
        <f>SUMIF('현금흐름표(M)'!$F$2:$DV$2,'현금흐름표(FY)'!Y$1,'현금흐름표(M)'!$F69:$DV69)</f>
        <v>542950.82099999988</v>
      </c>
      <c r="Z68" s="187">
        <f>SUMIF('현금흐름표(M)'!$F$2:$DV$2,'현금흐름표(FY)'!Z$1,'현금흐름표(M)'!$F69:$DV69)</f>
        <v>542950.82099999988</v>
      </c>
      <c r="AA68" s="187">
        <f>SUMIF('현금흐름표(M)'!$F$2:$DV$2,'현금흐름표(FY)'!AA$1,'현금흐름표(M)'!$F69:$DV69)</f>
        <v>0</v>
      </c>
      <c r="AB68" s="187">
        <f>SUMIF('현금흐름표(M)'!$F$2:$DV$2,'현금흐름표(FY)'!AB$1,'현금흐름표(M)'!$F69:$DV69)</f>
        <v>0</v>
      </c>
      <c r="AC68" s="187">
        <f>SUMIF('현금흐름표(M)'!$F$2:$DV$2,'현금흐름표(FY)'!AC$1,'현금흐름표(M)'!$F69:$DV69)</f>
        <v>0</v>
      </c>
      <c r="AD68" s="187">
        <f>SUMIF('현금흐름표(M)'!$F$2:$DV$2,'현금흐름표(FY)'!AD$1,'현금흐름표(M)'!$F69:$DV69)</f>
        <v>0</v>
      </c>
      <c r="AE68" s="187">
        <f>SUMIF('현금흐름표(M)'!$F$2:$DV$2,'현금흐름표(FY)'!AE$1,'현금흐름표(M)'!$F69:$DV69)</f>
        <v>0</v>
      </c>
      <c r="AF68" s="187">
        <f>SUMIF('현금흐름표(M)'!$F$2:$DV$2,'현금흐름표(FY)'!AF$1,'현금흐름표(M)'!$F69:$DV69)</f>
        <v>0</v>
      </c>
      <c r="AG68" s="187">
        <f>SUMIF('현금흐름표(M)'!$F$2:$DV$2,'현금흐름표(FY)'!AG$1,'현금흐름표(M)'!$F69:$DV69)</f>
        <v>0</v>
      </c>
      <c r="AH68" s="187">
        <f>SUMIF('현금흐름표(M)'!$F$2:$DV$2,'현금흐름표(FY)'!AH$1,'현금흐름표(M)'!$F69:$DV69)</f>
        <v>0</v>
      </c>
      <c r="AI68" s="187">
        <f>SUMIF('현금흐름표(M)'!$F$2:$DV$2,'현금흐름표(FY)'!AI$1,'현금흐름표(M)'!$F69:$DV69)</f>
        <v>0</v>
      </c>
      <c r="AJ68" s="187">
        <f>SUMIF('현금흐름표(M)'!$F$2:$DV$2,'현금흐름표(FY)'!AJ$1,'현금흐름표(M)'!$F69:$DV69)</f>
        <v>0</v>
      </c>
      <c r="AK68" s="187">
        <f>SUMIF('현금흐름표(M)'!$F$2:$DV$2,'현금흐름표(FY)'!AK$1,'현금흐름표(M)'!$F69:$DV69)</f>
        <v>0</v>
      </c>
      <c r="AL68" s="187">
        <f>SUMIF('현금흐름표(M)'!$F$2:$DV$2,'현금흐름표(FY)'!AL$1,'현금흐름표(M)'!$F69:$DV69)</f>
        <v>0</v>
      </c>
      <c r="AM68" s="187">
        <f>SUMIF('현금흐름표(M)'!$F$2:$DV$2,'현금흐름표(FY)'!AM$1,'현금흐름표(M)'!$F69:$DV69)</f>
        <v>0</v>
      </c>
      <c r="AN68" s="187">
        <f>SUMIF('현금흐름표(M)'!$F$2:$DV$2,'현금흐름표(FY)'!AN$1,'현금흐름표(M)'!$F69:$DV69)</f>
        <v>0</v>
      </c>
      <c r="AO68" s="187">
        <f>SUMIF('현금흐름표(M)'!$F$2:$DV$2,'현금흐름표(FY)'!AO$1,'현금흐름표(M)'!$F69:$DV69)</f>
        <v>0</v>
      </c>
      <c r="AP68" s="187">
        <f>SUMIF('현금흐름표(M)'!$F$2:$DV$2,'현금흐름표(FY)'!AP$1,'현금흐름표(M)'!$F69:$DV69)</f>
        <v>0</v>
      </c>
      <c r="AQ68" s="187">
        <f>SUMIF('현금흐름표(M)'!$F$2:$DV$2,'현금흐름표(FY)'!AQ$1,'현금흐름표(M)'!$F69:$DV69)</f>
        <v>0</v>
      </c>
      <c r="AR68" s="187">
        <f>SUMIF('현금흐름표(M)'!$F$2:$DV$2,'현금흐름표(FY)'!AR$1,'현금흐름표(M)'!$F69:$DV69)</f>
        <v>0</v>
      </c>
      <c r="AS68" s="187">
        <f>SUMIF('현금흐름표(M)'!$F$2:$DV$2,'현금흐름표(FY)'!AS$1,'현금흐름표(M)'!$F69:$DV69)</f>
        <v>0</v>
      </c>
      <c r="AT68" s="187">
        <f>SUMIF('현금흐름표(M)'!$F$2:$DV$2,'현금흐름표(FY)'!AT$1,'현금흐름표(M)'!$F69:$DV69)</f>
        <v>0</v>
      </c>
    </row>
    <row r="69" spans="3:46" x14ac:dyDescent="0.4">
      <c r="C69" s="21" t="s">
        <v>842</v>
      </c>
      <c r="F69" s="586">
        <f>SUMIF('현금흐름표(M)'!$F$2:$DV$2,'현금흐름표(FY)'!F$1,'현금흐름표(M)'!$F70:$DV70)</f>
        <v>0</v>
      </c>
      <c r="G69" s="187">
        <f>SUMIF('현금흐름표(M)'!$F$2:$DV$2,'현금흐름표(FY)'!G$1,'현금흐름표(M)'!$F70:$DV70)</f>
        <v>0</v>
      </c>
      <c r="H69" s="187">
        <f>SUMIF('현금흐름표(M)'!$F$2:$DV$2,'현금흐름표(FY)'!H$1,'현금흐름표(M)'!$F70:$DV70)</f>
        <v>0</v>
      </c>
      <c r="I69" s="187">
        <f>SUMIF('현금흐름표(M)'!$F$2:$DV$2,'현금흐름표(FY)'!I$1,'현금흐름표(M)'!$F70:$DV70)</f>
        <v>0</v>
      </c>
      <c r="J69" s="187">
        <f>SUMIF('현금흐름표(M)'!$F$2:$DV$2,'현금흐름표(FY)'!J$1,'현금흐름표(M)'!$F70:$DV70)</f>
        <v>0</v>
      </c>
      <c r="K69" s="187">
        <f>SUMIF('현금흐름표(M)'!$F$2:$DV$2,'현금흐름표(FY)'!K$1,'현금흐름표(M)'!$F70:$DV70)</f>
        <v>0</v>
      </c>
      <c r="L69" s="187">
        <f>SUMIF('현금흐름표(M)'!$F$2:$DV$2,'현금흐름표(FY)'!L$1,'현금흐름표(M)'!$F70:$DV70)</f>
        <v>0</v>
      </c>
      <c r="M69" s="187">
        <f>SUMIF('현금흐름표(M)'!$F$2:$DV$2,'현금흐름표(FY)'!M$1,'현금흐름표(M)'!$F70:$DV70)</f>
        <v>0</v>
      </c>
      <c r="N69" s="187">
        <f>SUMIF('현금흐름표(M)'!$F$2:$DV$2,'현금흐름표(FY)'!N$1,'현금흐름표(M)'!$F70:$DV70)</f>
        <v>0</v>
      </c>
      <c r="O69" s="187">
        <f>SUMIF('현금흐름표(M)'!$F$2:$DV$2,'현금흐름표(FY)'!O$1,'현금흐름표(M)'!$F70:$DV70)</f>
        <v>0</v>
      </c>
      <c r="P69" s="187">
        <f>SUMIF('현금흐름표(M)'!$F$2:$DV$2,'현금흐름표(FY)'!P$1,'현금흐름표(M)'!$F70:$DV70)</f>
        <v>0</v>
      </c>
      <c r="Q69" s="187">
        <f>SUMIF('현금흐름표(M)'!$F$2:$DV$2,'현금흐름표(FY)'!Q$1,'현금흐름표(M)'!$F70:$DV70)</f>
        <v>0</v>
      </c>
      <c r="R69" s="187">
        <f>SUMIF('현금흐름표(M)'!$F$2:$DV$2,'현금흐름표(FY)'!R$1,'현금흐름표(M)'!$F70:$DV70)</f>
        <v>0</v>
      </c>
      <c r="S69" s="187">
        <f>SUMIF('현금흐름표(M)'!$F$2:$DV$2,'현금흐름표(FY)'!S$1,'현금흐름표(M)'!$F70:$DV70)</f>
        <v>0</v>
      </c>
      <c r="T69" s="187">
        <f>SUMIF('현금흐름표(M)'!$F$2:$DV$2,'현금흐름표(FY)'!T$1,'현금흐름표(M)'!$F70:$DV70)</f>
        <v>0</v>
      </c>
      <c r="U69" s="187">
        <f>SUMIF('현금흐름표(M)'!$F$2:$DV$2,'현금흐름표(FY)'!U$1,'현금흐름표(M)'!$F70:$DV70)</f>
        <v>0</v>
      </c>
      <c r="V69" s="187">
        <f>SUMIF('현금흐름표(M)'!$F$2:$DV$2,'현금흐름표(FY)'!V$1,'현금흐름표(M)'!$F70:$DV70)</f>
        <v>0</v>
      </c>
      <c r="W69" s="187">
        <f>SUMIF('현금흐름표(M)'!$F$2:$DV$2,'현금흐름표(FY)'!W$1,'현금흐름표(M)'!$F70:$DV70)</f>
        <v>0</v>
      </c>
      <c r="X69" s="187">
        <f>SUMIF('현금흐름표(M)'!$F$2:$DV$2,'현금흐름표(FY)'!X$1,'현금흐름표(M)'!$F70:$DV70)</f>
        <v>0</v>
      </c>
      <c r="Y69" s="187">
        <f>SUMIF('현금흐름표(M)'!$F$2:$DV$2,'현금흐름표(FY)'!Y$1,'현금흐름표(M)'!$F70:$DV70)</f>
        <v>0</v>
      </c>
      <c r="Z69" s="187">
        <f>SUMIF('현금흐름표(M)'!$F$2:$DV$2,'현금흐름표(FY)'!Z$1,'현금흐름표(M)'!$F70:$DV70)</f>
        <v>0</v>
      </c>
      <c r="AA69" s="187">
        <f>SUMIF('현금흐름표(M)'!$F$2:$DV$2,'현금흐름표(FY)'!AA$1,'현금흐름표(M)'!$F70:$DV70)</f>
        <v>0</v>
      </c>
      <c r="AB69" s="187">
        <f>SUMIF('현금흐름표(M)'!$F$2:$DV$2,'현금흐름표(FY)'!AB$1,'현금흐름표(M)'!$F70:$DV70)</f>
        <v>0</v>
      </c>
      <c r="AC69" s="187">
        <f>SUMIF('현금흐름표(M)'!$F$2:$DV$2,'현금흐름표(FY)'!AC$1,'현금흐름표(M)'!$F70:$DV70)</f>
        <v>0</v>
      </c>
      <c r="AD69" s="187">
        <f>SUMIF('현금흐름표(M)'!$F$2:$DV$2,'현금흐름표(FY)'!AD$1,'현금흐름표(M)'!$F70:$DV70)</f>
        <v>0</v>
      </c>
      <c r="AE69" s="187">
        <f>SUMIF('현금흐름표(M)'!$F$2:$DV$2,'현금흐름표(FY)'!AE$1,'현금흐름표(M)'!$F70:$DV70)</f>
        <v>0</v>
      </c>
      <c r="AF69" s="187">
        <f>SUMIF('현금흐름표(M)'!$F$2:$DV$2,'현금흐름표(FY)'!AF$1,'현금흐름표(M)'!$F70:$DV70)</f>
        <v>0</v>
      </c>
      <c r="AG69" s="187">
        <f>SUMIF('현금흐름표(M)'!$F$2:$DV$2,'현금흐름표(FY)'!AG$1,'현금흐름표(M)'!$F70:$DV70)</f>
        <v>0</v>
      </c>
      <c r="AH69" s="187">
        <f>SUMIF('현금흐름표(M)'!$F$2:$DV$2,'현금흐름표(FY)'!AH$1,'현금흐름표(M)'!$F70:$DV70)</f>
        <v>0</v>
      </c>
      <c r="AI69" s="187">
        <f>SUMIF('현금흐름표(M)'!$F$2:$DV$2,'현금흐름표(FY)'!AI$1,'현금흐름표(M)'!$F70:$DV70)</f>
        <v>0</v>
      </c>
      <c r="AJ69" s="187">
        <f>SUMIF('현금흐름표(M)'!$F$2:$DV$2,'현금흐름표(FY)'!AJ$1,'현금흐름표(M)'!$F70:$DV70)</f>
        <v>0</v>
      </c>
      <c r="AK69" s="187">
        <f>SUMIF('현금흐름표(M)'!$F$2:$DV$2,'현금흐름표(FY)'!AK$1,'현금흐름표(M)'!$F70:$DV70)</f>
        <v>0</v>
      </c>
      <c r="AL69" s="187">
        <f>SUMIF('현금흐름표(M)'!$F$2:$DV$2,'현금흐름표(FY)'!AL$1,'현금흐름표(M)'!$F70:$DV70)</f>
        <v>0</v>
      </c>
      <c r="AM69" s="187">
        <f>SUMIF('현금흐름표(M)'!$F$2:$DV$2,'현금흐름표(FY)'!AM$1,'현금흐름표(M)'!$F70:$DV70)</f>
        <v>0</v>
      </c>
      <c r="AN69" s="187">
        <f>SUMIF('현금흐름표(M)'!$F$2:$DV$2,'현금흐름표(FY)'!AN$1,'현금흐름표(M)'!$F70:$DV70)</f>
        <v>0</v>
      </c>
      <c r="AO69" s="187">
        <f>SUMIF('현금흐름표(M)'!$F$2:$DV$2,'현금흐름표(FY)'!AO$1,'현금흐름표(M)'!$F70:$DV70)</f>
        <v>0</v>
      </c>
      <c r="AP69" s="187">
        <f>SUMIF('현금흐름표(M)'!$F$2:$DV$2,'현금흐름표(FY)'!AP$1,'현금흐름표(M)'!$F70:$DV70)</f>
        <v>0</v>
      </c>
      <c r="AQ69" s="187">
        <f>SUMIF('현금흐름표(M)'!$F$2:$DV$2,'현금흐름표(FY)'!AQ$1,'현금흐름표(M)'!$F70:$DV70)</f>
        <v>0</v>
      </c>
      <c r="AR69" s="187">
        <f>SUMIF('현금흐름표(M)'!$F$2:$DV$2,'현금흐름표(FY)'!AR$1,'현금흐름표(M)'!$F70:$DV70)</f>
        <v>0</v>
      </c>
      <c r="AS69" s="187">
        <f>SUMIF('현금흐름표(M)'!$F$2:$DV$2,'현금흐름표(FY)'!AS$1,'현금흐름표(M)'!$F70:$DV70)</f>
        <v>0</v>
      </c>
      <c r="AT69" s="187">
        <f>SUMIF('현금흐름표(M)'!$F$2:$DV$2,'현금흐름표(FY)'!AT$1,'현금흐름표(M)'!$F70:$DV70)</f>
        <v>0</v>
      </c>
    </row>
    <row r="70" spans="3:46" x14ac:dyDescent="0.4">
      <c r="C70" s="21" t="s">
        <v>843</v>
      </c>
      <c r="F70" s="586">
        <f>SUMIF('현금흐름표(M)'!$F$2:$DV$2,'현금흐름표(FY)'!F$1,'현금흐름표(M)'!$F71:$DV71)</f>
        <v>0</v>
      </c>
      <c r="G70" s="187">
        <f>SUMIF('현금흐름표(M)'!$F$2:$DV$2,'현금흐름표(FY)'!G$1,'현금흐름표(M)'!$F71:$DV71)</f>
        <v>0</v>
      </c>
      <c r="H70" s="187">
        <f>SUMIF('현금흐름표(M)'!$F$2:$DV$2,'현금흐름표(FY)'!H$1,'현금흐름표(M)'!$F71:$DV71)</f>
        <v>0</v>
      </c>
      <c r="I70" s="187">
        <f>SUMIF('현금흐름표(M)'!$F$2:$DV$2,'현금흐름표(FY)'!I$1,'현금흐름표(M)'!$F71:$DV71)</f>
        <v>0</v>
      </c>
      <c r="J70" s="187">
        <f>SUMIF('현금흐름표(M)'!$F$2:$DV$2,'현금흐름표(FY)'!J$1,'현금흐름표(M)'!$F71:$DV71)</f>
        <v>0</v>
      </c>
      <c r="K70" s="187">
        <f>SUMIF('현금흐름표(M)'!$F$2:$DV$2,'현금흐름표(FY)'!K$1,'현금흐름표(M)'!$F71:$DV71)</f>
        <v>0</v>
      </c>
      <c r="L70" s="187">
        <f>SUMIF('현금흐름표(M)'!$F$2:$DV$2,'현금흐름표(FY)'!L$1,'현금흐름표(M)'!$F71:$DV71)</f>
        <v>0</v>
      </c>
      <c r="M70" s="187">
        <f>SUMIF('현금흐름표(M)'!$F$2:$DV$2,'현금흐름표(FY)'!M$1,'현금흐름표(M)'!$F71:$DV71)</f>
        <v>0</v>
      </c>
      <c r="N70" s="187">
        <f>SUMIF('현금흐름표(M)'!$F$2:$DV$2,'현금흐름표(FY)'!N$1,'현금흐름표(M)'!$F71:$DV71)</f>
        <v>0</v>
      </c>
      <c r="O70" s="187">
        <f>SUMIF('현금흐름표(M)'!$F$2:$DV$2,'현금흐름표(FY)'!O$1,'현금흐름표(M)'!$F71:$DV71)</f>
        <v>0</v>
      </c>
      <c r="P70" s="187">
        <f>SUMIF('현금흐름표(M)'!$F$2:$DV$2,'현금흐름표(FY)'!P$1,'현금흐름표(M)'!$F71:$DV71)</f>
        <v>0</v>
      </c>
      <c r="Q70" s="187">
        <f>SUMIF('현금흐름표(M)'!$F$2:$DV$2,'현금흐름표(FY)'!Q$1,'현금흐름표(M)'!$F71:$DV71)</f>
        <v>0</v>
      </c>
      <c r="R70" s="187">
        <f>SUMIF('현금흐름표(M)'!$F$2:$DV$2,'현금흐름표(FY)'!R$1,'현금흐름표(M)'!$F71:$DV71)</f>
        <v>0</v>
      </c>
      <c r="S70" s="187">
        <f>SUMIF('현금흐름표(M)'!$F$2:$DV$2,'현금흐름표(FY)'!S$1,'현금흐름표(M)'!$F71:$DV71)</f>
        <v>0</v>
      </c>
      <c r="T70" s="187">
        <f>SUMIF('현금흐름표(M)'!$F$2:$DV$2,'현금흐름표(FY)'!T$1,'현금흐름표(M)'!$F71:$DV71)</f>
        <v>0</v>
      </c>
      <c r="U70" s="187">
        <f>SUMIF('현금흐름표(M)'!$F$2:$DV$2,'현금흐름표(FY)'!U$1,'현금흐름표(M)'!$F71:$DV71)</f>
        <v>0</v>
      </c>
      <c r="V70" s="187">
        <f>SUMIF('현금흐름표(M)'!$F$2:$DV$2,'현금흐름표(FY)'!V$1,'현금흐름표(M)'!$F71:$DV71)</f>
        <v>0</v>
      </c>
      <c r="W70" s="187">
        <f>SUMIF('현금흐름표(M)'!$F$2:$DV$2,'현금흐름표(FY)'!W$1,'현금흐름표(M)'!$F71:$DV71)</f>
        <v>0</v>
      </c>
      <c r="X70" s="187">
        <f>SUMIF('현금흐름표(M)'!$F$2:$DV$2,'현금흐름표(FY)'!X$1,'현금흐름표(M)'!$F71:$DV71)</f>
        <v>0</v>
      </c>
      <c r="Y70" s="187">
        <f>SUMIF('현금흐름표(M)'!$F$2:$DV$2,'현금흐름표(FY)'!Y$1,'현금흐름표(M)'!$F71:$DV71)</f>
        <v>0</v>
      </c>
      <c r="Z70" s="187">
        <f>SUMIF('현금흐름표(M)'!$F$2:$DV$2,'현금흐름표(FY)'!Z$1,'현금흐름표(M)'!$F71:$DV71)</f>
        <v>0</v>
      </c>
      <c r="AA70" s="187">
        <f>SUMIF('현금흐름표(M)'!$F$2:$DV$2,'현금흐름표(FY)'!AA$1,'현금흐름표(M)'!$F71:$DV71)</f>
        <v>0</v>
      </c>
      <c r="AB70" s="187">
        <f>SUMIF('현금흐름표(M)'!$F$2:$DV$2,'현금흐름표(FY)'!AB$1,'현금흐름표(M)'!$F71:$DV71)</f>
        <v>0</v>
      </c>
      <c r="AC70" s="187">
        <f>SUMIF('현금흐름표(M)'!$F$2:$DV$2,'현금흐름표(FY)'!AC$1,'현금흐름표(M)'!$F71:$DV71)</f>
        <v>0</v>
      </c>
      <c r="AD70" s="187">
        <f>SUMIF('현금흐름표(M)'!$F$2:$DV$2,'현금흐름표(FY)'!AD$1,'현금흐름표(M)'!$F71:$DV71)</f>
        <v>0</v>
      </c>
      <c r="AE70" s="187">
        <f>SUMIF('현금흐름표(M)'!$F$2:$DV$2,'현금흐름표(FY)'!AE$1,'현금흐름표(M)'!$F71:$DV71)</f>
        <v>0</v>
      </c>
      <c r="AF70" s="187">
        <f>SUMIF('현금흐름표(M)'!$F$2:$DV$2,'현금흐름표(FY)'!AF$1,'현금흐름표(M)'!$F71:$DV71)</f>
        <v>0</v>
      </c>
      <c r="AG70" s="187">
        <f>SUMIF('현금흐름표(M)'!$F$2:$DV$2,'현금흐름표(FY)'!AG$1,'현금흐름표(M)'!$F71:$DV71)</f>
        <v>0</v>
      </c>
      <c r="AH70" s="187">
        <f>SUMIF('현금흐름표(M)'!$F$2:$DV$2,'현금흐름표(FY)'!AH$1,'현금흐름표(M)'!$F71:$DV71)</f>
        <v>0</v>
      </c>
      <c r="AI70" s="187">
        <f>SUMIF('현금흐름표(M)'!$F$2:$DV$2,'현금흐름표(FY)'!AI$1,'현금흐름표(M)'!$F71:$DV71)</f>
        <v>0</v>
      </c>
      <c r="AJ70" s="187">
        <f>SUMIF('현금흐름표(M)'!$F$2:$DV$2,'현금흐름표(FY)'!AJ$1,'현금흐름표(M)'!$F71:$DV71)</f>
        <v>0</v>
      </c>
      <c r="AK70" s="187">
        <f>SUMIF('현금흐름표(M)'!$F$2:$DV$2,'현금흐름표(FY)'!AK$1,'현금흐름표(M)'!$F71:$DV71)</f>
        <v>0</v>
      </c>
      <c r="AL70" s="187">
        <f>SUMIF('현금흐름표(M)'!$F$2:$DV$2,'현금흐름표(FY)'!AL$1,'현금흐름표(M)'!$F71:$DV71)</f>
        <v>0</v>
      </c>
      <c r="AM70" s="187">
        <f>SUMIF('현금흐름표(M)'!$F$2:$DV$2,'현금흐름표(FY)'!AM$1,'현금흐름표(M)'!$F71:$DV71)</f>
        <v>0</v>
      </c>
      <c r="AN70" s="187">
        <f>SUMIF('현금흐름표(M)'!$F$2:$DV$2,'현금흐름표(FY)'!AN$1,'현금흐름표(M)'!$F71:$DV71)</f>
        <v>0</v>
      </c>
      <c r="AO70" s="187">
        <f>SUMIF('현금흐름표(M)'!$F$2:$DV$2,'현금흐름표(FY)'!AO$1,'현금흐름표(M)'!$F71:$DV71)</f>
        <v>0</v>
      </c>
      <c r="AP70" s="187">
        <f>SUMIF('현금흐름표(M)'!$F$2:$DV$2,'현금흐름표(FY)'!AP$1,'현금흐름표(M)'!$F71:$DV71)</f>
        <v>0</v>
      </c>
      <c r="AQ70" s="187">
        <f>SUMIF('현금흐름표(M)'!$F$2:$DV$2,'현금흐름표(FY)'!AQ$1,'현금흐름표(M)'!$F71:$DV71)</f>
        <v>0</v>
      </c>
      <c r="AR70" s="187">
        <f>SUMIF('현금흐름표(M)'!$F$2:$DV$2,'현금흐름표(FY)'!AR$1,'현금흐름표(M)'!$F71:$DV71)</f>
        <v>0</v>
      </c>
      <c r="AS70" s="187">
        <f>SUMIF('현금흐름표(M)'!$F$2:$DV$2,'현금흐름표(FY)'!AS$1,'현금흐름표(M)'!$F71:$DV71)</f>
        <v>0</v>
      </c>
      <c r="AT70" s="187">
        <f>SUMIF('현금흐름표(M)'!$F$2:$DV$2,'현금흐름표(FY)'!AT$1,'현금흐름표(M)'!$F71:$DV71)</f>
        <v>0</v>
      </c>
    </row>
    <row r="71" spans="3:46" x14ac:dyDescent="0.4">
      <c r="C71" s="21" t="s">
        <v>105</v>
      </c>
      <c r="F71" s="586">
        <f>'투자자배당(FY)'!F32+'투자자배당(FY)'!F34+'투자자배당(FY)'!F44+'투자자배당(FY)'!F45</f>
        <v>0</v>
      </c>
      <c r="G71" s="187">
        <f ca="1">'투자자배당(FY)'!G32+'투자자배당(FY)'!G34+'투자자배당(FY)'!G44+'투자자배당(FY)'!G45</f>
        <v>470777.53738168138</v>
      </c>
      <c r="H71" s="187">
        <f ca="1">'투자자배당(FY)'!H32+'투자자배당(FY)'!H34+'투자자배당(FY)'!H44+'투자자배당(FY)'!H45</f>
        <v>164868.16463194365</v>
      </c>
      <c r="I71" s="187">
        <f ca="1">'투자자배당(FY)'!I32+'투자자배당(FY)'!I34+'투자자배당(FY)'!I44+'투자자배당(FY)'!I45</f>
        <v>369516.55207166838</v>
      </c>
      <c r="J71" s="187">
        <f ca="1">'투자자배당(FY)'!J32+'투자자배당(FY)'!J34+'투자자배당(FY)'!J44+'투자자배당(FY)'!J45</f>
        <v>214786.81503343538</v>
      </c>
      <c r="K71" s="187">
        <f ca="1">'투자자배당(FY)'!K32+'투자자배당(FY)'!K34+'투자자배당(FY)'!K44+'투자자배당(FY)'!K45</f>
        <v>550846.22145154711</v>
      </c>
      <c r="L71" s="187">
        <f ca="1">'투자자배당(FY)'!L32+'투자자배당(FY)'!L34+'투자자배당(FY)'!L44+'투자자배당(FY)'!L45</f>
        <v>156627.36278936651</v>
      </c>
      <c r="M71" s="187">
        <f ca="1">'투자자배당(FY)'!M32+'투자자배당(FY)'!M34+'투자자배당(FY)'!M44+'투자자배당(FY)'!M45</f>
        <v>369590.17226443731</v>
      </c>
      <c r="N71" s="187">
        <f ca="1">'투자자배당(FY)'!N32+'투자자배당(FY)'!N34+'투자자배당(FY)'!N44+'투자자배당(FY)'!N45</f>
        <v>162750.19728818245</v>
      </c>
      <c r="O71" s="187">
        <f ca="1">'투자자배당(FY)'!O32+'투자자배당(FY)'!O34+'투자자배당(FY)'!O44+'투자자배당(FY)'!O45</f>
        <v>693701.79104189924</v>
      </c>
      <c r="P71" s="187">
        <f ca="1">'투자자배당(FY)'!P32+'투자자배당(FY)'!P34+'투자자배당(FY)'!P44+'투자자배당(FY)'!P45</f>
        <v>259298.63674939916</v>
      </c>
      <c r="Q71" s="187">
        <f ca="1">'투자자배당(FY)'!Q32+'투자자배당(FY)'!Q34+'투자자배당(FY)'!Q44+'투자자배당(FY)'!Q45</f>
        <v>493538.28363792133</v>
      </c>
      <c r="R71" s="187">
        <f ca="1">'투자자배당(FY)'!R32+'투자자배당(FY)'!R34+'투자자배당(FY)'!R44+'투자자배당(FY)'!R45</f>
        <v>258054.25364545308</v>
      </c>
      <c r="S71" s="187">
        <f ca="1">'투자자배당(FY)'!S32+'투자자배당(FY)'!S34+'투자자배당(FY)'!S44+'투자자배당(FY)'!S45</f>
        <v>731939.11815378198</v>
      </c>
      <c r="T71" s="187">
        <f ca="1">'투자자배당(FY)'!T32+'투자자배당(FY)'!T34+'투자자배당(FY)'!T44+'투자자배당(FY)'!T45</f>
        <v>280300.59159809805</v>
      </c>
      <c r="U71" s="187">
        <f ca="1">'투자자배당(FY)'!U32+'투자자배당(FY)'!U34+'투자자배당(FY)'!U44+'투자자배당(FY)'!U45</f>
        <v>511067.69183825882</v>
      </c>
      <c r="V71" s="187">
        <f ca="1">'투자자배당(FY)'!V32+'투자자배당(FY)'!V34+'투자자배당(FY)'!V44+'투자자배당(FY)'!V45</f>
        <v>270873.46870150563</v>
      </c>
      <c r="W71" s="187">
        <f ca="1">'투자자배당(FY)'!W32+'투자자배당(FY)'!W34+'투자자배당(FY)'!W44+'투자자배당(FY)'!W45</f>
        <v>753731.94255349215</v>
      </c>
      <c r="X71" s="187">
        <f ca="1">'투자자배당(FY)'!X32+'투자자배당(FY)'!X34+'투자자배당(FY)'!X44+'투자자배당(FY)'!X45</f>
        <v>287182.56538932829</v>
      </c>
      <c r="Y71" s="187">
        <f ca="1">'투자자배당(FY)'!Y32+'투자자배당(FY)'!Y34+'투자자배당(FY)'!Y44+'투자자배당(FY)'!Y45</f>
        <v>530356.19283680688</v>
      </c>
      <c r="Z71" s="187">
        <f ca="1">'투자자배당(FY)'!Z32+'투자자배당(FY)'!Z34+'투자자배당(FY)'!Z44+'투자자배당(FY)'!Z45</f>
        <v>5201664.7499398021</v>
      </c>
      <c r="AA71" s="187">
        <f ca="1">'투자자배당(FY)'!AA32+'투자자배당(FY)'!AA34+'투자자배당(FY)'!AA44+'투자자배당(FY)'!AA45</f>
        <v>0</v>
      </c>
      <c r="AB71" s="187">
        <f ca="1">'투자자배당(FY)'!AB32+'투자자배당(FY)'!AB34+'투자자배당(FY)'!AB44+'투자자배당(FY)'!AB45</f>
        <v>0</v>
      </c>
      <c r="AC71" s="187">
        <f ca="1">'투자자배당(FY)'!AC32+'투자자배당(FY)'!AC34+'투자자배당(FY)'!AC44+'투자자배당(FY)'!AC45</f>
        <v>0</v>
      </c>
      <c r="AD71" s="187">
        <f ca="1">'투자자배당(FY)'!AD32+'투자자배당(FY)'!AD34+'투자자배당(FY)'!AD44+'투자자배당(FY)'!AD45</f>
        <v>0</v>
      </c>
      <c r="AE71" s="187">
        <f ca="1">'투자자배당(FY)'!AE32+'투자자배당(FY)'!AE34+'투자자배당(FY)'!AE44+'투자자배당(FY)'!AE45</f>
        <v>0</v>
      </c>
      <c r="AF71" s="187">
        <f ca="1">'투자자배당(FY)'!AF32+'투자자배당(FY)'!AF34+'투자자배당(FY)'!AF44+'투자자배당(FY)'!AF45</f>
        <v>0</v>
      </c>
      <c r="AG71" s="187">
        <f ca="1">'투자자배당(FY)'!AG32+'투자자배당(FY)'!AG34+'투자자배당(FY)'!AG44+'투자자배당(FY)'!AG45</f>
        <v>0</v>
      </c>
      <c r="AH71" s="187">
        <f ca="1">'투자자배당(FY)'!AH32+'투자자배당(FY)'!AH34+'투자자배당(FY)'!AH44+'투자자배당(FY)'!AH45</f>
        <v>0</v>
      </c>
      <c r="AI71" s="187">
        <f ca="1">'투자자배당(FY)'!AI32+'투자자배당(FY)'!AI34+'투자자배당(FY)'!AI44+'투자자배당(FY)'!AI45</f>
        <v>0</v>
      </c>
      <c r="AJ71" s="187">
        <f ca="1">'투자자배당(FY)'!AJ32+'투자자배당(FY)'!AJ34+'투자자배당(FY)'!AJ44+'투자자배당(FY)'!AJ45</f>
        <v>0</v>
      </c>
      <c r="AK71" s="187">
        <f ca="1">'투자자배당(FY)'!AK32+'투자자배당(FY)'!AK34+'투자자배당(FY)'!AK44+'투자자배당(FY)'!AK45</f>
        <v>0</v>
      </c>
      <c r="AL71" s="187">
        <f ca="1">'투자자배당(FY)'!AL32+'투자자배당(FY)'!AL34+'투자자배당(FY)'!AL44+'투자자배당(FY)'!AL45</f>
        <v>0</v>
      </c>
      <c r="AM71" s="187">
        <f ca="1">'투자자배당(FY)'!AM32+'투자자배당(FY)'!AM34+'투자자배당(FY)'!AM44+'투자자배당(FY)'!AM45</f>
        <v>0</v>
      </c>
      <c r="AN71" s="187">
        <f ca="1">'투자자배당(FY)'!AN32+'투자자배당(FY)'!AN34+'투자자배당(FY)'!AN44+'투자자배당(FY)'!AN45</f>
        <v>0</v>
      </c>
      <c r="AO71" s="187">
        <f ca="1">'투자자배당(FY)'!AO32+'투자자배당(FY)'!AO34+'투자자배당(FY)'!AO44+'투자자배당(FY)'!AO45</f>
        <v>0</v>
      </c>
      <c r="AP71" s="187">
        <f ca="1">'투자자배당(FY)'!AP32+'투자자배당(FY)'!AP34+'투자자배당(FY)'!AP44+'투자자배당(FY)'!AP45</f>
        <v>0</v>
      </c>
      <c r="AQ71" s="187">
        <f ca="1">'투자자배당(FY)'!AQ32+'투자자배당(FY)'!AQ34+'투자자배당(FY)'!AQ44+'투자자배당(FY)'!AQ45</f>
        <v>0</v>
      </c>
      <c r="AR71" s="187">
        <f ca="1">'투자자배당(FY)'!AR32+'투자자배당(FY)'!AR34+'투자자배당(FY)'!AR44+'투자자배당(FY)'!AR45</f>
        <v>0</v>
      </c>
      <c r="AS71" s="187">
        <f ca="1">'투자자배당(FY)'!AS32+'투자자배당(FY)'!AS34+'투자자배당(FY)'!AS44+'투자자배당(FY)'!AS45</f>
        <v>0</v>
      </c>
      <c r="AT71" s="187">
        <f ca="1">'투자자배당(FY)'!AT32+'투자자배당(FY)'!AT34+'투자자배당(FY)'!AT44+'투자자배당(FY)'!AT45</f>
        <v>0</v>
      </c>
    </row>
    <row r="72" spans="3:46" x14ac:dyDescent="0.4">
      <c r="C72" s="21" t="s">
        <v>100</v>
      </c>
      <c r="F72" s="586">
        <f>SUMIF('현금흐름표(M)'!$F$2:$DV$2,'현금흐름표(FY)'!F$1,'현금흐름표(M)'!$F73:$DV73)</f>
        <v>0</v>
      </c>
      <c r="G72" s="187">
        <f>SUMIF('현금흐름표(M)'!$F$2:$DV$2,'현금흐름표(FY)'!G$1,'현금흐름표(M)'!$F73:$DV73)</f>
        <v>0</v>
      </c>
      <c r="H72" s="187">
        <f>SUMIF('현금흐름표(M)'!$F$2:$DV$2,'현금흐름표(FY)'!H$1,'현금흐름표(M)'!$F73:$DV73)</f>
        <v>0</v>
      </c>
      <c r="I72" s="187">
        <f>SUMIF('현금흐름표(M)'!$F$2:$DV$2,'현금흐름표(FY)'!I$1,'현금흐름표(M)'!$F73:$DV73)</f>
        <v>0</v>
      </c>
      <c r="J72" s="187">
        <f>SUMIF('현금흐름표(M)'!$F$2:$DV$2,'현금흐름표(FY)'!J$1,'현금흐름표(M)'!$F73:$DV73)</f>
        <v>0</v>
      </c>
      <c r="K72" s="187">
        <f>SUMIF('현금흐름표(M)'!$F$2:$DV$2,'현금흐름표(FY)'!K$1,'현금흐름표(M)'!$F73:$DV73)</f>
        <v>0</v>
      </c>
      <c r="L72" s="187">
        <f>SUMIF('현금흐름표(M)'!$F$2:$DV$2,'현금흐름표(FY)'!L$1,'현금흐름표(M)'!$F73:$DV73)</f>
        <v>0</v>
      </c>
      <c r="M72" s="187">
        <f>SUMIF('현금흐름표(M)'!$F$2:$DV$2,'현금흐름표(FY)'!M$1,'현금흐름표(M)'!$F73:$DV73)</f>
        <v>0</v>
      </c>
      <c r="N72" s="187">
        <f>SUMIF('현금흐름표(M)'!$F$2:$DV$2,'현금흐름표(FY)'!N$1,'현금흐름표(M)'!$F73:$DV73)</f>
        <v>0</v>
      </c>
      <c r="O72" s="187">
        <f>SUMIF('현금흐름표(M)'!$F$2:$DV$2,'현금흐름표(FY)'!O$1,'현금흐름표(M)'!$F73:$DV73)</f>
        <v>0</v>
      </c>
      <c r="P72" s="187">
        <f>SUMIF('현금흐름표(M)'!$F$2:$DV$2,'현금흐름표(FY)'!P$1,'현금흐름표(M)'!$F73:$DV73)</f>
        <v>0</v>
      </c>
      <c r="Q72" s="187">
        <f>SUMIF('현금흐름표(M)'!$F$2:$DV$2,'현금흐름표(FY)'!Q$1,'현금흐름표(M)'!$F73:$DV73)</f>
        <v>0</v>
      </c>
      <c r="R72" s="187">
        <f>SUMIF('현금흐름표(M)'!$F$2:$DV$2,'현금흐름표(FY)'!R$1,'현금흐름표(M)'!$F73:$DV73)</f>
        <v>0</v>
      </c>
      <c r="S72" s="187">
        <f>SUMIF('현금흐름표(M)'!$F$2:$DV$2,'현금흐름표(FY)'!S$1,'현금흐름표(M)'!$F73:$DV73)</f>
        <v>0</v>
      </c>
      <c r="T72" s="187">
        <f>SUMIF('현금흐름표(M)'!$F$2:$DV$2,'현금흐름표(FY)'!T$1,'현금흐름표(M)'!$F73:$DV73)</f>
        <v>0</v>
      </c>
      <c r="U72" s="187">
        <f>SUMIF('현금흐름표(M)'!$F$2:$DV$2,'현금흐름표(FY)'!U$1,'현금흐름표(M)'!$F73:$DV73)</f>
        <v>0</v>
      </c>
      <c r="V72" s="187">
        <f>SUMIF('현금흐름표(M)'!$F$2:$DV$2,'현금흐름표(FY)'!V$1,'현금흐름표(M)'!$F73:$DV73)</f>
        <v>0</v>
      </c>
      <c r="W72" s="187">
        <f>SUMIF('현금흐름표(M)'!$F$2:$DV$2,'현금흐름표(FY)'!W$1,'현금흐름표(M)'!$F73:$DV73)</f>
        <v>0</v>
      </c>
      <c r="X72" s="187">
        <f>SUMIF('현금흐름표(M)'!$F$2:$DV$2,'현금흐름표(FY)'!X$1,'현금흐름표(M)'!$F73:$DV73)</f>
        <v>0</v>
      </c>
      <c r="Y72" s="187">
        <f>SUMIF('현금흐름표(M)'!$F$2:$DV$2,'현금흐름표(FY)'!Y$1,'현금흐름표(M)'!$F73:$DV73)</f>
        <v>0</v>
      </c>
      <c r="Z72" s="187">
        <f>SUMIF('현금흐름표(M)'!$F$2:$DV$2,'현금흐름표(FY)'!Z$1,'현금흐름표(M)'!$F73:$DV73)</f>
        <v>0</v>
      </c>
      <c r="AA72" s="187">
        <f>SUMIF('현금흐름표(M)'!$F$2:$DV$2,'현금흐름표(FY)'!AA$1,'현금흐름표(M)'!$F73:$DV73)</f>
        <v>0</v>
      </c>
      <c r="AB72" s="187">
        <f>SUMIF('현금흐름표(M)'!$F$2:$DV$2,'현금흐름표(FY)'!AB$1,'현금흐름표(M)'!$F73:$DV73)</f>
        <v>0</v>
      </c>
      <c r="AC72" s="187">
        <f>SUMIF('현금흐름표(M)'!$F$2:$DV$2,'현금흐름표(FY)'!AC$1,'현금흐름표(M)'!$F73:$DV73)</f>
        <v>0</v>
      </c>
      <c r="AD72" s="187">
        <f>SUMIF('현금흐름표(M)'!$F$2:$DV$2,'현금흐름표(FY)'!AD$1,'현금흐름표(M)'!$F73:$DV73)</f>
        <v>0</v>
      </c>
      <c r="AE72" s="187">
        <f>SUMIF('현금흐름표(M)'!$F$2:$DV$2,'현금흐름표(FY)'!AE$1,'현금흐름표(M)'!$F73:$DV73)</f>
        <v>0</v>
      </c>
      <c r="AF72" s="187">
        <f>SUMIF('현금흐름표(M)'!$F$2:$DV$2,'현금흐름표(FY)'!AF$1,'현금흐름표(M)'!$F73:$DV73)</f>
        <v>0</v>
      </c>
      <c r="AG72" s="187">
        <f>SUMIF('현금흐름표(M)'!$F$2:$DV$2,'현금흐름표(FY)'!AG$1,'현금흐름표(M)'!$F73:$DV73)</f>
        <v>0</v>
      </c>
      <c r="AH72" s="187">
        <f>SUMIF('현금흐름표(M)'!$F$2:$DV$2,'현금흐름표(FY)'!AH$1,'현금흐름표(M)'!$F73:$DV73)</f>
        <v>0</v>
      </c>
      <c r="AI72" s="187">
        <f>SUMIF('현금흐름표(M)'!$F$2:$DV$2,'현금흐름표(FY)'!AI$1,'현금흐름표(M)'!$F73:$DV73)</f>
        <v>0</v>
      </c>
      <c r="AJ72" s="187">
        <f>SUMIF('현금흐름표(M)'!$F$2:$DV$2,'현금흐름표(FY)'!AJ$1,'현금흐름표(M)'!$F73:$DV73)</f>
        <v>0</v>
      </c>
      <c r="AK72" s="187">
        <f>SUMIF('현금흐름표(M)'!$F$2:$DV$2,'현금흐름표(FY)'!AK$1,'현금흐름표(M)'!$F73:$DV73)</f>
        <v>0</v>
      </c>
      <c r="AL72" s="187">
        <f>SUMIF('현금흐름표(M)'!$F$2:$DV$2,'현금흐름표(FY)'!AL$1,'현금흐름표(M)'!$F73:$DV73)</f>
        <v>0</v>
      </c>
      <c r="AM72" s="187">
        <f>SUMIF('현금흐름표(M)'!$F$2:$DV$2,'현금흐름표(FY)'!AM$1,'현금흐름표(M)'!$F73:$DV73)</f>
        <v>0</v>
      </c>
      <c r="AN72" s="187">
        <f>SUMIF('현금흐름표(M)'!$F$2:$DV$2,'현금흐름표(FY)'!AN$1,'현금흐름표(M)'!$F73:$DV73)</f>
        <v>0</v>
      </c>
      <c r="AO72" s="187">
        <f>SUMIF('현금흐름표(M)'!$F$2:$DV$2,'현금흐름표(FY)'!AO$1,'현금흐름표(M)'!$F73:$DV73)</f>
        <v>0</v>
      </c>
      <c r="AP72" s="187">
        <f>SUMIF('현금흐름표(M)'!$F$2:$DV$2,'현금흐름표(FY)'!AP$1,'현금흐름표(M)'!$F73:$DV73)</f>
        <v>0</v>
      </c>
      <c r="AQ72" s="187">
        <f>SUMIF('현금흐름표(M)'!$F$2:$DV$2,'현금흐름표(FY)'!AQ$1,'현금흐름표(M)'!$F73:$DV73)</f>
        <v>0</v>
      </c>
      <c r="AR72" s="187">
        <f>SUMIF('현금흐름표(M)'!$F$2:$DV$2,'현금흐름표(FY)'!AR$1,'현금흐름표(M)'!$F73:$DV73)</f>
        <v>0</v>
      </c>
      <c r="AS72" s="187">
        <f>SUMIF('현금흐름표(M)'!$F$2:$DV$2,'현금흐름표(FY)'!AS$1,'현금흐름표(M)'!$F73:$DV73)</f>
        <v>0</v>
      </c>
      <c r="AT72" s="187">
        <f>SUMIF('현금흐름표(M)'!$F$2:$DV$2,'현금흐름표(FY)'!AT$1,'현금흐름표(M)'!$F73:$DV73)</f>
        <v>0</v>
      </c>
    </row>
    <row r="73" spans="3:46" s="718" customFormat="1" ht="4.95" customHeight="1" x14ac:dyDescent="0.4">
      <c r="F73" s="733"/>
      <c r="G73" s="734"/>
      <c r="H73" s="734"/>
      <c r="I73" s="734"/>
      <c r="J73" s="734"/>
      <c r="K73" s="734"/>
      <c r="L73" s="734"/>
      <c r="M73" s="734"/>
      <c r="N73" s="734"/>
      <c r="O73" s="734"/>
      <c r="P73" s="734"/>
      <c r="Q73" s="734"/>
      <c r="R73" s="734"/>
      <c r="S73" s="734"/>
      <c r="T73" s="734"/>
      <c r="U73" s="734"/>
      <c r="V73" s="734"/>
      <c r="W73" s="734"/>
      <c r="X73" s="734"/>
      <c r="Y73" s="734"/>
      <c r="Z73" s="734"/>
      <c r="AA73" s="734"/>
      <c r="AB73" s="734"/>
      <c r="AC73" s="734"/>
      <c r="AD73" s="734"/>
      <c r="AE73" s="734"/>
      <c r="AF73" s="734"/>
      <c r="AG73" s="734"/>
      <c r="AH73" s="734"/>
      <c r="AI73" s="734"/>
      <c r="AJ73" s="734"/>
      <c r="AK73" s="734"/>
      <c r="AL73" s="734"/>
      <c r="AM73" s="734"/>
      <c r="AN73" s="734"/>
      <c r="AO73" s="734"/>
      <c r="AP73" s="734"/>
      <c r="AQ73" s="734"/>
      <c r="AR73" s="734"/>
      <c r="AS73" s="734"/>
      <c r="AT73" s="73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-0.499984740745262"/>
  </sheetPr>
  <dimension ref="A1:AT97"/>
  <sheetViews>
    <sheetView zoomScaleNormal="100" workbookViewId="0">
      <pane xSplit="5" ySplit="2" topLeftCell="F48" activePane="bottomRight" state="frozen"/>
      <selection pane="topRight" activeCell="F1" sqref="F1"/>
      <selection pane="bottomLeft" activeCell="A5" sqref="A5"/>
      <selection pane="bottomRight" activeCell="S86" sqref="S86"/>
    </sheetView>
  </sheetViews>
  <sheetFormatPr defaultColWidth="9" defaultRowHeight="10.8" x14ac:dyDescent="0.4"/>
  <cols>
    <col min="1" max="1" width="0.8984375" style="718" customWidth="1"/>
    <col min="2" max="2" width="13.19921875" style="21" customWidth="1"/>
    <col min="3" max="3" width="11.3984375" style="21" customWidth="1"/>
    <col min="4" max="4" width="9.3984375" style="21" customWidth="1"/>
    <col min="5" max="5" width="6.19921875" style="21" customWidth="1"/>
    <col min="6" max="6" width="11.59765625" style="583" customWidth="1"/>
    <col min="7" max="46" width="11.59765625" style="584" customWidth="1"/>
    <col min="47" max="16384" width="9" style="21"/>
  </cols>
  <sheetData>
    <row r="1" spans="1:46" x14ac:dyDescent="0.4">
      <c r="B1" s="1031" t="s">
        <v>69</v>
      </c>
      <c r="C1" s="1226">
        <f>'Control Panel_운영'!$N$93</f>
        <v>1000</v>
      </c>
      <c r="D1" s="1267"/>
      <c r="E1" s="1034"/>
      <c r="F1" s="1232">
        <f>Index_운영!F$2</f>
        <v>0</v>
      </c>
      <c r="G1" s="1131">
        <f>Index_운영!I$2</f>
        <v>1</v>
      </c>
      <c r="H1" s="1131">
        <f>Index_운영!L$2</f>
        <v>2</v>
      </c>
      <c r="I1" s="1131">
        <f>Index_운영!O$2</f>
        <v>3</v>
      </c>
      <c r="J1" s="1131">
        <f>Index_운영!R$2</f>
        <v>4</v>
      </c>
      <c r="K1" s="1131">
        <f>Index_운영!U$2</f>
        <v>5</v>
      </c>
      <c r="L1" s="1131">
        <f>Index_운영!X$2</f>
        <v>6</v>
      </c>
      <c r="M1" s="1131">
        <f>Index_운영!AA$2</f>
        <v>7</v>
      </c>
      <c r="N1" s="1131">
        <f>Index_운영!AD$2</f>
        <v>8</v>
      </c>
      <c r="O1" s="1131">
        <f>Index_운영!AG$2</f>
        <v>9</v>
      </c>
      <c r="P1" s="1131">
        <f>Index_운영!AJ$2</f>
        <v>10</v>
      </c>
      <c r="Q1" s="1131">
        <f>Index_운영!AM$2</f>
        <v>11</v>
      </c>
      <c r="R1" s="1131">
        <f>Index_운영!AP$2</f>
        <v>12</v>
      </c>
      <c r="S1" s="1131">
        <f>Index_운영!AS$2</f>
        <v>13</v>
      </c>
      <c r="T1" s="1131">
        <f>Index_운영!AV$2</f>
        <v>14</v>
      </c>
      <c r="U1" s="1131">
        <f>Index_운영!AY$2</f>
        <v>15</v>
      </c>
      <c r="V1" s="1131">
        <f>Index_운영!BB$2</f>
        <v>16</v>
      </c>
      <c r="W1" s="1131">
        <f>Index_운영!BE$2</f>
        <v>17</v>
      </c>
      <c r="X1" s="1131">
        <f>Index_운영!BH$2</f>
        <v>18</v>
      </c>
      <c r="Y1" s="1131">
        <f>Index_운영!BK$2</f>
        <v>19</v>
      </c>
      <c r="Z1" s="1131">
        <f>Index_운영!BN$2</f>
        <v>20</v>
      </c>
      <c r="AA1" s="1131">
        <f>Index_운영!BQ$2</f>
        <v>21</v>
      </c>
      <c r="AB1" s="1131">
        <f>Index_운영!BT$2</f>
        <v>22</v>
      </c>
      <c r="AC1" s="1131">
        <f>Index_운영!BW$2</f>
        <v>23</v>
      </c>
      <c r="AD1" s="1131">
        <f>Index_운영!BZ$2</f>
        <v>24</v>
      </c>
      <c r="AE1" s="1131">
        <f>Index_운영!CC$2</f>
        <v>25</v>
      </c>
      <c r="AF1" s="1131">
        <f>Index_운영!CF$2</f>
        <v>26</v>
      </c>
      <c r="AG1" s="1131">
        <f>Index_운영!CI$2</f>
        <v>27</v>
      </c>
      <c r="AH1" s="1131">
        <f>Index_운영!CL$2</f>
        <v>28</v>
      </c>
      <c r="AI1" s="1131">
        <f>Index_운영!CO$2</f>
        <v>29</v>
      </c>
      <c r="AJ1" s="1131">
        <f>Index_운영!CR$2</f>
        <v>30</v>
      </c>
      <c r="AK1" s="1131">
        <f>Index_운영!CU$2</f>
        <v>31</v>
      </c>
      <c r="AL1" s="1131">
        <f>Index_운영!CX$2</f>
        <v>32</v>
      </c>
      <c r="AM1" s="1131">
        <f>Index_운영!DA$2</f>
        <v>33</v>
      </c>
      <c r="AN1" s="1131">
        <f>Index_운영!DD$2</f>
        <v>34</v>
      </c>
      <c r="AO1" s="1131">
        <f>Index_운영!DG$2</f>
        <v>35</v>
      </c>
      <c r="AP1" s="1131">
        <f>Index_운영!DJ$2</f>
        <v>36</v>
      </c>
      <c r="AQ1" s="1131">
        <f>Index_운영!DM$2</f>
        <v>37</v>
      </c>
      <c r="AR1" s="1131">
        <f>Index_운영!DP$2</f>
        <v>38</v>
      </c>
      <c r="AS1" s="1131">
        <f>Index_운영!DS$2</f>
        <v>39</v>
      </c>
      <c r="AT1" s="1131">
        <f>Index_운영!DV$2</f>
        <v>40</v>
      </c>
    </row>
    <row r="2" spans="1:46" x14ac:dyDescent="0.4">
      <c r="B2" s="982"/>
      <c r="C2" s="982"/>
      <c r="D2" s="1267"/>
      <c r="E2" s="1034"/>
      <c r="F2" s="1233">
        <f>Index_운영!F$3</f>
        <v>45169</v>
      </c>
      <c r="G2" s="1234">
        <f>Index_운영!I$3</f>
        <v>45260</v>
      </c>
      <c r="H2" s="1234">
        <f>Index_운영!L$3</f>
        <v>45351</v>
      </c>
      <c r="I2" s="1234">
        <f>Index_운영!O$3</f>
        <v>45443</v>
      </c>
      <c r="J2" s="1234">
        <f>Index_운영!R$3</f>
        <v>45535</v>
      </c>
      <c r="K2" s="1234">
        <f>Index_운영!U$3</f>
        <v>45626</v>
      </c>
      <c r="L2" s="1234">
        <f>Index_운영!X$3</f>
        <v>45716</v>
      </c>
      <c r="M2" s="1234">
        <f>Index_운영!AA$3</f>
        <v>45808</v>
      </c>
      <c r="N2" s="1234">
        <f>Index_운영!AD$3</f>
        <v>45900</v>
      </c>
      <c r="O2" s="1234">
        <f>Index_운영!AG$3</f>
        <v>45991</v>
      </c>
      <c r="P2" s="1234">
        <f>Index_운영!AJ$3</f>
        <v>46081</v>
      </c>
      <c r="Q2" s="1234">
        <f>Index_운영!AM$3</f>
        <v>46173</v>
      </c>
      <c r="R2" s="1234">
        <f>Index_운영!AP$3</f>
        <v>46265</v>
      </c>
      <c r="S2" s="1234">
        <f>Index_운영!AS$3</f>
        <v>46356</v>
      </c>
      <c r="T2" s="1234">
        <f>Index_운영!AV$3</f>
        <v>46446</v>
      </c>
      <c r="U2" s="1234">
        <f>Index_운영!AY$3</f>
        <v>46538</v>
      </c>
      <c r="V2" s="1234">
        <f>Index_운영!BB$3</f>
        <v>46630</v>
      </c>
      <c r="W2" s="1234">
        <f>Index_운영!BE$3</f>
        <v>46721</v>
      </c>
      <c r="X2" s="1234">
        <f>Index_운영!BH$3</f>
        <v>46812</v>
      </c>
      <c r="Y2" s="1234">
        <f>Index_운영!BK$3</f>
        <v>46904</v>
      </c>
      <c r="Z2" s="1234">
        <f>Index_운영!BN$3</f>
        <v>46996</v>
      </c>
      <c r="AA2" s="1234">
        <f>Index_운영!BQ$3</f>
        <v>47087</v>
      </c>
      <c r="AB2" s="1234">
        <f>Index_운영!BT$3</f>
        <v>47177</v>
      </c>
      <c r="AC2" s="1234">
        <f>Index_운영!BW$3</f>
        <v>47269</v>
      </c>
      <c r="AD2" s="1234">
        <f>Index_운영!BZ$3</f>
        <v>47361</v>
      </c>
      <c r="AE2" s="1234">
        <f>Index_운영!CC$3</f>
        <v>47452</v>
      </c>
      <c r="AF2" s="1234">
        <f>Index_운영!CF$3</f>
        <v>47542</v>
      </c>
      <c r="AG2" s="1234">
        <f>Index_운영!CI$3</f>
        <v>47634</v>
      </c>
      <c r="AH2" s="1234">
        <f>Index_운영!CL$3</f>
        <v>47726</v>
      </c>
      <c r="AI2" s="1234">
        <f>Index_운영!CO$3</f>
        <v>47817</v>
      </c>
      <c r="AJ2" s="1234">
        <f>Index_운영!CR$3</f>
        <v>47907</v>
      </c>
      <c r="AK2" s="1234">
        <f>Index_운영!CU$3</f>
        <v>47999</v>
      </c>
      <c r="AL2" s="1234">
        <f>Index_운영!CX$3</f>
        <v>48091</v>
      </c>
      <c r="AM2" s="1234">
        <f>Index_운영!DA$3</f>
        <v>48182</v>
      </c>
      <c r="AN2" s="1234">
        <f>Index_운영!DD$3</f>
        <v>48273</v>
      </c>
      <c r="AO2" s="1234">
        <f>Index_운영!DG$3</f>
        <v>48365</v>
      </c>
      <c r="AP2" s="1234">
        <f>Index_운영!DJ$3</f>
        <v>48457</v>
      </c>
      <c r="AQ2" s="1234">
        <f>Index_운영!DM$3</f>
        <v>48548</v>
      </c>
      <c r="AR2" s="1234">
        <f>Index_운영!DP$3</f>
        <v>48638</v>
      </c>
      <c r="AS2" s="1234">
        <f>Index_운영!DS$3</f>
        <v>48730</v>
      </c>
      <c r="AT2" s="1234">
        <f>Index_운영!DV$3</f>
        <v>48822</v>
      </c>
    </row>
    <row r="3" spans="1:46" x14ac:dyDescent="0.4">
      <c r="D3" s="64"/>
      <c r="E3" s="64"/>
      <c r="F3" s="601">
        <f>YEAR(F$2)</f>
        <v>2023</v>
      </c>
      <c r="G3" s="602">
        <f t="shared" ref="G3:AA3" si="0">YEAR(G$2)</f>
        <v>2023</v>
      </c>
      <c r="H3" s="602">
        <f t="shared" si="0"/>
        <v>2024</v>
      </c>
      <c r="I3" s="602">
        <f t="shared" si="0"/>
        <v>2024</v>
      </c>
      <c r="J3" s="602">
        <f t="shared" si="0"/>
        <v>2024</v>
      </c>
      <c r="K3" s="602">
        <f t="shared" si="0"/>
        <v>2024</v>
      </c>
      <c r="L3" s="602">
        <f t="shared" si="0"/>
        <v>2025</v>
      </c>
      <c r="M3" s="602">
        <f t="shared" si="0"/>
        <v>2025</v>
      </c>
      <c r="N3" s="602">
        <f t="shared" si="0"/>
        <v>2025</v>
      </c>
      <c r="O3" s="602">
        <f t="shared" si="0"/>
        <v>2025</v>
      </c>
      <c r="P3" s="602">
        <f t="shared" si="0"/>
        <v>2026</v>
      </c>
      <c r="Q3" s="602">
        <f t="shared" si="0"/>
        <v>2026</v>
      </c>
      <c r="R3" s="602">
        <f t="shared" si="0"/>
        <v>2026</v>
      </c>
      <c r="S3" s="602">
        <f t="shared" si="0"/>
        <v>2026</v>
      </c>
      <c r="T3" s="602">
        <f t="shared" si="0"/>
        <v>2027</v>
      </c>
      <c r="U3" s="602">
        <f t="shared" si="0"/>
        <v>2027</v>
      </c>
      <c r="V3" s="602">
        <f t="shared" si="0"/>
        <v>2027</v>
      </c>
      <c r="W3" s="602">
        <f t="shared" si="0"/>
        <v>2027</v>
      </c>
      <c r="X3" s="602">
        <f t="shared" si="0"/>
        <v>2028</v>
      </c>
      <c r="Y3" s="602">
        <f t="shared" si="0"/>
        <v>2028</v>
      </c>
      <c r="Z3" s="602">
        <f t="shared" si="0"/>
        <v>2028</v>
      </c>
      <c r="AA3" s="602">
        <f t="shared" si="0"/>
        <v>2028</v>
      </c>
      <c r="AB3" s="602">
        <f t="shared" ref="AB3:AT3" si="1">YEAR(AB$2)</f>
        <v>2029</v>
      </c>
      <c r="AC3" s="602">
        <f t="shared" si="1"/>
        <v>2029</v>
      </c>
      <c r="AD3" s="602">
        <f t="shared" si="1"/>
        <v>2029</v>
      </c>
      <c r="AE3" s="602">
        <f t="shared" si="1"/>
        <v>2029</v>
      </c>
      <c r="AF3" s="602">
        <f t="shared" si="1"/>
        <v>2030</v>
      </c>
      <c r="AG3" s="602">
        <f t="shared" si="1"/>
        <v>2030</v>
      </c>
      <c r="AH3" s="602">
        <f t="shared" si="1"/>
        <v>2030</v>
      </c>
      <c r="AI3" s="602">
        <f t="shared" si="1"/>
        <v>2030</v>
      </c>
      <c r="AJ3" s="602">
        <f t="shared" si="1"/>
        <v>2031</v>
      </c>
      <c r="AK3" s="602">
        <f t="shared" si="1"/>
        <v>2031</v>
      </c>
      <c r="AL3" s="602">
        <f t="shared" si="1"/>
        <v>2031</v>
      </c>
      <c r="AM3" s="602">
        <f t="shared" si="1"/>
        <v>2031</v>
      </c>
      <c r="AN3" s="602">
        <f t="shared" si="1"/>
        <v>2032</v>
      </c>
      <c r="AO3" s="602">
        <f t="shared" si="1"/>
        <v>2032</v>
      </c>
      <c r="AP3" s="602">
        <f t="shared" si="1"/>
        <v>2032</v>
      </c>
      <c r="AQ3" s="602">
        <f>YEAR(AQ$2)</f>
        <v>2032</v>
      </c>
      <c r="AR3" s="602">
        <f t="shared" si="1"/>
        <v>2033</v>
      </c>
      <c r="AS3" s="602">
        <f t="shared" si="1"/>
        <v>2033</v>
      </c>
      <c r="AT3" s="602">
        <f t="shared" si="1"/>
        <v>2033</v>
      </c>
    </row>
    <row r="4" spans="1:46" x14ac:dyDescent="0.4">
      <c r="D4" s="64"/>
      <c r="E4" s="64"/>
      <c r="F4" s="603">
        <f>IF(F$3=YEAR('Control Panel_운영'!$K$84),'Control Panel_운영'!$L$85+SUMIF('월별 비용_운영'!$F$16:$DV$16,F$3,'손익계산서(M)'!$F$4:$DV$4),SUMIF('월별 비용_운영'!$F$16:$DV$16,F$3,'손익계산서(M)'!$F$4:$DV$4))</f>
        <v>365</v>
      </c>
      <c r="G4" s="604">
        <f>IF(G$3=YEAR('Control Panel_운영'!$K$84),'Control Panel_운영'!$L$85+SUMIF('월별 비용_운영'!$F$16:$DV$16,G$3,'손익계산서(M)'!$F$4:$DV$4),SUMIF('월별 비용_운영'!$F$16:$DV$16,G$3,'손익계산서(M)'!$F$4:$DV$4))</f>
        <v>365</v>
      </c>
      <c r="H4" s="604">
        <f>IF(H$3=YEAR('Control Panel_운영'!$K$84),'Control Panel_운영'!$L$85+SUMIF('월별 비용_운영'!$F$16:$DV$16,H$3,'손익계산서(M)'!$F$4:$DV$4),SUMIF('월별 비용_운영'!$F$16:$DV$16,H$3,'손익계산서(M)'!$F$4:$DV$4))</f>
        <v>366</v>
      </c>
      <c r="I4" s="604">
        <f>IF(I$3=YEAR('Control Panel_운영'!$K$84),'Control Panel_운영'!$L$85+SUMIF('월별 비용_운영'!$F$16:$DV$16,I$3,'손익계산서(M)'!$F$4:$DV$4),SUMIF('월별 비용_운영'!$F$16:$DV$16,I$3,'손익계산서(M)'!$F$4:$DV$4))</f>
        <v>366</v>
      </c>
      <c r="J4" s="604">
        <f>IF(J$3=YEAR('Control Panel_운영'!$K$84),'Control Panel_운영'!$L$85+SUMIF('월별 비용_운영'!$F$16:$DV$16,J$3,'손익계산서(M)'!$F$4:$DV$4),SUMIF('월별 비용_운영'!$F$16:$DV$16,J$3,'손익계산서(M)'!$F$4:$DV$4))</f>
        <v>366</v>
      </c>
      <c r="K4" s="604">
        <f>IF(K$3=YEAR('Control Panel_운영'!$K$84),'Control Panel_운영'!$L$85+SUMIF('월별 비용_운영'!$F$16:$DV$16,K$3,'손익계산서(M)'!$F$4:$DV$4),SUMIF('월별 비용_운영'!$F$16:$DV$16,K$3,'손익계산서(M)'!$F$4:$DV$4))</f>
        <v>366</v>
      </c>
      <c r="L4" s="604">
        <f>IF(L$3=YEAR('Control Panel_운영'!$K$84),'Control Panel_운영'!$L$85+SUMIF('월별 비용_운영'!$F$16:$DV$16,L$3,'손익계산서(M)'!$F$4:$DV$4),SUMIF('월별 비용_운영'!$F$16:$DV$16,L$3,'손익계산서(M)'!$F$4:$DV$4))</f>
        <v>365</v>
      </c>
      <c r="M4" s="604">
        <f>IF(M$3=YEAR('Control Panel_운영'!$K$84),'Control Panel_운영'!$L$85+SUMIF('월별 비용_운영'!$F$16:$DV$16,M$3,'손익계산서(M)'!$F$4:$DV$4),SUMIF('월별 비용_운영'!$F$16:$DV$16,M$3,'손익계산서(M)'!$F$4:$DV$4))</f>
        <v>365</v>
      </c>
      <c r="N4" s="604">
        <f>IF(N$3=YEAR('Control Panel_운영'!$K$84),'Control Panel_운영'!$L$85+SUMIF('월별 비용_운영'!$F$16:$DV$16,N$3,'손익계산서(M)'!$F$4:$DV$4),SUMIF('월별 비용_운영'!$F$16:$DV$16,N$3,'손익계산서(M)'!$F$4:$DV$4))</f>
        <v>365</v>
      </c>
      <c r="O4" s="604">
        <f>IF(O$3=YEAR('Control Panel_운영'!$K$84),'Control Panel_운영'!$L$85+SUMIF('월별 비용_운영'!$F$16:$DV$16,O$3,'손익계산서(M)'!$F$4:$DV$4),SUMIF('월별 비용_운영'!$F$16:$DV$16,O$3,'손익계산서(M)'!$F$4:$DV$4))</f>
        <v>365</v>
      </c>
      <c r="P4" s="604">
        <f>IF(P$3=YEAR('Control Panel_운영'!$K$84),'Control Panel_운영'!$L$85+SUMIF('월별 비용_운영'!$F$16:$DV$16,P$3,'손익계산서(M)'!$F$4:$DV$4),SUMIF('월별 비용_운영'!$F$16:$DV$16,P$3,'손익계산서(M)'!$F$4:$DV$4))</f>
        <v>365</v>
      </c>
      <c r="Q4" s="604">
        <f>IF(Q$3=YEAR('Control Panel_운영'!$K$84),'Control Panel_운영'!$L$85+SUMIF('월별 비용_운영'!$F$16:$DV$16,Q$3,'손익계산서(M)'!$F$4:$DV$4),SUMIF('월별 비용_운영'!$F$16:$DV$16,Q$3,'손익계산서(M)'!$F$4:$DV$4))</f>
        <v>365</v>
      </c>
      <c r="R4" s="604">
        <f>IF(R$3=YEAR('Control Panel_운영'!$K$84),'Control Panel_운영'!$L$85+SUMIF('월별 비용_운영'!$F$16:$DV$16,R$3,'손익계산서(M)'!$F$4:$DV$4),SUMIF('월별 비용_운영'!$F$16:$DV$16,R$3,'손익계산서(M)'!$F$4:$DV$4))</f>
        <v>365</v>
      </c>
      <c r="S4" s="604">
        <f>IF(S$3=YEAR('Control Panel_운영'!$K$84),'Control Panel_운영'!$L$85+SUMIF('월별 비용_운영'!$F$16:$DV$16,S$3,'손익계산서(M)'!$F$4:$DV$4),SUMIF('월별 비용_운영'!$F$16:$DV$16,S$3,'손익계산서(M)'!$F$4:$DV$4))</f>
        <v>365</v>
      </c>
      <c r="T4" s="604">
        <f>IF(T$3=YEAR('Control Panel_운영'!$K$84),'Control Panel_운영'!$L$85+SUMIF('월별 비용_운영'!$F$16:$DV$16,T$3,'손익계산서(M)'!$F$4:$DV$4),SUMIF('월별 비용_운영'!$F$16:$DV$16,T$3,'손익계산서(M)'!$F$4:$DV$4))</f>
        <v>365</v>
      </c>
      <c r="U4" s="604">
        <f>IF(U$3=YEAR('Control Panel_운영'!$K$84),'Control Panel_운영'!$L$85+SUMIF('월별 비용_운영'!$F$16:$DV$16,U$3,'손익계산서(M)'!$F$4:$DV$4),SUMIF('월별 비용_운영'!$F$16:$DV$16,U$3,'손익계산서(M)'!$F$4:$DV$4))</f>
        <v>365</v>
      </c>
      <c r="V4" s="604">
        <f>IF(V$3=YEAR('Control Panel_운영'!$K$84),'Control Panel_운영'!$L$85+SUMIF('월별 비용_운영'!$F$16:$DV$16,V$3,'손익계산서(M)'!$F$4:$DV$4),SUMIF('월별 비용_운영'!$F$16:$DV$16,V$3,'손익계산서(M)'!$F$4:$DV$4))</f>
        <v>365</v>
      </c>
      <c r="W4" s="604">
        <f>IF(W$3=YEAR('Control Panel_운영'!$K$84),'Control Panel_운영'!$L$85+SUMIF('월별 비용_운영'!$F$16:$DV$16,W$3,'손익계산서(M)'!$F$4:$DV$4),SUMIF('월별 비용_운영'!$F$16:$DV$16,W$3,'손익계산서(M)'!$F$4:$DV$4))</f>
        <v>365</v>
      </c>
      <c r="X4" s="604">
        <f>IF(X$3=YEAR('Control Panel_운영'!$K$84),'Control Panel_운영'!$L$85+SUMIF('월별 비용_운영'!$F$16:$DV$16,X$3,'손익계산서(M)'!$F$4:$DV$4),SUMIF('월별 비용_운영'!$F$16:$DV$16,X$3,'손익계산서(M)'!$F$4:$DV$4))</f>
        <v>366</v>
      </c>
      <c r="Y4" s="604">
        <f>IF(Y$3=YEAR('Control Panel_운영'!$K$84),'Control Panel_운영'!$L$85+SUMIF('월별 비용_운영'!$F$16:$DV$16,Y$3,'손익계산서(M)'!$F$4:$DV$4),SUMIF('월별 비용_운영'!$F$16:$DV$16,Y$3,'손익계산서(M)'!$F$4:$DV$4))</f>
        <v>366</v>
      </c>
      <c r="Z4" s="604">
        <f>IF(Z$3=YEAR('Control Panel_운영'!$K$84),'Control Panel_운영'!$L$85+SUMIF('월별 비용_운영'!$F$16:$DV$16,Z$3,'손익계산서(M)'!$F$4:$DV$4),SUMIF('월별 비용_운영'!$F$16:$DV$16,Z$3,'손익계산서(M)'!$F$4:$DV$4))</f>
        <v>366</v>
      </c>
      <c r="AA4" s="604">
        <f>IF(AA$3=YEAR('Control Panel_운영'!$K$84),'Control Panel_운영'!$L$85+SUMIF('월별 비용_운영'!$F$16:$DV$16,AA$3,'손익계산서(M)'!$F$4:$DV$4),SUMIF('월별 비용_운영'!$F$16:$DV$16,AA$3,'손익계산서(M)'!$F$4:$DV$4))</f>
        <v>366</v>
      </c>
      <c r="AB4" s="604">
        <f>IF(AB$3=YEAR('Control Panel_운영'!$K$84),'Control Panel_운영'!$L$85+SUMIF('월별 비용_운영'!$F$16:$DV$16,AB$3,'손익계산서(M)'!$F$4:$DV$4),SUMIF('월별 비용_운영'!$F$16:$DV$16,AB$3,'손익계산서(M)'!$F$4:$DV$4))</f>
        <v>365</v>
      </c>
      <c r="AC4" s="604">
        <f>IF(AC$3=YEAR('Control Panel_운영'!$K$84),'Control Panel_운영'!$L$85+SUMIF('월별 비용_운영'!$F$16:$DV$16,AC$3,'손익계산서(M)'!$F$4:$DV$4),SUMIF('월별 비용_운영'!$F$16:$DV$16,AC$3,'손익계산서(M)'!$F$4:$DV$4))</f>
        <v>365</v>
      </c>
      <c r="AD4" s="604">
        <f>IF(AD$3=YEAR('Control Panel_운영'!$K$84),'Control Panel_운영'!$L$85+SUMIF('월별 비용_운영'!$F$16:$DV$16,AD$3,'손익계산서(M)'!$F$4:$DV$4),SUMIF('월별 비용_운영'!$F$16:$DV$16,AD$3,'손익계산서(M)'!$F$4:$DV$4))</f>
        <v>365</v>
      </c>
      <c r="AE4" s="604">
        <f>IF(AE$3=YEAR('Control Panel_운영'!$K$84),'Control Panel_운영'!$L$85+SUMIF('월별 비용_운영'!$F$16:$DV$16,AE$3,'손익계산서(M)'!$F$4:$DV$4),SUMIF('월별 비용_운영'!$F$16:$DV$16,AE$3,'손익계산서(M)'!$F$4:$DV$4))</f>
        <v>365</v>
      </c>
      <c r="AF4" s="604">
        <f>IF(AF$3=YEAR('Control Panel_운영'!$K$84),'Control Panel_운영'!$L$85+SUMIF('월별 비용_운영'!$F$16:$DV$16,AF$3,'손익계산서(M)'!$F$4:$DV$4),SUMIF('월별 비용_운영'!$F$16:$DV$16,AF$3,'손익계산서(M)'!$F$4:$DV$4))</f>
        <v>365</v>
      </c>
      <c r="AG4" s="604">
        <f>IF(AG$3=YEAR('Control Panel_운영'!$K$84),'Control Panel_운영'!$L$85+SUMIF('월별 비용_운영'!$F$16:$DV$16,AG$3,'손익계산서(M)'!$F$4:$DV$4),SUMIF('월별 비용_운영'!$F$16:$DV$16,AG$3,'손익계산서(M)'!$F$4:$DV$4))</f>
        <v>365</v>
      </c>
      <c r="AH4" s="604">
        <f>IF(AH$3=YEAR('Control Panel_운영'!$K$84),'Control Panel_운영'!$L$85+SUMIF('월별 비용_운영'!$F$16:$DV$16,AH$3,'손익계산서(M)'!$F$4:$DV$4),SUMIF('월별 비용_운영'!$F$16:$DV$16,AH$3,'손익계산서(M)'!$F$4:$DV$4))</f>
        <v>365</v>
      </c>
      <c r="AI4" s="604">
        <f>IF(AI$3=YEAR('Control Panel_운영'!$K$84),'Control Panel_운영'!$L$85+SUMIF('월별 비용_운영'!$F$16:$DV$16,AI$3,'손익계산서(M)'!$F$4:$DV$4),SUMIF('월별 비용_운영'!$F$16:$DV$16,AI$3,'손익계산서(M)'!$F$4:$DV$4))</f>
        <v>365</v>
      </c>
      <c r="AJ4" s="604">
        <f>IF(AJ$3=YEAR('Control Panel_운영'!$K$84),'Control Panel_운영'!$L$85+SUMIF('월별 비용_운영'!$F$16:$DV$16,AJ$3,'손익계산서(M)'!$F$4:$DV$4),SUMIF('월별 비용_운영'!$F$16:$DV$16,AJ$3,'손익계산서(M)'!$F$4:$DV$4))</f>
        <v>365</v>
      </c>
      <c r="AK4" s="604">
        <f>IF(AK$3=YEAR('Control Panel_운영'!$K$84),'Control Panel_운영'!$L$85+SUMIF('월별 비용_운영'!$F$16:$DV$16,AK$3,'손익계산서(M)'!$F$4:$DV$4),SUMIF('월별 비용_운영'!$F$16:$DV$16,AK$3,'손익계산서(M)'!$F$4:$DV$4))</f>
        <v>365</v>
      </c>
      <c r="AL4" s="604">
        <f>IF(AL$3=YEAR('Control Panel_운영'!$K$84),'Control Panel_운영'!$L$85+SUMIF('월별 비용_운영'!$F$16:$DV$16,AL$3,'손익계산서(M)'!$F$4:$DV$4),SUMIF('월별 비용_운영'!$F$16:$DV$16,AL$3,'손익계산서(M)'!$F$4:$DV$4))</f>
        <v>365</v>
      </c>
      <c r="AM4" s="604">
        <f>IF(AM$3=YEAR('Control Panel_운영'!$K$84),'Control Panel_운영'!$L$85+SUMIF('월별 비용_운영'!$F$16:$DV$16,AM$3,'손익계산서(M)'!$F$4:$DV$4),SUMIF('월별 비용_운영'!$F$16:$DV$16,AM$3,'손익계산서(M)'!$F$4:$DV$4))</f>
        <v>365</v>
      </c>
      <c r="AN4" s="604">
        <f>IF(AN$3=YEAR('Control Panel_운영'!$K$84),'Control Panel_운영'!$L$85+SUMIF('월별 비용_운영'!$F$16:$DV$16,AN$3,'손익계산서(M)'!$F$4:$DV$4),SUMIF('월별 비용_운영'!$F$16:$DV$16,AN$3,'손익계산서(M)'!$F$4:$DV$4))</f>
        <v>366</v>
      </c>
      <c r="AO4" s="604">
        <f>IF(AO$3=YEAR('Control Panel_운영'!$K$84),'Control Panel_운영'!$L$85+SUMIF('월별 비용_운영'!$F$16:$DV$16,AO$3,'손익계산서(M)'!$F$4:$DV$4),SUMIF('월별 비용_운영'!$F$16:$DV$16,AO$3,'손익계산서(M)'!$F$4:$DV$4))</f>
        <v>366</v>
      </c>
      <c r="AP4" s="604">
        <f>IF(AP$3=YEAR('Control Panel_운영'!$K$84),'Control Panel_운영'!$L$85+SUMIF('월별 비용_운영'!$F$16:$DV$16,AP$3,'손익계산서(M)'!$F$4:$DV$4),SUMIF('월별 비용_운영'!$F$16:$DV$16,AP$3,'손익계산서(M)'!$F$4:$DV$4))</f>
        <v>366</v>
      </c>
      <c r="AQ4" s="604">
        <f>IF(AQ$3=YEAR('Control Panel_운영'!$K$84),'Control Panel_운영'!$L$85+SUMIF('월별 비용_운영'!$F$16:$DV$16,AQ$3,'손익계산서(M)'!$F$4:$DV$4),SUMIF('월별 비용_운영'!$F$16:$DV$16,AQ$3,'손익계산서(M)'!$F$4:$DV$4))</f>
        <v>366</v>
      </c>
      <c r="AR4" s="604">
        <f>IF(AR$3=YEAR('Control Panel_운영'!$K$84),'Control Panel_운영'!$L$85+SUMIF('월별 비용_운영'!$F$16:$DV$16,AR$3,'손익계산서(M)'!$F$4:$DV$4),SUMIF('월별 비용_운영'!$F$16:$DV$16,AR$3,'손익계산서(M)'!$F$4:$DV$4))</f>
        <v>243</v>
      </c>
      <c r="AS4" s="604">
        <f>IF(AS$3=YEAR('Control Panel_운영'!$K$84),'Control Panel_운영'!$L$85+SUMIF('월별 비용_운영'!$F$16:$DV$16,AS$3,'손익계산서(M)'!$F$4:$DV$4),SUMIF('월별 비용_운영'!$F$16:$DV$16,AS$3,'손익계산서(M)'!$F$4:$DV$4))</f>
        <v>243</v>
      </c>
      <c r="AT4" s="604">
        <f>IF(AT$3=YEAR('Control Panel_운영'!$K$84),'Control Panel_운영'!$L$85+SUMIF('월별 비용_운영'!$F$16:$DV$16,AT$3,'손익계산서(M)'!$F$4:$DV$4),SUMIF('월별 비용_운영'!$F$16:$DV$16,AT$3,'손익계산서(M)'!$F$4:$DV$4))</f>
        <v>243</v>
      </c>
    </row>
    <row r="5" spans="1:46" s="718" customFormat="1" ht="4.95" customHeight="1" x14ac:dyDescent="0.4">
      <c r="D5" s="724"/>
      <c r="E5" s="724"/>
      <c r="F5" s="756"/>
      <c r="G5" s="757"/>
      <c r="H5" s="757"/>
      <c r="I5" s="757"/>
      <c r="J5" s="757"/>
      <c r="K5" s="757"/>
      <c r="L5" s="757"/>
      <c r="M5" s="757"/>
      <c r="N5" s="757"/>
      <c r="O5" s="757"/>
      <c r="P5" s="757"/>
      <c r="Q5" s="757"/>
      <c r="R5" s="757"/>
      <c r="S5" s="757"/>
      <c r="T5" s="757"/>
      <c r="U5" s="757"/>
      <c r="V5" s="757"/>
      <c r="W5" s="757"/>
      <c r="X5" s="757"/>
      <c r="Y5" s="757"/>
      <c r="Z5" s="757"/>
      <c r="AA5" s="757"/>
      <c r="AB5" s="757"/>
      <c r="AC5" s="757"/>
      <c r="AD5" s="757"/>
      <c r="AE5" s="757"/>
      <c r="AF5" s="757"/>
      <c r="AG5" s="757"/>
      <c r="AH5" s="757"/>
      <c r="AI5" s="757"/>
      <c r="AJ5" s="757"/>
      <c r="AK5" s="757"/>
      <c r="AL5" s="757"/>
      <c r="AM5" s="757"/>
      <c r="AN5" s="757"/>
      <c r="AO5" s="757"/>
      <c r="AP5" s="757"/>
      <c r="AQ5" s="757"/>
      <c r="AR5" s="757"/>
      <c r="AS5" s="757"/>
      <c r="AT5" s="757"/>
    </row>
    <row r="6" spans="1:46" x14ac:dyDescent="0.4">
      <c r="B6" s="711" t="str">
        <f>'Control Panel_운영'!$J$160</f>
        <v>Equity</v>
      </c>
      <c r="D6" s="64"/>
      <c r="E6" s="64"/>
      <c r="F6" s="603"/>
      <c r="G6" s="604"/>
      <c r="H6" s="604"/>
      <c r="I6" s="604"/>
      <c r="J6" s="604"/>
      <c r="K6" s="604"/>
      <c r="L6" s="604"/>
      <c r="M6" s="604"/>
      <c r="N6" s="604"/>
      <c r="O6" s="604"/>
      <c r="P6" s="604"/>
      <c r="Q6" s="604"/>
      <c r="R6" s="604"/>
      <c r="S6" s="604"/>
      <c r="T6" s="604"/>
      <c r="U6" s="604"/>
      <c r="V6" s="604"/>
      <c r="W6" s="604"/>
      <c r="X6" s="604"/>
      <c r="Y6" s="604"/>
      <c r="Z6" s="604"/>
      <c r="AA6" s="604"/>
      <c r="AB6" s="604"/>
      <c r="AC6" s="604"/>
      <c r="AD6" s="604"/>
      <c r="AE6" s="604"/>
      <c r="AF6" s="604"/>
      <c r="AG6" s="604"/>
      <c r="AH6" s="604"/>
      <c r="AI6" s="604"/>
      <c r="AJ6" s="604"/>
      <c r="AK6" s="604"/>
      <c r="AL6" s="604"/>
      <c r="AM6" s="604"/>
      <c r="AN6" s="604"/>
      <c r="AO6" s="604"/>
      <c r="AP6" s="604"/>
      <c r="AQ6" s="604"/>
      <c r="AR6" s="604"/>
      <c r="AS6" s="604"/>
      <c r="AT6" s="604"/>
    </row>
    <row r="7" spans="1:46" x14ac:dyDescent="0.4">
      <c r="B7" s="709" t="s">
        <v>563</v>
      </c>
      <c r="C7" s="710">
        <f>'Control Panel_운영'!$O$160</f>
        <v>17000000</v>
      </c>
      <c r="D7" s="64"/>
      <c r="E7" s="64"/>
      <c r="F7" s="603"/>
      <c r="G7" s="604"/>
      <c r="H7" s="604"/>
      <c r="I7" s="604"/>
      <c r="J7" s="604"/>
      <c r="K7" s="604"/>
      <c r="L7" s="604"/>
      <c r="M7" s="604"/>
      <c r="N7" s="604"/>
      <c r="O7" s="604"/>
      <c r="P7" s="604"/>
      <c r="Q7" s="604"/>
      <c r="R7" s="604"/>
      <c r="S7" s="604"/>
      <c r="T7" s="604"/>
      <c r="U7" s="604"/>
      <c r="V7" s="604"/>
      <c r="W7" s="604"/>
      <c r="X7" s="604"/>
      <c r="Y7" s="604"/>
      <c r="Z7" s="604"/>
      <c r="AA7" s="604"/>
      <c r="AB7" s="604"/>
      <c r="AC7" s="604"/>
      <c r="AD7" s="604"/>
      <c r="AE7" s="604"/>
      <c r="AF7" s="604"/>
      <c r="AG7" s="604"/>
      <c r="AH7" s="604"/>
      <c r="AI7" s="604"/>
      <c r="AJ7" s="604"/>
      <c r="AK7" s="604"/>
      <c r="AL7" s="604"/>
      <c r="AM7" s="604"/>
      <c r="AN7" s="604"/>
      <c r="AO7" s="604"/>
      <c r="AP7" s="604"/>
      <c r="AQ7" s="604"/>
      <c r="AR7" s="604"/>
      <c r="AS7" s="604"/>
      <c r="AT7" s="604"/>
    </row>
    <row r="8" spans="1:46" s="45" customFormat="1" x14ac:dyDescent="0.4">
      <c r="A8" s="728"/>
      <c r="B8" s="610" t="s">
        <v>564</v>
      </c>
      <c r="C8" s="610"/>
      <c r="D8" s="610"/>
      <c r="E8" s="610"/>
      <c r="F8" s="46">
        <f>SUM(F9:F10)</f>
        <v>0</v>
      </c>
      <c r="G8" s="47">
        <f t="shared" ref="G8:AA8" ca="1" si="2">SUM(G9:G10)</f>
        <v>470777.53738168138</v>
      </c>
      <c r="H8" s="47">
        <f t="shared" ca="1" si="2"/>
        <v>164868.16463194365</v>
      </c>
      <c r="I8" s="47">
        <f t="shared" ca="1" si="2"/>
        <v>369516.55207166838</v>
      </c>
      <c r="J8" s="47">
        <f t="shared" ca="1" si="2"/>
        <v>214786.81503343538</v>
      </c>
      <c r="K8" s="47">
        <f t="shared" ca="1" si="2"/>
        <v>550846.22145154711</v>
      </c>
      <c r="L8" s="47">
        <f t="shared" ca="1" si="2"/>
        <v>156627.36278936651</v>
      </c>
      <c r="M8" s="47">
        <f t="shared" ca="1" si="2"/>
        <v>369590.17226443731</v>
      </c>
      <c r="N8" s="47">
        <f t="shared" ca="1" si="2"/>
        <v>162750.19728818245</v>
      </c>
      <c r="O8" s="47">
        <f t="shared" ca="1" si="2"/>
        <v>693701.79104189924</v>
      </c>
      <c r="P8" s="47">
        <f t="shared" ca="1" si="2"/>
        <v>259298.63674939916</v>
      </c>
      <c r="Q8" s="47">
        <f t="shared" ca="1" si="2"/>
        <v>493538.28363792133</v>
      </c>
      <c r="R8" s="47">
        <f t="shared" ca="1" si="2"/>
        <v>258054.25364545308</v>
      </c>
      <c r="S8" s="47">
        <f t="shared" ca="1" si="2"/>
        <v>731939.11815378198</v>
      </c>
      <c r="T8" s="47">
        <f t="shared" ca="1" si="2"/>
        <v>280300.59159809805</v>
      </c>
      <c r="U8" s="47">
        <f t="shared" ca="1" si="2"/>
        <v>511067.69183825882</v>
      </c>
      <c r="V8" s="47">
        <f t="shared" ca="1" si="2"/>
        <v>270873.46870150563</v>
      </c>
      <c r="W8" s="47">
        <f t="shared" ca="1" si="2"/>
        <v>753731.94255349215</v>
      </c>
      <c r="X8" s="47">
        <f t="shared" ca="1" si="2"/>
        <v>287182.56538932829</v>
      </c>
      <c r="Y8" s="47">
        <f t="shared" ca="1" si="2"/>
        <v>530356.19283680688</v>
      </c>
      <c r="Z8" s="47">
        <f t="shared" ca="1" si="2"/>
        <v>5201664.7499398021</v>
      </c>
      <c r="AA8" s="47">
        <f t="shared" ca="1" si="2"/>
        <v>0</v>
      </c>
      <c r="AB8" s="47">
        <f t="shared" ref="AB8:AT8" ca="1" si="3">SUM(AB9:AB10)</f>
        <v>0</v>
      </c>
      <c r="AC8" s="47">
        <f t="shared" ca="1" si="3"/>
        <v>0</v>
      </c>
      <c r="AD8" s="47">
        <f t="shared" ca="1" si="3"/>
        <v>0</v>
      </c>
      <c r="AE8" s="47">
        <f t="shared" ca="1" si="3"/>
        <v>0</v>
      </c>
      <c r="AF8" s="47">
        <f t="shared" ca="1" si="3"/>
        <v>0</v>
      </c>
      <c r="AG8" s="47">
        <f t="shared" ca="1" si="3"/>
        <v>0</v>
      </c>
      <c r="AH8" s="47">
        <f t="shared" ca="1" si="3"/>
        <v>0</v>
      </c>
      <c r="AI8" s="47">
        <f t="shared" ca="1" si="3"/>
        <v>0</v>
      </c>
      <c r="AJ8" s="47">
        <f t="shared" ca="1" si="3"/>
        <v>0</v>
      </c>
      <c r="AK8" s="47">
        <f t="shared" ca="1" si="3"/>
        <v>0</v>
      </c>
      <c r="AL8" s="47">
        <f t="shared" ca="1" si="3"/>
        <v>0</v>
      </c>
      <c r="AM8" s="47">
        <f t="shared" ca="1" si="3"/>
        <v>0</v>
      </c>
      <c r="AN8" s="47">
        <f t="shared" ca="1" si="3"/>
        <v>0</v>
      </c>
      <c r="AO8" s="47">
        <f t="shared" ca="1" si="3"/>
        <v>0</v>
      </c>
      <c r="AP8" s="47">
        <f t="shared" ca="1" si="3"/>
        <v>0</v>
      </c>
      <c r="AQ8" s="47">
        <f t="shared" ca="1" si="3"/>
        <v>0</v>
      </c>
      <c r="AR8" s="47">
        <f t="shared" ca="1" si="3"/>
        <v>0</v>
      </c>
      <c r="AS8" s="47">
        <f t="shared" ca="1" si="3"/>
        <v>0</v>
      </c>
      <c r="AT8" s="47">
        <f t="shared" ca="1" si="3"/>
        <v>0</v>
      </c>
    </row>
    <row r="9" spans="1:46" x14ac:dyDescent="0.4">
      <c r="B9" s="64"/>
      <c r="D9" s="64" t="s">
        <v>117</v>
      </c>
      <c r="E9" s="64"/>
      <c r="F9" s="186">
        <f>'손익계산서(FY)'!F51</f>
        <v>0</v>
      </c>
      <c r="G9" s="187">
        <f ca="1">'손익계산서(FY)'!G51</f>
        <v>470777.53738168138</v>
      </c>
      <c r="H9" s="187">
        <f ca="1">'손익계산서(FY)'!H51</f>
        <v>164868.16463194365</v>
      </c>
      <c r="I9" s="187">
        <f ca="1">'손익계산서(FY)'!I51</f>
        <v>369516.55207166838</v>
      </c>
      <c r="J9" s="187">
        <f ca="1">'손익계산서(FY)'!J51</f>
        <v>214786.81503343538</v>
      </c>
      <c r="K9" s="187">
        <f ca="1">'손익계산서(FY)'!K51</f>
        <v>550846.22145154711</v>
      </c>
      <c r="L9" s="187">
        <f ca="1">'손익계산서(FY)'!L51</f>
        <v>156627.36278936651</v>
      </c>
      <c r="M9" s="187">
        <f ca="1">'손익계산서(FY)'!M51</f>
        <v>369590.17226443731</v>
      </c>
      <c r="N9" s="187">
        <f ca="1">'손익계산서(FY)'!N51</f>
        <v>162750.19728818245</v>
      </c>
      <c r="O9" s="187">
        <f ca="1">'손익계산서(FY)'!O51</f>
        <v>693701.79104189924</v>
      </c>
      <c r="P9" s="187">
        <f ca="1">'손익계산서(FY)'!P51</f>
        <v>259298.63674939916</v>
      </c>
      <c r="Q9" s="187">
        <f ca="1">'손익계산서(FY)'!Q51</f>
        <v>493538.28363792133</v>
      </c>
      <c r="R9" s="187">
        <f ca="1">'손익계산서(FY)'!R51</f>
        <v>258054.25364545308</v>
      </c>
      <c r="S9" s="187">
        <f ca="1">'손익계산서(FY)'!S51</f>
        <v>731939.11815378198</v>
      </c>
      <c r="T9" s="187">
        <f ca="1">'손익계산서(FY)'!T51</f>
        <v>280300.59159809805</v>
      </c>
      <c r="U9" s="187">
        <f ca="1">'손익계산서(FY)'!U51</f>
        <v>511067.69183825882</v>
      </c>
      <c r="V9" s="187">
        <f ca="1">'손익계산서(FY)'!V51</f>
        <v>270873.46870150563</v>
      </c>
      <c r="W9" s="187">
        <f ca="1">'손익계산서(FY)'!W51</f>
        <v>753731.94255349215</v>
      </c>
      <c r="X9" s="187">
        <f ca="1">'손익계산서(FY)'!X51</f>
        <v>287182.56538932829</v>
      </c>
      <c r="Y9" s="187">
        <f ca="1">'손익계산서(FY)'!Y51</f>
        <v>530356.19283680688</v>
      </c>
      <c r="Z9" s="187">
        <f ca="1">'손익계산서(FY)'!Z51</f>
        <v>285430.85440411442</v>
      </c>
      <c r="AA9" s="187">
        <f ca="1">'손익계산서(FY)'!AA51</f>
        <v>0</v>
      </c>
      <c r="AB9" s="187">
        <f ca="1">'손익계산서(FY)'!AB51</f>
        <v>0</v>
      </c>
      <c r="AC9" s="187">
        <f ca="1">'손익계산서(FY)'!AC51</f>
        <v>0</v>
      </c>
      <c r="AD9" s="187">
        <f ca="1">'손익계산서(FY)'!AD51</f>
        <v>0</v>
      </c>
      <c r="AE9" s="187">
        <f ca="1">'손익계산서(FY)'!AE51</f>
        <v>0</v>
      </c>
      <c r="AF9" s="187">
        <f ca="1">'손익계산서(FY)'!AF51</f>
        <v>0</v>
      </c>
      <c r="AG9" s="187">
        <f ca="1">'손익계산서(FY)'!AG51</f>
        <v>0</v>
      </c>
      <c r="AH9" s="187">
        <f ca="1">'손익계산서(FY)'!AH51</f>
        <v>0</v>
      </c>
      <c r="AI9" s="187">
        <f ca="1">'손익계산서(FY)'!AI51</f>
        <v>0</v>
      </c>
      <c r="AJ9" s="187">
        <f ca="1">'손익계산서(FY)'!AJ51</f>
        <v>0</v>
      </c>
      <c r="AK9" s="187">
        <f ca="1">'손익계산서(FY)'!AK51</f>
        <v>0</v>
      </c>
      <c r="AL9" s="187">
        <f ca="1">'손익계산서(FY)'!AL51</f>
        <v>0</v>
      </c>
      <c r="AM9" s="187">
        <f ca="1">'손익계산서(FY)'!AM51</f>
        <v>0</v>
      </c>
      <c r="AN9" s="187">
        <f ca="1">'손익계산서(FY)'!AN51</f>
        <v>0</v>
      </c>
      <c r="AO9" s="187">
        <f ca="1">'손익계산서(FY)'!AO51</f>
        <v>0</v>
      </c>
      <c r="AP9" s="187">
        <f ca="1">'손익계산서(FY)'!AP51</f>
        <v>0</v>
      </c>
      <c r="AQ9" s="187">
        <f ca="1">'손익계산서(FY)'!AQ51</f>
        <v>0</v>
      </c>
      <c r="AR9" s="187">
        <f ca="1">'손익계산서(FY)'!AR51</f>
        <v>0</v>
      </c>
      <c r="AS9" s="187">
        <f ca="1">'손익계산서(FY)'!AS51</f>
        <v>0</v>
      </c>
      <c r="AT9" s="187">
        <f ca="1">'손익계산서(FY)'!AT51</f>
        <v>0</v>
      </c>
    </row>
    <row r="10" spans="1:46" x14ac:dyDescent="0.4">
      <c r="B10" s="64"/>
      <c r="D10" s="64" t="s">
        <v>115</v>
      </c>
      <c r="E10" s="64"/>
      <c r="F10" s="186">
        <f>'손익계산서(FY)'!F52</f>
        <v>0</v>
      </c>
      <c r="G10" s="187">
        <f>'손익계산서(FY)'!G52</f>
        <v>0</v>
      </c>
      <c r="H10" s="187">
        <f>'손익계산서(FY)'!H52</f>
        <v>0</v>
      </c>
      <c r="I10" s="187">
        <f>'손익계산서(FY)'!I52</f>
        <v>0</v>
      </c>
      <c r="J10" s="187">
        <f>'손익계산서(FY)'!J52</f>
        <v>0</v>
      </c>
      <c r="K10" s="187">
        <f>'손익계산서(FY)'!K52</f>
        <v>0</v>
      </c>
      <c r="L10" s="187">
        <f>'손익계산서(FY)'!L52</f>
        <v>0</v>
      </c>
      <c r="M10" s="187">
        <f>'손익계산서(FY)'!M52</f>
        <v>0</v>
      </c>
      <c r="N10" s="187">
        <f>'손익계산서(FY)'!N52</f>
        <v>0</v>
      </c>
      <c r="O10" s="187">
        <f>'손익계산서(FY)'!O52</f>
        <v>0</v>
      </c>
      <c r="P10" s="187">
        <f>'손익계산서(FY)'!P52</f>
        <v>0</v>
      </c>
      <c r="Q10" s="187">
        <f>'손익계산서(FY)'!Q52</f>
        <v>0</v>
      </c>
      <c r="R10" s="187">
        <f>'손익계산서(FY)'!R52</f>
        <v>0</v>
      </c>
      <c r="S10" s="187">
        <f>'손익계산서(FY)'!S52</f>
        <v>0</v>
      </c>
      <c r="T10" s="187">
        <f>'손익계산서(FY)'!T52</f>
        <v>0</v>
      </c>
      <c r="U10" s="187">
        <f>'손익계산서(FY)'!U52</f>
        <v>0</v>
      </c>
      <c r="V10" s="187">
        <f>'손익계산서(FY)'!V52</f>
        <v>0</v>
      </c>
      <c r="W10" s="187">
        <f>'손익계산서(FY)'!W52</f>
        <v>0</v>
      </c>
      <c r="X10" s="187">
        <f>'손익계산서(FY)'!X52</f>
        <v>0</v>
      </c>
      <c r="Y10" s="187">
        <f>'손익계산서(FY)'!Y52</f>
        <v>0</v>
      </c>
      <c r="Z10" s="187">
        <f>'손익계산서(FY)'!Z52</f>
        <v>4916233.8955356879</v>
      </c>
      <c r="AA10" s="187">
        <f>'손익계산서(FY)'!AA52</f>
        <v>0</v>
      </c>
      <c r="AB10" s="187">
        <f>'손익계산서(FY)'!AB52</f>
        <v>0</v>
      </c>
      <c r="AC10" s="187">
        <f>'손익계산서(FY)'!AC52</f>
        <v>0</v>
      </c>
      <c r="AD10" s="187">
        <f>'손익계산서(FY)'!AD52</f>
        <v>0</v>
      </c>
      <c r="AE10" s="187">
        <f>'손익계산서(FY)'!AE52</f>
        <v>0</v>
      </c>
      <c r="AF10" s="187">
        <f>'손익계산서(FY)'!AF52</f>
        <v>0</v>
      </c>
      <c r="AG10" s="187">
        <f>'손익계산서(FY)'!AG52</f>
        <v>0</v>
      </c>
      <c r="AH10" s="187">
        <f>'손익계산서(FY)'!AH52</f>
        <v>0</v>
      </c>
      <c r="AI10" s="187">
        <f>'손익계산서(FY)'!AI52</f>
        <v>0</v>
      </c>
      <c r="AJ10" s="187">
        <f>'손익계산서(FY)'!AJ52</f>
        <v>0</v>
      </c>
      <c r="AK10" s="187">
        <f>'손익계산서(FY)'!AK52</f>
        <v>0</v>
      </c>
      <c r="AL10" s="187">
        <f>'손익계산서(FY)'!AL52</f>
        <v>0</v>
      </c>
      <c r="AM10" s="187">
        <f>'손익계산서(FY)'!AM52</f>
        <v>0</v>
      </c>
      <c r="AN10" s="187">
        <f>'손익계산서(FY)'!AN52</f>
        <v>0</v>
      </c>
      <c r="AO10" s="187">
        <f>'손익계산서(FY)'!AO52</f>
        <v>0</v>
      </c>
      <c r="AP10" s="187">
        <f>'손익계산서(FY)'!AP52</f>
        <v>0</v>
      </c>
      <c r="AQ10" s="187">
        <f>'손익계산서(FY)'!AQ52</f>
        <v>0</v>
      </c>
      <c r="AR10" s="187">
        <f>'손익계산서(FY)'!AR52</f>
        <v>0</v>
      </c>
      <c r="AS10" s="187">
        <f>'손익계산서(FY)'!AS52</f>
        <v>0</v>
      </c>
      <c r="AT10" s="187">
        <f>'손익계산서(FY)'!AT52</f>
        <v>0</v>
      </c>
    </row>
    <row r="11" spans="1:46" x14ac:dyDescent="0.4">
      <c r="B11" s="64"/>
      <c r="C11" s="64"/>
      <c r="D11" s="64"/>
      <c r="E11" s="64"/>
      <c r="F11" s="186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7"/>
    </row>
    <row r="12" spans="1:46" s="45" customFormat="1" x14ac:dyDescent="0.4">
      <c r="A12" s="728"/>
      <c r="B12" s="610" t="s">
        <v>105</v>
      </c>
      <c r="C12" s="610"/>
      <c r="D12" s="610"/>
      <c r="E12" s="610"/>
      <c r="F12" s="46">
        <f>SUM('손익계산서(FY)'!F51:F52)-F10</f>
        <v>0</v>
      </c>
      <c r="G12" s="47">
        <f ca="1">SUM('손익계산서(FY)'!G51:G52)-G10</f>
        <v>470777.53738168138</v>
      </c>
      <c r="H12" s="47">
        <f ca="1">SUM('손익계산서(FY)'!H51:H52)-H10</f>
        <v>164868.16463194365</v>
      </c>
      <c r="I12" s="47">
        <f ca="1">SUM('손익계산서(FY)'!I51:I52)-I10</f>
        <v>369516.55207166838</v>
      </c>
      <c r="J12" s="47">
        <f ca="1">SUM('손익계산서(FY)'!J51:J52)-J10</f>
        <v>214786.81503343538</v>
      </c>
      <c r="K12" s="47">
        <f ca="1">SUM('손익계산서(FY)'!K51:K52)-K10</f>
        <v>550846.22145154711</v>
      </c>
      <c r="L12" s="47">
        <f ca="1">SUM('손익계산서(FY)'!L51:L52)-L10</f>
        <v>156627.36278936651</v>
      </c>
      <c r="M12" s="47">
        <f ca="1">SUM('손익계산서(FY)'!M51:M52)-M10</f>
        <v>369590.17226443731</v>
      </c>
      <c r="N12" s="47">
        <f ca="1">SUM('손익계산서(FY)'!N51:N52)-N10</f>
        <v>162750.19728818245</v>
      </c>
      <c r="O12" s="47">
        <f ca="1">SUM('손익계산서(FY)'!O51:O52)-O10</f>
        <v>693701.79104189924</v>
      </c>
      <c r="P12" s="47">
        <f ca="1">SUM('손익계산서(FY)'!P51:P52)-P10</f>
        <v>259298.63674939916</v>
      </c>
      <c r="Q12" s="47">
        <f ca="1">SUM('손익계산서(FY)'!Q51:Q52)-Q10</f>
        <v>493538.28363792133</v>
      </c>
      <c r="R12" s="47">
        <f ca="1">SUM('손익계산서(FY)'!R51:R52)-R10</f>
        <v>258054.25364545308</v>
      </c>
      <c r="S12" s="47">
        <f ca="1">SUM('손익계산서(FY)'!S51:S52)-S10</f>
        <v>731939.11815378198</v>
      </c>
      <c r="T12" s="47">
        <f ca="1">SUM('손익계산서(FY)'!T51:T52)-T10</f>
        <v>280300.59159809805</v>
      </c>
      <c r="U12" s="47">
        <f ca="1">SUM('손익계산서(FY)'!U51:U52)-U10</f>
        <v>511067.69183825882</v>
      </c>
      <c r="V12" s="47">
        <f ca="1">SUM('손익계산서(FY)'!V51:V52)-V10</f>
        <v>270873.46870150563</v>
      </c>
      <c r="W12" s="47">
        <f ca="1">SUM('손익계산서(FY)'!W51:W52)-W10</f>
        <v>753731.94255349215</v>
      </c>
      <c r="X12" s="47">
        <f ca="1">SUM('손익계산서(FY)'!X51:X52)-X10</f>
        <v>287182.56538932829</v>
      </c>
      <c r="Y12" s="47">
        <f ca="1">SUM('손익계산서(FY)'!Y51:Y52)-Y10</f>
        <v>530356.19283680688</v>
      </c>
      <c r="Z12" s="47">
        <f ca="1">SUM('손익계산서(FY)'!Z51:Z52)-Z10</f>
        <v>285430.85440411419</v>
      </c>
      <c r="AA12" s="47">
        <f ca="1">SUM('손익계산서(FY)'!AA51:AA52)-AA10</f>
        <v>0</v>
      </c>
      <c r="AB12" s="47">
        <f ca="1">SUM('손익계산서(FY)'!AB51:AB52)-AB10</f>
        <v>0</v>
      </c>
      <c r="AC12" s="47">
        <f ca="1">SUM('손익계산서(FY)'!AC51:AC52)-AC10</f>
        <v>0</v>
      </c>
      <c r="AD12" s="47">
        <f ca="1">SUM('손익계산서(FY)'!AD51:AD52)-AD10</f>
        <v>0</v>
      </c>
      <c r="AE12" s="47">
        <f ca="1">SUM('손익계산서(FY)'!AE51:AE52)-AE10</f>
        <v>0</v>
      </c>
      <c r="AF12" s="47">
        <f ca="1">SUM('손익계산서(FY)'!AF51:AF52)-AF10</f>
        <v>0</v>
      </c>
      <c r="AG12" s="47">
        <f ca="1">SUM('손익계산서(FY)'!AG51:AG52)-AG10</f>
        <v>0</v>
      </c>
      <c r="AH12" s="47">
        <f ca="1">SUM('손익계산서(FY)'!AH51:AH52)-AH10</f>
        <v>0</v>
      </c>
      <c r="AI12" s="47">
        <f ca="1">SUM('손익계산서(FY)'!AI51:AI52)-AI10</f>
        <v>0</v>
      </c>
      <c r="AJ12" s="47">
        <f ca="1">SUM('손익계산서(FY)'!AJ51:AJ52)-AJ10</f>
        <v>0</v>
      </c>
      <c r="AK12" s="47">
        <f ca="1">SUM('손익계산서(FY)'!AK51:AK52)-AK10</f>
        <v>0</v>
      </c>
      <c r="AL12" s="47">
        <f ca="1">SUM('손익계산서(FY)'!AL51:AL52)-AL10</f>
        <v>0</v>
      </c>
      <c r="AM12" s="47">
        <f ca="1">SUM('손익계산서(FY)'!AM51:AM52)-AM10</f>
        <v>0</v>
      </c>
      <c r="AN12" s="47">
        <f ca="1">SUM('손익계산서(FY)'!AN51:AN52)-AN10</f>
        <v>0</v>
      </c>
      <c r="AO12" s="47">
        <f ca="1">SUM('손익계산서(FY)'!AO51:AO52)-AO10</f>
        <v>0</v>
      </c>
      <c r="AP12" s="47">
        <f ca="1">SUM('손익계산서(FY)'!AP51:AP52)-AP10</f>
        <v>0</v>
      </c>
      <c r="AQ12" s="47">
        <f ca="1">SUM('손익계산서(FY)'!AQ51:AQ52)-AQ10</f>
        <v>0</v>
      </c>
      <c r="AR12" s="47">
        <f ca="1">SUM('손익계산서(FY)'!AR51:AR52)-AR10</f>
        <v>0</v>
      </c>
      <c r="AS12" s="47">
        <f ca="1">SUM('손익계산서(FY)'!AS51:AS52)-AS10</f>
        <v>0</v>
      </c>
      <c r="AT12" s="47">
        <f ca="1">SUM('손익계산서(FY)'!AT51:AT52)-AT10</f>
        <v>0</v>
      </c>
    </row>
    <row r="13" spans="1:46" s="45" customFormat="1" x14ac:dyDescent="0.4">
      <c r="A13" s="728"/>
      <c r="B13" s="610" t="s">
        <v>565</v>
      </c>
      <c r="C13" s="610"/>
      <c r="D13" s="610"/>
      <c r="E13" s="610"/>
      <c r="F13" s="46">
        <f>SUM($F12:F$12)-SUM($F16:F$16)</f>
        <v>0</v>
      </c>
      <c r="G13" s="47">
        <f ca="1">SUM($F12:G$12)-SUM($F16:G$16)</f>
        <v>0</v>
      </c>
      <c r="H13" s="47">
        <f ca="1">SUM($F12:H$12)-SUM($F16:H$16)</f>
        <v>0</v>
      </c>
      <c r="I13" s="47">
        <f ca="1">SUM($F12:I$12)-SUM($F16:I$16)</f>
        <v>0</v>
      </c>
      <c r="J13" s="47">
        <f ca="1">SUM($F12:J$12)-SUM($F16:J$16)</f>
        <v>0</v>
      </c>
      <c r="K13" s="47">
        <f ca="1">SUM($F12:K$12)-SUM($F16:K$16)</f>
        <v>0</v>
      </c>
      <c r="L13" s="47">
        <f ca="1">SUM($F12:L$12)-SUM($F16:L$16)</f>
        <v>0</v>
      </c>
      <c r="M13" s="47">
        <f ca="1">SUM($F12:M$12)-SUM($F16:M$16)</f>
        <v>0</v>
      </c>
      <c r="N13" s="47">
        <f ca="1">SUM($F12:N$12)-SUM($F16:N$16)</f>
        <v>0</v>
      </c>
      <c r="O13" s="47">
        <f ca="1">SUM($F12:O$12)-SUM($F16:O$16)</f>
        <v>0</v>
      </c>
      <c r="P13" s="47">
        <f ca="1">SUM($F12:P$12)-SUM($F16:P$16)</f>
        <v>0</v>
      </c>
      <c r="Q13" s="47">
        <f ca="1">SUM($F12:Q$12)-SUM($F16:Q$16)</f>
        <v>0</v>
      </c>
      <c r="R13" s="47">
        <f ca="1">SUM($F12:R$12)-SUM($F16:R$16)</f>
        <v>0</v>
      </c>
      <c r="S13" s="47">
        <f ca="1">SUM($F12:S$12)-SUM($F16:S$16)</f>
        <v>0</v>
      </c>
      <c r="T13" s="47">
        <f ca="1">SUM($F12:T$12)-SUM($F16:T$16)</f>
        <v>0</v>
      </c>
      <c r="U13" s="47">
        <f ca="1">SUM($F12:U$12)-SUM($F16:U$16)</f>
        <v>0</v>
      </c>
      <c r="V13" s="47">
        <f ca="1">SUM($F12:V$12)-SUM($F16:V$16)</f>
        <v>0</v>
      </c>
      <c r="W13" s="47">
        <f ca="1">SUM($F12:W$12)-SUM($F16:W$16)</f>
        <v>0</v>
      </c>
      <c r="X13" s="47">
        <f ca="1">SUM($F12:X$12)-SUM($F16:X$16)</f>
        <v>0</v>
      </c>
      <c r="Y13" s="47">
        <f ca="1">SUM($F12:Y$12)-SUM($F16:Y$16)</f>
        <v>0</v>
      </c>
      <c r="Z13" s="47">
        <f ca="1">SUM($F12:Z$12)-SUM($F16:Z$16)</f>
        <v>0</v>
      </c>
      <c r="AA13" s="47">
        <f ca="1">SUM($F12:AA$12)-SUM($F16:AA$16)</f>
        <v>0</v>
      </c>
      <c r="AB13" s="47">
        <f ca="1">SUM($F12:AB$12)-SUM($F16:AB$16)</f>
        <v>0</v>
      </c>
      <c r="AC13" s="47">
        <f ca="1">SUM($F12:AC$12)-SUM($F16:AC$16)</f>
        <v>0</v>
      </c>
      <c r="AD13" s="47">
        <f ca="1">SUM($F12:AD$12)-SUM($F16:AD$16)</f>
        <v>0</v>
      </c>
      <c r="AE13" s="47">
        <f ca="1">SUM($F12:AE$12)-SUM($F16:AE$16)</f>
        <v>0</v>
      </c>
      <c r="AF13" s="47">
        <f ca="1">SUM($F12:AF$12)-SUM($F16:AF$16)</f>
        <v>0</v>
      </c>
      <c r="AG13" s="47">
        <f ca="1">SUM($F12:AG$12)-SUM($F16:AG$16)</f>
        <v>0</v>
      </c>
      <c r="AH13" s="47">
        <f ca="1">SUM($F12:AH$12)-SUM($F16:AH$16)</f>
        <v>0</v>
      </c>
      <c r="AI13" s="47">
        <f ca="1">SUM($F12:AI$12)-SUM($F16:AI$16)</f>
        <v>0</v>
      </c>
      <c r="AJ13" s="47">
        <f ca="1">SUM($F12:AJ$12)-SUM($F16:AJ$16)</f>
        <v>0</v>
      </c>
      <c r="AK13" s="47">
        <f ca="1">SUM($F12:AK$12)-SUM($F16:AK$16)</f>
        <v>0</v>
      </c>
      <c r="AL13" s="47">
        <f ca="1">SUM($F12:AL$12)-SUM($F16:AL$16)</f>
        <v>0</v>
      </c>
      <c r="AM13" s="47">
        <f ca="1">SUM($F12:AM$12)-SUM($F16:AM$16)</f>
        <v>0</v>
      </c>
      <c r="AN13" s="47">
        <f ca="1">SUM($F12:AN$12)-SUM($F16:AN$16)</f>
        <v>0</v>
      </c>
      <c r="AO13" s="47">
        <f ca="1">SUM($F12:AO$12)-SUM($F16:AO$16)</f>
        <v>0</v>
      </c>
      <c r="AP13" s="47">
        <f ca="1">SUM($F12:AP$12)-SUM($F16:AP$16)</f>
        <v>0</v>
      </c>
      <c r="AQ13" s="47">
        <f ca="1">SUM($F12:AQ$12)-SUM($F16:AQ$16)</f>
        <v>0</v>
      </c>
      <c r="AR13" s="47">
        <f ca="1">SUM($F12:AR$12)-SUM($F16:AR$16)</f>
        <v>0</v>
      </c>
      <c r="AS13" s="47">
        <f ca="1">SUM($F12:AS$12)-SUM($F16:AS$16)</f>
        <v>0</v>
      </c>
      <c r="AT13" s="47">
        <f ca="1">SUM($F12:AT$12)-SUM($F16:AT$16)</f>
        <v>0</v>
      </c>
    </row>
    <row r="14" spans="1:46" x14ac:dyDescent="0.4">
      <c r="B14" s="64"/>
      <c r="D14" s="64" t="s">
        <v>566</v>
      </c>
      <c r="E14" s="64"/>
      <c r="F14" s="611">
        <f>F$2*(Index_운영!F$16=1)</f>
        <v>0</v>
      </c>
      <c r="G14" s="612">
        <f>G$2*(Index_운영!I$16=1)</f>
        <v>45260</v>
      </c>
      <c r="H14" s="612">
        <f>H$2*(Index_운영!L$16=1)</f>
        <v>45351</v>
      </c>
      <c r="I14" s="612">
        <f>I$2*(Index_운영!O$16=1)</f>
        <v>45443</v>
      </c>
      <c r="J14" s="612">
        <f>J$2*(Index_운영!R$16=1)</f>
        <v>45535</v>
      </c>
      <c r="K14" s="612">
        <f>K$2*(Index_운영!U$16=1)</f>
        <v>45626</v>
      </c>
      <c r="L14" s="612">
        <f>L$2*(Index_운영!X$16=1)</f>
        <v>45716</v>
      </c>
      <c r="M14" s="612">
        <f>M$2*(Index_운영!AA$16=1)</f>
        <v>45808</v>
      </c>
      <c r="N14" s="612">
        <f>N$2*(Index_운영!AD$16=1)</f>
        <v>45900</v>
      </c>
      <c r="O14" s="612">
        <f>O$2*(Index_운영!AG$16=1)</f>
        <v>45991</v>
      </c>
      <c r="P14" s="612">
        <f>P$2*(Index_운영!AJ$16=1)</f>
        <v>46081</v>
      </c>
      <c r="Q14" s="612">
        <f>Q$2*(Index_운영!AM$16=1)</f>
        <v>46173</v>
      </c>
      <c r="R14" s="612">
        <f>R$2*(Index_운영!AP$16=1)</f>
        <v>46265</v>
      </c>
      <c r="S14" s="612">
        <f>S$2*(Index_운영!AS$16=1)</f>
        <v>46356</v>
      </c>
      <c r="T14" s="612">
        <f>T$2*(Index_운영!AV$16=1)</f>
        <v>46446</v>
      </c>
      <c r="U14" s="612">
        <f>U$2*(Index_운영!AY$16=1)</f>
        <v>46538</v>
      </c>
      <c r="V14" s="612">
        <f>V$2*(Index_운영!BB$16=1)</f>
        <v>46630</v>
      </c>
      <c r="W14" s="612">
        <f>W$2*(Index_운영!BE$16=1)</f>
        <v>46721</v>
      </c>
      <c r="X14" s="612">
        <f>X$2*(Index_운영!BH$16=1)</f>
        <v>46812</v>
      </c>
      <c r="Y14" s="612">
        <f>Y$2*(Index_운영!BK$16=1)</f>
        <v>46904</v>
      </c>
      <c r="Z14" s="612">
        <f>Z$2*(Index_운영!BN$16=1)</f>
        <v>46996</v>
      </c>
      <c r="AA14" s="612">
        <f>AA$2*(Index_운영!BQ$16=1)</f>
        <v>0</v>
      </c>
      <c r="AB14" s="612">
        <f>AB$2*(Index_운영!BT$16=1)</f>
        <v>0</v>
      </c>
      <c r="AC14" s="612">
        <f>AC$2*(Index_운영!BW$16=1)</f>
        <v>0</v>
      </c>
      <c r="AD14" s="612">
        <f>AD$2*(Index_운영!BZ$16=1)</f>
        <v>0</v>
      </c>
      <c r="AE14" s="612">
        <f>AE$2*(Index_운영!CC$16=1)</f>
        <v>0</v>
      </c>
      <c r="AF14" s="612">
        <f>AF$2*(Index_운영!CF$16=1)</f>
        <v>0</v>
      </c>
      <c r="AG14" s="612">
        <f>AG$2*(Index_운영!CI$16=1)</f>
        <v>0</v>
      </c>
      <c r="AH14" s="612">
        <f>AH$2*(Index_운영!CL$16=1)</f>
        <v>0</v>
      </c>
      <c r="AI14" s="612">
        <f>AI$2*(Index_운영!CO$16=1)</f>
        <v>0</v>
      </c>
      <c r="AJ14" s="612">
        <f>AJ$2*(Index_운영!CR$16=1)</f>
        <v>0</v>
      </c>
      <c r="AK14" s="612">
        <f>AK$2*(Index_운영!CU$16=1)</f>
        <v>0</v>
      </c>
      <c r="AL14" s="612">
        <f>AL$2*(Index_운영!CX$16=1)</f>
        <v>0</v>
      </c>
      <c r="AM14" s="612">
        <f>AM$2*(Index_운영!DA$16=1)</f>
        <v>0</v>
      </c>
      <c r="AN14" s="612">
        <f>AN$2*(Index_운영!DD$16=1)</f>
        <v>0</v>
      </c>
      <c r="AO14" s="612">
        <f>AO$2*(Index_운영!DG$16=1)</f>
        <v>0</v>
      </c>
      <c r="AP14" s="612">
        <f>AP$2*(Index_운영!DJ$16=1)</f>
        <v>0</v>
      </c>
      <c r="AQ14" s="612">
        <f>AQ$2*(Index_운영!DM$16=1)</f>
        <v>0</v>
      </c>
      <c r="AR14" s="612">
        <f>AR$2*(Index_운영!DP$16=1)</f>
        <v>0</v>
      </c>
      <c r="AS14" s="612">
        <f>AS$2*(Index_운영!DS$16=1)</f>
        <v>0</v>
      </c>
      <c r="AT14" s="612">
        <f>AT$2*(Index_운영!DV$16=1)</f>
        <v>0</v>
      </c>
    </row>
    <row r="15" spans="1:46" x14ac:dyDescent="0.4">
      <c r="B15" s="64"/>
      <c r="D15" s="64" t="s">
        <v>567</v>
      </c>
      <c r="E15" s="64"/>
      <c r="F15" s="611">
        <f>MIN(EOMONTH(F$14,'Control Panel_운영'!$L$94)*(Index_운영!F$16=1),'Control Panel_운영'!$K$90)</f>
        <v>0</v>
      </c>
      <c r="G15" s="612">
        <f>MIN(EOMONTH(G$14,'Control Panel_운영'!$L$94)*(Index_운영!I$16=1),'Control Panel_운영'!$K$90)</f>
        <v>45260</v>
      </c>
      <c r="H15" s="612">
        <f>MIN(EOMONTH(H$14,'Control Panel_운영'!$L$94)*(Index_운영!L$16=1),'Control Panel_운영'!$K$90)</f>
        <v>45351</v>
      </c>
      <c r="I15" s="612">
        <f>MIN(EOMONTH(I$14,'Control Panel_운영'!$L$94)*(Index_운영!O$16=1),'Control Panel_운영'!$K$90)</f>
        <v>45443</v>
      </c>
      <c r="J15" s="612">
        <f>MIN(EOMONTH(J$14,'Control Panel_운영'!$L$94)*(Index_운영!R$16=1),'Control Panel_운영'!$K$90)</f>
        <v>45535</v>
      </c>
      <c r="K15" s="612">
        <f>MIN(EOMONTH(K$14,'Control Panel_운영'!$L$94)*(Index_운영!U$16=1),'Control Panel_운영'!$K$90)</f>
        <v>45626</v>
      </c>
      <c r="L15" s="612">
        <f>MIN(EOMONTH(L$14,'Control Panel_운영'!$L$94)*(Index_운영!X$16=1),'Control Panel_운영'!$K$90)</f>
        <v>45716</v>
      </c>
      <c r="M15" s="612">
        <f>MIN(EOMONTH(M$14,'Control Panel_운영'!$L$94)*(Index_운영!AA$16=1),'Control Panel_운영'!$K$90)</f>
        <v>45808</v>
      </c>
      <c r="N15" s="612">
        <f>MIN(EOMONTH(N$14,'Control Panel_운영'!$L$94)*(Index_운영!AD$16=1),'Control Panel_운영'!$K$90)</f>
        <v>45900</v>
      </c>
      <c r="O15" s="612">
        <f>MIN(EOMONTH(O$14,'Control Panel_운영'!$L$94)*(Index_운영!AG$16=1),'Control Panel_운영'!$K$90)</f>
        <v>45991</v>
      </c>
      <c r="P15" s="612">
        <f>MIN(EOMONTH(P$14,'Control Panel_운영'!$L$94)*(Index_운영!AJ$16=1),'Control Panel_운영'!$K$90)</f>
        <v>46081</v>
      </c>
      <c r="Q15" s="612">
        <f>MIN(EOMONTH(Q$14,'Control Panel_운영'!$L$94)*(Index_운영!AM$16=1),'Control Panel_운영'!$K$90)</f>
        <v>46173</v>
      </c>
      <c r="R15" s="612">
        <f>MIN(EOMONTH(R$14,'Control Panel_운영'!$L$94)*(Index_운영!AP$16=1),'Control Panel_운영'!$K$90)</f>
        <v>46265</v>
      </c>
      <c r="S15" s="612">
        <f>MIN(EOMONTH(S$14,'Control Panel_운영'!$L$94)*(Index_운영!AS$16=1),'Control Panel_운영'!$K$90)</f>
        <v>46356</v>
      </c>
      <c r="T15" s="612">
        <f>MIN(EOMONTH(T$14,'Control Panel_운영'!$L$94)*(Index_운영!AV$16=1),'Control Panel_운영'!$K$90)</f>
        <v>46446</v>
      </c>
      <c r="U15" s="612">
        <f>MIN(EOMONTH(U$14,'Control Panel_운영'!$L$94)*(Index_운영!AY$16=1),'Control Panel_운영'!$K$90)</f>
        <v>46538</v>
      </c>
      <c r="V15" s="612">
        <f>MIN(EOMONTH(V$14,'Control Panel_운영'!$L$94)*(Index_운영!BB$16=1),'Control Panel_운영'!$K$90)</f>
        <v>46630</v>
      </c>
      <c r="W15" s="612">
        <f>MIN(EOMONTH(W$14,'Control Panel_운영'!$L$94)*(Index_운영!BE$16=1),'Control Panel_운영'!$K$90)</f>
        <v>46721</v>
      </c>
      <c r="X15" s="612">
        <f>MIN(EOMONTH(X$14,'Control Panel_운영'!$L$94)*(Index_운영!BH$16=1),'Control Panel_운영'!$K$90)</f>
        <v>46812</v>
      </c>
      <c r="Y15" s="612">
        <f>MIN(EOMONTH(Y$14,'Control Panel_운영'!$L$94)*(Index_운영!BK$16=1),'Control Panel_운영'!$K$90)</f>
        <v>46904</v>
      </c>
      <c r="Z15" s="612">
        <f>MIN(EOMONTH(Z$14,'Control Panel_운영'!$L$94)*(Index_운영!BN$16=1),'Control Panel_운영'!$K$90)</f>
        <v>46996</v>
      </c>
      <c r="AA15" s="612">
        <f>MIN(EOMONTH(AA$14,'Control Panel_운영'!$L$94)*(Index_운영!BQ$16=1),'Control Panel_운영'!$K$90)</f>
        <v>0</v>
      </c>
      <c r="AB15" s="612">
        <f>MIN(EOMONTH(AB$14,'Control Panel_운영'!$L$94)*(Index_운영!BT$16=1),'Control Panel_운영'!$K$90)</f>
        <v>0</v>
      </c>
      <c r="AC15" s="612">
        <f>MIN(EOMONTH(AC$14,'Control Panel_운영'!$L$94)*(Index_운영!BW$16=1),'Control Panel_운영'!$K$90)</f>
        <v>0</v>
      </c>
      <c r="AD15" s="612">
        <f>MIN(EOMONTH(AD$14,'Control Panel_운영'!$L$94)*(Index_운영!BZ$16=1),'Control Panel_운영'!$K$90)</f>
        <v>0</v>
      </c>
      <c r="AE15" s="612">
        <f>MIN(EOMONTH(AE$14,'Control Panel_운영'!$L$94)*(Index_운영!CC$16=1),'Control Panel_운영'!$K$90)</f>
        <v>0</v>
      </c>
      <c r="AF15" s="612">
        <f>MIN(EOMONTH(AF$14,'Control Panel_운영'!$L$94)*(Index_운영!CF$16=1),'Control Panel_운영'!$K$90)</f>
        <v>0</v>
      </c>
      <c r="AG15" s="612">
        <f>MIN(EOMONTH(AG$14,'Control Panel_운영'!$L$94)*(Index_운영!CI$16=1),'Control Panel_운영'!$K$90)</f>
        <v>0</v>
      </c>
      <c r="AH15" s="612">
        <f>MIN(EOMONTH(AH$14,'Control Panel_운영'!$L$94)*(Index_운영!CL$16=1),'Control Panel_운영'!$K$90)</f>
        <v>0</v>
      </c>
      <c r="AI15" s="612">
        <f>MIN(EOMONTH(AI$14,'Control Panel_운영'!$L$94)*(Index_운영!CO$16=1),'Control Panel_운영'!$K$90)</f>
        <v>0</v>
      </c>
      <c r="AJ15" s="612">
        <f>MIN(EOMONTH(AJ$14,'Control Panel_운영'!$L$94)*(Index_운영!CR$16=1),'Control Panel_운영'!$K$90)</f>
        <v>0</v>
      </c>
      <c r="AK15" s="612">
        <f>MIN(EOMONTH(AK$14,'Control Panel_운영'!$L$94)*(Index_운영!CU$16=1),'Control Panel_운영'!$K$90)</f>
        <v>0</v>
      </c>
      <c r="AL15" s="612">
        <f>MIN(EOMONTH(AL$14,'Control Panel_운영'!$L$94)*(Index_운영!CX$16=1),'Control Panel_운영'!$K$90)</f>
        <v>0</v>
      </c>
      <c r="AM15" s="612">
        <f>MIN(EOMONTH(AM$14,'Control Panel_운영'!$L$94)*(Index_운영!DA$16=1),'Control Panel_운영'!$K$90)</f>
        <v>0</v>
      </c>
      <c r="AN15" s="612">
        <f>MIN(EOMONTH(AN$14,'Control Panel_운영'!$L$94)*(Index_운영!DD$16=1),'Control Panel_운영'!$K$90)</f>
        <v>0</v>
      </c>
      <c r="AO15" s="612">
        <f>MIN(EOMONTH(AO$14,'Control Panel_운영'!$L$94)*(Index_운영!DG$16=1),'Control Panel_운영'!$K$90)</f>
        <v>0</v>
      </c>
      <c r="AP15" s="612">
        <f>MIN(EOMONTH(AP$14,'Control Panel_운영'!$L$94)*(Index_운영!DJ$16=1),'Control Panel_운영'!$K$90)</f>
        <v>0</v>
      </c>
      <c r="AQ15" s="612">
        <f>MIN(EOMONTH(AQ$14,'Control Panel_운영'!$L$94)*(Index_운영!DM$16=1),'Control Panel_운영'!$K$90)</f>
        <v>0</v>
      </c>
      <c r="AR15" s="612">
        <f>MIN(EOMONTH(AR$14,'Control Panel_운영'!$L$94)*(Index_운영!DP$16=1),'Control Panel_운영'!$K$90)</f>
        <v>0</v>
      </c>
      <c r="AS15" s="612">
        <f>MIN(EOMONTH(AS$14,'Control Panel_운영'!$L$94)*(Index_운영!DS$16=1),'Control Panel_운영'!$K$90)</f>
        <v>0</v>
      </c>
      <c r="AT15" s="612">
        <f>MIN(EOMONTH(AT$14,'Control Panel_운영'!$L$94)*(Index_운영!DV$16=1),'Control Panel_운영'!$K$90)</f>
        <v>0</v>
      </c>
    </row>
    <row r="16" spans="1:46" s="45" customFormat="1" x14ac:dyDescent="0.4">
      <c r="A16" s="728"/>
      <c r="B16" s="610" t="s">
        <v>568</v>
      </c>
      <c r="C16" s="610"/>
      <c r="D16" s="610"/>
      <c r="E16" s="610"/>
      <c r="F16" s="46">
        <f>F12</f>
        <v>0</v>
      </c>
      <c r="G16" s="47">
        <f t="shared" ref="G16:AT16" ca="1" si="4">G12</f>
        <v>470777.53738168138</v>
      </c>
      <c r="H16" s="47">
        <f t="shared" ca="1" si="4"/>
        <v>164868.16463194365</v>
      </c>
      <c r="I16" s="47">
        <f t="shared" ca="1" si="4"/>
        <v>369516.55207166838</v>
      </c>
      <c r="J16" s="47">
        <f t="shared" ca="1" si="4"/>
        <v>214786.81503343538</v>
      </c>
      <c r="K16" s="47">
        <f t="shared" ca="1" si="4"/>
        <v>550846.22145154711</v>
      </c>
      <c r="L16" s="47">
        <f t="shared" ca="1" si="4"/>
        <v>156627.36278936651</v>
      </c>
      <c r="M16" s="47">
        <f t="shared" ca="1" si="4"/>
        <v>369590.17226443731</v>
      </c>
      <c r="N16" s="47">
        <f t="shared" ca="1" si="4"/>
        <v>162750.19728818245</v>
      </c>
      <c r="O16" s="47">
        <f t="shared" ca="1" si="4"/>
        <v>693701.79104189924</v>
      </c>
      <c r="P16" s="47">
        <f t="shared" ca="1" si="4"/>
        <v>259298.63674939916</v>
      </c>
      <c r="Q16" s="47">
        <f t="shared" ca="1" si="4"/>
        <v>493538.28363792133</v>
      </c>
      <c r="R16" s="47">
        <f t="shared" ca="1" si="4"/>
        <v>258054.25364545308</v>
      </c>
      <c r="S16" s="47">
        <f t="shared" ca="1" si="4"/>
        <v>731939.11815378198</v>
      </c>
      <c r="T16" s="47">
        <f t="shared" ca="1" si="4"/>
        <v>280300.59159809805</v>
      </c>
      <c r="U16" s="47">
        <f t="shared" ca="1" si="4"/>
        <v>511067.69183825882</v>
      </c>
      <c r="V16" s="47">
        <f t="shared" ca="1" si="4"/>
        <v>270873.46870150563</v>
      </c>
      <c r="W16" s="47">
        <f t="shared" ca="1" si="4"/>
        <v>753731.94255349215</v>
      </c>
      <c r="X16" s="47">
        <f t="shared" ca="1" si="4"/>
        <v>287182.56538932829</v>
      </c>
      <c r="Y16" s="47">
        <f t="shared" ca="1" si="4"/>
        <v>530356.19283680688</v>
      </c>
      <c r="Z16" s="47">
        <f t="shared" ca="1" si="4"/>
        <v>285430.85440411419</v>
      </c>
      <c r="AA16" s="47">
        <f t="shared" ca="1" si="4"/>
        <v>0</v>
      </c>
      <c r="AB16" s="47">
        <f t="shared" ca="1" si="4"/>
        <v>0</v>
      </c>
      <c r="AC16" s="47">
        <f t="shared" ca="1" si="4"/>
        <v>0</v>
      </c>
      <c r="AD16" s="47">
        <f t="shared" ca="1" si="4"/>
        <v>0</v>
      </c>
      <c r="AE16" s="47">
        <f t="shared" ca="1" si="4"/>
        <v>0</v>
      </c>
      <c r="AF16" s="47">
        <f t="shared" ca="1" si="4"/>
        <v>0</v>
      </c>
      <c r="AG16" s="47">
        <f t="shared" ca="1" si="4"/>
        <v>0</v>
      </c>
      <c r="AH16" s="47">
        <f t="shared" ca="1" si="4"/>
        <v>0</v>
      </c>
      <c r="AI16" s="47">
        <f t="shared" ca="1" si="4"/>
        <v>0</v>
      </c>
      <c r="AJ16" s="47">
        <f t="shared" ca="1" si="4"/>
        <v>0</v>
      </c>
      <c r="AK16" s="47">
        <f t="shared" ca="1" si="4"/>
        <v>0</v>
      </c>
      <c r="AL16" s="47">
        <f t="shared" ca="1" si="4"/>
        <v>0</v>
      </c>
      <c r="AM16" s="47">
        <f t="shared" ca="1" si="4"/>
        <v>0</v>
      </c>
      <c r="AN16" s="47">
        <f t="shared" ca="1" si="4"/>
        <v>0</v>
      </c>
      <c r="AO16" s="47">
        <f t="shared" ca="1" si="4"/>
        <v>0</v>
      </c>
      <c r="AP16" s="47">
        <f t="shared" ca="1" si="4"/>
        <v>0</v>
      </c>
      <c r="AQ16" s="47">
        <f t="shared" ca="1" si="4"/>
        <v>0</v>
      </c>
      <c r="AR16" s="47">
        <f t="shared" ca="1" si="4"/>
        <v>0</v>
      </c>
      <c r="AS16" s="47">
        <f t="shared" ca="1" si="4"/>
        <v>0</v>
      </c>
      <c r="AT16" s="47">
        <f t="shared" ca="1" si="4"/>
        <v>0</v>
      </c>
    </row>
    <row r="17" spans="1:46" s="45" customFormat="1" x14ac:dyDescent="0.4">
      <c r="A17" s="728"/>
      <c r="B17" s="610" t="s">
        <v>115</v>
      </c>
      <c r="C17" s="610"/>
      <c r="D17" s="610"/>
      <c r="E17" s="610"/>
      <c r="F17" s="46">
        <f>F10</f>
        <v>0</v>
      </c>
      <c r="G17" s="47">
        <f t="shared" ref="G17:AT17" si="5">G10</f>
        <v>0</v>
      </c>
      <c r="H17" s="47">
        <f t="shared" si="5"/>
        <v>0</v>
      </c>
      <c r="I17" s="47">
        <f t="shared" si="5"/>
        <v>0</v>
      </c>
      <c r="J17" s="47">
        <f t="shared" si="5"/>
        <v>0</v>
      </c>
      <c r="K17" s="47">
        <f t="shared" si="5"/>
        <v>0</v>
      </c>
      <c r="L17" s="47">
        <f t="shared" si="5"/>
        <v>0</v>
      </c>
      <c r="M17" s="47">
        <f t="shared" si="5"/>
        <v>0</v>
      </c>
      <c r="N17" s="47">
        <f t="shared" si="5"/>
        <v>0</v>
      </c>
      <c r="O17" s="47">
        <f t="shared" si="5"/>
        <v>0</v>
      </c>
      <c r="P17" s="47">
        <f t="shared" si="5"/>
        <v>0</v>
      </c>
      <c r="Q17" s="47">
        <f t="shared" si="5"/>
        <v>0</v>
      </c>
      <c r="R17" s="47">
        <f t="shared" si="5"/>
        <v>0</v>
      </c>
      <c r="S17" s="47">
        <f t="shared" si="5"/>
        <v>0</v>
      </c>
      <c r="T17" s="47">
        <f t="shared" si="5"/>
        <v>0</v>
      </c>
      <c r="U17" s="47">
        <f t="shared" si="5"/>
        <v>0</v>
      </c>
      <c r="V17" s="47">
        <f t="shared" si="5"/>
        <v>0</v>
      </c>
      <c r="W17" s="47">
        <f t="shared" si="5"/>
        <v>0</v>
      </c>
      <c r="X17" s="47">
        <f t="shared" si="5"/>
        <v>0</v>
      </c>
      <c r="Y17" s="47">
        <f t="shared" si="5"/>
        <v>0</v>
      </c>
      <c r="Z17" s="47">
        <f t="shared" si="5"/>
        <v>4916233.8955356879</v>
      </c>
      <c r="AA17" s="47">
        <f t="shared" si="5"/>
        <v>0</v>
      </c>
      <c r="AB17" s="47">
        <f t="shared" si="5"/>
        <v>0</v>
      </c>
      <c r="AC17" s="47">
        <f t="shared" si="5"/>
        <v>0</v>
      </c>
      <c r="AD17" s="47">
        <f t="shared" si="5"/>
        <v>0</v>
      </c>
      <c r="AE17" s="47">
        <f t="shared" si="5"/>
        <v>0</v>
      </c>
      <c r="AF17" s="47">
        <f t="shared" si="5"/>
        <v>0</v>
      </c>
      <c r="AG17" s="47">
        <f t="shared" si="5"/>
        <v>0</v>
      </c>
      <c r="AH17" s="47">
        <f t="shared" si="5"/>
        <v>0</v>
      </c>
      <c r="AI17" s="47">
        <f t="shared" si="5"/>
        <v>0</v>
      </c>
      <c r="AJ17" s="47">
        <f t="shared" si="5"/>
        <v>0</v>
      </c>
      <c r="AK17" s="47">
        <f t="shared" si="5"/>
        <v>0</v>
      </c>
      <c r="AL17" s="47">
        <f t="shared" si="5"/>
        <v>0</v>
      </c>
      <c r="AM17" s="47">
        <f t="shared" si="5"/>
        <v>0</v>
      </c>
      <c r="AN17" s="47">
        <f t="shared" si="5"/>
        <v>0</v>
      </c>
      <c r="AO17" s="47">
        <f t="shared" si="5"/>
        <v>0</v>
      </c>
      <c r="AP17" s="47">
        <f t="shared" si="5"/>
        <v>0</v>
      </c>
      <c r="AQ17" s="47">
        <f t="shared" si="5"/>
        <v>0</v>
      </c>
      <c r="AR17" s="47">
        <f t="shared" si="5"/>
        <v>0</v>
      </c>
      <c r="AS17" s="47">
        <f t="shared" si="5"/>
        <v>0</v>
      </c>
      <c r="AT17" s="47">
        <f t="shared" si="5"/>
        <v>0</v>
      </c>
    </row>
    <row r="18" spans="1:46" x14ac:dyDescent="0.4">
      <c r="B18" s="64"/>
      <c r="C18" s="64"/>
      <c r="D18" s="64"/>
      <c r="E18" s="64"/>
    </row>
    <row r="19" spans="1:46" x14ac:dyDescent="0.4">
      <c r="B19" s="64"/>
      <c r="C19" s="64"/>
      <c r="D19" s="64"/>
      <c r="E19" s="673" t="s">
        <v>846</v>
      </c>
    </row>
    <row r="20" spans="1:46" s="45" customFormat="1" x14ac:dyDescent="0.4">
      <c r="A20" s="728"/>
      <c r="B20" s="610" t="s">
        <v>881</v>
      </c>
      <c r="C20" s="610"/>
      <c r="D20" s="610"/>
      <c r="E20" s="674">
        <f ca="1">XIRR(F20:AT20,F$2:AT$2)</f>
        <v>0.13834044337272647</v>
      </c>
      <c r="F20" s="46">
        <f>(-$C$7*(F$2='Control Panel_운영'!$K$84))+F16+F17+($C$7*(F$2='Control Panel_운영'!$K$90))</f>
        <v>-17000000</v>
      </c>
      <c r="G20" s="47">
        <f ca="1">(-$C$7*(G$2='Control Panel_운영'!$K$84))+G16+G17+($C$7*(G$2='Control Panel_운영'!$K$90))</f>
        <v>470777.53738168138</v>
      </c>
      <c r="H20" s="47">
        <f ca="1">(-$C$7*(H$2='Control Panel_운영'!$K$84))+H16+H17+($C$7*(H$2='Control Panel_운영'!$K$90))</f>
        <v>164868.16463194365</v>
      </c>
      <c r="I20" s="47">
        <f ca="1">(-$C$7*(I$2='Control Panel_운영'!$K$84))+I16+I17+($C$7*(I$2='Control Panel_운영'!$K$90))</f>
        <v>369516.55207166838</v>
      </c>
      <c r="J20" s="47">
        <f ca="1">(-$C$7*(J$2='Control Panel_운영'!$K$84))+J16+J17+($C$7*(J$2='Control Panel_운영'!$K$90))</f>
        <v>214786.81503343538</v>
      </c>
      <c r="K20" s="47">
        <f ca="1">(-$C$7*(K$2='Control Panel_운영'!$K$84))+K16+K17+($C$7*(K$2='Control Panel_운영'!$K$90))</f>
        <v>550846.22145154711</v>
      </c>
      <c r="L20" s="47">
        <f ca="1">(-$C$7*(L$2='Control Panel_운영'!$K$84))+L16+L17+($C$7*(L$2='Control Panel_운영'!$K$90))</f>
        <v>156627.36278936651</v>
      </c>
      <c r="M20" s="47">
        <f ca="1">(-$C$7*(M$2='Control Panel_운영'!$K$84))+M16+M17+($C$7*(M$2='Control Panel_운영'!$K$90))</f>
        <v>369590.17226443731</v>
      </c>
      <c r="N20" s="47">
        <f ca="1">(-$C$7*(N$2='Control Panel_운영'!$K$84))+N16+N17+($C$7*(N$2='Control Panel_운영'!$K$90))</f>
        <v>162750.19728818245</v>
      </c>
      <c r="O20" s="47">
        <f ca="1">(-$C$7*(O$2='Control Panel_운영'!$K$84))+O16+O17+($C$7*(O$2='Control Panel_운영'!$K$90))</f>
        <v>693701.79104189924</v>
      </c>
      <c r="P20" s="47">
        <f ca="1">(-$C$7*(P$2='Control Panel_운영'!$K$84))+P16+P17+($C$7*(P$2='Control Panel_운영'!$K$90))</f>
        <v>259298.63674939916</v>
      </c>
      <c r="Q20" s="47">
        <f ca="1">(-$C$7*(Q$2='Control Panel_운영'!$K$84))+Q16+Q17+($C$7*(Q$2='Control Panel_운영'!$K$90))</f>
        <v>493538.28363792133</v>
      </c>
      <c r="R20" s="47">
        <f ca="1">(-$C$7*(R$2='Control Panel_운영'!$K$84))+R16+R17+($C$7*(R$2='Control Panel_운영'!$K$90))</f>
        <v>258054.25364545308</v>
      </c>
      <c r="S20" s="47">
        <f ca="1">(-$C$7*(S$2='Control Panel_운영'!$K$84))+S16+S17+($C$7*(S$2='Control Panel_운영'!$K$90))</f>
        <v>731939.11815378198</v>
      </c>
      <c r="T20" s="47">
        <f ca="1">(-$C$7*(T$2='Control Panel_운영'!$K$84))+T16+T17+($C$7*(T$2='Control Panel_운영'!$K$90))</f>
        <v>280300.59159809805</v>
      </c>
      <c r="U20" s="47">
        <f ca="1">(-$C$7*(U$2='Control Panel_운영'!$K$84))+U16+U17+($C$7*(U$2='Control Panel_운영'!$K$90))</f>
        <v>511067.69183825882</v>
      </c>
      <c r="V20" s="47">
        <f ca="1">(-$C$7*(V$2='Control Panel_운영'!$K$84))+V16+V17+($C$7*(V$2='Control Panel_운영'!$K$90))</f>
        <v>270873.46870150563</v>
      </c>
      <c r="W20" s="47">
        <f ca="1">(-$C$7*(W$2='Control Panel_운영'!$K$84))+W16+W17+($C$7*(W$2='Control Panel_운영'!$K$90))</f>
        <v>753731.94255349215</v>
      </c>
      <c r="X20" s="47">
        <f ca="1">(-$C$7*(X$2='Control Panel_운영'!$K$84))+X16+X17+($C$7*(X$2='Control Panel_운영'!$K$90))</f>
        <v>287182.56538932829</v>
      </c>
      <c r="Y20" s="47">
        <f ca="1">(-$C$7*(Y$2='Control Panel_운영'!$K$84))+Y16+Y17+($C$7*(Y$2='Control Panel_운영'!$K$90))</f>
        <v>530356.19283680688</v>
      </c>
      <c r="Z20" s="47">
        <f ca="1">(-$C$7*(Z$2='Control Panel_운영'!$K$84))+Z16+Z17+($C$7*(Z$2='Control Panel_운영'!$K$90))</f>
        <v>22201664.749939803</v>
      </c>
      <c r="AA20" s="47">
        <f ca="1">(-$C$7*(AA$2='Control Panel_운영'!$K$84))+AA16+AA17+($C$7*(AA$2='Control Panel_운영'!$K$90))</f>
        <v>0</v>
      </c>
      <c r="AB20" s="47">
        <f ca="1">(-$C$7*(AB$2='Control Panel_운영'!$K$84))+AB16+AB17+($C$7*(AB$2='Control Panel_운영'!$K$90))</f>
        <v>0</v>
      </c>
      <c r="AC20" s="47">
        <f ca="1">(-$C$7*(AC$2='Control Panel_운영'!$K$84))+AC16+AC17+($C$7*(AC$2='Control Panel_운영'!$K$90))</f>
        <v>0</v>
      </c>
      <c r="AD20" s="47">
        <f ca="1">(-$C$7*(AD$2='Control Panel_운영'!$K$84))+AD16+AD17+($C$7*(AD$2='Control Panel_운영'!$K$90))</f>
        <v>0</v>
      </c>
      <c r="AE20" s="47">
        <f ca="1">(-$C$7*(AE$2='Control Panel_운영'!$K$84))+AE16+AE17+($C$7*(AE$2='Control Panel_운영'!$K$90))</f>
        <v>0</v>
      </c>
      <c r="AF20" s="47">
        <f ca="1">(-$C$7*(AF$2='Control Panel_운영'!$K$84))+AF16+AF17+($C$7*(AF$2='Control Panel_운영'!$K$90))</f>
        <v>0</v>
      </c>
      <c r="AG20" s="47">
        <f ca="1">(-$C$7*(AG$2='Control Panel_운영'!$K$84))+AG16+AG17+($C$7*(AG$2='Control Panel_운영'!$K$90))</f>
        <v>0</v>
      </c>
      <c r="AH20" s="47">
        <f ca="1">(-$C$7*(AH$2='Control Panel_운영'!$K$84))+AH16+AH17+($C$7*(AH$2='Control Panel_운영'!$K$90))</f>
        <v>0</v>
      </c>
      <c r="AI20" s="47">
        <f ca="1">(-$C$7*(AI$2='Control Panel_운영'!$K$84))+AI16+AI17+($C$7*(AI$2='Control Panel_운영'!$K$90))</f>
        <v>0</v>
      </c>
      <c r="AJ20" s="47">
        <f ca="1">(-$C$7*(AJ$2='Control Panel_운영'!$K$84))+AJ16+AJ17+($C$7*(AJ$2='Control Panel_운영'!$K$90))</f>
        <v>0</v>
      </c>
      <c r="AK20" s="47">
        <f ca="1">(-$C$7*(AK$2='Control Panel_운영'!$K$84))+AK16+AK17+($C$7*(AK$2='Control Panel_운영'!$K$90))</f>
        <v>0</v>
      </c>
      <c r="AL20" s="47">
        <f ca="1">(-$C$7*(AL$2='Control Panel_운영'!$K$84))+AL16+AL17+($C$7*(AL$2='Control Panel_운영'!$K$90))</f>
        <v>0</v>
      </c>
      <c r="AM20" s="47">
        <f ca="1">(-$C$7*(AM$2='Control Panel_운영'!$K$84))+AM16+AM17+($C$7*(AM$2='Control Panel_운영'!$K$90))</f>
        <v>0</v>
      </c>
      <c r="AN20" s="47">
        <f ca="1">(-$C$7*(AN$2='Control Panel_운영'!$K$84))+AN16+AN17+($C$7*(AN$2='Control Panel_운영'!$K$90))</f>
        <v>0</v>
      </c>
      <c r="AO20" s="47">
        <f ca="1">(-$C$7*(AO$2='Control Panel_운영'!$K$84))+AO16+AO17+($C$7*(AO$2='Control Panel_운영'!$K$90))</f>
        <v>0</v>
      </c>
      <c r="AP20" s="47">
        <f ca="1">(-$C$7*(AP$2='Control Panel_운영'!$K$84))+AP16+AP17+($C$7*(AP$2='Control Panel_운영'!$K$90))</f>
        <v>0</v>
      </c>
      <c r="AQ20" s="47">
        <f ca="1">(-$C$7*(AQ$2='Control Panel_운영'!$K$84))+AQ16+AQ17+($C$7*(AQ$2='Control Panel_운영'!$K$90))</f>
        <v>0</v>
      </c>
      <c r="AR20" s="47">
        <f ca="1">(-$C$7*(AR$2='Control Panel_운영'!$K$84))+AR16+AR17+($C$7*(AR$2='Control Panel_운영'!$K$90))</f>
        <v>0</v>
      </c>
      <c r="AS20" s="47">
        <f ca="1">(-$C$7*(AS$2='Control Panel_운영'!$K$84))+AS16+AS17+($C$7*(AS$2='Control Panel_운영'!$K$90))</f>
        <v>0</v>
      </c>
      <c r="AT20" s="47">
        <f ca="1">(-$C$7*(AT$2='Control Panel_운영'!$K$84))+AT16+AT17+($C$7*(AT$2='Control Panel_운영'!$K$90))</f>
        <v>0</v>
      </c>
    </row>
    <row r="21" spans="1:46" s="550" customFormat="1" x14ac:dyDescent="0.4">
      <c r="A21" s="718"/>
      <c r="B21" s="610" t="s">
        <v>680</v>
      </c>
      <c r="C21" s="585"/>
      <c r="D21" s="585"/>
      <c r="E21" s="585"/>
      <c r="F21" s="613">
        <f t="shared" ref="F21:AT21" si="6">IFERROR(F$12/$C$7,0)</f>
        <v>0</v>
      </c>
      <c r="G21" s="614">
        <f t="shared" ca="1" si="6"/>
        <v>2.7692796316569492E-2</v>
      </c>
      <c r="H21" s="614">
        <f t="shared" ca="1" si="6"/>
        <v>9.6981273312908029E-3</v>
      </c>
      <c r="I21" s="614">
        <f t="shared" ca="1" si="6"/>
        <v>2.1736267768921669E-2</v>
      </c>
      <c r="J21" s="614">
        <f t="shared" ca="1" si="6"/>
        <v>1.2634518531378551E-2</v>
      </c>
      <c r="K21" s="614">
        <f t="shared" ca="1" si="6"/>
        <v>3.2402718908914538E-2</v>
      </c>
      <c r="L21" s="614">
        <f t="shared" ca="1" si="6"/>
        <v>9.2133742817274416E-3</v>
      </c>
      <c r="M21" s="614">
        <f t="shared" ca="1" si="6"/>
        <v>2.1740598368496313E-2</v>
      </c>
      <c r="N21" s="614">
        <f t="shared" ca="1" si="6"/>
        <v>9.5735410169519083E-3</v>
      </c>
      <c r="O21" s="614">
        <f t="shared" ca="1" si="6"/>
        <v>4.0805987708347015E-2</v>
      </c>
      <c r="P21" s="614">
        <f t="shared" ca="1" si="6"/>
        <v>1.5252860985258774E-2</v>
      </c>
      <c r="Q21" s="614">
        <f t="shared" ca="1" si="6"/>
        <v>2.9031663743407137E-2</v>
      </c>
      <c r="R21" s="614">
        <f t="shared" ca="1" si="6"/>
        <v>1.5179661979144299E-2</v>
      </c>
      <c r="S21" s="614">
        <f t="shared" ca="1" si="6"/>
        <v>4.3055242244340118E-2</v>
      </c>
      <c r="T21" s="614">
        <f t="shared" ca="1" si="6"/>
        <v>1.6488270094005768E-2</v>
      </c>
      <c r="U21" s="614">
        <f t="shared" ca="1" si="6"/>
        <v>3.0062805402250519E-2</v>
      </c>
      <c r="V21" s="614">
        <f t="shared" ca="1" si="6"/>
        <v>1.5933733453029744E-2</v>
      </c>
      <c r="W21" s="614">
        <f t="shared" ca="1" si="6"/>
        <v>4.4337173091381889E-2</v>
      </c>
      <c r="X21" s="614">
        <f t="shared" ca="1" si="6"/>
        <v>1.6893092081725194E-2</v>
      </c>
      <c r="Y21" s="614">
        <f t="shared" ca="1" si="6"/>
        <v>3.1197423108047462E-2</v>
      </c>
      <c r="Z21" s="614">
        <f t="shared" ca="1" si="6"/>
        <v>1.6790050259065541E-2</v>
      </c>
      <c r="AA21" s="614">
        <f t="shared" ca="1" si="6"/>
        <v>0</v>
      </c>
      <c r="AB21" s="614">
        <f t="shared" ca="1" si="6"/>
        <v>0</v>
      </c>
      <c r="AC21" s="614">
        <f t="shared" ca="1" si="6"/>
        <v>0</v>
      </c>
      <c r="AD21" s="614">
        <f t="shared" ca="1" si="6"/>
        <v>0</v>
      </c>
      <c r="AE21" s="614">
        <f t="shared" ca="1" si="6"/>
        <v>0</v>
      </c>
      <c r="AF21" s="614">
        <f t="shared" ca="1" si="6"/>
        <v>0</v>
      </c>
      <c r="AG21" s="614">
        <f t="shared" ca="1" si="6"/>
        <v>0</v>
      </c>
      <c r="AH21" s="614">
        <f t="shared" ca="1" si="6"/>
        <v>0</v>
      </c>
      <c r="AI21" s="614">
        <f t="shared" ca="1" si="6"/>
        <v>0</v>
      </c>
      <c r="AJ21" s="614">
        <f t="shared" ca="1" si="6"/>
        <v>0</v>
      </c>
      <c r="AK21" s="614">
        <f t="shared" ca="1" si="6"/>
        <v>0</v>
      </c>
      <c r="AL21" s="614">
        <f t="shared" ca="1" si="6"/>
        <v>0</v>
      </c>
      <c r="AM21" s="614">
        <f t="shared" ca="1" si="6"/>
        <v>0</v>
      </c>
      <c r="AN21" s="614">
        <f t="shared" ca="1" si="6"/>
        <v>0</v>
      </c>
      <c r="AO21" s="614">
        <f t="shared" ca="1" si="6"/>
        <v>0</v>
      </c>
      <c r="AP21" s="614">
        <f t="shared" ca="1" si="6"/>
        <v>0</v>
      </c>
      <c r="AQ21" s="614">
        <f t="shared" ca="1" si="6"/>
        <v>0</v>
      </c>
      <c r="AR21" s="614">
        <f t="shared" ca="1" si="6"/>
        <v>0</v>
      </c>
      <c r="AS21" s="614">
        <f t="shared" ca="1" si="6"/>
        <v>0</v>
      </c>
      <c r="AT21" s="614">
        <f t="shared" ca="1" si="6"/>
        <v>0</v>
      </c>
    </row>
    <row r="22" spans="1:46" s="550" customFormat="1" x14ac:dyDescent="0.4">
      <c r="A22" s="718"/>
      <c r="B22" s="610" t="s">
        <v>997</v>
      </c>
      <c r="C22" s="585"/>
      <c r="D22" s="585"/>
      <c r="E22" s="585"/>
      <c r="F22" s="613">
        <f>IFERROR(F$12/$C$7*F$4/SUMIF('손익계산서(M)'!$F$2:$DV$2,F1,'손익계산서(M)'!$F$4:$DV$4),0)</f>
        <v>0</v>
      </c>
      <c r="G22" s="614">
        <f ca="1">IFERROR(G$12/$C$7*G$4/SUMIF('손익계산서(M)'!$F$2:$DV$2,G1,'손익계산서(M)'!$F$4:$DV$4),0)</f>
        <v>0.1110755017093172</v>
      </c>
      <c r="H22" s="614">
        <f ca="1">IFERROR(H$12/$C$7*H$4/SUMIF('손익계산서(M)'!$F$2:$DV$2,H1,'손익계산서(M)'!$F$4:$DV$4),0)</f>
        <v>3.900565498079598E-2</v>
      </c>
      <c r="I22" s="614">
        <f ca="1">IFERROR(I$12/$C$7*I$4/SUMIF('손익계산서(M)'!$F$2:$DV$2,I1,'손익계산서(M)'!$F$4:$DV$4),0)</f>
        <v>8.6472543515492731E-2</v>
      </c>
      <c r="J22" s="614">
        <f ca="1">IFERROR(J$12/$C$7*J$4/SUMIF('손익계산서(M)'!$F$2:$DV$2,J1,'손익계산서(M)'!$F$4:$DV$4),0)</f>
        <v>5.0263410679179887E-2</v>
      </c>
      <c r="K22" s="614">
        <f ca="1">IFERROR(K$12/$C$7*K$4/SUMIF('손익계산서(M)'!$F$2:$DV$2,K1,'손익계산서(M)'!$F$4:$DV$4),0)</f>
        <v>0.13032302330398596</v>
      </c>
      <c r="L22" s="614">
        <f ca="1">IFERROR(L$12/$C$7*L$4/SUMIF('손익계산서(M)'!$F$2:$DV$2,L1,'손익계산서(M)'!$F$4:$DV$4),0)</f>
        <v>3.7365351253672401E-2</v>
      </c>
      <c r="M22" s="614">
        <f ca="1">IFERROR(M$12/$C$7*M$4/SUMIF('손익계산서(M)'!$F$2:$DV$2,M1,'손익계산서(M)'!$F$4:$DV$4),0)</f>
        <v>8.6253460918490801E-2</v>
      </c>
      <c r="N22" s="614">
        <f ca="1">IFERROR(N$12/$C$7*N$4/SUMIF('손익계산서(M)'!$F$2:$DV$2,N1,'손익계산서(M)'!$F$4:$DV$4),0)</f>
        <v>3.7981983382472245E-2</v>
      </c>
      <c r="O22" s="614">
        <f ca="1">IFERROR(O$12/$C$7*O$4/SUMIF('손익계산서(M)'!$F$2:$DV$2,O1,'손익계산서(M)'!$F$4:$DV$4),0)</f>
        <v>0.16367236828073253</v>
      </c>
      <c r="P22" s="614">
        <f ca="1">IFERROR(P$12/$C$7*P$4/SUMIF('손익계산서(M)'!$F$2:$DV$2,P1,'손익계산서(M)'!$F$4:$DV$4),0)</f>
        <v>6.1858825106882807E-2</v>
      </c>
      <c r="Q22" s="614">
        <f ca="1">IFERROR(Q$12/$C$7*Q$4/SUMIF('손익계산서(M)'!$F$2:$DV$2,Q1,'손익계산서(M)'!$F$4:$DV$4),0)</f>
        <v>0.11517997028634354</v>
      </c>
      <c r="R22" s="614">
        <f ca="1">IFERROR(R$12/$C$7*R$4/SUMIF('손익계산서(M)'!$F$2:$DV$2,R1,'손익계산서(M)'!$F$4:$DV$4),0)</f>
        <v>6.0223658938996401E-2</v>
      </c>
      <c r="S22" s="614">
        <f ca="1">IFERROR(S$12/$C$7*S$4/SUMIF('손익계산서(M)'!$F$2:$DV$2,S1,'손익계산서(M)'!$F$4:$DV$4),0)</f>
        <v>0.17269410350751807</v>
      </c>
      <c r="T22" s="614">
        <f ca="1">IFERROR(T$12/$C$7*T$4/SUMIF('손익계산서(M)'!$F$2:$DV$2,T1,'손익계산서(M)'!$F$4:$DV$4),0)</f>
        <v>6.6869095381245622E-2</v>
      </c>
      <c r="U22" s="614">
        <f ca="1">IFERROR(U$12/$C$7*U$4/SUMIF('손익계산서(M)'!$F$2:$DV$2,U1,'손익계산서(M)'!$F$4:$DV$4),0)</f>
        <v>0.11927091273718955</v>
      </c>
      <c r="V22" s="614">
        <f ca="1">IFERROR(V$12/$C$7*V$4/SUMIF('손익계산서(M)'!$F$2:$DV$2,V1,'손익계산서(M)'!$F$4:$DV$4),0)</f>
        <v>6.3215355547346266E-2</v>
      </c>
      <c r="W22" s="614">
        <f ca="1">IFERROR(W$12/$C$7*W$4/SUMIF('손익계산서(M)'!$F$2:$DV$2,W1,'손익계산서(M)'!$F$4:$DV$4),0)</f>
        <v>0.17783591404785043</v>
      </c>
      <c r="X22" s="614">
        <f ca="1">IFERROR(X$12/$C$7*X$4/SUMIF('손익계산서(M)'!$F$2:$DV$2,X1,'손익계산서(M)'!$F$4:$DV$4),0)</f>
        <v>6.7943645075949688E-2</v>
      </c>
      <c r="Y22" s="614">
        <f ca="1">IFERROR(Y$12/$C$7*Y$4/SUMIF('손익계산서(M)'!$F$2:$DV$2,Y1,'손익계산서(M)'!$F$4:$DV$4),0)</f>
        <v>0.1241114875820149</v>
      </c>
      <c r="Z22" s="614">
        <f ca="1">IFERROR(Z$12/$C$7*Z$4/SUMIF('손익계산서(M)'!$F$2:$DV$2,Z1,'손익계산서(M)'!$F$4:$DV$4),0)</f>
        <v>6.6795199943673778E-2</v>
      </c>
      <c r="AA22" s="614">
        <f ca="1">IFERROR(AA$12/$C$7*AA$4/SUMIF('손익계산서(M)'!$F$2:$DV$2,AA1,'손익계산서(M)'!$F$4:$DV$4),0)</f>
        <v>0</v>
      </c>
      <c r="AB22" s="614">
        <f ca="1">IFERROR(AB$12/$C$7*AB$4/SUMIF('손익계산서(M)'!$F$2:$DV$2,AB1,'손익계산서(M)'!$F$4:$DV$4),0)</f>
        <v>0</v>
      </c>
      <c r="AC22" s="614">
        <f ca="1">IFERROR(AC$12/$C$7*AC$4/SUMIF('손익계산서(M)'!$F$2:$DV$2,AC1,'손익계산서(M)'!$F$4:$DV$4),0)</f>
        <v>0</v>
      </c>
      <c r="AD22" s="614">
        <f ca="1">IFERROR(AD$12/$C$7*AD$4/SUMIF('손익계산서(M)'!$F$2:$DV$2,AD1,'손익계산서(M)'!$F$4:$DV$4),0)</f>
        <v>0</v>
      </c>
      <c r="AE22" s="614">
        <f ca="1">IFERROR(AE$12/$C$7*AE$4/SUMIF('손익계산서(M)'!$F$2:$DV$2,AE1,'손익계산서(M)'!$F$4:$DV$4),0)</f>
        <v>0</v>
      </c>
      <c r="AF22" s="614">
        <f ca="1">IFERROR(AF$12/$C$7*AF$4/SUMIF('손익계산서(M)'!$F$2:$DV$2,AF1,'손익계산서(M)'!$F$4:$DV$4),0)</f>
        <v>0</v>
      </c>
      <c r="AG22" s="614">
        <f ca="1">IFERROR(AG$12/$C$7*AG$4/SUMIF('손익계산서(M)'!$F$2:$DV$2,AG1,'손익계산서(M)'!$F$4:$DV$4),0)</f>
        <v>0</v>
      </c>
      <c r="AH22" s="614">
        <f ca="1">IFERROR(AH$12/$C$7*AH$4/SUMIF('손익계산서(M)'!$F$2:$DV$2,AH1,'손익계산서(M)'!$F$4:$DV$4),0)</f>
        <v>0</v>
      </c>
      <c r="AI22" s="614">
        <f ca="1">IFERROR(AI$12/$C$7*AI$4/SUMIF('손익계산서(M)'!$F$2:$DV$2,AI1,'손익계산서(M)'!$F$4:$DV$4),0)</f>
        <v>0</v>
      </c>
      <c r="AJ22" s="614">
        <f ca="1">IFERROR(AJ$12/$C$7*AJ$4/SUMIF('손익계산서(M)'!$F$2:$DV$2,AJ1,'손익계산서(M)'!$F$4:$DV$4),0)</f>
        <v>0</v>
      </c>
      <c r="AK22" s="614">
        <f ca="1">IFERROR(AK$12/$C$7*AK$4/SUMIF('손익계산서(M)'!$F$2:$DV$2,AK1,'손익계산서(M)'!$F$4:$DV$4),0)</f>
        <v>0</v>
      </c>
      <c r="AL22" s="614">
        <f ca="1">IFERROR(AL$12/$C$7*AL$4/SUMIF('손익계산서(M)'!$F$2:$DV$2,AL1,'손익계산서(M)'!$F$4:$DV$4),0)</f>
        <v>0</v>
      </c>
      <c r="AM22" s="614">
        <f ca="1">IFERROR(AM$12/$C$7*AM$4/SUMIF('손익계산서(M)'!$F$2:$DV$2,AM1,'손익계산서(M)'!$F$4:$DV$4),0)</f>
        <v>0</v>
      </c>
      <c r="AN22" s="614">
        <f ca="1">IFERROR(AN$12/$C$7*AN$4/SUMIF('손익계산서(M)'!$F$2:$DV$2,AN1,'손익계산서(M)'!$F$4:$DV$4),0)</f>
        <v>0</v>
      </c>
      <c r="AO22" s="614">
        <f ca="1">IFERROR(AO$12/$C$7*AO$4/SUMIF('손익계산서(M)'!$F$2:$DV$2,AO1,'손익계산서(M)'!$F$4:$DV$4),0)</f>
        <v>0</v>
      </c>
      <c r="AP22" s="614">
        <f ca="1">IFERROR(AP$12/$C$7*AP$4/SUMIF('손익계산서(M)'!$F$2:$DV$2,AP1,'손익계산서(M)'!$F$4:$DV$4),0)</f>
        <v>0</v>
      </c>
      <c r="AQ22" s="614">
        <f ca="1">IFERROR(AQ$12/$C$7*AQ$4/SUMIF('손익계산서(M)'!$F$2:$DV$2,AQ1,'손익계산서(M)'!$F$4:$DV$4),0)</f>
        <v>0</v>
      </c>
      <c r="AR22" s="614">
        <f ca="1">IFERROR(AR$12/$C$7*AR$4/SUMIF('손익계산서(M)'!$F$2:$DV$2,AR1,'손익계산서(M)'!$F$4:$DV$4),0)</f>
        <v>0</v>
      </c>
      <c r="AS22" s="614">
        <f ca="1">IFERROR(AS$12/$C$7*AS$4/SUMIF('손익계산서(M)'!$F$2:$DV$2,AS1,'손익계산서(M)'!$F$4:$DV$4),0)</f>
        <v>0</v>
      </c>
      <c r="AT22" s="614">
        <f ca="1">IFERROR(AT$12/$C$7*AT$4/SUMIF('손익계산서(M)'!$F$2:$DV$2,AT1,'손익계산서(M)'!$F$4:$DV$4),0)</f>
        <v>0</v>
      </c>
    </row>
    <row r="23" spans="1:46" s="550" customFormat="1" x14ac:dyDescent="0.4">
      <c r="A23" s="718"/>
      <c r="B23" s="610" t="s">
        <v>998</v>
      </c>
      <c r="C23" s="585"/>
      <c r="D23" s="585"/>
      <c r="E23" s="585"/>
      <c r="F23" s="613">
        <f>IFERROR((F$12+F$10)/$C$7*F$4/SUMIF('손익계산서(M)'!$F$2:$DV$2,F1,'손익계산서(M)'!$F$4:$DV$4),0)</f>
        <v>0</v>
      </c>
      <c r="G23" s="614">
        <f ca="1">IFERROR((G$12+G$10)/$C$7*G$4/SUMIF('손익계산서(M)'!$F$2:$DV$2,G1,'손익계산서(M)'!$F$4:$DV$4),0)</f>
        <v>0.1110755017093172</v>
      </c>
      <c r="H23" s="614">
        <f ca="1">IFERROR((H$12+H$10)/$C$7*H$4/SUMIF('손익계산서(M)'!$F$2:$DV$2,H1,'손익계산서(M)'!$F$4:$DV$4),0)</f>
        <v>3.900565498079598E-2</v>
      </c>
      <c r="I23" s="614">
        <f ca="1">IFERROR((I$12+I$10)/$C$7*I$4/SUMIF('손익계산서(M)'!$F$2:$DV$2,I1,'손익계산서(M)'!$F$4:$DV$4),0)</f>
        <v>8.6472543515492731E-2</v>
      </c>
      <c r="J23" s="614">
        <f ca="1">IFERROR((J$12+J$10)/$C$7*J$4/SUMIF('손익계산서(M)'!$F$2:$DV$2,J1,'손익계산서(M)'!$F$4:$DV$4),0)</f>
        <v>5.0263410679179887E-2</v>
      </c>
      <c r="K23" s="614">
        <f ca="1">IFERROR((K$12+K$10)/$C$7*K$4/SUMIF('손익계산서(M)'!$F$2:$DV$2,K1,'손익계산서(M)'!$F$4:$DV$4),0)</f>
        <v>0.13032302330398596</v>
      </c>
      <c r="L23" s="614">
        <f ca="1">IFERROR((L$12+L$10)/$C$7*L$4/SUMIF('손익계산서(M)'!$F$2:$DV$2,L1,'손익계산서(M)'!$F$4:$DV$4),0)</f>
        <v>3.7365351253672401E-2</v>
      </c>
      <c r="M23" s="614">
        <f ca="1">IFERROR((M$12+M$10)/$C$7*M$4/SUMIF('손익계산서(M)'!$F$2:$DV$2,M1,'손익계산서(M)'!$F$4:$DV$4),0)</f>
        <v>8.6253460918490801E-2</v>
      </c>
      <c r="N23" s="614">
        <f ca="1">IFERROR((N$12+N$10)/$C$7*N$4/SUMIF('손익계산서(M)'!$F$2:$DV$2,N1,'손익계산서(M)'!$F$4:$DV$4),0)</f>
        <v>3.7981983382472245E-2</v>
      </c>
      <c r="O23" s="614">
        <f ca="1">IFERROR((O$12+O$10)/$C$7*O$4/SUMIF('손익계산서(M)'!$F$2:$DV$2,O1,'손익계산서(M)'!$F$4:$DV$4),0)</f>
        <v>0.16367236828073253</v>
      </c>
      <c r="P23" s="614">
        <f ca="1">IFERROR((P$12+P$10)/$C$7*P$4/SUMIF('손익계산서(M)'!$F$2:$DV$2,P1,'손익계산서(M)'!$F$4:$DV$4),0)</f>
        <v>6.1858825106882807E-2</v>
      </c>
      <c r="Q23" s="614">
        <f ca="1">IFERROR((Q$12+Q$10)/$C$7*Q$4/SUMIF('손익계산서(M)'!$F$2:$DV$2,Q1,'손익계산서(M)'!$F$4:$DV$4),0)</f>
        <v>0.11517997028634354</v>
      </c>
      <c r="R23" s="614">
        <f ca="1">IFERROR((R$12+R$10)/$C$7*R$4/SUMIF('손익계산서(M)'!$F$2:$DV$2,R1,'손익계산서(M)'!$F$4:$DV$4),0)</f>
        <v>6.0223658938996401E-2</v>
      </c>
      <c r="S23" s="614">
        <f ca="1">IFERROR((S$12+S$10)/$C$7*S$4/SUMIF('손익계산서(M)'!$F$2:$DV$2,S1,'손익계산서(M)'!$F$4:$DV$4),0)</f>
        <v>0.17269410350751807</v>
      </c>
      <c r="T23" s="614">
        <f ca="1">IFERROR((T$12+T$10)/$C$7*T$4/SUMIF('손익계산서(M)'!$F$2:$DV$2,T1,'손익계산서(M)'!$F$4:$DV$4),0)</f>
        <v>6.6869095381245622E-2</v>
      </c>
      <c r="U23" s="614">
        <f ca="1">IFERROR((U$12+U$10)/$C$7*U$4/SUMIF('손익계산서(M)'!$F$2:$DV$2,U1,'손익계산서(M)'!$F$4:$DV$4),0)</f>
        <v>0.11927091273718955</v>
      </c>
      <c r="V23" s="614">
        <f ca="1">IFERROR((V$12+V$10)/$C$7*V$4/SUMIF('손익계산서(M)'!$F$2:$DV$2,V1,'손익계산서(M)'!$F$4:$DV$4),0)</f>
        <v>6.3215355547346266E-2</v>
      </c>
      <c r="W23" s="614">
        <f ca="1">IFERROR((W$12+W$10)/$C$7*W$4/SUMIF('손익계산서(M)'!$F$2:$DV$2,W1,'손익계산서(M)'!$F$4:$DV$4),0)</f>
        <v>0.17783591404785043</v>
      </c>
      <c r="X23" s="614">
        <f ca="1">IFERROR((X$12+X$10)/$C$7*X$4/SUMIF('손익계산서(M)'!$F$2:$DV$2,X1,'손익계산서(M)'!$F$4:$DV$4),0)</f>
        <v>6.7943645075949688E-2</v>
      </c>
      <c r="Y23" s="614">
        <f ca="1">IFERROR((Y$12+Y$10)/$C$7*Y$4/SUMIF('손익계산서(M)'!$F$2:$DV$2,Y1,'손익계산서(M)'!$F$4:$DV$4),0)</f>
        <v>0.1241114875820149</v>
      </c>
      <c r="Z23" s="614">
        <f ca="1">IFERROR((Z$12+Z$10)/$C$7*Z$4/SUMIF('손익계산서(M)'!$F$2:$DV$2,Z1,'손익계산서(M)'!$F$4:$DV$4),0)</f>
        <v>1.2172693724283681</v>
      </c>
      <c r="AA23" s="614">
        <f ca="1">IFERROR((AA$12+AA$10)/$C$7*AA$4/SUMIF('손익계산서(M)'!$F$2:$DV$2,AA1,'손익계산서(M)'!$F$4:$DV$4),0)</f>
        <v>0</v>
      </c>
      <c r="AB23" s="614">
        <f ca="1">IFERROR((AB$12+AB$10)/$C$7*AB$4/SUMIF('손익계산서(M)'!$F$2:$DV$2,AB1,'손익계산서(M)'!$F$4:$DV$4),0)</f>
        <v>0</v>
      </c>
      <c r="AC23" s="614">
        <f ca="1">IFERROR((AC$12+AC$10)/$C$7*AC$4/SUMIF('손익계산서(M)'!$F$2:$DV$2,AC1,'손익계산서(M)'!$F$4:$DV$4),0)</f>
        <v>0</v>
      </c>
      <c r="AD23" s="614">
        <f ca="1">IFERROR((AD$12+AD$10)/$C$7*AD$4/SUMIF('손익계산서(M)'!$F$2:$DV$2,AD1,'손익계산서(M)'!$F$4:$DV$4),0)</f>
        <v>0</v>
      </c>
      <c r="AE23" s="614">
        <f ca="1">IFERROR((AE$12+AE$10)/$C$7*AE$4/SUMIF('손익계산서(M)'!$F$2:$DV$2,AE1,'손익계산서(M)'!$F$4:$DV$4),0)</f>
        <v>0</v>
      </c>
      <c r="AF23" s="614">
        <f ca="1">IFERROR((AF$12+AF$10)/$C$7*AF$4/SUMIF('손익계산서(M)'!$F$2:$DV$2,AF1,'손익계산서(M)'!$F$4:$DV$4),0)</f>
        <v>0</v>
      </c>
      <c r="AG23" s="614">
        <f ca="1">IFERROR((AG$12+AG$10)/$C$7*AG$4/SUMIF('손익계산서(M)'!$F$2:$DV$2,AG1,'손익계산서(M)'!$F$4:$DV$4),0)</f>
        <v>0</v>
      </c>
      <c r="AH23" s="614">
        <f ca="1">IFERROR((AH$12+AH$10)/$C$7*AH$4/SUMIF('손익계산서(M)'!$F$2:$DV$2,AH1,'손익계산서(M)'!$F$4:$DV$4),0)</f>
        <v>0</v>
      </c>
      <c r="AI23" s="614">
        <f ca="1">IFERROR((AI$12+AI$10)/$C$7*AI$4/SUMIF('손익계산서(M)'!$F$2:$DV$2,AI1,'손익계산서(M)'!$F$4:$DV$4),0)</f>
        <v>0</v>
      </c>
      <c r="AJ23" s="614">
        <f ca="1">IFERROR((AJ$12+AJ$10)/$C$7*AJ$4/SUMIF('손익계산서(M)'!$F$2:$DV$2,AJ1,'손익계산서(M)'!$F$4:$DV$4),0)</f>
        <v>0</v>
      </c>
      <c r="AK23" s="614">
        <f ca="1">IFERROR((AK$12+AK$10)/$C$7*AK$4/SUMIF('손익계산서(M)'!$F$2:$DV$2,AK1,'손익계산서(M)'!$F$4:$DV$4),0)</f>
        <v>0</v>
      </c>
      <c r="AL23" s="614">
        <f ca="1">IFERROR((AL$12+AL$10)/$C$7*AL$4/SUMIF('손익계산서(M)'!$F$2:$DV$2,AL1,'손익계산서(M)'!$F$4:$DV$4),0)</f>
        <v>0</v>
      </c>
      <c r="AM23" s="614">
        <f ca="1">IFERROR((AM$12+AM$10)/$C$7*AM$4/SUMIF('손익계산서(M)'!$F$2:$DV$2,AM1,'손익계산서(M)'!$F$4:$DV$4),0)</f>
        <v>0</v>
      </c>
      <c r="AN23" s="614">
        <f ca="1">IFERROR((AN$12+AN$10)/$C$7*AN$4/SUMIF('손익계산서(M)'!$F$2:$DV$2,AN1,'손익계산서(M)'!$F$4:$DV$4),0)</f>
        <v>0</v>
      </c>
      <c r="AO23" s="614">
        <f ca="1">IFERROR((AO$12+AO$10)/$C$7*AO$4/SUMIF('손익계산서(M)'!$F$2:$DV$2,AO1,'손익계산서(M)'!$F$4:$DV$4),0)</f>
        <v>0</v>
      </c>
      <c r="AP23" s="614">
        <f ca="1">IFERROR((AP$12+AP$10)/$C$7*AP$4/SUMIF('손익계산서(M)'!$F$2:$DV$2,AP1,'손익계산서(M)'!$F$4:$DV$4),0)</f>
        <v>0</v>
      </c>
      <c r="AQ23" s="614">
        <f ca="1">IFERROR((AQ$12+AQ$10)/$C$7*AQ$4/SUMIF('손익계산서(M)'!$F$2:$DV$2,AQ1,'손익계산서(M)'!$F$4:$DV$4),0)</f>
        <v>0</v>
      </c>
      <c r="AR23" s="614">
        <f ca="1">IFERROR((AR$12+AR$10)/$C$7*AR$4/SUMIF('손익계산서(M)'!$F$2:$DV$2,AR1,'손익계산서(M)'!$F$4:$DV$4),0)</f>
        <v>0</v>
      </c>
      <c r="AS23" s="614">
        <f ca="1">IFERROR((AS$12+AS$10)/$C$7*AS$4/SUMIF('손익계산서(M)'!$F$2:$DV$2,AS1,'손익계산서(M)'!$F$4:$DV$4),0)</f>
        <v>0</v>
      </c>
      <c r="AT23" s="614">
        <f ca="1">IFERROR((AT$12+AT$10)/$C$7*AT$4/SUMIF('손익계산서(M)'!$F$2:$DV$2,AT1,'손익계산서(M)'!$F$4:$DV$4),0)</f>
        <v>0</v>
      </c>
    </row>
    <row r="24" spans="1:46" s="718" customFormat="1" ht="4.95" customHeight="1" x14ac:dyDescent="0.4">
      <c r="B24" s="724"/>
      <c r="C24" s="724"/>
      <c r="D24" s="724"/>
      <c r="E24" s="724"/>
      <c r="F24" s="733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Q24" s="734"/>
      <c r="R24" s="734"/>
      <c r="S24" s="734"/>
      <c r="T24" s="734"/>
      <c r="U24" s="734"/>
      <c r="V24" s="734"/>
      <c r="W24" s="734"/>
      <c r="X24" s="734"/>
      <c r="Y24" s="734"/>
      <c r="Z24" s="734"/>
      <c r="AA24" s="734"/>
      <c r="AB24" s="734"/>
      <c r="AC24" s="734"/>
      <c r="AD24" s="734"/>
      <c r="AE24" s="734"/>
      <c r="AF24" s="734"/>
      <c r="AG24" s="734"/>
      <c r="AH24" s="734"/>
      <c r="AI24" s="734"/>
      <c r="AJ24" s="734"/>
      <c r="AK24" s="734"/>
      <c r="AL24" s="734"/>
      <c r="AM24" s="734"/>
      <c r="AN24" s="734"/>
      <c r="AO24" s="734"/>
      <c r="AP24" s="734"/>
      <c r="AQ24" s="734"/>
      <c r="AR24" s="734"/>
      <c r="AS24" s="734"/>
      <c r="AT24" s="734"/>
    </row>
    <row r="25" spans="1:46" s="501" customFormat="1" x14ac:dyDescent="0.4">
      <c r="A25" s="726"/>
      <c r="B25" s="711" t="str">
        <f>'Control Panel_운영'!$J$162</f>
        <v>제1종 수익증권(우선주)</v>
      </c>
      <c r="E25" s="64"/>
      <c r="F25" s="583"/>
      <c r="G25" s="584"/>
      <c r="H25" s="584"/>
      <c r="I25" s="584"/>
      <c r="J25" s="584"/>
      <c r="K25" s="584"/>
      <c r="L25" s="584"/>
      <c r="M25" s="584"/>
      <c r="N25" s="584"/>
      <c r="O25" s="584"/>
      <c r="P25" s="584"/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  <c r="AG25" s="584"/>
      <c r="AH25" s="584"/>
      <c r="AI25" s="584"/>
      <c r="AJ25" s="584"/>
      <c r="AK25" s="584"/>
      <c r="AL25" s="584"/>
      <c r="AM25" s="584"/>
      <c r="AN25" s="584"/>
      <c r="AO25" s="584"/>
      <c r="AP25" s="584"/>
      <c r="AQ25" s="584"/>
      <c r="AR25" s="584"/>
      <c r="AS25" s="584"/>
      <c r="AT25" s="584"/>
    </row>
    <row r="26" spans="1:46" s="501" customFormat="1" x14ac:dyDescent="0.4">
      <c r="A26" s="726"/>
      <c r="B26" s="709" t="s">
        <v>563</v>
      </c>
      <c r="C26" s="713">
        <f>'Control Panel_운영'!$O$162</f>
        <v>0</v>
      </c>
      <c r="E26" s="64"/>
      <c r="F26" s="583"/>
      <c r="G26" s="584"/>
      <c r="H26" s="584"/>
      <c r="I26" s="584"/>
      <c r="J26" s="584"/>
      <c r="K26" s="584"/>
      <c r="L26" s="584"/>
      <c r="M26" s="584"/>
      <c r="N26" s="584"/>
      <c r="O26" s="584"/>
      <c r="P26" s="584"/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  <c r="AG26" s="584"/>
      <c r="AH26" s="584"/>
      <c r="AI26" s="584"/>
      <c r="AJ26" s="584"/>
      <c r="AK26" s="584"/>
      <c r="AL26" s="584"/>
      <c r="AM26" s="584"/>
      <c r="AN26" s="584"/>
      <c r="AO26" s="584"/>
      <c r="AP26" s="584"/>
      <c r="AQ26" s="584"/>
      <c r="AR26" s="584"/>
      <c r="AS26" s="584"/>
      <c r="AT26" s="584"/>
    </row>
    <row r="27" spans="1:46" x14ac:dyDescent="0.4">
      <c r="B27" s="64" t="str">
        <f>'Control Panel_운영'!$L$161</f>
        <v>목표배당수익률</v>
      </c>
      <c r="C27" s="712">
        <f>'Control Panel_운영'!$L$162</f>
        <v>0</v>
      </c>
      <c r="D27" s="64" t="s">
        <v>569</v>
      </c>
      <c r="E27" s="64"/>
      <c r="F27" s="186">
        <f>$C$26*$C$27*SUMIF('손익계산서(M)'!$F$2:$DV$2,'투자자배당(FY)'!F$1,'손익계산서(M)'!$F$4:$DV$4)/F$4*Index_운영!F$10</f>
        <v>0</v>
      </c>
      <c r="G27" s="187">
        <f>$C$26*$C$27*SUMIF('손익계산서(M)'!$F$2:$DV$2,'투자자배당(FY)'!G$1,'손익계산서(M)'!$F$4:$DV$4)/G$4*Index_운영!G$10</f>
        <v>0</v>
      </c>
      <c r="H27" s="187">
        <f>$C$26*$C$27*SUMIF('손익계산서(M)'!$F$2:$DV$2,'투자자배당(FY)'!H$1,'손익계산서(M)'!$F$4:$DV$4)/H$4*Index_운영!H$10</f>
        <v>0</v>
      </c>
      <c r="I27" s="187">
        <f>$C$26*$C$27*SUMIF('손익계산서(M)'!$F$2:$DV$2,'투자자배당(FY)'!I$1,'손익계산서(M)'!$F$4:$DV$4)/I$4*Index_운영!I$10</f>
        <v>0</v>
      </c>
      <c r="J27" s="187">
        <f>$C$26*$C$27*SUMIF('손익계산서(M)'!$F$2:$DV$2,'투자자배당(FY)'!J$1,'손익계산서(M)'!$F$4:$DV$4)/J$4*Index_운영!J$10</f>
        <v>0</v>
      </c>
      <c r="K27" s="187">
        <f>$C$26*$C$27*SUMIF('손익계산서(M)'!$F$2:$DV$2,'투자자배당(FY)'!K$1,'손익계산서(M)'!$F$4:$DV$4)/K$4*Index_운영!K$10</f>
        <v>0</v>
      </c>
      <c r="L27" s="187">
        <f>$C$26*$C$27*SUMIF('손익계산서(M)'!$F$2:$DV$2,'투자자배당(FY)'!L$1,'손익계산서(M)'!$F$4:$DV$4)/L$4*Index_운영!L$10</f>
        <v>0</v>
      </c>
      <c r="M27" s="187">
        <f>$C$26*$C$27*SUMIF('손익계산서(M)'!$F$2:$DV$2,'투자자배당(FY)'!M$1,'손익계산서(M)'!$F$4:$DV$4)/M$4*Index_운영!M$10</f>
        <v>0</v>
      </c>
      <c r="N27" s="187">
        <f>$C$26*$C$27*SUMIF('손익계산서(M)'!$F$2:$DV$2,'투자자배당(FY)'!N$1,'손익계산서(M)'!$F$4:$DV$4)/N$4*Index_운영!N$10</f>
        <v>0</v>
      </c>
      <c r="O27" s="187">
        <f>$C$26*$C$27*SUMIF('손익계산서(M)'!$F$2:$DV$2,'투자자배당(FY)'!O$1,'손익계산서(M)'!$F$4:$DV$4)/O$4*Index_운영!O$10</f>
        <v>0</v>
      </c>
      <c r="P27" s="187">
        <f>$C$26*$C$27*SUMIF('손익계산서(M)'!$F$2:$DV$2,'투자자배당(FY)'!P$1,'손익계산서(M)'!$F$4:$DV$4)/P$4*Index_운영!P$10</f>
        <v>0</v>
      </c>
      <c r="Q27" s="187">
        <f>$C$26*$C$27*SUMIF('손익계산서(M)'!$F$2:$DV$2,'투자자배당(FY)'!Q$1,'손익계산서(M)'!$F$4:$DV$4)/Q$4*Index_운영!Q$10</f>
        <v>0</v>
      </c>
      <c r="R27" s="187">
        <f>$C$26*$C$27*SUMIF('손익계산서(M)'!$F$2:$DV$2,'투자자배당(FY)'!R$1,'손익계산서(M)'!$F$4:$DV$4)/R$4*Index_운영!R$10</f>
        <v>0</v>
      </c>
      <c r="S27" s="187">
        <f>$C$26*$C$27*SUMIF('손익계산서(M)'!$F$2:$DV$2,'투자자배당(FY)'!S$1,'손익계산서(M)'!$F$4:$DV$4)/S$4*Index_운영!S$10</f>
        <v>0</v>
      </c>
      <c r="T27" s="187">
        <f>$C$26*$C$27*SUMIF('손익계산서(M)'!$F$2:$DV$2,'투자자배당(FY)'!T$1,'손익계산서(M)'!$F$4:$DV$4)/T$4*Index_운영!T$10</f>
        <v>0</v>
      </c>
      <c r="U27" s="187">
        <f>$C$26*$C$27*SUMIF('손익계산서(M)'!$F$2:$DV$2,'투자자배당(FY)'!U$1,'손익계산서(M)'!$F$4:$DV$4)/U$4*Index_운영!U$10</f>
        <v>0</v>
      </c>
      <c r="V27" s="187">
        <f>$C$26*$C$27*SUMIF('손익계산서(M)'!$F$2:$DV$2,'투자자배당(FY)'!V$1,'손익계산서(M)'!$F$4:$DV$4)/V$4*Index_운영!V$10</f>
        <v>0</v>
      </c>
      <c r="W27" s="187">
        <f>$C$26*$C$27*SUMIF('손익계산서(M)'!$F$2:$DV$2,'투자자배당(FY)'!W$1,'손익계산서(M)'!$F$4:$DV$4)/W$4*Index_운영!W$10</f>
        <v>0</v>
      </c>
      <c r="X27" s="187">
        <f>$C$26*$C$27*SUMIF('손익계산서(M)'!$F$2:$DV$2,'투자자배당(FY)'!X$1,'손익계산서(M)'!$F$4:$DV$4)/X$4*Index_운영!X$10</f>
        <v>0</v>
      </c>
      <c r="Y27" s="187">
        <f>$C$26*$C$27*SUMIF('손익계산서(M)'!$F$2:$DV$2,'투자자배당(FY)'!Y$1,'손익계산서(M)'!$F$4:$DV$4)/Y$4*Index_운영!Y$10</f>
        <v>0</v>
      </c>
      <c r="Z27" s="187">
        <f>$C$26*$C$27*SUMIF('손익계산서(M)'!$F$2:$DV$2,'투자자배당(FY)'!Z$1,'손익계산서(M)'!$F$4:$DV$4)/Z$4*Index_운영!Z$10</f>
        <v>0</v>
      </c>
      <c r="AA27" s="187">
        <f>$C$26*$C$27*SUMIF('손익계산서(M)'!$F$2:$DV$2,'투자자배당(FY)'!AA$1,'손익계산서(M)'!$F$4:$DV$4)/AA$4*Index_운영!AA$10</f>
        <v>0</v>
      </c>
      <c r="AB27" s="187">
        <f>$C$26*$C$27*SUMIF('손익계산서(M)'!$F$2:$DV$2,'투자자배당(FY)'!AB$1,'손익계산서(M)'!$F$4:$DV$4)/AB$4*Index_운영!AB$10</f>
        <v>0</v>
      </c>
      <c r="AC27" s="187">
        <f>$C$26*$C$27*SUMIF('손익계산서(M)'!$F$2:$DV$2,'투자자배당(FY)'!AC$1,'손익계산서(M)'!$F$4:$DV$4)/AC$4*Index_운영!AC$10</f>
        <v>0</v>
      </c>
      <c r="AD27" s="187">
        <f>$C$26*$C$27*SUMIF('손익계산서(M)'!$F$2:$DV$2,'투자자배당(FY)'!AD$1,'손익계산서(M)'!$F$4:$DV$4)/AD$4*Index_운영!AD$10</f>
        <v>0</v>
      </c>
      <c r="AE27" s="187">
        <f>$C$26*$C$27*SUMIF('손익계산서(M)'!$F$2:$DV$2,'투자자배당(FY)'!AE$1,'손익계산서(M)'!$F$4:$DV$4)/AE$4*Index_운영!AE$10</f>
        <v>0</v>
      </c>
      <c r="AF27" s="187">
        <f>$C$26*$C$27*SUMIF('손익계산서(M)'!$F$2:$DV$2,'투자자배당(FY)'!AF$1,'손익계산서(M)'!$F$4:$DV$4)/AF$4*Index_운영!AF$10</f>
        <v>0</v>
      </c>
      <c r="AG27" s="187">
        <f>$C$26*$C$27*SUMIF('손익계산서(M)'!$F$2:$DV$2,'투자자배당(FY)'!AG$1,'손익계산서(M)'!$F$4:$DV$4)/AG$4*Index_운영!AG$10</f>
        <v>0</v>
      </c>
      <c r="AH27" s="187">
        <f>$C$26*$C$27*SUMIF('손익계산서(M)'!$F$2:$DV$2,'투자자배당(FY)'!AH$1,'손익계산서(M)'!$F$4:$DV$4)/AH$4*Index_운영!AH$10</f>
        <v>0</v>
      </c>
      <c r="AI27" s="187">
        <f>$C$26*$C$27*SUMIF('손익계산서(M)'!$F$2:$DV$2,'투자자배당(FY)'!AI$1,'손익계산서(M)'!$F$4:$DV$4)/AI$4*Index_운영!AI$10</f>
        <v>0</v>
      </c>
      <c r="AJ27" s="187">
        <f>$C$26*$C$27*SUMIF('손익계산서(M)'!$F$2:$DV$2,'투자자배당(FY)'!AJ$1,'손익계산서(M)'!$F$4:$DV$4)/AJ$4*Index_운영!AJ$10</f>
        <v>0</v>
      </c>
      <c r="AK27" s="187">
        <f>$C$26*$C$27*SUMIF('손익계산서(M)'!$F$2:$DV$2,'투자자배당(FY)'!AK$1,'손익계산서(M)'!$F$4:$DV$4)/AK$4*Index_운영!AK$10</f>
        <v>0</v>
      </c>
      <c r="AL27" s="187">
        <f>$C$26*$C$27*SUMIF('손익계산서(M)'!$F$2:$DV$2,'투자자배당(FY)'!AL$1,'손익계산서(M)'!$F$4:$DV$4)/AL$4*Index_운영!AL$10</f>
        <v>0</v>
      </c>
      <c r="AM27" s="187">
        <f>$C$26*$C$27*SUMIF('손익계산서(M)'!$F$2:$DV$2,'투자자배당(FY)'!AM$1,'손익계산서(M)'!$F$4:$DV$4)/AM$4*Index_운영!AM$10</f>
        <v>0</v>
      </c>
      <c r="AN27" s="187">
        <f>$C$26*$C$27*SUMIF('손익계산서(M)'!$F$2:$DV$2,'투자자배당(FY)'!AN$1,'손익계산서(M)'!$F$4:$DV$4)/AN$4*Index_운영!AN$10</f>
        <v>0</v>
      </c>
      <c r="AO27" s="187">
        <f>$C$26*$C$27*SUMIF('손익계산서(M)'!$F$2:$DV$2,'투자자배당(FY)'!AO$1,'손익계산서(M)'!$F$4:$DV$4)/AO$4*Index_운영!AO$10</f>
        <v>0</v>
      </c>
      <c r="AP27" s="187">
        <f>$C$26*$C$27*SUMIF('손익계산서(M)'!$F$2:$DV$2,'투자자배당(FY)'!AP$1,'손익계산서(M)'!$F$4:$DV$4)/AP$4*Index_운영!AP$10</f>
        <v>0</v>
      </c>
      <c r="AQ27" s="187">
        <f>$C$26*$C$27*SUMIF('손익계산서(M)'!$F$2:$DV$2,'투자자배당(FY)'!AQ$1,'손익계산서(M)'!$F$4:$DV$4)/AQ$4*Index_운영!AQ$10</f>
        <v>0</v>
      </c>
      <c r="AR27" s="187">
        <f>$C$26*$C$27*SUMIF('손익계산서(M)'!$F$2:$DV$2,'투자자배당(FY)'!AR$1,'손익계산서(M)'!$F$4:$DV$4)/AR$4*Index_운영!AR$10</f>
        <v>0</v>
      </c>
      <c r="AS27" s="187">
        <f>$C$26*$C$27*SUMIF('손익계산서(M)'!$F$2:$DV$2,'투자자배당(FY)'!AS$1,'손익계산서(M)'!$F$4:$DV$4)/AS$4*Index_운영!AS$10</f>
        <v>0</v>
      </c>
      <c r="AT27" s="187">
        <f>$C$26*$C$27*SUMIF('손익계산서(M)'!$F$2:$DV$2,'투자자배당(FY)'!AT$1,'손익계산서(M)'!$F$4:$DV$4)/AT$4*Index_운영!AT$10</f>
        <v>0</v>
      </c>
    </row>
    <row r="28" spans="1:46" x14ac:dyDescent="0.4">
      <c r="D28" s="64" t="s">
        <v>570</v>
      </c>
      <c r="E28" s="64"/>
      <c r="F28" s="186">
        <f>F9</f>
        <v>0</v>
      </c>
      <c r="G28" s="187">
        <f t="shared" ref="G28:AA28" ca="1" si="7">G9</f>
        <v>470777.53738168138</v>
      </c>
      <c r="H28" s="187">
        <f t="shared" ca="1" si="7"/>
        <v>164868.16463194365</v>
      </c>
      <c r="I28" s="187">
        <f t="shared" ca="1" si="7"/>
        <v>369516.55207166838</v>
      </c>
      <c r="J28" s="187">
        <f t="shared" ca="1" si="7"/>
        <v>214786.81503343538</v>
      </c>
      <c r="K28" s="187">
        <f t="shared" ca="1" si="7"/>
        <v>550846.22145154711</v>
      </c>
      <c r="L28" s="187">
        <f t="shared" ca="1" si="7"/>
        <v>156627.36278936651</v>
      </c>
      <c r="M28" s="187">
        <f t="shared" ca="1" si="7"/>
        <v>369590.17226443731</v>
      </c>
      <c r="N28" s="187">
        <f t="shared" ca="1" si="7"/>
        <v>162750.19728818245</v>
      </c>
      <c r="O28" s="187">
        <f t="shared" ca="1" si="7"/>
        <v>693701.79104189924</v>
      </c>
      <c r="P28" s="187">
        <f t="shared" ca="1" si="7"/>
        <v>259298.63674939916</v>
      </c>
      <c r="Q28" s="187">
        <f t="shared" ca="1" si="7"/>
        <v>493538.28363792133</v>
      </c>
      <c r="R28" s="187">
        <f t="shared" ca="1" si="7"/>
        <v>258054.25364545308</v>
      </c>
      <c r="S28" s="187">
        <f t="shared" ca="1" si="7"/>
        <v>731939.11815378198</v>
      </c>
      <c r="T28" s="187">
        <f t="shared" ca="1" si="7"/>
        <v>280300.59159809805</v>
      </c>
      <c r="U28" s="187">
        <f t="shared" ca="1" si="7"/>
        <v>511067.69183825882</v>
      </c>
      <c r="V28" s="187">
        <f t="shared" ca="1" si="7"/>
        <v>270873.46870150563</v>
      </c>
      <c r="W28" s="187">
        <f t="shared" ca="1" si="7"/>
        <v>753731.94255349215</v>
      </c>
      <c r="X28" s="187">
        <f t="shared" ca="1" si="7"/>
        <v>287182.56538932829</v>
      </c>
      <c r="Y28" s="187">
        <f t="shared" ca="1" si="7"/>
        <v>530356.19283680688</v>
      </c>
      <c r="Z28" s="187">
        <f t="shared" ca="1" si="7"/>
        <v>285430.85440411442</v>
      </c>
      <c r="AA28" s="187">
        <f t="shared" ca="1" si="7"/>
        <v>0</v>
      </c>
      <c r="AB28" s="187">
        <f t="shared" ref="AB28:AT28" ca="1" si="8">AB9</f>
        <v>0</v>
      </c>
      <c r="AC28" s="187">
        <f t="shared" ca="1" si="8"/>
        <v>0</v>
      </c>
      <c r="AD28" s="187">
        <f t="shared" ca="1" si="8"/>
        <v>0</v>
      </c>
      <c r="AE28" s="187">
        <f t="shared" ca="1" si="8"/>
        <v>0</v>
      </c>
      <c r="AF28" s="187">
        <f t="shared" ca="1" si="8"/>
        <v>0</v>
      </c>
      <c r="AG28" s="187">
        <f t="shared" ca="1" si="8"/>
        <v>0</v>
      </c>
      <c r="AH28" s="187">
        <f t="shared" ca="1" si="8"/>
        <v>0</v>
      </c>
      <c r="AI28" s="187">
        <f t="shared" ca="1" si="8"/>
        <v>0</v>
      </c>
      <c r="AJ28" s="187">
        <f t="shared" ca="1" si="8"/>
        <v>0</v>
      </c>
      <c r="AK28" s="187">
        <f t="shared" ca="1" si="8"/>
        <v>0</v>
      </c>
      <c r="AL28" s="187">
        <f t="shared" ca="1" si="8"/>
        <v>0</v>
      </c>
      <c r="AM28" s="187">
        <f t="shared" ca="1" si="8"/>
        <v>0</v>
      </c>
      <c r="AN28" s="187">
        <f t="shared" ca="1" si="8"/>
        <v>0</v>
      </c>
      <c r="AO28" s="187">
        <f t="shared" ca="1" si="8"/>
        <v>0</v>
      </c>
      <c r="AP28" s="187">
        <f t="shared" ca="1" si="8"/>
        <v>0</v>
      </c>
      <c r="AQ28" s="187">
        <f t="shared" ca="1" si="8"/>
        <v>0</v>
      </c>
      <c r="AR28" s="187">
        <f t="shared" ca="1" si="8"/>
        <v>0</v>
      </c>
      <c r="AS28" s="187">
        <f t="shared" ca="1" si="8"/>
        <v>0</v>
      </c>
      <c r="AT28" s="187">
        <f t="shared" ca="1" si="8"/>
        <v>0</v>
      </c>
    </row>
    <row r="29" spans="1:46" x14ac:dyDescent="0.4">
      <c r="D29" s="64" t="s">
        <v>571</v>
      </c>
      <c r="E29" s="64"/>
      <c r="F29" s="186">
        <f t="shared" ref="F29:AT29" si="9">F27+E30</f>
        <v>0</v>
      </c>
      <c r="G29" s="187">
        <f t="shared" si="9"/>
        <v>0</v>
      </c>
      <c r="H29" s="187">
        <f t="shared" ca="1" si="9"/>
        <v>0</v>
      </c>
      <c r="I29" s="187">
        <f t="shared" ca="1" si="9"/>
        <v>0</v>
      </c>
      <c r="J29" s="187">
        <f t="shared" ca="1" si="9"/>
        <v>0</v>
      </c>
      <c r="K29" s="187">
        <f t="shared" ca="1" si="9"/>
        <v>0</v>
      </c>
      <c r="L29" s="187">
        <f t="shared" ca="1" si="9"/>
        <v>0</v>
      </c>
      <c r="M29" s="187">
        <f t="shared" ca="1" si="9"/>
        <v>0</v>
      </c>
      <c r="N29" s="187">
        <f t="shared" ca="1" si="9"/>
        <v>0</v>
      </c>
      <c r="O29" s="187">
        <f t="shared" ca="1" si="9"/>
        <v>0</v>
      </c>
      <c r="P29" s="187">
        <f t="shared" ca="1" si="9"/>
        <v>0</v>
      </c>
      <c r="Q29" s="187">
        <f t="shared" ca="1" si="9"/>
        <v>0</v>
      </c>
      <c r="R29" s="187">
        <f t="shared" ca="1" si="9"/>
        <v>0</v>
      </c>
      <c r="S29" s="187">
        <f t="shared" ca="1" si="9"/>
        <v>0</v>
      </c>
      <c r="T29" s="187">
        <f t="shared" ca="1" si="9"/>
        <v>0</v>
      </c>
      <c r="U29" s="187">
        <f t="shared" ca="1" si="9"/>
        <v>0</v>
      </c>
      <c r="V29" s="187">
        <f t="shared" ca="1" si="9"/>
        <v>0</v>
      </c>
      <c r="W29" s="187">
        <f t="shared" ca="1" si="9"/>
        <v>0</v>
      </c>
      <c r="X29" s="187">
        <f t="shared" ca="1" si="9"/>
        <v>0</v>
      </c>
      <c r="Y29" s="187">
        <f t="shared" ca="1" si="9"/>
        <v>0</v>
      </c>
      <c r="Z29" s="187">
        <f t="shared" ca="1" si="9"/>
        <v>0</v>
      </c>
      <c r="AA29" s="187">
        <f t="shared" ca="1" si="9"/>
        <v>0</v>
      </c>
      <c r="AB29" s="187">
        <f t="shared" ca="1" si="9"/>
        <v>0</v>
      </c>
      <c r="AC29" s="187">
        <f t="shared" ca="1" si="9"/>
        <v>0</v>
      </c>
      <c r="AD29" s="187">
        <f t="shared" ca="1" si="9"/>
        <v>0</v>
      </c>
      <c r="AE29" s="187">
        <f t="shared" ca="1" si="9"/>
        <v>0</v>
      </c>
      <c r="AF29" s="187">
        <f t="shared" ca="1" si="9"/>
        <v>0</v>
      </c>
      <c r="AG29" s="187">
        <f t="shared" ca="1" si="9"/>
        <v>0</v>
      </c>
      <c r="AH29" s="187">
        <f t="shared" ca="1" si="9"/>
        <v>0</v>
      </c>
      <c r="AI29" s="187">
        <f t="shared" ca="1" si="9"/>
        <v>0</v>
      </c>
      <c r="AJ29" s="187">
        <f t="shared" ca="1" si="9"/>
        <v>0</v>
      </c>
      <c r="AK29" s="187">
        <f t="shared" ca="1" si="9"/>
        <v>0</v>
      </c>
      <c r="AL29" s="187">
        <f t="shared" ca="1" si="9"/>
        <v>0</v>
      </c>
      <c r="AM29" s="187">
        <f t="shared" ca="1" si="9"/>
        <v>0</v>
      </c>
      <c r="AN29" s="187">
        <f t="shared" ca="1" si="9"/>
        <v>0</v>
      </c>
      <c r="AO29" s="187">
        <f t="shared" ca="1" si="9"/>
        <v>0</v>
      </c>
      <c r="AP29" s="187">
        <f t="shared" ca="1" si="9"/>
        <v>0</v>
      </c>
      <c r="AQ29" s="187">
        <f t="shared" ca="1" si="9"/>
        <v>0</v>
      </c>
      <c r="AR29" s="187">
        <f t="shared" ca="1" si="9"/>
        <v>0</v>
      </c>
      <c r="AS29" s="187">
        <f t="shared" ca="1" si="9"/>
        <v>0</v>
      </c>
      <c r="AT29" s="187">
        <f t="shared" ca="1" si="9"/>
        <v>0</v>
      </c>
    </row>
    <row r="30" spans="1:46" x14ac:dyDescent="0.4">
      <c r="D30" s="64" t="s">
        <v>572</v>
      </c>
      <c r="E30" s="64"/>
      <c r="F30" s="186">
        <f t="shared" ref="F30:AT30" si="10">MAX(F29-F28,0)</f>
        <v>0</v>
      </c>
      <c r="G30" s="187">
        <f t="shared" ca="1" si="10"/>
        <v>0</v>
      </c>
      <c r="H30" s="187">
        <f t="shared" ca="1" si="10"/>
        <v>0</v>
      </c>
      <c r="I30" s="187">
        <f t="shared" ca="1" si="10"/>
        <v>0</v>
      </c>
      <c r="J30" s="187">
        <f t="shared" ca="1" si="10"/>
        <v>0</v>
      </c>
      <c r="K30" s="187">
        <f t="shared" ca="1" si="10"/>
        <v>0</v>
      </c>
      <c r="L30" s="187">
        <f t="shared" ca="1" si="10"/>
        <v>0</v>
      </c>
      <c r="M30" s="187">
        <f t="shared" ca="1" si="10"/>
        <v>0</v>
      </c>
      <c r="N30" s="187">
        <f t="shared" ca="1" si="10"/>
        <v>0</v>
      </c>
      <c r="O30" s="187">
        <f t="shared" ca="1" si="10"/>
        <v>0</v>
      </c>
      <c r="P30" s="187">
        <f t="shared" ca="1" si="10"/>
        <v>0</v>
      </c>
      <c r="Q30" s="187">
        <f t="shared" ca="1" si="10"/>
        <v>0</v>
      </c>
      <c r="R30" s="187">
        <f t="shared" ca="1" si="10"/>
        <v>0</v>
      </c>
      <c r="S30" s="187">
        <f t="shared" ca="1" si="10"/>
        <v>0</v>
      </c>
      <c r="T30" s="187">
        <f t="shared" ca="1" si="10"/>
        <v>0</v>
      </c>
      <c r="U30" s="187">
        <f t="shared" ca="1" si="10"/>
        <v>0</v>
      </c>
      <c r="V30" s="187">
        <f t="shared" ca="1" si="10"/>
        <v>0</v>
      </c>
      <c r="W30" s="187">
        <f t="shared" ca="1" si="10"/>
        <v>0</v>
      </c>
      <c r="X30" s="187">
        <f t="shared" ca="1" si="10"/>
        <v>0</v>
      </c>
      <c r="Y30" s="187">
        <f t="shared" ca="1" si="10"/>
        <v>0</v>
      </c>
      <c r="Z30" s="187">
        <f t="shared" ca="1" si="10"/>
        <v>0</v>
      </c>
      <c r="AA30" s="187">
        <f t="shared" ca="1" si="10"/>
        <v>0</v>
      </c>
      <c r="AB30" s="187">
        <f t="shared" ca="1" si="10"/>
        <v>0</v>
      </c>
      <c r="AC30" s="187">
        <f t="shared" ca="1" si="10"/>
        <v>0</v>
      </c>
      <c r="AD30" s="187">
        <f t="shared" ca="1" si="10"/>
        <v>0</v>
      </c>
      <c r="AE30" s="187">
        <f t="shared" ca="1" si="10"/>
        <v>0</v>
      </c>
      <c r="AF30" s="187">
        <f t="shared" ca="1" si="10"/>
        <v>0</v>
      </c>
      <c r="AG30" s="187">
        <f t="shared" ca="1" si="10"/>
        <v>0</v>
      </c>
      <c r="AH30" s="187">
        <f t="shared" ca="1" si="10"/>
        <v>0</v>
      </c>
      <c r="AI30" s="187">
        <f t="shared" ca="1" si="10"/>
        <v>0</v>
      </c>
      <c r="AJ30" s="187">
        <f t="shared" ca="1" si="10"/>
        <v>0</v>
      </c>
      <c r="AK30" s="187">
        <f t="shared" ca="1" si="10"/>
        <v>0</v>
      </c>
      <c r="AL30" s="187">
        <f t="shared" ca="1" si="10"/>
        <v>0</v>
      </c>
      <c r="AM30" s="187">
        <f t="shared" ca="1" si="10"/>
        <v>0</v>
      </c>
      <c r="AN30" s="187">
        <f t="shared" ca="1" si="10"/>
        <v>0</v>
      </c>
      <c r="AO30" s="187">
        <f t="shared" ca="1" si="10"/>
        <v>0</v>
      </c>
      <c r="AP30" s="187">
        <f t="shared" ca="1" si="10"/>
        <v>0</v>
      </c>
      <c r="AQ30" s="187">
        <f t="shared" ca="1" si="10"/>
        <v>0</v>
      </c>
      <c r="AR30" s="187">
        <f t="shared" ca="1" si="10"/>
        <v>0</v>
      </c>
      <c r="AS30" s="187">
        <f t="shared" ca="1" si="10"/>
        <v>0</v>
      </c>
      <c r="AT30" s="187">
        <f t="shared" ca="1" si="10"/>
        <v>0</v>
      </c>
    </row>
    <row r="31" spans="1:46" x14ac:dyDescent="0.4">
      <c r="B31" s="64"/>
      <c r="C31" s="64"/>
      <c r="D31" s="64"/>
      <c r="E31" s="64"/>
    </row>
    <row r="32" spans="1:46" s="45" customFormat="1" x14ac:dyDescent="0.4">
      <c r="A32" s="728"/>
      <c r="B32" s="610" t="s">
        <v>573</v>
      </c>
      <c r="C32" s="610"/>
      <c r="D32" s="610"/>
      <c r="E32" s="610"/>
      <c r="F32" s="46">
        <f>MIN(F28,F29)+F30*(F$2='Control Panel_운영'!$K$90)</f>
        <v>0</v>
      </c>
      <c r="G32" s="47">
        <f ca="1">MIN(G28,G29)+G30*(G$2='Control Panel_운영'!$K$90)</f>
        <v>0</v>
      </c>
      <c r="H32" s="47">
        <f ca="1">MIN(H28,H29)+H30*(H$2='Control Panel_운영'!$K$90)</f>
        <v>0</v>
      </c>
      <c r="I32" s="47">
        <f ca="1">MIN(I28,I29)+I30*(I$2='Control Panel_운영'!$K$90)</f>
        <v>0</v>
      </c>
      <c r="J32" s="47">
        <f ca="1">MIN(J28,J29)+J30*(J$2='Control Panel_운영'!$K$90)</f>
        <v>0</v>
      </c>
      <c r="K32" s="47">
        <f ca="1">MIN(K28,K29)+K30*(K$2='Control Panel_운영'!$K$90)</f>
        <v>0</v>
      </c>
      <c r="L32" s="47">
        <f ca="1">MIN(L28,L29)+L30*(L$2='Control Panel_운영'!$K$90)</f>
        <v>0</v>
      </c>
      <c r="M32" s="47">
        <f ca="1">MIN(M28,M29)+M30*(M$2='Control Panel_운영'!$K$90)</f>
        <v>0</v>
      </c>
      <c r="N32" s="47">
        <f ca="1">MIN(N28,N29)+N30*(N$2='Control Panel_운영'!$K$90)</f>
        <v>0</v>
      </c>
      <c r="O32" s="47">
        <f ca="1">MIN(O28,O29)+O30*(O$2='Control Panel_운영'!$K$90)</f>
        <v>0</v>
      </c>
      <c r="P32" s="47">
        <f ca="1">MIN(P28,P29)+P30*(P$2='Control Panel_운영'!$K$90)</f>
        <v>0</v>
      </c>
      <c r="Q32" s="47">
        <f ca="1">MIN(Q28,Q29)+Q30*(Q$2='Control Panel_운영'!$K$90)</f>
        <v>0</v>
      </c>
      <c r="R32" s="47">
        <f ca="1">MIN(R28,R29)+R30*(R$2='Control Panel_운영'!$K$90)</f>
        <v>0</v>
      </c>
      <c r="S32" s="47">
        <f ca="1">MIN(S28,S29)+S30*(S$2='Control Panel_운영'!$K$90)</f>
        <v>0</v>
      </c>
      <c r="T32" s="47">
        <f ca="1">MIN(T28,T29)+T30*(T$2='Control Panel_운영'!$K$90)</f>
        <v>0</v>
      </c>
      <c r="U32" s="47">
        <f ca="1">MIN(U28,U29)+U30*(U$2='Control Panel_운영'!$K$90)</f>
        <v>0</v>
      </c>
      <c r="V32" s="47">
        <f ca="1">MIN(V28,V29)+V30*(V$2='Control Panel_운영'!$K$90)</f>
        <v>0</v>
      </c>
      <c r="W32" s="47">
        <f ca="1">MIN(W28,W29)+W30*(W$2='Control Panel_운영'!$K$90)</f>
        <v>0</v>
      </c>
      <c r="X32" s="47">
        <f ca="1">MIN(X28,X29)+X30*(X$2='Control Panel_운영'!$K$90)</f>
        <v>0</v>
      </c>
      <c r="Y32" s="47">
        <f ca="1">MIN(Y28,Y29)+Y30*(Y$2='Control Panel_운영'!$K$90)</f>
        <v>0</v>
      </c>
      <c r="Z32" s="47">
        <f ca="1">MIN(Z28,Z29)+Z30*(Z$2='Control Panel_운영'!$K$90)</f>
        <v>0</v>
      </c>
      <c r="AA32" s="47">
        <f ca="1">MIN(AA28,AA29)+AA30*(AA$2='Control Panel_운영'!$K$90)</f>
        <v>0</v>
      </c>
      <c r="AB32" s="47">
        <f ca="1">MIN(AB28,AB29)+AB30*(AB$2='Control Panel_운영'!$K$90)</f>
        <v>0</v>
      </c>
      <c r="AC32" s="47">
        <f ca="1">MIN(AC28,AC29)+AC30*(AC$2='Control Panel_운영'!$K$90)</f>
        <v>0</v>
      </c>
      <c r="AD32" s="47">
        <f ca="1">MIN(AD28,AD29)+AD30*(AD$2='Control Panel_운영'!$K$90)</f>
        <v>0</v>
      </c>
      <c r="AE32" s="47">
        <f ca="1">MIN(AE28,AE29)+AE30*(AE$2='Control Panel_운영'!$K$90)</f>
        <v>0</v>
      </c>
      <c r="AF32" s="47">
        <f ca="1">MIN(AF28,AF29)+AF30*(AF$2='Control Panel_운영'!$K$90)</f>
        <v>0</v>
      </c>
      <c r="AG32" s="47">
        <f ca="1">MIN(AG28,AG29)+AG30*(AG$2='Control Panel_운영'!$K$90)</f>
        <v>0</v>
      </c>
      <c r="AH32" s="47">
        <f ca="1">MIN(AH28,AH29)+AH30*(AH$2='Control Panel_운영'!$K$90)</f>
        <v>0</v>
      </c>
      <c r="AI32" s="47">
        <f ca="1">MIN(AI28,AI29)+AI30*(AI$2='Control Panel_운영'!$K$90)</f>
        <v>0</v>
      </c>
      <c r="AJ32" s="47">
        <f ca="1">MIN(AJ28,AJ29)+AJ30*(AJ$2='Control Panel_운영'!$K$90)</f>
        <v>0</v>
      </c>
      <c r="AK32" s="47">
        <f ca="1">MIN(AK28,AK29)+AK30*(AK$2='Control Panel_운영'!$K$90)</f>
        <v>0</v>
      </c>
      <c r="AL32" s="47">
        <f ca="1">MIN(AL28,AL29)+AL30*(AL$2='Control Panel_운영'!$K$90)</f>
        <v>0</v>
      </c>
      <c r="AM32" s="47">
        <f ca="1">MIN(AM28,AM29)+AM30*(AM$2='Control Panel_운영'!$K$90)</f>
        <v>0</v>
      </c>
      <c r="AN32" s="47">
        <f ca="1">MIN(AN28,AN29)+AN30*(AN$2='Control Panel_운영'!$K$90)</f>
        <v>0</v>
      </c>
      <c r="AO32" s="47">
        <f ca="1">MIN(AO28,AO29)+AO30*(AO$2='Control Panel_운영'!$K$90)</f>
        <v>0</v>
      </c>
      <c r="AP32" s="47">
        <f ca="1">MIN(AP28,AP29)+AP30*(AP$2='Control Panel_운영'!$K$90)</f>
        <v>0</v>
      </c>
      <c r="AQ32" s="47">
        <f ca="1">MIN(AQ28,AQ29)+AQ30*(AQ$2='Control Panel_운영'!$K$90)</f>
        <v>0</v>
      </c>
      <c r="AR32" s="47">
        <f ca="1">MIN(AR28,AR29)+AR30*(AR$2='Control Panel_운영'!$K$90)</f>
        <v>0</v>
      </c>
      <c r="AS32" s="47">
        <f ca="1">MIN(AS28,AS29)+AS30*(AS$2='Control Panel_운영'!$K$90)</f>
        <v>0</v>
      </c>
      <c r="AT32" s="47">
        <f ca="1">MIN(AT28,AT29)+AT30*(AT$2='Control Panel_운영'!$K$90)</f>
        <v>0</v>
      </c>
    </row>
    <row r="33" spans="1:46" s="45" customFormat="1" x14ac:dyDescent="0.4">
      <c r="A33" s="728"/>
      <c r="B33" s="610" t="s">
        <v>574</v>
      </c>
      <c r="C33" s="610"/>
      <c r="D33" s="610"/>
      <c r="E33" s="610"/>
      <c r="F33" s="46">
        <f t="shared" ref="F33:AT33" si="11">MIN(F27,F28)</f>
        <v>0</v>
      </c>
      <c r="G33" s="47">
        <f t="shared" ca="1" si="11"/>
        <v>0</v>
      </c>
      <c r="H33" s="47">
        <f t="shared" ca="1" si="11"/>
        <v>0</v>
      </c>
      <c r="I33" s="47">
        <f t="shared" ca="1" si="11"/>
        <v>0</v>
      </c>
      <c r="J33" s="47">
        <f t="shared" ca="1" si="11"/>
        <v>0</v>
      </c>
      <c r="K33" s="47">
        <f t="shared" ca="1" si="11"/>
        <v>0</v>
      </c>
      <c r="L33" s="47">
        <f t="shared" ca="1" si="11"/>
        <v>0</v>
      </c>
      <c r="M33" s="47">
        <f t="shared" ca="1" si="11"/>
        <v>0</v>
      </c>
      <c r="N33" s="47">
        <f t="shared" ca="1" si="11"/>
        <v>0</v>
      </c>
      <c r="O33" s="47">
        <f t="shared" ca="1" si="11"/>
        <v>0</v>
      </c>
      <c r="P33" s="47">
        <f t="shared" ca="1" si="11"/>
        <v>0</v>
      </c>
      <c r="Q33" s="47">
        <f t="shared" ca="1" si="11"/>
        <v>0</v>
      </c>
      <c r="R33" s="47">
        <f t="shared" ca="1" si="11"/>
        <v>0</v>
      </c>
      <c r="S33" s="47">
        <f t="shared" ca="1" si="11"/>
        <v>0</v>
      </c>
      <c r="T33" s="47">
        <f t="shared" ca="1" si="11"/>
        <v>0</v>
      </c>
      <c r="U33" s="47">
        <f t="shared" ca="1" si="11"/>
        <v>0</v>
      </c>
      <c r="V33" s="47">
        <f t="shared" ca="1" si="11"/>
        <v>0</v>
      </c>
      <c r="W33" s="47">
        <f t="shared" ca="1" si="11"/>
        <v>0</v>
      </c>
      <c r="X33" s="47">
        <f t="shared" ca="1" si="11"/>
        <v>0</v>
      </c>
      <c r="Y33" s="47">
        <f t="shared" ca="1" si="11"/>
        <v>0</v>
      </c>
      <c r="Z33" s="47">
        <f t="shared" ca="1" si="11"/>
        <v>0</v>
      </c>
      <c r="AA33" s="47">
        <f t="shared" ca="1" si="11"/>
        <v>0</v>
      </c>
      <c r="AB33" s="47">
        <f t="shared" ca="1" si="11"/>
        <v>0</v>
      </c>
      <c r="AC33" s="47">
        <f t="shared" ca="1" si="11"/>
        <v>0</v>
      </c>
      <c r="AD33" s="47">
        <f t="shared" ca="1" si="11"/>
        <v>0</v>
      </c>
      <c r="AE33" s="47">
        <f t="shared" ca="1" si="11"/>
        <v>0</v>
      </c>
      <c r="AF33" s="47">
        <f t="shared" ca="1" si="11"/>
        <v>0</v>
      </c>
      <c r="AG33" s="47">
        <f t="shared" ca="1" si="11"/>
        <v>0</v>
      </c>
      <c r="AH33" s="47">
        <f t="shared" ca="1" si="11"/>
        <v>0</v>
      </c>
      <c r="AI33" s="47">
        <f t="shared" ca="1" si="11"/>
        <v>0</v>
      </c>
      <c r="AJ33" s="47">
        <f t="shared" ca="1" si="11"/>
        <v>0</v>
      </c>
      <c r="AK33" s="47">
        <f t="shared" ca="1" si="11"/>
        <v>0</v>
      </c>
      <c r="AL33" s="47">
        <f t="shared" ca="1" si="11"/>
        <v>0</v>
      </c>
      <c r="AM33" s="47">
        <f t="shared" ca="1" si="11"/>
        <v>0</v>
      </c>
      <c r="AN33" s="47">
        <f t="shared" ca="1" si="11"/>
        <v>0</v>
      </c>
      <c r="AO33" s="47">
        <f t="shared" ca="1" si="11"/>
        <v>0</v>
      </c>
      <c r="AP33" s="47">
        <f t="shared" ca="1" si="11"/>
        <v>0</v>
      </c>
      <c r="AQ33" s="47">
        <f t="shared" ca="1" si="11"/>
        <v>0</v>
      </c>
      <c r="AR33" s="47">
        <f t="shared" ca="1" si="11"/>
        <v>0</v>
      </c>
      <c r="AS33" s="47">
        <f t="shared" ca="1" si="11"/>
        <v>0</v>
      </c>
      <c r="AT33" s="47">
        <f t="shared" ca="1" si="11"/>
        <v>0</v>
      </c>
    </row>
    <row r="34" spans="1:46" s="45" customFormat="1" x14ac:dyDescent="0.4">
      <c r="A34" s="728"/>
      <c r="B34" s="610" t="s">
        <v>115</v>
      </c>
      <c r="C34" s="610"/>
      <c r="D34" s="610"/>
      <c r="E34" s="610"/>
      <c r="F34" s="46">
        <f>(F$17-F30*(F2='Control Panel_운영'!$K$90))*'Control Panel_운영'!$M$162</f>
        <v>0</v>
      </c>
      <c r="G34" s="47">
        <f ca="1">(G$17-G30*(G2='Control Panel_운영'!$K$90))*'Control Panel_운영'!$M$162</f>
        <v>0</v>
      </c>
      <c r="H34" s="47">
        <f ca="1">(H$17-H30*(H2='Control Panel_운영'!$K$90))*'Control Panel_운영'!$M$162</f>
        <v>0</v>
      </c>
      <c r="I34" s="47">
        <f ca="1">(I$17-I30*(I2='Control Panel_운영'!$K$90))*'Control Panel_운영'!$M$162</f>
        <v>0</v>
      </c>
      <c r="J34" s="47">
        <f ca="1">(J$17-J30*(J2='Control Panel_운영'!$K$90))*'Control Panel_운영'!$M$162</f>
        <v>0</v>
      </c>
      <c r="K34" s="47">
        <f ca="1">(K$17-K30*(K2='Control Panel_운영'!$K$90))*'Control Panel_운영'!$M$162</f>
        <v>0</v>
      </c>
      <c r="L34" s="47">
        <f ca="1">(L$17-L30*(L2='Control Panel_운영'!$K$90))*'Control Panel_운영'!$M$162</f>
        <v>0</v>
      </c>
      <c r="M34" s="47">
        <f ca="1">(M$17-M30*(M2='Control Panel_운영'!$K$90))*'Control Panel_운영'!$M$162</f>
        <v>0</v>
      </c>
      <c r="N34" s="47">
        <f ca="1">(N$17-N30*(N2='Control Panel_운영'!$K$90))*'Control Panel_운영'!$M$162</f>
        <v>0</v>
      </c>
      <c r="O34" s="47">
        <f ca="1">(O$17-O30*(O2='Control Panel_운영'!$K$90))*'Control Panel_운영'!$M$162</f>
        <v>0</v>
      </c>
      <c r="P34" s="47">
        <f ca="1">(P$17-P30*(P2='Control Panel_운영'!$K$90))*'Control Panel_운영'!$M$162</f>
        <v>0</v>
      </c>
      <c r="Q34" s="47">
        <f ca="1">(Q$17-Q30*(Q2='Control Panel_운영'!$K$90))*'Control Panel_운영'!$M$162</f>
        <v>0</v>
      </c>
      <c r="R34" s="47">
        <f ca="1">(R$17-R30*(R2='Control Panel_운영'!$K$90))*'Control Panel_운영'!$M$162</f>
        <v>0</v>
      </c>
      <c r="S34" s="47">
        <f ca="1">(S$17-S30*(S2='Control Panel_운영'!$K$90))*'Control Panel_운영'!$M$162</f>
        <v>0</v>
      </c>
      <c r="T34" s="47">
        <f ca="1">(T$17-T30*(T2='Control Panel_운영'!$K$90))*'Control Panel_운영'!$M$162</f>
        <v>0</v>
      </c>
      <c r="U34" s="47">
        <f ca="1">(U$17-U30*(U2='Control Panel_운영'!$K$90))*'Control Panel_운영'!$M$162</f>
        <v>0</v>
      </c>
      <c r="V34" s="47">
        <f ca="1">(V$17-V30*(V2='Control Panel_운영'!$K$90))*'Control Panel_운영'!$M$162</f>
        <v>0</v>
      </c>
      <c r="W34" s="47">
        <f ca="1">(W$17-W30*(W2='Control Panel_운영'!$K$90))*'Control Panel_운영'!$M$162</f>
        <v>0</v>
      </c>
      <c r="X34" s="47">
        <f ca="1">(X$17-X30*(X2='Control Panel_운영'!$K$90))*'Control Panel_운영'!$M$162</f>
        <v>0</v>
      </c>
      <c r="Y34" s="47">
        <f ca="1">(Y$17-Y30*(Y2='Control Panel_운영'!$K$90))*'Control Panel_운영'!$M$162</f>
        <v>0</v>
      </c>
      <c r="Z34" s="47">
        <f ca="1">(Z$17-Z30*(Z2='Control Panel_운영'!$K$90))*'Control Panel_운영'!$M$162</f>
        <v>0</v>
      </c>
      <c r="AA34" s="47">
        <f ca="1">(AA$17-AA30*(AA2='Control Panel_운영'!$K$90))*'Control Panel_운영'!$M$162</f>
        <v>0</v>
      </c>
      <c r="AB34" s="47">
        <f ca="1">(AB$17-AB30*(AB2='Control Panel_운영'!$K$90))*'Control Panel_운영'!$M$162</f>
        <v>0</v>
      </c>
      <c r="AC34" s="47">
        <f ca="1">(AC$17-AC30*(AC2='Control Panel_운영'!$K$90))*'Control Panel_운영'!$M$162</f>
        <v>0</v>
      </c>
      <c r="AD34" s="47">
        <f ca="1">(AD$17-AD30*(AD2='Control Panel_운영'!$K$90))*'Control Panel_운영'!$M$162</f>
        <v>0</v>
      </c>
      <c r="AE34" s="47">
        <f ca="1">(AE$17-AE30*(AE2='Control Panel_운영'!$K$90))*'Control Panel_운영'!$M$162</f>
        <v>0</v>
      </c>
      <c r="AF34" s="47">
        <f ca="1">(AF$17-AF30*(AF2='Control Panel_운영'!$K$90))*'Control Panel_운영'!$M$162</f>
        <v>0</v>
      </c>
      <c r="AG34" s="47">
        <f ca="1">(AG$17-AG30*(AG2='Control Panel_운영'!$K$90))*'Control Panel_운영'!$M$162</f>
        <v>0</v>
      </c>
      <c r="AH34" s="47">
        <f ca="1">(AH$17-AH30*(AH2='Control Panel_운영'!$K$90))*'Control Panel_운영'!$M$162</f>
        <v>0</v>
      </c>
      <c r="AI34" s="47">
        <f ca="1">(AI$17-AI30*(AI2='Control Panel_운영'!$K$90))*'Control Panel_운영'!$M$162</f>
        <v>0</v>
      </c>
      <c r="AJ34" s="47">
        <f ca="1">(AJ$17-AJ30*(AJ2='Control Panel_운영'!$K$90))*'Control Panel_운영'!$M$162</f>
        <v>0</v>
      </c>
      <c r="AK34" s="47">
        <f ca="1">(AK$17-AK30*(AK2='Control Panel_운영'!$K$90))*'Control Panel_운영'!$M$162</f>
        <v>0</v>
      </c>
      <c r="AL34" s="47">
        <f ca="1">(AL$17-AL30*(AL2='Control Panel_운영'!$K$90))*'Control Panel_운영'!$M$162</f>
        <v>0</v>
      </c>
      <c r="AM34" s="47">
        <f ca="1">(AM$17-AM30*(AM2='Control Panel_운영'!$K$90))*'Control Panel_운영'!$M$162</f>
        <v>0</v>
      </c>
      <c r="AN34" s="47">
        <f ca="1">(AN$17-AN30*(AN2='Control Panel_운영'!$K$90))*'Control Panel_운영'!$M$162</f>
        <v>0</v>
      </c>
      <c r="AO34" s="47">
        <f ca="1">(AO$17-AO30*(AO2='Control Panel_운영'!$K$90))*'Control Panel_운영'!$M$162</f>
        <v>0</v>
      </c>
      <c r="AP34" s="47">
        <f ca="1">(AP$17-AP30*(AP2='Control Panel_운영'!$K$90))*'Control Panel_운영'!$M$162</f>
        <v>0</v>
      </c>
      <c r="AQ34" s="47">
        <f ca="1">(AQ$17-AQ30*(AQ2='Control Panel_운영'!$K$90))*'Control Panel_운영'!$M$162</f>
        <v>0</v>
      </c>
      <c r="AR34" s="47">
        <f ca="1">(AR$17-AR30*(AR2='Control Panel_운영'!$K$90))*'Control Panel_운영'!$M$162</f>
        <v>0</v>
      </c>
      <c r="AS34" s="47">
        <f ca="1">(AS$17-AS30*(AS2='Control Panel_운영'!$K$90))*'Control Panel_운영'!$M$162</f>
        <v>0</v>
      </c>
      <c r="AT34" s="47">
        <f ca="1">(AT$17-AT30*(AT2='Control Panel_운영'!$K$90))*'Control Panel_운영'!$M$162</f>
        <v>0</v>
      </c>
    </row>
    <row r="35" spans="1:46" x14ac:dyDescent="0.4">
      <c r="B35" s="64"/>
      <c r="C35" s="64"/>
      <c r="D35" s="64"/>
    </row>
    <row r="36" spans="1:46" x14ac:dyDescent="0.4">
      <c r="B36" s="64"/>
      <c r="C36" s="64"/>
      <c r="D36" s="64"/>
      <c r="E36" s="673" t="s">
        <v>846</v>
      </c>
    </row>
    <row r="37" spans="1:46" s="45" customFormat="1" x14ac:dyDescent="0.4">
      <c r="A37" s="728"/>
      <c r="B37" s="610" t="s">
        <v>881</v>
      </c>
      <c r="C37" s="610"/>
      <c r="D37" s="610"/>
      <c r="E37" s="674">
        <f ca="1">IFERROR(XIRR(F37:AT37,F$2:AT$2),0)</f>
        <v>0</v>
      </c>
      <c r="F37" s="46">
        <f>(-$C$26*(F$2='Control Panel_운영'!$K$84))+F32+F34+($C$26*(F$2='Control Panel_운영'!$K$90))</f>
        <v>0</v>
      </c>
      <c r="G37" s="47">
        <f ca="1">(-$C$26*(G$2='Control Panel_운영'!$K$84))+G32+G34+($C$26*(G$2='Control Panel_운영'!$K$90))</f>
        <v>0</v>
      </c>
      <c r="H37" s="47">
        <f ca="1">(-$C$26*(H$2='Control Panel_운영'!$K$84))+H32+H34+($C$26*(H$2='Control Panel_운영'!$K$90))</f>
        <v>0</v>
      </c>
      <c r="I37" s="47">
        <f ca="1">(-$C$26*(I$2='Control Panel_운영'!$K$84))+I32+I34+($C$26*(I$2='Control Panel_운영'!$K$90))</f>
        <v>0</v>
      </c>
      <c r="J37" s="47">
        <f ca="1">(-$C$26*(J$2='Control Panel_운영'!$K$84))+J32+J34+($C$26*(J$2='Control Panel_운영'!$K$90))</f>
        <v>0</v>
      </c>
      <c r="K37" s="47">
        <f ca="1">(-$C$26*(K$2='Control Panel_운영'!$K$84))+K32+K34+($C$26*(K$2='Control Panel_운영'!$K$90))</f>
        <v>0</v>
      </c>
      <c r="L37" s="47">
        <f ca="1">(-$C$26*(L$2='Control Panel_운영'!$K$84))+L32+L34+($C$26*(L$2='Control Panel_운영'!$K$90))</f>
        <v>0</v>
      </c>
      <c r="M37" s="47">
        <f ca="1">(-$C$26*(M$2='Control Panel_운영'!$K$84))+M32+M34+($C$26*(M$2='Control Panel_운영'!$K$90))</f>
        <v>0</v>
      </c>
      <c r="N37" s="47">
        <f ca="1">(-$C$26*(N$2='Control Panel_운영'!$K$84))+N32+N34+($C$26*(N$2='Control Panel_운영'!$K$90))</f>
        <v>0</v>
      </c>
      <c r="O37" s="47">
        <f ca="1">(-$C$26*(O$2='Control Panel_운영'!$K$84))+O32+O34+($C$26*(O$2='Control Panel_운영'!$K$90))</f>
        <v>0</v>
      </c>
      <c r="P37" s="47">
        <f ca="1">(-$C$26*(P$2='Control Panel_운영'!$K$84))+P32+P34+($C$26*(P$2='Control Panel_운영'!$K$90))</f>
        <v>0</v>
      </c>
      <c r="Q37" s="47">
        <f ca="1">(-$C$26*(Q$2='Control Panel_운영'!$K$84))+Q32+Q34+($C$26*(Q$2='Control Panel_운영'!$K$90))</f>
        <v>0</v>
      </c>
      <c r="R37" s="47">
        <f ca="1">(-$C$26*(R$2='Control Panel_운영'!$K$84))+R32+R34+($C$26*(R$2='Control Panel_운영'!$K$90))</f>
        <v>0</v>
      </c>
      <c r="S37" s="47">
        <f ca="1">(-$C$26*(S$2='Control Panel_운영'!$K$84))+S32+S34+($C$26*(S$2='Control Panel_운영'!$K$90))</f>
        <v>0</v>
      </c>
      <c r="T37" s="47">
        <f ca="1">(-$C$26*(T$2='Control Panel_운영'!$K$84))+T32+T34+($C$26*(T$2='Control Panel_운영'!$K$90))</f>
        <v>0</v>
      </c>
      <c r="U37" s="47">
        <f ca="1">(-$C$26*(U$2='Control Panel_운영'!$K$84))+U32+U34+($C$26*(U$2='Control Panel_운영'!$K$90))</f>
        <v>0</v>
      </c>
      <c r="V37" s="47">
        <f ca="1">(-$C$26*(V$2='Control Panel_운영'!$K$84))+V32+V34+($C$26*(V$2='Control Panel_운영'!$K$90))</f>
        <v>0</v>
      </c>
      <c r="W37" s="47">
        <f ca="1">(-$C$26*(W$2='Control Panel_운영'!$K$84))+W32+W34+($C$26*(W$2='Control Panel_운영'!$K$90))</f>
        <v>0</v>
      </c>
      <c r="X37" s="47">
        <f ca="1">(-$C$26*(X$2='Control Panel_운영'!$K$84))+X32+X34+($C$26*(X$2='Control Panel_운영'!$K$90))</f>
        <v>0</v>
      </c>
      <c r="Y37" s="47">
        <f ca="1">(-$C$26*(Y$2='Control Panel_운영'!$K$84))+Y32+Y34+($C$26*(Y$2='Control Panel_운영'!$K$90))</f>
        <v>0</v>
      </c>
      <c r="Z37" s="47">
        <f ca="1">(-$C$26*(Z$2='Control Panel_운영'!$K$84))+Z32+Z34+($C$26*(Z$2='Control Panel_운영'!$K$90))</f>
        <v>0</v>
      </c>
      <c r="AA37" s="47">
        <f ca="1">(-$C$26*(AA$2='Control Panel_운영'!$K$84))+AA32+AA34+($C$26*(AA$2='Control Panel_운영'!$K$90))</f>
        <v>0</v>
      </c>
      <c r="AB37" s="47">
        <f ca="1">(-$C$26*(AB$2='Control Panel_운영'!$K$84))+AB32+AB34+($C$26*(AB$2='Control Panel_운영'!$K$90))</f>
        <v>0</v>
      </c>
      <c r="AC37" s="47">
        <f ca="1">(-$C$26*(AC$2='Control Panel_운영'!$K$84))+AC32+AC34+($C$26*(AC$2='Control Panel_운영'!$K$90))</f>
        <v>0</v>
      </c>
      <c r="AD37" s="47">
        <f ca="1">(-$C$26*(AD$2='Control Panel_운영'!$K$84))+AD32+AD34+($C$26*(AD$2='Control Panel_운영'!$K$90))</f>
        <v>0</v>
      </c>
      <c r="AE37" s="47">
        <f ca="1">(-$C$26*(AE$2='Control Panel_운영'!$K$84))+AE32+AE34+($C$26*(AE$2='Control Panel_운영'!$K$90))</f>
        <v>0</v>
      </c>
      <c r="AF37" s="47">
        <f ca="1">(-$C$26*(AF$2='Control Panel_운영'!$K$84))+AF32+AF34+($C$26*(AF$2='Control Panel_운영'!$K$90))</f>
        <v>0</v>
      </c>
      <c r="AG37" s="47">
        <f ca="1">(-$C$26*(AG$2='Control Panel_운영'!$K$84))+AG32+AG34+($C$26*(AG$2='Control Panel_운영'!$K$90))</f>
        <v>0</v>
      </c>
      <c r="AH37" s="47">
        <f ca="1">(-$C$26*(AH$2='Control Panel_운영'!$K$84))+AH32+AH34+($C$26*(AH$2='Control Panel_운영'!$K$90))</f>
        <v>0</v>
      </c>
      <c r="AI37" s="47">
        <f ca="1">(-$C$26*(AI$2='Control Panel_운영'!$K$84))+AI32+AI34+($C$26*(AI$2='Control Panel_운영'!$K$90))</f>
        <v>0</v>
      </c>
      <c r="AJ37" s="47">
        <f ca="1">(-$C$26*(AJ$2='Control Panel_운영'!$K$84))+AJ32+AJ34+($C$26*(AJ$2='Control Panel_운영'!$K$90))</f>
        <v>0</v>
      </c>
      <c r="AK37" s="47">
        <f ca="1">(-$C$26*(AK$2='Control Panel_운영'!$K$84))+AK32+AK34+($C$26*(AK$2='Control Panel_운영'!$K$90))</f>
        <v>0</v>
      </c>
      <c r="AL37" s="47">
        <f ca="1">(-$C$26*(AL$2='Control Panel_운영'!$K$84))+AL32+AL34+($C$26*(AL$2='Control Panel_운영'!$K$90))</f>
        <v>0</v>
      </c>
      <c r="AM37" s="47">
        <f ca="1">(-$C$26*(AM$2='Control Panel_운영'!$K$84))+AM32+AM34+($C$26*(AM$2='Control Panel_운영'!$K$90))</f>
        <v>0</v>
      </c>
      <c r="AN37" s="47">
        <f ca="1">(-$C$26*(AN$2='Control Panel_운영'!$K$84))+AN32+AN34+($C$26*(AN$2='Control Panel_운영'!$K$90))</f>
        <v>0</v>
      </c>
      <c r="AO37" s="47">
        <f ca="1">(-$C$26*(AO$2='Control Panel_운영'!$K$84))+AO32+AO34+($C$26*(AO$2='Control Panel_운영'!$K$90))</f>
        <v>0</v>
      </c>
      <c r="AP37" s="47">
        <f ca="1">(-$C$26*(AP$2='Control Panel_운영'!$K$84))+AP32+AP34+($C$26*(AP$2='Control Panel_운영'!$K$90))</f>
        <v>0</v>
      </c>
      <c r="AQ37" s="47">
        <f ca="1">(-$C$26*(AQ$2='Control Panel_운영'!$K$84))+AQ32+AQ34+($C$26*(AQ$2='Control Panel_운영'!$K$90))</f>
        <v>0</v>
      </c>
      <c r="AR37" s="47">
        <f ca="1">(-$C$26*(AR$2='Control Panel_운영'!$K$84))+AR32+AR34+($C$26*(AR$2='Control Panel_운영'!$K$90))</f>
        <v>0</v>
      </c>
      <c r="AS37" s="47">
        <f ca="1">(-$C$26*(AS$2='Control Panel_운영'!$K$84))+AS32+AS34+($C$26*(AS$2='Control Panel_운영'!$K$90))</f>
        <v>0</v>
      </c>
      <c r="AT37" s="47">
        <f ca="1">(-$C$26*(AT$2='Control Panel_운영'!$K$84))+AT32+AT34+($C$26*(AT$2='Control Panel_운영'!$K$90))</f>
        <v>0</v>
      </c>
    </row>
    <row r="38" spans="1:46" s="550" customFormat="1" x14ac:dyDescent="0.4">
      <c r="A38" s="718"/>
      <c r="B38" s="610" t="s">
        <v>680</v>
      </c>
      <c r="C38" s="585"/>
      <c r="D38" s="585"/>
      <c r="E38" s="585"/>
      <c r="F38" s="613">
        <f t="shared" ref="F38:AT38" si="12">IFERROR(F$32/$C$26,0)</f>
        <v>0</v>
      </c>
      <c r="G38" s="614">
        <f t="shared" ca="1" si="12"/>
        <v>0</v>
      </c>
      <c r="H38" s="614">
        <f t="shared" ca="1" si="12"/>
        <v>0</v>
      </c>
      <c r="I38" s="614">
        <f t="shared" ca="1" si="12"/>
        <v>0</v>
      </c>
      <c r="J38" s="614">
        <f t="shared" ca="1" si="12"/>
        <v>0</v>
      </c>
      <c r="K38" s="614">
        <f t="shared" ca="1" si="12"/>
        <v>0</v>
      </c>
      <c r="L38" s="614">
        <f t="shared" ca="1" si="12"/>
        <v>0</v>
      </c>
      <c r="M38" s="614">
        <f t="shared" ca="1" si="12"/>
        <v>0</v>
      </c>
      <c r="N38" s="614">
        <f t="shared" ca="1" si="12"/>
        <v>0</v>
      </c>
      <c r="O38" s="614">
        <f t="shared" ca="1" si="12"/>
        <v>0</v>
      </c>
      <c r="P38" s="614">
        <f t="shared" ca="1" si="12"/>
        <v>0</v>
      </c>
      <c r="Q38" s="614">
        <f t="shared" ca="1" si="12"/>
        <v>0</v>
      </c>
      <c r="R38" s="614">
        <f t="shared" ca="1" si="12"/>
        <v>0</v>
      </c>
      <c r="S38" s="614">
        <f t="shared" ca="1" si="12"/>
        <v>0</v>
      </c>
      <c r="T38" s="614">
        <f t="shared" ca="1" si="12"/>
        <v>0</v>
      </c>
      <c r="U38" s="614">
        <f t="shared" ca="1" si="12"/>
        <v>0</v>
      </c>
      <c r="V38" s="614">
        <f t="shared" ca="1" si="12"/>
        <v>0</v>
      </c>
      <c r="W38" s="614">
        <f t="shared" ca="1" si="12"/>
        <v>0</v>
      </c>
      <c r="X38" s="614">
        <f t="shared" ca="1" si="12"/>
        <v>0</v>
      </c>
      <c r="Y38" s="614">
        <f t="shared" ca="1" si="12"/>
        <v>0</v>
      </c>
      <c r="Z38" s="614">
        <f t="shared" ca="1" si="12"/>
        <v>0</v>
      </c>
      <c r="AA38" s="614">
        <f t="shared" ca="1" si="12"/>
        <v>0</v>
      </c>
      <c r="AB38" s="614">
        <f t="shared" ca="1" si="12"/>
        <v>0</v>
      </c>
      <c r="AC38" s="614">
        <f t="shared" ca="1" si="12"/>
        <v>0</v>
      </c>
      <c r="AD38" s="614">
        <f t="shared" ca="1" si="12"/>
        <v>0</v>
      </c>
      <c r="AE38" s="614">
        <f t="shared" ca="1" si="12"/>
        <v>0</v>
      </c>
      <c r="AF38" s="614">
        <f t="shared" ca="1" si="12"/>
        <v>0</v>
      </c>
      <c r="AG38" s="614">
        <f t="shared" ca="1" si="12"/>
        <v>0</v>
      </c>
      <c r="AH38" s="614">
        <f t="shared" ca="1" si="12"/>
        <v>0</v>
      </c>
      <c r="AI38" s="614">
        <f t="shared" ca="1" si="12"/>
        <v>0</v>
      </c>
      <c r="AJ38" s="614">
        <f t="shared" ca="1" si="12"/>
        <v>0</v>
      </c>
      <c r="AK38" s="614">
        <f t="shared" ca="1" si="12"/>
        <v>0</v>
      </c>
      <c r="AL38" s="614">
        <f t="shared" ca="1" si="12"/>
        <v>0</v>
      </c>
      <c r="AM38" s="614">
        <f t="shared" ca="1" si="12"/>
        <v>0</v>
      </c>
      <c r="AN38" s="614">
        <f t="shared" ca="1" si="12"/>
        <v>0</v>
      </c>
      <c r="AO38" s="614">
        <f t="shared" ca="1" si="12"/>
        <v>0</v>
      </c>
      <c r="AP38" s="614">
        <f t="shared" ca="1" si="12"/>
        <v>0</v>
      </c>
      <c r="AQ38" s="614">
        <f t="shared" ca="1" si="12"/>
        <v>0</v>
      </c>
      <c r="AR38" s="614">
        <f t="shared" ca="1" si="12"/>
        <v>0</v>
      </c>
      <c r="AS38" s="614">
        <f t="shared" ca="1" si="12"/>
        <v>0</v>
      </c>
      <c r="AT38" s="614">
        <f t="shared" ca="1" si="12"/>
        <v>0</v>
      </c>
    </row>
    <row r="39" spans="1:46" s="550" customFormat="1" x14ac:dyDescent="0.4">
      <c r="A39" s="718"/>
      <c r="B39" s="610" t="s">
        <v>997</v>
      </c>
      <c r="C39" s="585"/>
      <c r="D39" s="585"/>
      <c r="E39" s="585"/>
      <c r="F39" s="613">
        <f>IFERROR(F$32/$C$26*F$4/SUMIF('손익계산서(M)'!$F$2:$DV$2,F1,'손익계산서(M)'!$F$4:$DV$4),0)</f>
        <v>0</v>
      </c>
      <c r="G39" s="614">
        <f ca="1">IFERROR(G$32/$C$26*G$4/SUMIF('손익계산서(M)'!$F$2:$DV$2,G1,'손익계산서(M)'!$F$4:$DV$4),0)</f>
        <v>0</v>
      </c>
      <c r="H39" s="614">
        <f ca="1">IFERROR(H$32/$C$26*H$4/SUMIF('손익계산서(M)'!$F$2:$DV$2,H1,'손익계산서(M)'!$F$4:$DV$4),0)</f>
        <v>0</v>
      </c>
      <c r="I39" s="614">
        <f ca="1">IFERROR(I$32/$C$26*I$4/SUMIF('손익계산서(M)'!$F$2:$DV$2,I1,'손익계산서(M)'!$F$4:$DV$4),0)</f>
        <v>0</v>
      </c>
      <c r="J39" s="614">
        <f ca="1">IFERROR(J$32/$C$26*J$4/SUMIF('손익계산서(M)'!$F$2:$DV$2,J1,'손익계산서(M)'!$F$4:$DV$4),0)</f>
        <v>0</v>
      </c>
      <c r="K39" s="614">
        <f ca="1">IFERROR(K$32/$C$26*K$4/SUMIF('손익계산서(M)'!$F$2:$DV$2,K1,'손익계산서(M)'!$F$4:$DV$4),0)</f>
        <v>0</v>
      </c>
      <c r="L39" s="614">
        <f ca="1">IFERROR(L$32/$C$26*L$4/SUMIF('손익계산서(M)'!$F$2:$DV$2,L1,'손익계산서(M)'!$F$4:$DV$4),0)</f>
        <v>0</v>
      </c>
      <c r="M39" s="614">
        <f ca="1">IFERROR(M$32/$C$26*M$4/SUMIF('손익계산서(M)'!$F$2:$DV$2,M1,'손익계산서(M)'!$F$4:$DV$4),0)</f>
        <v>0</v>
      </c>
      <c r="N39" s="614">
        <f ca="1">IFERROR(N$32/$C$26*N$4/SUMIF('손익계산서(M)'!$F$2:$DV$2,N1,'손익계산서(M)'!$F$4:$DV$4),0)</f>
        <v>0</v>
      </c>
      <c r="O39" s="614">
        <f ca="1">IFERROR(O$32/$C$26*O$4/SUMIF('손익계산서(M)'!$F$2:$DV$2,O1,'손익계산서(M)'!$F$4:$DV$4),0)</f>
        <v>0</v>
      </c>
      <c r="P39" s="614">
        <f ca="1">IFERROR(P$32/$C$26*P$4/SUMIF('손익계산서(M)'!$F$2:$DV$2,P1,'손익계산서(M)'!$F$4:$DV$4),0)</f>
        <v>0</v>
      </c>
      <c r="Q39" s="614">
        <f ca="1">IFERROR(Q$32/$C$26*Q$4/SUMIF('손익계산서(M)'!$F$2:$DV$2,Q1,'손익계산서(M)'!$F$4:$DV$4),0)</f>
        <v>0</v>
      </c>
      <c r="R39" s="614">
        <f ca="1">IFERROR(R$32/$C$26*R$4/SUMIF('손익계산서(M)'!$F$2:$DV$2,R1,'손익계산서(M)'!$F$4:$DV$4),0)</f>
        <v>0</v>
      </c>
      <c r="S39" s="614">
        <f ca="1">IFERROR(S$32/$C$26*S$4/SUMIF('손익계산서(M)'!$F$2:$DV$2,S1,'손익계산서(M)'!$F$4:$DV$4),0)</f>
        <v>0</v>
      </c>
      <c r="T39" s="614">
        <f ca="1">IFERROR(T$32/$C$26*T$4/SUMIF('손익계산서(M)'!$F$2:$DV$2,T1,'손익계산서(M)'!$F$4:$DV$4),0)</f>
        <v>0</v>
      </c>
      <c r="U39" s="614">
        <f ca="1">IFERROR(U$32/$C$26*U$4/SUMIF('손익계산서(M)'!$F$2:$DV$2,U1,'손익계산서(M)'!$F$4:$DV$4),0)</f>
        <v>0</v>
      </c>
      <c r="V39" s="614">
        <f ca="1">IFERROR(V$32/$C$26*V$4/SUMIF('손익계산서(M)'!$F$2:$DV$2,V1,'손익계산서(M)'!$F$4:$DV$4),0)</f>
        <v>0</v>
      </c>
      <c r="W39" s="614">
        <f ca="1">IFERROR(W$32/$C$26*W$4/SUMIF('손익계산서(M)'!$F$2:$DV$2,W1,'손익계산서(M)'!$F$4:$DV$4),0)</f>
        <v>0</v>
      </c>
      <c r="X39" s="614">
        <f ca="1">IFERROR(X$32/$C$26*X$4/SUMIF('손익계산서(M)'!$F$2:$DV$2,X1,'손익계산서(M)'!$F$4:$DV$4),0)</f>
        <v>0</v>
      </c>
      <c r="Y39" s="614">
        <f ca="1">IFERROR(Y$32/$C$26*Y$4/SUMIF('손익계산서(M)'!$F$2:$DV$2,Y1,'손익계산서(M)'!$F$4:$DV$4),0)</f>
        <v>0</v>
      </c>
      <c r="Z39" s="614">
        <f ca="1">IFERROR(Z$32/$C$26*Z$4/SUMIF('손익계산서(M)'!$F$2:$DV$2,Z1,'손익계산서(M)'!$F$4:$DV$4),0)</f>
        <v>0</v>
      </c>
      <c r="AA39" s="614">
        <f ca="1">IFERROR(AA$32/$C$26*AA$4/SUMIF('손익계산서(M)'!$F$2:$DV$2,AA1,'손익계산서(M)'!$F$4:$DV$4),0)</f>
        <v>0</v>
      </c>
      <c r="AB39" s="614">
        <f ca="1">IFERROR(AB$32/$C$26*AB$4/SUMIF('손익계산서(M)'!$F$2:$DV$2,AB1,'손익계산서(M)'!$F$4:$DV$4),0)</f>
        <v>0</v>
      </c>
      <c r="AC39" s="614">
        <f ca="1">IFERROR(AC$32/$C$26*AC$4/SUMIF('손익계산서(M)'!$F$2:$DV$2,AC1,'손익계산서(M)'!$F$4:$DV$4),0)</f>
        <v>0</v>
      </c>
      <c r="AD39" s="614">
        <f ca="1">IFERROR(AD$32/$C$26*AD$4/SUMIF('손익계산서(M)'!$F$2:$DV$2,AD1,'손익계산서(M)'!$F$4:$DV$4),0)</f>
        <v>0</v>
      </c>
      <c r="AE39" s="614">
        <f ca="1">IFERROR(AE$32/$C$26*AE$4/SUMIF('손익계산서(M)'!$F$2:$DV$2,AE1,'손익계산서(M)'!$F$4:$DV$4),0)</f>
        <v>0</v>
      </c>
      <c r="AF39" s="614">
        <f ca="1">IFERROR(AF$32/$C$26*AF$4/SUMIF('손익계산서(M)'!$F$2:$DV$2,AF1,'손익계산서(M)'!$F$4:$DV$4),0)</f>
        <v>0</v>
      </c>
      <c r="AG39" s="614">
        <f ca="1">IFERROR(AG$32/$C$26*AG$4/SUMIF('손익계산서(M)'!$F$2:$DV$2,AG1,'손익계산서(M)'!$F$4:$DV$4),0)</f>
        <v>0</v>
      </c>
      <c r="AH39" s="614">
        <f ca="1">IFERROR(AH$32/$C$26*AH$4/SUMIF('손익계산서(M)'!$F$2:$DV$2,AH1,'손익계산서(M)'!$F$4:$DV$4),0)</f>
        <v>0</v>
      </c>
      <c r="AI39" s="614">
        <f ca="1">IFERROR(AI$32/$C$26*AI$4/SUMIF('손익계산서(M)'!$F$2:$DV$2,AI1,'손익계산서(M)'!$F$4:$DV$4),0)</f>
        <v>0</v>
      </c>
      <c r="AJ39" s="614">
        <f ca="1">IFERROR(AJ$32/$C$26*AJ$4/SUMIF('손익계산서(M)'!$F$2:$DV$2,AJ1,'손익계산서(M)'!$F$4:$DV$4),0)</f>
        <v>0</v>
      </c>
      <c r="AK39" s="614">
        <f ca="1">IFERROR(AK$32/$C$26*AK$4/SUMIF('손익계산서(M)'!$F$2:$DV$2,AK1,'손익계산서(M)'!$F$4:$DV$4),0)</f>
        <v>0</v>
      </c>
      <c r="AL39" s="614">
        <f ca="1">IFERROR(AL$32/$C$26*AL$4/SUMIF('손익계산서(M)'!$F$2:$DV$2,AL1,'손익계산서(M)'!$F$4:$DV$4),0)</f>
        <v>0</v>
      </c>
      <c r="AM39" s="614">
        <f ca="1">IFERROR(AM$32/$C$26*AM$4/SUMIF('손익계산서(M)'!$F$2:$DV$2,AM1,'손익계산서(M)'!$F$4:$DV$4),0)</f>
        <v>0</v>
      </c>
      <c r="AN39" s="614">
        <f ca="1">IFERROR(AN$32/$C$26*AN$4/SUMIF('손익계산서(M)'!$F$2:$DV$2,AN1,'손익계산서(M)'!$F$4:$DV$4),0)</f>
        <v>0</v>
      </c>
      <c r="AO39" s="614">
        <f ca="1">IFERROR(AO$32/$C$26*AO$4/SUMIF('손익계산서(M)'!$F$2:$DV$2,AO1,'손익계산서(M)'!$F$4:$DV$4),0)</f>
        <v>0</v>
      </c>
      <c r="AP39" s="614">
        <f ca="1">IFERROR(AP$32/$C$26*AP$4/SUMIF('손익계산서(M)'!$F$2:$DV$2,AP1,'손익계산서(M)'!$F$4:$DV$4),0)</f>
        <v>0</v>
      </c>
      <c r="AQ39" s="614">
        <f ca="1">IFERROR(AQ$32/$C$26*AQ$4/SUMIF('손익계산서(M)'!$F$2:$DV$2,AQ1,'손익계산서(M)'!$F$4:$DV$4),0)</f>
        <v>0</v>
      </c>
      <c r="AR39" s="614">
        <f ca="1">IFERROR(AR$32/$C$26*AR$4/SUMIF('손익계산서(M)'!$F$2:$DV$2,AR1,'손익계산서(M)'!$F$4:$DV$4),0)</f>
        <v>0</v>
      </c>
      <c r="AS39" s="614">
        <f ca="1">IFERROR(AS$32/$C$26*AS$4/SUMIF('손익계산서(M)'!$F$2:$DV$2,AS1,'손익계산서(M)'!$F$4:$DV$4),0)</f>
        <v>0</v>
      </c>
      <c r="AT39" s="614">
        <f ca="1">IFERROR(AT$32/$C$26*AT$4/SUMIF('손익계산서(M)'!$F$2:$DV$2,AT1,'손익계산서(M)'!$F$4:$DV$4),0)</f>
        <v>0</v>
      </c>
    </row>
    <row r="40" spans="1:46" s="550" customFormat="1" x14ac:dyDescent="0.4">
      <c r="A40" s="718"/>
      <c r="B40" s="610" t="s">
        <v>998</v>
      </c>
      <c r="C40" s="585"/>
      <c r="D40" s="585"/>
      <c r="E40" s="585"/>
      <c r="F40" s="613">
        <f>IFERROR((F$32+F$34)/$C$26*F$4/SUMIF('손익계산서(M)'!$F$2:$DV$2,F1,'손익계산서(M)'!$F$4:$DV$4),0)</f>
        <v>0</v>
      </c>
      <c r="G40" s="614">
        <f ca="1">IFERROR((G$32+G$34)/$C$26*G$4/SUMIF('손익계산서(M)'!$F$2:$DV$2,G1,'손익계산서(M)'!$F$4:$DV$4),0)</f>
        <v>0</v>
      </c>
      <c r="H40" s="614">
        <f ca="1">IFERROR((H$32+H$34)/$C$26*H$4/SUMIF('손익계산서(M)'!$F$2:$DV$2,H1,'손익계산서(M)'!$F$4:$DV$4),0)</f>
        <v>0</v>
      </c>
      <c r="I40" s="614">
        <f ca="1">IFERROR((I$32+I$34)/$C$26*I$4/SUMIF('손익계산서(M)'!$F$2:$DV$2,I1,'손익계산서(M)'!$F$4:$DV$4),0)</f>
        <v>0</v>
      </c>
      <c r="J40" s="614">
        <f ca="1">IFERROR((J$32+J$34)/$C$26*J$4/SUMIF('손익계산서(M)'!$F$2:$DV$2,J1,'손익계산서(M)'!$F$4:$DV$4),0)</f>
        <v>0</v>
      </c>
      <c r="K40" s="614">
        <f ca="1">IFERROR((K$32+K$34)/$C$26*K$4/SUMIF('손익계산서(M)'!$F$2:$DV$2,K1,'손익계산서(M)'!$F$4:$DV$4),0)</f>
        <v>0</v>
      </c>
      <c r="L40" s="614">
        <f ca="1">IFERROR((L$32+L$34)/$C$26*L$4/SUMIF('손익계산서(M)'!$F$2:$DV$2,L1,'손익계산서(M)'!$F$4:$DV$4),0)</f>
        <v>0</v>
      </c>
      <c r="M40" s="614">
        <f ca="1">IFERROR((M$32+M$34)/$C$26*M$4/SUMIF('손익계산서(M)'!$F$2:$DV$2,M1,'손익계산서(M)'!$F$4:$DV$4),0)</f>
        <v>0</v>
      </c>
      <c r="N40" s="614">
        <f ca="1">IFERROR((N$32+N$34)/$C$26*N$4/SUMIF('손익계산서(M)'!$F$2:$DV$2,N1,'손익계산서(M)'!$F$4:$DV$4),0)</f>
        <v>0</v>
      </c>
      <c r="O40" s="614">
        <f ca="1">IFERROR((O$32+O$34)/$C$26*O$4/SUMIF('손익계산서(M)'!$F$2:$DV$2,O1,'손익계산서(M)'!$F$4:$DV$4),0)</f>
        <v>0</v>
      </c>
      <c r="P40" s="614">
        <f ca="1">IFERROR((P$32+P$34)/$C$26*P$4/SUMIF('손익계산서(M)'!$F$2:$DV$2,P1,'손익계산서(M)'!$F$4:$DV$4),0)</f>
        <v>0</v>
      </c>
      <c r="Q40" s="614">
        <f ca="1">IFERROR((Q$32+Q$34)/$C$26*Q$4/SUMIF('손익계산서(M)'!$F$2:$DV$2,Q1,'손익계산서(M)'!$F$4:$DV$4),0)</f>
        <v>0</v>
      </c>
      <c r="R40" s="614">
        <f ca="1">IFERROR((R$32+R$34)/$C$26*R$4/SUMIF('손익계산서(M)'!$F$2:$DV$2,R1,'손익계산서(M)'!$F$4:$DV$4),0)</f>
        <v>0</v>
      </c>
      <c r="S40" s="614">
        <f ca="1">IFERROR((S$32+S$34)/$C$26*S$4/SUMIF('손익계산서(M)'!$F$2:$DV$2,S1,'손익계산서(M)'!$F$4:$DV$4),0)</f>
        <v>0</v>
      </c>
      <c r="T40" s="614">
        <f ca="1">IFERROR((T$32+T$34)/$C$26*T$4/SUMIF('손익계산서(M)'!$F$2:$DV$2,T1,'손익계산서(M)'!$F$4:$DV$4),0)</f>
        <v>0</v>
      </c>
      <c r="U40" s="614">
        <f ca="1">IFERROR((U$32+U$34)/$C$26*U$4/SUMIF('손익계산서(M)'!$F$2:$DV$2,U1,'손익계산서(M)'!$F$4:$DV$4),0)</f>
        <v>0</v>
      </c>
      <c r="V40" s="614">
        <f ca="1">IFERROR((V$32+V$34)/$C$26*V$4/SUMIF('손익계산서(M)'!$F$2:$DV$2,V1,'손익계산서(M)'!$F$4:$DV$4),0)</f>
        <v>0</v>
      </c>
      <c r="W40" s="614">
        <f ca="1">IFERROR((W$32+W$34)/$C$26*W$4/SUMIF('손익계산서(M)'!$F$2:$DV$2,W1,'손익계산서(M)'!$F$4:$DV$4),0)</f>
        <v>0</v>
      </c>
      <c r="X40" s="614">
        <f ca="1">IFERROR((X$32+X$34)/$C$26*X$4/SUMIF('손익계산서(M)'!$F$2:$DV$2,X1,'손익계산서(M)'!$F$4:$DV$4),0)</f>
        <v>0</v>
      </c>
      <c r="Y40" s="614">
        <f ca="1">IFERROR((Y$32+Y$34)/$C$26*Y$4/SUMIF('손익계산서(M)'!$F$2:$DV$2,Y1,'손익계산서(M)'!$F$4:$DV$4),0)</f>
        <v>0</v>
      </c>
      <c r="Z40" s="614">
        <f ca="1">IFERROR((Z$32+Z$34)/$C$26*Z$4/SUMIF('손익계산서(M)'!$F$2:$DV$2,Z1,'손익계산서(M)'!$F$4:$DV$4),0)</f>
        <v>0</v>
      </c>
      <c r="AA40" s="614">
        <f ca="1">IFERROR((AA$32+AA$34)/$C$26*AA$4/SUMIF('손익계산서(M)'!$F$2:$DV$2,AA1,'손익계산서(M)'!$F$4:$DV$4),0)</f>
        <v>0</v>
      </c>
      <c r="AB40" s="614">
        <f ca="1">IFERROR((AB$32+AB$34)/$C$26*AB$4/SUMIF('손익계산서(M)'!$F$2:$DV$2,AB1,'손익계산서(M)'!$F$4:$DV$4),0)</f>
        <v>0</v>
      </c>
      <c r="AC40" s="614">
        <f ca="1">IFERROR((AC$32+AC$34)/$C$26*AC$4/SUMIF('손익계산서(M)'!$F$2:$DV$2,AC1,'손익계산서(M)'!$F$4:$DV$4),0)</f>
        <v>0</v>
      </c>
      <c r="AD40" s="614">
        <f ca="1">IFERROR((AD$32+AD$34)/$C$26*AD$4/SUMIF('손익계산서(M)'!$F$2:$DV$2,AD1,'손익계산서(M)'!$F$4:$DV$4),0)</f>
        <v>0</v>
      </c>
      <c r="AE40" s="614">
        <f ca="1">IFERROR((AE$32+AE$34)/$C$26*AE$4/SUMIF('손익계산서(M)'!$F$2:$DV$2,AE1,'손익계산서(M)'!$F$4:$DV$4),0)</f>
        <v>0</v>
      </c>
      <c r="AF40" s="614">
        <f ca="1">IFERROR((AF$32+AF$34)/$C$26*AF$4/SUMIF('손익계산서(M)'!$F$2:$DV$2,AF1,'손익계산서(M)'!$F$4:$DV$4),0)</f>
        <v>0</v>
      </c>
      <c r="AG40" s="614">
        <f ca="1">IFERROR((AG$32+AG$34)/$C$26*AG$4/SUMIF('손익계산서(M)'!$F$2:$DV$2,AG1,'손익계산서(M)'!$F$4:$DV$4),0)</f>
        <v>0</v>
      </c>
      <c r="AH40" s="614">
        <f ca="1">IFERROR((AH$32+AH$34)/$C$26*AH$4/SUMIF('손익계산서(M)'!$F$2:$DV$2,AH1,'손익계산서(M)'!$F$4:$DV$4),0)</f>
        <v>0</v>
      </c>
      <c r="AI40" s="614">
        <f ca="1">IFERROR((AI$32+AI$34)/$C$26*AI$4/SUMIF('손익계산서(M)'!$F$2:$DV$2,AI1,'손익계산서(M)'!$F$4:$DV$4),0)</f>
        <v>0</v>
      </c>
      <c r="AJ40" s="614">
        <f ca="1">IFERROR((AJ$32+AJ$34)/$C$26*AJ$4/SUMIF('손익계산서(M)'!$F$2:$DV$2,AJ1,'손익계산서(M)'!$F$4:$DV$4),0)</f>
        <v>0</v>
      </c>
      <c r="AK40" s="614">
        <f ca="1">IFERROR((AK$32+AK$34)/$C$26*AK$4/SUMIF('손익계산서(M)'!$F$2:$DV$2,AK1,'손익계산서(M)'!$F$4:$DV$4),0)</f>
        <v>0</v>
      </c>
      <c r="AL40" s="614">
        <f ca="1">IFERROR((AL$32+AL$34)/$C$26*AL$4/SUMIF('손익계산서(M)'!$F$2:$DV$2,AL1,'손익계산서(M)'!$F$4:$DV$4),0)</f>
        <v>0</v>
      </c>
      <c r="AM40" s="614">
        <f ca="1">IFERROR((AM$32+AM$34)/$C$26*AM$4/SUMIF('손익계산서(M)'!$F$2:$DV$2,AM1,'손익계산서(M)'!$F$4:$DV$4),0)</f>
        <v>0</v>
      </c>
      <c r="AN40" s="614">
        <f ca="1">IFERROR((AN$32+AN$34)/$C$26*AN$4/SUMIF('손익계산서(M)'!$F$2:$DV$2,AN1,'손익계산서(M)'!$F$4:$DV$4),0)</f>
        <v>0</v>
      </c>
      <c r="AO40" s="614">
        <f ca="1">IFERROR((AO$32+AO$34)/$C$26*AO$4/SUMIF('손익계산서(M)'!$F$2:$DV$2,AO1,'손익계산서(M)'!$F$4:$DV$4),0)</f>
        <v>0</v>
      </c>
      <c r="AP40" s="614">
        <f ca="1">IFERROR((AP$32+AP$34)/$C$26*AP$4/SUMIF('손익계산서(M)'!$F$2:$DV$2,AP1,'손익계산서(M)'!$F$4:$DV$4),0)</f>
        <v>0</v>
      </c>
      <c r="AQ40" s="614">
        <f ca="1">IFERROR((AQ$32+AQ$34)/$C$26*AQ$4/SUMIF('손익계산서(M)'!$F$2:$DV$2,AQ1,'손익계산서(M)'!$F$4:$DV$4),0)</f>
        <v>0</v>
      </c>
      <c r="AR40" s="614">
        <f ca="1">IFERROR((AR$32+AR$34)/$C$26*AR$4/SUMIF('손익계산서(M)'!$F$2:$DV$2,AR1,'손익계산서(M)'!$F$4:$DV$4),0)</f>
        <v>0</v>
      </c>
      <c r="AS40" s="614">
        <f ca="1">IFERROR((AS$32+AS$34)/$C$26*AS$4/SUMIF('손익계산서(M)'!$F$2:$DV$2,AS1,'손익계산서(M)'!$F$4:$DV$4),0)</f>
        <v>0</v>
      </c>
      <c r="AT40" s="614">
        <f ca="1">IFERROR((AT$32+AT$34)/$C$26*AT$4/SUMIF('손익계산서(M)'!$F$2:$DV$2,AT1,'손익계산서(M)'!$F$4:$DV$4),0)</f>
        <v>0</v>
      </c>
    </row>
    <row r="41" spans="1:46" s="718" customFormat="1" ht="4.95" customHeight="1" x14ac:dyDescent="0.4">
      <c r="B41" s="724"/>
      <c r="C41" s="724"/>
      <c r="D41" s="724"/>
      <c r="E41" s="724"/>
      <c r="F41" s="733"/>
      <c r="G41" s="734"/>
      <c r="H41" s="734"/>
      <c r="I41" s="734"/>
      <c r="J41" s="734"/>
      <c r="K41" s="734"/>
      <c r="L41" s="734"/>
      <c r="M41" s="734"/>
      <c r="N41" s="734"/>
      <c r="O41" s="734"/>
      <c r="P41" s="734"/>
      <c r="Q41" s="734"/>
      <c r="R41" s="734"/>
      <c r="S41" s="734"/>
      <c r="T41" s="734"/>
      <c r="U41" s="734"/>
      <c r="V41" s="734"/>
      <c r="W41" s="734"/>
      <c r="X41" s="734"/>
      <c r="Y41" s="734"/>
      <c r="Z41" s="734"/>
      <c r="AA41" s="734"/>
      <c r="AB41" s="734"/>
      <c r="AC41" s="734"/>
      <c r="AD41" s="734"/>
      <c r="AE41" s="734"/>
      <c r="AF41" s="734"/>
      <c r="AG41" s="734"/>
      <c r="AH41" s="734"/>
      <c r="AI41" s="734"/>
      <c r="AJ41" s="734"/>
      <c r="AK41" s="734"/>
      <c r="AL41" s="734"/>
      <c r="AM41" s="734"/>
      <c r="AN41" s="734"/>
      <c r="AO41" s="734"/>
      <c r="AP41" s="734"/>
      <c r="AQ41" s="734"/>
      <c r="AR41" s="734"/>
      <c r="AS41" s="734"/>
      <c r="AT41" s="734"/>
    </row>
    <row r="42" spans="1:46" x14ac:dyDescent="0.4">
      <c r="B42" s="711" t="str">
        <f>'Control Panel_운영'!$J$163</f>
        <v>제2종 수익증권(보통주)</v>
      </c>
      <c r="D42" s="64"/>
      <c r="E42" s="64"/>
    </row>
    <row r="43" spans="1:46" x14ac:dyDescent="0.4">
      <c r="B43" s="709" t="s">
        <v>563</v>
      </c>
      <c r="C43" s="710">
        <f>'Control Panel_운영'!$O$163</f>
        <v>17000000</v>
      </c>
      <c r="D43" s="64"/>
      <c r="E43" s="64"/>
    </row>
    <row r="44" spans="1:46" s="45" customFormat="1" x14ac:dyDescent="0.4">
      <c r="A44" s="728"/>
      <c r="B44" s="610" t="s">
        <v>575</v>
      </c>
      <c r="C44" s="610"/>
      <c r="D44" s="610"/>
      <c r="E44" s="610"/>
      <c r="F44" s="46">
        <f>F12+F30*(F2='Control Panel_운영'!$K$90)-F32</f>
        <v>0</v>
      </c>
      <c r="G44" s="47">
        <f ca="1">G12+G30*(G2='Control Panel_운영'!$K$90)-G32</f>
        <v>470777.53738168138</v>
      </c>
      <c r="H44" s="47">
        <f ca="1">H12+H30*(H2='Control Panel_운영'!$K$90)-H32</f>
        <v>164868.16463194365</v>
      </c>
      <c r="I44" s="47">
        <f ca="1">I12+I30*(I2='Control Panel_운영'!$K$90)-I32</f>
        <v>369516.55207166838</v>
      </c>
      <c r="J44" s="47">
        <f ca="1">J12+J30*(J2='Control Panel_운영'!$K$90)-J32</f>
        <v>214786.81503343538</v>
      </c>
      <c r="K44" s="47">
        <f ca="1">K12+K30*(K2='Control Panel_운영'!$K$90)-K32</f>
        <v>550846.22145154711</v>
      </c>
      <c r="L44" s="47">
        <f ca="1">L12+L30*(L2='Control Panel_운영'!$K$90)-L32</f>
        <v>156627.36278936651</v>
      </c>
      <c r="M44" s="47">
        <f ca="1">M12+M30*(M2='Control Panel_운영'!$K$90)-M32</f>
        <v>369590.17226443731</v>
      </c>
      <c r="N44" s="47">
        <f ca="1">N12+N30*(N2='Control Panel_운영'!$K$90)-N32</f>
        <v>162750.19728818245</v>
      </c>
      <c r="O44" s="47">
        <f ca="1">O12+O30*(O2='Control Panel_운영'!$K$90)-O32</f>
        <v>693701.79104189924</v>
      </c>
      <c r="P44" s="47">
        <f ca="1">P12+P30*(P2='Control Panel_운영'!$K$90)-P32</f>
        <v>259298.63674939916</v>
      </c>
      <c r="Q44" s="47">
        <f ca="1">Q12+Q30*(Q2='Control Panel_운영'!$K$90)-Q32</f>
        <v>493538.28363792133</v>
      </c>
      <c r="R44" s="47">
        <f ca="1">R12+R30*(R2='Control Panel_운영'!$K$90)-R32</f>
        <v>258054.25364545308</v>
      </c>
      <c r="S44" s="47">
        <f ca="1">S12+S30*(S2='Control Panel_운영'!$K$90)-S32</f>
        <v>731939.11815378198</v>
      </c>
      <c r="T44" s="47">
        <f ca="1">T12+T30*(T2='Control Panel_운영'!$K$90)-T32</f>
        <v>280300.59159809805</v>
      </c>
      <c r="U44" s="47">
        <f ca="1">U12+U30*(U2='Control Panel_운영'!$K$90)-U32</f>
        <v>511067.69183825882</v>
      </c>
      <c r="V44" s="47">
        <f ca="1">V12+V30*(V2='Control Panel_운영'!$K$90)-V32</f>
        <v>270873.46870150563</v>
      </c>
      <c r="W44" s="47">
        <f ca="1">W12+W30*(W2='Control Panel_운영'!$K$90)-W32</f>
        <v>753731.94255349215</v>
      </c>
      <c r="X44" s="47">
        <f ca="1">X12+X30*(X2='Control Panel_운영'!$K$90)-X32</f>
        <v>287182.56538932829</v>
      </c>
      <c r="Y44" s="47">
        <f ca="1">Y12+Y30*(Y2='Control Panel_운영'!$K$90)-Y32</f>
        <v>530356.19283680688</v>
      </c>
      <c r="Z44" s="47">
        <f ca="1">Z12+Z30*(Z2='Control Panel_운영'!$K$90)-Z32</f>
        <v>285430.85440411419</v>
      </c>
      <c r="AA44" s="47">
        <f ca="1">AA12+AA30*(AA2='Control Panel_운영'!$K$90)-AA32</f>
        <v>0</v>
      </c>
      <c r="AB44" s="47">
        <f ca="1">AB12+AB30*(AB2='Control Panel_운영'!$K$90)-AB32</f>
        <v>0</v>
      </c>
      <c r="AC44" s="47">
        <f ca="1">AC12+AC30*(AC2='Control Panel_운영'!$K$90)-AC32</f>
        <v>0</v>
      </c>
      <c r="AD44" s="47">
        <f ca="1">AD12+AD30*(AD2='Control Panel_운영'!$K$90)-AD32</f>
        <v>0</v>
      </c>
      <c r="AE44" s="47">
        <f ca="1">AE12+AE30*(AE2='Control Panel_운영'!$K$90)-AE32</f>
        <v>0</v>
      </c>
      <c r="AF44" s="47">
        <f ca="1">AF12+AF30*(AF2='Control Panel_운영'!$K$90)-AF32</f>
        <v>0</v>
      </c>
      <c r="AG44" s="47">
        <f ca="1">AG12+AG30*(AG2='Control Panel_운영'!$K$90)-AG32</f>
        <v>0</v>
      </c>
      <c r="AH44" s="47">
        <f ca="1">AH12+AH30*(AH2='Control Panel_운영'!$K$90)-AH32</f>
        <v>0</v>
      </c>
      <c r="AI44" s="47">
        <f ca="1">AI12+AI30*(AI2='Control Panel_운영'!$K$90)-AI32</f>
        <v>0</v>
      </c>
      <c r="AJ44" s="47">
        <f ca="1">AJ12+AJ30*(AJ2='Control Panel_운영'!$K$90)-AJ32</f>
        <v>0</v>
      </c>
      <c r="AK44" s="47">
        <f ca="1">AK12+AK30*(AK2='Control Panel_운영'!$K$90)-AK32</f>
        <v>0</v>
      </c>
      <c r="AL44" s="47">
        <f ca="1">AL12+AL30*(AL2='Control Panel_운영'!$K$90)-AL32</f>
        <v>0</v>
      </c>
      <c r="AM44" s="47">
        <f ca="1">AM12+AM30*(AM2='Control Panel_운영'!$K$90)-AM32</f>
        <v>0</v>
      </c>
      <c r="AN44" s="47">
        <f ca="1">AN12+AN30*(AN2='Control Panel_운영'!$K$90)-AN32</f>
        <v>0</v>
      </c>
      <c r="AO44" s="47">
        <f ca="1">AO12+AO30*(AO2='Control Panel_운영'!$K$90)-AO32</f>
        <v>0</v>
      </c>
      <c r="AP44" s="47">
        <f ca="1">AP12+AP30*(AP2='Control Panel_운영'!$K$90)-AP32</f>
        <v>0</v>
      </c>
      <c r="AQ44" s="47">
        <f ca="1">AQ12+AQ30*(AQ2='Control Panel_운영'!$K$90)-AQ32</f>
        <v>0</v>
      </c>
      <c r="AR44" s="47">
        <f ca="1">AR12+AR30*(AR2='Control Panel_운영'!$K$90)-AR32</f>
        <v>0</v>
      </c>
      <c r="AS44" s="47">
        <f ca="1">AS12+AS30*(AS2='Control Panel_운영'!$K$90)-AS32</f>
        <v>0</v>
      </c>
      <c r="AT44" s="47">
        <f ca="1">AT12+AT30*(AT2='Control Panel_운영'!$K$90)-AT32</f>
        <v>0</v>
      </c>
    </row>
    <row r="45" spans="1:46" s="45" customFormat="1" x14ac:dyDescent="0.4">
      <c r="A45" s="728"/>
      <c r="B45" s="610" t="s">
        <v>115</v>
      </c>
      <c r="C45" s="610"/>
      <c r="D45" s="610"/>
      <c r="E45" s="610"/>
      <c r="F45" s="46">
        <f>(F$17-F30*(F2='Control Panel_운영'!$K$90))-F34</f>
        <v>0</v>
      </c>
      <c r="G45" s="47">
        <f ca="1">(G$17-G30*(G2='Control Panel_운영'!$K$90))-G34</f>
        <v>0</v>
      </c>
      <c r="H45" s="47">
        <f ca="1">(H$17-H30*(H2='Control Panel_운영'!$K$90))-H34</f>
        <v>0</v>
      </c>
      <c r="I45" s="47">
        <f ca="1">(I$17-I30*(I2='Control Panel_운영'!$K$90))-I34</f>
        <v>0</v>
      </c>
      <c r="J45" s="47">
        <f ca="1">(J$17-J30*(J2='Control Panel_운영'!$K$90))-J34</f>
        <v>0</v>
      </c>
      <c r="K45" s="47">
        <f ca="1">(K$17-K30*(K2='Control Panel_운영'!$K$90))-K34</f>
        <v>0</v>
      </c>
      <c r="L45" s="47">
        <f ca="1">(L$17-L30*(L2='Control Panel_운영'!$K$90))-L34</f>
        <v>0</v>
      </c>
      <c r="M45" s="47">
        <f ca="1">(M$17-M30*(M2='Control Panel_운영'!$K$90))-M34</f>
        <v>0</v>
      </c>
      <c r="N45" s="47">
        <f ca="1">(N$17-N30*(N2='Control Panel_운영'!$K$90))-N34</f>
        <v>0</v>
      </c>
      <c r="O45" s="47">
        <f ca="1">(O$17-O30*(O2='Control Panel_운영'!$K$90))-O34</f>
        <v>0</v>
      </c>
      <c r="P45" s="47">
        <f ca="1">(P$17-P30*(P2='Control Panel_운영'!$K$90))-P34</f>
        <v>0</v>
      </c>
      <c r="Q45" s="47">
        <f ca="1">(Q$17-Q30*(Q2='Control Panel_운영'!$K$90))-Q34</f>
        <v>0</v>
      </c>
      <c r="R45" s="47">
        <f ca="1">(R$17-R30*(R2='Control Panel_운영'!$K$90))-R34</f>
        <v>0</v>
      </c>
      <c r="S45" s="47">
        <f ca="1">(S$17-S30*(S2='Control Panel_운영'!$K$90))-S34</f>
        <v>0</v>
      </c>
      <c r="T45" s="47">
        <f ca="1">(T$17-T30*(T2='Control Panel_운영'!$K$90))-T34</f>
        <v>0</v>
      </c>
      <c r="U45" s="47">
        <f ca="1">(U$17-U30*(U2='Control Panel_운영'!$K$90))-U34</f>
        <v>0</v>
      </c>
      <c r="V45" s="47">
        <f ca="1">(V$17-V30*(V2='Control Panel_운영'!$K$90))-V34</f>
        <v>0</v>
      </c>
      <c r="W45" s="47">
        <f ca="1">(W$17-W30*(W2='Control Panel_운영'!$K$90))-W34</f>
        <v>0</v>
      </c>
      <c r="X45" s="47">
        <f ca="1">(X$17-X30*(X2='Control Panel_운영'!$K$90))-X34</f>
        <v>0</v>
      </c>
      <c r="Y45" s="47">
        <f ca="1">(Y$17-Y30*(Y2='Control Panel_운영'!$K$90))-Y34</f>
        <v>0</v>
      </c>
      <c r="Z45" s="47">
        <f ca="1">(Z$17-Z30*(Z2='Control Panel_운영'!$K$90))-Z34</f>
        <v>4916233.8955356879</v>
      </c>
      <c r="AA45" s="47">
        <f ca="1">(AA$17-AA30*(AA2='Control Panel_운영'!$K$90))-AA34</f>
        <v>0</v>
      </c>
      <c r="AB45" s="47">
        <f ca="1">(AB$17-AB30*(AB2='Control Panel_운영'!$K$90))-AB34</f>
        <v>0</v>
      </c>
      <c r="AC45" s="47">
        <f ca="1">(AC$17-AC30*(AC2='Control Panel_운영'!$K$90))-AC34</f>
        <v>0</v>
      </c>
      <c r="AD45" s="47">
        <f ca="1">(AD$17-AD30*(AD2='Control Panel_운영'!$K$90))-AD34</f>
        <v>0</v>
      </c>
      <c r="AE45" s="47">
        <f ca="1">(AE$17-AE30*(AE2='Control Panel_운영'!$K$90))-AE34</f>
        <v>0</v>
      </c>
      <c r="AF45" s="47">
        <f ca="1">(AF$17-AF30*(AF2='Control Panel_운영'!$K$90))-AF34</f>
        <v>0</v>
      </c>
      <c r="AG45" s="47">
        <f ca="1">(AG$17-AG30*(AG2='Control Panel_운영'!$K$90))-AG34</f>
        <v>0</v>
      </c>
      <c r="AH45" s="47">
        <f ca="1">(AH$17-AH30*(AH2='Control Panel_운영'!$K$90))-AH34</f>
        <v>0</v>
      </c>
      <c r="AI45" s="47">
        <f ca="1">(AI$17-AI30*(AI2='Control Panel_운영'!$K$90))-AI34</f>
        <v>0</v>
      </c>
      <c r="AJ45" s="47">
        <f ca="1">(AJ$17-AJ30*(AJ2='Control Panel_운영'!$K$90))-AJ34</f>
        <v>0</v>
      </c>
      <c r="AK45" s="47">
        <f ca="1">(AK$17-AK30*(AK2='Control Panel_운영'!$K$90))-AK34</f>
        <v>0</v>
      </c>
      <c r="AL45" s="47">
        <f ca="1">(AL$17-AL30*(AL2='Control Panel_운영'!$K$90))-AL34</f>
        <v>0</v>
      </c>
      <c r="AM45" s="47">
        <f ca="1">(AM$17-AM30*(AM2='Control Panel_운영'!$K$90))-AM34</f>
        <v>0</v>
      </c>
      <c r="AN45" s="47">
        <f ca="1">(AN$17-AN30*(AN2='Control Panel_운영'!$K$90))-AN34</f>
        <v>0</v>
      </c>
      <c r="AO45" s="47">
        <f ca="1">(AO$17-AO30*(AO2='Control Panel_운영'!$K$90))-AO34</f>
        <v>0</v>
      </c>
      <c r="AP45" s="47">
        <f ca="1">(AP$17-AP30*(AP2='Control Panel_운영'!$K$90))-AP34</f>
        <v>0</v>
      </c>
      <c r="AQ45" s="47">
        <f ca="1">(AQ$17-AQ30*(AQ2='Control Panel_운영'!$K$90))-AQ34</f>
        <v>0</v>
      </c>
      <c r="AR45" s="47">
        <f ca="1">(AR$17-AR30*(AR2='Control Panel_운영'!$K$90))-AR34</f>
        <v>0</v>
      </c>
      <c r="AS45" s="47">
        <f ca="1">(AS$17-AS30*(AS2='Control Panel_운영'!$K$90))-AS34</f>
        <v>0</v>
      </c>
      <c r="AT45" s="47">
        <f ca="1">(AT$17-AT30*(AT2='Control Panel_운영'!$K$90))-AT34</f>
        <v>0</v>
      </c>
    </row>
    <row r="46" spans="1:46" x14ac:dyDescent="0.4">
      <c r="B46" s="64"/>
      <c r="C46" s="64"/>
      <c r="D46" s="64"/>
    </row>
    <row r="47" spans="1:46" x14ac:dyDescent="0.4">
      <c r="B47" s="64"/>
      <c r="C47" s="64"/>
      <c r="D47" s="64"/>
      <c r="E47" s="673" t="s">
        <v>846</v>
      </c>
    </row>
    <row r="48" spans="1:46" s="45" customFormat="1" x14ac:dyDescent="0.4">
      <c r="A48" s="728"/>
      <c r="B48" s="610" t="s">
        <v>881</v>
      </c>
      <c r="C48" s="610"/>
      <c r="D48" s="610"/>
      <c r="E48" s="674">
        <f ca="1">IFERROR(XIRR(F48:AT48,F$2:AT$2),0)</f>
        <v>0.13834044337272647</v>
      </c>
      <c r="F48" s="46">
        <f>(-$C$43*(F$2='Control Panel_운영'!$K$84))+F44+F45+($C$43*(F$2='Control Panel_운영'!$K$90))</f>
        <v>-17000000</v>
      </c>
      <c r="G48" s="47">
        <f ca="1">(-$C$43*(G$2='Control Panel_운영'!$K$84))+G44+G45+($C$43*(G$2='Control Panel_운영'!$K$90))</f>
        <v>470777.53738168138</v>
      </c>
      <c r="H48" s="47">
        <f ca="1">(-$C$43*(H$2='Control Panel_운영'!$K$84))+H44+H45+($C$43*(H$2='Control Panel_운영'!$K$90))</f>
        <v>164868.16463194365</v>
      </c>
      <c r="I48" s="47">
        <f ca="1">(-$C$43*(I$2='Control Panel_운영'!$K$84))+I44+I45+($C$43*(I$2='Control Panel_운영'!$K$90))</f>
        <v>369516.55207166838</v>
      </c>
      <c r="J48" s="47">
        <f ca="1">(-$C$43*(J$2='Control Panel_운영'!$K$84))+J44+J45+($C$43*(J$2='Control Panel_운영'!$K$90))</f>
        <v>214786.81503343538</v>
      </c>
      <c r="K48" s="47">
        <f ca="1">(-$C$43*(K$2='Control Panel_운영'!$K$84))+K44+K45+($C$43*(K$2='Control Panel_운영'!$K$90))</f>
        <v>550846.22145154711</v>
      </c>
      <c r="L48" s="47">
        <f ca="1">(-$C$43*(L$2='Control Panel_운영'!$K$84))+L44+L45+($C$43*(L$2='Control Panel_운영'!$K$90))</f>
        <v>156627.36278936651</v>
      </c>
      <c r="M48" s="47">
        <f ca="1">(-$C$43*(M$2='Control Panel_운영'!$K$84))+M44+M45+($C$43*(M$2='Control Panel_운영'!$K$90))</f>
        <v>369590.17226443731</v>
      </c>
      <c r="N48" s="47">
        <f ca="1">(-$C$43*(N$2='Control Panel_운영'!$K$84))+N44+N45+($C$43*(N$2='Control Panel_운영'!$K$90))</f>
        <v>162750.19728818245</v>
      </c>
      <c r="O48" s="47">
        <f ca="1">(-$C$43*(O$2='Control Panel_운영'!$K$84))+O44+O45+($C$43*(O$2='Control Panel_운영'!$K$90))</f>
        <v>693701.79104189924</v>
      </c>
      <c r="P48" s="47">
        <f ca="1">(-$C$43*(P$2='Control Panel_운영'!$K$84))+P44+P45+($C$43*(P$2='Control Panel_운영'!$K$90))</f>
        <v>259298.63674939916</v>
      </c>
      <c r="Q48" s="47">
        <f ca="1">(-$C$43*(Q$2='Control Panel_운영'!$K$84))+Q44+Q45+($C$43*(Q$2='Control Panel_운영'!$K$90))</f>
        <v>493538.28363792133</v>
      </c>
      <c r="R48" s="47">
        <f ca="1">(-$C$43*(R$2='Control Panel_운영'!$K$84))+R44+R45+($C$43*(R$2='Control Panel_운영'!$K$90))</f>
        <v>258054.25364545308</v>
      </c>
      <c r="S48" s="47">
        <f ca="1">(-$C$43*(S$2='Control Panel_운영'!$K$84))+S44+S45+($C$43*(S$2='Control Panel_운영'!$K$90))</f>
        <v>731939.11815378198</v>
      </c>
      <c r="T48" s="47">
        <f ca="1">(-$C$43*(T$2='Control Panel_운영'!$K$84))+T44+T45+($C$43*(T$2='Control Panel_운영'!$K$90))</f>
        <v>280300.59159809805</v>
      </c>
      <c r="U48" s="47">
        <f ca="1">(-$C$43*(U$2='Control Panel_운영'!$K$84))+U44+U45+($C$43*(U$2='Control Panel_운영'!$K$90))</f>
        <v>511067.69183825882</v>
      </c>
      <c r="V48" s="47">
        <f ca="1">(-$C$43*(V$2='Control Panel_운영'!$K$84))+V44+V45+($C$43*(V$2='Control Panel_운영'!$K$90))</f>
        <v>270873.46870150563</v>
      </c>
      <c r="W48" s="47">
        <f ca="1">(-$C$43*(W$2='Control Panel_운영'!$K$84))+W44+W45+($C$43*(W$2='Control Panel_운영'!$K$90))</f>
        <v>753731.94255349215</v>
      </c>
      <c r="X48" s="47">
        <f ca="1">(-$C$43*(X$2='Control Panel_운영'!$K$84))+X44+X45+($C$43*(X$2='Control Panel_운영'!$K$90))</f>
        <v>287182.56538932829</v>
      </c>
      <c r="Y48" s="47">
        <f ca="1">(-$C$43*(Y$2='Control Panel_운영'!$K$84))+Y44+Y45+($C$43*(Y$2='Control Panel_운영'!$K$90))</f>
        <v>530356.19283680688</v>
      </c>
      <c r="Z48" s="47">
        <f ca="1">(-$C$43*(Z$2='Control Panel_운영'!$K$84))+Z44+Z45+($C$43*(Z$2='Control Panel_운영'!$K$90))</f>
        <v>22201664.749939803</v>
      </c>
      <c r="AA48" s="47">
        <f ca="1">(-$C$43*(AA$2='Control Panel_운영'!$K$84))+AA44+AA45+($C$43*(AA$2='Control Panel_운영'!$K$90))</f>
        <v>0</v>
      </c>
      <c r="AB48" s="47">
        <f ca="1">(-$C$43*(AB$2='Control Panel_운영'!$K$84))+AB44+AB45+($C$43*(AB$2='Control Panel_운영'!$K$90))</f>
        <v>0</v>
      </c>
      <c r="AC48" s="47">
        <f ca="1">(-$C$43*(AC$2='Control Panel_운영'!$K$84))+AC44+AC45+($C$43*(AC$2='Control Panel_운영'!$K$90))</f>
        <v>0</v>
      </c>
      <c r="AD48" s="47">
        <f ca="1">(-$C$43*(AD$2='Control Panel_운영'!$K$84))+AD44+AD45+($C$43*(AD$2='Control Panel_운영'!$K$90))</f>
        <v>0</v>
      </c>
      <c r="AE48" s="47">
        <f ca="1">(-$C$43*(AE$2='Control Panel_운영'!$K$84))+AE44+AE45+($C$43*(AE$2='Control Panel_운영'!$K$90))</f>
        <v>0</v>
      </c>
      <c r="AF48" s="47">
        <f ca="1">(-$C$43*(AF$2='Control Panel_운영'!$K$84))+AF44+AF45+($C$43*(AF$2='Control Panel_운영'!$K$90))</f>
        <v>0</v>
      </c>
      <c r="AG48" s="47">
        <f ca="1">(-$C$43*(AG$2='Control Panel_운영'!$K$84))+AG44+AG45+($C$43*(AG$2='Control Panel_운영'!$K$90))</f>
        <v>0</v>
      </c>
      <c r="AH48" s="47">
        <f ca="1">(-$C$43*(AH$2='Control Panel_운영'!$K$84))+AH44+AH45+($C$43*(AH$2='Control Panel_운영'!$K$90))</f>
        <v>0</v>
      </c>
      <c r="AI48" s="47">
        <f ca="1">(-$C$43*(AI$2='Control Panel_운영'!$K$84))+AI44+AI45+($C$43*(AI$2='Control Panel_운영'!$K$90))</f>
        <v>0</v>
      </c>
      <c r="AJ48" s="47">
        <f ca="1">(-$C$43*(AJ$2='Control Panel_운영'!$K$84))+AJ44+AJ45+($C$43*(AJ$2='Control Panel_운영'!$K$90))</f>
        <v>0</v>
      </c>
      <c r="AK48" s="47">
        <f ca="1">(-$C$43*(AK$2='Control Panel_운영'!$K$84))+AK44+AK45+($C$43*(AK$2='Control Panel_운영'!$K$90))</f>
        <v>0</v>
      </c>
      <c r="AL48" s="47">
        <f ca="1">(-$C$43*(AL$2='Control Panel_운영'!$K$84))+AL44+AL45+($C$43*(AL$2='Control Panel_운영'!$K$90))</f>
        <v>0</v>
      </c>
      <c r="AM48" s="47">
        <f ca="1">(-$C$43*(AM$2='Control Panel_운영'!$K$84))+AM44+AM45+($C$43*(AM$2='Control Panel_운영'!$K$90))</f>
        <v>0</v>
      </c>
      <c r="AN48" s="47">
        <f ca="1">(-$C$43*(AN$2='Control Panel_운영'!$K$84))+AN44+AN45+($C$43*(AN$2='Control Panel_운영'!$K$90))</f>
        <v>0</v>
      </c>
      <c r="AO48" s="47">
        <f ca="1">(-$C$43*(AO$2='Control Panel_운영'!$K$84))+AO44+AO45+($C$43*(AO$2='Control Panel_운영'!$K$90))</f>
        <v>0</v>
      </c>
      <c r="AP48" s="47">
        <f ca="1">(-$C$43*(AP$2='Control Panel_운영'!$K$84))+AP44+AP45+($C$43*(AP$2='Control Panel_운영'!$K$90))</f>
        <v>0</v>
      </c>
      <c r="AQ48" s="47">
        <f ca="1">(-$C$43*(AQ$2='Control Panel_운영'!$K$84))+AQ44+AQ45+($C$43*(AQ$2='Control Panel_운영'!$K$90))</f>
        <v>0</v>
      </c>
      <c r="AR48" s="47">
        <f ca="1">(-$C$43*(AR$2='Control Panel_운영'!$K$84))+AR44+AR45+($C$43*(AR$2='Control Panel_운영'!$K$90))</f>
        <v>0</v>
      </c>
      <c r="AS48" s="47">
        <f ca="1">(-$C$43*(AS$2='Control Panel_운영'!$K$84))+AS44+AS45+($C$43*(AS$2='Control Panel_운영'!$K$90))</f>
        <v>0</v>
      </c>
      <c r="AT48" s="47">
        <f ca="1">(-$C$43*(AT$2='Control Panel_운영'!$K$84))+AT44+AT45+($C$43*(AT$2='Control Panel_운영'!$K$90))</f>
        <v>0</v>
      </c>
    </row>
    <row r="49" spans="1:46" s="550" customFormat="1" x14ac:dyDescent="0.4">
      <c r="A49" s="718"/>
      <c r="B49" s="610" t="s">
        <v>680</v>
      </c>
      <c r="C49" s="585"/>
      <c r="D49" s="585"/>
      <c r="E49" s="585"/>
      <c r="F49" s="613">
        <f>IFERROR(F$44/$C$43,0)</f>
        <v>0</v>
      </c>
      <c r="G49" s="614">
        <f t="shared" ref="G49:AT49" ca="1" si="13">IFERROR(G$44/$C$43,0)</f>
        <v>2.7692796316569492E-2</v>
      </c>
      <c r="H49" s="614">
        <f t="shared" ca="1" si="13"/>
        <v>9.6981273312908029E-3</v>
      </c>
      <c r="I49" s="614">
        <f t="shared" ca="1" si="13"/>
        <v>2.1736267768921669E-2</v>
      </c>
      <c r="J49" s="614">
        <f t="shared" ca="1" si="13"/>
        <v>1.2634518531378551E-2</v>
      </c>
      <c r="K49" s="614">
        <f t="shared" ca="1" si="13"/>
        <v>3.2402718908914538E-2</v>
      </c>
      <c r="L49" s="614">
        <f t="shared" ca="1" si="13"/>
        <v>9.2133742817274416E-3</v>
      </c>
      <c r="M49" s="614">
        <f t="shared" ca="1" si="13"/>
        <v>2.1740598368496313E-2</v>
      </c>
      <c r="N49" s="614">
        <f t="shared" ca="1" si="13"/>
        <v>9.5735410169519083E-3</v>
      </c>
      <c r="O49" s="614">
        <f t="shared" ca="1" si="13"/>
        <v>4.0805987708347015E-2</v>
      </c>
      <c r="P49" s="614">
        <f t="shared" ca="1" si="13"/>
        <v>1.5252860985258774E-2</v>
      </c>
      <c r="Q49" s="614">
        <f t="shared" ca="1" si="13"/>
        <v>2.9031663743407137E-2</v>
      </c>
      <c r="R49" s="614">
        <f t="shared" ca="1" si="13"/>
        <v>1.5179661979144299E-2</v>
      </c>
      <c r="S49" s="614">
        <f t="shared" ca="1" si="13"/>
        <v>4.3055242244340118E-2</v>
      </c>
      <c r="T49" s="614">
        <f t="shared" ca="1" si="13"/>
        <v>1.6488270094005768E-2</v>
      </c>
      <c r="U49" s="614">
        <f t="shared" ca="1" si="13"/>
        <v>3.0062805402250519E-2</v>
      </c>
      <c r="V49" s="614">
        <f t="shared" ca="1" si="13"/>
        <v>1.5933733453029744E-2</v>
      </c>
      <c r="W49" s="614">
        <f t="shared" ca="1" si="13"/>
        <v>4.4337173091381889E-2</v>
      </c>
      <c r="X49" s="614">
        <f t="shared" ca="1" si="13"/>
        <v>1.6893092081725194E-2</v>
      </c>
      <c r="Y49" s="614">
        <f t="shared" ca="1" si="13"/>
        <v>3.1197423108047462E-2</v>
      </c>
      <c r="Z49" s="614">
        <f t="shared" ca="1" si="13"/>
        <v>1.6790050259065541E-2</v>
      </c>
      <c r="AA49" s="614">
        <f t="shared" ca="1" si="13"/>
        <v>0</v>
      </c>
      <c r="AB49" s="614">
        <f t="shared" ca="1" si="13"/>
        <v>0</v>
      </c>
      <c r="AC49" s="614">
        <f t="shared" ca="1" si="13"/>
        <v>0</v>
      </c>
      <c r="AD49" s="614">
        <f t="shared" ca="1" si="13"/>
        <v>0</v>
      </c>
      <c r="AE49" s="614">
        <f t="shared" ca="1" si="13"/>
        <v>0</v>
      </c>
      <c r="AF49" s="614">
        <f t="shared" ca="1" si="13"/>
        <v>0</v>
      </c>
      <c r="AG49" s="614">
        <f t="shared" ca="1" si="13"/>
        <v>0</v>
      </c>
      <c r="AH49" s="614">
        <f t="shared" ca="1" si="13"/>
        <v>0</v>
      </c>
      <c r="AI49" s="614">
        <f t="shared" ca="1" si="13"/>
        <v>0</v>
      </c>
      <c r="AJ49" s="614">
        <f t="shared" ca="1" si="13"/>
        <v>0</v>
      </c>
      <c r="AK49" s="614">
        <f t="shared" ca="1" si="13"/>
        <v>0</v>
      </c>
      <c r="AL49" s="614">
        <f t="shared" ca="1" si="13"/>
        <v>0</v>
      </c>
      <c r="AM49" s="614">
        <f t="shared" ca="1" si="13"/>
        <v>0</v>
      </c>
      <c r="AN49" s="614">
        <f t="shared" ca="1" si="13"/>
        <v>0</v>
      </c>
      <c r="AO49" s="614">
        <f t="shared" ca="1" si="13"/>
        <v>0</v>
      </c>
      <c r="AP49" s="614">
        <f t="shared" ca="1" si="13"/>
        <v>0</v>
      </c>
      <c r="AQ49" s="614">
        <f t="shared" ca="1" si="13"/>
        <v>0</v>
      </c>
      <c r="AR49" s="614">
        <f t="shared" ca="1" si="13"/>
        <v>0</v>
      </c>
      <c r="AS49" s="614">
        <f t="shared" ca="1" si="13"/>
        <v>0</v>
      </c>
      <c r="AT49" s="614">
        <f t="shared" ca="1" si="13"/>
        <v>0</v>
      </c>
    </row>
    <row r="50" spans="1:46" s="550" customFormat="1" x14ac:dyDescent="0.4">
      <c r="A50" s="718"/>
      <c r="B50" s="610" t="s">
        <v>997</v>
      </c>
      <c r="C50" s="585"/>
      <c r="D50" s="585"/>
      <c r="E50" s="585"/>
      <c r="F50" s="613">
        <f>IFERROR(F$44/$C$43*F$4/SUMIF('손익계산서(M)'!$F$2:$DV$2,F1,'손익계산서(M)'!$F$4:$DV$4),0)</f>
        <v>0</v>
      </c>
      <c r="G50" s="614">
        <f ca="1">IFERROR(G$44/$C$43*G$4/SUMIF('손익계산서(M)'!$F$2:$DV$2,G1,'손익계산서(M)'!$F$4:$DV$4),0)</f>
        <v>0.1110755017093172</v>
      </c>
      <c r="H50" s="614">
        <f ca="1">IFERROR(H$44/$C$43*H$4/SUMIF('손익계산서(M)'!$F$2:$DV$2,H1,'손익계산서(M)'!$F$4:$DV$4),0)</f>
        <v>3.900565498079598E-2</v>
      </c>
      <c r="I50" s="614">
        <f ca="1">IFERROR(I$44/$C$43*I$4/SUMIF('손익계산서(M)'!$F$2:$DV$2,I1,'손익계산서(M)'!$F$4:$DV$4),0)</f>
        <v>8.6472543515492731E-2</v>
      </c>
      <c r="J50" s="614">
        <f ca="1">IFERROR(J$44/$C$43*J$4/SUMIF('손익계산서(M)'!$F$2:$DV$2,J1,'손익계산서(M)'!$F$4:$DV$4),0)</f>
        <v>5.0263410679179887E-2</v>
      </c>
      <c r="K50" s="614">
        <f ca="1">IFERROR(K$44/$C$43*K$4/SUMIF('손익계산서(M)'!$F$2:$DV$2,K1,'손익계산서(M)'!$F$4:$DV$4),0)</f>
        <v>0.13032302330398596</v>
      </c>
      <c r="L50" s="614">
        <f ca="1">IFERROR(L$44/$C$43*L$4/SUMIF('손익계산서(M)'!$F$2:$DV$2,L1,'손익계산서(M)'!$F$4:$DV$4),0)</f>
        <v>3.7365351253672401E-2</v>
      </c>
      <c r="M50" s="614">
        <f ca="1">IFERROR(M$44/$C$43*M$4/SUMIF('손익계산서(M)'!$F$2:$DV$2,M1,'손익계산서(M)'!$F$4:$DV$4),0)</f>
        <v>8.6253460918490801E-2</v>
      </c>
      <c r="N50" s="614">
        <f ca="1">IFERROR(N$44/$C$43*N$4/SUMIF('손익계산서(M)'!$F$2:$DV$2,N1,'손익계산서(M)'!$F$4:$DV$4),0)</f>
        <v>3.7981983382472245E-2</v>
      </c>
      <c r="O50" s="614">
        <f ca="1">IFERROR(O$44/$C$43*O$4/SUMIF('손익계산서(M)'!$F$2:$DV$2,O1,'손익계산서(M)'!$F$4:$DV$4),0)</f>
        <v>0.16367236828073253</v>
      </c>
      <c r="P50" s="614">
        <f ca="1">IFERROR(P$44/$C$43*P$4/SUMIF('손익계산서(M)'!$F$2:$DV$2,P1,'손익계산서(M)'!$F$4:$DV$4),0)</f>
        <v>6.1858825106882807E-2</v>
      </c>
      <c r="Q50" s="614">
        <f ca="1">IFERROR(Q$44/$C$43*Q$4/SUMIF('손익계산서(M)'!$F$2:$DV$2,Q1,'손익계산서(M)'!$F$4:$DV$4),0)</f>
        <v>0.11517997028634354</v>
      </c>
      <c r="R50" s="614">
        <f ca="1">IFERROR(R$44/$C$43*R$4/SUMIF('손익계산서(M)'!$F$2:$DV$2,R1,'손익계산서(M)'!$F$4:$DV$4),0)</f>
        <v>6.0223658938996401E-2</v>
      </c>
      <c r="S50" s="614">
        <f ca="1">IFERROR(S$44/$C$43*S$4/SUMIF('손익계산서(M)'!$F$2:$DV$2,S1,'손익계산서(M)'!$F$4:$DV$4),0)</f>
        <v>0.17269410350751807</v>
      </c>
      <c r="T50" s="614">
        <f ca="1">IFERROR(T$44/$C$43*T$4/SUMIF('손익계산서(M)'!$F$2:$DV$2,T1,'손익계산서(M)'!$F$4:$DV$4),0)</f>
        <v>6.6869095381245622E-2</v>
      </c>
      <c r="U50" s="614">
        <f ca="1">IFERROR(U$44/$C$43*U$4/SUMIF('손익계산서(M)'!$F$2:$DV$2,U1,'손익계산서(M)'!$F$4:$DV$4),0)</f>
        <v>0.11927091273718955</v>
      </c>
      <c r="V50" s="614">
        <f ca="1">IFERROR(V$44/$C$43*V$4/SUMIF('손익계산서(M)'!$F$2:$DV$2,V1,'손익계산서(M)'!$F$4:$DV$4),0)</f>
        <v>6.3215355547346266E-2</v>
      </c>
      <c r="W50" s="614">
        <f ca="1">IFERROR(W$44/$C$43*W$4/SUMIF('손익계산서(M)'!$F$2:$DV$2,W1,'손익계산서(M)'!$F$4:$DV$4),0)</f>
        <v>0.17783591404785043</v>
      </c>
      <c r="X50" s="614">
        <f ca="1">IFERROR(X$44/$C$43*X$4/SUMIF('손익계산서(M)'!$F$2:$DV$2,X1,'손익계산서(M)'!$F$4:$DV$4),0)</f>
        <v>6.7943645075949688E-2</v>
      </c>
      <c r="Y50" s="614">
        <f ca="1">IFERROR(Y$44/$C$43*Y$4/SUMIF('손익계산서(M)'!$F$2:$DV$2,Y1,'손익계산서(M)'!$F$4:$DV$4),0)</f>
        <v>0.1241114875820149</v>
      </c>
      <c r="Z50" s="614">
        <f ca="1">IFERROR(Z$44/$C$43*Z$4/SUMIF('손익계산서(M)'!$F$2:$DV$2,Z1,'손익계산서(M)'!$F$4:$DV$4),0)</f>
        <v>6.6795199943673778E-2</v>
      </c>
      <c r="AA50" s="614">
        <f ca="1">IFERROR(AA$44/$C$43*AA$4/SUMIF('손익계산서(M)'!$F$2:$DV$2,AA1,'손익계산서(M)'!$F$4:$DV$4),0)</f>
        <v>0</v>
      </c>
      <c r="AB50" s="614">
        <f ca="1">IFERROR(AB$44/$C$43*AB$4/SUMIF('손익계산서(M)'!$F$2:$DV$2,AB1,'손익계산서(M)'!$F$4:$DV$4),0)</f>
        <v>0</v>
      </c>
      <c r="AC50" s="614">
        <f ca="1">IFERROR(AC$44/$C$43*AC$4/SUMIF('손익계산서(M)'!$F$2:$DV$2,AC1,'손익계산서(M)'!$F$4:$DV$4),0)</f>
        <v>0</v>
      </c>
      <c r="AD50" s="614">
        <f ca="1">IFERROR(AD$44/$C$43*AD$4/SUMIF('손익계산서(M)'!$F$2:$DV$2,AD1,'손익계산서(M)'!$F$4:$DV$4),0)</f>
        <v>0</v>
      </c>
      <c r="AE50" s="614">
        <f ca="1">IFERROR(AE$44/$C$43*AE$4/SUMIF('손익계산서(M)'!$F$2:$DV$2,AE1,'손익계산서(M)'!$F$4:$DV$4),0)</f>
        <v>0</v>
      </c>
      <c r="AF50" s="614">
        <f ca="1">IFERROR(AF$44/$C$43*AF$4/SUMIF('손익계산서(M)'!$F$2:$DV$2,AF1,'손익계산서(M)'!$F$4:$DV$4),0)</f>
        <v>0</v>
      </c>
      <c r="AG50" s="614">
        <f ca="1">IFERROR(AG$44/$C$43*AG$4/SUMIF('손익계산서(M)'!$F$2:$DV$2,AG1,'손익계산서(M)'!$F$4:$DV$4),0)</f>
        <v>0</v>
      </c>
      <c r="AH50" s="614">
        <f ca="1">IFERROR(AH$44/$C$43*AH$4/SUMIF('손익계산서(M)'!$F$2:$DV$2,AH1,'손익계산서(M)'!$F$4:$DV$4),0)</f>
        <v>0</v>
      </c>
      <c r="AI50" s="614">
        <f ca="1">IFERROR(AI$44/$C$43*AI$4/SUMIF('손익계산서(M)'!$F$2:$DV$2,AI1,'손익계산서(M)'!$F$4:$DV$4),0)</f>
        <v>0</v>
      </c>
      <c r="AJ50" s="614">
        <f ca="1">IFERROR(AJ$44/$C$43*AJ$4/SUMIF('손익계산서(M)'!$F$2:$DV$2,AJ1,'손익계산서(M)'!$F$4:$DV$4),0)</f>
        <v>0</v>
      </c>
      <c r="AK50" s="614">
        <f ca="1">IFERROR(AK$44/$C$43*AK$4/SUMIF('손익계산서(M)'!$F$2:$DV$2,AK1,'손익계산서(M)'!$F$4:$DV$4),0)</f>
        <v>0</v>
      </c>
      <c r="AL50" s="614">
        <f ca="1">IFERROR(AL$44/$C$43*AL$4/SUMIF('손익계산서(M)'!$F$2:$DV$2,AL1,'손익계산서(M)'!$F$4:$DV$4),0)</f>
        <v>0</v>
      </c>
      <c r="AM50" s="614">
        <f ca="1">IFERROR(AM$44/$C$43*AM$4/SUMIF('손익계산서(M)'!$F$2:$DV$2,AM1,'손익계산서(M)'!$F$4:$DV$4),0)</f>
        <v>0</v>
      </c>
      <c r="AN50" s="614">
        <f ca="1">IFERROR(AN$44/$C$43*AN$4/SUMIF('손익계산서(M)'!$F$2:$DV$2,AN1,'손익계산서(M)'!$F$4:$DV$4),0)</f>
        <v>0</v>
      </c>
      <c r="AO50" s="614">
        <f ca="1">IFERROR(AO$44/$C$43*AO$4/SUMIF('손익계산서(M)'!$F$2:$DV$2,AO1,'손익계산서(M)'!$F$4:$DV$4),0)</f>
        <v>0</v>
      </c>
      <c r="AP50" s="614">
        <f ca="1">IFERROR(AP$44/$C$43*AP$4/SUMIF('손익계산서(M)'!$F$2:$DV$2,AP1,'손익계산서(M)'!$F$4:$DV$4),0)</f>
        <v>0</v>
      </c>
      <c r="AQ50" s="614">
        <f ca="1">IFERROR(AQ$44/$C$43*AQ$4/SUMIF('손익계산서(M)'!$F$2:$DV$2,AQ1,'손익계산서(M)'!$F$4:$DV$4),0)</f>
        <v>0</v>
      </c>
      <c r="AR50" s="614">
        <f ca="1">IFERROR(AR$44/$C$43*AR$4/SUMIF('손익계산서(M)'!$F$2:$DV$2,AR1,'손익계산서(M)'!$F$4:$DV$4),0)</f>
        <v>0</v>
      </c>
      <c r="AS50" s="614">
        <f ca="1">IFERROR(AS$44/$C$43*AS$4/SUMIF('손익계산서(M)'!$F$2:$DV$2,AS1,'손익계산서(M)'!$F$4:$DV$4),0)</f>
        <v>0</v>
      </c>
      <c r="AT50" s="614">
        <f ca="1">IFERROR(AT$44/$C$43*AT$4/SUMIF('손익계산서(M)'!$F$2:$DV$2,AT1,'손익계산서(M)'!$F$4:$DV$4),0)</f>
        <v>0</v>
      </c>
    </row>
    <row r="51" spans="1:46" s="550" customFormat="1" x14ac:dyDescent="0.4">
      <c r="A51" s="718"/>
      <c r="B51" s="610" t="s">
        <v>998</v>
      </c>
      <c r="C51" s="585"/>
      <c r="D51" s="585"/>
      <c r="E51" s="585"/>
      <c r="F51" s="613">
        <f>IFERROR((F$44+F$45)/$C$43*F$4/SUMIF('손익계산서(M)'!$F$2:$DV$2,F1,'손익계산서(M)'!$F$4:$DV$4),0)</f>
        <v>0</v>
      </c>
      <c r="G51" s="614">
        <f ca="1">IFERROR((G$44+G$45)/$C$43*G$4/SUMIF('손익계산서(M)'!$F$2:$DV$2,G1,'손익계산서(M)'!$F$4:$DV$4),0)</f>
        <v>0.1110755017093172</v>
      </c>
      <c r="H51" s="614">
        <f ca="1">IFERROR((H$44+H$45)/$C$43*H$4/SUMIF('손익계산서(M)'!$F$2:$DV$2,H1,'손익계산서(M)'!$F$4:$DV$4),0)</f>
        <v>3.900565498079598E-2</v>
      </c>
      <c r="I51" s="614">
        <f ca="1">IFERROR((I$44+I$45)/$C$43*I$4/SUMIF('손익계산서(M)'!$F$2:$DV$2,I1,'손익계산서(M)'!$F$4:$DV$4),0)</f>
        <v>8.6472543515492731E-2</v>
      </c>
      <c r="J51" s="614">
        <f ca="1">IFERROR((J$44+J$45)/$C$43*J$4/SUMIF('손익계산서(M)'!$F$2:$DV$2,J1,'손익계산서(M)'!$F$4:$DV$4),0)</f>
        <v>5.0263410679179887E-2</v>
      </c>
      <c r="K51" s="614">
        <f ca="1">IFERROR((K$44+K$45)/$C$43*K$4/SUMIF('손익계산서(M)'!$F$2:$DV$2,K1,'손익계산서(M)'!$F$4:$DV$4),0)</f>
        <v>0.13032302330398596</v>
      </c>
      <c r="L51" s="614">
        <f ca="1">IFERROR((L$44+L$45)/$C$43*L$4/SUMIF('손익계산서(M)'!$F$2:$DV$2,L1,'손익계산서(M)'!$F$4:$DV$4),0)</f>
        <v>3.7365351253672401E-2</v>
      </c>
      <c r="M51" s="614">
        <f ca="1">IFERROR((M$44+M$45)/$C$43*M$4/SUMIF('손익계산서(M)'!$F$2:$DV$2,M1,'손익계산서(M)'!$F$4:$DV$4),0)</f>
        <v>8.6253460918490801E-2</v>
      </c>
      <c r="N51" s="614">
        <f ca="1">IFERROR((N$44+N$45)/$C$43*N$4/SUMIF('손익계산서(M)'!$F$2:$DV$2,N1,'손익계산서(M)'!$F$4:$DV$4),0)</f>
        <v>3.7981983382472245E-2</v>
      </c>
      <c r="O51" s="614">
        <f ca="1">IFERROR((O$44+O$45)/$C$43*O$4/SUMIF('손익계산서(M)'!$F$2:$DV$2,O1,'손익계산서(M)'!$F$4:$DV$4),0)</f>
        <v>0.16367236828073253</v>
      </c>
      <c r="P51" s="614">
        <f ca="1">IFERROR((P$44+P$45)/$C$43*P$4/SUMIF('손익계산서(M)'!$F$2:$DV$2,P1,'손익계산서(M)'!$F$4:$DV$4),0)</f>
        <v>6.1858825106882807E-2</v>
      </c>
      <c r="Q51" s="614">
        <f ca="1">IFERROR((Q$44+Q$45)/$C$43*Q$4/SUMIF('손익계산서(M)'!$F$2:$DV$2,Q1,'손익계산서(M)'!$F$4:$DV$4),0)</f>
        <v>0.11517997028634354</v>
      </c>
      <c r="R51" s="614">
        <f ca="1">IFERROR((R$44+R$45)/$C$43*R$4/SUMIF('손익계산서(M)'!$F$2:$DV$2,R1,'손익계산서(M)'!$F$4:$DV$4),0)</f>
        <v>6.0223658938996401E-2</v>
      </c>
      <c r="S51" s="614">
        <f ca="1">IFERROR((S$44+S$45)/$C$43*S$4/SUMIF('손익계산서(M)'!$F$2:$DV$2,S1,'손익계산서(M)'!$F$4:$DV$4),0)</f>
        <v>0.17269410350751807</v>
      </c>
      <c r="T51" s="614">
        <f ca="1">IFERROR((T$44+T$45)/$C$43*T$4/SUMIF('손익계산서(M)'!$F$2:$DV$2,T1,'손익계산서(M)'!$F$4:$DV$4),0)</f>
        <v>6.6869095381245622E-2</v>
      </c>
      <c r="U51" s="614">
        <f ca="1">IFERROR((U$44+U$45)/$C$43*U$4/SUMIF('손익계산서(M)'!$F$2:$DV$2,U1,'손익계산서(M)'!$F$4:$DV$4),0)</f>
        <v>0.11927091273718955</v>
      </c>
      <c r="V51" s="614">
        <f ca="1">IFERROR((V$44+V$45)/$C$43*V$4/SUMIF('손익계산서(M)'!$F$2:$DV$2,V1,'손익계산서(M)'!$F$4:$DV$4),0)</f>
        <v>6.3215355547346266E-2</v>
      </c>
      <c r="W51" s="614">
        <f ca="1">IFERROR((W$44+W$45)/$C$43*W$4/SUMIF('손익계산서(M)'!$F$2:$DV$2,W1,'손익계산서(M)'!$F$4:$DV$4),0)</f>
        <v>0.17783591404785043</v>
      </c>
      <c r="X51" s="614">
        <f ca="1">IFERROR((X$44+X$45)/$C$43*X$4/SUMIF('손익계산서(M)'!$F$2:$DV$2,X1,'손익계산서(M)'!$F$4:$DV$4),0)</f>
        <v>6.7943645075949688E-2</v>
      </c>
      <c r="Y51" s="614">
        <f ca="1">IFERROR((Y$44+Y$45)/$C$43*Y$4/SUMIF('손익계산서(M)'!$F$2:$DV$2,Y1,'손익계산서(M)'!$F$4:$DV$4),0)</f>
        <v>0.1241114875820149</v>
      </c>
      <c r="Z51" s="614">
        <f ca="1">IFERROR((Z$44+Z$45)/$C$43*Z$4/SUMIF('손익계산서(M)'!$F$2:$DV$2,Z1,'손익계산서(M)'!$F$4:$DV$4),0)</f>
        <v>1.2172693724283681</v>
      </c>
      <c r="AA51" s="614">
        <f ca="1">IFERROR((AA$44+AA$45)/$C$43*AA$4/SUMIF('손익계산서(M)'!$F$2:$DV$2,AA1,'손익계산서(M)'!$F$4:$DV$4),0)</f>
        <v>0</v>
      </c>
      <c r="AB51" s="614">
        <f ca="1">IFERROR((AB$44+AB$45)/$C$43*AB$4/SUMIF('손익계산서(M)'!$F$2:$DV$2,AB1,'손익계산서(M)'!$F$4:$DV$4),0)</f>
        <v>0</v>
      </c>
      <c r="AC51" s="614">
        <f ca="1">IFERROR((AC$44+AC$45)/$C$43*AC$4/SUMIF('손익계산서(M)'!$F$2:$DV$2,AC1,'손익계산서(M)'!$F$4:$DV$4),0)</f>
        <v>0</v>
      </c>
      <c r="AD51" s="614">
        <f ca="1">IFERROR((AD$44+AD$45)/$C$43*AD$4/SUMIF('손익계산서(M)'!$F$2:$DV$2,AD1,'손익계산서(M)'!$F$4:$DV$4),0)</f>
        <v>0</v>
      </c>
      <c r="AE51" s="614">
        <f ca="1">IFERROR((AE$44+AE$45)/$C$43*AE$4/SUMIF('손익계산서(M)'!$F$2:$DV$2,AE1,'손익계산서(M)'!$F$4:$DV$4),0)</f>
        <v>0</v>
      </c>
      <c r="AF51" s="614">
        <f ca="1">IFERROR((AF$44+AF$45)/$C$43*AF$4/SUMIF('손익계산서(M)'!$F$2:$DV$2,AF1,'손익계산서(M)'!$F$4:$DV$4),0)</f>
        <v>0</v>
      </c>
      <c r="AG51" s="614">
        <f ca="1">IFERROR((AG$44+AG$45)/$C$43*AG$4/SUMIF('손익계산서(M)'!$F$2:$DV$2,AG1,'손익계산서(M)'!$F$4:$DV$4),0)</f>
        <v>0</v>
      </c>
      <c r="AH51" s="614">
        <f ca="1">IFERROR((AH$44+AH$45)/$C$43*AH$4/SUMIF('손익계산서(M)'!$F$2:$DV$2,AH1,'손익계산서(M)'!$F$4:$DV$4),0)</f>
        <v>0</v>
      </c>
      <c r="AI51" s="614">
        <f ca="1">IFERROR((AI$44+AI$45)/$C$43*AI$4/SUMIF('손익계산서(M)'!$F$2:$DV$2,AI1,'손익계산서(M)'!$F$4:$DV$4),0)</f>
        <v>0</v>
      </c>
      <c r="AJ51" s="614">
        <f ca="1">IFERROR((AJ$44+AJ$45)/$C$43*AJ$4/SUMIF('손익계산서(M)'!$F$2:$DV$2,AJ1,'손익계산서(M)'!$F$4:$DV$4),0)</f>
        <v>0</v>
      </c>
      <c r="AK51" s="614">
        <f ca="1">IFERROR((AK$44+AK$45)/$C$43*AK$4/SUMIF('손익계산서(M)'!$F$2:$DV$2,AK1,'손익계산서(M)'!$F$4:$DV$4),0)</f>
        <v>0</v>
      </c>
      <c r="AL51" s="614">
        <f ca="1">IFERROR((AL$44+AL$45)/$C$43*AL$4/SUMIF('손익계산서(M)'!$F$2:$DV$2,AL1,'손익계산서(M)'!$F$4:$DV$4),0)</f>
        <v>0</v>
      </c>
      <c r="AM51" s="614">
        <f ca="1">IFERROR((AM$44+AM$45)/$C$43*AM$4/SUMIF('손익계산서(M)'!$F$2:$DV$2,AM1,'손익계산서(M)'!$F$4:$DV$4),0)</f>
        <v>0</v>
      </c>
      <c r="AN51" s="614">
        <f ca="1">IFERROR((AN$44+AN$45)/$C$43*AN$4/SUMIF('손익계산서(M)'!$F$2:$DV$2,AN1,'손익계산서(M)'!$F$4:$DV$4),0)</f>
        <v>0</v>
      </c>
      <c r="AO51" s="614">
        <f ca="1">IFERROR((AO$44+AO$45)/$C$43*AO$4/SUMIF('손익계산서(M)'!$F$2:$DV$2,AO1,'손익계산서(M)'!$F$4:$DV$4),0)</f>
        <v>0</v>
      </c>
      <c r="AP51" s="614">
        <f ca="1">IFERROR((AP$44+AP$45)/$C$43*AP$4/SUMIF('손익계산서(M)'!$F$2:$DV$2,AP1,'손익계산서(M)'!$F$4:$DV$4),0)</f>
        <v>0</v>
      </c>
      <c r="AQ51" s="614">
        <f ca="1">IFERROR((AQ$44+AQ$45)/$C$43*AQ$4/SUMIF('손익계산서(M)'!$F$2:$DV$2,AQ1,'손익계산서(M)'!$F$4:$DV$4),0)</f>
        <v>0</v>
      </c>
      <c r="AR51" s="614">
        <f ca="1">IFERROR((AR$44+AR$45)/$C$43*AR$4/SUMIF('손익계산서(M)'!$F$2:$DV$2,AR1,'손익계산서(M)'!$F$4:$DV$4),0)</f>
        <v>0</v>
      </c>
      <c r="AS51" s="614">
        <f ca="1">IFERROR((AS$44+AS$45)/$C$43*AS$4/SUMIF('손익계산서(M)'!$F$2:$DV$2,AS1,'손익계산서(M)'!$F$4:$DV$4),0)</f>
        <v>0</v>
      </c>
      <c r="AT51" s="614">
        <f ca="1">IFERROR((AT$44+AT$45)/$C$43*AT$4/SUMIF('손익계산서(M)'!$F$2:$DV$2,AT1,'손익계산서(M)'!$F$4:$DV$4),0)</f>
        <v>0</v>
      </c>
    </row>
    <row r="52" spans="1:46" s="718" customFormat="1" ht="4.95" customHeight="1" x14ac:dyDescent="0.4">
      <c r="B52" s="724"/>
      <c r="C52" s="724"/>
      <c r="D52" s="724"/>
      <c r="E52" s="724"/>
      <c r="F52" s="733"/>
      <c r="G52" s="734"/>
      <c r="H52" s="734"/>
      <c r="I52" s="734"/>
      <c r="J52" s="734"/>
      <c r="K52" s="734"/>
      <c r="L52" s="734"/>
      <c r="M52" s="734"/>
      <c r="N52" s="734"/>
      <c r="O52" s="734"/>
      <c r="P52" s="734"/>
      <c r="Q52" s="734"/>
      <c r="R52" s="734"/>
      <c r="S52" s="734"/>
      <c r="T52" s="734"/>
      <c r="U52" s="734"/>
      <c r="V52" s="734"/>
      <c r="W52" s="734"/>
      <c r="X52" s="734"/>
      <c r="Y52" s="734"/>
      <c r="Z52" s="734"/>
      <c r="AA52" s="734"/>
      <c r="AB52" s="734"/>
      <c r="AC52" s="734"/>
      <c r="AD52" s="734"/>
      <c r="AE52" s="734"/>
      <c r="AF52" s="734"/>
      <c r="AG52" s="734"/>
      <c r="AH52" s="734"/>
      <c r="AI52" s="734"/>
      <c r="AJ52" s="734"/>
      <c r="AK52" s="734"/>
      <c r="AL52" s="734"/>
      <c r="AM52" s="734"/>
      <c r="AN52" s="734"/>
      <c r="AO52" s="734"/>
      <c r="AP52" s="734"/>
      <c r="AQ52" s="734"/>
      <c r="AR52" s="734"/>
      <c r="AS52" s="734"/>
      <c r="AT52" s="734"/>
    </row>
    <row r="53" spans="1:46" ht="11.4" thickBot="1" x14ac:dyDescent="0.45">
      <c r="B53" s="64"/>
      <c r="C53" s="64"/>
      <c r="D53" s="64"/>
      <c r="E53" s="64"/>
    </row>
    <row r="54" spans="1:46" x14ac:dyDescent="0.4">
      <c r="B54" s="64"/>
      <c r="C54" s="64"/>
      <c r="D54" s="64"/>
      <c r="E54" s="64"/>
      <c r="F54" s="615"/>
      <c r="G54" s="1422" t="s">
        <v>685</v>
      </c>
      <c r="H54" s="1423"/>
      <c r="I54" s="1424" t="s">
        <v>686</v>
      </c>
      <c r="J54" s="1423"/>
      <c r="K54" s="1424" t="s">
        <v>687</v>
      </c>
      <c r="L54" s="1425"/>
      <c r="N54" s="634"/>
      <c r="O54" s="635"/>
      <c r="P54" s="1422" t="s">
        <v>685</v>
      </c>
      <c r="Q54" s="1423"/>
      <c r="R54" s="1424" t="s">
        <v>686</v>
      </c>
      <c r="S54" s="1423"/>
      <c r="T54" s="1424" t="s">
        <v>687</v>
      </c>
      <c r="U54" s="1425"/>
    </row>
    <row r="55" spans="1:46" x14ac:dyDescent="0.4">
      <c r="B55" s="64"/>
      <c r="C55" s="64"/>
      <c r="D55" s="64"/>
      <c r="E55" s="64"/>
      <c r="F55" s="714">
        <f>'Control Panel_운영'!$K$87</f>
        <v>5</v>
      </c>
      <c r="G55" s="616" t="s">
        <v>105</v>
      </c>
      <c r="H55" s="617" t="s">
        <v>682</v>
      </c>
      <c r="I55" s="618" t="s">
        <v>105</v>
      </c>
      <c r="J55" s="617" t="s">
        <v>682</v>
      </c>
      <c r="K55" s="618" t="s">
        <v>105</v>
      </c>
      <c r="L55" s="619" t="s">
        <v>682</v>
      </c>
      <c r="N55" s="636"/>
      <c r="O55" s="411"/>
      <c r="P55" s="616" t="s">
        <v>105</v>
      </c>
      <c r="Q55" s="617" t="s">
        <v>682</v>
      </c>
      <c r="R55" s="618" t="s">
        <v>105</v>
      </c>
      <c r="S55" s="617" t="s">
        <v>682</v>
      </c>
      <c r="T55" s="618" t="s">
        <v>105</v>
      </c>
      <c r="U55" s="619" t="s">
        <v>682</v>
      </c>
    </row>
    <row r="56" spans="1:46" x14ac:dyDescent="0.4">
      <c r="B56" s="64"/>
      <c r="C56" s="64"/>
      <c r="D56" s="64"/>
      <c r="E56" s="64"/>
      <c r="F56" s="620">
        <v>1</v>
      </c>
      <c r="G56" s="621">
        <f t="shared" ref="G56:G65" ca="1" si="14">SUMIF($N$56:$N$95,$F56,P$56:P$95)</f>
        <v>1219949.0691187289</v>
      </c>
      <c r="H56" s="622">
        <f t="shared" ref="H56:H65" ca="1" si="15">SUMIF($N$56:$N$95,$F56,Q$56:Q$95)</f>
        <v>7.1761709948160515E-2</v>
      </c>
      <c r="I56" s="621">
        <f t="shared" ref="I56:I65" ca="1" si="16">SUMIF($N$56:$N$95,$F56,R$56:R$95)</f>
        <v>0</v>
      </c>
      <c r="J56" s="622">
        <f t="shared" ref="J56:J65" ca="1" si="17">SUMIF($N$56:$N$95,$F56,S$56:S$95)</f>
        <v>0</v>
      </c>
      <c r="K56" s="621">
        <f t="shared" ref="K56:K65" ca="1" si="18">SUMIF($N$56:$N$95,$F56,T$56:T$95)</f>
        <v>1219949.0691187289</v>
      </c>
      <c r="L56" s="623">
        <f t="shared" ref="L56:L65" ca="1" si="19">SUMIF($N$56:$N$95,$F56,U$56:U$95)</f>
        <v>7.1761709948160515E-2</v>
      </c>
      <c r="N56" s="637">
        <v>1</v>
      </c>
      <c r="O56" s="638">
        <v>1</v>
      </c>
      <c r="P56" s="621">
        <f t="shared" ref="P56:P95" ca="1" si="20">SUMIF($F$1:$AT$1,$O56,F$12:AT$12)</f>
        <v>470777.53738168138</v>
      </c>
      <c r="Q56" s="622">
        <f t="shared" ref="Q56:Q95" ca="1" si="21">SUMIF($F$1:$AT$1,$O56,F$21:AT$21)</f>
        <v>2.7692796316569492E-2</v>
      </c>
      <c r="R56" s="186">
        <f t="shared" ref="R56:R95" ca="1" si="22">SUMIF($F$1:$AT$1,$O56,F$32:AT$32)</f>
        <v>0</v>
      </c>
      <c r="S56" s="622">
        <f t="shared" ref="S56:S95" ca="1" si="23">SUMIF($F$1:$AT$1,$O56,F$38:AT$38)</f>
        <v>0</v>
      </c>
      <c r="T56" s="186">
        <f t="shared" ref="T56:T95" ca="1" si="24">SUMIF($F$1:$AT$1,$O56,F$44:AT$44)</f>
        <v>470777.53738168138</v>
      </c>
      <c r="U56" s="623">
        <f t="shared" ref="U56:U95" ca="1" si="25">SUMIF($F$1:$AT$1,$O56,F$49:AT$49)</f>
        <v>2.7692796316569492E-2</v>
      </c>
    </row>
    <row r="57" spans="1:46" x14ac:dyDescent="0.4">
      <c r="B57" s="64"/>
      <c r="C57" s="64"/>
      <c r="D57" s="64"/>
      <c r="E57" s="64"/>
      <c r="F57" s="620">
        <v>2</v>
      </c>
      <c r="G57" s="621">
        <f t="shared" ca="1" si="14"/>
        <v>1239813.9537935336</v>
      </c>
      <c r="H57" s="622">
        <f t="shared" ca="1" si="15"/>
        <v>7.2930232576090201E-2</v>
      </c>
      <c r="I57" s="621">
        <f t="shared" ca="1" si="16"/>
        <v>0</v>
      </c>
      <c r="J57" s="622">
        <f t="shared" ca="1" si="17"/>
        <v>0</v>
      </c>
      <c r="K57" s="621">
        <f t="shared" ca="1" si="18"/>
        <v>1239813.9537935336</v>
      </c>
      <c r="L57" s="623">
        <f t="shared" ca="1" si="19"/>
        <v>7.2930232576090201E-2</v>
      </c>
      <c r="N57" s="637">
        <v>1</v>
      </c>
      <c r="O57" s="638">
        <v>2</v>
      </c>
      <c r="P57" s="621">
        <f t="shared" ca="1" si="20"/>
        <v>164868.16463194365</v>
      </c>
      <c r="Q57" s="622">
        <f t="shared" ca="1" si="21"/>
        <v>9.6981273312908029E-3</v>
      </c>
      <c r="R57" s="186">
        <f t="shared" ca="1" si="22"/>
        <v>0</v>
      </c>
      <c r="S57" s="622">
        <f t="shared" ca="1" si="23"/>
        <v>0</v>
      </c>
      <c r="T57" s="186">
        <f t="shared" ca="1" si="24"/>
        <v>164868.16463194365</v>
      </c>
      <c r="U57" s="623">
        <f t="shared" ca="1" si="25"/>
        <v>9.6981273312908029E-3</v>
      </c>
    </row>
    <row r="58" spans="1:46" x14ac:dyDescent="0.4">
      <c r="B58" s="64"/>
      <c r="C58" s="64"/>
      <c r="D58" s="64"/>
      <c r="E58" s="64"/>
      <c r="F58" s="620">
        <v>3</v>
      </c>
      <c r="G58" s="621">
        <f t="shared" ca="1" si="14"/>
        <v>1704592.9650746728</v>
      </c>
      <c r="H58" s="622">
        <f t="shared" ca="1" si="15"/>
        <v>0.10027017441615724</v>
      </c>
      <c r="I58" s="621">
        <f t="shared" ca="1" si="16"/>
        <v>0</v>
      </c>
      <c r="J58" s="622">
        <f t="shared" ca="1" si="17"/>
        <v>0</v>
      </c>
      <c r="K58" s="621">
        <f t="shared" ca="1" si="18"/>
        <v>1704592.9650746728</v>
      </c>
      <c r="L58" s="623">
        <f t="shared" ca="1" si="19"/>
        <v>0.10027017441615724</v>
      </c>
      <c r="N58" s="637">
        <v>1</v>
      </c>
      <c r="O58" s="638">
        <v>3</v>
      </c>
      <c r="P58" s="621">
        <f t="shared" ca="1" si="20"/>
        <v>369516.55207166838</v>
      </c>
      <c r="Q58" s="622">
        <f t="shared" ca="1" si="21"/>
        <v>2.1736267768921669E-2</v>
      </c>
      <c r="R58" s="186">
        <f t="shared" ca="1" si="22"/>
        <v>0</v>
      </c>
      <c r="S58" s="622">
        <f t="shared" ca="1" si="23"/>
        <v>0</v>
      </c>
      <c r="T58" s="186">
        <f t="shared" ca="1" si="24"/>
        <v>369516.55207166838</v>
      </c>
      <c r="U58" s="623">
        <f t="shared" ca="1" si="25"/>
        <v>2.1736267768921669E-2</v>
      </c>
    </row>
    <row r="59" spans="1:46" x14ac:dyDescent="0.4">
      <c r="B59" s="64"/>
      <c r="C59" s="64"/>
      <c r="D59" s="64"/>
      <c r="E59" s="64"/>
      <c r="F59" s="620">
        <v>4</v>
      </c>
      <c r="G59" s="621">
        <f t="shared" ca="1" si="14"/>
        <v>1794180.8702916445</v>
      </c>
      <c r="H59" s="622">
        <f t="shared" ca="1" si="15"/>
        <v>0.10554005119362615</v>
      </c>
      <c r="I59" s="621">
        <f t="shared" ca="1" si="16"/>
        <v>0</v>
      </c>
      <c r="J59" s="622">
        <f t="shared" ca="1" si="17"/>
        <v>0</v>
      </c>
      <c r="K59" s="621">
        <f t="shared" ca="1" si="18"/>
        <v>1794180.8702916445</v>
      </c>
      <c r="L59" s="623">
        <f t="shared" ca="1" si="19"/>
        <v>0.10554005119362615</v>
      </c>
      <c r="N59" s="637">
        <v>1</v>
      </c>
      <c r="O59" s="638">
        <v>4</v>
      </c>
      <c r="P59" s="621">
        <f t="shared" ca="1" si="20"/>
        <v>214786.81503343538</v>
      </c>
      <c r="Q59" s="622">
        <f t="shared" ca="1" si="21"/>
        <v>1.2634518531378551E-2</v>
      </c>
      <c r="R59" s="186">
        <f t="shared" ca="1" si="22"/>
        <v>0</v>
      </c>
      <c r="S59" s="622">
        <f t="shared" ca="1" si="23"/>
        <v>0</v>
      </c>
      <c r="T59" s="186">
        <f t="shared" ca="1" si="24"/>
        <v>214786.81503343538</v>
      </c>
      <c r="U59" s="623">
        <f t="shared" ca="1" si="25"/>
        <v>1.2634518531378551E-2</v>
      </c>
    </row>
    <row r="60" spans="1:46" x14ac:dyDescent="0.4">
      <c r="B60" s="64"/>
      <c r="C60" s="64"/>
      <c r="D60" s="64"/>
      <c r="E60" s="64"/>
      <c r="F60" s="620">
        <v>5</v>
      </c>
      <c r="G60" s="621">
        <f t="shared" ca="1" si="14"/>
        <v>1856701.5551837415</v>
      </c>
      <c r="H60" s="622">
        <f t="shared" ca="1" si="15"/>
        <v>0.1092177385402201</v>
      </c>
      <c r="I60" s="621">
        <f t="shared" ca="1" si="16"/>
        <v>0</v>
      </c>
      <c r="J60" s="622">
        <f t="shared" ca="1" si="17"/>
        <v>0</v>
      </c>
      <c r="K60" s="621">
        <f t="shared" ca="1" si="18"/>
        <v>1856701.5551837415</v>
      </c>
      <c r="L60" s="623">
        <f t="shared" ca="1" si="19"/>
        <v>0.1092177385402201</v>
      </c>
      <c r="M60" s="584">
        <v>5.13</v>
      </c>
      <c r="N60" s="637">
        <v>2</v>
      </c>
      <c r="O60" s="638">
        <v>5</v>
      </c>
      <c r="P60" s="621">
        <f t="shared" ca="1" si="20"/>
        <v>550846.22145154711</v>
      </c>
      <c r="Q60" s="622">
        <f t="shared" ca="1" si="21"/>
        <v>3.2402718908914538E-2</v>
      </c>
      <c r="R60" s="186">
        <f t="shared" ca="1" si="22"/>
        <v>0</v>
      </c>
      <c r="S60" s="622">
        <f t="shared" ca="1" si="23"/>
        <v>0</v>
      </c>
      <c r="T60" s="186">
        <f t="shared" ca="1" si="24"/>
        <v>550846.22145154711</v>
      </c>
      <c r="U60" s="623">
        <f t="shared" ca="1" si="25"/>
        <v>3.2402718908914538E-2</v>
      </c>
    </row>
    <row r="61" spans="1:46" x14ac:dyDescent="0.4">
      <c r="B61" s="64"/>
      <c r="C61" s="64"/>
      <c r="D61" s="64"/>
      <c r="E61" s="64"/>
      <c r="F61" s="620">
        <v>6</v>
      </c>
      <c r="G61" s="621">
        <f t="shared" ca="1" si="14"/>
        <v>0</v>
      </c>
      <c r="H61" s="622">
        <f t="shared" ca="1" si="15"/>
        <v>0</v>
      </c>
      <c r="I61" s="621">
        <f t="shared" ca="1" si="16"/>
        <v>0</v>
      </c>
      <c r="J61" s="622">
        <f t="shared" ca="1" si="17"/>
        <v>0</v>
      </c>
      <c r="K61" s="621">
        <f t="shared" ca="1" si="18"/>
        <v>0</v>
      </c>
      <c r="L61" s="623">
        <f t="shared" ca="1" si="19"/>
        <v>0</v>
      </c>
      <c r="M61" s="584">
        <v>5.54</v>
      </c>
      <c r="N61" s="637">
        <v>2</v>
      </c>
      <c r="O61" s="638">
        <v>6</v>
      </c>
      <c r="P61" s="621">
        <f t="shared" ca="1" si="20"/>
        <v>156627.36278936651</v>
      </c>
      <c r="Q61" s="622">
        <f t="shared" ca="1" si="21"/>
        <v>9.2133742817274416E-3</v>
      </c>
      <c r="R61" s="186">
        <f t="shared" ca="1" si="22"/>
        <v>0</v>
      </c>
      <c r="S61" s="622">
        <f t="shared" ca="1" si="23"/>
        <v>0</v>
      </c>
      <c r="T61" s="186">
        <f t="shared" ca="1" si="24"/>
        <v>156627.36278936651</v>
      </c>
      <c r="U61" s="623">
        <f t="shared" ca="1" si="25"/>
        <v>9.2133742817274416E-3</v>
      </c>
    </row>
    <row r="62" spans="1:46" x14ac:dyDescent="0.4">
      <c r="B62" s="64"/>
      <c r="C62" s="64"/>
      <c r="D62" s="64"/>
      <c r="E62" s="64"/>
      <c r="F62" s="620">
        <v>7</v>
      </c>
      <c r="G62" s="621">
        <f t="shared" ca="1" si="14"/>
        <v>0</v>
      </c>
      <c r="H62" s="622">
        <f t="shared" ca="1" si="15"/>
        <v>0</v>
      </c>
      <c r="I62" s="621">
        <f t="shared" ca="1" si="16"/>
        <v>0</v>
      </c>
      <c r="J62" s="622">
        <f t="shared" ca="1" si="17"/>
        <v>0</v>
      </c>
      <c r="K62" s="621">
        <f t="shared" ca="1" si="18"/>
        <v>0</v>
      </c>
      <c r="L62" s="623">
        <f t="shared" ca="1" si="19"/>
        <v>0</v>
      </c>
      <c r="M62" s="584">
        <v>5.45</v>
      </c>
      <c r="N62" s="637">
        <v>2</v>
      </c>
      <c r="O62" s="638">
        <v>7</v>
      </c>
      <c r="P62" s="621">
        <f t="shared" ca="1" si="20"/>
        <v>369590.17226443731</v>
      </c>
      <c r="Q62" s="622">
        <f t="shared" ca="1" si="21"/>
        <v>2.1740598368496313E-2</v>
      </c>
      <c r="R62" s="186">
        <f t="shared" ca="1" si="22"/>
        <v>0</v>
      </c>
      <c r="S62" s="622">
        <f t="shared" ca="1" si="23"/>
        <v>0</v>
      </c>
      <c r="T62" s="186">
        <f t="shared" ca="1" si="24"/>
        <v>369590.17226443731</v>
      </c>
      <c r="U62" s="623">
        <f t="shared" ca="1" si="25"/>
        <v>2.1740598368496313E-2</v>
      </c>
    </row>
    <row r="63" spans="1:46" x14ac:dyDescent="0.4">
      <c r="B63" s="64"/>
      <c r="C63" s="64"/>
      <c r="D63" s="64"/>
      <c r="E63" s="64"/>
      <c r="F63" s="620">
        <v>8</v>
      </c>
      <c r="G63" s="621">
        <f t="shared" ca="1" si="14"/>
        <v>0</v>
      </c>
      <c r="H63" s="622">
        <f t="shared" ca="1" si="15"/>
        <v>0</v>
      </c>
      <c r="I63" s="621">
        <f t="shared" ca="1" si="16"/>
        <v>0</v>
      </c>
      <c r="J63" s="622">
        <f t="shared" ca="1" si="17"/>
        <v>0</v>
      </c>
      <c r="K63" s="621">
        <f t="shared" ca="1" si="18"/>
        <v>0</v>
      </c>
      <c r="L63" s="623">
        <f t="shared" ca="1" si="19"/>
        <v>0</v>
      </c>
      <c r="M63" s="584">
        <v>5.69</v>
      </c>
      <c r="N63" s="637">
        <v>2</v>
      </c>
      <c r="O63" s="638">
        <v>8</v>
      </c>
      <c r="P63" s="621">
        <f t="shared" ca="1" si="20"/>
        <v>162750.19728818245</v>
      </c>
      <c r="Q63" s="622">
        <f t="shared" ca="1" si="21"/>
        <v>9.5735410169519083E-3</v>
      </c>
      <c r="R63" s="186">
        <f t="shared" ca="1" si="22"/>
        <v>0</v>
      </c>
      <c r="S63" s="622">
        <f t="shared" ca="1" si="23"/>
        <v>0</v>
      </c>
      <c r="T63" s="186">
        <f t="shared" ca="1" si="24"/>
        <v>162750.19728818245</v>
      </c>
      <c r="U63" s="623">
        <f t="shared" ca="1" si="25"/>
        <v>9.5735410169519083E-3</v>
      </c>
    </row>
    <row r="64" spans="1:46" x14ac:dyDescent="0.4">
      <c r="B64" s="64"/>
      <c r="C64" s="64"/>
      <c r="D64" s="64"/>
      <c r="E64" s="64"/>
      <c r="F64" s="620">
        <v>9</v>
      </c>
      <c r="G64" s="621">
        <f t="shared" ca="1" si="14"/>
        <v>0</v>
      </c>
      <c r="H64" s="622">
        <f t="shared" ca="1" si="15"/>
        <v>0</v>
      </c>
      <c r="I64" s="621">
        <f t="shared" ca="1" si="16"/>
        <v>0</v>
      </c>
      <c r="J64" s="622">
        <f t="shared" ca="1" si="17"/>
        <v>0</v>
      </c>
      <c r="K64" s="621">
        <f t="shared" ca="1" si="18"/>
        <v>0</v>
      </c>
      <c r="L64" s="623">
        <f t="shared" ca="1" si="19"/>
        <v>0</v>
      </c>
      <c r="M64" s="584">
        <v>5.43</v>
      </c>
      <c r="N64" s="637">
        <v>3</v>
      </c>
      <c r="O64" s="638">
        <v>9</v>
      </c>
      <c r="P64" s="621">
        <f t="shared" ca="1" si="20"/>
        <v>693701.79104189924</v>
      </c>
      <c r="Q64" s="622">
        <f t="shared" ca="1" si="21"/>
        <v>4.0805987708347015E-2</v>
      </c>
      <c r="R64" s="186">
        <f t="shared" ca="1" si="22"/>
        <v>0</v>
      </c>
      <c r="S64" s="622">
        <f t="shared" ca="1" si="23"/>
        <v>0</v>
      </c>
      <c r="T64" s="186">
        <f t="shared" ca="1" si="24"/>
        <v>693701.79104189924</v>
      </c>
      <c r="U64" s="623">
        <f t="shared" ca="1" si="25"/>
        <v>4.0805987708347015E-2</v>
      </c>
    </row>
    <row r="65" spans="2:21" ht="11.4" thickBot="1" x14ac:dyDescent="0.45">
      <c r="B65" s="64"/>
      <c r="C65" s="64"/>
      <c r="D65" s="64"/>
      <c r="E65" s="64"/>
      <c r="F65" s="620">
        <v>10</v>
      </c>
      <c r="G65" s="621">
        <f t="shared" ca="1" si="14"/>
        <v>0</v>
      </c>
      <c r="H65" s="622">
        <f t="shared" ca="1" si="15"/>
        <v>0</v>
      </c>
      <c r="I65" s="621">
        <f t="shared" ca="1" si="16"/>
        <v>0</v>
      </c>
      <c r="J65" s="622">
        <f t="shared" ca="1" si="17"/>
        <v>0</v>
      </c>
      <c r="K65" s="621">
        <f t="shared" ca="1" si="18"/>
        <v>0</v>
      </c>
      <c r="L65" s="623">
        <f t="shared" ca="1" si="19"/>
        <v>0</v>
      </c>
      <c r="N65" s="637">
        <v>3</v>
      </c>
      <c r="O65" s="638">
        <v>10</v>
      </c>
      <c r="P65" s="621">
        <f t="shared" ca="1" si="20"/>
        <v>259298.63674939916</v>
      </c>
      <c r="Q65" s="622">
        <f t="shared" ca="1" si="21"/>
        <v>1.5252860985258774E-2</v>
      </c>
      <c r="R65" s="186">
        <f t="shared" ca="1" si="22"/>
        <v>0</v>
      </c>
      <c r="S65" s="622">
        <f t="shared" ca="1" si="23"/>
        <v>0</v>
      </c>
      <c r="T65" s="186">
        <f t="shared" ca="1" si="24"/>
        <v>259298.63674939916</v>
      </c>
      <c r="U65" s="623">
        <f t="shared" ca="1" si="25"/>
        <v>1.5252860985258774E-2</v>
      </c>
    </row>
    <row r="66" spans="2:21" x14ac:dyDescent="0.4">
      <c r="B66" s="64"/>
      <c r="C66" s="64"/>
      <c r="D66" s="64"/>
      <c r="E66" s="64"/>
      <c r="F66" s="624" t="s">
        <v>823</v>
      </c>
      <c r="G66" s="625">
        <f ca="1">SUM(G56:G65)</f>
        <v>7815238.4134623213</v>
      </c>
      <c r="H66" s="626">
        <f ca="1">IFERROR($G$66/$C$7/$F$55,0)</f>
        <v>9.1943981334850849E-2</v>
      </c>
      <c r="I66" s="625">
        <f ca="1">SUM(I56:I65)</f>
        <v>0</v>
      </c>
      <c r="J66" s="626">
        <f ca="1">IFERROR($I$66/$C$26/$F$55,0)</f>
        <v>0</v>
      </c>
      <c r="K66" s="625">
        <f ca="1">SUM(K56:K65)</f>
        <v>7815238.4134623213</v>
      </c>
      <c r="L66" s="627">
        <f ca="1">IFERROR($K$66/$C$43/$F$55,0)</f>
        <v>9.1943981334850849E-2</v>
      </c>
      <c r="N66" s="637">
        <v>3</v>
      </c>
      <c r="O66" s="638">
        <v>11</v>
      </c>
      <c r="P66" s="621">
        <f t="shared" ca="1" si="20"/>
        <v>493538.28363792133</v>
      </c>
      <c r="Q66" s="622">
        <f t="shared" ca="1" si="21"/>
        <v>2.9031663743407137E-2</v>
      </c>
      <c r="R66" s="186">
        <f t="shared" ca="1" si="22"/>
        <v>0</v>
      </c>
      <c r="S66" s="622">
        <f t="shared" ca="1" si="23"/>
        <v>0</v>
      </c>
      <c r="T66" s="186">
        <f t="shared" ca="1" si="24"/>
        <v>493538.28363792133</v>
      </c>
      <c r="U66" s="623">
        <f t="shared" ca="1" si="25"/>
        <v>2.9031663743407137E-2</v>
      </c>
    </row>
    <row r="67" spans="2:21" ht="11.4" thickBot="1" x14ac:dyDescent="0.45">
      <c r="B67" s="64"/>
      <c r="C67" s="64"/>
      <c r="D67" s="64"/>
      <c r="E67" s="64"/>
      <c r="F67" s="628" t="s">
        <v>824</v>
      </c>
      <c r="G67" s="629">
        <f ca="1">G66+SUM($F$17:$AT$17)</f>
        <v>12731472.308998009</v>
      </c>
      <c r="H67" s="630">
        <f ca="1">IFERROR($G$67/$C$7/$F$55,0)</f>
        <v>0.14978202716468245</v>
      </c>
      <c r="I67" s="631">
        <f ca="1">I66+SUM($G$34:$AT$34)</f>
        <v>0</v>
      </c>
      <c r="J67" s="632">
        <f ca="1">IFERROR($I$67/$C$26/$F$55,0)</f>
        <v>0</v>
      </c>
      <c r="K67" s="631">
        <f ca="1">K66+SUM($F$45:$AT$45)</f>
        <v>12731472.308998009</v>
      </c>
      <c r="L67" s="633">
        <f ca="1">IFERROR($K$67/$C$43/$F$55,0)</f>
        <v>0.14978202716468245</v>
      </c>
      <c r="N67" s="637">
        <v>3</v>
      </c>
      <c r="O67" s="638">
        <v>12</v>
      </c>
      <c r="P67" s="621">
        <f t="shared" ca="1" si="20"/>
        <v>258054.25364545308</v>
      </c>
      <c r="Q67" s="622">
        <f t="shared" ca="1" si="21"/>
        <v>1.5179661979144299E-2</v>
      </c>
      <c r="R67" s="186">
        <f t="shared" ca="1" si="22"/>
        <v>0</v>
      </c>
      <c r="S67" s="622">
        <f t="shared" ca="1" si="23"/>
        <v>0</v>
      </c>
      <c r="T67" s="186">
        <f t="shared" ca="1" si="24"/>
        <v>258054.25364545308</v>
      </c>
      <c r="U67" s="623">
        <f t="shared" ca="1" si="25"/>
        <v>1.5179661979144299E-2</v>
      </c>
    </row>
    <row r="68" spans="2:21" x14ac:dyDescent="0.4">
      <c r="B68" s="64"/>
      <c r="C68" s="64"/>
      <c r="D68" s="64"/>
      <c r="E68" s="64"/>
      <c r="N68" s="637">
        <v>4</v>
      </c>
      <c r="O68" s="638">
        <v>13</v>
      </c>
      <c r="P68" s="621">
        <f t="shared" ca="1" si="20"/>
        <v>731939.11815378198</v>
      </c>
      <c r="Q68" s="622">
        <f t="shared" ca="1" si="21"/>
        <v>4.3055242244340118E-2</v>
      </c>
      <c r="R68" s="186">
        <f t="shared" ca="1" si="22"/>
        <v>0</v>
      </c>
      <c r="S68" s="622">
        <f t="shared" ca="1" si="23"/>
        <v>0</v>
      </c>
      <c r="T68" s="186">
        <f t="shared" ca="1" si="24"/>
        <v>731939.11815378198</v>
      </c>
      <c r="U68" s="623">
        <f t="shared" ca="1" si="25"/>
        <v>4.3055242244340118E-2</v>
      </c>
    </row>
    <row r="69" spans="2:21" x14ac:dyDescent="0.4">
      <c r="B69" s="64"/>
      <c r="C69" s="64"/>
      <c r="D69" s="64"/>
      <c r="E69" s="64"/>
      <c r="N69" s="637">
        <v>4</v>
      </c>
      <c r="O69" s="638">
        <v>14</v>
      </c>
      <c r="P69" s="621">
        <f t="shared" ca="1" si="20"/>
        <v>280300.59159809805</v>
      </c>
      <c r="Q69" s="622">
        <f t="shared" ca="1" si="21"/>
        <v>1.6488270094005768E-2</v>
      </c>
      <c r="R69" s="186">
        <f t="shared" ca="1" si="22"/>
        <v>0</v>
      </c>
      <c r="S69" s="622">
        <f t="shared" ca="1" si="23"/>
        <v>0</v>
      </c>
      <c r="T69" s="186">
        <f t="shared" ca="1" si="24"/>
        <v>280300.59159809805</v>
      </c>
      <c r="U69" s="623">
        <f t="shared" ca="1" si="25"/>
        <v>1.6488270094005768E-2</v>
      </c>
    </row>
    <row r="70" spans="2:21" ht="12" customHeight="1" x14ac:dyDescent="0.4">
      <c r="N70" s="637">
        <v>4</v>
      </c>
      <c r="O70" s="638">
        <v>15</v>
      </c>
      <c r="P70" s="621">
        <f t="shared" ca="1" si="20"/>
        <v>511067.69183825882</v>
      </c>
      <c r="Q70" s="622">
        <f t="shared" ca="1" si="21"/>
        <v>3.0062805402250519E-2</v>
      </c>
      <c r="R70" s="186">
        <f t="shared" ca="1" si="22"/>
        <v>0</v>
      </c>
      <c r="S70" s="622">
        <f t="shared" ca="1" si="23"/>
        <v>0</v>
      </c>
      <c r="T70" s="186">
        <f t="shared" ca="1" si="24"/>
        <v>511067.69183825882</v>
      </c>
      <c r="U70" s="623">
        <f t="shared" ca="1" si="25"/>
        <v>3.0062805402250519E-2</v>
      </c>
    </row>
    <row r="71" spans="2:21" x14ac:dyDescent="0.4">
      <c r="N71" s="637">
        <v>4</v>
      </c>
      <c r="O71" s="638">
        <v>16</v>
      </c>
      <c r="P71" s="621">
        <f t="shared" ca="1" si="20"/>
        <v>270873.46870150563</v>
      </c>
      <c r="Q71" s="622">
        <f t="shared" ca="1" si="21"/>
        <v>1.5933733453029744E-2</v>
      </c>
      <c r="R71" s="186">
        <f t="shared" ca="1" si="22"/>
        <v>0</v>
      </c>
      <c r="S71" s="622">
        <f t="shared" ca="1" si="23"/>
        <v>0</v>
      </c>
      <c r="T71" s="186">
        <f t="shared" ca="1" si="24"/>
        <v>270873.46870150563</v>
      </c>
      <c r="U71" s="623">
        <f t="shared" ca="1" si="25"/>
        <v>1.5933733453029744E-2</v>
      </c>
    </row>
    <row r="72" spans="2:21" x14ac:dyDescent="0.4">
      <c r="N72" s="637">
        <v>5</v>
      </c>
      <c r="O72" s="638">
        <v>17</v>
      </c>
      <c r="P72" s="621">
        <f t="shared" ca="1" si="20"/>
        <v>753731.94255349215</v>
      </c>
      <c r="Q72" s="622">
        <f t="shared" ca="1" si="21"/>
        <v>4.4337173091381889E-2</v>
      </c>
      <c r="R72" s="186">
        <f t="shared" ca="1" si="22"/>
        <v>0</v>
      </c>
      <c r="S72" s="622">
        <f t="shared" ca="1" si="23"/>
        <v>0</v>
      </c>
      <c r="T72" s="186">
        <f t="shared" ca="1" si="24"/>
        <v>753731.94255349215</v>
      </c>
      <c r="U72" s="623">
        <f t="shared" ca="1" si="25"/>
        <v>4.4337173091381889E-2</v>
      </c>
    </row>
    <row r="73" spans="2:21" x14ac:dyDescent="0.4">
      <c r="N73" s="637">
        <v>5</v>
      </c>
      <c r="O73" s="638">
        <v>18</v>
      </c>
      <c r="P73" s="621">
        <f t="shared" ca="1" si="20"/>
        <v>287182.56538932829</v>
      </c>
      <c r="Q73" s="622">
        <f t="shared" ca="1" si="21"/>
        <v>1.6893092081725194E-2</v>
      </c>
      <c r="R73" s="186">
        <f t="shared" ca="1" si="22"/>
        <v>0</v>
      </c>
      <c r="S73" s="622">
        <f t="shared" ca="1" si="23"/>
        <v>0</v>
      </c>
      <c r="T73" s="186">
        <f t="shared" ca="1" si="24"/>
        <v>287182.56538932829</v>
      </c>
      <c r="U73" s="623">
        <f t="shared" ca="1" si="25"/>
        <v>1.6893092081725194E-2</v>
      </c>
    </row>
    <row r="74" spans="2:21" x14ac:dyDescent="0.4">
      <c r="N74" s="637">
        <v>5</v>
      </c>
      <c r="O74" s="638">
        <v>19</v>
      </c>
      <c r="P74" s="621">
        <f t="shared" ca="1" si="20"/>
        <v>530356.19283680688</v>
      </c>
      <c r="Q74" s="622">
        <f t="shared" ca="1" si="21"/>
        <v>3.1197423108047462E-2</v>
      </c>
      <c r="R74" s="186">
        <f t="shared" ca="1" si="22"/>
        <v>0</v>
      </c>
      <c r="S74" s="622">
        <f t="shared" ca="1" si="23"/>
        <v>0</v>
      </c>
      <c r="T74" s="186">
        <f t="shared" ca="1" si="24"/>
        <v>530356.19283680688</v>
      </c>
      <c r="U74" s="623">
        <f t="shared" ca="1" si="25"/>
        <v>3.1197423108047462E-2</v>
      </c>
    </row>
    <row r="75" spans="2:21" x14ac:dyDescent="0.4">
      <c r="N75" s="637">
        <v>5</v>
      </c>
      <c r="O75" s="638">
        <v>20</v>
      </c>
      <c r="P75" s="621">
        <f t="shared" ca="1" si="20"/>
        <v>285430.85440411419</v>
      </c>
      <c r="Q75" s="622">
        <f t="shared" ca="1" si="21"/>
        <v>1.6790050259065541E-2</v>
      </c>
      <c r="R75" s="186">
        <f t="shared" ca="1" si="22"/>
        <v>0</v>
      </c>
      <c r="S75" s="622">
        <f t="shared" ca="1" si="23"/>
        <v>0</v>
      </c>
      <c r="T75" s="186">
        <f t="shared" ca="1" si="24"/>
        <v>285430.85440411419</v>
      </c>
      <c r="U75" s="623">
        <f t="shared" ca="1" si="25"/>
        <v>1.6790050259065541E-2</v>
      </c>
    </row>
    <row r="76" spans="2:21" x14ac:dyDescent="0.4">
      <c r="N76" s="637">
        <v>6</v>
      </c>
      <c r="O76" s="638">
        <v>21</v>
      </c>
      <c r="P76" s="621">
        <f t="shared" ca="1" si="20"/>
        <v>0</v>
      </c>
      <c r="Q76" s="622">
        <f t="shared" ca="1" si="21"/>
        <v>0</v>
      </c>
      <c r="R76" s="186">
        <f t="shared" ca="1" si="22"/>
        <v>0</v>
      </c>
      <c r="S76" s="622">
        <f t="shared" ca="1" si="23"/>
        <v>0</v>
      </c>
      <c r="T76" s="186">
        <f t="shared" ca="1" si="24"/>
        <v>0</v>
      </c>
      <c r="U76" s="623">
        <f t="shared" ca="1" si="25"/>
        <v>0</v>
      </c>
    </row>
    <row r="77" spans="2:21" x14ac:dyDescent="0.4">
      <c r="N77" s="637">
        <v>6</v>
      </c>
      <c r="O77" s="638">
        <v>22</v>
      </c>
      <c r="P77" s="621">
        <f t="shared" ca="1" si="20"/>
        <v>0</v>
      </c>
      <c r="Q77" s="622">
        <f t="shared" ca="1" si="21"/>
        <v>0</v>
      </c>
      <c r="R77" s="186">
        <f t="shared" ca="1" si="22"/>
        <v>0</v>
      </c>
      <c r="S77" s="622">
        <f t="shared" ca="1" si="23"/>
        <v>0</v>
      </c>
      <c r="T77" s="186">
        <f t="shared" ca="1" si="24"/>
        <v>0</v>
      </c>
      <c r="U77" s="623">
        <f t="shared" ca="1" si="25"/>
        <v>0</v>
      </c>
    </row>
    <row r="78" spans="2:21" x14ac:dyDescent="0.4">
      <c r="N78" s="637">
        <v>6</v>
      </c>
      <c r="O78" s="638">
        <v>23</v>
      </c>
      <c r="P78" s="621">
        <f t="shared" ca="1" si="20"/>
        <v>0</v>
      </c>
      <c r="Q78" s="622">
        <f t="shared" ca="1" si="21"/>
        <v>0</v>
      </c>
      <c r="R78" s="186">
        <f t="shared" ca="1" si="22"/>
        <v>0</v>
      </c>
      <c r="S78" s="622">
        <f t="shared" ca="1" si="23"/>
        <v>0</v>
      </c>
      <c r="T78" s="186">
        <f t="shared" ca="1" si="24"/>
        <v>0</v>
      </c>
      <c r="U78" s="623">
        <f t="shared" ca="1" si="25"/>
        <v>0</v>
      </c>
    </row>
    <row r="79" spans="2:21" x14ac:dyDescent="0.4">
      <c r="N79" s="637">
        <v>6</v>
      </c>
      <c r="O79" s="638">
        <v>24</v>
      </c>
      <c r="P79" s="621">
        <f t="shared" ca="1" si="20"/>
        <v>0</v>
      </c>
      <c r="Q79" s="622">
        <f t="shared" ca="1" si="21"/>
        <v>0</v>
      </c>
      <c r="R79" s="186">
        <f t="shared" ca="1" si="22"/>
        <v>0</v>
      </c>
      <c r="S79" s="622">
        <f t="shared" ca="1" si="23"/>
        <v>0</v>
      </c>
      <c r="T79" s="186">
        <f t="shared" ca="1" si="24"/>
        <v>0</v>
      </c>
      <c r="U79" s="623">
        <f t="shared" ca="1" si="25"/>
        <v>0</v>
      </c>
    </row>
    <row r="80" spans="2:21" x14ac:dyDescent="0.4">
      <c r="N80" s="637">
        <v>7</v>
      </c>
      <c r="O80" s="638">
        <v>25</v>
      </c>
      <c r="P80" s="621">
        <f t="shared" ca="1" si="20"/>
        <v>0</v>
      </c>
      <c r="Q80" s="622">
        <f t="shared" ca="1" si="21"/>
        <v>0</v>
      </c>
      <c r="R80" s="186">
        <f t="shared" ca="1" si="22"/>
        <v>0</v>
      </c>
      <c r="S80" s="622">
        <f t="shared" ca="1" si="23"/>
        <v>0</v>
      </c>
      <c r="T80" s="186">
        <f t="shared" ca="1" si="24"/>
        <v>0</v>
      </c>
      <c r="U80" s="623">
        <f t="shared" ca="1" si="25"/>
        <v>0</v>
      </c>
    </row>
    <row r="81" spans="14:21" x14ac:dyDescent="0.4">
      <c r="N81" s="637">
        <v>7</v>
      </c>
      <c r="O81" s="638">
        <v>26</v>
      </c>
      <c r="P81" s="621">
        <f t="shared" ca="1" si="20"/>
        <v>0</v>
      </c>
      <c r="Q81" s="622">
        <f t="shared" ca="1" si="21"/>
        <v>0</v>
      </c>
      <c r="R81" s="186">
        <f t="shared" ca="1" si="22"/>
        <v>0</v>
      </c>
      <c r="S81" s="622">
        <f t="shared" ca="1" si="23"/>
        <v>0</v>
      </c>
      <c r="T81" s="186">
        <f t="shared" ca="1" si="24"/>
        <v>0</v>
      </c>
      <c r="U81" s="623">
        <f t="shared" ca="1" si="25"/>
        <v>0</v>
      </c>
    </row>
    <row r="82" spans="14:21" x14ac:dyDescent="0.4">
      <c r="N82" s="637">
        <v>7</v>
      </c>
      <c r="O82" s="638">
        <v>27</v>
      </c>
      <c r="P82" s="621">
        <f t="shared" ca="1" si="20"/>
        <v>0</v>
      </c>
      <c r="Q82" s="622">
        <f t="shared" ca="1" si="21"/>
        <v>0</v>
      </c>
      <c r="R82" s="186">
        <f t="shared" ca="1" si="22"/>
        <v>0</v>
      </c>
      <c r="S82" s="622">
        <f t="shared" ca="1" si="23"/>
        <v>0</v>
      </c>
      <c r="T82" s="186">
        <f t="shared" ca="1" si="24"/>
        <v>0</v>
      </c>
      <c r="U82" s="623">
        <f t="shared" ca="1" si="25"/>
        <v>0</v>
      </c>
    </row>
    <row r="83" spans="14:21" x14ac:dyDescent="0.4">
      <c r="N83" s="637">
        <v>7</v>
      </c>
      <c r="O83" s="638">
        <v>28</v>
      </c>
      <c r="P83" s="621">
        <f t="shared" ca="1" si="20"/>
        <v>0</v>
      </c>
      <c r="Q83" s="622">
        <f t="shared" ca="1" si="21"/>
        <v>0</v>
      </c>
      <c r="R83" s="186">
        <f t="shared" ca="1" si="22"/>
        <v>0</v>
      </c>
      <c r="S83" s="622">
        <f t="shared" ca="1" si="23"/>
        <v>0</v>
      </c>
      <c r="T83" s="186">
        <f t="shared" ca="1" si="24"/>
        <v>0</v>
      </c>
      <c r="U83" s="623">
        <f t="shared" ca="1" si="25"/>
        <v>0</v>
      </c>
    </row>
    <row r="84" spans="14:21" x14ac:dyDescent="0.4">
      <c r="N84" s="637">
        <v>8</v>
      </c>
      <c r="O84" s="638">
        <v>29</v>
      </c>
      <c r="P84" s="621">
        <f t="shared" ca="1" si="20"/>
        <v>0</v>
      </c>
      <c r="Q84" s="622">
        <f t="shared" ca="1" si="21"/>
        <v>0</v>
      </c>
      <c r="R84" s="186">
        <f t="shared" ca="1" si="22"/>
        <v>0</v>
      </c>
      <c r="S84" s="622">
        <f t="shared" ca="1" si="23"/>
        <v>0</v>
      </c>
      <c r="T84" s="186">
        <f t="shared" ca="1" si="24"/>
        <v>0</v>
      </c>
      <c r="U84" s="623">
        <f t="shared" ca="1" si="25"/>
        <v>0</v>
      </c>
    </row>
    <row r="85" spans="14:21" x14ac:dyDescent="0.4">
      <c r="N85" s="637">
        <v>8</v>
      </c>
      <c r="O85" s="638">
        <v>30</v>
      </c>
      <c r="P85" s="621">
        <f t="shared" ca="1" si="20"/>
        <v>0</v>
      </c>
      <c r="Q85" s="622">
        <f t="shared" ca="1" si="21"/>
        <v>0</v>
      </c>
      <c r="R85" s="186">
        <f t="shared" ca="1" si="22"/>
        <v>0</v>
      </c>
      <c r="S85" s="622">
        <f t="shared" ca="1" si="23"/>
        <v>0</v>
      </c>
      <c r="T85" s="186">
        <f t="shared" ca="1" si="24"/>
        <v>0</v>
      </c>
      <c r="U85" s="623">
        <f t="shared" ca="1" si="25"/>
        <v>0</v>
      </c>
    </row>
    <row r="86" spans="14:21" x14ac:dyDescent="0.4">
      <c r="N86" s="637">
        <v>8</v>
      </c>
      <c r="O86" s="638">
        <v>31</v>
      </c>
      <c r="P86" s="621">
        <f t="shared" ca="1" si="20"/>
        <v>0</v>
      </c>
      <c r="Q86" s="622">
        <f t="shared" ca="1" si="21"/>
        <v>0</v>
      </c>
      <c r="R86" s="186">
        <f t="shared" ca="1" si="22"/>
        <v>0</v>
      </c>
      <c r="S86" s="622">
        <f t="shared" ca="1" si="23"/>
        <v>0</v>
      </c>
      <c r="T86" s="186">
        <f t="shared" ca="1" si="24"/>
        <v>0</v>
      </c>
      <c r="U86" s="623">
        <f t="shared" ca="1" si="25"/>
        <v>0</v>
      </c>
    </row>
    <row r="87" spans="14:21" x14ac:dyDescent="0.4">
      <c r="N87" s="637">
        <v>8</v>
      </c>
      <c r="O87" s="638">
        <v>32</v>
      </c>
      <c r="P87" s="621">
        <f t="shared" ca="1" si="20"/>
        <v>0</v>
      </c>
      <c r="Q87" s="622">
        <f t="shared" ca="1" si="21"/>
        <v>0</v>
      </c>
      <c r="R87" s="186">
        <f t="shared" ca="1" si="22"/>
        <v>0</v>
      </c>
      <c r="S87" s="622">
        <f t="shared" ca="1" si="23"/>
        <v>0</v>
      </c>
      <c r="T87" s="186">
        <f t="shared" ca="1" si="24"/>
        <v>0</v>
      </c>
      <c r="U87" s="623">
        <f t="shared" ca="1" si="25"/>
        <v>0</v>
      </c>
    </row>
    <row r="88" spans="14:21" x14ac:dyDescent="0.4">
      <c r="N88" s="637">
        <v>9</v>
      </c>
      <c r="O88" s="638">
        <v>33</v>
      </c>
      <c r="P88" s="621">
        <f t="shared" ca="1" si="20"/>
        <v>0</v>
      </c>
      <c r="Q88" s="622">
        <f t="shared" ca="1" si="21"/>
        <v>0</v>
      </c>
      <c r="R88" s="186">
        <f t="shared" ca="1" si="22"/>
        <v>0</v>
      </c>
      <c r="S88" s="622">
        <f t="shared" ca="1" si="23"/>
        <v>0</v>
      </c>
      <c r="T88" s="186">
        <f t="shared" ca="1" si="24"/>
        <v>0</v>
      </c>
      <c r="U88" s="623">
        <f t="shared" ca="1" si="25"/>
        <v>0</v>
      </c>
    </row>
    <row r="89" spans="14:21" x14ac:dyDescent="0.4">
      <c r="N89" s="637">
        <v>9</v>
      </c>
      <c r="O89" s="638">
        <v>34</v>
      </c>
      <c r="P89" s="621">
        <f t="shared" ca="1" si="20"/>
        <v>0</v>
      </c>
      <c r="Q89" s="622">
        <f t="shared" ca="1" si="21"/>
        <v>0</v>
      </c>
      <c r="R89" s="186">
        <f t="shared" ca="1" si="22"/>
        <v>0</v>
      </c>
      <c r="S89" s="622">
        <f t="shared" ca="1" si="23"/>
        <v>0</v>
      </c>
      <c r="T89" s="186">
        <f t="shared" ca="1" si="24"/>
        <v>0</v>
      </c>
      <c r="U89" s="623">
        <f t="shared" ca="1" si="25"/>
        <v>0</v>
      </c>
    </row>
    <row r="90" spans="14:21" x14ac:dyDescent="0.4">
      <c r="N90" s="637">
        <v>9</v>
      </c>
      <c r="O90" s="638">
        <v>35</v>
      </c>
      <c r="P90" s="621">
        <f t="shared" ca="1" si="20"/>
        <v>0</v>
      </c>
      <c r="Q90" s="622">
        <f t="shared" ca="1" si="21"/>
        <v>0</v>
      </c>
      <c r="R90" s="186">
        <f t="shared" ca="1" si="22"/>
        <v>0</v>
      </c>
      <c r="S90" s="622">
        <f t="shared" ca="1" si="23"/>
        <v>0</v>
      </c>
      <c r="T90" s="186">
        <f t="shared" ca="1" si="24"/>
        <v>0</v>
      </c>
      <c r="U90" s="623">
        <f t="shared" ca="1" si="25"/>
        <v>0</v>
      </c>
    </row>
    <row r="91" spans="14:21" x14ac:dyDescent="0.4">
      <c r="N91" s="637">
        <v>9</v>
      </c>
      <c r="O91" s="638">
        <v>36</v>
      </c>
      <c r="P91" s="621">
        <f t="shared" ca="1" si="20"/>
        <v>0</v>
      </c>
      <c r="Q91" s="622">
        <f t="shared" ca="1" si="21"/>
        <v>0</v>
      </c>
      <c r="R91" s="186">
        <f t="shared" ca="1" si="22"/>
        <v>0</v>
      </c>
      <c r="S91" s="622">
        <f t="shared" ca="1" si="23"/>
        <v>0</v>
      </c>
      <c r="T91" s="186">
        <f t="shared" ca="1" si="24"/>
        <v>0</v>
      </c>
      <c r="U91" s="623">
        <f t="shared" ca="1" si="25"/>
        <v>0</v>
      </c>
    </row>
    <row r="92" spans="14:21" x14ac:dyDescent="0.4">
      <c r="N92" s="637">
        <v>10</v>
      </c>
      <c r="O92" s="638">
        <v>37</v>
      </c>
      <c r="P92" s="621">
        <f t="shared" ca="1" si="20"/>
        <v>0</v>
      </c>
      <c r="Q92" s="622">
        <f t="shared" ca="1" si="21"/>
        <v>0</v>
      </c>
      <c r="R92" s="186">
        <f t="shared" ca="1" si="22"/>
        <v>0</v>
      </c>
      <c r="S92" s="622">
        <f t="shared" ca="1" si="23"/>
        <v>0</v>
      </c>
      <c r="T92" s="186">
        <f t="shared" ca="1" si="24"/>
        <v>0</v>
      </c>
      <c r="U92" s="623">
        <f t="shared" ca="1" si="25"/>
        <v>0</v>
      </c>
    </row>
    <row r="93" spans="14:21" x14ac:dyDescent="0.4">
      <c r="N93" s="637">
        <v>10</v>
      </c>
      <c r="O93" s="638">
        <v>38</v>
      </c>
      <c r="P93" s="621">
        <f t="shared" ca="1" si="20"/>
        <v>0</v>
      </c>
      <c r="Q93" s="622">
        <f t="shared" ca="1" si="21"/>
        <v>0</v>
      </c>
      <c r="R93" s="186">
        <f t="shared" ca="1" si="22"/>
        <v>0</v>
      </c>
      <c r="S93" s="622">
        <f t="shared" ca="1" si="23"/>
        <v>0</v>
      </c>
      <c r="T93" s="186">
        <f t="shared" ca="1" si="24"/>
        <v>0</v>
      </c>
      <c r="U93" s="623">
        <f t="shared" ca="1" si="25"/>
        <v>0</v>
      </c>
    </row>
    <row r="94" spans="14:21" x14ac:dyDescent="0.4">
      <c r="N94" s="637">
        <v>10</v>
      </c>
      <c r="O94" s="638">
        <v>39</v>
      </c>
      <c r="P94" s="621">
        <f t="shared" ca="1" si="20"/>
        <v>0</v>
      </c>
      <c r="Q94" s="622">
        <f t="shared" ca="1" si="21"/>
        <v>0</v>
      </c>
      <c r="R94" s="186">
        <f t="shared" ca="1" si="22"/>
        <v>0</v>
      </c>
      <c r="S94" s="622">
        <f t="shared" ca="1" si="23"/>
        <v>0</v>
      </c>
      <c r="T94" s="186">
        <f t="shared" ca="1" si="24"/>
        <v>0</v>
      </c>
      <c r="U94" s="623">
        <f t="shared" ca="1" si="25"/>
        <v>0</v>
      </c>
    </row>
    <row r="95" spans="14:21" ht="11.4" thickBot="1" x14ac:dyDescent="0.45">
      <c r="N95" s="637">
        <v>10</v>
      </c>
      <c r="O95" s="638">
        <v>40</v>
      </c>
      <c r="P95" s="621">
        <f t="shared" ca="1" si="20"/>
        <v>0</v>
      </c>
      <c r="Q95" s="622">
        <f t="shared" ca="1" si="21"/>
        <v>0</v>
      </c>
      <c r="R95" s="186">
        <f t="shared" ca="1" si="22"/>
        <v>0</v>
      </c>
      <c r="S95" s="622">
        <f t="shared" ca="1" si="23"/>
        <v>0</v>
      </c>
      <c r="T95" s="186">
        <f t="shared" ca="1" si="24"/>
        <v>0</v>
      </c>
      <c r="U95" s="623">
        <f t="shared" ca="1" si="25"/>
        <v>0</v>
      </c>
    </row>
    <row r="96" spans="14:21" x14ac:dyDescent="0.4">
      <c r="N96" s="639" t="s">
        <v>823</v>
      </c>
      <c r="O96" s="640" t="s">
        <v>683</v>
      </c>
      <c r="P96" s="625">
        <f ca="1">SUM(P56:P95)</f>
        <v>7815238.4134623222</v>
      </c>
      <c r="Q96" s="641"/>
      <c r="R96" s="625">
        <f ca="1">SUM(R56:R95)</f>
        <v>0</v>
      </c>
      <c r="S96" s="641"/>
      <c r="T96" s="625">
        <f ca="1">SUM(T56:T95)</f>
        <v>7815238.4134623222</v>
      </c>
      <c r="U96" s="642"/>
    </row>
    <row r="97" spans="14:21" ht="11.4" thickBot="1" x14ac:dyDescent="0.45">
      <c r="N97" s="643" t="s">
        <v>824</v>
      </c>
      <c r="O97" s="644" t="s">
        <v>684</v>
      </c>
      <c r="P97" s="645"/>
      <c r="Q97" s="630"/>
      <c r="R97" s="646"/>
      <c r="S97" s="630"/>
      <c r="T97" s="646"/>
      <c r="U97" s="633"/>
    </row>
  </sheetData>
  <mergeCells count="6">
    <mergeCell ref="P54:Q54"/>
    <mergeCell ref="R54:S54"/>
    <mergeCell ref="T54:U54"/>
    <mergeCell ref="G54:H54"/>
    <mergeCell ref="I54:J54"/>
    <mergeCell ref="K54:L5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59999389629810485"/>
  </sheetPr>
  <dimension ref="A1:DV64"/>
  <sheetViews>
    <sheetView zoomScaleNormal="100" workbookViewId="0">
      <pane xSplit="5" ySplit="4" topLeftCell="DG5" activePane="bottomRight" state="frozen"/>
      <selection activeCell="A23" sqref="A23"/>
      <selection pane="topRight" activeCell="A23" sqref="A23"/>
      <selection pane="bottomLeft" activeCell="A23" sqref="A23"/>
      <selection pane="bottomRight" activeCell="B1" sqref="B1:DV4"/>
    </sheetView>
  </sheetViews>
  <sheetFormatPr defaultColWidth="9" defaultRowHeight="10.8" outlineLevelRow="1" x14ac:dyDescent="0.4"/>
  <cols>
    <col min="1" max="1" width="0.8984375" style="718" customWidth="1"/>
    <col min="2" max="2" width="13.19921875" style="21" customWidth="1"/>
    <col min="3" max="3" width="10.09765625" style="21" customWidth="1"/>
    <col min="4" max="4" width="9.3984375" style="21" customWidth="1"/>
    <col min="5" max="5" width="6.19921875" style="21" customWidth="1"/>
    <col min="6" max="6" width="11.59765625" style="583" customWidth="1"/>
    <col min="7" max="126" width="11.59765625" style="584" customWidth="1"/>
    <col min="127" max="16384" width="9" style="21"/>
  </cols>
  <sheetData>
    <row r="1" spans="1:126" x14ac:dyDescent="0.4">
      <c r="B1" s="1225" t="s">
        <v>69</v>
      </c>
      <c r="C1" s="1226">
        <f>'Control Panel_운영'!$N$93</f>
        <v>1000</v>
      </c>
      <c r="D1" s="1274"/>
      <c r="E1" s="982"/>
      <c r="F1" s="1228">
        <f>Index_운영!F$1</f>
        <v>0</v>
      </c>
      <c r="G1" s="1229">
        <f>Index_운영!G$1</f>
        <v>1</v>
      </c>
      <c r="H1" s="1229">
        <f>Index_운영!H$1</f>
        <v>1</v>
      </c>
      <c r="I1" s="1229">
        <f>Index_운영!I$1</f>
        <v>1</v>
      </c>
      <c r="J1" s="1229">
        <f>Index_운영!J$1</f>
        <v>1</v>
      </c>
      <c r="K1" s="1229">
        <f>Index_운영!K$1</f>
        <v>1</v>
      </c>
      <c r="L1" s="1229">
        <f>Index_운영!L$1</f>
        <v>1</v>
      </c>
      <c r="M1" s="1229">
        <f>Index_운영!M$1</f>
        <v>1</v>
      </c>
      <c r="N1" s="1229">
        <f>Index_운영!N$1</f>
        <v>1</v>
      </c>
      <c r="O1" s="1229">
        <f>Index_운영!O$1</f>
        <v>1</v>
      </c>
      <c r="P1" s="1229">
        <f>Index_운영!P$1</f>
        <v>1</v>
      </c>
      <c r="Q1" s="1229">
        <f>Index_운영!Q$1</f>
        <v>1</v>
      </c>
      <c r="R1" s="1229">
        <f>Index_운영!R$1</f>
        <v>1</v>
      </c>
      <c r="S1" s="1229">
        <f>Index_운영!S$1</f>
        <v>2</v>
      </c>
      <c r="T1" s="1229">
        <f>Index_운영!T$1</f>
        <v>2</v>
      </c>
      <c r="U1" s="1229">
        <f>Index_운영!U$1</f>
        <v>2</v>
      </c>
      <c r="V1" s="1229">
        <f>Index_운영!V$1</f>
        <v>2</v>
      </c>
      <c r="W1" s="1229">
        <f>Index_운영!W$1</f>
        <v>2</v>
      </c>
      <c r="X1" s="1229">
        <f>Index_운영!X$1</f>
        <v>2</v>
      </c>
      <c r="Y1" s="1229">
        <f>Index_운영!Y$1</f>
        <v>2</v>
      </c>
      <c r="Z1" s="1229">
        <f>Index_운영!Z$1</f>
        <v>2</v>
      </c>
      <c r="AA1" s="1229">
        <f>Index_운영!AA$1</f>
        <v>2</v>
      </c>
      <c r="AB1" s="1229">
        <f>Index_운영!AB$1</f>
        <v>2</v>
      </c>
      <c r="AC1" s="1229">
        <f>Index_운영!AC$1</f>
        <v>2</v>
      </c>
      <c r="AD1" s="1229">
        <f>Index_운영!AD$1</f>
        <v>2</v>
      </c>
      <c r="AE1" s="1229">
        <f>Index_운영!AE$1</f>
        <v>3</v>
      </c>
      <c r="AF1" s="1229">
        <f>Index_운영!AF$1</f>
        <v>3</v>
      </c>
      <c r="AG1" s="1229">
        <f>Index_운영!AG$1</f>
        <v>3</v>
      </c>
      <c r="AH1" s="1229">
        <f>Index_운영!AH$1</f>
        <v>3</v>
      </c>
      <c r="AI1" s="1229">
        <f>Index_운영!AI$1</f>
        <v>3</v>
      </c>
      <c r="AJ1" s="1229">
        <f>Index_운영!AJ$1</f>
        <v>3</v>
      </c>
      <c r="AK1" s="1229">
        <f>Index_운영!AK$1</f>
        <v>3</v>
      </c>
      <c r="AL1" s="1229">
        <f>Index_운영!AL$1</f>
        <v>3</v>
      </c>
      <c r="AM1" s="1229">
        <f>Index_운영!AM$1</f>
        <v>3</v>
      </c>
      <c r="AN1" s="1229">
        <f>Index_운영!AN$1</f>
        <v>3</v>
      </c>
      <c r="AO1" s="1229">
        <f>Index_운영!AO$1</f>
        <v>3</v>
      </c>
      <c r="AP1" s="1229">
        <f>Index_운영!AP$1</f>
        <v>3</v>
      </c>
      <c r="AQ1" s="1229">
        <f>Index_운영!AQ$1</f>
        <v>4</v>
      </c>
      <c r="AR1" s="1229">
        <f>Index_운영!AR$1</f>
        <v>4</v>
      </c>
      <c r="AS1" s="1229">
        <f>Index_운영!AS$1</f>
        <v>4</v>
      </c>
      <c r="AT1" s="1229">
        <f>Index_운영!AT$1</f>
        <v>4</v>
      </c>
      <c r="AU1" s="1229">
        <f>Index_운영!AU$1</f>
        <v>4</v>
      </c>
      <c r="AV1" s="1229">
        <f>Index_운영!AV$1</f>
        <v>4</v>
      </c>
      <c r="AW1" s="1229">
        <f>Index_운영!AW$1</f>
        <v>4</v>
      </c>
      <c r="AX1" s="1229">
        <f>Index_운영!AX$1</f>
        <v>4</v>
      </c>
      <c r="AY1" s="1229">
        <f>Index_운영!AY$1</f>
        <v>4</v>
      </c>
      <c r="AZ1" s="1229">
        <f>Index_운영!AZ$1</f>
        <v>4</v>
      </c>
      <c r="BA1" s="1229">
        <f>Index_운영!BA$1</f>
        <v>4</v>
      </c>
      <c r="BB1" s="1229">
        <f>Index_운영!BB$1</f>
        <v>4</v>
      </c>
      <c r="BC1" s="1229">
        <f>Index_운영!BC$1</f>
        <v>5</v>
      </c>
      <c r="BD1" s="1229">
        <f>Index_운영!BD$1</f>
        <v>5</v>
      </c>
      <c r="BE1" s="1229">
        <f>Index_운영!BE$1</f>
        <v>5</v>
      </c>
      <c r="BF1" s="1229">
        <f>Index_운영!BF$1</f>
        <v>5</v>
      </c>
      <c r="BG1" s="1229">
        <f>Index_운영!BG$1</f>
        <v>5</v>
      </c>
      <c r="BH1" s="1229">
        <f>Index_운영!BH$1</f>
        <v>5</v>
      </c>
      <c r="BI1" s="1229">
        <f>Index_운영!BI$1</f>
        <v>5</v>
      </c>
      <c r="BJ1" s="1229">
        <f>Index_운영!BJ$1</f>
        <v>5</v>
      </c>
      <c r="BK1" s="1229">
        <f>Index_운영!BK$1</f>
        <v>5</v>
      </c>
      <c r="BL1" s="1229">
        <f>Index_운영!BL$1</f>
        <v>5</v>
      </c>
      <c r="BM1" s="1229">
        <f>Index_운영!BM$1</f>
        <v>5</v>
      </c>
      <c r="BN1" s="1229">
        <f>Index_운영!BN$1</f>
        <v>5</v>
      </c>
      <c r="BO1" s="1229">
        <f>Index_운영!BO$1</f>
        <v>6</v>
      </c>
      <c r="BP1" s="1229">
        <f>Index_운영!BP$1</f>
        <v>6</v>
      </c>
      <c r="BQ1" s="1229">
        <f>Index_운영!BQ$1</f>
        <v>6</v>
      </c>
      <c r="BR1" s="1229">
        <f>Index_운영!BR$1</f>
        <v>6</v>
      </c>
      <c r="BS1" s="1229">
        <f>Index_운영!BS$1</f>
        <v>6</v>
      </c>
      <c r="BT1" s="1229">
        <f>Index_운영!BT$1</f>
        <v>6</v>
      </c>
      <c r="BU1" s="1229">
        <f>Index_운영!BU$1</f>
        <v>6</v>
      </c>
      <c r="BV1" s="1229">
        <f>Index_운영!BV$1</f>
        <v>6</v>
      </c>
      <c r="BW1" s="1229">
        <f>Index_운영!BW$1</f>
        <v>6</v>
      </c>
      <c r="BX1" s="1229">
        <f>Index_운영!BX$1</f>
        <v>6</v>
      </c>
      <c r="BY1" s="1229">
        <f>Index_운영!BY$1</f>
        <v>6</v>
      </c>
      <c r="BZ1" s="1229">
        <f>Index_운영!BZ$1</f>
        <v>6</v>
      </c>
      <c r="CA1" s="1229">
        <f>Index_운영!CA$1</f>
        <v>7</v>
      </c>
      <c r="CB1" s="1229">
        <f>Index_운영!CB$1</f>
        <v>7</v>
      </c>
      <c r="CC1" s="1229">
        <f>Index_운영!CC$1</f>
        <v>7</v>
      </c>
      <c r="CD1" s="1229">
        <f>Index_운영!CD$1</f>
        <v>7</v>
      </c>
      <c r="CE1" s="1229">
        <f>Index_운영!CE$1</f>
        <v>7</v>
      </c>
      <c r="CF1" s="1229">
        <f>Index_운영!CF$1</f>
        <v>7</v>
      </c>
      <c r="CG1" s="1229">
        <f>Index_운영!CG$1</f>
        <v>7</v>
      </c>
      <c r="CH1" s="1229">
        <f>Index_운영!CH$1</f>
        <v>7</v>
      </c>
      <c r="CI1" s="1229">
        <f>Index_운영!CI$1</f>
        <v>7</v>
      </c>
      <c r="CJ1" s="1229">
        <f>Index_운영!CJ$1</f>
        <v>7</v>
      </c>
      <c r="CK1" s="1229">
        <f>Index_운영!CK$1</f>
        <v>7</v>
      </c>
      <c r="CL1" s="1229">
        <f>Index_운영!CL$1</f>
        <v>7</v>
      </c>
      <c r="CM1" s="1229">
        <f>Index_운영!CM$1</f>
        <v>8</v>
      </c>
      <c r="CN1" s="1229">
        <f>Index_운영!CN$1</f>
        <v>8</v>
      </c>
      <c r="CO1" s="1229">
        <f>Index_운영!CO$1</f>
        <v>8</v>
      </c>
      <c r="CP1" s="1229">
        <f>Index_운영!CP$1</f>
        <v>8</v>
      </c>
      <c r="CQ1" s="1229">
        <f>Index_운영!CQ$1</f>
        <v>8</v>
      </c>
      <c r="CR1" s="1229">
        <f>Index_운영!CR$1</f>
        <v>8</v>
      </c>
      <c r="CS1" s="1229">
        <f>Index_운영!CS$1</f>
        <v>8</v>
      </c>
      <c r="CT1" s="1229">
        <f>Index_운영!CT$1</f>
        <v>8</v>
      </c>
      <c r="CU1" s="1229">
        <f>Index_운영!CU$1</f>
        <v>8</v>
      </c>
      <c r="CV1" s="1229">
        <f>Index_운영!CV$1</f>
        <v>8</v>
      </c>
      <c r="CW1" s="1229">
        <f>Index_운영!CW$1</f>
        <v>8</v>
      </c>
      <c r="CX1" s="1229">
        <f>Index_운영!CX$1</f>
        <v>8</v>
      </c>
      <c r="CY1" s="1229">
        <f>Index_운영!CY$1</f>
        <v>9</v>
      </c>
      <c r="CZ1" s="1229">
        <f>Index_운영!CZ$1</f>
        <v>9</v>
      </c>
      <c r="DA1" s="1229">
        <f>Index_운영!DA$1</f>
        <v>9</v>
      </c>
      <c r="DB1" s="1229">
        <f>Index_운영!DB$1</f>
        <v>9</v>
      </c>
      <c r="DC1" s="1229">
        <f>Index_운영!DC$1</f>
        <v>9</v>
      </c>
      <c r="DD1" s="1229">
        <f>Index_운영!DD$1</f>
        <v>9</v>
      </c>
      <c r="DE1" s="1229">
        <f>Index_운영!DE$1</f>
        <v>9</v>
      </c>
      <c r="DF1" s="1229">
        <f>Index_운영!DF$1</f>
        <v>9</v>
      </c>
      <c r="DG1" s="1229">
        <f>Index_운영!DG$1</f>
        <v>9</v>
      </c>
      <c r="DH1" s="1229">
        <f>Index_운영!DH$1</f>
        <v>9</v>
      </c>
      <c r="DI1" s="1229">
        <f>Index_운영!DI$1</f>
        <v>9</v>
      </c>
      <c r="DJ1" s="1229">
        <f>Index_운영!DJ$1</f>
        <v>9</v>
      </c>
      <c r="DK1" s="1229">
        <f>Index_운영!DK$1</f>
        <v>10</v>
      </c>
      <c r="DL1" s="1229">
        <f>Index_운영!DL$1</f>
        <v>10</v>
      </c>
      <c r="DM1" s="1229">
        <f>Index_운영!DM$1</f>
        <v>10</v>
      </c>
      <c r="DN1" s="1229">
        <f>Index_운영!DN$1</f>
        <v>10</v>
      </c>
      <c r="DO1" s="1229">
        <f>Index_운영!DO$1</f>
        <v>10</v>
      </c>
      <c r="DP1" s="1229">
        <f>Index_운영!DP$1</f>
        <v>10</v>
      </c>
      <c r="DQ1" s="1229">
        <f>Index_운영!DQ$1</f>
        <v>10</v>
      </c>
      <c r="DR1" s="1229">
        <f>Index_운영!DR$1</f>
        <v>10</v>
      </c>
      <c r="DS1" s="1229">
        <f>Index_운영!DS$1</f>
        <v>10</v>
      </c>
      <c r="DT1" s="1229">
        <f>Index_운영!DT$1</f>
        <v>10</v>
      </c>
      <c r="DU1" s="1229">
        <f>Index_운영!DU$1</f>
        <v>10</v>
      </c>
      <c r="DV1" s="1229">
        <f>Index_운영!DV$1</f>
        <v>10</v>
      </c>
    </row>
    <row r="2" spans="1:126" x14ac:dyDescent="0.4">
      <c r="B2" s="982"/>
      <c r="C2" s="981"/>
      <c r="D2" s="981"/>
      <c r="E2" s="982"/>
      <c r="F2" s="1232">
        <f>Index_운영!F$2</f>
        <v>0</v>
      </c>
      <c r="G2" s="1131">
        <f>Index_운영!G$2</f>
        <v>1</v>
      </c>
      <c r="H2" s="1131">
        <f>Index_운영!H$2</f>
        <v>1</v>
      </c>
      <c r="I2" s="1131">
        <f>Index_운영!I$2</f>
        <v>1</v>
      </c>
      <c r="J2" s="1131">
        <f>Index_운영!J$2</f>
        <v>2</v>
      </c>
      <c r="K2" s="1131">
        <f>Index_운영!K$2</f>
        <v>2</v>
      </c>
      <c r="L2" s="1131">
        <f>Index_운영!L$2</f>
        <v>2</v>
      </c>
      <c r="M2" s="1131">
        <f>Index_운영!M$2</f>
        <v>3</v>
      </c>
      <c r="N2" s="1131">
        <f>Index_운영!N$2</f>
        <v>3</v>
      </c>
      <c r="O2" s="1131">
        <f>Index_운영!O$2</f>
        <v>3</v>
      </c>
      <c r="P2" s="1131">
        <f>Index_운영!P$2</f>
        <v>4</v>
      </c>
      <c r="Q2" s="1131">
        <f>Index_운영!Q$2</f>
        <v>4</v>
      </c>
      <c r="R2" s="1131">
        <f>Index_운영!R$2</f>
        <v>4</v>
      </c>
      <c r="S2" s="1131">
        <f>Index_운영!S$2</f>
        <v>5</v>
      </c>
      <c r="T2" s="1131">
        <f>Index_운영!T$2</f>
        <v>5</v>
      </c>
      <c r="U2" s="1131">
        <f>Index_운영!U$2</f>
        <v>5</v>
      </c>
      <c r="V2" s="1131">
        <f>Index_운영!V$2</f>
        <v>6</v>
      </c>
      <c r="W2" s="1131">
        <f>Index_운영!W$2</f>
        <v>6</v>
      </c>
      <c r="X2" s="1131">
        <f>Index_운영!X$2</f>
        <v>6</v>
      </c>
      <c r="Y2" s="1131">
        <f>Index_운영!Y$2</f>
        <v>7</v>
      </c>
      <c r="Z2" s="1131">
        <f>Index_운영!Z$2</f>
        <v>7</v>
      </c>
      <c r="AA2" s="1131">
        <f>Index_운영!AA$2</f>
        <v>7</v>
      </c>
      <c r="AB2" s="1131">
        <f>Index_운영!AB$2</f>
        <v>8</v>
      </c>
      <c r="AC2" s="1131">
        <f>Index_운영!AC$2</f>
        <v>8</v>
      </c>
      <c r="AD2" s="1131">
        <f>Index_운영!AD$2</f>
        <v>8</v>
      </c>
      <c r="AE2" s="1131">
        <f>Index_운영!AE$2</f>
        <v>9</v>
      </c>
      <c r="AF2" s="1131">
        <f>Index_운영!AF$2</f>
        <v>9</v>
      </c>
      <c r="AG2" s="1131">
        <f>Index_운영!AG$2</f>
        <v>9</v>
      </c>
      <c r="AH2" s="1131">
        <f>Index_운영!AH$2</f>
        <v>10</v>
      </c>
      <c r="AI2" s="1131">
        <f>Index_운영!AI$2</f>
        <v>10</v>
      </c>
      <c r="AJ2" s="1131">
        <f>Index_운영!AJ$2</f>
        <v>10</v>
      </c>
      <c r="AK2" s="1131">
        <f>Index_운영!AK$2</f>
        <v>11</v>
      </c>
      <c r="AL2" s="1131">
        <f>Index_운영!AL$2</f>
        <v>11</v>
      </c>
      <c r="AM2" s="1131">
        <f>Index_운영!AM$2</f>
        <v>11</v>
      </c>
      <c r="AN2" s="1131">
        <f>Index_운영!AN$2</f>
        <v>12</v>
      </c>
      <c r="AO2" s="1131">
        <f>Index_운영!AO$2</f>
        <v>12</v>
      </c>
      <c r="AP2" s="1131">
        <f>Index_운영!AP$2</f>
        <v>12</v>
      </c>
      <c r="AQ2" s="1131">
        <f>Index_운영!AQ$2</f>
        <v>13</v>
      </c>
      <c r="AR2" s="1131">
        <f>Index_운영!AR$2</f>
        <v>13</v>
      </c>
      <c r="AS2" s="1131">
        <f>Index_운영!AS$2</f>
        <v>13</v>
      </c>
      <c r="AT2" s="1131">
        <f>Index_운영!AT$2</f>
        <v>14</v>
      </c>
      <c r="AU2" s="1131">
        <f>Index_운영!AU$2</f>
        <v>14</v>
      </c>
      <c r="AV2" s="1131">
        <f>Index_운영!AV$2</f>
        <v>14</v>
      </c>
      <c r="AW2" s="1131">
        <f>Index_운영!AW$2</f>
        <v>15</v>
      </c>
      <c r="AX2" s="1131">
        <f>Index_운영!AX$2</f>
        <v>15</v>
      </c>
      <c r="AY2" s="1131">
        <f>Index_운영!AY$2</f>
        <v>15</v>
      </c>
      <c r="AZ2" s="1131">
        <f>Index_운영!AZ$2</f>
        <v>16</v>
      </c>
      <c r="BA2" s="1131">
        <f>Index_운영!BA$2</f>
        <v>16</v>
      </c>
      <c r="BB2" s="1131">
        <f>Index_운영!BB$2</f>
        <v>16</v>
      </c>
      <c r="BC2" s="1131">
        <f>Index_운영!BC$2</f>
        <v>17</v>
      </c>
      <c r="BD2" s="1131">
        <f>Index_운영!BD$2</f>
        <v>17</v>
      </c>
      <c r="BE2" s="1131">
        <f>Index_운영!BE$2</f>
        <v>17</v>
      </c>
      <c r="BF2" s="1131">
        <f>Index_운영!BF$2</f>
        <v>18</v>
      </c>
      <c r="BG2" s="1131">
        <f>Index_운영!BG$2</f>
        <v>18</v>
      </c>
      <c r="BH2" s="1131">
        <f>Index_운영!BH$2</f>
        <v>18</v>
      </c>
      <c r="BI2" s="1131">
        <f>Index_운영!BI$2</f>
        <v>19</v>
      </c>
      <c r="BJ2" s="1131">
        <f>Index_운영!BJ$2</f>
        <v>19</v>
      </c>
      <c r="BK2" s="1131">
        <f>Index_운영!BK$2</f>
        <v>19</v>
      </c>
      <c r="BL2" s="1131">
        <f>Index_운영!BL$2</f>
        <v>20</v>
      </c>
      <c r="BM2" s="1131">
        <f>Index_운영!BM$2</f>
        <v>20</v>
      </c>
      <c r="BN2" s="1131">
        <f>Index_운영!BN$2</f>
        <v>20</v>
      </c>
      <c r="BO2" s="1131">
        <f>Index_운영!BO$2</f>
        <v>21</v>
      </c>
      <c r="BP2" s="1131">
        <f>Index_운영!BP$2</f>
        <v>21</v>
      </c>
      <c r="BQ2" s="1131">
        <f>Index_운영!BQ$2</f>
        <v>21</v>
      </c>
      <c r="BR2" s="1131">
        <f>Index_운영!BR$2</f>
        <v>22</v>
      </c>
      <c r="BS2" s="1131">
        <f>Index_운영!BS$2</f>
        <v>22</v>
      </c>
      <c r="BT2" s="1131">
        <f>Index_운영!BT$2</f>
        <v>22</v>
      </c>
      <c r="BU2" s="1131">
        <f>Index_운영!BU$2</f>
        <v>23</v>
      </c>
      <c r="BV2" s="1131">
        <f>Index_운영!BV$2</f>
        <v>23</v>
      </c>
      <c r="BW2" s="1131">
        <f>Index_운영!BW$2</f>
        <v>23</v>
      </c>
      <c r="BX2" s="1131">
        <f>Index_운영!BX$2</f>
        <v>24</v>
      </c>
      <c r="BY2" s="1131">
        <f>Index_운영!BY$2</f>
        <v>24</v>
      </c>
      <c r="BZ2" s="1131">
        <f>Index_운영!BZ$2</f>
        <v>24</v>
      </c>
      <c r="CA2" s="1131">
        <f>Index_운영!CA$2</f>
        <v>25</v>
      </c>
      <c r="CB2" s="1131">
        <f>Index_운영!CB$2</f>
        <v>25</v>
      </c>
      <c r="CC2" s="1131">
        <f>Index_운영!CC$2</f>
        <v>25</v>
      </c>
      <c r="CD2" s="1131">
        <f>Index_운영!CD$2</f>
        <v>26</v>
      </c>
      <c r="CE2" s="1131">
        <f>Index_운영!CE$2</f>
        <v>26</v>
      </c>
      <c r="CF2" s="1131">
        <f>Index_운영!CF$2</f>
        <v>26</v>
      </c>
      <c r="CG2" s="1131">
        <f>Index_운영!CG$2</f>
        <v>27</v>
      </c>
      <c r="CH2" s="1131">
        <f>Index_운영!CH$2</f>
        <v>27</v>
      </c>
      <c r="CI2" s="1131">
        <f>Index_운영!CI$2</f>
        <v>27</v>
      </c>
      <c r="CJ2" s="1131">
        <f>Index_운영!CJ$2</f>
        <v>28</v>
      </c>
      <c r="CK2" s="1131">
        <f>Index_운영!CK$2</f>
        <v>28</v>
      </c>
      <c r="CL2" s="1131">
        <f>Index_운영!CL$2</f>
        <v>28</v>
      </c>
      <c r="CM2" s="1131">
        <f>Index_운영!CM$2</f>
        <v>29</v>
      </c>
      <c r="CN2" s="1131">
        <f>Index_운영!CN$2</f>
        <v>29</v>
      </c>
      <c r="CO2" s="1131">
        <f>Index_운영!CO$2</f>
        <v>29</v>
      </c>
      <c r="CP2" s="1131">
        <f>Index_운영!CP$2</f>
        <v>30</v>
      </c>
      <c r="CQ2" s="1131">
        <f>Index_운영!CQ$2</f>
        <v>30</v>
      </c>
      <c r="CR2" s="1131">
        <f>Index_운영!CR$2</f>
        <v>30</v>
      </c>
      <c r="CS2" s="1131">
        <f>Index_운영!CS$2</f>
        <v>31</v>
      </c>
      <c r="CT2" s="1131">
        <f>Index_운영!CT$2</f>
        <v>31</v>
      </c>
      <c r="CU2" s="1131">
        <f>Index_운영!CU$2</f>
        <v>31</v>
      </c>
      <c r="CV2" s="1131">
        <f>Index_운영!CV$2</f>
        <v>32</v>
      </c>
      <c r="CW2" s="1131">
        <f>Index_운영!CW$2</f>
        <v>32</v>
      </c>
      <c r="CX2" s="1131">
        <f>Index_운영!CX$2</f>
        <v>32</v>
      </c>
      <c r="CY2" s="1131">
        <f>Index_운영!CY$2</f>
        <v>33</v>
      </c>
      <c r="CZ2" s="1131">
        <f>Index_운영!CZ$2</f>
        <v>33</v>
      </c>
      <c r="DA2" s="1131">
        <f>Index_운영!DA$2</f>
        <v>33</v>
      </c>
      <c r="DB2" s="1131">
        <f>Index_운영!DB$2</f>
        <v>34</v>
      </c>
      <c r="DC2" s="1131">
        <f>Index_운영!DC$2</f>
        <v>34</v>
      </c>
      <c r="DD2" s="1131">
        <f>Index_운영!DD$2</f>
        <v>34</v>
      </c>
      <c r="DE2" s="1131">
        <f>Index_운영!DE$2</f>
        <v>35</v>
      </c>
      <c r="DF2" s="1131">
        <f>Index_운영!DF$2</f>
        <v>35</v>
      </c>
      <c r="DG2" s="1131">
        <f>Index_운영!DG$2</f>
        <v>35</v>
      </c>
      <c r="DH2" s="1131">
        <f>Index_운영!DH$2</f>
        <v>36</v>
      </c>
      <c r="DI2" s="1131">
        <f>Index_운영!DI$2</f>
        <v>36</v>
      </c>
      <c r="DJ2" s="1131">
        <f>Index_운영!DJ$2</f>
        <v>36</v>
      </c>
      <c r="DK2" s="1131">
        <f>Index_운영!DK$2</f>
        <v>37</v>
      </c>
      <c r="DL2" s="1131">
        <f>Index_운영!DL$2</f>
        <v>37</v>
      </c>
      <c r="DM2" s="1131">
        <f>Index_운영!DM$2</f>
        <v>37</v>
      </c>
      <c r="DN2" s="1131">
        <f>Index_운영!DN$2</f>
        <v>38</v>
      </c>
      <c r="DO2" s="1131">
        <f>Index_운영!DO$2</f>
        <v>38</v>
      </c>
      <c r="DP2" s="1131">
        <f>Index_운영!DP$2</f>
        <v>38</v>
      </c>
      <c r="DQ2" s="1131">
        <f>Index_운영!DQ$2</f>
        <v>39</v>
      </c>
      <c r="DR2" s="1131">
        <f>Index_운영!DR$2</f>
        <v>39</v>
      </c>
      <c r="DS2" s="1131">
        <f>Index_운영!DS$2</f>
        <v>39</v>
      </c>
      <c r="DT2" s="1131">
        <f>Index_운영!DT$2</f>
        <v>40</v>
      </c>
      <c r="DU2" s="1131">
        <f>Index_운영!DU$2</f>
        <v>40</v>
      </c>
      <c r="DV2" s="1131">
        <f>Index_운영!DV$2</f>
        <v>40</v>
      </c>
    </row>
    <row r="3" spans="1:126" x14ac:dyDescent="0.4">
      <c r="B3" s="982"/>
      <c r="C3" s="981"/>
      <c r="D3" s="981"/>
      <c r="E3" s="982"/>
      <c r="F3" s="1233">
        <f>Index_운영!F$3</f>
        <v>45169</v>
      </c>
      <c r="G3" s="1234">
        <f>Index_운영!G$3</f>
        <v>45199</v>
      </c>
      <c r="H3" s="1234">
        <f>Index_운영!H$3</f>
        <v>45230</v>
      </c>
      <c r="I3" s="1234">
        <f>Index_운영!I$3</f>
        <v>45260</v>
      </c>
      <c r="J3" s="1234">
        <f>Index_운영!J$3</f>
        <v>45291</v>
      </c>
      <c r="K3" s="1234">
        <f>Index_운영!K$3</f>
        <v>45322</v>
      </c>
      <c r="L3" s="1234">
        <f>Index_운영!L$3</f>
        <v>45351</v>
      </c>
      <c r="M3" s="1234">
        <f>Index_운영!M$3</f>
        <v>45382</v>
      </c>
      <c r="N3" s="1234">
        <f>Index_운영!N$3</f>
        <v>45412</v>
      </c>
      <c r="O3" s="1234">
        <f>Index_운영!O$3</f>
        <v>45443</v>
      </c>
      <c r="P3" s="1234">
        <f>Index_운영!P$3</f>
        <v>45473</v>
      </c>
      <c r="Q3" s="1234">
        <f>Index_운영!Q$3</f>
        <v>45504</v>
      </c>
      <c r="R3" s="1234">
        <f>Index_운영!R$3</f>
        <v>45535</v>
      </c>
      <c r="S3" s="1234">
        <f>Index_운영!S$3</f>
        <v>45565</v>
      </c>
      <c r="T3" s="1234">
        <f>Index_운영!T$3</f>
        <v>45596</v>
      </c>
      <c r="U3" s="1234">
        <f>Index_운영!U$3</f>
        <v>45626</v>
      </c>
      <c r="V3" s="1234">
        <f>Index_운영!V$3</f>
        <v>45657</v>
      </c>
      <c r="W3" s="1234">
        <f>Index_운영!W$3</f>
        <v>45688</v>
      </c>
      <c r="X3" s="1234">
        <f>Index_운영!X$3</f>
        <v>45716</v>
      </c>
      <c r="Y3" s="1234">
        <f>Index_운영!Y$3</f>
        <v>45747</v>
      </c>
      <c r="Z3" s="1234">
        <f>Index_운영!Z$3</f>
        <v>45777</v>
      </c>
      <c r="AA3" s="1234">
        <f>Index_운영!AA$3</f>
        <v>45808</v>
      </c>
      <c r="AB3" s="1234">
        <f>Index_운영!AB$3</f>
        <v>45838</v>
      </c>
      <c r="AC3" s="1234">
        <f>Index_운영!AC$3</f>
        <v>45869</v>
      </c>
      <c r="AD3" s="1234">
        <f>Index_운영!AD$3</f>
        <v>45900</v>
      </c>
      <c r="AE3" s="1234">
        <f>Index_운영!AE$3</f>
        <v>45930</v>
      </c>
      <c r="AF3" s="1234">
        <f>Index_운영!AF$3</f>
        <v>45961</v>
      </c>
      <c r="AG3" s="1234">
        <f>Index_운영!AG$3</f>
        <v>45991</v>
      </c>
      <c r="AH3" s="1234">
        <f>Index_운영!AH$3</f>
        <v>46022</v>
      </c>
      <c r="AI3" s="1234">
        <f>Index_운영!AI$3</f>
        <v>46053</v>
      </c>
      <c r="AJ3" s="1234">
        <f>Index_운영!AJ$3</f>
        <v>46081</v>
      </c>
      <c r="AK3" s="1234">
        <f>Index_운영!AK$3</f>
        <v>46112</v>
      </c>
      <c r="AL3" s="1234">
        <f>Index_운영!AL$3</f>
        <v>46142</v>
      </c>
      <c r="AM3" s="1234">
        <f>Index_운영!AM$3</f>
        <v>46173</v>
      </c>
      <c r="AN3" s="1234">
        <f>Index_운영!AN$3</f>
        <v>46203</v>
      </c>
      <c r="AO3" s="1234">
        <f>Index_운영!AO$3</f>
        <v>46234</v>
      </c>
      <c r="AP3" s="1234">
        <f>Index_운영!AP$3</f>
        <v>46265</v>
      </c>
      <c r="AQ3" s="1234">
        <f>Index_운영!AQ$3</f>
        <v>46295</v>
      </c>
      <c r="AR3" s="1234">
        <f>Index_운영!AR$3</f>
        <v>46326</v>
      </c>
      <c r="AS3" s="1234">
        <f>Index_운영!AS$3</f>
        <v>46356</v>
      </c>
      <c r="AT3" s="1234">
        <f>Index_운영!AT$3</f>
        <v>46387</v>
      </c>
      <c r="AU3" s="1234">
        <f>Index_운영!AU$3</f>
        <v>46418</v>
      </c>
      <c r="AV3" s="1234">
        <f>Index_운영!AV$3</f>
        <v>46446</v>
      </c>
      <c r="AW3" s="1234">
        <f>Index_운영!AW$3</f>
        <v>46477</v>
      </c>
      <c r="AX3" s="1234">
        <f>Index_운영!AX$3</f>
        <v>46507</v>
      </c>
      <c r="AY3" s="1234">
        <f>Index_운영!AY$3</f>
        <v>46538</v>
      </c>
      <c r="AZ3" s="1234">
        <f>Index_운영!AZ$3</f>
        <v>46568</v>
      </c>
      <c r="BA3" s="1234">
        <f>Index_운영!BA$3</f>
        <v>46599</v>
      </c>
      <c r="BB3" s="1234">
        <f>Index_운영!BB$3</f>
        <v>46630</v>
      </c>
      <c r="BC3" s="1234">
        <f>Index_운영!BC$3</f>
        <v>46660</v>
      </c>
      <c r="BD3" s="1234">
        <f>Index_운영!BD$3</f>
        <v>46691</v>
      </c>
      <c r="BE3" s="1234">
        <f>Index_운영!BE$3</f>
        <v>46721</v>
      </c>
      <c r="BF3" s="1234">
        <f>Index_운영!BF$3</f>
        <v>46752</v>
      </c>
      <c r="BG3" s="1234">
        <f>Index_운영!BG$3</f>
        <v>46783</v>
      </c>
      <c r="BH3" s="1234">
        <f>Index_운영!BH$3</f>
        <v>46812</v>
      </c>
      <c r="BI3" s="1234">
        <f>Index_운영!BI$3</f>
        <v>46843</v>
      </c>
      <c r="BJ3" s="1234">
        <f>Index_운영!BJ$3</f>
        <v>46873</v>
      </c>
      <c r="BK3" s="1234">
        <f>Index_운영!BK$3</f>
        <v>46904</v>
      </c>
      <c r="BL3" s="1234">
        <f>Index_운영!BL$3</f>
        <v>46934</v>
      </c>
      <c r="BM3" s="1234">
        <f>Index_운영!BM$3</f>
        <v>46965</v>
      </c>
      <c r="BN3" s="1234">
        <f>Index_운영!BN$3</f>
        <v>46996</v>
      </c>
      <c r="BO3" s="1234">
        <f>Index_운영!BO$3</f>
        <v>47026</v>
      </c>
      <c r="BP3" s="1234">
        <f>Index_운영!BP$3</f>
        <v>47057</v>
      </c>
      <c r="BQ3" s="1234">
        <f>Index_운영!BQ$3</f>
        <v>47087</v>
      </c>
      <c r="BR3" s="1234">
        <f>Index_운영!BR$3</f>
        <v>47118</v>
      </c>
      <c r="BS3" s="1234">
        <f>Index_운영!BS$3</f>
        <v>47149</v>
      </c>
      <c r="BT3" s="1234">
        <f>Index_운영!BT$3</f>
        <v>47177</v>
      </c>
      <c r="BU3" s="1234">
        <f>Index_운영!BU$3</f>
        <v>47208</v>
      </c>
      <c r="BV3" s="1234">
        <f>Index_운영!BV$3</f>
        <v>47238</v>
      </c>
      <c r="BW3" s="1234">
        <f>Index_운영!BW$3</f>
        <v>47269</v>
      </c>
      <c r="BX3" s="1234">
        <f>Index_운영!BX$3</f>
        <v>47299</v>
      </c>
      <c r="BY3" s="1234">
        <f>Index_운영!BY$3</f>
        <v>47330</v>
      </c>
      <c r="BZ3" s="1234">
        <f>Index_운영!BZ$3</f>
        <v>47361</v>
      </c>
      <c r="CA3" s="1234">
        <f>Index_운영!CA$3</f>
        <v>47391</v>
      </c>
      <c r="CB3" s="1234">
        <f>Index_운영!CB$3</f>
        <v>47422</v>
      </c>
      <c r="CC3" s="1234">
        <f>Index_운영!CC$3</f>
        <v>47452</v>
      </c>
      <c r="CD3" s="1234">
        <f>Index_운영!CD$3</f>
        <v>47483</v>
      </c>
      <c r="CE3" s="1234">
        <f>Index_운영!CE$3</f>
        <v>47514</v>
      </c>
      <c r="CF3" s="1234">
        <f>Index_운영!CF$3</f>
        <v>47542</v>
      </c>
      <c r="CG3" s="1234">
        <f>Index_운영!CG$3</f>
        <v>47573</v>
      </c>
      <c r="CH3" s="1234">
        <f>Index_운영!CH$3</f>
        <v>47603</v>
      </c>
      <c r="CI3" s="1234">
        <f>Index_운영!CI$3</f>
        <v>47634</v>
      </c>
      <c r="CJ3" s="1234">
        <f>Index_운영!CJ$3</f>
        <v>47664</v>
      </c>
      <c r="CK3" s="1234">
        <f>Index_운영!CK$3</f>
        <v>47695</v>
      </c>
      <c r="CL3" s="1234">
        <f>Index_운영!CL$3</f>
        <v>47726</v>
      </c>
      <c r="CM3" s="1234">
        <f>Index_운영!CM$3</f>
        <v>47756</v>
      </c>
      <c r="CN3" s="1234">
        <f>Index_운영!CN$3</f>
        <v>47787</v>
      </c>
      <c r="CO3" s="1234">
        <f>Index_운영!CO$3</f>
        <v>47817</v>
      </c>
      <c r="CP3" s="1234">
        <f>Index_운영!CP$3</f>
        <v>47848</v>
      </c>
      <c r="CQ3" s="1234">
        <f>Index_운영!CQ$3</f>
        <v>47879</v>
      </c>
      <c r="CR3" s="1234">
        <f>Index_운영!CR$3</f>
        <v>47907</v>
      </c>
      <c r="CS3" s="1234">
        <f>Index_운영!CS$3</f>
        <v>47938</v>
      </c>
      <c r="CT3" s="1234">
        <f>Index_운영!CT$3</f>
        <v>47968</v>
      </c>
      <c r="CU3" s="1234">
        <f>Index_운영!CU$3</f>
        <v>47999</v>
      </c>
      <c r="CV3" s="1234">
        <f>Index_운영!CV$3</f>
        <v>48029</v>
      </c>
      <c r="CW3" s="1234">
        <f>Index_운영!CW$3</f>
        <v>48060</v>
      </c>
      <c r="CX3" s="1234">
        <f>Index_운영!CX$3</f>
        <v>48091</v>
      </c>
      <c r="CY3" s="1234">
        <f>Index_운영!CY$3</f>
        <v>48121</v>
      </c>
      <c r="CZ3" s="1234">
        <f>Index_운영!CZ$3</f>
        <v>48152</v>
      </c>
      <c r="DA3" s="1234">
        <f>Index_운영!DA$3</f>
        <v>48182</v>
      </c>
      <c r="DB3" s="1234">
        <f>Index_운영!DB$3</f>
        <v>48213</v>
      </c>
      <c r="DC3" s="1234">
        <f>Index_운영!DC$3</f>
        <v>48244</v>
      </c>
      <c r="DD3" s="1234">
        <f>Index_운영!DD$3</f>
        <v>48273</v>
      </c>
      <c r="DE3" s="1234">
        <f>Index_운영!DE$3</f>
        <v>48304</v>
      </c>
      <c r="DF3" s="1234">
        <f>Index_운영!DF$3</f>
        <v>48334</v>
      </c>
      <c r="DG3" s="1234">
        <f>Index_운영!DG$3</f>
        <v>48365</v>
      </c>
      <c r="DH3" s="1234">
        <f>Index_운영!DH$3</f>
        <v>48395</v>
      </c>
      <c r="DI3" s="1234">
        <f>Index_운영!DI$3</f>
        <v>48426</v>
      </c>
      <c r="DJ3" s="1234">
        <f>Index_운영!DJ$3</f>
        <v>48457</v>
      </c>
      <c r="DK3" s="1234">
        <f>Index_운영!DK$3</f>
        <v>48487</v>
      </c>
      <c r="DL3" s="1234">
        <f>Index_운영!DL$3</f>
        <v>48518</v>
      </c>
      <c r="DM3" s="1234">
        <f>Index_운영!DM$3</f>
        <v>48548</v>
      </c>
      <c r="DN3" s="1234">
        <f>Index_운영!DN$3</f>
        <v>48579</v>
      </c>
      <c r="DO3" s="1234">
        <f>Index_운영!DO$3</f>
        <v>48610</v>
      </c>
      <c r="DP3" s="1234">
        <f>Index_운영!DP$3</f>
        <v>48638</v>
      </c>
      <c r="DQ3" s="1234">
        <f>Index_운영!DQ$3</f>
        <v>48669</v>
      </c>
      <c r="DR3" s="1234">
        <f>Index_운영!DR$3</f>
        <v>48699</v>
      </c>
      <c r="DS3" s="1234">
        <f>Index_운영!DS$3</f>
        <v>48730</v>
      </c>
      <c r="DT3" s="1234">
        <f>Index_운영!DT$3</f>
        <v>48760</v>
      </c>
      <c r="DU3" s="1234">
        <f>Index_운영!DU$3</f>
        <v>48791</v>
      </c>
      <c r="DV3" s="1234">
        <f>Index_운영!DV$3</f>
        <v>48822</v>
      </c>
    </row>
    <row r="4" spans="1:126" s="402" customFormat="1" x14ac:dyDescent="0.4">
      <c r="A4" s="735"/>
      <c r="B4" s="1235"/>
      <c r="C4" s="1236"/>
      <c r="D4" s="1236"/>
      <c r="E4" s="1235"/>
      <c r="F4" s="1238">
        <f>DAY(F3)</f>
        <v>31</v>
      </c>
      <c r="G4" s="1141">
        <f t="shared" ref="G4:BR4" si="0">DAY(G3)</f>
        <v>30</v>
      </c>
      <c r="H4" s="1141">
        <f t="shared" si="0"/>
        <v>31</v>
      </c>
      <c r="I4" s="1141">
        <f t="shared" si="0"/>
        <v>30</v>
      </c>
      <c r="J4" s="1141">
        <f t="shared" si="0"/>
        <v>31</v>
      </c>
      <c r="K4" s="1141">
        <f t="shared" si="0"/>
        <v>31</v>
      </c>
      <c r="L4" s="1141">
        <f t="shared" si="0"/>
        <v>29</v>
      </c>
      <c r="M4" s="1141">
        <f t="shared" si="0"/>
        <v>31</v>
      </c>
      <c r="N4" s="1141">
        <f t="shared" si="0"/>
        <v>30</v>
      </c>
      <c r="O4" s="1141">
        <f t="shared" si="0"/>
        <v>31</v>
      </c>
      <c r="P4" s="1141">
        <f t="shared" si="0"/>
        <v>30</v>
      </c>
      <c r="Q4" s="1141">
        <f t="shared" si="0"/>
        <v>31</v>
      </c>
      <c r="R4" s="1141">
        <f t="shared" si="0"/>
        <v>31</v>
      </c>
      <c r="S4" s="1141">
        <f t="shared" si="0"/>
        <v>30</v>
      </c>
      <c r="T4" s="1141">
        <f t="shared" si="0"/>
        <v>31</v>
      </c>
      <c r="U4" s="1141">
        <f t="shared" si="0"/>
        <v>30</v>
      </c>
      <c r="V4" s="1141">
        <f t="shared" si="0"/>
        <v>31</v>
      </c>
      <c r="W4" s="1141">
        <f t="shared" si="0"/>
        <v>31</v>
      </c>
      <c r="X4" s="1141">
        <f t="shared" si="0"/>
        <v>28</v>
      </c>
      <c r="Y4" s="1141">
        <f t="shared" si="0"/>
        <v>31</v>
      </c>
      <c r="Z4" s="1141">
        <f t="shared" si="0"/>
        <v>30</v>
      </c>
      <c r="AA4" s="1141">
        <f t="shared" si="0"/>
        <v>31</v>
      </c>
      <c r="AB4" s="1141">
        <f t="shared" si="0"/>
        <v>30</v>
      </c>
      <c r="AC4" s="1141">
        <f t="shared" si="0"/>
        <v>31</v>
      </c>
      <c r="AD4" s="1141">
        <f t="shared" si="0"/>
        <v>31</v>
      </c>
      <c r="AE4" s="1141">
        <f t="shared" si="0"/>
        <v>30</v>
      </c>
      <c r="AF4" s="1141">
        <f t="shared" si="0"/>
        <v>31</v>
      </c>
      <c r="AG4" s="1141">
        <f t="shared" si="0"/>
        <v>30</v>
      </c>
      <c r="AH4" s="1141">
        <f t="shared" si="0"/>
        <v>31</v>
      </c>
      <c r="AI4" s="1141">
        <f t="shared" si="0"/>
        <v>31</v>
      </c>
      <c r="AJ4" s="1141">
        <f t="shared" si="0"/>
        <v>28</v>
      </c>
      <c r="AK4" s="1141">
        <f t="shared" si="0"/>
        <v>31</v>
      </c>
      <c r="AL4" s="1141">
        <f t="shared" si="0"/>
        <v>30</v>
      </c>
      <c r="AM4" s="1141">
        <f t="shared" si="0"/>
        <v>31</v>
      </c>
      <c r="AN4" s="1141">
        <f t="shared" si="0"/>
        <v>30</v>
      </c>
      <c r="AO4" s="1141">
        <f t="shared" si="0"/>
        <v>31</v>
      </c>
      <c r="AP4" s="1141">
        <f t="shared" si="0"/>
        <v>31</v>
      </c>
      <c r="AQ4" s="1141">
        <f t="shared" si="0"/>
        <v>30</v>
      </c>
      <c r="AR4" s="1141">
        <f t="shared" si="0"/>
        <v>31</v>
      </c>
      <c r="AS4" s="1141">
        <f t="shared" si="0"/>
        <v>30</v>
      </c>
      <c r="AT4" s="1141">
        <f t="shared" si="0"/>
        <v>31</v>
      </c>
      <c r="AU4" s="1141">
        <f t="shared" si="0"/>
        <v>31</v>
      </c>
      <c r="AV4" s="1141">
        <f t="shared" si="0"/>
        <v>28</v>
      </c>
      <c r="AW4" s="1141">
        <f t="shared" si="0"/>
        <v>31</v>
      </c>
      <c r="AX4" s="1141">
        <f t="shared" si="0"/>
        <v>30</v>
      </c>
      <c r="AY4" s="1141">
        <f t="shared" si="0"/>
        <v>31</v>
      </c>
      <c r="AZ4" s="1141">
        <f t="shared" si="0"/>
        <v>30</v>
      </c>
      <c r="BA4" s="1141">
        <f t="shared" si="0"/>
        <v>31</v>
      </c>
      <c r="BB4" s="1141">
        <f t="shared" si="0"/>
        <v>31</v>
      </c>
      <c r="BC4" s="1141">
        <f t="shared" si="0"/>
        <v>30</v>
      </c>
      <c r="BD4" s="1141">
        <f t="shared" si="0"/>
        <v>31</v>
      </c>
      <c r="BE4" s="1141">
        <f t="shared" si="0"/>
        <v>30</v>
      </c>
      <c r="BF4" s="1141">
        <f t="shared" si="0"/>
        <v>31</v>
      </c>
      <c r="BG4" s="1141">
        <f t="shared" si="0"/>
        <v>31</v>
      </c>
      <c r="BH4" s="1141">
        <f t="shared" si="0"/>
        <v>29</v>
      </c>
      <c r="BI4" s="1141">
        <f t="shared" si="0"/>
        <v>31</v>
      </c>
      <c r="BJ4" s="1141">
        <f t="shared" si="0"/>
        <v>30</v>
      </c>
      <c r="BK4" s="1141">
        <f t="shared" si="0"/>
        <v>31</v>
      </c>
      <c r="BL4" s="1141">
        <f t="shared" si="0"/>
        <v>30</v>
      </c>
      <c r="BM4" s="1141">
        <f t="shared" si="0"/>
        <v>31</v>
      </c>
      <c r="BN4" s="1141">
        <f t="shared" si="0"/>
        <v>31</v>
      </c>
      <c r="BO4" s="1141">
        <f t="shared" si="0"/>
        <v>30</v>
      </c>
      <c r="BP4" s="1141">
        <f t="shared" si="0"/>
        <v>31</v>
      </c>
      <c r="BQ4" s="1141">
        <f t="shared" si="0"/>
        <v>30</v>
      </c>
      <c r="BR4" s="1141">
        <f t="shared" si="0"/>
        <v>31</v>
      </c>
      <c r="BS4" s="1141">
        <f t="shared" ref="BS4:DV4" si="1">DAY(BS3)</f>
        <v>31</v>
      </c>
      <c r="BT4" s="1141">
        <f t="shared" si="1"/>
        <v>28</v>
      </c>
      <c r="BU4" s="1141">
        <f t="shared" si="1"/>
        <v>31</v>
      </c>
      <c r="BV4" s="1141">
        <f t="shared" si="1"/>
        <v>30</v>
      </c>
      <c r="BW4" s="1141">
        <f t="shared" si="1"/>
        <v>31</v>
      </c>
      <c r="BX4" s="1141">
        <f t="shared" si="1"/>
        <v>30</v>
      </c>
      <c r="BY4" s="1141">
        <f t="shared" si="1"/>
        <v>31</v>
      </c>
      <c r="BZ4" s="1141">
        <f t="shared" si="1"/>
        <v>31</v>
      </c>
      <c r="CA4" s="1141">
        <f t="shared" si="1"/>
        <v>30</v>
      </c>
      <c r="CB4" s="1141">
        <f t="shared" si="1"/>
        <v>31</v>
      </c>
      <c r="CC4" s="1141">
        <f t="shared" si="1"/>
        <v>30</v>
      </c>
      <c r="CD4" s="1141">
        <f t="shared" si="1"/>
        <v>31</v>
      </c>
      <c r="CE4" s="1141">
        <f t="shared" si="1"/>
        <v>31</v>
      </c>
      <c r="CF4" s="1141">
        <f t="shared" si="1"/>
        <v>28</v>
      </c>
      <c r="CG4" s="1141">
        <f t="shared" si="1"/>
        <v>31</v>
      </c>
      <c r="CH4" s="1141">
        <f t="shared" si="1"/>
        <v>30</v>
      </c>
      <c r="CI4" s="1141">
        <f t="shared" si="1"/>
        <v>31</v>
      </c>
      <c r="CJ4" s="1141">
        <f t="shared" si="1"/>
        <v>30</v>
      </c>
      <c r="CK4" s="1141">
        <f t="shared" si="1"/>
        <v>31</v>
      </c>
      <c r="CL4" s="1141">
        <f t="shared" si="1"/>
        <v>31</v>
      </c>
      <c r="CM4" s="1141">
        <f t="shared" si="1"/>
        <v>30</v>
      </c>
      <c r="CN4" s="1141">
        <f t="shared" si="1"/>
        <v>31</v>
      </c>
      <c r="CO4" s="1141">
        <f t="shared" si="1"/>
        <v>30</v>
      </c>
      <c r="CP4" s="1141">
        <f t="shared" si="1"/>
        <v>31</v>
      </c>
      <c r="CQ4" s="1141">
        <f t="shared" si="1"/>
        <v>31</v>
      </c>
      <c r="CR4" s="1141">
        <f t="shared" si="1"/>
        <v>28</v>
      </c>
      <c r="CS4" s="1141">
        <f t="shared" si="1"/>
        <v>31</v>
      </c>
      <c r="CT4" s="1141">
        <f t="shared" si="1"/>
        <v>30</v>
      </c>
      <c r="CU4" s="1141">
        <f t="shared" si="1"/>
        <v>31</v>
      </c>
      <c r="CV4" s="1141">
        <f t="shared" si="1"/>
        <v>30</v>
      </c>
      <c r="CW4" s="1141">
        <f t="shared" si="1"/>
        <v>31</v>
      </c>
      <c r="CX4" s="1141">
        <f t="shared" si="1"/>
        <v>31</v>
      </c>
      <c r="CY4" s="1141">
        <f t="shared" si="1"/>
        <v>30</v>
      </c>
      <c r="CZ4" s="1141">
        <f t="shared" si="1"/>
        <v>31</v>
      </c>
      <c r="DA4" s="1141">
        <f t="shared" si="1"/>
        <v>30</v>
      </c>
      <c r="DB4" s="1141">
        <f t="shared" si="1"/>
        <v>31</v>
      </c>
      <c r="DC4" s="1141">
        <f t="shared" si="1"/>
        <v>31</v>
      </c>
      <c r="DD4" s="1141">
        <f t="shared" si="1"/>
        <v>29</v>
      </c>
      <c r="DE4" s="1141">
        <f t="shared" si="1"/>
        <v>31</v>
      </c>
      <c r="DF4" s="1141">
        <f t="shared" si="1"/>
        <v>30</v>
      </c>
      <c r="DG4" s="1141">
        <f t="shared" si="1"/>
        <v>31</v>
      </c>
      <c r="DH4" s="1141">
        <f t="shared" si="1"/>
        <v>30</v>
      </c>
      <c r="DI4" s="1141">
        <f t="shared" si="1"/>
        <v>31</v>
      </c>
      <c r="DJ4" s="1141">
        <f t="shared" si="1"/>
        <v>31</v>
      </c>
      <c r="DK4" s="1141">
        <f t="shared" si="1"/>
        <v>30</v>
      </c>
      <c r="DL4" s="1141">
        <f t="shared" si="1"/>
        <v>31</v>
      </c>
      <c r="DM4" s="1141">
        <f t="shared" si="1"/>
        <v>30</v>
      </c>
      <c r="DN4" s="1141">
        <f t="shared" si="1"/>
        <v>31</v>
      </c>
      <c r="DO4" s="1141">
        <f t="shared" si="1"/>
        <v>31</v>
      </c>
      <c r="DP4" s="1141">
        <f t="shared" si="1"/>
        <v>28</v>
      </c>
      <c r="DQ4" s="1141">
        <f t="shared" si="1"/>
        <v>31</v>
      </c>
      <c r="DR4" s="1141">
        <f t="shared" si="1"/>
        <v>30</v>
      </c>
      <c r="DS4" s="1141">
        <f t="shared" si="1"/>
        <v>31</v>
      </c>
      <c r="DT4" s="1141">
        <f t="shared" si="1"/>
        <v>30</v>
      </c>
      <c r="DU4" s="1141">
        <f t="shared" si="1"/>
        <v>31</v>
      </c>
      <c r="DV4" s="1141">
        <f t="shared" si="1"/>
        <v>31</v>
      </c>
    </row>
    <row r="5" spans="1:126" s="718" customFormat="1" ht="4.95" customHeight="1" x14ac:dyDescent="0.4">
      <c r="F5" s="733"/>
      <c r="G5" s="734"/>
      <c r="H5" s="734"/>
      <c r="I5" s="734"/>
      <c r="J5" s="734"/>
      <c r="K5" s="734"/>
      <c r="L5" s="734"/>
      <c r="M5" s="734"/>
      <c r="N5" s="734"/>
      <c r="O5" s="734"/>
      <c r="P5" s="734"/>
      <c r="Q5" s="734"/>
      <c r="R5" s="734"/>
      <c r="S5" s="734"/>
      <c r="T5" s="734"/>
      <c r="U5" s="734"/>
      <c r="V5" s="734"/>
      <c r="W5" s="734"/>
      <c r="X5" s="734"/>
      <c r="Y5" s="734"/>
      <c r="Z5" s="734"/>
      <c r="AA5" s="734"/>
      <c r="AB5" s="734"/>
      <c r="AC5" s="734"/>
      <c r="AD5" s="734"/>
      <c r="AE5" s="734"/>
      <c r="AF5" s="734"/>
      <c r="AG5" s="734"/>
      <c r="AH5" s="734"/>
      <c r="AI5" s="734"/>
      <c r="AJ5" s="734"/>
      <c r="AK5" s="734"/>
      <c r="AL5" s="734"/>
      <c r="AM5" s="734"/>
      <c r="AN5" s="734"/>
      <c r="AO5" s="734"/>
      <c r="AP5" s="734"/>
      <c r="AQ5" s="734"/>
      <c r="AR5" s="734"/>
      <c r="AS5" s="734"/>
      <c r="AT5" s="734"/>
      <c r="AU5" s="734"/>
      <c r="AV5" s="734"/>
      <c r="AW5" s="734"/>
      <c r="AX5" s="734"/>
      <c r="AY5" s="734"/>
      <c r="AZ5" s="734"/>
      <c r="BA5" s="734"/>
      <c r="BB5" s="734"/>
      <c r="BC5" s="734"/>
      <c r="BD5" s="734"/>
      <c r="BE5" s="734"/>
      <c r="BF5" s="734"/>
      <c r="BG5" s="734"/>
      <c r="BH5" s="734"/>
      <c r="BI5" s="734"/>
      <c r="BJ5" s="734"/>
      <c r="BK5" s="734"/>
      <c r="BL5" s="734"/>
      <c r="BM5" s="734"/>
      <c r="BN5" s="734"/>
      <c r="BO5" s="734"/>
      <c r="BP5" s="734"/>
      <c r="BQ5" s="734"/>
      <c r="BR5" s="734"/>
      <c r="BS5" s="734"/>
      <c r="BT5" s="734"/>
      <c r="BU5" s="734"/>
      <c r="BV5" s="734"/>
      <c r="BW5" s="734"/>
      <c r="BX5" s="734"/>
      <c r="BY5" s="734"/>
      <c r="BZ5" s="734"/>
      <c r="CA5" s="734"/>
      <c r="CB5" s="734"/>
      <c r="CC5" s="734"/>
      <c r="CD5" s="734"/>
      <c r="CE5" s="734"/>
      <c r="CF5" s="734"/>
      <c r="CG5" s="734"/>
      <c r="CH5" s="734"/>
      <c r="CI5" s="734"/>
      <c r="CJ5" s="734"/>
      <c r="CK5" s="734"/>
      <c r="CL5" s="734"/>
      <c r="CM5" s="734"/>
      <c r="CN5" s="734"/>
      <c r="CO5" s="734"/>
      <c r="CP5" s="734"/>
      <c r="CQ5" s="734"/>
      <c r="CR5" s="734"/>
      <c r="CS5" s="734"/>
      <c r="CT5" s="734"/>
      <c r="CU5" s="734"/>
      <c r="CV5" s="734"/>
      <c r="CW5" s="734"/>
      <c r="CX5" s="734"/>
      <c r="CY5" s="734"/>
      <c r="CZ5" s="734"/>
      <c r="DA5" s="734"/>
      <c r="DB5" s="734"/>
      <c r="DC5" s="734"/>
      <c r="DD5" s="734"/>
      <c r="DE5" s="734"/>
      <c r="DF5" s="734"/>
      <c r="DG5" s="734"/>
      <c r="DH5" s="734"/>
      <c r="DI5" s="734"/>
      <c r="DJ5" s="734"/>
      <c r="DK5" s="734"/>
      <c r="DL5" s="734"/>
      <c r="DM5" s="734"/>
      <c r="DN5" s="734"/>
      <c r="DO5" s="734"/>
      <c r="DP5" s="734"/>
      <c r="DQ5" s="734"/>
      <c r="DR5" s="734"/>
      <c r="DS5" s="734"/>
      <c r="DT5" s="734"/>
      <c r="DU5" s="734"/>
      <c r="DV5" s="734"/>
    </row>
    <row r="6" spans="1:126" s="45" customFormat="1" x14ac:dyDescent="0.4">
      <c r="A6" s="728"/>
      <c r="B6" s="45" t="s">
        <v>470</v>
      </c>
      <c r="F6" s="46">
        <f t="shared" ref="F6:AK6" si="2">SUM(F7:F13)</f>
        <v>0</v>
      </c>
      <c r="G6" s="47">
        <f t="shared" si="2"/>
        <v>508871.82503000001</v>
      </c>
      <c r="H6" s="47">
        <f t="shared" si="2"/>
        <v>508871.82503000001</v>
      </c>
      <c r="I6" s="47">
        <f t="shared" si="2"/>
        <v>508871.82503000001</v>
      </c>
      <c r="J6" s="47">
        <f t="shared" si="2"/>
        <v>307434.22503000003</v>
      </c>
      <c r="K6" s="47">
        <f t="shared" si="2"/>
        <v>508871.82503000001</v>
      </c>
      <c r="L6" s="47">
        <f t="shared" si="2"/>
        <v>351048.17502999998</v>
      </c>
      <c r="M6" s="47">
        <f t="shared" si="2"/>
        <v>508871.82503000001</v>
      </c>
      <c r="N6" s="47">
        <f t="shared" si="2"/>
        <v>307434.22503000003</v>
      </c>
      <c r="O6" s="47">
        <f t="shared" si="2"/>
        <v>508871.82503000001</v>
      </c>
      <c r="P6" s="47">
        <f t="shared" si="2"/>
        <v>508871.82503000001</v>
      </c>
      <c r="Q6" s="47">
        <f t="shared" si="2"/>
        <v>508871.82503000001</v>
      </c>
      <c r="R6" s="47">
        <f t="shared" si="2"/>
        <v>152448.60003</v>
      </c>
      <c r="S6" s="47">
        <f t="shared" si="2"/>
        <v>591201.47503000009</v>
      </c>
      <c r="T6" s="47">
        <f t="shared" si="2"/>
        <v>591201.47503000009</v>
      </c>
      <c r="U6" s="47">
        <f t="shared" si="2"/>
        <v>591201.47503000009</v>
      </c>
      <c r="V6" s="47">
        <f t="shared" si="2"/>
        <v>385735.12303000002</v>
      </c>
      <c r="W6" s="47">
        <f t="shared" si="2"/>
        <v>591201.47503000009</v>
      </c>
      <c r="X6" s="47">
        <f t="shared" si="2"/>
        <v>380748.55203000002</v>
      </c>
      <c r="Y6" s="47">
        <f t="shared" si="2"/>
        <v>591201.47503000009</v>
      </c>
      <c r="Z6" s="47">
        <f t="shared" si="2"/>
        <v>385735.12303000002</v>
      </c>
      <c r="AA6" s="47">
        <f t="shared" si="2"/>
        <v>591201.47503000009</v>
      </c>
      <c r="AB6" s="47">
        <f t="shared" si="2"/>
        <v>591201.47503000009</v>
      </c>
      <c r="AC6" s="47">
        <f t="shared" si="2"/>
        <v>591201.47503000009</v>
      </c>
      <c r="AD6" s="47">
        <f t="shared" si="2"/>
        <v>178633.65753</v>
      </c>
      <c r="AE6" s="47">
        <f t="shared" si="2"/>
        <v>639024.51803000004</v>
      </c>
      <c r="AF6" s="47">
        <f t="shared" si="2"/>
        <v>639024.51803000004</v>
      </c>
      <c r="AG6" s="47">
        <f t="shared" si="2"/>
        <v>639024.51803000004</v>
      </c>
      <c r="AH6" s="47">
        <f t="shared" si="2"/>
        <v>429448.83899000002</v>
      </c>
      <c r="AI6" s="47">
        <f t="shared" si="2"/>
        <v>639024.51803000004</v>
      </c>
      <c r="AJ6" s="47">
        <f t="shared" si="2"/>
        <v>399626.13657000003</v>
      </c>
      <c r="AK6" s="47">
        <f t="shared" si="2"/>
        <v>639024.51803000004</v>
      </c>
      <c r="AL6" s="47">
        <f t="shared" ref="AL6:BQ6" si="3">SUM(AL7:AL13)</f>
        <v>429448.83899000002</v>
      </c>
      <c r="AM6" s="47">
        <f t="shared" si="3"/>
        <v>639024.51803000004</v>
      </c>
      <c r="AN6" s="47">
        <f t="shared" si="3"/>
        <v>639024.51803000004</v>
      </c>
      <c r="AO6" s="47">
        <f t="shared" si="3"/>
        <v>639024.51803000004</v>
      </c>
      <c r="AP6" s="47">
        <f t="shared" si="3"/>
        <v>193697.28018</v>
      </c>
      <c r="AQ6" s="47">
        <f t="shared" si="3"/>
        <v>651650.82189000002</v>
      </c>
      <c r="AR6" s="47">
        <f t="shared" si="3"/>
        <v>651650.82189000002</v>
      </c>
      <c r="AS6" s="47">
        <f t="shared" si="3"/>
        <v>651650.82189000002</v>
      </c>
      <c r="AT6" s="47">
        <f t="shared" si="3"/>
        <v>437883.62926920003</v>
      </c>
      <c r="AU6" s="47">
        <f t="shared" si="3"/>
        <v>651650.82189000002</v>
      </c>
      <c r="AV6" s="47">
        <f t="shared" si="3"/>
        <v>407464.47280080005</v>
      </c>
      <c r="AW6" s="47">
        <f t="shared" si="3"/>
        <v>651650.82189000002</v>
      </c>
      <c r="AX6" s="47">
        <f t="shared" si="3"/>
        <v>437883.62926920003</v>
      </c>
      <c r="AY6" s="47">
        <f t="shared" si="3"/>
        <v>651650.82189000002</v>
      </c>
      <c r="AZ6" s="47">
        <f t="shared" si="3"/>
        <v>651650.82189000002</v>
      </c>
      <c r="BA6" s="47">
        <f t="shared" si="3"/>
        <v>651650.82189000002</v>
      </c>
      <c r="BB6" s="47">
        <f t="shared" si="3"/>
        <v>197417.03928299999</v>
      </c>
      <c r="BC6" s="47">
        <f t="shared" si="3"/>
        <v>664529.65182720008</v>
      </c>
      <c r="BD6" s="47">
        <f t="shared" si="3"/>
        <v>664529.65182720008</v>
      </c>
      <c r="BE6" s="47">
        <f t="shared" si="3"/>
        <v>664529.65182720008</v>
      </c>
      <c r="BF6" s="47">
        <f t="shared" si="3"/>
        <v>446487.115353984</v>
      </c>
      <c r="BG6" s="47">
        <f t="shared" si="3"/>
        <v>664529.65182720008</v>
      </c>
      <c r="BH6" s="47">
        <f t="shared" si="3"/>
        <v>415459.57575621601</v>
      </c>
      <c r="BI6" s="47">
        <f t="shared" si="3"/>
        <v>664529.65182720008</v>
      </c>
      <c r="BJ6" s="47">
        <f t="shared" si="3"/>
        <v>446487.115353984</v>
      </c>
      <c r="BK6" s="47">
        <f t="shared" si="3"/>
        <v>664529.65182720008</v>
      </c>
      <c r="BL6" s="47">
        <f t="shared" si="3"/>
        <v>664529.65182720008</v>
      </c>
      <c r="BM6" s="47">
        <f t="shared" si="3"/>
        <v>664529.65182720008</v>
      </c>
      <c r="BN6" s="47">
        <f t="shared" si="3"/>
        <v>201211.19356806003</v>
      </c>
      <c r="BO6" s="47">
        <f t="shared" si="3"/>
        <v>677666.05836314405</v>
      </c>
      <c r="BP6" s="47">
        <f t="shared" si="3"/>
        <v>677666.05836314405</v>
      </c>
      <c r="BQ6" s="47">
        <f t="shared" si="3"/>
        <v>677666.05836314405</v>
      </c>
      <c r="BR6" s="47">
        <f t="shared" ref="BR6:CW6" si="4">SUM(BR7:BR13)</f>
        <v>455262.67116046377</v>
      </c>
      <c r="BS6" s="47">
        <f t="shared" si="4"/>
        <v>677666.05836314405</v>
      </c>
      <c r="BT6" s="47">
        <f t="shared" si="4"/>
        <v>423614.58077074034</v>
      </c>
      <c r="BU6" s="47">
        <f t="shared" si="4"/>
        <v>677666.05836314405</v>
      </c>
      <c r="BV6" s="47">
        <f t="shared" si="4"/>
        <v>455262.67116046377</v>
      </c>
      <c r="BW6" s="47">
        <f t="shared" si="4"/>
        <v>677666.05836314405</v>
      </c>
      <c r="BX6" s="47">
        <f t="shared" si="4"/>
        <v>677666.05836314405</v>
      </c>
      <c r="BY6" s="47">
        <f t="shared" si="4"/>
        <v>677666.05836314405</v>
      </c>
      <c r="BZ6" s="47">
        <f t="shared" si="4"/>
        <v>205081.23093882122</v>
      </c>
      <c r="CA6" s="47">
        <f t="shared" si="4"/>
        <v>458226.94604602369</v>
      </c>
      <c r="CB6" s="47">
        <f t="shared" si="4"/>
        <v>458226.94604602369</v>
      </c>
      <c r="CC6" s="47">
        <f t="shared" si="4"/>
        <v>458226.94604602369</v>
      </c>
      <c r="CD6" s="47">
        <f t="shared" si="4"/>
        <v>231375.49109928973</v>
      </c>
      <c r="CE6" s="47">
        <f t="shared" si="4"/>
        <v>458226.94604602369</v>
      </c>
      <c r="CF6" s="47">
        <f t="shared" si="4"/>
        <v>376829.5024028467</v>
      </c>
      <c r="CG6" s="47">
        <f t="shared" si="4"/>
        <v>458226.94604602369</v>
      </c>
      <c r="CH6" s="47">
        <f t="shared" si="4"/>
        <v>231375.49109928973</v>
      </c>
      <c r="CI6" s="47">
        <f t="shared" si="4"/>
        <v>458226.94604602369</v>
      </c>
      <c r="CJ6" s="47">
        <f t="shared" si="4"/>
        <v>458226.94604602369</v>
      </c>
      <c r="CK6" s="47">
        <f t="shared" si="4"/>
        <v>458226.94604602369</v>
      </c>
      <c r="CL6" s="47">
        <f t="shared" si="4"/>
        <v>152823.421904635</v>
      </c>
      <c r="CM6" s="47">
        <f t="shared" si="4"/>
        <v>385808.54811407364</v>
      </c>
      <c r="CN6" s="47">
        <f t="shared" si="4"/>
        <v>385808.54811407364</v>
      </c>
      <c r="CO6" s="47">
        <f t="shared" si="4"/>
        <v>385808.54811407364</v>
      </c>
      <c r="CP6" s="47">
        <f t="shared" si="4"/>
        <v>154420.06406840502</v>
      </c>
      <c r="CQ6" s="47">
        <f t="shared" si="4"/>
        <v>385808.54811407364</v>
      </c>
      <c r="CR6" s="47">
        <f t="shared" si="4"/>
        <v>358497.56373379711</v>
      </c>
      <c r="CS6" s="47">
        <f t="shared" si="4"/>
        <v>385808.54811407364</v>
      </c>
      <c r="CT6" s="47">
        <f t="shared" si="4"/>
        <v>154420.06406840502</v>
      </c>
      <c r="CU6" s="47">
        <f t="shared" si="4"/>
        <v>385808.54811407364</v>
      </c>
      <c r="CV6" s="47">
        <f t="shared" si="4"/>
        <v>385808.54811407364</v>
      </c>
      <c r="CW6" s="47">
        <f t="shared" si="4"/>
        <v>385808.54811407364</v>
      </c>
      <c r="CX6" s="47">
        <f t="shared" ref="CX6:DV6" si="5">SUM(CX7:CX13)</f>
        <v>129497.0747812911</v>
      </c>
      <c r="CY6" s="47">
        <f t="shared" si="5"/>
        <v>352656.15739961987</v>
      </c>
      <c r="CZ6" s="47">
        <f t="shared" si="5"/>
        <v>352656.15739961987</v>
      </c>
      <c r="DA6" s="47">
        <f t="shared" si="5"/>
        <v>352656.15739961987</v>
      </c>
      <c r="DB6" s="47">
        <f t="shared" si="5"/>
        <v>116639.90367303786</v>
      </c>
      <c r="DC6" s="47">
        <f t="shared" si="5"/>
        <v>352656.15739961987</v>
      </c>
      <c r="DD6" s="47">
        <f t="shared" si="5"/>
        <v>352656.15739961987</v>
      </c>
      <c r="DE6" s="47">
        <f t="shared" si="5"/>
        <v>352656.15739961987</v>
      </c>
      <c r="DF6" s="47">
        <f t="shared" si="5"/>
        <v>116639.90367303786</v>
      </c>
      <c r="DG6" s="47">
        <f t="shared" si="5"/>
        <v>352656.15739961987</v>
      </c>
      <c r="DH6" s="47">
        <f t="shared" si="5"/>
        <v>352656.15739961987</v>
      </c>
      <c r="DI6" s="47">
        <f t="shared" si="5"/>
        <v>352656.15739961987</v>
      </c>
      <c r="DJ6" s="47">
        <f t="shared" si="5"/>
        <v>118818.5152458986</v>
      </c>
      <c r="DK6" s="47">
        <f t="shared" si="5"/>
        <v>359555.09404701222</v>
      </c>
      <c r="DL6" s="47">
        <f t="shared" si="5"/>
        <v>359555.09404701222</v>
      </c>
      <c r="DM6" s="47">
        <f t="shared" si="5"/>
        <v>359555.09404701222</v>
      </c>
      <c r="DN6" s="47">
        <f t="shared" si="5"/>
        <v>118818.5152458986</v>
      </c>
      <c r="DO6" s="47">
        <f t="shared" si="5"/>
        <v>359555.09404701222</v>
      </c>
      <c r="DP6" s="47">
        <f t="shared" si="5"/>
        <v>359555.09404701222</v>
      </c>
      <c r="DQ6" s="47">
        <f t="shared" si="5"/>
        <v>359555.09404701222</v>
      </c>
      <c r="DR6" s="47">
        <f t="shared" si="5"/>
        <v>118818.5152458986</v>
      </c>
      <c r="DS6" s="47">
        <f t="shared" si="5"/>
        <v>359555.09404701222</v>
      </c>
      <c r="DT6" s="47">
        <f t="shared" si="5"/>
        <v>359555.09404701222</v>
      </c>
      <c r="DU6" s="47">
        <f t="shared" si="5"/>
        <v>359555.09404701222</v>
      </c>
      <c r="DV6" s="47">
        <f t="shared" si="5"/>
        <v>121040.69905021659</v>
      </c>
    </row>
    <row r="7" spans="1:126" outlineLevel="1" x14ac:dyDescent="0.4">
      <c r="C7" s="21" t="s">
        <v>98</v>
      </c>
      <c r="F7" s="186">
        <f>'월별 수익_운영'!F$142</f>
        <v>0</v>
      </c>
      <c r="G7" s="187">
        <f>'월별 수익_운영'!G$142</f>
        <v>359261.25</v>
      </c>
      <c r="H7" s="187">
        <f>'월별 수익_운영'!H$142</f>
        <v>359261.25</v>
      </c>
      <c r="I7" s="187">
        <f>'월별 수익_운영'!I$142</f>
        <v>359261.25</v>
      </c>
      <c r="J7" s="187">
        <f>'월별 수익_운영'!J$142</f>
        <v>157823.65</v>
      </c>
      <c r="K7" s="187">
        <f>'월별 수익_운영'!K$142</f>
        <v>359261.25</v>
      </c>
      <c r="L7" s="187">
        <f>'월별 수익_운영'!L$142</f>
        <v>201437.6</v>
      </c>
      <c r="M7" s="187">
        <f>'월별 수익_운영'!M$142</f>
        <v>359261.25</v>
      </c>
      <c r="N7" s="187">
        <f>'월별 수익_운영'!N$142</f>
        <v>157823.65</v>
      </c>
      <c r="O7" s="187">
        <f>'월별 수익_운영'!O$142</f>
        <v>359261.25</v>
      </c>
      <c r="P7" s="187">
        <f>'월별 수익_운영'!P$142</f>
        <v>359261.25</v>
      </c>
      <c r="Q7" s="187">
        <f>'월별 수익_운영'!Q$142</f>
        <v>359261.25</v>
      </c>
      <c r="R7" s="187">
        <f>'월별 수익_운영'!R$142</f>
        <v>0</v>
      </c>
      <c r="S7" s="187">
        <f>'월별 수익_운영'!S$142</f>
        <v>415919.27500000008</v>
      </c>
      <c r="T7" s="187">
        <f>'월별 수익_운영'!T$142</f>
        <v>415919.27500000008</v>
      </c>
      <c r="U7" s="187">
        <f>'월별 수익_운영'!U$142</f>
        <v>415919.27500000008</v>
      </c>
      <c r="V7" s="187">
        <f>'월별 수익_운영'!V$142</f>
        <v>210452.92300000001</v>
      </c>
      <c r="W7" s="187">
        <f>'월별 수익_운영'!W$142</f>
        <v>415919.27500000008</v>
      </c>
      <c r="X7" s="187">
        <f>'월별 수익_운영'!X$142</f>
        <v>205466.35200000001</v>
      </c>
      <c r="Y7" s="187">
        <f>'월별 수익_운영'!Y$142</f>
        <v>415919.27500000008</v>
      </c>
      <c r="Z7" s="187">
        <f>'월별 수익_운영'!Z$142</f>
        <v>210452.92300000001</v>
      </c>
      <c r="AA7" s="187">
        <f>'월별 수익_운영'!AA$142</f>
        <v>415919.27500000008</v>
      </c>
      <c r="AB7" s="187">
        <f>'월별 수익_운영'!AB$142</f>
        <v>415919.27500000008</v>
      </c>
      <c r="AC7" s="187">
        <f>'월별 수익_운영'!AC$142</f>
        <v>415919.27500000008</v>
      </c>
      <c r="AD7" s="187">
        <f>'월별 수익_운영'!AD$142</f>
        <v>0</v>
      </c>
      <c r="AE7" s="187">
        <f>'월별 수익_운영'!AE$142</f>
        <v>448974.06050000014</v>
      </c>
      <c r="AF7" s="187">
        <f>'월별 수익_운영'!AF$142</f>
        <v>448974.06050000014</v>
      </c>
      <c r="AG7" s="187">
        <f>'월별 수익_운영'!AG$142</f>
        <v>448974.06050000014</v>
      </c>
      <c r="AH7" s="187">
        <f>'월별 수익_운영'!AH$142</f>
        <v>239398.38146</v>
      </c>
      <c r="AI7" s="187">
        <f>'월별 수익_운영'!AI$142</f>
        <v>448974.06050000014</v>
      </c>
      <c r="AJ7" s="187">
        <f>'월별 수익_운영'!AJ$142</f>
        <v>209575.67904000002</v>
      </c>
      <c r="AK7" s="187">
        <f>'월별 수익_운영'!AK$142</f>
        <v>448974.06050000014</v>
      </c>
      <c r="AL7" s="187">
        <f>'월별 수익_운영'!AL$142</f>
        <v>239398.38146</v>
      </c>
      <c r="AM7" s="187">
        <f>'월별 수익_운영'!AM$142</f>
        <v>448974.06050000014</v>
      </c>
      <c r="AN7" s="187">
        <f>'월별 수익_운영'!AN$142</f>
        <v>448974.06050000014</v>
      </c>
      <c r="AO7" s="187">
        <f>'월별 수익_운영'!AO$142</f>
        <v>448974.06050000014</v>
      </c>
      <c r="AP7" s="187">
        <f>'월별 수익_운영'!AP$142</f>
        <v>0</v>
      </c>
      <c r="AQ7" s="187">
        <f>'월별 수익_운영'!AQ$142</f>
        <v>457953.54171000002</v>
      </c>
      <c r="AR7" s="187">
        <f>'월별 수익_운영'!AR$142</f>
        <v>457953.54171000002</v>
      </c>
      <c r="AS7" s="187">
        <f>'월별 수익_운영'!AS$142</f>
        <v>457953.54171000002</v>
      </c>
      <c r="AT7" s="187">
        <f>'월별 수익_운영'!AT$142</f>
        <v>244186.34908920003</v>
      </c>
      <c r="AU7" s="187">
        <f>'월별 수익_운영'!AU$142</f>
        <v>457953.54171000002</v>
      </c>
      <c r="AV7" s="187">
        <f>'월별 수익_운영'!AV$142</f>
        <v>213767.19262080002</v>
      </c>
      <c r="AW7" s="187">
        <f>'월별 수익_운영'!AW$142</f>
        <v>457953.54171000002</v>
      </c>
      <c r="AX7" s="187">
        <f>'월별 수익_운영'!AX$142</f>
        <v>244186.34908920003</v>
      </c>
      <c r="AY7" s="187">
        <f>'월별 수익_운영'!AY$142</f>
        <v>457953.54171000002</v>
      </c>
      <c r="AZ7" s="187">
        <f>'월별 수익_운영'!AZ$142</f>
        <v>457953.54171000002</v>
      </c>
      <c r="BA7" s="187">
        <f>'월별 수익_운영'!BA$142</f>
        <v>457953.54171000002</v>
      </c>
      <c r="BB7" s="187">
        <f>'월별 수익_운영'!BB$142</f>
        <v>0</v>
      </c>
      <c r="BC7" s="187">
        <f>'월별 수익_운영'!BC$142</f>
        <v>467112.61254420009</v>
      </c>
      <c r="BD7" s="187">
        <f>'월별 수익_운영'!BD$142</f>
        <v>467112.61254420009</v>
      </c>
      <c r="BE7" s="187">
        <f>'월별 수익_운영'!BE$142</f>
        <v>467112.61254420009</v>
      </c>
      <c r="BF7" s="187">
        <f>'월별 수익_운영'!BF$142</f>
        <v>249070.07607098401</v>
      </c>
      <c r="BG7" s="187">
        <f>'월별 수익_운영'!BG$142</f>
        <v>467112.61254420009</v>
      </c>
      <c r="BH7" s="187">
        <f>'월별 수익_운영'!BH$142</f>
        <v>218042.53647321602</v>
      </c>
      <c r="BI7" s="187">
        <f>'월별 수익_운영'!BI$142</f>
        <v>467112.61254420009</v>
      </c>
      <c r="BJ7" s="187">
        <f>'월별 수익_운영'!BJ$142</f>
        <v>249070.07607098401</v>
      </c>
      <c r="BK7" s="187">
        <f>'월별 수익_운영'!BK$142</f>
        <v>467112.61254420009</v>
      </c>
      <c r="BL7" s="187">
        <f>'월별 수익_운영'!BL$142</f>
        <v>467112.61254420009</v>
      </c>
      <c r="BM7" s="187">
        <f>'월별 수익_운영'!BM$142</f>
        <v>467112.61254420009</v>
      </c>
      <c r="BN7" s="187">
        <f>'월별 수익_운영'!BN$142</f>
        <v>0</v>
      </c>
      <c r="BO7" s="187">
        <f>'월별 수익_운영'!BO$142</f>
        <v>476454.86479508411</v>
      </c>
      <c r="BP7" s="187">
        <f>'월별 수익_운영'!BP$142</f>
        <v>476454.86479508411</v>
      </c>
      <c r="BQ7" s="187">
        <f>'월별 수익_운영'!BQ$142</f>
        <v>476454.86479508411</v>
      </c>
      <c r="BR7" s="187">
        <f>'월별 수익_운영'!BR$142</f>
        <v>254051.47759240371</v>
      </c>
      <c r="BS7" s="187">
        <f>'월별 수익_운영'!BS$142</f>
        <v>476454.86479508411</v>
      </c>
      <c r="BT7" s="187">
        <f>'월별 수익_운영'!BT$142</f>
        <v>222403.38720268034</v>
      </c>
      <c r="BU7" s="187">
        <f>'월별 수익_운영'!BU$142</f>
        <v>476454.86479508411</v>
      </c>
      <c r="BV7" s="187">
        <f>'월별 수익_운영'!BV$142</f>
        <v>254051.47759240371</v>
      </c>
      <c r="BW7" s="187">
        <f>'월별 수익_운영'!BW$142</f>
        <v>476454.86479508411</v>
      </c>
      <c r="BX7" s="187">
        <f>'월별 수익_운영'!BX$142</f>
        <v>476454.86479508411</v>
      </c>
      <c r="BY7" s="187">
        <f>'월별 수익_운영'!BY$142</f>
        <v>476454.86479508411</v>
      </c>
      <c r="BZ7" s="187">
        <f>'월별 수익_운영'!BZ$142</f>
        <v>0</v>
      </c>
      <c r="CA7" s="187">
        <f>'월별 수익_운영'!CA$142</f>
        <v>308248.89858991094</v>
      </c>
      <c r="CB7" s="187">
        <f>'월별 수익_운영'!CB$142</f>
        <v>308248.89858991094</v>
      </c>
      <c r="CC7" s="187">
        <f>'월별 수익_운영'!CC$142</f>
        <v>308248.89858991094</v>
      </c>
      <c r="CD7" s="187">
        <f>'월별 수익_운영'!CD$142</f>
        <v>81397.443643176972</v>
      </c>
      <c r="CE7" s="187">
        <f>'월별 수익_운영'!CE$142</f>
        <v>308248.89858991094</v>
      </c>
      <c r="CF7" s="187">
        <f>'월별 수익_운영'!CF$142</f>
        <v>226851.45494673395</v>
      </c>
      <c r="CG7" s="187">
        <f>'월별 수익_운영'!CG$142</f>
        <v>308248.89858991094</v>
      </c>
      <c r="CH7" s="187">
        <f>'월별 수익_운영'!CH$142</f>
        <v>81397.443643176972</v>
      </c>
      <c r="CI7" s="187">
        <f>'월별 수익_운영'!CI$142</f>
        <v>308248.89858991094</v>
      </c>
      <c r="CJ7" s="187">
        <f>'월별 수익_운영'!CJ$142</f>
        <v>308248.89858991094</v>
      </c>
      <c r="CK7" s="187">
        <f>'월별 수익_운영'!CK$142</f>
        <v>308248.89858991094</v>
      </c>
      <c r="CL7" s="187">
        <f>'월별 수익_운영'!CL$142</f>
        <v>0</v>
      </c>
      <c r="CM7" s="187">
        <f>'월별 수익_운영'!CM$142</f>
        <v>258699.46842594512</v>
      </c>
      <c r="CN7" s="187">
        <f>'월별 수익_운영'!CN$142</f>
        <v>258699.46842594512</v>
      </c>
      <c r="CO7" s="187">
        <f>'월별 수익_운영'!CO$142</f>
        <v>258699.46842594512</v>
      </c>
      <c r="CP7" s="187">
        <f>'월별 수익_운영'!CP$142</f>
        <v>27310.984380276484</v>
      </c>
      <c r="CQ7" s="187">
        <f>'월별 수익_운영'!CQ$142</f>
        <v>258699.46842594512</v>
      </c>
      <c r="CR7" s="187">
        <f>'월별 수익_운영'!CR$142</f>
        <v>231388.48404566862</v>
      </c>
      <c r="CS7" s="187">
        <f>'월별 수익_운영'!CS$142</f>
        <v>258699.46842594512</v>
      </c>
      <c r="CT7" s="187">
        <f>'월별 수익_운영'!CT$142</f>
        <v>27310.984380276484</v>
      </c>
      <c r="CU7" s="187">
        <f>'월별 수익_운영'!CU$142</f>
        <v>258699.46842594512</v>
      </c>
      <c r="CV7" s="187">
        <f>'월별 수익_운영'!CV$142</f>
        <v>258699.46842594512</v>
      </c>
      <c r="CW7" s="187">
        <f>'월별 수익_운영'!CW$142</f>
        <v>258699.46842594512</v>
      </c>
      <c r="CX7" s="187">
        <f>'월별 수익_운영'!CX$142</f>
        <v>0</v>
      </c>
      <c r="CY7" s="187">
        <f>'월별 수익_운영'!CY$142</f>
        <v>236016.25372658198</v>
      </c>
      <c r="CZ7" s="187">
        <f>'월별 수익_운영'!CZ$142</f>
        <v>236016.25372658198</v>
      </c>
      <c r="DA7" s="187">
        <f>'월별 수익_운영'!DA$142</f>
        <v>236016.25372658198</v>
      </c>
      <c r="DB7" s="187">
        <f>'월별 수익_운영'!DB$142</f>
        <v>0</v>
      </c>
      <c r="DC7" s="187">
        <f>'월별 수익_운영'!DC$142</f>
        <v>236016.25372658198</v>
      </c>
      <c r="DD7" s="187">
        <f>'월별 수익_운영'!DD$142</f>
        <v>236016.25372658198</v>
      </c>
      <c r="DE7" s="187">
        <f>'월별 수익_운영'!DE$142</f>
        <v>236016.25372658198</v>
      </c>
      <c r="DF7" s="187">
        <f>'월별 수익_운영'!DF$142</f>
        <v>0</v>
      </c>
      <c r="DG7" s="187">
        <f>'월별 수익_운영'!DG$142</f>
        <v>236016.25372658198</v>
      </c>
      <c r="DH7" s="187">
        <f>'월별 수익_운영'!DH$142</f>
        <v>236016.25372658198</v>
      </c>
      <c r="DI7" s="187">
        <f>'월별 수익_운영'!DI$142</f>
        <v>236016.25372658198</v>
      </c>
      <c r="DJ7" s="187">
        <f>'월별 수익_운영'!DJ$142</f>
        <v>0</v>
      </c>
      <c r="DK7" s="187">
        <f>'월별 수익_운영'!DK$142</f>
        <v>240736.57880111362</v>
      </c>
      <c r="DL7" s="187">
        <f>'월별 수익_운영'!DL$142</f>
        <v>240736.57880111362</v>
      </c>
      <c r="DM7" s="187">
        <f>'월별 수익_운영'!DM$142</f>
        <v>240736.57880111362</v>
      </c>
      <c r="DN7" s="187">
        <f>'월별 수익_운영'!DN$142</f>
        <v>0</v>
      </c>
      <c r="DO7" s="187">
        <f>'월별 수익_운영'!DO$142</f>
        <v>240736.57880111362</v>
      </c>
      <c r="DP7" s="187">
        <f>'월별 수익_운영'!DP$142</f>
        <v>240736.57880111362</v>
      </c>
      <c r="DQ7" s="187">
        <f>'월별 수익_운영'!DQ$142</f>
        <v>240736.57880111362</v>
      </c>
      <c r="DR7" s="187">
        <f>'월별 수익_운영'!DR$142</f>
        <v>0</v>
      </c>
      <c r="DS7" s="187">
        <f>'월별 수익_운영'!DS$142</f>
        <v>240736.57880111362</v>
      </c>
      <c r="DT7" s="187">
        <f>'월별 수익_운영'!DT$142</f>
        <v>240736.57880111362</v>
      </c>
      <c r="DU7" s="187">
        <f>'월별 수익_운영'!DU$142</f>
        <v>240736.57880111362</v>
      </c>
      <c r="DV7" s="187">
        <f>'월별 수익_운영'!DV$142</f>
        <v>0</v>
      </c>
    </row>
    <row r="8" spans="1:126" outlineLevel="1" x14ac:dyDescent="0.4">
      <c r="C8" s="21" t="s">
        <v>99</v>
      </c>
      <c r="F8" s="186">
        <f>'월별 수익_운영'!F$232</f>
        <v>0</v>
      </c>
      <c r="G8" s="187">
        <f>'월별 수익_운영'!G$232</f>
        <v>141901.25</v>
      </c>
      <c r="H8" s="187">
        <f>'월별 수익_운영'!H$232</f>
        <v>141901.25</v>
      </c>
      <c r="I8" s="187">
        <f>'월별 수익_운영'!I$232</f>
        <v>141901.25</v>
      </c>
      <c r="J8" s="187">
        <f>'월별 수익_운영'!J$232</f>
        <v>141901.25</v>
      </c>
      <c r="K8" s="187">
        <f>'월별 수익_운영'!K$232</f>
        <v>141901.25</v>
      </c>
      <c r="L8" s="187">
        <f>'월별 수익_운영'!L$232</f>
        <v>141901.25</v>
      </c>
      <c r="M8" s="187">
        <f>'월별 수익_운영'!M$232</f>
        <v>141901.25</v>
      </c>
      <c r="N8" s="187">
        <f>'월별 수익_운영'!N$232</f>
        <v>141901.25</v>
      </c>
      <c r="O8" s="187">
        <f>'월별 수익_운영'!O$232</f>
        <v>141901.25</v>
      </c>
      <c r="P8" s="187">
        <f>'월별 수익_운영'!P$232</f>
        <v>141901.25</v>
      </c>
      <c r="Q8" s="187">
        <f>'월별 수익_운영'!Q$232</f>
        <v>141901.25</v>
      </c>
      <c r="R8" s="187">
        <f>'월별 수익_운영'!R$232</f>
        <v>144739.27499999999</v>
      </c>
      <c r="S8" s="187">
        <f>'월별 수익_운영'!S$232</f>
        <v>167572.875</v>
      </c>
      <c r="T8" s="187">
        <f>'월별 수익_운영'!T$232</f>
        <v>167572.875</v>
      </c>
      <c r="U8" s="187">
        <f>'월별 수익_운영'!U$232</f>
        <v>167572.875</v>
      </c>
      <c r="V8" s="187">
        <f>'월별 수익_운영'!V$232</f>
        <v>167572.875</v>
      </c>
      <c r="W8" s="187">
        <f>'월별 수익_운영'!W$232</f>
        <v>167572.875</v>
      </c>
      <c r="X8" s="187">
        <f>'월별 수익_운영'!X$232</f>
        <v>167572.875</v>
      </c>
      <c r="Y8" s="187">
        <f>'월별 수익_운영'!Y$232</f>
        <v>167572.875</v>
      </c>
      <c r="Z8" s="187">
        <f>'월별 수익_운영'!Z$232</f>
        <v>167572.875</v>
      </c>
      <c r="AA8" s="187">
        <f>'월별 수익_운영'!AA$232</f>
        <v>167572.875</v>
      </c>
      <c r="AB8" s="187">
        <f>'월별 수익_운영'!AB$232</f>
        <v>167572.875</v>
      </c>
      <c r="AC8" s="187">
        <f>'월별 수익_운영'!AC$232</f>
        <v>167572.875</v>
      </c>
      <c r="AD8" s="187">
        <f>'월별 수익_운영'!AD$232</f>
        <v>170924.33249999999</v>
      </c>
      <c r="AE8" s="187">
        <f>'월별 수익_운영'!AE$232</f>
        <v>182341.13249999998</v>
      </c>
      <c r="AF8" s="187">
        <f>'월별 수익_운영'!AF$232</f>
        <v>182341.13249999998</v>
      </c>
      <c r="AG8" s="187">
        <f>'월별 수익_운영'!AG$232</f>
        <v>182341.13249999998</v>
      </c>
      <c r="AH8" s="187">
        <f>'월별 수익_운영'!AH$232</f>
        <v>182341.13249999998</v>
      </c>
      <c r="AI8" s="187">
        <f>'월별 수익_운영'!AI$232</f>
        <v>182341.13249999998</v>
      </c>
      <c r="AJ8" s="187">
        <f>'월별 수익_운영'!AJ$232</f>
        <v>182341.13249999998</v>
      </c>
      <c r="AK8" s="187">
        <f>'월별 수익_운영'!AK$232</f>
        <v>182341.13249999998</v>
      </c>
      <c r="AL8" s="187">
        <f>'월별 수익_운영'!AL$232</f>
        <v>182341.13249999998</v>
      </c>
      <c r="AM8" s="187">
        <f>'월별 수익_운영'!AM$232</f>
        <v>182341.13249999998</v>
      </c>
      <c r="AN8" s="187">
        <f>'월별 수익_운영'!AN$232</f>
        <v>182341.13249999998</v>
      </c>
      <c r="AO8" s="187">
        <f>'월별 수익_운영'!AO$232</f>
        <v>182341.13249999998</v>
      </c>
      <c r="AP8" s="187">
        <f>'월별 수익_운영'!AP$232</f>
        <v>185987.95514999999</v>
      </c>
      <c r="AQ8" s="187">
        <f>'월별 수익_운영'!AQ$232</f>
        <v>185987.95514999999</v>
      </c>
      <c r="AR8" s="187">
        <f>'월별 수익_운영'!AR$232</f>
        <v>185987.95514999999</v>
      </c>
      <c r="AS8" s="187">
        <f>'월별 수익_운영'!AS$232</f>
        <v>185987.95514999999</v>
      </c>
      <c r="AT8" s="187">
        <f>'월별 수익_운영'!AT$232</f>
        <v>185987.95514999999</v>
      </c>
      <c r="AU8" s="187">
        <f>'월별 수익_운영'!AU$232</f>
        <v>185987.95514999999</v>
      </c>
      <c r="AV8" s="187">
        <f>'월별 수익_운영'!AV$232</f>
        <v>185987.95514999999</v>
      </c>
      <c r="AW8" s="187">
        <f>'월별 수익_운영'!AW$232</f>
        <v>185987.95514999999</v>
      </c>
      <c r="AX8" s="187">
        <f>'월별 수익_운영'!AX$232</f>
        <v>185987.95514999999</v>
      </c>
      <c r="AY8" s="187">
        <f>'월별 수익_운영'!AY$232</f>
        <v>185987.95514999999</v>
      </c>
      <c r="AZ8" s="187">
        <f>'월별 수익_운영'!AZ$232</f>
        <v>185987.95514999999</v>
      </c>
      <c r="BA8" s="187">
        <f>'월별 수익_운영'!BA$232</f>
        <v>185987.95514999999</v>
      </c>
      <c r="BB8" s="187">
        <f>'월별 수익_운영'!BB$232</f>
        <v>189707.71425299998</v>
      </c>
      <c r="BC8" s="187">
        <f>'월별 수익_운영'!BC$232</f>
        <v>189707.71425299998</v>
      </c>
      <c r="BD8" s="187">
        <f>'월별 수익_운영'!BD$232</f>
        <v>189707.71425299998</v>
      </c>
      <c r="BE8" s="187">
        <f>'월별 수익_운영'!BE$232</f>
        <v>189707.71425299998</v>
      </c>
      <c r="BF8" s="187">
        <f>'월별 수익_운영'!BF$232</f>
        <v>189707.71425299998</v>
      </c>
      <c r="BG8" s="187">
        <f>'월별 수익_운영'!BG$232</f>
        <v>189707.71425299998</v>
      </c>
      <c r="BH8" s="187">
        <f>'월별 수익_운영'!BH$232</f>
        <v>189707.71425299998</v>
      </c>
      <c r="BI8" s="187">
        <f>'월별 수익_운영'!BI$232</f>
        <v>189707.71425299998</v>
      </c>
      <c r="BJ8" s="187">
        <f>'월별 수익_운영'!BJ$232</f>
        <v>189707.71425299998</v>
      </c>
      <c r="BK8" s="187">
        <f>'월별 수익_운영'!BK$232</f>
        <v>189707.71425299998</v>
      </c>
      <c r="BL8" s="187">
        <f>'월별 수익_운영'!BL$232</f>
        <v>189707.71425299998</v>
      </c>
      <c r="BM8" s="187">
        <f>'월별 수익_운영'!BM$232</f>
        <v>189707.71425299998</v>
      </c>
      <c r="BN8" s="187">
        <f>'월별 수익_운영'!BN$232</f>
        <v>193501.86853806002</v>
      </c>
      <c r="BO8" s="187">
        <f>'월별 수익_운영'!BO$232</f>
        <v>193501.86853806002</v>
      </c>
      <c r="BP8" s="187">
        <f>'월별 수익_운영'!BP$232</f>
        <v>193501.86853806002</v>
      </c>
      <c r="BQ8" s="187">
        <f>'월별 수익_운영'!BQ$232</f>
        <v>193501.86853806002</v>
      </c>
      <c r="BR8" s="187">
        <f>'월별 수익_운영'!BR$232</f>
        <v>193501.86853806002</v>
      </c>
      <c r="BS8" s="187">
        <f>'월별 수익_운영'!BS$232</f>
        <v>193501.86853806002</v>
      </c>
      <c r="BT8" s="187">
        <f>'월별 수익_운영'!BT$232</f>
        <v>193501.86853806002</v>
      </c>
      <c r="BU8" s="187">
        <f>'월별 수익_운영'!BU$232</f>
        <v>193501.86853806002</v>
      </c>
      <c r="BV8" s="187">
        <f>'월별 수익_운영'!BV$232</f>
        <v>193501.86853806002</v>
      </c>
      <c r="BW8" s="187">
        <f>'월별 수익_운영'!BW$232</f>
        <v>193501.86853806002</v>
      </c>
      <c r="BX8" s="187">
        <f>'월별 수익_운영'!BX$232</f>
        <v>193501.86853806002</v>
      </c>
      <c r="BY8" s="187">
        <f>'월별 수익_운영'!BY$232</f>
        <v>193501.86853806002</v>
      </c>
      <c r="BZ8" s="187">
        <f>'월별 수익_운영'!BZ$232</f>
        <v>197371.90590882121</v>
      </c>
      <c r="CA8" s="187">
        <f>'월별 수익_운영'!CA$232</f>
        <v>142268.72242611274</v>
      </c>
      <c r="CB8" s="187">
        <f>'월별 수익_운영'!CB$232</f>
        <v>142268.72242611274</v>
      </c>
      <c r="CC8" s="187">
        <f>'월별 수익_운영'!CC$232</f>
        <v>142268.72242611274</v>
      </c>
      <c r="CD8" s="187">
        <f>'월별 수익_운영'!CD$232</f>
        <v>142268.72242611274</v>
      </c>
      <c r="CE8" s="187">
        <f>'월별 수익_운영'!CE$232</f>
        <v>142268.72242611274</v>
      </c>
      <c r="CF8" s="187">
        <f>'월별 수익_운영'!CF$232</f>
        <v>142268.72242611274</v>
      </c>
      <c r="CG8" s="187">
        <f>'월별 수익_운영'!CG$232</f>
        <v>142268.72242611274</v>
      </c>
      <c r="CH8" s="187">
        <f>'월별 수익_운영'!CH$232</f>
        <v>142268.72242611274</v>
      </c>
      <c r="CI8" s="187">
        <f>'월별 수익_운영'!CI$232</f>
        <v>142268.72242611274</v>
      </c>
      <c r="CJ8" s="187">
        <f>'월별 수익_운영'!CJ$232</f>
        <v>142268.72242611274</v>
      </c>
      <c r="CK8" s="187">
        <f>'월별 수익_운영'!CK$232</f>
        <v>142268.72242611274</v>
      </c>
      <c r="CL8" s="187">
        <f>'월별 수익_운영'!CL$232</f>
        <v>145114.096874635</v>
      </c>
      <c r="CM8" s="187">
        <f>'월별 수익_운영'!CM$232</f>
        <v>119399.75465812851</v>
      </c>
      <c r="CN8" s="187">
        <f>'월별 수익_운영'!CN$232</f>
        <v>119399.75465812851</v>
      </c>
      <c r="CO8" s="187">
        <f>'월별 수익_운영'!CO$232</f>
        <v>119399.75465812851</v>
      </c>
      <c r="CP8" s="187">
        <f>'월별 수익_운영'!CP$232</f>
        <v>119399.75465812851</v>
      </c>
      <c r="CQ8" s="187">
        <f>'월별 수익_운영'!CQ$232</f>
        <v>119399.75465812851</v>
      </c>
      <c r="CR8" s="187">
        <f>'월별 수익_운영'!CR$232</f>
        <v>119399.75465812851</v>
      </c>
      <c r="CS8" s="187">
        <f>'월별 수익_운영'!CS$232</f>
        <v>119399.75465812851</v>
      </c>
      <c r="CT8" s="187">
        <f>'월별 수익_운영'!CT$232</f>
        <v>119399.75465812851</v>
      </c>
      <c r="CU8" s="187">
        <f>'월별 수익_운영'!CU$232</f>
        <v>119399.75465812851</v>
      </c>
      <c r="CV8" s="187">
        <f>'월별 수익_운영'!CV$232</f>
        <v>119399.75465812851</v>
      </c>
      <c r="CW8" s="187">
        <f>'월별 수익_운영'!CW$232</f>
        <v>119399.75465812851</v>
      </c>
      <c r="CX8" s="187">
        <f>'월별 수익_운영'!CX$232</f>
        <v>121787.74975129109</v>
      </c>
      <c r="CY8" s="187">
        <f>'월별 수익_운영'!CY$232</f>
        <v>108930.57864303785</v>
      </c>
      <c r="CZ8" s="187">
        <f>'월별 수익_운영'!CZ$232</f>
        <v>108930.57864303785</v>
      </c>
      <c r="DA8" s="187">
        <f>'월별 수익_운영'!DA$232</f>
        <v>108930.57864303785</v>
      </c>
      <c r="DB8" s="187">
        <f>'월별 수익_운영'!DB$232</f>
        <v>108930.57864303785</v>
      </c>
      <c r="DC8" s="187">
        <f>'월별 수익_운영'!DC$232</f>
        <v>108930.57864303785</v>
      </c>
      <c r="DD8" s="187">
        <f>'월별 수익_운영'!DD$232</f>
        <v>108930.57864303785</v>
      </c>
      <c r="DE8" s="187">
        <f>'월별 수익_운영'!DE$232</f>
        <v>108930.57864303785</v>
      </c>
      <c r="DF8" s="187">
        <f>'월별 수익_운영'!DF$232</f>
        <v>108930.57864303785</v>
      </c>
      <c r="DG8" s="187">
        <f>'월별 수익_운영'!DG$232</f>
        <v>108930.57864303785</v>
      </c>
      <c r="DH8" s="187">
        <f>'월별 수익_운영'!DH$232</f>
        <v>108930.57864303785</v>
      </c>
      <c r="DI8" s="187">
        <f>'월별 수익_운영'!DI$232</f>
        <v>108930.57864303785</v>
      </c>
      <c r="DJ8" s="187">
        <f>'월별 수익_운영'!DJ$232</f>
        <v>111109.1902158986</v>
      </c>
      <c r="DK8" s="187">
        <f>'월별 수익_운영'!DK$232</f>
        <v>111109.1902158986</v>
      </c>
      <c r="DL8" s="187">
        <f>'월별 수익_운영'!DL$232</f>
        <v>111109.1902158986</v>
      </c>
      <c r="DM8" s="187">
        <f>'월별 수익_운영'!DM$232</f>
        <v>111109.1902158986</v>
      </c>
      <c r="DN8" s="187">
        <f>'월별 수익_운영'!DN$232</f>
        <v>111109.1902158986</v>
      </c>
      <c r="DO8" s="187">
        <f>'월별 수익_운영'!DO$232</f>
        <v>111109.1902158986</v>
      </c>
      <c r="DP8" s="187">
        <f>'월별 수익_운영'!DP$232</f>
        <v>111109.1902158986</v>
      </c>
      <c r="DQ8" s="187">
        <f>'월별 수익_운영'!DQ$232</f>
        <v>111109.1902158986</v>
      </c>
      <c r="DR8" s="187">
        <f>'월별 수익_운영'!DR$232</f>
        <v>111109.1902158986</v>
      </c>
      <c r="DS8" s="187">
        <f>'월별 수익_운영'!DS$232</f>
        <v>111109.1902158986</v>
      </c>
      <c r="DT8" s="187">
        <f>'월별 수익_운영'!DT$232</f>
        <v>111109.1902158986</v>
      </c>
      <c r="DU8" s="187">
        <f>'월별 수익_운영'!DU$232</f>
        <v>111109.1902158986</v>
      </c>
      <c r="DV8" s="187">
        <f>'월별 수익_운영'!DV$232</f>
        <v>113331.37402021658</v>
      </c>
    </row>
    <row r="9" spans="1:126" outlineLevel="1" x14ac:dyDescent="0.4">
      <c r="C9" s="21" t="s">
        <v>1034</v>
      </c>
      <c r="F9" s="186">
        <f>'월별 수익_운영'!F$279</f>
        <v>0</v>
      </c>
      <c r="G9" s="187">
        <f>'월별 수익_운영'!G$279</f>
        <v>0</v>
      </c>
      <c r="H9" s="187">
        <f>'월별 수익_운영'!H$279</f>
        <v>0</v>
      </c>
      <c r="I9" s="187">
        <f>'월별 수익_운영'!I$279</f>
        <v>0</v>
      </c>
      <c r="J9" s="187">
        <f>'월별 수익_운영'!J$279</f>
        <v>0</v>
      </c>
      <c r="K9" s="187">
        <f>'월별 수익_운영'!K$279</f>
        <v>0</v>
      </c>
      <c r="L9" s="187">
        <f>'월별 수익_운영'!L$279</f>
        <v>0</v>
      </c>
      <c r="M9" s="187">
        <f>'월별 수익_운영'!M$279</f>
        <v>0</v>
      </c>
      <c r="N9" s="187">
        <f>'월별 수익_운영'!N$279</f>
        <v>0</v>
      </c>
      <c r="O9" s="187">
        <f>'월별 수익_운영'!O$279</f>
        <v>0</v>
      </c>
      <c r="P9" s="187">
        <f>'월별 수익_운영'!P$279</f>
        <v>0</v>
      </c>
      <c r="Q9" s="187">
        <f>'월별 수익_운영'!Q$279</f>
        <v>0</v>
      </c>
      <c r="R9" s="187">
        <f>'월별 수익_운영'!R$279</f>
        <v>0</v>
      </c>
      <c r="S9" s="187">
        <f>'월별 수익_운영'!S$279</f>
        <v>0</v>
      </c>
      <c r="T9" s="187">
        <f>'월별 수익_운영'!T$279</f>
        <v>0</v>
      </c>
      <c r="U9" s="187">
        <f>'월별 수익_운영'!U$279</f>
        <v>0</v>
      </c>
      <c r="V9" s="187">
        <f>'월별 수익_운영'!V$279</f>
        <v>0</v>
      </c>
      <c r="W9" s="187">
        <f>'월별 수익_운영'!W$279</f>
        <v>0</v>
      </c>
      <c r="X9" s="187">
        <f>'월별 수익_운영'!X$279</f>
        <v>0</v>
      </c>
      <c r="Y9" s="187">
        <f>'월별 수익_운영'!Y$279</f>
        <v>0</v>
      </c>
      <c r="Z9" s="187">
        <f>'월별 수익_운영'!Z$279</f>
        <v>0</v>
      </c>
      <c r="AA9" s="187">
        <f>'월별 수익_운영'!AA$279</f>
        <v>0</v>
      </c>
      <c r="AB9" s="187">
        <f>'월별 수익_운영'!AB$279</f>
        <v>0</v>
      </c>
      <c r="AC9" s="187">
        <f>'월별 수익_운영'!AC$279</f>
        <v>0</v>
      </c>
      <c r="AD9" s="187">
        <f>'월별 수익_운영'!AD$279</f>
        <v>0</v>
      </c>
      <c r="AE9" s="187">
        <f>'월별 수익_운영'!AE$279</f>
        <v>0</v>
      </c>
      <c r="AF9" s="187">
        <f>'월별 수익_운영'!AF$279</f>
        <v>0</v>
      </c>
      <c r="AG9" s="187">
        <f>'월별 수익_운영'!AG$279</f>
        <v>0</v>
      </c>
      <c r="AH9" s="187">
        <f>'월별 수익_운영'!AH$279</f>
        <v>0</v>
      </c>
      <c r="AI9" s="187">
        <f>'월별 수익_운영'!AI$279</f>
        <v>0</v>
      </c>
      <c r="AJ9" s="187">
        <f>'월별 수익_운영'!AJ$279</f>
        <v>0</v>
      </c>
      <c r="AK9" s="187">
        <f>'월별 수익_운영'!AK$279</f>
        <v>0</v>
      </c>
      <c r="AL9" s="187">
        <f>'월별 수익_운영'!AL$279</f>
        <v>0</v>
      </c>
      <c r="AM9" s="187">
        <f>'월별 수익_운영'!AM$279</f>
        <v>0</v>
      </c>
      <c r="AN9" s="187">
        <f>'월별 수익_운영'!AN$279</f>
        <v>0</v>
      </c>
      <c r="AO9" s="187">
        <f>'월별 수익_운영'!AO$279</f>
        <v>0</v>
      </c>
      <c r="AP9" s="187">
        <f>'월별 수익_운영'!AP$279</f>
        <v>0</v>
      </c>
      <c r="AQ9" s="187">
        <f>'월별 수익_운영'!AQ$279</f>
        <v>0</v>
      </c>
      <c r="AR9" s="187">
        <f>'월별 수익_운영'!AR$279</f>
        <v>0</v>
      </c>
      <c r="AS9" s="187">
        <f>'월별 수익_운영'!AS$279</f>
        <v>0</v>
      </c>
      <c r="AT9" s="187">
        <f>'월별 수익_운영'!AT$279</f>
        <v>0</v>
      </c>
      <c r="AU9" s="187">
        <f>'월별 수익_운영'!AU$279</f>
        <v>0</v>
      </c>
      <c r="AV9" s="187">
        <f>'월별 수익_운영'!AV$279</f>
        <v>0</v>
      </c>
      <c r="AW9" s="187">
        <f>'월별 수익_운영'!AW$279</f>
        <v>0</v>
      </c>
      <c r="AX9" s="187">
        <f>'월별 수익_운영'!AX$279</f>
        <v>0</v>
      </c>
      <c r="AY9" s="187">
        <f>'월별 수익_운영'!AY$279</f>
        <v>0</v>
      </c>
      <c r="AZ9" s="187">
        <f>'월별 수익_운영'!AZ$279</f>
        <v>0</v>
      </c>
      <c r="BA9" s="187">
        <f>'월별 수익_운영'!BA$279</f>
        <v>0</v>
      </c>
      <c r="BB9" s="187">
        <f>'월별 수익_운영'!BB$279</f>
        <v>0</v>
      </c>
      <c r="BC9" s="187">
        <f>'월별 수익_운영'!BC$279</f>
        <v>0</v>
      </c>
      <c r="BD9" s="187">
        <f>'월별 수익_운영'!BD$279</f>
        <v>0</v>
      </c>
      <c r="BE9" s="187">
        <f>'월별 수익_운영'!BE$279</f>
        <v>0</v>
      </c>
      <c r="BF9" s="187">
        <f>'월별 수익_운영'!BF$279</f>
        <v>0</v>
      </c>
      <c r="BG9" s="187">
        <f>'월별 수익_운영'!BG$279</f>
        <v>0</v>
      </c>
      <c r="BH9" s="187">
        <f>'월별 수익_운영'!BH$279</f>
        <v>0</v>
      </c>
      <c r="BI9" s="187">
        <f>'월별 수익_운영'!BI$279</f>
        <v>0</v>
      </c>
      <c r="BJ9" s="187">
        <f>'월별 수익_운영'!BJ$279</f>
        <v>0</v>
      </c>
      <c r="BK9" s="187">
        <f>'월별 수익_운영'!BK$279</f>
        <v>0</v>
      </c>
      <c r="BL9" s="187">
        <f>'월별 수익_운영'!BL$279</f>
        <v>0</v>
      </c>
      <c r="BM9" s="187">
        <f>'월별 수익_운영'!BM$279</f>
        <v>0</v>
      </c>
      <c r="BN9" s="187">
        <f>'월별 수익_운영'!BN$279</f>
        <v>0</v>
      </c>
      <c r="BO9" s="187">
        <f>'월별 수익_운영'!BO$279</f>
        <v>0</v>
      </c>
      <c r="BP9" s="187">
        <f>'월별 수익_운영'!BP$279</f>
        <v>0</v>
      </c>
      <c r="BQ9" s="187">
        <f>'월별 수익_운영'!BQ$279</f>
        <v>0</v>
      </c>
      <c r="BR9" s="187">
        <f>'월별 수익_운영'!BR$279</f>
        <v>0</v>
      </c>
      <c r="BS9" s="187">
        <f>'월별 수익_운영'!BS$279</f>
        <v>0</v>
      </c>
      <c r="BT9" s="187">
        <f>'월별 수익_운영'!BT$279</f>
        <v>0</v>
      </c>
      <c r="BU9" s="187">
        <f>'월별 수익_운영'!BU$279</f>
        <v>0</v>
      </c>
      <c r="BV9" s="187">
        <f>'월별 수익_운영'!BV$279</f>
        <v>0</v>
      </c>
      <c r="BW9" s="187">
        <f>'월별 수익_운영'!BW$279</f>
        <v>0</v>
      </c>
      <c r="BX9" s="187">
        <f>'월별 수익_운영'!BX$279</f>
        <v>0</v>
      </c>
      <c r="BY9" s="187">
        <f>'월별 수익_운영'!BY$279</f>
        <v>0</v>
      </c>
      <c r="BZ9" s="187">
        <f>'월별 수익_운영'!BZ$279</f>
        <v>0</v>
      </c>
      <c r="CA9" s="187">
        <f>'월별 수익_운영'!CA$279</f>
        <v>0</v>
      </c>
      <c r="CB9" s="187">
        <f>'월별 수익_운영'!CB$279</f>
        <v>0</v>
      </c>
      <c r="CC9" s="187">
        <f>'월별 수익_운영'!CC$279</f>
        <v>0</v>
      </c>
      <c r="CD9" s="187">
        <f>'월별 수익_운영'!CD$279</f>
        <v>0</v>
      </c>
      <c r="CE9" s="187">
        <f>'월별 수익_운영'!CE$279</f>
        <v>0</v>
      </c>
      <c r="CF9" s="187">
        <f>'월별 수익_운영'!CF$279</f>
        <v>0</v>
      </c>
      <c r="CG9" s="187">
        <f>'월별 수익_운영'!CG$279</f>
        <v>0</v>
      </c>
      <c r="CH9" s="187">
        <f>'월별 수익_운영'!CH$279</f>
        <v>0</v>
      </c>
      <c r="CI9" s="187">
        <f>'월별 수익_운영'!CI$279</f>
        <v>0</v>
      </c>
      <c r="CJ9" s="187">
        <f>'월별 수익_운영'!CJ$279</f>
        <v>0</v>
      </c>
      <c r="CK9" s="187">
        <f>'월별 수익_운영'!CK$279</f>
        <v>0</v>
      </c>
      <c r="CL9" s="187">
        <f>'월별 수익_운영'!CL$279</f>
        <v>0</v>
      </c>
      <c r="CM9" s="187">
        <f>'월별 수익_운영'!CM$279</f>
        <v>0</v>
      </c>
      <c r="CN9" s="187">
        <f>'월별 수익_운영'!CN$279</f>
        <v>0</v>
      </c>
      <c r="CO9" s="187">
        <f>'월별 수익_운영'!CO$279</f>
        <v>0</v>
      </c>
      <c r="CP9" s="187">
        <f>'월별 수익_운영'!CP$279</f>
        <v>0</v>
      </c>
      <c r="CQ9" s="187">
        <f>'월별 수익_운영'!CQ$279</f>
        <v>0</v>
      </c>
      <c r="CR9" s="187">
        <f>'월별 수익_운영'!CR$279</f>
        <v>0</v>
      </c>
      <c r="CS9" s="187">
        <f>'월별 수익_운영'!CS$279</f>
        <v>0</v>
      </c>
      <c r="CT9" s="187">
        <f>'월별 수익_운영'!CT$279</f>
        <v>0</v>
      </c>
      <c r="CU9" s="187">
        <f>'월별 수익_운영'!CU$279</f>
        <v>0</v>
      </c>
      <c r="CV9" s="187">
        <f>'월별 수익_운영'!CV$279</f>
        <v>0</v>
      </c>
      <c r="CW9" s="187">
        <f>'월별 수익_운영'!CW$279</f>
        <v>0</v>
      </c>
      <c r="CX9" s="187">
        <f>'월별 수익_운영'!CX$279</f>
        <v>0</v>
      </c>
      <c r="CY9" s="187">
        <f>'월별 수익_운영'!CY$279</f>
        <v>0</v>
      </c>
      <c r="CZ9" s="187">
        <f>'월별 수익_운영'!CZ$279</f>
        <v>0</v>
      </c>
      <c r="DA9" s="187">
        <f>'월별 수익_운영'!DA$279</f>
        <v>0</v>
      </c>
      <c r="DB9" s="187">
        <f>'월별 수익_운영'!DB$279</f>
        <v>0</v>
      </c>
      <c r="DC9" s="187">
        <f>'월별 수익_운영'!DC$279</f>
        <v>0</v>
      </c>
      <c r="DD9" s="187">
        <f>'월별 수익_운영'!DD$279</f>
        <v>0</v>
      </c>
      <c r="DE9" s="187">
        <f>'월별 수익_운영'!DE$279</f>
        <v>0</v>
      </c>
      <c r="DF9" s="187">
        <f>'월별 수익_운영'!DF$279</f>
        <v>0</v>
      </c>
      <c r="DG9" s="187">
        <f>'월별 수익_운영'!DG$279</f>
        <v>0</v>
      </c>
      <c r="DH9" s="187">
        <f>'월별 수익_운영'!DH$279</f>
        <v>0</v>
      </c>
      <c r="DI9" s="187">
        <f>'월별 수익_운영'!DI$279</f>
        <v>0</v>
      </c>
      <c r="DJ9" s="187">
        <f>'월별 수익_운영'!DJ$279</f>
        <v>0</v>
      </c>
      <c r="DK9" s="187">
        <f>'월별 수익_운영'!DK$279</f>
        <v>0</v>
      </c>
      <c r="DL9" s="187">
        <f>'월별 수익_운영'!DL$279</f>
        <v>0</v>
      </c>
      <c r="DM9" s="187">
        <f>'월별 수익_운영'!DM$279</f>
        <v>0</v>
      </c>
      <c r="DN9" s="187">
        <f>'월별 수익_운영'!DN$279</f>
        <v>0</v>
      </c>
      <c r="DO9" s="187">
        <f>'월별 수익_운영'!DO$279</f>
        <v>0</v>
      </c>
      <c r="DP9" s="187">
        <f>'월별 수익_운영'!DP$279</f>
        <v>0</v>
      </c>
      <c r="DQ9" s="187">
        <f>'월별 수익_운영'!DQ$279</f>
        <v>0</v>
      </c>
      <c r="DR9" s="187">
        <f>'월별 수익_운영'!DR$279</f>
        <v>0</v>
      </c>
      <c r="DS9" s="187">
        <f>'월별 수익_운영'!DS$279</f>
        <v>0</v>
      </c>
      <c r="DT9" s="187">
        <f>'월별 수익_운영'!DT$279</f>
        <v>0</v>
      </c>
      <c r="DU9" s="187">
        <f>'월별 수익_운영'!DU$279</f>
        <v>0</v>
      </c>
      <c r="DV9" s="187">
        <f>'월별 수익_운영'!DV$279</f>
        <v>0</v>
      </c>
    </row>
    <row r="10" spans="1:126" outlineLevel="1" x14ac:dyDescent="0.4">
      <c r="C10" s="21" t="s">
        <v>1035</v>
      </c>
      <c r="F10" s="186">
        <f>'월별 수익_운영'!F$280</f>
        <v>0</v>
      </c>
      <c r="G10" s="187">
        <f>'월별 수익_운영'!G$280</f>
        <v>7709.32503</v>
      </c>
      <c r="H10" s="187">
        <f>'월별 수익_운영'!H$280</f>
        <v>7709.32503</v>
      </c>
      <c r="I10" s="187">
        <f>'월별 수익_운영'!I$280</f>
        <v>7709.32503</v>
      </c>
      <c r="J10" s="187">
        <f>'월별 수익_운영'!J$280</f>
        <v>7709.32503</v>
      </c>
      <c r="K10" s="187">
        <f>'월별 수익_운영'!K$280</f>
        <v>7709.32503</v>
      </c>
      <c r="L10" s="187">
        <f>'월별 수익_운영'!L$280</f>
        <v>7709.32503</v>
      </c>
      <c r="M10" s="187">
        <f>'월별 수익_운영'!M$280</f>
        <v>7709.32503</v>
      </c>
      <c r="N10" s="187">
        <f>'월별 수익_운영'!N$280</f>
        <v>7709.32503</v>
      </c>
      <c r="O10" s="187">
        <f>'월별 수익_운영'!O$280</f>
        <v>7709.32503</v>
      </c>
      <c r="P10" s="187">
        <f>'월별 수익_운영'!P$280</f>
        <v>7709.32503</v>
      </c>
      <c r="Q10" s="187">
        <f>'월별 수익_운영'!Q$280</f>
        <v>7709.32503</v>
      </c>
      <c r="R10" s="187">
        <f>'월별 수익_운영'!R$280</f>
        <v>7709.32503</v>
      </c>
      <c r="S10" s="187">
        <f>'월별 수익_운영'!S$280</f>
        <v>7709.32503</v>
      </c>
      <c r="T10" s="187">
        <f>'월별 수익_운영'!T$280</f>
        <v>7709.32503</v>
      </c>
      <c r="U10" s="187">
        <f>'월별 수익_운영'!U$280</f>
        <v>7709.32503</v>
      </c>
      <c r="V10" s="187">
        <f>'월별 수익_운영'!V$280</f>
        <v>7709.32503</v>
      </c>
      <c r="W10" s="187">
        <f>'월별 수익_운영'!W$280</f>
        <v>7709.32503</v>
      </c>
      <c r="X10" s="187">
        <f>'월별 수익_운영'!X$280</f>
        <v>7709.32503</v>
      </c>
      <c r="Y10" s="187">
        <f>'월별 수익_운영'!Y$280</f>
        <v>7709.32503</v>
      </c>
      <c r="Z10" s="187">
        <f>'월별 수익_운영'!Z$280</f>
        <v>7709.32503</v>
      </c>
      <c r="AA10" s="187">
        <f>'월별 수익_운영'!AA$280</f>
        <v>7709.32503</v>
      </c>
      <c r="AB10" s="187">
        <f>'월별 수익_운영'!AB$280</f>
        <v>7709.32503</v>
      </c>
      <c r="AC10" s="187">
        <f>'월별 수익_운영'!AC$280</f>
        <v>7709.32503</v>
      </c>
      <c r="AD10" s="187">
        <f>'월별 수익_운영'!AD$280</f>
        <v>7709.32503</v>
      </c>
      <c r="AE10" s="187">
        <f>'월별 수익_운영'!AE$280</f>
        <v>7709.32503</v>
      </c>
      <c r="AF10" s="187">
        <f>'월별 수익_운영'!AF$280</f>
        <v>7709.32503</v>
      </c>
      <c r="AG10" s="187">
        <f>'월별 수익_운영'!AG$280</f>
        <v>7709.32503</v>
      </c>
      <c r="AH10" s="187">
        <f>'월별 수익_운영'!AH$280</f>
        <v>7709.32503</v>
      </c>
      <c r="AI10" s="187">
        <f>'월별 수익_운영'!AI$280</f>
        <v>7709.32503</v>
      </c>
      <c r="AJ10" s="187">
        <f>'월별 수익_운영'!AJ$280</f>
        <v>7709.32503</v>
      </c>
      <c r="AK10" s="187">
        <f>'월별 수익_운영'!AK$280</f>
        <v>7709.32503</v>
      </c>
      <c r="AL10" s="187">
        <f>'월별 수익_운영'!AL$280</f>
        <v>7709.32503</v>
      </c>
      <c r="AM10" s="187">
        <f>'월별 수익_운영'!AM$280</f>
        <v>7709.32503</v>
      </c>
      <c r="AN10" s="187">
        <f>'월별 수익_운영'!AN$280</f>
        <v>7709.32503</v>
      </c>
      <c r="AO10" s="187">
        <f>'월별 수익_운영'!AO$280</f>
        <v>7709.32503</v>
      </c>
      <c r="AP10" s="187">
        <f>'월별 수익_운영'!AP$280</f>
        <v>7709.32503</v>
      </c>
      <c r="AQ10" s="187">
        <f>'월별 수익_운영'!AQ$280</f>
        <v>7709.32503</v>
      </c>
      <c r="AR10" s="187">
        <f>'월별 수익_운영'!AR$280</f>
        <v>7709.32503</v>
      </c>
      <c r="AS10" s="187">
        <f>'월별 수익_운영'!AS$280</f>
        <v>7709.32503</v>
      </c>
      <c r="AT10" s="187">
        <f>'월별 수익_운영'!AT$280</f>
        <v>7709.32503</v>
      </c>
      <c r="AU10" s="187">
        <f>'월별 수익_운영'!AU$280</f>
        <v>7709.32503</v>
      </c>
      <c r="AV10" s="187">
        <f>'월별 수익_운영'!AV$280</f>
        <v>7709.32503</v>
      </c>
      <c r="AW10" s="187">
        <f>'월별 수익_운영'!AW$280</f>
        <v>7709.32503</v>
      </c>
      <c r="AX10" s="187">
        <f>'월별 수익_운영'!AX$280</f>
        <v>7709.32503</v>
      </c>
      <c r="AY10" s="187">
        <f>'월별 수익_운영'!AY$280</f>
        <v>7709.32503</v>
      </c>
      <c r="AZ10" s="187">
        <f>'월별 수익_운영'!AZ$280</f>
        <v>7709.32503</v>
      </c>
      <c r="BA10" s="187">
        <f>'월별 수익_운영'!BA$280</f>
        <v>7709.32503</v>
      </c>
      <c r="BB10" s="187">
        <f>'월별 수익_운영'!BB$280</f>
        <v>7709.32503</v>
      </c>
      <c r="BC10" s="187">
        <f>'월별 수익_운영'!BC$280</f>
        <v>7709.32503</v>
      </c>
      <c r="BD10" s="187">
        <f>'월별 수익_운영'!BD$280</f>
        <v>7709.32503</v>
      </c>
      <c r="BE10" s="187">
        <f>'월별 수익_운영'!BE$280</f>
        <v>7709.32503</v>
      </c>
      <c r="BF10" s="187">
        <f>'월별 수익_운영'!BF$280</f>
        <v>7709.32503</v>
      </c>
      <c r="BG10" s="187">
        <f>'월별 수익_운영'!BG$280</f>
        <v>7709.32503</v>
      </c>
      <c r="BH10" s="187">
        <f>'월별 수익_운영'!BH$280</f>
        <v>7709.32503</v>
      </c>
      <c r="BI10" s="187">
        <f>'월별 수익_운영'!BI$280</f>
        <v>7709.32503</v>
      </c>
      <c r="BJ10" s="187">
        <f>'월별 수익_운영'!BJ$280</f>
        <v>7709.32503</v>
      </c>
      <c r="BK10" s="187">
        <f>'월별 수익_운영'!BK$280</f>
        <v>7709.32503</v>
      </c>
      <c r="BL10" s="187">
        <f>'월별 수익_운영'!BL$280</f>
        <v>7709.32503</v>
      </c>
      <c r="BM10" s="187">
        <f>'월별 수익_운영'!BM$280</f>
        <v>7709.32503</v>
      </c>
      <c r="BN10" s="187">
        <f>'월별 수익_운영'!BN$280</f>
        <v>7709.32503</v>
      </c>
      <c r="BO10" s="187">
        <f>'월별 수익_운영'!BO$280</f>
        <v>7709.32503</v>
      </c>
      <c r="BP10" s="187">
        <f>'월별 수익_운영'!BP$280</f>
        <v>7709.32503</v>
      </c>
      <c r="BQ10" s="187">
        <f>'월별 수익_운영'!BQ$280</f>
        <v>7709.32503</v>
      </c>
      <c r="BR10" s="187">
        <f>'월별 수익_운영'!BR$280</f>
        <v>7709.32503</v>
      </c>
      <c r="BS10" s="187">
        <f>'월별 수익_운영'!BS$280</f>
        <v>7709.32503</v>
      </c>
      <c r="BT10" s="187">
        <f>'월별 수익_운영'!BT$280</f>
        <v>7709.32503</v>
      </c>
      <c r="BU10" s="187">
        <f>'월별 수익_운영'!BU$280</f>
        <v>7709.32503</v>
      </c>
      <c r="BV10" s="187">
        <f>'월별 수익_운영'!BV$280</f>
        <v>7709.32503</v>
      </c>
      <c r="BW10" s="187">
        <f>'월별 수익_운영'!BW$280</f>
        <v>7709.32503</v>
      </c>
      <c r="BX10" s="187">
        <f>'월별 수익_운영'!BX$280</f>
        <v>7709.32503</v>
      </c>
      <c r="BY10" s="187">
        <f>'월별 수익_운영'!BY$280</f>
        <v>7709.32503</v>
      </c>
      <c r="BZ10" s="187">
        <f>'월별 수익_운영'!BZ$280</f>
        <v>7709.32503</v>
      </c>
      <c r="CA10" s="187">
        <f>'월별 수익_운영'!CA$280</f>
        <v>7709.32503</v>
      </c>
      <c r="CB10" s="187">
        <f>'월별 수익_운영'!CB$280</f>
        <v>7709.32503</v>
      </c>
      <c r="CC10" s="187">
        <f>'월별 수익_운영'!CC$280</f>
        <v>7709.32503</v>
      </c>
      <c r="CD10" s="187">
        <f>'월별 수익_운영'!CD$280</f>
        <v>7709.32503</v>
      </c>
      <c r="CE10" s="187">
        <f>'월별 수익_운영'!CE$280</f>
        <v>7709.32503</v>
      </c>
      <c r="CF10" s="187">
        <f>'월별 수익_운영'!CF$280</f>
        <v>7709.32503</v>
      </c>
      <c r="CG10" s="187">
        <f>'월별 수익_운영'!CG$280</f>
        <v>7709.32503</v>
      </c>
      <c r="CH10" s="187">
        <f>'월별 수익_운영'!CH$280</f>
        <v>7709.32503</v>
      </c>
      <c r="CI10" s="187">
        <f>'월별 수익_운영'!CI$280</f>
        <v>7709.32503</v>
      </c>
      <c r="CJ10" s="187">
        <f>'월별 수익_운영'!CJ$280</f>
        <v>7709.32503</v>
      </c>
      <c r="CK10" s="187">
        <f>'월별 수익_운영'!CK$280</f>
        <v>7709.32503</v>
      </c>
      <c r="CL10" s="187">
        <f>'월별 수익_운영'!CL$280</f>
        <v>7709.32503</v>
      </c>
      <c r="CM10" s="187">
        <f>'월별 수익_운영'!CM$280</f>
        <v>7709.32503</v>
      </c>
      <c r="CN10" s="187">
        <f>'월별 수익_운영'!CN$280</f>
        <v>7709.32503</v>
      </c>
      <c r="CO10" s="187">
        <f>'월별 수익_운영'!CO$280</f>
        <v>7709.32503</v>
      </c>
      <c r="CP10" s="187">
        <f>'월별 수익_운영'!CP$280</f>
        <v>7709.32503</v>
      </c>
      <c r="CQ10" s="187">
        <f>'월별 수익_운영'!CQ$280</f>
        <v>7709.32503</v>
      </c>
      <c r="CR10" s="187">
        <f>'월별 수익_운영'!CR$280</f>
        <v>7709.32503</v>
      </c>
      <c r="CS10" s="187">
        <f>'월별 수익_운영'!CS$280</f>
        <v>7709.32503</v>
      </c>
      <c r="CT10" s="187">
        <f>'월별 수익_운영'!CT$280</f>
        <v>7709.32503</v>
      </c>
      <c r="CU10" s="187">
        <f>'월별 수익_운영'!CU$280</f>
        <v>7709.32503</v>
      </c>
      <c r="CV10" s="187">
        <f>'월별 수익_운영'!CV$280</f>
        <v>7709.32503</v>
      </c>
      <c r="CW10" s="187">
        <f>'월별 수익_운영'!CW$280</f>
        <v>7709.32503</v>
      </c>
      <c r="CX10" s="187">
        <f>'월별 수익_운영'!CX$280</f>
        <v>7709.32503</v>
      </c>
      <c r="CY10" s="187">
        <f>'월별 수익_운영'!CY$280</f>
        <v>7709.32503</v>
      </c>
      <c r="CZ10" s="187">
        <f>'월별 수익_운영'!CZ$280</f>
        <v>7709.32503</v>
      </c>
      <c r="DA10" s="187">
        <f>'월별 수익_운영'!DA$280</f>
        <v>7709.32503</v>
      </c>
      <c r="DB10" s="187">
        <f>'월별 수익_운영'!DB$280</f>
        <v>7709.32503</v>
      </c>
      <c r="DC10" s="187">
        <f>'월별 수익_운영'!DC$280</f>
        <v>7709.32503</v>
      </c>
      <c r="DD10" s="187">
        <f>'월별 수익_운영'!DD$280</f>
        <v>7709.32503</v>
      </c>
      <c r="DE10" s="187">
        <f>'월별 수익_운영'!DE$280</f>
        <v>7709.32503</v>
      </c>
      <c r="DF10" s="187">
        <f>'월별 수익_운영'!DF$280</f>
        <v>7709.32503</v>
      </c>
      <c r="DG10" s="187">
        <f>'월별 수익_운영'!DG$280</f>
        <v>7709.32503</v>
      </c>
      <c r="DH10" s="187">
        <f>'월별 수익_운영'!DH$280</f>
        <v>7709.32503</v>
      </c>
      <c r="DI10" s="187">
        <f>'월별 수익_운영'!DI$280</f>
        <v>7709.32503</v>
      </c>
      <c r="DJ10" s="187">
        <f>'월별 수익_운영'!DJ$280</f>
        <v>7709.32503</v>
      </c>
      <c r="DK10" s="187">
        <f>'월별 수익_운영'!DK$280</f>
        <v>7709.32503</v>
      </c>
      <c r="DL10" s="187">
        <f>'월별 수익_운영'!DL$280</f>
        <v>7709.32503</v>
      </c>
      <c r="DM10" s="187">
        <f>'월별 수익_운영'!DM$280</f>
        <v>7709.32503</v>
      </c>
      <c r="DN10" s="187">
        <f>'월별 수익_운영'!DN$280</f>
        <v>7709.32503</v>
      </c>
      <c r="DO10" s="187">
        <f>'월별 수익_운영'!DO$280</f>
        <v>7709.32503</v>
      </c>
      <c r="DP10" s="187">
        <f>'월별 수익_운영'!DP$280</f>
        <v>7709.32503</v>
      </c>
      <c r="DQ10" s="187">
        <f>'월별 수익_운영'!DQ$280</f>
        <v>7709.32503</v>
      </c>
      <c r="DR10" s="187">
        <f>'월별 수익_운영'!DR$280</f>
        <v>7709.32503</v>
      </c>
      <c r="DS10" s="187">
        <f>'월별 수익_운영'!DS$280</f>
        <v>7709.32503</v>
      </c>
      <c r="DT10" s="187">
        <f>'월별 수익_운영'!DT$280</f>
        <v>7709.32503</v>
      </c>
      <c r="DU10" s="187">
        <f>'월별 수익_운영'!DU$280</f>
        <v>7709.32503</v>
      </c>
      <c r="DV10" s="187">
        <f>'월별 수익_운영'!DV$280</f>
        <v>7709.32503</v>
      </c>
    </row>
    <row r="11" spans="1:126" outlineLevel="1" x14ac:dyDescent="0.4">
      <c r="C11" s="21" t="s">
        <v>1036</v>
      </c>
      <c r="F11" s="186">
        <f>'월별 수익_운영'!F$281</f>
        <v>0</v>
      </c>
      <c r="G11" s="187">
        <f>'월별 수익_운영'!G$281</f>
        <v>0</v>
      </c>
      <c r="H11" s="187">
        <f>'월별 수익_운영'!H$281</f>
        <v>0</v>
      </c>
      <c r="I11" s="187">
        <f>'월별 수익_운영'!I$281</f>
        <v>0</v>
      </c>
      <c r="J11" s="187">
        <f>'월별 수익_운영'!J$281</f>
        <v>0</v>
      </c>
      <c r="K11" s="187">
        <f>'월별 수익_운영'!K$281</f>
        <v>0</v>
      </c>
      <c r="L11" s="187">
        <f>'월별 수익_운영'!L$281</f>
        <v>0</v>
      </c>
      <c r="M11" s="187">
        <f>'월별 수익_운영'!M$281</f>
        <v>0</v>
      </c>
      <c r="N11" s="187">
        <f>'월별 수익_운영'!N$281</f>
        <v>0</v>
      </c>
      <c r="O11" s="187">
        <f>'월별 수익_운영'!O$281</f>
        <v>0</v>
      </c>
      <c r="P11" s="187">
        <f>'월별 수익_운영'!P$281</f>
        <v>0</v>
      </c>
      <c r="Q11" s="187">
        <f>'월별 수익_운영'!Q$281</f>
        <v>0</v>
      </c>
      <c r="R11" s="187">
        <f>'월별 수익_운영'!R$281</f>
        <v>0</v>
      </c>
      <c r="S11" s="187">
        <f>'월별 수익_운영'!S$281</f>
        <v>0</v>
      </c>
      <c r="T11" s="187">
        <f>'월별 수익_운영'!T$281</f>
        <v>0</v>
      </c>
      <c r="U11" s="187">
        <f>'월별 수익_운영'!U$281</f>
        <v>0</v>
      </c>
      <c r="V11" s="187">
        <f>'월별 수익_운영'!V$281</f>
        <v>0</v>
      </c>
      <c r="W11" s="187">
        <f>'월별 수익_운영'!W$281</f>
        <v>0</v>
      </c>
      <c r="X11" s="187">
        <f>'월별 수익_운영'!X$281</f>
        <v>0</v>
      </c>
      <c r="Y11" s="187">
        <f>'월별 수익_운영'!Y$281</f>
        <v>0</v>
      </c>
      <c r="Z11" s="187">
        <f>'월별 수익_운영'!Z$281</f>
        <v>0</v>
      </c>
      <c r="AA11" s="187">
        <f>'월별 수익_운영'!AA$281</f>
        <v>0</v>
      </c>
      <c r="AB11" s="187">
        <f>'월별 수익_운영'!AB$281</f>
        <v>0</v>
      </c>
      <c r="AC11" s="187">
        <f>'월별 수익_운영'!AC$281</f>
        <v>0</v>
      </c>
      <c r="AD11" s="187">
        <f>'월별 수익_운영'!AD$281</f>
        <v>0</v>
      </c>
      <c r="AE11" s="187">
        <f>'월별 수익_운영'!AE$281</f>
        <v>0</v>
      </c>
      <c r="AF11" s="187">
        <f>'월별 수익_운영'!AF$281</f>
        <v>0</v>
      </c>
      <c r="AG11" s="187">
        <f>'월별 수익_운영'!AG$281</f>
        <v>0</v>
      </c>
      <c r="AH11" s="187">
        <f>'월별 수익_운영'!AH$281</f>
        <v>0</v>
      </c>
      <c r="AI11" s="187">
        <f>'월별 수익_운영'!AI$281</f>
        <v>0</v>
      </c>
      <c r="AJ11" s="187">
        <f>'월별 수익_운영'!AJ$281</f>
        <v>0</v>
      </c>
      <c r="AK11" s="187">
        <f>'월별 수익_운영'!AK$281</f>
        <v>0</v>
      </c>
      <c r="AL11" s="187">
        <f>'월별 수익_운영'!AL$281</f>
        <v>0</v>
      </c>
      <c r="AM11" s="187">
        <f>'월별 수익_운영'!AM$281</f>
        <v>0</v>
      </c>
      <c r="AN11" s="187">
        <f>'월별 수익_운영'!AN$281</f>
        <v>0</v>
      </c>
      <c r="AO11" s="187">
        <f>'월별 수익_운영'!AO$281</f>
        <v>0</v>
      </c>
      <c r="AP11" s="187">
        <f>'월별 수익_운영'!AP$281</f>
        <v>0</v>
      </c>
      <c r="AQ11" s="187">
        <f>'월별 수익_운영'!AQ$281</f>
        <v>0</v>
      </c>
      <c r="AR11" s="187">
        <f>'월별 수익_운영'!AR$281</f>
        <v>0</v>
      </c>
      <c r="AS11" s="187">
        <f>'월별 수익_운영'!AS$281</f>
        <v>0</v>
      </c>
      <c r="AT11" s="187">
        <f>'월별 수익_운영'!AT$281</f>
        <v>0</v>
      </c>
      <c r="AU11" s="187">
        <f>'월별 수익_운영'!AU$281</f>
        <v>0</v>
      </c>
      <c r="AV11" s="187">
        <f>'월별 수익_운영'!AV$281</f>
        <v>0</v>
      </c>
      <c r="AW11" s="187">
        <f>'월별 수익_운영'!AW$281</f>
        <v>0</v>
      </c>
      <c r="AX11" s="187">
        <f>'월별 수익_운영'!AX$281</f>
        <v>0</v>
      </c>
      <c r="AY11" s="187">
        <f>'월별 수익_운영'!AY$281</f>
        <v>0</v>
      </c>
      <c r="AZ11" s="187">
        <f>'월별 수익_운영'!AZ$281</f>
        <v>0</v>
      </c>
      <c r="BA11" s="187">
        <f>'월별 수익_운영'!BA$281</f>
        <v>0</v>
      </c>
      <c r="BB11" s="187">
        <f>'월별 수익_운영'!BB$281</f>
        <v>0</v>
      </c>
      <c r="BC11" s="187">
        <f>'월별 수익_운영'!BC$281</f>
        <v>0</v>
      </c>
      <c r="BD11" s="187">
        <f>'월별 수익_운영'!BD$281</f>
        <v>0</v>
      </c>
      <c r="BE11" s="187">
        <f>'월별 수익_운영'!BE$281</f>
        <v>0</v>
      </c>
      <c r="BF11" s="187">
        <f>'월별 수익_운영'!BF$281</f>
        <v>0</v>
      </c>
      <c r="BG11" s="187">
        <f>'월별 수익_운영'!BG$281</f>
        <v>0</v>
      </c>
      <c r="BH11" s="187">
        <f>'월별 수익_운영'!BH$281</f>
        <v>0</v>
      </c>
      <c r="BI11" s="187">
        <f>'월별 수익_운영'!BI$281</f>
        <v>0</v>
      </c>
      <c r="BJ11" s="187">
        <f>'월별 수익_운영'!BJ$281</f>
        <v>0</v>
      </c>
      <c r="BK11" s="187">
        <f>'월별 수익_운영'!BK$281</f>
        <v>0</v>
      </c>
      <c r="BL11" s="187">
        <f>'월별 수익_운영'!BL$281</f>
        <v>0</v>
      </c>
      <c r="BM11" s="187">
        <f>'월별 수익_운영'!BM$281</f>
        <v>0</v>
      </c>
      <c r="BN11" s="187">
        <f>'월별 수익_운영'!BN$281</f>
        <v>0</v>
      </c>
      <c r="BO11" s="187">
        <f>'월별 수익_운영'!BO$281</f>
        <v>0</v>
      </c>
      <c r="BP11" s="187">
        <f>'월별 수익_운영'!BP$281</f>
        <v>0</v>
      </c>
      <c r="BQ11" s="187">
        <f>'월별 수익_운영'!BQ$281</f>
        <v>0</v>
      </c>
      <c r="BR11" s="187">
        <f>'월별 수익_운영'!BR$281</f>
        <v>0</v>
      </c>
      <c r="BS11" s="187">
        <f>'월별 수익_운영'!BS$281</f>
        <v>0</v>
      </c>
      <c r="BT11" s="187">
        <f>'월별 수익_운영'!BT$281</f>
        <v>0</v>
      </c>
      <c r="BU11" s="187">
        <f>'월별 수익_운영'!BU$281</f>
        <v>0</v>
      </c>
      <c r="BV11" s="187">
        <f>'월별 수익_운영'!BV$281</f>
        <v>0</v>
      </c>
      <c r="BW11" s="187">
        <f>'월별 수익_운영'!BW$281</f>
        <v>0</v>
      </c>
      <c r="BX11" s="187">
        <f>'월별 수익_운영'!BX$281</f>
        <v>0</v>
      </c>
      <c r="BY11" s="187">
        <f>'월별 수익_운영'!BY$281</f>
        <v>0</v>
      </c>
      <c r="BZ11" s="187">
        <f>'월별 수익_운영'!BZ$281</f>
        <v>0</v>
      </c>
      <c r="CA11" s="187">
        <f>'월별 수익_운영'!CA$281</f>
        <v>0</v>
      </c>
      <c r="CB11" s="187">
        <f>'월별 수익_운영'!CB$281</f>
        <v>0</v>
      </c>
      <c r="CC11" s="187">
        <f>'월별 수익_운영'!CC$281</f>
        <v>0</v>
      </c>
      <c r="CD11" s="187">
        <f>'월별 수익_운영'!CD$281</f>
        <v>0</v>
      </c>
      <c r="CE11" s="187">
        <f>'월별 수익_운영'!CE$281</f>
        <v>0</v>
      </c>
      <c r="CF11" s="187">
        <f>'월별 수익_운영'!CF$281</f>
        <v>0</v>
      </c>
      <c r="CG11" s="187">
        <f>'월별 수익_운영'!CG$281</f>
        <v>0</v>
      </c>
      <c r="CH11" s="187">
        <f>'월별 수익_운영'!CH$281</f>
        <v>0</v>
      </c>
      <c r="CI11" s="187">
        <f>'월별 수익_운영'!CI$281</f>
        <v>0</v>
      </c>
      <c r="CJ11" s="187">
        <f>'월별 수익_운영'!CJ$281</f>
        <v>0</v>
      </c>
      <c r="CK11" s="187">
        <f>'월별 수익_운영'!CK$281</f>
        <v>0</v>
      </c>
      <c r="CL11" s="187">
        <f>'월별 수익_운영'!CL$281</f>
        <v>0</v>
      </c>
      <c r="CM11" s="187">
        <f>'월별 수익_운영'!CM$281</f>
        <v>0</v>
      </c>
      <c r="CN11" s="187">
        <f>'월별 수익_운영'!CN$281</f>
        <v>0</v>
      </c>
      <c r="CO11" s="187">
        <f>'월별 수익_운영'!CO$281</f>
        <v>0</v>
      </c>
      <c r="CP11" s="187">
        <f>'월별 수익_운영'!CP$281</f>
        <v>0</v>
      </c>
      <c r="CQ11" s="187">
        <f>'월별 수익_운영'!CQ$281</f>
        <v>0</v>
      </c>
      <c r="CR11" s="187">
        <f>'월별 수익_운영'!CR$281</f>
        <v>0</v>
      </c>
      <c r="CS11" s="187">
        <f>'월별 수익_운영'!CS$281</f>
        <v>0</v>
      </c>
      <c r="CT11" s="187">
        <f>'월별 수익_운영'!CT$281</f>
        <v>0</v>
      </c>
      <c r="CU11" s="187">
        <f>'월별 수익_운영'!CU$281</f>
        <v>0</v>
      </c>
      <c r="CV11" s="187">
        <f>'월별 수익_운영'!CV$281</f>
        <v>0</v>
      </c>
      <c r="CW11" s="187">
        <f>'월별 수익_운영'!CW$281</f>
        <v>0</v>
      </c>
      <c r="CX11" s="187">
        <f>'월별 수익_운영'!CX$281</f>
        <v>0</v>
      </c>
      <c r="CY11" s="187">
        <f>'월별 수익_운영'!CY$281</f>
        <v>0</v>
      </c>
      <c r="CZ11" s="187">
        <f>'월별 수익_운영'!CZ$281</f>
        <v>0</v>
      </c>
      <c r="DA11" s="187">
        <f>'월별 수익_운영'!DA$281</f>
        <v>0</v>
      </c>
      <c r="DB11" s="187">
        <f>'월별 수익_운영'!DB$281</f>
        <v>0</v>
      </c>
      <c r="DC11" s="187">
        <f>'월별 수익_운영'!DC$281</f>
        <v>0</v>
      </c>
      <c r="DD11" s="187">
        <f>'월별 수익_운영'!DD$281</f>
        <v>0</v>
      </c>
      <c r="DE11" s="187">
        <f>'월별 수익_운영'!DE$281</f>
        <v>0</v>
      </c>
      <c r="DF11" s="187">
        <f>'월별 수익_운영'!DF$281</f>
        <v>0</v>
      </c>
      <c r="DG11" s="187">
        <f>'월별 수익_운영'!DG$281</f>
        <v>0</v>
      </c>
      <c r="DH11" s="187">
        <f>'월별 수익_운영'!DH$281</f>
        <v>0</v>
      </c>
      <c r="DI11" s="187">
        <f>'월별 수익_운영'!DI$281</f>
        <v>0</v>
      </c>
      <c r="DJ11" s="187">
        <f>'월별 수익_운영'!DJ$281</f>
        <v>0</v>
      </c>
      <c r="DK11" s="187">
        <f>'월별 수익_운영'!DK$281</f>
        <v>0</v>
      </c>
      <c r="DL11" s="187">
        <f>'월별 수익_운영'!DL$281</f>
        <v>0</v>
      </c>
      <c r="DM11" s="187">
        <f>'월별 수익_운영'!DM$281</f>
        <v>0</v>
      </c>
      <c r="DN11" s="187">
        <f>'월별 수익_운영'!DN$281</f>
        <v>0</v>
      </c>
      <c r="DO11" s="187">
        <f>'월별 수익_운영'!DO$281</f>
        <v>0</v>
      </c>
      <c r="DP11" s="187">
        <f>'월별 수익_운영'!DP$281</f>
        <v>0</v>
      </c>
      <c r="DQ11" s="187">
        <f>'월별 수익_운영'!DQ$281</f>
        <v>0</v>
      </c>
      <c r="DR11" s="187">
        <f>'월별 수익_운영'!DR$281</f>
        <v>0</v>
      </c>
      <c r="DS11" s="187">
        <f>'월별 수익_운영'!DS$281</f>
        <v>0</v>
      </c>
      <c r="DT11" s="187">
        <f>'월별 수익_운영'!DT$281</f>
        <v>0</v>
      </c>
      <c r="DU11" s="187">
        <f>'월별 수익_운영'!DU$281</f>
        <v>0</v>
      </c>
      <c r="DV11" s="187">
        <f>'월별 수익_운영'!DV$281</f>
        <v>0</v>
      </c>
    </row>
    <row r="12" spans="1:126" outlineLevel="1" x14ac:dyDescent="0.4">
      <c r="F12" s="186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7"/>
      <c r="CW12" s="187"/>
      <c r="CX12" s="187"/>
      <c r="CY12" s="187"/>
      <c r="CZ12" s="187"/>
      <c r="DA12" s="187"/>
      <c r="DB12" s="187"/>
      <c r="DC12" s="187"/>
      <c r="DD12" s="187"/>
      <c r="DE12" s="187"/>
      <c r="DF12" s="187"/>
      <c r="DG12" s="187"/>
      <c r="DH12" s="187"/>
      <c r="DI12" s="187"/>
      <c r="DJ12" s="187"/>
      <c r="DK12" s="187"/>
      <c r="DL12" s="187"/>
      <c r="DM12" s="187"/>
      <c r="DN12" s="187"/>
      <c r="DO12" s="187"/>
      <c r="DP12" s="187"/>
      <c r="DQ12" s="187"/>
      <c r="DR12" s="187"/>
      <c r="DS12" s="187"/>
      <c r="DT12" s="187"/>
      <c r="DU12" s="187"/>
      <c r="DV12" s="187"/>
    </row>
    <row r="13" spans="1:126" ht="4.95" customHeight="1" x14ac:dyDescent="0.4">
      <c r="F13" s="186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7"/>
      <c r="AU13" s="187"/>
      <c r="AV13" s="187"/>
      <c r="AW13" s="187"/>
      <c r="AX13" s="187"/>
      <c r="AY13" s="187"/>
      <c r="AZ13" s="187"/>
      <c r="BA13" s="187"/>
      <c r="BB13" s="187"/>
      <c r="BC13" s="187"/>
      <c r="BD13" s="187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/>
      <c r="BP13" s="187"/>
      <c r="BQ13" s="187"/>
      <c r="BR13" s="187"/>
      <c r="BS13" s="187"/>
      <c r="BT13" s="187"/>
      <c r="BU13" s="187"/>
      <c r="BV13" s="187"/>
      <c r="BW13" s="187"/>
      <c r="BX13" s="187"/>
      <c r="BY13" s="187"/>
      <c r="BZ13" s="187"/>
      <c r="CA13" s="187"/>
      <c r="CB13" s="187"/>
      <c r="CC13" s="187"/>
      <c r="CD13" s="187"/>
      <c r="CE13" s="187"/>
      <c r="CF13" s="187"/>
      <c r="CG13" s="187"/>
      <c r="CH13" s="187"/>
      <c r="CI13" s="187"/>
      <c r="CJ13" s="187"/>
      <c r="CK13" s="187"/>
      <c r="CL13" s="187"/>
      <c r="CM13" s="187"/>
      <c r="CN13" s="187"/>
      <c r="CO13" s="187"/>
      <c r="CP13" s="187"/>
      <c r="CQ13" s="187"/>
      <c r="CR13" s="187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</row>
    <row r="14" spans="1:126" s="45" customFormat="1" x14ac:dyDescent="0.4">
      <c r="A14" s="728"/>
      <c r="B14" s="45" t="s">
        <v>825</v>
      </c>
      <c r="F14" s="46">
        <f t="shared" ref="F14:AK14" si="6">F16+F27</f>
        <v>0</v>
      </c>
      <c r="G14" s="47">
        <f t="shared" si="6"/>
        <v>137792.22999387747</v>
      </c>
      <c r="H14" s="47">
        <f t="shared" si="6"/>
        <v>191409.25042545114</v>
      </c>
      <c r="I14" s="47">
        <f t="shared" si="6"/>
        <v>190400.11332721077</v>
      </c>
      <c r="J14" s="47">
        <f t="shared" si="6"/>
        <v>191409.25042545114</v>
      </c>
      <c r="K14" s="47">
        <f t="shared" si="6"/>
        <v>138855.28840170475</v>
      </c>
      <c r="L14" s="47">
        <f t="shared" si="6"/>
        <v>136833.53541105712</v>
      </c>
      <c r="M14" s="47">
        <f t="shared" si="6"/>
        <v>138855.28840170475</v>
      </c>
      <c r="N14" s="47">
        <f t="shared" si="6"/>
        <v>137844.41190638093</v>
      </c>
      <c r="O14" s="47">
        <f t="shared" si="6"/>
        <v>138855.28840170475</v>
      </c>
      <c r="P14" s="47">
        <f t="shared" si="6"/>
        <v>137844.41190638093</v>
      </c>
      <c r="Q14" s="47">
        <f t="shared" si="6"/>
        <v>138855.28840170475</v>
      </c>
      <c r="R14" s="47">
        <f t="shared" si="6"/>
        <v>138855.28840170475</v>
      </c>
      <c r="S14" s="47">
        <f t="shared" si="6"/>
        <v>218103.23295229764</v>
      </c>
      <c r="T14" s="47">
        <f t="shared" si="6"/>
        <v>235605.04278095474</v>
      </c>
      <c r="U14" s="47">
        <f t="shared" si="6"/>
        <v>234594.16628563098</v>
      </c>
      <c r="V14" s="47">
        <f t="shared" si="6"/>
        <v>235605.04278095474</v>
      </c>
      <c r="W14" s="47">
        <f t="shared" si="6"/>
        <v>219327.03432394718</v>
      </c>
      <c r="X14" s="47">
        <f t="shared" si="6"/>
        <v>216273.79920478293</v>
      </c>
      <c r="Y14" s="47">
        <f t="shared" si="6"/>
        <v>219327.03432394718</v>
      </c>
      <c r="Z14" s="47">
        <f t="shared" si="6"/>
        <v>218309.28928422576</v>
      </c>
      <c r="AA14" s="47">
        <f t="shared" si="6"/>
        <v>219327.03432394718</v>
      </c>
      <c r="AB14" s="47">
        <f t="shared" si="6"/>
        <v>218309.28928422576</v>
      </c>
      <c r="AC14" s="47">
        <f t="shared" si="6"/>
        <v>219327.03432394718</v>
      </c>
      <c r="AD14" s="47">
        <f t="shared" si="6"/>
        <v>219327.03432394718</v>
      </c>
      <c r="AE14" s="47">
        <f t="shared" si="6"/>
        <v>223381.62008439409</v>
      </c>
      <c r="AF14" s="47">
        <f t="shared" si="6"/>
        <v>232644.83179078219</v>
      </c>
      <c r="AG14" s="47">
        <f t="shared" si="6"/>
        <v>231627.08675106076</v>
      </c>
      <c r="AH14" s="47">
        <f t="shared" si="6"/>
        <v>232644.83179078219</v>
      </c>
      <c r="AI14" s="47">
        <f t="shared" si="6"/>
        <v>224513.72777522093</v>
      </c>
      <c r="AJ14" s="47">
        <f t="shared" si="6"/>
        <v>221449.42530272392</v>
      </c>
      <c r="AK14" s="47">
        <f t="shared" si="6"/>
        <v>224513.72777522093</v>
      </c>
      <c r="AL14" s="47">
        <f t="shared" ref="AL14:BQ14" si="7">AL16+AL27</f>
        <v>223492.29361772194</v>
      </c>
      <c r="AM14" s="47">
        <f t="shared" si="7"/>
        <v>224513.72777522093</v>
      </c>
      <c r="AN14" s="47">
        <f t="shared" si="7"/>
        <v>223492.29361772194</v>
      </c>
      <c r="AO14" s="47">
        <f t="shared" si="7"/>
        <v>224513.72777522093</v>
      </c>
      <c r="AP14" s="47">
        <f t="shared" si="7"/>
        <v>224513.72777522093</v>
      </c>
      <c r="AQ14" s="47">
        <f t="shared" si="7"/>
        <v>228784.82103389365</v>
      </c>
      <c r="AR14" s="47">
        <f t="shared" si="7"/>
        <v>229806.25519139264</v>
      </c>
      <c r="AS14" s="47">
        <f t="shared" si="7"/>
        <v>228784.82103389365</v>
      </c>
      <c r="AT14" s="47">
        <f t="shared" si="7"/>
        <v>229806.25519139264</v>
      </c>
      <c r="AU14" s="47">
        <f t="shared" si="7"/>
        <v>229907.91088126416</v>
      </c>
      <c r="AV14" s="47">
        <f t="shared" si="7"/>
        <v>226833.77076136021</v>
      </c>
      <c r="AW14" s="47">
        <f t="shared" si="7"/>
        <v>229907.91088126416</v>
      </c>
      <c r="AX14" s="47">
        <f t="shared" si="7"/>
        <v>228883.19750796285</v>
      </c>
      <c r="AY14" s="47">
        <f t="shared" si="7"/>
        <v>229907.91088126416</v>
      </c>
      <c r="AZ14" s="47">
        <f t="shared" si="7"/>
        <v>228883.19750796285</v>
      </c>
      <c r="BA14" s="47">
        <f t="shared" si="7"/>
        <v>229907.91088126416</v>
      </c>
      <c r="BB14" s="47">
        <f t="shared" si="7"/>
        <v>229907.91088126416</v>
      </c>
      <c r="BC14" s="47">
        <f t="shared" si="7"/>
        <v>234406.26297245795</v>
      </c>
      <c r="BD14" s="47">
        <f t="shared" si="7"/>
        <v>235430.97634575926</v>
      </c>
      <c r="BE14" s="47">
        <f t="shared" si="7"/>
        <v>234406.26297245795</v>
      </c>
      <c r="BF14" s="47">
        <f t="shared" si="7"/>
        <v>235430.97634575926</v>
      </c>
      <c r="BG14" s="47">
        <f t="shared" si="7"/>
        <v>235432.88938231766</v>
      </c>
      <c r="BH14" s="47">
        <f t="shared" si="7"/>
        <v>233383.33921400158</v>
      </c>
      <c r="BI14" s="47">
        <f t="shared" si="7"/>
        <v>235432.88938231766</v>
      </c>
      <c r="BJ14" s="47">
        <f t="shared" si="7"/>
        <v>234408.11429815963</v>
      </c>
      <c r="BK14" s="47">
        <f t="shared" si="7"/>
        <v>235432.88938231766</v>
      </c>
      <c r="BL14" s="47">
        <f t="shared" si="7"/>
        <v>234408.11429815963</v>
      </c>
      <c r="BM14" s="47">
        <f t="shared" si="7"/>
        <v>235432.88938231766</v>
      </c>
      <c r="BN14" s="47">
        <f t="shared" si="7"/>
        <v>235432.88938231766</v>
      </c>
      <c r="BO14" s="47">
        <f t="shared" si="7"/>
        <v>228328.30065186269</v>
      </c>
      <c r="BP14" s="47">
        <f t="shared" si="7"/>
        <v>228958.26699285134</v>
      </c>
      <c r="BQ14" s="47">
        <f t="shared" si="7"/>
        <v>228328.30065186269</v>
      </c>
      <c r="BR14" s="47">
        <f t="shared" ref="BR14:CW14" si="8">BR16+BR27</f>
        <v>228958.26699285134</v>
      </c>
      <c r="BS14" s="47">
        <f t="shared" si="8"/>
        <v>229088.01275085949</v>
      </c>
      <c r="BT14" s="47">
        <f t="shared" si="8"/>
        <v>227185.557686796</v>
      </c>
      <c r="BU14" s="47">
        <f t="shared" si="8"/>
        <v>229088.01275085949</v>
      </c>
      <c r="BV14" s="47">
        <f t="shared" si="8"/>
        <v>228453.86106283832</v>
      </c>
      <c r="BW14" s="47">
        <f t="shared" si="8"/>
        <v>229088.01275085949</v>
      </c>
      <c r="BX14" s="47">
        <f t="shared" si="8"/>
        <v>228453.86106283832</v>
      </c>
      <c r="BY14" s="47">
        <f t="shared" si="8"/>
        <v>229088.01275085949</v>
      </c>
      <c r="BZ14" s="47">
        <f t="shared" si="8"/>
        <v>229088.01275085949</v>
      </c>
      <c r="CA14" s="47">
        <f t="shared" si="8"/>
        <v>234471.06665334906</v>
      </c>
      <c r="CB14" s="47">
        <f t="shared" si="8"/>
        <v>235105.21834137023</v>
      </c>
      <c r="CC14" s="47">
        <f t="shared" si="8"/>
        <v>234471.06665334906</v>
      </c>
      <c r="CD14" s="47">
        <f t="shared" si="8"/>
        <v>235105.21834137023</v>
      </c>
      <c r="CE14" s="47">
        <f t="shared" si="8"/>
        <v>215446.64833600196</v>
      </c>
      <c r="CF14" s="47">
        <f t="shared" si="8"/>
        <v>215446.63553052253</v>
      </c>
      <c r="CG14" s="47">
        <f t="shared" si="8"/>
        <v>215446.64833600196</v>
      </c>
      <c r="CH14" s="47">
        <f t="shared" si="8"/>
        <v>215446.64406750881</v>
      </c>
      <c r="CI14" s="47">
        <f t="shared" si="8"/>
        <v>215446.64833600196</v>
      </c>
      <c r="CJ14" s="47">
        <f t="shared" si="8"/>
        <v>215446.64406750881</v>
      </c>
      <c r="CK14" s="47">
        <f t="shared" si="8"/>
        <v>215446.64833600196</v>
      </c>
      <c r="CL14" s="47">
        <f t="shared" si="8"/>
        <v>215446.64833600196</v>
      </c>
      <c r="CM14" s="47">
        <f t="shared" si="8"/>
        <v>221728.53513701729</v>
      </c>
      <c r="CN14" s="47">
        <f t="shared" si="8"/>
        <v>221728.53940551044</v>
      </c>
      <c r="CO14" s="47">
        <f t="shared" si="8"/>
        <v>221728.53513701729</v>
      </c>
      <c r="CP14" s="47">
        <f t="shared" si="8"/>
        <v>221728.53940551044</v>
      </c>
      <c r="CQ14" s="47">
        <f t="shared" si="8"/>
        <v>221728.53940551044</v>
      </c>
      <c r="CR14" s="47">
        <f t="shared" si="8"/>
        <v>221728.52660003101</v>
      </c>
      <c r="CS14" s="47">
        <f t="shared" si="8"/>
        <v>221728.53940551044</v>
      </c>
      <c r="CT14" s="47">
        <f t="shared" si="8"/>
        <v>221728.53513701729</v>
      </c>
      <c r="CU14" s="47">
        <f t="shared" si="8"/>
        <v>221728.53940551044</v>
      </c>
      <c r="CV14" s="47">
        <f t="shared" si="8"/>
        <v>221728.53513701729</v>
      </c>
      <c r="CW14" s="47">
        <f t="shared" si="8"/>
        <v>221728.53940551044</v>
      </c>
      <c r="CX14" s="47">
        <f t="shared" ref="CX14:DV14" si="9">CX16+CX27</f>
        <v>221728.53940551044</v>
      </c>
      <c r="CY14" s="47">
        <f t="shared" si="9"/>
        <v>228287.62246346279</v>
      </c>
      <c r="CZ14" s="47">
        <f t="shared" si="9"/>
        <v>228287.62673195594</v>
      </c>
      <c r="DA14" s="47">
        <f t="shared" si="9"/>
        <v>228287.62246346279</v>
      </c>
      <c r="DB14" s="47">
        <f t="shared" si="9"/>
        <v>228287.62673195594</v>
      </c>
      <c r="DC14" s="47">
        <f t="shared" si="9"/>
        <v>228287.62637041693</v>
      </c>
      <c r="DD14" s="47">
        <f t="shared" si="9"/>
        <v>228287.61785675571</v>
      </c>
      <c r="DE14" s="47">
        <f t="shared" si="9"/>
        <v>228287.62637041693</v>
      </c>
      <c r="DF14" s="47">
        <f t="shared" si="9"/>
        <v>228287.62211358632</v>
      </c>
      <c r="DG14" s="47">
        <f t="shared" si="9"/>
        <v>228287.62637041693</v>
      </c>
      <c r="DH14" s="47">
        <f t="shared" si="9"/>
        <v>228287.62211358632</v>
      </c>
      <c r="DI14" s="47">
        <f t="shared" si="9"/>
        <v>228287.62637041693</v>
      </c>
      <c r="DJ14" s="47">
        <f t="shared" si="9"/>
        <v>228287.62637041693</v>
      </c>
      <c r="DK14" s="47">
        <f t="shared" si="9"/>
        <v>235137.02754388496</v>
      </c>
      <c r="DL14" s="47">
        <f t="shared" si="9"/>
        <v>235137.03180071557</v>
      </c>
      <c r="DM14" s="47">
        <f t="shared" si="9"/>
        <v>235137.02754388496</v>
      </c>
      <c r="DN14" s="47">
        <f t="shared" si="9"/>
        <v>235137.03180071557</v>
      </c>
      <c r="DO14" s="47">
        <f t="shared" si="9"/>
        <v>235137.09859616857</v>
      </c>
      <c r="DP14" s="47">
        <f t="shared" si="9"/>
        <v>235137.07936160068</v>
      </c>
      <c r="DQ14" s="47">
        <f t="shared" si="9"/>
        <v>235137.09859616857</v>
      </c>
      <c r="DR14" s="47">
        <f t="shared" si="9"/>
        <v>235137.09218464594</v>
      </c>
      <c r="DS14" s="47">
        <f t="shared" si="9"/>
        <v>235137.09859616857</v>
      </c>
      <c r="DT14" s="47">
        <f t="shared" si="9"/>
        <v>235137.09218464594</v>
      </c>
      <c r="DU14" s="47">
        <f t="shared" si="9"/>
        <v>235137.09859616857</v>
      </c>
      <c r="DV14" s="47">
        <f t="shared" si="9"/>
        <v>235137.09859616857</v>
      </c>
    </row>
    <row r="15" spans="1:126" ht="4.95" customHeight="1" x14ac:dyDescent="0.4">
      <c r="F15" s="186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187"/>
      <c r="DQ15" s="187"/>
      <c r="DR15" s="187"/>
      <c r="DS15" s="187"/>
      <c r="DT15" s="187"/>
      <c r="DU15" s="187"/>
      <c r="DV15" s="187"/>
    </row>
    <row r="16" spans="1:126" s="647" customFormat="1" x14ac:dyDescent="0.4">
      <c r="A16" s="728"/>
      <c r="B16" s="23"/>
      <c r="C16" s="23" t="s">
        <v>216</v>
      </c>
      <c r="F16" s="648">
        <f t="shared" ref="F16:AK16" si="10">SUM(F17:F26)</f>
        <v>0</v>
      </c>
      <c r="G16" s="649">
        <f t="shared" si="10"/>
        <v>125715.51766511034</v>
      </c>
      <c r="H16" s="649">
        <f t="shared" si="10"/>
        <v>178936.64768572513</v>
      </c>
      <c r="I16" s="649">
        <f t="shared" si="10"/>
        <v>178323.40099844366</v>
      </c>
      <c r="J16" s="649">
        <f t="shared" si="10"/>
        <v>178936.64768572513</v>
      </c>
      <c r="K16" s="649">
        <f t="shared" si="10"/>
        <v>126416.21736345337</v>
      </c>
      <c r="L16" s="649">
        <f t="shared" si="10"/>
        <v>125184.08185914454</v>
      </c>
      <c r="M16" s="649">
        <f t="shared" si="10"/>
        <v>126416.21736345337</v>
      </c>
      <c r="N16" s="649">
        <f t="shared" si="10"/>
        <v>125800.14961129896</v>
      </c>
      <c r="O16" s="649">
        <f t="shared" si="10"/>
        <v>126416.21736345337</v>
      </c>
      <c r="P16" s="649">
        <f t="shared" si="10"/>
        <v>125800.14961129896</v>
      </c>
      <c r="Q16" s="649">
        <f t="shared" si="10"/>
        <v>126416.21736345337</v>
      </c>
      <c r="R16" s="649">
        <f t="shared" si="10"/>
        <v>126416.21736345337</v>
      </c>
      <c r="S16" s="649">
        <f t="shared" si="10"/>
        <v>206058.97065721566</v>
      </c>
      <c r="T16" s="649">
        <f t="shared" si="10"/>
        <v>223165.97174270338</v>
      </c>
      <c r="U16" s="649">
        <f t="shared" si="10"/>
        <v>222549.90399054901</v>
      </c>
      <c r="V16" s="649">
        <f t="shared" si="10"/>
        <v>223165.97174270338</v>
      </c>
      <c r="W16" s="649">
        <f t="shared" si="10"/>
        <v>206854.43158422117</v>
      </c>
      <c r="X16" s="649">
        <f t="shared" si="10"/>
        <v>204988.86769793363</v>
      </c>
      <c r="Y16" s="649">
        <f t="shared" si="10"/>
        <v>206854.43158422117</v>
      </c>
      <c r="Z16" s="649">
        <f t="shared" si="10"/>
        <v>206232.57695545864</v>
      </c>
      <c r="AA16" s="649">
        <f t="shared" si="10"/>
        <v>206854.43158422117</v>
      </c>
      <c r="AB16" s="649">
        <f t="shared" si="10"/>
        <v>206232.57695545864</v>
      </c>
      <c r="AC16" s="649">
        <f t="shared" si="10"/>
        <v>206854.43158422117</v>
      </c>
      <c r="AD16" s="649">
        <f t="shared" si="10"/>
        <v>206854.43158422117</v>
      </c>
      <c r="AE16" s="649">
        <f t="shared" si="10"/>
        <v>211304.90775562698</v>
      </c>
      <c r="AF16" s="649">
        <f t="shared" si="10"/>
        <v>220172.22905105617</v>
      </c>
      <c r="AG16" s="649">
        <f t="shared" si="10"/>
        <v>219550.37442229365</v>
      </c>
      <c r="AH16" s="649">
        <f t="shared" si="10"/>
        <v>220172.22905105617</v>
      </c>
      <c r="AI16" s="649">
        <f t="shared" si="10"/>
        <v>212041.12503549492</v>
      </c>
      <c r="AJ16" s="649">
        <f t="shared" si="10"/>
        <v>210164.49379587462</v>
      </c>
      <c r="AK16" s="649">
        <f t="shared" si="10"/>
        <v>212041.12503549492</v>
      </c>
      <c r="AL16" s="649">
        <f t="shared" ref="AL16:BQ16" si="11">SUM(AL17:AL26)</f>
        <v>211415.58128895483</v>
      </c>
      <c r="AM16" s="649">
        <f t="shared" si="11"/>
        <v>212041.12503549492</v>
      </c>
      <c r="AN16" s="649">
        <f t="shared" si="11"/>
        <v>211415.58128895483</v>
      </c>
      <c r="AO16" s="649">
        <f t="shared" si="11"/>
        <v>212041.12503549492</v>
      </c>
      <c r="AP16" s="649">
        <f t="shared" si="11"/>
        <v>212041.12503549492</v>
      </c>
      <c r="AQ16" s="649">
        <f t="shared" si="11"/>
        <v>216708.10870512653</v>
      </c>
      <c r="AR16" s="649">
        <f t="shared" si="11"/>
        <v>217333.65245166662</v>
      </c>
      <c r="AS16" s="649">
        <f t="shared" si="11"/>
        <v>216708.10870512653</v>
      </c>
      <c r="AT16" s="649">
        <f t="shared" si="11"/>
        <v>217333.65245166662</v>
      </c>
      <c r="AU16" s="649">
        <f t="shared" si="11"/>
        <v>217435.30814153815</v>
      </c>
      <c r="AV16" s="649">
        <f t="shared" si="11"/>
        <v>215548.83925451091</v>
      </c>
      <c r="AW16" s="649">
        <f t="shared" si="11"/>
        <v>217435.30814153815</v>
      </c>
      <c r="AX16" s="649">
        <f t="shared" si="11"/>
        <v>216806.48517919573</v>
      </c>
      <c r="AY16" s="649">
        <f t="shared" si="11"/>
        <v>217435.30814153815</v>
      </c>
      <c r="AZ16" s="649">
        <f t="shared" si="11"/>
        <v>216806.48517919573</v>
      </c>
      <c r="BA16" s="649">
        <f t="shared" si="11"/>
        <v>217435.30814153815</v>
      </c>
      <c r="BB16" s="649">
        <f t="shared" si="11"/>
        <v>217435.30814153815</v>
      </c>
      <c r="BC16" s="649">
        <f t="shared" si="11"/>
        <v>222329.55064369083</v>
      </c>
      <c r="BD16" s="649">
        <f t="shared" si="11"/>
        <v>222958.37360603324</v>
      </c>
      <c r="BE16" s="649">
        <f t="shared" si="11"/>
        <v>222329.55064369083</v>
      </c>
      <c r="BF16" s="649">
        <f t="shared" si="11"/>
        <v>222958.37360603324</v>
      </c>
      <c r="BG16" s="649">
        <f t="shared" si="11"/>
        <v>222993.8183440663</v>
      </c>
      <c r="BH16" s="649">
        <f t="shared" si="11"/>
        <v>221733.88566208901</v>
      </c>
      <c r="BI16" s="649">
        <f t="shared" si="11"/>
        <v>222993.8183440663</v>
      </c>
      <c r="BJ16" s="649">
        <f t="shared" si="11"/>
        <v>222363.85200307766</v>
      </c>
      <c r="BK16" s="649">
        <f t="shared" si="11"/>
        <v>222993.8183440663</v>
      </c>
      <c r="BL16" s="649">
        <f t="shared" si="11"/>
        <v>222363.85200307766</v>
      </c>
      <c r="BM16" s="649">
        <f t="shared" si="11"/>
        <v>222993.8183440663</v>
      </c>
      <c r="BN16" s="649">
        <f t="shared" si="11"/>
        <v>222993.8183440663</v>
      </c>
      <c r="BO16" s="649">
        <f t="shared" si="11"/>
        <v>228128.30065186269</v>
      </c>
      <c r="BP16" s="649">
        <f t="shared" si="11"/>
        <v>228758.26699285134</v>
      </c>
      <c r="BQ16" s="649">
        <f t="shared" si="11"/>
        <v>228128.30065186269</v>
      </c>
      <c r="BR16" s="649">
        <f t="shared" ref="BR16:CW16" si="12">SUM(BR17:BR26)</f>
        <v>228758.26699285134</v>
      </c>
      <c r="BS16" s="649">
        <f t="shared" si="12"/>
        <v>228888.01275085949</v>
      </c>
      <c r="BT16" s="649">
        <f t="shared" si="12"/>
        <v>226985.557686796</v>
      </c>
      <c r="BU16" s="649">
        <f t="shared" si="12"/>
        <v>228888.01275085949</v>
      </c>
      <c r="BV16" s="649">
        <f t="shared" si="12"/>
        <v>228253.86106283832</v>
      </c>
      <c r="BW16" s="649">
        <f t="shared" si="12"/>
        <v>228888.01275085949</v>
      </c>
      <c r="BX16" s="649">
        <f t="shared" si="12"/>
        <v>228253.86106283832</v>
      </c>
      <c r="BY16" s="649">
        <f t="shared" si="12"/>
        <v>228888.01275085949</v>
      </c>
      <c r="BZ16" s="649">
        <f t="shared" si="12"/>
        <v>228888.01275085949</v>
      </c>
      <c r="CA16" s="649">
        <f t="shared" si="12"/>
        <v>234271.06665334906</v>
      </c>
      <c r="CB16" s="649">
        <f t="shared" si="12"/>
        <v>234905.21834137023</v>
      </c>
      <c r="CC16" s="649">
        <f t="shared" si="12"/>
        <v>234271.06665334906</v>
      </c>
      <c r="CD16" s="649">
        <f t="shared" si="12"/>
        <v>234905.21834137023</v>
      </c>
      <c r="CE16" s="649">
        <f t="shared" si="12"/>
        <v>215246.64833600196</v>
      </c>
      <c r="CF16" s="649">
        <f t="shared" si="12"/>
        <v>215246.63553052253</v>
      </c>
      <c r="CG16" s="649">
        <f t="shared" si="12"/>
        <v>215246.64833600196</v>
      </c>
      <c r="CH16" s="649">
        <f t="shared" si="12"/>
        <v>215246.64406750881</v>
      </c>
      <c r="CI16" s="649">
        <f t="shared" si="12"/>
        <v>215246.64833600196</v>
      </c>
      <c r="CJ16" s="649">
        <f t="shared" si="12"/>
        <v>215246.64406750881</v>
      </c>
      <c r="CK16" s="649">
        <f t="shared" si="12"/>
        <v>215246.64833600196</v>
      </c>
      <c r="CL16" s="649">
        <f t="shared" si="12"/>
        <v>215246.64833600196</v>
      </c>
      <c r="CM16" s="649">
        <f t="shared" si="12"/>
        <v>221528.53513701729</v>
      </c>
      <c r="CN16" s="649">
        <f t="shared" si="12"/>
        <v>221528.53940551044</v>
      </c>
      <c r="CO16" s="649">
        <f t="shared" si="12"/>
        <v>221528.53513701729</v>
      </c>
      <c r="CP16" s="649">
        <f t="shared" si="12"/>
        <v>221528.53940551044</v>
      </c>
      <c r="CQ16" s="649">
        <f t="shared" si="12"/>
        <v>221528.53940551044</v>
      </c>
      <c r="CR16" s="649">
        <f t="shared" si="12"/>
        <v>221528.52660003101</v>
      </c>
      <c r="CS16" s="649">
        <f t="shared" si="12"/>
        <v>221528.53940551044</v>
      </c>
      <c r="CT16" s="649">
        <f t="shared" si="12"/>
        <v>221528.53513701729</v>
      </c>
      <c r="CU16" s="649">
        <f t="shared" si="12"/>
        <v>221528.53940551044</v>
      </c>
      <c r="CV16" s="649">
        <f t="shared" si="12"/>
        <v>221528.53513701729</v>
      </c>
      <c r="CW16" s="649">
        <f t="shared" si="12"/>
        <v>221528.53940551044</v>
      </c>
      <c r="CX16" s="649">
        <f t="shared" ref="CX16:DV16" si="13">SUM(CX17:CX26)</f>
        <v>221528.53940551044</v>
      </c>
      <c r="CY16" s="649">
        <f t="shared" si="13"/>
        <v>228087.62246346279</v>
      </c>
      <c r="CZ16" s="649">
        <f t="shared" si="13"/>
        <v>228087.62673195594</v>
      </c>
      <c r="DA16" s="649">
        <f t="shared" si="13"/>
        <v>228087.62246346279</v>
      </c>
      <c r="DB16" s="649">
        <f t="shared" si="13"/>
        <v>228087.62673195594</v>
      </c>
      <c r="DC16" s="649">
        <f t="shared" si="13"/>
        <v>228087.62637041693</v>
      </c>
      <c r="DD16" s="649">
        <f t="shared" si="13"/>
        <v>228087.61785675571</v>
      </c>
      <c r="DE16" s="649">
        <f t="shared" si="13"/>
        <v>228087.62637041693</v>
      </c>
      <c r="DF16" s="649">
        <f t="shared" si="13"/>
        <v>228087.62211358632</v>
      </c>
      <c r="DG16" s="649">
        <f t="shared" si="13"/>
        <v>228087.62637041693</v>
      </c>
      <c r="DH16" s="649">
        <f t="shared" si="13"/>
        <v>228087.62211358632</v>
      </c>
      <c r="DI16" s="649">
        <f t="shared" si="13"/>
        <v>228087.62637041693</v>
      </c>
      <c r="DJ16" s="649">
        <f t="shared" si="13"/>
        <v>228087.62637041693</v>
      </c>
      <c r="DK16" s="649">
        <f t="shared" si="13"/>
        <v>234937.02754388496</v>
      </c>
      <c r="DL16" s="649">
        <f t="shared" si="13"/>
        <v>234937.03180071557</v>
      </c>
      <c r="DM16" s="649">
        <f t="shared" si="13"/>
        <v>234937.02754388496</v>
      </c>
      <c r="DN16" s="649">
        <f t="shared" si="13"/>
        <v>234937.03180071557</v>
      </c>
      <c r="DO16" s="649">
        <f t="shared" si="13"/>
        <v>234937.09859616857</v>
      </c>
      <c r="DP16" s="649">
        <f t="shared" si="13"/>
        <v>234937.07936160068</v>
      </c>
      <c r="DQ16" s="649">
        <f t="shared" si="13"/>
        <v>234937.09859616857</v>
      </c>
      <c r="DR16" s="649">
        <f t="shared" si="13"/>
        <v>234937.09218464594</v>
      </c>
      <c r="DS16" s="649">
        <f t="shared" si="13"/>
        <v>234937.09859616857</v>
      </c>
      <c r="DT16" s="649">
        <f t="shared" si="13"/>
        <v>234937.09218464594</v>
      </c>
      <c r="DU16" s="649">
        <f t="shared" si="13"/>
        <v>234937.09859616857</v>
      </c>
      <c r="DV16" s="649">
        <f t="shared" si="13"/>
        <v>234937.09859616857</v>
      </c>
    </row>
    <row r="17" spans="1:126" s="651" customFormat="1" outlineLevel="1" x14ac:dyDescent="0.4">
      <c r="A17" s="718"/>
      <c r="B17" s="21"/>
      <c r="C17" s="650" t="s">
        <v>40</v>
      </c>
      <c r="F17" s="652">
        <f>'월별 비용_운영'!F$8</f>
        <v>0</v>
      </c>
      <c r="G17" s="653">
        <f>'월별 비용_운영'!G$8</f>
        <v>5500.0000000000009</v>
      </c>
      <c r="H17" s="653">
        <f>'월별 비용_운영'!H$8</f>
        <v>5500.0000000000009</v>
      </c>
      <c r="I17" s="653">
        <f>'월별 비용_운영'!I$8</f>
        <v>5500.0000000000009</v>
      </c>
      <c r="J17" s="653">
        <f>'월별 비용_운영'!J$8</f>
        <v>5500.0000000000009</v>
      </c>
      <c r="K17" s="653">
        <f>'월별 비용_운영'!K$8</f>
        <v>5500.0000000000009</v>
      </c>
      <c r="L17" s="653">
        <f>'월별 비용_운영'!L$8</f>
        <v>5500.0000000000009</v>
      </c>
      <c r="M17" s="653">
        <f>'월별 비용_운영'!M$8</f>
        <v>5500.0000000000009</v>
      </c>
      <c r="N17" s="653">
        <f>'월별 비용_운영'!N$8</f>
        <v>5500.0000000000009</v>
      </c>
      <c r="O17" s="653">
        <f>'월별 비용_운영'!O$8</f>
        <v>5500.0000000000009</v>
      </c>
      <c r="P17" s="653">
        <f>'월별 비용_운영'!P$8</f>
        <v>5500.0000000000009</v>
      </c>
      <c r="Q17" s="653">
        <f>'월별 비용_운영'!Q$8</f>
        <v>5500.0000000000009</v>
      </c>
      <c r="R17" s="653">
        <f>'월별 비용_운영'!R$8</f>
        <v>5500.0000000000009</v>
      </c>
      <c r="S17" s="653">
        <f>'월별 비용_운영'!S$8</f>
        <v>5500.0000000000009</v>
      </c>
      <c r="T17" s="653">
        <f>'월별 비용_운영'!T$8</f>
        <v>5500.0000000000009</v>
      </c>
      <c r="U17" s="653">
        <f>'월별 비용_운영'!U$8</f>
        <v>5500.0000000000009</v>
      </c>
      <c r="V17" s="653">
        <f>'월별 비용_운영'!V$8</f>
        <v>5500.0000000000009</v>
      </c>
      <c r="W17" s="653">
        <f>'월별 비용_운영'!W$8</f>
        <v>5500.0000000000009</v>
      </c>
      <c r="X17" s="653">
        <f>'월별 비용_운영'!X$8</f>
        <v>5500.0000000000009</v>
      </c>
      <c r="Y17" s="653">
        <f>'월별 비용_운영'!Y$8</f>
        <v>5500.0000000000009</v>
      </c>
      <c r="Z17" s="653">
        <f>'월별 비용_운영'!Z$8</f>
        <v>5500.0000000000009</v>
      </c>
      <c r="AA17" s="653">
        <f>'월별 비용_운영'!AA$8</f>
        <v>5500.0000000000009</v>
      </c>
      <c r="AB17" s="653">
        <f>'월별 비용_운영'!AB$8</f>
        <v>5500.0000000000009</v>
      </c>
      <c r="AC17" s="653">
        <f>'월별 비용_운영'!AC$8</f>
        <v>5500.0000000000009</v>
      </c>
      <c r="AD17" s="653">
        <f>'월별 비용_운영'!AD$8</f>
        <v>5500.0000000000009</v>
      </c>
      <c r="AE17" s="653">
        <f>'월별 비용_운영'!AE$8</f>
        <v>5500.0000000000009</v>
      </c>
      <c r="AF17" s="653">
        <f>'월별 비용_운영'!AF$8</f>
        <v>5500.0000000000009</v>
      </c>
      <c r="AG17" s="653">
        <f>'월별 비용_운영'!AG$8</f>
        <v>5500.0000000000009</v>
      </c>
      <c r="AH17" s="653">
        <f>'월별 비용_운영'!AH$8</f>
        <v>5500.0000000000009</v>
      </c>
      <c r="AI17" s="653">
        <f>'월별 비용_운영'!AI$8</f>
        <v>5500.0000000000009</v>
      </c>
      <c r="AJ17" s="653">
        <f>'월별 비용_운영'!AJ$8</f>
        <v>5500.0000000000009</v>
      </c>
      <c r="AK17" s="653">
        <f>'월별 비용_운영'!AK$8</f>
        <v>5500.0000000000009</v>
      </c>
      <c r="AL17" s="653">
        <f>'월별 비용_운영'!AL$8</f>
        <v>5500.0000000000009</v>
      </c>
      <c r="AM17" s="653">
        <f>'월별 비용_운영'!AM$8</f>
        <v>5500.0000000000009</v>
      </c>
      <c r="AN17" s="653">
        <f>'월별 비용_운영'!AN$8</f>
        <v>5500.0000000000009</v>
      </c>
      <c r="AO17" s="653">
        <f>'월별 비용_운영'!AO$8</f>
        <v>5500.0000000000009</v>
      </c>
      <c r="AP17" s="653">
        <f>'월별 비용_운영'!AP$8</f>
        <v>5500.0000000000009</v>
      </c>
      <c r="AQ17" s="653">
        <f>'월별 비용_운영'!AQ$8</f>
        <v>5500.0000000000009</v>
      </c>
      <c r="AR17" s="653">
        <f>'월별 비용_운영'!AR$8</f>
        <v>5500.0000000000009</v>
      </c>
      <c r="AS17" s="653">
        <f>'월별 비용_운영'!AS$8</f>
        <v>5500.0000000000009</v>
      </c>
      <c r="AT17" s="653">
        <f>'월별 비용_운영'!AT$8</f>
        <v>5500.0000000000009</v>
      </c>
      <c r="AU17" s="653">
        <f>'월별 비용_운영'!AU$8</f>
        <v>5500.0000000000009</v>
      </c>
      <c r="AV17" s="653">
        <f>'월별 비용_운영'!AV$8</f>
        <v>5500.0000000000009</v>
      </c>
      <c r="AW17" s="653">
        <f>'월별 비용_운영'!AW$8</f>
        <v>5500.0000000000009</v>
      </c>
      <c r="AX17" s="653">
        <f>'월별 비용_운영'!AX$8</f>
        <v>5500.0000000000009</v>
      </c>
      <c r="AY17" s="653">
        <f>'월별 비용_운영'!AY$8</f>
        <v>5500.0000000000009</v>
      </c>
      <c r="AZ17" s="653">
        <f>'월별 비용_운영'!AZ$8</f>
        <v>5500.0000000000009</v>
      </c>
      <c r="BA17" s="653">
        <f>'월별 비용_운영'!BA$8</f>
        <v>5500.0000000000009</v>
      </c>
      <c r="BB17" s="653">
        <f>'월별 비용_운영'!BB$8</f>
        <v>5500.0000000000009</v>
      </c>
      <c r="BC17" s="653">
        <f>'월별 비용_운영'!BC$8</f>
        <v>5500.0000000000009</v>
      </c>
      <c r="BD17" s="653">
        <f>'월별 비용_운영'!BD$8</f>
        <v>5500.0000000000009</v>
      </c>
      <c r="BE17" s="653">
        <f>'월별 비용_운영'!BE$8</f>
        <v>5500.0000000000009</v>
      </c>
      <c r="BF17" s="653">
        <f>'월별 비용_운영'!BF$8</f>
        <v>5500.0000000000009</v>
      </c>
      <c r="BG17" s="653">
        <f>'월별 비용_운영'!BG$8</f>
        <v>5500.0000000000009</v>
      </c>
      <c r="BH17" s="653">
        <f>'월별 비용_운영'!BH$8</f>
        <v>5500.0000000000009</v>
      </c>
      <c r="BI17" s="653">
        <f>'월별 비용_운영'!BI$8</f>
        <v>5500.0000000000009</v>
      </c>
      <c r="BJ17" s="653">
        <f>'월별 비용_운영'!BJ$8</f>
        <v>5500.0000000000009</v>
      </c>
      <c r="BK17" s="653">
        <f>'월별 비용_운영'!BK$8</f>
        <v>5500.0000000000009</v>
      </c>
      <c r="BL17" s="653">
        <f>'월별 비용_운영'!BL$8</f>
        <v>5500.0000000000009</v>
      </c>
      <c r="BM17" s="653">
        <f>'월별 비용_운영'!BM$8</f>
        <v>5500.0000000000009</v>
      </c>
      <c r="BN17" s="653">
        <f>'월별 비용_운영'!BN$8</f>
        <v>5500.0000000000009</v>
      </c>
      <c r="BO17" s="653">
        <f>'월별 비용_운영'!BO$8</f>
        <v>5500.0000000000009</v>
      </c>
      <c r="BP17" s="653">
        <f>'월별 비용_운영'!BP$8</f>
        <v>5500.0000000000009</v>
      </c>
      <c r="BQ17" s="653">
        <f>'월별 비용_운영'!BQ$8</f>
        <v>5500.0000000000009</v>
      </c>
      <c r="BR17" s="653">
        <f>'월별 비용_운영'!BR$8</f>
        <v>5500.0000000000009</v>
      </c>
      <c r="BS17" s="653">
        <f>'월별 비용_운영'!BS$8</f>
        <v>5500.0000000000009</v>
      </c>
      <c r="BT17" s="653">
        <f>'월별 비용_운영'!BT$8</f>
        <v>5500.0000000000009</v>
      </c>
      <c r="BU17" s="653">
        <f>'월별 비용_운영'!BU$8</f>
        <v>5500.0000000000009</v>
      </c>
      <c r="BV17" s="653">
        <f>'월별 비용_운영'!BV$8</f>
        <v>5500.0000000000009</v>
      </c>
      <c r="BW17" s="653">
        <f>'월별 비용_운영'!BW$8</f>
        <v>5500.0000000000009</v>
      </c>
      <c r="BX17" s="653">
        <f>'월별 비용_운영'!BX$8</f>
        <v>5500.0000000000009</v>
      </c>
      <c r="BY17" s="653">
        <f>'월별 비용_운영'!BY$8</f>
        <v>5500.0000000000009</v>
      </c>
      <c r="BZ17" s="653">
        <f>'월별 비용_운영'!BZ$8</f>
        <v>5500.0000000000009</v>
      </c>
      <c r="CA17" s="653">
        <f>'월별 비용_운영'!CA$8</f>
        <v>5500.0000000000009</v>
      </c>
      <c r="CB17" s="653">
        <f>'월별 비용_운영'!CB$8</f>
        <v>5500.0000000000009</v>
      </c>
      <c r="CC17" s="653">
        <f>'월별 비용_운영'!CC$8</f>
        <v>5500.0000000000009</v>
      </c>
      <c r="CD17" s="653">
        <f>'월별 비용_운영'!CD$8</f>
        <v>5500.0000000000009</v>
      </c>
      <c r="CE17" s="653">
        <f>'월별 비용_운영'!CE$8</f>
        <v>5500.0000000000009</v>
      </c>
      <c r="CF17" s="653">
        <f>'월별 비용_운영'!CF$8</f>
        <v>5500.0000000000009</v>
      </c>
      <c r="CG17" s="653">
        <f>'월별 비용_운영'!CG$8</f>
        <v>5500.0000000000009</v>
      </c>
      <c r="CH17" s="653">
        <f>'월별 비용_운영'!CH$8</f>
        <v>5500.0000000000009</v>
      </c>
      <c r="CI17" s="653">
        <f>'월별 비용_운영'!CI$8</f>
        <v>5500.0000000000009</v>
      </c>
      <c r="CJ17" s="653">
        <f>'월별 비용_운영'!CJ$8</f>
        <v>5500.0000000000009</v>
      </c>
      <c r="CK17" s="653">
        <f>'월별 비용_운영'!CK$8</f>
        <v>5500.0000000000009</v>
      </c>
      <c r="CL17" s="653">
        <f>'월별 비용_운영'!CL$8</f>
        <v>5500.0000000000009</v>
      </c>
      <c r="CM17" s="653">
        <f>'월별 비용_운영'!CM$8</f>
        <v>5500.0000000000009</v>
      </c>
      <c r="CN17" s="653">
        <f>'월별 비용_운영'!CN$8</f>
        <v>5500.0000000000009</v>
      </c>
      <c r="CO17" s="653">
        <f>'월별 비용_운영'!CO$8</f>
        <v>5500.0000000000009</v>
      </c>
      <c r="CP17" s="653">
        <f>'월별 비용_운영'!CP$8</f>
        <v>5500.0000000000009</v>
      </c>
      <c r="CQ17" s="653">
        <f>'월별 비용_운영'!CQ$8</f>
        <v>5500.0000000000009</v>
      </c>
      <c r="CR17" s="653">
        <f>'월별 비용_운영'!CR$8</f>
        <v>5500.0000000000009</v>
      </c>
      <c r="CS17" s="653">
        <f>'월별 비용_운영'!CS$8</f>
        <v>5500.0000000000009</v>
      </c>
      <c r="CT17" s="653">
        <f>'월별 비용_운영'!CT$8</f>
        <v>5500.0000000000009</v>
      </c>
      <c r="CU17" s="653">
        <f>'월별 비용_운영'!CU$8</f>
        <v>5500.0000000000009</v>
      </c>
      <c r="CV17" s="653">
        <f>'월별 비용_운영'!CV$8</f>
        <v>5500.0000000000009</v>
      </c>
      <c r="CW17" s="653">
        <f>'월별 비용_운영'!CW$8</f>
        <v>5500.0000000000009</v>
      </c>
      <c r="CX17" s="653">
        <f>'월별 비용_운영'!CX$8</f>
        <v>5500.0000000000009</v>
      </c>
      <c r="CY17" s="653">
        <f>'월별 비용_운영'!CY$8</f>
        <v>5500.0000000000009</v>
      </c>
      <c r="CZ17" s="653">
        <f>'월별 비용_운영'!CZ$8</f>
        <v>5500.0000000000009</v>
      </c>
      <c r="DA17" s="653">
        <f>'월별 비용_운영'!DA$8</f>
        <v>5500.0000000000009</v>
      </c>
      <c r="DB17" s="653">
        <f>'월별 비용_운영'!DB$8</f>
        <v>5500.0000000000009</v>
      </c>
      <c r="DC17" s="653">
        <f>'월별 비용_운영'!DC$8</f>
        <v>5500.0000000000009</v>
      </c>
      <c r="DD17" s="653">
        <f>'월별 비용_운영'!DD$8</f>
        <v>5500.0000000000009</v>
      </c>
      <c r="DE17" s="653">
        <f>'월별 비용_운영'!DE$8</f>
        <v>5500.0000000000009</v>
      </c>
      <c r="DF17" s="653">
        <f>'월별 비용_운영'!DF$8</f>
        <v>5500.0000000000009</v>
      </c>
      <c r="DG17" s="653">
        <f>'월별 비용_운영'!DG$8</f>
        <v>5500.0000000000009</v>
      </c>
      <c r="DH17" s="653">
        <f>'월별 비용_운영'!DH$8</f>
        <v>5500.0000000000009</v>
      </c>
      <c r="DI17" s="653">
        <f>'월별 비용_운영'!DI$8</f>
        <v>5500.0000000000009</v>
      </c>
      <c r="DJ17" s="653">
        <f>'월별 비용_운영'!DJ$8</f>
        <v>5500.0000000000009</v>
      </c>
      <c r="DK17" s="653">
        <f>'월별 비용_운영'!DK$8</f>
        <v>5500.0000000000009</v>
      </c>
      <c r="DL17" s="653">
        <f>'월별 비용_운영'!DL$8</f>
        <v>5500.0000000000009</v>
      </c>
      <c r="DM17" s="653">
        <f>'월별 비용_운영'!DM$8</f>
        <v>5500.0000000000009</v>
      </c>
      <c r="DN17" s="653">
        <f>'월별 비용_운영'!DN$8</f>
        <v>5500.0000000000009</v>
      </c>
      <c r="DO17" s="653">
        <f>'월별 비용_운영'!DO$8</f>
        <v>5500.0000000000009</v>
      </c>
      <c r="DP17" s="653">
        <f>'월별 비용_운영'!DP$8</f>
        <v>5500.0000000000009</v>
      </c>
      <c r="DQ17" s="653">
        <f>'월별 비용_운영'!DQ$8</f>
        <v>5500.0000000000009</v>
      </c>
      <c r="DR17" s="653">
        <f>'월별 비용_운영'!DR$8</f>
        <v>5500.0000000000009</v>
      </c>
      <c r="DS17" s="653">
        <f>'월별 비용_운영'!DS$8</f>
        <v>5500.0000000000009</v>
      </c>
      <c r="DT17" s="653">
        <f>'월별 비용_운영'!DT$8</f>
        <v>5500.0000000000009</v>
      </c>
      <c r="DU17" s="653">
        <f>'월별 비용_운영'!DU$8</f>
        <v>5500.0000000000009</v>
      </c>
      <c r="DV17" s="653">
        <f>'월별 비용_운영'!DV$8</f>
        <v>5500.0000000000009</v>
      </c>
    </row>
    <row r="18" spans="1:126" outlineLevel="1" x14ac:dyDescent="0.4">
      <c r="C18" s="654" t="s">
        <v>41</v>
      </c>
      <c r="F18" s="186">
        <f>'월별 비용_운영'!F$9</f>
        <v>0</v>
      </c>
      <c r="G18" s="187">
        <f>'월별 비용_운영'!G$9</f>
        <v>54607.718962500003</v>
      </c>
      <c r="H18" s="187">
        <f>'월별 비용_운영'!H$9</f>
        <v>54607.718962500003</v>
      </c>
      <c r="I18" s="187">
        <f>'월별 비용_운영'!I$9</f>
        <v>54607.718962500003</v>
      </c>
      <c r="J18" s="187">
        <f>'월별 비용_운영'!J$9</f>
        <v>54607.718962500003</v>
      </c>
      <c r="K18" s="187">
        <f>'월별 비용_운영'!K$9</f>
        <v>54607.718962500003</v>
      </c>
      <c r="L18" s="187">
        <f>'월별 비용_운영'!L$9</f>
        <v>54607.718962500003</v>
      </c>
      <c r="M18" s="187">
        <f>'월별 비용_운영'!M$9</f>
        <v>54607.718962500003</v>
      </c>
      <c r="N18" s="187">
        <f>'월별 비용_운영'!N$9</f>
        <v>54607.718962500003</v>
      </c>
      <c r="O18" s="187">
        <f>'월별 비용_운영'!O$9</f>
        <v>54607.718962500003</v>
      </c>
      <c r="P18" s="187">
        <f>'월별 비용_운영'!P$9</f>
        <v>54607.718962500003</v>
      </c>
      <c r="Q18" s="187">
        <f>'월별 비용_운영'!Q$9</f>
        <v>54607.718962500003</v>
      </c>
      <c r="R18" s="187">
        <f>'월별 비용_운영'!R$9</f>
        <v>54607.718962500003</v>
      </c>
      <c r="S18" s="187">
        <f>'월별 비용_운영'!S$9</f>
        <v>55699.873341750004</v>
      </c>
      <c r="T18" s="187">
        <f>'월별 비용_운영'!T$9</f>
        <v>55699.873341750004</v>
      </c>
      <c r="U18" s="187">
        <f>'월별 비용_운영'!U$9</f>
        <v>55699.873341750004</v>
      </c>
      <c r="V18" s="187">
        <f>'월별 비용_운영'!V$9</f>
        <v>55699.873341750004</v>
      </c>
      <c r="W18" s="187">
        <f>'월별 비용_운영'!W$9</f>
        <v>55699.873341750004</v>
      </c>
      <c r="X18" s="187">
        <f>'월별 비용_운영'!X$9</f>
        <v>55699.873341750004</v>
      </c>
      <c r="Y18" s="187">
        <f>'월별 비용_운영'!Y$9</f>
        <v>55699.873341750004</v>
      </c>
      <c r="Z18" s="187">
        <f>'월별 비용_운영'!Z$9</f>
        <v>55699.873341750004</v>
      </c>
      <c r="AA18" s="187">
        <f>'월별 비용_운영'!AA$9</f>
        <v>55699.873341750004</v>
      </c>
      <c r="AB18" s="187">
        <f>'월별 비용_운영'!AB$9</f>
        <v>55699.873341750004</v>
      </c>
      <c r="AC18" s="187">
        <f>'월별 비용_운영'!AC$9</f>
        <v>55699.873341750004</v>
      </c>
      <c r="AD18" s="187">
        <f>'월별 비용_운영'!AD$9</f>
        <v>55699.873341750004</v>
      </c>
      <c r="AE18" s="187">
        <f>'월별 비용_운영'!AE$9</f>
        <v>56813.870808585008</v>
      </c>
      <c r="AF18" s="187">
        <f>'월별 비용_운영'!AF$9</f>
        <v>56813.870808585008</v>
      </c>
      <c r="AG18" s="187">
        <f>'월별 비용_운영'!AG$9</f>
        <v>56813.870808585008</v>
      </c>
      <c r="AH18" s="187">
        <f>'월별 비용_운영'!AH$9</f>
        <v>56813.870808585008</v>
      </c>
      <c r="AI18" s="187">
        <f>'월별 비용_운영'!AI$9</f>
        <v>56813.870808585008</v>
      </c>
      <c r="AJ18" s="187">
        <f>'월별 비용_운영'!AJ$9</f>
        <v>56813.870808585008</v>
      </c>
      <c r="AK18" s="187">
        <f>'월별 비용_운영'!AK$9</f>
        <v>56813.870808585008</v>
      </c>
      <c r="AL18" s="187">
        <f>'월별 비용_운영'!AL$9</f>
        <v>56813.870808585008</v>
      </c>
      <c r="AM18" s="187">
        <f>'월별 비용_운영'!AM$9</f>
        <v>56813.870808585008</v>
      </c>
      <c r="AN18" s="187">
        <f>'월별 비용_운영'!AN$9</f>
        <v>56813.870808585008</v>
      </c>
      <c r="AO18" s="187">
        <f>'월별 비용_운영'!AO$9</f>
        <v>56813.870808585008</v>
      </c>
      <c r="AP18" s="187">
        <f>'월별 비용_운영'!AP$9</f>
        <v>56813.870808585008</v>
      </c>
      <c r="AQ18" s="187">
        <f>'월별 비용_운영'!AQ$9</f>
        <v>57950.148224756711</v>
      </c>
      <c r="AR18" s="187">
        <f>'월별 비용_운영'!AR$9</f>
        <v>57950.148224756711</v>
      </c>
      <c r="AS18" s="187">
        <f>'월별 비용_운영'!AS$9</f>
        <v>57950.148224756711</v>
      </c>
      <c r="AT18" s="187">
        <f>'월별 비용_운영'!AT$9</f>
        <v>57950.148224756711</v>
      </c>
      <c r="AU18" s="187">
        <f>'월별 비용_운영'!AU$9</f>
        <v>57950.148224756711</v>
      </c>
      <c r="AV18" s="187">
        <f>'월별 비용_운영'!AV$9</f>
        <v>57950.148224756711</v>
      </c>
      <c r="AW18" s="187">
        <f>'월별 비용_운영'!AW$9</f>
        <v>57950.148224756711</v>
      </c>
      <c r="AX18" s="187">
        <f>'월별 비용_운영'!AX$9</f>
        <v>57950.148224756711</v>
      </c>
      <c r="AY18" s="187">
        <f>'월별 비용_운영'!AY$9</f>
        <v>57950.148224756711</v>
      </c>
      <c r="AZ18" s="187">
        <f>'월별 비용_운영'!AZ$9</f>
        <v>57950.148224756711</v>
      </c>
      <c r="BA18" s="187">
        <f>'월별 비용_운영'!BA$9</f>
        <v>57950.148224756711</v>
      </c>
      <c r="BB18" s="187">
        <f>'월별 비용_운영'!BB$9</f>
        <v>57950.148224756711</v>
      </c>
      <c r="BC18" s="187">
        <f>'월별 비용_운영'!BC$9</f>
        <v>59109.151189251847</v>
      </c>
      <c r="BD18" s="187">
        <f>'월별 비용_운영'!BD$9</f>
        <v>59109.151189251847</v>
      </c>
      <c r="BE18" s="187">
        <f>'월별 비용_운영'!BE$9</f>
        <v>59109.151189251847</v>
      </c>
      <c r="BF18" s="187">
        <f>'월별 비용_운영'!BF$9</f>
        <v>59109.151189251847</v>
      </c>
      <c r="BG18" s="187">
        <f>'월별 비용_운영'!BG$9</f>
        <v>59109.151189251847</v>
      </c>
      <c r="BH18" s="187">
        <f>'월별 비용_운영'!BH$9</f>
        <v>59109.151189251847</v>
      </c>
      <c r="BI18" s="187">
        <f>'월별 비용_운영'!BI$9</f>
        <v>59109.151189251847</v>
      </c>
      <c r="BJ18" s="187">
        <f>'월별 비용_운영'!BJ$9</f>
        <v>59109.151189251847</v>
      </c>
      <c r="BK18" s="187">
        <f>'월별 비용_운영'!BK$9</f>
        <v>59109.151189251847</v>
      </c>
      <c r="BL18" s="187">
        <f>'월별 비용_운영'!BL$9</f>
        <v>59109.151189251847</v>
      </c>
      <c r="BM18" s="187">
        <f>'월별 비용_운영'!BM$9</f>
        <v>59109.151189251847</v>
      </c>
      <c r="BN18" s="187">
        <f>'월별 비용_운영'!BN$9</f>
        <v>59109.151189251847</v>
      </c>
      <c r="BO18" s="187">
        <f>'월별 비용_운영'!BO$9</f>
        <v>60291.334213036884</v>
      </c>
      <c r="BP18" s="187">
        <f>'월별 비용_운영'!BP$9</f>
        <v>60291.334213036884</v>
      </c>
      <c r="BQ18" s="187">
        <f>'월별 비용_운영'!BQ$9</f>
        <v>60291.334213036884</v>
      </c>
      <c r="BR18" s="187">
        <f>'월별 비용_운영'!BR$9</f>
        <v>60291.334213036884</v>
      </c>
      <c r="BS18" s="187">
        <f>'월별 비용_운영'!BS$9</f>
        <v>60291.334213036884</v>
      </c>
      <c r="BT18" s="187">
        <f>'월별 비용_운영'!BT$9</f>
        <v>60291.334213036884</v>
      </c>
      <c r="BU18" s="187">
        <f>'월별 비용_운영'!BU$9</f>
        <v>60291.334213036884</v>
      </c>
      <c r="BV18" s="187">
        <f>'월별 비용_운영'!BV$9</f>
        <v>60291.334213036884</v>
      </c>
      <c r="BW18" s="187">
        <f>'월별 비용_운영'!BW$9</f>
        <v>60291.334213036884</v>
      </c>
      <c r="BX18" s="187">
        <f>'월별 비용_운영'!BX$9</f>
        <v>60291.334213036884</v>
      </c>
      <c r="BY18" s="187">
        <f>'월별 비용_운영'!BY$9</f>
        <v>60291.334213036884</v>
      </c>
      <c r="BZ18" s="187">
        <f>'월별 비용_운영'!BZ$9</f>
        <v>60291.334213036884</v>
      </c>
      <c r="CA18" s="187">
        <f>'월별 비용_운영'!CA$9</f>
        <v>61497.160897297625</v>
      </c>
      <c r="CB18" s="187">
        <f>'월별 비용_운영'!CB$9</f>
        <v>61497.160897297625</v>
      </c>
      <c r="CC18" s="187">
        <f>'월별 비용_운영'!CC$9</f>
        <v>61497.160897297625</v>
      </c>
      <c r="CD18" s="187">
        <f>'월별 비용_운영'!CD$9</f>
        <v>61497.160897297625</v>
      </c>
      <c r="CE18" s="187">
        <f>'월별 비용_운영'!CE$9</f>
        <v>61497.160897297625</v>
      </c>
      <c r="CF18" s="187">
        <f>'월별 비용_운영'!CF$9</f>
        <v>61497.160897297625</v>
      </c>
      <c r="CG18" s="187">
        <f>'월별 비용_운영'!CG$9</f>
        <v>61497.160897297625</v>
      </c>
      <c r="CH18" s="187">
        <f>'월별 비용_운영'!CH$9</f>
        <v>61497.160897297625</v>
      </c>
      <c r="CI18" s="187">
        <f>'월별 비용_운영'!CI$9</f>
        <v>61497.160897297625</v>
      </c>
      <c r="CJ18" s="187">
        <f>'월별 비용_운영'!CJ$9</f>
        <v>61497.160897297625</v>
      </c>
      <c r="CK18" s="187">
        <f>'월별 비용_운영'!CK$9</f>
        <v>61497.160897297625</v>
      </c>
      <c r="CL18" s="187">
        <f>'월별 비용_운영'!CL$9</f>
        <v>61497.160897297625</v>
      </c>
      <c r="CM18" s="187">
        <f>'월별 비용_운영'!CM$9</f>
        <v>62727.104115243579</v>
      </c>
      <c r="CN18" s="187">
        <f>'월별 비용_운영'!CN$9</f>
        <v>62727.104115243579</v>
      </c>
      <c r="CO18" s="187">
        <f>'월별 비용_운영'!CO$9</f>
        <v>62727.104115243579</v>
      </c>
      <c r="CP18" s="187">
        <f>'월별 비용_운영'!CP$9</f>
        <v>62727.104115243579</v>
      </c>
      <c r="CQ18" s="187">
        <f>'월별 비용_운영'!CQ$9</f>
        <v>62727.104115243579</v>
      </c>
      <c r="CR18" s="187">
        <f>'월별 비용_운영'!CR$9</f>
        <v>62727.104115243579</v>
      </c>
      <c r="CS18" s="187">
        <f>'월별 비용_운영'!CS$9</f>
        <v>62727.104115243579</v>
      </c>
      <c r="CT18" s="187">
        <f>'월별 비용_운영'!CT$9</f>
        <v>62727.104115243579</v>
      </c>
      <c r="CU18" s="187">
        <f>'월별 비용_운영'!CU$9</f>
        <v>62727.104115243579</v>
      </c>
      <c r="CV18" s="187">
        <f>'월별 비용_운영'!CV$9</f>
        <v>62727.104115243579</v>
      </c>
      <c r="CW18" s="187">
        <f>'월별 비용_운영'!CW$9</f>
        <v>62727.104115243579</v>
      </c>
      <c r="CX18" s="187">
        <f>'월별 비용_운영'!CX$9</f>
        <v>62727.104115243579</v>
      </c>
      <c r="CY18" s="187">
        <f>'월별 비용_운영'!CY$9</f>
        <v>63981.646197548449</v>
      </c>
      <c r="CZ18" s="187">
        <f>'월별 비용_운영'!CZ$9</f>
        <v>63981.646197548449</v>
      </c>
      <c r="DA18" s="187">
        <f>'월별 비용_운영'!DA$9</f>
        <v>63981.646197548449</v>
      </c>
      <c r="DB18" s="187">
        <f>'월별 비용_운영'!DB$9</f>
        <v>63981.646197548449</v>
      </c>
      <c r="DC18" s="187">
        <f>'월별 비용_운영'!DC$9</f>
        <v>63981.646197548449</v>
      </c>
      <c r="DD18" s="187">
        <f>'월별 비용_운영'!DD$9</f>
        <v>63981.646197548449</v>
      </c>
      <c r="DE18" s="187">
        <f>'월별 비용_운영'!DE$9</f>
        <v>63981.646197548449</v>
      </c>
      <c r="DF18" s="187">
        <f>'월별 비용_운영'!DF$9</f>
        <v>63981.646197548449</v>
      </c>
      <c r="DG18" s="187">
        <f>'월별 비용_운영'!DG$9</f>
        <v>63981.646197548449</v>
      </c>
      <c r="DH18" s="187">
        <f>'월별 비용_운영'!DH$9</f>
        <v>63981.646197548449</v>
      </c>
      <c r="DI18" s="187">
        <f>'월별 비용_운영'!DI$9</f>
        <v>63981.646197548449</v>
      </c>
      <c r="DJ18" s="187">
        <f>'월별 비용_운영'!DJ$9</f>
        <v>63981.646197548449</v>
      </c>
      <c r="DK18" s="187">
        <f>'월별 비용_운영'!DK$9</f>
        <v>65261.279121499421</v>
      </c>
      <c r="DL18" s="187">
        <f>'월별 비용_운영'!DL$9</f>
        <v>65261.279121499421</v>
      </c>
      <c r="DM18" s="187">
        <f>'월별 비용_운영'!DM$9</f>
        <v>65261.279121499421</v>
      </c>
      <c r="DN18" s="187">
        <f>'월별 비용_운영'!DN$9</f>
        <v>65261.279121499421</v>
      </c>
      <c r="DO18" s="187">
        <f>'월별 비용_운영'!DO$9</f>
        <v>65261.279121499421</v>
      </c>
      <c r="DP18" s="187">
        <f>'월별 비용_운영'!DP$9</f>
        <v>65261.279121499421</v>
      </c>
      <c r="DQ18" s="187">
        <f>'월별 비용_운영'!DQ$9</f>
        <v>65261.279121499421</v>
      </c>
      <c r="DR18" s="187">
        <f>'월별 비용_운영'!DR$9</f>
        <v>65261.279121499421</v>
      </c>
      <c r="DS18" s="187">
        <f>'월별 비용_운영'!DS$9</f>
        <v>65261.279121499421</v>
      </c>
      <c r="DT18" s="187">
        <f>'월별 비용_운영'!DT$9</f>
        <v>65261.279121499421</v>
      </c>
      <c r="DU18" s="187">
        <f>'월별 비용_운영'!DU$9</f>
        <v>65261.279121499421</v>
      </c>
      <c r="DV18" s="187">
        <f>'월별 비용_운영'!DV$9</f>
        <v>65261.279121499421</v>
      </c>
    </row>
    <row r="19" spans="1:126" outlineLevel="1" x14ac:dyDescent="0.4">
      <c r="C19" s="654" t="s">
        <v>42</v>
      </c>
      <c r="F19" s="186">
        <f>'월별 비용_운영'!F$10</f>
        <v>0</v>
      </c>
      <c r="G19" s="187">
        <f>'월별 비용_운영'!G$10</f>
        <v>0</v>
      </c>
      <c r="H19" s="187">
        <f>'월별 비용_운영'!H$10</f>
        <v>0</v>
      </c>
      <c r="I19" s="187">
        <f>'월별 비용_운영'!I$10</f>
        <v>0</v>
      </c>
      <c r="J19" s="187">
        <f>'월별 비용_운영'!J$10</f>
        <v>0</v>
      </c>
      <c r="K19" s="187">
        <f>'월별 비용_운영'!K$10</f>
        <v>0</v>
      </c>
      <c r="L19" s="187">
        <f>'월별 비용_운영'!L$10</f>
        <v>0</v>
      </c>
      <c r="M19" s="187">
        <f>'월별 비용_운영'!M$10</f>
        <v>0</v>
      </c>
      <c r="N19" s="187">
        <f>'월별 비용_운영'!N$10</f>
        <v>0</v>
      </c>
      <c r="O19" s="187">
        <f>'월별 비용_운영'!O$10</f>
        <v>0</v>
      </c>
      <c r="P19" s="187">
        <f>'월별 비용_운영'!P$10</f>
        <v>0</v>
      </c>
      <c r="Q19" s="187">
        <f>'월별 비용_운영'!Q$10</f>
        <v>0</v>
      </c>
      <c r="R19" s="187">
        <f>'월별 비용_운영'!R$10</f>
        <v>0</v>
      </c>
      <c r="S19" s="187">
        <f>'월별 비용_운영'!S$10</f>
        <v>79166.666666666672</v>
      </c>
      <c r="T19" s="187">
        <f>'월별 비용_운영'!T$10</f>
        <v>79166.666666666672</v>
      </c>
      <c r="U19" s="187">
        <f>'월별 비용_운영'!U$10</f>
        <v>79166.666666666672</v>
      </c>
      <c r="V19" s="187">
        <f>'월별 비용_운영'!V$10</f>
        <v>79166.666666666672</v>
      </c>
      <c r="W19" s="187">
        <f>'월별 비용_운영'!W$10</f>
        <v>79166.666666666672</v>
      </c>
      <c r="X19" s="187">
        <f>'월별 비용_운영'!X$10</f>
        <v>79166.666666666672</v>
      </c>
      <c r="Y19" s="187">
        <f>'월별 비용_운영'!Y$10</f>
        <v>79166.666666666672</v>
      </c>
      <c r="Z19" s="187">
        <f>'월별 비용_운영'!Z$10</f>
        <v>79166.666666666672</v>
      </c>
      <c r="AA19" s="187">
        <f>'월별 비용_운영'!AA$10</f>
        <v>79166.666666666672</v>
      </c>
      <c r="AB19" s="187">
        <f>'월별 비용_운영'!AB$10</f>
        <v>79166.666666666672</v>
      </c>
      <c r="AC19" s="187">
        <f>'월별 비용_운영'!AC$10</f>
        <v>79166.666666666672</v>
      </c>
      <c r="AD19" s="187">
        <f>'월별 비용_운영'!AD$10</f>
        <v>79166.666666666672</v>
      </c>
      <c r="AE19" s="187">
        <f>'월별 비용_운영'!AE$10</f>
        <v>83125.000000000015</v>
      </c>
      <c r="AF19" s="187">
        <f>'월별 비용_운영'!AF$10</f>
        <v>83125.000000000015</v>
      </c>
      <c r="AG19" s="187">
        <f>'월별 비용_운영'!AG$10</f>
        <v>83125.000000000015</v>
      </c>
      <c r="AH19" s="187">
        <f>'월별 비용_운영'!AH$10</f>
        <v>83125.000000000015</v>
      </c>
      <c r="AI19" s="187">
        <f>'월별 비용_운영'!AI$10</f>
        <v>83125.000000000015</v>
      </c>
      <c r="AJ19" s="187">
        <f>'월별 비용_운영'!AJ$10</f>
        <v>83125.000000000015</v>
      </c>
      <c r="AK19" s="187">
        <f>'월별 비용_운영'!AK$10</f>
        <v>83125.000000000015</v>
      </c>
      <c r="AL19" s="187">
        <f>'월별 비용_운영'!AL$10</f>
        <v>83125.000000000015</v>
      </c>
      <c r="AM19" s="187">
        <f>'월별 비용_운영'!AM$10</f>
        <v>83125.000000000015</v>
      </c>
      <c r="AN19" s="187">
        <f>'월별 비용_운영'!AN$10</f>
        <v>83125.000000000015</v>
      </c>
      <c r="AO19" s="187">
        <f>'월별 비용_운영'!AO$10</f>
        <v>83125.000000000015</v>
      </c>
      <c r="AP19" s="187">
        <f>'월별 비용_운영'!AP$10</f>
        <v>83125.000000000015</v>
      </c>
      <c r="AQ19" s="187">
        <f>'월별 비용_운영'!AQ$10</f>
        <v>87281.250000000015</v>
      </c>
      <c r="AR19" s="187">
        <f>'월별 비용_운영'!AR$10</f>
        <v>87281.250000000015</v>
      </c>
      <c r="AS19" s="187">
        <f>'월별 비용_운영'!AS$10</f>
        <v>87281.250000000015</v>
      </c>
      <c r="AT19" s="187">
        <f>'월별 비용_운영'!AT$10</f>
        <v>87281.250000000015</v>
      </c>
      <c r="AU19" s="187">
        <f>'월별 비용_운영'!AU$10</f>
        <v>87281.250000000015</v>
      </c>
      <c r="AV19" s="187">
        <f>'월별 비용_운영'!AV$10</f>
        <v>87281.250000000015</v>
      </c>
      <c r="AW19" s="187">
        <f>'월별 비용_운영'!AW$10</f>
        <v>87281.250000000015</v>
      </c>
      <c r="AX19" s="187">
        <f>'월별 비용_운영'!AX$10</f>
        <v>87281.250000000015</v>
      </c>
      <c r="AY19" s="187">
        <f>'월별 비용_운영'!AY$10</f>
        <v>87281.250000000015</v>
      </c>
      <c r="AZ19" s="187">
        <f>'월별 비용_운영'!AZ$10</f>
        <v>87281.250000000015</v>
      </c>
      <c r="BA19" s="187">
        <f>'월별 비용_운영'!BA$10</f>
        <v>87281.250000000015</v>
      </c>
      <c r="BB19" s="187">
        <f>'월별 비용_운영'!BB$10</f>
        <v>87281.250000000015</v>
      </c>
      <c r="BC19" s="187">
        <f>'월별 비용_운영'!BC$10</f>
        <v>91645.312500000015</v>
      </c>
      <c r="BD19" s="187">
        <f>'월별 비용_운영'!BD$10</f>
        <v>91645.312500000015</v>
      </c>
      <c r="BE19" s="187">
        <f>'월별 비용_운영'!BE$10</f>
        <v>91645.312500000015</v>
      </c>
      <c r="BF19" s="187">
        <f>'월별 비용_운영'!BF$10</f>
        <v>91645.312500000015</v>
      </c>
      <c r="BG19" s="187">
        <f>'월별 비용_운영'!BG$10</f>
        <v>91645.312500000015</v>
      </c>
      <c r="BH19" s="187">
        <f>'월별 비용_운영'!BH$10</f>
        <v>91645.312500000015</v>
      </c>
      <c r="BI19" s="187">
        <f>'월별 비용_운영'!BI$10</f>
        <v>91645.312500000015</v>
      </c>
      <c r="BJ19" s="187">
        <f>'월별 비용_운영'!BJ$10</f>
        <v>91645.312500000015</v>
      </c>
      <c r="BK19" s="187">
        <f>'월별 비용_운영'!BK$10</f>
        <v>91645.312500000015</v>
      </c>
      <c r="BL19" s="187">
        <f>'월별 비용_운영'!BL$10</f>
        <v>91645.312500000015</v>
      </c>
      <c r="BM19" s="187">
        <f>'월별 비용_운영'!BM$10</f>
        <v>91645.312500000015</v>
      </c>
      <c r="BN19" s="187">
        <f>'월별 비용_운영'!BN$10</f>
        <v>91645.312500000015</v>
      </c>
      <c r="BO19" s="187">
        <f>'월별 비용_운영'!BO$10</f>
        <v>96227.578125000015</v>
      </c>
      <c r="BP19" s="187">
        <f>'월별 비용_운영'!BP$10</f>
        <v>96227.578125000015</v>
      </c>
      <c r="BQ19" s="187">
        <f>'월별 비용_운영'!BQ$10</f>
        <v>96227.578125000015</v>
      </c>
      <c r="BR19" s="187">
        <f>'월별 비용_운영'!BR$10</f>
        <v>96227.578125000015</v>
      </c>
      <c r="BS19" s="187">
        <f>'월별 비용_운영'!BS$10</f>
        <v>96227.578125000015</v>
      </c>
      <c r="BT19" s="187">
        <f>'월별 비용_운영'!BT$10</f>
        <v>96227.578125000015</v>
      </c>
      <c r="BU19" s="187">
        <f>'월별 비용_운영'!BU$10</f>
        <v>96227.578125000015</v>
      </c>
      <c r="BV19" s="187">
        <f>'월별 비용_운영'!BV$10</f>
        <v>96227.578125000015</v>
      </c>
      <c r="BW19" s="187">
        <f>'월별 비용_운영'!BW$10</f>
        <v>96227.578125000015</v>
      </c>
      <c r="BX19" s="187">
        <f>'월별 비용_운영'!BX$10</f>
        <v>96227.578125000015</v>
      </c>
      <c r="BY19" s="187">
        <f>'월별 비용_운영'!BY$10</f>
        <v>96227.578125000015</v>
      </c>
      <c r="BZ19" s="187">
        <f>'월별 비용_운영'!BZ$10</f>
        <v>96227.578125000015</v>
      </c>
      <c r="CA19" s="187">
        <f>'월별 비용_운영'!CA$10</f>
        <v>101038.95703125001</v>
      </c>
      <c r="CB19" s="187">
        <f>'월별 비용_운영'!CB$10</f>
        <v>101038.95703125001</v>
      </c>
      <c r="CC19" s="187">
        <f>'월별 비용_운영'!CC$10</f>
        <v>101038.95703125001</v>
      </c>
      <c r="CD19" s="187">
        <f>'월별 비용_운영'!CD$10</f>
        <v>101038.95703125001</v>
      </c>
      <c r="CE19" s="187">
        <f>'월별 비용_운영'!CE$10</f>
        <v>101038.95703125001</v>
      </c>
      <c r="CF19" s="187">
        <f>'월별 비용_운영'!CF$10</f>
        <v>101038.95703125001</v>
      </c>
      <c r="CG19" s="187">
        <f>'월별 비용_운영'!CG$10</f>
        <v>101038.95703125001</v>
      </c>
      <c r="CH19" s="187">
        <f>'월별 비용_운영'!CH$10</f>
        <v>101038.95703125001</v>
      </c>
      <c r="CI19" s="187">
        <f>'월별 비용_운영'!CI$10</f>
        <v>101038.95703125001</v>
      </c>
      <c r="CJ19" s="187">
        <f>'월별 비용_운영'!CJ$10</f>
        <v>101038.95703125001</v>
      </c>
      <c r="CK19" s="187">
        <f>'월별 비용_운영'!CK$10</f>
        <v>101038.95703125001</v>
      </c>
      <c r="CL19" s="187">
        <f>'월별 비용_운영'!CL$10</f>
        <v>101038.95703125001</v>
      </c>
      <c r="CM19" s="187">
        <f>'월별 비용_운영'!CM$10</f>
        <v>106090.90488281252</v>
      </c>
      <c r="CN19" s="187">
        <f>'월별 비용_운영'!CN$10</f>
        <v>106090.90488281252</v>
      </c>
      <c r="CO19" s="187">
        <f>'월별 비용_운영'!CO$10</f>
        <v>106090.90488281252</v>
      </c>
      <c r="CP19" s="187">
        <f>'월별 비용_운영'!CP$10</f>
        <v>106090.90488281252</v>
      </c>
      <c r="CQ19" s="187">
        <f>'월별 비용_운영'!CQ$10</f>
        <v>106090.90488281252</v>
      </c>
      <c r="CR19" s="187">
        <f>'월별 비용_운영'!CR$10</f>
        <v>106090.90488281252</v>
      </c>
      <c r="CS19" s="187">
        <f>'월별 비용_운영'!CS$10</f>
        <v>106090.90488281252</v>
      </c>
      <c r="CT19" s="187">
        <f>'월별 비용_운영'!CT$10</f>
        <v>106090.90488281252</v>
      </c>
      <c r="CU19" s="187">
        <f>'월별 비용_운영'!CU$10</f>
        <v>106090.90488281252</v>
      </c>
      <c r="CV19" s="187">
        <f>'월별 비용_운영'!CV$10</f>
        <v>106090.90488281252</v>
      </c>
      <c r="CW19" s="187">
        <f>'월별 비용_운영'!CW$10</f>
        <v>106090.90488281252</v>
      </c>
      <c r="CX19" s="187">
        <f>'월별 비용_운영'!CX$10</f>
        <v>106090.90488281252</v>
      </c>
      <c r="CY19" s="187">
        <f>'월별 비용_운영'!CY$10</f>
        <v>111395.45012695316</v>
      </c>
      <c r="CZ19" s="187">
        <f>'월별 비용_운영'!CZ$10</f>
        <v>111395.45012695316</v>
      </c>
      <c r="DA19" s="187">
        <f>'월별 비용_운영'!DA$10</f>
        <v>111395.45012695316</v>
      </c>
      <c r="DB19" s="187">
        <f>'월별 비용_운영'!DB$10</f>
        <v>111395.45012695316</v>
      </c>
      <c r="DC19" s="187">
        <f>'월별 비용_운영'!DC$10</f>
        <v>111395.45012695316</v>
      </c>
      <c r="DD19" s="187">
        <f>'월별 비용_운영'!DD$10</f>
        <v>111395.45012695316</v>
      </c>
      <c r="DE19" s="187">
        <f>'월별 비용_운영'!DE$10</f>
        <v>111395.45012695316</v>
      </c>
      <c r="DF19" s="187">
        <f>'월별 비용_운영'!DF$10</f>
        <v>111395.45012695316</v>
      </c>
      <c r="DG19" s="187">
        <f>'월별 비용_운영'!DG$10</f>
        <v>111395.45012695316</v>
      </c>
      <c r="DH19" s="187">
        <f>'월별 비용_운영'!DH$10</f>
        <v>111395.45012695316</v>
      </c>
      <c r="DI19" s="187">
        <f>'월별 비용_운영'!DI$10</f>
        <v>111395.45012695316</v>
      </c>
      <c r="DJ19" s="187">
        <f>'월별 비용_운영'!DJ$10</f>
        <v>111395.45012695316</v>
      </c>
      <c r="DK19" s="187">
        <f>'월별 비용_운영'!DK$10</f>
        <v>116965.22263330083</v>
      </c>
      <c r="DL19" s="187">
        <f>'월별 비용_운영'!DL$10</f>
        <v>116965.22263330083</v>
      </c>
      <c r="DM19" s="187">
        <f>'월별 비용_운영'!DM$10</f>
        <v>116965.22263330083</v>
      </c>
      <c r="DN19" s="187">
        <f>'월별 비용_운영'!DN$10</f>
        <v>116965.22263330083</v>
      </c>
      <c r="DO19" s="187">
        <f>'월별 비용_운영'!DO$10</f>
        <v>116965.22263330083</v>
      </c>
      <c r="DP19" s="187">
        <f>'월별 비용_운영'!DP$10</f>
        <v>116965.22263330083</v>
      </c>
      <c r="DQ19" s="187">
        <f>'월별 비용_운영'!DQ$10</f>
        <v>116965.22263330083</v>
      </c>
      <c r="DR19" s="187">
        <f>'월별 비용_운영'!DR$10</f>
        <v>116965.22263330083</v>
      </c>
      <c r="DS19" s="187">
        <f>'월별 비용_운영'!DS$10</f>
        <v>116965.22263330083</v>
      </c>
      <c r="DT19" s="187">
        <f>'월별 비용_운영'!DT$10</f>
        <v>116965.22263330083</v>
      </c>
      <c r="DU19" s="187">
        <f>'월별 비용_운영'!DU$10</f>
        <v>116965.22263330083</v>
      </c>
      <c r="DV19" s="187">
        <f>'월별 비용_운영'!DV$10</f>
        <v>116965.22263330083</v>
      </c>
    </row>
    <row r="20" spans="1:126" outlineLevel="1" x14ac:dyDescent="0.4">
      <c r="C20" s="654" t="s">
        <v>43</v>
      </c>
      <c r="F20" s="186">
        <f>'월별 비용_운영'!F$11</f>
        <v>0</v>
      </c>
      <c r="G20" s="187">
        <f>'월별 비용_운영'!G$11</f>
        <v>4497.1062675000003</v>
      </c>
      <c r="H20" s="187">
        <f>'월별 비용_운영'!H$11</f>
        <v>4497.1062675000003</v>
      </c>
      <c r="I20" s="187">
        <f>'월별 비용_운영'!I$11</f>
        <v>4497.1062675000003</v>
      </c>
      <c r="J20" s="187">
        <f>'월별 비용_운영'!J$11</f>
        <v>4497.1062675000003</v>
      </c>
      <c r="K20" s="187">
        <f>'월별 비용_운영'!K$11</f>
        <v>4497.1062675000003</v>
      </c>
      <c r="L20" s="187">
        <f>'월별 비용_운영'!L$11</f>
        <v>4497.1062675000003</v>
      </c>
      <c r="M20" s="187">
        <f>'월별 비용_운영'!M$11</f>
        <v>4497.1062675000003</v>
      </c>
      <c r="N20" s="187">
        <f>'월별 비용_운영'!N$11</f>
        <v>4497.1062675000003</v>
      </c>
      <c r="O20" s="187">
        <f>'월별 비용_운영'!O$11</f>
        <v>4497.1062675000003</v>
      </c>
      <c r="P20" s="187">
        <f>'월별 비용_운영'!P$11</f>
        <v>4497.1062675000003</v>
      </c>
      <c r="Q20" s="187">
        <f>'월별 비용_운영'!Q$11</f>
        <v>4497.1062675000003</v>
      </c>
      <c r="R20" s="187">
        <f>'월별 비용_운영'!R$11</f>
        <v>4497.1062675000003</v>
      </c>
      <c r="S20" s="187">
        <f>'월별 비용_운영'!S$11</f>
        <v>4497.1062675000003</v>
      </c>
      <c r="T20" s="187">
        <f>'월별 비용_운영'!T$11</f>
        <v>4497.1062675000003</v>
      </c>
      <c r="U20" s="187">
        <f>'월별 비용_운영'!U$11</f>
        <v>4497.1062675000003</v>
      </c>
      <c r="V20" s="187">
        <f>'월별 비용_운영'!V$11</f>
        <v>4497.1062675000003</v>
      </c>
      <c r="W20" s="187">
        <f>'월별 비용_운영'!W$11</f>
        <v>4497.1062675000003</v>
      </c>
      <c r="X20" s="187">
        <f>'월별 비용_운영'!X$11</f>
        <v>4497.1062675000003</v>
      </c>
      <c r="Y20" s="187">
        <f>'월별 비용_운영'!Y$11</f>
        <v>4497.1062675000003</v>
      </c>
      <c r="Z20" s="187">
        <f>'월별 비용_운영'!Z$11</f>
        <v>4497.1062675000003</v>
      </c>
      <c r="AA20" s="187">
        <f>'월별 비용_운영'!AA$11</f>
        <v>4497.1062675000003</v>
      </c>
      <c r="AB20" s="187">
        <f>'월별 비용_운영'!AB$11</f>
        <v>4497.1062675000003</v>
      </c>
      <c r="AC20" s="187">
        <f>'월별 비용_운영'!AC$11</f>
        <v>4497.1062675000003</v>
      </c>
      <c r="AD20" s="187">
        <f>'월별 비용_운영'!AD$11</f>
        <v>4497.1062675000003</v>
      </c>
      <c r="AE20" s="187">
        <f>'월별 비용_운영'!AE$11</f>
        <v>4497.1062675000003</v>
      </c>
      <c r="AF20" s="187">
        <f>'월별 비용_운영'!AF$11</f>
        <v>4497.1062675000003</v>
      </c>
      <c r="AG20" s="187">
        <f>'월별 비용_운영'!AG$11</f>
        <v>4497.1062675000003</v>
      </c>
      <c r="AH20" s="187">
        <f>'월별 비용_운영'!AH$11</f>
        <v>4497.1062675000003</v>
      </c>
      <c r="AI20" s="187">
        <f>'월별 비용_운영'!AI$11</f>
        <v>4497.1062675000003</v>
      </c>
      <c r="AJ20" s="187">
        <f>'월별 비용_운영'!AJ$11</f>
        <v>4497.1062675000003</v>
      </c>
      <c r="AK20" s="187">
        <f>'월별 비용_운영'!AK$11</f>
        <v>4497.1062675000003</v>
      </c>
      <c r="AL20" s="187">
        <f>'월별 비용_운영'!AL$11</f>
        <v>4497.1062675000003</v>
      </c>
      <c r="AM20" s="187">
        <f>'월별 비용_운영'!AM$11</f>
        <v>4497.1062675000003</v>
      </c>
      <c r="AN20" s="187">
        <f>'월별 비용_운영'!AN$11</f>
        <v>4497.1062675000003</v>
      </c>
      <c r="AO20" s="187">
        <f>'월별 비용_운영'!AO$11</f>
        <v>4497.1062675000003</v>
      </c>
      <c r="AP20" s="187">
        <f>'월별 비용_운영'!AP$11</f>
        <v>4497.1062675000003</v>
      </c>
      <c r="AQ20" s="187">
        <f>'월별 비용_운영'!AQ$11</f>
        <v>4497.1062675000003</v>
      </c>
      <c r="AR20" s="187">
        <f>'월별 비용_운영'!AR$11</f>
        <v>4497.1062675000003</v>
      </c>
      <c r="AS20" s="187">
        <f>'월별 비용_운영'!AS$11</f>
        <v>4497.1062675000003</v>
      </c>
      <c r="AT20" s="187">
        <f>'월별 비용_운영'!AT$11</f>
        <v>4497.1062675000003</v>
      </c>
      <c r="AU20" s="187">
        <f>'월별 비용_운영'!AU$11</f>
        <v>4497.1062675000003</v>
      </c>
      <c r="AV20" s="187">
        <f>'월별 비용_운영'!AV$11</f>
        <v>4497.1062675000003</v>
      </c>
      <c r="AW20" s="187">
        <f>'월별 비용_운영'!AW$11</f>
        <v>4497.1062675000003</v>
      </c>
      <c r="AX20" s="187">
        <f>'월별 비용_운영'!AX$11</f>
        <v>4497.1062675000003</v>
      </c>
      <c r="AY20" s="187">
        <f>'월별 비용_운영'!AY$11</f>
        <v>4497.1062675000003</v>
      </c>
      <c r="AZ20" s="187">
        <f>'월별 비용_운영'!AZ$11</f>
        <v>4497.1062675000003</v>
      </c>
      <c r="BA20" s="187">
        <f>'월별 비용_운영'!BA$11</f>
        <v>4497.1062675000003</v>
      </c>
      <c r="BB20" s="187">
        <f>'월별 비용_운영'!BB$11</f>
        <v>4497.1062675000003</v>
      </c>
      <c r="BC20" s="187">
        <f>'월별 비용_운영'!BC$11</f>
        <v>4497.1062675000003</v>
      </c>
      <c r="BD20" s="187">
        <f>'월별 비용_운영'!BD$11</f>
        <v>4497.1062675000003</v>
      </c>
      <c r="BE20" s="187">
        <f>'월별 비용_운영'!BE$11</f>
        <v>4497.1062675000003</v>
      </c>
      <c r="BF20" s="187">
        <f>'월별 비용_운영'!BF$11</f>
        <v>4497.1062675000003</v>
      </c>
      <c r="BG20" s="187">
        <f>'월별 비용_운영'!BG$11</f>
        <v>4497.1062675000003</v>
      </c>
      <c r="BH20" s="187">
        <f>'월별 비용_운영'!BH$11</f>
        <v>4497.1062675000003</v>
      </c>
      <c r="BI20" s="187">
        <f>'월별 비용_운영'!BI$11</f>
        <v>4497.1062675000003</v>
      </c>
      <c r="BJ20" s="187">
        <f>'월별 비용_운영'!BJ$11</f>
        <v>4497.1062675000003</v>
      </c>
      <c r="BK20" s="187">
        <f>'월별 비용_운영'!BK$11</f>
        <v>4497.1062675000003</v>
      </c>
      <c r="BL20" s="187">
        <f>'월별 비용_운영'!BL$11</f>
        <v>4497.1062675000003</v>
      </c>
      <c r="BM20" s="187">
        <f>'월별 비용_운영'!BM$11</f>
        <v>4497.1062675000003</v>
      </c>
      <c r="BN20" s="187">
        <f>'월별 비용_운영'!BN$11</f>
        <v>4497.1062675000003</v>
      </c>
      <c r="BO20" s="187">
        <f>'월별 비용_운영'!BO$11</f>
        <v>4497.1062675000003</v>
      </c>
      <c r="BP20" s="187">
        <f>'월별 비용_운영'!BP$11</f>
        <v>4497.1062675000003</v>
      </c>
      <c r="BQ20" s="187">
        <f>'월별 비용_운영'!BQ$11</f>
        <v>4497.1062675000003</v>
      </c>
      <c r="BR20" s="187">
        <f>'월별 비용_운영'!BR$11</f>
        <v>4497.1062675000003</v>
      </c>
      <c r="BS20" s="187">
        <f>'월별 비용_운영'!BS$11</f>
        <v>4497.1062675000003</v>
      </c>
      <c r="BT20" s="187">
        <f>'월별 비용_운영'!BT$11</f>
        <v>4497.1062675000003</v>
      </c>
      <c r="BU20" s="187">
        <f>'월별 비용_운영'!BU$11</f>
        <v>4497.1062675000003</v>
      </c>
      <c r="BV20" s="187">
        <f>'월별 비용_운영'!BV$11</f>
        <v>4497.1062675000003</v>
      </c>
      <c r="BW20" s="187">
        <f>'월별 비용_운영'!BW$11</f>
        <v>4497.1062675000003</v>
      </c>
      <c r="BX20" s="187">
        <f>'월별 비용_운영'!BX$11</f>
        <v>4497.1062675000003</v>
      </c>
      <c r="BY20" s="187">
        <f>'월별 비용_운영'!BY$11</f>
        <v>4497.1062675000003</v>
      </c>
      <c r="BZ20" s="187">
        <f>'월별 비용_운영'!BZ$11</f>
        <v>4497.1062675000003</v>
      </c>
      <c r="CA20" s="187">
        <f>'월별 비용_운영'!CA$11</f>
        <v>4497.1062675000003</v>
      </c>
      <c r="CB20" s="187">
        <f>'월별 비용_운영'!CB$11</f>
        <v>4497.1062675000003</v>
      </c>
      <c r="CC20" s="187">
        <f>'월별 비용_운영'!CC$11</f>
        <v>4497.1062675000003</v>
      </c>
      <c r="CD20" s="187">
        <f>'월별 비용_운영'!CD$11</f>
        <v>4497.1062675000003</v>
      </c>
      <c r="CE20" s="187">
        <f>'월별 비용_운영'!CE$11</f>
        <v>4497.1062675000003</v>
      </c>
      <c r="CF20" s="187">
        <f>'월별 비용_운영'!CF$11</f>
        <v>4497.1062675000003</v>
      </c>
      <c r="CG20" s="187">
        <f>'월별 비용_운영'!CG$11</f>
        <v>4497.1062675000003</v>
      </c>
      <c r="CH20" s="187">
        <f>'월별 비용_운영'!CH$11</f>
        <v>4497.1062675000003</v>
      </c>
      <c r="CI20" s="187">
        <f>'월별 비용_운영'!CI$11</f>
        <v>4497.1062675000003</v>
      </c>
      <c r="CJ20" s="187">
        <f>'월별 비용_운영'!CJ$11</f>
        <v>4497.1062675000003</v>
      </c>
      <c r="CK20" s="187">
        <f>'월별 비용_운영'!CK$11</f>
        <v>4497.1062675000003</v>
      </c>
      <c r="CL20" s="187">
        <f>'월별 비용_운영'!CL$11</f>
        <v>4497.1062675000003</v>
      </c>
      <c r="CM20" s="187">
        <f>'월별 비용_운영'!CM$11</f>
        <v>4497.1062675000003</v>
      </c>
      <c r="CN20" s="187">
        <f>'월별 비용_운영'!CN$11</f>
        <v>4497.1062675000003</v>
      </c>
      <c r="CO20" s="187">
        <f>'월별 비용_운영'!CO$11</f>
        <v>4497.1062675000003</v>
      </c>
      <c r="CP20" s="187">
        <f>'월별 비용_운영'!CP$11</f>
        <v>4497.1062675000003</v>
      </c>
      <c r="CQ20" s="187">
        <f>'월별 비용_운영'!CQ$11</f>
        <v>4497.1062675000003</v>
      </c>
      <c r="CR20" s="187">
        <f>'월별 비용_운영'!CR$11</f>
        <v>4497.1062675000003</v>
      </c>
      <c r="CS20" s="187">
        <f>'월별 비용_운영'!CS$11</f>
        <v>4497.1062675000003</v>
      </c>
      <c r="CT20" s="187">
        <f>'월별 비용_운영'!CT$11</f>
        <v>4497.1062675000003</v>
      </c>
      <c r="CU20" s="187">
        <f>'월별 비용_운영'!CU$11</f>
        <v>4497.1062675000003</v>
      </c>
      <c r="CV20" s="187">
        <f>'월별 비용_운영'!CV$11</f>
        <v>4497.1062675000003</v>
      </c>
      <c r="CW20" s="187">
        <f>'월별 비용_운영'!CW$11</f>
        <v>4497.1062675000003</v>
      </c>
      <c r="CX20" s="187">
        <f>'월별 비용_운영'!CX$11</f>
        <v>4497.1062675000003</v>
      </c>
      <c r="CY20" s="187">
        <f>'월별 비용_운영'!CY$11</f>
        <v>4497.1062675000003</v>
      </c>
      <c r="CZ20" s="187">
        <f>'월별 비용_운영'!CZ$11</f>
        <v>4497.1062675000003</v>
      </c>
      <c r="DA20" s="187">
        <f>'월별 비용_운영'!DA$11</f>
        <v>4497.1062675000003</v>
      </c>
      <c r="DB20" s="187">
        <f>'월별 비용_운영'!DB$11</f>
        <v>4497.1062675000003</v>
      </c>
      <c r="DC20" s="187">
        <f>'월별 비용_운영'!DC$11</f>
        <v>4497.1062675000003</v>
      </c>
      <c r="DD20" s="187">
        <f>'월별 비용_운영'!DD$11</f>
        <v>4497.1062675000003</v>
      </c>
      <c r="DE20" s="187">
        <f>'월별 비용_운영'!DE$11</f>
        <v>4497.1062675000003</v>
      </c>
      <c r="DF20" s="187">
        <f>'월별 비용_운영'!DF$11</f>
        <v>4497.1062675000003</v>
      </c>
      <c r="DG20" s="187">
        <f>'월별 비용_운영'!DG$11</f>
        <v>4497.1062675000003</v>
      </c>
      <c r="DH20" s="187">
        <f>'월별 비용_운영'!DH$11</f>
        <v>4497.1062675000003</v>
      </c>
      <c r="DI20" s="187">
        <f>'월별 비용_운영'!DI$11</f>
        <v>4497.1062675000003</v>
      </c>
      <c r="DJ20" s="187">
        <f>'월별 비용_운영'!DJ$11</f>
        <v>4497.1062675000003</v>
      </c>
      <c r="DK20" s="187">
        <f>'월별 비용_운영'!DK$11</f>
        <v>4497.1062675000003</v>
      </c>
      <c r="DL20" s="187">
        <f>'월별 비용_운영'!DL$11</f>
        <v>4497.1062675000003</v>
      </c>
      <c r="DM20" s="187">
        <f>'월별 비용_운영'!DM$11</f>
        <v>4497.1062675000003</v>
      </c>
      <c r="DN20" s="187">
        <f>'월별 비용_운영'!DN$11</f>
        <v>4497.1062675000003</v>
      </c>
      <c r="DO20" s="187">
        <f>'월별 비용_운영'!DO$11</f>
        <v>4497.1062675000003</v>
      </c>
      <c r="DP20" s="187">
        <f>'월별 비용_운영'!DP$11</f>
        <v>4497.1062675000003</v>
      </c>
      <c r="DQ20" s="187">
        <f>'월별 비용_운영'!DQ$11</f>
        <v>4497.1062675000003</v>
      </c>
      <c r="DR20" s="187">
        <f>'월별 비용_운영'!DR$11</f>
        <v>4497.1062675000003</v>
      </c>
      <c r="DS20" s="187">
        <f>'월별 비용_운영'!DS$11</f>
        <v>4497.1062675000003</v>
      </c>
      <c r="DT20" s="187">
        <f>'월별 비용_운영'!DT$11</f>
        <v>4497.1062675000003</v>
      </c>
      <c r="DU20" s="187">
        <f>'월별 비용_운영'!DU$11</f>
        <v>4497.1062675000003</v>
      </c>
      <c r="DV20" s="187">
        <f>'월별 비용_운영'!DV$11</f>
        <v>4497.1062675000003</v>
      </c>
    </row>
    <row r="21" spans="1:126" outlineLevel="1" x14ac:dyDescent="0.4">
      <c r="C21" s="654" t="s">
        <v>44</v>
      </c>
      <c r="F21" s="186">
        <f>'월별 비용_운영'!F$12</f>
        <v>0</v>
      </c>
      <c r="G21" s="187">
        <f>'월별 비용_운영'!G$12</f>
        <v>38546.62515</v>
      </c>
      <c r="H21" s="187">
        <f>'월별 비용_운영'!H$12</f>
        <v>38546.62515</v>
      </c>
      <c r="I21" s="187">
        <f>'월별 비용_운영'!I$12</f>
        <v>38546.62515</v>
      </c>
      <c r="J21" s="187">
        <f>'월별 비용_운영'!J$12</f>
        <v>38546.62515</v>
      </c>
      <c r="K21" s="187">
        <f>'월별 비용_운영'!K$12</f>
        <v>38546.62515</v>
      </c>
      <c r="L21" s="187">
        <f>'월별 비용_운영'!L$12</f>
        <v>38546.62515</v>
      </c>
      <c r="M21" s="187">
        <f>'월별 비용_운영'!M$12</f>
        <v>38546.62515</v>
      </c>
      <c r="N21" s="187">
        <f>'월별 비용_운영'!N$12</f>
        <v>38546.62515</v>
      </c>
      <c r="O21" s="187">
        <f>'월별 비용_운영'!O$12</f>
        <v>38546.62515</v>
      </c>
      <c r="P21" s="187">
        <f>'월별 비용_운영'!P$12</f>
        <v>38546.62515</v>
      </c>
      <c r="Q21" s="187">
        <f>'월별 비용_운영'!Q$12</f>
        <v>38546.62515</v>
      </c>
      <c r="R21" s="187">
        <f>'월별 비용_운영'!R$12</f>
        <v>38546.62515</v>
      </c>
      <c r="S21" s="187">
        <f>'월별 비용_운영'!S$12</f>
        <v>38546.62515</v>
      </c>
      <c r="T21" s="187">
        <f>'월별 비용_운영'!T$12</f>
        <v>38546.62515</v>
      </c>
      <c r="U21" s="187">
        <f>'월별 비용_운영'!U$12</f>
        <v>38546.62515</v>
      </c>
      <c r="V21" s="187">
        <f>'월별 비용_운영'!V$12</f>
        <v>38546.62515</v>
      </c>
      <c r="W21" s="187">
        <f>'월별 비용_운영'!W$12</f>
        <v>38546.62515</v>
      </c>
      <c r="X21" s="187">
        <f>'월별 비용_운영'!X$12</f>
        <v>38546.62515</v>
      </c>
      <c r="Y21" s="187">
        <f>'월별 비용_운영'!Y$12</f>
        <v>38546.62515</v>
      </c>
      <c r="Z21" s="187">
        <f>'월별 비용_운영'!Z$12</f>
        <v>38546.62515</v>
      </c>
      <c r="AA21" s="187">
        <f>'월별 비용_운영'!AA$12</f>
        <v>38546.62515</v>
      </c>
      <c r="AB21" s="187">
        <f>'월별 비용_운영'!AB$12</f>
        <v>38546.62515</v>
      </c>
      <c r="AC21" s="187">
        <f>'월별 비용_운영'!AC$12</f>
        <v>38546.62515</v>
      </c>
      <c r="AD21" s="187">
        <f>'월별 비용_운영'!AD$12</f>
        <v>38546.62515</v>
      </c>
      <c r="AE21" s="187">
        <f>'월별 비용_운영'!AE$12</f>
        <v>38546.62515</v>
      </c>
      <c r="AF21" s="187">
        <f>'월별 비용_운영'!AF$12</f>
        <v>38546.62515</v>
      </c>
      <c r="AG21" s="187">
        <f>'월별 비용_운영'!AG$12</f>
        <v>38546.62515</v>
      </c>
      <c r="AH21" s="187">
        <f>'월별 비용_운영'!AH$12</f>
        <v>38546.62515</v>
      </c>
      <c r="AI21" s="187">
        <f>'월별 비용_운영'!AI$12</f>
        <v>38546.62515</v>
      </c>
      <c r="AJ21" s="187">
        <f>'월별 비용_운영'!AJ$12</f>
        <v>38546.62515</v>
      </c>
      <c r="AK21" s="187">
        <f>'월별 비용_운영'!AK$12</f>
        <v>38546.62515</v>
      </c>
      <c r="AL21" s="187">
        <f>'월별 비용_운영'!AL$12</f>
        <v>38546.62515</v>
      </c>
      <c r="AM21" s="187">
        <f>'월별 비용_운영'!AM$12</f>
        <v>38546.62515</v>
      </c>
      <c r="AN21" s="187">
        <f>'월별 비용_운영'!AN$12</f>
        <v>38546.62515</v>
      </c>
      <c r="AO21" s="187">
        <f>'월별 비용_운영'!AO$12</f>
        <v>38546.62515</v>
      </c>
      <c r="AP21" s="187">
        <f>'월별 비용_운영'!AP$12</f>
        <v>38546.62515</v>
      </c>
      <c r="AQ21" s="187">
        <f>'월별 비용_운영'!AQ$12</f>
        <v>38546.62515</v>
      </c>
      <c r="AR21" s="187">
        <f>'월별 비용_운영'!AR$12</f>
        <v>38546.62515</v>
      </c>
      <c r="AS21" s="187">
        <f>'월별 비용_운영'!AS$12</f>
        <v>38546.62515</v>
      </c>
      <c r="AT21" s="187">
        <f>'월별 비용_운영'!AT$12</f>
        <v>38546.62515</v>
      </c>
      <c r="AU21" s="187">
        <f>'월별 비용_운영'!AU$12</f>
        <v>38546.62515</v>
      </c>
      <c r="AV21" s="187">
        <f>'월별 비용_운영'!AV$12</f>
        <v>38546.62515</v>
      </c>
      <c r="AW21" s="187">
        <f>'월별 비용_운영'!AW$12</f>
        <v>38546.62515</v>
      </c>
      <c r="AX21" s="187">
        <f>'월별 비용_운영'!AX$12</f>
        <v>38546.62515</v>
      </c>
      <c r="AY21" s="187">
        <f>'월별 비용_운영'!AY$12</f>
        <v>38546.62515</v>
      </c>
      <c r="AZ21" s="187">
        <f>'월별 비용_운영'!AZ$12</f>
        <v>38546.62515</v>
      </c>
      <c r="BA21" s="187">
        <f>'월별 비용_운영'!BA$12</f>
        <v>38546.62515</v>
      </c>
      <c r="BB21" s="187">
        <f>'월별 비용_운영'!BB$12</f>
        <v>38546.62515</v>
      </c>
      <c r="BC21" s="187">
        <f>'월별 비용_운영'!BC$12</f>
        <v>38546.62515</v>
      </c>
      <c r="BD21" s="187">
        <f>'월별 비용_운영'!BD$12</f>
        <v>38546.62515</v>
      </c>
      <c r="BE21" s="187">
        <f>'월별 비용_운영'!BE$12</f>
        <v>38546.62515</v>
      </c>
      <c r="BF21" s="187">
        <f>'월별 비용_운영'!BF$12</f>
        <v>38546.62515</v>
      </c>
      <c r="BG21" s="187">
        <f>'월별 비용_운영'!BG$12</f>
        <v>38546.62515</v>
      </c>
      <c r="BH21" s="187">
        <f>'월별 비용_운영'!BH$12</f>
        <v>38546.62515</v>
      </c>
      <c r="BI21" s="187">
        <f>'월별 비용_운영'!BI$12</f>
        <v>38546.62515</v>
      </c>
      <c r="BJ21" s="187">
        <f>'월별 비용_운영'!BJ$12</f>
        <v>38546.62515</v>
      </c>
      <c r="BK21" s="187">
        <f>'월별 비용_운영'!BK$12</f>
        <v>38546.62515</v>
      </c>
      <c r="BL21" s="187">
        <f>'월별 비용_운영'!BL$12</f>
        <v>38546.62515</v>
      </c>
      <c r="BM21" s="187">
        <f>'월별 비용_운영'!BM$12</f>
        <v>38546.62515</v>
      </c>
      <c r="BN21" s="187">
        <f>'월별 비용_운영'!BN$12</f>
        <v>38546.62515</v>
      </c>
      <c r="BO21" s="187">
        <f>'월별 비용_운영'!BO$12</f>
        <v>38546.62515</v>
      </c>
      <c r="BP21" s="187">
        <f>'월별 비용_운영'!BP$12</f>
        <v>38546.62515</v>
      </c>
      <c r="BQ21" s="187">
        <f>'월별 비용_운영'!BQ$12</f>
        <v>38546.62515</v>
      </c>
      <c r="BR21" s="187">
        <f>'월별 비용_운영'!BR$12</f>
        <v>38546.62515</v>
      </c>
      <c r="BS21" s="187">
        <f>'월별 비용_운영'!BS$12</f>
        <v>38546.62515</v>
      </c>
      <c r="BT21" s="187">
        <f>'월별 비용_운영'!BT$12</f>
        <v>38546.62515</v>
      </c>
      <c r="BU21" s="187">
        <f>'월별 비용_운영'!BU$12</f>
        <v>38546.62515</v>
      </c>
      <c r="BV21" s="187">
        <f>'월별 비용_운영'!BV$12</f>
        <v>38546.62515</v>
      </c>
      <c r="BW21" s="187">
        <f>'월별 비용_운영'!BW$12</f>
        <v>38546.62515</v>
      </c>
      <c r="BX21" s="187">
        <f>'월별 비용_운영'!BX$12</f>
        <v>38546.62515</v>
      </c>
      <c r="BY21" s="187">
        <f>'월별 비용_운영'!BY$12</f>
        <v>38546.62515</v>
      </c>
      <c r="BZ21" s="187">
        <f>'월별 비용_운영'!BZ$12</f>
        <v>38546.62515</v>
      </c>
      <c r="CA21" s="187">
        <f>'월별 비용_운영'!CA$12</f>
        <v>38546.62515</v>
      </c>
      <c r="CB21" s="187">
        <f>'월별 비용_운영'!CB$12</f>
        <v>38546.62515</v>
      </c>
      <c r="CC21" s="187">
        <f>'월별 비용_운영'!CC$12</f>
        <v>38546.62515</v>
      </c>
      <c r="CD21" s="187">
        <f>'월별 비용_운영'!CD$12</f>
        <v>38546.62515</v>
      </c>
      <c r="CE21" s="187">
        <f>'월별 비용_운영'!CE$12</f>
        <v>38546.62515</v>
      </c>
      <c r="CF21" s="187">
        <f>'월별 비용_운영'!CF$12</f>
        <v>38546.62515</v>
      </c>
      <c r="CG21" s="187">
        <f>'월별 비용_운영'!CG$12</f>
        <v>38546.62515</v>
      </c>
      <c r="CH21" s="187">
        <f>'월별 비용_운영'!CH$12</f>
        <v>38546.62515</v>
      </c>
      <c r="CI21" s="187">
        <f>'월별 비용_운영'!CI$12</f>
        <v>38546.62515</v>
      </c>
      <c r="CJ21" s="187">
        <f>'월별 비용_운영'!CJ$12</f>
        <v>38546.62515</v>
      </c>
      <c r="CK21" s="187">
        <f>'월별 비용_운영'!CK$12</f>
        <v>38546.62515</v>
      </c>
      <c r="CL21" s="187">
        <f>'월별 비용_운영'!CL$12</f>
        <v>38546.62515</v>
      </c>
      <c r="CM21" s="187">
        <f>'월별 비용_운영'!CM$12</f>
        <v>38546.62515</v>
      </c>
      <c r="CN21" s="187">
        <f>'월별 비용_운영'!CN$12</f>
        <v>38546.62515</v>
      </c>
      <c r="CO21" s="187">
        <f>'월별 비용_운영'!CO$12</f>
        <v>38546.62515</v>
      </c>
      <c r="CP21" s="187">
        <f>'월별 비용_운영'!CP$12</f>
        <v>38546.62515</v>
      </c>
      <c r="CQ21" s="187">
        <f>'월별 비용_운영'!CQ$12</f>
        <v>38546.62515</v>
      </c>
      <c r="CR21" s="187">
        <f>'월별 비용_운영'!CR$12</f>
        <v>38546.62515</v>
      </c>
      <c r="CS21" s="187">
        <f>'월별 비용_운영'!CS$12</f>
        <v>38546.62515</v>
      </c>
      <c r="CT21" s="187">
        <f>'월별 비용_운영'!CT$12</f>
        <v>38546.62515</v>
      </c>
      <c r="CU21" s="187">
        <f>'월별 비용_운영'!CU$12</f>
        <v>38546.62515</v>
      </c>
      <c r="CV21" s="187">
        <f>'월별 비용_운영'!CV$12</f>
        <v>38546.62515</v>
      </c>
      <c r="CW21" s="187">
        <f>'월별 비용_운영'!CW$12</f>
        <v>38546.62515</v>
      </c>
      <c r="CX21" s="187">
        <f>'월별 비용_운영'!CX$12</f>
        <v>38546.62515</v>
      </c>
      <c r="CY21" s="187">
        <f>'월별 비용_운영'!CY$12</f>
        <v>38546.62515</v>
      </c>
      <c r="CZ21" s="187">
        <f>'월별 비용_운영'!CZ$12</f>
        <v>38546.62515</v>
      </c>
      <c r="DA21" s="187">
        <f>'월별 비용_운영'!DA$12</f>
        <v>38546.62515</v>
      </c>
      <c r="DB21" s="187">
        <f>'월별 비용_운영'!DB$12</f>
        <v>38546.62515</v>
      </c>
      <c r="DC21" s="187">
        <f>'월별 비용_운영'!DC$12</f>
        <v>38546.62515</v>
      </c>
      <c r="DD21" s="187">
        <f>'월별 비용_운영'!DD$12</f>
        <v>38546.62515</v>
      </c>
      <c r="DE21" s="187">
        <f>'월별 비용_운영'!DE$12</f>
        <v>38546.62515</v>
      </c>
      <c r="DF21" s="187">
        <f>'월별 비용_운영'!DF$12</f>
        <v>38546.62515</v>
      </c>
      <c r="DG21" s="187">
        <f>'월별 비용_운영'!DG$12</f>
        <v>38546.62515</v>
      </c>
      <c r="DH21" s="187">
        <f>'월별 비용_운영'!DH$12</f>
        <v>38546.62515</v>
      </c>
      <c r="DI21" s="187">
        <f>'월별 비용_운영'!DI$12</f>
        <v>38546.62515</v>
      </c>
      <c r="DJ21" s="187">
        <f>'월별 비용_운영'!DJ$12</f>
        <v>38546.62515</v>
      </c>
      <c r="DK21" s="187">
        <f>'월별 비용_운영'!DK$12</f>
        <v>38546.62515</v>
      </c>
      <c r="DL21" s="187">
        <f>'월별 비용_운영'!DL$12</f>
        <v>38546.62515</v>
      </c>
      <c r="DM21" s="187">
        <f>'월별 비용_운영'!DM$12</f>
        <v>38546.62515</v>
      </c>
      <c r="DN21" s="187">
        <f>'월별 비용_운영'!DN$12</f>
        <v>38546.62515</v>
      </c>
      <c r="DO21" s="187">
        <f>'월별 비용_운영'!DO$12</f>
        <v>38546.62515</v>
      </c>
      <c r="DP21" s="187">
        <f>'월별 비용_운영'!DP$12</f>
        <v>38546.62515</v>
      </c>
      <c r="DQ21" s="187">
        <f>'월별 비용_운영'!DQ$12</f>
        <v>38546.62515</v>
      </c>
      <c r="DR21" s="187">
        <f>'월별 비용_운영'!DR$12</f>
        <v>38546.62515</v>
      </c>
      <c r="DS21" s="187">
        <f>'월별 비용_운영'!DS$12</f>
        <v>38546.62515</v>
      </c>
      <c r="DT21" s="187">
        <f>'월별 비용_운영'!DT$12</f>
        <v>38546.62515</v>
      </c>
      <c r="DU21" s="187">
        <f>'월별 비용_운영'!DU$12</f>
        <v>38546.62515</v>
      </c>
      <c r="DV21" s="187">
        <f>'월별 비용_운영'!DV$12</f>
        <v>38546.62515</v>
      </c>
    </row>
    <row r="22" spans="1:126" outlineLevel="1" x14ac:dyDescent="0.4">
      <c r="C22" s="654" t="s">
        <v>45</v>
      </c>
      <c r="F22" s="186">
        <f>'월별 비용_운영'!F$13</f>
        <v>0</v>
      </c>
      <c r="G22" s="187">
        <f>'월별 비용_운영'!G$13</f>
        <v>2500</v>
      </c>
      <c r="H22" s="187">
        <f>'월별 비용_운영'!H$13</f>
        <v>2500</v>
      </c>
      <c r="I22" s="187">
        <f>'월별 비용_운영'!I$13</f>
        <v>2500</v>
      </c>
      <c r="J22" s="187">
        <f>'월별 비용_운영'!J$13</f>
        <v>2500</v>
      </c>
      <c r="K22" s="187">
        <f>'월별 비용_운영'!K$13</f>
        <v>2500</v>
      </c>
      <c r="L22" s="187">
        <f>'월별 비용_운영'!L$13</f>
        <v>2500</v>
      </c>
      <c r="M22" s="187">
        <f>'월별 비용_운영'!M$13</f>
        <v>2500</v>
      </c>
      <c r="N22" s="187">
        <f>'월별 비용_운영'!N$13</f>
        <v>2500</v>
      </c>
      <c r="O22" s="187">
        <f>'월별 비용_운영'!O$13</f>
        <v>2500</v>
      </c>
      <c r="P22" s="187">
        <f>'월별 비용_운영'!P$13</f>
        <v>2500</v>
      </c>
      <c r="Q22" s="187">
        <f>'월별 비용_운영'!Q$13</f>
        <v>2500</v>
      </c>
      <c r="R22" s="187">
        <f>'월별 비용_운영'!R$13</f>
        <v>2500</v>
      </c>
      <c r="S22" s="187">
        <f>'월별 비용_운영'!S$13</f>
        <v>2500</v>
      </c>
      <c r="T22" s="187">
        <f>'월별 비용_운영'!T$13</f>
        <v>2500</v>
      </c>
      <c r="U22" s="187">
        <f>'월별 비용_운영'!U$13</f>
        <v>2500</v>
      </c>
      <c r="V22" s="187">
        <f>'월별 비용_운영'!V$13</f>
        <v>2500</v>
      </c>
      <c r="W22" s="187">
        <f>'월별 비용_운영'!W$13</f>
        <v>2500</v>
      </c>
      <c r="X22" s="187">
        <f>'월별 비용_운영'!X$13</f>
        <v>2500</v>
      </c>
      <c r="Y22" s="187">
        <f>'월별 비용_운영'!Y$13</f>
        <v>2500</v>
      </c>
      <c r="Z22" s="187">
        <f>'월별 비용_운영'!Z$13</f>
        <v>2500</v>
      </c>
      <c r="AA22" s="187">
        <f>'월별 비용_운영'!AA$13</f>
        <v>2500</v>
      </c>
      <c r="AB22" s="187">
        <f>'월별 비용_운영'!AB$13</f>
        <v>2500</v>
      </c>
      <c r="AC22" s="187">
        <f>'월별 비용_운영'!AC$13</f>
        <v>2500</v>
      </c>
      <c r="AD22" s="187">
        <f>'월별 비용_운영'!AD$13</f>
        <v>2500</v>
      </c>
      <c r="AE22" s="187">
        <f>'월별 비용_운영'!AE$13</f>
        <v>2500</v>
      </c>
      <c r="AF22" s="187">
        <f>'월별 비용_운영'!AF$13</f>
        <v>2500</v>
      </c>
      <c r="AG22" s="187">
        <f>'월별 비용_운영'!AG$13</f>
        <v>2500</v>
      </c>
      <c r="AH22" s="187">
        <f>'월별 비용_운영'!AH$13</f>
        <v>2500</v>
      </c>
      <c r="AI22" s="187">
        <f>'월별 비용_운영'!AI$13</f>
        <v>2500</v>
      </c>
      <c r="AJ22" s="187">
        <f>'월별 비용_운영'!AJ$13</f>
        <v>2500</v>
      </c>
      <c r="AK22" s="187">
        <f>'월별 비용_운영'!AK$13</f>
        <v>2500</v>
      </c>
      <c r="AL22" s="187">
        <f>'월별 비용_운영'!AL$13</f>
        <v>2500</v>
      </c>
      <c r="AM22" s="187">
        <f>'월별 비용_운영'!AM$13</f>
        <v>2500</v>
      </c>
      <c r="AN22" s="187">
        <f>'월별 비용_운영'!AN$13</f>
        <v>2500</v>
      </c>
      <c r="AO22" s="187">
        <f>'월별 비용_운영'!AO$13</f>
        <v>2500</v>
      </c>
      <c r="AP22" s="187">
        <f>'월별 비용_운영'!AP$13</f>
        <v>2500</v>
      </c>
      <c r="AQ22" s="187">
        <f>'월별 비용_운영'!AQ$13</f>
        <v>2500</v>
      </c>
      <c r="AR22" s="187">
        <f>'월별 비용_운영'!AR$13</f>
        <v>2500</v>
      </c>
      <c r="AS22" s="187">
        <f>'월별 비용_운영'!AS$13</f>
        <v>2500</v>
      </c>
      <c r="AT22" s="187">
        <f>'월별 비용_운영'!AT$13</f>
        <v>2500</v>
      </c>
      <c r="AU22" s="187">
        <f>'월별 비용_운영'!AU$13</f>
        <v>2500</v>
      </c>
      <c r="AV22" s="187">
        <f>'월별 비용_운영'!AV$13</f>
        <v>2500</v>
      </c>
      <c r="AW22" s="187">
        <f>'월별 비용_운영'!AW$13</f>
        <v>2500</v>
      </c>
      <c r="AX22" s="187">
        <f>'월별 비용_운영'!AX$13</f>
        <v>2500</v>
      </c>
      <c r="AY22" s="187">
        <f>'월별 비용_운영'!AY$13</f>
        <v>2500</v>
      </c>
      <c r="AZ22" s="187">
        <f>'월별 비용_운영'!AZ$13</f>
        <v>2500</v>
      </c>
      <c r="BA22" s="187">
        <f>'월별 비용_운영'!BA$13</f>
        <v>2500</v>
      </c>
      <c r="BB22" s="187">
        <f>'월별 비용_운영'!BB$13</f>
        <v>2500</v>
      </c>
      <c r="BC22" s="187">
        <f>'월별 비용_운영'!BC$13</f>
        <v>2500</v>
      </c>
      <c r="BD22" s="187">
        <f>'월별 비용_운영'!BD$13</f>
        <v>2500</v>
      </c>
      <c r="BE22" s="187">
        <f>'월별 비용_운영'!BE$13</f>
        <v>2500</v>
      </c>
      <c r="BF22" s="187">
        <f>'월별 비용_운영'!BF$13</f>
        <v>2500</v>
      </c>
      <c r="BG22" s="187">
        <f>'월별 비용_운영'!BG$13</f>
        <v>2500</v>
      </c>
      <c r="BH22" s="187">
        <f>'월별 비용_운영'!BH$13</f>
        <v>2500</v>
      </c>
      <c r="BI22" s="187">
        <f>'월별 비용_운영'!BI$13</f>
        <v>2500</v>
      </c>
      <c r="BJ22" s="187">
        <f>'월별 비용_운영'!BJ$13</f>
        <v>2500</v>
      </c>
      <c r="BK22" s="187">
        <f>'월별 비용_운영'!BK$13</f>
        <v>2500</v>
      </c>
      <c r="BL22" s="187">
        <f>'월별 비용_운영'!BL$13</f>
        <v>2500</v>
      </c>
      <c r="BM22" s="187">
        <f>'월별 비용_운영'!BM$13</f>
        <v>2500</v>
      </c>
      <c r="BN22" s="187">
        <f>'월별 비용_운영'!BN$13</f>
        <v>2500</v>
      </c>
      <c r="BO22" s="187">
        <f>'월별 비용_운영'!BO$13</f>
        <v>2500</v>
      </c>
      <c r="BP22" s="187">
        <f>'월별 비용_운영'!BP$13</f>
        <v>2500</v>
      </c>
      <c r="BQ22" s="187">
        <f>'월별 비용_운영'!BQ$13</f>
        <v>2500</v>
      </c>
      <c r="BR22" s="187">
        <f>'월별 비용_운영'!BR$13</f>
        <v>2500</v>
      </c>
      <c r="BS22" s="187">
        <f>'월별 비용_운영'!BS$13</f>
        <v>2500</v>
      </c>
      <c r="BT22" s="187">
        <f>'월별 비용_운영'!BT$13</f>
        <v>2500</v>
      </c>
      <c r="BU22" s="187">
        <f>'월별 비용_운영'!BU$13</f>
        <v>2500</v>
      </c>
      <c r="BV22" s="187">
        <f>'월별 비용_운영'!BV$13</f>
        <v>2500</v>
      </c>
      <c r="BW22" s="187">
        <f>'월별 비용_운영'!BW$13</f>
        <v>2500</v>
      </c>
      <c r="BX22" s="187">
        <f>'월별 비용_운영'!BX$13</f>
        <v>2500</v>
      </c>
      <c r="BY22" s="187">
        <f>'월별 비용_운영'!BY$13</f>
        <v>2500</v>
      </c>
      <c r="BZ22" s="187">
        <f>'월별 비용_운영'!BZ$13</f>
        <v>2500</v>
      </c>
      <c r="CA22" s="187">
        <f>'월별 비용_운영'!CA$13</f>
        <v>2500</v>
      </c>
      <c r="CB22" s="187">
        <f>'월별 비용_운영'!CB$13</f>
        <v>2500</v>
      </c>
      <c r="CC22" s="187">
        <f>'월별 비용_운영'!CC$13</f>
        <v>2500</v>
      </c>
      <c r="CD22" s="187">
        <f>'월별 비용_운영'!CD$13</f>
        <v>2500</v>
      </c>
      <c r="CE22" s="187">
        <f>'월별 비용_운영'!CE$13</f>
        <v>2500</v>
      </c>
      <c r="CF22" s="187">
        <f>'월별 비용_운영'!CF$13</f>
        <v>2500</v>
      </c>
      <c r="CG22" s="187">
        <f>'월별 비용_운영'!CG$13</f>
        <v>2500</v>
      </c>
      <c r="CH22" s="187">
        <f>'월별 비용_운영'!CH$13</f>
        <v>2500</v>
      </c>
      <c r="CI22" s="187">
        <f>'월별 비용_운영'!CI$13</f>
        <v>2500</v>
      </c>
      <c r="CJ22" s="187">
        <f>'월별 비용_운영'!CJ$13</f>
        <v>2500</v>
      </c>
      <c r="CK22" s="187">
        <f>'월별 비용_운영'!CK$13</f>
        <v>2500</v>
      </c>
      <c r="CL22" s="187">
        <f>'월별 비용_운영'!CL$13</f>
        <v>2500</v>
      </c>
      <c r="CM22" s="187">
        <f>'월별 비용_운영'!CM$13</f>
        <v>2500</v>
      </c>
      <c r="CN22" s="187">
        <f>'월별 비용_운영'!CN$13</f>
        <v>2500</v>
      </c>
      <c r="CO22" s="187">
        <f>'월별 비용_운영'!CO$13</f>
        <v>2500</v>
      </c>
      <c r="CP22" s="187">
        <f>'월별 비용_운영'!CP$13</f>
        <v>2500</v>
      </c>
      <c r="CQ22" s="187">
        <f>'월별 비용_운영'!CQ$13</f>
        <v>2500</v>
      </c>
      <c r="CR22" s="187">
        <f>'월별 비용_운영'!CR$13</f>
        <v>2500</v>
      </c>
      <c r="CS22" s="187">
        <f>'월별 비용_운영'!CS$13</f>
        <v>2500</v>
      </c>
      <c r="CT22" s="187">
        <f>'월별 비용_운영'!CT$13</f>
        <v>2500</v>
      </c>
      <c r="CU22" s="187">
        <f>'월별 비용_운영'!CU$13</f>
        <v>2500</v>
      </c>
      <c r="CV22" s="187">
        <f>'월별 비용_운영'!CV$13</f>
        <v>2500</v>
      </c>
      <c r="CW22" s="187">
        <f>'월별 비용_운영'!CW$13</f>
        <v>2500</v>
      </c>
      <c r="CX22" s="187">
        <f>'월별 비용_운영'!CX$13</f>
        <v>2500</v>
      </c>
      <c r="CY22" s="187">
        <f>'월별 비용_운영'!CY$13</f>
        <v>2500</v>
      </c>
      <c r="CZ22" s="187">
        <f>'월별 비용_운영'!CZ$13</f>
        <v>2500</v>
      </c>
      <c r="DA22" s="187">
        <f>'월별 비용_운영'!DA$13</f>
        <v>2500</v>
      </c>
      <c r="DB22" s="187">
        <f>'월별 비용_운영'!DB$13</f>
        <v>2500</v>
      </c>
      <c r="DC22" s="187">
        <f>'월별 비용_운영'!DC$13</f>
        <v>2500</v>
      </c>
      <c r="DD22" s="187">
        <f>'월별 비용_운영'!DD$13</f>
        <v>2500</v>
      </c>
      <c r="DE22" s="187">
        <f>'월별 비용_운영'!DE$13</f>
        <v>2500</v>
      </c>
      <c r="DF22" s="187">
        <f>'월별 비용_운영'!DF$13</f>
        <v>2500</v>
      </c>
      <c r="DG22" s="187">
        <f>'월별 비용_운영'!DG$13</f>
        <v>2500</v>
      </c>
      <c r="DH22" s="187">
        <f>'월별 비용_운영'!DH$13</f>
        <v>2500</v>
      </c>
      <c r="DI22" s="187">
        <f>'월별 비용_운영'!DI$13</f>
        <v>2500</v>
      </c>
      <c r="DJ22" s="187">
        <f>'월별 비용_운영'!DJ$13</f>
        <v>2500</v>
      </c>
      <c r="DK22" s="187">
        <f>'월별 비용_운영'!DK$13</f>
        <v>2500</v>
      </c>
      <c r="DL22" s="187">
        <f>'월별 비용_운영'!DL$13</f>
        <v>2500</v>
      </c>
      <c r="DM22" s="187">
        <f>'월별 비용_운영'!DM$13</f>
        <v>2500</v>
      </c>
      <c r="DN22" s="187">
        <f>'월별 비용_운영'!DN$13</f>
        <v>2500</v>
      </c>
      <c r="DO22" s="187">
        <f>'월별 비용_운영'!DO$13</f>
        <v>2500</v>
      </c>
      <c r="DP22" s="187">
        <f>'월별 비용_운영'!DP$13</f>
        <v>2500</v>
      </c>
      <c r="DQ22" s="187">
        <f>'월별 비용_운영'!DQ$13</f>
        <v>2500</v>
      </c>
      <c r="DR22" s="187">
        <f>'월별 비용_운영'!DR$13</f>
        <v>2500</v>
      </c>
      <c r="DS22" s="187">
        <f>'월별 비용_운영'!DS$13</f>
        <v>2500</v>
      </c>
      <c r="DT22" s="187">
        <f>'월별 비용_운영'!DT$13</f>
        <v>2500</v>
      </c>
      <c r="DU22" s="187">
        <f>'월별 비용_운영'!DU$13</f>
        <v>2500</v>
      </c>
      <c r="DV22" s="187">
        <f>'월별 비용_운영'!DV$13</f>
        <v>2500</v>
      </c>
    </row>
    <row r="23" spans="1:126" outlineLevel="1" x14ac:dyDescent="0.4">
      <c r="C23" s="654" t="s">
        <v>46</v>
      </c>
      <c r="F23" s="186">
        <f>'월별 비용_운영'!F$15</f>
        <v>0</v>
      </c>
      <c r="G23" s="187">
        <f>'월별 비용_운영'!G$15</f>
        <v>18397.40061844368</v>
      </c>
      <c r="H23" s="187">
        <f>'월별 비용_운영'!H$15</f>
        <v>19010.647305725135</v>
      </c>
      <c r="I23" s="187">
        <f>'월별 비용_운영'!I$15</f>
        <v>18397.40061844368</v>
      </c>
      <c r="J23" s="187">
        <f>'월별 비용_운영'!J$15</f>
        <v>19010.647305725135</v>
      </c>
      <c r="K23" s="187">
        <f>'월별 비용_운영'!K$15</f>
        <v>19098.100316786698</v>
      </c>
      <c r="L23" s="187">
        <f>'월별 비용_운영'!L$15</f>
        <v>17865.96481247788</v>
      </c>
      <c r="M23" s="187">
        <f>'월별 비용_운영'!M$15</f>
        <v>19098.100316786698</v>
      </c>
      <c r="N23" s="187">
        <f>'월별 비용_운영'!N$15</f>
        <v>18482.032564632289</v>
      </c>
      <c r="O23" s="187">
        <f>'월별 비용_운영'!O$15</f>
        <v>19098.100316786698</v>
      </c>
      <c r="P23" s="187">
        <f>'월별 비용_운영'!P$15</f>
        <v>18482.032564632289</v>
      </c>
      <c r="Q23" s="187">
        <f>'월별 비용_운영'!Q$15</f>
        <v>19098.100316786698</v>
      </c>
      <c r="R23" s="187">
        <f>'월별 비용_운영'!R$15</f>
        <v>19098.100316786698</v>
      </c>
      <c r="S23" s="187">
        <f>'월별 비용_운영'!S$15</f>
        <v>18482.032564632289</v>
      </c>
      <c r="T23" s="187">
        <f>'월별 비용_운영'!T$15</f>
        <v>19098.100316786698</v>
      </c>
      <c r="U23" s="187">
        <f>'월별 비용_운영'!U$15</f>
        <v>18482.032564632289</v>
      </c>
      <c r="V23" s="187">
        <f>'월별 비용_운영'!V$15</f>
        <v>19098.100316786698</v>
      </c>
      <c r="W23" s="187">
        <f>'월별 비용_운영'!W$15</f>
        <v>19277.493491637808</v>
      </c>
      <c r="X23" s="187">
        <f>'월별 비용_운영'!X$15</f>
        <v>17411.92960535028</v>
      </c>
      <c r="Y23" s="187">
        <f>'월별 비용_운영'!Y$15</f>
        <v>19277.493491637808</v>
      </c>
      <c r="Z23" s="187">
        <f>'월별 비용_운영'!Z$15</f>
        <v>18655.638862875297</v>
      </c>
      <c r="AA23" s="187">
        <f>'월별 비용_운영'!AA$15</f>
        <v>19277.493491637808</v>
      </c>
      <c r="AB23" s="187">
        <f>'월별 비용_운영'!AB$15</f>
        <v>18655.638862875297</v>
      </c>
      <c r="AC23" s="187">
        <f>'월별 비용_운영'!AC$15</f>
        <v>19277.493491637808</v>
      </c>
      <c r="AD23" s="187">
        <f>'월별 비용_운영'!AD$15</f>
        <v>19277.493491637808</v>
      </c>
      <c r="AE23" s="187">
        <f>'월별 비용_운영'!AE$15</f>
        <v>18655.638862875297</v>
      </c>
      <c r="AF23" s="187">
        <f>'월별 비용_운영'!AF$15</f>
        <v>19277.493491637808</v>
      </c>
      <c r="AG23" s="187">
        <f>'월별 비용_운영'!AG$15</f>
        <v>18655.638862875297</v>
      </c>
      <c r="AH23" s="187">
        <f>'월별 비용_운영'!AH$15</f>
        <v>19277.493491637808</v>
      </c>
      <c r="AI23" s="187">
        <f>'월별 비용_운영'!AI$15</f>
        <v>19391.85614274324</v>
      </c>
      <c r="AJ23" s="187">
        <f>'월별 비용_운영'!AJ$15</f>
        <v>17515.224903122926</v>
      </c>
      <c r="AK23" s="187">
        <f>'월별 비용_운영'!AK$15</f>
        <v>19391.85614274324</v>
      </c>
      <c r="AL23" s="187">
        <f>'월별 비용_운영'!AL$15</f>
        <v>18766.312396203131</v>
      </c>
      <c r="AM23" s="187">
        <f>'월별 비용_운영'!AM$15</f>
        <v>19391.85614274324</v>
      </c>
      <c r="AN23" s="187">
        <f>'월별 비용_운영'!AN$15</f>
        <v>18766.312396203131</v>
      </c>
      <c r="AO23" s="187">
        <f>'월별 비용_운영'!AO$15</f>
        <v>19391.85614274324</v>
      </c>
      <c r="AP23" s="187">
        <f>'월별 비용_운영'!AP$15</f>
        <v>19391.85614274324</v>
      </c>
      <c r="AQ23" s="187">
        <f>'월별 비용_운영'!AQ$15</f>
        <v>18766.312396203131</v>
      </c>
      <c r="AR23" s="187">
        <f>'월별 비용_운영'!AR$15</f>
        <v>19391.85614274324</v>
      </c>
      <c r="AS23" s="187">
        <f>'월별 비용_운영'!AS$15</f>
        <v>18766.312396203131</v>
      </c>
      <c r="AT23" s="187">
        <f>'월별 비용_운영'!AT$15</f>
        <v>19391.85614274324</v>
      </c>
      <c r="AU23" s="187">
        <f>'월별 비용_운영'!AU$15</f>
        <v>19493.511832614735</v>
      </c>
      <c r="AV23" s="187">
        <f>'월별 비용_운영'!AV$15</f>
        <v>17607.042945587502</v>
      </c>
      <c r="AW23" s="187">
        <f>'월별 비용_운영'!AW$15</f>
        <v>19493.511832614735</v>
      </c>
      <c r="AX23" s="187">
        <f>'월별 비용_운영'!AX$15</f>
        <v>18864.688870272323</v>
      </c>
      <c r="AY23" s="187">
        <f>'월별 비용_운영'!AY$15</f>
        <v>19493.511832614735</v>
      </c>
      <c r="AZ23" s="187">
        <f>'월별 비용_운영'!AZ$15</f>
        <v>18864.688870272323</v>
      </c>
      <c r="BA23" s="187">
        <f>'월별 비용_운영'!BA$15</f>
        <v>19493.511832614735</v>
      </c>
      <c r="BB23" s="187">
        <f>'월별 비용_운영'!BB$15</f>
        <v>19493.511832614735</v>
      </c>
      <c r="BC23" s="187">
        <f>'월별 비용_운영'!BC$15</f>
        <v>18864.688870272323</v>
      </c>
      <c r="BD23" s="187">
        <f>'월별 비용_운영'!BD$15</f>
        <v>19493.511832614735</v>
      </c>
      <c r="BE23" s="187">
        <f>'월별 비용_운영'!BE$15</f>
        <v>18864.688870272323</v>
      </c>
      <c r="BF23" s="187">
        <f>'월별 비용_운영'!BF$15</f>
        <v>19493.511832614735</v>
      </c>
      <c r="BG23" s="187">
        <f>'월별 비용_운영'!BG$15</f>
        <v>19528.956570647777</v>
      </c>
      <c r="BH23" s="187">
        <f>'월별 비용_운영'!BH$15</f>
        <v>18269.023888670501</v>
      </c>
      <c r="BI23" s="187">
        <f>'월별 비용_운영'!BI$15</f>
        <v>19528.956570647777</v>
      </c>
      <c r="BJ23" s="187">
        <f>'월별 비용_운영'!BJ$15</f>
        <v>18898.990229659139</v>
      </c>
      <c r="BK23" s="187">
        <f>'월별 비용_운영'!BK$15</f>
        <v>19528.956570647777</v>
      </c>
      <c r="BL23" s="187">
        <f>'월별 비용_운영'!BL$15</f>
        <v>18898.990229659139</v>
      </c>
      <c r="BM23" s="187">
        <f>'월별 비용_운영'!BM$15</f>
        <v>19528.956570647777</v>
      </c>
      <c r="BN23" s="187">
        <f>'월별 비용_운영'!BN$15</f>
        <v>19528.956570647777</v>
      </c>
      <c r="BO23" s="187">
        <f>'월별 비용_운영'!BO$15</f>
        <v>18898.990229659139</v>
      </c>
      <c r="BP23" s="187">
        <f>'월별 비용_운영'!BP$15</f>
        <v>19528.956570647777</v>
      </c>
      <c r="BQ23" s="187">
        <f>'월별 비용_운영'!BQ$15</f>
        <v>18898.990229659139</v>
      </c>
      <c r="BR23" s="187">
        <f>'월별 비용_운영'!BR$15</f>
        <v>19528.956570647777</v>
      </c>
      <c r="BS23" s="187">
        <f>'월별 비용_운영'!BS$15</f>
        <v>19658.702328655916</v>
      </c>
      <c r="BT23" s="187">
        <f>'월별 비용_운영'!BT$15</f>
        <v>17756.247264592439</v>
      </c>
      <c r="BU23" s="187">
        <f>'월별 비용_운영'!BU$15</f>
        <v>19658.702328655916</v>
      </c>
      <c r="BV23" s="187">
        <f>'월별 비용_운영'!BV$15</f>
        <v>19024.550640634756</v>
      </c>
      <c r="BW23" s="187">
        <f>'월별 비용_운영'!BW$15</f>
        <v>19658.702328655916</v>
      </c>
      <c r="BX23" s="187">
        <f>'월별 비용_운영'!BX$15</f>
        <v>19024.550640634756</v>
      </c>
      <c r="BY23" s="187">
        <f>'월별 비용_운영'!BY$15</f>
        <v>19658.702328655916</v>
      </c>
      <c r="BZ23" s="187">
        <f>'월별 비용_운영'!BZ$15</f>
        <v>19658.702328655916</v>
      </c>
      <c r="CA23" s="187">
        <f>'월별 비용_운영'!CA$15</f>
        <v>19024.550640634756</v>
      </c>
      <c r="CB23" s="187">
        <f>'월별 비용_운영'!CB$15</f>
        <v>19658.702328655916</v>
      </c>
      <c r="CC23" s="187">
        <f>'월별 비용_운영'!CC$15</f>
        <v>19024.550640634756</v>
      </c>
      <c r="CD23" s="187">
        <f>'월별 비용_운영'!CD$15</f>
        <v>19658.702328655916</v>
      </c>
      <c r="CE23" s="187">
        <f>'월별 비용_운영'!CE$15</f>
        <v>0.13232328767123286</v>
      </c>
      <c r="CF23" s="187">
        <f>'월별 비용_운영'!CF$15</f>
        <v>0.11951780821917808</v>
      </c>
      <c r="CG23" s="187">
        <f>'월별 비용_운영'!CG$15</f>
        <v>0.13232328767123286</v>
      </c>
      <c r="CH23" s="187">
        <f>'월별 비용_운영'!CH$15</f>
        <v>0.12805479452054797</v>
      </c>
      <c r="CI23" s="187">
        <f>'월별 비용_운영'!CI$15</f>
        <v>0.13232328767123286</v>
      </c>
      <c r="CJ23" s="187">
        <f>'월별 비용_운영'!CJ$15</f>
        <v>0.12805479452054797</v>
      </c>
      <c r="CK23" s="187">
        <f>'월별 비용_운영'!CK$15</f>
        <v>0.13232328767123286</v>
      </c>
      <c r="CL23" s="187">
        <f>'월별 비용_운영'!CL$15</f>
        <v>0.13232328767123286</v>
      </c>
      <c r="CM23" s="187">
        <f>'월별 비용_운영'!CM$15</f>
        <v>0.12805479452054797</v>
      </c>
      <c r="CN23" s="187">
        <f>'월별 비용_운영'!CN$15</f>
        <v>0.13232328767123286</v>
      </c>
      <c r="CO23" s="187">
        <f>'월별 비용_운영'!CO$15</f>
        <v>0.12805479452054797</v>
      </c>
      <c r="CP23" s="187">
        <f>'월별 비용_운영'!CP$15</f>
        <v>0.13232328767123286</v>
      </c>
      <c r="CQ23" s="187">
        <f>'월별 비용_운영'!CQ$15</f>
        <v>0.13232328767123286</v>
      </c>
      <c r="CR23" s="187">
        <f>'월별 비용_운영'!CR$15</f>
        <v>0.11951780821917808</v>
      </c>
      <c r="CS23" s="187">
        <f>'월별 비용_운영'!CS$15</f>
        <v>0.13232328767123286</v>
      </c>
      <c r="CT23" s="187">
        <f>'월별 비용_운영'!CT$15</f>
        <v>0.12805479452054797</v>
      </c>
      <c r="CU23" s="187">
        <f>'월별 비용_운영'!CU$15</f>
        <v>0.13232328767123286</v>
      </c>
      <c r="CV23" s="187">
        <f>'월별 비용_운영'!CV$15</f>
        <v>0.12805479452054797</v>
      </c>
      <c r="CW23" s="187">
        <f>'월별 비용_운영'!CW$15</f>
        <v>0.13232328767123286</v>
      </c>
      <c r="CX23" s="187">
        <f>'월별 비용_운영'!CX$15</f>
        <v>0.13232328767123286</v>
      </c>
      <c r="CY23" s="187">
        <f>'월별 비용_운영'!CY$15</f>
        <v>0.12805479452054797</v>
      </c>
      <c r="CZ23" s="187">
        <f>'월별 비용_운영'!CZ$15</f>
        <v>0.13232328767123286</v>
      </c>
      <c r="DA23" s="187">
        <f>'월별 비용_운영'!DA$15</f>
        <v>0.12805479452054797</v>
      </c>
      <c r="DB23" s="187">
        <f>'월별 비용_운영'!DB$15</f>
        <v>0.13232328767123286</v>
      </c>
      <c r="DC23" s="187">
        <f>'월별 비용_운영'!DC$15</f>
        <v>0.1319617486338798</v>
      </c>
      <c r="DD23" s="187">
        <f>'월별 비용_운영'!DD$15</f>
        <v>0.12344808743169398</v>
      </c>
      <c r="DE23" s="187">
        <f>'월별 비용_운영'!DE$15</f>
        <v>0.1319617486338798</v>
      </c>
      <c r="DF23" s="187">
        <f>'월별 비용_운영'!DF$15</f>
        <v>0.12770491803278688</v>
      </c>
      <c r="DG23" s="187">
        <f>'월별 비용_운영'!DG$15</f>
        <v>0.1319617486338798</v>
      </c>
      <c r="DH23" s="187">
        <f>'월별 비용_운영'!DH$15</f>
        <v>0.12770491803278688</v>
      </c>
      <c r="DI23" s="187">
        <f>'월별 비용_운영'!DI$15</f>
        <v>0.1319617486338798</v>
      </c>
      <c r="DJ23" s="187">
        <f>'월별 비용_운영'!DJ$15</f>
        <v>0.1319617486338798</v>
      </c>
      <c r="DK23" s="187">
        <f>'월별 비용_운영'!DK$15</f>
        <v>0.12770491803278688</v>
      </c>
      <c r="DL23" s="187">
        <f>'월별 비용_운영'!DL$15</f>
        <v>0.1319617486338798</v>
      </c>
      <c r="DM23" s="187">
        <f>'월별 비용_운영'!DM$15</f>
        <v>0.12770491803278688</v>
      </c>
      <c r="DN23" s="187">
        <f>'월별 비용_운영'!DN$15</f>
        <v>0.1319617486338798</v>
      </c>
      <c r="DO23" s="187">
        <f>'월별 비용_운영'!DO$15</f>
        <v>0.19875720164609056</v>
      </c>
      <c r="DP23" s="187">
        <f>'월별 비용_운영'!DP$15</f>
        <v>0.17952263374485597</v>
      </c>
      <c r="DQ23" s="187">
        <f>'월별 비용_운영'!DQ$15</f>
        <v>0.19875720164609056</v>
      </c>
      <c r="DR23" s="187">
        <f>'월별 비용_운영'!DR$15</f>
        <v>0.1923456790123457</v>
      </c>
      <c r="DS23" s="187">
        <f>'월별 비용_운영'!DS$15</f>
        <v>0.19875720164609056</v>
      </c>
      <c r="DT23" s="187">
        <f>'월별 비용_운영'!DT$15</f>
        <v>0.1923456790123457</v>
      </c>
      <c r="DU23" s="187">
        <f>'월별 비용_운영'!DU$15</f>
        <v>0.19875720164609056</v>
      </c>
      <c r="DV23" s="187">
        <f>'월별 비용_운영'!DV$15</f>
        <v>0.19875720164609056</v>
      </c>
    </row>
    <row r="24" spans="1:126" outlineLevel="1" x14ac:dyDescent="0.4">
      <c r="C24" s="654" t="s">
        <v>83</v>
      </c>
      <c r="F24" s="186">
        <f>'월별 비용_운영'!F$59</f>
        <v>0</v>
      </c>
      <c r="G24" s="187">
        <f>'월별 비용_운영'!G$59</f>
        <v>0</v>
      </c>
      <c r="H24" s="187">
        <f>'월별 비용_운영'!H$59</f>
        <v>52607.883333333331</v>
      </c>
      <c r="I24" s="187">
        <f>'월별 비용_운영'!I$59</f>
        <v>52607.883333333331</v>
      </c>
      <c r="J24" s="187">
        <f>'월별 비용_운영'!J$59</f>
        <v>52607.883333333331</v>
      </c>
      <c r="K24" s="187">
        <f>'월별 비용_운영'!K$59</f>
        <v>0</v>
      </c>
      <c r="L24" s="187">
        <f>'월별 비용_운영'!L$59</f>
        <v>0</v>
      </c>
      <c r="M24" s="187">
        <f>'월별 비용_운영'!M$59</f>
        <v>0</v>
      </c>
      <c r="N24" s="187">
        <f>'월별 비용_운영'!N$59</f>
        <v>0</v>
      </c>
      <c r="O24" s="187">
        <f>'월별 비용_운영'!O$59</f>
        <v>0</v>
      </c>
      <c r="P24" s="187">
        <f>'월별 비용_운영'!P$59</f>
        <v>0</v>
      </c>
      <c r="Q24" s="187">
        <f>'월별 비용_운영'!Q$59</f>
        <v>0</v>
      </c>
      <c r="R24" s="187">
        <f>'월별 비용_운영'!R$59</f>
        <v>0</v>
      </c>
      <c r="S24" s="187">
        <f>'월별 비용_운영'!S$59</f>
        <v>0</v>
      </c>
      <c r="T24" s="187">
        <f>'월별 비용_운영'!T$59</f>
        <v>16490.933333333334</v>
      </c>
      <c r="U24" s="187">
        <f>'월별 비용_운영'!U$59</f>
        <v>16490.933333333334</v>
      </c>
      <c r="V24" s="187">
        <f>'월별 비용_운영'!V$59</f>
        <v>16490.933333333334</v>
      </c>
      <c r="W24" s="187">
        <f>'월별 비용_운영'!W$59</f>
        <v>0</v>
      </c>
      <c r="X24" s="187">
        <f>'월별 비용_운영'!X$59</f>
        <v>0</v>
      </c>
      <c r="Y24" s="187">
        <f>'월별 비용_운영'!Y$59</f>
        <v>0</v>
      </c>
      <c r="Z24" s="187">
        <f>'월별 비용_운영'!Z$59</f>
        <v>0</v>
      </c>
      <c r="AA24" s="187">
        <f>'월별 비용_운영'!AA$59</f>
        <v>0</v>
      </c>
      <c r="AB24" s="187">
        <f>'월별 비용_운영'!AB$59</f>
        <v>0</v>
      </c>
      <c r="AC24" s="187">
        <f>'월별 비용_운영'!AC$59</f>
        <v>0</v>
      </c>
      <c r="AD24" s="187">
        <f>'월별 비용_운영'!AD$59</f>
        <v>0</v>
      </c>
      <c r="AE24" s="187">
        <f>'월별 비용_운영'!AE$59</f>
        <v>0</v>
      </c>
      <c r="AF24" s="187">
        <f>'월별 비용_운영'!AF$59</f>
        <v>8245.4666666666672</v>
      </c>
      <c r="AG24" s="187">
        <f>'월별 비용_운영'!AG$59</f>
        <v>8245.4666666666672</v>
      </c>
      <c r="AH24" s="187">
        <f>'월별 비용_운영'!AH$59</f>
        <v>8245.4666666666672</v>
      </c>
      <c r="AI24" s="187">
        <f>'월별 비용_운영'!AI$59</f>
        <v>0</v>
      </c>
      <c r="AJ24" s="187">
        <f>'월별 비용_운영'!AJ$59</f>
        <v>0</v>
      </c>
      <c r="AK24" s="187">
        <f>'월별 비용_운영'!AK$59</f>
        <v>0</v>
      </c>
      <c r="AL24" s="187">
        <f>'월별 비용_운영'!AL$59</f>
        <v>0</v>
      </c>
      <c r="AM24" s="187">
        <f>'월별 비용_운영'!AM$59</f>
        <v>0</v>
      </c>
      <c r="AN24" s="187">
        <f>'월별 비용_운영'!AN$59</f>
        <v>0</v>
      </c>
      <c r="AO24" s="187">
        <f>'월별 비용_운영'!AO$59</f>
        <v>0</v>
      </c>
      <c r="AP24" s="187">
        <f>'월별 비용_운영'!AP$59</f>
        <v>0</v>
      </c>
      <c r="AQ24" s="187">
        <f>'월별 비용_운영'!AQ$59</f>
        <v>0</v>
      </c>
      <c r="AR24" s="187">
        <f>'월별 비용_운영'!AR$59</f>
        <v>0</v>
      </c>
      <c r="AS24" s="187">
        <f>'월별 비용_운영'!AS$59</f>
        <v>0</v>
      </c>
      <c r="AT24" s="187">
        <f>'월별 비용_운영'!AT$59</f>
        <v>0</v>
      </c>
      <c r="AU24" s="187">
        <f>'월별 비용_운영'!AU$59</f>
        <v>0</v>
      </c>
      <c r="AV24" s="187">
        <f>'월별 비용_운영'!AV$59</f>
        <v>0</v>
      </c>
      <c r="AW24" s="187">
        <f>'월별 비용_운영'!AW$59</f>
        <v>0</v>
      </c>
      <c r="AX24" s="187">
        <f>'월별 비용_운영'!AX$59</f>
        <v>0</v>
      </c>
      <c r="AY24" s="187">
        <f>'월별 비용_운영'!AY$59</f>
        <v>0</v>
      </c>
      <c r="AZ24" s="187">
        <f>'월별 비용_운영'!AZ$59</f>
        <v>0</v>
      </c>
      <c r="BA24" s="187">
        <f>'월별 비용_운영'!BA$59</f>
        <v>0</v>
      </c>
      <c r="BB24" s="187">
        <f>'월별 비용_운영'!BB$59</f>
        <v>0</v>
      </c>
      <c r="BC24" s="187">
        <f>'월별 비용_운영'!BC$59</f>
        <v>0</v>
      </c>
      <c r="BD24" s="187">
        <f>'월별 비용_운영'!BD$59</f>
        <v>0</v>
      </c>
      <c r="BE24" s="187">
        <f>'월별 비용_운영'!BE$59</f>
        <v>0</v>
      </c>
      <c r="BF24" s="187">
        <f>'월별 비용_운영'!BF$59</f>
        <v>0</v>
      </c>
      <c r="BG24" s="187">
        <f>'월별 비용_운영'!BG$59</f>
        <v>0</v>
      </c>
      <c r="BH24" s="187">
        <f>'월별 비용_운영'!BH$59</f>
        <v>0</v>
      </c>
      <c r="BI24" s="187">
        <f>'월별 비용_운영'!BI$59</f>
        <v>0</v>
      </c>
      <c r="BJ24" s="187">
        <f>'월별 비용_운영'!BJ$59</f>
        <v>0</v>
      </c>
      <c r="BK24" s="187">
        <f>'월별 비용_운영'!BK$59</f>
        <v>0</v>
      </c>
      <c r="BL24" s="187">
        <f>'월별 비용_운영'!BL$59</f>
        <v>0</v>
      </c>
      <c r="BM24" s="187">
        <f>'월별 비용_운영'!BM$59</f>
        <v>0</v>
      </c>
      <c r="BN24" s="187">
        <f>'월별 비용_운영'!BN$59</f>
        <v>0</v>
      </c>
      <c r="BO24" s="187">
        <f>'월별 비용_운영'!BO$59</f>
        <v>0</v>
      </c>
      <c r="BP24" s="187">
        <f>'월별 비용_운영'!BP$59</f>
        <v>0</v>
      </c>
      <c r="BQ24" s="187">
        <f>'월별 비용_운영'!BQ$59</f>
        <v>0</v>
      </c>
      <c r="BR24" s="187">
        <f>'월별 비용_운영'!BR$59</f>
        <v>0</v>
      </c>
      <c r="BS24" s="187">
        <f>'월별 비용_운영'!BS$59</f>
        <v>0</v>
      </c>
      <c r="BT24" s="187">
        <f>'월별 비용_운영'!BT$59</f>
        <v>0</v>
      </c>
      <c r="BU24" s="187">
        <f>'월별 비용_운영'!BU$59</f>
        <v>0</v>
      </c>
      <c r="BV24" s="187">
        <f>'월별 비용_운영'!BV$59</f>
        <v>0</v>
      </c>
      <c r="BW24" s="187">
        <f>'월별 비용_운영'!BW$59</f>
        <v>0</v>
      </c>
      <c r="BX24" s="187">
        <f>'월별 비용_운영'!BX$59</f>
        <v>0</v>
      </c>
      <c r="BY24" s="187">
        <f>'월별 비용_운영'!BY$59</f>
        <v>0</v>
      </c>
      <c r="BZ24" s="187">
        <f>'월별 비용_운영'!BZ$59</f>
        <v>0</v>
      </c>
      <c r="CA24" s="187">
        <f>'월별 비용_운영'!CA$59</f>
        <v>0</v>
      </c>
      <c r="CB24" s="187">
        <f>'월별 비용_운영'!CB$59</f>
        <v>0</v>
      </c>
      <c r="CC24" s="187">
        <f>'월별 비용_운영'!CC$59</f>
        <v>0</v>
      </c>
      <c r="CD24" s="187">
        <f>'월별 비용_운영'!CD$59</f>
        <v>0</v>
      </c>
      <c r="CE24" s="187">
        <f>'월별 비용_운영'!CE$59</f>
        <v>0</v>
      </c>
      <c r="CF24" s="187">
        <f>'월별 비용_운영'!CF$59</f>
        <v>0</v>
      </c>
      <c r="CG24" s="187">
        <f>'월별 비용_운영'!CG$59</f>
        <v>0</v>
      </c>
      <c r="CH24" s="187">
        <f>'월별 비용_운영'!CH$59</f>
        <v>0</v>
      </c>
      <c r="CI24" s="187">
        <f>'월별 비용_운영'!CI$59</f>
        <v>0</v>
      </c>
      <c r="CJ24" s="187">
        <f>'월별 비용_운영'!CJ$59</f>
        <v>0</v>
      </c>
      <c r="CK24" s="187">
        <f>'월별 비용_운영'!CK$59</f>
        <v>0</v>
      </c>
      <c r="CL24" s="187">
        <f>'월별 비용_운영'!CL$59</f>
        <v>0</v>
      </c>
      <c r="CM24" s="187">
        <f>'월별 비용_운영'!CM$59</f>
        <v>0</v>
      </c>
      <c r="CN24" s="187">
        <f>'월별 비용_운영'!CN$59</f>
        <v>0</v>
      </c>
      <c r="CO24" s="187">
        <f>'월별 비용_운영'!CO$59</f>
        <v>0</v>
      </c>
      <c r="CP24" s="187">
        <f>'월별 비용_운영'!CP$59</f>
        <v>0</v>
      </c>
      <c r="CQ24" s="187">
        <f>'월별 비용_운영'!CQ$59</f>
        <v>0</v>
      </c>
      <c r="CR24" s="187">
        <f>'월별 비용_운영'!CR$59</f>
        <v>0</v>
      </c>
      <c r="CS24" s="187">
        <f>'월별 비용_운영'!CS$59</f>
        <v>0</v>
      </c>
      <c r="CT24" s="187">
        <f>'월별 비용_운영'!CT$59</f>
        <v>0</v>
      </c>
      <c r="CU24" s="187">
        <f>'월별 비용_운영'!CU$59</f>
        <v>0</v>
      </c>
      <c r="CV24" s="187">
        <f>'월별 비용_운영'!CV$59</f>
        <v>0</v>
      </c>
      <c r="CW24" s="187">
        <f>'월별 비용_운영'!CW$59</f>
        <v>0</v>
      </c>
      <c r="CX24" s="187">
        <f>'월별 비용_운영'!CX$59</f>
        <v>0</v>
      </c>
      <c r="CY24" s="187">
        <f>'월별 비용_운영'!CY$59</f>
        <v>0</v>
      </c>
      <c r="CZ24" s="187">
        <f>'월별 비용_운영'!CZ$59</f>
        <v>0</v>
      </c>
      <c r="DA24" s="187">
        <f>'월별 비용_운영'!DA$59</f>
        <v>0</v>
      </c>
      <c r="DB24" s="187">
        <f>'월별 비용_운영'!DB$59</f>
        <v>0</v>
      </c>
      <c r="DC24" s="187">
        <f>'월별 비용_운영'!DC$59</f>
        <v>0</v>
      </c>
      <c r="DD24" s="187">
        <f>'월별 비용_운영'!DD$59</f>
        <v>0</v>
      </c>
      <c r="DE24" s="187">
        <f>'월별 비용_운영'!DE$59</f>
        <v>0</v>
      </c>
      <c r="DF24" s="187">
        <f>'월별 비용_운영'!DF$59</f>
        <v>0</v>
      </c>
      <c r="DG24" s="187">
        <f>'월별 비용_운영'!DG$59</f>
        <v>0</v>
      </c>
      <c r="DH24" s="187">
        <f>'월별 비용_운영'!DH$59</f>
        <v>0</v>
      </c>
      <c r="DI24" s="187">
        <f>'월별 비용_운영'!DI$59</f>
        <v>0</v>
      </c>
      <c r="DJ24" s="187">
        <f>'월별 비용_운영'!DJ$59</f>
        <v>0</v>
      </c>
      <c r="DK24" s="187">
        <f>'월별 비용_운영'!DK$59</f>
        <v>0</v>
      </c>
      <c r="DL24" s="187">
        <f>'월별 비용_운영'!DL$59</f>
        <v>0</v>
      </c>
      <c r="DM24" s="187">
        <f>'월별 비용_운영'!DM$59</f>
        <v>0</v>
      </c>
      <c r="DN24" s="187">
        <f>'월별 비용_운영'!DN$59</f>
        <v>0</v>
      </c>
      <c r="DO24" s="187">
        <f>'월별 비용_운영'!DO$59</f>
        <v>0</v>
      </c>
      <c r="DP24" s="187">
        <f>'월별 비용_운영'!DP$59</f>
        <v>0</v>
      </c>
      <c r="DQ24" s="187">
        <f>'월별 비용_운영'!DQ$59</f>
        <v>0</v>
      </c>
      <c r="DR24" s="187">
        <f>'월별 비용_운영'!DR$59</f>
        <v>0</v>
      </c>
      <c r="DS24" s="187">
        <f>'월별 비용_운영'!DS$59</f>
        <v>0</v>
      </c>
      <c r="DT24" s="187">
        <f>'월별 비용_운영'!DT$59</f>
        <v>0</v>
      </c>
      <c r="DU24" s="187">
        <f>'월별 비용_운영'!DU$59</f>
        <v>0</v>
      </c>
      <c r="DV24" s="187">
        <f>'월별 비용_운영'!DV$59</f>
        <v>0</v>
      </c>
    </row>
    <row r="25" spans="1:126" s="656" customFormat="1" outlineLevel="1" x14ac:dyDescent="0.4">
      <c r="A25" s="718"/>
      <c r="B25" s="21"/>
      <c r="C25" s="655" t="str">
        <f>'Control Panel_운영'!$K$182</f>
        <v>수선성공사비(OPEX)</v>
      </c>
      <c r="F25" s="657">
        <f>'월별 비용_운영'!F$88</f>
        <v>0</v>
      </c>
      <c r="G25" s="658">
        <f>'월별 비용_운영'!G$88</f>
        <v>1666.6666666666667</v>
      </c>
      <c r="H25" s="658">
        <f>'월별 비용_운영'!H$88</f>
        <v>1666.6666666666667</v>
      </c>
      <c r="I25" s="658">
        <f>'월별 비용_운영'!I$88</f>
        <v>1666.6666666666667</v>
      </c>
      <c r="J25" s="658">
        <f>'월별 비용_운영'!J$88</f>
        <v>1666.6666666666667</v>
      </c>
      <c r="K25" s="658">
        <f>'월별 비용_운영'!K$88</f>
        <v>1666.6666666666667</v>
      </c>
      <c r="L25" s="658">
        <f>'월별 비용_운영'!L$88</f>
        <v>1666.6666666666667</v>
      </c>
      <c r="M25" s="658">
        <f>'월별 비용_운영'!M$88</f>
        <v>1666.6666666666667</v>
      </c>
      <c r="N25" s="658">
        <f>'월별 비용_운영'!N$88</f>
        <v>1666.6666666666667</v>
      </c>
      <c r="O25" s="658">
        <f>'월별 비용_운영'!O$88</f>
        <v>1666.6666666666667</v>
      </c>
      <c r="P25" s="658">
        <f>'월별 비용_운영'!P$88</f>
        <v>1666.6666666666667</v>
      </c>
      <c r="Q25" s="658">
        <f>'월별 비용_운영'!Q$88</f>
        <v>1666.6666666666667</v>
      </c>
      <c r="R25" s="658">
        <f>'월별 비용_운영'!R$88</f>
        <v>1666.6666666666667</v>
      </c>
      <c r="S25" s="658">
        <f>'월별 비용_운영'!S$88</f>
        <v>1666.6666666666667</v>
      </c>
      <c r="T25" s="658">
        <f>'월별 비용_운영'!T$88</f>
        <v>1666.6666666666667</v>
      </c>
      <c r="U25" s="658">
        <f>'월별 비용_운영'!U$88</f>
        <v>1666.6666666666667</v>
      </c>
      <c r="V25" s="658">
        <f>'월별 비용_운영'!V$88</f>
        <v>1666.6666666666667</v>
      </c>
      <c r="W25" s="658">
        <f>'월별 비용_운영'!W$88</f>
        <v>1666.6666666666667</v>
      </c>
      <c r="X25" s="658">
        <f>'월별 비용_운영'!X$88</f>
        <v>1666.6666666666667</v>
      </c>
      <c r="Y25" s="658">
        <f>'월별 비용_운영'!Y$88</f>
        <v>1666.6666666666667</v>
      </c>
      <c r="Z25" s="658">
        <f>'월별 비용_운영'!Z$88</f>
        <v>1666.6666666666667</v>
      </c>
      <c r="AA25" s="658">
        <f>'월별 비용_운영'!AA$88</f>
        <v>1666.6666666666667</v>
      </c>
      <c r="AB25" s="658">
        <f>'월별 비용_운영'!AB$88</f>
        <v>1666.6666666666667</v>
      </c>
      <c r="AC25" s="658">
        <f>'월별 비용_운영'!AC$88</f>
        <v>1666.6666666666667</v>
      </c>
      <c r="AD25" s="658">
        <f>'월별 비용_운영'!AD$88</f>
        <v>1666.6666666666667</v>
      </c>
      <c r="AE25" s="658">
        <f>'월별 비용_운영'!AE$88</f>
        <v>1666.6666666666667</v>
      </c>
      <c r="AF25" s="658">
        <f>'월별 비용_운영'!AF$88</f>
        <v>1666.6666666666667</v>
      </c>
      <c r="AG25" s="658">
        <f>'월별 비용_운영'!AG$88</f>
        <v>1666.6666666666667</v>
      </c>
      <c r="AH25" s="658">
        <f>'월별 비용_운영'!AH$88</f>
        <v>1666.6666666666667</v>
      </c>
      <c r="AI25" s="658">
        <f>'월별 비용_운영'!AI$88</f>
        <v>1666.6666666666667</v>
      </c>
      <c r="AJ25" s="658">
        <f>'월별 비용_운영'!AJ$88</f>
        <v>1666.6666666666667</v>
      </c>
      <c r="AK25" s="658">
        <f>'월별 비용_운영'!AK$88</f>
        <v>1666.6666666666667</v>
      </c>
      <c r="AL25" s="658">
        <f>'월별 비용_운영'!AL$88</f>
        <v>1666.6666666666667</v>
      </c>
      <c r="AM25" s="658">
        <f>'월별 비용_운영'!AM$88</f>
        <v>1666.6666666666667</v>
      </c>
      <c r="AN25" s="658">
        <f>'월별 비용_운영'!AN$88</f>
        <v>1666.6666666666667</v>
      </c>
      <c r="AO25" s="658">
        <f>'월별 비용_운영'!AO$88</f>
        <v>1666.6666666666667</v>
      </c>
      <c r="AP25" s="658">
        <f>'월별 비용_운영'!AP$88</f>
        <v>1666.6666666666667</v>
      </c>
      <c r="AQ25" s="658">
        <f>'월별 비용_운영'!AQ$88</f>
        <v>1666.6666666666667</v>
      </c>
      <c r="AR25" s="658">
        <f>'월별 비용_운영'!AR$88</f>
        <v>1666.6666666666667</v>
      </c>
      <c r="AS25" s="658">
        <f>'월별 비용_운영'!AS$88</f>
        <v>1666.6666666666667</v>
      </c>
      <c r="AT25" s="658">
        <f>'월별 비용_운영'!AT$88</f>
        <v>1666.6666666666667</v>
      </c>
      <c r="AU25" s="658">
        <f>'월별 비용_운영'!AU$88</f>
        <v>1666.6666666666667</v>
      </c>
      <c r="AV25" s="658">
        <f>'월별 비용_운영'!AV$88</f>
        <v>1666.6666666666667</v>
      </c>
      <c r="AW25" s="658">
        <f>'월별 비용_운영'!AW$88</f>
        <v>1666.6666666666667</v>
      </c>
      <c r="AX25" s="658">
        <f>'월별 비용_운영'!AX$88</f>
        <v>1666.6666666666667</v>
      </c>
      <c r="AY25" s="658">
        <f>'월별 비용_운영'!AY$88</f>
        <v>1666.6666666666667</v>
      </c>
      <c r="AZ25" s="658">
        <f>'월별 비용_운영'!AZ$88</f>
        <v>1666.6666666666667</v>
      </c>
      <c r="BA25" s="658">
        <f>'월별 비용_운영'!BA$88</f>
        <v>1666.6666666666667</v>
      </c>
      <c r="BB25" s="658">
        <f>'월별 비용_운영'!BB$88</f>
        <v>1666.6666666666667</v>
      </c>
      <c r="BC25" s="658">
        <f>'월별 비용_운영'!BC$88</f>
        <v>1666.6666666666667</v>
      </c>
      <c r="BD25" s="658">
        <f>'월별 비용_운영'!BD$88</f>
        <v>1666.6666666666667</v>
      </c>
      <c r="BE25" s="658">
        <f>'월별 비용_운영'!BE$88</f>
        <v>1666.6666666666667</v>
      </c>
      <c r="BF25" s="658">
        <f>'월별 비용_운영'!BF$88</f>
        <v>1666.6666666666667</v>
      </c>
      <c r="BG25" s="658">
        <f>'월별 비용_운영'!BG$88</f>
        <v>1666.6666666666667</v>
      </c>
      <c r="BH25" s="658">
        <f>'월별 비용_운영'!BH$88</f>
        <v>1666.6666666666667</v>
      </c>
      <c r="BI25" s="658">
        <f>'월별 비용_운영'!BI$88</f>
        <v>1666.6666666666667</v>
      </c>
      <c r="BJ25" s="658">
        <f>'월별 비용_운영'!BJ$88</f>
        <v>1666.6666666666667</v>
      </c>
      <c r="BK25" s="658">
        <f>'월별 비용_운영'!BK$88</f>
        <v>1666.6666666666667</v>
      </c>
      <c r="BL25" s="658">
        <f>'월별 비용_운영'!BL$88</f>
        <v>1666.6666666666667</v>
      </c>
      <c r="BM25" s="658">
        <f>'월별 비용_운영'!BM$88</f>
        <v>1666.6666666666667</v>
      </c>
      <c r="BN25" s="658">
        <f>'월별 비용_운영'!BN$88</f>
        <v>1666.6666666666667</v>
      </c>
      <c r="BO25" s="658">
        <f>'월별 비용_운영'!BO$88</f>
        <v>1666.6666666666667</v>
      </c>
      <c r="BP25" s="658">
        <f>'월별 비용_운영'!BP$88</f>
        <v>1666.6666666666667</v>
      </c>
      <c r="BQ25" s="658">
        <f>'월별 비용_운영'!BQ$88</f>
        <v>1666.6666666666667</v>
      </c>
      <c r="BR25" s="658">
        <f>'월별 비용_운영'!BR$88</f>
        <v>1666.6666666666667</v>
      </c>
      <c r="BS25" s="658">
        <f>'월별 비용_운영'!BS$88</f>
        <v>1666.6666666666667</v>
      </c>
      <c r="BT25" s="658">
        <f>'월별 비용_운영'!BT$88</f>
        <v>1666.6666666666667</v>
      </c>
      <c r="BU25" s="658">
        <f>'월별 비용_운영'!BU$88</f>
        <v>1666.6666666666667</v>
      </c>
      <c r="BV25" s="658">
        <f>'월별 비용_운영'!BV$88</f>
        <v>1666.6666666666667</v>
      </c>
      <c r="BW25" s="658">
        <f>'월별 비용_운영'!BW$88</f>
        <v>1666.6666666666667</v>
      </c>
      <c r="BX25" s="658">
        <f>'월별 비용_운영'!BX$88</f>
        <v>1666.6666666666667</v>
      </c>
      <c r="BY25" s="658">
        <f>'월별 비용_운영'!BY$88</f>
        <v>1666.6666666666667</v>
      </c>
      <c r="BZ25" s="658">
        <f>'월별 비용_운영'!BZ$88</f>
        <v>1666.6666666666667</v>
      </c>
      <c r="CA25" s="658">
        <f>'월별 비용_운영'!CA$88</f>
        <v>1666.6666666666667</v>
      </c>
      <c r="CB25" s="658">
        <f>'월별 비용_운영'!CB$88</f>
        <v>1666.6666666666667</v>
      </c>
      <c r="CC25" s="658">
        <f>'월별 비용_운영'!CC$88</f>
        <v>1666.6666666666667</v>
      </c>
      <c r="CD25" s="658">
        <f>'월별 비용_운영'!CD$88</f>
        <v>1666.6666666666667</v>
      </c>
      <c r="CE25" s="658">
        <f>'월별 비용_운영'!CE$88</f>
        <v>1666.6666666666667</v>
      </c>
      <c r="CF25" s="658">
        <f>'월별 비용_운영'!CF$88</f>
        <v>1666.6666666666667</v>
      </c>
      <c r="CG25" s="658">
        <f>'월별 비용_운영'!CG$88</f>
        <v>1666.6666666666667</v>
      </c>
      <c r="CH25" s="658">
        <f>'월별 비용_운영'!CH$88</f>
        <v>1666.6666666666667</v>
      </c>
      <c r="CI25" s="658">
        <f>'월별 비용_운영'!CI$88</f>
        <v>1666.6666666666667</v>
      </c>
      <c r="CJ25" s="658">
        <f>'월별 비용_운영'!CJ$88</f>
        <v>1666.6666666666667</v>
      </c>
      <c r="CK25" s="658">
        <f>'월별 비용_운영'!CK$88</f>
        <v>1666.6666666666667</v>
      </c>
      <c r="CL25" s="658">
        <f>'월별 비용_운영'!CL$88</f>
        <v>1666.6666666666667</v>
      </c>
      <c r="CM25" s="658">
        <f>'월별 비용_운영'!CM$88</f>
        <v>1666.6666666666667</v>
      </c>
      <c r="CN25" s="658">
        <f>'월별 비용_운영'!CN$88</f>
        <v>1666.6666666666667</v>
      </c>
      <c r="CO25" s="658">
        <f>'월별 비용_운영'!CO$88</f>
        <v>1666.6666666666667</v>
      </c>
      <c r="CP25" s="658">
        <f>'월별 비용_운영'!CP$88</f>
        <v>1666.6666666666667</v>
      </c>
      <c r="CQ25" s="658">
        <f>'월별 비용_운영'!CQ$88</f>
        <v>1666.6666666666667</v>
      </c>
      <c r="CR25" s="658">
        <f>'월별 비용_운영'!CR$88</f>
        <v>1666.6666666666667</v>
      </c>
      <c r="CS25" s="658">
        <f>'월별 비용_운영'!CS$88</f>
        <v>1666.6666666666667</v>
      </c>
      <c r="CT25" s="658">
        <f>'월별 비용_운영'!CT$88</f>
        <v>1666.6666666666667</v>
      </c>
      <c r="CU25" s="658">
        <f>'월별 비용_운영'!CU$88</f>
        <v>1666.6666666666667</v>
      </c>
      <c r="CV25" s="658">
        <f>'월별 비용_운영'!CV$88</f>
        <v>1666.6666666666667</v>
      </c>
      <c r="CW25" s="658">
        <f>'월별 비용_운영'!CW$88</f>
        <v>1666.6666666666667</v>
      </c>
      <c r="CX25" s="658">
        <f>'월별 비용_운영'!CX$88</f>
        <v>1666.6666666666667</v>
      </c>
      <c r="CY25" s="658">
        <f>'월별 비용_운영'!CY$88</f>
        <v>1666.6666666666667</v>
      </c>
      <c r="CZ25" s="658">
        <f>'월별 비용_운영'!CZ$88</f>
        <v>1666.6666666666667</v>
      </c>
      <c r="DA25" s="658">
        <f>'월별 비용_운영'!DA$88</f>
        <v>1666.6666666666667</v>
      </c>
      <c r="DB25" s="658">
        <f>'월별 비용_운영'!DB$88</f>
        <v>1666.6666666666667</v>
      </c>
      <c r="DC25" s="658">
        <f>'월별 비용_운영'!DC$88</f>
        <v>1666.6666666666667</v>
      </c>
      <c r="DD25" s="658">
        <f>'월별 비용_운영'!DD$88</f>
        <v>1666.6666666666667</v>
      </c>
      <c r="DE25" s="658">
        <f>'월별 비용_운영'!DE$88</f>
        <v>1666.6666666666667</v>
      </c>
      <c r="DF25" s="658">
        <f>'월별 비용_운영'!DF$88</f>
        <v>1666.6666666666667</v>
      </c>
      <c r="DG25" s="658">
        <f>'월별 비용_운영'!DG$88</f>
        <v>1666.6666666666667</v>
      </c>
      <c r="DH25" s="658">
        <f>'월별 비용_운영'!DH$88</f>
        <v>1666.6666666666667</v>
      </c>
      <c r="DI25" s="658">
        <f>'월별 비용_운영'!DI$88</f>
        <v>1666.6666666666667</v>
      </c>
      <c r="DJ25" s="658">
        <f>'월별 비용_운영'!DJ$88</f>
        <v>1666.6666666666667</v>
      </c>
      <c r="DK25" s="658">
        <f>'월별 비용_운영'!DK$88</f>
        <v>1666.6666666666667</v>
      </c>
      <c r="DL25" s="658">
        <f>'월별 비용_운영'!DL$88</f>
        <v>1666.6666666666667</v>
      </c>
      <c r="DM25" s="658">
        <f>'월별 비용_운영'!DM$88</f>
        <v>1666.6666666666667</v>
      </c>
      <c r="DN25" s="658">
        <f>'월별 비용_운영'!DN$88</f>
        <v>1666.6666666666667</v>
      </c>
      <c r="DO25" s="658">
        <f>'월별 비용_운영'!DO$88</f>
        <v>1666.6666666666667</v>
      </c>
      <c r="DP25" s="658">
        <f>'월별 비용_운영'!DP$88</f>
        <v>1666.6666666666667</v>
      </c>
      <c r="DQ25" s="658">
        <f>'월별 비용_운영'!DQ$88</f>
        <v>1666.6666666666667</v>
      </c>
      <c r="DR25" s="658">
        <f>'월별 비용_운영'!DR$88</f>
        <v>1666.6666666666667</v>
      </c>
      <c r="DS25" s="658">
        <f>'월별 비용_운영'!DS$88</f>
        <v>1666.6666666666667</v>
      </c>
      <c r="DT25" s="658">
        <f>'월별 비용_운영'!DT$88</f>
        <v>1666.6666666666667</v>
      </c>
      <c r="DU25" s="658">
        <f>'월별 비용_운영'!DU$88</f>
        <v>1666.6666666666667</v>
      </c>
      <c r="DV25" s="658">
        <f>'월별 비용_운영'!DV$88</f>
        <v>1666.6666666666667</v>
      </c>
    </row>
    <row r="26" spans="1:126" ht="4.95" customHeight="1" x14ac:dyDescent="0.4">
      <c r="F26" s="186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7"/>
      <c r="BK26" s="187"/>
      <c r="BL26" s="187"/>
      <c r="BM26" s="187"/>
      <c r="BN26" s="187"/>
      <c r="BO26" s="187"/>
      <c r="BP26" s="187"/>
      <c r="BQ26" s="187"/>
      <c r="BR26" s="187"/>
      <c r="BS26" s="187"/>
      <c r="BT26" s="187"/>
      <c r="BU26" s="187"/>
      <c r="BV26" s="187"/>
      <c r="BW26" s="187"/>
      <c r="BX26" s="187"/>
      <c r="BY26" s="187"/>
      <c r="BZ26" s="187"/>
      <c r="CA26" s="187"/>
      <c r="CB26" s="187"/>
      <c r="CC26" s="187"/>
      <c r="CD26" s="187"/>
      <c r="CE26" s="187"/>
      <c r="CF26" s="187"/>
      <c r="CG26" s="187"/>
      <c r="CH26" s="187"/>
      <c r="CI26" s="187"/>
      <c r="CJ26" s="187"/>
      <c r="CK26" s="187"/>
      <c r="CL26" s="187"/>
      <c r="CM26" s="187"/>
      <c r="CN26" s="187"/>
      <c r="CO26" s="187"/>
      <c r="CP26" s="187"/>
      <c r="CQ26" s="187"/>
      <c r="CR26" s="187"/>
      <c r="CS26" s="187"/>
      <c r="CT26" s="187"/>
      <c r="CU26" s="187"/>
      <c r="CV26" s="187"/>
      <c r="CW26" s="187"/>
      <c r="CX26" s="187"/>
      <c r="CY26" s="187"/>
      <c r="CZ26" s="187"/>
      <c r="DA26" s="187"/>
      <c r="DB26" s="187"/>
      <c r="DC26" s="187"/>
      <c r="DD26" s="187"/>
      <c r="DE26" s="187"/>
      <c r="DF26" s="187"/>
      <c r="DG26" s="187"/>
      <c r="DH26" s="187"/>
      <c r="DI26" s="187"/>
      <c r="DJ26" s="187"/>
      <c r="DK26" s="187"/>
      <c r="DL26" s="187"/>
      <c r="DM26" s="187"/>
      <c r="DN26" s="187"/>
      <c r="DO26" s="187"/>
      <c r="DP26" s="187"/>
      <c r="DQ26" s="187"/>
      <c r="DR26" s="187"/>
      <c r="DS26" s="187"/>
      <c r="DT26" s="187"/>
      <c r="DU26" s="187"/>
      <c r="DV26" s="187"/>
    </row>
    <row r="27" spans="1:126" s="647" customFormat="1" x14ac:dyDescent="0.4">
      <c r="A27" s="728"/>
      <c r="B27" s="23"/>
      <c r="C27" s="23" t="s">
        <v>471</v>
      </c>
      <c r="F27" s="648">
        <f t="shared" ref="F27:AK27" si="14">SUM(F28:F35)</f>
        <v>0</v>
      </c>
      <c r="G27" s="649">
        <f t="shared" si="14"/>
        <v>12076.712328767124</v>
      </c>
      <c r="H27" s="649">
        <f t="shared" si="14"/>
        <v>12472.602739726026</v>
      </c>
      <c r="I27" s="649">
        <f t="shared" si="14"/>
        <v>12076.712328767124</v>
      </c>
      <c r="J27" s="649">
        <f t="shared" si="14"/>
        <v>12472.602739726026</v>
      </c>
      <c r="K27" s="649">
        <f t="shared" si="14"/>
        <v>12439.071038251368</v>
      </c>
      <c r="L27" s="649">
        <f t="shared" si="14"/>
        <v>11649.453551912569</v>
      </c>
      <c r="M27" s="649">
        <f t="shared" si="14"/>
        <v>12439.071038251368</v>
      </c>
      <c r="N27" s="649">
        <f t="shared" si="14"/>
        <v>12044.262295081968</v>
      </c>
      <c r="O27" s="649">
        <f t="shared" si="14"/>
        <v>12439.071038251368</v>
      </c>
      <c r="P27" s="649">
        <f t="shared" si="14"/>
        <v>12044.262295081968</v>
      </c>
      <c r="Q27" s="649">
        <f t="shared" si="14"/>
        <v>12439.071038251368</v>
      </c>
      <c r="R27" s="649">
        <f t="shared" si="14"/>
        <v>12439.071038251368</v>
      </c>
      <c r="S27" s="649">
        <f t="shared" si="14"/>
        <v>12044.262295081968</v>
      </c>
      <c r="T27" s="649">
        <f t="shared" si="14"/>
        <v>12439.071038251368</v>
      </c>
      <c r="U27" s="649">
        <f t="shared" si="14"/>
        <v>12044.262295081968</v>
      </c>
      <c r="V27" s="649">
        <f t="shared" si="14"/>
        <v>12439.071038251368</v>
      </c>
      <c r="W27" s="649">
        <f t="shared" si="14"/>
        <v>12472.602739726026</v>
      </c>
      <c r="X27" s="649">
        <f t="shared" si="14"/>
        <v>11284.931506849314</v>
      </c>
      <c r="Y27" s="649">
        <f t="shared" si="14"/>
        <v>12472.602739726026</v>
      </c>
      <c r="Z27" s="649">
        <f t="shared" si="14"/>
        <v>12076.712328767124</v>
      </c>
      <c r="AA27" s="649">
        <f t="shared" si="14"/>
        <v>12472.602739726026</v>
      </c>
      <c r="AB27" s="649">
        <f t="shared" si="14"/>
        <v>12076.712328767124</v>
      </c>
      <c r="AC27" s="649">
        <f t="shared" si="14"/>
        <v>12472.602739726026</v>
      </c>
      <c r="AD27" s="649">
        <f t="shared" si="14"/>
        <v>12472.602739726026</v>
      </c>
      <c r="AE27" s="649">
        <f t="shared" si="14"/>
        <v>12076.712328767124</v>
      </c>
      <c r="AF27" s="649">
        <f t="shared" si="14"/>
        <v>12472.602739726026</v>
      </c>
      <c r="AG27" s="649">
        <f t="shared" si="14"/>
        <v>12076.712328767124</v>
      </c>
      <c r="AH27" s="649">
        <f t="shared" si="14"/>
        <v>12472.602739726026</v>
      </c>
      <c r="AI27" s="649">
        <f t="shared" si="14"/>
        <v>12472.602739726026</v>
      </c>
      <c r="AJ27" s="649">
        <f t="shared" si="14"/>
        <v>11284.931506849314</v>
      </c>
      <c r="AK27" s="649">
        <f t="shared" si="14"/>
        <v>12472.602739726026</v>
      </c>
      <c r="AL27" s="649">
        <f t="shared" ref="AL27:BQ27" si="15">SUM(AL28:AL35)</f>
        <v>12076.712328767124</v>
      </c>
      <c r="AM27" s="649">
        <f t="shared" si="15"/>
        <v>12472.602739726026</v>
      </c>
      <c r="AN27" s="649">
        <f t="shared" si="15"/>
        <v>12076.712328767124</v>
      </c>
      <c r="AO27" s="649">
        <f t="shared" si="15"/>
        <v>12472.602739726026</v>
      </c>
      <c r="AP27" s="649">
        <f t="shared" si="15"/>
        <v>12472.602739726026</v>
      </c>
      <c r="AQ27" s="649">
        <f t="shared" si="15"/>
        <v>12076.712328767124</v>
      </c>
      <c r="AR27" s="649">
        <f t="shared" si="15"/>
        <v>12472.602739726026</v>
      </c>
      <c r="AS27" s="649">
        <f t="shared" si="15"/>
        <v>12076.712328767124</v>
      </c>
      <c r="AT27" s="649">
        <f t="shared" si="15"/>
        <v>12472.602739726026</v>
      </c>
      <c r="AU27" s="649">
        <f t="shared" si="15"/>
        <v>12472.602739726026</v>
      </c>
      <c r="AV27" s="649">
        <f t="shared" si="15"/>
        <v>11284.931506849314</v>
      </c>
      <c r="AW27" s="649">
        <f t="shared" si="15"/>
        <v>12472.602739726026</v>
      </c>
      <c r="AX27" s="649">
        <f t="shared" si="15"/>
        <v>12076.712328767124</v>
      </c>
      <c r="AY27" s="649">
        <f t="shared" si="15"/>
        <v>12472.602739726026</v>
      </c>
      <c r="AZ27" s="649">
        <f t="shared" si="15"/>
        <v>12076.712328767124</v>
      </c>
      <c r="BA27" s="649">
        <f t="shared" si="15"/>
        <v>12472.602739726026</v>
      </c>
      <c r="BB27" s="649">
        <f t="shared" si="15"/>
        <v>12472.602739726026</v>
      </c>
      <c r="BC27" s="649">
        <f t="shared" si="15"/>
        <v>12076.712328767124</v>
      </c>
      <c r="BD27" s="649">
        <f t="shared" si="15"/>
        <v>12472.602739726026</v>
      </c>
      <c r="BE27" s="649">
        <f t="shared" si="15"/>
        <v>12076.712328767124</v>
      </c>
      <c r="BF27" s="649">
        <f t="shared" si="15"/>
        <v>12472.602739726026</v>
      </c>
      <c r="BG27" s="649">
        <f t="shared" si="15"/>
        <v>12439.071038251368</v>
      </c>
      <c r="BH27" s="649">
        <f t="shared" si="15"/>
        <v>11649.453551912569</v>
      </c>
      <c r="BI27" s="649">
        <f t="shared" si="15"/>
        <v>12439.071038251368</v>
      </c>
      <c r="BJ27" s="649">
        <f t="shared" si="15"/>
        <v>12044.262295081968</v>
      </c>
      <c r="BK27" s="649">
        <f t="shared" si="15"/>
        <v>12439.071038251368</v>
      </c>
      <c r="BL27" s="649">
        <f t="shared" si="15"/>
        <v>12044.262295081968</v>
      </c>
      <c r="BM27" s="649">
        <f t="shared" si="15"/>
        <v>12439.071038251368</v>
      </c>
      <c r="BN27" s="649">
        <f t="shared" si="15"/>
        <v>12439.071038251368</v>
      </c>
      <c r="BO27" s="649">
        <f t="shared" si="15"/>
        <v>200</v>
      </c>
      <c r="BP27" s="649">
        <f t="shared" si="15"/>
        <v>200</v>
      </c>
      <c r="BQ27" s="649">
        <f t="shared" si="15"/>
        <v>200</v>
      </c>
      <c r="BR27" s="649">
        <f t="shared" ref="BR27:CW27" si="16">SUM(BR28:BR35)</f>
        <v>200</v>
      </c>
      <c r="BS27" s="649">
        <f t="shared" si="16"/>
        <v>200</v>
      </c>
      <c r="BT27" s="649">
        <f t="shared" si="16"/>
        <v>200</v>
      </c>
      <c r="BU27" s="649">
        <f t="shared" si="16"/>
        <v>200</v>
      </c>
      <c r="BV27" s="649">
        <f t="shared" si="16"/>
        <v>200</v>
      </c>
      <c r="BW27" s="649">
        <f t="shared" si="16"/>
        <v>200</v>
      </c>
      <c r="BX27" s="649">
        <f t="shared" si="16"/>
        <v>200</v>
      </c>
      <c r="BY27" s="649">
        <f t="shared" si="16"/>
        <v>200</v>
      </c>
      <c r="BZ27" s="649">
        <f t="shared" si="16"/>
        <v>200</v>
      </c>
      <c r="CA27" s="649">
        <f t="shared" si="16"/>
        <v>200</v>
      </c>
      <c r="CB27" s="649">
        <f t="shared" si="16"/>
        <v>200</v>
      </c>
      <c r="CC27" s="649">
        <f t="shared" si="16"/>
        <v>200</v>
      </c>
      <c r="CD27" s="649">
        <f t="shared" si="16"/>
        <v>200</v>
      </c>
      <c r="CE27" s="649">
        <f t="shared" si="16"/>
        <v>200</v>
      </c>
      <c r="CF27" s="649">
        <f t="shared" si="16"/>
        <v>200</v>
      </c>
      <c r="CG27" s="649">
        <f t="shared" si="16"/>
        <v>200</v>
      </c>
      <c r="CH27" s="649">
        <f t="shared" si="16"/>
        <v>200</v>
      </c>
      <c r="CI27" s="649">
        <f t="shared" si="16"/>
        <v>200</v>
      </c>
      <c r="CJ27" s="649">
        <f t="shared" si="16"/>
        <v>200</v>
      </c>
      <c r="CK27" s="649">
        <f t="shared" si="16"/>
        <v>200</v>
      </c>
      <c r="CL27" s="649">
        <f t="shared" si="16"/>
        <v>200</v>
      </c>
      <c r="CM27" s="649">
        <f t="shared" si="16"/>
        <v>200</v>
      </c>
      <c r="CN27" s="649">
        <f t="shared" si="16"/>
        <v>200</v>
      </c>
      <c r="CO27" s="649">
        <f t="shared" si="16"/>
        <v>200</v>
      </c>
      <c r="CP27" s="649">
        <f t="shared" si="16"/>
        <v>200</v>
      </c>
      <c r="CQ27" s="649">
        <f t="shared" si="16"/>
        <v>200</v>
      </c>
      <c r="CR27" s="649">
        <f t="shared" si="16"/>
        <v>200</v>
      </c>
      <c r="CS27" s="649">
        <f t="shared" si="16"/>
        <v>200</v>
      </c>
      <c r="CT27" s="649">
        <f t="shared" si="16"/>
        <v>200</v>
      </c>
      <c r="CU27" s="649">
        <f t="shared" si="16"/>
        <v>200</v>
      </c>
      <c r="CV27" s="649">
        <f t="shared" si="16"/>
        <v>200</v>
      </c>
      <c r="CW27" s="649">
        <f t="shared" si="16"/>
        <v>200</v>
      </c>
      <c r="CX27" s="649">
        <f t="shared" ref="CX27:DV27" si="17">SUM(CX28:CX35)</f>
        <v>200</v>
      </c>
      <c r="CY27" s="649">
        <f t="shared" si="17"/>
        <v>200</v>
      </c>
      <c r="CZ27" s="649">
        <f t="shared" si="17"/>
        <v>200</v>
      </c>
      <c r="DA27" s="649">
        <f t="shared" si="17"/>
        <v>200</v>
      </c>
      <c r="DB27" s="649">
        <f t="shared" si="17"/>
        <v>200</v>
      </c>
      <c r="DC27" s="649">
        <f t="shared" si="17"/>
        <v>200</v>
      </c>
      <c r="DD27" s="649">
        <f t="shared" si="17"/>
        <v>200</v>
      </c>
      <c r="DE27" s="649">
        <f t="shared" si="17"/>
        <v>200</v>
      </c>
      <c r="DF27" s="649">
        <f t="shared" si="17"/>
        <v>200</v>
      </c>
      <c r="DG27" s="649">
        <f t="shared" si="17"/>
        <v>200</v>
      </c>
      <c r="DH27" s="649">
        <f t="shared" si="17"/>
        <v>200</v>
      </c>
      <c r="DI27" s="649">
        <f t="shared" si="17"/>
        <v>200</v>
      </c>
      <c r="DJ27" s="649">
        <f t="shared" si="17"/>
        <v>200</v>
      </c>
      <c r="DK27" s="649">
        <f t="shared" si="17"/>
        <v>200</v>
      </c>
      <c r="DL27" s="649">
        <f t="shared" si="17"/>
        <v>200</v>
      </c>
      <c r="DM27" s="649">
        <f t="shared" si="17"/>
        <v>200</v>
      </c>
      <c r="DN27" s="649">
        <f t="shared" si="17"/>
        <v>200</v>
      </c>
      <c r="DO27" s="649">
        <f t="shared" si="17"/>
        <v>200</v>
      </c>
      <c r="DP27" s="649">
        <f t="shared" si="17"/>
        <v>200</v>
      </c>
      <c r="DQ27" s="649">
        <f t="shared" si="17"/>
        <v>200</v>
      </c>
      <c r="DR27" s="649">
        <f t="shared" si="17"/>
        <v>200</v>
      </c>
      <c r="DS27" s="649">
        <f t="shared" si="17"/>
        <v>200</v>
      </c>
      <c r="DT27" s="649">
        <f t="shared" si="17"/>
        <v>200</v>
      </c>
      <c r="DU27" s="649">
        <f t="shared" si="17"/>
        <v>200</v>
      </c>
      <c r="DV27" s="649">
        <f t="shared" si="17"/>
        <v>200</v>
      </c>
    </row>
    <row r="28" spans="1:126" s="651" customFormat="1" outlineLevel="1" x14ac:dyDescent="0.4">
      <c r="A28" s="718"/>
      <c r="B28" s="21"/>
      <c r="C28" s="650" t="s">
        <v>48</v>
      </c>
      <c r="F28" s="652">
        <f>'월별 비용_운영'!F$95</f>
        <v>0</v>
      </c>
      <c r="G28" s="653">
        <f>'월별 비용_운영'!G$95</f>
        <v>9780.82191780822</v>
      </c>
      <c r="H28" s="653">
        <f>'월별 비용_운영'!H$95</f>
        <v>10106.849315068494</v>
      </c>
      <c r="I28" s="653">
        <f>'월별 비용_운영'!I$95</f>
        <v>9780.82191780822</v>
      </c>
      <c r="J28" s="653">
        <f>'월별 비용_운영'!J$95</f>
        <v>10106.849315068494</v>
      </c>
      <c r="K28" s="653">
        <f>'월별 비용_운영'!K$95</f>
        <v>10079.234972677596</v>
      </c>
      <c r="L28" s="653">
        <f>'월별 비용_운영'!L$95</f>
        <v>9428.9617486338793</v>
      </c>
      <c r="M28" s="653">
        <f>'월별 비용_운영'!M$95</f>
        <v>10079.234972677596</v>
      </c>
      <c r="N28" s="653">
        <f>'월별 비용_운영'!N$95</f>
        <v>9754.0983606557384</v>
      </c>
      <c r="O28" s="653">
        <f>'월별 비용_운영'!O$95</f>
        <v>10079.234972677596</v>
      </c>
      <c r="P28" s="653">
        <f>'월별 비용_운영'!P$95</f>
        <v>9754.0983606557384</v>
      </c>
      <c r="Q28" s="653">
        <f>'월별 비용_운영'!Q$95</f>
        <v>10079.234972677596</v>
      </c>
      <c r="R28" s="653">
        <f>'월별 비용_운영'!R$95</f>
        <v>10079.234972677596</v>
      </c>
      <c r="S28" s="653">
        <f>'월별 비용_운영'!S$95</f>
        <v>9754.0983606557384</v>
      </c>
      <c r="T28" s="653">
        <f>'월별 비용_운영'!T$95</f>
        <v>10079.234972677596</v>
      </c>
      <c r="U28" s="653">
        <f>'월별 비용_운영'!U$95</f>
        <v>9754.0983606557384</v>
      </c>
      <c r="V28" s="653">
        <f>'월별 비용_운영'!V$95</f>
        <v>10079.234972677596</v>
      </c>
      <c r="W28" s="653">
        <f>'월별 비용_운영'!W$95</f>
        <v>10106.849315068494</v>
      </c>
      <c r="X28" s="653">
        <f>'월별 비용_운영'!X$95</f>
        <v>9128.767123287671</v>
      </c>
      <c r="Y28" s="653">
        <f>'월별 비용_운영'!Y$95</f>
        <v>10106.849315068494</v>
      </c>
      <c r="Z28" s="653">
        <f>'월별 비용_운영'!Z$95</f>
        <v>9780.82191780822</v>
      </c>
      <c r="AA28" s="653">
        <f>'월별 비용_운영'!AA$95</f>
        <v>10106.849315068494</v>
      </c>
      <c r="AB28" s="653">
        <f>'월별 비용_운영'!AB$95</f>
        <v>9780.82191780822</v>
      </c>
      <c r="AC28" s="653">
        <f>'월별 비용_운영'!AC$95</f>
        <v>10106.849315068494</v>
      </c>
      <c r="AD28" s="653">
        <f>'월별 비용_운영'!AD$95</f>
        <v>10106.849315068494</v>
      </c>
      <c r="AE28" s="653">
        <f>'월별 비용_운영'!AE$95</f>
        <v>9780.82191780822</v>
      </c>
      <c r="AF28" s="653">
        <f>'월별 비용_운영'!AF$95</f>
        <v>10106.849315068494</v>
      </c>
      <c r="AG28" s="653">
        <f>'월별 비용_운영'!AG$95</f>
        <v>9780.82191780822</v>
      </c>
      <c r="AH28" s="653">
        <f>'월별 비용_운영'!AH$95</f>
        <v>10106.849315068494</v>
      </c>
      <c r="AI28" s="653">
        <f>'월별 비용_운영'!AI$95</f>
        <v>10106.849315068494</v>
      </c>
      <c r="AJ28" s="653">
        <f>'월별 비용_운영'!AJ$95</f>
        <v>9128.767123287671</v>
      </c>
      <c r="AK28" s="653">
        <f>'월별 비용_운영'!AK$95</f>
        <v>10106.849315068494</v>
      </c>
      <c r="AL28" s="653">
        <f>'월별 비용_운영'!AL$95</f>
        <v>9780.82191780822</v>
      </c>
      <c r="AM28" s="653">
        <f>'월별 비용_운영'!AM$95</f>
        <v>10106.849315068494</v>
      </c>
      <c r="AN28" s="653">
        <f>'월별 비용_운영'!AN$95</f>
        <v>9780.82191780822</v>
      </c>
      <c r="AO28" s="653">
        <f>'월별 비용_운영'!AO$95</f>
        <v>10106.849315068494</v>
      </c>
      <c r="AP28" s="653">
        <f>'월별 비용_운영'!AP$95</f>
        <v>10106.849315068494</v>
      </c>
      <c r="AQ28" s="653">
        <f>'월별 비용_운영'!AQ$95</f>
        <v>9780.82191780822</v>
      </c>
      <c r="AR28" s="653">
        <f>'월별 비용_운영'!AR$95</f>
        <v>10106.849315068494</v>
      </c>
      <c r="AS28" s="653">
        <f>'월별 비용_운영'!AS$95</f>
        <v>9780.82191780822</v>
      </c>
      <c r="AT28" s="653">
        <f>'월별 비용_운영'!AT$95</f>
        <v>10106.849315068494</v>
      </c>
      <c r="AU28" s="653">
        <f>'월별 비용_운영'!AU$95</f>
        <v>10106.849315068494</v>
      </c>
      <c r="AV28" s="653">
        <f>'월별 비용_운영'!AV$95</f>
        <v>9128.767123287671</v>
      </c>
      <c r="AW28" s="653">
        <f>'월별 비용_운영'!AW$95</f>
        <v>10106.849315068494</v>
      </c>
      <c r="AX28" s="653">
        <f>'월별 비용_운영'!AX$95</f>
        <v>9780.82191780822</v>
      </c>
      <c r="AY28" s="653">
        <f>'월별 비용_운영'!AY$95</f>
        <v>10106.849315068494</v>
      </c>
      <c r="AZ28" s="653">
        <f>'월별 비용_운영'!AZ$95</f>
        <v>9780.82191780822</v>
      </c>
      <c r="BA28" s="653">
        <f>'월별 비용_운영'!BA$95</f>
        <v>10106.849315068494</v>
      </c>
      <c r="BB28" s="653">
        <f>'월별 비용_운영'!BB$95</f>
        <v>10106.849315068494</v>
      </c>
      <c r="BC28" s="653">
        <f>'월별 비용_운영'!BC$95</f>
        <v>9780.82191780822</v>
      </c>
      <c r="BD28" s="653">
        <f>'월별 비용_운영'!BD$95</f>
        <v>10106.849315068494</v>
      </c>
      <c r="BE28" s="653">
        <f>'월별 비용_운영'!BE$95</f>
        <v>9780.82191780822</v>
      </c>
      <c r="BF28" s="653">
        <f>'월별 비용_운영'!BF$95</f>
        <v>10106.849315068494</v>
      </c>
      <c r="BG28" s="653">
        <f>'월별 비용_운영'!BG$95</f>
        <v>10079.234972677596</v>
      </c>
      <c r="BH28" s="653">
        <f>'월별 비용_운영'!BH$95</f>
        <v>9428.9617486338793</v>
      </c>
      <c r="BI28" s="653">
        <f>'월별 비용_운영'!BI$95</f>
        <v>10079.234972677596</v>
      </c>
      <c r="BJ28" s="653">
        <f>'월별 비용_운영'!BJ$95</f>
        <v>9754.0983606557384</v>
      </c>
      <c r="BK28" s="653">
        <f>'월별 비용_운영'!BK$95</f>
        <v>10079.234972677596</v>
      </c>
      <c r="BL28" s="653">
        <f>'월별 비용_운영'!BL$95</f>
        <v>9754.0983606557384</v>
      </c>
      <c r="BM28" s="653">
        <f>'월별 비용_운영'!BM$95</f>
        <v>10079.234972677596</v>
      </c>
      <c r="BN28" s="653">
        <f>'월별 비용_운영'!BN$95</f>
        <v>10079.234972677596</v>
      </c>
      <c r="BO28" s="653">
        <f>'월별 비용_운영'!BO$95</f>
        <v>0</v>
      </c>
      <c r="BP28" s="653">
        <f>'월별 비용_운영'!BP$95</f>
        <v>0</v>
      </c>
      <c r="BQ28" s="653">
        <f>'월별 비용_운영'!BQ$95</f>
        <v>0</v>
      </c>
      <c r="BR28" s="653">
        <f>'월별 비용_운영'!BR$95</f>
        <v>0</v>
      </c>
      <c r="BS28" s="653">
        <f>'월별 비용_운영'!BS$95</f>
        <v>0</v>
      </c>
      <c r="BT28" s="653">
        <f>'월별 비용_운영'!BT$95</f>
        <v>0</v>
      </c>
      <c r="BU28" s="653">
        <f>'월별 비용_운영'!BU$95</f>
        <v>0</v>
      </c>
      <c r="BV28" s="653">
        <f>'월별 비용_운영'!BV$95</f>
        <v>0</v>
      </c>
      <c r="BW28" s="653">
        <f>'월별 비용_운영'!BW$95</f>
        <v>0</v>
      </c>
      <c r="BX28" s="653">
        <f>'월별 비용_운영'!BX$95</f>
        <v>0</v>
      </c>
      <c r="BY28" s="653">
        <f>'월별 비용_운영'!BY$95</f>
        <v>0</v>
      </c>
      <c r="BZ28" s="653">
        <f>'월별 비용_운영'!BZ$95</f>
        <v>0</v>
      </c>
      <c r="CA28" s="653">
        <f>'월별 비용_운영'!CA$95</f>
        <v>0</v>
      </c>
      <c r="CB28" s="653">
        <f>'월별 비용_운영'!CB$95</f>
        <v>0</v>
      </c>
      <c r="CC28" s="653">
        <f>'월별 비용_운영'!CC$95</f>
        <v>0</v>
      </c>
      <c r="CD28" s="653">
        <f>'월별 비용_운영'!CD$95</f>
        <v>0</v>
      </c>
      <c r="CE28" s="653">
        <f>'월별 비용_운영'!CE$95</f>
        <v>0</v>
      </c>
      <c r="CF28" s="653">
        <f>'월별 비용_운영'!CF$95</f>
        <v>0</v>
      </c>
      <c r="CG28" s="653">
        <f>'월별 비용_운영'!CG$95</f>
        <v>0</v>
      </c>
      <c r="CH28" s="653">
        <f>'월별 비용_운영'!CH$95</f>
        <v>0</v>
      </c>
      <c r="CI28" s="653">
        <f>'월별 비용_운영'!CI$95</f>
        <v>0</v>
      </c>
      <c r="CJ28" s="653">
        <f>'월별 비용_운영'!CJ$95</f>
        <v>0</v>
      </c>
      <c r="CK28" s="653">
        <f>'월별 비용_운영'!CK$95</f>
        <v>0</v>
      </c>
      <c r="CL28" s="653">
        <f>'월별 비용_운영'!CL$95</f>
        <v>0</v>
      </c>
      <c r="CM28" s="653">
        <f>'월별 비용_운영'!CM$95</f>
        <v>0</v>
      </c>
      <c r="CN28" s="653">
        <f>'월별 비용_운영'!CN$95</f>
        <v>0</v>
      </c>
      <c r="CO28" s="653">
        <f>'월별 비용_운영'!CO$95</f>
        <v>0</v>
      </c>
      <c r="CP28" s="653">
        <f>'월별 비용_운영'!CP$95</f>
        <v>0</v>
      </c>
      <c r="CQ28" s="653">
        <f>'월별 비용_운영'!CQ$95</f>
        <v>0</v>
      </c>
      <c r="CR28" s="653">
        <f>'월별 비용_운영'!CR$95</f>
        <v>0</v>
      </c>
      <c r="CS28" s="653">
        <f>'월별 비용_운영'!CS$95</f>
        <v>0</v>
      </c>
      <c r="CT28" s="653">
        <f>'월별 비용_운영'!CT$95</f>
        <v>0</v>
      </c>
      <c r="CU28" s="653">
        <f>'월별 비용_운영'!CU$95</f>
        <v>0</v>
      </c>
      <c r="CV28" s="653">
        <f>'월별 비용_운영'!CV$95</f>
        <v>0</v>
      </c>
      <c r="CW28" s="653">
        <f>'월별 비용_운영'!CW$95</f>
        <v>0</v>
      </c>
      <c r="CX28" s="653">
        <f>'월별 비용_운영'!CX$95</f>
        <v>0</v>
      </c>
      <c r="CY28" s="653">
        <f>'월별 비용_운영'!CY$95</f>
        <v>0</v>
      </c>
      <c r="CZ28" s="653">
        <f>'월별 비용_운영'!CZ$95</f>
        <v>0</v>
      </c>
      <c r="DA28" s="653">
        <f>'월별 비용_운영'!DA$95</f>
        <v>0</v>
      </c>
      <c r="DB28" s="653">
        <f>'월별 비용_운영'!DB$95</f>
        <v>0</v>
      </c>
      <c r="DC28" s="653">
        <f>'월별 비용_운영'!DC$95</f>
        <v>0</v>
      </c>
      <c r="DD28" s="653">
        <f>'월별 비용_운영'!DD$95</f>
        <v>0</v>
      </c>
      <c r="DE28" s="653">
        <f>'월별 비용_운영'!DE$95</f>
        <v>0</v>
      </c>
      <c r="DF28" s="653">
        <f>'월별 비용_운영'!DF$95</f>
        <v>0</v>
      </c>
      <c r="DG28" s="653">
        <f>'월별 비용_운영'!DG$95</f>
        <v>0</v>
      </c>
      <c r="DH28" s="653">
        <f>'월별 비용_운영'!DH$95</f>
        <v>0</v>
      </c>
      <c r="DI28" s="653">
        <f>'월별 비용_운영'!DI$95</f>
        <v>0</v>
      </c>
      <c r="DJ28" s="653">
        <f>'월별 비용_운영'!DJ$95</f>
        <v>0</v>
      </c>
      <c r="DK28" s="653">
        <f>'월별 비용_운영'!DK$95</f>
        <v>0</v>
      </c>
      <c r="DL28" s="653">
        <f>'월별 비용_운영'!DL$95</f>
        <v>0</v>
      </c>
      <c r="DM28" s="653">
        <f>'월별 비용_운영'!DM$95</f>
        <v>0</v>
      </c>
      <c r="DN28" s="653">
        <f>'월별 비용_운영'!DN$95</f>
        <v>0</v>
      </c>
      <c r="DO28" s="653">
        <f>'월별 비용_운영'!DO$95</f>
        <v>0</v>
      </c>
      <c r="DP28" s="653">
        <f>'월별 비용_운영'!DP$95</f>
        <v>0</v>
      </c>
      <c r="DQ28" s="653">
        <f>'월별 비용_운영'!DQ$95</f>
        <v>0</v>
      </c>
      <c r="DR28" s="653">
        <f>'월별 비용_운영'!DR$95</f>
        <v>0</v>
      </c>
      <c r="DS28" s="653">
        <f>'월별 비용_운영'!DS$95</f>
        <v>0</v>
      </c>
      <c r="DT28" s="653">
        <f>'월별 비용_운영'!DT$95</f>
        <v>0</v>
      </c>
      <c r="DU28" s="653">
        <f>'월별 비용_운영'!DU$95</f>
        <v>0</v>
      </c>
      <c r="DV28" s="653">
        <f>'월별 비용_운영'!DV$95</f>
        <v>0</v>
      </c>
    </row>
    <row r="29" spans="1:126" outlineLevel="1" x14ac:dyDescent="0.4">
      <c r="C29" s="654" t="s">
        <v>49</v>
      </c>
      <c r="F29" s="186">
        <f>'월별 비용_운영'!F$97</f>
        <v>0</v>
      </c>
      <c r="G29" s="187">
        <f>'월별 비용_운영'!G$97</f>
        <v>978.08219178082197</v>
      </c>
      <c r="H29" s="187">
        <f>'월별 비용_운영'!H$97</f>
        <v>1010.6849315068494</v>
      </c>
      <c r="I29" s="187">
        <f>'월별 비용_운영'!I$97</f>
        <v>978.08219178082197</v>
      </c>
      <c r="J29" s="187">
        <f>'월별 비용_운영'!J$97</f>
        <v>1010.6849315068494</v>
      </c>
      <c r="K29" s="187">
        <f>'월별 비용_운영'!K$97</f>
        <v>1007.9234972677596</v>
      </c>
      <c r="L29" s="187">
        <f>'월별 비용_운영'!L$97</f>
        <v>942.89617486338796</v>
      </c>
      <c r="M29" s="187">
        <f>'월별 비용_운영'!M$97</f>
        <v>1007.9234972677596</v>
      </c>
      <c r="N29" s="187">
        <f>'월별 비용_운영'!N$97</f>
        <v>975.40983606557381</v>
      </c>
      <c r="O29" s="187">
        <f>'월별 비용_운영'!O$97</f>
        <v>1007.9234972677596</v>
      </c>
      <c r="P29" s="187">
        <f>'월별 비용_운영'!P$97</f>
        <v>975.40983606557381</v>
      </c>
      <c r="Q29" s="187">
        <f>'월별 비용_운영'!Q$97</f>
        <v>1007.9234972677596</v>
      </c>
      <c r="R29" s="187">
        <f>'월별 비용_운영'!R$97</f>
        <v>1007.9234972677596</v>
      </c>
      <c r="S29" s="187">
        <f>'월별 비용_운영'!S$97</f>
        <v>975.40983606557381</v>
      </c>
      <c r="T29" s="187">
        <f>'월별 비용_운영'!T$97</f>
        <v>1007.9234972677596</v>
      </c>
      <c r="U29" s="187">
        <f>'월별 비용_운영'!U$97</f>
        <v>975.40983606557381</v>
      </c>
      <c r="V29" s="187">
        <f>'월별 비용_운영'!V$97</f>
        <v>1007.9234972677596</v>
      </c>
      <c r="W29" s="187">
        <f>'월별 비용_운영'!W$97</f>
        <v>1010.6849315068494</v>
      </c>
      <c r="X29" s="187">
        <f>'월별 비용_운영'!X$97</f>
        <v>912.8767123287671</v>
      </c>
      <c r="Y29" s="187">
        <f>'월별 비용_운영'!Y$97</f>
        <v>1010.6849315068494</v>
      </c>
      <c r="Z29" s="187">
        <f>'월별 비용_운영'!Z$97</f>
        <v>978.08219178082197</v>
      </c>
      <c r="AA29" s="187">
        <f>'월별 비용_운영'!AA$97</f>
        <v>1010.6849315068494</v>
      </c>
      <c r="AB29" s="187">
        <f>'월별 비용_운영'!AB$97</f>
        <v>978.08219178082197</v>
      </c>
      <c r="AC29" s="187">
        <f>'월별 비용_운영'!AC$97</f>
        <v>1010.6849315068494</v>
      </c>
      <c r="AD29" s="187">
        <f>'월별 비용_운영'!AD$97</f>
        <v>1010.6849315068494</v>
      </c>
      <c r="AE29" s="187">
        <f>'월별 비용_운영'!AE$97</f>
        <v>978.08219178082197</v>
      </c>
      <c r="AF29" s="187">
        <f>'월별 비용_운영'!AF$97</f>
        <v>1010.6849315068494</v>
      </c>
      <c r="AG29" s="187">
        <f>'월별 비용_운영'!AG$97</f>
        <v>978.08219178082197</v>
      </c>
      <c r="AH29" s="187">
        <f>'월별 비용_운영'!AH$97</f>
        <v>1010.6849315068494</v>
      </c>
      <c r="AI29" s="187">
        <f>'월별 비용_운영'!AI$97</f>
        <v>1010.6849315068494</v>
      </c>
      <c r="AJ29" s="187">
        <f>'월별 비용_운영'!AJ$97</f>
        <v>912.8767123287671</v>
      </c>
      <c r="AK29" s="187">
        <f>'월별 비용_운영'!AK$97</f>
        <v>1010.6849315068494</v>
      </c>
      <c r="AL29" s="187">
        <f>'월별 비용_운영'!AL$97</f>
        <v>978.08219178082197</v>
      </c>
      <c r="AM29" s="187">
        <f>'월별 비용_운영'!AM$97</f>
        <v>1010.6849315068494</v>
      </c>
      <c r="AN29" s="187">
        <f>'월별 비용_운영'!AN$97</f>
        <v>978.08219178082197</v>
      </c>
      <c r="AO29" s="187">
        <f>'월별 비용_운영'!AO$97</f>
        <v>1010.6849315068494</v>
      </c>
      <c r="AP29" s="187">
        <f>'월별 비용_운영'!AP$97</f>
        <v>1010.6849315068494</v>
      </c>
      <c r="AQ29" s="187">
        <f>'월별 비용_운영'!AQ$97</f>
        <v>978.08219178082197</v>
      </c>
      <c r="AR29" s="187">
        <f>'월별 비용_운영'!AR$97</f>
        <v>1010.6849315068494</v>
      </c>
      <c r="AS29" s="187">
        <f>'월별 비용_운영'!AS$97</f>
        <v>978.08219178082197</v>
      </c>
      <c r="AT29" s="187">
        <f>'월별 비용_운영'!AT$97</f>
        <v>1010.6849315068494</v>
      </c>
      <c r="AU29" s="187">
        <f>'월별 비용_운영'!AU$97</f>
        <v>1010.6849315068494</v>
      </c>
      <c r="AV29" s="187">
        <f>'월별 비용_운영'!AV$97</f>
        <v>912.8767123287671</v>
      </c>
      <c r="AW29" s="187">
        <f>'월별 비용_운영'!AW$97</f>
        <v>1010.6849315068494</v>
      </c>
      <c r="AX29" s="187">
        <f>'월별 비용_운영'!AX$97</f>
        <v>978.08219178082197</v>
      </c>
      <c r="AY29" s="187">
        <f>'월별 비용_운영'!AY$97</f>
        <v>1010.6849315068494</v>
      </c>
      <c r="AZ29" s="187">
        <f>'월별 비용_운영'!AZ$97</f>
        <v>978.08219178082197</v>
      </c>
      <c r="BA29" s="187">
        <f>'월별 비용_운영'!BA$97</f>
        <v>1010.6849315068494</v>
      </c>
      <c r="BB29" s="187">
        <f>'월별 비용_운영'!BB$97</f>
        <v>1010.6849315068494</v>
      </c>
      <c r="BC29" s="187">
        <f>'월별 비용_운영'!BC$97</f>
        <v>978.08219178082197</v>
      </c>
      <c r="BD29" s="187">
        <f>'월별 비용_운영'!BD$97</f>
        <v>1010.6849315068494</v>
      </c>
      <c r="BE29" s="187">
        <f>'월별 비용_운영'!BE$97</f>
        <v>978.08219178082197</v>
      </c>
      <c r="BF29" s="187">
        <f>'월별 비용_운영'!BF$97</f>
        <v>1010.6849315068494</v>
      </c>
      <c r="BG29" s="187">
        <f>'월별 비용_운영'!BG$97</f>
        <v>1007.9234972677596</v>
      </c>
      <c r="BH29" s="187">
        <f>'월별 비용_운영'!BH$97</f>
        <v>942.89617486338796</v>
      </c>
      <c r="BI29" s="187">
        <f>'월별 비용_운영'!BI$97</f>
        <v>1007.9234972677596</v>
      </c>
      <c r="BJ29" s="187">
        <f>'월별 비용_운영'!BJ$97</f>
        <v>975.40983606557381</v>
      </c>
      <c r="BK29" s="187">
        <f>'월별 비용_운영'!BK$97</f>
        <v>1007.9234972677596</v>
      </c>
      <c r="BL29" s="187">
        <f>'월별 비용_운영'!BL$97</f>
        <v>975.40983606557381</v>
      </c>
      <c r="BM29" s="187">
        <f>'월별 비용_운영'!BM$97</f>
        <v>1007.9234972677596</v>
      </c>
      <c r="BN29" s="187">
        <f>'월별 비용_운영'!BN$97</f>
        <v>1007.9234972677596</v>
      </c>
      <c r="BO29" s="187">
        <f>'월별 비용_운영'!BO$97</f>
        <v>0</v>
      </c>
      <c r="BP29" s="187">
        <f>'월별 비용_운영'!BP$97</f>
        <v>0</v>
      </c>
      <c r="BQ29" s="187">
        <f>'월별 비용_운영'!BQ$97</f>
        <v>0</v>
      </c>
      <c r="BR29" s="187">
        <f>'월별 비용_운영'!BR$97</f>
        <v>0</v>
      </c>
      <c r="BS29" s="187">
        <f>'월별 비용_운영'!BS$97</f>
        <v>0</v>
      </c>
      <c r="BT29" s="187">
        <f>'월별 비용_운영'!BT$97</f>
        <v>0</v>
      </c>
      <c r="BU29" s="187">
        <f>'월별 비용_운영'!BU$97</f>
        <v>0</v>
      </c>
      <c r="BV29" s="187">
        <f>'월별 비용_운영'!BV$97</f>
        <v>0</v>
      </c>
      <c r="BW29" s="187">
        <f>'월별 비용_운영'!BW$97</f>
        <v>0</v>
      </c>
      <c r="BX29" s="187">
        <f>'월별 비용_운영'!BX$97</f>
        <v>0</v>
      </c>
      <c r="BY29" s="187">
        <f>'월별 비용_운영'!BY$97</f>
        <v>0</v>
      </c>
      <c r="BZ29" s="187">
        <f>'월별 비용_운영'!BZ$97</f>
        <v>0</v>
      </c>
      <c r="CA29" s="187">
        <f>'월별 비용_운영'!CA$97</f>
        <v>0</v>
      </c>
      <c r="CB29" s="187">
        <f>'월별 비용_운영'!CB$97</f>
        <v>0</v>
      </c>
      <c r="CC29" s="187">
        <f>'월별 비용_운영'!CC$97</f>
        <v>0</v>
      </c>
      <c r="CD29" s="187">
        <f>'월별 비용_운영'!CD$97</f>
        <v>0</v>
      </c>
      <c r="CE29" s="187">
        <f>'월별 비용_운영'!CE$97</f>
        <v>0</v>
      </c>
      <c r="CF29" s="187">
        <f>'월별 비용_운영'!CF$97</f>
        <v>0</v>
      </c>
      <c r="CG29" s="187">
        <f>'월별 비용_운영'!CG$97</f>
        <v>0</v>
      </c>
      <c r="CH29" s="187">
        <f>'월별 비용_운영'!CH$97</f>
        <v>0</v>
      </c>
      <c r="CI29" s="187">
        <f>'월별 비용_운영'!CI$97</f>
        <v>0</v>
      </c>
      <c r="CJ29" s="187">
        <f>'월별 비용_운영'!CJ$97</f>
        <v>0</v>
      </c>
      <c r="CK29" s="187">
        <f>'월별 비용_운영'!CK$97</f>
        <v>0</v>
      </c>
      <c r="CL29" s="187">
        <f>'월별 비용_운영'!CL$97</f>
        <v>0</v>
      </c>
      <c r="CM29" s="187">
        <f>'월별 비용_운영'!CM$97</f>
        <v>0</v>
      </c>
      <c r="CN29" s="187">
        <f>'월별 비용_운영'!CN$97</f>
        <v>0</v>
      </c>
      <c r="CO29" s="187">
        <f>'월별 비용_운영'!CO$97</f>
        <v>0</v>
      </c>
      <c r="CP29" s="187">
        <f>'월별 비용_운영'!CP$97</f>
        <v>0</v>
      </c>
      <c r="CQ29" s="187">
        <f>'월별 비용_운영'!CQ$97</f>
        <v>0</v>
      </c>
      <c r="CR29" s="187">
        <f>'월별 비용_운영'!CR$97</f>
        <v>0</v>
      </c>
      <c r="CS29" s="187">
        <f>'월별 비용_운영'!CS$97</f>
        <v>0</v>
      </c>
      <c r="CT29" s="187">
        <f>'월별 비용_운영'!CT$97</f>
        <v>0</v>
      </c>
      <c r="CU29" s="187">
        <f>'월별 비용_운영'!CU$97</f>
        <v>0</v>
      </c>
      <c r="CV29" s="187">
        <f>'월별 비용_운영'!CV$97</f>
        <v>0</v>
      </c>
      <c r="CW29" s="187">
        <f>'월별 비용_운영'!CW$97</f>
        <v>0</v>
      </c>
      <c r="CX29" s="187">
        <f>'월별 비용_운영'!CX$97</f>
        <v>0</v>
      </c>
      <c r="CY29" s="187">
        <f>'월별 비용_운영'!CY$97</f>
        <v>0</v>
      </c>
      <c r="CZ29" s="187">
        <f>'월별 비용_운영'!CZ$97</f>
        <v>0</v>
      </c>
      <c r="DA29" s="187">
        <f>'월별 비용_운영'!DA$97</f>
        <v>0</v>
      </c>
      <c r="DB29" s="187">
        <f>'월별 비용_운영'!DB$97</f>
        <v>0</v>
      </c>
      <c r="DC29" s="187">
        <f>'월별 비용_운영'!DC$97</f>
        <v>0</v>
      </c>
      <c r="DD29" s="187">
        <f>'월별 비용_운영'!DD$97</f>
        <v>0</v>
      </c>
      <c r="DE29" s="187">
        <f>'월별 비용_운영'!DE$97</f>
        <v>0</v>
      </c>
      <c r="DF29" s="187">
        <f>'월별 비용_운영'!DF$97</f>
        <v>0</v>
      </c>
      <c r="DG29" s="187">
        <f>'월별 비용_운영'!DG$97</f>
        <v>0</v>
      </c>
      <c r="DH29" s="187">
        <f>'월별 비용_운영'!DH$97</f>
        <v>0</v>
      </c>
      <c r="DI29" s="187">
        <f>'월별 비용_운영'!DI$97</f>
        <v>0</v>
      </c>
      <c r="DJ29" s="187">
        <f>'월별 비용_운영'!DJ$97</f>
        <v>0</v>
      </c>
      <c r="DK29" s="187">
        <f>'월별 비용_운영'!DK$97</f>
        <v>0</v>
      </c>
      <c r="DL29" s="187">
        <f>'월별 비용_운영'!DL$97</f>
        <v>0</v>
      </c>
      <c r="DM29" s="187">
        <f>'월별 비용_운영'!DM$97</f>
        <v>0</v>
      </c>
      <c r="DN29" s="187">
        <f>'월별 비용_운영'!DN$97</f>
        <v>0</v>
      </c>
      <c r="DO29" s="187">
        <f>'월별 비용_운영'!DO$97</f>
        <v>0</v>
      </c>
      <c r="DP29" s="187">
        <f>'월별 비용_운영'!DP$97</f>
        <v>0</v>
      </c>
      <c r="DQ29" s="187">
        <f>'월별 비용_운영'!DQ$97</f>
        <v>0</v>
      </c>
      <c r="DR29" s="187">
        <f>'월별 비용_운영'!DR$97</f>
        <v>0</v>
      </c>
      <c r="DS29" s="187">
        <f>'월별 비용_운영'!DS$97</f>
        <v>0</v>
      </c>
      <c r="DT29" s="187">
        <f>'월별 비용_운영'!DT$97</f>
        <v>0</v>
      </c>
      <c r="DU29" s="187">
        <f>'월별 비용_운영'!DU$97</f>
        <v>0</v>
      </c>
      <c r="DV29" s="187">
        <f>'월별 비용_운영'!DV$97</f>
        <v>0</v>
      </c>
    </row>
    <row r="30" spans="1:126" outlineLevel="1" x14ac:dyDescent="0.4">
      <c r="C30" s="654" t="s">
        <v>50</v>
      </c>
      <c r="F30" s="186">
        <f>'월별 비용_운영'!F$99</f>
        <v>0</v>
      </c>
      <c r="G30" s="187">
        <f>'월별 비용_운영'!G$99</f>
        <v>419.17808219178085</v>
      </c>
      <c r="H30" s="187">
        <f>'월별 비용_운영'!H$99</f>
        <v>433.15068493150687</v>
      </c>
      <c r="I30" s="187">
        <f>'월별 비용_운영'!I$99</f>
        <v>419.17808219178085</v>
      </c>
      <c r="J30" s="187">
        <f>'월별 비용_운영'!J$99</f>
        <v>433.15068493150687</v>
      </c>
      <c r="K30" s="187">
        <f>'월별 비용_운영'!K$99</f>
        <v>431.96721311475409</v>
      </c>
      <c r="L30" s="187">
        <f>'월별 비용_운영'!L$99</f>
        <v>404.09836065573768</v>
      </c>
      <c r="M30" s="187">
        <f>'월별 비용_운영'!M$99</f>
        <v>431.96721311475409</v>
      </c>
      <c r="N30" s="187">
        <f>'월별 비용_운영'!N$99</f>
        <v>418.03278688524591</v>
      </c>
      <c r="O30" s="187">
        <f>'월별 비용_운영'!O$99</f>
        <v>431.96721311475409</v>
      </c>
      <c r="P30" s="187">
        <f>'월별 비용_운영'!P$99</f>
        <v>418.03278688524591</v>
      </c>
      <c r="Q30" s="187">
        <f>'월별 비용_운영'!Q$99</f>
        <v>431.96721311475409</v>
      </c>
      <c r="R30" s="187">
        <f>'월별 비용_운영'!R$99</f>
        <v>431.96721311475409</v>
      </c>
      <c r="S30" s="187">
        <f>'월별 비용_운영'!S$99</f>
        <v>418.03278688524591</v>
      </c>
      <c r="T30" s="187">
        <f>'월별 비용_운영'!T$99</f>
        <v>431.96721311475409</v>
      </c>
      <c r="U30" s="187">
        <f>'월별 비용_운영'!U$99</f>
        <v>418.03278688524591</v>
      </c>
      <c r="V30" s="187">
        <f>'월별 비용_운영'!V$99</f>
        <v>431.96721311475409</v>
      </c>
      <c r="W30" s="187">
        <f>'월별 비용_운영'!W$99</f>
        <v>433.15068493150687</v>
      </c>
      <c r="X30" s="187">
        <f>'월별 비용_운영'!X$99</f>
        <v>391.23287671232879</v>
      </c>
      <c r="Y30" s="187">
        <f>'월별 비용_운영'!Y$99</f>
        <v>433.15068493150687</v>
      </c>
      <c r="Z30" s="187">
        <f>'월별 비용_운영'!Z$99</f>
        <v>419.17808219178085</v>
      </c>
      <c r="AA30" s="187">
        <f>'월별 비용_운영'!AA$99</f>
        <v>433.15068493150687</v>
      </c>
      <c r="AB30" s="187">
        <f>'월별 비용_운영'!AB$99</f>
        <v>419.17808219178085</v>
      </c>
      <c r="AC30" s="187">
        <f>'월별 비용_운영'!AC$99</f>
        <v>433.15068493150687</v>
      </c>
      <c r="AD30" s="187">
        <f>'월별 비용_운영'!AD$99</f>
        <v>433.15068493150687</v>
      </c>
      <c r="AE30" s="187">
        <f>'월별 비용_운영'!AE$99</f>
        <v>419.17808219178085</v>
      </c>
      <c r="AF30" s="187">
        <f>'월별 비용_운영'!AF$99</f>
        <v>433.15068493150687</v>
      </c>
      <c r="AG30" s="187">
        <f>'월별 비용_운영'!AG$99</f>
        <v>419.17808219178085</v>
      </c>
      <c r="AH30" s="187">
        <f>'월별 비용_운영'!AH$99</f>
        <v>433.15068493150687</v>
      </c>
      <c r="AI30" s="187">
        <f>'월별 비용_운영'!AI$99</f>
        <v>433.15068493150687</v>
      </c>
      <c r="AJ30" s="187">
        <f>'월별 비용_운영'!AJ$99</f>
        <v>391.23287671232879</v>
      </c>
      <c r="AK30" s="187">
        <f>'월별 비용_운영'!AK$99</f>
        <v>433.15068493150687</v>
      </c>
      <c r="AL30" s="187">
        <f>'월별 비용_운영'!AL$99</f>
        <v>419.17808219178085</v>
      </c>
      <c r="AM30" s="187">
        <f>'월별 비용_운영'!AM$99</f>
        <v>433.15068493150687</v>
      </c>
      <c r="AN30" s="187">
        <f>'월별 비용_운영'!AN$99</f>
        <v>419.17808219178085</v>
      </c>
      <c r="AO30" s="187">
        <f>'월별 비용_운영'!AO$99</f>
        <v>433.15068493150687</v>
      </c>
      <c r="AP30" s="187">
        <f>'월별 비용_운영'!AP$99</f>
        <v>433.15068493150687</v>
      </c>
      <c r="AQ30" s="187">
        <f>'월별 비용_운영'!AQ$99</f>
        <v>419.17808219178085</v>
      </c>
      <c r="AR30" s="187">
        <f>'월별 비용_운영'!AR$99</f>
        <v>433.15068493150687</v>
      </c>
      <c r="AS30" s="187">
        <f>'월별 비용_운영'!AS$99</f>
        <v>419.17808219178085</v>
      </c>
      <c r="AT30" s="187">
        <f>'월별 비용_운영'!AT$99</f>
        <v>433.15068493150687</v>
      </c>
      <c r="AU30" s="187">
        <f>'월별 비용_운영'!AU$99</f>
        <v>433.15068493150687</v>
      </c>
      <c r="AV30" s="187">
        <f>'월별 비용_운영'!AV$99</f>
        <v>391.23287671232879</v>
      </c>
      <c r="AW30" s="187">
        <f>'월별 비용_운영'!AW$99</f>
        <v>433.15068493150687</v>
      </c>
      <c r="AX30" s="187">
        <f>'월별 비용_운영'!AX$99</f>
        <v>419.17808219178085</v>
      </c>
      <c r="AY30" s="187">
        <f>'월별 비용_운영'!AY$99</f>
        <v>433.15068493150687</v>
      </c>
      <c r="AZ30" s="187">
        <f>'월별 비용_운영'!AZ$99</f>
        <v>419.17808219178085</v>
      </c>
      <c r="BA30" s="187">
        <f>'월별 비용_운영'!BA$99</f>
        <v>433.15068493150687</v>
      </c>
      <c r="BB30" s="187">
        <f>'월별 비용_운영'!BB$99</f>
        <v>433.15068493150687</v>
      </c>
      <c r="BC30" s="187">
        <f>'월별 비용_운영'!BC$99</f>
        <v>419.17808219178085</v>
      </c>
      <c r="BD30" s="187">
        <f>'월별 비용_운영'!BD$99</f>
        <v>433.15068493150687</v>
      </c>
      <c r="BE30" s="187">
        <f>'월별 비용_운영'!BE$99</f>
        <v>419.17808219178085</v>
      </c>
      <c r="BF30" s="187">
        <f>'월별 비용_운영'!BF$99</f>
        <v>433.15068493150687</v>
      </c>
      <c r="BG30" s="187">
        <f>'월별 비용_운영'!BG$99</f>
        <v>431.96721311475409</v>
      </c>
      <c r="BH30" s="187">
        <f>'월별 비용_운영'!BH$99</f>
        <v>404.09836065573768</v>
      </c>
      <c r="BI30" s="187">
        <f>'월별 비용_운영'!BI$99</f>
        <v>431.96721311475409</v>
      </c>
      <c r="BJ30" s="187">
        <f>'월별 비용_운영'!BJ$99</f>
        <v>418.03278688524591</v>
      </c>
      <c r="BK30" s="187">
        <f>'월별 비용_운영'!BK$99</f>
        <v>431.96721311475409</v>
      </c>
      <c r="BL30" s="187">
        <f>'월별 비용_운영'!BL$99</f>
        <v>418.03278688524591</v>
      </c>
      <c r="BM30" s="187">
        <f>'월별 비용_운영'!BM$99</f>
        <v>431.96721311475409</v>
      </c>
      <c r="BN30" s="187">
        <f>'월별 비용_운영'!BN$99</f>
        <v>431.96721311475409</v>
      </c>
      <c r="BO30" s="187">
        <f>'월별 비용_운영'!BO$99</f>
        <v>0</v>
      </c>
      <c r="BP30" s="187">
        <f>'월별 비용_운영'!BP$99</f>
        <v>0</v>
      </c>
      <c r="BQ30" s="187">
        <f>'월별 비용_운영'!BQ$99</f>
        <v>0</v>
      </c>
      <c r="BR30" s="187">
        <f>'월별 비용_운영'!BR$99</f>
        <v>0</v>
      </c>
      <c r="BS30" s="187">
        <f>'월별 비용_운영'!BS$99</f>
        <v>0</v>
      </c>
      <c r="BT30" s="187">
        <f>'월별 비용_운영'!BT$99</f>
        <v>0</v>
      </c>
      <c r="BU30" s="187">
        <f>'월별 비용_운영'!BU$99</f>
        <v>0</v>
      </c>
      <c r="BV30" s="187">
        <f>'월별 비용_운영'!BV$99</f>
        <v>0</v>
      </c>
      <c r="BW30" s="187">
        <f>'월별 비용_운영'!BW$99</f>
        <v>0</v>
      </c>
      <c r="BX30" s="187">
        <f>'월별 비용_운영'!BX$99</f>
        <v>0</v>
      </c>
      <c r="BY30" s="187">
        <f>'월별 비용_운영'!BY$99</f>
        <v>0</v>
      </c>
      <c r="BZ30" s="187">
        <f>'월별 비용_운영'!BZ$99</f>
        <v>0</v>
      </c>
      <c r="CA30" s="187">
        <f>'월별 비용_운영'!CA$99</f>
        <v>0</v>
      </c>
      <c r="CB30" s="187">
        <f>'월별 비용_운영'!CB$99</f>
        <v>0</v>
      </c>
      <c r="CC30" s="187">
        <f>'월별 비용_운영'!CC$99</f>
        <v>0</v>
      </c>
      <c r="CD30" s="187">
        <f>'월별 비용_운영'!CD$99</f>
        <v>0</v>
      </c>
      <c r="CE30" s="187">
        <f>'월별 비용_운영'!CE$99</f>
        <v>0</v>
      </c>
      <c r="CF30" s="187">
        <f>'월별 비용_운영'!CF$99</f>
        <v>0</v>
      </c>
      <c r="CG30" s="187">
        <f>'월별 비용_운영'!CG$99</f>
        <v>0</v>
      </c>
      <c r="CH30" s="187">
        <f>'월별 비용_운영'!CH$99</f>
        <v>0</v>
      </c>
      <c r="CI30" s="187">
        <f>'월별 비용_운영'!CI$99</f>
        <v>0</v>
      </c>
      <c r="CJ30" s="187">
        <f>'월별 비용_운영'!CJ$99</f>
        <v>0</v>
      </c>
      <c r="CK30" s="187">
        <f>'월별 비용_운영'!CK$99</f>
        <v>0</v>
      </c>
      <c r="CL30" s="187">
        <f>'월별 비용_운영'!CL$99</f>
        <v>0</v>
      </c>
      <c r="CM30" s="187">
        <f>'월별 비용_운영'!CM$99</f>
        <v>0</v>
      </c>
      <c r="CN30" s="187">
        <f>'월별 비용_운영'!CN$99</f>
        <v>0</v>
      </c>
      <c r="CO30" s="187">
        <f>'월별 비용_운영'!CO$99</f>
        <v>0</v>
      </c>
      <c r="CP30" s="187">
        <f>'월별 비용_운영'!CP$99</f>
        <v>0</v>
      </c>
      <c r="CQ30" s="187">
        <f>'월별 비용_운영'!CQ$99</f>
        <v>0</v>
      </c>
      <c r="CR30" s="187">
        <f>'월별 비용_운영'!CR$99</f>
        <v>0</v>
      </c>
      <c r="CS30" s="187">
        <f>'월별 비용_운영'!CS$99</f>
        <v>0</v>
      </c>
      <c r="CT30" s="187">
        <f>'월별 비용_운영'!CT$99</f>
        <v>0</v>
      </c>
      <c r="CU30" s="187">
        <f>'월별 비용_운영'!CU$99</f>
        <v>0</v>
      </c>
      <c r="CV30" s="187">
        <f>'월별 비용_운영'!CV$99</f>
        <v>0</v>
      </c>
      <c r="CW30" s="187">
        <f>'월별 비용_운영'!CW$99</f>
        <v>0</v>
      </c>
      <c r="CX30" s="187">
        <f>'월별 비용_운영'!CX$99</f>
        <v>0</v>
      </c>
      <c r="CY30" s="187">
        <f>'월별 비용_운영'!CY$99</f>
        <v>0</v>
      </c>
      <c r="CZ30" s="187">
        <f>'월별 비용_운영'!CZ$99</f>
        <v>0</v>
      </c>
      <c r="DA30" s="187">
        <f>'월별 비용_운영'!DA$99</f>
        <v>0</v>
      </c>
      <c r="DB30" s="187">
        <f>'월별 비용_운영'!DB$99</f>
        <v>0</v>
      </c>
      <c r="DC30" s="187">
        <f>'월별 비용_운영'!DC$99</f>
        <v>0</v>
      </c>
      <c r="DD30" s="187">
        <f>'월별 비용_운영'!DD$99</f>
        <v>0</v>
      </c>
      <c r="DE30" s="187">
        <f>'월별 비용_운영'!DE$99</f>
        <v>0</v>
      </c>
      <c r="DF30" s="187">
        <f>'월별 비용_운영'!DF$99</f>
        <v>0</v>
      </c>
      <c r="DG30" s="187">
        <f>'월별 비용_운영'!DG$99</f>
        <v>0</v>
      </c>
      <c r="DH30" s="187">
        <f>'월별 비용_운영'!DH$99</f>
        <v>0</v>
      </c>
      <c r="DI30" s="187">
        <f>'월별 비용_운영'!DI$99</f>
        <v>0</v>
      </c>
      <c r="DJ30" s="187">
        <f>'월별 비용_운영'!DJ$99</f>
        <v>0</v>
      </c>
      <c r="DK30" s="187">
        <f>'월별 비용_운영'!DK$99</f>
        <v>0</v>
      </c>
      <c r="DL30" s="187">
        <f>'월별 비용_운영'!DL$99</f>
        <v>0</v>
      </c>
      <c r="DM30" s="187">
        <f>'월별 비용_운영'!DM$99</f>
        <v>0</v>
      </c>
      <c r="DN30" s="187">
        <f>'월별 비용_운영'!DN$99</f>
        <v>0</v>
      </c>
      <c r="DO30" s="187">
        <f>'월별 비용_운영'!DO$99</f>
        <v>0</v>
      </c>
      <c r="DP30" s="187">
        <f>'월별 비용_운영'!DP$99</f>
        <v>0</v>
      </c>
      <c r="DQ30" s="187">
        <f>'월별 비용_운영'!DQ$99</f>
        <v>0</v>
      </c>
      <c r="DR30" s="187">
        <f>'월별 비용_운영'!DR$99</f>
        <v>0</v>
      </c>
      <c r="DS30" s="187">
        <f>'월별 비용_운영'!DS$99</f>
        <v>0</v>
      </c>
      <c r="DT30" s="187">
        <f>'월별 비용_운영'!DT$99</f>
        <v>0</v>
      </c>
      <c r="DU30" s="187">
        <f>'월별 비용_운영'!DU$99</f>
        <v>0</v>
      </c>
      <c r="DV30" s="187">
        <f>'월별 비용_운영'!DV$99</f>
        <v>0</v>
      </c>
    </row>
    <row r="31" spans="1:126" outlineLevel="1" x14ac:dyDescent="0.4">
      <c r="C31" s="654" t="s">
        <v>51</v>
      </c>
      <c r="F31" s="186">
        <f>'월별 비용_운영'!F$101</f>
        <v>0</v>
      </c>
      <c r="G31" s="187">
        <f>'월별 비용_운영'!G$101</f>
        <v>698.63013698630141</v>
      </c>
      <c r="H31" s="187">
        <f>'월별 비용_운영'!H$101</f>
        <v>721.91780821917803</v>
      </c>
      <c r="I31" s="187">
        <f>'월별 비용_운영'!I$101</f>
        <v>698.63013698630141</v>
      </c>
      <c r="J31" s="187">
        <f>'월별 비용_운영'!J$101</f>
        <v>721.91780821917803</v>
      </c>
      <c r="K31" s="187">
        <f>'월별 비용_운영'!K$101</f>
        <v>719.94535519125679</v>
      </c>
      <c r="L31" s="187">
        <f>'월별 비용_운영'!L$101</f>
        <v>673.49726775956287</v>
      </c>
      <c r="M31" s="187">
        <f>'월별 비용_운영'!M$101</f>
        <v>719.94535519125679</v>
      </c>
      <c r="N31" s="187">
        <f>'월별 비용_운영'!N$101</f>
        <v>696.72131147540983</v>
      </c>
      <c r="O31" s="187">
        <f>'월별 비용_운영'!O$101</f>
        <v>719.94535519125679</v>
      </c>
      <c r="P31" s="187">
        <f>'월별 비용_운영'!P$101</f>
        <v>696.72131147540983</v>
      </c>
      <c r="Q31" s="187">
        <f>'월별 비용_운영'!Q$101</f>
        <v>719.94535519125679</v>
      </c>
      <c r="R31" s="187">
        <f>'월별 비용_운영'!R$101</f>
        <v>719.94535519125679</v>
      </c>
      <c r="S31" s="187">
        <f>'월별 비용_운영'!S$101</f>
        <v>696.72131147540983</v>
      </c>
      <c r="T31" s="187">
        <f>'월별 비용_운영'!T$101</f>
        <v>719.94535519125679</v>
      </c>
      <c r="U31" s="187">
        <f>'월별 비용_운영'!U$101</f>
        <v>696.72131147540983</v>
      </c>
      <c r="V31" s="187">
        <f>'월별 비용_운영'!V$101</f>
        <v>719.94535519125679</v>
      </c>
      <c r="W31" s="187">
        <f>'월별 비용_운영'!W$101</f>
        <v>721.91780821917803</v>
      </c>
      <c r="X31" s="187">
        <f>'월별 비용_운영'!X$101</f>
        <v>652.05479452054794</v>
      </c>
      <c r="Y31" s="187">
        <f>'월별 비용_운영'!Y$101</f>
        <v>721.91780821917803</v>
      </c>
      <c r="Z31" s="187">
        <f>'월별 비용_운영'!Z$101</f>
        <v>698.63013698630141</v>
      </c>
      <c r="AA31" s="187">
        <f>'월별 비용_운영'!AA$101</f>
        <v>721.91780821917803</v>
      </c>
      <c r="AB31" s="187">
        <f>'월별 비용_운영'!AB$101</f>
        <v>698.63013698630141</v>
      </c>
      <c r="AC31" s="187">
        <f>'월별 비용_운영'!AC$101</f>
        <v>721.91780821917803</v>
      </c>
      <c r="AD31" s="187">
        <f>'월별 비용_운영'!AD$101</f>
        <v>721.91780821917803</v>
      </c>
      <c r="AE31" s="187">
        <f>'월별 비용_운영'!AE$101</f>
        <v>698.63013698630141</v>
      </c>
      <c r="AF31" s="187">
        <f>'월별 비용_운영'!AF$101</f>
        <v>721.91780821917803</v>
      </c>
      <c r="AG31" s="187">
        <f>'월별 비용_운영'!AG$101</f>
        <v>698.63013698630141</v>
      </c>
      <c r="AH31" s="187">
        <f>'월별 비용_운영'!AH$101</f>
        <v>721.91780821917803</v>
      </c>
      <c r="AI31" s="187">
        <f>'월별 비용_운영'!AI$101</f>
        <v>721.91780821917803</v>
      </c>
      <c r="AJ31" s="187">
        <f>'월별 비용_운영'!AJ$101</f>
        <v>652.05479452054794</v>
      </c>
      <c r="AK31" s="187">
        <f>'월별 비용_운영'!AK$101</f>
        <v>721.91780821917803</v>
      </c>
      <c r="AL31" s="187">
        <f>'월별 비용_운영'!AL$101</f>
        <v>698.63013698630141</v>
      </c>
      <c r="AM31" s="187">
        <f>'월별 비용_운영'!AM$101</f>
        <v>721.91780821917803</v>
      </c>
      <c r="AN31" s="187">
        <f>'월별 비용_운영'!AN$101</f>
        <v>698.63013698630141</v>
      </c>
      <c r="AO31" s="187">
        <f>'월별 비용_운영'!AO$101</f>
        <v>721.91780821917803</v>
      </c>
      <c r="AP31" s="187">
        <f>'월별 비용_운영'!AP$101</f>
        <v>721.91780821917803</v>
      </c>
      <c r="AQ31" s="187">
        <f>'월별 비용_운영'!AQ$101</f>
        <v>698.63013698630141</v>
      </c>
      <c r="AR31" s="187">
        <f>'월별 비용_운영'!AR$101</f>
        <v>721.91780821917803</v>
      </c>
      <c r="AS31" s="187">
        <f>'월별 비용_운영'!AS$101</f>
        <v>698.63013698630141</v>
      </c>
      <c r="AT31" s="187">
        <f>'월별 비용_운영'!AT$101</f>
        <v>721.91780821917803</v>
      </c>
      <c r="AU31" s="187">
        <f>'월별 비용_운영'!AU$101</f>
        <v>721.91780821917803</v>
      </c>
      <c r="AV31" s="187">
        <f>'월별 비용_운영'!AV$101</f>
        <v>652.05479452054794</v>
      </c>
      <c r="AW31" s="187">
        <f>'월별 비용_운영'!AW$101</f>
        <v>721.91780821917803</v>
      </c>
      <c r="AX31" s="187">
        <f>'월별 비용_운영'!AX$101</f>
        <v>698.63013698630141</v>
      </c>
      <c r="AY31" s="187">
        <f>'월별 비용_운영'!AY$101</f>
        <v>721.91780821917803</v>
      </c>
      <c r="AZ31" s="187">
        <f>'월별 비용_운영'!AZ$101</f>
        <v>698.63013698630141</v>
      </c>
      <c r="BA31" s="187">
        <f>'월별 비용_운영'!BA$101</f>
        <v>721.91780821917803</v>
      </c>
      <c r="BB31" s="187">
        <f>'월별 비용_운영'!BB$101</f>
        <v>721.91780821917803</v>
      </c>
      <c r="BC31" s="187">
        <f>'월별 비용_운영'!BC$101</f>
        <v>698.63013698630141</v>
      </c>
      <c r="BD31" s="187">
        <f>'월별 비용_운영'!BD$101</f>
        <v>721.91780821917803</v>
      </c>
      <c r="BE31" s="187">
        <f>'월별 비용_운영'!BE$101</f>
        <v>698.63013698630141</v>
      </c>
      <c r="BF31" s="187">
        <f>'월별 비용_운영'!BF$101</f>
        <v>721.91780821917803</v>
      </c>
      <c r="BG31" s="187">
        <f>'월별 비용_운영'!BG$101</f>
        <v>719.94535519125679</v>
      </c>
      <c r="BH31" s="187">
        <f>'월별 비용_운영'!BH$101</f>
        <v>673.49726775956287</v>
      </c>
      <c r="BI31" s="187">
        <f>'월별 비용_운영'!BI$101</f>
        <v>719.94535519125679</v>
      </c>
      <c r="BJ31" s="187">
        <f>'월별 비용_운영'!BJ$101</f>
        <v>696.72131147540983</v>
      </c>
      <c r="BK31" s="187">
        <f>'월별 비용_운영'!BK$101</f>
        <v>719.94535519125679</v>
      </c>
      <c r="BL31" s="187">
        <f>'월별 비용_운영'!BL$101</f>
        <v>696.72131147540983</v>
      </c>
      <c r="BM31" s="187">
        <f>'월별 비용_운영'!BM$101</f>
        <v>719.94535519125679</v>
      </c>
      <c r="BN31" s="187">
        <f>'월별 비용_운영'!BN$101</f>
        <v>719.94535519125679</v>
      </c>
      <c r="BO31" s="187">
        <f>'월별 비용_운영'!BO$101</f>
        <v>0</v>
      </c>
      <c r="BP31" s="187">
        <f>'월별 비용_운영'!BP$101</f>
        <v>0</v>
      </c>
      <c r="BQ31" s="187">
        <f>'월별 비용_운영'!BQ$101</f>
        <v>0</v>
      </c>
      <c r="BR31" s="187">
        <f>'월별 비용_운영'!BR$101</f>
        <v>0</v>
      </c>
      <c r="BS31" s="187">
        <f>'월별 비용_운영'!BS$101</f>
        <v>0</v>
      </c>
      <c r="BT31" s="187">
        <f>'월별 비용_운영'!BT$101</f>
        <v>0</v>
      </c>
      <c r="BU31" s="187">
        <f>'월별 비용_운영'!BU$101</f>
        <v>0</v>
      </c>
      <c r="BV31" s="187">
        <f>'월별 비용_운영'!BV$101</f>
        <v>0</v>
      </c>
      <c r="BW31" s="187">
        <f>'월별 비용_운영'!BW$101</f>
        <v>0</v>
      </c>
      <c r="BX31" s="187">
        <f>'월별 비용_운영'!BX$101</f>
        <v>0</v>
      </c>
      <c r="BY31" s="187">
        <f>'월별 비용_운영'!BY$101</f>
        <v>0</v>
      </c>
      <c r="BZ31" s="187">
        <f>'월별 비용_운영'!BZ$101</f>
        <v>0</v>
      </c>
      <c r="CA31" s="187">
        <f>'월별 비용_운영'!CA$101</f>
        <v>0</v>
      </c>
      <c r="CB31" s="187">
        <f>'월별 비용_운영'!CB$101</f>
        <v>0</v>
      </c>
      <c r="CC31" s="187">
        <f>'월별 비용_운영'!CC$101</f>
        <v>0</v>
      </c>
      <c r="CD31" s="187">
        <f>'월별 비용_운영'!CD$101</f>
        <v>0</v>
      </c>
      <c r="CE31" s="187">
        <f>'월별 비용_운영'!CE$101</f>
        <v>0</v>
      </c>
      <c r="CF31" s="187">
        <f>'월별 비용_운영'!CF$101</f>
        <v>0</v>
      </c>
      <c r="CG31" s="187">
        <f>'월별 비용_운영'!CG$101</f>
        <v>0</v>
      </c>
      <c r="CH31" s="187">
        <f>'월별 비용_운영'!CH$101</f>
        <v>0</v>
      </c>
      <c r="CI31" s="187">
        <f>'월별 비용_운영'!CI$101</f>
        <v>0</v>
      </c>
      <c r="CJ31" s="187">
        <f>'월별 비용_운영'!CJ$101</f>
        <v>0</v>
      </c>
      <c r="CK31" s="187">
        <f>'월별 비용_운영'!CK$101</f>
        <v>0</v>
      </c>
      <c r="CL31" s="187">
        <f>'월별 비용_운영'!CL$101</f>
        <v>0</v>
      </c>
      <c r="CM31" s="187">
        <f>'월별 비용_운영'!CM$101</f>
        <v>0</v>
      </c>
      <c r="CN31" s="187">
        <f>'월별 비용_운영'!CN$101</f>
        <v>0</v>
      </c>
      <c r="CO31" s="187">
        <f>'월별 비용_운영'!CO$101</f>
        <v>0</v>
      </c>
      <c r="CP31" s="187">
        <f>'월별 비용_운영'!CP$101</f>
        <v>0</v>
      </c>
      <c r="CQ31" s="187">
        <f>'월별 비용_운영'!CQ$101</f>
        <v>0</v>
      </c>
      <c r="CR31" s="187">
        <f>'월별 비용_운영'!CR$101</f>
        <v>0</v>
      </c>
      <c r="CS31" s="187">
        <f>'월별 비용_운영'!CS$101</f>
        <v>0</v>
      </c>
      <c r="CT31" s="187">
        <f>'월별 비용_운영'!CT$101</f>
        <v>0</v>
      </c>
      <c r="CU31" s="187">
        <f>'월별 비용_운영'!CU$101</f>
        <v>0</v>
      </c>
      <c r="CV31" s="187">
        <f>'월별 비용_운영'!CV$101</f>
        <v>0</v>
      </c>
      <c r="CW31" s="187">
        <f>'월별 비용_운영'!CW$101</f>
        <v>0</v>
      </c>
      <c r="CX31" s="187">
        <f>'월별 비용_운영'!CX$101</f>
        <v>0</v>
      </c>
      <c r="CY31" s="187">
        <f>'월별 비용_운영'!CY$101</f>
        <v>0</v>
      </c>
      <c r="CZ31" s="187">
        <f>'월별 비용_운영'!CZ$101</f>
        <v>0</v>
      </c>
      <c r="DA31" s="187">
        <f>'월별 비용_운영'!DA$101</f>
        <v>0</v>
      </c>
      <c r="DB31" s="187">
        <f>'월별 비용_운영'!DB$101</f>
        <v>0</v>
      </c>
      <c r="DC31" s="187">
        <f>'월별 비용_운영'!DC$101</f>
        <v>0</v>
      </c>
      <c r="DD31" s="187">
        <f>'월별 비용_운영'!DD$101</f>
        <v>0</v>
      </c>
      <c r="DE31" s="187">
        <f>'월별 비용_운영'!DE$101</f>
        <v>0</v>
      </c>
      <c r="DF31" s="187">
        <f>'월별 비용_운영'!DF$101</f>
        <v>0</v>
      </c>
      <c r="DG31" s="187">
        <f>'월별 비용_운영'!DG$101</f>
        <v>0</v>
      </c>
      <c r="DH31" s="187">
        <f>'월별 비용_운영'!DH$101</f>
        <v>0</v>
      </c>
      <c r="DI31" s="187">
        <f>'월별 비용_운영'!DI$101</f>
        <v>0</v>
      </c>
      <c r="DJ31" s="187">
        <f>'월별 비용_운영'!DJ$101</f>
        <v>0</v>
      </c>
      <c r="DK31" s="187">
        <f>'월별 비용_운영'!DK$101</f>
        <v>0</v>
      </c>
      <c r="DL31" s="187">
        <f>'월별 비용_운영'!DL$101</f>
        <v>0</v>
      </c>
      <c r="DM31" s="187">
        <f>'월별 비용_운영'!DM$101</f>
        <v>0</v>
      </c>
      <c r="DN31" s="187">
        <f>'월별 비용_운영'!DN$101</f>
        <v>0</v>
      </c>
      <c r="DO31" s="187">
        <f>'월별 비용_운영'!DO$101</f>
        <v>0</v>
      </c>
      <c r="DP31" s="187">
        <f>'월별 비용_운영'!DP$101</f>
        <v>0</v>
      </c>
      <c r="DQ31" s="187">
        <f>'월별 비용_운영'!DQ$101</f>
        <v>0</v>
      </c>
      <c r="DR31" s="187">
        <f>'월별 비용_운영'!DR$101</f>
        <v>0</v>
      </c>
      <c r="DS31" s="187">
        <f>'월별 비용_운영'!DS$101</f>
        <v>0</v>
      </c>
      <c r="DT31" s="187">
        <f>'월별 비용_운영'!DT$101</f>
        <v>0</v>
      </c>
      <c r="DU31" s="187">
        <f>'월별 비용_운영'!DU$101</f>
        <v>0</v>
      </c>
      <c r="DV31" s="187">
        <f>'월별 비용_운영'!DV$101</f>
        <v>0</v>
      </c>
    </row>
    <row r="32" spans="1:126" outlineLevel="1" x14ac:dyDescent="0.4">
      <c r="B32" s="955"/>
      <c r="C32" s="654" t="s">
        <v>52</v>
      </c>
      <c r="F32" s="186">
        <f>'월별 비용_운영'!F$103</f>
        <v>0</v>
      </c>
      <c r="G32" s="187">
        <f>'월별 비용_운영'!G$103</f>
        <v>200</v>
      </c>
      <c r="H32" s="187">
        <f>'월별 비용_운영'!H$103</f>
        <v>200</v>
      </c>
      <c r="I32" s="187">
        <f>'월별 비용_운영'!I$103</f>
        <v>200</v>
      </c>
      <c r="J32" s="187">
        <f>'월별 비용_운영'!J$103</f>
        <v>200</v>
      </c>
      <c r="K32" s="187">
        <f>'월별 비용_운영'!K$103</f>
        <v>200</v>
      </c>
      <c r="L32" s="187">
        <f>'월별 비용_운영'!L$103</f>
        <v>200</v>
      </c>
      <c r="M32" s="187">
        <f>'월별 비용_운영'!M$103</f>
        <v>200</v>
      </c>
      <c r="N32" s="187">
        <f>'월별 비용_운영'!N$103</f>
        <v>200</v>
      </c>
      <c r="O32" s="187">
        <f>'월별 비용_운영'!O$103</f>
        <v>200</v>
      </c>
      <c r="P32" s="187">
        <f>'월별 비용_운영'!P$103</f>
        <v>200</v>
      </c>
      <c r="Q32" s="187">
        <f>'월별 비용_운영'!Q$103</f>
        <v>200</v>
      </c>
      <c r="R32" s="187">
        <f>'월별 비용_운영'!R$103</f>
        <v>200</v>
      </c>
      <c r="S32" s="187">
        <f>'월별 비용_운영'!S$103</f>
        <v>200</v>
      </c>
      <c r="T32" s="187">
        <f>'월별 비용_운영'!T$103</f>
        <v>200</v>
      </c>
      <c r="U32" s="187">
        <f>'월별 비용_운영'!U$103</f>
        <v>200</v>
      </c>
      <c r="V32" s="187">
        <f>'월별 비용_운영'!V$103</f>
        <v>200</v>
      </c>
      <c r="W32" s="187">
        <f>'월별 비용_운영'!W$103</f>
        <v>200</v>
      </c>
      <c r="X32" s="187">
        <f>'월별 비용_운영'!X$103</f>
        <v>200</v>
      </c>
      <c r="Y32" s="187">
        <f>'월별 비용_운영'!Y$103</f>
        <v>200</v>
      </c>
      <c r="Z32" s="187">
        <f>'월별 비용_운영'!Z$103</f>
        <v>200</v>
      </c>
      <c r="AA32" s="187">
        <f>'월별 비용_운영'!AA$103</f>
        <v>200</v>
      </c>
      <c r="AB32" s="187">
        <f>'월별 비용_운영'!AB$103</f>
        <v>200</v>
      </c>
      <c r="AC32" s="187">
        <f>'월별 비용_운영'!AC$103</f>
        <v>200</v>
      </c>
      <c r="AD32" s="187">
        <f>'월별 비용_운영'!AD$103</f>
        <v>200</v>
      </c>
      <c r="AE32" s="187">
        <f>'월별 비용_운영'!AE$103</f>
        <v>200</v>
      </c>
      <c r="AF32" s="187">
        <f>'월별 비용_운영'!AF$103</f>
        <v>200</v>
      </c>
      <c r="AG32" s="187">
        <f>'월별 비용_운영'!AG$103</f>
        <v>200</v>
      </c>
      <c r="AH32" s="187">
        <f>'월별 비용_운영'!AH$103</f>
        <v>200</v>
      </c>
      <c r="AI32" s="187">
        <f>'월별 비용_운영'!AI$103</f>
        <v>200</v>
      </c>
      <c r="AJ32" s="187">
        <f>'월별 비용_운영'!AJ$103</f>
        <v>200</v>
      </c>
      <c r="AK32" s="187">
        <f>'월별 비용_운영'!AK$103</f>
        <v>200</v>
      </c>
      <c r="AL32" s="187">
        <f>'월별 비용_운영'!AL$103</f>
        <v>200</v>
      </c>
      <c r="AM32" s="187">
        <f>'월별 비용_운영'!AM$103</f>
        <v>200</v>
      </c>
      <c r="AN32" s="187">
        <f>'월별 비용_운영'!AN$103</f>
        <v>200</v>
      </c>
      <c r="AO32" s="187">
        <f>'월별 비용_운영'!AO$103</f>
        <v>200</v>
      </c>
      <c r="AP32" s="187">
        <f>'월별 비용_운영'!AP$103</f>
        <v>200</v>
      </c>
      <c r="AQ32" s="187">
        <f>'월별 비용_운영'!AQ$103</f>
        <v>200</v>
      </c>
      <c r="AR32" s="187">
        <f>'월별 비용_운영'!AR$103</f>
        <v>200</v>
      </c>
      <c r="AS32" s="187">
        <f>'월별 비용_운영'!AS$103</f>
        <v>200</v>
      </c>
      <c r="AT32" s="187">
        <f>'월별 비용_운영'!AT$103</f>
        <v>200</v>
      </c>
      <c r="AU32" s="187">
        <f>'월별 비용_운영'!AU$103</f>
        <v>200</v>
      </c>
      <c r="AV32" s="187">
        <f>'월별 비용_운영'!AV$103</f>
        <v>200</v>
      </c>
      <c r="AW32" s="187">
        <f>'월별 비용_운영'!AW$103</f>
        <v>200</v>
      </c>
      <c r="AX32" s="187">
        <f>'월별 비용_운영'!AX$103</f>
        <v>200</v>
      </c>
      <c r="AY32" s="187">
        <f>'월별 비용_운영'!AY$103</f>
        <v>200</v>
      </c>
      <c r="AZ32" s="187">
        <f>'월별 비용_운영'!AZ$103</f>
        <v>200</v>
      </c>
      <c r="BA32" s="187">
        <f>'월별 비용_운영'!BA$103</f>
        <v>200</v>
      </c>
      <c r="BB32" s="187">
        <f>'월별 비용_운영'!BB$103</f>
        <v>200</v>
      </c>
      <c r="BC32" s="187">
        <f>'월별 비용_운영'!BC$103</f>
        <v>200</v>
      </c>
      <c r="BD32" s="187">
        <f>'월별 비용_운영'!BD$103</f>
        <v>200</v>
      </c>
      <c r="BE32" s="187">
        <f>'월별 비용_운영'!BE$103</f>
        <v>200</v>
      </c>
      <c r="BF32" s="187">
        <f>'월별 비용_운영'!BF$103</f>
        <v>200</v>
      </c>
      <c r="BG32" s="187">
        <f>'월별 비용_운영'!BG$103</f>
        <v>200</v>
      </c>
      <c r="BH32" s="187">
        <f>'월별 비용_운영'!BH$103</f>
        <v>200</v>
      </c>
      <c r="BI32" s="187">
        <f>'월별 비용_운영'!BI$103</f>
        <v>200</v>
      </c>
      <c r="BJ32" s="187">
        <f>'월별 비용_운영'!BJ$103</f>
        <v>200</v>
      </c>
      <c r="BK32" s="187">
        <f>'월별 비용_운영'!BK$103</f>
        <v>200</v>
      </c>
      <c r="BL32" s="187">
        <f>'월별 비용_운영'!BL$103</f>
        <v>200</v>
      </c>
      <c r="BM32" s="187">
        <f>'월별 비용_운영'!BM$103</f>
        <v>200</v>
      </c>
      <c r="BN32" s="187">
        <f>'월별 비용_운영'!BN$103</f>
        <v>200</v>
      </c>
      <c r="BO32" s="187">
        <f>'월별 비용_운영'!BO$103</f>
        <v>200</v>
      </c>
      <c r="BP32" s="187">
        <f>'월별 비용_운영'!BP$103</f>
        <v>200</v>
      </c>
      <c r="BQ32" s="187">
        <f>'월별 비용_운영'!BQ$103</f>
        <v>200</v>
      </c>
      <c r="BR32" s="187">
        <f>'월별 비용_운영'!BR$103</f>
        <v>200</v>
      </c>
      <c r="BS32" s="187">
        <f>'월별 비용_운영'!BS$103</f>
        <v>200</v>
      </c>
      <c r="BT32" s="187">
        <f>'월별 비용_운영'!BT$103</f>
        <v>200</v>
      </c>
      <c r="BU32" s="187">
        <f>'월별 비용_운영'!BU$103</f>
        <v>200</v>
      </c>
      <c r="BV32" s="187">
        <f>'월별 비용_운영'!BV$103</f>
        <v>200</v>
      </c>
      <c r="BW32" s="187">
        <f>'월별 비용_운영'!BW$103</f>
        <v>200</v>
      </c>
      <c r="BX32" s="187">
        <f>'월별 비용_운영'!BX$103</f>
        <v>200</v>
      </c>
      <c r="BY32" s="187">
        <f>'월별 비용_운영'!BY$103</f>
        <v>200</v>
      </c>
      <c r="BZ32" s="187">
        <f>'월별 비용_운영'!BZ$103</f>
        <v>200</v>
      </c>
      <c r="CA32" s="187">
        <f>'월별 비용_운영'!CA$103</f>
        <v>200</v>
      </c>
      <c r="CB32" s="187">
        <f>'월별 비용_운영'!CB$103</f>
        <v>200</v>
      </c>
      <c r="CC32" s="187">
        <f>'월별 비용_운영'!CC$103</f>
        <v>200</v>
      </c>
      <c r="CD32" s="187">
        <f>'월별 비용_운영'!CD$103</f>
        <v>200</v>
      </c>
      <c r="CE32" s="187">
        <f>'월별 비용_운영'!CE$103</f>
        <v>200</v>
      </c>
      <c r="CF32" s="187">
        <f>'월별 비용_운영'!CF$103</f>
        <v>200</v>
      </c>
      <c r="CG32" s="187">
        <f>'월별 비용_운영'!CG$103</f>
        <v>200</v>
      </c>
      <c r="CH32" s="187">
        <f>'월별 비용_운영'!CH$103</f>
        <v>200</v>
      </c>
      <c r="CI32" s="187">
        <f>'월별 비용_운영'!CI$103</f>
        <v>200</v>
      </c>
      <c r="CJ32" s="187">
        <f>'월별 비용_운영'!CJ$103</f>
        <v>200</v>
      </c>
      <c r="CK32" s="187">
        <f>'월별 비용_운영'!CK$103</f>
        <v>200</v>
      </c>
      <c r="CL32" s="187">
        <f>'월별 비용_운영'!CL$103</f>
        <v>200</v>
      </c>
      <c r="CM32" s="187">
        <f>'월별 비용_운영'!CM$103</f>
        <v>200</v>
      </c>
      <c r="CN32" s="187">
        <f>'월별 비용_운영'!CN$103</f>
        <v>200</v>
      </c>
      <c r="CO32" s="187">
        <f>'월별 비용_운영'!CO$103</f>
        <v>200</v>
      </c>
      <c r="CP32" s="187">
        <f>'월별 비용_운영'!CP$103</f>
        <v>200</v>
      </c>
      <c r="CQ32" s="187">
        <f>'월별 비용_운영'!CQ$103</f>
        <v>200</v>
      </c>
      <c r="CR32" s="187">
        <f>'월별 비용_운영'!CR$103</f>
        <v>200</v>
      </c>
      <c r="CS32" s="187">
        <f>'월별 비용_운영'!CS$103</f>
        <v>200</v>
      </c>
      <c r="CT32" s="187">
        <f>'월별 비용_운영'!CT$103</f>
        <v>200</v>
      </c>
      <c r="CU32" s="187">
        <f>'월별 비용_운영'!CU$103</f>
        <v>200</v>
      </c>
      <c r="CV32" s="187">
        <f>'월별 비용_운영'!CV$103</f>
        <v>200</v>
      </c>
      <c r="CW32" s="187">
        <f>'월별 비용_운영'!CW$103</f>
        <v>200</v>
      </c>
      <c r="CX32" s="187">
        <f>'월별 비용_운영'!CX$103</f>
        <v>200</v>
      </c>
      <c r="CY32" s="187">
        <f>'월별 비용_운영'!CY$103</f>
        <v>200</v>
      </c>
      <c r="CZ32" s="187">
        <f>'월별 비용_운영'!CZ$103</f>
        <v>200</v>
      </c>
      <c r="DA32" s="187">
        <f>'월별 비용_운영'!DA$103</f>
        <v>200</v>
      </c>
      <c r="DB32" s="187">
        <f>'월별 비용_운영'!DB$103</f>
        <v>200</v>
      </c>
      <c r="DC32" s="187">
        <f>'월별 비용_운영'!DC$103</f>
        <v>200</v>
      </c>
      <c r="DD32" s="187">
        <f>'월별 비용_운영'!DD$103</f>
        <v>200</v>
      </c>
      <c r="DE32" s="187">
        <f>'월별 비용_운영'!DE$103</f>
        <v>200</v>
      </c>
      <c r="DF32" s="187">
        <f>'월별 비용_운영'!DF$103</f>
        <v>200</v>
      </c>
      <c r="DG32" s="187">
        <f>'월별 비용_운영'!DG$103</f>
        <v>200</v>
      </c>
      <c r="DH32" s="187">
        <f>'월별 비용_운영'!DH$103</f>
        <v>200</v>
      </c>
      <c r="DI32" s="187">
        <f>'월별 비용_운영'!DI$103</f>
        <v>200</v>
      </c>
      <c r="DJ32" s="187">
        <f>'월별 비용_운영'!DJ$103</f>
        <v>200</v>
      </c>
      <c r="DK32" s="187">
        <f>'월별 비용_운영'!DK$103</f>
        <v>200</v>
      </c>
      <c r="DL32" s="187">
        <f>'월별 비용_운영'!DL$103</f>
        <v>200</v>
      </c>
      <c r="DM32" s="187">
        <f>'월별 비용_운영'!DM$103</f>
        <v>200</v>
      </c>
      <c r="DN32" s="187">
        <f>'월별 비용_운영'!DN$103</f>
        <v>200</v>
      </c>
      <c r="DO32" s="187">
        <f>'월별 비용_운영'!DO$103</f>
        <v>200</v>
      </c>
      <c r="DP32" s="187">
        <f>'월별 비용_운영'!DP$103</f>
        <v>200</v>
      </c>
      <c r="DQ32" s="187">
        <f>'월별 비용_운영'!DQ$103</f>
        <v>200</v>
      </c>
      <c r="DR32" s="187">
        <f>'월별 비용_운영'!DR$103</f>
        <v>200</v>
      </c>
      <c r="DS32" s="187">
        <f>'월별 비용_운영'!DS$103</f>
        <v>200</v>
      </c>
      <c r="DT32" s="187">
        <f>'월별 비용_운영'!DT$103</f>
        <v>200</v>
      </c>
      <c r="DU32" s="187">
        <f>'월별 비용_운영'!DU$103</f>
        <v>200</v>
      </c>
      <c r="DV32" s="187">
        <f>'월별 비용_운영'!DV$103</f>
        <v>200</v>
      </c>
    </row>
    <row r="33" spans="1:126" outlineLevel="1" x14ac:dyDescent="0.4">
      <c r="C33" s="654" t="s">
        <v>53</v>
      </c>
      <c r="F33" s="186">
        <f>'월별 비용_운영'!F$104</f>
        <v>0</v>
      </c>
      <c r="G33" s="187">
        <f>'월별 비용_운영'!G$104</f>
        <v>0</v>
      </c>
      <c r="H33" s="187">
        <f>'월별 비용_운영'!H$104</f>
        <v>0</v>
      </c>
      <c r="I33" s="187">
        <f>'월별 비용_운영'!I$104</f>
        <v>0</v>
      </c>
      <c r="J33" s="187">
        <f>'월별 비용_운영'!J$104</f>
        <v>0</v>
      </c>
      <c r="K33" s="187">
        <f>'월별 비용_운영'!K$104</f>
        <v>0</v>
      </c>
      <c r="L33" s="187">
        <f>'월별 비용_운영'!L$104</f>
        <v>0</v>
      </c>
      <c r="M33" s="187">
        <f>'월별 비용_운영'!M$104</f>
        <v>0</v>
      </c>
      <c r="N33" s="187">
        <f>'월별 비용_운영'!N$104</f>
        <v>0</v>
      </c>
      <c r="O33" s="187">
        <f>'월별 비용_운영'!O$104</f>
        <v>0</v>
      </c>
      <c r="P33" s="187">
        <f>'월별 비용_운영'!P$104</f>
        <v>0</v>
      </c>
      <c r="Q33" s="187">
        <f>'월별 비용_운영'!Q$104</f>
        <v>0</v>
      </c>
      <c r="R33" s="187">
        <f>'월별 비용_운영'!R$104</f>
        <v>0</v>
      </c>
      <c r="S33" s="187">
        <f>'월별 비용_운영'!S$104</f>
        <v>0</v>
      </c>
      <c r="T33" s="187">
        <f>'월별 비용_운영'!T$104</f>
        <v>0</v>
      </c>
      <c r="U33" s="187">
        <f>'월별 비용_운영'!U$104</f>
        <v>0</v>
      </c>
      <c r="V33" s="187">
        <f>'월별 비용_운영'!V$104</f>
        <v>0</v>
      </c>
      <c r="W33" s="187">
        <f>'월별 비용_운영'!W$104</f>
        <v>0</v>
      </c>
      <c r="X33" s="187">
        <f>'월별 비용_운영'!X$104</f>
        <v>0</v>
      </c>
      <c r="Y33" s="187">
        <f>'월별 비용_운영'!Y$104</f>
        <v>0</v>
      </c>
      <c r="Z33" s="187">
        <f>'월별 비용_운영'!Z$104</f>
        <v>0</v>
      </c>
      <c r="AA33" s="187">
        <f>'월별 비용_운영'!AA$104</f>
        <v>0</v>
      </c>
      <c r="AB33" s="187">
        <f>'월별 비용_운영'!AB$104</f>
        <v>0</v>
      </c>
      <c r="AC33" s="187">
        <f>'월별 비용_운영'!AC$104</f>
        <v>0</v>
      </c>
      <c r="AD33" s="187">
        <f>'월별 비용_운영'!AD$104</f>
        <v>0</v>
      </c>
      <c r="AE33" s="187">
        <f>'월별 비용_운영'!AE$104</f>
        <v>0</v>
      </c>
      <c r="AF33" s="187">
        <f>'월별 비용_운영'!AF$104</f>
        <v>0</v>
      </c>
      <c r="AG33" s="187">
        <f>'월별 비용_운영'!AG$104</f>
        <v>0</v>
      </c>
      <c r="AH33" s="187">
        <f>'월별 비용_운영'!AH$104</f>
        <v>0</v>
      </c>
      <c r="AI33" s="187">
        <f>'월별 비용_운영'!AI$104</f>
        <v>0</v>
      </c>
      <c r="AJ33" s="187">
        <f>'월별 비용_운영'!AJ$104</f>
        <v>0</v>
      </c>
      <c r="AK33" s="187">
        <f>'월별 비용_운영'!AK$104</f>
        <v>0</v>
      </c>
      <c r="AL33" s="187">
        <f>'월별 비용_운영'!AL$104</f>
        <v>0</v>
      </c>
      <c r="AM33" s="187">
        <f>'월별 비용_운영'!AM$104</f>
        <v>0</v>
      </c>
      <c r="AN33" s="187">
        <f>'월별 비용_운영'!AN$104</f>
        <v>0</v>
      </c>
      <c r="AO33" s="187">
        <f>'월별 비용_운영'!AO$104</f>
        <v>0</v>
      </c>
      <c r="AP33" s="187">
        <f>'월별 비용_운영'!AP$104</f>
        <v>0</v>
      </c>
      <c r="AQ33" s="187">
        <f>'월별 비용_운영'!AQ$104</f>
        <v>0</v>
      </c>
      <c r="AR33" s="187">
        <f>'월별 비용_운영'!AR$104</f>
        <v>0</v>
      </c>
      <c r="AS33" s="187">
        <f>'월별 비용_운영'!AS$104</f>
        <v>0</v>
      </c>
      <c r="AT33" s="187">
        <f>'월별 비용_운영'!AT$104</f>
        <v>0</v>
      </c>
      <c r="AU33" s="187">
        <f>'월별 비용_운영'!AU$104</f>
        <v>0</v>
      </c>
      <c r="AV33" s="187">
        <f>'월별 비용_운영'!AV$104</f>
        <v>0</v>
      </c>
      <c r="AW33" s="187">
        <f>'월별 비용_운영'!AW$104</f>
        <v>0</v>
      </c>
      <c r="AX33" s="187">
        <f>'월별 비용_운영'!AX$104</f>
        <v>0</v>
      </c>
      <c r="AY33" s="187">
        <f>'월별 비용_운영'!AY$104</f>
        <v>0</v>
      </c>
      <c r="AZ33" s="187">
        <f>'월별 비용_운영'!AZ$104</f>
        <v>0</v>
      </c>
      <c r="BA33" s="187">
        <f>'월별 비용_운영'!BA$104</f>
        <v>0</v>
      </c>
      <c r="BB33" s="187">
        <f>'월별 비용_운영'!BB$104</f>
        <v>0</v>
      </c>
      <c r="BC33" s="187">
        <f>'월별 비용_운영'!BC$104</f>
        <v>0</v>
      </c>
      <c r="BD33" s="187">
        <f>'월별 비용_운영'!BD$104</f>
        <v>0</v>
      </c>
      <c r="BE33" s="187">
        <f>'월별 비용_운영'!BE$104</f>
        <v>0</v>
      </c>
      <c r="BF33" s="187">
        <f>'월별 비용_운영'!BF$104</f>
        <v>0</v>
      </c>
      <c r="BG33" s="187">
        <f>'월별 비용_운영'!BG$104</f>
        <v>0</v>
      </c>
      <c r="BH33" s="187">
        <f>'월별 비용_운영'!BH$104</f>
        <v>0</v>
      </c>
      <c r="BI33" s="187">
        <f>'월별 비용_운영'!BI$104</f>
        <v>0</v>
      </c>
      <c r="BJ33" s="187">
        <f>'월별 비용_운영'!BJ$104</f>
        <v>0</v>
      </c>
      <c r="BK33" s="187">
        <f>'월별 비용_운영'!BK$104</f>
        <v>0</v>
      </c>
      <c r="BL33" s="187">
        <f>'월별 비용_운영'!BL$104</f>
        <v>0</v>
      </c>
      <c r="BM33" s="187">
        <f>'월별 비용_운영'!BM$104</f>
        <v>0</v>
      </c>
      <c r="BN33" s="187">
        <f>'월별 비용_운영'!BN$104</f>
        <v>0</v>
      </c>
      <c r="BO33" s="187">
        <f>'월별 비용_운영'!BO$104</f>
        <v>0</v>
      </c>
      <c r="BP33" s="187">
        <f>'월별 비용_운영'!BP$104</f>
        <v>0</v>
      </c>
      <c r="BQ33" s="187">
        <f>'월별 비용_운영'!BQ$104</f>
        <v>0</v>
      </c>
      <c r="BR33" s="187">
        <f>'월별 비용_운영'!BR$104</f>
        <v>0</v>
      </c>
      <c r="BS33" s="187">
        <f>'월별 비용_운영'!BS$104</f>
        <v>0</v>
      </c>
      <c r="BT33" s="187">
        <f>'월별 비용_운영'!BT$104</f>
        <v>0</v>
      </c>
      <c r="BU33" s="187">
        <f>'월별 비용_운영'!BU$104</f>
        <v>0</v>
      </c>
      <c r="BV33" s="187">
        <f>'월별 비용_운영'!BV$104</f>
        <v>0</v>
      </c>
      <c r="BW33" s="187">
        <f>'월별 비용_운영'!BW$104</f>
        <v>0</v>
      </c>
      <c r="BX33" s="187">
        <f>'월별 비용_운영'!BX$104</f>
        <v>0</v>
      </c>
      <c r="BY33" s="187">
        <f>'월별 비용_운영'!BY$104</f>
        <v>0</v>
      </c>
      <c r="BZ33" s="187">
        <f>'월별 비용_운영'!BZ$104</f>
        <v>0</v>
      </c>
      <c r="CA33" s="187">
        <f>'월별 비용_운영'!CA$104</f>
        <v>0</v>
      </c>
      <c r="CB33" s="187">
        <f>'월별 비용_운영'!CB$104</f>
        <v>0</v>
      </c>
      <c r="CC33" s="187">
        <f>'월별 비용_운영'!CC$104</f>
        <v>0</v>
      </c>
      <c r="CD33" s="187">
        <f>'월별 비용_운영'!CD$104</f>
        <v>0</v>
      </c>
      <c r="CE33" s="187">
        <f>'월별 비용_운영'!CE$104</f>
        <v>0</v>
      </c>
      <c r="CF33" s="187">
        <f>'월별 비용_운영'!CF$104</f>
        <v>0</v>
      </c>
      <c r="CG33" s="187">
        <f>'월별 비용_운영'!CG$104</f>
        <v>0</v>
      </c>
      <c r="CH33" s="187">
        <f>'월별 비용_운영'!CH$104</f>
        <v>0</v>
      </c>
      <c r="CI33" s="187">
        <f>'월별 비용_운영'!CI$104</f>
        <v>0</v>
      </c>
      <c r="CJ33" s="187">
        <f>'월별 비용_운영'!CJ$104</f>
        <v>0</v>
      </c>
      <c r="CK33" s="187">
        <f>'월별 비용_운영'!CK$104</f>
        <v>0</v>
      </c>
      <c r="CL33" s="187">
        <f>'월별 비용_운영'!CL$104</f>
        <v>0</v>
      </c>
      <c r="CM33" s="187">
        <f>'월별 비용_운영'!CM$104</f>
        <v>0</v>
      </c>
      <c r="CN33" s="187">
        <f>'월별 비용_운영'!CN$104</f>
        <v>0</v>
      </c>
      <c r="CO33" s="187">
        <f>'월별 비용_운영'!CO$104</f>
        <v>0</v>
      </c>
      <c r="CP33" s="187">
        <f>'월별 비용_운영'!CP$104</f>
        <v>0</v>
      </c>
      <c r="CQ33" s="187">
        <f>'월별 비용_운영'!CQ$104</f>
        <v>0</v>
      </c>
      <c r="CR33" s="187">
        <f>'월별 비용_운영'!CR$104</f>
        <v>0</v>
      </c>
      <c r="CS33" s="187">
        <f>'월별 비용_운영'!CS$104</f>
        <v>0</v>
      </c>
      <c r="CT33" s="187">
        <f>'월별 비용_운영'!CT$104</f>
        <v>0</v>
      </c>
      <c r="CU33" s="187">
        <f>'월별 비용_운영'!CU$104</f>
        <v>0</v>
      </c>
      <c r="CV33" s="187">
        <f>'월별 비용_운영'!CV$104</f>
        <v>0</v>
      </c>
      <c r="CW33" s="187">
        <f>'월별 비용_운영'!CW$104</f>
        <v>0</v>
      </c>
      <c r="CX33" s="187">
        <f>'월별 비용_운영'!CX$104</f>
        <v>0</v>
      </c>
      <c r="CY33" s="187">
        <f>'월별 비용_운영'!CY$104</f>
        <v>0</v>
      </c>
      <c r="CZ33" s="187">
        <f>'월별 비용_운영'!CZ$104</f>
        <v>0</v>
      </c>
      <c r="DA33" s="187">
        <f>'월별 비용_운영'!DA$104</f>
        <v>0</v>
      </c>
      <c r="DB33" s="187">
        <f>'월별 비용_운영'!DB$104</f>
        <v>0</v>
      </c>
      <c r="DC33" s="187">
        <f>'월별 비용_운영'!DC$104</f>
        <v>0</v>
      </c>
      <c r="DD33" s="187">
        <f>'월별 비용_운영'!DD$104</f>
        <v>0</v>
      </c>
      <c r="DE33" s="187">
        <f>'월별 비용_운영'!DE$104</f>
        <v>0</v>
      </c>
      <c r="DF33" s="187">
        <f>'월별 비용_운영'!DF$104</f>
        <v>0</v>
      </c>
      <c r="DG33" s="187">
        <f>'월별 비용_운영'!DG$104</f>
        <v>0</v>
      </c>
      <c r="DH33" s="187">
        <f>'월별 비용_운영'!DH$104</f>
        <v>0</v>
      </c>
      <c r="DI33" s="187">
        <f>'월별 비용_운영'!DI$104</f>
        <v>0</v>
      </c>
      <c r="DJ33" s="187">
        <f>'월별 비용_운영'!DJ$104</f>
        <v>0</v>
      </c>
      <c r="DK33" s="187">
        <f>'월별 비용_운영'!DK$104</f>
        <v>0</v>
      </c>
      <c r="DL33" s="187">
        <f>'월별 비용_운영'!DL$104</f>
        <v>0</v>
      </c>
      <c r="DM33" s="187">
        <f>'월별 비용_운영'!DM$104</f>
        <v>0</v>
      </c>
      <c r="DN33" s="187">
        <f>'월별 비용_운영'!DN$104</f>
        <v>0</v>
      </c>
      <c r="DO33" s="187">
        <f>'월별 비용_운영'!DO$104</f>
        <v>0</v>
      </c>
      <c r="DP33" s="187">
        <f>'월별 비용_운영'!DP$104</f>
        <v>0</v>
      </c>
      <c r="DQ33" s="187">
        <f>'월별 비용_운영'!DQ$104</f>
        <v>0</v>
      </c>
      <c r="DR33" s="187">
        <f>'월별 비용_운영'!DR$104</f>
        <v>0</v>
      </c>
      <c r="DS33" s="187">
        <f>'월별 비용_운영'!DS$104</f>
        <v>0</v>
      </c>
      <c r="DT33" s="187">
        <f>'월별 비용_운영'!DT$104</f>
        <v>0</v>
      </c>
      <c r="DU33" s="187">
        <f>'월별 비용_운영'!DU$104</f>
        <v>0</v>
      </c>
      <c r="DV33" s="187">
        <f>'월별 비용_운영'!DV$104</f>
        <v>0</v>
      </c>
    </row>
    <row r="34" spans="1:126" s="656" customFormat="1" outlineLevel="1" x14ac:dyDescent="0.4">
      <c r="A34" s="718"/>
      <c r="B34" s="21"/>
      <c r="C34" s="655" t="s">
        <v>107</v>
      </c>
      <c r="F34" s="657">
        <f>'월별 비용_운영'!F$105</f>
        <v>0</v>
      </c>
      <c r="G34" s="658">
        <f>'월별 비용_운영'!G$105</f>
        <v>0</v>
      </c>
      <c r="H34" s="658">
        <f>'월별 비용_운영'!H$105</f>
        <v>0</v>
      </c>
      <c r="I34" s="658">
        <f>'월별 비용_운영'!I$105</f>
        <v>0</v>
      </c>
      <c r="J34" s="658">
        <f>'월별 비용_운영'!J$105</f>
        <v>0</v>
      </c>
      <c r="K34" s="658">
        <f>'월별 비용_운영'!K$105</f>
        <v>0</v>
      </c>
      <c r="L34" s="658">
        <f>'월별 비용_운영'!L$105</f>
        <v>0</v>
      </c>
      <c r="M34" s="658">
        <f>'월별 비용_운영'!M$105</f>
        <v>0</v>
      </c>
      <c r="N34" s="658">
        <f>'월별 비용_운영'!N$105</f>
        <v>0</v>
      </c>
      <c r="O34" s="658">
        <f>'월별 비용_운영'!O$105</f>
        <v>0</v>
      </c>
      <c r="P34" s="658">
        <f>'월별 비용_운영'!P$105</f>
        <v>0</v>
      </c>
      <c r="Q34" s="658">
        <f>'월별 비용_운영'!Q$105</f>
        <v>0</v>
      </c>
      <c r="R34" s="658">
        <f>'월별 비용_운영'!R$105</f>
        <v>0</v>
      </c>
      <c r="S34" s="658">
        <f>'월별 비용_운영'!S$105</f>
        <v>0</v>
      </c>
      <c r="T34" s="658">
        <f>'월별 비용_운영'!T$105</f>
        <v>0</v>
      </c>
      <c r="U34" s="658">
        <f>'월별 비용_운영'!U$105</f>
        <v>0</v>
      </c>
      <c r="V34" s="658">
        <f>'월별 비용_운영'!V$105</f>
        <v>0</v>
      </c>
      <c r="W34" s="658">
        <f>'월별 비용_운영'!W$105</f>
        <v>0</v>
      </c>
      <c r="X34" s="658">
        <f>'월별 비용_운영'!X$105</f>
        <v>0</v>
      </c>
      <c r="Y34" s="658">
        <f>'월별 비용_운영'!Y$105</f>
        <v>0</v>
      </c>
      <c r="Z34" s="658">
        <f>'월별 비용_운영'!Z$105</f>
        <v>0</v>
      </c>
      <c r="AA34" s="658">
        <f>'월별 비용_운영'!AA$105</f>
        <v>0</v>
      </c>
      <c r="AB34" s="658">
        <f>'월별 비용_운영'!AB$105</f>
        <v>0</v>
      </c>
      <c r="AC34" s="658">
        <f>'월별 비용_운영'!AC$105</f>
        <v>0</v>
      </c>
      <c r="AD34" s="658">
        <f>'월별 비용_운영'!AD$105</f>
        <v>0</v>
      </c>
      <c r="AE34" s="658">
        <f>'월별 비용_운영'!AE$105</f>
        <v>0</v>
      </c>
      <c r="AF34" s="658">
        <f>'월별 비용_운영'!AF$105</f>
        <v>0</v>
      </c>
      <c r="AG34" s="658">
        <f>'월별 비용_운영'!AG$105</f>
        <v>0</v>
      </c>
      <c r="AH34" s="658">
        <f>'월별 비용_운영'!AH$105</f>
        <v>0</v>
      </c>
      <c r="AI34" s="658">
        <f>'월별 비용_운영'!AI$105</f>
        <v>0</v>
      </c>
      <c r="AJ34" s="658">
        <f>'월별 비용_운영'!AJ$105</f>
        <v>0</v>
      </c>
      <c r="AK34" s="658">
        <f>'월별 비용_운영'!AK$105</f>
        <v>0</v>
      </c>
      <c r="AL34" s="658">
        <f>'월별 비용_운영'!AL$105</f>
        <v>0</v>
      </c>
      <c r="AM34" s="658">
        <f>'월별 비용_운영'!AM$105</f>
        <v>0</v>
      </c>
      <c r="AN34" s="658">
        <f>'월별 비용_운영'!AN$105</f>
        <v>0</v>
      </c>
      <c r="AO34" s="658">
        <f>'월별 비용_운영'!AO$105</f>
        <v>0</v>
      </c>
      <c r="AP34" s="658">
        <f>'월별 비용_운영'!AP$105</f>
        <v>0</v>
      </c>
      <c r="AQ34" s="658">
        <f>'월별 비용_운영'!AQ$105</f>
        <v>0</v>
      </c>
      <c r="AR34" s="658">
        <f>'월별 비용_운영'!AR$105</f>
        <v>0</v>
      </c>
      <c r="AS34" s="658">
        <f>'월별 비용_운영'!AS$105</f>
        <v>0</v>
      </c>
      <c r="AT34" s="658">
        <f>'월별 비용_운영'!AT$105</f>
        <v>0</v>
      </c>
      <c r="AU34" s="658">
        <f>'월별 비용_운영'!AU$105</f>
        <v>0</v>
      </c>
      <c r="AV34" s="658">
        <f>'월별 비용_운영'!AV$105</f>
        <v>0</v>
      </c>
      <c r="AW34" s="658">
        <f>'월별 비용_운영'!AW$105</f>
        <v>0</v>
      </c>
      <c r="AX34" s="658">
        <f>'월별 비용_운영'!AX$105</f>
        <v>0</v>
      </c>
      <c r="AY34" s="658">
        <f>'월별 비용_운영'!AY$105</f>
        <v>0</v>
      </c>
      <c r="AZ34" s="658">
        <f>'월별 비용_운영'!AZ$105</f>
        <v>0</v>
      </c>
      <c r="BA34" s="658">
        <f>'월별 비용_운영'!BA$105</f>
        <v>0</v>
      </c>
      <c r="BB34" s="658">
        <f>'월별 비용_운영'!BB$105</f>
        <v>0</v>
      </c>
      <c r="BC34" s="658">
        <f>'월별 비용_운영'!BC$105</f>
        <v>0</v>
      </c>
      <c r="BD34" s="658">
        <f>'월별 비용_운영'!BD$105</f>
        <v>0</v>
      </c>
      <c r="BE34" s="658">
        <f>'월별 비용_운영'!BE$105</f>
        <v>0</v>
      </c>
      <c r="BF34" s="658">
        <f>'월별 비용_운영'!BF$105</f>
        <v>0</v>
      </c>
      <c r="BG34" s="658">
        <f>'월별 비용_운영'!BG$105</f>
        <v>0</v>
      </c>
      <c r="BH34" s="658">
        <f>'월별 비용_운영'!BH$105</f>
        <v>0</v>
      </c>
      <c r="BI34" s="658">
        <f>'월별 비용_운영'!BI$105</f>
        <v>0</v>
      </c>
      <c r="BJ34" s="658">
        <f>'월별 비용_운영'!BJ$105</f>
        <v>0</v>
      </c>
      <c r="BK34" s="658">
        <f>'월별 비용_운영'!BK$105</f>
        <v>0</v>
      </c>
      <c r="BL34" s="658">
        <f>'월별 비용_운영'!BL$105</f>
        <v>0</v>
      </c>
      <c r="BM34" s="658">
        <f>'월별 비용_운영'!BM$105</f>
        <v>0</v>
      </c>
      <c r="BN34" s="658">
        <f>'월별 비용_운영'!BN$105</f>
        <v>0</v>
      </c>
      <c r="BO34" s="658">
        <f>'월별 비용_운영'!BO$105</f>
        <v>0</v>
      </c>
      <c r="BP34" s="658">
        <f>'월별 비용_운영'!BP$105</f>
        <v>0</v>
      </c>
      <c r="BQ34" s="658">
        <f>'월별 비용_운영'!BQ$105</f>
        <v>0</v>
      </c>
      <c r="BR34" s="658">
        <f>'월별 비용_운영'!BR$105</f>
        <v>0</v>
      </c>
      <c r="BS34" s="658">
        <f>'월별 비용_운영'!BS$105</f>
        <v>0</v>
      </c>
      <c r="BT34" s="658">
        <f>'월별 비용_운영'!BT$105</f>
        <v>0</v>
      </c>
      <c r="BU34" s="658">
        <f>'월별 비용_운영'!BU$105</f>
        <v>0</v>
      </c>
      <c r="BV34" s="658">
        <f>'월별 비용_운영'!BV$105</f>
        <v>0</v>
      </c>
      <c r="BW34" s="658">
        <f>'월별 비용_운영'!BW$105</f>
        <v>0</v>
      </c>
      <c r="BX34" s="658">
        <f>'월별 비용_운영'!BX$105</f>
        <v>0</v>
      </c>
      <c r="BY34" s="658">
        <f>'월별 비용_운영'!BY$105</f>
        <v>0</v>
      </c>
      <c r="BZ34" s="658">
        <f>'월별 비용_운영'!BZ$105</f>
        <v>0</v>
      </c>
      <c r="CA34" s="658">
        <f>'월별 비용_운영'!CA$105</f>
        <v>0</v>
      </c>
      <c r="CB34" s="658">
        <f>'월별 비용_운영'!CB$105</f>
        <v>0</v>
      </c>
      <c r="CC34" s="658">
        <f>'월별 비용_운영'!CC$105</f>
        <v>0</v>
      </c>
      <c r="CD34" s="658">
        <f>'월별 비용_운영'!CD$105</f>
        <v>0</v>
      </c>
      <c r="CE34" s="658">
        <f>'월별 비용_운영'!CE$105</f>
        <v>0</v>
      </c>
      <c r="CF34" s="658">
        <f>'월별 비용_운영'!CF$105</f>
        <v>0</v>
      </c>
      <c r="CG34" s="658">
        <f>'월별 비용_운영'!CG$105</f>
        <v>0</v>
      </c>
      <c r="CH34" s="658">
        <f>'월별 비용_운영'!CH$105</f>
        <v>0</v>
      </c>
      <c r="CI34" s="658">
        <f>'월별 비용_운영'!CI$105</f>
        <v>0</v>
      </c>
      <c r="CJ34" s="658">
        <f>'월별 비용_운영'!CJ$105</f>
        <v>0</v>
      </c>
      <c r="CK34" s="658">
        <f>'월별 비용_운영'!CK$105</f>
        <v>0</v>
      </c>
      <c r="CL34" s="658">
        <f>'월별 비용_운영'!CL$105</f>
        <v>0</v>
      </c>
      <c r="CM34" s="658">
        <f>'월별 비용_운영'!CM$105</f>
        <v>0</v>
      </c>
      <c r="CN34" s="658">
        <f>'월별 비용_운영'!CN$105</f>
        <v>0</v>
      </c>
      <c r="CO34" s="658">
        <f>'월별 비용_운영'!CO$105</f>
        <v>0</v>
      </c>
      <c r="CP34" s="658">
        <f>'월별 비용_운영'!CP$105</f>
        <v>0</v>
      </c>
      <c r="CQ34" s="658">
        <f>'월별 비용_운영'!CQ$105</f>
        <v>0</v>
      </c>
      <c r="CR34" s="658">
        <f>'월별 비용_운영'!CR$105</f>
        <v>0</v>
      </c>
      <c r="CS34" s="658">
        <f>'월별 비용_운영'!CS$105</f>
        <v>0</v>
      </c>
      <c r="CT34" s="658">
        <f>'월별 비용_운영'!CT$105</f>
        <v>0</v>
      </c>
      <c r="CU34" s="658">
        <f>'월별 비용_운영'!CU$105</f>
        <v>0</v>
      </c>
      <c r="CV34" s="658">
        <f>'월별 비용_운영'!CV$105</f>
        <v>0</v>
      </c>
      <c r="CW34" s="658">
        <f>'월별 비용_운영'!CW$105</f>
        <v>0</v>
      </c>
      <c r="CX34" s="658">
        <f>'월별 비용_운영'!CX$105</f>
        <v>0</v>
      </c>
      <c r="CY34" s="658">
        <f>'월별 비용_운영'!CY$105</f>
        <v>0</v>
      </c>
      <c r="CZ34" s="658">
        <f>'월별 비용_운영'!CZ$105</f>
        <v>0</v>
      </c>
      <c r="DA34" s="658">
        <f>'월별 비용_운영'!DA$105</f>
        <v>0</v>
      </c>
      <c r="DB34" s="658">
        <f>'월별 비용_운영'!DB$105</f>
        <v>0</v>
      </c>
      <c r="DC34" s="658">
        <f>'월별 비용_운영'!DC$105</f>
        <v>0</v>
      </c>
      <c r="DD34" s="658">
        <f>'월별 비용_운영'!DD$105</f>
        <v>0</v>
      </c>
      <c r="DE34" s="658">
        <f>'월별 비용_운영'!DE$105</f>
        <v>0</v>
      </c>
      <c r="DF34" s="658">
        <f>'월별 비용_운영'!DF$105</f>
        <v>0</v>
      </c>
      <c r="DG34" s="658">
        <f>'월별 비용_운영'!DG$105</f>
        <v>0</v>
      </c>
      <c r="DH34" s="658">
        <f>'월별 비용_운영'!DH$105</f>
        <v>0</v>
      </c>
      <c r="DI34" s="658">
        <f>'월별 비용_운영'!DI$105</f>
        <v>0</v>
      </c>
      <c r="DJ34" s="658">
        <f>'월별 비용_운영'!DJ$105</f>
        <v>0</v>
      </c>
      <c r="DK34" s="658">
        <f>'월별 비용_운영'!DK$105</f>
        <v>0</v>
      </c>
      <c r="DL34" s="658">
        <f>'월별 비용_운영'!DL$105</f>
        <v>0</v>
      </c>
      <c r="DM34" s="658">
        <f>'월별 비용_운영'!DM$105</f>
        <v>0</v>
      </c>
      <c r="DN34" s="658">
        <f>'월별 비용_운영'!DN$105</f>
        <v>0</v>
      </c>
      <c r="DO34" s="658">
        <f>'월별 비용_운영'!DO$105</f>
        <v>0</v>
      </c>
      <c r="DP34" s="658">
        <f>'월별 비용_운영'!DP$105</f>
        <v>0</v>
      </c>
      <c r="DQ34" s="658">
        <f>'월별 비용_운영'!DQ$105</f>
        <v>0</v>
      </c>
      <c r="DR34" s="658">
        <f>'월별 비용_운영'!DR$105</f>
        <v>0</v>
      </c>
      <c r="DS34" s="658">
        <f>'월별 비용_운영'!DS$105</f>
        <v>0</v>
      </c>
      <c r="DT34" s="658">
        <f>'월별 비용_운영'!DT$105</f>
        <v>0</v>
      </c>
      <c r="DU34" s="658">
        <f>'월별 비용_운영'!DU$105</f>
        <v>0</v>
      </c>
      <c r="DV34" s="658">
        <f>'월별 비용_운영'!DV$105</f>
        <v>0</v>
      </c>
    </row>
    <row r="35" spans="1:126" ht="4.95" customHeight="1" x14ac:dyDescent="0.4">
      <c r="F35" s="186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87"/>
      <c r="BP35" s="187"/>
      <c r="BQ35" s="187"/>
      <c r="BR35" s="187"/>
      <c r="BS35" s="187"/>
      <c r="BT35" s="187"/>
      <c r="BU35" s="187"/>
      <c r="BV35" s="187"/>
      <c r="BW35" s="187"/>
      <c r="BX35" s="187"/>
      <c r="BY35" s="187"/>
      <c r="BZ35" s="187"/>
      <c r="CA35" s="187"/>
      <c r="CB35" s="187"/>
      <c r="CC35" s="187"/>
      <c r="CD35" s="187"/>
      <c r="CE35" s="187"/>
      <c r="CF35" s="187"/>
      <c r="CG35" s="187"/>
      <c r="CH35" s="187"/>
      <c r="CI35" s="187"/>
      <c r="CJ35" s="187"/>
      <c r="CK35" s="187"/>
      <c r="CL35" s="187"/>
      <c r="CM35" s="187"/>
      <c r="CN35" s="187"/>
      <c r="CO35" s="187"/>
      <c r="CP35" s="187"/>
      <c r="CQ35" s="187"/>
      <c r="CR35" s="187"/>
      <c r="CS35" s="187"/>
      <c r="CT35" s="187"/>
      <c r="CU35" s="187"/>
      <c r="CV35" s="187"/>
      <c r="CW35" s="187"/>
      <c r="CX35" s="187"/>
      <c r="CY35" s="187"/>
      <c r="CZ35" s="187"/>
      <c r="DA35" s="187"/>
      <c r="DB35" s="187"/>
      <c r="DC35" s="187"/>
      <c r="DD35" s="187"/>
      <c r="DE35" s="187"/>
      <c r="DF35" s="187"/>
      <c r="DG35" s="187"/>
      <c r="DH35" s="187"/>
      <c r="DI35" s="187"/>
      <c r="DJ35" s="187"/>
      <c r="DK35" s="187"/>
      <c r="DL35" s="187"/>
      <c r="DM35" s="187"/>
      <c r="DN35" s="187"/>
      <c r="DO35" s="187"/>
      <c r="DP35" s="187"/>
      <c r="DQ35" s="187"/>
      <c r="DR35" s="187"/>
      <c r="DS35" s="187"/>
      <c r="DT35" s="187"/>
      <c r="DU35" s="187"/>
      <c r="DV35" s="187"/>
    </row>
    <row r="36" spans="1:126" s="659" customFormat="1" x14ac:dyDescent="0.4">
      <c r="A36" s="728"/>
      <c r="B36" s="659" t="s">
        <v>118</v>
      </c>
      <c r="F36" s="660">
        <f t="shared" ref="F36:AK36" si="18">F6-F16</f>
        <v>0</v>
      </c>
      <c r="G36" s="661">
        <f t="shared" si="18"/>
        <v>383156.30736488965</v>
      </c>
      <c r="H36" s="661">
        <f t="shared" si="18"/>
        <v>329935.17734427488</v>
      </c>
      <c r="I36" s="661">
        <f t="shared" si="18"/>
        <v>330548.42403155635</v>
      </c>
      <c r="J36" s="661">
        <f t="shared" si="18"/>
        <v>128497.57734427491</v>
      </c>
      <c r="K36" s="661">
        <f t="shared" si="18"/>
        <v>382455.60766654665</v>
      </c>
      <c r="L36" s="661">
        <f t="shared" si="18"/>
        <v>225864.09317085543</v>
      </c>
      <c r="M36" s="661">
        <f t="shared" si="18"/>
        <v>382455.60766654665</v>
      </c>
      <c r="N36" s="661">
        <f t="shared" si="18"/>
        <v>181634.07541870108</v>
      </c>
      <c r="O36" s="661">
        <f t="shared" si="18"/>
        <v>382455.60766654665</v>
      </c>
      <c r="P36" s="661">
        <f t="shared" si="18"/>
        <v>383071.67541870102</v>
      </c>
      <c r="Q36" s="661">
        <f t="shared" si="18"/>
        <v>382455.60766654665</v>
      </c>
      <c r="R36" s="661">
        <f t="shared" si="18"/>
        <v>26032.382666546633</v>
      </c>
      <c r="S36" s="661">
        <f t="shared" si="18"/>
        <v>385142.5043727844</v>
      </c>
      <c r="T36" s="661">
        <f t="shared" si="18"/>
        <v>368035.50328729674</v>
      </c>
      <c r="U36" s="661">
        <f t="shared" si="18"/>
        <v>368651.57103945105</v>
      </c>
      <c r="V36" s="661">
        <f t="shared" si="18"/>
        <v>162569.15128729664</v>
      </c>
      <c r="W36" s="661">
        <f t="shared" si="18"/>
        <v>384347.04344577889</v>
      </c>
      <c r="X36" s="661">
        <f t="shared" si="18"/>
        <v>175759.68433206639</v>
      </c>
      <c r="Y36" s="661">
        <f t="shared" si="18"/>
        <v>384347.04344577889</v>
      </c>
      <c r="Z36" s="661">
        <f t="shared" si="18"/>
        <v>179502.54607454137</v>
      </c>
      <c r="AA36" s="661">
        <f t="shared" si="18"/>
        <v>384347.04344577889</v>
      </c>
      <c r="AB36" s="661">
        <f t="shared" si="18"/>
        <v>384968.89807454147</v>
      </c>
      <c r="AC36" s="661">
        <f t="shared" si="18"/>
        <v>384347.04344577889</v>
      </c>
      <c r="AD36" s="661">
        <f t="shared" si="18"/>
        <v>-28220.774054221169</v>
      </c>
      <c r="AE36" s="661">
        <f t="shared" si="18"/>
        <v>427719.61027437309</v>
      </c>
      <c r="AF36" s="661">
        <f t="shared" si="18"/>
        <v>418852.28897894383</v>
      </c>
      <c r="AG36" s="661">
        <f t="shared" si="18"/>
        <v>419474.14360770641</v>
      </c>
      <c r="AH36" s="661">
        <f t="shared" si="18"/>
        <v>209276.60993894385</v>
      </c>
      <c r="AI36" s="661">
        <f t="shared" si="18"/>
        <v>426983.39299450512</v>
      </c>
      <c r="AJ36" s="661">
        <f t="shared" si="18"/>
        <v>189461.64277412542</v>
      </c>
      <c r="AK36" s="661">
        <f t="shared" si="18"/>
        <v>426983.39299450512</v>
      </c>
      <c r="AL36" s="661">
        <f t="shared" ref="AL36:BQ36" si="19">AL6-AL16</f>
        <v>218033.25770104519</v>
      </c>
      <c r="AM36" s="661">
        <f t="shared" si="19"/>
        <v>426983.39299450512</v>
      </c>
      <c r="AN36" s="661">
        <f t="shared" si="19"/>
        <v>427608.93674104521</v>
      </c>
      <c r="AO36" s="661">
        <f t="shared" si="19"/>
        <v>426983.39299450512</v>
      </c>
      <c r="AP36" s="661">
        <f t="shared" si="19"/>
        <v>-18343.844855494914</v>
      </c>
      <c r="AQ36" s="661">
        <f t="shared" si="19"/>
        <v>434942.71318487346</v>
      </c>
      <c r="AR36" s="661">
        <f t="shared" si="19"/>
        <v>434317.16943833337</v>
      </c>
      <c r="AS36" s="661">
        <f t="shared" si="19"/>
        <v>434942.71318487346</v>
      </c>
      <c r="AT36" s="661">
        <f t="shared" si="19"/>
        <v>220549.9768175334</v>
      </c>
      <c r="AU36" s="661">
        <f t="shared" si="19"/>
        <v>434215.51374846185</v>
      </c>
      <c r="AV36" s="661">
        <f t="shared" si="19"/>
        <v>191915.63354628914</v>
      </c>
      <c r="AW36" s="661">
        <f t="shared" si="19"/>
        <v>434215.51374846185</v>
      </c>
      <c r="AX36" s="661">
        <f t="shared" si="19"/>
        <v>221077.14409000429</v>
      </c>
      <c r="AY36" s="661">
        <f t="shared" si="19"/>
        <v>434215.51374846185</v>
      </c>
      <c r="AZ36" s="661">
        <f t="shared" si="19"/>
        <v>434844.33671080426</v>
      </c>
      <c r="BA36" s="661">
        <f t="shared" si="19"/>
        <v>434215.51374846185</v>
      </c>
      <c r="BB36" s="661">
        <f t="shared" si="19"/>
        <v>-20018.268858538155</v>
      </c>
      <c r="BC36" s="661">
        <f t="shared" si="19"/>
        <v>442200.10118350922</v>
      </c>
      <c r="BD36" s="661">
        <f t="shared" si="19"/>
        <v>441571.27822116681</v>
      </c>
      <c r="BE36" s="661">
        <f t="shared" si="19"/>
        <v>442200.10118350922</v>
      </c>
      <c r="BF36" s="661">
        <f t="shared" si="19"/>
        <v>223528.74174795076</v>
      </c>
      <c r="BG36" s="661">
        <f t="shared" si="19"/>
        <v>441535.83348313381</v>
      </c>
      <c r="BH36" s="661">
        <f t="shared" si="19"/>
        <v>193725.690094127</v>
      </c>
      <c r="BI36" s="661">
        <f t="shared" si="19"/>
        <v>441535.83348313381</v>
      </c>
      <c r="BJ36" s="661">
        <f t="shared" si="19"/>
        <v>224123.26335090635</v>
      </c>
      <c r="BK36" s="661">
        <f t="shared" si="19"/>
        <v>441535.83348313381</v>
      </c>
      <c r="BL36" s="661">
        <f t="shared" si="19"/>
        <v>442165.79982412246</v>
      </c>
      <c r="BM36" s="661">
        <f t="shared" si="19"/>
        <v>441535.83348313381</v>
      </c>
      <c r="BN36" s="661">
        <f t="shared" si="19"/>
        <v>-21782.624776006269</v>
      </c>
      <c r="BO36" s="661">
        <f t="shared" si="19"/>
        <v>449537.75771128136</v>
      </c>
      <c r="BP36" s="661">
        <f t="shared" si="19"/>
        <v>448907.79137029272</v>
      </c>
      <c r="BQ36" s="661">
        <f t="shared" si="19"/>
        <v>449537.75771128136</v>
      </c>
      <c r="BR36" s="661">
        <f t="shared" ref="BR36:CW36" si="20">BR6-BR16</f>
        <v>226504.40416761243</v>
      </c>
      <c r="BS36" s="661">
        <f t="shared" si="20"/>
        <v>448778.04561228456</v>
      </c>
      <c r="BT36" s="661">
        <f t="shared" si="20"/>
        <v>196629.02308394434</v>
      </c>
      <c r="BU36" s="661">
        <f t="shared" si="20"/>
        <v>448778.04561228456</v>
      </c>
      <c r="BV36" s="661">
        <f t="shared" si="20"/>
        <v>227008.81009762545</v>
      </c>
      <c r="BW36" s="661">
        <f t="shared" si="20"/>
        <v>448778.04561228456</v>
      </c>
      <c r="BX36" s="661">
        <f t="shared" si="20"/>
        <v>449412.19730030571</v>
      </c>
      <c r="BY36" s="661">
        <f t="shared" si="20"/>
        <v>448778.04561228456</v>
      </c>
      <c r="BZ36" s="661">
        <f t="shared" si="20"/>
        <v>-23806.781812038273</v>
      </c>
      <c r="CA36" s="661">
        <f t="shared" si="20"/>
        <v>223955.87939267463</v>
      </c>
      <c r="CB36" s="661">
        <f t="shared" si="20"/>
        <v>223321.72770465346</v>
      </c>
      <c r="CC36" s="661">
        <f t="shared" si="20"/>
        <v>223955.87939267463</v>
      </c>
      <c r="CD36" s="661">
        <f t="shared" si="20"/>
        <v>-3529.7272420804948</v>
      </c>
      <c r="CE36" s="661">
        <f t="shared" si="20"/>
        <v>242980.29771002172</v>
      </c>
      <c r="CF36" s="661">
        <f t="shared" si="20"/>
        <v>161582.86687232417</v>
      </c>
      <c r="CG36" s="661">
        <f t="shared" si="20"/>
        <v>242980.29771002172</v>
      </c>
      <c r="CH36" s="661">
        <f t="shared" si="20"/>
        <v>16128.847031780926</v>
      </c>
      <c r="CI36" s="661">
        <f t="shared" si="20"/>
        <v>242980.29771002172</v>
      </c>
      <c r="CJ36" s="661">
        <f t="shared" si="20"/>
        <v>242980.30197851488</v>
      </c>
      <c r="CK36" s="661">
        <f t="shared" si="20"/>
        <v>242980.29771002172</v>
      </c>
      <c r="CL36" s="661">
        <f t="shared" si="20"/>
        <v>-62423.226431366958</v>
      </c>
      <c r="CM36" s="661">
        <f t="shared" si="20"/>
        <v>164280.01297705635</v>
      </c>
      <c r="CN36" s="661">
        <f t="shared" si="20"/>
        <v>164280.0087085632</v>
      </c>
      <c r="CO36" s="661">
        <f t="shared" si="20"/>
        <v>164280.01297705635</v>
      </c>
      <c r="CP36" s="661">
        <f t="shared" si="20"/>
        <v>-67108.475337105425</v>
      </c>
      <c r="CQ36" s="661">
        <f t="shared" si="20"/>
        <v>164280.0087085632</v>
      </c>
      <c r="CR36" s="661">
        <f t="shared" si="20"/>
        <v>136969.03713376611</v>
      </c>
      <c r="CS36" s="661">
        <f t="shared" si="20"/>
        <v>164280.0087085632</v>
      </c>
      <c r="CT36" s="661">
        <f t="shared" si="20"/>
        <v>-67108.471068612271</v>
      </c>
      <c r="CU36" s="661">
        <f t="shared" si="20"/>
        <v>164280.0087085632</v>
      </c>
      <c r="CV36" s="661">
        <f t="shared" si="20"/>
        <v>164280.01297705635</v>
      </c>
      <c r="CW36" s="661">
        <f t="shared" si="20"/>
        <v>164280.0087085632</v>
      </c>
      <c r="CX36" s="661">
        <f t="shared" ref="CX36:DV36" si="21">CX6-CX16</f>
        <v>-92031.464624219341</v>
      </c>
      <c r="CY36" s="661">
        <f t="shared" si="21"/>
        <v>124568.53493615708</v>
      </c>
      <c r="CZ36" s="661">
        <f t="shared" si="21"/>
        <v>124568.53066766393</v>
      </c>
      <c r="DA36" s="661">
        <f t="shared" si="21"/>
        <v>124568.53493615708</v>
      </c>
      <c r="DB36" s="661">
        <f t="shared" si="21"/>
        <v>-111447.72305891808</v>
      </c>
      <c r="DC36" s="661">
        <f t="shared" si="21"/>
        <v>124568.53102920295</v>
      </c>
      <c r="DD36" s="661">
        <f t="shared" si="21"/>
        <v>124568.53954286416</v>
      </c>
      <c r="DE36" s="661">
        <f t="shared" si="21"/>
        <v>124568.53102920295</v>
      </c>
      <c r="DF36" s="661">
        <f t="shared" si="21"/>
        <v>-111447.71844054846</v>
      </c>
      <c r="DG36" s="661">
        <f t="shared" si="21"/>
        <v>124568.53102920295</v>
      </c>
      <c r="DH36" s="661">
        <f t="shared" si="21"/>
        <v>124568.53528603356</v>
      </c>
      <c r="DI36" s="661">
        <f t="shared" si="21"/>
        <v>124568.53102920295</v>
      </c>
      <c r="DJ36" s="661">
        <f t="shared" si="21"/>
        <v>-109269.11112451833</v>
      </c>
      <c r="DK36" s="661">
        <f t="shared" si="21"/>
        <v>124618.06650312725</v>
      </c>
      <c r="DL36" s="661">
        <f t="shared" si="21"/>
        <v>124618.06224629664</v>
      </c>
      <c r="DM36" s="661">
        <f t="shared" si="21"/>
        <v>124618.06650312725</v>
      </c>
      <c r="DN36" s="661">
        <f t="shared" si="21"/>
        <v>-116118.51655481698</v>
      </c>
      <c r="DO36" s="661">
        <f t="shared" si="21"/>
        <v>124617.99545084365</v>
      </c>
      <c r="DP36" s="661">
        <f t="shared" si="21"/>
        <v>124618.01468541153</v>
      </c>
      <c r="DQ36" s="661">
        <f t="shared" si="21"/>
        <v>124617.99545084365</v>
      </c>
      <c r="DR36" s="661">
        <f t="shared" si="21"/>
        <v>-116118.57693874734</v>
      </c>
      <c r="DS36" s="661">
        <f t="shared" si="21"/>
        <v>124617.99545084365</v>
      </c>
      <c r="DT36" s="661">
        <f t="shared" si="21"/>
        <v>124618.00186236628</v>
      </c>
      <c r="DU36" s="661">
        <f t="shared" si="21"/>
        <v>124617.99545084365</v>
      </c>
      <c r="DV36" s="661">
        <f t="shared" si="21"/>
        <v>-113896.39954595198</v>
      </c>
    </row>
    <row r="37" spans="1:126" s="23" customFormat="1" ht="4.95" customHeight="1" x14ac:dyDescent="0.4">
      <c r="A37" s="728"/>
      <c r="F37" s="662"/>
      <c r="G37" s="663"/>
      <c r="H37" s="663"/>
      <c r="I37" s="663"/>
      <c r="J37" s="663"/>
      <c r="K37" s="663"/>
      <c r="L37" s="663"/>
      <c r="M37" s="663"/>
      <c r="N37" s="663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  <c r="Z37" s="663"/>
      <c r="AA37" s="663"/>
      <c r="AB37" s="663"/>
      <c r="AC37" s="663"/>
      <c r="AD37" s="663"/>
      <c r="AE37" s="663"/>
      <c r="AF37" s="663"/>
      <c r="AG37" s="663"/>
      <c r="AH37" s="663"/>
      <c r="AI37" s="663"/>
      <c r="AJ37" s="663"/>
      <c r="AK37" s="663"/>
      <c r="AL37" s="663"/>
      <c r="AM37" s="663"/>
      <c r="AN37" s="663"/>
      <c r="AO37" s="663"/>
      <c r="AP37" s="663"/>
      <c r="AQ37" s="663"/>
      <c r="AR37" s="663"/>
      <c r="AS37" s="663"/>
      <c r="AT37" s="663"/>
      <c r="AU37" s="663"/>
      <c r="AV37" s="663"/>
      <c r="AW37" s="663"/>
      <c r="AX37" s="663"/>
      <c r="AY37" s="663"/>
      <c r="AZ37" s="663"/>
      <c r="BA37" s="663"/>
      <c r="BB37" s="663"/>
      <c r="BC37" s="663"/>
      <c r="BD37" s="663"/>
      <c r="BE37" s="663"/>
      <c r="BF37" s="663"/>
      <c r="BG37" s="663"/>
      <c r="BH37" s="663"/>
      <c r="BI37" s="663"/>
      <c r="BJ37" s="663"/>
      <c r="BK37" s="663"/>
      <c r="BL37" s="663"/>
      <c r="BM37" s="663"/>
      <c r="BN37" s="663"/>
      <c r="BO37" s="663"/>
      <c r="BP37" s="663"/>
      <c r="BQ37" s="663"/>
      <c r="BR37" s="663"/>
      <c r="BS37" s="663"/>
      <c r="BT37" s="663"/>
      <c r="BU37" s="663"/>
      <c r="BV37" s="663"/>
      <c r="BW37" s="663"/>
      <c r="BX37" s="663"/>
      <c r="BY37" s="663"/>
      <c r="BZ37" s="663"/>
      <c r="CA37" s="663"/>
      <c r="CB37" s="663"/>
      <c r="CC37" s="663"/>
      <c r="CD37" s="663"/>
      <c r="CE37" s="663"/>
      <c r="CF37" s="663"/>
      <c r="CG37" s="663"/>
      <c r="CH37" s="663"/>
      <c r="CI37" s="663"/>
      <c r="CJ37" s="663"/>
      <c r="CK37" s="663"/>
      <c r="CL37" s="663"/>
      <c r="CM37" s="663"/>
      <c r="CN37" s="663"/>
      <c r="CO37" s="663"/>
      <c r="CP37" s="663"/>
      <c r="CQ37" s="663"/>
      <c r="CR37" s="663"/>
      <c r="CS37" s="663"/>
      <c r="CT37" s="663"/>
      <c r="CU37" s="663"/>
      <c r="CV37" s="663"/>
      <c r="CW37" s="663"/>
      <c r="CX37" s="663"/>
      <c r="CY37" s="663"/>
      <c r="CZ37" s="663"/>
      <c r="DA37" s="663"/>
      <c r="DB37" s="663"/>
      <c r="DC37" s="663"/>
      <c r="DD37" s="663"/>
      <c r="DE37" s="663"/>
      <c r="DF37" s="663"/>
      <c r="DG37" s="663"/>
      <c r="DH37" s="663"/>
      <c r="DI37" s="663"/>
      <c r="DJ37" s="663"/>
      <c r="DK37" s="663"/>
      <c r="DL37" s="663"/>
      <c r="DM37" s="663"/>
      <c r="DN37" s="663"/>
      <c r="DO37" s="663"/>
      <c r="DP37" s="663"/>
      <c r="DQ37" s="663"/>
      <c r="DR37" s="663"/>
      <c r="DS37" s="663"/>
      <c r="DT37" s="663"/>
      <c r="DU37" s="663"/>
      <c r="DV37" s="663"/>
    </row>
    <row r="38" spans="1:126" s="50" customFormat="1" x14ac:dyDescent="0.4">
      <c r="A38" s="728"/>
      <c r="B38" s="50" t="s">
        <v>112</v>
      </c>
      <c r="F38" s="51">
        <f t="shared" ref="F38:AK38" si="22">F6-F14</f>
        <v>0</v>
      </c>
      <c r="G38" s="52">
        <f t="shared" si="22"/>
        <v>371079.59503612254</v>
      </c>
      <c r="H38" s="52">
        <f t="shared" si="22"/>
        <v>317462.57460454886</v>
      </c>
      <c r="I38" s="52">
        <f t="shared" si="22"/>
        <v>318471.71170278924</v>
      </c>
      <c r="J38" s="52">
        <f t="shared" si="22"/>
        <v>116024.97460454889</v>
      </c>
      <c r="K38" s="52">
        <f t="shared" si="22"/>
        <v>370016.53662829526</v>
      </c>
      <c r="L38" s="52">
        <f t="shared" si="22"/>
        <v>214214.63961894286</v>
      </c>
      <c r="M38" s="52">
        <f t="shared" si="22"/>
        <v>370016.53662829526</v>
      </c>
      <c r="N38" s="52">
        <f t="shared" si="22"/>
        <v>169589.8131236191</v>
      </c>
      <c r="O38" s="52">
        <f t="shared" si="22"/>
        <v>370016.53662829526</v>
      </c>
      <c r="P38" s="52">
        <f t="shared" si="22"/>
        <v>371027.41312361904</v>
      </c>
      <c r="Q38" s="52">
        <f t="shared" si="22"/>
        <v>370016.53662829526</v>
      </c>
      <c r="R38" s="52">
        <f t="shared" si="22"/>
        <v>13593.311628295254</v>
      </c>
      <c r="S38" s="52">
        <f t="shared" si="22"/>
        <v>373098.24207770242</v>
      </c>
      <c r="T38" s="52">
        <f t="shared" si="22"/>
        <v>355596.43224904535</v>
      </c>
      <c r="U38" s="52">
        <f t="shared" si="22"/>
        <v>356607.30874436907</v>
      </c>
      <c r="V38" s="52">
        <f t="shared" si="22"/>
        <v>150130.08024904528</v>
      </c>
      <c r="W38" s="52">
        <f t="shared" si="22"/>
        <v>371874.44070605293</v>
      </c>
      <c r="X38" s="52">
        <f t="shared" si="22"/>
        <v>164474.75282521709</v>
      </c>
      <c r="Y38" s="52">
        <f t="shared" si="22"/>
        <v>371874.44070605293</v>
      </c>
      <c r="Z38" s="52">
        <f t="shared" si="22"/>
        <v>167425.83374577426</v>
      </c>
      <c r="AA38" s="52">
        <f t="shared" si="22"/>
        <v>371874.44070605293</v>
      </c>
      <c r="AB38" s="52">
        <f t="shared" si="22"/>
        <v>372892.1857457743</v>
      </c>
      <c r="AC38" s="52">
        <f t="shared" si="22"/>
        <v>371874.44070605293</v>
      </c>
      <c r="AD38" s="52">
        <f t="shared" si="22"/>
        <v>-40693.376793947187</v>
      </c>
      <c r="AE38" s="52">
        <f t="shared" si="22"/>
        <v>415642.89794560592</v>
      </c>
      <c r="AF38" s="52">
        <f t="shared" si="22"/>
        <v>406379.68623921787</v>
      </c>
      <c r="AG38" s="52">
        <f t="shared" si="22"/>
        <v>407397.43127893924</v>
      </c>
      <c r="AH38" s="52">
        <f t="shared" si="22"/>
        <v>196804.00719921783</v>
      </c>
      <c r="AI38" s="52">
        <f t="shared" si="22"/>
        <v>414510.7902547791</v>
      </c>
      <c r="AJ38" s="52">
        <f t="shared" si="22"/>
        <v>178176.71126727611</v>
      </c>
      <c r="AK38" s="52">
        <f t="shared" si="22"/>
        <v>414510.7902547791</v>
      </c>
      <c r="AL38" s="52">
        <f t="shared" ref="AL38:BQ38" si="23">AL6-AL14</f>
        <v>205956.54537227808</v>
      </c>
      <c r="AM38" s="52">
        <f t="shared" si="23"/>
        <v>414510.7902547791</v>
      </c>
      <c r="AN38" s="52">
        <f t="shared" si="23"/>
        <v>415532.2244122781</v>
      </c>
      <c r="AO38" s="52">
        <f t="shared" si="23"/>
        <v>414510.7902547791</v>
      </c>
      <c r="AP38" s="52">
        <f t="shared" si="23"/>
        <v>-30816.447595220932</v>
      </c>
      <c r="AQ38" s="52">
        <f t="shared" si="23"/>
        <v>422866.0008561064</v>
      </c>
      <c r="AR38" s="52">
        <f t="shared" si="23"/>
        <v>421844.56669860741</v>
      </c>
      <c r="AS38" s="52">
        <f t="shared" si="23"/>
        <v>422866.0008561064</v>
      </c>
      <c r="AT38" s="52">
        <f t="shared" si="23"/>
        <v>208077.37407780738</v>
      </c>
      <c r="AU38" s="52">
        <f t="shared" si="23"/>
        <v>421742.91100873589</v>
      </c>
      <c r="AV38" s="52">
        <f t="shared" si="23"/>
        <v>180630.70203943984</v>
      </c>
      <c r="AW38" s="52">
        <f t="shared" si="23"/>
        <v>421742.91100873589</v>
      </c>
      <c r="AX38" s="52">
        <f t="shared" si="23"/>
        <v>209000.43176123718</v>
      </c>
      <c r="AY38" s="52">
        <f t="shared" si="23"/>
        <v>421742.91100873589</v>
      </c>
      <c r="AZ38" s="52">
        <f t="shared" si="23"/>
        <v>422767.6243820372</v>
      </c>
      <c r="BA38" s="52">
        <f t="shared" si="23"/>
        <v>421742.91100873589</v>
      </c>
      <c r="BB38" s="52">
        <f t="shared" si="23"/>
        <v>-32490.871598264173</v>
      </c>
      <c r="BC38" s="52">
        <f t="shared" si="23"/>
        <v>430123.38885474217</v>
      </c>
      <c r="BD38" s="52">
        <f t="shared" si="23"/>
        <v>429098.67548144085</v>
      </c>
      <c r="BE38" s="52">
        <f t="shared" si="23"/>
        <v>430123.38885474217</v>
      </c>
      <c r="BF38" s="52">
        <f t="shared" si="23"/>
        <v>211056.13900822474</v>
      </c>
      <c r="BG38" s="52">
        <f t="shared" si="23"/>
        <v>429096.76244488242</v>
      </c>
      <c r="BH38" s="52">
        <f t="shared" si="23"/>
        <v>182076.23654221444</v>
      </c>
      <c r="BI38" s="52">
        <f t="shared" si="23"/>
        <v>429096.76244488242</v>
      </c>
      <c r="BJ38" s="52">
        <f t="shared" si="23"/>
        <v>212079.00105582437</v>
      </c>
      <c r="BK38" s="52">
        <f t="shared" si="23"/>
        <v>429096.76244488242</v>
      </c>
      <c r="BL38" s="52">
        <f t="shared" si="23"/>
        <v>430121.53752904048</v>
      </c>
      <c r="BM38" s="52">
        <f t="shared" si="23"/>
        <v>429096.76244488242</v>
      </c>
      <c r="BN38" s="52">
        <f t="shared" si="23"/>
        <v>-34221.695814257633</v>
      </c>
      <c r="BO38" s="52">
        <f t="shared" si="23"/>
        <v>449337.75771128136</v>
      </c>
      <c r="BP38" s="52">
        <f t="shared" si="23"/>
        <v>448707.79137029272</v>
      </c>
      <c r="BQ38" s="52">
        <f t="shared" si="23"/>
        <v>449337.75771128136</v>
      </c>
      <c r="BR38" s="52">
        <f t="shared" ref="BR38:CW38" si="24">BR6-BR14</f>
        <v>226304.40416761243</v>
      </c>
      <c r="BS38" s="52">
        <f t="shared" si="24"/>
        <v>448578.04561228456</v>
      </c>
      <c r="BT38" s="52">
        <f t="shared" si="24"/>
        <v>196429.02308394434</v>
      </c>
      <c r="BU38" s="52">
        <f t="shared" si="24"/>
        <v>448578.04561228456</v>
      </c>
      <c r="BV38" s="52">
        <f t="shared" si="24"/>
        <v>226808.81009762545</v>
      </c>
      <c r="BW38" s="52">
        <f t="shared" si="24"/>
        <v>448578.04561228456</v>
      </c>
      <c r="BX38" s="52">
        <f t="shared" si="24"/>
        <v>449212.19730030571</v>
      </c>
      <c r="BY38" s="52">
        <f t="shared" si="24"/>
        <v>448578.04561228456</v>
      </c>
      <c r="BZ38" s="52">
        <f t="shared" si="24"/>
        <v>-24006.781812038273</v>
      </c>
      <c r="CA38" s="52">
        <f t="shared" si="24"/>
        <v>223755.87939267463</v>
      </c>
      <c r="CB38" s="52">
        <f t="shared" si="24"/>
        <v>223121.72770465346</v>
      </c>
      <c r="CC38" s="52">
        <f t="shared" si="24"/>
        <v>223755.87939267463</v>
      </c>
      <c r="CD38" s="52">
        <f t="shared" si="24"/>
        <v>-3729.7272420804948</v>
      </c>
      <c r="CE38" s="52">
        <f t="shared" si="24"/>
        <v>242780.29771002172</v>
      </c>
      <c r="CF38" s="52">
        <f t="shared" si="24"/>
        <v>161382.86687232417</v>
      </c>
      <c r="CG38" s="52">
        <f t="shared" si="24"/>
        <v>242780.29771002172</v>
      </c>
      <c r="CH38" s="52">
        <f t="shared" si="24"/>
        <v>15928.847031780926</v>
      </c>
      <c r="CI38" s="52">
        <f t="shared" si="24"/>
        <v>242780.29771002172</v>
      </c>
      <c r="CJ38" s="52">
        <f t="shared" si="24"/>
        <v>242780.30197851488</v>
      </c>
      <c r="CK38" s="52">
        <f t="shared" si="24"/>
        <v>242780.29771002172</v>
      </c>
      <c r="CL38" s="52">
        <f t="shared" si="24"/>
        <v>-62623.226431366958</v>
      </c>
      <c r="CM38" s="52">
        <f t="shared" si="24"/>
        <v>164080.01297705635</v>
      </c>
      <c r="CN38" s="52">
        <f t="shared" si="24"/>
        <v>164080.0087085632</v>
      </c>
      <c r="CO38" s="52">
        <f t="shared" si="24"/>
        <v>164080.01297705635</v>
      </c>
      <c r="CP38" s="52">
        <f t="shared" si="24"/>
        <v>-67308.475337105425</v>
      </c>
      <c r="CQ38" s="52">
        <f t="shared" si="24"/>
        <v>164080.0087085632</v>
      </c>
      <c r="CR38" s="52">
        <f t="shared" si="24"/>
        <v>136769.03713376611</v>
      </c>
      <c r="CS38" s="52">
        <f t="shared" si="24"/>
        <v>164080.0087085632</v>
      </c>
      <c r="CT38" s="52">
        <f t="shared" si="24"/>
        <v>-67308.471068612271</v>
      </c>
      <c r="CU38" s="52">
        <f t="shared" si="24"/>
        <v>164080.0087085632</v>
      </c>
      <c r="CV38" s="52">
        <f t="shared" si="24"/>
        <v>164080.01297705635</v>
      </c>
      <c r="CW38" s="52">
        <f t="shared" si="24"/>
        <v>164080.0087085632</v>
      </c>
      <c r="CX38" s="52">
        <f t="shared" ref="CX38:DV38" si="25">CX6-CX14</f>
        <v>-92231.464624219341</v>
      </c>
      <c r="CY38" s="52">
        <f t="shared" si="25"/>
        <v>124368.53493615708</v>
      </c>
      <c r="CZ38" s="52">
        <f t="shared" si="25"/>
        <v>124368.53066766393</v>
      </c>
      <c r="DA38" s="52">
        <f t="shared" si="25"/>
        <v>124368.53493615708</v>
      </c>
      <c r="DB38" s="52">
        <f t="shared" si="25"/>
        <v>-111647.72305891808</v>
      </c>
      <c r="DC38" s="52">
        <f t="shared" si="25"/>
        <v>124368.53102920295</v>
      </c>
      <c r="DD38" s="52">
        <f t="shared" si="25"/>
        <v>124368.53954286416</v>
      </c>
      <c r="DE38" s="52">
        <f t="shared" si="25"/>
        <v>124368.53102920295</v>
      </c>
      <c r="DF38" s="52">
        <f t="shared" si="25"/>
        <v>-111647.71844054846</v>
      </c>
      <c r="DG38" s="52">
        <f t="shared" si="25"/>
        <v>124368.53102920295</v>
      </c>
      <c r="DH38" s="52">
        <f t="shared" si="25"/>
        <v>124368.53528603356</v>
      </c>
      <c r="DI38" s="52">
        <f t="shared" si="25"/>
        <v>124368.53102920295</v>
      </c>
      <c r="DJ38" s="52">
        <f t="shared" si="25"/>
        <v>-109469.11112451833</v>
      </c>
      <c r="DK38" s="52">
        <f t="shared" si="25"/>
        <v>124418.06650312725</v>
      </c>
      <c r="DL38" s="52">
        <f t="shared" si="25"/>
        <v>124418.06224629664</v>
      </c>
      <c r="DM38" s="52">
        <f t="shared" si="25"/>
        <v>124418.06650312725</v>
      </c>
      <c r="DN38" s="52">
        <f t="shared" si="25"/>
        <v>-116318.51655481698</v>
      </c>
      <c r="DO38" s="52">
        <f t="shared" si="25"/>
        <v>124417.99545084365</v>
      </c>
      <c r="DP38" s="52">
        <f t="shared" si="25"/>
        <v>124418.01468541153</v>
      </c>
      <c r="DQ38" s="52">
        <f t="shared" si="25"/>
        <v>124417.99545084365</v>
      </c>
      <c r="DR38" s="52">
        <f t="shared" si="25"/>
        <v>-116318.57693874734</v>
      </c>
      <c r="DS38" s="52">
        <f t="shared" si="25"/>
        <v>124417.99545084365</v>
      </c>
      <c r="DT38" s="52">
        <f t="shared" si="25"/>
        <v>124418.00186236628</v>
      </c>
      <c r="DU38" s="52">
        <f t="shared" si="25"/>
        <v>124417.99545084365</v>
      </c>
      <c r="DV38" s="52">
        <f t="shared" si="25"/>
        <v>-114096.39954595198</v>
      </c>
    </row>
    <row r="39" spans="1:126" ht="4.95" customHeight="1" x14ac:dyDescent="0.4">
      <c r="F39" s="186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87"/>
      <c r="AM39" s="187"/>
      <c r="AN39" s="187"/>
      <c r="AO39" s="187"/>
      <c r="AP39" s="187"/>
      <c r="AQ39" s="187"/>
      <c r="AR39" s="187"/>
      <c r="AS39" s="187"/>
      <c r="AT39" s="187"/>
      <c r="AU39" s="187"/>
      <c r="AV39" s="187"/>
      <c r="AW39" s="187"/>
      <c r="AX39" s="187"/>
      <c r="AY39" s="187"/>
      <c r="AZ39" s="187"/>
      <c r="BA39" s="187"/>
      <c r="BB39" s="187"/>
      <c r="BC39" s="187"/>
      <c r="BD39" s="187"/>
      <c r="BE39" s="187"/>
      <c r="BF39" s="187"/>
      <c r="BG39" s="187"/>
      <c r="BH39" s="187"/>
      <c r="BI39" s="187"/>
      <c r="BJ39" s="187"/>
      <c r="BK39" s="187"/>
      <c r="BL39" s="187"/>
      <c r="BM39" s="187"/>
      <c r="BN39" s="187"/>
      <c r="BO39" s="187"/>
      <c r="BP39" s="187"/>
      <c r="BQ39" s="187"/>
      <c r="BR39" s="187"/>
      <c r="BS39" s="187"/>
      <c r="BT39" s="187"/>
      <c r="BU39" s="187"/>
      <c r="BV39" s="187"/>
      <c r="BW39" s="187"/>
      <c r="BX39" s="187"/>
      <c r="BY39" s="187"/>
      <c r="BZ39" s="187"/>
      <c r="CA39" s="187"/>
      <c r="CB39" s="187"/>
      <c r="CC39" s="187"/>
      <c r="CD39" s="187"/>
      <c r="CE39" s="187"/>
      <c r="CF39" s="187"/>
      <c r="CG39" s="187"/>
      <c r="CH39" s="187"/>
      <c r="CI39" s="187"/>
      <c r="CJ39" s="187"/>
      <c r="CK39" s="187"/>
      <c r="CL39" s="187"/>
      <c r="CM39" s="187"/>
      <c r="CN39" s="187"/>
      <c r="CO39" s="187"/>
      <c r="CP39" s="187"/>
      <c r="CQ39" s="187"/>
      <c r="CR39" s="187"/>
      <c r="CS39" s="187"/>
      <c r="CT39" s="187"/>
      <c r="CU39" s="187"/>
      <c r="CV39" s="187"/>
      <c r="CW39" s="187"/>
      <c r="CX39" s="187"/>
      <c r="CY39" s="187"/>
      <c r="CZ39" s="187"/>
      <c r="DA39" s="187"/>
      <c r="DB39" s="187"/>
      <c r="DC39" s="187"/>
      <c r="DD39" s="187"/>
      <c r="DE39" s="187"/>
      <c r="DF39" s="187"/>
      <c r="DG39" s="187"/>
      <c r="DH39" s="187"/>
      <c r="DI39" s="187"/>
      <c r="DJ39" s="187"/>
      <c r="DK39" s="187"/>
      <c r="DL39" s="187"/>
      <c r="DM39" s="187"/>
      <c r="DN39" s="187"/>
      <c r="DO39" s="187"/>
      <c r="DP39" s="187"/>
      <c r="DQ39" s="187"/>
      <c r="DR39" s="187"/>
      <c r="DS39" s="187"/>
      <c r="DT39" s="187"/>
      <c r="DU39" s="187"/>
      <c r="DV39" s="187"/>
    </row>
    <row r="40" spans="1:126" s="45" customFormat="1" x14ac:dyDescent="0.4">
      <c r="A40" s="728"/>
      <c r="B40" s="45" t="s">
        <v>111</v>
      </c>
      <c r="F40" s="46">
        <f>SUM(F41:F43)</f>
        <v>0</v>
      </c>
      <c r="G40" s="47">
        <f t="shared" ref="G40:BR40" si="26">SUM(G41:G43)</f>
        <v>419.27661647013804</v>
      </c>
      <c r="H40" s="47">
        <f t="shared" ca="1" si="26"/>
        <v>722.10462790990778</v>
      </c>
      <c r="I40" s="47">
        <f t="shared" ca="1" si="26"/>
        <v>1142.8237938406435</v>
      </c>
      <c r="J40" s="47">
        <f t="shared" ca="1" si="26"/>
        <v>430.41890775307701</v>
      </c>
      <c r="K40" s="47">
        <f t="shared" ca="1" si="26"/>
        <v>666.34056156797772</v>
      </c>
      <c r="L40" s="47">
        <f t="shared" ca="1" si="26"/>
        <v>1065.6703108355607</v>
      </c>
      <c r="M40" s="47">
        <f t="shared" ca="1" si="26"/>
        <v>564.92632732120671</v>
      </c>
      <c r="N40" s="47">
        <f t="shared" ca="1" si="26"/>
        <v>1004.1600411360647</v>
      </c>
      <c r="O40" s="47">
        <f t="shared" ca="1" si="26"/>
        <v>1275.4003230014418</v>
      </c>
      <c r="P40" s="47">
        <f t="shared" ca="1" si="26"/>
        <v>619.29794807444239</v>
      </c>
      <c r="Q40" s="47">
        <f t="shared" ca="1" si="26"/>
        <v>1112.7104805989354</v>
      </c>
      <c r="R40" s="47">
        <f t="shared" ca="1" si="26"/>
        <v>1368.3662245524092</v>
      </c>
      <c r="S40" s="47">
        <f t="shared" ca="1" si="26"/>
        <v>447.29058855644558</v>
      </c>
      <c r="T40" s="47">
        <f t="shared" ca="1" si="26"/>
        <v>879.36258078595358</v>
      </c>
      <c r="U40" s="47">
        <f t="shared" ca="1" si="26"/>
        <v>1266.7672110878339</v>
      </c>
      <c r="V40" s="47">
        <f t="shared" ca="1" si="26"/>
        <v>471.35606596104111</v>
      </c>
      <c r="W40" s="47">
        <f t="shared" ca="1" si="26"/>
        <v>708.1478843369481</v>
      </c>
      <c r="X40" s="47">
        <f t="shared" ca="1" si="26"/>
        <v>1070.0910587532042</v>
      </c>
      <c r="Y40" s="47">
        <f t="shared" ca="1" si="26"/>
        <v>566.15217517302449</v>
      </c>
      <c r="Z40" s="47">
        <f t="shared" ca="1" si="26"/>
        <v>1008.9498738149002</v>
      </c>
      <c r="AA40" s="47">
        <f t="shared" ca="1" si="26"/>
        <v>1278.7120575692186</v>
      </c>
      <c r="AB40" s="47">
        <f t="shared" ca="1" si="26"/>
        <v>621.28700753461044</v>
      </c>
      <c r="AC40" s="47">
        <f t="shared" ca="1" si="26"/>
        <v>1118.4905565994177</v>
      </c>
      <c r="AD40" s="47">
        <f t="shared" ca="1" si="26"/>
        <v>1375.5270661684256</v>
      </c>
      <c r="AE40" s="47">
        <f t="shared" ca="1" si="26"/>
        <v>447.7152653368139</v>
      </c>
      <c r="AF40" s="47">
        <f t="shared" ca="1" si="26"/>
        <v>960.04341505286095</v>
      </c>
      <c r="AG40" s="47">
        <f t="shared" ca="1" si="26"/>
        <v>1394.5658977464639</v>
      </c>
      <c r="AH40" s="47">
        <f t="shared" ca="1" si="26"/>
        <v>482.10133255216346</v>
      </c>
      <c r="AI40" s="47">
        <f t="shared" ca="1" si="26"/>
        <v>762.90417923070777</v>
      </c>
      <c r="AJ40" s="47">
        <f t="shared" ca="1" si="26"/>
        <v>1164.8635163432564</v>
      </c>
      <c r="AK40" s="47">
        <f t="shared" ca="1" si="26"/>
        <v>566.40728221557242</v>
      </c>
      <c r="AL40" s="47">
        <f t="shared" ca="1" si="26"/>
        <v>1057.6868898584107</v>
      </c>
      <c r="AM40" s="47">
        <f t="shared" ca="1" si="26"/>
        <v>1374.4205840109998</v>
      </c>
      <c r="AN40" s="47">
        <f t="shared" ca="1" si="26"/>
        <v>621.91884728460639</v>
      </c>
      <c r="AO40" s="47">
        <f t="shared" ca="1" si="26"/>
        <v>1169.2503754282027</v>
      </c>
      <c r="AP40" s="47">
        <f t="shared" ca="1" si="26"/>
        <v>1474.8743509039634</v>
      </c>
      <c r="AQ40" s="47">
        <f t="shared" ca="1" si="26"/>
        <v>447.20477229377053</v>
      </c>
      <c r="AR40" s="47">
        <f t="shared" ca="1" si="26"/>
        <v>997.10331131133955</v>
      </c>
      <c r="AS40" s="47">
        <f t="shared" ca="1" si="26"/>
        <v>1438.7906593566288</v>
      </c>
      <c r="AT40" s="47">
        <f t="shared" ca="1" si="26"/>
        <v>491.63143199834667</v>
      </c>
      <c r="AU40" s="47">
        <f t="shared" ca="1" si="26"/>
        <v>776.12835272989537</v>
      </c>
      <c r="AV40" s="47">
        <f t="shared" ca="1" si="26"/>
        <v>1184.585687386676</v>
      </c>
      <c r="AW40" s="47">
        <f t="shared" ca="1" si="26"/>
        <v>566.63404403116999</v>
      </c>
      <c r="AX40" s="47">
        <f t="shared" ca="1" si="26"/>
        <v>1066.2249047962835</v>
      </c>
      <c r="AY40" s="47">
        <f t="shared" ca="1" si="26"/>
        <v>1386.9361107224011</v>
      </c>
      <c r="AZ40" s="47">
        <f t="shared" ca="1" si="26"/>
        <v>622.48048261793531</v>
      </c>
      <c r="BA40" s="47">
        <f t="shared" ca="1" si="26"/>
        <v>1178.4269780496249</v>
      </c>
      <c r="BB40" s="47">
        <f t="shared" ca="1" si="26"/>
        <v>1491.2544483291897</v>
      </c>
      <c r="BC40" s="47">
        <f t="shared" ca="1" si="26"/>
        <v>446.75100069995381</v>
      </c>
      <c r="BD40" s="47">
        <f t="shared" ca="1" si="26"/>
        <v>1005.2552411701546</v>
      </c>
      <c r="BE40" s="47">
        <f t="shared" ca="1" si="26"/>
        <v>1455.0321206968433</v>
      </c>
      <c r="BF40" s="47">
        <f t="shared" ca="1" si="26"/>
        <v>491.51228595964193</v>
      </c>
      <c r="BG40" s="47">
        <f t="shared" ca="1" si="26"/>
        <v>777.48938090975071</v>
      </c>
      <c r="BH40" s="47">
        <f t="shared" ca="1" si="26"/>
        <v>1234.841727137208</v>
      </c>
      <c r="BI40" s="47">
        <f t="shared" ca="1" si="26"/>
        <v>565.90105130535028</v>
      </c>
      <c r="BJ40" s="47">
        <f t="shared" ca="1" si="26"/>
        <v>1072.4202391129413</v>
      </c>
      <c r="BK40" s="47">
        <f t="shared" ca="1" si="26"/>
        <v>1396.1666007993795</v>
      </c>
      <c r="BL40" s="47">
        <f t="shared" ca="1" si="26"/>
        <v>621.68759397105441</v>
      </c>
      <c r="BM40" s="47">
        <f t="shared" ca="1" si="26"/>
        <v>1184.74224911902</v>
      </c>
      <c r="BN40" s="47">
        <f t="shared" ca="1" si="26"/>
        <v>5815631.0093920762</v>
      </c>
      <c r="BO40" s="47">
        <f t="shared" ca="1" si="26"/>
        <v>0</v>
      </c>
      <c r="BP40" s="47">
        <f t="shared" ca="1" si="26"/>
        <v>0</v>
      </c>
      <c r="BQ40" s="47">
        <f t="shared" ca="1" si="26"/>
        <v>0</v>
      </c>
      <c r="BR40" s="47">
        <f t="shared" ca="1" si="26"/>
        <v>0</v>
      </c>
      <c r="BS40" s="47">
        <f t="shared" ref="BS40:DV40" ca="1" si="27">SUM(BS41:BS43)</f>
        <v>0</v>
      </c>
      <c r="BT40" s="47">
        <f t="shared" ca="1" si="27"/>
        <v>0</v>
      </c>
      <c r="BU40" s="47">
        <f t="shared" ca="1" si="27"/>
        <v>0</v>
      </c>
      <c r="BV40" s="47">
        <f t="shared" ca="1" si="27"/>
        <v>0</v>
      </c>
      <c r="BW40" s="47">
        <f t="shared" ca="1" si="27"/>
        <v>0</v>
      </c>
      <c r="BX40" s="47">
        <f t="shared" ca="1" si="27"/>
        <v>0</v>
      </c>
      <c r="BY40" s="47">
        <f t="shared" ca="1" si="27"/>
        <v>0</v>
      </c>
      <c r="BZ40" s="47">
        <f t="shared" ca="1" si="27"/>
        <v>0</v>
      </c>
      <c r="CA40" s="47">
        <f t="shared" ca="1" si="27"/>
        <v>0</v>
      </c>
      <c r="CB40" s="47">
        <f t="shared" ca="1" si="27"/>
        <v>0</v>
      </c>
      <c r="CC40" s="47">
        <f t="shared" ca="1" si="27"/>
        <v>0</v>
      </c>
      <c r="CD40" s="47">
        <f t="shared" ca="1" si="27"/>
        <v>0</v>
      </c>
      <c r="CE40" s="47">
        <f t="shared" ca="1" si="27"/>
        <v>0</v>
      </c>
      <c r="CF40" s="47">
        <f t="shared" ca="1" si="27"/>
        <v>0</v>
      </c>
      <c r="CG40" s="47">
        <f t="shared" ca="1" si="27"/>
        <v>0</v>
      </c>
      <c r="CH40" s="47">
        <f t="shared" ca="1" si="27"/>
        <v>0</v>
      </c>
      <c r="CI40" s="47">
        <f t="shared" ca="1" si="27"/>
        <v>0</v>
      </c>
      <c r="CJ40" s="47">
        <f t="shared" ca="1" si="27"/>
        <v>0</v>
      </c>
      <c r="CK40" s="47">
        <f t="shared" ca="1" si="27"/>
        <v>0</v>
      </c>
      <c r="CL40" s="47">
        <f t="shared" ca="1" si="27"/>
        <v>0</v>
      </c>
      <c r="CM40" s="47">
        <f t="shared" ca="1" si="27"/>
        <v>0</v>
      </c>
      <c r="CN40" s="47">
        <f t="shared" ca="1" si="27"/>
        <v>0</v>
      </c>
      <c r="CO40" s="47">
        <f t="shared" ca="1" si="27"/>
        <v>0</v>
      </c>
      <c r="CP40" s="47">
        <f t="shared" ca="1" si="27"/>
        <v>0</v>
      </c>
      <c r="CQ40" s="47">
        <f t="shared" ca="1" si="27"/>
        <v>0</v>
      </c>
      <c r="CR40" s="47">
        <f t="shared" ca="1" si="27"/>
        <v>0</v>
      </c>
      <c r="CS40" s="47">
        <f t="shared" ca="1" si="27"/>
        <v>0</v>
      </c>
      <c r="CT40" s="47">
        <f t="shared" ca="1" si="27"/>
        <v>0</v>
      </c>
      <c r="CU40" s="47">
        <f t="shared" ca="1" si="27"/>
        <v>0</v>
      </c>
      <c r="CV40" s="47">
        <f t="shared" ca="1" si="27"/>
        <v>0</v>
      </c>
      <c r="CW40" s="47">
        <f t="shared" ca="1" si="27"/>
        <v>0</v>
      </c>
      <c r="CX40" s="47">
        <f t="shared" ca="1" si="27"/>
        <v>0</v>
      </c>
      <c r="CY40" s="47">
        <f t="shared" ca="1" si="27"/>
        <v>0</v>
      </c>
      <c r="CZ40" s="47">
        <f t="shared" ca="1" si="27"/>
        <v>0</v>
      </c>
      <c r="DA40" s="47">
        <f t="shared" ca="1" si="27"/>
        <v>0</v>
      </c>
      <c r="DB40" s="47">
        <f t="shared" ca="1" si="27"/>
        <v>0</v>
      </c>
      <c r="DC40" s="47">
        <f t="shared" ca="1" si="27"/>
        <v>0</v>
      </c>
      <c r="DD40" s="47">
        <f t="shared" ca="1" si="27"/>
        <v>0</v>
      </c>
      <c r="DE40" s="47">
        <f t="shared" ca="1" si="27"/>
        <v>0</v>
      </c>
      <c r="DF40" s="47">
        <f t="shared" ca="1" si="27"/>
        <v>0</v>
      </c>
      <c r="DG40" s="47">
        <f t="shared" ca="1" si="27"/>
        <v>0</v>
      </c>
      <c r="DH40" s="47">
        <f t="shared" ca="1" si="27"/>
        <v>0</v>
      </c>
      <c r="DI40" s="47">
        <f t="shared" ca="1" si="27"/>
        <v>0</v>
      </c>
      <c r="DJ40" s="47">
        <f t="shared" ca="1" si="27"/>
        <v>0</v>
      </c>
      <c r="DK40" s="47">
        <f t="shared" ca="1" si="27"/>
        <v>0</v>
      </c>
      <c r="DL40" s="47">
        <f t="shared" ca="1" si="27"/>
        <v>0</v>
      </c>
      <c r="DM40" s="47">
        <f t="shared" ca="1" si="27"/>
        <v>0</v>
      </c>
      <c r="DN40" s="47">
        <f t="shared" ca="1" si="27"/>
        <v>0</v>
      </c>
      <c r="DO40" s="47">
        <f t="shared" ca="1" si="27"/>
        <v>0</v>
      </c>
      <c r="DP40" s="47">
        <f t="shared" ca="1" si="27"/>
        <v>0</v>
      </c>
      <c r="DQ40" s="47">
        <f t="shared" ca="1" si="27"/>
        <v>0</v>
      </c>
      <c r="DR40" s="47">
        <f t="shared" ca="1" si="27"/>
        <v>0</v>
      </c>
      <c r="DS40" s="47">
        <f t="shared" ca="1" si="27"/>
        <v>0</v>
      </c>
      <c r="DT40" s="47">
        <f t="shared" ca="1" si="27"/>
        <v>0</v>
      </c>
      <c r="DU40" s="47">
        <f t="shared" ca="1" si="27"/>
        <v>0</v>
      </c>
      <c r="DV40" s="47">
        <f t="shared" ca="1" si="27"/>
        <v>0</v>
      </c>
    </row>
    <row r="41" spans="1:126" outlineLevel="1" x14ac:dyDescent="0.4">
      <c r="C41" s="21" t="s">
        <v>61</v>
      </c>
      <c r="F41" s="186">
        <f>'월별 수익_운영'!F$287</f>
        <v>0</v>
      </c>
      <c r="G41" s="187">
        <f>'월별 수익_운영'!G$287</f>
        <v>419.27661647013804</v>
      </c>
      <c r="H41" s="187">
        <f ca="1">'월별 수익_운영'!H$287</f>
        <v>722.10462790990778</v>
      </c>
      <c r="I41" s="187">
        <f ca="1">'월별 수익_운영'!I$287</f>
        <v>1142.8237938406435</v>
      </c>
      <c r="J41" s="187">
        <f ca="1">'월별 수익_운영'!J$287</f>
        <v>430.41890775307701</v>
      </c>
      <c r="K41" s="187">
        <f ca="1">'월별 수익_운영'!K$287</f>
        <v>666.34056156797772</v>
      </c>
      <c r="L41" s="187">
        <f ca="1">'월별 수익_운영'!L$287</f>
        <v>1065.6703108355607</v>
      </c>
      <c r="M41" s="187">
        <f ca="1">'월별 수익_운영'!M$287</f>
        <v>564.92632732120671</v>
      </c>
      <c r="N41" s="187">
        <f ca="1">'월별 수익_운영'!N$287</f>
        <v>1004.1600411360647</v>
      </c>
      <c r="O41" s="187">
        <f ca="1">'월별 수익_운영'!O$287</f>
        <v>1275.4003230014418</v>
      </c>
      <c r="P41" s="187">
        <f ca="1">'월별 수익_운영'!P$287</f>
        <v>619.29794807444239</v>
      </c>
      <c r="Q41" s="187">
        <f ca="1">'월별 수익_운영'!Q$287</f>
        <v>1112.7104805989354</v>
      </c>
      <c r="R41" s="187">
        <f ca="1">'월별 수익_운영'!R$287</f>
        <v>1368.3662245524092</v>
      </c>
      <c r="S41" s="187">
        <f ca="1">'월별 수익_운영'!S$287</f>
        <v>447.29058855644558</v>
      </c>
      <c r="T41" s="187">
        <f ca="1">'월별 수익_운영'!T$287</f>
        <v>879.36258078595358</v>
      </c>
      <c r="U41" s="187">
        <f ca="1">'월별 수익_운영'!U$287</f>
        <v>1266.7672110878339</v>
      </c>
      <c r="V41" s="187">
        <f ca="1">'월별 수익_운영'!V$287</f>
        <v>471.35606596104111</v>
      </c>
      <c r="W41" s="187">
        <f ca="1">'월별 수익_운영'!W$287</f>
        <v>708.1478843369481</v>
      </c>
      <c r="X41" s="187">
        <f ca="1">'월별 수익_운영'!X$287</f>
        <v>1070.0910587532042</v>
      </c>
      <c r="Y41" s="187">
        <f ca="1">'월별 수익_운영'!Y$287</f>
        <v>566.15217517302449</v>
      </c>
      <c r="Z41" s="187">
        <f ca="1">'월별 수익_운영'!Z$287</f>
        <v>1008.9498738149002</v>
      </c>
      <c r="AA41" s="187">
        <f ca="1">'월별 수익_운영'!AA$287</f>
        <v>1278.7120575692186</v>
      </c>
      <c r="AB41" s="187">
        <f ca="1">'월별 수익_운영'!AB$287</f>
        <v>621.28700753461044</v>
      </c>
      <c r="AC41" s="187">
        <f ca="1">'월별 수익_운영'!AC$287</f>
        <v>1118.4905565994177</v>
      </c>
      <c r="AD41" s="187">
        <f ca="1">'월별 수익_운영'!AD$287</f>
        <v>1375.5270661684256</v>
      </c>
      <c r="AE41" s="187">
        <f ca="1">'월별 수익_운영'!AE$287</f>
        <v>447.7152653368139</v>
      </c>
      <c r="AF41" s="187">
        <f ca="1">'월별 수익_운영'!AF$287</f>
        <v>960.04341505286095</v>
      </c>
      <c r="AG41" s="187">
        <f ca="1">'월별 수익_운영'!AG$287</f>
        <v>1394.5658977464639</v>
      </c>
      <c r="AH41" s="187">
        <f ca="1">'월별 수익_운영'!AH$287</f>
        <v>482.10133255216346</v>
      </c>
      <c r="AI41" s="187">
        <f ca="1">'월별 수익_운영'!AI$287</f>
        <v>762.90417923070777</v>
      </c>
      <c r="AJ41" s="187">
        <f ca="1">'월별 수익_운영'!AJ$287</f>
        <v>1164.8635163432564</v>
      </c>
      <c r="AK41" s="187">
        <f ca="1">'월별 수익_운영'!AK$287</f>
        <v>566.40728221557242</v>
      </c>
      <c r="AL41" s="187">
        <f ca="1">'월별 수익_운영'!AL$287</f>
        <v>1057.6868898584107</v>
      </c>
      <c r="AM41" s="187">
        <f ca="1">'월별 수익_운영'!AM$287</f>
        <v>1374.4205840109998</v>
      </c>
      <c r="AN41" s="187">
        <f ca="1">'월별 수익_운영'!AN$287</f>
        <v>621.91884728460639</v>
      </c>
      <c r="AO41" s="187">
        <f ca="1">'월별 수익_운영'!AO$287</f>
        <v>1169.2503754282027</v>
      </c>
      <c r="AP41" s="187">
        <f ca="1">'월별 수익_운영'!AP$287</f>
        <v>1474.8743509039634</v>
      </c>
      <c r="AQ41" s="187">
        <f ca="1">'월별 수익_운영'!AQ$287</f>
        <v>447.20477229377053</v>
      </c>
      <c r="AR41" s="187">
        <f ca="1">'월별 수익_운영'!AR$287</f>
        <v>997.10331131133955</v>
      </c>
      <c r="AS41" s="187">
        <f ca="1">'월별 수익_운영'!AS$287</f>
        <v>1438.7906593566288</v>
      </c>
      <c r="AT41" s="187">
        <f ca="1">'월별 수익_운영'!AT$287</f>
        <v>491.63143199834667</v>
      </c>
      <c r="AU41" s="187">
        <f ca="1">'월별 수익_운영'!AU$287</f>
        <v>776.12835272989537</v>
      </c>
      <c r="AV41" s="187">
        <f ca="1">'월별 수익_운영'!AV$287</f>
        <v>1184.585687386676</v>
      </c>
      <c r="AW41" s="187">
        <f ca="1">'월별 수익_운영'!AW$287</f>
        <v>566.63404403116999</v>
      </c>
      <c r="AX41" s="187">
        <f ca="1">'월별 수익_운영'!AX$287</f>
        <v>1066.2249047962835</v>
      </c>
      <c r="AY41" s="187">
        <f ca="1">'월별 수익_운영'!AY$287</f>
        <v>1386.9361107224011</v>
      </c>
      <c r="AZ41" s="187">
        <f ca="1">'월별 수익_운영'!AZ$287</f>
        <v>622.48048261793531</v>
      </c>
      <c r="BA41" s="187">
        <f ca="1">'월별 수익_운영'!BA$287</f>
        <v>1178.4269780496249</v>
      </c>
      <c r="BB41" s="187">
        <f ca="1">'월별 수익_운영'!BB$287</f>
        <v>1491.2544483291897</v>
      </c>
      <c r="BC41" s="187">
        <f ca="1">'월별 수익_운영'!BC$287</f>
        <v>446.75100069995381</v>
      </c>
      <c r="BD41" s="187">
        <f ca="1">'월별 수익_운영'!BD$287</f>
        <v>1005.2552411701546</v>
      </c>
      <c r="BE41" s="187">
        <f ca="1">'월별 수익_운영'!BE$287</f>
        <v>1455.0321206968433</v>
      </c>
      <c r="BF41" s="187">
        <f ca="1">'월별 수익_운영'!BF$287</f>
        <v>491.51228595964193</v>
      </c>
      <c r="BG41" s="187">
        <f ca="1">'월별 수익_운영'!BG$287</f>
        <v>777.48938090975071</v>
      </c>
      <c r="BH41" s="187">
        <f ca="1">'월별 수익_운영'!BH$287</f>
        <v>1234.841727137208</v>
      </c>
      <c r="BI41" s="187">
        <f ca="1">'월별 수익_운영'!BI$287</f>
        <v>565.90105130535028</v>
      </c>
      <c r="BJ41" s="187">
        <f ca="1">'월별 수익_운영'!BJ$287</f>
        <v>1072.4202391129413</v>
      </c>
      <c r="BK41" s="187">
        <f ca="1">'월별 수익_운영'!BK$287</f>
        <v>1396.1666007993795</v>
      </c>
      <c r="BL41" s="187">
        <f ca="1">'월별 수익_운영'!BL$287</f>
        <v>621.68759397105441</v>
      </c>
      <c r="BM41" s="187">
        <f ca="1">'월별 수익_운영'!BM$287</f>
        <v>1184.74224911902</v>
      </c>
      <c r="BN41" s="187">
        <f ca="1">'월별 수익_운영'!BN$287</f>
        <v>1578.6414013592223</v>
      </c>
      <c r="BO41" s="187">
        <f ca="1">'월별 수익_운영'!BO$287</f>
        <v>0</v>
      </c>
      <c r="BP41" s="187">
        <f ca="1">'월별 수익_운영'!BP$287</f>
        <v>0</v>
      </c>
      <c r="BQ41" s="187">
        <f ca="1">'월별 수익_운영'!BQ$287</f>
        <v>0</v>
      </c>
      <c r="BR41" s="187">
        <f ca="1">'월별 수익_운영'!BR$287</f>
        <v>0</v>
      </c>
      <c r="BS41" s="187">
        <f ca="1">'월별 수익_운영'!BS$287</f>
        <v>0</v>
      </c>
      <c r="BT41" s="187">
        <f ca="1">'월별 수익_운영'!BT$287</f>
        <v>0</v>
      </c>
      <c r="BU41" s="187">
        <f ca="1">'월별 수익_운영'!BU$287</f>
        <v>0</v>
      </c>
      <c r="BV41" s="187">
        <f ca="1">'월별 수익_운영'!BV$287</f>
        <v>0</v>
      </c>
      <c r="BW41" s="187">
        <f ca="1">'월별 수익_운영'!BW$287</f>
        <v>0</v>
      </c>
      <c r="BX41" s="187">
        <f ca="1">'월별 수익_운영'!BX$287</f>
        <v>0</v>
      </c>
      <c r="BY41" s="187">
        <f ca="1">'월별 수익_운영'!BY$287</f>
        <v>0</v>
      </c>
      <c r="BZ41" s="187">
        <f ca="1">'월별 수익_운영'!BZ$287</f>
        <v>0</v>
      </c>
      <c r="CA41" s="187">
        <f ca="1">'월별 수익_운영'!CA$287</f>
        <v>0</v>
      </c>
      <c r="CB41" s="187">
        <f ca="1">'월별 수익_운영'!CB$287</f>
        <v>0</v>
      </c>
      <c r="CC41" s="187">
        <f ca="1">'월별 수익_운영'!CC$287</f>
        <v>0</v>
      </c>
      <c r="CD41" s="187">
        <f ca="1">'월별 수익_운영'!CD$287</f>
        <v>0</v>
      </c>
      <c r="CE41" s="187">
        <f ca="1">'월별 수익_운영'!CE$287</f>
        <v>0</v>
      </c>
      <c r="CF41" s="187">
        <f ca="1">'월별 수익_운영'!CF$287</f>
        <v>0</v>
      </c>
      <c r="CG41" s="187">
        <f ca="1">'월별 수익_운영'!CG$287</f>
        <v>0</v>
      </c>
      <c r="CH41" s="187">
        <f ca="1">'월별 수익_운영'!CH$287</f>
        <v>0</v>
      </c>
      <c r="CI41" s="187">
        <f ca="1">'월별 수익_운영'!CI$287</f>
        <v>0</v>
      </c>
      <c r="CJ41" s="187">
        <f ca="1">'월별 수익_운영'!CJ$287</f>
        <v>0</v>
      </c>
      <c r="CK41" s="187">
        <f ca="1">'월별 수익_운영'!CK$287</f>
        <v>0</v>
      </c>
      <c r="CL41" s="187">
        <f ca="1">'월별 수익_운영'!CL$287</f>
        <v>0</v>
      </c>
      <c r="CM41" s="187">
        <f ca="1">'월별 수익_운영'!CM$287</f>
        <v>0</v>
      </c>
      <c r="CN41" s="187">
        <f ca="1">'월별 수익_운영'!CN$287</f>
        <v>0</v>
      </c>
      <c r="CO41" s="187">
        <f ca="1">'월별 수익_운영'!CO$287</f>
        <v>0</v>
      </c>
      <c r="CP41" s="187">
        <f ca="1">'월별 수익_운영'!CP$287</f>
        <v>0</v>
      </c>
      <c r="CQ41" s="187">
        <f ca="1">'월별 수익_운영'!CQ$287</f>
        <v>0</v>
      </c>
      <c r="CR41" s="187">
        <f ca="1">'월별 수익_운영'!CR$287</f>
        <v>0</v>
      </c>
      <c r="CS41" s="187">
        <f ca="1">'월별 수익_운영'!CS$287</f>
        <v>0</v>
      </c>
      <c r="CT41" s="187">
        <f ca="1">'월별 수익_운영'!CT$287</f>
        <v>0</v>
      </c>
      <c r="CU41" s="187">
        <f ca="1">'월별 수익_운영'!CU$287</f>
        <v>0</v>
      </c>
      <c r="CV41" s="187">
        <f ca="1">'월별 수익_운영'!CV$287</f>
        <v>0</v>
      </c>
      <c r="CW41" s="187">
        <f ca="1">'월별 수익_운영'!CW$287</f>
        <v>0</v>
      </c>
      <c r="CX41" s="187">
        <f ca="1">'월별 수익_운영'!CX$287</f>
        <v>0</v>
      </c>
      <c r="CY41" s="187">
        <f ca="1">'월별 수익_운영'!CY$287</f>
        <v>0</v>
      </c>
      <c r="CZ41" s="187">
        <f ca="1">'월별 수익_운영'!CZ$287</f>
        <v>0</v>
      </c>
      <c r="DA41" s="187">
        <f ca="1">'월별 수익_운영'!DA$287</f>
        <v>0</v>
      </c>
      <c r="DB41" s="187">
        <f ca="1">'월별 수익_운영'!DB$287</f>
        <v>0</v>
      </c>
      <c r="DC41" s="187">
        <f ca="1">'월별 수익_운영'!DC$287</f>
        <v>0</v>
      </c>
      <c r="DD41" s="187">
        <f ca="1">'월별 수익_운영'!DD$287</f>
        <v>0</v>
      </c>
      <c r="DE41" s="187">
        <f ca="1">'월별 수익_운영'!DE$287</f>
        <v>0</v>
      </c>
      <c r="DF41" s="187">
        <f ca="1">'월별 수익_운영'!DF$287</f>
        <v>0</v>
      </c>
      <c r="DG41" s="187">
        <f ca="1">'월별 수익_운영'!DG$287</f>
        <v>0</v>
      </c>
      <c r="DH41" s="187">
        <f ca="1">'월별 수익_운영'!DH$287</f>
        <v>0</v>
      </c>
      <c r="DI41" s="187">
        <f ca="1">'월별 수익_운영'!DI$287</f>
        <v>0</v>
      </c>
      <c r="DJ41" s="187">
        <f ca="1">'월별 수익_운영'!DJ$287</f>
        <v>0</v>
      </c>
      <c r="DK41" s="187">
        <f ca="1">'월별 수익_운영'!DK$287</f>
        <v>0</v>
      </c>
      <c r="DL41" s="187">
        <f ca="1">'월별 수익_운영'!DL$287</f>
        <v>0</v>
      </c>
      <c r="DM41" s="187">
        <f ca="1">'월별 수익_운영'!DM$287</f>
        <v>0</v>
      </c>
      <c r="DN41" s="187">
        <f ca="1">'월별 수익_운영'!DN$287</f>
        <v>0</v>
      </c>
      <c r="DO41" s="187">
        <f ca="1">'월별 수익_운영'!DO$287</f>
        <v>0</v>
      </c>
      <c r="DP41" s="187">
        <f ca="1">'월별 수익_운영'!DP$287</f>
        <v>0</v>
      </c>
      <c r="DQ41" s="187">
        <f ca="1">'월별 수익_운영'!DQ$287</f>
        <v>0</v>
      </c>
      <c r="DR41" s="187">
        <f ca="1">'월별 수익_운영'!DR$287</f>
        <v>0</v>
      </c>
      <c r="DS41" s="187">
        <f ca="1">'월별 수익_운영'!DS$287</f>
        <v>0</v>
      </c>
      <c r="DT41" s="187">
        <f ca="1">'월별 수익_운영'!DT$287</f>
        <v>0</v>
      </c>
      <c r="DU41" s="187">
        <f ca="1">'월별 수익_운영'!DU$287</f>
        <v>0</v>
      </c>
      <c r="DV41" s="187">
        <f ca="1">'월별 수익_운영'!DV$287</f>
        <v>0</v>
      </c>
    </row>
    <row r="42" spans="1:126" outlineLevel="1" x14ac:dyDescent="0.4">
      <c r="C42" s="21" t="s">
        <v>113</v>
      </c>
      <c r="F42" s="186">
        <f>IF(F$3='Control Panel_운영'!$K$90,'Control Panel_운영'!$O$111,0)</f>
        <v>0</v>
      </c>
      <c r="G42" s="187">
        <f>IF(G$3='Control Panel_운영'!$K$90,'Control Panel_운영'!$O$111,0)</f>
        <v>0</v>
      </c>
      <c r="H42" s="187">
        <f>IF(H$3='Control Panel_운영'!$K$90,'Control Panel_운영'!$O$111,0)</f>
        <v>0</v>
      </c>
      <c r="I42" s="187">
        <f>IF(I$3='Control Panel_운영'!$K$90,'Control Panel_운영'!$O$111,0)</f>
        <v>0</v>
      </c>
      <c r="J42" s="187">
        <f>IF(J$3='Control Panel_운영'!$K$90,'Control Panel_운영'!$O$111,0)</f>
        <v>0</v>
      </c>
      <c r="K42" s="187">
        <f>IF(K$3='Control Panel_운영'!$K$90,'Control Panel_운영'!$O$111,0)</f>
        <v>0</v>
      </c>
      <c r="L42" s="187">
        <f>IF(L$3='Control Panel_운영'!$K$90,'Control Panel_운영'!$O$111,0)</f>
        <v>0</v>
      </c>
      <c r="M42" s="187">
        <f>IF(M$3='Control Panel_운영'!$K$90,'Control Panel_운영'!$O$111,0)</f>
        <v>0</v>
      </c>
      <c r="N42" s="187">
        <f>IF(N$3='Control Panel_운영'!$K$90,'Control Panel_운영'!$O$111,0)</f>
        <v>0</v>
      </c>
      <c r="O42" s="187">
        <f>IF(O$3='Control Panel_운영'!$K$90,'Control Panel_운영'!$O$111,0)</f>
        <v>0</v>
      </c>
      <c r="P42" s="187">
        <f>IF(P$3='Control Panel_운영'!$K$90,'Control Panel_운영'!$O$111,0)</f>
        <v>0</v>
      </c>
      <c r="Q42" s="187">
        <f>IF(Q$3='Control Panel_운영'!$K$90,'Control Panel_운영'!$O$111,0)</f>
        <v>0</v>
      </c>
      <c r="R42" s="187">
        <f>IF(R$3='Control Panel_운영'!$K$90,'Control Panel_운영'!$O$111,0)</f>
        <v>0</v>
      </c>
      <c r="S42" s="187">
        <f>IF(S$3='Control Panel_운영'!$K$90,'Control Panel_운영'!$O$111,0)</f>
        <v>0</v>
      </c>
      <c r="T42" s="187">
        <f>IF(T$3='Control Panel_운영'!$K$90,'Control Panel_운영'!$O$111,0)</f>
        <v>0</v>
      </c>
      <c r="U42" s="187">
        <f>IF(U$3='Control Panel_운영'!$K$90,'Control Panel_운영'!$O$111,0)</f>
        <v>0</v>
      </c>
      <c r="V42" s="187">
        <f>IF(V$3='Control Panel_운영'!$K$90,'Control Panel_운영'!$O$111,0)</f>
        <v>0</v>
      </c>
      <c r="W42" s="187">
        <f>IF(W$3='Control Panel_운영'!$K$90,'Control Panel_운영'!$O$111,0)</f>
        <v>0</v>
      </c>
      <c r="X42" s="187">
        <f>IF(X$3='Control Panel_운영'!$K$90,'Control Panel_운영'!$O$111,0)</f>
        <v>0</v>
      </c>
      <c r="Y42" s="187">
        <f>IF(Y$3='Control Panel_운영'!$K$90,'Control Panel_운영'!$O$111,0)</f>
        <v>0</v>
      </c>
      <c r="Z42" s="187">
        <f>IF(Z$3='Control Panel_운영'!$K$90,'Control Panel_운영'!$O$111,0)</f>
        <v>0</v>
      </c>
      <c r="AA42" s="187">
        <f>IF(AA$3='Control Panel_운영'!$K$90,'Control Panel_운영'!$O$111,0)</f>
        <v>0</v>
      </c>
      <c r="AB42" s="187">
        <f>IF(AB$3='Control Panel_운영'!$K$90,'Control Panel_운영'!$O$111,0)</f>
        <v>0</v>
      </c>
      <c r="AC42" s="187">
        <f>IF(AC$3='Control Panel_운영'!$K$90,'Control Panel_운영'!$O$111,0)</f>
        <v>0</v>
      </c>
      <c r="AD42" s="187">
        <f>IF(AD$3='Control Panel_운영'!$K$90,'Control Panel_운영'!$O$111,0)</f>
        <v>0</v>
      </c>
      <c r="AE42" s="187">
        <f>IF(AE$3='Control Panel_운영'!$K$90,'Control Panel_운영'!$O$111,0)</f>
        <v>0</v>
      </c>
      <c r="AF42" s="187">
        <f>IF(AF$3='Control Panel_운영'!$K$90,'Control Panel_운영'!$O$111,0)</f>
        <v>0</v>
      </c>
      <c r="AG42" s="187">
        <f>IF(AG$3='Control Panel_운영'!$K$90,'Control Panel_운영'!$O$111,0)</f>
        <v>0</v>
      </c>
      <c r="AH42" s="187">
        <f>IF(AH$3='Control Panel_운영'!$K$90,'Control Panel_운영'!$O$111,0)</f>
        <v>0</v>
      </c>
      <c r="AI42" s="187">
        <f>IF(AI$3='Control Panel_운영'!$K$90,'Control Panel_운영'!$O$111,0)</f>
        <v>0</v>
      </c>
      <c r="AJ42" s="187">
        <f>IF(AJ$3='Control Panel_운영'!$K$90,'Control Panel_운영'!$O$111,0)</f>
        <v>0</v>
      </c>
      <c r="AK42" s="187">
        <f>IF(AK$3='Control Panel_운영'!$K$90,'Control Panel_운영'!$O$111,0)</f>
        <v>0</v>
      </c>
      <c r="AL42" s="187">
        <f>IF(AL$3='Control Panel_운영'!$K$90,'Control Panel_운영'!$O$111,0)</f>
        <v>0</v>
      </c>
      <c r="AM42" s="187">
        <f>IF(AM$3='Control Panel_운영'!$K$90,'Control Panel_운영'!$O$111,0)</f>
        <v>0</v>
      </c>
      <c r="AN42" s="187">
        <f>IF(AN$3='Control Panel_운영'!$K$90,'Control Panel_운영'!$O$111,0)</f>
        <v>0</v>
      </c>
      <c r="AO42" s="187">
        <f>IF(AO$3='Control Panel_운영'!$K$90,'Control Panel_운영'!$O$111,0)</f>
        <v>0</v>
      </c>
      <c r="AP42" s="187">
        <f>IF(AP$3='Control Panel_운영'!$K$90,'Control Panel_운영'!$O$111,0)</f>
        <v>0</v>
      </c>
      <c r="AQ42" s="187">
        <f>IF(AQ$3='Control Panel_운영'!$K$90,'Control Panel_운영'!$O$111,0)</f>
        <v>0</v>
      </c>
      <c r="AR42" s="187">
        <f>IF(AR$3='Control Panel_운영'!$K$90,'Control Panel_운영'!$O$111,0)</f>
        <v>0</v>
      </c>
      <c r="AS42" s="187">
        <f>IF(AS$3='Control Panel_운영'!$K$90,'Control Panel_운영'!$O$111,0)</f>
        <v>0</v>
      </c>
      <c r="AT42" s="187">
        <f>IF(AT$3='Control Panel_운영'!$K$90,'Control Panel_운영'!$O$111,0)</f>
        <v>0</v>
      </c>
      <c r="AU42" s="187">
        <f>IF(AU$3='Control Panel_운영'!$K$90,'Control Panel_운영'!$O$111,0)</f>
        <v>0</v>
      </c>
      <c r="AV42" s="187">
        <f>IF(AV$3='Control Panel_운영'!$K$90,'Control Panel_운영'!$O$111,0)</f>
        <v>0</v>
      </c>
      <c r="AW42" s="187">
        <f>IF(AW$3='Control Panel_운영'!$K$90,'Control Panel_운영'!$O$111,0)</f>
        <v>0</v>
      </c>
      <c r="AX42" s="187">
        <f>IF(AX$3='Control Panel_운영'!$K$90,'Control Panel_운영'!$O$111,0)</f>
        <v>0</v>
      </c>
      <c r="AY42" s="187">
        <f>IF(AY$3='Control Panel_운영'!$K$90,'Control Panel_운영'!$O$111,0)</f>
        <v>0</v>
      </c>
      <c r="AZ42" s="187">
        <f>IF(AZ$3='Control Panel_운영'!$K$90,'Control Panel_운영'!$O$111,0)</f>
        <v>0</v>
      </c>
      <c r="BA42" s="187">
        <f>IF(BA$3='Control Panel_운영'!$K$90,'Control Panel_운영'!$O$111,0)</f>
        <v>0</v>
      </c>
      <c r="BB42" s="187">
        <f>IF(BB$3='Control Panel_운영'!$K$90,'Control Panel_운영'!$O$111,0)</f>
        <v>0</v>
      </c>
      <c r="BC42" s="187">
        <f>IF(BC$3='Control Panel_운영'!$K$90,'Control Panel_운영'!$O$111,0)</f>
        <v>0</v>
      </c>
      <c r="BD42" s="187">
        <f>IF(BD$3='Control Panel_운영'!$K$90,'Control Panel_운영'!$O$111,0)</f>
        <v>0</v>
      </c>
      <c r="BE42" s="187">
        <f>IF(BE$3='Control Panel_운영'!$K$90,'Control Panel_운영'!$O$111,0)</f>
        <v>0</v>
      </c>
      <c r="BF42" s="187">
        <f>IF(BF$3='Control Panel_운영'!$K$90,'Control Panel_운영'!$O$111,0)</f>
        <v>0</v>
      </c>
      <c r="BG42" s="187">
        <f>IF(BG$3='Control Panel_운영'!$K$90,'Control Panel_운영'!$O$111,0)</f>
        <v>0</v>
      </c>
      <c r="BH42" s="187">
        <f>IF(BH$3='Control Panel_운영'!$K$90,'Control Panel_운영'!$O$111,0)</f>
        <v>0</v>
      </c>
      <c r="BI42" s="187">
        <f>IF(BI$3='Control Panel_운영'!$K$90,'Control Panel_운영'!$O$111,0)</f>
        <v>0</v>
      </c>
      <c r="BJ42" s="187">
        <f>IF(BJ$3='Control Panel_운영'!$K$90,'Control Panel_운영'!$O$111,0)</f>
        <v>0</v>
      </c>
      <c r="BK42" s="187">
        <f>IF(BK$3='Control Panel_운영'!$K$90,'Control Panel_운영'!$O$111,0)</f>
        <v>0</v>
      </c>
      <c r="BL42" s="187">
        <f>IF(BL$3='Control Panel_운영'!$K$90,'Control Panel_운영'!$O$111,0)</f>
        <v>0</v>
      </c>
      <c r="BM42" s="187">
        <f>IF(BM$3='Control Panel_운영'!$K$90,'Control Panel_운영'!$O$111,0)</f>
        <v>0</v>
      </c>
      <c r="BN42" s="187">
        <f>IF(BN$3='Control Panel_운영'!$K$90,'Control Panel_운영'!$O$111,0)</f>
        <v>5814052.3679907173</v>
      </c>
      <c r="BO42" s="187">
        <f>IF(BO$3='Control Panel_운영'!$K$90,'Control Panel_운영'!$O$111,0)</f>
        <v>0</v>
      </c>
      <c r="BP42" s="187">
        <f>IF(BP$3='Control Panel_운영'!$K$90,'Control Panel_운영'!$O$111,0)</f>
        <v>0</v>
      </c>
      <c r="BQ42" s="187">
        <f>IF(BQ$3='Control Panel_운영'!$K$90,'Control Panel_운영'!$O$111,0)</f>
        <v>0</v>
      </c>
      <c r="BR42" s="187">
        <f>IF(BR$3='Control Panel_운영'!$K$90,'Control Panel_운영'!$O$111,0)</f>
        <v>0</v>
      </c>
      <c r="BS42" s="187">
        <f>IF(BS$3='Control Panel_운영'!$K$90,'Control Panel_운영'!$O$111,0)</f>
        <v>0</v>
      </c>
      <c r="BT42" s="187">
        <f>IF(BT$3='Control Panel_운영'!$K$90,'Control Panel_운영'!$O$111,0)</f>
        <v>0</v>
      </c>
      <c r="BU42" s="187">
        <f>IF(BU$3='Control Panel_운영'!$K$90,'Control Panel_운영'!$O$111,0)</f>
        <v>0</v>
      </c>
      <c r="BV42" s="187">
        <f>IF(BV$3='Control Panel_운영'!$K$90,'Control Panel_운영'!$O$111,0)</f>
        <v>0</v>
      </c>
      <c r="BW42" s="187">
        <f>IF(BW$3='Control Panel_운영'!$K$90,'Control Panel_운영'!$O$111,0)</f>
        <v>0</v>
      </c>
      <c r="BX42" s="187">
        <f>IF(BX$3='Control Panel_운영'!$K$90,'Control Panel_운영'!$O$111,0)</f>
        <v>0</v>
      </c>
      <c r="BY42" s="187">
        <f>IF(BY$3='Control Panel_운영'!$K$90,'Control Panel_운영'!$O$111,0)</f>
        <v>0</v>
      </c>
      <c r="BZ42" s="187">
        <f>IF(BZ$3='Control Panel_운영'!$K$90,'Control Panel_운영'!$O$111,0)</f>
        <v>0</v>
      </c>
      <c r="CA42" s="187">
        <f>IF(CA$3='Control Panel_운영'!$K$90,'Control Panel_운영'!$O$111,0)</f>
        <v>0</v>
      </c>
      <c r="CB42" s="187">
        <f>IF(CB$3='Control Panel_운영'!$K$90,'Control Panel_운영'!$O$111,0)</f>
        <v>0</v>
      </c>
      <c r="CC42" s="187">
        <f>IF(CC$3='Control Panel_운영'!$K$90,'Control Panel_운영'!$O$111,0)</f>
        <v>0</v>
      </c>
      <c r="CD42" s="187">
        <f>IF(CD$3='Control Panel_운영'!$K$90,'Control Panel_운영'!$O$111,0)</f>
        <v>0</v>
      </c>
      <c r="CE42" s="187">
        <f>IF(CE$3='Control Panel_운영'!$K$90,'Control Panel_운영'!$O$111,0)</f>
        <v>0</v>
      </c>
      <c r="CF42" s="187">
        <f>IF(CF$3='Control Panel_운영'!$K$90,'Control Panel_운영'!$O$111,0)</f>
        <v>0</v>
      </c>
      <c r="CG42" s="187">
        <f>IF(CG$3='Control Panel_운영'!$K$90,'Control Panel_운영'!$O$111,0)</f>
        <v>0</v>
      </c>
      <c r="CH42" s="187">
        <f>IF(CH$3='Control Panel_운영'!$K$90,'Control Panel_운영'!$O$111,0)</f>
        <v>0</v>
      </c>
      <c r="CI42" s="187">
        <f>IF(CI$3='Control Panel_운영'!$K$90,'Control Panel_운영'!$O$111,0)</f>
        <v>0</v>
      </c>
      <c r="CJ42" s="187">
        <f>IF(CJ$3='Control Panel_운영'!$K$90,'Control Panel_운영'!$O$111,0)</f>
        <v>0</v>
      </c>
      <c r="CK42" s="187">
        <f>IF(CK$3='Control Panel_운영'!$K$90,'Control Panel_운영'!$O$111,0)</f>
        <v>0</v>
      </c>
      <c r="CL42" s="187">
        <f>IF(CL$3='Control Panel_운영'!$K$90,'Control Panel_운영'!$O$111,0)</f>
        <v>0</v>
      </c>
      <c r="CM42" s="187">
        <f>IF(CM$3='Control Panel_운영'!$K$90,'Control Panel_운영'!$O$111,0)</f>
        <v>0</v>
      </c>
      <c r="CN42" s="187">
        <f>IF(CN$3='Control Panel_운영'!$K$90,'Control Panel_운영'!$O$111,0)</f>
        <v>0</v>
      </c>
      <c r="CO42" s="187">
        <f>IF(CO$3='Control Panel_운영'!$K$90,'Control Panel_운영'!$O$111,0)</f>
        <v>0</v>
      </c>
      <c r="CP42" s="187">
        <f>IF(CP$3='Control Panel_운영'!$K$90,'Control Panel_운영'!$O$111,0)</f>
        <v>0</v>
      </c>
      <c r="CQ42" s="187">
        <f>IF(CQ$3='Control Panel_운영'!$K$90,'Control Panel_운영'!$O$111,0)</f>
        <v>0</v>
      </c>
      <c r="CR42" s="187">
        <f>IF(CR$3='Control Panel_운영'!$K$90,'Control Panel_운영'!$O$111,0)</f>
        <v>0</v>
      </c>
      <c r="CS42" s="187">
        <f>IF(CS$3='Control Panel_운영'!$K$90,'Control Panel_운영'!$O$111,0)</f>
        <v>0</v>
      </c>
      <c r="CT42" s="187">
        <f>IF(CT$3='Control Panel_운영'!$K$90,'Control Panel_운영'!$O$111,0)</f>
        <v>0</v>
      </c>
      <c r="CU42" s="187">
        <f>IF(CU$3='Control Panel_운영'!$K$90,'Control Panel_운영'!$O$111,0)</f>
        <v>0</v>
      </c>
      <c r="CV42" s="187">
        <f>IF(CV$3='Control Panel_운영'!$K$90,'Control Panel_운영'!$O$111,0)</f>
        <v>0</v>
      </c>
      <c r="CW42" s="187">
        <f>IF(CW$3='Control Panel_운영'!$K$90,'Control Panel_운영'!$O$111,0)</f>
        <v>0</v>
      </c>
      <c r="CX42" s="187">
        <f>IF(CX$3='Control Panel_운영'!$K$90,'Control Panel_운영'!$O$111,0)</f>
        <v>0</v>
      </c>
      <c r="CY42" s="187">
        <f>IF(CY$3='Control Panel_운영'!$K$90,'Control Panel_운영'!$O$111,0)</f>
        <v>0</v>
      </c>
      <c r="CZ42" s="187">
        <f>IF(CZ$3='Control Panel_운영'!$K$90,'Control Panel_운영'!$O$111,0)</f>
        <v>0</v>
      </c>
      <c r="DA42" s="187">
        <f>IF(DA$3='Control Panel_운영'!$K$90,'Control Panel_운영'!$O$111,0)</f>
        <v>0</v>
      </c>
      <c r="DB42" s="187">
        <f>IF(DB$3='Control Panel_운영'!$K$90,'Control Panel_운영'!$O$111,0)</f>
        <v>0</v>
      </c>
      <c r="DC42" s="187">
        <f>IF(DC$3='Control Panel_운영'!$K$90,'Control Panel_운영'!$O$111,0)</f>
        <v>0</v>
      </c>
      <c r="DD42" s="187">
        <f>IF(DD$3='Control Panel_운영'!$K$90,'Control Panel_운영'!$O$111,0)</f>
        <v>0</v>
      </c>
      <c r="DE42" s="187">
        <f>IF(DE$3='Control Panel_운영'!$K$90,'Control Panel_운영'!$O$111,0)</f>
        <v>0</v>
      </c>
      <c r="DF42" s="187">
        <f>IF(DF$3='Control Panel_운영'!$K$90,'Control Panel_운영'!$O$111,0)</f>
        <v>0</v>
      </c>
      <c r="DG42" s="187">
        <f>IF(DG$3='Control Panel_운영'!$K$90,'Control Panel_운영'!$O$111,0)</f>
        <v>0</v>
      </c>
      <c r="DH42" s="187">
        <f>IF(DH$3='Control Panel_운영'!$K$90,'Control Panel_운영'!$O$111,0)</f>
        <v>0</v>
      </c>
      <c r="DI42" s="187">
        <f>IF(DI$3='Control Panel_운영'!$K$90,'Control Panel_운영'!$O$111,0)</f>
        <v>0</v>
      </c>
      <c r="DJ42" s="187">
        <f>IF(DJ$3='Control Panel_운영'!$K$90,'Control Panel_운영'!$O$111,0)</f>
        <v>0</v>
      </c>
      <c r="DK42" s="187">
        <f>IF(DK$3='Control Panel_운영'!$K$90,'Control Panel_운영'!$O$111,0)</f>
        <v>0</v>
      </c>
      <c r="DL42" s="187">
        <f>IF(DL$3='Control Panel_운영'!$K$90,'Control Panel_운영'!$O$111,0)</f>
        <v>0</v>
      </c>
      <c r="DM42" s="187">
        <f>IF(DM$3='Control Panel_운영'!$K$90,'Control Panel_운영'!$O$111,0)</f>
        <v>0</v>
      </c>
      <c r="DN42" s="187">
        <f>IF(DN$3='Control Panel_운영'!$K$90,'Control Panel_운영'!$O$111,0)</f>
        <v>0</v>
      </c>
      <c r="DO42" s="187">
        <f>IF(DO$3='Control Panel_운영'!$K$90,'Control Panel_운영'!$O$111,0)</f>
        <v>0</v>
      </c>
      <c r="DP42" s="187">
        <f>IF(DP$3='Control Panel_운영'!$K$90,'Control Panel_운영'!$O$111,0)</f>
        <v>0</v>
      </c>
      <c r="DQ42" s="187">
        <f>IF(DQ$3='Control Panel_운영'!$K$90,'Control Panel_운영'!$O$111,0)</f>
        <v>0</v>
      </c>
      <c r="DR42" s="187">
        <f>IF(DR$3='Control Panel_운영'!$K$90,'Control Panel_운영'!$O$111,0)</f>
        <v>0</v>
      </c>
      <c r="DS42" s="187">
        <f>IF(DS$3='Control Panel_운영'!$K$90,'Control Panel_운영'!$O$111,0)</f>
        <v>0</v>
      </c>
      <c r="DT42" s="187">
        <f>IF(DT$3='Control Panel_운영'!$K$90,'Control Panel_운영'!$O$111,0)</f>
        <v>0</v>
      </c>
      <c r="DU42" s="187">
        <f>IF(DU$3='Control Panel_운영'!$K$90,'Control Panel_운영'!$O$111,0)</f>
        <v>0</v>
      </c>
      <c r="DV42" s="187">
        <f>IF(DV$3='Control Panel_운영'!$K$90,'Control Panel_운영'!$O$111,0)</f>
        <v>0</v>
      </c>
    </row>
    <row r="43" spans="1:126" ht="4.95" customHeight="1" x14ac:dyDescent="0.4">
      <c r="F43" s="186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87"/>
      <c r="BS43" s="187"/>
      <c r="BT43" s="187"/>
      <c r="BU43" s="187"/>
      <c r="BV43" s="187"/>
      <c r="BW43" s="187"/>
      <c r="BX43" s="187"/>
      <c r="BY43" s="187"/>
      <c r="BZ43" s="187"/>
      <c r="CA43" s="187"/>
      <c r="CB43" s="187"/>
      <c r="CC43" s="187"/>
      <c r="CD43" s="187"/>
      <c r="CE43" s="187"/>
      <c r="CF43" s="187"/>
      <c r="CG43" s="187"/>
      <c r="CH43" s="187"/>
      <c r="CI43" s="187"/>
      <c r="CJ43" s="187"/>
      <c r="CK43" s="187"/>
      <c r="CL43" s="187"/>
      <c r="CM43" s="187"/>
      <c r="CN43" s="187"/>
      <c r="CO43" s="187"/>
      <c r="CP43" s="187"/>
      <c r="CQ43" s="187"/>
      <c r="CR43" s="187"/>
      <c r="CS43" s="187"/>
      <c r="CT43" s="187"/>
      <c r="CU43" s="187"/>
      <c r="CV43" s="187"/>
      <c r="CW43" s="187"/>
      <c r="CX43" s="187"/>
      <c r="CY43" s="187"/>
      <c r="CZ43" s="187"/>
      <c r="DA43" s="187"/>
      <c r="DB43" s="187"/>
      <c r="DC43" s="187"/>
      <c r="DD43" s="187"/>
      <c r="DE43" s="187"/>
      <c r="DF43" s="187"/>
      <c r="DG43" s="187"/>
      <c r="DH43" s="187"/>
      <c r="DI43" s="187"/>
      <c r="DJ43" s="187"/>
      <c r="DK43" s="187"/>
      <c r="DL43" s="187"/>
      <c r="DM43" s="187"/>
      <c r="DN43" s="187"/>
      <c r="DO43" s="187"/>
      <c r="DP43" s="187"/>
      <c r="DQ43" s="187"/>
      <c r="DR43" s="187"/>
      <c r="DS43" s="187"/>
      <c r="DT43" s="187"/>
      <c r="DU43" s="187"/>
      <c r="DV43" s="187"/>
    </row>
    <row r="44" spans="1:126" s="45" customFormat="1" x14ac:dyDescent="0.4">
      <c r="A44" s="728"/>
      <c r="B44" s="45" t="s">
        <v>110</v>
      </c>
      <c r="F44" s="46">
        <f>SUM(F45:F49)</f>
        <v>0</v>
      </c>
      <c r="G44" s="47">
        <f t="shared" ref="G44:BR44" si="28">SUM(G45:G49)</f>
        <v>177534.247</v>
      </c>
      <c r="H44" s="47">
        <f t="shared" si="28"/>
        <v>183452.05499999999</v>
      </c>
      <c r="I44" s="47">
        <f t="shared" si="28"/>
        <v>177534.247</v>
      </c>
      <c r="J44" s="47">
        <f t="shared" si="28"/>
        <v>183452.05499999999</v>
      </c>
      <c r="K44" s="47">
        <f t="shared" si="28"/>
        <v>182950.81999999998</v>
      </c>
      <c r="L44" s="47">
        <f t="shared" si="28"/>
        <v>171147.541</v>
      </c>
      <c r="M44" s="47">
        <f t="shared" si="28"/>
        <v>182950.81999999998</v>
      </c>
      <c r="N44" s="47">
        <f t="shared" si="28"/>
        <v>177049.18099999998</v>
      </c>
      <c r="O44" s="47">
        <f t="shared" si="28"/>
        <v>182950.81999999998</v>
      </c>
      <c r="P44" s="47">
        <f t="shared" si="28"/>
        <v>177049.18099999998</v>
      </c>
      <c r="Q44" s="47">
        <f t="shared" si="28"/>
        <v>182950.81999999998</v>
      </c>
      <c r="R44" s="47">
        <f t="shared" si="28"/>
        <v>182950.81999999998</v>
      </c>
      <c r="S44" s="47">
        <f t="shared" si="28"/>
        <v>177049.18099999998</v>
      </c>
      <c r="T44" s="47">
        <f t="shared" si="28"/>
        <v>182950.81999999998</v>
      </c>
      <c r="U44" s="47">
        <f t="shared" si="28"/>
        <v>177049.18099999998</v>
      </c>
      <c r="V44" s="47">
        <f t="shared" si="28"/>
        <v>182950.81999999998</v>
      </c>
      <c r="W44" s="47">
        <f t="shared" si="28"/>
        <v>183452.05499999999</v>
      </c>
      <c r="X44" s="47">
        <f t="shared" si="28"/>
        <v>165698.63099999999</v>
      </c>
      <c r="Y44" s="47">
        <f t="shared" si="28"/>
        <v>183452.05499999999</v>
      </c>
      <c r="Z44" s="47">
        <f t="shared" si="28"/>
        <v>177534.247</v>
      </c>
      <c r="AA44" s="47">
        <f t="shared" si="28"/>
        <v>183452.05499999999</v>
      </c>
      <c r="AB44" s="47">
        <f t="shared" si="28"/>
        <v>177534.247</v>
      </c>
      <c r="AC44" s="47">
        <f t="shared" si="28"/>
        <v>183452.05499999999</v>
      </c>
      <c r="AD44" s="47">
        <f t="shared" si="28"/>
        <v>183452.05499999999</v>
      </c>
      <c r="AE44" s="47">
        <f t="shared" si="28"/>
        <v>177534.247</v>
      </c>
      <c r="AF44" s="47">
        <f t="shared" si="28"/>
        <v>183452.05499999999</v>
      </c>
      <c r="AG44" s="47">
        <f t="shared" si="28"/>
        <v>177534.247</v>
      </c>
      <c r="AH44" s="47">
        <f t="shared" si="28"/>
        <v>183452.05499999999</v>
      </c>
      <c r="AI44" s="47">
        <f t="shared" si="28"/>
        <v>183452.05499999999</v>
      </c>
      <c r="AJ44" s="47">
        <f t="shared" si="28"/>
        <v>165698.63099999999</v>
      </c>
      <c r="AK44" s="47">
        <f t="shared" si="28"/>
        <v>183452.05499999999</v>
      </c>
      <c r="AL44" s="47">
        <f t="shared" si="28"/>
        <v>177534.247</v>
      </c>
      <c r="AM44" s="47">
        <f t="shared" si="28"/>
        <v>183452.05499999999</v>
      </c>
      <c r="AN44" s="47">
        <f t="shared" si="28"/>
        <v>177534.247</v>
      </c>
      <c r="AO44" s="47">
        <f t="shared" si="28"/>
        <v>183452.05499999999</v>
      </c>
      <c r="AP44" s="47">
        <f t="shared" si="28"/>
        <v>183452.05499999999</v>
      </c>
      <c r="AQ44" s="47">
        <f t="shared" si="28"/>
        <v>177534.247</v>
      </c>
      <c r="AR44" s="47">
        <f t="shared" si="28"/>
        <v>183452.05499999999</v>
      </c>
      <c r="AS44" s="47">
        <f t="shared" si="28"/>
        <v>177534.247</v>
      </c>
      <c r="AT44" s="47">
        <f t="shared" si="28"/>
        <v>183452.05499999999</v>
      </c>
      <c r="AU44" s="47">
        <f t="shared" si="28"/>
        <v>183452.05499999999</v>
      </c>
      <c r="AV44" s="47">
        <f t="shared" si="28"/>
        <v>165698.63099999999</v>
      </c>
      <c r="AW44" s="47">
        <f t="shared" si="28"/>
        <v>183452.05499999999</v>
      </c>
      <c r="AX44" s="47">
        <f t="shared" si="28"/>
        <v>177534.247</v>
      </c>
      <c r="AY44" s="47">
        <f t="shared" si="28"/>
        <v>183452.05499999999</v>
      </c>
      <c r="AZ44" s="47">
        <f t="shared" si="28"/>
        <v>177534.247</v>
      </c>
      <c r="BA44" s="47">
        <f t="shared" si="28"/>
        <v>183452.05499999999</v>
      </c>
      <c r="BB44" s="47">
        <f t="shared" si="28"/>
        <v>183452.05499999999</v>
      </c>
      <c r="BC44" s="47">
        <f t="shared" si="28"/>
        <v>177534.247</v>
      </c>
      <c r="BD44" s="47">
        <f t="shared" si="28"/>
        <v>183452.05499999999</v>
      </c>
      <c r="BE44" s="47">
        <f t="shared" si="28"/>
        <v>177534.247</v>
      </c>
      <c r="BF44" s="47">
        <f t="shared" si="28"/>
        <v>183452.05499999999</v>
      </c>
      <c r="BG44" s="47">
        <f t="shared" si="28"/>
        <v>182950.81999999998</v>
      </c>
      <c r="BH44" s="47">
        <f t="shared" si="28"/>
        <v>171147.541</v>
      </c>
      <c r="BI44" s="47">
        <f t="shared" si="28"/>
        <v>182950.81999999998</v>
      </c>
      <c r="BJ44" s="47">
        <f t="shared" si="28"/>
        <v>177049.18099999998</v>
      </c>
      <c r="BK44" s="47">
        <f t="shared" si="28"/>
        <v>182950.81999999998</v>
      </c>
      <c r="BL44" s="47">
        <f t="shared" si="28"/>
        <v>177049.18099999998</v>
      </c>
      <c r="BM44" s="47">
        <f t="shared" si="28"/>
        <v>182950.81999999998</v>
      </c>
      <c r="BN44" s="47">
        <f t="shared" si="28"/>
        <v>1080769.2924550297</v>
      </c>
      <c r="BO44" s="47">
        <f t="shared" si="28"/>
        <v>0</v>
      </c>
      <c r="BP44" s="47">
        <f t="shared" si="28"/>
        <v>0</v>
      </c>
      <c r="BQ44" s="47">
        <f t="shared" si="28"/>
        <v>0</v>
      </c>
      <c r="BR44" s="47">
        <f t="shared" si="28"/>
        <v>0</v>
      </c>
      <c r="BS44" s="47">
        <f t="shared" ref="BS44:DV44" si="29">SUM(BS45:BS49)</f>
        <v>0</v>
      </c>
      <c r="BT44" s="47">
        <f t="shared" si="29"/>
        <v>0</v>
      </c>
      <c r="BU44" s="47">
        <f t="shared" si="29"/>
        <v>0</v>
      </c>
      <c r="BV44" s="47">
        <f t="shared" si="29"/>
        <v>0</v>
      </c>
      <c r="BW44" s="47">
        <f t="shared" si="29"/>
        <v>0</v>
      </c>
      <c r="BX44" s="47">
        <f t="shared" si="29"/>
        <v>0</v>
      </c>
      <c r="BY44" s="47">
        <f t="shared" si="29"/>
        <v>0</v>
      </c>
      <c r="BZ44" s="47">
        <f t="shared" si="29"/>
        <v>0</v>
      </c>
      <c r="CA44" s="47">
        <f t="shared" si="29"/>
        <v>0</v>
      </c>
      <c r="CB44" s="47">
        <f t="shared" si="29"/>
        <v>0</v>
      </c>
      <c r="CC44" s="47">
        <f t="shared" si="29"/>
        <v>0</v>
      </c>
      <c r="CD44" s="47">
        <f t="shared" si="29"/>
        <v>0</v>
      </c>
      <c r="CE44" s="47">
        <f t="shared" si="29"/>
        <v>0</v>
      </c>
      <c r="CF44" s="47">
        <f t="shared" si="29"/>
        <v>0</v>
      </c>
      <c r="CG44" s="47">
        <f t="shared" si="29"/>
        <v>0</v>
      </c>
      <c r="CH44" s="47">
        <f t="shared" si="29"/>
        <v>0</v>
      </c>
      <c r="CI44" s="47">
        <f t="shared" si="29"/>
        <v>0</v>
      </c>
      <c r="CJ44" s="47">
        <f t="shared" si="29"/>
        <v>0</v>
      </c>
      <c r="CK44" s="47">
        <f t="shared" si="29"/>
        <v>0</v>
      </c>
      <c r="CL44" s="47">
        <f t="shared" si="29"/>
        <v>0</v>
      </c>
      <c r="CM44" s="47">
        <f t="shared" si="29"/>
        <v>0</v>
      </c>
      <c r="CN44" s="47">
        <f t="shared" si="29"/>
        <v>0</v>
      </c>
      <c r="CO44" s="47">
        <f t="shared" si="29"/>
        <v>0</v>
      </c>
      <c r="CP44" s="47">
        <f t="shared" si="29"/>
        <v>0</v>
      </c>
      <c r="CQ44" s="47">
        <f t="shared" si="29"/>
        <v>0</v>
      </c>
      <c r="CR44" s="47">
        <f t="shared" si="29"/>
        <v>0</v>
      </c>
      <c r="CS44" s="47">
        <f t="shared" si="29"/>
        <v>0</v>
      </c>
      <c r="CT44" s="47">
        <f t="shared" si="29"/>
        <v>0</v>
      </c>
      <c r="CU44" s="47">
        <f t="shared" si="29"/>
        <v>0</v>
      </c>
      <c r="CV44" s="47">
        <f t="shared" si="29"/>
        <v>0</v>
      </c>
      <c r="CW44" s="47">
        <f t="shared" si="29"/>
        <v>0</v>
      </c>
      <c r="CX44" s="47">
        <f t="shared" si="29"/>
        <v>0</v>
      </c>
      <c r="CY44" s="47">
        <f t="shared" si="29"/>
        <v>0</v>
      </c>
      <c r="CZ44" s="47">
        <f t="shared" si="29"/>
        <v>0</v>
      </c>
      <c r="DA44" s="47">
        <f t="shared" si="29"/>
        <v>0</v>
      </c>
      <c r="DB44" s="47">
        <f t="shared" si="29"/>
        <v>0</v>
      </c>
      <c r="DC44" s="47">
        <f t="shared" si="29"/>
        <v>0</v>
      </c>
      <c r="DD44" s="47">
        <f t="shared" si="29"/>
        <v>0</v>
      </c>
      <c r="DE44" s="47">
        <f t="shared" si="29"/>
        <v>0</v>
      </c>
      <c r="DF44" s="47">
        <f t="shared" si="29"/>
        <v>0</v>
      </c>
      <c r="DG44" s="47">
        <f t="shared" si="29"/>
        <v>0</v>
      </c>
      <c r="DH44" s="47">
        <f t="shared" si="29"/>
        <v>0</v>
      </c>
      <c r="DI44" s="47">
        <f t="shared" si="29"/>
        <v>0</v>
      </c>
      <c r="DJ44" s="47">
        <f t="shared" si="29"/>
        <v>0</v>
      </c>
      <c r="DK44" s="47">
        <f t="shared" si="29"/>
        <v>0</v>
      </c>
      <c r="DL44" s="47">
        <f t="shared" si="29"/>
        <v>0</v>
      </c>
      <c r="DM44" s="47">
        <f t="shared" si="29"/>
        <v>0</v>
      </c>
      <c r="DN44" s="47">
        <f t="shared" si="29"/>
        <v>0</v>
      </c>
      <c r="DO44" s="47">
        <f t="shared" si="29"/>
        <v>0</v>
      </c>
      <c r="DP44" s="47">
        <f t="shared" si="29"/>
        <v>0</v>
      </c>
      <c r="DQ44" s="47">
        <f t="shared" si="29"/>
        <v>0</v>
      </c>
      <c r="DR44" s="47">
        <f t="shared" si="29"/>
        <v>0</v>
      </c>
      <c r="DS44" s="47">
        <f t="shared" si="29"/>
        <v>0</v>
      </c>
      <c r="DT44" s="47">
        <f t="shared" si="29"/>
        <v>0</v>
      </c>
      <c r="DU44" s="47">
        <f t="shared" si="29"/>
        <v>0</v>
      </c>
      <c r="DV44" s="47">
        <f t="shared" si="29"/>
        <v>0</v>
      </c>
    </row>
    <row r="45" spans="1:126" outlineLevel="1" x14ac:dyDescent="0.4">
      <c r="C45" s="21" t="s">
        <v>100</v>
      </c>
      <c r="F45" s="186">
        <f>'월별 비용_운영'!F$79</f>
        <v>0</v>
      </c>
      <c r="G45" s="187">
        <f>'월별 비용_운영'!G$79</f>
        <v>0</v>
      </c>
      <c r="H45" s="187">
        <f>'월별 비용_운영'!H$79</f>
        <v>0</v>
      </c>
      <c r="I45" s="187">
        <f>'월별 비용_운영'!I$79</f>
        <v>0</v>
      </c>
      <c r="J45" s="187">
        <f>'월별 비용_운영'!J$79</f>
        <v>0</v>
      </c>
      <c r="K45" s="187">
        <f>'월별 비용_운영'!K$79</f>
        <v>0</v>
      </c>
      <c r="L45" s="187">
        <f>'월별 비용_운영'!L$79</f>
        <v>0</v>
      </c>
      <c r="M45" s="187">
        <f>'월별 비용_운영'!M$79</f>
        <v>0</v>
      </c>
      <c r="N45" s="187">
        <f>'월별 비용_운영'!N$79</f>
        <v>0</v>
      </c>
      <c r="O45" s="187">
        <f>'월별 비용_운영'!O$79</f>
        <v>0</v>
      </c>
      <c r="P45" s="187">
        <f>'월별 비용_운영'!P$79</f>
        <v>0</v>
      </c>
      <c r="Q45" s="187">
        <f>'월별 비용_운영'!Q$79</f>
        <v>0</v>
      </c>
      <c r="R45" s="187">
        <f>'월별 비용_운영'!R$79</f>
        <v>0</v>
      </c>
      <c r="S45" s="187">
        <f>'월별 비용_운영'!S$79</f>
        <v>0</v>
      </c>
      <c r="T45" s="187">
        <f>'월별 비용_운영'!T$79</f>
        <v>0</v>
      </c>
      <c r="U45" s="187">
        <f>'월별 비용_운영'!U$79</f>
        <v>0</v>
      </c>
      <c r="V45" s="187">
        <f>'월별 비용_운영'!V$79</f>
        <v>0</v>
      </c>
      <c r="W45" s="187">
        <f>'월별 비용_운영'!W$79</f>
        <v>0</v>
      </c>
      <c r="X45" s="187">
        <f>'월별 비용_운영'!X$79</f>
        <v>0</v>
      </c>
      <c r="Y45" s="187">
        <f>'월별 비용_운영'!Y$79</f>
        <v>0</v>
      </c>
      <c r="Z45" s="187">
        <f>'월별 비용_운영'!Z$79</f>
        <v>0</v>
      </c>
      <c r="AA45" s="187">
        <f>'월별 비용_운영'!AA$79</f>
        <v>0</v>
      </c>
      <c r="AB45" s="187">
        <f>'월별 비용_운영'!AB$79</f>
        <v>0</v>
      </c>
      <c r="AC45" s="187">
        <f>'월별 비용_운영'!AC$79</f>
        <v>0</v>
      </c>
      <c r="AD45" s="187">
        <f>'월별 비용_운영'!AD$79</f>
        <v>0</v>
      </c>
      <c r="AE45" s="187">
        <f>'월별 비용_운영'!AE$79</f>
        <v>0</v>
      </c>
      <c r="AF45" s="187">
        <f>'월별 비용_운영'!AF$79</f>
        <v>0</v>
      </c>
      <c r="AG45" s="187">
        <f>'월별 비용_운영'!AG$79</f>
        <v>0</v>
      </c>
      <c r="AH45" s="187">
        <f>'월별 비용_운영'!AH$79</f>
        <v>0</v>
      </c>
      <c r="AI45" s="187">
        <f>'월별 비용_운영'!AI$79</f>
        <v>0</v>
      </c>
      <c r="AJ45" s="187">
        <f>'월별 비용_운영'!AJ$79</f>
        <v>0</v>
      </c>
      <c r="AK45" s="187">
        <f>'월별 비용_운영'!AK$79</f>
        <v>0</v>
      </c>
      <c r="AL45" s="187">
        <f>'월별 비용_운영'!AL$79</f>
        <v>0</v>
      </c>
      <c r="AM45" s="187">
        <f>'월별 비용_운영'!AM$79</f>
        <v>0</v>
      </c>
      <c r="AN45" s="187">
        <f>'월별 비용_운영'!AN$79</f>
        <v>0</v>
      </c>
      <c r="AO45" s="187">
        <f>'월별 비용_운영'!AO$79</f>
        <v>0</v>
      </c>
      <c r="AP45" s="187">
        <f>'월별 비용_운영'!AP$79</f>
        <v>0</v>
      </c>
      <c r="AQ45" s="187">
        <f>'월별 비용_운영'!AQ$79</f>
        <v>0</v>
      </c>
      <c r="AR45" s="187">
        <f>'월별 비용_운영'!AR$79</f>
        <v>0</v>
      </c>
      <c r="AS45" s="187">
        <f>'월별 비용_운영'!AS$79</f>
        <v>0</v>
      </c>
      <c r="AT45" s="187">
        <f>'월별 비용_운영'!AT$79</f>
        <v>0</v>
      </c>
      <c r="AU45" s="187">
        <f>'월별 비용_운영'!AU$79</f>
        <v>0</v>
      </c>
      <c r="AV45" s="187">
        <f>'월별 비용_운영'!AV$79</f>
        <v>0</v>
      </c>
      <c r="AW45" s="187">
        <f>'월별 비용_운영'!AW$79</f>
        <v>0</v>
      </c>
      <c r="AX45" s="187">
        <f>'월별 비용_운영'!AX$79</f>
        <v>0</v>
      </c>
      <c r="AY45" s="187">
        <f>'월별 비용_운영'!AY$79</f>
        <v>0</v>
      </c>
      <c r="AZ45" s="187">
        <f>'월별 비용_운영'!AZ$79</f>
        <v>0</v>
      </c>
      <c r="BA45" s="187">
        <f>'월별 비용_운영'!BA$79</f>
        <v>0</v>
      </c>
      <c r="BB45" s="187">
        <f>'월별 비용_운영'!BB$79</f>
        <v>0</v>
      </c>
      <c r="BC45" s="187">
        <f>'월별 비용_운영'!BC$79</f>
        <v>0</v>
      </c>
      <c r="BD45" s="187">
        <f>'월별 비용_운영'!BD$79</f>
        <v>0</v>
      </c>
      <c r="BE45" s="187">
        <f>'월별 비용_운영'!BE$79</f>
        <v>0</v>
      </c>
      <c r="BF45" s="187">
        <f>'월별 비용_운영'!BF$79</f>
        <v>0</v>
      </c>
      <c r="BG45" s="187">
        <f>'월별 비용_운영'!BG$79</f>
        <v>0</v>
      </c>
      <c r="BH45" s="187">
        <f>'월별 비용_운영'!BH$79</f>
        <v>0</v>
      </c>
      <c r="BI45" s="187">
        <f>'월별 비용_운영'!BI$79</f>
        <v>0</v>
      </c>
      <c r="BJ45" s="187">
        <f>'월별 비용_운영'!BJ$79</f>
        <v>0</v>
      </c>
      <c r="BK45" s="187">
        <f>'월별 비용_운영'!BK$79</f>
        <v>0</v>
      </c>
      <c r="BL45" s="187">
        <f>'월별 비용_운영'!BL$79</f>
        <v>0</v>
      </c>
      <c r="BM45" s="187">
        <f>'월별 비용_운영'!BM$79</f>
        <v>0</v>
      </c>
      <c r="BN45" s="187">
        <f>'월별 비용_운영'!BN$79</f>
        <v>0</v>
      </c>
      <c r="BO45" s="187">
        <f>'월별 비용_운영'!BO$79</f>
        <v>0</v>
      </c>
      <c r="BP45" s="187">
        <f>'월별 비용_운영'!BP$79</f>
        <v>0</v>
      </c>
      <c r="BQ45" s="187">
        <f>'월별 비용_운영'!BQ$79</f>
        <v>0</v>
      </c>
      <c r="BR45" s="187">
        <f>'월별 비용_운영'!BR$79</f>
        <v>0</v>
      </c>
      <c r="BS45" s="187">
        <f>'월별 비용_운영'!BS$79</f>
        <v>0</v>
      </c>
      <c r="BT45" s="187">
        <f>'월별 비용_운영'!BT$79</f>
        <v>0</v>
      </c>
      <c r="BU45" s="187">
        <f>'월별 비용_운영'!BU$79</f>
        <v>0</v>
      </c>
      <c r="BV45" s="187">
        <f>'월별 비용_운영'!BV$79</f>
        <v>0</v>
      </c>
      <c r="BW45" s="187">
        <f>'월별 비용_운영'!BW$79</f>
        <v>0</v>
      </c>
      <c r="BX45" s="187">
        <f>'월별 비용_운영'!BX$79</f>
        <v>0</v>
      </c>
      <c r="BY45" s="187">
        <f>'월별 비용_운영'!BY$79</f>
        <v>0</v>
      </c>
      <c r="BZ45" s="187">
        <f>'월별 비용_운영'!BZ$79</f>
        <v>0</v>
      </c>
      <c r="CA45" s="187">
        <f>'월별 비용_운영'!CA$79</f>
        <v>0</v>
      </c>
      <c r="CB45" s="187">
        <f>'월별 비용_운영'!CB$79</f>
        <v>0</v>
      </c>
      <c r="CC45" s="187">
        <f>'월별 비용_운영'!CC$79</f>
        <v>0</v>
      </c>
      <c r="CD45" s="187">
        <f>'월별 비용_운영'!CD$79</f>
        <v>0</v>
      </c>
      <c r="CE45" s="187">
        <f>'월별 비용_운영'!CE$79</f>
        <v>0</v>
      </c>
      <c r="CF45" s="187">
        <f>'월별 비용_운영'!CF$79</f>
        <v>0</v>
      </c>
      <c r="CG45" s="187">
        <f>'월별 비용_운영'!CG$79</f>
        <v>0</v>
      </c>
      <c r="CH45" s="187">
        <f>'월별 비용_운영'!CH$79</f>
        <v>0</v>
      </c>
      <c r="CI45" s="187">
        <f>'월별 비용_운영'!CI$79</f>
        <v>0</v>
      </c>
      <c r="CJ45" s="187">
        <f>'월별 비용_운영'!CJ$79</f>
        <v>0</v>
      </c>
      <c r="CK45" s="187">
        <f>'월별 비용_운영'!CK$79</f>
        <v>0</v>
      </c>
      <c r="CL45" s="187">
        <f>'월별 비용_운영'!CL$79</f>
        <v>0</v>
      </c>
      <c r="CM45" s="187">
        <f>'월별 비용_운영'!CM$79</f>
        <v>0</v>
      </c>
      <c r="CN45" s="187">
        <f>'월별 비용_운영'!CN$79</f>
        <v>0</v>
      </c>
      <c r="CO45" s="187">
        <f>'월별 비용_운영'!CO$79</f>
        <v>0</v>
      </c>
      <c r="CP45" s="187">
        <f>'월별 비용_운영'!CP$79</f>
        <v>0</v>
      </c>
      <c r="CQ45" s="187">
        <f>'월별 비용_운영'!CQ$79</f>
        <v>0</v>
      </c>
      <c r="CR45" s="187">
        <f>'월별 비용_운영'!CR$79</f>
        <v>0</v>
      </c>
      <c r="CS45" s="187">
        <f>'월별 비용_운영'!CS$79</f>
        <v>0</v>
      </c>
      <c r="CT45" s="187">
        <f>'월별 비용_운영'!CT$79</f>
        <v>0</v>
      </c>
      <c r="CU45" s="187">
        <f>'월별 비용_운영'!CU$79</f>
        <v>0</v>
      </c>
      <c r="CV45" s="187">
        <f>'월별 비용_운영'!CV$79</f>
        <v>0</v>
      </c>
      <c r="CW45" s="187">
        <f>'월별 비용_운영'!CW$79</f>
        <v>0</v>
      </c>
      <c r="CX45" s="187">
        <f>'월별 비용_운영'!CX$79</f>
        <v>0</v>
      </c>
      <c r="CY45" s="187">
        <f>'월별 비용_운영'!CY$79</f>
        <v>0</v>
      </c>
      <c r="CZ45" s="187">
        <f>'월별 비용_운영'!CZ$79</f>
        <v>0</v>
      </c>
      <c r="DA45" s="187">
        <f>'월별 비용_운영'!DA$79</f>
        <v>0</v>
      </c>
      <c r="DB45" s="187">
        <f>'월별 비용_운영'!DB$79</f>
        <v>0</v>
      </c>
      <c r="DC45" s="187">
        <f>'월별 비용_운영'!DC$79</f>
        <v>0</v>
      </c>
      <c r="DD45" s="187">
        <f>'월별 비용_운영'!DD$79</f>
        <v>0</v>
      </c>
      <c r="DE45" s="187">
        <f>'월별 비용_운영'!DE$79</f>
        <v>0</v>
      </c>
      <c r="DF45" s="187">
        <f>'월별 비용_운영'!DF$79</f>
        <v>0</v>
      </c>
      <c r="DG45" s="187">
        <f>'월별 비용_운영'!DG$79</f>
        <v>0</v>
      </c>
      <c r="DH45" s="187">
        <f>'월별 비용_운영'!DH$79</f>
        <v>0</v>
      </c>
      <c r="DI45" s="187">
        <f>'월별 비용_운영'!DI$79</f>
        <v>0</v>
      </c>
      <c r="DJ45" s="187">
        <f>'월별 비용_운영'!DJ$79</f>
        <v>0</v>
      </c>
      <c r="DK45" s="187">
        <f>'월별 비용_운영'!DK$79</f>
        <v>0</v>
      </c>
      <c r="DL45" s="187">
        <f>'월별 비용_운영'!DL$79</f>
        <v>0</v>
      </c>
      <c r="DM45" s="187">
        <f>'월별 비용_운영'!DM$79</f>
        <v>0</v>
      </c>
      <c r="DN45" s="187">
        <f>'월별 비용_운영'!DN$79</f>
        <v>0</v>
      </c>
      <c r="DO45" s="187">
        <f>'월별 비용_운영'!DO$79</f>
        <v>0</v>
      </c>
      <c r="DP45" s="187">
        <f>'월별 비용_운영'!DP$79</f>
        <v>0</v>
      </c>
      <c r="DQ45" s="187">
        <f>'월별 비용_운영'!DQ$79</f>
        <v>0</v>
      </c>
      <c r="DR45" s="187">
        <f>'월별 비용_운영'!DR$79</f>
        <v>0</v>
      </c>
      <c r="DS45" s="187">
        <f>'월별 비용_운영'!DS$79</f>
        <v>0</v>
      </c>
      <c r="DT45" s="187">
        <f>'월별 비용_운영'!DT$79</f>
        <v>0</v>
      </c>
      <c r="DU45" s="187">
        <f>'월별 비용_운영'!DU$79</f>
        <v>0</v>
      </c>
      <c r="DV45" s="187">
        <f>'월별 비용_운영'!DV$79</f>
        <v>0</v>
      </c>
    </row>
    <row r="46" spans="1:126" outlineLevel="1" x14ac:dyDescent="0.4">
      <c r="C46" s="21" t="s">
        <v>108</v>
      </c>
      <c r="F46" s="186">
        <f>'월별 비용_운영'!F$108</f>
        <v>0</v>
      </c>
      <c r="G46" s="187">
        <f>'월별 비용_운영'!G$108</f>
        <v>177534.247</v>
      </c>
      <c r="H46" s="187">
        <f>'월별 비용_운영'!H$108</f>
        <v>183452.05499999999</v>
      </c>
      <c r="I46" s="187">
        <f>'월별 비용_운영'!I$108</f>
        <v>177534.247</v>
      </c>
      <c r="J46" s="187">
        <f>'월별 비용_운영'!J$108</f>
        <v>183452.05499999999</v>
      </c>
      <c r="K46" s="187">
        <f>'월별 비용_운영'!K$108</f>
        <v>182950.81999999998</v>
      </c>
      <c r="L46" s="187">
        <f>'월별 비용_운영'!L$108</f>
        <v>171147.541</v>
      </c>
      <c r="M46" s="187">
        <f>'월별 비용_운영'!M$108</f>
        <v>182950.81999999998</v>
      </c>
      <c r="N46" s="187">
        <f>'월별 비용_운영'!N$108</f>
        <v>177049.18099999998</v>
      </c>
      <c r="O46" s="187">
        <f>'월별 비용_운영'!O$108</f>
        <v>182950.81999999998</v>
      </c>
      <c r="P46" s="187">
        <f>'월별 비용_운영'!P$108</f>
        <v>177049.18099999998</v>
      </c>
      <c r="Q46" s="187">
        <f>'월별 비용_운영'!Q$108</f>
        <v>182950.81999999998</v>
      </c>
      <c r="R46" s="187">
        <f>'월별 비용_운영'!R$108</f>
        <v>182950.81999999998</v>
      </c>
      <c r="S46" s="187">
        <f>'월별 비용_운영'!S$108</f>
        <v>177049.18099999998</v>
      </c>
      <c r="T46" s="187">
        <f>'월별 비용_운영'!T$108</f>
        <v>182950.81999999998</v>
      </c>
      <c r="U46" s="187">
        <f>'월별 비용_운영'!U$108</f>
        <v>177049.18099999998</v>
      </c>
      <c r="V46" s="187">
        <f>'월별 비용_운영'!V$108</f>
        <v>182950.81999999998</v>
      </c>
      <c r="W46" s="187">
        <f>'월별 비용_운영'!W$108</f>
        <v>183452.05499999999</v>
      </c>
      <c r="X46" s="187">
        <f>'월별 비용_운영'!X$108</f>
        <v>165698.63099999999</v>
      </c>
      <c r="Y46" s="187">
        <f>'월별 비용_운영'!Y$108</f>
        <v>183452.05499999999</v>
      </c>
      <c r="Z46" s="187">
        <f>'월별 비용_운영'!Z$108</f>
        <v>177534.247</v>
      </c>
      <c r="AA46" s="187">
        <f>'월별 비용_운영'!AA$108</f>
        <v>183452.05499999999</v>
      </c>
      <c r="AB46" s="187">
        <f>'월별 비용_운영'!AB$108</f>
        <v>177534.247</v>
      </c>
      <c r="AC46" s="187">
        <f>'월별 비용_운영'!AC$108</f>
        <v>183452.05499999999</v>
      </c>
      <c r="AD46" s="187">
        <f>'월별 비용_운영'!AD$108</f>
        <v>183452.05499999999</v>
      </c>
      <c r="AE46" s="187">
        <f>'월별 비용_운영'!AE$108</f>
        <v>177534.247</v>
      </c>
      <c r="AF46" s="187">
        <f>'월별 비용_운영'!AF$108</f>
        <v>183452.05499999999</v>
      </c>
      <c r="AG46" s="187">
        <f>'월별 비용_운영'!AG$108</f>
        <v>177534.247</v>
      </c>
      <c r="AH46" s="187">
        <f>'월별 비용_운영'!AH$108</f>
        <v>183452.05499999999</v>
      </c>
      <c r="AI46" s="187">
        <f>'월별 비용_운영'!AI$108</f>
        <v>183452.05499999999</v>
      </c>
      <c r="AJ46" s="187">
        <f>'월별 비용_운영'!AJ$108</f>
        <v>165698.63099999999</v>
      </c>
      <c r="AK46" s="187">
        <f>'월별 비용_운영'!AK$108</f>
        <v>183452.05499999999</v>
      </c>
      <c r="AL46" s="187">
        <f>'월별 비용_운영'!AL$108</f>
        <v>177534.247</v>
      </c>
      <c r="AM46" s="187">
        <f>'월별 비용_운영'!AM$108</f>
        <v>183452.05499999999</v>
      </c>
      <c r="AN46" s="187">
        <f>'월별 비용_운영'!AN$108</f>
        <v>177534.247</v>
      </c>
      <c r="AO46" s="187">
        <f>'월별 비용_운영'!AO$108</f>
        <v>183452.05499999999</v>
      </c>
      <c r="AP46" s="187">
        <f>'월별 비용_운영'!AP$108</f>
        <v>183452.05499999999</v>
      </c>
      <c r="AQ46" s="187">
        <f>'월별 비용_운영'!AQ$108</f>
        <v>177534.247</v>
      </c>
      <c r="AR46" s="187">
        <f>'월별 비용_운영'!AR$108</f>
        <v>183452.05499999999</v>
      </c>
      <c r="AS46" s="187">
        <f>'월별 비용_운영'!AS$108</f>
        <v>177534.247</v>
      </c>
      <c r="AT46" s="187">
        <f>'월별 비용_운영'!AT$108</f>
        <v>183452.05499999999</v>
      </c>
      <c r="AU46" s="187">
        <f>'월별 비용_운영'!AU$108</f>
        <v>183452.05499999999</v>
      </c>
      <c r="AV46" s="187">
        <f>'월별 비용_운영'!AV$108</f>
        <v>165698.63099999999</v>
      </c>
      <c r="AW46" s="187">
        <f>'월별 비용_운영'!AW$108</f>
        <v>183452.05499999999</v>
      </c>
      <c r="AX46" s="187">
        <f>'월별 비용_운영'!AX$108</f>
        <v>177534.247</v>
      </c>
      <c r="AY46" s="187">
        <f>'월별 비용_운영'!AY$108</f>
        <v>183452.05499999999</v>
      </c>
      <c r="AZ46" s="187">
        <f>'월별 비용_운영'!AZ$108</f>
        <v>177534.247</v>
      </c>
      <c r="BA46" s="187">
        <f>'월별 비용_운영'!BA$108</f>
        <v>183452.05499999999</v>
      </c>
      <c r="BB46" s="187">
        <f>'월별 비용_운영'!BB$108</f>
        <v>183452.05499999999</v>
      </c>
      <c r="BC46" s="187">
        <f>'월별 비용_운영'!BC$108</f>
        <v>177534.247</v>
      </c>
      <c r="BD46" s="187">
        <f>'월별 비용_운영'!BD$108</f>
        <v>183452.05499999999</v>
      </c>
      <c r="BE46" s="187">
        <f>'월별 비용_운영'!BE$108</f>
        <v>177534.247</v>
      </c>
      <c r="BF46" s="187">
        <f>'월별 비용_운영'!BF$108</f>
        <v>183452.05499999999</v>
      </c>
      <c r="BG46" s="187">
        <f>'월별 비용_운영'!BG$108</f>
        <v>182950.81999999998</v>
      </c>
      <c r="BH46" s="187">
        <f>'월별 비용_운영'!BH$108</f>
        <v>171147.541</v>
      </c>
      <c r="BI46" s="187">
        <f>'월별 비용_운영'!BI$108</f>
        <v>182950.81999999998</v>
      </c>
      <c r="BJ46" s="187">
        <f>'월별 비용_운영'!BJ$108</f>
        <v>177049.18099999998</v>
      </c>
      <c r="BK46" s="187">
        <f>'월별 비용_운영'!BK$108</f>
        <v>182950.81999999998</v>
      </c>
      <c r="BL46" s="187">
        <f>'월별 비용_운영'!BL$108</f>
        <v>177049.18099999998</v>
      </c>
      <c r="BM46" s="187">
        <f>'월별 비용_운영'!BM$108</f>
        <v>182950.81999999998</v>
      </c>
      <c r="BN46" s="187">
        <f>'월별 비용_운영'!BN$108</f>
        <v>182950.81999999998</v>
      </c>
      <c r="BO46" s="187">
        <f>'월별 비용_운영'!BO$108</f>
        <v>0</v>
      </c>
      <c r="BP46" s="187">
        <f>'월별 비용_운영'!BP$108</f>
        <v>0</v>
      </c>
      <c r="BQ46" s="187">
        <f>'월별 비용_운영'!BQ$108</f>
        <v>0</v>
      </c>
      <c r="BR46" s="187">
        <f>'월별 비용_운영'!BR$108</f>
        <v>0</v>
      </c>
      <c r="BS46" s="187">
        <f>'월별 비용_운영'!BS$108</f>
        <v>0</v>
      </c>
      <c r="BT46" s="187">
        <f>'월별 비용_운영'!BT$108</f>
        <v>0</v>
      </c>
      <c r="BU46" s="187">
        <f>'월별 비용_운영'!BU$108</f>
        <v>0</v>
      </c>
      <c r="BV46" s="187">
        <f>'월별 비용_운영'!BV$108</f>
        <v>0</v>
      </c>
      <c r="BW46" s="187">
        <f>'월별 비용_운영'!BW$108</f>
        <v>0</v>
      </c>
      <c r="BX46" s="187">
        <f>'월별 비용_운영'!BX$108</f>
        <v>0</v>
      </c>
      <c r="BY46" s="187">
        <f>'월별 비용_운영'!BY$108</f>
        <v>0</v>
      </c>
      <c r="BZ46" s="187">
        <f>'월별 비용_운영'!BZ$108</f>
        <v>0</v>
      </c>
      <c r="CA46" s="187">
        <f>'월별 비용_운영'!CA$108</f>
        <v>0</v>
      </c>
      <c r="CB46" s="187">
        <f>'월별 비용_운영'!CB$108</f>
        <v>0</v>
      </c>
      <c r="CC46" s="187">
        <f>'월별 비용_운영'!CC$108</f>
        <v>0</v>
      </c>
      <c r="CD46" s="187">
        <f>'월별 비용_운영'!CD$108</f>
        <v>0</v>
      </c>
      <c r="CE46" s="187">
        <f>'월별 비용_운영'!CE$108</f>
        <v>0</v>
      </c>
      <c r="CF46" s="187">
        <f>'월별 비용_운영'!CF$108</f>
        <v>0</v>
      </c>
      <c r="CG46" s="187">
        <f>'월별 비용_운영'!CG$108</f>
        <v>0</v>
      </c>
      <c r="CH46" s="187">
        <f>'월별 비용_운영'!CH$108</f>
        <v>0</v>
      </c>
      <c r="CI46" s="187">
        <f>'월별 비용_운영'!CI$108</f>
        <v>0</v>
      </c>
      <c r="CJ46" s="187">
        <f>'월별 비용_운영'!CJ$108</f>
        <v>0</v>
      </c>
      <c r="CK46" s="187">
        <f>'월별 비용_운영'!CK$108</f>
        <v>0</v>
      </c>
      <c r="CL46" s="187">
        <f>'월별 비용_운영'!CL$108</f>
        <v>0</v>
      </c>
      <c r="CM46" s="187">
        <f>'월별 비용_운영'!CM$108</f>
        <v>0</v>
      </c>
      <c r="CN46" s="187">
        <f>'월별 비용_운영'!CN$108</f>
        <v>0</v>
      </c>
      <c r="CO46" s="187">
        <f>'월별 비용_운영'!CO$108</f>
        <v>0</v>
      </c>
      <c r="CP46" s="187">
        <f>'월별 비용_운영'!CP$108</f>
        <v>0</v>
      </c>
      <c r="CQ46" s="187">
        <f>'월별 비용_운영'!CQ$108</f>
        <v>0</v>
      </c>
      <c r="CR46" s="187">
        <f>'월별 비용_운영'!CR$108</f>
        <v>0</v>
      </c>
      <c r="CS46" s="187">
        <f>'월별 비용_운영'!CS$108</f>
        <v>0</v>
      </c>
      <c r="CT46" s="187">
        <f>'월별 비용_운영'!CT$108</f>
        <v>0</v>
      </c>
      <c r="CU46" s="187">
        <f>'월별 비용_운영'!CU$108</f>
        <v>0</v>
      </c>
      <c r="CV46" s="187">
        <f>'월별 비용_운영'!CV$108</f>
        <v>0</v>
      </c>
      <c r="CW46" s="187">
        <f>'월별 비용_운영'!CW$108</f>
        <v>0</v>
      </c>
      <c r="CX46" s="187">
        <f>'월별 비용_운영'!CX$108</f>
        <v>0</v>
      </c>
      <c r="CY46" s="187">
        <f>'월별 비용_운영'!CY$108</f>
        <v>0</v>
      </c>
      <c r="CZ46" s="187">
        <f>'월별 비용_운영'!CZ$108</f>
        <v>0</v>
      </c>
      <c r="DA46" s="187">
        <f>'월별 비용_운영'!DA$108</f>
        <v>0</v>
      </c>
      <c r="DB46" s="187">
        <f>'월별 비용_운영'!DB$108</f>
        <v>0</v>
      </c>
      <c r="DC46" s="187">
        <f>'월별 비용_운영'!DC$108</f>
        <v>0</v>
      </c>
      <c r="DD46" s="187">
        <f>'월별 비용_운영'!DD$108</f>
        <v>0</v>
      </c>
      <c r="DE46" s="187">
        <f>'월별 비용_운영'!DE$108</f>
        <v>0</v>
      </c>
      <c r="DF46" s="187">
        <f>'월별 비용_운영'!DF$108</f>
        <v>0</v>
      </c>
      <c r="DG46" s="187">
        <f>'월별 비용_운영'!DG$108</f>
        <v>0</v>
      </c>
      <c r="DH46" s="187">
        <f>'월별 비용_운영'!DH$108</f>
        <v>0</v>
      </c>
      <c r="DI46" s="187">
        <f>'월별 비용_운영'!DI$108</f>
        <v>0</v>
      </c>
      <c r="DJ46" s="187">
        <f>'월별 비용_운영'!DJ$108</f>
        <v>0</v>
      </c>
      <c r="DK46" s="187">
        <f>'월별 비용_운영'!DK$108</f>
        <v>0</v>
      </c>
      <c r="DL46" s="187">
        <f>'월별 비용_운영'!DL$108</f>
        <v>0</v>
      </c>
      <c r="DM46" s="187">
        <f>'월별 비용_운영'!DM$108</f>
        <v>0</v>
      </c>
      <c r="DN46" s="187">
        <f>'월별 비용_운영'!DN$108</f>
        <v>0</v>
      </c>
      <c r="DO46" s="187">
        <f>'월별 비용_운영'!DO$108</f>
        <v>0</v>
      </c>
      <c r="DP46" s="187">
        <f>'월별 비용_운영'!DP$108</f>
        <v>0</v>
      </c>
      <c r="DQ46" s="187">
        <f>'월별 비용_운영'!DQ$108</f>
        <v>0</v>
      </c>
      <c r="DR46" s="187">
        <f>'월별 비용_운영'!DR$108</f>
        <v>0</v>
      </c>
      <c r="DS46" s="187">
        <f>'월별 비용_운영'!DS$108</f>
        <v>0</v>
      </c>
      <c r="DT46" s="187">
        <f>'월별 비용_운영'!DT$108</f>
        <v>0</v>
      </c>
      <c r="DU46" s="187">
        <f>'월별 비용_운영'!DU$108</f>
        <v>0</v>
      </c>
      <c r="DV46" s="187">
        <f>'월별 비용_운영'!DV$108</f>
        <v>0</v>
      </c>
    </row>
    <row r="47" spans="1:126" outlineLevel="1" x14ac:dyDescent="0.4">
      <c r="C47" s="21" t="s">
        <v>106</v>
      </c>
      <c r="F47" s="186">
        <f>IF(F$3='Control Panel_운영'!$K$90,'Control Panel_운영'!$O113,0)</f>
        <v>0</v>
      </c>
      <c r="G47" s="187">
        <f>IF(G$3='Control Panel_운영'!$K$90,'Control Panel_운영'!$O113,0)</f>
        <v>0</v>
      </c>
      <c r="H47" s="187">
        <f>IF(H$3='Control Panel_운영'!$K$90,'Control Panel_운영'!$O113,0)</f>
        <v>0</v>
      </c>
      <c r="I47" s="187">
        <f>IF(I$3='Control Panel_운영'!$K$90,'Control Panel_운영'!$O113,0)</f>
        <v>0</v>
      </c>
      <c r="J47" s="187">
        <f>IF(J$3='Control Panel_운영'!$K$90,'Control Panel_운영'!$O113,0)</f>
        <v>0</v>
      </c>
      <c r="K47" s="187">
        <f>IF(K$3='Control Panel_운영'!$K$90,'Control Panel_운영'!$O113,0)</f>
        <v>0</v>
      </c>
      <c r="L47" s="187">
        <f>IF(L$3='Control Panel_운영'!$K$90,'Control Panel_운영'!$O113,0)</f>
        <v>0</v>
      </c>
      <c r="M47" s="187">
        <f>IF(M$3='Control Panel_운영'!$K$90,'Control Panel_운영'!$O113,0)</f>
        <v>0</v>
      </c>
      <c r="N47" s="187">
        <f>IF(N$3='Control Panel_운영'!$K$90,'Control Panel_운영'!$O113,0)</f>
        <v>0</v>
      </c>
      <c r="O47" s="187">
        <f>IF(O$3='Control Panel_운영'!$K$90,'Control Panel_운영'!$O113,0)</f>
        <v>0</v>
      </c>
      <c r="P47" s="187">
        <f>IF(P$3='Control Panel_운영'!$K$90,'Control Panel_운영'!$O113,0)</f>
        <v>0</v>
      </c>
      <c r="Q47" s="187">
        <f>IF(Q$3='Control Panel_운영'!$K$90,'Control Panel_운영'!$O113,0)</f>
        <v>0</v>
      </c>
      <c r="R47" s="187">
        <f>IF(R$3='Control Panel_운영'!$K$90,'Control Panel_운영'!$O113,0)</f>
        <v>0</v>
      </c>
      <c r="S47" s="187">
        <f>IF(S$3='Control Panel_운영'!$K$90,'Control Panel_운영'!$O113,0)</f>
        <v>0</v>
      </c>
      <c r="T47" s="187">
        <f>IF(T$3='Control Panel_운영'!$K$90,'Control Panel_운영'!$O113,0)</f>
        <v>0</v>
      </c>
      <c r="U47" s="187">
        <f>IF(U$3='Control Panel_운영'!$K$90,'Control Panel_운영'!$O113,0)</f>
        <v>0</v>
      </c>
      <c r="V47" s="187">
        <f>IF(V$3='Control Panel_운영'!$K$90,'Control Panel_운영'!$O113,0)</f>
        <v>0</v>
      </c>
      <c r="W47" s="187">
        <f>IF(W$3='Control Panel_운영'!$K$90,'Control Panel_운영'!$O113,0)</f>
        <v>0</v>
      </c>
      <c r="X47" s="187">
        <f>IF(X$3='Control Panel_운영'!$K$90,'Control Panel_운영'!$O113,0)</f>
        <v>0</v>
      </c>
      <c r="Y47" s="187">
        <f>IF(Y$3='Control Panel_운영'!$K$90,'Control Panel_운영'!$O113,0)</f>
        <v>0</v>
      </c>
      <c r="Z47" s="187">
        <f>IF(Z$3='Control Panel_운영'!$K$90,'Control Panel_운영'!$O113,0)</f>
        <v>0</v>
      </c>
      <c r="AA47" s="187">
        <f>IF(AA$3='Control Panel_운영'!$K$90,'Control Panel_운영'!$O113,0)</f>
        <v>0</v>
      </c>
      <c r="AB47" s="187">
        <f>IF(AB$3='Control Panel_운영'!$K$90,'Control Panel_운영'!$O113,0)</f>
        <v>0</v>
      </c>
      <c r="AC47" s="187">
        <f>IF(AC$3='Control Panel_운영'!$K$90,'Control Panel_운영'!$O113,0)</f>
        <v>0</v>
      </c>
      <c r="AD47" s="187">
        <f>IF(AD$3='Control Panel_운영'!$K$90,'Control Panel_운영'!$O113,0)</f>
        <v>0</v>
      </c>
      <c r="AE47" s="187">
        <f>IF(AE$3='Control Panel_운영'!$K$90,'Control Panel_운영'!$O113,0)</f>
        <v>0</v>
      </c>
      <c r="AF47" s="187">
        <f>IF(AF$3='Control Panel_운영'!$K$90,'Control Panel_운영'!$O113,0)</f>
        <v>0</v>
      </c>
      <c r="AG47" s="187">
        <f>IF(AG$3='Control Panel_운영'!$K$90,'Control Panel_운영'!$O113,0)</f>
        <v>0</v>
      </c>
      <c r="AH47" s="187">
        <f>IF(AH$3='Control Panel_운영'!$K$90,'Control Panel_운영'!$O113,0)</f>
        <v>0</v>
      </c>
      <c r="AI47" s="187">
        <f>IF(AI$3='Control Panel_운영'!$K$90,'Control Panel_운영'!$O113,0)</f>
        <v>0</v>
      </c>
      <c r="AJ47" s="187">
        <f>IF(AJ$3='Control Panel_운영'!$K$90,'Control Panel_운영'!$O113,0)</f>
        <v>0</v>
      </c>
      <c r="AK47" s="187">
        <f>IF(AK$3='Control Panel_운영'!$K$90,'Control Panel_운영'!$O113,0)</f>
        <v>0</v>
      </c>
      <c r="AL47" s="187">
        <f>IF(AL$3='Control Panel_운영'!$K$90,'Control Panel_운영'!$O113,0)</f>
        <v>0</v>
      </c>
      <c r="AM47" s="187">
        <f>IF(AM$3='Control Panel_운영'!$K$90,'Control Panel_운영'!$O113,0)</f>
        <v>0</v>
      </c>
      <c r="AN47" s="187">
        <f>IF(AN$3='Control Panel_운영'!$K$90,'Control Panel_운영'!$O113,0)</f>
        <v>0</v>
      </c>
      <c r="AO47" s="187">
        <f>IF(AO$3='Control Panel_운영'!$K$90,'Control Panel_운영'!$O113,0)</f>
        <v>0</v>
      </c>
      <c r="AP47" s="187">
        <f>IF(AP$3='Control Panel_운영'!$K$90,'Control Panel_운영'!$O113,0)</f>
        <v>0</v>
      </c>
      <c r="AQ47" s="187">
        <f>IF(AQ$3='Control Panel_운영'!$K$90,'Control Panel_운영'!$O113,0)</f>
        <v>0</v>
      </c>
      <c r="AR47" s="187">
        <f>IF(AR$3='Control Panel_운영'!$K$90,'Control Panel_운영'!$O113,0)</f>
        <v>0</v>
      </c>
      <c r="AS47" s="187">
        <f>IF(AS$3='Control Panel_운영'!$K$90,'Control Panel_운영'!$O113,0)</f>
        <v>0</v>
      </c>
      <c r="AT47" s="187">
        <f>IF(AT$3='Control Panel_운영'!$K$90,'Control Panel_운영'!$O113,0)</f>
        <v>0</v>
      </c>
      <c r="AU47" s="187">
        <f>IF(AU$3='Control Panel_운영'!$K$90,'Control Panel_운영'!$O113,0)</f>
        <v>0</v>
      </c>
      <c r="AV47" s="187">
        <f>IF(AV$3='Control Panel_운영'!$K$90,'Control Panel_운영'!$O113,0)</f>
        <v>0</v>
      </c>
      <c r="AW47" s="187">
        <f>IF(AW$3='Control Panel_운영'!$K$90,'Control Panel_운영'!$O113,0)</f>
        <v>0</v>
      </c>
      <c r="AX47" s="187">
        <f>IF(AX$3='Control Panel_운영'!$K$90,'Control Panel_운영'!$O113,0)</f>
        <v>0</v>
      </c>
      <c r="AY47" s="187">
        <f>IF(AY$3='Control Panel_운영'!$K$90,'Control Panel_운영'!$O113,0)</f>
        <v>0</v>
      </c>
      <c r="AZ47" s="187">
        <f>IF(AZ$3='Control Panel_운영'!$K$90,'Control Panel_운영'!$O113,0)</f>
        <v>0</v>
      </c>
      <c r="BA47" s="187">
        <f>IF(BA$3='Control Panel_운영'!$K$90,'Control Panel_운영'!$O113,0)</f>
        <v>0</v>
      </c>
      <c r="BB47" s="187">
        <f>IF(BB$3='Control Panel_운영'!$K$90,'Control Panel_운영'!$O113,0)</f>
        <v>0</v>
      </c>
      <c r="BC47" s="187">
        <f>IF(BC$3='Control Panel_운영'!$K$90,'Control Panel_운영'!$O113,0)</f>
        <v>0</v>
      </c>
      <c r="BD47" s="187">
        <f>IF(BD$3='Control Panel_운영'!$K$90,'Control Panel_운영'!$O113,0)</f>
        <v>0</v>
      </c>
      <c r="BE47" s="187">
        <f>IF(BE$3='Control Panel_운영'!$K$90,'Control Panel_운영'!$O113,0)</f>
        <v>0</v>
      </c>
      <c r="BF47" s="187">
        <f>IF(BF$3='Control Panel_운영'!$K$90,'Control Panel_운영'!$O113,0)</f>
        <v>0</v>
      </c>
      <c r="BG47" s="187">
        <f>IF(BG$3='Control Panel_운영'!$K$90,'Control Panel_운영'!$O113,0)</f>
        <v>0</v>
      </c>
      <c r="BH47" s="187">
        <f>IF(BH$3='Control Panel_운영'!$K$90,'Control Panel_운영'!$O113,0)</f>
        <v>0</v>
      </c>
      <c r="BI47" s="187">
        <f>IF(BI$3='Control Panel_운영'!$K$90,'Control Panel_운영'!$O113,0)</f>
        <v>0</v>
      </c>
      <c r="BJ47" s="187">
        <f>IF(BJ$3='Control Panel_운영'!$K$90,'Control Panel_운영'!$O113,0)</f>
        <v>0</v>
      </c>
      <c r="BK47" s="187">
        <f>IF(BK$3='Control Panel_운영'!$K$90,'Control Panel_운영'!$O113,0)</f>
        <v>0</v>
      </c>
      <c r="BL47" s="187">
        <f>IF(BL$3='Control Panel_운영'!$K$90,'Control Panel_운영'!$O113,0)</f>
        <v>0</v>
      </c>
      <c r="BM47" s="187">
        <f>IF(BM$3='Control Panel_운영'!$K$90,'Control Panel_운영'!$O113,0)</f>
        <v>0</v>
      </c>
      <c r="BN47" s="187">
        <f>IF(BN$3='Control Panel_운영'!$K$90,'Control Panel_운영'!$O113,0)</f>
        <v>546248.21061507612</v>
      </c>
      <c r="BO47" s="187">
        <f>IF(BO$3='Control Panel_운영'!$K$90,'Control Panel_운영'!$O113,0)</f>
        <v>0</v>
      </c>
      <c r="BP47" s="187">
        <f>IF(BP$3='Control Panel_운영'!$K$90,'Control Panel_운영'!$O113,0)</f>
        <v>0</v>
      </c>
      <c r="BQ47" s="187">
        <f>IF(BQ$3='Control Panel_운영'!$K$90,'Control Panel_운영'!$O113,0)</f>
        <v>0</v>
      </c>
      <c r="BR47" s="187">
        <f>IF(BR$3='Control Panel_운영'!$K$90,'Control Panel_운영'!$O113,0)</f>
        <v>0</v>
      </c>
      <c r="BS47" s="187">
        <f>IF(BS$3='Control Panel_운영'!$K$90,'Control Panel_운영'!$O113,0)</f>
        <v>0</v>
      </c>
      <c r="BT47" s="187">
        <f>IF(BT$3='Control Panel_운영'!$K$90,'Control Panel_운영'!$O113,0)</f>
        <v>0</v>
      </c>
      <c r="BU47" s="187">
        <f>IF(BU$3='Control Panel_운영'!$K$90,'Control Panel_운영'!$O113,0)</f>
        <v>0</v>
      </c>
      <c r="BV47" s="187">
        <f>IF(BV$3='Control Panel_운영'!$K$90,'Control Panel_운영'!$O113,0)</f>
        <v>0</v>
      </c>
      <c r="BW47" s="187">
        <f>IF(BW$3='Control Panel_운영'!$K$90,'Control Panel_운영'!$O113,0)</f>
        <v>0</v>
      </c>
      <c r="BX47" s="187">
        <f>IF(BX$3='Control Panel_운영'!$K$90,'Control Panel_운영'!$O113,0)</f>
        <v>0</v>
      </c>
      <c r="BY47" s="187">
        <f>IF(BY$3='Control Panel_운영'!$K$90,'Control Panel_운영'!$O113,0)</f>
        <v>0</v>
      </c>
      <c r="BZ47" s="187">
        <f>IF(BZ$3='Control Panel_운영'!$K$90,'Control Panel_운영'!$O113,0)</f>
        <v>0</v>
      </c>
      <c r="CA47" s="187">
        <f>IF(CA$3='Control Panel_운영'!$K$90,'Control Panel_운영'!$O113,0)</f>
        <v>0</v>
      </c>
      <c r="CB47" s="187">
        <f>IF(CB$3='Control Panel_운영'!$K$90,'Control Panel_운영'!$O113,0)</f>
        <v>0</v>
      </c>
      <c r="CC47" s="187">
        <f>IF(CC$3='Control Panel_운영'!$K$90,'Control Panel_운영'!$O113,0)</f>
        <v>0</v>
      </c>
      <c r="CD47" s="187">
        <f>IF(CD$3='Control Panel_운영'!$K$90,'Control Panel_운영'!$O113,0)</f>
        <v>0</v>
      </c>
      <c r="CE47" s="187">
        <f>IF(CE$3='Control Panel_운영'!$K$90,'Control Panel_운영'!$O113,0)</f>
        <v>0</v>
      </c>
      <c r="CF47" s="187">
        <f>IF(CF$3='Control Panel_운영'!$K$90,'Control Panel_운영'!$O113,0)</f>
        <v>0</v>
      </c>
      <c r="CG47" s="187">
        <f>IF(CG$3='Control Panel_운영'!$K$90,'Control Panel_운영'!$O113,0)</f>
        <v>0</v>
      </c>
      <c r="CH47" s="187">
        <f>IF(CH$3='Control Panel_운영'!$K$90,'Control Panel_운영'!$O113,0)</f>
        <v>0</v>
      </c>
      <c r="CI47" s="187">
        <f>IF(CI$3='Control Panel_운영'!$K$90,'Control Panel_운영'!$O113,0)</f>
        <v>0</v>
      </c>
      <c r="CJ47" s="187">
        <f>IF(CJ$3='Control Panel_운영'!$K$90,'Control Panel_운영'!$O113,0)</f>
        <v>0</v>
      </c>
      <c r="CK47" s="187">
        <f>IF(CK$3='Control Panel_운영'!$K$90,'Control Panel_운영'!$O113,0)</f>
        <v>0</v>
      </c>
      <c r="CL47" s="187">
        <f>IF(CL$3='Control Panel_운영'!$K$90,'Control Panel_운영'!$O113,0)</f>
        <v>0</v>
      </c>
      <c r="CM47" s="187">
        <f>IF(CM$3='Control Panel_운영'!$K$90,'Control Panel_운영'!$O113,0)</f>
        <v>0</v>
      </c>
      <c r="CN47" s="187">
        <f>IF(CN$3='Control Panel_운영'!$K$90,'Control Panel_운영'!$O113,0)</f>
        <v>0</v>
      </c>
      <c r="CO47" s="187">
        <f>IF(CO$3='Control Panel_운영'!$K$90,'Control Panel_운영'!$O113,0)</f>
        <v>0</v>
      </c>
      <c r="CP47" s="187">
        <f>IF(CP$3='Control Panel_운영'!$K$90,'Control Panel_운영'!$O113,0)</f>
        <v>0</v>
      </c>
      <c r="CQ47" s="187">
        <f>IF(CQ$3='Control Panel_운영'!$K$90,'Control Panel_운영'!$O113,0)</f>
        <v>0</v>
      </c>
      <c r="CR47" s="187">
        <f>IF(CR$3='Control Panel_운영'!$K$90,'Control Panel_운영'!$O113,0)</f>
        <v>0</v>
      </c>
      <c r="CS47" s="187">
        <f>IF(CS$3='Control Panel_운영'!$K$90,'Control Panel_운영'!$O113,0)</f>
        <v>0</v>
      </c>
      <c r="CT47" s="187">
        <f>IF(CT$3='Control Panel_운영'!$K$90,'Control Panel_운영'!$O113,0)</f>
        <v>0</v>
      </c>
      <c r="CU47" s="187">
        <f>IF(CU$3='Control Panel_운영'!$K$90,'Control Panel_운영'!$O113,0)</f>
        <v>0</v>
      </c>
      <c r="CV47" s="187">
        <f>IF(CV$3='Control Panel_운영'!$K$90,'Control Panel_운영'!$O113,0)</f>
        <v>0</v>
      </c>
      <c r="CW47" s="187">
        <f>IF(CW$3='Control Panel_운영'!$K$90,'Control Panel_운영'!$O113,0)</f>
        <v>0</v>
      </c>
      <c r="CX47" s="187">
        <f>IF(CX$3='Control Panel_운영'!$K$90,'Control Panel_운영'!$O113,0)</f>
        <v>0</v>
      </c>
      <c r="CY47" s="187">
        <f>IF(CY$3='Control Panel_운영'!$K$90,'Control Panel_운영'!$O113,0)</f>
        <v>0</v>
      </c>
      <c r="CZ47" s="187">
        <f>IF(CZ$3='Control Panel_운영'!$K$90,'Control Panel_운영'!$O113,0)</f>
        <v>0</v>
      </c>
      <c r="DA47" s="187">
        <f>IF(DA$3='Control Panel_운영'!$K$90,'Control Panel_운영'!$O113,0)</f>
        <v>0</v>
      </c>
      <c r="DB47" s="187">
        <f>IF(DB$3='Control Panel_운영'!$K$90,'Control Panel_운영'!$O113,0)</f>
        <v>0</v>
      </c>
      <c r="DC47" s="187">
        <f>IF(DC$3='Control Panel_운영'!$K$90,'Control Panel_운영'!$O113,0)</f>
        <v>0</v>
      </c>
      <c r="DD47" s="187">
        <f>IF(DD$3='Control Panel_운영'!$K$90,'Control Panel_운영'!$O113,0)</f>
        <v>0</v>
      </c>
      <c r="DE47" s="187">
        <f>IF(DE$3='Control Panel_운영'!$K$90,'Control Panel_운영'!$O113,0)</f>
        <v>0</v>
      </c>
      <c r="DF47" s="187">
        <f>IF(DF$3='Control Panel_운영'!$K$90,'Control Panel_운영'!$O113,0)</f>
        <v>0</v>
      </c>
      <c r="DG47" s="187">
        <f>IF(DG$3='Control Panel_운영'!$K$90,'Control Panel_운영'!$O113,0)</f>
        <v>0</v>
      </c>
      <c r="DH47" s="187">
        <f>IF(DH$3='Control Panel_운영'!$K$90,'Control Panel_운영'!$O113,0)</f>
        <v>0</v>
      </c>
      <c r="DI47" s="187">
        <f>IF(DI$3='Control Panel_운영'!$K$90,'Control Panel_운영'!$O113,0)</f>
        <v>0</v>
      </c>
      <c r="DJ47" s="187">
        <f>IF(DJ$3='Control Panel_운영'!$K$90,'Control Panel_운영'!$O113,0)</f>
        <v>0</v>
      </c>
      <c r="DK47" s="187">
        <f>IF(DK$3='Control Panel_운영'!$K$90,'Control Panel_운영'!$O113,0)</f>
        <v>0</v>
      </c>
      <c r="DL47" s="187">
        <f>IF(DL$3='Control Panel_운영'!$K$90,'Control Panel_운영'!$O113,0)</f>
        <v>0</v>
      </c>
      <c r="DM47" s="187">
        <f>IF(DM$3='Control Panel_운영'!$K$90,'Control Panel_운영'!$O113,0)</f>
        <v>0</v>
      </c>
      <c r="DN47" s="187">
        <f>IF(DN$3='Control Panel_운영'!$K$90,'Control Panel_운영'!$O113,0)</f>
        <v>0</v>
      </c>
      <c r="DO47" s="187">
        <f>IF(DO$3='Control Panel_운영'!$K$90,'Control Panel_운영'!$O113,0)</f>
        <v>0</v>
      </c>
      <c r="DP47" s="187">
        <f>IF(DP$3='Control Panel_운영'!$K$90,'Control Panel_운영'!$O113,0)</f>
        <v>0</v>
      </c>
      <c r="DQ47" s="187">
        <f>IF(DQ$3='Control Panel_운영'!$K$90,'Control Panel_운영'!$O113,0)</f>
        <v>0</v>
      </c>
      <c r="DR47" s="187">
        <f>IF(DR$3='Control Panel_운영'!$K$90,'Control Panel_운영'!$O113,0)</f>
        <v>0</v>
      </c>
      <c r="DS47" s="187">
        <f>IF(DS$3='Control Panel_운영'!$K$90,'Control Panel_운영'!$O113,0)</f>
        <v>0</v>
      </c>
      <c r="DT47" s="187">
        <f>IF(DT$3='Control Panel_운영'!$K$90,'Control Panel_운영'!$O113,0)</f>
        <v>0</v>
      </c>
      <c r="DU47" s="187">
        <f>IF(DU$3='Control Panel_운영'!$K$90,'Control Panel_운영'!$O113,0)</f>
        <v>0</v>
      </c>
      <c r="DV47" s="187">
        <f>IF(DV$3='Control Panel_운영'!$K$90,'Control Panel_운영'!$O113,0)</f>
        <v>0</v>
      </c>
    </row>
    <row r="48" spans="1:126" outlineLevel="1" x14ac:dyDescent="0.4">
      <c r="C48" s="21" t="s">
        <v>68</v>
      </c>
      <c r="F48" s="186">
        <f>IF(F$3='Control Panel_운영'!$K$90,'Control Panel_운영'!$O112,0)</f>
        <v>0</v>
      </c>
      <c r="G48" s="187">
        <f>IF(G$3='Control Panel_운영'!$K$90,'Control Panel_운영'!$O112,0)</f>
        <v>0</v>
      </c>
      <c r="H48" s="187">
        <f>IF(H$3='Control Panel_운영'!$K$90,'Control Panel_운영'!$O112,0)</f>
        <v>0</v>
      </c>
      <c r="I48" s="187">
        <f>IF(I$3='Control Panel_운영'!$K$90,'Control Panel_운영'!$O112,0)</f>
        <v>0</v>
      </c>
      <c r="J48" s="187">
        <f>IF(J$3='Control Panel_운영'!$K$90,'Control Panel_운영'!$O112,0)</f>
        <v>0</v>
      </c>
      <c r="K48" s="187">
        <f>IF(K$3='Control Panel_운영'!$K$90,'Control Panel_운영'!$O112,0)</f>
        <v>0</v>
      </c>
      <c r="L48" s="187">
        <f>IF(L$3='Control Panel_운영'!$K$90,'Control Panel_운영'!$O112,0)</f>
        <v>0</v>
      </c>
      <c r="M48" s="187">
        <f>IF(M$3='Control Panel_운영'!$K$90,'Control Panel_운영'!$O112,0)</f>
        <v>0</v>
      </c>
      <c r="N48" s="187">
        <f>IF(N$3='Control Panel_운영'!$K$90,'Control Panel_운영'!$O112,0)</f>
        <v>0</v>
      </c>
      <c r="O48" s="187">
        <f>IF(O$3='Control Panel_운영'!$K$90,'Control Panel_운영'!$O112,0)</f>
        <v>0</v>
      </c>
      <c r="P48" s="187">
        <f>IF(P$3='Control Panel_운영'!$K$90,'Control Panel_운영'!$O112,0)</f>
        <v>0</v>
      </c>
      <c r="Q48" s="187">
        <f>IF(Q$3='Control Panel_운영'!$K$90,'Control Panel_운영'!$O112,0)</f>
        <v>0</v>
      </c>
      <c r="R48" s="187">
        <f>IF(R$3='Control Panel_운영'!$K$90,'Control Panel_운영'!$O112,0)</f>
        <v>0</v>
      </c>
      <c r="S48" s="187">
        <f>IF(S$3='Control Panel_운영'!$K$90,'Control Panel_운영'!$O112,0)</f>
        <v>0</v>
      </c>
      <c r="T48" s="187">
        <f>IF(T$3='Control Panel_운영'!$K$90,'Control Panel_운영'!$O112,0)</f>
        <v>0</v>
      </c>
      <c r="U48" s="187">
        <f>IF(U$3='Control Panel_운영'!$K$90,'Control Panel_운영'!$O112,0)</f>
        <v>0</v>
      </c>
      <c r="V48" s="187">
        <f>IF(V$3='Control Panel_운영'!$K$90,'Control Panel_운영'!$O112,0)</f>
        <v>0</v>
      </c>
      <c r="W48" s="187">
        <f>IF(W$3='Control Panel_운영'!$K$90,'Control Panel_운영'!$O112,0)</f>
        <v>0</v>
      </c>
      <c r="X48" s="187">
        <f>IF(X$3='Control Panel_운영'!$K$90,'Control Panel_운영'!$O112,0)</f>
        <v>0</v>
      </c>
      <c r="Y48" s="187">
        <f>IF(Y$3='Control Panel_운영'!$K$90,'Control Panel_운영'!$O112,0)</f>
        <v>0</v>
      </c>
      <c r="Z48" s="187">
        <f>IF(Z$3='Control Panel_운영'!$K$90,'Control Panel_운영'!$O112,0)</f>
        <v>0</v>
      </c>
      <c r="AA48" s="187">
        <f>IF(AA$3='Control Panel_운영'!$K$90,'Control Panel_운영'!$O112,0)</f>
        <v>0</v>
      </c>
      <c r="AB48" s="187">
        <f>IF(AB$3='Control Panel_운영'!$K$90,'Control Panel_운영'!$O112,0)</f>
        <v>0</v>
      </c>
      <c r="AC48" s="187">
        <f>IF(AC$3='Control Panel_운영'!$K$90,'Control Panel_운영'!$O112,0)</f>
        <v>0</v>
      </c>
      <c r="AD48" s="187">
        <f>IF(AD$3='Control Panel_운영'!$K$90,'Control Panel_운영'!$O112,0)</f>
        <v>0</v>
      </c>
      <c r="AE48" s="187">
        <f>IF(AE$3='Control Panel_운영'!$K$90,'Control Panel_운영'!$O112,0)</f>
        <v>0</v>
      </c>
      <c r="AF48" s="187">
        <f>IF(AF$3='Control Panel_운영'!$K$90,'Control Panel_운영'!$O112,0)</f>
        <v>0</v>
      </c>
      <c r="AG48" s="187">
        <f>IF(AG$3='Control Panel_운영'!$K$90,'Control Panel_운영'!$O112,0)</f>
        <v>0</v>
      </c>
      <c r="AH48" s="187">
        <f>IF(AH$3='Control Panel_운영'!$K$90,'Control Panel_운영'!$O112,0)</f>
        <v>0</v>
      </c>
      <c r="AI48" s="187">
        <f>IF(AI$3='Control Panel_운영'!$K$90,'Control Panel_운영'!$O112,0)</f>
        <v>0</v>
      </c>
      <c r="AJ48" s="187">
        <f>IF(AJ$3='Control Panel_운영'!$K$90,'Control Panel_운영'!$O112,0)</f>
        <v>0</v>
      </c>
      <c r="AK48" s="187">
        <f>IF(AK$3='Control Panel_운영'!$K$90,'Control Panel_운영'!$O112,0)</f>
        <v>0</v>
      </c>
      <c r="AL48" s="187">
        <f>IF(AL$3='Control Panel_운영'!$K$90,'Control Panel_운영'!$O112,0)</f>
        <v>0</v>
      </c>
      <c r="AM48" s="187">
        <f>IF(AM$3='Control Panel_운영'!$K$90,'Control Panel_운영'!$O112,0)</f>
        <v>0</v>
      </c>
      <c r="AN48" s="187">
        <f>IF(AN$3='Control Panel_운영'!$K$90,'Control Panel_운영'!$O112,0)</f>
        <v>0</v>
      </c>
      <c r="AO48" s="187">
        <f>IF(AO$3='Control Panel_운영'!$K$90,'Control Panel_운영'!$O112,0)</f>
        <v>0</v>
      </c>
      <c r="AP48" s="187">
        <f>IF(AP$3='Control Panel_운영'!$K$90,'Control Panel_운영'!$O112,0)</f>
        <v>0</v>
      </c>
      <c r="AQ48" s="187">
        <f>IF(AQ$3='Control Panel_운영'!$K$90,'Control Panel_운영'!$O112,0)</f>
        <v>0</v>
      </c>
      <c r="AR48" s="187">
        <f>IF(AR$3='Control Panel_운영'!$K$90,'Control Panel_운영'!$O112,0)</f>
        <v>0</v>
      </c>
      <c r="AS48" s="187">
        <f>IF(AS$3='Control Panel_운영'!$K$90,'Control Panel_운영'!$O112,0)</f>
        <v>0</v>
      </c>
      <c r="AT48" s="187">
        <f>IF(AT$3='Control Panel_운영'!$K$90,'Control Panel_운영'!$O112,0)</f>
        <v>0</v>
      </c>
      <c r="AU48" s="187">
        <f>IF(AU$3='Control Panel_운영'!$K$90,'Control Panel_운영'!$O112,0)</f>
        <v>0</v>
      </c>
      <c r="AV48" s="187">
        <f>IF(AV$3='Control Panel_운영'!$K$90,'Control Panel_운영'!$O112,0)</f>
        <v>0</v>
      </c>
      <c r="AW48" s="187">
        <f>IF(AW$3='Control Panel_운영'!$K$90,'Control Panel_운영'!$O112,0)</f>
        <v>0</v>
      </c>
      <c r="AX48" s="187">
        <f>IF(AX$3='Control Panel_운영'!$K$90,'Control Panel_운영'!$O112,0)</f>
        <v>0</v>
      </c>
      <c r="AY48" s="187">
        <f>IF(AY$3='Control Panel_운영'!$K$90,'Control Panel_운영'!$O112,0)</f>
        <v>0</v>
      </c>
      <c r="AZ48" s="187">
        <f>IF(AZ$3='Control Panel_운영'!$K$90,'Control Panel_운영'!$O112,0)</f>
        <v>0</v>
      </c>
      <c r="BA48" s="187">
        <f>IF(BA$3='Control Panel_운영'!$K$90,'Control Panel_운영'!$O112,0)</f>
        <v>0</v>
      </c>
      <c r="BB48" s="187">
        <f>IF(BB$3='Control Panel_운영'!$K$90,'Control Panel_운영'!$O112,0)</f>
        <v>0</v>
      </c>
      <c r="BC48" s="187">
        <f>IF(BC$3='Control Panel_운영'!$K$90,'Control Panel_운영'!$O112,0)</f>
        <v>0</v>
      </c>
      <c r="BD48" s="187">
        <f>IF(BD$3='Control Panel_운영'!$K$90,'Control Panel_운영'!$O112,0)</f>
        <v>0</v>
      </c>
      <c r="BE48" s="187">
        <f>IF(BE$3='Control Panel_운영'!$K$90,'Control Panel_운영'!$O112,0)</f>
        <v>0</v>
      </c>
      <c r="BF48" s="187">
        <f>IF(BF$3='Control Panel_운영'!$K$90,'Control Panel_운영'!$O112,0)</f>
        <v>0</v>
      </c>
      <c r="BG48" s="187">
        <f>IF(BG$3='Control Panel_운영'!$K$90,'Control Panel_운영'!$O112,0)</f>
        <v>0</v>
      </c>
      <c r="BH48" s="187">
        <f>IF(BH$3='Control Panel_운영'!$K$90,'Control Panel_운영'!$O112,0)</f>
        <v>0</v>
      </c>
      <c r="BI48" s="187">
        <f>IF(BI$3='Control Panel_운영'!$K$90,'Control Panel_운영'!$O112,0)</f>
        <v>0</v>
      </c>
      <c r="BJ48" s="187">
        <f>IF(BJ$3='Control Panel_운영'!$K$90,'Control Panel_운영'!$O112,0)</f>
        <v>0</v>
      </c>
      <c r="BK48" s="187">
        <f>IF(BK$3='Control Panel_운영'!$K$90,'Control Panel_운영'!$O112,0)</f>
        <v>0</v>
      </c>
      <c r="BL48" s="187">
        <f>IF(BL$3='Control Panel_운영'!$K$90,'Control Panel_운영'!$O112,0)</f>
        <v>0</v>
      </c>
      <c r="BM48" s="187">
        <f>IF(BM$3='Control Panel_운영'!$K$90,'Control Panel_운영'!$O112,0)</f>
        <v>0</v>
      </c>
      <c r="BN48" s="187">
        <f>IF(BN$3='Control Panel_운영'!$K$90,'Control Panel_운영'!$O112,0)</f>
        <v>351570.2618399536</v>
      </c>
      <c r="BO48" s="187">
        <f>IF(BO$3='Control Panel_운영'!$K$90,'Control Panel_운영'!$O112,0)</f>
        <v>0</v>
      </c>
      <c r="BP48" s="187">
        <f>IF(BP$3='Control Panel_운영'!$K$90,'Control Panel_운영'!$O112,0)</f>
        <v>0</v>
      </c>
      <c r="BQ48" s="187">
        <f>IF(BQ$3='Control Panel_운영'!$K$90,'Control Panel_운영'!$O112,0)</f>
        <v>0</v>
      </c>
      <c r="BR48" s="187">
        <f>IF(BR$3='Control Panel_운영'!$K$90,'Control Panel_운영'!$O112,0)</f>
        <v>0</v>
      </c>
      <c r="BS48" s="187">
        <f>IF(BS$3='Control Panel_운영'!$K$90,'Control Panel_운영'!$O112,0)</f>
        <v>0</v>
      </c>
      <c r="BT48" s="187">
        <f>IF(BT$3='Control Panel_운영'!$K$90,'Control Panel_운영'!$O112,0)</f>
        <v>0</v>
      </c>
      <c r="BU48" s="187">
        <f>IF(BU$3='Control Panel_운영'!$K$90,'Control Panel_운영'!$O112,0)</f>
        <v>0</v>
      </c>
      <c r="BV48" s="187">
        <f>IF(BV$3='Control Panel_운영'!$K$90,'Control Panel_운영'!$O112,0)</f>
        <v>0</v>
      </c>
      <c r="BW48" s="187">
        <f>IF(BW$3='Control Panel_운영'!$K$90,'Control Panel_운영'!$O112,0)</f>
        <v>0</v>
      </c>
      <c r="BX48" s="187">
        <f>IF(BX$3='Control Panel_운영'!$K$90,'Control Panel_운영'!$O112,0)</f>
        <v>0</v>
      </c>
      <c r="BY48" s="187">
        <f>IF(BY$3='Control Panel_운영'!$K$90,'Control Panel_운영'!$O112,0)</f>
        <v>0</v>
      </c>
      <c r="BZ48" s="187">
        <f>IF(BZ$3='Control Panel_운영'!$K$90,'Control Panel_운영'!$O112,0)</f>
        <v>0</v>
      </c>
      <c r="CA48" s="187">
        <f>IF(CA$3='Control Panel_운영'!$K$90,'Control Panel_운영'!$O112,0)</f>
        <v>0</v>
      </c>
      <c r="CB48" s="187">
        <f>IF(CB$3='Control Panel_운영'!$K$90,'Control Panel_운영'!$O112,0)</f>
        <v>0</v>
      </c>
      <c r="CC48" s="187">
        <f>IF(CC$3='Control Panel_운영'!$K$90,'Control Panel_운영'!$O112,0)</f>
        <v>0</v>
      </c>
      <c r="CD48" s="187">
        <f>IF(CD$3='Control Panel_운영'!$K$90,'Control Panel_운영'!$O112,0)</f>
        <v>0</v>
      </c>
      <c r="CE48" s="187">
        <f>IF(CE$3='Control Panel_운영'!$K$90,'Control Panel_운영'!$O112,0)</f>
        <v>0</v>
      </c>
      <c r="CF48" s="187">
        <f>IF(CF$3='Control Panel_운영'!$K$90,'Control Panel_운영'!$O112,0)</f>
        <v>0</v>
      </c>
      <c r="CG48" s="187">
        <f>IF(CG$3='Control Panel_운영'!$K$90,'Control Panel_운영'!$O112,0)</f>
        <v>0</v>
      </c>
      <c r="CH48" s="187">
        <f>IF(CH$3='Control Panel_운영'!$K$90,'Control Panel_운영'!$O112,0)</f>
        <v>0</v>
      </c>
      <c r="CI48" s="187">
        <f>IF(CI$3='Control Panel_운영'!$K$90,'Control Panel_운영'!$O112,0)</f>
        <v>0</v>
      </c>
      <c r="CJ48" s="187">
        <f>IF(CJ$3='Control Panel_운영'!$K$90,'Control Panel_운영'!$O112,0)</f>
        <v>0</v>
      </c>
      <c r="CK48" s="187">
        <f>IF(CK$3='Control Panel_운영'!$K$90,'Control Panel_운영'!$O112,0)</f>
        <v>0</v>
      </c>
      <c r="CL48" s="187">
        <f>IF(CL$3='Control Panel_운영'!$K$90,'Control Panel_운영'!$O112,0)</f>
        <v>0</v>
      </c>
      <c r="CM48" s="187">
        <f>IF(CM$3='Control Panel_운영'!$K$90,'Control Panel_운영'!$O112,0)</f>
        <v>0</v>
      </c>
      <c r="CN48" s="187">
        <f>IF(CN$3='Control Panel_운영'!$K$90,'Control Panel_운영'!$O112,0)</f>
        <v>0</v>
      </c>
      <c r="CO48" s="187">
        <f>IF(CO$3='Control Panel_운영'!$K$90,'Control Panel_운영'!$O112,0)</f>
        <v>0</v>
      </c>
      <c r="CP48" s="187">
        <f>IF(CP$3='Control Panel_운영'!$K$90,'Control Panel_운영'!$O112,0)</f>
        <v>0</v>
      </c>
      <c r="CQ48" s="187">
        <f>IF(CQ$3='Control Panel_운영'!$K$90,'Control Panel_운영'!$O112,0)</f>
        <v>0</v>
      </c>
      <c r="CR48" s="187">
        <f>IF(CR$3='Control Panel_운영'!$K$90,'Control Panel_운영'!$O112,0)</f>
        <v>0</v>
      </c>
      <c r="CS48" s="187">
        <f>IF(CS$3='Control Panel_운영'!$K$90,'Control Panel_운영'!$O112,0)</f>
        <v>0</v>
      </c>
      <c r="CT48" s="187">
        <f>IF(CT$3='Control Panel_운영'!$K$90,'Control Panel_운영'!$O112,0)</f>
        <v>0</v>
      </c>
      <c r="CU48" s="187">
        <f>IF(CU$3='Control Panel_운영'!$K$90,'Control Panel_운영'!$O112,0)</f>
        <v>0</v>
      </c>
      <c r="CV48" s="187">
        <f>IF(CV$3='Control Panel_운영'!$K$90,'Control Panel_운영'!$O112,0)</f>
        <v>0</v>
      </c>
      <c r="CW48" s="187">
        <f>IF(CW$3='Control Panel_운영'!$K$90,'Control Panel_운영'!$O112,0)</f>
        <v>0</v>
      </c>
      <c r="CX48" s="187">
        <f>IF(CX$3='Control Panel_운영'!$K$90,'Control Panel_운영'!$O112,0)</f>
        <v>0</v>
      </c>
      <c r="CY48" s="187">
        <f>IF(CY$3='Control Panel_운영'!$K$90,'Control Panel_운영'!$O112,0)</f>
        <v>0</v>
      </c>
      <c r="CZ48" s="187">
        <f>IF(CZ$3='Control Panel_운영'!$K$90,'Control Panel_운영'!$O112,0)</f>
        <v>0</v>
      </c>
      <c r="DA48" s="187">
        <f>IF(DA$3='Control Panel_운영'!$K$90,'Control Panel_운영'!$O112,0)</f>
        <v>0</v>
      </c>
      <c r="DB48" s="187">
        <f>IF(DB$3='Control Panel_운영'!$K$90,'Control Panel_운영'!$O112,0)</f>
        <v>0</v>
      </c>
      <c r="DC48" s="187">
        <f>IF(DC$3='Control Panel_운영'!$K$90,'Control Panel_운영'!$O112,0)</f>
        <v>0</v>
      </c>
      <c r="DD48" s="187">
        <f>IF(DD$3='Control Panel_운영'!$K$90,'Control Panel_운영'!$O112,0)</f>
        <v>0</v>
      </c>
      <c r="DE48" s="187">
        <f>IF(DE$3='Control Panel_운영'!$K$90,'Control Panel_운영'!$O112,0)</f>
        <v>0</v>
      </c>
      <c r="DF48" s="187">
        <f>IF(DF$3='Control Panel_운영'!$K$90,'Control Panel_운영'!$O112,0)</f>
        <v>0</v>
      </c>
      <c r="DG48" s="187">
        <f>IF(DG$3='Control Panel_운영'!$K$90,'Control Panel_운영'!$O112,0)</f>
        <v>0</v>
      </c>
      <c r="DH48" s="187">
        <f>IF(DH$3='Control Panel_운영'!$K$90,'Control Panel_운영'!$O112,0)</f>
        <v>0</v>
      </c>
      <c r="DI48" s="187">
        <f>IF(DI$3='Control Panel_운영'!$K$90,'Control Panel_운영'!$O112,0)</f>
        <v>0</v>
      </c>
      <c r="DJ48" s="187">
        <f>IF(DJ$3='Control Panel_운영'!$K$90,'Control Panel_운영'!$O112,0)</f>
        <v>0</v>
      </c>
      <c r="DK48" s="187">
        <f>IF(DK$3='Control Panel_운영'!$K$90,'Control Panel_운영'!$O112,0)</f>
        <v>0</v>
      </c>
      <c r="DL48" s="187">
        <f>IF(DL$3='Control Panel_운영'!$K$90,'Control Panel_운영'!$O112,0)</f>
        <v>0</v>
      </c>
      <c r="DM48" s="187">
        <f>IF(DM$3='Control Panel_운영'!$K$90,'Control Panel_운영'!$O112,0)</f>
        <v>0</v>
      </c>
      <c r="DN48" s="187">
        <f>IF(DN$3='Control Panel_운영'!$K$90,'Control Panel_운영'!$O112,0)</f>
        <v>0</v>
      </c>
      <c r="DO48" s="187">
        <f>IF(DO$3='Control Panel_운영'!$K$90,'Control Panel_운영'!$O112,0)</f>
        <v>0</v>
      </c>
      <c r="DP48" s="187">
        <f>IF(DP$3='Control Panel_운영'!$K$90,'Control Panel_운영'!$O112,0)</f>
        <v>0</v>
      </c>
      <c r="DQ48" s="187">
        <f>IF(DQ$3='Control Panel_운영'!$K$90,'Control Panel_운영'!$O112,0)</f>
        <v>0</v>
      </c>
      <c r="DR48" s="187">
        <f>IF(DR$3='Control Panel_운영'!$K$90,'Control Panel_운영'!$O112,0)</f>
        <v>0</v>
      </c>
      <c r="DS48" s="187">
        <f>IF(DS$3='Control Panel_운영'!$K$90,'Control Panel_운영'!$O112,0)</f>
        <v>0</v>
      </c>
      <c r="DT48" s="187">
        <f>IF(DT$3='Control Panel_운영'!$K$90,'Control Panel_운영'!$O112,0)</f>
        <v>0</v>
      </c>
      <c r="DU48" s="187">
        <f>IF(DU$3='Control Panel_운영'!$K$90,'Control Panel_운영'!$O112,0)</f>
        <v>0</v>
      </c>
      <c r="DV48" s="187">
        <f>IF(DV$3='Control Panel_운영'!$K$90,'Control Panel_운영'!$O112,0)</f>
        <v>0</v>
      </c>
    </row>
    <row r="49" spans="1:126" ht="4.95" customHeight="1" x14ac:dyDescent="0.4">
      <c r="F49" s="186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/>
      <c r="BO49" s="187"/>
      <c r="BP49" s="187"/>
      <c r="BQ49" s="187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  <c r="CH49" s="187"/>
      <c r="CI49" s="187"/>
      <c r="CJ49" s="187"/>
      <c r="CK49" s="187"/>
      <c r="CL49" s="187"/>
      <c r="CM49" s="187"/>
      <c r="CN49" s="187"/>
      <c r="CO49" s="187"/>
      <c r="CP49" s="187"/>
      <c r="CQ49" s="187"/>
      <c r="CR49" s="187"/>
      <c r="CS49" s="187"/>
      <c r="CT49" s="187"/>
      <c r="CU49" s="187"/>
      <c r="CV49" s="187"/>
      <c r="CW49" s="187"/>
      <c r="CX49" s="187"/>
      <c r="CY49" s="187"/>
      <c r="CZ49" s="187"/>
      <c r="DA49" s="187"/>
      <c r="DB49" s="187"/>
      <c r="DC49" s="187"/>
      <c r="DD49" s="187"/>
      <c r="DE49" s="187"/>
      <c r="DF49" s="187"/>
      <c r="DG49" s="187"/>
      <c r="DH49" s="187"/>
      <c r="DI49" s="187"/>
      <c r="DJ49" s="187"/>
      <c r="DK49" s="187"/>
      <c r="DL49" s="187"/>
      <c r="DM49" s="187"/>
      <c r="DN49" s="187"/>
      <c r="DO49" s="187"/>
      <c r="DP49" s="187"/>
      <c r="DQ49" s="187"/>
      <c r="DR49" s="187"/>
      <c r="DS49" s="187"/>
      <c r="DT49" s="187"/>
      <c r="DU49" s="187"/>
      <c r="DV49" s="187"/>
    </row>
    <row r="50" spans="1:126" s="45" customFormat="1" x14ac:dyDescent="0.4">
      <c r="A50" s="728"/>
      <c r="B50" s="45" t="s">
        <v>109</v>
      </c>
      <c r="F50" s="46">
        <f>F38+F40-F44</f>
        <v>0</v>
      </c>
      <c r="G50" s="47">
        <f t="shared" ref="G50:BR50" si="30">G38+G40-G44</f>
        <v>193964.62465259267</v>
      </c>
      <c r="H50" s="47">
        <f t="shared" ca="1" si="30"/>
        <v>134732.62423245877</v>
      </c>
      <c r="I50" s="47">
        <f t="shared" ca="1" si="30"/>
        <v>142080.28849662989</v>
      </c>
      <c r="J50" s="47">
        <f t="shared" ca="1" si="30"/>
        <v>-66996.661487698031</v>
      </c>
      <c r="K50" s="47">
        <f t="shared" ca="1" si="30"/>
        <v>187732.05718986326</v>
      </c>
      <c r="L50" s="47">
        <f t="shared" ca="1" si="30"/>
        <v>44132.768929778424</v>
      </c>
      <c r="M50" s="47">
        <f t="shared" ca="1" si="30"/>
        <v>187630.64295561649</v>
      </c>
      <c r="N50" s="47">
        <f t="shared" ca="1" si="30"/>
        <v>-6455.2078352448298</v>
      </c>
      <c r="O50" s="47">
        <f t="shared" ca="1" si="30"/>
        <v>188341.11695129672</v>
      </c>
      <c r="P50" s="47">
        <f t="shared" ca="1" si="30"/>
        <v>194597.53007169353</v>
      </c>
      <c r="Q50" s="47">
        <f t="shared" ca="1" si="30"/>
        <v>188178.42710889419</v>
      </c>
      <c r="R50" s="47">
        <f t="shared" ca="1" si="30"/>
        <v>-167989.14214715231</v>
      </c>
      <c r="S50" s="47">
        <f t="shared" ca="1" si="30"/>
        <v>196496.35166625888</v>
      </c>
      <c r="T50" s="47">
        <f t="shared" ca="1" si="30"/>
        <v>173524.97482983131</v>
      </c>
      <c r="U50" s="47">
        <f t="shared" ca="1" si="30"/>
        <v>180824.89495545696</v>
      </c>
      <c r="V50" s="47">
        <f t="shared" ca="1" si="30"/>
        <v>-32349.383684993663</v>
      </c>
      <c r="W50" s="47">
        <f t="shared" ca="1" si="30"/>
        <v>189130.53359038988</v>
      </c>
      <c r="X50" s="47">
        <f t="shared" ca="1" si="30"/>
        <v>-153.78711602970725</v>
      </c>
      <c r="Y50" s="47">
        <f t="shared" ca="1" si="30"/>
        <v>188988.53788122599</v>
      </c>
      <c r="Z50" s="47">
        <f t="shared" ca="1" si="30"/>
        <v>-9099.4633804108307</v>
      </c>
      <c r="AA50" s="47">
        <f t="shared" ca="1" si="30"/>
        <v>189701.09776362218</v>
      </c>
      <c r="AB50" s="47">
        <f t="shared" ca="1" si="30"/>
        <v>195979.22575330889</v>
      </c>
      <c r="AC50" s="47">
        <f t="shared" ca="1" si="30"/>
        <v>189540.87626265234</v>
      </c>
      <c r="AD50" s="47">
        <f t="shared" ca="1" si="30"/>
        <v>-222769.90472777875</v>
      </c>
      <c r="AE50" s="47">
        <f t="shared" ca="1" si="30"/>
        <v>238556.36621094271</v>
      </c>
      <c r="AF50" s="47">
        <f t="shared" ca="1" si="30"/>
        <v>223887.67465427076</v>
      </c>
      <c r="AG50" s="47">
        <f t="shared" ca="1" si="30"/>
        <v>231257.75017668572</v>
      </c>
      <c r="AH50" s="47">
        <f t="shared" ca="1" si="30"/>
        <v>13834.053531769983</v>
      </c>
      <c r="AI50" s="47">
        <f t="shared" ca="1" si="30"/>
        <v>231821.63943400979</v>
      </c>
      <c r="AJ50" s="47">
        <f t="shared" ca="1" si="30"/>
        <v>13642.943783619383</v>
      </c>
      <c r="AK50" s="47">
        <f t="shared" ca="1" si="30"/>
        <v>231625.14253699471</v>
      </c>
      <c r="AL50" s="47">
        <f t="shared" ca="1" si="30"/>
        <v>29479.985262136499</v>
      </c>
      <c r="AM50" s="47">
        <f t="shared" ca="1" si="30"/>
        <v>232433.15583879012</v>
      </c>
      <c r="AN50" s="47">
        <f t="shared" ca="1" si="30"/>
        <v>238619.89625956272</v>
      </c>
      <c r="AO50" s="47">
        <f t="shared" ca="1" si="30"/>
        <v>232227.98563020729</v>
      </c>
      <c r="AP50" s="47">
        <f t="shared" ca="1" si="30"/>
        <v>-212793.62824431696</v>
      </c>
      <c r="AQ50" s="47">
        <f t="shared" ca="1" si="30"/>
        <v>245778.95862840014</v>
      </c>
      <c r="AR50" s="47">
        <f t="shared" ca="1" si="30"/>
        <v>239389.61500991875</v>
      </c>
      <c r="AS50" s="47">
        <f t="shared" ca="1" si="30"/>
        <v>246770.54451546303</v>
      </c>
      <c r="AT50" s="47">
        <f t="shared" ca="1" si="30"/>
        <v>25116.950509805727</v>
      </c>
      <c r="AU50" s="47">
        <f t="shared" ca="1" si="30"/>
        <v>239066.98436146579</v>
      </c>
      <c r="AV50" s="47">
        <f t="shared" ca="1" si="30"/>
        <v>16116.656726826535</v>
      </c>
      <c r="AW50" s="47">
        <f t="shared" ca="1" si="30"/>
        <v>238857.49005276704</v>
      </c>
      <c r="AX50" s="47">
        <f t="shared" ca="1" si="30"/>
        <v>32532.409666033462</v>
      </c>
      <c r="AY50" s="47">
        <f t="shared" ca="1" si="30"/>
        <v>239677.79211945832</v>
      </c>
      <c r="AZ50" s="47">
        <f t="shared" ca="1" si="30"/>
        <v>245855.85786465512</v>
      </c>
      <c r="BA50" s="47">
        <f t="shared" ca="1" si="30"/>
        <v>239469.28298678552</v>
      </c>
      <c r="BB50" s="47">
        <f t="shared" ca="1" si="30"/>
        <v>-214451.67214993498</v>
      </c>
      <c r="BC50" s="47">
        <f t="shared" ca="1" si="30"/>
        <v>253035.8928554421</v>
      </c>
      <c r="BD50" s="47">
        <f t="shared" ca="1" si="30"/>
        <v>246651.87572261103</v>
      </c>
      <c r="BE50" s="47">
        <f t="shared" ca="1" si="30"/>
        <v>254044.17397543901</v>
      </c>
      <c r="BF50" s="47">
        <f t="shared" ca="1" si="30"/>
        <v>28095.59629418439</v>
      </c>
      <c r="BG50" s="47">
        <f t="shared" ca="1" si="30"/>
        <v>246923.43182579221</v>
      </c>
      <c r="BH50" s="47">
        <f t="shared" ca="1" si="30"/>
        <v>12163.537269351655</v>
      </c>
      <c r="BI50" s="47">
        <f t="shared" ca="1" si="30"/>
        <v>246711.84349618779</v>
      </c>
      <c r="BJ50" s="47">
        <f t="shared" ca="1" si="30"/>
        <v>36102.240294937335</v>
      </c>
      <c r="BK50" s="47">
        <f t="shared" ca="1" si="30"/>
        <v>247542.10904568181</v>
      </c>
      <c r="BL50" s="47">
        <f t="shared" ca="1" si="30"/>
        <v>253694.04412301152</v>
      </c>
      <c r="BM50" s="47">
        <f t="shared" ca="1" si="30"/>
        <v>247330.68469400148</v>
      </c>
      <c r="BN50" s="47">
        <f t="shared" ca="1" si="30"/>
        <v>4700640.021122789</v>
      </c>
      <c r="BO50" s="47">
        <f t="shared" ca="1" si="30"/>
        <v>449337.75771128136</v>
      </c>
      <c r="BP50" s="47">
        <f t="shared" ca="1" si="30"/>
        <v>448707.79137029272</v>
      </c>
      <c r="BQ50" s="47">
        <f t="shared" ca="1" si="30"/>
        <v>449337.75771128136</v>
      </c>
      <c r="BR50" s="47">
        <f t="shared" ca="1" si="30"/>
        <v>226304.40416761243</v>
      </c>
      <c r="BS50" s="47">
        <f t="shared" ref="BS50:DV50" ca="1" si="31">BS38+BS40-BS44</f>
        <v>448578.04561228456</v>
      </c>
      <c r="BT50" s="47">
        <f t="shared" ca="1" si="31"/>
        <v>196429.02308394434</v>
      </c>
      <c r="BU50" s="47">
        <f t="shared" ca="1" si="31"/>
        <v>448578.04561228456</v>
      </c>
      <c r="BV50" s="47">
        <f t="shared" ca="1" si="31"/>
        <v>226808.81009762545</v>
      </c>
      <c r="BW50" s="47">
        <f t="shared" ca="1" si="31"/>
        <v>448578.04561228456</v>
      </c>
      <c r="BX50" s="47">
        <f t="shared" ca="1" si="31"/>
        <v>449212.19730030571</v>
      </c>
      <c r="BY50" s="47">
        <f t="shared" ca="1" si="31"/>
        <v>448578.04561228456</v>
      </c>
      <c r="BZ50" s="47">
        <f t="shared" ca="1" si="31"/>
        <v>-24006.781812038273</v>
      </c>
      <c r="CA50" s="47">
        <f t="shared" ca="1" si="31"/>
        <v>223755.87939267463</v>
      </c>
      <c r="CB50" s="47">
        <f t="shared" ca="1" si="31"/>
        <v>223121.72770465346</v>
      </c>
      <c r="CC50" s="47">
        <f t="shared" ca="1" si="31"/>
        <v>223755.87939267463</v>
      </c>
      <c r="CD50" s="47">
        <f t="shared" ca="1" si="31"/>
        <v>-3729.7272420804948</v>
      </c>
      <c r="CE50" s="47">
        <f t="shared" ca="1" si="31"/>
        <v>242780.29771002172</v>
      </c>
      <c r="CF50" s="47">
        <f t="shared" ca="1" si="31"/>
        <v>161382.86687232417</v>
      </c>
      <c r="CG50" s="47">
        <f t="shared" ca="1" si="31"/>
        <v>242780.29771002172</v>
      </c>
      <c r="CH50" s="47">
        <f t="shared" ca="1" si="31"/>
        <v>15928.847031780926</v>
      </c>
      <c r="CI50" s="47">
        <f t="shared" ca="1" si="31"/>
        <v>242780.29771002172</v>
      </c>
      <c r="CJ50" s="47">
        <f t="shared" ca="1" si="31"/>
        <v>242780.30197851488</v>
      </c>
      <c r="CK50" s="47">
        <f t="shared" ca="1" si="31"/>
        <v>242780.29771002172</v>
      </c>
      <c r="CL50" s="47">
        <f t="shared" ca="1" si="31"/>
        <v>-62623.226431366958</v>
      </c>
      <c r="CM50" s="47">
        <f t="shared" ca="1" si="31"/>
        <v>164080.01297705635</v>
      </c>
      <c r="CN50" s="47">
        <f t="shared" ca="1" si="31"/>
        <v>164080.0087085632</v>
      </c>
      <c r="CO50" s="47">
        <f t="shared" ca="1" si="31"/>
        <v>164080.01297705635</v>
      </c>
      <c r="CP50" s="47">
        <f t="shared" ca="1" si="31"/>
        <v>-67308.475337105425</v>
      </c>
      <c r="CQ50" s="47">
        <f t="shared" ca="1" si="31"/>
        <v>164080.0087085632</v>
      </c>
      <c r="CR50" s="47">
        <f t="shared" ca="1" si="31"/>
        <v>136769.03713376611</v>
      </c>
      <c r="CS50" s="47">
        <f t="shared" ca="1" si="31"/>
        <v>164080.0087085632</v>
      </c>
      <c r="CT50" s="47">
        <f t="shared" ca="1" si="31"/>
        <v>-67308.471068612271</v>
      </c>
      <c r="CU50" s="47">
        <f t="shared" ca="1" si="31"/>
        <v>164080.0087085632</v>
      </c>
      <c r="CV50" s="47">
        <f t="shared" ca="1" si="31"/>
        <v>164080.01297705635</v>
      </c>
      <c r="CW50" s="47">
        <f t="shared" ca="1" si="31"/>
        <v>164080.0087085632</v>
      </c>
      <c r="CX50" s="47">
        <f t="shared" ca="1" si="31"/>
        <v>-92231.464624219341</v>
      </c>
      <c r="CY50" s="47">
        <f t="shared" ca="1" si="31"/>
        <v>124368.53493615708</v>
      </c>
      <c r="CZ50" s="47">
        <f t="shared" ca="1" si="31"/>
        <v>124368.53066766393</v>
      </c>
      <c r="DA50" s="47">
        <f t="shared" ca="1" si="31"/>
        <v>124368.53493615708</v>
      </c>
      <c r="DB50" s="47">
        <f t="shared" ca="1" si="31"/>
        <v>-111647.72305891808</v>
      </c>
      <c r="DC50" s="47">
        <f t="shared" ca="1" si="31"/>
        <v>124368.53102920295</v>
      </c>
      <c r="DD50" s="47">
        <f t="shared" ca="1" si="31"/>
        <v>124368.53954286416</v>
      </c>
      <c r="DE50" s="47">
        <f t="shared" ca="1" si="31"/>
        <v>124368.53102920295</v>
      </c>
      <c r="DF50" s="47">
        <f t="shared" ca="1" si="31"/>
        <v>-111647.71844054846</v>
      </c>
      <c r="DG50" s="47">
        <f t="shared" ca="1" si="31"/>
        <v>124368.53102920295</v>
      </c>
      <c r="DH50" s="47">
        <f t="shared" ca="1" si="31"/>
        <v>124368.53528603356</v>
      </c>
      <c r="DI50" s="47">
        <f t="shared" ca="1" si="31"/>
        <v>124368.53102920295</v>
      </c>
      <c r="DJ50" s="47">
        <f t="shared" ca="1" si="31"/>
        <v>-109469.11112451833</v>
      </c>
      <c r="DK50" s="47">
        <f t="shared" ca="1" si="31"/>
        <v>124418.06650312725</v>
      </c>
      <c r="DL50" s="47">
        <f t="shared" ca="1" si="31"/>
        <v>124418.06224629664</v>
      </c>
      <c r="DM50" s="47">
        <f t="shared" ca="1" si="31"/>
        <v>124418.06650312725</v>
      </c>
      <c r="DN50" s="47">
        <f t="shared" ca="1" si="31"/>
        <v>-116318.51655481698</v>
      </c>
      <c r="DO50" s="47">
        <f t="shared" ca="1" si="31"/>
        <v>124417.99545084365</v>
      </c>
      <c r="DP50" s="47">
        <f t="shared" ca="1" si="31"/>
        <v>124418.01468541153</v>
      </c>
      <c r="DQ50" s="47">
        <f t="shared" ca="1" si="31"/>
        <v>124417.99545084365</v>
      </c>
      <c r="DR50" s="47">
        <f t="shared" ca="1" si="31"/>
        <v>-116318.57693874734</v>
      </c>
      <c r="DS50" s="47">
        <f t="shared" ca="1" si="31"/>
        <v>124417.99545084365</v>
      </c>
      <c r="DT50" s="47">
        <f t="shared" ca="1" si="31"/>
        <v>124418.00186236628</v>
      </c>
      <c r="DU50" s="47">
        <f t="shared" ca="1" si="31"/>
        <v>124417.99545084365</v>
      </c>
      <c r="DV50" s="47">
        <f t="shared" ca="1" si="31"/>
        <v>-114096.39954595198</v>
      </c>
    </row>
    <row r="51" spans="1:126" outlineLevel="1" x14ac:dyDescent="0.4">
      <c r="C51" s="21" t="s">
        <v>826</v>
      </c>
      <c r="F51" s="186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187"/>
      <c r="BQ51" s="187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187"/>
      <c r="CP51" s="187"/>
      <c r="CQ51" s="187"/>
      <c r="CR51" s="187"/>
      <c r="CS51" s="187"/>
      <c r="CT51" s="187"/>
      <c r="CU51" s="187"/>
      <c r="CV51" s="187"/>
      <c r="CW51" s="187"/>
      <c r="CX51" s="187"/>
      <c r="CY51" s="187"/>
      <c r="CZ51" s="187"/>
      <c r="DA51" s="187"/>
      <c r="DB51" s="187"/>
      <c r="DC51" s="187"/>
      <c r="DD51" s="187"/>
      <c r="DE51" s="187"/>
      <c r="DF51" s="187"/>
      <c r="DG51" s="187"/>
      <c r="DH51" s="187"/>
      <c r="DI51" s="187"/>
      <c r="DJ51" s="187"/>
      <c r="DK51" s="187"/>
      <c r="DL51" s="187"/>
      <c r="DM51" s="187"/>
      <c r="DN51" s="187"/>
      <c r="DO51" s="187"/>
      <c r="DP51" s="187"/>
      <c r="DQ51" s="187"/>
      <c r="DR51" s="187"/>
      <c r="DS51" s="187"/>
      <c r="DT51" s="187"/>
      <c r="DU51" s="187"/>
      <c r="DV51" s="187"/>
    </row>
    <row r="52" spans="1:126" ht="4.95" customHeight="1" x14ac:dyDescent="0.4">
      <c r="F52" s="186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87"/>
      <c r="BQ52" s="187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  <c r="CH52" s="187"/>
      <c r="CI52" s="187"/>
      <c r="CJ52" s="187"/>
      <c r="CK52" s="187"/>
      <c r="CL52" s="187"/>
      <c r="CM52" s="187"/>
      <c r="CN52" s="187"/>
      <c r="CO52" s="187"/>
      <c r="CP52" s="187"/>
      <c r="CQ52" s="187"/>
      <c r="CR52" s="187"/>
      <c r="CS52" s="187"/>
      <c r="CT52" s="187"/>
      <c r="CU52" s="187"/>
      <c r="CV52" s="187"/>
      <c r="CW52" s="187"/>
      <c r="CX52" s="187"/>
      <c r="CY52" s="187"/>
      <c r="CZ52" s="187"/>
      <c r="DA52" s="187"/>
      <c r="DB52" s="187"/>
      <c r="DC52" s="187"/>
      <c r="DD52" s="187"/>
      <c r="DE52" s="187"/>
      <c r="DF52" s="187"/>
      <c r="DG52" s="187"/>
      <c r="DH52" s="187"/>
      <c r="DI52" s="187"/>
      <c r="DJ52" s="187"/>
      <c r="DK52" s="187"/>
      <c r="DL52" s="187"/>
      <c r="DM52" s="187"/>
      <c r="DN52" s="187"/>
      <c r="DO52" s="187"/>
      <c r="DP52" s="187"/>
      <c r="DQ52" s="187"/>
      <c r="DR52" s="187"/>
      <c r="DS52" s="187"/>
      <c r="DT52" s="187"/>
      <c r="DU52" s="187"/>
      <c r="DV52" s="187"/>
    </row>
    <row r="53" spans="1:126" s="50" customFormat="1" x14ac:dyDescent="0.4">
      <c r="A53" s="728"/>
      <c r="B53" s="50" t="s">
        <v>827</v>
      </c>
      <c r="F53" s="51">
        <f t="shared" ref="F53:AK53" si="32">F50-F51</f>
        <v>0</v>
      </c>
      <c r="G53" s="52">
        <f t="shared" si="32"/>
        <v>193964.62465259267</v>
      </c>
      <c r="H53" s="52">
        <f t="shared" ca="1" si="32"/>
        <v>134732.62423245877</v>
      </c>
      <c r="I53" s="52">
        <f t="shared" ca="1" si="32"/>
        <v>142080.28849662989</v>
      </c>
      <c r="J53" s="52">
        <f t="shared" ca="1" si="32"/>
        <v>-66996.661487698031</v>
      </c>
      <c r="K53" s="52">
        <f t="shared" ca="1" si="32"/>
        <v>187732.05718986326</v>
      </c>
      <c r="L53" s="52">
        <f t="shared" ca="1" si="32"/>
        <v>44132.768929778424</v>
      </c>
      <c r="M53" s="52">
        <f t="shared" ca="1" si="32"/>
        <v>187630.64295561649</v>
      </c>
      <c r="N53" s="52">
        <f t="shared" ca="1" si="32"/>
        <v>-6455.2078352448298</v>
      </c>
      <c r="O53" s="52">
        <f t="shared" ca="1" si="32"/>
        <v>188341.11695129672</v>
      </c>
      <c r="P53" s="52">
        <f t="shared" ca="1" si="32"/>
        <v>194597.53007169353</v>
      </c>
      <c r="Q53" s="52">
        <f t="shared" ca="1" si="32"/>
        <v>188178.42710889419</v>
      </c>
      <c r="R53" s="52">
        <f t="shared" ca="1" si="32"/>
        <v>-167989.14214715231</v>
      </c>
      <c r="S53" s="52">
        <f t="shared" ca="1" si="32"/>
        <v>196496.35166625888</v>
      </c>
      <c r="T53" s="52">
        <f t="shared" ca="1" si="32"/>
        <v>173524.97482983131</v>
      </c>
      <c r="U53" s="52">
        <f t="shared" ca="1" si="32"/>
        <v>180824.89495545696</v>
      </c>
      <c r="V53" s="52">
        <f t="shared" ca="1" si="32"/>
        <v>-32349.383684993663</v>
      </c>
      <c r="W53" s="52">
        <f t="shared" ca="1" si="32"/>
        <v>189130.53359038988</v>
      </c>
      <c r="X53" s="52">
        <f t="shared" ca="1" si="32"/>
        <v>-153.78711602970725</v>
      </c>
      <c r="Y53" s="52">
        <f t="shared" ca="1" si="32"/>
        <v>188988.53788122599</v>
      </c>
      <c r="Z53" s="52">
        <f t="shared" ca="1" si="32"/>
        <v>-9099.4633804108307</v>
      </c>
      <c r="AA53" s="52">
        <f t="shared" ca="1" si="32"/>
        <v>189701.09776362218</v>
      </c>
      <c r="AB53" s="52">
        <f t="shared" ca="1" si="32"/>
        <v>195979.22575330889</v>
      </c>
      <c r="AC53" s="52">
        <f t="shared" ca="1" si="32"/>
        <v>189540.87626265234</v>
      </c>
      <c r="AD53" s="52">
        <f t="shared" ca="1" si="32"/>
        <v>-222769.90472777875</v>
      </c>
      <c r="AE53" s="52">
        <f t="shared" ca="1" si="32"/>
        <v>238556.36621094271</v>
      </c>
      <c r="AF53" s="52">
        <f t="shared" ca="1" si="32"/>
        <v>223887.67465427076</v>
      </c>
      <c r="AG53" s="52">
        <f t="shared" ca="1" si="32"/>
        <v>231257.75017668572</v>
      </c>
      <c r="AH53" s="52">
        <f t="shared" ca="1" si="32"/>
        <v>13834.053531769983</v>
      </c>
      <c r="AI53" s="52">
        <f t="shared" ca="1" si="32"/>
        <v>231821.63943400979</v>
      </c>
      <c r="AJ53" s="52">
        <f t="shared" ca="1" si="32"/>
        <v>13642.943783619383</v>
      </c>
      <c r="AK53" s="52">
        <f t="shared" ca="1" si="32"/>
        <v>231625.14253699471</v>
      </c>
      <c r="AL53" s="52">
        <f t="shared" ref="AL53:BQ53" ca="1" si="33">AL50-AL51</f>
        <v>29479.985262136499</v>
      </c>
      <c r="AM53" s="52">
        <f t="shared" ca="1" si="33"/>
        <v>232433.15583879012</v>
      </c>
      <c r="AN53" s="52">
        <f t="shared" ca="1" si="33"/>
        <v>238619.89625956272</v>
      </c>
      <c r="AO53" s="52">
        <f t="shared" ca="1" si="33"/>
        <v>232227.98563020729</v>
      </c>
      <c r="AP53" s="52">
        <f t="shared" ca="1" si="33"/>
        <v>-212793.62824431696</v>
      </c>
      <c r="AQ53" s="52">
        <f t="shared" ca="1" si="33"/>
        <v>245778.95862840014</v>
      </c>
      <c r="AR53" s="52">
        <f t="shared" ca="1" si="33"/>
        <v>239389.61500991875</v>
      </c>
      <c r="AS53" s="52">
        <f t="shared" ca="1" si="33"/>
        <v>246770.54451546303</v>
      </c>
      <c r="AT53" s="52">
        <f t="shared" ca="1" si="33"/>
        <v>25116.950509805727</v>
      </c>
      <c r="AU53" s="52">
        <f t="shared" ca="1" si="33"/>
        <v>239066.98436146579</v>
      </c>
      <c r="AV53" s="52">
        <f t="shared" ca="1" si="33"/>
        <v>16116.656726826535</v>
      </c>
      <c r="AW53" s="52">
        <f t="shared" ca="1" si="33"/>
        <v>238857.49005276704</v>
      </c>
      <c r="AX53" s="52">
        <f t="shared" ca="1" si="33"/>
        <v>32532.409666033462</v>
      </c>
      <c r="AY53" s="52">
        <f t="shared" ca="1" si="33"/>
        <v>239677.79211945832</v>
      </c>
      <c r="AZ53" s="52">
        <f t="shared" ca="1" si="33"/>
        <v>245855.85786465512</v>
      </c>
      <c r="BA53" s="52">
        <f t="shared" ca="1" si="33"/>
        <v>239469.28298678552</v>
      </c>
      <c r="BB53" s="52">
        <f t="shared" ca="1" si="33"/>
        <v>-214451.67214993498</v>
      </c>
      <c r="BC53" s="52">
        <f t="shared" ca="1" si="33"/>
        <v>253035.8928554421</v>
      </c>
      <c r="BD53" s="52">
        <f t="shared" ca="1" si="33"/>
        <v>246651.87572261103</v>
      </c>
      <c r="BE53" s="52">
        <f t="shared" ca="1" si="33"/>
        <v>254044.17397543901</v>
      </c>
      <c r="BF53" s="52">
        <f t="shared" ca="1" si="33"/>
        <v>28095.59629418439</v>
      </c>
      <c r="BG53" s="52">
        <f t="shared" ca="1" si="33"/>
        <v>246923.43182579221</v>
      </c>
      <c r="BH53" s="52">
        <f t="shared" ca="1" si="33"/>
        <v>12163.537269351655</v>
      </c>
      <c r="BI53" s="52">
        <f t="shared" ca="1" si="33"/>
        <v>246711.84349618779</v>
      </c>
      <c r="BJ53" s="52">
        <f t="shared" ca="1" si="33"/>
        <v>36102.240294937335</v>
      </c>
      <c r="BK53" s="52">
        <f t="shared" ca="1" si="33"/>
        <v>247542.10904568181</v>
      </c>
      <c r="BL53" s="52">
        <f t="shared" ca="1" si="33"/>
        <v>253694.04412301152</v>
      </c>
      <c r="BM53" s="52">
        <f t="shared" ca="1" si="33"/>
        <v>247330.68469400148</v>
      </c>
      <c r="BN53" s="52">
        <f t="shared" ca="1" si="33"/>
        <v>4700640.021122789</v>
      </c>
      <c r="BO53" s="52">
        <f t="shared" ca="1" si="33"/>
        <v>449337.75771128136</v>
      </c>
      <c r="BP53" s="52">
        <f t="shared" ca="1" si="33"/>
        <v>448707.79137029272</v>
      </c>
      <c r="BQ53" s="52">
        <f t="shared" ca="1" si="33"/>
        <v>449337.75771128136</v>
      </c>
      <c r="BR53" s="52">
        <f t="shared" ref="BR53:CW53" ca="1" si="34">BR50-BR51</f>
        <v>226304.40416761243</v>
      </c>
      <c r="BS53" s="52">
        <f t="shared" ca="1" si="34"/>
        <v>448578.04561228456</v>
      </c>
      <c r="BT53" s="52">
        <f t="shared" ca="1" si="34"/>
        <v>196429.02308394434</v>
      </c>
      <c r="BU53" s="52">
        <f t="shared" ca="1" si="34"/>
        <v>448578.04561228456</v>
      </c>
      <c r="BV53" s="52">
        <f t="shared" ca="1" si="34"/>
        <v>226808.81009762545</v>
      </c>
      <c r="BW53" s="52">
        <f t="shared" ca="1" si="34"/>
        <v>448578.04561228456</v>
      </c>
      <c r="BX53" s="52">
        <f t="shared" ca="1" si="34"/>
        <v>449212.19730030571</v>
      </c>
      <c r="BY53" s="52">
        <f t="shared" ca="1" si="34"/>
        <v>448578.04561228456</v>
      </c>
      <c r="BZ53" s="52">
        <f t="shared" ca="1" si="34"/>
        <v>-24006.781812038273</v>
      </c>
      <c r="CA53" s="52">
        <f t="shared" ca="1" si="34"/>
        <v>223755.87939267463</v>
      </c>
      <c r="CB53" s="52">
        <f t="shared" ca="1" si="34"/>
        <v>223121.72770465346</v>
      </c>
      <c r="CC53" s="52">
        <f t="shared" ca="1" si="34"/>
        <v>223755.87939267463</v>
      </c>
      <c r="CD53" s="52">
        <f t="shared" ca="1" si="34"/>
        <v>-3729.7272420804948</v>
      </c>
      <c r="CE53" s="52">
        <f t="shared" ca="1" si="34"/>
        <v>242780.29771002172</v>
      </c>
      <c r="CF53" s="52">
        <f t="shared" ca="1" si="34"/>
        <v>161382.86687232417</v>
      </c>
      <c r="CG53" s="52">
        <f t="shared" ca="1" si="34"/>
        <v>242780.29771002172</v>
      </c>
      <c r="CH53" s="52">
        <f t="shared" ca="1" si="34"/>
        <v>15928.847031780926</v>
      </c>
      <c r="CI53" s="52">
        <f t="shared" ca="1" si="34"/>
        <v>242780.29771002172</v>
      </c>
      <c r="CJ53" s="52">
        <f t="shared" ca="1" si="34"/>
        <v>242780.30197851488</v>
      </c>
      <c r="CK53" s="52">
        <f t="shared" ca="1" si="34"/>
        <v>242780.29771002172</v>
      </c>
      <c r="CL53" s="52">
        <f t="shared" ca="1" si="34"/>
        <v>-62623.226431366958</v>
      </c>
      <c r="CM53" s="52">
        <f t="shared" ca="1" si="34"/>
        <v>164080.01297705635</v>
      </c>
      <c r="CN53" s="52">
        <f t="shared" ca="1" si="34"/>
        <v>164080.0087085632</v>
      </c>
      <c r="CO53" s="52">
        <f t="shared" ca="1" si="34"/>
        <v>164080.01297705635</v>
      </c>
      <c r="CP53" s="52">
        <f t="shared" ca="1" si="34"/>
        <v>-67308.475337105425</v>
      </c>
      <c r="CQ53" s="52">
        <f t="shared" ca="1" si="34"/>
        <v>164080.0087085632</v>
      </c>
      <c r="CR53" s="52">
        <f t="shared" ca="1" si="34"/>
        <v>136769.03713376611</v>
      </c>
      <c r="CS53" s="52">
        <f t="shared" ca="1" si="34"/>
        <v>164080.0087085632</v>
      </c>
      <c r="CT53" s="52">
        <f t="shared" ca="1" si="34"/>
        <v>-67308.471068612271</v>
      </c>
      <c r="CU53" s="52">
        <f t="shared" ca="1" si="34"/>
        <v>164080.0087085632</v>
      </c>
      <c r="CV53" s="52">
        <f t="shared" ca="1" si="34"/>
        <v>164080.01297705635</v>
      </c>
      <c r="CW53" s="52">
        <f t="shared" ca="1" si="34"/>
        <v>164080.0087085632</v>
      </c>
      <c r="CX53" s="52">
        <f t="shared" ref="CX53:DV53" ca="1" si="35">CX50-CX51</f>
        <v>-92231.464624219341</v>
      </c>
      <c r="CY53" s="52">
        <f t="shared" ca="1" si="35"/>
        <v>124368.53493615708</v>
      </c>
      <c r="CZ53" s="52">
        <f t="shared" ca="1" si="35"/>
        <v>124368.53066766393</v>
      </c>
      <c r="DA53" s="52">
        <f t="shared" ca="1" si="35"/>
        <v>124368.53493615708</v>
      </c>
      <c r="DB53" s="52">
        <f t="shared" ca="1" si="35"/>
        <v>-111647.72305891808</v>
      </c>
      <c r="DC53" s="52">
        <f t="shared" ca="1" si="35"/>
        <v>124368.53102920295</v>
      </c>
      <c r="DD53" s="52">
        <f t="shared" ca="1" si="35"/>
        <v>124368.53954286416</v>
      </c>
      <c r="DE53" s="52">
        <f t="shared" ca="1" si="35"/>
        <v>124368.53102920295</v>
      </c>
      <c r="DF53" s="52">
        <f t="shared" ca="1" si="35"/>
        <v>-111647.71844054846</v>
      </c>
      <c r="DG53" s="52">
        <f t="shared" ca="1" si="35"/>
        <v>124368.53102920295</v>
      </c>
      <c r="DH53" s="52">
        <f t="shared" ca="1" si="35"/>
        <v>124368.53528603356</v>
      </c>
      <c r="DI53" s="52">
        <f t="shared" ca="1" si="35"/>
        <v>124368.53102920295</v>
      </c>
      <c r="DJ53" s="52">
        <f t="shared" ca="1" si="35"/>
        <v>-109469.11112451833</v>
      </c>
      <c r="DK53" s="52">
        <f t="shared" ca="1" si="35"/>
        <v>124418.06650312725</v>
      </c>
      <c r="DL53" s="52">
        <f t="shared" ca="1" si="35"/>
        <v>124418.06224629664</v>
      </c>
      <c r="DM53" s="52">
        <f t="shared" ca="1" si="35"/>
        <v>124418.06650312725</v>
      </c>
      <c r="DN53" s="52">
        <f t="shared" ca="1" si="35"/>
        <v>-116318.51655481698</v>
      </c>
      <c r="DO53" s="52">
        <f t="shared" ca="1" si="35"/>
        <v>124417.99545084365</v>
      </c>
      <c r="DP53" s="52">
        <f t="shared" ca="1" si="35"/>
        <v>124418.01468541153</v>
      </c>
      <c r="DQ53" s="52">
        <f t="shared" ca="1" si="35"/>
        <v>124417.99545084365</v>
      </c>
      <c r="DR53" s="52">
        <f t="shared" ca="1" si="35"/>
        <v>-116318.57693874734</v>
      </c>
      <c r="DS53" s="52">
        <f t="shared" ca="1" si="35"/>
        <v>124417.99545084365</v>
      </c>
      <c r="DT53" s="52">
        <f t="shared" ca="1" si="35"/>
        <v>124418.00186236628</v>
      </c>
      <c r="DU53" s="52">
        <f t="shared" ca="1" si="35"/>
        <v>124417.99545084365</v>
      </c>
      <c r="DV53" s="52">
        <f t="shared" ca="1" si="35"/>
        <v>-114096.39954595198</v>
      </c>
    </row>
    <row r="54" spans="1:126" ht="4.95" customHeight="1" outlineLevel="1" x14ac:dyDescent="0.4">
      <c r="F54" s="186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7"/>
      <c r="BO54" s="187"/>
      <c r="BP54" s="187"/>
      <c r="BQ54" s="187"/>
      <c r="BR54" s="187"/>
      <c r="BS54" s="187"/>
      <c r="BT54" s="187"/>
      <c r="BU54" s="187"/>
      <c r="BV54" s="187"/>
      <c r="BW54" s="187"/>
      <c r="BX54" s="187"/>
      <c r="BY54" s="187"/>
      <c r="BZ54" s="187"/>
      <c r="CA54" s="187"/>
      <c r="CB54" s="187"/>
      <c r="CC54" s="187"/>
      <c r="CD54" s="187"/>
      <c r="CE54" s="187"/>
      <c r="CF54" s="187"/>
      <c r="CG54" s="187"/>
      <c r="CH54" s="187"/>
      <c r="CI54" s="187"/>
      <c r="CJ54" s="187"/>
      <c r="CK54" s="187"/>
      <c r="CL54" s="187"/>
      <c r="CM54" s="187"/>
      <c r="CN54" s="187"/>
      <c r="CO54" s="187"/>
      <c r="CP54" s="187"/>
      <c r="CQ54" s="187"/>
      <c r="CR54" s="187"/>
      <c r="CS54" s="187"/>
      <c r="CT54" s="187"/>
      <c r="CU54" s="187"/>
      <c r="CV54" s="187"/>
      <c r="CW54" s="187"/>
      <c r="CX54" s="187"/>
      <c r="CY54" s="187"/>
      <c r="CZ54" s="187"/>
      <c r="DA54" s="187"/>
      <c r="DB54" s="187"/>
      <c r="DC54" s="187"/>
      <c r="DD54" s="187"/>
      <c r="DE54" s="187"/>
      <c r="DF54" s="187"/>
      <c r="DG54" s="187"/>
      <c r="DH54" s="187"/>
      <c r="DI54" s="187"/>
      <c r="DJ54" s="187"/>
      <c r="DK54" s="187"/>
      <c r="DL54" s="187"/>
      <c r="DM54" s="187"/>
      <c r="DN54" s="187"/>
      <c r="DO54" s="187"/>
      <c r="DP54" s="187"/>
      <c r="DQ54" s="187"/>
      <c r="DR54" s="187"/>
      <c r="DS54" s="187"/>
      <c r="DT54" s="187"/>
      <c r="DU54" s="187"/>
      <c r="DV54" s="187"/>
    </row>
    <row r="55" spans="1:126" outlineLevel="1" x14ac:dyDescent="0.4">
      <c r="C55" s="21" t="s">
        <v>117</v>
      </c>
      <c r="F55" s="186">
        <f>(F53-F42+F47+F48)*Index_운영!F10</f>
        <v>0</v>
      </c>
      <c r="G55" s="187">
        <f>(G53-G42+G47+G48)*Index_운영!G10</f>
        <v>193964.62465259267</v>
      </c>
      <c r="H55" s="187">
        <f ca="1">(H53-H42+H47+H48)*Index_운영!H10</f>
        <v>134732.62423245877</v>
      </c>
      <c r="I55" s="187">
        <f ca="1">(I53-I42+I47+I48)*Index_운영!I10</f>
        <v>142080.28849662989</v>
      </c>
      <c r="J55" s="187">
        <f ca="1">(J53-J42+J47+J48)*Index_운영!J10</f>
        <v>-66996.661487698031</v>
      </c>
      <c r="K55" s="187">
        <f ca="1">(K53-K42+K47+K48)*Index_운영!K10</f>
        <v>187732.05718986326</v>
      </c>
      <c r="L55" s="187">
        <f ca="1">(L53-L42+L47+L48)*Index_운영!L10</f>
        <v>44132.768929778424</v>
      </c>
      <c r="M55" s="187">
        <f ca="1">(M53-M42+M47+M48)*Index_운영!M10</f>
        <v>187630.64295561649</v>
      </c>
      <c r="N55" s="187">
        <f ca="1">(N53-N42+N47+N48)*Index_운영!N10</f>
        <v>-6455.2078352448298</v>
      </c>
      <c r="O55" s="187">
        <f ca="1">(O53-O42+O47+O48)*Index_운영!O10</f>
        <v>188341.11695129672</v>
      </c>
      <c r="P55" s="187">
        <f ca="1">(P53-P42+P47+P48)*Index_운영!P10</f>
        <v>194597.53007169353</v>
      </c>
      <c r="Q55" s="187">
        <f ca="1">(Q53-Q42+Q47+Q48)*Index_운영!Q10</f>
        <v>188178.42710889419</v>
      </c>
      <c r="R55" s="187">
        <f ca="1">(R53-R42+R47+R48)*Index_운영!R10</f>
        <v>-167989.14214715231</v>
      </c>
      <c r="S55" s="187">
        <f ca="1">(S53-S42+S47+S48)*Index_운영!S10</f>
        <v>196496.35166625888</v>
      </c>
      <c r="T55" s="187">
        <f ca="1">(T53-T42+T47+T48)*Index_운영!T10</f>
        <v>173524.97482983131</v>
      </c>
      <c r="U55" s="187">
        <f ca="1">(U53-U42+U47+U48)*Index_운영!U10</f>
        <v>180824.89495545696</v>
      </c>
      <c r="V55" s="187">
        <f ca="1">(V53-V42+V47+V48)*Index_운영!V10</f>
        <v>-32349.383684993663</v>
      </c>
      <c r="W55" s="187">
        <f ca="1">(W53-W42+W47+W48)*Index_운영!W10</f>
        <v>189130.53359038988</v>
      </c>
      <c r="X55" s="187">
        <f ca="1">(X53-X42+X47+X48)*Index_운영!X10</f>
        <v>-153.78711602970725</v>
      </c>
      <c r="Y55" s="187">
        <f ca="1">(Y53-Y42+Y47+Y48)*Index_운영!Y10</f>
        <v>188988.53788122599</v>
      </c>
      <c r="Z55" s="187">
        <f ca="1">(Z53-Z42+Z47+Z48)*Index_운영!Z10</f>
        <v>-9099.4633804108307</v>
      </c>
      <c r="AA55" s="187">
        <f ca="1">(AA53-AA42+AA47+AA48)*Index_운영!AA10</f>
        <v>189701.09776362218</v>
      </c>
      <c r="AB55" s="187">
        <f ca="1">(AB53-AB42+AB47+AB48)*Index_운영!AB10</f>
        <v>195979.22575330889</v>
      </c>
      <c r="AC55" s="187">
        <f ca="1">(AC53-AC42+AC47+AC48)*Index_운영!AC10</f>
        <v>189540.87626265234</v>
      </c>
      <c r="AD55" s="187">
        <f ca="1">(AD53-AD42+AD47+AD48)*Index_운영!AD10</f>
        <v>-222769.90472777875</v>
      </c>
      <c r="AE55" s="187">
        <f ca="1">(AE53-AE42+AE47+AE48)*Index_운영!AE10</f>
        <v>238556.36621094271</v>
      </c>
      <c r="AF55" s="187">
        <f ca="1">(AF53-AF42+AF47+AF48)*Index_운영!AF10</f>
        <v>223887.67465427076</v>
      </c>
      <c r="AG55" s="187">
        <f ca="1">(AG53-AG42+AG47+AG48)*Index_운영!AG10</f>
        <v>231257.75017668572</v>
      </c>
      <c r="AH55" s="187">
        <f ca="1">(AH53-AH42+AH47+AH48)*Index_운영!AH10</f>
        <v>13834.053531769983</v>
      </c>
      <c r="AI55" s="187">
        <f ca="1">(AI53-AI42+AI47+AI48)*Index_운영!AI10</f>
        <v>231821.63943400979</v>
      </c>
      <c r="AJ55" s="187">
        <f ca="1">(AJ53-AJ42+AJ47+AJ48)*Index_운영!AJ10</f>
        <v>13642.943783619383</v>
      </c>
      <c r="AK55" s="187">
        <f ca="1">(AK53-AK42+AK47+AK48)*Index_운영!AK10</f>
        <v>231625.14253699471</v>
      </c>
      <c r="AL55" s="187">
        <f ca="1">(AL53-AL42+AL47+AL48)*Index_운영!AL10</f>
        <v>29479.985262136499</v>
      </c>
      <c r="AM55" s="187">
        <f ca="1">(AM53-AM42+AM47+AM48)*Index_운영!AM10</f>
        <v>232433.15583879012</v>
      </c>
      <c r="AN55" s="187">
        <f ca="1">(AN53-AN42+AN47+AN48)*Index_운영!AN10</f>
        <v>238619.89625956272</v>
      </c>
      <c r="AO55" s="187">
        <f ca="1">(AO53-AO42+AO47+AO48)*Index_운영!AO10</f>
        <v>232227.98563020729</v>
      </c>
      <c r="AP55" s="187">
        <f ca="1">(AP53-AP42+AP47+AP48)*Index_운영!AP10</f>
        <v>-212793.62824431696</v>
      </c>
      <c r="AQ55" s="187">
        <f ca="1">(AQ53-AQ42+AQ47+AQ48)*Index_운영!AQ10</f>
        <v>245778.95862840014</v>
      </c>
      <c r="AR55" s="187">
        <f ca="1">(AR53-AR42+AR47+AR48)*Index_운영!AR10</f>
        <v>239389.61500991875</v>
      </c>
      <c r="AS55" s="187">
        <f ca="1">(AS53-AS42+AS47+AS48)*Index_운영!AS10</f>
        <v>246770.54451546303</v>
      </c>
      <c r="AT55" s="187">
        <f ca="1">(AT53-AT42+AT47+AT48)*Index_운영!AT10</f>
        <v>25116.950509805727</v>
      </c>
      <c r="AU55" s="187">
        <f ca="1">(AU53-AU42+AU47+AU48)*Index_운영!AU10</f>
        <v>239066.98436146579</v>
      </c>
      <c r="AV55" s="187">
        <f ca="1">(AV53-AV42+AV47+AV48)*Index_운영!AV10</f>
        <v>16116.656726826535</v>
      </c>
      <c r="AW55" s="187">
        <f ca="1">(AW53-AW42+AW47+AW48)*Index_운영!AW10</f>
        <v>238857.49005276704</v>
      </c>
      <c r="AX55" s="187">
        <f ca="1">(AX53-AX42+AX47+AX48)*Index_운영!AX10</f>
        <v>32532.409666033462</v>
      </c>
      <c r="AY55" s="187">
        <f ca="1">(AY53-AY42+AY47+AY48)*Index_운영!AY10</f>
        <v>239677.79211945832</v>
      </c>
      <c r="AZ55" s="187">
        <f ca="1">(AZ53-AZ42+AZ47+AZ48)*Index_운영!AZ10</f>
        <v>245855.85786465512</v>
      </c>
      <c r="BA55" s="187">
        <f ca="1">(BA53-BA42+BA47+BA48)*Index_운영!BA10</f>
        <v>239469.28298678552</v>
      </c>
      <c r="BB55" s="187">
        <f ca="1">(BB53-BB42+BB47+BB48)*Index_운영!BB10</f>
        <v>-214451.67214993498</v>
      </c>
      <c r="BC55" s="187">
        <f ca="1">(BC53-BC42+BC47+BC48)*Index_운영!BC10</f>
        <v>253035.8928554421</v>
      </c>
      <c r="BD55" s="187">
        <f ca="1">(BD53-BD42+BD47+BD48)*Index_운영!BD10</f>
        <v>246651.87572261103</v>
      </c>
      <c r="BE55" s="187">
        <f ca="1">(BE53-BE42+BE47+BE48)*Index_운영!BE10</f>
        <v>254044.17397543901</v>
      </c>
      <c r="BF55" s="187">
        <f ca="1">(BF53-BF42+BF47+BF48)*Index_운영!BF10</f>
        <v>28095.59629418439</v>
      </c>
      <c r="BG55" s="187">
        <f ca="1">(BG53-BG42+BG47+BG48)*Index_운영!BG10</f>
        <v>246923.43182579221</v>
      </c>
      <c r="BH55" s="187">
        <f ca="1">(BH53-BH42+BH47+BH48)*Index_운영!BH10</f>
        <v>12163.537269351655</v>
      </c>
      <c r="BI55" s="187">
        <f ca="1">(BI53-BI42+BI47+BI48)*Index_운영!BI10</f>
        <v>246711.84349618779</v>
      </c>
      <c r="BJ55" s="187">
        <f ca="1">(BJ53-BJ42+BJ47+BJ48)*Index_운영!BJ10</f>
        <v>36102.240294937335</v>
      </c>
      <c r="BK55" s="187">
        <f ca="1">(BK53-BK42+BK47+BK48)*Index_운영!BK10</f>
        <v>247542.10904568181</v>
      </c>
      <c r="BL55" s="187">
        <f ca="1">(BL53-BL42+BL47+BL48)*Index_운영!BL10</f>
        <v>253694.04412301152</v>
      </c>
      <c r="BM55" s="187">
        <f ca="1">(BM53-BM42+BM47+BM48)*Index_운영!BM10</f>
        <v>247330.68469400148</v>
      </c>
      <c r="BN55" s="187">
        <f ca="1">(BN53-BN42+BN47+BN48)*Index_운영!BN10</f>
        <v>-215593.87441289856</v>
      </c>
      <c r="BO55" s="187">
        <f ca="1">(BO53-BO42+BO47+BO48)*Index_운영!BO10</f>
        <v>0</v>
      </c>
      <c r="BP55" s="187">
        <f ca="1">(BP53-BP42+BP47+BP48)*Index_운영!BP10</f>
        <v>0</v>
      </c>
      <c r="BQ55" s="187">
        <f ca="1">(BQ53-BQ42+BQ47+BQ48)*Index_운영!BQ10</f>
        <v>0</v>
      </c>
      <c r="BR55" s="187">
        <f ca="1">(BR53-BR42+BR47+BR48)*Index_운영!BR10</f>
        <v>0</v>
      </c>
      <c r="BS55" s="187">
        <f ca="1">(BS53-BS42+BS47+BS48)*Index_운영!BS10</f>
        <v>0</v>
      </c>
      <c r="BT55" s="187">
        <f ca="1">(BT53-BT42+BT47+BT48)*Index_운영!BT10</f>
        <v>0</v>
      </c>
      <c r="BU55" s="187">
        <f ca="1">(BU53-BU42+BU47+BU48)*Index_운영!BU10</f>
        <v>0</v>
      </c>
      <c r="BV55" s="187">
        <f ca="1">(BV53-BV42+BV47+BV48)*Index_운영!BV10</f>
        <v>0</v>
      </c>
      <c r="BW55" s="187">
        <f ca="1">(BW53-BW42+BW47+BW48)*Index_운영!BW10</f>
        <v>0</v>
      </c>
      <c r="BX55" s="187">
        <f ca="1">(BX53-BX42+BX47+BX48)*Index_운영!BX10</f>
        <v>0</v>
      </c>
      <c r="BY55" s="187">
        <f ca="1">(BY53-BY42+BY47+BY48)*Index_운영!BY10</f>
        <v>0</v>
      </c>
      <c r="BZ55" s="187">
        <f ca="1">(BZ53-BZ42+BZ47+BZ48)*Index_운영!BZ10</f>
        <v>0</v>
      </c>
      <c r="CA55" s="187">
        <f ca="1">(CA53-CA42+CA47+CA48)*Index_운영!CA10</f>
        <v>0</v>
      </c>
      <c r="CB55" s="187">
        <f ca="1">(CB53-CB42+CB47+CB48)*Index_운영!CB10</f>
        <v>0</v>
      </c>
      <c r="CC55" s="187">
        <f ca="1">(CC53-CC42+CC47+CC48)*Index_운영!CC10</f>
        <v>0</v>
      </c>
      <c r="CD55" s="187">
        <f ca="1">(CD53-CD42+CD47+CD48)*Index_운영!CD10</f>
        <v>0</v>
      </c>
      <c r="CE55" s="187">
        <f ca="1">(CE53-CE42+CE47+CE48)*Index_운영!CE10</f>
        <v>0</v>
      </c>
      <c r="CF55" s="187">
        <f ca="1">(CF53-CF42+CF47+CF48)*Index_운영!CF10</f>
        <v>0</v>
      </c>
      <c r="CG55" s="187">
        <f ca="1">(CG53-CG42+CG47+CG48)*Index_운영!CG10</f>
        <v>0</v>
      </c>
      <c r="CH55" s="187">
        <f ca="1">(CH53-CH42+CH47+CH48)*Index_운영!CH10</f>
        <v>0</v>
      </c>
      <c r="CI55" s="187">
        <f ca="1">(CI53-CI42+CI47+CI48)*Index_운영!CI10</f>
        <v>0</v>
      </c>
      <c r="CJ55" s="187">
        <f ca="1">(CJ53-CJ42+CJ47+CJ48)*Index_운영!CJ10</f>
        <v>0</v>
      </c>
      <c r="CK55" s="187">
        <f ca="1">(CK53-CK42+CK47+CK48)*Index_운영!CK10</f>
        <v>0</v>
      </c>
      <c r="CL55" s="187">
        <f ca="1">(CL53-CL42+CL47+CL48)*Index_운영!CL10</f>
        <v>0</v>
      </c>
      <c r="CM55" s="187">
        <f ca="1">(CM53-CM42+CM47+CM48)*Index_운영!CM10</f>
        <v>0</v>
      </c>
      <c r="CN55" s="187">
        <f ca="1">(CN53-CN42+CN47+CN48)*Index_운영!CN10</f>
        <v>0</v>
      </c>
      <c r="CO55" s="187">
        <f ca="1">(CO53-CO42+CO47+CO48)*Index_운영!CO10</f>
        <v>0</v>
      </c>
      <c r="CP55" s="187">
        <f ca="1">(CP53-CP42+CP47+CP48)*Index_운영!CP10</f>
        <v>0</v>
      </c>
      <c r="CQ55" s="187">
        <f ca="1">(CQ53-CQ42+CQ47+CQ48)*Index_운영!CQ10</f>
        <v>0</v>
      </c>
      <c r="CR55" s="187">
        <f ca="1">(CR53-CR42+CR47+CR48)*Index_운영!CR10</f>
        <v>0</v>
      </c>
      <c r="CS55" s="187">
        <f ca="1">(CS53-CS42+CS47+CS48)*Index_운영!CS10</f>
        <v>0</v>
      </c>
      <c r="CT55" s="187">
        <f ca="1">(CT53-CT42+CT47+CT48)*Index_운영!CT10</f>
        <v>0</v>
      </c>
      <c r="CU55" s="187">
        <f ca="1">(CU53-CU42+CU47+CU48)*Index_운영!CU10</f>
        <v>0</v>
      </c>
      <c r="CV55" s="187">
        <f ca="1">(CV53-CV42+CV47+CV48)*Index_운영!CV10</f>
        <v>0</v>
      </c>
      <c r="CW55" s="187">
        <f ca="1">(CW53-CW42+CW47+CW48)*Index_운영!CW10</f>
        <v>0</v>
      </c>
      <c r="CX55" s="187">
        <f ca="1">(CX53-CX42+CX47+CX48)*Index_운영!CX10</f>
        <v>0</v>
      </c>
      <c r="CY55" s="187">
        <f ca="1">(CY53-CY42+CY47+CY48)*Index_운영!CY10</f>
        <v>0</v>
      </c>
      <c r="CZ55" s="187">
        <f ca="1">(CZ53-CZ42+CZ47+CZ48)*Index_운영!CZ10</f>
        <v>0</v>
      </c>
      <c r="DA55" s="187">
        <f ca="1">(DA53-DA42+DA47+DA48)*Index_운영!DA10</f>
        <v>0</v>
      </c>
      <c r="DB55" s="187">
        <f ca="1">(DB53-DB42+DB47+DB48)*Index_운영!DB10</f>
        <v>0</v>
      </c>
      <c r="DC55" s="187">
        <f ca="1">(DC53-DC42+DC47+DC48)*Index_운영!DC10</f>
        <v>0</v>
      </c>
      <c r="DD55" s="187">
        <f ca="1">(DD53-DD42+DD47+DD48)*Index_운영!DD10</f>
        <v>0</v>
      </c>
      <c r="DE55" s="187">
        <f ca="1">(DE53-DE42+DE47+DE48)*Index_운영!DE10</f>
        <v>0</v>
      </c>
      <c r="DF55" s="187">
        <f ca="1">(DF53-DF42+DF47+DF48)*Index_운영!DF10</f>
        <v>0</v>
      </c>
      <c r="DG55" s="187">
        <f ca="1">(DG53-DG42+DG47+DG48)*Index_운영!DG10</f>
        <v>0</v>
      </c>
      <c r="DH55" s="187">
        <f ca="1">(DH53-DH42+DH47+DH48)*Index_운영!DH10</f>
        <v>0</v>
      </c>
      <c r="DI55" s="187">
        <f ca="1">(DI53-DI42+DI47+DI48)*Index_운영!DI10</f>
        <v>0</v>
      </c>
      <c r="DJ55" s="187">
        <f ca="1">(DJ53-DJ42+DJ47+DJ48)*Index_운영!DJ10</f>
        <v>0</v>
      </c>
      <c r="DK55" s="187">
        <f ca="1">(DK53-DK42+DK47+DK48)*Index_운영!DK10</f>
        <v>0</v>
      </c>
      <c r="DL55" s="187">
        <f ca="1">(DL53-DL42+DL47+DL48)*Index_운영!DL10</f>
        <v>0</v>
      </c>
      <c r="DM55" s="187">
        <f ca="1">(DM53-DM42+DM47+DM48)*Index_운영!DM10</f>
        <v>0</v>
      </c>
      <c r="DN55" s="187">
        <f ca="1">(DN53-DN42+DN47+DN48)*Index_운영!DN10</f>
        <v>0</v>
      </c>
      <c r="DO55" s="187">
        <f ca="1">(DO53-DO42+DO47+DO48)*Index_운영!DO10</f>
        <v>0</v>
      </c>
      <c r="DP55" s="187">
        <f ca="1">(DP53-DP42+DP47+DP48)*Index_운영!DP10</f>
        <v>0</v>
      </c>
      <c r="DQ55" s="187">
        <f ca="1">(DQ53-DQ42+DQ47+DQ48)*Index_운영!DQ10</f>
        <v>0</v>
      </c>
      <c r="DR55" s="187">
        <f ca="1">(DR53-DR42+DR47+DR48)*Index_운영!DR10</f>
        <v>0</v>
      </c>
      <c r="DS55" s="187">
        <f ca="1">(DS53-DS42+DS47+DS48)*Index_운영!DS10</f>
        <v>0</v>
      </c>
      <c r="DT55" s="187">
        <f ca="1">(DT53-DT42+DT47+DT48)*Index_운영!DT10</f>
        <v>0</v>
      </c>
      <c r="DU55" s="187">
        <f ca="1">(DU53-DU42+DU47+DU48)*Index_운영!DU10</f>
        <v>0</v>
      </c>
      <c r="DV55" s="187">
        <f ca="1">(DV53-DV42+DV47+DV48)*Index_운영!DV10</f>
        <v>0</v>
      </c>
    </row>
    <row r="56" spans="1:126" outlineLevel="1" x14ac:dyDescent="0.4">
      <c r="C56" s="21" t="s">
        <v>115</v>
      </c>
      <c r="F56" s="186">
        <f>(F42-F47-F48)*Index_운영!F10</f>
        <v>0</v>
      </c>
      <c r="G56" s="187">
        <f>(G42-G47-G48)*Index_운영!G10</f>
        <v>0</v>
      </c>
      <c r="H56" s="187">
        <f>(H42-H47-H48)*Index_운영!H10</f>
        <v>0</v>
      </c>
      <c r="I56" s="187">
        <f>(I42-I47-I48)*Index_운영!I10</f>
        <v>0</v>
      </c>
      <c r="J56" s="187">
        <f>(J42-J47-J48)*Index_운영!J10</f>
        <v>0</v>
      </c>
      <c r="K56" s="187">
        <f>(K42-K47-K48)*Index_운영!K10</f>
        <v>0</v>
      </c>
      <c r="L56" s="187">
        <f>(L42-L47-L48)*Index_운영!L10</f>
        <v>0</v>
      </c>
      <c r="M56" s="187">
        <f>(M42-M47-M48)*Index_운영!M10</f>
        <v>0</v>
      </c>
      <c r="N56" s="187">
        <f>(N42-N47-N48)*Index_운영!N10</f>
        <v>0</v>
      </c>
      <c r="O56" s="187">
        <f>(O42-O47-O48)*Index_운영!O10</f>
        <v>0</v>
      </c>
      <c r="P56" s="187">
        <f>(P42-P47-P48)*Index_운영!P10</f>
        <v>0</v>
      </c>
      <c r="Q56" s="187">
        <f>(Q42-Q47-Q48)*Index_운영!Q10</f>
        <v>0</v>
      </c>
      <c r="R56" s="187">
        <f>(R42-R47-R48)*Index_운영!R10</f>
        <v>0</v>
      </c>
      <c r="S56" s="187">
        <f>(S42-S47-S48)*Index_운영!S10</f>
        <v>0</v>
      </c>
      <c r="T56" s="187">
        <f>(T42-T47-T48)*Index_운영!T10</f>
        <v>0</v>
      </c>
      <c r="U56" s="187">
        <f>(U42-U47-U48)*Index_운영!U10</f>
        <v>0</v>
      </c>
      <c r="V56" s="187">
        <f>(V42-V47-V48)*Index_운영!V10</f>
        <v>0</v>
      </c>
      <c r="W56" s="187">
        <f>(W42-W47-W48)*Index_운영!W10</f>
        <v>0</v>
      </c>
      <c r="X56" s="187">
        <f>(X42-X47-X48)*Index_운영!X10</f>
        <v>0</v>
      </c>
      <c r="Y56" s="187">
        <f>(Y42-Y47-Y48)*Index_운영!Y10</f>
        <v>0</v>
      </c>
      <c r="Z56" s="187">
        <f>(Z42-Z47-Z48)*Index_운영!Z10</f>
        <v>0</v>
      </c>
      <c r="AA56" s="187">
        <f>(AA42-AA47-AA48)*Index_운영!AA10</f>
        <v>0</v>
      </c>
      <c r="AB56" s="187">
        <f>(AB42-AB47-AB48)*Index_운영!AB10</f>
        <v>0</v>
      </c>
      <c r="AC56" s="187">
        <f>(AC42-AC47-AC48)*Index_운영!AC10</f>
        <v>0</v>
      </c>
      <c r="AD56" s="187">
        <f>(AD42-AD47-AD48)*Index_운영!AD10</f>
        <v>0</v>
      </c>
      <c r="AE56" s="187">
        <f>(AE42-AE47-AE48)*Index_운영!AE10</f>
        <v>0</v>
      </c>
      <c r="AF56" s="187">
        <f>(AF42-AF47-AF48)*Index_운영!AF10</f>
        <v>0</v>
      </c>
      <c r="AG56" s="187">
        <f>(AG42-AG47-AG48)*Index_운영!AG10</f>
        <v>0</v>
      </c>
      <c r="AH56" s="187">
        <f>(AH42-AH47-AH48)*Index_운영!AH10</f>
        <v>0</v>
      </c>
      <c r="AI56" s="187">
        <f>(AI42-AI47-AI48)*Index_운영!AI10</f>
        <v>0</v>
      </c>
      <c r="AJ56" s="187">
        <f>(AJ42-AJ47-AJ48)*Index_운영!AJ10</f>
        <v>0</v>
      </c>
      <c r="AK56" s="187">
        <f>(AK42-AK47-AK48)*Index_운영!AK10</f>
        <v>0</v>
      </c>
      <c r="AL56" s="187">
        <f>(AL42-AL47-AL48)*Index_운영!AL10</f>
        <v>0</v>
      </c>
      <c r="AM56" s="187">
        <f>(AM42-AM47-AM48)*Index_운영!AM10</f>
        <v>0</v>
      </c>
      <c r="AN56" s="187">
        <f>(AN42-AN47-AN48)*Index_운영!AN10</f>
        <v>0</v>
      </c>
      <c r="AO56" s="187">
        <f>(AO42-AO47-AO48)*Index_운영!AO10</f>
        <v>0</v>
      </c>
      <c r="AP56" s="187">
        <f>(AP42-AP47-AP48)*Index_운영!AP10</f>
        <v>0</v>
      </c>
      <c r="AQ56" s="187">
        <f>(AQ42-AQ47-AQ48)*Index_운영!AQ10</f>
        <v>0</v>
      </c>
      <c r="AR56" s="187">
        <f>(AR42-AR47-AR48)*Index_운영!AR10</f>
        <v>0</v>
      </c>
      <c r="AS56" s="187">
        <f>(AS42-AS47-AS48)*Index_운영!AS10</f>
        <v>0</v>
      </c>
      <c r="AT56" s="187">
        <f>(AT42-AT47-AT48)*Index_운영!AT10</f>
        <v>0</v>
      </c>
      <c r="AU56" s="187">
        <f>(AU42-AU47-AU48)*Index_운영!AU10</f>
        <v>0</v>
      </c>
      <c r="AV56" s="187">
        <f>(AV42-AV47-AV48)*Index_운영!AV10</f>
        <v>0</v>
      </c>
      <c r="AW56" s="187">
        <f>(AW42-AW47-AW48)*Index_운영!AW10</f>
        <v>0</v>
      </c>
      <c r="AX56" s="187">
        <f>(AX42-AX47-AX48)*Index_운영!AX10</f>
        <v>0</v>
      </c>
      <c r="AY56" s="187">
        <f>(AY42-AY47-AY48)*Index_운영!AY10</f>
        <v>0</v>
      </c>
      <c r="AZ56" s="187">
        <f>(AZ42-AZ47-AZ48)*Index_운영!AZ10</f>
        <v>0</v>
      </c>
      <c r="BA56" s="187">
        <f>(BA42-BA47-BA48)*Index_운영!BA10</f>
        <v>0</v>
      </c>
      <c r="BB56" s="187">
        <f>(BB42-BB47-BB48)*Index_운영!BB10</f>
        <v>0</v>
      </c>
      <c r="BC56" s="187">
        <f>(BC42-BC47-BC48)*Index_운영!BC10</f>
        <v>0</v>
      </c>
      <c r="BD56" s="187">
        <f>(BD42-BD47-BD48)*Index_운영!BD10</f>
        <v>0</v>
      </c>
      <c r="BE56" s="187">
        <f>(BE42-BE47-BE48)*Index_운영!BE10</f>
        <v>0</v>
      </c>
      <c r="BF56" s="187">
        <f>(BF42-BF47-BF48)*Index_운영!BF10</f>
        <v>0</v>
      </c>
      <c r="BG56" s="187">
        <f>(BG42-BG47-BG48)*Index_운영!BG10</f>
        <v>0</v>
      </c>
      <c r="BH56" s="187">
        <f>(BH42-BH47-BH48)*Index_운영!BH10</f>
        <v>0</v>
      </c>
      <c r="BI56" s="187">
        <f>(BI42-BI47-BI48)*Index_운영!BI10</f>
        <v>0</v>
      </c>
      <c r="BJ56" s="187">
        <f>(BJ42-BJ47-BJ48)*Index_운영!BJ10</f>
        <v>0</v>
      </c>
      <c r="BK56" s="187">
        <f>(BK42-BK47-BK48)*Index_운영!BK10</f>
        <v>0</v>
      </c>
      <c r="BL56" s="187">
        <f>(BL42-BL47-BL48)*Index_운영!BL10</f>
        <v>0</v>
      </c>
      <c r="BM56" s="187">
        <f>(BM42-BM47-BM48)*Index_운영!BM10</f>
        <v>0</v>
      </c>
      <c r="BN56" s="187">
        <f>(BN42-BN47-BN48)*Index_운영!BN10</f>
        <v>4916233.8955356879</v>
      </c>
      <c r="BO56" s="187">
        <f>(BO42-BO47-BO48)*Index_운영!BO10</f>
        <v>0</v>
      </c>
      <c r="BP56" s="187">
        <f>(BP42-BP47-BP48)*Index_운영!BP10</f>
        <v>0</v>
      </c>
      <c r="BQ56" s="187">
        <f>(BQ42-BQ47-BQ48)*Index_운영!BQ10</f>
        <v>0</v>
      </c>
      <c r="BR56" s="187">
        <f>(BR42-BR47-BR48)*Index_운영!BR10</f>
        <v>0</v>
      </c>
      <c r="BS56" s="187">
        <f>(BS42-BS47-BS48)*Index_운영!BS10</f>
        <v>0</v>
      </c>
      <c r="BT56" s="187">
        <f>(BT42-BT47-BT48)*Index_운영!BT10</f>
        <v>0</v>
      </c>
      <c r="BU56" s="187">
        <f>(BU42-BU47-BU48)*Index_운영!BU10</f>
        <v>0</v>
      </c>
      <c r="BV56" s="187">
        <f>(BV42-BV47-BV48)*Index_운영!BV10</f>
        <v>0</v>
      </c>
      <c r="BW56" s="187">
        <f>(BW42-BW47-BW48)*Index_운영!BW10</f>
        <v>0</v>
      </c>
      <c r="BX56" s="187">
        <f>(BX42-BX47-BX48)*Index_운영!BX10</f>
        <v>0</v>
      </c>
      <c r="BY56" s="187">
        <f>(BY42-BY47-BY48)*Index_운영!BY10</f>
        <v>0</v>
      </c>
      <c r="BZ56" s="187">
        <f>(BZ42-BZ47-BZ48)*Index_운영!BZ10</f>
        <v>0</v>
      </c>
      <c r="CA56" s="187">
        <f>(CA42-CA47-CA48)*Index_운영!CA10</f>
        <v>0</v>
      </c>
      <c r="CB56" s="187">
        <f>(CB42-CB47-CB48)*Index_운영!CB10</f>
        <v>0</v>
      </c>
      <c r="CC56" s="187">
        <f>(CC42-CC47-CC48)*Index_운영!CC10</f>
        <v>0</v>
      </c>
      <c r="CD56" s="187">
        <f>(CD42-CD47-CD48)*Index_운영!CD10</f>
        <v>0</v>
      </c>
      <c r="CE56" s="187">
        <f>(CE42-CE47-CE48)*Index_운영!CE10</f>
        <v>0</v>
      </c>
      <c r="CF56" s="187">
        <f>(CF42-CF47-CF48)*Index_운영!CF10</f>
        <v>0</v>
      </c>
      <c r="CG56" s="187">
        <f>(CG42-CG47-CG48)*Index_운영!CG10</f>
        <v>0</v>
      </c>
      <c r="CH56" s="187">
        <f>(CH42-CH47-CH48)*Index_운영!CH10</f>
        <v>0</v>
      </c>
      <c r="CI56" s="187">
        <f>(CI42-CI47-CI48)*Index_운영!CI10</f>
        <v>0</v>
      </c>
      <c r="CJ56" s="187">
        <f>(CJ42-CJ47-CJ48)*Index_운영!CJ10</f>
        <v>0</v>
      </c>
      <c r="CK56" s="187">
        <f>(CK42-CK47-CK48)*Index_운영!CK10</f>
        <v>0</v>
      </c>
      <c r="CL56" s="187">
        <f>(CL42-CL47-CL48)*Index_운영!CL10</f>
        <v>0</v>
      </c>
      <c r="CM56" s="187">
        <f>(CM42-CM47-CM48)*Index_운영!CM10</f>
        <v>0</v>
      </c>
      <c r="CN56" s="187">
        <f>(CN42-CN47-CN48)*Index_운영!CN10</f>
        <v>0</v>
      </c>
      <c r="CO56" s="187">
        <f>(CO42-CO47-CO48)*Index_운영!CO10</f>
        <v>0</v>
      </c>
      <c r="CP56" s="187">
        <f>(CP42-CP47-CP48)*Index_운영!CP10</f>
        <v>0</v>
      </c>
      <c r="CQ56" s="187">
        <f>(CQ42-CQ47-CQ48)*Index_운영!CQ10</f>
        <v>0</v>
      </c>
      <c r="CR56" s="187">
        <f>(CR42-CR47-CR48)*Index_운영!CR10</f>
        <v>0</v>
      </c>
      <c r="CS56" s="187">
        <f>(CS42-CS47-CS48)*Index_운영!CS10</f>
        <v>0</v>
      </c>
      <c r="CT56" s="187">
        <f>(CT42-CT47-CT48)*Index_운영!CT10</f>
        <v>0</v>
      </c>
      <c r="CU56" s="187">
        <f>(CU42-CU47-CU48)*Index_운영!CU10</f>
        <v>0</v>
      </c>
      <c r="CV56" s="187">
        <f>(CV42-CV47-CV48)*Index_운영!CV10</f>
        <v>0</v>
      </c>
      <c r="CW56" s="187">
        <f>(CW42-CW47-CW48)*Index_운영!CW10</f>
        <v>0</v>
      </c>
      <c r="CX56" s="187">
        <f>(CX42-CX47-CX48)*Index_운영!CX10</f>
        <v>0</v>
      </c>
      <c r="CY56" s="187">
        <f>(CY42-CY47-CY48)*Index_운영!CY10</f>
        <v>0</v>
      </c>
      <c r="CZ56" s="187">
        <f>(CZ42-CZ47-CZ48)*Index_운영!CZ10</f>
        <v>0</v>
      </c>
      <c r="DA56" s="187">
        <f>(DA42-DA47-DA48)*Index_운영!DA10</f>
        <v>0</v>
      </c>
      <c r="DB56" s="187">
        <f>(DB42-DB47-DB48)*Index_운영!DB10</f>
        <v>0</v>
      </c>
      <c r="DC56" s="187">
        <f>(DC42-DC47-DC48)*Index_운영!DC10</f>
        <v>0</v>
      </c>
      <c r="DD56" s="187">
        <f>(DD42-DD47-DD48)*Index_운영!DD10</f>
        <v>0</v>
      </c>
      <c r="DE56" s="187">
        <f>(DE42-DE47-DE48)*Index_운영!DE10</f>
        <v>0</v>
      </c>
      <c r="DF56" s="187">
        <f>(DF42-DF47-DF48)*Index_운영!DF10</f>
        <v>0</v>
      </c>
      <c r="DG56" s="187">
        <f>(DG42-DG47-DG48)*Index_운영!DG10</f>
        <v>0</v>
      </c>
      <c r="DH56" s="187">
        <f>(DH42-DH47-DH48)*Index_운영!DH10</f>
        <v>0</v>
      </c>
      <c r="DI56" s="187">
        <f>(DI42-DI47-DI48)*Index_운영!DI10</f>
        <v>0</v>
      </c>
      <c r="DJ56" s="187">
        <f>(DJ42-DJ47-DJ48)*Index_운영!DJ10</f>
        <v>0</v>
      </c>
      <c r="DK56" s="187">
        <f>(DK42-DK47-DK48)*Index_운영!DK10</f>
        <v>0</v>
      </c>
      <c r="DL56" s="187">
        <f>(DL42-DL47-DL48)*Index_운영!DL10</f>
        <v>0</v>
      </c>
      <c r="DM56" s="187">
        <f>(DM42-DM47-DM48)*Index_운영!DM10</f>
        <v>0</v>
      </c>
      <c r="DN56" s="187">
        <f>(DN42-DN47-DN48)*Index_운영!DN10</f>
        <v>0</v>
      </c>
      <c r="DO56" s="187">
        <f>(DO42-DO47-DO48)*Index_운영!DO10</f>
        <v>0</v>
      </c>
      <c r="DP56" s="187">
        <f>(DP42-DP47-DP48)*Index_운영!DP10</f>
        <v>0</v>
      </c>
      <c r="DQ56" s="187">
        <f>(DQ42-DQ47-DQ48)*Index_운영!DQ10</f>
        <v>0</v>
      </c>
      <c r="DR56" s="187">
        <f>(DR42-DR47-DR48)*Index_운영!DR10</f>
        <v>0</v>
      </c>
      <c r="DS56" s="187">
        <f>(DS42-DS47-DS48)*Index_운영!DS10</f>
        <v>0</v>
      </c>
      <c r="DT56" s="187">
        <f>(DT42-DT47-DT48)*Index_운영!DT10</f>
        <v>0</v>
      </c>
      <c r="DU56" s="187">
        <f>(DU42-DU47-DU48)*Index_운영!DU10</f>
        <v>0</v>
      </c>
      <c r="DV56" s="187">
        <f>(DV42-DV47-DV48)*Index_운영!DV10</f>
        <v>0</v>
      </c>
    </row>
    <row r="57" spans="1:126" ht="4.95" customHeight="1" x14ac:dyDescent="0.4">
      <c r="F57" s="186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187"/>
      <c r="DE57" s="187"/>
      <c r="DF57" s="187"/>
      <c r="DG57" s="187"/>
      <c r="DH57" s="187"/>
      <c r="DI57" s="187"/>
      <c r="DJ57" s="187"/>
      <c r="DK57" s="187"/>
      <c r="DL57" s="187"/>
      <c r="DM57" s="187"/>
      <c r="DN57" s="187"/>
      <c r="DO57" s="187"/>
      <c r="DP57" s="187"/>
      <c r="DQ57" s="187"/>
      <c r="DR57" s="187"/>
      <c r="DS57" s="187"/>
      <c r="DT57" s="187"/>
      <c r="DU57" s="187"/>
      <c r="DV57" s="187"/>
    </row>
    <row r="58" spans="1:126" s="45" customFormat="1" x14ac:dyDescent="0.4">
      <c r="A58" s="728"/>
      <c r="B58" s="45" t="s">
        <v>116</v>
      </c>
      <c r="F58" s="46">
        <f>F62</f>
        <v>0</v>
      </c>
      <c r="G58" s="47">
        <f ca="1">G62</f>
        <v>193964.62465259267</v>
      </c>
      <c r="H58" s="47">
        <f t="shared" ref="H58:BS58" ca="1" si="36">H62</f>
        <v>328697.24888505146</v>
      </c>
      <c r="I58" s="47">
        <f t="shared" ca="1" si="36"/>
        <v>0</v>
      </c>
      <c r="J58" s="47">
        <f t="shared" ca="1" si="36"/>
        <v>-66996.661487698031</v>
      </c>
      <c r="K58" s="47">
        <f t="shared" ca="1" si="36"/>
        <v>120735.39570216523</v>
      </c>
      <c r="L58" s="47">
        <f t="shared" ca="1" si="36"/>
        <v>0</v>
      </c>
      <c r="M58" s="47">
        <f t="shared" ca="1" si="36"/>
        <v>187630.64295561649</v>
      </c>
      <c r="N58" s="47">
        <f t="shared" ca="1" si="36"/>
        <v>181175.43512037167</v>
      </c>
      <c r="O58" s="47">
        <f t="shared" ca="1" si="36"/>
        <v>0</v>
      </c>
      <c r="P58" s="47">
        <f t="shared" ca="1" si="36"/>
        <v>194597.53007169353</v>
      </c>
      <c r="Q58" s="47">
        <f t="shared" ca="1" si="36"/>
        <v>382775.95718058769</v>
      </c>
      <c r="R58" s="47">
        <f t="shared" ca="1" si="36"/>
        <v>0</v>
      </c>
      <c r="S58" s="47">
        <f t="shared" ca="1" si="36"/>
        <v>196496.35166625888</v>
      </c>
      <c r="T58" s="47">
        <f t="shared" ca="1" si="36"/>
        <v>370021.32649609016</v>
      </c>
      <c r="U58" s="47">
        <f t="shared" ca="1" si="36"/>
        <v>0</v>
      </c>
      <c r="V58" s="47">
        <f t="shared" ca="1" si="36"/>
        <v>-32349.383684993663</v>
      </c>
      <c r="W58" s="47">
        <f t="shared" ca="1" si="36"/>
        <v>156781.14990539622</v>
      </c>
      <c r="X58" s="47">
        <f t="shared" ca="1" si="36"/>
        <v>0</v>
      </c>
      <c r="Y58" s="47">
        <f t="shared" ca="1" si="36"/>
        <v>188988.53788122599</v>
      </c>
      <c r="Z58" s="47">
        <f t="shared" ca="1" si="36"/>
        <v>179889.07450081516</v>
      </c>
      <c r="AA58" s="47">
        <f t="shared" ca="1" si="36"/>
        <v>0</v>
      </c>
      <c r="AB58" s="47">
        <f t="shared" ca="1" si="36"/>
        <v>195979.22575330889</v>
      </c>
      <c r="AC58" s="47">
        <f t="shared" ca="1" si="36"/>
        <v>385520.10201596119</v>
      </c>
      <c r="AD58" s="47">
        <f t="shared" ca="1" si="36"/>
        <v>0</v>
      </c>
      <c r="AE58" s="47">
        <f t="shared" ca="1" si="36"/>
        <v>238556.36621094271</v>
      </c>
      <c r="AF58" s="47">
        <f t="shared" ca="1" si="36"/>
        <v>462444.04086521349</v>
      </c>
      <c r="AG58" s="47">
        <f t="shared" ca="1" si="36"/>
        <v>0</v>
      </c>
      <c r="AH58" s="47">
        <f t="shared" ca="1" si="36"/>
        <v>13834.053531769983</v>
      </c>
      <c r="AI58" s="47">
        <f t="shared" ca="1" si="36"/>
        <v>245655.69296577977</v>
      </c>
      <c r="AJ58" s="47">
        <f t="shared" ca="1" si="36"/>
        <v>0</v>
      </c>
      <c r="AK58" s="47">
        <f t="shared" ca="1" si="36"/>
        <v>231625.14253699471</v>
      </c>
      <c r="AL58" s="47">
        <f t="shared" ca="1" si="36"/>
        <v>261105.12779913121</v>
      </c>
      <c r="AM58" s="47">
        <f t="shared" ca="1" si="36"/>
        <v>0</v>
      </c>
      <c r="AN58" s="47">
        <f t="shared" ca="1" si="36"/>
        <v>238619.89625956272</v>
      </c>
      <c r="AO58" s="47">
        <f t="shared" ca="1" si="36"/>
        <v>470847.88188977004</v>
      </c>
      <c r="AP58" s="47">
        <f t="shared" ca="1" si="36"/>
        <v>0</v>
      </c>
      <c r="AQ58" s="47">
        <f t="shared" ca="1" si="36"/>
        <v>245778.95862840014</v>
      </c>
      <c r="AR58" s="47">
        <f t="shared" ca="1" si="36"/>
        <v>485168.57363831892</v>
      </c>
      <c r="AS58" s="47">
        <f t="shared" ca="1" si="36"/>
        <v>0</v>
      </c>
      <c r="AT58" s="47">
        <f t="shared" ca="1" si="36"/>
        <v>25116.950509805727</v>
      </c>
      <c r="AU58" s="47">
        <f t="shared" ca="1" si="36"/>
        <v>264183.93487127149</v>
      </c>
      <c r="AV58" s="47">
        <f t="shared" ca="1" si="36"/>
        <v>0</v>
      </c>
      <c r="AW58" s="47">
        <f t="shared" ca="1" si="36"/>
        <v>238857.49005276704</v>
      </c>
      <c r="AX58" s="47">
        <f t="shared" ca="1" si="36"/>
        <v>271389.8997188005</v>
      </c>
      <c r="AY58" s="47">
        <f t="shared" ca="1" si="36"/>
        <v>0</v>
      </c>
      <c r="AZ58" s="47">
        <f t="shared" ca="1" si="36"/>
        <v>245855.85786465512</v>
      </c>
      <c r="BA58" s="47">
        <f t="shared" ca="1" si="36"/>
        <v>485325.14085144061</v>
      </c>
      <c r="BB58" s="47">
        <f t="shared" ca="1" si="36"/>
        <v>0</v>
      </c>
      <c r="BC58" s="47">
        <f t="shared" ca="1" si="36"/>
        <v>253035.8928554421</v>
      </c>
      <c r="BD58" s="47">
        <f t="shared" ca="1" si="36"/>
        <v>499687.7685780531</v>
      </c>
      <c r="BE58" s="47">
        <f t="shared" ca="1" si="36"/>
        <v>0</v>
      </c>
      <c r="BF58" s="47">
        <f t="shared" ca="1" si="36"/>
        <v>28095.59629418439</v>
      </c>
      <c r="BG58" s="47">
        <f t="shared" ca="1" si="36"/>
        <v>275019.02811997663</v>
      </c>
      <c r="BH58" s="47">
        <f t="shared" ca="1" si="36"/>
        <v>0</v>
      </c>
      <c r="BI58" s="47">
        <f t="shared" ca="1" si="36"/>
        <v>246711.84349618779</v>
      </c>
      <c r="BJ58" s="47">
        <f t="shared" ca="1" si="36"/>
        <v>282814.0837911251</v>
      </c>
      <c r="BK58" s="47">
        <f t="shared" ca="1" si="36"/>
        <v>0</v>
      </c>
      <c r="BL58" s="47">
        <f t="shared" ca="1" si="36"/>
        <v>253694.04412301152</v>
      </c>
      <c r="BM58" s="47">
        <f t="shared" ca="1" si="36"/>
        <v>501024.72881701298</v>
      </c>
      <c r="BN58" s="47">
        <f t="shared" ca="1" si="36"/>
        <v>0</v>
      </c>
      <c r="BO58" s="47">
        <f t="shared" ca="1" si="36"/>
        <v>449337.75771128136</v>
      </c>
      <c r="BP58" s="47">
        <f t="shared" ca="1" si="36"/>
        <v>898045.54908157408</v>
      </c>
      <c r="BQ58" s="47">
        <f t="shared" ca="1" si="36"/>
        <v>1347383.3067928555</v>
      </c>
      <c r="BR58" s="47">
        <f t="shared" ca="1" si="36"/>
        <v>1573687.7109604678</v>
      </c>
      <c r="BS58" s="47">
        <f t="shared" ca="1" si="36"/>
        <v>2022265.7565727523</v>
      </c>
      <c r="BT58" s="47">
        <f t="shared" ref="BT58:DV58" ca="1" si="37">BT62</f>
        <v>2218694.7796566966</v>
      </c>
      <c r="BU58" s="47">
        <f t="shared" ca="1" si="37"/>
        <v>2667272.825268981</v>
      </c>
      <c r="BV58" s="47">
        <f t="shared" ca="1" si="37"/>
        <v>2894081.6353666065</v>
      </c>
      <c r="BW58" s="47">
        <f t="shared" ca="1" si="37"/>
        <v>3342659.680978891</v>
      </c>
      <c r="BX58" s="47">
        <f t="shared" ca="1" si="37"/>
        <v>3791871.8782791966</v>
      </c>
      <c r="BY58" s="47">
        <f t="shared" ca="1" si="37"/>
        <v>4240449.923891481</v>
      </c>
      <c r="BZ58" s="47">
        <f t="shared" ca="1" si="37"/>
        <v>4216443.1420794427</v>
      </c>
      <c r="CA58" s="47">
        <f t="shared" ca="1" si="37"/>
        <v>4440199.0214721169</v>
      </c>
      <c r="CB58" s="47">
        <f t="shared" ca="1" si="37"/>
        <v>4663320.7491767704</v>
      </c>
      <c r="CC58" s="47">
        <f t="shared" ca="1" si="37"/>
        <v>4887076.6285694446</v>
      </c>
      <c r="CD58" s="47">
        <f t="shared" ca="1" si="37"/>
        <v>4883346.9013273641</v>
      </c>
      <c r="CE58" s="47">
        <f t="shared" ca="1" si="37"/>
        <v>5126127.1990373861</v>
      </c>
      <c r="CF58" s="47">
        <f t="shared" ca="1" si="37"/>
        <v>5287510.0659097107</v>
      </c>
      <c r="CG58" s="47">
        <f t="shared" ca="1" si="37"/>
        <v>5530290.3636197327</v>
      </c>
      <c r="CH58" s="47">
        <f t="shared" ca="1" si="37"/>
        <v>5546219.2106515132</v>
      </c>
      <c r="CI58" s="47">
        <f t="shared" ca="1" si="37"/>
        <v>5788999.5083615351</v>
      </c>
      <c r="CJ58" s="47">
        <f t="shared" ca="1" si="37"/>
        <v>6031779.8103400497</v>
      </c>
      <c r="CK58" s="47">
        <f t="shared" ca="1" si="37"/>
        <v>6274560.1080500716</v>
      </c>
      <c r="CL58" s="47">
        <f t="shared" ca="1" si="37"/>
        <v>6211936.8816187046</v>
      </c>
      <c r="CM58" s="47">
        <f t="shared" ca="1" si="37"/>
        <v>6376016.8945957609</v>
      </c>
      <c r="CN58" s="47">
        <f t="shared" ca="1" si="37"/>
        <v>6540096.9033043245</v>
      </c>
      <c r="CO58" s="47">
        <f t="shared" ca="1" si="37"/>
        <v>6704176.9162813807</v>
      </c>
      <c r="CP58" s="47">
        <f t="shared" ca="1" si="37"/>
        <v>6636868.4409442749</v>
      </c>
      <c r="CQ58" s="47">
        <f t="shared" ca="1" si="37"/>
        <v>6800948.4496528385</v>
      </c>
      <c r="CR58" s="47">
        <f t="shared" ca="1" si="37"/>
        <v>6937717.4867866049</v>
      </c>
      <c r="CS58" s="47">
        <f t="shared" ca="1" si="37"/>
        <v>7101797.4954951685</v>
      </c>
      <c r="CT58" s="47">
        <f t="shared" ca="1" si="37"/>
        <v>7034489.0244265562</v>
      </c>
      <c r="CU58" s="47">
        <f t="shared" ca="1" si="37"/>
        <v>7198569.0331351198</v>
      </c>
      <c r="CV58" s="47">
        <f t="shared" ca="1" si="37"/>
        <v>7362649.046112176</v>
      </c>
      <c r="CW58" s="47">
        <f t="shared" ca="1" si="37"/>
        <v>7526729.0548207397</v>
      </c>
      <c r="CX58" s="47">
        <f t="shared" ca="1" si="37"/>
        <v>7434497.5901965201</v>
      </c>
      <c r="CY58" s="47">
        <f t="shared" ca="1" si="37"/>
        <v>7558866.1251326771</v>
      </c>
      <c r="CZ58" s="47">
        <f t="shared" ca="1" si="37"/>
        <v>7683234.6558003407</v>
      </c>
      <c r="DA58" s="47">
        <f t="shared" ca="1" si="37"/>
        <v>7807603.1907364978</v>
      </c>
      <c r="DB58" s="47">
        <f t="shared" ca="1" si="37"/>
        <v>7695955.4676775793</v>
      </c>
      <c r="DC58" s="47">
        <f t="shared" ca="1" si="37"/>
        <v>7820323.9987067822</v>
      </c>
      <c r="DD58" s="47">
        <f t="shared" ca="1" si="37"/>
        <v>7944692.5382496463</v>
      </c>
      <c r="DE58" s="47">
        <f t="shared" ca="1" si="37"/>
        <v>8069061.0692788493</v>
      </c>
      <c r="DF58" s="47">
        <f t="shared" ca="1" si="37"/>
        <v>7957413.3508383008</v>
      </c>
      <c r="DG58" s="47">
        <f t="shared" ca="1" si="37"/>
        <v>8081781.8818675037</v>
      </c>
      <c r="DH58" s="47">
        <f t="shared" ca="1" si="37"/>
        <v>8206150.4171535298</v>
      </c>
      <c r="DI58" s="47">
        <f t="shared" ca="1" si="37"/>
        <v>8330518.9481827263</v>
      </c>
      <c r="DJ58" s="47">
        <f t="shared" ca="1" si="37"/>
        <v>8221049.8370582126</v>
      </c>
      <c r="DK58" s="47">
        <f t="shared" ca="1" si="37"/>
        <v>8345467.903561377</v>
      </c>
      <c r="DL58" s="47">
        <f t="shared" ca="1" si="37"/>
        <v>8469885.9658077564</v>
      </c>
      <c r="DM58" s="47">
        <f t="shared" ca="1" si="37"/>
        <v>8594304.0323109441</v>
      </c>
      <c r="DN58" s="47">
        <f t="shared" ca="1" si="37"/>
        <v>8477985.5157561377</v>
      </c>
      <c r="DO58" s="47">
        <f t="shared" ca="1" si="37"/>
        <v>8602403.5112070926</v>
      </c>
      <c r="DP58" s="47">
        <f t="shared" ca="1" si="37"/>
        <v>8726821.5258931629</v>
      </c>
      <c r="DQ58" s="47">
        <f t="shared" ca="1" si="37"/>
        <v>8851239.5213456396</v>
      </c>
      <c r="DR58" s="47">
        <f t="shared" ca="1" si="37"/>
        <v>8734920.9444076661</v>
      </c>
      <c r="DS58" s="47">
        <f t="shared" ca="1" si="37"/>
        <v>8859338.9398549851</v>
      </c>
      <c r="DT58" s="47">
        <f t="shared" ca="1" si="37"/>
        <v>8983756.9417065587</v>
      </c>
      <c r="DU58" s="47">
        <f t="shared" ca="1" si="37"/>
        <v>9108174.9371429663</v>
      </c>
      <c r="DV58" s="47">
        <f t="shared" ca="1" si="37"/>
        <v>8994078.5375977792</v>
      </c>
    </row>
    <row r="59" spans="1:126" outlineLevel="1" x14ac:dyDescent="0.4">
      <c r="C59" s="21" t="s">
        <v>94</v>
      </c>
      <c r="F59" s="186">
        <f t="shared" ref="F59:AK59" si="38">IF(F$2=0,0,E62)</f>
        <v>0</v>
      </c>
      <c r="G59" s="187">
        <f t="shared" si="38"/>
        <v>0</v>
      </c>
      <c r="H59" s="187">
        <f t="shared" ca="1" si="38"/>
        <v>193964.62465259267</v>
      </c>
      <c r="I59" s="187">
        <f t="shared" ca="1" si="38"/>
        <v>328697.24888505146</v>
      </c>
      <c r="J59" s="187">
        <f t="shared" ca="1" si="38"/>
        <v>0</v>
      </c>
      <c r="K59" s="187">
        <f t="shared" ca="1" si="38"/>
        <v>-66996.661487698031</v>
      </c>
      <c r="L59" s="187">
        <f t="shared" ca="1" si="38"/>
        <v>120735.39570216523</v>
      </c>
      <c r="M59" s="187">
        <f t="shared" ca="1" si="38"/>
        <v>0</v>
      </c>
      <c r="N59" s="187">
        <f t="shared" ca="1" si="38"/>
        <v>187630.64295561649</v>
      </c>
      <c r="O59" s="187">
        <f t="shared" ca="1" si="38"/>
        <v>181175.43512037167</v>
      </c>
      <c r="P59" s="187">
        <f t="shared" ca="1" si="38"/>
        <v>0</v>
      </c>
      <c r="Q59" s="187">
        <f t="shared" ca="1" si="38"/>
        <v>194597.53007169353</v>
      </c>
      <c r="R59" s="187">
        <f t="shared" ca="1" si="38"/>
        <v>382775.95718058769</v>
      </c>
      <c r="S59" s="187">
        <f t="shared" ca="1" si="38"/>
        <v>0</v>
      </c>
      <c r="T59" s="187">
        <f t="shared" ca="1" si="38"/>
        <v>196496.35166625888</v>
      </c>
      <c r="U59" s="187">
        <f t="shared" ca="1" si="38"/>
        <v>370021.32649609016</v>
      </c>
      <c r="V59" s="187">
        <f t="shared" ca="1" si="38"/>
        <v>0</v>
      </c>
      <c r="W59" s="187">
        <f t="shared" ca="1" si="38"/>
        <v>-32349.383684993663</v>
      </c>
      <c r="X59" s="187">
        <f t="shared" ca="1" si="38"/>
        <v>156781.14990539622</v>
      </c>
      <c r="Y59" s="187">
        <f t="shared" ca="1" si="38"/>
        <v>0</v>
      </c>
      <c r="Z59" s="187">
        <f t="shared" ca="1" si="38"/>
        <v>188988.53788122599</v>
      </c>
      <c r="AA59" s="187">
        <f t="shared" ca="1" si="38"/>
        <v>179889.07450081516</v>
      </c>
      <c r="AB59" s="187">
        <f t="shared" ca="1" si="38"/>
        <v>0</v>
      </c>
      <c r="AC59" s="187">
        <f t="shared" ca="1" si="38"/>
        <v>195979.22575330889</v>
      </c>
      <c r="AD59" s="187">
        <f t="shared" ca="1" si="38"/>
        <v>385520.10201596119</v>
      </c>
      <c r="AE59" s="187">
        <f t="shared" ca="1" si="38"/>
        <v>0</v>
      </c>
      <c r="AF59" s="187">
        <f t="shared" ca="1" si="38"/>
        <v>238556.36621094271</v>
      </c>
      <c r="AG59" s="187">
        <f t="shared" ca="1" si="38"/>
        <v>462444.04086521349</v>
      </c>
      <c r="AH59" s="187">
        <f t="shared" ca="1" si="38"/>
        <v>0</v>
      </c>
      <c r="AI59" s="187">
        <f t="shared" ca="1" si="38"/>
        <v>13834.053531769983</v>
      </c>
      <c r="AJ59" s="187">
        <f t="shared" ca="1" si="38"/>
        <v>245655.69296577977</v>
      </c>
      <c r="AK59" s="187">
        <f t="shared" ca="1" si="38"/>
        <v>0</v>
      </c>
      <c r="AL59" s="187">
        <f t="shared" ref="AL59:BQ59" ca="1" si="39">IF(AL$2=0,0,AK62)</f>
        <v>231625.14253699471</v>
      </c>
      <c r="AM59" s="187">
        <f t="shared" ca="1" si="39"/>
        <v>261105.12779913121</v>
      </c>
      <c r="AN59" s="187">
        <f t="shared" ca="1" si="39"/>
        <v>0</v>
      </c>
      <c r="AO59" s="187">
        <f t="shared" ca="1" si="39"/>
        <v>238619.89625956272</v>
      </c>
      <c r="AP59" s="187">
        <f t="shared" ca="1" si="39"/>
        <v>470847.88188977004</v>
      </c>
      <c r="AQ59" s="187">
        <f t="shared" ca="1" si="39"/>
        <v>0</v>
      </c>
      <c r="AR59" s="187">
        <f t="shared" ca="1" si="39"/>
        <v>245778.95862840014</v>
      </c>
      <c r="AS59" s="187">
        <f t="shared" ca="1" si="39"/>
        <v>485168.57363831892</v>
      </c>
      <c r="AT59" s="187">
        <f t="shared" ca="1" si="39"/>
        <v>0</v>
      </c>
      <c r="AU59" s="187">
        <f t="shared" ca="1" si="39"/>
        <v>25116.950509805727</v>
      </c>
      <c r="AV59" s="187">
        <f t="shared" ca="1" si="39"/>
        <v>264183.93487127149</v>
      </c>
      <c r="AW59" s="187">
        <f t="shared" ca="1" si="39"/>
        <v>0</v>
      </c>
      <c r="AX59" s="187">
        <f t="shared" ca="1" si="39"/>
        <v>238857.49005276704</v>
      </c>
      <c r="AY59" s="187">
        <f t="shared" ca="1" si="39"/>
        <v>271389.8997188005</v>
      </c>
      <c r="AZ59" s="187">
        <f t="shared" ca="1" si="39"/>
        <v>0</v>
      </c>
      <c r="BA59" s="187">
        <f t="shared" ca="1" si="39"/>
        <v>245855.85786465512</v>
      </c>
      <c r="BB59" s="187">
        <f t="shared" ca="1" si="39"/>
        <v>485325.14085144061</v>
      </c>
      <c r="BC59" s="187">
        <f t="shared" ca="1" si="39"/>
        <v>0</v>
      </c>
      <c r="BD59" s="187">
        <f t="shared" ca="1" si="39"/>
        <v>253035.8928554421</v>
      </c>
      <c r="BE59" s="187">
        <f t="shared" ca="1" si="39"/>
        <v>499687.7685780531</v>
      </c>
      <c r="BF59" s="187">
        <f t="shared" ca="1" si="39"/>
        <v>0</v>
      </c>
      <c r="BG59" s="187">
        <f t="shared" ca="1" si="39"/>
        <v>28095.59629418439</v>
      </c>
      <c r="BH59" s="187">
        <f t="shared" ca="1" si="39"/>
        <v>275019.02811997663</v>
      </c>
      <c r="BI59" s="187">
        <f t="shared" ca="1" si="39"/>
        <v>0</v>
      </c>
      <c r="BJ59" s="187">
        <f t="shared" ca="1" si="39"/>
        <v>246711.84349618779</v>
      </c>
      <c r="BK59" s="187">
        <f t="shared" ca="1" si="39"/>
        <v>282814.0837911251</v>
      </c>
      <c r="BL59" s="187">
        <f t="shared" ca="1" si="39"/>
        <v>0</v>
      </c>
      <c r="BM59" s="187">
        <f t="shared" ca="1" si="39"/>
        <v>253694.04412301152</v>
      </c>
      <c r="BN59" s="187">
        <f t="shared" ca="1" si="39"/>
        <v>501024.72881701298</v>
      </c>
      <c r="BO59" s="187">
        <f t="shared" ca="1" si="39"/>
        <v>0</v>
      </c>
      <c r="BP59" s="187">
        <f t="shared" ca="1" si="39"/>
        <v>449337.75771128136</v>
      </c>
      <c r="BQ59" s="187">
        <f t="shared" ca="1" si="39"/>
        <v>898045.54908157408</v>
      </c>
      <c r="BR59" s="187">
        <f t="shared" ref="BR59:CW59" ca="1" si="40">IF(BR$2=0,0,BQ62)</f>
        <v>1347383.3067928555</v>
      </c>
      <c r="BS59" s="187">
        <f t="shared" ca="1" si="40"/>
        <v>1573687.7109604678</v>
      </c>
      <c r="BT59" s="187">
        <f t="shared" ca="1" si="40"/>
        <v>2022265.7565727523</v>
      </c>
      <c r="BU59" s="187">
        <f t="shared" ca="1" si="40"/>
        <v>2218694.7796566966</v>
      </c>
      <c r="BV59" s="187">
        <f t="shared" ca="1" si="40"/>
        <v>2667272.825268981</v>
      </c>
      <c r="BW59" s="187">
        <f t="shared" ca="1" si="40"/>
        <v>2894081.6353666065</v>
      </c>
      <c r="BX59" s="187">
        <f t="shared" ca="1" si="40"/>
        <v>3342659.680978891</v>
      </c>
      <c r="BY59" s="187">
        <f t="shared" ca="1" si="40"/>
        <v>3791871.8782791966</v>
      </c>
      <c r="BZ59" s="187">
        <f t="shared" ca="1" si="40"/>
        <v>4240449.923891481</v>
      </c>
      <c r="CA59" s="187">
        <f t="shared" ca="1" si="40"/>
        <v>4216443.1420794427</v>
      </c>
      <c r="CB59" s="187">
        <f t="shared" ca="1" si="40"/>
        <v>4440199.0214721169</v>
      </c>
      <c r="CC59" s="187">
        <f t="shared" ca="1" si="40"/>
        <v>4663320.7491767704</v>
      </c>
      <c r="CD59" s="187">
        <f t="shared" ca="1" si="40"/>
        <v>4887076.6285694446</v>
      </c>
      <c r="CE59" s="187">
        <f t="shared" ca="1" si="40"/>
        <v>4883346.9013273641</v>
      </c>
      <c r="CF59" s="187">
        <f t="shared" ca="1" si="40"/>
        <v>5126127.1990373861</v>
      </c>
      <c r="CG59" s="187">
        <f t="shared" ca="1" si="40"/>
        <v>5287510.0659097107</v>
      </c>
      <c r="CH59" s="187">
        <f t="shared" ca="1" si="40"/>
        <v>5530290.3636197327</v>
      </c>
      <c r="CI59" s="187">
        <f t="shared" ca="1" si="40"/>
        <v>5546219.2106515132</v>
      </c>
      <c r="CJ59" s="187">
        <f t="shared" ca="1" si="40"/>
        <v>5788999.5083615351</v>
      </c>
      <c r="CK59" s="187">
        <f t="shared" ca="1" si="40"/>
        <v>6031779.8103400497</v>
      </c>
      <c r="CL59" s="187">
        <f t="shared" ca="1" si="40"/>
        <v>6274560.1080500716</v>
      </c>
      <c r="CM59" s="187">
        <f t="shared" ca="1" si="40"/>
        <v>6211936.8816187046</v>
      </c>
      <c r="CN59" s="187">
        <f t="shared" ca="1" si="40"/>
        <v>6376016.8945957609</v>
      </c>
      <c r="CO59" s="187">
        <f t="shared" ca="1" si="40"/>
        <v>6540096.9033043245</v>
      </c>
      <c r="CP59" s="187">
        <f t="shared" ca="1" si="40"/>
        <v>6704176.9162813807</v>
      </c>
      <c r="CQ59" s="187">
        <f t="shared" ca="1" si="40"/>
        <v>6636868.4409442749</v>
      </c>
      <c r="CR59" s="187">
        <f t="shared" ca="1" si="40"/>
        <v>6800948.4496528385</v>
      </c>
      <c r="CS59" s="187">
        <f t="shared" ca="1" si="40"/>
        <v>6937717.4867866049</v>
      </c>
      <c r="CT59" s="187">
        <f t="shared" ca="1" si="40"/>
        <v>7101797.4954951685</v>
      </c>
      <c r="CU59" s="187">
        <f t="shared" ca="1" si="40"/>
        <v>7034489.0244265562</v>
      </c>
      <c r="CV59" s="187">
        <f t="shared" ca="1" si="40"/>
        <v>7198569.0331351198</v>
      </c>
      <c r="CW59" s="187">
        <f t="shared" ca="1" si="40"/>
        <v>7362649.046112176</v>
      </c>
      <c r="CX59" s="187">
        <f t="shared" ref="CX59:DV59" ca="1" si="41">IF(CX$2=0,0,CW62)</f>
        <v>7526729.0548207397</v>
      </c>
      <c r="CY59" s="187">
        <f t="shared" ca="1" si="41"/>
        <v>7434497.5901965201</v>
      </c>
      <c r="CZ59" s="187">
        <f t="shared" ca="1" si="41"/>
        <v>7558866.1251326771</v>
      </c>
      <c r="DA59" s="187">
        <f t="shared" ca="1" si="41"/>
        <v>7683234.6558003407</v>
      </c>
      <c r="DB59" s="187">
        <f t="shared" ca="1" si="41"/>
        <v>7807603.1907364978</v>
      </c>
      <c r="DC59" s="187">
        <f t="shared" ca="1" si="41"/>
        <v>7695955.4676775793</v>
      </c>
      <c r="DD59" s="187">
        <f t="shared" ca="1" si="41"/>
        <v>7820323.9987067822</v>
      </c>
      <c r="DE59" s="187">
        <f t="shared" ca="1" si="41"/>
        <v>7944692.5382496463</v>
      </c>
      <c r="DF59" s="187">
        <f t="shared" ca="1" si="41"/>
        <v>8069061.0692788493</v>
      </c>
      <c r="DG59" s="187">
        <f t="shared" ca="1" si="41"/>
        <v>7957413.3508383008</v>
      </c>
      <c r="DH59" s="187">
        <f t="shared" ca="1" si="41"/>
        <v>8081781.8818675037</v>
      </c>
      <c r="DI59" s="187">
        <f t="shared" ca="1" si="41"/>
        <v>8206150.4171535298</v>
      </c>
      <c r="DJ59" s="187">
        <f t="shared" ca="1" si="41"/>
        <v>8330518.9481827263</v>
      </c>
      <c r="DK59" s="187">
        <f t="shared" ca="1" si="41"/>
        <v>8221049.8370582126</v>
      </c>
      <c r="DL59" s="187">
        <f t="shared" ca="1" si="41"/>
        <v>8345467.903561377</v>
      </c>
      <c r="DM59" s="187">
        <f t="shared" ca="1" si="41"/>
        <v>8469885.9658077564</v>
      </c>
      <c r="DN59" s="187">
        <f t="shared" ca="1" si="41"/>
        <v>8594304.0323109441</v>
      </c>
      <c r="DO59" s="187">
        <f t="shared" ca="1" si="41"/>
        <v>8477985.5157561377</v>
      </c>
      <c r="DP59" s="187">
        <f t="shared" ca="1" si="41"/>
        <v>8602403.5112070926</v>
      </c>
      <c r="DQ59" s="187">
        <f t="shared" ca="1" si="41"/>
        <v>8726821.5258931629</v>
      </c>
      <c r="DR59" s="187">
        <f t="shared" ca="1" si="41"/>
        <v>8851239.5213456396</v>
      </c>
      <c r="DS59" s="187">
        <f t="shared" ca="1" si="41"/>
        <v>8734920.9444076661</v>
      </c>
      <c r="DT59" s="187">
        <f t="shared" ca="1" si="41"/>
        <v>8859338.9398549851</v>
      </c>
      <c r="DU59" s="187">
        <f t="shared" ca="1" si="41"/>
        <v>8983756.9417065587</v>
      </c>
      <c r="DV59" s="187">
        <f t="shared" ca="1" si="41"/>
        <v>9108174.9371429663</v>
      </c>
    </row>
    <row r="60" spans="1:126" outlineLevel="1" x14ac:dyDescent="0.4">
      <c r="C60" s="21" t="s">
        <v>553</v>
      </c>
      <c r="F60" s="186">
        <f>F53</f>
        <v>0</v>
      </c>
      <c r="G60" s="187">
        <f t="shared" ref="G60:BR60" si="42">G53</f>
        <v>193964.62465259267</v>
      </c>
      <c r="H60" s="187">
        <f t="shared" ca="1" si="42"/>
        <v>134732.62423245877</v>
      </c>
      <c r="I60" s="187">
        <f t="shared" ca="1" si="42"/>
        <v>142080.28849662989</v>
      </c>
      <c r="J60" s="187">
        <f t="shared" ca="1" si="42"/>
        <v>-66996.661487698031</v>
      </c>
      <c r="K60" s="187">
        <f t="shared" ca="1" si="42"/>
        <v>187732.05718986326</v>
      </c>
      <c r="L60" s="187">
        <f t="shared" ca="1" si="42"/>
        <v>44132.768929778424</v>
      </c>
      <c r="M60" s="187">
        <f t="shared" ca="1" si="42"/>
        <v>187630.64295561649</v>
      </c>
      <c r="N60" s="187">
        <f t="shared" ca="1" si="42"/>
        <v>-6455.2078352448298</v>
      </c>
      <c r="O60" s="187">
        <f t="shared" ca="1" si="42"/>
        <v>188341.11695129672</v>
      </c>
      <c r="P60" s="187">
        <f t="shared" ca="1" si="42"/>
        <v>194597.53007169353</v>
      </c>
      <c r="Q60" s="187">
        <f t="shared" ca="1" si="42"/>
        <v>188178.42710889419</v>
      </c>
      <c r="R60" s="187">
        <f t="shared" ca="1" si="42"/>
        <v>-167989.14214715231</v>
      </c>
      <c r="S60" s="187">
        <f t="shared" ca="1" si="42"/>
        <v>196496.35166625888</v>
      </c>
      <c r="T60" s="187">
        <f t="shared" ca="1" si="42"/>
        <v>173524.97482983131</v>
      </c>
      <c r="U60" s="187">
        <f t="shared" ca="1" si="42"/>
        <v>180824.89495545696</v>
      </c>
      <c r="V60" s="187">
        <f t="shared" ca="1" si="42"/>
        <v>-32349.383684993663</v>
      </c>
      <c r="W60" s="187">
        <f t="shared" ca="1" si="42"/>
        <v>189130.53359038988</v>
      </c>
      <c r="X60" s="187">
        <f t="shared" ca="1" si="42"/>
        <v>-153.78711602970725</v>
      </c>
      <c r="Y60" s="187">
        <f t="shared" ca="1" si="42"/>
        <v>188988.53788122599</v>
      </c>
      <c r="Z60" s="187">
        <f t="shared" ca="1" si="42"/>
        <v>-9099.4633804108307</v>
      </c>
      <c r="AA60" s="187">
        <f t="shared" ca="1" si="42"/>
        <v>189701.09776362218</v>
      </c>
      <c r="AB60" s="187">
        <f t="shared" ca="1" si="42"/>
        <v>195979.22575330889</v>
      </c>
      <c r="AC60" s="187">
        <f t="shared" ca="1" si="42"/>
        <v>189540.87626265234</v>
      </c>
      <c r="AD60" s="187">
        <f t="shared" ca="1" si="42"/>
        <v>-222769.90472777875</v>
      </c>
      <c r="AE60" s="187">
        <f t="shared" ca="1" si="42"/>
        <v>238556.36621094271</v>
      </c>
      <c r="AF60" s="187">
        <f t="shared" ca="1" si="42"/>
        <v>223887.67465427076</v>
      </c>
      <c r="AG60" s="187">
        <f t="shared" ca="1" si="42"/>
        <v>231257.75017668572</v>
      </c>
      <c r="AH60" s="187">
        <f t="shared" ca="1" si="42"/>
        <v>13834.053531769983</v>
      </c>
      <c r="AI60" s="187">
        <f t="shared" ca="1" si="42"/>
        <v>231821.63943400979</v>
      </c>
      <c r="AJ60" s="187">
        <f t="shared" ca="1" si="42"/>
        <v>13642.943783619383</v>
      </c>
      <c r="AK60" s="187">
        <f t="shared" ca="1" si="42"/>
        <v>231625.14253699471</v>
      </c>
      <c r="AL60" s="187">
        <f t="shared" ca="1" si="42"/>
        <v>29479.985262136499</v>
      </c>
      <c r="AM60" s="187">
        <f t="shared" ca="1" si="42"/>
        <v>232433.15583879012</v>
      </c>
      <c r="AN60" s="187">
        <f t="shared" ca="1" si="42"/>
        <v>238619.89625956272</v>
      </c>
      <c r="AO60" s="187">
        <f t="shared" ca="1" si="42"/>
        <v>232227.98563020729</v>
      </c>
      <c r="AP60" s="187">
        <f t="shared" ca="1" si="42"/>
        <v>-212793.62824431696</v>
      </c>
      <c r="AQ60" s="187">
        <f t="shared" ca="1" si="42"/>
        <v>245778.95862840014</v>
      </c>
      <c r="AR60" s="187">
        <f t="shared" ca="1" si="42"/>
        <v>239389.61500991875</v>
      </c>
      <c r="AS60" s="187">
        <f t="shared" ca="1" si="42"/>
        <v>246770.54451546303</v>
      </c>
      <c r="AT60" s="187">
        <f t="shared" ca="1" si="42"/>
        <v>25116.950509805727</v>
      </c>
      <c r="AU60" s="187">
        <f t="shared" ca="1" si="42"/>
        <v>239066.98436146579</v>
      </c>
      <c r="AV60" s="187">
        <f t="shared" ca="1" si="42"/>
        <v>16116.656726826535</v>
      </c>
      <c r="AW60" s="187">
        <f t="shared" ca="1" si="42"/>
        <v>238857.49005276704</v>
      </c>
      <c r="AX60" s="187">
        <f t="shared" ca="1" si="42"/>
        <v>32532.409666033462</v>
      </c>
      <c r="AY60" s="187">
        <f t="shared" ca="1" si="42"/>
        <v>239677.79211945832</v>
      </c>
      <c r="AZ60" s="187">
        <f t="shared" ca="1" si="42"/>
        <v>245855.85786465512</v>
      </c>
      <c r="BA60" s="187">
        <f t="shared" ca="1" si="42"/>
        <v>239469.28298678552</v>
      </c>
      <c r="BB60" s="187">
        <f t="shared" ca="1" si="42"/>
        <v>-214451.67214993498</v>
      </c>
      <c r="BC60" s="187">
        <f t="shared" ca="1" si="42"/>
        <v>253035.8928554421</v>
      </c>
      <c r="BD60" s="187">
        <f t="shared" ca="1" si="42"/>
        <v>246651.87572261103</v>
      </c>
      <c r="BE60" s="187">
        <f t="shared" ca="1" si="42"/>
        <v>254044.17397543901</v>
      </c>
      <c r="BF60" s="187">
        <f t="shared" ca="1" si="42"/>
        <v>28095.59629418439</v>
      </c>
      <c r="BG60" s="187">
        <f t="shared" ca="1" si="42"/>
        <v>246923.43182579221</v>
      </c>
      <c r="BH60" s="187">
        <f t="shared" ca="1" si="42"/>
        <v>12163.537269351655</v>
      </c>
      <c r="BI60" s="187">
        <f t="shared" ca="1" si="42"/>
        <v>246711.84349618779</v>
      </c>
      <c r="BJ60" s="187">
        <f t="shared" ca="1" si="42"/>
        <v>36102.240294937335</v>
      </c>
      <c r="BK60" s="187">
        <f t="shared" ca="1" si="42"/>
        <v>247542.10904568181</v>
      </c>
      <c r="BL60" s="187">
        <f t="shared" ca="1" si="42"/>
        <v>253694.04412301152</v>
      </c>
      <c r="BM60" s="187">
        <f t="shared" ca="1" si="42"/>
        <v>247330.68469400148</v>
      </c>
      <c r="BN60" s="187">
        <f t="shared" ca="1" si="42"/>
        <v>4700640.021122789</v>
      </c>
      <c r="BO60" s="187">
        <f t="shared" ca="1" si="42"/>
        <v>449337.75771128136</v>
      </c>
      <c r="BP60" s="187">
        <f t="shared" ca="1" si="42"/>
        <v>448707.79137029272</v>
      </c>
      <c r="BQ60" s="187">
        <f t="shared" ca="1" si="42"/>
        <v>449337.75771128136</v>
      </c>
      <c r="BR60" s="187">
        <f t="shared" ca="1" si="42"/>
        <v>226304.40416761243</v>
      </c>
      <c r="BS60" s="187">
        <f t="shared" ref="BS60:DV60" ca="1" si="43">BS53</f>
        <v>448578.04561228456</v>
      </c>
      <c r="BT60" s="187">
        <f t="shared" ca="1" si="43"/>
        <v>196429.02308394434</v>
      </c>
      <c r="BU60" s="187">
        <f t="shared" ca="1" si="43"/>
        <v>448578.04561228456</v>
      </c>
      <c r="BV60" s="187">
        <f t="shared" ca="1" si="43"/>
        <v>226808.81009762545</v>
      </c>
      <c r="BW60" s="187">
        <f t="shared" ca="1" si="43"/>
        <v>448578.04561228456</v>
      </c>
      <c r="BX60" s="187">
        <f t="shared" ca="1" si="43"/>
        <v>449212.19730030571</v>
      </c>
      <c r="BY60" s="187">
        <f t="shared" ca="1" si="43"/>
        <v>448578.04561228456</v>
      </c>
      <c r="BZ60" s="187">
        <f t="shared" ca="1" si="43"/>
        <v>-24006.781812038273</v>
      </c>
      <c r="CA60" s="187">
        <f t="shared" ca="1" si="43"/>
        <v>223755.87939267463</v>
      </c>
      <c r="CB60" s="187">
        <f t="shared" ca="1" si="43"/>
        <v>223121.72770465346</v>
      </c>
      <c r="CC60" s="187">
        <f t="shared" ca="1" si="43"/>
        <v>223755.87939267463</v>
      </c>
      <c r="CD60" s="187">
        <f t="shared" ca="1" si="43"/>
        <v>-3729.7272420804948</v>
      </c>
      <c r="CE60" s="187">
        <f t="shared" ca="1" si="43"/>
        <v>242780.29771002172</v>
      </c>
      <c r="CF60" s="187">
        <f t="shared" ca="1" si="43"/>
        <v>161382.86687232417</v>
      </c>
      <c r="CG60" s="187">
        <f t="shared" ca="1" si="43"/>
        <v>242780.29771002172</v>
      </c>
      <c r="CH60" s="187">
        <f t="shared" ca="1" si="43"/>
        <v>15928.847031780926</v>
      </c>
      <c r="CI60" s="187">
        <f t="shared" ca="1" si="43"/>
        <v>242780.29771002172</v>
      </c>
      <c r="CJ60" s="187">
        <f t="shared" ca="1" si="43"/>
        <v>242780.30197851488</v>
      </c>
      <c r="CK60" s="187">
        <f t="shared" ca="1" si="43"/>
        <v>242780.29771002172</v>
      </c>
      <c r="CL60" s="187">
        <f t="shared" ca="1" si="43"/>
        <v>-62623.226431366958</v>
      </c>
      <c r="CM60" s="187">
        <f t="shared" ca="1" si="43"/>
        <v>164080.01297705635</v>
      </c>
      <c r="CN60" s="187">
        <f t="shared" ca="1" si="43"/>
        <v>164080.0087085632</v>
      </c>
      <c r="CO60" s="187">
        <f t="shared" ca="1" si="43"/>
        <v>164080.01297705635</v>
      </c>
      <c r="CP60" s="187">
        <f t="shared" ca="1" si="43"/>
        <v>-67308.475337105425</v>
      </c>
      <c r="CQ60" s="187">
        <f t="shared" ca="1" si="43"/>
        <v>164080.0087085632</v>
      </c>
      <c r="CR60" s="187">
        <f t="shared" ca="1" si="43"/>
        <v>136769.03713376611</v>
      </c>
      <c r="CS60" s="187">
        <f t="shared" ca="1" si="43"/>
        <v>164080.0087085632</v>
      </c>
      <c r="CT60" s="187">
        <f t="shared" ca="1" si="43"/>
        <v>-67308.471068612271</v>
      </c>
      <c r="CU60" s="187">
        <f t="shared" ca="1" si="43"/>
        <v>164080.0087085632</v>
      </c>
      <c r="CV60" s="187">
        <f t="shared" ca="1" si="43"/>
        <v>164080.01297705635</v>
      </c>
      <c r="CW60" s="187">
        <f t="shared" ca="1" si="43"/>
        <v>164080.0087085632</v>
      </c>
      <c r="CX60" s="187">
        <f t="shared" ca="1" si="43"/>
        <v>-92231.464624219341</v>
      </c>
      <c r="CY60" s="187">
        <f t="shared" ca="1" si="43"/>
        <v>124368.53493615708</v>
      </c>
      <c r="CZ60" s="187">
        <f t="shared" ca="1" si="43"/>
        <v>124368.53066766393</v>
      </c>
      <c r="DA60" s="187">
        <f t="shared" ca="1" si="43"/>
        <v>124368.53493615708</v>
      </c>
      <c r="DB60" s="187">
        <f t="shared" ca="1" si="43"/>
        <v>-111647.72305891808</v>
      </c>
      <c r="DC60" s="187">
        <f t="shared" ca="1" si="43"/>
        <v>124368.53102920295</v>
      </c>
      <c r="DD60" s="187">
        <f t="shared" ca="1" si="43"/>
        <v>124368.53954286416</v>
      </c>
      <c r="DE60" s="187">
        <f t="shared" ca="1" si="43"/>
        <v>124368.53102920295</v>
      </c>
      <c r="DF60" s="187">
        <f t="shared" ca="1" si="43"/>
        <v>-111647.71844054846</v>
      </c>
      <c r="DG60" s="187">
        <f t="shared" ca="1" si="43"/>
        <v>124368.53102920295</v>
      </c>
      <c r="DH60" s="187">
        <f t="shared" ca="1" si="43"/>
        <v>124368.53528603356</v>
      </c>
      <c r="DI60" s="187">
        <f t="shared" ca="1" si="43"/>
        <v>124368.53102920295</v>
      </c>
      <c r="DJ60" s="187">
        <f t="shared" ca="1" si="43"/>
        <v>-109469.11112451833</v>
      </c>
      <c r="DK60" s="187">
        <f t="shared" ca="1" si="43"/>
        <v>124418.06650312725</v>
      </c>
      <c r="DL60" s="187">
        <f t="shared" ca="1" si="43"/>
        <v>124418.06224629664</v>
      </c>
      <c r="DM60" s="187">
        <f t="shared" ca="1" si="43"/>
        <v>124418.06650312725</v>
      </c>
      <c r="DN60" s="187">
        <f t="shared" ca="1" si="43"/>
        <v>-116318.51655481698</v>
      </c>
      <c r="DO60" s="187">
        <f t="shared" ca="1" si="43"/>
        <v>124417.99545084365</v>
      </c>
      <c r="DP60" s="187">
        <f t="shared" ca="1" si="43"/>
        <v>124418.01468541153</v>
      </c>
      <c r="DQ60" s="187">
        <f t="shared" ca="1" si="43"/>
        <v>124417.99545084365</v>
      </c>
      <c r="DR60" s="187">
        <f t="shared" ca="1" si="43"/>
        <v>-116318.57693874734</v>
      </c>
      <c r="DS60" s="187">
        <f t="shared" ca="1" si="43"/>
        <v>124417.99545084365</v>
      </c>
      <c r="DT60" s="187">
        <f t="shared" ca="1" si="43"/>
        <v>124418.00186236628</v>
      </c>
      <c r="DU60" s="187">
        <f t="shared" ca="1" si="43"/>
        <v>124417.99545084365</v>
      </c>
      <c r="DV60" s="187">
        <f t="shared" ca="1" si="43"/>
        <v>-114096.39954595198</v>
      </c>
    </row>
    <row r="61" spans="1:126" outlineLevel="1" x14ac:dyDescent="0.4">
      <c r="C61" s="21" t="s">
        <v>114</v>
      </c>
      <c r="F61" s="186">
        <f>SUMIF($F$2:$DV$2,F$2,$F$53:$DV$53)*Index_운영!F$16</f>
        <v>0</v>
      </c>
      <c r="G61" s="187">
        <f ca="1">SUMIF($F$2:$DV$2,G$2,$F$53:$DV$53)*Index_운영!G$16</f>
        <v>0</v>
      </c>
      <c r="H61" s="187">
        <f ca="1">SUMIF($F$2:$DV$2,H$2,$F$53:$DV$53)*Index_운영!H$16</f>
        <v>0</v>
      </c>
      <c r="I61" s="187">
        <f ca="1">SUMIF($F$2:$DV$2,I$2,$F$53:$DV$53)*Index_운영!I$16</f>
        <v>470777.53738168138</v>
      </c>
      <c r="J61" s="187">
        <f ca="1">SUMIF($F$2:$DV$2,J$2,$F$53:$DV$53)*Index_운영!J$16</f>
        <v>0</v>
      </c>
      <c r="K61" s="187">
        <f ca="1">SUMIF($F$2:$DV$2,K$2,$F$53:$DV$53)*Index_운영!K$16</f>
        <v>0</v>
      </c>
      <c r="L61" s="187">
        <f ca="1">SUMIF($F$2:$DV$2,L$2,$F$53:$DV$53)*Index_운영!L$16</f>
        <v>164868.16463194365</v>
      </c>
      <c r="M61" s="187">
        <f ca="1">SUMIF($F$2:$DV$2,M$2,$F$53:$DV$53)*Index_운영!M$16</f>
        <v>0</v>
      </c>
      <c r="N61" s="187">
        <f ca="1">SUMIF($F$2:$DV$2,N$2,$F$53:$DV$53)*Index_운영!N$16</f>
        <v>0</v>
      </c>
      <c r="O61" s="187">
        <f ca="1">SUMIF($F$2:$DV$2,O$2,$F$53:$DV$53)*Index_운영!O$16</f>
        <v>369516.55207166838</v>
      </c>
      <c r="P61" s="187">
        <f ca="1">SUMIF($F$2:$DV$2,P$2,$F$53:$DV$53)*Index_운영!P$16</f>
        <v>0</v>
      </c>
      <c r="Q61" s="187">
        <f ca="1">SUMIF($F$2:$DV$2,Q$2,$F$53:$DV$53)*Index_운영!Q$16</f>
        <v>0</v>
      </c>
      <c r="R61" s="187">
        <f ca="1">SUMIF($F$2:$DV$2,R$2,$F$53:$DV$53)*Index_운영!R$16</f>
        <v>214786.81503343538</v>
      </c>
      <c r="S61" s="187">
        <f ca="1">SUMIF($F$2:$DV$2,S$2,$F$53:$DV$53)*Index_운영!S$16</f>
        <v>0</v>
      </c>
      <c r="T61" s="187">
        <f ca="1">SUMIF($F$2:$DV$2,T$2,$F$53:$DV$53)*Index_운영!T$16</f>
        <v>0</v>
      </c>
      <c r="U61" s="187">
        <f ca="1">SUMIF($F$2:$DV$2,U$2,$F$53:$DV$53)*Index_운영!U$16</f>
        <v>550846.22145154711</v>
      </c>
      <c r="V61" s="187">
        <f ca="1">SUMIF($F$2:$DV$2,V$2,$F$53:$DV$53)*Index_운영!V$16</f>
        <v>0</v>
      </c>
      <c r="W61" s="187">
        <f ca="1">SUMIF($F$2:$DV$2,W$2,$F$53:$DV$53)*Index_운영!W$16</f>
        <v>0</v>
      </c>
      <c r="X61" s="187">
        <f ca="1">SUMIF($F$2:$DV$2,X$2,$F$53:$DV$53)*Index_운영!X$16</f>
        <v>156627.36278936651</v>
      </c>
      <c r="Y61" s="187">
        <f ca="1">SUMIF($F$2:$DV$2,Y$2,$F$53:$DV$53)*Index_운영!Y$16</f>
        <v>0</v>
      </c>
      <c r="Z61" s="187">
        <f ca="1">SUMIF($F$2:$DV$2,Z$2,$F$53:$DV$53)*Index_운영!Z$16</f>
        <v>0</v>
      </c>
      <c r="AA61" s="187">
        <f ca="1">SUMIF($F$2:$DV$2,AA$2,$F$53:$DV$53)*Index_운영!AA$16</f>
        <v>369590.17226443731</v>
      </c>
      <c r="AB61" s="187">
        <f ca="1">SUMIF($F$2:$DV$2,AB$2,$F$53:$DV$53)*Index_운영!AB$16</f>
        <v>0</v>
      </c>
      <c r="AC61" s="187">
        <f ca="1">SUMIF($F$2:$DV$2,AC$2,$F$53:$DV$53)*Index_운영!AC$16</f>
        <v>0</v>
      </c>
      <c r="AD61" s="187">
        <f ca="1">SUMIF($F$2:$DV$2,AD$2,$F$53:$DV$53)*Index_운영!AD$16</f>
        <v>162750.19728818245</v>
      </c>
      <c r="AE61" s="187">
        <f ca="1">SUMIF($F$2:$DV$2,AE$2,$F$53:$DV$53)*Index_운영!AE$16</f>
        <v>0</v>
      </c>
      <c r="AF61" s="187">
        <f ca="1">SUMIF($F$2:$DV$2,AF$2,$F$53:$DV$53)*Index_운영!AF$16</f>
        <v>0</v>
      </c>
      <c r="AG61" s="187">
        <f ca="1">SUMIF($F$2:$DV$2,AG$2,$F$53:$DV$53)*Index_운영!AG$16</f>
        <v>693701.79104189924</v>
      </c>
      <c r="AH61" s="187">
        <f ca="1">SUMIF($F$2:$DV$2,AH$2,$F$53:$DV$53)*Index_운영!AH$16</f>
        <v>0</v>
      </c>
      <c r="AI61" s="187">
        <f ca="1">SUMIF($F$2:$DV$2,AI$2,$F$53:$DV$53)*Index_운영!AI$16</f>
        <v>0</v>
      </c>
      <c r="AJ61" s="187">
        <f ca="1">SUMIF($F$2:$DV$2,AJ$2,$F$53:$DV$53)*Index_운영!AJ$16</f>
        <v>259298.63674939916</v>
      </c>
      <c r="AK61" s="187">
        <f ca="1">SUMIF($F$2:$DV$2,AK$2,$F$53:$DV$53)*Index_운영!AK$16</f>
        <v>0</v>
      </c>
      <c r="AL61" s="187">
        <f ca="1">SUMIF($F$2:$DV$2,AL$2,$F$53:$DV$53)*Index_운영!AL$16</f>
        <v>0</v>
      </c>
      <c r="AM61" s="187">
        <f ca="1">SUMIF($F$2:$DV$2,AM$2,$F$53:$DV$53)*Index_운영!AM$16</f>
        <v>493538.28363792133</v>
      </c>
      <c r="AN61" s="187">
        <f ca="1">SUMIF($F$2:$DV$2,AN$2,$F$53:$DV$53)*Index_운영!AN$16</f>
        <v>0</v>
      </c>
      <c r="AO61" s="187">
        <f ca="1">SUMIF($F$2:$DV$2,AO$2,$F$53:$DV$53)*Index_운영!AO$16</f>
        <v>0</v>
      </c>
      <c r="AP61" s="187">
        <f ca="1">SUMIF($F$2:$DV$2,AP$2,$F$53:$DV$53)*Index_운영!AP$16</f>
        <v>258054.25364545308</v>
      </c>
      <c r="AQ61" s="187">
        <f ca="1">SUMIF($F$2:$DV$2,AQ$2,$F$53:$DV$53)*Index_운영!AQ$16</f>
        <v>0</v>
      </c>
      <c r="AR61" s="187">
        <f ca="1">SUMIF($F$2:$DV$2,AR$2,$F$53:$DV$53)*Index_운영!AR$16</f>
        <v>0</v>
      </c>
      <c r="AS61" s="187">
        <f ca="1">SUMIF($F$2:$DV$2,AS$2,$F$53:$DV$53)*Index_운영!AS$16</f>
        <v>731939.11815378198</v>
      </c>
      <c r="AT61" s="187">
        <f ca="1">SUMIF($F$2:$DV$2,AT$2,$F$53:$DV$53)*Index_운영!AT$16</f>
        <v>0</v>
      </c>
      <c r="AU61" s="187">
        <f ca="1">SUMIF($F$2:$DV$2,AU$2,$F$53:$DV$53)*Index_운영!AU$16</f>
        <v>0</v>
      </c>
      <c r="AV61" s="187">
        <f ca="1">SUMIF($F$2:$DV$2,AV$2,$F$53:$DV$53)*Index_운영!AV$16</f>
        <v>280300.59159809805</v>
      </c>
      <c r="AW61" s="187">
        <f ca="1">SUMIF($F$2:$DV$2,AW$2,$F$53:$DV$53)*Index_운영!AW$16</f>
        <v>0</v>
      </c>
      <c r="AX61" s="187">
        <f ca="1">SUMIF($F$2:$DV$2,AX$2,$F$53:$DV$53)*Index_운영!AX$16</f>
        <v>0</v>
      </c>
      <c r="AY61" s="187">
        <f ca="1">SUMIF($F$2:$DV$2,AY$2,$F$53:$DV$53)*Index_운영!AY$16</f>
        <v>511067.69183825882</v>
      </c>
      <c r="AZ61" s="187">
        <f ca="1">SUMIF($F$2:$DV$2,AZ$2,$F$53:$DV$53)*Index_운영!AZ$16</f>
        <v>0</v>
      </c>
      <c r="BA61" s="187">
        <f ca="1">SUMIF($F$2:$DV$2,BA$2,$F$53:$DV$53)*Index_운영!BA$16</f>
        <v>0</v>
      </c>
      <c r="BB61" s="187">
        <f ca="1">SUMIF($F$2:$DV$2,BB$2,$F$53:$DV$53)*Index_운영!BB$16</f>
        <v>270873.46870150563</v>
      </c>
      <c r="BC61" s="187">
        <f ca="1">SUMIF($F$2:$DV$2,BC$2,$F$53:$DV$53)*Index_운영!BC$16</f>
        <v>0</v>
      </c>
      <c r="BD61" s="187">
        <f ca="1">SUMIF($F$2:$DV$2,BD$2,$F$53:$DV$53)*Index_운영!BD$16</f>
        <v>0</v>
      </c>
      <c r="BE61" s="187">
        <f ca="1">SUMIF($F$2:$DV$2,BE$2,$F$53:$DV$53)*Index_운영!BE$16</f>
        <v>753731.94255349215</v>
      </c>
      <c r="BF61" s="187">
        <f ca="1">SUMIF($F$2:$DV$2,BF$2,$F$53:$DV$53)*Index_운영!BF$16</f>
        <v>0</v>
      </c>
      <c r="BG61" s="187">
        <f ca="1">SUMIF($F$2:$DV$2,BG$2,$F$53:$DV$53)*Index_운영!BG$16</f>
        <v>0</v>
      </c>
      <c r="BH61" s="187">
        <f ca="1">SUMIF($F$2:$DV$2,BH$2,$F$53:$DV$53)*Index_운영!BH$16</f>
        <v>287182.56538932829</v>
      </c>
      <c r="BI61" s="187">
        <f ca="1">SUMIF($F$2:$DV$2,BI$2,$F$53:$DV$53)*Index_운영!BI$16</f>
        <v>0</v>
      </c>
      <c r="BJ61" s="187">
        <f ca="1">SUMIF($F$2:$DV$2,BJ$2,$F$53:$DV$53)*Index_운영!BJ$16</f>
        <v>0</v>
      </c>
      <c r="BK61" s="187">
        <f ca="1">SUMIF($F$2:$DV$2,BK$2,$F$53:$DV$53)*Index_운영!BK$16</f>
        <v>530356.19283680688</v>
      </c>
      <c r="BL61" s="187">
        <f ca="1">SUMIF($F$2:$DV$2,BL$2,$F$53:$DV$53)*Index_운영!BL$16</f>
        <v>0</v>
      </c>
      <c r="BM61" s="187">
        <f ca="1">SUMIF($F$2:$DV$2,BM$2,$F$53:$DV$53)*Index_운영!BM$16</f>
        <v>0</v>
      </c>
      <c r="BN61" s="187">
        <f ca="1">SUMIF($F$2:$DV$2,BN$2,$F$53:$DV$53)*Index_운영!BN$16</f>
        <v>5201664.7499398021</v>
      </c>
      <c r="BO61" s="187">
        <f ca="1">SUMIF($F$2:$DV$2,BO$2,$F$53:$DV$53)*Index_운영!BO$16</f>
        <v>0</v>
      </c>
      <c r="BP61" s="187">
        <f ca="1">SUMIF($F$2:$DV$2,BP$2,$F$53:$DV$53)*Index_운영!BP$16</f>
        <v>0</v>
      </c>
      <c r="BQ61" s="187">
        <f ca="1">SUMIF($F$2:$DV$2,BQ$2,$F$53:$DV$53)*Index_운영!BQ$16</f>
        <v>0</v>
      </c>
      <c r="BR61" s="187">
        <f ca="1">SUMIF($F$2:$DV$2,BR$2,$F$53:$DV$53)*Index_운영!BR$16</f>
        <v>0</v>
      </c>
      <c r="BS61" s="187">
        <f ca="1">SUMIF($F$2:$DV$2,BS$2,$F$53:$DV$53)*Index_운영!BS$16</f>
        <v>0</v>
      </c>
      <c r="BT61" s="187">
        <f ca="1">SUMIF($F$2:$DV$2,BT$2,$F$53:$DV$53)*Index_운영!BT$16</f>
        <v>0</v>
      </c>
      <c r="BU61" s="187">
        <f ca="1">SUMIF($F$2:$DV$2,BU$2,$F$53:$DV$53)*Index_운영!BU$16</f>
        <v>0</v>
      </c>
      <c r="BV61" s="187">
        <f ca="1">SUMIF($F$2:$DV$2,BV$2,$F$53:$DV$53)*Index_운영!BV$16</f>
        <v>0</v>
      </c>
      <c r="BW61" s="187">
        <f ca="1">SUMIF($F$2:$DV$2,BW$2,$F$53:$DV$53)*Index_운영!BW$16</f>
        <v>0</v>
      </c>
      <c r="BX61" s="187">
        <f ca="1">SUMIF($F$2:$DV$2,BX$2,$F$53:$DV$53)*Index_운영!BX$16</f>
        <v>0</v>
      </c>
      <c r="BY61" s="187">
        <f ca="1">SUMIF($F$2:$DV$2,BY$2,$F$53:$DV$53)*Index_운영!BY$16</f>
        <v>0</v>
      </c>
      <c r="BZ61" s="187">
        <f ca="1">SUMIF($F$2:$DV$2,BZ$2,$F$53:$DV$53)*Index_운영!BZ$16</f>
        <v>0</v>
      </c>
      <c r="CA61" s="187">
        <f ca="1">SUMIF($F$2:$DV$2,CA$2,$F$53:$DV$53)*Index_운영!CA$16</f>
        <v>0</v>
      </c>
      <c r="CB61" s="187">
        <f ca="1">SUMIF($F$2:$DV$2,CB$2,$F$53:$DV$53)*Index_운영!CB$16</f>
        <v>0</v>
      </c>
      <c r="CC61" s="187">
        <f ca="1">SUMIF($F$2:$DV$2,CC$2,$F$53:$DV$53)*Index_운영!CC$16</f>
        <v>0</v>
      </c>
      <c r="CD61" s="187">
        <f ca="1">SUMIF($F$2:$DV$2,CD$2,$F$53:$DV$53)*Index_운영!CD$16</f>
        <v>0</v>
      </c>
      <c r="CE61" s="187">
        <f ca="1">SUMIF($F$2:$DV$2,CE$2,$F$53:$DV$53)*Index_운영!CE$16</f>
        <v>0</v>
      </c>
      <c r="CF61" s="187">
        <f ca="1">SUMIF($F$2:$DV$2,CF$2,$F$53:$DV$53)*Index_운영!CF$16</f>
        <v>0</v>
      </c>
      <c r="CG61" s="187">
        <f ca="1">SUMIF($F$2:$DV$2,CG$2,$F$53:$DV$53)*Index_운영!CG$16</f>
        <v>0</v>
      </c>
      <c r="CH61" s="187">
        <f ca="1">SUMIF($F$2:$DV$2,CH$2,$F$53:$DV$53)*Index_운영!CH$16</f>
        <v>0</v>
      </c>
      <c r="CI61" s="187">
        <f ca="1">SUMIF($F$2:$DV$2,CI$2,$F$53:$DV$53)*Index_운영!CI$16</f>
        <v>0</v>
      </c>
      <c r="CJ61" s="187">
        <f ca="1">SUMIF($F$2:$DV$2,CJ$2,$F$53:$DV$53)*Index_운영!CJ$16</f>
        <v>0</v>
      </c>
      <c r="CK61" s="187">
        <f ca="1">SUMIF($F$2:$DV$2,CK$2,$F$53:$DV$53)*Index_운영!CK$16</f>
        <v>0</v>
      </c>
      <c r="CL61" s="187">
        <f ca="1">SUMIF($F$2:$DV$2,CL$2,$F$53:$DV$53)*Index_운영!CL$16</f>
        <v>0</v>
      </c>
      <c r="CM61" s="187">
        <f ca="1">SUMIF($F$2:$DV$2,CM$2,$F$53:$DV$53)*Index_운영!CM$16</f>
        <v>0</v>
      </c>
      <c r="CN61" s="187">
        <f ca="1">SUMIF($F$2:$DV$2,CN$2,$F$53:$DV$53)*Index_운영!CN$16</f>
        <v>0</v>
      </c>
      <c r="CO61" s="187">
        <f ca="1">SUMIF($F$2:$DV$2,CO$2,$F$53:$DV$53)*Index_운영!CO$16</f>
        <v>0</v>
      </c>
      <c r="CP61" s="187">
        <f ca="1">SUMIF($F$2:$DV$2,CP$2,$F$53:$DV$53)*Index_운영!CP$16</f>
        <v>0</v>
      </c>
      <c r="CQ61" s="187">
        <f ca="1">SUMIF($F$2:$DV$2,CQ$2,$F$53:$DV$53)*Index_운영!CQ$16</f>
        <v>0</v>
      </c>
      <c r="CR61" s="187">
        <f ca="1">SUMIF($F$2:$DV$2,CR$2,$F$53:$DV$53)*Index_운영!CR$16</f>
        <v>0</v>
      </c>
      <c r="CS61" s="187">
        <f ca="1">SUMIF($F$2:$DV$2,CS$2,$F$53:$DV$53)*Index_운영!CS$16</f>
        <v>0</v>
      </c>
      <c r="CT61" s="187">
        <f ca="1">SUMIF($F$2:$DV$2,CT$2,$F$53:$DV$53)*Index_운영!CT$16</f>
        <v>0</v>
      </c>
      <c r="CU61" s="187">
        <f ca="1">SUMIF($F$2:$DV$2,CU$2,$F$53:$DV$53)*Index_운영!CU$16</f>
        <v>0</v>
      </c>
      <c r="CV61" s="187">
        <f ca="1">SUMIF($F$2:$DV$2,CV$2,$F$53:$DV$53)*Index_운영!CV$16</f>
        <v>0</v>
      </c>
      <c r="CW61" s="187">
        <f ca="1">SUMIF($F$2:$DV$2,CW$2,$F$53:$DV$53)*Index_운영!CW$16</f>
        <v>0</v>
      </c>
      <c r="CX61" s="187">
        <f ca="1">SUMIF($F$2:$DV$2,CX$2,$F$53:$DV$53)*Index_운영!CX$16</f>
        <v>0</v>
      </c>
      <c r="CY61" s="187">
        <f ca="1">SUMIF($F$2:$DV$2,CY$2,$F$53:$DV$53)*Index_운영!CY$16</f>
        <v>0</v>
      </c>
      <c r="CZ61" s="187">
        <f ca="1">SUMIF($F$2:$DV$2,CZ$2,$F$53:$DV$53)*Index_운영!CZ$16</f>
        <v>0</v>
      </c>
      <c r="DA61" s="187">
        <f ca="1">SUMIF($F$2:$DV$2,DA$2,$F$53:$DV$53)*Index_운영!DA$16</f>
        <v>0</v>
      </c>
      <c r="DB61" s="187">
        <f ca="1">SUMIF($F$2:$DV$2,DB$2,$F$53:$DV$53)*Index_운영!DB$16</f>
        <v>0</v>
      </c>
      <c r="DC61" s="187">
        <f ca="1">SUMIF($F$2:$DV$2,DC$2,$F$53:$DV$53)*Index_운영!DC$16</f>
        <v>0</v>
      </c>
      <c r="DD61" s="187">
        <f ca="1">SUMIF($F$2:$DV$2,DD$2,$F$53:$DV$53)*Index_운영!DD$16</f>
        <v>0</v>
      </c>
      <c r="DE61" s="187">
        <f ca="1">SUMIF($F$2:$DV$2,DE$2,$F$53:$DV$53)*Index_운영!DE$16</f>
        <v>0</v>
      </c>
      <c r="DF61" s="187">
        <f ca="1">SUMIF($F$2:$DV$2,DF$2,$F$53:$DV$53)*Index_운영!DF$16</f>
        <v>0</v>
      </c>
      <c r="DG61" s="187">
        <f ca="1">SUMIF($F$2:$DV$2,DG$2,$F$53:$DV$53)*Index_운영!DG$16</f>
        <v>0</v>
      </c>
      <c r="DH61" s="187">
        <f ca="1">SUMIF($F$2:$DV$2,DH$2,$F$53:$DV$53)*Index_운영!DH$16</f>
        <v>0</v>
      </c>
      <c r="DI61" s="187">
        <f ca="1">SUMIF($F$2:$DV$2,DI$2,$F$53:$DV$53)*Index_운영!DI$16</f>
        <v>0</v>
      </c>
      <c r="DJ61" s="187">
        <f ca="1">SUMIF($F$2:$DV$2,DJ$2,$F$53:$DV$53)*Index_운영!DJ$16</f>
        <v>0</v>
      </c>
      <c r="DK61" s="187">
        <f ca="1">SUMIF($F$2:$DV$2,DK$2,$F$53:$DV$53)*Index_운영!DK$16</f>
        <v>0</v>
      </c>
      <c r="DL61" s="187">
        <f ca="1">SUMIF($F$2:$DV$2,DL$2,$F$53:$DV$53)*Index_운영!DL$16</f>
        <v>0</v>
      </c>
      <c r="DM61" s="187">
        <f ca="1">SUMIF($F$2:$DV$2,DM$2,$F$53:$DV$53)*Index_운영!DM$16</f>
        <v>0</v>
      </c>
      <c r="DN61" s="187">
        <f ca="1">SUMIF($F$2:$DV$2,DN$2,$F$53:$DV$53)*Index_운영!DN$16</f>
        <v>0</v>
      </c>
      <c r="DO61" s="187">
        <f ca="1">SUMIF($F$2:$DV$2,DO$2,$F$53:$DV$53)*Index_운영!DO$16</f>
        <v>0</v>
      </c>
      <c r="DP61" s="187">
        <f ca="1">SUMIF($F$2:$DV$2,DP$2,$F$53:$DV$53)*Index_운영!DP$16</f>
        <v>0</v>
      </c>
      <c r="DQ61" s="187">
        <f ca="1">SUMIF($F$2:$DV$2,DQ$2,$F$53:$DV$53)*Index_운영!DQ$16</f>
        <v>0</v>
      </c>
      <c r="DR61" s="187">
        <f ca="1">SUMIF($F$2:$DV$2,DR$2,$F$53:$DV$53)*Index_운영!DR$16</f>
        <v>0</v>
      </c>
      <c r="DS61" s="187">
        <f ca="1">SUMIF($F$2:$DV$2,DS$2,$F$53:$DV$53)*Index_운영!DS$16</f>
        <v>0</v>
      </c>
      <c r="DT61" s="187">
        <f ca="1">SUMIF($F$2:$DV$2,DT$2,$F$53:$DV$53)*Index_운영!DT$16</f>
        <v>0</v>
      </c>
      <c r="DU61" s="187">
        <f ca="1">SUMIF($F$2:$DV$2,DU$2,$F$53:$DV$53)*Index_운영!DU$16</f>
        <v>0</v>
      </c>
      <c r="DV61" s="187">
        <f ca="1">SUMIF($F$2:$DV$2,DV$2,$F$53:$DV$53)*Index_운영!DV$16</f>
        <v>0</v>
      </c>
    </row>
    <row r="62" spans="1:126" outlineLevel="1" x14ac:dyDescent="0.4">
      <c r="C62" s="21" t="s">
        <v>97</v>
      </c>
      <c r="F62" s="186">
        <f>F59+F60-F61</f>
        <v>0</v>
      </c>
      <c r="G62" s="187">
        <f t="shared" ref="G62:BR62" ca="1" si="44">G59+G60-G61</f>
        <v>193964.62465259267</v>
      </c>
      <c r="H62" s="187">
        <f t="shared" ca="1" si="44"/>
        <v>328697.24888505146</v>
      </c>
      <c r="I62" s="187">
        <f t="shared" ca="1" si="44"/>
        <v>0</v>
      </c>
      <c r="J62" s="187">
        <f t="shared" ca="1" si="44"/>
        <v>-66996.661487698031</v>
      </c>
      <c r="K62" s="187">
        <f t="shared" ca="1" si="44"/>
        <v>120735.39570216523</v>
      </c>
      <c r="L62" s="187">
        <f t="shared" ca="1" si="44"/>
        <v>0</v>
      </c>
      <c r="M62" s="187">
        <f t="shared" ca="1" si="44"/>
        <v>187630.64295561649</v>
      </c>
      <c r="N62" s="187">
        <f t="shared" ca="1" si="44"/>
        <v>181175.43512037167</v>
      </c>
      <c r="O62" s="187">
        <f t="shared" ca="1" si="44"/>
        <v>0</v>
      </c>
      <c r="P62" s="187">
        <f t="shared" ca="1" si="44"/>
        <v>194597.53007169353</v>
      </c>
      <c r="Q62" s="187">
        <f t="shared" ca="1" si="44"/>
        <v>382775.95718058769</v>
      </c>
      <c r="R62" s="187">
        <f t="shared" ca="1" si="44"/>
        <v>0</v>
      </c>
      <c r="S62" s="187">
        <f t="shared" ca="1" si="44"/>
        <v>196496.35166625888</v>
      </c>
      <c r="T62" s="187">
        <f t="shared" ca="1" si="44"/>
        <v>370021.32649609016</v>
      </c>
      <c r="U62" s="187">
        <f t="shared" ca="1" si="44"/>
        <v>0</v>
      </c>
      <c r="V62" s="187">
        <f t="shared" ca="1" si="44"/>
        <v>-32349.383684993663</v>
      </c>
      <c r="W62" s="187">
        <f t="shared" ca="1" si="44"/>
        <v>156781.14990539622</v>
      </c>
      <c r="X62" s="187">
        <f t="shared" ca="1" si="44"/>
        <v>0</v>
      </c>
      <c r="Y62" s="187">
        <f t="shared" ca="1" si="44"/>
        <v>188988.53788122599</v>
      </c>
      <c r="Z62" s="187">
        <f t="shared" ca="1" si="44"/>
        <v>179889.07450081516</v>
      </c>
      <c r="AA62" s="187">
        <f t="shared" ca="1" si="44"/>
        <v>0</v>
      </c>
      <c r="AB62" s="187">
        <f t="shared" ca="1" si="44"/>
        <v>195979.22575330889</v>
      </c>
      <c r="AC62" s="187">
        <f t="shared" ca="1" si="44"/>
        <v>385520.10201596119</v>
      </c>
      <c r="AD62" s="187">
        <f t="shared" ca="1" si="44"/>
        <v>0</v>
      </c>
      <c r="AE62" s="187">
        <f t="shared" ca="1" si="44"/>
        <v>238556.36621094271</v>
      </c>
      <c r="AF62" s="187">
        <f t="shared" ca="1" si="44"/>
        <v>462444.04086521349</v>
      </c>
      <c r="AG62" s="187">
        <f t="shared" ca="1" si="44"/>
        <v>0</v>
      </c>
      <c r="AH62" s="187">
        <f t="shared" ca="1" si="44"/>
        <v>13834.053531769983</v>
      </c>
      <c r="AI62" s="187">
        <f t="shared" ca="1" si="44"/>
        <v>245655.69296577977</v>
      </c>
      <c r="AJ62" s="187">
        <f t="shared" ca="1" si="44"/>
        <v>0</v>
      </c>
      <c r="AK62" s="187">
        <f t="shared" ca="1" si="44"/>
        <v>231625.14253699471</v>
      </c>
      <c r="AL62" s="187">
        <f t="shared" ca="1" si="44"/>
        <v>261105.12779913121</v>
      </c>
      <c r="AM62" s="187">
        <f t="shared" ca="1" si="44"/>
        <v>0</v>
      </c>
      <c r="AN62" s="187">
        <f t="shared" ca="1" si="44"/>
        <v>238619.89625956272</v>
      </c>
      <c r="AO62" s="187">
        <f t="shared" ca="1" si="44"/>
        <v>470847.88188977004</v>
      </c>
      <c r="AP62" s="187">
        <f t="shared" ca="1" si="44"/>
        <v>0</v>
      </c>
      <c r="AQ62" s="187">
        <f t="shared" ca="1" si="44"/>
        <v>245778.95862840014</v>
      </c>
      <c r="AR62" s="187">
        <f t="shared" ca="1" si="44"/>
        <v>485168.57363831892</v>
      </c>
      <c r="AS62" s="187">
        <f t="shared" ca="1" si="44"/>
        <v>0</v>
      </c>
      <c r="AT62" s="187">
        <f t="shared" ca="1" si="44"/>
        <v>25116.950509805727</v>
      </c>
      <c r="AU62" s="187">
        <f t="shared" ca="1" si="44"/>
        <v>264183.93487127149</v>
      </c>
      <c r="AV62" s="187">
        <f t="shared" ca="1" si="44"/>
        <v>0</v>
      </c>
      <c r="AW62" s="187">
        <f t="shared" ca="1" si="44"/>
        <v>238857.49005276704</v>
      </c>
      <c r="AX62" s="187">
        <f t="shared" ca="1" si="44"/>
        <v>271389.8997188005</v>
      </c>
      <c r="AY62" s="187">
        <f t="shared" ca="1" si="44"/>
        <v>0</v>
      </c>
      <c r="AZ62" s="187">
        <f t="shared" ca="1" si="44"/>
        <v>245855.85786465512</v>
      </c>
      <c r="BA62" s="187">
        <f t="shared" ca="1" si="44"/>
        <v>485325.14085144061</v>
      </c>
      <c r="BB62" s="187">
        <f t="shared" ca="1" si="44"/>
        <v>0</v>
      </c>
      <c r="BC62" s="187">
        <f t="shared" ca="1" si="44"/>
        <v>253035.8928554421</v>
      </c>
      <c r="BD62" s="187">
        <f t="shared" ca="1" si="44"/>
        <v>499687.7685780531</v>
      </c>
      <c r="BE62" s="187">
        <f t="shared" ca="1" si="44"/>
        <v>0</v>
      </c>
      <c r="BF62" s="187">
        <f t="shared" ca="1" si="44"/>
        <v>28095.59629418439</v>
      </c>
      <c r="BG62" s="187">
        <f t="shared" ca="1" si="44"/>
        <v>275019.02811997663</v>
      </c>
      <c r="BH62" s="187">
        <f t="shared" ca="1" si="44"/>
        <v>0</v>
      </c>
      <c r="BI62" s="187">
        <f t="shared" ca="1" si="44"/>
        <v>246711.84349618779</v>
      </c>
      <c r="BJ62" s="187">
        <f t="shared" ca="1" si="44"/>
        <v>282814.0837911251</v>
      </c>
      <c r="BK62" s="187">
        <f t="shared" ca="1" si="44"/>
        <v>0</v>
      </c>
      <c r="BL62" s="187">
        <f t="shared" ca="1" si="44"/>
        <v>253694.04412301152</v>
      </c>
      <c r="BM62" s="187">
        <f t="shared" ca="1" si="44"/>
        <v>501024.72881701298</v>
      </c>
      <c r="BN62" s="187">
        <f t="shared" ca="1" si="44"/>
        <v>0</v>
      </c>
      <c r="BO62" s="187">
        <f t="shared" ca="1" si="44"/>
        <v>449337.75771128136</v>
      </c>
      <c r="BP62" s="187">
        <f t="shared" ca="1" si="44"/>
        <v>898045.54908157408</v>
      </c>
      <c r="BQ62" s="187">
        <f t="shared" ca="1" si="44"/>
        <v>1347383.3067928555</v>
      </c>
      <c r="BR62" s="187">
        <f t="shared" ca="1" si="44"/>
        <v>1573687.7109604678</v>
      </c>
      <c r="BS62" s="187">
        <f t="shared" ref="BS62:DV62" ca="1" si="45">BS59+BS60-BS61</f>
        <v>2022265.7565727523</v>
      </c>
      <c r="BT62" s="187">
        <f t="shared" ca="1" si="45"/>
        <v>2218694.7796566966</v>
      </c>
      <c r="BU62" s="187">
        <f t="shared" ca="1" si="45"/>
        <v>2667272.825268981</v>
      </c>
      <c r="BV62" s="187">
        <f t="shared" ca="1" si="45"/>
        <v>2894081.6353666065</v>
      </c>
      <c r="BW62" s="187">
        <f t="shared" ca="1" si="45"/>
        <v>3342659.680978891</v>
      </c>
      <c r="BX62" s="187">
        <f t="shared" ca="1" si="45"/>
        <v>3791871.8782791966</v>
      </c>
      <c r="BY62" s="187">
        <f t="shared" ca="1" si="45"/>
        <v>4240449.923891481</v>
      </c>
      <c r="BZ62" s="187">
        <f t="shared" ca="1" si="45"/>
        <v>4216443.1420794427</v>
      </c>
      <c r="CA62" s="187">
        <f t="shared" ca="1" si="45"/>
        <v>4440199.0214721169</v>
      </c>
      <c r="CB62" s="187">
        <f t="shared" ca="1" si="45"/>
        <v>4663320.7491767704</v>
      </c>
      <c r="CC62" s="187">
        <f t="shared" ca="1" si="45"/>
        <v>4887076.6285694446</v>
      </c>
      <c r="CD62" s="187">
        <f t="shared" ca="1" si="45"/>
        <v>4883346.9013273641</v>
      </c>
      <c r="CE62" s="187">
        <f t="shared" ca="1" si="45"/>
        <v>5126127.1990373861</v>
      </c>
      <c r="CF62" s="187">
        <f t="shared" ca="1" si="45"/>
        <v>5287510.0659097107</v>
      </c>
      <c r="CG62" s="187">
        <f t="shared" ca="1" si="45"/>
        <v>5530290.3636197327</v>
      </c>
      <c r="CH62" s="187">
        <f t="shared" ca="1" si="45"/>
        <v>5546219.2106515132</v>
      </c>
      <c r="CI62" s="187">
        <f t="shared" ca="1" si="45"/>
        <v>5788999.5083615351</v>
      </c>
      <c r="CJ62" s="187">
        <f t="shared" ca="1" si="45"/>
        <v>6031779.8103400497</v>
      </c>
      <c r="CK62" s="187">
        <f t="shared" ca="1" si="45"/>
        <v>6274560.1080500716</v>
      </c>
      <c r="CL62" s="187">
        <f t="shared" ca="1" si="45"/>
        <v>6211936.8816187046</v>
      </c>
      <c r="CM62" s="187">
        <f t="shared" ca="1" si="45"/>
        <v>6376016.8945957609</v>
      </c>
      <c r="CN62" s="187">
        <f t="shared" ca="1" si="45"/>
        <v>6540096.9033043245</v>
      </c>
      <c r="CO62" s="187">
        <f t="shared" ca="1" si="45"/>
        <v>6704176.9162813807</v>
      </c>
      <c r="CP62" s="187">
        <f t="shared" ca="1" si="45"/>
        <v>6636868.4409442749</v>
      </c>
      <c r="CQ62" s="187">
        <f t="shared" ca="1" si="45"/>
        <v>6800948.4496528385</v>
      </c>
      <c r="CR62" s="187">
        <f t="shared" ca="1" si="45"/>
        <v>6937717.4867866049</v>
      </c>
      <c r="CS62" s="187">
        <f t="shared" ca="1" si="45"/>
        <v>7101797.4954951685</v>
      </c>
      <c r="CT62" s="187">
        <f t="shared" ca="1" si="45"/>
        <v>7034489.0244265562</v>
      </c>
      <c r="CU62" s="187">
        <f t="shared" ca="1" si="45"/>
        <v>7198569.0331351198</v>
      </c>
      <c r="CV62" s="187">
        <f t="shared" ca="1" si="45"/>
        <v>7362649.046112176</v>
      </c>
      <c r="CW62" s="187">
        <f t="shared" ca="1" si="45"/>
        <v>7526729.0548207397</v>
      </c>
      <c r="CX62" s="187">
        <f t="shared" ca="1" si="45"/>
        <v>7434497.5901965201</v>
      </c>
      <c r="CY62" s="187">
        <f t="shared" ca="1" si="45"/>
        <v>7558866.1251326771</v>
      </c>
      <c r="CZ62" s="187">
        <f t="shared" ca="1" si="45"/>
        <v>7683234.6558003407</v>
      </c>
      <c r="DA62" s="187">
        <f t="shared" ca="1" si="45"/>
        <v>7807603.1907364978</v>
      </c>
      <c r="DB62" s="187">
        <f t="shared" ca="1" si="45"/>
        <v>7695955.4676775793</v>
      </c>
      <c r="DC62" s="187">
        <f t="shared" ca="1" si="45"/>
        <v>7820323.9987067822</v>
      </c>
      <c r="DD62" s="187">
        <f t="shared" ca="1" si="45"/>
        <v>7944692.5382496463</v>
      </c>
      <c r="DE62" s="187">
        <f t="shared" ca="1" si="45"/>
        <v>8069061.0692788493</v>
      </c>
      <c r="DF62" s="187">
        <f t="shared" ca="1" si="45"/>
        <v>7957413.3508383008</v>
      </c>
      <c r="DG62" s="187">
        <f t="shared" ca="1" si="45"/>
        <v>8081781.8818675037</v>
      </c>
      <c r="DH62" s="187">
        <f t="shared" ca="1" si="45"/>
        <v>8206150.4171535373</v>
      </c>
      <c r="DI62" s="187">
        <f t="shared" ca="1" si="45"/>
        <v>8330518.9481827328</v>
      </c>
      <c r="DJ62" s="187">
        <f t="shared" ca="1" si="45"/>
        <v>8221049.837058208</v>
      </c>
      <c r="DK62" s="187">
        <f t="shared" ca="1" si="45"/>
        <v>8345467.9035613397</v>
      </c>
      <c r="DL62" s="187">
        <f t="shared" ca="1" si="45"/>
        <v>8469885.9658076745</v>
      </c>
      <c r="DM62" s="187">
        <f t="shared" ca="1" si="45"/>
        <v>8594304.0323108844</v>
      </c>
      <c r="DN62" s="187">
        <f t="shared" ca="1" si="45"/>
        <v>8477985.5157561265</v>
      </c>
      <c r="DO62" s="187">
        <f t="shared" ca="1" si="45"/>
        <v>8602403.5112069808</v>
      </c>
      <c r="DP62" s="187">
        <f t="shared" ca="1" si="45"/>
        <v>8726821.5258925036</v>
      </c>
      <c r="DQ62" s="187">
        <f t="shared" ca="1" si="45"/>
        <v>8851239.5213440061</v>
      </c>
      <c r="DR62" s="187">
        <f t="shared" ca="1" si="45"/>
        <v>8734920.9444068931</v>
      </c>
      <c r="DS62" s="187">
        <f t="shared" ca="1" si="45"/>
        <v>8859338.9398585092</v>
      </c>
      <c r="DT62" s="187">
        <f t="shared" ca="1" si="45"/>
        <v>8983756.9417173509</v>
      </c>
      <c r="DU62" s="187">
        <f t="shared" ca="1" si="45"/>
        <v>9108174.9371574018</v>
      </c>
      <c r="DV62" s="187">
        <f t="shared" ca="1" si="45"/>
        <v>8994078.5375970136</v>
      </c>
    </row>
    <row r="63" spans="1:126" s="718" customFormat="1" ht="4.95" customHeight="1" x14ac:dyDescent="0.4">
      <c r="F63" s="753"/>
      <c r="G63" s="754"/>
      <c r="H63" s="754"/>
      <c r="I63" s="754"/>
      <c r="J63" s="754"/>
      <c r="K63" s="754"/>
      <c r="L63" s="754"/>
      <c r="M63" s="754"/>
      <c r="N63" s="754"/>
      <c r="O63" s="754"/>
      <c r="P63" s="754"/>
      <c r="Q63" s="754"/>
      <c r="R63" s="754"/>
      <c r="S63" s="754"/>
      <c r="T63" s="754"/>
      <c r="U63" s="754"/>
      <c r="V63" s="754"/>
      <c r="W63" s="754"/>
      <c r="X63" s="754"/>
      <c r="Y63" s="754"/>
      <c r="Z63" s="754"/>
      <c r="AA63" s="754"/>
      <c r="AB63" s="754"/>
      <c r="AC63" s="754"/>
      <c r="AD63" s="754"/>
      <c r="AE63" s="754"/>
      <c r="AF63" s="754"/>
      <c r="AG63" s="754"/>
      <c r="AH63" s="754"/>
      <c r="AI63" s="754"/>
      <c r="AJ63" s="754"/>
      <c r="AK63" s="754"/>
      <c r="AL63" s="754"/>
      <c r="AM63" s="754"/>
      <c r="AN63" s="754"/>
      <c r="AO63" s="754"/>
      <c r="AP63" s="754"/>
      <c r="AQ63" s="754"/>
      <c r="AR63" s="754"/>
      <c r="AS63" s="754"/>
      <c r="AT63" s="754"/>
      <c r="AU63" s="754"/>
      <c r="AV63" s="754"/>
      <c r="AW63" s="754"/>
      <c r="AX63" s="754"/>
      <c r="AY63" s="754"/>
      <c r="AZ63" s="754"/>
      <c r="BA63" s="754"/>
      <c r="BB63" s="754"/>
      <c r="BC63" s="754"/>
      <c r="BD63" s="754"/>
      <c r="BE63" s="754"/>
      <c r="BF63" s="754"/>
      <c r="BG63" s="754"/>
      <c r="BH63" s="754"/>
      <c r="BI63" s="754"/>
      <c r="BJ63" s="754"/>
      <c r="BK63" s="754"/>
      <c r="BL63" s="754"/>
      <c r="BM63" s="754"/>
      <c r="BN63" s="754"/>
      <c r="BO63" s="754"/>
      <c r="BP63" s="754"/>
      <c r="BQ63" s="754"/>
      <c r="BR63" s="754"/>
      <c r="BS63" s="754"/>
      <c r="BT63" s="754"/>
      <c r="BU63" s="754"/>
      <c r="BV63" s="754"/>
      <c r="BW63" s="754"/>
      <c r="BX63" s="754"/>
      <c r="BY63" s="754"/>
      <c r="BZ63" s="754"/>
      <c r="CA63" s="754"/>
      <c r="CB63" s="754"/>
      <c r="CC63" s="754"/>
      <c r="CD63" s="754"/>
      <c r="CE63" s="754"/>
      <c r="CF63" s="754"/>
      <c r="CG63" s="754"/>
      <c r="CH63" s="754"/>
      <c r="CI63" s="754"/>
      <c r="CJ63" s="754"/>
      <c r="CK63" s="754"/>
      <c r="CL63" s="754"/>
      <c r="CM63" s="754"/>
      <c r="CN63" s="754"/>
      <c r="CO63" s="754"/>
      <c r="CP63" s="754"/>
      <c r="CQ63" s="754"/>
      <c r="CR63" s="754"/>
      <c r="CS63" s="754"/>
      <c r="CT63" s="754"/>
      <c r="CU63" s="754"/>
      <c r="CV63" s="754"/>
      <c r="CW63" s="754"/>
      <c r="CX63" s="754"/>
      <c r="CY63" s="754"/>
      <c r="CZ63" s="754"/>
      <c r="DA63" s="754"/>
      <c r="DB63" s="754"/>
      <c r="DC63" s="754"/>
      <c r="DD63" s="754"/>
      <c r="DE63" s="754"/>
      <c r="DF63" s="754"/>
      <c r="DG63" s="754"/>
      <c r="DH63" s="754"/>
      <c r="DI63" s="754"/>
      <c r="DJ63" s="754"/>
      <c r="DK63" s="754"/>
      <c r="DL63" s="754"/>
      <c r="DM63" s="754"/>
      <c r="DN63" s="754"/>
      <c r="DO63" s="754"/>
      <c r="DP63" s="754"/>
      <c r="DQ63" s="754"/>
      <c r="DR63" s="754"/>
      <c r="DS63" s="754"/>
      <c r="DT63" s="754"/>
      <c r="DU63" s="754"/>
      <c r="DV63" s="754"/>
    </row>
    <row r="64" spans="1:126" x14ac:dyDescent="0.4">
      <c r="F64" s="186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7"/>
      <c r="BR64" s="187"/>
      <c r="BS64" s="187"/>
      <c r="BT64" s="187"/>
      <c r="BU64" s="187"/>
      <c r="BV64" s="187"/>
      <c r="BW64" s="187"/>
      <c r="BX64" s="187"/>
      <c r="BY64" s="187"/>
      <c r="BZ64" s="187"/>
      <c r="CA64" s="187"/>
      <c r="CB64" s="187"/>
      <c r="CC64" s="187"/>
      <c r="CD64" s="187"/>
      <c r="CE64" s="187"/>
      <c r="CF64" s="187"/>
      <c r="CG64" s="187"/>
      <c r="CH64" s="187"/>
      <c r="CI64" s="187"/>
      <c r="CJ64" s="187"/>
      <c r="CK64" s="187"/>
      <c r="CL64" s="187"/>
      <c r="CM64" s="187"/>
      <c r="CN64" s="187"/>
      <c r="CO64" s="187"/>
      <c r="CP64" s="187"/>
      <c r="CQ64" s="187"/>
      <c r="CR64" s="187"/>
      <c r="CS64" s="187"/>
      <c r="CT64" s="187"/>
      <c r="CU64" s="187"/>
      <c r="CV64" s="187"/>
      <c r="CW64" s="187"/>
      <c r="CX64" s="187"/>
      <c r="CY64" s="187"/>
      <c r="CZ64" s="187"/>
      <c r="DA64" s="187"/>
      <c r="DB64" s="187"/>
      <c r="DC64" s="187"/>
      <c r="DD64" s="187"/>
      <c r="DE64" s="187"/>
      <c r="DF64" s="187"/>
      <c r="DG64" s="187"/>
      <c r="DH64" s="187"/>
      <c r="DI64" s="187"/>
      <c r="DJ64" s="187"/>
      <c r="DK64" s="187"/>
      <c r="DL64" s="187"/>
      <c r="DM64" s="187"/>
      <c r="DN64" s="187"/>
      <c r="DO64" s="187"/>
      <c r="DP64" s="187"/>
      <c r="DQ64" s="187"/>
      <c r="DR64" s="187"/>
      <c r="DS64" s="187"/>
      <c r="DT64" s="187"/>
      <c r="DU64" s="187"/>
      <c r="DV64" s="18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59999389629810485"/>
  </sheetPr>
  <dimension ref="A1:DV153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35" sqref="G35"/>
    </sheetView>
  </sheetViews>
  <sheetFormatPr defaultColWidth="9" defaultRowHeight="10.8" outlineLevelRow="1" x14ac:dyDescent="0.4"/>
  <cols>
    <col min="1" max="1" width="0.8984375" style="718" customWidth="1"/>
    <col min="2" max="2" width="13.19921875" style="21" customWidth="1"/>
    <col min="3" max="3" width="10.09765625" style="21" customWidth="1"/>
    <col min="4" max="4" width="9.3984375" style="21" customWidth="1"/>
    <col min="5" max="5" width="6.19921875" style="21" customWidth="1"/>
    <col min="6" max="6" width="11.59765625" style="583" customWidth="1"/>
    <col min="7" max="126" width="11.59765625" style="584" customWidth="1"/>
    <col min="127" max="16384" width="9" style="21"/>
  </cols>
  <sheetData>
    <row r="1" spans="1:126" x14ac:dyDescent="0.4">
      <c r="B1" s="1225" t="s">
        <v>69</v>
      </c>
      <c r="C1" s="1226">
        <f>'Control Panel_운영'!$N$93</f>
        <v>1000</v>
      </c>
      <c r="D1" s="1274"/>
      <c r="E1" s="982"/>
      <c r="F1" s="1228">
        <f>Index_운영!F$1</f>
        <v>0</v>
      </c>
      <c r="G1" s="1229">
        <f>Index_운영!G$1</f>
        <v>1</v>
      </c>
      <c r="H1" s="1229">
        <f>Index_운영!H$1</f>
        <v>1</v>
      </c>
      <c r="I1" s="1229">
        <f>Index_운영!I$1</f>
        <v>1</v>
      </c>
      <c r="J1" s="1229">
        <f>Index_운영!J$1</f>
        <v>1</v>
      </c>
      <c r="K1" s="1229">
        <f>Index_운영!K$1</f>
        <v>1</v>
      </c>
      <c r="L1" s="1229">
        <f>Index_운영!L$1</f>
        <v>1</v>
      </c>
      <c r="M1" s="1229">
        <f>Index_운영!M$1</f>
        <v>1</v>
      </c>
      <c r="N1" s="1229">
        <f>Index_운영!N$1</f>
        <v>1</v>
      </c>
      <c r="O1" s="1229">
        <f>Index_운영!O$1</f>
        <v>1</v>
      </c>
      <c r="P1" s="1229">
        <f>Index_운영!P$1</f>
        <v>1</v>
      </c>
      <c r="Q1" s="1229">
        <f>Index_운영!Q$1</f>
        <v>1</v>
      </c>
      <c r="R1" s="1229">
        <f>Index_운영!R$1</f>
        <v>1</v>
      </c>
      <c r="S1" s="1229">
        <f>Index_운영!S$1</f>
        <v>2</v>
      </c>
      <c r="T1" s="1229">
        <f>Index_운영!T$1</f>
        <v>2</v>
      </c>
      <c r="U1" s="1229">
        <f>Index_운영!U$1</f>
        <v>2</v>
      </c>
      <c r="V1" s="1229">
        <f>Index_운영!V$1</f>
        <v>2</v>
      </c>
      <c r="W1" s="1229">
        <f>Index_운영!W$1</f>
        <v>2</v>
      </c>
      <c r="X1" s="1229">
        <f>Index_운영!X$1</f>
        <v>2</v>
      </c>
      <c r="Y1" s="1229">
        <f>Index_운영!Y$1</f>
        <v>2</v>
      </c>
      <c r="Z1" s="1229">
        <f>Index_운영!Z$1</f>
        <v>2</v>
      </c>
      <c r="AA1" s="1229">
        <f>Index_운영!AA$1</f>
        <v>2</v>
      </c>
      <c r="AB1" s="1229">
        <f>Index_운영!AB$1</f>
        <v>2</v>
      </c>
      <c r="AC1" s="1229">
        <f>Index_운영!AC$1</f>
        <v>2</v>
      </c>
      <c r="AD1" s="1229">
        <f>Index_운영!AD$1</f>
        <v>2</v>
      </c>
      <c r="AE1" s="1229">
        <f>Index_운영!AE$1</f>
        <v>3</v>
      </c>
      <c r="AF1" s="1229">
        <f>Index_운영!AF$1</f>
        <v>3</v>
      </c>
      <c r="AG1" s="1229">
        <f>Index_운영!AG$1</f>
        <v>3</v>
      </c>
      <c r="AH1" s="1229">
        <f>Index_운영!AH$1</f>
        <v>3</v>
      </c>
      <c r="AI1" s="1229">
        <f>Index_운영!AI$1</f>
        <v>3</v>
      </c>
      <c r="AJ1" s="1229">
        <f>Index_운영!AJ$1</f>
        <v>3</v>
      </c>
      <c r="AK1" s="1229">
        <f>Index_운영!AK$1</f>
        <v>3</v>
      </c>
      <c r="AL1" s="1229">
        <f>Index_운영!AL$1</f>
        <v>3</v>
      </c>
      <c r="AM1" s="1229">
        <f>Index_운영!AM$1</f>
        <v>3</v>
      </c>
      <c r="AN1" s="1229">
        <f>Index_운영!AN$1</f>
        <v>3</v>
      </c>
      <c r="AO1" s="1229">
        <f>Index_운영!AO$1</f>
        <v>3</v>
      </c>
      <c r="AP1" s="1229">
        <f>Index_운영!AP$1</f>
        <v>3</v>
      </c>
      <c r="AQ1" s="1229">
        <f>Index_운영!AQ$1</f>
        <v>4</v>
      </c>
      <c r="AR1" s="1229">
        <f>Index_운영!AR$1</f>
        <v>4</v>
      </c>
      <c r="AS1" s="1229">
        <f>Index_운영!AS$1</f>
        <v>4</v>
      </c>
      <c r="AT1" s="1229">
        <f>Index_운영!AT$1</f>
        <v>4</v>
      </c>
      <c r="AU1" s="1229">
        <f>Index_운영!AU$1</f>
        <v>4</v>
      </c>
      <c r="AV1" s="1229">
        <f>Index_운영!AV$1</f>
        <v>4</v>
      </c>
      <c r="AW1" s="1229">
        <f>Index_운영!AW$1</f>
        <v>4</v>
      </c>
      <c r="AX1" s="1229">
        <f>Index_운영!AX$1</f>
        <v>4</v>
      </c>
      <c r="AY1" s="1229">
        <f>Index_운영!AY$1</f>
        <v>4</v>
      </c>
      <c r="AZ1" s="1229">
        <f>Index_운영!AZ$1</f>
        <v>4</v>
      </c>
      <c r="BA1" s="1229">
        <f>Index_운영!BA$1</f>
        <v>4</v>
      </c>
      <c r="BB1" s="1229">
        <f>Index_운영!BB$1</f>
        <v>4</v>
      </c>
      <c r="BC1" s="1229">
        <f>Index_운영!BC$1</f>
        <v>5</v>
      </c>
      <c r="BD1" s="1229">
        <f>Index_운영!BD$1</f>
        <v>5</v>
      </c>
      <c r="BE1" s="1229">
        <f>Index_운영!BE$1</f>
        <v>5</v>
      </c>
      <c r="BF1" s="1229">
        <f>Index_운영!BF$1</f>
        <v>5</v>
      </c>
      <c r="BG1" s="1229">
        <f>Index_운영!BG$1</f>
        <v>5</v>
      </c>
      <c r="BH1" s="1229">
        <f>Index_운영!BH$1</f>
        <v>5</v>
      </c>
      <c r="BI1" s="1229">
        <f>Index_운영!BI$1</f>
        <v>5</v>
      </c>
      <c r="BJ1" s="1229">
        <f>Index_운영!BJ$1</f>
        <v>5</v>
      </c>
      <c r="BK1" s="1229">
        <f>Index_운영!BK$1</f>
        <v>5</v>
      </c>
      <c r="BL1" s="1229">
        <f>Index_운영!BL$1</f>
        <v>5</v>
      </c>
      <c r="BM1" s="1229">
        <f>Index_운영!BM$1</f>
        <v>5</v>
      </c>
      <c r="BN1" s="1229">
        <f>Index_운영!BN$1</f>
        <v>5</v>
      </c>
      <c r="BO1" s="1229">
        <f>Index_운영!BO$1</f>
        <v>6</v>
      </c>
      <c r="BP1" s="1229">
        <f>Index_운영!BP$1</f>
        <v>6</v>
      </c>
      <c r="BQ1" s="1229">
        <f>Index_운영!BQ$1</f>
        <v>6</v>
      </c>
      <c r="BR1" s="1229">
        <f>Index_운영!BR$1</f>
        <v>6</v>
      </c>
      <c r="BS1" s="1229">
        <f>Index_운영!BS$1</f>
        <v>6</v>
      </c>
      <c r="BT1" s="1229">
        <f>Index_운영!BT$1</f>
        <v>6</v>
      </c>
      <c r="BU1" s="1229">
        <f>Index_운영!BU$1</f>
        <v>6</v>
      </c>
      <c r="BV1" s="1229">
        <f>Index_운영!BV$1</f>
        <v>6</v>
      </c>
      <c r="BW1" s="1229">
        <f>Index_운영!BW$1</f>
        <v>6</v>
      </c>
      <c r="BX1" s="1229">
        <f>Index_운영!BX$1</f>
        <v>6</v>
      </c>
      <c r="BY1" s="1229">
        <f>Index_운영!BY$1</f>
        <v>6</v>
      </c>
      <c r="BZ1" s="1229">
        <f>Index_운영!BZ$1</f>
        <v>6</v>
      </c>
      <c r="CA1" s="1229">
        <f>Index_운영!CA$1</f>
        <v>7</v>
      </c>
      <c r="CB1" s="1229">
        <f>Index_운영!CB$1</f>
        <v>7</v>
      </c>
      <c r="CC1" s="1229">
        <f>Index_운영!CC$1</f>
        <v>7</v>
      </c>
      <c r="CD1" s="1229">
        <f>Index_운영!CD$1</f>
        <v>7</v>
      </c>
      <c r="CE1" s="1229">
        <f>Index_운영!CE$1</f>
        <v>7</v>
      </c>
      <c r="CF1" s="1229">
        <f>Index_운영!CF$1</f>
        <v>7</v>
      </c>
      <c r="CG1" s="1229">
        <f>Index_운영!CG$1</f>
        <v>7</v>
      </c>
      <c r="CH1" s="1229">
        <f>Index_운영!CH$1</f>
        <v>7</v>
      </c>
      <c r="CI1" s="1229">
        <f>Index_운영!CI$1</f>
        <v>7</v>
      </c>
      <c r="CJ1" s="1229">
        <f>Index_운영!CJ$1</f>
        <v>7</v>
      </c>
      <c r="CK1" s="1229">
        <f>Index_운영!CK$1</f>
        <v>7</v>
      </c>
      <c r="CL1" s="1229">
        <f>Index_운영!CL$1</f>
        <v>7</v>
      </c>
      <c r="CM1" s="1229">
        <f>Index_운영!CM$1</f>
        <v>8</v>
      </c>
      <c r="CN1" s="1229">
        <f>Index_운영!CN$1</f>
        <v>8</v>
      </c>
      <c r="CO1" s="1229">
        <f>Index_운영!CO$1</f>
        <v>8</v>
      </c>
      <c r="CP1" s="1229">
        <f>Index_운영!CP$1</f>
        <v>8</v>
      </c>
      <c r="CQ1" s="1229">
        <f>Index_운영!CQ$1</f>
        <v>8</v>
      </c>
      <c r="CR1" s="1229">
        <f>Index_운영!CR$1</f>
        <v>8</v>
      </c>
      <c r="CS1" s="1229">
        <f>Index_운영!CS$1</f>
        <v>8</v>
      </c>
      <c r="CT1" s="1229">
        <f>Index_운영!CT$1</f>
        <v>8</v>
      </c>
      <c r="CU1" s="1229">
        <f>Index_운영!CU$1</f>
        <v>8</v>
      </c>
      <c r="CV1" s="1229">
        <f>Index_운영!CV$1</f>
        <v>8</v>
      </c>
      <c r="CW1" s="1229">
        <f>Index_운영!CW$1</f>
        <v>8</v>
      </c>
      <c r="CX1" s="1229">
        <f>Index_운영!CX$1</f>
        <v>8</v>
      </c>
      <c r="CY1" s="1229">
        <f>Index_운영!CY$1</f>
        <v>9</v>
      </c>
      <c r="CZ1" s="1229">
        <f>Index_운영!CZ$1</f>
        <v>9</v>
      </c>
      <c r="DA1" s="1229">
        <f>Index_운영!DA$1</f>
        <v>9</v>
      </c>
      <c r="DB1" s="1229">
        <f>Index_운영!DB$1</f>
        <v>9</v>
      </c>
      <c r="DC1" s="1229">
        <f>Index_운영!DC$1</f>
        <v>9</v>
      </c>
      <c r="DD1" s="1229">
        <f>Index_운영!DD$1</f>
        <v>9</v>
      </c>
      <c r="DE1" s="1229">
        <f>Index_운영!DE$1</f>
        <v>9</v>
      </c>
      <c r="DF1" s="1229">
        <f>Index_운영!DF$1</f>
        <v>9</v>
      </c>
      <c r="DG1" s="1229">
        <f>Index_운영!DG$1</f>
        <v>9</v>
      </c>
      <c r="DH1" s="1229">
        <f>Index_운영!DH$1</f>
        <v>9</v>
      </c>
      <c r="DI1" s="1229">
        <f>Index_운영!DI$1</f>
        <v>9</v>
      </c>
      <c r="DJ1" s="1229">
        <f>Index_운영!DJ$1</f>
        <v>9</v>
      </c>
      <c r="DK1" s="1229">
        <f>Index_운영!DK$1</f>
        <v>10</v>
      </c>
      <c r="DL1" s="1229">
        <f>Index_운영!DL$1</f>
        <v>10</v>
      </c>
      <c r="DM1" s="1229">
        <f>Index_운영!DM$1</f>
        <v>10</v>
      </c>
      <c r="DN1" s="1229">
        <f>Index_운영!DN$1</f>
        <v>10</v>
      </c>
      <c r="DO1" s="1229">
        <f>Index_운영!DO$1</f>
        <v>10</v>
      </c>
      <c r="DP1" s="1229">
        <f>Index_운영!DP$1</f>
        <v>10</v>
      </c>
      <c r="DQ1" s="1229">
        <f>Index_운영!DQ$1</f>
        <v>10</v>
      </c>
      <c r="DR1" s="1229">
        <f>Index_운영!DR$1</f>
        <v>10</v>
      </c>
      <c r="DS1" s="1229">
        <f>Index_운영!DS$1</f>
        <v>10</v>
      </c>
      <c r="DT1" s="1229">
        <f>Index_운영!DT$1</f>
        <v>10</v>
      </c>
      <c r="DU1" s="1229">
        <f>Index_운영!DU$1</f>
        <v>10</v>
      </c>
      <c r="DV1" s="1229">
        <f>Index_운영!DV$1</f>
        <v>10</v>
      </c>
    </row>
    <row r="2" spans="1:126" x14ac:dyDescent="0.4">
      <c r="B2" s="982"/>
      <c r="C2" s="981"/>
      <c r="D2" s="981"/>
      <c r="E2" s="982"/>
      <c r="F2" s="1232">
        <f>Index_운영!F$2</f>
        <v>0</v>
      </c>
      <c r="G2" s="1131">
        <f>Index_운영!G$2</f>
        <v>1</v>
      </c>
      <c r="H2" s="1131">
        <f>Index_운영!H$2</f>
        <v>1</v>
      </c>
      <c r="I2" s="1131">
        <f>Index_운영!I$2</f>
        <v>1</v>
      </c>
      <c r="J2" s="1131">
        <f>Index_운영!J$2</f>
        <v>2</v>
      </c>
      <c r="K2" s="1131">
        <f>Index_운영!K$2</f>
        <v>2</v>
      </c>
      <c r="L2" s="1131">
        <f>Index_운영!L$2</f>
        <v>2</v>
      </c>
      <c r="M2" s="1131">
        <f>Index_운영!M$2</f>
        <v>3</v>
      </c>
      <c r="N2" s="1131">
        <f>Index_운영!N$2</f>
        <v>3</v>
      </c>
      <c r="O2" s="1131">
        <f>Index_운영!O$2</f>
        <v>3</v>
      </c>
      <c r="P2" s="1131">
        <f>Index_운영!P$2</f>
        <v>4</v>
      </c>
      <c r="Q2" s="1131">
        <f>Index_운영!Q$2</f>
        <v>4</v>
      </c>
      <c r="R2" s="1131">
        <f>Index_운영!R$2</f>
        <v>4</v>
      </c>
      <c r="S2" s="1131">
        <f>Index_운영!S$2</f>
        <v>5</v>
      </c>
      <c r="T2" s="1131">
        <f>Index_운영!T$2</f>
        <v>5</v>
      </c>
      <c r="U2" s="1131">
        <f>Index_운영!U$2</f>
        <v>5</v>
      </c>
      <c r="V2" s="1131">
        <f>Index_운영!V$2</f>
        <v>6</v>
      </c>
      <c r="W2" s="1131">
        <f>Index_운영!W$2</f>
        <v>6</v>
      </c>
      <c r="X2" s="1131">
        <f>Index_운영!X$2</f>
        <v>6</v>
      </c>
      <c r="Y2" s="1131">
        <f>Index_운영!Y$2</f>
        <v>7</v>
      </c>
      <c r="Z2" s="1131">
        <f>Index_운영!Z$2</f>
        <v>7</v>
      </c>
      <c r="AA2" s="1131">
        <f>Index_운영!AA$2</f>
        <v>7</v>
      </c>
      <c r="AB2" s="1131">
        <f>Index_운영!AB$2</f>
        <v>8</v>
      </c>
      <c r="AC2" s="1131">
        <f>Index_운영!AC$2</f>
        <v>8</v>
      </c>
      <c r="AD2" s="1131">
        <f>Index_운영!AD$2</f>
        <v>8</v>
      </c>
      <c r="AE2" s="1131">
        <f>Index_운영!AE$2</f>
        <v>9</v>
      </c>
      <c r="AF2" s="1131">
        <f>Index_운영!AF$2</f>
        <v>9</v>
      </c>
      <c r="AG2" s="1131">
        <f>Index_운영!AG$2</f>
        <v>9</v>
      </c>
      <c r="AH2" s="1131">
        <f>Index_운영!AH$2</f>
        <v>10</v>
      </c>
      <c r="AI2" s="1131">
        <f>Index_운영!AI$2</f>
        <v>10</v>
      </c>
      <c r="AJ2" s="1131">
        <f>Index_운영!AJ$2</f>
        <v>10</v>
      </c>
      <c r="AK2" s="1131">
        <f>Index_운영!AK$2</f>
        <v>11</v>
      </c>
      <c r="AL2" s="1131">
        <f>Index_운영!AL$2</f>
        <v>11</v>
      </c>
      <c r="AM2" s="1131">
        <f>Index_운영!AM$2</f>
        <v>11</v>
      </c>
      <c r="AN2" s="1131">
        <f>Index_운영!AN$2</f>
        <v>12</v>
      </c>
      <c r="AO2" s="1131">
        <f>Index_운영!AO$2</f>
        <v>12</v>
      </c>
      <c r="AP2" s="1131">
        <f>Index_운영!AP$2</f>
        <v>12</v>
      </c>
      <c r="AQ2" s="1131">
        <f>Index_운영!AQ$2</f>
        <v>13</v>
      </c>
      <c r="AR2" s="1131">
        <f>Index_운영!AR$2</f>
        <v>13</v>
      </c>
      <c r="AS2" s="1131">
        <f>Index_운영!AS$2</f>
        <v>13</v>
      </c>
      <c r="AT2" s="1131">
        <f>Index_운영!AT$2</f>
        <v>14</v>
      </c>
      <c r="AU2" s="1131">
        <f>Index_운영!AU$2</f>
        <v>14</v>
      </c>
      <c r="AV2" s="1131">
        <f>Index_운영!AV$2</f>
        <v>14</v>
      </c>
      <c r="AW2" s="1131">
        <f>Index_운영!AW$2</f>
        <v>15</v>
      </c>
      <c r="AX2" s="1131">
        <f>Index_운영!AX$2</f>
        <v>15</v>
      </c>
      <c r="AY2" s="1131">
        <f>Index_운영!AY$2</f>
        <v>15</v>
      </c>
      <c r="AZ2" s="1131">
        <f>Index_운영!AZ$2</f>
        <v>16</v>
      </c>
      <c r="BA2" s="1131">
        <f>Index_운영!BA$2</f>
        <v>16</v>
      </c>
      <c r="BB2" s="1131">
        <f>Index_운영!BB$2</f>
        <v>16</v>
      </c>
      <c r="BC2" s="1131">
        <f>Index_운영!BC$2</f>
        <v>17</v>
      </c>
      <c r="BD2" s="1131">
        <f>Index_운영!BD$2</f>
        <v>17</v>
      </c>
      <c r="BE2" s="1131">
        <f>Index_운영!BE$2</f>
        <v>17</v>
      </c>
      <c r="BF2" s="1131">
        <f>Index_운영!BF$2</f>
        <v>18</v>
      </c>
      <c r="BG2" s="1131">
        <f>Index_운영!BG$2</f>
        <v>18</v>
      </c>
      <c r="BH2" s="1131">
        <f>Index_운영!BH$2</f>
        <v>18</v>
      </c>
      <c r="BI2" s="1131">
        <f>Index_운영!BI$2</f>
        <v>19</v>
      </c>
      <c r="BJ2" s="1131">
        <f>Index_운영!BJ$2</f>
        <v>19</v>
      </c>
      <c r="BK2" s="1131">
        <f>Index_운영!BK$2</f>
        <v>19</v>
      </c>
      <c r="BL2" s="1131">
        <f>Index_운영!BL$2</f>
        <v>20</v>
      </c>
      <c r="BM2" s="1131">
        <f>Index_운영!BM$2</f>
        <v>20</v>
      </c>
      <c r="BN2" s="1131">
        <f>Index_운영!BN$2</f>
        <v>20</v>
      </c>
      <c r="BO2" s="1131">
        <f>Index_운영!BO$2</f>
        <v>21</v>
      </c>
      <c r="BP2" s="1131">
        <f>Index_운영!BP$2</f>
        <v>21</v>
      </c>
      <c r="BQ2" s="1131">
        <f>Index_운영!BQ$2</f>
        <v>21</v>
      </c>
      <c r="BR2" s="1131">
        <f>Index_운영!BR$2</f>
        <v>22</v>
      </c>
      <c r="BS2" s="1131">
        <f>Index_운영!BS$2</f>
        <v>22</v>
      </c>
      <c r="BT2" s="1131">
        <f>Index_운영!BT$2</f>
        <v>22</v>
      </c>
      <c r="BU2" s="1131">
        <f>Index_운영!BU$2</f>
        <v>23</v>
      </c>
      <c r="BV2" s="1131">
        <f>Index_운영!BV$2</f>
        <v>23</v>
      </c>
      <c r="BW2" s="1131">
        <f>Index_운영!BW$2</f>
        <v>23</v>
      </c>
      <c r="BX2" s="1131">
        <f>Index_운영!BX$2</f>
        <v>24</v>
      </c>
      <c r="BY2" s="1131">
        <f>Index_운영!BY$2</f>
        <v>24</v>
      </c>
      <c r="BZ2" s="1131">
        <f>Index_운영!BZ$2</f>
        <v>24</v>
      </c>
      <c r="CA2" s="1131">
        <f>Index_운영!CA$2</f>
        <v>25</v>
      </c>
      <c r="CB2" s="1131">
        <f>Index_운영!CB$2</f>
        <v>25</v>
      </c>
      <c r="CC2" s="1131">
        <f>Index_운영!CC$2</f>
        <v>25</v>
      </c>
      <c r="CD2" s="1131">
        <f>Index_운영!CD$2</f>
        <v>26</v>
      </c>
      <c r="CE2" s="1131">
        <f>Index_운영!CE$2</f>
        <v>26</v>
      </c>
      <c r="CF2" s="1131">
        <f>Index_운영!CF$2</f>
        <v>26</v>
      </c>
      <c r="CG2" s="1131">
        <f>Index_운영!CG$2</f>
        <v>27</v>
      </c>
      <c r="CH2" s="1131">
        <f>Index_운영!CH$2</f>
        <v>27</v>
      </c>
      <c r="CI2" s="1131">
        <f>Index_운영!CI$2</f>
        <v>27</v>
      </c>
      <c r="CJ2" s="1131">
        <f>Index_운영!CJ$2</f>
        <v>28</v>
      </c>
      <c r="CK2" s="1131">
        <f>Index_운영!CK$2</f>
        <v>28</v>
      </c>
      <c r="CL2" s="1131">
        <f>Index_운영!CL$2</f>
        <v>28</v>
      </c>
      <c r="CM2" s="1131">
        <f>Index_운영!CM$2</f>
        <v>29</v>
      </c>
      <c r="CN2" s="1131">
        <f>Index_운영!CN$2</f>
        <v>29</v>
      </c>
      <c r="CO2" s="1131">
        <f>Index_운영!CO$2</f>
        <v>29</v>
      </c>
      <c r="CP2" s="1131">
        <f>Index_운영!CP$2</f>
        <v>30</v>
      </c>
      <c r="CQ2" s="1131">
        <f>Index_운영!CQ$2</f>
        <v>30</v>
      </c>
      <c r="CR2" s="1131">
        <f>Index_운영!CR$2</f>
        <v>30</v>
      </c>
      <c r="CS2" s="1131">
        <f>Index_운영!CS$2</f>
        <v>31</v>
      </c>
      <c r="CT2" s="1131">
        <f>Index_운영!CT$2</f>
        <v>31</v>
      </c>
      <c r="CU2" s="1131">
        <f>Index_운영!CU$2</f>
        <v>31</v>
      </c>
      <c r="CV2" s="1131">
        <f>Index_운영!CV$2</f>
        <v>32</v>
      </c>
      <c r="CW2" s="1131">
        <f>Index_운영!CW$2</f>
        <v>32</v>
      </c>
      <c r="CX2" s="1131">
        <f>Index_운영!CX$2</f>
        <v>32</v>
      </c>
      <c r="CY2" s="1131">
        <f>Index_운영!CY$2</f>
        <v>33</v>
      </c>
      <c r="CZ2" s="1131">
        <f>Index_운영!CZ$2</f>
        <v>33</v>
      </c>
      <c r="DA2" s="1131">
        <f>Index_운영!DA$2</f>
        <v>33</v>
      </c>
      <c r="DB2" s="1131">
        <f>Index_운영!DB$2</f>
        <v>34</v>
      </c>
      <c r="DC2" s="1131">
        <f>Index_운영!DC$2</f>
        <v>34</v>
      </c>
      <c r="DD2" s="1131">
        <f>Index_운영!DD$2</f>
        <v>34</v>
      </c>
      <c r="DE2" s="1131">
        <f>Index_운영!DE$2</f>
        <v>35</v>
      </c>
      <c r="DF2" s="1131">
        <f>Index_운영!DF$2</f>
        <v>35</v>
      </c>
      <c r="DG2" s="1131">
        <f>Index_운영!DG$2</f>
        <v>35</v>
      </c>
      <c r="DH2" s="1131">
        <f>Index_운영!DH$2</f>
        <v>36</v>
      </c>
      <c r="DI2" s="1131">
        <f>Index_운영!DI$2</f>
        <v>36</v>
      </c>
      <c r="DJ2" s="1131">
        <f>Index_운영!DJ$2</f>
        <v>36</v>
      </c>
      <c r="DK2" s="1131">
        <f>Index_운영!DK$2</f>
        <v>37</v>
      </c>
      <c r="DL2" s="1131">
        <f>Index_운영!DL$2</f>
        <v>37</v>
      </c>
      <c r="DM2" s="1131">
        <f>Index_운영!DM$2</f>
        <v>37</v>
      </c>
      <c r="DN2" s="1131">
        <f>Index_운영!DN$2</f>
        <v>38</v>
      </c>
      <c r="DO2" s="1131">
        <f>Index_운영!DO$2</f>
        <v>38</v>
      </c>
      <c r="DP2" s="1131">
        <f>Index_운영!DP$2</f>
        <v>38</v>
      </c>
      <c r="DQ2" s="1131">
        <f>Index_운영!DQ$2</f>
        <v>39</v>
      </c>
      <c r="DR2" s="1131">
        <f>Index_운영!DR$2</f>
        <v>39</v>
      </c>
      <c r="DS2" s="1131">
        <f>Index_운영!DS$2</f>
        <v>39</v>
      </c>
      <c r="DT2" s="1131">
        <f>Index_운영!DT$2</f>
        <v>40</v>
      </c>
      <c r="DU2" s="1131">
        <f>Index_운영!DU$2</f>
        <v>40</v>
      </c>
      <c r="DV2" s="1131">
        <f>Index_운영!DV$2</f>
        <v>40</v>
      </c>
    </row>
    <row r="3" spans="1:126" x14ac:dyDescent="0.4">
      <c r="B3" s="982"/>
      <c r="C3" s="981"/>
      <c r="D3" s="981"/>
      <c r="E3" s="982"/>
      <c r="F3" s="1233">
        <f>Index_운영!F$3</f>
        <v>45169</v>
      </c>
      <c r="G3" s="1234">
        <f>Index_운영!G$3</f>
        <v>45199</v>
      </c>
      <c r="H3" s="1234">
        <f>Index_운영!H$3</f>
        <v>45230</v>
      </c>
      <c r="I3" s="1234">
        <f>Index_운영!I$3</f>
        <v>45260</v>
      </c>
      <c r="J3" s="1234">
        <f>Index_운영!J$3</f>
        <v>45291</v>
      </c>
      <c r="K3" s="1234">
        <f>Index_운영!K$3</f>
        <v>45322</v>
      </c>
      <c r="L3" s="1234">
        <f>Index_운영!L$3</f>
        <v>45351</v>
      </c>
      <c r="M3" s="1234">
        <f>Index_운영!M$3</f>
        <v>45382</v>
      </c>
      <c r="N3" s="1234">
        <f>Index_운영!N$3</f>
        <v>45412</v>
      </c>
      <c r="O3" s="1234">
        <f>Index_운영!O$3</f>
        <v>45443</v>
      </c>
      <c r="P3" s="1234">
        <f>Index_운영!P$3</f>
        <v>45473</v>
      </c>
      <c r="Q3" s="1234">
        <f>Index_운영!Q$3</f>
        <v>45504</v>
      </c>
      <c r="R3" s="1234">
        <f>Index_운영!R$3</f>
        <v>45535</v>
      </c>
      <c r="S3" s="1234">
        <f>Index_운영!S$3</f>
        <v>45565</v>
      </c>
      <c r="T3" s="1234">
        <f>Index_운영!T$3</f>
        <v>45596</v>
      </c>
      <c r="U3" s="1234">
        <f>Index_운영!U$3</f>
        <v>45626</v>
      </c>
      <c r="V3" s="1234">
        <f>Index_운영!V$3</f>
        <v>45657</v>
      </c>
      <c r="W3" s="1234">
        <f>Index_운영!W$3</f>
        <v>45688</v>
      </c>
      <c r="X3" s="1234">
        <f>Index_운영!X$3</f>
        <v>45716</v>
      </c>
      <c r="Y3" s="1234">
        <f>Index_운영!Y$3</f>
        <v>45747</v>
      </c>
      <c r="Z3" s="1234">
        <f>Index_운영!Z$3</f>
        <v>45777</v>
      </c>
      <c r="AA3" s="1234">
        <f>Index_운영!AA$3</f>
        <v>45808</v>
      </c>
      <c r="AB3" s="1234">
        <f>Index_운영!AB$3</f>
        <v>45838</v>
      </c>
      <c r="AC3" s="1234">
        <f>Index_운영!AC$3</f>
        <v>45869</v>
      </c>
      <c r="AD3" s="1234">
        <f>Index_운영!AD$3</f>
        <v>45900</v>
      </c>
      <c r="AE3" s="1234">
        <f>Index_운영!AE$3</f>
        <v>45930</v>
      </c>
      <c r="AF3" s="1234">
        <f>Index_운영!AF$3</f>
        <v>45961</v>
      </c>
      <c r="AG3" s="1234">
        <f>Index_운영!AG$3</f>
        <v>45991</v>
      </c>
      <c r="AH3" s="1234">
        <f>Index_운영!AH$3</f>
        <v>46022</v>
      </c>
      <c r="AI3" s="1234">
        <f>Index_운영!AI$3</f>
        <v>46053</v>
      </c>
      <c r="AJ3" s="1234">
        <f>Index_운영!AJ$3</f>
        <v>46081</v>
      </c>
      <c r="AK3" s="1234">
        <f>Index_운영!AK$3</f>
        <v>46112</v>
      </c>
      <c r="AL3" s="1234">
        <f>Index_운영!AL$3</f>
        <v>46142</v>
      </c>
      <c r="AM3" s="1234">
        <f>Index_운영!AM$3</f>
        <v>46173</v>
      </c>
      <c r="AN3" s="1234">
        <f>Index_운영!AN$3</f>
        <v>46203</v>
      </c>
      <c r="AO3" s="1234">
        <f>Index_운영!AO$3</f>
        <v>46234</v>
      </c>
      <c r="AP3" s="1234">
        <f>Index_운영!AP$3</f>
        <v>46265</v>
      </c>
      <c r="AQ3" s="1234">
        <f>Index_운영!AQ$3</f>
        <v>46295</v>
      </c>
      <c r="AR3" s="1234">
        <f>Index_운영!AR$3</f>
        <v>46326</v>
      </c>
      <c r="AS3" s="1234">
        <f>Index_운영!AS$3</f>
        <v>46356</v>
      </c>
      <c r="AT3" s="1234">
        <f>Index_운영!AT$3</f>
        <v>46387</v>
      </c>
      <c r="AU3" s="1234">
        <f>Index_운영!AU$3</f>
        <v>46418</v>
      </c>
      <c r="AV3" s="1234">
        <f>Index_운영!AV$3</f>
        <v>46446</v>
      </c>
      <c r="AW3" s="1234">
        <f>Index_운영!AW$3</f>
        <v>46477</v>
      </c>
      <c r="AX3" s="1234">
        <f>Index_운영!AX$3</f>
        <v>46507</v>
      </c>
      <c r="AY3" s="1234">
        <f>Index_운영!AY$3</f>
        <v>46538</v>
      </c>
      <c r="AZ3" s="1234">
        <f>Index_운영!AZ$3</f>
        <v>46568</v>
      </c>
      <c r="BA3" s="1234">
        <f>Index_운영!BA$3</f>
        <v>46599</v>
      </c>
      <c r="BB3" s="1234">
        <f>Index_운영!BB$3</f>
        <v>46630</v>
      </c>
      <c r="BC3" s="1234">
        <f>Index_운영!BC$3</f>
        <v>46660</v>
      </c>
      <c r="BD3" s="1234">
        <f>Index_운영!BD$3</f>
        <v>46691</v>
      </c>
      <c r="BE3" s="1234">
        <f>Index_운영!BE$3</f>
        <v>46721</v>
      </c>
      <c r="BF3" s="1234">
        <f>Index_운영!BF$3</f>
        <v>46752</v>
      </c>
      <c r="BG3" s="1234">
        <f>Index_운영!BG$3</f>
        <v>46783</v>
      </c>
      <c r="BH3" s="1234">
        <f>Index_운영!BH$3</f>
        <v>46812</v>
      </c>
      <c r="BI3" s="1234">
        <f>Index_운영!BI$3</f>
        <v>46843</v>
      </c>
      <c r="BJ3" s="1234">
        <f>Index_운영!BJ$3</f>
        <v>46873</v>
      </c>
      <c r="BK3" s="1234">
        <f>Index_운영!BK$3</f>
        <v>46904</v>
      </c>
      <c r="BL3" s="1234">
        <f>Index_운영!BL$3</f>
        <v>46934</v>
      </c>
      <c r="BM3" s="1234">
        <f>Index_운영!BM$3</f>
        <v>46965</v>
      </c>
      <c r="BN3" s="1234">
        <f>Index_운영!BN$3</f>
        <v>46996</v>
      </c>
      <c r="BO3" s="1234">
        <f>Index_운영!BO$3</f>
        <v>47026</v>
      </c>
      <c r="BP3" s="1234">
        <f>Index_운영!BP$3</f>
        <v>47057</v>
      </c>
      <c r="BQ3" s="1234">
        <f>Index_운영!BQ$3</f>
        <v>47087</v>
      </c>
      <c r="BR3" s="1234">
        <f>Index_운영!BR$3</f>
        <v>47118</v>
      </c>
      <c r="BS3" s="1234">
        <f>Index_운영!BS$3</f>
        <v>47149</v>
      </c>
      <c r="BT3" s="1234">
        <f>Index_운영!BT$3</f>
        <v>47177</v>
      </c>
      <c r="BU3" s="1234">
        <f>Index_운영!BU$3</f>
        <v>47208</v>
      </c>
      <c r="BV3" s="1234">
        <f>Index_운영!BV$3</f>
        <v>47238</v>
      </c>
      <c r="BW3" s="1234">
        <f>Index_운영!BW$3</f>
        <v>47269</v>
      </c>
      <c r="BX3" s="1234">
        <f>Index_운영!BX$3</f>
        <v>47299</v>
      </c>
      <c r="BY3" s="1234">
        <f>Index_운영!BY$3</f>
        <v>47330</v>
      </c>
      <c r="BZ3" s="1234">
        <f>Index_운영!BZ$3</f>
        <v>47361</v>
      </c>
      <c r="CA3" s="1234">
        <f>Index_운영!CA$3</f>
        <v>47391</v>
      </c>
      <c r="CB3" s="1234">
        <f>Index_운영!CB$3</f>
        <v>47422</v>
      </c>
      <c r="CC3" s="1234">
        <f>Index_운영!CC$3</f>
        <v>47452</v>
      </c>
      <c r="CD3" s="1234">
        <f>Index_운영!CD$3</f>
        <v>47483</v>
      </c>
      <c r="CE3" s="1234">
        <f>Index_운영!CE$3</f>
        <v>47514</v>
      </c>
      <c r="CF3" s="1234">
        <f>Index_운영!CF$3</f>
        <v>47542</v>
      </c>
      <c r="CG3" s="1234">
        <f>Index_운영!CG$3</f>
        <v>47573</v>
      </c>
      <c r="CH3" s="1234">
        <f>Index_운영!CH$3</f>
        <v>47603</v>
      </c>
      <c r="CI3" s="1234">
        <f>Index_운영!CI$3</f>
        <v>47634</v>
      </c>
      <c r="CJ3" s="1234">
        <f>Index_운영!CJ$3</f>
        <v>47664</v>
      </c>
      <c r="CK3" s="1234">
        <f>Index_운영!CK$3</f>
        <v>47695</v>
      </c>
      <c r="CL3" s="1234">
        <f>Index_운영!CL$3</f>
        <v>47726</v>
      </c>
      <c r="CM3" s="1234">
        <f>Index_운영!CM$3</f>
        <v>47756</v>
      </c>
      <c r="CN3" s="1234">
        <f>Index_운영!CN$3</f>
        <v>47787</v>
      </c>
      <c r="CO3" s="1234">
        <f>Index_운영!CO$3</f>
        <v>47817</v>
      </c>
      <c r="CP3" s="1234">
        <f>Index_운영!CP$3</f>
        <v>47848</v>
      </c>
      <c r="CQ3" s="1234">
        <f>Index_운영!CQ$3</f>
        <v>47879</v>
      </c>
      <c r="CR3" s="1234">
        <f>Index_운영!CR$3</f>
        <v>47907</v>
      </c>
      <c r="CS3" s="1234">
        <f>Index_운영!CS$3</f>
        <v>47938</v>
      </c>
      <c r="CT3" s="1234">
        <f>Index_운영!CT$3</f>
        <v>47968</v>
      </c>
      <c r="CU3" s="1234">
        <f>Index_운영!CU$3</f>
        <v>47999</v>
      </c>
      <c r="CV3" s="1234">
        <f>Index_운영!CV$3</f>
        <v>48029</v>
      </c>
      <c r="CW3" s="1234">
        <f>Index_운영!CW$3</f>
        <v>48060</v>
      </c>
      <c r="CX3" s="1234">
        <f>Index_운영!CX$3</f>
        <v>48091</v>
      </c>
      <c r="CY3" s="1234">
        <f>Index_운영!CY$3</f>
        <v>48121</v>
      </c>
      <c r="CZ3" s="1234">
        <f>Index_운영!CZ$3</f>
        <v>48152</v>
      </c>
      <c r="DA3" s="1234">
        <f>Index_운영!DA$3</f>
        <v>48182</v>
      </c>
      <c r="DB3" s="1234">
        <f>Index_운영!DB$3</f>
        <v>48213</v>
      </c>
      <c r="DC3" s="1234">
        <f>Index_운영!DC$3</f>
        <v>48244</v>
      </c>
      <c r="DD3" s="1234">
        <f>Index_운영!DD$3</f>
        <v>48273</v>
      </c>
      <c r="DE3" s="1234">
        <f>Index_운영!DE$3</f>
        <v>48304</v>
      </c>
      <c r="DF3" s="1234">
        <f>Index_운영!DF$3</f>
        <v>48334</v>
      </c>
      <c r="DG3" s="1234">
        <f>Index_운영!DG$3</f>
        <v>48365</v>
      </c>
      <c r="DH3" s="1234">
        <f>Index_운영!DH$3</f>
        <v>48395</v>
      </c>
      <c r="DI3" s="1234">
        <f>Index_운영!DI$3</f>
        <v>48426</v>
      </c>
      <c r="DJ3" s="1234">
        <f>Index_운영!DJ$3</f>
        <v>48457</v>
      </c>
      <c r="DK3" s="1234">
        <f>Index_운영!DK$3</f>
        <v>48487</v>
      </c>
      <c r="DL3" s="1234">
        <f>Index_운영!DL$3</f>
        <v>48518</v>
      </c>
      <c r="DM3" s="1234">
        <f>Index_운영!DM$3</f>
        <v>48548</v>
      </c>
      <c r="DN3" s="1234">
        <f>Index_운영!DN$3</f>
        <v>48579</v>
      </c>
      <c r="DO3" s="1234">
        <f>Index_운영!DO$3</f>
        <v>48610</v>
      </c>
      <c r="DP3" s="1234">
        <f>Index_운영!DP$3</f>
        <v>48638</v>
      </c>
      <c r="DQ3" s="1234">
        <f>Index_운영!DQ$3</f>
        <v>48669</v>
      </c>
      <c r="DR3" s="1234">
        <f>Index_운영!DR$3</f>
        <v>48699</v>
      </c>
      <c r="DS3" s="1234">
        <f>Index_운영!DS$3</f>
        <v>48730</v>
      </c>
      <c r="DT3" s="1234">
        <f>Index_운영!DT$3</f>
        <v>48760</v>
      </c>
      <c r="DU3" s="1234">
        <f>Index_운영!DU$3</f>
        <v>48791</v>
      </c>
      <c r="DV3" s="1234">
        <f>Index_운영!DV$3</f>
        <v>48822</v>
      </c>
    </row>
    <row r="4" spans="1:126" s="402" customFormat="1" x14ac:dyDescent="0.4">
      <c r="A4" s="735"/>
      <c r="B4" s="1235"/>
      <c r="C4" s="1236"/>
      <c r="D4" s="1236"/>
      <c r="E4" s="1235"/>
      <c r="F4" s="1238">
        <f>DAY(F3)</f>
        <v>31</v>
      </c>
      <c r="G4" s="1141">
        <f t="shared" ref="G4:BR4" si="0">DAY(G3)</f>
        <v>30</v>
      </c>
      <c r="H4" s="1141">
        <f t="shared" si="0"/>
        <v>31</v>
      </c>
      <c r="I4" s="1141">
        <f t="shared" si="0"/>
        <v>30</v>
      </c>
      <c r="J4" s="1141">
        <f t="shared" si="0"/>
        <v>31</v>
      </c>
      <c r="K4" s="1141">
        <f t="shared" si="0"/>
        <v>31</v>
      </c>
      <c r="L4" s="1141">
        <f t="shared" si="0"/>
        <v>29</v>
      </c>
      <c r="M4" s="1141">
        <f t="shared" si="0"/>
        <v>31</v>
      </c>
      <c r="N4" s="1141">
        <f t="shared" si="0"/>
        <v>30</v>
      </c>
      <c r="O4" s="1141">
        <f t="shared" si="0"/>
        <v>31</v>
      </c>
      <c r="P4" s="1141">
        <f t="shared" si="0"/>
        <v>30</v>
      </c>
      <c r="Q4" s="1141">
        <f t="shared" si="0"/>
        <v>31</v>
      </c>
      <c r="R4" s="1141">
        <f t="shared" si="0"/>
        <v>31</v>
      </c>
      <c r="S4" s="1141">
        <f t="shared" si="0"/>
        <v>30</v>
      </c>
      <c r="T4" s="1141">
        <f t="shared" si="0"/>
        <v>31</v>
      </c>
      <c r="U4" s="1141">
        <f t="shared" si="0"/>
        <v>30</v>
      </c>
      <c r="V4" s="1141">
        <f t="shared" si="0"/>
        <v>31</v>
      </c>
      <c r="W4" s="1141">
        <f t="shared" si="0"/>
        <v>31</v>
      </c>
      <c r="X4" s="1141">
        <f t="shared" si="0"/>
        <v>28</v>
      </c>
      <c r="Y4" s="1141">
        <f t="shared" si="0"/>
        <v>31</v>
      </c>
      <c r="Z4" s="1141">
        <f t="shared" si="0"/>
        <v>30</v>
      </c>
      <c r="AA4" s="1141">
        <f t="shared" si="0"/>
        <v>31</v>
      </c>
      <c r="AB4" s="1141">
        <f t="shared" si="0"/>
        <v>30</v>
      </c>
      <c r="AC4" s="1141">
        <f t="shared" si="0"/>
        <v>31</v>
      </c>
      <c r="AD4" s="1141">
        <f t="shared" si="0"/>
        <v>31</v>
      </c>
      <c r="AE4" s="1141">
        <f t="shared" si="0"/>
        <v>30</v>
      </c>
      <c r="AF4" s="1141">
        <f t="shared" si="0"/>
        <v>31</v>
      </c>
      <c r="AG4" s="1141">
        <f t="shared" si="0"/>
        <v>30</v>
      </c>
      <c r="AH4" s="1141">
        <f t="shared" si="0"/>
        <v>31</v>
      </c>
      <c r="AI4" s="1141">
        <f t="shared" si="0"/>
        <v>31</v>
      </c>
      <c r="AJ4" s="1141">
        <f t="shared" si="0"/>
        <v>28</v>
      </c>
      <c r="AK4" s="1141">
        <f t="shared" si="0"/>
        <v>31</v>
      </c>
      <c r="AL4" s="1141">
        <f t="shared" si="0"/>
        <v>30</v>
      </c>
      <c r="AM4" s="1141">
        <f t="shared" si="0"/>
        <v>31</v>
      </c>
      <c r="AN4" s="1141">
        <f t="shared" si="0"/>
        <v>30</v>
      </c>
      <c r="AO4" s="1141">
        <f t="shared" si="0"/>
        <v>31</v>
      </c>
      <c r="AP4" s="1141">
        <f t="shared" si="0"/>
        <v>31</v>
      </c>
      <c r="AQ4" s="1141">
        <f t="shared" si="0"/>
        <v>30</v>
      </c>
      <c r="AR4" s="1141">
        <f t="shared" si="0"/>
        <v>31</v>
      </c>
      <c r="AS4" s="1141">
        <f t="shared" si="0"/>
        <v>30</v>
      </c>
      <c r="AT4" s="1141">
        <f t="shared" si="0"/>
        <v>31</v>
      </c>
      <c r="AU4" s="1141">
        <f t="shared" si="0"/>
        <v>31</v>
      </c>
      <c r="AV4" s="1141">
        <f t="shared" si="0"/>
        <v>28</v>
      </c>
      <c r="AW4" s="1141">
        <f t="shared" si="0"/>
        <v>31</v>
      </c>
      <c r="AX4" s="1141">
        <f t="shared" si="0"/>
        <v>30</v>
      </c>
      <c r="AY4" s="1141">
        <f t="shared" si="0"/>
        <v>31</v>
      </c>
      <c r="AZ4" s="1141">
        <f t="shared" si="0"/>
        <v>30</v>
      </c>
      <c r="BA4" s="1141">
        <f t="shared" si="0"/>
        <v>31</v>
      </c>
      <c r="BB4" s="1141">
        <f t="shared" si="0"/>
        <v>31</v>
      </c>
      <c r="BC4" s="1141">
        <f t="shared" si="0"/>
        <v>30</v>
      </c>
      <c r="BD4" s="1141">
        <f t="shared" si="0"/>
        <v>31</v>
      </c>
      <c r="BE4" s="1141">
        <f t="shared" si="0"/>
        <v>30</v>
      </c>
      <c r="BF4" s="1141">
        <f t="shared" si="0"/>
        <v>31</v>
      </c>
      <c r="BG4" s="1141">
        <f t="shared" si="0"/>
        <v>31</v>
      </c>
      <c r="BH4" s="1141">
        <f t="shared" si="0"/>
        <v>29</v>
      </c>
      <c r="BI4" s="1141">
        <f t="shared" si="0"/>
        <v>31</v>
      </c>
      <c r="BJ4" s="1141">
        <f t="shared" si="0"/>
        <v>30</v>
      </c>
      <c r="BK4" s="1141">
        <f t="shared" si="0"/>
        <v>31</v>
      </c>
      <c r="BL4" s="1141">
        <f t="shared" si="0"/>
        <v>30</v>
      </c>
      <c r="BM4" s="1141">
        <f t="shared" si="0"/>
        <v>31</v>
      </c>
      <c r="BN4" s="1141">
        <f t="shared" si="0"/>
        <v>31</v>
      </c>
      <c r="BO4" s="1141">
        <f t="shared" si="0"/>
        <v>30</v>
      </c>
      <c r="BP4" s="1141">
        <f t="shared" si="0"/>
        <v>31</v>
      </c>
      <c r="BQ4" s="1141">
        <f t="shared" si="0"/>
        <v>30</v>
      </c>
      <c r="BR4" s="1141">
        <f t="shared" si="0"/>
        <v>31</v>
      </c>
      <c r="BS4" s="1141">
        <f t="shared" ref="BS4:DV4" si="1">DAY(BS3)</f>
        <v>31</v>
      </c>
      <c r="BT4" s="1141">
        <f t="shared" si="1"/>
        <v>28</v>
      </c>
      <c r="BU4" s="1141">
        <f t="shared" si="1"/>
        <v>31</v>
      </c>
      <c r="BV4" s="1141">
        <f t="shared" si="1"/>
        <v>30</v>
      </c>
      <c r="BW4" s="1141">
        <f t="shared" si="1"/>
        <v>31</v>
      </c>
      <c r="BX4" s="1141">
        <f t="shared" si="1"/>
        <v>30</v>
      </c>
      <c r="BY4" s="1141">
        <f t="shared" si="1"/>
        <v>31</v>
      </c>
      <c r="BZ4" s="1141">
        <f t="shared" si="1"/>
        <v>31</v>
      </c>
      <c r="CA4" s="1141">
        <f t="shared" si="1"/>
        <v>30</v>
      </c>
      <c r="CB4" s="1141">
        <f t="shared" si="1"/>
        <v>31</v>
      </c>
      <c r="CC4" s="1141">
        <f t="shared" si="1"/>
        <v>30</v>
      </c>
      <c r="CD4" s="1141">
        <f t="shared" si="1"/>
        <v>31</v>
      </c>
      <c r="CE4" s="1141">
        <f t="shared" si="1"/>
        <v>31</v>
      </c>
      <c r="CF4" s="1141">
        <f t="shared" si="1"/>
        <v>28</v>
      </c>
      <c r="CG4" s="1141">
        <f t="shared" si="1"/>
        <v>31</v>
      </c>
      <c r="CH4" s="1141">
        <f t="shared" si="1"/>
        <v>30</v>
      </c>
      <c r="CI4" s="1141">
        <f t="shared" si="1"/>
        <v>31</v>
      </c>
      <c r="CJ4" s="1141">
        <f t="shared" si="1"/>
        <v>30</v>
      </c>
      <c r="CK4" s="1141">
        <f t="shared" si="1"/>
        <v>31</v>
      </c>
      <c r="CL4" s="1141">
        <f t="shared" si="1"/>
        <v>31</v>
      </c>
      <c r="CM4" s="1141">
        <f t="shared" si="1"/>
        <v>30</v>
      </c>
      <c r="CN4" s="1141">
        <f t="shared" si="1"/>
        <v>31</v>
      </c>
      <c r="CO4" s="1141">
        <f t="shared" si="1"/>
        <v>30</v>
      </c>
      <c r="CP4" s="1141">
        <f t="shared" si="1"/>
        <v>31</v>
      </c>
      <c r="CQ4" s="1141">
        <f t="shared" si="1"/>
        <v>31</v>
      </c>
      <c r="CR4" s="1141">
        <f t="shared" si="1"/>
        <v>28</v>
      </c>
      <c r="CS4" s="1141">
        <f t="shared" si="1"/>
        <v>31</v>
      </c>
      <c r="CT4" s="1141">
        <f t="shared" si="1"/>
        <v>30</v>
      </c>
      <c r="CU4" s="1141">
        <f t="shared" si="1"/>
        <v>31</v>
      </c>
      <c r="CV4" s="1141">
        <f t="shared" si="1"/>
        <v>30</v>
      </c>
      <c r="CW4" s="1141">
        <f t="shared" si="1"/>
        <v>31</v>
      </c>
      <c r="CX4" s="1141">
        <f t="shared" si="1"/>
        <v>31</v>
      </c>
      <c r="CY4" s="1141">
        <f t="shared" si="1"/>
        <v>30</v>
      </c>
      <c r="CZ4" s="1141">
        <f t="shared" si="1"/>
        <v>31</v>
      </c>
      <c r="DA4" s="1141">
        <f t="shared" si="1"/>
        <v>30</v>
      </c>
      <c r="DB4" s="1141">
        <f t="shared" si="1"/>
        <v>31</v>
      </c>
      <c r="DC4" s="1141">
        <f t="shared" si="1"/>
        <v>31</v>
      </c>
      <c r="DD4" s="1141">
        <f t="shared" si="1"/>
        <v>29</v>
      </c>
      <c r="DE4" s="1141">
        <f t="shared" si="1"/>
        <v>31</v>
      </c>
      <c r="DF4" s="1141">
        <f t="shared" si="1"/>
        <v>30</v>
      </c>
      <c r="DG4" s="1141">
        <f t="shared" si="1"/>
        <v>31</v>
      </c>
      <c r="DH4" s="1141">
        <f t="shared" si="1"/>
        <v>30</v>
      </c>
      <c r="DI4" s="1141">
        <f t="shared" si="1"/>
        <v>31</v>
      </c>
      <c r="DJ4" s="1141">
        <f t="shared" si="1"/>
        <v>31</v>
      </c>
      <c r="DK4" s="1141">
        <f t="shared" si="1"/>
        <v>30</v>
      </c>
      <c r="DL4" s="1141">
        <f t="shared" si="1"/>
        <v>31</v>
      </c>
      <c r="DM4" s="1141">
        <f t="shared" si="1"/>
        <v>30</v>
      </c>
      <c r="DN4" s="1141">
        <f t="shared" si="1"/>
        <v>31</v>
      </c>
      <c r="DO4" s="1141">
        <f t="shared" si="1"/>
        <v>31</v>
      </c>
      <c r="DP4" s="1141">
        <f t="shared" si="1"/>
        <v>28</v>
      </c>
      <c r="DQ4" s="1141">
        <f t="shared" si="1"/>
        <v>31</v>
      </c>
      <c r="DR4" s="1141">
        <f t="shared" si="1"/>
        <v>30</v>
      </c>
      <c r="DS4" s="1141">
        <f t="shared" si="1"/>
        <v>31</v>
      </c>
      <c r="DT4" s="1141">
        <f t="shared" si="1"/>
        <v>30</v>
      </c>
      <c r="DU4" s="1141">
        <f t="shared" si="1"/>
        <v>31</v>
      </c>
      <c r="DV4" s="1141">
        <f t="shared" si="1"/>
        <v>31</v>
      </c>
    </row>
    <row r="5" spans="1:126" s="718" customFormat="1" ht="4.95" customHeight="1" x14ac:dyDescent="0.4">
      <c r="F5" s="733"/>
      <c r="G5" s="734"/>
      <c r="H5" s="734"/>
      <c r="I5" s="734"/>
      <c r="J5" s="734"/>
      <c r="K5" s="734"/>
      <c r="L5" s="734"/>
      <c r="M5" s="734"/>
      <c r="N5" s="734"/>
      <c r="O5" s="734"/>
      <c r="P5" s="734"/>
      <c r="Q5" s="734"/>
      <c r="R5" s="734"/>
      <c r="S5" s="734"/>
      <c r="T5" s="734"/>
      <c r="U5" s="734"/>
      <c r="V5" s="734"/>
      <c r="W5" s="734"/>
      <c r="X5" s="734"/>
      <c r="Y5" s="734"/>
      <c r="Z5" s="734"/>
      <c r="AA5" s="734"/>
      <c r="AB5" s="734"/>
      <c r="AC5" s="734"/>
      <c r="AD5" s="734"/>
      <c r="AE5" s="734"/>
      <c r="AF5" s="734"/>
      <c r="AG5" s="734"/>
      <c r="AH5" s="734"/>
      <c r="AI5" s="734"/>
      <c r="AJ5" s="734"/>
      <c r="AK5" s="734"/>
      <c r="AL5" s="734"/>
      <c r="AM5" s="734"/>
      <c r="AN5" s="734"/>
      <c r="AO5" s="734"/>
      <c r="AP5" s="734"/>
      <c r="AQ5" s="734"/>
      <c r="AR5" s="734"/>
      <c r="AS5" s="734"/>
      <c r="AT5" s="734"/>
      <c r="AU5" s="734"/>
      <c r="AV5" s="734"/>
      <c r="AW5" s="734"/>
      <c r="AX5" s="734"/>
      <c r="AY5" s="734"/>
      <c r="AZ5" s="734"/>
      <c r="BA5" s="734"/>
      <c r="BB5" s="734"/>
      <c r="BC5" s="734"/>
      <c r="BD5" s="734"/>
      <c r="BE5" s="734"/>
      <c r="BF5" s="734"/>
      <c r="BG5" s="734"/>
      <c r="BH5" s="734"/>
      <c r="BI5" s="734"/>
      <c r="BJ5" s="734"/>
      <c r="BK5" s="734"/>
      <c r="BL5" s="734"/>
      <c r="BM5" s="734"/>
      <c r="BN5" s="734"/>
      <c r="BO5" s="734"/>
      <c r="BP5" s="734"/>
      <c r="BQ5" s="734"/>
      <c r="BR5" s="734"/>
      <c r="BS5" s="734"/>
      <c r="BT5" s="734"/>
      <c r="BU5" s="734"/>
      <c r="BV5" s="734"/>
      <c r="BW5" s="734"/>
      <c r="BX5" s="734"/>
      <c r="BY5" s="734"/>
      <c r="BZ5" s="734"/>
      <c r="CA5" s="734"/>
      <c r="CB5" s="734"/>
      <c r="CC5" s="734"/>
      <c r="CD5" s="734"/>
      <c r="CE5" s="734"/>
      <c r="CF5" s="734"/>
      <c r="CG5" s="734"/>
      <c r="CH5" s="734"/>
      <c r="CI5" s="734"/>
      <c r="CJ5" s="734"/>
      <c r="CK5" s="734"/>
      <c r="CL5" s="734"/>
      <c r="CM5" s="734"/>
      <c r="CN5" s="734"/>
      <c r="CO5" s="734"/>
      <c r="CP5" s="734"/>
      <c r="CQ5" s="734"/>
      <c r="CR5" s="734"/>
      <c r="CS5" s="734"/>
      <c r="CT5" s="734"/>
      <c r="CU5" s="734"/>
      <c r="CV5" s="734"/>
      <c r="CW5" s="734"/>
      <c r="CX5" s="734"/>
      <c r="CY5" s="734"/>
      <c r="CZ5" s="734"/>
      <c r="DA5" s="734"/>
      <c r="DB5" s="734"/>
      <c r="DC5" s="734"/>
      <c r="DD5" s="734"/>
      <c r="DE5" s="734"/>
      <c r="DF5" s="734"/>
      <c r="DG5" s="734"/>
      <c r="DH5" s="734"/>
      <c r="DI5" s="734"/>
      <c r="DJ5" s="734"/>
      <c r="DK5" s="734"/>
      <c r="DL5" s="734"/>
      <c r="DM5" s="734"/>
      <c r="DN5" s="734"/>
      <c r="DO5" s="734"/>
      <c r="DP5" s="734"/>
      <c r="DQ5" s="734"/>
      <c r="DR5" s="734"/>
      <c r="DS5" s="734"/>
      <c r="DT5" s="734"/>
      <c r="DU5" s="734"/>
      <c r="DV5" s="734"/>
    </row>
    <row r="6" spans="1:126" s="50" customFormat="1" x14ac:dyDescent="0.4">
      <c r="A6" s="728"/>
      <c r="B6" s="50" t="s">
        <v>94</v>
      </c>
      <c r="F6" s="51">
        <f>IF(F$3='Control Panel_운영'!$K$84,0,E7)</f>
        <v>0</v>
      </c>
      <c r="G6" s="52">
        <f>IF(G$3='Control Panel_운영'!$K$84,0,F7)</f>
        <v>369652.08940000087</v>
      </c>
      <c r="H6" s="52">
        <f ca="1">IF(H$3='Control Panel_운영'!$K$84,0,G7)</f>
        <v>616101.4239998043</v>
      </c>
      <c r="I6" s="52">
        <f ca="1">IF(I$3='Control Panel_운영'!$K$84,0,H7)</f>
        <v>1007562.0404633691</v>
      </c>
      <c r="J6" s="52">
        <f ca="1">IF(J$3='Control Panel_운영'!$K$84,0,I7)</f>
        <v>367234.4584616014</v>
      </c>
      <c r="K6" s="52">
        <f ca="1">IF(K$3='Control Panel_운영'!$K$84,0,J7)</f>
        <v>570080.98535268777</v>
      </c>
      <c r="L6" s="52">
        <f ca="1">IF(L$3='Control Panel_운영'!$K$84,0,K7)</f>
        <v>974601.03389758908</v>
      </c>
      <c r="M6" s="52">
        <f ca="1">IF(M$3='Control Panel_운영'!$K$84,0,L7)</f>
        <v>483317.05422992434</v>
      </c>
      <c r="N6" s="52">
        <f ca="1">IF(N$3='Control Panel_운영'!$K$84,0,M7)</f>
        <v>887735.68854057882</v>
      </c>
      <c r="O6" s="52">
        <f ca="1">IF(O$3='Control Panel_운영'!$K$84,0,N7)</f>
        <v>1091155.9565650483</v>
      </c>
      <c r="P6" s="52">
        <f ca="1">IF(P$3='Control Panel_운영'!$K$84,0,O7)</f>
        <v>547495.28742813016</v>
      </c>
      <c r="Q6" s="52">
        <f ca="1">IF(Q$3='Control Panel_운영'!$K$84,0,P7)</f>
        <v>951968.29335953796</v>
      </c>
      <c r="R6" s="52">
        <f ca="1">IF(R$3='Control Panel_운영'!$K$84,0,Q7)</f>
        <v>1170692.0013702237</v>
      </c>
      <c r="S6" s="52">
        <f ca="1">IF(S$3='Control Panel_운영'!$K$84,0,R7)</f>
        <v>395430.8101730895</v>
      </c>
      <c r="T6" s="52">
        <f ca="1">IF(T$3='Control Panel_운영'!$K$84,0,S7)</f>
        <v>752329.83769906266</v>
      </c>
      <c r="U6" s="52">
        <f ca="1">IF(U$3='Control Panel_운영'!$K$84,0,T7)</f>
        <v>1119895.6503819979</v>
      </c>
      <c r="V6" s="52">
        <f ca="1">IF(V$3='Control Panel_운영'!$K$84,0,U7)</f>
        <v>403263.95545054006</v>
      </c>
      <c r="W6" s="52">
        <f ca="1">IF(W$3='Control Panel_운영'!$K$84,0,V7)</f>
        <v>604193.49645391782</v>
      </c>
      <c r="X6" s="52">
        <f ca="1">IF(X$3='Control Panel_운영'!$K$84,0,W7)</f>
        <v>1010826.1812756716</v>
      </c>
      <c r="Y6" s="52">
        <f ca="1">IF(Y$3='Control Panel_운영'!$K$84,0,X7)</f>
        <v>483042.4121976482</v>
      </c>
      <c r="Z6" s="52">
        <f ca="1">IF(Z$3='Control Panel_운영'!$K$84,0,Y7)</f>
        <v>889533.10131023801</v>
      </c>
      <c r="AA6" s="52">
        <f ca="1">IF(AA$3='Control Panel_운영'!$K$84,0,Z7)</f>
        <v>1091000.2361214696</v>
      </c>
      <c r="AB6" s="52">
        <f ca="1">IF(AB$3='Control Panel_운영'!$K$84,0,AA7)</f>
        <v>547753.038043799</v>
      </c>
      <c r="AC6" s="52">
        <f ca="1">IF(AC$3='Control Panel_운영'!$K$84,0,AB7)</f>
        <v>954298.86198875029</v>
      </c>
      <c r="AD6" s="52">
        <f ca="1">IF(AD$3='Control Panel_운영'!$K$84,0,AC7)</f>
        <v>1173603.0368197178</v>
      </c>
      <c r="AE6" s="52">
        <f ca="1">IF(AE$3='Control Panel_운영'!$K$84,0,AD7)</f>
        <v>394724.81122690113</v>
      </c>
      <c r="AF6" s="52">
        <f ca="1">IF(AF$3='Control Panel_운영'!$K$84,0,AE7)</f>
        <v>819111.37562948628</v>
      </c>
      <c r="AG6" s="52">
        <f ca="1">IF(AG$3='Control Panel_운영'!$K$84,0,AF7)</f>
        <v>1229508.58134652</v>
      </c>
      <c r="AH6" s="52">
        <f ca="1">IF(AH$3='Control Panel_운영'!$K$84,0,AG7)</f>
        <v>411330.02894235542</v>
      </c>
      <c r="AI6" s="52">
        <f ca="1">IF(AI$3='Control Panel_운영'!$K$84,0,AH7)</f>
        <v>650911.70037215587</v>
      </c>
      <c r="AJ6" s="52">
        <f ca="1">IF(AJ$3='Control Panel_운영'!$K$84,0,AI7)</f>
        <v>1100349.8536886349</v>
      </c>
      <c r="AK6" s="52">
        <f ca="1">IF(AK$3='Control Panel_운영'!$K$84,0,AJ7)</f>
        <v>483260.07014652621</v>
      </c>
      <c r="AL6" s="52">
        <f ca="1">IF(AL$3='Control Panel_운영'!$K$84,0,AK7)</f>
        <v>932501.72656599013</v>
      </c>
      <c r="AM6" s="52">
        <f ca="1">IF(AM$3='Control Panel_운영'!$K$84,0,AL7)</f>
        <v>1172658.9835530969</v>
      </c>
      <c r="AN6" s="52">
        <f ca="1">IF(AN$3='Control Panel_운영'!$K$84,0,AM7)</f>
        <v>548310.09482821566</v>
      </c>
      <c r="AO6" s="52">
        <f ca="1">IF(AO$3='Control Panel_운영'!$K$84,0,AN7)</f>
        <v>997607.26281274867</v>
      </c>
      <c r="AP6" s="52">
        <f ca="1">IF(AP$3='Control Panel_운영'!$K$84,0,AO7)</f>
        <v>1258366.3816735544</v>
      </c>
      <c r="AQ6" s="52">
        <f ca="1">IF(AQ$3='Control Panel_운영'!$K$84,0,AP7)</f>
        <v>394274.73885803437</v>
      </c>
      <c r="AR6" s="52">
        <f ca="1">IF(AR$3='Control Panel_운영'!$K$84,0,AQ7)</f>
        <v>850730.96921140468</v>
      </c>
      <c r="AS6" s="52">
        <f ca="1">IF(AS$3='Control Panel_운영'!$K$84,0,AR7)</f>
        <v>1268499.0112685252</v>
      </c>
      <c r="AT6" s="52">
        <f ca="1">IF(AT$3='Control Panel_운영'!$K$84,0,AS7)</f>
        <v>419461.13295791612</v>
      </c>
      <c r="AU6" s="52">
        <f ca="1">IF(AU$3='Control Panel_운영'!$K$84,0,AT7)</f>
        <v>662194.59735019109</v>
      </c>
      <c r="AV6" s="52">
        <f ca="1">IF(AV$3='Control Panel_운영'!$K$84,0,AU7)</f>
        <v>1118979.7512839977</v>
      </c>
      <c r="AW6" s="52">
        <f ca="1">IF(AW$3='Control Panel_운영'!$K$84,0,AV7)</f>
        <v>483453.5438788617</v>
      </c>
      <c r="AX6" s="52">
        <f ca="1">IF(AX$3='Control Panel_운영'!$K$84,0,AW7)</f>
        <v>940029.20350396947</v>
      </c>
      <c r="AY6" s="52">
        <f ca="1">IF(AY$3='Control Panel_운영'!$K$84,0,AX7)</f>
        <v>1183337.2613690423</v>
      </c>
      <c r="AZ6" s="52">
        <f ca="1">IF(AZ$3='Control Panel_운영'!$K$84,0,AY7)</f>
        <v>548805.25641436316</v>
      </c>
      <c r="BA6" s="52">
        <f ca="1">IF(BA$3='Control Panel_운영'!$K$84,0,AZ7)</f>
        <v>1005436.7624780578</v>
      </c>
      <c r="BB6" s="52">
        <f ca="1">IF(BB$3='Control Panel_운영'!$K$84,0,BA7)</f>
        <v>1272341.9206174714</v>
      </c>
      <c r="BC6" s="52">
        <f ca="1">IF(BC$3='Control Panel_운영'!$K$84,0,BB7)</f>
        <v>393874.67453015246</v>
      </c>
      <c r="BD6" s="52">
        <f ca="1">IF(BD$3='Control Panel_운영'!$K$84,0,BC7)</f>
        <v>857686.21558463399</v>
      </c>
      <c r="BE6" s="52">
        <f ca="1">IF(BE$3='Control Panel_운영'!$K$84,0,BD7)</f>
        <v>1282818.1740443183</v>
      </c>
      <c r="BF6" s="52">
        <f ca="1">IF(BF$3='Control Panel_운영'!$K$84,0,BE7)</f>
        <v>419359.47726804414</v>
      </c>
      <c r="BG6" s="52">
        <f ca="1">IF(BG$3='Control Panel_운영'!$K$84,0,BF7)</f>
        <v>665173.24313456926</v>
      </c>
      <c r="BH6" s="52">
        <f ca="1">IF(BH$3='Control Panel_운영'!$K$84,0,BG7)</f>
        <v>1129315.5225692606</v>
      </c>
      <c r="BI6" s="52">
        <f ca="1">IF(BI$3='Control Panel_운영'!$K$84,0,BH7)</f>
        <v>484150.96955997706</v>
      </c>
      <c r="BJ6" s="52">
        <f ca="1">IF(BJ$3='Control Panel_운영'!$K$84,0,BI7)</f>
        <v>948081.660665064</v>
      </c>
      <c r="BK6" s="52">
        <f ca="1">IF(BK$3='Control Panel_운영'!$K$84,0,BJ7)</f>
        <v>1194476.3344847425</v>
      </c>
      <c r="BL6" s="52">
        <f ca="1">IF(BL$3='Control Panel_운영'!$K$84,0,BK7)</f>
        <v>549607.87293093209</v>
      </c>
      <c r="BM6" s="52">
        <f ca="1">IF(BM$3='Control Panel_운영'!$K$84,0,BL7)</f>
        <v>1013594.3505786847</v>
      </c>
      <c r="BN6" s="52">
        <f ca="1">IF(BN$3='Control Panel_운영'!$K$84,0,BM7)</f>
        <v>1350590.8202372026</v>
      </c>
      <c r="BO6" s="52">
        <f ca="1">IF(BO$3='Control Panel_운영'!$K$84,0,BN7)</f>
        <v>230523.33614790253</v>
      </c>
      <c r="BP6" s="52">
        <f ca="1">IF(BP$3='Control Panel_운영'!$K$84,0,BO7)</f>
        <v>701260.08408884308</v>
      </c>
      <c r="BQ6" s="52">
        <f ca="1">IF(BQ$3='Control Panel_운영'!$K$84,0,BP7)</f>
        <v>1171996.8320297836</v>
      </c>
      <c r="BR6" s="52">
        <f ca="1">IF(BR$3='Control Panel_운영'!$K$84,0,BQ7)</f>
        <v>1642733.5799707242</v>
      </c>
      <c r="BS6" s="52">
        <f ca="1">IF(BS$3='Control Panel_운영'!$K$84,0,BR7)</f>
        <v>1891066.9407089844</v>
      </c>
      <c r="BT6" s="52">
        <f ca="1">IF(BT$3='Control Panel_운영'!$K$84,0,BS7)</f>
        <v>2361803.6886499249</v>
      </c>
      <c r="BU6" s="52">
        <f ca="1">IF(BU$3='Control Panel_운영'!$K$84,0,BT7)</f>
        <v>2578488.9589984617</v>
      </c>
      <c r="BV6" s="52">
        <f ca="1">IF(BV$3='Control Panel_운영'!$K$84,0,BU7)</f>
        <v>3049225.706939402</v>
      </c>
      <c r="BW6" s="52">
        <f ca="1">IF(BW$3='Control Panel_운영'!$K$84,0,BV7)</f>
        <v>3297559.0676776622</v>
      </c>
      <c r="BX6" s="52">
        <f ca="1">IF(BX$3='Control Panel_운영'!$K$84,0,BW7)</f>
        <v>3768295.8156186026</v>
      </c>
      <c r="BY6" s="52">
        <f ca="1">IF(BY$3='Control Panel_운영'!$K$84,0,BX7)</f>
        <v>4239032.5635595433</v>
      </c>
      <c r="BZ6" s="52">
        <f ca="1">IF(BZ$3='Control Panel_운영'!$K$84,0,BY7)</f>
        <v>4709769.3115004841</v>
      </c>
      <c r="CA6" s="52">
        <f ca="1">IF(CA$3='Control Panel_운영'!$K$84,0,BZ7)</f>
        <v>4677921.2320171017</v>
      </c>
      <c r="CB6" s="52">
        <f ca="1">IF(CB$3='Control Panel_운영'!$K$84,0,CA7)</f>
        <v>4923201.6620504111</v>
      </c>
      <c r="CC6" s="52">
        <f ca="1">IF(CC$3='Control Panel_운영'!$K$84,0,CB7)</f>
        <v>5168482.0920837205</v>
      </c>
      <c r="CD6" s="52">
        <f ca="1">IF(CD$3='Control Panel_운영'!$K$84,0,CC7)</f>
        <v>5413762.5221170299</v>
      </c>
      <c r="CE6" s="52">
        <f ca="1">IF(CE$3='Control Panel_운영'!$K$84,0,CD7)</f>
        <v>5432191.4972036052</v>
      </c>
      <c r="CF6" s="52">
        <f ca="1">IF(CF$3='Control Panel_운영'!$K$84,0,CE7)</f>
        <v>5677471.9272369146</v>
      </c>
      <c r="CG6" s="52">
        <f ca="1">IF(CG$3='Control Panel_운영'!$K$84,0,CF7)</f>
        <v>5841354.9136270471</v>
      </c>
      <c r="CH6" s="52">
        <f ca="1">IF(CH$3='Control Panel_운영'!$K$84,0,CG7)</f>
        <v>6086635.3436603565</v>
      </c>
      <c r="CI6" s="52">
        <f ca="1">IF(CI$3='Control Panel_운영'!$K$84,0,CH7)</f>
        <v>6105064.3187469319</v>
      </c>
      <c r="CJ6" s="52">
        <f ca="1">IF(CJ$3='Control Panel_운영'!$K$84,0,CI7)</f>
        <v>6350344.7487802412</v>
      </c>
      <c r="CK6" s="52">
        <f ca="1">IF(CK$3='Control Panel_운영'!$K$84,0,CJ7)</f>
        <v>6595625.1788135506</v>
      </c>
      <c r="CL6" s="52">
        <f ca="1">IF(CL$3='Control Panel_운영'!$K$84,0,CK7)</f>
        <v>6840905.60884686</v>
      </c>
      <c r="CM6" s="52">
        <f ca="1">IF(CM$3='Control Panel_운영'!$K$84,0,CL7)</f>
        <v>6750782.5147387804</v>
      </c>
      <c r="CN6" s="52">
        <f ca="1">IF(CN$3='Control Panel_운영'!$K$84,0,CM7)</f>
        <v>6917362.6557706315</v>
      </c>
      <c r="CO6" s="52">
        <f ca="1">IF(CO$3='Control Panel_운영'!$K$84,0,CN7)</f>
        <v>7083942.7968024826</v>
      </c>
      <c r="CP6" s="52">
        <f ca="1">IF(CP$3='Control Panel_운영'!$K$84,0,CO7)</f>
        <v>7250522.9378343336</v>
      </c>
      <c r="CQ6" s="52">
        <f ca="1">IF(CQ$3='Control Panel_운영'!$K$84,0,CP7)</f>
        <v>7185714.5948205162</v>
      </c>
      <c r="CR6" s="52">
        <f ca="1">IF(CR$3='Control Panel_운영'!$K$84,0,CQ7)</f>
        <v>7352294.7358523672</v>
      </c>
      <c r="CS6" s="52">
        <f ca="1">IF(CS$3='Control Panel_운영'!$K$84,0,CR7)</f>
        <v>7491563.8925039414</v>
      </c>
      <c r="CT6" s="52">
        <f ca="1">IF(CT$3='Control Panel_운영'!$K$84,0,CS7)</f>
        <v>7658144.0335357925</v>
      </c>
      <c r="CU6" s="52">
        <f ca="1">IF(CU$3='Control Panel_운영'!$K$84,0,CT7)</f>
        <v>7593335.690521975</v>
      </c>
      <c r="CV6" s="52">
        <f ca="1">IF(CV$3='Control Panel_운영'!$K$84,0,CU7)</f>
        <v>7759915.8315538252</v>
      </c>
      <c r="CW6" s="52">
        <f ca="1">IF(CW$3='Control Panel_운영'!$K$84,0,CV7)</f>
        <v>7926495.9725856772</v>
      </c>
      <c r="CX6" s="52">
        <f ca="1">IF(CX$3='Control Panel_운영'!$K$84,0,CW7)</f>
        <v>8093076.1136175282</v>
      </c>
      <c r="CY6" s="52">
        <f ca="1">IF(CY$3='Control Panel_운영'!$K$84,0,CX7)</f>
        <v>7973344.781316597</v>
      </c>
      <c r="CZ6" s="52">
        <f ca="1">IF(CZ$3='Control Panel_운영'!$K$84,0,CY7)</f>
        <v>8100213.4443075489</v>
      </c>
      <c r="DA6" s="52">
        <f ca="1">IF(DA$3='Control Panel_운영'!$K$84,0,CZ7)</f>
        <v>8227082.1072985008</v>
      </c>
      <c r="DB6" s="52">
        <f ca="1">IF(DB$3='Control Panel_운영'!$K$84,0,DA7)</f>
        <v>8353950.7702894546</v>
      </c>
      <c r="DC6" s="52">
        <f ca="1">IF(DC$3='Control Panel_운영'!$K$84,0,DB7)</f>
        <v>8244803.1795538263</v>
      </c>
      <c r="DD6" s="52">
        <f ca="1">IF(DD$3='Control Panel_운영'!$K$84,0,DC7)</f>
        <v>8371671.8425447987</v>
      </c>
      <c r="DE6" s="52">
        <f ca="1">IF(DE$3='Control Panel_운영'!$K$84,0,DD7)</f>
        <v>8498540.5055357572</v>
      </c>
      <c r="DF6" s="52">
        <f ca="1">IF(DF$3='Control Panel_운영'!$K$84,0,DE7)</f>
        <v>8625409.1685266998</v>
      </c>
      <c r="DG6" s="52">
        <f ca="1">IF(DG$3='Control Panel_운영'!$K$84,0,DF7)</f>
        <v>8516261.5777909718</v>
      </c>
      <c r="DH6" s="52">
        <f ca="1">IF(DH$3='Control Panel_운영'!$K$84,0,DG7)</f>
        <v>8643130.2407817822</v>
      </c>
      <c r="DI6" s="52">
        <f ca="1">IF(DI$3='Control Panel_운영'!$K$84,0,DH7)</f>
        <v>8769998.9037725721</v>
      </c>
      <c r="DJ6" s="52">
        <f ca="1">IF(DJ$3='Control Panel_운영'!$K$84,0,DI7)</f>
        <v>8896867.5667633507</v>
      </c>
      <c r="DK6" s="52">
        <f ca="1">IF(DK$3='Control Panel_운영'!$K$84,0,DJ7)</f>
        <v>8759898.5876001567</v>
      </c>
      <c r="DL6" s="52">
        <f ca="1">IF(DL$3='Control Panel_운영'!$K$84,0,DK7)</f>
        <v>8886816.7818067763</v>
      </c>
      <c r="DM6" s="52">
        <f ca="1">IF(DM$3='Control Panel_운영'!$K$84,0,DL7)</f>
        <v>9013734.9760123864</v>
      </c>
      <c r="DN6" s="52">
        <f ca="1">IF(DN$3='Control Panel_운영'!$K$84,0,DM7)</f>
        <v>9140653.1702192761</v>
      </c>
      <c r="DO6" s="52">
        <f ca="1">IF(DO$3='Control Panel_운영'!$K$84,0,DN7)</f>
        <v>9026834.7856323048</v>
      </c>
      <c r="DP6" s="52">
        <f ca="1">IF(DP$3='Control Panel_운영'!$K$84,0,DO7)</f>
        <v>9153752.9798599575</v>
      </c>
      <c r="DQ6" s="52">
        <f ca="1">IF(DQ$3='Control Panel_운영'!$K$84,0,DP7)</f>
        <v>9280671.1740942355</v>
      </c>
      <c r="DR6" s="52">
        <f ca="1">IF(DR$3='Control Panel_운영'!$K$84,0,DQ7)</f>
        <v>9407589.3683268707</v>
      </c>
      <c r="DS6" s="52">
        <f ca="1">IF(DS$3='Control Panel_운영'!$K$84,0,DR7)</f>
        <v>9293770.9837712254</v>
      </c>
      <c r="DT6" s="52">
        <f ca="1">IF(DT$3='Control Panel_운영'!$K$84,0,DS7)</f>
        <v>9420689.1781133935</v>
      </c>
      <c r="DU6" s="52">
        <f ca="1">IF(DU$3='Control Panel_운영'!$K$84,0,DT7)</f>
        <v>9547607.3726867177</v>
      </c>
      <c r="DV6" s="52">
        <f ca="1">IF(DV$3='Control Panel_운영'!$K$84,0,DU7)</f>
        <v>9674525.5673027094</v>
      </c>
    </row>
    <row r="7" spans="1:126" s="50" customFormat="1" x14ac:dyDescent="0.4">
      <c r="A7" s="728"/>
      <c r="B7" s="50" t="s">
        <v>97</v>
      </c>
      <c r="F7" s="51">
        <f>F6+F9</f>
        <v>369652.08940000087</v>
      </c>
      <c r="G7" s="52">
        <f t="shared" ref="G7:BR7" ca="1" si="2">G6+G9</f>
        <v>616101.4239998043</v>
      </c>
      <c r="H7" s="52">
        <f t="shared" ca="1" si="2"/>
        <v>1007562.0404633691</v>
      </c>
      <c r="I7" s="52">
        <f t="shared" ca="1" si="2"/>
        <v>367234.4584616014</v>
      </c>
      <c r="J7" s="52">
        <f t="shared" ca="1" si="2"/>
        <v>570080.98535268777</v>
      </c>
      <c r="K7" s="52">
        <f t="shared" ca="1" si="2"/>
        <v>974601.03389758908</v>
      </c>
      <c r="L7" s="52">
        <f t="shared" ca="1" si="2"/>
        <v>483317.05422992434</v>
      </c>
      <c r="M7" s="52">
        <f t="shared" ca="1" si="2"/>
        <v>887735.68854057882</v>
      </c>
      <c r="N7" s="52">
        <f t="shared" ca="1" si="2"/>
        <v>1091155.9565650483</v>
      </c>
      <c r="O7" s="52">
        <f t="shared" ca="1" si="2"/>
        <v>547495.28742813016</v>
      </c>
      <c r="P7" s="52">
        <f t="shared" ca="1" si="2"/>
        <v>951968.29335953796</v>
      </c>
      <c r="Q7" s="52">
        <f t="shared" ca="1" si="2"/>
        <v>1170692.0013702237</v>
      </c>
      <c r="R7" s="52">
        <f t="shared" ca="1" si="2"/>
        <v>395430.8101730895</v>
      </c>
      <c r="S7" s="52">
        <f t="shared" ca="1" si="2"/>
        <v>752329.83769906266</v>
      </c>
      <c r="T7" s="52">
        <f t="shared" ca="1" si="2"/>
        <v>1119895.6503819979</v>
      </c>
      <c r="U7" s="52">
        <f t="shared" ca="1" si="2"/>
        <v>403263.95545054006</v>
      </c>
      <c r="V7" s="52">
        <f t="shared" ca="1" si="2"/>
        <v>604193.49645391782</v>
      </c>
      <c r="W7" s="52">
        <f t="shared" ca="1" si="2"/>
        <v>1010826.1812756716</v>
      </c>
      <c r="X7" s="52">
        <f t="shared" ca="1" si="2"/>
        <v>483042.4121976482</v>
      </c>
      <c r="Y7" s="52">
        <f t="shared" ca="1" si="2"/>
        <v>889533.10131023801</v>
      </c>
      <c r="Z7" s="52">
        <f t="shared" ca="1" si="2"/>
        <v>1091000.2361214696</v>
      </c>
      <c r="AA7" s="52">
        <f t="shared" ca="1" si="2"/>
        <v>547753.038043799</v>
      </c>
      <c r="AB7" s="52">
        <f t="shared" ca="1" si="2"/>
        <v>954298.86198875029</v>
      </c>
      <c r="AC7" s="52">
        <f t="shared" ca="1" si="2"/>
        <v>1173603.0368197178</v>
      </c>
      <c r="AD7" s="52">
        <f t="shared" ca="1" si="2"/>
        <v>394724.81122690113</v>
      </c>
      <c r="AE7" s="52">
        <f t="shared" ca="1" si="2"/>
        <v>819111.37562948628</v>
      </c>
      <c r="AF7" s="52">
        <f t="shared" ca="1" si="2"/>
        <v>1229508.58134652</v>
      </c>
      <c r="AG7" s="52">
        <f t="shared" ca="1" si="2"/>
        <v>411330.02894235542</v>
      </c>
      <c r="AH7" s="52">
        <f t="shared" ca="1" si="2"/>
        <v>650911.70037215587</v>
      </c>
      <c r="AI7" s="52">
        <f t="shared" ca="1" si="2"/>
        <v>1100349.8536886349</v>
      </c>
      <c r="AJ7" s="52">
        <f t="shared" ca="1" si="2"/>
        <v>483260.07014652621</v>
      </c>
      <c r="AK7" s="52">
        <f t="shared" ca="1" si="2"/>
        <v>932501.72656599013</v>
      </c>
      <c r="AL7" s="52">
        <f t="shared" ca="1" si="2"/>
        <v>1172658.9835530969</v>
      </c>
      <c r="AM7" s="52">
        <f t="shared" ca="1" si="2"/>
        <v>548310.09482821566</v>
      </c>
      <c r="AN7" s="52">
        <f t="shared" ca="1" si="2"/>
        <v>997607.26281274867</v>
      </c>
      <c r="AO7" s="52">
        <f t="shared" ca="1" si="2"/>
        <v>1258366.3816735544</v>
      </c>
      <c r="AP7" s="52">
        <f t="shared" ca="1" si="2"/>
        <v>394274.73885803437</v>
      </c>
      <c r="AQ7" s="52">
        <f t="shared" ca="1" si="2"/>
        <v>850730.96921140468</v>
      </c>
      <c r="AR7" s="52">
        <f t="shared" ca="1" si="2"/>
        <v>1268499.0112685252</v>
      </c>
      <c r="AS7" s="52">
        <f t="shared" ca="1" si="2"/>
        <v>419461.13295791612</v>
      </c>
      <c r="AT7" s="52">
        <f t="shared" ca="1" si="2"/>
        <v>662194.59735019109</v>
      </c>
      <c r="AU7" s="52">
        <f t="shared" ca="1" si="2"/>
        <v>1118979.7512839977</v>
      </c>
      <c r="AV7" s="52">
        <f t="shared" ca="1" si="2"/>
        <v>483453.5438788617</v>
      </c>
      <c r="AW7" s="52">
        <f t="shared" ca="1" si="2"/>
        <v>940029.20350396947</v>
      </c>
      <c r="AX7" s="52">
        <f t="shared" ca="1" si="2"/>
        <v>1183337.2613690423</v>
      </c>
      <c r="AY7" s="52">
        <f t="shared" ca="1" si="2"/>
        <v>548805.25641436316</v>
      </c>
      <c r="AZ7" s="52">
        <f t="shared" ca="1" si="2"/>
        <v>1005436.7624780578</v>
      </c>
      <c r="BA7" s="52">
        <f t="shared" ca="1" si="2"/>
        <v>1272341.9206174714</v>
      </c>
      <c r="BB7" s="52">
        <f t="shared" ca="1" si="2"/>
        <v>393874.67453015246</v>
      </c>
      <c r="BC7" s="52">
        <f t="shared" ca="1" si="2"/>
        <v>857686.21558463399</v>
      </c>
      <c r="BD7" s="52">
        <f t="shared" ca="1" si="2"/>
        <v>1282818.1740443183</v>
      </c>
      <c r="BE7" s="52">
        <f t="shared" ca="1" si="2"/>
        <v>419359.47726804414</v>
      </c>
      <c r="BF7" s="52">
        <f t="shared" ca="1" si="2"/>
        <v>665173.24313456926</v>
      </c>
      <c r="BG7" s="52">
        <f t="shared" ca="1" si="2"/>
        <v>1129315.5225692606</v>
      </c>
      <c r="BH7" s="52">
        <f t="shared" ca="1" si="2"/>
        <v>484150.96955997706</v>
      </c>
      <c r="BI7" s="52">
        <f t="shared" ca="1" si="2"/>
        <v>948081.660665064</v>
      </c>
      <c r="BJ7" s="52">
        <f t="shared" ca="1" si="2"/>
        <v>1194476.3344847425</v>
      </c>
      <c r="BK7" s="52">
        <f ca="1">BK6+BK9</f>
        <v>549607.87293093209</v>
      </c>
      <c r="BL7" s="52">
        <f ca="1">BL6+BL9</f>
        <v>1013594.3505786847</v>
      </c>
      <c r="BM7" s="52">
        <f ca="1">BM6+BM9</f>
        <v>1350590.8202372026</v>
      </c>
      <c r="BN7" s="52">
        <f ca="1">BN6+BN9</f>
        <v>230523.33614790253</v>
      </c>
      <c r="BO7" s="52">
        <f t="shared" ca="1" si="2"/>
        <v>701260.08408884308</v>
      </c>
      <c r="BP7" s="52">
        <f t="shared" ca="1" si="2"/>
        <v>1171996.8320297836</v>
      </c>
      <c r="BQ7" s="52">
        <f t="shared" ca="1" si="2"/>
        <v>1642733.5799707242</v>
      </c>
      <c r="BR7" s="52">
        <f t="shared" ca="1" si="2"/>
        <v>1891066.9407089844</v>
      </c>
      <c r="BS7" s="52">
        <f t="shared" ref="BS7:DV7" ca="1" si="3">BS6+BS9</f>
        <v>2361803.6886499249</v>
      </c>
      <c r="BT7" s="52">
        <f t="shared" ca="1" si="3"/>
        <v>2578488.9589984617</v>
      </c>
      <c r="BU7" s="52">
        <f t="shared" ca="1" si="3"/>
        <v>3049225.706939402</v>
      </c>
      <c r="BV7" s="52">
        <f t="shared" ca="1" si="3"/>
        <v>3297559.0676776622</v>
      </c>
      <c r="BW7" s="52">
        <f t="shared" ca="1" si="3"/>
        <v>3768295.8156186026</v>
      </c>
      <c r="BX7" s="52">
        <f t="shared" ca="1" si="3"/>
        <v>4239032.5635595433</v>
      </c>
      <c r="BY7" s="52">
        <f t="shared" ca="1" si="3"/>
        <v>4709769.3115004841</v>
      </c>
      <c r="BZ7" s="52">
        <f t="shared" ca="1" si="3"/>
        <v>4677921.2320171017</v>
      </c>
      <c r="CA7" s="52">
        <f t="shared" ca="1" si="3"/>
        <v>4923201.6620504111</v>
      </c>
      <c r="CB7" s="52">
        <f t="shared" ca="1" si="3"/>
        <v>5168482.0920837205</v>
      </c>
      <c r="CC7" s="52">
        <f t="shared" ca="1" si="3"/>
        <v>5413762.5221170299</v>
      </c>
      <c r="CD7" s="52">
        <f t="shared" ca="1" si="3"/>
        <v>5432191.4972036052</v>
      </c>
      <c r="CE7" s="52">
        <f t="shared" ca="1" si="3"/>
        <v>5677471.9272369146</v>
      </c>
      <c r="CF7" s="52">
        <f t="shared" ca="1" si="3"/>
        <v>5841354.9136270471</v>
      </c>
      <c r="CG7" s="52">
        <f t="shared" ca="1" si="3"/>
        <v>6086635.3436603565</v>
      </c>
      <c r="CH7" s="52">
        <f t="shared" ca="1" si="3"/>
        <v>6105064.3187469319</v>
      </c>
      <c r="CI7" s="52">
        <f t="shared" ca="1" si="3"/>
        <v>6350344.7487802412</v>
      </c>
      <c r="CJ7" s="52">
        <f t="shared" ca="1" si="3"/>
        <v>6595625.1788135506</v>
      </c>
      <c r="CK7" s="52">
        <f t="shared" ca="1" si="3"/>
        <v>6840905.60884686</v>
      </c>
      <c r="CL7" s="52">
        <f t="shared" ca="1" si="3"/>
        <v>6750782.5147387804</v>
      </c>
      <c r="CM7" s="52">
        <f t="shared" ca="1" si="3"/>
        <v>6917362.6557706315</v>
      </c>
      <c r="CN7" s="52">
        <f t="shared" ca="1" si="3"/>
        <v>7083942.7968024826</v>
      </c>
      <c r="CO7" s="52">
        <f t="shared" ca="1" si="3"/>
        <v>7250522.9378343336</v>
      </c>
      <c r="CP7" s="52">
        <f t="shared" ca="1" si="3"/>
        <v>7185714.5948205162</v>
      </c>
      <c r="CQ7" s="52">
        <f t="shared" ca="1" si="3"/>
        <v>7352294.7358523672</v>
      </c>
      <c r="CR7" s="52">
        <f t="shared" ca="1" si="3"/>
        <v>7491563.8925039414</v>
      </c>
      <c r="CS7" s="52">
        <f t="shared" ca="1" si="3"/>
        <v>7658144.0335357925</v>
      </c>
      <c r="CT7" s="52">
        <f t="shared" ca="1" si="3"/>
        <v>7593335.690521975</v>
      </c>
      <c r="CU7" s="52">
        <f t="shared" ca="1" si="3"/>
        <v>7759915.8315538261</v>
      </c>
      <c r="CV7" s="52">
        <f t="shared" ca="1" si="3"/>
        <v>7926495.9725856762</v>
      </c>
      <c r="CW7" s="52">
        <f t="shared" ca="1" si="3"/>
        <v>8093076.1136175282</v>
      </c>
      <c r="CX7" s="52">
        <f t="shared" ca="1" si="3"/>
        <v>7973344.781316597</v>
      </c>
      <c r="CY7" s="52">
        <f t="shared" ca="1" si="3"/>
        <v>8100213.4443075489</v>
      </c>
      <c r="CZ7" s="52">
        <f t="shared" ca="1" si="3"/>
        <v>8227082.1072985008</v>
      </c>
      <c r="DA7" s="52">
        <f t="shared" ca="1" si="3"/>
        <v>8353950.7702894527</v>
      </c>
      <c r="DB7" s="52">
        <f t="shared" ca="1" si="3"/>
        <v>8244803.1795538245</v>
      </c>
      <c r="DC7" s="52">
        <f t="shared" ca="1" si="3"/>
        <v>8371671.8425447783</v>
      </c>
      <c r="DD7" s="52">
        <f t="shared" ca="1" si="3"/>
        <v>8498540.5055357497</v>
      </c>
      <c r="DE7" s="52">
        <f t="shared" ca="1" si="3"/>
        <v>8625409.1685267091</v>
      </c>
      <c r="DF7" s="52">
        <f t="shared" ca="1" si="3"/>
        <v>8516261.5777910687</v>
      </c>
      <c r="DG7" s="52">
        <f t="shared" ca="1" si="3"/>
        <v>8643130.2407819238</v>
      </c>
      <c r="DH7" s="52">
        <f t="shared" ca="1" si="3"/>
        <v>8769998.9037727341</v>
      </c>
      <c r="DI7" s="52">
        <f t="shared" ca="1" si="3"/>
        <v>8896867.566763524</v>
      </c>
      <c r="DJ7" s="52">
        <f t="shared" ca="1" si="3"/>
        <v>8759898.5876005813</v>
      </c>
      <c r="DK7" s="52">
        <f t="shared" ca="1" si="3"/>
        <v>8886816.7818082012</v>
      </c>
      <c r="DL7" s="52">
        <f t="shared" ca="1" si="3"/>
        <v>9013734.9760148209</v>
      </c>
      <c r="DM7" s="52">
        <f t="shared" ca="1" si="3"/>
        <v>9140653.1702204309</v>
      </c>
      <c r="DN7" s="52">
        <f t="shared" ca="1" si="3"/>
        <v>9026834.7856262084</v>
      </c>
      <c r="DO7" s="52">
        <f t="shared" ca="1" si="3"/>
        <v>9153752.9798403494</v>
      </c>
      <c r="DP7" s="52">
        <f t="shared" ca="1" si="3"/>
        <v>9280671.174068002</v>
      </c>
      <c r="DQ7" s="52">
        <f t="shared" ca="1" si="3"/>
        <v>9407589.3683022801</v>
      </c>
      <c r="DR7" s="52">
        <f t="shared" ca="1" si="3"/>
        <v>9293770.983733803</v>
      </c>
      <c r="DS7" s="52">
        <f t="shared" ca="1" si="3"/>
        <v>9420689.17797927</v>
      </c>
      <c r="DT7" s="52">
        <f t="shared" ca="1" si="3"/>
        <v>9547607.372321438</v>
      </c>
      <c r="DU7" s="52">
        <f t="shared" ca="1" si="3"/>
        <v>9674525.5668947622</v>
      </c>
      <c r="DV7" s="52">
        <f t="shared" ca="1" si="3"/>
        <v>9562929.3665139582</v>
      </c>
    </row>
    <row r="8" spans="1:126" ht="4.95" customHeight="1" x14ac:dyDescent="0.4">
      <c r="F8" s="186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7"/>
      <c r="BG8" s="187"/>
      <c r="BH8" s="187"/>
      <c r="BI8" s="187"/>
      <c r="BJ8" s="187"/>
      <c r="BK8" s="187"/>
      <c r="BL8" s="187"/>
      <c r="BM8" s="187"/>
      <c r="BN8" s="187"/>
      <c r="BO8" s="187"/>
      <c r="BP8" s="187"/>
      <c r="BQ8" s="187"/>
      <c r="BR8" s="187"/>
      <c r="BS8" s="187"/>
      <c r="BT8" s="187"/>
      <c r="BU8" s="187"/>
      <c r="BV8" s="187"/>
      <c r="BW8" s="187"/>
      <c r="BX8" s="187"/>
      <c r="BY8" s="187"/>
      <c r="BZ8" s="187"/>
      <c r="CA8" s="187"/>
      <c r="CB8" s="187"/>
      <c r="CC8" s="187"/>
      <c r="CD8" s="187"/>
      <c r="CE8" s="187"/>
      <c r="CF8" s="187"/>
      <c r="CG8" s="187"/>
      <c r="CH8" s="187"/>
      <c r="CI8" s="187"/>
      <c r="CJ8" s="187"/>
      <c r="CK8" s="187"/>
      <c r="CL8" s="187"/>
      <c r="CM8" s="187"/>
      <c r="CN8" s="187"/>
      <c r="CO8" s="187"/>
      <c r="CP8" s="187"/>
      <c r="CQ8" s="187"/>
      <c r="CR8" s="187"/>
      <c r="CS8" s="187"/>
      <c r="CT8" s="187"/>
      <c r="CU8" s="187"/>
      <c r="CV8" s="187"/>
      <c r="CW8" s="187"/>
      <c r="CX8" s="187"/>
      <c r="CY8" s="187"/>
      <c r="CZ8" s="187"/>
      <c r="DA8" s="187"/>
      <c r="DB8" s="187"/>
      <c r="DC8" s="187"/>
      <c r="DD8" s="187"/>
      <c r="DE8" s="187"/>
      <c r="DF8" s="187"/>
      <c r="DG8" s="187"/>
      <c r="DH8" s="187"/>
      <c r="DI8" s="187"/>
      <c r="DJ8" s="187"/>
      <c r="DK8" s="187"/>
      <c r="DL8" s="187"/>
      <c r="DM8" s="187"/>
      <c r="DN8" s="187"/>
      <c r="DO8" s="187"/>
      <c r="DP8" s="187"/>
      <c r="DQ8" s="187"/>
      <c r="DR8" s="187"/>
      <c r="DS8" s="187"/>
      <c r="DT8" s="187"/>
      <c r="DU8" s="187"/>
      <c r="DV8" s="187"/>
    </row>
    <row r="9" spans="1:126" s="50" customFormat="1" x14ac:dyDescent="0.4">
      <c r="A9" s="728"/>
      <c r="B9" s="50" t="s">
        <v>828</v>
      </c>
      <c r="F9" s="51">
        <f t="shared" ref="F9:AK9" si="4">F11+F37+F52</f>
        <v>369652.08940000087</v>
      </c>
      <c r="G9" s="52">
        <f t="shared" ca="1" si="4"/>
        <v>246449.33459980349</v>
      </c>
      <c r="H9" s="52">
        <f t="shared" ca="1" si="4"/>
        <v>391460.6164635648</v>
      </c>
      <c r="I9" s="52">
        <f t="shared" ca="1" si="4"/>
        <v>-640327.5820017677</v>
      </c>
      <c r="J9" s="52">
        <f t="shared" ca="1" si="4"/>
        <v>202846.52689108643</v>
      </c>
      <c r="K9" s="52">
        <f t="shared" ca="1" si="4"/>
        <v>404520.04854490131</v>
      </c>
      <c r="L9" s="52">
        <f t="shared" ca="1" si="4"/>
        <v>-491283.97966766474</v>
      </c>
      <c r="M9" s="52">
        <f t="shared" ca="1" si="4"/>
        <v>404418.63431065454</v>
      </c>
      <c r="N9" s="52">
        <f t="shared" ca="1" si="4"/>
        <v>203420.26802446941</v>
      </c>
      <c r="O9" s="52">
        <f t="shared" ca="1" si="4"/>
        <v>-543660.66913691815</v>
      </c>
      <c r="P9" s="52">
        <f t="shared" ca="1" si="4"/>
        <v>404473.0059314078</v>
      </c>
      <c r="Q9" s="52">
        <f t="shared" ca="1" si="4"/>
        <v>218723.70801068583</v>
      </c>
      <c r="R9" s="52">
        <f t="shared" ca="1" si="4"/>
        <v>-775261.19119713421</v>
      </c>
      <c r="S9" s="52">
        <f t="shared" ca="1" si="4"/>
        <v>356899.02752597316</v>
      </c>
      <c r="T9" s="52">
        <f t="shared" ca="1" si="4"/>
        <v>367565.81268293521</v>
      </c>
      <c r="U9" s="52">
        <f t="shared" ca="1" si="4"/>
        <v>-716631.69493145787</v>
      </c>
      <c r="V9" s="52">
        <f t="shared" ca="1" si="4"/>
        <v>200929.5410033777</v>
      </c>
      <c r="W9" s="52">
        <f t="shared" ca="1" si="4"/>
        <v>406632.6848217537</v>
      </c>
      <c r="X9" s="52">
        <f t="shared" ca="1" si="4"/>
        <v>-527783.76907802338</v>
      </c>
      <c r="Y9" s="52">
        <f t="shared" ca="1" si="4"/>
        <v>406490.68911258981</v>
      </c>
      <c r="Z9" s="52">
        <f t="shared" ca="1" si="4"/>
        <v>201467.13481123158</v>
      </c>
      <c r="AA9" s="52">
        <f t="shared" ca="1" si="4"/>
        <v>-543247.19807767065</v>
      </c>
      <c r="AB9" s="52">
        <f t="shared" ca="1" si="4"/>
        <v>406545.82394495135</v>
      </c>
      <c r="AC9" s="52">
        <f t="shared" ca="1" si="4"/>
        <v>219304.17483096747</v>
      </c>
      <c r="AD9" s="52">
        <f t="shared" ca="1" si="4"/>
        <v>-778878.22559281671</v>
      </c>
      <c r="AE9" s="52">
        <f t="shared" ca="1" si="4"/>
        <v>424386.56440258515</v>
      </c>
      <c r="AF9" s="52">
        <f t="shared" ca="1" si="4"/>
        <v>410397.20571703376</v>
      </c>
      <c r="AG9" s="52">
        <f t="shared" ca="1" si="4"/>
        <v>-818178.55240416457</v>
      </c>
      <c r="AH9" s="52">
        <f t="shared" ca="1" si="4"/>
        <v>239581.67142980048</v>
      </c>
      <c r="AI9" s="52">
        <f t="shared" ca="1" si="4"/>
        <v>449438.15331647906</v>
      </c>
      <c r="AJ9" s="52">
        <f t="shared" ca="1" si="4"/>
        <v>-617089.78354210872</v>
      </c>
      <c r="AK9" s="52">
        <f t="shared" ca="1" si="4"/>
        <v>449241.65641946398</v>
      </c>
      <c r="AL9" s="52">
        <f t="shared" ref="AL9:BQ9" ca="1" si="5">AL11+AL37+AL52</f>
        <v>240157.25698710675</v>
      </c>
      <c r="AM9" s="52">
        <f t="shared" ca="1" si="5"/>
        <v>-624348.88872488122</v>
      </c>
      <c r="AN9" s="52">
        <f t="shared" ca="1" si="5"/>
        <v>449297.16798453301</v>
      </c>
      <c r="AO9" s="52">
        <f t="shared" ca="1" si="5"/>
        <v>260759.11886080584</v>
      </c>
      <c r="AP9" s="52">
        <f t="shared" ca="1" si="5"/>
        <v>-864091.64281552006</v>
      </c>
      <c r="AQ9" s="52">
        <f t="shared" ca="1" si="5"/>
        <v>456456.23035337037</v>
      </c>
      <c r="AR9" s="52">
        <f t="shared" ca="1" si="5"/>
        <v>417768.04205712047</v>
      </c>
      <c r="AS9" s="52">
        <f t="shared" ca="1" si="5"/>
        <v>-849037.87831060903</v>
      </c>
      <c r="AT9" s="52">
        <f t="shared" ca="1" si="5"/>
        <v>242733.46439227497</v>
      </c>
      <c r="AU9" s="52">
        <f t="shared" ca="1" si="5"/>
        <v>456785.15393380652</v>
      </c>
      <c r="AV9" s="52">
        <f t="shared" ca="1" si="5"/>
        <v>-635526.20740513597</v>
      </c>
      <c r="AW9" s="52">
        <f t="shared" ca="1" si="5"/>
        <v>456575.65962510777</v>
      </c>
      <c r="AX9" s="52">
        <f t="shared" ca="1" si="5"/>
        <v>243308.05786507291</v>
      </c>
      <c r="AY9" s="52">
        <f t="shared" ca="1" si="5"/>
        <v>-634532.00495467917</v>
      </c>
      <c r="AZ9" s="52">
        <f t="shared" ca="1" si="5"/>
        <v>456631.50606369454</v>
      </c>
      <c r="BA9" s="52">
        <f t="shared" ca="1" si="5"/>
        <v>266905.15813941375</v>
      </c>
      <c r="BB9" s="52">
        <f t="shared" ca="1" si="5"/>
        <v>-878467.24608731898</v>
      </c>
      <c r="BC9" s="52">
        <f t="shared" ca="1" si="5"/>
        <v>463811.54105448152</v>
      </c>
      <c r="BD9" s="52">
        <f t="shared" ca="1" si="5"/>
        <v>425131.95845968428</v>
      </c>
      <c r="BE9" s="52">
        <f t="shared" ca="1" si="5"/>
        <v>-863458.69677627413</v>
      </c>
      <c r="BF9" s="52">
        <f t="shared" ca="1" si="5"/>
        <v>245813.76586652512</v>
      </c>
      <c r="BG9" s="52">
        <f t="shared" ca="1" si="5"/>
        <v>464142.27943469136</v>
      </c>
      <c r="BH9" s="52">
        <f t="shared" ca="1" si="5"/>
        <v>-645164.5530092835</v>
      </c>
      <c r="BI9" s="52">
        <f t="shared" ca="1" si="5"/>
        <v>463930.69110508694</v>
      </c>
      <c r="BJ9" s="52">
        <f t="shared" ca="1" si="5"/>
        <v>246394.67381967843</v>
      </c>
      <c r="BK9" s="52">
        <f t="shared" ca="1" si="5"/>
        <v>-644868.4615538104</v>
      </c>
      <c r="BL9" s="52">
        <f t="shared" ca="1" si="5"/>
        <v>463986.47764775262</v>
      </c>
      <c r="BM9" s="52">
        <f t="shared" ca="1" si="5"/>
        <v>336996.46965851786</v>
      </c>
      <c r="BN9" s="52">
        <f t="shared" ca="1" si="5"/>
        <v>-1120067.4840893</v>
      </c>
      <c r="BO9" s="52">
        <f t="shared" ca="1" si="5"/>
        <v>470736.74794094049</v>
      </c>
      <c r="BP9" s="52">
        <f t="shared" ca="1" si="5"/>
        <v>470736.74794094049</v>
      </c>
      <c r="BQ9" s="52">
        <f t="shared" ca="1" si="5"/>
        <v>470736.74794094049</v>
      </c>
      <c r="BR9" s="52">
        <f t="shared" ref="BR9:CW9" ca="1" si="6">BR11+BR37+BR52</f>
        <v>248333.36073826021</v>
      </c>
      <c r="BS9" s="52">
        <f t="shared" ca="1" si="6"/>
        <v>470736.74794094049</v>
      </c>
      <c r="BT9" s="52">
        <f t="shared" ca="1" si="6"/>
        <v>216685.27034853678</v>
      </c>
      <c r="BU9" s="52">
        <f t="shared" ca="1" si="6"/>
        <v>470736.74794094049</v>
      </c>
      <c r="BV9" s="52">
        <f t="shared" ca="1" si="6"/>
        <v>248333.36073826021</v>
      </c>
      <c r="BW9" s="52">
        <f t="shared" ca="1" si="6"/>
        <v>470736.74794094049</v>
      </c>
      <c r="BX9" s="52">
        <f t="shared" ca="1" si="6"/>
        <v>470736.74794094049</v>
      </c>
      <c r="BY9" s="52">
        <f t="shared" ca="1" si="6"/>
        <v>470736.74794094049</v>
      </c>
      <c r="BZ9" s="52">
        <f t="shared" ca="1" si="6"/>
        <v>-31848.079483382346</v>
      </c>
      <c r="CA9" s="52">
        <f t="shared" ca="1" si="6"/>
        <v>245280.43003330939</v>
      </c>
      <c r="CB9" s="52">
        <f t="shared" ca="1" si="6"/>
        <v>245280.43003330939</v>
      </c>
      <c r="CC9" s="52">
        <f t="shared" ca="1" si="6"/>
        <v>245280.43003330939</v>
      </c>
      <c r="CD9" s="52">
        <f t="shared" ca="1" si="6"/>
        <v>18428.975086575432</v>
      </c>
      <c r="CE9" s="52">
        <f t="shared" ca="1" si="6"/>
        <v>245280.43003330939</v>
      </c>
      <c r="CF9" s="52">
        <f t="shared" ca="1" si="6"/>
        <v>163882.9863901324</v>
      </c>
      <c r="CG9" s="52">
        <f t="shared" ca="1" si="6"/>
        <v>245280.43003330939</v>
      </c>
      <c r="CH9" s="52">
        <f t="shared" ca="1" si="6"/>
        <v>18428.975086575432</v>
      </c>
      <c r="CI9" s="52">
        <f t="shared" ca="1" si="6"/>
        <v>245280.43003330939</v>
      </c>
      <c r="CJ9" s="52">
        <f t="shared" ca="1" si="6"/>
        <v>245280.43003330939</v>
      </c>
      <c r="CK9" s="52">
        <f t="shared" ca="1" si="6"/>
        <v>245280.43003330939</v>
      </c>
      <c r="CL9" s="52">
        <f t="shared" ca="1" si="6"/>
        <v>-90123.094108079298</v>
      </c>
      <c r="CM9" s="52">
        <f t="shared" ca="1" si="6"/>
        <v>166580.14103185086</v>
      </c>
      <c r="CN9" s="52">
        <f t="shared" ca="1" si="6"/>
        <v>166580.14103185086</v>
      </c>
      <c r="CO9" s="52">
        <f t="shared" ca="1" si="6"/>
        <v>166580.14103185086</v>
      </c>
      <c r="CP9" s="52">
        <f t="shared" ca="1" si="6"/>
        <v>-64808.343013817765</v>
      </c>
      <c r="CQ9" s="52">
        <f t="shared" ca="1" si="6"/>
        <v>166580.14103185086</v>
      </c>
      <c r="CR9" s="52">
        <f t="shared" ca="1" si="6"/>
        <v>139269.15665157433</v>
      </c>
      <c r="CS9" s="52">
        <f t="shared" ca="1" si="6"/>
        <v>166580.14103185086</v>
      </c>
      <c r="CT9" s="52">
        <f t="shared" ca="1" si="6"/>
        <v>-64808.343013817765</v>
      </c>
      <c r="CU9" s="52">
        <f t="shared" ca="1" si="6"/>
        <v>166580.14103185086</v>
      </c>
      <c r="CV9" s="52">
        <f t="shared" ca="1" si="6"/>
        <v>166580.14103185086</v>
      </c>
      <c r="CW9" s="52">
        <f t="shared" ca="1" si="6"/>
        <v>166580.14103185086</v>
      </c>
      <c r="CX9" s="52">
        <f t="shared" ref="CX9:DV9" ca="1" si="7">CX11+CX37+CX52</f>
        <v>-119731.33230093168</v>
      </c>
      <c r="CY9" s="52">
        <f t="shared" ca="1" si="7"/>
        <v>126868.66299095159</v>
      </c>
      <c r="CZ9" s="52">
        <f t="shared" ca="1" si="7"/>
        <v>126868.66299095159</v>
      </c>
      <c r="DA9" s="52">
        <f t="shared" ca="1" si="7"/>
        <v>126868.66299095159</v>
      </c>
      <c r="DB9" s="52">
        <f t="shared" ca="1" si="7"/>
        <v>-109147.59073563042</v>
      </c>
      <c r="DC9" s="52">
        <f t="shared" ca="1" si="7"/>
        <v>126868.66299095159</v>
      </c>
      <c r="DD9" s="52">
        <f t="shared" ca="1" si="7"/>
        <v>126868.66299095159</v>
      </c>
      <c r="DE9" s="52">
        <f t="shared" ca="1" si="7"/>
        <v>126868.66299095159</v>
      </c>
      <c r="DF9" s="52">
        <f t="shared" ca="1" si="7"/>
        <v>-109147.59073563042</v>
      </c>
      <c r="DG9" s="52">
        <f t="shared" ca="1" si="7"/>
        <v>126868.66299095159</v>
      </c>
      <c r="DH9" s="52">
        <f t="shared" ca="1" si="7"/>
        <v>126868.66299095159</v>
      </c>
      <c r="DI9" s="52">
        <f t="shared" ca="1" si="7"/>
        <v>126868.66299095159</v>
      </c>
      <c r="DJ9" s="52">
        <f t="shared" ca="1" si="7"/>
        <v>-136968.97916276968</v>
      </c>
      <c r="DK9" s="52">
        <f t="shared" ca="1" si="7"/>
        <v>126918.19420804529</v>
      </c>
      <c r="DL9" s="52">
        <f t="shared" ca="1" si="7"/>
        <v>126918.19420804529</v>
      </c>
      <c r="DM9" s="52">
        <f t="shared" ca="1" si="7"/>
        <v>126918.19420804529</v>
      </c>
      <c r="DN9" s="52">
        <f t="shared" ca="1" si="7"/>
        <v>-113818.38459306833</v>
      </c>
      <c r="DO9" s="52">
        <f t="shared" ca="1" si="7"/>
        <v>126918.19420804529</v>
      </c>
      <c r="DP9" s="52">
        <f t="shared" ca="1" si="7"/>
        <v>126918.19420804529</v>
      </c>
      <c r="DQ9" s="52">
        <f t="shared" ca="1" si="7"/>
        <v>126918.19420804529</v>
      </c>
      <c r="DR9" s="52">
        <f t="shared" ca="1" si="7"/>
        <v>-113818.38459306833</v>
      </c>
      <c r="DS9" s="52">
        <f t="shared" ca="1" si="7"/>
        <v>126918.19420804529</v>
      </c>
      <c r="DT9" s="52">
        <f t="shared" ca="1" si="7"/>
        <v>126918.19420804529</v>
      </c>
      <c r="DU9" s="52">
        <f t="shared" ca="1" si="7"/>
        <v>126918.19420804529</v>
      </c>
      <c r="DV9" s="52">
        <f t="shared" ca="1" si="7"/>
        <v>-111596.20078875034</v>
      </c>
    </row>
    <row r="10" spans="1:126" s="718" customFormat="1" ht="4.95" customHeight="1" x14ac:dyDescent="0.4">
      <c r="F10" s="753"/>
      <c r="G10" s="754"/>
      <c r="H10" s="754"/>
      <c r="I10" s="754"/>
      <c r="J10" s="754"/>
      <c r="K10" s="754"/>
      <c r="L10" s="754"/>
      <c r="M10" s="754"/>
      <c r="N10" s="754"/>
      <c r="O10" s="754"/>
      <c r="P10" s="754"/>
      <c r="Q10" s="754"/>
      <c r="R10" s="754"/>
      <c r="S10" s="754"/>
      <c r="T10" s="754"/>
      <c r="U10" s="754"/>
      <c r="V10" s="754"/>
      <c r="W10" s="754"/>
      <c r="X10" s="754"/>
      <c r="Y10" s="754"/>
      <c r="Z10" s="754"/>
      <c r="AA10" s="754"/>
      <c r="AB10" s="754"/>
      <c r="AC10" s="754"/>
      <c r="AD10" s="754"/>
      <c r="AE10" s="754"/>
      <c r="AF10" s="754"/>
      <c r="AG10" s="754"/>
      <c r="AH10" s="754"/>
      <c r="AI10" s="754"/>
      <c r="AJ10" s="754"/>
      <c r="AK10" s="754"/>
      <c r="AL10" s="754"/>
      <c r="AM10" s="754"/>
      <c r="AN10" s="754"/>
      <c r="AO10" s="754"/>
      <c r="AP10" s="754"/>
      <c r="AQ10" s="754"/>
      <c r="AR10" s="754"/>
      <c r="AS10" s="754"/>
      <c r="AT10" s="754"/>
      <c r="AU10" s="754"/>
      <c r="AV10" s="754"/>
      <c r="AW10" s="754"/>
      <c r="AX10" s="754"/>
      <c r="AY10" s="754"/>
      <c r="AZ10" s="754"/>
      <c r="BA10" s="754"/>
      <c r="BB10" s="754"/>
      <c r="BC10" s="754"/>
      <c r="BD10" s="754"/>
      <c r="BE10" s="754"/>
      <c r="BF10" s="754"/>
      <c r="BG10" s="754"/>
      <c r="BH10" s="754"/>
      <c r="BI10" s="754"/>
      <c r="BJ10" s="754"/>
      <c r="BK10" s="754"/>
      <c r="BL10" s="754"/>
      <c r="BM10" s="754"/>
      <c r="BN10" s="754"/>
      <c r="BO10" s="754"/>
      <c r="BP10" s="754"/>
      <c r="BQ10" s="754"/>
      <c r="BR10" s="754"/>
      <c r="BS10" s="754"/>
      <c r="BT10" s="754"/>
      <c r="BU10" s="754"/>
      <c r="BV10" s="754"/>
      <c r="BW10" s="754"/>
      <c r="BX10" s="754"/>
      <c r="BY10" s="754"/>
      <c r="BZ10" s="754"/>
      <c r="CA10" s="754"/>
      <c r="CB10" s="754"/>
      <c r="CC10" s="754"/>
      <c r="CD10" s="754"/>
      <c r="CE10" s="754"/>
      <c r="CF10" s="754"/>
      <c r="CG10" s="754"/>
      <c r="CH10" s="754"/>
      <c r="CI10" s="754"/>
      <c r="CJ10" s="754"/>
      <c r="CK10" s="754"/>
      <c r="CL10" s="754"/>
      <c r="CM10" s="754"/>
      <c r="CN10" s="754"/>
      <c r="CO10" s="754"/>
      <c r="CP10" s="754"/>
      <c r="CQ10" s="754"/>
      <c r="CR10" s="754"/>
      <c r="CS10" s="754"/>
      <c r="CT10" s="754"/>
      <c r="CU10" s="754"/>
      <c r="CV10" s="754"/>
      <c r="CW10" s="754"/>
      <c r="CX10" s="754"/>
      <c r="CY10" s="754"/>
      <c r="CZ10" s="754"/>
      <c r="DA10" s="754"/>
      <c r="DB10" s="754"/>
      <c r="DC10" s="754"/>
      <c r="DD10" s="754"/>
      <c r="DE10" s="754"/>
      <c r="DF10" s="754"/>
      <c r="DG10" s="754"/>
      <c r="DH10" s="754"/>
      <c r="DI10" s="754"/>
      <c r="DJ10" s="754"/>
      <c r="DK10" s="754"/>
      <c r="DL10" s="754"/>
      <c r="DM10" s="754"/>
      <c r="DN10" s="754"/>
      <c r="DO10" s="754"/>
      <c r="DP10" s="754"/>
      <c r="DQ10" s="754"/>
      <c r="DR10" s="754"/>
      <c r="DS10" s="754"/>
      <c r="DT10" s="754"/>
      <c r="DU10" s="754"/>
      <c r="DV10" s="754"/>
    </row>
    <row r="11" spans="1:126" s="45" customFormat="1" x14ac:dyDescent="0.4">
      <c r="A11" s="728"/>
      <c r="B11" s="45" t="s">
        <v>829</v>
      </c>
      <c r="F11" s="46">
        <f t="shared" ref="F11:AK11" si="8">F12-F19</f>
        <v>-30000</v>
      </c>
      <c r="G11" s="47">
        <f t="shared" si="8"/>
        <v>246030.05798333336</v>
      </c>
      <c r="H11" s="47">
        <f t="shared" si="8"/>
        <v>390738.51183565491</v>
      </c>
      <c r="I11" s="47">
        <f t="shared" si="8"/>
        <v>367827.68058607308</v>
      </c>
      <c r="J11" s="47">
        <f t="shared" si="8"/>
        <v>202416.10798333335</v>
      </c>
      <c r="K11" s="47">
        <f t="shared" si="8"/>
        <v>403853.70798333333</v>
      </c>
      <c r="L11" s="47">
        <f t="shared" si="8"/>
        <v>210068.93065344336</v>
      </c>
      <c r="M11" s="47">
        <f t="shared" si="8"/>
        <v>403853.70798333333</v>
      </c>
      <c r="N11" s="47">
        <f t="shared" si="8"/>
        <v>202416.10798333335</v>
      </c>
      <c r="O11" s="47">
        <f t="shared" si="8"/>
        <v>367531.30361174862</v>
      </c>
      <c r="P11" s="47">
        <f t="shared" si="8"/>
        <v>403853.70798333333</v>
      </c>
      <c r="Q11" s="47">
        <f t="shared" si="8"/>
        <v>217610.9975300869</v>
      </c>
      <c r="R11" s="47">
        <f t="shared" si="8"/>
        <v>-18891.921388251358</v>
      </c>
      <c r="S11" s="47">
        <f t="shared" si="8"/>
        <v>356451.73693741672</v>
      </c>
      <c r="T11" s="47">
        <f t="shared" si="8"/>
        <v>366686.45010214928</v>
      </c>
      <c r="U11" s="47">
        <f t="shared" si="8"/>
        <v>369996.94130900141</v>
      </c>
      <c r="V11" s="47">
        <f t="shared" si="8"/>
        <v>200458.18493741666</v>
      </c>
      <c r="W11" s="47">
        <f t="shared" si="8"/>
        <v>405924.53693741676</v>
      </c>
      <c r="X11" s="47">
        <f t="shared" si="8"/>
        <v>159875.00865258995</v>
      </c>
      <c r="Y11" s="47">
        <f t="shared" si="8"/>
        <v>405924.53693741676</v>
      </c>
      <c r="Z11" s="47">
        <f t="shared" si="8"/>
        <v>200458.18493741666</v>
      </c>
      <c r="AA11" s="47">
        <f t="shared" si="8"/>
        <v>369502.61912919756</v>
      </c>
      <c r="AB11" s="47">
        <f t="shared" si="8"/>
        <v>405924.53693741676</v>
      </c>
      <c r="AC11" s="47">
        <f t="shared" si="8"/>
        <v>218185.68427436805</v>
      </c>
      <c r="AD11" s="47">
        <f t="shared" si="8"/>
        <v>-73065.198370802536</v>
      </c>
      <c r="AE11" s="47">
        <f t="shared" si="8"/>
        <v>423938.84913724835</v>
      </c>
      <c r="AF11" s="47">
        <f t="shared" si="8"/>
        <v>409437.16230198089</v>
      </c>
      <c r="AG11" s="47">
        <f t="shared" si="8"/>
        <v>412649.22173998808</v>
      </c>
      <c r="AH11" s="47">
        <f t="shared" si="8"/>
        <v>239099.57009724833</v>
      </c>
      <c r="AI11" s="47">
        <f t="shared" si="8"/>
        <v>448675.24913724838</v>
      </c>
      <c r="AJ11" s="47">
        <f t="shared" si="8"/>
        <v>173646.73069094698</v>
      </c>
      <c r="AK11" s="47">
        <f t="shared" si="8"/>
        <v>448675.24913724838</v>
      </c>
      <c r="AL11" s="47">
        <f t="shared" ref="AL11:BQ11" si="9">AL12-AL19</f>
        <v>239099.57009724833</v>
      </c>
      <c r="AM11" s="47">
        <f t="shared" si="9"/>
        <v>412253.33132902917</v>
      </c>
      <c r="AN11" s="47">
        <f t="shared" si="9"/>
        <v>448675.24913724838</v>
      </c>
      <c r="AO11" s="47">
        <f t="shared" si="9"/>
        <v>259589.86848537764</v>
      </c>
      <c r="AP11" s="47">
        <f t="shared" si="9"/>
        <v>-63073.906520970864</v>
      </c>
      <c r="AQ11" s="47">
        <f t="shared" si="9"/>
        <v>456009.02558107662</v>
      </c>
      <c r="AR11" s="47">
        <f t="shared" si="9"/>
        <v>416770.93874580914</v>
      </c>
      <c r="AS11" s="47">
        <f t="shared" si="9"/>
        <v>419982.99818381632</v>
      </c>
      <c r="AT11" s="47">
        <f t="shared" si="9"/>
        <v>242241.83296027663</v>
      </c>
      <c r="AU11" s="47">
        <f t="shared" si="9"/>
        <v>456009.02558107662</v>
      </c>
      <c r="AV11" s="47">
        <f t="shared" si="9"/>
        <v>176192.53950557529</v>
      </c>
      <c r="AW11" s="47">
        <f t="shared" si="9"/>
        <v>456009.02558107662</v>
      </c>
      <c r="AX11" s="47">
        <f t="shared" si="9"/>
        <v>242241.83296027663</v>
      </c>
      <c r="AY11" s="47">
        <f t="shared" si="9"/>
        <v>419587.10777285742</v>
      </c>
      <c r="AZ11" s="47">
        <f t="shared" si="9"/>
        <v>456009.02558107662</v>
      </c>
      <c r="BA11" s="47">
        <f t="shared" si="9"/>
        <v>265726.73116136412</v>
      </c>
      <c r="BB11" s="47">
        <f t="shared" si="9"/>
        <v>-64646.674834142585</v>
      </c>
      <c r="BC11" s="47">
        <f t="shared" si="9"/>
        <v>463364.79005378159</v>
      </c>
      <c r="BD11" s="47">
        <f t="shared" si="9"/>
        <v>424126.7032185141</v>
      </c>
      <c r="BE11" s="47">
        <f t="shared" si="9"/>
        <v>427338.76265652128</v>
      </c>
      <c r="BF11" s="47">
        <f t="shared" si="9"/>
        <v>245322.25358056548</v>
      </c>
      <c r="BG11" s="47">
        <f t="shared" si="9"/>
        <v>463364.79005378159</v>
      </c>
      <c r="BH11" s="47">
        <f t="shared" si="9"/>
        <v>178333.58665290754</v>
      </c>
      <c r="BI11" s="47">
        <f t="shared" si="9"/>
        <v>463364.79005378159</v>
      </c>
      <c r="BJ11" s="47">
        <f t="shared" si="9"/>
        <v>245322.25358056548</v>
      </c>
      <c r="BK11" s="47">
        <f t="shared" si="9"/>
        <v>427042.38568219682</v>
      </c>
      <c r="BL11" s="47">
        <f t="shared" si="9"/>
        <v>463364.79005378159</v>
      </c>
      <c r="BM11" s="47">
        <f t="shared" si="9"/>
        <v>335811.72740939882</v>
      </c>
      <c r="BN11" s="47">
        <f t="shared" si="9"/>
        <v>-36276.072576943203</v>
      </c>
      <c r="BO11" s="47">
        <f t="shared" si="9"/>
        <v>470736.74794094049</v>
      </c>
      <c r="BP11" s="47">
        <f t="shared" si="9"/>
        <v>470736.74794094049</v>
      </c>
      <c r="BQ11" s="47">
        <f t="shared" si="9"/>
        <v>470736.74794094049</v>
      </c>
      <c r="BR11" s="47">
        <f t="shared" ref="BR11:CW11" si="10">BR12-BR19</f>
        <v>248333.36073826021</v>
      </c>
      <c r="BS11" s="47">
        <f t="shared" si="10"/>
        <v>470736.74794094049</v>
      </c>
      <c r="BT11" s="47">
        <f t="shared" si="10"/>
        <v>216685.27034853678</v>
      </c>
      <c r="BU11" s="47">
        <f t="shared" si="10"/>
        <v>470736.74794094049</v>
      </c>
      <c r="BV11" s="47">
        <f t="shared" si="10"/>
        <v>248333.36073826021</v>
      </c>
      <c r="BW11" s="47">
        <f t="shared" si="10"/>
        <v>470736.74794094049</v>
      </c>
      <c r="BX11" s="47">
        <f t="shared" si="10"/>
        <v>470736.74794094049</v>
      </c>
      <c r="BY11" s="47">
        <f t="shared" si="10"/>
        <v>470736.74794094049</v>
      </c>
      <c r="BZ11" s="47">
        <f t="shared" si="10"/>
        <v>-31848.079483382346</v>
      </c>
      <c r="CA11" s="47">
        <f t="shared" si="10"/>
        <v>245280.43003330939</v>
      </c>
      <c r="CB11" s="47">
        <f t="shared" si="10"/>
        <v>245280.43003330939</v>
      </c>
      <c r="CC11" s="47">
        <f t="shared" si="10"/>
        <v>245280.43003330939</v>
      </c>
      <c r="CD11" s="47">
        <f t="shared" si="10"/>
        <v>18428.975086575432</v>
      </c>
      <c r="CE11" s="47">
        <f t="shared" si="10"/>
        <v>245280.43003330939</v>
      </c>
      <c r="CF11" s="47">
        <f t="shared" si="10"/>
        <v>163882.9863901324</v>
      </c>
      <c r="CG11" s="47">
        <f t="shared" si="10"/>
        <v>245280.43003330939</v>
      </c>
      <c r="CH11" s="47">
        <f t="shared" si="10"/>
        <v>18428.975086575432</v>
      </c>
      <c r="CI11" s="47">
        <f t="shared" si="10"/>
        <v>245280.43003330939</v>
      </c>
      <c r="CJ11" s="47">
        <f t="shared" si="10"/>
        <v>245280.43003330939</v>
      </c>
      <c r="CK11" s="47">
        <f t="shared" si="10"/>
        <v>245280.43003330939</v>
      </c>
      <c r="CL11" s="47">
        <f t="shared" si="10"/>
        <v>-90123.094108079298</v>
      </c>
      <c r="CM11" s="47">
        <f t="shared" si="10"/>
        <v>166580.14103185086</v>
      </c>
      <c r="CN11" s="47">
        <f t="shared" si="10"/>
        <v>166580.14103185086</v>
      </c>
      <c r="CO11" s="47">
        <f t="shared" si="10"/>
        <v>166580.14103185086</v>
      </c>
      <c r="CP11" s="47">
        <f t="shared" si="10"/>
        <v>-64808.343013817765</v>
      </c>
      <c r="CQ11" s="47">
        <f t="shared" si="10"/>
        <v>166580.14103185086</v>
      </c>
      <c r="CR11" s="47">
        <f t="shared" si="10"/>
        <v>139269.15665157433</v>
      </c>
      <c r="CS11" s="47">
        <f t="shared" si="10"/>
        <v>166580.14103185086</v>
      </c>
      <c r="CT11" s="47">
        <f t="shared" si="10"/>
        <v>-64808.343013817765</v>
      </c>
      <c r="CU11" s="47">
        <f t="shared" si="10"/>
        <v>166580.14103185086</v>
      </c>
      <c r="CV11" s="47">
        <f t="shared" si="10"/>
        <v>166580.14103185086</v>
      </c>
      <c r="CW11" s="47">
        <f t="shared" si="10"/>
        <v>166580.14103185086</v>
      </c>
      <c r="CX11" s="47">
        <f t="shared" ref="CX11:DV11" si="11">CX12-CX19</f>
        <v>-119731.33230093168</v>
      </c>
      <c r="CY11" s="47">
        <f t="shared" si="11"/>
        <v>126868.66299095159</v>
      </c>
      <c r="CZ11" s="47">
        <f t="shared" si="11"/>
        <v>126868.66299095159</v>
      </c>
      <c r="DA11" s="47">
        <f t="shared" si="11"/>
        <v>126868.66299095159</v>
      </c>
      <c r="DB11" s="47">
        <f t="shared" si="11"/>
        <v>-109147.59073563042</v>
      </c>
      <c r="DC11" s="47">
        <f t="shared" si="11"/>
        <v>126868.66299095159</v>
      </c>
      <c r="DD11" s="47">
        <f t="shared" si="11"/>
        <v>126868.66299095159</v>
      </c>
      <c r="DE11" s="47">
        <f t="shared" si="11"/>
        <v>126868.66299095159</v>
      </c>
      <c r="DF11" s="47">
        <f t="shared" si="11"/>
        <v>-109147.59073563042</v>
      </c>
      <c r="DG11" s="47">
        <f t="shared" si="11"/>
        <v>126868.66299095159</v>
      </c>
      <c r="DH11" s="47">
        <f t="shared" si="11"/>
        <v>126868.66299095159</v>
      </c>
      <c r="DI11" s="47">
        <f t="shared" si="11"/>
        <v>126868.66299095159</v>
      </c>
      <c r="DJ11" s="47">
        <f t="shared" si="11"/>
        <v>-136968.97916276968</v>
      </c>
      <c r="DK11" s="47">
        <f t="shared" si="11"/>
        <v>126918.19420804529</v>
      </c>
      <c r="DL11" s="47">
        <f t="shared" si="11"/>
        <v>126918.19420804529</v>
      </c>
      <c r="DM11" s="47">
        <f t="shared" si="11"/>
        <v>126918.19420804529</v>
      </c>
      <c r="DN11" s="47">
        <f t="shared" si="11"/>
        <v>-113818.38459306833</v>
      </c>
      <c r="DO11" s="47">
        <f t="shared" si="11"/>
        <v>126918.19420804529</v>
      </c>
      <c r="DP11" s="47">
        <f t="shared" si="11"/>
        <v>126918.19420804529</v>
      </c>
      <c r="DQ11" s="47">
        <f t="shared" si="11"/>
        <v>126918.19420804529</v>
      </c>
      <c r="DR11" s="47">
        <f t="shared" si="11"/>
        <v>-113818.38459306833</v>
      </c>
      <c r="DS11" s="47">
        <f t="shared" si="11"/>
        <v>126918.19420804529</v>
      </c>
      <c r="DT11" s="47">
        <f t="shared" si="11"/>
        <v>126918.19420804529</v>
      </c>
      <c r="DU11" s="47">
        <f t="shared" si="11"/>
        <v>126918.19420804529</v>
      </c>
      <c r="DV11" s="47">
        <f t="shared" si="11"/>
        <v>-111596.20078875034</v>
      </c>
    </row>
    <row r="12" spans="1:126" s="150" customFormat="1" outlineLevel="1" x14ac:dyDescent="0.4">
      <c r="A12" s="755"/>
      <c r="B12" s="150" t="s">
        <v>103</v>
      </c>
      <c r="F12" s="664">
        <f t="shared" ref="F12:AK12" si="12">SUM(F13:F18)</f>
        <v>0</v>
      </c>
      <c r="G12" s="665">
        <f t="shared" si="12"/>
        <v>508871.82503000001</v>
      </c>
      <c r="H12" s="665">
        <f t="shared" si="12"/>
        <v>508871.82503000001</v>
      </c>
      <c r="I12" s="665">
        <f t="shared" si="12"/>
        <v>508871.82503000001</v>
      </c>
      <c r="J12" s="665">
        <f t="shared" si="12"/>
        <v>307434.22503000003</v>
      </c>
      <c r="K12" s="665">
        <f t="shared" si="12"/>
        <v>508871.82503000001</v>
      </c>
      <c r="L12" s="665">
        <f t="shared" si="12"/>
        <v>351048.17502999998</v>
      </c>
      <c r="M12" s="665">
        <f t="shared" si="12"/>
        <v>508871.82503000001</v>
      </c>
      <c r="N12" s="665">
        <f t="shared" si="12"/>
        <v>307434.22503000003</v>
      </c>
      <c r="O12" s="665">
        <f t="shared" si="12"/>
        <v>508871.82503000001</v>
      </c>
      <c r="P12" s="665">
        <f t="shared" si="12"/>
        <v>508871.82503000001</v>
      </c>
      <c r="Q12" s="665">
        <f t="shared" si="12"/>
        <v>508871.82503000001</v>
      </c>
      <c r="R12" s="665">
        <f t="shared" si="12"/>
        <v>152448.60003</v>
      </c>
      <c r="S12" s="665">
        <f t="shared" si="12"/>
        <v>591201.47503000009</v>
      </c>
      <c r="T12" s="665">
        <f t="shared" si="12"/>
        <v>591201.47503000009</v>
      </c>
      <c r="U12" s="665">
        <f t="shared" si="12"/>
        <v>591201.47503000009</v>
      </c>
      <c r="V12" s="665">
        <f t="shared" si="12"/>
        <v>385735.12303000002</v>
      </c>
      <c r="W12" s="665">
        <f t="shared" si="12"/>
        <v>591201.47503000009</v>
      </c>
      <c r="X12" s="665">
        <f t="shared" si="12"/>
        <v>380748.55203000002</v>
      </c>
      <c r="Y12" s="665">
        <f t="shared" si="12"/>
        <v>591201.47503000009</v>
      </c>
      <c r="Z12" s="665">
        <f t="shared" si="12"/>
        <v>385735.12303000002</v>
      </c>
      <c r="AA12" s="665">
        <f t="shared" si="12"/>
        <v>591201.47503000009</v>
      </c>
      <c r="AB12" s="665">
        <f t="shared" si="12"/>
        <v>591201.47503000009</v>
      </c>
      <c r="AC12" s="665">
        <f t="shared" si="12"/>
        <v>591201.47503000009</v>
      </c>
      <c r="AD12" s="665">
        <f t="shared" si="12"/>
        <v>178633.65753</v>
      </c>
      <c r="AE12" s="665">
        <f t="shared" si="12"/>
        <v>639024.51803000004</v>
      </c>
      <c r="AF12" s="665">
        <f t="shared" si="12"/>
        <v>639024.51803000004</v>
      </c>
      <c r="AG12" s="665">
        <f t="shared" si="12"/>
        <v>639024.51803000004</v>
      </c>
      <c r="AH12" s="665">
        <f t="shared" si="12"/>
        <v>429448.83899000002</v>
      </c>
      <c r="AI12" s="665">
        <f t="shared" si="12"/>
        <v>639024.51803000004</v>
      </c>
      <c r="AJ12" s="665">
        <f t="shared" si="12"/>
        <v>399626.13657000003</v>
      </c>
      <c r="AK12" s="665">
        <f t="shared" si="12"/>
        <v>639024.51803000004</v>
      </c>
      <c r="AL12" s="665">
        <f t="shared" ref="AL12:BQ12" si="13">SUM(AL13:AL18)</f>
        <v>429448.83899000002</v>
      </c>
      <c r="AM12" s="665">
        <f t="shared" si="13"/>
        <v>639024.51803000004</v>
      </c>
      <c r="AN12" s="665">
        <f t="shared" si="13"/>
        <v>639024.51803000004</v>
      </c>
      <c r="AO12" s="665">
        <f t="shared" si="13"/>
        <v>639024.51803000004</v>
      </c>
      <c r="AP12" s="665">
        <f t="shared" si="13"/>
        <v>193697.28018</v>
      </c>
      <c r="AQ12" s="665">
        <f t="shared" si="13"/>
        <v>651650.82189000002</v>
      </c>
      <c r="AR12" s="665">
        <f t="shared" si="13"/>
        <v>651650.82189000002</v>
      </c>
      <c r="AS12" s="665">
        <f t="shared" si="13"/>
        <v>651650.82189000002</v>
      </c>
      <c r="AT12" s="665">
        <f t="shared" si="13"/>
        <v>437883.62926920003</v>
      </c>
      <c r="AU12" s="665">
        <f t="shared" si="13"/>
        <v>651650.82189000002</v>
      </c>
      <c r="AV12" s="665">
        <f t="shared" si="13"/>
        <v>407464.47280080005</v>
      </c>
      <c r="AW12" s="665">
        <f t="shared" si="13"/>
        <v>651650.82189000002</v>
      </c>
      <c r="AX12" s="665">
        <f t="shared" si="13"/>
        <v>437883.62926920003</v>
      </c>
      <c r="AY12" s="665">
        <f t="shared" si="13"/>
        <v>651650.82189000002</v>
      </c>
      <c r="AZ12" s="665">
        <f t="shared" si="13"/>
        <v>651650.82189000002</v>
      </c>
      <c r="BA12" s="665">
        <f t="shared" si="13"/>
        <v>651650.82189000002</v>
      </c>
      <c r="BB12" s="665">
        <f t="shared" si="13"/>
        <v>197417.03928299999</v>
      </c>
      <c r="BC12" s="665">
        <f t="shared" si="13"/>
        <v>664529.65182720008</v>
      </c>
      <c r="BD12" s="665">
        <f t="shared" si="13"/>
        <v>664529.65182720008</v>
      </c>
      <c r="BE12" s="665">
        <f t="shared" si="13"/>
        <v>664529.65182720008</v>
      </c>
      <c r="BF12" s="665">
        <f t="shared" si="13"/>
        <v>446487.115353984</v>
      </c>
      <c r="BG12" s="665">
        <f t="shared" si="13"/>
        <v>664529.65182720008</v>
      </c>
      <c r="BH12" s="665">
        <f t="shared" si="13"/>
        <v>415459.57575621601</v>
      </c>
      <c r="BI12" s="665">
        <f t="shared" si="13"/>
        <v>664529.65182720008</v>
      </c>
      <c r="BJ12" s="665">
        <f t="shared" si="13"/>
        <v>446487.115353984</v>
      </c>
      <c r="BK12" s="665">
        <f t="shared" si="13"/>
        <v>664529.65182720008</v>
      </c>
      <c r="BL12" s="665">
        <f t="shared" si="13"/>
        <v>664529.65182720008</v>
      </c>
      <c r="BM12" s="665">
        <f t="shared" si="13"/>
        <v>664529.65182720008</v>
      </c>
      <c r="BN12" s="665">
        <f t="shared" si="13"/>
        <v>201211.19356806003</v>
      </c>
      <c r="BO12" s="665">
        <f t="shared" si="13"/>
        <v>677666.05836314405</v>
      </c>
      <c r="BP12" s="665">
        <f t="shared" si="13"/>
        <v>677666.05836314405</v>
      </c>
      <c r="BQ12" s="665">
        <f t="shared" si="13"/>
        <v>677666.05836314405</v>
      </c>
      <c r="BR12" s="665">
        <f t="shared" ref="BR12:CW12" si="14">SUM(BR13:BR18)</f>
        <v>455262.67116046377</v>
      </c>
      <c r="BS12" s="665">
        <f t="shared" si="14"/>
        <v>677666.05836314405</v>
      </c>
      <c r="BT12" s="665">
        <f t="shared" si="14"/>
        <v>423614.58077074034</v>
      </c>
      <c r="BU12" s="665">
        <f t="shared" si="14"/>
        <v>677666.05836314405</v>
      </c>
      <c r="BV12" s="665">
        <f t="shared" si="14"/>
        <v>455262.67116046377</v>
      </c>
      <c r="BW12" s="665">
        <f t="shared" si="14"/>
        <v>677666.05836314405</v>
      </c>
      <c r="BX12" s="665">
        <f t="shared" si="14"/>
        <v>677666.05836314405</v>
      </c>
      <c r="BY12" s="665">
        <f t="shared" si="14"/>
        <v>677666.05836314405</v>
      </c>
      <c r="BZ12" s="665">
        <f t="shared" si="14"/>
        <v>205081.23093882122</v>
      </c>
      <c r="CA12" s="665">
        <f t="shared" si="14"/>
        <v>458226.94604602369</v>
      </c>
      <c r="CB12" s="665">
        <f t="shared" si="14"/>
        <v>458226.94604602369</v>
      </c>
      <c r="CC12" s="665">
        <f t="shared" si="14"/>
        <v>458226.94604602369</v>
      </c>
      <c r="CD12" s="665">
        <f t="shared" si="14"/>
        <v>231375.49109928973</v>
      </c>
      <c r="CE12" s="665">
        <f t="shared" si="14"/>
        <v>458226.94604602369</v>
      </c>
      <c r="CF12" s="665">
        <f t="shared" si="14"/>
        <v>376829.5024028467</v>
      </c>
      <c r="CG12" s="665">
        <f t="shared" si="14"/>
        <v>458226.94604602369</v>
      </c>
      <c r="CH12" s="665">
        <f t="shared" si="14"/>
        <v>231375.49109928973</v>
      </c>
      <c r="CI12" s="665">
        <f t="shared" si="14"/>
        <v>458226.94604602369</v>
      </c>
      <c r="CJ12" s="665">
        <f t="shared" si="14"/>
        <v>458226.94604602369</v>
      </c>
      <c r="CK12" s="665">
        <f t="shared" si="14"/>
        <v>458226.94604602369</v>
      </c>
      <c r="CL12" s="665">
        <f t="shared" si="14"/>
        <v>152823.421904635</v>
      </c>
      <c r="CM12" s="665">
        <f t="shared" si="14"/>
        <v>385808.54811407364</v>
      </c>
      <c r="CN12" s="665">
        <f t="shared" si="14"/>
        <v>385808.54811407364</v>
      </c>
      <c r="CO12" s="665">
        <f t="shared" si="14"/>
        <v>385808.54811407364</v>
      </c>
      <c r="CP12" s="665">
        <f t="shared" si="14"/>
        <v>154420.06406840502</v>
      </c>
      <c r="CQ12" s="665">
        <f t="shared" si="14"/>
        <v>385808.54811407364</v>
      </c>
      <c r="CR12" s="665">
        <f t="shared" si="14"/>
        <v>358497.56373379711</v>
      </c>
      <c r="CS12" s="665">
        <f t="shared" si="14"/>
        <v>385808.54811407364</v>
      </c>
      <c r="CT12" s="665">
        <f t="shared" si="14"/>
        <v>154420.06406840502</v>
      </c>
      <c r="CU12" s="665">
        <f t="shared" si="14"/>
        <v>385808.54811407364</v>
      </c>
      <c r="CV12" s="665">
        <f t="shared" si="14"/>
        <v>385808.54811407364</v>
      </c>
      <c r="CW12" s="665">
        <f t="shared" si="14"/>
        <v>385808.54811407364</v>
      </c>
      <c r="CX12" s="665">
        <f t="shared" ref="CX12:DV12" si="15">SUM(CX13:CX18)</f>
        <v>129497.0747812911</v>
      </c>
      <c r="CY12" s="665">
        <f t="shared" si="15"/>
        <v>352656.15739961987</v>
      </c>
      <c r="CZ12" s="665">
        <f t="shared" si="15"/>
        <v>352656.15739961987</v>
      </c>
      <c r="DA12" s="665">
        <f t="shared" si="15"/>
        <v>352656.15739961987</v>
      </c>
      <c r="DB12" s="665">
        <f t="shared" si="15"/>
        <v>116639.90367303786</v>
      </c>
      <c r="DC12" s="665">
        <f t="shared" si="15"/>
        <v>352656.15739961987</v>
      </c>
      <c r="DD12" s="665">
        <f t="shared" si="15"/>
        <v>352656.15739961987</v>
      </c>
      <c r="DE12" s="665">
        <f t="shared" si="15"/>
        <v>352656.15739961987</v>
      </c>
      <c r="DF12" s="665">
        <f t="shared" si="15"/>
        <v>116639.90367303786</v>
      </c>
      <c r="DG12" s="665">
        <f t="shared" si="15"/>
        <v>352656.15739961987</v>
      </c>
      <c r="DH12" s="665">
        <f t="shared" si="15"/>
        <v>352656.15739961987</v>
      </c>
      <c r="DI12" s="665">
        <f t="shared" si="15"/>
        <v>352656.15739961987</v>
      </c>
      <c r="DJ12" s="665">
        <f t="shared" si="15"/>
        <v>118818.5152458986</v>
      </c>
      <c r="DK12" s="665">
        <f t="shared" si="15"/>
        <v>359555.09404701222</v>
      </c>
      <c r="DL12" s="665">
        <f t="shared" si="15"/>
        <v>359555.09404701222</v>
      </c>
      <c r="DM12" s="665">
        <f t="shared" si="15"/>
        <v>359555.09404701222</v>
      </c>
      <c r="DN12" s="665">
        <f t="shared" si="15"/>
        <v>118818.5152458986</v>
      </c>
      <c r="DO12" s="665">
        <f t="shared" si="15"/>
        <v>359555.09404701222</v>
      </c>
      <c r="DP12" s="665">
        <f t="shared" si="15"/>
        <v>359555.09404701222</v>
      </c>
      <c r="DQ12" s="665">
        <f t="shared" si="15"/>
        <v>359555.09404701222</v>
      </c>
      <c r="DR12" s="665">
        <f t="shared" si="15"/>
        <v>118818.5152458986</v>
      </c>
      <c r="DS12" s="665">
        <f t="shared" si="15"/>
        <v>359555.09404701222</v>
      </c>
      <c r="DT12" s="665">
        <f t="shared" si="15"/>
        <v>359555.09404701222</v>
      </c>
      <c r="DU12" s="665">
        <f t="shared" si="15"/>
        <v>359555.09404701222</v>
      </c>
      <c r="DV12" s="665">
        <f t="shared" si="15"/>
        <v>121040.69905021659</v>
      </c>
    </row>
    <row r="13" spans="1:126" outlineLevel="1" x14ac:dyDescent="0.4">
      <c r="C13" s="21" t="s">
        <v>98</v>
      </c>
      <c r="F13" s="599">
        <f>'월별 수익_운영'!F$52</f>
        <v>0</v>
      </c>
      <c r="G13" s="187">
        <f>'월별 수익_운영'!G$52</f>
        <v>359261.25</v>
      </c>
      <c r="H13" s="187">
        <f>'월별 수익_운영'!H$52</f>
        <v>359261.25</v>
      </c>
      <c r="I13" s="187">
        <f>'월별 수익_운영'!I$52</f>
        <v>359261.25</v>
      </c>
      <c r="J13" s="187">
        <f>'월별 수익_운영'!J$52</f>
        <v>157823.65</v>
      </c>
      <c r="K13" s="187">
        <f>'월별 수익_운영'!K$52</f>
        <v>359261.25</v>
      </c>
      <c r="L13" s="187">
        <f>'월별 수익_운영'!L$52</f>
        <v>201437.6</v>
      </c>
      <c r="M13" s="187">
        <f>'월별 수익_운영'!M$52</f>
        <v>359261.25</v>
      </c>
      <c r="N13" s="187">
        <f>'월별 수익_운영'!N$52</f>
        <v>157823.65</v>
      </c>
      <c r="O13" s="187">
        <f>'월별 수익_운영'!O$52</f>
        <v>359261.25</v>
      </c>
      <c r="P13" s="187">
        <f>'월별 수익_운영'!P$52</f>
        <v>359261.25</v>
      </c>
      <c r="Q13" s="187">
        <f>'월별 수익_운영'!Q$52</f>
        <v>359261.25</v>
      </c>
      <c r="R13" s="187">
        <f>'월별 수익_운영'!R$52</f>
        <v>0</v>
      </c>
      <c r="S13" s="187">
        <f>'월별 수익_운영'!S$52</f>
        <v>415919.27500000008</v>
      </c>
      <c r="T13" s="187">
        <f>'월별 수익_운영'!T$52</f>
        <v>415919.27500000008</v>
      </c>
      <c r="U13" s="187">
        <f>'월별 수익_운영'!U$52</f>
        <v>415919.27500000008</v>
      </c>
      <c r="V13" s="187">
        <f>'월별 수익_운영'!V$52</f>
        <v>210452.92300000001</v>
      </c>
      <c r="W13" s="187">
        <f>'월별 수익_운영'!W$52</f>
        <v>415919.27500000008</v>
      </c>
      <c r="X13" s="187">
        <f>'월별 수익_운영'!X$52</f>
        <v>205466.35200000001</v>
      </c>
      <c r="Y13" s="187">
        <f>'월별 수익_운영'!Y$52</f>
        <v>415919.27500000008</v>
      </c>
      <c r="Z13" s="187">
        <f>'월별 수익_운영'!Z$52</f>
        <v>210452.92300000001</v>
      </c>
      <c r="AA13" s="187">
        <f>'월별 수익_운영'!AA$52</f>
        <v>415919.27500000008</v>
      </c>
      <c r="AB13" s="187">
        <f>'월별 수익_운영'!AB$52</f>
        <v>415919.27500000008</v>
      </c>
      <c r="AC13" s="187">
        <f>'월별 수익_운영'!AC$52</f>
        <v>415919.27500000008</v>
      </c>
      <c r="AD13" s="187">
        <f>'월별 수익_운영'!AD$52</f>
        <v>0</v>
      </c>
      <c r="AE13" s="187">
        <f>'월별 수익_운영'!AE$52</f>
        <v>448974.06050000014</v>
      </c>
      <c r="AF13" s="187">
        <f>'월별 수익_운영'!AF$52</f>
        <v>448974.06050000014</v>
      </c>
      <c r="AG13" s="187">
        <f>'월별 수익_운영'!AG$52</f>
        <v>448974.06050000014</v>
      </c>
      <c r="AH13" s="187">
        <f>'월별 수익_운영'!AH$52</f>
        <v>239398.38146</v>
      </c>
      <c r="AI13" s="187">
        <f>'월별 수익_운영'!AI$52</f>
        <v>448974.06050000014</v>
      </c>
      <c r="AJ13" s="187">
        <f>'월별 수익_운영'!AJ$52</f>
        <v>209575.67904000002</v>
      </c>
      <c r="AK13" s="187">
        <f>'월별 수익_운영'!AK$52</f>
        <v>448974.06050000014</v>
      </c>
      <c r="AL13" s="187">
        <f>'월별 수익_운영'!AL$52</f>
        <v>239398.38146</v>
      </c>
      <c r="AM13" s="187">
        <f>'월별 수익_운영'!AM$52</f>
        <v>448974.06050000014</v>
      </c>
      <c r="AN13" s="187">
        <f>'월별 수익_운영'!AN$52</f>
        <v>448974.06050000014</v>
      </c>
      <c r="AO13" s="187">
        <f>'월별 수익_운영'!AO$52</f>
        <v>448974.06050000014</v>
      </c>
      <c r="AP13" s="187">
        <f>'월별 수익_운영'!AP$52</f>
        <v>0</v>
      </c>
      <c r="AQ13" s="187">
        <f>'월별 수익_운영'!AQ$52</f>
        <v>457953.54171000002</v>
      </c>
      <c r="AR13" s="187">
        <f>'월별 수익_운영'!AR$52</f>
        <v>457953.54171000002</v>
      </c>
      <c r="AS13" s="187">
        <f>'월별 수익_운영'!AS$52</f>
        <v>457953.54171000002</v>
      </c>
      <c r="AT13" s="187">
        <f>'월별 수익_운영'!AT$52</f>
        <v>244186.34908920003</v>
      </c>
      <c r="AU13" s="187">
        <f>'월별 수익_운영'!AU$52</f>
        <v>457953.54171000002</v>
      </c>
      <c r="AV13" s="187">
        <f>'월별 수익_운영'!AV$52</f>
        <v>213767.19262080002</v>
      </c>
      <c r="AW13" s="187">
        <f>'월별 수익_운영'!AW$52</f>
        <v>457953.54171000002</v>
      </c>
      <c r="AX13" s="187">
        <f>'월별 수익_운영'!AX$52</f>
        <v>244186.34908920003</v>
      </c>
      <c r="AY13" s="187">
        <f>'월별 수익_운영'!AY$52</f>
        <v>457953.54171000002</v>
      </c>
      <c r="AZ13" s="187">
        <f>'월별 수익_운영'!AZ$52</f>
        <v>457953.54171000002</v>
      </c>
      <c r="BA13" s="187">
        <f>'월별 수익_운영'!BA$52</f>
        <v>457953.54171000002</v>
      </c>
      <c r="BB13" s="187">
        <f>'월별 수익_운영'!BB$52</f>
        <v>0</v>
      </c>
      <c r="BC13" s="187">
        <f>'월별 수익_운영'!BC$52</f>
        <v>467112.61254420009</v>
      </c>
      <c r="BD13" s="187">
        <f>'월별 수익_운영'!BD$52</f>
        <v>467112.61254420009</v>
      </c>
      <c r="BE13" s="187">
        <f>'월별 수익_운영'!BE$52</f>
        <v>467112.61254420009</v>
      </c>
      <c r="BF13" s="187">
        <f>'월별 수익_운영'!BF$52</f>
        <v>249070.07607098401</v>
      </c>
      <c r="BG13" s="187">
        <f>'월별 수익_운영'!BG$52</f>
        <v>467112.61254420009</v>
      </c>
      <c r="BH13" s="187">
        <f>'월별 수익_운영'!BH$52</f>
        <v>218042.53647321602</v>
      </c>
      <c r="BI13" s="187">
        <f>'월별 수익_운영'!BI$52</f>
        <v>467112.61254420009</v>
      </c>
      <c r="BJ13" s="187">
        <f>'월별 수익_운영'!BJ$52</f>
        <v>249070.07607098401</v>
      </c>
      <c r="BK13" s="187">
        <f>'월별 수익_운영'!BK$52</f>
        <v>467112.61254420009</v>
      </c>
      <c r="BL13" s="187">
        <f>'월별 수익_운영'!BL$52</f>
        <v>467112.61254420009</v>
      </c>
      <c r="BM13" s="187">
        <f>'월별 수익_운영'!BM$52</f>
        <v>467112.61254420009</v>
      </c>
      <c r="BN13" s="187">
        <f>'월별 수익_운영'!BN$52</f>
        <v>0</v>
      </c>
      <c r="BO13" s="187">
        <f>'월별 수익_운영'!BO$52</f>
        <v>476454.86479508411</v>
      </c>
      <c r="BP13" s="187">
        <f>'월별 수익_운영'!BP$52</f>
        <v>476454.86479508411</v>
      </c>
      <c r="BQ13" s="187">
        <f>'월별 수익_운영'!BQ$52</f>
        <v>476454.86479508411</v>
      </c>
      <c r="BR13" s="187">
        <f>'월별 수익_운영'!BR$52</f>
        <v>254051.47759240371</v>
      </c>
      <c r="BS13" s="187">
        <f>'월별 수익_운영'!BS$52</f>
        <v>476454.86479508411</v>
      </c>
      <c r="BT13" s="187">
        <f>'월별 수익_운영'!BT$52</f>
        <v>222403.38720268034</v>
      </c>
      <c r="BU13" s="187">
        <f>'월별 수익_운영'!BU$52</f>
        <v>476454.86479508411</v>
      </c>
      <c r="BV13" s="187">
        <f>'월별 수익_운영'!BV$52</f>
        <v>254051.47759240371</v>
      </c>
      <c r="BW13" s="187">
        <f>'월별 수익_운영'!BW$52</f>
        <v>476454.86479508411</v>
      </c>
      <c r="BX13" s="187">
        <f>'월별 수익_운영'!BX$52</f>
        <v>476454.86479508411</v>
      </c>
      <c r="BY13" s="187">
        <f>'월별 수익_운영'!BY$52</f>
        <v>476454.86479508411</v>
      </c>
      <c r="BZ13" s="187">
        <f>'월별 수익_운영'!BZ$52</f>
        <v>0</v>
      </c>
      <c r="CA13" s="187">
        <f>'월별 수익_운영'!CA$52</f>
        <v>308248.89858991094</v>
      </c>
      <c r="CB13" s="187">
        <f>'월별 수익_운영'!CB$52</f>
        <v>308248.89858991094</v>
      </c>
      <c r="CC13" s="187">
        <f>'월별 수익_운영'!CC$52</f>
        <v>308248.89858991094</v>
      </c>
      <c r="CD13" s="187">
        <f>'월별 수익_운영'!CD$52</f>
        <v>81397.443643176972</v>
      </c>
      <c r="CE13" s="187">
        <f>'월별 수익_운영'!CE$52</f>
        <v>308248.89858991094</v>
      </c>
      <c r="CF13" s="187">
        <f>'월별 수익_운영'!CF$52</f>
        <v>226851.45494673395</v>
      </c>
      <c r="CG13" s="187">
        <f>'월별 수익_운영'!CG$52</f>
        <v>308248.89858991094</v>
      </c>
      <c r="CH13" s="187">
        <f>'월별 수익_운영'!CH$52</f>
        <v>81397.443643176972</v>
      </c>
      <c r="CI13" s="187">
        <f>'월별 수익_운영'!CI$52</f>
        <v>308248.89858991094</v>
      </c>
      <c r="CJ13" s="187">
        <f>'월별 수익_운영'!CJ$52</f>
        <v>308248.89858991094</v>
      </c>
      <c r="CK13" s="187">
        <f>'월별 수익_운영'!CK$52</f>
        <v>308248.89858991094</v>
      </c>
      <c r="CL13" s="187">
        <f>'월별 수익_운영'!CL$52</f>
        <v>0</v>
      </c>
      <c r="CM13" s="187">
        <f>'월별 수익_운영'!CM$52</f>
        <v>258699.46842594512</v>
      </c>
      <c r="CN13" s="187">
        <f>'월별 수익_운영'!CN$52</f>
        <v>258699.46842594512</v>
      </c>
      <c r="CO13" s="187">
        <f>'월별 수익_운영'!CO$52</f>
        <v>258699.46842594512</v>
      </c>
      <c r="CP13" s="187">
        <f>'월별 수익_운영'!CP$52</f>
        <v>27310.984380276484</v>
      </c>
      <c r="CQ13" s="187">
        <f>'월별 수익_운영'!CQ$52</f>
        <v>258699.46842594512</v>
      </c>
      <c r="CR13" s="187">
        <f>'월별 수익_운영'!CR$52</f>
        <v>231388.48404566862</v>
      </c>
      <c r="CS13" s="187">
        <f>'월별 수익_운영'!CS$52</f>
        <v>258699.46842594512</v>
      </c>
      <c r="CT13" s="187">
        <f>'월별 수익_운영'!CT$52</f>
        <v>27310.984380276484</v>
      </c>
      <c r="CU13" s="187">
        <f>'월별 수익_운영'!CU$52</f>
        <v>258699.46842594512</v>
      </c>
      <c r="CV13" s="187">
        <f>'월별 수익_운영'!CV$52</f>
        <v>258699.46842594512</v>
      </c>
      <c r="CW13" s="187">
        <f>'월별 수익_운영'!CW$52</f>
        <v>258699.46842594512</v>
      </c>
      <c r="CX13" s="187">
        <f>'월별 수익_운영'!CX$52</f>
        <v>0</v>
      </c>
      <c r="CY13" s="187">
        <f>'월별 수익_운영'!CY$52</f>
        <v>236016.25372658198</v>
      </c>
      <c r="CZ13" s="187">
        <f>'월별 수익_운영'!CZ$52</f>
        <v>236016.25372658198</v>
      </c>
      <c r="DA13" s="187">
        <f>'월별 수익_운영'!DA$52</f>
        <v>236016.25372658198</v>
      </c>
      <c r="DB13" s="187">
        <f>'월별 수익_운영'!DB$52</f>
        <v>0</v>
      </c>
      <c r="DC13" s="187">
        <f>'월별 수익_운영'!DC$52</f>
        <v>236016.25372658198</v>
      </c>
      <c r="DD13" s="187">
        <f>'월별 수익_운영'!DD$52</f>
        <v>236016.25372658198</v>
      </c>
      <c r="DE13" s="187">
        <f>'월별 수익_운영'!DE$52</f>
        <v>236016.25372658198</v>
      </c>
      <c r="DF13" s="187">
        <f>'월별 수익_운영'!DF$52</f>
        <v>0</v>
      </c>
      <c r="DG13" s="187">
        <f>'월별 수익_운영'!DG$52</f>
        <v>236016.25372658198</v>
      </c>
      <c r="DH13" s="187">
        <f>'월별 수익_운영'!DH$52</f>
        <v>236016.25372658198</v>
      </c>
      <c r="DI13" s="187">
        <f>'월별 수익_운영'!DI$52</f>
        <v>236016.25372658198</v>
      </c>
      <c r="DJ13" s="187">
        <f>'월별 수익_운영'!DJ$52</f>
        <v>0</v>
      </c>
      <c r="DK13" s="187">
        <f>'월별 수익_운영'!DK$52</f>
        <v>240736.57880111362</v>
      </c>
      <c r="DL13" s="187">
        <f>'월별 수익_운영'!DL$52</f>
        <v>240736.57880111362</v>
      </c>
      <c r="DM13" s="187">
        <f>'월별 수익_운영'!DM$52</f>
        <v>240736.57880111362</v>
      </c>
      <c r="DN13" s="187">
        <f>'월별 수익_운영'!DN$52</f>
        <v>0</v>
      </c>
      <c r="DO13" s="187">
        <f>'월별 수익_운영'!DO$52</f>
        <v>240736.57880111362</v>
      </c>
      <c r="DP13" s="187">
        <f>'월별 수익_운영'!DP$52</f>
        <v>240736.57880111362</v>
      </c>
      <c r="DQ13" s="187">
        <f>'월별 수익_운영'!DQ$52</f>
        <v>240736.57880111362</v>
      </c>
      <c r="DR13" s="187">
        <f>'월별 수익_운영'!DR$52</f>
        <v>0</v>
      </c>
      <c r="DS13" s="187">
        <f>'월별 수익_운영'!DS$52</f>
        <v>240736.57880111362</v>
      </c>
      <c r="DT13" s="187">
        <f>'월별 수익_운영'!DT$52</f>
        <v>240736.57880111362</v>
      </c>
      <c r="DU13" s="187">
        <f>'월별 수익_운영'!DU$52</f>
        <v>240736.57880111362</v>
      </c>
      <c r="DV13" s="187">
        <f>'월별 수익_운영'!DV$52</f>
        <v>0</v>
      </c>
    </row>
    <row r="14" spans="1:126" outlineLevel="1" x14ac:dyDescent="0.4">
      <c r="C14" s="21" t="s">
        <v>99</v>
      </c>
      <c r="F14" s="586">
        <f>'월별 수익_운영'!F$232</f>
        <v>0</v>
      </c>
      <c r="G14" s="187">
        <f>'월별 수익_운영'!G$232</f>
        <v>141901.25</v>
      </c>
      <c r="H14" s="187">
        <f>'월별 수익_운영'!H$232</f>
        <v>141901.25</v>
      </c>
      <c r="I14" s="187">
        <f>'월별 수익_운영'!I$232</f>
        <v>141901.25</v>
      </c>
      <c r="J14" s="187">
        <f>'월별 수익_운영'!J$232</f>
        <v>141901.25</v>
      </c>
      <c r="K14" s="187">
        <f>'월별 수익_운영'!K$232</f>
        <v>141901.25</v>
      </c>
      <c r="L14" s="187">
        <f>'월별 수익_운영'!L$232</f>
        <v>141901.25</v>
      </c>
      <c r="M14" s="187">
        <f>'월별 수익_운영'!M$232</f>
        <v>141901.25</v>
      </c>
      <c r="N14" s="187">
        <f>'월별 수익_운영'!N$232</f>
        <v>141901.25</v>
      </c>
      <c r="O14" s="187">
        <f>'월별 수익_운영'!O$232</f>
        <v>141901.25</v>
      </c>
      <c r="P14" s="187">
        <f>'월별 수익_운영'!P$232</f>
        <v>141901.25</v>
      </c>
      <c r="Q14" s="187">
        <f>'월별 수익_운영'!Q$232</f>
        <v>141901.25</v>
      </c>
      <c r="R14" s="187">
        <f>'월별 수익_운영'!R$232</f>
        <v>144739.27499999999</v>
      </c>
      <c r="S14" s="187">
        <f>'월별 수익_운영'!S$232</f>
        <v>167572.875</v>
      </c>
      <c r="T14" s="187">
        <f>'월별 수익_운영'!T$232</f>
        <v>167572.875</v>
      </c>
      <c r="U14" s="187">
        <f>'월별 수익_운영'!U$232</f>
        <v>167572.875</v>
      </c>
      <c r="V14" s="187">
        <f>'월별 수익_운영'!V$232</f>
        <v>167572.875</v>
      </c>
      <c r="W14" s="187">
        <f>'월별 수익_운영'!W$232</f>
        <v>167572.875</v>
      </c>
      <c r="X14" s="187">
        <f>'월별 수익_운영'!X$232</f>
        <v>167572.875</v>
      </c>
      <c r="Y14" s="187">
        <f>'월별 수익_운영'!Y$232</f>
        <v>167572.875</v>
      </c>
      <c r="Z14" s="187">
        <f>'월별 수익_운영'!Z$232</f>
        <v>167572.875</v>
      </c>
      <c r="AA14" s="187">
        <f>'월별 수익_운영'!AA$232</f>
        <v>167572.875</v>
      </c>
      <c r="AB14" s="187">
        <f>'월별 수익_운영'!AB$232</f>
        <v>167572.875</v>
      </c>
      <c r="AC14" s="187">
        <f>'월별 수익_운영'!AC$232</f>
        <v>167572.875</v>
      </c>
      <c r="AD14" s="187">
        <f>'월별 수익_운영'!AD$232</f>
        <v>170924.33249999999</v>
      </c>
      <c r="AE14" s="187">
        <f>'월별 수익_운영'!AE$232</f>
        <v>182341.13249999998</v>
      </c>
      <c r="AF14" s="187">
        <f>'월별 수익_운영'!AF$232</f>
        <v>182341.13249999998</v>
      </c>
      <c r="AG14" s="187">
        <f>'월별 수익_운영'!AG$232</f>
        <v>182341.13249999998</v>
      </c>
      <c r="AH14" s="187">
        <f>'월별 수익_운영'!AH$232</f>
        <v>182341.13249999998</v>
      </c>
      <c r="AI14" s="187">
        <f>'월별 수익_운영'!AI$232</f>
        <v>182341.13249999998</v>
      </c>
      <c r="AJ14" s="187">
        <f>'월별 수익_운영'!AJ$232</f>
        <v>182341.13249999998</v>
      </c>
      <c r="AK14" s="187">
        <f>'월별 수익_운영'!AK$232</f>
        <v>182341.13249999998</v>
      </c>
      <c r="AL14" s="187">
        <f>'월별 수익_운영'!AL$232</f>
        <v>182341.13249999998</v>
      </c>
      <c r="AM14" s="187">
        <f>'월별 수익_운영'!AM$232</f>
        <v>182341.13249999998</v>
      </c>
      <c r="AN14" s="187">
        <f>'월별 수익_운영'!AN$232</f>
        <v>182341.13249999998</v>
      </c>
      <c r="AO14" s="187">
        <f>'월별 수익_운영'!AO$232</f>
        <v>182341.13249999998</v>
      </c>
      <c r="AP14" s="187">
        <f>'월별 수익_운영'!AP$232</f>
        <v>185987.95514999999</v>
      </c>
      <c r="AQ14" s="187">
        <f>'월별 수익_운영'!AQ$232</f>
        <v>185987.95514999999</v>
      </c>
      <c r="AR14" s="187">
        <f>'월별 수익_운영'!AR$232</f>
        <v>185987.95514999999</v>
      </c>
      <c r="AS14" s="187">
        <f>'월별 수익_운영'!AS$232</f>
        <v>185987.95514999999</v>
      </c>
      <c r="AT14" s="187">
        <f>'월별 수익_운영'!AT$232</f>
        <v>185987.95514999999</v>
      </c>
      <c r="AU14" s="187">
        <f>'월별 수익_운영'!AU$232</f>
        <v>185987.95514999999</v>
      </c>
      <c r="AV14" s="187">
        <f>'월별 수익_운영'!AV$232</f>
        <v>185987.95514999999</v>
      </c>
      <c r="AW14" s="187">
        <f>'월별 수익_운영'!AW$232</f>
        <v>185987.95514999999</v>
      </c>
      <c r="AX14" s="187">
        <f>'월별 수익_운영'!AX$232</f>
        <v>185987.95514999999</v>
      </c>
      <c r="AY14" s="187">
        <f>'월별 수익_운영'!AY$232</f>
        <v>185987.95514999999</v>
      </c>
      <c r="AZ14" s="187">
        <f>'월별 수익_운영'!AZ$232</f>
        <v>185987.95514999999</v>
      </c>
      <c r="BA14" s="187">
        <f>'월별 수익_운영'!BA$232</f>
        <v>185987.95514999999</v>
      </c>
      <c r="BB14" s="187">
        <f>'월별 수익_운영'!BB$232</f>
        <v>189707.71425299998</v>
      </c>
      <c r="BC14" s="187">
        <f>'월별 수익_운영'!BC$232</f>
        <v>189707.71425299998</v>
      </c>
      <c r="BD14" s="187">
        <f>'월별 수익_운영'!BD$232</f>
        <v>189707.71425299998</v>
      </c>
      <c r="BE14" s="187">
        <f>'월별 수익_운영'!BE$232</f>
        <v>189707.71425299998</v>
      </c>
      <c r="BF14" s="187">
        <f>'월별 수익_운영'!BF$232</f>
        <v>189707.71425299998</v>
      </c>
      <c r="BG14" s="187">
        <f>'월별 수익_운영'!BG$232</f>
        <v>189707.71425299998</v>
      </c>
      <c r="BH14" s="187">
        <f>'월별 수익_운영'!BH$232</f>
        <v>189707.71425299998</v>
      </c>
      <c r="BI14" s="187">
        <f>'월별 수익_운영'!BI$232</f>
        <v>189707.71425299998</v>
      </c>
      <c r="BJ14" s="187">
        <f>'월별 수익_운영'!BJ$232</f>
        <v>189707.71425299998</v>
      </c>
      <c r="BK14" s="187">
        <f>'월별 수익_운영'!BK$232</f>
        <v>189707.71425299998</v>
      </c>
      <c r="BL14" s="187">
        <f>'월별 수익_운영'!BL$232</f>
        <v>189707.71425299998</v>
      </c>
      <c r="BM14" s="187">
        <f>'월별 수익_운영'!BM$232</f>
        <v>189707.71425299998</v>
      </c>
      <c r="BN14" s="187">
        <f>'월별 수익_운영'!BN$232</f>
        <v>193501.86853806002</v>
      </c>
      <c r="BO14" s="187">
        <f>'월별 수익_운영'!BO$232</f>
        <v>193501.86853806002</v>
      </c>
      <c r="BP14" s="187">
        <f>'월별 수익_운영'!BP$232</f>
        <v>193501.86853806002</v>
      </c>
      <c r="BQ14" s="187">
        <f>'월별 수익_운영'!BQ$232</f>
        <v>193501.86853806002</v>
      </c>
      <c r="BR14" s="187">
        <f>'월별 수익_운영'!BR$232</f>
        <v>193501.86853806002</v>
      </c>
      <c r="BS14" s="187">
        <f>'월별 수익_운영'!BS$232</f>
        <v>193501.86853806002</v>
      </c>
      <c r="BT14" s="187">
        <f>'월별 수익_운영'!BT$232</f>
        <v>193501.86853806002</v>
      </c>
      <c r="BU14" s="187">
        <f>'월별 수익_운영'!BU$232</f>
        <v>193501.86853806002</v>
      </c>
      <c r="BV14" s="187">
        <f>'월별 수익_운영'!BV$232</f>
        <v>193501.86853806002</v>
      </c>
      <c r="BW14" s="187">
        <f>'월별 수익_운영'!BW$232</f>
        <v>193501.86853806002</v>
      </c>
      <c r="BX14" s="187">
        <f>'월별 수익_운영'!BX$232</f>
        <v>193501.86853806002</v>
      </c>
      <c r="BY14" s="187">
        <f>'월별 수익_운영'!BY$232</f>
        <v>193501.86853806002</v>
      </c>
      <c r="BZ14" s="187">
        <f>'월별 수익_운영'!BZ$232</f>
        <v>197371.90590882121</v>
      </c>
      <c r="CA14" s="187">
        <f>'월별 수익_운영'!CA$232</f>
        <v>142268.72242611274</v>
      </c>
      <c r="CB14" s="187">
        <f>'월별 수익_운영'!CB$232</f>
        <v>142268.72242611274</v>
      </c>
      <c r="CC14" s="187">
        <f>'월별 수익_운영'!CC$232</f>
        <v>142268.72242611274</v>
      </c>
      <c r="CD14" s="187">
        <f>'월별 수익_운영'!CD$232</f>
        <v>142268.72242611274</v>
      </c>
      <c r="CE14" s="187">
        <f>'월별 수익_운영'!CE$232</f>
        <v>142268.72242611274</v>
      </c>
      <c r="CF14" s="187">
        <f>'월별 수익_운영'!CF$232</f>
        <v>142268.72242611274</v>
      </c>
      <c r="CG14" s="187">
        <f>'월별 수익_운영'!CG$232</f>
        <v>142268.72242611274</v>
      </c>
      <c r="CH14" s="187">
        <f>'월별 수익_운영'!CH$232</f>
        <v>142268.72242611274</v>
      </c>
      <c r="CI14" s="187">
        <f>'월별 수익_운영'!CI$232</f>
        <v>142268.72242611274</v>
      </c>
      <c r="CJ14" s="187">
        <f>'월별 수익_운영'!CJ$232</f>
        <v>142268.72242611274</v>
      </c>
      <c r="CK14" s="187">
        <f>'월별 수익_운영'!CK$232</f>
        <v>142268.72242611274</v>
      </c>
      <c r="CL14" s="187">
        <f>'월별 수익_운영'!CL$232</f>
        <v>145114.096874635</v>
      </c>
      <c r="CM14" s="187">
        <f>'월별 수익_운영'!CM$232</f>
        <v>119399.75465812851</v>
      </c>
      <c r="CN14" s="187">
        <f>'월별 수익_운영'!CN$232</f>
        <v>119399.75465812851</v>
      </c>
      <c r="CO14" s="187">
        <f>'월별 수익_운영'!CO$232</f>
        <v>119399.75465812851</v>
      </c>
      <c r="CP14" s="187">
        <f>'월별 수익_운영'!CP$232</f>
        <v>119399.75465812851</v>
      </c>
      <c r="CQ14" s="187">
        <f>'월별 수익_운영'!CQ$232</f>
        <v>119399.75465812851</v>
      </c>
      <c r="CR14" s="187">
        <f>'월별 수익_운영'!CR$232</f>
        <v>119399.75465812851</v>
      </c>
      <c r="CS14" s="187">
        <f>'월별 수익_운영'!CS$232</f>
        <v>119399.75465812851</v>
      </c>
      <c r="CT14" s="187">
        <f>'월별 수익_운영'!CT$232</f>
        <v>119399.75465812851</v>
      </c>
      <c r="CU14" s="187">
        <f>'월별 수익_운영'!CU$232</f>
        <v>119399.75465812851</v>
      </c>
      <c r="CV14" s="187">
        <f>'월별 수익_운영'!CV$232</f>
        <v>119399.75465812851</v>
      </c>
      <c r="CW14" s="187">
        <f>'월별 수익_운영'!CW$232</f>
        <v>119399.75465812851</v>
      </c>
      <c r="CX14" s="187">
        <f>'월별 수익_운영'!CX$232</f>
        <v>121787.74975129109</v>
      </c>
      <c r="CY14" s="187">
        <f>'월별 수익_운영'!CY$232</f>
        <v>108930.57864303785</v>
      </c>
      <c r="CZ14" s="187">
        <f>'월별 수익_운영'!CZ$232</f>
        <v>108930.57864303785</v>
      </c>
      <c r="DA14" s="187">
        <f>'월별 수익_운영'!DA$232</f>
        <v>108930.57864303785</v>
      </c>
      <c r="DB14" s="187">
        <f>'월별 수익_운영'!DB$232</f>
        <v>108930.57864303785</v>
      </c>
      <c r="DC14" s="187">
        <f>'월별 수익_운영'!DC$232</f>
        <v>108930.57864303785</v>
      </c>
      <c r="DD14" s="187">
        <f>'월별 수익_운영'!DD$232</f>
        <v>108930.57864303785</v>
      </c>
      <c r="DE14" s="187">
        <f>'월별 수익_운영'!DE$232</f>
        <v>108930.57864303785</v>
      </c>
      <c r="DF14" s="187">
        <f>'월별 수익_운영'!DF$232</f>
        <v>108930.57864303785</v>
      </c>
      <c r="DG14" s="187">
        <f>'월별 수익_운영'!DG$232</f>
        <v>108930.57864303785</v>
      </c>
      <c r="DH14" s="187">
        <f>'월별 수익_운영'!DH$232</f>
        <v>108930.57864303785</v>
      </c>
      <c r="DI14" s="187">
        <f>'월별 수익_운영'!DI$232</f>
        <v>108930.57864303785</v>
      </c>
      <c r="DJ14" s="187">
        <f>'월별 수익_운영'!DJ$232</f>
        <v>111109.1902158986</v>
      </c>
      <c r="DK14" s="187">
        <f>'월별 수익_운영'!DK$232</f>
        <v>111109.1902158986</v>
      </c>
      <c r="DL14" s="187">
        <f>'월별 수익_운영'!DL$232</f>
        <v>111109.1902158986</v>
      </c>
      <c r="DM14" s="187">
        <f>'월별 수익_운영'!DM$232</f>
        <v>111109.1902158986</v>
      </c>
      <c r="DN14" s="187">
        <f>'월별 수익_운영'!DN$232</f>
        <v>111109.1902158986</v>
      </c>
      <c r="DO14" s="187">
        <f>'월별 수익_운영'!DO$232</f>
        <v>111109.1902158986</v>
      </c>
      <c r="DP14" s="187">
        <f>'월별 수익_운영'!DP$232</f>
        <v>111109.1902158986</v>
      </c>
      <c r="DQ14" s="187">
        <f>'월별 수익_운영'!DQ$232</f>
        <v>111109.1902158986</v>
      </c>
      <c r="DR14" s="187">
        <f>'월별 수익_운영'!DR$232</f>
        <v>111109.1902158986</v>
      </c>
      <c r="DS14" s="187">
        <f>'월별 수익_운영'!DS$232</f>
        <v>111109.1902158986</v>
      </c>
      <c r="DT14" s="187">
        <f>'월별 수익_운영'!DT$232</f>
        <v>111109.1902158986</v>
      </c>
      <c r="DU14" s="187">
        <f>'월별 수익_운영'!DU$232</f>
        <v>111109.1902158986</v>
      </c>
      <c r="DV14" s="187">
        <f>'월별 수익_운영'!DV$232</f>
        <v>113331.37402021658</v>
      </c>
    </row>
    <row r="15" spans="1:126" outlineLevel="1" x14ac:dyDescent="0.4">
      <c r="C15" s="21" t="s">
        <v>1034</v>
      </c>
      <c r="F15" s="186">
        <f>'월별 수익_운영'!F$279</f>
        <v>0</v>
      </c>
      <c r="G15" s="187">
        <f>'월별 수익_운영'!G$279</f>
        <v>0</v>
      </c>
      <c r="H15" s="187">
        <f>'월별 수익_운영'!H$279</f>
        <v>0</v>
      </c>
      <c r="I15" s="187">
        <f>'월별 수익_운영'!I$279</f>
        <v>0</v>
      </c>
      <c r="J15" s="187">
        <f>'월별 수익_운영'!J$279</f>
        <v>0</v>
      </c>
      <c r="K15" s="187">
        <f>'월별 수익_운영'!K$279</f>
        <v>0</v>
      </c>
      <c r="L15" s="187">
        <f>'월별 수익_운영'!L$279</f>
        <v>0</v>
      </c>
      <c r="M15" s="187">
        <f>'월별 수익_운영'!M$279</f>
        <v>0</v>
      </c>
      <c r="N15" s="187">
        <f>'월별 수익_운영'!N$279</f>
        <v>0</v>
      </c>
      <c r="O15" s="187">
        <f>'월별 수익_운영'!O$279</f>
        <v>0</v>
      </c>
      <c r="P15" s="187">
        <f>'월별 수익_운영'!P$279</f>
        <v>0</v>
      </c>
      <c r="Q15" s="187">
        <f>'월별 수익_운영'!Q$279</f>
        <v>0</v>
      </c>
      <c r="R15" s="187">
        <f>'월별 수익_운영'!R$279</f>
        <v>0</v>
      </c>
      <c r="S15" s="187">
        <f>'월별 수익_운영'!S$279</f>
        <v>0</v>
      </c>
      <c r="T15" s="187">
        <f>'월별 수익_운영'!T$279</f>
        <v>0</v>
      </c>
      <c r="U15" s="187">
        <f>'월별 수익_운영'!U$279</f>
        <v>0</v>
      </c>
      <c r="V15" s="187">
        <f>'월별 수익_운영'!V$279</f>
        <v>0</v>
      </c>
      <c r="W15" s="187">
        <f>'월별 수익_운영'!W$279</f>
        <v>0</v>
      </c>
      <c r="X15" s="187">
        <f>'월별 수익_운영'!X$279</f>
        <v>0</v>
      </c>
      <c r="Y15" s="187">
        <f>'월별 수익_운영'!Y$279</f>
        <v>0</v>
      </c>
      <c r="Z15" s="187">
        <f>'월별 수익_운영'!Z$279</f>
        <v>0</v>
      </c>
      <c r="AA15" s="187">
        <f>'월별 수익_운영'!AA$279</f>
        <v>0</v>
      </c>
      <c r="AB15" s="187">
        <f>'월별 수익_운영'!AB$279</f>
        <v>0</v>
      </c>
      <c r="AC15" s="187">
        <f>'월별 수익_운영'!AC$279</f>
        <v>0</v>
      </c>
      <c r="AD15" s="187">
        <f>'월별 수익_운영'!AD$279</f>
        <v>0</v>
      </c>
      <c r="AE15" s="187">
        <f>'월별 수익_운영'!AE$279</f>
        <v>0</v>
      </c>
      <c r="AF15" s="187">
        <f>'월별 수익_운영'!AF$279</f>
        <v>0</v>
      </c>
      <c r="AG15" s="187">
        <f>'월별 수익_운영'!AG$279</f>
        <v>0</v>
      </c>
      <c r="AH15" s="187">
        <f>'월별 수익_운영'!AH$279</f>
        <v>0</v>
      </c>
      <c r="AI15" s="187">
        <f>'월별 수익_운영'!AI$279</f>
        <v>0</v>
      </c>
      <c r="AJ15" s="187">
        <f>'월별 수익_운영'!AJ$279</f>
        <v>0</v>
      </c>
      <c r="AK15" s="187">
        <f>'월별 수익_운영'!AK$279</f>
        <v>0</v>
      </c>
      <c r="AL15" s="187">
        <f>'월별 수익_운영'!AL$279</f>
        <v>0</v>
      </c>
      <c r="AM15" s="187">
        <f>'월별 수익_운영'!AM$279</f>
        <v>0</v>
      </c>
      <c r="AN15" s="187">
        <f>'월별 수익_운영'!AN$279</f>
        <v>0</v>
      </c>
      <c r="AO15" s="187">
        <f>'월별 수익_운영'!AO$279</f>
        <v>0</v>
      </c>
      <c r="AP15" s="187">
        <f>'월별 수익_운영'!AP$279</f>
        <v>0</v>
      </c>
      <c r="AQ15" s="187">
        <f>'월별 수익_운영'!AQ$279</f>
        <v>0</v>
      </c>
      <c r="AR15" s="187">
        <f>'월별 수익_운영'!AR$279</f>
        <v>0</v>
      </c>
      <c r="AS15" s="187">
        <f>'월별 수익_운영'!AS$279</f>
        <v>0</v>
      </c>
      <c r="AT15" s="187">
        <f>'월별 수익_운영'!AT$279</f>
        <v>0</v>
      </c>
      <c r="AU15" s="187">
        <f>'월별 수익_운영'!AU$279</f>
        <v>0</v>
      </c>
      <c r="AV15" s="187">
        <f>'월별 수익_운영'!AV$279</f>
        <v>0</v>
      </c>
      <c r="AW15" s="187">
        <f>'월별 수익_운영'!AW$279</f>
        <v>0</v>
      </c>
      <c r="AX15" s="187">
        <f>'월별 수익_운영'!AX$279</f>
        <v>0</v>
      </c>
      <c r="AY15" s="187">
        <f>'월별 수익_운영'!AY$279</f>
        <v>0</v>
      </c>
      <c r="AZ15" s="187">
        <f>'월별 수익_운영'!AZ$279</f>
        <v>0</v>
      </c>
      <c r="BA15" s="187">
        <f>'월별 수익_운영'!BA$279</f>
        <v>0</v>
      </c>
      <c r="BB15" s="187">
        <f>'월별 수익_운영'!BB$279</f>
        <v>0</v>
      </c>
      <c r="BC15" s="187">
        <f>'월별 수익_운영'!BC$279</f>
        <v>0</v>
      </c>
      <c r="BD15" s="187">
        <f>'월별 수익_운영'!BD$279</f>
        <v>0</v>
      </c>
      <c r="BE15" s="187">
        <f>'월별 수익_운영'!BE$279</f>
        <v>0</v>
      </c>
      <c r="BF15" s="187">
        <f>'월별 수익_운영'!BF$279</f>
        <v>0</v>
      </c>
      <c r="BG15" s="187">
        <f>'월별 수익_운영'!BG$279</f>
        <v>0</v>
      </c>
      <c r="BH15" s="187">
        <f>'월별 수익_운영'!BH$279</f>
        <v>0</v>
      </c>
      <c r="BI15" s="187">
        <f>'월별 수익_운영'!BI$279</f>
        <v>0</v>
      </c>
      <c r="BJ15" s="187">
        <f>'월별 수익_운영'!BJ$279</f>
        <v>0</v>
      </c>
      <c r="BK15" s="187">
        <f>'월별 수익_운영'!BK$279</f>
        <v>0</v>
      </c>
      <c r="BL15" s="187">
        <f>'월별 수익_운영'!BL$279</f>
        <v>0</v>
      </c>
      <c r="BM15" s="187">
        <f>'월별 수익_운영'!BM$279</f>
        <v>0</v>
      </c>
      <c r="BN15" s="187">
        <f>'월별 수익_운영'!BN$279</f>
        <v>0</v>
      </c>
      <c r="BO15" s="187">
        <f>'월별 수익_운영'!BO$279</f>
        <v>0</v>
      </c>
      <c r="BP15" s="187">
        <f>'월별 수익_운영'!BP$279</f>
        <v>0</v>
      </c>
      <c r="BQ15" s="187">
        <f>'월별 수익_운영'!BQ$279</f>
        <v>0</v>
      </c>
      <c r="BR15" s="187">
        <f>'월별 수익_운영'!BR$279</f>
        <v>0</v>
      </c>
      <c r="BS15" s="187">
        <f>'월별 수익_운영'!BS$279</f>
        <v>0</v>
      </c>
      <c r="BT15" s="187">
        <f>'월별 수익_운영'!BT$279</f>
        <v>0</v>
      </c>
      <c r="BU15" s="187">
        <f>'월별 수익_운영'!BU$279</f>
        <v>0</v>
      </c>
      <c r="BV15" s="187">
        <f>'월별 수익_운영'!BV$279</f>
        <v>0</v>
      </c>
      <c r="BW15" s="187">
        <f>'월별 수익_운영'!BW$279</f>
        <v>0</v>
      </c>
      <c r="BX15" s="187">
        <f>'월별 수익_운영'!BX$279</f>
        <v>0</v>
      </c>
      <c r="BY15" s="187">
        <f>'월별 수익_운영'!BY$279</f>
        <v>0</v>
      </c>
      <c r="BZ15" s="187">
        <f>'월별 수익_운영'!BZ$279</f>
        <v>0</v>
      </c>
      <c r="CA15" s="187">
        <f>'월별 수익_운영'!CA$279</f>
        <v>0</v>
      </c>
      <c r="CB15" s="187">
        <f>'월별 수익_운영'!CB$279</f>
        <v>0</v>
      </c>
      <c r="CC15" s="187">
        <f>'월별 수익_운영'!CC$279</f>
        <v>0</v>
      </c>
      <c r="CD15" s="187">
        <f>'월별 수익_운영'!CD$279</f>
        <v>0</v>
      </c>
      <c r="CE15" s="187">
        <f>'월별 수익_운영'!CE$279</f>
        <v>0</v>
      </c>
      <c r="CF15" s="187">
        <f>'월별 수익_운영'!CF$279</f>
        <v>0</v>
      </c>
      <c r="CG15" s="187">
        <f>'월별 수익_운영'!CG$279</f>
        <v>0</v>
      </c>
      <c r="CH15" s="187">
        <f>'월별 수익_운영'!CH$279</f>
        <v>0</v>
      </c>
      <c r="CI15" s="187">
        <f>'월별 수익_운영'!CI$279</f>
        <v>0</v>
      </c>
      <c r="CJ15" s="187">
        <f>'월별 수익_운영'!CJ$279</f>
        <v>0</v>
      </c>
      <c r="CK15" s="187">
        <f>'월별 수익_운영'!CK$279</f>
        <v>0</v>
      </c>
      <c r="CL15" s="187">
        <f>'월별 수익_운영'!CL$279</f>
        <v>0</v>
      </c>
      <c r="CM15" s="187">
        <f>'월별 수익_운영'!CM$279</f>
        <v>0</v>
      </c>
      <c r="CN15" s="187">
        <f>'월별 수익_운영'!CN$279</f>
        <v>0</v>
      </c>
      <c r="CO15" s="187">
        <f>'월별 수익_운영'!CO$279</f>
        <v>0</v>
      </c>
      <c r="CP15" s="187">
        <f>'월별 수익_운영'!CP$279</f>
        <v>0</v>
      </c>
      <c r="CQ15" s="187">
        <f>'월별 수익_운영'!CQ$279</f>
        <v>0</v>
      </c>
      <c r="CR15" s="187">
        <f>'월별 수익_운영'!CR$279</f>
        <v>0</v>
      </c>
      <c r="CS15" s="187">
        <f>'월별 수익_운영'!CS$279</f>
        <v>0</v>
      </c>
      <c r="CT15" s="187">
        <f>'월별 수익_운영'!CT$279</f>
        <v>0</v>
      </c>
      <c r="CU15" s="187">
        <f>'월별 수익_운영'!CU$279</f>
        <v>0</v>
      </c>
      <c r="CV15" s="187">
        <f>'월별 수익_운영'!CV$279</f>
        <v>0</v>
      </c>
      <c r="CW15" s="187">
        <f>'월별 수익_운영'!CW$279</f>
        <v>0</v>
      </c>
      <c r="CX15" s="187">
        <f>'월별 수익_운영'!CX$279</f>
        <v>0</v>
      </c>
      <c r="CY15" s="187">
        <f>'월별 수익_운영'!CY$279</f>
        <v>0</v>
      </c>
      <c r="CZ15" s="187">
        <f>'월별 수익_운영'!CZ$279</f>
        <v>0</v>
      </c>
      <c r="DA15" s="187">
        <f>'월별 수익_운영'!DA$279</f>
        <v>0</v>
      </c>
      <c r="DB15" s="187">
        <f>'월별 수익_운영'!DB$279</f>
        <v>0</v>
      </c>
      <c r="DC15" s="187">
        <f>'월별 수익_운영'!DC$279</f>
        <v>0</v>
      </c>
      <c r="DD15" s="187">
        <f>'월별 수익_운영'!DD$279</f>
        <v>0</v>
      </c>
      <c r="DE15" s="187">
        <f>'월별 수익_운영'!DE$279</f>
        <v>0</v>
      </c>
      <c r="DF15" s="187">
        <f>'월별 수익_운영'!DF$279</f>
        <v>0</v>
      </c>
      <c r="DG15" s="187">
        <f>'월별 수익_운영'!DG$279</f>
        <v>0</v>
      </c>
      <c r="DH15" s="187">
        <f>'월별 수익_운영'!DH$279</f>
        <v>0</v>
      </c>
      <c r="DI15" s="187">
        <f>'월별 수익_운영'!DI$279</f>
        <v>0</v>
      </c>
      <c r="DJ15" s="187">
        <f>'월별 수익_운영'!DJ$279</f>
        <v>0</v>
      </c>
      <c r="DK15" s="187">
        <f>'월별 수익_운영'!DK$279</f>
        <v>0</v>
      </c>
      <c r="DL15" s="187">
        <f>'월별 수익_운영'!DL$279</f>
        <v>0</v>
      </c>
      <c r="DM15" s="187">
        <f>'월별 수익_운영'!DM$279</f>
        <v>0</v>
      </c>
      <c r="DN15" s="187">
        <f>'월별 수익_운영'!DN$279</f>
        <v>0</v>
      </c>
      <c r="DO15" s="187">
        <f>'월별 수익_운영'!DO$279</f>
        <v>0</v>
      </c>
      <c r="DP15" s="187">
        <f>'월별 수익_운영'!DP$279</f>
        <v>0</v>
      </c>
      <c r="DQ15" s="187">
        <f>'월별 수익_운영'!DQ$279</f>
        <v>0</v>
      </c>
      <c r="DR15" s="187">
        <f>'월별 수익_운영'!DR$279</f>
        <v>0</v>
      </c>
      <c r="DS15" s="187">
        <f>'월별 수익_운영'!DS$279</f>
        <v>0</v>
      </c>
      <c r="DT15" s="187">
        <f>'월별 수익_운영'!DT$279</f>
        <v>0</v>
      </c>
      <c r="DU15" s="187">
        <f>'월별 수익_운영'!DU$279</f>
        <v>0</v>
      </c>
      <c r="DV15" s="187">
        <f>'월별 수익_운영'!DV$279</f>
        <v>0</v>
      </c>
    </row>
    <row r="16" spans="1:126" outlineLevel="1" x14ac:dyDescent="0.4">
      <c r="C16" s="21" t="s">
        <v>1035</v>
      </c>
      <c r="F16" s="186">
        <f>'월별 수익_운영'!F$280</f>
        <v>0</v>
      </c>
      <c r="G16" s="187">
        <f>'월별 수익_운영'!G$280</f>
        <v>7709.32503</v>
      </c>
      <c r="H16" s="187">
        <f>'월별 수익_운영'!H$280</f>
        <v>7709.32503</v>
      </c>
      <c r="I16" s="187">
        <f>'월별 수익_운영'!I$280</f>
        <v>7709.32503</v>
      </c>
      <c r="J16" s="187">
        <f>'월별 수익_운영'!J$280</f>
        <v>7709.32503</v>
      </c>
      <c r="K16" s="187">
        <f>'월별 수익_운영'!K$280</f>
        <v>7709.32503</v>
      </c>
      <c r="L16" s="187">
        <f>'월별 수익_운영'!L$280</f>
        <v>7709.32503</v>
      </c>
      <c r="M16" s="187">
        <f>'월별 수익_운영'!M$280</f>
        <v>7709.32503</v>
      </c>
      <c r="N16" s="187">
        <f>'월별 수익_운영'!N$280</f>
        <v>7709.32503</v>
      </c>
      <c r="O16" s="187">
        <f>'월별 수익_운영'!O$280</f>
        <v>7709.32503</v>
      </c>
      <c r="P16" s="187">
        <f>'월별 수익_운영'!P$280</f>
        <v>7709.32503</v>
      </c>
      <c r="Q16" s="187">
        <f>'월별 수익_운영'!Q$280</f>
        <v>7709.32503</v>
      </c>
      <c r="R16" s="187">
        <f>'월별 수익_운영'!R$280</f>
        <v>7709.32503</v>
      </c>
      <c r="S16" s="187">
        <f>'월별 수익_운영'!S$280</f>
        <v>7709.32503</v>
      </c>
      <c r="T16" s="187">
        <f>'월별 수익_운영'!T$280</f>
        <v>7709.32503</v>
      </c>
      <c r="U16" s="187">
        <f>'월별 수익_운영'!U$280</f>
        <v>7709.32503</v>
      </c>
      <c r="V16" s="187">
        <f>'월별 수익_운영'!V$280</f>
        <v>7709.32503</v>
      </c>
      <c r="W16" s="187">
        <f>'월별 수익_운영'!W$280</f>
        <v>7709.32503</v>
      </c>
      <c r="X16" s="187">
        <f>'월별 수익_운영'!X$280</f>
        <v>7709.32503</v>
      </c>
      <c r="Y16" s="187">
        <f>'월별 수익_운영'!Y$280</f>
        <v>7709.32503</v>
      </c>
      <c r="Z16" s="187">
        <f>'월별 수익_운영'!Z$280</f>
        <v>7709.32503</v>
      </c>
      <c r="AA16" s="187">
        <f>'월별 수익_운영'!AA$280</f>
        <v>7709.32503</v>
      </c>
      <c r="AB16" s="187">
        <f>'월별 수익_운영'!AB$280</f>
        <v>7709.32503</v>
      </c>
      <c r="AC16" s="187">
        <f>'월별 수익_운영'!AC$280</f>
        <v>7709.32503</v>
      </c>
      <c r="AD16" s="187">
        <f>'월별 수익_운영'!AD$280</f>
        <v>7709.32503</v>
      </c>
      <c r="AE16" s="187">
        <f>'월별 수익_운영'!AE$280</f>
        <v>7709.32503</v>
      </c>
      <c r="AF16" s="187">
        <f>'월별 수익_운영'!AF$280</f>
        <v>7709.32503</v>
      </c>
      <c r="AG16" s="187">
        <f>'월별 수익_운영'!AG$280</f>
        <v>7709.32503</v>
      </c>
      <c r="AH16" s="187">
        <f>'월별 수익_운영'!AH$280</f>
        <v>7709.32503</v>
      </c>
      <c r="AI16" s="187">
        <f>'월별 수익_운영'!AI$280</f>
        <v>7709.32503</v>
      </c>
      <c r="AJ16" s="187">
        <f>'월별 수익_운영'!AJ$280</f>
        <v>7709.32503</v>
      </c>
      <c r="AK16" s="187">
        <f>'월별 수익_운영'!AK$280</f>
        <v>7709.32503</v>
      </c>
      <c r="AL16" s="187">
        <f>'월별 수익_운영'!AL$280</f>
        <v>7709.32503</v>
      </c>
      <c r="AM16" s="187">
        <f>'월별 수익_운영'!AM$280</f>
        <v>7709.32503</v>
      </c>
      <c r="AN16" s="187">
        <f>'월별 수익_운영'!AN$280</f>
        <v>7709.32503</v>
      </c>
      <c r="AO16" s="187">
        <f>'월별 수익_운영'!AO$280</f>
        <v>7709.32503</v>
      </c>
      <c r="AP16" s="187">
        <f>'월별 수익_운영'!AP$280</f>
        <v>7709.32503</v>
      </c>
      <c r="AQ16" s="187">
        <f>'월별 수익_운영'!AQ$280</f>
        <v>7709.32503</v>
      </c>
      <c r="AR16" s="187">
        <f>'월별 수익_운영'!AR$280</f>
        <v>7709.32503</v>
      </c>
      <c r="AS16" s="187">
        <f>'월별 수익_운영'!AS$280</f>
        <v>7709.32503</v>
      </c>
      <c r="AT16" s="187">
        <f>'월별 수익_운영'!AT$280</f>
        <v>7709.32503</v>
      </c>
      <c r="AU16" s="187">
        <f>'월별 수익_운영'!AU$280</f>
        <v>7709.32503</v>
      </c>
      <c r="AV16" s="187">
        <f>'월별 수익_운영'!AV$280</f>
        <v>7709.32503</v>
      </c>
      <c r="AW16" s="187">
        <f>'월별 수익_운영'!AW$280</f>
        <v>7709.32503</v>
      </c>
      <c r="AX16" s="187">
        <f>'월별 수익_운영'!AX$280</f>
        <v>7709.32503</v>
      </c>
      <c r="AY16" s="187">
        <f>'월별 수익_운영'!AY$280</f>
        <v>7709.32503</v>
      </c>
      <c r="AZ16" s="187">
        <f>'월별 수익_운영'!AZ$280</f>
        <v>7709.32503</v>
      </c>
      <c r="BA16" s="187">
        <f>'월별 수익_운영'!BA$280</f>
        <v>7709.32503</v>
      </c>
      <c r="BB16" s="187">
        <f>'월별 수익_운영'!BB$280</f>
        <v>7709.32503</v>
      </c>
      <c r="BC16" s="187">
        <f>'월별 수익_운영'!BC$280</f>
        <v>7709.32503</v>
      </c>
      <c r="BD16" s="187">
        <f>'월별 수익_운영'!BD$280</f>
        <v>7709.32503</v>
      </c>
      <c r="BE16" s="187">
        <f>'월별 수익_운영'!BE$280</f>
        <v>7709.32503</v>
      </c>
      <c r="BF16" s="187">
        <f>'월별 수익_운영'!BF$280</f>
        <v>7709.32503</v>
      </c>
      <c r="BG16" s="187">
        <f>'월별 수익_운영'!BG$280</f>
        <v>7709.32503</v>
      </c>
      <c r="BH16" s="187">
        <f>'월별 수익_운영'!BH$280</f>
        <v>7709.32503</v>
      </c>
      <c r="BI16" s="187">
        <f>'월별 수익_운영'!BI$280</f>
        <v>7709.32503</v>
      </c>
      <c r="BJ16" s="187">
        <f>'월별 수익_운영'!BJ$280</f>
        <v>7709.32503</v>
      </c>
      <c r="BK16" s="187">
        <f>'월별 수익_운영'!BK$280</f>
        <v>7709.32503</v>
      </c>
      <c r="BL16" s="187">
        <f>'월별 수익_운영'!BL$280</f>
        <v>7709.32503</v>
      </c>
      <c r="BM16" s="187">
        <f>'월별 수익_운영'!BM$280</f>
        <v>7709.32503</v>
      </c>
      <c r="BN16" s="187">
        <f>'월별 수익_운영'!BN$280</f>
        <v>7709.32503</v>
      </c>
      <c r="BO16" s="187">
        <f>'월별 수익_운영'!BO$280</f>
        <v>7709.32503</v>
      </c>
      <c r="BP16" s="187">
        <f>'월별 수익_운영'!BP$280</f>
        <v>7709.32503</v>
      </c>
      <c r="BQ16" s="187">
        <f>'월별 수익_운영'!BQ$280</f>
        <v>7709.32503</v>
      </c>
      <c r="BR16" s="187">
        <f>'월별 수익_운영'!BR$280</f>
        <v>7709.32503</v>
      </c>
      <c r="BS16" s="187">
        <f>'월별 수익_운영'!BS$280</f>
        <v>7709.32503</v>
      </c>
      <c r="BT16" s="187">
        <f>'월별 수익_운영'!BT$280</f>
        <v>7709.32503</v>
      </c>
      <c r="BU16" s="187">
        <f>'월별 수익_운영'!BU$280</f>
        <v>7709.32503</v>
      </c>
      <c r="BV16" s="187">
        <f>'월별 수익_운영'!BV$280</f>
        <v>7709.32503</v>
      </c>
      <c r="BW16" s="187">
        <f>'월별 수익_운영'!BW$280</f>
        <v>7709.32503</v>
      </c>
      <c r="BX16" s="187">
        <f>'월별 수익_운영'!BX$280</f>
        <v>7709.32503</v>
      </c>
      <c r="BY16" s="187">
        <f>'월별 수익_운영'!BY$280</f>
        <v>7709.32503</v>
      </c>
      <c r="BZ16" s="187">
        <f>'월별 수익_운영'!BZ$280</f>
        <v>7709.32503</v>
      </c>
      <c r="CA16" s="187">
        <f>'월별 수익_운영'!CA$280</f>
        <v>7709.32503</v>
      </c>
      <c r="CB16" s="187">
        <f>'월별 수익_운영'!CB$280</f>
        <v>7709.32503</v>
      </c>
      <c r="CC16" s="187">
        <f>'월별 수익_운영'!CC$280</f>
        <v>7709.32503</v>
      </c>
      <c r="CD16" s="187">
        <f>'월별 수익_운영'!CD$280</f>
        <v>7709.32503</v>
      </c>
      <c r="CE16" s="187">
        <f>'월별 수익_운영'!CE$280</f>
        <v>7709.32503</v>
      </c>
      <c r="CF16" s="187">
        <f>'월별 수익_운영'!CF$280</f>
        <v>7709.32503</v>
      </c>
      <c r="CG16" s="187">
        <f>'월별 수익_운영'!CG$280</f>
        <v>7709.32503</v>
      </c>
      <c r="CH16" s="187">
        <f>'월별 수익_운영'!CH$280</f>
        <v>7709.32503</v>
      </c>
      <c r="CI16" s="187">
        <f>'월별 수익_운영'!CI$280</f>
        <v>7709.32503</v>
      </c>
      <c r="CJ16" s="187">
        <f>'월별 수익_운영'!CJ$280</f>
        <v>7709.32503</v>
      </c>
      <c r="CK16" s="187">
        <f>'월별 수익_운영'!CK$280</f>
        <v>7709.32503</v>
      </c>
      <c r="CL16" s="187">
        <f>'월별 수익_운영'!CL$280</f>
        <v>7709.32503</v>
      </c>
      <c r="CM16" s="187">
        <f>'월별 수익_운영'!CM$280</f>
        <v>7709.32503</v>
      </c>
      <c r="CN16" s="187">
        <f>'월별 수익_운영'!CN$280</f>
        <v>7709.32503</v>
      </c>
      <c r="CO16" s="187">
        <f>'월별 수익_운영'!CO$280</f>
        <v>7709.32503</v>
      </c>
      <c r="CP16" s="187">
        <f>'월별 수익_운영'!CP$280</f>
        <v>7709.32503</v>
      </c>
      <c r="CQ16" s="187">
        <f>'월별 수익_운영'!CQ$280</f>
        <v>7709.32503</v>
      </c>
      <c r="CR16" s="187">
        <f>'월별 수익_운영'!CR$280</f>
        <v>7709.32503</v>
      </c>
      <c r="CS16" s="187">
        <f>'월별 수익_운영'!CS$280</f>
        <v>7709.32503</v>
      </c>
      <c r="CT16" s="187">
        <f>'월별 수익_운영'!CT$280</f>
        <v>7709.32503</v>
      </c>
      <c r="CU16" s="187">
        <f>'월별 수익_운영'!CU$280</f>
        <v>7709.32503</v>
      </c>
      <c r="CV16" s="187">
        <f>'월별 수익_운영'!CV$280</f>
        <v>7709.32503</v>
      </c>
      <c r="CW16" s="187">
        <f>'월별 수익_운영'!CW$280</f>
        <v>7709.32503</v>
      </c>
      <c r="CX16" s="187">
        <f>'월별 수익_운영'!CX$280</f>
        <v>7709.32503</v>
      </c>
      <c r="CY16" s="187">
        <f>'월별 수익_운영'!CY$280</f>
        <v>7709.32503</v>
      </c>
      <c r="CZ16" s="187">
        <f>'월별 수익_운영'!CZ$280</f>
        <v>7709.32503</v>
      </c>
      <c r="DA16" s="187">
        <f>'월별 수익_운영'!DA$280</f>
        <v>7709.32503</v>
      </c>
      <c r="DB16" s="187">
        <f>'월별 수익_운영'!DB$280</f>
        <v>7709.32503</v>
      </c>
      <c r="DC16" s="187">
        <f>'월별 수익_운영'!DC$280</f>
        <v>7709.32503</v>
      </c>
      <c r="DD16" s="187">
        <f>'월별 수익_운영'!DD$280</f>
        <v>7709.32503</v>
      </c>
      <c r="DE16" s="187">
        <f>'월별 수익_운영'!DE$280</f>
        <v>7709.32503</v>
      </c>
      <c r="DF16" s="187">
        <f>'월별 수익_운영'!DF$280</f>
        <v>7709.32503</v>
      </c>
      <c r="DG16" s="187">
        <f>'월별 수익_운영'!DG$280</f>
        <v>7709.32503</v>
      </c>
      <c r="DH16" s="187">
        <f>'월별 수익_운영'!DH$280</f>
        <v>7709.32503</v>
      </c>
      <c r="DI16" s="187">
        <f>'월별 수익_운영'!DI$280</f>
        <v>7709.32503</v>
      </c>
      <c r="DJ16" s="187">
        <f>'월별 수익_운영'!DJ$280</f>
        <v>7709.32503</v>
      </c>
      <c r="DK16" s="187">
        <f>'월별 수익_운영'!DK$280</f>
        <v>7709.32503</v>
      </c>
      <c r="DL16" s="187">
        <f>'월별 수익_운영'!DL$280</f>
        <v>7709.32503</v>
      </c>
      <c r="DM16" s="187">
        <f>'월별 수익_운영'!DM$280</f>
        <v>7709.32503</v>
      </c>
      <c r="DN16" s="187">
        <f>'월별 수익_운영'!DN$280</f>
        <v>7709.32503</v>
      </c>
      <c r="DO16" s="187">
        <f>'월별 수익_운영'!DO$280</f>
        <v>7709.32503</v>
      </c>
      <c r="DP16" s="187">
        <f>'월별 수익_운영'!DP$280</f>
        <v>7709.32503</v>
      </c>
      <c r="DQ16" s="187">
        <f>'월별 수익_운영'!DQ$280</f>
        <v>7709.32503</v>
      </c>
      <c r="DR16" s="187">
        <f>'월별 수익_운영'!DR$280</f>
        <v>7709.32503</v>
      </c>
      <c r="DS16" s="187">
        <f>'월별 수익_운영'!DS$280</f>
        <v>7709.32503</v>
      </c>
      <c r="DT16" s="187">
        <f>'월별 수익_운영'!DT$280</f>
        <v>7709.32503</v>
      </c>
      <c r="DU16" s="187">
        <f>'월별 수익_운영'!DU$280</f>
        <v>7709.32503</v>
      </c>
      <c r="DV16" s="187">
        <f>'월별 수익_운영'!DV$280</f>
        <v>7709.32503</v>
      </c>
    </row>
    <row r="17" spans="1:126" outlineLevel="1" x14ac:dyDescent="0.4">
      <c r="C17" s="21" t="s">
        <v>1036</v>
      </c>
      <c r="F17" s="186">
        <f>'월별 수익_운영'!F$281</f>
        <v>0</v>
      </c>
      <c r="G17" s="187">
        <f>'월별 수익_운영'!G$281</f>
        <v>0</v>
      </c>
      <c r="H17" s="187">
        <f>'월별 수익_운영'!H$281</f>
        <v>0</v>
      </c>
      <c r="I17" s="187">
        <f>'월별 수익_운영'!I$281</f>
        <v>0</v>
      </c>
      <c r="J17" s="187">
        <f>'월별 수익_운영'!J$281</f>
        <v>0</v>
      </c>
      <c r="K17" s="187">
        <f>'월별 수익_운영'!K$281</f>
        <v>0</v>
      </c>
      <c r="L17" s="187">
        <f>'월별 수익_운영'!L$281</f>
        <v>0</v>
      </c>
      <c r="M17" s="187">
        <f>'월별 수익_운영'!M$281</f>
        <v>0</v>
      </c>
      <c r="N17" s="187">
        <f>'월별 수익_운영'!N$281</f>
        <v>0</v>
      </c>
      <c r="O17" s="187">
        <f>'월별 수익_운영'!O$281</f>
        <v>0</v>
      </c>
      <c r="P17" s="187">
        <f>'월별 수익_운영'!P$281</f>
        <v>0</v>
      </c>
      <c r="Q17" s="187">
        <f>'월별 수익_운영'!Q$281</f>
        <v>0</v>
      </c>
      <c r="R17" s="187">
        <f>'월별 수익_운영'!R$281</f>
        <v>0</v>
      </c>
      <c r="S17" s="187">
        <f>'월별 수익_운영'!S$281</f>
        <v>0</v>
      </c>
      <c r="T17" s="187">
        <f>'월별 수익_운영'!T$281</f>
        <v>0</v>
      </c>
      <c r="U17" s="187">
        <f>'월별 수익_운영'!U$281</f>
        <v>0</v>
      </c>
      <c r="V17" s="187">
        <f>'월별 수익_운영'!V$281</f>
        <v>0</v>
      </c>
      <c r="W17" s="187">
        <f>'월별 수익_운영'!W$281</f>
        <v>0</v>
      </c>
      <c r="X17" s="187">
        <f>'월별 수익_운영'!X$281</f>
        <v>0</v>
      </c>
      <c r="Y17" s="187">
        <f>'월별 수익_운영'!Y$281</f>
        <v>0</v>
      </c>
      <c r="Z17" s="187">
        <f>'월별 수익_운영'!Z$281</f>
        <v>0</v>
      </c>
      <c r="AA17" s="187">
        <f>'월별 수익_운영'!AA$281</f>
        <v>0</v>
      </c>
      <c r="AB17" s="187">
        <f>'월별 수익_운영'!AB$281</f>
        <v>0</v>
      </c>
      <c r="AC17" s="187">
        <f>'월별 수익_운영'!AC$281</f>
        <v>0</v>
      </c>
      <c r="AD17" s="187">
        <f>'월별 수익_운영'!AD$281</f>
        <v>0</v>
      </c>
      <c r="AE17" s="187">
        <f>'월별 수익_운영'!AE$281</f>
        <v>0</v>
      </c>
      <c r="AF17" s="187">
        <f>'월별 수익_운영'!AF$281</f>
        <v>0</v>
      </c>
      <c r="AG17" s="187">
        <f>'월별 수익_운영'!AG$281</f>
        <v>0</v>
      </c>
      <c r="AH17" s="187">
        <f>'월별 수익_운영'!AH$281</f>
        <v>0</v>
      </c>
      <c r="AI17" s="187">
        <f>'월별 수익_운영'!AI$281</f>
        <v>0</v>
      </c>
      <c r="AJ17" s="187">
        <f>'월별 수익_운영'!AJ$281</f>
        <v>0</v>
      </c>
      <c r="AK17" s="187">
        <f>'월별 수익_운영'!AK$281</f>
        <v>0</v>
      </c>
      <c r="AL17" s="187">
        <f>'월별 수익_운영'!AL$281</f>
        <v>0</v>
      </c>
      <c r="AM17" s="187">
        <f>'월별 수익_운영'!AM$281</f>
        <v>0</v>
      </c>
      <c r="AN17" s="187">
        <f>'월별 수익_운영'!AN$281</f>
        <v>0</v>
      </c>
      <c r="AO17" s="187">
        <f>'월별 수익_운영'!AO$281</f>
        <v>0</v>
      </c>
      <c r="AP17" s="187">
        <f>'월별 수익_운영'!AP$281</f>
        <v>0</v>
      </c>
      <c r="AQ17" s="187">
        <f>'월별 수익_운영'!AQ$281</f>
        <v>0</v>
      </c>
      <c r="AR17" s="187">
        <f>'월별 수익_운영'!AR$281</f>
        <v>0</v>
      </c>
      <c r="AS17" s="187">
        <f>'월별 수익_운영'!AS$281</f>
        <v>0</v>
      </c>
      <c r="AT17" s="187">
        <f>'월별 수익_운영'!AT$281</f>
        <v>0</v>
      </c>
      <c r="AU17" s="187">
        <f>'월별 수익_운영'!AU$281</f>
        <v>0</v>
      </c>
      <c r="AV17" s="187">
        <f>'월별 수익_운영'!AV$281</f>
        <v>0</v>
      </c>
      <c r="AW17" s="187">
        <f>'월별 수익_운영'!AW$281</f>
        <v>0</v>
      </c>
      <c r="AX17" s="187">
        <f>'월별 수익_운영'!AX$281</f>
        <v>0</v>
      </c>
      <c r="AY17" s="187">
        <f>'월별 수익_운영'!AY$281</f>
        <v>0</v>
      </c>
      <c r="AZ17" s="187">
        <f>'월별 수익_운영'!AZ$281</f>
        <v>0</v>
      </c>
      <c r="BA17" s="187">
        <f>'월별 수익_운영'!BA$281</f>
        <v>0</v>
      </c>
      <c r="BB17" s="187">
        <f>'월별 수익_운영'!BB$281</f>
        <v>0</v>
      </c>
      <c r="BC17" s="187">
        <f>'월별 수익_운영'!BC$281</f>
        <v>0</v>
      </c>
      <c r="BD17" s="187">
        <f>'월별 수익_운영'!BD$281</f>
        <v>0</v>
      </c>
      <c r="BE17" s="187">
        <f>'월별 수익_운영'!BE$281</f>
        <v>0</v>
      </c>
      <c r="BF17" s="187">
        <f>'월별 수익_운영'!BF$281</f>
        <v>0</v>
      </c>
      <c r="BG17" s="187">
        <f>'월별 수익_운영'!BG$281</f>
        <v>0</v>
      </c>
      <c r="BH17" s="187">
        <f>'월별 수익_운영'!BH$281</f>
        <v>0</v>
      </c>
      <c r="BI17" s="187">
        <f>'월별 수익_운영'!BI$281</f>
        <v>0</v>
      </c>
      <c r="BJ17" s="187">
        <f>'월별 수익_운영'!BJ$281</f>
        <v>0</v>
      </c>
      <c r="BK17" s="187">
        <f>'월별 수익_운영'!BK$281</f>
        <v>0</v>
      </c>
      <c r="BL17" s="187">
        <f>'월별 수익_운영'!BL$281</f>
        <v>0</v>
      </c>
      <c r="BM17" s="187">
        <f>'월별 수익_운영'!BM$281</f>
        <v>0</v>
      </c>
      <c r="BN17" s="187">
        <f>'월별 수익_운영'!BN$281</f>
        <v>0</v>
      </c>
      <c r="BO17" s="187">
        <f>'월별 수익_운영'!BO$281</f>
        <v>0</v>
      </c>
      <c r="BP17" s="187">
        <f>'월별 수익_운영'!BP$281</f>
        <v>0</v>
      </c>
      <c r="BQ17" s="187">
        <f>'월별 수익_운영'!BQ$281</f>
        <v>0</v>
      </c>
      <c r="BR17" s="187">
        <f>'월별 수익_운영'!BR$281</f>
        <v>0</v>
      </c>
      <c r="BS17" s="187">
        <f>'월별 수익_운영'!BS$281</f>
        <v>0</v>
      </c>
      <c r="BT17" s="187">
        <f>'월별 수익_운영'!BT$281</f>
        <v>0</v>
      </c>
      <c r="BU17" s="187">
        <f>'월별 수익_운영'!BU$281</f>
        <v>0</v>
      </c>
      <c r="BV17" s="187">
        <f>'월별 수익_운영'!BV$281</f>
        <v>0</v>
      </c>
      <c r="BW17" s="187">
        <f>'월별 수익_운영'!BW$281</f>
        <v>0</v>
      </c>
      <c r="BX17" s="187">
        <f>'월별 수익_운영'!BX$281</f>
        <v>0</v>
      </c>
      <c r="BY17" s="187">
        <f>'월별 수익_운영'!BY$281</f>
        <v>0</v>
      </c>
      <c r="BZ17" s="187">
        <f>'월별 수익_운영'!BZ$281</f>
        <v>0</v>
      </c>
      <c r="CA17" s="187">
        <f>'월별 수익_운영'!CA$281</f>
        <v>0</v>
      </c>
      <c r="CB17" s="187">
        <f>'월별 수익_운영'!CB$281</f>
        <v>0</v>
      </c>
      <c r="CC17" s="187">
        <f>'월별 수익_운영'!CC$281</f>
        <v>0</v>
      </c>
      <c r="CD17" s="187">
        <f>'월별 수익_운영'!CD$281</f>
        <v>0</v>
      </c>
      <c r="CE17" s="187">
        <f>'월별 수익_운영'!CE$281</f>
        <v>0</v>
      </c>
      <c r="CF17" s="187">
        <f>'월별 수익_운영'!CF$281</f>
        <v>0</v>
      </c>
      <c r="CG17" s="187">
        <f>'월별 수익_운영'!CG$281</f>
        <v>0</v>
      </c>
      <c r="CH17" s="187">
        <f>'월별 수익_운영'!CH$281</f>
        <v>0</v>
      </c>
      <c r="CI17" s="187">
        <f>'월별 수익_운영'!CI$281</f>
        <v>0</v>
      </c>
      <c r="CJ17" s="187">
        <f>'월별 수익_운영'!CJ$281</f>
        <v>0</v>
      </c>
      <c r="CK17" s="187">
        <f>'월별 수익_운영'!CK$281</f>
        <v>0</v>
      </c>
      <c r="CL17" s="187">
        <f>'월별 수익_운영'!CL$281</f>
        <v>0</v>
      </c>
      <c r="CM17" s="187">
        <f>'월별 수익_운영'!CM$281</f>
        <v>0</v>
      </c>
      <c r="CN17" s="187">
        <f>'월별 수익_운영'!CN$281</f>
        <v>0</v>
      </c>
      <c r="CO17" s="187">
        <f>'월별 수익_운영'!CO$281</f>
        <v>0</v>
      </c>
      <c r="CP17" s="187">
        <f>'월별 수익_운영'!CP$281</f>
        <v>0</v>
      </c>
      <c r="CQ17" s="187">
        <f>'월별 수익_운영'!CQ$281</f>
        <v>0</v>
      </c>
      <c r="CR17" s="187">
        <f>'월별 수익_운영'!CR$281</f>
        <v>0</v>
      </c>
      <c r="CS17" s="187">
        <f>'월별 수익_운영'!CS$281</f>
        <v>0</v>
      </c>
      <c r="CT17" s="187">
        <f>'월별 수익_운영'!CT$281</f>
        <v>0</v>
      </c>
      <c r="CU17" s="187">
        <f>'월별 수익_운영'!CU$281</f>
        <v>0</v>
      </c>
      <c r="CV17" s="187">
        <f>'월별 수익_운영'!CV$281</f>
        <v>0</v>
      </c>
      <c r="CW17" s="187">
        <f>'월별 수익_운영'!CW$281</f>
        <v>0</v>
      </c>
      <c r="CX17" s="187">
        <f>'월별 수익_운영'!CX$281</f>
        <v>0</v>
      </c>
      <c r="CY17" s="187">
        <f>'월별 수익_운영'!CY$281</f>
        <v>0</v>
      </c>
      <c r="CZ17" s="187">
        <f>'월별 수익_운영'!CZ$281</f>
        <v>0</v>
      </c>
      <c r="DA17" s="187">
        <f>'월별 수익_운영'!DA$281</f>
        <v>0</v>
      </c>
      <c r="DB17" s="187">
        <f>'월별 수익_운영'!DB$281</f>
        <v>0</v>
      </c>
      <c r="DC17" s="187">
        <f>'월별 수익_운영'!DC$281</f>
        <v>0</v>
      </c>
      <c r="DD17" s="187">
        <f>'월별 수익_운영'!DD$281</f>
        <v>0</v>
      </c>
      <c r="DE17" s="187">
        <f>'월별 수익_운영'!DE$281</f>
        <v>0</v>
      </c>
      <c r="DF17" s="187">
        <f>'월별 수익_운영'!DF$281</f>
        <v>0</v>
      </c>
      <c r="DG17" s="187">
        <f>'월별 수익_운영'!DG$281</f>
        <v>0</v>
      </c>
      <c r="DH17" s="187">
        <f>'월별 수익_운영'!DH$281</f>
        <v>0</v>
      </c>
      <c r="DI17" s="187">
        <f>'월별 수익_운영'!DI$281</f>
        <v>0</v>
      </c>
      <c r="DJ17" s="187">
        <f>'월별 수익_운영'!DJ$281</f>
        <v>0</v>
      </c>
      <c r="DK17" s="187">
        <f>'월별 수익_운영'!DK$281</f>
        <v>0</v>
      </c>
      <c r="DL17" s="187">
        <f>'월별 수익_운영'!DL$281</f>
        <v>0</v>
      </c>
      <c r="DM17" s="187">
        <f>'월별 수익_운영'!DM$281</f>
        <v>0</v>
      </c>
      <c r="DN17" s="187">
        <f>'월별 수익_운영'!DN$281</f>
        <v>0</v>
      </c>
      <c r="DO17" s="187">
        <f>'월별 수익_운영'!DO$281</f>
        <v>0</v>
      </c>
      <c r="DP17" s="187">
        <f>'월별 수익_운영'!DP$281</f>
        <v>0</v>
      </c>
      <c r="DQ17" s="187">
        <f>'월별 수익_운영'!DQ$281</f>
        <v>0</v>
      </c>
      <c r="DR17" s="187">
        <f>'월별 수익_운영'!DR$281</f>
        <v>0</v>
      </c>
      <c r="DS17" s="187">
        <f>'월별 수익_운영'!DS$281</f>
        <v>0</v>
      </c>
      <c r="DT17" s="187">
        <f>'월별 수익_운영'!DT$281</f>
        <v>0</v>
      </c>
      <c r="DU17" s="187">
        <f>'월별 수익_운영'!DU$281</f>
        <v>0</v>
      </c>
      <c r="DV17" s="187">
        <f>'월별 수익_운영'!DV$281</f>
        <v>0</v>
      </c>
    </row>
    <row r="18" spans="1:126" ht="4.95" customHeight="1" outlineLevel="1" x14ac:dyDescent="0.4">
      <c r="F18" s="186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7"/>
      <c r="BC18" s="187"/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7"/>
      <c r="BO18" s="187"/>
      <c r="BP18" s="187"/>
      <c r="BQ18" s="187"/>
      <c r="BR18" s="187"/>
      <c r="BS18" s="187"/>
      <c r="BT18" s="187"/>
      <c r="BU18" s="187"/>
      <c r="BV18" s="187"/>
      <c r="BW18" s="187"/>
      <c r="BX18" s="187"/>
      <c r="BY18" s="187"/>
      <c r="BZ18" s="187"/>
      <c r="CA18" s="187"/>
      <c r="CB18" s="187"/>
      <c r="CC18" s="187"/>
      <c r="CD18" s="187"/>
      <c r="CE18" s="187"/>
      <c r="CF18" s="187"/>
      <c r="CG18" s="187"/>
      <c r="CH18" s="187"/>
      <c r="CI18" s="187"/>
      <c r="CJ18" s="187"/>
      <c r="CK18" s="187"/>
      <c r="CL18" s="187"/>
      <c r="CM18" s="187"/>
      <c r="CN18" s="187"/>
      <c r="CO18" s="187"/>
      <c r="CP18" s="187"/>
      <c r="CQ18" s="187"/>
      <c r="CR18" s="187"/>
      <c r="CS18" s="187"/>
      <c r="CT18" s="187"/>
      <c r="CU18" s="187"/>
      <c r="CV18" s="187"/>
      <c r="CW18" s="187"/>
      <c r="CX18" s="187"/>
      <c r="CY18" s="187"/>
      <c r="CZ18" s="187"/>
      <c r="DA18" s="187"/>
      <c r="DB18" s="187"/>
      <c r="DC18" s="187"/>
      <c r="DD18" s="187"/>
      <c r="DE18" s="187"/>
      <c r="DF18" s="187"/>
      <c r="DG18" s="187"/>
      <c r="DH18" s="187"/>
      <c r="DI18" s="187"/>
      <c r="DJ18" s="187"/>
      <c r="DK18" s="187"/>
      <c r="DL18" s="187"/>
      <c r="DM18" s="187"/>
      <c r="DN18" s="187"/>
      <c r="DO18" s="187"/>
      <c r="DP18" s="187"/>
      <c r="DQ18" s="187"/>
      <c r="DR18" s="187"/>
      <c r="DS18" s="187"/>
      <c r="DT18" s="187"/>
      <c r="DU18" s="187"/>
      <c r="DV18" s="187"/>
    </row>
    <row r="19" spans="1:126" s="150" customFormat="1" outlineLevel="1" x14ac:dyDescent="0.4">
      <c r="A19" s="755"/>
      <c r="B19" s="150" t="s">
        <v>464</v>
      </c>
      <c r="F19" s="664">
        <f t="shared" ref="F19:AK19" si="16">SUM(F20:F36)</f>
        <v>30000</v>
      </c>
      <c r="G19" s="665">
        <f t="shared" si="16"/>
        <v>262841.76704666665</v>
      </c>
      <c r="H19" s="665">
        <f t="shared" si="16"/>
        <v>118133.31319434512</v>
      </c>
      <c r="I19" s="665">
        <f t="shared" si="16"/>
        <v>141044.14444392695</v>
      </c>
      <c r="J19" s="665">
        <f t="shared" si="16"/>
        <v>105018.11704666667</v>
      </c>
      <c r="K19" s="665">
        <f t="shared" si="16"/>
        <v>105018.11704666667</v>
      </c>
      <c r="L19" s="665">
        <f t="shared" si="16"/>
        <v>140979.24437655663</v>
      </c>
      <c r="M19" s="665">
        <f t="shared" si="16"/>
        <v>105018.11704666667</v>
      </c>
      <c r="N19" s="665">
        <f t="shared" si="16"/>
        <v>105018.11704666667</v>
      </c>
      <c r="O19" s="665">
        <f t="shared" si="16"/>
        <v>141340.52141825136</v>
      </c>
      <c r="P19" s="665">
        <f t="shared" si="16"/>
        <v>105018.11704666667</v>
      </c>
      <c r="Q19" s="665">
        <f t="shared" si="16"/>
        <v>291260.82749991311</v>
      </c>
      <c r="R19" s="665">
        <f t="shared" si="16"/>
        <v>171340.52141825136</v>
      </c>
      <c r="S19" s="665">
        <f t="shared" si="16"/>
        <v>234749.73809258334</v>
      </c>
      <c r="T19" s="665">
        <f t="shared" si="16"/>
        <v>224515.02492785084</v>
      </c>
      <c r="U19" s="665">
        <f t="shared" si="16"/>
        <v>221204.53372099868</v>
      </c>
      <c r="V19" s="665">
        <f t="shared" si="16"/>
        <v>185276.93809258335</v>
      </c>
      <c r="W19" s="665">
        <f t="shared" si="16"/>
        <v>185276.93809258335</v>
      </c>
      <c r="X19" s="665">
        <f t="shared" si="16"/>
        <v>220873.54337741007</v>
      </c>
      <c r="Y19" s="665">
        <f t="shared" si="16"/>
        <v>185276.93809258335</v>
      </c>
      <c r="Z19" s="665">
        <f t="shared" si="16"/>
        <v>185276.93809258335</v>
      </c>
      <c r="AA19" s="665">
        <f t="shared" si="16"/>
        <v>221698.85590080253</v>
      </c>
      <c r="AB19" s="665">
        <f t="shared" si="16"/>
        <v>185276.93809258335</v>
      </c>
      <c r="AC19" s="665">
        <f t="shared" si="16"/>
        <v>373015.79075563204</v>
      </c>
      <c r="AD19" s="665">
        <f t="shared" si="16"/>
        <v>251698.85590080253</v>
      </c>
      <c r="AE19" s="665">
        <f t="shared" si="16"/>
        <v>215085.66889275168</v>
      </c>
      <c r="AF19" s="665">
        <f t="shared" si="16"/>
        <v>229587.35572801917</v>
      </c>
      <c r="AG19" s="665">
        <f t="shared" si="16"/>
        <v>226375.29629001196</v>
      </c>
      <c r="AH19" s="665">
        <f t="shared" si="16"/>
        <v>190349.26889275169</v>
      </c>
      <c r="AI19" s="665">
        <f t="shared" si="16"/>
        <v>190349.26889275169</v>
      </c>
      <c r="AJ19" s="665">
        <f t="shared" si="16"/>
        <v>225979.40587905305</v>
      </c>
      <c r="AK19" s="665">
        <f t="shared" si="16"/>
        <v>190349.26889275169</v>
      </c>
      <c r="AL19" s="665">
        <f t="shared" ref="AL19:BQ19" si="17">SUM(AL20:AL36)</f>
        <v>190349.26889275169</v>
      </c>
      <c r="AM19" s="665">
        <f t="shared" si="17"/>
        <v>226771.18670097087</v>
      </c>
      <c r="AN19" s="665">
        <f t="shared" si="17"/>
        <v>190349.26889275169</v>
      </c>
      <c r="AO19" s="665">
        <f t="shared" si="17"/>
        <v>379434.6495446224</v>
      </c>
      <c r="AP19" s="665">
        <f t="shared" si="17"/>
        <v>256771.18670097087</v>
      </c>
      <c r="AQ19" s="665">
        <f t="shared" si="17"/>
        <v>195641.7963089234</v>
      </c>
      <c r="AR19" s="665">
        <f t="shared" si="17"/>
        <v>234879.88314419086</v>
      </c>
      <c r="AS19" s="665">
        <f t="shared" si="17"/>
        <v>231667.82370618367</v>
      </c>
      <c r="AT19" s="665">
        <f t="shared" si="17"/>
        <v>195641.7963089234</v>
      </c>
      <c r="AU19" s="665">
        <f t="shared" si="17"/>
        <v>195641.7963089234</v>
      </c>
      <c r="AV19" s="665">
        <f t="shared" si="17"/>
        <v>231271.93329522476</v>
      </c>
      <c r="AW19" s="665">
        <f t="shared" si="17"/>
        <v>195641.7963089234</v>
      </c>
      <c r="AX19" s="665">
        <f t="shared" si="17"/>
        <v>195641.7963089234</v>
      </c>
      <c r="AY19" s="665">
        <f t="shared" si="17"/>
        <v>232063.71411714258</v>
      </c>
      <c r="AZ19" s="665">
        <f t="shared" si="17"/>
        <v>195641.7963089234</v>
      </c>
      <c r="BA19" s="665">
        <f t="shared" si="17"/>
        <v>385924.0907286359</v>
      </c>
      <c r="BB19" s="665">
        <f t="shared" si="17"/>
        <v>262063.71411714258</v>
      </c>
      <c r="BC19" s="665">
        <f t="shared" si="17"/>
        <v>201164.86177341852</v>
      </c>
      <c r="BD19" s="665">
        <f t="shared" si="17"/>
        <v>240402.94860868601</v>
      </c>
      <c r="BE19" s="665">
        <f t="shared" si="17"/>
        <v>237190.8891706788</v>
      </c>
      <c r="BF19" s="665">
        <f t="shared" si="17"/>
        <v>201164.86177341852</v>
      </c>
      <c r="BG19" s="665">
        <f t="shared" si="17"/>
        <v>201164.86177341852</v>
      </c>
      <c r="BH19" s="665">
        <f t="shared" si="17"/>
        <v>237125.98910330847</v>
      </c>
      <c r="BI19" s="665">
        <f t="shared" si="17"/>
        <v>201164.86177341852</v>
      </c>
      <c r="BJ19" s="665">
        <f t="shared" si="17"/>
        <v>201164.86177341852</v>
      </c>
      <c r="BK19" s="665">
        <f t="shared" si="17"/>
        <v>237487.26614500323</v>
      </c>
      <c r="BL19" s="665">
        <f t="shared" si="17"/>
        <v>201164.86177341852</v>
      </c>
      <c r="BM19" s="665">
        <f t="shared" si="17"/>
        <v>328717.92441780126</v>
      </c>
      <c r="BN19" s="665">
        <f t="shared" si="17"/>
        <v>237487.26614500323</v>
      </c>
      <c r="BO19" s="665">
        <f t="shared" si="17"/>
        <v>206929.31042220356</v>
      </c>
      <c r="BP19" s="665">
        <f t="shared" si="17"/>
        <v>206929.31042220356</v>
      </c>
      <c r="BQ19" s="665">
        <f t="shared" si="17"/>
        <v>206929.31042220356</v>
      </c>
      <c r="BR19" s="665">
        <f t="shared" ref="BR19:CW19" si="18">SUM(BR20:BR36)</f>
        <v>206929.31042220356</v>
      </c>
      <c r="BS19" s="665">
        <f t="shared" si="18"/>
        <v>206929.31042220356</v>
      </c>
      <c r="BT19" s="665">
        <f t="shared" si="18"/>
        <v>206929.31042220356</v>
      </c>
      <c r="BU19" s="665">
        <f t="shared" si="18"/>
        <v>206929.31042220356</v>
      </c>
      <c r="BV19" s="665">
        <f t="shared" si="18"/>
        <v>206929.31042220356</v>
      </c>
      <c r="BW19" s="665">
        <f t="shared" si="18"/>
        <v>206929.31042220356</v>
      </c>
      <c r="BX19" s="665">
        <f t="shared" si="18"/>
        <v>206929.31042220356</v>
      </c>
      <c r="BY19" s="665">
        <f t="shared" si="18"/>
        <v>206929.31042220356</v>
      </c>
      <c r="BZ19" s="665">
        <f t="shared" si="18"/>
        <v>236929.31042220356</v>
      </c>
      <c r="CA19" s="665">
        <f t="shared" si="18"/>
        <v>212946.5160127143</v>
      </c>
      <c r="CB19" s="665">
        <f t="shared" si="18"/>
        <v>212946.5160127143</v>
      </c>
      <c r="CC19" s="665">
        <f t="shared" si="18"/>
        <v>212946.5160127143</v>
      </c>
      <c r="CD19" s="665">
        <f t="shared" si="18"/>
        <v>212946.5160127143</v>
      </c>
      <c r="CE19" s="665">
        <f t="shared" si="18"/>
        <v>212946.5160127143</v>
      </c>
      <c r="CF19" s="665">
        <f t="shared" si="18"/>
        <v>212946.5160127143</v>
      </c>
      <c r="CG19" s="665">
        <f t="shared" si="18"/>
        <v>212946.5160127143</v>
      </c>
      <c r="CH19" s="665">
        <f t="shared" si="18"/>
        <v>212946.5160127143</v>
      </c>
      <c r="CI19" s="665">
        <f t="shared" si="18"/>
        <v>212946.5160127143</v>
      </c>
      <c r="CJ19" s="665">
        <f t="shared" si="18"/>
        <v>212946.5160127143</v>
      </c>
      <c r="CK19" s="665">
        <f t="shared" si="18"/>
        <v>212946.5160127143</v>
      </c>
      <c r="CL19" s="665">
        <f t="shared" si="18"/>
        <v>242946.5160127143</v>
      </c>
      <c r="CM19" s="665">
        <f t="shared" si="18"/>
        <v>219228.40708222278</v>
      </c>
      <c r="CN19" s="665">
        <f t="shared" si="18"/>
        <v>219228.40708222278</v>
      </c>
      <c r="CO19" s="665">
        <f t="shared" si="18"/>
        <v>219228.40708222278</v>
      </c>
      <c r="CP19" s="665">
        <f t="shared" si="18"/>
        <v>219228.40708222278</v>
      </c>
      <c r="CQ19" s="665">
        <f t="shared" si="18"/>
        <v>219228.40708222278</v>
      </c>
      <c r="CR19" s="665">
        <f t="shared" si="18"/>
        <v>219228.40708222278</v>
      </c>
      <c r="CS19" s="665">
        <f t="shared" si="18"/>
        <v>219228.40708222278</v>
      </c>
      <c r="CT19" s="665">
        <f t="shared" si="18"/>
        <v>219228.40708222278</v>
      </c>
      <c r="CU19" s="665">
        <f t="shared" si="18"/>
        <v>219228.40708222278</v>
      </c>
      <c r="CV19" s="665">
        <f t="shared" si="18"/>
        <v>219228.40708222278</v>
      </c>
      <c r="CW19" s="665">
        <f t="shared" si="18"/>
        <v>219228.40708222278</v>
      </c>
      <c r="CX19" s="665">
        <f t="shared" ref="CX19:DV19" si="19">SUM(CX20:CX36)</f>
        <v>249228.40708222278</v>
      </c>
      <c r="CY19" s="665">
        <f t="shared" si="19"/>
        <v>225787.49440866828</v>
      </c>
      <c r="CZ19" s="665">
        <f t="shared" si="19"/>
        <v>225787.49440866828</v>
      </c>
      <c r="DA19" s="665">
        <f t="shared" si="19"/>
        <v>225787.49440866828</v>
      </c>
      <c r="DB19" s="665">
        <f t="shared" si="19"/>
        <v>225787.49440866828</v>
      </c>
      <c r="DC19" s="665">
        <f t="shared" si="19"/>
        <v>225787.49440866828</v>
      </c>
      <c r="DD19" s="665">
        <f t="shared" si="19"/>
        <v>225787.49440866828</v>
      </c>
      <c r="DE19" s="665">
        <f t="shared" si="19"/>
        <v>225787.49440866828</v>
      </c>
      <c r="DF19" s="665">
        <f t="shared" si="19"/>
        <v>225787.49440866828</v>
      </c>
      <c r="DG19" s="665">
        <f t="shared" si="19"/>
        <v>225787.49440866828</v>
      </c>
      <c r="DH19" s="665">
        <f t="shared" si="19"/>
        <v>225787.49440866828</v>
      </c>
      <c r="DI19" s="665">
        <f t="shared" si="19"/>
        <v>225787.49440866828</v>
      </c>
      <c r="DJ19" s="665">
        <f t="shared" si="19"/>
        <v>255787.49440866828</v>
      </c>
      <c r="DK19" s="665">
        <f t="shared" si="19"/>
        <v>232636.89983896693</v>
      </c>
      <c r="DL19" s="665">
        <f t="shared" si="19"/>
        <v>232636.89983896693</v>
      </c>
      <c r="DM19" s="665">
        <f t="shared" si="19"/>
        <v>232636.89983896693</v>
      </c>
      <c r="DN19" s="665">
        <f t="shared" si="19"/>
        <v>232636.89983896693</v>
      </c>
      <c r="DO19" s="665">
        <f t="shared" si="19"/>
        <v>232636.89983896693</v>
      </c>
      <c r="DP19" s="665">
        <f t="shared" si="19"/>
        <v>232636.89983896693</v>
      </c>
      <c r="DQ19" s="665">
        <f t="shared" si="19"/>
        <v>232636.89983896693</v>
      </c>
      <c r="DR19" s="665">
        <f t="shared" si="19"/>
        <v>232636.89983896693</v>
      </c>
      <c r="DS19" s="665">
        <f t="shared" si="19"/>
        <v>232636.89983896693</v>
      </c>
      <c r="DT19" s="665">
        <f t="shared" si="19"/>
        <v>232636.89983896693</v>
      </c>
      <c r="DU19" s="665">
        <f t="shared" si="19"/>
        <v>232636.89983896693</v>
      </c>
      <c r="DV19" s="665">
        <f t="shared" si="19"/>
        <v>232636.89983896693</v>
      </c>
    </row>
    <row r="20" spans="1:126" outlineLevel="1" x14ac:dyDescent="0.4">
      <c r="C20" s="21" t="s">
        <v>40</v>
      </c>
      <c r="F20" s="599">
        <f>'월별 비용_운영'!F$8</f>
        <v>0</v>
      </c>
      <c r="G20" s="187">
        <f>'월별 비용_운영'!G$8</f>
        <v>5500.0000000000009</v>
      </c>
      <c r="H20" s="187">
        <f>'월별 비용_운영'!H$8</f>
        <v>5500.0000000000009</v>
      </c>
      <c r="I20" s="187">
        <f>'월별 비용_운영'!I$8</f>
        <v>5500.0000000000009</v>
      </c>
      <c r="J20" s="187">
        <f>'월별 비용_운영'!J$8</f>
        <v>5500.0000000000009</v>
      </c>
      <c r="K20" s="187">
        <f>'월별 비용_운영'!K$8</f>
        <v>5500.0000000000009</v>
      </c>
      <c r="L20" s="187">
        <f>'월별 비용_운영'!L$8</f>
        <v>5500.0000000000009</v>
      </c>
      <c r="M20" s="187">
        <f>'월별 비용_운영'!M$8</f>
        <v>5500.0000000000009</v>
      </c>
      <c r="N20" s="187">
        <f>'월별 비용_운영'!N$8</f>
        <v>5500.0000000000009</v>
      </c>
      <c r="O20" s="187">
        <f>'월별 비용_운영'!O$8</f>
        <v>5500.0000000000009</v>
      </c>
      <c r="P20" s="187">
        <f>'월별 비용_운영'!P$8</f>
        <v>5500.0000000000009</v>
      </c>
      <c r="Q20" s="187">
        <f>'월별 비용_운영'!Q$8</f>
        <v>5500.0000000000009</v>
      </c>
      <c r="R20" s="187">
        <f>'월별 비용_운영'!R$8</f>
        <v>5500.0000000000009</v>
      </c>
      <c r="S20" s="187">
        <f>'월별 비용_운영'!S$8</f>
        <v>5500.0000000000009</v>
      </c>
      <c r="T20" s="187">
        <f>'월별 비용_운영'!T$8</f>
        <v>5500.0000000000009</v>
      </c>
      <c r="U20" s="187">
        <f>'월별 비용_운영'!U$8</f>
        <v>5500.0000000000009</v>
      </c>
      <c r="V20" s="187">
        <f>'월별 비용_운영'!V$8</f>
        <v>5500.0000000000009</v>
      </c>
      <c r="W20" s="187">
        <f>'월별 비용_운영'!W$8</f>
        <v>5500.0000000000009</v>
      </c>
      <c r="X20" s="187">
        <f>'월별 비용_운영'!X$8</f>
        <v>5500.0000000000009</v>
      </c>
      <c r="Y20" s="187">
        <f>'월별 비용_운영'!Y$8</f>
        <v>5500.0000000000009</v>
      </c>
      <c r="Z20" s="187">
        <f>'월별 비용_운영'!Z$8</f>
        <v>5500.0000000000009</v>
      </c>
      <c r="AA20" s="187">
        <f>'월별 비용_운영'!AA$8</f>
        <v>5500.0000000000009</v>
      </c>
      <c r="AB20" s="187">
        <f>'월별 비용_운영'!AB$8</f>
        <v>5500.0000000000009</v>
      </c>
      <c r="AC20" s="187">
        <f>'월별 비용_운영'!AC$8</f>
        <v>5500.0000000000009</v>
      </c>
      <c r="AD20" s="187">
        <f>'월별 비용_운영'!AD$8</f>
        <v>5500.0000000000009</v>
      </c>
      <c r="AE20" s="187">
        <f>'월별 비용_운영'!AE$8</f>
        <v>5500.0000000000009</v>
      </c>
      <c r="AF20" s="187">
        <f>'월별 비용_운영'!AF$8</f>
        <v>5500.0000000000009</v>
      </c>
      <c r="AG20" s="187">
        <f>'월별 비용_운영'!AG$8</f>
        <v>5500.0000000000009</v>
      </c>
      <c r="AH20" s="187">
        <f>'월별 비용_운영'!AH$8</f>
        <v>5500.0000000000009</v>
      </c>
      <c r="AI20" s="187">
        <f>'월별 비용_운영'!AI$8</f>
        <v>5500.0000000000009</v>
      </c>
      <c r="AJ20" s="187">
        <f>'월별 비용_운영'!AJ$8</f>
        <v>5500.0000000000009</v>
      </c>
      <c r="AK20" s="187">
        <f>'월별 비용_운영'!AK$8</f>
        <v>5500.0000000000009</v>
      </c>
      <c r="AL20" s="187">
        <f>'월별 비용_운영'!AL$8</f>
        <v>5500.0000000000009</v>
      </c>
      <c r="AM20" s="187">
        <f>'월별 비용_운영'!AM$8</f>
        <v>5500.0000000000009</v>
      </c>
      <c r="AN20" s="187">
        <f>'월별 비용_운영'!AN$8</f>
        <v>5500.0000000000009</v>
      </c>
      <c r="AO20" s="187">
        <f>'월별 비용_운영'!AO$8</f>
        <v>5500.0000000000009</v>
      </c>
      <c r="AP20" s="187">
        <f>'월별 비용_운영'!AP$8</f>
        <v>5500.0000000000009</v>
      </c>
      <c r="AQ20" s="187">
        <f>'월별 비용_운영'!AQ$8</f>
        <v>5500.0000000000009</v>
      </c>
      <c r="AR20" s="187">
        <f>'월별 비용_운영'!AR$8</f>
        <v>5500.0000000000009</v>
      </c>
      <c r="AS20" s="187">
        <f>'월별 비용_운영'!AS$8</f>
        <v>5500.0000000000009</v>
      </c>
      <c r="AT20" s="187">
        <f>'월별 비용_운영'!AT$8</f>
        <v>5500.0000000000009</v>
      </c>
      <c r="AU20" s="187">
        <f>'월별 비용_운영'!AU$8</f>
        <v>5500.0000000000009</v>
      </c>
      <c r="AV20" s="187">
        <f>'월별 비용_운영'!AV$8</f>
        <v>5500.0000000000009</v>
      </c>
      <c r="AW20" s="187">
        <f>'월별 비용_운영'!AW$8</f>
        <v>5500.0000000000009</v>
      </c>
      <c r="AX20" s="187">
        <f>'월별 비용_운영'!AX$8</f>
        <v>5500.0000000000009</v>
      </c>
      <c r="AY20" s="187">
        <f>'월별 비용_운영'!AY$8</f>
        <v>5500.0000000000009</v>
      </c>
      <c r="AZ20" s="187">
        <f>'월별 비용_운영'!AZ$8</f>
        <v>5500.0000000000009</v>
      </c>
      <c r="BA20" s="187">
        <f>'월별 비용_운영'!BA$8</f>
        <v>5500.0000000000009</v>
      </c>
      <c r="BB20" s="187">
        <f>'월별 비용_운영'!BB$8</f>
        <v>5500.0000000000009</v>
      </c>
      <c r="BC20" s="187">
        <f>'월별 비용_운영'!BC$8</f>
        <v>5500.0000000000009</v>
      </c>
      <c r="BD20" s="187">
        <f>'월별 비용_운영'!BD$8</f>
        <v>5500.0000000000009</v>
      </c>
      <c r="BE20" s="187">
        <f>'월별 비용_운영'!BE$8</f>
        <v>5500.0000000000009</v>
      </c>
      <c r="BF20" s="187">
        <f>'월별 비용_운영'!BF$8</f>
        <v>5500.0000000000009</v>
      </c>
      <c r="BG20" s="187">
        <f>'월별 비용_운영'!BG$8</f>
        <v>5500.0000000000009</v>
      </c>
      <c r="BH20" s="187">
        <f>'월별 비용_운영'!BH$8</f>
        <v>5500.0000000000009</v>
      </c>
      <c r="BI20" s="187">
        <f>'월별 비용_운영'!BI$8</f>
        <v>5500.0000000000009</v>
      </c>
      <c r="BJ20" s="187">
        <f>'월별 비용_운영'!BJ$8</f>
        <v>5500.0000000000009</v>
      </c>
      <c r="BK20" s="187">
        <f>'월별 비용_운영'!BK$8</f>
        <v>5500.0000000000009</v>
      </c>
      <c r="BL20" s="187">
        <f>'월별 비용_운영'!BL$8</f>
        <v>5500.0000000000009</v>
      </c>
      <c r="BM20" s="187">
        <f>'월별 비용_운영'!BM$8</f>
        <v>5500.0000000000009</v>
      </c>
      <c r="BN20" s="187">
        <f>'월별 비용_운영'!BN$8</f>
        <v>5500.0000000000009</v>
      </c>
      <c r="BO20" s="187">
        <f>'월별 비용_운영'!BO$8</f>
        <v>5500.0000000000009</v>
      </c>
      <c r="BP20" s="187">
        <f>'월별 비용_운영'!BP$8</f>
        <v>5500.0000000000009</v>
      </c>
      <c r="BQ20" s="187">
        <f>'월별 비용_운영'!BQ$8</f>
        <v>5500.0000000000009</v>
      </c>
      <c r="BR20" s="187">
        <f>'월별 비용_운영'!BR$8</f>
        <v>5500.0000000000009</v>
      </c>
      <c r="BS20" s="187">
        <f>'월별 비용_운영'!BS$8</f>
        <v>5500.0000000000009</v>
      </c>
      <c r="BT20" s="187">
        <f>'월별 비용_운영'!BT$8</f>
        <v>5500.0000000000009</v>
      </c>
      <c r="BU20" s="187">
        <f>'월별 비용_운영'!BU$8</f>
        <v>5500.0000000000009</v>
      </c>
      <c r="BV20" s="187">
        <f>'월별 비용_운영'!BV$8</f>
        <v>5500.0000000000009</v>
      </c>
      <c r="BW20" s="187">
        <f>'월별 비용_운영'!BW$8</f>
        <v>5500.0000000000009</v>
      </c>
      <c r="BX20" s="187">
        <f>'월별 비용_운영'!BX$8</f>
        <v>5500.0000000000009</v>
      </c>
      <c r="BY20" s="187">
        <f>'월별 비용_운영'!BY$8</f>
        <v>5500.0000000000009</v>
      </c>
      <c r="BZ20" s="187">
        <f>'월별 비용_운영'!BZ$8</f>
        <v>5500.0000000000009</v>
      </c>
      <c r="CA20" s="187">
        <f>'월별 비용_운영'!CA$8</f>
        <v>5500.0000000000009</v>
      </c>
      <c r="CB20" s="187">
        <f>'월별 비용_운영'!CB$8</f>
        <v>5500.0000000000009</v>
      </c>
      <c r="CC20" s="187">
        <f>'월별 비용_운영'!CC$8</f>
        <v>5500.0000000000009</v>
      </c>
      <c r="CD20" s="187">
        <f>'월별 비용_운영'!CD$8</f>
        <v>5500.0000000000009</v>
      </c>
      <c r="CE20" s="187">
        <f>'월별 비용_운영'!CE$8</f>
        <v>5500.0000000000009</v>
      </c>
      <c r="CF20" s="187">
        <f>'월별 비용_운영'!CF$8</f>
        <v>5500.0000000000009</v>
      </c>
      <c r="CG20" s="187">
        <f>'월별 비용_운영'!CG$8</f>
        <v>5500.0000000000009</v>
      </c>
      <c r="CH20" s="187">
        <f>'월별 비용_운영'!CH$8</f>
        <v>5500.0000000000009</v>
      </c>
      <c r="CI20" s="187">
        <f>'월별 비용_운영'!CI$8</f>
        <v>5500.0000000000009</v>
      </c>
      <c r="CJ20" s="187">
        <f>'월별 비용_운영'!CJ$8</f>
        <v>5500.0000000000009</v>
      </c>
      <c r="CK20" s="187">
        <f>'월별 비용_운영'!CK$8</f>
        <v>5500.0000000000009</v>
      </c>
      <c r="CL20" s="187">
        <f>'월별 비용_운영'!CL$8</f>
        <v>5500.0000000000009</v>
      </c>
      <c r="CM20" s="187">
        <f>'월별 비용_운영'!CM$8</f>
        <v>5500.0000000000009</v>
      </c>
      <c r="CN20" s="187">
        <f>'월별 비용_운영'!CN$8</f>
        <v>5500.0000000000009</v>
      </c>
      <c r="CO20" s="187">
        <f>'월별 비용_운영'!CO$8</f>
        <v>5500.0000000000009</v>
      </c>
      <c r="CP20" s="187">
        <f>'월별 비용_운영'!CP$8</f>
        <v>5500.0000000000009</v>
      </c>
      <c r="CQ20" s="187">
        <f>'월별 비용_운영'!CQ$8</f>
        <v>5500.0000000000009</v>
      </c>
      <c r="CR20" s="187">
        <f>'월별 비용_운영'!CR$8</f>
        <v>5500.0000000000009</v>
      </c>
      <c r="CS20" s="187">
        <f>'월별 비용_운영'!CS$8</f>
        <v>5500.0000000000009</v>
      </c>
      <c r="CT20" s="187">
        <f>'월별 비용_운영'!CT$8</f>
        <v>5500.0000000000009</v>
      </c>
      <c r="CU20" s="187">
        <f>'월별 비용_운영'!CU$8</f>
        <v>5500.0000000000009</v>
      </c>
      <c r="CV20" s="187">
        <f>'월별 비용_운영'!CV$8</f>
        <v>5500.0000000000009</v>
      </c>
      <c r="CW20" s="187">
        <f>'월별 비용_운영'!CW$8</f>
        <v>5500.0000000000009</v>
      </c>
      <c r="CX20" s="187">
        <f>'월별 비용_운영'!CX$8</f>
        <v>5500.0000000000009</v>
      </c>
      <c r="CY20" s="187">
        <f>'월별 비용_운영'!CY$8</f>
        <v>5500.0000000000009</v>
      </c>
      <c r="CZ20" s="187">
        <f>'월별 비용_운영'!CZ$8</f>
        <v>5500.0000000000009</v>
      </c>
      <c r="DA20" s="187">
        <f>'월별 비용_운영'!DA$8</f>
        <v>5500.0000000000009</v>
      </c>
      <c r="DB20" s="187">
        <f>'월별 비용_운영'!DB$8</f>
        <v>5500.0000000000009</v>
      </c>
      <c r="DC20" s="187">
        <f>'월별 비용_운영'!DC$8</f>
        <v>5500.0000000000009</v>
      </c>
      <c r="DD20" s="187">
        <f>'월별 비용_운영'!DD$8</f>
        <v>5500.0000000000009</v>
      </c>
      <c r="DE20" s="187">
        <f>'월별 비용_운영'!DE$8</f>
        <v>5500.0000000000009</v>
      </c>
      <c r="DF20" s="187">
        <f>'월별 비용_운영'!DF$8</f>
        <v>5500.0000000000009</v>
      </c>
      <c r="DG20" s="187">
        <f>'월별 비용_운영'!DG$8</f>
        <v>5500.0000000000009</v>
      </c>
      <c r="DH20" s="187">
        <f>'월별 비용_운영'!DH$8</f>
        <v>5500.0000000000009</v>
      </c>
      <c r="DI20" s="187">
        <f>'월별 비용_운영'!DI$8</f>
        <v>5500.0000000000009</v>
      </c>
      <c r="DJ20" s="187">
        <f>'월별 비용_운영'!DJ$8</f>
        <v>5500.0000000000009</v>
      </c>
      <c r="DK20" s="187">
        <f>'월별 비용_운영'!DK$8</f>
        <v>5500.0000000000009</v>
      </c>
      <c r="DL20" s="187">
        <f>'월별 비용_운영'!DL$8</f>
        <v>5500.0000000000009</v>
      </c>
      <c r="DM20" s="187">
        <f>'월별 비용_운영'!DM$8</f>
        <v>5500.0000000000009</v>
      </c>
      <c r="DN20" s="187">
        <f>'월별 비용_운영'!DN$8</f>
        <v>5500.0000000000009</v>
      </c>
      <c r="DO20" s="187">
        <f>'월별 비용_운영'!DO$8</f>
        <v>5500.0000000000009</v>
      </c>
      <c r="DP20" s="187">
        <f>'월별 비용_운영'!DP$8</f>
        <v>5500.0000000000009</v>
      </c>
      <c r="DQ20" s="187">
        <f>'월별 비용_운영'!DQ$8</f>
        <v>5500.0000000000009</v>
      </c>
      <c r="DR20" s="187">
        <f>'월별 비용_운영'!DR$8</f>
        <v>5500.0000000000009</v>
      </c>
      <c r="DS20" s="187">
        <f>'월별 비용_운영'!DS$8</f>
        <v>5500.0000000000009</v>
      </c>
      <c r="DT20" s="187">
        <f>'월별 비용_운영'!DT$8</f>
        <v>5500.0000000000009</v>
      </c>
      <c r="DU20" s="187">
        <f>'월별 비용_운영'!DU$8</f>
        <v>5500.0000000000009</v>
      </c>
      <c r="DV20" s="187">
        <f>'월별 비용_운영'!DV$8</f>
        <v>5500.0000000000009</v>
      </c>
    </row>
    <row r="21" spans="1:126" outlineLevel="1" x14ac:dyDescent="0.4">
      <c r="C21" s="21" t="s">
        <v>41</v>
      </c>
      <c r="F21" s="586">
        <f>'월별 비용_운영'!F$9</f>
        <v>0</v>
      </c>
      <c r="G21" s="187">
        <f>'월별 비용_운영'!G$9</f>
        <v>54607.718962500003</v>
      </c>
      <c r="H21" s="187">
        <f>'월별 비용_운영'!H$9</f>
        <v>54607.718962500003</v>
      </c>
      <c r="I21" s="187">
        <f>'월별 비용_운영'!I$9</f>
        <v>54607.718962500003</v>
      </c>
      <c r="J21" s="187">
        <f>'월별 비용_운영'!J$9</f>
        <v>54607.718962500003</v>
      </c>
      <c r="K21" s="187">
        <f>'월별 비용_운영'!K$9</f>
        <v>54607.718962500003</v>
      </c>
      <c r="L21" s="187">
        <f>'월별 비용_운영'!L$9</f>
        <v>54607.718962500003</v>
      </c>
      <c r="M21" s="187">
        <f>'월별 비용_운영'!M$9</f>
        <v>54607.718962500003</v>
      </c>
      <c r="N21" s="187">
        <f>'월별 비용_운영'!N$9</f>
        <v>54607.718962500003</v>
      </c>
      <c r="O21" s="187">
        <f>'월별 비용_운영'!O$9</f>
        <v>54607.718962500003</v>
      </c>
      <c r="P21" s="187">
        <f>'월별 비용_운영'!P$9</f>
        <v>54607.718962500003</v>
      </c>
      <c r="Q21" s="187">
        <f>'월별 비용_운영'!Q$9</f>
        <v>54607.718962500003</v>
      </c>
      <c r="R21" s="187">
        <f>'월별 비용_운영'!R$9</f>
        <v>54607.718962500003</v>
      </c>
      <c r="S21" s="187">
        <f>'월별 비용_운영'!S$9</f>
        <v>55699.873341750004</v>
      </c>
      <c r="T21" s="187">
        <f>'월별 비용_운영'!T$9</f>
        <v>55699.873341750004</v>
      </c>
      <c r="U21" s="187">
        <f>'월별 비용_운영'!U$9</f>
        <v>55699.873341750004</v>
      </c>
      <c r="V21" s="187">
        <f>'월별 비용_운영'!V$9</f>
        <v>55699.873341750004</v>
      </c>
      <c r="W21" s="187">
        <f>'월별 비용_운영'!W$9</f>
        <v>55699.873341750004</v>
      </c>
      <c r="X21" s="187">
        <f>'월별 비용_운영'!X$9</f>
        <v>55699.873341750004</v>
      </c>
      <c r="Y21" s="187">
        <f>'월별 비용_운영'!Y$9</f>
        <v>55699.873341750004</v>
      </c>
      <c r="Z21" s="187">
        <f>'월별 비용_운영'!Z$9</f>
        <v>55699.873341750004</v>
      </c>
      <c r="AA21" s="187">
        <f>'월별 비용_운영'!AA$9</f>
        <v>55699.873341750004</v>
      </c>
      <c r="AB21" s="187">
        <f>'월별 비용_운영'!AB$9</f>
        <v>55699.873341750004</v>
      </c>
      <c r="AC21" s="187">
        <f>'월별 비용_운영'!AC$9</f>
        <v>55699.873341750004</v>
      </c>
      <c r="AD21" s="187">
        <f>'월별 비용_운영'!AD$9</f>
        <v>55699.873341750004</v>
      </c>
      <c r="AE21" s="187">
        <f>'월별 비용_운영'!AE$9</f>
        <v>56813.870808585008</v>
      </c>
      <c r="AF21" s="187">
        <f>'월별 비용_운영'!AF$9</f>
        <v>56813.870808585008</v>
      </c>
      <c r="AG21" s="187">
        <f>'월별 비용_운영'!AG$9</f>
        <v>56813.870808585008</v>
      </c>
      <c r="AH21" s="187">
        <f>'월별 비용_운영'!AH$9</f>
        <v>56813.870808585008</v>
      </c>
      <c r="AI21" s="187">
        <f>'월별 비용_운영'!AI$9</f>
        <v>56813.870808585008</v>
      </c>
      <c r="AJ21" s="187">
        <f>'월별 비용_운영'!AJ$9</f>
        <v>56813.870808585008</v>
      </c>
      <c r="AK21" s="187">
        <f>'월별 비용_운영'!AK$9</f>
        <v>56813.870808585008</v>
      </c>
      <c r="AL21" s="187">
        <f>'월별 비용_운영'!AL$9</f>
        <v>56813.870808585008</v>
      </c>
      <c r="AM21" s="187">
        <f>'월별 비용_운영'!AM$9</f>
        <v>56813.870808585008</v>
      </c>
      <c r="AN21" s="187">
        <f>'월별 비용_운영'!AN$9</f>
        <v>56813.870808585008</v>
      </c>
      <c r="AO21" s="187">
        <f>'월별 비용_운영'!AO$9</f>
        <v>56813.870808585008</v>
      </c>
      <c r="AP21" s="187">
        <f>'월별 비용_운영'!AP$9</f>
        <v>56813.870808585008</v>
      </c>
      <c r="AQ21" s="187">
        <f>'월별 비용_운영'!AQ$9</f>
        <v>57950.148224756711</v>
      </c>
      <c r="AR21" s="187">
        <f>'월별 비용_운영'!AR$9</f>
        <v>57950.148224756711</v>
      </c>
      <c r="AS21" s="187">
        <f>'월별 비용_운영'!AS$9</f>
        <v>57950.148224756711</v>
      </c>
      <c r="AT21" s="187">
        <f>'월별 비용_운영'!AT$9</f>
        <v>57950.148224756711</v>
      </c>
      <c r="AU21" s="187">
        <f>'월별 비용_운영'!AU$9</f>
        <v>57950.148224756711</v>
      </c>
      <c r="AV21" s="187">
        <f>'월별 비용_운영'!AV$9</f>
        <v>57950.148224756711</v>
      </c>
      <c r="AW21" s="187">
        <f>'월별 비용_운영'!AW$9</f>
        <v>57950.148224756711</v>
      </c>
      <c r="AX21" s="187">
        <f>'월별 비용_운영'!AX$9</f>
        <v>57950.148224756711</v>
      </c>
      <c r="AY21" s="187">
        <f>'월별 비용_운영'!AY$9</f>
        <v>57950.148224756711</v>
      </c>
      <c r="AZ21" s="187">
        <f>'월별 비용_운영'!AZ$9</f>
        <v>57950.148224756711</v>
      </c>
      <c r="BA21" s="187">
        <f>'월별 비용_운영'!BA$9</f>
        <v>57950.148224756711</v>
      </c>
      <c r="BB21" s="187">
        <f>'월별 비용_운영'!BB$9</f>
        <v>57950.148224756711</v>
      </c>
      <c r="BC21" s="187">
        <f>'월별 비용_운영'!BC$9</f>
        <v>59109.151189251847</v>
      </c>
      <c r="BD21" s="187">
        <f>'월별 비용_운영'!BD$9</f>
        <v>59109.151189251847</v>
      </c>
      <c r="BE21" s="187">
        <f>'월별 비용_운영'!BE$9</f>
        <v>59109.151189251847</v>
      </c>
      <c r="BF21" s="187">
        <f>'월별 비용_운영'!BF$9</f>
        <v>59109.151189251847</v>
      </c>
      <c r="BG21" s="187">
        <f>'월별 비용_운영'!BG$9</f>
        <v>59109.151189251847</v>
      </c>
      <c r="BH21" s="187">
        <f>'월별 비용_운영'!BH$9</f>
        <v>59109.151189251847</v>
      </c>
      <c r="BI21" s="187">
        <f>'월별 비용_운영'!BI$9</f>
        <v>59109.151189251847</v>
      </c>
      <c r="BJ21" s="187">
        <f>'월별 비용_운영'!BJ$9</f>
        <v>59109.151189251847</v>
      </c>
      <c r="BK21" s="187">
        <f>'월별 비용_운영'!BK$9</f>
        <v>59109.151189251847</v>
      </c>
      <c r="BL21" s="187">
        <f>'월별 비용_운영'!BL$9</f>
        <v>59109.151189251847</v>
      </c>
      <c r="BM21" s="187">
        <f>'월별 비용_운영'!BM$9</f>
        <v>59109.151189251847</v>
      </c>
      <c r="BN21" s="187">
        <f>'월별 비용_운영'!BN$9</f>
        <v>59109.151189251847</v>
      </c>
      <c r="BO21" s="187">
        <f>'월별 비용_운영'!BO$9</f>
        <v>60291.334213036884</v>
      </c>
      <c r="BP21" s="187">
        <f>'월별 비용_운영'!BP$9</f>
        <v>60291.334213036884</v>
      </c>
      <c r="BQ21" s="187">
        <f>'월별 비용_운영'!BQ$9</f>
        <v>60291.334213036884</v>
      </c>
      <c r="BR21" s="187">
        <f>'월별 비용_운영'!BR$9</f>
        <v>60291.334213036884</v>
      </c>
      <c r="BS21" s="187">
        <f>'월별 비용_운영'!BS$9</f>
        <v>60291.334213036884</v>
      </c>
      <c r="BT21" s="187">
        <f>'월별 비용_운영'!BT$9</f>
        <v>60291.334213036884</v>
      </c>
      <c r="BU21" s="187">
        <f>'월별 비용_운영'!BU$9</f>
        <v>60291.334213036884</v>
      </c>
      <c r="BV21" s="187">
        <f>'월별 비용_운영'!BV$9</f>
        <v>60291.334213036884</v>
      </c>
      <c r="BW21" s="187">
        <f>'월별 비용_운영'!BW$9</f>
        <v>60291.334213036884</v>
      </c>
      <c r="BX21" s="187">
        <f>'월별 비용_운영'!BX$9</f>
        <v>60291.334213036884</v>
      </c>
      <c r="BY21" s="187">
        <f>'월별 비용_운영'!BY$9</f>
        <v>60291.334213036884</v>
      </c>
      <c r="BZ21" s="187">
        <f>'월별 비용_운영'!BZ$9</f>
        <v>60291.334213036884</v>
      </c>
      <c r="CA21" s="187">
        <f>'월별 비용_운영'!CA$9</f>
        <v>61497.160897297625</v>
      </c>
      <c r="CB21" s="187">
        <f>'월별 비용_운영'!CB$9</f>
        <v>61497.160897297625</v>
      </c>
      <c r="CC21" s="187">
        <f>'월별 비용_운영'!CC$9</f>
        <v>61497.160897297625</v>
      </c>
      <c r="CD21" s="187">
        <f>'월별 비용_운영'!CD$9</f>
        <v>61497.160897297625</v>
      </c>
      <c r="CE21" s="187">
        <f>'월별 비용_운영'!CE$9</f>
        <v>61497.160897297625</v>
      </c>
      <c r="CF21" s="187">
        <f>'월별 비용_운영'!CF$9</f>
        <v>61497.160897297625</v>
      </c>
      <c r="CG21" s="187">
        <f>'월별 비용_운영'!CG$9</f>
        <v>61497.160897297625</v>
      </c>
      <c r="CH21" s="187">
        <f>'월별 비용_운영'!CH$9</f>
        <v>61497.160897297625</v>
      </c>
      <c r="CI21" s="187">
        <f>'월별 비용_운영'!CI$9</f>
        <v>61497.160897297625</v>
      </c>
      <c r="CJ21" s="187">
        <f>'월별 비용_운영'!CJ$9</f>
        <v>61497.160897297625</v>
      </c>
      <c r="CK21" s="187">
        <f>'월별 비용_운영'!CK$9</f>
        <v>61497.160897297625</v>
      </c>
      <c r="CL21" s="187">
        <f>'월별 비용_운영'!CL$9</f>
        <v>61497.160897297625</v>
      </c>
      <c r="CM21" s="187">
        <f>'월별 비용_운영'!CM$9</f>
        <v>62727.104115243579</v>
      </c>
      <c r="CN21" s="187">
        <f>'월별 비용_운영'!CN$9</f>
        <v>62727.104115243579</v>
      </c>
      <c r="CO21" s="187">
        <f>'월별 비용_운영'!CO$9</f>
        <v>62727.104115243579</v>
      </c>
      <c r="CP21" s="187">
        <f>'월별 비용_운영'!CP$9</f>
        <v>62727.104115243579</v>
      </c>
      <c r="CQ21" s="187">
        <f>'월별 비용_운영'!CQ$9</f>
        <v>62727.104115243579</v>
      </c>
      <c r="CR21" s="187">
        <f>'월별 비용_운영'!CR$9</f>
        <v>62727.104115243579</v>
      </c>
      <c r="CS21" s="187">
        <f>'월별 비용_운영'!CS$9</f>
        <v>62727.104115243579</v>
      </c>
      <c r="CT21" s="187">
        <f>'월별 비용_운영'!CT$9</f>
        <v>62727.104115243579</v>
      </c>
      <c r="CU21" s="187">
        <f>'월별 비용_운영'!CU$9</f>
        <v>62727.104115243579</v>
      </c>
      <c r="CV21" s="187">
        <f>'월별 비용_운영'!CV$9</f>
        <v>62727.104115243579</v>
      </c>
      <c r="CW21" s="187">
        <f>'월별 비용_운영'!CW$9</f>
        <v>62727.104115243579</v>
      </c>
      <c r="CX21" s="187">
        <f>'월별 비용_운영'!CX$9</f>
        <v>62727.104115243579</v>
      </c>
      <c r="CY21" s="187">
        <f>'월별 비용_운영'!CY$9</f>
        <v>63981.646197548449</v>
      </c>
      <c r="CZ21" s="187">
        <f>'월별 비용_운영'!CZ$9</f>
        <v>63981.646197548449</v>
      </c>
      <c r="DA21" s="187">
        <f>'월별 비용_운영'!DA$9</f>
        <v>63981.646197548449</v>
      </c>
      <c r="DB21" s="187">
        <f>'월별 비용_운영'!DB$9</f>
        <v>63981.646197548449</v>
      </c>
      <c r="DC21" s="187">
        <f>'월별 비용_운영'!DC$9</f>
        <v>63981.646197548449</v>
      </c>
      <c r="DD21" s="187">
        <f>'월별 비용_운영'!DD$9</f>
        <v>63981.646197548449</v>
      </c>
      <c r="DE21" s="187">
        <f>'월별 비용_운영'!DE$9</f>
        <v>63981.646197548449</v>
      </c>
      <c r="DF21" s="187">
        <f>'월별 비용_운영'!DF$9</f>
        <v>63981.646197548449</v>
      </c>
      <c r="DG21" s="187">
        <f>'월별 비용_운영'!DG$9</f>
        <v>63981.646197548449</v>
      </c>
      <c r="DH21" s="187">
        <f>'월별 비용_운영'!DH$9</f>
        <v>63981.646197548449</v>
      </c>
      <c r="DI21" s="187">
        <f>'월별 비용_운영'!DI$9</f>
        <v>63981.646197548449</v>
      </c>
      <c r="DJ21" s="187">
        <f>'월별 비용_운영'!DJ$9</f>
        <v>63981.646197548449</v>
      </c>
      <c r="DK21" s="187">
        <f>'월별 비용_운영'!DK$9</f>
        <v>65261.279121499421</v>
      </c>
      <c r="DL21" s="187">
        <f>'월별 비용_운영'!DL$9</f>
        <v>65261.279121499421</v>
      </c>
      <c r="DM21" s="187">
        <f>'월별 비용_운영'!DM$9</f>
        <v>65261.279121499421</v>
      </c>
      <c r="DN21" s="187">
        <f>'월별 비용_운영'!DN$9</f>
        <v>65261.279121499421</v>
      </c>
      <c r="DO21" s="187">
        <f>'월별 비용_운영'!DO$9</f>
        <v>65261.279121499421</v>
      </c>
      <c r="DP21" s="187">
        <f>'월별 비용_운영'!DP$9</f>
        <v>65261.279121499421</v>
      </c>
      <c r="DQ21" s="187">
        <f>'월별 비용_운영'!DQ$9</f>
        <v>65261.279121499421</v>
      </c>
      <c r="DR21" s="187">
        <f>'월별 비용_운영'!DR$9</f>
        <v>65261.279121499421</v>
      </c>
      <c r="DS21" s="187">
        <f>'월별 비용_운영'!DS$9</f>
        <v>65261.279121499421</v>
      </c>
      <c r="DT21" s="187">
        <f>'월별 비용_운영'!DT$9</f>
        <v>65261.279121499421</v>
      </c>
      <c r="DU21" s="187">
        <f>'월별 비용_운영'!DU$9</f>
        <v>65261.279121499421</v>
      </c>
      <c r="DV21" s="187">
        <f>'월별 비용_운영'!DV$9</f>
        <v>65261.279121499421</v>
      </c>
    </row>
    <row r="22" spans="1:126" outlineLevel="1" x14ac:dyDescent="0.4">
      <c r="C22" s="21" t="s">
        <v>42</v>
      </c>
      <c r="F22" s="586">
        <f>'월별 비용_운영'!F$10</f>
        <v>0</v>
      </c>
      <c r="G22" s="187">
        <f>'월별 비용_운영'!G$10</f>
        <v>0</v>
      </c>
      <c r="H22" s="187">
        <f>'월별 비용_운영'!H$10</f>
        <v>0</v>
      </c>
      <c r="I22" s="187">
        <f>'월별 비용_운영'!I$10</f>
        <v>0</v>
      </c>
      <c r="J22" s="187">
        <f>'월별 비용_운영'!J$10</f>
        <v>0</v>
      </c>
      <c r="K22" s="187">
        <f>'월별 비용_운영'!K$10</f>
        <v>0</v>
      </c>
      <c r="L22" s="187">
        <f>'월별 비용_운영'!L$10</f>
        <v>0</v>
      </c>
      <c r="M22" s="187">
        <f>'월별 비용_운영'!M$10</f>
        <v>0</v>
      </c>
      <c r="N22" s="187">
        <f>'월별 비용_운영'!N$10</f>
        <v>0</v>
      </c>
      <c r="O22" s="187">
        <f>'월별 비용_운영'!O$10</f>
        <v>0</v>
      </c>
      <c r="P22" s="187">
        <f>'월별 비용_운영'!P$10</f>
        <v>0</v>
      </c>
      <c r="Q22" s="187">
        <f>'월별 비용_운영'!Q$10</f>
        <v>0</v>
      </c>
      <c r="R22" s="187">
        <f>'월별 비용_운영'!R$10</f>
        <v>0</v>
      </c>
      <c r="S22" s="187">
        <f>'월별 비용_운영'!S$10</f>
        <v>79166.666666666672</v>
      </c>
      <c r="T22" s="187">
        <f>'월별 비용_운영'!T$10</f>
        <v>79166.666666666672</v>
      </c>
      <c r="U22" s="187">
        <f>'월별 비용_운영'!U$10</f>
        <v>79166.666666666672</v>
      </c>
      <c r="V22" s="187">
        <f>'월별 비용_운영'!V$10</f>
        <v>79166.666666666672</v>
      </c>
      <c r="W22" s="187">
        <f>'월별 비용_운영'!W$10</f>
        <v>79166.666666666672</v>
      </c>
      <c r="X22" s="187">
        <f>'월별 비용_운영'!X$10</f>
        <v>79166.666666666672</v>
      </c>
      <c r="Y22" s="187">
        <f>'월별 비용_운영'!Y$10</f>
        <v>79166.666666666672</v>
      </c>
      <c r="Z22" s="187">
        <f>'월별 비용_운영'!Z$10</f>
        <v>79166.666666666672</v>
      </c>
      <c r="AA22" s="187">
        <f>'월별 비용_운영'!AA$10</f>
        <v>79166.666666666672</v>
      </c>
      <c r="AB22" s="187">
        <f>'월별 비용_운영'!AB$10</f>
        <v>79166.666666666672</v>
      </c>
      <c r="AC22" s="187">
        <f>'월별 비용_운영'!AC$10</f>
        <v>79166.666666666672</v>
      </c>
      <c r="AD22" s="187">
        <f>'월별 비용_운영'!AD$10</f>
        <v>79166.666666666672</v>
      </c>
      <c r="AE22" s="187">
        <f>'월별 비용_운영'!AE$10</f>
        <v>83125.000000000015</v>
      </c>
      <c r="AF22" s="187">
        <f>'월별 비용_운영'!AF$10</f>
        <v>83125.000000000015</v>
      </c>
      <c r="AG22" s="187">
        <f>'월별 비용_운영'!AG$10</f>
        <v>83125.000000000015</v>
      </c>
      <c r="AH22" s="187">
        <f>'월별 비용_운영'!AH$10</f>
        <v>83125.000000000015</v>
      </c>
      <c r="AI22" s="187">
        <f>'월별 비용_운영'!AI$10</f>
        <v>83125.000000000015</v>
      </c>
      <c r="AJ22" s="187">
        <f>'월별 비용_운영'!AJ$10</f>
        <v>83125.000000000015</v>
      </c>
      <c r="AK22" s="187">
        <f>'월별 비용_운영'!AK$10</f>
        <v>83125.000000000015</v>
      </c>
      <c r="AL22" s="187">
        <f>'월별 비용_운영'!AL$10</f>
        <v>83125.000000000015</v>
      </c>
      <c r="AM22" s="187">
        <f>'월별 비용_운영'!AM$10</f>
        <v>83125.000000000015</v>
      </c>
      <c r="AN22" s="187">
        <f>'월별 비용_운영'!AN$10</f>
        <v>83125.000000000015</v>
      </c>
      <c r="AO22" s="187">
        <f>'월별 비용_운영'!AO$10</f>
        <v>83125.000000000015</v>
      </c>
      <c r="AP22" s="187">
        <f>'월별 비용_운영'!AP$10</f>
        <v>83125.000000000015</v>
      </c>
      <c r="AQ22" s="187">
        <f>'월별 비용_운영'!AQ$10</f>
        <v>87281.250000000015</v>
      </c>
      <c r="AR22" s="187">
        <f>'월별 비용_운영'!AR$10</f>
        <v>87281.250000000015</v>
      </c>
      <c r="AS22" s="187">
        <f>'월별 비용_운영'!AS$10</f>
        <v>87281.250000000015</v>
      </c>
      <c r="AT22" s="187">
        <f>'월별 비용_운영'!AT$10</f>
        <v>87281.250000000015</v>
      </c>
      <c r="AU22" s="187">
        <f>'월별 비용_운영'!AU$10</f>
        <v>87281.250000000015</v>
      </c>
      <c r="AV22" s="187">
        <f>'월별 비용_운영'!AV$10</f>
        <v>87281.250000000015</v>
      </c>
      <c r="AW22" s="187">
        <f>'월별 비용_운영'!AW$10</f>
        <v>87281.250000000015</v>
      </c>
      <c r="AX22" s="187">
        <f>'월별 비용_운영'!AX$10</f>
        <v>87281.250000000015</v>
      </c>
      <c r="AY22" s="187">
        <f>'월별 비용_운영'!AY$10</f>
        <v>87281.250000000015</v>
      </c>
      <c r="AZ22" s="187">
        <f>'월별 비용_운영'!AZ$10</f>
        <v>87281.250000000015</v>
      </c>
      <c r="BA22" s="187">
        <f>'월별 비용_운영'!BA$10</f>
        <v>87281.250000000015</v>
      </c>
      <c r="BB22" s="187">
        <f>'월별 비용_운영'!BB$10</f>
        <v>87281.250000000015</v>
      </c>
      <c r="BC22" s="187">
        <f>'월별 비용_운영'!BC$10</f>
        <v>91645.312500000015</v>
      </c>
      <c r="BD22" s="187">
        <f>'월별 비용_운영'!BD$10</f>
        <v>91645.312500000015</v>
      </c>
      <c r="BE22" s="187">
        <f>'월별 비용_운영'!BE$10</f>
        <v>91645.312500000015</v>
      </c>
      <c r="BF22" s="187">
        <f>'월별 비용_운영'!BF$10</f>
        <v>91645.312500000015</v>
      </c>
      <c r="BG22" s="187">
        <f>'월별 비용_운영'!BG$10</f>
        <v>91645.312500000015</v>
      </c>
      <c r="BH22" s="187">
        <f>'월별 비용_운영'!BH$10</f>
        <v>91645.312500000015</v>
      </c>
      <c r="BI22" s="187">
        <f>'월별 비용_운영'!BI$10</f>
        <v>91645.312500000015</v>
      </c>
      <c r="BJ22" s="187">
        <f>'월별 비용_운영'!BJ$10</f>
        <v>91645.312500000015</v>
      </c>
      <c r="BK22" s="187">
        <f>'월별 비용_운영'!BK$10</f>
        <v>91645.312500000015</v>
      </c>
      <c r="BL22" s="187">
        <f>'월별 비용_운영'!BL$10</f>
        <v>91645.312500000015</v>
      </c>
      <c r="BM22" s="187">
        <f>'월별 비용_운영'!BM$10</f>
        <v>91645.312500000015</v>
      </c>
      <c r="BN22" s="187">
        <f>'월별 비용_운영'!BN$10</f>
        <v>91645.312500000015</v>
      </c>
      <c r="BO22" s="187">
        <f>'월별 비용_운영'!BO$10</f>
        <v>96227.578125000015</v>
      </c>
      <c r="BP22" s="187">
        <f>'월별 비용_운영'!BP$10</f>
        <v>96227.578125000015</v>
      </c>
      <c r="BQ22" s="187">
        <f>'월별 비용_운영'!BQ$10</f>
        <v>96227.578125000015</v>
      </c>
      <c r="BR22" s="187">
        <f>'월별 비용_운영'!BR$10</f>
        <v>96227.578125000015</v>
      </c>
      <c r="BS22" s="187">
        <f>'월별 비용_운영'!BS$10</f>
        <v>96227.578125000015</v>
      </c>
      <c r="BT22" s="187">
        <f>'월별 비용_운영'!BT$10</f>
        <v>96227.578125000015</v>
      </c>
      <c r="BU22" s="187">
        <f>'월별 비용_운영'!BU$10</f>
        <v>96227.578125000015</v>
      </c>
      <c r="BV22" s="187">
        <f>'월별 비용_운영'!BV$10</f>
        <v>96227.578125000015</v>
      </c>
      <c r="BW22" s="187">
        <f>'월별 비용_운영'!BW$10</f>
        <v>96227.578125000015</v>
      </c>
      <c r="BX22" s="187">
        <f>'월별 비용_운영'!BX$10</f>
        <v>96227.578125000015</v>
      </c>
      <c r="BY22" s="187">
        <f>'월별 비용_운영'!BY$10</f>
        <v>96227.578125000015</v>
      </c>
      <c r="BZ22" s="187">
        <f>'월별 비용_운영'!BZ$10</f>
        <v>96227.578125000015</v>
      </c>
      <c r="CA22" s="187">
        <f>'월별 비용_운영'!CA$10</f>
        <v>101038.95703125001</v>
      </c>
      <c r="CB22" s="187">
        <f>'월별 비용_운영'!CB$10</f>
        <v>101038.95703125001</v>
      </c>
      <c r="CC22" s="187">
        <f>'월별 비용_운영'!CC$10</f>
        <v>101038.95703125001</v>
      </c>
      <c r="CD22" s="187">
        <f>'월별 비용_운영'!CD$10</f>
        <v>101038.95703125001</v>
      </c>
      <c r="CE22" s="187">
        <f>'월별 비용_운영'!CE$10</f>
        <v>101038.95703125001</v>
      </c>
      <c r="CF22" s="187">
        <f>'월별 비용_운영'!CF$10</f>
        <v>101038.95703125001</v>
      </c>
      <c r="CG22" s="187">
        <f>'월별 비용_운영'!CG$10</f>
        <v>101038.95703125001</v>
      </c>
      <c r="CH22" s="187">
        <f>'월별 비용_운영'!CH$10</f>
        <v>101038.95703125001</v>
      </c>
      <c r="CI22" s="187">
        <f>'월별 비용_운영'!CI$10</f>
        <v>101038.95703125001</v>
      </c>
      <c r="CJ22" s="187">
        <f>'월별 비용_운영'!CJ$10</f>
        <v>101038.95703125001</v>
      </c>
      <c r="CK22" s="187">
        <f>'월별 비용_운영'!CK$10</f>
        <v>101038.95703125001</v>
      </c>
      <c r="CL22" s="187">
        <f>'월별 비용_운영'!CL$10</f>
        <v>101038.95703125001</v>
      </c>
      <c r="CM22" s="187">
        <f>'월별 비용_운영'!CM$10</f>
        <v>106090.90488281252</v>
      </c>
      <c r="CN22" s="187">
        <f>'월별 비용_운영'!CN$10</f>
        <v>106090.90488281252</v>
      </c>
      <c r="CO22" s="187">
        <f>'월별 비용_운영'!CO$10</f>
        <v>106090.90488281252</v>
      </c>
      <c r="CP22" s="187">
        <f>'월별 비용_운영'!CP$10</f>
        <v>106090.90488281252</v>
      </c>
      <c r="CQ22" s="187">
        <f>'월별 비용_운영'!CQ$10</f>
        <v>106090.90488281252</v>
      </c>
      <c r="CR22" s="187">
        <f>'월별 비용_운영'!CR$10</f>
        <v>106090.90488281252</v>
      </c>
      <c r="CS22" s="187">
        <f>'월별 비용_운영'!CS$10</f>
        <v>106090.90488281252</v>
      </c>
      <c r="CT22" s="187">
        <f>'월별 비용_운영'!CT$10</f>
        <v>106090.90488281252</v>
      </c>
      <c r="CU22" s="187">
        <f>'월별 비용_운영'!CU$10</f>
        <v>106090.90488281252</v>
      </c>
      <c r="CV22" s="187">
        <f>'월별 비용_운영'!CV$10</f>
        <v>106090.90488281252</v>
      </c>
      <c r="CW22" s="187">
        <f>'월별 비용_운영'!CW$10</f>
        <v>106090.90488281252</v>
      </c>
      <c r="CX22" s="187">
        <f>'월별 비용_운영'!CX$10</f>
        <v>106090.90488281252</v>
      </c>
      <c r="CY22" s="187">
        <f>'월별 비용_운영'!CY$10</f>
        <v>111395.45012695316</v>
      </c>
      <c r="CZ22" s="187">
        <f>'월별 비용_운영'!CZ$10</f>
        <v>111395.45012695316</v>
      </c>
      <c r="DA22" s="187">
        <f>'월별 비용_운영'!DA$10</f>
        <v>111395.45012695316</v>
      </c>
      <c r="DB22" s="187">
        <f>'월별 비용_운영'!DB$10</f>
        <v>111395.45012695316</v>
      </c>
      <c r="DC22" s="187">
        <f>'월별 비용_운영'!DC$10</f>
        <v>111395.45012695316</v>
      </c>
      <c r="DD22" s="187">
        <f>'월별 비용_운영'!DD$10</f>
        <v>111395.45012695316</v>
      </c>
      <c r="DE22" s="187">
        <f>'월별 비용_운영'!DE$10</f>
        <v>111395.45012695316</v>
      </c>
      <c r="DF22" s="187">
        <f>'월별 비용_운영'!DF$10</f>
        <v>111395.45012695316</v>
      </c>
      <c r="DG22" s="187">
        <f>'월별 비용_운영'!DG$10</f>
        <v>111395.45012695316</v>
      </c>
      <c r="DH22" s="187">
        <f>'월별 비용_운영'!DH$10</f>
        <v>111395.45012695316</v>
      </c>
      <c r="DI22" s="187">
        <f>'월별 비용_운영'!DI$10</f>
        <v>111395.45012695316</v>
      </c>
      <c r="DJ22" s="187">
        <f>'월별 비용_운영'!DJ$10</f>
        <v>111395.45012695316</v>
      </c>
      <c r="DK22" s="187">
        <f>'월별 비용_운영'!DK$10</f>
        <v>116965.22263330083</v>
      </c>
      <c r="DL22" s="187">
        <f>'월별 비용_운영'!DL$10</f>
        <v>116965.22263330083</v>
      </c>
      <c r="DM22" s="187">
        <f>'월별 비용_운영'!DM$10</f>
        <v>116965.22263330083</v>
      </c>
      <c r="DN22" s="187">
        <f>'월별 비용_운영'!DN$10</f>
        <v>116965.22263330083</v>
      </c>
      <c r="DO22" s="187">
        <f>'월별 비용_운영'!DO$10</f>
        <v>116965.22263330083</v>
      </c>
      <c r="DP22" s="187">
        <f>'월별 비용_운영'!DP$10</f>
        <v>116965.22263330083</v>
      </c>
      <c r="DQ22" s="187">
        <f>'월별 비용_운영'!DQ$10</f>
        <v>116965.22263330083</v>
      </c>
      <c r="DR22" s="187">
        <f>'월별 비용_운영'!DR$10</f>
        <v>116965.22263330083</v>
      </c>
      <c r="DS22" s="187">
        <f>'월별 비용_운영'!DS$10</f>
        <v>116965.22263330083</v>
      </c>
      <c r="DT22" s="187">
        <f>'월별 비용_운영'!DT$10</f>
        <v>116965.22263330083</v>
      </c>
      <c r="DU22" s="187">
        <f>'월별 비용_운영'!DU$10</f>
        <v>116965.22263330083</v>
      </c>
      <c r="DV22" s="187">
        <f>'월별 비용_운영'!DV$10</f>
        <v>116965.22263330083</v>
      </c>
    </row>
    <row r="23" spans="1:126" outlineLevel="1" x14ac:dyDescent="0.4">
      <c r="C23" s="21" t="s">
        <v>43</v>
      </c>
      <c r="F23" s="586">
        <f>'월별 비용_운영'!F$11</f>
        <v>0</v>
      </c>
      <c r="G23" s="187">
        <f>'월별 비용_운영'!G$11</f>
        <v>4497.1062675000003</v>
      </c>
      <c r="H23" s="187">
        <f>'월별 비용_운영'!H$11</f>
        <v>4497.1062675000003</v>
      </c>
      <c r="I23" s="187">
        <f>'월별 비용_운영'!I$11</f>
        <v>4497.1062675000003</v>
      </c>
      <c r="J23" s="187">
        <f>'월별 비용_운영'!J$11</f>
        <v>4497.1062675000003</v>
      </c>
      <c r="K23" s="187">
        <f>'월별 비용_운영'!K$11</f>
        <v>4497.1062675000003</v>
      </c>
      <c r="L23" s="187">
        <f>'월별 비용_운영'!L$11</f>
        <v>4497.1062675000003</v>
      </c>
      <c r="M23" s="187">
        <f>'월별 비용_운영'!M$11</f>
        <v>4497.1062675000003</v>
      </c>
      <c r="N23" s="187">
        <f>'월별 비용_운영'!N$11</f>
        <v>4497.1062675000003</v>
      </c>
      <c r="O23" s="187">
        <f>'월별 비용_운영'!O$11</f>
        <v>4497.1062675000003</v>
      </c>
      <c r="P23" s="187">
        <f>'월별 비용_운영'!P$11</f>
        <v>4497.1062675000003</v>
      </c>
      <c r="Q23" s="187">
        <f>'월별 비용_운영'!Q$11</f>
        <v>4497.1062675000003</v>
      </c>
      <c r="R23" s="187">
        <f>'월별 비용_운영'!R$11</f>
        <v>4497.1062675000003</v>
      </c>
      <c r="S23" s="187">
        <f>'월별 비용_운영'!S$11</f>
        <v>4497.1062675000003</v>
      </c>
      <c r="T23" s="187">
        <f>'월별 비용_운영'!T$11</f>
        <v>4497.1062675000003</v>
      </c>
      <c r="U23" s="187">
        <f>'월별 비용_운영'!U$11</f>
        <v>4497.1062675000003</v>
      </c>
      <c r="V23" s="187">
        <f>'월별 비용_운영'!V$11</f>
        <v>4497.1062675000003</v>
      </c>
      <c r="W23" s="187">
        <f>'월별 비용_운영'!W$11</f>
        <v>4497.1062675000003</v>
      </c>
      <c r="X23" s="187">
        <f>'월별 비용_운영'!X$11</f>
        <v>4497.1062675000003</v>
      </c>
      <c r="Y23" s="187">
        <f>'월별 비용_운영'!Y$11</f>
        <v>4497.1062675000003</v>
      </c>
      <c r="Z23" s="187">
        <f>'월별 비용_운영'!Z$11</f>
        <v>4497.1062675000003</v>
      </c>
      <c r="AA23" s="187">
        <f>'월별 비용_운영'!AA$11</f>
        <v>4497.1062675000003</v>
      </c>
      <c r="AB23" s="187">
        <f>'월별 비용_운영'!AB$11</f>
        <v>4497.1062675000003</v>
      </c>
      <c r="AC23" s="187">
        <f>'월별 비용_운영'!AC$11</f>
        <v>4497.1062675000003</v>
      </c>
      <c r="AD23" s="187">
        <f>'월별 비용_운영'!AD$11</f>
        <v>4497.1062675000003</v>
      </c>
      <c r="AE23" s="187">
        <f>'월별 비용_운영'!AE$11</f>
        <v>4497.1062675000003</v>
      </c>
      <c r="AF23" s="187">
        <f>'월별 비용_운영'!AF$11</f>
        <v>4497.1062675000003</v>
      </c>
      <c r="AG23" s="187">
        <f>'월별 비용_운영'!AG$11</f>
        <v>4497.1062675000003</v>
      </c>
      <c r="AH23" s="187">
        <f>'월별 비용_운영'!AH$11</f>
        <v>4497.1062675000003</v>
      </c>
      <c r="AI23" s="187">
        <f>'월별 비용_운영'!AI$11</f>
        <v>4497.1062675000003</v>
      </c>
      <c r="AJ23" s="187">
        <f>'월별 비용_운영'!AJ$11</f>
        <v>4497.1062675000003</v>
      </c>
      <c r="AK23" s="187">
        <f>'월별 비용_운영'!AK$11</f>
        <v>4497.1062675000003</v>
      </c>
      <c r="AL23" s="187">
        <f>'월별 비용_운영'!AL$11</f>
        <v>4497.1062675000003</v>
      </c>
      <c r="AM23" s="187">
        <f>'월별 비용_운영'!AM$11</f>
        <v>4497.1062675000003</v>
      </c>
      <c r="AN23" s="187">
        <f>'월별 비용_운영'!AN$11</f>
        <v>4497.1062675000003</v>
      </c>
      <c r="AO23" s="187">
        <f>'월별 비용_운영'!AO$11</f>
        <v>4497.1062675000003</v>
      </c>
      <c r="AP23" s="187">
        <f>'월별 비용_운영'!AP$11</f>
        <v>4497.1062675000003</v>
      </c>
      <c r="AQ23" s="187">
        <f>'월별 비용_운영'!AQ$11</f>
        <v>4497.1062675000003</v>
      </c>
      <c r="AR23" s="187">
        <f>'월별 비용_운영'!AR$11</f>
        <v>4497.1062675000003</v>
      </c>
      <c r="AS23" s="187">
        <f>'월별 비용_운영'!AS$11</f>
        <v>4497.1062675000003</v>
      </c>
      <c r="AT23" s="187">
        <f>'월별 비용_운영'!AT$11</f>
        <v>4497.1062675000003</v>
      </c>
      <c r="AU23" s="187">
        <f>'월별 비용_운영'!AU$11</f>
        <v>4497.1062675000003</v>
      </c>
      <c r="AV23" s="187">
        <f>'월별 비용_운영'!AV$11</f>
        <v>4497.1062675000003</v>
      </c>
      <c r="AW23" s="187">
        <f>'월별 비용_운영'!AW$11</f>
        <v>4497.1062675000003</v>
      </c>
      <c r="AX23" s="187">
        <f>'월별 비용_운영'!AX$11</f>
        <v>4497.1062675000003</v>
      </c>
      <c r="AY23" s="187">
        <f>'월별 비용_운영'!AY$11</f>
        <v>4497.1062675000003</v>
      </c>
      <c r="AZ23" s="187">
        <f>'월별 비용_운영'!AZ$11</f>
        <v>4497.1062675000003</v>
      </c>
      <c r="BA23" s="187">
        <f>'월별 비용_운영'!BA$11</f>
        <v>4497.1062675000003</v>
      </c>
      <c r="BB23" s="187">
        <f>'월별 비용_운영'!BB$11</f>
        <v>4497.1062675000003</v>
      </c>
      <c r="BC23" s="187">
        <f>'월별 비용_운영'!BC$11</f>
        <v>4497.1062675000003</v>
      </c>
      <c r="BD23" s="187">
        <f>'월별 비용_운영'!BD$11</f>
        <v>4497.1062675000003</v>
      </c>
      <c r="BE23" s="187">
        <f>'월별 비용_운영'!BE$11</f>
        <v>4497.1062675000003</v>
      </c>
      <c r="BF23" s="187">
        <f>'월별 비용_운영'!BF$11</f>
        <v>4497.1062675000003</v>
      </c>
      <c r="BG23" s="187">
        <f>'월별 비용_운영'!BG$11</f>
        <v>4497.1062675000003</v>
      </c>
      <c r="BH23" s="187">
        <f>'월별 비용_운영'!BH$11</f>
        <v>4497.1062675000003</v>
      </c>
      <c r="BI23" s="187">
        <f>'월별 비용_운영'!BI$11</f>
        <v>4497.1062675000003</v>
      </c>
      <c r="BJ23" s="187">
        <f>'월별 비용_운영'!BJ$11</f>
        <v>4497.1062675000003</v>
      </c>
      <c r="BK23" s="187">
        <f>'월별 비용_운영'!BK$11</f>
        <v>4497.1062675000003</v>
      </c>
      <c r="BL23" s="187">
        <f>'월별 비용_운영'!BL$11</f>
        <v>4497.1062675000003</v>
      </c>
      <c r="BM23" s="187">
        <f>'월별 비용_운영'!BM$11</f>
        <v>4497.1062675000003</v>
      </c>
      <c r="BN23" s="187">
        <f>'월별 비용_운영'!BN$11</f>
        <v>4497.1062675000003</v>
      </c>
      <c r="BO23" s="187">
        <f>'월별 비용_운영'!BO$11</f>
        <v>4497.1062675000003</v>
      </c>
      <c r="BP23" s="187">
        <f>'월별 비용_운영'!BP$11</f>
        <v>4497.1062675000003</v>
      </c>
      <c r="BQ23" s="187">
        <f>'월별 비용_운영'!BQ$11</f>
        <v>4497.1062675000003</v>
      </c>
      <c r="BR23" s="187">
        <f>'월별 비용_운영'!BR$11</f>
        <v>4497.1062675000003</v>
      </c>
      <c r="BS23" s="187">
        <f>'월별 비용_운영'!BS$11</f>
        <v>4497.1062675000003</v>
      </c>
      <c r="BT23" s="187">
        <f>'월별 비용_운영'!BT$11</f>
        <v>4497.1062675000003</v>
      </c>
      <c r="BU23" s="187">
        <f>'월별 비용_운영'!BU$11</f>
        <v>4497.1062675000003</v>
      </c>
      <c r="BV23" s="187">
        <f>'월별 비용_운영'!BV$11</f>
        <v>4497.1062675000003</v>
      </c>
      <c r="BW23" s="187">
        <f>'월별 비용_운영'!BW$11</f>
        <v>4497.1062675000003</v>
      </c>
      <c r="BX23" s="187">
        <f>'월별 비용_운영'!BX$11</f>
        <v>4497.1062675000003</v>
      </c>
      <c r="BY23" s="187">
        <f>'월별 비용_운영'!BY$11</f>
        <v>4497.1062675000003</v>
      </c>
      <c r="BZ23" s="187">
        <f>'월별 비용_운영'!BZ$11</f>
        <v>4497.1062675000003</v>
      </c>
      <c r="CA23" s="187">
        <f>'월별 비용_운영'!CA$11</f>
        <v>4497.1062675000003</v>
      </c>
      <c r="CB23" s="187">
        <f>'월별 비용_운영'!CB$11</f>
        <v>4497.1062675000003</v>
      </c>
      <c r="CC23" s="187">
        <f>'월별 비용_운영'!CC$11</f>
        <v>4497.1062675000003</v>
      </c>
      <c r="CD23" s="187">
        <f>'월별 비용_운영'!CD$11</f>
        <v>4497.1062675000003</v>
      </c>
      <c r="CE23" s="187">
        <f>'월별 비용_운영'!CE$11</f>
        <v>4497.1062675000003</v>
      </c>
      <c r="CF23" s="187">
        <f>'월별 비용_운영'!CF$11</f>
        <v>4497.1062675000003</v>
      </c>
      <c r="CG23" s="187">
        <f>'월별 비용_운영'!CG$11</f>
        <v>4497.1062675000003</v>
      </c>
      <c r="CH23" s="187">
        <f>'월별 비용_운영'!CH$11</f>
        <v>4497.1062675000003</v>
      </c>
      <c r="CI23" s="187">
        <f>'월별 비용_운영'!CI$11</f>
        <v>4497.1062675000003</v>
      </c>
      <c r="CJ23" s="187">
        <f>'월별 비용_운영'!CJ$11</f>
        <v>4497.1062675000003</v>
      </c>
      <c r="CK23" s="187">
        <f>'월별 비용_운영'!CK$11</f>
        <v>4497.1062675000003</v>
      </c>
      <c r="CL23" s="187">
        <f>'월별 비용_운영'!CL$11</f>
        <v>4497.1062675000003</v>
      </c>
      <c r="CM23" s="187">
        <f>'월별 비용_운영'!CM$11</f>
        <v>4497.1062675000003</v>
      </c>
      <c r="CN23" s="187">
        <f>'월별 비용_운영'!CN$11</f>
        <v>4497.1062675000003</v>
      </c>
      <c r="CO23" s="187">
        <f>'월별 비용_운영'!CO$11</f>
        <v>4497.1062675000003</v>
      </c>
      <c r="CP23" s="187">
        <f>'월별 비용_운영'!CP$11</f>
        <v>4497.1062675000003</v>
      </c>
      <c r="CQ23" s="187">
        <f>'월별 비용_운영'!CQ$11</f>
        <v>4497.1062675000003</v>
      </c>
      <c r="CR23" s="187">
        <f>'월별 비용_운영'!CR$11</f>
        <v>4497.1062675000003</v>
      </c>
      <c r="CS23" s="187">
        <f>'월별 비용_운영'!CS$11</f>
        <v>4497.1062675000003</v>
      </c>
      <c r="CT23" s="187">
        <f>'월별 비용_운영'!CT$11</f>
        <v>4497.1062675000003</v>
      </c>
      <c r="CU23" s="187">
        <f>'월별 비용_운영'!CU$11</f>
        <v>4497.1062675000003</v>
      </c>
      <c r="CV23" s="187">
        <f>'월별 비용_운영'!CV$11</f>
        <v>4497.1062675000003</v>
      </c>
      <c r="CW23" s="187">
        <f>'월별 비용_운영'!CW$11</f>
        <v>4497.1062675000003</v>
      </c>
      <c r="CX23" s="187">
        <f>'월별 비용_운영'!CX$11</f>
        <v>4497.1062675000003</v>
      </c>
      <c r="CY23" s="187">
        <f>'월별 비용_운영'!CY$11</f>
        <v>4497.1062675000003</v>
      </c>
      <c r="CZ23" s="187">
        <f>'월별 비용_운영'!CZ$11</f>
        <v>4497.1062675000003</v>
      </c>
      <c r="DA23" s="187">
        <f>'월별 비용_운영'!DA$11</f>
        <v>4497.1062675000003</v>
      </c>
      <c r="DB23" s="187">
        <f>'월별 비용_운영'!DB$11</f>
        <v>4497.1062675000003</v>
      </c>
      <c r="DC23" s="187">
        <f>'월별 비용_운영'!DC$11</f>
        <v>4497.1062675000003</v>
      </c>
      <c r="DD23" s="187">
        <f>'월별 비용_운영'!DD$11</f>
        <v>4497.1062675000003</v>
      </c>
      <c r="DE23" s="187">
        <f>'월별 비용_운영'!DE$11</f>
        <v>4497.1062675000003</v>
      </c>
      <c r="DF23" s="187">
        <f>'월별 비용_운영'!DF$11</f>
        <v>4497.1062675000003</v>
      </c>
      <c r="DG23" s="187">
        <f>'월별 비용_운영'!DG$11</f>
        <v>4497.1062675000003</v>
      </c>
      <c r="DH23" s="187">
        <f>'월별 비용_운영'!DH$11</f>
        <v>4497.1062675000003</v>
      </c>
      <c r="DI23" s="187">
        <f>'월별 비용_운영'!DI$11</f>
        <v>4497.1062675000003</v>
      </c>
      <c r="DJ23" s="187">
        <f>'월별 비용_운영'!DJ$11</f>
        <v>4497.1062675000003</v>
      </c>
      <c r="DK23" s="187">
        <f>'월별 비용_운영'!DK$11</f>
        <v>4497.1062675000003</v>
      </c>
      <c r="DL23" s="187">
        <f>'월별 비용_운영'!DL$11</f>
        <v>4497.1062675000003</v>
      </c>
      <c r="DM23" s="187">
        <f>'월별 비용_운영'!DM$11</f>
        <v>4497.1062675000003</v>
      </c>
      <c r="DN23" s="187">
        <f>'월별 비용_운영'!DN$11</f>
        <v>4497.1062675000003</v>
      </c>
      <c r="DO23" s="187">
        <f>'월별 비용_운영'!DO$11</f>
        <v>4497.1062675000003</v>
      </c>
      <c r="DP23" s="187">
        <f>'월별 비용_운영'!DP$11</f>
        <v>4497.1062675000003</v>
      </c>
      <c r="DQ23" s="187">
        <f>'월별 비용_운영'!DQ$11</f>
        <v>4497.1062675000003</v>
      </c>
      <c r="DR23" s="187">
        <f>'월별 비용_운영'!DR$11</f>
        <v>4497.1062675000003</v>
      </c>
      <c r="DS23" s="187">
        <f>'월별 비용_운영'!DS$11</f>
        <v>4497.1062675000003</v>
      </c>
      <c r="DT23" s="187">
        <f>'월별 비용_운영'!DT$11</f>
        <v>4497.1062675000003</v>
      </c>
      <c r="DU23" s="187">
        <f>'월별 비용_운영'!DU$11</f>
        <v>4497.1062675000003</v>
      </c>
      <c r="DV23" s="187">
        <f>'월별 비용_운영'!DV$11</f>
        <v>4497.1062675000003</v>
      </c>
    </row>
    <row r="24" spans="1:126" outlineLevel="1" x14ac:dyDescent="0.4">
      <c r="C24" s="21" t="s">
        <v>44</v>
      </c>
      <c r="F24" s="586">
        <f>'월별 비용_운영'!F$12</f>
        <v>0</v>
      </c>
      <c r="G24" s="187">
        <f>'월별 비용_운영'!G$12</f>
        <v>38546.62515</v>
      </c>
      <c r="H24" s="187">
        <f>'월별 비용_운영'!H$12</f>
        <v>38546.62515</v>
      </c>
      <c r="I24" s="187">
        <f>'월별 비용_운영'!I$12</f>
        <v>38546.62515</v>
      </c>
      <c r="J24" s="187">
        <f>'월별 비용_운영'!J$12</f>
        <v>38546.62515</v>
      </c>
      <c r="K24" s="187">
        <f>'월별 비용_운영'!K$12</f>
        <v>38546.62515</v>
      </c>
      <c r="L24" s="187">
        <f>'월별 비용_운영'!L$12</f>
        <v>38546.62515</v>
      </c>
      <c r="M24" s="187">
        <f>'월별 비용_운영'!M$12</f>
        <v>38546.62515</v>
      </c>
      <c r="N24" s="187">
        <f>'월별 비용_운영'!N$12</f>
        <v>38546.62515</v>
      </c>
      <c r="O24" s="187">
        <f>'월별 비용_운영'!O$12</f>
        <v>38546.62515</v>
      </c>
      <c r="P24" s="187">
        <f>'월별 비용_운영'!P$12</f>
        <v>38546.62515</v>
      </c>
      <c r="Q24" s="187">
        <f>'월별 비용_운영'!Q$12</f>
        <v>38546.62515</v>
      </c>
      <c r="R24" s="187">
        <f>'월별 비용_운영'!R$12</f>
        <v>38546.62515</v>
      </c>
      <c r="S24" s="187">
        <f>'월별 비용_운영'!S$12</f>
        <v>38546.62515</v>
      </c>
      <c r="T24" s="187">
        <f>'월별 비용_운영'!T$12</f>
        <v>38546.62515</v>
      </c>
      <c r="U24" s="187">
        <f>'월별 비용_운영'!U$12</f>
        <v>38546.62515</v>
      </c>
      <c r="V24" s="187">
        <f>'월별 비용_운영'!V$12</f>
        <v>38546.62515</v>
      </c>
      <c r="W24" s="187">
        <f>'월별 비용_운영'!W$12</f>
        <v>38546.62515</v>
      </c>
      <c r="X24" s="187">
        <f>'월별 비용_운영'!X$12</f>
        <v>38546.62515</v>
      </c>
      <c r="Y24" s="187">
        <f>'월별 비용_운영'!Y$12</f>
        <v>38546.62515</v>
      </c>
      <c r="Z24" s="187">
        <f>'월별 비용_운영'!Z$12</f>
        <v>38546.62515</v>
      </c>
      <c r="AA24" s="187">
        <f>'월별 비용_운영'!AA$12</f>
        <v>38546.62515</v>
      </c>
      <c r="AB24" s="187">
        <f>'월별 비용_운영'!AB$12</f>
        <v>38546.62515</v>
      </c>
      <c r="AC24" s="187">
        <f>'월별 비용_운영'!AC$12</f>
        <v>38546.62515</v>
      </c>
      <c r="AD24" s="187">
        <f>'월별 비용_운영'!AD$12</f>
        <v>38546.62515</v>
      </c>
      <c r="AE24" s="187">
        <f>'월별 비용_운영'!AE$12</f>
        <v>38546.62515</v>
      </c>
      <c r="AF24" s="187">
        <f>'월별 비용_운영'!AF$12</f>
        <v>38546.62515</v>
      </c>
      <c r="AG24" s="187">
        <f>'월별 비용_운영'!AG$12</f>
        <v>38546.62515</v>
      </c>
      <c r="AH24" s="187">
        <f>'월별 비용_운영'!AH$12</f>
        <v>38546.62515</v>
      </c>
      <c r="AI24" s="187">
        <f>'월별 비용_운영'!AI$12</f>
        <v>38546.62515</v>
      </c>
      <c r="AJ24" s="187">
        <f>'월별 비용_운영'!AJ$12</f>
        <v>38546.62515</v>
      </c>
      <c r="AK24" s="187">
        <f>'월별 비용_운영'!AK$12</f>
        <v>38546.62515</v>
      </c>
      <c r="AL24" s="187">
        <f>'월별 비용_운영'!AL$12</f>
        <v>38546.62515</v>
      </c>
      <c r="AM24" s="187">
        <f>'월별 비용_운영'!AM$12</f>
        <v>38546.62515</v>
      </c>
      <c r="AN24" s="187">
        <f>'월별 비용_운영'!AN$12</f>
        <v>38546.62515</v>
      </c>
      <c r="AO24" s="187">
        <f>'월별 비용_운영'!AO$12</f>
        <v>38546.62515</v>
      </c>
      <c r="AP24" s="187">
        <f>'월별 비용_운영'!AP$12</f>
        <v>38546.62515</v>
      </c>
      <c r="AQ24" s="187">
        <f>'월별 비용_운영'!AQ$12</f>
        <v>38546.62515</v>
      </c>
      <c r="AR24" s="187">
        <f>'월별 비용_운영'!AR$12</f>
        <v>38546.62515</v>
      </c>
      <c r="AS24" s="187">
        <f>'월별 비용_운영'!AS$12</f>
        <v>38546.62515</v>
      </c>
      <c r="AT24" s="187">
        <f>'월별 비용_운영'!AT$12</f>
        <v>38546.62515</v>
      </c>
      <c r="AU24" s="187">
        <f>'월별 비용_운영'!AU$12</f>
        <v>38546.62515</v>
      </c>
      <c r="AV24" s="187">
        <f>'월별 비용_운영'!AV$12</f>
        <v>38546.62515</v>
      </c>
      <c r="AW24" s="187">
        <f>'월별 비용_운영'!AW$12</f>
        <v>38546.62515</v>
      </c>
      <c r="AX24" s="187">
        <f>'월별 비용_운영'!AX$12</f>
        <v>38546.62515</v>
      </c>
      <c r="AY24" s="187">
        <f>'월별 비용_운영'!AY$12</f>
        <v>38546.62515</v>
      </c>
      <c r="AZ24" s="187">
        <f>'월별 비용_운영'!AZ$12</f>
        <v>38546.62515</v>
      </c>
      <c r="BA24" s="187">
        <f>'월별 비용_운영'!BA$12</f>
        <v>38546.62515</v>
      </c>
      <c r="BB24" s="187">
        <f>'월별 비용_운영'!BB$12</f>
        <v>38546.62515</v>
      </c>
      <c r="BC24" s="187">
        <f>'월별 비용_운영'!BC$12</f>
        <v>38546.62515</v>
      </c>
      <c r="BD24" s="187">
        <f>'월별 비용_운영'!BD$12</f>
        <v>38546.62515</v>
      </c>
      <c r="BE24" s="187">
        <f>'월별 비용_운영'!BE$12</f>
        <v>38546.62515</v>
      </c>
      <c r="BF24" s="187">
        <f>'월별 비용_운영'!BF$12</f>
        <v>38546.62515</v>
      </c>
      <c r="BG24" s="187">
        <f>'월별 비용_운영'!BG$12</f>
        <v>38546.62515</v>
      </c>
      <c r="BH24" s="187">
        <f>'월별 비용_운영'!BH$12</f>
        <v>38546.62515</v>
      </c>
      <c r="BI24" s="187">
        <f>'월별 비용_운영'!BI$12</f>
        <v>38546.62515</v>
      </c>
      <c r="BJ24" s="187">
        <f>'월별 비용_운영'!BJ$12</f>
        <v>38546.62515</v>
      </c>
      <c r="BK24" s="187">
        <f>'월별 비용_운영'!BK$12</f>
        <v>38546.62515</v>
      </c>
      <c r="BL24" s="187">
        <f>'월별 비용_운영'!BL$12</f>
        <v>38546.62515</v>
      </c>
      <c r="BM24" s="187">
        <f>'월별 비용_운영'!BM$12</f>
        <v>38546.62515</v>
      </c>
      <c r="BN24" s="187">
        <f>'월별 비용_운영'!BN$12</f>
        <v>38546.62515</v>
      </c>
      <c r="BO24" s="187">
        <f>'월별 비용_운영'!BO$12</f>
        <v>38546.62515</v>
      </c>
      <c r="BP24" s="187">
        <f>'월별 비용_운영'!BP$12</f>
        <v>38546.62515</v>
      </c>
      <c r="BQ24" s="187">
        <f>'월별 비용_운영'!BQ$12</f>
        <v>38546.62515</v>
      </c>
      <c r="BR24" s="187">
        <f>'월별 비용_운영'!BR$12</f>
        <v>38546.62515</v>
      </c>
      <c r="BS24" s="187">
        <f>'월별 비용_운영'!BS$12</f>
        <v>38546.62515</v>
      </c>
      <c r="BT24" s="187">
        <f>'월별 비용_운영'!BT$12</f>
        <v>38546.62515</v>
      </c>
      <c r="BU24" s="187">
        <f>'월별 비용_운영'!BU$12</f>
        <v>38546.62515</v>
      </c>
      <c r="BV24" s="187">
        <f>'월별 비용_운영'!BV$12</f>
        <v>38546.62515</v>
      </c>
      <c r="BW24" s="187">
        <f>'월별 비용_운영'!BW$12</f>
        <v>38546.62515</v>
      </c>
      <c r="BX24" s="187">
        <f>'월별 비용_운영'!BX$12</f>
        <v>38546.62515</v>
      </c>
      <c r="BY24" s="187">
        <f>'월별 비용_운영'!BY$12</f>
        <v>38546.62515</v>
      </c>
      <c r="BZ24" s="187">
        <f>'월별 비용_운영'!BZ$12</f>
        <v>38546.62515</v>
      </c>
      <c r="CA24" s="187">
        <f>'월별 비용_운영'!CA$12</f>
        <v>38546.62515</v>
      </c>
      <c r="CB24" s="187">
        <f>'월별 비용_운영'!CB$12</f>
        <v>38546.62515</v>
      </c>
      <c r="CC24" s="187">
        <f>'월별 비용_운영'!CC$12</f>
        <v>38546.62515</v>
      </c>
      <c r="CD24" s="187">
        <f>'월별 비용_운영'!CD$12</f>
        <v>38546.62515</v>
      </c>
      <c r="CE24" s="187">
        <f>'월별 비용_운영'!CE$12</f>
        <v>38546.62515</v>
      </c>
      <c r="CF24" s="187">
        <f>'월별 비용_운영'!CF$12</f>
        <v>38546.62515</v>
      </c>
      <c r="CG24" s="187">
        <f>'월별 비용_운영'!CG$12</f>
        <v>38546.62515</v>
      </c>
      <c r="CH24" s="187">
        <f>'월별 비용_운영'!CH$12</f>
        <v>38546.62515</v>
      </c>
      <c r="CI24" s="187">
        <f>'월별 비용_운영'!CI$12</f>
        <v>38546.62515</v>
      </c>
      <c r="CJ24" s="187">
        <f>'월별 비용_운영'!CJ$12</f>
        <v>38546.62515</v>
      </c>
      <c r="CK24" s="187">
        <f>'월별 비용_운영'!CK$12</f>
        <v>38546.62515</v>
      </c>
      <c r="CL24" s="187">
        <f>'월별 비용_운영'!CL$12</f>
        <v>38546.62515</v>
      </c>
      <c r="CM24" s="187">
        <f>'월별 비용_운영'!CM$12</f>
        <v>38546.62515</v>
      </c>
      <c r="CN24" s="187">
        <f>'월별 비용_운영'!CN$12</f>
        <v>38546.62515</v>
      </c>
      <c r="CO24" s="187">
        <f>'월별 비용_운영'!CO$12</f>
        <v>38546.62515</v>
      </c>
      <c r="CP24" s="187">
        <f>'월별 비용_운영'!CP$12</f>
        <v>38546.62515</v>
      </c>
      <c r="CQ24" s="187">
        <f>'월별 비용_운영'!CQ$12</f>
        <v>38546.62515</v>
      </c>
      <c r="CR24" s="187">
        <f>'월별 비용_운영'!CR$12</f>
        <v>38546.62515</v>
      </c>
      <c r="CS24" s="187">
        <f>'월별 비용_운영'!CS$12</f>
        <v>38546.62515</v>
      </c>
      <c r="CT24" s="187">
        <f>'월별 비용_운영'!CT$12</f>
        <v>38546.62515</v>
      </c>
      <c r="CU24" s="187">
        <f>'월별 비용_운영'!CU$12</f>
        <v>38546.62515</v>
      </c>
      <c r="CV24" s="187">
        <f>'월별 비용_운영'!CV$12</f>
        <v>38546.62515</v>
      </c>
      <c r="CW24" s="187">
        <f>'월별 비용_운영'!CW$12</f>
        <v>38546.62515</v>
      </c>
      <c r="CX24" s="187">
        <f>'월별 비용_운영'!CX$12</f>
        <v>38546.62515</v>
      </c>
      <c r="CY24" s="187">
        <f>'월별 비용_운영'!CY$12</f>
        <v>38546.62515</v>
      </c>
      <c r="CZ24" s="187">
        <f>'월별 비용_운영'!CZ$12</f>
        <v>38546.62515</v>
      </c>
      <c r="DA24" s="187">
        <f>'월별 비용_운영'!DA$12</f>
        <v>38546.62515</v>
      </c>
      <c r="DB24" s="187">
        <f>'월별 비용_운영'!DB$12</f>
        <v>38546.62515</v>
      </c>
      <c r="DC24" s="187">
        <f>'월별 비용_운영'!DC$12</f>
        <v>38546.62515</v>
      </c>
      <c r="DD24" s="187">
        <f>'월별 비용_운영'!DD$12</f>
        <v>38546.62515</v>
      </c>
      <c r="DE24" s="187">
        <f>'월별 비용_운영'!DE$12</f>
        <v>38546.62515</v>
      </c>
      <c r="DF24" s="187">
        <f>'월별 비용_운영'!DF$12</f>
        <v>38546.62515</v>
      </c>
      <c r="DG24" s="187">
        <f>'월별 비용_운영'!DG$12</f>
        <v>38546.62515</v>
      </c>
      <c r="DH24" s="187">
        <f>'월별 비용_운영'!DH$12</f>
        <v>38546.62515</v>
      </c>
      <c r="DI24" s="187">
        <f>'월별 비용_운영'!DI$12</f>
        <v>38546.62515</v>
      </c>
      <c r="DJ24" s="187">
        <f>'월별 비용_운영'!DJ$12</f>
        <v>38546.62515</v>
      </c>
      <c r="DK24" s="187">
        <f>'월별 비용_운영'!DK$12</f>
        <v>38546.62515</v>
      </c>
      <c r="DL24" s="187">
        <f>'월별 비용_운영'!DL$12</f>
        <v>38546.62515</v>
      </c>
      <c r="DM24" s="187">
        <f>'월별 비용_운영'!DM$12</f>
        <v>38546.62515</v>
      </c>
      <c r="DN24" s="187">
        <f>'월별 비용_운영'!DN$12</f>
        <v>38546.62515</v>
      </c>
      <c r="DO24" s="187">
        <f>'월별 비용_운영'!DO$12</f>
        <v>38546.62515</v>
      </c>
      <c r="DP24" s="187">
        <f>'월별 비용_운영'!DP$12</f>
        <v>38546.62515</v>
      </c>
      <c r="DQ24" s="187">
        <f>'월별 비용_운영'!DQ$12</f>
        <v>38546.62515</v>
      </c>
      <c r="DR24" s="187">
        <f>'월별 비용_운영'!DR$12</f>
        <v>38546.62515</v>
      </c>
      <c r="DS24" s="187">
        <f>'월별 비용_운영'!DS$12</f>
        <v>38546.62515</v>
      </c>
      <c r="DT24" s="187">
        <f>'월별 비용_운영'!DT$12</f>
        <v>38546.62515</v>
      </c>
      <c r="DU24" s="187">
        <f>'월별 비용_운영'!DU$12</f>
        <v>38546.62515</v>
      </c>
      <c r="DV24" s="187">
        <f>'월별 비용_운영'!DV$12</f>
        <v>38546.62515</v>
      </c>
    </row>
    <row r="25" spans="1:126" outlineLevel="1" x14ac:dyDescent="0.4">
      <c r="C25" s="21" t="s">
        <v>45</v>
      </c>
      <c r="F25" s="586">
        <f>IF(F$3='Control Panel_운영'!$K$90,0,'월별 비용_운영'!F14)</f>
        <v>30000</v>
      </c>
      <c r="G25" s="187">
        <f>IF(G$3='Control Panel_운영'!$K$90,0,'월별 비용_운영'!G14)</f>
        <v>0</v>
      </c>
      <c r="H25" s="187">
        <f>IF(H$3='Control Panel_운영'!$K$90,0,'월별 비용_운영'!H14)</f>
        <v>0</v>
      </c>
      <c r="I25" s="187">
        <f>IF(I$3='Control Panel_운영'!$K$90,0,'월별 비용_운영'!I14)</f>
        <v>0</v>
      </c>
      <c r="J25" s="187">
        <f>IF(J$3='Control Panel_운영'!$K$90,0,'월별 비용_운영'!J14)</f>
        <v>0</v>
      </c>
      <c r="K25" s="187">
        <f>IF(K$3='Control Panel_운영'!$K$90,0,'월별 비용_운영'!K14)</f>
        <v>0</v>
      </c>
      <c r="L25" s="187">
        <f>IF(L$3='Control Panel_운영'!$K$90,0,'월별 비용_운영'!L14)</f>
        <v>0</v>
      </c>
      <c r="M25" s="187">
        <f>IF(M$3='Control Panel_운영'!$K$90,0,'월별 비용_운영'!M14)</f>
        <v>0</v>
      </c>
      <c r="N25" s="187">
        <f>IF(N$3='Control Panel_운영'!$K$90,0,'월별 비용_운영'!N14)</f>
        <v>0</v>
      </c>
      <c r="O25" s="187">
        <f>IF(O$3='Control Panel_운영'!$K$90,0,'월별 비용_운영'!O14)</f>
        <v>0</v>
      </c>
      <c r="P25" s="187">
        <f>IF(P$3='Control Panel_운영'!$K$90,0,'월별 비용_운영'!P14)</f>
        <v>0</v>
      </c>
      <c r="Q25" s="187">
        <f>IF(Q$3='Control Panel_운영'!$K$90,0,'월별 비용_운영'!Q14)</f>
        <v>0</v>
      </c>
      <c r="R25" s="187">
        <f>IF(R$3='Control Panel_운영'!$K$90,0,'월별 비용_운영'!R14)</f>
        <v>30000</v>
      </c>
      <c r="S25" s="187">
        <f>IF(S$3='Control Panel_운영'!$K$90,0,'월별 비용_운영'!S14)</f>
        <v>0</v>
      </c>
      <c r="T25" s="187">
        <f>IF(T$3='Control Panel_운영'!$K$90,0,'월별 비용_운영'!T14)</f>
        <v>0</v>
      </c>
      <c r="U25" s="187">
        <f>IF(U$3='Control Panel_운영'!$K$90,0,'월별 비용_운영'!U14)</f>
        <v>0</v>
      </c>
      <c r="V25" s="187">
        <f>IF(V$3='Control Panel_운영'!$K$90,0,'월별 비용_운영'!V14)</f>
        <v>0</v>
      </c>
      <c r="W25" s="187">
        <f>IF(W$3='Control Panel_운영'!$K$90,0,'월별 비용_운영'!W14)</f>
        <v>0</v>
      </c>
      <c r="X25" s="187">
        <f>IF(X$3='Control Panel_운영'!$K$90,0,'월별 비용_운영'!X14)</f>
        <v>0</v>
      </c>
      <c r="Y25" s="187">
        <f>IF(Y$3='Control Panel_운영'!$K$90,0,'월별 비용_운영'!Y14)</f>
        <v>0</v>
      </c>
      <c r="Z25" s="187">
        <f>IF(Z$3='Control Panel_운영'!$K$90,0,'월별 비용_운영'!Z14)</f>
        <v>0</v>
      </c>
      <c r="AA25" s="187">
        <f>IF(AA$3='Control Panel_운영'!$K$90,0,'월별 비용_운영'!AA14)</f>
        <v>0</v>
      </c>
      <c r="AB25" s="187">
        <f>IF(AB$3='Control Panel_운영'!$K$90,0,'월별 비용_운영'!AB14)</f>
        <v>0</v>
      </c>
      <c r="AC25" s="187">
        <f>IF(AC$3='Control Panel_운영'!$K$90,0,'월별 비용_운영'!AC14)</f>
        <v>0</v>
      </c>
      <c r="AD25" s="187">
        <f>IF(AD$3='Control Panel_운영'!$K$90,0,'월별 비용_운영'!AD14)</f>
        <v>30000</v>
      </c>
      <c r="AE25" s="187">
        <f>IF(AE$3='Control Panel_운영'!$K$90,0,'월별 비용_운영'!AE14)</f>
        <v>0</v>
      </c>
      <c r="AF25" s="187">
        <f>IF(AF$3='Control Panel_운영'!$K$90,0,'월별 비용_운영'!AF14)</f>
        <v>0</v>
      </c>
      <c r="AG25" s="187">
        <f>IF(AG$3='Control Panel_운영'!$K$90,0,'월별 비용_운영'!AG14)</f>
        <v>0</v>
      </c>
      <c r="AH25" s="187">
        <f>IF(AH$3='Control Panel_운영'!$K$90,0,'월별 비용_운영'!AH14)</f>
        <v>0</v>
      </c>
      <c r="AI25" s="187">
        <f>IF(AI$3='Control Panel_운영'!$K$90,0,'월별 비용_운영'!AI14)</f>
        <v>0</v>
      </c>
      <c r="AJ25" s="187">
        <f>IF(AJ$3='Control Panel_운영'!$K$90,0,'월별 비용_운영'!AJ14)</f>
        <v>0</v>
      </c>
      <c r="AK25" s="187">
        <f>IF(AK$3='Control Panel_운영'!$K$90,0,'월별 비용_운영'!AK14)</f>
        <v>0</v>
      </c>
      <c r="AL25" s="187">
        <f>IF(AL$3='Control Panel_운영'!$K$90,0,'월별 비용_운영'!AL14)</f>
        <v>0</v>
      </c>
      <c r="AM25" s="187">
        <f>IF(AM$3='Control Panel_운영'!$K$90,0,'월별 비용_운영'!AM14)</f>
        <v>0</v>
      </c>
      <c r="AN25" s="187">
        <f>IF(AN$3='Control Panel_운영'!$K$90,0,'월별 비용_운영'!AN14)</f>
        <v>0</v>
      </c>
      <c r="AO25" s="187">
        <f>IF(AO$3='Control Panel_운영'!$K$90,0,'월별 비용_운영'!AO14)</f>
        <v>0</v>
      </c>
      <c r="AP25" s="187">
        <f>IF(AP$3='Control Panel_운영'!$K$90,0,'월별 비용_운영'!AP14)</f>
        <v>30000</v>
      </c>
      <c r="AQ25" s="187">
        <f>IF(AQ$3='Control Panel_운영'!$K$90,0,'월별 비용_운영'!AQ14)</f>
        <v>0</v>
      </c>
      <c r="AR25" s="187">
        <f>IF(AR$3='Control Panel_운영'!$K$90,0,'월별 비용_운영'!AR14)</f>
        <v>0</v>
      </c>
      <c r="AS25" s="187">
        <f>IF(AS$3='Control Panel_운영'!$K$90,0,'월별 비용_운영'!AS14)</f>
        <v>0</v>
      </c>
      <c r="AT25" s="187">
        <f>IF(AT$3='Control Panel_운영'!$K$90,0,'월별 비용_운영'!AT14)</f>
        <v>0</v>
      </c>
      <c r="AU25" s="187">
        <f>IF(AU$3='Control Panel_운영'!$K$90,0,'월별 비용_운영'!AU14)</f>
        <v>0</v>
      </c>
      <c r="AV25" s="187">
        <f>IF(AV$3='Control Panel_운영'!$K$90,0,'월별 비용_운영'!AV14)</f>
        <v>0</v>
      </c>
      <c r="AW25" s="187">
        <f>IF(AW$3='Control Panel_운영'!$K$90,0,'월별 비용_운영'!AW14)</f>
        <v>0</v>
      </c>
      <c r="AX25" s="187">
        <f>IF(AX$3='Control Panel_운영'!$K$90,0,'월별 비용_운영'!AX14)</f>
        <v>0</v>
      </c>
      <c r="AY25" s="187">
        <f>IF(AY$3='Control Panel_운영'!$K$90,0,'월별 비용_운영'!AY14)</f>
        <v>0</v>
      </c>
      <c r="AZ25" s="187">
        <f>IF(AZ$3='Control Panel_운영'!$K$90,0,'월별 비용_운영'!AZ14)</f>
        <v>0</v>
      </c>
      <c r="BA25" s="187">
        <f>IF(BA$3='Control Panel_운영'!$K$90,0,'월별 비용_운영'!BA14)</f>
        <v>0</v>
      </c>
      <c r="BB25" s="187">
        <f>IF(BB$3='Control Panel_운영'!$K$90,0,'월별 비용_운영'!BB14)</f>
        <v>30000</v>
      </c>
      <c r="BC25" s="187">
        <f>IF(BC$3='Control Panel_운영'!$K$90,0,'월별 비용_운영'!BC14)</f>
        <v>0</v>
      </c>
      <c r="BD25" s="187">
        <f>IF(BD$3='Control Panel_운영'!$K$90,0,'월별 비용_운영'!BD14)</f>
        <v>0</v>
      </c>
      <c r="BE25" s="187">
        <f>IF(BE$3='Control Panel_운영'!$K$90,0,'월별 비용_운영'!BE14)</f>
        <v>0</v>
      </c>
      <c r="BF25" s="187">
        <f>IF(BF$3='Control Panel_운영'!$K$90,0,'월별 비용_운영'!BF14)</f>
        <v>0</v>
      </c>
      <c r="BG25" s="187">
        <f>IF(BG$3='Control Panel_운영'!$K$90,0,'월별 비용_운영'!BG14)</f>
        <v>0</v>
      </c>
      <c r="BH25" s="187">
        <f>IF(BH$3='Control Panel_운영'!$K$90,0,'월별 비용_운영'!BH14)</f>
        <v>0</v>
      </c>
      <c r="BI25" s="187">
        <f>IF(BI$3='Control Panel_운영'!$K$90,0,'월별 비용_운영'!BI14)</f>
        <v>0</v>
      </c>
      <c r="BJ25" s="187">
        <f>IF(BJ$3='Control Panel_운영'!$K$90,0,'월별 비용_운영'!BJ14)</f>
        <v>0</v>
      </c>
      <c r="BK25" s="187">
        <f>IF(BK$3='Control Panel_운영'!$K$90,0,'월별 비용_운영'!BK14)</f>
        <v>0</v>
      </c>
      <c r="BL25" s="187">
        <f>IF(BL$3='Control Panel_운영'!$K$90,0,'월별 비용_운영'!BL14)</f>
        <v>0</v>
      </c>
      <c r="BM25" s="187">
        <f>IF(BM$3='Control Panel_운영'!$K$90,0,'월별 비용_운영'!BM14)</f>
        <v>0</v>
      </c>
      <c r="BN25" s="187">
        <f>IF(BN$3='Control Panel_운영'!$K$90,0,'월별 비용_운영'!BN14)</f>
        <v>0</v>
      </c>
      <c r="BO25" s="187">
        <f>IF(BO$3='Control Panel_운영'!$K$90,0,'월별 비용_운영'!BO14)</f>
        <v>0</v>
      </c>
      <c r="BP25" s="187">
        <f>IF(BP$3='Control Panel_운영'!$K$90,0,'월별 비용_운영'!BP14)</f>
        <v>0</v>
      </c>
      <c r="BQ25" s="187">
        <f>IF(BQ$3='Control Panel_운영'!$K$90,0,'월별 비용_운영'!BQ14)</f>
        <v>0</v>
      </c>
      <c r="BR25" s="187">
        <f>IF(BR$3='Control Panel_운영'!$K$90,0,'월별 비용_운영'!BR14)</f>
        <v>0</v>
      </c>
      <c r="BS25" s="187">
        <f>IF(BS$3='Control Panel_운영'!$K$90,0,'월별 비용_운영'!BS14)</f>
        <v>0</v>
      </c>
      <c r="BT25" s="187">
        <f>IF(BT$3='Control Panel_운영'!$K$90,0,'월별 비용_운영'!BT14)</f>
        <v>0</v>
      </c>
      <c r="BU25" s="187">
        <f>IF(BU$3='Control Panel_운영'!$K$90,0,'월별 비용_운영'!BU14)</f>
        <v>0</v>
      </c>
      <c r="BV25" s="187">
        <f>IF(BV$3='Control Panel_운영'!$K$90,0,'월별 비용_운영'!BV14)</f>
        <v>0</v>
      </c>
      <c r="BW25" s="187">
        <f>IF(BW$3='Control Panel_운영'!$K$90,0,'월별 비용_운영'!BW14)</f>
        <v>0</v>
      </c>
      <c r="BX25" s="187">
        <f>IF(BX$3='Control Panel_운영'!$K$90,0,'월별 비용_운영'!BX14)</f>
        <v>0</v>
      </c>
      <c r="BY25" s="187">
        <f>IF(BY$3='Control Panel_운영'!$K$90,0,'월별 비용_운영'!BY14)</f>
        <v>0</v>
      </c>
      <c r="BZ25" s="187">
        <f>IF(BZ$3='Control Panel_운영'!$K$90,0,'월별 비용_운영'!BZ14)</f>
        <v>30000</v>
      </c>
      <c r="CA25" s="187">
        <f>IF(CA$3='Control Panel_운영'!$K$90,0,'월별 비용_운영'!CA14)</f>
        <v>0</v>
      </c>
      <c r="CB25" s="187">
        <f>IF(CB$3='Control Panel_운영'!$K$90,0,'월별 비용_운영'!CB14)</f>
        <v>0</v>
      </c>
      <c r="CC25" s="187">
        <f>IF(CC$3='Control Panel_운영'!$K$90,0,'월별 비용_운영'!CC14)</f>
        <v>0</v>
      </c>
      <c r="CD25" s="187">
        <f>IF(CD$3='Control Panel_운영'!$K$90,0,'월별 비용_운영'!CD14)</f>
        <v>0</v>
      </c>
      <c r="CE25" s="187">
        <f>IF(CE$3='Control Panel_운영'!$K$90,0,'월별 비용_운영'!CE14)</f>
        <v>0</v>
      </c>
      <c r="CF25" s="187">
        <f>IF(CF$3='Control Panel_운영'!$K$90,0,'월별 비용_운영'!CF14)</f>
        <v>0</v>
      </c>
      <c r="CG25" s="187">
        <f>IF(CG$3='Control Panel_운영'!$K$90,0,'월별 비용_운영'!CG14)</f>
        <v>0</v>
      </c>
      <c r="CH25" s="187">
        <f>IF(CH$3='Control Panel_운영'!$K$90,0,'월별 비용_운영'!CH14)</f>
        <v>0</v>
      </c>
      <c r="CI25" s="187">
        <f>IF(CI$3='Control Panel_운영'!$K$90,0,'월별 비용_운영'!CI14)</f>
        <v>0</v>
      </c>
      <c r="CJ25" s="187">
        <f>IF(CJ$3='Control Panel_운영'!$K$90,0,'월별 비용_운영'!CJ14)</f>
        <v>0</v>
      </c>
      <c r="CK25" s="187">
        <f>IF(CK$3='Control Panel_운영'!$K$90,0,'월별 비용_운영'!CK14)</f>
        <v>0</v>
      </c>
      <c r="CL25" s="187">
        <f>IF(CL$3='Control Panel_운영'!$K$90,0,'월별 비용_운영'!CL14)</f>
        <v>30000</v>
      </c>
      <c r="CM25" s="187">
        <f>IF(CM$3='Control Panel_운영'!$K$90,0,'월별 비용_운영'!CM14)</f>
        <v>0</v>
      </c>
      <c r="CN25" s="187">
        <f>IF(CN$3='Control Panel_운영'!$K$90,0,'월별 비용_운영'!CN14)</f>
        <v>0</v>
      </c>
      <c r="CO25" s="187">
        <f>IF(CO$3='Control Panel_운영'!$K$90,0,'월별 비용_운영'!CO14)</f>
        <v>0</v>
      </c>
      <c r="CP25" s="187">
        <f>IF(CP$3='Control Panel_운영'!$K$90,0,'월별 비용_운영'!CP14)</f>
        <v>0</v>
      </c>
      <c r="CQ25" s="187">
        <f>IF(CQ$3='Control Panel_운영'!$K$90,0,'월별 비용_운영'!CQ14)</f>
        <v>0</v>
      </c>
      <c r="CR25" s="187">
        <f>IF(CR$3='Control Panel_운영'!$K$90,0,'월별 비용_운영'!CR14)</f>
        <v>0</v>
      </c>
      <c r="CS25" s="187">
        <f>IF(CS$3='Control Panel_운영'!$K$90,0,'월별 비용_운영'!CS14)</f>
        <v>0</v>
      </c>
      <c r="CT25" s="187">
        <f>IF(CT$3='Control Panel_운영'!$K$90,0,'월별 비용_운영'!CT14)</f>
        <v>0</v>
      </c>
      <c r="CU25" s="187">
        <f>IF(CU$3='Control Panel_운영'!$K$90,0,'월별 비용_운영'!CU14)</f>
        <v>0</v>
      </c>
      <c r="CV25" s="187">
        <f>IF(CV$3='Control Panel_운영'!$K$90,0,'월별 비용_운영'!CV14)</f>
        <v>0</v>
      </c>
      <c r="CW25" s="187">
        <f>IF(CW$3='Control Panel_운영'!$K$90,0,'월별 비용_운영'!CW14)</f>
        <v>0</v>
      </c>
      <c r="CX25" s="187">
        <f>IF(CX$3='Control Panel_운영'!$K$90,0,'월별 비용_운영'!CX14)</f>
        <v>30000</v>
      </c>
      <c r="CY25" s="187">
        <f>IF(CY$3='Control Panel_운영'!$K$90,0,'월별 비용_운영'!CY14)</f>
        <v>0</v>
      </c>
      <c r="CZ25" s="187">
        <f>IF(CZ$3='Control Panel_운영'!$K$90,0,'월별 비용_운영'!CZ14)</f>
        <v>0</v>
      </c>
      <c r="DA25" s="187">
        <f>IF(DA$3='Control Panel_운영'!$K$90,0,'월별 비용_운영'!DA14)</f>
        <v>0</v>
      </c>
      <c r="DB25" s="187">
        <f>IF(DB$3='Control Panel_운영'!$K$90,0,'월별 비용_운영'!DB14)</f>
        <v>0</v>
      </c>
      <c r="DC25" s="187">
        <f>IF(DC$3='Control Panel_운영'!$K$90,0,'월별 비용_운영'!DC14)</f>
        <v>0</v>
      </c>
      <c r="DD25" s="187">
        <f>IF(DD$3='Control Panel_운영'!$K$90,0,'월별 비용_운영'!DD14)</f>
        <v>0</v>
      </c>
      <c r="DE25" s="187">
        <f>IF(DE$3='Control Panel_운영'!$K$90,0,'월별 비용_운영'!DE14)</f>
        <v>0</v>
      </c>
      <c r="DF25" s="187">
        <f>IF(DF$3='Control Panel_운영'!$K$90,0,'월별 비용_운영'!DF14)</f>
        <v>0</v>
      </c>
      <c r="DG25" s="187">
        <f>IF(DG$3='Control Panel_운영'!$K$90,0,'월별 비용_운영'!DG14)</f>
        <v>0</v>
      </c>
      <c r="DH25" s="187">
        <f>IF(DH$3='Control Panel_운영'!$K$90,0,'월별 비용_운영'!DH14)</f>
        <v>0</v>
      </c>
      <c r="DI25" s="187">
        <f>IF(DI$3='Control Panel_운영'!$K$90,0,'월별 비용_운영'!DI14)</f>
        <v>0</v>
      </c>
      <c r="DJ25" s="187">
        <f>IF(DJ$3='Control Panel_운영'!$K$90,0,'월별 비용_운영'!DJ14)</f>
        <v>30000</v>
      </c>
      <c r="DK25" s="187">
        <f>IF(DK$3='Control Panel_운영'!$K$90,0,'월별 비용_운영'!DK14)</f>
        <v>0</v>
      </c>
      <c r="DL25" s="187">
        <f>IF(DL$3='Control Panel_운영'!$K$90,0,'월별 비용_운영'!DL14)</f>
        <v>0</v>
      </c>
      <c r="DM25" s="187">
        <f>IF(DM$3='Control Panel_운영'!$K$90,0,'월별 비용_운영'!DM14)</f>
        <v>0</v>
      </c>
      <c r="DN25" s="187">
        <f>IF(DN$3='Control Panel_운영'!$K$90,0,'월별 비용_운영'!DN14)</f>
        <v>0</v>
      </c>
      <c r="DO25" s="187">
        <f>IF(DO$3='Control Panel_운영'!$K$90,0,'월별 비용_운영'!DO14)</f>
        <v>0</v>
      </c>
      <c r="DP25" s="187">
        <f>IF(DP$3='Control Panel_운영'!$K$90,0,'월별 비용_운영'!DP14)</f>
        <v>0</v>
      </c>
      <c r="DQ25" s="187">
        <f>IF(DQ$3='Control Panel_운영'!$K$90,0,'월별 비용_운영'!DQ14)</f>
        <v>0</v>
      </c>
      <c r="DR25" s="187">
        <f>IF(DR$3='Control Panel_운영'!$K$90,0,'월별 비용_운영'!DR14)</f>
        <v>0</v>
      </c>
      <c r="DS25" s="187">
        <f>IF(DS$3='Control Panel_운영'!$K$90,0,'월별 비용_운영'!DS14)</f>
        <v>0</v>
      </c>
      <c r="DT25" s="187">
        <f>IF(DT$3='Control Panel_운영'!$K$90,0,'월별 비용_운영'!DT14)</f>
        <v>0</v>
      </c>
      <c r="DU25" s="187">
        <f>IF(DU$3='Control Panel_운영'!$K$90,0,'월별 비용_운영'!DU14)</f>
        <v>0</v>
      </c>
      <c r="DV25" s="187">
        <f>IF(DV$3='Control Panel_운영'!$K$90,0,'월별 비용_운영'!DV14)</f>
        <v>0</v>
      </c>
    </row>
    <row r="26" spans="1:126" outlineLevel="1" x14ac:dyDescent="0.4">
      <c r="C26" s="21" t="s">
        <v>46</v>
      </c>
      <c r="F26" s="586">
        <f>('월별 비용_운영'!F21+'월별 비용_운영'!F25+'월별 비용_운영'!F29+'월별 비용_운영'!F33+'월별 비용_운영'!F37)*Index_운영!F$10</f>
        <v>0</v>
      </c>
      <c r="G26" s="187">
        <f>('월별 비용_운영'!G21+'월별 비용_운영'!G25+'월별 비용_운영'!G29+'월별 비용_운영'!G33+'월별 비용_운영'!G37)*Index_운영!G$10</f>
        <v>0</v>
      </c>
      <c r="H26" s="187">
        <f>('월별 비용_운영'!H21+'월별 비용_운영'!H25+'월별 비용_운영'!H29+'월별 비용_운영'!H33+'월별 비용_운영'!H37)*Index_운영!H$10</f>
        <v>13115.196147678442</v>
      </c>
      <c r="I26" s="187">
        <f>('월별 비용_운영'!I21+'월별 비용_운영'!I25+'월별 비용_운영'!I29+'월별 비용_운영'!I33+'월별 비용_운영'!I37)*Index_운영!I$10</f>
        <v>0</v>
      </c>
      <c r="J26" s="187">
        <f>('월별 비용_운영'!J21+'월별 비용_운영'!J25+'월별 비용_운영'!J29+'월별 비용_운영'!J33+'월별 비용_운영'!J37)*Index_운영!J$10</f>
        <v>0</v>
      </c>
      <c r="K26" s="187">
        <f>('월별 비용_운영'!K21+'월별 비용_운영'!K25+'월별 비용_운영'!K29+'월별 비용_운영'!K33+'월별 비용_운영'!K37)*Index_운영!K$10</f>
        <v>0</v>
      </c>
      <c r="L26" s="187">
        <f>('월별 비용_운영'!L21+'월별 비용_운영'!L25+'월별 비용_운영'!L29+'월별 비용_운영'!L33+'월별 비용_운영'!L37)*Index_운영!L$10</f>
        <v>0</v>
      </c>
      <c r="M26" s="187">
        <f>('월별 비용_운영'!M21+'월별 비용_운영'!M25+'월별 비용_운영'!M29+'월별 비용_운영'!M33+'월별 비용_운영'!M37)*Index_운영!M$10</f>
        <v>0</v>
      </c>
      <c r="N26" s="187">
        <f>('월별 비용_운영'!N21+'월별 비용_운영'!N25+'월별 비용_운영'!N29+'월별 비용_운영'!N33+'월별 비용_운영'!N37)*Index_운영!N$10</f>
        <v>0</v>
      </c>
      <c r="O26" s="187">
        <f>('월별 비용_운영'!O21+'월별 비용_운영'!O25+'월별 비용_운영'!O29+'월별 비용_운영'!O33+'월별 비용_운영'!O37)*Index_운영!O$10</f>
        <v>0</v>
      </c>
      <c r="P26" s="187">
        <f>('월별 비용_운영'!P21+'월별 비용_운영'!P25+'월별 비용_운영'!P29+'월별 비용_운영'!P33+'월별 비용_운영'!P37)*Index_운영!P$10</f>
        <v>0</v>
      </c>
      <c r="Q26" s="187">
        <f>('월별 비용_운영'!Q21+'월별 비용_운영'!Q25+'월별 비용_운영'!Q29+'월별 비용_운영'!Q33+'월별 비용_운영'!Q37)*Index_운영!Q$10</f>
        <v>186242.71045324646</v>
      </c>
      <c r="R26" s="187">
        <f>('월별 비용_운영'!R21+'월별 비용_운영'!R25+'월별 비용_운영'!R29+'월별 비용_운영'!R33+'월별 비용_운영'!R37)*Index_운영!R$10</f>
        <v>0</v>
      </c>
      <c r="S26" s="187">
        <f>('월별 비용_운영'!S21+'월별 비용_운영'!S25+'월별 비용_운영'!S29+'월별 비용_운영'!S33+'월별 비용_운영'!S37)*Index_운영!S$10</f>
        <v>0</v>
      </c>
      <c r="T26" s="187">
        <f>('월별 비용_운영'!T21+'월별 비용_운영'!T25+'월별 비용_운영'!T29+'월별 비용_운영'!T33+'월별 비용_운영'!T37)*Index_운영!T$10</f>
        <v>39238.086835267473</v>
      </c>
      <c r="U26" s="187">
        <f>('월별 비용_운영'!U21+'월별 비용_운영'!U25+'월별 비용_운영'!U29+'월별 비용_운영'!U33+'월별 비용_운영'!U37)*Index_운영!U$10</f>
        <v>0</v>
      </c>
      <c r="V26" s="187">
        <f>('월별 비용_운영'!V21+'월별 비용_운영'!V25+'월별 비용_운영'!V29+'월별 비용_운영'!V33+'월별 비용_운영'!V37)*Index_운영!V$10</f>
        <v>0</v>
      </c>
      <c r="W26" s="187">
        <f>('월별 비용_운영'!W21+'월별 비용_운영'!W25+'월별 비용_운영'!W29+'월별 비용_운영'!W33+'월별 비용_운영'!W37)*Index_운영!W$10</f>
        <v>0</v>
      </c>
      <c r="X26" s="187">
        <f>('월별 비용_운영'!X21+'월별 비용_운영'!X25+'월별 비용_운영'!X29+'월별 비용_운영'!X33+'월별 비용_운영'!X37)*Index_운영!X$10</f>
        <v>0</v>
      </c>
      <c r="Y26" s="187">
        <f>('월별 비용_운영'!Y21+'월별 비용_운영'!Y25+'월별 비용_운영'!Y29+'월별 비용_운영'!Y33+'월별 비용_운영'!Y37)*Index_운영!Y$10</f>
        <v>0</v>
      </c>
      <c r="Z26" s="187">
        <f>('월별 비용_운영'!Z21+'월별 비용_운영'!Z25+'월별 비용_운영'!Z29+'월별 비용_운영'!Z33+'월별 비용_운영'!Z37)*Index_운영!Z$10</f>
        <v>0</v>
      </c>
      <c r="AA26" s="187">
        <f>('월별 비용_운영'!AA21+'월별 비용_운영'!AA25+'월별 비용_운영'!AA29+'월별 비용_운영'!AA33+'월별 비용_운영'!AA37)*Index_운영!AA$10</f>
        <v>0</v>
      </c>
      <c r="AB26" s="187">
        <f>('월별 비용_운영'!AB21+'월별 비용_운영'!AB25+'월별 비용_운영'!AB29+'월별 비용_운영'!AB33+'월별 비용_운영'!AB37)*Index_운영!AB$10</f>
        <v>0</v>
      </c>
      <c r="AC26" s="187">
        <f>('월별 비용_운영'!AC21+'월별 비용_운영'!AC25+'월별 비용_운영'!AC29+'월별 비용_운영'!AC33+'월별 비용_운영'!AC37)*Index_운영!AC$10</f>
        <v>187738.85266304866</v>
      </c>
      <c r="AD26" s="187">
        <f>('월별 비용_운영'!AD21+'월별 비용_운영'!AD25+'월별 비용_운영'!AD29+'월별 비용_운영'!AD33+'월별 비용_운영'!AD37)*Index_운영!AD$10</f>
        <v>0</v>
      </c>
      <c r="AE26" s="187">
        <f>('월별 비용_운영'!AE21+'월별 비용_운영'!AE25+'월별 비용_운영'!AE29+'월별 비용_운영'!AE33+'월별 비용_운영'!AE37)*Index_운영!AE$10</f>
        <v>0</v>
      </c>
      <c r="AF26" s="187">
        <f>('월별 비용_운영'!AF21+'월별 비용_운영'!AF25+'월별 비용_운영'!AF29+'월별 비용_운영'!AF33+'월별 비용_운영'!AF37)*Index_운영!AF$10</f>
        <v>39238.086835267473</v>
      </c>
      <c r="AG26" s="187">
        <f>('월별 비용_운영'!AG21+'월별 비용_운영'!AG25+'월별 비용_운영'!AG29+'월별 비용_운영'!AG33+'월별 비용_운영'!AG37)*Index_운영!AG$10</f>
        <v>0</v>
      </c>
      <c r="AH26" s="187">
        <f>('월별 비용_운영'!AH21+'월별 비용_운영'!AH25+'월별 비용_운영'!AH29+'월별 비용_운영'!AH33+'월별 비용_운영'!AH37)*Index_운영!AH$10</f>
        <v>0</v>
      </c>
      <c r="AI26" s="187">
        <f>('월별 비용_운영'!AI21+'월별 비용_운영'!AI25+'월별 비용_운영'!AI29+'월별 비용_운영'!AI33+'월별 비용_운영'!AI37)*Index_운영!AI$10</f>
        <v>0</v>
      </c>
      <c r="AJ26" s="187">
        <f>('월별 비용_운영'!AJ21+'월별 비용_운영'!AJ25+'월별 비용_운영'!AJ29+'월별 비용_운영'!AJ33+'월별 비용_운영'!AJ37)*Index_운영!AJ$10</f>
        <v>0</v>
      </c>
      <c r="AK26" s="187">
        <f>('월별 비용_운영'!AK21+'월별 비용_운영'!AK25+'월별 비용_운영'!AK29+'월별 비용_운영'!AK33+'월별 비용_운영'!AK37)*Index_운영!AK$10</f>
        <v>0</v>
      </c>
      <c r="AL26" s="187">
        <f>('월별 비용_운영'!AL21+'월별 비용_운영'!AL25+'월별 비용_운영'!AL29+'월별 비용_운영'!AL33+'월별 비용_운영'!AL37)*Index_운영!AL$10</f>
        <v>0</v>
      </c>
      <c r="AM26" s="187">
        <f>('월별 비용_운영'!AM21+'월별 비용_운영'!AM25+'월별 비용_운영'!AM29+'월별 비용_운영'!AM33+'월별 비용_운영'!AM37)*Index_운영!AM$10</f>
        <v>0</v>
      </c>
      <c r="AN26" s="187">
        <f>('월별 비용_운영'!AN21+'월별 비용_운영'!AN25+'월별 비용_운영'!AN29+'월별 비용_운영'!AN33+'월별 비용_운영'!AN37)*Index_운영!AN$10</f>
        <v>0</v>
      </c>
      <c r="AO26" s="187">
        <f>('월별 비용_운영'!AO21+'월별 비용_운영'!AO25+'월별 비용_운영'!AO29+'월별 비용_운영'!AO33+'월별 비용_운영'!AO37)*Index_운영!AO$10</f>
        <v>189085.38065187068</v>
      </c>
      <c r="AP26" s="187">
        <f>('월별 비용_운영'!AP21+'월별 비용_운영'!AP25+'월별 비용_운영'!AP29+'월별 비용_운영'!AP33+'월별 비용_운영'!AP37)*Index_운영!AP$10</f>
        <v>0</v>
      </c>
      <c r="AQ26" s="187">
        <f>('월별 비용_운영'!AQ21+'월별 비용_운영'!AQ25+'월별 비용_운영'!AQ29+'월별 비용_운영'!AQ33+'월별 비용_운영'!AQ37)*Index_운영!AQ$10</f>
        <v>0</v>
      </c>
      <c r="AR26" s="187">
        <f>('월별 비용_운영'!AR21+'월별 비용_운영'!AR25+'월별 비용_운영'!AR29+'월별 비용_운영'!AR33+'월별 비용_운영'!AR37)*Index_운영!AR$10</f>
        <v>39238.086835267473</v>
      </c>
      <c r="AS26" s="187">
        <f>('월별 비용_운영'!AS21+'월별 비용_운영'!AS25+'월별 비용_운영'!AS29+'월별 비용_운영'!AS33+'월별 비용_운영'!AS37)*Index_운영!AS$10</f>
        <v>0</v>
      </c>
      <c r="AT26" s="187">
        <f>('월별 비용_운영'!AT21+'월별 비용_운영'!AT25+'월별 비용_운영'!AT29+'월별 비용_운영'!AT33+'월별 비용_운영'!AT37)*Index_운영!AT$10</f>
        <v>0</v>
      </c>
      <c r="AU26" s="187">
        <f>('월별 비용_운영'!AU21+'월별 비용_운영'!AU25+'월별 비용_운영'!AU29+'월별 비용_운영'!AU33+'월별 비용_운영'!AU37)*Index_운영!AU$10</f>
        <v>0</v>
      </c>
      <c r="AV26" s="187">
        <f>('월별 비용_운영'!AV21+'월별 비용_운영'!AV25+'월별 비용_운영'!AV29+'월별 비용_운영'!AV33+'월별 비용_운영'!AV37)*Index_운영!AV$10</f>
        <v>0</v>
      </c>
      <c r="AW26" s="187">
        <f>('월별 비용_운영'!AW21+'월별 비용_운영'!AW25+'월별 비용_운영'!AW29+'월별 비용_운영'!AW33+'월별 비용_운영'!AW37)*Index_운영!AW$10</f>
        <v>0</v>
      </c>
      <c r="AX26" s="187">
        <f>('월별 비용_운영'!AX21+'월별 비용_운영'!AX25+'월별 비용_운영'!AX29+'월별 비용_운영'!AX33+'월별 비용_운영'!AX37)*Index_운영!AX$10</f>
        <v>0</v>
      </c>
      <c r="AY26" s="187">
        <f>('월별 비용_운영'!AY21+'월별 비용_운영'!AY25+'월별 비용_운영'!AY29+'월별 비용_운영'!AY33+'월별 비용_운영'!AY37)*Index_운영!AY$10</f>
        <v>0</v>
      </c>
      <c r="AZ26" s="187">
        <f>('월별 비용_운영'!AZ21+'월별 비용_운영'!AZ25+'월별 비용_운영'!AZ29+'월별 비용_운영'!AZ33+'월별 비용_운영'!AZ37)*Index_운영!AZ$10</f>
        <v>0</v>
      </c>
      <c r="BA26" s="187">
        <f>('월별 비용_운영'!BA21+'월별 비용_운영'!BA25+'월별 비용_운영'!BA29+'월별 비용_운영'!BA33+'월별 비용_운영'!BA37)*Index_운영!BA$10</f>
        <v>190282.29441971247</v>
      </c>
      <c r="BB26" s="187">
        <f>('월별 비용_운영'!BB21+'월별 비용_운영'!BB25+'월별 비용_운영'!BB29+'월별 비용_운영'!BB33+'월별 비용_운영'!BB37)*Index_운영!BB$10</f>
        <v>0</v>
      </c>
      <c r="BC26" s="187">
        <f>('월별 비용_운영'!BC21+'월별 비용_운영'!BC25+'월별 비용_운영'!BC29+'월별 비용_운영'!BC33+'월별 비용_운영'!BC37)*Index_운영!BC$10</f>
        <v>0</v>
      </c>
      <c r="BD26" s="187">
        <f>('월별 비용_운영'!BD21+'월별 비용_운영'!BD25+'월별 비용_운영'!BD29+'월별 비용_운영'!BD33+'월별 비용_운영'!BD37)*Index_운영!BD$10</f>
        <v>39238.086835267473</v>
      </c>
      <c r="BE26" s="187">
        <f>('월별 비용_운영'!BE21+'월별 비용_운영'!BE25+'월별 비용_운영'!BE29+'월별 비용_운영'!BE33+'월별 비용_운영'!BE37)*Index_운영!BE$10</f>
        <v>0</v>
      </c>
      <c r="BF26" s="187">
        <f>('월별 비용_운영'!BF21+'월별 비용_운영'!BF25+'월별 비용_운영'!BF29+'월별 비용_운영'!BF33+'월별 비용_운영'!BF37)*Index_운영!BF$10</f>
        <v>0</v>
      </c>
      <c r="BG26" s="187">
        <f>('월별 비용_운영'!BG21+'월별 비용_운영'!BG25+'월별 비용_운영'!BG29+'월별 비용_운영'!BG33+'월별 비용_운영'!BG37)*Index_운영!BG$10</f>
        <v>0</v>
      </c>
      <c r="BH26" s="187">
        <f>('월별 비용_운영'!BH21+'월별 비용_운영'!BH25+'월별 비용_운영'!BH29+'월별 비용_운영'!BH33+'월별 비용_운영'!BH37)*Index_운영!BH$10</f>
        <v>0</v>
      </c>
      <c r="BI26" s="187">
        <f>('월별 비용_운영'!BI21+'월별 비용_운영'!BI25+'월별 비용_운영'!BI29+'월별 비용_운영'!BI33+'월별 비용_운영'!BI37)*Index_운영!BI$10</f>
        <v>0</v>
      </c>
      <c r="BJ26" s="187">
        <f>('월별 비용_운영'!BJ21+'월별 비용_운영'!BJ25+'월별 비용_운영'!BJ29+'월별 비용_운영'!BJ33+'월별 비용_운영'!BJ37)*Index_운영!BJ$10</f>
        <v>0</v>
      </c>
      <c r="BK26" s="187">
        <f>('월별 비용_운영'!BK21+'월별 비용_운영'!BK25+'월별 비용_운영'!BK29+'월별 비용_운영'!BK33+'월별 비용_운영'!BK37)*Index_운영!BK$10</f>
        <v>0</v>
      </c>
      <c r="BL26" s="187">
        <f>('월별 비용_운영'!BL21+'월별 비용_운영'!BL25+'월별 비용_운영'!BL29+'월별 비용_운영'!BL33+'월별 비용_운영'!BL37)*Index_운영!BL$10</f>
        <v>0</v>
      </c>
      <c r="BM26" s="187">
        <f>('월별 비용_운영'!BM21+'월별 비용_운영'!BM25+'월별 비용_운영'!BM29+'월별 비용_운영'!BM33+'월별 비용_운영'!BM37)*Index_운영!BM$10</f>
        <v>127553.06264438269</v>
      </c>
      <c r="BN26" s="187">
        <f>('월별 비용_운영'!BN21+'월별 비용_운영'!BN25+'월별 비용_운영'!BN29+'월별 비용_운영'!BN33+'월별 비용_운영'!BN37)*Index_운영!BN$10</f>
        <v>0</v>
      </c>
      <c r="BO26" s="187">
        <f>('월별 비용_운영'!BO21+'월별 비용_운영'!BO25+'월별 비용_운영'!BO29+'월별 비용_운영'!BO33+'월별 비용_운영'!BO37)*Index_운영!BO$10</f>
        <v>0</v>
      </c>
      <c r="BP26" s="187">
        <f>('월별 비용_운영'!BP21+'월별 비용_운영'!BP25+'월별 비용_운영'!BP29+'월별 비용_운영'!BP33+'월별 비용_운영'!BP37)*Index_운영!BP$10</f>
        <v>0</v>
      </c>
      <c r="BQ26" s="187">
        <f>('월별 비용_운영'!BQ21+'월별 비용_운영'!BQ25+'월별 비용_운영'!BQ29+'월별 비용_운영'!BQ33+'월별 비용_운영'!BQ37)*Index_운영!BQ$10</f>
        <v>0</v>
      </c>
      <c r="BR26" s="187">
        <f>('월별 비용_운영'!BR21+'월별 비용_운영'!BR25+'월별 비용_운영'!BR29+'월별 비용_운영'!BR33+'월별 비용_운영'!BR37)*Index_운영!BR$10</f>
        <v>0</v>
      </c>
      <c r="BS26" s="187">
        <f>('월별 비용_운영'!BS21+'월별 비용_운영'!BS25+'월별 비용_운영'!BS29+'월별 비용_운영'!BS33+'월별 비용_운영'!BS37)*Index_운영!BS$10</f>
        <v>0</v>
      </c>
      <c r="BT26" s="187">
        <f>('월별 비용_운영'!BT21+'월별 비용_운영'!BT25+'월별 비용_운영'!BT29+'월별 비용_운영'!BT33+'월별 비용_운영'!BT37)*Index_운영!BT$10</f>
        <v>0</v>
      </c>
      <c r="BU26" s="187">
        <f>('월별 비용_운영'!BU21+'월별 비용_운영'!BU25+'월별 비용_운영'!BU29+'월별 비용_운영'!BU33+'월별 비용_운영'!BU37)*Index_운영!BU$10</f>
        <v>0</v>
      </c>
      <c r="BV26" s="187">
        <f>('월별 비용_운영'!BV21+'월별 비용_운영'!BV25+'월별 비용_운영'!BV29+'월별 비용_운영'!BV33+'월별 비용_운영'!BV37)*Index_운영!BV$10</f>
        <v>0</v>
      </c>
      <c r="BW26" s="187">
        <f>('월별 비용_운영'!BW21+'월별 비용_운영'!BW25+'월별 비용_운영'!BW29+'월별 비용_운영'!BW33+'월별 비용_운영'!BW37)*Index_운영!BW$10</f>
        <v>0</v>
      </c>
      <c r="BX26" s="187">
        <f>('월별 비용_운영'!BX21+'월별 비용_운영'!BX25+'월별 비용_운영'!BX29+'월별 비용_운영'!BX33+'월별 비용_운영'!BX37)*Index_운영!BX$10</f>
        <v>0</v>
      </c>
      <c r="BY26" s="187">
        <f>('월별 비용_운영'!BY21+'월별 비용_운영'!BY25+'월별 비용_운영'!BY29+'월별 비용_운영'!BY33+'월별 비용_운영'!BY37)*Index_운영!BY$10</f>
        <v>0</v>
      </c>
      <c r="BZ26" s="187">
        <f>('월별 비용_운영'!BZ21+'월별 비용_운영'!BZ25+'월별 비용_운영'!BZ29+'월별 비용_운영'!BZ33+'월별 비용_운영'!BZ37)*Index_운영!BZ$10</f>
        <v>0</v>
      </c>
      <c r="CA26" s="187">
        <f>('월별 비용_운영'!CA21+'월별 비용_운영'!CA25+'월별 비용_운영'!CA29+'월별 비용_운영'!CA33+'월별 비용_운영'!CA37)*Index_운영!CA$10</f>
        <v>0</v>
      </c>
      <c r="CB26" s="187">
        <f>('월별 비용_운영'!CB21+'월별 비용_운영'!CB25+'월별 비용_운영'!CB29+'월별 비용_운영'!CB33+'월별 비용_운영'!CB37)*Index_운영!CB$10</f>
        <v>0</v>
      </c>
      <c r="CC26" s="187">
        <f>('월별 비용_운영'!CC21+'월별 비용_운영'!CC25+'월별 비용_운영'!CC29+'월별 비용_운영'!CC33+'월별 비용_운영'!CC37)*Index_운영!CC$10</f>
        <v>0</v>
      </c>
      <c r="CD26" s="187">
        <f>('월별 비용_운영'!CD21+'월별 비용_운영'!CD25+'월별 비용_운영'!CD29+'월별 비용_운영'!CD33+'월별 비용_운영'!CD37)*Index_운영!CD$10</f>
        <v>0</v>
      </c>
      <c r="CE26" s="187">
        <f>('월별 비용_운영'!CE21+'월별 비용_운영'!CE25+'월별 비용_운영'!CE29+'월별 비용_운영'!CE33+'월별 비용_운영'!CE37)*Index_운영!CE$10</f>
        <v>0</v>
      </c>
      <c r="CF26" s="187">
        <f>('월별 비용_운영'!CF21+'월별 비용_운영'!CF25+'월별 비용_운영'!CF29+'월별 비용_운영'!CF33+'월별 비용_운영'!CF37)*Index_운영!CF$10</f>
        <v>0</v>
      </c>
      <c r="CG26" s="187">
        <f>('월별 비용_운영'!CG21+'월별 비용_운영'!CG25+'월별 비용_운영'!CG29+'월별 비용_운영'!CG33+'월별 비용_운영'!CG37)*Index_운영!CG$10</f>
        <v>0</v>
      </c>
      <c r="CH26" s="187">
        <f>('월별 비용_운영'!CH21+'월별 비용_운영'!CH25+'월별 비용_운영'!CH29+'월별 비용_운영'!CH33+'월별 비용_운영'!CH37)*Index_운영!CH$10</f>
        <v>0</v>
      </c>
      <c r="CI26" s="187">
        <f>('월별 비용_운영'!CI21+'월별 비용_운영'!CI25+'월별 비용_운영'!CI29+'월별 비용_운영'!CI33+'월별 비용_운영'!CI37)*Index_운영!CI$10</f>
        <v>0</v>
      </c>
      <c r="CJ26" s="187">
        <f>('월별 비용_운영'!CJ21+'월별 비용_운영'!CJ25+'월별 비용_운영'!CJ29+'월별 비용_운영'!CJ33+'월별 비용_운영'!CJ37)*Index_운영!CJ$10</f>
        <v>0</v>
      </c>
      <c r="CK26" s="187">
        <f>('월별 비용_운영'!CK21+'월별 비용_운영'!CK25+'월별 비용_운영'!CK29+'월별 비용_운영'!CK33+'월별 비용_운영'!CK37)*Index_운영!CK$10</f>
        <v>0</v>
      </c>
      <c r="CL26" s="187">
        <f>('월별 비용_운영'!CL21+'월별 비용_운영'!CL25+'월별 비용_운영'!CL29+'월별 비용_운영'!CL33+'월별 비용_운영'!CL37)*Index_운영!CL$10</f>
        <v>0</v>
      </c>
      <c r="CM26" s="187">
        <f>('월별 비용_운영'!CM21+'월별 비용_운영'!CM25+'월별 비용_운영'!CM29+'월별 비용_운영'!CM33+'월별 비용_운영'!CM37)*Index_운영!CM$10</f>
        <v>0</v>
      </c>
      <c r="CN26" s="187">
        <f>('월별 비용_운영'!CN21+'월별 비용_운영'!CN25+'월별 비용_운영'!CN29+'월별 비용_운영'!CN33+'월별 비용_운영'!CN37)*Index_운영!CN$10</f>
        <v>0</v>
      </c>
      <c r="CO26" s="187">
        <f>('월별 비용_운영'!CO21+'월별 비용_운영'!CO25+'월별 비용_운영'!CO29+'월별 비용_운영'!CO33+'월별 비용_운영'!CO37)*Index_운영!CO$10</f>
        <v>0</v>
      </c>
      <c r="CP26" s="187">
        <f>('월별 비용_운영'!CP21+'월별 비용_운영'!CP25+'월별 비용_운영'!CP29+'월별 비용_운영'!CP33+'월별 비용_운영'!CP37)*Index_운영!CP$10</f>
        <v>0</v>
      </c>
      <c r="CQ26" s="187">
        <f>('월별 비용_운영'!CQ21+'월별 비용_운영'!CQ25+'월별 비용_운영'!CQ29+'월별 비용_운영'!CQ33+'월별 비용_운영'!CQ37)*Index_운영!CQ$10</f>
        <v>0</v>
      </c>
      <c r="CR26" s="187">
        <f>('월별 비용_운영'!CR21+'월별 비용_운영'!CR25+'월별 비용_운영'!CR29+'월별 비용_운영'!CR33+'월별 비용_운영'!CR37)*Index_운영!CR$10</f>
        <v>0</v>
      </c>
      <c r="CS26" s="187">
        <f>('월별 비용_운영'!CS21+'월별 비용_운영'!CS25+'월별 비용_운영'!CS29+'월별 비용_운영'!CS33+'월별 비용_운영'!CS37)*Index_운영!CS$10</f>
        <v>0</v>
      </c>
      <c r="CT26" s="187">
        <f>('월별 비용_운영'!CT21+'월별 비용_운영'!CT25+'월별 비용_운영'!CT29+'월별 비용_운영'!CT33+'월별 비용_운영'!CT37)*Index_운영!CT$10</f>
        <v>0</v>
      </c>
      <c r="CU26" s="187">
        <f>('월별 비용_운영'!CU21+'월별 비용_운영'!CU25+'월별 비용_운영'!CU29+'월별 비용_운영'!CU33+'월별 비용_운영'!CU37)*Index_운영!CU$10</f>
        <v>0</v>
      </c>
      <c r="CV26" s="187">
        <f>('월별 비용_운영'!CV21+'월별 비용_운영'!CV25+'월별 비용_운영'!CV29+'월별 비용_운영'!CV33+'월별 비용_운영'!CV37)*Index_운영!CV$10</f>
        <v>0</v>
      </c>
      <c r="CW26" s="187">
        <f>('월별 비용_운영'!CW21+'월별 비용_운영'!CW25+'월별 비용_운영'!CW29+'월별 비용_운영'!CW33+'월별 비용_운영'!CW37)*Index_운영!CW$10</f>
        <v>0</v>
      </c>
      <c r="CX26" s="187">
        <f>('월별 비용_운영'!CX21+'월별 비용_운영'!CX25+'월별 비용_운영'!CX29+'월별 비용_운영'!CX33+'월별 비용_운영'!CX37)*Index_운영!CX$10</f>
        <v>0</v>
      </c>
      <c r="CY26" s="187">
        <f>('월별 비용_운영'!CY21+'월별 비용_운영'!CY25+'월별 비용_운영'!CY29+'월별 비용_운영'!CY33+'월별 비용_운영'!CY37)*Index_운영!CY$10</f>
        <v>0</v>
      </c>
      <c r="CZ26" s="187">
        <f>('월별 비용_운영'!CZ21+'월별 비용_운영'!CZ25+'월별 비용_운영'!CZ29+'월별 비용_운영'!CZ33+'월별 비용_운영'!CZ37)*Index_운영!CZ$10</f>
        <v>0</v>
      </c>
      <c r="DA26" s="187">
        <f>('월별 비용_운영'!DA21+'월별 비용_운영'!DA25+'월별 비용_운영'!DA29+'월별 비용_운영'!DA33+'월별 비용_운영'!DA37)*Index_운영!DA$10</f>
        <v>0</v>
      </c>
      <c r="DB26" s="187">
        <f>('월별 비용_운영'!DB21+'월별 비용_운영'!DB25+'월별 비용_운영'!DB29+'월별 비용_운영'!DB33+'월별 비용_운영'!DB37)*Index_운영!DB$10</f>
        <v>0</v>
      </c>
      <c r="DC26" s="187">
        <f>('월별 비용_운영'!DC21+'월별 비용_운영'!DC25+'월별 비용_운영'!DC29+'월별 비용_운영'!DC33+'월별 비용_운영'!DC37)*Index_운영!DC$10</f>
        <v>0</v>
      </c>
      <c r="DD26" s="187">
        <f>('월별 비용_운영'!DD21+'월별 비용_운영'!DD25+'월별 비용_운영'!DD29+'월별 비용_운영'!DD33+'월별 비용_운영'!DD37)*Index_운영!DD$10</f>
        <v>0</v>
      </c>
      <c r="DE26" s="187">
        <f>('월별 비용_운영'!DE21+'월별 비용_운영'!DE25+'월별 비용_운영'!DE29+'월별 비용_운영'!DE33+'월별 비용_운영'!DE37)*Index_운영!DE$10</f>
        <v>0</v>
      </c>
      <c r="DF26" s="187">
        <f>('월별 비용_운영'!DF21+'월별 비용_운영'!DF25+'월별 비용_운영'!DF29+'월별 비용_운영'!DF33+'월별 비용_운영'!DF37)*Index_운영!DF$10</f>
        <v>0</v>
      </c>
      <c r="DG26" s="187">
        <f>('월별 비용_운영'!DG21+'월별 비용_운영'!DG25+'월별 비용_운영'!DG29+'월별 비용_운영'!DG33+'월별 비용_운영'!DG37)*Index_운영!DG$10</f>
        <v>0</v>
      </c>
      <c r="DH26" s="187">
        <f>('월별 비용_운영'!DH21+'월별 비용_운영'!DH25+'월별 비용_운영'!DH29+'월별 비용_운영'!DH33+'월별 비용_운영'!DH37)*Index_운영!DH$10</f>
        <v>0</v>
      </c>
      <c r="DI26" s="187">
        <f>('월별 비용_운영'!DI21+'월별 비용_운영'!DI25+'월별 비용_운영'!DI29+'월별 비용_운영'!DI33+'월별 비용_운영'!DI37)*Index_운영!DI$10</f>
        <v>0</v>
      </c>
      <c r="DJ26" s="187">
        <f>('월별 비용_운영'!DJ21+'월별 비용_운영'!DJ25+'월별 비용_운영'!DJ29+'월별 비용_운영'!DJ33+'월별 비용_운영'!DJ37)*Index_운영!DJ$10</f>
        <v>0</v>
      </c>
      <c r="DK26" s="187">
        <f>('월별 비용_운영'!DK21+'월별 비용_운영'!DK25+'월별 비용_운영'!DK29+'월별 비용_운영'!DK33+'월별 비용_운영'!DK37)*Index_운영!DK$10</f>
        <v>0</v>
      </c>
      <c r="DL26" s="187">
        <f>('월별 비용_운영'!DL21+'월별 비용_운영'!DL25+'월별 비용_운영'!DL29+'월별 비용_운영'!DL33+'월별 비용_운영'!DL37)*Index_운영!DL$10</f>
        <v>0</v>
      </c>
      <c r="DM26" s="187">
        <f>('월별 비용_운영'!DM21+'월별 비용_운영'!DM25+'월별 비용_운영'!DM29+'월별 비용_운영'!DM33+'월별 비용_운영'!DM37)*Index_운영!DM$10</f>
        <v>0</v>
      </c>
      <c r="DN26" s="187">
        <f>('월별 비용_운영'!DN21+'월별 비용_운영'!DN25+'월별 비용_운영'!DN29+'월별 비용_운영'!DN33+'월별 비용_운영'!DN37)*Index_운영!DN$10</f>
        <v>0</v>
      </c>
      <c r="DO26" s="187">
        <f>('월별 비용_운영'!DO21+'월별 비용_운영'!DO25+'월별 비용_운영'!DO29+'월별 비용_운영'!DO33+'월별 비용_운영'!DO37)*Index_운영!DO$10</f>
        <v>0</v>
      </c>
      <c r="DP26" s="187">
        <f>('월별 비용_운영'!DP21+'월별 비용_운영'!DP25+'월별 비용_운영'!DP29+'월별 비용_운영'!DP33+'월별 비용_운영'!DP37)*Index_운영!DP$10</f>
        <v>0</v>
      </c>
      <c r="DQ26" s="187">
        <f>('월별 비용_운영'!DQ21+'월별 비용_운영'!DQ25+'월별 비용_운영'!DQ29+'월별 비용_운영'!DQ33+'월별 비용_운영'!DQ37)*Index_운영!DQ$10</f>
        <v>0</v>
      </c>
      <c r="DR26" s="187">
        <f>('월별 비용_운영'!DR21+'월별 비용_운영'!DR25+'월별 비용_운영'!DR29+'월별 비용_운영'!DR33+'월별 비용_운영'!DR37)*Index_운영!DR$10</f>
        <v>0</v>
      </c>
      <c r="DS26" s="187">
        <f>('월별 비용_운영'!DS21+'월별 비용_운영'!DS25+'월별 비용_운영'!DS29+'월별 비용_운영'!DS33+'월별 비용_운영'!DS37)*Index_운영!DS$10</f>
        <v>0</v>
      </c>
      <c r="DT26" s="187">
        <f>('월별 비용_운영'!DT21+'월별 비용_운영'!DT25+'월별 비용_운영'!DT29+'월별 비용_운영'!DT33+'월별 비용_운영'!DT37)*Index_운영!DT$10</f>
        <v>0</v>
      </c>
      <c r="DU26" s="187">
        <f>('월별 비용_운영'!DU21+'월별 비용_운영'!DU25+'월별 비용_운영'!DU29+'월별 비용_운영'!DU33+'월별 비용_운영'!DU37)*Index_운영!DU$10</f>
        <v>0</v>
      </c>
      <c r="DV26" s="187">
        <f>('월별 비용_운영'!DV21+'월별 비용_운영'!DV25+'월별 비용_운영'!DV29+'월별 비용_운영'!DV33+'월별 비용_운영'!DV37)*Index_운영!DV$10</f>
        <v>0</v>
      </c>
    </row>
    <row r="27" spans="1:126" outlineLevel="1" x14ac:dyDescent="0.4">
      <c r="C27" s="21" t="s">
        <v>83</v>
      </c>
      <c r="F27" s="586">
        <f>'월별 비용_운영'!F$39</f>
        <v>0</v>
      </c>
      <c r="G27" s="187">
        <f>'월별 비용_운영'!G$39</f>
        <v>157823.65</v>
      </c>
      <c r="H27" s="187">
        <f>'월별 비용_운영'!H$39</f>
        <v>0</v>
      </c>
      <c r="I27" s="187">
        <f>'월별 비용_운영'!I$39</f>
        <v>0</v>
      </c>
      <c r="J27" s="187">
        <f>'월별 비용_운영'!J$39</f>
        <v>0</v>
      </c>
      <c r="K27" s="187">
        <f>'월별 비용_운영'!K$39</f>
        <v>0</v>
      </c>
      <c r="L27" s="187">
        <f>'월별 비용_운영'!L$39</f>
        <v>0</v>
      </c>
      <c r="M27" s="187">
        <f>'월별 비용_운영'!M$39</f>
        <v>0</v>
      </c>
      <c r="N27" s="187">
        <f>'월별 비용_운영'!N$39</f>
        <v>0</v>
      </c>
      <c r="O27" s="187">
        <f>'월별 비용_운영'!O$39</f>
        <v>0</v>
      </c>
      <c r="P27" s="187">
        <f>'월별 비용_운영'!P$39</f>
        <v>0</v>
      </c>
      <c r="Q27" s="187">
        <f>'월별 비용_운영'!Q$39</f>
        <v>0</v>
      </c>
      <c r="R27" s="187">
        <f>'월별 비용_운영'!R$39</f>
        <v>0</v>
      </c>
      <c r="S27" s="187">
        <f>'월별 비용_운영'!S$39</f>
        <v>49472.800000000003</v>
      </c>
      <c r="T27" s="187">
        <f>'월별 비용_운영'!T$39</f>
        <v>0</v>
      </c>
      <c r="U27" s="187">
        <f>'월별 비용_운영'!U$39</f>
        <v>0</v>
      </c>
      <c r="V27" s="187">
        <f>'월별 비용_운영'!V$39</f>
        <v>0</v>
      </c>
      <c r="W27" s="187">
        <f>'월별 비용_운영'!W$39</f>
        <v>0</v>
      </c>
      <c r="X27" s="187">
        <f>'월별 비용_운영'!X$39</f>
        <v>0</v>
      </c>
      <c r="Y27" s="187">
        <f>'월별 비용_운영'!Y$39</f>
        <v>0</v>
      </c>
      <c r="Z27" s="187">
        <f>'월별 비용_운영'!Z$39</f>
        <v>0</v>
      </c>
      <c r="AA27" s="187">
        <f>'월별 비용_운영'!AA$39</f>
        <v>0</v>
      </c>
      <c r="AB27" s="187">
        <f>'월별 비용_운영'!AB$39</f>
        <v>0</v>
      </c>
      <c r="AC27" s="187">
        <f>'월별 비용_운영'!AC$39</f>
        <v>0</v>
      </c>
      <c r="AD27" s="187">
        <f>'월별 비용_운영'!AD$39</f>
        <v>0</v>
      </c>
      <c r="AE27" s="187">
        <f>'월별 비용_운영'!AE$39</f>
        <v>24736.400000000001</v>
      </c>
      <c r="AF27" s="187">
        <f>'월별 비용_운영'!AF$39</f>
        <v>0</v>
      </c>
      <c r="AG27" s="187">
        <f>'월별 비용_운영'!AG$39</f>
        <v>0</v>
      </c>
      <c r="AH27" s="187">
        <f>'월별 비용_운영'!AH$39</f>
        <v>0</v>
      </c>
      <c r="AI27" s="187">
        <f>'월별 비용_운영'!AI$39</f>
        <v>0</v>
      </c>
      <c r="AJ27" s="187">
        <f>'월별 비용_운영'!AJ$39</f>
        <v>0</v>
      </c>
      <c r="AK27" s="187">
        <f>'월별 비용_운영'!AK$39</f>
        <v>0</v>
      </c>
      <c r="AL27" s="187">
        <f>'월별 비용_운영'!AL$39</f>
        <v>0</v>
      </c>
      <c r="AM27" s="187">
        <f>'월별 비용_운영'!AM$39</f>
        <v>0</v>
      </c>
      <c r="AN27" s="187">
        <f>'월별 비용_운영'!AN$39</f>
        <v>0</v>
      </c>
      <c r="AO27" s="187">
        <f>'월별 비용_운영'!AO$39</f>
        <v>0</v>
      </c>
      <c r="AP27" s="187">
        <f>'월별 비용_운영'!AP$39</f>
        <v>0</v>
      </c>
      <c r="AQ27" s="187">
        <f>'월별 비용_운영'!AQ$39</f>
        <v>0</v>
      </c>
      <c r="AR27" s="187">
        <f>'월별 비용_운영'!AR$39</f>
        <v>0</v>
      </c>
      <c r="AS27" s="187">
        <f>'월별 비용_운영'!AS$39</f>
        <v>0</v>
      </c>
      <c r="AT27" s="187">
        <f>'월별 비용_운영'!AT$39</f>
        <v>0</v>
      </c>
      <c r="AU27" s="187">
        <f>'월별 비용_운영'!AU$39</f>
        <v>0</v>
      </c>
      <c r="AV27" s="187">
        <f>'월별 비용_운영'!AV$39</f>
        <v>0</v>
      </c>
      <c r="AW27" s="187">
        <f>'월별 비용_운영'!AW$39</f>
        <v>0</v>
      </c>
      <c r="AX27" s="187">
        <f>'월별 비용_운영'!AX$39</f>
        <v>0</v>
      </c>
      <c r="AY27" s="187">
        <f>'월별 비용_운영'!AY$39</f>
        <v>0</v>
      </c>
      <c r="AZ27" s="187">
        <f>'월별 비용_운영'!AZ$39</f>
        <v>0</v>
      </c>
      <c r="BA27" s="187">
        <f>'월별 비용_운영'!BA$39</f>
        <v>0</v>
      </c>
      <c r="BB27" s="187">
        <f>'월별 비용_운영'!BB$39</f>
        <v>0</v>
      </c>
      <c r="BC27" s="187">
        <f>'월별 비용_운영'!BC$39</f>
        <v>0</v>
      </c>
      <c r="BD27" s="187">
        <f>'월별 비용_운영'!BD$39</f>
        <v>0</v>
      </c>
      <c r="BE27" s="187">
        <f>'월별 비용_운영'!BE$39</f>
        <v>0</v>
      </c>
      <c r="BF27" s="187">
        <f>'월별 비용_운영'!BF$39</f>
        <v>0</v>
      </c>
      <c r="BG27" s="187">
        <f>'월별 비용_운영'!BG$39</f>
        <v>0</v>
      </c>
      <c r="BH27" s="187">
        <f>'월별 비용_운영'!BH$39</f>
        <v>0</v>
      </c>
      <c r="BI27" s="187">
        <f>'월별 비용_운영'!BI$39</f>
        <v>0</v>
      </c>
      <c r="BJ27" s="187">
        <f>'월별 비용_운영'!BJ$39</f>
        <v>0</v>
      </c>
      <c r="BK27" s="187">
        <f>'월별 비용_운영'!BK$39</f>
        <v>0</v>
      </c>
      <c r="BL27" s="187">
        <f>'월별 비용_운영'!BL$39</f>
        <v>0</v>
      </c>
      <c r="BM27" s="187">
        <f>'월별 비용_운영'!BM$39</f>
        <v>0</v>
      </c>
      <c r="BN27" s="187">
        <f>'월별 비용_운영'!BN$39</f>
        <v>0</v>
      </c>
      <c r="BO27" s="187">
        <f>'월별 비용_운영'!BO$39</f>
        <v>0</v>
      </c>
      <c r="BP27" s="187">
        <f>'월별 비용_운영'!BP$39</f>
        <v>0</v>
      </c>
      <c r="BQ27" s="187">
        <f>'월별 비용_운영'!BQ$39</f>
        <v>0</v>
      </c>
      <c r="BR27" s="187">
        <f>'월별 비용_운영'!BR$39</f>
        <v>0</v>
      </c>
      <c r="BS27" s="187">
        <f>'월별 비용_운영'!BS$39</f>
        <v>0</v>
      </c>
      <c r="BT27" s="187">
        <f>'월별 비용_운영'!BT$39</f>
        <v>0</v>
      </c>
      <c r="BU27" s="187">
        <f>'월별 비용_운영'!BU$39</f>
        <v>0</v>
      </c>
      <c r="BV27" s="187">
        <f>'월별 비용_운영'!BV$39</f>
        <v>0</v>
      </c>
      <c r="BW27" s="187">
        <f>'월별 비용_운영'!BW$39</f>
        <v>0</v>
      </c>
      <c r="BX27" s="187">
        <f>'월별 비용_운영'!BX$39</f>
        <v>0</v>
      </c>
      <c r="BY27" s="187">
        <f>'월별 비용_운영'!BY$39</f>
        <v>0</v>
      </c>
      <c r="BZ27" s="187">
        <f>'월별 비용_운영'!BZ$39</f>
        <v>0</v>
      </c>
      <c r="CA27" s="187">
        <f>'월별 비용_운영'!CA$39</f>
        <v>0</v>
      </c>
      <c r="CB27" s="187">
        <f>'월별 비용_운영'!CB$39</f>
        <v>0</v>
      </c>
      <c r="CC27" s="187">
        <f>'월별 비용_운영'!CC$39</f>
        <v>0</v>
      </c>
      <c r="CD27" s="187">
        <f>'월별 비용_운영'!CD$39</f>
        <v>0</v>
      </c>
      <c r="CE27" s="187">
        <f>'월별 비용_운영'!CE$39</f>
        <v>0</v>
      </c>
      <c r="CF27" s="187">
        <f>'월별 비용_운영'!CF$39</f>
        <v>0</v>
      </c>
      <c r="CG27" s="187">
        <f>'월별 비용_운영'!CG$39</f>
        <v>0</v>
      </c>
      <c r="CH27" s="187">
        <f>'월별 비용_운영'!CH$39</f>
        <v>0</v>
      </c>
      <c r="CI27" s="187">
        <f>'월별 비용_운영'!CI$39</f>
        <v>0</v>
      </c>
      <c r="CJ27" s="187">
        <f>'월별 비용_운영'!CJ$39</f>
        <v>0</v>
      </c>
      <c r="CK27" s="187">
        <f>'월별 비용_운영'!CK$39</f>
        <v>0</v>
      </c>
      <c r="CL27" s="187">
        <f>'월별 비용_운영'!CL$39</f>
        <v>0</v>
      </c>
      <c r="CM27" s="187">
        <f>'월별 비용_운영'!CM$39</f>
        <v>0</v>
      </c>
      <c r="CN27" s="187">
        <f>'월별 비용_운영'!CN$39</f>
        <v>0</v>
      </c>
      <c r="CO27" s="187">
        <f>'월별 비용_운영'!CO$39</f>
        <v>0</v>
      </c>
      <c r="CP27" s="187">
        <f>'월별 비용_운영'!CP$39</f>
        <v>0</v>
      </c>
      <c r="CQ27" s="187">
        <f>'월별 비용_운영'!CQ$39</f>
        <v>0</v>
      </c>
      <c r="CR27" s="187">
        <f>'월별 비용_운영'!CR$39</f>
        <v>0</v>
      </c>
      <c r="CS27" s="187">
        <f>'월별 비용_운영'!CS$39</f>
        <v>0</v>
      </c>
      <c r="CT27" s="187">
        <f>'월별 비용_운영'!CT$39</f>
        <v>0</v>
      </c>
      <c r="CU27" s="187">
        <f>'월별 비용_운영'!CU$39</f>
        <v>0</v>
      </c>
      <c r="CV27" s="187">
        <f>'월별 비용_운영'!CV$39</f>
        <v>0</v>
      </c>
      <c r="CW27" s="187">
        <f>'월별 비용_운영'!CW$39</f>
        <v>0</v>
      </c>
      <c r="CX27" s="187">
        <f>'월별 비용_운영'!CX$39</f>
        <v>0</v>
      </c>
      <c r="CY27" s="187">
        <f>'월별 비용_운영'!CY$39</f>
        <v>0</v>
      </c>
      <c r="CZ27" s="187">
        <f>'월별 비용_운영'!CZ$39</f>
        <v>0</v>
      </c>
      <c r="DA27" s="187">
        <f>'월별 비용_운영'!DA$39</f>
        <v>0</v>
      </c>
      <c r="DB27" s="187">
        <f>'월별 비용_운영'!DB$39</f>
        <v>0</v>
      </c>
      <c r="DC27" s="187">
        <f>'월별 비용_운영'!DC$39</f>
        <v>0</v>
      </c>
      <c r="DD27" s="187">
        <f>'월별 비용_운영'!DD$39</f>
        <v>0</v>
      </c>
      <c r="DE27" s="187">
        <f>'월별 비용_운영'!DE$39</f>
        <v>0</v>
      </c>
      <c r="DF27" s="187">
        <f>'월별 비용_운영'!DF$39</f>
        <v>0</v>
      </c>
      <c r="DG27" s="187">
        <f>'월별 비용_운영'!DG$39</f>
        <v>0</v>
      </c>
      <c r="DH27" s="187">
        <f>'월별 비용_운영'!DH$39</f>
        <v>0</v>
      </c>
      <c r="DI27" s="187">
        <f>'월별 비용_운영'!DI$39</f>
        <v>0</v>
      </c>
      <c r="DJ27" s="187">
        <f>'월별 비용_운영'!DJ$39</f>
        <v>0</v>
      </c>
      <c r="DK27" s="187">
        <f>'월별 비용_운영'!DK$39</f>
        <v>0</v>
      </c>
      <c r="DL27" s="187">
        <f>'월별 비용_운영'!DL$39</f>
        <v>0</v>
      </c>
      <c r="DM27" s="187">
        <f>'월별 비용_운영'!DM$39</f>
        <v>0</v>
      </c>
      <c r="DN27" s="187">
        <f>'월별 비용_운영'!DN$39</f>
        <v>0</v>
      </c>
      <c r="DO27" s="187">
        <f>'월별 비용_운영'!DO$39</f>
        <v>0</v>
      </c>
      <c r="DP27" s="187">
        <f>'월별 비용_운영'!DP$39</f>
        <v>0</v>
      </c>
      <c r="DQ27" s="187">
        <f>'월별 비용_운영'!DQ$39</f>
        <v>0</v>
      </c>
      <c r="DR27" s="187">
        <f>'월별 비용_운영'!DR$39</f>
        <v>0</v>
      </c>
      <c r="DS27" s="187">
        <f>'월별 비용_운영'!DS$39</f>
        <v>0</v>
      </c>
      <c r="DT27" s="187">
        <f>'월별 비용_운영'!DT$39</f>
        <v>0</v>
      </c>
      <c r="DU27" s="187">
        <f>'월별 비용_운영'!DU$39</f>
        <v>0</v>
      </c>
      <c r="DV27" s="187">
        <f>'월별 비용_운영'!DV$39</f>
        <v>0</v>
      </c>
    </row>
    <row r="28" spans="1:126" outlineLevel="1" x14ac:dyDescent="0.4">
      <c r="C28" s="21" t="str">
        <f>'Control Panel_운영'!$K$182</f>
        <v>수선성공사비(OPEX)</v>
      </c>
      <c r="F28" s="586">
        <f>'월별 비용_운영'!F$88</f>
        <v>0</v>
      </c>
      <c r="G28" s="187">
        <f>'월별 비용_운영'!G$88</f>
        <v>1666.6666666666667</v>
      </c>
      <c r="H28" s="187">
        <f>'월별 비용_운영'!H$88</f>
        <v>1666.6666666666667</v>
      </c>
      <c r="I28" s="187">
        <f>'월별 비용_운영'!I$88</f>
        <v>1666.6666666666667</v>
      </c>
      <c r="J28" s="187">
        <f>'월별 비용_운영'!J$88</f>
        <v>1666.6666666666667</v>
      </c>
      <c r="K28" s="187">
        <f>'월별 비용_운영'!K$88</f>
        <v>1666.6666666666667</v>
      </c>
      <c r="L28" s="187">
        <f>'월별 비용_운영'!L$88</f>
        <v>1666.6666666666667</v>
      </c>
      <c r="M28" s="187">
        <f>'월별 비용_운영'!M$88</f>
        <v>1666.6666666666667</v>
      </c>
      <c r="N28" s="187">
        <f>'월별 비용_운영'!N$88</f>
        <v>1666.6666666666667</v>
      </c>
      <c r="O28" s="187">
        <f>'월별 비용_운영'!O$88</f>
        <v>1666.6666666666667</v>
      </c>
      <c r="P28" s="187">
        <f>'월별 비용_운영'!P$88</f>
        <v>1666.6666666666667</v>
      </c>
      <c r="Q28" s="187">
        <f>'월별 비용_운영'!Q$88</f>
        <v>1666.6666666666667</v>
      </c>
      <c r="R28" s="187">
        <f>'월별 비용_운영'!R$88</f>
        <v>1666.6666666666667</v>
      </c>
      <c r="S28" s="187">
        <f>'월별 비용_운영'!S$88</f>
        <v>1666.6666666666667</v>
      </c>
      <c r="T28" s="187">
        <f>'월별 비용_운영'!T$88</f>
        <v>1666.6666666666667</v>
      </c>
      <c r="U28" s="187">
        <f>'월별 비용_운영'!U$88</f>
        <v>1666.6666666666667</v>
      </c>
      <c r="V28" s="187">
        <f>'월별 비용_운영'!V$88</f>
        <v>1666.6666666666667</v>
      </c>
      <c r="W28" s="187">
        <f>'월별 비용_운영'!W$88</f>
        <v>1666.6666666666667</v>
      </c>
      <c r="X28" s="187">
        <f>'월별 비용_운영'!X$88</f>
        <v>1666.6666666666667</v>
      </c>
      <c r="Y28" s="187">
        <f>'월별 비용_운영'!Y$88</f>
        <v>1666.6666666666667</v>
      </c>
      <c r="Z28" s="187">
        <f>'월별 비용_운영'!Z$88</f>
        <v>1666.6666666666667</v>
      </c>
      <c r="AA28" s="187">
        <f>'월별 비용_운영'!AA$88</f>
        <v>1666.6666666666667</v>
      </c>
      <c r="AB28" s="187">
        <f>'월별 비용_운영'!AB$88</f>
        <v>1666.6666666666667</v>
      </c>
      <c r="AC28" s="187">
        <f>'월별 비용_운영'!AC$88</f>
        <v>1666.6666666666667</v>
      </c>
      <c r="AD28" s="187">
        <f>'월별 비용_운영'!AD$88</f>
        <v>1666.6666666666667</v>
      </c>
      <c r="AE28" s="187">
        <f>'월별 비용_운영'!AE$88</f>
        <v>1666.6666666666667</v>
      </c>
      <c r="AF28" s="187">
        <f>'월별 비용_운영'!AF$88</f>
        <v>1666.6666666666667</v>
      </c>
      <c r="AG28" s="187">
        <f>'월별 비용_운영'!AG$88</f>
        <v>1666.6666666666667</v>
      </c>
      <c r="AH28" s="187">
        <f>'월별 비용_운영'!AH$88</f>
        <v>1666.6666666666667</v>
      </c>
      <c r="AI28" s="187">
        <f>'월별 비용_운영'!AI$88</f>
        <v>1666.6666666666667</v>
      </c>
      <c r="AJ28" s="187">
        <f>'월별 비용_운영'!AJ$88</f>
        <v>1666.6666666666667</v>
      </c>
      <c r="AK28" s="187">
        <f>'월별 비용_운영'!AK$88</f>
        <v>1666.6666666666667</v>
      </c>
      <c r="AL28" s="187">
        <f>'월별 비용_운영'!AL$88</f>
        <v>1666.6666666666667</v>
      </c>
      <c r="AM28" s="187">
        <f>'월별 비용_운영'!AM$88</f>
        <v>1666.6666666666667</v>
      </c>
      <c r="AN28" s="187">
        <f>'월별 비용_운영'!AN$88</f>
        <v>1666.6666666666667</v>
      </c>
      <c r="AO28" s="187">
        <f>'월별 비용_운영'!AO$88</f>
        <v>1666.6666666666667</v>
      </c>
      <c r="AP28" s="187">
        <f>'월별 비용_운영'!AP$88</f>
        <v>1666.6666666666667</v>
      </c>
      <c r="AQ28" s="187">
        <f>'월별 비용_운영'!AQ$88</f>
        <v>1666.6666666666667</v>
      </c>
      <c r="AR28" s="187">
        <f>'월별 비용_운영'!AR$88</f>
        <v>1666.6666666666667</v>
      </c>
      <c r="AS28" s="187">
        <f>'월별 비용_운영'!AS$88</f>
        <v>1666.6666666666667</v>
      </c>
      <c r="AT28" s="187">
        <f>'월별 비용_운영'!AT$88</f>
        <v>1666.6666666666667</v>
      </c>
      <c r="AU28" s="187">
        <f>'월별 비용_운영'!AU$88</f>
        <v>1666.6666666666667</v>
      </c>
      <c r="AV28" s="187">
        <f>'월별 비용_운영'!AV$88</f>
        <v>1666.6666666666667</v>
      </c>
      <c r="AW28" s="187">
        <f>'월별 비용_운영'!AW$88</f>
        <v>1666.6666666666667</v>
      </c>
      <c r="AX28" s="187">
        <f>'월별 비용_운영'!AX$88</f>
        <v>1666.6666666666667</v>
      </c>
      <c r="AY28" s="187">
        <f>'월별 비용_운영'!AY$88</f>
        <v>1666.6666666666667</v>
      </c>
      <c r="AZ28" s="187">
        <f>'월별 비용_운영'!AZ$88</f>
        <v>1666.6666666666667</v>
      </c>
      <c r="BA28" s="187">
        <f>'월별 비용_운영'!BA$88</f>
        <v>1666.6666666666667</v>
      </c>
      <c r="BB28" s="187">
        <f>'월별 비용_운영'!BB$88</f>
        <v>1666.6666666666667</v>
      </c>
      <c r="BC28" s="187">
        <f>'월별 비용_운영'!BC$88</f>
        <v>1666.6666666666667</v>
      </c>
      <c r="BD28" s="187">
        <f>'월별 비용_운영'!BD$88</f>
        <v>1666.6666666666667</v>
      </c>
      <c r="BE28" s="187">
        <f>'월별 비용_운영'!BE$88</f>
        <v>1666.6666666666667</v>
      </c>
      <c r="BF28" s="187">
        <f>'월별 비용_운영'!BF$88</f>
        <v>1666.6666666666667</v>
      </c>
      <c r="BG28" s="187">
        <f>'월별 비용_운영'!BG$88</f>
        <v>1666.6666666666667</v>
      </c>
      <c r="BH28" s="187">
        <f>'월별 비용_운영'!BH$88</f>
        <v>1666.6666666666667</v>
      </c>
      <c r="BI28" s="187">
        <f>'월별 비용_운영'!BI$88</f>
        <v>1666.6666666666667</v>
      </c>
      <c r="BJ28" s="187">
        <f>'월별 비용_운영'!BJ$88</f>
        <v>1666.6666666666667</v>
      </c>
      <c r="BK28" s="187">
        <f>'월별 비용_운영'!BK$88</f>
        <v>1666.6666666666667</v>
      </c>
      <c r="BL28" s="187">
        <f>'월별 비용_운영'!BL$88</f>
        <v>1666.6666666666667</v>
      </c>
      <c r="BM28" s="187">
        <f>'월별 비용_운영'!BM$88</f>
        <v>1666.6666666666667</v>
      </c>
      <c r="BN28" s="187">
        <f>'월별 비용_운영'!BN$88</f>
        <v>1666.6666666666667</v>
      </c>
      <c r="BO28" s="187">
        <f>'월별 비용_운영'!BO$88</f>
        <v>1666.6666666666667</v>
      </c>
      <c r="BP28" s="187">
        <f>'월별 비용_운영'!BP$88</f>
        <v>1666.6666666666667</v>
      </c>
      <c r="BQ28" s="187">
        <f>'월별 비용_운영'!BQ$88</f>
        <v>1666.6666666666667</v>
      </c>
      <c r="BR28" s="187">
        <f>'월별 비용_운영'!BR$88</f>
        <v>1666.6666666666667</v>
      </c>
      <c r="BS28" s="187">
        <f>'월별 비용_운영'!BS$88</f>
        <v>1666.6666666666667</v>
      </c>
      <c r="BT28" s="187">
        <f>'월별 비용_운영'!BT$88</f>
        <v>1666.6666666666667</v>
      </c>
      <c r="BU28" s="187">
        <f>'월별 비용_운영'!BU$88</f>
        <v>1666.6666666666667</v>
      </c>
      <c r="BV28" s="187">
        <f>'월별 비용_운영'!BV$88</f>
        <v>1666.6666666666667</v>
      </c>
      <c r="BW28" s="187">
        <f>'월별 비용_운영'!BW$88</f>
        <v>1666.6666666666667</v>
      </c>
      <c r="BX28" s="187">
        <f>'월별 비용_운영'!BX$88</f>
        <v>1666.6666666666667</v>
      </c>
      <c r="BY28" s="187">
        <f>'월별 비용_운영'!BY$88</f>
        <v>1666.6666666666667</v>
      </c>
      <c r="BZ28" s="187">
        <f>'월별 비용_운영'!BZ$88</f>
        <v>1666.6666666666667</v>
      </c>
      <c r="CA28" s="187">
        <f>'월별 비용_운영'!CA$88</f>
        <v>1666.6666666666667</v>
      </c>
      <c r="CB28" s="187">
        <f>'월별 비용_운영'!CB$88</f>
        <v>1666.6666666666667</v>
      </c>
      <c r="CC28" s="187">
        <f>'월별 비용_운영'!CC$88</f>
        <v>1666.6666666666667</v>
      </c>
      <c r="CD28" s="187">
        <f>'월별 비용_운영'!CD$88</f>
        <v>1666.6666666666667</v>
      </c>
      <c r="CE28" s="187">
        <f>'월별 비용_운영'!CE$88</f>
        <v>1666.6666666666667</v>
      </c>
      <c r="CF28" s="187">
        <f>'월별 비용_운영'!CF$88</f>
        <v>1666.6666666666667</v>
      </c>
      <c r="CG28" s="187">
        <f>'월별 비용_운영'!CG$88</f>
        <v>1666.6666666666667</v>
      </c>
      <c r="CH28" s="187">
        <f>'월별 비용_운영'!CH$88</f>
        <v>1666.6666666666667</v>
      </c>
      <c r="CI28" s="187">
        <f>'월별 비용_운영'!CI$88</f>
        <v>1666.6666666666667</v>
      </c>
      <c r="CJ28" s="187">
        <f>'월별 비용_운영'!CJ$88</f>
        <v>1666.6666666666667</v>
      </c>
      <c r="CK28" s="187">
        <f>'월별 비용_운영'!CK$88</f>
        <v>1666.6666666666667</v>
      </c>
      <c r="CL28" s="187">
        <f>'월별 비용_운영'!CL$88</f>
        <v>1666.6666666666667</v>
      </c>
      <c r="CM28" s="187">
        <f>'월별 비용_운영'!CM$88</f>
        <v>1666.6666666666667</v>
      </c>
      <c r="CN28" s="187">
        <f>'월별 비용_운영'!CN$88</f>
        <v>1666.6666666666667</v>
      </c>
      <c r="CO28" s="187">
        <f>'월별 비용_운영'!CO$88</f>
        <v>1666.6666666666667</v>
      </c>
      <c r="CP28" s="187">
        <f>'월별 비용_운영'!CP$88</f>
        <v>1666.6666666666667</v>
      </c>
      <c r="CQ28" s="187">
        <f>'월별 비용_운영'!CQ$88</f>
        <v>1666.6666666666667</v>
      </c>
      <c r="CR28" s="187">
        <f>'월별 비용_운영'!CR$88</f>
        <v>1666.6666666666667</v>
      </c>
      <c r="CS28" s="187">
        <f>'월별 비용_운영'!CS$88</f>
        <v>1666.6666666666667</v>
      </c>
      <c r="CT28" s="187">
        <f>'월별 비용_운영'!CT$88</f>
        <v>1666.6666666666667</v>
      </c>
      <c r="CU28" s="187">
        <f>'월별 비용_운영'!CU$88</f>
        <v>1666.6666666666667</v>
      </c>
      <c r="CV28" s="187">
        <f>'월별 비용_운영'!CV$88</f>
        <v>1666.6666666666667</v>
      </c>
      <c r="CW28" s="187">
        <f>'월별 비용_운영'!CW$88</f>
        <v>1666.6666666666667</v>
      </c>
      <c r="CX28" s="187">
        <f>'월별 비용_운영'!CX$88</f>
        <v>1666.6666666666667</v>
      </c>
      <c r="CY28" s="187">
        <f>'월별 비용_운영'!CY$88</f>
        <v>1666.6666666666667</v>
      </c>
      <c r="CZ28" s="187">
        <f>'월별 비용_운영'!CZ$88</f>
        <v>1666.6666666666667</v>
      </c>
      <c r="DA28" s="187">
        <f>'월별 비용_운영'!DA$88</f>
        <v>1666.6666666666667</v>
      </c>
      <c r="DB28" s="187">
        <f>'월별 비용_운영'!DB$88</f>
        <v>1666.6666666666667</v>
      </c>
      <c r="DC28" s="187">
        <f>'월별 비용_운영'!DC$88</f>
        <v>1666.6666666666667</v>
      </c>
      <c r="DD28" s="187">
        <f>'월별 비용_운영'!DD$88</f>
        <v>1666.6666666666667</v>
      </c>
      <c r="DE28" s="187">
        <f>'월별 비용_운영'!DE$88</f>
        <v>1666.6666666666667</v>
      </c>
      <c r="DF28" s="187">
        <f>'월별 비용_운영'!DF$88</f>
        <v>1666.6666666666667</v>
      </c>
      <c r="DG28" s="187">
        <f>'월별 비용_운영'!DG$88</f>
        <v>1666.6666666666667</v>
      </c>
      <c r="DH28" s="187">
        <f>'월별 비용_운영'!DH$88</f>
        <v>1666.6666666666667</v>
      </c>
      <c r="DI28" s="187">
        <f>'월별 비용_운영'!DI$88</f>
        <v>1666.6666666666667</v>
      </c>
      <c r="DJ28" s="187">
        <f>'월별 비용_운영'!DJ$88</f>
        <v>1666.6666666666667</v>
      </c>
      <c r="DK28" s="187">
        <f>'월별 비용_운영'!DK$88</f>
        <v>1666.6666666666667</v>
      </c>
      <c r="DL28" s="187">
        <f>'월별 비용_운영'!DL$88</f>
        <v>1666.6666666666667</v>
      </c>
      <c r="DM28" s="187">
        <f>'월별 비용_운영'!DM$88</f>
        <v>1666.6666666666667</v>
      </c>
      <c r="DN28" s="187">
        <f>'월별 비용_운영'!DN$88</f>
        <v>1666.6666666666667</v>
      </c>
      <c r="DO28" s="187">
        <f>'월별 비용_운영'!DO$88</f>
        <v>1666.6666666666667</v>
      </c>
      <c r="DP28" s="187">
        <f>'월별 비용_운영'!DP$88</f>
        <v>1666.6666666666667</v>
      </c>
      <c r="DQ28" s="187">
        <f>'월별 비용_운영'!DQ$88</f>
        <v>1666.6666666666667</v>
      </c>
      <c r="DR28" s="187">
        <f>'월별 비용_운영'!DR$88</f>
        <v>1666.6666666666667</v>
      </c>
      <c r="DS28" s="187">
        <f>'월별 비용_운영'!DS$88</f>
        <v>1666.6666666666667</v>
      </c>
      <c r="DT28" s="187">
        <f>'월별 비용_운영'!DT$88</f>
        <v>1666.6666666666667</v>
      </c>
      <c r="DU28" s="187">
        <f>'월별 비용_운영'!DU$88</f>
        <v>1666.6666666666667</v>
      </c>
      <c r="DV28" s="187">
        <f>'월별 비용_운영'!DV$88</f>
        <v>1666.6666666666667</v>
      </c>
    </row>
    <row r="29" spans="1:126" outlineLevel="1" x14ac:dyDescent="0.4">
      <c r="C29" s="21" t="s">
        <v>48</v>
      </c>
      <c r="F29" s="586">
        <f>'월별 비용_운영'!F$96</f>
        <v>0</v>
      </c>
      <c r="G29" s="187">
        <f>'월별 비용_운영'!G$96</f>
        <v>0</v>
      </c>
      <c r="H29" s="187">
        <f>'월별 비용_운영'!H$96</f>
        <v>0</v>
      </c>
      <c r="I29" s="187">
        <f>'월별 비용_운영'!I$96</f>
        <v>29668.493150684932</v>
      </c>
      <c r="J29" s="187">
        <f>'월별 비용_운영'!J$96</f>
        <v>0</v>
      </c>
      <c r="K29" s="187">
        <f>'월별 비용_운영'!K$96</f>
        <v>0</v>
      </c>
      <c r="L29" s="187">
        <f>'월별 비용_운영'!L$96</f>
        <v>29615.046036379968</v>
      </c>
      <c r="M29" s="187">
        <f>'월별 비용_운영'!M$96</f>
        <v>0</v>
      </c>
      <c r="N29" s="187">
        <f>'월별 비용_운영'!N$96</f>
        <v>0</v>
      </c>
      <c r="O29" s="187">
        <f>'월별 비용_운영'!O$96</f>
        <v>29912.56830601093</v>
      </c>
      <c r="P29" s="187">
        <f>'월별 비용_운영'!P$96</f>
        <v>0</v>
      </c>
      <c r="Q29" s="187">
        <f>'월별 비용_운영'!Q$96</f>
        <v>0</v>
      </c>
      <c r="R29" s="187">
        <f>'월별 비용_운영'!R$96</f>
        <v>29912.56830601093</v>
      </c>
      <c r="S29" s="187">
        <f>'월별 비용_운영'!S$96</f>
        <v>0</v>
      </c>
      <c r="T29" s="187">
        <f>'월별 비용_운영'!T$96</f>
        <v>0</v>
      </c>
      <c r="U29" s="187">
        <f>'월별 비용_운영'!U$96</f>
        <v>29587.431693989074</v>
      </c>
      <c r="V29" s="187">
        <f>'월별 비용_운영'!V$96</f>
        <v>0</v>
      </c>
      <c r="W29" s="187">
        <f>'월별 비용_운영'!W$96</f>
        <v>0</v>
      </c>
      <c r="X29" s="187">
        <f>'월별 비용_운영'!X$96</f>
        <v>29314.85141103376</v>
      </c>
      <c r="Y29" s="187">
        <f>'월별 비용_운영'!Y$96</f>
        <v>0</v>
      </c>
      <c r="Z29" s="187">
        <f>'월별 비용_운영'!Z$96</f>
        <v>0</v>
      </c>
      <c r="AA29" s="187">
        <f>'월별 비용_운영'!AA$96</f>
        <v>29994.520547945205</v>
      </c>
      <c r="AB29" s="187">
        <f>'월별 비용_운영'!AB$96</f>
        <v>0</v>
      </c>
      <c r="AC29" s="187">
        <f>'월별 비용_운영'!AC$96</f>
        <v>0</v>
      </c>
      <c r="AD29" s="187">
        <f>'월별 비용_운영'!AD$96</f>
        <v>29994.520547945205</v>
      </c>
      <c r="AE29" s="187">
        <f>'월별 비용_운영'!AE$96</f>
        <v>0</v>
      </c>
      <c r="AF29" s="187">
        <f>'월별 비용_운영'!AF$96</f>
        <v>0</v>
      </c>
      <c r="AG29" s="187">
        <f>'월별 비용_운영'!AG$96</f>
        <v>29668.493150684932</v>
      </c>
      <c r="AH29" s="187">
        <f>'월별 비용_운영'!AH$96</f>
        <v>0</v>
      </c>
      <c r="AI29" s="187">
        <f>'월별 비용_운영'!AI$96</f>
        <v>0</v>
      </c>
      <c r="AJ29" s="187">
        <f>'월별 비용_운영'!AJ$96</f>
        <v>29342.465753424658</v>
      </c>
      <c r="AK29" s="187">
        <f>'월별 비용_운영'!AK$96</f>
        <v>0</v>
      </c>
      <c r="AL29" s="187">
        <f>'월별 비용_운영'!AL$96</f>
        <v>0</v>
      </c>
      <c r="AM29" s="187">
        <f>'월별 비용_운영'!AM$96</f>
        <v>29994.520547945205</v>
      </c>
      <c r="AN29" s="187">
        <f>'월별 비용_운영'!AN$96</f>
        <v>0</v>
      </c>
      <c r="AO29" s="187">
        <f>'월별 비용_운영'!AO$96</f>
        <v>0</v>
      </c>
      <c r="AP29" s="187">
        <f>'월별 비용_운영'!AP$96</f>
        <v>29994.520547945205</v>
      </c>
      <c r="AQ29" s="187">
        <f>'월별 비용_운영'!AQ$96</f>
        <v>0</v>
      </c>
      <c r="AR29" s="187">
        <f>'월별 비용_운영'!AR$96</f>
        <v>0</v>
      </c>
      <c r="AS29" s="187">
        <f>'월별 비용_운영'!AS$96</f>
        <v>29668.493150684932</v>
      </c>
      <c r="AT29" s="187">
        <f>'월별 비용_운영'!AT$96</f>
        <v>0</v>
      </c>
      <c r="AU29" s="187">
        <f>'월별 비용_운영'!AU$96</f>
        <v>0</v>
      </c>
      <c r="AV29" s="187">
        <f>'월별 비용_운영'!AV$96</f>
        <v>29342.465753424658</v>
      </c>
      <c r="AW29" s="187">
        <f>'월별 비용_운영'!AW$96</f>
        <v>0</v>
      </c>
      <c r="AX29" s="187">
        <f>'월별 비용_운영'!AX$96</f>
        <v>0</v>
      </c>
      <c r="AY29" s="187">
        <f>'월별 비용_운영'!AY$96</f>
        <v>29994.520547945205</v>
      </c>
      <c r="AZ29" s="187">
        <f>'월별 비용_운영'!AZ$96</f>
        <v>0</v>
      </c>
      <c r="BA29" s="187">
        <f>'월별 비용_운영'!BA$96</f>
        <v>0</v>
      </c>
      <c r="BB29" s="187">
        <f>'월별 비용_운영'!BB$96</f>
        <v>29994.520547945205</v>
      </c>
      <c r="BC29" s="187">
        <f>'월별 비용_운영'!BC$96</f>
        <v>0</v>
      </c>
      <c r="BD29" s="187">
        <f>'월별 비용_운영'!BD$96</f>
        <v>0</v>
      </c>
      <c r="BE29" s="187">
        <f>'월별 비용_운영'!BE$96</f>
        <v>29668.493150684932</v>
      </c>
      <c r="BF29" s="187">
        <f>'월별 비용_운영'!BF$96</f>
        <v>0</v>
      </c>
      <c r="BG29" s="187">
        <f>'월별 비용_운영'!BG$96</f>
        <v>0</v>
      </c>
      <c r="BH29" s="187">
        <f>'월별 비용_운영'!BH$96</f>
        <v>29615.046036379968</v>
      </c>
      <c r="BI29" s="187">
        <f>'월별 비용_운영'!BI$96</f>
        <v>0</v>
      </c>
      <c r="BJ29" s="187">
        <f>'월별 비용_운영'!BJ$96</f>
        <v>0</v>
      </c>
      <c r="BK29" s="187">
        <f>'월별 비용_운영'!BK$96</f>
        <v>29912.56830601093</v>
      </c>
      <c r="BL29" s="187">
        <f>'월별 비용_운영'!BL$96</f>
        <v>0</v>
      </c>
      <c r="BM29" s="187">
        <f>'월별 비용_운영'!BM$96</f>
        <v>0</v>
      </c>
      <c r="BN29" s="187">
        <f>'월별 비용_운영'!BN$96</f>
        <v>29912.56830601093</v>
      </c>
      <c r="BO29" s="187">
        <f>'월별 비용_운영'!BO$96</f>
        <v>0</v>
      </c>
      <c r="BP29" s="187">
        <f>'월별 비용_운영'!BP$96</f>
        <v>0</v>
      </c>
      <c r="BQ29" s="187">
        <f>'월별 비용_운영'!BQ$96</f>
        <v>0</v>
      </c>
      <c r="BR29" s="187">
        <f>'월별 비용_운영'!BR$96</f>
        <v>0</v>
      </c>
      <c r="BS29" s="187">
        <f>'월별 비용_운영'!BS$96</f>
        <v>0</v>
      </c>
      <c r="BT29" s="187">
        <f>'월별 비용_운영'!BT$96</f>
        <v>0</v>
      </c>
      <c r="BU29" s="187">
        <f>'월별 비용_운영'!BU$96</f>
        <v>0</v>
      </c>
      <c r="BV29" s="187">
        <f>'월별 비용_운영'!BV$96</f>
        <v>0</v>
      </c>
      <c r="BW29" s="187">
        <f>'월별 비용_운영'!BW$96</f>
        <v>0</v>
      </c>
      <c r="BX29" s="187">
        <f>'월별 비용_운영'!BX$96</f>
        <v>0</v>
      </c>
      <c r="BY29" s="187">
        <f>'월별 비용_운영'!BY$96</f>
        <v>0</v>
      </c>
      <c r="BZ29" s="187">
        <f>'월별 비용_운영'!BZ$96</f>
        <v>0</v>
      </c>
      <c r="CA29" s="187">
        <f>'월별 비용_운영'!CA$96</f>
        <v>0</v>
      </c>
      <c r="CB29" s="187">
        <f>'월별 비용_운영'!CB$96</f>
        <v>0</v>
      </c>
      <c r="CC29" s="187">
        <f>'월별 비용_운영'!CC$96</f>
        <v>0</v>
      </c>
      <c r="CD29" s="187">
        <f>'월별 비용_운영'!CD$96</f>
        <v>0</v>
      </c>
      <c r="CE29" s="187">
        <f>'월별 비용_운영'!CE$96</f>
        <v>0</v>
      </c>
      <c r="CF29" s="187">
        <f>'월별 비용_운영'!CF$96</f>
        <v>0</v>
      </c>
      <c r="CG29" s="187">
        <f>'월별 비용_운영'!CG$96</f>
        <v>0</v>
      </c>
      <c r="CH29" s="187">
        <f>'월별 비용_운영'!CH$96</f>
        <v>0</v>
      </c>
      <c r="CI29" s="187">
        <f>'월별 비용_운영'!CI$96</f>
        <v>0</v>
      </c>
      <c r="CJ29" s="187">
        <f>'월별 비용_운영'!CJ$96</f>
        <v>0</v>
      </c>
      <c r="CK29" s="187">
        <f>'월별 비용_운영'!CK$96</f>
        <v>0</v>
      </c>
      <c r="CL29" s="187">
        <f>'월별 비용_운영'!CL$96</f>
        <v>0</v>
      </c>
      <c r="CM29" s="187">
        <f>'월별 비용_운영'!CM$96</f>
        <v>0</v>
      </c>
      <c r="CN29" s="187">
        <f>'월별 비용_운영'!CN$96</f>
        <v>0</v>
      </c>
      <c r="CO29" s="187">
        <f>'월별 비용_운영'!CO$96</f>
        <v>0</v>
      </c>
      <c r="CP29" s="187">
        <f>'월별 비용_운영'!CP$96</f>
        <v>0</v>
      </c>
      <c r="CQ29" s="187">
        <f>'월별 비용_운영'!CQ$96</f>
        <v>0</v>
      </c>
      <c r="CR29" s="187">
        <f>'월별 비용_운영'!CR$96</f>
        <v>0</v>
      </c>
      <c r="CS29" s="187">
        <f>'월별 비용_운영'!CS$96</f>
        <v>0</v>
      </c>
      <c r="CT29" s="187">
        <f>'월별 비용_운영'!CT$96</f>
        <v>0</v>
      </c>
      <c r="CU29" s="187">
        <f>'월별 비용_운영'!CU$96</f>
        <v>0</v>
      </c>
      <c r="CV29" s="187">
        <f>'월별 비용_운영'!CV$96</f>
        <v>0</v>
      </c>
      <c r="CW29" s="187">
        <f>'월별 비용_운영'!CW$96</f>
        <v>0</v>
      </c>
      <c r="CX29" s="187">
        <f>'월별 비용_운영'!CX$96</f>
        <v>0</v>
      </c>
      <c r="CY29" s="187">
        <f>'월별 비용_운영'!CY$96</f>
        <v>0</v>
      </c>
      <c r="CZ29" s="187">
        <f>'월별 비용_운영'!CZ$96</f>
        <v>0</v>
      </c>
      <c r="DA29" s="187">
        <f>'월별 비용_운영'!DA$96</f>
        <v>0</v>
      </c>
      <c r="DB29" s="187">
        <f>'월별 비용_운영'!DB$96</f>
        <v>0</v>
      </c>
      <c r="DC29" s="187">
        <f>'월별 비용_운영'!DC$96</f>
        <v>0</v>
      </c>
      <c r="DD29" s="187">
        <f>'월별 비용_운영'!DD$96</f>
        <v>0</v>
      </c>
      <c r="DE29" s="187">
        <f>'월별 비용_운영'!DE$96</f>
        <v>0</v>
      </c>
      <c r="DF29" s="187">
        <f>'월별 비용_운영'!DF$96</f>
        <v>0</v>
      </c>
      <c r="DG29" s="187">
        <f>'월별 비용_운영'!DG$96</f>
        <v>0</v>
      </c>
      <c r="DH29" s="187">
        <f>'월별 비용_운영'!DH$96</f>
        <v>0</v>
      </c>
      <c r="DI29" s="187">
        <f>'월별 비용_운영'!DI$96</f>
        <v>0</v>
      </c>
      <c r="DJ29" s="187">
        <f>'월별 비용_운영'!DJ$96</f>
        <v>0</v>
      </c>
      <c r="DK29" s="187">
        <f>'월별 비용_운영'!DK$96</f>
        <v>0</v>
      </c>
      <c r="DL29" s="187">
        <f>'월별 비용_운영'!DL$96</f>
        <v>0</v>
      </c>
      <c r="DM29" s="187">
        <f>'월별 비용_운영'!DM$96</f>
        <v>0</v>
      </c>
      <c r="DN29" s="187">
        <f>'월별 비용_운영'!DN$96</f>
        <v>0</v>
      </c>
      <c r="DO29" s="187">
        <f>'월별 비용_운영'!DO$96</f>
        <v>0</v>
      </c>
      <c r="DP29" s="187">
        <f>'월별 비용_운영'!DP$96</f>
        <v>0</v>
      </c>
      <c r="DQ29" s="187">
        <f>'월별 비용_운영'!DQ$96</f>
        <v>0</v>
      </c>
      <c r="DR29" s="187">
        <f>'월별 비용_운영'!DR$96</f>
        <v>0</v>
      </c>
      <c r="DS29" s="187">
        <f>'월별 비용_운영'!DS$96</f>
        <v>0</v>
      </c>
      <c r="DT29" s="187">
        <f>'월별 비용_운영'!DT$96</f>
        <v>0</v>
      </c>
      <c r="DU29" s="187">
        <f>'월별 비용_운영'!DU$96</f>
        <v>0</v>
      </c>
      <c r="DV29" s="187">
        <f>'월별 비용_운영'!DV$96</f>
        <v>0</v>
      </c>
    </row>
    <row r="30" spans="1:126" outlineLevel="1" x14ac:dyDescent="0.4">
      <c r="C30" s="21" t="s">
        <v>49</v>
      </c>
      <c r="F30" s="586">
        <f>'월별 비용_운영'!F$98</f>
        <v>0</v>
      </c>
      <c r="G30" s="187">
        <f>'월별 비용_운영'!G$98</f>
        <v>0</v>
      </c>
      <c r="H30" s="187">
        <f>'월별 비용_운영'!H$98</f>
        <v>0</v>
      </c>
      <c r="I30" s="187">
        <f>'월별 비용_운영'!I$98</f>
        <v>2966.8493150684935</v>
      </c>
      <c r="J30" s="187">
        <f>'월별 비용_운영'!J$98</f>
        <v>0</v>
      </c>
      <c r="K30" s="187">
        <f>'월별 비용_운영'!K$98</f>
        <v>0</v>
      </c>
      <c r="L30" s="187">
        <f>'월별 비용_운영'!L$98</f>
        <v>2961.5046036379968</v>
      </c>
      <c r="M30" s="187">
        <f>'월별 비용_운영'!M$98</f>
        <v>0</v>
      </c>
      <c r="N30" s="187">
        <f>'월별 비용_운영'!N$98</f>
        <v>0</v>
      </c>
      <c r="O30" s="187">
        <f>'월별 비용_운영'!O$98</f>
        <v>2991.256830601093</v>
      </c>
      <c r="P30" s="187">
        <f>'월별 비용_운영'!P$98</f>
        <v>0</v>
      </c>
      <c r="Q30" s="187">
        <f>'월별 비용_운영'!Q$98</f>
        <v>0</v>
      </c>
      <c r="R30" s="187">
        <f>'월별 비용_운영'!R$98</f>
        <v>2991.256830601093</v>
      </c>
      <c r="S30" s="187">
        <f>'월별 비용_운영'!S$98</f>
        <v>0</v>
      </c>
      <c r="T30" s="187">
        <f>'월별 비용_운영'!T$98</f>
        <v>0</v>
      </c>
      <c r="U30" s="187">
        <f>'월별 비용_운영'!U$98</f>
        <v>2958.7431693989074</v>
      </c>
      <c r="V30" s="187">
        <f>'월별 비용_운영'!V$98</f>
        <v>0</v>
      </c>
      <c r="W30" s="187">
        <f>'월별 비용_운영'!W$98</f>
        <v>0</v>
      </c>
      <c r="X30" s="187">
        <f>'월별 비용_운영'!X$98</f>
        <v>2931.485141103376</v>
      </c>
      <c r="Y30" s="187">
        <f>'월별 비용_운영'!Y$98</f>
        <v>0</v>
      </c>
      <c r="Z30" s="187">
        <f>'월별 비용_운영'!Z$98</f>
        <v>0</v>
      </c>
      <c r="AA30" s="187">
        <f>'월별 비용_운영'!AA$98</f>
        <v>2999.4520547945208</v>
      </c>
      <c r="AB30" s="187">
        <f>'월별 비용_운영'!AB$98</f>
        <v>0</v>
      </c>
      <c r="AC30" s="187">
        <f>'월별 비용_운영'!AC$98</f>
        <v>0</v>
      </c>
      <c r="AD30" s="187">
        <f>'월별 비용_운영'!AD$98</f>
        <v>2999.4520547945208</v>
      </c>
      <c r="AE30" s="187">
        <f>'월별 비용_운영'!AE$98</f>
        <v>0</v>
      </c>
      <c r="AF30" s="187">
        <f>'월별 비용_운영'!AF$98</f>
        <v>0</v>
      </c>
      <c r="AG30" s="187">
        <f>'월별 비용_운영'!AG$98</f>
        <v>2966.8493150684935</v>
      </c>
      <c r="AH30" s="187">
        <f>'월별 비용_운영'!AH$98</f>
        <v>0</v>
      </c>
      <c r="AI30" s="187">
        <f>'월별 비용_운영'!AI$98</f>
        <v>0</v>
      </c>
      <c r="AJ30" s="187">
        <f>'월별 비용_운영'!AJ$98</f>
        <v>2934.2465753424658</v>
      </c>
      <c r="AK30" s="187">
        <f>'월별 비용_운영'!AK$98</f>
        <v>0</v>
      </c>
      <c r="AL30" s="187">
        <f>'월별 비용_운영'!AL$98</f>
        <v>0</v>
      </c>
      <c r="AM30" s="187">
        <f>'월별 비용_운영'!AM$98</f>
        <v>2999.4520547945208</v>
      </c>
      <c r="AN30" s="187">
        <f>'월별 비용_운영'!AN$98</f>
        <v>0</v>
      </c>
      <c r="AO30" s="187">
        <f>'월별 비용_운영'!AO$98</f>
        <v>0</v>
      </c>
      <c r="AP30" s="187">
        <f>'월별 비용_운영'!AP$98</f>
        <v>2999.4520547945208</v>
      </c>
      <c r="AQ30" s="187">
        <f>'월별 비용_운영'!AQ$98</f>
        <v>0</v>
      </c>
      <c r="AR30" s="187">
        <f>'월별 비용_운영'!AR$98</f>
        <v>0</v>
      </c>
      <c r="AS30" s="187">
        <f>'월별 비용_운영'!AS$98</f>
        <v>2966.8493150684935</v>
      </c>
      <c r="AT30" s="187">
        <f>'월별 비용_운영'!AT$98</f>
        <v>0</v>
      </c>
      <c r="AU30" s="187">
        <f>'월별 비용_운영'!AU$98</f>
        <v>0</v>
      </c>
      <c r="AV30" s="187">
        <f>'월별 비용_운영'!AV$98</f>
        <v>2934.2465753424658</v>
      </c>
      <c r="AW30" s="187">
        <f>'월별 비용_운영'!AW$98</f>
        <v>0</v>
      </c>
      <c r="AX30" s="187">
        <f>'월별 비용_운영'!AX$98</f>
        <v>0</v>
      </c>
      <c r="AY30" s="187">
        <f>'월별 비용_운영'!AY$98</f>
        <v>2999.4520547945208</v>
      </c>
      <c r="AZ30" s="187">
        <f>'월별 비용_운영'!AZ$98</f>
        <v>0</v>
      </c>
      <c r="BA30" s="187">
        <f>'월별 비용_운영'!BA$98</f>
        <v>0</v>
      </c>
      <c r="BB30" s="187">
        <f>'월별 비용_운영'!BB$98</f>
        <v>2999.4520547945208</v>
      </c>
      <c r="BC30" s="187">
        <f>'월별 비용_운영'!BC$98</f>
        <v>0</v>
      </c>
      <c r="BD30" s="187">
        <f>'월별 비용_운영'!BD$98</f>
        <v>0</v>
      </c>
      <c r="BE30" s="187">
        <f>'월별 비용_운영'!BE$98</f>
        <v>2966.8493150684935</v>
      </c>
      <c r="BF30" s="187">
        <f>'월별 비용_운영'!BF$98</f>
        <v>0</v>
      </c>
      <c r="BG30" s="187">
        <f>'월별 비용_운영'!BG$98</f>
        <v>0</v>
      </c>
      <c r="BH30" s="187">
        <f>'월별 비용_운영'!BH$98</f>
        <v>2961.5046036379968</v>
      </c>
      <c r="BI30" s="187">
        <f>'월별 비용_운영'!BI$98</f>
        <v>0</v>
      </c>
      <c r="BJ30" s="187">
        <f>'월별 비용_운영'!BJ$98</f>
        <v>0</v>
      </c>
      <c r="BK30" s="187">
        <f>'월별 비용_운영'!BK$98</f>
        <v>2991.256830601093</v>
      </c>
      <c r="BL30" s="187">
        <f>'월별 비용_운영'!BL$98</f>
        <v>0</v>
      </c>
      <c r="BM30" s="187">
        <f>'월별 비용_운영'!BM$98</f>
        <v>0</v>
      </c>
      <c r="BN30" s="187">
        <f>'월별 비용_운영'!BN$98</f>
        <v>2991.256830601093</v>
      </c>
      <c r="BO30" s="187">
        <f>'월별 비용_운영'!BO$98</f>
        <v>0</v>
      </c>
      <c r="BP30" s="187">
        <f>'월별 비용_운영'!BP$98</f>
        <v>0</v>
      </c>
      <c r="BQ30" s="187">
        <f>'월별 비용_운영'!BQ$98</f>
        <v>0</v>
      </c>
      <c r="BR30" s="187">
        <f>'월별 비용_운영'!BR$98</f>
        <v>0</v>
      </c>
      <c r="BS30" s="187">
        <f>'월별 비용_운영'!BS$98</f>
        <v>0</v>
      </c>
      <c r="BT30" s="187">
        <f>'월별 비용_운영'!BT$98</f>
        <v>0</v>
      </c>
      <c r="BU30" s="187">
        <f>'월별 비용_운영'!BU$98</f>
        <v>0</v>
      </c>
      <c r="BV30" s="187">
        <f>'월별 비용_운영'!BV$98</f>
        <v>0</v>
      </c>
      <c r="BW30" s="187">
        <f>'월별 비용_운영'!BW$98</f>
        <v>0</v>
      </c>
      <c r="BX30" s="187">
        <f>'월별 비용_운영'!BX$98</f>
        <v>0</v>
      </c>
      <c r="BY30" s="187">
        <f>'월별 비용_운영'!BY$98</f>
        <v>0</v>
      </c>
      <c r="BZ30" s="187">
        <f>'월별 비용_운영'!BZ$98</f>
        <v>0</v>
      </c>
      <c r="CA30" s="187">
        <f>'월별 비용_운영'!CA$98</f>
        <v>0</v>
      </c>
      <c r="CB30" s="187">
        <f>'월별 비용_운영'!CB$98</f>
        <v>0</v>
      </c>
      <c r="CC30" s="187">
        <f>'월별 비용_운영'!CC$98</f>
        <v>0</v>
      </c>
      <c r="CD30" s="187">
        <f>'월별 비용_운영'!CD$98</f>
        <v>0</v>
      </c>
      <c r="CE30" s="187">
        <f>'월별 비용_운영'!CE$98</f>
        <v>0</v>
      </c>
      <c r="CF30" s="187">
        <f>'월별 비용_운영'!CF$98</f>
        <v>0</v>
      </c>
      <c r="CG30" s="187">
        <f>'월별 비용_운영'!CG$98</f>
        <v>0</v>
      </c>
      <c r="CH30" s="187">
        <f>'월별 비용_운영'!CH$98</f>
        <v>0</v>
      </c>
      <c r="CI30" s="187">
        <f>'월별 비용_운영'!CI$98</f>
        <v>0</v>
      </c>
      <c r="CJ30" s="187">
        <f>'월별 비용_운영'!CJ$98</f>
        <v>0</v>
      </c>
      <c r="CK30" s="187">
        <f>'월별 비용_운영'!CK$98</f>
        <v>0</v>
      </c>
      <c r="CL30" s="187">
        <f>'월별 비용_운영'!CL$98</f>
        <v>0</v>
      </c>
      <c r="CM30" s="187">
        <f>'월별 비용_운영'!CM$98</f>
        <v>0</v>
      </c>
      <c r="CN30" s="187">
        <f>'월별 비용_운영'!CN$98</f>
        <v>0</v>
      </c>
      <c r="CO30" s="187">
        <f>'월별 비용_운영'!CO$98</f>
        <v>0</v>
      </c>
      <c r="CP30" s="187">
        <f>'월별 비용_운영'!CP$98</f>
        <v>0</v>
      </c>
      <c r="CQ30" s="187">
        <f>'월별 비용_운영'!CQ$98</f>
        <v>0</v>
      </c>
      <c r="CR30" s="187">
        <f>'월별 비용_운영'!CR$98</f>
        <v>0</v>
      </c>
      <c r="CS30" s="187">
        <f>'월별 비용_운영'!CS$98</f>
        <v>0</v>
      </c>
      <c r="CT30" s="187">
        <f>'월별 비용_운영'!CT$98</f>
        <v>0</v>
      </c>
      <c r="CU30" s="187">
        <f>'월별 비용_운영'!CU$98</f>
        <v>0</v>
      </c>
      <c r="CV30" s="187">
        <f>'월별 비용_운영'!CV$98</f>
        <v>0</v>
      </c>
      <c r="CW30" s="187">
        <f>'월별 비용_운영'!CW$98</f>
        <v>0</v>
      </c>
      <c r="CX30" s="187">
        <f>'월별 비용_운영'!CX$98</f>
        <v>0</v>
      </c>
      <c r="CY30" s="187">
        <f>'월별 비용_운영'!CY$98</f>
        <v>0</v>
      </c>
      <c r="CZ30" s="187">
        <f>'월별 비용_운영'!CZ$98</f>
        <v>0</v>
      </c>
      <c r="DA30" s="187">
        <f>'월별 비용_운영'!DA$98</f>
        <v>0</v>
      </c>
      <c r="DB30" s="187">
        <f>'월별 비용_운영'!DB$98</f>
        <v>0</v>
      </c>
      <c r="DC30" s="187">
        <f>'월별 비용_운영'!DC$98</f>
        <v>0</v>
      </c>
      <c r="DD30" s="187">
        <f>'월별 비용_운영'!DD$98</f>
        <v>0</v>
      </c>
      <c r="DE30" s="187">
        <f>'월별 비용_운영'!DE$98</f>
        <v>0</v>
      </c>
      <c r="DF30" s="187">
        <f>'월별 비용_운영'!DF$98</f>
        <v>0</v>
      </c>
      <c r="DG30" s="187">
        <f>'월별 비용_운영'!DG$98</f>
        <v>0</v>
      </c>
      <c r="DH30" s="187">
        <f>'월별 비용_운영'!DH$98</f>
        <v>0</v>
      </c>
      <c r="DI30" s="187">
        <f>'월별 비용_운영'!DI$98</f>
        <v>0</v>
      </c>
      <c r="DJ30" s="187">
        <f>'월별 비용_운영'!DJ$98</f>
        <v>0</v>
      </c>
      <c r="DK30" s="187">
        <f>'월별 비용_운영'!DK$98</f>
        <v>0</v>
      </c>
      <c r="DL30" s="187">
        <f>'월별 비용_운영'!DL$98</f>
        <v>0</v>
      </c>
      <c r="DM30" s="187">
        <f>'월별 비용_운영'!DM$98</f>
        <v>0</v>
      </c>
      <c r="DN30" s="187">
        <f>'월별 비용_운영'!DN$98</f>
        <v>0</v>
      </c>
      <c r="DO30" s="187">
        <f>'월별 비용_운영'!DO$98</f>
        <v>0</v>
      </c>
      <c r="DP30" s="187">
        <f>'월별 비용_운영'!DP$98</f>
        <v>0</v>
      </c>
      <c r="DQ30" s="187">
        <f>'월별 비용_운영'!DQ$98</f>
        <v>0</v>
      </c>
      <c r="DR30" s="187">
        <f>'월별 비용_운영'!DR$98</f>
        <v>0</v>
      </c>
      <c r="DS30" s="187">
        <f>'월별 비용_운영'!DS$98</f>
        <v>0</v>
      </c>
      <c r="DT30" s="187">
        <f>'월별 비용_운영'!DT$98</f>
        <v>0</v>
      </c>
      <c r="DU30" s="187">
        <f>'월별 비용_운영'!DU$98</f>
        <v>0</v>
      </c>
      <c r="DV30" s="187">
        <f>'월별 비용_운영'!DV$98</f>
        <v>0</v>
      </c>
    </row>
    <row r="31" spans="1:126" outlineLevel="1" x14ac:dyDescent="0.4">
      <c r="C31" s="21" t="s">
        <v>50</v>
      </c>
      <c r="F31" s="586">
        <f>'월별 비용_운영'!F$100</f>
        <v>0</v>
      </c>
      <c r="G31" s="187">
        <f>'월별 비용_운영'!G$100</f>
        <v>0</v>
      </c>
      <c r="H31" s="187">
        <f>'월별 비용_운영'!H$100</f>
        <v>0</v>
      </c>
      <c r="I31" s="187">
        <f>'월별 비용_운영'!I$100</f>
        <v>1271.5068493150684</v>
      </c>
      <c r="J31" s="187">
        <f>'월별 비용_운영'!J$100</f>
        <v>0</v>
      </c>
      <c r="K31" s="187">
        <f>'월별 비용_운영'!K$100</f>
        <v>0</v>
      </c>
      <c r="L31" s="187">
        <f>'월별 비용_운영'!L$100</f>
        <v>1269.2162587019986</v>
      </c>
      <c r="M31" s="187">
        <f>'월별 비용_운영'!M$100</f>
        <v>0</v>
      </c>
      <c r="N31" s="187">
        <f>'월별 비용_운영'!N$100</f>
        <v>0</v>
      </c>
      <c r="O31" s="187">
        <f>'월별 비용_운영'!O$100</f>
        <v>1281.967213114754</v>
      </c>
      <c r="P31" s="187">
        <f>'월별 비용_운영'!P$100</f>
        <v>0</v>
      </c>
      <c r="Q31" s="187">
        <f>'월별 비용_운영'!Q$100</f>
        <v>0</v>
      </c>
      <c r="R31" s="187">
        <f>'월별 비용_운영'!R$100</f>
        <v>1281.967213114754</v>
      </c>
      <c r="S31" s="187">
        <f>'월별 비용_운영'!S$100</f>
        <v>0</v>
      </c>
      <c r="T31" s="187">
        <f>'월별 비용_운영'!T$100</f>
        <v>0</v>
      </c>
      <c r="U31" s="187">
        <f>'월별 비용_운영'!U$100</f>
        <v>1268.032786885246</v>
      </c>
      <c r="V31" s="187">
        <f>'월별 비용_운영'!V$100</f>
        <v>0</v>
      </c>
      <c r="W31" s="187">
        <f>'월별 비용_운영'!W$100</f>
        <v>0</v>
      </c>
      <c r="X31" s="187">
        <f>'월별 비용_운영'!X$100</f>
        <v>1256.3507747585898</v>
      </c>
      <c r="Y31" s="187">
        <f>'월별 비용_운영'!Y$100</f>
        <v>0</v>
      </c>
      <c r="Z31" s="187">
        <f>'월별 비용_운영'!Z$100</f>
        <v>0</v>
      </c>
      <c r="AA31" s="187">
        <f>'월별 비용_운영'!AA$100</f>
        <v>1285.4794520547946</v>
      </c>
      <c r="AB31" s="187">
        <f>'월별 비용_운영'!AB$100</f>
        <v>0</v>
      </c>
      <c r="AC31" s="187">
        <f>'월별 비용_운영'!AC$100</f>
        <v>0</v>
      </c>
      <c r="AD31" s="187">
        <f>'월별 비용_운영'!AD$100</f>
        <v>1285.4794520547946</v>
      </c>
      <c r="AE31" s="187">
        <f>'월별 비용_운영'!AE$100</f>
        <v>0</v>
      </c>
      <c r="AF31" s="187">
        <f>'월별 비용_운영'!AF$100</f>
        <v>0</v>
      </c>
      <c r="AG31" s="187">
        <f>'월별 비용_운영'!AG$100</f>
        <v>1271.5068493150684</v>
      </c>
      <c r="AH31" s="187">
        <f>'월별 비용_운영'!AH$100</f>
        <v>0</v>
      </c>
      <c r="AI31" s="187">
        <f>'월별 비용_운영'!AI$100</f>
        <v>0</v>
      </c>
      <c r="AJ31" s="187">
        <f>'월별 비용_운영'!AJ$100</f>
        <v>1257.5342465753424</v>
      </c>
      <c r="AK31" s="187">
        <f>'월별 비용_운영'!AK$100</f>
        <v>0</v>
      </c>
      <c r="AL31" s="187">
        <f>'월별 비용_운영'!AL$100</f>
        <v>0</v>
      </c>
      <c r="AM31" s="187">
        <f>'월별 비용_운영'!AM$100</f>
        <v>1285.4794520547946</v>
      </c>
      <c r="AN31" s="187">
        <f>'월별 비용_운영'!AN$100</f>
        <v>0</v>
      </c>
      <c r="AO31" s="187">
        <f>'월별 비용_운영'!AO$100</f>
        <v>0</v>
      </c>
      <c r="AP31" s="187">
        <f>'월별 비용_운영'!AP$100</f>
        <v>1285.4794520547946</v>
      </c>
      <c r="AQ31" s="187">
        <f>'월별 비용_운영'!AQ$100</f>
        <v>0</v>
      </c>
      <c r="AR31" s="187">
        <f>'월별 비용_운영'!AR$100</f>
        <v>0</v>
      </c>
      <c r="AS31" s="187">
        <f>'월별 비용_운영'!AS$100</f>
        <v>1271.5068493150684</v>
      </c>
      <c r="AT31" s="187">
        <f>'월별 비용_운영'!AT$100</f>
        <v>0</v>
      </c>
      <c r="AU31" s="187">
        <f>'월별 비용_운영'!AU$100</f>
        <v>0</v>
      </c>
      <c r="AV31" s="187">
        <f>'월별 비용_운영'!AV$100</f>
        <v>1257.5342465753424</v>
      </c>
      <c r="AW31" s="187">
        <f>'월별 비용_운영'!AW$100</f>
        <v>0</v>
      </c>
      <c r="AX31" s="187">
        <f>'월별 비용_운영'!AX$100</f>
        <v>0</v>
      </c>
      <c r="AY31" s="187">
        <f>'월별 비용_운영'!AY$100</f>
        <v>1285.4794520547946</v>
      </c>
      <c r="AZ31" s="187">
        <f>'월별 비용_운영'!AZ$100</f>
        <v>0</v>
      </c>
      <c r="BA31" s="187">
        <f>'월별 비용_운영'!BA$100</f>
        <v>0</v>
      </c>
      <c r="BB31" s="187">
        <f>'월별 비용_운영'!BB$100</f>
        <v>1285.4794520547946</v>
      </c>
      <c r="BC31" s="187">
        <f>'월별 비용_운영'!BC$100</f>
        <v>0</v>
      </c>
      <c r="BD31" s="187">
        <f>'월별 비용_운영'!BD$100</f>
        <v>0</v>
      </c>
      <c r="BE31" s="187">
        <f>'월별 비용_운영'!BE$100</f>
        <v>1271.5068493150684</v>
      </c>
      <c r="BF31" s="187">
        <f>'월별 비용_운영'!BF$100</f>
        <v>0</v>
      </c>
      <c r="BG31" s="187">
        <f>'월별 비용_운영'!BG$100</f>
        <v>0</v>
      </c>
      <c r="BH31" s="187">
        <f>'월별 비용_운영'!BH$100</f>
        <v>1269.2162587019986</v>
      </c>
      <c r="BI31" s="187">
        <f>'월별 비용_운영'!BI$100</f>
        <v>0</v>
      </c>
      <c r="BJ31" s="187">
        <f>'월별 비용_운영'!BJ$100</f>
        <v>0</v>
      </c>
      <c r="BK31" s="187">
        <f>'월별 비용_운영'!BK$100</f>
        <v>1281.967213114754</v>
      </c>
      <c r="BL31" s="187">
        <f>'월별 비용_운영'!BL$100</f>
        <v>0</v>
      </c>
      <c r="BM31" s="187">
        <f>'월별 비용_운영'!BM$100</f>
        <v>0</v>
      </c>
      <c r="BN31" s="187">
        <f>'월별 비용_운영'!BN$100</f>
        <v>1281.967213114754</v>
      </c>
      <c r="BO31" s="187">
        <f>'월별 비용_운영'!BO$100</f>
        <v>0</v>
      </c>
      <c r="BP31" s="187">
        <f>'월별 비용_운영'!BP$100</f>
        <v>0</v>
      </c>
      <c r="BQ31" s="187">
        <f>'월별 비용_운영'!BQ$100</f>
        <v>0</v>
      </c>
      <c r="BR31" s="187">
        <f>'월별 비용_운영'!BR$100</f>
        <v>0</v>
      </c>
      <c r="BS31" s="187">
        <f>'월별 비용_운영'!BS$100</f>
        <v>0</v>
      </c>
      <c r="BT31" s="187">
        <f>'월별 비용_운영'!BT$100</f>
        <v>0</v>
      </c>
      <c r="BU31" s="187">
        <f>'월별 비용_운영'!BU$100</f>
        <v>0</v>
      </c>
      <c r="BV31" s="187">
        <f>'월별 비용_운영'!BV$100</f>
        <v>0</v>
      </c>
      <c r="BW31" s="187">
        <f>'월별 비용_운영'!BW$100</f>
        <v>0</v>
      </c>
      <c r="BX31" s="187">
        <f>'월별 비용_운영'!BX$100</f>
        <v>0</v>
      </c>
      <c r="BY31" s="187">
        <f>'월별 비용_운영'!BY$100</f>
        <v>0</v>
      </c>
      <c r="BZ31" s="187">
        <f>'월별 비용_운영'!BZ$100</f>
        <v>0</v>
      </c>
      <c r="CA31" s="187">
        <f>'월별 비용_운영'!CA$100</f>
        <v>0</v>
      </c>
      <c r="CB31" s="187">
        <f>'월별 비용_운영'!CB$100</f>
        <v>0</v>
      </c>
      <c r="CC31" s="187">
        <f>'월별 비용_운영'!CC$100</f>
        <v>0</v>
      </c>
      <c r="CD31" s="187">
        <f>'월별 비용_운영'!CD$100</f>
        <v>0</v>
      </c>
      <c r="CE31" s="187">
        <f>'월별 비용_운영'!CE$100</f>
        <v>0</v>
      </c>
      <c r="CF31" s="187">
        <f>'월별 비용_운영'!CF$100</f>
        <v>0</v>
      </c>
      <c r="CG31" s="187">
        <f>'월별 비용_운영'!CG$100</f>
        <v>0</v>
      </c>
      <c r="CH31" s="187">
        <f>'월별 비용_운영'!CH$100</f>
        <v>0</v>
      </c>
      <c r="CI31" s="187">
        <f>'월별 비용_운영'!CI$100</f>
        <v>0</v>
      </c>
      <c r="CJ31" s="187">
        <f>'월별 비용_운영'!CJ$100</f>
        <v>0</v>
      </c>
      <c r="CK31" s="187">
        <f>'월별 비용_운영'!CK$100</f>
        <v>0</v>
      </c>
      <c r="CL31" s="187">
        <f>'월별 비용_운영'!CL$100</f>
        <v>0</v>
      </c>
      <c r="CM31" s="187">
        <f>'월별 비용_운영'!CM$100</f>
        <v>0</v>
      </c>
      <c r="CN31" s="187">
        <f>'월별 비용_운영'!CN$100</f>
        <v>0</v>
      </c>
      <c r="CO31" s="187">
        <f>'월별 비용_운영'!CO$100</f>
        <v>0</v>
      </c>
      <c r="CP31" s="187">
        <f>'월별 비용_운영'!CP$100</f>
        <v>0</v>
      </c>
      <c r="CQ31" s="187">
        <f>'월별 비용_운영'!CQ$100</f>
        <v>0</v>
      </c>
      <c r="CR31" s="187">
        <f>'월별 비용_운영'!CR$100</f>
        <v>0</v>
      </c>
      <c r="CS31" s="187">
        <f>'월별 비용_운영'!CS$100</f>
        <v>0</v>
      </c>
      <c r="CT31" s="187">
        <f>'월별 비용_운영'!CT$100</f>
        <v>0</v>
      </c>
      <c r="CU31" s="187">
        <f>'월별 비용_운영'!CU$100</f>
        <v>0</v>
      </c>
      <c r="CV31" s="187">
        <f>'월별 비용_운영'!CV$100</f>
        <v>0</v>
      </c>
      <c r="CW31" s="187">
        <f>'월별 비용_운영'!CW$100</f>
        <v>0</v>
      </c>
      <c r="CX31" s="187">
        <f>'월별 비용_운영'!CX$100</f>
        <v>0</v>
      </c>
      <c r="CY31" s="187">
        <f>'월별 비용_운영'!CY$100</f>
        <v>0</v>
      </c>
      <c r="CZ31" s="187">
        <f>'월별 비용_운영'!CZ$100</f>
        <v>0</v>
      </c>
      <c r="DA31" s="187">
        <f>'월별 비용_운영'!DA$100</f>
        <v>0</v>
      </c>
      <c r="DB31" s="187">
        <f>'월별 비용_운영'!DB$100</f>
        <v>0</v>
      </c>
      <c r="DC31" s="187">
        <f>'월별 비용_운영'!DC$100</f>
        <v>0</v>
      </c>
      <c r="DD31" s="187">
        <f>'월별 비용_운영'!DD$100</f>
        <v>0</v>
      </c>
      <c r="DE31" s="187">
        <f>'월별 비용_운영'!DE$100</f>
        <v>0</v>
      </c>
      <c r="DF31" s="187">
        <f>'월별 비용_운영'!DF$100</f>
        <v>0</v>
      </c>
      <c r="DG31" s="187">
        <f>'월별 비용_운영'!DG$100</f>
        <v>0</v>
      </c>
      <c r="DH31" s="187">
        <f>'월별 비용_운영'!DH$100</f>
        <v>0</v>
      </c>
      <c r="DI31" s="187">
        <f>'월별 비용_운영'!DI$100</f>
        <v>0</v>
      </c>
      <c r="DJ31" s="187">
        <f>'월별 비용_운영'!DJ$100</f>
        <v>0</v>
      </c>
      <c r="DK31" s="187">
        <f>'월별 비용_운영'!DK$100</f>
        <v>0</v>
      </c>
      <c r="DL31" s="187">
        <f>'월별 비용_운영'!DL$100</f>
        <v>0</v>
      </c>
      <c r="DM31" s="187">
        <f>'월별 비용_운영'!DM$100</f>
        <v>0</v>
      </c>
      <c r="DN31" s="187">
        <f>'월별 비용_운영'!DN$100</f>
        <v>0</v>
      </c>
      <c r="DO31" s="187">
        <f>'월별 비용_운영'!DO$100</f>
        <v>0</v>
      </c>
      <c r="DP31" s="187">
        <f>'월별 비용_운영'!DP$100</f>
        <v>0</v>
      </c>
      <c r="DQ31" s="187">
        <f>'월별 비용_운영'!DQ$100</f>
        <v>0</v>
      </c>
      <c r="DR31" s="187">
        <f>'월별 비용_운영'!DR$100</f>
        <v>0</v>
      </c>
      <c r="DS31" s="187">
        <f>'월별 비용_운영'!DS$100</f>
        <v>0</v>
      </c>
      <c r="DT31" s="187">
        <f>'월별 비용_운영'!DT$100</f>
        <v>0</v>
      </c>
      <c r="DU31" s="187">
        <f>'월별 비용_운영'!DU$100</f>
        <v>0</v>
      </c>
      <c r="DV31" s="187">
        <f>'월별 비용_운영'!DV$100</f>
        <v>0</v>
      </c>
    </row>
    <row r="32" spans="1:126" outlineLevel="1" x14ac:dyDescent="0.4">
      <c r="C32" s="21" t="s">
        <v>51</v>
      </c>
      <c r="F32" s="586">
        <f>'월별 비용_운영'!F$102</f>
        <v>0</v>
      </c>
      <c r="G32" s="187">
        <f>'월별 비용_운영'!G$102</f>
        <v>0</v>
      </c>
      <c r="H32" s="187">
        <f>'월별 비용_운영'!H$102</f>
        <v>0</v>
      </c>
      <c r="I32" s="187">
        <f>'월별 비용_운영'!I$102</f>
        <v>2119.178082191781</v>
      </c>
      <c r="J32" s="187">
        <f>'월별 비용_운영'!J$102</f>
        <v>0</v>
      </c>
      <c r="K32" s="187">
        <f>'월별 비용_운영'!K$102</f>
        <v>0</v>
      </c>
      <c r="L32" s="187">
        <f>'월별 비용_운영'!L$102</f>
        <v>2115.3604311699978</v>
      </c>
      <c r="M32" s="187">
        <f>'월별 비용_운영'!M$102</f>
        <v>0</v>
      </c>
      <c r="N32" s="187">
        <f>'월별 비용_운영'!N$102</f>
        <v>0</v>
      </c>
      <c r="O32" s="187">
        <f>'월별 비용_운영'!O$102</f>
        <v>2136.6120218579235</v>
      </c>
      <c r="P32" s="187">
        <f>'월별 비용_운영'!P$102</f>
        <v>0</v>
      </c>
      <c r="Q32" s="187">
        <f>'월별 비용_운영'!Q$102</f>
        <v>0</v>
      </c>
      <c r="R32" s="187">
        <f>'월별 비용_운영'!R$102</f>
        <v>2136.6120218579235</v>
      </c>
      <c r="S32" s="187">
        <f>'월별 비용_운영'!S$102</f>
        <v>0</v>
      </c>
      <c r="T32" s="187">
        <f>'월별 비용_운영'!T$102</f>
        <v>0</v>
      </c>
      <c r="U32" s="187">
        <f>'월별 비용_운영'!U$102</f>
        <v>2113.3879781420765</v>
      </c>
      <c r="V32" s="187">
        <f>'월별 비용_운영'!V$102</f>
        <v>0</v>
      </c>
      <c r="W32" s="187">
        <f>'월별 비용_운영'!W$102</f>
        <v>0</v>
      </c>
      <c r="X32" s="187">
        <f>'월별 비용_운영'!X$102</f>
        <v>2093.917957930983</v>
      </c>
      <c r="Y32" s="187">
        <f>'월별 비용_운영'!Y$102</f>
        <v>0</v>
      </c>
      <c r="Z32" s="187">
        <f>'월별 비용_운영'!Z$102</f>
        <v>0</v>
      </c>
      <c r="AA32" s="187">
        <f>'월별 비용_운영'!AA$102</f>
        <v>2142.4657534246576</v>
      </c>
      <c r="AB32" s="187">
        <f>'월별 비용_운영'!AB$102</f>
        <v>0</v>
      </c>
      <c r="AC32" s="187">
        <f>'월별 비용_운영'!AC$102</f>
        <v>0</v>
      </c>
      <c r="AD32" s="187">
        <f>'월별 비용_운영'!AD$102</f>
        <v>2142.4657534246576</v>
      </c>
      <c r="AE32" s="187">
        <f>'월별 비용_운영'!AE$102</f>
        <v>0</v>
      </c>
      <c r="AF32" s="187">
        <f>'월별 비용_운영'!AF$102</f>
        <v>0</v>
      </c>
      <c r="AG32" s="187">
        <f>'월별 비용_운영'!AG$102</f>
        <v>2119.178082191781</v>
      </c>
      <c r="AH32" s="187">
        <f>'월별 비용_운영'!AH$102</f>
        <v>0</v>
      </c>
      <c r="AI32" s="187">
        <f>'월별 비용_운영'!AI$102</f>
        <v>0</v>
      </c>
      <c r="AJ32" s="187">
        <f>'월별 비용_운영'!AJ$102</f>
        <v>2095.8904109589039</v>
      </c>
      <c r="AK32" s="187">
        <f>'월별 비용_운영'!AK$102</f>
        <v>0</v>
      </c>
      <c r="AL32" s="187">
        <f>'월별 비용_운영'!AL$102</f>
        <v>0</v>
      </c>
      <c r="AM32" s="187">
        <f>'월별 비용_운영'!AM$102</f>
        <v>2142.4657534246576</v>
      </c>
      <c r="AN32" s="187">
        <f>'월별 비용_운영'!AN$102</f>
        <v>0</v>
      </c>
      <c r="AO32" s="187">
        <f>'월별 비용_운영'!AO$102</f>
        <v>0</v>
      </c>
      <c r="AP32" s="187">
        <f>'월별 비용_운영'!AP$102</f>
        <v>2142.4657534246576</v>
      </c>
      <c r="AQ32" s="187">
        <f>'월별 비용_운영'!AQ$102</f>
        <v>0</v>
      </c>
      <c r="AR32" s="187">
        <f>'월별 비용_운영'!AR$102</f>
        <v>0</v>
      </c>
      <c r="AS32" s="187">
        <f>'월별 비용_운영'!AS$102</f>
        <v>2119.178082191781</v>
      </c>
      <c r="AT32" s="187">
        <f>'월별 비용_운영'!AT$102</f>
        <v>0</v>
      </c>
      <c r="AU32" s="187">
        <f>'월별 비용_운영'!AU$102</f>
        <v>0</v>
      </c>
      <c r="AV32" s="187">
        <f>'월별 비용_운영'!AV$102</f>
        <v>2095.8904109589039</v>
      </c>
      <c r="AW32" s="187">
        <f>'월별 비용_운영'!AW$102</f>
        <v>0</v>
      </c>
      <c r="AX32" s="187">
        <f>'월별 비용_운영'!AX$102</f>
        <v>0</v>
      </c>
      <c r="AY32" s="187">
        <f>'월별 비용_운영'!AY$102</f>
        <v>2142.4657534246576</v>
      </c>
      <c r="AZ32" s="187">
        <f>'월별 비용_운영'!AZ$102</f>
        <v>0</v>
      </c>
      <c r="BA32" s="187">
        <f>'월별 비용_운영'!BA$102</f>
        <v>0</v>
      </c>
      <c r="BB32" s="187">
        <f>'월별 비용_운영'!BB$102</f>
        <v>2142.4657534246576</v>
      </c>
      <c r="BC32" s="187">
        <f>'월별 비용_운영'!BC$102</f>
        <v>0</v>
      </c>
      <c r="BD32" s="187">
        <f>'월별 비용_운영'!BD$102</f>
        <v>0</v>
      </c>
      <c r="BE32" s="187">
        <f>'월별 비용_운영'!BE$102</f>
        <v>2119.178082191781</v>
      </c>
      <c r="BF32" s="187">
        <f>'월별 비용_운영'!BF$102</f>
        <v>0</v>
      </c>
      <c r="BG32" s="187">
        <f>'월별 비용_운영'!BG$102</f>
        <v>0</v>
      </c>
      <c r="BH32" s="187">
        <f>'월별 비용_운영'!BH$102</f>
        <v>2115.3604311699978</v>
      </c>
      <c r="BI32" s="187">
        <f>'월별 비용_운영'!BI$102</f>
        <v>0</v>
      </c>
      <c r="BJ32" s="187">
        <f>'월별 비용_운영'!BJ$102</f>
        <v>0</v>
      </c>
      <c r="BK32" s="187">
        <f>'월별 비용_운영'!BK$102</f>
        <v>2136.6120218579235</v>
      </c>
      <c r="BL32" s="187">
        <f>'월별 비용_운영'!BL$102</f>
        <v>0</v>
      </c>
      <c r="BM32" s="187">
        <f>'월별 비용_운영'!BM$102</f>
        <v>0</v>
      </c>
      <c r="BN32" s="187">
        <f>'월별 비용_운영'!BN$102</f>
        <v>2136.6120218579235</v>
      </c>
      <c r="BO32" s="187">
        <f>'월별 비용_운영'!BO$102</f>
        <v>0</v>
      </c>
      <c r="BP32" s="187">
        <f>'월별 비용_운영'!BP$102</f>
        <v>0</v>
      </c>
      <c r="BQ32" s="187">
        <f>'월별 비용_운영'!BQ$102</f>
        <v>0</v>
      </c>
      <c r="BR32" s="187">
        <f>'월별 비용_운영'!BR$102</f>
        <v>0</v>
      </c>
      <c r="BS32" s="187">
        <f>'월별 비용_운영'!BS$102</f>
        <v>0</v>
      </c>
      <c r="BT32" s="187">
        <f>'월별 비용_운영'!BT$102</f>
        <v>0</v>
      </c>
      <c r="BU32" s="187">
        <f>'월별 비용_운영'!BU$102</f>
        <v>0</v>
      </c>
      <c r="BV32" s="187">
        <f>'월별 비용_운영'!BV$102</f>
        <v>0</v>
      </c>
      <c r="BW32" s="187">
        <f>'월별 비용_운영'!BW$102</f>
        <v>0</v>
      </c>
      <c r="BX32" s="187">
        <f>'월별 비용_운영'!BX$102</f>
        <v>0</v>
      </c>
      <c r="BY32" s="187">
        <f>'월별 비용_운영'!BY$102</f>
        <v>0</v>
      </c>
      <c r="BZ32" s="187">
        <f>'월별 비용_운영'!BZ$102</f>
        <v>0</v>
      </c>
      <c r="CA32" s="187">
        <f>'월별 비용_운영'!CA$102</f>
        <v>0</v>
      </c>
      <c r="CB32" s="187">
        <f>'월별 비용_운영'!CB$102</f>
        <v>0</v>
      </c>
      <c r="CC32" s="187">
        <f>'월별 비용_운영'!CC$102</f>
        <v>0</v>
      </c>
      <c r="CD32" s="187">
        <f>'월별 비용_운영'!CD$102</f>
        <v>0</v>
      </c>
      <c r="CE32" s="187">
        <f>'월별 비용_운영'!CE$102</f>
        <v>0</v>
      </c>
      <c r="CF32" s="187">
        <f>'월별 비용_운영'!CF$102</f>
        <v>0</v>
      </c>
      <c r="CG32" s="187">
        <f>'월별 비용_운영'!CG$102</f>
        <v>0</v>
      </c>
      <c r="CH32" s="187">
        <f>'월별 비용_운영'!CH$102</f>
        <v>0</v>
      </c>
      <c r="CI32" s="187">
        <f>'월별 비용_운영'!CI$102</f>
        <v>0</v>
      </c>
      <c r="CJ32" s="187">
        <f>'월별 비용_운영'!CJ$102</f>
        <v>0</v>
      </c>
      <c r="CK32" s="187">
        <f>'월별 비용_운영'!CK$102</f>
        <v>0</v>
      </c>
      <c r="CL32" s="187">
        <f>'월별 비용_운영'!CL$102</f>
        <v>0</v>
      </c>
      <c r="CM32" s="187">
        <f>'월별 비용_운영'!CM$102</f>
        <v>0</v>
      </c>
      <c r="CN32" s="187">
        <f>'월별 비용_운영'!CN$102</f>
        <v>0</v>
      </c>
      <c r="CO32" s="187">
        <f>'월별 비용_운영'!CO$102</f>
        <v>0</v>
      </c>
      <c r="CP32" s="187">
        <f>'월별 비용_운영'!CP$102</f>
        <v>0</v>
      </c>
      <c r="CQ32" s="187">
        <f>'월별 비용_운영'!CQ$102</f>
        <v>0</v>
      </c>
      <c r="CR32" s="187">
        <f>'월별 비용_운영'!CR$102</f>
        <v>0</v>
      </c>
      <c r="CS32" s="187">
        <f>'월별 비용_운영'!CS$102</f>
        <v>0</v>
      </c>
      <c r="CT32" s="187">
        <f>'월별 비용_운영'!CT$102</f>
        <v>0</v>
      </c>
      <c r="CU32" s="187">
        <f>'월별 비용_운영'!CU$102</f>
        <v>0</v>
      </c>
      <c r="CV32" s="187">
        <f>'월별 비용_운영'!CV$102</f>
        <v>0</v>
      </c>
      <c r="CW32" s="187">
        <f>'월별 비용_운영'!CW$102</f>
        <v>0</v>
      </c>
      <c r="CX32" s="187">
        <f>'월별 비용_운영'!CX$102</f>
        <v>0</v>
      </c>
      <c r="CY32" s="187">
        <f>'월별 비용_운영'!CY$102</f>
        <v>0</v>
      </c>
      <c r="CZ32" s="187">
        <f>'월별 비용_운영'!CZ$102</f>
        <v>0</v>
      </c>
      <c r="DA32" s="187">
        <f>'월별 비용_운영'!DA$102</f>
        <v>0</v>
      </c>
      <c r="DB32" s="187">
        <f>'월별 비용_운영'!DB$102</f>
        <v>0</v>
      </c>
      <c r="DC32" s="187">
        <f>'월별 비용_운영'!DC$102</f>
        <v>0</v>
      </c>
      <c r="DD32" s="187">
        <f>'월별 비용_운영'!DD$102</f>
        <v>0</v>
      </c>
      <c r="DE32" s="187">
        <f>'월별 비용_운영'!DE$102</f>
        <v>0</v>
      </c>
      <c r="DF32" s="187">
        <f>'월별 비용_운영'!DF$102</f>
        <v>0</v>
      </c>
      <c r="DG32" s="187">
        <f>'월별 비용_운영'!DG$102</f>
        <v>0</v>
      </c>
      <c r="DH32" s="187">
        <f>'월별 비용_운영'!DH$102</f>
        <v>0</v>
      </c>
      <c r="DI32" s="187">
        <f>'월별 비용_운영'!DI$102</f>
        <v>0</v>
      </c>
      <c r="DJ32" s="187">
        <f>'월별 비용_운영'!DJ$102</f>
        <v>0</v>
      </c>
      <c r="DK32" s="187">
        <f>'월별 비용_운영'!DK$102</f>
        <v>0</v>
      </c>
      <c r="DL32" s="187">
        <f>'월별 비용_운영'!DL$102</f>
        <v>0</v>
      </c>
      <c r="DM32" s="187">
        <f>'월별 비용_운영'!DM$102</f>
        <v>0</v>
      </c>
      <c r="DN32" s="187">
        <f>'월별 비용_운영'!DN$102</f>
        <v>0</v>
      </c>
      <c r="DO32" s="187">
        <f>'월별 비용_운영'!DO$102</f>
        <v>0</v>
      </c>
      <c r="DP32" s="187">
        <f>'월별 비용_운영'!DP$102</f>
        <v>0</v>
      </c>
      <c r="DQ32" s="187">
        <f>'월별 비용_운영'!DQ$102</f>
        <v>0</v>
      </c>
      <c r="DR32" s="187">
        <f>'월별 비용_운영'!DR$102</f>
        <v>0</v>
      </c>
      <c r="DS32" s="187">
        <f>'월별 비용_운영'!DS$102</f>
        <v>0</v>
      </c>
      <c r="DT32" s="187">
        <f>'월별 비용_운영'!DT$102</f>
        <v>0</v>
      </c>
      <c r="DU32" s="187">
        <f>'월별 비용_운영'!DU$102</f>
        <v>0</v>
      </c>
      <c r="DV32" s="187">
        <f>'월별 비용_운영'!DV$102</f>
        <v>0</v>
      </c>
    </row>
    <row r="33" spans="1:126" outlineLevel="1" x14ac:dyDescent="0.4">
      <c r="C33" s="21" t="s">
        <v>52</v>
      </c>
      <c r="F33" s="586">
        <f>'월별 비용_운영'!F$103</f>
        <v>0</v>
      </c>
      <c r="G33" s="187">
        <f>'월별 비용_운영'!G$103</f>
        <v>200</v>
      </c>
      <c r="H33" s="187">
        <f>'월별 비용_운영'!H$103</f>
        <v>200</v>
      </c>
      <c r="I33" s="187">
        <f>'월별 비용_운영'!I$103</f>
        <v>200</v>
      </c>
      <c r="J33" s="187">
        <f>'월별 비용_운영'!J$103</f>
        <v>200</v>
      </c>
      <c r="K33" s="187">
        <f>'월별 비용_운영'!K$103</f>
        <v>200</v>
      </c>
      <c r="L33" s="187">
        <f>'월별 비용_운영'!L$103</f>
        <v>200</v>
      </c>
      <c r="M33" s="187">
        <f>'월별 비용_운영'!M$103</f>
        <v>200</v>
      </c>
      <c r="N33" s="187">
        <f>'월별 비용_운영'!N$103</f>
        <v>200</v>
      </c>
      <c r="O33" s="187">
        <f>'월별 비용_운영'!O$103</f>
        <v>200</v>
      </c>
      <c r="P33" s="187">
        <f>'월별 비용_운영'!P$103</f>
        <v>200</v>
      </c>
      <c r="Q33" s="187">
        <f>'월별 비용_운영'!Q$103</f>
        <v>200</v>
      </c>
      <c r="R33" s="187">
        <f>'월별 비용_운영'!R$103</f>
        <v>200</v>
      </c>
      <c r="S33" s="187">
        <f>'월별 비용_운영'!S$103</f>
        <v>200</v>
      </c>
      <c r="T33" s="187">
        <f>'월별 비용_운영'!T$103</f>
        <v>200</v>
      </c>
      <c r="U33" s="187">
        <f>'월별 비용_운영'!U$103</f>
        <v>200</v>
      </c>
      <c r="V33" s="187">
        <f>'월별 비용_운영'!V$103</f>
        <v>200</v>
      </c>
      <c r="W33" s="187">
        <f>'월별 비용_운영'!W$103</f>
        <v>200</v>
      </c>
      <c r="X33" s="187">
        <f>'월별 비용_운영'!X$103</f>
        <v>200</v>
      </c>
      <c r="Y33" s="187">
        <f>'월별 비용_운영'!Y$103</f>
        <v>200</v>
      </c>
      <c r="Z33" s="187">
        <f>'월별 비용_운영'!Z$103</f>
        <v>200</v>
      </c>
      <c r="AA33" s="187">
        <f>'월별 비용_운영'!AA$103</f>
        <v>200</v>
      </c>
      <c r="AB33" s="187">
        <f>'월별 비용_운영'!AB$103</f>
        <v>200</v>
      </c>
      <c r="AC33" s="187">
        <f>'월별 비용_운영'!AC$103</f>
        <v>200</v>
      </c>
      <c r="AD33" s="187">
        <f>'월별 비용_운영'!AD$103</f>
        <v>200</v>
      </c>
      <c r="AE33" s="187">
        <f>'월별 비용_운영'!AE$103</f>
        <v>200</v>
      </c>
      <c r="AF33" s="187">
        <f>'월별 비용_운영'!AF$103</f>
        <v>200</v>
      </c>
      <c r="AG33" s="187">
        <f>'월별 비용_운영'!AG$103</f>
        <v>200</v>
      </c>
      <c r="AH33" s="187">
        <f>'월별 비용_운영'!AH$103</f>
        <v>200</v>
      </c>
      <c r="AI33" s="187">
        <f>'월별 비용_운영'!AI$103</f>
        <v>200</v>
      </c>
      <c r="AJ33" s="187">
        <f>'월별 비용_운영'!AJ$103</f>
        <v>200</v>
      </c>
      <c r="AK33" s="187">
        <f>'월별 비용_운영'!AK$103</f>
        <v>200</v>
      </c>
      <c r="AL33" s="187">
        <f>'월별 비용_운영'!AL$103</f>
        <v>200</v>
      </c>
      <c r="AM33" s="187">
        <f>'월별 비용_운영'!AM$103</f>
        <v>200</v>
      </c>
      <c r="AN33" s="187">
        <f>'월별 비용_운영'!AN$103</f>
        <v>200</v>
      </c>
      <c r="AO33" s="187">
        <f>'월별 비용_운영'!AO$103</f>
        <v>200</v>
      </c>
      <c r="AP33" s="187">
        <f>'월별 비용_운영'!AP$103</f>
        <v>200</v>
      </c>
      <c r="AQ33" s="187">
        <f>'월별 비용_운영'!AQ$103</f>
        <v>200</v>
      </c>
      <c r="AR33" s="187">
        <f>'월별 비용_운영'!AR$103</f>
        <v>200</v>
      </c>
      <c r="AS33" s="187">
        <f>'월별 비용_운영'!AS$103</f>
        <v>200</v>
      </c>
      <c r="AT33" s="187">
        <f>'월별 비용_운영'!AT$103</f>
        <v>200</v>
      </c>
      <c r="AU33" s="187">
        <f>'월별 비용_운영'!AU$103</f>
        <v>200</v>
      </c>
      <c r="AV33" s="187">
        <f>'월별 비용_운영'!AV$103</f>
        <v>200</v>
      </c>
      <c r="AW33" s="187">
        <f>'월별 비용_운영'!AW$103</f>
        <v>200</v>
      </c>
      <c r="AX33" s="187">
        <f>'월별 비용_운영'!AX$103</f>
        <v>200</v>
      </c>
      <c r="AY33" s="187">
        <f>'월별 비용_운영'!AY$103</f>
        <v>200</v>
      </c>
      <c r="AZ33" s="187">
        <f>'월별 비용_운영'!AZ$103</f>
        <v>200</v>
      </c>
      <c r="BA33" s="187">
        <f>'월별 비용_운영'!BA$103</f>
        <v>200</v>
      </c>
      <c r="BB33" s="187">
        <f>'월별 비용_운영'!BB$103</f>
        <v>200</v>
      </c>
      <c r="BC33" s="187">
        <f>'월별 비용_운영'!BC$103</f>
        <v>200</v>
      </c>
      <c r="BD33" s="187">
        <f>'월별 비용_운영'!BD$103</f>
        <v>200</v>
      </c>
      <c r="BE33" s="187">
        <f>'월별 비용_운영'!BE$103</f>
        <v>200</v>
      </c>
      <c r="BF33" s="187">
        <f>'월별 비용_운영'!BF$103</f>
        <v>200</v>
      </c>
      <c r="BG33" s="187">
        <f>'월별 비용_운영'!BG$103</f>
        <v>200</v>
      </c>
      <c r="BH33" s="187">
        <f>'월별 비용_운영'!BH$103</f>
        <v>200</v>
      </c>
      <c r="BI33" s="187">
        <f>'월별 비용_운영'!BI$103</f>
        <v>200</v>
      </c>
      <c r="BJ33" s="187">
        <f>'월별 비용_운영'!BJ$103</f>
        <v>200</v>
      </c>
      <c r="BK33" s="187">
        <f>'월별 비용_운영'!BK$103</f>
        <v>200</v>
      </c>
      <c r="BL33" s="187">
        <f>'월별 비용_운영'!BL$103</f>
        <v>200</v>
      </c>
      <c r="BM33" s="187">
        <f>'월별 비용_운영'!BM$103</f>
        <v>200</v>
      </c>
      <c r="BN33" s="187">
        <f>'월별 비용_운영'!BN$103</f>
        <v>200</v>
      </c>
      <c r="BO33" s="187">
        <f>'월별 비용_운영'!BO$103</f>
        <v>200</v>
      </c>
      <c r="BP33" s="187">
        <f>'월별 비용_운영'!BP$103</f>
        <v>200</v>
      </c>
      <c r="BQ33" s="187">
        <f>'월별 비용_운영'!BQ$103</f>
        <v>200</v>
      </c>
      <c r="BR33" s="187">
        <f>'월별 비용_운영'!BR$103</f>
        <v>200</v>
      </c>
      <c r="BS33" s="187">
        <f>'월별 비용_운영'!BS$103</f>
        <v>200</v>
      </c>
      <c r="BT33" s="187">
        <f>'월별 비용_운영'!BT$103</f>
        <v>200</v>
      </c>
      <c r="BU33" s="187">
        <f>'월별 비용_운영'!BU$103</f>
        <v>200</v>
      </c>
      <c r="BV33" s="187">
        <f>'월별 비용_운영'!BV$103</f>
        <v>200</v>
      </c>
      <c r="BW33" s="187">
        <f>'월별 비용_운영'!BW$103</f>
        <v>200</v>
      </c>
      <c r="BX33" s="187">
        <f>'월별 비용_운영'!BX$103</f>
        <v>200</v>
      </c>
      <c r="BY33" s="187">
        <f>'월별 비용_운영'!BY$103</f>
        <v>200</v>
      </c>
      <c r="BZ33" s="187">
        <f>'월별 비용_운영'!BZ$103</f>
        <v>200</v>
      </c>
      <c r="CA33" s="187">
        <f>'월별 비용_운영'!CA$103</f>
        <v>200</v>
      </c>
      <c r="CB33" s="187">
        <f>'월별 비용_운영'!CB$103</f>
        <v>200</v>
      </c>
      <c r="CC33" s="187">
        <f>'월별 비용_운영'!CC$103</f>
        <v>200</v>
      </c>
      <c r="CD33" s="187">
        <f>'월별 비용_운영'!CD$103</f>
        <v>200</v>
      </c>
      <c r="CE33" s="187">
        <f>'월별 비용_운영'!CE$103</f>
        <v>200</v>
      </c>
      <c r="CF33" s="187">
        <f>'월별 비용_운영'!CF$103</f>
        <v>200</v>
      </c>
      <c r="CG33" s="187">
        <f>'월별 비용_운영'!CG$103</f>
        <v>200</v>
      </c>
      <c r="CH33" s="187">
        <f>'월별 비용_운영'!CH$103</f>
        <v>200</v>
      </c>
      <c r="CI33" s="187">
        <f>'월별 비용_운영'!CI$103</f>
        <v>200</v>
      </c>
      <c r="CJ33" s="187">
        <f>'월별 비용_운영'!CJ$103</f>
        <v>200</v>
      </c>
      <c r="CK33" s="187">
        <f>'월별 비용_운영'!CK$103</f>
        <v>200</v>
      </c>
      <c r="CL33" s="187">
        <f>'월별 비용_운영'!CL$103</f>
        <v>200</v>
      </c>
      <c r="CM33" s="187">
        <f>'월별 비용_운영'!CM$103</f>
        <v>200</v>
      </c>
      <c r="CN33" s="187">
        <f>'월별 비용_운영'!CN$103</f>
        <v>200</v>
      </c>
      <c r="CO33" s="187">
        <f>'월별 비용_운영'!CO$103</f>
        <v>200</v>
      </c>
      <c r="CP33" s="187">
        <f>'월별 비용_운영'!CP$103</f>
        <v>200</v>
      </c>
      <c r="CQ33" s="187">
        <f>'월별 비용_운영'!CQ$103</f>
        <v>200</v>
      </c>
      <c r="CR33" s="187">
        <f>'월별 비용_운영'!CR$103</f>
        <v>200</v>
      </c>
      <c r="CS33" s="187">
        <f>'월별 비용_운영'!CS$103</f>
        <v>200</v>
      </c>
      <c r="CT33" s="187">
        <f>'월별 비용_운영'!CT$103</f>
        <v>200</v>
      </c>
      <c r="CU33" s="187">
        <f>'월별 비용_운영'!CU$103</f>
        <v>200</v>
      </c>
      <c r="CV33" s="187">
        <f>'월별 비용_운영'!CV$103</f>
        <v>200</v>
      </c>
      <c r="CW33" s="187">
        <f>'월별 비용_운영'!CW$103</f>
        <v>200</v>
      </c>
      <c r="CX33" s="187">
        <f>'월별 비용_운영'!CX$103</f>
        <v>200</v>
      </c>
      <c r="CY33" s="187">
        <f>'월별 비용_운영'!CY$103</f>
        <v>200</v>
      </c>
      <c r="CZ33" s="187">
        <f>'월별 비용_운영'!CZ$103</f>
        <v>200</v>
      </c>
      <c r="DA33" s="187">
        <f>'월별 비용_운영'!DA$103</f>
        <v>200</v>
      </c>
      <c r="DB33" s="187">
        <f>'월별 비용_운영'!DB$103</f>
        <v>200</v>
      </c>
      <c r="DC33" s="187">
        <f>'월별 비용_운영'!DC$103</f>
        <v>200</v>
      </c>
      <c r="DD33" s="187">
        <f>'월별 비용_운영'!DD$103</f>
        <v>200</v>
      </c>
      <c r="DE33" s="187">
        <f>'월별 비용_운영'!DE$103</f>
        <v>200</v>
      </c>
      <c r="DF33" s="187">
        <f>'월별 비용_운영'!DF$103</f>
        <v>200</v>
      </c>
      <c r="DG33" s="187">
        <f>'월별 비용_운영'!DG$103</f>
        <v>200</v>
      </c>
      <c r="DH33" s="187">
        <f>'월별 비용_운영'!DH$103</f>
        <v>200</v>
      </c>
      <c r="DI33" s="187">
        <f>'월별 비용_운영'!DI$103</f>
        <v>200</v>
      </c>
      <c r="DJ33" s="187">
        <f>'월별 비용_운영'!DJ$103</f>
        <v>200</v>
      </c>
      <c r="DK33" s="187">
        <f>'월별 비용_운영'!DK$103</f>
        <v>200</v>
      </c>
      <c r="DL33" s="187">
        <f>'월별 비용_운영'!DL$103</f>
        <v>200</v>
      </c>
      <c r="DM33" s="187">
        <f>'월별 비용_운영'!DM$103</f>
        <v>200</v>
      </c>
      <c r="DN33" s="187">
        <f>'월별 비용_운영'!DN$103</f>
        <v>200</v>
      </c>
      <c r="DO33" s="187">
        <f>'월별 비용_운영'!DO$103</f>
        <v>200</v>
      </c>
      <c r="DP33" s="187">
        <f>'월별 비용_운영'!DP$103</f>
        <v>200</v>
      </c>
      <c r="DQ33" s="187">
        <f>'월별 비용_운영'!DQ$103</f>
        <v>200</v>
      </c>
      <c r="DR33" s="187">
        <f>'월별 비용_운영'!DR$103</f>
        <v>200</v>
      </c>
      <c r="DS33" s="187">
        <f>'월별 비용_운영'!DS$103</f>
        <v>200</v>
      </c>
      <c r="DT33" s="187">
        <f>'월별 비용_운영'!DT$103</f>
        <v>200</v>
      </c>
      <c r="DU33" s="187">
        <f>'월별 비용_운영'!DU$103</f>
        <v>200</v>
      </c>
      <c r="DV33" s="187">
        <f>'월별 비용_운영'!DV$103</f>
        <v>200</v>
      </c>
    </row>
    <row r="34" spans="1:126" outlineLevel="1" x14ac:dyDescent="0.4">
      <c r="C34" s="21" t="s">
        <v>53</v>
      </c>
      <c r="F34" s="586">
        <f>'월별 비용_운영'!F$104</f>
        <v>0</v>
      </c>
      <c r="G34" s="187">
        <f>'월별 비용_운영'!G$104</f>
        <v>0</v>
      </c>
      <c r="H34" s="187">
        <f>'월별 비용_운영'!H$104</f>
        <v>0</v>
      </c>
      <c r="I34" s="187">
        <f>'월별 비용_운영'!I$104</f>
        <v>0</v>
      </c>
      <c r="J34" s="187">
        <f>'월별 비용_운영'!J$104</f>
        <v>0</v>
      </c>
      <c r="K34" s="187">
        <f>'월별 비용_운영'!K$104</f>
        <v>0</v>
      </c>
      <c r="L34" s="187">
        <f>'월별 비용_운영'!L$104</f>
        <v>0</v>
      </c>
      <c r="M34" s="187">
        <f>'월별 비용_운영'!M$104</f>
        <v>0</v>
      </c>
      <c r="N34" s="187">
        <f>'월별 비용_운영'!N$104</f>
        <v>0</v>
      </c>
      <c r="O34" s="187">
        <f>'월별 비용_운영'!O$104</f>
        <v>0</v>
      </c>
      <c r="P34" s="187">
        <f>'월별 비용_운영'!P$104</f>
        <v>0</v>
      </c>
      <c r="Q34" s="187">
        <f>'월별 비용_운영'!Q$104</f>
        <v>0</v>
      </c>
      <c r="R34" s="187">
        <f>'월별 비용_운영'!R$104</f>
        <v>0</v>
      </c>
      <c r="S34" s="187">
        <f>'월별 비용_운영'!S$104</f>
        <v>0</v>
      </c>
      <c r="T34" s="187">
        <f>'월별 비용_운영'!T$104</f>
        <v>0</v>
      </c>
      <c r="U34" s="187">
        <f>'월별 비용_운영'!U$104</f>
        <v>0</v>
      </c>
      <c r="V34" s="187">
        <f>'월별 비용_운영'!V$104</f>
        <v>0</v>
      </c>
      <c r="W34" s="187">
        <f>'월별 비용_운영'!W$104</f>
        <v>0</v>
      </c>
      <c r="X34" s="187">
        <f>'월별 비용_운영'!X$104</f>
        <v>0</v>
      </c>
      <c r="Y34" s="187">
        <f>'월별 비용_운영'!Y$104</f>
        <v>0</v>
      </c>
      <c r="Z34" s="187">
        <f>'월별 비용_운영'!Z$104</f>
        <v>0</v>
      </c>
      <c r="AA34" s="187">
        <f>'월별 비용_운영'!AA$104</f>
        <v>0</v>
      </c>
      <c r="AB34" s="187">
        <f>'월별 비용_운영'!AB$104</f>
        <v>0</v>
      </c>
      <c r="AC34" s="187">
        <f>'월별 비용_운영'!AC$104</f>
        <v>0</v>
      </c>
      <c r="AD34" s="187">
        <f>'월별 비용_운영'!AD$104</f>
        <v>0</v>
      </c>
      <c r="AE34" s="187">
        <f>'월별 비용_운영'!AE$104</f>
        <v>0</v>
      </c>
      <c r="AF34" s="187">
        <f>'월별 비용_운영'!AF$104</f>
        <v>0</v>
      </c>
      <c r="AG34" s="187">
        <f>'월별 비용_운영'!AG$104</f>
        <v>0</v>
      </c>
      <c r="AH34" s="187">
        <f>'월별 비용_운영'!AH$104</f>
        <v>0</v>
      </c>
      <c r="AI34" s="187">
        <f>'월별 비용_운영'!AI$104</f>
        <v>0</v>
      </c>
      <c r="AJ34" s="187">
        <f>'월별 비용_운영'!AJ$104</f>
        <v>0</v>
      </c>
      <c r="AK34" s="187">
        <f>'월별 비용_운영'!AK$104</f>
        <v>0</v>
      </c>
      <c r="AL34" s="187">
        <f>'월별 비용_운영'!AL$104</f>
        <v>0</v>
      </c>
      <c r="AM34" s="187">
        <f>'월별 비용_운영'!AM$104</f>
        <v>0</v>
      </c>
      <c r="AN34" s="187">
        <f>'월별 비용_운영'!AN$104</f>
        <v>0</v>
      </c>
      <c r="AO34" s="187">
        <f>'월별 비용_운영'!AO$104</f>
        <v>0</v>
      </c>
      <c r="AP34" s="187">
        <f>'월별 비용_운영'!AP$104</f>
        <v>0</v>
      </c>
      <c r="AQ34" s="187">
        <f>'월별 비용_운영'!AQ$104</f>
        <v>0</v>
      </c>
      <c r="AR34" s="187">
        <f>'월별 비용_운영'!AR$104</f>
        <v>0</v>
      </c>
      <c r="AS34" s="187">
        <f>'월별 비용_운영'!AS$104</f>
        <v>0</v>
      </c>
      <c r="AT34" s="187">
        <f>'월별 비용_운영'!AT$104</f>
        <v>0</v>
      </c>
      <c r="AU34" s="187">
        <f>'월별 비용_운영'!AU$104</f>
        <v>0</v>
      </c>
      <c r="AV34" s="187">
        <f>'월별 비용_운영'!AV$104</f>
        <v>0</v>
      </c>
      <c r="AW34" s="187">
        <f>'월별 비용_운영'!AW$104</f>
        <v>0</v>
      </c>
      <c r="AX34" s="187">
        <f>'월별 비용_운영'!AX$104</f>
        <v>0</v>
      </c>
      <c r="AY34" s="187">
        <f>'월별 비용_운영'!AY$104</f>
        <v>0</v>
      </c>
      <c r="AZ34" s="187">
        <f>'월별 비용_운영'!AZ$104</f>
        <v>0</v>
      </c>
      <c r="BA34" s="187">
        <f>'월별 비용_운영'!BA$104</f>
        <v>0</v>
      </c>
      <c r="BB34" s="187">
        <f>'월별 비용_운영'!BB$104</f>
        <v>0</v>
      </c>
      <c r="BC34" s="187">
        <f>'월별 비용_운영'!BC$104</f>
        <v>0</v>
      </c>
      <c r="BD34" s="187">
        <f>'월별 비용_운영'!BD$104</f>
        <v>0</v>
      </c>
      <c r="BE34" s="187">
        <f>'월별 비용_운영'!BE$104</f>
        <v>0</v>
      </c>
      <c r="BF34" s="187">
        <f>'월별 비용_운영'!BF$104</f>
        <v>0</v>
      </c>
      <c r="BG34" s="187">
        <f>'월별 비용_운영'!BG$104</f>
        <v>0</v>
      </c>
      <c r="BH34" s="187">
        <f>'월별 비용_운영'!BH$104</f>
        <v>0</v>
      </c>
      <c r="BI34" s="187">
        <f>'월별 비용_운영'!BI$104</f>
        <v>0</v>
      </c>
      <c r="BJ34" s="187">
        <f>'월별 비용_운영'!BJ$104</f>
        <v>0</v>
      </c>
      <c r="BK34" s="187">
        <f>'월별 비용_운영'!BK$104</f>
        <v>0</v>
      </c>
      <c r="BL34" s="187">
        <f>'월별 비용_운영'!BL$104</f>
        <v>0</v>
      </c>
      <c r="BM34" s="187">
        <f>'월별 비용_운영'!BM$104</f>
        <v>0</v>
      </c>
      <c r="BN34" s="187">
        <f>'월별 비용_운영'!BN$104</f>
        <v>0</v>
      </c>
      <c r="BO34" s="187">
        <f>'월별 비용_운영'!BO$104</f>
        <v>0</v>
      </c>
      <c r="BP34" s="187">
        <f>'월별 비용_운영'!BP$104</f>
        <v>0</v>
      </c>
      <c r="BQ34" s="187">
        <f>'월별 비용_운영'!BQ$104</f>
        <v>0</v>
      </c>
      <c r="BR34" s="187">
        <f>'월별 비용_운영'!BR$104</f>
        <v>0</v>
      </c>
      <c r="BS34" s="187">
        <f>'월별 비용_운영'!BS$104</f>
        <v>0</v>
      </c>
      <c r="BT34" s="187">
        <f>'월별 비용_운영'!BT$104</f>
        <v>0</v>
      </c>
      <c r="BU34" s="187">
        <f>'월별 비용_운영'!BU$104</f>
        <v>0</v>
      </c>
      <c r="BV34" s="187">
        <f>'월별 비용_운영'!BV$104</f>
        <v>0</v>
      </c>
      <c r="BW34" s="187">
        <f>'월별 비용_운영'!BW$104</f>
        <v>0</v>
      </c>
      <c r="BX34" s="187">
        <f>'월별 비용_운영'!BX$104</f>
        <v>0</v>
      </c>
      <c r="BY34" s="187">
        <f>'월별 비용_운영'!BY$104</f>
        <v>0</v>
      </c>
      <c r="BZ34" s="187">
        <f>'월별 비용_운영'!BZ$104</f>
        <v>0</v>
      </c>
      <c r="CA34" s="187">
        <f>'월별 비용_운영'!CA$104</f>
        <v>0</v>
      </c>
      <c r="CB34" s="187">
        <f>'월별 비용_운영'!CB$104</f>
        <v>0</v>
      </c>
      <c r="CC34" s="187">
        <f>'월별 비용_운영'!CC$104</f>
        <v>0</v>
      </c>
      <c r="CD34" s="187">
        <f>'월별 비용_운영'!CD$104</f>
        <v>0</v>
      </c>
      <c r="CE34" s="187">
        <f>'월별 비용_운영'!CE$104</f>
        <v>0</v>
      </c>
      <c r="CF34" s="187">
        <f>'월별 비용_운영'!CF$104</f>
        <v>0</v>
      </c>
      <c r="CG34" s="187">
        <f>'월별 비용_운영'!CG$104</f>
        <v>0</v>
      </c>
      <c r="CH34" s="187">
        <f>'월별 비용_운영'!CH$104</f>
        <v>0</v>
      </c>
      <c r="CI34" s="187">
        <f>'월별 비용_운영'!CI$104</f>
        <v>0</v>
      </c>
      <c r="CJ34" s="187">
        <f>'월별 비용_운영'!CJ$104</f>
        <v>0</v>
      </c>
      <c r="CK34" s="187">
        <f>'월별 비용_운영'!CK$104</f>
        <v>0</v>
      </c>
      <c r="CL34" s="187">
        <f>'월별 비용_운영'!CL$104</f>
        <v>0</v>
      </c>
      <c r="CM34" s="187">
        <f>'월별 비용_운영'!CM$104</f>
        <v>0</v>
      </c>
      <c r="CN34" s="187">
        <f>'월별 비용_운영'!CN$104</f>
        <v>0</v>
      </c>
      <c r="CO34" s="187">
        <f>'월별 비용_운영'!CO$104</f>
        <v>0</v>
      </c>
      <c r="CP34" s="187">
        <f>'월별 비용_운영'!CP$104</f>
        <v>0</v>
      </c>
      <c r="CQ34" s="187">
        <f>'월별 비용_운영'!CQ$104</f>
        <v>0</v>
      </c>
      <c r="CR34" s="187">
        <f>'월별 비용_운영'!CR$104</f>
        <v>0</v>
      </c>
      <c r="CS34" s="187">
        <f>'월별 비용_운영'!CS$104</f>
        <v>0</v>
      </c>
      <c r="CT34" s="187">
        <f>'월별 비용_운영'!CT$104</f>
        <v>0</v>
      </c>
      <c r="CU34" s="187">
        <f>'월별 비용_운영'!CU$104</f>
        <v>0</v>
      </c>
      <c r="CV34" s="187">
        <f>'월별 비용_운영'!CV$104</f>
        <v>0</v>
      </c>
      <c r="CW34" s="187">
        <f>'월별 비용_운영'!CW$104</f>
        <v>0</v>
      </c>
      <c r="CX34" s="187">
        <f>'월별 비용_운영'!CX$104</f>
        <v>0</v>
      </c>
      <c r="CY34" s="187">
        <f>'월별 비용_운영'!CY$104</f>
        <v>0</v>
      </c>
      <c r="CZ34" s="187">
        <f>'월별 비용_운영'!CZ$104</f>
        <v>0</v>
      </c>
      <c r="DA34" s="187">
        <f>'월별 비용_운영'!DA$104</f>
        <v>0</v>
      </c>
      <c r="DB34" s="187">
        <f>'월별 비용_운영'!DB$104</f>
        <v>0</v>
      </c>
      <c r="DC34" s="187">
        <f>'월별 비용_운영'!DC$104</f>
        <v>0</v>
      </c>
      <c r="DD34" s="187">
        <f>'월별 비용_운영'!DD$104</f>
        <v>0</v>
      </c>
      <c r="DE34" s="187">
        <f>'월별 비용_운영'!DE$104</f>
        <v>0</v>
      </c>
      <c r="DF34" s="187">
        <f>'월별 비용_운영'!DF$104</f>
        <v>0</v>
      </c>
      <c r="DG34" s="187">
        <f>'월별 비용_운영'!DG$104</f>
        <v>0</v>
      </c>
      <c r="DH34" s="187">
        <f>'월별 비용_운영'!DH$104</f>
        <v>0</v>
      </c>
      <c r="DI34" s="187">
        <f>'월별 비용_운영'!DI$104</f>
        <v>0</v>
      </c>
      <c r="DJ34" s="187">
        <f>'월별 비용_운영'!DJ$104</f>
        <v>0</v>
      </c>
      <c r="DK34" s="187">
        <f>'월별 비용_운영'!DK$104</f>
        <v>0</v>
      </c>
      <c r="DL34" s="187">
        <f>'월별 비용_운영'!DL$104</f>
        <v>0</v>
      </c>
      <c r="DM34" s="187">
        <f>'월별 비용_운영'!DM$104</f>
        <v>0</v>
      </c>
      <c r="DN34" s="187">
        <f>'월별 비용_운영'!DN$104</f>
        <v>0</v>
      </c>
      <c r="DO34" s="187">
        <f>'월별 비용_운영'!DO$104</f>
        <v>0</v>
      </c>
      <c r="DP34" s="187">
        <f>'월별 비용_운영'!DP$104</f>
        <v>0</v>
      </c>
      <c r="DQ34" s="187">
        <f>'월별 비용_운영'!DQ$104</f>
        <v>0</v>
      </c>
      <c r="DR34" s="187">
        <f>'월별 비용_운영'!DR$104</f>
        <v>0</v>
      </c>
      <c r="DS34" s="187">
        <f>'월별 비용_운영'!DS$104</f>
        <v>0</v>
      </c>
      <c r="DT34" s="187">
        <f>'월별 비용_운영'!DT$104</f>
        <v>0</v>
      </c>
      <c r="DU34" s="187">
        <f>'월별 비용_운영'!DU$104</f>
        <v>0</v>
      </c>
      <c r="DV34" s="187">
        <f>'월별 비용_운영'!DV$104</f>
        <v>0</v>
      </c>
    </row>
    <row r="35" spans="1:126" outlineLevel="1" x14ac:dyDescent="0.4">
      <c r="C35" s="21" t="s">
        <v>107</v>
      </c>
      <c r="F35" s="586">
        <f>'월별 비용_운영'!F$105</f>
        <v>0</v>
      </c>
      <c r="G35" s="187">
        <f>'월별 비용_운영'!G$105</f>
        <v>0</v>
      </c>
      <c r="H35" s="187">
        <f>'월별 비용_운영'!H$105</f>
        <v>0</v>
      </c>
      <c r="I35" s="187">
        <f>'월별 비용_운영'!I$105</f>
        <v>0</v>
      </c>
      <c r="J35" s="187">
        <f>'월별 비용_운영'!J$105</f>
        <v>0</v>
      </c>
      <c r="K35" s="187">
        <f>'월별 비용_운영'!K$105</f>
        <v>0</v>
      </c>
      <c r="L35" s="187">
        <f>'월별 비용_운영'!L$105</f>
        <v>0</v>
      </c>
      <c r="M35" s="187">
        <f>'월별 비용_운영'!M$105</f>
        <v>0</v>
      </c>
      <c r="N35" s="187">
        <f>'월별 비용_운영'!N$105</f>
        <v>0</v>
      </c>
      <c r="O35" s="187">
        <f>'월별 비용_운영'!O$105</f>
        <v>0</v>
      </c>
      <c r="P35" s="187">
        <f>'월별 비용_운영'!P$105</f>
        <v>0</v>
      </c>
      <c r="Q35" s="187">
        <f>'월별 비용_운영'!Q$105</f>
        <v>0</v>
      </c>
      <c r="R35" s="187">
        <f>'월별 비용_운영'!R$105</f>
        <v>0</v>
      </c>
      <c r="S35" s="187">
        <f>'월별 비용_운영'!S$105</f>
        <v>0</v>
      </c>
      <c r="T35" s="187">
        <f>'월별 비용_운영'!T$105</f>
        <v>0</v>
      </c>
      <c r="U35" s="187">
        <f>'월별 비용_운영'!U$105</f>
        <v>0</v>
      </c>
      <c r="V35" s="187">
        <f>'월별 비용_운영'!V$105</f>
        <v>0</v>
      </c>
      <c r="W35" s="187">
        <f>'월별 비용_운영'!W$105</f>
        <v>0</v>
      </c>
      <c r="X35" s="187">
        <f>'월별 비용_운영'!X$105</f>
        <v>0</v>
      </c>
      <c r="Y35" s="187">
        <f>'월별 비용_운영'!Y$105</f>
        <v>0</v>
      </c>
      <c r="Z35" s="187">
        <f>'월별 비용_운영'!Z$105</f>
        <v>0</v>
      </c>
      <c r="AA35" s="187">
        <f>'월별 비용_운영'!AA$105</f>
        <v>0</v>
      </c>
      <c r="AB35" s="187">
        <f>'월별 비용_운영'!AB$105</f>
        <v>0</v>
      </c>
      <c r="AC35" s="187">
        <f>'월별 비용_운영'!AC$105</f>
        <v>0</v>
      </c>
      <c r="AD35" s="187">
        <f>'월별 비용_운영'!AD$105</f>
        <v>0</v>
      </c>
      <c r="AE35" s="187">
        <f>'월별 비용_운영'!AE$105</f>
        <v>0</v>
      </c>
      <c r="AF35" s="187">
        <f>'월별 비용_운영'!AF$105</f>
        <v>0</v>
      </c>
      <c r="AG35" s="187">
        <f>'월별 비용_운영'!AG$105</f>
        <v>0</v>
      </c>
      <c r="AH35" s="187">
        <f>'월별 비용_운영'!AH$105</f>
        <v>0</v>
      </c>
      <c r="AI35" s="187">
        <f>'월별 비용_운영'!AI$105</f>
        <v>0</v>
      </c>
      <c r="AJ35" s="187">
        <f>'월별 비용_운영'!AJ$105</f>
        <v>0</v>
      </c>
      <c r="AK35" s="187">
        <f>'월별 비용_운영'!AK$105</f>
        <v>0</v>
      </c>
      <c r="AL35" s="187">
        <f>'월별 비용_운영'!AL$105</f>
        <v>0</v>
      </c>
      <c r="AM35" s="187">
        <f>'월별 비용_운영'!AM$105</f>
        <v>0</v>
      </c>
      <c r="AN35" s="187">
        <f>'월별 비용_운영'!AN$105</f>
        <v>0</v>
      </c>
      <c r="AO35" s="187">
        <f>'월별 비용_운영'!AO$105</f>
        <v>0</v>
      </c>
      <c r="AP35" s="187">
        <f>'월별 비용_운영'!AP$105</f>
        <v>0</v>
      </c>
      <c r="AQ35" s="187">
        <f>'월별 비용_운영'!AQ$105</f>
        <v>0</v>
      </c>
      <c r="AR35" s="187">
        <f>'월별 비용_운영'!AR$105</f>
        <v>0</v>
      </c>
      <c r="AS35" s="187">
        <f>'월별 비용_운영'!AS$105</f>
        <v>0</v>
      </c>
      <c r="AT35" s="187">
        <f>'월별 비용_운영'!AT$105</f>
        <v>0</v>
      </c>
      <c r="AU35" s="187">
        <f>'월별 비용_운영'!AU$105</f>
        <v>0</v>
      </c>
      <c r="AV35" s="187">
        <f>'월별 비용_운영'!AV$105</f>
        <v>0</v>
      </c>
      <c r="AW35" s="187">
        <f>'월별 비용_운영'!AW$105</f>
        <v>0</v>
      </c>
      <c r="AX35" s="187">
        <f>'월별 비용_운영'!AX$105</f>
        <v>0</v>
      </c>
      <c r="AY35" s="187">
        <f>'월별 비용_운영'!AY$105</f>
        <v>0</v>
      </c>
      <c r="AZ35" s="187">
        <f>'월별 비용_운영'!AZ$105</f>
        <v>0</v>
      </c>
      <c r="BA35" s="187">
        <f>'월별 비용_운영'!BA$105</f>
        <v>0</v>
      </c>
      <c r="BB35" s="187">
        <f>'월별 비용_운영'!BB$105</f>
        <v>0</v>
      </c>
      <c r="BC35" s="187">
        <f>'월별 비용_운영'!BC$105</f>
        <v>0</v>
      </c>
      <c r="BD35" s="187">
        <f>'월별 비용_운영'!BD$105</f>
        <v>0</v>
      </c>
      <c r="BE35" s="187">
        <f>'월별 비용_운영'!BE$105</f>
        <v>0</v>
      </c>
      <c r="BF35" s="187">
        <f>'월별 비용_운영'!BF$105</f>
        <v>0</v>
      </c>
      <c r="BG35" s="187">
        <f>'월별 비용_운영'!BG$105</f>
        <v>0</v>
      </c>
      <c r="BH35" s="187">
        <f>'월별 비용_운영'!BH$105</f>
        <v>0</v>
      </c>
      <c r="BI35" s="187">
        <f>'월별 비용_운영'!BI$105</f>
        <v>0</v>
      </c>
      <c r="BJ35" s="187">
        <f>'월별 비용_운영'!BJ$105</f>
        <v>0</v>
      </c>
      <c r="BK35" s="187">
        <f>'월별 비용_운영'!BK$105</f>
        <v>0</v>
      </c>
      <c r="BL35" s="187">
        <f>'월별 비용_운영'!BL$105</f>
        <v>0</v>
      </c>
      <c r="BM35" s="187">
        <f>'월별 비용_운영'!BM$105</f>
        <v>0</v>
      </c>
      <c r="BN35" s="187">
        <f>'월별 비용_운영'!BN$105</f>
        <v>0</v>
      </c>
      <c r="BO35" s="187">
        <f>'월별 비용_운영'!BO$105</f>
        <v>0</v>
      </c>
      <c r="BP35" s="187">
        <f>'월별 비용_운영'!BP$105</f>
        <v>0</v>
      </c>
      <c r="BQ35" s="187">
        <f>'월별 비용_운영'!BQ$105</f>
        <v>0</v>
      </c>
      <c r="BR35" s="187">
        <f>'월별 비용_운영'!BR$105</f>
        <v>0</v>
      </c>
      <c r="BS35" s="187">
        <f>'월별 비용_운영'!BS$105</f>
        <v>0</v>
      </c>
      <c r="BT35" s="187">
        <f>'월별 비용_운영'!BT$105</f>
        <v>0</v>
      </c>
      <c r="BU35" s="187">
        <f>'월별 비용_운영'!BU$105</f>
        <v>0</v>
      </c>
      <c r="BV35" s="187">
        <f>'월별 비용_운영'!BV$105</f>
        <v>0</v>
      </c>
      <c r="BW35" s="187">
        <f>'월별 비용_운영'!BW$105</f>
        <v>0</v>
      </c>
      <c r="BX35" s="187">
        <f>'월별 비용_운영'!BX$105</f>
        <v>0</v>
      </c>
      <c r="BY35" s="187">
        <f>'월별 비용_운영'!BY$105</f>
        <v>0</v>
      </c>
      <c r="BZ35" s="187">
        <f>'월별 비용_운영'!BZ$105</f>
        <v>0</v>
      </c>
      <c r="CA35" s="187">
        <f>'월별 비용_운영'!CA$105</f>
        <v>0</v>
      </c>
      <c r="CB35" s="187">
        <f>'월별 비용_운영'!CB$105</f>
        <v>0</v>
      </c>
      <c r="CC35" s="187">
        <f>'월별 비용_운영'!CC$105</f>
        <v>0</v>
      </c>
      <c r="CD35" s="187">
        <f>'월별 비용_운영'!CD$105</f>
        <v>0</v>
      </c>
      <c r="CE35" s="187">
        <f>'월별 비용_운영'!CE$105</f>
        <v>0</v>
      </c>
      <c r="CF35" s="187">
        <f>'월별 비용_운영'!CF$105</f>
        <v>0</v>
      </c>
      <c r="CG35" s="187">
        <f>'월별 비용_운영'!CG$105</f>
        <v>0</v>
      </c>
      <c r="CH35" s="187">
        <f>'월별 비용_운영'!CH$105</f>
        <v>0</v>
      </c>
      <c r="CI35" s="187">
        <f>'월별 비용_운영'!CI$105</f>
        <v>0</v>
      </c>
      <c r="CJ35" s="187">
        <f>'월별 비용_운영'!CJ$105</f>
        <v>0</v>
      </c>
      <c r="CK35" s="187">
        <f>'월별 비용_운영'!CK$105</f>
        <v>0</v>
      </c>
      <c r="CL35" s="187">
        <f>'월별 비용_운영'!CL$105</f>
        <v>0</v>
      </c>
      <c r="CM35" s="187">
        <f>'월별 비용_운영'!CM$105</f>
        <v>0</v>
      </c>
      <c r="CN35" s="187">
        <f>'월별 비용_운영'!CN$105</f>
        <v>0</v>
      </c>
      <c r="CO35" s="187">
        <f>'월별 비용_운영'!CO$105</f>
        <v>0</v>
      </c>
      <c r="CP35" s="187">
        <f>'월별 비용_운영'!CP$105</f>
        <v>0</v>
      </c>
      <c r="CQ35" s="187">
        <f>'월별 비용_운영'!CQ$105</f>
        <v>0</v>
      </c>
      <c r="CR35" s="187">
        <f>'월별 비용_운영'!CR$105</f>
        <v>0</v>
      </c>
      <c r="CS35" s="187">
        <f>'월별 비용_운영'!CS$105</f>
        <v>0</v>
      </c>
      <c r="CT35" s="187">
        <f>'월별 비용_운영'!CT$105</f>
        <v>0</v>
      </c>
      <c r="CU35" s="187">
        <f>'월별 비용_운영'!CU$105</f>
        <v>0</v>
      </c>
      <c r="CV35" s="187">
        <f>'월별 비용_운영'!CV$105</f>
        <v>0</v>
      </c>
      <c r="CW35" s="187">
        <f>'월별 비용_운영'!CW$105</f>
        <v>0</v>
      </c>
      <c r="CX35" s="187">
        <f>'월별 비용_운영'!CX$105</f>
        <v>0</v>
      </c>
      <c r="CY35" s="187">
        <f>'월별 비용_운영'!CY$105</f>
        <v>0</v>
      </c>
      <c r="CZ35" s="187">
        <f>'월별 비용_운영'!CZ$105</f>
        <v>0</v>
      </c>
      <c r="DA35" s="187">
        <f>'월별 비용_운영'!DA$105</f>
        <v>0</v>
      </c>
      <c r="DB35" s="187">
        <f>'월별 비용_운영'!DB$105</f>
        <v>0</v>
      </c>
      <c r="DC35" s="187">
        <f>'월별 비용_운영'!DC$105</f>
        <v>0</v>
      </c>
      <c r="DD35" s="187">
        <f>'월별 비용_운영'!DD$105</f>
        <v>0</v>
      </c>
      <c r="DE35" s="187">
        <f>'월별 비용_운영'!DE$105</f>
        <v>0</v>
      </c>
      <c r="DF35" s="187">
        <f>'월별 비용_운영'!DF$105</f>
        <v>0</v>
      </c>
      <c r="DG35" s="187">
        <f>'월별 비용_운영'!DG$105</f>
        <v>0</v>
      </c>
      <c r="DH35" s="187">
        <f>'월별 비용_운영'!DH$105</f>
        <v>0</v>
      </c>
      <c r="DI35" s="187">
        <f>'월별 비용_운영'!DI$105</f>
        <v>0</v>
      </c>
      <c r="DJ35" s="187">
        <f>'월별 비용_운영'!DJ$105</f>
        <v>0</v>
      </c>
      <c r="DK35" s="187">
        <f>'월별 비용_운영'!DK$105</f>
        <v>0</v>
      </c>
      <c r="DL35" s="187">
        <f>'월별 비용_운영'!DL$105</f>
        <v>0</v>
      </c>
      <c r="DM35" s="187">
        <f>'월별 비용_운영'!DM$105</f>
        <v>0</v>
      </c>
      <c r="DN35" s="187">
        <f>'월별 비용_운영'!DN$105</f>
        <v>0</v>
      </c>
      <c r="DO35" s="187">
        <f>'월별 비용_운영'!DO$105</f>
        <v>0</v>
      </c>
      <c r="DP35" s="187">
        <f>'월별 비용_운영'!DP$105</f>
        <v>0</v>
      </c>
      <c r="DQ35" s="187">
        <f>'월별 비용_운영'!DQ$105</f>
        <v>0</v>
      </c>
      <c r="DR35" s="187">
        <f>'월별 비용_운영'!DR$105</f>
        <v>0</v>
      </c>
      <c r="DS35" s="187">
        <f>'월별 비용_운영'!DS$105</f>
        <v>0</v>
      </c>
      <c r="DT35" s="187">
        <f>'월별 비용_운영'!DT$105</f>
        <v>0</v>
      </c>
      <c r="DU35" s="187">
        <f>'월별 비용_운영'!DU$105</f>
        <v>0</v>
      </c>
      <c r="DV35" s="187">
        <f>'월별 비용_운영'!DV$105</f>
        <v>0</v>
      </c>
    </row>
    <row r="36" spans="1:126" ht="4.95" customHeight="1" x14ac:dyDescent="0.4">
      <c r="F36" s="186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187"/>
      <c r="BQ36" s="187"/>
      <c r="BR36" s="187"/>
      <c r="BS36" s="187"/>
      <c r="BT36" s="187"/>
      <c r="BU36" s="187"/>
      <c r="BV36" s="187"/>
      <c r="BW36" s="187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N36" s="187"/>
      <c r="CO36" s="187"/>
      <c r="CP36" s="187"/>
      <c r="CQ36" s="187"/>
      <c r="CR36" s="187"/>
      <c r="CS36" s="187"/>
      <c r="CT36" s="187"/>
      <c r="CU36" s="187"/>
      <c r="CV36" s="187"/>
      <c r="CW36" s="187"/>
      <c r="CX36" s="187"/>
      <c r="CY36" s="187"/>
      <c r="CZ36" s="187"/>
      <c r="DA36" s="187"/>
      <c r="DB36" s="187"/>
      <c r="DC36" s="187"/>
      <c r="DD36" s="187"/>
      <c r="DE36" s="187"/>
      <c r="DF36" s="187"/>
      <c r="DG36" s="187"/>
      <c r="DH36" s="187"/>
      <c r="DI36" s="187"/>
      <c r="DJ36" s="187"/>
      <c r="DK36" s="187"/>
      <c r="DL36" s="187"/>
      <c r="DM36" s="187"/>
      <c r="DN36" s="187"/>
      <c r="DO36" s="187"/>
      <c r="DP36" s="187"/>
      <c r="DQ36" s="187"/>
      <c r="DR36" s="187"/>
      <c r="DS36" s="187"/>
      <c r="DT36" s="187"/>
      <c r="DU36" s="187"/>
      <c r="DV36" s="187"/>
    </row>
    <row r="37" spans="1:126" s="45" customFormat="1" x14ac:dyDescent="0.4">
      <c r="A37" s="728"/>
      <c r="B37" s="45" t="s">
        <v>830</v>
      </c>
      <c r="F37" s="46">
        <f t="shared" ref="F37:AK37" si="20">F38-F43</f>
        <v>-64600347.910599999</v>
      </c>
      <c r="G37" s="47">
        <f t="shared" si="20"/>
        <v>0</v>
      </c>
      <c r="H37" s="47">
        <f t="shared" si="20"/>
        <v>0</v>
      </c>
      <c r="I37" s="47">
        <f t="shared" si="20"/>
        <v>0</v>
      </c>
      <c r="J37" s="47">
        <f t="shared" si="20"/>
        <v>0</v>
      </c>
      <c r="K37" s="47">
        <f t="shared" si="20"/>
        <v>0</v>
      </c>
      <c r="L37" s="47">
        <f t="shared" si="20"/>
        <v>0</v>
      </c>
      <c r="M37" s="47">
        <f t="shared" si="20"/>
        <v>0</v>
      </c>
      <c r="N37" s="47">
        <f t="shared" si="20"/>
        <v>0</v>
      </c>
      <c r="O37" s="47">
        <f t="shared" si="20"/>
        <v>0</v>
      </c>
      <c r="P37" s="47">
        <f t="shared" si="20"/>
        <v>0</v>
      </c>
      <c r="Q37" s="47">
        <f t="shared" si="20"/>
        <v>0</v>
      </c>
      <c r="R37" s="47">
        <f t="shared" si="20"/>
        <v>0</v>
      </c>
      <c r="S37" s="47">
        <f t="shared" si="20"/>
        <v>0</v>
      </c>
      <c r="T37" s="47">
        <f t="shared" si="20"/>
        <v>0</v>
      </c>
      <c r="U37" s="47">
        <f t="shared" si="20"/>
        <v>0</v>
      </c>
      <c r="V37" s="47">
        <f t="shared" si="20"/>
        <v>0</v>
      </c>
      <c r="W37" s="47">
        <f t="shared" si="20"/>
        <v>0</v>
      </c>
      <c r="X37" s="47">
        <f t="shared" si="20"/>
        <v>0</v>
      </c>
      <c r="Y37" s="47">
        <f t="shared" si="20"/>
        <v>0</v>
      </c>
      <c r="Z37" s="47">
        <f t="shared" si="20"/>
        <v>0</v>
      </c>
      <c r="AA37" s="47">
        <f t="shared" si="20"/>
        <v>0</v>
      </c>
      <c r="AB37" s="47">
        <f t="shared" si="20"/>
        <v>0</v>
      </c>
      <c r="AC37" s="47">
        <f t="shared" si="20"/>
        <v>0</v>
      </c>
      <c r="AD37" s="47">
        <f t="shared" si="20"/>
        <v>0</v>
      </c>
      <c r="AE37" s="47">
        <f t="shared" si="20"/>
        <v>0</v>
      </c>
      <c r="AF37" s="47">
        <f t="shared" si="20"/>
        <v>0</v>
      </c>
      <c r="AG37" s="47">
        <f t="shared" si="20"/>
        <v>0</v>
      </c>
      <c r="AH37" s="47">
        <f t="shared" si="20"/>
        <v>0</v>
      </c>
      <c r="AI37" s="47">
        <f t="shared" si="20"/>
        <v>0</v>
      </c>
      <c r="AJ37" s="47">
        <f t="shared" si="20"/>
        <v>0</v>
      </c>
      <c r="AK37" s="47">
        <f t="shared" si="20"/>
        <v>0</v>
      </c>
      <c r="AL37" s="47">
        <f t="shared" ref="AL37:BQ37" si="21">AL38-AL43</f>
        <v>0</v>
      </c>
      <c r="AM37" s="47">
        <f t="shared" si="21"/>
        <v>0</v>
      </c>
      <c r="AN37" s="47">
        <f t="shared" si="21"/>
        <v>0</v>
      </c>
      <c r="AO37" s="47">
        <f t="shared" si="21"/>
        <v>0</v>
      </c>
      <c r="AP37" s="47">
        <f t="shared" si="21"/>
        <v>0</v>
      </c>
      <c r="AQ37" s="47">
        <f t="shared" si="21"/>
        <v>0</v>
      </c>
      <c r="AR37" s="47">
        <f t="shared" si="21"/>
        <v>0</v>
      </c>
      <c r="AS37" s="47">
        <f t="shared" si="21"/>
        <v>0</v>
      </c>
      <c r="AT37" s="47">
        <f t="shared" si="21"/>
        <v>0</v>
      </c>
      <c r="AU37" s="47">
        <f t="shared" si="21"/>
        <v>0</v>
      </c>
      <c r="AV37" s="47">
        <f t="shared" si="21"/>
        <v>0</v>
      </c>
      <c r="AW37" s="47">
        <f t="shared" si="21"/>
        <v>0</v>
      </c>
      <c r="AX37" s="47">
        <f t="shared" si="21"/>
        <v>0</v>
      </c>
      <c r="AY37" s="47">
        <f t="shared" si="21"/>
        <v>0</v>
      </c>
      <c r="AZ37" s="47">
        <f t="shared" si="21"/>
        <v>0</v>
      </c>
      <c r="BA37" s="47">
        <f t="shared" si="21"/>
        <v>0</v>
      </c>
      <c r="BB37" s="47">
        <f t="shared" si="21"/>
        <v>0</v>
      </c>
      <c r="BC37" s="47">
        <f t="shared" si="21"/>
        <v>0</v>
      </c>
      <c r="BD37" s="47">
        <f t="shared" si="21"/>
        <v>0</v>
      </c>
      <c r="BE37" s="47">
        <f t="shared" si="21"/>
        <v>0</v>
      </c>
      <c r="BF37" s="47">
        <f t="shared" si="21"/>
        <v>0</v>
      </c>
      <c r="BG37" s="47">
        <f t="shared" si="21"/>
        <v>0</v>
      </c>
      <c r="BH37" s="47">
        <f t="shared" si="21"/>
        <v>0</v>
      </c>
      <c r="BI37" s="47">
        <f t="shared" si="21"/>
        <v>0</v>
      </c>
      <c r="BJ37" s="47">
        <f t="shared" si="21"/>
        <v>0</v>
      </c>
      <c r="BK37" s="47">
        <f t="shared" si="21"/>
        <v>0</v>
      </c>
      <c r="BL37" s="47">
        <f t="shared" si="21"/>
        <v>0</v>
      </c>
      <c r="BM37" s="47">
        <f t="shared" si="21"/>
        <v>0</v>
      </c>
      <c r="BN37" s="47">
        <f t="shared" si="21"/>
        <v>69659245.518026084</v>
      </c>
      <c r="BO37" s="47">
        <f t="shared" si="21"/>
        <v>0</v>
      </c>
      <c r="BP37" s="47">
        <f t="shared" si="21"/>
        <v>0</v>
      </c>
      <c r="BQ37" s="47">
        <f t="shared" si="21"/>
        <v>0</v>
      </c>
      <c r="BR37" s="47">
        <f t="shared" ref="BR37:CW37" si="22">BR38-BR43</f>
        <v>0</v>
      </c>
      <c r="BS37" s="47">
        <f t="shared" si="22"/>
        <v>0</v>
      </c>
      <c r="BT37" s="47">
        <f t="shared" si="22"/>
        <v>0</v>
      </c>
      <c r="BU37" s="47">
        <f t="shared" si="22"/>
        <v>0</v>
      </c>
      <c r="BV37" s="47">
        <f t="shared" si="22"/>
        <v>0</v>
      </c>
      <c r="BW37" s="47">
        <f t="shared" si="22"/>
        <v>0</v>
      </c>
      <c r="BX37" s="47">
        <f t="shared" si="22"/>
        <v>0</v>
      </c>
      <c r="BY37" s="47">
        <f t="shared" si="22"/>
        <v>0</v>
      </c>
      <c r="BZ37" s="47">
        <f t="shared" si="22"/>
        <v>0</v>
      </c>
      <c r="CA37" s="47">
        <f t="shared" si="22"/>
        <v>0</v>
      </c>
      <c r="CB37" s="47">
        <f t="shared" si="22"/>
        <v>0</v>
      </c>
      <c r="CC37" s="47">
        <f t="shared" si="22"/>
        <v>0</v>
      </c>
      <c r="CD37" s="47">
        <f t="shared" si="22"/>
        <v>0</v>
      </c>
      <c r="CE37" s="47">
        <f t="shared" si="22"/>
        <v>0</v>
      </c>
      <c r="CF37" s="47">
        <f t="shared" si="22"/>
        <v>0</v>
      </c>
      <c r="CG37" s="47">
        <f t="shared" si="22"/>
        <v>0</v>
      </c>
      <c r="CH37" s="47">
        <f t="shared" si="22"/>
        <v>0</v>
      </c>
      <c r="CI37" s="47">
        <f t="shared" si="22"/>
        <v>0</v>
      </c>
      <c r="CJ37" s="47">
        <f t="shared" si="22"/>
        <v>0</v>
      </c>
      <c r="CK37" s="47">
        <f t="shared" si="22"/>
        <v>0</v>
      </c>
      <c r="CL37" s="47">
        <f t="shared" si="22"/>
        <v>0</v>
      </c>
      <c r="CM37" s="47">
        <f t="shared" si="22"/>
        <v>0</v>
      </c>
      <c r="CN37" s="47">
        <f t="shared" si="22"/>
        <v>0</v>
      </c>
      <c r="CO37" s="47">
        <f t="shared" si="22"/>
        <v>0</v>
      </c>
      <c r="CP37" s="47">
        <f t="shared" si="22"/>
        <v>0</v>
      </c>
      <c r="CQ37" s="47">
        <f t="shared" si="22"/>
        <v>0</v>
      </c>
      <c r="CR37" s="47">
        <f t="shared" si="22"/>
        <v>0</v>
      </c>
      <c r="CS37" s="47">
        <f t="shared" si="22"/>
        <v>0</v>
      </c>
      <c r="CT37" s="47">
        <f t="shared" si="22"/>
        <v>0</v>
      </c>
      <c r="CU37" s="47">
        <f t="shared" si="22"/>
        <v>0</v>
      </c>
      <c r="CV37" s="47">
        <f t="shared" si="22"/>
        <v>0</v>
      </c>
      <c r="CW37" s="47">
        <f t="shared" si="22"/>
        <v>0</v>
      </c>
      <c r="CX37" s="47">
        <f t="shared" ref="CX37:DV37" si="23">CX38-CX43</f>
        <v>0</v>
      </c>
      <c r="CY37" s="47">
        <f t="shared" si="23"/>
        <v>0</v>
      </c>
      <c r="CZ37" s="47">
        <f t="shared" si="23"/>
        <v>0</v>
      </c>
      <c r="DA37" s="47">
        <f t="shared" si="23"/>
        <v>0</v>
      </c>
      <c r="DB37" s="47">
        <f t="shared" si="23"/>
        <v>0</v>
      </c>
      <c r="DC37" s="47">
        <f t="shared" si="23"/>
        <v>0</v>
      </c>
      <c r="DD37" s="47">
        <f t="shared" si="23"/>
        <v>0</v>
      </c>
      <c r="DE37" s="47">
        <f t="shared" si="23"/>
        <v>0</v>
      </c>
      <c r="DF37" s="47">
        <f t="shared" si="23"/>
        <v>0</v>
      </c>
      <c r="DG37" s="47">
        <f t="shared" si="23"/>
        <v>0</v>
      </c>
      <c r="DH37" s="47">
        <f t="shared" si="23"/>
        <v>0</v>
      </c>
      <c r="DI37" s="47">
        <f t="shared" si="23"/>
        <v>0</v>
      </c>
      <c r="DJ37" s="47">
        <f t="shared" si="23"/>
        <v>0</v>
      </c>
      <c r="DK37" s="47">
        <f t="shared" si="23"/>
        <v>0</v>
      </c>
      <c r="DL37" s="47">
        <f t="shared" si="23"/>
        <v>0</v>
      </c>
      <c r="DM37" s="47">
        <f t="shared" si="23"/>
        <v>0</v>
      </c>
      <c r="DN37" s="47">
        <f t="shared" si="23"/>
        <v>0</v>
      </c>
      <c r="DO37" s="47">
        <f t="shared" si="23"/>
        <v>0</v>
      </c>
      <c r="DP37" s="47">
        <f t="shared" si="23"/>
        <v>0</v>
      </c>
      <c r="DQ37" s="47">
        <f t="shared" si="23"/>
        <v>0</v>
      </c>
      <c r="DR37" s="47">
        <f t="shared" si="23"/>
        <v>0</v>
      </c>
      <c r="DS37" s="47">
        <f t="shared" si="23"/>
        <v>0</v>
      </c>
      <c r="DT37" s="47">
        <f t="shared" si="23"/>
        <v>0</v>
      </c>
      <c r="DU37" s="47">
        <f t="shared" si="23"/>
        <v>0</v>
      </c>
      <c r="DV37" s="47">
        <f t="shared" si="23"/>
        <v>0</v>
      </c>
    </row>
    <row r="38" spans="1:126" s="150" customFormat="1" outlineLevel="1" x14ac:dyDescent="0.4">
      <c r="A38" s="755"/>
      <c r="B38" s="150" t="s">
        <v>103</v>
      </c>
      <c r="F38" s="664">
        <f t="shared" ref="F38:AK38" si="24">SUM(F39:F42)</f>
        <v>0</v>
      </c>
      <c r="G38" s="665">
        <f t="shared" si="24"/>
        <v>0</v>
      </c>
      <c r="H38" s="665">
        <f t="shared" si="24"/>
        <v>0</v>
      </c>
      <c r="I38" s="665">
        <f t="shared" si="24"/>
        <v>0</v>
      </c>
      <c r="J38" s="665">
        <f t="shared" si="24"/>
        <v>0</v>
      </c>
      <c r="K38" s="665">
        <f t="shared" si="24"/>
        <v>0</v>
      </c>
      <c r="L38" s="665">
        <f t="shared" si="24"/>
        <v>0</v>
      </c>
      <c r="M38" s="665">
        <f t="shared" si="24"/>
        <v>0</v>
      </c>
      <c r="N38" s="665">
        <f t="shared" si="24"/>
        <v>0</v>
      </c>
      <c r="O38" s="665">
        <f t="shared" si="24"/>
        <v>0</v>
      </c>
      <c r="P38" s="665">
        <f t="shared" si="24"/>
        <v>0</v>
      </c>
      <c r="Q38" s="665">
        <f t="shared" si="24"/>
        <v>0</v>
      </c>
      <c r="R38" s="665">
        <f t="shared" si="24"/>
        <v>0</v>
      </c>
      <c r="S38" s="665">
        <f t="shared" si="24"/>
        <v>0</v>
      </c>
      <c r="T38" s="665">
        <f t="shared" si="24"/>
        <v>0</v>
      </c>
      <c r="U38" s="665">
        <f t="shared" si="24"/>
        <v>0</v>
      </c>
      <c r="V38" s="665">
        <f t="shared" si="24"/>
        <v>0</v>
      </c>
      <c r="W38" s="665">
        <f t="shared" si="24"/>
        <v>0</v>
      </c>
      <c r="X38" s="665">
        <f t="shared" si="24"/>
        <v>0</v>
      </c>
      <c r="Y38" s="665">
        <f t="shared" si="24"/>
        <v>0</v>
      </c>
      <c r="Z38" s="665">
        <f t="shared" si="24"/>
        <v>0</v>
      </c>
      <c r="AA38" s="665">
        <f t="shared" si="24"/>
        <v>0</v>
      </c>
      <c r="AB38" s="665">
        <f t="shared" si="24"/>
        <v>0</v>
      </c>
      <c r="AC38" s="665">
        <f t="shared" si="24"/>
        <v>0</v>
      </c>
      <c r="AD38" s="665">
        <f t="shared" si="24"/>
        <v>0</v>
      </c>
      <c r="AE38" s="665">
        <f t="shared" si="24"/>
        <v>0</v>
      </c>
      <c r="AF38" s="665">
        <f t="shared" si="24"/>
        <v>0</v>
      </c>
      <c r="AG38" s="665">
        <f t="shared" si="24"/>
        <v>0</v>
      </c>
      <c r="AH38" s="665">
        <f t="shared" si="24"/>
        <v>0</v>
      </c>
      <c r="AI38" s="665">
        <f t="shared" si="24"/>
        <v>0</v>
      </c>
      <c r="AJ38" s="665">
        <f t="shared" si="24"/>
        <v>0</v>
      </c>
      <c r="AK38" s="665">
        <f t="shared" si="24"/>
        <v>0</v>
      </c>
      <c r="AL38" s="665">
        <f t="shared" ref="AL38:BQ38" si="25">SUM(AL39:AL42)</f>
        <v>0</v>
      </c>
      <c r="AM38" s="665">
        <f t="shared" si="25"/>
        <v>0</v>
      </c>
      <c r="AN38" s="665">
        <f t="shared" si="25"/>
        <v>0</v>
      </c>
      <c r="AO38" s="665">
        <f t="shared" si="25"/>
        <v>0</v>
      </c>
      <c r="AP38" s="665">
        <f t="shared" si="25"/>
        <v>0</v>
      </c>
      <c r="AQ38" s="665">
        <f t="shared" si="25"/>
        <v>0</v>
      </c>
      <c r="AR38" s="665">
        <f t="shared" si="25"/>
        <v>0</v>
      </c>
      <c r="AS38" s="665">
        <f t="shared" si="25"/>
        <v>0</v>
      </c>
      <c r="AT38" s="665">
        <f t="shared" si="25"/>
        <v>0</v>
      </c>
      <c r="AU38" s="665">
        <f t="shared" si="25"/>
        <v>0</v>
      </c>
      <c r="AV38" s="665">
        <f t="shared" si="25"/>
        <v>0</v>
      </c>
      <c r="AW38" s="665">
        <f t="shared" si="25"/>
        <v>0</v>
      </c>
      <c r="AX38" s="665">
        <f t="shared" si="25"/>
        <v>0</v>
      </c>
      <c r="AY38" s="665">
        <f t="shared" si="25"/>
        <v>0</v>
      </c>
      <c r="AZ38" s="665">
        <f t="shared" si="25"/>
        <v>0</v>
      </c>
      <c r="BA38" s="665">
        <f t="shared" si="25"/>
        <v>0</v>
      </c>
      <c r="BB38" s="665">
        <f t="shared" si="25"/>
        <v>0</v>
      </c>
      <c r="BC38" s="665">
        <f t="shared" si="25"/>
        <v>0</v>
      </c>
      <c r="BD38" s="665">
        <f t="shared" si="25"/>
        <v>0</v>
      </c>
      <c r="BE38" s="665">
        <f t="shared" si="25"/>
        <v>0</v>
      </c>
      <c r="BF38" s="665">
        <f t="shared" si="25"/>
        <v>0</v>
      </c>
      <c r="BG38" s="665">
        <f t="shared" si="25"/>
        <v>0</v>
      </c>
      <c r="BH38" s="665">
        <f t="shared" si="25"/>
        <v>0</v>
      </c>
      <c r="BI38" s="665">
        <f t="shared" si="25"/>
        <v>0</v>
      </c>
      <c r="BJ38" s="665">
        <f t="shared" si="25"/>
        <v>0</v>
      </c>
      <c r="BK38" s="665">
        <f t="shared" si="25"/>
        <v>0</v>
      </c>
      <c r="BL38" s="665">
        <f t="shared" si="25"/>
        <v>0</v>
      </c>
      <c r="BM38" s="665">
        <f t="shared" si="25"/>
        <v>0</v>
      </c>
      <c r="BN38" s="665">
        <f t="shared" si="25"/>
        <v>70557063.990481108</v>
      </c>
      <c r="BO38" s="665">
        <f t="shared" si="25"/>
        <v>0</v>
      </c>
      <c r="BP38" s="665">
        <f t="shared" si="25"/>
        <v>0</v>
      </c>
      <c r="BQ38" s="665">
        <f t="shared" si="25"/>
        <v>0</v>
      </c>
      <c r="BR38" s="665">
        <f t="shared" ref="BR38:CW38" si="26">SUM(BR39:BR42)</f>
        <v>0</v>
      </c>
      <c r="BS38" s="665">
        <f t="shared" si="26"/>
        <v>0</v>
      </c>
      <c r="BT38" s="665">
        <f t="shared" si="26"/>
        <v>0</v>
      </c>
      <c r="BU38" s="665">
        <f t="shared" si="26"/>
        <v>0</v>
      </c>
      <c r="BV38" s="665">
        <f t="shared" si="26"/>
        <v>0</v>
      </c>
      <c r="BW38" s="665">
        <f t="shared" si="26"/>
        <v>0</v>
      </c>
      <c r="BX38" s="665">
        <f t="shared" si="26"/>
        <v>0</v>
      </c>
      <c r="BY38" s="665">
        <f t="shared" si="26"/>
        <v>0</v>
      </c>
      <c r="BZ38" s="665">
        <f t="shared" si="26"/>
        <v>0</v>
      </c>
      <c r="CA38" s="665">
        <f t="shared" si="26"/>
        <v>0</v>
      </c>
      <c r="CB38" s="665">
        <f t="shared" si="26"/>
        <v>0</v>
      </c>
      <c r="CC38" s="665">
        <f t="shared" si="26"/>
        <v>0</v>
      </c>
      <c r="CD38" s="665">
        <f t="shared" si="26"/>
        <v>0</v>
      </c>
      <c r="CE38" s="665">
        <f t="shared" si="26"/>
        <v>0</v>
      </c>
      <c r="CF38" s="665">
        <f t="shared" si="26"/>
        <v>0</v>
      </c>
      <c r="CG38" s="665">
        <f t="shared" si="26"/>
        <v>0</v>
      </c>
      <c r="CH38" s="665">
        <f t="shared" si="26"/>
        <v>0</v>
      </c>
      <c r="CI38" s="665">
        <f t="shared" si="26"/>
        <v>0</v>
      </c>
      <c r="CJ38" s="665">
        <f t="shared" si="26"/>
        <v>0</v>
      </c>
      <c r="CK38" s="665">
        <f t="shared" si="26"/>
        <v>0</v>
      </c>
      <c r="CL38" s="665">
        <f t="shared" si="26"/>
        <v>0</v>
      </c>
      <c r="CM38" s="665">
        <f t="shared" si="26"/>
        <v>0</v>
      </c>
      <c r="CN38" s="665">
        <f t="shared" si="26"/>
        <v>0</v>
      </c>
      <c r="CO38" s="665">
        <f t="shared" si="26"/>
        <v>0</v>
      </c>
      <c r="CP38" s="665">
        <f t="shared" si="26"/>
        <v>0</v>
      </c>
      <c r="CQ38" s="665">
        <f t="shared" si="26"/>
        <v>0</v>
      </c>
      <c r="CR38" s="665">
        <f t="shared" si="26"/>
        <v>0</v>
      </c>
      <c r="CS38" s="665">
        <f t="shared" si="26"/>
        <v>0</v>
      </c>
      <c r="CT38" s="665">
        <f t="shared" si="26"/>
        <v>0</v>
      </c>
      <c r="CU38" s="665">
        <f t="shared" si="26"/>
        <v>0</v>
      </c>
      <c r="CV38" s="665">
        <f t="shared" si="26"/>
        <v>0</v>
      </c>
      <c r="CW38" s="665">
        <f t="shared" si="26"/>
        <v>0</v>
      </c>
      <c r="CX38" s="665">
        <f t="shared" ref="CX38:DV38" si="27">SUM(CX39:CX42)</f>
        <v>0</v>
      </c>
      <c r="CY38" s="665">
        <f t="shared" si="27"/>
        <v>0</v>
      </c>
      <c r="CZ38" s="665">
        <f t="shared" si="27"/>
        <v>0</v>
      </c>
      <c r="DA38" s="665">
        <f t="shared" si="27"/>
        <v>0</v>
      </c>
      <c r="DB38" s="665">
        <f t="shared" si="27"/>
        <v>0</v>
      </c>
      <c r="DC38" s="665">
        <f t="shared" si="27"/>
        <v>0</v>
      </c>
      <c r="DD38" s="665">
        <f t="shared" si="27"/>
        <v>0</v>
      </c>
      <c r="DE38" s="665">
        <f t="shared" si="27"/>
        <v>0</v>
      </c>
      <c r="DF38" s="665">
        <f t="shared" si="27"/>
        <v>0</v>
      </c>
      <c r="DG38" s="665">
        <f t="shared" si="27"/>
        <v>0</v>
      </c>
      <c r="DH38" s="665">
        <f t="shared" si="27"/>
        <v>0</v>
      </c>
      <c r="DI38" s="665">
        <f t="shared" si="27"/>
        <v>0</v>
      </c>
      <c r="DJ38" s="665">
        <f t="shared" si="27"/>
        <v>0</v>
      </c>
      <c r="DK38" s="665">
        <f t="shared" si="27"/>
        <v>0</v>
      </c>
      <c r="DL38" s="665">
        <f t="shared" si="27"/>
        <v>0</v>
      </c>
      <c r="DM38" s="665">
        <f t="shared" si="27"/>
        <v>0</v>
      </c>
      <c r="DN38" s="665">
        <f t="shared" si="27"/>
        <v>0</v>
      </c>
      <c r="DO38" s="665">
        <f t="shared" si="27"/>
        <v>0</v>
      </c>
      <c r="DP38" s="665">
        <f t="shared" si="27"/>
        <v>0</v>
      </c>
      <c r="DQ38" s="665">
        <f t="shared" si="27"/>
        <v>0</v>
      </c>
      <c r="DR38" s="665">
        <f t="shared" si="27"/>
        <v>0</v>
      </c>
      <c r="DS38" s="665">
        <f t="shared" si="27"/>
        <v>0</v>
      </c>
      <c r="DT38" s="665">
        <f t="shared" si="27"/>
        <v>0</v>
      </c>
      <c r="DU38" s="665">
        <f t="shared" si="27"/>
        <v>0</v>
      </c>
      <c r="DV38" s="665">
        <f t="shared" si="27"/>
        <v>0</v>
      </c>
    </row>
    <row r="39" spans="1:126" outlineLevel="1" x14ac:dyDescent="0.4">
      <c r="C39" s="21" t="s">
        <v>671</v>
      </c>
      <c r="F39" s="599">
        <f>'Control Panel_운영'!$O$110*Index_운영!F$13</f>
        <v>0</v>
      </c>
      <c r="G39" s="187">
        <f>'Control Panel_운영'!$O$110*Index_운영!G$13</f>
        <v>0</v>
      </c>
      <c r="H39" s="187">
        <f>'Control Panel_운영'!$O$110*Index_운영!H$13</f>
        <v>0</v>
      </c>
      <c r="I39" s="187">
        <f>'Control Panel_운영'!$O$110*Index_운영!I$13</f>
        <v>0</v>
      </c>
      <c r="J39" s="187">
        <f>'Control Panel_운영'!$O$110*Index_운영!J$13</f>
        <v>0</v>
      </c>
      <c r="K39" s="187">
        <f>'Control Panel_운영'!$O$110*Index_운영!K$13</f>
        <v>0</v>
      </c>
      <c r="L39" s="187">
        <f>'Control Panel_운영'!$O$110*Index_운영!L$13</f>
        <v>0</v>
      </c>
      <c r="M39" s="187">
        <f>'Control Panel_운영'!$O$110*Index_운영!M$13</f>
        <v>0</v>
      </c>
      <c r="N39" s="187">
        <f>'Control Panel_운영'!$O$110*Index_운영!N$13</f>
        <v>0</v>
      </c>
      <c r="O39" s="187">
        <f>'Control Panel_운영'!$O$110*Index_운영!O$13</f>
        <v>0</v>
      </c>
      <c r="P39" s="187">
        <f>'Control Panel_운영'!$O$110*Index_운영!P$13</f>
        <v>0</v>
      </c>
      <c r="Q39" s="187">
        <f>'Control Panel_운영'!$O$110*Index_운영!Q$13</f>
        <v>0</v>
      </c>
      <c r="R39" s="187">
        <f>'Control Panel_운영'!$O$110*Index_운영!R$13</f>
        <v>0</v>
      </c>
      <c r="S39" s="187">
        <f>'Control Panel_운영'!$O$110*Index_운영!S$13</f>
        <v>0</v>
      </c>
      <c r="T39" s="187">
        <f>'Control Panel_운영'!$O$110*Index_운영!T$13</f>
        <v>0</v>
      </c>
      <c r="U39" s="187">
        <f>'Control Panel_운영'!$O$110*Index_운영!U$13</f>
        <v>0</v>
      </c>
      <c r="V39" s="187">
        <f>'Control Panel_운영'!$O$110*Index_운영!V$13</f>
        <v>0</v>
      </c>
      <c r="W39" s="187">
        <f>'Control Panel_운영'!$O$110*Index_운영!W$13</f>
        <v>0</v>
      </c>
      <c r="X39" s="187">
        <f>'Control Panel_운영'!$O$110*Index_운영!X$13</f>
        <v>0</v>
      </c>
      <c r="Y39" s="187">
        <f>'Control Panel_운영'!$O$110*Index_운영!Y$13</f>
        <v>0</v>
      </c>
      <c r="Z39" s="187">
        <f>'Control Panel_운영'!$O$110*Index_운영!Z$13</f>
        <v>0</v>
      </c>
      <c r="AA39" s="187">
        <f>'Control Panel_운영'!$O$110*Index_운영!AA$13</f>
        <v>0</v>
      </c>
      <c r="AB39" s="187">
        <f>'Control Panel_운영'!$O$110*Index_운영!AB$13</f>
        <v>0</v>
      </c>
      <c r="AC39" s="187">
        <f>'Control Panel_운영'!$O$110*Index_운영!AC$13</f>
        <v>0</v>
      </c>
      <c r="AD39" s="187">
        <f>'Control Panel_운영'!$O$110*Index_운영!AD$13</f>
        <v>0</v>
      </c>
      <c r="AE39" s="187">
        <f>'Control Panel_운영'!$O$110*Index_운영!AE$13</f>
        <v>0</v>
      </c>
      <c r="AF39" s="187">
        <f>'Control Panel_운영'!$O$110*Index_운영!AF$13</f>
        <v>0</v>
      </c>
      <c r="AG39" s="187">
        <f>'Control Panel_운영'!$O$110*Index_운영!AG$13</f>
        <v>0</v>
      </c>
      <c r="AH39" s="187">
        <f>'Control Panel_운영'!$O$110*Index_운영!AH$13</f>
        <v>0</v>
      </c>
      <c r="AI39" s="187">
        <f>'Control Panel_운영'!$O$110*Index_운영!AI$13</f>
        <v>0</v>
      </c>
      <c r="AJ39" s="187">
        <f>'Control Panel_운영'!$O$110*Index_운영!AJ$13</f>
        <v>0</v>
      </c>
      <c r="AK39" s="187">
        <f>'Control Panel_운영'!$O$110*Index_운영!AK$13</f>
        <v>0</v>
      </c>
      <c r="AL39" s="187">
        <f>'Control Panel_운영'!$O$110*Index_운영!AL$13</f>
        <v>0</v>
      </c>
      <c r="AM39" s="187">
        <f>'Control Panel_운영'!$O$110*Index_운영!AM$13</f>
        <v>0</v>
      </c>
      <c r="AN39" s="187">
        <f>'Control Panel_운영'!$O$110*Index_운영!AN$13</f>
        <v>0</v>
      </c>
      <c r="AO39" s="187">
        <f>'Control Panel_운영'!$O$110*Index_운영!AO$13</f>
        <v>0</v>
      </c>
      <c r="AP39" s="187">
        <f>'Control Panel_운영'!$O$110*Index_운영!AP$13</f>
        <v>0</v>
      </c>
      <c r="AQ39" s="187">
        <f>'Control Panel_운영'!$O$110*Index_운영!AQ$13</f>
        <v>0</v>
      </c>
      <c r="AR39" s="187">
        <f>'Control Panel_운영'!$O$110*Index_운영!AR$13</f>
        <v>0</v>
      </c>
      <c r="AS39" s="187">
        <f>'Control Panel_운영'!$O$110*Index_운영!AS$13</f>
        <v>0</v>
      </c>
      <c r="AT39" s="187">
        <f>'Control Panel_운영'!$O$110*Index_운영!AT$13</f>
        <v>0</v>
      </c>
      <c r="AU39" s="187">
        <f>'Control Panel_운영'!$O$110*Index_운영!AU$13</f>
        <v>0</v>
      </c>
      <c r="AV39" s="187">
        <f>'Control Panel_운영'!$O$110*Index_운영!AV$13</f>
        <v>0</v>
      </c>
      <c r="AW39" s="187">
        <f>'Control Panel_운영'!$O$110*Index_운영!AW$13</f>
        <v>0</v>
      </c>
      <c r="AX39" s="187">
        <f>'Control Panel_운영'!$O$110*Index_운영!AX$13</f>
        <v>0</v>
      </c>
      <c r="AY39" s="187">
        <f>'Control Panel_운영'!$O$110*Index_운영!AY$13</f>
        <v>0</v>
      </c>
      <c r="AZ39" s="187">
        <f>'Control Panel_운영'!$O$110*Index_운영!AZ$13</f>
        <v>0</v>
      </c>
      <c r="BA39" s="187">
        <f>'Control Panel_운영'!$O$110*Index_운영!BA$13</f>
        <v>0</v>
      </c>
      <c r="BB39" s="187">
        <f>'Control Panel_운영'!$O$110*Index_운영!BB$13</f>
        <v>0</v>
      </c>
      <c r="BC39" s="187">
        <f>'Control Panel_운영'!$O$110*Index_운영!BC$13</f>
        <v>0</v>
      </c>
      <c r="BD39" s="187">
        <f>'Control Panel_운영'!$O$110*Index_운영!BD$13</f>
        <v>0</v>
      </c>
      <c r="BE39" s="187">
        <f>'Control Panel_운영'!$O$110*Index_운영!BE$13</f>
        <v>0</v>
      </c>
      <c r="BF39" s="187">
        <f>'Control Panel_운영'!$O$110*Index_운영!BF$13</f>
        <v>0</v>
      </c>
      <c r="BG39" s="187">
        <f>'Control Panel_운영'!$O$110*Index_운영!BG$13</f>
        <v>0</v>
      </c>
      <c r="BH39" s="187">
        <f>'Control Panel_운영'!$O$110*Index_운영!BH$13</f>
        <v>0</v>
      </c>
      <c r="BI39" s="187">
        <f>'Control Panel_운영'!$O$110*Index_운영!BI$13</f>
        <v>0</v>
      </c>
      <c r="BJ39" s="187">
        <f>'Control Panel_운영'!$O$110*Index_운영!BJ$13</f>
        <v>0</v>
      </c>
      <c r="BK39" s="187">
        <f>'Control Panel_운영'!$O$110*Index_운영!BK$13</f>
        <v>0</v>
      </c>
      <c r="BL39" s="187">
        <f>'Control Panel_운영'!$O$110*Index_운영!BL$13</f>
        <v>0</v>
      </c>
      <c r="BM39" s="187">
        <f>'Control Panel_운영'!$O$110*Index_운영!BM$13</f>
        <v>0</v>
      </c>
      <c r="BN39" s="187">
        <f>'Control Panel_운영'!$O$110*Index_운영!BN$13</f>
        <v>70314052.367990717</v>
      </c>
      <c r="BO39" s="187">
        <f>'Control Panel_운영'!$O$110*Index_운영!BO$13</f>
        <v>0</v>
      </c>
      <c r="BP39" s="187">
        <f>'Control Panel_운영'!$O$110*Index_운영!BP$13</f>
        <v>0</v>
      </c>
      <c r="BQ39" s="187">
        <f>'Control Panel_운영'!$O$110*Index_운영!BQ$13</f>
        <v>0</v>
      </c>
      <c r="BR39" s="187">
        <f>'Control Panel_운영'!$O$110*Index_운영!BR$13</f>
        <v>0</v>
      </c>
      <c r="BS39" s="187">
        <f>'Control Panel_운영'!$O$110*Index_운영!BS$13</f>
        <v>0</v>
      </c>
      <c r="BT39" s="187">
        <f>'Control Panel_운영'!$O$110*Index_운영!BT$13</f>
        <v>0</v>
      </c>
      <c r="BU39" s="187">
        <f>'Control Panel_운영'!$O$110*Index_운영!BU$13</f>
        <v>0</v>
      </c>
      <c r="BV39" s="187">
        <f>'Control Panel_운영'!$O$110*Index_운영!BV$13</f>
        <v>0</v>
      </c>
      <c r="BW39" s="187">
        <f>'Control Panel_운영'!$O$110*Index_운영!BW$13</f>
        <v>0</v>
      </c>
      <c r="BX39" s="187">
        <f>'Control Panel_운영'!$O$110*Index_운영!BX$13</f>
        <v>0</v>
      </c>
      <c r="BY39" s="187">
        <f>'Control Panel_운영'!$O$110*Index_운영!BY$13</f>
        <v>0</v>
      </c>
      <c r="BZ39" s="187">
        <f>'Control Panel_운영'!$O$110*Index_운영!BZ$13</f>
        <v>0</v>
      </c>
      <c r="CA39" s="187">
        <f>'Control Panel_운영'!$O$110*Index_운영!CA$13</f>
        <v>0</v>
      </c>
      <c r="CB39" s="187">
        <f>'Control Panel_운영'!$O$110*Index_운영!CB$13</f>
        <v>0</v>
      </c>
      <c r="CC39" s="187">
        <f>'Control Panel_운영'!$O$110*Index_운영!CC$13</f>
        <v>0</v>
      </c>
      <c r="CD39" s="187">
        <f>'Control Panel_운영'!$O$110*Index_운영!CD$13</f>
        <v>0</v>
      </c>
      <c r="CE39" s="187">
        <f>'Control Panel_운영'!$O$110*Index_운영!CE$13</f>
        <v>0</v>
      </c>
      <c r="CF39" s="187">
        <f>'Control Panel_운영'!$O$110*Index_운영!CF$13</f>
        <v>0</v>
      </c>
      <c r="CG39" s="187">
        <f>'Control Panel_운영'!$O$110*Index_운영!CG$13</f>
        <v>0</v>
      </c>
      <c r="CH39" s="187">
        <f>'Control Panel_운영'!$O$110*Index_운영!CH$13</f>
        <v>0</v>
      </c>
      <c r="CI39" s="187">
        <f>'Control Panel_운영'!$O$110*Index_운영!CI$13</f>
        <v>0</v>
      </c>
      <c r="CJ39" s="187">
        <f>'Control Panel_운영'!$O$110*Index_운영!CJ$13</f>
        <v>0</v>
      </c>
      <c r="CK39" s="187">
        <f>'Control Panel_운영'!$O$110*Index_운영!CK$13</f>
        <v>0</v>
      </c>
      <c r="CL39" s="187">
        <f>'Control Panel_운영'!$O$110*Index_운영!CL$13</f>
        <v>0</v>
      </c>
      <c r="CM39" s="187">
        <f>'Control Panel_운영'!$O$110*Index_운영!CM$13</f>
        <v>0</v>
      </c>
      <c r="CN39" s="187">
        <f>'Control Panel_운영'!$O$110*Index_운영!CN$13</f>
        <v>0</v>
      </c>
      <c r="CO39" s="187">
        <f>'Control Panel_운영'!$O$110*Index_운영!CO$13</f>
        <v>0</v>
      </c>
      <c r="CP39" s="187">
        <f>'Control Panel_운영'!$O$110*Index_운영!CP$13</f>
        <v>0</v>
      </c>
      <c r="CQ39" s="187">
        <f>'Control Panel_운영'!$O$110*Index_운영!CQ$13</f>
        <v>0</v>
      </c>
      <c r="CR39" s="187">
        <f>'Control Panel_운영'!$O$110*Index_운영!CR$13</f>
        <v>0</v>
      </c>
      <c r="CS39" s="187">
        <f>'Control Panel_운영'!$O$110*Index_운영!CS$13</f>
        <v>0</v>
      </c>
      <c r="CT39" s="187">
        <f>'Control Panel_운영'!$O$110*Index_운영!CT$13</f>
        <v>0</v>
      </c>
      <c r="CU39" s="187">
        <f>'Control Panel_운영'!$O$110*Index_운영!CU$13</f>
        <v>0</v>
      </c>
      <c r="CV39" s="187">
        <f>'Control Panel_운영'!$O$110*Index_운영!CV$13</f>
        <v>0</v>
      </c>
      <c r="CW39" s="187">
        <f>'Control Panel_운영'!$O$110*Index_운영!CW$13</f>
        <v>0</v>
      </c>
      <c r="CX39" s="187">
        <f>'Control Panel_운영'!$O$110*Index_운영!CX$13</f>
        <v>0</v>
      </c>
      <c r="CY39" s="187">
        <f>'Control Panel_운영'!$O$110*Index_운영!CY$13</f>
        <v>0</v>
      </c>
      <c r="CZ39" s="187">
        <f>'Control Panel_운영'!$O$110*Index_운영!CZ$13</f>
        <v>0</v>
      </c>
      <c r="DA39" s="187">
        <f>'Control Panel_운영'!$O$110*Index_운영!DA$13</f>
        <v>0</v>
      </c>
      <c r="DB39" s="187">
        <f>'Control Panel_운영'!$O$110*Index_운영!DB$13</f>
        <v>0</v>
      </c>
      <c r="DC39" s="187">
        <f>'Control Panel_운영'!$O$110*Index_운영!DC$13</f>
        <v>0</v>
      </c>
      <c r="DD39" s="187">
        <f>'Control Panel_운영'!$O$110*Index_운영!DD$13</f>
        <v>0</v>
      </c>
      <c r="DE39" s="187">
        <f>'Control Panel_운영'!$O$110*Index_운영!DE$13</f>
        <v>0</v>
      </c>
      <c r="DF39" s="187">
        <f>'Control Panel_운영'!$O$110*Index_운영!DF$13</f>
        <v>0</v>
      </c>
      <c r="DG39" s="187">
        <f>'Control Panel_운영'!$O$110*Index_운영!DG$13</f>
        <v>0</v>
      </c>
      <c r="DH39" s="187">
        <f>'Control Panel_운영'!$O$110*Index_운영!DH$13</f>
        <v>0</v>
      </c>
      <c r="DI39" s="187">
        <f>'Control Panel_운영'!$O$110*Index_운영!DI$13</f>
        <v>0</v>
      </c>
      <c r="DJ39" s="187">
        <f>'Control Panel_운영'!$O$110*Index_운영!DJ$13</f>
        <v>0</v>
      </c>
      <c r="DK39" s="187">
        <f>'Control Panel_운영'!$O$110*Index_운영!DK$13</f>
        <v>0</v>
      </c>
      <c r="DL39" s="187">
        <f>'Control Panel_운영'!$O$110*Index_운영!DL$13</f>
        <v>0</v>
      </c>
      <c r="DM39" s="187">
        <f>'Control Panel_운영'!$O$110*Index_운영!DM$13</f>
        <v>0</v>
      </c>
      <c r="DN39" s="187">
        <f>'Control Panel_운영'!$O$110*Index_운영!DN$13</f>
        <v>0</v>
      </c>
      <c r="DO39" s="187">
        <f>'Control Panel_운영'!$O$110*Index_운영!DO$13</f>
        <v>0</v>
      </c>
      <c r="DP39" s="187">
        <f>'Control Panel_운영'!$O$110*Index_운영!DP$13</f>
        <v>0</v>
      </c>
      <c r="DQ39" s="187">
        <f>'Control Panel_운영'!$O$110*Index_운영!DQ$13</f>
        <v>0</v>
      </c>
      <c r="DR39" s="187">
        <f>'Control Panel_운영'!$O$110*Index_운영!DR$13</f>
        <v>0</v>
      </c>
      <c r="DS39" s="187">
        <f>'Control Panel_운영'!$O$110*Index_운영!DS$13</f>
        <v>0</v>
      </c>
      <c r="DT39" s="187">
        <f>'Control Panel_운영'!$O$110*Index_운영!DT$13</f>
        <v>0</v>
      </c>
      <c r="DU39" s="187">
        <f>'Control Panel_운영'!$O$110*Index_운영!DU$13</f>
        <v>0</v>
      </c>
      <c r="DV39" s="187">
        <f>'Control Panel_운영'!$O$110*Index_운영!DV$13</f>
        <v>0</v>
      </c>
    </row>
    <row r="40" spans="1:126" outlineLevel="1" x14ac:dyDescent="0.4">
      <c r="C40" s="21" t="s">
        <v>101</v>
      </c>
      <c r="F40" s="586">
        <f>IF(F$3='Control Panel_운영'!$L$100,'Control Panel_운영'!$G$152,0)</f>
        <v>0</v>
      </c>
      <c r="G40" s="187">
        <f>IF(G$3='Control Panel_운영'!$L$100,'Control Panel_운영'!$G$152,0)</f>
        <v>0</v>
      </c>
      <c r="H40" s="187">
        <f>IF(H$3='Control Panel_운영'!$L$100,'Control Panel_운영'!$G$152,0)</f>
        <v>0</v>
      </c>
      <c r="I40" s="187">
        <f>IF(I$3='Control Panel_운영'!$L$100,'Control Panel_운영'!$G$152,0)</f>
        <v>0</v>
      </c>
      <c r="J40" s="187">
        <f>IF(J$3='Control Panel_운영'!$L$100,'Control Panel_운영'!$G$152,0)</f>
        <v>0</v>
      </c>
      <c r="K40" s="187">
        <f>IF(K$3='Control Panel_운영'!$L$100,'Control Panel_운영'!$G$152,0)</f>
        <v>0</v>
      </c>
      <c r="L40" s="187">
        <f>IF(L$3='Control Panel_운영'!$L$100,'Control Panel_운영'!$G$152,0)</f>
        <v>0</v>
      </c>
      <c r="M40" s="187">
        <f>IF(M$3='Control Panel_운영'!$L$100,'Control Panel_운영'!$G$152,0)</f>
        <v>0</v>
      </c>
      <c r="N40" s="187">
        <f>IF(N$3='Control Panel_운영'!$L$100,'Control Panel_운영'!$G$152,0)</f>
        <v>0</v>
      </c>
      <c r="O40" s="187">
        <f>IF(O$3='Control Panel_운영'!$L$100,'Control Panel_운영'!$G$152,0)</f>
        <v>0</v>
      </c>
      <c r="P40" s="187">
        <f>IF(P$3='Control Panel_운영'!$L$100,'Control Panel_운영'!$G$152,0)</f>
        <v>0</v>
      </c>
      <c r="Q40" s="187">
        <f>IF(Q$3='Control Panel_운영'!$L$100,'Control Panel_운영'!$G$152,0)</f>
        <v>0</v>
      </c>
      <c r="R40" s="187">
        <f>IF(R$3='Control Panel_운영'!$L$100,'Control Panel_운영'!$G$152,0)</f>
        <v>0</v>
      </c>
      <c r="S40" s="187">
        <f>IF(S$3='Control Panel_운영'!$L$100,'Control Panel_운영'!$G$152,0)</f>
        <v>0</v>
      </c>
      <c r="T40" s="187">
        <f>IF(T$3='Control Panel_운영'!$L$100,'Control Panel_운영'!$G$152,0)</f>
        <v>0</v>
      </c>
      <c r="U40" s="187">
        <f>IF(U$3='Control Panel_운영'!$L$100,'Control Panel_운영'!$G$152,0)</f>
        <v>0</v>
      </c>
      <c r="V40" s="187">
        <f>IF(V$3='Control Panel_운영'!$L$100,'Control Panel_운영'!$G$152,0)</f>
        <v>0</v>
      </c>
      <c r="W40" s="187">
        <f>IF(W$3='Control Panel_운영'!$L$100,'Control Panel_운영'!$G$152,0)</f>
        <v>0</v>
      </c>
      <c r="X40" s="187">
        <f>IF(X$3='Control Panel_운영'!$L$100,'Control Panel_운영'!$G$152,0)</f>
        <v>0</v>
      </c>
      <c r="Y40" s="187">
        <f>IF(Y$3='Control Panel_운영'!$L$100,'Control Panel_운영'!$G$152,0)</f>
        <v>0</v>
      </c>
      <c r="Z40" s="187">
        <f>IF(Z$3='Control Panel_운영'!$L$100,'Control Panel_운영'!$G$152,0)</f>
        <v>0</v>
      </c>
      <c r="AA40" s="187">
        <f>IF(AA$3='Control Panel_운영'!$L$100,'Control Panel_운영'!$G$152,0)</f>
        <v>0</v>
      </c>
      <c r="AB40" s="187">
        <f>IF(AB$3='Control Panel_운영'!$L$100,'Control Panel_운영'!$G$152,0)</f>
        <v>0</v>
      </c>
      <c r="AC40" s="187">
        <f>IF(AC$3='Control Panel_운영'!$L$100,'Control Panel_운영'!$G$152,0)</f>
        <v>0</v>
      </c>
      <c r="AD40" s="187">
        <f>IF(AD$3='Control Panel_운영'!$L$100,'Control Panel_운영'!$G$152,0)</f>
        <v>0</v>
      </c>
      <c r="AE40" s="187">
        <f>IF(AE$3='Control Panel_운영'!$L$100,'Control Panel_운영'!$G$152,0)</f>
        <v>0</v>
      </c>
      <c r="AF40" s="187">
        <f>IF(AF$3='Control Panel_운영'!$L$100,'Control Panel_운영'!$G$152,0)</f>
        <v>0</v>
      </c>
      <c r="AG40" s="187">
        <f>IF(AG$3='Control Panel_운영'!$L$100,'Control Panel_운영'!$G$152,0)</f>
        <v>0</v>
      </c>
      <c r="AH40" s="187">
        <f>IF(AH$3='Control Panel_운영'!$L$100,'Control Panel_운영'!$G$152,0)</f>
        <v>0</v>
      </c>
      <c r="AI40" s="187">
        <f>IF(AI$3='Control Panel_운영'!$L$100,'Control Panel_운영'!$G$152,0)</f>
        <v>0</v>
      </c>
      <c r="AJ40" s="187">
        <f>IF(AJ$3='Control Panel_운영'!$L$100,'Control Panel_운영'!$G$152,0)</f>
        <v>0</v>
      </c>
      <c r="AK40" s="187">
        <f>IF(AK$3='Control Panel_운영'!$L$100,'Control Panel_운영'!$G$152,0)</f>
        <v>0</v>
      </c>
      <c r="AL40" s="187">
        <f>IF(AL$3='Control Panel_운영'!$L$100,'Control Panel_운영'!$G$152,0)</f>
        <v>0</v>
      </c>
      <c r="AM40" s="187">
        <f>IF(AM$3='Control Panel_운영'!$L$100,'Control Panel_운영'!$G$152,0)</f>
        <v>0</v>
      </c>
      <c r="AN40" s="187">
        <f>IF(AN$3='Control Panel_운영'!$L$100,'Control Panel_운영'!$G$152,0)</f>
        <v>0</v>
      </c>
      <c r="AO40" s="187">
        <f>IF(AO$3='Control Panel_운영'!$L$100,'Control Panel_운영'!$G$152,0)</f>
        <v>0</v>
      </c>
      <c r="AP40" s="187">
        <f>IF(AP$3='Control Panel_운영'!$L$100,'Control Panel_운영'!$G$152,0)</f>
        <v>0</v>
      </c>
      <c r="AQ40" s="187">
        <f>IF(AQ$3='Control Panel_운영'!$L$100,'Control Panel_운영'!$G$152,0)</f>
        <v>0</v>
      </c>
      <c r="AR40" s="187">
        <f>IF(AR$3='Control Panel_운영'!$L$100,'Control Panel_운영'!$G$152,0)</f>
        <v>0</v>
      </c>
      <c r="AS40" s="187">
        <f>IF(AS$3='Control Panel_운영'!$L$100,'Control Panel_운영'!$G$152,0)</f>
        <v>0</v>
      </c>
      <c r="AT40" s="187">
        <f>IF(AT$3='Control Panel_운영'!$L$100,'Control Panel_운영'!$G$152,0)</f>
        <v>0</v>
      </c>
      <c r="AU40" s="187">
        <f>IF(AU$3='Control Panel_운영'!$L$100,'Control Panel_운영'!$G$152,0)</f>
        <v>0</v>
      </c>
      <c r="AV40" s="187">
        <f>IF(AV$3='Control Panel_운영'!$L$100,'Control Panel_운영'!$G$152,0)</f>
        <v>0</v>
      </c>
      <c r="AW40" s="187">
        <f>IF(AW$3='Control Panel_운영'!$L$100,'Control Panel_운영'!$G$152,0)</f>
        <v>0</v>
      </c>
      <c r="AX40" s="187">
        <f>IF(AX$3='Control Panel_운영'!$L$100,'Control Panel_운영'!$G$152,0)</f>
        <v>0</v>
      </c>
      <c r="AY40" s="187">
        <f>IF(AY$3='Control Panel_운영'!$L$100,'Control Panel_운영'!$G$152,0)</f>
        <v>0</v>
      </c>
      <c r="AZ40" s="187">
        <f>IF(AZ$3='Control Panel_운영'!$L$100,'Control Panel_운영'!$G$152,0)</f>
        <v>0</v>
      </c>
      <c r="BA40" s="187">
        <f>IF(BA$3='Control Panel_운영'!$L$100,'Control Panel_운영'!$G$152,0)</f>
        <v>0</v>
      </c>
      <c r="BB40" s="187">
        <f>IF(BB$3='Control Panel_운영'!$L$100,'Control Panel_운영'!$G$152,0)</f>
        <v>0</v>
      </c>
      <c r="BC40" s="187">
        <f>IF(BC$3='Control Panel_운영'!$L$100,'Control Panel_운영'!$G$152,0)</f>
        <v>0</v>
      </c>
      <c r="BD40" s="187">
        <f>IF(BD$3='Control Panel_운영'!$L$100,'Control Panel_운영'!$G$152,0)</f>
        <v>0</v>
      </c>
      <c r="BE40" s="187">
        <f>IF(BE$3='Control Panel_운영'!$L$100,'Control Panel_운영'!$G$152,0)</f>
        <v>0</v>
      </c>
      <c r="BF40" s="187">
        <f>IF(BF$3='Control Panel_운영'!$L$100,'Control Panel_운영'!$G$152,0)</f>
        <v>0</v>
      </c>
      <c r="BG40" s="187">
        <f>IF(BG$3='Control Panel_운영'!$L$100,'Control Panel_운영'!$G$152,0)</f>
        <v>0</v>
      </c>
      <c r="BH40" s="187">
        <f>IF(BH$3='Control Panel_운영'!$L$100,'Control Panel_운영'!$G$152,0)</f>
        <v>0</v>
      </c>
      <c r="BI40" s="187">
        <f>IF(BI$3='Control Panel_운영'!$L$100,'Control Panel_운영'!$G$152,0)</f>
        <v>0</v>
      </c>
      <c r="BJ40" s="187">
        <f>IF(BJ$3='Control Panel_운영'!$L$100,'Control Panel_운영'!$G$152,0)</f>
        <v>0</v>
      </c>
      <c r="BK40" s="187">
        <f>IF(BK$3='Control Panel_운영'!$L$100,'Control Panel_운영'!$G$152,0)</f>
        <v>0</v>
      </c>
      <c r="BL40" s="187">
        <f>IF(BL$3='Control Panel_운영'!$L$100,'Control Panel_운영'!$G$152,0)</f>
        <v>0</v>
      </c>
      <c r="BM40" s="187">
        <f>IF(BM$3='Control Panel_운영'!$L$100,'Control Panel_운영'!$G$152,0)</f>
        <v>0</v>
      </c>
      <c r="BN40" s="187">
        <f>IF(BN$3='Control Panel_운영'!$L$100,'Control Panel_운영'!$G$152,0)</f>
        <v>0</v>
      </c>
      <c r="BO40" s="187">
        <f>IF(BO$3='Control Panel_운영'!$L$100,'Control Panel_운영'!$G$152,0)</f>
        <v>0</v>
      </c>
      <c r="BP40" s="187">
        <f>IF(BP$3='Control Panel_운영'!$L$100,'Control Panel_운영'!$G$152,0)</f>
        <v>0</v>
      </c>
      <c r="BQ40" s="187">
        <f>IF(BQ$3='Control Panel_운영'!$L$100,'Control Panel_운영'!$G$152,0)</f>
        <v>0</v>
      </c>
      <c r="BR40" s="187">
        <f>IF(BR$3='Control Panel_운영'!$L$100,'Control Panel_운영'!$G$152,0)</f>
        <v>0</v>
      </c>
      <c r="BS40" s="187">
        <f>IF(BS$3='Control Panel_운영'!$L$100,'Control Panel_운영'!$G$152,0)</f>
        <v>0</v>
      </c>
      <c r="BT40" s="187">
        <f>IF(BT$3='Control Panel_운영'!$L$100,'Control Panel_운영'!$G$152,0)</f>
        <v>0</v>
      </c>
      <c r="BU40" s="187">
        <f>IF(BU$3='Control Panel_운영'!$L$100,'Control Panel_운영'!$G$152,0)</f>
        <v>0</v>
      </c>
      <c r="BV40" s="187">
        <f>IF(BV$3='Control Panel_운영'!$L$100,'Control Panel_운영'!$G$152,0)</f>
        <v>0</v>
      </c>
      <c r="BW40" s="187">
        <f>IF(BW$3='Control Panel_운영'!$L$100,'Control Panel_운영'!$G$152,0)</f>
        <v>0</v>
      </c>
      <c r="BX40" s="187">
        <f>IF(BX$3='Control Panel_운영'!$L$100,'Control Panel_운영'!$G$152,0)</f>
        <v>0</v>
      </c>
      <c r="BY40" s="187">
        <f>IF(BY$3='Control Panel_운영'!$L$100,'Control Panel_운영'!$G$152,0)</f>
        <v>0</v>
      </c>
      <c r="BZ40" s="187">
        <f>IF(BZ$3='Control Panel_운영'!$L$100,'Control Panel_운영'!$G$152,0)</f>
        <v>0</v>
      </c>
      <c r="CA40" s="187">
        <f>IF(CA$3='Control Panel_운영'!$L$100,'Control Panel_운영'!$G$152,0)</f>
        <v>0</v>
      </c>
      <c r="CB40" s="187">
        <f>IF(CB$3='Control Panel_운영'!$L$100,'Control Panel_운영'!$G$152,0)</f>
        <v>0</v>
      </c>
      <c r="CC40" s="187">
        <f>IF(CC$3='Control Panel_운영'!$L$100,'Control Panel_운영'!$G$152,0)</f>
        <v>0</v>
      </c>
      <c r="CD40" s="187">
        <f>IF(CD$3='Control Panel_운영'!$L$100,'Control Panel_운영'!$G$152,0)</f>
        <v>0</v>
      </c>
      <c r="CE40" s="187">
        <f>IF(CE$3='Control Panel_운영'!$L$100,'Control Panel_운영'!$G$152,0)</f>
        <v>0</v>
      </c>
      <c r="CF40" s="187">
        <f>IF(CF$3='Control Panel_운영'!$L$100,'Control Panel_운영'!$G$152,0)</f>
        <v>0</v>
      </c>
      <c r="CG40" s="187">
        <f>IF(CG$3='Control Panel_운영'!$L$100,'Control Panel_운영'!$G$152,0)</f>
        <v>0</v>
      </c>
      <c r="CH40" s="187">
        <f>IF(CH$3='Control Panel_운영'!$L$100,'Control Panel_운영'!$G$152,0)</f>
        <v>0</v>
      </c>
      <c r="CI40" s="187">
        <f>IF(CI$3='Control Panel_운영'!$L$100,'Control Panel_운영'!$G$152,0)</f>
        <v>0</v>
      </c>
      <c r="CJ40" s="187">
        <f>IF(CJ$3='Control Panel_운영'!$L$100,'Control Panel_운영'!$G$152,0)</f>
        <v>0</v>
      </c>
      <c r="CK40" s="187">
        <f>IF(CK$3='Control Panel_운영'!$L$100,'Control Panel_운영'!$G$152,0)</f>
        <v>0</v>
      </c>
      <c r="CL40" s="187">
        <f>IF(CL$3='Control Panel_운영'!$L$100,'Control Panel_운영'!$G$152,0)</f>
        <v>0</v>
      </c>
      <c r="CM40" s="187">
        <f>IF(CM$3='Control Panel_운영'!$L$100,'Control Panel_운영'!$G$152,0)</f>
        <v>0</v>
      </c>
      <c r="CN40" s="187">
        <f>IF(CN$3='Control Panel_운영'!$L$100,'Control Panel_운영'!$G$152,0)</f>
        <v>0</v>
      </c>
      <c r="CO40" s="187">
        <f>IF(CO$3='Control Panel_운영'!$L$100,'Control Panel_운영'!$G$152,0)</f>
        <v>0</v>
      </c>
      <c r="CP40" s="187">
        <f>IF(CP$3='Control Panel_운영'!$L$100,'Control Panel_운영'!$G$152,0)</f>
        <v>0</v>
      </c>
      <c r="CQ40" s="187">
        <f>IF(CQ$3='Control Panel_운영'!$L$100,'Control Panel_운영'!$G$152,0)</f>
        <v>0</v>
      </c>
      <c r="CR40" s="187">
        <f>IF(CR$3='Control Panel_운영'!$L$100,'Control Panel_운영'!$G$152,0)</f>
        <v>0</v>
      </c>
      <c r="CS40" s="187">
        <f>IF(CS$3='Control Panel_운영'!$L$100,'Control Panel_운영'!$G$152,0)</f>
        <v>0</v>
      </c>
      <c r="CT40" s="187">
        <f>IF(CT$3='Control Panel_운영'!$L$100,'Control Panel_운영'!$G$152,0)</f>
        <v>0</v>
      </c>
      <c r="CU40" s="187">
        <f>IF(CU$3='Control Panel_운영'!$L$100,'Control Panel_운영'!$G$152,0)</f>
        <v>0</v>
      </c>
      <c r="CV40" s="187">
        <f>IF(CV$3='Control Panel_운영'!$L$100,'Control Panel_운영'!$G$152,0)</f>
        <v>0</v>
      </c>
      <c r="CW40" s="187">
        <f>IF(CW$3='Control Panel_운영'!$L$100,'Control Panel_운영'!$G$152,0)</f>
        <v>0</v>
      </c>
      <c r="CX40" s="187">
        <f>IF(CX$3='Control Panel_운영'!$L$100,'Control Panel_운영'!$G$152,0)</f>
        <v>0</v>
      </c>
      <c r="CY40" s="187">
        <f>IF(CY$3='Control Panel_운영'!$L$100,'Control Panel_운영'!$G$152,0)</f>
        <v>0</v>
      </c>
      <c r="CZ40" s="187">
        <f>IF(CZ$3='Control Panel_운영'!$L$100,'Control Panel_운영'!$G$152,0)</f>
        <v>0</v>
      </c>
      <c r="DA40" s="187">
        <f>IF(DA$3='Control Panel_운영'!$L$100,'Control Panel_운영'!$G$152,0)</f>
        <v>0</v>
      </c>
      <c r="DB40" s="187">
        <f>IF(DB$3='Control Panel_운영'!$L$100,'Control Panel_운영'!$G$152,0)</f>
        <v>0</v>
      </c>
      <c r="DC40" s="187">
        <f>IF(DC$3='Control Panel_운영'!$L$100,'Control Panel_운영'!$G$152,0)</f>
        <v>0</v>
      </c>
      <c r="DD40" s="187">
        <f>IF(DD$3='Control Panel_운영'!$L$100,'Control Panel_운영'!$G$152,0)</f>
        <v>0</v>
      </c>
      <c r="DE40" s="187">
        <f>IF(DE$3='Control Panel_운영'!$L$100,'Control Panel_운영'!$G$152,0)</f>
        <v>0</v>
      </c>
      <c r="DF40" s="187">
        <f>IF(DF$3='Control Panel_운영'!$L$100,'Control Panel_운영'!$G$152,0)</f>
        <v>0</v>
      </c>
      <c r="DG40" s="187">
        <f>IF(DG$3='Control Panel_운영'!$L$100,'Control Panel_운영'!$G$152,0)</f>
        <v>0</v>
      </c>
      <c r="DH40" s="187">
        <f>IF(DH$3='Control Panel_운영'!$L$100,'Control Panel_운영'!$G$152,0)</f>
        <v>0</v>
      </c>
      <c r="DI40" s="187">
        <f>IF(DI$3='Control Panel_운영'!$L$100,'Control Panel_운영'!$G$152,0)</f>
        <v>0</v>
      </c>
      <c r="DJ40" s="187">
        <f>IF(DJ$3='Control Panel_운영'!$L$100,'Control Panel_운영'!$G$152,0)</f>
        <v>0</v>
      </c>
      <c r="DK40" s="187">
        <f>IF(DK$3='Control Panel_운영'!$L$100,'Control Panel_운영'!$G$152,0)</f>
        <v>0</v>
      </c>
      <c r="DL40" s="187">
        <f>IF(DL$3='Control Panel_운영'!$L$100,'Control Panel_운영'!$G$152,0)</f>
        <v>0</v>
      </c>
      <c r="DM40" s="187">
        <f>IF(DM$3='Control Panel_운영'!$L$100,'Control Panel_운영'!$G$152,0)</f>
        <v>0</v>
      </c>
      <c r="DN40" s="187">
        <f>IF(DN$3='Control Panel_운영'!$L$100,'Control Panel_운영'!$G$152,0)</f>
        <v>0</v>
      </c>
      <c r="DO40" s="187">
        <f>IF(DO$3='Control Panel_운영'!$L$100,'Control Panel_운영'!$G$152,0)</f>
        <v>0</v>
      </c>
      <c r="DP40" s="187">
        <f>IF(DP$3='Control Panel_운영'!$L$100,'Control Panel_운영'!$G$152,0)</f>
        <v>0</v>
      </c>
      <c r="DQ40" s="187">
        <f>IF(DQ$3='Control Panel_운영'!$L$100,'Control Panel_운영'!$G$152,0)</f>
        <v>0</v>
      </c>
      <c r="DR40" s="187">
        <f>IF(DR$3='Control Panel_운영'!$L$100,'Control Panel_운영'!$G$152,0)</f>
        <v>0</v>
      </c>
      <c r="DS40" s="187">
        <f>IF(DS$3='Control Panel_운영'!$L$100,'Control Panel_운영'!$G$152,0)</f>
        <v>0</v>
      </c>
      <c r="DT40" s="187">
        <f>IF(DT$3='Control Panel_운영'!$L$100,'Control Panel_운영'!$G$152,0)</f>
        <v>0</v>
      </c>
      <c r="DU40" s="187">
        <f>IF(DU$3='Control Panel_운영'!$L$100,'Control Panel_운영'!$G$152,0)</f>
        <v>0</v>
      </c>
      <c r="DV40" s="187">
        <f>IF(DV$3='Control Panel_운영'!$L$100,'Control Panel_운영'!$G$152,0)</f>
        <v>0</v>
      </c>
    </row>
    <row r="41" spans="1:126" outlineLevel="1" x14ac:dyDescent="0.4">
      <c r="C41" s="21" t="s">
        <v>672</v>
      </c>
      <c r="F41" s="586">
        <f>IF('Control Panel_운영'!$G$161&gt;0,'Control Panel_운영'!$G$161,0)</f>
        <v>0</v>
      </c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>
        <f>('제세공과금 및 부담금_운영'!K250+'제세공과금 및 부담금_운영'!K392+'제세공과금 및 부담금_운영'!K568)/C1</f>
        <v>243011.6224903955</v>
      </c>
      <c r="BO41" s="187"/>
      <c r="BP41" s="187"/>
      <c r="BQ41" s="187"/>
      <c r="BR41" s="187"/>
      <c r="BS41" s="187"/>
      <c r="BT41" s="187"/>
      <c r="BU41" s="187"/>
      <c r="BV41" s="187"/>
      <c r="BW41" s="187"/>
      <c r="BX41" s="187"/>
      <c r="BY41" s="187"/>
      <c r="BZ41" s="187"/>
      <c r="CA41" s="187"/>
      <c r="CB41" s="187"/>
      <c r="CC41" s="187"/>
      <c r="CD41" s="187"/>
      <c r="CE41" s="187"/>
      <c r="CF41" s="187"/>
      <c r="CG41" s="187"/>
      <c r="CH41" s="187"/>
      <c r="CI41" s="187"/>
      <c r="CJ41" s="187"/>
      <c r="CK41" s="187"/>
      <c r="CL41" s="187"/>
      <c r="CM41" s="187"/>
      <c r="CN41" s="187"/>
      <c r="CO41" s="187"/>
      <c r="CP41" s="187"/>
      <c r="CQ41" s="187"/>
      <c r="CR41" s="187"/>
      <c r="CS41" s="187"/>
      <c r="CT41" s="187"/>
      <c r="CU41" s="187"/>
      <c r="CV41" s="187"/>
      <c r="CW41" s="187"/>
      <c r="CX41" s="187"/>
      <c r="CY41" s="187"/>
      <c r="CZ41" s="187"/>
      <c r="DA41" s="187"/>
      <c r="DB41" s="187"/>
      <c r="DC41" s="187"/>
      <c r="DD41" s="187"/>
      <c r="DE41" s="187"/>
      <c r="DF41" s="187"/>
      <c r="DG41" s="187"/>
      <c r="DH41" s="187"/>
      <c r="DI41" s="187"/>
      <c r="DJ41" s="187"/>
      <c r="DK41" s="187"/>
      <c r="DL41" s="187"/>
      <c r="DM41" s="187"/>
      <c r="DN41" s="187"/>
      <c r="DO41" s="187"/>
      <c r="DP41" s="187"/>
      <c r="DQ41" s="187"/>
      <c r="DR41" s="187"/>
      <c r="DS41" s="187"/>
      <c r="DT41" s="187"/>
      <c r="DU41" s="187"/>
      <c r="DV41" s="187"/>
    </row>
    <row r="42" spans="1:126" ht="4.95" customHeight="1" outlineLevel="1" x14ac:dyDescent="0.4">
      <c r="F42" s="586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187"/>
      <c r="BQ42" s="187"/>
      <c r="BR42" s="187"/>
      <c r="BS42" s="187"/>
      <c r="BT42" s="187"/>
      <c r="BU42" s="187"/>
      <c r="BV42" s="187"/>
      <c r="BW42" s="187"/>
      <c r="BX42" s="187"/>
      <c r="BY42" s="187"/>
      <c r="BZ42" s="187"/>
      <c r="CA42" s="187"/>
      <c r="CB42" s="187"/>
      <c r="CC42" s="187"/>
      <c r="CD42" s="187"/>
      <c r="CE42" s="187"/>
      <c r="CF42" s="187"/>
      <c r="CG42" s="187"/>
      <c r="CH42" s="187"/>
      <c r="CI42" s="187"/>
      <c r="CJ42" s="187"/>
      <c r="CK42" s="187"/>
      <c r="CL42" s="187"/>
      <c r="CM42" s="187"/>
      <c r="CN42" s="187"/>
      <c r="CO42" s="187"/>
      <c r="CP42" s="187"/>
      <c r="CQ42" s="187"/>
      <c r="CR42" s="187"/>
      <c r="CS42" s="187"/>
      <c r="CT42" s="187"/>
      <c r="CU42" s="187"/>
      <c r="CV42" s="187"/>
      <c r="CW42" s="187"/>
      <c r="CX42" s="187"/>
      <c r="CY42" s="187"/>
      <c r="CZ42" s="187"/>
      <c r="DA42" s="187"/>
      <c r="DB42" s="187"/>
      <c r="DC42" s="187"/>
      <c r="DD42" s="187"/>
      <c r="DE42" s="187"/>
      <c r="DF42" s="187"/>
      <c r="DG42" s="187"/>
      <c r="DH42" s="187"/>
      <c r="DI42" s="187"/>
      <c r="DJ42" s="187"/>
      <c r="DK42" s="187"/>
      <c r="DL42" s="187"/>
      <c r="DM42" s="187"/>
      <c r="DN42" s="187"/>
      <c r="DO42" s="187"/>
      <c r="DP42" s="187"/>
      <c r="DQ42" s="187"/>
      <c r="DR42" s="187"/>
      <c r="DS42" s="187"/>
      <c r="DT42" s="187"/>
      <c r="DU42" s="187"/>
      <c r="DV42" s="187"/>
    </row>
    <row r="43" spans="1:126" s="150" customFormat="1" outlineLevel="1" x14ac:dyDescent="0.4">
      <c r="A43" s="755"/>
      <c r="B43" s="150" t="s">
        <v>464</v>
      </c>
      <c r="F43" s="664">
        <f t="shared" ref="F43:AK43" si="28">SUM(F44:F51)</f>
        <v>64600347.910599999</v>
      </c>
      <c r="G43" s="665">
        <f t="shared" si="28"/>
        <v>0</v>
      </c>
      <c r="H43" s="665">
        <f t="shared" si="28"/>
        <v>0</v>
      </c>
      <c r="I43" s="665">
        <f t="shared" si="28"/>
        <v>0</v>
      </c>
      <c r="J43" s="665">
        <f t="shared" si="28"/>
        <v>0</v>
      </c>
      <c r="K43" s="665">
        <f t="shared" si="28"/>
        <v>0</v>
      </c>
      <c r="L43" s="665">
        <f t="shared" si="28"/>
        <v>0</v>
      </c>
      <c r="M43" s="665">
        <f t="shared" si="28"/>
        <v>0</v>
      </c>
      <c r="N43" s="665">
        <f t="shared" si="28"/>
        <v>0</v>
      </c>
      <c r="O43" s="665">
        <f t="shared" si="28"/>
        <v>0</v>
      </c>
      <c r="P43" s="665">
        <f t="shared" si="28"/>
        <v>0</v>
      </c>
      <c r="Q43" s="665">
        <f t="shared" si="28"/>
        <v>0</v>
      </c>
      <c r="R43" s="665">
        <f t="shared" si="28"/>
        <v>0</v>
      </c>
      <c r="S43" s="665">
        <f t="shared" si="28"/>
        <v>0</v>
      </c>
      <c r="T43" s="665">
        <f t="shared" si="28"/>
        <v>0</v>
      </c>
      <c r="U43" s="665">
        <f t="shared" si="28"/>
        <v>0</v>
      </c>
      <c r="V43" s="665">
        <f t="shared" si="28"/>
        <v>0</v>
      </c>
      <c r="W43" s="665">
        <f t="shared" si="28"/>
        <v>0</v>
      </c>
      <c r="X43" s="665">
        <f t="shared" si="28"/>
        <v>0</v>
      </c>
      <c r="Y43" s="665">
        <f t="shared" si="28"/>
        <v>0</v>
      </c>
      <c r="Z43" s="665">
        <f t="shared" si="28"/>
        <v>0</v>
      </c>
      <c r="AA43" s="665">
        <f t="shared" si="28"/>
        <v>0</v>
      </c>
      <c r="AB43" s="665">
        <f t="shared" si="28"/>
        <v>0</v>
      </c>
      <c r="AC43" s="665">
        <f t="shared" si="28"/>
        <v>0</v>
      </c>
      <c r="AD43" s="665">
        <f t="shared" si="28"/>
        <v>0</v>
      </c>
      <c r="AE43" s="665">
        <f t="shared" si="28"/>
        <v>0</v>
      </c>
      <c r="AF43" s="665">
        <f t="shared" si="28"/>
        <v>0</v>
      </c>
      <c r="AG43" s="665">
        <f t="shared" si="28"/>
        <v>0</v>
      </c>
      <c r="AH43" s="665">
        <f t="shared" si="28"/>
        <v>0</v>
      </c>
      <c r="AI43" s="665">
        <f t="shared" si="28"/>
        <v>0</v>
      </c>
      <c r="AJ43" s="665">
        <f t="shared" si="28"/>
        <v>0</v>
      </c>
      <c r="AK43" s="665">
        <f t="shared" si="28"/>
        <v>0</v>
      </c>
      <c r="AL43" s="665">
        <f t="shared" ref="AL43:BQ43" si="29">SUM(AL44:AL51)</f>
        <v>0</v>
      </c>
      <c r="AM43" s="665">
        <f t="shared" si="29"/>
        <v>0</v>
      </c>
      <c r="AN43" s="665">
        <f t="shared" si="29"/>
        <v>0</v>
      </c>
      <c r="AO43" s="665">
        <f t="shared" si="29"/>
        <v>0</v>
      </c>
      <c r="AP43" s="665">
        <f t="shared" si="29"/>
        <v>0</v>
      </c>
      <c r="AQ43" s="665">
        <f t="shared" si="29"/>
        <v>0</v>
      </c>
      <c r="AR43" s="665">
        <f t="shared" si="29"/>
        <v>0</v>
      </c>
      <c r="AS43" s="665">
        <f t="shared" si="29"/>
        <v>0</v>
      </c>
      <c r="AT43" s="665">
        <f t="shared" si="29"/>
        <v>0</v>
      </c>
      <c r="AU43" s="665">
        <f t="shared" si="29"/>
        <v>0</v>
      </c>
      <c r="AV43" s="665">
        <f t="shared" si="29"/>
        <v>0</v>
      </c>
      <c r="AW43" s="665">
        <f t="shared" si="29"/>
        <v>0</v>
      </c>
      <c r="AX43" s="665">
        <f t="shared" si="29"/>
        <v>0</v>
      </c>
      <c r="AY43" s="665">
        <f t="shared" si="29"/>
        <v>0</v>
      </c>
      <c r="AZ43" s="665">
        <f t="shared" si="29"/>
        <v>0</v>
      </c>
      <c r="BA43" s="665">
        <f t="shared" si="29"/>
        <v>0</v>
      </c>
      <c r="BB43" s="665">
        <f t="shared" si="29"/>
        <v>0</v>
      </c>
      <c r="BC43" s="665">
        <f t="shared" si="29"/>
        <v>0</v>
      </c>
      <c r="BD43" s="665">
        <f t="shared" si="29"/>
        <v>0</v>
      </c>
      <c r="BE43" s="665">
        <f t="shared" si="29"/>
        <v>0</v>
      </c>
      <c r="BF43" s="665">
        <f t="shared" si="29"/>
        <v>0</v>
      </c>
      <c r="BG43" s="665">
        <f t="shared" si="29"/>
        <v>0</v>
      </c>
      <c r="BH43" s="665">
        <f t="shared" si="29"/>
        <v>0</v>
      </c>
      <c r="BI43" s="665">
        <f t="shared" si="29"/>
        <v>0</v>
      </c>
      <c r="BJ43" s="665">
        <f t="shared" si="29"/>
        <v>0</v>
      </c>
      <c r="BK43" s="665">
        <f t="shared" si="29"/>
        <v>0</v>
      </c>
      <c r="BL43" s="665">
        <f t="shared" si="29"/>
        <v>0</v>
      </c>
      <c r="BM43" s="665">
        <f t="shared" si="29"/>
        <v>0</v>
      </c>
      <c r="BN43" s="665">
        <f t="shared" si="29"/>
        <v>897818.47245502973</v>
      </c>
      <c r="BO43" s="665">
        <f t="shared" si="29"/>
        <v>0</v>
      </c>
      <c r="BP43" s="665">
        <f t="shared" si="29"/>
        <v>0</v>
      </c>
      <c r="BQ43" s="665">
        <f t="shared" si="29"/>
        <v>0</v>
      </c>
      <c r="BR43" s="665">
        <f t="shared" ref="BR43:CW43" si="30">SUM(BR44:BR51)</f>
        <v>0</v>
      </c>
      <c r="BS43" s="665">
        <f t="shared" si="30"/>
        <v>0</v>
      </c>
      <c r="BT43" s="665">
        <f t="shared" si="30"/>
        <v>0</v>
      </c>
      <c r="BU43" s="665">
        <f t="shared" si="30"/>
        <v>0</v>
      </c>
      <c r="BV43" s="665">
        <f t="shared" si="30"/>
        <v>0</v>
      </c>
      <c r="BW43" s="665">
        <f t="shared" si="30"/>
        <v>0</v>
      </c>
      <c r="BX43" s="665">
        <f t="shared" si="30"/>
        <v>0</v>
      </c>
      <c r="BY43" s="665">
        <f t="shared" si="30"/>
        <v>0</v>
      </c>
      <c r="BZ43" s="665">
        <f t="shared" si="30"/>
        <v>0</v>
      </c>
      <c r="CA43" s="665">
        <f t="shared" si="30"/>
        <v>0</v>
      </c>
      <c r="CB43" s="665">
        <f t="shared" si="30"/>
        <v>0</v>
      </c>
      <c r="CC43" s="665">
        <f t="shared" si="30"/>
        <v>0</v>
      </c>
      <c r="CD43" s="665">
        <f t="shared" si="30"/>
        <v>0</v>
      </c>
      <c r="CE43" s="665">
        <f t="shared" si="30"/>
        <v>0</v>
      </c>
      <c r="CF43" s="665">
        <f t="shared" si="30"/>
        <v>0</v>
      </c>
      <c r="CG43" s="665">
        <f t="shared" si="30"/>
        <v>0</v>
      </c>
      <c r="CH43" s="665">
        <f t="shared" si="30"/>
        <v>0</v>
      </c>
      <c r="CI43" s="665">
        <f t="shared" si="30"/>
        <v>0</v>
      </c>
      <c r="CJ43" s="665">
        <f t="shared" si="30"/>
        <v>0</v>
      </c>
      <c r="CK43" s="665">
        <f t="shared" si="30"/>
        <v>0</v>
      </c>
      <c r="CL43" s="665">
        <f t="shared" si="30"/>
        <v>0</v>
      </c>
      <c r="CM43" s="665">
        <f t="shared" si="30"/>
        <v>0</v>
      </c>
      <c r="CN43" s="665">
        <f t="shared" si="30"/>
        <v>0</v>
      </c>
      <c r="CO43" s="665">
        <f t="shared" si="30"/>
        <v>0</v>
      </c>
      <c r="CP43" s="665">
        <f t="shared" si="30"/>
        <v>0</v>
      </c>
      <c r="CQ43" s="665">
        <f t="shared" si="30"/>
        <v>0</v>
      </c>
      <c r="CR43" s="665">
        <f t="shared" si="30"/>
        <v>0</v>
      </c>
      <c r="CS43" s="665">
        <f t="shared" si="30"/>
        <v>0</v>
      </c>
      <c r="CT43" s="665">
        <f t="shared" si="30"/>
        <v>0</v>
      </c>
      <c r="CU43" s="665">
        <f t="shared" si="30"/>
        <v>0</v>
      </c>
      <c r="CV43" s="665">
        <f t="shared" si="30"/>
        <v>0</v>
      </c>
      <c r="CW43" s="665">
        <f t="shared" si="30"/>
        <v>0</v>
      </c>
      <c r="CX43" s="665">
        <f t="shared" ref="CX43:DV43" si="31">SUM(CX44:CX51)</f>
        <v>0</v>
      </c>
      <c r="CY43" s="665">
        <f t="shared" si="31"/>
        <v>0</v>
      </c>
      <c r="CZ43" s="665">
        <f t="shared" si="31"/>
        <v>0</v>
      </c>
      <c r="DA43" s="665">
        <f t="shared" si="31"/>
        <v>0</v>
      </c>
      <c r="DB43" s="665">
        <f t="shared" si="31"/>
        <v>0</v>
      </c>
      <c r="DC43" s="665">
        <f t="shared" si="31"/>
        <v>0</v>
      </c>
      <c r="DD43" s="665">
        <f t="shared" si="31"/>
        <v>0</v>
      </c>
      <c r="DE43" s="665">
        <f t="shared" si="31"/>
        <v>0</v>
      </c>
      <c r="DF43" s="665">
        <f t="shared" si="31"/>
        <v>0</v>
      </c>
      <c r="DG43" s="665">
        <f t="shared" si="31"/>
        <v>0</v>
      </c>
      <c r="DH43" s="665">
        <f t="shared" si="31"/>
        <v>0</v>
      </c>
      <c r="DI43" s="665">
        <f t="shared" si="31"/>
        <v>0</v>
      </c>
      <c r="DJ43" s="665">
        <f t="shared" si="31"/>
        <v>0</v>
      </c>
      <c r="DK43" s="665">
        <f t="shared" si="31"/>
        <v>0</v>
      </c>
      <c r="DL43" s="665">
        <f t="shared" si="31"/>
        <v>0</v>
      </c>
      <c r="DM43" s="665">
        <f t="shared" si="31"/>
        <v>0</v>
      </c>
      <c r="DN43" s="665">
        <f t="shared" si="31"/>
        <v>0</v>
      </c>
      <c r="DO43" s="665">
        <f t="shared" si="31"/>
        <v>0</v>
      </c>
      <c r="DP43" s="665">
        <f t="shared" si="31"/>
        <v>0</v>
      </c>
      <c r="DQ43" s="665">
        <f t="shared" si="31"/>
        <v>0</v>
      </c>
      <c r="DR43" s="665">
        <f t="shared" si="31"/>
        <v>0</v>
      </c>
      <c r="DS43" s="665">
        <f t="shared" si="31"/>
        <v>0</v>
      </c>
      <c r="DT43" s="665">
        <f t="shared" si="31"/>
        <v>0</v>
      </c>
      <c r="DU43" s="665">
        <f t="shared" si="31"/>
        <v>0</v>
      </c>
      <c r="DV43" s="665">
        <f t="shared" si="31"/>
        <v>0</v>
      </c>
    </row>
    <row r="44" spans="1:126" outlineLevel="1" x14ac:dyDescent="0.4">
      <c r="C44" s="21" t="s">
        <v>673</v>
      </c>
      <c r="F44" s="599">
        <f>('Control Panel_운영'!$G$102+'Control Panel_운영'!$G$106)*Index_운영!F$7</f>
        <v>64500000</v>
      </c>
      <c r="G44" s="187">
        <f>('Control Panel_운영'!$G$102+'Control Panel_운영'!$G$106)*Index_운영!G$7</f>
        <v>0</v>
      </c>
      <c r="H44" s="187">
        <f>('Control Panel_운영'!$G$102+'Control Panel_운영'!$G$106)*Index_운영!H$7</f>
        <v>0</v>
      </c>
      <c r="I44" s="187">
        <f>('Control Panel_운영'!$G$102+'Control Panel_운영'!$G$106)*Index_운영!I$7</f>
        <v>0</v>
      </c>
      <c r="J44" s="187">
        <f>('Control Panel_운영'!$G$102+'Control Panel_운영'!$G$106)*Index_운영!J$7</f>
        <v>0</v>
      </c>
      <c r="K44" s="187">
        <f>('Control Panel_운영'!$G$102+'Control Panel_운영'!$G$106)*Index_운영!K$7</f>
        <v>0</v>
      </c>
      <c r="L44" s="187">
        <f>('Control Panel_운영'!$G$102+'Control Panel_운영'!$G$106)*Index_운영!L$7</f>
        <v>0</v>
      </c>
      <c r="M44" s="187">
        <f>('Control Panel_운영'!$G$102+'Control Panel_운영'!$G$106)*Index_운영!M$7</f>
        <v>0</v>
      </c>
      <c r="N44" s="187">
        <f>('Control Panel_운영'!$G$102+'Control Panel_운영'!$G$106)*Index_운영!N$7</f>
        <v>0</v>
      </c>
      <c r="O44" s="187">
        <f>('Control Panel_운영'!$G$102+'Control Panel_운영'!$G$106)*Index_운영!O$7</f>
        <v>0</v>
      </c>
      <c r="P44" s="187">
        <f>('Control Panel_운영'!$G$102+'Control Panel_운영'!$G$106)*Index_운영!P$7</f>
        <v>0</v>
      </c>
      <c r="Q44" s="187">
        <f>('Control Panel_운영'!$G$102+'Control Panel_운영'!$G$106)*Index_운영!Q$7</f>
        <v>0</v>
      </c>
      <c r="R44" s="187">
        <f>('Control Panel_운영'!$G$102+'Control Panel_운영'!$G$106)*Index_운영!R$7</f>
        <v>0</v>
      </c>
      <c r="S44" s="187">
        <f>('Control Panel_운영'!$G$102+'Control Panel_운영'!$G$106)*Index_운영!S$7</f>
        <v>0</v>
      </c>
      <c r="T44" s="187">
        <f>('Control Panel_운영'!$G$102+'Control Panel_운영'!$G$106)*Index_운영!T$7</f>
        <v>0</v>
      </c>
      <c r="U44" s="187">
        <f>('Control Panel_운영'!$G$102+'Control Panel_운영'!$G$106)*Index_운영!U$7</f>
        <v>0</v>
      </c>
      <c r="V44" s="187">
        <f>('Control Panel_운영'!$G$102+'Control Panel_운영'!$G$106)*Index_운영!V$7</f>
        <v>0</v>
      </c>
      <c r="W44" s="187">
        <f>('Control Panel_운영'!$G$102+'Control Panel_운영'!$G$106)*Index_운영!W$7</f>
        <v>0</v>
      </c>
      <c r="X44" s="187">
        <f>('Control Panel_운영'!$G$102+'Control Panel_운영'!$G$106)*Index_운영!X$7</f>
        <v>0</v>
      </c>
      <c r="Y44" s="187">
        <f>('Control Panel_운영'!$G$102+'Control Panel_운영'!$G$106)*Index_운영!Y$7</f>
        <v>0</v>
      </c>
      <c r="Z44" s="187">
        <f>('Control Panel_운영'!$G$102+'Control Panel_운영'!$G$106)*Index_운영!Z$7</f>
        <v>0</v>
      </c>
      <c r="AA44" s="187">
        <f>('Control Panel_운영'!$G$102+'Control Panel_운영'!$G$106)*Index_운영!AA$7</f>
        <v>0</v>
      </c>
      <c r="AB44" s="187">
        <f>('Control Panel_운영'!$G$102+'Control Panel_운영'!$G$106)*Index_운영!AB$7</f>
        <v>0</v>
      </c>
      <c r="AC44" s="187">
        <f>('Control Panel_운영'!$G$102+'Control Panel_운영'!$G$106)*Index_운영!AC$7</f>
        <v>0</v>
      </c>
      <c r="AD44" s="187">
        <f>('Control Panel_운영'!$G$102+'Control Panel_운영'!$G$106)*Index_운영!AD$7</f>
        <v>0</v>
      </c>
      <c r="AE44" s="187">
        <f>('Control Panel_운영'!$G$102+'Control Panel_운영'!$G$106)*Index_운영!AE$7</f>
        <v>0</v>
      </c>
      <c r="AF44" s="187">
        <f>('Control Panel_운영'!$G$102+'Control Panel_운영'!$G$106)*Index_운영!AF$7</f>
        <v>0</v>
      </c>
      <c r="AG44" s="187">
        <f>('Control Panel_운영'!$G$102+'Control Panel_운영'!$G$106)*Index_운영!AG$7</f>
        <v>0</v>
      </c>
      <c r="AH44" s="187">
        <f>('Control Panel_운영'!$G$102+'Control Panel_운영'!$G$106)*Index_운영!AH$7</f>
        <v>0</v>
      </c>
      <c r="AI44" s="187">
        <f>('Control Panel_운영'!$G$102+'Control Panel_운영'!$G$106)*Index_운영!AI$7</f>
        <v>0</v>
      </c>
      <c r="AJ44" s="187">
        <f>('Control Panel_운영'!$G$102+'Control Panel_운영'!$G$106)*Index_운영!AJ$7</f>
        <v>0</v>
      </c>
      <c r="AK44" s="187">
        <f>('Control Panel_운영'!$G$102+'Control Panel_운영'!$G$106)*Index_운영!AK$7</f>
        <v>0</v>
      </c>
      <c r="AL44" s="187">
        <f>('Control Panel_운영'!$G$102+'Control Panel_운영'!$G$106)*Index_운영!AL$7</f>
        <v>0</v>
      </c>
      <c r="AM44" s="187">
        <f>('Control Panel_운영'!$G$102+'Control Panel_운영'!$G$106)*Index_운영!AM$7</f>
        <v>0</v>
      </c>
      <c r="AN44" s="187">
        <f>('Control Panel_운영'!$G$102+'Control Panel_운영'!$G$106)*Index_운영!AN$7</f>
        <v>0</v>
      </c>
      <c r="AO44" s="187">
        <f>('Control Panel_운영'!$G$102+'Control Panel_운영'!$G$106)*Index_운영!AO$7</f>
        <v>0</v>
      </c>
      <c r="AP44" s="187">
        <f>('Control Panel_운영'!$G$102+'Control Panel_운영'!$G$106)*Index_운영!AP$7</f>
        <v>0</v>
      </c>
      <c r="AQ44" s="187">
        <f>('Control Panel_운영'!$G$102+'Control Panel_운영'!$G$106)*Index_운영!AQ$7</f>
        <v>0</v>
      </c>
      <c r="AR44" s="187">
        <f>('Control Panel_운영'!$G$102+'Control Panel_운영'!$G$106)*Index_운영!AR$7</f>
        <v>0</v>
      </c>
      <c r="AS44" s="187">
        <f>('Control Panel_운영'!$G$102+'Control Panel_운영'!$G$106)*Index_운영!AS$7</f>
        <v>0</v>
      </c>
      <c r="AT44" s="187">
        <f>('Control Panel_운영'!$G$102+'Control Panel_운영'!$G$106)*Index_운영!AT$7</f>
        <v>0</v>
      </c>
      <c r="AU44" s="187">
        <f>('Control Panel_운영'!$G$102+'Control Panel_운영'!$G$106)*Index_운영!AU$7</f>
        <v>0</v>
      </c>
      <c r="AV44" s="187">
        <f>('Control Panel_운영'!$G$102+'Control Panel_운영'!$G$106)*Index_운영!AV$7</f>
        <v>0</v>
      </c>
      <c r="AW44" s="187">
        <f>('Control Panel_운영'!$G$102+'Control Panel_운영'!$G$106)*Index_운영!AW$7</f>
        <v>0</v>
      </c>
      <c r="AX44" s="187">
        <f>('Control Panel_운영'!$G$102+'Control Panel_운영'!$G$106)*Index_운영!AX$7</f>
        <v>0</v>
      </c>
      <c r="AY44" s="187">
        <f>('Control Panel_운영'!$G$102+'Control Panel_운영'!$G$106)*Index_운영!AY$7</f>
        <v>0</v>
      </c>
      <c r="AZ44" s="187">
        <f>('Control Panel_운영'!$G$102+'Control Panel_운영'!$G$106)*Index_운영!AZ$7</f>
        <v>0</v>
      </c>
      <c r="BA44" s="187">
        <f>('Control Panel_운영'!$G$102+'Control Panel_운영'!$G$106)*Index_운영!BA$7</f>
        <v>0</v>
      </c>
      <c r="BB44" s="187">
        <f>('Control Panel_운영'!$G$102+'Control Panel_운영'!$G$106)*Index_운영!BB$7</f>
        <v>0</v>
      </c>
      <c r="BC44" s="187">
        <f>('Control Panel_운영'!$G$102+'Control Panel_운영'!$G$106)*Index_운영!BC$7</f>
        <v>0</v>
      </c>
      <c r="BD44" s="187">
        <f>('Control Panel_운영'!$G$102+'Control Panel_운영'!$G$106)*Index_운영!BD$7</f>
        <v>0</v>
      </c>
      <c r="BE44" s="187">
        <f>('Control Panel_운영'!$G$102+'Control Panel_운영'!$G$106)*Index_운영!BE$7</f>
        <v>0</v>
      </c>
      <c r="BF44" s="187">
        <f>('Control Panel_운영'!$G$102+'Control Panel_운영'!$G$106)*Index_운영!BF$7</f>
        <v>0</v>
      </c>
      <c r="BG44" s="187">
        <f>('Control Panel_운영'!$G$102+'Control Panel_운영'!$G$106)*Index_운영!BG$7</f>
        <v>0</v>
      </c>
      <c r="BH44" s="187">
        <f>('Control Panel_운영'!$G$102+'Control Panel_운영'!$G$106)*Index_운영!BH$7</f>
        <v>0</v>
      </c>
      <c r="BI44" s="187">
        <f>('Control Panel_운영'!$G$102+'Control Panel_운영'!$G$106)*Index_운영!BI$7</f>
        <v>0</v>
      </c>
      <c r="BJ44" s="187">
        <f>('Control Panel_운영'!$G$102+'Control Panel_운영'!$G$106)*Index_운영!BJ$7</f>
        <v>0</v>
      </c>
      <c r="BK44" s="187">
        <f>('Control Panel_운영'!$G$102+'Control Panel_운영'!$G$106)*Index_운영!BK$7</f>
        <v>0</v>
      </c>
      <c r="BL44" s="187">
        <f>('Control Panel_운영'!$G$102+'Control Panel_운영'!$G$106)*Index_운영!BL$7</f>
        <v>0</v>
      </c>
      <c r="BM44" s="187">
        <f>('Control Panel_운영'!$G$102+'Control Panel_운영'!$G$106)*Index_운영!BM$7</f>
        <v>0</v>
      </c>
      <c r="BN44" s="187">
        <f>('Control Panel_운영'!$G$102+'Control Panel_운영'!$G$106)*Index_운영!BN$7</f>
        <v>0</v>
      </c>
      <c r="BO44" s="187">
        <f>('Control Panel_운영'!$G$102+'Control Panel_운영'!$G$106)*Index_운영!BO$7</f>
        <v>0</v>
      </c>
      <c r="BP44" s="187">
        <f>('Control Panel_운영'!$G$102+'Control Panel_운영'!$G$106)*Index_운영!BP$7</f>
        <v>0</v>
      </c>
      <c r="BQ44" s="187">
        <f>('Control Panel_운영'!$G$102+'Control Panel_운영'!$G$106)*Index_운영!BQ$7</f>
        <v>0</v>
      </c>
      <c r="BR44" s="187">
        <f>('Control Panel_운영'!$G$102+'Control Panel_운영'!$G$106)*Index_운영!BR$7</f>
        <v>0</v>
      </c>
      <c r="BS44" s="187">
        <f>('Control Panel_운영'!$G$102+'Control Panel_운영'!$G$106)*Index_운영!BS$7</f>
        <v>0</v>
      </c>
      <c r="BT44" s="187">
        <f>('Control Panel_운영'!$G$102+'Control Panel_운영'!$G$106)*Index_운영!BT$7</f>
        <v>0</v>
      </c>
      <c r="BU44" s="187">
        <f>('Control Panel_운영'!$G$102+'Control Panel_운영'!$G$106)*Index_운영!BU$7</f>
        <v>0</v>
      </c>
      <c r="BV44" s="187">
        <f>('Control Panel_운영'!$G$102+'Control Panel_운영'!$G$106)*Index_운영!BV$7</f>
        <v>0</v>
      </c>
      <c r="BW44" s="187">
        <f>('Control Panel_운영'!$G$102+'Control Panel_운영'!$G$106)*Index_운영!BW$7</f>
        <v>0</v>
      </c>
      <c r="BX44" s="187">
        <f>('Control Panel_운영'!$G$102+'Control Panel_운영'!$G$106)*Index_운영!BX$7</f>
        <v>0</v>
      </c>
      <c r="BY44" s="187">
        <f>('Control Panel_운영'!$G$102+'Control Panel_운영'!$G$106)*Index_운영!BY$7</f>
        <v>0</v>
      </c>
      <c r="BZ44" s="187">
        <f>('Control Panel_운영'!$G$102+'Control Panel_운영'!$G$106)*Index_운영!BZ$7</f>
        <v>0</v>
      </c>
      <c r="CA44" s="187">
        <f>('Control Panel_운영'!$G$102+'Control Panel_운영'!$G$106)*Index_운영!CA$7</f>
        <v>0</v>
      </c>
      <c r="CB44" s="187">
        <f>('Control Panel_운영'!$G$102+'Control Panel_운영'!$G$106)*Index_운영!CB$7</f>
        <v>0</v>
      </c>
      <c r="CC44" s="187">
        <f>('Control Panel_운영'!$G$102+'Control Panel_운영'!$G$106)*Index_운영!CC$7</f>
        <v>0</v>
      </c>
      <c r="CD44" s="187">
        <f>('Control Panel_운영'!$G$102+'Control Panel_운영'!$G$106)*Index_운영!CD$7</f>
        <v>0</v>
      </c>
      <c r="CE44" s="187">
        <f>('Control Panel_운영'!$G$102+'Control Panel_운영'!$G$106)*Index_운영!CE$7</f>
        <v>0</v>
      </c>
      <c r="CF44" s="187">
        <f>('Control Panel_운영'!$G$102+'Control Panel_운영'!$G$106)*Index_운영!CF$7</f>
        <v>0</v>
      </c>
      <c r="CG44" s="187">
        <f>('Control Panel_운영'!$G$102+'Control Panel_운영'!$G$106)*Index_운영!CG$7</f>
        <v>0</v>
      </c>
      <c r="CH44" s="187">
        <f>('Control Panel_운영'!$G$102+'Control Panel_운영'!$G$106)*Index_운영!CH$7</f>
        <v>0</v>
      </c>
      <c r="CI44" s="187">
        <f>('Control Panel_운영'!$G$102+'Control Panel_운영'!$G$106)*Index_운영!CI$7</f>
        <v>0</v>
      </c>
      <c r="CJ44" s="187">
        <f>('Control Panel_운영'!$G$102+'Control Panel_운영'!$G$106)*Index_운영!CJ$7</f>
        <v>0</v>
      </c>
      <c r="CK44" s="187">
        <f>('Control Panel_운영'!$G$102+'Control Panel_운영'!$G$106)*Index_운영!CK$7</f>
        <v>0</v>
      </c>
      <c r="CL44" s="187">
        <f>('Control Panel_운영'!$G$102+'Control Panel_운영'!$G$106)*Index_운영!CL$7</f>
        <v>0</v>
      </c>
      <c r="CM44" s="187">
        <f>('Control Panel_운영'!$G$102+'Control Panel_운영'!$G$106)*Index_운영!CM$7</f>
        <v>0</v>
      </c>
      <c r="CN44" s="187">
        <f>('Control Panel_운영'!$G$102+'Control Panel_운영'!$G$106)*Index_운영!CN$7</f>
        <v>0</v>
      </c>
      <c r="CO44" s="187">
        <f>('Control Panel_운영'!$G$102+'Control Panel_운영'!$G$106)*Index_운영!CO$7</f>
        <v>0</v>
      </c>
      <c r="CP44" s="187">
        <f>('Control Panel_운영'!$G$102+'Control Panel_운영'!$G$106)*Index_운영!CP$7</f>
        <v>0</v>
      </c>
      <c r="CQ44" s="187">
        <f>('Control Panel_운영'!$G$102+'Control Panel_운영'!$G$106)*Index_운영!CQ$7</f>
        <v>0</v>
      </c>
      <c r="CR44" s="187">
        <f>('Control Panel_운영'!$G$102+'Control Panel_운영'!$G$106)*Index_운영!CR$7</f>
        <v>0</v>
      </c>
      <c r="CS44" s="187">
        <f>('Control Panel_운영'!$G$102+'Control Panel_운영'!$G$106)*Index_운영!CS$7</f>
        <v>0</v>
      </c>
      <c r="CT44" s="187">
        <f>('Control Panel_운영'!$G$102+'Control Panel_운영'!$G$106)*Index_운영!CT$7</f>
        <v>0</v>
      </c>
      <c r="CU44" s="187">
        <f>('Control Panel_운영'!$G$102+'Control Panel_운영'!$G$106)*Index_운영!CU$7</f>
        <v>0</v>
      </c>
      <c r="CV44" s="187">
        <f>('Control Panel_운영'!$G$102+'Control Panel_운영'!$G$106)*Index_운영!CV$7</f>
        <v>0</v>
      </c>
      <c r="CW44" s="187">
        <f>('Control Panel_운영'!$G$102+'Control Panel_운영'!$G$106)*Index_운영!CW$7</f>
        <v>0</v>
      </c>
      <c r="CX44" s="187">
        <f>('Control Panel_운영'!$G$102+'Control Panel_운영'!$G$106)*Index_운영!CX$7</f>
        <v>0</v>
      </c>
      <c r="CY44" s="187">
        <f>('Control Panel_운영'!$G$102+'Control Panel_운영'!$G$106)*Index_운영!CY$7</f>
        <v>0</v>
      </c>
      <c r="CZ44" s="187">
        <f>('Control Panel_운영'!$G$102+'Control Panel_운영'!$G$106)*Index_운영!CZ$7</f>
        <v>0</v>
      </c>
      <c r="DA44" s="187">
        <f>('Control Panel_운영'!$G$102+'Control Panel_운영'!$G$106)*Index_운영!DA$7</f>
        <v>0</v>
      </c>
      <c r="DB44" s="187">
        <f>('Control Panel_운영'!$G$102+'Control Panel_운영'!$G$106)*Index_운영!DB$7</f>
        <v>0</v>
      </c>
      <c r="DC44" s="187">
        <f>('Control Panel_운영'!$G$102+'Control Panel_운영'!$G$106)*Index_운영!DC$7</f>
        <v>0</v>
      </c>
      <c r="DD44" s="187">
        <f>('Control Panel_운영'!$G$102+'Control Panel_운영'!$G$106)*Index_운영!DD$7</f>
        <v>0</v>
      </c>
      <c r="DE44" s="187">
        <f>('Control Panel_운영'!$G$102+'Control Panel_운영'!$G$106)*Index_운영!DE$7</f>
        <v>0</v>
      </c>
      <c r="DF44" s="187">
        <f>('Control Panel_운영'!$G$102+'Control Panel_운영'!$G$106)*Index_운영!DF$7</f>
        <v>0</v>
      </c>
      <c r="DG44" s="187">
        <f>('Control Panel_운영'!$G$102+'Control Panel_운영'!$G$106)*Index_운영!DG$7</f>
        <v>0</v>
      </c>
      <c r="DH44" s="187">
        <f>('Control Panel_운영'!$G$102+'Control Panel_운영'!$G$106)*Index_운영!DH$7</f>
        <v>0</v>
      </c>
      <c r="DI44" s="187">
        <f>('Control Panel_운영'!$G$102+'Control Panel_운영'!$G$106)*Index_운영!DI$7</f>
        <v>0</v>
      </c>
      <c r="DJ44" s="187">
        <f>('Control Panel_운영'!$G$102+'Control Panel_운영'!$G$106)*Index_운영!DJ$7</f>
        <v>0</v>
      </c>
      <c r="DK44" s="187">
        <f>('Control Panel_운영'!$G$102+'Control Panel_운영'!$G$106)*Index_운영!DK$7</f>
        <v>0</v>
      </c>
      <c r="DL44" s="187">
        <f>('Control Panel_운영'!$G$102+'Control Panel_운영'!$G$106)*Index_운영!DL$7</f>
        <v>0</v>
      </c>
      <c r="DM44" s="187">
        <f>('Control Panel_운영'!$G$102+'Control Panel_운영'!$G$106)*Index_운영!DM$7</f>
        <v>0</v>
      </c>
      <c r="DN44" s="187">
        <f>('Control Panel_운영'!$G$102+'Control Panel_운영'!$G$106)*Index_운영!DN$7</f>
        <v>0</v>
      </c>
      <c r="DO44" s="187">
        <f>('Control Panel_운영'!$G$102+'Control Panel_운영'!$G$106)*Index_운영!DO$7</f>
        <v>0</v>
      </c>
      <c r="DP44" s="187">
        <f>('Control Panel_운영'!$G$102+'Control Panel_운영'!$G$106)*Index_운영!DP$7</f>
        <v>0</v>
      </c>
      <c r="DQ44" s="187">
        <f>('Control Panel_운영'!$G$102+'Control Panel_운영'!$G$106)*Index_운영!DQ$7</f>
        <v>0</v>
      </c>
      <c r="DR44" s="187">
        <f>('Control Panel_운영'!$G$102+'Control Panel_운영'!$G$106)*Index_운영!DR$7</f>
        <v>0</v>
      </c>
      <c r="DS44" s="187">
        <f>('Control Panel_운영'!$G$102+'Control Panel_운영'!$G$106)*Index_운영!DS$7</f>
        <v>0</v>
      </c>
      <c r="DT44" s="187">
        <f>('Control Panel_운영'!$G$102+'Control Panel_운영'!$G$106)*Index_운영!DT$7</f>
        <v>0</v>
      </c>
      <c r="DU44" s="187">
        <f>('Control Panel_운영'!$G$102+'Control Panel_운영'!$G$106)*Index_운영!DU$7</f>
        <v>0</v>
      </c>
      <c r="DV44" s="187">
        <f>('Control Panel_운영'!$G$102+'Control Panel_운영'!$G$106)*Index_운영!DV$7</f>
        <v>0</v>
      </c>
    </row>
    <row r="45" spans="1:126" outlineLevel="1" x14ac:dyDescent="0.4">
      <c r="C45" s="21" t="s">
        <v>102</v>
      </c>
      <c r="F45" s="586">
        <f>IF(F$3='Control Panel_운영'!$K$100,'Control Panel_운영'!$G$152,0)</f>
        <v>0</v>
      </c>
      <c r="G45" s="187">
        <f>IF(G$3='Control Panel_운영'!$K$100,'Control Panel_운영'!$G$152,0)</f>
        <v>0</v>
      </c>
      <c r="H45" s="187">
        <f>IF(H$3='Control Panel_운영'!$K$100,'Control Panel_운영'!$G$152,0)</f>
        <v>0</v>
      </c>
      <c r="I45" s="187">
        <f>IF(I$3='Control Panel_운영'!$K$100,'Control Panel_운영'!$G$152,0)</f>
        <v>0</v>
      </c>
      <c r="J45" s="187">
        <f>IF(J$3='Control Panel_운영'!$K$100,'Control Panel_운영'!$G$152,0)</f>
        <v>0</v>
      </c>
      <c r="K45" s="187">
        <f>IF(K$3='Control Panel_운영'!$K$100,'Control Panel_운영'!$G$152,0)</f>
        <v>0</v>
      </c>
      <c r="L45" s="187">
        <f>IF(L$3='Control Panel_운영'!$K$100,'Control Panel_운영'!$G$152,0)</f>
        <v>0</v>
      </c>
      <c r="M45" s="187">
        <f>IF(M$3='Control Panel_운영'!$K$100,'Control Panel_운영'!$G$152,0)</f>
        <v>0</v>
      </c>
      <c r="N45" s="187">
        <f>IF(N$3='Control Panel_운영'!$K$100,'Control Panel_운영'!$G$152,0)</f>
        <v>0</v>
      </c>
      <c r="O45" s="187">
        <f>IF(O$3='Control Panel_운영'!$K$100,'Control Panel_운영'!$G$152,0)</f>
        <v>0</v>
      </c>
      <c r="P45" s="187">
        <f>IF(P$3='Control Panel_운영'!$K$100,'Control Panel_운영'!$G$152,0)</f>
        <v>0</v>
      </c>
      <c r="Q45" s="187">
        <f>IF(Q$3='Control Panel_운영'!$K$100,'Control Panel_운영'!$G$152,0)</f>
        <v>0</v>
      </c>
      <c r="R45" s="187">
        <f>IF(R$3='Control Panel_운영'!$K$100,'Control Panel_운영'!$G$152,0)</f>
        <v>0</v>
      </c>
      <c r="S45" s="187">
        <f>IF(S$3='Control Panel_운영'!$K$100,'Control Panel_운영'!$G$152,0)</f>
        <v>0</v>
      </c>
      <c r="T45" s="187">
        <f>IF(T$3='Control Panel_운영'!$K$100,'Control Panel_운영'!$G$152,0)</f>
        <v>0</v>
      </c>
      <c r="U45" s="187">
        <f>IF(U$3='Control Panel_운영'!$K$100,'Control Panel_운영'!$G$152,0)</f>
        <v>0</v>
      </c>
      <c r="V45" s="187">
        <f>IF(V$3='Control Panel_운영'!$K$100,'Control Panel_운영'!$G$152,0)</f>
        <v>0</v>
      </c>
      <c r="W45" s="187">
        <f>IF(W$3='Control Panel_운영'!$K$100,'Control Panel_운영'!$G$152,0)</f>
        <v>0</v>
      </c>
      <c r="X45" s="187">
        <f>IF(X$3='Control Panel_운영'!$K$100,'Control Panel_운영'!$G$152,0)</f>
        <v>0</v>
      </c>
      <c r="Y45" s="187">
        <f>IF(Y$3='Control Panel_운영'!$K$100,'Control Panel_운영'!$G$152,0)</f>
        <v>0</v>
      </c>
      <c r="Z45" s="187">
        <f>IF(Z$3='Control Panel_운영'!$K$100,'Control Panel_운영'!$G$152,0)</f>
        <v>0</v>
      </c>
      <c r="AA45" s="187">
        <f>IF(AA$3='Control Panel_운영'!$K$100,'Control Panel_운영'!$G$152,0)</f>
        <v>0</v>
      </c>
      <c r="AB45" s="187">
        <f>IF(AB$3='Control Panel_운영'!$K$100,'Control Panel_운영'!$G$152,0)</f>
        <v>0</v>
      </c>
      <c r="AC45" s="187">
        <f>IF(AC$3='Control Panel_운영'!$K$100,'Control Panel_운영'!$G$152,0)</f>
        <v>0</v>
      </c>
      <c r="AD45" s="187">
        <f>IF(AD$3='Control Panel_운영'!$K$100,'Control Panel_운영'!$G$152,0)</f>
        <v>0</v>
      </c>
      <c r="AE45" s="187">
        <f>IF(AE$3='Control Panel_운영'!$K$100,'Control Panel_운영'!$G$152,0)</f>
        <v>0</v>
      </c>
      <c r="AF45" s="187">
        <f>IF(AF$3='Control Panel_운영'!$K$100,'Control Panel_운영'!$G$152,0)</f>
        <v>0</v>
      </c>
      <c r="AG45" s="187">
        <f>IF(AG$3='Control Panel_운영'!$K$100,'Control Panel_운영'!$G$152,0)</f>
        <v>0</v>
      </c>
      <c r="AH45" s="187">
        <f>IF(AH$3='Control Panel_운영'!$K$100,'Control Panel_운영'!$G$152,0)</f>
        <v>0</v>
      </c>
      <c r="AI45" s="187">
        <f>IF(AI$3='Control Panel_운영'!$K$100,'Control Panel_운영'!$G$152,0)</f>
        <v>0</v>
      </c>
      <c r="AJ45" s="187">
        <f>IF(AJ$3='Control Panel_운영'!$K$100,'Control Panel_운영'!$G$152,0)</f>
        <v>0</v>
      </c>
      <c r="AK45" s="187">
        <f>IF(AK$3='Control Panel_운영'!$K$100,'Control Panel_운영'!$G$152,0)</f>
        <v>0</v>
      </c>
      <c r="AL45" s="187">
        <f>IF(AL$3='Control Panel_운영'!$K$100,'Control Panel_운영'!$G$152,0)</f>
        <v>0</v>
      </c>
      <c r="AM45" s="187">
        <f>IF(AM$3='Control Panel_운영'!$K$100,'Control Panel_운영'!$G$152,0)</f>
        <v>0</v>
      </c>
      <c r="AN45" s="187">
        <f>IF(AN$3='Control Panel_운영'!$K$100,'Control Panel_운영'!$G$152,0)</f>
        <v>0</v>
      </c>
      <c r="AO45" s="187">
        <f>IF(AO$3='Control Panel_운영'!$K$100,'Control Panel_운영'!$G$152,0)</f>
        <v>0</v>
      </c>
      <c r="AP45" s="187">
        <f>IF(AP$3='Control Panel_운영'!$K$100,'Control Panel_운영'!$G$152,0)</f>
        <v>0</v>
      </c>
      <c r="AQ45" s="187">
        <f>IF(AQ$3='Control Panel_운영'!$K$100,'Control Panel_운영'!$G$152,0)</f>
        <v>0</v>
      </c>
      <c r="AR45" s="187">
        <f>IF(AR$3='Control Panel_운영'!$K$100,'Control Panel_운영'!$G$152,0)</f>
        <v>0</v>
      </c>
      <c r="AS45" s="187">
        <f>IF(AS$3='Control Panel_운영'!$K$100,'Control Panel_운영'!$G$152,0)</f>
        <v>0</v>
      </c>
      <c r="AT45" s="187">
        <f>IF(AT$3='Control Panel_운영'!$K$100,'Control Panel_운영'!$G$152,0)</f>
        <v>0</v>
      </c>
      <c r="AU45" s="187">
        <f>IF(AU$3='Control Panel_운영'!$K$100,'Control Panel_운영'!$G$152,0)</f>
        <v>0</v>
      </c>
      <c r="AV45" s="187">
        <f>IF(AV$3='Control Panel_운영'!$K$100,'Control Panel_운영'!$G$152,0)</f>
        <v>0</v>
      </c>
      <c r="AW45" s="187">
        <f>IF(AW$3='Control Panel_운영'!$K$100,'Control Panel_운영'!$G$152,0)</f>
        <v>0</v>
      </c>
      <c r="AX45" s="187">
        <f>IF(AX$3='Control Panel_운영'!$K$100,'Control Panel_운영'!$G$152,0)</f>
        <v>0</v>
      </c>
      <c r="AY45" s="187">
        <f>IF(AY$3='Control Panel_운영'!$K$100,'Control Panel_운영'!$G$152,0)</f>
        <v>0</v>
      </c>
      <c r="AZ45" s="187">
        <f>IF(AZ$3='Control Panel_운영'!$K$100,'Control Panel_운영'!$G$152,0)</f>
        <v>0</v>
      </c>
      <c r="BA45" s="187">
        <f>IF(BA$3='Control Panel_운영'!$K$100,'Control Panel_운영'!$G$152,0)</f>
        <v>0</v>
      </c>
      <c r="BB45" s="187">
        <f>IF(BB$3='Control Panel_운영'!$K$100,'Control Panel_운영'!$G$152,0)</f>
        <v>0</v>
      </c>
      <c r="BC45" s="187">
        <f>IF(BC$3='Control Panel_운영'!$K$100,'Control Panel_운영'!$G$152,0)</f>
        <v>0</v>
      </c>
      <c r="BD45" s="187">
        <f>IF(BD$3='Control Panel_운영'!$K$100,'Control Panel_운영'!$G$152,0)</f>
        <v>0</v>
      </c>
      <c r="BE45" s="187">
        <f>IF(BE$3='Control Panel_운영'!$K$100,'Control Panel_운영'!$G$152,0)</f>
        <v>0</v>
      </c>
      <c r="BF45" s="187">
        <f>IF(BF$3='Control Panel_운영'!$K$100,'Control Panel_운영'!$G$152,0)</f>
        <v>0</v>
      </c>
      <c r="BG45" s="187">
        <f>IF(BG$3='Control Panel_운영'!$K$100,'Control Panel_운영'!$G$152,0)</f>
        <v>0</v>
      </c>
      <c r="BH45" s="187">
        <f>IF(BH$3='Control Panel_운영'!$K$100,'Control Panel_운영'!$G$152,0)</f>
        <v>0</v>
      </c>
      <c r="BI45" s="187">
        <f>IF(BI$3='Control Panel_운영'!$K$100,'Control Panel_운영'!$G$152,0)</f>
        <v>0</v>
      </c>
      <c r="BJ45" s="187">
        <f>IF(BJ$3='Control Panel_운영'!$K$100,'Control Panel_운영'!$G$152,0)</f>
        <v>0</v>
      </c>
      <c r="BK45" s="187">
        <f>IF(BK$3='Control Panel_운영'!$K$100,'Control Panel_운영'!$G$152,0)</f>
        <v>0</v>
      </c>
      <c r="BL45" s="187">
        <f>IF(BL$3='Control Panel_운영'!$K$100,'Control Panel_운영'!$G$152,0)</f>
        <v>0</v>
      </c>
      <c r="BM45" s="187">
        <f>IF(BM$3='Control Panel_운영'!$K$100,'Control Panel_운영'!$G$152,0)</f>
        <v>0</v>
      </c>
      <c r="BN45" s="187">
        <f>IF(BN$3='Control Panel_운영'!$K$100,'Control Panel_운영'!$G$152,0)</f>
        <v>0</v>
      </c>
      <c r="BO45" s="187">
        <f>IF(BO$3='Control Panel_운영'!$K$100,'Control Panel_운영'!$G$152,0)</f>
        <v>0</v>
      </c>
      <c r="BP45" s="187">
        <f>IF(BP$3='Control Panel_운영'!$K$100,'Control Panel_운영'!$G$152,0)</f>
        <v>0</v>
      </c>
      <c r="BQ45" s="187">
        <f>IF(BQ$3='Control Panel_운영'!$K$100,'Control Panel_운영'!$G$152,0)</f>
        <v>0</v>
      </c>
      <c r="BR45" s="187">
        <f>IF(BR$3='Control Panel_운영'!$K$100,'Control Panel_운영'!$G$152,0)</f>
        <v>0</v>
      </c>
      <c r="BS45" s="187">
        <f>IF(BS$3='Control Panel_운영'!$K$100,'Control Panel_운영'!$G$152,0)</f>
        <v>0</v>
      </c>
      <c r="BT45" s="187">
        <f>IF(BT$3='Control Panel_운영'!$K$100,'Control Panel_운영'!$G$152,0)</f>
        <v>0</v>
      </c>
      <c r="BU45" s="187">
        <f>IF(BU$3='Control Panel_운영'!$K$100,'Control Panel_운영'!$G$152,0)</f>
        <v>0</v>
      </c>
      <c r="BV45" s="187">
        <f>IF(BV$3='Control Panel_운영'!$K$100,'Control Panel_운영'!$G$152,0)</f>
        <v>0</v>
      </c>
      <c r="BW45" s="187">
        <f>IF(BW$3='Control Panel_운영'!$K$100,'Control Panel_운영'!$G$152,0)</f>
        <v>0</v>
      </c>
      <c r="BX45" s="187">
        <f>IF(BX$3='Control Panel_운영'!$K$100,'Control Panel_운영'!$G$152,0)</f>
        <v>0</v>
      </c>
      <c r="BY45" s="187">
        <f>IF(BY$3='Control Panel_운영'!$K$100,'Control Panel_운영'!$G$152,0)</f>
        <v>0</v>
      </c>
      <c r="BZ45" s="187">
        <f>IF(BZ$3='Control Panel_운영'!$K$100,'Control Panel_운영'!$G$152,0)</f>
        <v>0</v>
      </c>
      <c r="CA45" s="187">
        <f>IF(CA$3='Control Panel_운영'!$K$100,'Control Panel_운영'!$G$152,0)</f>
        <v>0</v>
      </c>
      <c r="CB45" s="187">
        <f>IF(CB$3='Control Panel_운영'!$K$100,'Control Panel_운영'!$G$152,0)</f>
        <v>0</v>
      </c>
      <c r="CC45" s="187">
        <f>IF(CC$3='Control Panel_운영'!$K$100,'Control Panel_운영'!$G$152,0)</f>
        <v>0</v>
      </c>
      <c r="CD45" s="187">
        <f>IF(CD$3='Control Panel_운영'!$K$100,'Control Panel_운영'!$G$152,0)</f>
        <v>0</v>
      </c>
      <c r="CE45" s="187">
        <f>IF(CE$3='Control Panel_운영'!$K$100,'Control Panel_운영'!$G$152,0)</f>
        <v>0</v>
      </c>
      <c r="CF45" s="187">
        <f>IF(CF$3='Control Panel_운영'!$K$100,'Control Panel_운영'!$G$152,0)</f>
        <v>0</v>
      </c>
      <c r="CG45" s="187">
        <f>IF(CG$3='Control Panel_운영'!$K$100,'Control Panel_운영'!$G$152,0)</f>
        <v>0</v>
      </c>
      <c r="CH45" s="187">
        <f>IF(CH$3='Control Panel_운영'!$K$100,'Control Panel_운영'!$G$152,0)</f>
        <v>0</v>
      </c>
      <c r="CI45" s="187">
        <f>IF(CI$3='Control Panel_운영'!$K$100,'Control Panel_운영'!$G$152,0)</f>
        <v>0</v>
      </c>
      <c r="CJ45" s="187">
        <f>IF(CJ$3='Control Panel_운영'!$K$100,'Control Panel_운영'!$G$152,0)</f>
        <v>0</v>
      </c>
      <c r="CK45" s="187">
        <f>IF(CK$3='Control Panel_운영'!$K$100,'Control Panel_운영'!$G$152,0)</f>
        <v>0</v>
      </c>
      <c r="CL45" s="187">
        <f>IF(CL$3='Control Panel_운영'!$K$100,'Control Panel_운영'!$G$152,0)</f>
        <v>0</v>
      </c>
      <c r="CM45" s="187">
        <f>IF(CM$3='Control Panel_운영'!$K$100,'Control Panel_운영'!$G$152,0)</f>
        <v>0</v>
      </c>
      <c r="CN45" s="187">
        <f>IF(CN$3='Control Panel_운영'!$K$100,'Control Panel_운영'!$G$152,0)</f>
        <v>0</v>
      </c>
      <c r="CO45" s="187">
        <f>IF(CO$3='Control Panel_운영'!$K$100,'Control Panel_운영'!$G$152,0)</f>
        <v>0</v>
      </c>
      <c r="CP45" s="187">
        <f>IF(CP$3='Control Panel_운영'!$K$100,'Control Panel_운영'!$G$152,0)</f>
        <v>0</v>
      </c>
      <c r="CQ45" s="187">
        <f>IF(CQ$3='Control Panel_운영'!$K$100,'Control Panel_운영'!$G$152,0)</f>
        <v>0</v>
      </c>
      <c r="CR45" s="187">
        <f>IF(CR$3='Control Panel_운영'!$K$100,'Control Panel_운영'!$G$152,0)</f>
        <v>0</v>
      </c>
      <c r="CS45" s="187">
        <f>IF(CS$3='Control Panel_운영'!$K$100,'Control Panel_운영'!$G$152,0)</f>
        <v>0</v>
      </c>
      <c r="CT45" s="187">
        <f>IF(CT$3='Control Panel_운영'!$K$100,'Control Panel_운영'!$G$152,0)</f>
        <v>0</v>
      </c>
      <c r="CU45" s="187">
        <f>IF(CU$3='Control Panel_운영'!$K$100,'Control Panel_운영'!$G$152,0)</f>
        <v>0</v>
      </c>
      <c r="CV45" s="187">
        <f>IF(CV$3='Control Panel_운영'!$K$100,'Control Panel_운영'!$G$152,0)</f>
        <v>0</v>
      </c>
      <c r="CW45" s="187">
        <f>IF(CW$3='Control Panel_운영'!$K$100,'Control Panel_운영'!$G$152,0)</f>
        <v>0</v>
      </c>
      <c r="CX45" s="187">
        <f>IF(CX$3='Control Panel_운영'!$K$100,'Control Panel_운영'!$G$152,0)</f>
        <v>0</v>
      </c>
      <c r="CY45" s="187">
        <f>IF(CY$3='Control Panel_운영'!$K$100,'Control Panel_운영'!$G$152,0)</f>
        <v>0</v>
      </c>
      <c r="CZ45" s="187">
        <f>IF(CZ$3='Control Panel_운영'!$K$100,'Control Panel_운영'!$G$152,0)</f>
        <v>0</v>
      </c>
      <c r="DA45" s="187">
        <f>IF(DA$3='Control Panel_운영'!$K$100,'Control Panel_운영'!$G$152,0)</f>
        <v>0</v>
      </c>
      <c r="DB45" s="187">
        <f>IF(DB$3='Control Panel_운영'!$K$100,'Control Panel_운영'!$G$152,0)</f>
        <v>0</v>
      </c>
      <c r="DC45" s="187">
        <f>IF(DC$3='Control Panel_운영'!$K$100,'Control Panel_운영'!$G$152,0)</f>
        <v>0</v>
      </c>
      <c r="DD45" s="187">
        <f>IF(DD$3='Control Panel_운영'!$K$100,'Control Panel_운영'!$G$152,0)</f>
        <v>0</v>
      </c>
      <c r="DE45" s="187">
        <f>IF(DE$3='Control Panel_운영'!$K$100,'Control Panel_운영'!$G$152,0)</f>
        <v>0</v>
      </c>
      <c r="DF45" s="187">
        <f>IF(DF$3='Control Panel_운영'!$K$100,'Control Panel_운영'!$G$152,0)</f>
        <v>0</v>
      </c>
      <c r="DG45" s="187">
        <f>IF(DG$3='Control Panel_운영'!$K$100,'Control Panel_운영'!$G$152,0)</f>
        <v>0</v>
      </c>
      <c r="DH45" s="187">
        <f>IF(DH$3='Control Panel_운영'!$K$100,'Control Panel_운영'!$G$152,0)</f>
        <v>0</v>
      </c>
      <c r="DI45" s="187">
        <f>IF(DI$3='Control Panel_운영'!$K$100,'Control Panel_운영'!$G$152,0)</f>
        <v>0</v>
      </c>
      <c r="DJ45" s="187">
        <f>IF(DJ$3='Control Panel_운영'!$K$100,'Control Panel_운영'!$G$152,0)</f>
        <v>0</v>
      </c>
      <c r="DK45" s="187">
        <f>IF(DK$3='Control Panel_운영'!$K$100,'Control Panel_운영'!$G$152,0)</f>
        <v>0</v>
      </c>
      <c r="DL45" s="187">
        <f>IF(DL$3='Control Panel_운영'!$K$100,'Control Panel_운영'!$G$152,0)</f>
        <v>0</v>
      </c>
      <c r="DM45" s="187">
        <f>IF(DM$3='Control Panel_운영'!$K$100,'Control Panel_운영'!$G$152,0)</f>
        <v>0</v>
      </c>
      <c r="DN45" s="187">
        <f>IF(DN$3='Control Panel_운영'!$K$100,'Control Panel_운영'!$G$152,0)</f>
        <v>0</v>
      </c>
      <c r="DO45" s="187">
        <f>IF(DO$3='Control Panel_운영'!$K$100,'Control Panel_운영'!$G$152,0)</f>
        <v>0</v>
      </c>
      <c r="DP45" s="187">
        <f>IF(DP$3='Control Panel_운영'!$K$100,'Control Panel_운영'!$G$152,0)</f>
        <v>0</v>
      </c>
      <c r="DQ45" s="187">
        <f>IF(DQ$3='Control Panel_운영'!$K$100,'Control Panel_운영'!$G$152,0)</f>
        <v>0</v>
      </c>
      <c r="DR45" s="187">
        <f>IF(DR$3='Control Panel_운영'!$K$100,'Control Panel_운영'!$G$152,0)</f>
        <v>0</v>
      </c>
      <c r="DS45" s="187">
        <f>IF(DS$3='Control Panel_운영'!$K$100,'Control Panel_운영'!$G$152,0)</f>
        <v>0</v>
      </c>
      <c r="DT45" s="187">
        <f>IF(DT$3='Control Panel_운영'!$K$100,'Control Panel_운영'!$G$152,0)</f>
        <v>0</v>
      </c>
      <c r="DU45" s="187">
        <f>IF(DU$3='Control Panel_운영'!$K$100,'Control Panel_운영'!$G$152,0)</f>
        <v>0</v>
      </c>
      <c r="DV45" s="187">
        <f>IF(DV$3='Control Panel_운영'!$K$100,'Control Panel_운영'!$G$152,0)</f>
        <v>0</v>
      </c>
    </row>
    <row r="46" spans="1:126" outlineLevel="1" x14ac:dyDescent="0.4">
      <c r="C46" s="21" t="s">
        <v>674</v>
      </c>
      <c r="F46" s="586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187"/>
      <c r="BI46" s="187"/>
      <c r="BJ46" s="187"/>
      <c r="BK46" s="187"/>
      <c r="BL46" s="187"/>
      <c r="BM46" s="187"/>
      <c r="BN46" s="187"/>
      <c r="BO46" s="187"/>
      <c r="BP46" s="187"/>
      <c r="BQ46" s="187"/>
      <c r="BR46" s="187"/>
      <c r="BS46" s="187"/>
      <c r="BT46" s="187"/>
      <c r="BU46" s="187"/>
      <c r="BV46" s="187"/>
      <c r="BW46" s="187"/>
      <c r="BX46" s="187"/>
      <c r="BY46" s="187"/>
      <c r="BZ46" s="187"/>
      <c r="CA46" s="187"/>
      <c r="CB46" s="187"/>
      <c r="CC46" s="187"/>
      <c r="CD46" s="187"/>
      <c r="CE46" s="187"/>
      <c r="CF46" s="187"/>
      <c r="CG46" s="187"/>
      <c r="CH46" s="187"/>
      <c r="CI46" s="187"/>
      <c r="CJ46" s="187"/>
      <c r="CK46" s="187"/>
      <c r="CL46" s="187"/>
      <c r="CM46" s="187"/>
      <c r="CN46" s="187"/>
      <c r="CO46" s="187"/>
      <c r="CP46" s="187"/>
      <c r="CQ46" s="187"/>
      <c r="CR46" s="187"/>
      <c r="CS46" s="187"/>
      <c r="CT46" s="187"/>
      <c r="CU46" s="187"/>
      <c r="CV46" s="187"/>
      <c r="CW46" s="187"/>
      <c r="CX46" s="187"/>
      <c r="CY46" s="187"/>
      <c r="CZ46" s="187"/>
      <c r="DA46" s="187"/>
      <c r="DB46" s="187"/>
      <c r="DC46" s="187"/>
      <c r="DD46" s="187"/>
      <c r="DE46" s="187"/>
      <c r="DF46" s="187"/>
      <c r="DG46" s="187"/>
      <c r="DH46" s="187"/>
      <c r="DI46" s="187"/>
      <c r="DJ46" s="187"/>
      <c r="DK46" s="187"/>
      <c r="DL46" s="187"/>
      <c r="DM46" s="187"/>
      <c r="DN46" s="187"/>
      <c r="DO46" s="187"/>
      <c r="DP46" s="187"/>
      <c r="DQ46" s="187"/>
      <c r="DR46" s="187"/>
      <c r="DS46" s="187"/>
      <c r="DT46" s="187"/>
      <c r="DU46" s="187"/>
      <c r="DV46" s="187"/>
    </row>
    <row r="47" spans="1:126" outlineLevel="1" x14ac:dyDescent="0.4">
      <c r="C47" s="21" t="s">
        <v>106</v>
      </c>
      <c r="F47" s="586">
        <f>IF(F$3='Control Panel_운영'!$K$90,'Control Panel_운영'!$O113,0)</f>
        <v>0</v>
      </c>
      <c r="G47" s="187">
        <f>IF(G$3='Control Panel_운영'!$K$90,'Control Panel_운영'!$O113,0)</f>
        <v>0</v>
      </c>
      <c r="H47" s="187">
        <f>IF(H$3='Control Panel_운영'!$K$90,'Control Panel_운영'!$O113,0)</f>
        <v>0</v>
      </c>
      <c r="I47" s="187">
        <f>IF(I$3='Control Panel_운영'!$K$90,'Control Panel_운영'!$O113,0)</f>
        <v>0</v>
      </c>
      <c r="J47" s="187">
        <f>IF(J$3='Control Panel_운영'!$K$90,'Control Panel_운영'!$O113,0)</f>
        <v>0</v>
      </c>
      <c r="K47" s="187">
        <f>IF(K$3='Control Panel_운영'!$K$90,'Control Panel_운영'!$O113,0)</f>
        <v>0</v>
      </c>
      <c r="L47" s="187">
        <f>IF(L$3='Control Panel_운영'!$K$90,'Control Panel_운영'!$O113,0)</f>
        <v>0</v>
      </c>
      <c r="M47" s="187">
        <f>IF(M$3='Control Panel_운영'!$K$90,'Control Panel_운영'!$O113,0)</f>
        <v>0</v>
      </c>
      <c r="N47" s="187">
        <f>IF(N$3='Control Panel_운영'!$K$90,'Control Panel_운영'!$O113,0)</f>
        <v>0</v>
      </c>
      <c r="O47" s="187">
        <f>IF(O$3='Control Panel_운영'!$K$90,'Control Panel_운영'!$O113,0)</f>
        <v>0</v>
      </c>
      <c r="P47" s="187">
        <f>IF(P$3='Control Panel_운영'!$K$90,'Control Panel_운영'!$O113,0)</f>
        <v>0</v>
      </c>
      <c r="Q47" s="187">
        <f>IF(Q$3='Control Panel_운영'!$K$90,'Control Panel_운영'!$O113,0)</f>
        <v>0</v>
      </c>
      <c r="R47" s="187">
        <f>IF(R$3='Control Panel_운영'!$K$90,'Control Panel_운영'!$O113,0)</f>
        <v>0</v>
      </c>
      <c r="S47" s="187">
        <f>IF(S$3='Control Panel_운영'!$K$90,'Control Panel_운영'!$O113,0)</f>
        <v>0</v>
      </c>
      <c r="T47" s="187">
        <f>IF(T$3='Control Panel_운영'!$K$90,'Control Panel_운영'!$O113,0)</f>
        <v>0</v>
      </c>
      <c r="U47" s="187">
        <f>IF(U$3='Control Panel_운영'!$K$90,'Control Panel_운영'!$O113,0)</f>
        <v>0</v>
      </c>
      <c r="V47" s="187">
        <f>IF(V$3='Control Panel_운영'!$K$90,'Control Panel_운영'!$O113,0)</f>
        <v>0</v>
      </c>
      <c r="W47" s="187">
        <f>IF(W$3='Control Panel_운영'!$K$90,'Control Panel_운영'!$O113,0)</f>
        <v>0</v>
      </c>
      <c r="X47" s="187">
        <f>IF(X$3='Control Panel_운영'!$K$90,'Control Panel_운영'!$O113,0)</f>
        <v>0</v>
      </c>
      <c r="Y47" s="187">
        <f>IF(Y$3='Control Panel_운영'!$K$90,'Control Panel_운영'!$O113,0)</f>
        <v>0</v>
      </c>
      <c r="Z47" s="187">
        <f>IF(Z$3='Control Panel_운영'!$K$90,'Control Panel_운영'!$O113,0)</f>
        <v>0</v>
      </c>
      <c r="AA47" s="187">
        <f>IF(AA$3='Control Panel_운영'!$K$90,'Control Panel_운영'!$O113,0)</f>
        <v>0</v>
      </c>
      <c r="AB47" s="187">
        <f>IF(AB$3='Control Panel_운영'!$K$90,'Control Panel_운영'!$O113,0)</f>
        <v>0</v>
      </c>
      <c r="AC47" s="187">
        <f>IF(AC$3='Control Panel_운영'!$K$90,'Control Panel_운영'!$O113,0)</f>
        <v>0</v>
      </c>
      <c r="AD47" s="187">
        <f>IF(AD$3='Control Panel_운영'!$K$90,'Control Panel_운영'!$O113,0)</f>
        <v>0</v>
      </c>
      <c r="AE47" s="187">
        <f>IF(AE$3='Control Panel_운영'!$K$90,'Control Panel_운영'!$O113,0)</f>
        <v>0</v>
      </c>
      <c r="AF47" s="187">
        <f>IF(AF$3='Control Panel_운영'!$K$90,'Control Panel_운영'!$O113,0)</f>
        <v>0</v>
      </c>
      <c r="AG47" s="187">
        <f>IF(AG$3='Control Panel_운영'!$K$90,'Control Panel_운영'!$O113,0)</f>
        <v>0</v>
      </c>
      <c r="AH47" s="187">
        <f>IF(AH$3='Control Panel_운영'!$K$90,'Control Panel_운영'!$O113,0)</f>
        <v>0</v>
      </c>
      <c r="AI47" s="187">
        <f>IF(AI$3='Control Panel_운영'!$K$90,'Control Panel_운영'!$O113,0)</f>
        <v>0</v>
      </c>
      <c r="AJ47" s="187">
        <f>IF(AJ$3='Control Panel_운영'!$K$90,'Control Panel_운영'!$O113,0)</f>
        <v>0</v>
      </c>
      <c r="AK47" s="187">
        <f>IF(AK$3='Control Panel_운영'!$K$90,'Control Panel_운영'!$O113,0)</f>
        <v>0</v>
      </c>
      <c r="AL47" s="187">
        <f>IF(AL$3='Control Panel_운영'!$K$90,'Control Panel_운영'!$O113,0)</f>
        <v>0</v>
      </c>
      <c r="AM47" s="187">
        <f>IF(AM$3='Control Panel_운영'!$K$90,'Control Panel_운영'!$O113,0)</f>
        <v>0</v>
      </c>
      <c r="AN47" s="187">
        <f>IF(AN$3='Control Panel_운영'!$K$90,'Control Panel_운영'!$O113,0)</f>
        <v>0</v>
      </c>
      <c r="AO47" s="187">
        <f>IF(AO$3='Control Panel_운영'!$K$90,'Control Panel_운영'!$O113,0)</f>
        <v>0</v>
      </c>
      <c r="AP47" s="187">
        <f>IF(AP$3='Control Panel_운영'!$K$90,'Control Panel_운영'!$O113,0)</f>
        <v>0</v>
      </c>
      <c r="AQ47" s="187">
        <f>IF(AQ$3='Control Panel_운영'!$K$90,'Control Panel_운영'!$O113,0)</f>
        <v>0</v>
      </c>
      <c r="AR47" s="187">
        <f>IF(AR$3='Control Panel_운영'!$K$90,'Control Panel_운영'!$O113,0)</f>
        <v>0</v>
      </c>
      <c r="AS47" s="187">
        <f>IF(AS$3='Control Panel_운영'!$K$90,'Control Panel_운영'!$O113,0)</f>
        <v>0</v>
      </c>
      <c r="AT47" s="187">
        <f>IF(AT$3='Control Panel_운영'!$K$90,'Control Panel_운영'!$O113,0)</f>
        <v>0</v>
      </c>
      <c r="AU47" s="187">
        <f>IF(AU$3='Control Panel_운영'!$K$90,'Control Panel_운영'!$O113,0)</f>
        <v>0</v>
      </c>
      <c r="AV47" s="187">
        <f>IF(AV$3='Control Panel_운영'!$K$90,'Control Panel_운영'!$O113,0)</f>
        <v>0</v>
      </c>
      <c r="AW47" s="187">
        <f>IF(AW$3='Control Panel_운영'!$K$90,'Control Panel_운영'!$O113,0)</f>
        <v>0</v>
      </c>
      <c r="AX47" s="187">
        <f>IF(AX$3='Control Panel_운영'!$K$90,'Control Panel_운영'!$O113,0)</f>
        <v>0</v>
      </c>
      <c r="AY47" s="187">
        <f>IF(AY$3='Control Panel_운영'!$K$90,'Control Panel_운영'!$O113,0)</f>
        <v>0</v>
      </c>
      <c r="AZ47" s="187">
        <f>IF(AZ$3='Control Panel_운영'!$K$90,'Control Panel_운영'!$O113,0)</f>
        <v>0</v>
      </c>
      <c r="BA47" s="187">
        <f>IF(BA$3='Control Panel_운영'!$K$90,'Control Panel_운영'!$O113,0)</f>
        <v>0</v>
      </c>
      <c r="BB47" s="187">
        <f>IF(BB$3='Control Panel_운영'!$K$90,'Control Panel_운영'!$O113,0)</f>
        <v>0</v>
      </c>
      <c r="BC47" s="187">
        <f>IF(BC$3='Control Panel_운영'!$K$90,'Control Panel_운영'!$O113,0)</f>
        <v>0</v>
      </c>
      <c r="BD47" s="187">
        <f>IF(BD$3='Control Panel_운영'!$K$90,'Control Panel_운영'!$O113,0)</f>
        <v>0</v>
      </c>
      <c r="BE47" s="187">
        <f>IF(BE$3='Control Panel_운영'!$K$90,'Control Panel_운영'!$O113,0)</f>
        <v>0</v>
      </c>
      <c r="BF47" s="187">
        <f>IF(BF$3='Control Panel_운영'!$K$90,'Control Panel_운영'!$O113,0)</f>
        <v>0</v>
      </c>
      <c r="BG47" s="187">
        <f>IF(BG$3='Control Panel_운영'!$K$90,'Control Panel_운영'!$O113,0)</f>
        <v>0</v>
      </c>
      <c r="BH47" s="187">
        <f>IF(BH$3='Control Panel_운영'!$K$90,'Control Panel_운영'!$O113,0)</f>
        <v>0</v>
      </c>
      <c r="BI47" s="187">
        <f>IF(BI$3='Control Panel_운영'!$K$90,'Control Panel_운영'!$O113,0)</f>
        <v>0</v>
      </c>
      <c r="BJ47" s="187">
        <f>IF(BJ$3='Control Panel_운영'!$K$90,'Control Panel_운영'!$O113,0)</f>
        <v>0</v>
      </c>
      <c r="BK47" s="187">
        <f>IF(BK$3='Control Panel_운영'!$K$90,'Control Panel_운영'!$O113,0)</f>
        <v>0</v>
      </c>
      <c r="BL47" s="187">
        <f>IF(BL$3='Control Panel_운영'!$K$90,'Control Panel_운영'!$O113,0)</f>
        <v>0</v>
      </c>
      <c r="BM47" s="187">
        <f>IF(BM$3='Control Panel_운영'!$K$90,'Control Panel_운영'!$O113,0)</f>
        <v>0</v>
      </c>
      <c r="BN47" s="187">
        <f>IF(BN$3='Control Panel_운영'!$K$90,'Control Panel_운영'!$O113,0)</f>
        <v>546248.21061507612</v>
      </c>
      <c r="BO47" s="187">
        <f>IF(BO$3='Control Panel_운영'!$K$90,'Control Panel_운영'!$O113,0)</f>
        <v>0</v>
      </c>
      <c r="BP47" s="187">
        <f>IF(BP$3='Control Panel_운영'!$K$90,'Control Panel_운영'!$O113,0)</f>
        <v>0</v>
      </c>
      <c r="BQ47" s="187">
        <f>IF(BQ$3='Control Panel_운영'!$K$90,'Control Panel_운영'!$O113,0)</f>
        <v>0</v>
      </c>
      <c r="BR47" s="187">
        <f>IF(BR$3='Control Panel_운영'!$K$90,'Control Panel_운영'!$O113,0)</f>
        <v>0</v>
      </c>
      <c r="BS47" s="187">
        <f>IF(BS$3='Control Panel_운영'!$K$90,'Control Panel_운영'!$O113,0)</f>
        <v>0</v>
      </c>
      <c r="BT47" s="187">
        <f>IF(BT$3='Control Panel_운영'!$K$90,'Control Panel_운영'!$O113,0)</f>
        <v>0</v>
      </c>
      <c r="BU47" s="187">
        <f>IF(BU$3='Control Panel_운영'!$K$90,'Control Panel_운영'!$O113,0)</f>
        <v>0</v>
      </c>
      <c r="BV47" s="187">
        <f>IF(BV$3='Control Panel_운영'!$K$90,'Control Panel_운영'!$O113,0)</f>
        <v>0</v>
      </c>
      <c r="BW47" s="187">
        <f>IF(BW$3='Control Panel_운영'!$K$90,'Control Panel_운영'!$O113,0)</f>
        <v>0</v>
      </c>
      <c r="BX47" s="187">
        <f>IF(BX$3='Control Panel_운영'!$K$90,'Control Panel_운영'!$O113,0)</f>
        <v>0</v>
      </c>
      <c r="BY47" s="187">
        <f>IF(BY$3='Control Panel_운영'!$K$90,'Control Panel_운영'!$O113,0)</f>
        <v>0</v>
      </c>
      <c r="BZ47" s="187">
        <f>IF(BZ$3='Control Panel_운영'!$K$90,'Control Panel_운영'!$O113,0)</f>
        <v>0</v>
      </c>
      <c r="CA47" s="187">
        <f>IF(CA$3='Control Panel_운영'!$K$90,'Control Panel_운영'!$O113,0)</f>
        <v>0</v>
      </c>
      <c r="CB47" s="187">
        <f>IF(CB$3='Control Panel_운영'!$K$90,'Control Panel_운영'!$O113,0)</f>
        <v>0</v>
      </c>
      <c r="CC47" s="187">
        <f>IF(CC$3='Control Panel_운영'!$K$90,'Control Panel_운영'!$O113,0)</f>
        <v>0</v>
      </c>
      <c r="CD47" s="187">
        <f>IF(CD$3='Control Panel_운영'!$K$90,'Control Panel_운영'!$O113,0)</f>
        <v>0</v>
      </c>
      <c r="CE47" s="187">
        <f>IF(CE$3='Control Panel_운영'!$K$90,'Control Panel_운영'!$O113,0)</f>
        <v>0</v>
      </c>
      <c r="CF47" s="187">
        <f>IF(CF$3='Control Panel_운영'!$K$90,'Control Panel_운영'!$O113,0)</f>
        <v>0</v>
      </c>
      <c r="CG47" s="187">
        <f>IF(CG$3='Control Panel_운영'!$K$90,'Control Panel_운영'!$O113,0)</f>
        <v>0</v>
      </c>
      <c r="CH47" s="187">
        <f>IF(CH$3='Control Panel_운영'!$K$90,'Control Panel_운영'!$O113,0)</f>
        <v>0</v>
      </c>
      <c r="CI47" s="187">
        <f>IF(CI$3='Control Panel_운영'!$K$90,'Control Panel_운영'!$O113,0)</f>
        <v>0</v>
      </c>
      <c r="CJ47" s="187">
        <f>IF(CJ$3='Control Panel_운영'!$K$90,'Control Panel_운영'!$O113,0)</f>
        <v>0</v>
      </c>
      <c r="CK47" s="187">
        <f>IF(CK$3='Control Panel_운영'!$K$90,'Control Panel_운영'!$O113,0)</f>
        <v>0</v>
      </c>
      <c r="CL47" s="187">
        <f>IF(CL$3='Control Panel_운영'!$K$90,'Control Panel_운영'!$O113,0)</f>
        <v>0</v>
      </c>
      <c r="CM47" s="187">
        <f>IF(CM$3='Control Panel_운영'!$K$90,'Control Panel_운영'!$O113,0)</f>
        <v>0</v>
      </c>
      <c r="CN47" s="187">
        <f>IF(CN$3='Control Panel_운영'!$K$90,'Control Panel_운영'!$O113,0)</f>
        <v>0</v>
      </c>
      <c r="CO47" s="187">
        <f>IF(CO$3='Control Panel_운영'!$K$90,'Control Panel_운영'!$O113,0)</f>
        <v>0</v>
      </c>
      <c r="CP47" s="187">
        <f>IF(CP$3='Control Panel_운영'!$K$90,'Control Panel_운영'!$O113,0)</f>
        <v>0</v>
      </c>
      <c r="CQ47" s="187">
        <f>IF(CQ$3='Control Panel_운영'!$K$90,'Control Panel_운영'!$O113,0)</f>
        <v>0</v>
      </c>
      <c r="CR47" s="187">
        <f>IF(CR$3='Control Panel_운영'!$K$90,'Control Panel_운영'!$O113,0)</f>
        <v>0</v>
      </c>
      <c r="CS47" s="187">
        <f>IF(CS$3='Control Panel_운영'!$K$90,'Control Panel_운영'!$O113,0)</f>
        <v>0</v>
      </c>
      <c r="CT47" s="187">
        <f>IF(CT$3='Control Panel_운영'!$K$90,'Control Panel_운영'!$O113,0)</f>
        <v>0</v>
      </c>
      <c r="CU47" s="187">
        <f>IF(CU$3='Control Panel_운영'!$K$90,'Control Panel_운영'!$O113,0)</f>
        <v>0</v>
      </c>
      <c r="CV47" s="187">
        <f>IF(CV$3='Control Panel_운영'!$K$90,'Control Panel_운영'!$O113,0)</f>
        <v>0</v>
      </c>
      <c r="CW47" s="187">
        <f>IF(CW$3='Control Panel_운영'!$K$90,'Control Panel_운영'!$O113,0)</f>
        <v>0</v>
      </c>
      <c r="CX47" s="187">
        <f>IF(CX$3='Control Panel_운영'!$K$90,'Control Panel_운영'!$O113,0)</f>
        <v>0</v>
      </c>
      <c r="CY47" s="187">
        <f>IF(CY$3='Control Panel_운영'!$K$90,'Control Panel_운영'!$O113,0)</f>
        <v>0</v>
      </c>
      <c r="CZ47" s="187">
        <f>IF(CZ$3='Control Panel_운영'!$K$90,'Control Panel_운영'!$O113,0)</f>
        <v>0</v>
      </c>
      <c r="DA47" s="187">
        <f>IF(DA$3='Control Panel_운영'!$K$90,'Control Panel_운영'!$O113,0)</f>
        <v>0</v>
      </c>
      <c r="DB47" s="187">
        <f>IF(DB$3='Control Panel_운영'!$K$90,'Control Panel_운영'!$O113,0)</f>
        <v>0</v>
      </c>
      <c r="DC47" s="187">
        <f>IF(DC$3='Control Panel_운영'!$K$90,'Control Panel_운영'!$O113,0)</f>
        <v>0</v>
      </c>
      <c r="DD47" s="187">
        <f>IF(DD$3='Control Panel_운영'!$K$90,'Control Panel_운영'!$O113,0)</f>
        <v>0</v>
      </c>
      <c r="DE47" s="187">
        <f>IF(DE$3='Control Panel_운영'!$K$90,'Control Panel_운영'!$O113,0)</f>
        <v>0</v>
      </c>
      <c r="DF47" s="187">
        <f>IF(DF$3='Control Panel_운영'!$K$90,'Control Panel_운영'!$O113,0)</f>
        <v>0</v>
      </c>
      <c r="DG47" s="187">
        <f>IF(DG$3='Control Panel_운영'!$K$90,'Control Panel_운영'!$O113,0)</f>
        <v>0</v>
      </c>
      <c r="DH47" s="187">
        <f>IF(DH$3='Control Panel_운영'!$K$90,'Control Panel_운영'!$O113,0)</f>
        <v>0</v>
      </c>
      <c r="DI47" s="187">
        <f>IF(DI$3='Control Panel_운영'!$K$90,'Control Panel_운영'!$O113,0)</f>
        <v>0</v>
      </c>
      <c r="DJ47" s="187">
        <f>IF(DJ$3='Control Panel_운영'!$K$90,'Control Panel_운영'!$O113,0)</f>
        <v>0</v>
      </c>
      <c r="DK47" s="187">
        <f>IF(DK$3='Control Panel_운영'!$K$90,'Control Panel_운영'!$O113,0)</f>
        <v>0</v>
      </c>
      <c r="DL47" s="187">
        <f>IF(DL$3='Control Panel_운영'!$K$90,'Control Panel_운영'!$O113,0)</f>
        <v>0</v>
      </c>
      <c r="DM47" s="187">
        <f>IF(DM$3='Control Panel_운영'!$K$90,'Control Panel_운영'!$O113,0)</f>
        <v>0</v>
      </c>
      <c r="DN47" s="187">
        <f>IF(DN$3='Control Panel_운영'!$K$90,'Control Panel_운영'!$O113,0)</f>
        <v>0</v>
      </c>
      <c r="DO47" s="187">
        <f>IF(DO$3='Control Panel_운영'!$K$90,'Control Panel_운영'!$O113,0)</f>
        <v>0</v>
      </c>
      <c r="DP47" s="187">
        <f>IF(DP$3='Control Panel_운영'!$K$90,'Control Panel_운영'!$O113,0)</f>
        <v>0</v>
      </c>
      <c r="DQ47" s="187">
        <f>IF(DQ$3='Control Panel_운영'!$K$90,'Control Panel_운영'!$O113,0)</f>
        <v>0</v>
      </c>
      <c r="DR47" s="187">
        <f>IF(DR$3='Control Panel_운영'!$K$90,'Control Panel_운영'!$O113,0)</f>
        <v>0</v>
      </c>
      <c r="DS47" s="187">
        <f>IF(DS$3='Control Panel_운영'!$K$90,'Control Panel_운영'!$O113,0)</f>
        <v>0</v>
      </c>
      <c r="DT47" s="187">
        <f>IF(DT$3='Control Panel_운영'!$K$90,'Control Panel_운영'!$O113,0)</f>
        <v>0</v>
      </c>
      <c r="DU47" s="187">
        <f>IF(DU$3='Control Panel_운영'!$K$90,'Control Panel_운영'!$O113,0)</f>
        <v>0</v>
      </c>
      <c r="DV47" s="187">
        <f>IF(DV$3='Control Panel_운영'!$K$90,'Control Panel_운영'!$O113,0)</f>
        <v>0</v>
      </c>
    </row>
    <row r="48" spans="1:126" outlineLevel="1" x14ac:dyDescent="0.4">
      <c r="C48" s="21" t="s">
        <v>68</v>
      </c>
      <c r="F48" s="586">
        <f>IF(F$3='Control Panel_운영'!$K$90,'Control Panel_운영'!$O112,0)</f>
        <v>0</v>
      </c>
      <c r="G48" s="187">
        <f>IF(G$3='Control Panel_운영'!$K$90,'Control Panel_운영'!$O112,0)</f>
        <v>0</v>
      </c>
      <c r="H48" s="187">
        <f>IF(H$3='Control Panel_운영'!$K$90,'Control Panel_운영'!$O112,0)</f>
        <v>0</v>
      </c>
      <c r="I48" s="187">
        <f>IF(I$3='Control Panel_운영'!$K$90,'Control Panel_운영'!$O112,0)</f>
        <v>0</v>
      </c>
      <c r="J48" s="187">
        <f>IF(J$3='Control Panel_운영'!$K$90,'Control Panel_운영'!$O112,0)</f>
        <v>0</v>
      </c>
      <c r="K48" s="187">
        <f>IF(K$3='Control Panel_운영'!$K$90,'Control Panel_운영'!$O112,0)</f>
        <v>0</v>
      </c>
      <c r="L48" s="187">
        <f>IF(L$3='Control Panel_운영'!$K$90,'Control Panel_운영'!$O112,0)</f>
        <v>0</v>
      </c>
      <c r="M48" s="187">
        <f>IF(M$3='Control Panel_운영'!$K$90,'Control Panel_운영'!$O112,0)</f>
        <v>0</v>
      </c>
      <c r="N48" s="187">
        <f>IF(N$3='Control Panel_운영'!$K$90,'Control Panel_운영'!$O112,0)</f>
        <v>0</v>
      </c>
      <c r="O48" s="187">
        <f>IF(O$3='Control Panel_운영'!$K$90,'Control Panel_운영'!$O112,0)</f>
        <v>0</v>
      </c>
      <c r="P48" s="187">
        <f>IF(P$3='Control Panel_운영'!$K$90,'Control Panel_운영'!$O112,0)</f>
        <v>0</v>
      </c>
      <c r="Q48" s="187">
        <f>IF(Q$3='Control Panel_운영'!$K$90,'Control Panel_운영'!$O112,0)</f>
        <v>0</v>
      </c>
      <c r="R48" s="187">
        <f>IF(R$3='Control Panel_운영'!$K$90,'Control Panel_운영'!$O112,0)</f>
        <v>0</v>
      </c>
      <c r="S48" s="187">
        <f>IF(S$3='Control Panel_운영'!$K$90,'Control Panel_운영'!$O112,0)</f>
        <v>0</v>
      </c>
      <c r="T48" s="187">
        <f>IF(T$3='Control Panel_운영'!$K$90,'Control Panel_운영'!$O112,0)</f>
        <v>0</v>
      </c>
      <c r="U48" s="187">
        <f>IF(U$3='Control Panel_운영'!$K$90,'Control Panel_운영'!$O112,0)</f>
        <v>0</v>
      </c>
      <c r="V48" s="187">
        <f>IF(V$3='Control Panel_운영'!$K$90,'Control Panel_운영'!$O112,0)</f>
        <v>0</v>
      </c>
      <c r="W48" s="187">
        <f>IF(W$3='Control Panel_운영'!$K$90,'Control Panel_운영'!$O112,0)</f>
        <v>0</v>
      </c>
      <c r="X48" s="187">
        <f>IF(X$3='Control Panel_운영'!$K$90,'Control Panel_운영'!$O112,0)</f>
        <v>0</v>
      </c>
      <c r="Y48" s="187">
        <f>IF(Y$3='Control Panel_운영'!$K$90,'Control Panel_운영'!$O112,0)</f>
        <v>0</v>
      </c>
      <c r="Z48" s="187">
        <f>IF(Z$3='Control Panel_운영'!$K$90,'Control Panel_운영'!$O112,0)</f>
        <v>0</v>
      </c>
      <c r="AA48" s="187">
        <f>IF(AA$3='Control Panel_운영'!$K$90,'Control Panel_운영'!$O112,0)</f>
        <v>0</v>
      </c>
      <c r="AB48" s="187">
        <f>IF(AB$3='Control Panel_운영'!$K$90,'Control Panel_운영'!$O112,0)</f>
        <v>0</v>
      </c>
      <c r="AC48" s="187">
        <f>IF(AC$3='Control Panel_운영'!$K$90,'Control Panel_운영'!$O112,0)</f>
        <v>0</v>
      </c>
      <c r="AD48" s="187">
        <f>IF(AD$3='Control Panel_운영'!$K$90,'Control Panel_운영'!$O112,0)</f>
        <v>0</v>
      </c>
      <c r="AE48" s="187">
        <f>IF(AE$3='Control Panel_운영'!$K$90,'Control Panel_운영'!$O112,0)</f>
        <v>0</v>
      </c>
      <c r="AF48" s="187">
        <f>IF(AF$3='Control Panel_운영'!$K$90,'Control Panel_운영'!$O112,0)</f>
        <v>0</v>
      </c>
      <c r="AG48" s="187">
        <f>IF(AG$3='Control Panel_운영'!$K$90,'Control Panel_운영'!$O112,0)</f>
        <v>0</v>
      </c>
      <c r="AH48" s="187">
        <f>IF(AH$3='Control Panel_운영'!$K$90,'Control Panel_운영'!$O112,0)</f>
        <v>0</v>
      </c>
      <c r="AI48" s="187">
        <f>IF(AI$3='Control Panel_운영'!$K$90,'Control Panel_운영'!$O112,0)</f>
        <v>0</v>
      </c>
      <c r="AJ48" s="187">
        <f>IF(AJ$3='Control Panel_운영'!$K$90,'Control Panel_운영'!$O112,0)</f>
        <v>0</v>
      </c>
      <c r="AK48" s="187">
        <f>IF(AK$3='Control Panel_운영'!$K$90,'Control Panel_운영'!$O112,0)</f>
        <v>0</v>
      </c>
      <c r="AL48" s="187">
        <f>IF(AL$3='Control Panel_운영'!$K$90,'Control Panel_운영'!$O112,0)</f>
        <v>0</v>
      </c>
      <c r="AM48" s="187">
        <f>IF(AM$3='Control Panel_운영'!$K$90,'Control Panel_운영'!$O112,0)</f>
        <v>0</v>
      </c>
      <c r="AN48" s="187">
        <f>IF(AN$3='Control Panel_운영'!$K$90,'Control Panel_운영'!$O112,0)</f>
        <v>0</v>
      </c>
      <c r="AO48" s="187">
        <f>IF(AO$3='Control Panel_운영'!$K$90,'Control Panel_운영'!$O112,0)</f>
        <v>0</v>
      </c>
      <c r="AP48" s="187">
        <f>IF(AP$3='Control Panel_운영'!$K$90,'Control Panel_운영'!$O112,0)</f>
        <v>0</v>
      </c>
      <c r="AQ48" s="187">
        <f>IF(AQ$3='Control Panel_운영'!$K$90,'Control Panel_운영'!$O112,0)</f>
        <v>0</v>
      </c>
      <c r="AR48" s="187">
        <f>IF(AR$3='Control Panel_운영'!$K$90,'Control Panel_운영'!$O112,0)</f>
        <v>0</v>
      </c>
      <c r="AS48" s="187">
        <f>IF(AS$3='Control Panel_운영'!$K$90,'Control Panel_운영'!$O112,0)</f>
        <v>0</v>
      </c>
      <c r="AT48" s="187">
        <f>IF(AT$3='Control Panel_운영'!$K$90,'Control Panel_운영'!$O112,0)</f>
        <v>0</v>
      </c>
      <c r="AU48" s="187">
        <f>IF(AU$3='Control Panel_운영'!$K$90,'Control Panel_운영'!$O112,0)</f>
        <v>0</v>
      </c>
      <c r="AV48" s="187">
        <f>IF(AV$3='Control Panel_운영'!$K$90,'Control Panel_운영'!$O112,0)</f>
        <v>0</v>
      </c>
      <c r="AW48" s="187">
        <f>IF(AW$3='Control Panel_운영'!$K$90,'Control Panel_운영'!$O112,0)</f>
        <v>0</v>
      </c>
      <c r="AX48" s="187">
        <f>IF(AX$3='Control Panel_운영'!$K$90,'Control Panel_운영'!$O112,0)</f>
        <v>0</v>
      </c>
      <c r="AY48" s="187">
        <f>IF(AY$3='Control Panel_운영'!$K$90,'Control Panel_운영'!$O112,0)</f>
        <v>0</v>
      </c>
      <c r="AZ48" s="187">
        <f>IF(AZ$3='Control Panel_운영'!$K$90,'Control Panel_운영'!$O112,0)</f>
        <v>0</v>
      </c>
      <c r="BA48" s="187">
        <f>IF(BA$3='Control Panel_운영'!$K$90,'Control Panel_운영'!$O112,0)</f>
        <v>0</v>
      </c>
      <c r="BB48" s="187">
        <f>IF(BB$3='Control Panel_운영'!$K$90,'Control Panel_운영'!$O112,0)</f>
        <v>0</v>
      </c>
      <c r="BC48" s="187">
        <f>IF(BC$3='Control Panel_운영'!$K$90,'Control Panel_운영'!$O112,0)</f>
        <v>0</v>
      </c>
      <c r="BD48" s="187">
        <f>IF(BD$3='Control Panel_운영'!$K$90,'Control Panel_운영'!$O112,0)</f>
        <v>0</v>
      </c>
      <c r="BE48" s="187">
        <f>IF(BE$3='Control Panel_운영'!$K$90,'Control Panel_운영'!$O112,0)</f>
        <v>0</v>
      </c>
      <c r="BF48" s="187">
        <f>IF(BF$3='Control Panel_운영'!$K$90,'Control Panel_운영'!$O112,0)</f>
        <v>0</v>
      </c>
      <c r="BG48" s="187">
        <f>IF(BG$3='Control Panel_운영'!$K$90,'Control Panel_운영'!$O112,0)</f>
        <v>0</v>
      </c>
      <c r="BH48" s="187">
        <f>IF(BH$3='Control Panel_운영'!$K$90,'Control Panel_운영'!$O112,0)</f>
        <v>0</v>
      </c>
      <c r="BI48" s="187">
        <f>IF(BI$3='Control Panel_운영'!$K$90,'Control Panel_운영'!$O112,0)</f>
        <v>0</v>
      </c>
      <c r="BJ48" s="187">
        <f>IF(BJ$3='Control Panel_운영'!$K$90,'Control Panel_운영'!$O112,0)</f>
        <v>0</v>
      </c>
      <c r="BK48" s="187">
        <f>IF(BK$3='Control Panel_운영'!$K$90,'Control Panel_운영'!$O112,0)</f>
        <v>0</v>
      </c>
      <c r="BL48" s="187">
        <f>IF(BL$3='Control Panel_운영'!$K$90,'Control Panel_운영'!$O112,0)</f>
        <v>0</v>
      </c>
      <c r="BM48" s="187">
        <f>IF(BM$3='Control Panel_운영'!$K$90,'Control Panel_운영'!$O112,0)</f>
        <v>0</v>
      </c>
      <c r="BN48" s="187">
        <f>IF(BN$3='Control Panel_운영'!$K$90,'Control Panel_운영'!$O112,0)</f>
        <v>351570.2618399536</v>
      </c>
      <c r="BO48" s="187">
        <f>IF(BO$3='Control Panel_운영'!$K$90,'Control Panel_운영'!$O112,0)</f>
        <v>0</v>
      </c>
      <c r="BP48" s="187">
        <f>IF(BP$3='Control Panel_운영'!$K$90,'Control Panel_운영'!$O112,0)</f>
        <v>0</v>
      </c>
      <c r="BQ48" s="187">
        <f>IF(BQ$3='Control Panel_운영'!$K$90,'Control Panel_운영'!$O112,0)</f>
        <v>0</v>
      </c>
      <c r="BR48" s="187">
        <f>IF(BR$3='Control Panel_운영'!$K$90,'Control Panel_운영'!$O112,0)</f>
        <v>0</v>
      </c>
      <c r="BS48" s="187">
        <f>IF(BS$3='Control Panel_운영'!$K$90,'Control Panel_운영'!$O112,0)</f>
        <v>0</v>
      </c>
      <c r="BT48" s="187">
        <f>IF(BT$3='Control Panel_운영'!$K$90,'Control Panel_운영'!$O112,0)</f>
        <v>0</v>
      </c>
      <c r="BU48" s="187">
        <f>IF(BU$3='Control Panel_운영'!$K$90,'Control Panel_운영'!$O112,0)</f>
        <v>0</v>
      </c>
      <c r="BV48" s="187">
        <f>IF(BV$3='Control Panel_운영'!$K$90,'Control Panel_운영'!$O112,0)</f>
        <v>0</v>
      </c>
      <c r="BW48" s="187">
        <f>IF(BW$3='Control Panel_운영'!$K$90,'Control Panel_운영'!$O112,0)</f>
        <v>0</v>
      </c>
      <c r="BX48" s="187">
        <f>IF(BX$3='Control Panel_운영'!$K$90,'Control Panel_운영'!$O112,0)</f>
        <v>0</v>
      </c>
      <c r="BY48" s="187">
        <f>IF(BY$3='Control Panel_운영'!$K$90,'Control Panel_운영'!$O112,0)</f>
        <v>0</v>
      </c>
      <c r="BZ48" s="187">
        <f>IF(BZ$3='Control Panel_운영'!$K$90,'Control Panel_운영'!$O112,0)</f>
        <v>0</v>
      </c>
      <c r="CA48" s="187">
        <f>IF(CA$3='Control Panel_운영'!$K$90,'Control Panel_운영'!$O112,0)</f>
        <v>0</v>
      </c>
      <c r="CB48" s="187">
        <f>IF(CB$3='Control Panel_운영'!$K$90,'Control Panel_운영'!$O112,0)</f>
        <v>0</v>
      </c>
      <c r="CC48" s="187">
        <f>IF(CC$3='Control Panel_운영'!$K$90,'Control Panel_운영'!$O112,0)</f>
        <v>0</v>
      </c>
      <c r="CD48" s="187">
        <f>IF(CD$3='Control Panel_운영'!$K$90,'Control Panel_운영'!$O112,0)</f>
        <v>0</v>
      </c>
      <c r="CE48" s="187">
        <f>IF(CE$3='Control Panel_운영'!$K$90,'Control Panel_운영'!$O112,0)</f>
        <v>0</v>
      </c>
      <c r="CF48" s="187">
        <f>IF(CF$3='Control Panel_운영'!$K$90,'Control Panel_운영'!$O112,0)</f>
        <v>0</v>
      </c>
      <c r="CG48" s="187">
        <f>IF(CG$3='Control Panel_운영'!$K$90,'Control Panel_운영'!$O112,0)</f>
        <v>0</v>
      </c>
      <c r="CH48" s="187">
        <f>IF(CH$3='Control Panel_운영'!$K$90,'Control Panel_운영'!$O112,0)</f>
        <v>0</v>
      </c>
      <c r="CI48" s="187">
        <f>IF(CI$3='Control Panel_운영'!$K$90,'Control Panel_운영'!$O112,0)</f>
        <v>0</v>
      </c>
      <c r="CJ48" s="187">
        <f>IF(CJ$3='Control Panel_운영'!$K$90,'Control Panel_운영'!$O112,0)</f>
        <v>0</v>
      </c>
      <c r="CK48" s="187">
        <f>IF(CK$3='Control Panel_운영'!$K$90,'Control Panel_운영'!$O112,0)</f>
        <v>0</v>
      </c>
      <c r="CL48" s="187">
        <f>IF(CL$3='Control Panel_운영'!$K$90,'Control Panel_운영'!$O112,0)</f>
        <v>0</v>
      </c>
      <c r="CM48" s="187">
        <f>IF(CM$3='Control Panel_운영'!$K$90,'Control Panel_운영'!$O112,0)</f>
        <v>0</v>
      </c>
      <c r="CN48" s="187">
        <f>IF(CN$3='Control Panel_운영'!$K$90,'Control Panel_운영'!$O112,0)</f>
        <v>0</v>
      </c>
      <c r="CO48" s="187">
        <f>IF(CO$3='Control Panel_운영'!$K$90,'Control Panel_운영'!$O112,0)</f>
        <v>0</v>
      </c>
      <c r="CP48" s="187">
        <f>IF(CP$3='Control Panel_운영'!$K$90,'Control Panel_운영'!$O112,0)</f>
        <v>0</v>
      </c>
      <c r="CQ48" s="187">
        <f>IF(CQ$3='Control Panel_운영'!$K$90,'Control Panel_운영'!$O112,0)</f>
        <v>0</v>
      </c>
      <c r="CR48" s="187">
        <f>IF(CR$3='Control Panel_운영'!$K$90,'Control Panel_운영'!$O112,0)</f>
        <v>0</v>
      </c>
      <c r="CS48" s="187">
        <f>IF(CS$3='Control Panel_운영'!$K$90,'Control Panel_운영'!$O112,0)</f>
        <v>0</v>
      </c>
      <c r="CT48" s="187">
        <f>IF(CT$3='Control Panel_운영'!$K$90,'Control Panel_운영'!$O112,0)</f>
        <v>0</v>
      </c>
      <c r="CU48" s="187">
        <f>IF(CU$3='Control Panel_운영'!$K$90,'Control Panel_운영'!$O112,0)</f>
        <v>0</v>
      </c>
      <c r="CV48" s="187">
        <f>IF(CV$3='Control Panel_운영'!$K$90,'Control Panel_운영'!$O112,0)</f>
        <v>0</v>
      </c>
      <c r="CW48" s="187">
        <f>IF(CW$3='Control Panel_운영'!$K$90,'Control Panel_운영'!$O112,0)</f>
        <v>0</v>
      </c>
      <c r="CX48" s="187">
        <f>IF(CX$3='Control Panel_운영'!$K$90,'Control Panel_운영'!$O112,0)</f>
        <v>0</v>
      </c>
      <c r="CY48" s="187">
        <f>IF(CY$3='Control Panel_운영'!$K$90,'Control Panel_운영'!$O112,0)</f>
        <v>0</v>
      </c>
      <c r="CZ48" s="187">
        <f>IF(CZ$3='Control Panel_운영'!$K$90,'Control Panel_운영'!$O112,0)</f>
        <v>0</v>
      </c>
      <c r="DA48" s="187">
        <f>IF(DA$3='Control Panel_운영'!$K$90,'Control Panel_운영'!$O112,0)</f>
        <v>0</v>
      </c>
      <c r="DB48" s="187">
        <f>IF(DB$3='Control Panel_운영'!$K$90,'Control Panel_운영'!$O112,0)</f>
        <v>0</v>
      </c>
      <c r="DC48" s="187">
        <f>IF(DC$3='Control Panel_운영'!$K$90,'Control Panel_운영'!$O112,0)</f>
        <v>0</v>
      </c>
      <c r="DD48" s="187">
        <f>IF(DD$3='Control Panel_운영'!$K$90,'Control Panel_운영'!$O112,0)</f>
        <v>0</v>
      </c>
      <c r="DE48" s="187">
        <f>IF(DE$3='Control Panel_운영'!$K$90,'Control Panel_운영'!$O112,0)</f>
        <v>0</v>
      </c>
      <c r="DF48" s="187">
        <f>IF(DF$3='Control Panel_운영'!$K$90,'Control Panel_운영'!$O112,0)</f>
        <v>0</v>
      </c>
      <c r="DG48" s="187">
        <f>IF(DG$3='Control Panel_운영'!$K$90,'Control Panel_운영'!$O112,0)</f>
        <v>0</v>
      </c>
      <c r="DH48" s="187">
        <f>IF(DH$3='Control Panel_운영'!$K$90,'Control Panel_운영'!$O112,0)</f>
        <v>0</v>
      </c>
      <c r="DI48" s="187">
        <f>IF(DI$3='Control Panel_운영'!$K$90,'Control Panel_운영'!$O112,0)</f>
        <v>0</v>
      </c>
      <c r="DJ48" s="187">
        <f>IF(DJ$3='Control Panel_운영'!$K$90,'Control Panel_운영'!$O112,0)</f>
        <v>0</v>
      </c>
      <c r="DK48" s="187">
        <f>IF(DK$3='Control Panel_운영'!$K$90,'Control Panel_운영'!$O112,0)</f>
        <v>0</v>
      </c>
      <c r="DL48" s="187">
        <f>IF(DL$3='Control Panel_운영'!$K$90,'Control Panel_운영'!$O112,0)</f>
        <v>0</v>
      </c>
      <c r="DM48" s="187">
        <f>IF(DM$3='Control Panel_운영'!$K$90,'Control Panel_운영'!$O112,0)</f>
        <v>0</v>
      </c>
      <c r="DN48" s="187">
        <f>IF(DN$3='Control Panel_운영'!$K$90,'Control Panel_운영'!$O112,0)</f>
        <v>0</v>
      </c>
      <c r="DO48" s="187">
        <f>IF(DO$3='Control Panel_운영'!$K$90,'Control Panel_운영'!$O112,0)</f>
        <v>0</v>
      </c>
      <c r="DP48" s="187">
        <f>IF(DP$3='Control Panel_운영'!$K$90,'Control Panel_운영'!$O112,0)</f>
        <v>0</v>
      </c>
      <c r="DQ48" s="187">
        <f>IF(DQ$3='Control Panel_운영'!$K$90,'Control Panel_운영'!$O112,0)</f>
        <v>0</v>
      </c>
      <c r="DR48" s="187">
        <f>IF(DR$3='Control Panel_운영'!$K$90,'Control Panel_운영'!$O112,0)</f>
        <v>0</v>
      </c>
      <c r="DS48" s="187">
        <f>IF(DS$3='Control Panel_운영'!$K$90,'Control Panel_운영'!$O112,0)</f>
        <v>0</v>
      </c>
      <c r="DT48" s="187">
        <f>IF(DT$3='Control Panel_운영'!$K$90,'Control Panel_운영'!$O112,0)</f>
        <v>0</v>
      </c>
      <c r="DU48" s="187">
        <f>IF(DU$3='Control Panel_운영'!$K$90,'Control Panel_운영'!$O112,0)</f>
        <v>0</v>
      </c>
      <c r="DV48" s="187">
        <f>IF(DV$3='Control Panel_운영'!$K$90,'Control Panel_운영'!$O112,0)</f>
        <v>0</v>
      </c>
    </row>
    <row r="49" spans="1:126" outlineLevel="1" x14ac:dyDescent="0.4">
      <c r="C49" s="21" t="s">
        <v>236</v>
      </c>
      <c r="F49" s="586">
        <f>IF('Control Panel_운영'!$G$161&lt;0,-'Control Panel_운영'!$G$161,0)</f>
        <v>100347.91059999999</v>
      </c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>
        <v>0</v>
      </c>
      <c r="BO49" s="187"/>
      <c r="BP49" s="187"/>
      <c r="BQ49" s="187"/>
      <c r="BR49" s="187"/>
      <c r="BS49" s="187"/>
      <c r="BT49" s="187"/>
      <c r="BU49" s="187"/>
      <c r="BV49" s="187"/>
      <c r="BW49" s="187"/>
      <c r="BX49" s="187"/>
      <c r="BY49" s="187"/>
      <c r="BZ49" s="187"/>
      <c r="CA49" s="187"/>
      <c r="CB49" s="187"/>
      <c r="CC49" s="187"/>
      <c r="CD49" s="187"/>
      <c r="CE49" s="187"/>
      <c r="CF49" s="187"/>
      <c r="CG49" s="187"/>
      <c r="CH49" s="187"/>
      <c r="CI49" s="187"/>
      <c r="CJ49" s="187"/>
      <c r="CK49" s="187"/>
      <c r="CL49" s="187"/>
      <c r="CM49" s="187"/>
      <c r="CN49" s="187"/>
      <c r="CO49" s="187"/>
      <c r="CP49" s="187"/>
      <c r="CQ49" s="187"/>
      <c r="CR49" s="187"/>
      <c r="CS49" s="187"/>
      <c r="CT49" s="187"/>
      <c r="CU49" s="187"/>
      <c r="CV49" s="187"/>
      <c r="CW49" s="187"/>
      <c r="CX49" s="187"/>
      <c r="CY49" s="187"/>
      <c r="CZ49" s="187"/>
      <c r="DA49" s="187"/>
      <c r="DB49" s="187"/>
      <c r="DC49" s="187"/>
      <c r="DD49" s="187"/>
      <c r="DE49" s="187"/>
      <c r="DF49" s="187"/>
      <c r="DG49" s="187"/>
      <c r="DH49" s="187"/>
      <c r="DI49" s="187"/>
      <c r="DJ49" s="187"/>
      <c r="DK49" s="187"/>
      <c r="DL49" s="187"/>
      <c r="DM49" s="187"/>
      <c r="DN49" s="187"/>
      <c r="DO49" s="187"/>
      <c r="DP49" s="187"/>
      <c r="DQ49" s="187"/>
      <c r="DR49" s="187"/>
      <c r="DS49" s="187"/>
      <c r="DT49" s="187"/>
      <c r="DU49" s="187"/>
      <c r="DV49" s="187"/>
    </row>
    <row r="50" spans="1:126" outlineLevel="1" x14ac:dyDescent="0.4">
      <c r="C50" s="21" t="s">
        <v>675</v>
      </c>
      <c r="F50" s="586">
        <v>0</v>
      </c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187"/>
      <c r="BQ50" s="187"/>
      <c r="BR50" s="187"/>
      <c r="BS50" s="187"/>
      <c r="BT50" s="187"/>
      <c r="BU50" s="187"/>
      <c r="BV50" s="187"/>
      <c r="BW50" s="187"/>
      <c r="BX50" s="187"/>
      <c r="BY50" s="187"/>
      <c r="BZ50" s="187"/>
      <c r="CA50" s="187"/>
      <c r="CB50" s="187"/>
      <c r="CC50" s="187"/>
      <c r="CD50" s="187"/>
      <c r="CE50" s="187"/>
      <c r="CF50" s="187"/>
      <c r="CG50" s="187"/>
      <c r="CH50" s="187"/>
      <c r="CI50" s="187"/>
      <c r="CJ50" s="187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7"/>
      <c r="CY50" s="187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7"/>
      <c r="DN50" s="187"/>
      <c r="DO50" s="187"/>
      <c r="DP50" s="187"/>
      <c r="DQ50" s="187"/>
      <c r="DR50" s="187"/>
      <c r="DS50" s="187"/>
      <c r="DT50" s="187"/>
      <c r="DU50" s="187"/>
      <c r="DV50" s="187"/>
    </row>
    <row r="51" spans="1:126" ht="4.95" customHeight="1" x14ac:dyDescent="0.4">
      <c r="F51" s="186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187"/>
      <c r="BQ51" s="187"/>
      <c r="BR51" s="187"/>
      <c r="BS51" s="187"/>
      <c r="BT51" s="187"/>
      <c r="BU51" s="187"/>
      <c r="BV51" s="187"/>
      <c r="BW51" s="187"/>
      <c r="BX51" s="187"/>
      <c r="BY51" s="187"/>
      <c r="BZ51" s="187"/>
      <c r="CA51" s="187"/>
      <c r="CB51" s="187"/>
      <c r="CC51" s="187"/>
      <c r="CD51" s="187"/>
      <c r="CE51" s="187"/>
      <c r="CF51" s="187"/>
      <c r="CG51" s="187"/>
      <c r="CH51" s="187"/>
      <c r="CI51" s="187"/>
      <c r="CJ51" s="187"/>
      <c r="CK51" s="187"/>
      <c r="CL51" s="187"/>
      <c r="CM51" s="187"/>
      <c r="CN51" s="187"/>
      <c r="CO51" s="187"/>
      <c r="CP51" s="187"/>
      <c r="CQ51" s="187"/>
      <c r="CR51" s="187"/>
      <c r="CS51" s="187"/>
      <c r="CT51" s="187"/>
      <c r="CU51" s="187"/>
      <c r="CV51" s="187"/>
      <c r="CW51" s="187"/>
      <c r="CX51" s="187"/>
      <c r="CY51" s="187"/>
      <c r="CZ51" s="187"/>
      <c r="DA51" s="187"/>
      <c r="DB51" s="187"/>
      <c r="DC51" s="187"/>
      <c r="DD51" s="187"/>
      <c r="DE51" s="187"/>
      <c r="DF51" s="187"/>
      <c r="DG51" s="187"/>
      <c r="DH51" s="187"/>
      <c r="DI51" s="187"/>
      <c r="DJ51" s="187"/>
      <c r="DK51" s="187"/>
      <c r="DL51" s="187"/>
      <c r="DM51" s="187"/>
      <c r="DN51" s="187"/>
      <c r="DO51" s="187"/>
      <c r="DP51" s="187"/>
      <c r="DQ51" s="187"/>
      <c r="DR51" s="187"/>
      <c r="DS51" s="187"/>
      <c r="DT51" s="187"/>
      <c r="DU51" s="187"/>
      <c r="DV51" s="187"/>
    </row>
    <row r="52" spans="1:126" s="45" customFormat="1" x14ac:dyDescent="0.4">
      <c r="A52" s="728"/>
      <c r="B52" s="45" t="s">
        <v>104</v>
      </c>
      <c r="F52" s="46">
        <f t="shared" ref="F52:AK52" si="32">F53-F62</f>
        <v>65000000</v>
      </c>
      <c r="G52" s="47">
        <f t="shared" ca="1" si="32"/>
        <v>419.27661647013804</v>
      </c>
      <c r="H52" s="47">
        <f t="shared" ca="1" si="32"/>
        <v>722.10462790990778</v>
      </c>
      <c r="I52" s="47">
        <f t="shared" ca="1" si="32"/>
        <v>-1008155.2625878408</v>
      </c>
      <c r="J52" s="47">
        <f t="shared" ca="1" si="32"/>
        <v>430.41890775307701</v>
      </c>
      <c r="K52" s="47">
        <f t="shared" ca="1" si="32"/>
        <v>666.34056156797772</v>
      </c>
      <c r="L52" s="47">
        <f t="shared" ca="1" si="32"/>
        <v>-701352.91032110807</v>
      </c>
      <c r="M52" s="47">
        <f t="shared" ca="1" si="32"/>
        <v>564.92632732120671</v>
      </c>
      <c r="N52" s="47">
        <f t="shared" ca="1" si="32"/>
        <v>1004.1600411360647</v>
      </c>
      <c r="O52" s="47">
        <f t="shared" ca="1" si="32"/>
        <v>-911191.97274866677</v>
      </c>
      <c r="P52" s="47">
        <f t="shared" ca="1" si="32"/>
        <v>619.29794807444239</v>
      </c>
      <c r="Q52" s="47">
        <f t="shared" ca="1" si="32"/>
        <v>1112.7104805989354</v>
      </c>
      <c r="R52" s="47">
        <f t="shared" ca="1" si="32"/>
        <v>-756369.26980888285</v>
      </c>
      <c r="S52" s="47">
        <f t="shared" ca="1" si="32"/>
        <v>447.29058855644558</v>
      </c>
      <c r="T52" s="47">
        <f t="shared" ca="1" si="32"/>
        <v>879.36258078595358</v>
      </c>
      <c r="U52" s="47">
        <f t="shared" ca="1" si="32"/>
        <v>-1086628.6362404593</v>
      </c>
      <c r="V52" s="47">
        <f t="shared" ca="1" si="32"/>
        <v>471.35606596104111</v>
      </c>
      <c r="W52" s="47">
        <f t="shared" ca="1" si="32"/>
        <v>708.1478843369481</v>
      </c>
      <c r="X52" s="47">
        <f t="shared" ca="1" si="32"/>
        <v>-687658.77773061336</v>
      </c>
      <c r="Y52" s="47">
        <f t="shared" ca="1" si="32"/>
        <v>566.15217517302449</v>
      </c>
      <c r="Z52" s="47">
        <f t="shared" ca="1" si="32"/>
        <v>1008.9498738149002</v>
      </c>
      <c r="AA52" s="47">
        <f t="shared" ca="1" si="32"/>
        <v>-912749.8172068682</v>
      </c>
      <c r="AB52" s="47">
        <f t="shared" ca="1" si="32"/>
        <v>621.28700753461044</v>
      </c>
      <c r="AC52" s="47">
        <f t="shared" ca="1" si="32"/>
        <v>1118.4905565994177</v>
      </c>
      <c r="AD52" s="47">
        <f t="shared" ca="1" si="32"/>
        <v>-705813.02722201415</v>
      </c>
      <c r="AE52" s="47">
        <f t="shared" ca="1" si="32"/>
        <v>447.7152653368139</v>
      </c>
      <c r="AF52" s="47">
        <f t="shared" ca="1" si="32"/>
        <v>960.04341505286095</v>
      </c>
      <c r="AG52" s="47">
        <f t="shared" ca="1" si="32"/>
        <v>-1230827.7741441526</v>
      </c>
      <c r="AH52" s="47">
        <f t="shared" ca="1" si="32"/>
        <v>482.10133255216346</v>
      </c>
      <c r="AI52" s="47">
        <f t="shared" ca="1" si="32"/>
        <v>762.90417923070777</v>
      </c>
      <c r="AJ52" s="47">
        <f t="shared" ca="1" si="32"/>
        <v>-790736.51423305576</v>
      </c>
      <c r="AK52" s="47">
        <f t="shared" ca="1" si="32"/>
        <v>566.40728221557242</v>
      </c>
      <c r="AL52" s="47">
        <f t="shared" ref="AL52:BQ52" ca="1" si="33">AL53-AL62</f>
        <v>1057.6868898584107</v>
      </c>
      <c r="AM52" s="47">
        <f t="shared" ca="1" si="33"/>
        <v>-1036602.2200539104</v>
      </c>
      <c r="AN52" s="47">
        <f t="shared" ca="1" si="33"/>
        <v>621.91884728460639</v>
      </c>
      <c r="AO52" s="47">
        <f t="shared" ca="1" si="33"/>
        <v>1169.2503754282027</v>
      </c>
      <c r="AP52" s="47">
        <f t="shared" ca="1" si="33"/>
        <v>-801017.73629454919</v>
      </c>
      <c r="AQ52" s="47">
        <f t="shared" ca="1" si="33"/>
        <v>447.20477229377053</v>
      </c>
      <c r="AR52" s="47">
        <f t="shared" ca="1" si="33"/>
        <v>997.10331131133955</v>
      </c>
      <c r="AS52" s="47">
        <f t="shared" ca="1" si="33"/>
        <v>-1269020.8764944253</v>
      </c>
      <c r="AT52" s="47">
        <f t="shared" ca="1" si="33"/>
        <v>491.63143199834667</v>
      </c>
      <c r="AU52" s="47">
        <f t="shared" ca="1" si="33"/>
        <v>776.12835272989537</v>
      </c>
      <c r="AV52" s="47">
        <f t="shared" ca="1" si="33"/>
        <v>-811718.74691071128</v>
      </c>
      <c r="AW52" s="47">
        <f t="shared" ca="1" si="33"/>
        <v>566.63404403116999</v>
      </c>
      <c r="AX52" s="47">
        <f t="shared" ca="1" si="33"/>
        <v>1066.2249047962835</v>
      </c>
      <c r="AY52" s="47">
        <f t="shared" ca="1" si="33"/>
        <v>-1054119.1127275366</v>
      </c>
      <c r="AZ52" s="47">
        <f t="shared" ca="1" si="33"/>
        <v>622.48048261793531</v>
      </c>
      <c r="BA52" s="47">
        <f t="shared" ca="1" si="33"/>
        <v>1178.4269780496249</v>
      </c>
      <c r="BB52" s="47">
        <f t="shared" ca="1" si="33"/>
        <v>-813820.57125317643</v>
      </c>
      <c r="BC52" s="47">
        <f t="shared" ca="1" si="33"/>
        <v>446.75100069995381</v>
      </c>
      <c r="BD52" s="47">
        <f t="shared" ca="1" si="33"/>
        <v>1005.2552411701546</v>
      </c>
      <c r="BE52" s="47">
        <f t="shared" ca="1" si="33"/>
        <v>-1290797.4594327954</v>
      </c>
      <c r="BF52" s="47">
        <f t="shared" ca="1" si="33"/>
        <v>491.51228595964193</v>
      </c>
      <c r="BG52" s="47">
        <f t="shared" ca="1" si="33"/>
        <v>777.48938090975071</v>
      </c>
      <c r="BH52" s="47">
        <f t="shared" ca="1" si="33"/>
        <v>-823498.13966219104</v>
      </c>
      <c r="BI52" s="47">
        <f t="shared" ca="1" si="33"/>
        <v>565.90105130535028</v>
      </c>
      <c r="BJ52" s="47">
        <f t="shared" ca="1" si="33"/>
        <v>1072.4202391129413</v>
      </c>
      <c r="BK52" s="47">
        <f t="shared" ca="1" si="33"/>
        <v>-1071910.8472360072</v>
      </c>
      <c r="BL52" s="47">
        <f t="shared" ca="1" si="33"/>
        <v>621.68759397105441</v>
      </c>
      <c r="BM52" s="47">
        <f t="shared" ca="1" si="33"/>
        <v>1184.74224911902</v>
      </c>
      <c r="BN52" s="47">
        <f t="shared" ca="1" si="33"/>
        <v>-70743036.929538444</v>
      </c>
      <c r="BO52" s="47">
        <f t="shared" ca="1" si="33"/>
        <v>0</v>
      </c>
      <c r="BP52" s="47">
        <f t="shared" ca="1" si="33"/>
        <v>0</v>
      </c>
      <c r="BQ52" s="47">
        <f t="shared" ca="1" si="33"/>
        <v>0</v>
      </c>
      <c r="BR52" s="47">
        <f t="shared" ref="BR52:CW52" ca="1" si="34">BR53-BR62</f>
        <v>0</v>
      </c>
      <c r="BS52" s="47">
        <f t="shared" ca="1" si="34"/>
        <v>0</v>
      </c>
      <c r="BT52" s="47">
        <f t="shared" ca="1" si="34"/>
        <v>0</v>
      </c>
      <c r="BU52" s="47">
        <f t="shared" ca="1" si="34"/>
        <v>0</v>
      </c>
      <c r="BV52" s="47">
        <f t="shared" ca="1" si="34"/>
        <v>0</v>
      </c>
      <c r="BW52" s="47">
        <f t="shared" ca="1" si="34"/>
        <v>0</v>
      </c>
      <c r="BX52" s="47">
        <f t="shared" ca="1" si="34"/>
        <v>0</v>
      </c>
      <c r="BY52" s="47">
        <f t="shared" ca="1" si="34"/>
        <v>0</v>
      </c>
      <c r="BZ52" s="47">
        <f t="shared" ca="1" si="34"/>
        <v>0</v>
      </c>
      <c r="CA52" s="47">
        <f t="shared" ca="1" si="34"/>
        <v>0</v>
      </c>
      <c r="CB52" s="47">
        <f t="shared" ca="1" si="34"/>
        <v>0</v>
      </c>
      <c r="CC52" s="47">
        <f t="shared" ca="1" si="34"/>
        <v>0</v>
      </c>
      <c r="CD52" s="47">
        <f t="shared" ca="1" si="34"/>
        <v>0</v>
      </c>
      <c r="CE52" s="47">
        <f t="shared" ca="1" si="34"/>
        <v>0</v>
      </c>
      <c r="CF52" s="47">
        <f t="shared" ca="1" si="34"/>
        <v>0</v>
      </c>
      <c r="CG52" s="47">
        <f t="shared" ca="1" si="34"/>
        <v>0</v>
      </c>
      <c r="CH52" s="47">
        <f t="shared" ca="1" si="34"/>
        <v>0</v>
      </c>
      <c r="CI52" s="47">
        <f t="shared" ca="1" si="34"/>
        <v>0</v>
      </c>
      <c r="CJ52" s="47">
        <f t="shared" ca="1" si="34"/>
        <v>0</v>
      </c>
      <c r="CK52" s="47">
        <f t="shared" ca="1" si="34"/>
        <v>0</v>
      </c>
      <c r="CL52" s="47">
        <f t="shared" ca="1" si="34"/>
        <v>0</v>
      </c>
      <c r="CM52" s="47">
        <f t="shared" ca="1" si="34"/>
        <v>0</v>
      </c>
      <c r="CN52" s="47">
        <f t="shared" ca="1" si="34"/>
        <v>0</v>
      </c>
      <c r="CO52" s="47">
        <f t="shared" ca="1" si="34"/>
        <v>0</v>
      </c>
      <c r="CP52" s="47">
        <f t="shared" ca="1" si="34"/>
        <v>0</v>
      </c>
      <c r="CQ52" s="47">
        <f t="shared" ca="1" si="34"/>
        <v>0</v>
      </c>
      <c r="CR52" s="47">
        <f t="shared" ca="1" si="34"/>
        <v>0</v>
      </c>
      <c r="CS52" s="47">
        <f t="shared" ca="1" si="34"/>
        <v>0</v>
      </c>
      <c r="CT52" s="47">
        <f t="shared" ca="1" si="34"/>
        <v>0</v>
      </c>
      <c r="CU52" s="47">
        <f t="shared" ca="1" si="34"/>
        <v>0</v>
      </c>
      <c r="CV52" s="47">
        <f t="shared" ca="1" si="34"/>
        <v>0</v>
      </c>
      <c r="CW52" s="47">
        <f t="shared" ca="1" si="34"/>
        <v>0</v>
      </c>
      <c r="CX52" s="47">
        <f t="shared" ref="CX52:DV52" ca="1" si="35">CX53-CX62</f>
        <v>0</v>
      </c>
      <c r="CY52" s="47">
        <f t="shared" ca="1" si="35"/>
        <v>0</v>
      </c>
      <c r="CZ52" s="47">
        <f t="shared" ca="1" si="35"/>
        <v>0</v>
      </c>
      <c r="DA52" s="47">
        <f t="shared" ca="1" si="35"/>
        <v>0</v>
      </c>
      <c r="DB52" s="47">
        <f t="shared" ca="1" si="35"/>
        <v>0</v>
      </c>
      <c r="DC52" s="47">
        <f t="shared" ca="1" si="35"/>
        <v>0</v>
      </c>
      <c r="DD52" s="47">
        <f t="shared" ca="1" si="35"/>
        <v>0</v>
      </c>
      <c r="DE52" s="47">
        <f t="shared" ca="1" si="35"/>
        <v>0</v>
      </c>
      <c r="DF52" s="47">
        <f t="shared" ca="1" si="35"/>
        <v>0</v>
      </c>
      <c r="DG52" s="47">
        <f t="shared" ca="1" si="35"/>
        <v>0</v>
      </c>
      <c r="DH52" s="47">
        <f t="shared" ca="1" si="35"/>
        <v>0</v>
      </c>
      <c r="DI52" s="47">
        <f t="shared" ca="1" si="35"/>
        <v>0</v>
      </c>
      <c r="DJ52" s="47">
        <f t="shared" ca="1" si="35"/>
        <v>0</v>
      </c>
      <c r="DK52" s="47">
        <f t="shared" ca="1" si="35"/>
        <v>0</v>
      </c>
      <c r="DL52" s="47">
        <f t="shared" ca="1" si="35"/>
        <v>0</v>
      </c>
      <c r="DM52" s="47">
        <f t="shared" ca="1" si="35"/>
        <v>0</v>
      </c>
      <c r="DN52" s="47">
        <f t="shared" ca="1" si="35"/>
        <v>0</v>
      </c>
      <c r="DO52" s="47">
        <f t="shared" ca="1" si="35"/>
        <v>0</v>
      </c>
      <c r="DP52" s="47">
        <f t="shared" ca="1" si="35"/>
        <v>0</v>
      </c>
      <c r="DQ52" s="47">
        <f t="shared" ca="1" si="35"/>
        <v>0</v>
      </c>
      <c r="DR52" s="47">
        <f t="shared" ca="1" si="35"/>
        <v>0</v>
      </c>
      <c r="DS52" s="47">
        <f t="shared" ca="1" si="35"/>
        <v>0</v>
      </c>
      <c r="DT52" s="47">
        <f t="shared" ca="1" si="35"/>
        <v>0</v>
      </c>
      <c r="DU52" s="47">
        <f t="shared" ca="1" si="35"/>
        <v>0</v>
      </c>
      <c r="DV52" s="47">
        <f t="shared" ca="1" si="35"/>
        <v>0</v>
      </c>
    </row>
    <row r="53" spans="1:126" s="150" customFormat="1" outlineLevel="1" x14ac:dyDescent="0.4">
      <c r="A53" s="755"/>
      <c r="B53" s="150" t="s">
        <v>103</v>
      </c>
      <c r="F53" s="664">
        <f t="shared" ref="F53:AK53" si="36">SUM(F54:F61)</f>
        <v>65000000</v>
      </c>
      <c r="G53" s="665">
        <f t="shared" si="36"/>
        <v>419.27661647013804</v>
      </c>
      <c r="H53" s="665">
        <f t="shared" ca="1" si="36"/>
        <v>722.10462790990778</v>
      </c>
      <c r="I53" s="665">
        <f t="shared" ca="1" si="36"/>
        <v>1142.8237938406435</v>
      </c>
      <c r="J53" s="665">
        <f t="shared" ca="1" si="36"/>
        <v>430.41890775307701</v>
      </c>
      <c r="K53" s="665">
        <f t="shared" ca="1" si="36"/>
        <v>666.34056156797772</v>
      </c>
      <c r="L53" s="665">
        <f t="shared" ca="1" si="36"/>
        <v>1065.6703108355607</v>
      </c>
      <c r="M53" s="665">
        <f t="shared" ca="1" si="36"/>
        <v>564.92632732120671</v>
      </c>
      <c r="N53" s="665">
        <f t="shared" ca="1" si="36"/>
        <v>1004.1600411360647</v>
      </c>
      <c r="O53" s="665">
        <f t="shared" ca="1" si="36"/>
        <v>1275.4003230014418</v>
      </c>
      <c r="P53" s="665">
        <f t="shared" ca="1" si="36"/>
        <v>619.29794807444239</v>
      </c>
      <c r="Q53" s="665">
        <f t="shared" ca="1" si="36"/>
        <v>1112.7104805989354</v>
      </c>
      <c r="R53" s="665">
        <f t="shared" ca="1" si="36"/>
        <v>1368.3662245524092</v>
      </c>
      <c r="S53" s="665">
        <f t="shared" ca="1" si="36"/>
        <v>447.29058855644558</v>
      </c>
      <c r="T53" s="665">
        <f t="shared" ca="1" si="36"/>
        <v>879.36258078595358</v>
      </c>
      <c r="U53" s="665">
        <f t="shared" ca="1" si="36"/>
        <v>1266.7672110878339</v>
      </c>
      <c r="V53" s="665">
        <f t="shared" ca="1" si="36"/>
        <v>471.35606596104111</v>
      </c>
      <c r="W53" s="665">
        <f t="shared" ca="1" si="36"/>
        <v>708.1478843369481</v>
      </c>
      <c r="X53" s="665">
        <f t="shared" ca="1" si="36"/>
        <v>1070.0910587532042</v>
      </c>
      <c r="Y53" s="665">
        <f t="shared" ca="1" si="36"/>
        <v>566.15217517302449</v>
      </c>
      <c r="Z53" s="665">
        <f t="shared" ca="1" si="36"/>
        <v>1008.9498738149002</v>
      </c>
      <c r="AA53" s="665">
        <f t="shared" ca="1" si="36"/>
        <v>1278.7120575692186</v>
      </c>
      <c r="AB53" s="665">
        <f t="shared" ca="1" si="36"/>
        <v>621.28700753461044</v>
      </c>
      <c r="AC53" s="665">
        <f t="shared" ca="1" si="36"/>
        <v>1118.4905565994177</v>
      </c>
      <c r="AD53" s="665">
        <f t="shared" ca="1" si="36"/>
        <v>1375.5270661684256</v>
      </c>
      <c r="AE53" s="665">
        <f t="shared" ca="1" si="36"/>
        <v>447.7152653368139</v>
      </c>
      <c r="AF53" s="665">
        <f t="shared" ca="1" si="36"/>
        <v>960.04341505286095</v>
      </c>
      <c r="AG53" s="665">
        <f t="shared" ca="1" si="36"/>
        <v>1394.5658977464639</v>
      </c>
      <c r="AH53" s="665">
        <f t="shared" ca="1" si="36"/>
        <v>482.10133255216346</v>
      </c>
      <c r="AI53" s="665">
        <f t="shared" ca="1" si="36"/>
        <v>762.90417923070777</v>
      </c>
      <c r="AJ53" s="665">
        <f t="shared" ca="1" si="36"/>
        <v>1164.8635163432564</v>
      </c>
      <c r="AK53" s="665">
        <f t="shared" ca="1" si="36"/>
        <v>566.40728221557242</v>
      </c>
      <c r="AL53" s="665">
        <f t="shared" ref="AL53:BQ53" ca="1" si="37">SUM(AL54:AL61)</f>
        <v>1057.6868898584107</v>
      </c>
      <c r="AM53" s="665">
        <f t="shared" ca="1" si="37"/>
        <v>1374.4205840109998</v>
      </c>
      <c r="AN53" s="665">
        <f t="shared" ca="1" si="37"/>
        <v>621.91884728460639</v>
      </c>
      <c r="AO53" s="665">
        <f t="shared" ca="1" si="37"/>
        <v>1169.2503754282027</v>
      </c>
      <c r="AP53" s="665">
        <f t="shared" ca="1" si="37"/>
        <v>1474.8743509039634</v>
      </c>
      <c r="AQ53" s="665">
        <f t="shared" ca="1" si="37"/>
        <v>447.20477229377053</v>
      </c>
      <c r="AR53" s="665">
        <f t="shared" ca="1" si="37"/>
        <v>997.10331131133955</v>
      </c>
      <c r="AS53" s="665">
        <f t="shared" ca="1" si="37"/>
        <v>1438.7906593566288</v>
      </c>
      <c r="AT53" s="665">
        <f t="shared" ca="1" si="37"/>
        <v>491.63143199834667</v>
      </c>
      <c r="AU53" s="665">
        <f t="shared" ca="1" si="37"/>
        <v>776.12835272989537</v>
      </c>
      <c r="AV53" s="665">
        <f t="shared" ca="1" si="37"/>
        <v>1184.585687386676</v>
      </c>
      <c r="AW53" s="665">
        <f t="shared" ca="1" si="37"/>
        <v>566.63404403116999</v>
      </c>
      <c r="AX53" s="665">
        <f t="shared" ca="1" si="37"/>
        <v>1066.2249047962835</v>
      </c>
      <c r="AY53" s="665">
        <f t="shared" ca="1" si="37"/>
        <v>1386.9361107224011</v>
      </c>
      <c r="AZ53" s="665">
        <f t="shared" ca="1" si="37"/>
        <v>622.48048261793531</v>
      </c>
      <c r="BA53" s="665">
        <f t="shared" ca="1" si="37"/>
        <v>1178.4269780496249</v>
      </c>
      <c r="BB53" s="665">
        <f t="shared" ca="1" si="37"/>
        <v>1491.2544483291897</v>
      </c>
      <c r="BC53" s="665">
        <f t="shared" ca="1" si="37"/>
        <v>446.75100069995381</v>
      </c>
      <c r="BD53" s="665">
        <f t="shared" ca="1" si="37"/>
        <v>1005.2552411701546</v>
      </c>
      <c r="BE53" s="665">
        <f t="shared" ca="1" si="37"/>
        <v>1455.0321206968433</v>
      </c>
      <c r="BF53" s="665">
        <f t="shared" ca="1" si="37"/>
        <v>491.51228595964193</v>
      </c>
      <c r="BG53" s="665">
        <f t="shared" ca="1" si="37"/>
        <v>777.48938090975071</v>
      </c>
      <c r="BH53" s="665">
        <f t="shared" ca="1" si="37"/>
        <v>1234.841727137208</v>
      </c>
      <c r="BI53" s="665">
        <f t="shared" ca="1" si="37"/>
        <v>565.90105130535028</v>
      </c>
      <c r="BJ53" s="665">
        <f t="shared" ca="1" si="37"/>
        <v>1072.4202391129413</v>
      </c>
      <c r="BK53" s="665">
        <f t="shared" ca="1" si="37"/>
        <v>1396.1666007993795</v>
      </c>
      <c r="BL53" s="665">
        <f t="shared" ca="1" si="37"/>
        <v>621.68759397105441</v>
      </c>
      <c r="BM53" s="665">
        <f t="shared" ca="1" si="37"/>
        <v>1184.74224911902</v>
      </c>
      <c r="BN53" s="665">
        <f t="shared" ca="1" si="37"/>
        <v>1578.6414013592223</v>
      </c>
      <c r="BO53" s="665">
        <f t="shared" ca="1" si="37"/>
        <v>0</v>
      </c>
      <c r="BP53" s="665">
        <f t="shared" ca="1" si="37"/>
        <v>0</v>
      </c>
      <c r="BQ53" s="665">
        <f t="shared" ca="1" si="37"/>
        <v>0</v>
      </c>
      <c r="BR53" s="665">
        <f t="shared" ref="BR53:CW53" ca="1" si="38">SUM(BR54:BR61)</f>
        <v>0</v>
      </c>
      <c r="BS53" s="665">
        <f t="shared" ca="1" si="38"/>
        <v>0</v>
      </c>
      <c r="BT53" s="665">
        <f t="shared" ca="1" si="38"/>
        <v>0</v>
      </c>
      <c r="BU53" s="665">
        <f t="shared" ca="1" si="38"/>
        <v>0</v>
      </c>
      <c r="BV53" s="665">
        <f t="shared" ca="1" si="38"/>
        <v>0</v>
      </c>
      <c r="BW53" s="665">
        <f t="shared" ca="1" si="38"/>
        <v>0</v>
      </c>
      <c r="BX53" s="665">
        <f t="shared" ca="1" si="38"/>
        <v>0</v>
      </c>
      <c r="BY53" s="665">
        <f t="shared" ca="1" si="38"/>
        <v>0</v>
      </c>
      <c r="BZ53" s="665">
        <f t="shared" ca="1" si="38"/>
        <v>0</v>
      </c>
      <c r="CA53" s="665">
        <f t="shared" ca="1" si="38"/>
        <v>0</v>
      </c>
      <c r="CB53" s="665">
        <f t="shared" ca="1" si="38"/>
        <v>0</v>
      </c>
      <c r="CC53" s="665">
        <f t="shared" ca="1" si="38"/>
        <v>0</v>
      </c>
      <c r="CD53" s="665">
        <f t="shared" ca="1" si="38"/>
        <v>0</v>
      </c>
      <c r="CE53" s="665">
        <f t="shared" ca="1" si="38"/>
        <v>0</v>
      </c>
      <c r="CF53" s="665">
        <f t="shared" ca="1" si="38"/>
        <v>0</v>
      </c>
      <c r="CG53" s="665">
        <f t="shared" ca="1" si="38"/>
        <v>0</v>
      </c>
      <c r="CH53" s="665">
        <f t="shared" ca="1" si="38"/>
        <v>0</v>
      </c>
      <c r="CI53" s="665">
        <f t="shared" ca="1" si="38"/>
        <v>0</v>
      </c>
      <c r="CJ53" s="665">
        <f t="shared" ca="1" si="38"/>
        <v>0</v>
      </c>
      <c r="CK53" s="665">
        <f t="shared" ca="1" si="38"/>
        <v>0</v>
      </c>
      <c r="CL53" s="665">
        <f t="shared" ca="1" si="38"/>
        <v>0</v>
      </c>
      <c r="CM53" s="665">
        <f t="shared" ca="1" si="38"/>
        <v>0</v>
      </c>
      <c r="CN53" s="665">
        <f t="shared" ca="1" si="38"/>
        <v>0</v>
      </c>
      <c r="CO53" s="665">
        <f t="shared" ca="1" si="38"/>
        <v>0</v>
      </c>
      <c r="CP53" s="665">
        <f t="shared" ca="1" si="38"/>
        <v>0</v>
      </c>
      <c r="CQ53" s="665">
        <f t="shared" ca="1" si="38"/>
        <v>0</v>
      </c>
      <c r="CR53" s="665">
        <f t="shared" ca="1" si="38"/>
        <v>0</v>
      </c>
      <c r="CS53" s="665">
        <f t="shared" ca="1" si="38"/>
        <v>0</v>
      </c>
      <c r="CT53" s="665">
        <f t="shared" ca="1" si="38"/>
        <v>0</v>
      </c>
      <c r="CU53" s="665">
        <f t="shared" ca="1" si="38"/>
        <v>0</v>
      </c>
      <c r="CV53" s="665">
        <f t="shared" ca="1" si="38"/>
        <v>0</v>
      </c>
      <c r="CW53" s="665">
        <f t="shared" ca="1" si="38"/>
        <v>0</v>
      </c>
      <c r="CX53" s="665">
        <f t="shared" ref="CX53:DV53" ca="1" si="39">SUM(CX54:CX61)</f>
        <v>0</v>
      </c>
      <c r="CY53" s="665">
        <f t="shared" ca="1" si="39"/>
        <v>0</v>
      </c>
      <c r="CZ53" s="665">
        <f t="shared" ca="1" si="39"/>
        <v>0</v>
      </c>
      <c r="DA53" s="665">
        <f t="shared" ca="1" si="39"/>
        <v>0</v>
      </c>
      <c r="DB53" s="665">
        <f t="shared" ca="1" si="39"/>
        <v>0</v>
      </c>
      <c r="DC53" s="665">
        <f t="shared" ca="1" si="39"/>
        <v>0</v>
      </c>
      <c r="DD53" s="665">
        <f t="shared" ca="1" si="39"/>
        <v>0</v>
      </c>
      <c r="DE53" s="665">
        <f t="shared" ca="1" si="39"/>
        <v>0</v>
      </c>
      <c r="DF53" s="665">
        <f t="shared" ca="1" si="39"/>
        <v>0</v>
      </c>
      <c r="DG53" s="665">
        <f t="shared" ca="1" si="39"/>
        <v>0</v>
      </c>
      <c r="DH53" s="665">
        <f t="shared" ca="1" si="39"/>
        <v>0</v>
      </c>
      <c r="DI53" s="665">
        <f t="shared" ca="1" si="39"/>
        <v>0</v>
      </c>
      <c r="DJ53" s="665">
        <f t="shared" ca="1" si="39"/>
        <v>0</v>
      </c>
      <c r="DK53" s="665">
        <f t="shared" ca="1" si="39"/>
        <v>0</v>
      </c>
      <c r="DL53" s="665">
        <f t="shared" ca="1" si="39"/>
        <v>0</v>
      </c>
      <c r="DM53" s="665">
        <f t="shared" ca="1" si="39"/>
        <v>0</v>
      </c>
      <c r="DN53" s="665">
        <f t="shared" ca="1" si="39"/>
        <v>0</v>
      </c>
      <c r="DO53" s="665">
        <f t="shared" ca="1" si="39"/>
        <v>0</v>
      </c>
      <c r="DP53" s="665">
        <f t="shared" ca="1" si="39"/>
        <v>0</v>
      </c>
      <c r="DQ53" s="665">
        <f t="shared" ca="1" si="39"/>
        <v>0</v>
      </c>
      <c r="DR53" s="665">
        <f t="shared" ca="1" si="39"/>
        <v>0</v>
      </c>
      <c r="DS53" s="665">
        <f t="shared" ca="1" si="39"/>
        <v>0</v>
      </c>
      <c r="DT53" s="665">
        <f t="shared" ca="1" si="39"/>
        <v>0</v>
      </c>
      <c r="DU53" s="665">
        <f t="shared" ca="1" si="39"/>
        <v>0</v>
      </c>
      <c r="DV53" s="665">
        <f t="shared" ca="1" si="39"/>
        <v>0</v>
      </c>
    </row>
    <row r="54" spans="1:126" outlineLevel="1" x14ac:dyDescent="0.4">
      <c r="C54" s="21" t="s">
        <v>831</v>
      </c>
      <c r="F54" s="599">
        <f>IF(F$3='Control Panel_운영'!$K$98,'Control Panel_운영'!$O$151,0)</f>
        <v>48000000</v>
      </c>
      <c r="G54" s="187">
        <f>IF(G$3='Control Panel_운영'!$K$98,'Control Panel_운영'!$O$151,0)</f>
        <v>0</v>
      </c>
      <c r="H54" s="187">
        <f>IF(H$3='Control Panel_운영'!$K$98,'Control Panel_운영'!$O$151,0)</f>
        <v>0</v>
      </c>
      <c r="I54" s="187">
        <f>IF(I$3='Control Panel_운영'!$K$98,'Control Panel_운영'!$O$151,0)</f>
        <v>0</v>
      </c>
      <c r="J54" s="187">
        <f>IF(J$3='Control Panel_운영'!$K$98,'Control Panel_운영'!$O$151,0)</f>
        <v>0</v>
      </c>
      <c r="K54" s="187">
        <f>IF(K$3='Control Panel_운영'!$K$98,'Control Panel_운영'!$O$151,0)</f>
        <v>0</v>
      </c>
      <c r="L54" s="187">
        <f>IF(L$3='Control Panel_운영'!$K$98,'Control Panel_운영'!$O$151,0)</f>
        <v>0</v>
      </c>
      <c r="M54" s="187">
        <f>IF(M$3='Control Panel_운영'!$K$98,'Control Panel_운영'!$O$151,0)</f>
        <v>0</v>
      </c>
      <c r="N54" s="187">
        <f>IF(N$3='Control Panel_운영'!$K$98,'Control Panel_운영'!$O$151,0)</f>
        <v>0</v>
      </c>
      <c r="O54" s="187">
        <f>IF(O$3='Control Panel_운영'!$K$98,'Control Panel_운영'!$O$151,0)</f>
        <v>0</v>
      </c>
      <c r="P54" s="187">
        <f>IF(P$3='Control Panel_운영'!$K$98,'Control Panel_운영'!$O$151,0)</f>
        <v>0</v>
      </c>
      <c r="Q54" s="187">
        <f>IF(Q$3='Control Panel_운영'!$K$98,'Control Panel_운영'!$O$151,0)</f>
        <v>0</v>
      </c>
      <c r="R54" s="187">
        <f>IF(R$3='Control Panel_운영'!$K$98,'Control Panel_운영'!$O$151,0)</f>
        <v>0</v>
      </c>
      <c r="S54" s="187">
        <f>IF(S$3='Control Panel_운영'!$K$98,'Control Panel_운영'!$O$151,0)</f>
        <v>0</v>
      </c>
      <c r="T54" s="187">
        <f>IF(T$3='Control Panel_운영'!$K$98,'Control Panel_운영'!$O$151,0)</f>
        <v>0</v>
      </c>
      <c r="U54" s="187">
        <f>IF(U$3='Control Panel_운영'!$K$98,'Control Panel_운영'!$O$151,0)</f>
        <v>0</v>
      </c>
      <c r="V54" s="187">
        <f>IF(V$3='Control Panel_운영'!$K$98,'Control Panel_운영'!$O$151,0)</f>
        <v>0</v>
      </c>
      <c r="W54" s="187">
        <f>IF(W$3='Control Panel_운영'!$K$98,'Control Panel_운영'!$O$151,0)</f>
        <v>0</v>
      </c>
      <c r="X54" s="187">
        <f>IF(X$3='Control Panel_운영'!$K$98,'Control Panel_운영'!$O$151,0)</f>
        <v>0</v>
      </c>
      <c r="Y54" s="187">
        <f>IF(Y$3='Control Panel_운영'!$K$98,'Control Panel_운영'!$O$151,0)</f>
        <v>0</v>
      </c>
      <c r="Z54" s="187">
        <f>IF(Z$3='Control Panel_운영'!$K$98,'Control Panel_운영'!$O$151,0)</f>
        <v>0</v>
      </c>
      <c r="AA54" s="187">
        <f>IF(AA$3='Control Panel_운영'!$K$98,'Control Panel_운영'!$O$151,0)</f>
        <v>0</v>
      </c>
      <c r="AB54" s="187">
        <f>IF(AB$3='Control Panel_운영'!$K$98,'Control Panel_운영'!$O$151,0)</f>
        <v>0</v>
      </c>
      <c r="AC54" s="187">
        <f>IF(AC$3='Control Panel_운영'!$K$98,'Control Panel_운영'!$O$151,0)</f>
        <v>0</v>
      </c>
      <c r="AD54" s="187">
        <f>IF(AD$3='Control Panel_운영'!$K$98,'Control Panel_운영'!$O$151,0)</f>
        <v>0</v>
      </c>
      <c r="AE54" s="187">
        <f>IF(AE$3='Control Panel_운영'!$K$98,'Control Panel_운영'!$O$151,0)</f>
        <v>0</v>
      </c>
      <c r="AF54" s="187">
        <f>IF(AF$3='Control Panel_운영'!$K$98,'Control Panel_운영'!$O$151,0)</f>
        <v>0</v>
      </c>
      <c r="AG54" s="187">
        <f>IF(AG$3='Control Panel_운영'!$K$98,'Control Panel_운영'!$O$151,0)</f>
        <v>0</v>
      </c>
      <c r="AH54" s="187">
        <f>IF(AH$3='Control Panel_운영'!$K$98,'Control Panel_운영'!$O$151,0)</f>
        <v>0</v>
      </c>
      <c r="AI54" s="187">
        <f>IF(AI$3='Control Panel_운영'!$K$98,'Control Panel_운영'!$O$151,0)</f>
        <v>0</v>
      </c>
      <c r="AJ54" s="187">
        <f>IF(AJ$3='Control Panel_운영'!$K$98,'Control Panel_운영'!$O$151,0)</f>
        <v>0</v>
      </c>
      <c r="AK54" s="187">
        <f>IF(AK$3='Control Panel_운영'!$K$98,'Control Panel_운영'!$O$151,0)</f>
        <v>0</v>
      </c>
      <c r="AL54" s="187">
        <f>IF(AL$3='Control Panel_운영'!$K$98,'Control Panel_운영'!$O$151,0)</f>
        <v>0</v>
      </c>
      <c r="AM54" s="187">
        <f>IF(AM$3='Control Panel_운영'!$K$98,'Control Panel_운영'!$O$151,0)</f>
        <v>0</v>
      </c>
      <c r="AN54" s="187">
        <f>IF(AN$3='Control Panel_운영'!$K$98,'Control Panel_운영'!$O$151,0)</f>
        <v>0</v>
      </c>
      <c r="AO54" s="187">
        <f>IF(AO$3='Control Panel_운영'!$K$98,'Control Panel_운영'!$O$151,0)</f>
        <v>0</v>
      </c>
      <c r="AP54" s="187">
        <f>IF(AP$3='Control Panel_운영'!$K$98,'Control Panel_운영'!$O$151,0)</f>
        <v>0</v>
      </c>
      <c r="AQ54" s="187">
        <f>IF(AQ$3='Control Panel_운영'!$K$98,'Control Panel_운영'!$O$151,0)</f>
        <v>0</v>
      </c>
      <c r="AR54" s="187">
        <f>IF(AR$3='Control Panel_운영'!$K$98,'Control Panel_운영'!$O$151,0)</f>
        <v>0</v>
      </c>
      <c r="AS54" s="187">
        <f>IF(AS$3='Control Panel_운영'!$K$98,'Control Panel_운영'!$O$151,0)</f>
        <v>0</v>
      </c>
      <c r="AT54" s="187">
        <f>IF(AT$3='Control Panel_운영'!$K$98,'Control Panel_운영'!$O$151,0)</f>
        <v>0</v>
      </c>
      <c r="AU54" s="187">
        <f>IF(AU$3='Control Panel_운영'!$K$98,'Control Panel_운영'!$O$151,0)</f>
        <v>0</v>
      </c>
      <c r="AV54" s="187">
        <f>IF(AV$3='Control Panel_운영'!$K$98,'Control Panel_운영'!$O$151,0)</f>
        <v>0</v>
      </c>
      <c r="AW54" s="187">
        <f>IF(AW$3='Control Panel_운영'!$K$98,'Control Panel_운영'!$O$151,0)</f>
        <v>0</v>
      </c>
      <c r="AX54" s="187">
        <f>IF(AX$3='Control Panel_운영'!$K$98,'Control Panel_운영'!$O$151,0)</f>
        <v>0</v>
      </c>
      <c r="AY54" s="187">
        <f>IF(AY$3='Control Panel_운영'!$K$98,'Control Panel_운영'!$O$151,0)</f>
        <v>0</v>
      </c>
      <c r="AZ54" s="187">
        <f>IF(AZ$3='Control Panel_운영'!$K$98,'Control Panel_운영'!$O$151,0)</f>
        <v>0</v>
      </c>
      <c r="BA54" s="187">
        <f>IF(BA$3='Control Panel_운영'!$K$98,'Control Panel_운영'!$O$151,0)</f>
        <v>0</v>
      </c>
      <c r="BB54" s="187">
        <f>IF(BB$3='Control Panel_운영'!$K$98,'Control Panel_운영'!$O$151,0)</f>
        <v>0</v>
      </c>
      <c r="BC54" s="187">
        <f>IF(BC$3='Control Panel_운영'!$K$98,'Control Panel_운영'!$O$151,0)</f>
        <v>0</v>
      </c>
      <c r="BD54" s="187">
        <f>IF(BD$3='Control Panel_운영'!$K$98,'Control Panel_운영'!$O$151,0)</f>
        <v>0</v>
      </c>
      <c r="BE54" s="187">
        <f>IF(BE$3='Control Panel_운영'!$K$98,'Control Panel_운영'!$O$151,0)</f>
        <v>0</v>
      </c>
      <c r="BF54" s="187">
        <f>IF(BF$3='Control Panel_운영'!$K$98,'Control Panel_운영'!$O$151,0)</f>
        <v>0</v>
      </c>
      <c r="BG54" s="187">
        <f>IF(BG$3='Control Panel_운영'!$K$98,'Control Panel_운영'!$O$151,0)</f>
        <v>0</v>
      </c>
      <c r="BH54" s="187">
        <f>IF(BH$3='Control Panel_운영'!$K$98,'Control Panel_운영'!$O$151,0)</f>
        <v>0</v>
      </c>
      <c r="BI54" s="187">
        <f>IF(BI$3='Control Panel_운영'!$K$98,'Control Panel_운영'!$O$151,0)</f>
        <v>0</v>
      </c>
      <c r="BJ54" s="187">
        <f>IF(BJ$3='Control Panel_운영'!$K$98,'Control Panel_운영'!$O$151,0)</f>
        <v>0</v>
      </c>
      <c r="BK54" s="187">
        <f>IF(BK$3='Control Panel_운영'!$K$98,'Control Panel_운영'!$O$151,0)</f>
        <v>0</v>
      </c>
      <c r="BL54" s="187">
        <f>IF(BL$3='Control Panel_운영'!$K$98,'Control Panel_운영'!$O$151,0)</f>
        <v>0</v>
      </c>
      <c r="BM54" s="187">
        <f>IF(BM$3='Control Panel_운영'!$K$98,'Control Panel_운영'!$O$151,0)</f>
        <v>0</v>
      </c>
      <c r="BN54" s="187">
        <f>IF(BN$3='Control Panel_운영'!$K$98,'Control Panel_운영'!$O$151,0)</f>
        <v>0</v>
      </c>
      <c r="BO54" s="187">
        <f>IF(BO$3='Control Panel_운영'!$K$98,'Control Panel_운영'!$O$151,0)</f>
        <v>0</v>
      </c>
      <c r="BP54" s="187">
        <f>IF(BP$3='Control Panel_운영'!$K$98,'Control Panel_운영'!$O$151,0)</f>
        <v>0</v>
      </c>
      <c r="BQ54" s="187">
        <f>IF(BQ$3='Control Panel_운영'!$K$98,'Control Panel_운영'!$O$151,0)</f>
        <v>0</v>
      </c>
      <c r="BR54" s="187">
        <f>IF(BR$3='Control Panel_운영'!$K$98,'Control Panel_운영'!$O$151,0)</f>
        <v>0</v>
      </c>
      <c r="BS54" s="187">
        <f>IF(BS$3='Control Panel_운영'!$K$98,'Control Panel_운영'!$O$151,0)</f>
        <v>0</v>
      </c>
      <c r="BT54" s="187">
        <f>IF(BT$3='Control Panel_운영'!$K$98,'Control Panel_운영'!$O$151,0)</f>
        <v>0</v>
      </c>
      <c r="BU54" s="187">
        <f>IF(BU$3='Control Panel_운영'!$K$98,'Control Panel_운영'!$O$151,0)</f>
        <v>0</v>
      </c>
      <c r="BV54" s="187">
        <f>IF(BV$3='Control Panel_운영'!$K$98,'Control Panel_운영'!$O$151,0)</f>
        <v>0</v>
      </c>
      <c r="BW54" s="187">
        <f>IF(BW$3='Control Panel_운영'!$K$98,'Control Panel_운영'!$O$151,0)</f>
        <v>0</v>
      </c>
      <c r="BX54" s="187">
        <f>IF(BX$3='Control Panel_운영'!$K$98,'Control Panel_운영'!$O$151,0)</f>
        <v>0</v>
      </c>
      <c r="BY54" s="187">
        <f>IF(BY$3='Control Panel_운영'!$K$98,'Control Panel_운영'!$O$151,0)</f>
        <v>0</v>
      </c>
      <c r="BZ54" s="187">
        <f>IF(BZ$3='Control Panel_운영'!$K$98,'Control Panel_운영'!$O$151,0)</f>
        <v>0</v>
      </c>
      <c r="CA54" s="187">
        <f>IF(CA$3='Control Panel_운영'!$K$98,'Control Panel_운영'!$O$151,0)</f>
        <v>0</v>
      </c>
      <c r="CB54" s="187">
        <f>IF(CB$3='Control Panel_운영'!$K$98,'Control Panel_운영'!$O$151,0)</f>
        <v>0</v>
      </c>
      <c r="CC54" s="187">
        <f>IF(CC$3='Control Panel_운영'!$K$98,'Control Panel_운영'!$O$151,0)</f>
        <v>0</v>
      </c>
      <c r="CD54" s="187">
        <f>IF(CD$3='Control Panel_운영'!$K$98,'Control Panel_운영'!$O$151,0)</f>
        <v>0</v>
      </c>
      <c r="CE54" s="187">
        <f>IF(CE$3='Control Panel_운영'!$K$98,'Control Panel_운영'!$O$151,0)</f>
        <v>0</v>
      </c>
      <c r="CF54" s="187">
        <f>IF(CF$3='Control Panel_운영'!$K$98,'Control Panel_운영'!$O$151,0)</f>
        <v>0</v>
      </c>
      <c r="CG54" s="187">
        <f>IF(CG$3='Control Panel_운영'!$K$98,'Control Panel_운영'!$O$151,0)</f>
        <v>0</v>
      </c>
      <c r="CH54" s="187">
        <f>IF(CH$3='Control Panel_운영'!$K$98,'Control Panel_운영'!$O$151,0)</f>
        <v>0</v>
      </c>
      <c r="CI54" s="187">
        <f>IF(CI$3='Control Panel_운영'!$K$98,'Control Panel_운영'!$O$151,0)</f>
        <v>0</v>
      </c>
      <c r="CJ54" s="187">
        <f>IF(CJ$3='Control Panel_운영'!$K$98,'Control Panel_운영'!$O$151,0)</f>
        <v>0</v>
      </c>
      <c r="CK54" s="187">
        <f>IF(CK$3='Control Panel_운영'!$K$98,'Control Panel_운영'!$O$151,0)</f>
        <v>0</v>
      </c>
      <c r="CL54" s="187">
        <f>IF(CL$3='Control Panel_운영'!$K$98,'Control Panel_운영'!$O$151,0)</f>
        <v>0</v>
      </c>
      <c r="CM54" s="187">
        <f>IF(CM$3='Control Panel_운영'!$K$98,'Control Panel_운영'!$O$151,0)</f>
        <v>0</v>
      </c>
      <c r="CN54" s="187">
        <f>IF(CN$3='Control Panel_운영'!$K$98,'Control Panel_운영'!$O$151,0)</f>
        <v>0</v>
      </c>
      <c r="CO54" s="187">
        <f>IF(CO$3='Control Panel_운영'!$K$98,'Control Panel_운영'!$O$151,0)</f>
        <v>0</v>
      </c>
      <c r="CP54" s="187">
        <f>IF(CP$3='Control Panel_운영'!$K$98,'Control Panel_운영'!$O$151,0)</f>
        <v>0</v>
      </c>
      <c r="CQ54" s="187">
        <f>IF(CQ$3='Control Panel_운영'!$K$98,'Control Panel_운영'!$O$151,0)</f>
        <v>0</v>
      </c>
      <c r="CR54" s="187">
        <f>IF(CR$3='Control Panel_운영'!$K$98,'Control Panel_운영'!$O$151,0)</f>
        <v>0</v>
      </c>
      <c r="CS54" s="187">
        <f>IF(CS$3='Control Panel_운영'!$K$98,'Control Panel_운영'!$O$151,0)</f>
        <v>0</v>
      </c>
      <c r="CT54" s="187">
        <f>IF(CT$3='Control Panel_운영'!$K$98,'Control Panel_운영'!$O$151,0)</f>
        <v>0</v>
      </c>
      <c r="CU54" s="187">
        <f>IF(CU$3='Control Panel_운영'!$K$98,'Control Panel_운영'!$O$151,0)</f>
        <v>0</v>
      </c>
      <c r="CV54" s="187">
        <f>IF(CV$3='Control Panel_운영'!$K$98,'Control Panel_운영'!$O$151,0)</f>
        <v>0</v>
      </c>
      <c r="CW54" s="187">
        <f>IF(CW$3='Control Panel_운영'!$K$98,'Control Panel_운영'!$O$151,0)</f>
        <v>0</v>
      </c>
      <c r="CX54" s="187">
        <f>IF(CX$3='Control Panel_운영'!$K$98,'Control Panel_운영'!$O$151,0)</f>
        <v>0</v>
      </c>
      <c r="CY54" s="187">
        <f>IF(CY$3='Control Panel_운영'!$K$98,'Control Panel_운영'!$O$151,0)</f>
        <v>0</v>
      </c>
      <c r="CZ54" s="187">
        <f>IF(CZ$3='Control Panel_운영'!$K$98,'Control Panel_운영'!$O$151,0)</f>
        <v>0</v>
      </c>
      <c r="DA54" s="187">
        <f>IF(DA$3='Control Panel_운영'!$K$98,'Control Panel_운영'!$O$151,0)</f>
        <v>0</v>
      </c>
      <c r="DB54" s="187">
        <f>IF(DB$3='Control Panel_운영'!$K$98,'Control Panel_운영'!$O$151,0)</f>
        <v>0</v>
      </c>
      <c r="DC54" s="187">
        <f>IF(DC$3='Control Panel_운영'!$K$98,'Control Panel_운영'!$O$151,0)</f>
        <v>0</v>
      </c>
      <c r="DD54" s="187">
        <f>IF(DD$3='Control Panel_운영'!$K$98,'Control Panel_운영'!$O$151,0)</f>
        <v>0</v>
      </c>
      <c r="DE54" s="187">
        <f>IF(DE$3='Control Panel_운영'!$K$98,'Control Panel_운영'!$O$151,0)</f>
        <v>0</v>
      </c>
      <c r="DF54" s="187">
        <f>IF(DF$3='Control Panel_운영'!$K$98,'Control Panel_운영'!$O$151,0)</f>
        <v>0</v>
      </c>
      <c r="DG54" s="187">
        <f>IF(DG$3='Control Panel_운영'!$K$98,'Control Panel_운영'!$O$151,0)</f>
        <v>0</v>
      </c>
      <c r="DH54" s="187">
        <f>IF(DH$3='Control Panel_운영'!$K$98,'Control Panel_운영'!$O$151,0)</f>
        <v>0</v>
      </c>
      <c r="DI54" s="187">
        <f>IF(DI$3='Control Panel_운영'!$K$98,'Control Panel_운영'!$O$151,0)</f>
        <v>0</v>
      </c>
      <c r="DJ54" s="187">
        <f>IF(DJ$3='Control Panel_운영'!$K$98,'Control Panel_운영'!$O$151,0)</f>
        <v>0</v>
      </c>
      <c r="DK54" s="187">
        <f>IF(DK$3='Control Panel_운영'!$K$98,'Control Panel_운영'!$O$151,0)</f>
        <v>0</v>
      </c>
      <c r="DL54" s="187">
        <f>IF(DL$3='Control Panel_운영'!$K$98,'Control Panel_운영'!$O$151,0)</f>
        <v>0</v>
      </c>
      <c r="DM54" s="187">
        <f>IF(DM$3='Control Panel_운영'!$K$98,'Control Panel_운영'!$O$151,0)</f>
        <v>0</v>
      </c>
      <c r="DN54" s="187">
        <f>IF(DN$3='Control Panel_운영'!$K$98,'Control Panel_운영'!$O$151,0)</f>
        <v>0</v>
      </c>
      <c r="DO54" s="187">
        <f>IF(DO$3='Control Panel_운영'!$K$98,'Control Panel_운영'!$O$151,0)</f>
        <v>0</v>
      </c>
      <c r="DP54" s="187">
        <f>IF(DP$3='Control Panel_운영'!$K$98,'Control Panel_운영'!$O$151,0)</f>
        <v>0</v>
      </c>
      <c r="DQ54" s="187">
        <f>IF(DQ$3='Control Panel_운영'!$K$98,'Control Panel_운영'!$O$151,0)</f>
        <v>0</v>
      </c>
      <c r="DR54" s="187">
        <f>IF(DR$3='Control Panel_운영'!$K$98,'Control Panel_운영'!$O$151,0)</f>
        <v>0</v>
      </c>
      <c r="DS54" s="187">
        <f>IF(DS$3='Control Panel_운영'!$K$98,'Control Panel_운영'!$O$151,0)</f>
        <v>0</v>
      </c>
      <c r="DT54" s="187">
        <f>IF(DT$3='Control Panel_운영'!$K$98,'Control Panel_운영'!$O$151,0)</f>
        <v>0</v>
      </c>
      <c r="DU54" s="187">
        <f>IF(DU$3='Control Panel_운영'!$K$98,'Control Panel_운영'!$O$151,0)</f>
        <v>0</v>
      </c>
      <c r="DV54" s="187">
        <f>IF(DV$3='Control Panel_운영'!$K$98,'Control Panel_운영'!$O$151,0)</f>
        <v>0</v>
      </c>
    </row>
    <row r="55" spans="1:126" outlineLevel="1" x14ac:dyDescent="0.4">
      <c r="C55" s="21" t="s">
        <v>832</v>
      </c>
      <c r="F55" s="586">
        <f>IF(F$3='Control Panel_운영'!$K$99,'Control Panel_운영'!$O$152,0)</f>
        <v>0</v>
      </c>
      <c r="G55" s="187">
        <f>IF(G$3='Control Panel_운영'!$K$99,'Control Panel_운영'!$O$152,0)</f>
        <v>0</v>
      </c>
      <c r="H55" s="187">
        <f>IF(H$3='Control Panel_운영'!$K$99,'Control Panel_운영'!$O$152,0)</f>
        <v>0</v>
      </c>
      <c r="I55" s="187">
        <f>IF(I$3='Control Panel_운영'!$K$99,'Control Panel_운영'!$O$152,0)</f>
        <v>0</v>
      </c>
      <c r="J55" s="187">
        <f>IF(J$3='Control Panel_운영'!$K$99,'Control Panel_운영'!$O$152,0)</f>
        <v>0</v>
      </c>
      <c r="K55" s="187">
        <f>IF(K$3='Control Panel_운영'!$K$99,'Control Panel_운영'!$O$152,0)</f>
        <v>0</v>
      </c>
      <c r="L55" s="187">
        <f>IF(L$3='Control Panel_운영'!$K$99,'Control Panel_운영'!$O$152,0)</f>
        <v>0</v>
      </c>
      <c r="M55" s="187">
        <f>IF(M$3='Control Panel_운영'!$K$99,'Control Panel_운영'!$O$152,0)</f>
        <v>0</v>
      </c>
      <c r="N55" s="187">
        <f>IF(N$3='Control Panel_운영'!$K$99,'Control Panel_운영'!$O$152,0)</f>
        <v>0</v>
      </c>
      <c r="O55" s="187">
        <f>IF(O$3='Control Panel_운영'!$K$99,'Control Panel_운영'!$O$152,0)</f>
        <v>0</v>
      </c>
      <c r="P55" s="187">
        <f>IF(P$3='Control Panel_운영'!$K$99,'Control Panel_운영'!$O$152,0)</f>
        <v>0</v>
      </c>
      <c r="Q55" s="187">
        <f>IF(Q$3='Control Panel_운영'!$K$99,'Control Panel_운영'!$O$152,0)</f>
        <v>0</v>
      </c>
      <c r="R55" s="187">
        <f>IF(R$3='Control Panel_운영'!$K$99,'Control Panel_운영'!$O$152,0)</f>
        <v>0</v>
      </c>
      <c r="S55" s="187">
        <f>IF(S$3='Control Panel_운영'!$K$99,'Control Panel_운영'!$O$152,0)</f>
        <v>0</v>
      </c>
      <c r="T55" s="187">
        <f>IF(T$3='Control Panel_운영'!$K$99,'Control Panel_운영'!$O$152,0)</f>
        <v>0</v>
      </c>
      <c r="U55" s="187">
        <f>IF(U$3='Control Panel_운영'!$K$99,'Control Panel_운영'!$O$152,0)</f>
        <v>0</v>
      </c>
      <c r="V55" s="187">
        <f>IF(V$3='Control Panel_운영'!$K$99,'Control Panel_운영'!$O$152,0)</f>
        <v>0</v>
      </c>
      <c r="W55" s="187">
        <f>IF(W$3='Control Panel_운영'!$K$99,'Control Panel_운영'!$O$152,0)</f>
        <v>0</v>
      </c>
      <c r="X55" s="187">
        <f>IF(X$3='Control Panel_운영'!$K$99,'Control Panel_운영'!$O$152,0)</f>
        <v>0</v>
      </c>
      <c r="Y55" s="187">
        <f>IF(Y$3='Control Panel_운영'!$K$99,'Control Panel_운영'!$O$152,0)</f>
        <v>0</v>
      </c>
      <c r="Z55" s="187">
        <f>IF(Z$3='Control Panel_운영'!$K$99,'Control Panel_운영'!$O$152,0)</f>
        <v>0</v>
      </c>
      <c r="AA55" s="187">
        <f>IF(AA$3='Control Panel_운영'!$K$99,'Control Panel_운영'!$O$152,0)</f>
        <v>0</v>
      </c>
      <c r="AB55" s="187">
        <f>IF(AB$3='Control Panel_운영'!$K$99,'Control Panel_운영'!$O$152,0)</f>
        <v>0</v>
      </c>
      <c r="AC55" s="187">
        <f>IF(AC$3='Control Panel_운영'!$K$99,'Control Panel_운영'!$O$152,0)</f>
        <v>0</v>
      </c>
      <c r="AD55" s="187">
        <f>IF(AD$3='Control Panel_운영'!$K$99,'Control Panel_운영'!$O$152,0)</f>
        <v>0</v>
      </c>
      <c r="AE55" s="187">
        <f>IF(AE$3='Control Panel_운영'!$K$99,'Control Panel_운영'!$O$152,0)</f>
        <v>0</v>
      </c>
      <c r="AF55" s="187">
        <f>IF(AF$3='Control Panel_운영'!$K$99,'Control Panel_운영'!$O$152,0)</f>
        <v>0</v>
      </c>
      <c r="AG55" s="187">
        <f>IF(AG$3='Control Panel_운영'!$K$99,'Control Panel_운영'!$O$152,0)</f>
        <v>0</v>
      </c>
      <c r="AH55" s="187">
        <f>IF(AH$3='Control Panel_운영'!$K$99,'Control Panel_운영'!$O$152,0)</f>
        <v>0</v>
      </c>
      <c r="AI55" s="187">
        <f>IF(AI$3='Control Panel_운영'!$K$99,'Control Panel_운영'!$O$152,0)</f>
        <v>0</v>
      </c>
      <c r="AJ55" s="187">
        <f>IF(AJ$3='Control Panel_운영'!$K$99,'Control Panel_운영'!$O$152,0)</f>
        <v>0</v>
      </c>
      <c r="AK55" s="187">
        <f>IF(AK$3='Control Panel_운영'!$K$99,'Control Panel_운영'!$O$152,0)</f>
        <v>0</v>
      </c>
      <c r="AL55" s="187">
        <f>IF(AL$3='Control Panel_운영'!$K$99,'Control Panel_운영'!$O$152,0)</f>
        <v>0</v>
      </c>
      <c r="AM55" s="187">
        <f>IF(AM$3='Control Panel_운영'!$K$99,'Control Panel_운영'!$O$152,0)</f>
        <v>0</v>
      </c>
      <c r="AN55" s="187">
        <f>IF(AN$3='Control Panel_운영'!$K$99,'Control Panel_운영'!$O$152,0)</f>
        <v>0</v>
      </c>
      <c r="AO55" s="187">
        <f>IF(AO$3='Control Panel_운영'!$K$99,'Control Panel_운영'!$O$152,0)</f>
        <v>0</v>
      </c>
      <c r="AP55" s="187">
        <f>IF(AP$3='Control Panel_운영'!$K$99,'Control Panel_운영'!$O$152,0)</f>
        <v>0</v>
      </c>
      <c r="AQ55" s="187">
        <f>IF(AQ$3='Control Panel_운영'!$K$99,'Control Panel_운영'!$O$152,0)</f>
        <v>0</v>
      </c>
      <c r="AR55" s="187">
        <f>IF(AR$3='Control Panel_운영'!$K$99,'Control Panel_운영'!$O$152,0)</f>
        <v>0</v>
      </c>
      <c r="AS55" s="187">
        <f>IF(AS$3='Control Panel_운영'!$K$99,'Control Panel_운영'!$O$152,0)</f>
        <v>0</v>
      </c>
      <c r="AT55" s="187">
        <f>IF(AT$3='Control Panel_운영'!$K$99,'Control Panel_운영'!$O$152,0)</f>
        <v>0</v>
      </c>
      <c r="AU55" s="187">
        <f>IF(AU$3='Control Panel_운영'!$K$99,'Control Panel_운영'!$O$152,0)</f>
        <v>0</v>
      </c>
      <c r="AV55" s="187">
        <f>IF(AV$3='Control Panel_운영'!$K$99,'Control Panel_운영'!$O$152,0)</f>
        <v>0</v>
      </c>
      <c r="AW55" s="187">
        <f>IF(AW$3='Control Panel_운영'!$K$99,'Control Panel_운영'!$O$152,0)</f>
        <v>0</v>
      </c>
      <c r="AX55" s="187">
        <f>IF(AX$3='Control Panel_운영'!$K$99,'Control Panel_운영'!$O$152,0)</f>
        <v>0</v>
      </c>
      <c r="AY55" s="187">
        <f>IF(AY$3='Control Panel_운영'!$K$99,'Control Panel_운영'!$O$152,0)</f>
        <v>0</v>
      </c>
      <c r="AZ55" s="187">
        <f>IF(AZ$3='Control Panel_운영'!$K$99,'Control Panel_운영'!$O$152,0)</f>
        <v>0</v>
      </c>
      <c r="BA55" s="187">
        <f>IF(BA$3='Control Panel_운영'!$K$99,'Control Panel_운영'!$O$152,0)</f>
        <v>0</v>
      </c>
      <c r="BB55" s="187">
        <f>IF(BB$3='Control Panel_운영'!$K$99,'Control Panel_운영'!$O$152,0)</f>
        <v>0</v>
      </c>
      <c r="BC55" s="187">
        <f>IF(BC$3='Control Panel_운영'!$K$99,'Control Panel_운영'!$O$152,0)</f>
        <v>0</v>
      </c>
      <c r="BD55" s="187">
        <f>IF(BD$3='Control Panel_운영'!$K$99,'Control Panel_운영'!$O$152,0)</f>
        <v>0</v>
      </c>
      <c r="BE55" s="187">
        <f>IF(BE$3='Control Panel_운영'!$K$99,'Control Panel_운영'!$O$152,0)</f>
        <v>0</v>
      </c>
      <c r="BF55" s="187">
        <f>IF(BF$3='Control Panel_운영'!$K$99,'Control Panel_운영'!$O$152,0)</f>
        <v>0</v>
      </c>
      <c r="BG55" s="187">
        <f>IF(BG$3='Control Panel_운영'!$K$99,'Control Panel_운영'!$O$152,0)</f>
        <v>0</v>
      </c>
      <c r="BH55" s="187">
        <f>IF(BH$3='Control Panel_운영'!$K$99,'Control Panel_운영'!$O$152,0)</f>
        <v>0</v>
      </c>
      <c r="BI55" s="187">
        <f>IF(BI$3='Control Panel_운영'!$K$99,'Control Panel_운영'!$O$152,0)</f>
        <v>0</v>
      </c>
      <c r="BJ55" s="187">
        <f>IF(BJ$3='Control Panel_운영'!$K$99,'Control Panel_운영'!$O$152,0)</f>
        <v>0</v>
      </c>
      <c r="BK55" s="187">
        <f>IF(BK$3='Control Panel_운영'!$K$99,'Control Panel_운영'!$O$152,0)</f>
        <v>0</v>
      </c>
      <c r="BL55" s="187">
        <f>IF(BL$3='Control Panel_운영'!$K$99,'Control Panel_운영'!$O$152,0)</f>
        <v>0</v>
      </c>
      <c r="BM55" s="187">
        <f>IF(BM$3='Control Panel_운영'!$K$99,'Control Panel_운영'!$O$152,0)</f>
        <v>0</v>
      </c>
      <c r="BN55" s="187">
        <f>IF(BN$3='Control Panel_운영'!$K$99,'Control Panel_운영'!$O$152,0)</f>
        <v>0</v>
      </c>
      <c r="BO55" s="187">
        <f>IF(BO$3='Control Panel_운영'!$K$99,'Control Panel_운영'!$O$152,0)</f>
        <v>0</v>
      </c>
      <c r="BP55" s="187">
        <f>IF(BP$3='Control Panel_운영'!$K$99,'Control Panel_운영'!$O$152,0)</f>
        <v>0</v>
      </c>
      <c r="BQ55" s="187">
        <f>IF(BQ$3='Control Panel_운영'!$K$99,'Control Panel_운영'!$O$152,0)</f>
        <v>0</v>
      </c>
      <c r="BR55" s="187">
        <f>IF(BR$3='Control Panel_운영'!$K$99,'Control Panel_운영'!$O$152,0)</f>
        <v>0</v>
      </c>
      <c r="BS55" s="187">
        <f>IF(BS$3='Control Panel_운영'!$K$99,'Control Panel_운영'!$O$152,0)</f>
        <v>0</v>
      </c>
      <c r="BT55" s="187">
        <f>IF(BT$3='Control Panel_운영'!$K$99,'Control Panel_운영'!$O$152,0)</f>
        <v>0</v>
      </c>
      <c r="BU55" s="187">
        <f>IF(BU$3='Control Panel_운영'!$K$99,'Control Panel_운영'!$O$152,0)</f>
        <v>0</v>
      </c>
      <c r="BV55" s="187">
        <f>IF(BV$3='Control Panel_운영'!$K$99,'Control Panel_운영'!$O$152,0)</f>
        <v>0</v>
      </c>
      <c r="BW55" s="187">
        <f>IF(BW$3='Control Panel_운영'!$K$99,'Control Panel_운영'!$O$152,0)</f>
        <v>0</v>
      </c>
      <c r="BX55" s="187">
        <f>IF(BX$3='Control Panel_운영'!$K$99,'Control Panel_운영'!$O$152,0)</f>
        <v>0</v>
      </c>
      <c r="BY55" s="187">
        <f>IF(BY$3='Control Panel_운영'!$K$99,'Control Panel_운영'!$O$152,0)</f>
        <v>0</v>
      </c>
      <c r="BZ55" s="187">
        <f>IF(BZ$3='Control Panel_운영'!$K$99,'Control Panel_운영'!$O$152,0)</f>
        <v>0</v>
      </c>
      <c r="CA55" s="187">
        <f>IF(CA$3='Control Panel_운영'!$K$99,'Control Panel_운영'!$O$152,0)</f>
        <v>0</v>
      </c>
      <c r="CB55" s="187">
        <f>IF(CB$3='Control Panel_운영'!$K$99,'Control Panel_운영'!$O$152,0)</f>
        <v>0</v>
      </c>
      <c r="CC55" s="187">
        <f>IF(CC$3='Control Panel_운영'!$K$99,'Control Panel_운영'!$O$152,0)</f>
        <v>0</v>
      </c>
      <c r="CD55" s="187">
        <f>IF(CD$3='Control Panel_운영'!$K$99,'Control Panel_운영'!$O$152,0)</f>
        <v>0</v>
      </c>
      <c r="CE55" s="187">
        <f>IF(CE$3='Control Panel_운영'!$K$99,'Control Panel_운영'!$O$152,0)</f>
        <v>0</v>
      </c>
      <c r="CF55" s="187">
        <f>IF(CF$3='Control Panel_운영'!$K$99,'Control Panel_운영'!$O$152,0)</f>
        <v>0</v>
      </c>
      <c r="CG55" s="187">
        <f>IF(CG$3='Control Panel_운영'!$K$99,'Control Panel_운영'!$O$152,0)</f>
        <v>0</v>
      </c>
      <c r="CH55" s="187">
        <f>IF(CH$3='Control Panel_운영'!$K$99,'Control Panel_운영'!$O$152,0)</f>
        <v>0</v>
      </c>
      <c r="CI55" s="187">
        <f>IF(CI$3='Control Panel_운영'!$K$99,'Control Panel_운영'!$O$152,0)</f>
        <v>0</v>
      </c>
      <c r="CJ55" s="187">
        <f>IF(CJ$3='Control Panel_운영'!$K$99,'Control Panel_운영'!$O$152,0)</f>
        <v>0</v>
      </c>
      <c r="CK55" s="187">
        <f>IF(CK$3='Control Panel_운영'!$K$99,'Control Panel_운영'!$O$152,0)</f>
        <v>0</v>
      </c>
      <c r="CL55" s="187">
        <f>IF(CL$3='Control Panel_운영'!$K$99,'Control Panel_운영'!$O$152,0)</f>
        <v>0</v>
      </c>
      <c r="CM55" s="187">
        <f>IF(CM$3='Control Panel_운영'!$K$99,'Control Panel_운영'!$O$152,0)</f>
        <v>0</v>
      </c>
      <c r="CN55" s="187">
        <f>IF(CN$3='Control Panel_운영'!$K$99,'Control Panel_운영'!$O$152,0)</f>
        <v>0</v>
      </c>
      <c r="CO55" s="187">
        <f>IF(CO$3='Control Panel_운영'!$K$99,'Control Panel_운영'!$O$152,0)</f>
        <v>0</v>
      </c>
      <c r="CP55" s="187">
        <f>IF(CP$3='Control Panel_운영'!$K$99,'Control Panel_운영'!$O$152,0)</f>
        <v>0</v>
      </c>
      <c r="CQ55" s="187">
        <f>IF(CQ$3='Control Panel_운영'!$K$99,'Control Panel_운영'!$O$152,0)</f>
        <v>0</v>
      </c>
      <c r="CR55" s="187">
        <f>IF(CR$3='Control Panel_운영'!$K$99,'Control Panel_운영'!$O$152,0)</f>
        <v>0</v>
      </c>
      <c r="CS55" s="187">
        <f>IF(CS$3='Control Panel_운영'!$K$99,'Control Panel_운영'!$O$152,0)</f>
        <v>0</v>
      </c>
      <c r="CT55" s="187">
        <f>IF(CT$3='Control Panel_운영'!$K$99,'Control Panel_운영'!$O$152,0)</f>
        <v>0</v>
      </c>
      <c r="CU55" s="187">
        <f>IF(CU$3='Control Panel_운영'!$K$99,'Control Panel_운영'!$O$152,0)</f>
        <v>0</v>
      </c>
      <c r="CV55" s="187">
        <f>IF(CV$3='Control Panel_운영'!$K$99,'Control Panel_운영'!$O$152,0)</f>
        <v>0</v>
      </c>
      <c r="CW55" s="187">
        <f>IF(CW$3='Control Panel_운영'!$K$99,'Control Panel_운영'!$O$152,0)</f>
        <v>0</v>
      </c>
      <c r="CX55" s="187">
        <f>IF(CX$3='Control Panel_운영'!$K$99,'Control Panel_운영'!$O$152,0)</f>
        <v>0</v>
      </c>
      <c r="CY55" s="187">
        <f>IF(CY$3='Control Panel_운영'!$K$99,'Control Panel_운영'!$O$152,0)</f>
        <v>0</v>
      </c>
      <c r="CZ55" s="187">
        <f>IF(CZ$3='Control Panel_운영'!$K$99,'Control Panel_운영'!$O$152,0)</f>
        <v>0</v>
      </c>
      <c r="DA55" s="187">
        <f>IF(DA$3='Control Panel_운영'!$K$99,'Control Panel_운영'!$O$152,0)</f>
        <v>0</v>
      </c>
      <c r="DB55" s="187">
        <f>IF(DB$3='Control Panel_운영'!$K$99,'Control Panel_운영'!$O$152,0)</f>
        <v>0</v>
      </c>
      <c r="DC55" s="187">
        <f>IF(DC$3='Control Panel_운영'!$K$99,'Control Panel_운영'!$O$152,0)</f>
        <v>0</v>
      </c>
      <c r="DD55" s="187">
        <f>IF(DD$3='Control Panel_운영'!$K$99,'Control Panel_운영'!$O$152,0)</f>
        <v>0</v>
      </c>
      <c r="DE55" s="187">
        <f>IF(DE$3='Control Panel_운영'!$K$99,'Control Panel_운영'!$O$152,0)</f>
        <v>0</v>
      </c>
      <c r="DF55" s="187">
        <f>IF(DF$3='Control Panel_운영'!$K$99,'Control Panel_운영'!$O$152,0)</f>
        <v>0</v>
      </c>
      <c r="DG55" s="187">
        <f>IF(DG$3='Control Panel_운영'!$K$99,'Control Panel_운영'!$O$152,0)</f>
        <v>0</v>
      </c>
      <c r="DH55" s="187">
        <f>IF(DH$3='Control Panel_운영'!$K$99,'Control Panel_운영'!$O$152,0)</f>
        <v>0</v>
      </c>
      <c r="DI55" s="187">
        <f>IF(DI$3='Control Panel_운영'!$K$99,'Control Panel_운영'!$O$152,0)</f>
        <v>0</v>
      </c>
      <c r="DJ55" s="187">
        <f>IF(DJ$3='Control Panel_운영'!$K$99,'Control Panel_운영'!$O$152,0)</f>
        <v>0</v>
      </c>
      <c r="DK55" s="187">
        <f>IF(DK$3='Control Panel_운영'!$K$99,'Control Panel_운영'!$O$152,0)</f>
        <v>0</v>
      </c>
      <c r="DL55" s="187">
        <f>IF(DL$3='Control Panel_운영'!$K$99,'Control Panel_운영'!$O$152,0)</f>
        <v>0</v>
      </c>
      <c r="DM55" s="187">
        <f>IF(DM$3='Control Panel_운영'!$K$99,'Control Panel_운영'!$O$152,0)</f>
        <v>0</v>
      </c>
      <c r="DN55" s="187">
        <f>IF(DN$3='Control Panel_운영'!$K$99,'Control Panel_운영'!$O$152,0)</f>
        <v>0</v>
      </c>
      <c r="DO55" s="187">
        <f>IF(DO$3='Control Panel_운영'!$K$99,'Control Panel_운영'!$O$152,0)</f>
        <v>0</v>
      </c>
      <c r="DP55" s="187">
        <f>IF(DP$3='Control Panel_운영'!$K$99,'Control Panel_운영'!$O$152,0)</f>
        <v>0</v>
      </c>
      <c r="DQ55" s="187">
        <f>IF(DQ$3='Control Panel_운영'!$K$99,'Control Panel_운영'!$O$152,0)</f>
        <v>0</v>
      </c>
      <c r="DR55" s="187">
        <f>IF(DR$3='Control Panel_운영'!$K$99,'Control Panel_운영'!$O$152,0)</f>
        <v>0</v>
      </c>
      <c r="DS55" s="187">
        <f>IF(DS$3='Control Panel_운영'!$K$99,'Control Panel_운영'!$O$152,0)</f>
        <v>0</v>
      </c>
      <c r="DT55" s="187">
        <f>IF(DT$3='Control Panel_운영'!$K$99,'Control Panel_운영'!$O$152,0)</f>
        <v>0</v>
      </c>
      <c r="DU55" s="187">
        <f>IF(DU$3='Control Panel_운영'!$K$99,'Control Panel_운영'!$O$152,0)</f>
        <v>0</v>
      </c>
      <c r="DV55" s="187">
        <f>IF(DV$3='Control Panel_운영'!$K$99,'Control Panel_운영'!$O$152,0)</f>
        <v>0</v>
      </c>
    </row>
    <row r="56" spans="1:126" outlineLevel="1" x14ac:dyDescent="0.4">
      <c r="C56" s="21" t="s">
        <v>833</v>
      </c>
      <c r="F56" s="586">
        <f>IF(F$3='Control Panel_운영'!$K$100,'Control Panel_운영'!$O$156,0)</f>
        <v>0</v>
      </c>
      <c r="G56" s="187">
        <f>IF(G$3='Control Panel_운영'!$K$100,'Control Panel_운영'!$O$156,0)</f>
        <v>0</v>
      </c>
      <c r="H56" s="187">
        <f>IF(H$3='Control Panel_운영'!$K$100,'Control Panel_운영'!$O$156,0)</f>
        <v>0</v>
      </c>
      <c r="I56" s="187">
        <f>IF(I$3='Control Panel_운영'!$K$100,'Control Panel_운영'!$O$156,0)</f>
        <v>0</v>
      </c>
      <c r="J56" s="187">
        <f>IF(J$3='Control Panel_운영'!$K$100,'Control Panel_운영'!$O$156,0)</f>
        <v>0</v>
      </c>
      <c r="K56" s="187">
        <f>IF(K$3='Control Panel_운영'!$K$100,'Control Panel_운영'!$O$156,0)</f>
        <v>0</v>
      </c>
      <c r="L56" s="187">
        <f>IF(L$3='Control Panel_운영'!$K$100,'Control Panel_운영'!$O$156,0)</f>
        <v>0</v>
      </c>
      <c r="M56" s="187">
        <f>IF(M$3='Control Panel_운영'!$K$100,'Control Panel_운영'!$O$156,0)</f>
        <v>0</v>
      </c>
      <c r="N56" s="187">
        <f>IF(N$3='Control Panel_운영'!$K$100,'Control Panel_운영'!$O$156,0)</f>
        <v>0</v>
      </c>
      <c r="O56" s="187">
        <f>IF(O$3='Control Panel_운영'!$K$100,'Control Panel_운영'!$O$156,0)</f>
        <v>0</v>
      </c>
      <c r="P56" s="187">
        <f>IF(P$3='Control Panel_운영'!$K$100,'Control Panel_운영'!$O$156,0)</f>
        <v>0</v>
      </c>
      <c r="Q56" s="187">
        <f>IF(Q$3='Control Panel_운영'!$K$100,'Control Panel_운영'!$O$156,0)</f>
        <v>0</v>
      </c>
      <c r="R56" s="187">
        <f>IF(R$3='Control Panel_운영'!$K$100,'Control Panel_운영'!$O$156,0)</f>
        <v>0</v>
      </c>
      <c r="S56" s="187">
        <f>IF(S$3='Control Panel_운영'!$K$100,'Control Panel_운영'!$O$156,0)</f>
        <v>0</v>
      </c>
      <c r="T56" s="187">
        <f>IF(T$3='Control Panel_운영'!$K$100,'Control Panel_운영'!$O$156,0)</f>
        <v>0</v>
      </c>
      <c r="U56" s="187">
        <f>IF(U$3='Control Panel_운영'!$K$100,'Control Panel_운영'!$O$156,0)</f>
        <v>0</v>
      </c>
      <c r="V56" s="187">
        <f>IF(V$3='Control Panel_운영'!$K$100,'Control Panel_운영'!$O$156,0)</f>
        <v>0</v>
      </c>
      <c r="W56" s="187">
        <f>IF(W$3='Control Panel_운영'!$K$100,'Control Panel_운영'!$O$156,0)</f>
        <v>0</v>
      </c>
      <c r="X56" s="187">
        <f>IF(X$3='Control Panel_운영'!$K$100,'Control Panel_운영'!$O$156,0)</f>
        <v>0</v>
      </c>
      <c r="Y56" s="187">
        <f>IF(Y$3='Control Panel_운영'!$K$100,'Control Panel_운영'!$O$156,0)</f>
        <v>0</v>
      </c>
      <c r="Z56" s="187">
        <f>IF(Z$3='Control Panel_운영'!$K$100,'Control Panel_운영'!$O$156,0)</f>
        <v>0</v>
      </c>
      <c r="AA56" s="187">
        <f>IF(AA$3='Control Panel_운영'!$K$100,'Control Panel_운영'!$O$156,0)</f>
        <v>0</v>
      </c>
      <c r="AB56" s="187">
        <f>IF(AB$3='Control Panel_운영'!$K$100,'Control Panel_운영'!$O$156,0)</f>
        <v>0</v>
      </c>
      <c r="AC56" s="187">
        <f>IF(AC$3='Control Panel_운영'!$K$100,'Control Panel_운영'!$O$156,0)</f>
        <v>0</v>
      </c>
      <c r="AD56" s="187">
        <f>IF(AD$3='Control Panel_운영'!$K$100,'Control Panel_운영'!$O$156,0)</f>
        <v>0</v>
      </c>
      <c r="AE56" s="187">
        <f>IF(AE$3='Control Panel_운영'!$K$100,'Control Panel_운영'!$O$156,0)</f>
        <v>0</v>
      </c>
      <c r="AF56" s="187">
        <f>IF(AF$3='Control Panel_운영'!$K$100,'Control Panel_운영'!$O$156,0)</f>
        <v>0</v>
      </c>
      <c r="AG56" s="187">
        <f>IF(AG$3='Control Panel_운영'!$K$100,'Control Panel_운영'!$O$156,0)</f>
        <v>0</v>
      </c>
      <c r="AH56" s="187">
        <f>IF(AH$3='Control Panel_운영'!$K$100,'Control Panel_운영'!$O$156,0)</f>
        <v>0</v>
      </c>
      <c r="AI56" s="187">
        <f>IF(AI$3='Control Panel_운영'!$K$100,'Control Panel_운영'!$O$156,0)</f>
        <v>0</v>
      </c>
      <c r="AJ56" s="187">
        <f>IF(AJ$3='Control Panel_운영'!$K$100,'Control Panel_운영'!$O$156,0)</f>
        <v>0</v>
      </c>
      <c r="AK56" s="187">
        <f>IF(AK$3='Control Panel_운영'!$K$100,'Control Panel_운영'!$O$156,0)</f>
        <v>0</v>
      </c>
      <c r="AL56" s="187">
        <f>IF(AL$3='Control Panel_운영'!$K$100,'Control Panel_운영'!$O$156,0)</f>
        <v>0</v>
      </c>
      <c r="AM56" s="187">
        <f>IF(AM$3='Control Panel_운영'!$K$100,'Control Panel_운영'!$O$156,0)</f>
        <v>0</v>
      </c>
      <c r="AN56" s="187">
        <f>IF(AN$3='Control Panel_운영'!$K$100,'Control Panel_운영'!$O$156,0)</f>
        <v>0</v>
      </c>
      <c r="AO56" s="187">
        <f>IF(AO$3='Control Panel_운영'!$K$100,'Control Panel_운영'!$O$156,0)</f>
        <v>0</v>
      </c>
      <c r="AP56" s="187">
        <f>IF(AP$3='Control Panel_운영'!$K$100,'Control Panel_운영'!$O$156,0)</f>
        <v>0</v>
      </c>
      <c r="AQ56" s="187">
        <f>IF(AQ$3='Control Panel_운영'!$K$100,'Control Panel_운영'!$O$156,0)</f>
        <v>0</v>
      </c>
      <c r="AR56" s="187">
        <f>IF(AR$3='Control Panel_운영'!$K$100,'Control Panel_운영'!$O$156,0)</f>
        <v>0</v>
      </c>
      <c r="AS56" s="187">
        <f>IF(AS$3='Control Panel_운영'!$K$100,'Control Panel_운영'!$O$156,0)</f>
        <v>0</v>
      </c>
      <c r="AT56" s="187">
        <f>IF(AT$3='Control Panel_운영'!$K$100,'Control Panel_운영'!$O$156,0)</f>
        <v>0</v>
      </c>
      <c r="AU56" s="187">
        <f>IF(AU$3='Control Panel_운영'!$K$100,'Control Panel_운영'!$O$156,0)</f>
        <v>0</v>
      </c>
      <c r="AV56" s="187">
        <f>IF(AV$3='Control Panel_운영'!$K$100,'Control Panel_운영'!$O$156,0)</f>
        <v>0</v>
      </c>
      <c r="AW56" s="187">
        <f>IF(AW$3='Control Panel_운영'!$K$100,'Control Panel_운영'!$O$156,0)</f>
        <v>0</v>
      </c>
      <c r="AX56" s="187">
        <f>IF(AX$3='Control Panel_운영'!$K$100,'Control Panel_운영'!$O$156,0)</f>
        <v>0</v>
      </c>
      <c r="AY56" s="187">
        <f>IF(AY$3='Control Panel_운영'!$K$100,'Control Panel_운영'!$O$156,0)</f>
        <v>0</v>
      </c>
      <c r="AZ56" s="187">
        <f>IF(AZ$3='Control Panel_운영'!$K$100,'Control Panel_운영'!$O$156,0)</f>
        <v>0</v>
      </c>
      <c r="BA56" s="187">
        <f>IF(BA$3='Control Panel_운영'!$K$100,'Control Panel_운영'!$O$156,0)</f>
        <v>0</v>
      </c>
      <c r="BB56" s="187">
        <f>IF(BB$3='Control Panel_운영'!$K$100,'Control Panel_운영'!$O$156,0)</f>
        <v>0</v>
      </c>
      <c r="BC56" s="187">
        <f>IF(BC$3='Control Panel_운영'!$K$100,'Control Panel_운영'!$O$156,0)</f>
        <v>0</v>
      </c>
      <c r="BD56" s="187">
        <f>IF(BD$3='Control Panel_운영'!$K$100,'Control Panel_운영'!$O$156,0)</f>
        <v>0</v>
      </c>
      <c r="BE56" s="187">
        <f>IF(BE$3='Control Panel_운영'!$K$100,'Control Panel_운영'!$O$156,0)</f>
        <v>0</v>
      </c>
      <c r="BF56" s="187">
        <f>IF(BF$3='Control Panel_운영'!$K$100,'Control Panel_운영'!$O$156,0)</f>
        <v>0</v>
      </c>
      <c r="BG56" s="187">
        <f>IF(BG$3='Control Panel_운영'!$K$100,'Control Panel_운영'!$O$156,0)</f>
        <v>0</v>
      </c>
      <c r="BH56" s="187">
        <f>IF(BH$3='Control Panel_운영'!$K$100,'Control Panel_운영'!$O$156,0)</f>
        <v>0</v>
      </c>
      <c r="BI56" s="187">
        <f>IF(BI$3='Control Panel_운영'!$K$100,'Control Panel_운영'!$O$156,0)</f>
        <v>0</v>
      </c>
      <c r="BJ56" s="187">
        <f>IF(BJ$3='Control Panel_운영'!$K$100,'Control Panel_운영'!$O$156,0)</f>
        <v>0</v>
      </c>
      <c r="BK56" s="187">
        <f>IF(BK$3='Control Panel_운영'!$K$100,'Control Panel_운영'!$O$156,0)</f>
        <v>0</v>
      </c>
      <c r="BL56" s="187">
        <f>IF(BL$3='Control Panel_운영'!$K$100,'Control Panel_운영'!$O$156,0)</f>
        <v>0</v>
      </c>
      <c r="BM56" s="187">
        <f>IF(BM$3='Control Panel_운영'!$K$100,'Control Panel_운영'!$O$156,0)</f>
        <v>0</v>
      </c>
      <c r="BN56" s="187">
        <f>IF(BN$3='Control Panel_운영'!$K$100,'Control Panel_운영'!$O$156,0)</f>
        <v>0</v>
      </c>
      <c r="BO56" s="187">
        <f>IF(BO$3='Control Panel_운영'!$K$100,'Control Panel_운영'!$O$156,0)</f>
        <v>0</v>
      </c>
      <c r="BP56" s="187">
        <f>IF(BP$3='Control Panel_운영'!$K$100,'Control Panel_운영'!$O$156,0)</f>
        <v>0</v>
      </c>
      <c r="BQ56" s="187">
        <f>IF(BQ$3='Control Panel_운영'!$K$100,'Control Panel_운영'!$O$156,0)</f>
        <v>0</v>
      </c>
      <c r="BR56" s="187">
        <f>IF(BR$3='Control Panel_운영'!$K$100,'Control Panel_운영'!$O$156,0)</f>
        <v>0</v>
      </c>
      <c r="BS56" s="187">
        <f>IF(BS$3='Control Panel_운영'!$K$100,'Control Panel_운영'!$O$156,0)</f>
        <v>0</v>
      </c>
      <c r="BT56" s="187">
        <f>IF(BT$3='Control Panel_운영'!$K$100,'Control Panel_운영'!$O$156,0)</f>
        <v>0</v>
      </c>
      <c r="BU56" s="187">
        <f>IF(BU$3='Control Panel_운영'!$K$100,'Control Panel_운영'!$O$156,0)</f>
        <v>0</v>
      </c>
      <c r="BV56" s="187">
        <f>IF(BV$3='Control Panel_운영'!$K$100,'Control Panel_운영'!$O$156,0)</f>
        <v>0</v>
      </c>
      <c r="BW56" s="187">
        <f>IF(BW$3='Control Panel_운영'!$K$100,'Control Panel_운영'!$O$156,0)</f>
        <v>0</v>
      </c>
      <c r="BX56" s="187">
        <f>IF(BX$3='Control Panel_운영'!$K$100,'Control Panel_운영'!$O$156,0)</f>
        <v>0</v>
      </c>
      <c r="BY56" s="187">
        <f>IF(BY$3='Control Panel_운영'!$K$100,'Control Panel_운영'!$O$156,0)</f>
        <v>0</v>
      </c>
      <c r="BZ56" s="187">
        <f>IF(BZ$3='Control Panel_운영'!$K$100,'Control Panel_운영'!$O$156,0)</f>
        <v>0</v>
      </c>
      <c r="CA56" s="187">
        <f>IF(CA$3='Control Panel_운영'!$K$100,'Control Panel_운영'!$O$156,0)</f>
        <v>0</v>
      </c>
      <c r="CB56" s="187">
        <f>IF(CB$3='Control Panel_운영'!$K$100,'Control Panel_운영'!$O$156,0)</f>
        <v>0</v>
      </c>
      <c r="CC56" s="187">
        <f>IF(CC$3='Control Panel_운영'!$K$100,'Control Panel_운영'!$O$156,0)</f>
        <v>0</v>
      </c>
      <c r="CD56" s="187">
        <f>IF(CD$3='Control Panel_운영'!$K$100,'Control Panel_운영'!$O$156,0)</f>
        <v>0</v>
      </c>
      <c r="CE56" s="187">
        <f>IF(CE$3='Control Panel_운영'!$K$100,'Control Panel_운영'!$O$156,0)</f>
        <v>0</v>
      </c>
      <c r="CF56" s="187">
        <f>IF(CF$3='Control Panel_운영'!$K$100,'Control Panel_운영'!$O$156,0)</f>
        <v>0</v>
      </c>
      <c r="CG56" s="187">
        <f>IF(CG$3='Control Panel_운영'!$K$100,'Control Panel_운영'!$O$156,0)</f>
        <v>0</v>
      </c>
      <c r="CH56" s="187">
        <f>IF(CH$3='Control Panel_운영'!$K$100,'Control Panel_운영'!$O$156,0)</f>
        <v>0</v>
      </c>
      <c r="CI56" s="187">
        <f>IF(CI$3='Control Panel_운영'!$K$100,'Control Panel_운영'!$O$156,0)</f>
        <v>0</v>
      </c>
      <c r="CJ56" s="187">
        <f>IF(CJ$3='Control Panel_운영'!$K$100,'Control Panel_운영'!$O$156,0)</f>
        <v>0</v>
      </c>
      <c r="CK56" s="187">
        <f>IF(CK$3='Control Panel_운영'!$K$100,'Control Panel_운영'!$O$156,0)</f>
        <v>0</v>
      </c>
      <c r="CL56" s="187">
        <f>IF(CL$3='Control Panel_운영'!$K$100,'Control Panel_운영'!$O$156,0)</f>
        <v>0</v>
      </c>
      <c r="CM56" s="187">
        <f>IF(CM$3='Control Panel_운영'!$K$100,'Control Panel_운영'!$O$156,0)</f>
        <v>0</v>
      </c>
      <c r="CN56" s="187">
        <f>IF(CN$3='Control Panel_운영'!$K$100,'Control Panel_운영'!$O$156,0)</f>
        <v>0</v>
      </c>
      <c r="CO56" s="187">
        <f>IF(CO$3='Control Panel_운영'!$K$100,'Control Panel_운영'!$O$156,0)</f>
        <v>0</v>
      </c>
      <c r="CP56" s="187">
        <f>IF(CP$3='Control Panel_운영'!$K$100,'Control Panel_운영'!$O$156,0)</f>
        <v>0</v>
      </c>
      <c r="CQ56" s="187">
        <f>IF(CQ$3='Control Panel_운영'!$K$100,'Control Panel_운영'!$O$156,0)</f>
        <v>0</v>
      </c>
      <c r="CR56" s="187">
        <f>IF(CR$3='Control Panel_운영'!$K$100,'Control Panel_운영'!$O$156,0)</f>
        <v>0</v>
      </c>
      <c r="CS56" s="187">
        <f>IF(CS$3='Control Panel_운영'!$K$100,'Control Panel_운영'!$O$156,0)</f>
        <v>0</v>
      </c>
      <c r="CT56" s="187">
        <f>IF(CT$3='Control Panel_운영'!$K$100,'Control Panel_운영'!$O$156,0)</f>
        <v>0</v>
      </c>
      <c r="CU56" s="187">
        <f>IF(CU$3='Control Panel_운영'!$K$100,'Control Panel_운영'!$O$156,0)</f>
        <v>0</v>
      </c>
      <c r="CV56" s="187">
        <f>IF(CV$3='Control Panel_운영'!$K$100,'Control Panel_운영'!$O$156,0)</f>
        <v>0</v>
      </c>
      <c r="CW56" s="187">
        <f>IF(CW$3='Control Panel_운영'!$K$100,'Control Panel_운영'!$O$156,0)</f>
        <v>0</v>
      </c>
      <c r="CX56" s="187">
        <f>IF(CX$3='Control Panel_운영'!$K$100,'Control Panel_운영'!$O$156,0)</f>
        <v>0</v>
      </c>
      <c r="CY56" s="187">
        <f>IF(CY$3='Control Panel_운영'!$K$100,'Control Panel_운영'!$O$156,0)</f>
        <v>0</v>
      </c>
      <c r="CZ56" s="187">
        <f>IF(CZ$3='Control Panel_운영'!$K$100,'Control Panel_운영'!$O$156,0)</f>
        <v>0</v>
      </c>
      <c r="DA56" s="187">
        <f>IF(DA$3='Control Panel_운영'!$K$100,'Control Panel_운영'!$O$156,0)</f>
        <v>0</v>
      </c>
      <c r="DB56" s="187">
        <f>IF(DB$3='Control Panel_운영'!$K$100,'Control Panel_운영'!$O$156,0)</f>
        <v>0</v>
      </c>
      <c r="DC56" s="187">
        <f>IF(DC$3='Control Panel_운영'!$K$100,'Control Panel_운영'!$O$156,0)</f>
        <v>0</v>
      </c>
      <c r="DD56" s="187">
        <f>IF(DD$3='Control Panel_운영'!$K$100,'Control Panel_운영'!$O$156,0)</f>
        <v>0</v>
      </c>
      <c r="DE56" s="187">
        <f>IF(DE$3='Control Panel_운영'!$K$100,'Control Panel_운영'!$O$156,0)</f>
        <v>0</v>
      </c>
      <c r="DF56" s="187">
        <f>IF(DF$3='Control Panel_운영'!$K$100,'Control Panel_운영'!$O$156,0)</f>
        <v>0</v>
      </c>
      <c r="DG56" s="187">
        <f>IF(DG$3='Control Panel_운영'!$K$100,'Control Panel_운영'!$O$156,0)</f>
        <v>0</v>
      </c>
      <c r="DH56" s="187">
        <f>IF(DH$3='Control Panel_운영'!$K$100,'Control Panel_운영'!$O$156,0)</f>
        <v>0</v>
      </c>
      <c r="DI56" s="187">
        <f>IF(DI$3='Control Panel_운영'!$K$100,'Control Panel_운영'!$O$156,0)</f>
        <v>0</v>
      </c>
      <c r="DJ56" s="187">
        <f>IF(DJ$3='Control Panel_운영'!$K$100,'Control Panel_운영'!$O$156,0)</f>
        <v>0</v>
      </c>
      <c r="DK56" s="187">
        <f>IF(DK$3='Control Panel_운영'!$K$100,'Control Panel_운영'!$O$156,0)</f>
        <v>0</v>
      </c>
      <c r="DL56" s="187">
        <f>IF(DL$3='Control Panel_운영'!$K$100,'Control Panel_운영'!$O$156,0)</f>
        <v>0</v>
      </c>
      <c r="DM56" s="187">
        <f>IF(DM$3='Control Panel_운영'!$K$100,'Control Panel_운영'!$O$156,0)</f>
        <v>0</v>
      </c>
      <c r="DN56" s="187">
        <f>IF(DN$3='Control Panel_운영'!$K$100,'Control Panel_운영'!$O$156,0)</f>
        <v>0</v>
      </c>
      <c r="DO56" s="187">
        <f>IF(DO$3='Control Panel_운영'!$K$100,'Control Panel_운영'!$O$156,0)</f>
        <v>0</v>
      </c>
      <c r="DP56" s="187">
        <f>IF(DP$3='Control Panel_운영'!$K$100,'Control Panel_운영'!$O$156,0)</f>
        <v>0</v>
      </c>
      <c r="DQ56" s="187">
        <f>IF(DQ$3='Control Panel_운영'!$K$100,'Control Panel_운영'!$O$156,0)</f>
        <v>0</v>
      </c>
      <c r="DR56" s="187">
        <f>IF(DR$3='Control Panel_운영'!$K$100,'Control Panel_운영'!$O$156,0)</f>
        <v>0</v>
      </c>
      <c r="DS56" s="187">
        <f>IF(DS$3='Control Panel_운영'!$K$100,'Control Panel_운영'!$O$156,0)</f>
        <v>0</v>
      </c>
      <c r="DT56" s="187">
        <f>IF(DT$3='Control Panel_운영'!$K$100,'Control Panel_운영'!$O$156,0)</f>
        <v>0</v>
      </c>
      <c r="DU56" s="187">
        <f>IF(DU$3='Control Panel_운영'!$K$100,'Control Panel_운영'!$O$156,0)</f>
        <v>0</v>
      </c>
      <c r="DV56" s="187">
        <f>IF(DV$3='Control Panel_운영'!$K$100,'Control Panel_운영'!$O$156,0)</f>
        <v>0</v>
      </c>
    </row>
    <row r="57" spans="1:126" outlineLevel="1" x14ac:dyDescent="0.4">
      <c r="C57" s="21" t="s">
        <v>834</v>
      </c>
      <c r="F57" s="586">
        <f>IF(F$3='Control Panel_운영'!$K$84,'월별 수익_운영'!F$6,IF('월별 수익_운영'!F$6&gt;'월별 수익_운영'!E$6,('월별 수익_운영'!F$6-'월별 수익_운영'!E$6)*Index_운영!F$10,0))</f>
        <v>0</v>
      </c>
      <c r="G57" s="187">
        <f>IF(G$3='Control Panel_운영'!$K$84,'월별 수익_운영'!G$6,IF('월별 수익_운영'!G$6&gt;'월별 수익_운영'!F$6,('월별 수익_운영'!G$6-'월별 수익_운영'!F$6)*Index_운영!G$10,0))</f>
        <v>0</v>
      </c>
      <c r="H57" s="187">
        <f>IF(H$3='Control Panel_운영'!$K$84,'월별 수익_운영'!H$6,IF('월별 수익_운영'!H$6&gt;'월별 수익_운영'!G$6,('월별 수익_운영'!H$6-'월별 수익_운영'!G$6)*Index_운영!H$10,0))</f>
        <v>0</v>
      </c>
      <c r="I57" s="187">
        <f>IF(I$3='Control Panel_운영'!$K$84,'월별 수익_운영'!I$6,IF('월별 수익_운영'!I$6&gt;'월별 수익_운영'!H$6,('월별 수익_운영'!I$6-'월별 수익_운영'!H$6)*Index_운영!I$10,0))</f>
        <v>0</v>
      </c>
      <c r="J57" s="187">
        <f>IF(J$3='Control Panel_운영'!$K$84,'월별 수익_운영'!J$6,IF('월별 수익_운영'!J$6&gt;'월별 수익_운영'!I$6,('월별 수익_운영'!J$6-'월별 수익_운영'!I$6)*Index_운영!J$10,0))</f>
        <v>0</v>
      </c>
      <c r="K57" s="187">
        <f>IF(K$3='Control Panel_운영'!$K$84,'월별 수익_운영'!K$6,IF('월별 수익_운영'!K$6&gt;'월별 수익_운영'!J$6,('월별 수익_운영'!K$6-'월별 수익_운영'!J$6)*Index_운영!K$10,0))</f>
        <v>0</v>
      </c>
      <c r="L57" s="187">
        <f>IF(L$3='Control Panel_운영'!$K$84,'월별 수익_운영'!L$6,IF('월별 수익_운영'!L$6&gt;'월별 수익_운영'!K$6,('월별 수익_운영'!L$6-'월별 수익_운영'!K$6)*Index_운영!L$10,0))</f>
        <v>0</v>
      </c>
      <c r="M57" s="187">
        <f>IF(M$3='Control Panel_운영'!$K$84,'월별 수익_운영'!M$6,IF('월별 수익_운영'!M$6&gt;'월별 수익_운영'!L$6,('월별 수익_운영'!M$6-'월별 수익_운영'!L$6)*Index_운영!M$10,0))</f>
        <v>0</v>
      </c>
      <c r="N57" s="187">
        <f>IF(N$3='Control Panel_운영'!$K$84,'월별 수익_운영'!N$6,IF('월별 수익_운영'!N$6&gt;'월별 수익_운영'!M$6,('월별 수익_운영'!N$6-'월별 수익_운영'!M$6)*Index_운영!N$10,0))</f>
        <v>0</v>
      </c>
      <c r="O57" s="187">
        <f>IF(O$3='Control Panel_운영'!$K$84,'월별 수익_운영'!O$6,IF('월별 수익_운영'!O$6&gt;'월별 수익_운영'!N$6,('월별 수익_운영'!O$6-'월별 수익_운영'!N$6)*Index_운영!O$10,0))</f>
        <v>0</v>
      </c>
      <c r="P57" s="187">
        <f>IF(P$3='Control Panel_운영'!$K$84,'월별 수익_운영'!P$6,IF('월별 수익_운영'!P$6&gt;'월별 수익_운영'!O$6,('월별 수익_운영'!P$6-'월별 수익_운영'!O$6)*Index_운영!P$10,0))</f>
        <v>0</v>
      </c>
      <c r="Q57" s="187">
        <f>IF(Q$3='Control Panel_운영'!$K$84,'월별 수익_운영'!Q$6,IF('월별 수익_운영'!Q$6&gt;'월별 수익_운영'!P$6,('월별 수익_운영'!Q$6-'월별 수익_운영'!P$6)*Index_운영!Q$10,0))</f>
        <v>0</v>
      </c>
      <c r="R57" s="187">
        <f>IF(R$3='Control Panel_운영'!$K$84,'월별 수익_운영'!R$6,IF('월별 수익_운영'!R$6&gt;'월별 수익_운영'!Q$6,('월별 수익_운영'!R$6-'월별 수익_운영'!Q$6)*Index_운영!R$10,0))</f>
        <v>0</v>
      </c>
      <c r="S57" s="187">
        <f>IF(S$3='Control Panel_운영'!$K$84,'월별 수익_운영'!S$6,IF('월별 수익_운영'!S$6&gt;'월별 수익_운영'!R$6,('월별 수익_운영'!S$6-'월별 수익_운영'!R$6)*Index_운영!S$10,0))</f>
        <v>0</v>
      </c>
      <c r="T57" s="187">
        <f>IF(T$3='Control Panel_운영'!$K$84,'월별 수익_운영'!T$6,IF('월별 수익_운영'!T$6&gt;'월별 수익_운영'!S$6,('월별 수익_운영'!T$6-'월별 수익_운영'!S$6)*Index_운영!T$10,0))</f>
        <v>0</v>
      </c>
      <c r="U57" s="187">
        <f>IF(U$3='Control Panel_운영'!$K$84,'월별 수익_운영'!U$6,IF('월별 수익_운영'!U$6&gt;'월별 수익_운영'!T$6,('월별 수익_운영'!U$6-'월별 수익_운영'!T$6)*Index_운영!U$10,0))</f>
        <v>0</v>
      </c>
      <c r="V57" s="187">
        <f>IF(V$3='Control Panel_운영'!$K$84,'월별 수익_운영'!V$6,IF('월별 수익_운영'!V$6&gt;'월별 수익_운영'!U$6,('월별 수익_운영'!V$6-'월별 수익_운영'!U$6)*Index_운영!V$10,0))</f>
        <v>0</v>
      </c>
      <c r="W57" s="187">
        <f>IF(W$3='Control Panel_운영'!$K$84,'월별 수익_운영'!W$6,IF('월별 수익_운영'!W$6&gt;'월별 수익_운영'!V$6,('월별 수익_운영'!W$6-'월별 수익_운영'!V$6)*Index_운영!W$10,0))</f>
        <v>0</v>
      </c>
      <c r="X57" s="187">
        <f>IF(X$3='Control Panel_운영'!$K$84,'월별 수익_운영'!X$6,IF('월별 수익_운영'!X$6&gt;'월별 수익_운영'!W$6,('월별 수익_운영'!X$6-'월별 수익_운영'!W$6)*Index_운영!X$10,0))</f>
        <v>0</v>
      </c>
      <c r="Y57" s="187">
        <f>IF(Y$3='Control Panel_운영'!$K$84,'월별 수익_운영'!Y$6,IF('월별 수익_운영'!Y$6&gt;'월별 수익_운영'!X$6,('월별 수익_운영'!Y$6-'월별 수익_운영'!X$6)*Index_운영!Y$10,0))</f>
        <v>0</v>
      </c>
      <c r="Z57" s="187">
        <f>IF(Z$3='Control Panel_운영'!$K$84,'월별 수익_운영'!Z$6,IF('월별 수익_운영'!Z$6&gt;'월별 수익_운영'!Y$6,('월별 수익_운영'!Z$6-'월별 수익_운영'!Y$6)*Index_운영!Z$10,0))</f>
        <v>0</v>
      </c>
      <c r="AA57" s="187">
        <f>IF(AA$3='Control Panel_운영'!$K$84,'월별 수익_운영'!AA$6,IF('월별 수익_운영'!AA$6&gt;'월별 수익_운영'!Z$6,('월별 수익_운영'!AA$6-'월별 수익_운영'!Z$6)*Index_운영!AA$10,0))</f>
        <v>0</v>
      </c>
      <c r="AB57" s="187">
        <f>IF(AB$3='Control Panel_운영'!$K$84,'월별 수익_운영'!AB$6,IF('월별 수익_운영'!AB$6&gt;'월별 수익_운영'!AA$6,('월별 수익_운영'!AB$6-'월별 수익_운영'!AA$6)*Index_운영!AB$10,0))</f>
        <v>0</v>
      </c>
      <c r="AC57" s="187">
        <f>IF(AC$3='Control Panel_운영'!$K$84,'월별 수익_운영'!AC$6,IF('월별 수익_운영'!AC$6&gt;'월별 수익_운영'!AB$6,('월별 수익_운영'!AC$6-'월별 수익_운영'!AB$6)*Index_운영!AC$10,0))</f>
        <v>0</v>
      </c>
      <c r="AD57" s="187">
        <f>IF(AD$3='Control Panel_운영'!$K$84,'월별 수익_운영'!AD$6,IF('월별 수익_운영'!AD$6&gt;'월별 수익_운영'!AC$6,('월별 수익_운영'!AD$6-'월별 수익_운영'!AC$6)*Index_운영!AD$10,0))</f>
        <v>0</v>
      </c>
      <c r="AE57" s="187">
        <f>IF(AE$3='Control Panel_운영'!$K$84,'월별 수익_운영'!AE$6,IF('월별 수익_운영'!AE$6&gt;'월별 수익_운영'!AD$6,('월별 수익_운영'!AE$6-'월별 수익_운영'!AD$6)*Index_운영!AE$10,0))</f>
        <v>0</v>
      </c>
      <c r="AF57" s="187">
        <f>IF(AF$3='Control Panel_운영'!$K$84,'월별 수익_운영'!AF$6,IF('월별 수익_운영'!AF$6&gt;'월별 수익_운영'!AE$6,('월별 수익_운영'!AF$6-'월별 수익_운영'!AE$6)*Index_운영!AF$10,0))</f>
        <v>0</v>
      </c>
      <c r="AG57" s="187">
        <f>IF(AG$3='Control Panel_운영'!$K$84,'월별 수익_운영'!AG$6,IF('월별 수익_운영'!AG$6&gt;'월별 수익_운영'!AF$6,('월별 수익_운영'!AG$6-'월별 수익_운영'!AF$6)*Index_운영!AG$10,0))</f>
        <v>0</v>
      </c>
      <c r="AH57" s="187">
        <f>IF(AH$3='Control Panel_운영'!$K$84,'월별 수익_운영'!AH$6,IF('월별 수익_운영'!AH$6&gt;'월별 수익_운영'!AG$6,('월별 수익_운영'!AH$6-'월별 수익_운영'!AG$6)*Index_운영!AH$10,0))</f>
        <v>0</v>
      </c>
      <c r="AI57" s="187">
        <f>IF(AI$3='Control Panel_운영'!$K$84,'월별 수익_운영'!AI$6,IF('월별 수익_운영'!AI$6&gt;'월별 수익_운영'!AH$6,('월별 수익_운영'!AI$6-'월별 수익_운영'!AH$6)*Index_운영!AI$10,0))</f>
        <v>0</v>
      </c>
      <c r="AJ57" s="187">
        <f>IF(AJ$3='Control Panel_운영'!$K$84,'월별 수익_운영'!AJ$6,IF('월별 수익_운영'!AJ$6&gt;'월별 수익_운영'!AI$6,('월별 수익_운영'!AJ$6-'월별 수익_운영'!AI$6)*Index_운영!AJ$10,0))</f>
        <v>0</v>
      </c>
      <c r="AK57" s="187">
        <f>IF(AK$3='Control Panel_운영'!$K$84,'월별 수익_운영'!AK$6,IF('월별 수익_운영'!AK$6&gt;'월별 수익_운영'!AJ$6,('월별 수익_운영'!AK$6-'월별 수익_운영'!AJ$6)*Index_운영!AK$10,0))</f>
        <v>0</v>
      </c>
      <c r="AL57" s="187">
        <f>IF(AL$3='Control Panel_운영'!$K$84,'월별 수익_운영'!AL$6,IF('월별 수익_운영'!AL$6&gt;'월별 수익_운영'!AK$6,('월별 수익_운영'!AL$6-'월별 수익_운영'!AK$6)*Index_운영!AL$10,0))</f>
        <v>0</v>
      </c>
      <c r="AM57" s="187">
        <f>IF(AM$3='Control Panel_운영'!$K$84,'월별 수익_운영'!AM$6,IF('월별 수익_운영'!AM$6&gt;'월별 수익_운영'!AL$6,('월별 수익_운영'!AM$6-'월별 수익_운영'!AL$6)*Index_운영!AM$10,0))</f>
        <v>0</v>
      </c>
      <c r="AN57" s="187">
        <f>IF(AN$3='Control Panel_운영'!$K$84,'월별 수익_운영'!AN$6,IF('월별 수익_운영'!AN$6&gt;'월별 수익_운영'!AM$6,('월별 수익_운영'!AN$6-'월별 수익_운영'!AM$6)*Index_운영!AN$10,0))</f>
        <v>0</v>
      </c>
      <c r="AO57" s="187">
        <f>IF(AO$3='Control Panel_운영'!$K$84,'월별 수익_운영'!AO$6,IF('월별 수익_운영'!AO$6&gt;'월별 수익_운영'!AN$6,('월별 수익_운영'!AO$6-'월별 수익_운영'!AN$6)*Index_운영!AO$10,0))</f>
        <v>0</v>
      </c>
      <c r="AP57" s="187">
        <f>IF(AP$3='Control Panel_운영'!$K$84,'월별 수익_운영'!AP$6,IF('월별 수익_운영'!AP$6&gt;'월별 수익_운영'!AO$6,('월별 수익_운영'!AP$6-'월별 수익_운영'!AO$6)*Index_운영!AP$10,0))</f>
        <v>0</v>
      </c>
      <c r="AQ57" s="187">
        <f>IF(AQ$3='Control Panel_운영'!$K$84,'월별 수익_운영'!AQ$6,IF('월별 수익_운영'!AQ$6&gt;'월별 수익_운영'!AP$6,('월별 수익_운영'!AQ$6-'월별 수익_운영'!AP$6)*Index_운영!AQ$10,0))</f>
        <v>0</v>
      </c>
      <c r="AR57" s="187">
        <f>IF(AR$3='Control Panel_운영'!$K$84,'월별 수익_운영'!AR$6,IF('월별 수익_운영'!AR$6&gt;'월별 수익_운영'!AQ$6,('월별 수익_운영'!AR$6-'월별 수익_운영'!AQ$6)*Index_운영!AR$10,0))</f>
        <v>0</v>
      </c>
      <c r="AS57" s="187">
        <f>IF(AS$3='Control Panel_운영'!$K$84,'월별 수익_운영'!AS$6,IF('월별 수익_운영'!AS$6&gt;'월별 수익_운영'!AR$6,('월별 수익_운영'!AS$6-'월별 수익_운영'!AR$6)*Index_운영!AS$10,0))</f>
        <v>0</v>
      </c>
      <c r="AT57" s="187">
        <f>IF(AT$3='Control Panel_운영'!$K$84,'월별 수익_운영'!AT$6,IF('월별 수익_운영'!AT$6&gt;'월별 수익_운영'!AS$6,('월별 수익_운영'!AT$6-'월별 수익_운영'!AS$6)*Index_운영!AT$10,0))</f>
        <v>0</v>
      </c>
      <c r="AU57" s="187">
        <f>IF(AU$3='Control Panel_운영'!$K$84,'월별 수익_운영'!AU$6,IF('월별 수익_운영'!AU$6&gt;'월별 수익_운영'!AT$6,('월별 수익_운영'!AU$6-'월별 수익_운영'!AT$6)*Index_운영!AU$10,0))</f>
        <v>0</v>
      </c>
      <c r="AV57" s="187">
        <f>IF(AV$3='Control Panel_운영'!$K$84,'월별 수익_운영'!AV$6,IF('월별 수익_운영'!AV$6&gt;'월별 수익_운영'!AU$6,('월별 수익_운영'!AV$6-'월별 수익_운영'!AU$6)*Index_운영!AV$10,0))</f>
        <v>0</v>
      </c>
      <c r="AW57" s="187">
        <f>IF(AW$3='Control Panel_운영'!$K$84,'월별 수익_운영'!AW$6,IF('월별 수익_운영'!AW$6&gt;'월별 수익_운영'!AV$6,('월별 수익_운영'!AW$6-'월별 수익_운영'!AV$6)*Index_운영!AW$10,0))</f>
        <v>0</v>
      </c>
      <c r="AX57" s="187">
        <f>IF(AX$3='Control Panel_운영'!$K$84,'월별 수익_운영'!AX$6,IF('월별 수익_운영'!AX$6&gt;'월별 수익_운영'!AW$6,('월별 수익_운영'!AX$6-'월별 수익_운영'!AW$6)*Index_운영!AX$10,0))</f>
        <v>0</v>
      </c>
      <c r="AY57" s="187">
        <f>IF(AY$3='Control Panel_운영'!$K$84,'월별 수익_운영'!AY$6,IF('월별 수익_운영'!AY$6&gt;'월별 수익_운영'!AX$6,('월별 수익_운영'!AY$6-'월별 수익_운영'!AX$6)*Index_운영!AY$10,0))</f>
        <v>0</v>
      </c>
      <c r="AZ57" s="187">
        <f>IF(AZ$3='Control Panel_운영'!$K$84,'월별 수익_운영'!AZ$6,IF('월별 수익_운영'!AZ$6&gt;'월별 수익_운영'!AY$6,('월별 수익_운영'!AZ$6-'월별 수익_운영'!AY$6)*Index_운영!AZ$10,0))</f>
        <v>0</v>
      </c>
      <c r="BA57" s="187">
        <f>IF(BA$3='Control Panel_운영'!$K$84,'월별 수익_운영'!BA$6,IF('월별 수익_운영'!BA$6&gt;'월별 수익_운영'!AZ$6,('월별 수익_운영'!BA$6-'월별 수익_운영'!AZ$6)*Index_운영!BA$10,0))</f>
        <v>0</v>
      </c>
      <c r="BB57" s="187">
        <f>IF(BB$3='Control Panel_운영'!$K$84,'월별 수익_운영'!BB$6,IF('월별 수익_운영'!BB$6&gt;'월별 수익_운영'!BA$6,('월별 수익_운영'!BB$6-'월별 수익_운영'!BA$6)*Index_운영!BB$10,0))</f>
        <v>0</v>
      </c>
      <c r="BC57" s="187">
        <f>IF(BC$3='Control Panel_운영'!$K$84,'월별 수익_운영'!BC$6,IF('월별 수익_운영'!BC$6&gt;'월별 수익_운영'!BB$6,('월별 수익_운영'!BC$6-'월별 수익_운영'!BB$6)*Index_운영!BC$10,0))</f>
        <v>0</v>
      </c>
      <c r="BD57" s="187">
        <f>IF(BD$3='Control Panel_운영'!$K$84,'월별 수익_운영'!BD$6,IF('월별 수익_운영'!BD$6&gt;'월별 수익_운영'!BC$6,('월별 수익_운영'!BD$6-'월별 수익_운영'!BC$6)*Index_운영!BD$10,0))</f>
        <v>0</v>
      </c>
      <c r="BE57" s="187">
        <f>IF(BE$3='Control Panel_운영'!$K$84,'월별 수익_운영'!BE$6,IF('월별 수익_운영'!BE$6&gt;'월별 수익_운영'!BD$6,('월별 수익_운영'!BE$6-'월별 수익_운영'!BD$6)*Index_운영!BE$10,0))</f>
        <v>0</v>
      </c>
      <c r="BF57" s="187">
        <f>IF(BF$3='Control Panel_운영'!$K$84,'월별 수익_운영'!BF$6,IF('월별 수익_운영'!BF$6&gt;'월별 수익_운영'!BE$6,('월별 수익_운영'!BF$6-'월별 수익_운영'!BE$6)*Index_운영!BF$10,0))</f>
        <v>0</v>
      </c>
      <c r="BG57" s="187">
        <f>IF(BG$3='Control Panel_운영'!$K$84,'월별 수익_운영'!BG$6,IF('월별 수익_운영'!BG$6&gt;'월별 수익_운영'!BF$6,('월별 수익_운영'!BG$6-'월별 수익_운영'!BF$6)*Index_운영!BG$10,0))</f>
        <v>0</v>
      </c>
      <c r="BH57" s="187">
        <f>IF(BH$3='Control Panel_운영'!$K$84,'월별 수익_운영'!BH$6,IF('월별 수익_운영'!BH$6&gt;'월별 수익_운영'!BG$6,('월별 수익_운영'!BH$6-'월별 수익_운영'!BG$6)*Index_운영!BH$10,0))</f>
        <v>0</v>
      </c>
      <c r="BI57" s="187">
        <f>IF(BI$3='Control Panel_운영'!$K$84,'월별 수익_운영'!BI$6,IF('월별 수익_운영'!BI$6&gt;'월별 수익_운영'!BH$6,('월별 수익_운영'!BI$6-'월별 수익_운영'!BH$6)*Index_운영!BI$10,0))</f>
        <v>0</v>
      </c>
      <c r="BJ57" s="187">
        <f>IF(BJ$3='Control Panel_운영'!$K$84,'월별 수익_운영'!BJ$6,IF('월별 수익_운영'!BJ$6&gt;'월별 수익_운영'!BI$6,('월별 수익_운영'!BJ$6-'월별 수익_운영'!BI$6)*Index_운영!BJ$10,0))</f>
        <v>0</v>
      </c>
      <c r="BK57" s="187">
        <f>IF(BK$3='Control Panel_운영'!$K$84,'월별 수익_운영'!BK$6,IF('월별 수익_운영'!BK$6&gt;'월별 수익_운영'!BJ$6,('월별 수익_운영'!BK$6-'월별 수익_운영'!BJ$6)*Index_운영!BK$10,0))</f>
        <v>0</v>
      </c>
      <c r="BL57" s="187">
        <f>IF(BL$3='Control Panel_운영'!$K$84,'월별 수익_운영'!BL$6,IF('월별 수익_운영'!BL$6&gt;'월별 수익_운영'!BK$6,('월별 수익_운영'!BL$6-'월별 수익_운영'!BK$6)*Index_운영!BL$10,0))</f>
        <v>0</v>
      </c>
      <c r="BM57" s="187">
        <f>IF(BM$3='Control Panel_운영'!$K$84,'월별 수익_운영'!BM$6,IF('월별 수익_운영'!BM$6&gt;'월별 수익_운영'!BL$6,('월별 수익_운영'!BM$6-'월별 수익_운영'!BL$6)*Index_운영!BM$10,0))</f>
        <v>0</v>
      </c>
      <c r="BN57" s="187">
        <f>IF(BN$3='Control Panel_운영'!$K$84,'월별 수익_운영'!BN$6,IF('월별 수익_운영'!BN$6&gt;'월별 수익_운영'!BM$6,('월별 수익_운영'!BN$6-'월별 수익_운영'!BM$6)*Index_운영!BN$10,0))</f>
        <v>0</v>
      </c>
      <c r="BO57" s="187">
        <f>IF(BO$3='Control Panel_운영'!$K$84,'월별 수익_운영'!BO$6,IF('월별 수익_운영'!BO$6&gt;'월별 수익_운영'!BN$6,('월별 수익_운영'!BO$6-'월별 수익_운영'!BN$6)*Index_운영!BO$10,0))</f>
        <v>0</v>
      </c>
      <c r="BP57" s="187">
        <f>IF(BP$3='Control Panel_운영'!$K$84,'월별 수익_운영'!BP$6,IF('월별 수익_운영'!BP$6&gt;'월별 수익_운영'!BO$6,('월별 수익_운영'!BP$6-'월별 수익_운영'!BO$6)*Index_운영!BP$10,0))</f>
        <v>0</v>
      </c>
      <c r="BQ57" s="187">
        <f>IF(BQ$3='Control Panel_운영'!$K$84,'월별 수익_운영'!BQ$6,IF('월별 수익_운영'!BQ$6&gt;'월별 수익_운영'!BP$6,('월별 수익_운영'!BQ$6-'월별 수익_운영'!BP$6)*Index_운영!BQ$10,0))</f>
        <v>0</v>
      </c>
      <c r="BR57" s="187">
        <f>IF(BR$3='Control Panel_운영'!$K$84,'월별 수익_운영'!BR$6,IF('월별 수익_운영'!BR$6&gt;'월별 수익_운영'!BQ$6,('월별 수익_운영'!BR$6-'월별 수익_운영'!BQ$6)*Index_운영!BR$10,0))</f>
        <v>0</v>
      </c>
      <c r="BS57" s="187">
        <f>IF(BS$3='Control Panel_운영'!$K$84,'월별 수익_운영'!BS$6,IF('월별 수익_운영'!BS$6&gt;'월별 수익_운영'!BR$6,('월별 수익_운영'!BS$6-'월별 수익_운영'!BR$6)*Index_운영!BS$10,0))</f>
        <v>0</v>
      </c>
      <c r="BT57" s="187">
        <f>IF(BT$3='Control Panel_운영'!$K$84,'월별 수익_운영'!BT$6,IF('월별 수익_운영'!BT$6&gt;'월별 수익_운영'!BS$6,('월별 수익_운영'!BT$6-'월별 수익_운영'!BS$6)*Index_운영!BT$10,0))</f>
        <v>0</v>
      </c>
      <c r="BU57" s="187">
        <f>IF(BU$3='Control Panel_운영'!$K$84,'월별 수익_운영'!BU$6,IF('월별 수익_운영'!BU$6&gt;'월별 수익_운영'!BT$6,('월별 수익_운영'!BU$6-'월별 수익_운영'!BT$6)*Index_운영!BU$10,0))</f>
        <v>0</v>
      </c>
      <c r="BV57" s="187">
        <f>IF(BV$3='Control Panel_운영'!$K$84,'월별 수익_운영'!BV$6,IF('월별 수익_운영'!BV$6&gt;'월별 수익_운영'!BU$6,('월별 수익_운영'!BV$6-'월별 수익_운영'!BU$6)*Index_운영!BV$10,0))</f>
        <v>0</v>
      </c>
      <c r="BW57" s="187">
        <f>IF(BW$3='Control Panel_운영'!$K$84,'월별 수익_운영'!BW$6,IF('월별 수익_운영'!BW$6&gt;'월별 수익_운영'!BV$6,('월별 수익_운영'!BW$6-'월별 수익_운영'!BV$6)*Index_운영!BW$10,0))</f>
        <v>0</v>
      </c>
      <c r="BX57" s="187">
        <f>IF(BX$3='Control Panel_운영'!$K$84,'월별 수익_운영'!BX$6,IF('월별 수익_운영'!BX$6&gt;'월별 수익_운영'!BW$6,('월별 수익_운영'!BX$6-'월별 수익_운영'!BW$6)*Index_운영!BX$10,0))</f>
        <v>0</v>
      </c>
      <c r="BY57" s="187">
        <f>IF(BY$3='Control Panel_운영'!$K$84,'월별 수익_운영'!BY$6,IF('월별 수익_운영'!BY$6&gt;'월별 수익_운영'!BX$6,('월별 수익_운영'!BY$6-'월별 수익_운영'!BX$6)*Index_운영!BY$10,0))</f>
        <v>0</v>
      </c>
      <c r="BZ57" s="187">
        <f>IF(BZ$3='Control Panel_운영'!$K$84,'월별 수익_운영'!BZ$6,IF('월별 수익_운영'!BZ$6&gt;'월별 수익_운영'!BY$6,('월별 수익_운영'!BZ$6-'월별 수익_운영'!BY$6)*Index_운영!BZ$10,0))</f>
        <v>0</v>
      </c>
      <c r="CA57" s="187">
        <f>IF(CA$3='Control Panel_운영'!$K$84,'월별 수익_운영'!CA$6,IF('월별 수익_운영'!CA$6&gt;'월별 수익_운영'!BZ$6,('월별 수익_운영'!CA$6-'월별 수익_운영'!BZ$6)*Index_운영!CA$10,0))</f>
        <v>0</v>
      </c>
      <c r="CB57" s="187">
        <f>IF(CB$3='Control Panel_운영'!$K$84,'월별 수익_운영'!CB$6,IF('월별 수익_운영'!CB$6&gt;'월별 수익_운영'!CA$6,('월별 수익_운영'!CB$6-'월별 수익_운영'!CA$6)*Index_운영!CB$10,0))</f>
        <v>0</v>
      </c>
      <c r="CC57" s="187">
        <f>IF(CC$3='Control Panel_운영'!$K$84,'월별 수익_운영'!CC$6,IF('월별 수익_운영'!CC$6&gt;'월별 수익_운영'!CB$6,('월별 수익_운영'!CC$6-'월별 수익_운영'!CB$6)*Index_운영!CC$10,0))</f>
        <v>0</v>
      </c>
      <c r="CD57" s="187">
        <f>IF(CD$3='Control Panel_운영'!$K$84,'월별 수익_운영'!CD$6,IF('월별 수익_운영'!CD$6&gt;'월별 수익_운영'!CC$6,('월별 수익_운영'!CD$6-'월별 수익_운영'!CC$6)*Index_운영!CD$10,0))</f>
        <v>0</v>
      </c>
      <c r="CE57" s="187">
        <f>IF(CE$3='Control Panel_운영'!$K$84,'월별 수익_운영'!CE$6,IF('월별 수익_운영'!CE$6&gt;'월별 수익_운영'!CD$6,('월별 수익_운영'!CE$6-'월별 수익_운영'!CD$6)*Index_운영!CE$10,0))</f>
        <v>0</v>
      </c>
      <c r="CF57" s="187">
        <f>IF(CF$3='Control Panel_운영'!$K$84,'월별 수익_운영'!CF$6,IF('월별 수익_운영'!CF$6&gt;'월별 수익_운영'!CE$6,('월별 수익_운영'!CF$6-'월별 수익_운영'!CE$6)*Index_운영!CF$10,0))</f>
        <v>0</v>
      </c>
      <c r="CG57" s="187">
        <f>IF(CG$3='Control Panel_운영'!$K$84,'월별 수익_운영'!CG$6,IF('월별 수익_운영'!CG$6&gt;'월별 수익_운영'!CF$6,('월별 수익_운영'!CG$6-'월별 수익_운영'!CF$6)*Index_운영!CG$10,0))</f>
        <v>0</v>
      </c>
      <c r="CH57" s="187">
        <f>IF(CH$3='Control Panel_운영'!$K$84,'월별 수익_운영'!CH$6,IF('월별 수익_운영'!CH$6&gt;'월별 수익_운영'!CG$6,('월별 수익_운영'!CH$6-'월별 수익_운영'!CG$6)*Index_운영!CH$10,0))</f>
        <v>0</v>
      </c>
      <c r="CI57" s="187">
        <f>IF(CI$3='Control Panel_운영'!$K$84,'월별 수익_운영'!CI$6,IF('월별 수익_운영'!CI$6&gt;'월별 수익_운영'!CH$6,('월별 수익_운영'!CI$6-'월별 수익_운영'!CH$6)*Index_운영!CI$10,0))</f>
        <v>0</v>
      </c>
      <c r="CJ57" s="187">
        <f>IF(CJ$3='Control Panel_운영'!$K$84,'월별 수익_운영'!CJ$6,IF('월별 수익_운영'!CJ$6&gt;'월별 수익_운영'!CI$6,('월별 수익_운영'!CJ$6-'월별 수익_운영'!CI$6)*Index_운영!CJ$10,0))</f>
        <v>0</v>
      </c>
      <c r="CK57" s="187">
        <f>IF(CK$3='Control Panel_운영'!$K$84,'월별 수익_운영'!CK$6,IF('월별 수익_운영'!CK$6&gt;'월별 수익_운영'!CJ$6,('월별 수익_운영'!CK$6-'월별 수익_운영'!CJ$6)*Index_운영!CK$10,0))</f>
        <v>0</v>
      </c>
      <c r="CL57" s="187">
        <f>IF(CL$3='Control Panel_운영'!$K$84,'월별 수익_운영'!CL$6,IF('월별 수익_운영'!CL$6&gt;'월별 수익_운영'!CK$6,('월별 수익_운영'!CL$6-'월별 수익_운영'!CK$6)*Index_운영!CL$10,0))</f>
        <v>0</v>
      </c>
      <c r="CM57" s="187">
        <f>IF(CM$3='Control Panel_운영'!$K$84,'월별 수익_운영'!CM$6,IF('월별 수익_운영'!CM$6&gt;'월별 수익_운영'!CL$6,('월별 수익_운영'!CM$6-'월별 수익_운영'!CL$6)*Index_운영!CM$10,0))</f>
        <v>0</v>
      </c>
      <c r="CN57" s="187">
        <f>IF(CN$3='Control Panel_운영'!$K$84,'월별 수익_운영'!CN$6,IF('월별 수익_운영'!CN$6&gt;'월별 수익_운영'!CM$6,('월별 수익_운영'!CN$6-'월별 수익_운영'!CM$6)*Index_운영!CN$10,0))</f>
        <v>0</v>
      </c>
      <c r="CO57" s="187">
        <f>IF(CO$3='Control Panel_운영'!$K$84,'월별 수익_운영'!CO$6,IF('월별 수익_운영'!CO$6&gt;'월별 수익_운영'!CN$6,('월별 수익_운영'!CO$6-'월별 수익_운영'!CN$6)*Index_운영!CO$10,0))</f>
        <v>0</v>
      </c>
      <c r="CP57" s="187">
        <f>IF(CP$3='Control Panel_운영'!$K$84,'월별 수익_운영'!CP$6,IF('월별 수익_운영'!CP$6&gt;'월별 수익_운영'!CO$6,('월별 수익_운영'!CP$6-'월별 수익_운영'!CO$6)*Index_운영!CP$10,0))</f>
        <v>0</v>
      </c>
      <c r="CQ57" s="187">
        <f>IF(CQ$3='Control Panel_운영'!$K$84,'월별 수익_운영'!CQ$6,IF('월별 수익_운영'!CQ$6&gt;'월별 수익_운영'!CP$6,('월별 수익_운영'!CQ$6-'월별 수익_운영'!CP$6)*Index_운영!CQ$10,0))</f>
        <v>0</v>
      </c>
      <c r="CR57" s="187">
        <f>IF(CR$3='Control Panel_운영'!$K$84,'월별 수익_운영'!CR$6,IF('월별 수익_운영'!CR$6&gt;'월별 수익_운영'!CQ$6,('월별 수익_운영'!CR$6-'월별 수익_운영'!CQ$6)*Index_운영!CR$10,0))</f>
        <v>0</v>
      </c>
      <c r="CS57" s="187">
        <f>IF(CS$3='Control Panel_운영'!$K$84,'월별 수익_운영'!CS$6,IF('월별 수익_운영'!CS$6&gt;'월별 수익_운영'!CR$6,('월별 수익_운영'!CS$6-'월별 수익_운영'!CR$6)*Index_운영!CS$10,0))</f>
        <v>0</v>
      </c>
      <c r="CT57" s="187">
        <f>IF(CT$3='Control Panel_운영'!$K$84,'월별 수익_운영'!CT$6,IF('월별 수익_운영'!CT$6&gt;'월별 수익_운영'!CS$6,('월별 수익_운영'!CT$6-'월별 수익_운영'!CS$6)*Index_운영!CT$10,0))</f>
        <v>0</v>
      </c>
      <c r="CU57" s="187">
        <f>IF(CU$3='Control Panel_운영'!$K$84,'월별 수익_운영'!CU$6,IF('월별 수익_운영'!CU$6&gt;'월별 수익_운영'!CT$6,('월별 수익_운영'!CU$6-'월별 수익_운영'!CT$6)*Index_운영!CU$10,0))</f>
        <v>0</v>
      </c>
      <c r="CV57" s="187">
        <f>IF(CV$3='Control Panel_운영'!$K$84,'월별 수익_운영'!CV$6,IF('월별 수익_운영'!CV$6&gt;'월별 수익_운영'!CU$6,('월별 수익_운영'!CV$6-'월별 수익_운영'!CU$6)*Index_운영!CV$10,0))</f>
        <v>0</v>
      </c>
      <c r="CW57" s="187">
        <f>IF(CW$3='Control Panel_운영'!$K$84,'월별 수익_운영'!CW$6,IF('월별 수익_운영'!CW$6&gt;'월별 수익_운영'!CV$6,('월별 수익_운영'!CW$6-'월별 수익_운영'!CV$6)*Index_운영!CW$10,0))</f>
        <v>0</v>
      </c>
      <c r="CX57" s="187">
        <f>IF(CX$3='Control Panel_운영'!$K$84,'월별 수익_운영'!CX$6,IF('월별 수익_운영'!CX$6&gt;'월별 수익_운영'!CW$6,('월별 수익_운영'!CX$6-'월별 수익_운영'!CW$6)*Index_운영!CX$10,0))</f>
        <v>0</v>
      </c>
      <c r="CY57" s="187">
        <f>IF(CY$3='Control Panel_운영'!$K$84,'월별 수익_운영'!CY$6,IF('월별 수익_운영'!CY$6&gt;'월별 수익_운영'!CX$6,('월별 수익_운영'!CY$6-'월별 수익_운영'!CX$6)*Index_운영!CY$10,0))</f>
        <v>0</v>
      </c>
      <c r="CZ57" s="187">
        <f>IF(CZ$3='Control Panel_운영'!$K$84,'월별 수익_운영'!CZ$6,IF('월별 수익_운영'!CZ$6&gt;'월별 수익_운영'!CY$6,('월별 수익_운영'!CZ$6-'월별 수익_운영'!CY$6)*Index_운영!CZ$10,0))</f>
        <v>0</v>
      </c>
      <c r="DA57" s="187">
        <f>IF(DA$3='Control Panel_운영'!$K$84,'월별 수익_운영'!DA$6,IF('월별 수익_운영'!DA$6&gt;'월별 수익_운영'!CZ$6,('월별 수익_운영'!DA$6-'월별 수익_운영'!CZ$6)*Index_운영!DA$10,0))</f>
        <v>0</v>
      </c>
      <c r="DB57" s="187">
        <f>IF(DB$3='Control Panel_운영'!$K$84,'월별 수익_운영'!DB$6,IF('월별 수익_운영'!DB$6&gt;'월별 수익_운영'!DA$6,('월별 수익_운영'!DB$6-'월별 수익_운영'!DA$6)*Index_운영!DB$10,0))</f>
        <v>0</v>
      </c>
      <c r="DC57" s="187">
        <f>IF(DC$3='Control Panel_운영'!$K$84,'월별 수익_운영'!DC$6,IF('월별 수익_운영'!DC$6&gt;'월별 수익_운영'!DB$6,('월별 수익_운영'!DC$6-'월별 수익_운영'!DB$6)*Index_운영!DC$10,0))</f>
        <v>0</v>
      </c>
      <c r="DD57" s="187">
        <f>IF(DD$3='Control Panel_운영'!$K$84,'월별 수익_운영'!DD$6,IF('월별 수익_운영'!DD$6&gt;'월별 수익_운영'!DC$6,('월별 수익_운영'!DD$6-'월별 수익_운영'!DC$6)*Index_운영!DD$10,0))</f>
        <v>0</v>
      </c>
      <c r="DE57" s="187">
        <f>IF(DE$3='Control Panel_운영'!$K$84,'월별 수익_운영'!DE$6,IF('월별 수익_운영'!DE$6&gt;'월별 수익_운영'!DD$6,('월별 수익_운영'!DE$6-'월별 수익_운영'!DD$6)*Index_운영!DE$10,0))</f>
        <v>0</v>
      </c>
      <c r="DF57" s="187">
        <f>IF(DF$3='Control Panel_운영'!$K$84,'월별 수익_운영'!DF$6,IF('월별 수익_운영'!DF$6&gt;'월별 수익_운영'!DE$6,('월별 수익_운영'!DF$6-'월별 수익_운영'!DE$6)*Index_운영!DF$10,0))</f>
        <v>0</v>
      </c>
      <c r="DG57" s="187">
        <f>IF(DG$3='Control Panel_운영'!$K$84,'월별 수익_운영'!DG$6,IF('월별 수익_운영'!DG$6&gt;'월별 수익_운영'!DF$6,('월별 수익_운영'!DG$6-'월별 수익_운영'!DF$6)*Index_운영!DG$10,0))</f>
        <v>0</v>
      </c>
      <c r="DH57" s="187">
        <f>IF(DH$3='Control Panel_운영'!$K$84,'월별 수익_운영'!DH$6,IF('월별 수익_운영'!DH$6&gt;'월별 수익_운영'!DG$6,('월별 수익_운영'!DH$6-'월별 수익_운영'!DG$6)*Index_운영!DH$10,0))</f>
        <v>0</v>
      </c>
      <c r="DI57" s="187">
        <f>IF(DI$3='Control Panel_운영'!$K$84,'월별 수익_운영'!DI$6,IF('월별 수익_운영'!DI$6&gt;'월별 수익_운영'!DH$6,('월별 수익_운영'!DI$6-'월별 수익_운영'!DH$6)*Index_운영!DI$10,0))</f>
        <v>0</v>
      </c>
      <c r="DJ57" s="187">
        <f>IF(DJ$3='Control Panel_운영'!$K$84,'월별 수익_운영'!DJ$6,IF('월별 수익_운영'!DJ$6&gt;'월별 수익_운영'!DI$6,('월별 수익_운영'!DJ$6-'월별 수익_운영'!DI$6)*Index_운영!DJ$10,0))</f>
        <v>0</v>
      </c>
      <c r="DK57" s="187">
        <f>IF(DK$3='Control Panel_운영'!$K$84,'월별 수익_운영'!DK$6,IF('월별 수익_운영'!DK$6&gt;'월별 수익_운영'!DJ$6,('월별 수익_운영'!DK$6-'월별 수익_운영'!DJ$6)*Index_운영!DK$10,0))</f>
        <v>0</v>
      </c>
      <c r="DL57" s="187">
        <f>IF(DL$3='Control Panel_운영'!$K$84,'월별 수익_운영'!DL$6,IF('월별 수익_운영'!DL$6&gt;'월별 수익_운영'!DK$6,('월별 수익_운영'!DL$6-'월별 수익_운영'!DK$6)*Index_운영!DL$10,0))</f>
        <v>0</v>
      </c>
      <c r="DM57" s="187">
        <f>IF(DM$3='Control Panel_운영'!$K$84,'월별 수익_운영'!DM$6,IF('월별 수익_운영'!DM$6&gt;'월별 수익_운영'!DL$6,('월별 수익_운영'!DM$6-'월별 수익_운영'!DL$6)*Index_운영!DM$10,0))</f>
        <v>0</v>
      </c>
      <c r="DN57" s="187">
        <f>IF(DN$3='Control Panel_운영'!$K$84,'월별 수익_운영'!DN$6,IF('월별 수익_운영'!DN$6&gt;'월별 수익_운영'!DM$6,('월별 수익_운영'!DN$6-'월별 수익_운영'!DM$6)*Index_운영!DN$10,0))</f>
        <v>0</v>
      </c>
      <c r="DO57" s="187">
        <f>IF(DO$3='Control Panel_운영'!$K$84,'월별 수익_운영'!DO$6,IF('월별 수익_운영'!DO$6&gt;'월별 수익_운영'!DN$6,('월별 수익_운영'!DO$6-'월별 수익_운영'!DN$6)*Index_운영!DO$10,0))</f>
        <v>0</v>
      </c>
      <c r="DP57" s="187">
        <f>IF(DP$3='Control Panel_운영'!$K$84,'월별 수익_운영'!DP$6,IF('월별 수익_운영'!DP$6&gt;'월별 수익_운영'!DO$6,('월별 수익_운영'!DP$6-'월별 수익_운영'!DO$6)*Index_운영!DP$10,0))</f>
        <v>0</v>
      </c>
      <c r="DQ57" s="187">
        <f>IF(DQ$3='Control Panel_운영'!$K$84,'월별 수익_운영'!DQ$6,IF('월별 수익_운영'!DQ$6&gt;'월별 수익_운영'!DP$6,('월별 수익_운영'!DQ$6-'월별 수익_운영'!DP$6)*Index_운영!DQ$10,0))</f>
        <v>0</v>
      </c>
      <c r="DR57" s="187">
        <f>IF(DR$3='Control Panel_운영'!$K$84,'월별 수익_운영'!DR$6,IF('월별 수익_운영'!DR$6&gt;'월별 수익_운영'!DQ$6,('월별 수익_운영'!DR$6-'월별 수익_운영'!DQ$6)*Index_운영!DR$10,0))</f>
        <v>0</v>
      </c>
      <c r="DS57" s="187">
        <f>IF(DS$3='Control Panel_운영'!$K$84,'월별 수익_운영'!DS$6,IF('월별 수익_운영'!DS$6&gt;'월별 수익_운영'!DR$6,('월별 수익_운영'!DS$6-'월별 수익_운영'!DR$6)*Index_운영!DS$10,0))</f>
        <v>0</v>
      </c>
      <c r="DT57" s="187">
        <f>IF(DT$3='Control Panel_운영'!$K$84,'월별 수익_운영'!DT$6,IF('월별 수익_운영'!DT$6&gt;'월별 수익_운영'!DS$6,('월별 수익_운영'!DT$6-'월별 수익_운영'!DS$6)*Index_운영!DT$10,0))</f>
        <v>0</v>
      </c>
      <c r="DU57" s="187">
        <f>IF(DU$3='Control Panel_운영'!$K$84,'월별 수익_운영'!DU$6,IF('월별 수익_운영'!DU$6&gt;'월별 수익_운영'!DT$6,('월별 수익_운영'!DU$6-'월별 수익_운영'!DT$6)*Index_운영!DU$10,0))</f>
        <v>0</v>
      </c>
      <c r="DV57" s="187">
        <f>IF(DV$3='Control Panel_운영'!$K$84,'월별 수익_운영'!DV$6,IF('월별 수익_운영'!DV$6&gt;'월별 수익_운영'!DU$6,('월별 수익_운영'!DV$6-'월별 수익_운영'!DU$6)*Index_운영!DV$10,0))</f>
        <v>0</v>
      </c>
    </row>
    <row r="58" spans="1:126" outlineLevel="1" x14ac:dyDescent="0.4">
      <c r="C58" s="21" t="s">
        <v>835</v>
      </c>
      <c r="F58" s="586">
        <f>'Control Panel_운영'!$O$162*Index_운영!F$7</f>
        <v>0</v>
      </c>
      <c r="G58" s="187">
        <f>'Control Panel_운영'!$O$162*Index_운영!G$7</f>
        <v>0</v>
      </c>
      <c r="H58" s="187">
        <f>'Control Panel_운영'!$O$162*Index_운영!H$7</f>
        <v>0</v>
      </c>
      <c r="I58" s="187">
        <f>'Control Panel_운영'!$O$162*Index_운영!I$7</f>
        <v>0</v>
      </c>
      <c r="J58" s="187">
        <f>'Control Panel_운영'!$O$162*Index_운영!J$7</f>
        <v>0</v>
      </c>
      <c r="K58" s="187">
        <f>'Control Panel_운영'!$O$162*Index_운영!K$7</f>
        <v>0</v>
      </c>
      <c r="L58" s="187">
        <f>'Control Panel_운영'!$O$162*Index_운영!L$7</f>
        <v>0</v>
      </c>
      <c r="M58" s="187">
        <f>'Control Panel_운영'!$O$162*Index_운영!M$7</f>
        <v>0</v>
      </c>
      <c r="N58" s="187">
        <f>'Control Panel_운영'!$O$162*Index_운영!N$7</f>
        <v>0</v>
      </c>
      <c r="O58" s="187">
        <f>'Control Panel_운영'!$O$162*Index_운영!O$7</f>
        <v>0</v>
      </c>
      <c r="P58" s="187">
        <f>'Control Panel_운영'!$O$162*Index_운영!P$7</f>
        <v>0</v>
      </c>
      <c r="Q58" s="187">
        <f>'Control Panel_운영'!$O$162*Index_운영!Q$7</f>
        <v>0</v>
      </c>
      <c r="R58" s="187">
        <f>'Control Panel_운영'!$O$162*Index_운영!R$7</f>
        <v>0</v>
      </c>
      <c r="S58" s="187">
        <f>'Control Panel_운영'!$O$162*Index_운영!S$7</f>
        <v>0</v>
      </c>
      <c r="T58" s="187">
        <f>'Control Panel_운영'!$O$162*Index_운영!T$7</f>
        <v>0</v>
      </c>
      <c r="U58" s="187">
        <f>'Control Panel_운영'!$O$162*Index_운영!U$7</f>
        <v>0</v>
      </c>
      <c r="V58" s="187">
        <f>'Control Panel_운영'!$O$162*Index_운영!V$7</f>
        <v>0</v>
      </c>
      <c r="W58" s="187">
        <f>'Control Panel_운영'!$O$162*Index_운영!W$7</f>
        <v>0</v>
      </c>
      <c r="X58" s="187">
        <f>'Control Panel_운영'!$O$162*Index_운영!X$7</f>
        <v>0</v>
      </c>
      <c r="Y58" s="187">
        <f>'Control Panel_운영'!$O$162*Index_운영!Y$7</f>
        <v>0</v>
      </c>
      <c r="Z58" s="187">
        <f>'Control Panel_운영'!$O$162*Index_운영!Z$7</f>
        <v>0</v>
      </c>
      <c r="AA58" s="187">
        <f>'Control Panel_운영'!$O$162*Index_운영!AA$7</f>
        <v>0</v>
      </c>
      <c r="AB58" s="187">
        <f>'Control Panel_운영'!$O$162*Index_운영!AB$7</f>
        <v>0</v>
      </c>
      <c r="AC58" s="187">
        <f>'Control Panel_운영'!$O$162*Index_운영!AC$7</f>
        <v>0</v>
      </c>
      <c r="AD58" s="187">
        <f>'Control Panel_운영'!$O$162*Index_운영!AD$7</f>
        <v>0</v>
      </c>
      <c r="AE58" s="187">
        <f>'Control Panel_운영'!$O$162*Index_운영!AE$7</f>
        <v>0</v>
      </c>
      <c r="AF58" s="187">
        <f>'Control Panel_운영'!$O$162*Index_운영!AF$7</f>
        <v>0</v>
      </c>
      <c r="AG58" s="187">
        <f>'Control Panel_운영'!$O$162*Index_운영!AG$7</f>
        <v>0</v>
      </c>
      <c r="AH58" s="187">
        <f>'Control Panel_운영'!$O$162*Index_운영!AH$7</f>
        <v>0</v>
      </c>
      <c r="AI58" s="187">
        <f>'Control Panel_운영'!$O$162*Index_운영!AI$7</f>
        <v>0</v>
      </c>
      <c r="AJ58" s="187">
        <f>'Control Panel_운영'!$O$162*Index_운영!AJ$7</f>
        <v>0</v>
      </c>
      <c r="AK58" s="187">
        <f>'Control Panel_운영'!$O$162*Index_운영!AK$7</f>
        <v>0</v>
      </c>
      <c r="AL58" s="187">
        <f>'Control Panel_운영'!$O$162*Index_운영!AL$7</f>
        <v>0</v>
      </c>
      <c r="AM58" s="187">
        <f>'Control Panel_운영'!$O$162*Index_운영!AM$7</f>
        <v>0</v>
      </c>
      <c r="AN58" s="187">
        <f>'Control Panel_운영'!$O$162*Index_운영!AN$7</f>
        <v>0</v>
      </c>
      <c r="AO58" s="187">
        <f>'Control Panel_운영'!$O$162*Index_운영!AO$7</f>
        <v>0</v>
      </c>
      <c r="AP58" s="187">
        <f>'Control Panel_운영'!$O$162*Index_운영!AP$7</f>
        <v>0</v>
      </c>
      <c r="AQ58" s="187">
        <f>'Control Panel_운영'!$O$162*Index_운영!AQ$7</f>
        <v>0</v>
      </c>
      <c r="AR58" s="187">
        <f>'Control Panel_운영'!$O$162*Index_운영!AR$7</f>
        <v>0</v>
      </c>
      <c r="AS58" s="187">
        <f>'Control Panel_운영'!$O$162*Index_운영!AS$7</f>
        <v>0</v>
      </c>
      <c r="AT58" s="187">
        <f>'Control Panel_운영'!$O$162*Index_운영!AT$7</f>
        <v>0</v>
      </c>
      <c r="AU58" s="187">
        <f>'Control Panel_운영'!$O$162*Index_운영!AU$7</f>
        <v>0</v>
      </c>
      <c r="AV58" s="187">
        <f>'Control Panel_운영'!$O$162*Index_운영!AV$7</f>
        <v>0</v>
      </c>
      <c r="AW58" s="187">
        <f>'Control Panel_운영'!$O$162*Index_운영!AW$7</f>
        <v>0</v>
      </c>
      <c r="AX58" s="187">
        <f>'Control Panel_운영'!$O$162*Index_운영!AX$7</f>
        <v>0</v>
      </c>
      <c r="AY58" s="187">
        <f>'Control Panel_운영'!$O$162*Index_운영!AY$7</f>
        <v>0</v>
      </c>
      <c r="AZ58" s="187">
        <f>'Control Panel_운영'!$O$162*Index_운영!AZ$7</f>
        <v>0</v>
      </c>
      <c r="BA58" s="187">
        <f>'Control Panel_운영'!$O$162*Index_운영!BA$7</f>
        <v>0</v>
      </c>
      <c r="BB58" s="187">
        <f>'Control Panel_운영'!$O$162*Index_운영!BB$7</f>
        <v>0</v>
      </c>
      <c r="BC58" s="187">
        <f>'Control Panel_운영'!$O$162*Index_운영!BC$7</f>
        <v>0</v>
      </c>
      <c r="BD58" s="187">
        <f>'Control Panel_운영'!$O$162*Index_운영!BD$7</f>
        <v>0</v>
      </c>
      <c r="BE58" s="187">
        <f>'Control Panel_운영'!$O$162*Index_운영!BE$7</f>
        <v>0</v>
      </c>
      <c r="BF58" s="187">
        <f>'Control Panel_운영'!$O$162*Index_운영!BF$7</f>
        <v>0</v>
      </c>
      <c r="BG58" s="187">
        <f>'Control Panel_운영'!$O$162*Index_운영!BG$7</f>
        <v>0</v>
      </c>
      <c r="BH58" s="187">
        <f>'Control Panel_운영'!$O$162*Index_운영!BH$7</f>
        <v>0</v>
      </c>
      <c r="BI58" s="187">
        <f>'Control Panel_운영'!$O$162*Index_운영!BI$7</f>
        <v>0</v>
      </c>
      <c r="BJ58" s="187">
        <f>'Control Panel_운영'!$O$162*Index_운영!BJ$7</f>
        <v>0</v>
      </c>
      <c r="BK58" s="187">
        <f>'Control Panel_운영'!$O$162*Index_운영!BK$7</f>
        <v>0</v>
      </c>
      <c r="BL58" s="187">
        <f>'Control Panel_운영'!$O$162*Index_운영!BL$7</f>
        <v>0</v>
      </c>
      <c r="BM58" s="187">
        <f>'Control Panel_운영'!$O$162*Index_운영!BM$7</f>
        <v>0</v>
      </c>
      <c r="BN58" s="187">
        <f>'Control Panel_운영'!$O$162*Index_운영!BN$7</f>
        <v>0</v>
      </c>
      <c r="BO58" s="187">
        <f>'Control Panel_운영'!$O$162*Index_운영!BO$7</f>
        <v>0</v>
      </c>
      <c r="BP58" s="187">
        <f>'Control Panel_운영'!$O$162*Index_운영!BP$7</f>
        <v>0</v>
      </c>
      <c r="BQ58" s="187">
        <f>'Control Panel_운영'!$O$162*Index_운영!BQ$7</f>
        <v>0</v>
      </c>
      <c r="BR58" s="187">
        <f>'Control Panel_운영'!$O$162*Index_운영!BR$7</f>
        <v>0</v>
      </c>
      <c r="BS58" s="187">
        <f>'Control Panel_운영'!$O$162*Index_운영!BS$7</f>
        <v>0</v>
      </c>
      <c r="BT58" s="187">
        <f>'Control Panel_운영'!$O$162*Index_운영!BT$7</f>
        <v>0</v>
      </c>
      <c r="BU58" s="187">
        <f>'Control Panel_운영'!$O$162*Index_운영!BU$7</f>
        <v>0</v>
      </c>
      <c r="BV58" s="187">
        <f>'Control Panel_운영'!$O$162*Index_운영!BV$7</f>
        <v>0</v>
      </c>
      <c r="BW58" s="187">
        <f>'Control Panel_운영'!$O$162*Index_운영!BW$7</f>
        <v>0</v>
      </c>
      <c r="BX58" s="187">
        <f>'Control Panel_운영'!$O$162*Index_운영!BX$7</f>
        <v>0</v>
      </c>
      <c r="BY58" s="187">
        <f>'Control Panel_운영'!$O$162*Index_운영!BY$7</f>
        <v>0</v>
      </c>
      <c r="BZ58" s="187">
        <f>'Control Panel_운영'!$O$162*Index_운영!BZ$7</f>
        <v>0</v>
      </c>
      <c r="CA58" s="187">
        <f>'Control Panel_운영'!$O$162*Index_운영!CA$7</f>
        <v>0</v>
      </c>
      <c r="CB58" s="187">
        <f>'Control Panel_운영'!$O$162*Index_운영!CB$7</f>
        <v>0</v>
      </c>
      <c r="CC58" s="187">
        <f>'Control Panel_운영'!$O$162*Index_운영!CC$7</f>
        <v>0</v>
      </c>
      <c r="CD58" s="187">
        <f>'Control Panel_운영'!$O$162*Index_운영!CD$7</f>
        <v>0</v>
      </c>
      <c r="CE58" s="187">
        <f>'Control Panel_운영'!$O$162*Index_운영!CE$7</f>
        <v>0</v>
      </c>
      <c r="CF58" s="187">
        <f>'Control Panel_운영'!$O$162*Index_운영!CF$7</f>
        <v>0</v>
      </c>
      <c r="CG58" s="187">
        <f>'Control Panel_운영'!$O$162*Index_운영!CG$7</f>
        <v>0</v>
      </c>
      <c r="CH58" s="187">
        <f>'Control Panel_운영'!$O$162*Index_운영!CH$7</f>
        <v>0</v>
      </c>
      <c r="CI58" s="187">
        <f>'Control Panel_운영'!$O$162*Index_운영!CI$7</f>
        <v>0</v>
      </c>
      <c r="CJ58" s="187">
        <f>'Control Panel_운영'!$O$162*Index_운영!CJ$7</f>
        <v>0</v>
      </c>
      <c r="CK58" s="187">
        <f>'Control Panel_운영'!$O$162*Index_운영!CK$7</f>
        <v>0</v>
      </c>
      <c r="CL58" s="187">
        <f>'Control Panel_운영'!$O$162*Index_운영!CL$7</f>
        <v>0</v>
      </c>
      <c r="CM58" s="187">
        <f>'Control Panel_운영'!$O$162*Index_운영!CM$7</f>
        <v>0</v>
      </c>
      <c r="CN58" s="187">
        <f>'Control Panel_운영'!$O$162*Index_운영!CN$7</f>
        <v>0</v>
      </c>
      <c r="CO58" s="187">
        <f>'Control Panel_운영'!$O$162*Index_운영!CO$7</f>
        <v>0</v>
      </c>
      <c r="CP58" s="187">
        <f>'Control Panel_운영'!$O$162*Index_운영!CP$7</f>
        <v>0</v>
      </c>
      <c r="CQ58" s="187">
        <f>'Control Panel_운영'!$O$162*Index_운영!CQ$7</f>
        <v>0</v>
      </c>
      <c r="CR58" s="187">
        <f>'Control Panel_운영'!$O$162*Index_운영!CR$7</f>
        <v>0</v>
      </c>
      <c r="CS58" s="187">
        <f>'Control Panel_운영'!$O$162*Index_운영!CS$7</f>
        <v>0</v>
      </c>
      <c r="CT58" s="187">
        <f>'Control Panel_운영'!$O$162*Index_운영!CT$7</f>
        <v>0</v>
      </c>
      <c r="CU58" s="187">
        <f>'Control Panel_운영'!$O$162*Index_운영!CU$7</f>
        <v>0</v>
      </c>
      <c r="CV58" s="187">
        <f>'Control Panel_운영'!$O$162*Index_운영!CV$7</f>
        <v>0</v>
      </c>
      <c r="CW58" s="187">
        <f>'Control Panel_운영'!$O$162*Index_운영!CW$7</f>
        <v>0</v>
      </c>
      <c r="CX58" s="187">
        <f>'Control Panel_운영'!$O$162*Index_운영!CX$7</f>
        <v>0</v>
      </c>
      <c r="CY58" s="187">
        <f>'Control Panel_운영'!$O$162*Index_운영!CY$7</f>
        <v>0</v>
      </c>
      <c r="CZ58" s="187">
        <f>'Control Panel_운영'!$O$162*Index_운영!CZ$7</f>
        <v>0</v>
      </c>
      <c r="DA58" s="187">
        <f>'Control Panel_운영'!$O$162*Index_운영!DA$7</f>
        <v>0</v>
      </c>
      <c r="DB58" s="187">
        <f>'Control Panel_운영'!$O$162*Index_운영!DB$7</f>
        <v>0</v>
      </c>
      <c r="DC58" s="187">
        <f>'Control Panel_운영'!$O$162*Index_운영!DC$7</f>
        <v>0</v>
      </c>
      <c r="DD58" s="187">
        <f>'Control Panel_운영'!$O$162*Index_운영!DD$7</f>
        <v>0</v>
      </c>
      <c r="DE58" s="187">
        <f>'Control Panel_운영'!$O$162*Index_운영!DE$7</f>
        <v>0</v>
      </c>
      <c r="DF58" s="187">
        <f>'Control Panel_운영'!$O$162*Index_운영!DF$7</f>
        <v>0</v>
      </c>
      <c r="DG58" s="187">
        <f>'Control Panel_운영'!$O$162*Index_운영!DG$7</f>
        <v>0</v>
      </c>
      <c r="DH58" s="187">
        <f>'Control Panel_운영'!$O$162*Index_운영!DH$7</f>
        <v>0</v>
      </c>
      <c r="DI58" s="187">
        <f>'Control Panel_운영'!$O$162*Index_운영!DI$7</f>
        <v>0</v>
      </c>
      <c r="DJ58" s="187">
        <f>'Control Panel_운영'!$O$162*Index_운영!DJ$7</f>
        <v>0</v>
      </c>
      <c r="DK58" s="187">
        <f>'Control Panel_운영'!$O$162*Index_운영!DK$7</f>
        <v>0</v>
      </c>
      <c r="DL58" s="187">
        <f>'Control Panel_운영'!$O$162*Index_운영!DL$7</f>
        <v>0</v>
      </c>
      <c r="DM58" s="187">
        <f>'Control Panel_운영'!$O$162*Index_운영!DM$7</f>
        <v>0</v>
      </c>
      <c r="DN58" s="187">
        <f>'Control Panel_운영'!$O$162*Index_운영!DN$7</f>
        <v>0</v>
      </c>
      <c r="DO58" s="187">
        <f>'Control Panel_운영'!$O$162*Index_운영!DO$7</f>
        <v>0</v>
      </c>
      <c r="DP58" s="187">
        <f>'Control Panel_운영'!$O$162*Index_운영!DP$7</f>
        <v>0</v>
      </c>
      <c r="DQ58" s="187">
        <f>'Control Panel_운영'!$O$162*Index_운영!DQ$7</f>
        <v>0</v>
      </c>
      <c r="DR58" s="187">
        <f>'Control Panel_운영'!$O$162*Index_운영!DR$7</f>
        <v>0</v>
      </c>
      <c r="DS58" s="187">
        <f>'Control Panel_운영'!$O$162*Index_운영!DS$7</f>
        <v>0</v>
      </c>
      <c r="DT58" s="187">
        <f>'Control Panel_운영'!$O$162*Index_운영!DT$7</f>
        <v>0</v>
      </c>
      <c r="DU58" s="187">
        <f>'Control Panel_운영'!$O$162*Index_운영!DU$7</f>
        <v>0</v>
      </c>
      <c r="DV58" s="187">
        <f>'Control Panel_운영'!$O$162*Index_운영!DV$7</f>
        <v>0</v>
      </c>
    </row>
    <row r="59" spans="1:126" outlineLevel="1" x14ac:dyDescent="0.4">
      <c r="C59" s="21" t="s">
        <v>676</v>
      </c>
      <c r="F59" s="586">
        <f>'Control Panel_운영'!$O$163*Index_운영!F$7</f>
        <v>17000000</v>
      </c>
      <c r="G59" s="187">
        <f>'Control Panel_운영'!$O$163*Index_운영!G$7</f>
        <v>0</v>
      </c>
      <c r="H59" s="187">
        <f>'Control Panel_운영'!$O$163*Index_운영!H$7</f>
        <v>0</v>
      </c>
      <c r="I59" s="187">
        <f>'Control Panel_운영'!$O$163*Index_운영!I$7</f>
        <v>0</v>
      </c>
      <c r="J59" s="187">
        <f>'Control Panel_운영'!$O$163*Index_운영!J$7</f>
        <v>0</v>
      </c>
      <c r="K59" s="187">
        <f>'Control Panel_운영'!$O$163*Index_운영!K$7</f>
        <v>0</v>
      </c>
      <c r="L59" s="187">
        <f>'Control Panel_운영'!$O$163*Index_운영!L$7</f>
        <v>0</v>
      </c>
      <c r="M59" s="187">
        <f>'Control Panel_운영'!$O$163*Index_운영!M$7</f>
        <v>0</v>
      </c>
      <c r="N59" s="187">
        <f>'Control Panel_운영'!$O$163*Index_운영!N$7</f>
        <v>0</v>
      </c>
      <c r="O59" s="187">
        <f>'Control Panel_운영'!$O$163*Index_운영!O$7</f>
        <v>0</v>
      </c>
      <c r="P59" s="187">
        <f>'Control Panel_운영'!$O$163*Index_운영!P$7</f>
        <v>0</v>
      </c>
      <c r="Q59" s="187">
        <f>'Control Panel_운영'!$O$163*Index_운영!Q$7</f>
        <v>0</v>
      </c>
      <c r="R59" s="187">
        <f>'Control Panel_운영'!$O$163*Index_운영!R$7</f>
        <v>0</v>
      </c>
      <c r="S59" s="187">
        <f>'Control Panel_운영'!$O$163*Index_운영!S$7</f>
        <v>0</v>
      </c>
      <c r="T59" s="187">
        <f>'Control Panel_운영'!$O$163*Index_운영!T$7</f>
        <v>0</v>
      </c>
      <c r="U59" s="187">
        <f>'Control Panel_운영'!$O$163*Index_운영!U$7</f>
        <v>0</v>
      </c>
      <c r="V59" s="187">
        <f>'Control Panel_운영'!$O$163*Index_운영!V$7</f>
        <v>0</v>
      </c>
      <c r="W59" s="187">
        <f>'Control Panel_운영'!$O$163*Index_운영!W$7</f>
        <v>0</v>
      </c>
      <c r="X59" s="187">
        <f>'Control Panel_운영'!$O$163*Index_운영!X$7</f>
        <v>0</v>
      </c>
      <c r="Y59" s="187">
        <f>'Control Panel_운영'!$O$163*Index_운영!Y$7</f>
        <v>0</v>
      </c>
      <c r="Z59" s="187">
        <f>'Control Panel_운영'!$O$163*Index_운영!Z$7</f>
        <v>0</v>
      </c>
      <c r="AA59" s="187">
        <f>'Control Panel_운영'!$O$163*Index_운영!AA$7</f>
        <v>0</v>
      </c>
      <c r="AB59" s="187">
        <f>'Control Panel_운영'!$O$163*Index_운영!AB$7</f>
        <v>0</v>
      </c>
      <c r="AC59" s="187">
        <f>'Control Panel_운영'!$O$163*Index_운영!AC$7</f>
        <v>0</v>
      </c>
      <c r="AD59" s="187">
        <f>'Control Panel_운영'!$O$163*Index_운영!AD$7</f>
        <v>0</v>
      </c>
      <c r="AE59" s="187">
        <f>'Control Panel_운영'!$O$163*Index_운영!AE$7</f>
        <v>0</v>
      </c>
      <c r="AF59" s="187">
        <f>'Control Panel_운영'!$O$163*Index_운영!AF$7</f>
        <v>0</v>
      </c>
      <c r="AG59" s="187">
        <f>'Control Panel_운영'!$O$163*Index_운영!AG$7</f>
        <v>0</v>
      </c>
      <c r="AH59" s="187">
        <f>'Control Panel_운영'!$O$163*Index_운영!AH$7</f>
        <v>0</v>
      </c>
      <c r="AI59" s="187">
        <f>'Control Panel_운영'!$O$163*Index_운영!AI$7</f>
        <v>0</v>
      </c>
      <c r="AJ59" s="187">
        <f>'Control Panel_운영'!$O$163*Index_운영!AJ$7</f>
        <v>0</v>
      </c>
      <c r="AK59" s="187">
        <f>'Control Panel_운영'!$O$163*Index_운영!AK$7</f>
        <v>0</v>
      </c>
      <c r="AL59" s="187">
        <f>'Control Panel_운영'!$O$163*Index_운영!AL$7</f>
        <v>0</v>
      </c>
      <c r="AM59" s="187">
        <f>'Control Panel_운영'!$O$163*Index_운영!AM$7</f>
        <v>0</v>
      </c>
      <c r="AN59" s="187">
        <f>'Control Panel_운영'!$O$163*Index_운영!AN$7</f>
        <v>0</v>
      </c>
      <c r="AO59" s="187">
        <f>'Control Panel_운영'!$O$163*Index_운영!AO$7</f>
        <v>0</v>
      </c>
      <c r="AP59" s="187">
        <f>'Control Panel_운영'!$O$163*Index_운영!AP$7</f>
        <v>0</v>
      </c>
      <c r="AQ59" s="187">
        <f>'Control Panel_운영'!$O$163*Index_운영!AQ$7</f>
        <v>0</v>
      </c>
      <c r="AR59" s="187">
        <f>'Control Panel_운영'!$O$163*Index_운영!AR$7</f>
        <v>0</v>
      </c>
      <c r="AS59" s="187">
        <f>'Control Panel_운영'!$O$163*Index_운영!AS$7</f>
        <v>0</v>
      </c>
      <c r="AT59" s="187">
        <f>'Control Panel_운영'!$O$163*Index_운영!AT$7</f>
        <v>0</v>
      </c>
      <c r="AU59" s="187">
        <f>'Control Panel_운영'!$O$163*Index_운영!AU$7</f>
        <v>0</v>
      </c>
      <c r="AV59" s="187">
        <f>'Control Panel_운영'!$O$163*Index_운영!AV$7</f>
        <v>0</v>
      </c>
      <c r="AW59" s="187">
        <f>'Control Panel_운영'!$O$163*Index_운영!AW$7</f>
        <v>0</v>
      </c>
      <c r="AX59" s="187">
        <f>'Control Panel_운영'!$O$163*Index_운영!AX$7</f>
        <v>0</v>
      </c>
      <c r="AY59" s="187">
        <f>'Control Panel_운영'!$O$163*Index_운영!AY$7</f>
        <v>0</v>
      </c>
      <c r="AZ59" s="187">
        <f>'Control Panel_운영'!$O$163*Index_운영!AZ$7</f>
        <v>0</v>
      </c>
      <c r="BA59" s="187">
        <f>'Control Panel_운영'!$O$163*Index_운영!BA$7</f>
        <v>0</v>
      </c>
      <c r="BB59" s="187">
        <f>'Control Panel_운영'!$O$163*Index_운영!BB$7</f>
        <v>0</v>
      </c>
      <c r="BC59" s="187">
        <f>'Control Panel_운영'!$O$163*Index_운영!BC$7</f>
        <v>0</v>
      </c>
      <c r="BD59" s="187">
        <f>'Control Panel_운영'!$O$163*Index_운영!BD$7</f>
        <v>0</v>
      </c>
      <c r="BE59" s="187">
        <f>'Control Panel_운영'!$O$163*Index_운영!BE$7</f>
        <v>0</v>
      </c>
      <c r="BF59" s="187">
        <f>'Control Panel_운영'!$O$163*Index_운영!BF$7</f>
        <v>0</v>
      </c>
      <c r="BG59" s="187">
        <f>'Control Panel_운영'!$O$163*Index_운영!BG$7</f>
        <v>0</v>
      </c>
      <c r="BH59" s="187">
        <f>'Control Panel_운영'!$O$163*Index_운영!BH$7</f>
        <v>0</v>
      </c>
      <c r="BI59" s="187">
        <f>'Control Panel_운영'!$O$163*Index_운영!BI$7</f>
        <v>0</v>
      </c>
      <c r="BJ59" s="187">
        <f>'Control Panel_운영'!$O$163*Index_운영!BJ$7</f>
        <v>0</v>
      </c>
      <c r="BK59" s="187">
        <f>'Control Panel_운영'!$O$163*Index_운영!BK$7</f>
        <v>0</v>
      </c>
      <c r="BL59" s="187">
        <f>'Control Panel_운영'!$O$163*Index_운영!BL$7</f>
        <v>0</v>
      </c>
      <c r="BM59" s="187">
        <f>'Control Panel_운영'!$O$163*Index_운영!BM$7</f>
        <v>0</v>
      </c>
      <c r="BN59" s="187">
        <f>'Control Panel_운영'!$O$163*Index_운영!BN$7</f>
        <v>0</v>
      </c>
      <c r="BO59" s="187">
        <f>'Control Panel_운영'!$O$163*Index_운영!BO$7</f>
        <v>0</v>
      </c>
      <c r="BP59" s="187">
        <f>'Control Panel_운영'!$O$163*Index_운영!BP$7</f>
        <v>0</v>
      </c>
      <c r="BQ59" s="187">
        <f>'Control Panel_운영'!$O$163*Index_운영!BQ$7</f>
        <v>0</v>
      </c>
      <c r="BR59" s="187">
        <f>'Control Panel_운영'!$O$163*Index_운영!BR$7</f>
        <v>0</v>
      </c>
      <c r="BS59" s="187">
        <f>'Control Panel_운영'!$O$163*Index_운영!BS$7</f>
        <v>0</v>
      </c>
      <c r="BT59" s="187">
        <f>'Control Panel_운영'!$O$163*Index_운영!BT$7</f>
        <v>0</v>
      </c>
      <c r="BU59" s="187">
        <f>'Control Panel_운영'!$O$163*Index_운영!BU$7</f>
        <v>0</v>
      </c>
      <c r="BV59" s="187">
        <f>'Control Panel_운영'!$O$163*Index_운영!BV$7</f>
        <v>0</v>
      </c>
      <c r="BW59" s="187">
        <f>'Control Panel_운영'!$O$163*Index_운영!BW$7</f>
        <v>0</v>
      </c>
      <c r="BX59" s="187">
        <f>'Control Panel_운영'!$O$163*Index_운영!BX$7</f>
        <v>0</v>
      </c>
      <c r="BY59" s="187">
        <f>'Control Panel_운영'!$O$163*Index_운영!BY$7</f>
        <v>0</v>
      </c>
      <c r="BZ59" s="187">
        <f>'Control Panel_운영'!$O$163*Index_운영!BZ$7</f>
        <v>0</v>
      </c>
      <c r="CA59" s="187">
        <f>'Control Panel_운영'!$O$163*Index_운영!CA$7</f>
        <v>0</v>
      </c>
      <c r="CB59" s="187">
        <f>'Control Panel_운영'!$O$163*Index_운영!CB$7</f>
        <v>0</v>
      </c>
      <c r="CC59" s="187">
        <f>'Control Panel_운영'!$O$163*Index_운영!CC$7</f>
        <v>0</v>
      </c>
      <c r="CD59" s="187">
        <f>'Control Panel_운영'!$O$163*Index_운영!CD$7</f>
        <v>0</v>
      </c>
      <c r="CE59" s="187">
        <f>'Control Panel_운영'!$O$163*Index_운영!CE$7</f>
        <v>0</v>
      </c>
      <c r="CF59" s="187">
        <f>'Control Panel_운영'!$O$163*Index_운영!CF$7</f>
        <v>0</v>
      </c>
      <c r="CG59" s="187">
        <f>'Control Panel_운영'!$O$163*Index_운영!CG$7</f>
        <v>0</v>
      </c>
      <c r="CH59" s="187">
        <f>'Control Panel_운영'!$O$163*Index_운영!CH$7</f>
        <v>0</v>
      </c>
      <c r="CI59" s="187">
        <f>'Control Panel_운영'!$O$163*Index_운영!CI$7</f>
        <v>0</v>
      </c>
      <c r="CJ59" s="187">
        <f>'Control Panel_운영'!$O$163*Index_운영!CJ$7</f>
        <v>0</v>
      </c>
      <c r="CK59" s="187">
        <f>'Control Panel_운영'!$O$163*Index_운영!CK$7</f>
        <v>0</v>
      </c>
      <c r="CL59" s="187">
        <f>'Control Panel_운영'!$O$163*Index_운영!CL$7</f>
        <v>0</v>
      </c>
      <c r="CM59" s="187">
        <f>'Control Panel_운영'!$O$163*Index_운영!CM$7</f>
        <v>0</v>
      </c>
      <c r="CN59" s="187">
        <f>'Control Panel_운영'!$O$163*Index_운영!CN$7</f>
        <v>0</v>
      </c>
      <c r="CO59" s="187">
        <f>'Control Panel_운영'!$O$163*Index_운영!CO$7</f>
        <v>0</v>
      </c>
      <c r="CP59" s="187">
        <f>'Control Panel_운영'!$O$163*Index_운영!CP$7</f>
        <v>0</v>
      </c>
      <c r="CQ59" s="187">
        <f>'Control Panel_운영'!$O$163*Index_운영!CQ$7</f>
        <v>0</v>
      </c>
      <c r="CR59" s="187">
        <f>'Control Panel_운영'!$O$163*Index_운영!CR$7</f>
        <v>0</v>
      </c>
      <c r="CS59" s="187">
        <f>'Control Panel_운영'!$O$163*Index_운영!CS$7</f>
        <v>0</v>
      </c>
      <c r="CT59" s="187">
        <f>'Control Panel_운영'!$O$163*Index_운영!CT$7</f>
        <v>0</v>
      </c>
      <c r="CU59" s="187">
        <f>'Control Panel_운영'!$O$163*Index_운영!CU$7</f>
        <v>0</v>
      </c>
      <c r="CV59" s="187">
        <f>'Control Panel_운영'!$O$163*Index_운영!CV$7</f>
        <v>0</v>
      </c>
      <c r="CW59" s="187">
        <f>'Control Panel_운영'!$O$163*Index_운영!CW$7</f>
        <v>0</v>
      </c>
      <c r="CX59" s="187">
        <f>'Control Panel_운영'!$O$163*Index_운영!CX$7</f>
        <v>0</v>
      </c>
      <c r="CY59" s="187">
        <f>'Control Panel_운영'!$O$163*Index_운영!CY$7</f>
        <v>0</v>
      </c>
      <c r="CZ59" s="187">
        <f>'Control Panel_운영'!$O$163*Index_운영!CZ$7</f>
        <v>0</v>
      </c>
      <c r="DA59" s="187">
        <f>'Control Panel_운영'!$O$163*Index_운영!DA$7</f>
        <v>0</v>
      </c>
      <c r="DB59" s="187">
        <f>'Control Panel_운영'!$O$163*Index_운영!DB$7</f>
        <v>0</v>
      </c>
      <c r="DC59" s="187">
        <f>'Control Panel_운영'!$O$163*Index_운영!DC$7</f>
        <v>0</v>
      </c>
      <c r="DD59" s="187">
        <f>'Control Panel_운영'!$O$163*Index_운영!DD$7</f>
        <v>0</v>
      </c>
      <c r="DE59" s="187">
        <f>'Control Panel_운영'!$O$163*Index_운영!DE$7</f>
        <v>0</v>
      </c>
      <c r="DF59" s="187">
        <f>'Control Panel_운영'!$O$163*Index_운영!DF$7</f>
        <v>0</v>
      </c>
      <c r="DG59" s="187">
        <f>'Control Panel_운영'!$O$163*Index_운영!DG$7</f>
        <v>0</v>
      </c>
      <c r="DH59" s="187">
        <f>'Control Panel_운영'!$O$163*Index_운영!DH$7</f>
        <v>0</v>
      </c>
      <c r="DI59" s="187">
        <f>'Control Panel_운영'!$O$163*Index_운영!DI$7</f>
        <v>0</v>
      </c>
      <c r="DJ59" s="187">
        <f>'Control Panel_운영'!$O$163*Index_운영!DJ$7</f>
        <v>0</v>
      </c>
      <c r="DK59" s="187">
        <f>'Control Panel_운영'!$O$163*Index_운영!DK$7</f>
        <v>0</v>
      </c>
      <c r="DL59" s="187">
        <f>'Control Panel_운영'!$O$163*Index_운영!DL$7</f>
        <v>0</v>
      </c>
      <c r="DM59" s="187">
        <f>'Control Panel_운영'!$O$163*Index_운영!DM$7</f>
        <v>0</v>
      </c>
      <c r="DN59" s="187">
        <f>'Control Panel_운영'!$O$163*Index_운영!DN$7</f>
        <v>0</v>
      </c>
      <c r="DO59" s="187">
        <f>'Control Panel_운영'!$O$163*Index_운영!DO$7</f>
        <v>0</v>
      </c>
      <c r="DP59" s="187">
        <f>'Control Panel_운영'!$O$163*Index_운영!DP$7</f>
        <v>0</v>
      </c>
      <c r="DQ59" s="187">
        <f>'Control Panel_운영'!$O$163*Index_운영!DQ$7</f>
        <v>0</v>
      </c>
      <c r="DR59" s="187">
        <f>'Control Panel_운영'!$O$163*Index_운영!DR$7</f>
        <v>0</v>
      </c>
      <c r="DS59" s="187">
        <f>'Control Panel_운영'!$O$163*Index_운영!DS$7</f>
        <v>0</v>
      </c>
      <c r="DT59" s="187">
        <f>'Control Panel_운영'!$O$163*Index_운영!DT$7</f>
        <v>0</v>
      </c>
      <c r="DU59" s="187">
        <f>'Control Panel_운영'!$O$163*Index_운영!DU$7</f>
        <v>0</v>
      </c>
      <c r="DV59" s="187">
        <f>'Control Panel_운영'!$O$163*Index_운영!DV$7</f>
        <v>0</v>
      </c>
    </row>
    <row r="60" spans="1:126" outlineLevel="1" x14ac:dyDescent="0.4">
      <c r="C60" s="21" t="s">
        <v>61</v>
      </c>
      <c r="F60" s="586">
        <f>'월별 수익_운영'!F$287</f>
        <v>0</v>
      </c>
      <c r="G60" s="187">
        <f>'월별 수익_운영'!G$287</f>
        <v>419.27661647013804</v>
      </c>
      <c r="H60" s="187">
        <f ca="1">'월별 수익_운영'!H$287</f>
        <v>722.10462790990778</v>
      </c>
      <c r="I60" s="187">
        <f ca="1">'월별 수익_운영'!I$287</f>
        <v>1142.8237938406435</v>
      </c>
      <c r="J60" s="187">
        <f ca="1">'월별 수익_운영'!J$287</f>
        <v>430.41890775307701</v>
      </c>
      <c r="K60" s="187">
        <f ca="1">'월별 수익_운영'!K$287</f>
        <v>666.34056156797772</v>
      </c>
      <c r="L60" s="187">
        <f ca="1">'월별 수익_운영'!L$287</f>
        <v>1065.6703108355607</v>
      </c>
      <c r="M60" s="187">
        <f ca="1">'월별 수익_운영'!M$287</f>
        <v>564.92632732120671</v>
      </c>
      <c r="N60" s="187">
        <f ca="1">'월별 수익_운영'!N$287</f>
        <v>1004.1600411360647</v>
      </c>
      <c r="O60" s="187">
        <f ca="1">'월별 수익_운영'!O$287</f>
        <v>1275.4003230014418</v>
      </c>
      <c r="P60" s="187">
        <f ca="1">'월별 수익_운영'!P$287</f>
        <v>619.29794807444239</v>
      </c>
      <c r="Q60" s="187">
        <f ca="1">'월별 수익_운영'!Q$287</f>
        <v>1112.7104805989354</v>
      </c>
      <c r="R60" s="187">
        <f ca="1">'월별 수익_운영'!R$287</f>
        <v>1368.3662245524092</v>
      </c>
      <c r="S60" s="187">
        <f ca="1">'월별 수익_운영'!S$287</f>
        <v>447.29058855644558</v>
      </c>
      <c r="T60" s="187">
        <f ca="1">'월별 수익_운영'!T$287</f>
        <v>879.36258078595358</v>
      </c>
      <c r="U60" s="187">
        <f ca="1">'월별 수익_운영'!U$287</f>
        <v>1266.7672110878339</v>
      </c>
      <c r="V60" s="187">
        <f ca="1">'월별 수익_운영'!V$287</f>
        <v>471.35606596104111</v>
      </c>
      <c r="W60" s="187">
        <f ca="1">'월별 수익_운영'!W$287</f>
        <v>708.1478843369481</v>
      </c>
      <c r="X60" s="187">
        <f ca="1">'월별 수익_운영'!X$287</f>
        <v>1070.0910587532042</v>
      </c>
      <c r="Y60" s="187">
        <f ca="1">'월별 수익_운영'!Y$287</f>
        <v>566.15217517302449</v>
      </c>
      <c r="Z60" s="187">
        <f ca="1">'월별 수익_운영'!Z$287</f>
        <v>1008.9498738149002</v>
      </c>
      <c r="AA60" s="187">
        <f ca="1">'월별 수익_운영'!AA$287</f>
        <v>1278.7120575692186</v>
      </c>
      <c r="AB60" s="187">
        <f ca="1">'월별 수익_운영'!AB$287</f>
        <v>621.28700753461044</v>
      </c>
      <c r="AC60" s="187">
        <f ca="1">'월별 수익_운영'!AC$287</f>
        <v>1118.4905565994177</v>
      </c>
      <c r="AD60" s="187">
        <f ca="1">'월별 수익_운영'!AD$287</f>
        <v>1375.5270661684256</v>
      </c>
      <c r="AE60" s="187">
        <f ca="1">'월별 수익_운영'!AE$287</f>
        <v>447.7152653368139</v>
      </c>
      <c r="AF60" s="187">
        <f ca="1">'월별 수익_운영'!AF$287</f>
        <v>960.04341505286095</v>
      </c>
      <c r="AG60" s="187">
        <f ca="1">'월별 수익_운영'!AG$287</f>
        <v>1394.5658977464639</v>
      </c>
      <c r="AH60" s="187">
        <f ca="1">'월별 수익_운영'!AH$287</f>
        <v>482.10133255216346</v>
      </c>
      <c r="AI60" s="187">
        <f ca="1">'월별 수익_운영'!AI$287</f>
        <v>762.90417923070777</v>
      </c>
      <c r="AJ60" s="187">
        <f ca="1">'월별 수익_운영'!AJ$287</f>
        <v>1164.8635163432564</v>
      </c>
      <c r="AK60" s="187">
        <f ca="1">'월별 수익_운영'!AK$287</f>
        <v>566.40728221557242</v>
      </c>
      <c r="AL60" s="187">
        <f ca="1">'월별 수익_운영'!AL$287</f>
        <v>1057.6868898584107</v>
      </c>
      <c r="AM60" s="187">
        <f ca="1">'월별 수익_운영'!AM$287</f>
        <v>1374.4205840109998</v>
      </c>
      <c r="AN60" s="187">
        <f ca="1">'월별 수익_운영'!AN$287</f>
        <v>621.91884728460639</v>
      </c>
      <c r="AO60" s="187">
        <f ca="1">'월별 수익_운영'!AO$287</f>
        <v>1169.2503754282027</v>
      </c>
      <c r="AP60" s="187">
        <f ca="1">'월별 수익_운영'!AP$287</f>
        <v>1474.8743509039634</v>
      </c>
      <c r="AQ60" s="187">
        <f ca="1">'월별 수익_운영'!AQ$287</f>
        <v>447.20477229377053</v>
      </c>
      <c r="AR60" s="187">
        <f ca="1">'월별 수익_운영'!AR$287</f>
        <v>997.10331131133955</v>
      </c>
      <c r="AS60" s="187">
        <f ca="1">'월별 수익_운영'!AS$287</f>
        <v>1438.7906593566288</v>
      </c>
      <c r="AT60" s="187">
        <f ca="1">'월별 수익_운영'!AT$287</f>
        <v>491.63143199834667</v>
      </c>
      <c r="AU60" s="187">
        <f ca="1">'월별 수익_운영'!AU$287</f>
        <v>776.12835272989537</v>
      </c>
      <c r="AV60" s="187">
        <f ca="1">'월별 수익_운영'!AV$287</f>
        <v>1184.585687386676</v>
      </c>
      <c r="AW60" s="187">
        <f ca="1">'월별 수익_운영'!AW$287</f>
        <v>566.63404403116999</v>
      </c>
      <c r="AX60" s="187">
        <f ca="1">'월별 수익_운영'!AX$287</f>
        <v>1066.2249047962835</v>
      </c>
      <c r="AY60" s="187">
        <f ca="1">'월별 수익_운영'!AY$287</f>
        <v>1386.9361107224011</v>
      </c>
      <c r="AZ60" s="187">
        <f ca="1">'월별 수익_운영'!AZ$287</f>
        <v>622.48048261793531</v>
      </c>
      <c r="BA60" s="187">
        <f ca="1">'월별 수익_운영'!BA$287</f>
        <v>1178.4269780496249</v>
      </c>
      <c r="BB60" s="187">
        <f ca="1">'월별 수익_운영'!BB$287</f>
        <v>1491.2544483291897</v>
      </c>
      <c r="BC60" s="187">
        <f ca="1">'월별 수익_운영'!BC$287</f>
        <v>446.75100069995381</v>
      </c>
      <c r="BD60" s="187">
        <f ca="1">'월별 수익_운영'!BD$287</f>
        <v>1005.2552411701546</v>
      </c>
      <c r="BE60" s="187">
        <f ca="1">'월별 수익_운영'!BE$287</f>
        <v>1455.0321206968433</v>
      </c>
      <c r="BF60" s="187">
        <f ca="1">'월별 수익_운영'!BF$287</f>
        <v>491.51228595964193</v>
      </c>
      <c r="BG60" s="187">
        <f ca="1">'월별 수익_운영'!BG$287</f>
        <v>777.48938090975071</v>
      </c>
      <c r="BH60" s="187">
        <f ca="1">'월별 수익_운영'!BH$287</f>
        <v>1234.841727137208</v>
      </c>
      <c r="BI60" s="187">
        <f ca="1">'월별 수익_운영'!BI$287</f>
        <v>565.90105130535028</v>
      </c>
      <c r="BJ60" s="187">
        <f ca="1">'월별 수익_운영'!BJ$287</f>
        <v>1072.4202391129413</v>
      </c>
      <c r="BK60" s="187">
        <f ca="1">'월별 수익_운영'!BK$287</f>
        <v>1396.1666007993795</v>
      </c>
      <c r="BL60" s="187">
        <f ca="1">'월별 수익_운영'!BL$287</f>
        <v>621.68759397105441</v>
      </c>
      <c r="BM60" s="187">
        <f ca="1">'월별 수익_운영'!BM$287</f>
        <v>1184.74224911902</v>
      </c>
      <c r="BN60" s="187">
        <f ca="1">'월별 수익_운영'!BN$287</f>
        <v>1578.6414013592223</v>
      </c>
      <c r="BO60" s="187">
        <f ca="1">'월별 수익_운영'!BO$287</f>
        <v>0</v>
      </c>
      <c r="BP60" s="187">
        <f ca="1">'월별 수익_운영'!BP$287</f>
        <v>0</v>
      </c>
      <c r="BQ60" s="187">
        <f ca="1">'월별 수익_운영'!BQ$287</f>
        <v>0</v>
      </c>
      <c r="BR60" s="187">
        <f ca="1">'월별 수익_운영'!BR$287</f>
        <v>0</v>
      </c>
      <c r="BS60" s="187">
        <f ca="1">'월별 수익_운영'!BS$287</f>
        <v>0</v>
      </c>
      <c r="BT60" s="187">
        <f ca="1">'월별 수익_운영'!BT$287</f>
        <v>0</v>
      </c>
      <c r="BU60" s="187">
        <f ca="1">'월별 수익_운영'!BU$287</f>
        <v>0</v>
      </c>
      <c r="BV60" s="187">
        <f ca="1">'월별 수익_운영'!BV$287</f>
        <v>0</v>
      </c>
      <c r="BW60" s="187">
        <f ca="1">'월별 수익_운영'!BW$287</f>
        <v>0</v>
      </c>
      <c r="BX60" s="187">
        <f ca="1">'월별 수익_운영'!BX$287</f>
        <v>0</v>
      </c>
      <c r="BY60" s="187">
        <f ca="1">'월별 수익_운영'!BY$287</f>
        <v>0</v>
      </c>
      <c r="BZ60" s="187">
        <f ca="1">'월별 수익_운영'!BZ$287</f>
        <v>0</v>
      </c>
      <c r="CA60" s="187">
        <f ca="1">'월별 수익_운영'!CA$287</f>
        <v>0</v>
      </c>
      <c r="CB60" s="187">
        <f ca="1">'월별 수익_운영'!CB$287</f>
        <v>0</v>
      </c>
      <c r="CC60" s="187">
        <f ca="1">'월별 수익_운영'!CC$287</f>
        <v>0</v>
      </c>
      <c r="CD60" s="187">
        <f ca="1">'월별 수익_운영'!CD$287</f>
        <v>0</v>
      </c>
      <c r="CE60" s="187">
        <f ca="1">'월별 수익_운영'!CE$287</f>
        <v>0</v>
      </c>
      <c r="CF60" s="187">
        <f ca="1">'월별 수익_운영'!CF$287</f>
        <v>0</v>
      </c>
      <c r="CG60" s="187">
        <f ca="1">'월별 수익_운영'!CG$287</f>
        <v>0</v>
      </c>
      <c r="CH60" s="187">
        <f ca="1">'월별 수익_운영'!CH$287</f>
        <v>0</v>
      </c>
      <c r="CI60" s="187">
        <f ca="1">'월별 수익_운영'!CI$287</f>
        <v>0</v>
      </c>
      <c r="CJ60" s="187">
        <f ca="1">'월별 수익_운영'!CJ$287</f>
        <v>0</v>
      </c>
      <c r="CK60" s="187">
        <f ca="1">'월별 수익_운영'!CK$287</f>
        <v>0</v>
      </c>
      <c r="CL60" s="187">
        <f ca="1">'월별 수익_운영'!CL$287</f>
        <v>0</v>
      </c>
      <c r="CM60" s="187">
        <f ca="1">'월별 수익_운영'!CM$287</f>
        <v>0</v>
      </c>
      <c r="CN60" s="187">
        <f ca="1">'월별 수익_운영'!CN$287</f>
        <v>0</v>
      </c>
      <c r="CO60" s="187">
        <f ca="1">'월별 수익_운영'!CO$287</f>
        <v>0</v>
      </c>
      <c r="CP60" s="187">
        <f ca="1">'월별 수익_운영'!CP$287</f>
        <v>0</v>
      </c>
      <c r="CQ60" s="187">
        <f ca="1">'월별 수익_운영'!CQ$287</f>
        <v>0</v>
      </c>
      <c r="CR60" s="187">
        <f ca="1">'월별 수익_운영'!CR$287</f>
        <v>0</v>
      </c>
      <c r="CS60" s="187">
        <f ca="1">'월별 수익_운영'!CS$287</f>
        <v>0</v>
      </c>
      <c r="CT60" s="187">
        <f ca="1">'월별 수익_운영'!CT$287</f>
        <v>0</v>
      </c>
      <c r="CU60" s="187">
        <f ca="1">'월별 수익_운영'!CU$287</f>
        <v>0</v>
      </c>
      <c r="CV60" s="187">
        <f ca="1">'월별 수익_운영'!CV$287</f>
        <v>0</v>
      </c>
      <c r="CW60" s="187">
        <f ca="1">'월별 수익_운영'!CW$287</f>
        <v>0</v>
      </c>
      <c r="CX60" s="187">
        <f ca="1">'월별 수익_운영'!CX$287</f>
        <v>0</v>
      </c>
      <c r="CY60" s="187">
        <f ca="1">'월별 수익_운영'!CY$287</f>
        <v>0</v>
      </c>
      <c r="CZ60" s="187">
        <f ca="1">'월별 수익_운영'!CZ$287</f>
        <v>0</v>
      </c>
      <c r="DA60" s="187">
        <f ca="1">'월별 수익_운영'!DA$287</f>
        <v>0</v>
      </c>
      <c r="DB60" s="187">
        <f ca="1">'월별 수익_운영'!DB$287</f>
        <v>0</v>
      </c>
      <c r="DC60" s="187">
        <f ca="1">'월별 수익_운영'!DC$287</f>
        <v>0</v>
      </c>
      <c r="DD60" s="187">
        <f ca="1">'월별 수익_운영'!DD$287</f>
        <v>0</v>
      </c>
      <c r="DE60" s="187">
        <f ca="1">'월별 수익_운영'!DE$287</f>
        <v>0</v>
      </c>
      <c r="DF60" s="187">
        <f ca="1">'월별 수익_운영'!DF$287</f>
        <v>0</v>
      </c>
      <c r="DG60" s="187">
        <f ca="1">'월별 수익_운영'!DG$287</f>
        <v>0</v>
      </c>
      <c r="DH60" s="187">
        <f ca="1">'월별 수익_운영'!DH$287</f>
        <v>0</v>
      </c>
      <c r="DI60" s="187">
        <f ca="1">'월별 수익_운영'!DI$287</f>
        <v>0</v>
      </c>
      <c r="DJ60" s="187">
        <f ca="1">'월별 수익_운영'!DJ$287</f>
        <v>0</v>
      </c>
      <c r="DK60" s="187">
        <f ca="1">'월별 수익_운영'!DK$287</f>
        <v>0</v>
      </c>
      <c r="DL60" s="187">
        <f ca="1">'월별 수익_운영'!DL$287</f>
        <v>0</v>
      </c>
      <c r="DM60" s="187">
        <f ca="1">'월별 수익_운영'!DM$287</f>
        <v>0</v>
      </c>
      <c r="DN60" s="187">
        <f ca="1">'월별 수익_운영'!DN$287</f>
        <v>0</v>
      </c>
      <c r="DO60" s="187">
        <f ca="1">'월별 수익_운영'!DO$287</f>
        <v>0</v>
      </c>
      <c r="DP60" s="187">
        <f ca="1">'월별 수익_운영'!DP$287</f>
        <v>0</v>
      </c>
      <c r="DQ60" s="187">
        <f ca="1">'월별 수익_운영'!DQ$287</f>
        <v>0</v>
      </c>
      <c r="DR60" s="187">
        <f ca="1">'월별 수익_운영'!DR$287</f>
        <v>0</v>
      </c>
      <c r="DS60" s="187">
        <f ca="1">'월별 수익_운영'!DS$287</f>
        <v>0</v>
      </c>
      <c r="DT60" s="187">
        <f ca="1">'월별 수익_운영'!DT$287</f>
        <v>0</v>
      </c>
      <c r="DU60" s="187">
        <f ca="1">'월별 수익_운영'!DU$287</f>
        <v>0</v>
      </c>
      <c r="DV60" s="187">
        <f ca="1">'월별 수익_운영'!DV$287</f>
        <v>0</v>
      </c>
    </row>
    <row r="61" spans="1:126" ht="4.95" customHeight="1" outlineLevel="1" x14ac:dyDescent="0.4">
      <c r="F61" s="186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87"/>
      <c r="BC61" s="187"/>
      <c r="BD61" s="187"/>
      <c r="BE61" s="187"/>
      <c r="BF61" s="187"/>
      <c r="BG61" s="187"/>
      <c r="BH61" s="187"/>
      <c r="BI61" s="187"/>
      <c r="BJ61" s="187"/>
      <c r="BK61" s="187"/>
      <c r="BL61" s="187"/>
      <c r="BM61" s="187"/>
      <c r="BN61" s="187"/>
      <c r="BO61" s="187"/>
      <c r="BP61" s="187"/>
      <c r="BQ61" s="187"/>
      <c r="BR61" s="187"/>
      <c r="BS61" s="187"/>
      <c r="BT61" s="187"/>
      <c r="BU61" s="187"/>
      <c r="BV61" s="187"/>
      <c r="BW61" s="187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7"/>
      <c r="CY61" s="187"/>
      <c r="CZ61" s="187"/>
      <c r="DA61" s="187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87"/>
      <c r="DN61" s="187"/>
      <c r="DO61" s="187"/>
      <c r="DP61" s="187"/>
      <c r="DQ61" s="187"/>
      <c r="DR61" s="187"/>
      <c r="DS61" s="187"/>
      <c r="DT61" s="187"/>
      <c r="DU61" s="187"/>
      <c r="DV61" s="187"/>
    </row>
    <row r="62" spans="1:126" s="150" customFormat="1" outlineLevel="1" x14ac:dyDescent="0.4">
      <c r="A62" s="755"/>
      <c r="B62" s="150" t="s">
        <v>464</v>
      </c>
      <c r="F62" s="664">
        <f>SUM(F63:F74)</f>
        <v>0</v>
      </c>
      <c r="G62" s="665">
        <f t="shared" ref="G62:BR62" ca="1" si="40">SUM(G63:G74)</f>
        <v>0</v>
      </c>
      <c r="H62" s="665">
        <f t="shared" ca="1" si="40"/>
        <v>0</v>
      </c>
      <c r="I62" s="665">
        <f t="shared" ca="1" si="40"/>
        <v>1009298.0863816814</v>
      </c>
      <c r="J62" s="665">
        <f t="shared" ca="1" si="40"/>
        <v>0</v>
      </c>
      <c r="K62" s="665">
        <f t="shared" ca="1" si="40"/>
        <v>0</v>
      </c>
      <c r="L62" s="665">
        <f t="shared" ca="1" si="40"/>
        <v>702418.58063194365</v>
      </c>
      <c r="M62" s="665">
        <f t="shared" ca="1" si="40"/>
        <v>0</v>
      </c>
      <c r="N62" s="665">
        <f t="shared" ca="1" si="40"/>
        <v>0</v>
      </c>
      <c r="O62" s="665">
        <f t="shared" ca="1" si="40"/>
        <v>912467.3730716682</v>
      </c>
      <c r="P62" s="665">
        <f t="shared" ca="1" si="40"/>
        <v>0</v>
      </c>
      <c r="Q62" s="665">
        <f t="shared" ca="1" si="40"/>
        <v>0</v>
      </c>
      <c r="R62" s="665">
        <f t="shared" ca="1" si="40"/>
        <v>757737.63603343524</v>
      </c>
      <c r="S62" s="665">
        <f t="shared" ca="1" si="40"/>
        <v>0</v>
      </c>
      <c r="T62" s="665">
        <f t="shared" ca="1" si="40"/>
        <v>0</v>
      </c>
      <c r="U62" s="665">
        <f t="shared" ca="1" si="40"/>
        <v>1087895.403451547</v>
      </c>
      <c r="V62" s="665">
        <f t="shared" ca="1" si="40"/>
        <v>0</v>
      </c>
      <c r="W62" s="665">
        <f t="shared" ca="1" si="40"/>
        <v>0</v>
      </c>
      <c r="X62" s="665">
        <f t="shared" ca="1" si="40"/>
        <v>688728.86878936656</v>
      </c>
      <c r="Y62" s="665">
        <f t="shared" ca="1" si="40"/>
        <v>0</v>
      </c>
      <c r="Z62" s="665">
        <f t="shared" ca="1" si="40"/>
        <v>0</v>
      </c>
      <c r="AA62" s="665">
        <f t="shared" ca="1" si="40"/>
        <v>914028.52926443738</v>
      </c>
      <c r="AB62" s="665">
        <f t="shared" ca="1" si="40"/>
        <v>0</v>
      </c>
      <c r="AC62" s="665">
        <f t="shared" ca="1" si="40"/>
        <v>0</v>
      </c>
      <c r="AD62" s="665">
        <f t="shared" ca="1" si="40"/>
        <v>707188.55428818252</v>
      </c>
      <c r="AE62" s="665">
        <f t="shared" ca="1" si="40"/>
        <v>0</v>
      </c>
      <c r="AF62" s="665">
        <f t="shared" ca="1" si="40"/>
        <v>0</v>
      </c>
      <c r="AG62" s="665">
        <f t="shared" ca="1" si="40"/>
        <v>1232222.3400418991</v>
      </c>
      <c r="AH62" s="665">
        <f t="shared" ca="1" si="40"/>
        <v>0</v>
      </c>
      <c r="AI62" s="665">
        <f t="shared" ca="1" si="40"/>
        <v>0</v>
      </c>
      <c r="AJ62" s="665">
        <f t="shared" ca="1" si="40"/>
        <v>791901.37774939905</v>
      </c>
      <c r="AK62" s="665">
        <f t="shared" ca="1" si="40"/>
        <v>0</v>
      </c>
      <c r="AL62" s="665">
        <f t="shared" ca="1" si="40"/>
        <v>0</v>
      </c>
      <c r="AM62" s="665">
        <f t="shared" ca="1" si="40"/>
        <v>1037976.6406379214</v>
      </c>
      <c r="AN62" s="665">
        <f t="shared" ca="1" si="40"/>
        <v>0</v>
      </c>
      <c r="AO62" s="665">
        <f t="shared" ca="1" si="40"/>
        <v>0</v>
      </c>
      <c r="AP62" s="665">
        <f t="shared" ca="1" si="40"/>
        <v>802492.61064545321</v>
      </c>
      <c r="AQ62" s="665">
        <f t="shared" ca="1" si="40"/>
        <v>0</v>
      </c>
      <c r="AR62" s="665">
        <f t="shared" ca="1" si="40"/>
        <v>0</v>
      </c>
      <c r="AS62" s="665">
        <f t="shared" ca="1" si="40"/>
        <v>1270459.667153782</v>
      </c>
      <c r="AT62" s="665">
        <f t="shared" ca="1" si="40"/>
        <v>0</v>
      </c>
      <c r="AU62" s="665">
        <f t="shared" ca="1" si="40"/>
        <v>0</v>
      </c>
      <c r="AV62" s="665">
        <f t="shared" ca="1" si="40"/>
        <v>812903.33259809797</v>
      </c>
      <c r="AW62" s="665">
        <f t="shared" ca="1" si="40"/>
        <v>0</v>
      </c>
      <c r="AX62" s="665">
        <f t="shared" ca="1" si="40"/>
        <v>0</v>
      </c>
      <c r="AY62" s="665">
        <f t="shared" ca="1" si="40"/>
        <v>1055506.048838259</v>
      </c>
      <c r="AZ62" s="665">
        <f t="shared" ca="1" si="40"/>
        <v>0</v>
      </c>
      <c r="BA62" s="665">
        <f t="shared" ca="1" si="40"/>
        <v>0</v>
      </c>
      <c r="BB62" s="665">
        <f t="shared" ca="1" si="40"/>
        <v>815311.82570150564</v>
      </c>
      <c r="BC62" s="665">
        <f t="shared" ca="1" si="40"/>
        <v>0</v>
      </c>
      <c r="BD62" s="665">
        <f t="shared" ca="1" si="40"/>
        <v>0</v>
      </c>
      <c r="BE62" s="665">
        <f t="shared" ca="1" si="40"/>
        <v>1292252.4915534921</v>
      </c>
      <c r="BF62" s="665">
        <f t="shared" ca="1" si="40"/>
        <v>0</v>
      </c>
      <c r="BG62" s="665">
        <f t="shared" ca="1" si="40"/>
        <v>0</v>
      </c>
      <c r="BH62" s="665">
        <f t="shared" ca="1" si="40"/>
        <v>824732.98138932826</v>
      </c>
      <c r="BI62" s="665">
        <f t="shared" ca="1" si="40"/>
        <v>0</v>
      </c>
      <c r="BJ62" s="665">
        <f t="shared" ca="1" si="40"/>
        <v>0</v>
      </c>
      <c r="BK62" s="665">
        <f t="shared" ca="1" si="40"/>
        <v>1073307.0138368066</v>
      </c>
      <c r="BL62" s="665">
        <f t="shared" ca="1" si="40"/>
        <v>0</v>
      </c>
      <c r="BM62" s="665">
        <f t="shared" ca="1" si="40"/>
        <v>0</v>
      </c>
      <c r="BN62" s="665">
        <f t="shared" ca="1" si="40"/>
        <v>70744615.570939809</v>
      </c>
      <c r="BO62" s="665">
        <f t="shared" ca="1" si="40"/>
        <v>0</v>
      </c>
      <c r="BP62" s="665">
        <f t="shared" ca="1" si="40"/>
        <v>0</v>
      </c>
      <c r="BQ62" s="665">
        <f t="shared" ca="1" si="40"/>
        <v>0</v>
      </c>
      <c r="BR62" s="665">
        <f t="shared" ca="1" si="40"/>
        <v>0</v>
      </c>
      <c r="BS62" s="665">
        <f t="shared" ref="BS62:DV62" ca="1" si="41">SUM(BS63:BS74)</f>
        <v>0</v>
      </c>
      <c r="BT62" s="665">
        <f t="shared" ca="1" si="41"/>
        <v>0</v>
      </c>
      <c r="BU62" s="665">
        <f t="shared" ca="1" si="41"/>
        <v>0</v>
      </c>
      <c r="BV62" s="665">
        <f t="shared" ca="1" si="41"/>
        <v>0</v>
      </c>
      <c r="BW62" s="665">
        <f t="shared" ca="1" si="41"/>
        <v>0</v>
      </c>
      <c r="BX62" s="665">
        <f t="shared" ca="1" si="41"/>
        <v>0</v>
      </c>
      <c r="BY62" s="665">
        <f t="shared" ca="1" si="41"/>
        <v>0</v>
      </c>
      <c r="BZ62" s="665">
        <f t="shared" ca="1" si="41"/>
        <v>0</v>
      </c>
      <c r="CA62" s="665">
        <f t="shared" ca="1" si="41"/>
        <v>0</v>
      </c>
      <c r="CB62" s="665">
        <f t="shared" ca="1" si="41"/>
        <v>0</v>
      </c>
      <c r="CC62" s="665">
        <f t="shared" ca="1" si="41"/>
        <v>0</v>
      </c>
      <c r="CD62" s="665">
        <f t="shared" ca="1" si="41"/>
        <v>0</v>
      </c>
      <c r="CE62" s="665">
        <f t="shared" ca="1" si="41"/>
        <v>0</v>
      </c>
      <c r="CF62" s="665">
        <f t="shared" ca="1" si="41"/>
        <v>0</v>
      </c>
      <c r="CG62" s="665">
        <f t="shared" ca="1" si="41"/>
        <v>0</v>
      </c>
      <c r="CH62" s="665">
        <f t="shared" ca="1" si="41"/>
        <v>0</v>
      </c>
      <c r="CI62" s="665">
        <f t="shared" ca="1" si="41"/>
        <v>0</v>
      </c>
      <c r="CJ62" s="665">
        <f t="shared" ca="1" si="41"/>
        <v>0</v>
      </c>
      <c r="CK62" s="665">
        <f t="shared" ca="1" si="41"/>
        <v>0</v>
      </c>
      <c r="CL62" s="665">
        <f t="shared" ca="1" si="41"/>
        <v>0</v>
      </c>
      <c r="CM62" s="665">
        <f t="shared" ca="1" si="41"/>
        <v>0</v>
      </c>
      <c r="CN62" s="665">
        <f t="shared" ca="1" si="41"/>
        <v>0</v>
      </c>
      <c r="CO62" s="665">
        <f t="shared" ca="1" si="41"/>
        <v>0</v>
      </c>
      <c r="CP62" s="665">
        <f t="shared" ca="1" si="41"/>
        <v>0</v>
      </c>
      <c r="CQ62" s="665">
        <f t="shared" ca="1" si="41"/>
        <v>0</v>
      </c>
      <c r="CR62" s="665">
        <f t="shared" ca="1" si="41"/>
        <v>0</v>
      </c>
      <c r="CS62" s="665">
        <f t="shared" ca="1" si="41"/>
        <v>0</v>
      </c>
      <c r="CT62" s="665">
        <f t="shared" ca="1" si="41"/>
        <v>0</v>
      </c>
      <c r="CU62" s="665">
        <f t="shared" ca="1" si="41"/>
        <v>0</v>
      </c>
      <c r="CV62" s="665">
        <f t="shared" ca="1" si="41"/>
        <v>0</v>
      </c>
      <c r="CW62" s="665">
        <f t="shared" ca="1" si="41"/>
        <v>0</v>
      </c>
      <c r="CX62" s="665">
        <f t="shared" ca="1" si="41"/>
        <v>0</v>
      </c>
      <c r="CY62" s="665">
        <f t="shared" ca="1" si="41"/>
        <v>0</v>
      </c>
      <c r="CZ62" s="665">
        <f t="shared" ca="1" si="41"/>
        <v>0</v>
      </c>
      <c r="DA62" s="665">
        <f t="shared" ca="1" si="41"/>
        <v>0</v>
      </c>
      <c r="DB62" s="665">
        <f t="shared" ca="1" si="41"/>
        <v>0</v>
      </c>
      <c r="DC62" s="665">
        <f t="shared" ca="1" si="41"/>
        <v>0</v>
      </c>
      <c r="DD62" s="665">
        <f t="shared" ca="1" si="41"/>
        <v>0</v>
      </c>
      <c r="DE62" s="665">
        <f t="shared" ca="1" si="41"/>
        <v>0</v>
      </c>
      <c r="DF62" s="665">
        <f t="shared" ca="1" si="41"/>
        <v>0</v>
      </c>
      <c r="DG62" s="665">
        <f t="shared" ca="1" si="41"/>
        <v>0</v>
      </c>
      <c r="DH62" s="665">
        <f t="shared" ca="1" si="41"/>
        <v>0</v>
      </c>
      <c r="DI62" s="665">
        <f t="shared" ca="1" si="41"/>
        <v>0</v>
      </c>
      <c r="DJ62" s="665">
        <f t="shared" ca="1" si="41"/>
        <v>0</v>
      </c>
      <c r="DK62" s="665">
        <f t="shared" ca="1" si="41"/>
        <v>0</v>
      </c>
      <c r="DL62" s="665">
        <f t="shared" ca="1" si="41"/>
        <v>0</v>
      </c>
      <c r="DM62" s="665">
        <f t="shared" ca="1" si="41"/>
        <v>0</v>
      </c>
      <c r="DN62" s="665">
        <f t="shared" ca="1" si="41"/>
        <v>0</v>
      </c>
      <c r="DO62" s="665">
        <f t="shared" ca="1" si="41"/>
        <v>0</v>
      </c>
      <c r="DP62" s="665">
        <f t="shared" ca="1" si="41"/>
        <v>0</v>
      </c>
      <c r="DQ62" s="665">
        <f t="shared" ca="1" si="41"/>
        <v>0</v>
      </c>
      <c r="DR62" s="665">
        <f t="shared" ca="1" si="41"/>
        <v>0</v>
      </c>
      <c r="DS62" s="665">
        <f t="shared" ca="1" si="41"/>
        <v>0</v>
      </c>
      <c r="DT62" s="665">
        <f t="shared" ca="1" si="41"/>
        <v>0</v>
      </c>
      <c r="DU62" s="665">
        <f t="shared" ca="1" si="41"/>
        <v>0</v>
      </c>
      <c r="DV62" s="665">
        <f t="shared" ca="1" si="41"/>
        <v>0</v>
      </c>
    </row>
    <row r="63" spans="1:126" outlineLevel="1" x14ac:dyDescent="0.4">
      <c r="C63" s="21" t="s">
        <v>677</v>
      </c>
      <c r="F63" s="599">
        <f>IF(F$3='Control Panel_운영'!$L$98,'Control Panel_운영'!$O$151,0)</f>
        <v>0</v>
      </c>
      <c r="G63" s="187">
        <f>IF(G$3='Control Panel_운영'!$L$98,'Control Panel_운영'!$O$151,0)</f>
        <v>0</v>
      </c>
      <c r="H63" s="187">
        <f>IF(H$3='Control Panel_운영'!$L$98,'Control Panel_운영'!$O$151,0)</f>
        <v>0</v>
      </c>
      <c r="I63" s="187">
        <f>IF(I$3='Control Panel_운영'!$L$98,'Control Panel_운영'!$O$151,0)</f>
        <v>0</v>
      </c>
      <c r="J63" s="187">
        <f>IF(J$3='Control Panel_운영'!$L$98,'Control Panel_운영'!$O$151,0)</f>
        <v>0</v>
      </c>
      <c r="K63" s="187">
        <f>IF(K$3='Control Panel_운영'!$L$98,'Control Panel_운영'!$O$151,0)</f>
        <v>0</v>
      </c>
      <c r="L63" s="187">
        <f>IF(L$3='Control Panel_운영'!$L$98,'Control Panel_운영'!$O$151,0)</f>
        <v>0</v>
      </c>
      <c r="M63" s="187">
        <f>IF(M$3='Control Panel_운영'!$L$98,'Control Panel_운영'!$O$151,0)</f>
        <v>0</v>
      </c>
      <c r="N63" s="187">
        <f>IF(N$3='Control Panel_운영'!$L$98,'Control Panel_운영'!$O$151,0)</f>
        <v>0</v>
      </c>
      <c r="O63" s="187">
        <f>IF(O$3='Control Panel_운영'!$L$98,'Control Panel_운영'!$O$151,0)</f>
        <v>0</v>
      </c>
      <c r="P63" s="187">
        <f>IF(P$3='Control Panel_운영'!$L$98,'Control Panel_운영'!$O$151,0)</f>
        <v>0</v>
      </c>
      <c r="Q63" s="187">
        <f>IF(Q$3='Control Panel_운영'!$L$98,'Control Panel_운영'!$O$151,0)</f>
        <v>0</v>
      </c>
      <c r="R63" s="187">
        <f>IF(R$3='Control Panel_운영'!$L$98,'Control Panel_운영'!$O$151,0)</f>
        <v>0</v>
      </c>
      <c r="S63" s="187">
        <f>IF(S$3='Control Panel_운영'!$L$98,'Control Panel_운영'!$O$151,0)</f>
        <v>0</v>
      </c>
      <c r="T63" s="187">
        <f>IF(T$3='Control Panel_운영'!$L$98,'Control Panel_운영'!$O$151,0)</f>
        <v>0</v>
      </c>
      <c r="U63" s="187">
        <f>IF(U$3='Control Panel_운영'!$L$98,'Control Panel_운영'!$O$151,0)</f>
        <v>0</v>
      </c>
      <c r="V63" s="187">
        <f>IF(V$3='Control Panel_운영'!$L$98,'Control Panel_운영'!$O$151,0)</f>
        <v>0</v>
      </c>
      <c r="W63" s="187">
        <f>IF(W$3='Control Panel_운영'!$L$98,'Control Panel_운영'!$O$151,0)</f>
        <v>0</v>
      </c>
      <c r="X63" s="187">
        <f>IF(X$3='Control Panel_운영'!$L$98,'Control Panel_운영'!$O$151,0)</f>
        <v>0</v>
      </c>
      <c r="Y63" s="187">
        <f>IF(Y$3='Control Panel_운영'!$L$98,'Control Panel_운영'!$O$151,0)</f>
        <v>0</v>
      </c>
      <c r="Z63" s="187">
        <f>IF(Z$3='Control Panel_운영'!$L$98,'Control Panel_운영'!$O$151,0)</f>
        <v>0</v>
      </c>
      <c r="AA63" s="187">
        <f>IF(AA$3='Control Panel_운영'!$L$98,'Control Panel_운영'!$O$151,0)</f>
        <v>0</v>
      </c>
      <c r="AB63" s="187">
        <f>IF(AB$3='Control Panel_운영'!$L$98,'Control Panel_운영'!$O$151,0)</f>
        <v>0</v>
      </c>
      <c r="AC63" s="187">
        <f>IF(AC$3='Control Panel_운영'!$L$98,'Control Panel_운영'!$O$151,0)</f>
        <v>0</v>
      </c>
      <c r="AD63" s="187">
        <f>IF(AD$3='Control Panel_운영'!$L$98,'Control Panel_운영'!$O$151,0)</f>
        <v>0</v>
      </c>
      <c r="AE63" s="187">
        <f>IF(AE$3='Control Panel_운영'!$L$98,'Control Panel_운영'!$O$151,0)</f>
        <v>0</v>
      </c>
      <c r="AF63" s="187">
        <f>IF(AF$3='Control Panel_운영'!$L$98,'Control Panel_운영'!$O$151,0)</f>
        <v>0</v>
      </c>
      <c r="AG63" s="187">
        <f>IF(AG$3='Control Panel_운영'!$L$98,'Control Panel_운영'!$O$151,0)</f>
        <v>0</v>
      </c>
      <c r="AH63" s="187">
        <f>IF(AH$3='Control Panel_운영'!$L$98,'Control Panel_운영'!$O$151,0)</f>
        <v>0</v>
      </c>
      <c r="AI63" s="187">
        <f>IF(AI$3='Control Panel_운영'!$L$98,'Control Panel_운영'!$O$151,0)</f>
        <v>0</v>
      </c>
      <c r="AJ63" s="187">
        <f>IF(AJ$3='Control Panel_운영'!$L$98,'Control Panel_운영'!$O$151,0)</f>
        <v>0</v>
      </c>
      <c r="AK63" s="187">
        <f>IF(AK$3='Control Panel_운영'!$L$98,'Control Panel_운영'!$O$151,0)</f>
        <v>0</v>
      </c>
      <c r="AL63" s="187">
        <f>IF(AL$3='Control Panel_운영'!$L$98,'Control Panel_운영'!$O$151,0)</f>
        <v>0</v>
      </c>
      <c r="AM63" s="187">
        <f>IF(AM$3='Control Panel_운영'!$L$98,'Control Panel_운영'!$O$151,0)</f>
        <v>0</v>
      </c>
      <c r="AN63" s="187">
        <f>IF(AN$3='Control Panel_운영'!$L$98,'Control Panel_운영'!$O$151,0)</f>
        <v>0</v>
      </c>
      <c r="AO63" s="187">
        <f>IF(AO$3='Control Panel_운영'!$L$98,'Control Panel_운영'!$O$151,0)</f>
        <v>0</v>
      </c>
      <c r="AP63" s="187">
        <f>IF(AP$3='Control Panel_운영'!$L$98,'Control Panel_운영'!$O$151,0)</f>
        <v>0</v>
      </c>
      <c r="AQ63" s="187">
        <f>IF(AQ$3='Control Panel_운영'!$L$98,'Control Panel_운영'!$O$151,0)</f>
        <v>0</v>
      </c>
      <c r="AR63" s="187">
        <f>IF(AR$3='Control Panel_운영'!$L$98,'Control Panel_운영'!$O$151,0)</f>
        <v>0</v>
      </c>
      <c r="AS63" s="187">
        <f>IF(AS$3='Control Panel_운영'!$L$98,'Control Panel_운영'!$O$151,0)</f>
        <v>0</v>
      </c>
      <c r="AT63" s="187">
        <f>IF(AT$3='Control Panel_운영'!$L$98,'Control Panel_운영'!$O$151,0)</f>
        <v>0</v>
      </c>
      <c r="AU63" s="187">
        <f>IF(AU$3='Control Panel_운영'!$L$98,'Control Panel_운영'!$O$151,0)</f>
        <v>0</v>
      </c>
      <c r="AV63" s="187">
        <f>IF(AV$3='Control Panel_운영'!$L$98,'Control Panel_운영'!$O$151,0)</f>
        <v>0</v>
      </c>
      <c r="AW63" s="187">
        <f>IF(AW$3='Control Panel_운영'!$L$98,'Control Panel_운영'!$O$151,0)</f>
        <v>0</v>
      </c>
      <c r="AX63" s="187">
        <f>IF(AX$3='Control Panel_운영'!$L$98,'Control Panel_운영'!$O$151,0)</f>
        <v>0</v>
      </c>
      <c r="AY63" s="187">
        <f>IF(AY$3='Control Panel_운영'!$L$98,'Control Panel_운영'!$O$151,0)</f>
        <v>0</v>
      </c>
      <c r="AZ63" s="187">
        <f>IF(AZ$3='Control Panel_운영'!$L$98,'Control Panel_운영'!$O$151,0)</f>
        <v>0</v>
      </c>
      <c r="BA63" s="187">
        <f>IF(BA$3='Control Panel_운영'!$L$98,'Control Panel_운영'!$O$151,0)</f>
        <v>0</v>
      </c>
      <c r="BB63" s="187">
        <f>IF(BB$3='Control Panel_운영'!$L$98,'Control Panel_운영'!$O$151,0)</f>
        <v>0</v>
      </c>
      <c r="BC63" s="187">
        <f>IF(BC$3='Control Panel_운영'!$L$98,'Control Panel_운영'!$O$151,0)</f>
        <v>0</v>
      </c>
      <c r="BD63" s="187">
        <f>IF(BD$3='Control Panel_운영'!$L$98,'Control Panel_운영'!$O$151,0)</f>
        <v>0</v>
      </c>
      <c r="BE63" s="187">
        <f>IF(BE$3='Control Panel_운영'!$L$98,'Control Panel_운영'!$O$151,0)</f>
        <v>0</v>
      </c>
      <c r="BF63" s="187">
        <f>IF(BF$3='Control Panel_운영'!$L$98,'Control Panel_운영'!$O$151,0)</f>
        <v>0</v>
      </c>
      <c r="BG63" s="187">
        <f>IF(BG$3='Control Panel_운영'!$L$98,'Control Panel_운영'!$O$151,0)</f>
        <v>0</v>
      </c>
      <c r="BH63" s="187">
        <f>IF(BH$3='Control Panel_운영'!$L$98,'Control Panel_운영'!$O$151,0)</f>
        <v>0</v>
      </c>
      <c r="BI63" s="187">
        <f>IF(BI$3='Control Panel_운영'!$L$98,'Control Panel_운영'!$O$151,0)</f>
        <v>0</v>
      </c>
      <c r="BJ63" s="187">
        <f>IF(BJ$3='Control Panel_운영'!$L$98,'Control Panel_운영'!$O$151,0)</f>
        <v>0</v>
      </c>
      <c r="BK63" s="187">
        <f>IF(BK$3='Control Panel_운영'!$L$98,'Control Panel_운영'!$O$151,0)</f>
        <v>0</v>
      </c>
      <c r="BL63" s="187">
        <f>IF(BL$3='Control Panel_운영'!$L$98,'Control Panel_운영'!$O$151,0)</f>
        <v>0</v>
      </c>
      <c r="BM63" s="187">
        <f>IF(BM$3='Control Panel_운영'!$L$98,'Control Panel_운영'!$O$151,0)</f>
        <v>0</v>
      </c>
      <c r="BN63" s="187">
        <f>IF(BN$3='Control Panel_운영'!$L$98,'Control Panel_운영'!$O$151,0)</f>
        <v>48000000</v>
      </c>
      <c r="BO63" s="187">
        <f>IF(BO$3='Control Panel_운영'!$L$98,'Control Panel_운영'!$O$151,0)</f>
        <v>0</v>
      </c>
      <c r="BP63" s="187">
        <f>IF(BP$3='Control Panel_운영'!$L$98,'Control Panel_운영'!$O$151,0)</f>
        <v>0</v>
      </c>
      <c r="BQ63" s="187">
        <f>IF(BQ$3='Control Panel_운영'!$L$98,'Control Panel_운영'!$O$151,0)</f>
        <v>0</v>
      </c>
      <c r="BR63" s="187">
        <f>IF(BR$3='Control Panel_운영'!$L$98,'Control Panel_운영'!$O$151,0)</f>
        <v>0</v>
      </c>
      <c r="BS63" s="187">
        <f>IF(BS$3='Control Panel_운영'!$L$98,'Control Panel_운영'!$O$151,0)</f>
        <v>0</v>
      </c>
      <c r="BT63" s="187">
        <f>IF(BT$3='Control Panel_운영'!$L$98,'Control Panel_운영'!$O$151,0)</f>
        <v>0</v>
      </c>
      <c r="BU63" s="187">
        <f>IF(BU$3='Control Panel_운영'!$L$98,'Control Panel_운영'!$O$151,0)</f>
        <v>0</v>
      </c>
      <c r="BV63" s="187">
        <f>IF(BV$3='Control Panel_운영'!$L$98,'Control Panel_운영'!$O$151,0)</f>
        <v>0</v>
      </c>
      <c r="BW63" s="187">
        <f>IF(BW$3='Control Panel_운영'!$L$98,'Control Panel_운영'!$O$151,0)</f>
        <v>0</v>
      </c>
      <c r="BX63" s="187">
        <f>IF(BX$3='Control Panel_운영'!$L$98,'Control Panel_운영'!$O$151,0)</f>
        <v>0</v>
      </c>
      <c r="BY63" s="187">
        <f>IF(BY$3='Control Panel_운영'!$L$98,'Control Panel_운영'!$O$151,0)</f>
        <v>0</v>
      </c>
      <c r="BZ63" s="187">
        <f>IF(BZ$3='Control Panel_운영'!$L$98,'Control Panel_운영'!$O$151,0)</f>
        <v>0</v>
      </c>
      <c r="CA63" s="187">
        <f>IF(CA$3='Control Panel_운영'!$L$98,'Control Panel_운영'!$O$151,0)</f>
        <v>0</v>
      </c>
      <c r="CB63" s="187">
        <f>IF(CB$3='Control Panel_운영'!$L$98,'Control Panel_운영'!$O$151,0)</f>
        <v>0</v>
      </c>
      <c r="CC63" s="187">
        <f>IF(CC$3='Control Panel_운영'!$L$98,'Control Panel_운영'!$O$151,0)</f>
        <v>0</v>
      </c>
      <c r="CD63" s="187">
        <f>IF(CD$3='Control Panel_운영'!$L$98,'Control Panel_운영'!$O$151,0)</f>
        <v>0</v>
      </c>
      <c r="CE63" s="187">
        <f>IF(CE$3='Control Panel_운영'!$L$98,'Control Panel_운영'!$O$151,0)</f>
        <v>0</v>
      </c>
      <c r="CF63" s="187">
        <f>IF(CF$3='Control Panel_운영'!$L$98,'Control Panel_운영'!$O$151,0)</f>
        <v>0</v>
      </c>
      <c r="CG63" s="187">
        <f>IF(CG$3='Control Panel_운영'!$L$98,'Control Panel_운영'!$O$151,0)</f>
        <v>0</v>
      </c>
      <c r="CH63" s="187">
        <f>IF(CH$3='Control Panel_운영'!$L$98,'Control Panel_운영'!$O$151,0)</f>
        <v>0</v>
      </c>
      <c r="CI63" s="187">
        <f>IF(CI$3='Control Panel_운영'!$L$98,'Control Panel_운영'!$O$151,0)</f>
        <v>0</v>
      </c>
      <c r="CJ63" s="187">
        <f>IF(CJ$3='Control Panel_운영'!$L$98,'Control Panel_운영'!$O$151,0)</f>
        <v>0</v>
      </c>
      <c r="CK63" s="187">
        <f>IF(CK$3='Control Panel_운영'!$L$98,'Control Panel_운영'!$O$151,0)</f>
        <v>0</v>
      </c>
      <c r="CL63" s="187">
        <f>IF(CL$3='Control Panel_운영'!$L$98,'Control Panel_운영'!$O$151,0)</f>
        <v>0</v>
      </c>
      <c r="CM63" s="187">
        <f>IF(CM$3='Control Panel_운영'!$L$98,'Control Panel_운영'!$O$151,0)</f>
        <v>0</v>
      </c>
      <c r="CN63" s="187">
        <f>IF(CN$3='Control Panel_운영'!$L$98,'Control Panel_운영'!$O$151,0)</f>
        <v>0</v>
      </c>
      <c r="CO63" s="187">
        <f>IF(CO$3='Control Panel_운영'!$L$98,'Control Panel_운영'!$O$151,0)</f>
        <v>0</v>
      </c>
      <c r="CP63" s="187">
        <f>IF(CP$3='Control Panel_운영'!$L$98,'Control Panel_운영'!$O$151,0)</f>
        <v>0</v>
      </c>
      <c r="CQ63" s="187">
        <f>IF(CQ$3='Control Panel_운영'!$L$98,'Control Panel_운영'!$O$151,0)</f>
        <v>0</v>
      </c>
      <c r="CR63" s="187">
        <f>IF(CR$3='Control Panel_운영'!$L$98,'Control Panel_운영'!$O$151,0)</f>
        <v>0</v>
      </c>
      <c r="CS63" s="187">
        <f>IF(CS$3='Control Panel_운영'!$L$98,'Control Panel_운영'!$O$151,0)</f>
        <v>0</v>
      </c>
      <c r="CT63" s="187">
        <f>IF(CT$3='Control Panel_운영'!$L$98,'Control Panel_운영'!$O$151,0)</f>
        <v>0</v>
      </c>
      <c r="CU63" s="187">
        <f>IF(CU$3='Control Panel_운영'!$L$98,'Control Panel_운영'!$O$151,0)</f>
        <v>0</v>
      </c>
      <c r="CV63" s="187">
        <f>IF(CV$3='Control Panel_운영'!$L$98,'Control Panel_운영'!$O$151,0)</f>
        <v>0</v>
      </c>
      <c r="CW63" s="187">
        <f>IF(CW$3='Control Panel_운영'!$L$98,'Control Panel_운영'!$O$151,0)</f>
        <v>0</v>
      </c>
      <c r="CX63" s="187">
        <f>IF(CX$3='Control Panel_운영'!$L$98,'Control Panel_운영'!$O$151,0)</f>
        <v>0</v>
      </c>
      <c r="CY63" s="187">
        <f>IF(CY$3='Control Panel_운영'!$L$98,'Control Panel_운영'!$O$151,0)</f>
        <v>0</v>
      </c>
      <c r="CZ63" s="187">
        <f>IF(CZ$3='Control Panel_운영'!$L$98,'Control Panel_운영'!$O$151,0)</f>
        <v>0</v>
      </c>
      <c r="DA63" s="187">
        <f>IF(DA$3='Control Panel_운영'!$L$98,'Control Panel_운영'!$O$151,0)</f>
        <v>0</v>
      </c>
      <c r="DB63" s="187">
        <f>IF(DB$3='Control Panel_운영'!$L$98,'Control Panel_운영'!$O$151,0)</f>
        <v>0</v>
      </c>
      <c r="DC63" s="187">
        <f>IF(DC$3='Control Panel_운영'!$L$98,'Control Panel_운영'!$O$151,0)</f>
        <v>0</v>
      </c>
      <c r="DD63" s="187">
        <f>IF(DD$3='Control Panel_운영'!$L$98,'Control Panel_운영'!$O$151,0)</f>
        <v>0</v>
      </c>
      <c r="DE63" s="187">
        <f>IF(DE$3='Control Panel_운영'!$L$98,'Control Panel_운영'!$O$151,0)</f>
        <v>0</v>
      </c>
      <c r="DF63" s="187">
        <f>IF(DF$3='Control Panel_운영'!$L$98,'Control Panel_운영'!$O$151,0)</f>
        <v>0</v>
      </c>
      <c r="DG63" s="187">
        <f>IF(DG$3='Control Panel_운영'!$L$98,'Control Panel_운영'!$O$151,0)</f>
        <v>0</v>
      </c>
      <c r="DH63" s="187">
        <f>IF(DH$3='Control Panel_운영'!$L$98,'Control Panel_운영'!$O$151,0)</f>
        <v>0</v>
      </c>
      <c r="DI63" s="187">
        <f>IF(DI$3='Control Panel_운영'!$L$98,'Control Panel_운영'!$O$151,0)</f>
        <v>0</v>
      </c>
      <c r="DJ63" s="187">
        <f>IF(DJ$3='Control Panel_운영'!$L$98,'Control Panel_운영'!$O$151,0)</f>
        <v>0</v>
      </c>
      <c r="DK63" s="187">
        <f>IF(DK$3='Control Panel_운영'!$L$98,'Control Panel_운영'!$O$151,0)</f>
        <v>0</v>
      </c>
      <c r="DL63" s="187">
        <f>IF(DL$3='Control Panel_운영'!$L$98,'Control Panel_운영'!$O$151,0)</f>
        <v>0</v>
      </c>
      <c r="DM63" s="187">
        <f>IF(DM$3='Control Panel_운영'!$L$98,'Control Panel_운영'!$O$151,0)</f>
        <v>0</v>
      </c>
      <c r="DN63" s="187">
        <f>IF(DN$3='Control Panel_운영'!$L$98,'Control Panel_운영'!$O$151,0)</f>
        <v>0</v>
      </c>
      <c r="DO63" s="187">
        <f>IF(DO$3='Control Panel_운영'!$L$98,'Control Panel_운영'!$O$151,0)</f>
        <v>0</v>
      </c>
      <c r="DP63" s="187">
        <f>IF(DP$3='Control Panel_운영'!$L$98,'Control Panel_운영'!$O$151,0)</f>
        <v>0</v>
      </c>
      <c r="DQ63" s="187">
        <f>IF(DQ$3='Control Panel_운영'!$L$98,'Control Panel_운영'!$O$151,0)</f>
        <v>0</v>
      </c>
      <c r="DR63" s="187">
        <f>IF(DR$3='Control Panel_운영'!$L$98,'Control Panel_운영'!$O$151,0)</f>
        <v>0</v>
      </c>
      <c r="DS63" s="187">
        <f>IF(DS$3='Control Panel_운영'!$L$98,'Control Panel_운영'!$O$151,0)</f>
        <v>0</v>
      </c>
      <c r="DT63" s="187">
        <f>IF(DT$3='Control Panel_운영'!$L$98,'Control Panel_운영'!$O$151,0)</f>
        <v>0</v>
      </c>
      <c r="DU63" s="187">
        <f>IF(DU$3='Control Panel_운영'!$L$98,'Control Panel_운영'!$O$151,0)</f>
        <v>0</v>
      </c>
      <c r="DV63" s="187">
        <f>IF(DV$3='Control Panel_운영'!$L$98,'Control Panel_운영'!$O$151,0)</f>
        <v>0</v>
      </c>
    </row>
    <row r="64" spans="1:126" outlineLevel="1" x14ac:dyDescent="0.4">
      <c r="C64" s="21" t="s">
        <v>836</v>
      </c>
      <c r="F64" s="586">
        <f>IF(F$3='Control Panel_운영'!$L$99,'Control Panel_운영'!$O$152,0)</f>
        <v>0</v>
      </c>
      <c r="G64" s="187">
        <f>IF(G$3='Control Panel_운영'!$L$99,'Control Panel_운영'!$O$152,0)</f>
        <v>0</v>
      </c>
      <c r="H64" s="187">
        <f>IF(H$3='Control Panel_운영'!$L$99,'Control Panel_운영'!$O$152,0)</f>
        <v>0</v>
      </c>
      <c r="I64" s="187">
        <f>IF(I$3='Control Panel_운영'!$L$99,'Control Panel_운영'!$O$152,0)</f>
        <v>0</v>
      </c>
      <c r="J64" s="187">
        <f>IF(J$3='Control Panel_운영'!$L$99,'Control Panel_운영'!$O$152,0)</f>
        <v>0</v>
      </c>
      <c r="K64" s="187">
        <f>IF(K$3='Control Panel_운영'!$L$99,'Control Panel_운영'!$O$152,0)</f>
        <v>0</v>
      </c>
      <c r="L64" s="187">
        <f>IF(L$3='Control Panel_운영'!$L$99,'Control Panel_운영'!$O$152,0)</f>
        <v>0</v>
      </c>
      <c r="M64" s="187">
        <f>IF(M$3='Control Panel_운영'!$L$99,'Control Panel_운영'!$O$152,0)</f>
        <v>0</v>
      </c>
      <c r="N64" s="187">
        <f>IF(N$3='Control Panel_운영'!$L$99,'Control Panel_운영'!$O$152,0)</f>
        <v>0</v>
      </c>
      <c r="O64" s="187">
        <f>IF(O$3='Control Panel_운영'!$L$99,'Control Panel_운영'!$O$152,0)</f>
        <v>0</v>
      </c>
      <c r="P64" s="187">
        <f>IF(P$3='Control Panel_운영'!$L$99,'Control Panel_운영'!$O$152,0)</f>
        <v>0</v>
      </c>
      <c r="Q64" s="187">
        <f>IF(Q$3='Control Panel_운영'!$L$99,'Control Panel_운영'!$O$152,0)</f>
        <v>0</v>
      </c>
      <c r="R64" s="187">
        <f>IF(R$3='Control Panel_운영'!$L$99,'Control Panel_운영'!$O$152,0)</f>
        <v>0</v>
      </c>
      <c r="S64" s="187">
        <f>IF(S$3='Control Panel_운영'!$L$99,'Control Panel_운영'!$O$152,0)</f>
        <v>0</v>
      </c>
      <c r="T64" s="187">
        <f>IF(T$3='Control Panel_운영'!$L$99,'Control Panel_운영'!$O$152,0)</f>
        <v>0</v>
      </c>
      <c r="U64" s="187">
        <f>IF(U$3='Control Panel_운영'!$L$99,'Control Panel_운영'!$O$152,0)</f>
        <v>0</v>
      </c>
      <c r="V64" s="187">
        <f>IF(V$3='Control Panel_운영'!$L$99,'Control Panel_운영'!$O$152,0)</f>
        <v>0</v>
      </c>
      <c r="W64" s="187">
        <f>IF(W$3='Control Panel_운영'!$L$99,'Control Panel_운영'!$O$152,0)</f>
        <v>0</v>
      </c>
      <c r="X64" s="187">
        <f>IF(X$3='Control Panel_운영'!$L$99,'Control Panel_운영'!$O$152,0)</f>
        <v>0</v>
      </c>
      <c r="Y64" s="187">
        <f>IF(Y$3='Control Panel_운영'!$L$99,'Control Panel_운영'!$O$152,0)</f>
        <v>0</v>
      </c>
      <c r="Z64" s="187">
        <f>IF(Z$3='Control Panel_운영'!$L$99,'Control Panel_운영'!$O$152,0)</f>
        <v>0</v>
      </c>
      <c r="AA64" s="187">
        <f>IF(AA$3='Control Panel_운영'!$L$99,'Control Panel_운영'!$O$152,0)</f>
        <v>0</v>
      </c>
      <c r="AB64" s="187">
        <f>IF(AB$3='Control Panel_운영'!$L$99,'Control Panel_운영'!$O$152,0)</f>
        <v>0</v>
      </c>
      <c r="AC64" s="187">
        <f>IF(AC$3='Control Panel_운영'!$L$99,'Control Panel_운영'!$O$152,0)</f>
        <v>0</v>
      </c>
      <c r="AD64" s="187">
        <f>IF(AD$3='Control Panel_운영'!$L$99,'Control Panel_운영'!$O$152,0)</f>
        <v>0</v>
      </c>
      <c r="AE64" s="187">
        <f>IF(AE$3='Control Panel_운영'!$L$99,'Control Panel_운영'!$O$152,0)</f>
        <v>0</v>
      </c>
      <c r="AF64" s="187">
        <f>IF(AF$3='Control Panel_운영'!$L$99,'Control Panel_운영'!$O$152,0)</f>
        <v>0</v>
      </c>
      <c r="AG64" s="187">
        <f>IF(AG$3='Control Panel_운영'!$L$99,'Control Panel_운영'!$O$152,0)</f>
        <v>0</v>
      </c>
      <c r="AH64" s="187">
        <f>IF(AH$3='Control Panel_운영'!$L$99,'Control Panel_운영'!$O$152,0)</f>
        <v>0</v>
      </c>
      <c r="AI64" s="187">
        <f>IF(AI$3='Control Panel_운영'!$L$99,'Control Panel_운영'!$O$152,0)</f>
        <v>0</v>
      </c>
      <c r="AJ64" s="187">
        <f>IF(AJ$3='Control Panel_운영'!$L$99,'Control Panel_운영'!$O$152,0)</f>
        <v>0</v>
      </c>
      <c r="AK64" s="187">
        <f>IF(AK$3='Control Panel_운영'!$L$99,'Control Panel_운영'!$O$152,0)</f>
        <v>0</v>
      </c>
      <c r="AL64" s="187">
        <f>IF(AL$3='Control Panel_운영'!$L$99,'Control Panel_운영'!$O$152,0)</f>
        <v>0</v>
      </c>
      <c r="AM64" s="187">
        <f>IF(AM$3='Control Panel_운영'!$L$99,'Control Panel_운영'!$O$152,0)</f>
        <v>0</v>
      </c>
      <c r="AN64" s="187">
        <f>IF(AN$3='Control Panel_운영'!$L$99,'Control Panel_운영'!$O$152,0)</f>
        <v>0</v>
      </c>
      <c r="AO64" s="187">
        <f>IF(AO$3='Control Panel_운영'!$L$99,'Control Panel_운영'!$O$152,0)</f>
        <v>0</v>
      </c>
      <c r="AP64" s="187">
        <f>IF(AP$3='Control Panel_운영'!$L$99,'Control Panel_운영'!$O$152,0)</f>
        <v>0</v>
      </c>
      <c r="AQ64" s="187">
        <f>IF(AQ$3='Control Panel_운영'!$L$99,'Control Panel_운영'!$O$152,0)</f>
        <v>0</v>
      </c>
      <c r="AR64" s="187">
        <f>IF(AR$3='Control Panel_운영'!$L$99,'Control Panel_운영'!$O$152,0)</f>
        <v>0</v>
      </c>
      <c r="AS64" s="187">
        <f>IF(AS$3='Control Panel_운영'!$L$99,'Control Panel_운영'!$O$152,0)</f>
        <v>0</v>
      </c>
      <c r="AT64" s="187">
        <f>IF(AT$3='Control Panel_운영'!$L$99,'Control Panel_운영'!$O$152,0)</f>
        <v>0</v>
      </c>
      <c r="AU64" s="187">
        <f>IF(AU$3='Control Panel_운영'!$L$99,'Control Panel_운영'!$O$152,0)</f>
        <v>0</v>
      </c>
      <c r="AV64" s="187">
        <f>IF(AV$3='Control Panel_운영'!$L$99,'Control Panel_운영'!$O$152,0)</f>
        <v>0</v>
      </c>
      <c r="AW64" s="187">
        <f>IF(AW$3='Control Panel_운영'!$L$99,'Control Panel_운영'!$O$152,0)</f>
        <v>0</v>
      </c>
      <c r="AX64" s="187">
        <f>IF(AX$3='Control Panel_운영'!$L$99,'Control Panel_운영'!$O$152,0)</f>
        <v>0</v>
      </c>
      <c r="AY64" s="187">
        <f>IF(AY$3='Control Panel_운영'!$L$99,'Control Panel_운영'!$O$152,0)</f>
        <v>0</v>
      </c>
      <c r="AZ64" s="187">
        <f>IF(AZ$3='Control Panel_운영'!$L$99,'Control Panel_운영'!$O$152,0)</f>
        <v>0</v>
      </c>
      <c r="BA64" s="187">
        <f>IF(BA$3='Control Panel_운영'!$L$99,'Control Panel_운영'!$O$152,0)</f>
        <v>0</v>
      </c>
      <c r="BB64" s="187">
        <f>IF(BB$3='Control Panel_운영'!$L$99,'Control Panel_운영'!$O$152,0)</f>
        <v>0</v>
      </c>
      <c r="BC64" s="187">
        <f>IF(BC$3='Control Panel_운영'!$L$99,'Control Panel_운영'!$O$152,0)</f>
        <v>0</v>
      </c>
      <c r="BD64" s="187">
        <f>IF(BD$3='Control Panel_운영'!$L$99,'Control Panel_운영'!$O$152,0)</f>
        <v>0</v>
      </c>
      <c r="BE64" s="187">
        <f>IF(BE$3='Control Panel_운영'!$L$99,'Control Panel_운영'!$O$152,0)</f>
        <v>0</v>
      </c>
      <c r="BF64" s="187">
        <f>IF(BF$3='Control Panel_운영'!$L$99,'Control Panel_운영'!$O$152,0)</f>
        <v>0</v>
      </c>
      <c r="BG64" s="187">
        <f>IF(BG$3='Control Panel_운영'!$L$99,'Control Panel_운영'!$O$152,0)</f>
        <v>0</v>
      </c>
      <c r="BH64" s="187">
        <f>IF(BH$3='Control Panel_운영'!$L$99,'Control Panel_운영'!$O$152,0)</f>
        <v>0</v>
      </c>
      <c r="BI64" s="187">
        <f>IF(BI$3='Control Panel_운영'!$L$99,'Control Panel_운영'!$O$152,0)</f>
        <v>0</v>
      </c>
      <c r="BJ64" s="187">
        <f>IF(BJ$3='Control Panel_운영'!$L$99,'Control Panel_운영'!$O$152,0)</f>
        <v>0</v>
      </c>
      <c r="BK64" s="187">
        <f>IF(BK$3='Control Panel_운영'!$L$99,'Control Panel_운영'!$O$152,0)</f>
        <v>0</v>
      </c>
      <c r="BL64" s="187">
        <f>IF(BL$3='Control Panel_운영'!$L$99,'Control Panel_운영'!$O$152,0)</f>
        <v>0</v>
      </c>
      <c r="BM64" s="187">
        <f>IF(BM$3='Control Panel_운영'!$L$99,'Control Panel_운영'!$O$152,0)</f>
        <v>0</v>
      </c>
      <c r="BN64" s="187">
        <f>IF(BN$3='Control Panel_운영'!$L$99,'Control Panel_운영'!$O$152,0)</f>
        <v>0</v>
      </c>
      <c r="BO64" s="187">
        <f>IF(BO$3='Control Panel_운영'!$L$99,'Control Panel_운영'!$O$152,0)</f>
        <v>0</v>
      </c>
      <c r="BP64" s="187">
        <f>IF(BP$3='Control Panel_운영'!$L$99,'Control Panel_운영'!$O$152,0)</f>
        <v>0</v>
      </c>
      <c r="BQ64" s="187">
        <f>IF(BQ$3='Control Panel_운영'!$L$99,'Control Panel_운영'!$O$152,0)</f>
        <v>0</v>
      </c>
      <c r="BR64" s="187">
        <f>IF(BR$3='Control Panel_운영'!$L$99,'Control Panel_운영'!$O$152,0)</f>
        <v>0</v>
      </c>
      <c r="BS64" s="187">
        <f>IF(BS$3='Control Panel_운영'!$L$99,'Control Panel_운영'!$O$152,0)</f>
        <v>0</v>
      </c>
      <c r="BT64" s="187">
        <f>IF(BT$3='Control Panel_운영'!$L$99,'Control Panel_운영'!$O$152,0)</f>
        <v>0</v>
      </c>
      <c r="BU64" s="187">
        <f>IF(BU$3='Control Panel_운영'!$L$99,'Control Panel_운영'!$O$152,0)</f>
        <v>0</v>
      </c>
      <c r="BV64" s="187">
        <f>IF(BV$3='Control Panel_운영'!$L$99,'Control Panel_운영'!$O$152,0)</f>
        <v>0</v>
      </c>
      <c r="BW64" s="187">
        <f>IF(BW$3='Control Panel_운영'!$L$99,'Control Panel_운영'!$O$152,0)</f>
        <v>0</v>
      </c>
      <c r="BX64" s="187">
        <f>IF(BX$3='Control Panel_운영'!$L$99,'Control Panel_운영'!$O$152,0)</f>
        <v>0</v>
      </c>
      <c r="BY64" s="187">
        <f>IF(BY$3='Control Panel_운영'!$L$99,'Control Panel_운영'!$O$152,0)</f>
        <v>0</v>
      </c>
      <c r="BZ64" s="187">
        <f>IF(BZ$3='Control Panel_운영'!$L$99,'Control Panel_운영'!$O$152,0)</f>
        <v>0</v>
      </c>
      <c r="CA64" s="187">
        <f>IF(CA$3='Control Panel_운영'!$L$99,'Control Panel_운영'!$O$152,0)</f>
        <v>0</v>
      </c>
      <c r="CB64" s="187">
        <f>IF(CB$3='Control Panel_운영'!$L$99,'Control Panel_운영'!$O$152,0)</f>
        <v>0</v>
      </c>
      <c r="CC64" s="187">
        <f>IF(CC$3='Control Panel_운영'!$L$99,'Control Panel_운영'!$O$152,0)</f>
        <v>0</v>
      </c>
      <c r="CD64" s="187">
        <f>IF(CD$3='Control Panel_운영'!$L$99,'Control Panel_운영'!$O$152,0)</f>
        <v>0</v>
      </c>
      <c r="CE64" s="187">
        <f>IF(CE$3='Control Panel_운영'!$L$99,'Control Panel_운영'!$O$152,0)</f>
        <v>0</v>
      </c>
      <c r="CF64" s="187">
        <f>IF(CF$3='Control Panel_운영'!$L$99,'Control Panel_운영'!$O$152,0)</f>
        <v>0</v>
      </c>
      <c r="CG64" s="187">
        <f>IF(CG$3='Control Panel_운영'!$L$99,'Control Panel_운영'!$O$152,0)</f>
        <v>0</v>
      </c>
      <c r="CH64" s="187">
        <f>IF(CH$3='Control Panel_운영'!$L$99,'Control Panel_운영'!$O$152,0)</f>
        <v>0</v>
      </c>
      <c r="CI64" s="187">
        <f>IF(CI$3='Control Panel_운영'!$L$99,'Control Panel_운영'!$O$152,0)</f>
        <v>0</v>
      </c>
      <c r="CJ64" s="187">
        <f>IF(CJ$3='Control Panel_운영'!$L$99,'Control Panel_운영'!$O$152,0)</f>
        <v>0</v>
      </c>
      <c r="CK64" s="187">
        <f>IF(CK$3='Control Panel_운영'!$L$99,'Control Panel_운영'!$O$152,0)</f>
        <v>0</v>
      </c>
      <c r="CL64" s="187">
        <f>IF(CL$3='Control Panel_운영'!$L$99,'Control Panel_운영'!$O$152,0)</f>
        <v>0</v>
      </c>
      <c r="CM64" s="187">
        <f>IF(CM$3='Control Panel_운영'!$L$99,'Control Panel_운영'!$O$152,0)</f>
        <v>0</v>
      </c>
      <c r="CN64" s="187">
        <f>IF(CN$3='Control Panel_운영'!$L$99,'Control Panel_운영'!$O$152,0)</f>
        <v>0</v>
      </c>
      <c r="CO64" s="187">
        <f>IF(CO$3='Control Panel_운영'!$L$99,'Control Panel_운영'!$O$152,0)</f>
        <v>0</v>
      </c>
      <c r="CP64" s="187">
        <f>IF(CP$3='Control Panel_운영'!$L$99,'Control Panel_운영'!$O$152,0)</f>
        <v>0</v>
      </c>
      <c r="CQ64" s="187">
        <f>IF(CQ$3='Control Panel_운영'!$L$99,'Control Panel_운영'!$O$152,0)</f>
        <v>0</v>
      </c>
      <c r="CR64" s="187">
        <f>IF(CR$3='Control Panel_운영'!$L$99,'Control Panel_운영'!$O$152,0)</f>
        <v>0</v>
      </c>
      <c r="CS64" s="187">
        <f>IF(CS$3='Control Panel_운영'!$L$99,'Control Panel_운영'!$O$152,0)</f>
        <v>0</v>
      </c>
      <c r="CT64" s="187">
        <f>IF(CT$3='Control Panel_운영'!$L$99,'Control Panel_운영'!$O$152,0)</f>
        <v>0</v>
      </c>
      <c r="CU64" s="187">
        <f>IF(CU$3='Control Panel_운영'!$L$99,'Control Panel_운영'!$O$152,0)</f>
        <v>0</v>
      </c>
      <c r="CV64" s="187">
        <f>IF(CV$3='Control Panel_운영'!$L$99,'Control Panel_운영'!$O$152,0)</f>
        <v>0</v>
      </c>
      <c r="CW64" s="187">
        <f>IF(CW$3='Control Panel_운영'!$L$99,'Control Panel_운영'!$O$152,0)</f>
        <v>0</v>
      </c>
      <c r="CX64" s="187">
        <f>IF(CX$3='Control Panel_운영'!$L$99,'Control Panel_운영'!$O$152,0)</f>
        <v>0</v>
      </c>
      <c r="CY64" s="187">
        <f>IF(CY$3='Control Panel_운영'!$L$99,'Control Panel_운영'!$O$152,0)</f>
        <v>0</v>
      </c>
      <c r="CZ64" s="187">
        <f>IF(CZ$3='Control Panel_운영'!$L$99,'Control Panel_운영'!$O$152,0)</f>
        <v>0</v>
      </c>
      <c r="DA64" s="187">
        <f>IF(DA$3='Control Panel_운영'!$L$99,'Control Panel_운영'!$O$152,0)</f>
        <v>0</v>
      </c>
      <c r="DB64" s="187">
        <f>IF(DB$3='Control Panel_운영'!$L$99,'Control Panel_운영'!$O$152,0)</f>
        <v>0</v>
      </c>
      <c r="DC64" s="187">
        <f>IF(DC$3='Control Panel_운영'!$L$99,'Control Panel_운영'!$O$152,0)</f>
        <v>0</v>
      </c>
      <c r="DD64" s="187">
        <f>IF(DD$3='Control Panel_운영'!$L$99,'Control Panel_운영'!$O$152,0)</f>
        <v>0</v>
      </c>
      <c r="DE64" s="187">
        <f>IF(DE$3='Control Panel_운영'!$L$99,'Control Panel_운영'!$O$152,0)</f>
        <v>0</v>
      </c>
      <c r="DF64" s="187">
        <f>IF(DF$3='Control Panel_운영'!$L$99,'Control Panel_운영'!$O$152,0)</f>
        <v>0</v>
      </c>
      <c r="DG64" s="187">
        <f>IF(DG$3='Control Panel_운영'!$L$99,'Control Panel_운영'!$O$152,0)</f>
        <v>0</v>
      </c>
      <c r="DH64" s="187">
        <f>IF(DH$3='Control Panel_운영'!$L$99,'Control Panel_운영'!$O$152,0)</f>
        <v>0</v>
      </c>
      <c r="DI64" s="187">
        <f>IF(DI$3='Control Panel_운영'!$L$99,'Control Panel_운영'!$O$152,0)</f>
        <v>0</v>
      </c>
      <c r="DJ64" s="187">
        <f>IF(DJ$3='Control Panel_운영'!$L$99,'Control Panel_운영'!$O$152,0)</f>
        <v>0</v>
      </c>
      <c r="DK64" s="187">
        <f>IF(DK$3='Control Panel_운영'!$L$99,'Control Panel_운영'!$O$152,0)</f>
        <v>0</v>
      </c>
      <c r="DL64" s="187">
        <f>IF(DL$3='Control Panel_운영'!$L$99,'Control Panel_운영'!$O$152,0)</f>
        <v>0</v>
      </c>
      <c r="DM64" s="187">
        <f>IF(DM$3='Control Panel_운영'!$L$99,'Control Panel_운영'!$O$152,0)</f>
        <v>0</v>
      </c>
      <c r="DN64" s="187">
        <f>IF(DN$3='Control Panel_운영'!$L$99,'Control Panel_운영'!$O$152,0)</f>
        <v>0</v>
      </c>
      <c r="DO64" s="187">
        <f>IF(DO$3='Control Panel_운영'!$L$99,'Control Panel_운영'!$O$152,0)</f>
        <v>0</v>
      </c>
      <c r="DP64" s="187">
        <f>IF(DP$3='Control Panel_운영'!$L$99,'Control Panel_운영'!$O$152,0)</f>
        <v>0</v>
      </c>
      <c r="DQ64" s="187">
        <f>IF(DQ$3='Control Panel_운영'!$L$99,'Control Panel_운영'!$O$152,0)</f>
        <v>0</v>
      </c>
      <c r="DR64" s="187">
        <f>IF(DR$3='Control Panel_운영'!$L$99,'Control Panel_운영'!$O$152,0)</f>
        <v>0</v>
      </c>
      <c r="DS64" s="187">
        <f>IF(DS$3='Control Panel_운영'!$L$99,'Control Panel_운영'!$O$152,0)</f>
        <v>0</v>
      </c>
      <c r="DT64" s="187">
        <f>IF(DT$3='Control Panel_운영'!$L$99,'Control Panel_운영'!$O$152,0)</f>
        <v>0</v>
      </c>
      <c r="DU64" s="187">
        <f>IF(DU$3='Control Panel_운영'!$L$99,'Control Panel_운영'!$O$152,0)</f>
        <v>0</v>
      </c>
      <c r="DV64" s="187">
        <f>IF(DV$3='Control Panel_운영'!$L$99,'Control Panel_운영'!$O$152,0)</f>
        <v>0</v>
      </c>
    </row>
    <row r="65" spans="3:126" outlineLevel="1" x14ac:dyDescent="0.4">
      <c r="C65" s="21" t="s">
        <v>837</v>
      </c>
      <c r="F65" s="586">
        <f>IF(F$3='Control Panel_운영'!$L$100,'Control Panel_운영'!$O$156,0)</f>
        <v>0</v>
      </c>
      <c r="G65" s="187">
        <f>IF(G$3='Control Panel_운영'!$L$100,'Control Panel_운영'!$O$156,0)</f>
        <v>0</v>
      </c>
      <c r="H65" s="187">
        <f>IF(H$3='Control Panel_운영'!$L$100,'Control Panel_운영'!$O$156,0)</f>
        <v>0</v>
      </c>
      <c r="I65" s="187">
        <f>IF(I$3='Control Panel_운영'!$L$100,'Control Panel_운영'!$O$156,0)</f>
        <v>0</v>
      </c>
      <c r="J65" s="187">
        <f>IF(J$3='Control Panel_운영'!$L$100,'Control Panel_운영'!$O$156,0)</f>
        <v>0</v>
      </c>
      <c r="K65" s="187">
        <f>IF(K$3='Control Panel_운영'!$L$100,'Control Panel_운영'!$O$156,0)</f>
        <v>0</v>
      </c>
      <c r="L65" s="187">
        <f>IF(L$3='Control Panel_운영'!$L$100,'Control Panel_운영'!$O$156,0)</f>
        <v>0</v>
      </c>
      <c r="M65" s="187">
        <f>IF(M$3='Control Panel_운영'!$L$100,'Control Panel_운영'!$O$156,0)</f>
        <v>0</v>
      </c>
      <c r="N65" s="187">
        <f>IF(N$3='Control Panel_운영'!$L$100,'Control Panel_운영'!$O$156,0)</f>
        <v>0</v>
      </c>
      <c r="O65" s="187">
        <f>IF(O$3='Control Panel_운영'!$L$100,'Control Panel_운영'!$O$156,0)</f>
        <v>0</v>
      </c>
      <c r="P65" s="187">
        <f>IF(P$3='Control Panel_운영'!$L$100,'Control Panel_운영'!$O$156,0)</f>
        <v>0</v>
      </c>
      <c r="Q65" s="187">
        <f>IF(Q$3='Control Panel_운영'!$L$100,'Control Panel_운영'!$O$156,0)</f>
        <v>0</v>
      </c>
      <c r="R65" s="187">
        <f>IF(R$3='Control Panel_운영'!$L$100,'Control Panel_운영'!$O$156,0)</f>
        <v>0</v>
      </c>
      <c r="S65" s="187">
        <f>IF(S$3='Control Panel_운영'!$L$100,'Control Panel_운영'!$O$156,0)</f>
        <v>0</v>
      </c>
      <c r="T65" s="187">
        <f>IF(T$3='Control Panel_운영'!$L$100,'Control Panel_운영'!$O$156,0)</f>
        <v>0</v>
      </c>
      <c r="U65" s="187">
        <f>IF(U$3='Control Panel_운영'!$L$100,'Control Panel_운영'!$O$156,0)</f>
        <v>0</v>
      </c>
      <c r="V65" s="187">
        <f>IF(V$3='Control Panel_운영'!$L$100,'Control Panel_운영'!$O$156,0)</f>
        <v>0</v>
      </c>
      <c r="W65" s="187">
        <f>IF(W$3='Control Panel_운영'!$L$100,'Control Panel_운영'!$O$156,0)</f>
        <v>0</v>
      </c>
      <c r="X65" s="187">
        <f>IF(X$3='Control Panel_운영'!$L$100,'Control Panel_운영'!$O$156,0)</f>
        <v>0</v>
      </c>
      <c r="Y65" s="187">
        <f>IF(Y$3='Control Panel_운영'!$L$100,'Control Panel_운영'!$O$156,0)</f>
        <v>0</v>
      </c>
      <c r="Z65" s="187">
        <f>IF(Z$3='Control Panel_운영'!$L$100,'Control Panel_운영'!$O$156,0)</f>
        <v>0</v>
      </c>
      <c r="AA65" s="187">
        <f>IF(AA$3='Control Panel_운영'!$L$100,'Control Panel_운영'!$O$156,0)</f>
        <v>0</v>
      </c>
      <c r="AB65" s="187">
        <f>IF(AB$3='Control Panel_운영'!$L$100,'Control Panel_운영'!$O$156,0)</f>
        <v>0</v>
      </c>
      <c r="AC65" s="187">
        <f>IF(AC$3='Control Panel_운영'!$L$100,'Control Panel_운영'!$O$156,0)</f>
        <v>0</v>
      </c>
      <c r="AD65" s="187">
        <f>IF(AD$3='Control Panel_운영'!$L$100,'Control Panel_운영'!$O$156,0)</f>
        <v>0</v>
      </c>
      <c r="AE65" s="187">
        <f>IF(AE$3='Control Panel_운영'!$L$100,'Control Panel_운영'!$O$156,0)</f>
        <v>0</v>
      </c>
      <c r="AF65" s="187">
        <f>IF(AF$3='Control Panel_운영'!$L$100,'Control Panel_운영'!$O$156,0)</f>
        <v>0</v>
      </c>
      <c r="AG65" s="187">
        <f>IF(AG$3='Control Panel_운영'!$L$100,'Control Panel_운영'!$O$156,0)</f>
        <v>0</v>
      </c>
      <c r="AH65" s="187">
        <f>IF(AH$3='Control Panel_운영'!$L$100,'Control Panel_운영'!$O$156,0)</f>
        <v>0</v>
      </c>
      <c r="AI65" s="187">
        <f>IF(AI$3='Control Panel_운영'!$L$100,'Control Panel_운영'!$O$156,0)</f>
        <v>0</v>
      </c>
      <c r="AJ65" s="187">
        <f>IF(AJ$3='Control Panel_운영'!$L$100,'Control Panel_운영'!$O$156,0)</f>
        <v>0</v>
      </c>
      <c r="AK65" s="187">
        <f>IF(AK$3='Control Panel_운영'!$L$100,'Control Panel_운영'!$O$156,0)</f>
        <v>0</v>
      </c>
      <c r="AL65" s="187">
        <f>IF(AL$3='Control Panel_운영'!$L$100,'Control Panel_운영'!$O$156,0)</f>
        <v>0</v>
      </c>
      <c r="AM65" s="187">
        <f>IF(AM$3='Control Panel_운영'!$L$100,'Control Panel_운영'!$O$156,0)</f>
        <v>0</v>
      </c>
      <c r="AN65" s="187">
        <f>IF(AN$3='Control Panel_운영'!$L$100,'Control Panel_운영'!$O$156,0)</f>
        <v>0</v>
      </c>
      <c r="AO65" s="187">
        <f>IF(AO$3='Control Panel_운영'!$L$100,'Control Panel_운영'!$O$156,0)</f>
        <v>0</v>
      </c>
      <c r="AP65" s="187">
        <f>IF(AP$3='Control Panel_운영'!$L$100,'Control Panel_운영'!$O$156,0)</f>
        <v>0</v>
      </c>
      <c r="AQ65" s="187">
        <f>IF(AQ$3='Control Panel_운영'!$L$100,'Control Panel_운영'!$O$156,0)</f>
        <v>0</v>
      </c>
      <c r="AR65" s="187">
        <f>IF(AR$3='Control Panel_운영'!$L$100,'Control Panel_운영'!$O$156,0)</f>
        <v>0</v>
      </c>
      <c r="AS65" s="187">
        <f>IF(AS$3='Control Panel_운영'!$L$100,'Control Panel_운영'!$O$156,0)</f>
        <v>0</v>
      </c>
      <c r="AT65" s="187">
        <f>IF(AT$3='Control Panel_운영'!$L$100,'Control Panel_운영'!$O$156,0)</f>
        <v>0</v>
      </c>
      <c r="AU65" s="187">
        <f>IF(AU$3='Control Panel_운영'!$L$100,'Control Panel_운영'!$O$156,0)</f>
        <v>0</v>
      </c>
      <c r="AV65" s="187">
        <f>IF(AV$3='Control Panel_운영'!$L$100,'Control Panel_운영'!$O$156,0)</f>
        <v>0</v>
      </c>
      <c r="AW65" s="187">
        <f>IF(AW$3='Control Panel_운영'!$L$100,'Control Panel_운영'!$O$156,0)</f>
        <v>0</v>
      </c>
      <c r="AX65" s="187">
        <f>IF(AX$3='Control Panel_운영'!$L$100,'Control Panel_운영'!$O$156,0)</f>
        <v>0</v>
      </c>
      <c r="AY65" s="187">
        <f>IF(AY$3='Control Panel_운영'!$L$100,'Control Panel_운영'!$O$156,0)</f>
        <v>0</v>
      </c>
      <c r="AZ65" s="187">
        <f>IF(AZ$3='Control Panel_운영'!$L$100,'Control Panel_운영'!$O$156,0)</f>
        <v>0</v>
      </c>
      <c r="BA65" s="187">
        <f>IF(BA$3='Control Panel_운영'!$L$100,'Control Panel_운영'!$O$156,0)</f>
        <v>0</v>
      </c>
      <c r="BB65" s="187">
        <f>IF(BB$3='Control Panel_운영'!$L$100,'Control Panel_운영'!$O$156,0)</f>
        <v>0</v>
      </c>
      <c r="BC65" s="187">
        <f>IF(BC$3='Control Panel_운영'!$L$100,'Control Panel_운영'!$O$156,0)</f>
        <v>0</v>
      </c>
      <c r="BD65" s="187">
        <f>IF(BD$3='Control Panel_운영'!$L$100,'Control Panel_운영'!$O$156,0)</f>
        <v>0</v>
      </c>
      <c r="BE65" s="187">
        <f>IF(BE$3='Control Panel_운영'!$L$100,'Control Panel_운영'!$O$156,0)</f>
        <v>0</v>
      </c>
      <c r="BF65" s="187">
        <f>IF(BF$3='Control Panel_운영'!$L$100,'Control Panel_운영'!$O$156,0)</f>
        <v>0</v>
      </c>
      <c r="BG65" s="187">
        <f>IF(BG$3='Control Panel_운영'!$L$100,'Control Panel_운영'!$O$156,0)</f>
        <v>0</v>
      </c>
      <c r="BH65" s="187">
        <f>IF(BH$3='Control Panel_운영'!$L$100,'Control Panel_운영'!$O$156,0)</f>
        <v>0</v>
      </c>
      <c r="BI65" s="187">
        <f>IF(BI$3='Control Panel_운영'!$L$100,'Control Panel_운영'!$O$156,0)</f>
        <v>0</v>
      </c>
      <c r="BJ65" s="187">
        <f>IF(BJ$3='Control Panel_운영'!$L$100,'Control Panel_운영'!$O$156,0)</f>
        <v>0</v>
      </c>
      <c r="BK65" s="187">
        <f>IF(BK$3='Control Panel_운영'!$L$100,'Control Panel_운영'!$O$156,0)</f>
        <v>0</v>
      </c>
      <c r="BL65" s="187">
        <f>IF(BL$3='Control Panel_운영'!$L$100,'Control Panel_운영'!$O$156,0)</f>
        <v>0</v>
      </c>
      <c r="BM65" s="187">
        <f>IF(BM$3='Control Panel_운영'!$L$100,'Control Panel_운영'!$O$156,0)</f>
        <v>0</v>
      </c>
      <c r="BN65" s="187">
        <f>IF(BN$3='Control Panel_운영'!$L$100,'Control Panel_운영'!$O$156,0)</f>
        <v>0</v>
      </c>
      <c r="BO65" s="187">
        <f>IF(BO$3='Control Panel_운영'!$L$100,'Control Panel_운영'!$O$156,0)</f>
        <v>0</v>
      </c>
      <c r="BP65" s="187">
        <f>IF(BP$3='Control Panel_운영'!$L$100,'Control Panel_운영'!$O$156,0)</f>
        <v>0</v>
      </c>
      <c r="BQ65" s="187">
        <f>IF(BQ$3='Control Panel_운영'!$L$100,'Control Panel_운영'!$O$156,0)</f>
        <v>0</v>
      </c>
      <c r="BR65" s="187">
        <f>IF(BR$3='Control Panel_운영'!$L$100,'Control Panel_운영'!$O$156,0)</f>
        <v>0</v>
      </c>
      <c r="BS65" s="187">
        <f>IF(BS$3='Control Panel_운영'!$L$100,'Control Panel_운영'!$O$156,0)</f>
        <v>0</v>
      </c>
      <c r="BT65" s="187">
        <f>IF(BT$3='Control Panel_운영'!$L$100,'Control Panel_운영'!$O$156,0)</f>
        <v>0</v>
      </c>
      <c r="BU65" s="187">
        <f>IF(BU$3='Control Panel_운영'!$L$100,'Control Panel_운영'!$O$156,0)</f>
        <v>0</v>
      </c>
      <c r="BV65" s="187">
        <f>IF(BV$3='Control Panel_운영'!$L$100,'Control Panel_운영'!$O$156,0)</f>
        <v>0</v>
      </c>
      <c r="BW65" s="187">
        <f>IF(BW$3='Control Panel_운영'!$L$100,'Control Panel_운영'!$O$156,0)</f>
        <v>0</v>
      </c>
      <c r="BX65" s="187">
        <f>IF(BX$3='Control Panel_운영'!$L$100,'Control Panel_운영'!$O$156,0)</f>
        <v>0</v>
      </c>
      <c r="BY65" s="187">
        <f>IF(BY$3='Control Panel_운영'!$L$100,'Control Panel_운영'!$O$156,0)</f>
        <v>0</v>
      </c>
      <c r="BZ65" s="187">
        <f>IF(BZ$3='Control Panel_운영'!$L$100,'Control Panel_운영'!$O$156,0)</f>
        <v>0</v>
      </c>
      <c r="CA65" s="187">
        <f>IF(CA$3='Control Panel_운영'!$L$100,'Control Panel_운영'!$O$156,0)</f>
        <v>0</v>
      </c>
      <c r="CB65" s="187">
        <f>IF(CB$3='Control Panel_운영'!$L$100,'Control Panel_운영'!$O$156,0)</f>
        <v>0</v>
      </c>
      <c r="CC65" s="187">
        <f>IF(CC$3='Control Panel_운영'!$L$100,'Control Panel_운영'!$O$156,0)</f>
        <v>0</v>
      </c>
      <c r="CD65" s="187">
        <f>IF(CD$3='Control Panel_운영'!$L$100,'Control Panel_운영'!$O$156,0)</f>
        <v>0</v>
      </c>
      <c r="CE65" s="187">
        <f>IF(CE$3='Control Panel_운영'!$L$100,'Control Panel_운영'!$O$156,0)</f>
        <v>0</v>
      </c>
      <c r="CF65" s="187">
        <f>IF(CF$3='Control Panel_운영'!$L$100,'Control Panel_운영'!$O$156,0)</f>
        <v>0</v>
      </c>
      <c r="CG65" s="187">
        <f>IF(CG$3='Control Panel_운영'!$L$100,'Control Panel_운영'!$O$156,0)</f>
        <v>0</v>
      </c>
      <c r="CH65" s="187">
        <f>IF(CH$3='Control Panel_운영'!$L$100,'Control Panel_운영'!$O$156,0)</f>
        <v>0</v>
      </c>
      <c r="CI65" s="187">
        <f>IF(CI$3='Control Panel_운영'!$L$100,'Control Panel_운영'!$O$156,0)</f>
        <v>0</v>
      </c>
      <c r="CJ65" s="187">
        <f>IF(CJ$3='Control Panel_운영'!$L$100,'Control Panel_운영'!$O$156,0)</f>
        <v>0</v>
      </c>
      <c r="CK65" s="187">
        <f>IF(CK$3='Control Panel_운영'!$L$100,'Control Panel_운영'!$O$156,0)</f>
        <v>0</v>
      </c>
      <c r="CL65" s="187">
        <f>IF(CL$3='Control Panel_운영'!$L$100,'Control Panel_운영'!$O$156,0)</f>
        <v>0</v>
      </c>
      <c r="CM65" s="187">
        <f>IF(CM$3='Control Panel_운영'!$L$100,'Control Panel_운영'!$O$156,0)</f>
        <v>0</v>
      </c>
      <c r="CN65" s="187">
        <f>IF(CN$3='Control Panel_운영'!$L$100,'Control Panel_운영'!$O$156,0)</f>
        <v>0</v>
      </c>
      <c r="CO65" s="187">
        <f>IF(CO$3='Control Panel_운영'!$L$100,'Control Panel_운영'!$O$156,0)</f>
        <v>0</v>
      </c>
      <c r="CP65" s="187">
        <f>IF(CP$3='Control Panel_운영'!$L$100,'Control Panel_운영'!$O$156,0)</f>
        <v>0</v>
      </c>
      <c r="CQ65" s="187">
        <f>IF(CQ$3='Control Panel_운영'!$L$100,'Control Panel_운영'!$O$156,0)</f>
        <v>0</v>
      </c>
      <c r="CR65" s="187">
        <f>IF(CR$3='Control Panel_운영'!$L$100,'Control Panel_운영'!$O$156,0)</f>
        <v>0</v>
      </c>
      <c r="CS65" s="187">
        <f>IF(CS$3='Control Panel_운영'!$L$100,'Control Panel_운영'!$O$156,0)</f>
        <v>0</v>
      </c>
      <c r="CT65" s="187">
        <f>IF(CT$3='Control Panel_운영'!$L$100,'Control Panel_운영'!$O$156,0)</f>
        <v>0</v>
      </c>
      <c r="CU65" s="187">
        <f>IF(CU$3='Control Panel_운영'!$L$100,'Control Panel_운영'!$O$156,0)</f>
        <v>0</v>
      </c>
      <c r="CV65" s="187">
        <f>IF(CV$3='Control Panel_운영'!$L$100,'Control Panel_운영'!$O$156,0)</f>
        <v>0</v>
      </c>
      <c r="CW65" s="187">
        <f>IF(CW$3='Control Panel_운영'!$L$100,'Control Panel_운영'!$O$156,0)</f>
        <v>0</v>
      </c>
      <c r="CX65" s="187">
        <f>IF(CX$3='Control Panel_운영'!$L$100,'Control Panel_운영'!$O$156,0)</f>
        <v>0</v>
      </c>
      <c r="CY65" s="187">
        <f>IF(CY$3='Control Panel_운영'!$L$100,'Control Panel_운영'!$O$156,0)</f>
        <v>0</v>
      </c>
      <c r="CZ65" s="187">
        <f>IF(CZ$3='Control Panel_운영'!$L$100,'Control Panel_운영'!$O$156,0)</f>
        <v>0</v>
      </c>
      <c r="DA65" s="187">
        <f>IF(DA$3='Control Panel_운영'!$L$100,'Control Panel_운영'!$O$156,0)</f>
        <v>0</v>
      </c>
      <c r="DB65" s="187">
        <f>IF(DB$3='Control Panel_운영'!$L$100,'Control Panel_운영'!$O$156,0)</f>
        <v>0</v>
      </c>
      <c r="DC65" s="187">
        <f>IF(DC$3='Control Panel_운영'!$L$100,'Control Panel_운영'!$O$156,0)</f>
        <v>0</v>
      </c>
      <c r="DD65" s="187">
        <f>IF(DD$3='Control Panel_운영'!$L$100,'Control Panel_운영'!$O$156,0)</f>
        <v>0</v>
      </c>
      <c r="DE65" s="187">
        <f>IF(DE$3='Control Panel_운영'!$L$100,'Control Panel_운영'!$O$156,0)</f>
        <v>0</v>
      </c>
      <c r="DF65" s="187">
        <f>IF(DF$3='Control Panel_운영'!$L$100,'Control Panel_운영'!$O$156,0)</f>
        <v>0</v>
      </c>
      <c r="DG65" s="187">
        <f>IF(DG$3='Control Panel_운영'!$L$100,'Control Panel_운영'!$O$156,0)</f>
        <v>0</v>
      </c>
      <c r="DH65" s="187">
        <f>IF(DH$3='Control Panel_운영'!$L$100,'Control Panel_운영'!$O$156,0)</f>
        <v>0</v>
      </c>
      <c r="DI65" s="187">
        <f>IF(DI$3='Control Panel_운영'!$L$100,'Control Panel_운영'!$O$156,0)</f>
        <v>0</v>
      </c>
      <c r="DJ65" s="187">
        <f>IF(DJ$3='Control Panel_운영'!$L$100,'Control Panel_운영'!$O$156,0)</f>
        <v>0</v>
      </c>
      <c r="DK65" s="187">
        <f>IF(DK$3='Control Panel_운영'!$L$100,'Control Panel_운영'!$O$156,0)</f>
        <v>0</v>
      </c>
      <c r="DL65" s="187">
        <f>IF(DL$3='Control Panel_운영'!$L$100,'Control Panel_운영'!$O$156,0)</f>
        <v>0</v>
      </c>
      <c r="DM65" s="187">
        <f>IF(DM$3='Control Panel_운영'!$L$100,'Control Panel_운영'!$O$156,0)</f>
        <v>0</v>
      </c>
      <c r="DN65" s="187">
        <f>IF(DN$3='Control Panel_운영'!$L$100,'Control Panel_운영'!$O$156,0)</f>
        <v>0</v>
      </c>
      <c r="DO65" s="187">
        <f>IF(DO$3='Control Panel_운영'!$L$100,'Control Panel_운영'!$O$156,0)</f>
        <v>0</v>
      </c>
      <c r="DP65" s="187">
        <f>IF(DP$3='Control Panel_운영'!$L$100,'Control Panel_운영'!$O$156,0)</f>
        <v>0</v>
      </c>
      <c r="DQ65" s="187">
        <f>IF(DQ$3='Control Panel_운영'!$L$100,'Control Panel_운영'!$O$156,0)</f>
        <v>0</v>
      </c>
      <c r="DR65" s="187">
        <f>IF(DR$3='Control Panel_운영'!$L$100,'Control Panel_운영'!$O$156,0)</f>
        <v>0</v>
      </c>
      <c r="DS65" s="187">
        <f>IF(DS$3='Control Panel_운영'!$L$100,'Control Panel_운영'!$O$156,0)</f>
        <v>0</v>
      </c>
      <c r="DT65" s="187">
        <f>IF(DT$3='Control Panel_운영'!$L$100,'Control Panel_운영'!$O$156,0)</f>
        <v>0</v>
      </c>
      <c r="DU65" s="187">
        <f>IF(DU$3='Control Panel_운영'!$L$100,'Control Panel_운영'!$O$156,0)</f>
        <v>0</v>
      </c>
      <c r="DV65" s="187">
        <f>IF(DV$3='Control Panel_운영'!$L$100,'Control Panel_운영'!$O$156,0)</f>
        <v>0</v>
      </c>
    </row>
    <row r="66" spans="3:126" outlineLevel="1" x14ac:dyDescent="0.4">
      <c r="C66" s="21" t="s">
        <v>838</v>
      </c>
      <c r="F66" s="586">
        <f>IF(F$3='Control Panel_운영'!$K$84,0,IF(F$3='Control Panel_운영'!$K$90,'월별 수익_운영'!F$6+MAX('월별 수익_운영'!E$6-'월별 수익_운영'!F$6,0),IF('월별 수익_운영'!F$6&lt;'월별 수익_운영'!E$6,('월별 수익_운영'!E$6-'월별 수익_운영'!F$6)*Index_운영!F$10,0)))</f>
        <v>0</v>
      </c>
      <c r="G66" s="187">
        <f>IF(G$3='Control Panel_운영'!$K$84,0,IF(G$3='Control Panel_운영'!$K$90,'월별 수익_운영'!G$6+MAX('월별 수익_운영'!F$6-'월별 수익_운영'!G$6,0),IF('월별 수익_운영'!G$6&lt;'월별 수익_운영'!F$6,('월별 수익_운영'!F$6-'월별 수익_운영'!G$6)*Index_운영!G$10,0)))</f>
        <v>0</v>
      </c>
      <c r="H66" s="187">
        <f>IF(H$3='Control Panel_운영'!$K$84,0,IF(H$3='Control Panel_운영'!$K$90,'월별 수익_운영'!H$6+MAX('월별 수익_운영'!G$6-'월별 수익_운영'!H$6,0),IF('월별 수익_운영'!H$6&lt;'월별 수익_운영'!G$6,('월별 수익_운영'!G$6-'월별 수익_운영'!H$6)*Index_운영!H$10,0)))</f>
        <v>0</v>
      </c>
      <c r="I66" s="187">
        <f>IF(I$3='Control Panel_운영'!$K$84,0,IF(I$3='Control Panel_운영'!$K$90,'월별 수익_운영'!I$6+MAX('월별 수익_운영'!H$6-'월별 수익_운영'!I$6,0),IF('월별 수익_운영'!I$6&lt;'월별 수익_운영'!H$6,('월별 수익_운영'!H$6-'월별 수익_운영'!I$6)*Index_운영!I$10,0)))</f>
        <v>0</v>
      </c>
      <c r="J66" s="187">
        <f>IF(J$3='Control Panel_운영'!$K$84,0,IF(J$3='Control Panel_운영'!$K$90,'월별 수익_운영'!J$6+MAX('월별 수익_운영'!I$6-'월별 수익_운영'!J$6,0),IF('월별 수익_운영'!J$6&lt;'월별 수익_운영'!I$6,('월별 수익_운영'!I$6-'월별 수익_운영'!J$6)*Index_운영!J$10,0)))</f>
        <v>0</v>
      </c>
      <c r="K66" s="187">
        <f>IF(K$3='Control Panel_운영'!$K$84,0,IF(K$3='Control Panel_운영'!$K$90,'월별 수익_운영'!K$6+MAX('월별 수익_운영'!J$6-'월별 수익_운영'!K$6,0),IF('월별 수익_운영'!K$6&lt;'월별 수익_운영'!J$6,('월별 수익_운영'!J$6-'월별 수익_운영'!K$6)*Index_운영!K$10,0)))</f>
        <v>0</v>
      </c>
      <c r="L66" s="187">
        <f>IF(L$3='Control Panel_운영'!$K$84,0,IF(L$3='Control Panel_운영'!$K$90,'월별 수익_운영'!L$6+MAX('월별 수익_운영'!K$6-'월별 수익_운영'!L$6,0),IF('월별 수익_운영'!L$6&lt;'월별 수익_운영'!K$6,('월별 수익_운영'!K$6-'월별 수익_운영'!L$6)*Index_운영!L$10,0)))</f>
        <v>0</v>
      </c>
      <c r="M66" s="187">
        <f>IF(M$3='Control Panel_운영'!$K$84,0,IF(M$3='Control Panel_운영'!$K$90,'월별 수익_운영'!M$6+MAX('월별 수익_운영'!L$6-'월별 수익_운영'!M$6,0),IF('월별 수익_운영'!M$6&lt;'월별 수익_운영'!L$6,('월별 수익_운영'!L$6-'월별 수익_운영'!M$6)*Index_운영!M$10,0)))</f>
        <v>0</v>
      </c>
      <c r="N66" s="187">
        <f>IF(N$3='Control Panel_운영'!$K$84,0,IF(N$3='Control Panel_운영'!$K$90,'월별 수익_운영'!N$6+MAX('월별 수익_운영'!M$6-'월별 수익_운영'!N$6,0),IF('월별 수익_운영'!N$6&lt;'월별 수익_운영'!M$6,('월별 수익_운영'!M$6-'월별 수익_운영'!N$6)*Index_운영!N$10,0)))</f>
        <v>0</v>
      </c>
      <c r="O66" s="187">
        <f>IF(O$3='Control Panel_운영'!$K$84,0,IF(O$3='Control Panel_운영'!$K$90,'월별 수익_운영'!O$6+MAX('월별 수익_운영'!N$6-'월별 수익_운영'!O$6,0),IF('월별 수익_운영'!O$6&lt;'월별 수익_운영'!N$6,('월별 수익_운영'!N$6-'월별 수익_운영'!O$6)*Index_운영!O$10,0)))</f>
        <v>0</v>
      </c>
      <c r="P66" s="187">
        <f>IF(P$3='Control Panel_운영'!$K$84,0,IF(P$3='Control Panel_운영'!$K$90,'월별 수익_운영'!P$6+MAX('월별 수익_운영'!O$6-'월별 수익_운영'!P$6,0),IF('월별 수익_운영'!P$6&lt;'월별 수익_운영'!O$6,('월별 수익_운영'!O$6-'월별 수익_운영'!P$6)*Index_운영!P$10,0)))</f>
        <v>0</v>
      </c>
      <c r="Q66" s="187">
        <f>IF(Q$3='Control Panel_운영'!$K$84,0,IF(Q$3='Control Panel_운영'!$K$90,'월별 수익_운영'!Q$6+MAX('월별 수익_운영'!P$6-'월별 수익_운영'!Q$6,0),IF('월별 수익_운영'!Q$6&lt;'월별 수익_운영'!P$6,('월별 수익_운영'!P$6-'월별 수익_운영'!Q$6)*Index_운영!Q$10,0)))</f>
        <v>0</v>
      </c>
      <c r="R66" s="187">
        <f>IF(R$3='Control Panel_운영'!$K$84,0,IF(R$3='Control Panel_운영'!$K$90,'월별 수익_운영'!R$6+MAX('월별 수익_운영'!Q$6-'월별 수익_운영'!R$6,0),IF('월별 수익_운영'!R$6&lt;'월별 수익_운영'!Q$6,('월별 수익_운영'!Q$6-'월별 수익_운영'!R$6)*Index_운영!R$10,0)))</f>
        <v>0</v>
      </c>
      <c r="S66" s="187">
        <f>IF(S$3='Control Panel_운영'!$K$84,0,IF(S$3='Control Panel_운영'!$K$90,'월별 수익_운영'!S$6+MAX('월별 수익_운영'!R$6-'월별 수익_운영'!S$6,0),IF('월별 수익_운영'!S$6&lt;'월별 수익_운영'!R$6,('월별 수익_운영'!R$6-'월별 수익_운영'!S$6)*Index_운영!S$10,0)))</f>
        <v>0</v>
      </c>
      <c r="T66" s="187">
        <f>IF(T$3='Control Panel_운영'!$K$84,0,IF(T$3='Control Panel_운영'!$K$90,'월별 수익_운영'!T$6+MAX('월별 수익_운영'!S$6-'월별 수익_운영'!T$6,0),IF('월별 수익_운영'!T$6&lt;'월별 수익_운영'!S$6,('월별 수익_운영'!S$6-'월별 수익_운영'!T$6)*Index_운영!T$10,0)))</f>
        <v>0</v>
      </c>
      <c r="U66" s="187">
        <f>IF(U$3='Control Panel_운영'!$K$84,0,IF(U$3='Control Panel_운영'!$K$90,'월별 수익_운영'!U$6+MAX('월별 수익_운영'!T$6-'월별 수익_운영'!U$6,0),IF('월별 수익_운영'!U$6&lt;'월별 수익_운영'!T$6,('월별 수익_운영'!T$6-'월별 수익_운영'!U$6)*Index_운영!U$10,0)))</f>
        <v>0</v>
      </c>
      <c r="V66" s="187">
        <f>IF(V$3='Control Panel_운영'!$K$84,0,IF(V$3='Control Panel_운영'!$K$90,'월별 수익_운영'!V$6+MAX('월별 수익_운영'!U$6-'월별 수익_운영'!V$6,0),IF('월별 수익_운영'!V$6&lt;'월별 수익_운영'!U$6,('월별 수익_운영'!U$6-'월별 수익_운영'!V$6)*Index_운영!V$10,0)))</f>
        <v>0</v>
      </c>
      <c r="W66" s="187">
        <f>IF(W$3='Control Panel_운영'!$K$84,0,IF(W$3='Control Panel_운영'!$K$90,'월별 수익_운영'!W$6+MAX('월별 수익_운영'!V$6-'월별 수익_운영'!W$6,0),IF('월별 수익_운영'!W$6&lt;'월별 수익_운영'!V$6,('월별 수익_운영'!V$6-'월별 수익_운영'!W$6)*Index_운영!W$10,0)))</f>
        <v>0</v>
      </c>
      <c r="X66" s="187">
        <f>IF(X$3='Control Panel_운영'!$K$84,0,IF(X$3='Control Panel_운영'!$K$90,'월별 수익_운영'!X$6+MAX('월별 수익_운영'!W$6-'월별 수익_운영'!X$6,0),IF('월별 수익_운영'!X$6&lt;'월별 수익_운영'!W$6,('월별 수익_운영'!W$6-'월별 수익_운영'!X$6)*Index_운영!X$10,0)))</f>
        <v>0</v>
      </c>
      <c r="Y66" s="187">
        <f>IF(Y$3='Control Panel_운영'!$K$84,0,IF(Y$3='Control Panel_운영'!$K$90,'월별 수익_운영'!Y$6+MAX('월별 수익_운영'!X$6-'월별 수익_운영'!Y$6,0),IF('월별 수익_운영'!Y$6&lt;'월별 수익_운영'!X$6,('월별 수익_운영'!X$6-'월별 수익_운영'!Y$6)*Index_운영!Y$10,0)))</f>
        <v>0</v>
      </c>
      <c r="Z66" s="187">
        <f>IF(Z$3='Control Panel_운영'!$K$84,0,IF(Z$3='Control Panel_운영'!$K$90,'월별 수익_운영'!Z$6+MAX('월별 수익_운영'!Y$6-'월별 수익_운영'!Z$6,0),IF('월별 수익_운영'!Z$6&lt;'월별 수익_운영'!Y$6,('월별 수익_운영'!Y$6-'월별 수익_운영'!Z$6)*Index_운영!Z$10,0)))</f>
        <v>0</v>
      </c>
      <c r="AA66" s="187">
        <f>IF(AA$3='Control Panel_운영'!$K$84,0,IF(AA$3='Control Panel_운영'!$K$90,'월별 수익_운영'!AA$6+MAX('월별 수익_운영'!Z$6-'월별 수익_운영'!AA$6,0),IF('월별 수익_운영'!AA$6&lt;'월별 수익_운영'!Z$6,('월별 수익_운영'!Z$6-'월별 수익_운영'!AA$6)*Index_운영!AA$10,0)))</f>
        <v>0</v>
      </c>
      <c r="AB66" s="187">
        <f>IF(AB$3='Control Panel_운영'!$K$84,0,IF(AB$3='Control Panel_운영'!$K$90,'월별 수익_운영'!AB$6+MAX('월별 수익_운영'!AA$6-'월별 수익_운영'!AB$6,0),IF('월별 수익_운영'!AB$6&lt;'월별 수익_운영'!AA$6,('월별 수익_운영'!AA$6-'월별 수익_운영'!AB$6)*Index_운영!AB$10,0)))</f>
        <v>0</v>
      </c>
      <c r="AC66" s="187">
        <f>IF(AC$3='Control Panel_운영'!$K$84,0,IF(AC$3='Control Panel_운영'!$K$90,'월별 수익_운영'!AC$6+MAX('월별 수익_운영'!AB$6-'월별 수익_운영'!AC$6,0),IF('월별 수익_운영'!AC$6&lt;'월별 수익_운영'!AB$6,('월별 수익_운영'!AB$6-'월별 수익_운영'!AC$6)*Index_운영!AC$10,0)))</f>
        <v>0</v>
      </c>
      <c r="AD66" s="187">
        <f>IF(AD$3='Control Panel_운영'!$K$84,0,IF(AD$3='Control Panel_운영'!$K$90,'월별 수익_운영'!AD$6+MAX('월별 수익_운영'!AC$6-'월별 수익_운영'!AD$6,0),IF('월별 수익_운영'!AD$6&lt;'월별 수익_운영'!AC$6,('월별 수익_운영'!AC$6-'월별 수익_운영'!AD$6)*Index_운영!AD$10,0)))</f>
        <v>0</v>
      </c>
      <c r="AE66" s="187">
        <f>IF(AE$3='Control Panel_운영'!$K$84,0,IF(AE$3='Control Panel_운영'!$K$90,'월별 수익_운영'!AE$6+MAX('월별 수익_운영'!AD$6-'월별 수익_운영'!AE$6,0),IF('월별 수익_운영'!AE$6&lt;'월별 수익_운영'!AD$6,('월별 수익_운영'!AD$6-'월별 수익_운영'!AE$6)*Index_운영!AE$10,0)))</f>
        <v>0</v>
      </c>
      <c r="AF66" s="187">
        <f>IF(AF$3='Control Panel_운영'!$K$84,0,IF(AF$3='Control Panel_운영'!$K$90,'월별 수익_운영'!AF$6+MAX('월별 수익_운영'!AE$6-'월별 수익_운영'!AF$6,0),IF('월별 수익_운영'!AF$6&lt;'월별 수익_운영'!AE$6,('월별 수익_운영'!AE$6-'월별 수익_운영'!AF$6)*Index_운영!AF$10,0)))</f>
        <v>0</v>
      </c>
      <c r="AG66" s="187">
        <f>IF(AG$3='Control Panel_운영'!$K$84,0,IF(AG$3='Control Panel_운영'!$K$90,'월별 수익_운영'!AG$6+MAX('월별 수익_운영'!AF$6-'월별 수익_운영'!AG$6,0),IF('월별 수익_운영'!AG$6&lt;'월별 수익_운영'!AF$6,('월별 수익_운영'!AF$6-'월별 수익_운영'!AG$6)*Index_운영!AG$10,0)))</f>
        <v>0</v>
      </c>
      <c r="AH66" s="187">
        <f>IF(AH$3='Control Panel_운영'!$K$84,0,IF(AH$3='Control Panel_운영'!$K$90,'월별 수익_운영'!AH$6+MAX('월별 수익_운영'!AG$6-'월별 수익_운영'!AH$6,0),IF('월별 수익_운영'!AH$6&lt;'월별 수익_운영'!AG$6,('월별 수익_운영'!AG$6-'월별 수익_운영'!AH$6)*Index_운영!AH$10,0)))</f>
        <v>0</v>
      </c>
      <c r="AI66" s="187">
        <f>IF(AI$3='Control Panel_운영'!$K$84,0,IF(AI$3='Control Panel_운영'!$K$90,'월별 수익_운영'!AI$6+MAX('월별 수익_운영'!AH$6-'월별 수익_운영'!AI$6,0),IF('월별 수익_운영'!AI$6&lt;'월별 수익_운영'!AH$6,('월별 수익_운영'!AH$6-'월별 수익_운영'!AI$6)*Index_운영!AI$10,0)))</f>
        <v>0</v>
      </c>
      <c r="AJ66" s="187">
        <f>IF(AJ$3='Control Panel_운영'!$K$84,0,IF(AJ$3='Control Panel_운영'!$K$90,'월별 수익_운영'!AJ$6+MAX('월별 수익_운영'!AI$6-'월별 수익_운영'!AJ$6,0),IF('월별 수익_운영'!AJ$6&lt;'월별 수익_운영'!AI$6,('월별 수익_운영'!AI$6-'월별 수익_운영'!AJ$6)*Index_운영!AJ$10,0)))</f>
        <v>0</v>
      </c>
      <c r="AK66" s="187">
        <f>IF(AK$3='Control Panel_운영'!$K$84,0,IF(AK$3='Control Panel_운영'!$K$90,'월별 수익_운영'!AK$6+MAX('월별 수익_운영'!AJ$6-'월별 수익_운영'!AK$6,0),IF('월별 수익_운영'!AK$6&lt;'월별 수익_운영'!AJ$6,('월별 수익_운영'!AJ$6-'월별 수익_운영'!AK$6)*Index_운영!AK$10,0)))</f>
        <v>0</v>
      </c>
      <c r="AL66" s="187">
        <f>IF(AL$3='Control Panel_운영'!$K$84,0,IF(AL$3='Control Panel_운영'!$K$90,'월별 수익_운영'!AL$6+MAX('월별 수익_운영'!AK$6-'월별 수익_운영'!AL$6,0),IF('월별 수익_운영'!AL$6&lt;'월별 수익_운영'!AK$6,('월별 수익_운영'!AK$6-'월별 수익_운영'!AL$6)*Index_운영!AL$10,0)))</f>
        <v>0</v>
      </c>
      <c r="AM66" s="187">
        <f>IF(AM$3='Control Panel_운영'!$K$84,0,IF(AM$3='Control Panel_운영'!$K$90,'월별 수익_운영'!AM$6+MAX('월별 수익_운영'!AL$6-'월별 수익_운영'!AM$6,0),IF('월별 수익_운영'!AM$6&lt;'월별 수익_운영'!AL$6,('월별 수익_운영'!AL$6-'월별 수익_운영'!AM$6)*Index_운영!AM$10,0)))</f>
        <v>0</v>
      </c>
      <c r="AN66" s="187">
        <f>IF(AN$3='Control Panel_운영'!$K$84,0,IF(AN$3='Control Panel_운영'!$K$90,'월별 수익_운영'!AN$6+MAX('월별 수익_운영'!AM$6-'월별 수익_운영'!AN$6,0),IF('월별 수익_운영'!AN$6&lt;'월별 수익_운영'!AM$6,('월별 수익_운영'!AM$6-'월별 수익_운영'!AN$6)*Index_운영!AN$10,0)))</f>
        <v>0</v>
      </c>
      <c r="AO66" s="187">
        <f>IF(AO$3='Control Panel_운영'!$K$84,0,IF(AO$3='Control Panel_운영'!$K$90,'월별 수익_운영'!AO$6+MAX('월별 수익_운영'!AN$6-'월별 수익_운영'!AO$6,0),IF('월별 수익_운영'!AO$6&lt;'월별 수익_운영'!AN$6,('월별 수익_운영'!AN$6-'월별 수익_운영'!AO$6)*Index_운영!AO$10,0)))</f>
        <v>0</v>
      </c>
      <c r="AP66" s="187">
        <f>IF(AP$3='Control Panel_운영'!$K$84,0,IF(AP$3='Control Panel_운영'!$K$90,'월별 수익_운영'!AP$6+MAX('월별 수익_운영'!AO$6-'월별 수익_운영'!AP$6,0),IF('월별 수익_운영'!AP$6&lt;'월별 수익_운영'!AO$6,('월별 수익_운영'!AO$6-'월별 수익_운영'!AP$6)*Index_운영!AP$10,0)))</f>
        <v>0</v>
      </c>
      <c r="AQ66" s="187">
        <f>IF(AQ$3='Control Panel_운영'!$K$84,0,IF(AQ$3='Control Panel_운영'!$K$90,'월별 수익_운영'!AQ$6+MAX('월별 수익_운영'!AP$6-'월별 수익_운영'!AQ$6,0),IF('월별 수익_운영'!AQ$6&lt;'월별 수익_운영'!AP$6,('월별 수익_운영'!AP$6-'월별 수익_운영'!AQ$6)*Index_운영!AQ$10,0)))</f>
        <v>0</v>
      </c>
      <c r="AR66" s="187">
        <f>IF(AR$3='Control Panel_운영'!$K$84,0,IF(AR$3='Control Panel_운영'!$K$90,'월별 수익_운영'!AR$6+MAX('월별 수익_운영'!AQ$6-'월별 수익_운영'!AR$6,0),IF('월별 수익_운영'!AR$6&lt;'월별 수익_운영'!AQ$6,('월별 수익_운영'!AQ$6-'월별 수익_운영'!AR$6)*Index_운영!AR$10,0)))</f>
        <v>0</v>
      </c>
      <c r="AS66" s="187">
        <f>IF(AS$3='Control Panel_운영'!$K$84,0,IF(AS$3='Control Panel_운영'!$K$90,'월별 수익_운영'!AS$6+MAX('월별 수익_운영'!AR$6-'월별 수익_운영'!AS$6,0),IF('월별 수익_운영'!AS$6&lt;'월별 수익_운영'!AR$6,('월별 수익_운영'!AR$6-'월별 수익_운영'!AS$6)*Index_운영!AS$10,0)))</f>
        <v>0</v>
      </c>
      <c r="AT66" s="187">
        <f>IF(AT$3='Control Panel_운영'!$K$84,0,IF(AT$3='Control Panel_운영'!$K$90,'월별 수익_운영'!AT$6+MAX('월별 수익_운영'!AS$6-'월별 수익_운영'!AT$6,0),IF('월별 수익_운영'!AT$6&lt;'월별 수익_운영'!AS$6,('월별 수익_운영'!AS$6-'월별 수익_운영'!AT$6)*Index_운영!AT$10,0)))</f>
        <v>0</v>
      </c>
      <c r="AU66" s="187">
        <f>IF(AU$3='Control Panel_운영'!$K$84,0,IF(AU$3='Control Panel_운영'!$K$90,'월별 수익_운영'!AU$6+MAX('월별 수익_운영'!AT$6-'월별 수익_운영'!AU$6,0),IF('월별 수익_운영'!AU$6&lt;'월별 수익_운영'!AT$6,('월별 수익_운영'!AT$6-'월별 수익_운영'!AU$6)*Index_운영!AU$10,0)))</f>
        <v>0</v>
      </c>
      <c r="AV66" s="187">
        <f>IF(AV$3='Control Panel_운영'!$K$84,0,IF(AV$3='Control Panel_운영'!$K$90,'월별 수익_운영'!AV$6+MAX('월별 수익_운영'!AU$6-'월별 수익_운영'!AV$6,0),IF('월별 수익_운영'!AV$6&lt;'월별 수익_운영'!AU$6,('월별 수익_운영'!AU$6-'월별 수익_운영'!AV$6)*Index_운영!AV$10,0)))</f>
        <v>0</v>
      </c>
      <c r="AW66" s="187">
        <f>IF(AW$3='Control Panel_운영'!$K$84,0,IF(AW$3='Control Panel_운영'!$K$90,'월별 수익_운영'!AW$6+MAX('월별 수익_운영'!AV$6-'월별 수익_운영'!AW$6,0),IF('월별 수익_운영'!AW$6&lt;'월별 수익_운영'!AV$6,('월별 수익_운영'!AV$6-'월별 수익_운영'!AW$6)*Index_운영!AW$10,0)))</f>
        <v>0</v>
      </c>
      <c r="AX66" s="187">
        <f>IF(AX$3='Control Panel_운영'!$K$84,0,IF(AX$3='Control Panel_운영'!$K$90,'월별 수익_운영'!AX$6+MAX('월별 수익_운영'!AW$6-'월별 수익_운영'!AX$6,0),IF('월별 수익_운영'!AX$6&lt;'월별 수익_운영'!AW$6,('월별 수익_운영'!AW$6-'월별 수익_운영'!AX$6)*Index_운영!AX$10,0)))</f>
        <v>0</v>
      </c>
      <c r="AY66" s="187">
        <f>IF(AY$3='Control Panel_운영'!$K$84,0,IF(AY$3='Control Panel_운영'!$K$90,'월별 수익_운영'!AY$6+MAX('월별 수익_운영'!AX$6-'월별 수익_운영'!AY$6,0),IF('월별 수익_운영'!AY$6&lt;'월별 수익_운영'!AX$6,('월별 수익_운영'!AX$6-'월별 수익_운영'!AY$6)*Index_운영!AY$10,0)))</f>
        <v>0</v>
      </c>
      <c r="AZ66" s="187">
        <f>IF(AZ$3='Control Panel_운영'!$K$84,0,IF(AZ$3='Control Panel_운영'!$K$90,'월별 수익_운영'!AZ$6+MAX('월별 수익_운영'!AY$6-'월별 수익_운영'!AZ$6,0),IF('월별 수익_운영'!AZ$6&lt;'월별 수익_운영'!AY$6,('월별 수익_운영'!AY$6-'월별 수익_운영'!AZ$6)*Index_운영!AZ$10,0)))</f>
        <v>0</v>
      </c>
      <c r="BA66" s="187">
        <f>IF(BA$3='Control Panel_운영'!$K$84,0,IF(BA$3='Control Panel_운영'!$K$90,'월별 수익_운영'!BA$6+MAX('월별 수익_운영'!AZ$6-'월별 수익_운영'!BA$6,0),IF('월별 수익_운영'!BA$6&lt;'월별 수익_운영'!AZ$6,('월별 수익_운영'!AZ$6-'월별 수익_운영'!BA$6)*Index_운영!BA$10,0)))</f>
        <v>0</v>
      </c>
      <c r="BB66" s="187">
        <f>IF(BB$3='Control Panel_운영'!$K$84,0,IF(BB$3='Control Panel_운영'!$K$90,'월별 수익_운영'!BB$6+MAX('월별 수익_운영'!BA$6-'월별 수익_운영'!BB$6,0),IF('월별 수익_운영'!BB$6&lt;'월별 수익_운영'!BA$6,('월별 수익_운영'!BA$6-'월별 수익_운영'!BB$6)*Index_운영!BB$10,0)))</f>
        <v>0</v>
      </c>
      <c r="BC66" s="187">
        <f>IF(BC$3='Control Panel_운영'!$K$84,0,IF(BC$3='Control Panel_운영'!$K$90,'월별 수익_운영'!BC$6+MAX('월별 수익_운영'!BB$6-'월별 수익_운영'!BC$6,0),IF('월별 수익_운영'!BC$6&lt;'월별 수익_운영'!BB$6,('월별 수익_운영'!BB$6-'월별 수익_운영'!BC$6)*Index_운영!BC$10,0)))</f>
        <v>0</v>
      </c>
      <c r="BD66" s="187">
        <f>IF(BD$3='Control Panel_운영'!$K$84,0,IF(BD$3='Control Panel_운영'!$K$90,'월별 수익_운영'!BD$6+MAX('월별 수익_운영'!BC$6-'월별 수익_운영'!BD$6,0),IF('월별 수익_운영'!BD$6&lt;'월별 수익_운영'!BC$6,('월별 수익_운영'!BC$6-'월별 수익_운영'!BD$6)*Index_운영!BD$10,0)))</f>
        <v>0</v>
      </c>
      <c r="BE66" s="187">
        <f>IF(BE$3='Control Panel_운영'!$K$84,0,IF(BE$3='Control Panel_운영'!$K$90,'월별 수익_운영'!BE$6+MAX('월별 수익_운영'!BD$6-'월별 수익_운영'!BE$6,0),IF('월별 수익_운영'!BE$6&lt;'월별 수익_운영'!BD$6,('월별 수익_운영'!BD$6-'월별 수익_운영'!BE$6)*Index_운영!BE$10,0)))</f>
        <v>0</v>
      </c>
      <c r="BF66" s="187">
        <f>IF(BF$3='Control Panel_운영'!$K$84,0,IF(BF$3='Control Panel_운영'!$K$90,'월별 수익_운영'!BF$6+MAX('월별 수익_운영'!BE$6-'월별 수익_운영'!BF$6,0),IF('월별 수익_운영'!BF$6&lt;'월별 수익_운영'!BE$6,('월별 수익_운영'!BE$6-'월별 수익_운영'!BF$6)*Index_운영!BF$10,0)))</f>
        <v>0</v>
      </c>
      <c r="BG66" s="187">
        <f>IF(BG$3='Control Panel_운영'!$K$84,0,IF(BG$3='Control Panel_운영'!$K$90,'월별 수익_운영'!BG$6+MAX('월별 수익_운영'!BF$6-'월별 수익_운영'!BG$6,0),IF('월별 수익_운영'!BG$6&lt;'월별 수익_운영'!BF$6,('월별 수익_운영'!BF$6-'월별 수익_운영'!BG$6)*Index_운영!BG$10,0)))</f>
        <v>0</v>
      </c>
      <c r="BH66" s="187">
        <f>IF(BH$3='Control Panel_운영'!$K$84,0,IF(BH$3='Control Panel_운영'!$K$90,'월별 수익_운영'!BH$6+MAX('월별 수익_운영'!BG$6-'월별 수익_운영'!BH$6,0),IF('월별 수익_운영'!BH$6&lt;'월별 수익_운영'!BG$6,('월별 수익_운영'!BG$6-'월별 수익_운영'!BH$6)*Index_운영!BH$10,0)))</f>
        <v>0</v>
      </c>
      <c r="BI66" s="187">
        <f>IF(BI$3='Control Panel_운영'!$K$84,0,IF(BI$3='Control Panel_운영'!$K$90,'월별 수익_운영'!BI$6+MAX('월별 수익_운영'!BH$6-'월별 수익_운영'!BI$6,0),IF('월별 수익_운영'!BI$6&lt;'월별 수익_운영'!BH$6,('월별 수익_운영'!BH$6-'월별 수익_운영'!BI$6)*Index_운영!BI$10,0)))</f>
        <v>0</v>
      </c>
      <c r="BJ66" s="187">
        <f>IF(BJ$3='Control Panel_운영'!$K$84,0,IF(BJ$3='Control Panel_운영'!$K$90,'월별 수익_운영'!BJ$6+MAX('월별 수익_운영'!BI$6-'월별 수익_운영'!BJ$6,0),IF('월별 수익_운영'!BJ$6&lt;'월별 수익_운영'!BI$6,('월별 수익_운영'!BI$6-'월별 수익_운영'!BJ$6)*Index_운영!BJ$10,0)))</f>
        <v>0</v>
      </c>
      <c r="BK66" s="187">
        <f>IF(BK$3='Control Panel_운영'!$K$84,0,IF(BK$3='Control Panel_운영'!$K$90,'월별 수익_운영'!BK$6+MAX('월별 수익_운영'!BJ$6-'월별 수익_운영'!BK$6,0),IF('월별 수익_운영'!BK$6&lt;'월별 수익_운영'!BJ$6,('월별 수익_운영'!BJ$6-'월별 수익_운영'!BK$6)*Index_운영!BK$10,0)))</f>
        <v>0</v>
      </c>
      <c r="BL66" s="187">
        <f>IF(BL$3='Control Panel_운영'!$K$84,0,IF(BL$3='Control Panel_운영'!$K$90,'월별 수익_운영'!BL$6+MAX('월별 수익_운영'!BK$6-'월별 수익_운영'!BL$6,0),IF('월별 수익_운영'!BL$6&lt;'월별 수익_운영'!BK$6,('월별 수익_운영'!BK$6-'월별 수익_운영'!BL$6)*Index_운영!BL$10,0)))</f>
        <v>0</v>
      </c>
      <c r="BM66" s="187">
        <f>IF(BM$3='Control Panel_운영'!$K$84,0,IF(BM$3='Control Panel_운영'!$K$90,'월별 수익_운영'!BM$6+MAX('월별 수익_운영'!BL$6-'월별 수익_운영'!BM$6,0),IF('월별 수익_운영'!BM$6&lt;'월별 수익_운영'!BL$6,('월별 수익_운영'!BL$6-'월별 수익_운영'!BM$6)*Index_운영!BM$10,0)))</f>
        <v>0</v>
      </c>
      <c r="BN66" s="187">
        <f>IF(BN$3='Control Panel_운영'!$K$84,0,IF(BN$3='Control Panel_운영'!$K$90,'월별 수익_운영'!BN$6+MAX('월별 수익_운영'!BM$6-'월별 수익_운영'!BN$6,0),IF('월별 수익_운영'!BN$6&lt;'월별 수익_운영'!BM$6,('월별 수익_운영'!BM$6-'월별 수익_운영'!BN$6)*Index_운영!BN$10,0)))</f>
        <v>0</v>
      </c>
      <c r="BO66" s="187">
        <f>IF(BO$3='Control Panel_운영'!$K$84,0,IF(BO$3='Control Panel_운영'!$K$90,'월별 수익_운영'!BO$6+MAX('월별 수익_운영'!BN$6-'월별 수익_운영'!BO$6,0),IF('월별 수익_운영'!BO$6&lt;'월별 수익_운영'!BN$6,('월별 수익_운영'!BN$6-'월별 수익_운영'!BO$6)*Index_운영!BO$10,0)))</f>
        <v>0</v>
      </c>
      <c r="BP66" s="187">
        <f>IF(BP$3='Control Panel_운영'!$K$84,0,IF(BP$3='Control Panel_운영'!$K$90,'월별 수익_운영'!BP$6+MAX('월별 수익_운영'!BO$6-'월별 수익_운영'!BP$6,0),IF('월별 수익_운영'!BP$6&lt;'월별 수익_운영'!BO$6,('월별 수익_운영'!BO$6-'월별 수익_운영'!BP$6)*Index_운영!BP$10,0)))</f>
        <v>0</v>
      </c>
      <c r="BQ66" s="187">
        <f>IF(BQ$3='Control Panel_운영'!$K$84,0,IF(BQ$3='Control Panel_운영'!$K$90,'월별 수익_운영'!BQ$6+MAX('월별 수익_운영'!BP$6-'월별 수익_운영'!BQ$6,0),IF('월별 수익_운영'!BQ$6&lt;'월별 수익_운영'!BP$6,('월별 수익_운영'!BP$6-'월별 수익_운영'!BQ$6)*Index_운영!BQ$10,0)))</f>
        <v>0</v>
      </c>
      <c r="BR66" s="187">
        <f>IF(BR$3='Control Panel_운영'!$K$84,0,IF(BR$3='Control Panel_운영'!$K$90,'월별 수익_운영'!BR$6+MAX('월별 수익_운영'!BQ$6-'월별 수익_운영'!BR$6,0),IF('월별 수익_운영'!BR$6&lt;'월별 수익_운영'!BQ$6,('월별 수익_운영'!BQ$6-'월별 수익_운영'!BR$6)*Index_운영!BR$10,0)))</f>
        <v>0</v>
      </c>
      <c r="BS66" s="187">
        <f>IF(BS$3='Control Panel_운영'!$K$84,0,IF(BS$3='Control Panel_운영'!$K$90,'월별 수익_운영'!BS$6+MAX('월별 수익_운영'!BR$6-'월별 수익_운영'!BS$6,0),IF('월별 수익_운영'!BS$6&lt;'월별 수익_운영'!BR$6,('월별 수익_운영'!BR$6-'월별 수익_운영'!BS$6)*Index_운영!BS$10,0)))</f>
        <v>0</v>
      </c>
      <c r="BT66" s="187">
        <f>IF(BT$3='Control Panel_운영'!$K$84,0,IF(BT$3='Control Panel_운영'!$K$90,'월별 수익_운영'!BT$6+MAX('월별 수익_운영'!BS$6-'월별 수익_운영'!BT$6,0),IF('월별 수익_운영'!BT$6&lt;'월별 수익_운영'!BS$6,('월별 수익_운영'!BS$6-'월별 수익_운영'!BT$6)*Index_운영!BT$10,0)))</f>
        <v>0</v>
      </c>
      <c r="BU66" s="187">
        <f>IF(BU$3='Control Panel_운영'!$K$84,0,IF(BU$3='Control Panel_운영'!$K$90,'월별 수익_운영'!BU$6+MAX('월별 수익_운영'!BT$6-'월별 수익_운영'!BU$6,0),IF('월별 수익_운영'!BU$6&lt;'월별 수익_운영'!BT$6,('월별 수익_운영'!BT$6-'월별 수익_운영'!BU$6)*Index_운영!BU$10,0)))</f>
        <v>0</v>
      </c>
      <c r="BV66" s="187">
        <f>IF(BV$3='Control Panel_운영'!$K$84,0,IF(BV$3='Control Panel_운영'!$K$90,'월별 수익_운영'!BV$6+MAX('월별 수익_운영'!BU$6-'월별 수익_운영'!BV$6,0),IF('월별 수익_운영'!BV$6&lt;'월별 수익_운영'!BU$6,('월별 수익_운영'!BU$6-'월별 수익_운영'!BV$6)*Index_운영!BV$10,0)))</f>
        <v>0</v>
      </c>
      <c r="BW66" s="187">
        <f>IF(BW$3='Control Panel_운영'!$K$84,0,IF(BW$3='Control Panel_운영'!$K$90,'월별 수익_운영'!BW$6+MAX('월별 수익_운영'!BV$6-'월별 수익_운영'!BW$6,0),IF('월별 수익_운영'!BW$6&lt;'월별 수익_운영'!BV$6,('월별 수익_운영'!BV$6-'월별 수익_운영'!BW$6)*Index_운영!BW$10,0)))</f>
        <v>0</v>
      </c>
      <c r="BX66" s="187">
        <f>IF(BX$3='Control Panel_운영'!$K$84,0,IF(BX$3='Control Panel_운영'!$K$90,'월별 수익_운영'!BX$6+MAX('월별 수익_운영'!BW$6-'월별 수익_운영'!BX$6,0),IF('월별 수익_운영'!BX$6&lt;'월별 수익_운영'!BW$6,('월별 수익_운영'!BW$6-'월별 수익_운영'!BX$6)*Index_운영!BX$10,0)))</f>
        <v>0</v>
      </c>
      <c r="BY66" s="187">
        <f>IF(BY$3='Control Panel_운영'!$K$84,0,IF(BY$3='Control Panel_운영'!$K$90,'월별 수익_운영'!BY$6+MAX('월별 수익_운영'!BX$6-'월별 수익_운영'!BY$6,0),IF('월별 수익_운영'!BY$6&lt;'월별 수익_운영'!BX$6,('월별 수익_운영'!BX$6-'월별 수익_운영'!BY$6)*Index_운영!BY$10,0)))</f>
        <v>0</v>
      </c>
      <c r="BZ66" s="187">
        <f>IF(BZ$3='Control Panel_운영'!$K$84,0,IF(BZ$3='Control Panel_운영'!$K$90,'월별 수익_운영'!BZ$6+MAX('월별 수익_운영'!BY$6-'월별 수익_운영'!BZ$6,0),IF('월별 수익_운영'!BZ$6&lt;'월별 수익_운영'!BY$6,('월별 수익_운영'!BY$6-'월별 수익_운영'!BZ$6)*Index_운영!BZ$10,0)))</f>
        <v>0</v>
      </c>
      <c r="CA66" s="187">
        <f>IF(CA$3='Control Panel_운영'!$K$84,0,IF(CA$3='Control Panel_운영'!$K$90,'월별 수익_운영'!CA$6+MAX('월별 수익_운영'!BZ$6-'월별 수익_운영'!CA$6,0),IF('월별 수익_운영'!CA$6&lt;'월별 수익_운영'!BZ$6,('월별 수익_운영'!BZ$6-'월별 수익_운영'!CA$6)*Index_운영!CA$10,0)))</f>
        <v>0</v>
      </c>
      <c r="CB66" s="187">
        <f>IF(CB$3='Control Panel_운영'!$K$84,0,IF(CB$3='Control Panel_운영'!$K$90,'월별 수익_운영'!CB$6+MAX('월별 수익_운영'!CA$6-'월별 수익_운영'!CB$6,0),IF('월별 수익_운영'!CB$6&lt;'월별 수익_운영'!CA$6,('월별 수익_운영'!CA$6-'월별 수익_운영'!CB$6)*Index_운영!CB$10,0)))</f>
        <v>0</v>
      </c>
      <c r="CC66" s="187">
        <f>IF(CC$3='Control Panel_운영'!$K$84,0,IF(CC$3='Control Panel_운영'!$K$90,'월별 수익_운영'!CC$6+MAX('월별 수익_운영'!CB$6-'월별 수익_운영'!CC$6,0),IF('월별 수익_운영'!CC$6&lt;'월별 수익_운영'!CB$6,('월별 수익_운영'!CB$6-'월별 수익_운영'!CC$6)*Index_운영!CC$10,0)))</f>
        <v>0</v>
      </c>
      <c r="CD66" s="187">
        <f>IF(CD$3='Control Panel_운영'!$K$84,0,IF(CD$3='Control Panel_운영'!$K$90,'월별 수익_운영'!CD$6+MAX('월별 수익_운영'!CC$6-'월별 수익_운영'!CD$6,0),IF('월별 수익_운영'!CD$6&lt;'월별 수익_운영'!CC$6,('월별 수익_운영'!CC$6-'월별 수익_운영'!CD$6)*Index_운영!CD$10,0)))</f>
        <v>0</v>
      </c>
      <c r="CE66" s="187">
        <f>IF(CE$3='Control Panel_운영'!$K$84,0,IF(CE$3='Control Panel_운영'!$K$90,'월별 수익_운영'!CE$6+MAX('월별 수익_운영'!CD$6-'월별 수익_운영'!CE$6,0),IF('월별 수익_운영'!CE$6&lt;'월별 수익_운영'!CD$6,('월별 수익_운영'!CD$6-'월별 수익_운영'!CE$6)*Index_운영!CE$10,0)))</f>
        <v>0</v>
      </c>
      <c r="CF66" s="187">
        <f>IF(CF$3='Control Panel_운영'!$K$84,0,IF(CF$3='Control Panel_운영'!$K$90,'월별 수익_운영'!CF$6+MAX('월별 수익_운영'!CE$6-'월별 수익_운영'!CF$6,0),IF('월별 수익_운영'!CF$6&lt;'월별 수익_운영'!CE$6,('월별 수익_운영'!CE$6-'월별 수익_운영'!CF$6)*Index_운영!CF$10,0)))</f>
        <v>0</v>
      </c>
      <c r="CG66" s="187">
        <f>IF(CG$3='Control Panel_운영'!$K$84,0,IF(CG$3='Control Panel_운영'!$K$90,'월별 수익_운영'!CG$6+MAX('월별 수익_운영'!CF$6-'월별 수익_운영'!CG$6,0),IF('월별 수익_운영'!CG$6&lt;'월별 수익_운영'!CF$6,('월별 수익_운영'!CF$6-'월별 수익_운영'!CG$6)*Index_운영!CG$10,0)))</f>
        <v>0</v>
      </c>
      <c r="CH66" s="187">
        <f>IF(CH$3='Control Panel_운영'!$K$84,0,IF(CH$3='Control Panel_운영'!$K$90,'월별 수익_운영'!CH$6+MAX('월별 수익_운영'!CG$6-'월별 수익_운영'!CH$6,0),IF('월별 수익_운영'!CH$6&lt;'월별 수익_운영'!CG$6,('월별 수익_운영'!CG$6-'월별 수익_운영'!CH$6)*Index_운영!CH$10,0)))</f>
        <v>0</v>
      </c>
      <c r="CI66" s="187">
        <f>IF(CI$3='Control Panel_운영'!$K$84,0,IF(CI$3='Control Panel_운영'!$K$90,'월별 수익_운영'!CI$6+MAX('월별 수익_운영'!CH$6-'월별 수익_운영'!CI$6,0),IF('월별 수익_운영'!CI$6&lt;'월별 수익_운영'!CH$6,('월별 수익_운영'!CH$6-'월별 수익_운영'!CI$6)*Index_운영!CI$10,0)))</f>
        <v>0</v>
      </c>
      <c r="CJ66" s="187">
        <f>IF(CJ$3='Control Panel_운영'!$K$84,0,IF(CJ$3='Control Panel_운영'!$K$90,'월별 수익_운영'!CJ$6+MAX('월별 수익_운영'!CI$6-'월별 수익_운영'!CJ$6,0),IF('월별 수익_운영'!CJ$6&lt;'월별 수익_운영'!CI$6,('월별 수익_운영'!CI$6-'월별 수익_운영'!CJ$6)*Index_운영!CJ$10,0)))</f>
        <v>0</v>
      </c>
      <c r="CK66" s="187">
        <f>IF(CK$3='Control Panel_운영'!$K$84,0,IF(CK$3='Control Panel_운영'!$K$90,'월별 수익_운영'!CK$6+MAX('월별 수익_운영'!CJ$6-'월별 수익_운영'!CK$6,0),IF('월별 수익_운영'!CK$6&lt;'월별 수익_운영'!CJ$6,('월별 수익_운영'!CJ$6-'월별 수익_운영'!CK$6)*Index_운영!CK$10,0)))</f>
        <v>0</v>
      </c>
      <c r="CL66" s="187">
        <f>IF(CL$3='Control Panel_운영'!$K$84,0,IF(CL$3='Control Panel_운영'!$K$90,'월별 수익_운영'!CL$6+MAX('월별 수익_운영'!CK$6-'월별 수익_운영'!CL$6,0),IF('월별 수익_운영'!CL$6&lt;'월별 수익_운영'!CK$6,('월별 수익_운영'!CK$6-'월별 수익_운영'!CL$6)*Index_운영!CL$10,0)))</f>
        <v>0</v>
      </c>
      <c r="CM66" s="187">
        <f>IF(CM$3='Control Panel_운영'!$K$84,0,IF(CM$3='Control Panel_운영'!$K$90,'월별 수익_운영'!CM$6+MAX('월별 수익_운영'!CL$6-'월별 수익_운영'!CM$6,0),IF('월별 수익_운영'!CM$6&lt;'월별 수익_운영'!CL$6,('월별 수익_운영'!CL$6-'월별 수익_운영'!CM$6)*Index_운영!CM$10,0)))</f>
        <v>0</v>
      </c>
      <c r="CN66" s="187">
        <f>IF(CN$3='Control Panel_운영'!$K$84,0,IF(CN$3='Control Panel_운영'!$K$90,'월별 수익_운영'!CN$6+MAX('월별 수익_운영'!CM$6-'월별 수익_운영'!CN$6,0),IF('월별 수익_운영'!CN$6&lt;'월별 수익_운영'!CM$6,('월별 수익_운영'!CM$6-'월별 수익_운영'!CN$6)*Index_운영!CN$10,0)))</f>
        <v>0</v>
      </c>
      <c r="CO66" s="187">
        <f>IF(CO$3='Control Panel_운영'!$K$84,0,IF(CO$3='Control Panel_운영'!$K$90,'월별 수익_운영'!CO$6+MAX('월별 수익_운영'!CN$6-'월별 수익_운영'!CO$6,0),IF('월별 수익_운영'!CO$6&lt;'월별 수익_운영'!CN$6,('월별 수익_운영'!CN$6-'월별 수익_운영'!CO$6)*Index_운영!CO$10,0)))</f>
        <v>0</v>
      </c>
      <c r="CP66" s="187">
        <f>IF(CP$3='Control Panel_운영'!$K$84,0,IF(CP$3='Control Panel_운영'!$K$90,'월별 수익_운영'!CP$6+MAX('월별 수익_운영'!CO$6-'월별 수익_운영'!CP$6,0),IF('월별 수익_운영'!CP$6&lt;'월별 수익_운영'!CO$6,('월별 수익_운영'!CO$6-'월별 수익_운영'!CP$6)*Index_운영!CP$10,0)))</f>
        <v>0</v>
      </c>
      <c r="CQ66" s="187">
        <f>IF(CQ$3='Control Panel_운영'!$K$84,0,IF(CQ$3='Control Panel_운영'!$K$90,'월별 수익_운영'!CQ$6+MAX('월별 수익_운영'!CP$6-'월별 수익_운영'!CQ$6,0),IF('월별 수익_운영'!CQ$6&lt;'월별 수익_운영'!CP$6,('월별 수익_운영'!CP$6-'월별 수익_운영'!CQ$6)*Index_운영!CQ$10,0)))</f>
        <v>0</v>
      </c>
      <c r="CR66" s="187">
        <f>IF(CR$3='Control Panel_운영'!$K$84,0,IF(CR$3='Control Panel_운영'!$K$90,'월별 수익_운영'!CR$6+MAX('월별 수익_운영'!CQ$6-'월별 수익_운영'!CR$6,0),IF('월별 수익_운영'!CR$6&lt;'월별 수익_운영'!CQ$6,('월별 수익_운영'!CQ$6-'월별 수익_운영'!CR$6)*Index_운영!CR$10,0)))</f>
        <v>0</v>
      </c>
      <c r="CS66" s="187">
        <f>IF(CS$3='Control Panel_운영'!$K$84,0,IF(CS$3='Control Panel_운영'!$K$90,'월별 수익_운영'!CS$6+MAX('월별 수익_운영'!CR$6-'월별 수익_운영'!CS$6,0),IF('월별 수익_운영'!CS$6&lt;'월별 수익_운영'!CR$6,('월별 수익_운영'!CR$6-'월별 수익_운영'!CS$6)*Index_운영!CS$10,0)))</f>
        <v>0</v>
      </c>
      <c r="CT66" s="187">
        <f>IF(CT$3='Control Panel_운영'!$K$84,0,IF(CT$3='Control Panel_운영'!$K$90,'월별 수익_운영'!CT$6+MAX('월별 수익_운영'!CS$6-'월별 수익_운영'!CT$6,0),IF('월별 수익_운영'!CT$6&lt;'월별 수익_운영'!CS$6,('월별 수익_운영'!CS$6-'월별 수익_운영'!CT$6)*Index_운영!CT$10,0)))</f>
        <v>0</v>
      </c>
      <c r="CU66" s="187">
        <f>IF(CU$3='Control Panel_운영'!$K$84,0,IF(CU$3='Control Panel_운영'!$K$90,'월별 수익_운영'!CU$6+MAX('월별 수익_운영'!CT$6-'월별 수익_운영'!CU$6,0),IF('월별 수익_운영'!CU$6&lt;'월별 수익_운영'!CT$6,('월별 수익_운영'!CT$6-'월별 수익_운영'!CU$6)*Index_운영!CU$10,0)))</f>
        <v>0</v>
      </c>
      <c r="CV66" s="187">
        <f>IF(CV$3='Control Panel_운영'!$K$84,0,IF(CV$3='Control Panel_운영'!$K$90,'월별 수익_운영'!CV$6+MAX('월별 수익_운영'!CU$6-'월별 수익_운영'!CV$6,0),IF('월별 수익_운영'!CV$6&lt;'월별 수익_운영'!CU$6,('월별 수익_운영'!CU$6-'월별 수익_운영'!CV$6)*Index_운영!CV$10,0)))</f>
        <v>0</v>
      </c>
      <c r="CW66" s="187">
        <f>IF(CW$3='Control Panel_운영'!$K$84,0,IF(CW$3='Control Panel_운영'!$K$90,'월별 수익_운영'!CW$6+MAX('월별 수익_운영'!CV$6-'월별 수익_운영'!CW$6,0),IF('월별 수익_운영'!CW$6&lt;'월별 수익_운영'!CV$6,('월별 수익_운영'!CV$6-'월별 수익_운영'!CW$6)*Index_운영!CW$10,0)))</f>
        <v>0</v>
      </c>
      <c r="CX66" s="187">
        <f>IF(CX$3='Control Panel_운영'!$K$84,0,IF(CX$3='Control Panel_운영'!$K$90,'월별 수익_운영'!CX$6+MAX('월별 수익_운영'!CW$6-'월별 수익_운영'!CX$6,0),IF('월별 수익_운영'!CX$6&lt;'월별 수익_운영'!CW$6,('월별 수익_운영'!CW$6-'월별 수익_운영'!CX$6)*Index_운영!CX$10,0)))</f>
        <v>0</v>
      </c>
      <c r="CY66" s="187">
        <f>IF(CY$3='Control Panel_운영'!$K$84,0,IF(CY$3='Control Panel_운영'!$K$90,'월별 수익_운영'!CY$6+MAX('월별 수익_운영'!CX$6-'월별 수익_운영'!CY$6,0),IF('월별 수익_운영'!CY$6&lt;'월별 수익_운영'!CX$6,('월별 수익_운영'!CX$6-'월별 수익_운영'!CY$6)*Index_운영!CY$10,0)))</f>
        <v>0</v>
      </c>
      <c r="CZ66" s="187">
        <f>IF(CZ$3='Control Panel_운영'!$K$84,0,IF(CZ$3='Control Panel_운영'!$K$90,'월별 수익_운영'!CZ$6+MAX('월별 수익_운영'!CY$6-'월별 수익_운영'!CZ$6,0),IF('월별 수익_운영'!CZ$6&lt;'월별 수익_운영'!CY$6,('월별 수익_운영'!CY$6-'월별 수익_운영'!CZ$6)*Index_운영!CZ$10,0)))</f>
        <v>0</v>
      </c>
      <c r="DA66" s="187">
        <f>IF(DA$3='Control Panel_운영'!$K$84,0,IF(DA$3='Control Panel_운영'!$K$90,'월별 수익_운영'!DA$6+MAX('월별 수익_운영'!CZ$6-'월별 수익_운영'!DA$6,0),IF('월별 수익_운영'!DA$6&lt;'월별 수익_운영'!CZ$6,('월별 수익_운영'!CZ$6-'월별 수익_운영'!DA$6)*Index_운영!DA$10,0)))</f>
        <v>0</v>
      </c>
      <c r="DB66" s="187">
        <f>IF(DB$3='Control Panel_운영'!$K$84,0,IF(DB$3='Control Panel_운영'!$K$90,'월별 수익_운영'!DB$6+MAX('월별 수익_운영'!DA$6-'월별 수익_운영'!DB$6,0),IF('월별 수익_운영'!DB$6&lt;'월별 수익_운영'!DA$6,('월별 수익_운영'!DA$6-'월별 수익_운영'!DB$6)*Index_운영!DB$10,0)))</f>
        <v>0</v>
      </c>
      <c r="DC66" s="187">
        <f>IF(DC$3='Control Panel_운영'!$K$84,0,IF(DC$3='Control Panel_운영'!$K$90,'월별 수익_운영'!DC$6+MAX('월별 수익_운영'!DB$6-'월별 수익_운영'!DC$6,0),IF('월별 수익_운영'!DC$6&lt;'월별 수익_운영'!DB$6,('월별 수익_운영'!DB$6-'월별 수익_운영'!DC$6)*Index_운영!DC$10,0)))</f>
        <v>0</v>
      </c>
      <c r="DD66" s="187">
        <f>IF(DD$3='Control Panel_운영'!$K$84,0,IF(DD$3='Control Panel_운영'!$K$90,'월별 수익_운영'!DD$6+MAX('월별 수익_운영'!DC$6-'월별 수익_운영'!DD$6,0),IF('월별 수익_운영'!DD$6&lt;'월별 수익_운영'!DC$6,('월별 수익_운영'!DC$6-'월별 수익_운영'!DD$6)*Index_운영!DD$10,0)))</f>
        <v>0</v>
      </c>
      <c r="DE66" s="187">
        <f>IF(DE$3='Control Panel_운영'!$K$84,0,IF(DE$3='Control Panel_운영'!$K$90,'월별 수익_운영'!DE$6+MAX('월별 수익_운영'!DD$6-'월별 수익_운영'!DE$6,0),IF('월별 수익_운영'!DE$6&lt;'월별 수익_운영'!DD$6,('월별 수익_운영'!DD$6-'월별 수익_운영'!DE$6)*Index_운영!DE$10,0)))</f>
        <v>0</v>
      </c>
      <c r="DF66" s="187">
        <f>IF(DF$3='Control Panel_운영'!$K$84,0,IF(DF$3='Control Panel_운영'!$K$90,'월별 수익_운영'!DF$6+MAX('월별 수익_운영'!DE$6-'월별 수익_운영'!DF$6,0),IF('월별 수익_운영'!DF$6&lt;'월별 수익_운영'!DE$6,('월별 수익_운영'!DE$6-'월별 수익_운영'!DF$6)*Index_운영!DF$10,0)))</f>
        <v>0</v>
      </c>
      <c r="DG66" s="187">
        <f>IF(DG$3='Control Panel_운영'!$K$84,0,IF(DG$3='Control Panel_운영'!$K$90,'월별 수익_운영'!DG$6+MAX('월별 수익_운영'!DF$6-'월별 수익_운영'!DG$6,0),IF('월별 수익_운영'!DG$6&lt;'월별 수익_운영'!DF$6,('월별 수익_운영'!DF$6-'월별 수익_운영'!DG$6)*Index_운영!DG$10,0)))</f>
        <v>0</v>
      </c>
      <c r="DH66" s="187">
        <f>IF(DH$3='Control Panel_운영'!$K$84,0,IF(DH$3='Control Panel_운영'!$K$90,'월별 수익_운영'!DH$6+MAX('월별 수익_운영'!DG$6-'월별 수익_운영'!DH$6,0),IF('월별 수익_운영'!DH$6&lt;'월별 수익_운영'!DG$6,('월별 수익_운영'!DG$6-'월별 수익_운영'!DH$6)*Index_운영!DH$10,0)))</f>
        <v>0</v>
      </c>
      <c r="DI66" s="187">
        <f>IF(DI$3='Control Panel_운영'!$K$84,0,IF(DI$3='Control Panel_운영'!$K$90,'월별 수익_운영'!DI$6+MAX('월별 수익_운영'!DH$6-'월별 수익_운영'!DI$6,0),IF('월별 수익_운영'!DI$6&lt;'월별 수익_운영'!DH$6,('월별 수익_운영'!DH$6-'월별 수익_운영'!DI$6)*Index_운영!DI$10,0)))</f>
        <v>0</v>
      </c>
      <c r="DJ66" s="187">
        <f>IF(DJ$3='Control Panel_운영'!$K$84,0,IF(DJ$3='Control Panel_운영'!$K$90,'월별 수익_운영'!DJ$6+MAX('월별 수익_운영'!DI$6-'월별 수익_운영'!DJ$6,0),IF('월별 수익_운영'!DJ$6&lt;'월별 수익_운영'!DI$6,('월별 수익_운영'!DI$6-'월별 수익_운영'!DJ$6)*Index_운영!DJ$10,0)))</f>
        <v>0</v>
      </c>
      <c r="DK66" s="187">
        <f>IF(DK$3='Control Panel_운영'!$K$84,0,IF(DK$3='Control Panel_운영'!$K$90,'월별 수익_운영'!DK$6+MAX('월별 수익_운영'!DJ$6-'월별 수익_운영'!DK$6,0),IF('월별 수익_운영'!DK$6&lt;'월별 수익_운영'!DJ$6,('월별 수익_운영'!DJ$6-'월별 수익_운영'!DK$6)*Index_운영!DK$10,0)))</f>
        <v>0</v>
      </c>
      <c r="DL66" s="187">
        <f>IF(DL$3='Control Panel_운영'!$K$84,0,IF(DL$3='Control Panel_운영'!$K$90,'월별 수익_운영'!DL$6+MAX('월별 수익_운영'!DK$6-'월별 수익_운영'!DL$6,0),IF('월별 수익_운영'!DL$6&lt;'월별 수익_운영'!DK$6,('월별 수익_운영'!DK$6-'월별 수익_운영'!DL$6)*Index_운영!DL$10,0)))</f>
        <v>0</v>
      </c>
      <c r="DM66" s="187">
        <f>IF(DM$3='Control Panel_운영'!$K$84,0,IF(DM$3='Control Panel_운영'!$K$90,'월별 수익_운영'!DM$6+MAX('월별 수익_운영'!DL$6-'월별 수익_운영'!DM$6,0),IF('월별 수익_운영'!DM$6&lt;'월별 수익_운영'!DL$6,('월별 수익_운영'!DL$6-'월별 수익_운영'!DM$6)*Index_운영!DM$10,0)))</f>
        <v>0</v>
      </c>
      <c r="DN66" s="187">
        <f>IF(DN$3='Control Panel_운영'!$K$84,0,IF(DN$3='Control Panel_운영'!$K$90,'월별 수익_운영'!DN$6+MAX('월별 수익_운영'!DM$6-'월별 수익_운영'!DN$6,0),IF('월별 수익_운영'!DN$6&lt;'월별 수익_운영'!DM$6,('월별 수익_운영'!DM$6-'월별 수익_운영'!DN$6)*Index_운영!DN$10,0)))</f>
        <v>0</v>
      </c>
      <c r="DO66" s="187">
        <f>IF(DO$3='Control Panel_운영'!$K$84,0,IF(DO$3='Control Panel_운영'!$K$90,'월별 수익_운영'!DO$6+MAX('월별 수익_운영'!DN$6-'월별 수익_운영'!DO$6,0),IF('월별 수익_운영'!DO$6&lt;'월별 수익_운영'!DN$6,('월별 수익_운영'!DN$6-'월별 수익_운영'!DO$6)*Index_운영!DO$10,0)))</f>
        <v>0</v>
      </c>
      <c r="DP66" s="187">
        <f>IF(DP$3='Control Panel_운영'!$K$84,0,IF(DP$3='Control Panel_운영'!$K$90,'월별 수익_운영'!DP$6+MAX('월별 수익_운영'!DO$6-'월별 수익_운영'!DP$6,0),IF('월별 수익_운영'!DP$6&lt;'월별 수익_운영'!DO$6,('월별 수익_운영'!DO$6-'월별 수익_운영'!DP$6)*Index_운영!DP$10,0)))</f>
        <v>0</v>
      </c>
      <c r="DQ66" s="187">
        <f>IF(DQ$3='Control Panel_운영'!$K$84,0,IF(DQ$3='Control Panel_운영'!$K$90,'월별 수익_운영'!DQ$6+MAX('월별 수익_운영'!DP$6-'월별 수익_운영'!DQ$6,0),IF('월별 수익_운영'!DQ$6&lt;'월별 수익_운영'!DP$6,('월별 수익_운영'!DP$6-'월별 수익_운영'!DQ$6)*Index_운영!DQ$10,0)))</f>
        <v>0</v>
      </c>
      <c r="DR66" s="187">
        <f>IF(DR$3='Control Panel_운영'!$K$84,0,IF(DR$3='Control Panel_운영'!$K$90,'월별 수익_운영'!DR$6+MAX('월별 수익_운영'!DQ$6-'월별 수익_운영'!DR$6,0),IF('월별 수익_운영'!DR$6&lt;'월별 수익_운영'!DQ$6,('월별 수익_운영'!DQ$6-'월별 수익_운영'!DR$6)*Index_운영!DR$10,0)))</f>
        <v>0</v>
      </c>
      <c r="DS66" s="187">
        <f>IF(DS$3='Control Panel_운영'!$K$84,0,IF(DS$3='Control Panel_운영'!$K$90,'월별 수익_운영'!DS$6+MAX('월별 수익_운영'!DR$6-'월별 수익_운영'!DS$6,0),IF('월별 수익_운영'!DS$6&lt;'월별 수익_운영'!DR$6,('월별 수익_운영'!DR$6-'월별 수익_운영'!DS$6)*Index_운영!DS$10,0)))</f>
        <v>0</v>
      </c>
      <c r="DT66" s="187">
        <f>IF(DT$3='Control Panel_운영'!$K$84,0,IF(DT$3='Control Panel_운영'!$K$90,'월별 수익_운영'!DT$6+MAX('월별 수익_운영'!DS$6-'월별 수익_운영'!DT$6,0),IF('월별 수익_운영'!DT$6&lt;'월별 수익_운영'!DS$6,('월별 수익_운영'!DS$6-'월별 수익_운영'!DT$6)*Index_운영!DT$10,0)))</f>
        <v>0</v>
      </c>
      <c r="DU66" s="187">
        <f>IF(DU$3='Control Panel_운영'!$K$84,0,IF(DU$3='Control Panel_운영'!$K$90,'월별 수익_운영'!DU$6+MAX('월별 수익_운영'!DT$6-'월별 수익_운영'!DU$6,0),IF('월별 수익_운영'!DU$6&lt;'월별 수익_운영'!DT$6,('월별 수익_운영'!DT$6-'월별 수익_운영'!DU$6)*Index_운영!DU$10,0)))</f>
        <v>0</v>
      </c>
      <c r="DV66" s="187">
        <f>IF(DV$3='Control Panel_운영'!$K$84,0,IF(DV$3='Control Panel_운영'!$K$90,'월별 수익_운영'!DV$6+MAX('월별 수익_운영'!DU$6-'월별 수익_운영'!DV$6,0),IF('월별 수익_운영'!DV$6&lt;'월별 수익_운영'!DU$6,('월별 수익_운영'!DU$6-'월별 수익_운영'!DV$6)*Index_운영!DV$10,0)))</f>
        <v>0</v>
      </c>
    </row>
    <row r="67" spans="3:126" outlineLevel="1" x14ac:dyDescent="0.4">
      <c r="C67" s="21" t="s">
        <v>839</v>
      </c>
      <c r="F67" s="586">
        <f>'Control Panel_운영'!$O$162*Index_운영!F$13</f>
        <v>0</v>
      </c>
      <c r="G67" s="187">
        <f>'Control Panel_운영'!$O$162*Index_운영!G$13</f>
        <v>0</v>
      </c>
      <c r="H67" s="187">
        <f>'Control Panel_운영'!$O$162*Index_운영!H$13</f>
        <v>0</v>
      </c>
      <c r="I67" s="187">
        <f>'Control Panel_운영'!$O$162*Index_운영!I$13</f>
        <v>0</v>
      </c>
      <c r="J67" s="187">
        <f>'Control Panel_운영'!$O$162*Index_운영!J$13</f>
        <v>0</v>
      </c>
      <c r="K67" s="187">
        <f>'Control Panel_운영'!$O$162*Index_운영!K$13</f>
        <v>0</v>
      </c>
      <c r="L67" s="187">
        <f>'Control Panel_운영'!$O$162*Index_운영!L$13</f>
        <v>0</v>
      </c>
      <c r="M67" s="187">
        <f>'Control Panel_운영'!$O$162*Index_운영!M$13</f>
        <v>0</v>
      </c>
      <c r="N67" s="187">
        <f>'Control Panel_운영'!$O$162*Index_운영!N$13</f>
        <v>0</v>
      </c>
      <c r="O67" s="187">
        <f>'Control Panel_운영'!$O$162*Index_운영!O$13</f>
        <v>0</v>
      </c>
      <c r="P67" s="187">
        <f>'Control Panel_운영'!$O$162*Index_운영!P$13</f>
        <v>0</v>
      </c>
      <c r="Q67" s="187">
        <f>'Control Panel_운영'!$O$162*Index_운영!Q$13</f>
        <v>0</v>
      </c>
      <c r="R67" s="187">
        <f>'Control Panel_운영'!$O$162*Index_운영!R$13</f>
        <v>0</v>
      </c>
      <c r="S67" s="187">
        <f>'Control Panel_운영'!$O$162*Index_운영!S$13</f>
        <v>0</v>
      </c>
      <c r="T67" s="187">
        <f>'Control Panel_운영'!$O$162*Index_운영!T$13</f>
        <v>0</v>
      </c>
      <c r="U67" s="187">
        <f>'Control Panel_운영'!$O$162*Index_운영!U$13</f>
        <v>0</v>
      </c>
      <c r="V67" s="187">
        <f>'Control Panel_운영'!$O$162*Index_운영!V$13</f>
        <v>0</v>
      </c>
      <c r="W67" s="187">
        <f>'Control Panel_운영'!$O$162*Index_운영!W$13</f>
        <v>0</v>
      </c>
      <c r="X67" s="187">
        <f>'Control Panel_운영'!$O$162*Index_운영!X$13</f>
        <v>0</v>
      </c>
      <c r="Y67" s="187">
        <f>'Control Panel_운영'!$O$162*Index_운영!Y$13</f>
        <v>0</v>
      </c>
      <c r="Z67" s="187">
        <f>'Control Panel_운영'!$O$162*Index_운영!Z$13</f>
        <v>0</v>
      </c>
      <c r="AA67" s="187">
        <f>'Control Panel_운영'!$O$162*Index_운영!AA$13</f>
        <v>0</v>
      </c>
      <c r="AB67" s="187">
        <f>'Control Panel_운영'!$O$162*Index_운영!AB$13</f>
        <v>0</v>
      </c>
      <c r="AC67" s="187">
        <f>'Control Panel_운영'!$O$162*Index_운영!AC$13</f>
        <v>0</v>
      </c>
      <c r="AD67" s="187">
        <f>'Control Panel_운영'!$O$162*Index_운영!AD$13</f>
        <v>0</v>
      </c>
      <c r="AE67" s="187">
        <f>'Control Panel_운영'!$O$162*Index_운영!AE$13</f>
        <v>0</v>
      </c>
      <c r="AF67" s="187">
        <f>'Control Panel_운영'!$O$162*Index_운영!AF$13</f>
        <v>0</v>
      </c>
      <c r="AG67" s="187">
        <f>'Control Panel_운영'!$O$162*Index_운영!AG$13</f>
        <v>0</v>
      </c>
      <c r="AH67" s="187">
        <f>'Control Panel_운영'!$O$162*Index_운영!AH$13</f>
        <v>0</v>
      </c>
      <c r="AI67" s="187">
        <f>'Control Panel_운영'!$O$162*Index_운영!AI$13</f>
        <v>0</v>
      </c>
      <c r="AJ67" s="187">
        <f>'Control Panel_운영'!$O$162*Index_운영!AJ$13</f>
        <v>0</v>
      </c>
      <c r="AK67" s="187">
        <f>'Control Panel_운영'!$O$162*Index_운영!AK$13</f>
        <v>0</v>
      </c>
      <c r="AL67" s="187">
        <f>'Control Panel_운영'!$O$162*Index_운영!AL$13</f>
        <v>0</v>
      </c>
      <c r="AM67" s="187">
        <f>'Control Panel_운영'!$O$162*Index_운영!AM$13</f>
        <v>0</v>
      </c>
      <c r="AN67" s="187">
        <f>'Control Panel_운영'!$O$162*Index_운영!AN$13</f>
        <v>0</v>
      </c>
      <c r="AO67" s="187">
        <f>'Control Panel_운영'!$O$162*Index_운영!AO$13</f>
        <v>0</v>
      </c>
      <c r="AP67" s="187">
        <f>'Control Panel_운영'!$O$162*Index_운영!AP$13</f>
        <v>0</v>
      </c>
      <c r="AQ67" s="187">
        <f>'Control Panel_운영'!$O$162*Index_운영!AQ$13</f>
        <v>0</v>
      </c>
      <c r="AR67" s="187">
        <f>'Control Panel_운영'!$O$162*Index_운영!AR$13</f>
        <v>0</v>
      </c>
      <c r="AS67" s="187">
        <f>'Control Panel_운영'!$O$162*Index_운영!AS$13</f>
        <v>0</v>
      </c>
      <c r="AT67" s="187">
        <f>'Control Panel_운영'!$O$162*Index_운영!AT$13</f>
        <v>0</v>
      </c>
      <c r="AU67" s="187">
        <f>'Control Panel_운영'!$O$162*Index_운영!AU$13</f>
        <v>0</v>
      </c>
      <c r="AV67" s="187">
        <f>'Control Panel_운영'!$O$162*Index_운영!AV$13</f>
        <v>0</v>
      </c>
      <c r="AW67" s="187">
        <f>'Control Panel_운영'!$O$162*Index_운영!AW$13</f>
        <v>0</v>
      </c>
      <c r="AX67" s="187">
        <f>'Control Panel_운영'!$O$162*Index_운영!AX$13</f>
        <v>0</v>
      </c>
      <c r="AY67" s="187">
        <f>'Control Panel_운영'!$O$162*Index_운영!AY$13</f>
        <v>0</v>
      </c>
      <c r="AZ67" s="187">
        <f>'Control Panel_운영'!$O$162*Index_운영!AZ$13</f>
        <v>0</v>
      </c>
      <c r="BA67" s="187">
        <f>'Control Panel_운영'!$O$162*Index_운영!BA$13</f>
        <v>0</v>
      </c>
      <c r="BB67" s="187">
        <f>'Control Panel_운영'!$O$162*Index_운영!BB$13</f>
        <v>0</v>
      </c>
      <c r="BC67" s="187">
        <f>'Control Panel_운영'!$O$162*Index_운영!BC$13</f>
        <v>0</v>
      </c>
      <c r="BD67" s="187">
        <f>'Control Panel_운영'!$O$162*Index_운영!BD$13</f>
        <v>0</v>
      </c>
      <c r="BE67" s="187">
        <f>'Control Panel_운영'!$O$162*Index_운영!BE$13</f>
        <v>0</v>
      </c>
      <c r="BF67" s="187">
        <f>'Control Panel_운영'!$O$162*Index_운영!BF$13</f>
        <v>0</v>
      </c>
      <c r="BG67" s="187">
        <f>'Control Panel_운영'!$O$162*Index_운영!BG$13</f>
        <v>0</v>
      </c>
      <c r="BH67" s="187">
        <f>'Control Panel_운영'!$O$162*Index_운영!BH$13</f>
        <v>0</v>
      </c>
      <c r="BI67" s="187">
        <f>'Control Panel_운영'!$O$162*Index_운영!BI$13</f>
        <v>0</v>
      </c>
      <c r="BJ67" s="187">
        <f>'Control Panel_운영'!$O$162*Index_운영!BJ$13</f>
        <v>0</v>
      </c>
      <c r="BK67" s="187">
        <f>'Control Panel_운영'!$O$162*Index_운영!BK$13</f>
        <v>0</v>
      </c>
      <c r="BL67" s="187">
        <f>'Control Panel_운영'!$O$162*Index_운영!BL$13</f>
        <v>0</v>
      </c>
      <c r="BM67" s="187">
        <f>'Control Panel_운영'!$O$162*Index_운영!BM$13</f>
        <v>0</v>
      </c>
      <c r="BN67" s="187">
        <f>'Control Panel_운영'!$O$162*Index_운영!BN$13</f>
        <v>0</v>
      </c>
      <c r="BO67" s="187">
        <f>'Control Panel_운영'!$O$162*Index_운영!BO$13</f>
        <v>0</v>
      </c>
      <c r="BP67" s="187">
        <f>'Control Panel_운영'!$O$162*Index_운영!BP$13</f>
        <v>0</v>
      </c>
      <c r="BQ67" s="187">
        <f>'Control Panel_운영'!$O$162*Index_운영!BQ$13</f>
        <v>0</v>
      </c>
      <c r="BR67" s="187">
        <f>'Control Panel_운영'!$O$162*Index_운영!BR$13</f>
        <v>0</v>
      </c>
      <c r="BS67" s="187">
        <f>'Control Panel_운영'!$O$162*Index_운영!BS$13</f>
        <v>0</v>
      </c>
      <c r="BT67" s="187">
        <f>'Control Panel_운영'!$O$162*Index_운영!BT$13</f>
        <v>0</v>
      </c>
      <c r="BU67" s="187">
        <f>'Control Panel_운영'!$O$162*Index_운영!BU$13</f>
        <v>0</v>
      </c>
      <c r="BV67" s="187">
        <f>'Control Panel_운영'!$O$162*Index_운영!BV$13</f>
        <v>0</v>
      </c>
      <c r="BW67" s="187">
        <f>'Control Panel_운영'!$O$162*Index_운영!BW$13</f>
        <v>0</v>
      </c>
      <c r="BX67" s="187">
        <f>'Control Panel_운영'!$O$162*Index_운영!BX$13</f>
        <v>0</v>
      </c>
      <c r="BY67" s="187">
        <f>'Control Panel_운영'!$O$162*Index_운영!BY$13</f>
        <v>0</v>
      </c>
      <c r="BZ67" s="187">
        <f>'Control Panel_운영'!$O$162*Index_운영!BZ$13</f>
        <v>0</v>
      </c>
      <c r="CA67" s="187">
        <f>'Control Panel_운영'!$O$162*Index_운영!CA$13</f>
        <v>0</v>
      </c>
      <c r="CB67" s="187">
        <f>'Control Panel_운영'!$O$162*Index_운영!CB$13</f>
        <v>0</v>
      </c>
      <c r="CC67" s="187">
        <f>'Control Panel_운영'!$O$162*Index_운영!CC$13</f>
        <v>0</v>
      </c>
      <c r="CD67" s="187">
        <f>'Control Panel_운영'!$O$162*Index_운영!CD$13</f>
        <v>0</v>
      </c>
      <c r="CE67" s="187">
        <f>'Control Panel_운영'!$O$162*Index_운영!CE$13</f>
        <v>0</v>
      </c>
      <c r="CF67" s="187">
        <f>'Control Panel_운영'!$O$162*Index_운영!CF$13</f>
        <v>0</v>
      </c>
      <c r="CG67" s="187">
        <f>'Control Panel_운영'!$O$162*Index_운영!CG$13</f>
        <v>0</v>
      </c>
      <c r="CH67" s="187">
        <f>'Control Panel_운영'!$O$162*Index_운영!CH$13</f>
        <v>0</v>
      </c>
      <c r="CI67" s="187">
        <f>'Control Panel_운영'!$O$162*Index_운영!CI$13</f>
        <v>0</v>
      </c>
      <c r="CJ67" s="187">
        <f>'Control Panel_운영'!$O$162*Index_운영!CJ$13</f>
        <v>0</v>
      </c>
      <c r="CK67" s="187">
        <f>'Control Panel_운영'!$O$162*Index_운영!CK$13</f>
        <v>0</v>
      </c>
      <c r="CL67" s="187">
        <f>'Control Panel_운영'!$O$162*Index_운영!CL$13</f>
        <v>0</v>
      </c>
      <c r="CM67" s="187">
        <f>'Control Panel_운영'!$O$162*Index_운영!CM$13</f>
        <v>0</v>
      </c>
      <c r="CN67" s="187">
        <f>'Control Panel_운영'!$O$162*Index_운영!CN$13</f>
        <v>0</v>
      </c>
      <c r="CO67" s="187">
        <f>'Control Panel_운영'!$O$162*Index_운영!CO$13</f>
        <v>0</v>
      </c>
      <c r="CP67" s="187">
        <f>'Control Panel_운영'!$O$162*Index_운영!CP$13</f>
        <v>0</v>
      </c>
      <c r="CQ67" s="187">
        <f>'Control Panel_운영'!$O$162*Index_운영!CQ$13</f>
        <v>0</v>
      </c>
      <c r="CR67" s="187">
        <f>'Control Panel_운영'!$O$162*Index_운영!CR$13</f>
        <v>0</v>
      </c>
      <c r="CS67" s="187">
        <f>'Control Panel_운영'!$O$162*Index_운영!CS$13</f>
        <v>0</v>
      </c>
      <c r="CT67" s="187">
        <f>'Control Panel_운영'!$O$162*Index_운영!CT$13</f>
        <v>0</v>
      </c>
      <c r="CU67" s="187">
        <f>'Control Panel_운영'!$O$162*Index_운영!CU$13</f>
        <v>0</v>
      </c>
      <c r="CV67" s="187">
        <f>'Control Panel_운영'!$O$162*Index_운영!CV$13</f>
        <v>0</v>
      </c>
      <c r="CW67" s="187">
        <f>'Control Panel_운영'!$O$162*Index_운영!CW$13</f>
        <v>0</v>
      </c>
      <c r="CX67" s="187">
        <f>'Control Panel_운영'!$O$162*Index_운영!CX$13</f>
        <v>0</v>
      </c>
      <c r="CY67" s="187">
        <f>'Control Panel_운영'!$O$162*Index_운영!CY$13</f>
        <v>0</v>
      </c>
      <c r="CZ67" s="187">
        <f>'Control Panel_운영'!$O$162*Index_운영!CZ$13</f>
        <v>0</v>
      </c>
      <c r="DA67" s="187">
        <f>'Control Panel_운영'!$O$162*Index_운영!DA$13</f>
        <v>0</v>
      </c>
      <c r="DB67" s="187">
        <f>'Control Panel_운영'!$O$162*Index_운영!DB$13</f>
        <v>0</v>
      </c>
      <c r="DC67" s="187">
        <f>'Control Panel_운영'!$O$162*Index_운영!DC$13</f>
        <v>0</v>
      </c>
      <c r="DD67" s="187">
        <f>'Control Panel_운영'!$O$162*Index_운영!DD$13</f>
        <v>0</v>
      </c>
      <c r="DE67" s="187">
        <f>'Control Panel_운영'!$O$162*Index_운영!DE$13</f>
        <v>0</v>
      </c>
      <c r="DF67" s="187">
        <f>'Control Panel_운영'!$O$162*Index_운영!DF$13</f>
        <v>0</v>
      </c>
      <c r="DG67" s="187">
        <f>'Control Panel_운영'!$O$162*Index_운영!DG$13</f>
        <v>0</v>
      </c>
      <c r="DH67" s="187">
        <f>'Control Panel_운영'!$O$162*Index_운영!DH$13</f>
        <v>0</v>
      </c>
      <c r="DI67" s="187">
        <f>'Control Panel_운영'!$O$162*Index_운영!DI$13</f>
        <v>0</v>
      </c>
      <c r="DJ67" s="187">
        <f>'Control Panel_운영'!$O$162*Index_운영!DJ$13</f>
        <v>0</v>
      </c>
      <c r="DK67" s="187">
        <f>'Control Panel_운영'!$O$162*Index_운영!DK$13</f>
        <v>0</v>
      </c>
      <c r="DL67" s="187">
        <f>'Control Panel_운영'!$O$162*Index_운영!DL$13</f>
        <v>0</v>
      </c>
      <c r="DM67" s="187">
        <f>'Control Panel_운영'!$O$162*Index_운영!DM$13</f>
        <v>0</v>
      </c>
      <c r="DN67" s="187">
        <f>'Control Panel_운영'!$O$162*Index_운영!DN$13</f>
        <v>0</v>
      </c>
      <c r="DO67" s="187">
        <f>'Control Panel_운영'!$O$162*Index_운영!DO$13</f>
        <v>0</v>
      </c>
      <c r="DP67" s="187">
        <f>'Control Panel_운영'!$O$162*Index_운영!DP$13</f>
        <v>0</v>
      </c>
      <c r="DQ67" s="187">
        <f>'Control Panel_운영'!$O$162*Index_운영!DQ$13</f>
        <v>0</v>
      </c>
      <c r="DR67" s="187">
        <f>'Control Panel_운영'!$O$162*Index_운영!DR$13</f>
        <v>0</v>
      </c>
      <c r="DS67" s="187">
        <f>'Control Panel_운영'!$O$162*Index_운영!DS$13</f>
        <v>0</v>
      </c>
      <c r="DT67" s="187">
        <f>'Control Panel_운영'!$O$162*Index_운영!DT$13</f>
        <v>0</v>
      </c>
      <c r="DU67" s="187">
        <f>'Control Panel_운영'!$O$162*Index_운영!DU$13</f>
        <v>0</v>
      </c>
      <c r="DV67" s="187">
        <f>'Control Panel_운영'!$O$162*Index_운영!DV$13</f>
        <v>0</v>
      </c>
    </row>
    <row r="68" spans="3:126" outlineLevel="1" x14ac:dyDescent="0.4">
      <c r="C68" s="21" t="s">
        <v>840</v>
      </c>
      <c r="F68" s="586">
        <f>'Control Panel_운영'!$O$163*Index_운영!F$13</f>
        <v>0</v>
      </c>
      <c r="G68" s="187">
        <f>'Control Panel_운영'!$O$163*Index_운영!G$13</f>
        <v>0</v>
      </c>
      <c r="H68" s="187">
        <f>'Control Panel_운영'!$O$163*Index_운영!H$13</f>
        <v>0</v>
      </c>
      <c r="I68" s="187">
        <f>'Control Panel_운영'!$O$163*Index_운영!I$13</f>
        <v>0</v>
      </c>
      <c r="J68" s="187">
        <f>'Control Panel_운영'!$O$163*Index_운영!J$13</f>
        <v>0</v>
      </c>
      <c r="K68" s="187">
        <f>'Control Panel_운영'!$O$163*Index_운영!K$13</f>
        <v>0</v>
      </c>
      <c r="L68" s="187">
        <f>'Control Panel_운영'!$O$163*Index_운영!L$13</f>
        <v>0</v>
      </c>
      <c r="M68" s="187">
        <f>'Control Panel_운영'!$O$163*Index_운영!M$13</f>
        <v>0</v>
      </c>
      <c r="N68" s="187">
        <f>'Control Panel_운영'!$O$163*Index_운영!N$13</f>
        <v>0</v>
      </c>
      <c r="O68" s="187">
        <f>'Control Panel_운영'!$O$163*Index_운영!O$13</f>
        <v>0</v>
      </c>
      <c r="P68" s="187">
        <f>'Control Panel_운영'!$O$163*Index_운영!P$13</f>
        <v>0</v>
      </c>
      <c r="Q68" s="187">
        <f>'Control Panel_운영'!$O$163*Index_운영!Q$13</f>
        <v>0</v>
      </c>
      <c r="R68" s="187">
        <f>'Control Panel_운영'!$O$163*Index_운영!R$13</f>
        <v>0</v>
      </c>
      <c r="S68" s="187">
        <f>'Control Panel_운영'!$O$163*Index_운영!S$13</f>
        <v>0</v>
      </c>
      <c r="T68" s="187">
        <f>'Control Panel_운영'!$O$163*Index_운영!T$13</f>
        <v>0</v>
      </c>
      <c r="U68" s="187">
        <f>'Control Panel_운영'!$O$163*Index_운영!U$13</f>
        <v>0</v>
      </c>
      <c r="V68" s="187">
        <f>'Control Panel_운영'!$O$163*Index_운영!V$13</f>
        <v>0</v>
      </c>
      <c r="W68" s="187">
        <f>'Control Panel_운영'!$O$163*Index_운영!W$13</f>
        <v>0</v>
      </c>
      <c r="X68" s="187">
        <f>'Control Panel_운영'!$O$163*Index_운영!X$13</f>
        <v>0</v>
      </c>
      <c r="Y68" s="187">
        <f>'Control Panel_운영'!$O$163*Index_운영!Y$13</f>
        <v>0</v>
      </c>
      <c r="Z68" s="187">
        <f>'Control Panel_운영'!$O$163*Index_운영!Z$13</f>
        <v>0</v>
      </c>
      <c r="AA68" s="187">
        <f>'Control Panel_운영'!$O$163*Index_운영!AA$13</f>
        <v>0</v>
      </c>
      <c r="AB68" s="187">
        <f>'Control Panel_운영'!$O$163*Index_운영!AB$13</f>
        <v>0</v>
      </c>
      <c r="AC68" s="187">
        <f>'Control Panel_운영'!$O$163*Index_운영!AC$13</f>
        <v>0</v>
      </c>
      <c r="AD68" s="187">
        <f>'Control Panel_운영'!$O$163*Index_운영!AD$13</f>
        <v>0</v>
      </c>
      <c r="AE68" s="187">
        <f>'Control Panel_운영'!$O$163*Index_운영!AE$13</f>
        <v>0</v>
      </c>
      <c r="AF68" s="187">
        <f>'Control Panel_운영'!$O$163*Index_운영!AF$13</f>
        <v>0</v>
      </c>
      <c r="AG68" s="187">
        <f>'Control Panel_운영'!$O$163*Index_운영!AG$13</f>
        <v>0</v>
      </c>
      <c r="AH68" s="187">
        <f>'Control Panel_운영'!$O$163*Index_운영!AH$13</f>
        <v>0</v>
      </c>
      <c r="AI68" s="187">
        <f>'Control Panel_운영'!$O$163*Index_운영!AI$13</f>
        <v>0</v>
      </c>
      <c r="AJ68" s="187">
        <f>'Control Panel_운영'!$O$163*Index_운영!AJ$13</f>
        <v>0</v>
      </c>
      <c r="AK68" s="187">
        <f>'Control Panel_운영'!$O$163*Index_운영!AK$13</f>
        <v>0</v>
      </c>
      <c r="AL68" s="187">
        <f>'Control Panel_운영'!$O$163*Index_운영!AL$13</f>
        <v>0</v>
      </c>
      <c r="AM68" s="187">
        <f>'Control Panel_운영'!$O$163*Index_운영!AM$13</f>
        <v>0</v>
      </c>
      <c r="AN68" s="187">
        <f>'Control Panel_운영'!$O$163*Index_운영!AN$13</f>
        <v>0</v>
      </c>
      <c r="AO68" s="187">
        <f>'Control Panel_운영'!$O$163*Index_운영!AO$13</f>
        <v>0</v>
      </c>
      <c r="AP68" s="187">
        <f>'Control Panel_운영'!$O$163*Index_운영!AP$13</f>
        <v>0</v>
      </c>
      <c r="AQ68" s="187">
        <f>'Control Panel_운영'!$O$163*Index_운영!AQ$13</f>
        <v>0</v>
      </c>
      <c r="AR68" s="187">
        <f>'Control Panel_운영'!$O$163*Index_운영!AR$13</f>
        <v>0</v>
      </c>
      <c r="AS68" s="187">
        <f>'Control Panel_운영'!$O$163*Index_운영!AS$13</f>
        <v>0</v>
      </c>
      <c r="AT68" s="187">
        <f>'Control Panel_운영'!$O$163*Index_운영!AT$13</f>
        <v>0</v>
      </c>
      <c r="AU68" s="187">
        <f>'Control Panel_운영'!$O$163*Index_운영!AU$13</f>
        <v>0</v>
      </c>
      <c r="AV68" s="187">
        <f>'Control Panel_운영'!$O$163*Index_운영!AV$13</f>
        <v>0</v>
      </c>
      <c r="AW68" s="187">
        <f>'Control Panel_운영'!$O$163*Index_운영!AW$13</f>
        <v>0</v>
      </c>
      <c r="AX68" s="187">
        <f>'Control Panel_운영'!$O$163*Index_운영!AX$13</f>
        <v>0</v>
      </c>
      <c r="AY68" s="187">
        <f>'Control Panel_운영'!$O$163*Index_운영!AY$13</f>
        <v>0</v>
      </c>
      <c r="AZ68" s="187">
        <f>'Control Panel_운영'!$O$163*Index_운영!AZ$13</f>
        <v>0</v>
      </c>
      <c r="BA68" s="187">
        <f>'Control Panel_운영'!$O$163*Index_운영!BA$13</f>
        <v>0</v>
      </c>
      <c r="BB68" s="187">
        <f>'Control Panel_운영'!$O$163*Index_운영!BB$13</f>
        <v>0</v>
      </c>
      <c r="BC68" s="187">
        <f>'Control Panel_운영'!$O$163*Index_운영!BC$13</f>
        <v>0</v>
      </c>
      <c r="BD68" s="187">
        <f>'Control Panel_운영'!$O$163*Index_운영!BD$13</f>
        <v>0</v>
      </c>
      <c r="BE68" s="187">
        <f>'Control Panel_운영'!$O$163*Index_운영!BE$13</f>
        <v>0</v>
      </c>
      <c r="BF68" s="187">
        <f>'Control Panel_운영'!$O$163*Index_운영!BF$13</f>
        <v>0</v>
      </c>
      <c r="BG68" s="187">
        <f>'Control Panel_운영'!$O$163*Index_운영!BG$13</f>
        <v>0</v>
      </c>
      <c r="BH68" s="187">
        <f>'Control Panel_운영'!$O$163*Index_운영!BH$13</f>
        <v>0</v>
      </c>
      <c r="BI68" s="187">
        <f>'Control Panel_운영'!$O$163*Index_운영!BI$13</f>
        <v>0</v>
      </c>
      <c r="BJ68" s="187">
        <f>'Control Panel_운영'!$O$163*Index_운영!BJ$13</f>
        <v>0</v>
      </c>
      <c r="BK68" s="187">
        <f>'Control Panel_운영'!$O$163*Index_운영!BK$13</f>
        <v>0</v>
      </c>
      <c r="BL68" s="187">
        <f>'Control Panel_운영'!$O$163*Index_운영!BL$13</f>
        <v>0</v>
      </c>
      <c r="BM68" s="187">
        <f>'Control Panel_운영'!$O$163*Index_운영!BM$13</f>
        <v>0</v>
      </c>
      <c r="BN68" s="187">
        <f>'Control Panel_운영'!$O$163*Index_운영!BN$13</f>
        <v>17000000</v>
      </c>
      <c r="BO68" s="187">
        <f>'Control Panel_운영'!$O$163*Index_운영!BO$13</f>
        <v>0</v>
      </c>
      <c r="BP68" s="187">
        <f>'Control Panel_운영'!$O$163*Index_운영!BP$13</f>
        <v>0</v>
      </c>
      <c r="BQ68" s="187">
        <f>'Control Panel_운영'!$O$163*Index_운영!BQ$13</f>
        <v>0</v>
      </c>
      <c r="BR68" s="187">
        <f>'Control Panel_운영'!$O$163*Index_운영!BR$13</f>
        <v>0</v>
      </c>
      <c r="BS68" s="187">
        <f>'Control Panel_운영'!$O$163*Index_운영!BS$13</f>
        <v>0</v>
      </c>
      <c r="BT68" s="187">
        <f>'Control Panel_운영'!$O$163*Index_운영!BT$13</f>
        <v>0</v>
      </c>
      <c r="BU68" s="187">
        <f>'Control Panel_운영'!$O$163*Index_운영!BU$13</f>
        <v>0</v>
      </c>
      <c r="BV68" s="187">
        <f>'Control Panel_운영'!$O$163*Index_운영!BV$13</f>
        <v>0</v>
      </c>
      <c r="BW68" s="187">
        <f>'Control Panel_운영'!$O$163*Index_운영!BW$13</f>
        <v>0</v>
      </c>
      <c r="BX68" s="187">
        <f>'Control Panel_운영'!$O$163*Index_운영!BX$13</f>
        <v>0</v>
      </c>
      <c r="BY68" s="187">
        <f>'Control Panel_운영'!$O$163*Index_운영!BY$13</f>
        <v>0</v>
      </c>
      <c r="BZ68" s="187">
        <f>'Control Panel_운영'!$O$163*Index_운영!BZ$13</f>
        <v>0</v>
      </c>
      <c r="CA68" s="187">
        <f>'Control Panel_운영'!$O$163*Index_운영!CA$13</f>
        <v>0</v>
      </c>
      <c r="CB68" s="187">
        <f>'Control Panel_운영'!$O$163*Index_운영!CB$13</f>
        <v>0</v>
      </c>
      <c r="CC68" s="187">
        <f>'Control Panel_운영'!$O$163*Index_운영!CC$13</f>
        <v>0</v>
      </c>
      <c r="CD68" s="187">
        <f>'Control Panel_운영'!$O$163*Index_운영!CD$13</f>
        <v>0</v>
      </c>
      <c r="CE68" s="187">
        <f>'Control Panel_운영'!$O$163*Index_운영!CE$13</f>
        <v>0</v>
      </c>
      <c r="CF68" s="187">
        <f>'Control Panel_운영'!$O$163*Index_운영!CF$13</f>
        <v>0</v>
      </c>
      <c r="CG68" s="187">
        <f>'Control Panel_운영'!$O$163*Index_운영!CG$13</f>
        <v>0</v>
      </c>
      <c r="CH68" s="187">
        <f>'Control Panel_운영'!$O$163*Index_운영!CH$13</f>
        <v>0</v>
      </c>
      <c r="CI68" s="187">
        <f>'Control Panel_운영'!$O$163*Index_운영!CI$13</f>
        <v>0</v>
      </c>
      <c r="CJ68" s="187">
        <f>'Control Panel_운영'!$O$163*Index_운영!CJ$13</f>
        <v>0</v>
      </c>
      <c r="CK68" s="187">
        <f>'Control Panel_운영'!$O$163*Index_운영!CK$13</f>
        <v>0</v>
      </c>
      <c r="CL68" s="187">
        <f>'Control Panel_운영'!$O$163*Index_운영!CL$13</f>
        <v>0</v>
      </c>
      <c r="CM68" s="187">
        <f>'Control Panel_운영'!$O$163*Index_운영!CM$13</f>
        <v>0</v>
      </c>
      <c r="CN68" s="187">
        <f>'Control Panel_운영'!$O$163*Index_운영!CN$13</f>
        <v>0</v>
      </c>
      <c r="CO68" s="187">
        <f>'Control Panel_운영'!$O$163*Index_운영!CO$13</f>
        <v>0</v>
      </c>
      <c r="CP68" s="187">
        <f>'Control Panel_운영'!$O$163*Index_운영!CP$13</f>
        <v>0</v>
      </c>
      <c r="CQ68" s="187">
        <f>'Control Panel_운영'!$O$163*Index_운영!CQ$13</f>
        <v>0</v>
      </c>
      <c r="CR68" s="187">
        <f>'Control Panel_운영'!$O$163*Index_운영!CR$13</f>
        <v>0</v>
      </c>
      <c r="CS68" s="187">
        <f>'Control Panel_운영'!$O$163*Index_운영!CS$13</f>
        <v>0</v>
      </c>
      <c r="CT68" s="187">
        <f>'Control Panel_운영'!$O$163*Index_운영!CT$13</f>
        <v>0</v>
      </c>
      <c r="CU68" s="187">
        <f>'Control Panel_운영'!$O$163*Index_운영!CU$13</f>
        <v>0</v>
      </c>
      <c r="CV68" s="187">
        <f>'Control Panel_운영'!$O$163*Index_운영!CV$13</f>
        <v>0</v>
      </c>
      <c r="CW68" s="187">
        <f>'Control Panel_운영'!$O$163*Index_운영!CW$13</f>
        <v>0</v>
      </c>
      <c r="CX68" s="187">
        <f>'Control Panel_운영'!$O$163*Index_운영!CX$13</f>
        <v>0</v>
      </c>
      <c r="CY68" s="187">
        <f>'Control Panel_운영'!$O$163*Index_운영!CY$13</f>
        <v>0</v>
      </c>
      <c r="CZ68" s="187">
        <f>'Control Panel_운영'!$O$163*Index_운영!CZ$13</f>
        <v>0</v>
      </c>
      <c r="DA68" s="187">
        <f>'Control Panel_운영'!$O$163*Index_운영!DA$13</f>
        <v>0</v>
      </c>
      <c r="DB68" s="187">
        <f>'Control Panel_운영'!$O$163*Index_운영!DB$13</f>
        <v>0</v>
      </c>
      <c r="DC68" s="187">
        <f>'Control Panel_운영'!$O$163*Index_운영!DC$13</f>
        <v>0</v>
      </c>
      <c r="DD68" s="187">
        <f>'Control Panel_운영'!$O$163*Index_운영!DD$13</f>
        <v>0</v>
      </c>
      <c r="DE68" s="187">
        <f>'Control Panel_운영'!$O$163*Index_운영!DE$13</f>
        <v>0</v>
      </c>
      <c r="DF68" s="187">
        <f>'Control Panel_운영'!$O$163*Index_운영!DF$13</f>
        <v>0</v>
      </c>
      <c r="DG68" s="187">
        <f>'Control Panel_운영'!$O$163*Index_운영!DG$13</f>
        <v>0</v>
      </c>
      <c r="DH68" s="187">
        <f>'Control Panel_운영'!$O$163*Index_운영!DH$13</f>
        <v>0</v>
      </c>
      <c r="DI68" s="187">
        <f>'Control Panel_운영'!$O$163*Index_운영!DI$13</f>
        <v>0</v>
      </c>
      <c r="DJ68" s="187">
        <f>'Control Panel_운영'!$O$163*Index_운영!DJ$13</f>
        <v>0</v>
      </c>
      <c r="DK68" s="187">
        <f>'Control Panel_운영'!$O$163*Index_운영!DK$13</f>
        <v>0</v>
      </c>
      <c r="DL68" s="187">
        <f>'Control Panel_운영'!$O$163*Index_운영!DL$13</f>
        <v>0</v>
      </c>
      <c r="DM68" s="187">
        <f>'Control Panel_운영'!$O$163*Index_운영!DM$13</f>
        <v>0</v>
      </c>
      <c r="DN68" s="187">
        <f>'Control Panel_운영'!$O$163*Index_운영!DN$13</f>
        <v>0</v>
      </c>
      <c r="DO68" s="187">
        <f>'Control Panel_운영'!$O$163*Index_운영!DO$13</f>
        <v>0</v>
      </c>
      <c r="DP68" s="187">
        <f>'Control Panel_운영'!$O$163*Index_운영!DP$13</f>
        <v>0</v>
      </c>
      <c r="DQ68" s="187">
        <f>'Control Panel_운영'!$O$163*Index_운영!DQ$13</f>
        <v>0</v>
      </c>
      <c r="DR68" s="187">
        <f>'Control Panel_운영'!$O$163*Index_운영!DR$13</f>
        <v>0</v>
      </c>
      <c r="DS68" s="187">
        <f>'Control Panel_운영'!$O$163*Index_운영!DS$13</f>
        <v>0</v>
      </c>
      <c r="DT68" s="187">
        <f>'Control Panel_운영'!$O$163*Index_운영!DT$13</f>
        <v>0</v>
      </c>
      <c r="DU68" s="187">
        <f>'Control Panel_운영'!$O$163*Index_운영!DU$13</f>
        <v>0</v>
      </c>
      <c r="DV68" s="187">
        <f>'Control Panel_운영'!$O$163*Index_운영!DV$13</f>
        <v>0</v>
      </c>
    </row>
    <row r="69" spans="3:126" outlineLevel="1" x14ac:dyDescent="0.4">
      <c r="C69" s="21" t="s">
        <v>841</v>
      </c>
      <c r="F69" s="586">
        <f>'월별 비용_운영'!F$115</f>
        <v>0</v>
      </c>
      <c r="G69" s="187">
        <f>'월별 비용_운영'!G$115</f>
        <v>0</v>
      </c>
      <c r="H69" s="187">
        <f>'월별 비용_운영'!H$115</f>
        <v>0</v>
      </c>
      <c r="I69" s="187">
        <f>'월별 비용_운영'!I$115</f>
        <v>538520.549</v>
      </c>
      <c r="J69" s="187">
        <f>'월별 비용_운영'!J$115</f>
        <v>0</v>
      </c>
      <c r="K69" s="187">
        <f>'월별 비용_운영'!K$115</f>
        <v>0</v>
      </c>
      <c r="L69" s="187">
        <f>'월별 비용_운영'!L$115</f>
        <v>537550.41599999997</v>
      </c>
      <c r="M69" s="187">
        <f>'월별 비용_운영'!M$115</f>
        <v>0</v>
      </c>
      <c r="N69" s="187">
        <f>'월별 비용_운영'!N$115</f>
        <v>0</v>
      </c>
      <c r="O69" s="187">
        <f>'월별 비용_운영'!O$115</f>
        <v>542950.82099999988</v>
      </c>
      <c r="P69" s="187">
        <f>'월별 비용_운영'!P$115</f>
        <v>0</v>
      </c>
      <c r="Q69" s="187">
        <f>'월별 비용_운영'!Q$115</f>
        <v>0</v>
      </c>
      <c r="R69" s="187">
        <f>'월별 비용_운영'!R$115</f>
        <v>542950.82099999988</v>
      </c>
      <c r="S69" s="187">
        <f>'월별 비용_운영'!S$115</f>
        <v>0</v>
      </c>
      <c r="T69" s="187">
        <f>'월별 비용_운영'!T$115</f>
        <v>0</v>
      </c>
      <c r="U69" s="187">
        <f>'월별 비용_운영'!U$115</f>
        <v>537049.18199999991</v>
      </c>
      <c r="V69" s="187">
        <f>'월별 비용_운영'!V$115</f>
        <v>0</v>
      </c>
      <c r="W69" s="187">
        <f>'월별 비용_운영'!W$115</f>
        <v>0</v>
      </c>
      <c r="X69" s="187">
        <f>'월별 비용_운영'!X$115</f>
        <v>532101.50600000005</v>
      </c>
      <c r="Y69" s="187">
        <f>'월별 비용_운영'!Y$115</f>
        <v>0</v>
      </c>
      <c r="Z69" s="187">
        <f>'월별 비용_운영'!Z$115</f>
        <v>0</v>
      </c>
      <c r="AA69" s="187">
        <f>'월별 비용_운영'!AA$115</f>
        <v>544438.35700000008</v>
      </c>
      <c r="AB69" s="187">
        <f>'월별 비용_운영'!AB$115</f>
        <v>0</v>
      </c>
      <c r="AC69" s="187">
        <f>'월별 비용_운영'!AC$115</f>
        <v>0</v>
      </c>
      <c r="AD69" s="187">
        <f>'월별 비용_운영'!AD$115</f>
        <v>544438.35700000008</v>
      </c>
      <c r="AE69" s="187">
        <f>'월별 비용_운영'!AE$115</f>
        <v>0</v>
      </c>
      <c r="AF69" s="187">
        <f>'월별 비용_운영'!AF$115</f>
        <v>0</v>
      </c>
      <c r="AG69" s="187">
        <f>'월별 비용_운영'!AG$115</f>
        <v>538520.549</v>
      </c>
      <c r="AH69" s="187">
        <f>'월별 비용_운영'!AH$115</f>
        <v>0</v>
      </c>
      <c r="AI69" s="187">
        <f>'월별 비용_운영'!AI$115</f>
        <v>0</v>
      </c>
      <c r="AJ69" s="187">
        <f>'월별 비용_운영'!AJ$115</f>
        <v>532602.74099999992</v>
      </c>
      <c r="AK69" s="187">
        <f>'월별 비용_운영'!AK$115</f>
        <v>0</v>
      </c>
      <c r="AL69" s="187">
        <f>'월별 비용_운영'!AL$115</f>
        <v>0</v>
      </c>
      <c r="AM69" s="187">
        <f>'월별 비용_운영'!AM$115</f>
        <v>544438.35700000008</v>
      </c>
      <c r="AN69" s="187">
        <f>'월별 비용_운영'!AN$115</f>
        <v>0</v>
      </c>
      <c r="AO69" s="187">
        <f>'월별 비용_운영'!AO$115</f>
        <v>0</v>
      </c>
      <c r="AP69" s="187">
        <f>'월별 비용_운영'!AP$115</f>
        <v>544438.35700000008</v>
      </c>
      <c r="AQ69" s="187">
        <f>'월별 비용_운영'!AQ$115</f>
        <v>0</v>
      </c>
      <c r="AR69" s="187">
        <f>'월별 비용_운영'!AR$115</f>
        <v>0</v>
      </c>
      <c r="AS69" s="187">
        <f>'월별 비용_운영'!AS$115</f>
        <v>538520.549</v>
      </c>
      <c r="AT69" s="187">
        <f>'월별 비용_운영'!AT$115</f>
        <v>0</v>
      </c>
      <c r="AU69" s="187">
        <f>'월별 비용_운영'!AU$115</f>
        <v>0</v>
      </c>
      <c r="AV69" s="187">
        <f>'월별 비용_운영'!AV$115</f>
        <v>532602.74099999992</v>
      </c>
      <c r="AW69" s="187">
        <f>'월별 비용_운영'!AW$115</f>
        <v>0</v>
      </c>
      <c r="AX69" s="187">
        <f>'월별 비용_운영'!AX$115</f>
        <v>0</v>
      </c>
      <c r="AY69" s="187">
        <f>'월별 비용_운영'!AY$115</f>
        <v>544438.35700000008</v>
      </c>
      <c r="AZ69" s="187">
        <f>'월별 비용_운영'!AZ$115</f>
        <v>0</v>
      </c>
      <c r="BA69" s="187">
        <f>'월별 비용_운영'!BA$115</f>
        <v>0</v>
      </c>
      <c r="BB69" s="187">
        <f>'월별 비용_운영'!BB$115</f>
        <v>544438.35700000008</v>
      </c>
      <c r="BC69" s="187">
        <f>'월별 비용_운영'!BC$115</f>
        <v>0</v>
      </c>
      <c r="BD69" s="187">
        <f>'월별 비용_운영'!BD$115</f>
        <v>0</v>
      </c>
      <c r="BE69" s="187">
        <f>'월별 비용_운영'!BE$115</f>
        <v>538520.549</v>
      </c>
      <c r="BF69" s="187">
        <f>'월별 비용_운영'!BF$115</f>
        <v>0</v>
      </c>
      <c r="BG69" s="187">
        <f>'월별 비용_운영'!BG$115</f>
        <v>0</v>
      </c>
      <c r="BH69" s="187">
        <f>'월별 비용_운영'!BH$115</f>
        <v>537550.41599999997</v>
      </c>
      <c r="BI69" s="187">
        <f>'월별 비용_운영'!BI$115</f>
        <v>0</v>
      </c>
      <c r="BJ69" s="187">
        <f>'월별 비용_운영'!BJ$115</f>
        <v>0</v>
      </c>
      <c r="BK69" s="187">
        <f>'월별 비용_운영'!BK$115</f>
        <v>542950.82099999988</v>
      </c>
      <c r="BL69" s="187">
        <f>'월별 비용_운영'!BL$115</f>
        <v>0</v>
      </c>
      <c r="BM69" s="187">
        <f>'월별 비용_운영'!BM$115</f>
        <v>0</v>
      </c>
      <c r="BN69" s="187">
        <f>'월별 비용_운영'!BN$115</f>
        <v>542950.82099999988</v>
      </c>
      <c r="BO69" s="187">
        <f>'월별 비용_운영'!BO$115</f>
        <v>0</v>
      </c>
      <c r="BP69" s="187">
        <f>'월별 비용_운영'!BP$115</f>
        <v>0</v>
      </c>
      <c r="BQ69" s="187">
        <f>'월별 비용_운영'!BQ$115</f>
        <v>0</v>
      </c>
      <c r="BR69" s="187">
        <f>'월별 비용_운영'!BR$115</f>
        <v>0</v>
      </c>
      <c r="BS69" s="187">
        <f>'월별 비용_운영'!BS$115</f>
        <v>0</v>
      </c>
      <c r="BT69" s="187">
        <f>'월별 비용_운영'!BT$115</f>
        <v>0</v>
      </c>
      <c r="BU69" s="187">
        <f>'월별 비용_운영'!BU$115</f>
        <v>0</v>
      </c>
      <c r="BV69" s="187">
        <f>'월별 비용_운영'!BV$115</f>
        <v>0</v>
      </c>
      <c r="BW69" s="187">
        <f>'월별 비용_운영'!BW$115</f>
        <v>0</v>
      </c>
      <c r="BX69" s="187">
        <f>'월별 비용_운영'!BX$115</f>
        <v>0</v>
      </c>
      <c r="BY69" s="187">
        <f>'월별 비용_운영'!BY$115</f>
        <v>0</v>
      </c>
      <c r="BZ69" s="187">
        <f>'월별 비용_운영'!BZ$115</f>
        <v>0</v>
      </c>
      <c r="CA69" s="187">
        <f>'월별 비용_운영'!CA$115</f>
        <v>0</v>
      </c>
      <c r="CB69" s="187">
        <f>'월별 비용_운영'!CB$115</f>
        <v>0</v>
      </c>
      <c r="CC69" s="187">
        <f>'월별 비용_운영'!CC$115</f>
        <v>0</v>
      </c>
      <c r="CD69" s="187">
        <f>'월별 비용_운영'!CD$115</f>
        <v>0</v>
      </c>
      <c r="CE69" s="187">
        <f>'월별 비용_운영'!CE$115</f>
        <v>0</v>
      </c>
      <c r="CF69" s="187">
        <f>'월별 비용_운영'!CF$115</f>
        <v>0</v>
      </c>
      <c r="CG69" s="187">
        <f>'월별 비용_운영'!CG$115</f>
        <v>0</v>
      </c>
      <c r="CH69" s="187">
        <f>'월별 비용_운영'!CH$115</f>
        <v>0</v>
      </c>
      <c r="CI69" s="187">
        <f>'월별 비용_운영'!CI$115</f>
        <v>0</v>
      </c>
      <c r="CJ69" s="187">
        <f>'월별 비용_운영'!CJ$115</f>
        <v>0</v>
      </c>
      <c r="CK69" s="187">
        <f>'월별 비용_운영'!CK$115</f>
        <v>0</v>
      </c>
      <c r="CL69" s="187">
        <f>'월별 비용_운영'!CL$115</f>
        <v>0</v>
      </c>
      <c r="CM69" s="187">
        <f>'월별 비용_운영'!CM$115</f>
        <v>0</v>
      </c>
      <c r="CN69" s="187">
        <f>'월별 비용_운영'!CN$115</f>
        <v>0</v>
      </c>
      <c r="CO69" s="187">
        <f>'월별 비용_운영'!CO$115</f>
        <v>0</v>
      </c>
      <c r="CP69" s="187">
        <f>'월별 비용_운영'!CP$115</f>
        <v>0</v>
      </c>
      <c r="CQ69" s="187">
        <f>'월별 비용_운영'!CQ$115</f>
        <v>0</v>
      </c>
      <c r="CR69" s="187">
        <f>'월별 비용_운영'!CR$115</f>
        <v>0</v>
      </c>
      <c r="CS69" s="187">
        <f>'월별 비용_운영'!CS$115</f>
        <v>0</v>
      </c>
      <c r="CT69" s="187">
        <f>'월별 비용_운영'!CT$115</f>
        <v>0</v>
      </c>
      <c r="CU69" s="187">
        <f>'월별 비용_운영'!CU$115</f>
        <v>0</v>
      </c>
      <c r="CV69" s="187">
        <f>'월별 비용_운영'!CV$115</f>
        <v>0</v>
      </c>
      <c r="CW69" s="187">
        <f>'월별 비용_운영'!CW$115</f>
        <v>0</v>
      </c>
      <c r="CX69" s="187">
        <f>'월별 비용_운영'!CX$115</f>
        <v>0</v>
      </c>
      <c r="CY69" s="187">
        <f>'월별 비용_운영'!CY$115</f>
        <v>0</v>
      </c>
      <c r="CZ69" s="187">
        <f>'월별 비용_운영'!CZ$115</f>
        <v>0</v>
      </c>
      <c r="DA69" s="187">
        <f>'월별 비용_운영'!DA$115</f>
        <v>0</v>
      </c>
      <c r="DB69" s="187">
        <f>'월별 비용_운영'!DB$115</f>
        <v>0</v>
      </c>
      <c r="DC69" s="187">
        <f>'월별 비용_운영'!DC$115</f>
        <v>0</v>
      </c>
      <c r="DD69" s="187">
        <f>'월별 비용_운영'!DD$115</f>
        <v>0</v>
      </c>
      <c r="DE69" s="187">
        <f>'월별 비용_운영'!DE$115</f>
        <v>0</v>
      </c>
      <c r="DF69" s="187">
        <f>'월별 비용_운영'!DF$115</f>
        <v>0</v>
      </c>
      <c r="DG69" s="187">
        <f>'월별 비용_운영'!DG$115</f>
        <v>0</v>
      </c>
      <c r="DH69" s="187">
        <f>'월별 비용_운영'!DH$115</f>
        <v>0</v>
      </c>
      <c r="DI69" s="187">
        <f>'월별 비용_운영'!DI$115</f>
        <v>0</v>
      </c>
      <c r="DJ69" s="187">
        <f>'월별 비용_운영'!DJ$115</f>
        <v>0</v>
      </c>
      <c r="DK69" s="187">
        <f>'월별 비용_운영'!DK$115</f>
        <v>0</v>
      </c>
      <c r="DL69" s="187">
        <f>'월별 비용_운영'!DL$115</f>
        <v>0</v>
      </c>
      <c r="DM69" s="187">
        <f>'월별 비용_운영'!DM$115</f>
        <v>0</v>
      </c>
      <c r="DN69" s="187">
        <f>'월별 비용_운영'!DN$115</f>
        <v>0</v>
      </c>
      <c r="DO69" s="187">
        <f>'월별 비용_운영'!DO$115</f>
        <v>0</v>
      </c>
      <c r="DP69" s="187">
        <f>'월별 비용_운영'!DP$115</f>
        <v>0</v>
      </c>
      <c r="DQ69" s="187">
        <f>'월별 비용_운영'!DQ$115</f>
        <v>0</v>
      </c>
      <c r="DR69" s="187">
        <f>'월별 비용_운영'!DR$115</f>
        <v>0</v>
      </c>
      <c r="DS69" s="187">
        <f>'월별 비용_운영'!DS$115</f>
        <v>0</v>
      </c>
      <c r="DT69" s="187">
        <f>'월별 비용_운영'!DT$115</f>
        <v>0</v>
      </c>
      <c r="DU69" s="187">
        <f>'월별 비용_운영'!DU$115</f>
        <v>0</v>
      </c>
      <c r="DV69" s="187">
        <f>'월별 비용_운영'!DV$115</f>
        <v>0</v>
      </c>
    </row>
    <row r="70" spans="3:126" outlineLevel="1" x14ac:dyDescent="0.4">
      <c r="C70" s="21" t="s">
        <v>842</v>
      </c>
      <c r="F70" s="586">
        <f>'월별 비용_운영'!F$121</f>
        <v>0</v>
      </c>
      <c r="G70" s="187">
        <f>'월별 비용_운영'!G$121</f>
        <v>0</v>
      </c>
      <c r="H70" s="187">
        <f>'월별 비용_운영'!H$121</f>
        <v>0</v>
      </c>
      <c r="I70" s="187">
        <f>'월별 비용_운영'!I$121</f>
        <v>0</v>
      </c>
      <c r="J70" s="187">
        <f>'월별 비용_운영'!J$121</f>
        <v>0</v>
      </c>
      <c r="K70" s="187">
        <f>'월별 비용_운영'!K$121</f>
        <v>0</v>
      </c>
      <c r="L70" s="187">
        <f>'월별 비용_운영'!L$121</f>
        <v>0</v>
      </c>
      <c r="M70" s="187">
        <f>'월별 비용_운영'!M$121</f>
        <v>0</v>
      </c>
      <c r="N70" s="187">
        <f>'월별 비용_운영'!N$121</f>
        <v>0</v>
      </c>
      <c r="O70" s="187">
        <f>'월별 비용_운영'!O$121</f>
        <v>0</v>
      </c>
      <c r="P70" s="187">
        <f>'월별 비용_운영'!P$121</f>
        <v>0</v>
      </c>
      <c r="Q70" s="187">
        <f>'월별 비용_운영'!Q$121</f>
        <v>0</v>
      </c>
      <c r="R70" s="187">
        <f>'월별 비용_운영'!R$121</f>
        <v>0</v>
      </c>
      <c r="S70" s="187">
        <f>'월별 비용_운영'!S$121</f>
        <v>0</v>
      </c>
      <c r="T70" s="187">
        <f>'월별 비용_운영'!T$121</f>
        <v>0</v>
      </c>
      <c r="U70" s="187">
        <f>'월별 비용_운영'!U$121</f>
        <v>0</v>
      </c>
      <c r="V70" s="187">
        <f>'월별 비용_운영'!V$121</f>
        <v>0</v>
      </c>
      <c r="W70" s="187">
        <f>'월별 비용_운영'!W$121</f>
        <v>0</v>
      </c>
      <c r="X70" s="187">
        <f>'월별 비용_운영'!X$121</f>
        <v>0</v>
      </c>
      <c r="Y70" s="187">
        <f>'월별 비용_운영'!Y$121</f>
        <v>0</v>
      </c>
      <c r="Z70" s="187">
        <f>'월별 비용_운영'!Z$121</f>
        <v>0</v>
      </c>
      <c r="AA70" s="187">
        <f>'월별 비용_운영'!AA$121</f>
        <v>0</v>
      </c>
      <c r="AB70" s="187">
        <f>'월별 비용_운영'!AB$121</f>
        <v>0</v>
      </c>
      <c r="AC70" s="187">
        <f>'월별 비용_운영'!AC$121</f>
        <v>0</v>
      </c>
      <c r="AD70" s="187">
        <f>'월별 비용_운영'!AD$121</f>
        <v>0</v>
      </c>
      <c r="AE70" s="187">
        <f>'월별 비용_운영'!AE$121</f>
        <v>0</v>
      </c>
      <c r="AF70" s="187">
        <f>'월별 비용_운영'!AF$121</f>
        <v>0</v>
      </c>
      <c r="AG70" s="187">
        <f>'월별 비용_운영'!AG$121</f>
        <v>0</v>
      </c>
      <c r="AH70" s="187">
        <f>'월별 비용_운영'!AH$121</f>
        <v>0</v>
      </c>
      <c r="AI70" s="187">
        <f>'월별 비용_운영'!AI$121</f>
        <v>0</v>
      </c>
      <c r="AJ70" s="187">
        <f>'월별 비용_운영'!AJ$121</f>
        <v>0</v>
      </c>
      <c r="AK70" s="187">
        <f>'월별 비용_운영'!AK$121</f>
        <v>0</v>
      </c>
      <c r="AL70" s="187">
        <f>'월별 비용_운영'!AL$121</f>
        <v>0</v>
      </c>
      <c r="AM70" s="187">
        <f>'월별 비용_운영'!AM$121</f>
        <v>0</v>
      </c>
      <c r="AN70" s="187">
        <f>'월별 비용_운영'!AN$121</f>
        <v>0</v>
      </c>
      <c r="AO70" s="187">
        <f>'월별 비용_운영'!AO$121</f>
        <v>0</v>
      </c>
      <c r="AP70" s="187">
        <f>'월별 비용_운영'!AP$121</f>
        <v>0</v>
      </c>
      <c r="AQ70" s="187">
        <f>'월별 비용_운영'!AQ$121</f>
        <v>0</v>
      </c>
      <c r="AR70" s="187">
        <f>'월별 비용_운영'!AR$121</f>
        <v>0</v>
      </c>
      <c r="AS70" s="187">
        <f>'월별 비용_운영'!AS$121</f>
        <v>0</v>
      </c>
      <c r="AT70" s="187">
        <f>'월별 비용_운영'!AT$121</f>
        <v>0</v>
      </c>
      <c r="AU70" s="187">
        <f>'월별 비용_운영'!AU$121</f>
        <v>0</v>
      </c>
      <c r="AV70" s="187">
        <f>'월별 비용_운영'!AV$121</f>
        <v>0</v>
      </c>
      <c r="AW70" s="187">
        <f>'월별 비용_운영'!AW$121</f>
        <v>0</v>
      </c>
      <c r="AX70" s="187">
        <f>'월별 비용_운영'!AX$121</f>
        <v>0</v>
      </c>
      <c r="AY70" s="187">
        <f>'월별 비용_운영'!AY$121</f>
        <v>0</v>
      </c>
      <c r="AZ70" s="187">
        <f>'월별 비용_운영'!AZ$121</f>
        <v>0</v>
      </c>
      <c r="BA70" s="187">
        <f>'월별 비용_운영'!BA$121</f>
        <v>0</v>
      </c>
      <c r="BB70" s="187">
        <f>'월별 비용_운영'!BB$121</f>
        <v>0</v>
      </c>
      <c r="BC70" s="187">
        <f>'월별 비용_운영'!BC$121</f>
        <v>0</v>
      </c>
      <c r="BD70" s="187">
        <f>'월별 비용_운영'!BD$121</f>
        <v>0</v>
      </c>
      <c r="BE70" s="187">
        <f>'월별 비용_운영'!BE$121</f>
        <v>0</v>
      </c>
      <c r="BF70" s="187">
        <f>'월별 비용_운영'!BF$121</f>
        <v>0</v>
      </c>
      <c r="BG70" s="187">
        <f>'월별 비용_운영'!BG$121</f>
        <v>0</v>
      </c>
      <c r="BH70" s="187">
        <f>'월별 비용_운영'!BH$121</f>
        <v>0</v>
      </c>
      <c r="BI70" s="187">
        <f>'월별 비용_운영'!BI$121</f>
        <v>0</v>
      </c>
      <c r="BJ70" s="187">
        <f>'월별 비용_운영'!BJ$121</f>
        <v>0</v>
      </c>
      <c r="BK70" s="187">
        <f>'월별 비용_운영'!BK$121</f>
        <v>0</v>
      </c>
      <c r="BL70" s="187">
        <f>'월별 비용_운영'!BL$121</f>
        <v>0</v>
      </c>
      <c r="BM70" s="187">
        <f>'월별 비용_운영'!BM$121</f>
        <v>0</v>
      </c>
      <c r="BN70" s="187">
        <f>'월별 비용_운영'!BN$121</f>
        <v>0</v>
      </c>
      <c r="BO70" s="187">
        <f>'월별 비용_운영'!BO$121</f>
        <v>0</v>
      </c>
      <c r="BP70" s="187">
        <f>'월별 비용_운영'!BP$121</f>
        <v>0</v>
      </c>
      <c r="BQ70" s="187">
        <f>'월별 비용_운영'!BQ$121</f>
        <v>0</v>
      </c>
      <c r="BR70" s="187">
        <f>'월별 비용_운영'!BR$121</f>
        <v>0</v>
      </c>
      <c r="BS70" s="187">
        <f>'월별 비용_운영'!BS$121</f>
        <v>0</v>
      </c>
      <c r="BT70" s="187">
        <f>'월별 비용_운영'!BT$121</f>
        <v>0</v>
      </c>
      <c r="BU70" s="187">
        <f>'월별 비용_운영'!BU$121</f>
        <v>0</v>
      </c>
      <c r="BV70" s="187">
        <f>'월별 비용_운영'!BV$121</f>
        <v>0</v>
      </c>
      <c r="BW70" s="187">
        <f>'월별 비용_운영'!BW$121</f>
        <v>0</v>
      </c>
      <c r="BX70" s="187">
        <f>'월별 비용_운영'!BX$121</f>
        <v>0</v>
      </c>
      <c r="BY70" s="187">
        <f>'월별 비용_운영'!BY$121</f>
        <v>0</v>
      </c>
      <c r="BZ70" s="187">
        <f>'월별 비용_운영'!BZ$121</f>
        <v>0</v>
      </c>
      <c r="CA70" s="187">
        <f>'월별 비용_운영'!CA$121</f>
        <v>0</v>
      </c>
      <c r="CB70" s="187">
        <f>'월별 비용_운영'!CB$121</f>
        <v>0</v>
      </c>
      <c r="CC70" s="187">
        <f>'월별 비용_운영'!CC$121</f>
        <v>0</v>
      </c>
      <c r="CD70" s="187">
        <f>'월별 비용_운영'!CD$121</f>
        <v>0</v>
      </c>
      <c r="CE70" s="187">
        <f>'월별 비용_운영'!CE$121</f>
        <v>0</v>
      </c>
      <c r="CF70" s="187">
        <f>'월별 비용_운영'!CF$121</f>
        <v>0</v>
      </c>
      <c r="CG70" s="187">
        <f>'월별 비용_운영'!CG$121</f>
        <v>0</v>
      </c>
      <c r="CH70" s="187">
        <f>'월별 비용_운영'!CH$121</f>
        <v>0</v>
      </c>
      <c r="CI70" s="187">
        <f>'월별 비용_운영'!CI$121</f>
        <v>0</v>
      </c>
      <c r="CJ70" s="187">
        <f>'월별 비용_운영'!CJ$121</f>
        <v>0</v>
      </c>
      <c r="CK70" s="187">
        <f>'월별 비용_운영'!CK$121</f>
        <v>0</v>
      </c>
      <c r="CL70" s="187">
        <f>'월별 비용_운영'!CL$121</f>
        <v>0</v>
      </c>
      <c r="CM70" s="187">
        <f>'월별 비용_운영'!CM$121</f>
        <v>0</v>
      </c>
      <c r="CN70" s="187">
        <f>'월별 비용_운영'!CN$121</f>
        <v>0</v>
      </c>
      <c r="CO70" s="187">
        <f>'월별 비용_운영'!CO$121</f>
        <v>0</v>
      </c>
      <c r="CP70" s="187">
        <f>'월별 비용_운영'!CP$121</f>
        <v>0</v>
      </c>
      <c r="CQ70" s="187">
        <f>'월별 비용_운영'!CQ$121</f>
        <v>0</v>
      </c>
      <c r="CR70" s="187">
        <f>'월별 비용_운영'!CR$121</f>
        <v>0</v>
      </c>
      <c r="CS70" s="187">
        <f>'월별 비용_운영'!CS$121</f>
        <v>0</v>
      </c>
      <c r="CT70" s="187">
        <f>'월별 비용_운영'!CT$121</f>
        <v>0</v>
      </c>
      <c r="CU70" s="187">
        <f>'월별 비용_운영'!CU$121</f>
        <v>0</v>
      </c>
      <c r="CV70" s="187">
        <f>'월별 비용_운영'!CV$121</f>
        <v>0</v>
      </c>
      <c r="CW70" s="187">
        <f>'월별 비용_운영'!CW$121</f>
        <v>0</v>
      </c>
      <c r="CX70" s="187">
        <f>'월별 비용_운영'!CX$121</f>
        <v>0</v>
      </c>
      <c r="CY70" s="187">
        <f>'월별 비용_운영'!CY$121</f>
        <v>0</v>
      </c>
      <c r="CZ70" s="187">
        <f>'월별 비용_운영'!CZ$121</f>
        <v>0</v>
      </c>
      <c r="DA70" s="187">
        <f>'월별 비용_운영'!DA$121</f>
        <v>0</v>
      </c>
      <c r="DB70" s="187">
        <f>'월별 비용_운영'!DB$121</f>
        <v>0</v>
      </c>
      <c r="DC70" s="187">
        <f>'월별 비용_운영'!DC$121</f>
        <v>0</v>
      </c>
      <c r="DD70" s="187">
        <f>'월별 비용_운영'!DD$121</f>
        <v>0</v>
      </c>
      <c r="DE70" s="187">
        <f>'월별 비용_운영'!DE$121</f>
        <v>0</v>
      </c>
      <c r="DF70" s="187">
        <f>'월별 비용_운영'!DF$121</f>
        <v>0</v>
      </c>
      <c r="DG70" s="187">
        <f>'월별 비용_운영'!DG$121</f>
        <v>0</v>
      </c>
      <c r="DH70" s="187">
        <f>'월별 비용_운영'!DH$121</f>
        <v>0</v>
      </c>
      <c r="DI70" s="187">
        <f>'월별 비용_운영'!DI$121</f>
        <v>0</v>
      </c>
      <c r="DJ70" s="187">
        <f>'월별 비용_운영'!DJ$121</f>
        <v>0</v>
      </c>
      <c r="DK70" s="187">
        <f>'월별 비용_운영'!DK$121</f>
        <v>0</v>
      </c>
      <c r="DL70" s="187">
        <f>'월별 비용_운영'!DL$121</f>
        <v>0</v>
      </c>
      <c r="DM70" s="187">
        <f>'월별 비용_운영'!DM$121</f>
        <v>0</v>
      </c>
      <c r="DN70" s="187">
        <f>'월별 비용_운영'!DN$121</f>
        <v>0</v>
      </c>
      <c r="DO70" s="187">
        <f>'월별 비용_운영'!DO$121</f>
        <v>0</v>
      </c>
      <c r="DP70" s="187">
        <f>'월별 비용_운영'!DP$121</f>
        <v>0</v>
      </c>
      <c r="DQ70" s="187">
        <f>'월별 비용_운영'!DQ$121</f>
        <v>0</v>
      </c>
      <c r="DR70" s="187">
        <f>'월별 비용_운영'!DR$121</f>
        <v>0</v>
      </c>
      <c r="DS70" s="187">
        <f>'월별 비용_운영'!DS$121</f>
        <v>0</v>
      </c>
      <c r="DT70" s="187">
        <f>'월별 비용_운영'!DT$121</f>
        <v>0</v>
      </c>
      <c r="DU70" s="187">
        <f>'월별 비용_운영'!DU$121</f>
        <v>0</v>
      </c>
      <c r="DV70" s="187">
        <f>'월별 비용_운영'!DV$121</f>
        <v>0</v>
      </c>
    </row>
    <row r="71" spans="3:126" outlineLevel="1" x14ac:dyDescent="0.4">
      <c r="C71" s="21" t="s">
        <v>843</v>
      </c>
      <c r="F71" s="586">
        <f>'월별 비용_운영'!F$127</f>
        <v>0</v>
      </c>
      <c r="G71" s="187">
        <f>'월별 비용_운영'!G$127</f>
        <v>0</v>
      </c>
      <c r="H71" s="187">
        <f>'월별 비용_운영'!H$127</f>
        <v>0</v>
      </c>
      <c r="I71" s="187">
        <f>'월별 비용_운영'!I$127</f>
        <v>0</v>
      </c>
      <c r="J71" s="187">
        <f>'월별 비용_운영'!J$127</f>
        <v>0</v>
      </c>
      <c r="K71" s="187">
        <f>'월별 비용_운영'!K$127</f>
        <v>0</v>
      </c>
      <c r="L71" s="187">
        <f>'월별 비용_운영'!L$127</f>
        <v>0</v>
      </c>
      <c r="M71" s="187">
        <f>'월별 비용_운영'!M$127</f>
        <v>0</v>
      </c>
      <c r="N71" s="187">
        <f>'월별 비용_운영'!N$127</f>
        <v>0</v>
      </c>
      <c r="O71" s="187">
        <f>'월별 비용_운영'!O$127</f>
        <v>0</v>
      </c>
      <c r="P71" s="187">
        <f>'월별 비용_운영'!P$127</f>
        <v>0</v>
      </c>
      <c r="Q71" s="187">
        <f>'월별 비용_운영'!Q$127</f>
        <v>0</v>
      </c>
      <c r="R71" s="187">
        <f>'월별 비용_운영'!R$127</f>
        <v>0</v>
      </c>
      <c r="S71" s="187">
        <f>'월별 비용_운영'!S$127</f>
        <v>0</v>
      </c>
      <c r="T71" s="187">
        <f>'월별 비용_운영'!T$127</f>
        <v>0</v>
      </c>
      <c r="U71" s="187">
        <f>'월별 비용_운영'!U$127</f>
        <v>0</v>
      </c>
      <c r="V71" s="187">
        <f>'월별 비용_운영'!V$127</f>
        <v>0</v>
      </c>
      <c r="W71" s="187">
        <f>'월별 비용_운영'!W$127</f>
        <v>0</v>
      </c>
      <c r="X71" s="187">
        <f>'월별 비용_운영'!X$127</f>
        <v>0</v>
      </c>
      <c r="Y71" s="187">
        <f>'월별 비용_운영'!Y$127</f>
        <v>0</v>
      </c>
      <c r="Z71" s="187">
        <f>'월별 비용_운영'!Z$127</f>
        <v>0</v>
      </c>
      <c r="AA71" s="187">
        <f>'월별 비용_운영'!AA$127</f>
        <v>0</v>
      </c>
      <c r="AB71" s="187">
        <f>'월별 비용_운영'!AB$127</f>
        <v>0</v>
      </c>
      <c r="AC71" s="187">
        <f>'월별 비용_운영'!AC$127</f>
        <v>0</v>
      </c>
      <c r="AD71" s="187">
        <f>'월별 비용_운영'!AD$127</f>
        <v>0</v>
      </c>
      <c r="AE71" s="187">
        <f>'월별 비용_운영'!AE$127</f>
        <v>0</v>
      </c>
      <c r="AF71" s="187">
        <f>'월별 비용_운영'!AF$127</f>
        <v>0</v>
      </c>
      <c r="AG71" s="187">
        <f>'월별 비용_운영'!AG$127</f>
        <v>0</v>
      </c>
      <c r="AH71" s="187">
        <f>'월별 비용_운영'!AH$127</f>
        <v>0</v>
      </c>
      <c r="AI71" s="187">
        <f>'월별 비용_운영'!AI$127</f>
        <v>0</v>
      </c>
      <c r="AJ71" s="187">
        <f>'월별 비용_운영'!AJ$127</f>
        <v>0</v>
      </c>
      <c r="AK71" s="187">
        <f>'월별 비용_운영'!AK$127</f>
        <v>0</v>
      </c>
      <c r="AL71" s="187">
        <f>'월별 비용_운영'!AL$127</f>
        <v>0</v>
      </c>
      <c r="AM71" s="187">
        <f>'월별 비용_운영'!AM$127</f>
        <v>0</v>
      </c>
      <c r="AN71" s="187">
        <f>'월별 비용_운영'!AN$127</f>
        <v>0</v>
      </c>
      <c r="AO71" s="187">
        <f>'월별 비용_운영'!AO$127</f>
        <v>0</v>
      </c>
      <c r="AP71" s="187">
        <f>'월별 비용_운영'!AP$127</f>
        <v>0</v>
      </c>
      <c r="AQ71" s="187">
        <f>'월별 비용_운영'!AQ$127</f>
        <v>0</v>
      </c>
      <c r="AR71" s="187">
        <f>'월별 비용_운영'!AR$127</f>
        <v>0</v>
      </c>
      <c r="AS71" s="187">
        <f>'월별 비용_운영'!AS$127</f>
        <v>0</v>
      </c>
      <c r="AT71" s="187">
        <f>'월별 비용_운영'!AT$127</f>
        <v>0</v>
      </c>
      <c r="AU71" s="187">
        <f>'월별 비용_운영'!AU$127</f>
        <v>0</v>
      </c>
      <c r="AV71" s="187">
        <f>'월별 비용_운영'!AV$127</f>
        <v>0</v>
      </c>
      <c r="AW71" s="187">
        <f>'월별 비용_운영'!AW$127</f>
        <v>0</v>
      </c>
      <c r="AX71" s="187">
        <f>'월별 비용_운영'!AX$127</f>
        <v>0</v>
      </c>
      <c r="AY71" s="187">
        <f>'월별 비용_운영'!AY$127</f>
        <v>0</v>
      </c>
      <c r="AZ71" s="187">
        <f>'월별 비용_운영'!AZ$127</f>
        <v>0</v>
      </c>
      <c r="BA71" s="187">
        <f>'월별 비용_운영'!BA$127</f>
        <v>0</v>
      </c>
      <c r="BB71" s="187">
        <f>'월별 비용_운영'!BB$127</f>
        <v>0</v>
      </c>
      <c r="BC71" s="187">
        <f>'월별 비용_운영'!BC$127</f>
        <v>0</v>
      </c>
      <c r="BD71" s="187">
        <f>'월별 비용_운영'!BD$127</f>
        <v>0</v>
      </c>
      <c r="BE71" s="187">
        <f>'월별 비용_운영'!BE$127</f>
        <v>0</v>
      </c>
      <c r="BF71" s="187">
        <f>'월별 비용_운영'!BF$127</f>
        <v>0</v>
      </c>
      <c r="BG71" s="187">
        <f>'월별 비용_운영'!BG$127</f>
        <v>0</v>
      </c>
      <c r="BH71" s="187">
        <f>'월별 비용_운영'!BH$127</f>
        <v>0</v>
      </c>
      <c r="BI71" s="187">
        <f>'월별 비용_운영'!BI$127</f>
        <v>0</v>
      </c>
      <c r="BJ71" s="187">
        <f>'월별 비용_운영'!BJ$127</f>
        <v>0</v>
      </c>
      <c r="BK71" s="187">
        <f>'월별 비용_운영'!BK$127</f>
        <v>0</v>
      </c>
      <c r="BL71" s="187">
        <f>'월별 비용_운영'!BL$127</f>
        <v>0</v>
      </c>
      <c r="BM71" s="187">
        <f>'월별 비용_운영'!BM$127</f>
        <v>0</v>
      </c>
      <c r="BN71" s="187">
        <f>'월별 비용_운영'!BN$127</f>
        <v>0</v>
      </c>
      <c r="BO71" s="187">
        <f>'월별 비용_운영'!BO$127</f>
        <v>0</v>
      </c>
      <c r="BP71" s="187">
        <f>'월별 비용_운영'!BP$127</f>
        <v>0</v>
      </c>
      <c r="BQ71" s="187">
        <f>'월별 비용_운영'!BQ$127</f>
        <v>0</v>
      </c>
      <c r="BR71" s="187">
        <f>'월별 비용_운영'!BR$127</f>
        <v>0</v>
      </c>
      <c r="BS71" s="187">
        <f>'월별 비용_운영'!BS$127</f>
        <v>0</v>
      </c>
      <c r="BT71" s="187">
        <f>'월별 비용_운영'!BT$127</f>
        <v>0</v>
      </c>
      <c r="BU71" s="187">
        <f>'월별 비용_운영'!BU$127</f>
        <v>0</v>
      </c>
      <c r="BV71" s="187">
        <f>'월별 비용_운영'!BV$127</f>
        <v>0</v>
      </c>
      <c r="BW71" s="187">
        <f>'월별 비용_운영'!BW$127</f>
        <v>0</v>
      </c>
      <c r="BX71" s="187">
        <f>'월별 비용_운영'!BX$127</f>
        <v>0</v>
      </c>
      <c r="BY71" s="187">
        <f>'월별 비용_운영'!BY$127</f>
        <v>0</v>
      </c>
      <c r="BZ71" s="187">
        <f>'월별 비용_운영'!BZ$127</f>
        <v>0</v>
      </c>
      <c r="CA71" s="187">
        <f>'월별 비용_운영'!CA$127</f>
        <v>0</v>
      </c>
      <c r="CB71" s="187">
        <f>'월별 비용_운영'!CB$127</f>
        <v>0</v>
      </c>
      <c r="CC71" s="187">
        <f>'월별 비용_운영'!CC$127</f>
        <v>0</v>
      </c>
      <c r="CD71" s="187">
        <f>'월별 비용_운영'!CD$127</f>
        <v>0</v>
      </c>
      <c r="CE71" s="187">
        <f>'월별 비용_운영'!CE$127</f>
        <v>0</v>
      </c>
      <c r="CF71" s="187">
        <f>'월별 비용_운영'!CF$127</f>
        <v>0</v>
      </c>
      <c r="CG71" s="187">
        <f>'월별 비용_운영'!CG$127</f>
        <v>0</v>
      </c>
      <c r="CH71" s="187">
        <f>'월별 비용_운영'!CH$127</f>
        <v>0</v>
      </c>
      <c r="CI71" s="187">
        <f>'월별 비용_운영'!CI$127</f>
        <v>0</v>
      </c>
      <c r="CJ71" s="187">
        <f>'월별 비용_운영'!CJ$127</f>
        <v>0</v>
      </c>
      <c r="CK71" s="187">
        <f>'월별 비용_운영'!CK$127</f>
        <v>0</v>
      </c>
      <c r="CL71" s="187">
        <f>'월별 비용_운영'!CL$127</f>
        <v>0</v>
      </c>
      <c r="CM71" s="187">
        <f>'월별 비용_운영'!CM$127</f>
        <v>0</v>
      </c>
      <c r="CN71" s="187">
        <f>'월별 비용_운영'!CN$127</f>
        <v>0</v>
      </c>
      <c r="CO71" s="187">
        <f>'월별 비용_운영'!CO$127</f>
        <v>0</v>
      </c>
      <c r="CP71" s="187">
        <f>'월별 비용_운영'!CP$127</f>
        <v>0</v>
      </c>
      <c r="CQ71" s="187">
        <f>'월별 비용_운영'!CQ$127</f>
        <v>0</v>
      </c>
      <c r="CR71" s="187">
        <f>'월별 비용_운영'!CR$127</f>
        <v>0</v>
      </c>
      <c r="CS71" s="187">
        <f>'월별 비용_운영'!CS$127</f>
        <v>0</v>
      </c>
      <c r="CT71" s="187">
        <f>'월별 비용_운영'!CT$127</f>
        <v>0</v>
      </c>
      <c r="CU71" s="187">
        <f>'월별 비용_운영'!CU$127</f>
        <v>0</v>
      </c>
      <c r="CV71" s="187">
        <f>'월별 비용_운영'!CV$127</f>
        <v>0</v>
      </c>
      <c r="CW71" s="187">
        <f>'월별 비용_운영'!CW$127</f>
        <v>0</v>
      </c>
      <c r="CX71" s="187">
        <f>'월별 비용_운영'!CX$127</f>
        <v>0</v>
      </c>
      <c r="CY71" s="187">
        <f>'월별 비용_운영'!CY$127</f>
        <v>0</v>
      </c>
      <c r="CZ71" s="187">
        <f>'월별 비용_운영'!CZ$127</f>
        <v>0</v>
      </c>
      <c r="DA71" s="187">
        <f>'월별 비용_운영'!DA$127</f>
        <v>0</v>
      </c>
      <c r="DB71" s="187">
        <f>'월별 비용_운영'!DB$127</f>
        <v>0</v>
      </c>
      <c r="DC71" s="187">
        <f>'월별 비용_운영'!DC$127</f>
        <v>0</v>
      </c>
      <c r="DD71" s="187">
        <f>'월별 비용_운영'!DD$127</f>
        <v>0</v>
      </c>
      <c r="DE71" s="187">
        <f>'월별 비용_운영'!DE$127</f>
        <v>0</v>
      </c>
      <c r="DF71" s="187">
        <f>'월별 비용_운영'!DF$127</f>
        <v>0</v>
      </c>
      <c r="DG71" s="187">
        <f>'월별 비용_운영'!DG$127</f>
        <v>0</v>
      </c>
      <c r="DH71" s="187">
        <f>'월별 비용_운영'!DH$127</f>
        <v>0</v>
      </c>
      <c r="DI71" s="187">
        <f>'월별 비용_운영'!DI$127</f>
        <v>0</v>
      </c>
      <c r="DJ71" s="187">
        <f>'월별 비용_운영'!DJ$127</f>
        <v>0</v>
      </c>
      <c r="DK71" s="187">
        <f>'월별 비용_운영'!DK$127</f>
        <v>0</v>
      </c>
      <c r="DL71" s="187">
        <f>'월별 비용_운영'!DL$127</f>
        <v>0</v>
      </c>
      <c r="DM71" s="187">
        <f>'월별 비용_운영'!DM$127</f>
        <v>0</v>
      </c>
      <c r="DN71" s="187">
        <f>'월별 비용_운영'!DN$127</f>
        <v>0</v>
      </c>
      <c r="DO71" s="187">
        <f>'월별 비용_운영'!DO$127</f>
        <v>0</v>
      </c>
      <c r="DP71" s="187">
        <f>'월별 비용_운영'!DP$127</f>
        <v>0</v>
      </c>
      <c r="DQ71" s="187">
        <f>'월별 비용_운영'!DQ$127</f>
        <v>0</v>
      </c>
      <c r="DR71" s="187">
        <f>'월별 비용_운영'!DR$127</f>
        <v>0</v>
      </c>
      <c r="DS71" s="187">
        <f>'월별 비용_운영'!DS$127</f>
        <v>0</v>
      </c>
      <c r="DT71" s="187">
        <f>'월별 비용_운영'!DT$127</f>
        <v>0</v>
      </c>
      <c r="DU71" s="187">
        <f>'월별 비용_운영'!DU$127</f>
        <v>0</v>
      </c>
      <c r="DV71" s="187">
        <f>'월별 비용_운영'!DV$127</f>
        <v>0</v>
      </c>
    </row>
    <row r="72" spans="3:126" outlineLevel="1" x14ac:dyDescent="0.4">
      <c r="C72" s="21" t="s">
        <v>105</v>
      </c>
      <c r="F72" s="586">
        <f>SUMIF('투자자배당(FY)'!$F$1:$AT$1,F$2,'투자자배당(FY)'!$F$8:$AT$8)*Index_운영!F$16</f>
        <v>0</v>
      </c>
      <c r="G72" s="187">
        <f ca="1">SUMIF('투자자배당(FY)'!$F$1:$AT$1,G$2,'투자자배당(FY)'!$F$8:$AT$8)*Index_운영!G$16</f>
        <v>0</v>
      </c>
      <c r="H72" s="187">
        <f ca="1">SUMIF('투자자배당(FY)'!$F$1:$AT$1,H$2,'투자자배당(FY)'!$F$8:$AT$8)*Index_운영!H$16</f>
        <v>0</v>
      </c>
      <c r="I72" s="187">
        <f ca="1">SUMIF('투자자배당(FY)'!$F$1:$AT$1,I$2,'투자자배당(FY)'!$F$8:$AT$8)*Index_운영!I$16</f>
        <v>470777.53738168138</v>
      </c>
      <c r="J72" s="187">
        <f ca="1">SUMIF('투자자배당(FY)'!$F$1:$AT$1,J$2,'투자자배당(FY)'!$F$8:$AT$8)*Index_운영!J$16</f>
        <v>0</v>
      </c>
      <c r="K72" s="187">
        <f ca="1">SUMIF('투자자배당(FY)'!$F$1:$AT$1,K$2,'투자자배당(FY)'!$F$8:$AT$8)*Index_운영!K$16</f>
        <v>0</v>
      </c>
      <c r="L72" s="187">
        <f ca="1">SUMIF('투자자배당(FY)'!$F$1:$AT$1,L$2,'투자자배당(FY)'!$F$8:$AT$8)*Index_운영!L$16</f>
        <v>164868.16463194365</v>
      </c>
      <c r="M72" s="187">
        <f ca="1">SUMIF('투자자배당(FY)'!$F$1:$AT$1,M$2,'투자자배당(FY)'!$F$8:$AT$8)*Index_운영!M$16</f>
        <v>0</v>
      </c>
      <c r="N72" s="187">
        <f ca="1">SUMIF('투자자배당(FY)'!$F$1:$AT$1,N$2,'투자자배당(FY)'!$F$8:$AT$8)*Index_운영!N$16</f>
        <v>0</v>
      </c>
      <c r="O72" s="187">
        <f ca="1">SUMIF('투자자배당(FY)'!$F$1:$AT$1,O$2,'투자자배당(FY)'!$F$8:$AT$8)*Index_운영!O$16</f>
        <v>369516.55207166838</v>
      </c>
      <c r="P72" s="187">
        <f ca="1">SUMIF('투자자배당(FY)'!$F$1:$AT$1,P$2,'투자자배당(FY)'!$F$8:$AT$8)*Index_운영!P$16</f>
        <v>0</v>
      </c>
      <c r="Q72" s="187">
        <f ca="1">SUMIF('투자자배당(FY)'!$F$1:$AT$1,Q$2,'투자자배당(FY)'!$F$8:$AT$8)*Index_운영!Q$16</f>
        <v>0</v>
      </c>
      <c r="R72" s="187">
        <f ca="1">SUMIF('투자자배당(FY)'!$F$1:$AT$1,R$2,'투자자배당(FY)'!$F$8:$AT$8)*Index_운영!R$16</f>
        <v>214786.81503343538</v>
      </c>
      <c r="S72" s="187">
        <f ca="1">SUMIF('투자자배당(FY)'!$F$1:$AT$1,S$2,'투자자배당(FY)'!$F$8:$AT$8)*Index_운영!S$16</f>
        <v>0</v>
      </c>
      <c r="T72" s="187">
        <f ca="1">SUMIF('투자자배당(FY)'!$F$1:$AT$1,T$2,'투자자배당(FY)'!$F$8:$AT$8)*Index_운영!T$16</f>
        <v>0</v>
      </c>
      <c r="U72" s="187">
        <f ca="1">SUMIF('투자자배당(FY)'!$F$1:$AT$1,U$2,'투자자배당(FY)'!$F$8:$AT$8)*Index_운영!U$16</f>
        <v>550846.22145154711</v>
      </c>
      <c r="V72" s="187">
        <f ca="1">SUMIF('투자자배당(FY)'!$F$1:$AT$1,V$2,'투자자배당(FY)'!$F$8:$AT$8)*Index_운영!V$16</f>
        <v>0</v>
      </c>
      <c r="W72" s="187">
        <f ca="1">SUMIF('투자자배당(FY)'!$F$1:$AT$1,W$2,'투자자배당(FY)'!$F$8:$AT$8)*Index_운영!W$16</f>
        <v>0</v>
      </c>
      <c r="X72" s="187">
        <f ca="1">SUMIF('투자자배당(FY)'!$F$1:$AT$1,X$2,'투자자배당(FY)'!$F$8:$AT$8)*Index_운영!X$16</f>
        <v>156627.36278936651</v>
      </c>
      <c r="Y72" s="187">
        <f ca="1">SUMIF('투자자배당(FY)'!$F$1:$AT$1,Y$2,'투자자배당(FY)'!$F$8:$AT$8)*Index_운영!Y$16</f>
        <v>0</v>
      </c>
      <c r="Z72" s="187">
        <f ca="1">SUMIF('투자자배당(FY)'!$F$1:$AT$1,Z$2,'투자자배당(FY)'!$F$8:$AT$8)*Index_운영!Z$16</f>
        <v>0</v>
      </c>
      <c r="AA72" s="187">
        <f ca="1">SUMIF('투자자배당(FY)'!$F$1:$AT$1,AA$2,'투자자배당(FY)'!$F$8:$AT$8)*Index_운영!AA$16</f>
        <v>369590.17226443731</v>
      </c>
      <c r="AB72" s="187">
        <f ca="1">SUMIF('투자자배당(FY)'!$F$1:$AT$1,AB$2,'투자자배당(FY)'!$F$8:$AT$8)*Index_운영!AB$16</f>
        <v>0</v>
      </c>
      <c r="AC72" s="187">
        <f ca="1">SUMIF('투자자배당(FY)'!$F$1:$AT$1,AC$2,'투자자배당(FY)'!$F$8:$AT$8)*Index_운영!AC$16</f>
        <v>0</v>
      </c>
      <c r="AD72" s="187">
        <f ca="1">SUMIF('투자자배당(FY)'!$F$1:$AT$1,AD$2,'투자자배당(FY)'!$F$8:$AT$8)*Index_운영!AD$16</f>
        <v>162750.19728818245</v>
      </c>
      <c r="AE72" s="187">
        <f ca="1">SUMIF('투자자배당(FY)'!$F$1:$AT$1,AE$2,'투자자배당(FY)'!$F$8:$AT$8)*Index_운영!AE$16</f>
        <v>0</v>
      </c>
      <c r="AF72" s="187">
        <f ca="1">SUMIF('투자자배당(FY)'!$F$1:$AT$1,AF$2,'투자자배당(FY)'!$F$8:$AT$8)*Index_운영!AF$16</f>
        <v>0</v>
      </c>
      <c r="AG72" s="187">
        <f ca="1">SUMIF('투자자배당(FY)'!$F$1:$AT$1,AG$2,'투자자배당(FY)'!$F$8:$AT$8)*Index_운영!AG$16</f>
        <v>693701.79104189924</v>
      </c>
      <c r="AH72" s="187">
        <f ca="1">SUMIF('투자자배당(FY)'!$F$1:$AT$1,AH$2,'투자자배당(FY)'!$F$8:$AT$8)*Index_운영!AH$16</f>
        <v>0</v>
      </c>
      <c r="AI72" s="187">
        <f ca="1">SUMIF('투자자배당(FY)'!$F$1:$AT$1,AI$2,'투자자배당(FY)'!$F$8:$AT$8)*Index_운영!AI$16</f>
        <v>0</v>
      </c>
      <c r="AJ72" s="187">
        <f ca="1">SUMIF('투자자배당(FY)'!$F$1:$AT$1,AJ$2,'투자자배당(FY)'!$F$8:$AT$8)*Index_운영!AJ$16</f>
        <v>259298.63674939916</v>
      </c>
      <c r="AK72" s="187">
        <f ca="1">SUMIF('투자자배당(FY)'!$F$1:$AT$1,AK$2,'투자자배당(FY)'!$F$8:$AT$8)*Index_운영!AK$16</f>
        <v>0</v>
      </c>
      <c r="AL72" s="187">
        <f ca="1">SUMIF('투자자배당(FY)'!$F$1:$AT$1,AL$2,'투자자배당(FY)'!$F$8:$AT$8)*Index_운영!AL$16</f>
        <v>0</v>
      </c>
      <c r="AM72" s="187">
        <f ca="1">SUMIF('투자자배당(FY)'!$F$1:$AT$1,AM$2,'투자자배당(FY)'!$F$8:$AT$8)*Index_운영!AM$16</f>
        <v>493538.28363792133</v>
      </c>
      <c r="AN72" s="187">
        <f ca="1">SUMIF('투자자배당(FY)'!$F$1:$AT$1,AN$2,'투자자배당(FY)'!$F$8:$AT$8)*Index_운영!AN$16</f>
        <v>0</v>
      </c>
      <c r="AO72" s="187">
        <f ca="1">SUMIF('투자자배당(FY)'!$F$1:$AT$1,AO$2,'투자자배당(FY)'!$F$8:$AT$8)*Index_운영!AO$16</f>
        <v>0</v>
      </c>
      <c r="AP72" s="187">
        <f ca="1">SUMIF('투자자배당(FY)'!$F$1:$AT$1,AP$2,'투자자배당(FY)'!$F$8:$AT$8)*Index_운영!AP$16</f>
        <v>258054.25364545308</v>
      </c>
      <c r="AQ72" s="187">
        <f ca="1">SUMIF('투자자배당(FY)'!$F$1:$AT$1,AQ$2,'투자자배당(FY)'!$F$8:$AT$8)*Index_운영!AQ$16</f>
        <v>0</v>
      </c>
      <c r="AR72" s="187">
        <f ca="1">SUMIF('투자자배당(FY)'!$F$1:$AT$1,AR$2,'투자자배당(FY)'!$F$8:$AT$8)*Index_운영!AR$16</f>
        <v>0</v>
      </c>
      <c r="AS72" s="187">
        <f ca="1">SUMIF('투자자배당(FY)'!$F$1:$AT$1,AS$2,'투자자배당(FY)'!$F$8:$AT$8)*Index_운영!AS$16</f>
        <v>731939.11815378198</v>
      </c>
      <c r="AT72" s="187">
        <f ca="1">SUMIF('투자자배당(FY)'!$F$1:$AT$1,AT$2,'투자자배당(FY)'!$F$8:$AT$8)*Index_운영!AT$16</f>
        <v>0</v>
      </c>
      <c r="AU72" s="187">
        <f ca="1">SUMIF('투자자배당(FY)'!$F$1:$AT$1,AU$2,'투자자배당(FY)'!$F$8:$AT$8)*Index_운영!AU$16</f>
        <v>0</v>
      </c>
      <c r="AV72" s="187">
        <f ca="1">SUMIF('투자자배당(FY)'!$F$1:$AT$1,AV$2,'투자자배당(FY)'!$F$8:$AT$8)*Index_운영!AV$16</f>
        <v>280300.59159809805</v>
      </c>
      <c r="AW72" s="187">
        <f ca="1">SUMIF('투자자배당(FY)'!$F$1:$AT$1,AW$2,'투자자배당(FY)'!$F$8:$AT$8)*Index_운영!AW$16</f>
        <v>0</v>
      </c>
      <c r="AX72" s="187">
        <f ca="1">SUMIF('투자자배당(FY)'!$F$1:$AT$1,AX$2,'투자자배당(FY)'!$F$8:$AT$8)*Index_운영!AX$16</f>
        <v>0</v>
      </c>
      <c r="AY72" s="187">
        <f ca="1">SUMIF('투자자배당(FY)'!$F$1:$AT$1,AY$2,'투자자배당(FY)'!$F$8:$AT$8)*Index_운영!AY$16</f>
        <v>511067.69183825882</v>
      </c>
      <c r="AZ72" s="187">
        <f ca="1">SUMIF('투자자배당(FY)'!$F$1:$AT$1,AZ$2,'투자자배당(FY)'!$F$8:$AT$8)*Index_운영!AZ$16</f>
        <v>0</v>
      </c>
      <c r="BA72" s="187">
        <f ca="1">SUMIF('투자자배당(FY)'!$F$1:$AT$1,BA$2,'투자자배당(FY)'!$F$8:$AT$8)*Index_운영!BA$16</f>
        <v>0</v>
      </c>
      <c r="BB72" s="187">
        <f ca="1">SUMIF('투자자배당(FY)'!$F$1:$AT$1,BB$2,'투자자배당(FY)'!$F$8:$AT$8)*Index_운영!BB$16</f>
        <v>270873.46870150563</v>
      </c>
      <c r="BC72" s="187">
        <f ca="1">SUMIF('투자자배당(FY)'!$F$1:$AT$1,BC$2,'투자자배당(FY)'!$F$8:$AT$8)*Index_운영!BC$16</f>
        <v>0</v>
      </c>
      <c r="BD72" s="187">
        <f ca="1">SUMIF('투자자배당(FY)'!$F$1:$AT$1,BD$2,'투자자배당(FY)'!$F$8:$AT$8)*Index_운영!BD$16</f>
        <v>0</v>
      </c>
      <c r="BE72" s="187">
        <f ca="1">SUMIF('투자자배당(FY)'!$F$1:$AT$1,BE$2,'투자자배당(FY)'!$F$8:$AT$8)*Index_운영!BE$16</f>
        <v>753731.94255349215</v>
      </c>
      <c r="BF72" s="187">
        <f ca="1">SUMIF('투자자배당(FY)'!$F$1:$AT$1,BF$2,'투자자배당(FY)'!$F$8:$AT$8)*Index_운영!BF$16</f>
        <v>0</v>
      </c>
      <c r="BG72" s="187">
        <f ca="1">SUMIF('투자자배당(FY)'!$F$1:$AT$1,BG$2,'투자자배당(FY)'!$F$8:$AT$8)*Index_운영!BG$16</f>
        <v>0</v>
      </c>
      <c r="BH72" s="187">
        <f ca="1">SUMIF('투자자배당(FY)'!$F$1:$AT$1,BH$2,'투자자배당(FY)'!$F$8:$AT$8)*Index_운영!BH$16</f>
        <v>287182.56538932829</v>
      </c>
      <c r="BI72" s="187">
        <f ca="1">SUMIF('투자자배당(FY)'!$F$1:$AT$1,BI$2,'투자자배당(FY)'!$F$8:$AT$8)*Index_운영!BI$16</f>
        <v>0</v>
      </c>
      <c r="BJ72" s="187">
        <f ca="1">SUMIF('투자자배당(FY)'!$F$1:$AT$1,BJ$2,'투자자배당(FY)'!$F$8:$AT$8)*Index_운영!BJ$16</f>
        <v>0</v>
      </c>
      <c r="BK72" s="187">
        <f ca="1">SUMIF('투자자배당(FY)'!$F$1:$AT$1,BK$2,'투자자배당(FY)'!$F$8:$AT$8)*Index_운영!BK$16</f>
        <v>530356.19283680688</v>
      </c>
      <c r="BL72" s="187">
        <f ca="1">SUMIF('투자자배당(FY)'!$F$1:$AT$1,BL$2,'투자자배당(FY)'!$F$8:$AT$8)*Index_운영!BL$16</f>
        <v>0</v>
      </c>
      <c r="BM72" s="187">
        <f ca="1">SUMIF('투자자배당(FY)'!$F$1:$AT$1,BM$2,'투자자배당(FY)'!$F$8:$AT$8)*Index_운영!BM$16</f>
        <v>0</v>
      </c>
      <c r="BN72" s="187">
        <f ca="1">SUMIF('투자자배당(FY)'!$F$1:$AT$1,BN$2,'투자자배당(FY)'!$F$8:$AT$8)*Index_운영!BN$16</f>
        <v>5201664.7499398021</v>
      </c>
      <c r="BO72" s="187">
        <f ca="1">SUMIF('투자자배당(FY)'!$F$1:$AT$1,BO$2,'투자자배당(FY)'!$F$8:$AT$8)*Index_운영!BO$16</f>
        <v>0</v>
      </c>
      <c r="BP72" s="187">
        <f ca="1">SUMIF('투자자배당(FY)'!$F$1:$AT$1,BP$2,'투자자배당(FY)'!$F$8:$AT$8)*Index_운영!BP$16</f>
        <v>0</v>
      </c>
      <c r="BQ72" s="187">
        <f ca="1">SUMIF('투자자배당(FY)'!$F$1:$AT$1,BQ$2,'투자자배당(FY)'!$F$8:$AT$8)*Index_운영!BQ$16</f>
        <v>0</v>
      </c>
      <c r="BR72" s="187">
        <f ca="1">SUMIF('투자자배당(FY)'!$F$1:$AT$1,BR$2,'투자자배당(FY)'!$F$8:$AT$8)*Index_운영!BR$16</f>
        <v>0</v>
      </c>
      <c r="BS72" s="187">
        <f ca="1">SUMIF('투자자배당(FY)'!$F$1:$AT$1,BS$2,'투자자배당(FY)'!$F$8:$AT$8)*Index_운영!BS$16</f>
        <v>0</v>
      </c>
      <c r="BT72" s="187">
        <f ca="1">SUMIF('투자자배당(FY)'!$F$1:$AT$1,BT$2,'투자자배당(FY)'!$F$8:$AT$8)*Index_운영!BT$16</f>
        <v>0</v>
      </c>
      <c r="BU72" s="187">
        <f ca="1">SUMIF('투자자배당(FY)'!$F$1:$AT$1,BU$2,'투자자배당(FY)'!$F$8:$AT$8)*Index_운영!BU$16</f>
        <v>0</v>
      </c>
      <c r="BV72" s="187">
        <f ca="1">SUMIF('투자자배당(FY)'!$F$1:$AT$1,BV$2,'투자자배당(FY)'!$F$8:$AT$8)*Index_운영!BV$16</f>
        <v>0</v>
      </c>
      <c r="BW72" s="187">
        <f ca="1">SUMIF('투자자배당(FY)'!$F$1:$AT$1,BW$2,'투자자배당(FY)'!$F$8:$AT$8)*Index_운영!BW$16</f>
        <v>0</v>
      </c>
      <c r="BX72" s="187">
        <f ca="1">SUMIF('투자자배당(FY)'!$F$1:$AT$1,BX$2,'투자자배당(FY)'!$F$8:$AT$8)*Index_운영!BX$16</f>
        <v>0</v>
      </c>
      <c r="BY72" s="187">
        <f ca="1">SUMIF('투자자배당(FY)'!$F$1:$AT$1,BY$2,'투자자배당(FY)'!$F$8:$AT$8)*Index_운영!BY$16</f>
        <v>0</v>
      </c>
      <c r="BZ72" s="187">
        <f ca="1">SUMIF('투자자배당(FY)'!$F$1:$AT$1,BZ$2,'투자자배당(FY)'!$F$8:$AT$8)*Index_운영!BZ$16</f>
        <v>0</v>
      </c>
      <c r="CA72" s="187">
        <f ca="1">SUMIF('투자자배당(FY)'!$F$1:$AT$1,CA$2,'투자자배당(FY)'!$F$8:$AT$8)*Index_운영!CA$16</f>
        <v>0</v>
      </c>
      <c r="CB72" s="187">
        <f ca="1">SUMIF('투자자배당(FY)'!$F$1:$AT$1,CB$2,'투자자배당(FY)'!$F$8:$AT$8)*Index_운영!CB$16</f>
        <v>0</v>
      </c>
      <c r="CC72" s="187">
        <f ca="1">SUMIF('투자자배당(FY)'!$F$1:$AT$1,CC$2,'투자자배당(FY)'!$F$8:$AT$8)*Index_운영!CC$16</f>
        <v>0</v>
      </c>
      <c r="CD72" s="187">
        <f ca="1">SUMIF('투자자배당(FY)'!$F$1:$AT$1,CD$2,'투자자배당(FY)'!$F$8:$AT$8)*Index_운영!CD$16</f>
        <v>0</v>
      </c>
      <c r="CE72" s="187">
        <f ca="1">SUMIF('투자자배당(FY)'!$F$1:$AT$1,CE$2,'투자자배당(FY)'!$F$8:$AT$8)*Index_운영!CE$16</f>
        <v>0</v>
      </c>
      <c r="CF72" s="187">
        <f ca="1">SUMIF('투자자배당(FY)'!$F$1:$AT$1,CF$2,'투자자배당(FY)'!$F$8:$AT$8)*Index_운영!CF$16</f>
        <v>0</v>
      </c>
      <c r="CG72" s="187">
        <f ca="1">SUMIF('투자자배당(FY)'!$F$1:$AT$1,CG$2,'투자자배당(FY)'!$F$8:$AT$8)*Index_운영!CG$16</f>
        <v>0</v>
      </c>
      <c r="CH72" s="187">
        <f ca="1">SUMIF('투자자배당(FY)'!$F$1:$AT$1,CH$2,'투자자배당(FY)'!$F$8:$AT$8)*Index_운영!CH$16</f>
        <v>0</v>
      </c>
      <c r="CI72" s="187">
        <f ca="1">SUMIF('투자자배당(FY)'!$F$1:$AT$1,CI$2,'투자자배당(FY)'!$F$8:$AT$8)*Index_운영!CI$16</f>
        <v>0</v>
      </c>
      <c r="CJ72" s="187">
        <f ca="1">SUMIF('투자자배당(FY)'!$F$1:$AT$1,CJ$2,'투자자배당(FY)'!$F$8:$AT$8)*Index_운영!CJ$16</f>
        <v>0</v>
      </c>
      <c r="CK72" s="187">
        <f ca="1">SUMIF('투자자배당(FY)'!$F$1:$AT$1,CK$2,'투자자배당(FY)'!$F$8:$AT$8)*Index_운영!CK$16</f>
        <v>0</v>
      </c>
      <c r="CL72" s="187">
        <f ca="1">SUMIF('투자자배당(FY)'!$F$1:$AT$1,CL$2,'투자자배당(FY)'!$F$8:$AT$8)*Index_운영!CL$16</f>
        <v>0</v>
      </c>
      <c r="CM72" s="187">
        <f ca="1">SUMIF('투자자배당(FY)'!$F$1:$AT$1,CM$2,'투자자배당(FY)'!$F$8:$AT$8)*Index_운영!CM$16</f>
        <v>0</v>
      </c>
      <c r="CN72" s="187">
        <f ca="1">SUMIF('투자자배당(FY)'!$F$1:$AT$1,CN$2,'투자자배당(FY)'!$F$8:$AT$8)*Index_운영!CN$16</f>
        <v>0</v>
      </c>
      <c r="CO72" s="187">
        <f ca="1">SUMIF('투자자배당(FY)'!$F$1:$AT$1,CO$2,'투자자배당(FY)'!$F$8:$AT$8)*Index_운영!CO$16</f>
        <v>0</v>
      </c>
      <c r="CP72" s="187">
        <f ca="1">SUMIF('투자자배당(FY)'!$F$1:$AT$1,CP$2,'투자자배당(FY)'!$F$8:$AT$8)*Index_운영!CP$16</f>
        <v>0</v>
      </c>
      <c r="CQ72" s="187">
        <f ca="1">SUMIF('투자자배당(FY)'!$F$1:$AT$1,CQ$2,'투자자배당(FY)'!$F$8:$AT$8)*Index_운영!CQ$16</f>
        <v>0</v>
      </c>
      <c r="CR72" s="187">
        <f ca="1">SUMIF('투자자배당(FY)'!$F$1:$AT$1,CR$2,'투자자배당(FY)'!$F$8:$AT$8)*Index_운영!CR$16</f>
        <v>0</v>
      </c>
      <c r="CS72" s="187">
        <f ca="1">SUMIF('투자자배당(FY)'!$F$1:$AT$1,CS$2,'투자자배당(FY)'!$F$8:$AT$8)*Index_운영!CS$16</f>
        <v>0</v>
      </c>
      <c r="CT72" s="187">
        <f ca="1">SUMIF('투자자배당(FY)'!$F$1:$AT$1,CT$2,'투자자배당(FY)'!$F$8:$AT$8)*Index_운영!CT$16</f>
        <v>0</v>
      </c>
      <c r="CU72" s="187">
        <f ca="1">SUMIF('투자자배당(FY)'!$F$1:$AT$1,CU$2,'투자자배당(FY)'!$F$8:$AT$8)*Index_운영!CU$16</f>
        <v>0</v>
      </c>
      <c r="CV72" s="187">
        <f ca="1">SUMIF('투자자배당(FY)'!$F$1:$AT$1,CV$2,'투자자배당(FY)'!$F$8:$AT$8)*Index_운영!CV$16</f>
        <v>0</v>
      </c>
      <c r="CW72" s="187">
        <f ca="1">SUMIF('투자자배당(FY)'!$F$1:$AT$1,CW$2,'투자자배당(FY)'!$F$8:$AT$8)*Index_운영!CW$16</f>
        <v>0</v>
      </c>
      <c r="CX72" s="187">
        <f ca="1">SUMIF('투자자배당(FY)'!$F$1:$AT$1,CX$2,'투자자배당(FY)'!$F$8:$AT$8)*Index_운영!CX$16</f>
        <v>0</v>
      </c>
      <c r="CY72" s="187">
        <f ca="1">SUMIF('투자자배당(FY)'!$F$1:$AT$1,CY$2,'투자자배당(FY)'!$F$8:$AT$8)*Index_운영!CY$16</f>
        <v>0</v>
      </c>
      <c r="CZ72" s="187">
        <f ca="1">SUMIF('투자자배당(FY)'!$F$1:$AT$1,CZ$2,'투자자배당(FY)'!$F$8:$AT$8)*Index_운영!CZ$16</f>
        <v>0</v>
      </c>
      <c r="DA72" s="187">
        <f ca="1">SUMIF('투자자배당(FY)'!$F$1:$AT$1,DA$2,'투자자배당(FY)'!$F$8:$AT$8)*Index_운영!DA$16</f>
        <v>0</v>
      </c>
      <c r="DB72" s="187">
        <f ca="1">SUMIF('투자자배당(FY)'!$F$1:$AT$1,DB$2,'투자자배당(FY)'!$F$8:$AT$8)*Index_운영!DB$16</f>
        <v>0</v>
      </c>
      <c r="DC72" s="187">
        <f ca="1">SUMIF('투자자배당(FY)'!$F$1:$AT$1,DC$2,'투자자배당(FY)'!$F$8:$AT$8)*Index_운영!DC$16</f>
        <v>0</v>
      </c>
      <c r="DD72" s="187">
        <f ca="1">SUMIF('투자자배당(FY)'!$F$1:$AT$1,DD$2,'투자자배당(FY)'!$F$8:$AT$8)*Index_운영!DD$16</f>
        <v>0</v>
      </c>
      <c r="DE72" s="187">
        <f ca="1">SUMIF('투자자배당(FY)'!$F$1:$AT$1,DE$2,'투자자배당(FY)'!$F$8:$AT$8)*Index_운영!DE$16</f>
        <v>0</v>
      </c>
      <c r="DF72" s="187">
        <f ca="1">SUMIF('투자자배당(FY)'!$F$1:$AT$1,DF$2,'투자자배당(FY)'!$F$8:$AT$8)*Index_운영!DF$16</f>
        <v>0</v>
      </c>
      <c r="DG72" s="187">
        <f ca="1">SUMIF('투자자배당(FY)'!$F$1:$AT$1,DG$2,'투자자배당(FY)'!$F$8:$AT$8)*Index_운영!DG$16</f>
        <v>0</v>
      </c>
      <c r="DH72" s="187">
        <f ca="1">SUMIF('투자자배당(FY)'!$F$1:$AT$1,DH$2,'투자자배당(FY)'!$F$8:$AT$8)*Index_운영!DH$16</f>
        <v>0</v>
      </c>
      <c r="DI72" s="187">
        <f ca="1">SUMIF('투자자배당(FY)'!$F$1:$AT$1,DI$2,'투자자배당(FY)'!$F$8:$AT$8)*Index_운영!DI$16</f>
        <v>0</v>
      </c>
      <c r="DJ72" s="187">
        <f ca="1">SUMIF('투자자배당(FY)'!$F$1:$AT$1,DJ$2,'투자자배당(FY)'!$F$8:$AT$8)*Index_운영!DJ$16</f>
        <v>0</v>
      </c>
      <c r="DK72" s="187">
        <f ca="1">SUMIF('투자자배당(FY)'!$F$1:$AT$1,DK$2,'투자자배당(FY)'!$F$8:$AT$8)*Index_운영!DK$16</f>
        <v>0</v>
      </c>
      <c r="DL72" s="187">
        <f ca="1">SUMIF('투자자배당(FY)'!$F$1:$AT$1,DL$2,'투자자배당(FY)'!$F$8:$AT$8)*Index_운영!DL$16</f>
        <v>0</v>
      </c>
      <c r="DM72" s="187">
        <f ca="1">SUMIF('투자자배당(FY)'!$F$1:$AT$1,DM$2,'투자자배당(FY)'!$F$8:$AT$8)*Index_운영!DM$16</f>
        <v>0</v>
      </c>
      <c r="DN72" s="187">
        <f ca="1">SUMIF('투자자배당(FY)'!$F$1:$AT$1,DN$2,'투자자배당(FY)'!$F$8:$AT$8)*Index_운영!DN$16</f>
        <v>0</v>
      </c>
      <c r="DO72" s="187">
        <f ca="1">SUMIF('투자자배당(FY)'!$F$1:$AT$1,DO$2,'투자자배당(FY)'!$F$8:$AT$8)*Index_운영!DO$16</f>
        <v>0</v>
      </c>
      <c r="DP72" s="187">
        <f ca="1">SUMIF('투자자배당(FY)'!$F$1:$AT$1,DP$2,'투자자배당(FY)'!$F$8:$AT$8)*Index_운영!DP$16</f>
        <v>0</v>
      </c>
      <c r="DQ72" s="187">
        <f ca="1">SUMIF('투자자배당(FY)'!$F$1:$AT$1,DQ$2,'투자자배당(FY)'!$F$8:$AT$8)*Index_운영!DQ$16</f>
        <v>0</v>
      </c>
      <c r="DR72" s="187">
        <f ca="1">SUMIF('투자자배당(FY)'!$F$1:$AT$1,DR$2,'투자자배당(FY)'!$F$8:$AT$8)*Index_운영!DR$16</f>
        <v>0</v>
      </c>
      <c r="DS72" s="187">
        <f ca="1">SUMIF('투자자배당(FY)'!$F$1:$AT$1,DS$2,'투자자배당(FY)'!$F$8:$AT$8)*Index_운영!DS$16</f>
        <v>0</v>
      </c>
      <c r="DT72" s="187">
        <f ca="1">SUMIF('투자자배당(FY)'!$F$1:$AT$1,DT$2,'투자자배당(FY)'!$F$8:$AT$8)*Index_운영!DT$16</f>
        <v>0</v>
      </c>
      <c r="DU72" s="187">
        <f ca="1">SUMIF('투자자배당(FY)'!$F$1:$AT$1,DU$2,'투자자배당(FY)'!$F$8:$AT$8)*Index_운영!DU$16</f>
        <v>0</v>
      </c>
      <c r="DV72" s="187">
        <f ca="1">SUMIF('투자자배당(FY)'!$F$1:$AT$1,DV$2,'투자자배당(FY)'!$F$8:$AT$8)*Index_운영!DV$16</f>
        <v>0</v>
      </c>
    </row>
    <row r="73" spans="3:126" outlineLevel="1" x14ac:dyDescent="0.4">
      <c r="C73" s="21" t="s">
        <v>100</v>
      </c>
      <c r="F73" s="586">
        <f>'월별 비용_운영'!F$85</f>
        <v>0</v>
      </c>
      <c r="G73" s="187">
        <f>'월별 비용_운영'!G$85</f>
        <v>0</v>
      </c>
      <c r="H73" s="187">
        <f>'월별 비용_운영'!H$85</f>
        <v>0</v>
      </c>
      <c r="I73" s="187">
        <f>'월별 비용_운영'!I$85</f>
        <v>0</v>
      </c>
      <c r="J73" s="187">
        <f>'월별 비용_운영'!J$85</f>
        <v>0</v>
      </c>
      <c r="K73" s="187">
        <f>'월별 비용_운영'!K$85</f>
        <v>0</v>
      </c>
      <c r="L73" s="187">
        <f>'월별 비용_운영'!L$85</f>
        <v>0</v>
      </c>
      <c r="M73" s="187">
        <f>'월별 비용_운영'!M$85</f>
        <v>0</v>
      </c>
      <c r="N73" s="187">
        <f>'월별 비용_운영'!N$85</f>
        <v>0</v>
      </c>
      <c r="O73" s="187">
        <f>'월별 비용_운영'!O$85</f>
        <v>0</v>
      </c>
      <c r="P73" s="187">
        <f>'월별 비용_운영'!P$85</f>
        <v>0</v>
      </c>
      <c r="Q73" s="187">
        <f>'월별 비용_운영'!Q$85</f>
        <v>0</v>
      </c>
      <c r="R73" s="187">
        <f>'월별 비용_운영'!R$85</f>
        <v>0</v>
      </c>
      <c r="S73" s="187">
        <f>'월별 비용_운영'!S$85</f>
        <v>0</v>
      </c>
      <c r="T73" s="187">
        <f>'월별 비용_운영'!T$85</f>
        <v>0</v>
      </c>
      <c r="U73" s="187">
        <f>'월별 비용_운영'!U$85</f>
        <v>0</v>
      </c>
      <c r="V73" s="187">
        <f>'월별 비용_운영'!V$85</f>
        <v>0</v>
      </c>
      <c r="W73" s="187">
        <f>'월별 비용_운영'!W$85</f>
        <v>0</v>
      </c>
      <c r="X73" s="187">
        <f>'월별 비용_운영'!X$85</f>
        <v>0</v>
      </c>
      <c r="Y73" s="187">
        <f>'월별 비용_운영'!Y$85</f>
        <v>0</v>
      </c>
      <c r="Z73" s="187">
        <f>'월별 비용_운영'!Z$85</f>
        <v>0</v>
      </c>
      <c r="AA73" s="187">
        <f>'월별 비용_운영'!AA$85</f>
        <v>0</v>
      </c>
      <c r="AB73" s="187">
        <f>'월별 비용_운영'!AB$85</f>
        <v>0</v>
      </c>
      <c r="AC73" s="187">
        <f>'월별 비용_운영'!AC$85</f>
        <v>0</v>
      </c>
      <c r="AD73" s="187">
        <f>'월별 비용_운영'!AD$85</f>
        <v>0</v>
      </c>
      <c r="AE73" s="187">
        <f>'월별 비용_운영'!AE$85</f>
        <v>0</v>
      </c>
      <c r="AF73" s="187">
        <f>'월별 비용_운영'!AF$85</f>
        <v>0</v>
      </c>
      <c r="AG73" s="187">
        <f>'월별 비용_운영'!AG$85</f>
        <v>0</v>
      </c>
      <c r="AH73" s="187">
        <f>'월별 비용_운영'!AH$85</f>
        <v>0</v>
      </c>
      <c r="AI73" s="187">
        <f>'월별 비용_운영'!AI$85</f>
        <v>0</v>
      </c>
      <c r="AJ73" s="187">
        <f>'월별 비용_운영'!AJ$85</f>
        <v>0</v>
      </c>
      <c r="AK73" s="187">
        <f>'월별 비용_운영'!AK$85</f>
        <v>0</v>
      </c>
      <c r="AL73" s="187">
        <f>'월별 비용_운영'!AL$85</f>
        <v>0</v>
      </c>
      <c r="AM73" s="187">
        <f>'월별 비용_운영'!AM$85</f>
        <v>0</v>
      </c>
      <c r="AN73" s="187">
        <f>'월별 비용_운영'!AN$85</f>
        <v>0</v>
      </c>
      <c r="AO73" s="187">
        <f>'월별 비용_운영'!AO$85</f>
        <v>0</v>
      </c>
      <c r="AP73" s="187">
        <f>'월별 비용_운영'!AP$85</f>
        <v>0</v>
      </c>
      <c r="AQ73" s="187">
        <f>'월별 비용_운영'!AQ$85</f>
        <v>0</v>
      </c>
      <c r="AR73" s="187">
        <f>'월별 비용_운영'!AR$85</f>
        <v>0</v>
      </c>
      <c r="AS73" s="187">
        <f>'월별 비용_운영'!AS$85</f>
        <v>0</v>
      </c>
      <c r="AT73" s="187">
        <f>'월별 비용_운영'!AT$85</f>
        <v>0</v>
      </c>
      <c r="AU73" s="187">
        <f>'월별 비용_운영'!AU$85</f>
        <v>0</v>
      </c>
      <c r="AV73" s="187">
        <f>'월별 비용_운영'!AV$85</f>
        <v>0</v>
      </c>
      <c r="AW73" s="187">
        <f>'월별 비용_운영'!AW$85</f>
        <v>0</v>
      </c>
      <c r="AX73" s="187">
        <f>'월별 비용_운영'!AX$85</f>
        <v>0</v>
      </c>
      <c r="AY73" s="187">
        <f>'월별 비용_운영'!AY$85</f>
        <v>0</v>
      </c>
      <c r="AZ73" s="187">
        <f>'월별 비용_운영'!AZ$85</f>
        <v>0</v>
      </c>
      <c r="BA73" s="187">
        <f>'월별 비용_운영'!BA$85</f>
        <v>0</v>
      </c>
      <c r="BB73" s="187">
        <f>'월별 비용_운영'!BB$85</f>
        <v>0</v>
      </c>
      <c r="BC73" s="187">
        <f>'월별 비용_운영'!BC$85</f>
        <v>0</v>
      </c>
      <c r="BD73" s="187">
        <f>'월별 비용_운영'!BD$85</f>
        <v>0</v>
      </c>
      <c r="BE73" s="187">
        <f>'월별 비용_운영'!BE$85</f>
        <v>0</v>
      </c>
      <c r="BF73" s="187">
        <f>'월별 비용_운영'!BF$85</f>
        <v>0</v>
      </c>
      <c r="BG73" s="187">
        <f>'월별 비용_운영'!BG$85</f>
        <v>0</v>
      </c>
      <c r="BH73" s="187">
        <f>'월별 비용_운영'!BH$85</f>
        <v>0</v>
      </c>
      <c r="BI73" s="187">
        <f>'월별 비용_운영'!BI$85</f>
        <v>0</v>
      </c>
      <c r="BJ73" s="187">
        <f>'월별 비용_운영'!BJ$85</f>
        <v>0</v>
      </c>
      <c r="BK73" s="187">
        <f>'월별 비용_운영'!BK$85</f>
        <v>0</v>
      </c>
      <c r="BL73" s="187">
        <f>'월별 비용_운영'!BL$85</f>
        <v>0</v>
      </c>
      <c r="BM73" s="187">
        <f>'월별 비용_운영'!BM$85</f>
        <v>0</v>
      </c>
      <c r="BN73" s="187">
        <f>'월별 비용_운영'!BN$85</f>
        <v>0</v>
      </c>
      <c r="BO73" s="187">
        <f>'월별 비용_운영'!BO$85</f>
        <v>0</v>
      </c>
      <c r="BP73" s="187">
        <f>'월별 비용_운영'!BP$85</f>
        <v>0</v>
      </c>
      <c r="BQ73" s="187">
        <f>'월별 비용_운영'!BQ$85</f>
        <v>0</v>
      </c>
      <c r="BR73" s="187">
        <f>'월별 비용_운영'!BR$85</f>
        <v>0</v>
      </c>
      <c r="BS73" s="187">
        <f>'월별 비용_운영'!BS$85</f>
        <v>0</v>
      </c>
      <c r="BT73" s="187">
        <f>'월별 비용_운영'!BT$85</f>
        <v>0</v>
      </c>
      <c r="BU73" s="187">
        <f>'월별 비용_운영'!BU$85</f>
        <v>0</v>
      </c>
      <c r="BV73" s="187">
        <f>'월별 비용_운영'!BV$85</f>
        <v>0</v>
      </c>
      <c r="BW73" s="187">
        <f>'월별 비용_운영'!BW$85</f>
        <v>0</v>
      </c>
      <c r="BX73" s="187">
        <f>'월별 비용_운영'!BX$85</f>
        <v>0</v>
      </c>
      <c r="BY73" s="187">
        <f>'월별 비용_운영'!BY$85</f>
        <v>0</v>
      </c>
      <c r="BZ73" s="187">
        <f>'월별 비용_운영'!BZ$85</f>
        <v>0</v>
      </c>
      <c r="CA73" s="187">
        <f>'월별 비용_운영'!CA$85</f>
        <v>0</v>
      </c>
      <c r="CB73" s="187">
        <f>'월별 비용_운영'!CB$85</f>
        <v>0</v>
      </c>
      <c r="CC73" s="187">
        <f>'월별 비용_운영'!CC$85</f>
        <v>0</v>
      </c>
      <c r="CD73" s="187">
        <f>'월별 비용_운영'!CD$85</f>
        <v>0</v>
      </c>
      <c r="CE73" s="187">
        <f>'월별 비용_운영'!CE$85</f>
        <v>0</v>
      </c>
      <c r="CF73" s="187">
        <f>'월별 비용_운영'!CF$85</f>
        <v>0</v>
      </c>
      <c r="CG73" s="187">
        <f>'월별 비용_운영'!CG$85</f>
        <v>0</v>
      </c>
      <c r="CH73" s="187">
        <f>'월별 비용_운영'!CH$85</f>
        <v>0</v>
      </c>
      <c r="CI73" s="187">
        <f>'월별 비용_운영'!CI$85</f>
        <v>0</v>
      </c>
      <c r="CJ73" s="187">
        <f>'월별 비용_운영'!CJ$85</f>
        <v>0</v>
      </c>
      <c r="CK73" s="187">
        <f>'월별 비용_운영'!CK$85</f>
        <v>0</v>
      </c>
      <c r="CL73" s="187">
        <f>'월별 비용_운영'!CL$85</f>
        <v>0</v>
      </c>
      <c r="CM73" s="187">
        <f>'월별 비용_운영'!CM$85</f>
        <v>0</v>
      </c>
      <c r="CN73" s="187">
        <f>'월별 비용_운영'!CN$85</f>
        <v>0</v>
      </c>
      <c r="CO73" s="187">
        <f>'월별 비용_운영'!CO$85</f>
        <v>0</v>
      </c>
      <c r="CP73" s="187">
        <f>'월별 비용_운영'!CP$85</f>
        <v>0</v>
      </c>
      <c r="CQ73" s="187">
        <f>'월별 비용_운영'!CQ$85</f>
        <v>0</v>
      </c>
      <c r="CR73" s="187">
        <f>'월별 비용_운영'!CR$85</f>
        <v>0</v>
      </c>
      <c r="CS73" s="187">
        <f>'월별 비용_운영'!CS$85</f>
        <v>0</v>
      </c>
      <c r="CT73" s="187">
        <f>'월별 비용_운영'!CT$85</f>
        <v>0</v>
      </c>
      <c r="CU73" s="187">
        <f>'월별 비용_운영'!CU$85</f>
        <v>0</v>
      </c>
      <c r="CV73" s="187">
        <f>'월별 비용_운영'!CV$85</f>
        <v>0</v>
      </c>
      <c r="CW73" s="187">
        <f>'월별 비용_운영'!CW$85</f>
        <v>0</v>
      </c>
      <c r="CX73" s="187">
        <f>'월별 비용_운영'!CX$85</f>
        <v>0</v>
      </c>
      <c r="CY73" s="187">
        <f>'월별 비용_운영'!CY$85</f>
        <v>0</v>
      </c>
      <c r="CZ73" s="187">
        <f>'월별 비용_운영'!CZ$85</f>
        <v>0</v>
      </c>
      <c r="DA73" s="187">
        <f>'월별 비용_운영'!DA$85</f>
        <v>0</v>
      </c>
      <c r="DB73" s="187">
        <f>'월별 비용_운영'!DB$85</f>
        <v>0</v>
      </c>
      <c r="DC73" s="187">
        <f>'월별 비용_운영'!DC$85</f>
        <v>0</v>
      </c>
      <c r="DD73" s="187">
        <f>'월별 비용_운영'!DD$85</f>
        <v>0</v>
      </c>
      <c r="DE73" s="187">
        <f>'월별 비용_운영'!DE$85</f>
        <v>0</v>
      </c>
      <c r="DF73" s="187">
        <f>'월별 비용_운영'!DF$85</f>
        <v>0</v>
      </c>
      <c r="DG73" s="187">
        <f>'월별 비용_운영'!DG$85</f>
        <v>0</v>
      </c>
      <c r="DH73" s="187">
        <f>'월별 비용_운영'!DH$85</f>
        <v>0</v>
      </c>
      <c r="DI73" s="187">
        <f>'월별 비용_운영'!DI$85</f>
        <v>0</v>
      </c>
      <c r="DJ73" s="187">
        <f>'월별 비용_운영'!DJ$85</f>
        <v>0</v>
      </c>
      <c r="DK73" s="187">
        <f>'월별 비용_운영'!DK$85</f>
        <v>0</v>
      </c>
      <c r="DL73" s="187">
        <f>'월별 비용_운영'!DL$85</f>
        <v>0</v>
      </c>
      <c r="DM73" s="187">
        <f>'월별 비용_운영'!DM$85</f>
        <v>0</v>
      </c>
      <c r="DN73" s="187">
        <f>'월별 비용_운영'!DN$85</f>
        <v>0</v>
      </c>
      <c r="DO73" s="187">
        <f>'월별 비용_운영'!DO$85</f>
        <v>0</v>
      </c>
      <c r="DP73" s="187">
        <f>'월별 비용_운영'!DP$85</f>
        <v>0</v>
      </c>
      <c r="DQ73" s="187">
        <f>'월별 비용_운영'!DQ$85</f>
        <v>0</v>
      </c>
      <c r="DR73" s="187">
        <f>'월별 비용_운영'!DR$85</f>
        <v>0</v>
      </c>
      <c r="DS73" s="187">
        <f>'월별 비용_운영'!DS$85</f>
        <v>0</v>
      </c>
      <c r="DT73" s="187">
        <f>'월별 비용_운영'!DT$85</f>
        <v>0</v>
      </c>
      <c r="DU73" s="187">
        <f>'월별 비용_운영'!DU$85</f>
        <v>0</v>
      </c>
      <c r="DV73" s="187">
        <f>'월별 비용_운영'!DV$85</f>
        <v>0</v>
      </c>
    </row>
    <row r="74" spans="3:126" s="718" customFormat="1" ht="4.95" customHeight="1" x14ac:dyDescent="0.4">
      <c r="F74" s="753"/>
      <c r="G74" s="754"/>
      <c r="H74" s="754"/>
      <c r="I74" s="754"/>
      <c r="J74" s="754"/>
      <c r="K74" s="754"/>
      <c r="L74" s="754"/>
      <c r="M74" s="754"/>
      <c r="N74" s="754"/>
      <c r="O74" s="754"/>
      <c r="P74" s="754"/>
      <c r="Q74" s="754"/>
      <c r="R74" s="754"/>
      <c r="S74" s="754"/>
      <c r="T74" s="754"/>
      <c r="U74" s="754"/>
      <c r="V74" s="754"/>
      <c r="W74" s="754"/>
      <c r="X74" s="754"/>
      <c r="Y74" s="754"/>
      <c r="Z74" s="754"/>
      <c r="AA74" s="754"/>
      <c r="AB74" s="754"/>
      <c r="AC74" s="754"/>
      <c r="AD74" s="754"/>
      <c r="AE74" s="754"/>
      <c r="AF74" s="754"/>
      <c r="AG74" s="754"/>
      <c r="AH74" s="754"/>
      <c r="AI74" s="754"/>
      <c r="AJ74" s="754"/>
      <c r="AK74" s="754"/>
      <c r="AL74" s="754"/>
      <c r="AM74" s="754"/>
      <c r="AN74" s="754"/>
      <c r="AO74" s="754"/>
      <c r="AP74" s="754"/>
      <c r="AQ74" s="754"/>
      <c r="AR74" s="754"/>
      <c r="AS74" s="754"/>
      <c r="AT74" s="754"/>
      <c r="AU74" s="754"/>
      <c r="AV74" s="754"/>
      <c r="AW74" s="754"/>
      <c r="AX74" s="754"/>
      <c r="AY74" s="754"/>
      <c r="AZ74" s="754"/>
      <c r="BA74" s="754"/>
      <c r="BB74" s="754"/>
      <c r="BC74" s="754"/>
      <c r="BD74" s="754"/>
      <c r="BE74" s="754"/>
      <c r="BF74" s="754"/>
      <c r="BG74" s="754"/>
      <c r="BH74" s="754"/>
      <c r="BI74" s="754"/>
      <c r="BJ74" s="754"/>
      <c r="BK74" s="754"/>
      <c r="BL74" s="754"/>
      <c r="BM74" s="754"/>
      <c r="BN74" s="754"/>
      <c r="BO74" s="754"/>
      <c r="BP74" s="754"/>
      <c r="BQ74" s="754"/>
      <c r="BR74" s="754"/>
      <c r="BS74" s="754"/>
      <c r="BT74" s="754"/>
      <c r="BU74" s="754"/>
      <c r="BV74" s="754"/>
      <c r="BW74" s="754"/>
      <c r="BX74" s="754"/>
      <c r="BY74" s="754"/>
      <c r="BZ74" s="754"/>
      <c r="CA74" s="754"/>
      <c r="CB74" s="754"/>
      <c r="CC74" s="754"/>
      <c r="CD74" s="754"/>
      <c r="CE74" s="754"/>
      <c r="CF74" s="754"/>
      <c r="CG74" s="754"/>
      <c r="CH74" s="754"/>
      <c r="CI74" s="754"/>
      <c r="CJ74" s="754"/>
      <c r="CK74" s="754"/>
      <c r="CL74" s="754"/>
      <c r="CM74" s="754"/>
      <c r="CN74" s="754"/>
      <c r="CO74" s="754"/>
      <c r="CP74" s="754"/>
      <c r="CQ74" s="754"/>
      <c r="CR74" s="754"/>
      <c r="CS74" s="754"/>
      <c r="CT74" s="754"/>
      <c r="CU74" s="754"/>
      <c r="CV74" s="754"/>
      <c r="CW74" s="754"/>
      <c r="CX74" s="754"/>
      <c r="CY74" s="754"/>
      <c r="CZ74" s="754"/>
      <c r="DA74" s="754"/>
      <c r="DB74" s="754"/>
      <c r="DC74" s="754"/>
      <c r="DD74" s="754"/>
      <c r="DE74" s="754"/>
      <c r="DF74" s="754"/>
      <c r="DG74" s="754"/>
      <c r="DH74" s="754"/>
      <c r="DI74" s="754"/>
      <c r="DJ74" s="754"/>
      <c r="DK74" s="754"/>
      <c r="DL74" s="754"/>
      <c r="DM74" s="754"/>
      <c r="DN74" s="754"/>
      <c r="DO74" s="754"/>
      <c r="DP74" s="754"/>
      <c r="DQ74" s="754"/>
      <c r="DR74" s="754"/>
      <c r="DS74" s="754"/>
      <c r="DT74" s="754"/>
      <c r="DU74" s="754"/>
      <c r="DV74" s="754"/>
    </row>
    <row r="75" spans="3:126" x14ac:dyDescent="0.4">
      <c r="F75" s="186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87"/>
      <c r="AU75" s="187"/>
      <c r="AV75" s="187"/>
      <c r="AW75" s="187"/>
      <c r="AX75" s="187"/>
      <c r="AY75" s="187"/>
      <c r="AZ75" s="187"/>
      <c r="BA75" s="187"/>
      <c r="BB75" s="187"/>
      <c r="BC75" s="187"/>
      <c r="BD75" s="187"/>
      <c r="BE75" s="187"/>
      <c r="BF75" s="187"/>
      <c r="BG75" s="187"/>
      <c r="BH75" s="187"/>
      <c r="BI75" s="187"/>
      <c r="BJ75" s="187"/>
      <c r="BK75" s="187"/>
      <c r="BL75" s="187"/>
      <c r="BM75" s="187"/>
      <c r="BN75" s="187"/>
      <c r="BO75" s="187"/>
      <c r="BP75" s="187"/>
      <c r="BQ75" s="187"/>
      <c r="BR75" s="187"/>
      <c r="BS75" s="187"/>
      <c r="BT75" s="187"/>
      <c r="BU75" s="187"/>
      <c r="BV75" s="187"/>
      <c r="BW75" s="187"/>
      <c r="BX75" s="187"/>
      <c r="BY75" s="187"/>
      <c r="BZ75" s="187"/>
      <c r="CA75" s="187"/>
      <c r="CB75" s="187"/>
      <c r="CC75" s="187"/>
      <c r="CD75" s="187"/>
      <c r="CE75" s="187"/>
      <c r="CF75" s="187"/>
      <c r="CG75" s="187"/>
      <c r="CH75" s="187"/>
      <c r="CI75" s="187"/>
      <c r="CJ75" s="187"/>
      <c r="CK75" s="187"/>
      <c r="CL75" s="187"/>
      <c r="CM75" s="187"/>
      <c r="CN75" s="187"/>
      <c r="CO75" s="187"/>
      <c r="CP75" s="187"/>
      <c r="CQ75" s="187"/>
      <c r="CR75" s="187"/>
      <c r="CS75" s="187"/>
      <c r="CT75" s="187"/>
      <c r="CU75" s="187"/>
      <c r="CV75" s="187"/>
      <c r="CW75" s="187"/>
      <c r="CX75" s="187"/>
      <c r="CY75" s="187"/>
      <c r="CZ75" s="187"/>
      <c r="DA75" s="187"/>
      <c r="DB75" s="187"/>
      <c r="DC75" s="187"/>
      <c r="DD75" s="187"/>
      <c r="DE75" s="187"/>
      <c r="DF75" s="187"/>
      <c r="DG75" s="187"/>
      <c r="DH75" s="187"/>
      <c r="DI75" s="187"/>
      <c r="DJ75" s="187"/>
      <c r="DK75" s="187"/>
      <c r="DL75" s="187"/>
      <c r="DM75" s="187"/>
      <c r="DN75" s="187"/>
      <c r="DO75" s="187"/>
      <c r="DP75" s="187"/>
      <c r="DQ75" s="187"/>
      <c r="DR75" s="187"/>
      <c r="DS75" s="187"/>
      <c r="DT75" s="187"/>
      <c r="DU75" s="187"/>
      <c r="DV75" s="187"/>
    </row>
    <row r="76" spans="3:126" x14ac:dyDescent="0.4">
      <c r="F76" s="186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7"/>
      <c r="AY76" s="187"/>
      <c r="AZ76" s="187"/>
      <c r="BA76" s="187"/>
      <c r="BB76" s="187"/>
      <c r="BC76" s="187"/>
      <c r="BD76" s="187"/>
      <c r="BE76" s="187"/>
      <c r="BF76" s="187"/>
      <c r="BG76" s="187"/>
      <c r="BH76" s="187"/>
      <c r="BI76" s="187"/>
      <c r="BJ76" s="187"/>
      <c r="BK76" s="187"/>
      <c r="BL76" s="187"/>
      <c r="BM76" s="187"/>
      <c r="BN76" s="187"/>
      <c r="BO76" s="187"/>
      <c r="BP76" s="187"/>
      <c r="BQ76" s="187"/>
      <c r="BR76" s="187"/>
      <c r="BS76" s="187"/>
      <c r="BT76" s="187"/>
      <c r="BU76" s="187"/>
      <c r="BV76" s="187"/>
      <c r="BW76" s="187"/>
      <c r="BX76" s="187"/>
      <c r="BY76" s="187"/>
      <c r="BZ76" s="187"/>
      <c r="CA76" s="187"/>
      <c r="CB76" s="187"/>
      <c r="CC76" s="187"/>
      <c r="CD76" s="187"/>
      <c r="CE76" s="187"/>
      <c r="CF76" s="187"/>
      <c r="CG76" s="187"/>
      <c r="CH76" s="187"/>
      <c r="CI76" s="187"/>
      <c r="CJ76" s="187"/>
      <c r="CK76" s="187"/>
      <c r="CL76" s="187"/>
      <c r="CM76" s="187"/>
      <c r="CN76" s="187"/>
      <c r="CO76" s="187"/>
      <c r="CP76" s="187"/>
      <c r="CQ76" s="187"/>
      <c r="CR76" s="187"/>
      <c r="CS76" s="187"/>
      <c r="CT76" s="187"/>
      <c r="CU76" s="187"/>
      <c r="CV76" s="187"/>
      <c r="CW76" s="187"/>
      <c r="CX76" s="187"/>
      <c r="CY76" s="187"/>
      <c r="CZ76" s="187"/>
      <c r="DA76" s="187"/>
      <c r="DB76" s="187"/>
      <c r="DC76" s="187"/>
      <c r="DD76" s="187"/>
      <c r="DE76" s="187"/>
      <c r="DF76" s="187"/>
      <c r="DG76" s="187"/>
      <c r="DH76" s="187"/>
      <c r="DI76" s="187"/>
      <c r="DJ76" s="187"/>
      <c r="DK76" s="187"/>
      <c r="DL76" s="187"/>
      <c r="DM76" s="187"/>
      <c r="DN76" s="187"/>
      <c r="DO76" s="187"/>
      <c r="DP76" s="187"/>
      <c r="DQ76" s="187"/>
      <c r="DR76" s="187"/>
      <c r="DS76" s="187"/>
      <c r="DT76" s="187"/>
      <c r="DU76" s="187"/>
      <c r="DV76" s="187"/>
    </row>
    <row r="77" spans="3:126" x14ac:dyDescent="0.4">
      <c r="F77" s="186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AX77" s="187"/>
      <c r="AY77" s="187"/>
      <c r="AZ77" s="187"/>
      <c r="BA77" s="187"/>
      <c r="BB77" s="187"/>
      <c r="BC77" s="187"/>
      <c r="BD77" s="187"/>
      <c r="BE77" s="187"/>
      <c r="BF77" s="187"/>
      <c r="BG77" s="187"/>
      <c r="BH77" s="187"/>
      <c r="BI77" s="187"/>
      <c r="BJ77" s="187"/>
      <c r="BK77" s="187"/>
      <c r="BL77" s="187"/>
      <c r="BM77" s="187"/>
      <c r="BN77" s="187"/>
      <c r="BO77" s="187"/>
      <c r="BP77" s="187"/>
      <c r="BQ77" s="187"/>
      <c r="BR77" s="187"/>
      <c r="BS77" s="187"/>
      <c r="BT77" s="187"/>
      <c r="BU77" s="187"/>
      <c r="BV77" s="187"/>
      <c r="BW77" s="187"/>
      <c r="BX77" s="187"/>
      <c r="BY77" s="187"/>
      <c r="BZ77" s="187"/>
      <c r="CA77" s="187"/>
      <c r="CB77" s="187"/>
      <c r="CC77" s="187"/>
      <c r="CD77" s="187"/>
      <c r="CE77" s="187"/>
      <c r="CF77" s="187"/>
      <c r="CG77" s="187"/>
      <c r="CH77" s="187"/>
      <c r="CI77" s="187"/>
      <c r="CJ77" s="187"/>
      <c r="CK77" s="187"/>
      <c r="CL77" s="187"/>
      <c r="CM77" s="187"/>
      <c r="CN77" s="187"/>
      <c r="CO77" s="187"/>
      <c r="CP77" s="187"/>
      <c r="CQ77" s="187"/>
      <c r="CR77" s="187"/>
      <c r="CS77" s="187"/>
      <c r="CT77" s="187"/>
      <c r="CU77" s="187"/>
      <c r="CV77" s="187"/>
      <c r="CW77" s="187"/>
      <c r="CX77" s="187"/>
      <c r="CY77" s="187"/>
      <c r="CZ77" s="187"/>
      <c r="DA77" s="187"/>
      <c r="DB77" s="187"/>
      <c r="DC77" s="187"/>
      <c r="DD77" s="187"/>
      <c r="DE77" s="187"/>
      <c r="DF77" s="187"/>
      <c r="DG77" s="187"/>
      <c r="DH77" s="187"/>
      <c r="DI77" s="187"/>
      <c r="DJ77" s="187"/>
      <c r="DK77" s="187"/>
      <c r="DL77" s="187"/>
      <c r="DM77" s="187"/>
      <c r="DN77" s="187"/>
      <c r="DO77" s="187"/>
      <c r="DP77" s="187"/>
      <c r="DQ77" s="187"/>
      <c r="DR77" s="187"/>
      <c r="DS77" s="187"/>
      <c r="DT77" s="187"/>
      <c r="DU77" s="187"/>
      <c r="DV77" s="187"/>
    </row>
    <row r="78" spans="3:126" x14ac:dyDescent="0.4">
      <c r="F78" s="186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187"/>
      <c r="AM78" s="187"/>
      <c r="AN78" s="187"/>
      <c r="AO78" s="187"/>
      <c r="AP78" s="187"/>
      <c r="AQ78" s="187"/>
      <c r="AR78" s="187"/>
      <c r="AS78" s="187"/>
      <c r="AT78" s="187"/>
      <c r="AU78" s="187"/>
      <c r="AV78" s="187"/>
      <c r="AW78" s="187"/>
      <c r="AX78" s="187"/>
      <c r="AY78" s="187"/>
      <c r="AZ78" s="187"/>
      <c r="BA78" s="187"/>
      <c r="BB78" s="187"/>
      <c r="BC78" s="187"/>
      <c r="BD78" s="187"/>
      <c r="BE78" s="187"/>
      <c r="BF78" s="187"/>
      <c r="BG78" s="187"/>
      <c r="BH78" s="187"/>
      <c r="BI78" s="187"/>
      <c r="BJ78" s="187"/>
      <c r="BK78" s="187"/>
      <c r="BL78" s="187"/>
      <c r="BM78" s="187"/>
      <c r="BN78" s="187"/>
      <c r="BO78" s="187"/>
      <c r="BP78" s="187"/>
      <c r="BQ78" s="187"/>
      <c r="BR78" s="187"/>
      <c r="BS78" s="187"/>
      <c r="BT78" s="187"/>
      <c r="BU78" s="187"/>
      <c r="BV78" s="187"/>
      <c r="BW78" s="187"/>
      <c r="BX78" s="187"/>
      <c r="BY78" s="187"/>
      <c r="BZ78" s="187"/>
      <c r="CA78" s="187"/>
      <c r="CB78" s="187"/>
      <c r="CC78" s="187"/>
      <c r="CD78" s="187"/>
      <c r="CE78" s="187"/>
      <c r="CF78" s="187"/>
      <c r="CG78" s="187"/>
      <c r="CH78" s="187"/>
      <c r="CI78" s="187"/>
      <c r="CJ78" s="187"/>
      <c r="CK78" s="187"/>
      <c r="CL78" s="187"/>
      <c r="CM78" s="187"/>
      <c r="CN78" s="187"/>
      <c r="CO78" s="187"/>
      <c r="CP78" s="187"/>
      <c r="CQ78" s="187"/>
      <c r="CR78" s="187"/>
      <c r="CS78" s="187"/>
      <c r="CT78" s="187"/>
      <c r="CU78" s="187"/>
      <c r="CV78" s="187"/>
      <c r="CW78" s="187"/>
      <c r="CX78" s="187"/>
      <c r="CY78" s="187"/>
      <c r="CZ78" s="187"/>
      <c r="DA78" s="187"/>
      <c r="DB78" s="187"/>
      <c r="DC78" s="187"/>
      <c r="DD78" s="187"/>
      <c r="DE78" s="187"/>
      <c r="DF78" s="187"/>
      <c r="DG78" s="187"/>
      <c r="DH78" s="187"/>
      <c r="DI78" s="187"/>
      <c r="DJ78" s="187"/>
      <c r="DK78" s="187"/>
      <c r="DL78" s="187"/>
      <c r="DM78" s="187"/>
      <c r="DN78" s="187"/>
      <c r="DO78" s="187"/>
      <c r="DP78" s="187"/>
      <c r="DQ78" s="187"/>
      <c r="DR78" s="187"/>
      <c r="DS78" s="187"/>
      <c r="DT78" s="187"/>
      <c r="DU78" s="187"/>
      <c r="DV78" s="187"/>
    </row>
    <row r="79" spans="3:126" x14ac:dyDescent="0.4">
      <c r="F79" s="186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87"/>
      <c r="AM79" s="187"/>
      <c r="AN79" s="187"/>
      <c r="AO79" s="187"/>
      <c r="AP79" s="187"/>
      <c r="AQ79" s="187"/>
      <c r="AR79" s="187"/>
      <c r="AS79" s="187"/>
      <c r="AT79" s="187"/>
      <c r="AU79" s="187"/>
      <c r="AV79" s="187"/>
      <c r="AW79" s="187"/>
      <c r="AX79" s="187"/>
      <c r="AY79" s="187"/>
      <c r="AZ79" s="187"/>
      <c r="BA79" s="187"/>
      <c r="BB79" s="187"/>
      <c r="BC79" s="187"/>
      <c r="BD79" s="187"/>
      <c r="BE79" s="187"/>
      <c r="BF79" s="187"/>
      <c r="BG79" s="187"/>
      <c r="BH79" s="187"/>
      <c r="BI79" s="187"/>
      <c r="BJ79" s="187"/>
      <c r="BK79" s="187"/>
      <c r="BL79" s="187"/>
      <c r="BM79" s="187"/>
      <c r="BN79" s="187"/>
      <c r="BO79" s="187"/>
      <c r="BP79" s="187"/>
      <c r="BQ79" s="187"/>
      <c r="BR79" s="187"/>
      <c r="BS79" s="187"/>
      <c r="BT79" s="187"/>
      <c r="BU79" s="187"/>
      <c r="BV79" s="187"/>
      <c r="BW79" s="187"/>
      <c r="BX79" s="187"/>
      <c r="BY79" s="187"/>
      <c r="BZ79" s="187"/>
      <c r="CA79" s="187"/>
      <c r="CB79" s="187"/>
      <c r="CC79" s="187"/>
      <c r="CD79" s="187"/>
      <c r="CE79" s="187"/>
      <c r="CF79" s="187"/>
      <c r="CG79" s="187"/>
      <c r="CH79" s="187"/>
      <c r="CI79" s="187"/>
      <c r="CJ79" s="187"/>
      <c r="CK79" s="187"/>
      <c r="CL79" s="187"/>
      <c r="CM79" s="187"/>
      <c r="CN79" s="187"/>
      <c r="CO79" s="187"/>
      <c r="CP79" s="187"/>
      <c r="CQ79" s="187"/>
      <c r="CR79" s="187"/>
      <c r="CS79" s="187"/>
      <c r="CT79" s="187"/>
      <c r="CU79" s="187"/>
      <c r="CV79" s="187"/>
      <c r="CW79" s="187"/>
      <c r="CX79" s="187"/>
      <c r="CY79" s="187"/>
      <c r="CZ79" s="187"/>
      <c r="DA79" s="187"/>
      <c r="DB79" s="187"/>
      <c r="DC79" s="187"/>
      <c r="DD79" s="187"/>
      <c r="DE79" s="187"/>
      <c r="DF79" s="187"/>
      <c r="DG79" s="187"/>
      <c r="DH79" s="187"/>
      <c r="DI79" s="187"/>
      <c r="DJ79" s="187"/>
      <c r="DK79" s="187"/>
      <c r="DL79" s="187"/>
      <c r="DM79" s="187"/>
      <c r="DN79" s="187"/>
      <c r="DO79" s="187"/>
      <c r="DP79" s="187"/>
      <c r="DQ79" s="187"/>
      <c r="DR79" s="187"/>
      <c r="DS79" s="187"/>
      <c r="DT79" s="187"/>
      <c r="DU79" s="187"/>
      <c r="DV79" s="187"/>
    </row>
    <row r="80" spans="3:126" x14ac:dyDescent="0.4">
      <c r="F80" s="186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87"/>
      <c r="AV80" s="187"/>
      <c r="AW80" s="187"/>
      <c r="AX80" s="187"/>
      <c r="AY80" s="187"/>
      <c r="AZ80" s="187"/>
      <c r="BA80" s="187"/>
      <c r="BB80" s="187"/>
      <c r="BC80" s="187"/>
      <c r="BD80" s="187"/>
      <c r="BE80" s="187"/>
      <c r="BF80" s="187"/>
      <c r="BG80" s="187"/>
      <c r="BH80" s="187"/>
      <c r="BI80" s="187"/>
      <c r="BJ80" s="187"/>
      <c r="BK80" s="187"/>
      <c r="BL80" s="187"/>
      <c r="BM80" s="187"/>
      <c r="BN80" s="187"/>
      <c r="BO80" s="187"/>
      <c r="BP80" s="187"/>
      <c r="BQ80" s="187"/>
      <c r="BR80" s="187"/>
      <c r="BS80" s="187"/>
      <c r="BT80" s="187"/>
      <c r="BU80" s="187"/>
      <c r="BV80" s="187"/>
      <c r="BW80" s="187"/>
      <c r="BX80" s="187"/>
      <c r="BY80" s="187"/>
      <c r="BZ80" s="187"/>
      <c r="CA80" s="187"/>
      <c r="CB80" s="187"/>
      <c r="CC80" s="187"/>
      <c r="CD80" s="187"/>
      <c r="CE80" s="187"/>
      <c r="CF80" s="187"/>
      <c r="CG80" s="187"/>
      <c r="CH80" s="187"/>
      <c r="CI80" s="187"/>
      <c r="CJ80" s="187"/>
      <c r="CK80" s="187"/>
      <c r="CL80" s="187"/>
      <c r="CM80" s="187"/>
      <c r="CN80" s="187"/>
      <c r="CO80" s="187"/>
      <c r="CP80" s="187"/>
      <c r="CQ80" s="187"/>
      <c r="CR80" s="187"/>
      <c r="CS80" s="187"/>
      <c r="CT80" s="187"/>
      <c r="CU80" s="187"/>
      <c r="CV80" s="187"/>
      <c r="CW80" s="187"/>
      <c r="CX80" s="187"/>
      <c r="CY80" s="187"/>
      <c r="CZ80" s="187"/>
      <c r="DA80" s="187"/>
      <c r="DB80" s="187"/>
      <c r="DC80" s="187"/>
      <c r="DD80" s="187"/>
      <c r="DE80" s="187"/>
      <c r="DF80" s="187"/>
      <c r="DG80" s="187"/>
      <c r="DH80" s="187"/>
      <c r="DI80" s="187"/>
      <c r="DJ80" s="187"/>
      <c r="DK80" s="187"/>
      <c r="DL80" s="187"/>
      <c r="DM80" s="187"/>
      <c r="DN80" s="187"/>
      <c r="DO80" s="187"/>
      <c r="DP80" s="187"/>
      <c r="DQ80" s="187"/>
      <c r="DR80" s="187"/>
      <c r="DS80" s="187"/>
      <c r="DT80" s="187"/>
      <c r="DU80" s="187"/>
      <c r="DV80" s="187"/>
    </row>
    <row r="81" spans="6:126" x14ac:dyDescent="0.4">
      <c r="F81" s="186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  <c r="BI81" s="187"/>
      <c r="BJ81" s="187"/>
      <c r="BK81" s="187"/>
      <c r="BL81" s="187"/>
      <c r="BM81" s="187"/>
      <c r="BN81" s="187"/>
      <c r="BO81" s="187"/>
      <c r="BP81" s="187"/>
      <c r="BQ81" s="187"/>
      <c r="BR81" s="187"/>
      <c r="BS81" s="187"/>
      <c r="BT81" s="187"/>
      <c r="BU81" s="187"/>
      <c r="BV81" s="187"/>
      <c r="BW81" s="187"/>
      <c r="BX81" s="187"/>
      <c r="BY81" s="187"/>
      <c r="BZ81" s="187"/>
      <c r="CA81" s="187"/>
      <c r="CB81" s="187"/>
      <c r="CC81" s="187"/>
      <c r="CD81" s="187"/>
      <c r="CE81" s="187"/>
      <c r="CF81" s="187"/>
      <c r="CG81" s="187"/>
      <c r="CH81" s="187"/>
      <c r="CI81" s="187"/>
      <c r="CJ81" s="187"/>
      <c r="CK81" s="187"/>
      <c r="CL81" s="187"/>
      <c r="CM81" s="187"/>
      <c r="CN81" s="187"/>
      <c r="CO81" s="187"/>
      <c r="CP81" s="187"/>
      <c r="CQ81" s="187"/>
      <c r="CR81" s="187"/>
      <c r="CS81" s="187"/>
      <c r="CT81" s="187"/>
      <c r="CU81" s="187"/>
      <c r="CV81" s="187"/>
      <c r="CW81" s="187"/>
      <c r="CX81" s="187"/>
      <c r="CY81" s="187"/>
      <c r="CZ81" s="187"/>
      <c r="DA81" s="187"/>
      <c r="DB81" s="187"/>
      <c r="DC81" s="187"/>
      <c r="DD81" s="187"/>
      <c r="DE81" s="187"/>
      <c r="DF81" s="187"/>
      <c r="DG81" s="187"/>
      <c r="DH81" s="187"/>
      <c r="DI81" s="187"/>
      <c r="DJ81" s="187"/>
      <c r="DK81" s="187"/>
      <c r="DL81" s="187"/>
      <c r="DM81" s="187"/>
      <c r="DN81" s="187"/>
      <c r="DO81" s="187"/>
      <c r="DP81" s="187"/>
      <c r="DQ81" s="187"/>
      <c r="DR81" s="187"/>
      <c r="DS81" s="187"/>
      <c r="DT81" s="187"/>
      <c r="DU81" s="187"/>
      <c r="DV81" s="187"/>
    </row>
    <row r="82" spans="6:126" x14ac:dyDescent="0.4">
      <c r="F82" s="186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87"/>
      <c r="AV82" s="187"/>
      <c r="AW82" s="187"/>
      <c r="AX82" s="187"/>
      <c r="AY82" s="187"/>
      <c r="AZ82" s="187"/>
      <c r="BA82" s="187"/>
      <c r="BB82" s="187"/>
      <c r="BC82" s="187"/>
      <c r="BD82" s="187"/>
      <c r="BE82" s="187"/>
      <c r="BF82" s="187"/>
      <c r="BG82" s="187"/>
      <c r="BH82" s="187"/>
      <c r="BI82" s="187"/>
      <c r="BJ82" s="187"/>
      <c r="BK82" s="187"/>
      <c r="BL82" s="187"/>
      <c r="BM82" s="187"/>
      <c r="BN82" s="187"/>
      <c r="BO82" s="187"/>
      <c r="BP82" s="187"/>
      <c r="BQ82" s="187"/>
      <c r="BR82" s="187"/>
      <c r="BS82" s="187"/>
      <c r="BT82" s="187"/>
      <c r="BU82" s="187"/>
      <c r="BV82" s="187"/>
      <c r="BW82" s="187"/>
      <c r="BX82" s="187"/>
      <c r="BY82" s="187"/>
      <c r="BZ82" s="187"/>
      <c r="CA82" s="187"/>
      <c r="CB82" s="187"/>
      <c r="CC82" s="187"/>
      <c r="CD82" s="187"/>
      <c r="CE82" s="187"/>
      <c r="CF82" s="187"/>
      <c r="CG82" s="187"/>
      <c r="CH82" s="187"/>
      <c r="CI82" s="187"/>
      <c r="CJ82" s="187"/>
      <c r="CK82" s="187"/>
      <c r="CL82" s="187"/>
      <c r="CM82" s="187"/>
      <c r="CN82" s="187"/>
      <c r="CO82" s="187"/>
      <c r="CP82" s="187"/>
      <c r="CQ82" s="187"/>
      <c r="CR82" s="187"/>
      <c r="CS82" s="187"/>
      <c r="CT82" s="187"/>
      <c r="CU82" s="187"/>
      <c r="CV82" s="187"/>
      <c r="CW82" s="187"/>
      <c r="CX82" s="187"/>
      <c r="CY82" s="187"/>
      <c r="CZ82" s="187"/>
      <c r="DA82" s="187"/>
      <c r="DB82" s="187"/>
      <c r="DC82" s="187"/>
      <c r="DD82" s="187"/>
      <c r="DE82" s="187"/>
      <c r="DF82" s="187"/>
      <c r="DG82" s="187"/>
      <c r="DH82" s="187"/>
      <c r="DI82" s="187"/>
      <c r="DJ82" s="187"/>
      <c r="DK82" s="187"/>
      <c r="DL82" s="187"/>
      <c r="DM82" s="187"/>
      <c r="DN82" s="187"/>
      <c r="DO82" s="187"/>
      <c r="DP82" s="187"/>
      <c r="DQ82" s="187"/>
      <c r="DR82" s="187"/>
      <c r="DS82" s="187"/>
      <c r="DT82" s="187"/>
      <c r="DU82" s="187"/>
      <c r="DV82" s="187"/>
    </row>
    <row r="83" spans="6:126" x14ac:dyDescent="0.4">
      <c r="F83" s="186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87"/>
      <c r="AV83" s="187"/>
      <c r="AW83" s="187"/>
      <c r="AX83" s="187"/>
      <c r="AY83" s="187"/>
      <c r="AZ83" s="187"/>
      <c r="BA83" s="187"/>
      <c r="BB83" s="187"/>
      <c r="BC83" s="187"/>
      <c r="BD83" s="187"/>
      <c r="BE83" s="187"/>
      <c r="BF83" s="187"/>
      <c r="BG83" s="187"/>
      <c r="BH83" s="187"/>
      <c r="BI83" s="187"/>
      <c r="BJ83" s="187"/>
      <c r="BK83" s="187"/>
      <c r="BL83" s="187"/>
      <c r="BM83" s="187"/>
      <c r="BN83" s="187"/>
      <c r="BO83" s="187"/>
      <c r="BP83" s="187"/>
      <c r="BQ83" s="187"/>
      <c r="BR83" s="187"/>
      <c r="BS83" s="187"/>
      <c r="BT83" s="187"/>
      <c r="BU83" s="187"/>
      <c r="BV83" s="187"/>
      <c r="BW83" s="187"/>
      <c r="BX83" s="187"/>
      <c r="BY83" s="187"/>
      <c r="BZ83" s="187"/>
      <c r="CA83" s="187"/>
      <c r="CB83" s="187"/>
      <c r="CC83" s="187"/>
      <c r="CD83" s="187"/>
      <c r="CE83" s="187"/>
      <c r="CF83" s="187"/>
      <c r="CG83" s="187"/>
      <c r="CH83" s="187"/>
      <c r="CI83" s="187"/>
      <c r="CJ83" s="187"/>
      <c r="CK83" s="187"/>
      <c r="CL83" s="187"/>
      <c r="CM83" s="187"/>
      <c r="CN83" s="187"/>
      <c r="CO83" s="187"/>
      <c r="CP83" s="187"/>
      <c r="CQ83" s="187"/>
      <c r="CR83" s="187"/>
      <c r="CS83" s="187"/>
      <c r="CT83" s="187"/>
      <c r="CU83" s="187"/>
      <c r="CV83" s="187"/>
      <c r="CW83" s="187"/>
      <c r="CX83" s="187"/>
      <c r="CY83" s="187"/>
      <c r="CZ83" s="187"/>
      <c r="DA83" s="187"/>
      <c r="DB83" s="187"/>
      <c r="DC83" s="187"/>
      <c r="DD83" s="187"/>
      <c r="DE83" s="187"/>
      <c r="DF83" s="187"/>
      <c r="DG83" s="187"/>
      <c r="DH83" s="187"/>
      <c r="DI83" s="187"/>
      <c r="DJ83" s="187"/>
      <c r="DK83" s="187"/>
      <c r="DL83" s="187"/>
      <c r="DM83" s="187"/>
      <c r="DN83" s="187"/>
      <c r="DO83" s="187"/>
      <c r="DP83" s="187"/>
      <c r="DQ83" s="187"/>
      <c r="DR83" s="187"/>
      <c r="DS83" s="187"/>
      <c r="DT83" s="187"/>
      <c r="DU83" s="187"/>
      <c r="DV83" s="187"/>
    </row>
    <row r="84" spans="6:126" x14ac:dyDescent="0.4">
      <c r="F84" s="186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87"/>
      <c r="AV84" s="187"/>
      <c r="AW84" s="187"/>
      <c r="AX84" s="187"/>
      <c r="AY84" s="187"/>
      <c r="AZ84" s="187"/>
      <c r="BA84" s="187"/>
      <c r="BB84" s="187"/>
      <c r="BC84" s="187"/>
      <c r="BD84" s="187"/>
      <c r="BE84" s="187"/>
      <c r="BF84" s="187"/>
      <c r="BG84" s="187"/>
      <c r="BH84" s="187"/>
      <c r="BI84" s="187"/>
      <c r="BJ84" s="187"/>
      <c r="BK84" s="187"/>
      <c r="BL84" s="187"/>
      <c r="BM84" s="187"/>
      <c r="BN84" s="187"/>
      <c r="BO84" s="187"/>
      <c r="BP84" s="187"/>
      <c r="BQ84" s="187"/>
      <c r="BR84" s="187"/>
      <c r="BS84" s="187"/>
      <c r="BT84" s="187"/>
      <c r="BU84" s="187"/>
      <c r="BV84" s="187"/>
      <c r="BW84" s="187"/>
      <c r="BX84" s="187"/>
      <c r="BY84" s="187"/>
      <c r="BZ84" s="187"/>
      <c r="CA84" s="187"/>
      <c r="CB84" s="187"/>
      <c r="CC84" s="187"/>
      <c r="CD84" s="187"/>
      <c r="CE84" s="187"/>
      <c r="CF84" s="187"/>
      <c r="CG84" s="187"/>
      <c r="CH84" s="187"/>
      <c r="CI84" s="187"/>
      <c r="CJ84" s="187"/>
      <c r="CK84" s="187"/>
      <c r="CL84" s="187"/>
      <c r="CM84" s="187"/>
      <c r="CN84" s="187"/>
      <c r="CO84" s="187"/>
      <c r="CP84" s="187"/>
      <c r="CQ84" s="187"/>
      <c r="CR84" s="187"/>
      <c r="CS84" s="187"/>
      <c r="CT84" s="187"/>
      <c r="CU84" s="187"/>
      <c r="CV84" s="187"/>
      <c r="CW84" s="187"/>
      <c r="CX84" s="187"/>
      <c r="CY84" s="187"/>
      <c r="CZ84" s="187"/>
      <c r="DA84" s="187"/>
      <c r="DB84" s="187"/>
      <c r="DC84" s="187"/>
      <c r="DD84" s="187"/>
      <c r="DE84" s="187"/>
      <c r="DF84" s="187"/>
      <c r="DG84" s="187"/>
      <c r="DH84" s="187"/>
      <c r="DI84" s="187"/>
      <c r="DJ84" s="187"/>
      <c r="DK84" s="187"/>
      <c r="DL84" s="187"/>
      <c r="DM84" s="187"/>
      <c r="DN84" s="187"/>
      <c r="DO84" s="187"/>
      <c r="DP84" s="187"/>
      <c r="DQ84" s="187"/>
      <c r="DR84" s="187"/>
      <c r="DS84" s="187"/>
      <c r="DT84" s="187"/>
      <c r="DU84" s="187"/>
      <c r="DV84" s="187"/>
    </row>
    <row r="85" spans="6:126" x14ac:dyDescent="0.4">
      <c r="F85" s="186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AX85" s="187"/>
      <c r="AY85" s="187"/>
      <c r="AZ85" s="187"/>
      <c r="BA85" s="187"/>
      <c r="BB85" s="187"/>
      <c r="BC85" s="187"/>
      <c r="BD85" s="187"/>
      <c r="BE85" s="187"/>
      <c r="BF85" s="187"/>
      <c r="BG85" s="187"/>
      <c r="BH85" s="187"/>
      <c r="BI85" s="187"/>
      <c r="BJ85" s="187"/>
      <c r="BK85" s="187"/>
      <c r="BL85" s="187"/>
      <c r="BM85" s="187"/>
      <c r="BN85" s="187"/>
      <c r="BO85" s="187"/>
      <c r="BP85" s="187"/>
      <c r="BQ85" s="187"/>
      <c r="BR85" s="187"/>
      <c r="BS85" s="187"/>
      <c r="BT85" s="187"/>
      <c r="BU85" s="187"/>
      <c r="BV85" s="187"/>
      <c r="BW85" s="187"/>
      <c r="BX85" s="187"/>
      <c r="BY85" s="187"/>
      <c r="BZ85" s="187"/>
      <c r="CA85" s="187"/>
      <c r="CB85" s="187"/>
      <c r="CC85" s="187"/>
      <c r="CD85" s="187"/>
      <c r="CE85" s="187"/>
      <c r="CF85" s="187"/>
      <c r="CG85" s="187"/>
      <c r="CH85" s="187"/>
      <c r="CI85" s="187"/>
      <c r="CJ85" s="187"/>
      <c r="CK85" s="187"/>
      <c r="CL85" s="187"/>
      <c r="CM85" s="187"/>
      <c r="CN85" s="187"/>
      <c r="CO85" s="187"/>
      <c r="CP85" s="187"/>
      <c r="CQ85" s="187"/>
      <c r="CR85" s="187"/>
      <c r="CS85" s="187"/>
      <c r="CT85" s="187"/>
      <c r="CU85" s="187"/>
      <c r="CV85" s="187"/>
      <c r="CW85" s="187"/>
      <c r="CX85" s="187"/>
      <c r="CY85" s="187"/>
      <c r="CZ85" s="187"/>
      <c r="DA85" s="187"/>
      <c r="DB85" s="187"/>
      <c r="DC85" s="187"/>
      <c r="DD85" s="187"/>
      <c r="DE85" s="187"/>
      <c r="DF85" s="187"/>
      <c r="DG85" s="187"/>
      <c r="DH85" s="187"/>
      <c r="DI85" s="187"/>
      <c r="DJ85" s="187"/>
      <c r="DK85" s="187"/>
      <c r="DL85" s="187"/>
      <c r="DM85" s="187"/>
      <c r="DN85" s="187"/>
      <c r="DO85" s="187"/>
      <c r="DP85" s="187"/>
      <c r="DQ85" s="187"/>
      <c r="DR85" s="187"/>
      <c r="DS85" s="187"/>
      <c r="DT85" s="187"/>
      <c r="DU85" s="187"/>
      <c r="DV85" s="187"/>
    </row>
    <row r="86" spans="6:126" x14ac:dyDescent="0.4">
      <c r="F86" s="186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87"/>
      <c r="BD86" s="187"/>
      <c r="BE86" s="187"/>
      <c r="BF86" s="187"/>
      <c r="BG86" s="187"/>
      <c r="BH86" s="187"/>
      <c r="BI86" s="187"/>
      <c r="BJ86" s="187"/>
      <c r="BK86" s="187"/>
      <c r="BL86" s="187"/>
      <c r="BM86" s="187"/>
      <c r="BN86" s="187"/>
      <c r="BO86" s="187"/>
      <c r="BP86" s="187"/>
      <c r="BQ86" s="187"/>
      <c r="BR86" s="187"/>
      <c r="BS86" s="187"/>
      <c r="BT86" s="187"/>
      <c r="BU86" s="187"/>
      <c r="BV86" s="187"/>
      <c r="BW86" s="187"/>
      <c r="BX86" s="187"/>
      <c r="BY86" s="187"/>
      <c r="BZ86" s="187"/>
      <c r="CA86" s="187"/>
      <c r="CB86" s="187"/>
      <c r="CC86" s="187"/>
      <c r="CD86" s="187"/>
      <c r="CE86" s="187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187"/>
      <c r="CQ86" s="187"/>
      <c r="CR86" s="187"/>
      <c r="CS86" s="187"/>
      <c r="CT86" s="187"/>
      <c r="CU86" s="187"/>
      <c r="CV86" s="187"/>
      <c r="CW86" s="187"/>
      <c r="CX86" s="187"/>
      <c r="CY86" s="187"/>
      <c r="CZ86" s="187"/>
      <c r="DA86" s="187"/>
      <c r="DB86" s="187"/>
      <c r="DC86" s="187"/>
      <c r="DD86" s="187"/>
      <c r="DE86" s="187"/>
      <c r="DF86" s="187"/>
      <c r="DG86" s="187"/>
      <c r="DH86" s="187"/>
      <c r="DI86" s="187"/>
      <c r="DJ86" s="187"/>
      <c r="DK86" s="187"/>
      <c r="DL86" s="187"/>
      <c r="DM86" s="187"/>
      <c r="DN86" s="187"/>
      <c r="DO86" s="187"/>
      <c r="DP86" s="187"/>
      <c r="DQ86" s="187"/>
      <c r="DR86" s="187"/>
      <c r="DS86" s="187"/>
      <c r="DT86" s="187"/>
      <c r="DU86" s="187"/>
      <c r="DV86" s="187"/>
    </row>
    <row r="87" spans="6:126" x14ac:dyDescent="0.4">
      <c r="F87" s="186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  <c r="AQ87" s="187"/>
      <c r="AR87" s="187"/>
      <c r="AS87" s="187"/>
      <c r="AT87" s="187"/>
      <c r="AU87" s="187"/>
      <c r="AV87" s="187"/>
      <c r="AW87" s="187"/>
      <c r="AX87" s="187"/>
      <c r="AY87" s="187"/>
      <c r="AZ87" s="187"/>
      <c r="BA87" s="187"/>
      <c r="BB87" s="187"/>
      <c r="BC87" s="187"/>
      <c r="BD87" s="187"/>
      <c r="BE87" s="187"/>
      <c r="BF87" s="187"/>
      <c r="BG87" s="187"/>
      <c r="BH87" s="187"/>
      <c r="BI87" s="187"/>
      <c r="BJ87" s="187"/>
      <c r="BK87" s="187"/>
      <c r="BL87" s="187"/>
      <c r="BM87" s="187"/>
      <c r="BN87" s="187"/>
      <c r="BO87" s="187"/>
      <c r="BP87" s="187"/>
      <c r="BQ87" s="187"/>
      <c r="BR87" s="187"/>
      <c r="BS87" s="187"/>
      <c r="BT87" s="187"/>
      <c r="BU87" s="187"/>
      <c r="BV87" s="187"/>
      <c r="BW87" s="187"/>
      <c r="BX87" s="187"/>
      <c r="BY87" s="187"/>
      <c r="BZ87" s="187"/>
      <c r="CA87" s="187"/>
      <c r="CB87" s="187"/>
      <c r="CC87" s="187"/>
      <c r="CD87" s="187"/>
      <c r="CE87" s="187"/>
      <c r="CF87" s="187"/>
      <c r="CG87" s="187"/>
      <c r="CH87" s="187"/>
      <c r="CI87" s="187"/>
      <c r="CJ87" s="187"/>
      <c r="CK87" s="187"/>
      <c r="CL87" s="187"/>
      <c r="CM87" s="187"/>
      <c r="CN87" s="187"/>
      <c r="CO87" s="187"/>
      <c r="CP87" s="187"/>
      <c r="CQ87" s="187"/>
      <c r="CR87" s="187"/>
      <c r="CS87" s="187"/>
      <c r="CT87" s="187"/>
      <c r="CU87" s="187"/>
      <c r="CV87" s="187"/>
      <c r="CW87" s="187"/>
      <c r="CX87" s="187"/>
      <c r="CY87" s="187"/>
      <c r="CZ87" s="187"/>
      <c r="DA87" s="187"/>
      <c r="DB87" s="187"/>
      <c r="DC87" s="187"/>
      <c r="DD87" s="187"/>
      <c r="DE87" s="187"/>
      <c r="DF87" s="187"/>
      <c r="DG87" s="187"/>
      <c r="DH87" s="187"/>
      <c r="DI87" s="187"/>
      <c r="DJ87" s="187"/>
      <c r="DK87" s="187"/>
      <c r="DL87" s="187"/>
      <c r="DM87" s="187"/>
      <c r="DN87" s="187"/>
      <c r="DO87" s="187"/>
      <c r="DP87" s="187"/>
      <c r="DQ87" s="187"/>
      <c r="DR87" s="187"/>
      <c r="DS87" s="187"/>
      <c r="DT87" s="187"/>
      <c r="DU87" s="187"/>
      <c r="DV87" s="187"/>
    </row>
    <row r="88" spans="6:126" x14ac:dyDescent="0.4">
      <c r="F88" s="186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87"/>
      <c r="AM88" s="187"/>
      <c r="AN88" s="187"/>
      <c r="AO88" s="187"/>
      <c r="AP88" s="187"/>
      <c r="AQ88" s="187"/>
      <c r="AR88" s="187"/>
      <c r="AS88" s="187"/>
      <c r="AT88" s="187"/>
      <c r="AU88" s="187"/>
      <c r="AV88" s="187"/>
      <c r="AW88" s="187"/>
      <c r="AX88" s="187"/>
      <c r="AY88" s="187"/>
      <c r="AZ88" s="187"/>
      <c r="BA88" s="187"/>
      <c r="BB88" s="187"/>
      <c r="BC88" s="187"/>
      <c r="BD88" s="187"/>
      <c r="BE88" s="187"/>
      <c r="BF88" s="187"/>
      <c r="BG88" s="187"/>
      <c r="BH88" s="187"/>
      <c r="BI88" s="187"/>
      <c r="BJ88" s="187"/>
      <c r="BK88" s="187"/>
      <c r="BL88" s="187"/>
      <c r="BM88" s="187"/>
      <c r="BN88" s="187"/>
      <c r="BO88" s="187"/>
      <c r="BP88" s="187"/>
      <c r="BQ88" s="187"/>
      <c r="BR88" s="187"/>
      <c r="BS88" s="187"/>
      <c r="BT88" s="187"/>
      <c r="BU88" s="187"/>
      <c r="BV88" s="187"/>
      <c r="BW88" s="187"/>
      <c r="BX88" s="187"/>
      <c r="BY88" s="187"/>
      <c r="BZ88" s="187"/>
      <c r="CA88" s="187"/>
      <c r="CB88" s="187"/>
      <c r="CC88" s="187"/>
      <c r="CD88" s="187"/>
      <c r="CE88" s="187"/>
      <c r="CF88" s="187"/>
      <c r="CG88" s="187"/>
      <c r="CH88" s="187"/>
      <c r="CI88" s="187"/>
      <c r="CJ88" s="187"/>
      <c r="CK88" s="187"/>
      <c r="CL88" s="187"/>
      <c r="CM88" s="187"/>
      <c r="CN88" s="187"/>
      <c r="CO88" s="187"/>
      <c r="CP88" s="187"/>
      <c r="CQ88" s="187"/>
      <c r="CR88" s="187"/>
      <c r="CS88" s="187"/>
      <c r="CT88" s="187"/>
      <c r="CU88" s="187"/>
      <c r="CV88" s="187"/>
      <c r="CW88" s="187"/>
      <c r="CX88" s="187"/>
      <c r="CY88" s="187"/>
      <c r="CZ88" s="187"/>
      <c r="DA88" s="187"/>
      <c r="DB88" s="187"/>
      <c r="DC88" s="187"/>
      <c r="DD88" s="187"/>
      <c r="DE88" s="187"/>
      <c r="DF88" s="187"/>
      <c r="DG88" s="187"/>
      <c r="DH88" s="187"/>
      <c r="DI88" s="187"/>
      <c r="DJ88" s="187"/>
      <c r="DK88" s="187"/>
      <c r="DL88" s="187"/>
      <c r="DM88" s="187"/>
      <c r="DN88" s="187"/>
      <c r="DO88" s="187"/>
      <c r="DP88" s="187"/>
      <c r="DQ88" s="187"/>
      <c r="DR88" s="187"/>
      <c r="DS88" s="187"/>
      <c r="DT88" s="187"/>
      <c r="DU88" s="187"/>
      <c r="DV88" s="187"/>
    </row>
    <row r="89" spans="6:126" x14ac:dyDescent="0.4">
      <c r="F89" s="186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87"/>
      <c r="AN89" s="187"/>
      <c r="AO89" s="187"/>
      <c r="AP89" s="187"/>
      <c r="AQ89" s="187"/>
      <c r="AR89" s="187"/>
      <c r="AS89" s="187"/>
      <c r="AT89" s="187"/>
      <c r="AU89" s="187"/>
      <c r="AV89" s="187"/>
      <c r="AW89" s="187"/>
      <c r="AX89" s="187"/>
      <c r="AY89" s="187"/>
      <c r="AZ89" s="187"/>
      <c r="BA89" s="187"/>
      <c r="BB89" s="187"/>
      <c r="BC89" s="187"/>
      <c r="BD89" s="187"/>
      <c r="BE89" s="187"/>
      <c r="BF89" s="187"/>
      <c r="BG89" s="187"/>
      <c r="BH89" s="187"/>
      <c r="BI89" s="187"/>
      <c r="BJ89" s="187"/>
      <c r="BK89" s="187"/>
      <c r="BL89" s="187"/>
      <c r="BM89" s="187"/>
      <c r="BN89" s="187"/>
      <c r="BO89" s="187"/>
      <c r="BP89" s="187"/>
      <c r="BQ89" s="187"/>
      <c r="BR89" s="187"/>
      <c r="BS89" s="187"/>
      <c r="BT89" s="187"/>
      <c r="BU89" s="187"/>
      <c r="BV89" s="187"/>
      <c r="BW89" s="187"/>
      <c r="BX89" s="187"/>
      <c r="BY89" s="187"/>
      <c r="BZ89" s="187"/>
      <c r="CA89" s="187"/>
      <c r="CB89" s="187"/>
      <c r="CC89" s="187"/>
      <c r="CD89" s="187"/>
      <c r="CE89" s="187"/>
      <c r="CF89" s="187"/>
      <c r="CG89" s="187"/>
      <c r="CH89" s="187"/>
      <c r="CI89" s="187"/>
      <c r="CJ89" s="187"/>
      <c r="CK89" s="187"/>
      <c r="CL89" s="187"/>
      <c r="CM89" s="187"/>
      <c r="CN89" s="187"/>
      <c r="CO89" s="187"/>
      <c r="CP89" s="187"/>
      <c r="CQ89" s="187"/>
      <c r="CR89" s="187"/>
      <c r="CS89" s="187"/>
      <c r="CT89" s="187"/>
      <c r="CU89" s="187"/>
      <c r="CV89" s="187"/>
      <c r="CW89" s="187"/>
      <c r="CX89" s="187"/>
      <c r="CY89" s="187"/>
      <c r="CZ89" s="187"/>
      <c r="DA89" s="187"/>
      <c r="DB89" s="187"/>
      <c r="DC89" s="187"/>
      <c r="DD89" s="187"/>
      <c r="DE89" s="187"/>
      <c r="DF89" s="187"/>
      <c r="DG89" s="187"/>
      <c r="DH89" s="187"/>
      <c r="DI89" s="187"/>
      <c r="DJ89" s="187"/>
      <c r="DK89" s="187"/>
      <c r="DL89" s="187"/>
      <c r="DM89" s="187"/>
      <c r="DN89" s="187"/>
      <c r="DO89" s="187"/>
      <c r="DP89" s="187"/>
      <c r="DQ89" s="187"/>
      <c r="DR89" s="187"/>
      <c r="DS89" s="187"/>
      <c r="DT89" s="187"/>
      <c r="DU89" s="187"/>
      <c r="DV89" s="187"/>
    </row>
    <row r="90" spans="6:126" x14ac:dyDescent="0.4">
      <c r="F90" s="186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7"/>
      <c r="BF90" s="187"/>
      <c r="BG90" s="187"/>
      <c r="BH90" s="187"/>
      <c r="BI90" s="187"/>
      <c r="BJ90" s="187"/>
      <c r="BK90" s="187"/>
      <c r="BL90" s="187"/>
      <c r="BM90" s="187"/>
      <c r="BN90" s="187"/>
      <c r="BO90" s="187"/>
      <c r="BP90" s="187"/>
      <c r="BQ90" s="187"/>
      <c r="BR90" s="187"/>
      <c r="BS90" s="187"/>
      <c r="BT90" s="187"/>
      <c r="BU90" s="187"/>
      <c r="BV90" s="187"/>
      <c r="BW90" s="187"/>
      <c r="BX90" s="187"/>
      <c r="BY90" s="187"/>
      <c r="BZ90" s="187"/>
      <c r="CA90" s="187"/>
      <c r="CB90" s="187"/>
      <c r="CC90" s="187"/>
      <c r="CD90" s="187"/>
      <c r="CE90" s="187"/>
      <c r="CF90" s="187"/>
      <c r="CG90" s="187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187"/>
      <c r="DB90" s="187"/>
      <c r="DC90" s="187"/>
      <c r="DD90" s="187"/>
      <c r="DE90" s="187"/>
      <c r="DF90" s="187"/>
      <c r="DG90" s="187"/>
      <c r="DH90" s="187"/>
      <c r="DI90" s="187"/>
      <c r="DJ90" s="187"/>
      <c r="DK90" s="187"/>
      <c r="DL90" s="187"/>
      <c r="DM90" s="187"/>
      <c r="DN90" s="187"/>
      <c r="DO90" s="187"/>
      <c r="DP90" s="187"/>
      <c r="DQ90" s="187"/>
      <c r="DR90" s="187"/>
      <c r="DS90" s="187"/>
      <c r="DT90" s="187"/>
      <c r="DU90" s="187"/>
      <c r="DV90" s="187"/>
    </row>
    <row r="91" spans="6:126" x14ac:dyDescent="0.4">
      <c r="F91" s="186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87"/>
      <c r="AM91" s="187"/>
      <c r="AN91" s="187"/>
      <c r="AO91" s="187"/>
      <c r="AP91" s="187"/>
      <c r="AQ91" s="187"/>
      <c r="AR91" s="187"/>
      <c r="AS91" s="187"/>
      <c r="AT91" s="187"/>
      <c r="AU91" s="187"/>
      <c r="AV91" s="187"/>
      <c r="AW91" s="187"/>
      <c r="AX91" s="187"/>
      <c r="AY91" s="187"/>
      <c r="AZ91" s="187"/>
      <c r="BA91" s="187"/>
      <c r="BB91" s="187"/>
      <c r="BC91" s="187"/>
      <c r="BD91" s="187"/>
      <c r="BE91" s="187"/>
      <c r="BF91" s="187"/>
      <c r="BG91" s="187"/>
      <c r="BH91" s="187"/>
      <c r="BI91" s="187"/>
      <c r="BJ91" s="187"/>
      <c r="BK91" s="187"/>
      <c r="BL91" s="187"/>
      <c r="BM91" s="187"/>
      <c r="BN91" s="187"/>
      <c r="BO91" s="187"/>
      <c r="BP91" s="187"/>
      <c r="BQ91" s="187"/>
      <c r="BR91" s="187"/>
      <c r="BS91" s="187"/>
      <c r="BT91" s="187"/>
      <c r="BU91" s="187"/>
      <c r="BV91" s="187"/>
      <c r="BW91" s="187"/>
      <c r="BX91" s="187"/>
      <c r="BY91" s="187"/>
      <c r="BZ91" s="187"/>
      <c r="CA91" s="187"/>
      <c r="CB91" s="187"/>
      <c r="CC91" s="187"/>
      <c r="CD91" s="187"/>
      <c r="CE91" s="187"/>
      <c r="CF91" s="187"/>
      <c r="CG91" s="187"/>
      <c r="CH91" s="187"/>
      <c r="CI91" s="187"/>
      <c r="CJ91" s="187"/>
      <c r="CK91" s="187"/>
      <c r="CL91" s="187"/>
      <c r="CM91" s="187"/>
      <c r="CN91" s="187"/>
      <c r="CO91" s="187"/>
      <c r="CP91" s="187"/>
      <c r="CQ91" s="187"/>
      <c r="CR91" s="187"/>
      <c r="CS91" s="187"/>
      <c r="CT91" s="187"/>
      <c r="CU91" s="187"/>
      <c r="CV91" s="187"/>
      <c r="CW91" s="187"/>
      <c r="CX91" s="187"/>
      <c r="CY91" s="187"/>
      <c r="CZ91" s="187"/>
      <c r="DA91" s="187"/>
      <c r="DB91" s="187"/>
      <c r="DC91" s="187"/>
      <c r="DD91" s="187"/>
      <c r="DE91" s="187"/>
      <c r="DF91" s="187"/>
      <c r="DG91" s="187"/>
      <c r="DH91" s="187"/>
      <c r="DI91" s="187"/>
      <c r="DJ91" s="187"/>
      <c r="DK91" s="187"/>
      <c r="DL91" s="187"/>
      <c r="DM91" s="187"/>
      <c r="DN91" s="187"/>
      <c r="DO91" s="187"/>
      <c r="DP91" s="187"/>
      <c r="DQ91" s="187"/>
      <c r="DR91" s="187"/>
      <c r="DS91" s="187"/>
      <c r="DT91" s="187"/>
      <c r="DU91" s="187"/>
      <c r="DV91" s="187"/>
    </row>
    <row r="92" spans="6:126" x14ac:dyDescent="0.4">
      <c r="F92" s="186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87"/>
      <c r="AM92" s="187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187"/>
      <c r="BI92" s="187"/>
      <c r="BJ92" s="187"/>
      <c r="BK92" s="187"/>
      <c r="BL92" s="187"/>
      <c r="BM92" s="187"/>
      <c r="BN92" s="187"/>
      <c r="BO92" s="187"/>
      <c r="BP92" s="187"/>
      <c r="BQ92" s="187"/>
      <c r="BR92" s="187"/>
      <c r="BS92" s="187"/>
      <c r="BT92" s="187"/>
      <c r="BU92" s="187"/>
      <c r="BV92" s="187"/>
      <c r="BW92" s="187"/>
      <c r="BX92" s="187"/>
      <c r="BY92" s="187"/>
      <c r="BZ92" s="187"/>
      <c r="CA92" s="187"/>
      <c r="CB92" s="187"/>
      <c r="CC92" s="187"/>
      <c r="CD92" s="187"/>
      <c r="CE92" s="187"/>
      <c r="CF92" s="187"/>
      <c r="CG92" s="187"/>
      <c r="CH92" s="187"/>
      <c r="CI92" s="187"/>
      <c r="CJ92" s="187"/>
      <c r="CK92" s="187"/>
      <c r="CL92" s="187"/>
      <c r="CM92" s="187"/>
      <c r="CN92" s="187"/>
      <c r="CO92" s="187"/>
      <c r="CP92" s="187"/>
      <c r="CQ92" s="187"/>
      <c r="CR92" s="187"/>
      <c r="CS92" s="187"/>
      <c r="CT92" s="187"/>
      <c r="CU92" s="187"/>
      <c r="CV92" s="187"/>
      <c r="CW92" s="187"/>
      <c r="CX92" s="187"/>
      <c r="CY92" s="187"/>
      <c r="CZ92" s="187"/>
      <c r="DA92" s="187"/>
      <c r="DB92" s="187"/>
      <c r="DC92" s="187"/>
      <c r="DD92" s="187"/>
      <c r="DE92" s="187"/>
      <c r="DF92" s="187"/>
      <c r="DG92" s="187"/>
      <c r="DH92" s="187"/>
      <c r="DI92" s="187"/>
      <c r="DJ92" s="187"/>
      <c r="DK92" s="187"/>
      <c r="DL92" s="187"/>
      <c r="DM92" s="187"/>
      <c r="DN92" s="187"/>
      <c r="DO92" s="187"/>
      <c r="DP92" s="187"/>
      <c r="DQ92" s="187"/>
      <c r="DR92" s="187"/>
      <c r="DS92" s="187"/>
      <c r="DT92" s="187"/>
      <c r="DU92" s="187"/>
      <c r="DV92" s="187"/>
    </row>
    <row r="93" spans="6:126" x14ac:dyDescent="0.4">
      <c r="F93" s="186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7"/>
      <c r="AM93" s="187"/>
      <c r="AN93" s="187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7"/>
      <c r="BF93" s="187"/>
      <c r="BG93" s="187"/>
      <c r="BH93" s="187"/>
      <c r="BI93" s="187"/>
      <c r="BJ93" s="187"/>
      <c r="BK93" s="187"/>
      <c r="BL93" s="187"/>
      <c r="BM93" s="187"/>
      <c r="BN93" s="187"/>
      <c r="BO93" s="187"/>
      <c r="BP93" s="187"/>
      <c r="BQ93" s="187"/>
      <c r="BR93" s="187"/>
      <c r="BS93" s="187"/>
      <c r="BT93" s="187"/>
      <c r="BU93" s="187"/>
      <c r="BV93" s="187"/>
      <c r="BW93" s="187"/>
      <c r="BX93" s="187"/>
      <c r="BY93" s="187"/>
      <c r="BZ93" s="187"/>
      <c r="CA93" s="187"/>
      <c r="CB93" s="187"/>
      <c r="CC93" s="187"/>
      <c r="CD93" s="187"/>
      <c r="CE93" s="187"/>
      <c r="CF93" s="187"/>
      <c r="CG93" s="187"/>
      <c r="CH93" s="187"/>
      <c r="CI93" s="187"/>
      <c r="CJ93" s="187"/>
      <c r="CK93" s="187"/>
      <c r="CL93" s="187"/>
      <c r="CM93" s="187"/>
      <c r="CN93" s="187"/>
      <c r="CO93" s="187"/>
      <c r="CP93" s="187"/>
      <c r="CQ93" s="187"/>
      <c r="CR93" s="187"/>
      <c r="CS93" s="187"/>
      <c r="CT93" s="187"/>
      <c r="CU93" s="187"/>
      <c r="CV93" s="187"/>
      <c r="CW93" s="187"/>
      <c r="CX93" s="187"/>
      <c r="CY93" s="187"/>
      <c r="CZ93" s="187"/>
      <c r="DA93" s="187"/>
      <c r="DB93" s="187"/>
      <c r="DC93" s="187"/>
      <c r="DD93" s="187"/>
      <c r="DE93" s="187"/>
      <c r="DF93" s="187"/>
      <c r="DG93" s="187"/>
      <c r="DH93" s="187"/>
      <c r="DI93" s="187"/>
      <c r="DJ93" s="187"/>
      <c r="DK93" s="187"/>
      <c r="DL93" s="187"/>
      <c r="DM93" s="187"/>
      <c r="DN93" s="187"/>
      <c r="DO93" s="187"/>
      <c r="DP93" s="187"/>
      <c r="DQ93" s="187"/>
      <c r="DR93" s="187"/>
      <c r="DS93" s="187"/>
      <c r="DT93" s="187"/>
      <c r="DU93" s="187"/>
      <c r="DV93" s="187"/>
    </row>
    <row r="94" spans="6:126" x14ac:dyDescent="0.4">
      <c r="F94" s="186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187"/>
      <c r="AN94" s="187"/>
      <c r="AO94" s="187"/>
      <c r="AP94" s="187"/>
      <c r="AQ94" s="187"/>
      <c r="AR94" s="187"/>
      <c r="AS94" s="187"/>
      <c r="AT94" s="187"/>
      <c r="AU94" s="187"/>
      <c r="AV94" s="187"/>
      <c r="AW94" s="187"/>
      <c r="AX94" s="187"/>
      <c r="AY94" s="187"/>
      <c r="AZ94" s="187"/>
      <c r="BA94" s="187"/>
      <c r="BB94" s="187"/>
      <c r="BC94" s="187"/>
      <c r="BD94" s="187"/>
      <c r="BE94" s="187"/>
      <c r="BF94" s="187"/>
      <c r="BG94" s="187"/>
      <c r="BH94" s="187"/>
      <c r="BI94" s="187"/>
      <c r="BJ94" s="187"/>
      <c r="BK94" s="187"/>
      <c r="BL94" s="187"/>
      <c r="BM94" s="187"/>
      <c r="BN94" s="187"/>
      <c r="BO94" s="187"/>
      <c r="BP94" s="187"/>
      <c r="BQ94" s="187"/>
      <c r="BR94" s="187"/>
      <c r="BS94" s="187"/>
      <c r="BT94" s="187"/>
      <c r="BU94" s="187"/>
      <c r="BV94" s="187"/>
      <c r="BW94" s="187"/>
      <c r="BX94" s="187"/>
      <c r="BY94" s="187"/>
      <c r="BZ94" s="187"/>
      <c r="CA94" s="187"/>
      <c r="CB94" s="187"/>
      <c r="CC94" s="187"/>
      <c r="CD94" s="187"/>
      <c r="CE94" s="187"/>
      <c r="CF94" s="187"/>
      <c r="CG94" s="187"/>
      <c r="CH94" s="187"/>
      <c r="CI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187"/>
      <c r="DE94" s="187"/>
      <c r="DF94" s="187"/>
      <c r="DG94" s="187"/>
      <c r="DH94" s="187"/>
      <c r="DI94" s="187"/>
      <c r="DJ94" s="187"/>
      <c r="DK94" s="187"/>
      <c r="DL94" s="187"/>
      <c r="DM94" s="187"/>
      <c r="DN94" s="187"/>
      <c r="DO94" s="187"/>
      <c r="DP94" s="187"/>
      <c r="DQ94" s="187"/>
      <c r="DR94" s="187"/>
      <c r="DS94" s="187"/>
      <c r="DT94" s="187"/>
      <c r="DU94" s="187"/>
      <c r="DV94" s="187"/>
    </row>
    <row r="95" spans="6:126" x14ac:dyDescent="0.4">
      <c r="F95" s="186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87"/>
      <c r="AV95" s="187"/>
      <c r="AW95" s="187"/>
      <c r="AX95" s="187"/>
      <c r="AY95" s="187"/>
      <c r="AZ95" s="187"/>
      <c r="BA95" s="187"/>
      <c r="BB95" s="187"/>
      <c r="BC95" s="187"/>
      <c r="BD95" s="187"/>
      <c r="BE95" s="187"/>
      <c r="BF95" s="187"/>
      <c r="BG95" s="187"/>
      <c r="BH95" s="187"/>
      <c r="BI95" s="187"/>
      <c r="BJ95" s="187"/>
      <c r="BK95" s="187"/>
      <c r="BL95" s="187"/>
      <c r="BM95" s="187"/>
      <c r="BN95" s="187"/>
      <c r="BO95" s="187"/>
      <c r="BP95" s="187"/>
      <c r="BQ95" s="187"/>
      <c r="BR95" s="187"/>
      <c r="BS95" s="187"/>
      <c r="BT95" s="187"/>
      <c r="BU95" s="187"/>
      <c r="BV95" s="187"/>
      <c r="BW95" s="187"/>
      <c r="BX95" s="187"/>
      <c r="BY95" s="187"/>
      <c r="BZ95" s="187"/>
      <c r="CA95" s="187"/>
      <c r="CB95" s="187"/>
      <c r="CC95" s="187"/>
      <c r="CD95" s="187"/>
      <c r="CE95" s="187"/>
      <c r="CF95" s="187"/>
      <c r="CG95" s="187"/>
      <c r="CH95" s="187"/>
      <c r="CI95" s="187"/>
      <c r="CJ95" s="187"/>
      <c r="CK95" s="187"/>
      <c r="CL95" s="187"/>
      <c r="CM95" s="187"/>
      <c r="CN95" s="187"/>
      <c r="CO95" s="187"/>
      <c r="CP95" s="187"/>
      <c r="CQ95" s="187"/>
      <c r="CR95" s="187"/>
      <c r="CS95" s="187"/>
      <c r="CT95" s="187"/>
      <c r="CU95" s="187"/>
      <c r="CV95" s="187"/>
      <c r="CW95" s="187"/>
      <c r="CX95" s="187"/>
      <c r="CY95" s="187"/>
      <c r="CZ95" s="187"/>
      <c r="DA95" s="187"/>
      <c r="DB95" s="187"/>
      <c r="DC95" s="187"/>
      <c r="DD95" s="187"/>
      <c r="DE95" s="187"/>
      <c r="DF95" s="187"/>
      <c r="DG95" s="187"/>
      <c r="DH95" s="187"/>
      <c r="DI95" s="187"/>
      <c r="DJ95" s="187"/>
      <c r="DK95" s="187"/>
      <c r="DL95" s="187"/>
      <c r="DM95" s="187"/>
      <c r="DN95" s="187"/>
      <c r="DO95" s="187"/>
      <c r="DP95" s="187"/>
      <c r="DQ95" s="187"/>
      <c r="DR95" s="187"/>
      <c r="DS95" s="187"/>
      <c r="DT95" s="187"/>
      <c r="DU95" s="187"/>
      <c r="DV95" s="187"/>
    </row>
    <row r="96" spans="6:126" x14ac:dyDescent="0.4">
      <c r="F96" s="186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87"/>
      <c r="AV96" s="187"/>
      <c r="AW96" s="187"/>
      <c r="AX96" s="187"/>
      <c r="AY96" s="187"/>
      <c r="AZ96" s="187"/>
      <c r="BA96" s="187"/>
      <c r="BB96" s="187"/>
      <c r="BC96" s="187"/>
      <c r="BD96" s="187"/>
      <c r="BE96" s="187"/>
      <c r="BF96" s="187"/>
      <c r="BG96" s="187"/>
      <c r="BH96" s="187"/>
      <c r="BI96" s="187"/>
      <c r="BJ96" s="187"/>
      <c r="BK96" s="187"/>
      <c r="BL96" s="187"/>
      <c r="BM96" s="187"/>
      <c r="BN96" s="187"/>
      <c r="BO96" s="187"/>
      <c r="BP96" s="187"/>
      <c r="BQ96" s="187"/>
      <c r="BR96" s="187"/>
      <c r="BS96" s="187"/>
      <c r="BT96" s="187"/>
      <c r="BU96" s="187"/>
      <c r="BV96" s="187"/>
      <c r="BW96" s="187"/>
      <c r="BX96" s="187"/>
      <c r="BY96" s="187"/>
      <c r="BZ96" s="187"/>
      <c r="CA96" s="187"/>
      <c r="CB96" s="187"/>
      <c r="CC96" s="187"/>
      <c r="CD96" s="187"/>
      <c r="CE96" s="187"/>
      <c r="CF96" s="187"/>
      <c r="CG96" s="187"/>
      <c r="CH96" s="187"/>
      <c r="CI96" s="187"/>
      <c r="CJ96" s="187"/>
      <c r="CK96" s="187"/>
      <c r="CL96" s="187"/>
      <c r="CM96" s="187"/>
      <c r="CN96" s="187"/>
      <c r="CO96" s="187"/>
      <c r="CP96" s="187"/>
      <c r="CQ96" s="187"/>
      <c r="CR96" s="187"/>
      <c r="CS96" s="187"/>
      <c r="CT96" s="187"/>
      <c r="CU96" s="187"/>
      <c r="CV96" s="187"/>
      <c r="CW96" s="187"/>
      <c r="CX96" s="187"/>
      <c r="CY96" s="187"/>
      <c r="CZ96" s="187"/>
      <c r="DA96" s="187"/>
      <c r="DB96" s="187"/>
      <c r="DC96" s="187"/>
      <c r="DD96" s="187"/>
      <c r="DE96" s="187"/>
      <c r="DF96" s="187"/>
      <c r="DG96" s="187"/>
      <c r="DH96" s="187"/>
      <c r="DI96" s="187"/>
      <c r="DJ96" s="187"/>
      <c r="DK96" s="187"/>
      <c r="DL96" s="187"/>
      <c r="DM96" s="187"/>
      <c r="DN96" s="187"/>
      <c r="DO96" s="187"/>
      <c r="DP96" s="187"/>
      <c r="DQ96" s="187"/>
      <c r="DR96" s="187"/>
      <c r="DS96" s="187"/>
      <c r="DT96" s="187"/>
      <c r="DU96" s="187"/>
      <c r="DV96" s="187"/>
    </row>
    <row r="97" spans="6:126" x14ac:dyDescent="0.4">
      <c r="F97" s="186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87"/>
      <c r="AV97" s="187"/>
      <c r="AW97" s="187"/>
      <c r="AX97" s="187"/>
      <c r="AY97" s="187"/>
      <c r="AZ97" s="187"/>
      <c r="BA97" s="187"/>
      <c r="BB97" s="187"/>
      <c r="BC97" s="187"/>
      <c r="BD97" s="187"/>
      <c r="BE97" s="187"/>
      <c r="BF97" s="187"/>
      <c r="BG97" s="187"/>
      <c r="BH97" s="187"/>
      <c r="BI97" s="187"/>
      <c r="BJ97" s="187"/>
      <c r="BK97" s="187"/>
      <c r="BL97" s="187"/>
      <c r="BM97" s="187"/>
      <c r="BN97" s="187"/>
      <c r="BO97" s="187"/>
      <c r="BP97" s="187"/>
      <c r="BQ97" s="187"/>
      <c r="BR97" s="187"/>
      <c r="BS97" s="187"/>
      <c r="BT97" s="187"/>
      <c r="BU97" s="187"/>
      <c r="BV97" s="187"/>
      <c r="BW97" s="187"/>
      <c r="BX97" s="187"/>
      <c r="BY97" s="187"/>
      <c r="BZ97" s="187"/>
      <c r="CA97" s="187"/>
      <c r="CB97" s="187"/>
      <c r="CC97" s="187"/>
      <c r="CD97" s="187"/>
      <c r="CE97" s="187"/>
      <c r="CF97" s="187"/>
      <c r="CG97" s="187"/>
      <c r="CH97" s="187"/>
      <c r="CI97" s="187"/>
      <c r="CJ97" s="187"/>
      <c r="CK97" s="187"/>
      <c r="CL97" s="187"/>
      <c r="CM97" s="187"/>
      <c r="CN97" s="187"/>
      <c r="CO97" s="187"/>
      <c r="CP97" s="187"/>
      <c r="CQ97" s="187"/>
      <c r="CR97" s="187"/>
      <c r="CS97" s="187"/>
      <c r="CT97" s="187"/>
      <c r="CU97" s="187"/>
      <c r="CV97" s="187"/>
      <c r="CW97" s="187"/>
      <c r="CX97" s="187"/>
      <c r="CY97" s="187"/>
      <c r="CZ97" s="187"/>
      <c r="DA97" s="187"/>
      <c r="DB97" s="187"/>
      <c r="DC97" s="187"/>
      <c r="DD97" s="187"/>
      <c r="DE97" s="187"/>
      <c r="DF97" s="187"/>
      <c r="DG97" s="187"/>
      <c r="DH97" s="187"/>
      <c r="DI97" s="187"/>
      <c r="DJ97" s="187"/>
      <c r="DK97" s="187"/>
      <c r="DL97" s="187"/>
      <c r="DM97" s="187"/>
      <c r="DN97" s="187"/>
      <c r="DO97" s="187"/>
      <c r="DP97" s="187"/>
      <c r="DQ97" s="187"/>
      <c r="DR97" s="187"/>
      <c r="DS97" s="187"/>
      <c r="DT97" s="187"/>
      <c r="DU97" s="187"/>
      <c r="DV97" s="187"/>
    </row>
    <row r="98" spans="6:126" x14ac:dyDescent="0.4">
      <c r="F98" s="186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87"/>
      <c r="AV98" s="187"/>
      <c r="AW98" s="187"/>
      <c r="AX98" s="187"/>
      <c r="AY98" s="187"/>
      <c r="AZ98" s="187"/>
      <c r="BA98" s="187"/>
      <c r="BB98" s="187"/>
      <c r="BC98" s="187"/>
      <c r="BD98" s="187"/>
      <c r="BE98" s="187"/>
      <c r="BF98" s="187"/>
      <c r="BG98" s="187"/>
      <c r="BH98" s="187"/>
      <c r="BI98" s="187"/>
      <c r="BJ98" s="187"/>
      <c r="BK98" s="187"/>
      <c r="BL98" s="187"/>
      <c r="BM98" s="187"/>
      <c r="BN98" s="187"/>
      <c r="BO98" s="187"/>
      <c r="BP98" s="187"/>
      <c r="BQ98" s="187"/>
      <c r="BR98" s="187"/>
      <c r="BS98" s="187"/>
      <c r="BT98" s="187"/>
      <c r="BU98" s="187"/>
      <c r="BV98" s="187"/>
      <c r="BW98" s="187"/>
      <c r="BX98" s="187"/>
      <c r="BY98" s="187"/>
      <c r="BZ98" s="187"/>
      <c r="CA98" s="187"/>
      <c r="CB98" s="187"/>
      <c r="CC98" s="187"/>
      <c r="CD98" s="187"/>
      <c r="CE98" s="187"/>
      <c r="CF98" s="187"/>
      <c r="CG98" s="187"/>
      <c r="CH98" s="187"/>
      <c r="CI98" s="187"/>
      <c r="CJ98" s="187"/>
      <c r="CK98" s="187"/>
      <c r="CL98" s="187"/>
      <c r="CM98" s="187"/>
      <c r="CN98" s="187"/>
      <c r="CO98" s="187"/>
      <c r="CP98" s="187"/>
      <c r="CQ98" s="187"/>
      <c r="CR98" s="187"/>
      <c r="CS98" s="187"/>
      <c r="CT98" s="187"/>
      <c r="CU98" s="187"/>
      <c r="CV98" s="187"/>
      <c r="CW98" s="187"/>
      <c r="CX98" s="187"/>
      <c r="CY98" s="187"/>
      <c r="CZ98" s="187"/>
      <c r="DA98" s="187"/>
      <c r="DB98" s="187"/>
      <c r="DC98" s="187"/>
      <c r="DD98" s="187"/>
      <c r="DE98" s="187"/>
      <c r="DF98" s="187"/>
      <c r="DG98" s="187"/>
      <c r="DH98" s="187"/>
      <c r="DI98" s="187"/>
      <c r="DJ98" s="187"/>
      <c r="DK98" s="187"/>
      <c r="DL98" s="187"/>
      <c r="DM98" s="187"/>
      <c r="DN98" s="187"/>
      <c r="DO98" s="187"/>
      <c r="DP98" s="187"/>
      <c r="DQ98" s="187"/>
      <c r="DR98" s="187"/>
      <c r="DS98" s="187"/>
      <c r="DT98" s="187"/>
      <c r="DU98" s="187"/>
      <c r="DV98" s="187"/>
    </row>
    <row r="99" spans="6:126" x14ac:dyDescent="0.4">
      <c r="F99" s="186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87"/>
      <c r="AM99" s="187"/>
      <c r="AN99" s="187"/>
      <c r="AO99" s="187"/>
      <c r="AP99" s="187"/>
      <c r="AQ99" s="187"/>
      <c r="AR99" s="187"/>
      <c r="AS99" s="187"/>
      <c r="AT99" s="187"/>
      <c r="AU99" s="187"/>
      <c r="AV99" s="187"/>
      <c r="AW99" s="187"/>
      <c r="AX99" s="187"/>
      <c r="AY99" s="187"/>
      <c r="AZ99" s="187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87"/>
      <c r="BN99" s="187"/>
      <c r="BO99" s="187"/>
      <c r="BP99" s="187"/>
      <c r="BQ99" s="187"/>
      <c r="BR99" s="187"/>
      <c r="BS99" s="187"/>
      <c r="BT99" s="187"/>
      <c r="BU99" s="187"/>
      <c r="BV99" s="187"/>
      <c r="BW99" s="187"/>
      <c r="BX99" s="187"/>
      <c r="BY99" s="187"/>
      <c r="BZ99" s="187"/>
      <c r="CA99" s="187"/>
      <c r="CB99" s="187"/>
      <c r="CC99" s="187"/>
      <c r="CD99" s="187"/>
      <c r="CE99" s="187"/>
      <c r="CF99" s="187"/>
      <c r="CG99" s="187"/>
      <c r="CH99" s="187"/>
      <c r="CI99" s="187"/>
      <c r="CJ99" s="187"/>
      <c r="CK99" s="187"/>
      <c r="CL99" s="187"/>
      <c r="CM99" s="187"/>
      <c r="CN99" s="187"/>
      <c r="CO99" s="187"/>
      <c r="CP99" s="187"/>
      <c r="CQ99" s="187"/>
      <c r="CR99" s="187"/>
      <c r="CS99" s="187"/>
      <c r="CT99" s="187"/>
      <c r="CU99" s="187"/>
      <c r="CV99" s="187"/>
      <c r="CW99" s="187"/>
      <c r="CX99" s="187"/>
      <c r="CY99" s="187"/>
      <c r="CZ99" s="187"/>
      <c r="DA99" s="187"/>
      <c r="DB99" s="187"/>
      <c r="DC99" s="187"/>
      <c r="DD99" s="187"/>
      <c r="DE99" s="187"/>
      <c r="DF99" s="187"/>
      <c r="DG99" s="187"/>
      <c r="DH99" s="187"/>
      <c r="DI99" s="187"/>
      <c r="DJ99" s="187"/>
      <c r="DK99" s="187"/>
      <c r="DL99" s="187"/>
      <c r="DM99" s="187"/>
      <c r="DN99" s="187"/>
      <c r="DO99" s="187"/>
      <c r="DP99" s="187"/>
      <c r="DQ99" s="187"/>
      <c r="DR99" s="187"/>
      <c r="DS99" s="187"/>
      <c r="DT99" s="187"/>
      <c r="DU99" s="187"/>
      <c r="DV99" s="187"/>
    </row>
    <row r="100" spans="6:126" x14ac:dyDescent="0.4">
      <c r="F100" s="186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87"/>
      <c r="AM100" s="187"/>
      <c r="AN100" s="187"/>
      <c r="AO100" s="187"/>
      <c r="AP100" s="187"/>
      <c r="AQ100" s="187"/>
      <c r="AR100" s="187"/>
      <c r="AS100" s="187"/>
      <c r="AT100" s="187"/>
      <c r="AU100" s="187"/>
      <c r="AV100" s="187"/>
      <c r="AW100" s="187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87"/>
      <c r="BS100" s="187"/>
      <c r="BT100" s="187"/>
      <c r="BU100" s="187"/>
      <c r="BV100" s="187"/>
      <c r="BW100" s="187"/>
      <c r="BX100" s="187"/>
      <c r="BY100" s="187"/>
      <c r="BZ100" s="187"/>
      <c r="CA100" s="187"/>
      <c r="CB100" s="187"/>
      <c r="CC100" s="187"/>
      <c r="CD100" s="187"/>
      <c r="CE100" s="187"/>
      <c r="CF100" s="187"/>
      <c r="CG100" s="187"/>
      <c r="CH100" s="187"/>
      <c r="CI100" s="187"/>
      <c r="CJ100" s="187"/>
      <c r="CK100" s="187"/>
      <c r="CL100" s="187"/>
      <c r="CM100" s="187"/>
      <c r="CN100" s="187"/>
      <c r="CO100" s="187"/>
      <c r="CP100" s="187"/>
      <c r="CQ100" s="187"/>
      <c r="CR100" s="187"/>
      <c r="CS100" s="187"/>
      <c r="CT100" s="187"/>
      <c r="CU100" s="187"/>
      <c r="CV100" s="187"/>
      <c r="CW100" s="187"/>
      <c r="CX100" s="187"/>
      <c r="CY100" s="187"/>
      <c r="CZ100" s="187"/>
      <c r="DA100" s="187"/>
      <c r="DB100" s="187"/>
      <c r="DC100" s="187"/>
      <c r="DD100" s="187"/>
      <c r="DE100" s="187"/>
      <c r="DF100" s="187"/>
      <c r="DG100" s="187"/>
      <c r="DH100" s="187"/>
      <c r="DI100" s="187"/>
      <c r="DJ100" s="187"/>
      <c r="DK100" s="187"/>
      <c r="DL100" s="187"/>
      <c r="DM100" s="187"/>
      <c r="DN100" s="187"/>
      <c r="DO100" s="187"/>
      <c r="DP100" s="187"/>
      <c r="DQ100" s="187"/>
      <c r="DR100" s="187"/>
      <c r="DS100" s="187"/>
      <c r="DT100" s="187"/>
      <c r="DU100" s="187"/>
      <c r="DV100" s="187"/>
    </row>
    <row r="101" spans="6:126" x14ac:dyDescent="0.4">
      <c r="F101" s="186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187"/>
      <c r="AN101" s="187"/>
      <c r="AO101" s="187"/>
      <c r="AP101" s="187"/>
      <c r="AQ101" s="187"/>
      <c r="AR101" s="187"/>
      <c r="AS101" s="187"/>
      <c r="AT101" s="187"/>
      <c r="AU101" s="187"/>
      <c r="AV101" s="187"/>
      <c r="AW101" s="187"/>
      <c r="AX101" s="187"/>
      <c r="AY101" s="187"/>
      <c r="AZ101" s="187"/>
      <c r="BA101" s="187"/>
      <c r="BB101" s="187"/>
      <c r="BC101" s="187"/>
      <c r="BD101" s="187"/>
      <c r="BE101" s="187"/>
      <c r="BF101" s="187"/>
      <c r="BG101" s="187"/>
      <c r="BH101" s="187"/>
      <c r="BI101" s="187"/>
      <c r="BJ101" s="187"/>
      <c r="BK101" s="187"/>
      <c r="BL101" s="187"/>
      <c r="BM101" s="187"/>
      <c r="BN101" s="187"/>
      <c r="BO101" s="187"/>
      <c r="BP101" s="187"/>
      <c r="BQ101" s="187"/>
      <c r="BR101" s="187"/>
      <c r="BS101" s="187"/>
      <c r="BT101" s="187"/>
      <c r="BU101" s="187"/>
      <c r="BV101" s="187"/>
      <c r="BW101" s="187"/>
      <c r="BX101" s="187"/>
      <c r="BY101" s="187"/>
      <c r="BZ101" s="187"/>
      <c r="CA101" s="187"/>
      <c r="CB101" s="187"/>
      <c r="CC101" s="187"/>
      <c r="CD101" s="187"/>
      <c r="CE101" s="187"/>
      <c r="CF101" s="187"/>
      <c r="CG101" s="187"/>
      <c r="CH101" s="187"/>
      <c r="CI101" s="187"/>
      <c r="CJ101" s="187"/>
      <c r="CK101" s="187"/>
      <c r="CL101" s="187"/>
      <c r="CM101" s="187"/>
      <c r="CN101" s="187"/>
      <c r="CO101" s="187"/>
      <c r="CP101" s="187"/>
      <c r="CQ101" s="187"/>
      <c r="CR101" s="187"/>
      <c r="CS101" s="187"/>
      <c r="CT101" s="187"/>
      <c r="CU101" s="187"/>
      <c r="CV101" s="187"/>
      <c r="CW101" s="187"/>
      <c r="CX101" s="187"/>
      <c r="CY101" s="187"/>
      <c r="CZ101" s="187"/>
      <c r="DA101" s="187"/>
      <c r="DB101" s="187"/>
      <c r="DC101" s="187"/>
      <c r="DD101" s="187"/>
      <c r="DE101" s="187"/>
      <c r="DF101" s="187"/>
      <c r="DG101" s="187"/>
      <c r="DH101" s="187"/>
      <c r="DI101" s="187"/>
      <c r="DJ101" s="187"/>
      <c r="DK101" s="187"/>
      <c r="DL101" s="187"/>
      <c r="DM101" s="187"/>
      <c r="DN101" s="187"/>
      <c r="DO101" s="187"/>
      <c r="DP101" s="187"/>
      <c r="DQ101" s="187"/>
      <c r="DR101" s="187"/>
      <c r="DS101" s="187"/>
      <c r="DT101" s="187"/>
      <c r="DU101" s="187"/>
      <c r="DV101" s="187"/>
    </row>
    <row r="102" spans="6:126" x14ac:dyDescent="0.4">
      <c r="F102" s="186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7"/>
      <c r="BN102" s="187"/>
      <c r="BO102" s="187"/>
      <c r="BP102" s="187"/>
      <c r="BQ102" s="187"/>
      <c r="BR102" s="187"/>
      <c r="BS102" s="187"/>
      <c r="BT102" s="187"/>
      <c r="BU102" s="187"/>
      <c r="BV102" s="187"/>
      <c r="BW102" s="187"/>
      <c r="BX102" s="187"/>
      <c r="BY102" s="187"/>
      <c r="BZ102" s="187"/>
      <c r="CA102" s="187"/>
      <c r="CB102" s="187"/>
      <c r="CC102" s="187"/>
      <c r="CD102" s="187"/>
      <c r="CE102" s="187"/>
      <c r="CF102" s="187"/>
      <c r="CG102" s="187"/>
      <c r="CH102" s="187"/>
      <c r="CI102" s="187"/>
      <c r="CJ102" s="187"/>
      <c r="CK102" s="187"/>
      <c r="CL102" s="187"/>
      <c r="CM102" s="187"/>
      <c r="CN102" s="187"/>
      <c r="CO102" s="187"/>
      <c r="CP102" s="187"/>
      <c r="CQ102" s="187"/>
      <c r="CR102" s="187"/>
      <c r="CS102" s="187"/>
      <c r="CT102" s="187"/>
      <c r="CU102" s="187"/>
      <c r="CV102" s="187"/>
      <c r="CW102" s="187"/>
      <c r="CX102" s="187"/>
      <c r="CY102" s="187"/>
      <c r="CZ102" s="187"/>
      <c r="DA102" s="187"/>
      <c r="DB102" s="187"/>
      <c r="DC102" s="187"/>
      <c r="DD102" s="187"/>
      <c r="DE102" s="187"/>
      <c r="DF102" s="187"/>
      <c r="DG102" s="187"/>
      <c r="DH102" s="187"/>
      <c r="DI102" s="187"/>
      <c r="DJ102" s="187"/>
      <c r="DK102" s="187"/>
      <c r="DL102" s="187"/>
      <c r="DM102" s="187"/>
      <c r="DN102" s="187"/>
      <c r="DO102" s="187"/>
      <c r="DP102" s="187"/>
      <c r="DQ102" s="187"/>
      <c r="DR102" s="187"/>
      <c r="DS102" s="187"/>
      <c r="DT102" s="187"/>
      <c r="DU102" s="187"/>
      <c r="DV102" s="187"/>
    </row>
    <row r="103" spans="6:126" x14ac:dyDescent="0.4">
      <c r="F103" s="186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87"/>
      <c r="AM103" s="187"/>
      <c r="AN103" s="187"/>
      <c r="AO103" s="187"/>
      <c r="AP103" s="187"/>
      <c r="AQ103" s="187"/>
      <c r="AR103" s="187"/>
      <c r="AS103" s="187"/>
      <c r="AT103" s="187"/>
      <c r="AU103" s="187"/>
      <c r="AV103" s="187"/>
      <c r="AW103" s="187"/>
      <c r="AX103" s="187"/>
      <c r="AY103" s="187"/>
      <c r="AZ103" s="187"/>
      <c r="BA103" s="187"/>
      <c r="BB103" s="187"/>
      <c r="BC103" s="187"/>
      <c r="BD103" s="187"/>
      <c r="BE103" s="187"/>
      <c r="BF103" s="187"/>
      <c r="BG103" s="187"/>
      <c r="BH103" s="187"/>
      <c r="BI103" s="187"/>
      <c r="BJ103" s="187"/>
      <c r="BK103" s="187"/>
      <c r="BL103" s="187"/>
      <c r="BM103" s="187"/>
      <c r="BN103" s="187"/>
      <c r="BO103" s="187"/>
      <c r="BP103" s="187"/>
      <c r="BQ103" s="187"/>
      <c r="BR103" s="187"/>
      <c r="BS103" s="187"/>
      <c r="BT103" s="187"/>
      <c r="BU103" s="187"/>
      <c r="BV103" s="187"/>
      <c r="BW103" s="187"/>
      <c r="BX103" s="187"/>
      <c r="BY103" s="187"/>
      <c r="BZ103" s="187"/>
      <c r="CA103" s="187"/>
      <c r="CB103" s="187"/>
      <c r="CC103" s="187"/>
      <c r="CD103" s="187"/>
      <c r="CE103" s="187"/>
      <c r="CF103" s="187"/>
      <c r="CG103" s="187"/>
      <c r="CH103" s="187"/>
      <c r="CI103" s="187"/>
      <c r="CJ103" s="187"/>
      <c r="CK103" s="187"/>
      <c r="CL103" s="187"/>
      <c r="CM103" s="187"/>
      <c r="CN103" s="187"/>
      <c r="CO103" s="187"/>
      <c r="CP103" s="187"/>
      <c r="CQ103" s="187"/>
      <c r="CR103" s="187"/>
      <c r="CS103" s="187"/>
      <c r="CT103" s="187"/>
      <c r="CU103" s="187"/>
      <c r="CV103" s="187"/>
      <c r="CW103" s="187"/>
      <c r="CX103" s="187"/>
      <c r="CY103" s="187"/>
      <c r="CZ103" s="187"/>
      <c r="DA103" s="187"/>
      <c r="DB103" s="187"/>
      <c r="DC103" s="187"/>
      <c r="DD103" s="187"/>
      <c r="DE103" s="187"/>
      <c r="DF103" s="187"/>
      <c r="DG103" s="187"/>
      <c r="DH103" s="187"/>
      <c r="DI103" s="187"/>
      <c r="DJ103" s="187"/>
      <c r="DK103" s="187"/>
      <c r="DL103" s="187"/>
      <c r="DM103" s="187"/>
      <c r="DN103" s="187"/>
      <c r="DO103" s="187"/>
      <c r="DP103" s="187"/>
      <c r="DQ103" s="187"/>
      <c r="DR103" s="187"/>
      <c r="DS103" s="187"/>
      <c r="DT103" s="187"/>
      <c r="DU103" s="187"/>
      <c r="DV103" s="187"/>
    </row>
    <row r="104" spans="6:126" x14ac:dyDescent="0.4">
      <c r="F104" s="186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7"/>
      <c r="BE104" s="187"/>
      <c r="BF104" s="187"/>
      <c r="BG104" s="187"/>
      <c r="BH104" s="187"/>
      <c r="BI104" s="187"/>
      <c r="BJ104" s="187"/>
      <c r="BK104" s="187"/>
      <c r="BL104" s="187"/>
      <c r="BM104" s="187"/>
      <c r="BN104" s="187"/>
      <c r="BO104" s="187"/>
      <c r="BP104" s="187"/>
      <c r="BQ104" s="187"/>
      <c r="BR104" s="187"/>
      <c r="BS104" s="187"/>
      <c r="BT104" s="187"/>
      <c r="BU104" s="187"/>
      <c r="BV104" s="187"/>
      <c r="BW104" s="187"/>
      <c r="BX104" s="187"/>
      <c r="BY104" s="187"/>
      <c r="BZ104" s="187"/>
      <c r="CA104" s="187"/>
      <c r="CB104" s="187"/>
      <c r="CC104" s="187"/>
      <c r="CD104" s="187"/>
      <c r="CE104" s="187"/>
      <c r="CF104" s="187"/>
      <c r="CG104" s="187"/>
      <c r="CH104" s="187"/>
      <c r="CI104" s="187"/>
      <c r="CJ104" s="187"/>
      <c r="CK104" s="187"/>
      <c r="CL104" s="187"/>
      <c r="CM104" s="187"/>
      <c r="CN104" s="187"/>
      <c r="CO104" s="187"/>
      <c r="CP104" s="187"/>
      <c r="CQ104" s="187"/>
      <c r="CR104" s="187"/>
      <c r="CS104" s="187"/>
      <c r="CT104" s="187"/>
      <c r="CU104" s="187"/>
      <c r="CV104" s="187"/>
      <c r="CW104" s="187"/>
      <c r="CX104" s="187"/>
      <c r="CY104" s="187"/>
      <c r="CZ104" s="187"/>
      <c r="DA104" s="187"/>
      <c r="DB104" s="187"/>
      <c r="DC104" s="187"/>
      <c r="DD104" s="187"/>
      <c r="DE104" s="187"/>
      <c r="DF104" s="187"/>
      <c r="DG104" s="187"/>
      <c r="DH104" s="187"/>
      <c r="DI104" s="187"/>
      <c r="DJ104" s="187"/>
      <c r="DK104" s="187"/>
      <c r="DL104" s="187"/>
      <c r="DM104" s="187"/>
      <c r="DN104" s="187"/>
      <c r="DO104" s="187"/>
      <c r="DP104" s="187"/>
      <c r="DQ104" s="187"/>
      <c r="DR104" s="187"/>
      <c r="DS104" s="187"/>
      <c r="DT104" s="187"/>
      <c r="DU104" s="187"/>
      <c r="DV104" s="187"/>
    </row>
    <row r="105" spans="6:126" x14ac:dyDescent="0.4">
      <c r="F105" s="186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187"/>
      <c r="AM105" s="187"/>
      <c r="AN105" s="187"/>
      <c r="AO105" s="187"/>
      <c r="AP105" s="187"/>
      <c r="AQ105" s="187"/>
      <c r="AR105" s="187"/>
      <c r="AS105" s="187"/>
      <c r="AT105" s="187"/>
      <c r="AU105" s="187"/>
      <c r="AV105" s="187"/>
      <c r="AW105" s="187"/>
      <c r="AX105" s="187"/>
      <c r="AY105" s="187"/>
      <c r="AZ105" s="187"/>
      <c r="BA105" s="187"/>
      <c r="BB105" s="187"/>
      <c r="BC105" s="187"/>
      <c r="BD105" s="187"/>
      <c r="BE105" s="187"/>
      <c r="BF105" s="187"/>
      <c r="BG105" s="187"/>
      <c r="BH105" s="187"/>
      <c r="BI105" s="187"/>
      <c r="BJ105" s="187"/>
      <c r="BK105" s="187"/>
      <c r="BL105" s="187"/>
      <c r="BM105" s="187"/>
      <c r="BN105" s="187"/>
      <c r="BO105" s="187"/>
      <c r="BP105" s="187"/>
      <c r="BQ105" s="187"/>
      <c r="BR105" s="187"/>
      <c r="BS105" s="187"/>
      <c r="BT105" s="187"/>
      <c r="BU105" s="187"/>
      <c r="BV105" s="187"/>
      <c r="BW105" s="187"/>
      <c r="BX105" s="187"/>
      <c r="BY105" s="187"/>
      <c r="BZ105" s="187"/>
      <c r="CA105" s="187"/>
      <c r="CB105" s="187"/>
      <c r="CC105" s="187"/>
      <c r="CD105" s="187"/>
      <c r="CE105" s="187"/>
      <c r="CF105" s="187"/>
      <c r="CG105" s="187"/>
      <c r="CH105" s="187"/>
      <c r="CI105" s="187"/>
      <c r="CJ105" s="187"/>
      <c r="CK105" s="187"/>
      <c r="CL105" s="187"/>
      <c r="CM105" s="187"/>
      <c r="CN105" s="187"/>
      <c r="CO105" s="187"/>
      <c r="CP105" s="187"/>
      <c r="CQ105" s="187"/>
      <c r="CR105" s="187"/>
      <c r="CS105" s="187"/>
      <c r="CT105" s="187"/>
      <c r="CU105" s="187"/>
      <c r="CV105" s="187"/>
      <c r="CW105" s="187"/>
      <c r="CX105" s="187"/>
      <c r="CY105" s="187"/>
      <c r="CZ105" s="187"/>
      <c r="DA105" s="187"/>
      <c r="DB105" s="187"/>
      <c r="DC105" s="187"/>
      <c r="DD105" s="187"/>
      <c r="DE105" s="187"/>
      <c r="DF105" s="187"/>
      <c r="DG105" s="187"/>
      <c r="DH105" s="187"/>
      <c r="DI105" s="187"/>
      <c r="DJ105" s="187"/>
      <c r="DK105" s="187"/>
      <c r="DL105" s="187"/>
      <c r="DM105" s="187"/>
      <c r="DN105" s="187"/>
      <c r="DO105" s="187"/>
      <c r="DP105" s="187"/>
      <c r="DQ105" s="187"/>
      <c r="DR105" s="187"/>
      <c r="DS105" s="187"/>
      <c r="DT105" s="187"/>
      <c r="DU105" s="187"/>
      <c r="DV105" s="187"/>
    </row>
    <row r="106" spans="6:126" x14ac:dyDescent="0.4">
      <c r="F106" s="186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87"/>
      <c r="AM106" s="187"/>
      <c r="AN106" s="187"/>
      <c r="AO106" s="187"/>
      <c r="AP106" s="187"/>
      <c r="AQ106" s="187"/>
      <c r="AR106" s="187"/>
      <c r="AS106" s="187"/>
      <c r="AT106" s="187"/>
      <c r="AU106" s="187"/>
      <c r="AV106" s="187"/>
      <c r="AW106" s="187"/>
      <c r="AX106" s="187"/>
      <c r="AY106" s="187"/>
      <c r="AZ106" s="187"/>
      <c r="BA106" s="187"/>
      <c r="BB106" s="187"/>
      <c r="BC106" s="187"/>
      <c r="BD106" s="187"/>
      <c r="BE106" s="187"/>
      <c r="BF106" s="187"/>
      <c r="BG106" s="187"/>
      <c r="BH106" s="187"/>
      <c r="BI106" s="187"/>
      <c r="BJ106" s="187"/>
      <c r="BK106" s="187"/>
      <c r="BL106" s="187"/>
      <c r="BM106" s="187"/>
      <c r="BN106" s="187"/>
      <c r="BO106" s="187"/>
      <c r="BP106" s="187"/>
      <c r="BQ106" s="187"/>
      <c r="BR106" s="187"/>
      <c r="BS106" s="187"/>
      <c r="BT106" s="187"/>
      <c r="BU106" s="187"/>
      <c r="BV106" s="187"/>
      <c r="BW106" s="187"/>
      <c r="BX106" s="187"/>
      <c r="BY106" s="187"/>
      <c r="BZ106" s="187"/>
      <c r="CA106" s="187"/>
      <c r="CB106" s="187"/>
      <c r="CC106" s="187"/>
      <c r="CD106" s="187"/>
      <c r="CE106" s="187"/>
      <c r="CF106" s="187"/>
      <c r="CG106" s="187"/>
      <c r="CH106" s="187"/>
      <c r="CI106" s="187"/>
      <c r="CJ106" s="187"/>
      <c r="CK106" s="187"/>
      <c r="CL106" s="187"/>
      <c r="CM106" s="187"/>
      <c r="CN106" s="187"/>
      <c r="CO106" s="187"/>
      <c r="CP106" s="187"/>
      <c r="CQ106" s="187"/>
      <c r="CR106" s="187"/>
      <c r="CS106" s="187"/>
      <c r="CT106" s="187"/>
      <c r="CU106" s="187"/>
      <c r="CV106" s="187"/>
      <c r="CW106" s="187"/>
      <c r="CX106" s="187"/>
      <c r="CY106" s="187"/>
      <c r="CZ106" s="187"/>
      <c r="DA106" s="187"/>
      <c r="DB106" s="187"/>
      <c r="DC106" s="187"/>
      <c r="DD106" s="187"/>
      <c r="DE106" s="187"/>
      <c r="DF106" s="187"/>
      <c r="DG106" s="187"/>
      <c r="DH106" s="187"/>
      <c r="DI106" s="187"/>
      <c r="DJ106" s="187"/>
      <c r="DK106" s="187"/>
      <c r="DL106" s="187"/>
      <c r="DM106" s="187"/>
      <c r="DN106" s="187"/>
      <c r="DO106" s="187"/>
      <c r="DP106" s="187"/>
      <c r="DQ106" s="187"/>
      <c r="DR106" s="187"/>
      <c r="DS106" s="187"/>
      <c r="DT106" s="187"/>
      <c r="DU106" s="187"/>
      <c r="DV106" s="187"/>
    </row>
    <row r="107" spans="6:126" x14ac:dyDescent="0.4">
      <c r="F107" s="186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87"/>
      <c r="AV107" s="187"/>
      <c r="AW107" s="187"/>
      <c r="AX107" s="187"/>
      <c r="AY107" s="187"/>
      <c r="AZ107" s="187"/>
      <c r="BA107" s="187"/>
      <c r="BB107" s="187"/>
      <c r="BC107" s="187"/>
      <c r="BD107" s="187"/>
      <c r="BE107" s="187"/>
      <c r="BF107" s="187"/>
      <c r="BG107" s="187"/>
      <c r="BH107" s="187"/>
      <c r="BI107" s="187"/>
      <c r="BJ107" s="187"/>
      <c r="BK107" s="187"/>
      <c r="BL107" s="187"/>
      <c r="BM107" s="187"/>
      <c r="BN107" s="187"/>
      <c r="BO107" s="187"/>
      <c r="BP107" s="187"/>
      <c r="BQ107" s="187"/>
      <c r="BR107" s="187"/>
      <c r="BS107" s="187"/>
      <c r="BT107" s="187"/>
      <c r="BU107" s="187"/>
      <c r="BV107" s="187"/>
      <c r="BW107" s="187"/>
      <c r="BX107" s="187"/>
      <c r="BY107" s="187"/>
      <c r="BZ107" s="187"/>
      <c r="CA107" s="187"/>
      <c r="CB107" s="187"/>
      <c r="CC107" s="187"/>
      <c r="CD107" s="187"/>
      <c r="CE107" s="187"/>
      <c r="CF107" s="187"/>
      <c r="CG107" s="187"/>
      <c r="CH107" s="187"/>
      <c r="CI107" s="187"/>
      <c r="CJ107" s="187"/>
      <c r="CK107" s="187"/>
      <c r="CL107" s="187"/>
      <c r="CM107" s="187"/>
      <c r="CN107" s="187"/>
      <c r="CO107" s="187"/>
      <c r="CP107" s="187"/>
      <c r="CQ107" s="187"/>
      <c r="CR107" s="187"/>
      <c r="CS107" s="187"/>
      <c r="CT107" s="187"/>
      <c r="CU107" s="187"/>
      <c r="CV107" s="187"/>
      <c r="CW107" s="187"/>
      <c r="CX107" s="187"/>
      <c r="CY107" s="187"/>
      <c r="CZ107" s="187"/>
      <c r="DA107" s="187"/>
      <c r="DB107" s="187"/>
      <c r="DC107" s="187"/>
      <c r="DD107" s="187"/>
      <c r="DE107" s="187"/>
      <c r="DF107" s="187"/>
      <c r="DG107" s="187"/>
      <c r="DH107" s="187"/>
      <c r="DI107" s="187"/>
      <c r="DJ107" s="187"/>
      <c r="DK107" s="187"/>
      <c r="DL107" s="187"/>
      <c r="DM107" s="187"/>
      <c r="DN107" s="187"/>
      <c r="DO107" s="187"/>
      <c r="DP107" s="187"/>
      <c r="DQ107" s="187"/>
      <c r="DR107" s="187"/>
      <c r="DS107" s="187"/>
      <c r="DT107" s="187"/>
      <c r="DU107" s="187"/>
      <c r="DV107" s="187"/>
    </row>
    <row r="108" spans="6:126" x14ac:dyDescent="0.4">
      <c r="F108" s="186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87"/>
      <c r="AV108" s="187"/>
      <c r="AW108" s="187"/>
      <c r="AX108" s="187"/>
      <c r="AY108" s="187"/>
      <c r="AZ108" s="187"/>
      <c r="BA108" s="187"/>
      <c r="BB108" s="187"/>
      <c r="BC108" s="187"/>
      <c r="BD108" s="187"/>
      <c r="BE108" s="187"/>
      <c r="BF108" s="187"/>
      <c r="BG108" s="187"/>
      <c r="BH108" s="187"/>
      <c r="BI108" s="187"/>
      <c r="BJ108" s="187"/>
      <c r="BK108" s="187"/>
      <c r="BL108" s="187"/>
      <c r="BM108" s="187"/>
      <c r="BN108" s="187"/>
      <c r="BO108" s="187"/>
      <c r="BP108" s="187"/>
      <c r="BQ108" s="187"/>
      <c r="BR108" s="187"/>
      <c r="BS108" s="187"/>
      <c r="BT108" s="187"/>
      <c r="BU108" s="187"/>
      <c r="BV108" s="187"/>
      <c r="BW108" s="187"/>
      <c r="BX108" s="187"/>
      <c r="BY108" s="187"/>
      <c r="BZ108" s="187"/>
      <c r="CA108" s="187"/>
      <c r="CB108" s="187"/>
      <c r="CC108" s="187"/>
      <c r="CD108" s="187"/>
      <c r="CE108" s="187"/>
      <c r="CF108" s="187"/>
      <c r="CG108" s="187"/>
      <c r="CH108" s="187"/>
      <c r="CI108" s="187"/>
      <c r="CJ108" s="187"/>
      <c r="CK108" s="187"/>
      <c r="CL108" s="187"/>
      <c r="CM108" s="187"/>
      <c r="CN108" s="187"/>
      <c r="CO108" s="187"/>
      <c r="CP108" s="187"/>
      <c r="CQ108" s="187"/>
      <c r="CR108" s="187"/>
      <c r="CS108" s="187"/>
      <c r="CT108" s="187"/>
      <c r="CU108" s="187"/>
      <c r="CV108" s="187"/>
      <c r="CW108" s="187"/>
      <c r="CX108" s="187"/>
      <c r="CY108" s="187"/>
      <c r="CZ108" s="187"/>
      <c r="DA108" s="187"/>
      <c r="DB108" s="187"/>
      <c r="DC108" s="187"/>
      <c r="DD108" s="187"/>
      <c r="DE108" s="187"/>
      <c r="DF108" s="187"/>
      <c r="DG108" s="187"/>
      <c r="DH108" s="187"/>
      <c r="DI108" s="187"/>
      <c r="DJ108" s="187"/>
      <c r="DK108" s="187"/>
      <c r="DL108" s="187"/>
      <c r="DM108" s="187"/>
      <c r="DN108" s="187"/>
      <c r="DO108" s="187"/>
      <c r="DP108" s="187"/>
      <c r="DQ108" s="187"/>
      <c r="DR108" s="187"/>
      <c r="DS108" s="187"/>
      <c r="DT108" s="187"/>
      <c r="DU108" s="187"/>
      <c r="DV108" s="187"/>
    </row>
    <row r="109" spans="6:126" x14ac:dyDescent="0.4">
      <c r="F109" s="186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187"/>
      <c r="AT109" s="187"/>
      <c r="AU109" s="187"/>
      <c r="AV109" s="187"/>
      <c r="AW109" s="187"/>
      <c r="AX109" s="187"/>
      <c r="AY109" s="187"/>
      <c r="AZ109" s="187"/>
      <c r="BA109" s="187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87"/>
      <c r="BN109" s="187"/>
      <c r="BO109" s="18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187"/>
      <c r="CC109" s="187"/>
      <c r="CD109" s="187"/>
      <c r="CE109" s="187"/>
      <c r="CF109" s="187"/>
      <c r="CG109" s="187"/>
      <c r="CH109" s="187"/>
      <c r="CI109" s="187"/>
      <c r="CJ109" s="187"/>
      <c r="CK109" s="187"/>
      <c r="CL109" s="187"/>
      <c r="CM109" s="187"/>
      <c r="CN109" s="187"/>
      <c r="CO109" s="187"/>
      <c r="CP109" s="187"/>
      <c r="CQ109" s="187"/>
      <c r="CR109" s="187"/>
      <c r="CS109" s="187"/>
      <c r="CT109" s="187"/>
      <c r="CU109" s="187"/>
      <c r="CV109" s="187"/>
      <c r="CW109" s="187"/>
      <c r="CX109" s="187"/>
      <c r="CY109" s="187"/>
      <c r="CZ109" s="187"/>
      <c r="DA109" s="187"/>
      <c r="DB109" s="187"/>
      <c r="DC109" s="187"/>
      <c r="DD109" s="187"/>
      <c r="DE109" s="187"/>
      <c r="DF109" s="187"/>
      <c r="DG109" s="187"/>
      <c r="DH109" s="187"/>
      <c r="DI109" s="187"/>
      <c r="DJ109" s="187"/>
      <c r="DK109" s="187"/>
      <c r="DL109" s="187"/>
      <c r="DM109" s="187"/>
      <c r="DN109" s="187"/>
      <c r="DO109" s="187"/>
      <c r="DP109" s="187"/>
      <c r="DQ109" s="187"/>
      <c r="DR109" s="187"/>
      <c r="DS109" s="187"/>
      <c r="DT109" s="187"/>
      <c r="DU109" s="187"/>
      <c r="DV109" s="187"/>
    </row>
    <row r="110" spans="6:126" x14ac:dyDescent="0.4">
      <c r="F110" s="186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187"/>
      <c r="AT110" s="187"/>
      <c r="AU110" s="187"/>
      <c r="AV110" s="187"/>
      <c r="AW110" s="187"/>
      <c r="AX110" s="187"/>
      <c r="AY110" s="187"/>
      <c r="AZ110" s="187"/>
      <c r="BA110" s="187"/>
      <c r="BB110" s="187"/>
      <c r="BC110" s="187"/>
      <c r="BD110" s="187"/>
      <c r="BE110" s="187"/>
      <c r="BF110" s="187"/>
      <c r="BG110" s="187"/>
      <c r="BH110" s="187"/>
      <c r="BI110" s="187"/>
      <c r="BJ110" s="187"/>
      <c r="BK110" s="187"/>
      <c r="BL110" s="187"/>
      <c r="BM110" s="187"/>
      <c r="BN110" s="187"/>
      <c r="BO110" s="187"/>
      <c r="BP110" s="187"/>
      <c r="BQ110" s="187"/>
      <c r="BR110" s="187"/>
      <c r="BS110" s="187"/>
      <c r="BT110" s="187"/>
      <c r="BU110" s="187"/>
      <c r="BV110" s="187"/>
      <c r="BW110" s="187"/>
      <c r="BX110" s="187"/>
      <c r="BY110" s="187"/>
      <c r="BZ110" s="187"/>
      <c r="CA110" s="187"/>
      <c r="CB110" s="187"/>
      <c r="CC110" s="187"/>
      <c r="CD110" s="187"/>
      <c r="CE110" s="187"/>
      <c r="CF110" s="187"/>
      <c r="CG110" s="187"/>
      <c r="CH110" s="187"/>
      <c r="CI110" s="187"/>
      <c r="CJ110" s="187"/>
      <c r="CK110" s="187"/>
      <c r="CL110" s="187"/>
      <c r="CM110" s="187"/>
      <c r="CN110" s="187"/>
      <c r="CO110" s="187"/>
      <c r="CP110" s="187"/>
      <c r="CQ110" s="187"/>
      <c r="CR110" s="187"/>
      <c r="CS110" s="187"/>
      <c r="CT110" s="187"/>
      <c r="CU110" s="187"/>
      <c r="CV110" s="187"/>
      <c r="CW110" s="187"/>
      <c r="CX110" s="187"/>
      <c r="CY110" s="187"/>
      <c r="CZ110" s="187"/>
      <c r="DA110" s="187"/>
      <c r="DB110" s="187"/>
      <c r="DC110" s="187"/>
      <c r="DD110" s="187"/>
      <c r="DE110" s="187"/>
      <c r="DF110" s="187"/>
      <c r="DG110" s="187"/>
      <c r="DH110" s="187"/>
      <c r="DI110" s="187"/>
      <c r="DJ110" s="187"/>
      <c r="DK110" s="187"/>
      <c r="DL110" s="187"/>
      <c r="DM110" s="187"/>
      <c r="DN110" s="187"/>
      <c r="DO110" s="187"/>
      <c r="DP110" s="187"/>
      <c r="DQ110" s="187"/>
      <c r="DR110" s="187"/>
      <c r="DS110" s="187"/>
      <c r="DT110" s="187"/>
      <c r="DU110" s="187"/>
      <c r="DV110" s="187"/>
    </row>
    <row r="111" spans="6:126" x14ac:dyDescent="0.4">
      <c r="F111" s="186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87"/>
      <c r="AV111" s="187"/>
      <c r="AW111" s="187"/>
      <c r="AX111" s="187"/>
      <c r="AY111" s="187"/>
      <c r="AZ111" s="187"/>
      <c r="BA111" s="187"/>
      <c r="BB111" s="187"/>
      <c r="BC111" s="187"/>
      <c r="BD111" s="187"/>
      <c r="BE111" s="187"/>
      <c r="BF111" s="187"/>
      <c r="BG111" s="187"/>
      <c r="BH111" s="187"/>
      <c r="BI111" s="187"/>
      <c r="BJ111" s="187"/>
      <c r="BK111" s="187"/>
      <c r="BL111" s="187"/>
      <c r="BM111" s="187"/>
      <c r="BN111" s="187"/>
      <c r="BO111" s="187"/>
      <c r="BP111" s="187"/>
      <c r="BQ111" s="187"/>
      <c r="BR111" s="187"/>
      <c r="BS111" s="187"/>
      <c r="BT111" s="187"/>
      <c r="BU111" s="187"/>
      <c r="BV111" s="187"/>
      <c r="BW111" s="187"/>
      <c r="BX111" s="187"/>
      <c r="BY111" s="187"/>
      <c r="BZ111" s="187"/>
      <c r="CA111" s="187"/>
      <c r="CB111" s="187"/>
      <c r="CC111" s="187"/>
      <c r="CD111" s="187"/>
      <c r="CE111" s="187"/>
      <c r="CF111" s="187"/>
      <c r="CG111" s="187"/>
      <c r="CH111" s="187"/>
      <c r="CI111" s="187"/>
      <c r="CJ111" s="187"/>
      <c r="CK111" s="187"/>
      <c r="CL111" s="187"/>
      <c r="CM111" s="187"/>
      <c r="CN111" s="187"/>
      <c r="CO111" s="187"/>
      <c r="CP111" s="187"/>
      <c r="CQ111" s="187"/>
      <c r="CR111" s="187"/>
      <c r="CS111" s="187"/>
      <c r="CT111" s="187"/>
      <c r="CU111" s="187"/>
      <c r="CV111" s="187"/>
      <c r="CW111" s="187"/>
      <c r="CX111" s="187"/>
      <c r="CY111" s="187"/>
      <c r="CZ111" s="187"/>
      <c r="DA111" s="187"/>
      <c r="DB111" s="187"/>
      <c r="DC111" s="187"/>
      <c r="DD111" s="187"/>
      <c r="DE111" s="187"/>
      <c r="DF111" s="187"/>
      <c r="DG111" s="187"/>
      <c r="DH111" s="187"/>
      <c r="DI111" s="187"/>
      <c r="DJ111" s="187"/>
      <c r="DK111" s="187"/>
      <c r="DL111" s="187"/>
      <c r="DM111" s="187"/>
      <c r="DN111" s="187"/>
      <c r="DO111" s="187"/>
      <c r="DP111" s="187"/>
      <c r="DQ111" s="187"/>
      <c r="DR111" s="187"/>
      <c r="DS111" s="187"/>
      <c r="DT111" s="187"/>
      <c r="DU111" s="187"/>
      <c r="DV111" s="187"/>
    </row>
    <row r="112" spans="6:126" x14ac:dyDescent="0.4">
      <c r="F112" s="186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AX112" s="187"/>
      <c r="AY112" s="187"/>
      <c r="AZ112" s="187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187"/>
      <c r="CO112" s="187"/>
      <c r="CP112" s="187"/>
      <c r="CQ112" s="187"/>
      <c r="CR112" s="187"/>
      <c r="CS112" s="187"/>
      <c r="CT112" s="187"/>
      <c r="CU112" s="187"/>
      <c r="CV112" s="187"/>
      <c r="CW112" s="187"/>
      <c r="CX112" s="187"/>
      <c r="CY112" s="187"/>
      <c r="CZ112" s="187"/>
      <c r="DA112" s="187"/>
      <c r="DB112" s="187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</row>
    <row r="113" spans="6:126" x14ac:dyDescent="0.4">
      <c r="F113" s="186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87"/>
      <c r="AM113" s="187"/>
      <c r="AN113" s="187"/>
      <c r="AO113" s="187"/>
      <c r="AP113" s="187"/>
      <c r="AQ113" s="187"/>
      <c r="AR113" s="187"/>
      <c r="AS113" s="187"/>
      <c r="AT113" s="187"/>
      <c r="AU113" s="187"/>
      <c r="AV113" s="187"/>
      <c r="AW113" s="187"/>
      <c r="AX113" s="187"/>
      <c r="AY113" s="187"/>
      <c r="AZ113" s="187"/>
      <c r="BA113" s="187"/>
      <c r="BB113" s="187"/>
      <c r="BC113" s="187"/>
      <c r="BD113" s="187"/>
      <c r="BE113" s="187"/>
      <c r="BF113" s="187"/>
      <c r="BG113" s="187"/>
      <c r="BH113" s="187"/>
      <c r="BI113" s="187"/>
      <c r="BJ113" s="187"/>
      <c r="BK113" s="187"/>
      <c r="BL113" s="187"/>
      <c r="BM113" s="187"/>
      <c r="BN113" s="187"/>
      <c r="BO113" s="187"/>
      <c r="BP113" s="187"/>
      <c r="BQ113" s="187"/>
      <c r="BR113" s="187"/>
      <c r="BS113" s="187"/>
      <c r="BT113" s="187"/>
      <c r="BU113" s="187"/>
      <c r="BV113" s="187"/>
      <c r="BW113" s="187"/>
      <c r="BX113" s="187"/>
      <c r="BY113" s="187"/>
      <c r="BZ113" s="187"/>
      <c r="CA113" s="187"/>
      <c r="CB113" s="187"/>
      <c r="CC113" s="187"/>
      <c r="CD113" s="187"/>
      <c r="CE113" s="187"/>
      <c r="CF113" s="187"/>
      <c r="CG113" s="187"/>
      <c r="CH113" s="187"/>
      <c r="CI113" s="187"/>
      <c r="CJ113" s="187"/>
      <c r="CK113" s="187"/>
      <c r="CL113" s="187"/>
      <c r="CM113" s="187"/>
      <c r="CN113" s="187"/>
      <c r="CO113" s="187"/>
      <c r="CP113" s="187"/>
      <c r="CQ113" s="187"/>
      <c r="CR113" s="187"/>
      <c r="CS113" s="187"/>
      <c r="CT113" s="187"/>
      <c r="CU113" s="187"/>
      <c r="CV113" s="187"/>
      <c r="CW113" s="187"/>
      <c r="CX113" s="187"/>
      <c r="CY113" s="187"/>
      <c r="CZ113" s="187"/>
      <c r="DA113" s="187"/>
      <c r="DB113" s="187"/>
      <c r="DC113" s="187"/>
      <c r="DD113" s="187"/>
      <c r="DE113" s="187"/>
      <c r="DF113" s="187"/>
      <c r="DG113" s="187"/>
      <c r="DH113" s="187"/>
      <c r="DI113" s="187"/>
      <c r="DJ113" s="187"/>
      <c r="DK113" s="187"/>
      <c r="DL113" s="187"/>
      <c r="DM113" s="187"/>
      <c r="DN113" s="187"/>
      <c r="DO113" s="187"/>
      <c r="DP113" s="187"/>
      <c r="DQ113" s="187"/>
      <c r="DR113" s="187"/>
      <c r="DS113" s="187"/>
      <c r="DT113" s="187"/>
      <c r="DU113" s="187"/>
      <c r="DV113" s="187"/>
    </row>
    <row r="114" spans="6:126" x14ac:dyDescent="0.4">
      <c r="F114" s="186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87"/>
      <c r="AM114" s="187"/>
      <c r="AN114" s="187"/>
      <c r="AO114" s="187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87"/>
      <c r="AZ114" s="187"/>
      <c r="BA114" s="187"/>
      <c r="BB114" s="187"/>
      <c r="BC114" s="187"/>
      <c r="BD114" s="187"/>
      <c r="BE114" s="187"/>
      <c r="BF114" s="187"/>
      <c r="BG114" s="187"/>
      <c r="BH114" s="187"/>
      <c r="BI114" s="187"/>
      <c r="BJ114" s="187"/>
      <c r="BK114" s="187"/>
      <c r="BL114" s="187"/>
      <c r="BM114" s="187"/>
      <c r="BN114" s="187"/>
      <c r="BO114" s="187"/>
      <c r="BP114" s="187"/>
      <c r="BQ114" s="187"/>
      <c r="BR114" s="187"/>
      <c r="BS114" s="187"/>
      <c r="BT114" s="187"/>
      <c r="BU114" s="187"/>
      <c r="BV114" s="187"/>
      <c r="BW114" s="187"/>
      <c r="BX114" s="187"/>
      <c r="BY114" s="187"/>
      <c r="BZ114" s="187"/>
      <c r="CA114" s="187"/>
      <c r="CB114" s="187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  <c r="DG114" s="187"/>
      <c r="DH114" s="187"/>
      <c r="DI114" s="187"/>
      <c r="DJ114" s="187"/>
      <c r="DK114" s="187"/>
      <c r="DL114" s="187"/>
      <c r="DM114" s="187"/>
      <c r="DN114" s="187"/>
      <c r="DO114" s="187"/>
      <c r="DP114" s="187"/>
      <c r="DQ114" s="187"/>
      <c r="DR114" s="187"/>
      <c r="DS114" s="187"/>
      <c r="DT114" s="187"/>
      <c r="DU114" s="187"/>
      <c r="DV114" s="187"/>
    </row>
    <row r="115" spans="6:126" x14ac:dyDescent="0.4">
      <c r="F115" s="186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7"/>
      <c r="AP115" s="187"/>
      <c r="AQ115" s="187"/>
      <c r="AR115" s="187"/>
      <c r="AS115" s="187"/>
      <c r="AT115" s="187"/>
      <c r="AU115" s="187"/>
      <c r="AV115" s="187"/>
      <c r="AW115" s="187"/>
      <c r="AX115" s="187"/>
      <c r="AY115" s="187"/>
      <c r="AZ115" s="187"/>
      <c r="BA115" s="187"/>
      <c r="BB115" s="187"/>
      <c r="BC115" s="187"/>
      <c r="BD115" s="187"/>
      <c r="BE115" s="187"/>
      <c r="BF115" s="187"/>
      <c r="BG115" s="187"/>
      <c r="BH115" s="187"/>
      <c r="BI115" s="187"/>
      <c r="BJ115" s="187"/>
      <c r="BK115" s="187"/>
      <c r="BL115" s="187"/>
      <c r="BM115" s="187"/>
      <c r="BN115" s="187"/>
      <c r="BO115" s="187"/>
      <c r="BP115" s="187"/>
      <c r="BQ115" s="187"/>
      <c r="BR115" s="187"/>
      <c r="BS115" s="187"/>
      <c r="BT115" s="187"/>
      <c r="BU115" s="187"/>
      <c r="BV115" s="187"/>
      <c r="BW115" s="187"/>
      <c r="BX115" s="187"/>
      <c r="BY115" s="187"/>
      <c r="BZ115" s="187"/>
      <c r="CA115" s="187"/>
      <c r="CB115" s="187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  <c r="DG115" s="187"/>
      <c r="DH115" s="187"/>
      <c r="DI115" s="187"/>
      <c r="DJ115" s="187"/>
      <c r="DK115" s="187"/>
      <c r="DL115" s="187"/>
      <c r="DM115" s="187"/>
      <c r="DN115" s="187"/>
      <c r="DO115" s="187"/>
      <c r="DP115" s="187"/>
      <c r="DQ115" s="187"/>
      <c r="DR115" s="187"/>
      <c r="DS115" s="187"/>
      <c r="DT115" s="187"/>
      <c r="DU115" s="187"/>
      <c r="DV115" s="187"/>
    </row>
    <row r="116" spans="6:126" x14ac:dyDescent="0.4">
      <c r="F116" s="186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87"/>
      <c r="AM116" s="187"/>
      <c r="AN116" s="187"/>
      <c r="AO116" s="187"/>
      <c r="AP116" s="187"/>
      <c r="AQ116" s="187"/>
      <c r="AR116" s="187"/>
      <c r="AS116" s="187"/>
      <c r="AT116" s="187"/>
      <c r="AU116" s="187"/>
      <c r="AV116" s="187"/>
      <c r="AW116" s="187"/>
      <c r="AX116" s="187"/>
      <c r="AY116" s="187"/>
      <c r="AZ116" s="187"/>
      <c r="BA116" s="187"/>
      <c r="BB116" s="187"/>
      <c r="BC116" s="187"/>
      <c r="BD116" s="187"/>
      <c r="BE116" s="187"/>
      <c r="BF116" s="187"/>
      <c r="BG116" s="187"/>
      <c r="BH116" s="187"/>
      <c r="BI116" s="187"/>
      <c r="BJ116" s="187"/>
      <c r="BK116" s="187"/>
      <c r="BL116" s="187"/>
      <c r="BM116" s="187"/>
      <c r="BN116" s="187"/>
      <c r="BO116" s="187"/>
      <c r="BP116" s="187"/>
      <c r="BQ116" s="187"/>
      <c r="BR116" s="187"/>
      <c r="BS116" s="187"/>
      <c r="BT116" s="187"/>
      <c r="BU116" s="187"/>
      <c r="BV116" s="187"/>
      <c r="BW116" s="187"/>
      <c r="BX116" s="187"/>
      <c r="BY116" s="187"/>
      <c r="BZ116" s="187"/>
      <c r="CA116" s="187"/>
      <c r="CB116" s="187"/>
      <c r="CC116" s="187"/>
      <c r="CD116" s="187"/>
      <c r="CE116" s="187"/>
      <c r="CF116" s="187"/>
      <c r="CG116" s="187"/>
      <c r="CH116" s="187"/>
      <c r="CI116" s="187"/>
      <c r="CJ116" s="187"/>
      <c r="CK116" s="187"/>
      <c r="CL116" s="187"/>
      <c r="CM116" s="187"/>
      <c r="CN116" s="187"/>
      <c r="CO116" s="187"/>
      <c r="CP116" s="187"/>
      <c r="CQ116" s="187"/>
      <c r="CR116" s="187"/>
      <c r="CS116" s="187"/>
      <c r="CT116" s="187"/>
      <c r="CU116" s="187"/>
      <c r="CV116" s="187"/>
      <c r="CW116" s="187"/>
      <c r="CX116" s="187"/>
      <c r="CY116" s="187"/>
      <c r="CZ116" s="187"/>
      <c r="DA116" s="187"/>
      <c r="DB116" s="187"/>
      <c r="DC116" s="187"/>
      <c r="DD116" s="187"/>
      <c r="DE116" s="187"/>
      <c r="DF116" s="187"/>
      <c r="DG116" s="187"/>
      <c r="DH116" s="187"/>
      <c r="DI116" s="187"/>
      <c r="DJ116" s="187"/>
      <c r="DK116" s="187"/>
      <c r="DL116" s="187"/>
      <c r="DM116" s="187"/>
      <c r="DN116" s="187"/>
      <c r="DO116" s="187"/>
      <c r="DP116" s="187"/>
      <c r="DQ116" s="187"/>
      <c r="DR116" s="187"/>
      <c r="DS116" s="187"/>
      <c r="DT116" s="187"/>
      <c r="DU116" s="187"/>
      <c r="DV116" s="187"/>
    </row>
    <row r="117" spans="6:126" x14ac:dyDescent="0.4">
      <c r="F117" s="186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187"/>
      <c r="BA117" s="187"/>
      <c r="BB117" s="187"/>
      <c r="BC117" s="187"/>
      <c r="BD117" s="187"/>
      <c r="BE117" s="187"/>
      <c r="BF117" s="187"/>
      <c r="BG117" s="187"/>
      <c r="BH117" s="187"/>
      <c r="BI117" s="187"/>
      <c r="BJ117" s="187"/>
      <c r="BK117" s="187"/>
      <c r="BL117" s="187"/>
      <c r="BM117" s="187"/>
      <c r="BN117" s="187"/>
      <c r="BO117" s="187"/>
      <c r="BP117" s="187"/>
      <c r="BQ117" s="187"/>
      <c r="BR117" s="187"/>
      <c r="BS117" s="187"/>
      <c r="BT117" s="187"/>
      <c r="BU117" s="187"/>
      <c r="BV117" s="187"/>
      <c r="BW117" s="187"/>
      <c r="BX117" s="187"/>
      <c r="BY117" s="187"/>
      <c r="BZ117" s="187"/>
      <c r="CA117" s="187"/>
      <c r="CB117" s="187"/>
      <c r="CC117" s="187"/>
      <c r="CD117" s="187"/>
      <c r="CE117" s="187"/>
      <c r="CF117" s="187"/>
      <c r="CG117" s="187"/>
      <c r="CH117" s="187"/>
      <c r="CI117" s="187"/>
      <c r="CJ117" s="187"/>
      <c r="CK117" s="187"/>
      <c r="CL117" s="187"/>
      <c r="CM117" s="187"/>
      <c r="CN117" s="187"/>
      <c r="CO117" s="187"/>
      <c r="CP117" s="187"/>
      <c r="CQ117" s="187"/>
      <c r="CR117" s="187"/>
      <c r="CS117" s="187"/>
      <c r="CT117" s="187"/>
      <c r="CU117" s="187"/>
      <c r="CV117" s="187"/>
      <c r="CW117" s="187"/>
      <c r="CX117" s="187"/>
      <c r="CY117" s="187"/>
      <c r="CZ117" s="187"/>
      <c r="DA117" s="187"/>
      <c r="DB117" s="187"/>
      <c r="DC117" s="187"/>
      <c r="DD117" s="187"/>
      <c r="DE117" s="187"/>
      <c r="DF117" s="187"/>
      <c r="DG117" s="187"/>
      <c r="DH117" s="187"/>
      <c r="DI117" s="187"/>
      <c r="DJ117" s="187"/>
      <c r="DK117" s="187"/>
      <c r="DL117" s="187"/>
      <c r="DM117" s="187"/>
      <c r="DN117" s="187"/>
      <c r="DO117" s="187"/>
      <c r="DP117" s="187"/>
      <c r="DQ117" s="187"/>
      <c r="DR117" s="187"/>
      <c r="DS117" s="187"/>
      <c r="DT117" s="187"/>
      <c r="DU117" s="187"/>
      <c r="DV117" s="187"/>
    </row>
    <row r="118" spans="6:126" x14ac:dyDescent="0.4">
      <c r="F118" s="186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187"/>
      <c r="BA118" s="187"/>
      <c r="BB118" s="187"/>
      <c r="BC118" s="187"/>
      <c r="BD118" s="187"/>
      <c r="BE118" s="187"/>
      <c r="BF118" s="187"/>
      <c r="BG118" s="187"/>
      <c r="BH118" s="187"/>
      <c r="BI118" s="187"/>
      <c r="BJ118" s="187"/>
      <c r="BK118" s="187"/>
      <c r="BL118" s="187"/>
      <c r="BM118" s="187"/>
      <c r="BN118" s="187"/>
      <c r="BO118" s="187"/>
      <c r="BP118" s="187"/>
      <c r="BQ118" s="187"/>
      <c r="BR118" s="187"/>
      <c r="BS118" s="187"/>
      <c r="BT118" s="187"/>
      <c r="BU118" s="187"/>
      <c r="BV118" s="187"/>
      <c r="BW118" s="187"/>
      <c r="BX118" s="187"/>
      <c r="BY118" s="187"/>
      <c r="BZ118" s="187"/>
      <c r="CA118" s="187"/>
      <c r="CB118" s="187"/>
      <c r="CC118" s="187"/>
      <c r="CD118" s="187"/>
      <c r="CE118" s="187"/>
      <c r="CF118" s="187"/>
      <c r="CG118" s="187"/>
      <c r="CH118" s="187"/>
      <c r="CI118" s="187"/>
      <c r="CJ118" s="187"/>
      <c r="CK118" s="187"/>
      <c r="CL118" s="187"/>
      <c r="CM118" s="187"/>
      <c r="CN118" s="187"/>
      <c r="CO118" s="187"/>
      <c r="CP118" s="187"/>
      <c r="CQ118" s="187"/>
      <c r="CR118" s="187"/>
      <c r="CS118" s="187"/>
      <c r="CT118" s="187"/>
      <c r="CU118" s="187"/>
      <c r="CV118" s="187"/>
      <c r="CW118" s="187"/>
      <c r="CX118" s="187"/>
      <c r="CY118" s="187"/>
      <c r="CZ118" s="187"/>
      <c r="DA118" s="187"/>
      <c r="DB118" s="187"/>
      <c r="DC118" s="187"/>
      <c r="DD118" s="187"/>
      <c r="DE118" s="187"/>
      <c r="DF118" s="187"/>
      <c r="DG118" s="187"/>
      <c r="DH118" s="187"/>
      <c r="DI118" s="187"/>
      <c r="DJ118" s="187"/>
      <c r="DK118" s="187"/>
      <c r="DL118" s="187"/>
      <c r="DM118" s="187"/>
      <c r="DN118" s="187"/>
      <c r="DO118" s="187"/>
      <c r="DP118" s="187"/>
      <c r="DQ118" s="187"/>
      <c r="DR118" s="187"/>
      <c r="DS118" s="187"/>
      <c r="DT118" s="187"/>
      <c r="DU118" s="187"/>
      <c r="DV118" s="187"/>
    </row>
    <row r="119" spans="6:126" x14ac:dyDescent="0.4">
      <c r="F119" s="186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187"/>
      <c r="BJ119" s="187"/>
      <c r="BK119" s="187"/>
      <c r="BL119" s="187"/>
      <c r="BM119" s="187"/>
      <c r="BN119" s="187"/>
      <c r="BO119" s="187"/>
      <c r="BP119" s="187"/>
      <c r="BQ119" s="187"/>
      <c r="BR119" s="187"/>
      <c r="BS119" s="187"/>
      <c r="BT119" s="187"/>
      <c r="BU119" s="187"/>
      <c r="BV119" s="187"/>
      <c r="BW119" s="187"/>
      <c r="BX119" s="187"/>
      <c r="BY119" s="187"/>
      <c r="BZ119" s="187"/>
      <c r="CA119" s="187"/>
      <c r="CB119" s="187"/>
      <c r="CC119" s="187"/>
      <c r="CD119" s="187"/>
      <c r="CE119" s="187"/>
      <c r="CF119" s="187"/>
      <c r="CG119" s="187"/>
      <c r="CH119" s="187"/>
      <c r="CI119" s="187"/>
      <c r="CJ119" s="187"/>
      <c r="CK119" s="187"/>
      <c r="CL119" s="187"/>
      <c r="CM119" s="187"/>
      <c r="CN119" s="187"/>
      <c r="CO119" s="187"/>
      <c r="CP119" s="187"/>
      <c r="CQ119" s="187"/>
      <c r="CR119" s="187"/>
      <c r="CS119" s="187"/>
      <c r="CT119" s="187"/>
      <c r="CU119" s="187"/>
      <c r="CV119" s="187"/>
      <c r="CW119" s="187"/>
      <c r="CX119" s="187"/>
      <c r="CY119" s="187"/>
      <c r="CZ119" s="187"/>
      <c r="DA119" s="187"/>
      <c r="DB119" s="187"/>
      <c r="DC119" s="187"/>
      <c r="DD119" s="187"/>
      <c r="DE119" s="187"/>
      <c r="DF119" s="187"/>
      <c r="DG119" s="187"/>
      <c r="DH119" s="187"/>
      <c r="DI119" s="187"/>
      <c r="DJ119" s="187"/>
      <c r="DK119" s="187"/>
      <c r="DL119" s="187"/>
      <c r="DM119" s="187"/>
      <c r="DN119" s="187"/>
      <c r="DO119" s="187"/>
      <c r="DP119" s="187"/>
      <c r="DQ119" s="187"/>
      <c r="DR119" s="187"/>
      <c r="DS119" s="187"/>
      <c r="DT119" s="187"/>
      <c r="DU119" s="187"/>
      <c r="DV119" s="187"/>
    </row>
    <row r="120" spans="6:126" x14ac:dyDescent="0.4">
      <c r="F120" s="186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87"/>
      <c r="BQ120" s="187"/>
      <c r="BR120" s="187"/>
      <c r="BS120" s="187"/>
      <c r="BT120" s="187"/>
      <c r="BU120" s="187"/>
      <c r="BV120" s="187"/>
      <c r="BW120" s="187"/>
      <c r="BX120" s="187"/>
      <c r="BY120" s="187"/>
      <c r="BZ120" s="187"/>
      <c r="CA120" s="187"/>
      <c r="CB120" s="187"/>
      <c r="CC120" s="187"/>
      <c r="CD120" s="187"/>
      <c r="CE120" s="187"/>
      <c r="CF120" s="187"/>
      <c r="CG120" s="187"/>
      <c r="CH120" s="187"/>
      <c r="CI120" s="187"/>
      <c r="CJ120" s="187"/>
      <c r="CK120" s="187"/>
      <c r="CL120" s="187"/>
      <c r="CM120" s="187"/>
      <c r="CN120" s="187"/>
      <c r="CO120" s="187"/>
      <c r="CP120" s="187"/>
      <c r="CQ120" s="187"/>
      <c r="CR120" s="187"/>
      <c r="CS120" s="187"/>
      <c r="CT120" s="187"/>
      <c r="CU120" s="187"/>
      <c r="CV120" s="187"/>
      <c r="CW120" s="187"/>
      <c r="CX120" s="187"/>
      <c r="CY120" s="187"/>
      <c r="CZ120" s="187"/>
      <c r="DA120" s="187"/>
      <c r="DB120" s="187"/>
      <c r="DC120" s="187"/>
      <c r="DD120" s="187"/>
      <c r="DE120" s="187"/>
      <c r="DF120" s="187"/>
      <c r="DG120" s="187"/>
      <c r="DH120" s="187"/>
      <c r="DI120" s="187"/>
      <c r="DJ120" s="187"/>
      <c r="DK120" s="187"/>
      <c r="DL120" s="187"/>
      <c r="DM120" s="187"/>
      <c r="DN120" s="187"/>
      <c r="DO120" s="187"/>
      <c r="DP120" s="187"/>
      <c r="DQ120" s="187"/>
      <c r="DR120" s="187"/>
      <c r="DS120" s="187"/>
      <c r="DT120" s="187"/>
      <c r="DU120" s="187"/>
      <c r="DV120" s="187"/>
    </row>
    <row r="121" spans="6:126" x14ac:dyDescent="0.4">
      <c r="F121" s="186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187"/>
      <c r="BJ121" s="187"/>
      <c r="BK121" s="187"/>
      <c r="BL121" s="187"/>
      <c r="BM121" s="187"/>
      <c r="BN121" s="187"/>
      <c r="BO121" s="187"/>
      <c r="BP121" s="187"/>
      <c r="BQ121" s="187"/>
      <c r="BR121" s="187"/>
      <c r="BS121" s="187"/>
      <c r="BT121" s="187"/>
      <c r="BU121" s="187"/>
      <c r="BV121" s="187"/>
      <c r="BW121" s="187"/>
      <c r="BX121" s="187"/>
      <c r="BY121" s="187"/>
      <c r="BZ121" s="187"/>
      <c r="CA121" s="187"/>
      <c r="CB121" s="187"/>
      <c r="CC121" s="187"/>
      <c r="CD121" s="187"/>
      <c r="CE121" s="187"/>
      <c r="CF121" s="187"/>
      <c r="CG121" s="187"/>
      <c r="CH121" s="187"/>
      <c r="CI121" s="187"/>
      <c r="CJ121" s="187"/>
      <c r="CK121" s="187"/>
      <c r="CL121" s="187"/>
      <c r="CM121" s="187"/>
      <c r="CN121" s="187"/>
      <c r="CO121" s="187"/>
      <c r="CP121" s="187"/>
      <c r="CQ121" s="187"/>
      <c r="CR121" s="187"/>
      <c r="CS121" s="187"/>
      <c r="CT121" s="187"/>
      <c r="CU121" s="187"/>
      <c r="CV121" s="187"/>
      <c r="CW121" s="187"/>
      <c r="CX121" s="187"/>
      <c r="CY121" s="187"/>
      <c r="CZ121" s="187"/>
      <c r="DA121" s="187"/>
      <c r="DB121" s="187"/>
      <c r="DC121" s="187"/>
      <c r="DD121" s="187"/>
      <c r="DE121" s="187"/>
      <c r="DF121" s="187"/>
      <c r="DG121" s="187"/>
      <c r="DH121" s="187"/>
      <c r="DI121" s="187"/>
      <c r="DJ121" s="187"/>
      <c r="DK121" s="187"/>
      <c r="DL121" s="187"/>
      <c r="DM121" s="187"/>
      <c r="DN121" s="187"/>
      <c r="DO121" s="187"/>
      <c r="DP121" s="187"/>
      <c r="DQ121" s="187"/>
      <c r="DR121" s="187"/>
      <c r="DS121" s="187"/>
      <c r="DT121" s="187"/>
      <c r="DU121" s="187"/>
      <c r="DV121" s="187"/>
    </row>
    <row r="122" spans="6:126" x14ac:dyDescent="0.4">
      <c r="F122" s="186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187"/>
      <c r="CH122" s="187"/>
      <c r="CI122" s="187"/>
      <c r="CJ122" s="187"/>
      <c r="CK122" s="187"/>
      <c r="CL122" s="187"/>
      <c r="CM122" s="187"/>
      <c r="CN122" s="187"/>
      <c r="CO122" s="187"/>
      <c r="CP122" s="187"/>
      <c r="CQ122" s="187"/>
      <c r="CR122" s="187"/>
      <c r="CS122" s="187"/>
      <c r="CT122" s="187"/>
      <c r="CU122" s="187"/>
      <c r="CV122" s="187"/>
      <c r="CW122" s="187"/>
      <c r="CX122" s="187"/>
      <c r="CY122" s="187"/>
      <c r="CZ122" s="187"/>
      <c r="DA122" s="187"/>
      <c r="DB122" s="187"/>
      <c r="DC122" s="187"/>
      <c r="DD122" s="187"/>
      <c r="DE122" s="187"/>
      <c r="DF122" s="187"/>
      <c r="DG122" s="187"/>
      <c r="DH122" s="187"/>
      <c r="DI122" s="187"/>
      <c r="DJ122" s="187"/>
      <c r="DK122" s="187"/>
      <c r="DL122" s="187"/>
      <c r="DM122" s="187"/>
      <c r="DN122" s="187"/>
      <c r="DO122" s="187"/>
      <c r="DP122" s="187"/>
      <c r="DQ122" s="187"/>
      <c r="DR122" s="187"/>
      <c r="DS122" s="187"/>
      <c r="DT122" s="187"/>
      <c r="DU122" s="187"/>
      <c r="DV122" s="187"/>
    </row>
    <row r="123" spans="6:126" x14ac:dyDescent="0.4">
      <c r="F123" s="186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187"/>
      <c r="BJ123" s="187"/>
      <c r="BK123" s="187"/>
      <c r="BL123" s="187"/>
      <c r="BM123" s="187"/>
      <c r="BN123" s="187"/>
      <c r="BO123" s="187"/>
      <c r="BP123" s="187"/>
      <c r="BQ123" s="187"/>
      <c r="BR123" s="187"/>
      <c r="BS123" s="187"/>
      <c r="BT123" s="187"/>
      <c r="BU123" s="187"/>
      <c r="BV123" s="187"/>
      <c r="BW123" s="187"/>
      <c r="BX123" s="187"/>
      <c r="BY123" s="187"/>
      <c r="BZ123" s="187"/>
      <c r="CA123" s="187"/>
      <c r="CB123" s="187"/>
      <c r="CC123" s="187"/>
      <c r="CD123" s="187"/>
      <c r="CE123" s="187"/>
      <c r="CF123" s="187"/>
      <c r="CG123" s="187"/>
      <c r="CH123" s="187"/>
      <c r="CI123" s="187"/>
      <c r="CJ123" s="187"/>
      <c r="CK123" s="187"/>
      <c r="CL123" s="187"/>
      <c r="CM123" s="187"/>
      <c r="CN123" s="187"/>
      <c r="CO123" s="187"/>
      <c r="CP123" s="187"/>
      <c r="CQ123" s="187"/>
      <c r="CR123" s="187"/>
      <c r="CS123" s="187"/>
      <c r="CT123" s="187"/>
      <c r="CU123" s="187"/>
      <c r="CV123" s="187"/>
      <c r="CW123" s="187"/>
      <c r="CX123" s="187"/>
      <c r="CY123" s="187"/>
      <c r="CZ123" s="187"/>
      <c r="DA123" s="187"/>
      <c r="DB123" s="187"/>
      <c r="DC123" s="187"/>
      <c r="DD123" s="187"/>
      <c r="DE123" s="187"/>
      <c r="DF123" s="187"/>
      <c r="DG123" s="187"/>
      <c r="DH123" s="187"/>
      <c r="DI123" s="187"/>
      <c r="DJ123" s="187"/>
      <c r="DK123" s="187"/>
      <c r="DL123" s="187"/>
      <c r="DM123" s="187"/>
      <c r="DN123" s="187"/>
      <c r="DO123" s="187"/>
      <c r="DP123" s="187"/>
      <c r="DQ123" s="187"/>
      <c r="DR123" s="187"/>
      <c r="DS123" s="187"/>
      <c r="DT123" s="187"/>
      <c r="DU123" s="187"/>
      <c r="DV123" s="187"/>
    </row>
    <row r="124" spans="6:126" x14ac:dyDescent="0.4">
      <c r="F124" s="186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187"/>
      <c r="BJ124" s="187"/>
      <c r="BK124" s="187"/>
      <c r="BL124" s="187"/>
      <c r="BM124" s="187"/>
      <c r="BN124" s="187"/>
      <c r="BO124" s="187"/>
      <c r="BP124" s="187"/>
      <c r="BQ124" s="187"/>
      <c r="BR124" s="187"/>
      <c r="BS124" s="187"/>
      <c r="BT124" s="187"/>
      <c r="BU124" s="187"/>
      <c r="BV124" s="187"/>
      <c r="BW124" s="187"/>
      <c r="BX124" s="187"/>
      <c r="BY124" s="187"/>
      <c r="BZ124" s="187"/>
      <c r="CA124" s="187"/>
      <c r="CB124" s="187"/>
      <c r="CC124" s="187"/>
      <c r="CD124" s="187"/>
      <c r="CE124" s="187"/>
      <c r="CF124" s="187"/>
      <c r="CG124" s="187"/>
      <c r="CH124" s="187"/>
      <c r="CI124" s="187"/>
      <c r="CJ124" s="187"/>
      <c r="CK124" s="187"/>
      <c r="CL124" s="187"/>
      <c r="CM124" s="187"/>
      <c r="CN124" s="187"/>
      <c r="CO124" s="187"/>
      <c r="CP124" s="187"/>
      <c r="CQ124" s="187"/>
      <c r="CR124" s="187"/>
      <c r="CS124" s="187"/>
      <c r="CT124" s="187"/>
      <c r="CU124" s="187"/>
      <c r="CV124" s="187"/>
      <c r="CW124" s="187"/>
      <c r="CX124" s="187"/>
      <c r="CY124" s="187"/>
      <c r="CZ124" s="187"/>
      <c r="DA124" s="187"/>
      <c r="DB124" s="187"/>
      <c r="DC124" s="187"/>
      <c r="DD124" s="187"/>
      <c r="DE124" s="187"/>
      <c r="DF124" s="187"/>
      <c r="DG124" s="187"/>
      <c r="DH124" s="187"/>
      <c r="DI124" s="187"/>
      <c r="DJ124" s="187"/>
      <c r="DK124" s="187"/>
      <c r="DL124" s="187"/>
      <c r="DM124" s="187"/>
      <c r="DN124" s="187"/>
      <c r="DO124" s="187"/>
      <c r="DP124" s="187"/>
      <c r="DQ124" s="187"/>
      <c r="DR124" s="187"/>
      <c r="DS124" s="187"/>
      <c r="DT124" s="187"/>
      <c r="DU124" s="187"/>
      <c r="DV124" s="187"/>
    </row>
    <row r="125" spans="6:126" x14ac:dyDescent="0.4">
      <c r="F125" s="186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187"/>
      <c r="CM125" s="187"/>
      <c r="CN125" s="187"/>
      <c r="CO125" s="187"/>
      <c r="CP125" s="187"/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  <c r="DG125" s="187"/>
      <c r="DH125" s="187"/>
      <c r="DI125" s="187"/>
      <c r="DJ125" s="187"/>
      <c r="DK125" s="187"/>
      <c r="DL125" s="187"/>
      <c r="DM125" s="187"/>
      <c r="DN125" s="187"/>
      <c r="DO125" s="187"/>
      <c r="DP125" s="187"/>
      <c r="DQ125" s="187"/>
      <c r="DR125" s="187"/>
      <c r="DS125" s="187"/>
      <c r="DT125" s="187"/>
      <c r="DU125" s="187"/>
      <c r="DV125" s="187"/>
    </row>
    <row r="126" spans="6:126" x14ac:dyDescent="0.4">
      <c r="F126" s="186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187"/>
      <c r="BJ126" s="187"/>
      <c r="BK126" s="187"/>
      <c r="BL126" s="187"/>
      <c r="BM126" s="187"/>
      <c r="BN126" s="187"/>
      <c r="BO126" s="187"/>
      <c r="BP126" s="187"/>
      <c r="BQ126" s="187"/>
      <c r="BR126" s="187"/>
      <c r="BS126" s="187"/>
      <c r="BT126" s="187"/>
      <c r="BU126" s="187"/>
      <c r="BV126" s="187"/>
      <c r="BW126" s="187"/>
      <c r="BX126" s="187"/>
      <c r="BY126" s="187"/>
      <c r="BZ126" s="187"/>
      <c r="CA126" s="187"/>
      <c r="CB126" s="187"/>
      <c r="CC126" s="187"/>
      <c r="CD126" s="187"/>
      <c r="CE126" s="187"/>
      <c r="CF126" s="187"/>
      <c r="CG126" s="187"/>
      <c r="CH126" s="187"/>
      <c r="CI126" s="187"/>
      <c r="CJ126" s="187"/>
      <c r="CK126" s="187"/>
      <c r="CL126" s="187"/>
      <c r="CM126" s="187"/>
      <c r="CN126" s="187"/>
      <c r="CO126" s="187"/>
      <c r="CP126" s="187"/>
      <c r="CQ126" s="187"/>
      <c r="CR126" s="187"/>
      <c r="CS126" s="187"/>
      <c r="CT126" s="187"/>
      <c r="CU126" s="187"/>
      <c r="CV126" s="187"/>
      <c r="CW126" s="187"/>
      <c r="CX126" s="187"/>
      <c r="CY126" s="187"/>
      <c r="CZ126" s="187"/>
      <c r="DA126" s="187"/>
      <c r="DB126" s="187"/>
      <c r="DC126" s="187"/>
      <c r="DD126" s="187"/>
      <c r="DE126" s="187"/>
      <c r="DF126" s="187"/>
      <c r="DG126" s="187"/>
      <c r="DH126" s="187"/>
      <c r="DI126" s="187"/>
      <c r="DJ126" s="187"/>
      <c r="DK126" s="187"/>
      <c r="DL126" s="187"/>
      <c r="DM126" s="187"/>
      <c r="DN126" s="187"/>
      <c r="DO126" s="187"/>
      <c r="DP126" s="187"/>
      <c r="DQ126" s="187"/>
      <c r="DR126" s="187"/>
      <c r="DS126" s="187"/>
      <c r="DT126" s="187"/>
      <c r="DU126" s="187"/>
      <c r="DV126" s="187"/>
    </row>
    <row r="127" spans="6:126" x14ac:dyDescent="0.4">
      <c r="F127" s="186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187"/>
      <c r="BM127" s="187"/>
      <c r="BN127" s="187"/>
      <c r="BO127" s="187"/>
      <c r="BP127" s="187"/>
      <c r="BQ127" s="187"/>
      <c r="BR127" s="187"/>
      <c r="BS127" s="187"/>
      <c r="BT127" s="187"/>
      <c r="BU127" s="187"/>
      <c r="BV127" s="187"/>
      <c r="BW127" s="187"/>
      <c r="BX127" s="187"/>
      <c r="BY127" s="187"/>
      <c r="BZ127" s="187"/>
      <c r="CA127" s="187"/>
      <c r="CB127" s="187"/>
      <c r="CC127" s="187"/>
      <c r="CD127" s="187"/>
      <c r="CE127" s="187"/>
      <c r="CF127" s="187"/>
      <c r="CG127" s="187"/>
      <c r="CH127" s="187"/>
      <c r="CI127" s="187"/>
      <c r="CJ127" s="187"/>
      <c r="CK127" s="187"/>
      <c r="CL127" s="187"/>
      <c r="CM127" s="187"/>
      <c r="CN127" s="187"/>
      <c r="CO127" s="187"/>
      <c r="CP127" s="187"/>
      <c r="CQ127" s="187"/>
      <c r="CR127" s="187"/>
      <c r="CS127" s="187"/>
      <c r="CT127" s="187"/>
      <c r="CU127" s="187"/>
      <c r="CV127" s="187"/>
      <c r="CW127" s="187"/>
      <c r="CX127" s="187"/>
      <c r="CY127" s="187"/>
      <c r="CZ127" s="187"/>
      <c r="DA127" s="187"/>
      <c r="DB127" s="187"/>
      <c r="DC127" s="187"/>
      <c r="DD127" s="187"/>
      <c r="DE127" s="187"/>
      <c r="DF127" s="187"/>
      <c r="DG127" s="187"/>
      <c r="DH127" s="187"/>
      <c r="DI127" s="187"/>
      <c r="DJ127" s="187"/>
      <c r="DK127" s="187"/>
      <c r="DL127" s="187"/>
      <c r="DM127" s="187"/>
      <c r="DN127" s="187"/>
      <c r="DO127" s="187"/>
      <c r="DP127" s="187"/>
      <c r="DQ127" s="187"/>
      <c r="DR127" s="187"/>
      <c r="DS127" s="187"/>
      <c r="DT127" s="187"/>
      <c r="DU127" s="187"/>
      <c r="DV127" s="187"/>
    </row>
    <row r="128" spans="6:126" x14ac:dyDescent="0.4">
      <c r="F128" s="186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187"/>
      <c r="BM128" s="187"/>
      <c r="BN128" s="187"/>
      <c r="BO128" s="187"/>
      <c r="BP128" s="187"/>
      <c r="BQ128" s="187"/>
      <c r="BR128" s="187"/>
      <c r="BS128" s="187"/>
      <c r="BT128" s="187"/>
      <c r="BU128" s="187"/>
      <c r="BV128" s="187"/>
      <c r="BW128" s="187"/>
      <c r="BX128" s="187"/>
      <c r="BY128" s="187"/>
      <c r="BZ128" s="187"/>
      <c r="CA128" s="187"/>
      <c r="CB128" s="187"/>
      <c r="CC128" s="187"/>
      <c r="CD128" s="187"/>
      <c r="CE128" s="187"/>
      <c r="CF128" s="187"/>
      <c r="CG128" s="187"/>
      <c r="CH128" s="187"/>
      <c r="CI128" s="187"/>
      <c r="CJ128" s="187"/>
      <c r="CK128" s="187"/>
      <c r="CL128" s="187"/>
      <c r="CM128" s="187"/>
      <c r="CN128" s="187"/>
      <c r="CO128" s="187"/>
      <c r="CP128" s="187"/>
      <c r="CQ128" s="187"/>
      <c r="CR128" s="187"/>
      <c r="CS128" s="187"/>
      <c r="CT128" s="187"/>
      <c r="CU128" s="187"/>
      <c r="CV128" s="187"/>
      <c r="CW128" s="187"/>
      <c r="CX128" s="187"/>
      <c r="CY128" s="187"/>
      <c r="CZ128" s="187"/>
      <c r="DA128" s="187"/>
      <c r="DB128" s="187"/>
      <c r="DC128" s="187"/>
      <c r="DD128" s="187"/>
      <c r="DE128" s="187"/>
      <c r="DF128" s="187"/>
      <c r="DG128" s="187"/>
      <c r="DH128" s="187"/>
      <c r="DI128" s="187"/>
      <c r="DJ128" s="187"/>
      <c r="DK128" s="187"/>
      <c r="DL128" s="187"/>
      <c r="DM128" s="187"/>
      <c r="DN128" s="187"/>
      <c r="DO128" s="187"/>
      <c r="DP128" s="187"/>
      <c r="DQ128" s="187"/>
      <c r="DR128" s="187"/>
      <c r="DS128" s="187"/>
      <c r="DT128" s="187"/>
      <c r="DU128" s="187"/>
      <c r="DV128" s="187"/>
    </row>
    <row r="129" spans="6:126" x14ac:dyDescent="0.4">
      <c r="F129" s="186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187"/>
      <c r="BA129" s="187"/>
      <c r="BB129" s="187"/>
      <c r="BC129" s="187"/>
      <c r="BD129" s="187"/>
      <c r="BE129" s="187"/>
      <c r="BF129" s="187"/>
      <c r="BG129" s="187"/>
      <c r="BH129" s="187"/>
      <c r="BI129" s="187"/>
      <c r="BJ129" s="187"/>
      <c r="BK129" s="187"/>
      <c r="BL129" s="187"/>
      <c r="BM129" s="187"/>
      <c r="BN129" s="187"/>
      <c r="BO129" s="187"/>
      <c r="BP129" s="187"/>
      <c r="BQ129" s="187"/>
      <c r="BR129" s="187"/>
      <c r="BS129" s="187"/>
      <c r="BT129" s="187"/>
      <c r="BU129" s="187"/>
      <c r="BV129" s="187"/>
      <c r="BW129" s="187"/>
      <c r="BX129" s="187"/>
      <c r="BY129" s="187"/>
      <c r="BZ129" s="187"/>
      <c r="CA129" s="187"/>
      <c r="CB129" s="187"/>
      <c r="CC129" s="187"/>
      <c r="CD129" s="187"/>
      <c r="CE129" s="187"/>
      <c r="CF129" s="187"/>
      <c r="CG129" s="187"/>
      <c r="CH129" s="187"/>
      <c r="CI129" s="187"/>
      <c r="CJ129" s="187"/>
      <c r="CK129" s="187"/>
      <c r="CL129" s="187"/>
      <c r="CM129" s="187"/>
      <c r="CN129" s="187"/>
      <c r="CO129" s="187"/>
      <c r="CP129" s="187"/>
      <c r="CQ129" s="187"/>
      <c r="CR129" s="187"/>
      <c r="CS129" s="187"/>
      <c r="CT129" s="187"/>
      <c r="CU129" s="187"/>
      <c r="CV129" s="187"/>
      <c r="CW129" s="187"/>
      <c r="CX129" s="187"/>
      <c r="CY129" s="187"/>
      <c r="CZ129" s="187"/>
      <c r="DA129" s="187"/>
      <c r="DB129" s="187"/>
      <c r="DC129" s="187"/>
      <c r="DD129" s="187"/>
      <c r="DE129" s="187"/>
      <c r="DF129" s="187"/>
      <c r="DG129" s="187"/>
      <c r="DH129" s="187"/>
      <c r="DI129" s="187"/>
      <c r="DJ129" s="187"/>
      <c r="DK129" s="187"/>
      <c r="DL129" s="187"/>
      <c r="DM129" s="187"/>
      <c r="DN129" s="187"/>
      <c r="DO129" s="187"/>
      <c r="DP129" s="187"/>
      <c r="DQ129" s="187"/>
      <c r="DR129" s="187"/>
      <c r="DS129" s="187"/>
      <c r="DT129" s="187"/>
      <c r="DU129" s="187"/>
      <c r="DV129" s="187"/>
    </row>
    <row r="130" spans="6:126" x14ac:dyDescent="0.4">
      <c r="F130" s="186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187"/>
      <c r="BA130" s="187"/>
      <c r="BB130" s="187"/>
      <c r="BC130" s="187"/>
      <c r="BD130" s="187"/>
      <c r="BE130" s="187"/>
      <c r="BF130" s="187"/>
      <c r="BG130" s="187"/>
      <c r="BH130" s="187"/>
      <c r="BI130" s="187"/>
      <c r="BJ130" s="187"/>
      <c r="BK130" s="187"/>
      <c r="BL130" s="187"/>
      <c r="BM130" s="187"/>
      <c r="BN130" s="187"/>
      <c r="BO130" s="187"/>
      <c r="BP130" s="187"/>
      <c r="BQ130" s="187"/>
      <c r="BR130" s="187"/>
      <c r="BS130" s="187"/>
      <c r="BT130" s="187"/>
      <c r="BU130" s="187"/>
      <c r="BV130" s="187"/>
      <c r="BW130" s="187"/>
      <c r="BX130" s="187"/>
      <c r="BY130" s="187"/>
      <c r="BZ130" s="187"/>
      <c r="CA130" s="187"/>
      <c r="CB130" s="187"/>
      <c r="CC130" s="187"/>
      <c r="CD130" s="187"/>
      <c r="CE130" s="187"/>
      <c r="CF130" s="187"/>
      <c r="CG130" s="187"/>
      <c r="CH130" s="187"/>
      <c r="CI130" s="187"/>
      <c r="CJ130" s="187"/>
      <c r="CK130" s="187"/>
      <c r="CL130" s="187"/>
      <c r="CM130" s="187"/>
      <c r="CN130" s="187"/>
      <c r="CO130" s="187"/>
      <c r="CP130" s="187"/>
      <c r="CQ130" s="187"/>
      <c r="CR130" s="187"/>
      <c r="CS130" s="187"/>
      <c r="CT130" s="187"/>
      <c r="CU130" s="187"/>
      <c r="CV130" s="187"/>
      <c r="CW130" s="187"/>
      <c r="CX130" s="187"/>
      <c r="CY130" s="187"/>
      <c r="CZ130" s="187"/>
      <c r="DA130" s="187"/>
      <c r="DB130" s="187"/>
      <c r="DC130" s="187"/>
      <c r="DD130" s="187"/>
      <c r="DE130" s="187"/>
      <c r="DF130" s="187"/>
      <c r="DG130" s="187"/>
      <c r="DH130" s="187"/>
      <c r="DI130" s="187"/>
      <c r="DJ130" s="187"/>
      <c r="DK130" s="187"/>
      <c r="DL130" s="187"/>
      <c r="DM130" s="187"/>
      <c r="DN130" s="187"/>
      <c r="DO130" s="187"/>
      <c r="DP130" s="187"/>
      <c r="DQ130" s="187"/>
      <c r="DR130" s="187"/>
      <c r="DS130" s="187"/>
      <c r="DT130" s="187"/>
      <c r="DU130" s="187"/>
      <c r="DV130" s="187"/>
    </row>
    <row r="131" spans="6:126" x14ac:dyDescent="0.4">
      <c r="F131" s="186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187"/>
      <c r="BA131" s="187"/>
      <c r="BB131" s="187"/>
      <c r="BC131" s="187"/>
      <c r="BD131" s="187"/>
      <c r="BE131" s="187"/>
      <c r="BF131" s="187"/>
      <c r="BG131" s="187"/>
      <c r="BH131" s="187"/>
      <c r="BI131" s="187"/>
      <c r="BJ131" s="187"/>
      <c r="BK131" s="187"/>
      <c r="BL131" s="187"/>
      <c r="BM131" s="187"/>
      <c r="BN131" s="187"/>
      <c r="BO131" s="187"/>
      <c r="BP131" s="187"/>
      <c r="BQ131" s="187"/>
      <c r="BR131" s="187"/>
      <c r="BS131" s="187"/>
      <c r="BT131" s="187"/>
      <c r="BU131" s="187"/>
      <c r="BV131" s="187"/>
      <c r="BW131" s="187"/>
      <c r="BX131" s="187"/>
      <c r="BY131" s="187"/>
      <c r="BZ131" s="187"/>
      <c r="CA131" s="187"/>
      <c r="CB131" s="187"/>
      <c r="CC131" s="187"/>
      <c r="CD131" s="187"/>
      <c r="CE131" s="187"/>
      <c r="CF131" s="187"/>
      <c r="CG131" s="187"/>
      <c r="CH131" s="187"/>
      <c r="CI131" s="187"/>
      <c r="CJ131" s="187"/>
      <c r="CK131" s="187"/>
      <c r="CL131" s="187"/>
      <c r="CM131" s="187"/>
      <c r="CN131" s="187"/>
      <c r="CO131" s="187"/>
      <c r="CP131" s="187"/>
      <c r="CQ131" s="187"/>
      <c r="CR131" s="187"/>
      <c r="CS131" s="187"/>
      <c r="CT131" s="187"/>
      <c r="CU131" s="187"/>
      <c r="CV131" s="187"/>
      <c r="CW131" s="187"/>
      <c r="CX131" s="187"/>
      <c r="CY131" s="187"/>
      <c r="CZ131" s="187"/>
      <c r="DA131" s="187"/>
      <c r="DB131" s="187"/>
      <c r="DC131" s="187"/>
      <c r="DD131" s="187"/>
      <c r="DE131" s="187"/>
      <c r="DF131" s="187"/>
      <c r="DG131" s="187"/>
      <c r="DH131" s="187"/>
      <c r="DI131" s="187"/>
      <c r="DJ131" s="187"/>
      <c r="DK131" s="187"/>
      <c r="DL131" s="187"/>
      <c r="DM131" s="187"/>
      <c r="DN131" s="187"/>
      <c r="DO131" s="187"/>
      <c r="DP131" s="187"/>
      <c r="DQ131" s="187"/>
      <c r="DR131" s="187"/>
      <c r="DS131" s="187"/>
      <c r="DT131" s="187"/>
      <c r="DU131" s="187"/>
      <c r="DV131" s="187"/>
    </row>
    <row r="132" spans="6:126" x14ac:dyDescent="0.4">
      <c r="F132" s="186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187"/>
      <c r="BA132" s="187"/>
      <c r="BB132" s="187"/>
      <c r="BC132" s="187"/>
      <c r="BD132" s="187"/>
      <c r="BE132" s="187"/>
      <c r="BF132" s="187"/>
      <c r="BG132" s="187"/>
      <c r="BH132" s="187"/>
      <c r="BI132" s="187"/>
      <c r="BJ132" s="187"/>
      <c r="BK132" s="187"/>
      <c r="BL132" s="187"/>
      <c r="BM132" s="187"/>
      <c r="BN132" s="187"/>
      <c r="BO132" s="187"/>
      <c r="BP132" s="187"/>
      <c r="BQ132" s="187"/>
      <c r="BR132" s="187"/>
      <c r="BS132" s="187"/>
      <c r="BT132" s="187"/>
      <c r="BU132" s="187"/>
      <c r="BV132" s="187"/>
      <c r="BW132" s="187"/>
      <c r="BX132" s="187"/>
      <c r="BY132" s="187"/>
      <c r="BZ132" s="187"/>
      <c r="CA132" s="187"/>
      <c r="CB132" s="187"/>
      <c r="CC132" s="187"/>
      <c r="CD132" s="187"/>
      <c r="CE132" s="187"/>
      <c r="CF132" s="187"/>
      <c r="CG132" s="187"/>
      <c r="CH132" s="187"/>
      <c r="CI132" s="187"/>
      <c r="CJ132" s="187"/>
      <c r="CK132" s="187"/>
      <c r="CL132" s="187"/>
      <c r="CM132" s="187"/>
      <c r="CN132" s="187"/>
      <c r="CO132" s="187"/>
      <c r="CP132" s="187"/>
      <c r="CQ132" s="187"/>
      <c r="CR132" s="187"/>
      <c r="CS132" s="187"/>
      <c r="CT132" s="187"/>
      <c r="CU132" s="187"/>
      <c r="CV132" s="187"/>
      <c r="CW132" s="187"/>
      <c r="CX132" s="187"/>
      <c r="CY132" s="187"/>
      <c r="CZ132" s="187"/>
      <c r="DA132" s="187"/>
      <c r="DB132" s="187"/>
      <c r="DC132" s="187"/>
      <c r="DD132" s="187"/>
      <c r="DE132" s="187"/>
      <c r="DF132" s="187"/>
      <c r="DG132" s="187"/>
      <c r="DH132" s="187"/>
      <c r="DI132" s="187"/>
      <c r="DJ132" s="187"/>
      <c r="DK132" s="187"/>
      <c r="DL132" s="187"/>
      <c r="DM132" s="187"/>
      <c r="DN132" s="187"/>
      <c r="DO132" s="187"/>
      <c r="DP132" s="187"/>
      <c r="DQ132" s="187"/>
      <c r="DR132" s="187"/>
      <c r="DS132" s="187"/>
      <c r="DT132" s="187"/>
      <c r="DU132" s="187"/>
      <c r="DV132" s="187"/>
    </row>
    <row r="133" spans="6:126" x14ac:dyDescent="0.4">
      <c r="F133" s="186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187"/>
      <c r="BA133" s="187"/>
      <c r="BB133" s="187"/>
      <c r="BC133" s="187"/>
      <c r="BD133" s="187"/>
      <c r="BE133" s="187"/>
      <c r="BF133" s="187"/>
      <c r="BG133" s="187"/>
      <c r="BH133" s="187"/>
      <c r="BI133" s="187"/>
      <c r="BJ133" s="187"/>
      <c r="BK133" s="187"/>
      <c r="BL133" s="187"/>
      <c r="BM133" s="187"/>
      <c r="BN133" s="187"/>
      <c r="BO133" s="187"/>
      <c r="BP133" s="187"/>
      <c r="BQ133" s="187"/>
      <c r="BR133" s="187"/>
      <c r="BS133" s="187"/>
      <c r="BT133" s="187"/>
      <c r="BU133" s="187"/>
      <c r="BV133" s="187"/>
      <c r="BW133" s="187"/>
      <c r="BX133" s="187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7"/>
      <c r="CQ133" s="187"/>
      <c r="CR133" s="187"/>
      <c r="CS133" s="187"/>
      <c r="CT133" s="187"/>
      <c r="CU133" s="187"/>
      <c r="CV133" s="187"/>
      <c r="CW133" s="187"/>
      <c r="CX133" s="187"/>
      <c r="CY133" s="187"/>
      <c r="CZ133" s="187"/>
      <c r="DA133" s="187"/>
      <c r="DB133" s="187"/>
      <c r="DC133" s="187"/>
      <c r="DD133" s="187"/>
      <c r="DE133" s="187"/>
      <c r="DF133" s="187"/>
      <c r="DG133" s="187"/>
      <c r="DH133" s="187"/>
      <c r="DI133" s="187"/>
      <c r="DJ133" s="187"/>
      <c r="DK133" s="187"/>
      <c r="DL133" s="187"/>
      <c r="DM133" s="187"/>
      <c r="DN133" s="187"/>
      <c r="DO133" s="187"/>
      <c r="DP133" s="187"/>
      <c r="DQ133" s="187"/>
      <c r="DR133" s="187"/>
      <c r="DS133" s="187"/>
      <c r="DT133" s="187"/>
      <c r="DU133" s="187"/>
      <c r="DV133" s="187"/>
    </row>
    <row r="134" spans="6:126" x14ac:dyDescent="0.4">
      <c r="F134" s="186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187"/>
      <c r="BJ134" s="187"/>
      <c r="BK134" s="187"/>
      <c r="BL134" s="187"/>
      <c r="BM134" s="187"/>
      <c r="BN134" s="187"/>
      <c r="BO134" s="187"/>
      <c r="BP134" s="187"/>
      <c r="BQ134" s="187"/>
      <c r="BR134" s="187"/>
      <c r="BS134" s="187"/>
      <c r="BT134" s="187"/>
      <c r="BU134" s="187"/>
      <c r="BV134" s="187"/>
      <c r="BW134" s="187"/>
      <c r="BX134" s="187"/>
      <c r="BY134" s="187"/>
      <c r="BZ134" s="187"/>
      <c r="CA134" s="187"/>
      <c r="CB134" s="187"/>
      <c r="CC134" s="187"/>
      <c r="CD134" s="187"/>
      <c r="CE134" s="187"/>
      <c r="CF134" s="187"/>
      <c r="CG134" s="187"/>
      <c r="CH134" s="187"/>
      <c r="CI134" s="187"/>
      <c r="CJ134" s="187"/>
      <c r="CK134" s="187"/>
      <c r="CL134" s="187"/>
      <c r="CM134" s="187"/>
      <c r="CN134" s="187"/>
      <c r="CO134" s="187"/>
      <c r="CP134" s="187"/>
      <c r="CQ134" s="187"/>
      <c r="CR134" s="187"/>
      <c r="CS134" s="187"/>
      <c r="CT134" s="187"/>
      <c r="CU134" s="187"/>
      <c r="CV134" s="187"/>
      <c r="CW134" s="187"/>
      <c r="CX134" s="187"/>
      <c r="CY134" s="187"/>
      <c r="CZ134" s="187"/>
      <c r="DA134" s="187"/>
      <c r="DB134" s="187"/>
      <c r="DC134" s="187"/>
      <c r="DD134" s="187"/>
      <c r="DE134" s="187"/>
      <c r="DF134" s="187"/>
      <c r="DG134" s="187"/>
      <c r="DH134" s="187"/>
      <c r="DI134" s="187"/>
      <c r="DJ134" s="187"/>
      <c r="DK134" s="187"/>
      <c r="DL134" s="187"/>
      <c r="DM134" s="187"/>
      <c r="DN134" s="187"/>
      <c r="DO134" s="187"/>
      <c r="DP134" s="187"/>
      <c r="DQ134" s="187"/>
      <c r="DR134" s="187"/>
      <c r="DS134" s="187"/>
      <c r="DT134" s="187"/>
      <c r="DU134" s="187"/>
      <c r="DV134" s="187"/>
    </row>
    <row r="135" spans="6:126" x14ac:dyDescent="0.4">
      <c r="F135" s="186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87"/>
      <c r="BN135" s="187"/>
      <c r="BO135" s="187"/>
      <c r="BP135" s="187"/>
      <c r="BQ135" s="187"/>
      <c r="BR135" s="187"/>
      <c r="BS135" s="187"/>
      <c r="BT135" s="187"/>
      <c r="BU135" s="187"/>
      <c r="BV135" s="187"/>
      <c r="BW135" s="187"/>
      <c r="BX135" s="187"/>
      <c r="BY135" s="187"/>
      <c r="BZ135" s="187"/>
      <c r="CA135" s="187"/>
      <c r="CB135" s="187"/>
      <c r="CC135" s="187"/>
      <c r="CD135" s="187"/>
      <c r="CE135" s="187"/>
      <c r="CF135" s="187"/>
      <c r="CG135" s="187"/>
      <c r="CH135" s="187"/>
      <c r="CI135" s="187"/>
      <c r="CJ135" s="187"/>
      <c r="CK135" s="187"/>
      <c r="CL135" s="187"/>
      <c r="CM135" s="187"/>
      <c r="CN135" s="187"/>
      <c r="CO135" s="187"/>
      <c r="CP135" s="187"/>
      <c r="CQ135" s="187"/>
      <c r="CR135" s="187"/>
      <c r="CS135" s="187"/>
      <c r="CT135" s="187"/>
      <c r="CU135" s="187"/>
      <c r="CV135" s="187"/>
      <c r="CW135" s="187"/>
      <c r="CX135" s="187"/>
      <c r="CY135" s="187"/>
      <c r="CZ135" s="187"/>
      <c r="DA135" s="187"/>
      <c r="DB135" s="187"/>
      <c r="DC135" s="187"/>
      <c r="DD135" s="187"/>
      <c r="DE135" s="187"/>
      <c r="DF135" s="187"/>
      <c r="DG135" s="187"/>
      <c r="DH135" s="187"/>
      <c r="DI135" s="187"/>
      <c r="DJ135" s="187"/>
      <c r="DK135" s="187"/>
      <c r="DL135" s="187"/>
      <c r="DM135" s="187"/>
      <c r="DN135" s="187"/>
      <c r="DO135" s="187"/>
      <c r="DP135" s="187"/>
      <c r="DQ135" s="187"/>
      <c r="DR135" s="187"/>
      <c r="DS135" s="187"/>
      <c r="DT135" s="187"/>
      <c r="DU135" s="187"/>
      <c r="DV135" s="187"/>
    </row>
    <row r="136" spans="6:126" x14ac:dyDescent="0.4">
      <c r="F136" s="186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187"/>
      <c r="BA136" s="187"/>
      <c r="BB136" s="187"/>
      <c r="BC136" s="187"/>
      <c r="BD136" s="187"/>
      <c r="BE136" s="187"/>
      <c r="BF136" s="187"/>
      <c r="BG136" s="187"/>
      <c r="BH136" s="187"/>
      <c r="BI136" s="187"/>
      <c r="BJ136" s="187"/>
      <c r="BK136" s="187"/>
      <c r="BL136" s="187"/>
      <c r="BM136" s="187"/>
      <c r="BN136" s="187"/>
      <c r="BO136" s="187"/>
      <c r="BP136" s="187"/>
      <c r="BQ136" s="187"/>
      <c r="BR136" s="187"/>
      <c r="BS136" s="187"/>
      <c r="BT136" s="187"/>
      <c r="BU136" s="187"/>
      <c r="BV136" s="187"/>
      <c r="BW136" s="187"/>
      <c r="BX136" s="187"/>
      <c r="BY136" s="187"/>
      <c r="BZ136" s="187"/>
      <c r="CA136" s="187"/>
      <c r="CB136" s="187"/>
      <c r="CC136" s="187"/>
      <c r="CD136" s="187"/>
      <c r="CE136" s="187"/>
      <c r="CF136" s="187"/>
      <c r="CG136" s="187"/>
      <c r="CH136" s="187"/>
      <c r="CI136" s="187"/>
      <c r="CJ136" s="187"/>
      <c r="CK136" s="187"/>
      <c r="CL136" s="187"/>
      <c r="CM136" s="187"/>
      <c r="CN136" s="187"/>
      <c r="CO136" s="187"/>
      <c r="CP136" s="187"/>
      <c r="CQ136" s="187"/>
      <c r="CR136" s="187"/>
      <c r="CS136" s="187"/>
      <c r="CT136" s="187"/>
      <c r="CU136" s="187"/>
      <c r="CV136" s="187"/>
      <c r="CW136" s="187"/>
      <c r="CX136" s="187"/>
      <c r="CY136" s="187"/>
      <c r="CZ136" s="187"/>
      <c r="DA136" s="187"/>
      <c r="DB136" s="187"/>
      <c r="DC136" s="187"/>
      <c r="DD136" s="187"/>
      <c r="DE136" s="187"/>
      <c r="DF136" s="187"/>
      <c r="DG136" s="187"/>
      <c r="DH136" s="187"/>
      <c r="DI136" s="187"/>
      <c r="DJ136" s="187"/>
      <c r="DK136" s="187"/>
      <c r="DL136" s="187"/>
      <c r="DM136" s="187"/>
      <c r="DN136" s="187"/>
      <c r="DO136" s="187"/>
      <c r="DP136" s="187"/>
      <c r="DQ136" s="187"/>
      <c r="DR136" s="187"/>
      <c r="DS136" s="187"/>
      <c r="DT136" s="187"/>
      <c r="DU136" s="187"/>
      <c r="DV136" s="187"/>
    </row>
    <row r="137" spans="6:126" x14ac:dyDescent="0.4">
      <c r="F137" s="186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187"/>
      <c r="BA137" s="187"/>
      <c r="BB137" s="187"/>
      <c r="BC137" s="187"/>
      <c r="BD137" s="187"/>
      <c r="BE137" s="187"/>
      <c r="BF137" s="187"/>
      <c r="BG137" s="187"/>
      <c r="BH137" s="187"/>
      <c r="BI137" s="187"/>
      <c r="BJ137" s="187"/>
      <c r="BK137" s="187"/>
      <c r="BL137" s="187"/>
      <c r="BM137" s="187"/>
      <c r="BN137" s="187"/>
      <c r="BO137" s="187"/>
      <c r="BP137" s="187"/>
      <c r="BQ137" s="187"/>
      <c r="BR137" s="187"/>
      <c r="BS137" s="187"/>
      <c r="BT137" s="187"/>
      <c r="BU137" s="187"/>
      <c r="BV137" s="187"/>
      <c r="BW137" s="187"/>
      <c r="BX137" s="187"/>
      <c r="BY137" s="187"/>
      <c r="BZ137" s="187"/>
      <c r="CA137" s="187"/>
      <c r="CB137" s="187"/>
      <c r="CC137" s="187"/>
      <c r="CD137" s="187"/>
      <c r="CE137" s="187"/>
      <c r="CF137" s="187"/>
      <c r="CG137" s="187"/>
      <c r="CH137" s="187"/>
      <c r="CI137" s="187"/>
      <c r="CJ137" s="187"/>
      <c r="CK137" s="187"/>
      <c r="CL137" s="187"/>
      <c r="CM137" s="187"/>
      <c r="CN137" s="187"/>
      <c r="CO137" s="187"/>
      <c r="CP137" s="187"/>
      <c r="CQ137" s="187"/>
      <c r="CR137" s="187"/>
      <c r="CS137" s="187"/>
      <c r="CT137" s="187"/>
      <c r="CU137" s="187"/>
      <c r="CV137" s="187"/>
      <c r="CW137" s="187"/>
      <c r="CX137" s="187"/>
      <c r="CY137" s="187"/>
      <c r="CZ137" s="187"/>
      <c r="DA137" s="187"/>
      <c r="DB137" s="187"/>
      <c r="DC137" s="187"/>
      <c r="DD137" s="187"/>
      <c r="DE137" s="187"/>
      <c r="DF137" s="187"/>
      <c r="DG137" s="187"/>
      <c r="DH137" s="187"/>
      <c r="DI137" s="187"/>
      <c r="DJ137" s="187"/>
      <c r="DK137" s="187"/>
      <c r="DL137" s="187"/>
      <c r="DM137" s="187"/>
      <c r="DN137" s="187"/>
      <c r="DO137" s="187"/>
      <c r="DP137" s="187"/>
      <c r="DQ137" s="187"/>
      <c r="DR137" s="187"/>
      <c r="DS137" s="187"/>
      <c r="DT137" s="187"/>
      <c r="DU137" s="187"/>
      <c r="DV137" s="187"/>
    </row>
    <row r="138" spans="6:126" x14ac:dyDescent="0.4">
      <c r="F138" s="186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187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87"/>
      <c r="BN138" s="187"/>
      <c r="BO138" s="187"/>
      <c r="BP138" s="187"/>
      <c r="BQ138" s="187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187"/>
      <c r="CL138" s="187"/>
      <c r="CM138" s="187"/>
      <c r="CN138" s="187"/>
      <c r="CO138" s="187"/>
      <c r="CP138" s="187"/>
      <c r="CQ138" s="187"/>
      <c r="CR138" s="187"/>
      <c r="CS138" s="187"/>
      <c r="CT138" s="187"/>
      <c r="CU138" s="187"/>
      <c r="CV138" s="187"/>
      <c r="CW138" s="187"/>
      <c r="CX138" s="187"/>
      <c r="CY138" s="187"/>
      <c r="CZ138" s="187"/>
      <c r="DA138" s="187"/>
      <c r="DB138" s="187"/>
      <c r="DC138" s="187"/>
      <c r="DD138" s="187"/>
      <c r="DE138" s="187"/>
      <c r="DF138" s="187"/>
      <c r="DG138" s="187"/>
      <c r="DH138" s="187"/>
      <c r="DI138" s="187"/>
      <c r="DJ138" s="187"/>
      <c r="DK138" s="187"/>
      <c r="DL138" s="187"/>
      <c r="DM138" s="187"/>
      <c r="DN138" s="187"/>
      <c r="DO138" s="187"/>
      <c r="DP138" s="187"/>
      <c r="DQ138" s="187"/>
      <c r="DR138" s="187"/>
      <c r="DS138" s="187"/>
      <c r="DT138" s="187"/>
      <c r="DU138" s="187"/>
      <c r="DV138" s="187"/>
    </row>
    <row r="139" spans="6:126" x14ac:dyDescent="0.4">
      <c r="F139" s="186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87"/>
      <c r="AV139" s="187"/>
      <c r="AW139" s="187"/>
      <c r="AX139" s="187"/>
      <c r="AY139" s="187"/>
      <c r="AZ139" s="187"/>
      <c r="BA139" s="187"/>
      <c r="BB139" s="187"/>
      <c r="BC139" s="187"/>
      <c r="BD139" s="187"/>
      <c r="BE139" s="187"/>
      <c r="BF139" s="187"/>
      <c r="BG139" s="187"/>
      <c r="BH139" s="187"/>
      <c r="BI139" s="187"/>
      <c r="BJ139" s="187"/>
      <c r="BK139" s="187"/>
      <c r="BL139" s="187"/>
      <c r="BM139" s="187"/>
      <c r="BN139" s="187"/>
      <c r="BO139" s="187"/>
      <c r="BP139" s="187"/>
      <c r="BQ139" s="187"/>
      <c r="BR139" s="187"/>
      <c r="BS139" s="187"/>
      <c r="BT139" s="187"/>
      <c r="BU139" s="187"/>
      <c r="BV139" s="187"/>
      <c r="BW139" s="187"/>
      <c r="BX139" s="187"/>
      <c r="BY139" s="187"/>
      <c r="BZ139" s="187"/>
      <c r="CA139" s="187"/>
      <c r="CB139" s="187"/>
      <c r="CC139" s="187"/>
      <c r="CD139" s="187"/>
      <c r="CE139" s="187"/>
      <c r="CF139" s="187"/>
      <c r="CG139" s="187"/>
      <c r="CH139" s="187"/>
      <c r="CI139" s="187"/>
      <c r="CJ139" s="187"/>
      <c r="CK139" s="187"/>
      <c r="CL139" s="187"/>
      <c r="CM139" s="187"/>
      <c r="CN139" s="187"/>
      <c r="CO139" s="187"/>
      <c r="CP139" s="187"/>
      <c r="CQ139" s="187"/>
      <c r="CR139" s="187"/>
      <c r="CS139" s="187"/>
      <c r="CT139" s="187"/>
      <c r="CU139" s="187"/>
      <c r="CV139" s="187"/>
      <c r="CW139" s="187"/>
      <c r="CX139" s="187"/>
      <c r="CY139" s="187"/>
      <c r="CZ139" s="187"/>
      <c r="DA139" s="187"/>
      <c r="DB139" s="187"/>
      <c r="DC139" s="187"/>
      <c r="DD139" s="187"/>
      <c r="DE139" s="187"/>
      <c r="DF139" s="187"/>
      <c r="DG139" s="187"/>
      <c r="DH139" s="187"/>
      <c r="DI139" s="187"/>
      <c r="DJ139" s="187"/>
      <c r="DK139" s="187"/>
      <c r="DL139" s="187"/>
      <c r="DM139" s="187"/>
      <c r="DN139" s="187"/>
      <c r="DO139" s="187"/>
      <c r="DP139" s="187"/>
      <c r="DQ139" s="187"/>
      <c r="DR139" s="187"/>
      <c r="DS139" s="187"/>
      <c r="DT139" s="187"/>
      <c r="DU139" s="187"/>
      <c r="DV139" s="187"/>
    </row>
    <row r="140" spans="6:126" x14ac:dyDescent="0.4">
      <c r="F140" s="186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87"/>
      <c r="AV140" s="187"/>
      <c r="AW140" s="187"/>
      <c r="AX140" s="187"/>
      <c r="AY140" s="187"/>
      <c r="AZ140" s="187"/>
      <c r="BA140" s="187"/>
      <c r="BB140" s="187"/>
      <c r="BC140" s="187"/>
      <c r="BD140" s="187"/>
      <c r="BE140" s="187"/>
      <c r="BF140" s="187"/>
      <c r="BG140" s="187"/>
      <c r="BH140" s="187"/>
      <c r="BI140" s="187"/>
      <c r="BJ140" s="187"/>
      <c r="BK140" s="187"/>
      <c r="BL140" s="187"/>
      <c r="BM140" s="187"/>
      <c r="BN140" s="187"/>
      <c r="BO140" s="187"/>
      <c r="BP140" s="187"/>
      <c r="BQ140" s="187"/>
      <c r="BR140" s="187"/>
      <c r="BS140" s="187"/>
      <c r="BT140" s="187"/>
      <c r="BU140" s="187"/>
      <c r="BV140" s="187"/>
      <c r="BW140" s="187"/>
      <c r="BX140" s="187"/>
      <c r="BY140" s="187"/>
      <c r="BZ140" s="187"/>
      <c r="CA140" s="187"/>
      <c r="CB140" s="187"/>
      <c r="CC140" s="187"/>
      <c r="CD140" s="187"/>
      <c r="CE140" s="187"/>
      <c r="CF140" s="187"/>
      <c r="CG140" s="187"/>
      <c r="CH140" s="187"/>
      <c r="CI140" s="187"/>
      <c r="CJ140" s="187"/>
      <c r="CK140" s="187"/>
      <c r="CL140" s="187"/>
      <c r="CM140" s="187"/>
      <c r="CN140" s="187"/>
      <c r="CO140" s="187"/>
      <c r="CP140" s="187"/>
      <c r="CQ140" s="187"/>
      <c r="CR140" s="187"/>
      <c r="CS140" s="187"/>
      <c r="CT140" s="187"/>
      <c r="CU140" s="187"/>
      <c r="CV140" s="187"/>
      <c r="CW140" s="187"/>
      <c r="CX140" s="187"/>
      <c r="CY140" s="187"/>
      <c r="CZ140" s="187"/>
      <c r="DA140" s="187"/>
      <c r="DB140" s="187"/>
      <c r="DC140" s="187"/>
      <c r="DD140" s="187"/>
      <c r="DE140" s="187"/>
      <c r="DF140" s="187"/>
      <c r="DG140" s="187"/>
      <c r="DH140" s="187"/>
      <c r="DI140" s="187"/>
      <c r="DJ140" s="187"/>
      <c r="DK140" s="187"/>
      <c r="DL140" s="187"/>
      <c r="DM140" s="187"/>
      <c r="DN140" s="187"/>
      <c r="DO140" s="187"/>
      <c r="DP140" s="187"/>
      <c r="DQ140" s="187"/>
      <c r="DR140" s="187"/>
      <c r="DS140" s="187"/>
      <c r="DT140" s="187"/>
      <c r="DU140" s="187"/>
      <c r="DV140" s="187"/>
    </row>
    <row r="141" spans="6:126" x14ac:dyDescent="0.4">
      <c r="F141" s="186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87"/>
      <c r="AV141" s="187"/>
      <c r="AW141" s="187"/>
      <c r="AX141" s="187"/>
      <c r="AY141" s="187"/>
      <c r="AZ141" s="187"/>
      <c r="BA141" s="187"/>
      <c r="BB141" s="187"/>
      <c r="BC141" s="187"/>
      <c r="BD141" s="187"/>
      <c r="BE141" s="187"/>
      <c r="BF141" s="187"/>
      <c r="BG141" s="187"/>
      <c r="BH141" s="187"/>
      <c r="BI141" s="187"/>
      <c r="BJ141" s="187"/>
      <c r="BK141" s="187"/>
      <c r="BL141" s="187"/>
      <c r="BM141" s="187"/>
      <c r="BN141" s="187"/>
      <c r="BO141" s="187"/>
      <c r="BP141" s="187"/>
      <c r="BQ141" s="187"/>
      <c r="BR141" s="187"/>
      <c r="BS141" s="187"/>
      <c r="BT141" s="187"/>
      <c r="BU141" s="187"/>
      <c r="BV141" s="187"/>
      <c r="BW141" s="187"/>
      <c r="BX141" s="187"/>
      <c r="BY141" s="187"/>
      <c r="BZ141" s="187"/>
      <c r="CA141" s="187"/>
      <c r="CB141" s="187"/>
      <c r="CC141" s="187"/>
      <c r="CD141" s="187"/>
      <c r="CE141" s="187"/>
      <c r="CF141" s="187"/>
      <c r="CG141" s="187"/>
      <c r="CH141" s="187"/>
      <c r="CI141" s="187"/>
      <c r="CJ141" s="187"/>
      <c r="CK141" s="187"/>
      <c r="CL141" s="187"/>
      <c r="CM141" s="187"/>
      <c r="CN141" s="187"/>
      <c r="CO141" s="187"/>
      <c r="CP141" s="187"/>
      <c r="CQ141" s="187"/>
      <c r="CR141" s="187"/>
      <c r="CS141" s="187"/>
      <c r="CT141" s="187"/>
      <c r="CU141" s="187"/>
      <c r="CV141" s="187"/>
      <c r="CW141" s="187"/>
      <c r="CX141" s="187"/>
      <c r="CY141" s="187"/>
      <c r="CZ141" s="187"/>
      <c r="DA141" s="187"/>
      <c r="DB141" s="187"/>
      <c r="DC141" s="187"/>
      <c r="DD141" s="187"/>
      <c r="DE141" s="187"/>
      <c r="DF141" s="187"/>
      <c r="DG141" s="187"/>
      <c r="DH141" s="187"/>
      <c r="DI141" s="187"/>
      <c r="DJ141" s="187"/>
      <c r="DK141" s="187"/>
      <c r="DL141" s="187"/>
      <c r="DM141" s="187"/>
      <c r="DN141" s="187"/>
      <c r="DO141" s="187"/>
      <c r="DP141" s="187"/>
      <c r="DQ141" s="187"/>
      <c r="DR141" s="187"/>
      <c r="DS141" s="187"/>
      <c r="DT141" s="187"/>
      <c r="DU141" s="187"/>
      <c r="DV141" s="187"/>
    </row>
    <row r="142" spans="6:126" x14ac:dyDescent="0.4">
      <c r="F142" s="186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87"/>
      <c r="AV142" s="187"/>
      <c r="AW142" s="187"/>
      <c r="AX142" s="187"/>
      <c r="AY142" s="187"/>
      <c r="AZ142" s="187"/>
      <c r="BA142" s="187"/>
      <c r="BB142" s="187"/>
      <c r="BC142" s="187"/>
      <c r="BD142" s="187"/>
      <c r="BE142" s="187"/>
      <c r="BF142" s="187"/>
      <c r="BG142" s="187"/>
      <c r="BH142" s="187"/>
      <c r="BI142" s="187"/>
      <c r="BJ142" s="187"/>
      <c r="BK142" s="187"/>
      <c r="BL142" s="187"/>
      <c r="BM142" s="187"/>
      <c r="BN142" s="187"/>
      <c r="BO142" s="187"/>
      <c r="BP142" s="187"/>
      <c r="BQ142" s="187"/>
      <c r="BR142" s="187"/>
      <c r="BS142" s="187"/>
      <c r="BT142" s="187"/>
      <c r="BU142" s="187"/>
      <c r="BV142" s="187"/>
      <c r="BW142" s="187"/>
      <c r="BX142" s="187"/>
      <c r="BY142" s="187"/>
      <c r="BZ142" s="187"/>
      <c r="CA142" s="187"/>
      <c r="CB142" s="187"/>
      <c r="CC142" s="187"/>
      <c r="CD142" s="187"/>
      <c r="CE142" s="187"/>
      <c r="CF142" s="187"/>
      <c r="CG142" s="187"/>
      <c r="CH142" s="187"/>
      <c r="CI142" s="187"/>
      <c r="CJ142" s="187"/>
      <c r="CK142" s="187"/>
      <c r="CL142" s="187"/>
      <c r="CM142" s="187"/>
      <c r="CN142" s="187"/>
      <c r="CO142" s="187"/>
      <c r="CP142" s="187"/>
      <c r="CQ142" s="187"/>
      <c r="CR142" s="187"/>
      <c r="CS142" s="187"/>
      <c r="CT142" s="187"/>
      <c r="CU142" s="187"/>
      <c r="CV142" s="187"/>
      <c r="CW142" s="187"/>
      <c r="CX142" s="187"/>
      <c r="CY142" s="187"/>
      <c r="CZ142" s="187"/>
      <c r="DA142" s="187"/>
      <c r="DB142" s="187"/>
      <c r="DC142" s="187"/>
      <c r="DD142" s="187"/>
      <c r="DE142" s="187"/>
      <c r="DF142" s="187"/>
      <c r="DG142" s="187"/>
      <c r="DH142" s="187"/>
      <c r="DI142" s="187"/>
      <c r="DJ142" s="187"/>
      <c r="DK142" s="187"/>
      <c r="DL142" s="187"/>
      <c r="DM142" s="187"/>
      <c r="DN142" s="187"/>
      <c r="DO142" s="187"/>
      <c r="DP142" s="187"/>
      <c r="DQ142" s="187"/>
      <c r="DR142" s="187"/>
      <c r="DS142" s="187"/>
      <c r="DT142" s="187"/>
      <c r="DU142" s="187"/>
      <c r="DV142" s="187"/>
    </row>
    <row r="143" spans="6:126" x14ac:dyDescent="0.4">
      <c r="F143" s="186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87"/>
      <c r="AV143" s="187"/>
      <c r="AW143" s="187"/>
      <c r="AX143" s="187"/>
      <c r="AY143" s="187"/>
      <c r="AZ143" s="187"/>
      <c r="BA143" s="187"/>
      <c r="BB143" s="187"/>
      <c r="BC143" s="187"/>
      <c r="BD143" s="187"/>
      <c r="BE143" s="187"/>
      <c r="BF143" s="187"/>
      <c r="BG143" s="187"/>
      <c r="BH143" s="187"/>
      <c r="BI143" s="187"/>
      <c r="BJ143" s="187"/>
      <c r="BK143" s="187"/>
      <c r="BL143" s="187"/>
      <c r="BM143" s="187"/>
      <c r="BN143" s="187"/>
      <c r="BO143" s="187"/>
      <c r="BP143" s="187"/>
      <c r="BQ143" s="187"/>
      <c r="BR143" s="187"/>
      <c r="BS143" s="187"/>
      <c r="BT143" s="187"/>
      <c r="BU143" s="187"/>
      <c r="BV143" s="187"/>
      <c r="BW143" s="187"/>
      <c r="BX143" s="187"/>
      <c r="BY143" s="187"/>
      <c r="BZ143" s="187"/>
      <c r="CA143" s="187"/>
      <c r="CB143" s="187"/>
      <c r="CC143" s="187"/>
      <c r="CD143" s="187"/>
      <c r="CE143" s="187"/>
      <c r="CF143" s="187"/>
      <c r="CG143" s="187"/>
      <c r="CH143" s="187"/>
      <c r="CI143" s="187"/>
      <c r="CJ143" s="187"/>
      <c r="CK143" s="187"/>
      <c r="CL143" s="187"/>
      <c r="CM143" s="187"/>
      <c r="CN143" s="187"/>
      <c r="CO143" s="187"/>
      <c r="CP143" s="187"/>
      <c r="CQ143" s="187"/>
      <c r="CR143" s="187"/>
      <c r="CS143" s="187"/>
      <c r="CT143" s="187"/>
      <c r="CU143" s="187"/>
      <c r="CV143" s="187"/>
      <c r="CW143" s="187"/>
      <c r="CX143" s="187"/>
      <c r="CY143" s="187"/>
      <c r="CZ143" s="187"/>
      <c r="DA143" s="187"/>
      <c r="DB143" s="187"/>
      <c r="DC143" s="187"/>
      <c r="DD143" s="187"/>
      <c r="DE143" s="187"/>
      <c r="DF143" s="187"/>
      <c r="DG143" s="187"/>
      <c r="DH143" s="187"/>
      <c r="DI143" s="187"/>
      <c r="DJ143" s="187"/>
      <c r="DK143" s="187"/>
      <c r="DL143" s="187"/>
      <c r="DM143" s="187"/>
      <c r="DN143" s="187"/>
      <c r="DO143" s="187"/>
      <c r="DP143" s="187"/>
      <c r="DQ143" s="187"/>
      <c r="DR143" s="187"/>
      <c r="DS143" s="187"/>
      <c r="DT143" s="187"/>
      <c r="DU143" s="187"/>
      <c r="DV143" s="187"/>
    </row>
    <row r="144" spans="6:126" x14ac:dyDescent="0.4">
      <c r="F144" s="186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87"/>
      <c r="AZ144" s="187"/>
      <c r="BA144" s="187"/>
      <c r="BB144" s="187"/>
      <c r="BC144" s="187"/>
      <c r="BD144" s="187"/>
      <c r="BE144" s="187"/>
      <c r="BF144" s="187"/>
      <c r="BG144" s="187"/>
      <c r="BH144" s="187"/>
      <c r="BI144" s="187"/>
      <c r="BJ144" s="187"/>
      <c r="BK144" s="187"/>
      <c r="BL144" s="187"/>
      <c r="BM144" s="187"/>
      <c r="BN144" s="187"/>
      <c r="BO144" s="187"/>
      <c r="BP144" s="187"/>
      <c r="BQ144" s="187"/>
      <c r="BR144" s="187"/>
      <c r="BS144" s="187"/>
      <c r="BT144" s="187"/>
      <c r="BU144" s="187"/>
      <c r="BV144" s="187"/>
      <c r="BW144" s="187"/>
      <c r="BX144" s="187"/>
      <c r="BY144" s="187"/>
      <c r="BZ144" s="187"/>
      <c r="CA144" s="187"/>
      <c r="CB144" s="187"/>
      <c r="CC144" s="187"/>
      <c r="CD144" s="187"/>
      <c r="CE144" s="187"/>
      <c r="CF144" s="187"/>
      <c r="CG144" s="187"/>
      <c r="CH144" s="187"/>
      <c r="CI144" s="187"/>
      <c r="CJ144" s="187"/>
      <c r="CK144" s="187"/>
      <c r="CL144" s="187"/>
      <c r="CM144" s="187"/>
      <c r="CN144" s="187"/>
      <c r="CO144" s="187"/>
      <c r="CP144" s="187"/>
      <c r="CQ144" s="187"/>
      <c r="CR144" s="187"/>
      <c r="CS144" s="187"/>
      <c r="CT144" s="187"/>
      <c r="CU144" s="187"/>
      <c r="CV144" s="187"/>
      <c r="CW144" s="187"/>
      <c r="CX144" s="187"/>
      <c r="CY144" s="187"/>
      <c r="CZ144" s="187"/>
      <c r="DA144" s="187"/>
      <c r="DB144" s="187"/>
      <c r="DC144" s="187"/>
      <c r="DD144" s="187"/>
      <c r="DE144" s="187"/>
      <c r="DF144" s="187"/>
      <c r="DG144" s="187"/>
      <c r="DH144" s="187"/>
      <c r="DI144" s="187"/>
      <c r="DJ144" s="187"/>
      <c r="DK144" s="187"/>
      <c r="DL144" s="187"/>
      <c r="DM144" s="187"/>
      <c r="DN144" s="187"/>
      <c r="DO144" s="187"/>
      <c r="DP144" s="187"/>
      <c r="DQ144" s="187"/>
      <c r="DR144" s="187"/>
      <c r="DS144" s="187"/>
      <c r="DT144" s="187"/>
      <c r="DU144" s="187"/>
      <c r="DV144" s="187"/>
    </row>
    <row r="145" spans="6:126" x14ac:dyDescent="0.4">
      <c r="F145" s="186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  <c r="AX145" s="187"/>
      <c r="AY145" s="187"/>
      <c r="AZ145" s="187"/>
      <c r="BA145" s="187"/>
      <c r="BB145" s="187"/>
      <c r="BC145" s="187"/>
      <c r="BD145" s="187"/>
      <c r="BE145" s="187"/>
      <c r="BF145" s="187"/>
      <c r="BG145" s="187"/>
      <c r="BH145" s="187"/>
      <c r="BI145" s="187"/>
      <c r="BJ145" s="187"/>
      <c r="BK145" s="187"/>
      <c r="BL145" s="187"/>
      <c r="BM145" s="187"/>
      <c r="BN145" s="187"/>
      <c r="BO145" s="187"/>
      <c r="BP145" s="187"/>
      <c r="BQ145" s="187"/>
      <c r="BR145" s="187"/>
      <c r="BS145" s="187"/>
      <c r="BT145" s="187"/>
      <c r="BU145" s="187"/>
      <c r="BV145" s="187"/>
      <c r="BW145" s="187"/>
      <c r="BX145" s="187"/>
      <c r="BY145" s="187"/>
      <c r="BZ145" s="187"/>
      <c r="CA145" s="187"/>
      <c r="CB145" s="187"/>
      <c r="CC145" s="187"/>
      <c r="CD145" s="187"/>
      <c r="CE145" s="187"/>
      <c r="CF145" s="187"/>
      <c r="CG145" s="187"/>
      <c r="CH145" s="187"/>
      <c r="CI145" s="187"/>
      <c r="CJ145" s="187"/>
      <c r="CK145" s="187"/>
      <c r="CL145" s="187"/>
      <c r="CM145" s="187"/>
      <c r="CN145" s="187"/>
      <c r="CO145" s="187"/>
      <c r="CP145" s="187"/>
      <c r="CQ145" s="187"/>
      <c r="CR145" s="187"/>
      <c r="CS145" s="187"/>
      <c r="CT145" s="187"/>
      <c r="CU145" s="187"/>
      <c r="CV145" s="187"/>
      <c r="CW145" s="187"/>
      <c r="CX145" s="187"/>
      <c r="CY145" s="187"/>
      <c r="CZ145" s="187"/>
      <c r="DA145" s="187"/>
      <c r="DB145" s="187"/>
      <c r="DC145" s="187"/>
      <c r="DD145" s="187"/>
      <c r="DE145" s="187"/>
      <c r="DF145" s="187"/>
      <c r="DG145" s="187"/>
      <c r="DH145" s="187"/>
      <c r="DI145" s="187"/>
      <c r="DJ145" s="187"/>
      <c r="DK145" s="187"/>
      <c r="DL145" s="187"/>
      <c r="DM145" s="187"/>
      <c r="DN145" s="187"/>
      <c r="DO145" s="187"/>
      <c r="DP145" s="187"/>
      <c r="DQ145" s="187"/>
      <c r="DR145" s="187"/>
      <c r="DS145" s="187"/>
      <c r="DT145" s="187"/>
      <c r="DU145" s="187"/>
      <c r="DV145" s="187"/>
    </row>
    <row r="146" spans="6:126" x14ac:dyDescent="0.4">
      <c r="F146" s="186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  <c r="AX146" s="187"/>
      <c r="AY146" s="187"/>
      <c r="AZ146" s="187"/>
      <c r="BA146" s="187"/>
      <c r="BB146" s="187"/>
      <c r="BC146" s="187"/>
      <c r="BD146" s="187"/>
      <c r="BE146" s="187"/>
      <c r="BF146" s="187"/>
      <c r="BG146" s="187"/>
      <c r="BH146" s="187"/>
      <c r="BI146" s="187"/>
      <c r="BJ146" s="187"/>
      <c r="BK146" s="187"/>
      <c r="BL146" s="187"/>
      <c r="BM146" s="187"/>
      <c r="BN146" s="187"/>
      <c r="BO146" s="187"/>
      <c r="BP146" s="187"/>
      <c r="BQ146" s="187"/>
      <c r="BR146" s="187"/>
      <c r="BS146" s="187"/>
      <c r="BT146" s="187"/>
      <c r="BU146" s="187"/>
      <c r="BV146" s="187"/>
      <c r="BW146" s="187"/>
      <c r="BX146" s="187"/>
      <c r="BY146" s="187"/>
      <c r="BZ146" s="187"/>
      <c r="CA146" s="187"/>
      <c r="CB146" s="187"/>
      <c r="CC146" s="187"/>
      <c r="CD146" s="187"/>
      <c r="CE146" s="187"/>
      <c r="CF146" s="187"/>
      <c r="CG146" s="187"/>
      <c r="CH146" s="187"/>
      <c r="CI146" s="187"/>
      <c r="CJ146" s="187"/>
      <c r="CK146" s="187"/>
      <c r="CL146" s="187"/>
      <c r="CM146" s="187"/>
      <c r="CN146" s="187"/>
      <c r="CO146" s="187"/>
      <c r="CP146" s="187"/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  <c r="DG146" s="187"/>
      <c r="DH146" s="187"/>
      <c r="DI146" s="187"/>
      <c r="DJ146" s="187"/>
      <c r="DK146" s="187"/>
      <c r="DL146" s="187"/>
      <c r="DM146" s="187"/>
      <c r="DN146" s="187"/>
      <c r="DO146" s="187"/>
      <c r="DP146" s="187"/>
      <c r="DQ146" s="187"/>
      <c r="DR146" s="187"/>
      <c r="DS146" s="187"/>
      <c r="DT146" s="187"/>
      <c r="DU146" s="187"/>
      <c r="DV146" s="187"/>
    </row>
    <row r="147" spans="6:126" x14ac:dyDescent="0.4">
      <c r="F147" s="186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  <c r="AX147" s="187"/>
      <c r="AY147" s="187"/>
      <c r="AZ147" s="187"/>
      <c r="BA147" s="187"/>
      <c r="BB147" s="187"/>
      <c r="BC147" s="187"/>
      <c r="BD147" s="187"/>
      <c r="BE147" s="187"/>
      <c r="BF147" s="187"/>
      <c r="BG147" s="187"/>
      <c r="BH147" s="187"/>
      <c r="BI147" s="187"/>
      <c r="BJ147" s="187"/>
      <c r="BK147" s="187"/>
      <c r="BL147" s="187"/>
      <c r="BM147" s="187"/>
      <c r="BN147" s="187"/>
      <c r="BO147" s="187"/>
      <c r="BP147" s="187"/>
      <c r="BQ147" s="187"/>
      <c r="BR147" s="187"/>
      <c r="BS147" s="187"/>
      <c r="BT147" s="187"/>
      <c r="BU147" s="187"/>
      <c r="BV147" s="187"/>
      <c r="BW147" s="187"/>
      <c r="BX147" s="187"/>
      <c r="BY147" s="187"/>
      <c r="BZ147" s="187"/>
      <c r="CA147" s="187"/>
      <c r="CB147" s="187"/>
      <c r="CC147" s="187"/>
      <c r="CD147" s="187"/>
      <c r="CE147" s="187"/>
      <c r="CF147" s="187"/>
      <c r="CG147" s="187"/>
      <c r="CH147" s="187"/>
      <c r="CI147" s="187"/>
      <c r="CJ147" s="187"/>
      <c r="CK147" s="187"/>
      <c r="CL147" s="187"/>
      <c r="CM147" s="187"/>
      <c r="CN147" s="187"/>
      <c r="CO147" s="187"/>
      <c r="CP147" s="187"/>
      <c r="CQ147" s="187"/>
      <c r="CR147" s="187"/>
      <c r="CS147" s="187"/>
      <c r="CT147" s="187"/>
      <c r="CU147" s="187"/>
      <c r="CV147" s="187"/>
      <c r="CW147" s="187"/>
      <c r="CX147" s="187"/>
      <c r="CY147" s="187"/>
      <c r="CZ147" s="187"/>
      <c r="DA147" s="187"/>
      <c r="DB147" s="187"/>
      <c r="DC147" s="187"/>
      <c r="DD147" s="187"/>
      <c r="DE147" s="187"/>
      <c r="DF147" s="187"/>
      <c r="DG147" s="187"/>
      <c r="DH147" s="187"/>
      <c r="DI147" s="187"/>
      <c r="DJ147" s="187"/>
      <c r="DK147" s="187"/>
      <c r="DL147" s="187"/>
      <c r="DM147" s="187"/>
      <c r="DN147" s="187"/>
      <c r="DO147" s="187"/>
      <c r="DP147" s="187"/>
      <c r="DQ147" s="187"/>
      <c r="DR147" s="187"/>
      <c r="DS147" s="187"/>
      <c r="DT147" s="187"/>
      <c r="DU147" s="187"/>
      <c r="DV147" s="187"/>
    </row>
    <row r="148" spans="6:126" x14ac:dyDescent="0.4">
      <c r="F148" s="186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7"/>
      <c r="AQ148" s="187"/>
      <c r="AR148" s="187"/>
      <c r="AS148" s="187"/>
      <c r="AT148" s="187"/>
      <c r="AU148" s="187"/>
      <c r="AV148" s="187"/>
      <c r="AW148" s="187"/>
      <c r="AX148" s="187"/>
      <c r="AY148" s="187"/>
      <c r="AZ148" s="187"/>
      <c r="BA148" s="187"/>
      <c r="BB148" s="187"/>
      <c r="BC148" s="187"/>
      <c r="BD148" s="187"/>
      <c r="BE148" s="187"/>
      <c r="BF148" s="187"/>
      <c r="BG148" s="187"/>
      <c r="BH148" s="187"/>
      <c r="BI148" s="187"/>
      <c r="BJ148" s="187"/>
      <c r="BK148" s="187"/>
      <c r="BL148" s="187"/>
      <c r="BM148" s="187"/>
      <c r="BN148" s="187"/>
      <c r="BO148" s="187"/>
      <c r="BP148" s="187"/>
      <c r="BQ148" s="187"/>
      <c r="BR148" s="187"/>
      <c r="BS148" s="187"/>
      <c r="BT148" s="187"/>
      <c r="BU148" s="187"/>
      <c r="BV148" s="187"/>
      <c r="BW148" s="187"/>
      <c r="BX148" s="187"/>
      <c r="BY148" s="187"/>
      <c r="BZ148" s="187"/>
      <c r="CA148" s="187"/>
      <c r="CB148" s="187"/>
      <c r="CC148" s="187"/>
      <c r="CD148" s="187"/>
      <c r="CE148" s="187"/>
      <c r="CF148" s="187"/>
      <c r="CG148" s="187"/>
      <c r="CH148" s="187"/>
      <c r="CI148" s="187"/>
      <c r="CJ148" s="187"/>
      <c r="CK148" s="187"/>
      <c r="CL148" s="187"/>
      <c r="CM148" s="187"/>
      <c r="CN148" s="187"/>
      <c r="CO148" s="187"/>
      <c r="CP148" s="187"/>
      <c r="CQ148" s="187"/>
      <c r="CR148" s="187"/>
      <c r="CS148" s="187"/>
      <c r="CT148" s="187"/>
      <c r="CU148" s="187"/>
      <c r="CV148" s="187"/>
      <c r="CW148" s="187"/>
      <c r="CX148" s="187"/>
      <c r="CY148" s="187"/>
      <c r="CZ148" s="187"/>
      <c r="DA148" s="187"/>
      <c r="DB148" s="187"/>
      <c r="DC148" s="187"/>
      <c r="DD148" s="187"/>
      <c r="DE148" s="187"/>
      <c r="DF148" s="187"/>
      <c r="DG148" s="187"/>
      <c r="DH148" s="187"/>
      <c r="DI148" s="187"/>
      <c r="DJ148" s="187"/>
      <c r="DK148" s="187"/>
      <c r="DL148" s="187"/>
      <c r="DM148" s="187"/>
      <c r="DN148" s="187"/>
      <c r="DO148" s="187"/>
      <c r="DP148" s="187"/>
      <c r="DQ148" s="187"/>
      <c r="DR148" s="187"/>
      <c r="DS148" s="187"/>
      <c r="DT148" s="187"/>
      <c r="DU148" s="187"/>
      <c r="DV148" s="187"/>
    </row>
    <row r="149" spans="6:126" x14ac:dyDescent="0.4">
      <c r="F149" s="186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187"/>
      <c r="BJ149" s="187"/>
      <c r="BK149" s="187"/>
      <c r="BL149" s="187"/>
      <c r="BM149" s="187"/>
      <c r="BN149" s="187"/>
      <c r="BO149" s="187"/>
      <c r="BP149" s="187"/>
      <c r="BQ149" s="187"/>
      <c r="BR149" s="187"/>
      <c r="BS149" s="187"/>
      <c r="BT149" s="187"/>
      <c r="BU149" s="187"/>
      <c r="BV149" s="187"/>
      <c r="BW149" s="187"/>
      <c r="BX149" s="187"/>
      <c r="BY149" s="187"/>
      <c r="BZ149" s="187"/>
      <c r="CA149" s="187"/>
      <c r="CB149" s="187"/>
      <c r="CC149" s="187"/>
      <c r="CD149" s="187"/>
      <c r="CE149" s="187"/>
      <c r="CF149" s="187"/>
      <c r="CG149" s="187"/>
      <c r="CH149" s="187"/>
      <c r="CI149" s="187"/>
      <c r="CJ149" s="187"/>
      <c r="CK149" s="187"/>
      <c r="CL149" s="187"/>
      <c r="CM149" s="187"/>
      <c r="CN149" s="187"/>
      <c r="CO149" s="187"/>
      <c r="CP149" s="187"/>
      <c r="CQ149" s="187"/>
      <c r="CR149" s="187"/>
      <c r="CS149" s="187"/>
      <c r="CT149" s="187"/>
      <c r="CU149" s="187"/>
      <c r="CV149" s="187"/>
      <c r="CW149" s="187"/>
      <c r="CX149" s="187"/>
      <c r="CY149" s="187"/>
      <c r="CZ149" s="187"/>
      <c r="DA149" s="187"/>
      <c r="DB149" s="187"/>
      <c r="DC149" s="187"/>
      <c r="DD149" s="187"/>
      <c r="DE149" s="187"/>
      <c r="DF149" s="187"/>
      <c r="DG149" s="187"/>
      <c r="DH149" s="187"/>
      <c r="DI149" s="187"/>
      <c r="DJ149" s="187"/>
      <c r="DK149" s="187"/>
      <c r="DL149" s="187"/>
      <c r="DM149" s="187"/>
      <c r="DN149" s="187"/>
      <c r="DO149" s="187"/>
      <c r="DP149" s="187"/>
      <c r="DQ149" s="187"/>
      <c r="DR149" s="187"/>
      <c r="DS149" s="187"/>
      <c r="DT149" s="187"/>
      <c r="DU149" s="187"/>
      <c r="DV149" s="187"/>
    </row>
    <row r="150" spans="6:126" x14ac:dyDescent="0.4">
      <c r="F150" s="186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187"/>
      <c r="BJ150" s="187"/>
      <c r="BK150" s="187"/>
      <c r="BL150" s="187"/>
      <c r="BM150" s="187"/>
      <c r="BN150" s="187"/>
      <c r="BO150" s="187"/>
      <c r="BP150" s="187"/>
      <c r="BQ150" s="187"/>
      <c r="BR150" s="187"/>
      <c r="BS150" s="187"/>
      <c r="BT150" s="187"/>
      <c r="BU150" s="187"/>
      <c r="BV150" s="187"/>
      <c r="BW150" s="187"/>
      <c r="BX150" s="187"/>
      <c r="BY150" s="187"/>
      <c r="BZ150" s="187"/>
      <c r="CA150" s="187"/>
      <c r="CB150" s="187"/>
      <c r="CC150" s="187"/>
      <c r="CD150" s="187"/>
      <c r="CE150" s="187"/>
      <c r="CF150" s="187"/>
      <c r="CG150" s="187"/>
      <c r="CH150" s="187"/>
      <c r="CI150" s="187"/>
      <c r="CJ150" s="187"/>
      <c r="CK150" s="187"/>
      <c r="CL150" s="187"/>
      <c r="CM150" s="187"/>
      <c r="CN150" s="187"/>
      <c r="CO150" s="187"/>
      <c r="CP150" s="187"/>
      <c r="CQ150" s="187"/>
      <c r="CR150" s="187"/>
      <c r="CS150" s="187"/>
      <c r="CT150" s="187"/>
      <c r="CU150" s="187"/>
      <c r="CV150" s="187"/>
      <c r="CW150" s="187"/>
      <c r="CX150" s="187"/>
      <c r="CY150" s="187"/>
      <c r="CZ150" s="187"/>
      <c r="DA150" s="187"/>
      <c r="DB150" s="187"/>
      <c r="DC150" s="187"/>
      <c r="DD150" s="187"/>
      <c r="DE150" s="187"/>
      <c r="DF150" s="187"/>
      <c r="DG150" s="187"/>
      <c r="DH150" s="187"/>
      <c r="DI150" s="187"/>
      <c r="DJ150" s="187"/>
      <c r="DK150" s="187"/>
      <c r="DL150" s="187"/>
      <c r="DM150" s="187"/>
      <c r="DN150" s="187"/>
      <c r="DO150" s="187"/>
      <c r="DP150" s="187"/>
      <c r="DQ150" s="187"/>
      <c r="DR150" s="187"/>
      <c r="DS150" s="187"/>
      <c r="DT150" s="187"/>
      <c r="DU150" s="187"/>
      <c r="DV150" s="187"/>
    </row>
    <row r="151" spans="6:126" x14ac:dyDescent="0.4">
      <c r="F151" s="186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87"/>
      <c r="AM151" s="187"/>
      <c r="AN151" s="187"/>
      <c r="AO151" s="187"/>
      <c r="AP151" s="187"/>
      <c r="AQ151" s="187"/>
      <c r="AR151" s="187"/>
      <c r="AS151" s="187"/>
      <c r="AT151" s="187"/>
      <c r="AU151" s="187"/>
      <c r="AV151" s="187"/>
      <c r="AW151" s="187"/>
      <c r="AX151" s="187"/>
      <c r="AY151" s="187"/>
      <c r="AZ151" s="187"/>
      <c r="BA151" s="187"/>
      <c r="BB151" s="187"/>
      <c r="BC151" s="187"/>
      <c r="BD151" s="187"/>
      <c r="BE151" s="187"/>
      <c r="BF151" s="187"/>
      <c r="BG151" s="187"/>
      <c r="BH151" s="187"/>
      <c r="BI151" s="187"/>
      <c r="BJ151" s="187"/>
      <c r="BK151" s="187"/>
      <c r="BL151" s="187"/>
      <c r="BM151" s="187"/>
      <c r="BN151" s="187"/>
      <c r="BO151" s="187"/>
      <c r="BP151" s="187"/>
      <c r="BQ151" s="187"/>
      <c r="BR151" s="187"/>
      <c r="BS151" s="187"/>
      <c r="BT151" s="187"/>
      <c r="BU151" s="187"/>
      <c r="BV151" s="187"/>
      <c r="BW151" s="187"/>
      <c r="BX151" s="187"/>
      <c r="BY151" s="187"/>
      <c r="BZ151" s="187"/>
      <c r="CA151" s="187"/>
      <c r="CB151" s="187"/>
      <c r="CC151" s="187"/>
      <c r="CD151" s="187"/>
      <c r="CE151" s="187"/>
      <c r="CF151" s="187"/>
      <c r="CG151" s="187"/>
      <c r="CH151" s="187"/>
      <c r="CI151" s="187"/>
      <c r="CJ151" s="187"/>
      <c r="CK151" s="187"/>
      <c r="CL151" s="187"/>
      <c r="CM151" s="187"/>
      <c r="CN151" s="187"/>
      <c r="CO151" s="187"/>
      <c r="CP151" s="187"/>
      <c r="CQ151" s="187"/>
      <c r="CR151" s="187"/>
      <c r="CS151" s="187"/>
      <c r="CT151" s="187"/>
      <c r="CU151" s="187"/>
      <c r="CV151" s="187"/>
      <c r="CW151" s="187"/>
      <c r="CX151" s="187"/>
      <c r="CY151" s="187"/>
      <c r="CZ151" s="187"/>
      <c r="DA151" s="187"/>
      <c r="DB151" s="187"/>
      <c r="DC151" s="187"/>
      <c r="DD151" s="187"/>
      <c r="DE151" s="187"/>
      <c r="DF151" s="187"/>
      <c r="DG151" s="187"/>
      <c r="DH151" s="187"/>
      <c r="DI151" s="187"/>
      <c r="DJ151" s="187"/>
      <c r="DK151" s="187"/>
      <c r="DL151" s="187"/>
      <c r="DM151" s="187"/>
      <c r="DN151" s="187"/>
      <c r="DO151" s="187"/>
      <c r="DP151" s="187"/>
      <c r="DQ151" s="187"/>
      <c r="DR151" s="187"/>
      <c r="DS151" s="187"/>
      <c r="DT151" s="187"/>
      <c r="DU151" s="187"/>
      <c r="DV151" s="187"/>
    </row>
    <row r="152" spans="6:126" x14ac:dyDescent="0.4">
      <c r="F152" s="186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87"/>
      <c r="AM152" s="187"/>
      <c r="AN152" s="187"/>
      <c r="AO152" s="187"/>
      <c r="AP152" s="187"/>
      <c r="AQ152" s="187"/>
      <c r="AR152" s="187"/>
      <c r="AS152" s="187"/>
      <c r="AT152" s="187"/>
      <c r="AU152" s="187"/>
      <c r="AV152" s="187"/>
      <c r="AW152" s="187"/>
      <c r="AX152" s="187"/>
      <c r="AY152" s="187"/>
      <c r="AZ152" s="187"/>
      <c r="BA152" s="187"/>
      <c r="BB152" s="187"/>
      <c r="BC152" s="187"/>
      <c r="BD152" s="187"/>
      <c r="BE152" s="187"/>
      <c r="BF152" s="187"/>
      <c r="BG152" s="187"/>
      <c r="BH152" s="187"/>
      <c r="BI152" s="187"/>
      <c r="BJ152" s="187"/>
      <c r="BK152" s="187"/>
      <c r="BL152" s="187"/>
      <c r="BM152" s="187"/>
      <c r="BN152" s="187"/>
      <c r="BO152" s="187"/>
      <c r="BP152" s="187"/>
      <c r="BQ152" s="187"/>
      <c r="BR152" s="187"/>
      <c r="BS152" s="187"/>
      <c r="BT152" s="187"/>
      <c r="BU152" s="187"/>
      <c r="BV152" s="187"/>
      <c r="BW152" s="187"/>
      <c r="BX152" s="187"/>
      <c r="BY152" s="187"/>
      <c r="BZ152" s="187"/>
      <c r="CA152" s="187"/>
      <c r="CB152" s="187"/>
      <c r="CC152" s="187"/>
      <c r="CD152" s="187"/>
      <c r="CE152" s="187"/>
      <c r="CF152" s="187"/>
      <c r="CG152" s="187"/>
      <c r="CH152" s="187"/>
      <c r="CI152" s="187"/>
      <c r="CJ152" s="187"/>
      <c r="CK152" s="187"/>
      <c r="CL152" s="187"/>
      <c r="CM152" s="187"/>
      <c r="CN152" s="187"/>
      <c r="CO152" s="187"/>
      <c r="CP152" s="187"/>
      <c r="CQ152" s="187"/>
      <c r="CR152" s="187"/>
      <c r="CS152" s="187"/>
      <c r="CT152" s="187"/>
      <c r="CU152" s="187"/>
      <c r="CV152" s="187"/>
      <c r="CW152" s="187"/>
      <c r="CX152" s="187"/>
      <c r="CY152" s="187"/>
      <c r="CZ152" s="187"/>
      <c r="DA152" s="187"/>
      <c r="DB152" s="187"/>
      <c r="DC152" s="187"/>
      <c r="DD152" s="187"/>
      <c r="DE152" s="187"/>
      <c r="DF152" s="187"/>
      <c r="DG152" s="187"/>
      <c r="DH152" s="187"/>
      <c r="DI152" s="187"/>
      <c r="DJ152" s="187"/>
      <c r="DK152" s="187"/>
      <c r="DL152" s="187"/>
      <c r="DM152" s="187"/>
      <c r="DN152" s="187"/>
      <c r="DO152" s="187"/>
      <c r="DP152" s="187"/>
      <c r="DQ152" s="187"/>
      <c r="DR152" s="187"/>
      <c r="DS152" s="187"/>
      <c r="DT152" s="187"/>
      <c r="DU152" s="187"/>
      <c r="DV152" s="187"/>
    </row>
    <row r="153" spans="6:126" x14ac:dyDescent="0.4">
      <c r="F153" s="186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87"/>
      <c r="AM153" s="187"/>
      <c r="AN153" s="187"/>
      <c r="AO153" s="187"/>
      <c r="AP153" s="187"/>
      <c r="AQ153" s="187"/>
      <c r="AR153" s="187"/>
      <c r="AS153" s="187"/>
      <c r="AT153" s="187"/>
      <c r="AU153" s="187"/>
      <c r="AV153" s="187"/>
      <c r="AW153" s="187"/>
      <c r="AX153" s="187"/>
      <c r="AY153" s="187"/>
      <c r="AZ153" s="187"/>
      <c r="BA153" s="187"/>
      <c r="BB153" s="187"/>
      <c r="BC153" s="187"/>
      <c r="BD153" s="187"/>
      <c r="BE153" s="187"/>
      <c r="BF153" s="187"/>
      <c r="BG153" s="187"/>
      <c r="BH153" s="187"/>
      <c r="BI153" s="187"/>
      <c r="BJ153" s="187"/>
      <c r="BK153" s="187"/>
      <c r="BL153" s="187"/>
      <c r="BM153" s="187"/>
      <c r="BN153" s="187"/>
      <c r="BO153" s="187"/>
      <c r="BP153" s="187"/>
      <c r="BQ153" s="187"/>
      <c r="BR153" s="187"/>
      <c r="BS153" s="187"/>
      <c r="BT153" s="187"/>
      <c r="BU153" s="187"/>
      <c r="BV153" s="187"/>
      <c r="BW153" s="187"/>
      <c r="BX153" s="187"/>
      <c r="BY153" s="187"/>
      <c r="BZ153" s="187"/>
      <c r="CA153" s="187"/>
      <c r="CB153" s="187"/>
      <c r="CC153" s="187"/>
      <c r="CD153" s="187"/>
      <c r="CE153" s="187"/>
      <c r="CF153" s="187"/>
      <c r="CG153" s="187"/>
      <c r="CH153" s="187"/>
      <c r="CI153" s="187"/>
      <c r="CJ153" s="187"/>
      <c r="CK153" s="187"/>
      <c r="CL153" s="187"/>
      <c r="CM153" s="187"/>
      <c r="CN153" s="187"/>
      <c r="CO153" s="187"/>
      <c r="CP153" s="187"/>
      <c r="CQ153" s="187"/>
      <c r="CR153" s="187"/>
      <c r="CS153" s="187"/>
      <c r="CT153" s="187"/>
      <c r="CU153" s="187"/>
      <c r="CV153" s="187"/>
      <c r="CW153" s="187"/>
      <c r="CX153" s="187"/>
      <c r="CY153" s="187"/>
      <c r="CZ153" s="187"/>
      <c r="DA153" s="187"/>
      <c r="DB153" s="187"/>
      <c r="DC153" s="187"/>
      <c r="DD153" s="187"/>
      <c r="DE153" s="187"/>
      <c r="DF153" s="187"/>
      <c r="DG153" s="187"/>
      <c r="DH153" s="187"/>
      <c r="DI153" s="187"/>
      <c r="DJ153" s="187"/>
      <c r="DK153" s="187"/>
      <c r="DL153" s="187"/>
      <c r="DM153" s="187"/>
      <c r="DN153" s="187"/>
      <c r="DO153" s="187"/>
      <c r="DP153" s="187"/>
      <c r="DQ153" s="187"/>
      <c r="DR153" s="187"/>
      <c r="DS153" s="187"/>
      <c r="DT153" s="187"/>
      <c r="DU153" s="187"/>
      <c r="DV153" s="18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6</vt:i4>
      </vt:variant>
    </vt:vector>
  </HeadingPairs>
  <TitlesOfParts>
    <vt:vector size="27" baseType="lpstr">
      <vt:lpstr>일정표</vt:lpstr>
      <vt:lpstr>Control Panel_개발</vt:lpstr>
      <vt:lpstr>Control Panel_운영</vt:lpstr>
      <vt:lpstr>Rent Roll</vt:lpstr>
      <vt:lpstr>Index_개발</vt:lpstr>
      <vt:lpstr>Index_운영</vt:lpstr>
      <vt:lpstr>사업비 지출내역</vt:lpstr>
      <vt:lpstr>금융비용</vt:lpstr>
      <vt:lpstr>제세공과금 및 부담금_개발</vt:lpstr>
      <vt:lpstr>표준공정률표</vt:lpstr>
      <vt:lpstr>Tax정리_개발</vt:lpstr>
      <vt:lpstr>제세공과금 및 부담금_운영</vt:lpstr>
      <vt:lpstr>월별 수익_운영</vt:lpstr>
      <vt:lpstr>월별 비용_운영</vt:lpstr>
      <vt:lpstr>손익계산서(Y)</vt:lpstr>
      <vt:lpstr>현금흐름표(Y)</vt:lpstr>
      <vt:lpstr>손익계산서(FY)</vt:lpstr>
      <vt:lpstr>현금흐름표(FY)</vt:lpstr>
      <vt:lpstr>투자자배당(FY)</vt:lpstr>
      <vt:lpstr>손익계산서(M)</vt:lpstr>
      <vt:lpstr>현금흐름표(M)</vt:lpstr>
      <vt:lpstr>'Control Panel_개발'!Print_Area</vt:lpstr>
      <vt:lpstr>'Control Panel_운영'!Print_Area</vt:lpstr>
      <vt:lpstr>'Rent Roll'!Print_Area</vt:lpstr>
      <vt:lpstr>'손익계산서(Y)'!Print_Area</vt:lpstr>
      <vt:lpstr>'제세공과금 및 부담금_운영'!Print_Area</vt:lpstr>
      <vt:lpstr>'현금흐름표(Y)'!Print_Area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Dohyun Lee</dc:creator>
  <cp:lastModifiedBy>CHANGMIN LEE</cp:lastModifiedBy>
  <cp:lastPrinted>2019-06-13T04:58:06Z</cp:lastPrinted>
  <dcterms:created xsi:type="dcterms:W3CDTF">2017-07-18T04:35:37Z</dcterms:created>
  <dcterms:modified xsi:type="dcterms:W3CDTF">2026-04-28T08:59:32Z</dcterms:modified>
</cp:coreProperties>
</file>